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mc:AlternateContent xmlns:mc="http://schemas.openxmlformats.org/markup-compatibility/2006">
    <mc:Choice Requires="x15">
      <x15ac:absPath xmlns:x15ac="http://schemas.microsoft.com/office/spreadsheetml/2010/11/ac" url="D:\Pilot Logbook\Bitácoras\Bitacora Final\Excel\Con Contraseña\"/>
    </mc:Choice>
  </mc:AlternateContent>
  <xr:revisionPtr revIDLastSave="0" documentId="13_ncr:1_{7152DA12-37BE-49DE-992D-B7C82EEE9DBC}" xr6:coauthVersionLast="47" xr6:coauthVersionMax="47" xr10:uidLastSave="{00000000-0000-0000-0000-000000000000}"/>
  <bookViews>
    <workbookView xWindow="-120" yWindow="-120" windowWidth="29040" windowHeight="15840" tabRatio="880" activeTab="3" xr2:uid="{00000000-000D-0000-FFFF-FFFF00000000}"/>
  </bookViews>
  <sheets>
    <sheet name="FRONT PAGE" sheetId="8" r:id="rId1"/>
    <sheet name="PERSONAL DETAILS" sheetId="1" r:id="rId2"/>
    <sheet name="INSTRUCTIONS" sheetId="2" r:id="rId3"/>
    <sheet name="DASHBOARD" sheetId="15" r:id="rId4"/>
    <sheet name="LOGBOOK" sheetId="3" r:id="rId5"/>
    <sheet name="ANNUAL SUMMARY" sheetId="4" r:id="rId6"/>
    <sheet name="AIRCRAFT ABSTRACS" sheetId="5" r:id="rId7"/>
    <sheet name="PREVIOUS LOGS" sheetId="13" r:id="rId8"/>
    <sheet name="AMENDMENTS" sheetId="6" r:id="rId9"/>
    <sheet name="PER DIEM CONTROL" sheetId="11" r:id="rId10"/>
  </sheets>
  <externalReferences>
    <externalReference r:id="rId11"/>
  </externalReferences>
  <definedNames>
    <definedName name="_xlnm.Print_Area" localSheetId="6">'AIRCRAFT ABSTRACS'!$A$1:$CT$265,'AIRCRAFT ABSTRACS'!$CV$1:$GO$265</definedName>
    <definedName name="_xlnm.Print_Area" localSheetId="8">AMENDMENTS!$A$1:$H$80,AMENDMENTS!$J$1:$Q$80</definedName>
    <definedName name="_xlnm.Print_Area" localSheetId="5">'ANNUAL SUMMARY'!$A$1:$CT$696,'ANNUAL SUMMARY'!$CW$1:$GP$696</definedName>
    <definedName name="_xlnm.Print_Area" localSheetId="3">DASHBOARD!$A$1:$M$2</definedName>
    <definedName name="_xlnm.Print_Area" localSheetId="0">'FRONT PAGE'!$A$1:$K$36</definedName>
    <definedName name="_xlnm.Print_Area" localSheetId="2">INSTRUCTIONS!$A$1:$A$3,INSTRUCTIONS!$C$1:$C$3</definedName>
    <definedName name="_xlnm.Print_Area" localSheetId="4">LOGBOOK!$A$1:$Q$816,LOGBOOK!$S$1:$AK$1530,LOGBOOK!$A$817:$R$830,LOGBOOK!$A$831:$Q$1320,LOGBOOK!$B$1321:$Q$1334,LOGBOOK!$A$1335:$Q$1530</definedName>
    <definedName name="_xlnm.Print_Area" localSheetId="9">'PER DIEM CONTROL'!$A$1:$E$109</definedName>
    <definedName name="_xlnm.Print_Area" localSheetId="1">'PERSONAL DETAILS'!$A$1:$O$27,'PERSONAL DETAILS'!$Q$1:$AA$27</definedName>
    <definedName name="_xlnm.Print_Titles" localSheetId="4">LOGBOOK!$1:$4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M694" i="4" l="1"/>
  <c r="FH694" i="4"/>
  <c r="FA694" i="4"/>
  <c r="EV694" i="4"/>
  <c r="DP694" i="4"/>
  <c r="DK694" i="4"/>
  <c r="DD694" i="4"/>
  <c r="CY694" i="4"/>
  <c r="BQ694" i="4"/>
  <c r="BL694" i="4"/>
  <c r="BE694" i="4"/>
  <c r="AZ694" i="4"/>
  <c r="T694" i="4"/>
  <c r="O694" i="4"/>
  <c r="H694" i="4"/>
  <c r="C694" i="4"/>
  <c r="FT692" i="4"/>
  <c r="DW692" i="4"/>
  <c r="BX692" i="4"/>
  <c r="AA692" i="4"/>
  <c r="FM691" i="4"/>
  <c r="FH691" i="4"/>
  <c r="FA691" i="4"/>
  <c r="EV691" i="4"/>
  <c r="DP691" i="4"/>
  <c r="DK691" i="4"/>
  <c r="DD691" i="4"/>
  <c r="CY691" i="4"/>
  <c r="BQ691" i="4"/>
  <c r="BL691" i="4"/>
  <c r="BE691" i="4"/>
  <c r="AZ691" i="4"/>
  <c r="T691" i="4"/>
  <c r="O691" i="4"/>
  <c r="H691" i="4"/>
  <c r="C691" i="4"/>
  <c r="FO688" i="4"/>
  <c r="FJ688" i="4"/>
  <c r="EV688" i="4"/>
  <c r="DR688" i="4"/>
  <c r="DM688" i="4"/>
  <c r="CY688" i="4"/>
  <c r="BS688" i="4"/>
  <c r="BN688" i="4"/>
  <c r="AZ688" i="4"/>
  <c r="V688" i="4"/>
  <c r="Q688" i="4"/>
  <c r="C688" i="4"/>
  <c r="FT687" i="4"/>
  <c r="DW687" i="4"/>
  <c r="BX687" i="4"/>
  <c r="AA687" i="4"/>
  <c r="GN685" i="4"/>
  <c r="GK685" i="4"/>
  <c r="GG685" i="4"/>
  <c r="GC685" i="4"/>
  <c r="FY685" i="4"/>
  <c r="FT685" i="4"/>
  <c r="FO685" i="4"/>
  <c r="FG685" i="4"/>
  <c r="EY685" i="4"/>
  <c r="EQ685" i="4"/>
  <c r="EN685" i="4"/>
  <c r="EJ685" i="4"/>
  <c r="EF685" i="4"/>
  <c r="EB685" i="4"/>
  <c r="DW685" i="4"/>
  <c r="DR685" i="4"/>
  <c r="DJ685" i="4"/>
  <c r="DB685" i="4"/>
  <c r="CR685" i="4"/>
  <c r="CO685" i="4"/>
  <c r="CK685" i="4"/>
  <c r="CG685" i="4"/>
  <c r="CC685" i="4"/>
  <c r="BX685" i="4"/>
  <c r="BS685" i="4"/>
  <c r="BK685" i="4"/>
  <c r="BC685" i="4"/>
  <c r="AU685" i="4"/>
  <c r="AR685" i="4"/>
  <c r="AN685" i="4"/>
  <c r="AJ685" i="4"/>
  <c r="AF685" i="4"/>
  <c r="AA685" i="4"/>
  <c r="V685" i="4"/>
  <c r="N685" i="4"/>
  <c r="F685" i="4"/>
  <c r="GN681" i="4"/>
  <c r="GK681" i="4"/>
  <c r="GG681" i="4"/>
  <c r="GC681" i="4"/>
  <c r="FY681" i="4"/>
  <c r="FT681" i="4"/>
  <c r="FN681" i="4"/>
  <c r="FH681" i="4"/>
  <c r="EQ681" i="4"/>
  <c r="EN681" i="4"/>
  <c r="EJ681" i="4"/>
  <c r="EF681" i="4"/>
  <c r="EB681" i="4"/>
  <c r="DW681" i="4"/>
  <c r="CR681" i="4"/>
  <c r="CO681" i="4"/>
  <c r="CK681" i="4"/>
  <c r="CG681" i="4"/>
  <c r="CC681" i="4"/>
  <c r="BX681" i="4"/>
  <c r="BR681" i="4"/>
  <c r="BL681" i="4"/>
  <c r="AU681" i="4"/>
  <c r="AR681" i="4"/>
  <c r="AN681" i="4"/>
  <c r="AJ681" i="4"/>
  <c r="AF681" i="4"/>
  <c r="AA681" i="4"/>
  <c r="FN680" i="4"/>
  <c r="FH680" i="4"/>
  <c r="FB680" i="4"/>
  <c r="FB681" i="4" s="1"/>
  <c r="EV680" i="4"/>
  <c r="EV681" i="4" s="1"/>
  <c r="DQ680" i="4"/>
  <c r="DQ681" i="4" s="1"/>
  <c r="DK680" i="4"/>
  <c r="DK681" i="4" s="1"/>
  <c r="DE680" i="4"/>
  <c r="DE681" i="4" s="1"/>
  <c r="CY680" i="4"/>
  <c r="CY681" i="4" s="1"/>
  <c r="BR680" i="4"/>
  <c r="BL680" i="4"/>
  <c r="BF680" i="4"/>
  <c r="BF681" i="4" s="1"/>
  <c r="AZ680" i="4"/>
  <c r="AZ681" i="4" s="1"/>
  <c r="BR676" i="4" s="1"/>
  <c r="U680" i="4"/>
  <c r="U681" i="4" s="1"/>
  <c r="O680" i="4"/>
  <c r="O681" i="4" s="1"/>
  <c r="I680" i="4"/>
  <c r="I681" i="4" s="1"/>
  <c r="C680" i="4"/>
  <c r="C681" i="4" s="1"/>
  <c r="GN678" i="4"/>
  <c r="GK678" i="4"/>
  <c r="GG678" i="4"/>
  <c r="GC678" i="4"/>
  <c r="FY678" i="4"/>
  <c r="FT678" i="4"/>
  <c r="EQ678" i="4"/>
  <c r="EN678" i="4"/>
  <c r="EJ678" i="4"/>
  <c r="EF678" i="4"/>
  <c r="EB678" i="4"/>
  <c r="DW678" i="4"/>
  <c r="CR678" i="4"/>
  <c r="CO678" i="4"/>
  <c r="CK678" i="4"/>
  <c r="CG678" i="4"/>
  <c r="CC678" i="4"/>
  <c r="BX678" i="4"/>
  <c r="AU678" i="4"/>
  <c r="AR678" i="4"/>
  <c r="AN678" i="4"/>
  <c r="AJ678" i="4"/>
  <c r="AF678" i="4"/>
  <c r="AA678" i="4"/>
  <c r="FI676" i="4"/>
  <c r="EV676" i="4"/>
  <c r="DL676" i="4"/>
  <c r="CY676" i="4"/>
  <c r="BM676" i="4"/>
  <c r="AZ676" i="4"/>
  <c r="P676" i="4"/>
  <c r="C676" i="4"/>
  <c r="GN675" i="4"/>
  <c r="GK675" i="4"/>
  <c r="GG675" i="4"/>
  <c r="GC675" i="4"/>
  <c r="FY675" i="4"/>
  <c r="FT675" i="4"/>
  <c r="EQ675" i="4"/>
  <c r="EN675" i="4"/>
  <c r="EJ675" i="4"/>
  <c r="EF675" i="4"/>
  <c r="EB675" i="4"/>
  <c r="DW675" i="4"/>
  <c r="CR675" i="4"/>
  <c r="CO675" i="4"/>
  <c r="CK675" i="4"/>
  <c r="CG675" i="4"/>
  <c r="CC675" i="4"/>
  <c r="BX675" i="4"/>
  <c r="AU675" i="4"/>
  <c r="AR675" i="4"/>
  <c r="AN675" i="4"/>
  <c r="AJ675" i="4"/>
  <c r="AF675" i="4"/>
  <c r="AA675" i="4"/>
  <c r="FD674" i="4"/>
  <c r="FC674" i="4"/>
  <c r="FB674" i="4"/>
  <c r="FA674" i="4"/>
  <c r="EZ674" i="4"/>
  <c r="EY674" i="4"/>
  <c r="EX674" i="4"/>
  <c r="EW674" i="4"/>
  <c r="EV674" i="4"/>
  <c r="DG674" i="4"/>
  <c r="DF674" i="4"/>
  <c r="DE674" i="4"/>
  <c r="DD674" i="4"/>
  <c r="DC674" i="4"/>
  <c r="DB674" i="4"/>
  <c r="DA674" i="4"/>
  <c r="CZ674" i="4"/>
  <c r="CY674" i="4"/>
  <c r="BH674" i="4"/>
  <c r="BG674" i="4"/>
  <c r="BF674" i="4"/>
  <c r="BE674" i="4"/>
  <c r="BD674" i="4"/>
  <c r="BC674" i="4"/>
  <c r="BB674" i="4"/>
  <c r="BA674" i="4"/>
  <c r="AZ674" i="4"/>
  <c r="K674" i="4"/>
  <c r="J674" i="4"/>
  <c r="I674" i="4"/>
  <c r="H674" i="4"/>
  <c r="G674" i="4"/>
  <c r="F674" i="4"/>
  <c r="E674" i="4"/>
  <c r="D674" i="4"/>
  <c r="C674" i="4"/>
  <c r="GN672" i="4"/>
  <c r="GK672" i="4"/>
  <c r="GG672" i="4"/>
  <c r="GC672" i="4"/>
  <c r="FY672" i="4"/>
  <c r="FT672" i="4"/>
  <c r="EQ672" i="4"/>
  <c r="EN672" i="4"/>
  <c r="EJ672" i="4"/>
  <c r="EF672" i="4"/>
  <c r="EB672" i="4"/>
  <c r="DW672" i="4"/>
  <c r="CR672" i="4"/>
  <c r="CO672" i="4"/>
  <c r="CK672" i="4"/>
  <c r="CG672" i="4"/>
  <c r="CC672" i="4"/>
  <c r="BX672" i="4"/>
  <c r="AU672" i="4"/>
  <c r="AR672" i="4"/>
  <c r="AN672" i="4"/>
  <c r="AJ672" i="4"/>
  <c r="AF672" i="4"/>
  <c r="AA672" i="4"/>
  <c r="FA671" i="4"/>
  <c r="FB671" i="4" s="1"/>
  <c r="EV671" i="4"/>
  <c r="DD671" i="4"/>
  <c r="DE671" i="4" s="1"/>
  <c r="CY671" i="4"/>
  <c r="BE671" i="4"/>
  <c r="BF671" i="4" s="1"/>
  <c r="AZ671" i="4"/>
  <c r="H671" i="4"/>
  <c r="I671" i="4" s="1"/>
  <c r="C671" i="4"/>
  <c r="GN669" i="4"/>
  <c r="GN687" i="4" s="1"/>
  <c r="GK669" i="4"/>
  <c r="GG669" i="4"/>
  <c r="GC669" i="4"/>
  <c r="FY669" i="4"/>
  <c r="FT669" i="4"/>
  <c r="EQ669" i="4"/>
  <c r="EN669" i="4"/>
  <c r="EJ669" i="4"/>
  <c r="EF669" i="4"/>
  <c r="EB669" i="4"/>
  <c r="DW669" i="4"/>
  <c r="CR669" i="4"/>
  <c r="CO669" i="4"/>
  <c r="CK669" i="4"/>
  <c r="CG669" i="4"/>
  <c r="CG687" i="4" s="1"/>
  <c r="CC669" i="4"/>
  <c r="CC687" i="4" s="1"/>
  <c r="BX669" i="4"/>
  <c r="AU669" i="4"/>
  <c r="AR669" i="4"/>
  <c r="AN669" i="4"/>
  <c r="AJ669" i="4"/>
  <c r="AJ687" i="4" s="1"/>
  <c r="AF669" i="4"/>
  <c r="AA669" i="4"/>
  <c r="FM668" i="4"/>
  <c r="FN668" i="4" s="1"/>
  <c r="FH668" i="4"/>
  <c r="FA668" i="4"/>
  <c r="FB668" i="4" s="1"/>
  <c r="EV668" i="4"/>
  <c r="DP668" i="4"/>
  <c r="DQ668" i="4" s="1"/>
  <c r="DK668" i="4"/>
  <c r="DD668" i="4"/>
  <c r="DE668" i="4" s="1"/>
  <c r="CY668" i="4"/>
  <c r="BQ668" i="4"/>
  <c r="BR668" i="4" s="1"/>
  <c r="BL668" i="4"/>
  <c r="BE668" i="4"/>
  <c r="BF668" i="4" s="1"/>
  <c r="AZ668" i="4"/>
  <c r="T668" i="4"/>
  <c r="U668" i="4" s="1"/>
  <c r="O668" i="4"/>
  <c r="H668" i="4"/>
  <c r="I668" i="4" s="1"/>
  <c r="C668" i="4"/>
  <c r="FT665" i="4"/>
  <c r="FN665" i="4"/>
  <c r="FM665" i="4"/>
  <c r="FH665" i="4"/>
  <c r="FA665" i="4"/>
  <c r="FB665" i="4" s="1"/>
  <c r="EV665" i="4"/>
  <c r="DW665" i="4"/>
  <c r="DP665" i="4"/>
  <c r="DQ665" i="4" s="1"/>
  <c r="DK665" i="4"/>
  <c r="DD665" i="4"/>
  <c r="DE665" i="4" s="1"/>
  <c r="CY665" i="4"/>
  <c r="BX665" i="4"/>
  <c r="BQ665" i="4"/>
  <c r="BR665" i="4" s="1"/>
  <c r="BL665" i="4"/>
  <c r="BE665" i="4"/>
  <c r="BF665" i="4" s="1"/>
  <c r="AZ665" i="4"/>
  <c r="AA665" i="4"/>
  <c r="T665" i="4"/>
  <c r="U665" i="4" s="1"/>
  <c r="O665" i="4"/>
  <c r="H665" i="4"/>
  <c r="I665" i="4" s="1"/>
  <c r="C665" i="4"/>
  <c r="GN662" i="4"/>
  <c r="GK662" i="4"/>
  <c r="GG662" i="4"/>
  <c r="GC662" i="4"/>
  <c r="FY662" i="4"/>
  <c r="FT662" i="4"/>
  <c r="FH662" i="4"/>
  <c r="FA662" i="4"/>
  <c r="FB662" i="4" s="1"/>
  <c r="EV662" i="4"/>
  <c r="EQ662" i="4"/>
  <c r="EN662" i="4"/>
  <c r="EJ662" i="4"/>
  <c r="EF662" i="4"/>
  <c r="EB662" i="4"/>
  <c r="DW662" i="4"/>
  <c r="DK662" i="4"/>
  <c r="DD662" i="4"/>
  <c r="DE662" i="4" s="1"/>
  <c r="CY662" i="4"/>
  <c r="CR662" i="4"/>
  <c r="CO662" i="4"/>
  <c r="CK662" i="4"/>
  <c r="CG662" i="4"/>
  <c r="CC662" i="4"/>
  <c r="BX662" i="4"/>
  <c r="BL662" i="4"/>
  <c r="BE662" i="4"/>
  <c r="BF662" i="4" s="1"/>
  <c r="AZ662" i="4"/>
  <c r="AU662" i="4"/>
  <c r="AR662" i="4"/>
  <c r="AN662" i="4"/>
  <c r="AJ662" i="4"/>
  <c r="AF662" i="4"/>
  <c r="AA662" i="4"/>
  <c r="O662" i="4"/>
  <c r="H662" i="4"/>
  <c r="I662" i="4" s="1"/>
  <c r="C662" i="4"/>
  <c r="FM660" i="4"/>
  <c r="FH660" i="4"/>
  <c r="DP660" i="4"/>
  <c r="DK660" i="4"/>
  <c r="BQ660" i="4"/>
  <c r="BL660" i="4"/>
  <c r="T660" i="4"/>
  <c r="O660" i="4"/>
  <c r="GN659" i="4"/>
  <c r="GK659" i="4"/>
  <c r="GG659" i="4"/>
  <c r="GC659" i="4"/>
  <c r="FY659" i="4"/>
  <c r="FT659" i="4"/>
  <c r="FA659" i="4"/>
  <c r="EV659" i="4"/>
  <c r="EQ659" i="4"/>
  <c r="EN659" i="4"/>
  <c r="EJ659" i="4"/>
  <c r="EF659" i="4"/>
  <c r="EB659" i="4"/>
  <c r="DW659" i="4"/>
  <c r="DD659" i="4"/>
  <c r="CY659" i="4"/>
  <c r="CR659" i="4"/>
  <c r="CO659" i="4"/>
  <c r="CK659" i="4"/>
  <c r="CG659" i="4"/>
  <c r="CC659" i="4"/>
  <c r="BX659" i="4"/>
  <c r="BE659" i="4"/>
  <c r="AZ659" i="4"/>
  <c r="AU659" i="4"/>
  <c r="AR659" i="4"/>
  <c r="AN659" i="4"/>
  <c r="AJ659" i="4"/>
  <c r="AF659" i="4"/>
  <c r="AA659" i="4"/>
  <c r="H659" i="4"/>
  <c r="C659" i="4"/>
  <c r="FM658" i="4"/>
  <c r="FH658" i="4"/>
  <c r="DP658" i="4"/>
  <c r="DK658" i="4"/>
  <c r="BQ658" i="4"/>
  <c r="BL658" i="4"/>
  <c r="T658" i="4"/>
  <c r="O658" i="4"/>
  <c r="GN656" i="4"/>
  <c r="GK656" i="4"/>
  <c r="GG656" i="4"/>
  <c r="GC656" i="4"/>
  <c r="FY656" i="4"/>
  <c r="FT656" i="4"/>
  <c r="FM656" i="4"/>
  <c r="FH656" i="4"/>
  <c r="FC656" i="4"/>
  <c r="EV656" i="4"/>
  <c r="EQ656" i="4"/>
  <c r="EN656" i="4"/>
  <c r="EJ656" i="4"/>
  <c r="EB656" i="4"/>
  <c r="DW656" i="4"/>
  <c r="EF656" i="4" s="1"/>
  <c r="DP656" i="4"/>
  <c r="DK656" i="4"/>
  <c r="DF656" i="4"/>
  <c r="CY656" i="4"/>
  <c r="CR656" i="4"/>
  <c r="CO656" i="4"/>
  <c r="CK656" i="4"/>
  <c r="CG656" i="4"/>
  <c r="CC656" i="4"/>
  <c r="BX656" i="4"/>
  <c r="BQ656" i="4"/>
  <c r="BL656" i="4"/>
  <c r="BG656" i="4"/>
  <c r="AZ656" i="4"/>
  <c r="AU656" i="4"/>
  <c r="AR656" i="4"/>
  <c r="AN656" i="4"/>
  <c r="AF656" i="4"/>
  <c r="AA656" i="4"/>
  <c r="AJ656" i="4" s="1"/>
  <c r="T656" i="4"/>
  <c r="O656" i="4"/>
  <c r="J656" i="4"/>
  <c r="C656" i="4"/>
  <c r="GN653" i="4"/>
  <c r="GK653" i="4"/>
  <c r="GG653" i="4"/>
  <c r="GC653" i="4"/>
  <c r="FY653" i="4"/>
  <c r="FT653" i="4"/>
  <c r="EV653" i="4"/>
  <c r="EQ653" i="4"/>
  <c r="EN653" i="4"/>
  <c r="EJ653" i="4"/>
  <c r="EF653" i="4"/>
  <c r="EB653" i="4"/>
  <c r="DW653" i="4"/>
  <c r="CY653" i="4"/>
  <c r="CR653" i="4"/>
  <c r="CO653" i="4"/>
  <c r="CK653" i="4"/>
  <c r="CG653" i="4"/>
  <c r="CC653" i="4"/>
  <c r="BX653" i="4"/>
  <c r="AZ653" i="4"/>
  <c r="BL653" i="4" s="1"/>
  <c r="AU653" i="4"/>
  <c r="AR653" i="4"/>
  <c r="AN653" i="4"/>
  <c r="AJ653" i="4"/>
  <c r="AF653" i="4"/>
  <c r="AA653" i="4"/>
  <c r="C653" i="4"/>
  <c r="FH651" i="4"/>
  <c r="EV651" i="4"/>
  <c r="DK651" i="4"/>
  <c r="CY651" i="4"/>
  <c r="BL651" i="4"/>
  <c r="AZ651" i="4"/>
  <c r="O651" i="4"/>
  <c r="C651" i="4"/>
  <c r="GN650" i="4"/>
  <c r="GK650" i="4"/>
  <c r="GG650" i="4"/>
  <c r="GC650" i="4"/>
  <c r="FY650" i="4"/>
  <c r="FT650" i="4"/>
  <c r="EQ650" i="4"/>
  <c r="EN650" i="4"/>
  <c r="EJ650" i="4"/>
  <c r="EF650" i="4"/>
  <c r="EB650" i="4"/>
  <c r="DW650" i="4"/>
  <c r="CR650" i="4"/>
  <c r="CO650" i="4"/>
  <c r="CK650" i="4"/>
  <c r="CG650" i="4"/>
  <c r="CC650" i="4"/>
  <c r="BX650" i="4"/>
  <c r="AU650" i="4"/>
  <c r="AR650" i="4"/>
  <c r="AN650" i="4"/>
  <c r="AJ650" i="4"/>
  <c r="AF650" i="4"/>
  <c r="AA650" i="4"/>
  <c r="GN647" i="4"/>
  <c r="GK647" i="4"/>
  <c r="GG647" i="4"/>
  <c r="GG665" i="4" s="1"/>
  <c r="GC647" i="4"/>
  <c r="FY647" i="4"/>
  <c r="FY665" i="4" s="1"/>
  <c r="FT647" i="4"/>
  <c r="FK647" i="4"/>
  <c r="EU647" i="4"/>
  <c r="EQ647" i="4"/>
  <c r="EN647" i="4"/>
  <c r="EJ647" i="4"/>
  <c r="EF647" i="4"/>
  <c r="EB647" i="4"/>
  <c r="DW647" i="4"/>
  <c r="DN647" i="4"/>
  <c r="CX647" i="4"/>
  <c r="CR647" i="4"/>
  <c r="CO647" i="4"/>
  <c r="CK647" i="4"/>
  <c r="CK665" i="4" s="1"/>
  <c r="CG647" i="4"/>
  <c r="CG665" i="4" s="1"/>
  <c r="CC647" i="4"/>
  <c r="CC665" i="4" s="1"/>
  <c r="BX647" i="4"/>
  <c r="BO647" i="4"/>
  <c r="AY647" i="4"/>
  <c r="AU647" i="4"/>
  <c r="AR647" i="4"/>
  <c r="AN647" i="4"/>
  <c r="AN665" i="4" s="1"/>
  <c r="AJ647" i="4"/>
  <c r="AF647" i="4"/>
  <c r="AA647" i="4"/>
  <c r="R647" i="4"/>
  <c r="B647" i="4"/>
  <c r="GN645" i="4"/>
  <c r="GK645" i="4"/>
  <c r="EQ645" i="4"/>
  <c r="EN645" i="4"/>
  <c r="CR645" i="4"/>
  <c r="CO645" i="4"/>
  <c r="AU645" i="4"/>
  <c r="AR645" i="4"/>
  <c r="GK643" i="4"/>
  <c r="GG643" i="4"/>
  <c r="GC643" i="4"/>
  <c r="FY643" i="4"/>
  <c r="EU643" i="4"/>
  <c r="EN643" i="4"/>
  <c r="EJ643" i="4"/>
  <c r="EF643" i="4"/>
  <c r="EB643" i="4"/>
  <c r="CX643" i="4"/>
  <c r="CO643" i="4"/>
  <c r="CK643" i="4"/>
  <c r="CG643" i="4"/>
  <c r="CC643" i="4"/>
  <c r="AY643" i="4"/>
  <c r="AR643" i="4"/>
  <c r="AN643" i="4"/>
  <c r="AJ643" i="4"/>
  <c r="AF643" i="4"/>
  <c r="B643" i="4"/>
  <c r="EU639" i="4"/>
  <c r="CW639" i="4"/>
  <c r="A639" i="4"/>
  <c r="FM636" i="4"/>
  <c r="FH636" i="4"/>
  <c r="FA636" i="4"/>
  <c r="EV636" i="4"/>
  <c r="DP636" i="4"/>
  <c r="DK636" i="4"/>
  <c r="DD636" i="4"/>
  <c r="CY636" i="4"/>
  <c r="BQ636" i="4"/>
  <c r="BL636" i="4"/>
  <c r="BE636" i="4"/>
  <c r="AZ636" i="4"/>
  <c r="T636" i="4"/>
  <c r="O636" i="4"/>
  <c r="H636" i="4"/>
  <c r="C636" i="4"/>
  <c r="FT634" i="4"/>
  <c r="DW634" i="4"/>
  <c r="BX634" i="4"/>
  <c r="AA634" i="4"/>
  <c r="FM633" i="4"/>
  <c r="FH633" i="4"/>
  <c r="FA633" i="4"/>
  <c r="EV633" i="4"/>
  <c r="DP633" i="4"/>
  <c r="DK633" i="4"/>
  <c r="DD633" i="4"/>
  <c r="CY633" i="4"/>
  <c r="BQ633" i="4"/>
  <c r="BL633" i="4"/>
  <c r="BE633" i="4"/>
  <c r="AZ633" i="4"/>
  <c r="T633" i="4"/>
  <c r="O633" i="4"/>
  <c r="H633" i="4"/>
  <c r="C633" i="4"/>
  <c r="FO630" i="4"/>
  <c r="FJ630" i="4"/>
  <c r="EV630" i="4"/>
  <c r="DR630" i="4"/>
  <c r="DM630" i="4"/>
  <c r="CY630" i="4"/>
  <c r="BS630" i="4"/>
  <c r="BN630" i="4"/>
  <c r="AZ630" i="4"/>
  <c r="V630" i="4"/>
  <c r="Q630" i="4"/>
  <c r="C630" i="4"/>
  <c r="FT629" i="4"/>
  <c r="DW629" i="4"/>
  <c r="BX629" i="4"/>
  <c r="AA629" i="4"/>
  <c r="GN627" i="4"/>
  <c r="GK627" i="4"/>
  <c r="GG627" i="4"/>
  <c r="GC627" i="4"/>
  <c r="FY627" i="4"/>
  <c r="FT627" i="4"/>
  <c r="FO627" i="4"/>
  <c r="FG627" i="4"/>
  <c r="EY627" i="4"/>
  <c r="EQ627" i="4"/>
  <c r="EN627" i="4"/>
  <c r="EJ627" i="4"/>
  <c r="EF627" i="4"/>
  <c r="EB627" i="4"/>
  <c r="DW627" i="4"/>
  <c r="DR627" i="4"/>
  <c r="DJ627" i="4"/>
  <c r="DB627" i="4"/>
  <c r="CR627" i="4"/>
  <c r="CO627" i="4"/>
  <c r="CK627" i="4"/>
  <c r="CG627" i="4"/>
  <c r="CC627" i="4"/>
  <c r="BX627" i="4"/>
  <c r="BS627" i="4"/>
  <c r="BK627" i="4"/>
  <c r="BC627" i="4"/>
  <c r="AU627" i="4"/>
  <c r="AR627" i="4"/>
  <c r="AN627" i="4"/>
  <c r="AJ627" i="4"/>
  <c r="AF627" i="4"/>
  <c r="AA627" i="4"/>
  <c r="V627" i="4"/>
  <c r="N627" i="4"/>
  <c r="F627" i="4"/>
  <c r="GN623" i="4"/>
  <c r="GK623" i="4"/>
  <c r="GG623" i="4"/>
  <c r="GC623" i="4"/>
  <c r="FY623" i="4"/>
  <c r="FT623" i="4"/>
  <c r="FB623" i="4"/>
  <c r="EQ623" i="4"/>
  <c r="EN623" i="4"/>
  <c r="EJ623" i="4"/>
  <c r="EF623" i="4"/>
  <c r="EB623" i="4"/>
  <c r="DW623" i="4"/>
  <c r="DE623" i="4"/>
  <c r="CY623" i="4"/>
  <c r="CR623" i="4"/>
  <c r="CO623" i="4"/>
  <c r="CK623" i="4"/>
  <c r="CG623" i="4"/>
  <c r="CC623" i="4"/>
  <c r="BX623" i="4"/>
  <c r="BL623" i="4"/>
  <c r="BF623" i="4"/>
  <c r="AU623" i="4"/>
  <c r="AR623" i="4"/>
  <c r="AN623" i="4"/>
  <c r="AJ623" i="4"/>
  <c r="AF623" i="4"/>
  <c r="AA623" i="4"/>
  <c r="FN622" i="4"/>
  <c r="FN623" i="4" s="1"/>
  <c r="FH622" i="4"/>
  <c r="FH623" i="4" s="1"/>
  <c r="FB622" i="4"/>
  <c r="EV622" i="4"/>
  <c r="EV623" i="4" s="1"/>
  <c r="DQ622" i="4"/>
  <c r="DQ623" i="4" s="1"/>
  <c r="DK622" i="4"/>
  <c r="DK623" i="4" s="1"/>
  <c r="DE622" i="4"/>
  <c r="CY622" i="4"/>
  <c r="BR622" i="4"/>
  <c r="BR623" i="4" s="1"/>
  <c r="BL622" i="4"/>
  <c r="BF622" i="4"/>
  <c r="AZ622" i="4"/>
  <c r="AZ623" i="4" s="1"/>
  <c r="U622" i="4"/>
  <c r="U623" i="4" s="1"/>
  <c r="O622" i="4"/>
  <c r="O623" i="4" s="1"/>
  <c r="I622" i="4"/>
  <c r="I623" i="4" s="1"/>
  <c r="C622" i="4"/>
  <c r="C623" i="4" s="1"/>
  <c r="GN620" i="4"/>
  <c r="GK620" i="4"/>
  <c r="GG620" i="4"/>
  <c r="GC620" i="4"/>
  <c r="FY620" i="4"/>
  <c r="FT620" i="4"/>
  <c r="EQ620" i="4"/>
  <c r="EN620" i="4"/>
  <c r="EJ620" i="4"/>
  <c r="EF620" i="4"/>
  <c r="EB620" i="4"/>
  <c r="DW620" i="4"/>
  <c r="CR620" i="4"/>
  <c r="CO620" i="4"/>
  <c r="CK620" i="4"/>
  <c r="CG620" i="4"/>
  <c r="CC620" i="4"/>
  <c r="BX620" i="4"/>
  <c r="AU620" i="4"/>
  <c r="AR620" i="4"/>
  <c r="AN620" i="4"/>
  <c r="AJ620" i="4"/>
  <c r="AF620" i="4"/>
  <c r="AA620" i="4"/>
  <c r="FI618" i="4"/>
  <c r="EV618" i="4"/>
  <c r="DL618" i="4"/>
  <c r="CY618" i="4"/>
  <c r="BM618" i="4"/>
  <c r="AZ618" i="4"/>
  <c r="P618" i="4"/>
  <c r="C618" i="4"/>
  <c r="GN617" i="4"/>
  <c r="GK617" i="4"/>
  <c r="GG617" i="4"/>
  <c r="GC617" i="4"/>
  <c r="FY617" i="4"/>
  <c r="FT617" i="4"/>
  <c r="EQ617" i="4"/>
  <c r="EN617" i="4"/>
  <c r="EJ617" i="4"/>
  <c r="EF617" i="4"/>
  <c r="EB617" i="4"/>
  <c r="DW617" i="4"/>
  <c r="CR617" i="4"/>
  <c r="CO617" i="4"/>
  <c r="CK617" i="4"/>
  <c r="CG617" i="4"/>
  <c r="CC617" i="4"/>
  <c r="BX617" i="4"/>
  <c r="AU617" i="4"/>
  <c r="AR617" i="4"/>
  <c r="AN617" i="4"/>
  <c r="AJ617" i="4"/>
  <c r="AF617" i="4"/>
  <c r="AA617" i="4"/>
  <c r="FD616" i="4"/>
  <c r="FC616" i="4"/>
  <c r="FB616" i="4"/>
  <c r="FA616" i="4"/>
  <c r="EZ616" i="4"/>
  <c r="EY616" i="4"/>
  <c r="EX616" i="4"/>
  <c r="EW616" i="4"/>
  <c r="EV616" i="4"/>
  <c r="DG616" i="4"/>
  <c r="DF616" i="4"/>
  <c r="DE616" i="4"/>
  <c r="DD616" i="4"/>
  <c r="DC616" i="4"/>
  <c r="DB616" i="4"/>
  <c r="DA616" i="4"/>
  <c r="CZ616" i="4"/>
  <c r="CY616" i="4"/>
  <c r="BH616" i="4"/>
  <c r="BG616" i="4"/>
  <c r="BF616" i="4"/>
  <c r="BE616" i="4"/>
  <c r="BD616" i="4"/>
  <c r="BC616" i="4"/>
  <c r="BB616" i="4"/>
  <c r="BA616" i="4"/>
  <c r="AZ616" i="4"/>
  <c r="K616" i="4"/>
  <c r="J616" i="4"/>
  <c r="I616" i="4"/>
  <c r="H616" i="4"/>
  <c r="G616" i="4"/>
  <c r="F616" i="4"/>
  <c r="E616" i="4"/>
  <c r="D616" i="4"/>
  <c r="C616" i="4"/>
  <c r="GN614" i="4"/>
  <c r="GK614" i="4"/>
  <c r="GG614" i="4"/>
  <c r="GC614" i="4"/>
  <c r="FY614" i="4"/>
  <c r="FT614" i="4"/>
  <c r="EQ614" i="4"/>
  <c r="EN614" i="4"/>
  <c r="EJ614" i="4"/>
  <c r="EF614" i="4"/>
  <c r="EB614" i="4"/>
  <c r="DW614" i="4"/>
  <c r="CR614" i="4"/>
  <c r="CO614" i="4"/>
  <c r="CK614" i="4"/>
  <c r="CG614" i="4"/>
  <c r="CC614" i="4"/>
  <c r="BX614" i="4"/>
  <c r="AU614" i="4"/>
  <c r="AR614" i="4"/>
  <c r="AN614" i="4"/>
  <c r="AJ614" i="4"/>
  <c r="AF614" i="4"/>
  <c r="AA614" i="4"/>
  <c r="FA613" i="4"/>
  <c r="FB613" i="4" s="1"/>
  <c r="EV613" i="4"/>
  <c r="DE613" i="4"/>
  <c r="DD613" i="4"/>
  <c r="CY613" i="4"/>
  <c r="BE613" i="4"/>
  <c r="BF613" i="4" s="1"/>
  <c r="AZ613" i="4"/>
  <c r="H613" i="4"/>
  <c r="I613" i="4" s="1"/>
  <c r="C613" i="4"/>
  <c r="GN611" i="4"/>
  <c r="GK611" i="4"/>
  <c r="GG611" i="4"/>
  <c r="GC611" i="4"/>
  <c r="FY611" i="4"/>
  <c r="FT611" i="4"/>
  <c r="EQ611" i="4"/>
  <c r="EN611" i="4"/>
  <c r="EN629" i="4" s="1"/>
  <c r="EJ611" i="4"/>
  <c r="EF611" i="4"/>
  <c r="EB611" i="4"/>
  <c r="DW611" i="4"/>
  <c r="CR611" i="4"/>
  <c r="CO611" i="4"/>
  <c r="CK611" i="4"/>
  <c r="CG611" i="4"/>
  <c r="CG629" i="4" s="1"/>
  <c r="CC611" i="4"/>
  <c r="BX611" i="4"/>
  <c r="AU611" i="4"/>
  <c r="AR611" i="4"/>
  <c r="AN611" i="4"/>
  <c r="AJ611" i="4"/>
  <c r="AF611" i="4"/>
  <c r="AA611" i="4"/>
  <c r="FM610" i="4"/>
  <c r="FN610" i="4" s="1"/>
  <c r="FH610" i="4"/>
  <c r="FA610" i="4"/>
  <c r="FB610" i="4" s="1"/>
  <c r="EV610" i="4"/>
  <c r="DP610" i="4"/>
  <c r="DQ610" i="4" s="1"/>
  <c r="DK610" i="4"/>
  <c r="DE610" i="4"/>
  <c r="DD610" i="4"/>
  <c r="CY610" i="4"/>
  <c r="BQ610" i="4"/>
  <c r="BR610" i="4" s="1"/>
  <c r="BL610" i="4"/>
  <c r="BE610" i="4"/>
  <c r="BF610" i="4" s="1"/>
  <c r="AZ610" i="4"/>
  <c r="T610" i="4"/>
  <c r="U610" i="4" s="1"/>
  <c r="O610" i="4"/>
  <c r="H610" i="4"/>
  <c r="I610" i="4" s="1"/>
  <c r="C610" i="4"/>
  <c r="FT607" i="4"/>
  <c r="FM607" i="4"/>
  <c r="FN607" i="4" s="1"/>
  <c r="FH607" i="4"/>
  <c r="FB607" i="4"/>
  <c r="FA607" i="4"/>
  <c r="EV607" i="4"/>
  <c r="DW607" i="4"/>
  <c r="DP607" i="4"/>
  <c r="DQ607" i="4" s="1"/>
  <c r="DK607" i="4"/>
  <c r="DE607" i="4"/>
  <c r="DD607" i="4"/>
  <c r="CY607" i="4"/>
  <c r="BX607" i="4"/>
  <c r="BQ607" i="4"/>
  <c r="BR607" i="4" s="1"/>
  <c r="BL607" i="4"/>
  <c r="BE607" i="4"/>
  <c r="BF607" i="4" s="1"/>
  <c r="AZ607" i="4"/>
  <c r="AA607" i="4"/>
  <c r="T607" i="4"/>
  <c r="U607" i="4" s="1"/>
  <c r="O607" i="4"/>
  <c r="H607" i="4"/>
  <c r="I607" i="4" s="1"/>
  <c r="C607" i="4"/>
  <c r="GN604" i="4"/>
  <c r="GK604" i="4"/>
  <c r="GG604" i="4"/>
  <c r="GC604" i="4"/>
  <c r="FY604" i="4"/>
  <c r="FT604" i="4"/>
  <c r="FH604" i="4"/>
  <c r="FB604" i="4"/>
  <c r="FA604" i="4"/>
  <c r="EV604" i="4"/>
  <c r="EQ604" i="4"/>
  <c r="EN604" i="4"/>
  <c r="EJ604" i="4"/>
  <c r="EF604" i="4"/>
  <c r="EB604" i="4"/>
  <c r="DW604" i="4"/>
  <c r="DK604" i="4"/>
  <c r="DD604" i="4"/>
  <c r="DE604" i="4" s="1"/>
  <c r="CY604" i="4"/>
  <c r="CR604" i="4"/>
  <c r="CO604" i="4"/>
  <c r="CK604" i="4"/>
  <c r="CG604" i="4"/>
  <c r="CC604" i="4"/>
  <c r="BX604" i="4"/>
  <c r="BL604" i="4"/>
  <c r="BE604" i="4"/>
  <c r="BF604" i="4" s="1"/>
  <c r="AZ604" i="4"/>
  <c r="AU604" i="4"/>
  <c r="AR604" i="4"/>
  <c r="AN604" i="4"/>
  <c r="AJ604" i="4"/>
  <c r="AF604" i="4"/>
  <c r="AA604" i="4"/>
  <c r="O604" i="4"/>
  <c r="H604" i="4"/>
  <c r="I604" i="4" s="1"/>
  <c r="C604" i="4"/>
  <c r="FM602" i="4"/>
  <c r="FH602" i="4"/>
  <c r="DP602" i="4"/>
  <c r="DK602" i="4"/>
  <c r="BQ602" i="4"/>
  <c r="BL602" i="4"/>
  <c r="T602" i="4"/>
  <c r="O602" i="4"/>
  <c r="GN601" i="4"/>
  <c r="GK601" i="4"/>
  <c r="GG601" i="4"/>
  <c r="GC601" i="4"/>
  <c r="FY601" i="4"/>
  <c r="FT601" i="4"/>
  <c r="FA601" i="4"/>
  <c r="EV601" i="4"/>
  <c r="EQ601" i="4"/>
  <c r="EN601" i="4"/>
  <c r="EJ601" i="4"/>
  <c r="EF601" i="4"/>
  <c r="EB601" i="4"/>
  <c r="DW601" i="4"/>
  <c r="DD601" i="4"/>
  <c r="CY601" i="4"/>
  <c r="CR601" i="4"/>
  <c r="CO601" i="4"/>
  <c r="CK601" i="4"/>
  <c r="CG601" i="4"/>
  <c r="CC601" i="4"/>
  <c r="BX601" i="4"/>
  <c r="BE601" i="4"/>
  <c r="AZ601" i="4"/>
  <c r="AU601" i="4"/>
  <c r="AR601" i="4"/>
  <c r="AN601" i="4"/>
  <c r="AJ601" i="4"/>
  <c r="AF601" i="4"/>
  <c r="AA601" i="4"/>
  <c r="H601" i="4"/>
  <c r="C601" i="4"/>
  <c r="FM600" i="4"/>
  <c r="FH600" i="4"/>
  <c r="DP600" i="4"/>
  <c r="DK600" i="4"/>
  <c r="BQ600" i="4"/>
  <c r="BL600" i="4"/>
  <c r="T600" i="4"/>
  <c r="O600" i="4"/>
  <c r="GN598" i="4"/>
  <c r="GK598" i="4"/>
  <c r="GG598" i="4"/>
  <c r="GC598" i="4"/>
  <c r="FY598" i="4"/>
  <c r="FT598" i="4"/>
  <c r="FM598" i="4"/>
  <c r="FH598" i="4"/>
  <c r="FC598" i="4"/>
  <c r="EV598" i="4"/>
  <c r="EQ598" i="4"/>
  <c r="EN598" i="4"/>
  <c r="EJ598" i="4"/>
  <c r="EB598" i="4"/>
  <c r="DW598" i="4"/>
  <c r="EF598" i="4" s="1"/>
  <c r="DP598" i="4"/>
  <c r="DK598" i="4"/>
  <c r="DF598" i="4"/>
  <c r="CY598" i="4"/>
  <c r="CR598" i="4"/>
  <c r="CO598" i="4"/>
  <c r="CK598" i="4"/>
  <c r="CG598" i="4"/>
  <c r="CC598" i="4"/>
  <c r="BX598" i="4"/>
  <c r="BQ598" i="4"/>
  <c r="BL598" i="4"/>
  <c r="BG598" i="4"/>
  <c r="AZ598" i="4"/>
  <c r="AU598" i="4"/>
  <c r="AR598" i="4"/>
  <c r="AN598" i="4"/>
  <c r="AF598" i="4"/>
  <c r="AA598" i="4"/>
  <c r="AJ598" i="4" s="1"/>
  <c r="T598" i="4"/>
  <c r="O598" i="4"/>
  <c r="J598" i="4"/>
  <c r="C598" i="4"/>
  <c r="GN595" i="4"/>
  <c r="GK595" i="4"/>
  <c r="GG595" i="4"/>
  <c r="GC595" i="4"/>
  <c r="FY595" i="4"/>
  <c r="FT595" i="4"/>
  <c r="EV595" i="4"/>
  <c r="EQ595" i="4"/>
  <c r="EN595" i="4"/>
  <c r="EJ595" i="4"/>
  <c r="EF595" i="4"/>
  <c r="EB595" i="4"/>
  <c r="DW595" i="4"/>
  <c r="CY595" i="4"/>
  <c r="CR595" i="4"/>
  <c r="CO595" i="4"/>
  <c r="CK595" i="4"/>
  <c r="CG595" i="4"/>
  <c r="CC595" i="4"/>
  <c r="BX595" i="4"/>
  <c r="AZ595" i="4"/>
  <c r="AU595" i="4"/>
  <c r="AR595" i="4"/>
  <c r="AN595" i="4"/>
  <c r="AJ595" i="4"/>
  <c r="AF595" i="4"/>
  <c r="AA595" i="4"/>
  <c r="C595" i="4"/>
  <c r="FH593" i="4"/>
  <c r="EV593" i="4"/>
  <c r="DK593" i="4"/>
  <c r="CY593" i="4"/>
  <c r="BL593" i="4"/>
  <c r="AZ593" i="4"/>
  <c r="O593" i="4"/>
  <c r="C593" i="4"/>
  <c r="GN592" i="4"/>
  <c r="GK592" i="4"/>
  <c r="GG592" i="4"/>
  <c r="GC592" i="4"/>
  <c r="FY592" i="4"/>
  <c r="FT592" i="4"/>
  <c r="EQ592" i="4"/>
  <c r="EN592" i="4"/>
  <c r="EJ592" i="4"/>
  <c r="EF592" i="4"/>
  <c r="EB592" i="4"/>
  <c r="DW592" i="4"/>
  <c r="CR592" i="4"/>
  <c r="CO592" i="4"/>
  <c r="CK592" i="4"/>
  <c r="CG592" i="4"/>
  <c r="CC592" i="4"/>
  <c r="BX592" i="4"/>
  <c r="AU592" i="4"/>
  <c r="AR592" i="4"/>
  <c r="AN592" i="4"/>
  <c r="AJ592" i="4"/>
  <c r="AF592" i="4"/>
  <c r="AA592" i="4"/>
  <c r="GN589" i="4"/>
  <c r="GK589" i="4"/>
  <c r="GG589" i="4"/>
  <c r="GC589" i="4"/>
  <c r="FY589" i="4"/>
  <c r="FT589" i="4"/>
  <c r="FK589" i="4"/>
  <c r="EU589" i="4"/>
  <c r="EQ589" i="4"/>
  <c r="EN589" i="4"/>
  <c r="EJ589" i="4"/>
  <c r="EJ607" i="4" s="1"/>
  <c r="EF589" i="4"/>
  <c r="EB589" i="4"/>
  <c r="DW589" i="4"/>
  <c r="DN589" i="4"/>
  <c r="CX589" i="4"/>
  <c r="CR589" i="4"/>
  <c r="CO589" i="4"/>
  <c r="CK589" i="4"/>
  <c r="CG589" i="4"/>
  <c r="CC589" i="4"/>
  <c r="BX589" i="4"/>
  <c r="BO589" i="4"/>
  <c r="AY589" i="4"/>
  <c r="AU589" i="4"/>
  <c r="AR589" i="4"/>
  <c r="AN589" i="4"/>
  <c r="AJ589" i="4"/>
  <c r="AF589" i="4"/>
  <c r="AA589" i="4"/>
  <c r="R589" i="4"/>
  <c r="B589" i="4"/>
  <c r="GN587" i="4"/>
  <c r="GK587" i="4"/>
  <c r="EQ587" i="4"/>
  <c r="EN587" i="4"/>
  <c r="CR587" i="4"/>
  <c r="CO587" i="4"/>
  <c r="AU587" i="4"/>
  <c r="AR587" i="4"/>
  <c r="GK585" i="4"/>
  <c r="GG585" i="4"/>
  <c r="GC585" i="4"/>
  <c r="FY585" i="4"/>
  <c r="EU585" i="4"/>
  <c r="EN585" i="4"/>
  <c r="EJ585" i="4"/>
  <c r="EF585" i="4"/>
  <c r="EB585" i="4"/>
  <c r="CX585" i="4"/>
  <c r="CO585" i="4"/>
  <c r="CK585" i="4"/>
  <c r="CG585" i="4"/>
  <c r="CC585" i="4"/>
  <c r="AY585" i="4"/>
  <c r="AR585" i="4"/>
  <c r="AN585" i="4"/>
  <c r="AJ585" i="4"/>
  <c r="AF585" i="4"/>
  <c r="B585" i="4"/>
  <c r="EU581" i="4"/>
  <c r="CW581" i="4"/>
  <c r="A581" i="4"/>
  <c r="FM578" i="4"/>
  <c r="FH578" i="4"/>
  <c r="FA578" i="4"/>
  <c r="EV578" i="4"/>
  <c r="DP578" i="4"/>
  <c r="DK578" i="4"/>
  <c r="DD578" i="4"/>
  <c r="CY578" i="4"/>
  <c r="BQ578" i="4"/>
  <c r="BL578" i="4"/>
  <c r="BE578" i="4"/>
  <c r="AZ578" i="4"/>
  <c r="T578" i="4"/>
  <c r="O578" i="4"/>
  <c r="H578" i="4"/>
  <c r="C578" i="4"/>
  <c r="FT576" i="4"/>
  <c r="DW576" i="4"/>
  <c r="BX576" i="4"/>
  <c r="AA576" i="4"/>
  <c r="FM575" i="4"/>
  <c r="FH575" i="4"/>
  <c r="FA575" i="4"/>
  <c r="EV575" i="4"/>
  <c r="DP575" i="4"/>
  <c r="DK575" i="4"/>
  <c r="DD575" i="4"/>
  <c r="CY575" i="4"/>
  <c r="BQ575" i="4"/>
  <c r="BL575" i="4"/>
  <c r="BE575" i="4"/>
  <c r="AZ575" i="4"/>
  <c r="T575" i="4"/>
  <c r="O575" i="4"/>
  <c r="H575" i="4"/>
  <c r="C575" i="4"/>
  <c r="FO572" i="4"/>
  <c r="FJ572" i="4"/>
  <c r="EV572" i="4"/>
  <c r="DR572" i="4"/>
  <c r="DM572" i="4"/>
  <c r="CY572" i="4"/>
  <c r="BS572" i="4"/>
  <c r="BN572" i="4"/>
  <c r="AZ572" i="4"/>
  <c r="V572" i="4"/>
  <c r="Q572" i="4"/>
  <c r="C572" i="4"/>
  <c r="FT571" i="4"/>
  <c r="DW571" i="4"/>
  <c r="BX571" i="4"/>
  <c r="AA571" i="4"/>
  <c r="GN569" i="4"/>
  <c r="GK569" i="4"/>
  <c r="GG569" i="4"/>
  <c r="GC569" i="4"/>
  <c r="FY569" i="4"/>
  <c r="FT569" i="4"/>
  <c r="FO569" i="4"/>
  <c r="FG569" i="4"/>
  <c r="EY569" i="4"/>
  <c r="EQ569" i="4"/>
  <c r="EN569" i="4"/>
  <c r="EJ569" i="4"/>
  <c r="EF569" i="4"/>
  <c r="EB569" i="4"/>
  <c r="DW569" i="4"/>
  <c r="DR569" i="4"/>
  <c r="DJ569" i="4"/>
  <c r="DB569" i="4"/>
  <c r="CR569" i="4"/>
  <c r="CO569" i="4"/>
  <c r="CK569" i="4"/>
  <c r="CG569" i="4"/>
  <c r="CC569" i="4"/>
  <c r="BX569" i="4"/>
  <c r="BS569" i="4"/>
  <c r="BK569" i="4"/>
  <c r="BC569" i="4"/>
  <c r="AU569" i="4"/>
  <c r="AR569" i="4"/>
  <c r="AN569" i="4"/>
  <c r="AJ569" i="4"/>
  <c r="AF569" i="4"/>
  <c r="AA569" i="4"/>
  <c r="V569" i="4"/>
  <c r="N569" i="4"/>
  <c r="F569" i="4"/>
  <c r="GN565" i="4"/>
  <c r="GK565" i="4"/>
  <c r="GG565" i="4"/>
  <c r="GC565" i="4"/>
  <c r="FY565" i="4"/>
  <c r="FT565" i="4"/>
  <c r="FB565" i="4"/>
  <c r="EV565" i="4"/>
  <c r="EQ565" i="4"/>
  <c r="EN565" i="4"/>
  <c r="EJ565" i="4"/>
  <c r="EF565" i="4"/>
  <c r="EB565" i="4"/>
  <c r="DW565" i="4"/>
  <c r="DQ565" i="4"/>
  <c r="DK565" i="4"/>
  <c r="DE565" i="4"/>
  <c r="CR565" i="4"/>
  <c r="CO565" i="4"/>
  <c r="CK565" i="4"/>
  <c r="CG565" i="4"/>
  <c r="CC565" i="4"/>
  <c r="BX565" i="4"/>
  <c r="BF565" i="4"/>
  <c r="AZ565" i="4"/>
  <c r="AU565" i="4"/>
  <c r="AR565" i="4"/>
  <c r="AN565" i="4"/>
  <c r="AJ565" i="4"/>
  <c r="AF565" i="4"/>
  <c r="AA565" i="4"/>
  <c r="FN564" i="4"/>
  <c r="FN565" i="4" s="1"/>
  <c r="FH564" i="4"/>
  <c r="FH565" i="4" s="1"/>
  <c r="FB564" i="4"/>
  <c r="EV564" i="4"/>
  <c r="DQ564" i="4"/>
  <c r="DK564" i="4"/>
  <c r="DE564" i="4"/>
  <c r="CY564" i="4"/>
  <c r="CY565" i="4" s="1"/>
  <c r="BR564" i="4"/>
  <c r="BR565" i="4" s="1"/>
  <c r="BL564" i="4"/>
  <c r="BL565" i="4" s="1"/>
  <c r="BF564" i="4"/>
  <c r="AZ564" i="4"/>
  <c r="U564" i="4"/>
  <c r="U565" i="4" s="1"/>
  <c r="O564" i="4"/>
  <c r="O565" i="4" s="1"/>
  <c r="I564" i="4"/>
  <c r="I565" i="4" s="1"/>
  <c r="C564" i="4"/>
  <c r="C565" i="4" s="1"/>
  <c r="GN562" i="4"/>
  <c r="GK562" i="4"/>
  <c r="GG562" i="4"/>
  <c r="GC562" i="4"/>
  <c r="FY562" i="4"/>
  <c r="FT562" i="4"/>
  <c r="EQ562" i="4"/>
  <c r="EN562" i="4"/>
  <c r="EJ562" i="4"/>
  <c r="EF562" i="4"/>
  <c r="EB562" i="4"/>
  <c r="DW562" i="4"/>
  <c r="CR562" i="4"/>
  <c r="CO562" i="4"/>
  <c r="CK562" i="4"/>
  <c r="CG562" i="4"/>
  <c r="CC562" i="4"/>
  <c r="BX562" i="4"/>
  <c r="AU562" i="4"/>
  <c r="AR562" i="4"/>
  <c r="AN562" i="4"/>
  <c r="AJ562" i="4"/>
  <c r="AF562" i="4"/>
  <c r="AA562" i="4"/>
  <c r="FI560" i="4"/>
  <c r="EV560" i="4"/>
  <c r="DL560" i="4"/>
  <c r="CY560" i="4"/>
  <c r="BM560" i="4"/>
  <c r="AZ560" i="4"/>
  <c r="P560" i="4"/>
  <c r="C560" i="4"/>
  <c r="GN559" i="4"/>
  <c r="GK559" i="4"/>
  <c r="GG559" i="4"/>
  <c r="GC559" i="4"/>
  <c r="FY559" i="4"/>
  <c r="FT559" i="4"/>
  <c r="EQ559" i="4"/>
  <c r="EN559" i="4"/>
  <c r="EJ559" i="4"/>
  <c r="EF559" i="4"/>
  <c r="EB559" i="4"/>
  <c r="DW559" i="4"/>
  <c r="CR559" i="4"/>
  <c r="CO559" i="4"/>
  <c r="CK559" i="4"/>
  <c r="CG559" i="4"/>
  <c r="CC559" i="4"/>
  <c r="BX559" i="4"/>
  <c r="AU559" i="4"/>
  <c r="AR559" i="4"/>
  <c r="AN559" i="4"/>
  <c r="AJ559" i="4"/>
  <c r="AF559" i="4"/>
  <c r="AA559" i="4"/>
  <c r="FD558" i="4"/>
  <c r="FC558" i="4"/>
  <c r="FB558" i="4"/>
  <c r="FA558" i="4"/>
  <c r="EZ558" i="4"/>
  <c r="EY558" i="4"/>
  <c r="EX558" i="4"/>
  <c r="EW558" i="4"/>
  <c r="EV558" i="4"/>
  <c r="DG558" i="4"/>
  <c r="DF558" i="4"/>
  <c r="DE558" i="4"/>
  <c r="DD558" i="4"/>
  <c r="DC558" i="4"/>
  <c r="DB558" i="4"/>
  <c r="DA558" i="4"/>
  <c r="CZ558" i="4"/>
  <c r="CY558" i="4"/>
  <c r="BH558" i="4"/>
  <c r="BG558" i="4"/>
  <c r="BF558" i="4"/>
  <c r="BE558" i="4"/>
  <c r="BD558" i="4"/>
  <c r="BC558" i="4"/>
  <c r="BB558" i="4"/>
  <c r="BA558" i="4"/>
  <c r="AZ558" i="4"/>
  <c r="K558" i="4"/>
  <c r="J558" i="4"/>
  <c r="I558" i="4"/>
  <c r="H558" i="4"/>
  <c r="G558" i="4"/>
  <c r="F558" i="4"/>
  <c r="E558" i="4"/>
  <c r="D558" i="4"/>
  <c r="C558" i="4"/>
  <c r="GN556" i="4"/>
  <c r="GK556" i="4"/>
  <c r="GG556" i="4"/>
  <c r="GC556" i="4"/>
  <c r="FY556" i="4"/>
  <c r="FT556" i="4"/>
  <c r="EQ556" i="4"/>
  <c r="EN556" i="4"/>
  <c r="EJ556" i="4"/>
  <c r="EF556" i="4"/>
  <c r="EB556" i="4"/>
  <c r="DW556" i="4"/>
  <c r="CR556" i="4"/>
  <c r="CO556" i="4"/>
  <c r="CK556" i="4"/>
  <c r="CG556" i="4"/>
  <c r="CC556" i="4"/>
  <c r="BX556" i="4"/>
  <c r="AU556" i="4"/>
  <c r="AR556" i="4"/>
  <c r="AN556" i="4"/>
  <c r="AJ556" i="4"/>
  <c r="AF556" i="4"/>
  <c r="AA556" i="4"/>
  <c r="FB555" i="4"/>
  <c r="FA555" i="4"/>
  <c r="EV555" i="4"/>
  <c r="DD555" i="4"/>
  <c r="DE555" i="4" s="1"/>
  <c r="CY555" i="4"/>
  <c r="BE555" i="4"/>
  <c r="BF555" i="4" s="1"/>
  <c r="AZ555" i="4"/>
  <c r="H555" i="4"/>
  <c r="I555" i="4" s="1"/>
  <c r="C555" i="4"/>
  <c r="GN553" i="4"/>
  <c r="GK553" i="4"/>
  <c r="GG553" i="4"/>
  <c r="GC553" i="4"/>
  <c r="FY553" i="4"/>
  <c r="FT553" i="4"/>
  <c r="EQ553" i="4"/>
  <c r="EN553" i="4"/>
  <c r="EN571" i="4" s="1"/>
  <c r="EJ553" i="4"/>
  <c r="EF553" i="4"/>
  <c r="EB553" i="4"/>
  <c r="DW553" i="4"/>
  <c r="CR553" i="4"/>
  <c r="CO553" i="4"/>
  <c r="CK553" i="4"/>
  <c r="CG553" i="4"/>
  <c r="CG571" i="4" s="1"/>
  <c r="CC553" i="4"/>
  <c r="BX553" i="4"/>
  <c r="AU553" i="4"/>
  <c r="AR553" i="4"/>
  <c r="AN553" i="4"/>
  <c r="AJ553" i="4"/>
  <c r="AF553" i="4"/>
  <c r="AA553" i="4"/>
  <c r="FM552" i="4"/>
  <c r="FN552" i="4" s="1"/>
  <c r="FH552" i="4"/>
  <c r="FA552" i="4"/>
  <c r="FB552" i="4" s="1"/>
  <c r="EV552" i="4"/>
  <c r="DQ552" i="4"/>
  <c r="DP552" i="4"/>
  <c r="DK552" i="4"/>
  <c r="DD552" i="4"/>
  <c r="DE552" i="4" s="1"/>
  <c r="CY552" i="4"/>
  <c r="BQ552" i="4"/>
  <c r="BR552" i="4" s="1"/>
  <c r="BL552" i="4"/>
  <c r="BE552" i="4"/>
  <c r="BF552" i="4" s="1"/>
  <c r="AZ552" i="4"/>
  <c r="T552" i="4"/>
  <c r="U552" i="4" s="1"/>
  <c r="O552" i="4"/>
  <c r="I552" i="4"/>
  <c r="H552" i="4"/>
  <c r="C552" i="4"/>
  <c r="FT549" i="4"/>
  <c r="FN549" i="4"/>
  <c r="FM549" i="4"/>
  <c r="FH549" i="4"/>
  <c r="FA549" i="4"/>
  <c r="FB549" i="4" s="1"/>
  <c r="EV549" i="4"/>
  <c r="DW549" i="4"/>
  <c r="DP549" i="4"/>
  <c r="DQ549" i="4" s="1"/>
  <c r="DK549" i="4"/>
  <c r="DE549" i="4"/>
  <c r="DD549" i="4"/>
  <c r="CY549" i="4"/>
  <c r="BX549" i="4"/>
  <c r="BR549" i="4"/>
  <c r="BQ549" i="4"/>
  <c r="BL549" i="4"/>
  <c r="BE549" i="4"/>
  <c r="BF549" i="4" s="1"/>
  <c r="AZ549" i="4"/>
  <c r="AA549" i="4"/>
  <c r="T549" i="4"/>
  <c r="U549" i="4" s="1"/>
  <c r="O549" i="4"/>
  <c r="I549" i="4"/>
  <c r="H549" i="4"/>
  <c r="C549" i="4"/>
  <c r="GN546" i="4"/>
  <c r="GK546" i="4"/>
  <c r="GG546" i="4"/>
  <c r="GC546" i="4"/>
  <c r="FY546" i="4"/>
  <c r="FT546" i="4"/>
  <c r="FH546" i="4"/>
  <c r="FA546" i="4"/>
  <c r="FB546" i="4" s="1"/>
  <c r="EV546" i="4"/>
  <c r="EQ546" i="4"/>
  <c r="EN546" i="4"/>
  <c r="EJ546" i="4"/>
  <c r="EF546" i="4"/>
  <c r="EB546" i="4"/>
  <c r="DW546" i="4"/>
  <c r="DK546" i="4"/>
  <c r="DD546" i="4"/>
  <c r="DE546" i="4" s="1"/>
  <c r="CY546" i="4"/>
  <c r="CR546" i="4"/>
  <c r="CO546" i="4"/>
  <c r="CK546" i="4"/>
  <c r="CG546" i="4"/>
  <c r="CC546" i="4"/>
  <c r="BX546" i="4"/>
  <c r="BL546" i="4"/>
  <c r="BE546" i="4"/>
  <c r="BF546" i="4" s="1"/>
  <c r="AZ546" i="4"/>
  <c r="AU546" i="4"/>
  <c r="AR546" i="4"/>
  <c r="AN546" i="4"/>
  <c r="AJ546" i="4"/>
  <c r="AF546" i="4"/>
  <c r="AA546" i="4"/>
  <c r="O546" i="4"/>
  <c r="H546" i="4"/>
  <c r="I546" i="4" s="1"/>
  <c r="C546" i="4"/>
  <c r="FM544" i="4"/>
  <c r="FH544" i="4"/>
  <c r="DP544" i="4"/>
  <c r="DK544" i="4"/>
  <c r="BQ544" i="4"/>
  <c r="BL544" i="4"/>
  <c r="T544" i="4"/>
  <c r="O544" i="4"/>
  <c r="GN543" i="4"/>
  <c r="GK543" i="4"/>
  <c r="GG543" i="4"/>
  <c r="GC543" i="4"/>
  <c r="FY543" i="4"/>
  <c r="FT543" i="4"/>
  <c r="FA543" i="4"/>
  <c r="EV543" i="4"/>
  <c r="EQ543" i="4"/>
  <c r="EN543" i="4"/>
  <c r="EJ543" i="4"/>
  <c r="EF543" i="4"/>
  <c r="EB543" i="4"/>
  <c r="DW543" i="4"/>
  <c r="DD543" i="4"/>
  <c r="CY543" i="4"/>
  <c r="CR543" i="4"/>
  <c r="CO543" i="4"/>
  <c r="CK543" i="4"/>
  <c r="CG543" i="4"/>
  <c r="CC543" i="4"/>
  <c r="BX543" i="4"/>
  <c r="BE543" i="4"/>
  <c r="AZ543" i="4"/>
  <c r="AU543" i="4"/>
  <c r="AR543" i="4"/>
  <c r="AN543" i="4"/>
  <c r="AJ543" i="4"/>
  <c r="AF543" i="4"/>
  <c r="AA543" i="4"/>
  <c r="H543" i="4"/>
  <c r="C543" i="4"/>
  <c r="FM542" i="4"/>
  <c r="FH542" i="4"/>
  <c r="DP542" i="4"/>
  <c r="DK542" i="4"/>
  <c r="BQ542" i="4"/>
  <c r="BL542" i="4"/>
  <c r="T542" i="4"/>
  <c r="O542" i="4"/>
  <c r="GN540" i="4"/>
  <c r="GK540" i="4"/>
  <c r="GG540" i="4"/>
  <c r="FY540" i="4"/>
  <c r="FT540" i="4"/>
  <c r="GC540" i="4" s="1"/>
  <c r="FM540" i="4"/>
  <c r="FH540" i="4"/>
  <c r="FC540" i="4"/>
  <c r="EV540" i="4"/>
  <c r="EQ540" i="4"/>
  <c r="EN540" i="4"/>
  <c r="EJ540" i="4"/>
  <c r="EF540" i="4"/>
  <c r="EB540" i="4"/>
  <c r="DW540" i="4"/>
  <c r="DP540" i="4"/>
  <c r="DK540" i="4"/>
  <c r="DF540" i="4"/>
  <c r="CY540" i="4"/>
  <c r="CR540" i="4"/>
  <c r="CO540" i="4"/>
  <c r="CK540" i="4"/>
  <c r="CC540" i="4"/>
  <c r="BX540" i="4"/>
  <c r="CG540" i="4" s="1"/>
  <c r="BQ540" i="4"/>
  <c r="BL540" i="4"/>
  <c r="BG540" i="4"/>
  <c r="AZ540" i="4"/>
  <c r="AU540" i="4"/>
  <c r="AR540" i="4"/>
  <c r="AN540" i="4"/>
  <c r="AJ540" i="4"/>
  <c r="AF540" i="4"/>
  <c r="AA540" i="4"/>
  <c r="T540" i="4"/>
  <c r="O540" i="4"/>
  <c r="J540" i="4"/>
  <c r="C540" i="4"/>
  <c r="GN537" i="4"/>
  <c r="GK537" i="4"/>
  <c r="GG537" i="4"/>
  <c r="GC537" i="4"/>
  <c r="FY537" i="4"/>
  <c r="FT537" i="4"/>
  <c r="EV537" i="4"/>
  <c r="FH537" i="4" s="1"/>
  <c r="EQ537" i="4"/>
  <c r="EN537" i="4"/>
  <c r="EJ537" i="4"/>
  <c r="EF537" i="4"/>
  <c r="EB537" i="4"/>
  <c r="DW537" i="4"/>
  <c r="CY537" i="4"/>
  <c r="CR537" i="4"/>
  <c r="CO537" i="4"/>
  <c r="CK537" i="4"/>
  <c r="CG537" i="4"/>
  <c r="CC537" i="4"/>
  <c r="BX537" i="4"/>
  <c r="AZ537" i="4"/>
  <c r="AU537" i="4"/>
  <c r="AR537" i="4"/>
  <c r="AN537" i="4"/>
  <c r="AJ537" i="4"/>
  <c r="AF537" i="4"/>
  <c r="AA537" i="4"/>
  <c r="C537" i="4"/>
  <c r="O537" i="4" s="1"/>
  <c r="FH535" i="4"/>
  <c r="EV535" i="4"/>
  <c r="DK535" i="4"/>
  <c r="CY535" i="4"/>
  <c r="BL535" i="4"/>
  <c r="AZ535" i="4"/>
  <c r="O535" i="4"/>
  <c r="C535" i="4"/>
  <c r="GN534" i="4"/>
  <c r="GK534" i="4"/>
  <c r="GG534" i="4"/>
  <c r="GC534" i="4"/>
  <c r="FY534" i="4"/>
  <c r="FT534" i="4"/>
  <c r="EQ534" i="4"/>
  <c r="EN534" i="4"/>
  <c r="EJ534" i="4"/>
  <c r="EF534" i="4"/>
  <c r="EB534" i="4"/>
  <c r="DW534" i="4"/>
  <c r="CR534" i="4"/>
  <c r="CO534" i="4"/>
  <c r="CK534" i="4"/>
  <c r="CG534" i="4"/>
  <c r="CC534" i="4"/>
  <c r="BX534" i="4"/>
  <c r="AU534" i="4"/>
  <c r="AR534" i="4"/>
  <c r="AN534" i="4"/>
  <c r="AJ534" i="4"/>
  <c r="AF534" i="4"/>
  <c r="AA534" i="4"/>
  <c r="GN531" i="4"/>
  <c r="GK531" i="4"/>
  <c r="GG531" i="4"/>
  <c r="GC531" i="4"/>
  <c r="FY531" i="4"/>
  <c r="FT531" i="4"/>
  <c r="FK531" i="4"/>
  <c r="EU531" i="4"/>
  <c r="EQ531" i="4"/>
  <c r="EN531" i="4"/>
  <c r="EJ531" i="4"/>
  <c r="EF531" i="4"/>
  <c r="EB531" i="4"/>
  <c r="DW531" i="4"/>
  <c r="DN531" i="4"/>
  <c r="CX531" i="4"/>
  <c r="CR531" i="4"/>
  <c r="CO531" i="4"/>
  <c r="CK531" i="4"/>
  <c r="CG531" i="4"/>
  <c r="CC531" i="4"/>
  <c r="BX531" i="4"/>
  <c r="BO531" i="4"/>
  <c r="AY531" i="4"/>
  <c r="AU531" i="4"/>
  <c r="AR531" i="4"/>
  <c r="AN531" i="4"/>
  <c r="AJ531" i="4"/>
  <c r="AF531" i="4"/>
  <c r="AA531" i="4"/>
  <c r="R531" i="4"/>
  <c r="B531" i="4"/>
  <c r="GN529" i="4"/>
  <c r="GK529" i="4"/>
  <c r="EQ529" i="4"/>
  <c r="EN529" i="4"/>
  <c r="CR529" i="4"/>
  <c r="CO529" i="4"/>
  <c r="AU529" i="4"/>
  <c r="AR529" i="4"/>
  <c r="GK527" i="4"/>
  <c r="GG527" i="4"/>
  <c r="GC527" i="4"/>
  <c r="FY527" i="4"/>
  <c r="EU527" i="4"/>
  <c r="EN527" i="4"/>
  <c r="EJ527" i="4"/>
  <c r="EF527" i="4"/>
  <c r="EB527" i="4"/>
  <c r="CX527" i="4"/>
  <c r="CO527" i="4"/>
  <c r="CK527" i="4"/>
  <c r="CG527" i="4"/>
  <c r="CC527" i="4"/>
  <c r="AY527" i="4"/>
  <c r="AR527" i="4"/>
  <c r="AN527" i="4"/>
  <c r="AJ527" i="4"/>
  <c r="AF527" i="4"/>
  <c r="B527" i="4"/>
  <c r="EU523" i="4"/>
  <c r="CW523" i="4"/>
  <c r="A523" i="4"/>
  <c r="FM520" i="4"/>
  <c r="FH520" i="4"/>
  <c r="FA520" i="4"/>
  <c r="EV520" i="4"/>
  <c r="DP520" i="4"/>
  <c r="DK520" i="4"/>
  <c r="DD520" i="4"/>
  <c r="CY520" i="4"/>
  <c r="BQ520" i="4"/>
  <c r="BL520" i="4"/>
  <c r="BE520" i="4"/>
  <c r="AZ520" i="4"/>
  <c r="T520" i="4"/>
  <c r="O520" i="4"/>
  <c r="H520" i="4"/>
  <c r="C520" i="4"/>
  <c r="FT518" i="4"/>
  <c r="DW518" i="4"/>
  <c r="BX518" i="4"/>
  <c r="AA518" i="4"/>
  <c r="FM517" i="4"/>
  <c r="FH517" i="4"/>
  <c r="FA517" i="4"/>
  <c r="EV517" i="4"/>
  <c r="DP517" i="4"/>
  <c r="DK517" i="4"/>
  <c r="DD517" i="4"/>
  <c r="CY517" i="4"/>
  <c r="BQ517" i="4"/>
  <c r="BL517" i="4"/>
  <c r="BE517" i="4"/>
  <c r="AZ517" i="4"/>
  <c r="T517" i="4"/>
  <c r="O517" i="4"/>
  <c r="H517" i="4"/>
  <c r="C517" i="4"/>
  <c r="FO514" i="4"/>
  <c r="FJ514" i="4"/>
  <c r="EV514" i="4"/>
  <c r="DR514" i="4"/>
  <c r="DM514" i="4"/>
  <c r="CY514" i="4"/>
  <c r="BS514" i="4"/>
  <c r="BN514" i="4"/>
  <c r="AZ514" i="4"/>
  <c r="V514" i="4"/>
  <c r="Q514" i="4"/>
  <c r="C514" i="4"/>
  <c r="FT513" i="4"/>
  <c r="DW513" i="4"/>
  <c r="BX513" i="4"/>
  <c r="AA513" i="4"/>
  <c r="GN511" i="4"/>
  <c r="GK511" i="4"/>
  <c r="GG511" i="4"/>
  <c r="GC511" i="4"/>
  <c r="FY511" i="4"/>
  <c r="FT511" i="4"/>
  <c r="FO511" i="4"/>
  <c r="FG511" i="4"/>
  <c r="EY511" i="4"/>
  <c r="EQ511" i="4"/>
  <c r="EN511" i="4"/>
  <c r="EJ511" i="4"/>
  <c r="EF511" i="4"/>
  <c r="EB511" i="4"/>
  <c r="DW511" i="4"/>
  <c r="DR511" i="4"/>
  <c r="DJ511" i="4"/>
  <c r="DB511" i="4"/>
  <c r="CR511" i="4"/>
  <c r="CO511" i="4"/>
  <c r="CK511" i="4"/>
  <c r="CG511" i="4"/>
  <c r="CC511" i="4"/>
  <c r="BX511" i="4"/>
  <c r="BS511" i="4"/>
  <c r="BK511" i="4"/>
  <c r="BC511" i="4"/>
  <c r="AU511" i="4"/>
  <c r="AR511" i="4"/>
  <c r="AN511" i="4"/>
  <c r="AJ511" i="4"/>
  <c r="AF511" i="4"/>
  <c r="AA511" i="4"/>
  <c r="V511" i="4"/>
  <c r="N511" i="4"/>
  <c r="F511" i="4"/>
  <c r="GN507" i="4"/>
  <c r="GK507" i="4"/>
  <c r="GG507" i="4"/>
  <c r="GC507" i="4"/>
  <c r="FY507" i="4"/>
  <c r="FT507" i="4"/>
  <c r="FN507" i="4"/>
  <c r="EV507" i="4"/>
  <c r="EQ507" i="4"/>
  <c r="EN507" i="4"/>
  <c r="EJ507" i="4"/>
  <c r="EF507" i="4"/>
  <c r="EB507" i="4"/>
  <c r="DW507" i="4"/>
  <c r="CR507" i="4"/>
  <c r="CO507" i="4"/>
  <c r="CK507" i="4"/>
  <c r="CG507" i="4"/>
  <c r="CC507" i="4"/>
  <c r="BX507" i="4"/>
  <c r="BR507" i="4"/>
  <c r="AZ507" i="4"/>
  <c r="AU507" i="4"/>
  <c r="AR507" i="4"/>
  <c r="AN507" i="4"/>
  <c r="AJ507" i="4"/>
  <c r="AF507" i="4"/>
  <c r="AA507" i="4"/>
  <c r="O507" i="4"/>
  <c r="FN506" i="4"/>
  <c r="FH506" i="4"/>
  <c r="FH507" i="4" s="1"/>
  <c r="FB506" i="4"/>
  <c r="FB507" i="4" s="1"/>
  <c r="EV506" i="4"/>
  <c r="DQ506" i="4"/>
  <c r="DQ507" i="4" s="1"/>
  <c r="DK506" i="4"/>
  <c r="DK507" i="4" s="1"/>
  <c r="DE506" i="4"/>
  <c r="DE507" i="4" s="1"/>
  <c r="CY506" i="4"/>
  <c r="CY507" i="4" s="1"/>
  <c r="BR506" i="4"/>
  <c r="BL506" i="4"/>
  <c r="BL507" i="4" s="1"/>
  <c r="BF506" i="4"/>
  <c r="BF507" i="4" s="1"/>
  <c r="AZ506" i="4"/>
  <c r="U506" i="4"/>
  <c r="U507" i="4" s="1"/>
  <c r="O506" i="4"/>
  <c r="I506" i="4"/>
  <c r="I507" i="4" s="1"/>
  <c r="C506" i="4"/>
  <c r="C507" i="4" s="1"/>
  <c r="GN504" i="4"/>
  <c r="GK504" i="4"/>
  <c r="GG504" i="4"/>
  <c r="GC504" i="4"/>
  <c r="FY504" i="4"/>
  <c r="FT504" i="4"/>
  <c r="EQ504" i="4"/>
  <c r="EN504" i="4"/>
  <c r="EJ504" i="4"/>
  <c r="EF504" i="4"/>
  <c r="EB504" i="4"/>
  <c r="DW504" i="4"/>
  <c r="CR504" i="4"/>
  <c r="CO504" i="4"/>
  <c r="CK504" i="4"/>
  <c r="CG504" i="4"/>
  <c r="CC504" i="4"/>
  <c r="BX504" i="4"/>
  <c r="AU504" i="4"/>
  <c r="AR504" i="4"/>
  <c r="AN504" i="4"/>
  <c r="AJ504" i="4"/>
  <c r="AF504" i="4"/>
  <c r="AA504" i="4"/>
  <c r="FI502" i="4"/>
  <c r="EV502" i="4"/>
  <c r="DL502" i="4"/>
  <c r="CY502" i="4"/>
  <c r="BM502" i="4"/>
  <c r="AZ502" i="4"/>
  <c r="P502" i="4"/>
  <c r="C502" i="4"/>
  <c r="GN501" i="4"/>
  <c r="GK501" i="4"/>
  <c r="GG501" i="4"/>
  <c r="GC501" i="4"/>
  <c r="FY501" i="4"/>
  <c r="FT501" i="4"/>
  <c r="EQ501" i="4"/>
  <c r="EN501" i="4"/>
  <c r="EJ501" i="4"/>
  <c r="EF501" i="4"/>
  <c r="EB501" i="4"/>
  <c r="DW501" i="4"/>
  <c r="CR501" i="4"/>
  <c r="CO501" i="4"/>
  <c r="CK501" i="4"/>
  <c r="CG501" i="4"/>
  <c r="CC501" i="4"/>
  <c r="BX501" i="4"/>
  <c r="AU501" i="4"/>
  <c r="AR501" i="4"/>
  <c r="AN501" i="4"/>
  <c r="AJ501" i="4"/>
  <c r="AF501" i="4"/>
  <c r="AA501" i="4"/>
  <c r="FD500" i="4"/>
  <c r="FC500" i="4"/>
  <c r="FB500" i="4"/>
  <c r="FA500" i="4"/>
  <c r="EZ500" i="4"/>
  <c r="EY500" i="4"/>
  <c r="EX500" i="4"/>
  <c r="EW500" i="4"/>
  <c r="EV500" i="4"/>
  <c r="DG500" i="4"/>
  <c r="DF500" i="4"/>
  <c r="DE500" i="4"/>
  <c r="DD500" i="4"/>
  <c r="DC500" i="4"/>
  <c r="DB500" i="4"/>
  <c r="DA500" i="4"/>
  <c r="CZ500" i="4"/>
  <c r="CY500" i="4"/>
  <c r="BH500" i="4"/>
  <c r="BG500" i="4"/>
  <c r="BF500" i="4"/>
  <c r="BE500" i="4"/>
  <c r="BD500" i="4"/>
  <c r="BC500" i="4"/>
  <c r="BB500" i="4"/>
  <c r="BA500" i="4"/>
  <c r="AZ500" i="4"/>
  <c r="K500" i="4"/>
  <c r="J500" i="4"/>
  <c r="I500" i="4"/>
  <c r="H500" i="4"/>
  <c r="G500" i="4"/>
  <c r="F500" i="4"/>
  <c r="E500" i="4"/>
  <c r="D500" i="4"/>
  <c r="C500" i="4"/>
  <c r="GN498" i="4"/>
  <c r="GK498" i="4"/>
  <c r="GG498" i="4"/>
  <c r="GC498" i="4"/>
  <c r="FY498" i="4"/>
  <c r="FT498" i="4"/>
  <c r="EQ498" i="4"/>
  <c r="EN498" i="4"/>
  <c r="EJ498" i="4"/>
  <c r="EF498" i="4"/>
  <c r="EB498" i="4"/>
  <c r="DW498" i="4"/>
  <c r="CR498" i="4"/>
  <c r="CO498" i="4"/>
  <c r="CK498" i="4"/>
  <c r="CG498" i="4"/>
  <c r="CC498" i="4"/>
  <c r="BX498" i="4"/>
  <c r="AU498" i="4"/>
  <c r="AR498" i="4"/>
  <c r="AN498" i="4"/>
  <c r="AJ498" i="4"/>
  <c r="AF498" i="4"/>
  <c r="AA498" i="4"/>
  <c r="FA497" i="4"/>
  <c r="FB497" i="4" s="1"/>
  <c r="EV497" i="4"/>
  <c r="DD497" i="4"/>
  <c r="DE497" i="4" s="1"/>
  <c r="CY497" i="4"/>
  <c r="BE497" i="4"/>
  <c r="BF497" i="4" s="1"/>
  <c r="AZ497" i="4"/>
  <c r="I497" i="4"/>
  <c r="H497" i="4"/>
  <c r="C497" i="4"/>
  <c r="GN495" i="4"/>
  <c r="GK495" i="4"/>
  <c r="GG495" i="4"/>
  <c r="GC495" i="4"/>
  <c r="FY495" i="4"/>
  <c r="FT495" i="4"/>
  <c r="EQ495" i="4"/>
  <c r="EN495" i="4"/>
  <c r="EJ495" i="4"/>
  <c r="EF495" i="4"/>
  <c r="EF513" i="4" s="1"/>
  <c r="EB495" i="4"/>
  <c r="DW495" i="4"/>
  <c r="CR495" i="4"/>
  <c r="CO495" i="4"/>
  <c r="CO513" i="4" s="1"/>
  <c r="CK495" i="4"/>
  <c r="CG495" i="4"/>
  <c r="CC495" i="4"/>
  <c r="BX495" i="4"/>
  <c r="AU495" i="4"/>
  <c r="AR495" i="4"/>
  <c r="AN495" i="4"/>
  <c r="AJ495" i="4"/>
  <c r="AJ513" i="4" s="1"/>
  <c r="AF495" i="4"/>
  <c r="AA495" i="4"/>
  <c r="FM494" i="4"/>
  <c r="FN494" i="4" s="1"/>
  <c r="FH494" i="4"/>
  <c r="FA494" i="4"/>
  <c r="FB494" i="4" s="1"/>
  <c r="EV494" i="4"/>
  <c r="DP494" i="4"/>
  <c r="DQ494" i="4" s="1"/>
  <c r="DK494" i="4"/>
  <c r="DD494" i="4"/>
  <c r="DE494" i="4" s="1"/>
  <c r="CY494" i="4"/>
  <c r="BQ494" i="4"/>
  <c r="BR494" i="4" s="1"/>
  <c r="BL494" i="4"/>
  <c r="BF494" i="4"/>
  <c r="BE494" i="4"/>
  <c r="AZ494" i="4"/>
  <c r="T494" i="4"/>
  <c r="U494" i="4" s="1"/>
  <c r="O494" i="4"/>
  <c r="H494" i="4"/>
  <c r="I494" i="4" s="1"/>
  <c r="C494" i="4"/>
  <c r="FT491" i="4"/>
  <c r="FM491" i="4"/>
  <c r="FN491" i="4" s="1"/>
  <c r="FH491" i="4"/>
  <c r="FA491" i="4"/>
  <c r="FB491" i="4" s="1"/>
  <c r="EV491" i="4"/>
  <c r="DW491" i="4"/>
  <c r="DP491" i="4"/>
  <c r="DQ491" i="4" s="1"/>
  <c r="DK491" i="4"/>
  <c r="DD491" i="4"/>
  <c r="DE491" i="4" s="1"/>
  <c r="CY491" i="4"/>
  <c r="BX491" i="4"/>
  <c r="BQ491" i="4"/>
  <c r="BR491" i="4" s="1"/>
  <c r="BL491" i="4"/>
  <c r="BE491" i="4"/>
  <c r="BF491" i="4" s="1"/>
  <c r="AZ491" i="4"/>
  <c r="AA491" i="4"/>
  <c r="T491" i="4"/>
  <c r="U491" i="4" s="1"/>
  <c r="O491" i="4"/>
  <c r="H491" i="4"/>
  <c r="I491" i="4" s="1"/>
  <c r="C491" i="4"/>
  <c r="GN488" i="4"/>
  <c r="GK488" i="4"/>
  <c r="GG488" i="4"/>
  <c r="GC488" i="4"/>
  <c r="FY488" i="4"/>
  <c r="FT488" i="4"/>
  <c r="FH488" i="4"/>
  <c r="FA488" i="4"/>
  <c r="FB488" i="4" s="1"/>
  <c r="EV488" i="4"/>
  <c r="EQ488" i="4"/>
  <c r="EN488" i="4"/>
  <c r="EJ488" i="4"/>
  <c r="EF488" i="4"/>
  <c r="EB488" i="4"/>
  <c r="DW488" i="4"/>
  <c r="DK488" i="4"/>
  <c r="DD488" i="4"/>
  <c r="DE488" i="4" s="1"/>
  <c r="CY488" i="4"/>
  <c r="CR488" i="4"/>
  <c r="CO488" i="4"/>
  <c r="CK488" i="4"/>
  <c r="CG488" i="4"/>
  <c r="CC488" i="4"/>
  <c r="BX488" i="4"/>
  <c r="BL488" i="4"/>
  <c r="BE488" i="4"/>
  <c r="BF488" i="4" s="1"/>
  <c r="AZ488" i="4"/>
  <c r="AU488" i="4"/>
  <c r="AR488" i="4"/>
  <c r="AN488" i="4"/>
  <c r="AJ488" i="4"/>
  <c r="AF488" i="4"/>
  <c r="AA488" i="4"/>
  <c r="O488" i="4"/>
  <c r="H488" i="4"/>
  <c r="I488" i="4" s="1"/>
  <c r="C488" i="4"/>
  <c r="FM486" i="4"/>
  <c r="FH486" i="4"/>
  <c r="DP486" i="4"/>
  <c r="DK486" i="4"/>
  <c r="BQ486" i="4"/>
  <c r="BL486" i="4"/>
  <c r="T486" i="4"/>
  <c r="O486" i="4"/>
  <c r="GN485" i="4"/>
  <c r="GK485" i="4"/>
  <c r="GG485" i="4"/>
  <c r="GC485" i="4"/>
  <c r="FY485" i="4"/>
  <c r="FT485" i="4"/>
  <c r="FA485" i="4"/>
  <c r="EV485" i="4"/>
  <c r="EQ485" i="4"/>
  <c r="EN485" i="4"/>
  <c r="EJ485" i="4"/>
  <c r="EF485" i="4"/>
  <c r="EB485" i="4"/>
  <c r="DW485" i="4"/>
  <c r="DD485" i="4"/>
  <c r="CY485" i="4"/>
  <c r="CR485" i="4"/>
  <c r="CO485" i="4"/>
  <c r="CK485" i="4"/>
  <c r="CG485" i="4"/>
  <c r="CC485" i="4"/>
  <c r="BX485" i="4"/>
  <c r="BE485" i="4"/>
  <c r="AZ485" i="4"/>
  <c r="AU485" i="4"/>
  <c r="AR485" i="4"/>
  <c r="AN485" i="4"/>
  <c r="AJ485" i="4"/>
  <c r="AF485" i="4"/>
  <c r="AA485" i="4"/>
  <c r="H485" i="4"/>
  <c r="C485" i="4"/>
  <c r="FM484" i="4"/>
  <c r="FH484" i="4"/>
  <c r="DP484" i="4"/>
  <c r="DK484" i="4"/>
  <c r="BQ484" i="4"/>
  <c r="BL484" i="4"/>
  <c r="T484" i="4"/>
  <c r="O484" i="4"/>
  <c r="GN482" i="4"/>
  <c r="GK482" i="4"/>
  <c r="GG482" i="4"/>
  <c r="FY482" i="4"/>
  <c r="FT482" i="4"/>
  <c r="GC482" i="4" s="1"/>
  <c r="FM482" i="4"/>
  <c r="FH482" i="4"/>
  <c r="FC482" i="4"/>
  <c r="EV482" i="4"/>
  <c r="EQ482" i="4"/>
  <c r="EN482" i="4"/>
  <c r="EJ482" i="4"/>
  <c r="EF482" i="4"/>
  <c r="EB482" i="4"/>
  <c r="DW482" i="4"/>
  <c r="DP482" i="4"/>
  <c r="DK482" i="4"/>
  <c r="DF482" i="4"/>
  <c r="CY482" i="4"/>
  <c r="CR482" i="4"/>
  <c r="CO482" i="4"/>
  <c r="CK482" i="4"/>
  <c r="CC482" i="4"/>
  <c r="BX482" i="4"/>
  <c r="CG482" i="4" s="1"/>
  <c r="BQ482" i="4"/>
  <c r="BL482" i="4"/>
  <c r="BG482" i="4"/>
  <c r="AZ482" i="4"/>
  <c r="AU482" i="4"/>
  <c r="AR482" i="4"/>
  <c r="AN482" i="4"/>
  <c r="AJ482" i="4"/>
  <c r="AF482" i="4"/>
  <c r="AA482" i="4"/>
  <c r="T482" i="4"/>
  <c r="O482" i="4"/>
  <c r="J482" i="4"/>
  <c r="C482" i="4"/>
  <c r="GN479" i="4"/>
  <c r="GK479" i="4"/>
  <c r="GG479" i="4"/>
  <c r="GC479" i="4"/>
  <c r="FY479" i="4"/>
  <c r="FT479" i="4"/>
  <c r="EV479" i="4"/>
  <c r="FH479" i="4" s="1"/>
  <c r="EQ479" i="4"/>
  <c r="EN479" i="4"/>
  <c r="EJ479" i="4"/>
  <c r="EF479" i="4"/>
  <c r="EB479" i="4"/>
  <c r="DW479" i="4"/>
  <c r="CY479" i="4"/>
  <c r="CR479" i="4"/>
  <c r="CO479" i="4"/>
  <c r="CK479" i="4"/>
  <c r="CG479" i="4"/>
  <c r="CC479" i="4"/>
  <c r="BX479" i="4"/>
  <c r="BL479" i="4"/>
  <c r="AZ479" i="4"/>
  <c r="AU479" i="4"/>
  <c r="AR479" i="4"/>
  <c r="AN479" i="4"/>
  <c r="AJ479" i="4"/>
  <c r="AF479" i="4"/>
  <c r="AA479" i="4"/>
  <c r="O479" i="4"/>
  <c r="C479" i="4"/>
  <c r="FH477" i="4"/>
  <c r="EV477" i="4"/>
  <c r="DK477" i="4"/>
  <c r="CY477" i="4"/>
  <c r="BL477" i="4"/>
  <c r="AZ477" i="4"/>
  <c r="O477" i="4"/>
  <c r="C477" i="4"/>
  <c r="GN476" i="4"/>
  <c r="GK476" i="4"/>
  <c r="GG476" i="4"/>
  <c r="GC476" i="4"/>
  <c r="FY476" i="4"/>
  <c r="FT476" i="4"/>
  <c r="EQ476" i="4"/>
  <c r="EN476" i="4"/>
  <c r="EJ476" i="4"/>
  <c r="EF476" i="4"/>
  <c r="EB476" i="4"/>
  <c r="DW476" i="4"/>
  <c r="CR476" i="4"/>
  <c r="CO476" i="4"/>
  <c r="CK476" i="4"/>
  <c r="CG476" i="4"/>
  <c r="CC476" i="4"/>
  <c r="BX476" i="4"/>
  <c r="AU476" i="4"/>
  <c r="AR476" i="4"/>
  <c r="AN476" i="4"/>
  <c r="AJ476" i="4"/>
  <c r="AF476" i="4"/>
  <c r="AA476" i="4"/>
  <c r="GN473" i="4"/>
  <c r="GK473" i="4"/>
  <c r="GG473" i="4"/>
  <c r="GG491" i="4" s="1"/>
  <c r="GC473" i="4"/>
  <c r="FY473" i="4"/>
  <c r="FT473" i="4"/>
  <c r="FK473" i="4"/>
  <c r="EU473" i="4"/>
  <c r="EQ473" i="4"/>
  <c r="EN473" i="4"/>
  <c r="EJ473" i="4"/>
  <c r="EF473" i="4"/>
  <c r="EB473" i="4"/>
  <c r="DW473" i="4"/>
  <c r="DN473" i="4"/>
  <c r="CX473" i="4"/>
  <c r="CR473" i="4"/>
  <c r="CO473" i="4"/>
  <c r="CK473" i="4"/>
  <c r="CG473" i="4"/>
  <c r="CC473" i="4"/>
  <c r="BX473" i="4"/>
  <c r="BO473" i="4"/>
  <c r="AY473" i="4"/>
  <c r="AU473" i="4"/>
  <c r="AR473" i="4"/>
  <c r="AN473" i="4"/>
  <c r="AN491" i="4" s="1"/>
  <c r="AJ473" i="4"/>
  <c r="AF473" i="4"/>
  <c r="AA473" i="4"/>
  <c r="R473" i="4"/>
  <c r="B473" i="4"/>
  <c r="GN471" i="4"/>
  <c r="GK471" i="4"/>
  <c r="EQ471" i="4"/>
  <c r="EN471" i="4"/>
  <c r="CR471" i="4"/>
  <c r="CO471" i="4"/>
  <c r="AU471" i="4"/>
  <c r="AR471" i="4"/>
  <c r="GK469" i="4"/>
  <c r="GG469" i="4"/>
  <c r="GC469" i="4"/>
  <c r="FY469" i="4"/>
  <c r="EU469" i="4"/>
  <c r="EN469" i="4"/>
  <c r="EJ469" i="4"/>
  <c r="EF469" i="4"/>
  <c r="EB469" i="4"/>
  <c r="CX469" i="4"/>
  <c r="CO469" i="4"/>
  <c r="CK469" i="4"/>
  <c r="CG469" i="4"/>
  <c r="CC469" i="4"/>
  <c r="AY469" i="4"/>
  <c r="AR469" i="4"/>
  <c r="AN469" i="4"/>
  <c r="AJ469" i="4"/>
  <c r="AF469" i="4"/>
  <c r="B469" i="4"/>
  <c r="EU465" i="4"/>
  <c r="CW465" i="4"/>
  <c r="A465" i="4"/>
  <c r="FM462" i="4"/>
  <c r="FH462" i="4"/>
  <c r="FA462" i="4"/>
  <c r="EV462" i="4"/>
  <c r="DP462" i="4"/>
  <c r="DK462" i="4"/>
  <c r="DD462" i="4"/>
  <c r="CY462" i="4"/>
  <c r="BQ462" i="4"/>
  <c r="BL462" i="4"/>
  <c r="BE462" i="4"/>
  <c r="AZ462" i="4"/>
  <c r="T462" i="4"/>
  <c r="O462" i="4"/>
  <c r="H462" i="4"/>
  <c r="C462" i="4"/>
  <c r="FT460" i="4"/>
  <c r="DW460" i="4"/>
  <c r="BX460" i="4"/>
  <c r="AA460" i="4"/>
  <c r="FM459" i="4"/>
  <c r="FH459" i="4"/>
  <c r="FA459" i="4"/>
  <c r="EV459" i="4"/>
  <c r="DP459" i="4"/>
  <c r="DK459" i="4"/>
  <c r="DD459" i="4"/>
  <c r="CY459" i="4"/>
  <c r="BQ459" i="4"/>
  <c r="BL459" i="4"/>
  <c r="BE459" i="4"/>
  <c r="AZ459" i="4"/>
  <c r="T459" i="4"/>
  <c r="O459" i="4"/>
  <c r="H459" i="4"/>
  <c r="C459" i="4"/>
  <c r="FO456" i="4"/>
  <c r="FJ456" i="4"/>
  <c r="EV456" i="4"/>
  <c r="DR456" i="4"/>
  <c r="DM456" i="4"/>
  <c r="CY456" i="4"/>
  <c r="BS456" i="4"/>
  <c r="BN456" i="4"/>
  <c r="AZ456" i="4"/>
  <c r="V456" i="4"/>
  <c r="Q456" i="4"/>
  <c r="C456" i="4"/>
  <c r="FT455" i="4"/>
  <c r="DW455" i="4"/>
  <c r="BX455" i="4"/>
  <c r="AA455" i="4"/>
  <c r="GN453" i="4"/>
  <c r="GK453" i="4"/>
  <c r="GG453" i="4"/>
  <c r="GC453" i="4"/>
  <c r="FY453" i="4"/>
  <c r="FT453" i="4"/>
  <c r="FO453" i="4"/>
  <c r="FG453" i="4"/>
  <c r="EY453" i="4"/>
  <c r="EQ453" i="4"/>
  <c r="EN453" i="4"/>
  <c r="EJ453" i="4"/>
  <c r="EF453" i="4"/>
  <c r="EB453" i="4"/>
  <c r="DW453" i="4"/>
  <c r="DR453" i="4"/>
  <c r="DJ453" i="4"/>
  <c r="DB453" i="4"/>
  <c r="CR453" i="4"/>
  <c r="CO453" i="4"/>
  <c r="CK453" i="4"/>
  <c r="CG453" i="4"/>
  <c r="CC453" i="4"/>
  <c r="BX453" i="4"/>
  <c r="BS453" i="4"/>
  <c r="BK453" i="4"/>
  <c r="BC453" i="4"/>
  <c r="AU453" i="4"/>
  <c r="AR453" i="4"/>
  <c r="AN453" i="4"/>
  <c r="AJ453" i="4"/>
  <c r="AF453" i="4"/>
  <c r="AA453" i="4"/>
  <c r="V453" i="4"/>
  <c r="N453" i="4"/>
  <c r="F453" i="4"/>
  <c r="GN449" i="4"/>
  <c r="GK449" i="4"/>
  <c r="GG449" i="4"/>
  <c r="GC449" i="4"/>
  <c r="FY449" i="4"/>
  <c r="FT449" i="4"/>
  <c r="FN449" i="4"/>
  <c r="FH449" i="4"/>
  <c r="EQ449" i="4"/>
  <c r="EN449" i="4"/>
  <c r="EJ449" i="4"/>
  <c r="EF449" i="4"/>
  <c r="EB449" i="4"/>
  <c r="DW449" i="4"/>
  <c r="DK449" i="4"/>
  <c r="DE449" i="4"/>
  <c r="CY449" i="4"/>
  <c r="CR449" i="4"/>
  <c r="CO449" i="4"/>
  <c r="CK449" i="4"/>
  <c r="CG449" i="4"/>
  <c r="CC449" i="4"/>
  <c r="BX449" i="4"/>
  <c r="BR449" i="4"/>
  <c r="BL449" i="4"/>
  <c r="AU449" i="4"/>
  <c r="AR449" i="4"/>
  <c r="AN449" i="4"/>
  <c r="AJ449" i="4"/>
  <c r="AF449" i="4"/>
  <c r="AA449" i="4"/>
  <c r="FN448" i="4"/>
  <c r="FH448" i="4"/>
  <c r="FB448" i="4"/>
  <c r="FB449" i="4" s="1"/>
  <c r="EV448" i="4"/>
  <c r="EV449" i="4" s="1"/>
  <c r="DQ448" i="4"/>
  <c r="DQ449" i="4" s="1"/>
  <c r="DK448" i="4"/>
  <c r="DE448" i="4"/>
  <c r="CY448" i="4"/>
  <c r="BR448" i="4"/>
  <c r="BL448" i="4"/>
  <c r="BF448" i="4"/>
  <c r="BF449" i="4" s="1"/>
  <c r="AZ448" i="4"/>
  <c r="AZ449" i="4" s="1"/>
  <c r="U448" i="4"/>
  <c r="U449" i="4" s="1"/>
  <c r="O448" i="4"/>
  <c r="O449" i="4" s="1"/>
  <c r="I448" i="4"/>
  <c r="I449" i="4" s="1"/>
  <c r="C448" i="4"/>
  <c r="C449" i="4" s="1"/>
  <c r="GN446" i="4"/>
  <c r="GK446" i="4"/>
  <c r="GG446" i="4"/>
  <c r="GC446" i="4"/>
  <c r="FY446" i="4"/>
  <c r="FT446" i="4"/>
  <c r="EQ446" i="4"/>
  <c r="EN446" i="4"/>
  <c r="EJ446" i="4"/>
  <c r="EF446" i="4"/>
  <c r="EB446" i="4"/>
  <c r="DW446" i="4"/>
  <c r="CR446" i="4"/>
  <c r="CO446" i="4"/>
  <c r="CK446" i="4"/>
  <c r="CG446" i="4"/>
  <c r="CC446" i="4"/>
  <c r="BX446" i="4"/>
  <c r="AU446" i="4"/>
  <c r="AR446" i="4"/>
  <c r="AN446" i="4"/>
  <c r="AJ446" i="4"/>
  <c r="AF446" i="4"/>
  <c r="AA446" i="4"/>
  <c r="FI444" i="4"/>
  <c r="EV444" i="4"/>
  <c r="DL444" i="4"/>
  <c r="CY444" i="4"/>
  <c r="BM444" i="4"/>
  <c r="AZ444" i="4"/>
  <c r="P444" i="4"/>
  <c r="C444" i="4"/>
  <c r="GN443" i="4"/>
  <c r="GK443" i="4"/>
  <c r="GG443" i="4"/>
  <c r="GC443" i="4"/>
  <c r="FY443" i="4"/>
  <c r="FT443" i="4"/>
  <c r="EQ443" i="4"/>
  <c r="EN443" i="4"/>
  <c r="EJ443" i="4"/>
  <c r="EF443" i="4"/>
  <c r="EB443" i="4"/>
  <c r="DW443" i="4"/>
  <c r="CR443" i="4"/>
  <c r="CO443" i="4"/>
  <c r="CK443" i="4"/>
  <c r="CG443" i="4"/>
  <c r="CC443" i="4"/>
  <c r="BX443" i="4"/>
  <c r="AU443" i="4"/>
  <c r="AR443" i="4"/>
  <c r="AN443" i="4"/>
  <c r="AJ443" i="4"/>
  <c r="AF443" i="4"/>
  <c r="AA443" i="4"/>
  <c r="FD442" i="4"/>
  <c r="FC442" i="4"/>
  <c r="FB442" i="4"/>
  <c r="FA442" i="4"/>
  <c r="EZ442" i="4"/>
  <c r="EY442" i="4"/>
  <c r="EX442" i="4"/>
  <c r="EW442" i="4"/>
  <c r="EV442" i="4"/>
  <c r="DG442" i="4"/>
  <c r="DF442" i="4"/>
  <c r="DE442" i="4"/>
  <c r="DD442" i="4"/>
  <c r="DC442" i="4"/>
  <c r="DB442" i="4"/>
  <c r="DA442" i="4"/>
  <c r="CZ442" i="4"/>
  <c r="CY442" i="4"/>
  <c r="BH442" i="4"/>
  <c r="BG442" i="4"/>
  <c r="BF442" i="4"/>
  <c r="BE442" i="4"/>
  <c r="BD442" i="4"/>
  <c r="BC442" i="4"/>
  <c r="BB442" i="4"/>
  <c r="BA442" i="4"/>
  <c r="AZ442" i="4"/>
  <c r="K442" i="4"/>
  <c r="J442" i="4"/>
  <c r="I442" i="4"/>
  <c r="H442" i="4"/>
  <c r="G442" i="4"/>
  <c r="F442" i="4"/>
  <c r="E442" i="4"/>
  <c r="D442" i="4"/>
  <c r="C442" i="4"/>
  <c r="GN440" i="4"/>
  <c r="GK440" i="4"/>
  <c r="GG440" i="4"/>
  <c r="GC440" i="4"/>
  <c r="FY440" i="4"/>
  <c r="FT440" i="4"/>
  <c r="EQ440" i="4"/>
  <c r="EN440" i="4"/>
  <c r="EJ440" i="4"/>
  <c r="EF440" i="4"/>
  <c r="EB440" i="4"/>
  <c r="DW440" i="4"/>
  <c r="CR440" i="4"/>
  <c r="CO440" i="4"/>
  <c r="CK440" i="4"/>
  <c r="CG440" i="4"/>
  <c r="CC440" i="4"/>
  <c r="BX440" i="4"/>
  <c r="AU440" i="4"/>
  <c r="AR440" i="4"/>
  <c r="AN440" i="4"/>
  <c r="AJ440" i="4"/>
  <c r="AF440" i="4"/>
  <c r="AA440" i="4"/>
  <c r="FA439" i="4"/>
  <c r="FB439" i="4" s="1"/>
  <c r="EV439" i="4"/>
  <c r="DD439" i="4"/>
  <c r="DE439" i="4" s="1"/>
  <c r="CY439" i="4"/>
  <c r="BF439" i="4"/>
  <c r="BE439" i="4"/>
  <c r="AZ439" i="4"/>
  <c r="H439" i="4"/>
  <c r="I439" i="4" s="1"/>
  <c r="C439" i="4"/>
  <c r="GN437" i="4"/>
  <c r="GK437" i="4"/>
  <c r="GK455" i="4" s="1"/>
  <c r="GG437" i="4"/>
  <c r="GC437" i="4"/>
  <c r="FY437" i="4"/>
  <c r="FT437" i="4"/>
  <c r="EQ437" i="4"/>
  <c r="EN437" i="4"/>
  <c r="EJ437" i="4"/>
  <c r="EF437" i="4"/>
  <c r="EB437" i="4"/>
  <c r="DW437" i="4"/>
  <c r="CR437" i="4"/>
  <c r="CO437" i="4"/>
  <c r="CO455" i="4" s="1"/>
  <c r="CK437" i="4"/>
  <c r="CG437" i="4"/>
  <c r="CG455" i="4" s="1"/>
  <c r="CC437" i="4"/>
  <c r="BX437" i="4"/>
  <c r="AU437" i="4"/>
  <c r="AR437" i="4"/>
  <c r="AN437" i="4"/>
  <c r="AJ437" i="4"/>
  <c r="AJ455" i="4" s="1"/>
  <c r="AF437" i="4"/>
  <c r="AA437" i="4"/>
  <c r="FM436" i="4"/>
  <c r="FN436" i="4" s="1"/>
  <c r="FH436" i="4"/>
  <c r="FA436" i="4"/>
  <c r="FB436" i="4" s="1"/>
  <c r="EV436" i="4"/>
  <c r="DP436" i="4"/>
  <c r="DQ436" i="4" s="1"/>
  <c r="DK436" i="4"/>
  <c r="DD436" i="4"/>
  <c r="DE436" i="4" s="1"/>
  <c r="CY436" i="4"/>
  <c r="BQ436" i="4"/>
  <c r="BR436" i="4" s="1"/>
  <c r="BL436" i="4"/>
  <c r="BF436" i="4"/>
  <c r="BE436" i="4"/>
  <c r="AZ436" i="4"/>
  <c r="T436" i="4"/>
  <c r="U436" i="4" s="1"/>
  <c r="O436" i="4"/>
  <c r="H436" i="4"/>
  <c r="I436" i="4" s="1"/>
  <c r="C436" i="4"/>
  <c r="FT433" i="4"/>
  <c r="FM433" i="4"/>
  <c r="FN433" i="4" s="1"/>
  <c r="FH433" i="4"/>
  <c r="FA433" i="4"/>
  <c r="FB433" i="4" s="1"/>
  <c r="EV433" i="4"/>
  <c r="DW433" i="4"/>
  <c r="DP433" i="4"/>
  <c r="DQ433" i="4" s="1"/>
  <c r="DK433" i="4"/>
  <c r="DD433" i="4"/>
  <c r="DE433" i="4" s="1"/>
  <c r="CY433" i="4"/>
  <c r="BX433" i="4"/>
  <c r="BQ433" i="4"/>
  <c r="BR433" i="4" s="1"/>
  <c r="BL433" i="4"/>
  <c r="BE433" i="4"/>
  <c r="BF433" i="4" s="1"/>
  <c r="AZ433" i="4"/>
  <c r="AA433" i="4"/>
  <c r="T433" i="4"/>
  <c r="U433" i="4" s="1"/>
  <c r="O433" i="4"/>
  <c r="H433" i="4"/>
  <c r="I433" i="4" s="1"/>
  <c r="C433" i="4"/>
  <c r="GN430" i="4"/>
  <c r="GK430" i="4"/>
  <c r="GG430" i="4"/>
  <c r="GC430" i="4"/>
  <c r="FY430" i="4"/>
  <c r="FT430" i="4"/>
  <c r="FH430" i="4"/>
  <c r="FA430" i="4"/>
  <c r="FB430" i="4" s="1"/>
  <c r="EV430" i="4"/>
  <c r="EQ430" i="4"/>
  <c r="EN430" i="4"/>
  <c r="EJ430" i="4"/>
  <c r="EF430" i="4"/>
  <c r="EB430" i="4"/>
  <c r="DW430" i="4"/>
  <c r="DK430" i="4"/>
  <c r="DD430" i="4"/>
  <c r="DE430" i="4" s="1"/>
  <c r="CY430" i="4"/>
  <c r="CR430" i="4"/>
  <c r="CO430" i="4"/>
  <c r="CK430" i="4"/>
  <c r="CG430" i="4"/>
  <c r="CC430" i="4"/>
  <c r="BX430" i="4"/>
  <c r="BL430" i="4"/>
  <c r="BE430" i="4"/>
  <c r="BF430" i="4" s="1"/>
  <c r="AZ430" i="4"/>
  <c r="AU430" i="4"/>
  <c r="AR430" i="4"/>
  <c r="AN430" i="4"/>
  <c r="AJ430" i="4"/>
  <c r="AF430" i="4"/>
  <c r="AA430" i="4"/>
  <c r="O430" i="4"/>
  <c r="H430" i="4"/>
  <c r="I430" i="4" s="1"/>
  <c r="C430" i="4"/>
  <c r="FM428" i="4"/>
  <c r="FH428" i="4"/>
  <c r="DP428" i="4"/>
  <c r="DK428" i="4"/>
  <c r="BQ428" i="4"/>
  <c r="BL428" i="4"/>
  <c r="T428" i="4"/>
  <c r="O428" i="4"/>
  <c r="GN427" i="4"/>
  <c r="GK427" i="4"/>
  <c r="GG427" i="4"/>
  <c r="GC427" i="4"/>
  <c r="FY427" i="4"/>
  <c r="FT427" i="4"/>
  <c r="FA427" i="4"/>
  <c r="EV427" i="4"/>
  <c r="EQ427" i="4"/>
  <c r="EN427" i="4"/>
  <c r="EJ427" i="4"/>
  <c r="EF427" i="4"/>
  <c r="EB427" i="4"/>
  <c r="DW427" i="4"/>
  <c r="DD427" i="4"/>
  <c r="CY427" i="4"/>
  <c r="CR427" i="4"/>
  <c r="CO427" i="4"/>
  <c r="CK427" i="4"/>
  <c r="CG427" i="4"/>
  <c r="CC427" i="4"/>
  <c r="BX427" i="4"/>
  <c r="BE427" i="4"/>
  <c r="AZ427" i="4"/>
  <c r="AU427" i="4"/>
  <c r="AR427" i="4"/>
  <c r="AN427" i="4"/>
  <c r="AJ427" i="4"/>
  <c r="AF427" i="4"/>
  <c r="AA427" i="4"/>
  <c r="H427" i="4"/>
  <c r="C427" i="4"/>
  <c r="FM426" i="4"/>
  <c r="FH426" i="4"/>
  <c r="DP426" i="4"/>
  <c r="DK426" i="4"/>
  <c r="BQ426" i="4"/>
  <c r="BL426" i="4"/>
  <c r="T426" i="4"/>
  <c r="O426" i="4"/>
  <c r="GN424" i="4"/>
  <c r="GK424" i="4"/>
  <c r="GG424" i="4"/>
  <c r="GC424" i="4"/>
  <c r="FY424" i="4"/>
  <c r="FT424" i="4"/>
  <c r="FM424" i="4"/>
  <c r="FH424" i="4"/>
  <c r="FC424" i="4"/>
  <c r="EV424" i="4"/>
  <c r="EQ424" i="4"/>
  <c r="EN424" i="4"/>
  <c r="EJ424" i="4"/>
  <c r="EB424" i="4"/>
  <c r="DW424" i="4"/>
  <c r="EF424" i="4" s="1"/>
  <c r="DP424" i="4"/>
  <c r="DK424" i="4"/>
  <c r="DF424" i="4"/>
  <c r="CY424" i="4"/>
  <c r="CR424" i="4"/>
  <c r="CO424" i="4"/>
  <c r="CK424" i="4"/>
  <c r="CG424" i="4"/>
  <c r="CC424" i="4"/>
  <c r="BX424" i="4"/>
  <c r="BQ424" i="4"/>
  <c r="BL424" i="4"/>
  <c r="BG424" i="4"/>
  <c r="AZ424" i="4"/>
  <c r="AU424" i="4"/>
  <c r="AR424" i="4"/>
  <c r="AN424" i="4"/>
  <c r="AF424" i="4"/>
  <c r="AA424" i="4"/>
  <c r="AJ424" i="4" s="1"/>
  <c r="T424" i="4"/>
  <c r="O424" i="4"/>
  <c r="J424" i="4"/>
  <c r="C424" i="4"/>
  <c r="GN421" i="4"/>
  <c r="GK421" i="4"/>
  <c r="GG421" i="4"/>
  <c r="GC421" i="4"/>
  <c r="FY421" i="4"/>
  <c r="FT421" i="4"/>
  <c r="EV421" i="4"/>
  <c r="EQ421" i="4"/>
  <c r="EN421" i="4"/>
  <c r="EJ421" i="4"/>
  <c r="EF421" i="4"/>
  <c r="EB421" i="4"/>
  <c r="DW421" i="4"/>
  <c r="CY421" i="4"/>
  <c r="CR421" i="4"/>
  <c r="CO421" i="4"/>
  <c r="CK421" i="4"/>
  <c r="CG421" i="4"/>
  <c r="CC421" i="4"/>
  <c r="BX421" i="4"/>
  <c r="AZ421" i="4"/>
  <c r="AU421" i="4"/>
  <c r="AR421" i="4"/>
  <c r="AN421" i="4"/>
  <c r="AJ421" i="4"/>
  <c r="AF421" i="4"/>
  <c r="AA421" i="4"/>
  <c r="C421" i="4"/>
  <c r="O421" i="4" s="1"/>
  <c r="FH419" i="4"/>
  <c r="EV419" i="4"/>
  <c r="DK419" i="4"/>
  <c r="CY419" i="4"/>
  <c r="BL419" i="4"/>
  <c r="AZ419" i="4"/>
  <c r="O419" i="4"/>
  <c r="C419" i="4"/>
  <c r="GN418" i="4"/>
  <c r="GK418" i="4"/>
  <c r="GG418" i="4"/>
  <c r="GC418" i="4"/>
  <c r="FY418" i="4"/>
  <c r="FT418" i="4"/>
  <c r="EQ418" i="4"/>
  <c r="EN418" i="4"/>
  <c r="EJ418" i="4"/>
  <c r="EF418" i="4"/>
  <c r="EB418" i="4"/>
  <c r="DW418" i="4"/>
  <c r="CR418" i="4"/>
  <c r="CO418" i="4"/>
  <c r="CK418" i="4"/>
  <c r="CG418" i="4"/>
  <c r="CC418" i="4"/>
  <c r="BX418" i="4"/>
  <c r="AU418" i="4"/>
  <c r="AR418" i="4"/>
  <c r="AN418" i="4"/>
  <c r="AJ418" i="4"/>
  <c r="AF418" i="4"/>
  <c r="AA418" i="4"/>
  <c r="GN415" i="4"/>
  <c r="GK415" i="4"/>
  <c r="GG415" i="4"/>
  <c r="GC415" i="4"/>
  <c r="FY415" i="4"/>
  <c r="FT415" i="4"/>
  <c r="FK415" i="4"/>
  <c r="EU415" i="4"/>
  <c r="EQ415" i="4"/>
  <c r="EN415" i="4"/>
  <c r="EJ415" i="4"/>
  <c r="EF415" i="4"/>
  <c r="EB415" i="4"/>
  <c r="DW415" i="4"/>
  <c r="DN415" i="4"/>
  <c r="CX415" i="4"/>
  <c r="CR415" i="4"/>
  <c r="CO415" i="4"/>
  <c r="CK415" i="4"/>
  <c r="CG415" i="4"/>
  <c r="CC415" i="4"/>
  <c r="BX415" i="4"/>
  <c r="BO415" i="4"/>
  <c r="AY415" i="4"/>
  <c r="AU415" i="4"/>
  <c r="AR415" i="4"/>
  <c r="AN415" i="4"/>
  <c r="AJ415" i="4"/>
  <c r="AF415" i="4"/>
  <c r="AA415" i="4"/>
  <c r="R415" i="4"/>
  <c r="B415" i="4"/>
  <c r="GN413" i="4"/>
  <c r="GK413" i="4"/>
  <c r="EQ413" i="4"/>
  <c r="EN413" i="4"/>
  <c r="CR413" i="4"/>
  <c r="CO413" i="4"/>
  <c r="AU413" i="4"/>
  <c r="AR413" i="4"/>
  <c r="GK411" i="4"/>
  <c r="GG411" i="4"/>
  <c r="GC411" i="4"/>
  <c r="FY411" i="4"/>
  <c r="EU411" i="4"/>
  <c r="EN411" i="4"/>
  <c r="EJ411" i="4"/>
  <c r="EF411" i="4"/>
  <c r="EB411" i="4"/>
  <c r="CX411" i="4"/>
  <c r="CO411" i="4"/>
  <c r="CK411" i="4"/>
  <c r="CG411" i="4"/>
  <c r="CC411" i="4"/>
  <c r="AY411" i="4"/>
  <c r="AR411" i="4"/>
  <c r="AN411" i="4"/>
  <c r="AJ411" i="4"/>
  <c r="AF411" i="4"/>
  <c r="B411" i="4"/>
  <c r="EU407" i="4"/>
  <c r="CW407" i="4"/>
  <c r="A407" i="4"/>
  <c r="FM404" i="4"/>
  <c r="FH404" i="4"/>
  <c r="FA404" i="4"/>
  <c r="EV404" i="4"/>
  <c r="DP404" i="4"/>
  <c r="DK404" i="4"/>
  <c r="DD404" i="4"/>
  <c r="CY404" i="4"/>
  <c r="BQ404" i="4"/>
  <c r="BL404" i="4"/>
  <c r="BE404" i="4"/>
  <c r="AZ404" i="4"/>
  <c r="T404" i="4"/>
  <c r="O404" i="4"/>
  <c r="H404" i="4"/>
  <c r="C404" i="4"/>
  <c r="FT402" i="4"/>
  <c r="DW402" i="4"/>
  <c r="BX402" i="4"/>
  <c r="AA402" i="4"/>
  <c r="FM401" i="4"/>
  <c r="FH401" i="4"/>
  <c r="FA401" i="4"/>
  <c r="EV401" i="4"/>
  <c r="DP401" i="4"/>
  <c r="DK401" i="4"/>
  <c r="DD401" i="4"/>
  <c r="CY401" i="4"/>
  <c r="BQ401" i="4"/>
  <c r="BL401" i="4"/>
  <c r="BE401" i="4"/>
  <c r="AZ401" i="4"/>
  <c r="T401" i="4"/>
  <c r="O401" i="4"/>
  <c r="H401" i="4"/>
  <c r="C401" i="4"/>
  <c r="FO398" i="4"/>
  <c r="FJ398" i="4"/>
  <c r="EV398" i="4"/>
  <c r="DR398" i="4"/>
  <c r="DM398" i="4"/>
  <c r="CY398" i="4"/>
  <c r="BS398" i="4"/>
  <c r="BN398" i="4"/>
  <c r="AZ398" i="4"/>
  <c r="V398" i="4"/>
  <c r="Q398" i="4"/>
  <c r="C398" i="4"/>
  <c r="FT397" i="4"/>
  <c r="DW397" i="4"/>
  <c r="BX397" i="4"/>
  <c r="AA397" i="4"/>
  <c r="GN395" i="4"/>
  <c r="GK395" i="4"/>
  <c r="GG395" i="4"/>
  <c r="GC395" i="4"/>
  <c r="FY395" i="4"/>
  <c r="FT395" i="4"/>
  <c r="FO395" i="4"/>
  <c r="FG395" i="4"/>
  <c r="EY395" i="4"/>
  <c r="EQ395" i="4"/>
  <c r="EN395" i="4"/>
  <c r="EJ395" i="4"/>
  <c r="EF395" i="4"/>
  <c r="EB395" i="4"/>
  <c r="DW395" i="4"/>
  <c r="DR395" i="4"/>
  <c r="DJ395" i="4"/>
  <c r="DB395" i="4"/>
  <c r="CR395" i="4"/>
  <c r="CO395" i="4"/>
  <c r="CK395" i="4"/>
  <c r="CG395" i="4"/>
  <c r="CC395" i="4"/>
  <c r="BX395" i="4"/>
  <c r="BS395" i="4"/>
  <c r="BK395" i="4"/>
  <c r="BC395" i="4"/>
  <c r="AU395" i="4"/>
  <c r="AR395" i="4"/>
  <c r="AN395" i="4"/>
  <c r="AJ395" i="4"/>
  <c r="AF395" i="4"/>
  <c r="AA395" i="4"/>
  <c r="V395" i="4"/>
  <c r="N395" i="4"/>
  <c r="F395" i="4"/>
  <c r="GN391" i="4"/>
  <c r="GK391" i="4"/>
  <c r="GG391" i="4"/>
  <c r="GC391" i="4"/>
  <c r="FY391" i="4"/>
  <c r="FT391" i="4"/>
  <c r="FH391" i="4"/>
  <c r="FB391" i="4"/>
  <c r="EQ391" i="4"/>
  <c r="EN391" i="4"/>
  <c r="EJ391" i="4"/>
  <c r="EF391" i="4"/>
  <c r="EB391" i="4"/>
  <c r="DW391" i="4"/>
  <c r="DK391" i="4"/>
  <c r="CY391" i="4"/>
  <c r="CR391" i="4"/>
  <c r="CO391" i="4"/>
  <c r="CK391" i="4"/>
  <c r="CG391" i="4"/>
  <c r="CC391" i="4"/>
  <c r="BX391" i="4"/>
  <c r="BF391" i="4"/>
  <c r="AU391" i="4"/>
  <c r="AR391" i="4"/>
  <c r="AN391" i="4"/>
  <c r="AJ391" i="4"/>
  <c r="AF391" i="4"/>
  <c r="AA391" i="4"/>
  <c r="FN390" i="4"/>
  <c r="FN391" i="4" s="1"/>
  <c r="FH390" i="4"/>
  <c r="FB390" i="4"/>
  <c r="EV390" i="4"/>
  <c r="EV391" i="4" s="1"/>
  <c r="FN386" i="4" s="1"/>
  <c r="DQ390" i="4"/>
  <c r="DQ391" i="4" s="1"/>
  <c r="DK390" i="4"/>
  <c r="DE390" i="4"/>
  <c r="DE391" i="4" s="1"/>
  <c r="CY390" i="4"/>
  <c r="BR390" i="4"/>
  <c r="BR391" i="4" s="1"/>
  <c r="BL390" i="4"/>
  <c r="BL391" i="4" s="1"/>
  <c r="BF390" i="4"/>
  <c r="AZ390" i="4"/>
  <c r="AZ391" i="4" s="1"/>
  <c r="U390" i="4"/>
  <c r="U391" i="4" s="1"/>
  <c r="O390" i="4"/>
  <c r="O391" i="4" s="1"/>
  <c r="I390" i="4"/>
  <c r="I391" i="4" s="1"/>
  <c r="C390" i="4"/>
  <c r="C391" i="4" s="1"/>
  <c r="GN388" i="4"/>
  <c r="GK388" i="4"/>
  <c r="GG388" i="4"/>
  <c r="GC388" i="4"/>
  <c r="FY388" i="4"/>
  <c r="FT388" i="4"/>
  <c r="EQ388" i="4"/>
  <c r="EN388" i="4"/>
  <c r="EJ388" i="4"/>
  <c r="EF388" i="4"/>
  <c r="EB388" i="4"/>
  <c r="DW388" i="4"/>
  <c r="CR388" i="4"/>
  <c r="CO388" i="4"/>
  <c r="CK388" i="4"/>
  <c r="CG388" i="4"/>
  <c r="CC388" i="4"/>
  <c r="BX388" i="4"/>
  <c r="AU388" i="4"/>
  <c r="AR388" i="4"/>
  <c r="AN388" i="4"/>
  <c r="AJ388" i="4"/>
  <c r="AF388" i="4"/>
  <c r="AA388" i="4"/>
  <c r="FI386" i="4"/>
  <c r="EV386" i="4"/>
  <c r="DL386" i="4"/>
  <c r="CY386" i="4"/>
  <c r="BM386" i="4"/>
  <c r="AZ386" i="4"/>
  <c r="P386" i="4"/>
  <c r="C386" i="4"/>
  <c r="GN385" i="4"/>
  <c r="GK385" i="4"/>
  <c r="GG385" i="4"/>
  <c r="GC385" i="4"/>
  <c r="FY385" i="4"/>
  <c r="FT385" i="4"/>
  <c r="EQ385" i="4"/>
  <c r="EN385" i="4"/>
  <c r="EJ385" i="4"/>
  <c r="EF385" i="4"/>
  <c r="EB385" i="4"/>
  <c r="DW385" i="4"/>
  <c r="CR385" i="4"/>
  <c r="CO385" i="4"/>
  <c r="CK385" i="4"/>
  <c r="CG385" i="4"/>
  <c r="CC385" i="4"/>
  <c r="BX385" i="4"/>
  <c r="AU385" i="4"/>
  <c r="AR385" i="4"/>
  <c r="AN385" i="4"/>
  <c r="AJ385" i="4"/>
  <c r="AF385" i="4"/>
  <c r="AA385" i="4"/>
  <c r="FD384" i="4"/>
  <c r="FC384" i="4"/>
  <c r="FB384" i="4"/>
  <c r="FA384" i="4"/>
  <c r="EZ384" i="4"/>
  <c r="EY384" i="4"/>
  <c r="EX384" i="4"/>
  <c r="EW384" i="4"/>
  <c r="EV384" i="4"/>
  <c r="DG384" i="4"/>
  <c r="DF384" i="4"/>
  <c r="DE384" i="4"/>
  <c r="DD384" i="4"/>
  <c r="DC384" i="4"/>
  <c r="DB384" i="4"/>
  <c r="DA384" i="4"/>
  <c r="CZ384" i="4"/>
  <c r="CY384" i="4"/>
  <c r="BH384" i="4"/>
  <c r="BG384" i="4"/>
  <c r="BF384" i="4"/>
  <c r="BE384" i="4"/>
  <c r="BD384" i="4"/>
  <c r="BC384" i="4"/>
  <c r="BB384" i="4"/>
  <c r="BA384" i="4"/>
  <c r="AZ384" i="4"/>
  <c r="K384" i="4"/>
  <c r="J384" i="4"/>
  <c r="I384" i="4"/>
  <c r="H384" i="4"/>
  <c r="G384" i="4"/>
  <c r="F384" i="4"/>
  <c r="E384" i="4"/>
  <c r="D384" i="4"/>
  <c r="C384" i="4"/>
  <c r="GN382" i="4"/>
  <c r="GK382" i="4"/>
  <c r="GG382" i="4"/>
  <c r="GC382" i="4"/>
  <c r="FY382" i="4"/>
  <c r="FT382" i="4"/>
  <c r="EQ382" i="4"/>
  <c r="EN382" i="4"/>
  <c r="EJ382" i="4"/>
  <c r="EF382" i="4"/>
  <c r="EB382" i="4"/>
  <c r="DW382" i="4"/>
  <c r="CR382" i="4"/>
  <c r="CO382" i="4"/>
  <c r="CK382" i="4"/>
  <c r="CG382" i="4"/>
  <c r="CC382" i="4"/>
  <c r="BX382" i="4"/>
  <c r="AU382" i="4"/>
  <c r="AR382" i="4"/>
  <c r="AN382" i="4"/>
  <c r="AJ382" i="4"/>
  <c r="AF382" i="4"/>
  <c r="AA382" i="4"/>
  <c r="FA381" i="4"/>
  <c r="FB381" i="4" s="1"/>
  <c r="EV381" i="4"/>
  <c r="DE381" i="4"/>
  <c r="DD381" i="4"/>
  <c r="CY381" i="4"/>
  <c r="BE381" i="4"/>
  <c r="BF381" i="4" s="1"/>
  <c r="AZ381" i="4"/>
  <c r="H381" i="4"/>
  <c r="I381" i="4" s="1"/>
  <c r="C381" i="4"/>
  <c r="GN379" i="4"/>
  <c r="GK379" i="4"/>
  <c r="GG379" i="4"/>
  <c r="GC379" i="4"/>
  <c r="FY379" i="4"/>
  <c r="FT379" i="4"/>
  <c r="EQ379" i="4"/>
  <c r="EN379" i="4"/>
  <c r="EJ379" i="4"/>
  <c r="EF379" i="4"/>
  <c r="EB379" i="4"/>
  <c r="DW379" i="4"/>
  <c r="CR379" i="4"/>
  <c r="CR397" i="4" s="1"/>
  <c r="CO379" i="4"/>
  <c r="CK379" i="4"/>
  <c r="CG379" i="4"/>
  <c r="CC379" i="4"/>
  <c r="BX379" i="4"/>
  <c r="AU379" i="4"/>
  <c r="AR379" i="4"/>
  <c r="AN379" i="4"/>
  <c r="AJ379" i="4"/>
  <c r="AF379" i="4"/>
  <c r="AA379" i="4"/>
  <c r="FN378" i="4"/>
  <c r="FM378" i="4"/>
  <c r="FH378" i="4"/>
  <c r="FA378" i="4"/>
  <c r="FB378" i="4" s="1"/>
  <c r="EV378" i="4"/>
  <c r="DP378" i="4"/>
  <c r="DQ378" i="4" s="1"/>
  <c r="DK378" i="4"/>
  <c r="DD378" i="4"/>
  <c r="DE378" i="4" s="1"/>
  <c r="CY378" i="4"/>
  <c r="BQ378" i="4"/>
  <c r="BR378" i="4" s="1"/>
  <c r="BL378" i="4"/>
  <c r="BE378" i="4"/>
  <c r="BF378" i="4" s="1"/>
  <c r="AZ378" i="4"/>
  <c r="T378" i="4"/>
  <c r="U378" i="4" s="1"/>
  <c r="O378" i="4"/>
  <c r="H378" i="4"/>
  <c r="I378" i="4" s="1"/>
  <c r="C378" i="4"/>
  <c r="FT375" i="4"/>
  <c r="FM375" i="4"/>
  <c r="FN375" i="4" s="1"/>
  <c r="FH375" i="4"/>
  <c r="FA375" i="4"/>
  <c r="FB375" i="4" s="1"/>
  <c r="EV375" i="4"/>
  <c r="DW375" i="4"/>
  <c r="DP375" i="4"/>
  <c r="DQ375" i="4" s="1"/>
  <c r="DK375" i="4"/>
  <c r="DD375" i="4"/>
  <c r="DE375" i="4" s="1"/>
  <c r="CY375" i="4"/>
  <c r="BX375" i="4"/>
  <c r="BQ375" i="4"/>
  <c r="BR375" i="4" s="1"/>
  <c r="BL375" i="4"/>
  <c r="BF375" i="4"/>
  <c r="BE375" i="4"/>
  <c r="AZ375" i="4"/>
  <c r="AA375" i="4"/>
  <c r="T375" i="4"/>
  <c r="U375" i="4" s="1"/>
  <c r="O375" i="4"/>
  <c r="H375" i="4"/>
  <c r="I375" i="4" s="1"/>
  <c r="C375" i="4"/>
  <c r="GN372" i="4"/>
  <c r="GK372" i="4"/>
  <c r="GG372" i="4"/>
  <c r="GC372" i="4"/>
  <c r="FY372" i="4"/>
  <c r="FT372" i="4"/>
  <c r="FH372" i="4"/>
  <c r="FB372" i="4"/>
  <c r="FA372" i="4"/>
  <c r="EV372" i="4"/>
  <c r="EQ372" i="4"/>
  <c r="EN372" i="4"/>
  <c r="EJ372" i="4"/>
  <c r="EF372" i="4"/>
  <c r="EB372" i="4"/>
  <c r="DW372" i="4"/>
  <c r="DK372" i="4"/>
  <c r="DE372" i="4"/>
  <c r="DD372" i="4"/>
  <c r="CY372" i="4"/>
  <c r="CR372" i="4"/>
  <c r="CO372" i="4"/>
  <c r="CK372" i="4"/>
  <c r="CG372" i="4"/>
  <c r="CC372" i="4"/>
  <c r="BX372" i="4"/>
  <c r="BL372" i="4"/>
  <c r="BE372" i="4"/>
  <c r="BF372" i="4" s="1"/>
  <c r="AZ372" i="4"/>
  <c r="AU372" i="4"/>
  <c r="AR372" i="4"/>
  <c r="AN372" i="4"/>
  <c r="AJ372" i="4"/>
  <c r="AF372" i="4"/>
  <c r="AA372" i="4"/>
  <c r="O372" i="4"/>
  <c r="H372" i="4"/>
  <c r="I372" i="4" s="1"/>
  <c r="C372" i="4"/>
  <c r="FM370" i="4"/>
  <c r="FH370" i="4"/>
  <c r="DP370" i="4"/>
  <c r="DK370" i="4"/>
  <c r="BQ370" i="4"/>
  <c r="BL370" i="4"/>
  <c r="T370" i="4"/>
  <c r="O370" i="4"/>
  <c r="GN369" i="4"/>
  <c r="GK369" i="4"/>
  <c r="GG369" i="4"/>
  <c r="GC369" i="4"/>
  <c r="FY369" i="4"/>
  <c r="FT369" i="4"/>
  <c r="FA369" i="4"/>
  <c r="EV369" i="4"/>
  <c r="EQ369" i="4"/>
  <c r="EN369" i="4"/>
  <c r="EJ369" i="4"/>
  <c r="EF369" i="4"/>
  <c r="EB369" i="4"/>
  <c r="DW369" i="4"/>
  <c r="DD369" i="4"/>
  <c r="CY369" i="4"/>
  <c r="CR369" i="4"/>
  <c r="CO369" i="4"/>
  <c r="CK369" i="4"/>
  <c r="CG369" i="4"/>
  <c r="CC369" i="4"/>
  <c r="BX369" i="4"/>
  <c r="BE369" i="4"/>
  <c r="AZ369" i="4"/>
  <c r="AU369" i="4"/>
  <c r="AR369" i="4"/>
  <c r="AN369" i="4"/>
  <c r="AJ369" i="4"/>
  <c r="AF369" i="4"/>
  <c r="AA369" i="4"/>
  <c r="H369" i="4"/>
  <c r="C369" i="4"/>
  <c r="FM368" i="4"/>
  <c r="FH368" i="4"/>
  <c r="DP368" i="4"/>
  <c r="DK368" i="4"/>
  <c r="BQ368" i="4"/>
  <c r="BL368" i="4"/>
  <c r="T368" i="4"/>
  <c r="O368" i="4"/>
  <c r="GN366" i="4"/>
  <c r="GK366" i="4"/>
  <c r="GG366" i="4"/>
  <c r="GC366" i="4"/>
  <c r="FY366" i="4"/>
  <c r="FT366" i="4"/>
  <c r="FM366" i="4"/>
  <c r="FH366" i="4"/>
  <c r="FC366" i="4"/>
  <c r="EV366" i="4"/>
  <c r="EQ366" i="4"/>
  <c r="EN366" i="4"/>
  <c r="EJ366" i="4"/>
  <c r="EB366" i="4"/>
  <c r="DW366" i="4"/>
  <c r="EF366" i="4" s="1"/>
  <c r="DP366" i="4"/>
  <c r="DK366" i="4"/>
  <c r="DF366" i="4"/>
  <c r="CY366" i="4"/>
  <c r="CR366" i="4"/>
  <c r="CO366" i="4"/>
  <c r="CK366" i="4"/>
  <c r="CG366" i="4"/>
  <c r="CC366" i="4"/>
  <c r="BX366" i="4"/>
  <c r="BQ366" i="4"/>
  <c r="BL366" i="4"/>
  <c r="BG366" i="4"/>
  <c r="AZ366" i="4"/>
  <c r="AU366" i="4"/>
  <c r="AR366" i="4"/>
  <c r="AN366" i="4"/>
  <c r="AJ366" i="4"/>
  <c r="AF366" i="4"/>
  <c r="AA366" i="4"/>
  <c r="T366" i="4"/>
  <c r="O366" i="4"/>
  <c r="J366" i="4"/>
  <c r="C366" i="4"/>
  <c r="GN363" i="4"/>
  <c r="GK363" i="4"/>
  <c r="GG363" i="4"/>
  <c r="GC363" i="4"/>
  <c r="FY363" i="4"/>
  <c r="FT363" i="4"/>
  <c r="EV363" i="4"/>
  <c r="EQ363" i="4"/>
  <c r="EN363" i="4"/>
  <c r="EJ363" i="4"/>
  <c r="EF363" i="4"/>
  <c r="EB363" i="4"/>
  <c r="DW363" i="4"/>
  <c r="CY363" i="4"/>
  <c r="DK363" i="4" s="1"/>
  <c r="CR363" i="4"/>
  <c r="CO363" i="4"/>
  <c r="CK363" i="4"/>
  <c r="CG363" i="4"/>
  <c r="CC363" i="4"/>
  <c r="BX363" i="4"/>
  <c r="AZ363" i="4"/>
  <c r="BL363" i="4" s="1"/>
  <c r="AU363" i="4"/>
  <c r="AR363" i="4"/>
  <c r="AN363" i="4"/>
  <c r="AJ363" i="4"/>
  <c r="AF363" i="4"/>
  <c r="AA363" i="4"/>
  <c r="C363" i="4"/>
  <c r="O363" i="4" s="1"/>
  <c r="FH361" i="4"/>
  <c r="EV361" i="4"/>
  <c r="DK361" i="4"/>
  <c r="CY361" i="4"/>
  <c r="BL361" i="4"/>
  <c r="AZ361" i="4"/>
  <c r="O361" i="4"/>
  <c r="C361" i="4"/>
  <c r="GN360" i="4"/>
  <c r="GK360" i="4"/>
  <c r="GG360" i="4"/>
  <c r="GC360" i="4"/>
  <c r="FY360" i="4"/>
  <c r="FT360" i="4"/>
  <c r="EQ360" i="4"/>
  <c r="EN360" i="4"/>
  <c r="EJ360" i="4"/>
  <c r="EF360" i="4"/>
  <c r="EB360" i="4"/>
  <c r="DW360" i="4"/>
  <c r="CR360" i="4"/>
  <c r="CO360" i="4"/>
  <c r="CK360" i="4"/>
  <c r="CG360" i="4"/>
  <c r="CC360" i="4"/>
  <c r="BX360" i="4"/>
  <c r="AU360" i="4"/>
  <c r="AR360" i="4"/>
  <c r="AN360" i="4"/>
  <c r="AJ360" i="4"/>
  <c r="AF360" i="4"/>
  <c r="AA360" i="4"/>
  <c r="GN357" i="4"/>
  <c r="GK357" i="4"/>
  <c r="GG357" i="4"/>
  <c r="GC357" i="4"/>
  <c r="FY357" i="4"/>
  <c r="FT357" i="4"/>
  <c r="FK357" i="4"/>
  <c r="EU357" i="4"/>
  <c r="EQ357" i="4"/>
  <c r="EN357" i="4"/>
  <c r="EN375" i="4" s="1"/>
  <c r="EJ357" i="4"/>
  <c r="EF357" i="4"/>
  <c r="EB357" i="4"/>
  <c r="DW357" i="4"/>
  <c r="DN357" i="4"/>
  <c r="CX357" i="4"/>
  <c r="CR357" i="4"/>
  <c r="CO357" i="4"/>
  <c r="CK357" i="4"/>
  <c r="CG357" i="4"/>
  <c r="CC357" i="4"/>
  <c r="BX357" i="4"/>
  <c r="BO357" i="4"/>
  <c r="AY357" i="4"/>
  <c r="AU357" i="4"/>
  <c r="AR357" i="4"/>
  <c r="AN357" i="4"/>
  <c r="AJ357" i="4"/>
  <c r="AF357" i="4"/>
  <c r="AA357" i="4"/>
  <c r="R357" i="4"/>
  <c r="B357" i="4"/>
  <c r="GN355" i="4"/>
  <c r="GK355" i="4"/>
  <c r="EQ355" i="4"/>
  <c r="EN355" i="4"/>
  <c r="CR355" i="4"/>
  <c r="CO355" i="4"/>
  <c r="AU355" i="4"/>
  <c r="AR355" i="4"/>
  <c r="GK353" i="4"/>
  <c r="GG353" i="4"/>
  <c r="GC353" i="4"/>
  <c r="FY353" i="4"/>
  <c r="EU353" i="4"/>
  <c r="EN353" i="4"/>
  <c r="EJ353" i="4"/>
  <c r="EF353" i="4"/>
  <c r="EB353" i="4"/>
  <c r="CX353" i="4"/>
  <c r="CO353" i="4"/>
  <c r="CK353" i="4"/>
  <c r="CG353" i="4"/>
  <c r="CC353" i="4"/>
  <c r="AY353" i="4"/>
  <c r="AR353" i="4"/>
  <c r="AN353" i="4"/>
  <c r="AJ353" i="4"/>
  <c r="AF353" i="4"/>
  <c r="B353" i="4"/>
  <c r="EU349" i="4"/>
  <c r="CW349" i="4"/>
  <c r="A349" i="4"/>
  <c r="FM346" i="4"/>
  <c r="FH346" i="4"/>
  <c r="FA346" i="4"/>
  <c r="EV346" i="4"/>
  <c r="DP346" i="4"/>
  <c r="DK346" i="4"/>
  <c r="DD346" i="4"/>
  <c r="CY346" i="4"/>
  <c r="BQ346" i="4"/>
  <c r="BL346" i="4"/>
  <c r="BE346" i="4"/>
  <c r="AZ346" i="4"/>
  <c r="T346" i="4"/>
  <c r="O346" i="4"/>
  <c r="H346" i="4"/>
  <c r="C346" i="4"/>
  <c r="FT344" i="4"/>
  <c r="DW344" i="4"/>
  <c r="BX344" i="4"/>
  <c r="AA344" i="4"/>
  <c r="FM343" i="4"/>
  <c r="FH343" i="4"/>
  <c r="FA343" i="4"/>
  <c r="EV343" i="4"/>
  <c r="DP343" i="4"/>
  <c r="DK343" i="4"/>
  <c r="DD343" i="4"/>
  <c r="CY343" i="4"/>
  <c r="BQ343" i="4"/>
  <c r="BL343" i="4"/>
  <c r="BE343" i="4"/>
  <c r="AZ343" i="4"/>
  <c r="T343" i="4"/>
  <c r="O343" i="4"/>
  <c r="H343" i="4"/>
  <c r="C343" i="4"/>
  <c r="FO340" i="4"/>
  <c r="FJ340" i="4"/>
  <c r="EV340" i="4"/>
  <c r="DR340" i="4"/>
  <c r="DM340" i="4"/>
  <c r="CY340" i="4"/>
  <c r="BS340" i="4"/>
  <c r="BN340" i="4"/>
  <c r="AZ340" i="4"/>
  <c r="V340" i="4"/>
  <c r="Q340" i="4"/>
  <c r="C340" i="4"/>
  <c r="FT339" i="4"/>
  <c r="DW339" i="4"/>
  <c r="BX339" i="4"/>
  <c r="AA339" i="4"/>
  <c r="GN337" i="4"/>
  <c r="GK337" i="4"/>
  <c r="GG337" i="4"/>
  <c r="GC337" i="4"/>
  <c r="FY337" i="4"/>
  <c r="FT337" i="4"/>
  <c r="FO337" i="4"/>
  <c r="FG337" i="4"/>
  <c r="EY337" i="4"/>
  <c r="EQ337" i="4"/>
  <c r="EN337" i="4"/>
  <c r="EJ337" i="4"/>
  <c r="EF337" i="4"/>
  <c r="EB337" i="4"/>
  <c r="DW337" i="4"/>
  <c r="DR337" i="4"/>
  <c r="DJ337" i="4"/>
  <c r="DB337" i="4"/>
  <c r="CR337" i="4"/>
  <c r="CO337" i="4"/>
  <c r="CK337" i="4"/>
  <c r="CG337" i="4"/>
  <c r="CC337" i="4"/>
  <c r="BX337" i="4"/>
  <c r="BS337" i="4"/>
  <c r="BK337" i="4"/>
  <c r="BC337" i="4"/>
  <c r="AU337" i="4"/>
  <c r="AR337" i="4"/>
  <c r="AN337" i="4"/>
  <c r="AJ337" i="4"/>
  <c r="AF337" i="4"/>
  <c r="AA337" i="4"/>
  <c r="V337" i="4"/>
  <c r="N337" i="4"/>
  <c r="F337" i="4"/>
  <c r="GN333" i="4"/>
  <c r="GK333" i="4"/>
  <c r="GG333" i="4"/>
  <c r="GC333" i="4"/>
  <c r="FY333" i="4"/>
  <c r="FT333" i="4"/>
  <c r="FN333" i="4"/>
  <c r="EV333" i="4"/>
  <c r="EQ333" i="4"/>
  <c r="EN333" i="4"/>
  <c r="EJ333" i="4"/>
  <c r="EF333" i="4"/>
  <c r="EB333" i="4"/>
  <c r="DW333" i="4"/>
  <c r="DK333" i="4"/>
  <c r="CY333" i="4"/>
  <c r="CR333" i="4"/>
  <c r="CO333" i="4"/>
  <c r="CK333" i="4"/>
  <c r="CG333" i="4"/>
  <c r="CC333" i="4"/>
  <c r="BX333" i="4"/>
  <c r="BF333" i="4"/>
  <c r="AU333" i="4"/>
  <c r="AR333" i="4"/>
  <c r="AN333" i="4"/>
  <c r="AJ333" i="4"/>
  <c r="AF333" i="4"/>
  <c r="AA333" i="4"/>
  <c r="FN332" i="4"/>
  <c r="FH332" i="4"/>
  <c r="FH333" i="4" s="1"/>
  <c r="FB332" i="4"/>
  <c r="FB333" i="4" s="1"/>
  <c r="EV332" i="4"/>
  <c r="DQ332" i="4"/>
  <c r="DQ333" i="4" s="1"/>
  <c r="DK332" i="4"/>
  <c r="DE332" i="4"/>
  <c r="DE333" i="4" s="1"/>
  <c r="CY332" i="4"/>
  <c r="BR332" i="4"/>
  <c r="BR333" i="4" s="1"/>
  <c r="BL332" i="4"/>
  <c r="BL333" i="4" s="1"/>
  <c r="BF332" i="4"/>
  <c r="AZ332" i="4"/>
  <c r="AZ333" i="4" s="1"/>
  <c r="U332" i="4"/>
  <c r="U333" i="4" s="1"/>
  <c r="O332" i="4"/>
  <c r="O333" i="4" s="1"/>
  <c r="I332" i="4"/>
  <c r="I333" i="4" s="1"/>
  <c r="C332" i="4"/>
  <c r="C333" i="4" s="1"/>
  <c r="GN330" i="4"/>
  <c r="GK330" i="4"/>
  <c r="GG330" i="4"/>
  <c r="GC330" i="4"/>
  <c r="FY330" i="4"/>
  <c r="FT330" i="4"/>
  <c r="EQ330" i="4"/>
  <c r="EN330" i="4"/>
  <c r="EJ330" i="4"/>
  <c r="EF330" i="4"/>
  <c r="EB330" i="4"/>
  <c r="DW330" i="4"/>
  <c r="CR330" i="4"/>
  <c r="CO330" i="4"/>
  <c r="CK330" i="4"/>
  <c r="CG330" i="4"/>
  <c r="CC330" i="4"/>
  <c r="BX330" i="4"/>
  <c r="AU330" i="4"/>
  <c r="AR330" i="4"/>
  <c r="AN330" i="4"/>
  <c r="AJ330" i="4"/>
  <c r="AF330" i="4"/>
  <c r="AA330" i="4"/>
  <c r="FI328" i="4"/>
  <c r="EV328" i="4"/>
  <c r="DL328" i="4"/>
  <c r="CY328" i="4"/>
  <c r="BM328" i="4"/>
  <c r="AZ328" i="4"/>
  <c r="P328" i="4"/>
  <c r="C328" i="4"/>
  <c r="GN327" i="4"/>
  <c r="GK327" i="4"/>
  <c r="GG327" i="4"/>
  <c r="GC327" i="4"/>
  <c r="FY327" i="4"/>
  <c r="FT327" i="4"/>
  <c r="EQ327" i="4"/>
  <c r="EN327" i="4"/>
  <c r="EJ327" i="4"/>
  <c r="EF327" i="4"/>
  <c r="EB327" i="4"/>
  <c r="DW327" i="4"/>
  <c r="CR327" i="4"/>
  <c r="CO327" i="4"/>
  <c r="CK327" i="4"/>
  <c r="CG327" i="4"/>
  <c r="CC327" i="4"/>
  <c r="BX327" i="4"/>
  <c r="AU327" i="4"/>
  <c r="AR327" i="4"/>
  <c r="AN327" i="4"/>
  <c r="AJ327" i="4"/>
  <c r="AF327" i="4"/>
  <c r="AA327" i="4"/>
  <c r="FD326" i="4"/>
  <c r="FC326" i="4"/>
  <c r="FB326" i="4"/>
  <c r="FA326" i="4"/>
  <c r="EZ326" i="4"/>
  <c r="EY326" i="4"/>
  <c r="EX326" i="4"/>
  <c r="EW326" i="4"/>
  <c r="EV326" i="4"/>
  <c r="DG326" i="4"/>
  <c r="DF326" i="4"/>
  <c r="DE326" i="4"/>
  <c r="DD326" i="4"/>
  <c r="DC326" i="4"/>
  <c r="DB326" i="4"/>
  <c r="DA326" i="4"/>
  <c r="CZ326" i="4"/>
  <c r="CY326" i="4"/>
  <c r="BH326" i="4"/>
  <c r="BG326" i="4"/>
  <c r="BF326" i="4"/>
  <c r="BE326" i="4"/>
  <c r="BD326" i="4"/>
  <c r="BC326" i="4"/>
  <c r="BB326" i="4"/>
  <c r="BA326" i="4"/>
  <c r="AZ326" i="4"/>
  <c r="K326" i="4"/>
  <c r="J326" i="4"/>
  <c r="I326" i="4"/>
  <c r="H326" i="4"/>
  <c r="G326" i="4"/>
  <c r="F326" i="4"/>
  <c r="E326" i="4"/>
  <c r="D326" i="4"/>
  <c r="C326" i="4"/>
  <c r="GN324" i="4"/>
  <c r="GK324" i="4"/>
  <c r="GG324" i="4"/>
  <c r="GC324" i="4"/>
  <c r="FY324" i="4"/>
  <c r="FT324" i="4"/>
  <c r="EQ324" i="4"/>
  <c r="EN324" i="4"/>
  <c r="EJ324" i="4"/>
  <c r="EF324" i="4"/>
  <c r="EB324" i="4"/>
  <c r="DW324" i="4"/>
  <c r="CR324" i="4"/>
  <c r="CO324" i="4"/>
  <c r="CK324" i="4"/>
  <c r="CG324" i="4"/>
  <c r="CC324" i="4"/>
  <c r="BX324" i="4"/>
  <c r="AU324" i="4"/>
  <c r="AR324" i="4"/>
  <c r="AN324" i="4"/>
  <c r="AJ324" i="4"/>
  <c r="AF324" i="4"/>
  <c r="AA324" i="4"/>
  <c r="FA323" i="4"/>
  <c r="FB323" i="4" s="1"/>
  <c r="EV323" i="4"/>
  <c r="DD323" i="4"/>
  <c r="DE323" i="4" s="1"/>
  <c r="CY323" i="4"/>
  <c r="BE323" i="4"/>
  <c r="BF323" i="4" s="1"/>
  <c r="AZ323" i="4"/>
  <c r="H323" i="4"/>
  <c r="I323" i="4" s="1"/>
  <c r="C323" i="4"/>
  <c r="GN321" i="4"/>
  <c r="GN339" i="4" s="1"/>
  <c r="GK321" i="4"/>
  <c r="GG321" i="4"/>
  <c r="GC321" i="4"/>
  <c r="FY321" i="4"/>
  <c r="FY339" i="4" s="1"/>
  <c r="FT321" i="4"/>
  <c r="EQ321" i="4"/>
  <c r="EN321" i="4"/>
  <c r="EJ321" i="4"/>
  <c r="EF321" i="4"/>
  <c r="EB321" i="4"/>
  <c r="DW321" i="4"/>
  <c r="CR321" i="4"/>
  <c r="CO321" i="4"/>
  <c r="CK321" i="4"/>
  <c r="CG321" i="4"/>
  <c r="CC321" i="4"/>
  <c r="BX321" i="4"/>
  <c r="AU321" i="4"/>
  <c r="AR321" i="4"/>
  <c r="AN321" i="4"/>
  <c r="AN339" i="4" s="1"/>
  <c r="AJ321" i="4"/>
  <c r="AF321" i="4"/>
  <c r="AA321" i="4"/>
  <c r="FN320" i="4"/>
  <c r="FM320" i="4"/>
  <c r="FH320" i="4"/>
  <c r="FA320" i="4"/>
  <c r="FB320" i="4" s="1"/>
  <c r="EV320" i="4"/>
  <c r="DP320" i="4"/>
  <c r="DQ320" i="4" s="1"/>
  <c r="DK320" i="4"/>
  <c r="DD320" i="4"/>
  <c r="DE320" i="4" s="1"/>
  <c r="CY320" i="4"/>
  <c r="BQ320" i="4"/>
  <c r="BR320" i="4" s="1"/>
  <c r="BL320" i="4"/>
  <c r="BE320" i="4"/>
  <c r="BF320" i="4" s="1"/>
  <c r="AZ320" i="4"/>
  <c r="T320" i="4"/>
  <c r="U320" i="4" s="1"/>
  <c r="O320" i="4"/>
  <c r="I320" i="4"/>
  <c r="H320" i="4"/>
  <c r="C320" i="4"/>
  <c r="FT317" i="4"/>
  <c r="FN317" i="4"/>
  <c r="FM317" i="4"/>
  <c r="FH317" i="4"/>
  <c r="FA317" i="4"/>
  <c r="FB317" i="4" s="1"/>
  <c r="EV317" i="4"/>
  <c r="DW317" i="4"/>
  <c r="DP317" i="4"/>
  <c r="DQ317" i="4" s="1"/>
  <c r="DK317" i="4"/>
  <c r="DE317" i="4"/>
  <c r="DD317" i="4"/>
  <c r="CY317" i="4"/>
  <c r="BX317" i="4"/>
  <c r="BR317" i="4"/>
  <c r="BQ317" i="4"/>
  <c r="BL317" i="4"/>
  <c r="BE317" i="4"/>
  <c r="BF317" i="4" s="1"/>
  <c r="AZ317" i="4"/>
  <c r="AA317" i="4"/>
  <c r="T317" i="4"/>
  <c r="U317" i="4" s="1"/>
  <c r="O317" i="4"/>
  <c r="I317" i="4"/>
  <c r="H317" i="4"/>
  <c r="C317" i="4"/>
  <c r="GN314" i="4"/>
  <c r="GK314" i="4"/>
  <c r="GG314" i="4"/>
  <c r="GC314" i="4"/>
  <c r="FY314" i="4"/>
  <c r="FT314" i="4"/>
  <c r="FH314" i="4"/>
  <c r="FA314" i="4"/>
  <c r="FB314" i="4" s="1"/>
  <c r="EV314" i="4"/>
  <c r="EQ314" i="4"/>
  <c r="EN314" i="4"/>
  <c r="EJ314" i="4"/>
  <c r="EF314" i="4"/>
  <c r="EB314" i="4"/>
  <c r="DW314" i="4"/>
  <c r="DK314" i="4"/>
  <c r="DD314" i="4"/>
  <c r="DE314" i="4" s="1"/>
  <c r="CY314" i="4"/>
  <c r="CR314" i="4"/>
  <c r="CO314" i="4"/>
  <c r="CK314" i="4"/>
  <c r="CG314" i="4"/>
  <c r="CC314" i="4"/>
  <c r="BX314" i="4"/>
  <c r="BL314" i="4"/>
  <c r="BE314" i="4"/>
  <c r="BF314" i="4" s="1"/>
  <c r="AZ314" i="4"/>
  <c r="AU314" i="4"/>
  <c r="AR314" i="4"/>
  <c r="AN314" i="4"/>
  <c r="AJ314" i="4"/>
  <c r="AF314" i="4"/>
  <c r="AA314" i="4"/>
  <c r="O314" i="4"/>
  <c r="H314" i="4"/>
  <c r="I314" i="4" s="1"/>
  <c r="C314" i="4"/>
  <c r="FM312" i="4"/>
  <c r="FH312" i="4"/>
  <c r="DP312" i="4"/>
  <c r="DK312" i="4"/>
  <c r="BQ312" i="4"/>
  <c r="BL312" i="4"/>
  <c r="T312" i="4"/>
  <c r="O312" i="4"/>
  <c r="GN311" i="4"/>
  <c r="GK311" i="4"/>
  <c r="GG311" i="4"/>
  <c r="GC311" i="4"/>
  <c r="FY311" i="4"/>
  <c r="FT311" i="4"/>
  <c r="FA311" i="4"/>
  <c r="EV311" i="4"/>
  <c r="EQ311" i="4"/>
  <c r="EN311" i="4"/>
  <c r="EJ311" i="4"/>
  <c r="EF311" i="4"/>
  <c r="EB311" i="4"/>
  <c r="DW311" i="4"/>
  <c r="DD311" i="4"/>
  <c r="CY311" i="4"/>
  <c r="CR311" i="4"/>
  <c r="CO311" i="4"/>
  <c r="CK311" i="4"/>
  <c r="CG311" i="4"/>
  <c r="CC311" i="4"/>
  <c r="BX311" i="4"/>
  <c r="BE311" i="4"/>
  <c r="AZ311" i="4"/>
  <c r="AU311" i="4"/>
  <c r="AR311" i="4"/>
  <c r="AN311" i="4"/>
  <c r="AJ311" i="4"/>
  <c r="AF311" i="4"/>
  <c r="AA311" i="4"/>
  <c r="H311" i="4"/>
  <c r="C311" i="4"/>
  <c r="FM310" i="4"/>
  <c r="FH310" i="4"/>
  <c r="DP310" i="4"/>
  <c r="DK310" i="4"/>
  <c r="BQ310" i="4"/>
  <c r="BL310" i="4"/>
  <c r="T310" i="4"/>
  <c r="O310" i="4"/>
  <c r="GN308" i="4"/>
  <c r="GK308" i="4"/>
  <c r="GG308" i="4"/>
  <c r="FY308" i="4"/>
  <c r="FT308" i="4"/>
  <c r="GC308" i="4" s="1"/>
  <c r="FM308" i="4"/>
  <c r="FH308" i="4"/>
  <c r="FC308" i="4"/>
  <c r="EV308" i="4"/>
  <c r="EQ308" i="4"/>
  <c r="EN308" i="4"/>
  <c r="EJ308" i="4"/>
  <c r="EF308" i="4"/>
  <c r="EB308" i="4"/>
  <c r="DW308" i="4"/>
  <c r="DP308" i="4"/>
  <c r="DK308" i="4"/>
  <c r="DF308" i="4"/>
  <c r="CY308" i="4"/>
  <c r="CR308" i="4"/>
  <c r="CO308" i="4"/>
  <c r="CK308" i="4"/>
  <c r="CC308" i="4"/>
  <c r="BX308" i="4"/>
  <c r="CG308" i="4" s="1"/>
  <c r="BQ308" i="4"/>
  <c r="BL308" i="4"/>
  <c r="BG308" i="4"/>
  <c r="AZ308" i="4"/>
  <c r="AU308" i="4"/>
  <c r="AR308" i="4"/>
  <c r="AN308" i="4"/>
  <c r="AJ308" i="4"/>
  <c r="AF308" i="4"/>
  <c r="AA308" i="4"/>
  <c r="T308" i="4"/>
  <c r="O308" i="4"/>
  <c r="J308" i="4"/>
  <c r="C308" i="4"/>
  <c r="GN305" i="4"/>
  <c r="GK305" i="4"/>
  <c r="GG305" i="4"/>
  <c r="GC305" i="4"/>
  <c r="FY305" i="4"/>
  <c r="FT305" i="4"/>
  <c r="EV305" i="4"/>
  <c r="EQ305" i="4"/>
  <c r="EN305" i="4"/>
  <c r="EJ305" i="4"/>
  <c r="EF305" i="4"/>
  <c r="EB305" i="4"/>
  <c r="DW305" i="4"/>
  <c r="CY305" i="4"/>
  <c r="CR305" i="4"/>
  <c r="CO305" i="4"/>
  <c r="CK305" i="4"/>
  <c r="CG305" i="4"/>
  <c r="CC305" i="4"/>
  <c r="BX305" i="4"/>
  <c r="AZ305" i="4"/>
  <c r="AU305" i="4"/>
  <c r="AR305" i="4"/>
  <c r="AN305" i="4"/>
  <c r="AJ305" i="4"/>
  <c r="AF305" i="4"/>
  <c r="AA305" i="4"/>
  <c r="O305" i="4"/>
  <c r="C305" i="4"/>
  <c r="FH303" i="4"/>
  <c r="EV303" i="4"/>
  <c r="DK303" i="4"/>
  <c r="CY303" i="4"/>
  <c r="BL303" i="4"/>
  <c r="AZ303" i="4"/>
  <c r="O303" i="4"/>
  <c r="C303" i="4"/>
  <c r="GN302" i="4"/>
  <c r="GK302" i="4"/>
  <c r="GG302" i="4"/>
  <c r="GC302" i="4"/>
  <c r="FY302" i="4"/>
  <c r="FT302" i="4"/>
  <c r="EQ302" i="4"/>
  <c r="EN302" i="4"/>
  <c r="EJ302" i="4"/>
  <c r="EF302" i="4"/>
  <c r="EB302" i="4"/>
  <c r="DW302" i="4"/>
  <c r="CR302" i="4"/>
  <c r="CO302" i="4"/>
  <c r="CK302" i="4"/>
  <c r="CG302" i="4"/>
  <c r="CC302" i="4"/>
  <c r="BX302" i="4"/>
  <c r="AU302" i="4"/>
  <c r="AR302" i="4"/>
  <c r="AN302" i="4"/>
  <c r="AJ302" i="4"/>
  <c r="AF302" i="4"/>
  <c r="AA302" i="4"/>
  <c r="GN299" i="4"/>
  <c r="GK299" i="4"/>
  <c r="GG299" i="4"/>
  <c r="GC299" i="4"/>
  <c r="FY299" i="4"/>
  <c r="FT299" i="4"/>
  <c r="FK299" i="4"/>
  <c r="EU299" i="4"/>
  <c r="EQ299" i="4"/>
  <c r="EN299" i="4"/>
  <c r="EJ299" i="4"/>
  <c r="EF299" i="4"/>
  <c r="EB299" i="4"/>
  <c r="DW299" i="4"/>
  <c r="DN299" i="4"/>
  <c r="CX299" i="4"/>
  <c r="CR299" i="4"/>
  <c r="CO299" i="4"/>
  <c r="CK299" i="4"/>
  <c r="CG299" i="4"/>
  <c r="CC299" i="4"/>
  <c r="BX299" i="4"/>
  <c r="BO299" i="4"/>
  <c r="AY299" i="4"/>
  <c r="AU299" i="4"/>
  <c r="AR299" i="4"/>
  <c r="AN299" i="4"/>
  <c r="AJ299" i="4"/>
  <c r="AF299" i="4"/>
  <c r="AA299" i="4"/>
  <c r="R299" i="4"/>
  <c r="B299" i="4"/>
  <c r="GN297" i="4"/>
  <c r="GK297" i="4"/>
  <c r="EQ297" i="4"/>
  <c r="EN297" i="4"/>
  <c r="CR297" i="4"/>
  <c r="CO297" i="4"/>
  <c r="AU297" i="4"/>
  <c r="AR297" i="4"/>
  <c r="GK295" i="4"/>
  <c r="GG295" i="4"/>
  <c r="GC295" i="4"/>
  <c r="FY295" i="4"/>
  <c r="EU295" i="4"/>
  <c r="EN295" i="4"/>
  <c r="EJ295" i="4"/>
  <c r="EF295" i="4"/>
  <c r="EB295" i="4"/>
  <c r="CX295" i="4"/>
  <c r="CO295" i="4"/>
  <c r="CK295" i="4"/>
  <c r="CG295" i="4"/>
  <c r="CC295" i="4"/>
  <c r="AY295" i="4"/>
  <c r="AR295" i="4"/>
  <c r="AN295" i="4"/>
  <c r="AJ295" i="4"/>
  <c r="AF295" i="4"/>
  <c r="B295" i="4"/>
  <c r="EU291" i="4"/>
  <c r="CW291" i="4"/>
  <c r="A291" i="4"/>
  <c r="FM288" i="4"/>
  <c r="FH288" i="4"/>
  <c r="FA288" i="4"/>
  <c r="EV288" i="4"/>
  <c r="DP288" i="4"/>
  <c r="DK288" i="4"/>
  <c r="DD288" i="4"/>
  <c r="CY288" i="4"/>
  <c r="BQ288" i="4"/>
  <c r="BL288" i="4"/>
  <c r="BE288" i="4"/>
  <c r="AZ288" i="4"/>
  <c r="T288" i="4"/>
  <c r="O288" i="4"/>
  <c r="H288" i="4"/>
  <c r="C288" i="4"/>
  <c r="FT286" i="4"/>
  <c r="DW286" i="4"/>
  <c r="BX286" i="4"/>
  <c r="AA286" i="4"/>
  <c r="FM285" i="4"/>
  <c r="FH285" i="4"/>
  <c r="FA285" i="4"/>
  <c r="EV285" i="4"/>
  <c r="DP285" i="4"/>
  <c r="DK285" i="4"/>
  <c r="DD285" i="4"/>
  <c r="CY285" i="4"/>
  <c r="BQ285" i="4"/>
  <c r="BL285" i="4"/>
  <c r="BE285" i="4"/>
  <c r="AZ285" i="4"/>
  <c r="T285" i="4"/>
  <c r="O285" i="4"/>
  <c r="H285" i="4"/>
  <c r="C285" i="4"/>
  <c r="FO282" i="4"/>
  <c r="FJ282" i="4"/>
  <c r="EV282" i="4"/>
  <c r="DR282" i="4"/>
  <c r="DM282" i="4"/>
  <c r="CY282" i="4"/>
  <c r="BS282" i="4"/>
  <c r="BN282" i="4"/>
  <c r="AZ282" i="4"/>
  <c r="V282" i="4"/>
  <c r="Q282" i="4"/>
  <c r="C282" i="4"/>
  <c r="FT281" i="4"/>
  <c r="DW281" i="4"/>
  <c r="BX281" i="4"/>
  <c r="AA281" i="4"/>
  <c r="GN279" i="4"/>
  <c r="GK279" i="4"/>
  <c r="GG279" i="4"/>
  <c r="GC279" i="4"/>
  <c r="FY279" i="4"/>
  <c r="FT279" i="4"/>
  <c r="FO279" i="4"/>
  <c r="FG279" i="4"/>
  <c r="EY279" i="4"/>
  <c r="EQ279" i="4"/>
  <c r="EN279" i="4"/>
  <c r="EJ279" i="4"/>
  <c r="EF279" i="4"/>
  <c r="EB279" i="4"/>
  <c r="DW279" i="4"/>
  <c r="DR279" i="4"/>
  <c r="DJ279" i="4"/>
  <c r="DB279" i="4"/>
  <c r="CR279" i="4"/>
  <c r="CO279" i="4"/>
  <c r="CK279" i="4"/>
  <c r="CG279" i="4"/>
  <c r="CC279" i="4"/>
  <c r="BX279" i="4"/>
  <c r="BS279" i="4"/>
  <c r="BK279" i="4"/>
  <c r="BC279" i="4"/>
  <c r="AU279" i="4"/>
  <c r="AR279" i="4"/>
  <c r="AN279" i="4"/>
  <c r="AJ279" i="4"/>
  <c r="AF279" i="4"/>
  <c r="AA279" i="4"/>
  <c r="V279" i="4"/>
  <c r="N279" i="4"/>
  <c r="F279" i="4"/>
  <c r="GN275" i="4"/>
  <c r="GK275" i="4"/>
  <c r="GG275" i="4"/>
  <c r="GC275" i="4"/>
  <c r="FY275" i="4"/>
  <c r="FT275" i="4"/>
  <c r="FN275" i="4"/>
  <c r="EQ275" i="4"/>
  <c r="EN275" i="4"/>
  <c r="EJ275" i="4"/>
  <c r="EF275" i="4"/>
  <c r="EB275" i="4"/>
  <c r="DW275" i="4"/>
  <c r="DQ275" i="4"/>
  <c r="DK275" i="4"/>
  <c r="CY275" i="4"/>
  <c r="CR275" i="4"/>
  <c r="CO275" i="4"/>
  <c r="CK275" i="4"/>
  <c r="CG275" i="4"/>
  <c r="CC275" i="4"/>
  <c r="BX275" i="4"/>
  <c r="BR275" i="4"/>
  <c r="BL275" i="4"/>
  <c r="AU275" i="4"/>
  <c r="AR275" i="4"/>
  <c r="AN275" i="4"/>
  <c r="AJ275" i="4"/>
  <c r="AF275" i="4"/>
  <c r="AA275" i="4"/>
  <c r="FN274" i="4"/>
  <c r="FH274" i="4"/>
  <c r="FH275" i="4" s="1"/>
  <c r="FB274" i="4"/>
  <c r="FB275" i="4" s="1"/>
  <c r="EV274" i="4"/>
  <c r="EV275" i="4" s="1"/>
  <c r="DQ274" i="4"/>
  <c r="DK274" i="4"/>
  <c r="DE274" i="4"/>
  <c r="DE275" i="4" s="1"/>
  <c r="CY274" i="4"/>
  <c r="BR274" i="4"/>
  <c r="BL274" i="4"/>
  <c r="BF274" i="4"/>
  <c r="BF275" i="4" s="1"/>
  <c r="AZ274" i="4"/>
  <c r="AZ275" i="4" s="1"/>
  <c r="BR270" i="4" s="1"/>
  <c r="U274" i="4"/>
  <c r="U275" i="4" s="1"/>
  <c r="O274" i="4"/>
  <c r="O275" i="4" s="1"/>
  <c r="I274" i="4"/>
  <c r="I275" i="4" s="1"/>
  <c r="C274" i="4"/>
  <c r="C275" i="4" s="1"/>
  <c r="GN272" i="4"/>
  <c r="GK272" i="4"/>
  <c r="GG272" i="4"/>
  <c r="GC272" i="4"/>
  <c r="FY272" i="4"/>
  <c r="FT272" i="4"/>
  <c r="EQ272" i="4"/>
  <c r="EN272" i="4"/>
  <c r="EJ272" i="4"/>
  <c r="EF272" i="4"/>
  <c r="EB272" i="4"/>
  <c r="DW272" i="4"/>
  <c r="CR272" i="4"/>
  <c r="CO272" i="4"/>
  <c r="CK272" i="4"/>
  <c r="CG272" i="4"/>
  <c r="CC272" i="4"/>
  <c r="BX272" i="4"/>
  <c r="AU272" i="4"/>
  <c r="AR272" i="4"/>
  <c r="AN272" i="4"/>
  <c r="AJ272" i="4"/>
  <c r="AF272" i="4"/>
  <c r="AA272" i="4"/>
  <c r="FI270" i="4"/>
  <c r="EV270" i="4"/>
  <c r="DL270" i="4"/>
  <c r="CY270" i="4"/>
  <c r="BM270" i="4"/>
  <c r="AZ270" i="4"/>
  <c r="P270" i="4"/>
  <c r="C270" i="4"/>
  <c r="GN269" i="4"/>
  <c r="GK269" i="4"/>
  <c r="GG269" i="4"/>
  <c r="GC269" i="4"/>
  <c r="FY269" i="4"/>
  <c r="FT269" i="4"/>
  <c r="EQ269" i="4"/>
  <c r="EN269" i="4"/>
  <c r="EJ269" i="4"/>
  <c r="EF269" i="4"/>
  <c r="EB269" i="4"/>
  <c r="DW269" i="4"/>
  <c r="CR269" i="4"/>
  <c r="CO269" i="4"/>
  <c r="CK269" i="4"/>
  <c r="CG269" i="4"/>
  <c r="CC269" i="4"/>
  <c r="BX269" i="4"/>
  <c r="AU269" i="4"/>
  <c r="AR269" i="4"/>
  <c r="AN269" i="4"/>
  <c r="AJ269" i="4"/>
  <c r="AF269" i="4"/>
  <c r="AA269" i="4"/>
  <c r="FD268" i="4"/>
  <c r="FC268" i="4"/>
  <c r="FB268" i="4"/>
  <c r="FA268" i="4"/>
  <c r="EZ268" i="4"/>
  <c r="EY268" i="4"/>
  <c r="EX268" i="4"/>
  <c r="EW268" i="4"/>
  <c r="EV268" i="4"/>
  <c r="DG268" i="4"/>
  <c r="DF268" i="4"/>
  <c r="DE268" i="4"/>
  <c r="DD268" i="4"/>
  <c r="DC268" i="4"/>
  <c r="DB268" i="4"/>
  <c r="DA268" i="4"/>
  <c r="CZ268" i="4"/>
  <c r="CY268" i="4"/>
  <c r="BH268" i="4"/>
  <c r="BG268" i="4"/>
  <c r="BF268" i="4"/>
  <c r="BE268" i="4"/>
  <c r="BD268" i="4"/>
  <c r="BC268" i="4"/>
  <c r="BB268" i="4"/>
  <c r="BA268" i="4"/>
  <c r="AZ268" i="4"/>
  <c r="K268" i="4"/>
  <c r="J268" i="4"/>
  <c r="I268" i="4"/>
  <c r="H268" i="4"/>
  <c r="G268" i="4"/>
  <c r="F268" i="4"/>
  <c r="E268" i="4"/>
  <c r="D268" i="4"/>
  <c r="C268" i="4"/>
  <c r="GN266" i="4"/>
  <c r="GK266" i="4"/>
  <c r="GG266" i="4"/>
  <c r="GC266" i="4"/>
  <c r="FY266" i="4"/>
  <c r="FT266" i="4"/>
  <c r="EQ266" i="4"/>
  <c r="EN266" i="4"/>
  <c r="EJ266" i="4"/>
  <c r="EF266" i="4"/>
  <c r="EB266" i="4"/>
  <c r="DW266" i="4"/>
  <c r="CR266" i="4"/>
  <c r="CO266" i="4"/>
  <c r="CK266" i="4"/>
  <c r="CG266" i="4"/>
  <c r="CC266" i="4"/>
  <c r="BX266" i="4"/>
  <c r="AU266" i="4"/>
  <c r="AR266" i="4"/>
  <c r="AN266" i="4"/>
  <c r="AJ266" i="4"/>
  <c r="AF266" i="4"/>
  <c r="AA266" i="4"/>
  <c r="FA265" i="4"/>
  <c r="FB265" i="4" s="1"/>
  <c r="EV265" i="4"/>
  <c r="DD265" i="4"/>
  <c r="DE265" i="4" s="1"/>
  <c r="CY265" i="4"/>
  <c r="BE265" i="4"/>
  <c r="BF265" i="4" s="1"/>
  <c r="AZ265" i="4"/>
  <c r="I265" i="4"/>
  <c r="H265" i="4"/>
  <c r="C265" i="4"/>
  <c r="GN263" i="4"/>
  <c r="GK263" i="4"/>
  <c r="GG263" i="4"/>
  <c r="GC263" i="4"/>
  <c r="FY263" i="4"/>
  <c r="FT263" i="4"/>
  <c r="EQ263" i="4"/>
  <c r="EN263" i="4"/>
  <c r="EN281" i="4" s="1"/>
  <c r="EJ263" i="4"/>
  <c r="EF263" i="4"/>
  <c r="EB263" i="4"/>
  <c r="DW263" i="4"/>
  <c r="CR263" i="4"/>
  <c r="CO263" i="4"/>
  <c r="CK263" i="4"/>
  <c r="CG263" i="4"/>
  <c r="CG281" i="4" s="1"/>
  <c r="CC263" i="4"/>
  <c r="BX263" i="4"/>
  <c r="AU263" i="4"/>
  <c r="AR263" i="4"/>
  <c r="AN263" i="4"/>
  <c r="AJ263" i="4"/>
  <c r="AF263" i="4"/>
  <c r="AA263" i="4"/>
  <c r="FM262" i="4"/>
  <c r="FN262" i="4" s="1"/>
  <c r="FH262" i="4"/>
  <c r="FA262" i="4"/>
  <c r="FB262" i="4" s="1"/>
  <c r="EV262" i="4"/>
  <c r="DP262" i="4"/>
  <c r="DQ262" i="4" s="1"/>
  <c r="DK262" i="4"/>
  <c r="DD262" i="4"/>
  <c r="DE262" i="4" s="1"/>
  <c r="CY262" i="4"/>
  <c r="BQ262" i="4"/>
  <c r="BR262" i="4" s="1"/>
  <c r="BL262" i="4"/>
  <c r="BE262" i="4"/>
  <c r="BF262" i="4" s="1"/>
  <c r="AZ262" i="4"/>
  <c r="T262" i="4"/>
  <c r="U262" i="4" s="1"/>
  <c r="O262" i="4"/>
  <c r="I262" i="4"/>
  <c r="H262" i="4"/>
  <c r="C262" i="4"/>
  <c r="FT259" i="4"/>
  <c r="FM259" i="4"/>
  <c r="FN259" i="4" s="1"/>
  <c r="FH259" i="4"/>
  <c r="FA259" i="4"/>
  <c r="FB259" i="4" s="1"/>
  <c r="EV259" i="4"/>
  <c r="DW259" i="4"/>
  <c r="DP259" i="4"/>
  <c r="DQ259" i="4" s="1"/>
  <c r="DK259" i="4"/>
  <c r="DD259" i="4"/>
  <c r="DE259" i="4" s="1"/>
  <c r="CY259" i="4"/>
  <c r="BX259" i="4"/>
  <c r="BQ259" i="4"/>
  <c r="BR259" i="4" s="1"/>
  <c r="BL259" i="4"/>
  <c r="BE259" i="4"/>
  <c r="BF259" i="4" s="1"/>
  <c r="AZ259" i="4"/>
  <c r="AA259" i="4"/>
  <c r="T259" i="4"/>
  <c r="U259" i="4" s="1"/>
  <c r="O259" i="4"/>
  <c r="I259" i="4"/>
  <c r="H259" i="4"/>
  <c r="C259" i="4"/>
  <c r="GN256" i="4"/>
  <c r="GK256" i="4"/>
  <c r="GG256" i="4"/>
  <c r="GC256" i="4"/>
  <c r="FY256" i="4"/>
  <c r="FT256" i="4"/>
  <c r="FH256" i="4"/>
  <c r="FB256" i="4"/>
  <c r="FA256" i="4"/>
  <c r="EV256" i="4"/>
  <c r="EQ256" i="4"/>
  <c r="EN256" i="4"/>
  <c r="EJ256" i="4"/>
  <c r="EF256" i="4"/>
  <c r="EB256" i="4"/>
  <c r="DW256" i="4"/>
  <c r="DK256" i="4"/>
  <c r="DD256" i="4"/>
  <c r="DE256" i="4" s="1"/>
  <c r="CY256" i="4"/>
  <c r="CR256" i="4"/>
  <c r="CO256" i="4"/>
  <c r="CK256" i="4"/>
  <c r="CG256" i="4"/>
  <c r="CC256" i="4"/>
  <c r="BX256" i="4"/>
  <c r="BL256" i="4"/>
  <c r="BE256" i="4"/>
  <c r="BF256" i="4" s="1"/>
  <c r="AZ256" i="4"/>
  <c r="AU256" i="4"/>
  <c r="AR256" i="4"/>
  <c r="AN256" i="4"/>
  <c r="AJ256" i="4"/>
  <c r="AF256" i="4"/>
  <c r="AA256" i="4"/>
  <c r="O256" i="4"/>
  <c r="H256" i="4"/>
  <c r="I256" i="4" s="1"/>
  <c r="C256" i="4"/>
  <c r="FM254" i="4"/>
  <c r="FH254" i="4"/>
  <c r="DP254" i="4"/>
  <c r="DK254" i="4"/>
  <c r="BQ254" i="4"/>
  <c r="BL254" i="4"/>
  <c r="T254" i="4"/>
  <c r="O254" i="4"/>
  <c r="GN253" i="4"/>
  <c r="GK253" i="4"/>
  <c r="GG253" i="4"/>
  <c r="GC253" i="4"/>
  <c r="FY253" i="4"/>
  <c r="FT253" i="4"/>
  <c r="FA253" i="4"/>
  <c r="EV253" i="4"/>
  <c r="EQ253" i="4"/>
  <c r="EN253" i="4"/>
  <c r="EJ253" i="4"/>
  <c r="EF253" i="4"/>
  <c r="EB253" i="4"/>
  <c r="DW253" i="4"/>
  <c r="DD253" i="4"/>
  <c r="CY253" i="4"/>
  <c r="CR253" i="4"/>
  <c r="CO253" i="4"/>
  <c r="CK253" i="4"/>
  <c r="CG253" i="4"/>
  <c r="CC253" i="4"/>
  <c r="BX253" i="4"/>
  <c r="BE253" i="4"/>
  <c r="AZ253" i="4"/>
  <c r="AU253" i="4"/>
  <c r="AR253" i="4"/>
  <c r="AN253" i="4"/>
  <c r="AJ253" i="4"/>
  <c r="AF253" i="4"/>
  <c r="AA253" i="4"/>
  <c r="H253" i="4"/>
  <c r="C253" i="4"/>
  <c r="FM252" i="4"/>
  <c r="FH252" i="4"/>
  <c r="DP252" i="4"/>
  <c r="DK252" i="4"/>
  <c r="BQ252" i="4"/>
  <c r="BL252" i="4"/>
  <c r="T252" i="4"/>
  <c r="O252" i="4"/>
  <c r="GN250" i="4"/>
  <c r="GK250" i="4"/>
  <c r="GG250" i="4"/>
  <c r="FY250" i="4"/>
  <c r="FT250" i="4"/>
  <c r="GC250" i="4" s="1"/>
  <c r="FM250" i="4"/>
  <c r="FH250" i="4"/>
  <c r="FC250" i="4"/>
  <c r="EV250" i="4"/>
  <c r="EQ250" i="4"/>
  <c r="EN250" i="4"/>
  <c r="EJ250" i="4"/>
  <c r="EB250" i="4"/>
  <c r="DW250" i="4"/>
  <c r="EF250" i="4" s="1"/>
  <c r="DP250" i="4"/>
  <c r="DK250" i="4"/>
  <c r="DF250" i="4"/>
  <c r="CY250" i="4"/>
  <c r="CR250" i="4"/>
  <c r="CO250" i="4"/>
  <c r="CK250" i="4"/>
  <c r="CG250" i="4"/>
  <c r="CC250" i="4"/>
  <c r="BX250" i="4"/>
  <c r="BQ250" i="4"/>
  <c r="BL250" i="4"/>
  <c r="BG250" i="4"/>
  <c r="AZ250" i="4"/>
  <c r="AU250" i="4"/>
  <c r="AR250" i="4"/>
  <c r="AN250" i="4"/>
  <c r="AJ250" i="4"/>
  <c r="AF250" i="4"/>
  <c r="AA250" i="4"/>
  <c r="T250" i="4"/>
  <c r="O250" i="4"/>
  <c r="J250" i="4"/>
  <c r="C250" i="4"/>
  <c r="GN247" i="4"/>
  <c r="GK247" i="4"/>
  <c r="GG247" i="4"/>
  <c r="GC247" i="4"/>
  <c r="FY247" i="4"/>
  <c r="FT247" i="4"/>
  <c r="EV247" i="4"/>
  <c r="FH247" i="4" s="1"/>
  <c r="EQ247" i="4"/>
  <c r="EN247" i="4"/>
  <c r="EJ247" i="4"/>
  <c r="EF247" i="4"/>
  <c r="EB247" i="4"/>
  <c r="DW247" i="4"/>
  <c r="CY247" i="4"/>
  <c r="CR247" i="4"/>
  <c r="CO247" i="4"/>
  <c r="CK247" i="4"/>
  <c r="CG247" i="4"/>
  <c r="CC247" i="4"/>
  <c r="BX247" i="4"/>
  <c r="AZ247" i="4"/>
  <c r="BL247" i="4" s="1"/>
  <c r="AU247" i="4"/>
  <c r="AR247" i="4"/>
  <c r="AN247" i="4"/>
  <c r="AJ247" i="4"/>
  <c r="AF247" i="4"/>
  <c r="AA247" i="4"/>
  <c r="C247" i="4"/>
  <c r="FH245" i="4"/>
  <c r="EV245" i="4"/>
  <c r="DK245" i="4"/>
  <c r="CY245" i="4"/>
  <c r="BL245" i="4"/>
  <c r="AZ245" i="4"/>
  <c r="O245" i="4"/>
  <c r="C245" i="4"/>
  <c r="GN244" i="4"/>
  <c r="GK244" i="4"/>
  <c r="GG244" i="4"/>
  <c r="GC244" i="4"/>
  <c r="FY244" i="4"/>
  <c r="FT244" i="4"/>
  <c r="EQ244" i="4"/>
  <c r="EN244" i="4"/>
  <c r="EJ244" i="4"/>
  <c r="EF244" i="4"/>
  <c r="EB244" i="4"/>
  <c r="DW244" i="4"/>
  <c r="CR244" i="4"/>
  <c r="CO244" i="4"/>
  <c r="CK244" i="4"/>
  <c r="CG244" i="4"/>
  <c r="CC244" i="4"/>
  <c r="BX244" i="4"/>
  <c r="AU244" i="4"/>
  <c r="AR244" i="4"/>
  <c r="AN244" i="4"/>
  <c r="AJ244" i="4"/>
  <c r="AF244" i="4"/>
  <c r="AA244" i="4"/>
  <c r="GN241" i="4"/>
  <c r="GN259" i="4" s="1"/>
  <c r="GK241" i="4"/>
  <c r="GG241" i="4"/>
  <c r="GC241" i="4"/>
  <c r="FY241" i="4"/>
  <c r="FT241" i="4"/>
  <c r="FK241" i="4"/>
  <c r="EU241" i="4"/>
  <c r="EQ241" i="4"/>
  <c r="EN241" i="4"/>
  <c r="EJ241" i="4"/>
  <c r="EF241" i="4"/>
  <c r="EB241" i="4"/>
  <c r="DW241" i="4"/>
  <c r="DN241" i="4"/>
  <c r="CX241" i="4"/>
  <c r="CR241" i="4"/>
  <c r="CR259" i="4" s="1"/>
  <c r="CO241" i="4"/>
  <c r="CO259" i="4" s="1"/>
  <c r="CK241" i="4"/>
  <c r="CG241" i="4"/>
  <c r="CC241" i="4"/>
  <c r="BX241" i="4"/>
  <c r="BO241" i="4"/>
  <c r="AY241" i="4"/>
  <c r="AU241" i="4"/>
  <c r="AR241" i="4"/>
  <c r="AN241" i="4"/>
  <c r="AJ241" i="4"/>
  <c r="AF241" i="4"/>
  <c r="AA241" i="4"/>
  <c r="R241" i="4"/>
  <c r="B241" i="4"/>
  <c r="GN239" i="4"/>
  <c r="GK239" i="4"/>
  <c r="EQ239" i="4"/>
  <c r="EN239" i="4"/>
  <c r="CR239" i="4"/>
  <c r="CO239" i="4"/>
  <c r="AU239" i="4"/>
  <c r="AR239" i="4"/>
  <c r="GK237" i="4"/>
  <c r="GG237" i="4"/>
  <c r="GC237" i="4"/>
  <c r="FY237" i="4"/>
  <c r="EU237" i="4"/>
  <c r="EN237" i="4"/>
  <c r="EJ237" i="4"/>
  <c r="EF237" i="4"/>
  <c r="EB237" i="4"/>
  <c r="CX237" i="4"/>
  <c r="CO237" i="4"/>
  <c r="CK237" i="4"/>
  <c r="CG237" i="4"/>
  <c r="CC237" i="4"/>
  <c r="AY237" i="4"/>
  <c r="AR237" i="4"/>
  <c r="AN237" i="4"/>
  <c r="AJ237" i="4"/>
  <c r="AF237" i="4"/>
  <c r="B237" i="4"/>
  <c r="EU233" i="4"/>
  <c r="CW233" i="4"/>
  <c r="A233" i="4"/>
  <c r="FM230" i="4"/>
  <c r="FH230" i="4"/>
  <c r="FA230" i="4"/>
  <c r="EV230" i="4"/>
  <c r="DP230" i="4"/>
  <c r="DK230" i="4"/>
  <c r="DD230" i="4"/>
  <c r="CY230" i="4"/>
  <c r="BQ230" i="4"/>
  <c r="BL230" i="4"/>
  <c r="BE230" i="4"/>
  <c r="AZ230" i="4"/>
  <c r="T230" i="4"/>
  <c r="O230" i="4"/>
  <c r="H230" i="4"/>
  <c r="C230" i="4"/>
  <c r="FT228" i="4"/>
  <c r="DW228" i="4"/>
  <c r="BX228" i="4"/>
  <c r="AA228" i="4"/>
  <c r="FM227" i="4"/>
  <c r="FH227" i="4"/>
  <c r="FA227" i="4"/>
  <c r="EV227" i="4"/>
  <c r="DP227" i="4"/>
  <c r="DK227" i="4"/>
  <c r="DD227" i="4"/>
  <c r="CY227" i="4"/>
  <c r="BQ227" i="4"/>
  <c r="BL227" i="4"/>
  <c r="BE227" i="4"/>
  <c r="AZ227" i="4"/>
  <c r="T227" i="4"/>
  <c r="O227" i="4"/>
  <c r="H227" i="4"/>
  <c r="C227" i="4"/>
  <c r="FO224" i="4"/>
  <c r="FJ224" i="4"/>
  <c r="EV224" i="4"/>
  <c r="DR224" i="4"/>
  <c r="DM224" i="4"/>
  <c r="CY224" i="4"/>
  <c r="BS224" i="4"/>
  <c r="BN224" i="4"/>
  <c r="AZ224" i="4"/>
  <c r="V224" i="4"/>
  <c r="Q224" i="4"/>
  <c r="C224" i="4"/>
  <c r="FT223" i="4"/>
  <c r="EN223" i="4"/>
  <c r="DW223" i="4"/>
  <c r="BX223" i="4"/>
  <c r="AA223" i="4"/>
  <c r="GN221" i="4"/>
  <c r="GK221" i="4"/>
  <c r="GG221" i="4"/>
  <c r="GC221" i="4"/>
  <c r="FY221" i="4"/>
  <c r="FT221" i="4"/>
  <c r="FO221" i="4"/>
  <c r="FG221" i="4"/>
  <c r="EY221" i="4"/>
  <c r="EQ221" i="4"/>
  <c r="EN221" i="4"/>
  <c r="EJ221" i="4"/>
  <c r="EF221" i="4"/>
  <c r="EB221" i="4"/>
  <c r="DW221" i="4"/>
  <c r="DR221" i="4"/>
  <c r="DJ221" i="4"/>
  <c r="DB221" i="4"/>
  <c r="CR221" i="4"/>
  <c r="CO221" i="4"/>
  <c r="CK221" i="4"/>
  <c r="CG221" i="4"/>
  <c r="CC221" i="4"/>
  <c r="BX221" i="4"/>
  <c r="BS221" i="4"/>
  <c r="BK221" i="4"/>
  <c r="BC221" i="4"/>
  <c r="AU221" i="4"/>
  <c r="AR221" i="4"/>
  <c r="AN221" i="4"/>
  <c r="AJ221" i="4"/>
  <c r="AF221" i="4"/>
  <c r="AA221" i="4"/>
  <c r="V221" i="4"/>
  <c r="N221" i="4"/>
  <c r="F221" i="4"/>
  <c r="GN217" i="4"/>
  <c r="GK217" i="4"/>
  <c r="GG217" i="4"/>
  <c r="GC217" i="4"/>
  <c r="FY217" i="4"/>
  <c r="FT217" i="4"/>
  <c r="FH217" i="4"/>
  <c r="FB217" i="4"/>
  <c r="EQ217" i="4"/>
  <c r="EN217" i="4"/>
  <c r="EJ217" i="4"/>
  <c r="EF217" i="4"/>
  <c r="EB217" i="4"/>
  <c r="DW217" i="4"/>
  <c r="DQ217" i="4"/>
  <c r="DE217" i="4"/>
  <c r="CY217" i="4"/>
  <c r="CR217" i="4"/>
  <c r="CO217" i="4"/>
  <c r="CK217" i="4"/>
  <c r="CG217" i="4"/>
  <c r="CC217" i="4"/>
  <c r="BX217" i="4"/>
  <c r="BL217" i="4"/>
  <c r="AU217" i="4"/>
  <c r="AR217" i="4"/>
  <c r="AN217" i="4"/>
  <c r="AJ217" i="4"/>
  <c r="AF217" i="4"/>
  <c r="AA217" i="4"/>
  <c r="FN216" i="4"/>
  <c r="FN217" i="4" s="1"/>
  <c r="FH216" i="4"/>
  <c r="FB216" i="4"/>
  <c r="EV216" i="4"/>
  <c r="EV217" i="4" s="1"/>
  <c r="DQ216" i="4"/>
  <c r="DK216" i="4"/>
  <c r="DK217" i="4" s="1"/>
  <c r="DE216" i="4"/>
  <c r="CY216" i="4"/>
  <c r="BR216" i="4"/>
  <c r="BR217" i="4" s="1"/>
  <c r="BL216" i="4"/>
  <c r="BF216" i="4"/>
  <c r="BF217" i="4" s="1"/>
  <c r="AZ216" i="4"/>
  <c r="AZ217" i="4" s="1"/>
  <c r="U216" i="4"/>
  <c r="U217" i="4" s="1"/>
  <c r="O216" i="4"/>
  <c r="O217" i="4" s="1"/>
  <c r="I216" i="4"/>
  <c r="I217" i="4" s="1"/>
  <c r="C216" i="4"/>
  <c r="C217" i="4" s="1"/>
  <c r="GN214" i="4"/>
  <c r="GK214" i="4"/>
  <c r="GG214" i="4"/>
  <c r="GC214" i="4"/>
  <c r="FY214" i="4"/>
  <c r="FT214" i="4"/>
  <c r="EQ214" i="4"/>
  <c r="EN214" i="4"/>
  <c r="EJ214" i="4"/>
  <c r="EF214" i="4"/>
  <c r="EB214" i="4"/>
  <c r="DW214" i="4"/>
  <c r="CR214" i="4"/>
  <c r="CO214" i="4"/>
  <c r="CK214" i="4"/>
  <c r="CG214" i="4"/>
  <c r="CC214" i="4"/>
  <c r="BX214" i="4"/>
  <c r="AU214" i="4"/>
  <c r="AR214" i="4"/>
  <c r="AN214" i="4"/>
  <c r="AJ214" i="4"/>
  <c r="AF214" i="4"/>
  <c r="AA214" i="4"/>
  <c r="FI212" i="4"/>
  <c r="EV212" i="4"/>
  <c r="DL212" i="4"/>
  <c r="CY212" i="4"/>
  <c r="BM212" i="4"/>
  <c r="AZ212" i="4"/>
  <c r="P212" i="4"/>
  <c r="C212" i="4"/>
  <c r="GN211" i="4"/>
  <c r="GK211" i="4"/>
  <c r="GG211" i="4"/>
  <c r="GC211" i="4"/>
  <c r="FY211" i="4"/>
  <c r="FT211" i="4"/>
  <c r="EQ211" i="4"/>
  <c r="EN211" i="4"/>
  <c r="EJ211" i="4"/>
  <c r="EF211" i="4"/>
  <c r="EB211" i="4"/>
  <c r="DW211" i="4"/>
  <c r="CR211" i="4"/>
  <c r="CO211" i="4"/>
  <c r="CK211" i="4"/>
  <c r="CG211" i="4"/>
  <c r="CC211" i="4"/>
  <c r="BX211" i="4"/>
  <c r="AU211" i="4"/>
  <c r="AR211" i="4"/>
  <c r="AN211" i="4"/>
  <c r="AJ211" i="4"/>
  <c r="AF211" i="4"/>
  <c r="AA211" i="4"/>
  <c r="FD210" i="4"/>
  <c r="FC210" i="4"/>
  <c r="FB210" i="4"/>
  <c r="FA210" i="4"/>
  <c r="EZ210" i="4"/>
  <c r="EY210" i="4"/>
  <c r="EX210" i="4"/>
  <c r="EW210" i="4"/>
  <c r="EV210" i="4"/>
  <c r="DG210" i="4"/>
  <c r="DF210" i="4"/>
  <c r="DE210" i="4"/>
  <c r="DD210" i="4"/>
  <c r="DC210" i="4"/>
  <c r="DB210" i="4"/>
  <c r="DA210" i="4"/>
  <c r="CZ210" i="4"/>
  <c r="CY210" i="4"/>
  <c r="BH210" i="4"/>
  <c r="BG210" i="4"/>
  <c r="BF210" i="4"/>
  <c r="BE210" i="4"/>
  <c r="BD210" i="4"/>
  <c r="BC210" i="4"/>
  <c r="BB210" i="4"/>
  <c r="BA210" i="4"/>
  <c r="AZ210" i="4"/>
  <c r="K210" i="4"/>
  <c r="J210" i="4"/>
  <c r="I210" i="4"/>
  <c r="H210" i="4"/>
  <c r="G210" i="4"/>
  <c r="F210" i="4"/>
  <c r="E210" i="4"/>
  <c r="D210" i="4"/>
  <c r="C210" i="4"/>
  <c r="GN208" i="4"/>
  <c r="GK208" i="4"/>
  <c r="GG208" i="4"/>
  <c r="GC208" i="4"/>
  <c r="FY208" i="4"/>
  <c r="FT208" i="4"/>
  <c r="EQ208" i="4"/>
  <c r="EN208" i="4"/>
  <c r="EJ208" i="4"/>
  <c r="EF208" i="4"/>
  <c r="EB208" i="4"/>
  <c r="DW208" i="4"/>
  <c r="CR208" i="4"/>
  <c r="CO208" i="4"/>
  <c r="CK208" i="4"/>
  <c r="CG208" i="4"/>
  <c r="CC208" i="4"/>
  <c r="BX208" i="4"/>
  <c r="AU208" i="4"/>
  <c r="AR208" i="4"/>
  <c r="AN208" i="4"/>
  <c r="AJ208" i="4"/>
  <c r="AF208" i="4"/>
  <c r="AA208" i="4"/>
  <c r="FB207" i="4"/>
  <c r="FA207" i="4"/>
  <c r="EV207" i="4"/>
  <c r="DD207" i="4"/>
  <c r="DE207" i="4" s="1"/>
  <c r="CY207" i="4"/>
  <c r="BE207" i="4"/>
  <c r="BF207" i="4" s="1"/>
  <c r="AZ207" i="4"/>
  <c r="H207" i="4"/>
  <c r="I207" i="4" s="1"/>
  <c r="C207" i="4"/>
  <c r="GN205" i="4"/>
  <c r="GK205" i="4"/>
  <c r="GG205" i="4"/>
  <c r="GC205" i="4"/>
  <c r="FY205" i="4"/>
  <c r="FT205" i="4"/>
  <c r="EQ205" i="4"/>
  <c r="EN205" i="4"/>
  <c r="EJ205" i="4"/>
  <c r="EF205" i="4"/>
  <c r="EB205" i="4"/>
  <c r="DW205" i="4"/>
  <c r="CR205" i="4"/>
  <c r="CO205" i="4"/>
  <c r="CK205" i="4"/>
  <c r="CG205" i="4"/>
  <c r="CC205" i="4"/>
  <c r="BX205" i="4"/>
  <c r="AU205" i="4"/>
  <c r="AR205" i="4"/>
  <c r="AN205" i="4"/>
  <c r="AJ205" i="4"/>
  <c r="AF205" i="4"/>
  <c r="AA205" i="4"/>
  <c r="FM204" i="4"/>
  <c r="FN204" i="4" s="1"/>
  <c r="FH204" i="4"/>
  <c r="FA204" i="4"/>
  <c r="FB204" i="4" s="1"/>
  <c r="EV204" i="4"/>
  <c r="DP204" i="4"/>
  <c r="DQ204" i="4" s="1"/>
  <c r="DK204" i="4"/>
  <c r="DD204" i="4"/>
  <c r="DE204" i="4" s="1"/>
  <c r="CY204" i="4"/>
  <c r="BR204" i="4"/>
  <c r="BQ204" i="4"/>
  <c r="BL204" i="4"/>
  <c r="BE204" i="4"/>
  <c r="BF204" i="4" s="1"/>
  <c r="AZ204" i="4"/>
  <c r="T204" i="4"/>
  <c r="U204" i="4" s="1"/>
  <c r="O204" i="4"/>
  <c r="H204" i="4"/>
  <c r="I204" i="4" s="1"/>
  <c r="C204" i="4"/>
  <c r="FT201" i="4"/>
  <c r="FM201" i="4"/>
  <c r="FN201" i="4" s="1"/>
  <c r="FH201" i="4"/>
  <c r="FA201" i="4"/>
  <c r="FB201" i="4" s="1"/>
  <c r="EV201" i="4"/>
  <c r="DW201" i="4"/>
  <c r="DQ201" i="4"/>
  <c r="DP201" i="4"/>
  <c r="DK201" i="4"/>
  <c r="DD201" i="4"/>
  <c r="DE201" i="4" s="1"/>
  <c r="CY201" i="4"/>
  <c r="BX201" i="4"/>
  <c r="BQ201" i="4"/>
  <c r="BR201" i="4" s="1"/>
  <c r="BL201" i="4"/>
  <c r="BE201" i="4"/>
  <c r="BF201" i="4" s="1"/>
  <c r="AZ201" i="4"/>
  <c r="AA201" i="4"/>
  <c r="T201" i="4"/>
  <c r="U201" i="4" s="1"/>
  <c r="O201" i="4"/>
  <c r="H201" i="4"/>
  <c r="I201" i="4" s="1"/>
  <c r="C201" i="4"/>
  <c r="GN198" i="4"/>
  <c r="GK198" i="4"/>
  <c r="GG198" i="4"/>
  <c r="GC198" i="4"/>
  <c r="FY198" i="4"/>
  <c r="FT198" i="4"/>
  <c r="FH198" i="4"/>
  <c r="FA198" i="4"/>
  <c r="FB198" i="4" s="1"/>
  <c r="EV198" i="4"/>
  <c r="EQ198" i="4"/>
  <c r="EN198" i="4"/>
  <c r="EJ198" i="4"/>
  <c r="EF198" i="4"/>
  <c r="EB198" i="4"/>
  <c r="DW198" i="4"/>
  <c r="DK198" i="4"/>
  <c r="DD198" i="4"/>
  <c r="DE198" i="4" s="1"/>
  <c r="CY198" i="4"/>
  <c r="CR198" i="4"/>
  <c r="CO198" i="4"/>
  <c r="CK198" i="4"/>
  <c r="CG198" i="4"/>
  <c r="CC198" i="4"/>
  <c r="BX198" i="4"/>
  <c r="BL198" i="4"/>
  <c r="BE198" i="4"/>
  <c r="BF198" i="4" s="1"/>
  <c r="AZ198" i="4"/>
  <c r="AU198" i="4"/>
  <c r="AR198" i="4"/>
  <c r="AN198" i="4"/>
  <c r="AJ198" i="4"/>
  <c r="AF198" i="4"/>
  <c r="AA198" i="4"/>
  <c r="O198" i="4"/>
  <c r="H198" i="4"/>
  <c r="I198" i="4" s="1"/>
  <c r="C198" i="4"/>
  <c r="FM196" i="4"/>
  <c r="FH196" i="4"/>
  <c r="DP196" i="4"/>
  <c r="DK196" i="4"/>
  <c r="BQ196" i="4"/>
  <c r="BL196" i="4"/>
  <c r="T196" i="4"/>
  <c r="O196" i="4"/>
  <c r="GN195" i="4"/>
  <c r="GK195" i="4"/>
  <c r="GG195" i="4"/>
  <c r="GC195" i="4"/>
  <c r="FY195" i="4"/>
  <c r="FT195" i="4"/>
  <c r="FA195" i="4"/>
  <c r="EV195" i="4"/>
  <c r="EQ195" i="4"/>
  <c r="EN195" i="4"/>
  <c r="EJ195" i="4"/>
  <c r="EF195" i="4"/>
  <c r="EB195" i="4"/>
  <c r="DW195" i="4"/>
  <c r="DD195" i="4"/>
  <c r="CY195" i="4"/>
  <c r="CR195" i="4"/>
  <c r="CO195" i="4"/>
  <c r="CK195" i="4"/>
  <c r="CG195" i="4"/>
  <c r="CC195" i="4"/>
  <c r="BX195" i="4"/>
  <c r="BE195" i="4"/>
  <c r="AZ195" i="4"/>
  <c r="AU195" i="4"/>
  <c r="AR195" i="4"/>
  <c r="AN195" i="4"/>
  <c r="AJ195" i="4"/>
  <c r="AF195" i="4"/>
  <c r="AA195" i="4"/>
  <c r="H195" i="4"/>
  <c r="C195" i="4"/>
  <c r="FM194" i="4"/>
  <c r="FH194" i="4"/>
  <c r="DP194" i="4"/>
  <c r="DK194" i="4"/>
  <c r="BQ194" i="4"/>
  <c r="BL194" i="4"/>
  <c r="T194" i="4"/>
  <c r="O194" i="4"/>
  <c r="GN192" i="4"/>
  <c r="GK192" i="4"/>
  <c r="GG192" i="4"/>
  <c r="GC192" i="4"/>
  <c r="FY192" i="4"/>
  <c r="FT192" i="4"/>
  <c r="FM192" i="4"/>
  <c r="FH192" i="4"/>
  <c r="FC192" i="4"/>
  <c r="EV192" i="4"/>
  <c r="EQ192" i="4"/>
  <c r="EN192" i="4"/>
  <c r="EJ192" i="4"/>
  <c r="EB192" i="4"/>
  <c r="DW192" i="4"/>
  <c r="EF192" i="4" s="1"/>
  <c r="DP192" i="4"/>
  <c r="DK192" i="4"/>
  <c r="DF192" i="4"/>
  <c r="CY192" i="4"/>
  <c r="CR192" i="4"/>
  <c r="CO192" i="4"/>
  <c r="CK192" i="4"/>
  <c r="CG192" i="4"/>
  <c r="CC192" i="4"/>
  <c r="BX192" i="4"/>
  <c r="BQ192" i="4"/>
  <c r="BL192" i="4"/>
  <c r="BG192" i="4"/>
  <c r="AZ192" i="4"/>
  <c r="AU192" i="4"/>
  <c r="AR192" i="4"/>
  <c r="AN192" i="4"/>
  <c r="AF192" i="4"/>
  <c r="AA192" i="4"/>
  <c r="AJ192" i="4" s="1"/>
  <c r="T192" i="4"/>
  <c r="O192" i="4"/>
  <c r="J192" i="4"/>
  <c r="C192" i="4"/>
  <c r="GN189" i="4"/>
  <c r="GK189" i="4"/>
  <c r="GG189" i="4"/>
  <c r="GC189" i="4"/>
  <c r="FY189" i="4"/>
  <c r="FT189" i="4"/>
  <c r="EV189" i="4"/>
  <c r="FH189" i="4" s="1"/>
  <c r="EQ189" i="4"/>
  <c r="EN189" i="4"/>
  <c r="EJ189" i="4"/>
  <c r="EF189" i="4"/>
  <c r="EB189" i="4"/>
  <c r="DW189" i="4"/>
  <c r="CY189" i="4"/>
  <c r="CR189" i="4"/>
  <c r="CO189" i="4"/>
  <c r="CK189" i="4"/>
  <c r="CG189" i="4"/>
  <c r="CC189" i="4"/>
  <c r="BX189" i="4"/>
  <c r="AZ189" i="4"/>
  <c r="BL189" i="4" s="1"/>
  <c r="AU189" i="4"/>
  <c r="AR189" i="4"/>
  <c r="AN189" i="4"/>
  <c r="AJ189" i="4"/>
  <c r="AF189" i="4"/>
  <c r="AA189" i="4"/>
  <c r="C189" i="4"/>
  <c r="FH187" i="4"/>
  <c r="EV187" i="4"/>
  <c r="DK187" i="4"/>
  <c r="CY187" i="4"/>
  <c r="BL187" i="4"/>
  <c r="AZ187" i="4"/>
  <c r="O187" i="4"/>
  <c r="C187" i="4"/>
  <c r="GN186" i="4"/>
  <c r="GK186" i="4"/>
  <c r="GG186" i="4"/>
  <c r="GC186" i="4"/>
  <c r="FY186" i="4"/>
  <c r="FT186" i="4"/>
  <c r="EQ186" i="4"/>
  <c r="EN186" i="4"/>
  <c r="EJ186" i="4"/>
  <c r="EF186" i="4"/>
  <c r="EB186" i="4"/>
  <c r="DW186" i="4"/>
  <c r="CR186" i="4"/>
  <c r="CO186" i="4"/>
  <c r="CK186" i="4"/>
  <c r="CG186" i="4"/>
  <c r="CC186" i="4"/>
  <c r="BX186" i="4"/>
  <c r="AU186" i="4"/>
  <c r="AR186" i="4"/>
  <c r="AN186" i="4"/>
  <c r="AJ186" i="4"/>
  <c r="AF186" i="4"/>
  <c r="AA186" i="4"/>
  <c r="GN183" i="4"/>
  <c r="GK183" i="4"/>
  <c r="GG183" i="4"/>
  <c r="GC183" i="4"/>
  <c r="FY183" i="4"/>
  <c r="FT183" i="4"/>
  <c r="FK183" i="4"/>
  <c r="EU183" i="4"/>
  <c r="EQ183" i="4"/>
  <c r="EN183" i="4"/>
  <c r="EJ183" i="4"/>
  <c r="EF183" i="4"/>
  <c r="EB183" i="4"/>
  <c r="DW183" i="4"/>
  <c r="DN183" i="4"/>
  <c r="CX183" i="4"/>
  <c r="CR183" i="4"/>
  <c r="CO183" i="4"/>
  <c r="CK183" i="4"/>
  <c r="CG183" i="4"/>
  <c r="CC183" i="4"/>
  <c r="BX183" i="4"/>
  <c r="BO183" i="4"/>
  <c r="AY183" i="4"/>
  <c r="AU183" i="4"/>
  <c r="AR183" i="4"/>
  <c r="AN183" i="4"/>
  <c r="AJ183" i="4"/>
  <c r="AF183" i="4"/>
  <c r="AA183" i="4"/>
  <c r="R183" i="4"/>
  <c r="B183" i="4"/>
  <c r="GN181" i="4"/>
  <c r="GK181" i="4"/>
  <c r="EQ181" i="4"/>
  <c r="EN181" i="4"/>
  <c r="CR181" i="4"/>
  <c r="CO181" i="4"/>
  <c r="AU181" i="4"/>
  <c r="AR181" i="4"/>
  <c r="GK179" i="4"/>
  <c r="GG179" i="4"/>
  <c r="GC179" i="4"/>
  <c r="FY179" i="4"/>
  <c r="EU179" i="4"/>
  <c r="EN179" i="4"/>
  <c r="EJ179" i="4"/>
  <c r="EF179" i="4"/>
  <c r="EB179" i="4"/>
  <c r="CX179" i="4"/>
  <c r="CO179" i="4"/>
  <c r="CK179" i="4"/>
  <c r="CG179" i="4"/>
  <c r="CC179" i="4"/>
  <c r="AY179" i="4"/>
  <c r="AR179" i="4"/>
  <c r="AN179" i="4"/>
  <c r="AJ179" i="4"/>
  <c r="AF179" i="4"/>
  <c r="B179" i="4"/>
  <c r="EU175" i="4"/>
  <c r="CW175" i="4"/>
  <c r="A175" i="4"/>
  <c r="FM172" i="4"/>
  <c r="FH172" i="4"/>
  <c r="FA172" i="4"/>
  <c r="EV172" i="4"/>
  <c r="DP172" i="4"/>
  <c r="DK172" i="4"/>
  <c r="DD172" i="4"/>
  <c r="CY172" i="4"/>
  <c r="BQ172" i="4"/>
  <c r="BL172" i="4"/>
  <c r="BE172" i="4"/>
  <c r="AZ172" i="4"/>
  <c r="T172" i="4"/>
  <c r="O172" i="4"/>
  <c r="H172" i="4"/>
  <c r="C172" i="4"/>
  <c r="FT170" i="4"/>
  <c r="DW170" i="4"/>
  <c r="BX170" i="4"/>
  <c r="AA170" i="4"/>
  <c r="FM169" i="4"/>
  <c r="FH169" i="4"/>
  <c r="FA169" i="4"/>
  <c r="EV169" i="4"/>
  <c r="DP169" i="4"/>
  <c r="DK169" i="4"/>
  <c r="DD169" i="4"/>
  <c r="CY169" i="4"/>
  <c r="BQ169" i="4"/>
  <c r="BL169" i="4"/>
  <c r="BE169" i="4"/>
  <c r="AZ169" i="4"/>
  <c r="T169" i="4"/>
  <c r="O169" i="4"/>
  <c r="H169" i="4"/>
  <c r="C169" i="4"/>
  <c r="FO166" i="4"/>
  <c r="FJ166" i="4"/>
  <c r="EV166" i="4"/>
  <c r="DR166" i="4"/>
  <c r="DM166" i="4"/>
  <c r="CY166" i="4"/>
  <c r="BS166" i="4"/>
  <c r="BN166" i="4"/>
  <c r="AZ166" i="4"/>
  <c r="V166" i="4"/>
  <c r="Q166" i="4"/>
  <c r="C166" i="4"/>
  <c r="FT165" i="4"/>
  <c r="DW165" i="4"/>
  <c r="BX165" i="4"/>
  <c r="AA165" i="4"/>
  <c r="GN163" i="4"/>
  <c r="GK163" i="4"/>
  <c r="GG163" i="4"/>
  <c r="GC163" i="4"/>
  <c r="FY163" i="4"/>
  <c r="FT163" i="4"/>
  <c r="FO163" i="4"/>
  <c r="FG163" i="4"/>
  <c r="EY163" i="4"/>
  <c r="EQ163" i="4"/>
  <c r="EN163" i="4"/>
  <c r="EJ163" i="4"/>
  <c r="EF163" i="4"/>
  <c r="EB163" i="4"/>
  <c r="DW163" i="4"/>
  <c r="DR163" i="4"/>
  <c r="DJ163" i="4"/>
  <c r="DB163" i="4"/>
  <c r="CR163" i="4"/>
  <c r="CO163" i="4"/>
  <c r="CK163" i="4"/>
  <c r="CG163" i="4"/>
  <c r="CC163" i="4"/>
  <c r="BX163" i="4"/>
  <c r="BS163" i="4"/>
  <c r="BK163" i="4"/>
  <c r="BC163" i="4"/>
  <c r="AU163" i="4"/>
  <c r="AR163" i="4"/>
  <c r="AN163" i="4"/>
  <c r="AJ163" i="4"/>
  <c r="AF163" i="4"/>
  <c r="AA163" i="4"/>
  <c r="V163" i="4"/>
  <c r="N163" i="4"/>
  <c r="F163" i="4"/>
  <c r="GN159" i="4"/>
  <c r="GK159" i="4"/>
  <c r="GG159" i="4"/>
  <c r="GC159" i="4"/>
  <c r="FY159" i="4"/>
  <c r="FT159" i="4"/>
  <c r="FB159" i="4"/>
  <c r="EQ159" i="4"/>
  <c r="EN159" i="4"/>
  <c r="EJ159" i="4"/>
  <c r="EF159" i="4"/>
  <c r="EB159" i="4"/>
  <c r="DW159" i="4"/>
  <c r="DQ159" i="4"/>
  <c r="DE159" i="4"/>
  <c r="CR159" i="4"/>
  <c r="CO159" i="4"/>
  <c r="CK159" i="4"/>
  <c r="CG159" i="4"/>
  <c r="CC159" i="4"/>
  <c r="BX159" i="4"/>
  <c r="BR159" i="4"/>
  <c r="BF159" i="4"/>
  <c r="AZ159" i="4"/>
  <c r="AU159" i="4"/>
  <c r="AR159" i="4"/>
  <c r="AN159" i="4"/>
  <c r="AJ159" i="4"/>
  <c r="AF159" i="4"/>
  <c r="AA159" i="4"/>
  <c r="U159" i="4"/>
  <c r="O159" i="4"/>
  <c r="FN158" i="4"/>
  <c r="FN159" i="4" s="1"/>
  <c r="FH158" i="4"/>
  <c r="FH159" i="4" s="1"/>
  <c r="FB158" i="4"/>
  <c r="EV158" i="4"/>
  <c r="EV159" i="4" s="1"/>
  <c r="DQ158" i="4"/>
  <c r="DK158" i="4"/>
  <c r="DK159" i="4" s="1"/>
  <c r="DE158" i="4"/>
  <c r="CY158" i="4"/>
  <c r="CY159" i="4" s="1"/>
  <c r="BR158" i="4"/>
  <c r="BL158" i="4"/>
  <c r="BL159" i="4" s="1"/>
  <c r="BF158" i="4"/>
  <c r="AZ158" i="4"/>
  <c r="U158" i="4"/>
  <c r="O158" i="4"/>
  <c r="I158" i="4"/>
  <c r="I159" i="4" s="1"/>
  <c r="C158" i="4"/>
  <c r="C159" i="4" s="1"/>
  <c r="GN156" i="4"/>
  <c r="GK156" i="4"/>
  <c r="GG156" i="4"/>
  <c r="GC156" i="4"/>
  <c r="FY156" i="4"/>
  <c r="FT156" i="4"/>
  <c r="EQ156" i="4"/>
  <c r="EN156" i="4"/>
  <c r="EJ156" i="4"/>
  <c r="EF156" i="4"/>
  <c r="EB156" i="4"/>
  <c r="DW156" i="4"/>
  <c r="CR156" i="4"/>
  <c r="CO156" i="4"/>
  <c r="CK156" i="4"/>
  <c r="CG156" i="4"/>
  <c r="CC156" i="4"/>
  <c r="BX156" i="4"/>
  <c r="AU156" i="4"/>
  <c r="AR156" i="4"/>
  <c r="AN156" i="4"/>
  <c r="AJ156" i="4"/>
  <c r="AF156" i="4"/>
  <c r="AA156" i="4"/>
  <c r="FI154" i="4"/>
  <c r="EV154" i="4"/>
  <c r="DL154" i="4"/>
  <c r="CY154" i="4"/>
  <c r="BM154" i="4"/>
  <c r="AZ154" i="4"/>
  <c r="P154" i="4"/>
  <c r="C154" i="4"/>
  <c r="GN153" i="4"/>
  <c r="GK153" i="4"/>
  <c r="GG153" i="4"/>
  <c r="GC153" i="4"/>
  <c r="FY153" i="4"/>
  <c r="FT153" i="4"/>
  <c r="EQ153" i="4"/>
  <c r="EN153" i="4"/>
  <c r="EJ153" i="4"/>
  <c r="EF153" i="4"/>
  <c r="EB153" i="4"/>
  <c r="DW153" i="4"/>
  <c r="CR153" i="4"/>
  <c r="CO153" i="4"/>
  <c r="CK153" i="4"/>
  <c r="CG153" i="4"/>
  <c r="CC153" i="4"/>
  <c r="BX153" i="4"/>
  <c r="AU153" i="4"/>
  <c r="AR153" i="4"/>
  <c r="AN153" i="4"/>
  <c r="AJ153" i="4"/>
  <c r="AF153" i="4"/>
  <c r="AA153" i="4"/>
  <c r="FD152" i="4"/>
  <c r="FC152" i="4"/>
  <c r="FB152" i="4"/>
  <c r="FA152" i="4"/>
  <c r="EZ152" i="4"/>
  <c r="EY152" i="4"/>
  <c r="EX152" i="4"/>
  <c r="EW152" i="4"/>
  <c r="EV152" i="4"/>
  <c r="DG152" i="4"/>
  <c r="DF152" i="4"/>
  <c r="DE152" i="4"/>
  <c r="DD152" i="4"/>
  <c r="DC152" i="4"/>
  <c r="DB152" i="4"/>
  <c r="DA152" i="4"/>
  <c r="CZ152" i="4"/>
  <c r="CY152" i="4"/>
  <c r="BH152" i="4"/>
  <c r="BG152" i="4"/>
  <c r="BF152" i="4"/>
  <c r="BE152" i="4"/>
  <c r="BD152" i="4"/>
  <c r="BC152" i="4"/>
  <c r="BB152" i="4"/>
  <c r="BA152" i="4"/>
  <c r="AZ152" i="4"/>
  <c r="K152" i="4"/>
  <c r="J152" i="4"/>
  <c r="I152" i="4"/>
  <c r="H152" i="4"/>
  <c r="G152" i="4"/>
  <c r="F152" i="4"/>
  <c r="E152" i="4"/>
  <c r="D152" i="4"/>
  <c r="C152" i="4"/>
  <c r="GN150" i="4"/>
  <c r="GK150" i="4"/>
  <c r="GG150" i="4"/>
  <c r="GC150" i="4"/>
  <c r="FY150" i="4"/>
  <c r="FT150" i="4"/>
  <c r="EQ150" i="4"/>
  <c r="EN150" i="4"/>
  <c r="EJ150" i="4"/>
  <c r="EF150" i="4"/>
  <c r="EB150" i="4"/>
  <c r="DW150" i="4"/>
  <c r="CR150" i="4"/>
  <c r="CO150" i="4"/>
  <c r="CK150" i="4"/>
  <c r="CG150" i="4"/>
  <c r="CC150" i="4"/>
  <c r="BX150" i="4"/>
  <c r="AU150" i="4"/>
  <c r="AR150" i="4"/>
  <c r="AN150" i="4"/>
  <c r="AJ150" i="4"/>
  <c r="AF150" i="4"/>
  <c r="AA150" i="4"/>
  <c r="FA149" i="4"/>
  <c r="FB149" i="4" s="1"/>
  <c r="EV149" i="4"/>
  <c r="DD149" i="4"/>
  <c r="DE149" i="4" s="1"/>
  <c r="CY149" i="4"/>
  <c r="BE149" i="4"/>
  <c r="BF149" i="4" s="1"/>
  <c r="AZ149" i="4"/>
  <c r="H149" i="4"/>
  <c r="I149" i="4" s="1"/>
  <c r="C149" i="4"/>
  <c r="GN147" i="4"/>
  <c r="GK147" i="4"/>
  <c r="GG147" i="4"/>
  <c r="GC147" i="4"/>
  <c r="FY147" i="4"/>
  <c r="FY165" i="4" s="1"/>
  <c r="FT147" i="4"/>
  <c r="EQ147" i="4"/>
  <c r="EN147" i="4"/>
  <c r="EJ147" i="4"/>
  <c r="EJ165" i="4" s="1"/>
  <c r="EF147" i="4"/>
  <c r="EB147" i="4"/>
  <c r="DW147" i="4"/>
  <c r="CR147" i="4"/>
  <c r="CO147" i="4"/>
  <c r="CK147" i="4"/>
  <c r="CG147" i="4"/>
  <c r="CC147" i="4"/>
  <c r="CC165" i="4" s="1"/>
  <c r="BX147" i="4"/>
  <c r="AU147" i="4"/>
  <c r="AR147" i="4"/>
  <c r="AN147" i="4"/>
  <c r="AN165" i="4" s="1"/>
  <c r="AJ147" i="4"/>
  <c r="AF147" i="4"/>
  <c r="AA147" i="4"/>
  <c r="FM146" i="4"/>
  <c r="FN146" i="4" s="1"/>
  <c r="FH146" i="4"/>
  <c r="FA146" i="4"/>
  <c r="FB146" i="4" s="1"/>
  <c r="EV146" i="4"/>
  <c r="DP146" i="4"/>
  <c r="DQ146" i="4" s="1"/>
  <c r="DK146" i="4"/>
  <c r="DE146" i="4"/>
  <c r="DD146" i="4"/>
  <c r="CY146" i="4"/>
  <c r="BQ146" i="4"/>
  <c r="BR146" i="4" s="1"/>
  <c r="BL146" i="4"/>
  <c r="BE146" i="4"/>
  <c r="BF146" i="4" s="1"/>
  <c r="AZ146" i="4"/>
  <c r="T146" i="4"/>
  <c r="U146" i="4" s="1"/>
  <c r="O146" i="4"/>
  <c r="H146" i="4"/>
  <c r="I146" i="4" s="1"/>
  <c r="C146" i="4"/>
  <c r="FT143" i="4"/>
  <c r="FM143" i="4"/>
  <c r="FN143" i="4" s="1"/>
  <c r="FH143" i="4"/>
  <c r="FA143" i="4"/>
  <c r="FB143" i="4" s="1"/>
  <c r="EV143" i="4"/>
  <c r="DW143" i="4"/>
  <c r="DP143" i="4"/>
  <c r="DQ143" i="4" s="1"/>
  <c r="DK143" i="4"/>
  <c r="DD143" i="4"/>
  <c r="DE143" i="4" s="1"/>
  <c r="CY143" i="4"/>
  <c r="BX143" i="4"/>
  <c r="BR143" i="4"/>
  <c r="BQ143" i="4"/>
  <c r="BL143" i="4"/>
  <c r="BE143" i="4"/>
  <c r="BF143" i="4" s="1"/>
  <c r="AZ143" i="4"/>
  <c r="AA143" i="4"/>
  <c r="T143" i="4"/>
  <c r="U143" i="4" s="1"/>
  <c r="O143" i="4"/>
  <c r="H143" i="4"/>
  <c r="I143" i="4" s="1"/>
  <c r="C143" i="4"/>
  <c r="GN140" i="4"/>
  <c r="GK140" i="4"/>
  <c r="GG140" i="4"/>
  <c r="GC140" i="4"/>
  <c r="FY140" i="4"/>
  <c r="FT140" i="4"/>
  <c r="FH140" i="4"/>
  <c r="FA140" i="4"/>
  <c r="FB140" i="4" s="1"/>
  <c r="EV140" i="4"/>
  <c r="EQ140" i="4"/>
  <c r="EN140" i="4"/>
  <c r="EJ140" i="4"/>
  <c r="EF140" i="4"/>
  <c r="EB140" i="4"/>
  <c r="DW140" i="4"/>
  <c r="DK140" i="4"/>
  <c r="DD140" i="4"/>
  <c r="DE140" i="4" s="1"/>
  <c r="CY140" i="4"/>
  <c r="CR140" i="4"/>
  <c r="CO140" i="4"/>
  <c r="CK140" i="4"/>
  <c r="CG140" i="4"/>
  <c r="CC140" i="4"/>
  <c r="BX140" i="4"/>
  <c r="BL140" i="4"/>
  <c r="BE140" i="4"/>
  <c r="BF140" i="4" s="1"/>
  <c r="AZ140" i="4"/>
  <c r="AU140" i="4"/>
  <c r="AR140" i="4"/>
  <c r="AN140" i="4"/>
  <c r="AJ140" i="4"/>
  <c r="AF140" i="4"/>
  <c r="AA140" i="4"/>
  <c r="O140" i="4"/>
  <c r="H140" i="4"/>
  <c r="I140" i="4" s="1"/>
  <c r="C140" i="4"/>
  <c r="FM138" i="4"/>
  <c r="FH138" i="4"/>
  <c r="DP138" i="4"/>
  <c r="DK138" i="4"/>
  <c r="BQ138" i="4"/>
  <c r="BL138" i="4"/>
  <c r="T138" i="4"/>
  <c r="O138" i="4"/>
  <c r="GN137" i="4"/>
  <c r="GK137" i="4"/>
  <c r="GG137" i="4"/>
  <c r="GC137" i="4"/>
  <c r="FY137" i="4"/>
  <c r="FT137" i="4"/>
  <c r="FA137" i="4"/>
  <c r="EV137" i="4"/>
  <c r="EQ137" i="4"/>
  <c r="EN137" i="4"/>
  <c r="EJ137" i="4"/>
  <c r="EF137" i="4"/>
  <c r="EB137" i="4"/>
  <c r="DW137" i="4"/>
  <c r="DD137" i="4"/>
  <c r="CY137" i="4"/>
  <c r="CR137" i="4"/>
  <c r="CO137" i="4"/>
  <c r="CK137" i="4"/>
  <c r="CG137" i="4"/>
  <c r="CC137" i="4"/>
  <c r="BX137" i="4"/>
  <c r="BE137" i="4"/>
  <c r="AZ137" i="4"/>
  <c r="AU137" i="4"/>
  <c r="AR137" i="4"/>
  <c r="AN137" i="4"/>
  <c r="AJ137" i="4"/>
  <c r="AF137" i="4"/>
  <c r="AA137" i="4"/>
  <c r="H137" i="4"/>
  <c r="C137" i="4"/>
  <c r="FM136" i="4"/>
  <c r="FH136" i="4"/>
  <c r="DP136" i="4"/>
  <c r="DK136" i="4"/>
  <c r="BQ136" i="4"/>
  <c r="BL136" i="4"/>
  <c r="T136" i="4"/>
  <c r="O136" i="4"/>
  <c r="GN134" i="4"/>
  <c r="GK134" i="4"/>
  <c r="GG134" i="4"/>
  <c r="GC134" i="4"/>
  <c r="FY134" i="4"/>
  <c r="FT134" i="4"/>
  <c r="FM134" i="4"/>
  <c r="FH134" i="4"/>
  <c r="FC134" i="4"/>
  <c r="EV134" i="4"/>
  <c r="EQ134" i="4"/>
  <c r="EN134" i="4"/>
  <c r="EJ134" i="4"/>
  <c r="EB134" i="4"/>
  <c r="DW134" i="4"/>
  <c r="EF134" i="4" s="1"/>
  <c r="DP134" i="4"/>
  <c r="DK134" i="4"/>
  <c r="DF134" i="4"/>
  <c r="CY134" i="4"/>
  <c r="CR134" i="4"/>
  <c r="CO134" i="4"/>
  <c r="CK134" i="4"/>
  <c r="CG134" i="4"/>
  <c r="CC134" i="4"/>
  <c r="BX134" i="4"/>
  <c r="BQ134" i="4"/>
  <c r="BL134" i="4"/>
  <c r="BG134" i="4"/>
  <c r="AZ134" i="4"/>
  <c r="AU134" i="4"/>
  <c r="AR134" i="4"/>
  <c r="AN134" i="4"/>
  <c r="AJ134" i="4"/>
  <c r="AF134" i="4"/>
  <c r="AA134" i="4"/>
  <c r="T134" i="4"/>
  <c r="O134" i="4"/>
  <c r="J134" i="4"/>
  <c r="C134" i="4"/>
  <c r="GN131" i="4"/>
  <c r="GK131" i="4"/>
  <c r="GG131" i="4"/>
  <c r="GC131" i="4"/>
  <c r="FY131" i="4"/>
  <c r="FT131" i="4"/>
  <c r="EV131" i="4"/>
  <c r="FH131" i="4" s="1"/>
  <c r="EQ131" i="4"/>
  <c r="EN131" i="4"/>
  <c r="EJ131" i="4"/>
  <c r="EF131" i="4"/>
  <c r="EB131" i="4"/>
  <c r="DW131" i="4"/>
  <c r="CY131" i="4"/>
  <c r="CR131" i="4"/>
  <c r="CO131" i="4"/>
  <c r="CK131" i="4"/>
  <c r="CG131" i="4"/>
  <c r="CC131" i="4"/>
  <c r="BX131" i="4"/>
  <c r="AZ131" i="4"/>
  <c r="AU131" i="4"/>
  <c r="AR131" i="4"/>
  <c r="AN131" i="4"/>
  <c r="AJ131" i="4"/>
  <c r="AF131" i="4"/>
  <c r="AA131" i="4"/>
  <c r="C131" i="4"/>
  <c r="O131" i="4" s="1"/>
  <c r="FH129" i="4"/>
  <c r="EV129" i="4"/>
  <c r="DK129" i="4"/>
  <c r="CY129" i="4"/>
  <c r="BL129" i="4"/>
  <c r="AZ129" i="4"/>
  <c r="O129" i="4"/>
  <c r="C129" i="4"/>
  <c r="GN128" i="4"/>
  <c r="GK128" i="4"/>
  <c r="GG128" i="4"/>
  <c r="GC128" i="4"/>
  <c r="FY128" i="4"/>
  <c r="FT128" i="4"/>
  <c r="EQ128" i="4"/>
  <c r="EN128" i="4"/>
  <c r="EJ128" i="4"/>
  <c r="EF128" i="4"/>
  <c r="EB128" i="4"/>
  <c r="DW128" i="4"/>
  <c r="CR128" i="4"/>
  <c r="CO128" i="4"/>
  <c r="CK128" i="4"/>
  <c r="CG128" i="4"/>
  <c r="CC128" i="4"/>
  <c r="BX128" i="4"/>
  <c r="AU128" i="4"/>
  <c r="AR128" i="4"/>
  <c r="AN128" i="4"/>
  <c r="AJ128" i="4"/>
  <c r="AF128" i="4"/>
  <c r="AA128" i="4"/>
  <c r="GN125" i="4"/>
  <c r="GK125" i="4"/>
  <c r="GG125" i="4"/>
  <c r="GC125" i="4"/>
  <c r="FY125" i="4"/>
  <c r="FT125" i="4"/>
  <c r="FK125" i="4"/>
  <c r="EU125" i="4"/>
  <c r="EQ125" i="4"/>
  <c r="EN125" i="4"/>
  <c r="EJ125" i="4"/>
  <c r="EF125" i="4"/>
  <c r="EB125" i="4"/>
  <c r="DW125" i="4"/>
  <c r="DN125" i="4"/>
  <c r="CX125" i="4"/>
  <c r="CR125" i="4"/>
  <c r="CO125" i="4"/>
  <c r="CK125" i="4"/>
  <c r="CG125" i="4"/>
  <c r="CC125" i="4"/>
  <c r="BX125" i="4"/>
  <c r="BO125" i="4"/>
  <c r="AY125" i="4"/>
  <c r="AU125" i="4"/>
  <c r="AR125" i="4"/>
  <c r="AN125" i="4"/>
  <c r="AJ125" i="4"/>
  <c r="AF125" i="4"/>
  <c r="AA125" i="4"/>
  <c r="R125" i="4"/>
  <c r="B125" i="4"/>
  <c r="GN123" i="4"/>
  <c r="GK123" i="4"/>
  <c r="EQ123" i="4"/>
  <c r="EN123" i="4"/>
  <c r="CR123" i="4"/>
  <c r="CO123" i="4"/>
  <c r="AU123" i="4"/>
  <c r="AR123" i="4"/>
  <c r="GK121" i="4"/>
  <c r="GG121" i="4"/>
  <c r="GC121" i="4"/>
  <c r="FY121" i="4"/>
  <c r="EU121" i="4"/>
  <c r="EN121" i="4"/>
  <c r="EJ121" i="4"/>
  <c r="EF121" i="4"/>
  <c r="EB121" i="4"/>
  <c r="CX121" i="4"/>
  <c r="CO121" i="4"/>
  <c r="CK121" i="4"/>
  <c r="CG121" i="4"/>
  <c r="CC121" i="4"/>
  <c r="AY121" i="4"/>
  <c r="AR121" i="4"/>
  <c r="AN121" i="4"/>
  <c r="AJ121" i="4"/>
  <c r="AF121" i="4"/>
  <c r="B121" i="4"/>
  <c r="EU117" i="4"/>
  <c r="CW117" i="4"/>
  <c r="A117" i="4"/>
  <c r="FM114" i="4"/>
  <c r="FH114" i="4"/>
  <c r="FA114" i="4"/>
  <c r="EV114" i="4"/>
  <c r="DP114" i="4"/>
  <c r="DK114" i="4"/>
  <c r="DD114" i="4"/>
  <c r="CY114" i="4"/>
  <c r="BQ114" i="4"/>
  <c r="BL114" i="4"/>
  <c r="BE114" i="4"/>
  <c r="AZ114" i="4"/>
  <c r="T114" i="4"/>
  <c r="O114" i="4"/>
  <c r="H114" i="4"/>
  <c r="C114" i="4"/>
  <c r="FT112" i="4"/>
  <c r="DW112" i="4"/>
  <c r="BX112" i="4"/>
  <c r="AA112" i="4"/>
  <c r="FM111" i="4"/>
  <c r="FH111" i="4"/>
  <c r="FA111" i="4"/>
  <c r="EV111" i="4"/>
  <c r="DP111" i="4"/>
  <c r="DK111" i="4"/>
  <c r="DD111" i="4"/>
  <c r="CY111" i="4"/>
  <c r="BQ111" i="4"/>
  <c r="BL111" i="4"/>
  <c r="BE111" i="4"/>
  <c r="AZ111" i="4"/>
  <c r="T111" i="4"/>
  <c r="O111" i="4"/>
  <c r="H111" i="4"/>
  <c r="C111" i="4"/>
  <c r="FO108" i="4"/>
  <c r="FJ108" i="4"/>
  <c r="EV108" i="4"/>
  <c r="DR108" i="4"/>
  <c r="DM108" i="4"/>
  <c r="CY108" i="4"/>
  <c r="BS108" i="4"/>
  <c r="BN108" i="4"/>
  <c r="AZ108" i="4"/>
  <c r="V108" i="4"/>
  <c r="Q108" i="4"/>
  <c r="C108" i="4"/>
  <c r="FT107" i="4"/>
  <c r="DW107" i="4"/>
  <c r="BX107" i="4"/>
  <c r="AA107" i="4"/>
  <c r="GN105" i="4"/>
  <c r="GK105" i="4"/>
  <c r="GG105" i="4"/>
  <c r="GC105" i="4"/>
  <c r="FY105" i="4"/>
  <c r="FT105" i="4"/>
  <c r="FO105" i="4"/>
  <c r="FG105" i="4"/>
  <c r="EY105" i="4"/>
  <c r="EQ105" i="4"/>
  <c r="EN105" i="4"/>
  <c r="EJ105" i="4"/>
  <c r="EF105" i="4"/>
  <c r="EB105" i="4"/>
  <c r="DW105" i="4"/>
  <c r="DR105" i="4"/>
  <c r="DJ105" i="4"/>
  <c r="DB105" i="4"/>
  <c r="CR105" i="4"/>
  <c r="CO105" i="4"/>
  <c r="CK105" i="4"/>
  <c r="CG105" i="4"/>
  <c r="CC105" i="4"/>
  <c r="BX105" i="4"/>
  <c r="BS105" i="4"/>
  <c r="BK105" i="4"/>
  <c r="BC105" i="4"/>
  <c r="AU105" i="4"/>
  <c r="AR105" i="4"/>
  <c r="AN105" i="4"/>
  <c r="AJ105" i="4"/>
  <c r="AF105" i="4"/>
  <c r="AA105" i="4"/>
  <c r="V105" i="4"/>
  <c r="N105" i="4"/>
  <c r="F105" i="4"/>
  <c r="GN101" i="4"/>
  <c r="GK101" i="4"/>
  <c r="GG101" i="4"/>
  <c r="GC101" i="4"/>
  <c r="FY101" i="4"/>
  <c r="FT101" i="4"/>
  <c r="FH101" i="4"/>
  <c r="EQ101" i="4"/>
  <c r="EN101" i="4"/>
  <c r="EJ101" i="4"/>
  <c r="EF101" i="4"/>
  <c r="EB101" i="4"/>
  <c r="DW101" i="4"/>
  <c r="CR101" i="4"/>
  <c r="CO101" i="4"/>
  <c r="CK101" i="4"/>
  <c r="CG101" i="4"/>
  <c r="CC101" i="4"/>
  <c r="BX101" i="4"/>
  <c r="BL101" i="4"/>
  <c r="AZ101" i="4"/>
  <c r="AU101" i="4"/>
  <c r="AR101" i="4"/>
  <c r="AN101" i="4"/>
  <c r="AJ101" i="4"/>
  <c r="AF101" i="4"/>
  <c r="AA101" i="4"/>
  <c r="FN100" i="4"/>
  <c r="FN101" i="4" s="1"/>
  <c r="FH100" i="4"/>
  <c r="FB100" i="4"/>
  <c r="FB101" i="4" s="1"/>
  <c r="EV100" i="4"/>
  <c r="EV101" i="4" s="1"/>
  <c r="DQ100" i="4"/>
  <c r="DQ101" i="4" s="1"/>
  <c r="DK100" i="4"/>
  <c r="DK101" i="4" s="1"/>
  <c r="DE100" i="4"/>
  <c r="DE101" i="4" s="1"/>
  <c r="CY100" i="4"/>
  <c r="CY101" i="4" s="1"/>
  <c r="BR100" i="4"/>
  <c r="BR101" i="4" s="1"/>
  <c r="BL100" i="4"/>
  <c r="BF100" i="4"/>
  <c r="BF101" i="4" s="1"/>
  <c r="AZ100" i="4"/>
  <c r="U100" i="4"/>
  <c r="U101" i="4" s="1"/>
  <c r="O100" i="4"/>
  <c r="O101" i="4" s="1"/>
  <c r="I100" i="4"/>
  <c r="I101" i="4" s="1"/>
  <c r="C100" i="4"/>
  <c r="C101" i="4" s="1"/>
  <c r="GN98" i="4"/>
  <c r="GK98" i="4"/>
  <c r="GG98" i="4"/>
  <c r="GC98" i="4"/>
  <c r="FY98" i="4"/>
  <c r="FT98" i="4"/>
  <c r="EQ98" i="4"/>
  <c r="EN98" i="4"/>
  <c r="EJ98" i="4"/>
  <c r="EF98" i="4"/>
  <c r="EB98" i="4"/>
  <c r="DW98" i="4"/>
  <c r="CR98" i="4"/>
  <c r="CO98" i="4"/>
  <c r="CK98" i="4"/>
  <c r="CG98" i="4"/>
  <c r="CC98" i="4"/>
  <c r="BX98" i="4"/>
  <c r="AU98" i="4"/>
  <c r="AR98" i="4"/>
  <c r="AN98" i="4"/>
  <c r="AJ98" i="4"/>
  <c r="AF98" i="4"/>
  <c r="AA98" i="4"/>
  <c r="FI96" i="4"/>
  <c r="EV96" i="4"/>
  <c r="DL96" i="4"/>
  <c r="CY96" i="4"/>
  <c r="BM96" i="4"/>
  <c r="AZ96" i="4"/>
  <c r="P96" i="4"/>
  <c r="C96" i="4"/>
  <c r="GN95" i="4"/>
  <c r="GK95" i="4"/>
  <c r="GG95" i="4"/>
  <c r="GC95" i="4"/>
  <c r="FY95" i="4"/>
  <c r="FT95" i="4"/>
  <c r="EQ95" i="4"/>
  <c r="EN95" i="4"/>
  <c r="EJ95" i="4"/>
  <c r="EF95" i="4"/>
  <c r="EB95" i="4"/>
  <c r="DW95" i="4"/>
  <c r="CR95" i="4"/>
  <c r="CO95" i="4"/>
  <c r="CK95" i="4"/>
  <c r="CG95" i="4"/>
  <c r="CC95" i="4"/>
  <c r="BX95" i="4"/>
  <c r="AU95" i="4"/>
  <c r="AR95" i="4"/>
  <c r="AN95" i="4"/>
  <c r="AJ95" i="4"/>
  <c r="AF95" i="4"/>
  <c r="AA95" i="4"/>
  <c r="FD94" i="4"/>
  <c r="FC94" i="4"/>
  <c r="FB94" i="4"/>
  <c r="FA94" i="4"/>
  <c r="EZ94" i="4"/>
  <c r="EY94" i="4"/>
  <c r="EX94" i="4"/>
  <c r="EW94" i="4"/>
  <c r="EV94" i="4"/>
  <c r="DG94" i="4"/>
  <c r="DF94" i="4"/>
  <c r="DE94" i="4"/>
  <c r="DD94" i="4"/>
  <c r="DC94" i="4"/>
  <c r="DB94" i="4"/>
  <c r="DA94" i="4"/>
  <c r="CZ94" i="4"/>
  <c r="CY94" i="4"/>
  <c r="BH94" i="4"/>
  <c r="BG94" i="4"/>
  <c r="BF94" i="4"/>
  <c r="BE94" i="4"/>
  <c r="BD94" i="4"/>
  <c r="BC94" i="4"/>
  <c r="BB94" i="4"/>
  <c r="BA94" i="4"/>
  <c r="AZ94" i="4"/>
  <c r="K94" i="4"/>
  <c r="J94" i="4"/>
  <c r="I94" i="4"/>
  <c r="H94" i="4"/>
  <c r="G94" i="4"/>
  <c r="F94" i="4"/>
  <c r="E94" i="4"/>
  <c r="D94" i="4"/>
  <c r="C94" i="4"/>
  <c r="GN92" i="4"/>
  <c r="GK92" i="4"/>
  <c r="GG92" i="4"/>
  <c r="GC92" i="4"/>
  <c r="FY92" i="4"/>
  <c r="FT92" i="4"/>
  <c r="EQ92" i="4"/>
  <c r="EN92" i="4"/>
  <c r="EJ92" i="4"/>
  <c r="EF92" i="4"/>
  <c r="EB92" i="4"/>
  <c r="DW92" i="4"/>
  <c r="CR92" i="4"/>
  <c r="CO92" i="4"/>
  <c r="CK92" i="4"/>
  <c r="CG92" i="4"/>
  <c r="CC92" i="4"/>
  <c r="BX92" i="4"/>
  <c r="AU92" i="4"/>
  <c r="AR92" i="4"/>
  <c r="AN92" i="4"/>
  <c r="AJ92" i="4"/>
  <c r="AF92" i="4"/>
  <c r="AA92" i="4"/>
  <c r="FA91" i="4"/>
  <c r="FB91" i="4" s="1"/>
  <c r="EV91" i="4"/>
  <c r="DD91" i="4"/>
  <c r="DE91" i="4" s="1"/>
  <c r="CY91" i="4"/>
  <c r="BE91" i="4"/>
  <c r="BF91" i="4" s="1"/>
  <c r="AZ91" i="4"/>
  <c r="H91" i="4"/>
  <c r="I91" i="4" s="1"/>
  <c r="C91" i="4"/>
  <c r="GN89" i="4"/>
  <c r="GN107" i="4" s="1"/>
  <c r="GK89" i="4"/>
  <c r="GG89" i="4"/>
  <c r="GC89" i="4"/>
  <c r="FY89" i="4"/>
  <c r="FT89" i="4"/>
  <c r="EQ89" i="4"/>
  <c r="EN89" i="4"/>
  <c r="EJ89" i="4"/>
  <c r="EJ107" i="4" s="1"/>
  <c r="EF89" i="4"/>
  <c r="EB89" i="4"/>
  <c r="EB107" i="4" s="1"/>
  <c r="DW89" i="4"/>
  <c r="CR89" i="4"/>
  <c r="CO89" i="4"/>
  <c r="CK89" i="4"/>
  <c r="CG89" i="4"/>
  <c r="CC89" i="4"/>
  <c r="BX89" i="4"/>
  <c r="AU89" i="4"/>
  <c r="AR89" i="4"/>
  <c r="AN89" i="4"/>
  <c r="AJ89" i="4"/>
  <c r="AF89" i="4"/>
  <c r="AA89" i="4"/>
  <c r="FM88" i="4"/>
  <c r="FN88" i="4" s="1"/>
  <c r="FH88" i="4"/>
  <c r="FB88" i="4"/>
  <c r="FA88" i="4"/>
  <c r="EV88" i="4"/>
  <c r="DP88" i="4"/>
  <c r="DQ88" i="4" s="1"/>
  <c r="DK88" i="4"/>
  <c r="DD88" i="4"/>
  <c r="DE88" i="4" s="1"/>
  <c r="CY88" i="4"/>
  <c r="BQ88" i="4"/>
  <c r="BR88" i="4" s="1"/>
  <c r="BL88" i="4"/>
  <c r="BE88" i="4"/>
  <c r="BF88" i="4" s="1"/>
  <c r="AZ88" i="4"/>
  <c r="T88" i="4"/>
  <c r="U88" i="4" s="1"/>
  <c r="O88" i="4"/>
  <c r="H88" i="4"/>
  <c r="I88" i="4" s="1"/>
  <c r="C88" i="4"/>
  <c r="FT85" i="4"/>
  <c r="FM85" i="4"/>
  <c r="FN85" i="4" s="1"/>
  <c r="FH85" i="4"/>
  <c r="FA85" i="4"/>
  <c r="FB85" i="4" s="1"/>
  <c r="EV85" i="4"/>
  <c r="DW85" i="4"/>
  <c r="DP85" i="4"/>
  <c r="DQ85" i="4" s="1"/>
  <c r="DK85" i="4"/>
  <c r="DD85" i="4"/>
  <c r="DE85" i="4" s="1"/>
  <c r="CY85" i="4"/>
  <c r="BX85" i="4"/>
  <c r="BQ85" i="4"/>
  <c r="BR85" i="4" s="1"/>
  <c r="BL85" i="4"/>
  <c r="BE85" i="4"/>
  <c r="BF85" i="4" s="1"/>
  <c r="AZ85" i="4"/>
  <c r="AA85" i="4"/>
  <c r="T85" i="4"/>
  <c r="U85" i="4" s="1"/>
  <c r="O85" i="4"/>
  <c r="H85" i="4"/>
  <c r="I85" i="4" s="1"/>
  <c r="C85" i="4"/>
  <c r="GN82" i="4"/>
  <c r="GK82" i="4"/>
  <c r="GG82" i="4"/>
  <c r="GC82" i="4"/>
  <c r="FY82" i="4"/>
  <c r="FT82" i="4"/>
  <c r="FH82" i="4"/>
  <c r="FA82" i="4"/>
  <c r="FB82" i="4" s="1"/>
  <c r="EV82" i="4"/>
  <c r="EQ82" i="4"/>
  <c r="EN82" i="4"/>
  <c r="EJ82" i="4"/>
  <c r="EF82" i="4"/>
  <c r="EB82" i="4"/>
  <c r="DW82" i="4"/>
  <c r="DK82" i="4"/>
  <c r="DD82" i="4"/>
  <c r="DE82" i="4" s="1"/>
  <c r="CY82" i="4"/>
  <c r="CR82" i="4"/>
  <c r="CO82" i="4"/>
  <c r="CK82" i="4"/>
  <c r="CG82" i="4"/>
  <c r="CC82" i="4"/>
  <c r="BX82" i="4"/>
  <c r="BL82" i="4"/>
  <c r="BF82" i="4"/>
  <c r="BE82" i="4"/>
  <c r="AZ82" i="4"/>
  <c r="AU82" i="4"/>
  <c r="AR82" i="4"/>
  <c r="AN82" i="4"/>
  <c r="AJ82" i="4"/>
  <c r="AF82" i="4"/>
  <c r="AA82" i="4"/>
  <c r="O82" i="4"/>
  <c r="H82" i="4"/>
  <c r="I82" i="4" s="1"/>
  <c r="C82" i="4"/>
  <c r="FM80" i="4"/>
  <c r="FH80" i="4"/>
  <c r="DP80" i="4"/>
  <c r="DK80" i="4"/>
  <c r="BQ80" i="4"/>
  <c r="BL80" i="4"/>
  <c r="T80" i="4"/>
  <c r="O80" i="4"/>
  <c r="GN79" i="4"/>
  <c r="GK79" i="4"/>
  <c r="GG79" i="4"/>
  <c r="GC79" i="4"/>
  <c r="FY79" i="4"/>
  <c r="FT79" i="4"/>
  <c r="FA79" i="4"/>
  <c r="EV79" i="4"/>
  <c r="EQ79" i="4"/>
  <c r="EN79" i="4"/>
  <c r="EJ79" i="4"/>
  <c r="EF79" i="4"/>
  <c r="EB79" i="4"/>
  <c r="DW79" i="4"/>
  <c r="DD79" i="4"/>
  <c r="CY79" i="4"/>
  <c r="CR79" i="4"/>
  <c r="CO79" i="4"/>
  <c r="CK79" i="4"/>
  <c r="CG79" i="4"/>
  <c r="CC79" i="4"/>
  <c r="BX79" i="4"/>
  <c r="BE79" i="4"/>
  <c r="AZ79" i="4"/>
  <c r="AU79" i="4"/>
  <c r="AR79" i="4"/>
  <c r="AN79" i="4"/>
  <c r="AJ79" i="4"/>
  <c r="AF79" i="4"/>
  <c r="AA79" i="4"/>
  <c r="H79" i="4"/>
  <c r="C79" i="4"/>
  <c r="FM78" i="4"/>
  <c r="FH78" i="4"/>
  <c r="DP78" i="4"/>
  <c r="DK78" i="4"/>
  <c r="BQ78" i="4"/>
  <c r="BL78" i="4"/>
  <c r="T78" i="4"/>
  <c r="O78" i="4"/>
  <c r="GN76" i="4"/>
  <c r="GK76" i="4"/>
  <c r="GG76" i="4"/>
  <c r="GC76" i="4"/>
  <c r="FY76" i="4"/>
  <c r="FT76" i="4"/>
  <c r="FM76" i="4"/>
  <c r="FH76" i="4"/>
  <c r="FC76" i="4"/>
  <c r="EV76" i="4"/>
  <c r="EQ76" i="4"/>
  <c r="EN76" i="4"/>
  <c r="EJ76" i="4"/>
  <c r="EB76" i="4"/>
  <c r="DW76" i="4"/>
  <c r="EF76" i="4" s="1"/>
  <c r="DP76" i="4"/>
  <c r="DK76" i="4"/>
  <c r="DF76" i="4"/>
  <c r="CY76" i="4"/>
  <c r="CR76" i="4"/>
  <c r="CO76" i="4"/>
  <c r="CK76" i="4"/>
  <c r="CC76" i="4"/>
  <c r="BX76" i="4"/>
  <c r="CG76" i="4" s="1"/>
  <c r="BQ76" i="4"/>
  <c r="BL76" i="4"/>
  <c r="BG76" i="4"/>
  <c r="AZ76" i="4"/>
  <c r="AU76" i="4"/>
  <c r="AR76" i="4"/>
  <c r="AN76" i="4"/>
  <c r="AF76" i="4"/>
  <c r="AA76" i="4"/>
  <c r="AJ76" i="4" s="1"/>
  <c r="T76" i="4"/>
  <c r="O76" i="4"/>
  <c r="J76" i="4"/>
  <c r="C76" i="4"/>
  <c r="GN73" i="4"/>
  <c r="GK73" i="4"/>
  <c r="GG73" i="4"/>
  <c r="GC73" i="4"/>
  <c r="FY73" i="4"/>
  <c r="FT73" i="4"/>
  <c r="EV73" i="4"/>
  <c r="EQ73" i="4"/>
  <c r="EN73" i="4"/>
  <c r="EJ73" i="4"/>
  <c r="EF73" i="4"/>
  <c r="EB73" i="4"/>
  <c r="DW73" i="4"/>
  <c r="CY73" i="4"/>
  <c r="DK73" i="4" s="1"/>
  <c r="CR73" i="4"/>
  <c r="CO73" i="4"/>
  <c r="CK73" i="4"/>
  <c r="CG73" i="4"/>
  <c r="CC73" i="4"/>
  <c r="BX73" i="4"/>
  <c r="AZ73" i="4"/>
  <c r="AU73" i="4"/>
  <c r="AR73" i="4"/>
  <c r="AN73" i="4"/>
  <c r="AJ73" i="4"/>
  <c r="AF73" i="4"/>
  <c r="AA73" i="4"/>
  <c r="C73" i="4"/>
  <c r="O73" i="4" s="1"/>
  <c r="FH71" i="4"/>
  <c r="EV71" i="4"/>
  <c r="DK71" i="4"/>
  <c r="CY71" i="4"/>
  <c r="BL71" i="4"/>
  <c r="AZ71" i="4"/>
  <c r="O71" i="4"/>
  <c r="C71" i="4"/>
  <c r="GN70" i="4"/>
  <c r="GK70" i="4"/>
  <c r="GG70" i="4"/>
  <c r="GC70" i="4"/>
  <c r="FY70" i="4"/>
  <c r="FT70" i="4"/>
  <c r="EQ70" i="4"/>
  <c r="EN70" i="4"/>
  <c r="EJ70" i="4"/>
  <c r="EF70" i="4"/>
  <c r="EB70" i="4"/>
  <c r="DW70" i="4"/>
  <c r="CR70" i="4"/>
  <c r="CO70" i="4"/>
  <c r="CK70" i="4"/>
  <c r="CG70" i="4"/>
  <c r="CC70" i="4"/>
  <c r="BX70" i="4"/>
  <c r="AU70" i="4"/>
  <c r="AR70" i="4"/>
  <c r="AN70" i="4"/>
  <c r="AJ70" i="4"/>
  <c r="AF70" i="4"/>
  <c r="AA70" i="4"/>
  <c r="GN67" i="4"/>
  <c r="GK67" i="4"/>
  <c r="GG67" i="4"/>
  <c r="GC67" i="4"/>
  <c r="FY67" i="4"/>
  <c r="FT67" i="4"/>
  <c r="FK67" i="4"/>
  <c r="EU67" i="4"/>
  <c r="EQ67" i="4"/>
  <c r="EN67" i="4"/>
  <c r="EJ67" i="4"/>
  <c r="EF67" i="4"/>
  <c r="EB67" i="4"/>
  <c r="DW67" i="4"/>
  <c r="DN67" i="4"/>
  <c r="CX67" i="4"/>
  <c r="CR67" i="4"/>
  <c r="CO67" i="4"/>
  <c r="CK67" i="4"/>
  <c r="CG67" i="4"/>
  <c r="CC67" i="4"/>
  <c r="BX67" i="4"/>
  <c r="BO67" i="4"/>
  <c r="AY67" i="4"/>
  <c r="AU67" i="4"/>
  <c r="AR67" i="4"/>
  <c r="AN67" i="4"/>
  <c r="AJ67" i="4"/>
  <c r="AF67" i="4"/>
  <c r="AA67" i="4"/>
  <c r="R67" i="4"/>
  <c r="B67" i="4"/>
  <c r="GN65" i="4"/>
  <c r="GK65" i="4"/>
  <c r="EQ65" i="4"/>
  <c r="EN65" i="4"/>
  <c r="CR65" i="4"/>
  <c r="CO65" i="4"/>
  <c r="AU65" i="4"/>
  <c r="AR65" i="4"/>
  <c r="GK63" i="4"/>
  <c r="GG63" i="4"/>
  <c r="GC63" i="4"/>
  <c r="FY63" i="4"/>
  <c r="EU63" i="4"/>
  <c r="EN63" i="4"/>
  <c r="EJ63" i="4"/>
  <c r="EF63" i="4"/>
  <c r="EB63" i="4"/>
  <c r="CX63" i="4"/>
  <c r="CO63" i="4"/>
  <c r="CK63" i="4"/>
  <c r="CG63" i="4"/>
  <c r="CC63" i="4"/>
  <c r="AY63" i="4"/>
  <c r="AR63" i="4"/>
  <c r="AN63" i="4"/>
  <c r="AJ63" i="4"/>
  <c r="AF63" i="4"/>
  <c r="B63" i="4"/>
  <c r="EU59" i="4"/>
  <c r="CW59" i="4"/>
  <c r="A59" i="4"/>
  <c r="FM56" i="4"/>
  <c r="FH56" i="4"/>
  <c r="FA56" i="4"/>
  <c r="EV56" i="4"/>
  <c r="DP56" i="4"/>
  <c r="DK56" i="4"/>
  <c r="DD56" i="4"/>
  <c r="CY56" i="4"/>
  <c r="FT54" i="4"/>
  <c r="DW54" i="4"/>
  <c r="FM53" i="4"/>
  <c r="FH53" i="4"/>
  <c r="FA53" i="4"/>
  <c r="EV53" i="4"/>
  <c r="DP53" i="4"/>
  <c r="DK53" i="4"/>
  <c r="DD53" i="4"/>
  <c r="CY53" i="4"/>
  <c r="FO50" i="4"/>
  <c r="FJ50" i="4"/>
  <c r="EV50" i="4"/>
  <c r="DR50" i="4"/>
  <c r="DM50" i="4"/>
  <c r="CY50" i="4"/>
  <c r="FT49" i="4"/>
  <c r="DW49" i="4"/>
  <c r="GN47" i="4"/>
  <c r="GK47" i="4"/>
  <c r="GG47" i="4"/>
  <c r="GC47" i="4"/>
  <c r="FY47" i="4"/>
  <c r="FT47" i="4"/>
  <c r="FO47" i="4"/>
  <c r="FG47" i="4"/>
  <c r="EY47" i="4"/>
  <c r="EQ47" i="4"/>
  <c r="EN47" i="4"/>
  <c r="EJ47" i="4"/>
  <c r="EF47" i="4"/>
  <c r="EB47" i="4"/>
  <c r="DW47" i="4"/>
  <c r="DR47" i="4"/>
  <c r="DJ47" i="4"/>
  <c r="DB47" i="4"/>
  <c r="GN43" i="4"/>
  <c r="GK43" i="4"/>
  <c r="GG43" i="4"/>
  <c r="GC43" i="4"/>
  <c r="FY43" i="4"/>
  <c r="FT43" i="4"/>
  <c r="FN43" i="4"/>
  <c r="FH43" i="4"/>
  <c r="EQ43" i="4"/>
  <c r="EN43" i="4"/>
  <c r="EJ43" i="4"/>
  <c r="EF43" i="4"/>
  <c r="EB43" i="4"/>
  <c r="DW43" i="4"/>
  <c r="FN42" i="4"/>
  <c r="FH42" i="4"/>
  <c r="FB42" i="4"/>
  <c r="FB43" i="4" s="1"/>
  <c r="EV42" i="4"/>
  <c r="EV43" i="4" s="1"/>
  <c r="DQ42" i="4"/>
  <c r="DQ43" i="4" s="1"/>
  <c r="DK42" i="4"/>
  <c r="DK43" i="4" s="1"/>
  <c r="DE42" i="4"/>
  <c r="DE43" i="4" s="1"/>
  <c r="CY42" i="4"/>
  <c r="CY43" i="4" s="1"/>
  <c r="GN40" i="4"/>
  <c r="GK40" i="4"/>
  <c r="GG40" i="4"/>
  <c r="GC40" i="4"/>
  <c r="FY40" i="4"/>
  <c r="FT40" i="4"/>
  <c r="EQ40" i="4"/>
  <c r="EN40" i="4"/>
  <c r="EJ40" i="4"/>
  <c r="EF40" i="4"/>
  <c r="EB40" i="4"/>
  <c r="DW40" i="4"/>
  <c r="FI38" i="4"/>
  <c r="EV38" i="4"/>
  <c r="DL38" i="4"/>
  <c r="CY38" i="4"/>
  <c r="GN37" i="4"/>
  <c r="GK37" i="4"/>
  <c r="GG37" i="4"/>
  <c r="GC37" i="4"/>
  <c r="FY37" i="4"/>
  <c r="FT37" i="4"/>
  <c r="EQ37" i="4"/>
  <c r="EN37" i="4"/>
  <c r="EJ37" i="4"/>
  <c r="EF37" i="4"/>
  <c r="EB37" i="4"/>
  <c r="DW37" i="4"/>
  <c r="FD36" i="4"/>
  <c r="FC36" i="4"/>
  <c r="FB36" i="4"/>
  <c r="FA36" i="4"/>
  <c r="EZ36" i="4"/>
  <c r="EY36" i="4"/>
  <c r="EX36" i="4"/>
  <c r="EW36" i="4"/>
  <c r="EV36" i="4"/>
  <c r="DG36" i="4"/>
  <c r="DF36" i="4"/>
  <c r="DE36" i="4"/>
  <c r="DD36" i="4"/>
  <c r="DC36" i="4"/>
  <c r="DB36" i="4"/>
  <c r="DA36" i="4"/>
  <c r="CZ36" i="4"/>
  <c r="CY36" i="4"/>
  <c r="GN34" i="4"/>
  <c r="GK34" i="4"/>
  <c r="GG34" i="4"/>
  <c r="GC34" i="4"/>
  <c r="FY34" i="4"/>
  <c r="FT34" i="4"/>
  <c r="EQ34" i="4"/>
  <c r="EN34" i="4"/>
  <c r="EJ34" i="4"/>
  <c r="EF34" i="4"/>
  <c r="EB34" i="4"/>
  <c r="DW34" i="4"/>
  <c r="FA33" i="4"/>
  <c r="FB33" i="4" s="1"/>
  <c r="EV33" i="4"/>
  <c r="DD33" i="4"/>
  <c r="DE33" i="4" s="1"/>
  <c r="CY33" i="4"/>
  <c r="GN31" i="4"/>
  <c r="GK31" i="4"/>
  <c r="GG31" i="4"/>
  <c r="GC31" i="4"/>
  <c r="FY31" i="4"/>
  <c r="FY49" i="4" s="1"/>
  <c r="FT31" i="4"/>
  <c r="EQ31" i="4"/>
  <c r="EN31" i="4"/>
  <c r="EJ31" i="4"/>
  <c r="EF31" i="4"/>
  <c r="EB31" i="4"/>
  <c r="DW31" i="4"/>
  <c r="FN30" i="4"/>
  <c r="FM30" i="4"/>
  <c r="FH30" i="4"/>
  <c r="FA30" i="4"/>
  <c r="FB30" i="4" s="1"/>
  <c r="EV30" i="4"/>
  <c r="DP30" i="4"/>
  <c r="DQ30" i="4" s="1"/>
  <c r="DK30" i="4"/>
  <c r="DD30" i="4"/>
  <c r="DE30" i="4" s="1"/>
  <c r="CY30" i="4"/>
  <c r="FT27" i="4"/>
  <c r="FM27" i="4"/>
  <c r="FN27" i="4" s="1"/>
  <c r="FH27" i="4"/>
  <c r="FA27" i="4"/>
  <c r="FB27" i="4" s="1"/>
  <c r="EV27" i="4"/>
  <c r="DW27" i="4"/>
  <c r="DP27" i="4"/>
  <c r="DQ27" i="4" s="1"/>
  <c r="DK27" i="4"/>
  <c r="DD27" i="4"/>
  <c r="DE27" i="4" s="1"/>
  <c r="CY27" i="4"/>
  <c r="GN24" i="4"/>
  <c r="GK24" i="4"/>
  <c r="GG24" i="4"/>
  <c r="GC24" i="4"/>
  <c r="FY24" i="4"/>
  <c r="FT24" i="4"/>
  <c r="FH24" i="4"/>
  <c r="FA24" i="4"/>
  <c r="FB24" i="4" s="1"/>
  <c r="EV24" i="4"/>
  <c r="EQ24" i="4"/>
  <c r="EN24" i="4"/>
  <c r="EJ24" i="4"/>
  <c r="EF24" i="4"/>
  <c r="EB24" i="4"/>
  <c r="DW24" i="4"/>
  <c r="DK24" i="4"/>
  <c r="DD24" i="4"/>
  <c r="DE24" i="4" s="1"/>
  <c r="CY24" i="4"/>
  <c r="FM22" i="4"/>
  <c r="FH22" i="4"/>
  <c r="DP22" i="4"/>
  <c r="DK22" i="4"/>
  <c r="GN21" i="4"/>
  <c r="GK21" i="4"/>
  <c r="GG21" i="4"/>
  <c r="GC21" i="4"/>
  <c r="FY21" i="4"/>
  <c r="FT21" i="4"/>
  <c r="FA21" i="4"/>
  <c r="EV21" i="4"/>
  <c r="EQ21" i="4"/>
  <c r="EN21" i="4"/>
  <c r="EJ21" i="4"/>
  <c r="EF21" i="4"/>
  <c r="EB21" i="4"/>
  <c r="DW21" i="4"/>
  <c r="DD21" i="4"/>
  <c r="CY21" i="4"/>
  <c r="FM20" i="4"/>
  <c r="FH20" i="4"/>
  <c r="DP20" i="4"/>
  <c r="DK20" i="4"/>
  <c r="GN18" i="4"/>
  <c r="GK18" i="4"/>
  <c r="GG18" i="4"/>
  <c r="FY18" i="4"/>
  <c r="FT18" i="4"/>
  <c r="GC18" i="4" s="1"/>
  <c r="FM18" i="4"/>
  <c r="FH18" i="4"/>
  <c r="FC18" i="4"/>
  <c r="EV18" i="4"/>
  <c r="EQ18" i="4"/>
  <c r="EN18" i="4"/>
  <c r="EJ18" i="4"/>
  <c r="EF18" i="4"/>
  <c r="EB18" i="4"/>
  <c r="DW18" i="4"/>
  <c r="DP18" i="4"/>
  <c r="DK18" i="4"/>
  <c r="DF18" i="4"/>
  <c r="CY18" i="4"/>
  <c r="GN15" i="4"/>
  <c r="GK15" i="4"/>
  <c r="GG15" i="4"/>
  <c r="GC15" i="4"/>
  <c r="FY15" i="4"/>
  <c r="FT15" i="4"/>
  <c r="EV15" i="4"/>
  <c r="EQ15" i="4"/>
  <c r="EN15" i="4"/>
  <c r="EJ15" i="4"/>
  <c r="EF15" i="4"/>
  <c r="EB15" i="4"/>
  <c r="DW15" i="4"/>
  <c r="CY15" i="4"/>
  <c r="FH13" i="4"/>
  <c r="EV13" i="4"/>
  <c r="DK13" i="4"/>
  <c r="CY13" i="4"/>
  <c r="GN12" i="4"/>
  <c r="GK12" i="4"/>
  <c r="GG12" i="4"/>
  <c r="GC12" i="4"/>
  <c r="FY12" i="4"/>
  <c r="FT12" i="4"/>
  <c r="EQ12" i="4"/>
  <c r="EN12" i="4"/>
  <c r="EJ12" i="4"/>
  <c r="EF12" i="4"/>
  <c r="EB12" i="4"/>
  <c r="DW12" i="4"/>
  <c r="GN9" i="4"/>
  <c r="GK9" i="4"/>
  <c r="GG9" i="4"/>
  <c r="GC9" i="4"/>
  <c r="FY9" i="4"/>
  <c r="FT9" i="4"/>
  <c r="FK9" i="4"/>
  <c r="EU9" i="4"/>
  <c r="EQ9" i="4"/>
  <c r="EN9" i="4"/>
  <c r="EJ9" i="4"/>
  <c r="EF9" i="4"/>
  <c r="EB9" i="4"/>
  <c r="DW9" i="4"/>
  <c r="DN9" i="4"/>
  <c r="CX9" i="4"/>
  <c r="GN7" i="4"/>
  <c r="GK7" i="4"/>
  <c r="EQ7" i="4"/>
  <c r="EN7" i="4"/>
  <c r="GK5" i="4"/>
  <c r="GG5" i="4"/>
  <c r="GC5" i="4"/>
  <c r="FY5" i="4"/>
  <c r="EU5" i="4"/>
  <c r="EN5" i="4"/>
  <c r="EJ5" i="4"/>
  <c r="EF5" i="4"/>
  <c r="EB5" i="4"/>
  <c r="CX5" i="4"/>
  <c r="BQ56" i="4"/>
  <c r="BL56" i="4"/>
  <c r="BE56" i="4"/>
  <c r="AZ56" i="4"/>
  <c r="BX54" i="4"/>
  <c r="BQ53" i="4"/>
  <c r="BL53" i="4"/>
  <c r="BE53" i="4"/>
  <c r="AZ53" i="4"/>
  <c r="BS50" i="4"/>
  <c r="BN50" i="4"/>
  <c r="AZ50" i="4"/>
  <c r="BX49" i="4"/>
  <c r="CR47" i="4"/>
  <c r="CO47" i="4"/>
  <c r="CK47" i="4"/>
  <c r="CG47" i="4"/>
  <c r="CC47" i="4"/>
  <c r="BX47" i="4"/>
  <c r="BS47" i="4"/>
  <c r="BK47" i="4"/>
  <c r="AZ43" i="4" s="1"/>
  <c r="BC47" i="4"/>
  <c r="CR43" i="4"/>
  <c r="CO43" i="4"/>
  <c r="CK43" i="4"/>
  <c r="CG43" i="4"/>
  <c r="CC43" i="4"/>
  <c r="BX43" i="4"/>
  <c r="BR43" i="4"/>
  <c r="BL43" i="4"/>
  <c r="BR42" i="4"/>
  <c r="BL42" i="4"/>
  <c r="BF42" i="4"/>
  <c r="BF43" i="4" s="1"/>
  <c r="AZ42" i="4"/>
  <c r="CR40" i="4"/>
  <c r="CO40" i="4"/>
  <c r="CK40" i="4"/>
  <c r="CG40" i="4"/>
  <c r="CC40" i="4"/>
  <c r="BX40" i="4"/>
  <c r="BM38" i="4"/>
  <c r="AZ38" i="4"/>
  <c r="CR37" i="4"/>
  <c r="CO37" i="4"/>
  <c r="CK37" i="4"/>
  <c r="CG37" i="4"/>
  <c r="CC37" i="4"/>
  <c r="BX37" i="4"/>
  <c r="BH36" i="4"/>
  <c r="BG36" i="4"/>
  <c r="BF36" i="4"/>
  <c r="BE36" i="4"/>
  <c r="BD36" i="4"/>
  <c r="BC36" i="4"/>
  <c r="BB36" i="4"/>
  <c r="BA36" i="4"/>
  <c r="AZ36" i="4"/>
  <c r="CR34" i="4"/>
  <c r="CO34" i="4"/>
  <c r="CK34" i="4"/>
  <c r="CG34" i="4"/>
  <c r="CC34" i="4"/>
  <c r="BX34" i="4"/>
  <c r="BE33" i="4"/>
  <c r="BF33" i="4" s="1"/>
  <c r="AZ33" i="4"/>
  <c r="CR31" i="4"/>
  <c r="CO31" i="4"/>
  <c r="CK31" i="4"/>
  <c r="CG31" i="4"/>
  <c r="CG49" i="4" s="1"/>
  <c r="CC31" i="4"/>
  <c r="BX31" i="4"/>
  <c r="BQ30" i="4"/>
  <c r="BR30" i="4" s="1"/>
  <c r="BL30" i="4"/>
  <c r="BE30" i="4"/>
  <c r="BF30" i="4" s="1"/>
  <c r="AZ30" i="4"/>
  <c r="BX27" i="4"/>
  <c r="BR27" i="4"/>
  <c r="BQ27" i="4"/>
  <c r="BL27" i="4"/>
  <c r="BE27" i="4"/>
  <c r="BF27" i="4" s="1"/>
  <c r="AZ27" i="4"/>
  <c r="CR24" i="4"/>
  <c r="CO24" i="4"/>
  <c r="CK24" i="4"/>
  <c r="CG24" i="4"/>
  <c r="CC24" i="4"/>
  <c r="BX24" i="4"/>
  <c r="BL24" i="4"/>
  <c r="BE24" i="4"/>
  <c r="BF24" i="4" s="1"/>
  <c r="AZ24" i="4"/>
  <c r="BQ22" i="4"/>
  <c r="BL22" i="4"/>
  <c r="CR21" i="4"/>
  <c r="CO21" i="4"/>
  <c r="CK21" i="4"/>
  <c r="CG21" i="4"/>
  <c r="CC21" i="4"/>
  <c r="BX21" i="4"/>
  <c r="BE21" i="4"/>
  <c r="AZ21" i="4"/>
  <c r="BQ20" i="4"/>
  <c r="BL20" i="4"/>
  <c r="CR18" i="4"/>
  <c r="CO18" i="4"/>
  <c r="CK18" i="4"/>
  <c r="CC18" i="4"/>
  <c r="BX18" i="4"/>
  <c r="CG18" i="4" s="1"/>
  <c r="BQ18" i="4"/>
  <c r="BL18" i="4"/>
  <c r="BG18" i="4"/>
  <c r="AZ18" i="4"/>
  <c r="CR15" i="4"/>
  <c r="CO15" i="4"/>
  <c r="CK15" i="4"/>
  <c r="CG15" i="4"/>
  <c r="CC15" i="4"/>
  <c r="BX15" i="4"/>
  <c r="AZ15" i="4"/>
  <c r="BL15" i="4" s="1"/>
  <c r="BL13" i="4"/>
  <c r="AZ13" i="4"/>
  <c r="CR12" i="4"/>
  <c r="CO12" i="4"/>
  <c r="CK12" i="4"/>
  <c r="CG12" i="4"/>
  <c r="CC12" i="4"/>
  <c r="BX12" i="4"/>
  <c r="CR9" i="4"/>
  <c r="CO9" i="4"/>
  <c r="CK9" i="4"/>
  <c r="CG9" i="4"/>
  <c r="CC9" i="4"/>
  <c r="BX9" i="4"/>
  <c r="BO9" i="4"/>
  <c r="AY9" i="4"/>
  <c r="CR7" i="4"/>
  <c r="CO7" i="4"/>
  <c r="CO5" i="4"/>
  <c r="CK5" i="4"/>
  <c r="CG5" i="4"/>
  <c r="CC5" i="4"/>
  <c r="AY5" i="4"/>
  <c r="GC85" i="4" l="1"/>
  <c r="FH73" i="4"/>
  <c r="FN96" i="4"/>
  <c r="EF201" i="4"/>
  <c r="AR223" i="4"/>
  <c r="GC223" i="4"/>
  <c r="AR317" i="4"/>
  <c r="AR344" i="4" s="1"/>
  <c r="EN317" i="4"/>
  <c r="GK317" i="4"/>
  <c r="AR339" i="4"/>
  <c r="GC339" i="4"/>
  <c r="GN433" i="4"/>
  <c r="GG549" i="4"/>
  <c r="AJ571" i="4"/>
  <c r="GK607" i="4"/>
  <c r="GK634" i="4" s="1"/>
  <c r="EJ629" i="4"/>
  <c r="GN629" i="4"/>
  <c r="CO665" i="4"/>
  <c r="EN665" i="4"/>
  <c r="GK665" i="4"/>
  <c r="EF85" i="4"/>
  <c r="CK107" i="4"/>
  <c r="AJ281" i="4"/>
  <c r="AJ286" i="4" s="1"/>
  <c r="CR317" i="4"/>
  <c r="GN491" i="4"/>
  <c r="AR549" i="4"/>
  <c r="EN549" i="4"/>
  <c r="AF107" i="4"/>
  <c r="EQ107" i="4"/>
  <c r="BL73" i="4"/>
  <c r="AJ143" i="4"/>
  <c r="EN201" i="4"/>
  <c r="GK201" i="4"/>
  <c r="GK223" i="4"/>
  <c r="BL305" i="4"/>
  <c r="CK375" i="4"/>
  <c r="AN455" i="4"/>
  <c r="FY455" i="4"/>
  <c r="AU549" i="4"/>
  <c r="EQ549" i="4"/>
  <c r="GN549" i="4"/>
  <c r="DK537" i="4"/>
  <c r="AF629" i="4"/>
  <c r="CK629" i="4"/>
  <c r="EQ629" i="4"/>
  <c r="BR618" i="4"/>
  <c r="O653" i="4"/>
  <c r="AN687" i="4"/>
  <c r="CR687" i="4"/>
  <c r="FY687" i="4"/>
  <c r="FY107" i="4"/>
  <c r="EB259" i="4"/>
  <c r="AR281" i="4"/>
  <c r="GC281" i="4"/>
  <c r="CO375" i="4"/>
  <c r="CO402" i="4" s="1"/>
  <c r="GK375" i="4"/>
  <c r="EJ143" i="4"/>
  <c r="AR143" i="4"/>
  <c r="EN143" i="4"/>
  <c r="DK131" i="4"/>
  <c r="CO165" i="4"/>
  <c r="O189" i="4"/>
  <c r="EQ201" i="4"/>
  <c r="CG223" i="4"/>
  <c r="AJ259" i="4"/>
  <c r="CG259" i="4"/>
  <c r="EB281" i="4"/>
  <c r="GG281" i="4"/>
  <c r="EN339" i="4"/>
  <c r="FY433" i="4"/>
  <c r="U444" i="4"/>
  <c r="DK479" i="4"/>
  <c r="EF571" i="4"/>
  <c r="GK571" i="4"/>
  <c r="AN629" i="4"/>
  <c r="CR629" i="4"/>
  <c r="FY629" i="4"/>
  <c r="FH653" i="4"/>
  <c r="GG259" i="4"/>
  <c r="EF281" i="4"/>
  <c r="AU397" i="4"/>
  <c r="GG397" i="4"/>
  <c r="U386" i="4"/>
  <c r="AJ433" i="4"/>
  <c r="EF433" i="4"/>
  <c r="GC433" i="4"/>
  <c r="EF455" i="4"/>
  <c r="EF460" i="4" s="1"/>
  <c r="CC491" i="4"/>
  <c r="AR513" i="4"/>
  <c r="GC513" i="4"/>
  <c r="AF607" i="4"/>
  <c r="EB607" i="4"/>
  <c r="FY607" i="4"/>
  <c r="AN143" i="4"/>
  <c r="GK165" i="4"/>
  <c r="GK170" i="4" s="1"/>
  <c r="AU201" i="4"/>
  <c r="AJ223" i="4"/>
  <c r="CO223" i="4"/>
  <c r="AJ317" i="4"/>
  <c r="EF607" i="4"/>
  <c r="GC665" i="4"/>
  <c r="DK15" i="4"/>
  <c r="EB27" i="4"/>
  <c r="GC49" i="4"/>
  <c r="CK85" i="4"/>
  <c r="EJ85" i="4"/>
  <c r="GG85" i="4"/>
  <c r="CO107" i="4"/>
  <c r="BR96" i="4"/>
  <c r="AF143" i="4"/>
  <c r="CC143" i="4"/>
  <c r="CC170" i="4" s="1"/>
  <c r="EB143" i="4"/>
  <c r="FY143" i="4"/>
  <c r="CG165" i="4"/>
  <c r="EN165" i="4"/>
  <c r="EN170" i="4" s="1"/>
  <c r="AF201" i="4"/>
  <c r="CC201" i="4"/>
  <c r="FY201" i="4"/>
  <c r="AJ201" i="4"/>
  <c r="AJ228" i="4" s="1"/>
  <c r="DK189" i="4"/>
  <c r="AU223" i="4"/>
  <c r="EB223" i="4"/>
  <c r="GG223" i="4"/>
  <c r="O247" i="4"/>
  <c r="DK305" i="4"/>
  <c r="AF339" i="4"/>
  <c r="CK339" i="4"/>
  <c r="CK344" i="4" s="1"/>
  <c r="EQ339" i="4"/>
  <c r="GN375" i="4"/>
  <c r="CC375" i="4"/>
  <c r="AN433" i="4"/>
  <c r="CK433" i="4"/>
  <c r="EJ433" i="4"/>
  <c r="GG433" i="4"/>
  <c r="FH421" i="4"/>
  <c r="CC455" i="4"/>
  <c r="EJ455" i="4"/>
  <c r="GN455" i="4"/>
  <c r="GN460" i="4" s="1"/>
  <c r="AN513" i="4"/>
  <c r="CR513" i="4"/>
  <c r="FY513" i="4"/>
  <c r="U560" i="4"/>
  <c r="DQ560" i="4"/>
  <c r="FN560" i="4"/>
  <c r="AF634" i="4"/>
  <c r="AR687" i="4"/>
  <c r="GC687" i="4"/>
  <c r="EN85" i="4"/>
  <c r="CR107" i="4"/>
  <c r="CG143" i="4"/>
  <c r="GC143" i="4"/>
  <c r="CG201" i="4"/>
  <c r="GC201" i="4"/>
  <c r="GC228" i="4" s="1"/>
  <c r="EF223" i="4"/>
  <c r="CO281" i="4"/>
  <c r="CO286" i="4" s="1"/>
  <c r="AF317" i="4"/>
  <c r="CC317" i="4"/>
  <c r="EB317" i="4"/>
  <c r="FY317" i="4"/>
  <c r="AJ339" i="4"/>
  <c r="AJ344" i="4" s="1"/>
  <c r="CO339" i="4"/>
  <c r="CK397" i="4"/>
  <c r="EQ397" i="4"/>
  <c r="CO433" i="4"/>
  <c r="GK433" i="4"/>
  <c r="DK421" i="4"/>
  <c r="EN455" i="4"/>
  <c r="AF491" i="4"/>
  <c r="EB491" i="4"/>
  <c r="FY491" i="4"/>
  <c r="EN576" i="4"/>
  <c r="CC607" i="4"/>
  <c r="AJ629" i="4"/>
  <c r="CO629" i="4"/>
  <c r="AR665" i="4"/>
  <c r="AU687" i="4"/>
  <c r="EB687" i="4"/>
  <c r="GG687" i="4"/>
  <c r="GG692" i="4" s="1"/>
  <c r="CO85" i="4"/>
  <c r="GK85" i="4"/>
  <c r="CO27" i="4"/>
  <c r="EF49" i="4"/>
  <c r="CR85" i="4"/>
  <c r="EQ85" i="4"/>
  <c r="GN85" i="4"/>
  <c r="AR107" i="4"/>
  <c r="GC107" i="4"/>
  <c r="GC112" i="4" s="1"/>
  <c r="CK143" i="4"/>
  <c r="GG143" i="4"/>
  <c r="AJ165" i="4"/>
  <c r="AJ170" i="4" s="1"/>
  <c r="GC165" i="4"/>
  <c r="FN154" i="4"/>
  <c r="AN201" i="4"/>
  <c r="EJ201" i="4"/>
  <c r="AN281" i="4"/>
  <c r="CR281" i="4"/>
  <c r="CR286" i="4" s="1"/>
  <c r="FY281" i="4"/>
  <c r="CG317" i="4"/>
  <c r="EF317" i="4"/>
  <c r="GC317" i="4"/>
  <c r="FH305" i="4"/>
  <c r="CR339" i="4"/>
  <c r="CR344" i="4" s="1"/>
  <c r="AJ397" i="4"/>
  <c r="CO397" i="4"/>
  <c r="AN397" i="4"/>
  <c r="CR433" i="4"/>
  <c r="CR460" i="4" s="1"/>
  <c r="EQ433" i="4"/>
  <c r="BL421" i="4"/>
  <c r="AF455" i="4"/>
  <c r="CK455" i="4"/>
  <c r="EQ455" i="4"/>
  <c r="EQ460" i="4" s="1"/>
  <c r="DQ444" i="4"/>
  <c r="AU513" i="4"/>
  <c r="EB513" i="4"/>
  <c r="EB518" i="4" s="1"/>
  <c r="GG513" i="4"/>
  <c r="GK513" i="4"/>
  <c r="BL537" i="4"/>
  <c r="AF571" i="4"/>
  <c r="CK571" i="4"/>
  <c r="EQ571" i="4"/>
  <c r="GC607" i="4"/>
  <c r="FY634" i="4"/>
  <c r="CR665" i="4"/>
  <c r="CR692" i="4" s="1"/>
  <c r="GN665" i="4"/>
  <c r="EF687" i="4"/>
  <c r="GK687" i="4"/>
  <c r="AN170" i="4"/>
  <c r="CO201" i="4"/>
  <c r="CG228" i="4"/>
  <c r="AF259" i="4"/>
  <c r="CC259" i="4"/>
  <c r="FY259" i="4"/>
  <c r="AN317" i="4"/>
  <c r="CK317" i="4"/>
  <c r="EJ317" i="4"/>
  <c r="GG317" i="4"/>
  <c r="GC344" i="4"/>
  <c r="FY397" i="4"/>
  <c r="EN433" i="4"/>
  <c r="AJ460" i="4"/>
  <c r="CO460" i="4"/>
  <c r="CK491" i="4"/>
  <c r="EJ491" i="4"/>
  <c r="CO571" i="4"/>
  <c r="AN607" i="4"/>
  <c r="AN634" i="4" s="1"/>
  <c r="CK607" i="4"/>
  <c r="GG607" i="4"/>
  <c r="FH595" i="4"/>
  <c r="DQ618" i="4"/>
  <c r="EJ687" i="4"/>
  <c r="GN692" i="4"/>
  <c r="EJ170" i="4"/>
  <c r="GG107" i="4"/>
  <c r="GG112" i="4" s="1"/>
  <c r="CO143" i="4"/>
  <c r="GK143" i="4"/>
  <c r="EF143" i="4"/>
  <c r="CR165" i="4"/>
  <c r="EF107" i="4"/>
  <c r="GK107" i="4"/>
  <c r="GK112" i="4" s="1"/>
  <c r="AU143" i="4"/>
  <c r="CR143" i="4"/>
  <c r="EQ143" i="4"/>
  <c r="GN143" i="4"/>
  <c r="BL131" i="4"/>
  <c r="AR165" i="4"/>
  <c r="AR170" i="4" s="1"/>
  <c r="GN201" i="4"/>
  <c r="CK223" i="4"/>
  <c r="EQ223" i="4"/>
  <c r="DQ212" i="4"/>
  <c r="GC259" i="4"/>
  <c r="EF259" i="4"/>
  <c r="AU281" i="4"/>
  <c r="CO317" i="4"/>
  <c r="AU339" i="4"/>
  <c r="EB339" i="4"/>
  <c r="GG339" i="4"/>
  <c r="AF375" i="4"/>
  <c r="EB375" i="4"/>
  <c r="FY375" i="4"/>
  <c r="AR397" i="4"/>
  <c r="GC397" i="4"/>
  <c r="GC402" i="4" s="1"/>
  <c r="DQ386" i="4"/>
  <c r="CR455" i="4"/>
  <c r="CO491" i="4"/>
  <c r="GK491" i="4"/>
  <c r="GK518" i="4" s="1"/>
  <c r="CC513" i="4"/>
  <c r="CC518" i="4" s="1"/>
  <c r="EJ513" i="4"/>
  <c r="GN513" i="4"/>
  <c r="GN518" i="4" s="1"/>
  <c r="U502" i="4"/>
  <c r="DQ502" i="4"/>
  <c r="AJ549" i="4"/>
  <c r="EF549" i="4"/>
  <c r="AN571" i="4"/>
  <c r="CR571" i="4"/>
  <c r="FY571" i="4"/>
  <c r="AR607" i="4"/>
  <c r="CO607" i="4"/>
  <c r="EN607" i="4"/>
  <c r="DK595" i="4"/>
  <c r="AU629" i="4"/>
  <c r="EB629" i="4"/>
  <c r="EB634" i="4" s="1"/>
  <c r="GG629" i="4"/>
  <c r="CC107" i="4"/>
  <c r="CO228" i="4"/>
  <c r="AN223" i="4"/>
  <c r="AN228" i="4" s="1"/>
  <c r="CK259" i="4"/>
  <c r="GK281" i="4"/>
  <c r="DQ270" i="4"/>
  <c r="AU317" i="4"/>
  <c r="EQ317" i="4"/>
  <c r="GN317" i="4"/>
  <c r="GN344" i="4" s="1"/>
  <c r="U328" i="4"/>
  <c r="AJ375" i="4"/>
  <c r="CG375" i="4"/>
  <c r="EF375" i="4"/>
  <c r="GC375" i="4"/>
  <c r="AR375" i="4"/>
  <c r="AR402" i="4" s="1"/>
  <c r="AR455" i="4"/>
  <c r="CR491" i="4"/>
  <c r="EQ491" i="4"/>
  <c r="CG513" i="4"/>
  <c r="EN513" i="4"/>
  <c r="CK549" i="4"/>
  <c r="EJ549" i="4"/>
  <c r="GC571" i="4"/>
  <c r="GC576" i="4" s="1"/>
  <c r="AU607" i="4"/>
  <c r="CR607" i="4"/>
  <c r="EQ607" i="4"/>
  <c r="EQ634" i="4" s="1"/>
  <c r="GN607" i="4"/>
  <c r="GN634" i="4" s="1"/>
  <c r="BL595" i="4"/>
  <c r="EF629" i="4"/>
  <c r="GK629" i="4"/>
  <c r="U618" i="4"/>
  <c r="FY27" i="4"/>
  <c r="AF85" i="4"/>
  <c r="CC85" i="4"/>
  <c r="CC112" i="4" s="1"/>
  <c r="EB85" i="4"/>
  <c r="FY85" i="4"/>
  <c r="CG107" i="4"/>
  <c r="EN107" i="4"/>
  <c r="EF165" i="4"/>
  <c r="EF170" i="4" s="1"/>
  <c r="U154" i="4"/>
  <c r="CR223" i="4"/>
  <c r="FY223" i="4"/>
  <c r="BR212" i="4"/>
  <c r="FN212" i="4"/>
  <c r="EN259" i="4"/>
  <c r="EN286" i="4" s="1"/>
  <c r="GK259" i="4"/>
  <c r="GK286" i="4" s="1"/>
  <c r="CC281" i="4"/>
  <c r="EJ281" i="4"/>
  <c r="GN281" i="4"/>
  <c r="GN286" i="4" s="1"/>
  <c r="CC339" i="4"/>
  <c r="CC344" i="4" s="1"/>
  <c r="EJ339" i="4"/>
  <c r="EJ344" i="4" s="1"/>
  <c r="AN375" i="4"/>
  <c r="GG375" i="4"/>
  <c r="GG402" i="4" s="1"/>
  <c r="CC433" i="4"/>
  <c r="AF513" i="4"/>
  <c r="CK513" i="4"/>
  <c r="CK518" i="4" s="1"/>
  <c r="EQ513" i="4"/>
  <c r="CO549" i="4"/>
  <c r="CO576" i="4" s="1"/>
  <c r="GK549" i="4"/>
  <c r="AU571" i="4"/>
  <c r="EB571" i="4"/>
  <c r="GG571" i="4"/>
  <c r="GG576" i="4" s="1"/>
  <c r="O595" i="4"/>
  <c r="AJ607" i="4"/>
  <c r="AJ634" i="4" s="1"/>
  <c r="CC629" i="4"/>
  <c r="CC634" i="4" s="1"/>
  <c r="EJ634" i="4"/>
  <c r="AF665" i="4"/>
  <c r="EB665" i="4"/>
  <c r="DK653" i="4"/>
  <c r="CO687" i="4"/>
  <c r="CO692" i="4" s="1"/>
  <c r="FY170" i="4"/>
  <c r="CO170" i="4"/>
  <c r="DQ154" i="4"/>
  <c r="FY228" i="4"/>
  <c r="EB201" i="4"/>
  <c r="EB228" i="4" s="1"/>
  <c r="GG286" i="4"/>
  <c r="FN328" i="4"/>
  <c r="CK201" i="4"/>
  <c r="GG201" i="4"/>
  <c r="GG228" i="4" s="1"/>
  <c r="AU228" i="4"/>
  <c r="AN259" i="4"/>
  <c r="AN286" i="4" s="1"/>
  <c r="EJ259" i="4"/>
  <c r="GC286" i="4"/>
  <c r="EF339" i="4"/>
  <c r="EF344" i="4" s="1"/>
  <c r="GK339" i="4"/>
  <c r="GK344" i="4" s="1"/>
  <c r="AU375" i="4"/>
  <c r="AU402" i="4" s="1"/>
  <c r="CR375" i="4"/>
  <c r="CR402" i="4" s="1"/>
  <c r="EQ375" i="4"/>
  <c r="AU165" i="4"/>
  <c r="AU170" i="4" s="1"/>
  <c r="EB165" i="4"/>
  <c r="EB170" i="4" s="1"/>
  <c r="GG165" i="4"/>
  <c r="GG170" i="4" s="1"/>
  <c r="AR201" i="4"/>
  <c r="AR228" i="4" s="1"/>
  <c r="EF228" i="4"/>
  <c r="GK228" i="4"/>
  <c r="AR259" i="4"/>
  <c r="AR286" i="4" s="1"/>
  <c r="DK247" i="4"/>
  <c r="FN270" i="4"/>
  <c r="CG397" i="4"/>
  <c r="CG402" i="4" s="1"/>
  <c r="CC549" i="4"/>
  <c r="FY549" i="4"/>
  <c r="FY576" i="4" s="1"/>
  <c r="CR201" i="4"/>
  <c r="CR228" i="4" s="1"/>
  <c r="CC223" i="4"/>
  <c r="CC228" i="4" s="1"/>
  <c r="EJ223" i="4"/>
  <c r="EJ228" i="4" s="1"/>
  <c r="GN223" i="4"/>
  <c r="GN228" i="4" s="1"/>
  <c r="AU259" i="4"/>
  <c r="AU286" i="4" s="1"/>
  <c r="EQ259" i="4"/>
  <c r="EF286" i="4"/>
  <c r="CG339" i="4"/>
  <c r="EN344" i="4"/>
  <c r="DQ328" i="4"/>
  <c r="EN397" i="4"/>
  <c r="EN402" i="4" s="1"/>
  <c r="GN165" i="4"/>
  <c r="GN170" i="4" s="1"/>
  <c r="CC286" i="4"/>
  <c r="EJ286" i="4"/>
  <c r="AF344" i="4"/>
  <c r="EQ344" i="4"/>
  <c r="AF223" i="4"/>
  <c r="CK228" i="4"/>
  <c r="EQ228" i="4"/>
  <c r="U212" i="4"/>
  <c r="EN228" i="4"/>
  <c r="CG286" i="4"/>
  <c r="EB286" i="4"/>
  <c r="BR154" i="4"/>
  <c r="AF165" i="4"/>
  <c r="AF170" i="4" s="1"/>
  <c r="CK165" i="4"/>
  <c r="CK170" i="4" s="1"/>
  <c r="EQ165" i="4"/>
  <c r="EQ170" i="4" s="1"/>
  <c r="AF281" i="4"/>
  <c r="CK281" i="4"/>
  <c r="CK286" i="4" s="1"/>
  <c r="EQ281" i="4"/>
  <c r="U270" i="4"/>
  <c r="AN344" i="4"/>
  <c r="FY344" i="4"/>
  <c r="BR328" i="4"/>
  <c r="EJ460" i="4"/>
  <c r="CO518" i="4"/>
  <c r="EB397" i="4"/>
  <c r="EB402" i="4" s="1"/>
  <c r="AF549" i="4"/>
  <c r="AF576" i="4" s="1"/>
  <c r="EB549" i="4"/>
  <c r="EB576" i="4" s="1"/>
  <c r="CG607" i="4"/>
  <c r="CG634" i="4" s="1"/>
  <c r="EF397" i="4"/>
  <c r="EF402" i="4" s="1"/>
  <c r="GK397" i="4"/>
  <c r="GK402" i="4" s="1"/>
  <c r="BR386" i="4"/>
  <c r="AN460" i="4"/>
  <c r="FY460" i="4"/>
  <c r="BR444" i="4"/>
  <c r="FN444" i="4"/>
  <c r="AJ491" i="4"/>
  <c r="AJ518" i="4" s="1"/>
  <c r="CG491" i="4"/>
  <c r="EF491" i="4"/>
  <c r="EF518" i="4" s="1"/>
  <c r="GC491" i="4"/>
  <c r="GC518" i="4" s="1"/>
  <c r="AN518" i="4"/>
  <c r="FY518" i="4"/>
  <c r="CG549" i="4"/>
  <c r="CG576" i="4" s="1"/>
  <c r="GC549" i="4"/>
  <c r="CK576" i="4"/>
  <c r="EQ576" i="4"/>
  <c r="CR634" i="4"/>
  <c r="FN618" i="4"/>
  <c r="AJ665" i="4"/>
  <c r="AJ692" i="4" s="1"/>
  <c r="EF665" i="4"/>
  <c r="AN692" i="4"/>
  <c r="FY692" i="4"/>
  <c r="FN676" i="4"/>
  <c r="CC397" i="4"/>
  <c r="CC402" i="4" s="1"/>
  <c r="EJ397" i="4"/>
  <c r="GN397" i="4"/>
  <c r="GN402" i="4" s="1"/>
  <c r="GC455" i="4"/>
  <c r="GC460" i="4" s="1"/>
  <c r="FN502" i="4"/>
  <c r="AN549" i="4"/>
  <c r="AJ576" i="4"/>
  <c r="AR629" i="4"/>
  <c r="AR634" i="4" s="1"/>
  <c r="GC629" i="4"/>
  <c r="GC634" i="4" s="1"/>
  <c r="EN634" i="4"/>
  <c r="EJ665" i="4"/>
  <c r="EJ692" i="4" s="1"/>
  <c r="AR692" i="4"/>
  <c r="GC692" i="4"/>
  <c r="EJ375" i="4"/>
  <c r="AF433" i="4"/>
  <c r="AF460" i="4" s="1"/>
  <c r="EB433" i="4"/>
  <c r="AU455" i="4"/>
  <c r="EB455" i="4"/>
  <c r="EB460" i="4" s="1"/>
  <c r="GG455" i="4"/>
  <c r="GG460" i="4" s="1"/>
  <c r="AR491" i="4"/>
  <c r="AR518" i="4" s="1"/>
  <c r="EN491" i="4"/>
  <c r="EN518" i="4" s="1"/>
  <c r="GG518" i="4"/>
  <c r="AU634" i="4"/>
  <c r="GG634" i="4"/>
  <c r="AF397" i="4"/>
  <c r="CK402" i="4"/>
  <c r="EQ402" i="4"/>
  <c r="CG433" i="4"/>
  <c r="CG460" i="4" s="1"/>
  <c r="GK460" i="4"/>
  <c r="AU491" i="4"/>
  <c r="AU518" i="4" s="1"/>
  <c r="BR502" i="4"/>
  <c r="CR549" i="4"/>
  <c r="CR576" i="4" s="1"/>
  <c r="AR571" i="4"/>
  <c r="AR576" i="4" s="1"/>
  <c r="EF634" i="4"/>
  <c r="AU665" i="4"/>
  <c r="AU692" i="4" s="1"/>
  <c r="EQ665" i="4"/>
  <c r="EF692" i="4"/>
  <c r="GK692" i="4"/>
  <c r="CC692" i="4"/>
  <c r="U676" i="4"/>
  <c r="DQ676" i="4"/>
  <c r="FH363" i="4"/>
  <c r="AR433" i="4"/>
  <c r="AR460" i="4" s="1"/>
  <c r="CG518" i="4"/>
  <c r="EF576" i="4"/>
  <c r="GK576" i="4"/>
  <c r="BR560" i="4"/>
  <c r="CG692" i="4"/>
  <c r="EN687" i="4"/>
  <c r="EN692" i="4" s="1"/>
  <c r="AU433" i="4"/>
  <c r="AF518" i="4"/>
  <c r="CC571" i="4"/>
  <c r="CC576" i="4" s="1"/>
  <c r="EJ571" i="4"/>
  <c r="EJ576" i="4" s="1"/>
  <c r="GN571" i="4"/>
  <c r="GN576" i="4" s="1"/>
  <c r="CK634" i="4"/>
  <c r="AF687" i="4"/>
  <c r="AF692" i="4" s="1"/>
  <c r="CK687" i="4"/>
  <c r="CK692" i="4" s="1"/>
  <c r="EQ687" i="4"/>
  <c r="AJ85" i="4"/>
  <c r="AN85" i="4"/>
  <c r="AJ107" i="4"/>
  <c r="AJ112" i="4" s="1"/>
  <c r="AR85" i="4"/>
  <c r="AR112" i="4" s="1"/>
  <c r="AN107" i="4"/>
  <c r="AU85" i="4"/>
  <c r="AU107" i="4"/>
  <c r="CG85" i="4"/>
  <c r="CG112" i="4" s="1"/>
  <c r="AF112" i="4"/>
  <c r="CK112" i="4"/>
  <c r="EQ112" i="4"/>
  <c r="CR112" i="4"/>
  <c r="FY112" i="4"/>
  <c r="EB112" i="4"/>
  <c r="U96" i="4"/>
  <c r="DQ96" i="4"/>
  <c r="EF112" i="4"/>
  <c r="EJ112" i="4"/>
  <c r="GN112" i="4"/>
  <c r="CK27" i="4"/>
  <c r="CC27" i="4"/>
  <c r="FH15" i="4"/>
  <c r="CR27" i="4"/>
  <c r="CC49" i="4"/>
  <c r="EF27" i="4"/>
  <c r="EF54" i="4" s="1"/>
  <c r="GC27" i="4"/>
  <c r="GC54" i="4" s="1"/>
  <c r="EB49" i="4"/>
  <c r="EB54" i="4" s="1"/>
  <c r="GG49" i="4"/>
  <c r="GG54" i="4" s="1"/>
  <c r="BR38" i="4"/>
  <c r="EJ27" i="4"/>
  <c r="GG27" i="4"/>
  <c r="GK49" i="4"/>
  <c r="CK49" i="4"/>
  <c r="EN27" i="4"/>
  <c r="GK27" i="4"/>
  <c r="EJ49" i="4"/>
  <c r="GN49" i="4"/>
  <c r="CG27" i="4"/>
  <c r="CG54" i="4" s="1"/>
  <c r="CO49" i="4"/>
  <c r="CO54" i="4" s="1"/>
  <c r="EQ27" i="4"/>
  <c r="GN27" i="4"/>
  <c r="EN49" i="4"/>
  <c r="CR49" i="4"/>
  <c r="EQ49" i="4"/>
  <c r="FN38" i="4"/>
  <c r="DQ38" i="4"/>
  <c r="EN54" i="4"/>
  <c r="FY54" i="4"/>
  <c r="AN112" i="4" l="1"/>
  <c r="GC170" i="4"/>
  <c r="AF402" i="4"/>
  <c r="GG344" i="4"/>
  <c r="AU576" i="4"/>
  <c r="EB344" i="4"/>
  <c r="EQ286" i="4"/>
  <c r="AJ402" i="4"/>
  <c r="CR518" i="4"/>
  <c r="CR170" i="4"/>
  <c r="AN576" i="4"/>
  <c r="AF286" i="4"/>
  <c r="CG344" i="4"/>
  <c r="EJ518" i="4"/>
  <c r="GN54" i="4"/>
  <c r="EQ518" i="4"/>
  <c r="AU344" i="4"/>
  <c r="CK460" i="4"/>
  <c r="CO112" i="4"/>
  <c r="CR54" i="4"/>
  <c r="EB692" i="4"/>
  <c r="CO344" i="4"/>
  <c r="CG170" i="4"/>
  <c r="AF228" i="4"/>
  <c r="EN112" i="4"/>
  <c r="FY402" i="4"/>
  <c r="EN460" i="4"/>
  <c r="CC460" i="4"/>
  <c r="EQ54" i="4"/>
  <c r="GK54" i="4"/>
  <c r="CC54" i="4"/>
  <c r="CO634" i="4"/>
  <c r="AN402" i="4"/>
  <c r="FY286" i="4"/>
  <c r="EJ402" i="4"/>
  <c r="EQ692" i="4"/>
  <c r="AU460" i="4"/>
  <c r="AU112" i="4"/>
  <c r="CK54" i="4"/>
  <c r="EJ54" i="4"/>
  <c r="ET213" i="5" l="1"/>
  <c r="CW213" i="5"/>
  <c r="CV213" i="5"/>
  <c r="A213" i="5"/>
  <c r="ET160" i="5"/>
  <c r="CW160" i="5"/>
  <c r="CV160" i="5"/>
  <c r="A160" i="5"/>
  <c r="ET107" i="5"/>
  <c r="CW107" i="5"/>
  <c r="CV107" i="5"/>
  <c r="A107" i="5"/>
  <c r="ET54" i="5"/>
  <c r="CW54" i="5"/>
  <c r="CV54" i="5"/>
  <c r="A54" i="5"/>
  <c r="ET1" i="5"/>
  <c r="A1" i="5"/>
  <c r="CV1" i="5"/>
  <c r="EU1" i="4"/>
  <c r="A1" i="4"/>
  <c r="P80" i="6"/>
  <c r="G80" i="6"/>
  <c r="J77" i="6"/>
  <c r="A77" i="6"/>
  <c r="O76" i="6"/>
  <c r="M76" i="6"/>
  <c r="J76" i="6"/>
  <c r="F76" i="6"/>
  <c r="D76" i="6"/>
  <c r="A76" i="6"/>
  <c r="P75" i="6"/>
  <c r="G75" i="6"/>
  <c r="J72" i="6"/>
  <c r="A72" i="6"/>
  <c r="O71" i="6"/>
  <c r="M71" i="6"/>
  <c r="J71" i="6"/>
  <c r="F71" i="6"/>
  <c r="D71" i="6"/>
  <c r="A71" i="6"/>
  <c r="P70" i="6"/>
  <c r="G70" i="6"/>
  <c r="J67" i="6"/>
  <c r="A67" i="6"/>
  <c r="O66" i="6"/>
  <c r="M66" i="6"/>
  <c r="J66" i="6"/>
  <c r="F66" i="6"/>
  <c r="D66" i="6"/>
  <c r="A66" i="6"/>
  <c r="J65" i="6"/>
  <c r="A65" i="6"/>
  <c r="P64" i="6"/>
  <c r="G64" i="6"/>
  <c r="J61" i="6"/>
  <c r="A61" i="6"/>
  <c r="O60" i="6"/>
  <c r="M60" i="6"/>
  <c r="J60" i="6"/>
  <c r="F60" i="6"/>
  <c r="D60" i="6"/>
  <c r="A60" i="6"/>
  <c r="P59" i="6"/>
  <c r="G59" i="6"/>
  <c r="J56" i="6"/>
  <c r="A56" i="6"/>
  <c r="O55" i="6"/>
  <c r="M55" i="6"/>
  <c r="J55" i="6"/>
  <c r="F55" i="6"/>
  <c r="D55" i="6"/>
  <c r="A55" i="6"/>
  <c r="P54" i="6"/>
  <c r="G54" i="6"/>
  <c r="J51" i="6"/>
  <c r="A51" i="6"/>
  <c r="O50" i="6"/>
  <c r="M50" i="6"/>
  <c r="J50" i="6"/>
  <c r="F50" i="6"/>
  <c r="D50" i="6"/>
  <c r="A50" i="6"/>
  <c r="J49" i="6"/>
  <c r="A49" i="6"/>
  <c r="P48" i="6"/>
  <c r="G48" i="6"/>
  <c r="J45" i="6"/>
  <c r="A45" i="6"/>
  <c r="O44" i="6"/>
  <c r="M44" i="6"/>
  <c r="J44" i="6"/>
  <c r="F44" i="6"/>
  <c r="D44" i="6"/>
  <c r="A44" i="6"/>
  <c r="P43" i="6"/>
  <c r="G43" i="6"/>
  <c r="J40" i="6"/>
  <c r="A40" i="6"/>
  <c r="O39" i="6"/>
  <c r="M39" i="6"/>
  <c r="J39" i="6"/>
  <c r="F39" i="6"/>
  <c r="D39" i="6"/>
  <c r="A39" i="6"/>
  <c r="P38" i="6"/>
  <c r="G38" i="6"/>
  <c r="J35" i="6"/>
  <c r="A35" i="6"/>
  <c r="O34" i="6"/>
  <c r="M34" i="6"/>
  <c r="J34" i="6"/>
  <c r="F34" i="6"/>
  <c r="D34" i="6"/>
  <c r="A34" i="6"/>
  <c r="J33" i="6"/>
  <c r="A33" i="6"/>
  <c r="P32" i="6"/>
  <c r="G32" i="6"/>
  <c r="J29" i="6"/>
  <c r="A29" i="6"/>
  <c r="O28" i="6"/>
  <c r="M28" i="6"/>
  <c r="J28" i="6"/>
  <c r="F28" i="6"/>
  <c r="D28" i="6"/>
  <c r="A28" i="6"/>
  <c r="P27" i="6"/>
  <c r="G27" i="6"/>
  <c r="J24" i="6"/>
  <c r="A24" i="6"/>
  <c r="O23" i="6"/>
  <c r="M23" i="6"/>
  <c r="J23" i="6"/>
  <c r="F23" i="6"/>
  <c r="D23" i="6"/>
  <c r="A23" i="6"/>
  <c r="P22" i="6"/>
  <c r="G22" i="6"/>
  <c r="J19" i="6"/>
  <c r="A19" i="6"/>
  <c r="O18" i="6"/>
  <c r="M18" i="6"/>
  <c r="J18" i="6"/>
  <c r="F18" i="6"/>
  <c r="D18" i="6"/>
  <c r="A18" i="6"/>
  <c r="J17" i="6"/>
  <c r="A17" i="6"/>
  <c r="P16" i="6"/>
  <c r="J13" i="6"/>
  <c r="O12" i="6"/>
  <c r="M12" i="6"/>
  <c r="J12" i="6"/>
  <c r="P11" i="6"/>
  <c r="J8" i="6"/>
  <c r="O7" i="6"/>
  <c r="M7" i="6"/>
  <c r="J7" i="6"/>
  <c r="P6" i="6"/>
  <c r="J3" i="6"/>
  <c r="O2" i="6"/>
  <c r="M2" i="6"/>
  <c r="J2" i="6"/>
  <c r="G16" i="6"/>
  <c r="A13" i="6"/>
  <c r="F12" i="6"/>
  <c r="D12" i="6"/>
  <c r="A12" i="6"/>
  <c r="G11" i="6"/>
  <c r="A8" i="6"/>
  <c r="F7" i="6"/>
  <c r="D7" i="6"/>
  <c r="A7" i="6"/>
  <c r="A2" i="6"/>
  <c r="D2" i="6"/>
  <c r="H53" i="4"/>
  <c r="O2" i="3"/>
  <c r="K24" i="1"/>
  <c r="K25" i="1"/>
  <c r="K26" i="1"/>
  <c r="K27" i="1"/>
  <c r="K19" i="1"/>
  <c r="K20" i="1"/>
  <c r="K21" i="1"/>
  <c r="Z23" i="1"/>
  <c r="Z24" i="1"/>
  <c r="Z25" i="1"/>
  <c r="Z26" i="1"/>
  <c r="Z27" i="1"/>
  <c r="Z14" i="1"/>
  <c r="Z15" i="1"/>
  <c r="Z16" i="1"/>
  <c r="Z17" i="1"/>
  <c r="Z18" i="1"/>
  <c r="Z4" i="1"/>
  <c r="Z6" i="1"/>
  <c r="Z8" i="1"/>
  <c r="Z10" i="1"/>
  <c r="BG6" i="3"/>
  <c r="BG7" i="3"/>
  <c r="BG8" i="3"/>
  <c r="BG9" i="3"/>
  <c r="BG10" i="3"/>
  <c r="BG11" i="3"/>
  <c r="BG12" i="3"/>
  <c r="BG13" i="3"/>
  <c r="BG14" i="3"/>
  <c r="BG15" i="3"/>
  <c r="BG16" i="3"/>
  <c r="BG17" i="3"/>
  <c r="BG18" i="3"/>
  <c r="BG19" i="3"/>
  <c r="BG20" i="3"/>
  <c r="BG21" i="3"/>
  <c r="BG22" i="3"/>
  <c r="BG23" i="3"/>
  <c r="BG24" i="3"/>
  <c r="BG25" i="3"/>
  <c r="BG26" i="3"/>
  <c r="BG27" i="3"/>
  <c r="BG28" i="3"/>
  <c r="BG5" i="3"/>
  <c r="GD263" i="5"/>
  <c r="FR263" i="5"/>
  <c r="FJ263" i="5"/>
  <c r="EX263" i="5"/>
  <c r="EG263" i="5"/>
  <c r="DU263" i="5"/>
  <c r="DM263" i="5"/>
  <c r="DA263" i="5"/>
  <c r="CI263" i="5"/>
  <c r="BW263" i="5"/>
  <c r="BO263" i="5"/>
  <c r="BC263" i="5"/>
  <c r="AL263" i="5"/>
  <c r="Z263" i="5"/>
  <c r="R263" i="5"/>
  <c r="F263" i="5"/>
  <c r="GD261" i="5"/>
  <c r="FR261" i="5"/>
  <c r="FJ261" i="5"/>
  <c r="EX261" i="5"/>
  <c r="EG261" i="5"/>
  <c r="DU261" i="5"/>
  <c r="DM261" i="5"/>
  <c r="DA261" i="5"/>
  <c r="CI261" i="5"/>
  <c r="BW261" i="5"/>
  <c r="BO261" i="5"/>
  <c r="BC261" i="5"/>
  <c r="AL261" i="5"/>
  <c r="Z261" i="5"/>
  <c r="R261" i="5"/>
  <c r="F261" i="5"/>
  <c r="GD259" i="5"/>
  <c r="FR259" i="5"/>
  <c r="FM259" i="5"/>
  <c r="EG259" i="5"/>
  <c r="DU259" i="5"/>
  <c r="DP259" i="5"/>
  <c r="CI259" i="5"/>
  <c r="BW259" i="5"/>
  <c r="BR259" i="5"/>
  <c r="AL259" i="5"/>
  <c r="Z259" i="5"/>
  <c r="U259" i="5"/>
  <c r="FR257" i="5"/>
  <c r="DU257" i="5"/>
  <c r="BW257" i="5"/>
  <c r="Z257" i="5"/>
  <c r="GD254" i="5"/>
  <c r="FR254" i="5"/>
  <c r="FM254" i="5"/>
  <c r="FE254" i="5"/>
  <c r="EW254" i="5"/>
  <c r="EG254" i="5"/>
  <c r="DU254" i="5"/>
  <c r="DP254" i="5"/>
  <c r="DH254" i="5"/>
  <c r="CZ254" i="5"/>
  <c r="CI254" i="5"/>
  <c r="BW254" i="5"/>
  <c r="BR254" i="5"/>
  <c r="BJ254" i="5"/>
  <c r="BB254" i="5"/>
  <c r="AL254" i="5"/>
  <c r="Z254" i="5"/>
  <c r="U254" i="5"/>
  <c r="M254" i="5"/>
  <c r="E254" i="5"/>
  <c r="GD252" i="5"/>
  <c r="FR252" i="5"/>
  <c r="EG252" i="5"/>
  <c r="DU252" i="5"/>
  <c r="CI252" i="5"/>
  <c r="BW252" i="5"/>
  <c r="AL252" i="5"/>
  <c r="Z252" i="5"/>
  <c r="FK251" i="5"/>
  <c r="FE251" i="5"/>
  <c r="EZ251" i="5"/>
  <c r="ET251" i="5"/>
  <c r="DN251" i="5"/>
  <c r="DH251" i="5"/>
  <c r="DC251" i="5"/>
  <c r="CW251" i="5"/>
  <c r="BP251" i="5"/>
  <c r="BJ251" i="5"/>
  <c r="BE251" i="5"/>
  <c r="AY251" i="5"/>
  <c r="S251" i="5"/>
  <c r="M251" i="5"/>
  <c r="H251" i="5"/>
  <c r="B251" i="5"/>
  <c r="GD250" i="5"/>
  <c r="FR250" i="5"/>
  <c r="FK250" i="5"/>
  <c r="FE250" i="5"/>
  <c r="EZ250" i="5"/>
  <c r="ET250" i="5"/>
  <c r="EG250" i="5"/>
  <c r="DU250" i="5"/>
  <c r="DN250" i="5"/>
  <c r="DH250" i="5"/>
  <c r="DC250" i="5"/>
  <c r="CW250" i="5"/>
  <c r="CI250" i="5"/>
  <c r="BW250" i="5"/>
  <c r="BP250" i="5"/>
  <c r="BJ250" i="5"/>
  <c r="BE250" i="5"/>
  <c r="AY250" i="5"/>
  <c r="AL250" i="5"/>
  <c r="Z250" i="5"/>
  <c r="S250" i="5"/>
  <c r="M250" i="5"/>
  <c r="H250" i="5"/>
  <c r="B250" i="5"/>
  <c r="FR248" i="5"/>
  <c r="DU248" i="5"/>
  <c r="BW248" i="5"/>
  <c r="Z248" i="5"/>
  <c r="FR246" i="5"/>
  <c r="FJ246" i="5"/>
  <c r="FG246" i="5"/>
  <c r="DU246" i="5"/>
  <c r="DM246" i="5"/>
  <c r="DJ246" i="5"/>
  <c r="BW246" i="5"/>
  <c r="BO246" i="5"/>
  <c r="BL246" i="5"/>
  <c r="Z246" i="5"/>
  <c r="R246" i="5"/>
  <c r="O246" i="5"/>
  <c r="BZ245" i="5"/>
  <c r="FA244" i="5"/>
  <c r="EZ244" i="5"/>
  <c r="EY244" i="5"/>
  <c r="EX244" i="5"/>
  <c r="EW244" i="5"/>
  <c r="EV244" i="5"/>
  <c r="EU244" i="5"/>
  <c r="ET244" i="5"/>
  <c r="DD244" i="5"/>
  <c r="DC244" i="5"/>
  <c r="DB244" i="5"/>
  <c r="DA244" i="5"/>
  <c r="CZ244" i="5"/>
  <c r="CY244" i="5"/>
  <c r="CX244" i="5"/>
  <c r="CW244" i="5"/>
  <c r="BF244" i="5"/>
  <c r="BE244" i="5"/>
  <c r="BD244" i="5"/>
  <c r="BC244" i="5"/>
  <c r="BB244" i="5"/>
  <c r="BA244" i="5"/>
  <c r="AZ244" i="5"/>
  <c r="AY244" i="5"/>
  <c r="I244" i="5"/>
  <c r="H244" i="5"/>
  <c r="G244" i="5"/>
  <c r="F244" i="5"/>
  <c r="E244" i="5"/>
  <c r="D244" i="5"/>
  <c r="C244" i="5"/>
  <c r="B244" i="5"/>
  <c r="FR242" i="5"/>
  <c r="DU242" i="5"/>
  <c r="BW242" i="5"/>
  <c r="Z242" i="5"/>
  <c r="EX241" i="5"/>
  <c r="DA241" i="5"/>
  <c r="BC241" i="5"/>
  <c r="F241" i="5"/>
  <c r="GI240" i="5"/>
  <c r="FR240" i="5"/>
  <c r="GA240" i="5" s="1"/>
  <c r="DU240" i="5"/>
  <c r="EH240" i="5" s="1"/>
  <c r="BW240" i="5"/>
  <c r="CQ240" i="5" s="1"/>
  <c r="Z240" i="5"/>
  <c r="AQ240" i="5" s="1"/>
  <c r="FR238" i="5"/>
  <c r="GA238" i="5" s="1"/>
  <c r="FK238" i="5"/>
  <c r="EX238" i="5"/>
  <c r="DU238" i="5"/>
  <c r="EL238" i="5" s="1"/>
  <c r="DN238" i="5"/>
  <c r="DA238" i="5"/>
  <c r="BW238" i="5"/>
  <c r="CN238" i="5" s="1"/>
  <c r="BP238" i="5"/>
  <c r="BC238" i="5"/>
  <c r="Z238" i="5"/>
  <c r="AT238" i="5" s="1"/>
  <c r="S238" i="5"/>
  <c r="F238" i="5"/>
  <c r="FR236" i="5"/>
  <c r="GA236" i="5" s="1"/>
  <c r="EH236" i="5"/>
  <c r="DU236" i="5"/>
  <c r="ED236" i="5" s="1"/>
  <c r="BW236" i="5"/>
  <c r="CN236" i="5" s="1"/>
  <c r="Z236" i="5"/>
  <c r="AQ236" i="5" s="1"/>
  <c r="FK235" i="5"/>
  <c r="EX235" i="5"/>
  <c r="DN235" i="5"/>
  <c r="DA235" i="5"/>
  <c r="BP235" i="5"/>
  <c r="BC235" i="5"/>
  <c r="S235" i="5"/>
  <c r="F235" i="5"/>
  <c r="GI234" i="5"/>
  <c r="FR234" i="5"/>
  <c r="GA234" i="5" s="1"/>
  <c r="EL234" i="5"/>
  <c r="DU234" i="5"/>
  <c r="EO234" i="5" s="1"/>
  <c r="BW234" i="5"/>
  <c r="CN234" i="5" s="1"/>
  <c r="Z234" i="5"/>
  <c r="AQ234" i="5" s="1"/>
  <c r="FR232" i="5"/>
  <c r="GA232" i="5" s="1"/>
  <c r="EX232" i="5"/>
  <c r="DU232" i="5"/>
  <c r="DZ232" i="5" s="1"/>
  <c r="DA232" i="5"/>
  <c r="BW232" i="5"/>
  <c r="CN232" i="5" s="1"/>
  <c r="BC232" i="5"/>
  <c r="Z232" i="5"/>
  <c r="AQ232" i="5" s="1"/>
  <c r="F232" i="5"/>
  <c r="FR230" i="5"/>
  <c r="GI230" i="5" s="1"/>
  <c r="FK230" i="5"/>
  <c r="EO230" i="5"/>
  <c r="DU230" i="5"/>
  <c r="EL230" i="5" s="1"/>
  <c r="DN230" i="5"/>
  <c r="BW230" i="5"/>
  <c r="CN230" i="5" s="1"/>
  <c r="BP230" i="5"/>
  <c r="Z230" i="5"/>
  <c r="AQ230" i="5" s="1"/>
  <c r="S230" i="5"/>
  <c r="EX229" i="5"/>
  <c r="DA229" i="5"/>
  <c r="BC229" i="5"/>
  <c r="F229" i="5"/>
  <c r="FR228" i="5"/>
  <c r="GI228" i="5" s="1"/>
  <c r="FK228" i="5"/>
  <c r="EO228" i="5"/>
  <c r="DU228" i="5"/>
  <c r="EL228" i="5" s="1"/>
  <c r="DN228" i="5"/>
  <c r="BW228" i="5"/>
  <c r="CN228" i="5" s="1"/>
  <c r="BP228" i="5"/>
  <c r="Z228" i="5"/>
  <c r="AQ228" i="5" s="1"/>
  <c r="S228" i="5"/>
  <c r="FR226" i="5"/>
  <c r="GI226" i="5" s="1"/>
  <c r="FK226" i="5"/>
  <c r="FJ226" i="5"/>
  <c r="FA226" i="5"/>
  <c r="DU226" i="5"/>
  <c r="EO226" i="5" s="1"/>
  <c r="DN226" i="5"/>
  <c r="DM226" i="5"/>
  <c r="DD226" i="5"/>
  <c r="BW226" i="5"/>
  <c r="CN226" i="5" s="1"/>
  <c r="BP226" i="5"/>
  <c r="BO226" i="5"/>
  <c r="BF226" i="5"/>
  <c r="Z226" i="5"/>
  <c r="AT226" i="5" s="1"/>
  <c r="S226" i="5"/>
  <c r="R226" i="5"/>
  <c r="I226" i="5"/>
  <c r="GL224" i="5"/>
  <c r="GI224" i="5"/>
  <c r="GE224" i="5"/>
  <c r="GA224" i="5"/>
  <c r="FW224" i="5"/>
  <c r="ET224" i="5"/>
  <c r="EO224" i="5"/>
  <c r="EL224" i="5"/>
  <c r="EH224" i="5"/>
  <c r="ED224" i="5"/>
  <c r="DZ224" i="5"/>
  <c r="CW224" i="5"/>
  <c r="CQ224" i="5"/>
  <c r="CN224" i="5"/>
  <c r="CJ224" i="5"/>
  <c r="CF224" i="5"/>
  <c r="CB224" i="5"/>
  <c r="AY224" i="5"/>
  <c r="AT224" i="5"/>
  <c r="AQ224" i="5"/>
  <c r="AM224" i="5"/>
  <c r="AI224" i="5"/>
  <c r="AE224" i="5"/>
  <c r="B224" i="5"/>
  <c r="GL222" i="5"/>
  <c r="GI222" i="5"/>
  <c r="GE222" i="5"/>
  <c r="GA222" i="5"/>
  <c r="FW222" i="5"/>
  <c r="FR222" i="5"/>
  <c r="EO222" i="5"/>
  <c r="EL222" i="5"/>
  <c r="EH222" i="5"/>
  <c r="ED222" i="5"/>
  <c r="DZ222" i="5"/>
  <c r="DU222" i="5"/>
  <c r="CQ222" i="5"/>
  <c r="CN222" i="5"/>
  <c r="CJ222" i="5"/>
  <c r="CF222" i="5"/>
  <c r="CB222" i="5"/>
  <c r="BW222" i="5"/>
  <c r="AT222" i="5"/>
  <c r="AQ222" i="5"/>
  <c r="AM222" i="5"/>
  <c r="AI222" i="5"/>
  <c r="AE222" i="5"/>
  <c r="Z222" i="5"/>
  <c r="GE218" i="5"/>
  <c r="FU245" i="5" s="1"/>
  <c r="GA218" i="5"/>
  <c r="FT245" i="5" s="1"/>
  <c r="FW218" i="5"/>
  <c r="FS245" i="5" s="1"/>
  <c r="EH218" i="5"/>
  <c r="DX245" i="5" s="1"/>
  <c r="ED218" i="5"/>
  <c r="DW245" i="5" s="1"/>
  <c r="DZ218" i="5"/>
  <c r="DV245" i="5" s="1"/>
  <c r="CJ218" i="5"/>
  <c r="CF218" i="5"/>
  <c r="BY245" i="5" s="1"/>
  <c r="CB218" i="5"/>
  <c r="BX245" i="5" s="1"/>
  <c r="AM218" i="5"/>
  <c r="AC245" i="5" s="1"/>
  <c r="AI218" i="5"/>
  <c r="AB245" i="5" s="1"/>
  <c r="AE218" i="5"/>
  <c r="AA245" i="5" s="1"/>
  <c r="GD210" i="5"/>
  <c r="FR210" i="5"/>
  <c r="FJ210" i="5"/>
  <c r="EX210" i="5"/>
  <c r="EG210" i="5"/>
  <c r="DU210" i="5"/>
  <c r="DM210" i="5"/>
  <c r="DA210" i="5"/>
  <c r="CI210" i="5"/>
  <c r="BW210" i="5"/>
  <c r="BO210" i="5"/>
  <c r="BC210" i="5"/>
  <c r="AL210" i="5"/>
  <c r="Z210" i="5"/>
  <c r="R210" i="5"/>
  <c r="F210" i="5"/>
  <c r="GD208" i="5"/>
  <c r="FR208" i="5"/>
  <c r="FJ208" i="5"/>
  <c r="EX208" i="5"/>
  <c r="EG208" i="5"/>
  <c r="DU208" i="5"/>
  <c r="DM208" i="5"/>
  <c r="DA208" i="5"/>
  <c r="CI208" i="5"/>
  <c r="BW208" i="5"/>
  <c r="BO208" i="5"/>
  <c r="BC208" i="5"/>
  <c r="AL208" i="5"/>
  <c r="Z208" i="5"/>
  <c r="R208" i="5"/>
  <c r="F208" i="5"/>
  <c r="GD206" i="5"/>
  <c r="FR206" i="5"/>
  <c r="FM206" i="5"/>
  <c r="EG206" i="5"/>
  <c r="DU206" i="5"/>
  <c r="DP206" i="5"/>
  <c r="CI206" i="5"/>
  <c r="BW206" i="5"/>
  <c r="BR206" i="5"/>
  <c r="AL206" i="5"/>
  <c r="Z206" i="5"/>
  <c r="U206" i="5"/>
  <c r="FR204" i="5"/>
  <c r="DU204" i="5"/>
  <c r="BW204" i="5"/>
  <c r="Z204" i="5"/>
  <c r="GD201" i="5"/>
  <c r="FR201" i="5"/>
  <c r="FM201" i="5"/>
  <c r="FE201" i="5"/>
  <c r="EW201" i="5"/>
  <c r="EG201" i="5"/>
  <c r="DU201" i="5"/>
  <c r="DP201" i="5"/>
  <c r="DH201" i="5"/>
  <c r="CZ201" i="5"/>
  <c r="CI201" i="5"/>
  <c r="BW201" i="5"/>
  <c r="BR201" i="5"/>
  <c r="BJ201" i="5"/>
  <c r="BB201" i="5"/>
  <c r="AL201" i="5"/>
  <c r="Z201" i="5"/>
  <c r="U201" i="5"/>
  <c r="M201" i="5"/>
  <c r="E201" i="5"/>
  <c r="GD199" i="5"/>
  <c r="FR199" i="5"/>
  <c r="EG199" i="5"/>
  <c r="DU199" i="5"/>
  <c r="CI199" i="5"/>
  <c r="BW199" i="5"/>
  <c r="AL199" i="5"/>
  <c r="Z199" i="5"/>
  <c r="FK198" i="5"/>
  <c r="FE198" i="5"/>
  <c r="EZ198" i="5"/>
  <c r="ET198" i="5"/>
  <c r="DN198" i="5"/>
  <c r="DH198" i="5"/>
  <c r="DC198" i="5"/>
  <c r="CW198" i="5"/>
  <c r="BP198" i="5"/>
  <c r="BJ198" i="5"/>
  <c r="BE198" i="5"/>
  <c r="AY198" i="5"/>
  <c r="S198" i="5"/>
  <c r="M198" i="5"/>
  <c r="H198" i="5"/>
  <c r="B198" i="5"/>
  <c r="GD197" i="5"/>
  <c r="FR197" i="5"/>
  <c r="FK197" i="5"/>
  <c r="FE197" i="5"/>
  <c r="EZ197" i="5"/>
  <c r="ET197" i="5"/>
  <c r="EG197" i="5"/>
  <c r="DU197" i="5"/>
  <c r="DN197" i="5"/>
  <c r="DH197" i="5"/>
  <c r="DC197" i="5"/>
  <c r="CW197" i="5"/>
  <c r="CI197" i="5"/>
  <c r="BW197" i="5"/>
  <c r="BP197" i="5"/>
  <c r="BJ197" i="5"/>
  <c r="BE197" i="5"/>
  <c r="AY197" i="5"/>
  <c r="AL197" i="5"/>
  <c r="Z197" i="5"/>
  <c r="S197" i="5"/>
  <c r="M197" i="5"/>
  <c r="H197" i="5"/>
  <c r="B197" i="5"/>
  <c r="FR195" i="5"/>
  <c r="DU195" i="5"/>
  <c r="BW195" i="5"/>
  <c r="Z195" i="5"/>
  <c r="FR193" i="5"/>
  <c r="FJ193" i="5"/>
  <c r="FG193" i="5"/>
  <c r="DU193" i="5"/>
  <c r="DM193" i="5"/>
  <c r="DJ193" i="5"/>
  <c r="BW193" i="5"/>
  <c r="BO193" i="5"/>
  <c r="BL193" i="5"/>
  <c r="Z193" i="5"/>
  <c r="R193" i="5"/>
  <c r="O193" i="5"/>
  <c r="FU192" i="5"/>
  <c r="FT192" i="5"/>
  <c r="FS192" i="5"/>
  <c r="DX192" i="5"/>
  <c r="DW192" i="5"/>
  <c r="DV192" i="5"/>
  <c r="BZ192" i="5"/>
  <c r="BY192" i="5"/>
  <c r="BX192" i="5"/>
  <c r="AC192" i="5"/>
  <c r="AB192" i="5"/>
  <c r="AA192" i="5"/>
  <c r="FA191" i="5"/>
  <c r="EZ191" i="5"/>
  <c r="EY191" i="5"/>
  <c r="EX191" i="5"/>
  <c r="EW191" i="5"/>
  <c r="EV191" i="5"/>
  <c r="EU191" i="5"/>
  <c r="ET191" i="5"/>
  <c r="DD191" i="5"/>
  <c r="DC191" i="5"/>
  <c r="DB191" i="5"/>
  <c r="DA191" i="5"/>
  <c r="CZ191" i="5"/>
  <c r="CY191" i="5"/>
  <c r="CX191" i="5"/>
  <c r="CW191" i="5"/>
  <c r="BF191" i="5"/>
  <c r="BE191" i="5"/>
  <c r="BD191" i="5"/>
  <c r="BC191" i="5"/>
  <c r="BB191" i="5"/>
  <c r="BA191" i="5"/>
  <c r="AZ191" i="5"/>
  <c r="AY191" i="5"/>
  <c r="I191" i="5"/>
  <c r="H191" i="5"/>
  <c r="G191" i="5"/>
  <c r="F191" i="5"/>
  <c r="E191" i="5"/>
  <c r="D191" i="5"/>
  <c r="C191" i="5"/>
  <c r="B191" i="5"/>
  <c r="FR189" i="5"/>
  <c r="DU189" i="5"/>
  <c r="BW189" i="5"/>
  <c r="Z189" i="5"/>
  <c r="EX188" i="5"/>
  <c r="DA188" i="5"/>
  <c r="BC188" i="5"/>
  <c r="F188" i="5"/>
  <c r="FR187" i="5"/>
  <c r="GL187" i="5" s="1"/>
  <c r="DU187" i="5"/>
  <c r="EO187" i="5" s="1"/>
  <c r="CQ187" i="5"/>
  <c r="CN187" i="5"/>
  <c r="CF187" i="5"/>
  <c r="BW187" i="5"/>
  <c r="CJ187" i="5" s="1"/>
  <c r="AM187" i="5"/>
  <c r="AI187" i="5"/>
  <c r="Z187" i="5"/>
  <c r="AT187" i="5" s="1"/>
  <c r="FR185" i="5"/>
  <c r="GL185" i="5" s="1"/>
  <c r="FK185" i="5"/>
  <c r="EX185" i="5"/>
  <c r="DU185" i="5"/>
  <c r="EO185" i="5" s="1"/>
  <c r="DN185" i="5"/>
  <c r="DA185" i="5"/>
  <c r="BW185" i="5"/>
  <c r="CQ185" i="5" s="1"/>
  <c r="BP185" i="5"/>
  <c r="BC185" i="5"/>
  <c r="Z185" i="5"/>
  <c r="AT185" i="5" s="1"/>
  <c r="S185" i="5"/>
  <c r="F185" i="5"/>
  <c r="FR183" i="5"/>
  <c r="GL183" i="5" s="1"/>
  <c r="DU183" i="5"/>
  <c r="EO183" i="5" s="1"/>
  <c r="BW183" i="5"/>
  <c r="CQ183" i="5" s="1"/>
  <c r="AQ183" i="5"/>
  <c r="Z183" i="5"/>
  <c r="AT183" i="5" s="1"/>
  <c r="FK182" i="5"/>
  <c r="EX182" i="5"/>
  <c r="DN182" i="5"/>
  <c r="DA182" i="5"/>
  <c r="BP182" i="5"/>
  <c r="BC182" i="5"/>
  <c r="S182" i="5"/>
  <c r="F182" i="5"/>
  <c r="FR181" i="5"/>
  <c r="GL181" i="5" s="1"/>
  <c r="DU181" i="5"/>
  <c r="EO181" i="5" s="1"/>
  <c r="CN181" i="5"/>
  <c r="CJ181" i="5"/>
  <c r="BW181" i="5"/>
  <c r="CB181" i="5" s="1"/>
  <c r="Z181" i="5"/>
  <c r="AE181" i="5" s="1"/>
  <c r="FR179" i="5"/>
  <c r="GL179" i="5" s="1"/>
  <c r="EX179" i="5"/>
  <c r="DU179" i="5"/>
  <c r="EO179" i="5" s="1"/>
  <c r="DA179" i="5"/>
  <c r="BW179" i="5"/>
  <c r="CQ179" i="5" s="1"/>
  <c r="BC179" i="5"/>
  <c r="Z179" i="5"/>
  <c r="AT179" i="5" s="1"/>
  <c r="F179" i="5"/>
  <c r="FR177" i="5"/>
  <c r="GI177" i="5" s="1"/>
  <c r="FK177" i="5"/>
  <c r="DU177" i="5"/>
  <c r="ED177" i="5" s="1"/>
  <c r="DN177" i="5"/>
  <c r="CN177" i="5"/>
  <c r="BW177" i="5"/>
  <c r="CQ177" i="5" s="1"/>
  <c r="BP177" i="5"/>
  <c r="AE177" i="5"/>
  <c r="Z177" i="5"/>
  <c r="AT177" i="5" s="1"/>
  <c r="S177" i="5"/>
  <c r="EX176" i="5"/>
  <c r="DA176" i="5"/>
  <c r="BC176" i="5"/>
  <c r="F176" i="5"/>
  <c r="GI175" i="5"/>
  <c r="GE175" i="5"/>
  <c r="FR175" i="5"/>
  <c r="GL175" i="5" s="1"/>
  <c r="FK175" i="5"/>
  <c r="DU175" i="5"/>
  <c r="ED175" i="5" s="1"/>
  <c r="DN175" i="5"/>
  <c r="BW175" i="5"/>
  <c r="CB175" i="5" s="1"/>
  <c r="BP175" i="5"/>
  <c r="Z175" i="5"/>
  <c r="AT175" i="5" s="1"/>
  <c r="S175" i="5"/>
  <c r="FR173" i="5"/>
  <c r="GL173" i="5" s="1"/>
  <c r="FK173" i="5"/>
  <c r="FJ173" i="5"/>
  <c r="FA173" i="5"/>
  <c r="DU173" i="5"/>
  <c r="EO173" i="5" s="1"/>
  <c r="DN173" i="5"/>
  <c r="DM173" i="5"/>
  <c r="DD173" i="5"/>
  <c r="BW173" i="5"/>
  <c r="CB173" i="5" s="1"/>
  <c r="BP173" i="5"/>
  <c r="BO173" i="5"/>
  <c r="BF173" i="5"/>
  <c r="AM173" i="5"/>
  <c r="Z173" i="5"/>
  <c r="AI173" i="5" s="1"/>
  <c r="S173" i="5"/>
  <c r="R173" i="5"/>
  <c r="I173" i="5"/>
  <c r="GL171" i="5"/>
  <c r="GI171" i="5"/>
  <c r="GE171" i="5"/>
  <c r="GA171" i="5"/>
  <c r="FW171" i="5"/>
  <c r="ET171" i="5"/>
  <c r="EO171" i="5"/>
  <c r="EL171" i="5"/>
  <c r="EH171" i="5"/>
  <c r="ED171" i="5"/>
  <c r="DZ171" i="5"/>
  <c r="CW171" i="5"/>
  <c r="CQ171" i="5"/>
  <c r="CN171" i="5"/>
  <c r="CJ171" i="5"/>
  <c r="CF171" i="5"/>
  <c r="CB171" i="5"/>
  <c r="AY171" i="5"/>
  <c r="AT171" i="5"/>
  <c r="AQ171" i="5"/>
  <c r="AM171" i="5"/>
  <c r="AI171" i="5"/>
  <c r="AE171" i="5"/>
  <c r="B171" i="5"/>
  <c r="GL169" i="5"/>
  <c r="GI169" i="5"/>
  <c r="GE169" i="5"/>
  <c r="GA169" i="5"/>
  <c r="FW169" i="5"/>
  <c r="FR169" i="5"/>
  <c r="EO169" i="5"/>
  <c r="EL169" i="5"/>
  <c r="EH169" i="5"/>
  <c r="ED169" i="5"/>
  <c r="DZ169" i="5"/>
  <c r="DU169" i="5"/>
  <c r="CQ169" i="5"/>
  <c r="CN169" i="5"/>
  <c r="CJ169" i="5"/>
  <c r="CF169" i="5"/>
  <c r="CB169" i="5"/>
  <c r="BW169" i="5"/>
  <c r="AT169" i="5"/>
  <c r="AQ169" i="5"/>
  <c r="AM169" i="5"/>
  <c r="AI169" i="5"/>
  <c r="AE169" i="5"/>
  <c r="Z169" i="5"/>
  <c r="GE165" i="5"/>
  <c r="GA165" i="5"/>
  <c r="FW165" i="5"/>
  <c r="EH165" i="5"/>
  <c r="ED165" i="5"/>
  <c r="DZ165" i="5"/>
  <c r="CJ165" i="5"/>
  <c r="CF165" i="5"/>
  <c r="CB165" i="5"/>
  <c r="AM165" i="5"/>
  <c r="AI165" i="5"/>
  <c r="AE165" i="5"/>
  <c r="GD157" i="5"/>
  <c r="FR157" i="5"/>
  <c r="FJ157" i="5"/>
  <c r="EX157" i="5"/>
  <c r="EG157" i="5"/>
  <c r="DU157" i="5"/>
  <c r="DM157" i="5"/>
  <c r="DA157" i="5"/>
  <c r="CI157" i="5"/>
  <c r="BW157" i="5"/>
  <c r="BO157" i="5"/>
  <c r="BC157" i="5"/>
  <c r="AL157" i="5"/>
  <c r="Z157" i="5"/>
  <c r="R157" i="5"/>
  <c r="F157" i="5"/>
  <c r="GD155" i="5"/>
  <c r="FR155" i="5"/>
  <c r="FJ155" i="5"/>
  <c r="EX155" i="5"/>
  <c r="EG155" i="5"/>
  <c r="DU155" i="5"/>
  <c r="DM155" i="5"/>
  <c r="DA155" i="5"/>
  <c r="CI155" i="5"/>
  <c r="BW155" i="5"/>
  <c r="BO155" i="5"/>
  <c r="BC155" i="5"/>
  <c r="AL155" i="5"/>
  <c r="Z155" i="5"/>
  <c r="R155" i="5"/>
  <c r="F155" i="5"/>
  <c r="GD153" i="5"/>
  <c r="FR153" i="5"/>
  <c r="FM153" i="5"/>
  <c r="EG153" i="5"/>
  <c r="DU153" i="5"/>
  <c r="DP153" i="5"/>
  <c r="CI153" i="5"/>
  <c r="BW153" i="5"/>
  <c r="BR153" i="5"/>
  <c r="AL153" i="5"/>
  <c r="Z153" i="5"/>
  <c r="U153" i="5"/>
  <c r="FR151" i="5"/>
  <c r="DU151" i="5"/>
  <c r="BW151" i="5"/>
  <c r="Z151" i="5"/>
  <c r="GD148" i="5"/>
  <c r="FR148" i="5"/>
  <c r="FM148" i="5"/>
  <c r="FE148" i="5"/>
  <c r="EW148" i="5"/>
  <c r="EG148" i="5"/>
  <c r="DU148" i="5"/>
  <c r="DP148" i="5"/>
  <c r="DH148" i="5"/>
  <c r="CZ148" i="5"/>
  <c r="CI148" i="5"/>
  <c r="BW148" i="5"/>
  <c r="BR148" i="5"/>
  <c r="BJ148" i="5"/>
  <c r="BB148" i="5"/>
  <c r="AL148" i="5"/>
  <c r="Z148" i="5"/>
  <c r="U148" i="5"/>
  <c r="M148" i="5"/>
  <c r="E148" i="5"/>
  <c r="GD146" i="5"/>
  <c r="FR146" i="5"/>
  <c r="EG146" i="5"/>
  <c r="DU146" i="5"/>
  <c r="CI146" i="5"/>
  <c r="BW146" i="5"/>
  <c r="AL146" i="5"/>
  <c r="Z146" i="5"/>
  <c r="FK145" i="5"/>
  <c r="FE145" i="5"/>
  <c r="EZ145" i="5"/>
  <c r="ET145" i="5"/>
  <c r="DN145" i="5"/>
  <c r="DH145" i="5"/>
  <c r="DC145" i="5"/>
  <c r="CW145" i="5"/>
  <c r="BP145" i="5"/>
  <c r="BJ145" i="5"/>
  <c r="BE145" i="5"/>
  <c r="AY145" i="5"/>
  <c r="S145" i="5"/>
  <c r="M145" i="5"/>
  <c r="H145" i="5"/>
  <c r="B145" i="5"/>
  <c r="GD144" i="5"/>
  <c r="FR144" i="5"/>
  <c r="FK144" i="5"/>
  <c r="FE144" i="5"/>
  <c r="EZ144" i="5"/>
  <c r="ET144" i="5"/>
  <c r="EG144" i="5"/>
  <c r="DU144" i="5"/>
  <c r="DN144" i="5"/>
  <c r="DH144" i="5"/>
  <c r="DC144" i="5"/>
  <c r="CW144" i="5"/>
  <c r="CI144" i="5"/>
  <c r="BW144" i="5"/>
  <c r="BP144" i="5"/>
  <c r="BJ144" i="5"/>
  <c r="BE144" i="5"/>
  <c r="AY144" i="5"/>
  <c r="AL144" i="5"/>
  <c r="Z144" i="5"/>
  <c r="S144" i="5"/>
  <c r="M144" i="5"/>
  <c r="H144" i="5"/>
  <c r="B144" i="5"/>
  <c r="FR142" i="5"/>
  <c r="DU142" i="5"/>
  <c r="BW142" i="5"/>
  <c r="Z142" i="5"/>
  <c r="FR140" i="5"/>
  <c r="FJ140" i="5"/>
  <c r="FG140" i="5"/>
  <c r="DU140" i="5"/>
  <c r="DM140" i="5"/>
  <c r="DJ140" i="5"/>
  <c r="BW140" i="5"/>
  <c r="BO140" i="5"/>
  <c r="BL140" i="5"/>
  <c r="Z140" i="5"/>
  <c r="R140" i="5"/>
  <c r="O140" i="5"/>
  <c r="BZ139" i="5"/>
  <c r="FA138" i="5"/>
  <c r="EZ138" i="5"/>
  <c r="EY138" i="5"/>
  <c r="EX138" i="5"/>
  <c r="EW138" i="5"/>
  <c r="EV138" i="5"/>
  <c r="EU138" i="5"/>
  <c r="ET138" i="5"/>
  <c r="DD138" i="5"/>
  <c r="DC138" i="5"/>
  <c r="DB138" i="5"/>
  <c r="DA138" i="5"/>
  <c r="CZ138" i="5"/>
  <c r="CY138" i="5"/>
  <c r="CX138" i="5"/>
  <c r="CW138" i="5"/>
  <c r="BF138" i="5"/>
  <c r="BE138" i="5"/>
  <c r="BD138" i="5"/>
  <c r="BC138" i="5"/>
  <c r="BB138" i="5"/>
  <c r="BA138" i="5"/>
  <c r="AZ138" i="5"/>
  <c r="AY138" i="5"/>
  <c r="I138" i="5"/>
  <c r="H138" i="5"/>
  <c r="G138" i="5"/>
  <c r="F138" i="5"/>
  <c r="E138" i="5"/>
  <c r="D138" i="5"/>
  <c r="C138" i="5"/>
  <c r="B138" i="5"/>
  <c r="FR136" i="5"/>
  <c r="DU136" i="5"/>
  <c r="BW136" i="5"/>
  <c r="Z136" i="5"/>
  <c r="EX135" i="5"/>
  <c r="DA135" i="5"/>
  <c r="BC135" i="5"/>
  <c r="F135" i="5"/>
  <c r="FR134" i="5"/>
  <c r="GI134" i="5" s="1"/>
  <c r="DU134" i="5"/>
  <c r="EL134" i="5" s="1"/>
  <c r="CJ134" i="5"/>
  <c r="BW134" i="5"/>
  <c r="CF134" i="5" s="1"/>
  <c r="Z134" i="5"/>
  <c r="AQ134" i="5" s="1"/>
  <c r="FR132" i="5"/>
  <c r="GI132" i="5" s="1"/>
  <c r="FK132" i="5"/>
  <c r="EX132" i="5"/>
  <c r="DU132" i="5"/>
  <c r="EO132" i="5" s="1"/>
  <c r="DN132" i="5"/>
  <c r="DA132" i="5"/>
  <c r="BW132" i="5"/>
  <c r="CF132" i="5" s="1"/>
  <c r="BP132" i="5"/>
  <c r="BC132" i="5"/>
  <c r="Z132" i="5"/>
  <c r="AQ132" i="5" s="1"/>
  <c r="S132" i="5"/>
  <c r="F132" i="5"/>
  <c r="FR130" i="5"/>
  <c r="GI130" i="5" s="1"/>
  <c r="DU130" i="5"/>
  <c r="EL130" i="5" s="1"/>
  <c r="BW130" i="5"/>
  <c r="CF130" i="5" s="1"/>
  <c r="Z130" i="5"/>
  <c r="AE130" i="5" s="1"/>
  <c r="FK129" i="5"/>
  <c r="EX129" i="5"/>
  <c r="DN129" i="5"/>
  <c r="DA129" i="5"/>
  <c r="BP129" i="5"/>
  <c r="BC129" i="5"/>
  <c r="S129" i="5"/>
  <c r="F129" i="5"/>
  <c r="FR128" i="5"/>
  <c r="GI128" i="5" s="1"/>
  <c r="DU128" i="5"/>
  <c r="EL128" i="5" s="1"/>
  <c r="BW128" i="5"/>
  <c r="CF128" i="5" s="1"/>
  <c r="Z128" i="5"/>
  <c r="AT128" i="5" s="1"/>
  <c r="FR126" i="5"/>
  <c r="GI126" i="5" s="1"/>
  <c r="EX126" i="5"/>
  <c r="DU126" i="5"/>
  <c r="ED126" i="5" s="1"/>
  <c r="DA126" i="5"/>
  <c r="CN126" i="5"/>
  <c r="CJ126" i="5"/>
  <c r="BW126" i="5"/>
  <c r="CQ126" i="5" s="1"/>
  <c r="BC126" i="5"/>
  <c r="Z126" i="5"/>
  <c r="AM126" i="5" s="1"/>
  <c r="F126" i="5"/>
  <c r="GI124" i="5"/>
  <c r="FR124" i="5"/>
  <c r="GA124" i="5" s="1"/>
  <c r="FK124" i="5"/>
  <c r="EO124" i="5"/>
  <c r="EH124" i="5"/>
  <c r="DZ124" i="5"/>
  <c r="DU124" i="5"/>
  <c r="ED124" i="5" s="1"/>
  <c r="DN124" i="5"/>
  <c r="BW124" i="5"/>
  <c r="CF124" i="5" s="1"/>
  <c r="BP124" i="5"/>
  <c r="Z124" i="5"/>
  <c r="AI124" i="5" s="1"/>
  <c r="S124" i="5"/>
  <c r="EX123" i="5"/>
  <c r="DA123" i="5"/>
  <c r="BC123" i="5"/>
  <c r="F123" i="5"/>
  <c r="FR122" i="5"/>
  <c r="GA122" i="5" s="1"/>
  <c r="FK122" i="5"/>
  <c r="DU122" i="5"/>
  <c r="ED122" i="5" s="1"/>
  <c r="DN122" i="5"/>
  <c r="BW122" i="5"/>
  <c r="CF122" i="5" s="1"/>
  <c r="BP122" i="5"/>
  <c r="AT122" i="5"/>
  <c r="AQ122" i="5"/>
  <c r="AM122" i="5"/>
  <c r="AE122" i="5"/>
  <c r="Z122" i="5"/>
  <c r="AI122" i="5" s="1"/>
  <c r="S122" i="5"/>
  <c r="GL120" i="5"/>
  <c r="GE120" i="5"/>
  <c r="FR120" i="5"/>
  <c r="GA120" i="5" s="1"/>
  <c r="FK120" i="5"/>
  <c r="FJ120" i="5"/>
  <c r="FA120" i="5"/>
  <c r="DU120" i="5"/>
  <c r="EO120" i="5" s="1"/>
  <c r="DN120" i="5"/>
  <c r="DM120" i="5"/>
  <c r="DD120" i="5"/>
  <c r="BW120" i="5"/>
  <c r="CQ120" i="5" s="1"/>
  <c r="BP120" i="5"/>
  <c r="BO120" i="5"/>
  <c r="BF120" i="5"/>
  <c r="Z120" i="5"/>
  <c r="AT120" i="5" s="1"/>
  <c r="S120" i="5"/>
  <c r="R120" i="5"/>
  <c r="I120" i="5"/>
  <c r="GL118" i="5"/>
  <c r="GI118" i="5"/>
  <c r="GE118" i="5"/>
  <c r="GA118" i="5"/>
  <c r="FW118" i="5"/>
  <c r="ET118" i="5"/>
  <c r="EO118" i="5"/>
  <c r="EL118" i="5"/>
  <c r="EH118" i="5"/>
  <c r="ED118" i="5"/>
  <c r="DZ118" i="5"/>
  <c r="CW118" i="5"/>
  <c r="CQ118" i="5"/>
  <c r="CN118" i="5"/>
  <c r="CJ118" i="5"/>
  <c r="CF118" i="5"/>
  <c r="CB118" i="5"/>
  <c r="AY118" i="5"/>
  <c r="AT118" i="5"/>
  <c r="AQ118" i="5"/>
  <c r="AM118" i="5"/>
  <c r="AI118" i="5"/>
  <c r="AE118" i="5"/>
  <c r="B118" i="5"/>
  <c r="GL116" i="5"/>
  <c r="GI116" i="5"/>
  <c r="GE116" i="5"/>
  <c r="GA116" i="5"/>
  <c r="FW116" i="5"/>
  <c r="FR116" i="5"/>
  <c r="EO116" i="5"/>
  <c r="EL116" i="5"/>
  <c r="EH116" i="5"/>
  <c r="ED116" i="5"/>
  <c r="DZ116" i="5"/>
  <c r="DU116" i="5"/>
  <c r="CQ116" i="5"/>
  <c r="CN116" i="5"/>
  <c r="CJ116" i="5"/>
  <c r="CF116" i="5"/>
  <c r="CB116" i="5"/>
  <c r="BW116" i="5"/>
  <c r="AT116" i="5"/>
  <c r="AQ116" i="5"/>
  <c r="AM116" i="5"/>
  <c r="AI116" i="5"/>
  <c r="AE116" i="5"/>
  <c r="Z116" i="5"/>
  <c r="GE112" i="5"/>
  <c r="FU139" i="5" s="1"/>
  <c r="GA112" i="5"/>
  <c r="FT139" i="5" s="1"/>
  <c r="FW112" i="5"/>
  <c r="FS139" i="5" s="1"/>
  <c r="EH112" i="5"/>
  <c r="DX139" i="5" s="1"/>
  <c r="ED112" i="5"/>
  <c r="DW139" i="5" s="1"/>
  <c r="DZ112" i="5"/>
  <c r="DV139" i="5" s="1"/>
  <c r="CJ112" i="5"/>
  <c r="CF112" i="5"/>
  <c r="BY139" i="5" s="1"/>
  <c r="CB112" i="5"/>
  <c r="BX139" i="5" s="1"/>
  <c r="AM112" i="5"/>
  <c r="AC139" i="5" s="1"/>
  <c r="AI112" i="5"/>
  <c r="AB139" i="5" s="1"/>
  <c r="AE112" i="5"/>
  <c r="AA139" i="5" s="1"/>
  <c r="GD104" i="5"/>
  <c r="FR104" i="5"/>
  <c r="FJ104" i="5"/>
  <c r="EX104" i="5"/>
  <c r="GD102" i="5"/>
  <c r="FR102" i="5"/>
  <c r="FJ102" i="5"/>
  <c r="EX102" i="5"/>
  <c r="GD100" i="5"/>
  <c r="FR100" i="5"/>
  <c r="FM100" i="5"/>
  <c r="FR98" i="5"/>
  <c r="GD95" i="5"/>
  <c r="FR95" i="5"/>
  <c r="FM95" i="5"/>
  <c r="FE95" i="5"/>
  <c r="EW95" i="5"/>
  <c r="GD93" i="5"/>
  <c r="FR93" i="5"/>
  <c r="FK92" i="5"/>
  <c r="FE92" i="5"/>
  <c r="EZ92" i="5"/>
  <c r="ET92" i="5"/>
  <c r="GD91" i="5"/>
  <c r="FR91" i="5"/>
  <c r="FK91" i="5"/>
  <c r="FE91" i="5"/>
  <c r="EZ91" i="5"/>
  <c r="ET91" i="5"/>
  <c r="FR89" i="5"/>
  <c r="FR87" i="5"/>
  <c r="FJ87" i="5"/>
  <c r="FG87" i="5"/>
  <c r="FA85" i="5"/>
  <c r="EZ85" i="5"/>
  <c r="EY85" i="5"/>
  <c r="EX85" i="5"/>
  <c r="EW85" i="5"/>
  <c r="EV85" i="5"/>
  <c r="EU85" i="5"/>
  <c r="ET85" i="5"/>
  <c r="FR83" i="5"/>
  <c r="EX82" i="5"/>
  <c r="FR81" i="5"/>
  <c r="GI81" i="5" s="1"/>
  <c r="FR79" i="5"/>
  <c r="GL79" i="5" s="1"/>
  <c r="FK79" i="5"/>
  <c r="EX79" i="5"/>
  <c r="FR77" i="5"/>
  <c r="GA77" i="5" s="1"/>
  <c r="FK76" i="5"/>
  <c r="EX76" i="5"/>
  <c r="FR75" i="5"/>
  <c r="GA75" i="5" s="1"/>
  <c r="FR73" i="5"/>
  <c r="FW73" i="5" s="1"/>
  <c r="EX73" i="5"/>
  <c r="FR71" i="5"/>
  <c r="FW71" i="5" s="1"/>
  <c r="FK71" i="5"/>
  <c r="EX70" i="5"/>
  <c r="FR69" i="5"/>
  <c r="GE69" i="5" s="1"/>
  <c r="FK69" i="5"/>
  <c r="FR67" i="5"/>
  <c r="GE67" i="5" s="1"/>
  <c r="FK67" i="5"/>
  <c r="FJ67" i="5"/>
  <c r="FA67" i="5"/>
  <c r="GL65" i="5"/>
  <c r="GI65" i="5"/>
  <c r="GE65" i="5"/>
  <c r="GA65" i="5"/>
  <c r="FW65" i="5"/>
  <c r="ET65" i="5"/>
  <c r="GL63" i="5"/>
  <c r="GI63" i="5"/>
  <c r="GE63" i="5"/>
  <c r="GA63" i="5"/>
  <c r="FW63" i="5"/>
  <c r="FR63" i="5"/>
  <c r="GE59" i="5"/>
  <c r="FU86" i="5" s="1"/>
  <c r="GA59" i="5"/>
  <c r="FT86" i="5" s="1"/>
  <c r="FW59" i="5"/>
  <c r="FS86" i="5" s="1"/>
  <c r="EG104" i="5"/>
  <c r="DU104" i="5"/>
  <c r="DM104" i="5"/>
  <c r="DA104" i="5"/>
  <c r="EG102" i="5"/>
  <c r="DU102" i="5"/>
  <c r="DM102" i="5"/>
  <c r="DA102" i="5"/>
  <c r="EG100" i="5"/>
  <c r="DU100" i="5"/>
  <c r="DP100" i="5"/>
  <c r="DU98" i="5"/>
  <c r="EG95" i="5"/>
  <c r="DU95" i="5"/>
  <c r="DP95" i="5"/>
  <c r="DH95" i="5"/>
  <c r="CZ95" i="5"/>
  <c r="EG93" i="5"/>
  <c r="DU93" i="5"/>
  <c r="DN92" i="5"/>
  <c r="DH92" i="5"/>
  <c r="DC92" i="5"/>
  <c r="CW92" i="5"/>
  <c r="EG91" i="5"/>
  <c r="DU91" i="5"/>
  <c r="DN91" i="5"/>
  <c r="DH91" i="5"/>
  <c r="DC91" i="5"/>
  <c r="CW91" i="5"/>
  <c r="DU89" i="5"/>
  <c r="DU87" i="5"/>
  <c r="DM87" i="5"/>
  <c r="DJ87" i="5"/>
  <c r="DD85" i="5"/>
  <c r="DC85" i="5"/>
  <c r="DB85" i="5"/>
  <c r="DA85" i="5"/>
  <c r="CZ85" i="5"/>
  <c r="CY85" i="5"/>
  <c r="CX85" i="5"/>
  <c r="CW85" i="5"/>
  <c r="DU83" i="5"/>
  <c r="DA82" i="5"/>
  <c r="DU81" i="5"/>
  <c r="DZ81" i="5" s="1"/>
  <c r="DU79" i="5"/>
  <c r="EO79" i="5" s="1"/>
  <c r="DN79" i="5"/>
  <c r="DA79" i="5"/>
  <c r="DU77" i="5"/>
  <c r="EO77" i="5" s="1"/>
  <c r="DN76" i="5"/>
  <c r="DA76" i="5"/>
  <c r="DU75" i="5"/>
  <c r="ED75" i="5" s="1"/>
  <c r="DU73" i="5"/>
  <c r="DZ73" i="5" s="1"/>
  <c r="DA73" i="5"/>
  <c r="DU71" i="5"/>
  <c r="DZ71" i="5" s="1"/>
  <c r="DN71" i="5"/>
  <c r="DA70" i="5"/>
  <c r="DU69" i="5"/>
  <c r="EH69" i="5" s="1"/>
  <c r="DN69" i="5"/>
  <c r="DU67" i="5"/>
  <c r="EH67" i="5" s="1"/>
  <c r="DN67" i="5"/>
  <c r="DM67" i="5"/>
  <c r="DD67" i="5"/>
  <c r="EO65" i="5"/>
  <c r="EL65" i="5"/>
  <c r="EH65" i="5"/>
  <c r="ED65" i="5"/>
  <c r="DZ65" i="5"/>
  <c r="CW65" i="5"/>
  <c r="EO63" i="5"/>
  <c r="EL63" i="5"/>
  <c r="EH63" i="5"/>
  <c r="ED63" i="5"/>
  <c r="DZ63" i="5"/>
  <c r="DU63" i="5"/>
  <c r="EH59" i="5"/>
  <c r="DX86" i="5" s="1"/>
  <c r="ED59" i="5"/>
  <c r="DW86" i="5" s="1"/>
  <c r="DZ59" i="5"/>
  <c r="DV86" i="5" s="1"/>
  <c r="CI104" i="5"/>
  <c r="BW104" i="5"/>
  <c r="BO104" i="5"/>
  <c r="BC104" i="5"/>
  <c r="CI102" i="5"/>
  <c r="BW102" i="5"/>
  <c r="BO102" i="5"/>
  <c r="BC102" i="5"/>
  <c r="CI100" i="5"/>
  <c r="BW100" i="5"/>
  <c r="BR100" i="5"/>
  <c r="BW98" i="5"/>
  <c r="CI95" i="5"/>
  <c r="BW95" i="5"/>
  <c r="BR95" i="5"/>
  <c r="BJ95" i="5"/>
  <c r="BB95" i="5"/>
  <c r="CI93" i="5"/>
  <c r="BW93" i="5"/>
  <c r="BP92" i="5"/>
  <c r="BJ92" i="5"/>
  <c r="BE92" i="5"/>
  <c r="AY92" i="5"/>
  <c r="CI91" i="5"/>
  <c r="BW91" i="5"/>
  <c r="BP91" i="5"/>
  <c r="BJ91" i="5"/>
  <c r="BE91" i="5"/>
  <c r="AY91" i="5"/>
  <c r="BW89" i="5"/>
  <c r="BW87" i="5"/>
  <c r="BO87" i="5"/>
  <c r="BL87" i="5"/>
  <c r="BF85" i="5"/>
  <c r="BE85" i="5"/>
  <c r="BD85" i="5"/>
  <c r="BC85" i="5"/>
  <c r="BB85" i="5"/>
  <c r="BA85" i="5"/>
  <c r="AZ85" i="5"/>
  <c r="AY85" i="5"/>
  <c r="BW83" i="5"/>
  <c r="BC82" i="5"/>
  <c r="BW81" i="5"/>
  <c r="CB81" i="5" s="1"/>
  <c r="BW79" i="5"/>
  <c r="CQ79" i="5" s="1"/>
  <c r="BP79" i="5"/>
  <c r="BC79" i="5"/>
  <c r="BW77" i="5"/>
  <c r="CB77" i="5" s="1"/>
  <c r="BP76" i="5"/>
  <c r="BC76" i="5"/>
  <c r="BW75" i="5"/>
  <c r="CF75" i="5" s="1"/>
  <c r="BW73" i="5"/>
  <c r="CQ73" i="5" s="1"/>
  <c r="BC73" i="5"/>
  <c r="BW71" i="5"/>
  <c r="CB71" i="5" s="1"/>
  <c r="BP71" i="5"/>
  <c r="BC70" i="5"/>
  <c r="BW69" i="5"/>
  <c r="CJ69" i="5" s="1"/>
  <c r="BP69" i="5"/>
  <c r="BW67" i="5"/>
  <c r="CJ67" i="5" s="1"/>
  <c r="BP67" i="5"/>
  <c r="BO67" i="5"/>
  <c r="BF67" i="5"/>
  <c r="CQ65" i="5"/>
  <c r="CN65" i="5"/>
  <c r="CJ65" i="5"/>
  <c r="CF65" i="5"/>
  <c r="CB65" i="5"/>
  <c r="AY65" i="5"/>
  <c r="CQ63" i="5"/>
  <c r="CN63" i="5"/>
  <c r="CJ63" i="5"/>
  <c r="CF63" i="5"/>
  <c r="CB63" i="5"/>
  <c r="BW63" i="5"/>
  <c r="CJ59" i="5"/>
  <c r="BZ86" i="5" s="1"/>
  <c r="CF59" i="5"/>
  <c r="BY86" i="5" s="1"/>
  <c r="CB59" i="5"/>
  <c r="BX86" i="5" s="1"/>
  <c r="AL104" i="5"/>
  <c r="Z104" i="5"/>
  <c r="R104" i="5"/>
  <c r="F104" i="5"/>
  <c r="AL102" i="5"/>
  <c r="Z102" i="5"/>
  <c r="R102" i="5"/>
  <c r="F102" i="5"/>
  <c r="AL100" i="5"/>
  <c r="Z100" i="5"/>
  <c r="U100" i="5"/>
  <c r="Z98" i="5"/>
  <c r="AL95" i="5"/>
  <c r="Z95" i="5"/>
  <c r="U95" i="5"/>
  <c r="M95" i="5"/>
  <c r="E95" i="5"/>
  <c r="AL93" i="5"/>
  <c r="Z93" i="5"/>
  <c r="S92" i="5"/>
  <c r="M92" i="5"/>
  <c r="H92" i="5"/>
  <c r="B92" i="5"/>
  <c r="AL91" i="5"/>
  <c r="Z91" i="5"/>
  <c r="S91" i="5"/>
  <c r="M91" i="5"/>
  <c r="H91" i="5"/>
  <c r="B91" i="5"/>
  <c r="Z89" i="5"/>
  <c r="Z87" i="5"/>
  <c r="R87" i="5"/>
  <c r="O87" i="5"/>
  <c r="I85" i="5"/>
  <c r="H85" i="5"/>
  <c r="G85" i="5"/>
  <c r="F85" i="5"/>
  <c r="E85" i="5"/>
  <c r="D85" i="5"/>
  <c r="C85" i="5"/>
  <c r="B85" i="5"/>
  <c r="Z83" i="5"/>
  <c r="F82" i="5"/>
  <c r="Z81" i="5"/>
  <c r="AT81" i="5" s="1"/>
  <c r="Z79" i="5"/>
  <c r="AT79" i="5" s="1"/>
  <c r="S79" i="5"/>
  <c r="F79" i="5"/>
  <c r="Z77" i="5"/>
  <c r="AT77" i="5" s="1"/>
  <c r="S76" i="5"/>
  <c r="F76" i="5"/>
  <c r="Z75" i="5"/>
  <c r="AI75" i="5" s="1"/>
  <c r="Z73" i="5"/>
  <c r="AT73" i="5" s="1"/>
  <c r="F73" i="5"/>
  <c r="Z71" i="5"/>
  <c r="AE71" i="5" s="1"/>
  <c r="S71" i="5"/>
  <c r="F70" i="5"/>
  <c r="Z69" i="5"/>
  <c r="AM69" i="5" s="1"/>
  <c r="S69" i="5"/>
  <c r="Z67" i="5"/>
  <c r="AM67" i="5" s="1"/>
  <c r="S67" i="5"/>
  <c r="R67" i="5"/>
  <c r="I67" i="5"/>
  <c r="AT65" i="5"/>
  <c r="AQ65" i="5"/>
  <c r="AM65" i="5"/>
  <c r="AI65" i="5"/>
  <c r="AE65" i="5"/>
  <c r="B65" i="5"/>
  <c r="AT63" i="5"/>
  <c r="AQ63" i="5"/>
  <c r="AM63" i="5"/>
  <c r="AI63" i="5"/>
  <c r="AE63" i="5"/>
  <c r="Z63" i="5"/>
  <c r="AM59" i="5"/>
  <c r="AC86" i="5" s="1"/>
  <c r="AI59" i="5"/>
  <c r="AB86" i="5" s="1"/>
  <c r="AE59" i="5"/>
  <c r="AA86" i="5" s="1"/>
  <c r="GD51" i="5"/>
  <c r="FR51" i="5"/>
  <c r="FJ51" i="5"/>
  <c r="EX51" i="5"/>
  <c r="GD49" i="5"/>
  <c r="FR49" i="5"/>
  <c r="FJ49" i="5"/>
  <c r="EX49" i="5"/>
  <c r="GD47" i="5"/>
  <c r="FR47" i="5"/>
  <c r="FM47" i="5"/>
  <c r="FR45" i="5"/>
  <c r="GD42" i="5"/>
  <c r="FR42" i="5"/>
  <c r="FM42" i="5"/>
  <c r="FE42" i="5"/>
  <c r="EW42" i="5"/>
  <c r="GD40" i="5"/>
  <c r="FR40" i="5"/>
  <c r="FK39" i="5"/>
  <c r="FE39" i="5"/>
  <c r="EZ39" i="5"/>
  <c r="ET39" i="5"/>
  <c r="GD38" i="5"/>
  <c r="FR38" i="5"/>
  <c r="FK38" i="5"/>
  <c r="FE38" i="5"/>
  <c r="EZ38" i="5"/>
  <c r="ET38" i="5"/>
  <c r="FR36" i="5"/>
  <c r="FR34" i="5"/>
  <c r="FJ34" i="5"/>
  <c r="FG34" i="5"/>
  <c r="FA32" i="5"/>
  <c r="EZ32" i="5"/>
  <c r="EY32" i="5"/>
  <c r="EX32" i="5"/>
  <c r="EW32" i="5"/>
  <c r="EV32" i="5"/>
  <c r="EU32" i="5"/>
  <c r="ET32" i="5"/>
  <c r="FR30" i="5"/>
  <c r="EX29" i="5"/>
  <c r="FR28" i="5"/>
  <c r="GI28" i="5" s="1"/>
  <c r="FR26" i="5"/>
  <c r="GL26" i="5" s="1"/>
  <c r="FK26" i="5"/>
  <c r="EX26" i="5"/>
  <c r="GE24" i="5"/>
  <c r="FR24" i="5"/>
  <c r="GL24" i="5" s="1"/>
  <c r="FK23" i="5"/>
  <c r="EX23" i="5"/>
  <c r="FR22" i="5"/>
  <c r="GA22" i="5" s="1"/>
  <c r="FR20" i="5"/>
  <c r="GL20" i="5" s="1"/>
  <c r="EX20" i="5"/>
  <c r="FR18" i="5"/>
  <c r="FW18" i="5" s="1"/>
  <c r="FK18" i="5"/>
  <c r="EX17" i="5"/>
  <c r="GI16" i="5"/>
  <c r="FR16" i="5"/>
  <c r="GE16" i="5" s="1"/>
  <c r="FK16" i="5"/>
  <c r="FR14" i="5"/>
  <c r="GE14" i="5" s="1"/>
  <c r="FK14" i="5"/>
  <c r="FJ14" i="5"/>
  <c r="FA14" i="5"/>
  <c r="GL12" i="5"/>
  <c r="GI12" i="5"/>
  <c r="GE12" i="5"/>
  <c r="GA12" i="5"/>
  <c r="FW12" i="5"/>
  <c r="ET12" i="5"/>
  <c r="GL10" i="5"/>
  <c r="GI10" i="5"/>
  <c r="GE10" i="5"/>
  <c r="GA10" i="5"/>
  <c r="FW10" i="5"/>
  <c r="FR10" i="5"/>
  <c r="GE6" i="5"/>
  <c r="FU33" i="5" s="1"/>
  <c r="GA6" i="5"/>
  <c r="FT33" i="5" s="1"/>
  <c r="FW6" i="5"/>
  <c r="FS33" i="5" s="1"/>
  <c r="EG51" i="5"/>
  <c r="DU51" i="5"/>
  <c r="DM51" i="5"/>
  <c r="DA51" i="5"/>
  <c r="EG49" i="5"/>
  <c r="DU49" i="5"/>
  <c r="DM49" i="5"/>
  <c r="DA49" i="5"/>
  <c r="EG47" i="5"/>
  <c r="DU47" i="5"/>
  <c r="DP47" i="5"/>
  <c r="DU45" i="5"/>
  <c r="EG42" i="5"/>
  <c r="DU42" i="5"/>
  <c r="DP42" i="5"/>
  <c r="DH42" i="5"/>
  <c r="CZ42" i="5"/>
  <c r="EG40" i="5"/>
  <c r="DU40" i="5"/>
  <c r="DN39" i="5"/>
  <c r="DH39" i="5"/>
  <c r="DC39" i="5"/>
  <c r="CW39" i="5"/>
  <c r="EG38" i="5"/>
  <c r="DU38" i="5"/>
  <c r="DN38" i="5"/>
  <c r="DH38" i="5"/>
  <c r="DC38" i="5"/>
  <c r="CW38" i="5"/>
  <c r="DU36" i="5"/>
  <c r="DU34" i="5"/>
  <c r="DM34" i="5"/>
  <c r="DJ34" i="5"/>
  <c r="DD32" i="5"/>
  <c r="DC32" i="5"/>
  <c r="DB32" i="5"/>
  <c r="DA32" i="5"/>
  <c r="CZ32" i="5"/>
  <c r="CY32" i="5"/>
  <c r="CX32" i="5"/>
  <c r="CW32" i="5"/>
  <c r="DU30" i="5"/>
  <c r="DA29" i="5"/>
  <c r="DU28" i="5"/>
  <c r="DZ28" i="5" s="1"/>
  <c r="DU26" i="5"/>
  <c r="EO26" i="5" s="1"/>
  <c r="DN26" i="5"/>
  <c r="DA26" i="5"/>
  <c r="EL24" i="5"/>
  <c r="ED24" i="5"/>
  <c r="DU24" i="5"/>
  <c r="EH24" i="5" s="1"/>
  <c r="DN23" i="5"/>
  <c r="DA23" i="5"/>
  <c r="DU22" i="5"/>
  <c r="ED22" i="5" s="1"/>
  <c r="DU20" i="5"/>
  <c r="EH20" i="5" s="1"/>
  <c r="DA20" i="5"/>
  <c r="DU18" i="5"/>
  <c r="DZ18" i="5" s="1"/>
  <c r="DN18" i="5"/>
  <c r="DA17" i="5"/>
  <c r="DU16" i="5"/>
  <c r="EH16" i="5" s="1"/>
  <c r="DN16" i="5"/>
  <c r="DU14" i="5"/>
  <c r="EH14" i="5" s="1"/>
  <c r="DN14" i="5"/>
  <c r="DM14" i="5"/>
  <c r="DD14" i="5"/>
  <c r="EO12" i="5"/>
  <c r="EL12" i="5"/>
  <c r="EH12" i="5"/>
  <c r="ED12" i="5"/>
  <c r="DZ12" i="5"/>
  <c r="CW12" i="5"/>
  <c r="EO10" i="5"/>
  <c r="EL10" i="5"/>
  <c r="EH10" i="5"/>
  <c r="ED10" i="5"/>
  <c r="DZ10" i="5"/>
  <c r="DU10" i="5"/>
  <c r="EH6" i="5"/>
  <c r="DX33" i="5" s="1"/>
  <c r="ED6" i="5"/>
  <c r="DW33" i="5" s="1"/>
  <c r="DZ6" i="5"/>
  <c r="DV33" i="5" s="1"/>
  <c r="CI51" i="5"/>
  <c r="BW51" i="5"/>
  <c r="BO51" i="5"/>
  <c r="BC51" i="5"/>
  <c r="CI49" i="5"/>
  <c r="BW49" i="5"/>
  <c r="BO49" i="5"/>
  <c r="BC49" i="5"/>
  <c r="CI47" i="5"/>
  <c r="BW47" i="5"/>
  <c r="BR47" i="5"/>
  <c r="BW45" i="5"/>
  <c r="CI42" i="5"/>
  <c r="BW42" i="5"/>
  <c r="BR42" i="5"/>
  <c r="BJ42" i="5"/>
  <c r="BB42" i="5"/>
  <c r="CI40" i="5"/>
  <c r="BW40" i="5"/>
  <c r="BP39" i="5"/>
  <c r="BJ39" i="5"/>
  <c r="BE39" i="5"/>
  <c r="AY39" i="5"/>
  <c r="CI38" i="5"/>
  <c r="BW38" i="5"/>
  <c r="BP38" i="5"/>
  <c r="BJ38" i="5"/>
  <c r="BE38" i="5"/>
  <c r="AY38" i="5"/>
  <c r="BW36" i="5"/>
  <c r="BW34" i="5"/>
  <c r="BO34" i="5"/>
  <c r="BL34" i="5"/>
  <c r="BF32" i="5"/>
  <c r="BE32" i="5"/>
  <c r="BD32" i="5"/>
  <c r="BC32" i="5"/>
  <c r="BB32" i="5"/>
  <c r="BA32" i="5"/>
  <c r="AZ32" i="5"/>
  <c r="AY32" i="5"/>
  <c r="BW30" i="5"/>
  <c r="BC29" i="5"/>
  <c r="BW28" i="5"/>
  <c r="CQ28" i="5" s="1"/>
  <c r="BW26" i="5"/>
  <c r="CQ26" i="5" s="1"/>
  <c r="BP26" i="5"/>
  <c r="BC26" i="5"/>
  <c r="CQ24" i="5"/>
  <c r="CB24" i="5"/>
  <c r="BW24" i="5"/>
  <c r="CN24" i="5" s="1"/>
  <c r="BP23" i="5"/>
  <c r="BC23" i="5"/>
  <c r="CN22" i="5"/>
  <c r="BW22" i="5"/>
  <c r="CF22" i="5" s="1"/>
  <c r="BW20" i="5"/>
  <c r="CQ20" i="5" s="1"/>
  <c r="BC20" i="5"/>
  <c r="BW18" i="5"/>
  <c r="CB18" i="5" s="1"/>
  <c r="BP18" i="5"/>
  <c r="BC17" i="5"/>
  <c r="BW16" i="5"/>
  <c r="CJ16" i="5" s="1"/>
  <c r="BP16" i="5"/>
  <c r="BW14" i="5"/>
  <c r="CJ14" i="5" s="1"/>
  <c r="BP14" i="5"/>
  <c r="BO14" i="5"/>
  <c r="BF14" i="5"/>
  <c r="CQ12" i="5"/>
  <c r="CN12" i="5"/>
  <c r="CJ12" i="5"/>
  <c r="CF12" i="5"/>
  <c r="CB12" i="5"/>
  <c r="AY12" i="5"/>
  <c r="CQ10" i="5"/>
  <c r="CN10" i="5"/>
  <c r="CJ10" i="5"/>
  <c r="CF10" i="5"/>
  <c r="CB10" i="5"/>
  <c r="BW10" i="5"/>
  <c r="CJ6" i="5"/>
  <c r="BZ33" i="5" s="1"/>
  <c r="CF6" i="5"/>
  <c r="BY33" i="5" s="1"/>
  <c r="CB6" i="5"/>
  <c r="BX33" i="5" s="1"/>
  <c r="AL51" i="5"/>
  <c r="AL49" i="5"/>
  <c r="AL47" i="5"/>
  <c r="Z51" i="5"/>
  <c r="Z49" i="5"/>
  <c r="Z47" i="5"/>
  <c r="Z45" i="5"/>
  <c r="Z38" i="5"/>
  <c r="Z40" i="5"/>
  <c r="Z42" i="5"/>
  <c r="AL42" i="5"/>
  <c r="AL40" i="5"/>
  <c r="AL38" i="5"/>
  <c r="Z36" i="5"/>
  <c r="J2" i="3"/>
  <c r="BE5" i="3"/>
  <c r="W2" i="3"/>
  <c r="GL122" i="5" l="1"/>
  <c r="EH175" i="5"/>
  <c r="GL232" i="5"/>
  <c r="AM73" i="5"/>
  <c r="GI120" i="5"/>
  <c r="CQ226" i="5"/>
  <c r="DZ173" i="5"/>
  <c r="EL124" i="5"/>
  <c r="EH173" i="5"/>
  <c r="CF181" i="5"/>
  <c r="CJ183" i="5"/>
  <c r="AE187" i="5"/>
  <c r="AE228" i="5"/>
  <c r="FW232" i="5"/>
  <c r="FW236" i="5"/>
  <c r="AE240" i="5"/>
  <c r="AT228" i="5"/>
  <c r="GL228" i="5"/>
  <c r="AI232" i="5"/>
  <c r="GE232" i="5"/>
  <c r="FW234" i="5"/>
  <c r="GE236" i="5"/>
  <c r="AM132" i="5"/>
  <c r="GI232" i="5"/>
  <c r="GI242" i="5" s="1"/>
  <c r="GI236" i="5"/>
  <c r="CQ124" i="5"/>
  <c r="EL179" i="5"/>
  <c r="CB187" i="5"/>
  <c r="AI130" i="5"/>
  <c r="ED173" i="5"/>
  <c r="AE175" i="5"/>
  <c r="EH177" i="5"/>
  <c r="AM179" i="5"/>
  <c r="CQ181" i="5"/>
  <c r="CN183" i="5"/>
  <c r="AM228" i="5"/>
  <c r="AE230" i="5"/>
  <c r="CJ232" i="5"/>
  <c r="GE234" i="5"/>
  <c r="AM238" i="5"/>
  <c r="AT240" i="5"/>
  <c r="AQ179" i="5"/>
  <c r="AM230" i="5"/>
  <c r="GL126" i="5"/>
  <c r="GL132" i="5"/>
  <c r="CF173" i="5"/>
  <c r="AI181" i="5"/>
  <c r="EH183" i="5"/>
  <c r="FW226" i="5"/>
  <c r="AT230" i="5"/>
  <c r="GL230" i="5"/>
  <c r="EH77" i="5"/>
  <c r="GE122" i="5"/>
  <c r="CJ132" i="5"/>
  <c r="CN175" i="5"/>
  <c r="GA177" i="5"/>
  <c r="GE226" i="5"/>
  <c r="CQ234" i="5"/>
  <c r="AE236" i="5"/>
  <c r="FW238" i="5"/>
  <c r="DZ240" i="5"/>
  <c r="GI122" i="5"/>
  <c r="CJ177" i="5"/>
  <c r="GE177" i="5"/>
  <c r="AE183" i="5"/>
  <c r="AQ187" i="5"/>
  <c r="GL226" i="5"/>
  <c r="AT236" i="5"/>
  <c r="GL236" i="5"/>
  <c r="CQ238" i="5"/>
  <c r="GE238" i="5"/>
  <c r="EL240" i="5"/>
  <c r="GL177" i="5"/>
  <c r="GI238" i="5"/>
  <c r="EO240" i="5"/>
  <c r="GL16" i="5"/>
  <c r="EO20" i="5"/>
  <c r="EH18" i="5"/>
  <c r="EL22" i="5"/>
  <c r="GA20" i="5"/>
  <c r="FW28" i="5"/>
  <c r="EO14" i="5"/>
  <c r="EL18" i="5"/>
  <c r="EO22" i="5"/>
  <c r="GE20" i="5"/>
  <c r="GA24" i="5"/>
  <c r="GA28" i="5"/>
  <c r="AI73" i="5"/>
  <c r="CQ71" i="5"/>
  <c r="GL81" i="5"/>
  <c r="AQ130" i="5"/>
  <c r="EO130" i="5"/>
  <c r="AI132" i="5"/>
  <c r="CQ132" i="5"/>
  <c r="CQ134" i="5"/>
  <c r="CN173" i="5"/>
  <c r="AM175" i="5"/>
  <c r="AM177" i="5"/>
  <c r="AM183" i="5"/>
  <c r="GI20" i="5"/>
  <c r="FW20" i="5"/>
  <c r="AQ81" i="5"/>
  <c r="GE77" i="5"/>
  <c r="EH128" i="5"/>
  <c r="CB130" i="5"/>
  <c r="GE130" i="5"/>
  <c r="AT132" i="5"/>
  <c r="AI134" i="5"/>
  <c r="CJ179" i="5"/>
  <c r="AM181" i="5"/>
  <c r="CF24" i="5"/>
  <c r="EO16" i="5"/>
  <c r="DZ20" i="5"/>
  <c r="ED28" i="5"/>
  <c r="GL18" i="5"/>
  <c r="CN122" i="5"/>
  <c r="CJ124" i="5"/>
  <c r="CB126" i="5"/>
  <c r="CJ130" i="5"/>
  <c r="GL130" i="5"/>
  <c r="AM134" i="5"/>
  <c r="GL134" i="5"/>
  <c r="CF175" i="5"/>
  <c r="FW175" i="5"/>
  <c r="CB177" i="5"/>
  <c r="AE179" i="5"/>
  <c r="AQ181" i="5"/>
  <c r="EH181" i="5"/>
  <c r="CB183" i="5"/>
  <c r="EH187" i="5"/>
  <c r="CJ71" i="5"/>
  <c r="GE28" i="5"/>
  <c r="GI18" i="5"/>
  <c r="GI24" i="5"/>
  <c r="GL28" i="5"/>
  <c r="CJ24" i="5"/>
  <c r="CQ14" i="5"/>
  <c r="EL20" i="5"/>
  <c r="DZ24" i="5"/>
  <c r="EL28" i="5"/>
  <c r="GE22" i="5"/>
  <c r="CN124" i="5"/>
  <c r="CF126" i="5"/>
  <c r="GE126" i="5"/>
  <c r="GL128" i="5"/>
  <c r="CN130" i="5"/>
  <c r="EH132" i="5"/>
  <c r="AT134" i="5"/>
  <c r="CJ175" i="5"/>
  <c r="GA175" i="5"/>
  <c r="CF177" i="5"/>
  <c r="FW177" i="5"/>
  <c r="AI179" i="5"/>
  <c r="CF183" i="5"/>
  <c r="CQ130" i="5"/>
  <c r="CN71" i="5"/>
  <c r="GA81" i="5"/>
  <c r="AM128" i="5"/>
  <c r="AM130" i="5"/>
  <c r="DZ130" i="5"/>
  <c r="AE132" i="5"/>
  <c r="CN132" i="5"/>
  <c r="CN134" i="5"/>
  <c r="CJ173" i="5"/>
  <c r="AI175" i="5"/>
  <c r="AI177" i="5"/>
  <c r="AI183" i="5"/>
  <c r="EO67" i="5"/>
  <c r="EO73" i="5"/>
  <c r="GI77" i="5"/>
  <c r="CB120" i="5"/>
  <c r="DZ122" i="5"/>
  <c r="AE124" i="5"/>
  <c r="AI126" i="5"/>
  <c r="CB128" i="5"/>
  <c r="EO128" i="5"/>
  <c r="DZ134" i="5"/>
  <c r="AQ173" i="5"/>
  <c r="FW173" i="5"/>
  <c r="EL175" i="5"/>
  <c r="EL177" i="5"/>
  <c r="FW179" i="5"/>
  <c r="FW181" i="5"/>
  <c r="FW183" i="5"/>
  <c r="AE185" i="5"/>
  <c r="CB185" i="5"/>
  <c r="DZ185" i="5"/>
  <c r="FW185" i="5"/>
  <c r="FW187" i="5"/>
  <c r="CB228" i="5"/>
  <c r="CB230" i="5"/>
  <c r="EL232" i="5"/>
  <c r="AE234" i="5"/>
  <c r="EL236" i="5"/>
  <c r="DZ238" i="5"/>
  <c r="GL77" i="5"/>
  <c r="CF120" i="5"/>
  <c r="CF136" i="5" s="1"/>
  <c r="ED120" i="5"/>
  <c r="EH122" i="5"/>
  <c r="CJ128" i="5"/>
  <c r="ED134" i="5"/>
  <c r="AT173" i="5"/>
  <c r="GA173" i="5"/>
  <c r="EO175" i="5"/>
  <c r="EO177" i="5"/>
  <c r="DZ179" i="5"/>
  <c r="GA179" i="5"/>
  <c r="GA181" i="5"/>
  <c r="GA183" i="5"/>
  <c r="AI185" i="5"/>
  <c r="CF185" i="5"/>
  <c r="ED185" i="5"/>
  <c r="GA185" i="5"/>
  <c r="GA187" i="5"/>
  <c r="CB226" i="5"/>
  <c r="ED226" i="5"/>
  <c r="CJ228" i="5"/>
  <c r="CJ230" i="5"/>
  <c r="AI234" i="5"/>
  <c r="DZ234" i="5"/>
  <c r="CB236" i="5"/>
  <c r="EO236" i="5"/>
  <c r="ED238" i="5"/>
  <c r="CB240" i="5"/>
  <c r="AM124" i="5"/>
  <c r="AQ126" i="5"/>
  <c r="AT67" i="5"/>
  <c r="CJ120" i="5"/>
  <c r="CB122" i="5"/>
  <c r="EL122" i="5"/>
  <c r="AQ124" i="5"/>
  <c r="FW124" i="5"/>
  <c r="AE128" i="5"/>
  <c r="CN128" i="5"/>
  <c r="FW128" i="5"/>
  <c r="AT130" i="5"/>
  <c r="ED130" i="5"/>
  <c r="DZ132" i="5"/>
  <c r="FW132" i="5"/>
  <c r="EH134" i="5"/>
  <c r="CQ173" i="5"/>
  <c r="EL173" i="5"/>
  <c r="GE173" i="5"/>
  <c r="AQ175" i="5"/>
  <c r="CQ175" i="5"/>
  <c r="AQ177" i="5"/>
  <c r="CB179" i="5"/>
  <c r="ED179" i="5"/>
  <c r="GE179" i="5"/>
  <c r="AT181" i="5"/>
  <c r="DZ181" i="5"/>
  <c r="GE181" i="5"/>
  <c r="DZ183" i="5"/>
  <c r="GE183" i="5"/>
  <c r="AM185" i="5"/>
  <c r="CJ185" i="5"/>
  <c r="EH185" i="5"/>
  <c r="GE185" i="5"/>
  <c r="DZ187" i="5"/>
  <c r="GE187" i="5"/>
  <c r="CF226" i="5"/>
  <c r="CQ228" i="5"/>
  <c r="FW228" i="5"/>
  <c r="CQ230" i="5"/>
  <c r="FW230" i="5"/>
  <c r="CB232" i="5"/>
  <c r="AM234" i="5"/>
  <c r="ED234" i="5"/>
  <c r="GL234" i="5"/>
  <c r="CJ236" i="5"/>
  <c r="AE238" i="5"/>
  <c r="CB238" i="5"/>
  <c r="EH238" i="5"/>
  <c r="GL238" i="5"/>
  <c r="CJ240" i="5"/>
  <c r="FW240" i="5"/>
  <c r="CB73" i="5"/>
  <c r="CN120" i="5"/>
  <c r="CJ122" i="5"/>
  <c r="EO122" i="5"/>
  <c r="AT124" i="5"/>
  <c r="GE124" i="5"/>
  <c r="EL126" i="5"/>
  <c r="AI128" i="5"/>
  <c r="CQ128" i="5"/>
  <c r="GE128" i="5"/>
  <c r="EH130" i="5"/>
  <c r="CB132" i="5"/>
  <c r="ED132" i="5"/>
  <c r="GE132" i="5"/>
  <c r="CB134" i="5"/>
  <c r="EO134" i="5"/>
  <c r="GI173" i="5"/>
  <c r="CF179" i="5"/>
  <c r="EH179" i="5"/>
  <c r="GI179" i="5"/>
  <c r="ED181" i="5"/>
  <c r="GI181" i="5"/>
  <c r="ED183" i="5"/>
  <c r="GI183" i="5"/>
  <c r="AQ185" i="5"/>
  <c r="CN185" i="5"/>
  <c r="EL185" i="5"/>
  <c r="GI185" i="5"/>
  <c r="ED187" i="5"/>
  <c r="GI187" i="5"/>
  <c r="CJ226" i="5"/>
  <c r="GE228" i="5"/>
  <c r="GE230" i="5"/>
  <c r="CF232" i="5"/>
  <c r="AT234" i="5"/>
  <c r="EH234" i="5"/>
  <c r="CQ236" i="5"/>
  <c r="AI238" i="5"/>
  <c r="CJ238" i="5"/>
  <c r="EO238" i="5"/>
  <c r="GE240" i="5"/>
  <c r="DZ77" i="5"/>
  <c r="FW77" i="5"/>
  <c r="CQ122" i="5"/>
  <c r="GL124" i="5"/>
  <c r="AQ128" i="5"/>
  <c r="DZ128" i="5"/>
  <c r="EL132" i="5"/>
  <c r="FW134" i="5"/>
  <c r="AE173" i="5"/>
  <c r="DZ175" i="5"/>
  <c r="DZ177" i="5"/>
  <c r="CN179" i="5"/>
  <c r="EL181" i="5"/>
  <c r="EL183" i="5"/>
  <c r="EL187" i="5"/>
  <c r="DZ228" i="5"/>
  <c r="DZ230" i="5"/>
  <c r="CQ232" i="5"/>
  <c r="CB234" i="5"/>
  <c r="AI236" i="5"/>
  <c r="DZ236" i="5"/>
  <c r="AQ238" i="5"/>
  <c r="AI240" i="5"/>
  <c r="ED240" i="5"/>
  <c r="GL240" i="5"/>
  <c r="AE69" i="5"/>
  <c r="AT69" i="5"/>
  <c r="AM81" i="5"/>
  <c r="CQ67" i="5"/>
  <c r="ED77" i="5"/>
  <c r="FW81" i="5"/>
  <c r="FW120" i="5"/>
  <c r="FW122" i="5"/>
  <c r="CB124" i="5"/>
  <c r="FW126" i="5"/>
  <c r="ED128" i="5"/>
  <c r="FW130" i="5"/>
  <c r="AE134" i="5"/>
  <c r="GE134" i="5"/>
  <c r="EH228" i="5"/>
  <c r="EH230" i="5"/>
  <c r="CJ234" i="5"/>
  <c r="AM236" i="5"/>
  <c r="AM240" i="5"/>
  <c r="AQ67" i="5"/>
  <c r="AT75" i="5"/>
  <c r="EL73" i="5"/>
  <c r="CF77" i="5"/>
  <c r="CF81" i="5"/>
  <c r="EH71" i="5"/>
  <c r="AE73" i="5"/>
  <c r="CQ69" i="5"/>
  <c r="CJ77" i="5"/>
  <c r="CJ81" i="5"/>
  <c r="EO71" i="5"/>
  <c r="DZ75" i="5"/>
  <c r="CN77" i="5"/>
  <c r="CN81" i="5"/>
  <c r="CQ77" i="5"/>
  <c r="CQ81" i="5"/>
  <c r="CN75" i="5"/>
  <c r="ED73" i="5"/>
  <c r="GI69" i="5"/>
  <c r="FW75" i="5"/>
  <c r="GE81" i="5"/>
  <c r="AE67" i="5"/>
  <c r="AQ75" i="5"/>
  <c r="EH73" i="5"/>
  <c r="GL69" i="5"/>
  <c r="GE75" i="5"/>
  <c r="AI71" i="5"/>
  <c r="EH81" i="5"/>
  <c r="GA73" i="5"/>
  <c r="AM71" i="5"/>
  <c r="CF73" i="5"/>
  <c r="ED69" i="5"/>
  <c r="EL75" i="5"/>
  <c r="EL77" i="5"/>
  <c r="EL81" i="5"/>
  <c r="GI67" i="5"/>
  <c r="GE73" i="5"/>
  <c r="AQ73" i="5"/>
  <c r="AE77" i="5"/>
  <c r="AQ71" i="5"/>
  <c r="AI77" i="5"/>
  <c r="AI81" i="5"/>
  <c r="CF71" i="5"/>
  <c r="CJ73" i="5"/>
  <c r="EO69" i="5"/>
  <c r="EO75" i="5"/>
  <c r="EO81" i="5"/>
  <c r="GL67" i="5"/>
  <c r="GA71" i="5"/>
  <c r="GI73" i="5"/>
  <c r="AT71" i="5"/>
  <c r="AM77" i="5"/>
  <c r="CN73" i="5"/>
  <c r="GE71" i="5"/>
  <c r="GL73" i="5"/>
  <c r="AQ77" i="5"/>
  <c r="GL71" i="5"/>
  <c r="ED67" i="5"/>
  <c r="ED81" i="5"/>
  <c r="GI75" i="5"/>
  <c r="GI14" i="5"/>
  <c r="GL14" i="5"/>
  <c r="GA18" i="5"/>
  <c r="GE18" i="5"/>
  <c r="FW24" i="5"/>
  <c r="GI22" i="5"/>
  <c r="EO24" i="5"/>
  <c r="EO28" i="5"/>
  <c r="ED20" i="5"/>
  <c r="ED18" i="5"/>
  <c r="EO18" i="5"/>
  <c r="EH28" i="5"/>
  <c r="CF28" i="5"/>
  <c r="CF18" i="5"/>
  <c r="CB20" i="5"/>
  <c r="CB28" i="5"/>
  <c r="CN16" i="5"/>
  <c r="CJ18" i="5"/>
  <c r="CF20" i="5"/>
  <c r="CQ16" i="5"/>
  <c r="CN18" i="5"/>
  <c r="CJ20" i="5"/>
  <c r="CJ28" i="5"/>
  <c r="CQ18" i="5"/>
  <c r="CN20" i="5"/>
  <c r="CN28" i="5"/>
  <c r="CN14" i="5"/>
  <c r="CJ22" i="5"/>
  <c r="N65" i="5"/>
  <c r="FF12" i="5"/>
  <c r="DI118" i="5"/>
  <c r="N118" i="5"/>
  <c r="FF65" i="5"/>
  <c r="BK65" i="5"/>
  <c r="DI224" i="5"/>
  <c r="DI12" i="5"/>
  <c r="BK224" i="5"/>
  <c r="DI171" i="5"/>
  <c r="FF118" i="5"/>
  <c r="BK171" i="5"/>
  <c r="N224" i="5"/>
  <c r="DI65" i="5"/>
  <c r="GL189" i="5"/>
  <c r="BK118" i="5"/>
  <c r="N171" i="5"/>
  <c r="FF171" i="5"/>
  <c r="FF224" i="5"/>
  <c r="ED232" i="5"/>
  <c r="DZ226" i="5"/>
  <c r="AT232" i="5"/>
  <c r="EH232" i="5"/>
  <c r="AE226" i="5"/>
  <c r="EH226" i="5"/>
  <c r="EO232" i="5"/>
  <c r="AI226" i="5"/>
  <c r="EL226" i="5"/>
  <c r="AM226" i="5"/>
  <c r="GA226" i="5"/>
  <c r="AI228" i="5"/>
  <c r="CF228" i="5"/>
  <c r="ED228" i="5"/>
  <c r="GA228" i="5"/>
  <c r="AI230" i="5"/>
  <c r="CF230" i="5"/>
  <c r="ED230" i="5"/>
  <c r="GA230" i="5"/>
  <c r="AE232" i="5"/>
  <c r="CF234" i="5"/>
  <c r="CF236" i="5"/>
  <c r="CF238" i="5"/>
  <c r="CF240" i="5"/>
  <c r="AQ226" i="5"/>
  <c r="AM232" i="5"/>
  <c r="CN240" i="5"/>
  <c r="CN242" i="5" s="1"/>
  <c r="GI136" i="5"/>
  <c r="DZ120" i="5"/>
  <c r="AT126" i="5"/>
  <c r="EH126" i="5"/>
  <c r="GA126" i="5"/>
  <c r="GA128" i="5"/>
  <c r="GA130" i="5"/>
  <c r="GA132" i="5"/>
  <c r="GA134" i="5"/>
  <c r="AE120" i="5"/>
  <c r="EH120" i="5"/>
  <c r="EO126" i="5"/>
  <c r="AI120" i="5"/>
  <c r="EL120" i="5"/>
  <c r="AM120" i="5"/>
  <c r="AM136" i="5" s="1"/>
  <c r="AE126" i="5"/>
  <c r="AQ120" i="5"/>
  <c r="DZ126" i="5"/>
  <c r="GI71" i="5"/>
  <c r="GL75" i="5"/>
  <c r="FW79" i="5"/>
  <c r="GA79" i="5"/>
  <c r="GE79" i="5"/>
  <c r="GI79" i="5"/>
  <c r="FW69" i="5"/>
  <c r="GA69" i="5"/>
  <c r="FW67" i="5"/>
  <c r="GA67" i="5"/>
  <c r="EL67" i="5"/>
  <c r="EL69" i="5"/>
  <c r="ED71" i="5"/>
  <c r="EH75" i="5"/>
  <c r="EL71" i="5"/>
  <c r="DZ79" i="5"/>
  <c r="ED79" i="5"/>
  <c r="EH79" i="5"/>
  <c r="DZ67" i="5"/>
  <c r="DZ69" i="5"/>
  <c r="EL79" i="5"/>
  <c r="CN67" i="5"/>
  <c r="CN69" i="5"/>
  <c r="CJ75" i="5"/>
  <c r="CQ75" i="5"/>
  <c r="CB79" i="5"/>
  <c r="CJ79" i="5"/>
  <c r="CN79" i="5"/>
  <c r="CF79" i="5"/>
  <c r="CB67" i="5"/>
  <c r="CB69" i="5"/>
  <c r="CF67" i="5"/>
  <c r="CF69" i="5"/>
  <c r="CB75" i="5"/>
  <c r="AQ69" i="5"/>
  <c r="AM75" i="5"/>
  <c r="AE81" i="5"/>
  <c r="AE79" i="5"/>
  <c r="AI79" i="5"/>
  <c r="AM79" i="5"/>
  <c r="AQ79" i="5"/>
  <c r="AI67" i="5"/>
  <c r="AI69" i="5"/>
  <c r="AE75" i="5"/>
  <c r="GL22" i="5"/>
  <c r="FW26" i="5"/>
  <c r="GA26" i="5"/>
  <c r="GE26" i="5"/>
  <c r="FW14" i="5"/>
  <c r="FW16" i="5"/>
  <c r="GI26" i="5"/>
  <c r="GA14" i="5"/>
  <c r="GA16" i="5"/>
  <c r="FW22" i="5"/>
  <c r="EL14" i="5"/>
  <c r="EL16" i="5"/>
  <c r="EH22" i="5"/>
  <c r="DZ26" i="5"/>
  <c r="ED26" i="5"/>
  <c r="EH26" i="5"/>
  <c r="DZ14" i="5"/>
  <c r="EL26" i="5"/>
  <c r="ED14" i="5"/>
  <c r="ED16" i="5"/>
  <c r="DZ22" i="5"/>
  <c r="DZ16" i="5"/>
  <c r="BK12" i="5"/>
  <c r="CQ22" i="5"/>
  <c r="CB26" i="5"/>
  <c r="CF26" i="5"/>
  <c r="CJ26" i="5"/>
  <c r="CN26" i="5"/>
  <c r="CB14" i="5"/>
  <c r="CB16" i="5"/>
  <c r="CF14" i="5"/>
  <c r="CF16" i="5"/>
  <c r="CB22" i="5"/>
  <c r="J1" i="6"/>
  <c r="A1" i="6"/>
  <c r="G6" i="6"/>
  <c r="A3" i="6"/>
  <c r="F2" i="6"/>
  <c r="AM5" i="3"/>
  <c r="AA47" i="4"/>
  <c r="AM11" i="3"/>
  <c r="AN11" i="3"/>
  <c r="AM12" i="3"/>
  <c r="AN12" i="3"/>
  <c r="AM13" i="3"/>
  <c r="AN13" i="3"/>
  <c r="AM14" i="3"/>
  <c r="AN14" i="3"/>
  <c r="AM10" i="3"/>
  <c r="AM6" i="3"/>
  <c r="AM7" i="3"/>
  <c r="AM8" i="3"/>
  <c r="AM9" i="3"/>
  <c r="AA54" i="4"/>
  <c r="AA49" i="4"/>
  <c r="AA27" i="4"/>
  <c r="O56" i="4"/>
  <c r="O53" i="4"/>
  <c r="C53" i="4"/>
  <c r="Q50" i="4"/>
  <c r="C50" i="4"/>
  <c r="C38" i="4"/>
  <c r="C33" i="4"/>
  <c r="O30" i="4"/>
  <c r="O27" i="4"/>
  <c r="O24" i="4"/>
  <c r="O20" i="4"/>
  <c r="O18" i="4"/>
  <c r="C18" i="4"/>
  <c r="O13" i="4"/>
  <c r="C13" i="4"/>
  <c r="AA34" i="4"/>
  <c r="AA18" i="4"/>
  <c r="AA9" i="4"/>
  <c r="AM19" i="3"/>
  <c r="AM20" i="3"/>
  <c r="AM21" i="3"/>
  <c r="AM22" i="3"/>
  <c r="AM23" i="3"/>
  <c r="AM24" i="3"/>
  <c r="AM25" i="3"/>
  <c r="AM26" i="3"/>
  <c r="AM27" i="3"/>
  <c r="AM28" i="3"/>
  <c r="AM33" i="3"/>
  <c r="AM34" i="3"/>
  <c r="AM35" i="3"/>
  <c r="AM36" i="3"/>
  <c r="AM37" i="3"/>
  <c r="AM38" i="3"/>
  <c r="AM39" i="3"/>
  <c r="AM40" i="3"/>
  <c r="AM41" i="3"/>
  <c r="AM42" i="3"/>
  <c r="AM47" i="3"/>
  <c r="AM48" i="3"/>
  <c r="AM49" i="3"/>
  <c r="AM50" i="3"/>
  <c r="AM51" i="3"/>
  <c r="AM52" i="3"/>
  <c r="AM53" i="3"/>
  <c r="AM54" i="3"/>
  <c r="AM55" i="3"/>
  <c r="AM56" i="3"/>
  <c r="AM61" i="3"/>
  <c r="AM62" i="3"/>
  <c r="AM63" i="3"/>
  <c r="AM64" i="3"/>
  <c r="AM65" i="3"/>
  <c r="AM66" i="3"/>
  <c r="AM67" i="3"/>
  <c r="AM68" i="3"/>
  <c r="AM69" i="3"/>
  <c r="AM70" i="3"/>
  <c r="AM75" i="3"/>
  <c r="AM76" i="3"/>
  <c r="AM77" i="3"/>
  <c r="AM78" i="3"/>
  <c r="AM79" i="3"/>
  <c r="AM80" i="3"/>
  <c r="AM81" i="3"/>
  <c r="AM82" i="3"/>
  <c r="AM83" i="3"/>
  <c r="AM84" i="3"/>
  <c r="AM89" i="3"/>
  <c r="AM90" i="3"/>
  <c r="AM91" i="3"/>
  <c r="AM92" i="3"/>
  <c r="AM93" i="3"/>
  <c r="AM94" i="3"/>
  <c r="AM95" i="3"/>
  <c r="AM96" i="3"/>
  <c r="AM97" i="3"/>
  <c r="AM98" i="3"/>
  <c r="AM103" i="3"/>
  <c r="AM104" i="3"/>
  <c r="AM105" i="3"/>
  <c r="AM106" i="3"/>
  <c r="AM107" i="3"/>
  <c r="AM108" i="3"/>
  <c r="AM109" i="3"/>
  <c r="AM110" i="3"/>
  <c r="AM111" i="3"/>
  <c r="AM112" i="3"/>
  <c r="AM117" i="3"/>
  <c r="AM118" i="3"/>
  <c r="AM119" i="3"/>
  <c r="AM120" i="3"/>
  <c r="AM121" i="3"/>
  <c r="AM122" i="3"/>
  <c r="AM123" i="3"/>
  <c r="AM124" i="3"/>
  <c r="AM125" i="3"/>
  <c r="AM126" i="3"/>
  <c r="AM131" i="3"/>
  <c r="AM132" i="3"/>
  <c r="AM133" i="3"/>
  <c r="AM134" i="3"/>
  <c r="AM135" i="3"/>
  <c r="AM136" i="3"/>
  <c r="AM137" i="3"/>
  <c r="AM138" i="3"/>
  <c r="AM139" i="3"/>
  <c r="AM140" i="3"/>
  <c r="AM145" i="3"/>
  <c r="AM146" i="3"/>
  <c r="AM147" i="3"/>
  <c r="AM148" i="3"/>
  <c r="AM149" i="3"/>
  <c r="AM150" i="3"/>
  <c r="AM151" i="3"/>
  <c r="AM152" i="3"/>
  <c r="AM153" i="3"/>
  <c r="AM154" i="3"/>
  <c r="AM159" i="3"/>
  <c r="AM160" i="3"/>
  <c r="AM161" i="3"/>
  <c r="AM162" i="3"/>
  <c r="AM163" i="3"/>
  <c r="AM164" i="3"/>
  <c r="AM165" i="3"/>
  <c r="AM166" i="3"/>
  <c r="AM167" i="3"/>
  <c r="AM168" i="3"/>
  <c r="AM173" i="3"/>
  <c r="AM174" i="3"/>
  <c r="AM175" i="3"/>
  <c r="AM176" i="3"/>
  <c r="AM177" i="3"/>
  <c r="AM178" i="3"/>
  <c r="AM179" i="3"/>
  <c r="AM180" i="3"/>
  <c r="AM181" i="3"/>
  <c r="AM182" i="3"/>
  <c r="AM187" i="3"/>
  <c r="AM188" i="3"/>
  <c r="AM189" i="3"/>
  <c r="AM190" i="3"/>
  <c r="AM191" i="3"/>
  <c r="AM192" i="3"/>
  <c r="AM193" i="3"/>
  <c r="AM194" i="3"/>
  <c r="AM195" i="3"/>
  <c r="AM196" i="3"/>
  <c r="AM201" i="3"/>
  <c r="AM202" i="3"/>
  <c r="AM203" i="3"/>
  <c r="AM204" i="3"/>
  <c r="AM205" i="3"/>
  <c r="AM206" i="3"/>
  <c r="AM207" i="3"/>
  <c r="AM208" i="3"/>
  <c r="AM209" i="3"/>
  <c r="AM210" i="3"/>
  <c r="AM215" i="3"/>
  <c r="AM216" i="3"/>
  <c r="AM217" i="3"/>
  <c r="AM218" i="3"/>
  <c r="AM219" i="3"/>
  <c r="AM220" i="3"/>
  <c r="AM221" i="3"/>
  <c r="AM222" i="3"/>
  <c r="AM223" i="3"/>
  <c r="AM224" i="3"/>
  <c r="AM229" i="3"/>
  <c r="AM230" i="3"/>
  <c r="AM231" i="3"/>
  <c r="AM232" i="3"/>
  <c r="AM233" i="3"/>
  <c r="AM234" i="3"/>
  <c r="AM235" i="3"/>
  <c r="AM236" i="3"/>
  <c r="AM237" i="3"/>
  <c r="AM238" i="3"/>
  <c r="AM243" i="3"/>
  <c r="AM244" i="3"/>
  <c r="AM245" i="3"/>
  <c r="AM246" i="3"/>
  <c r="AM247" i="3"/>
  <c r="AM248" i="3"/>
  <c r="AM249" i="3"/>
  <c r="AM250" i="3"/>
  <c r="AM251" i="3"/>
  <c r="AM252" i="3"/>
  <c r="AM257" i="3"/>
  <c r="AM258" i="3"/>
  <c r="AM259" i="3"/>
  <c r="AM260" i="3"/>
  <c r="AM261" i="3"/>
  <c r="AM262" i="3"/>
  <c r="AM263" i="3"/>
  <c r="AM264" i="3"/>
  <c r="AM265" i="3"/>
  <c r="AM266" i="3"/>
  <c r="AM271" i="3"/>
  <c r="AM272" i="3"/>
  <c r="AM273" i="3"/>
  <c r="AM274" i="3"/>
  <c r="AM275" i="3"/>
  <c r="AM276" i="3"/>
  <c r="AM277" i="3"/>
  <c r="AM278" i="3"/>
  <c r="AM279" i="3"/>
  <c r="AM280" i="3"/>
  <c r="AM285" i="3"/>
  <c r="AM286" i="3"/>
  <c r="AM287" i="3"/>
  <c r="AM288" i="3"/>
  <c r="AM289" i="3"/>
  <c r="AM290" i="3"/>
  <c r="AM291" i="3"/>
  <c r="AM292" i="3"/>
  <c r="AM293" i="3"/>
  <c r="AM294" i="3"/>
  <c r="AM299" i="3"/>
  <c r="AM300" i="3"/>
  <c r="AM301" i="3"/>
  <c r="AM302" i="3"/>
  <c r="AM303" i="3"/>
  <c r="AM304" i="3"/>
  <c r="AM305" i="3"/>
  <c r="AM306" i="3"/>
  <c r="AM307" i="3"/>
  <c r="AM308" i="3"/>
  <c r="AM313" i="3"/>
  <c r="AM314" i="3"/>
  <c r="AM315" i="3"/>
  <c r="AM316" i="3"/>
  <c r="AM317" i="3"/>
  <c r="AM318" i="3"/>
  <c r="AM319" i="3"/>
  <c r="AM320" i="3"/>
  <c r="AM321" i="3"/>
  <c r="AM322" i="3"/>
  <c r="AM327" i="3"/>
  <c r="AM328" i="3"/>
  <c r="AM329" i="3"/>
  <c r="AM330" i="3"/>
  <c r="AM331" i="3"/>
  <c r="AM332" i="3"/>
  <c r="AM333" i="3"/>
  <c r="AM334" i="3"/>
  <c r="AM335" i="3"/>
  <c r="AM336" i="3"/>
  <c r="AM341" i="3"/>
  <c r="AM342" i="3"/>
  <c r="AM343" i="3"/>
  <c r="AM344" i="3"/>
  <c r="AM345" i="3"/>
  <c r="AM346" i="3"/>
  <c r="AM347" i="3"/>
  <c r="AM348" i="3"/>
  <c r="AM349" i="3"/>
  <c r="AM350" i="3"/>
  <c r="AM355" i="3"/>
  <c r="AM356" i="3"/>
  <c r="AM357" i="3"/>
  <c r="AM358" i="3"/>
  <c r="AM359" i="3"/>
  <c r="AM360" i="3"/>
  <c r="AM361" i="3"/>
  <c r="AM362" i="3"/>
  <c r="AM363" i="3"/>
  <c r="AM364" i="3"/>
  <c r="AM369" i="3"/>
  <c r="AM370" i="3"/>
  <c r="AM371" i="3"/>
  <c r="AM372" i="3"/>
  <c r="AM373" i="3"/>
  <c r="AM374" i="3"/>
  <c r="AM375" i="3"/>
  <c r="AM376" i="3"/>
  <c r="AM377" i="3"/>
  <c r="AM378" i="3"/>
  <c r="AM383" i="3"/>
  <c r="AM384" i="3"/>
  <c r="AM385" i="3"/>
  <c r="AM386" i="3"/>
  <c r="AM387" i="3"/>
  <c r="AM388" i="3"/>
  <c r="AM389" i="3"/>
  <c r="AM390" i="3"/>
  <c r="AM391" i="3"/>
  <c r="AM392" i="3"/>
  <c r="AM397" i="3"/>
  <c r="AM398" i="3"/>
  <c r="AM399" i="3"/>
  <c r="AM400" i="3"/>
  <c r="AM401" i="3"/>
  <c r="AM402" i="3"/>
  <c r="AM403" i="3"/>
  <c r="AM404" i="3"/>
  <c r="AM405" i="3"/>
  <c r="AM406" i="3"/>
  <c r="AM411" i="3"/>
  <c r="AM412" i="3"/>
  <c r="AM413" i="3"/>
  <c r="AM414" i="3"/>
  <c r="AM415" i="3"/>
  <c r="AM416" i="3"/>
  <c r="AM417" i="3"/>
  <c r="AM418" i="3"/>
  <c r="AM419" i="3"/>
  <c r="AM420" i="3"/>
  <c r="AM425" i="3"/>
  <c r="AM426" i="3"/>
  <c r="AM427" i="3"/>
  <c r="AM428" i="3"/>
  <c r="AM429" i="3"/>
  <c r="AM430" i="3"/>
  <c r="AM431" i="3"/>
  <c r="AM432" i="3"/>
  <c r="AM433" i="3"/>
  <c r="AM434" i="3"/>
  <c r="AM439" i="3"/>
  <c r="AM440" i="3"/>
  <c r="AM441" i="3"/>
  <c r="AM442" i="3"/>
  <c r="AM443" i="3"/>
  <c r="AM444" i="3"/>
  <c r="AM445" i="3"/>
  <c r="AM446" i="3"/>
  <c r="AM447" i="3"/>
  <c r="AM448" i="3"/>
  <c r="AM453" i="3"/>
  <c r="AM454" i="3"/>
  <c r="AM455" i="3"/>
  <c r="AM456" i="3"/>
  <c r="AM457" i="3"/>
  <c r="AM458" i="3"/>
  <c r="AM459" i="3"/>
  <c r="AM460" i="3"/>
  <c r="AM461" i="3"/>
  <c r="AM462" i="3"/>
  <c r="AM467" i="3"/>
  <c r="AM468" i="3"/>
  <c r="AM469" i="3"/>
  <c r="AM470" i="3"/>
  <c r="AM471" i="3"/>
  <c r="AM472" i="3"/>
  <c r="AM473" i="3"/>
  <c r="AM474" i="3"/>
  <c r="AM475" i="3"/>
  <c r="AM476" i="3"/>
  <c r="AM481" i="3"/>
  <c r="AM482" i="3"/>
  <c r="AM483" i="3"/>
  <c r="AM484" i="3"/>
  <c r="AM485" i="3"/>
  <c r="AM486" i="3"/>
  <c r="AM487" i="3"/>
  <c r="AM488" i="3"/>
  <c r="AM489" i="3"/>
  <c r="AM490" i="3"/>
  <c r="AM495" i="3"/>
  <c r="AM496" i="3"/>
  <c r="AM497" i="3"/>
  <c r="AM498" i="3"/>
  <c r="AM499" i="3"/>
  <c r="AM500" i="3"/>
  <c r="AM501" i="3"/>
  <c r="AM502" i="3"/>
  <c r="AM503" i="3"/>
  <c r="AM504" i="3"/>
  <c r="AM509" i="3"/>
  <c r="AM510" i="3"/>
  <c r="AM511" i="3"/>
  <c r="AM512" i="3"/>
  <c r="AM513" i="3"/>
  <c r="AM514" i="3"/>
  <c r="AM515" i="3"/>
  <c r="AM516" i="3"/>
  <c r="AM517" i="3"/>
  <c r="AM518" i="3"/>
  <c r="AM523" i="3"/>
  <c r="AM524" i="3"/>
  <c r="AM525" i="3"/>
  <c r="AM526" i="3"/>
  <c r="AM527" i="3"/>
  <c r="AM528" i="3"/>
  <c r="AM529" i="3"/>
  <c r="AM530" i="3"/>
  <c r="AM531" i="3"/>
  <c r="AM532" i="3"/>
  <c r="AM537" i="3"/>
  <c r="AM538" i="3"/>
  <c r="AM539" i="3"/>
  <c r="AM540" i="3"/>
  <c r="AM541" i="3"/>
  <c r="AM542" i="3"/>
  <c r="AM543" i="3"/>
  <c r="AM544" i="3"/>
  <c r="AM545" i="3"/>
  <c r="AM546" i="3"/>
  <c r="AM551" i="3"/>
  <c r="AM552" i="3"/>
  <c r="AM553" i="3"/>
  <c r="AM554" i="3"/>
  <c r="AM555" i="3"/>
  <c r="AM556" i="3"/>
  <c r="AM557" i="3"/>
  <c r="AM558" i="3"/>
  <c r="AM559" i="3"/>
  <c r="AM560" i="3"/>
  <c r="AM565" i="3"/>
  <c r="AM566" i="3"/>
  <c r="AM567" i="3"/>
  <c r="AM568" i="3"/>
  <c r="AM569" i="3"/>
  <c r="AM570" i="3"/>
  <c r="AM571" i="3"/>
  <c r="AM572" i="3"/>
  <c r="AM573" i="3"/>
  <c r="AM574" i="3"/>
  <c r="AM579" i="3"/>
  <c r="AM580" i="3"/>
  <c r="AM581" i="3"/>
  <c r="AM582" i="3"/>
  <c r="AM583" i="3"/>
  <c r="AM584" i="3"/>
  <c r="AM585" i="3"/>
  <c r="AM586" i="3"/>
  <c r="AM587" i="3"/>
  <c r="AM588" i="3"/>
  <c r="AM593" i="3"/>
  <c r="AM594" i="3"/>
  <c r="AM595" i="3"/>
  <c r="AM596" i="3"/>
  <c r="AM597" i="3"/>
  <c r="AM598" i="3"/>
  <c r="AM599" i="3"/>
  <c r="AM600" i="3"/>
  <c r="AM601" i="3"/>
  <c r="AM602" i="3"/>
  <c r="AM607" i="3"/>
  <c r="AM608" i="3"/>
  <c r="AM609" i="3"/>
  <c r="AM610" i="3"/>
  <c r="AM611" i="3"/>
  <c r="AM612" i="3"/>
  <c r="AM613" i="3"/>
  <c r="AM614" i="3"/>
  <c r="AM615" i="3"/>
  <c r="AM616" i="3"/>
  <c r="AM621" i="3"/>
  <c r="AM622" i="3"/>
  <c r="AM623" i="3"/>
  <c r="AM624" i="3"/>
  <c r="AM625" i="3"/>
  <c r="AM626" i="3"/>
  <c r="AM627" i="3"/>
  <c r="AM628" i="3"/>
  <c r="AM629" i="3"/>
  <c r="AM630" i="3"/>
  <c r="AM635" i="3"/>
  <c r="AM636" i="3"/>
  <c r="AM637" i="3"/>
  <c r="AM638" i="3"/>
  <c r="AM639" i="3"/>
  <c r="AM640" i="3"/>
  <c r="AM641" i="3"/>
  <c r="AM642" i="3"/>
  <c r="AM643" i="3"/>
  <c r="AM644" i="3"/>
  <c r="AM649" i="3"/>
  <c r="AM650" i="3"/>
  <c r="AM651" i="3"/>
  <c r="AM652" i="3"/>
  <c r="AM653" i="3"/>
  <c r="AM654" i="3"/>
  <c r="AM655" i="3"/>
  <c r="AM656" i="3"/>
  <c r="AM657" i="3"/>
  <c r="AM658" i="3"/>
  <c r="AM663" i="3"/>
  <c r="AM664" i="3"/>
  <c r="AM665" i="3"/>
  <c r="AM666" i="3"/>
  <c r="AM667" i="3"/>
  <c r="AM668" i="3"/>
  <c r="AM669" i="3"/>
  <c r="AM670" i="3"/>
  <c r="AM671" i="3"/>
  <c r="AM672" i="3"/>
  <c r="AM677" i="3"/>
  <c r="AM678" i="3"/>
  <c r="AM679" i="3"/>
  <c r="AM680" i="3"/>
  <c r="AM681" i="3"/>
  <c r="AM682" i="3"/>
  <c r="AM683" i="3"/>
  <c r="AM684" i="3"/>
  <c r="AM685" i="3"/>
  <c r="AM686" i="3"/>
  <c r="AM691" i="3"/>
  <c r="AM692" i="3"/>
  <c r="AM693" i="3"/>
  <c r="AM694" i="3"/>
  <c r="AM695" i="3"/>
  <c r="AM696" i="3"/>
  <c r="AM697" i="3"/>
  <c r="AM698" i="3"/>
  <c r="AM699" i="3"/>
  <c r="AM700" i="3"/>
  <c r="AM705" i="3"/>
  <c r="AM706" i="3"/>
  <c r="AM707" i="3"/>
  <c r="AM708" i="3"/>
  <c r="AM709" i="3"/>
  <c r="AM710" i="3"/>
  <c r="AM711" i="3"/>
  <c r="AM712" i="3"/>
  <c r="AM713" i="3"/>
  <c r="AM714" i="3"/>
  <c r="AM719" i="3"/>
  <c r="AM720" i="3"/>
  <c r="AM721" i="3"/>
  <c r="AM722" i="3"/>
  <c r="AM723" i="3"/>
  <c r="AM724" i="3"/>
  <c r="AM725" i="3"/>
  <c r="AM726" i="3"/>
  <c r="AM727" i="3"/>
  <c r="AM728" i="3"/>
  <c r="AM733" i="3"/>
  <c r="AM734" i="3"/>
  <c r="AM735" i="3"/>
  <c r="AM736" i="3"/>
  <c r="AM737" i="3"/>
  <c r="AM738" i="3"/>
  <c r="AM739" i="3"/>
  <c r="AM740" i="3"/>
  <c r="AM741" i="3"/>
  <c r="AM742" i="3"/>
  <c r="AM747" i="3"/>
  <c r="AM748" i="3"/>
  <c r="AM749" i="3"/>
  <c r="AM750" i="3"/>
  <c r="AM751" i="3"/>
  <c r="AM752" i="3"/>
  <c r="AM753" i="3"/>
  <c r="AM754" i="3"/>
  <c r="AM755" i="3"/>
  <c r="AM756" i="3"/>
  <c r="AM761" i="3"/>
  <c r="AM762" i="3"/>
  <c r="AM763" i="3"/>
  <c r="AM764" i="3"/>
  <c r="AM765" i="3"/>
  <c r="AM766" i="3"/>
  <c r="AM767" i="3"/>
  <c r="AM768" i="3"/>
  <c r="AM769" i="3"/>
  <c r="AM770" i="3"/>
  <c r="AM775" i="3"/>
  <c r="AM776" i="3"/>
  <c r="AM777" i="3"/>
  <c r="AM778" i="3"/>
  <c r="AM779" i="3"/>
  <c r="AM780" i="3"/>
  <c r="AM781" i="3"/>
  <c r="AM782" i="3"/>
  <c r="AM783" i="3"/>
  <c r="AM784" i="3"/>
  <c r="AM789" i="3"/>
  <c r="AM790" i="3"/>
  <c r="AM791" i="3"/>
  <c r="AM792" i="3"/>
  <c r="AM793" i="3"/>
  <c r="AM794" i="3"/>
  <c r="AM795" i="3"/>
  <c r="AM796" i="3"/>
  <c r="AM797" i="3"/>
  <c r="AM798" i="3"/>
  <c r="AM803" i="3"/>
  <c r="AM804" i="3"/>
  <c r="AM805" i="3"/>
  <c r="AM806" i="3"/>
  <c r="AM807" i="3"/>
  <c r="AM808" i="3"/>
  <c r="AM809" i="3"/>
  <c r="AM810" i="3"/>
  <c r="AM811" i="3"/>
  <c r="AM812" i="3"/>
  <c r="AM817" i="3"/>
  <c r="AM818" i="3"/>
  <c r="AM819" i="3"/>
  <c r="AM820" i="3"/>
  <c r="AM821" i="3"/>
  <c r="AM822" i="3"/>
  <c r="AM823" i="3"/>
  <c r="AM824" i="3"/>
  <c r="AM825" i="3"/>
  <c r="AM826" i="3"/>
  <c r="AM831" i="3"/>
  <c r="AM832" i="3"/>
  <c r="AM833" i="3"/>
  <c r="AM834" i="3"/>
  <c r="AM835" i="3"/>
  <c r="AM836" i="3"/>
  <c r="AM837" i="3"/>
  <c r="AM838" i="3"/>
  <c r="AM839" i="3"/>
  <c r="AM840" i="3"/>
  <c r="AM845" i="3"/>
  <c r="AM846" i="3"/>
  <c r="AM847" i="3"/>
  <c r="AM848" i="3"/>
  <c r="AM849" i="3"/>
  <c r="AM850" i="3"/>
  <c r="AM851" i="3"/>
  <c r="AM852" i="3"/>
  <c r="AM853" i="3"/>
  <c r="AM854" i="3"/>
  <c r="AM859" i="3"/>
  <c r="AM860" i="3"/>
  <c r="AM861" i="3"/>
  <c r="AM862" i="3"/>
  <c r="AM863" i="3"/>
  <c r="AM864" i="3"/>
  <c r="AM865" i="3"/>
  <c r="AM866" i="3"/>
  <c r="AM867" i="3"/>
  <c r="AM868" i="3"/>
  <c r="AM873" i="3"/>
  <c r="AM874" i="3"/>
  <c r="AM875" i="3"/>
  <c r="AM876" i="3"/>
  <c r="AM877" i="3"/>
  <c r="AM878" i="3"/>
  <c r="AM879" i="3"/>
  <c r="AM880" i="3"/>
  <c r="AM881" i="3"/>
  <c r="AM882" i="3"/>
  <c r="AM887" i="3"/>
  <c r="AM888" i="3"/>
  <c r="AM889" i="3"/>
  <c r="AM890" i="3"/>
  <c r="AM891" i="3"/>
  <c r="AM892" i="3"/>
  <c r="AM893" i="3"/>
  <c r="AM894" i="3"/>
  <c r="AM895" i="3"/>
  <c r="AM896" i="3"/>
  <c r="AM901" i="3"/>
  <c r="AM902" i="3"/>
  <c r="AM903" i="3"/>
  <c r="AM904" i="3"/>
  <c r="AM905" i="3"/>
  <c r="AM906" i="3"/>
  <c r="AM907" i="3"/>
  <c r="AM908" i="3"/>
  <c r="AM909" i="3"/>
  <c r="AM910" i="3"/>
  <c r="AM915" i="3"/>
  <c r="AM916" i="3"/>
  <c r="AM917" i="3"/>
  <c r="AM918" i="3"/>
  <c r="AM919" i="3"/>
  <c r="AM920" i="3"/>
  <c r="AM921" i="3"/>
  <c r="AM922" i="3"/>
  <c r="AM923" i="3"/>
  <c r="AM924" i="3"/>
  <c r="AM929" i="3"/>
  <c r="AM930" i="3"/>
  <c r="AM931" i="3"/>
  <c r="AM932" i="3"/>
  <c r="AM933" i="3"/>
  <c r="AM934" i="3"/>
  <c r="AM935" i="3"/>
  <c r="AM936" i="3"/>
  <c r="AM937" i="3"/>
  <c r="AM938" i="3"/>
  <c r="AM943" i="3"/>
  <c r="AM944" i="3"/>
  <c r="AM945" i="3"/>
  <c r="AM946" i="3"/>
  <c r="AM947" i="3"/>
  <c r="AM948" i="3"/>
  <c r="AM949" i="3"/>
  <c r="AM950" i="3"/>
  <c r="AM951" i="3"/>
  <c r="AM952" i="3"/>
  <c r="AM957" i="3"/>
  <c r="AM958" i="3"/>
  <c r="AM959" i="3"/>
  <c r="AM960" i="3"/>
  <c r="AM961" i="3"/>
  <c r="AM962" i="3"/>
  <c r="AM963" i="3"/>
  <c r="AM964" i="3"/>
  <c r="AM965" i="3"/>
  <c r="AM966" i="3"/>
  <c r="AM971" i="3"/>
  <c r="AM972" i="3"/>
  <c r="AM973" i="3"/>
  <c r="AM974" i="3"/>
  <c r="AM975" i="3"/>
  <c r="AM976" i="3"/>
  <c r="AM977" i="3"/>
  <c r="AM978" i="3"/>
  <c r="AM979" i="3"/>
  <c r="AM980" i="3"/>
  <c r="AM985" i="3"/>
  <c r="AM986" i="3"/>
  <c r="AM987" i="3"/>
  <c r="AM988" i="3"/>
  <c r="AM989" i="3"/>
  <c r="AM990" i="3"/>
  <c r="AM991" i="3"/>
  <c r="AM992" i="3"/>
  <c r="AM993" i="3"/>
  <c r="AM994" i="3"/>
  <c r="AM999" i="3"/>
  <c r="AM1000" i="3"/>
  <c r="AM1001" i="3"/>
  <c r="AM1002" i="3"/>
  <c r="AM1003" i="3"/>
  <c r="AM1004" i="3"/>
  <c r="AM1005" i="3"/>
  <c r="AM1006" i="3"/>
  <c r="AM1007" i="3"/>
  <c r="AM1008" i="3"/>
  <c r="AM1013" i="3"/>
  <c r="AM1014" i="3"/>
  <c r="AM1015" i="3"/>
  <c r="AM1016" i="3"/>
  <c r="AM1017" i="3"/>
  <c r="AM1018" i="3"/>
  <c r="AM1019" i="3"/>
  <c r="AM1020" i="3"/>
  <c r="AM1021" i="3"/>
  <c r="AM1022" i="3"/>
  <c r="AM1027" i="3"/>
  <c r="AM1028" i="3"/>
  <c r="AM1029" i="3"/>
  <c r="AM1030" i="3"/>
  <c r="AM1031" i="3"/>
  <c r="AM1032" i="3"/>
  <c r="AM1033" i="3"/>
  <c r="AM1034" i="3"/>
  <c r="AM1035" i="3"/>
  <c r="AM1036" i="3"/>
  <c r="AM1041" i="3"/>
  <c r="AM1042" i="3"/>
  <c r="AM1043" i="3"/>
  <c r="AM1044" i="3"/>
  <c r="AM1045" i="3"/>
  <c r="AM1046" i="3"/>
  <c r="AM1047" i="3"/>
  <c r="AM1048" i="3"/>
  <c r="AM1049" i="3"/>
  <c r="AM1050" i="3"/>
  <c r="AM1055" i="3"/>
  <c r="AM1056" i="3"/>
  <c r="AM1057" i="3"/>
  <c r="AM1058" i="3"/>
  <c r="AM1059" i="3"/>
  <c r="AM1060" i="3"/>
  <c r="AM1061" i="3"/>
  <c r="AM1062" i="3"/>
  <c r="AM1063" i="3"/>
  <c r="AM1064" i="3"/>
  <c r="AM1069" i="3"/>
  <c r="AM1070" i="3"/>
  <c r="AM1071" i="3"/>
  <c r="AM1072" i="3"/>
  <c r="AM1073" i="3"/>
  <c r="AM1074" i="3"/>
  <c r="AM1075" i="3"/>
  <c r="AM1076" i="3"/>
  <c r="AM1077" i="3"/>
  <c r="AM1078" i="3"/>
  <c r="AM1083" i="3"/>
  <c r="AM1084" i="3"/>
  <c r="AM1085" i="3"/>
  <c r="AM1086" i="3"/>
  <c r="AM1087" i="3"/>
  <c r="AM1088" i="3"/>
  <c r="AM1089" i="3"/>
  <c r="AM1090" i="3"/>
  <c r="AM1091" i="3"/>
  <c r="AM1092" i="3"/>
  <c r="AM1097" i="3"/>
  <c r="AM1098" i="3"/>
  <c r="AM1099" i="3"/>
  <c r="AM1100" i="3"/>
  <c r="AM1101" i="3"/>
  <c r="AM1102" i="3"/>
  <c r="AM1103" i="3"/>
  <c r="AM1104" i="3"/>
  <c r="AM1105" i="3"/>
  <c r="AM1106" i="3"/>
  <c r="AM1111" i="3"/>
  <c r="AM1112" i="3"/>
  <c r="AM1113" i="3"/>
  <c r="AM1114" i="3"/>
  <c r="AM1115" i="3"/>
  <c r="AM1116" i="3"/>
  <c r="AM1117" i="3"/>
  <c r="AM1118" i="3"/>
  <c r="AM1119" i="3"/>
  <c r="AM1120" i="3"/>
  <c r="AM1125" i="3"/>
  <c r="AM1126" i="3"/>
  <c r="AM1127" i="3"/>
  <c r="AM1128" i="3"/>
  <c r="AM1129" i="3"/>
  <c r="AM1130" i="3"/>
  <c r="AM1131" i="3"/>
  <c r="AM1132" i="3"/>
  <c r="AM1133" i="3"/>
  <c r="AM1134" i="3"/>
  <c r="AM1139" i="3"/>
  <c r="AM1140" i="3"/>
  <c r="AM1141" i="3"/>
  <c r="AM1142" i="3"/>
  <c r="AM1143" i="3"/>
  <c r="AM1144" i="3"/>
  <c r="AM1145" i="3"/>
  <c r="AM1146" i="3"/>
  <c r="AM1147" i="3"/>
  <c r="AM1148" i="3"/>
  <c r="AM1153" i="3"/>
  <c r="AM1154" i="3"/>
  <c r="AM1155" i="3"/>
  <c r="AM1156" i="3"/>
  <c r="AM1157" i="3"/>
  <c r="AM1158" i="3"/>
  <c r="AM1159" i="3"/>
  <c r="AM1160" i="3"/>
  <c r="AM1161" i="3"/>
  <c r="AM1162" i="3"/>
  <c r="AM1167" i="3"/>
  <c r="AM1168" i="3"/>
  <c r="AM1169" i="3"/>
  <c r="AM1170" i="3"/>
  <c r="AM1171" i="3"/>
  <c r="AM1172" i="3"/>
  <c r="AM1173" i="3"/>
  <c r="AM1174" i="3"/>
  <c r="AM1175" i="3"/>
  <c r="AM1176" i="3"/>
  <c r="AM1181" i="3"/>
  <c r="AM1182" i="3"/>
  <c r="AM1183" i="3"/>
  <c r="AM1184" i="3"/>
  <c r="AM1185" i="3"/>
  <c r="AM1186" i="3"/>
  <c r="AM1187" i="3"/>
  <c r="AM1188" i="3"/>
  <c r="AM1189" i="3"/>
  <c r="AM1190" i="3"/>
  <c r="AM1195" i="3"/>
  <c r="AM1196" i="3"/>
  <c r="AM1197" i="3"/>
  <c r="AM1198" i="3"/>
  <c r="AM1199" i="3"/>
  <c r="AM1200" i="3"/>
  <c r="AM1201" i="3"/>
  <c r="AM1202" i="3"/>
  <c r="AM1203" i="3"/>
  <c r="AM1204" i="3"/>
  <c r="AM1209" i="3"/>
  <c r="AM1210" i="3"/>
  <c r="AM1211" i="3"/>
  <c r="AM1212" i="3"/>
  <c r="AM1213" i="3"/>
  <c r="AM1214" i="3"/>
  <c r="AM1215" i="3"/>
  <c r="AM1216" i="3"/>
  <c r="AM1217" i="3"/>
  <c r="AM1218" i="3"/>
  <c r="AM1223" i="3"/>
  <c r="AM1224" i="3"/>
  <c r="AM1225" i="3"/>
  <c r="AM1226" i="3"/>
  <c r="AM1227" i="3"/>
  <c r="AM1228" i="3"/>
  <c r="AM1229" i="3"/>
  <c r="AM1230" i="3"/>
  <c r="AM1231" i="3"/>
  <c r="AM1232" i="3"/>
  <c r="AM1237" i="3"/>
  <c r="AM1238" i="3"/>
  <c r="AM1239" i="3"/>
  <c r="AM1240" i="3"/>
  <c r="AM1241" i="3"/>
  <c r="AM1242" i="3"/>
  <c r="AM1243" i="3"/>
  <c r="AM1244" i="3"/>
  <c r="AM1245" i="3"/>
  <c r="AM1246" i="3"/>
  <c r="AM1251" i="3"/>
  <c r="AM1252" i="3"/>
  <c r="AM1253" i="3"/>
  <c r="AM1254" i="3"/>
  <c r="AM1255" i="3"/>
  <c r="AM1256" i="3"/>
  <c r="AM1257" i="3"/>
  <c r="AM1258" i="3"/>
  <c r="AM1259" i="3"/>
  <c r="AM1260" i="3"/>
  <c r="AM1265" i="3"/>
  <c r="AM1266" i="3"/>
  <c r="AM1267" i="3"/>
  <c r="AM1268" i="3"/>
  <c r="AM1269" i="3"/>
  <c r="AM1270" i="3"/>
  <c r="AM1271" i="3"/>
  <c r="AM1272" i="3"/>
  <c r="AM1273" i="3"/>
  <c r="AM1274" i="3"/>
  <c r="AM1279" i="3"/>
  <c r="AM1280" i="3"/>
  <c r="AM1281" i="3"/>
  <c r="AM1282" i="3"/>
  <c r="AM1283" i="3"/>
  <c r="AM1284" i="3"/>
  <c r="AM1285" i="3"/>
  <c r="AM1286" i="3"/>
  <c r="AM1287" i="3"/>
  <c r="AM1288" i="3"/>
  <c r="AM1293" i="3"/>
  <c r="AM1294" i="3"/>
  <c r="AM1295" i="3"/>
  <c r="AM1296" i="3"/>
  <c r="AM1297" i="3"/>
  <c r="AM1298" i="3"/>
  <c r="AM1299" i="3"/>
  <c r="AM1300" i="3"/>
  <c r="AM1301" i="3"/>
  <c r="AM1302" i="3"/>
  <c r="AM1307" i="3"/>
  <c r="AM1308" i="3"/>
  <c r="AM1309" i="3"/>
  <c r="AM1310" i="3"/>
  <c r="AM1311" i="3"/>
  <c r="AM1312" i="3"/>
  <c r="AM1313" i="3"/>
  <c r="AM1314" i="3"/>
  <c r="AM1315" i="3"/>
  <c r="AM1316" i="3"/>
  <c r="AM1321" i="3"/>
  <c r="AM1322" i="3"/>
  <c r="AM1323" i="3"/>
  <c r="AM1324" i="3"/>
  <c r="AM1325" i="3"/>
  <c r="AM1326" i="3"/>
  <c r="AM1327" i="3"/>
  <c r="AM1328" i="3"/>
  <c r="AM1329" i="3"/>
  <c r="AM1330" i="3"/>
  <c r="AM1335" i="3"/>
  <c r="AM1336" i="3"/>
  <c r="AM1337" i="3"/>
  <c r="AM1338" i="3"/>
  <c r="AM1339" i="3"/>
  <c r="AM1340" i="3"/>
  <c r="AM1341" i="3"/>
  <c r="AM1342" i="3"/>
  <c r="AM1343" i="3"/>
  <c r="AM1344" i="3"/>
  <c r="AM1349" i="3"/>
  <c r="AM1350" i="3"/>
  <c r="AM1351" i="3"/>
  <c r="AM1352" i="3"/>
  <c r="AM1353" i="3"/>
  <c r="AM1354" i="3"/>
  <c r="AM1355" i="3"/>
  <c r="AM1356" i="3"/>
  <c r="AM1357" i="3"/>
  <c r="AM1358" i="3"/>
  <c r="AM1363" i="3"/>
  <c r="AM1364" i="3"/>
  <c r="AM1365" i="3"/>
  <c r="AM1366" i="3"/>
  <c r="AM1367" i="3"/>
  <c r="AM1368" i="3"/>
  <c r="AM1369" i="3"/>
  <c r="AM1370" i="3"/>
  <c r="AM1371" i="3"/>
  <c r="AM1372" i="3"/>
  <c r="AM1377" i="3"/>
  <c r="AM1378" i="3"/>
  <c r="AM1379" i="3"/>
  <c r="AM1380" i="3"/>
  <c r="AM1381" i="3"/>
  <c r="AM1382" i="3"/>
  <c r="AM1383" i="3"/>
  <c r="AM1384" i="3"/>
  <c r="AM1385" i="3"/>
  <c r="AM1386" i="3"/>
  <c r="AM1391" i="3"/>
  <c r="AM1392" i="3"/>
  <c r="AM1393" i="3"/>
  <c r="AM1394" i="3"/>
  <c r="AM1395" i="3"/>
  <c r="AM1396" i="3"/>
  <c r="AM1397" i="3"/>
  <c r="AM1398" i="3"/>
  <c r="AM1399" i="3"/>
  <c r="AM1400" i="3"/>
  <c r="AM1405" i="3"/>
  <c r="AM1406" i="3"/>
  <c r="AM1407" i="3"/>
  <c r="AM1408" i="3"/>
  <c r="AM1409" i="3"/>
  <c r="AM1410" i="3"/>
  <c r="AM1411" i="3"/>
  <c r="AM1412" i="3"/>
  <c r="AM1413" i="3"/>
  <c r="AM1414" i="3"/>
  <c r="AM1419" i="3"/>
  <c r="AM1420" i="3"/>
  <c r="AM1421" i="3"/>
  <c r="AM1422" i="3"/>
  <c r="AM1423" i="3"/>
  <c r="AM1424" i="3"/>
  <c r="AM1425" i="3"/>
  <c r="AM1426" i="3"/>
  <c r="AM1427" i="3"/>
  <c r="AM1428" i="3"/>
  <c r="AM1433" i="3"/>
  <c r="AM1434" i="3"/>
  <c r="AM1435" i="3"/>
  <c r="AM1436" i="3"/>
  <c r="AM1437" i="3"/>
  <c r="AM1438" i="3"/>
  <c r="AM1439" i="3"/>
  <c r="AM1440" i="3"/>
  <c r="AM1441" i="3"/>
  <c r="AM1442" i="3"/>
  <c r="AM1447" i="3"/>
  <c r="AM1448" i="3"/>
  <c r="AM1449" i="3"/>
  <c r="AM1450" i="3"/>
  <c r="AM1451" i="3"/>
  <c r="AM1452" i="3"/>
  <c r="AM1453" i="3"/>
  <c r="AM1454" i="3"/>
  <c r="AM1455" i="3"/>
  <c r="AM1456" i="3"/>
  <c r="AM1461" i="3"/>
  <c r="AM1462" i="3"/>
  <c r="AM1463" i="3"/>
  <c r="AM1464" i="3"/>
  <c r="AM1465" i="3"/>
  <c r="AM1466" i="3"/>
  <c r="AM1467" i="3"/>
  <c r="AM1468" i="3"/>
  <c r="AM1469" i="3"/>
  <c r="AM1470" i="3"/>
  <c r="AM1475" i="3"/>
  <c r="AM1476" i="3"/>
  <c r="AM1477" i="3"/>
  <c r="AM1478" i="3"/>
  <c r="AM1479" i="3"/>
  <c r="AM1480" i="3"/>
  <c r="AM1481" i="3"/>
  <c r="AM1482" i="3"/>
  <c r="AM1483" i="3"/>
  <c r="AM1484" i="3"/>
  <c r="AM1489" i="3"/>
  <c r="AM1490" i="3"/>
  <c r="AM1491" i="3"/>
  <c r="AM1492" i="3"/>
  <c r="AM1493" i="3"/>
  <c r="AM1494" i="3"/>
  <c r="AM1495" i="3"/>
  <c r="AM1496" i="3"/>
  <c r="AM1497" i="3"/>
  <c r="AM1498" i="3"/>
  <c r="AM1503" i="3"/>
  <c r="AM1504" i="3"/>
  <c r="AM1505" i="3"/>
  <c r="AM1506" i="3"/>
  <c r="AM1507" i="3"/>
  <c r="AM1508" i="3"/>
  <c r="AM1509" i="3"/>
  <c r="AM1510" i="3"/>
  <c r="AM1511" i="3"/>
  <c r="AM1512" i="3"/>
  <c r="AM1517" i="3"/>
  <c r="AM1518" i="3"/>
  <c r="AM1519" i="3"/>
  <c r="AM1520" i="3"/>
  <c r="AM1521" i="3"/>
  <c r="AM1522" i="3"/>
  <c r="AM1523" i="3"/>
  <c r="AM1524" i="3"/>
  <c r="AM1525" i="3"/>
  <c r="AM1526" i="3"/>
  <c r="AH1530" i="3"/>
  <c r="F1530" i="3"/>
  <c r="B1530" i="3"/>
  <c r="F1529" i="3"/>
  <c r="A1529" i="3"/>
  <c r="AH1528" i="3"/>
  <c r="AG1528" i="3"/>
  <c r="AF1528" i="3"/>
  <c r="AE1528" i="3"/>
  <c r="AD1528" i="3"/>
  <c r="AC1528" i="3"/>
  <c r="AB1528" i="3"/>
  <c r="AA1528" i="3"/>
  <c r="Z1528" i="3"/>
  <c r="Y1528" i="3"/>
  <c r="X1528" i="3"/>
  <c r="W1528" i="3"/>
  <c r="V1528" i="3"/>
  <c r="U1528" i="3"/>
  <c r="T1528" i="3"/>
  <c r="S1528" i="3"/>
  <c r="Q1528" i="3"/>
  <c r="P1528" i="3"/>
  <c r="O1528" i="3"/>
  <c r="N1528" i="3"/>
  <c r="M1528" i="3"/>
  <c r="L1528" i="3"/>
  <c r="K1528" i="3"/>
  <c r="J1528" i="3"/>
  <c r="I1528" i="3"/>
  <c r="F1528" i="3"/>
  <c r="AH1516" i="3"/>
  <c r="F1516" i="3"/>
  <c r="B1516" i="3"/>
  <c r="F1515" i="3"/>
  <c r="A1515" i="3"/>
  <c r="AH1514" i="3"/>
  <c r="AG1514" i="3"/>
  <c r="AF1514" i="3"/>
  <c r="AE1514" i="3"/>
  <c r="AD1514" i="3"/>
  <c r="AC1514" i="3"/>
  <c r="AB1514" i="3"/>
  <c r="AA1514" i="3"/>
  <c r="Z1514" i="3"/>
  <c r="Y1514" i="3"/>
  <c r="X1514" i="3"/>
  <c r="W1514" i="3"/>
  <c r="V1514" i="3"/>
  <c r="U1514" i="3"/>
  <c r="T1514" i="3"/>
  <c r="S1514" i="3"/>
  <c r="Q1514" i="3"/>
  <c r="P1514" i="3"/>
  <c r="O1514" i="3"/>
  <c r="N1514" i="3"/>
  <c r="M1514" i="3"/>
  <c r="L1514" i="3"/>
  <c r="K1514" i="3"/>
  <c r="J1514" i="3"/>
  <c r="I1514" i="3"/>
  <c r="F1514" i="3"/>
  <c r="AH1502" i="3"/>
  <c r="F1502" i="3"/>
  <c r="B1502" i="3"/>
  <c r="F1501" i="3"/>
  <c r="A1501" i="3"/>
  <c r="AH1500" i="3"/>
  <c r="AG1500" i="3"/>
  <c r="AF1500" i="3"/>
  <c r="AE1500" i="3"/>
  <c r="AD1500" i="3"/>
  <c r="AC1500" i="3"/>
  <c r="AB1500" i="3"/>
  <c r="AA1500" i="3"/>
  <c r="Z1500" i="3"/>
  <c r="Y1500" i="3"/>
  <c r="X1500" i="3"/>
  <c r="W1500" i="3"/>
  <c r="V1500" i="3"/>
  <c r="U1500" i="3"/>
  <c r="T1500" i="3"/>
  <c r="S1500" i="3"/>
  <c r="Q1500" i="3"/>
  <c r="P1500" i="3"/>
  <c r="O1500" i="3"/>
  <c r="N1500" i="3"/>
  <c r="M1500" i="3"/>
  <c r="L1500" i="3"/>
  <c r="K1500" i="3"/>
  <c r="J1500" i="3"/>
  <c r="I1500" i="3"/>
  <c r="F1500" i="3"/>
  <c r="AH1488" i="3"/>
  <c r="F1488" i="3"/>
  <c r="B1488" i="3"/>
  <c r="F1487" i="3"/>
  <c r="A1487" i="3"/>
  <c r="AH1486" i="3"/>
  <c r="AG1486" i="3"/>
  <c r="AF1486" i="3"/>
  <c r="AE1486" i="3"/>
  <c r="AD1486" i="3"/>
  <c r="AC1486" i="3"/>
  <c r="AB1486" i="3"/>
  <c r="AA1486" i="3"/>
  <c r="Z1486" i="3"/>
  <c r="Y1486" i="3"/>
  <c r="X1486" i="3"/>
  <c r="W1486" i="3"/>
  <c r="V1486" i="3"/>
  <c r="U1486" i="3"/>
  <c r="T1486" i="3"/>
  <c r="S1486" i="3"/>
  <c r="Q1486" i="3"/>
  <c r="P1486" i="3"/>
  <c r="O1486" i="3"/>
  <c r="N1486" i="3"/>
  <c r="M1486" i="3"/>
  <c r="L1486" i="3"/>
  <c r="K1486" i="3"/>
  <c r="J1486" i="3"/>
  <c r="I1486" i="3"/>
  <c r="F1486" i="3"/>
  <c r="AH1474" i="3"/>
  <c r="F1474" i="3"/>
  <c r="B1474" i="3"/>
  <c r="F1473" i="3"/>
  <c r="A1473" i="3"/>
  <c r="AH1472" i="3"/>
  <c r="AG1472" i="3"/>
  <c r="AF1472" i="3"/>
  <c r="AE1472" i="3"/>
  <c r="AD1472" i="3"/>
  <c r="AC1472" i="3"/>
  <c r="AB1472" i="3"/>
  <c r="AA1472" i="3"/>
  <c r="Z1472" i="3"/>
  <c r="Y1472" i="3"/>
  <c r="X1472" i="3"/>
  <c r="W1472" i="3"/>
  <c r="V1472" i="3"/>
  <c r="U1472" i="3"/>
  <c r="T1472" i="3"/>
  <c r="S1472" i="3"/>
  <c r="Q1472" i="3"/>
  <c r="P1472" i="3"/>
  <c r="O1472" i="3"/>
  <c r="N1472" i="3"/>
  <c r="M1472" i="3"/>
  <c r="L1472" i="3"/>
  <c r="K1472" i="3"/>
  <c r="J1472" i="3"/>
  <c r="I1472" i="3"/>
  <c r="F1472" i="3"/>
  <c r="AH1460" i="3"/>
  <c r="F1460" i="3"/>
  <c r="B1460" i="3"/>
  <c r="F1459" i="3"/>
  <c r="A1459" i="3"/>
  <c r="AH1458" i="3"/>
  <c r="AG1458" i="3"/>
  <c r="AF1458" i="3"/>
  <c r="AE1458" i="3"/>
  <c r="AD1458" i="3"/>
  <c r="AC1458" i="3"/>
  <c r="AB1458" i="3"/>
  <c r="AA1458" i="3"/>
  <c r="Z1458" i="3"/>
  <c r="Y1458" i="3"/>
  <c r="X1458" i="3"/>
  <c r="W1458" i="3"/>
  <c r="V1458" i="3"/>
  <c r="U1458" i="3"/>
  <c r="T1458" i="3"/>
  <c r="S1458" i="3"/>
  <c r="Q1458" i="3"/>
  <c r="P1458" i="3"/>
  <c r="O1458" i="3"/>
  <c r="N1458" i="3"/>
  <c r="M1458" i="3"/>
  <c r="L1458" i="3"/>
  <c r="K1458" i="3"/>
  <c r="J1458" i="3"/>
  <c r="I1458" i="3"/>
  <c r="F1458" i="3"/>
  <c r="AH1446" i="3"/>
  <c r="F1446" i="3"/>
  <c r="B1446" i="3"/>
  <c r="F1445" i="3"/>
  <c r="A1445" i="3"/>
  <c r="AH1444" i="3"/>
  <c r="AG1444" i="3"/>
  <c r="AF1444" i="3"/>
  <c r="AE1444" i="3"/>
  <c r="AD1444" i="3"/>
  <c r="AC1444" i="3"/>
  <c r="AB1444" i="3"/>
  <c r="AA1444" i="3"/>
  <c r="Z1444" i="3"/>
  <c r="Y1444" i="3"/>
  <c r="X1444" i="3"/>
  <c r="W1444" i="3"/>
  <c r="V1444" i="3"/>
  <c r="U1444" i="3"/>
  <c r="T1444" i="3"/>
  <c r="S1444" i="3"/>
  <c r="Q1444" i="3"/>
  <c r="P1444" i="3"/>
  <c r="O1444" i="3"/>
  <c r="N1444" i="3"/>
  <c r="M1444" i="3"/>
  <c r="L1444" i="3"/>
  <c r="K1444" i="3"/>
  <c r="J1444" i="3"/>
  <c r="I1444" i="3"/>
  <c r="F1444" i="3"/>
  <c r="AH1432" i="3"/>
  <c r="F1432" i="3"/>
  <c r="B1432" i="3"/>
  <c r="F1431" i="3"/>
  <c r="A1431" i="3"/>
  <c r="AH1430" i="3"/>
  <c r="AG1430" i="3"/>
  <c r="AF1430" i="3"/>
  <c r="AE1430" i="3"/>
  <c r="AD1430" i="3"/>
  <c r="AC1430" i="3"/>
  <c r="AB1430" i="3"/>
  <c r="AA1430" i="3"/>
  <c r="Z1430" i="3"/>
  <c r="Y1430" i="3"/>
  <c r="X1430" i="3"/>
  <c r="W1430" i="3"/>
  <c r="V1430" i="3"/>
  <c r="U1430" i="3"/>
  <c r="T1430" i="3"/>
  <c r="S1430" i="3"/>
  <c r="Q1430" i="3"/>
  <c r="P1430" i="3"/>
  <c r="O1430" i="3"/>
  <c r="N1430" i="3"/>
  <c r="M1430" i="3"/>
  <c r="L1430" i="3"/>
  <c r="K1430" i="3"/>
  <c r="J1430" i="3"/>
  <c r="I1430" i="3"/>
  <c r="F1430" i="3"/>
  <c r="AH1418" i="3"/>
  <c r="F1418" i="3"/>
  <c r="B1418" i="3"/>
  <c r="F1417" i="3"/>
  <c r="A1417" i="3"/>
  <c r="AH1416" i="3"/>
  <c r="AG1416" i="3"/>
  <c r="AF1416" i="3"/>
  <c r="AE1416" i="3"/>
  <c r="AD1416" i="3"/>
  <c r="AC1416" i="3"/>
  <c r="AB1416" i="3"/>
  <c r="AA1416" i="3"/>
  <c r="Z1416" i="3"/>
  <c r="Y1416" i="3"/>
  <c r="X1416" i="3"/>
  <c r="W1416" i="3"/>
  <c r="V1416" i="3"/>
  <c r="U1416" i="3"/>
  <c r="T1416" i="3"/>
  <c r="S1416" i="3"/>
  <c r="Q1416" i="3"/>
  <c r="P1416" i="3"/>
  <c r="O1416" i="3"/>
  <c r="N1416" i="3"/>
  <c r="M1416" i="3"/>
  <c r="L1416" i="3"/>
  <c r="K1416" i="3"/>
  <c r="J1416" i="3"/>
  <c r="I1416" i="3"/>
  <c r="F1416" i="3"/>
  <c r="AH1404" i="3"/>
  <c r="F1404" i="3"/>
  <c r="B1404" i="3"/>
  <c r="F1403" i="3"/>
  <c r="A1403" i="3"/>
  <c r="AH1402" i="3"/>
  <c r="AG1402" i="3"/>
  <c r="AF1402" i="3"/>
  <c r="AE1402" i="3"/>
  <c r="AD1402" i="3"/>
  <c r="AC1402" i="3"/>
  <c r="AB1402" i="3"/>
  <c r="AA1402" i="3"/>
  <c r="Z1402" i="3"/>
  <c r="Y1402" i="3"/>
  <c r="X1402" i="3"/>
  <c r="W1402" i="3"/>
  <c r="V1402" i="3"/>
  <c r="U1402" i="3"/>
  <c r="T1402" i="3"/>
  <c r="S1402" i="3"/>
  <c r="Q1402" i="3"/>
  <c r="P1402" i="3"/>
  <c r="O1402" i="3"/>
  <c r="N1402" i="3"/>
  <c r="M1402" i="3"/>
  <c r="L1402" i="3"/>
  <c r="K1402" i="3"/>
  <c r="J1402" i="3"/>
  <c r="I1402" i="3"/>
  <c r="F1402" i="3"/>
  <c r="AH1390" i="3"/>
  <c r="F1390" i="3"/>
  <c r="B1390" i="3"/>
  <c r="F1389" i="3"/>
  <c r="A1389" i="3"/>
  <c r="AH1388" i="3"/>
  <c r="AG1388" i="3"/>
  <c r="AF1388" i="3"/>
  <c r="AE1388" i="3"/>
  <c r="AD1388" i="3"/>
  <c r="AC1388" i="3"/>
  <c r="AB1388" i="3"/>
  <c r="AA1388" i="3"/>
  <c r="Z1388" i="3"/>
  <c r="Y1388" i="3"/>
  <c r="X1388" i="3"/>
  <c r="W1388" i="3"/>
  <c r="V1388" i="3"/>
  <c r="U1388" i="3"/>
  <c r="T1388" i="3"/>
  <c r="S1388" i="3"/>
  <c r="Q1388" i="3"/>
  <c r="P1388" i="3"/>
  <c r="O1388" i="3"/>
  <c r="N1388" i="3"/>
  <c r="M1388" i="3"/>
  <c r="L1388" i="3"/>
  <c r="K1388" i="3"/>
  <c r="J1388" i="3"/>
  <c r="I1388" i="3"/>
  <c r="F1388" i="3"/>
  <c r="AH1376" i="3"/>
  <c r="F1376" i="3"/>
  <c r="B1376" i="3"/>
  <c r="F1375" i="3"/>
  <c r="A1375" i="3"/>
  <c r="AH1374" i="3"/>
  <c r="AG1374" i="3"/>
  <c r="AF1374" i="3"/>
  <c r="AE1374" i="3"/>
  <c r="AD1374" i="3"/>
  <c r="AC1374" i="3"/>
  <c r="AB1374" i="3"/>
  <c r="AA1374" i="3"/>
  <c r="Z1374" i="3"/>
  <c r="Y1374" i="3"/>
  <c r="X1374" i="3"/>
  <c r="W1374" i="3"/>
  <c r="V1374" i="3"/>
  <c r="U1374" i="3"/>
  <c r="T1374" i="3"/>
  <c r="S1374" i="3"/>
  <c r="Q1374" i="3"/>
  <c r="P1374" i="3"/>
  <c r="O1374" i="3"/>
  <c r="N1374" i="3"/>
  <c r="M1374" i="3"/>
  <c r="L1374" i="3"/>
  <c r="K1374" i="3"/>
  <c r="J1374" i="3"/>
  <c r="I1374" i="3"/>
  <c r="F1374" i="3"/>
  <c r="AH1362" i="3"/>
  <c r="F1362" i="3"/>
  <c r="B1362" i="3"/>
  <c r="F1361" i="3"/>
  <c r="A1361" i="3"/>
  <c r="AH1360" i="3"/>
  <c r="AG1360" i="3"/>
  <c r="AF1360" i="3"/>
  <c r="AE1360" i="3"/>
  <c r="AD1360" i="3"/>
  <c r="AC1360" i="3"/>
  <c r="AB1360" i="3"/>
  <c r="AA1360" i="3"/>
  <c r="Z1360" i="3"/>
  <c r="Y1360" i="3"/>
  <c r="X1360" i="3"/>
  <c r="W1360" i="3"/>
  <c r="V1360" i="3"/>
  <c r="U1360" i="3"/>
  <c r="T1360" i="3"/>
  <c r="S1360" i="3"/>
  <c r="Q1360" i="3"/>
  <c r="P1360" i="3"/>
  <c r="O1360" i="3"/>
  <c r="N1360" i="3"/>
  <c r="M1360" i="3"/>
  <c r="L1360" i="3"/>
  <c r="K1360" i="3"/>
  <c r="J1360" i="3"/>
  <c r="I1360" i="3"/>
  <c r="F1360" i="3"/>
  <c r="AH1348" i="3"/>
  <c r="F1348" i="3"/>
  <c r="B1348" i="3"/>
  <c r="F1347" i="3"/>
  <c r="A1347" i="3"/>
  <c r="AH1346" i="3"/>
  <c r="AG1346" i="3"/>
  <c r="AF1346" i="3"/>
  <c r="AE1346" i="3"/>
  <c r="AD1346" i="3"/>
  <c r="AC1346" i="3"/>
  <c r="AB1346" i="3"/>
  <c r="AA1346" i="3"/>
  <c r="Z1346" i="3"/>
  <c r="Y1346" i="3"/>
  <c r="X1346" i="3"/>
  <c r="W1346" i="3"/>
  <c r="V1346" i="3"/>
  <c r="U1346" i="3"/>
  <c r="T1346" i="3"/>
  <c r="S1346" i="3"/>
  <c r="Q1346" i="3"/>
  <c r="P1346" i="3"/>
  <c r="O1346" i="3"/>
  <c r="N1346" i="3"/>
  <c r="M1346" i="3"/>
  <c r="L1346" i="3"/>
  <c r="K1346" i="3"/>
  <c r="J1346" i="3"/>
  <c r="I1346" i="3"/>
  <c r="F1346" i="3"/>
  <c r="AH1334" i="3"/>
  <c r="F1334" i="3"/>
  <c r="B1334" i="3"/>
  <c r="F1333" i="3"/>
  <c r="A1333" i="3"/>
  <c r="AH1332" i="3"/>
  <c r="AG1332" i="3"/>
  <c r="AF1332" i="3"/>
  <c r="AE1332" i="3"/>
  <c r="AD1332" i="3"/>
  <c r="AC1332" i="3"/>
  <c r="AB1332" i="3"/>
  <c r="AA1332" i="3"/>
  <c r="Z1332" i="3"/>
  <c r="Y1332" i="3"/>
  <c r="X1332" i="3"/>
  <c r="W1332" i="3"/>
  <c r="V1332" i="3"/>
  <c r="U1332" i="3"/>
  <c r="T1332" i="3"/>
  <c r="S1332" i="3"/>
  <c r="Q1332" i="3"/>
  <c r="P1332" i="3"/>
  <c r="O1332" i="3"/>
  <c r="N1332" i="3"/>
  <c r="M1332" i="3"/>
  <c r="L1332" i="3"/>
  <c r="K1332" i="3"/>
  <c r="J1332" i="3"/>
  <c r="I1332" i="3"/>
  <c r="F1332" i="3"/>
  <c r="AH1320" i="3"/>
  <c r="F1320" i="3"/>
  <c r="B1320" i="3"/>
  <c r="F1319" i="3"/>
  <c r="A1319" i="3"/>
  <c r="AH1318" i="3"/>
  <c r="AG1318" i="3"/>
  <c r="AF1318" i="3"/>
  <c r="AE1318" i="3"/>
  <c r="AD1318" i="3"/>
  <c r="AC1318" i="3"/>
  <c r="AB1318" i="3"/>
  <c r="AA1318" i="3"/>
  <c r="Z1318" i="3"/>
  <c r="Y1318" i="3"/>
  <c r="X1318" i="3"/>
  <c r="W1318" i="3"/>
  <c r="V1318" i="3"/>
  <c r="U1318" i="3"/>
  <c r="T1318" i="3"/>
  <c r="S1318" i="3"/>
  <c r="Q1318" i="3"/>
  <c r="P1318" i="3"/>
  <c r="O1318" i="3"/>
  <c r="N1318" i="3"/>
  <c r="M1318" i="3"/>
  <c r="L1318" i="3"/>
  <c r="K1318" i="3"/>
  <c r="J1318" i="3"/>
  <c r="I1318" i="3"/>
  <c r="F1318" i="3"/>
  <c r="AH1306" i="3"/>
  <c r="F1306" i="3"/>
  <c r="B1306" i="3"/>
  <c r="F1305" i="3"/>
  <c r="A1305" i="3"/>
  <c r="AH1304" i="3"/>
  <c r="AG1304" i="3"/>
  <c r="AF1304" i="3"/>
  <c r="AE1304" i="3"/>
  <c r="AD1304" i="3"/>
  <c r="AC1304" i="3"/>
  <c r="AB1304" i="3"/>
  <c r="AA1304" i="3"/>
  <c r="Z1304" i="3"/>
  <c r="Y1304" i="3"/>
  <c r="X1304" i="3"/>
  <c r="W1304" i="3"/>
  <c r="V1304" i="3"/>
  <c r="U1304" i="3"/>
  <c r="T1304" i="3"/>
  <c r="S1304" i="3"/>
  <c r="Q1304" i="3"/>
  <c r="P1304" i="3"/>
  <c r="O1304" i="3"/>
  <c r="N1304" i="3"/>
  <c r="M1304" i="3"/>
  <c r="L1304" i="3"/>
  <c r="K1304" i="3"/>
  <c r="J1304" i="3"/>
  <c r="I1304" i="3"/>
  <c r="F1304" i="3"/>
  <c r="AH1292" i="3"/>
  <c r="F1292" i="3"/>
  <c r="B1292" i="3"/>
  <c r="F1291" i="3"/>
  <c r="A1291" i="3"/>
  <c r="AH1290" i="3"/>
  <c r="AG1290" i="3"/>
  <c r="AF1290" i="3"/>
  <c r="AE1290" i="3"/>
  <c r="AD1290" i="3"/>
  <c r="AC1290" i="3"/>
  <c r="AB1290" i="3"/>
  <c r="AA1290" i="3"/>
  <c r="Z1290" i="3"/>
  <c r="Y1290" i="3"/>
  <c r="X1290" i="3"/>
  <c r="W1290" i="3"/>
  <c r="V1290" i="3"/>
  <c r="U1290" i="3"/>
  <c r="T1290" i="3"/>
  <c r="S1290" i="3"/>
  <c r="Q1290" i="3"/>
  <c r="P1290" i="3"/>
  <c r="O1290" i="3"/>
  <c r="N1290" i="3"/>
  <c r="M1290" i="3"/>
  <c r="L1290" i="3"/>
  <c r="K1290" i="3"/>
  <c r="J1290" i="3"/>
  <c r="I1290" i="3"/>
  <c r="F1290" i="3"/>
  <c r="AH1278" i="3"/>
  <c r="F1278" i="3"/>
  <c r="B1278" i="3"/>
  <c r="F1277" i="3"/>
  <c r="A1277" i="3"/>
  <c r="AH1276" i="3"/>
  <c r="AG1276" i="3"/>
  <c r="AF1276" i="3"/>
  <c r="AE1276" i="3"/>
  <c r="AD1276" i="3"/>
  <c r="AC1276" i="3"/>
  <c r="AB1276" i="3"/>
  <c r="AA1276" i="3"/>
  <c r="Z1276" i="3"/>
  <c r="Y1276" i="3"/>
  <c r="X1276" i="3"/>
  <c r="W1276" i="3"/>
  <c r="V1276" i="3"/>
  <c r="U1276" i="3"/>
  <c r="T1276" i="3"/>
  <c r="S1276" i="3"/>
  <c r="Q1276" i="3"/>
  <c r="P1276" i="3"/>
  <c r="O1276" i="3"/>
  <c r="N1276" i="3"/>
  <c r="M1276" i="3"/>
  <c r="L1276" i="3"/>
  <c r="K1276" i="3"/>
  <c r="J1276" i="3"/>
  <c r="I1276" i="3"/>
  <c r="F1276" i="3"/>
  <c r="AH1264" i="3"/>
  <c r="F1264" i="3"/>
  <c r="B1264" i="3"/>
  <c r="F1263" i="3"/>
  <c r="A1263" i="3"/>
  <c r="AH1262" i="3"/>
  <c r="AG1262" i="3"/>
  <c r="AF1262" i="3"/>
  <c r="AE1262" i="3"/>
  <c r="AD1262" i="3"/>
  <c r="AC1262" i="3"/>
  <c r="AB1262" i="3"/>
  <c r="AA1262" i="3"/>
  <c r="Z1262" i="3"/>
  <c r="Y1262" i="3"/>
  <c r="X1262" i="3"/>
  <c r="W1262" i="3"/>
  <c r="V1262" i="3"/>
  <c r="U1262" i="3"/>
  <c r="T1262" i="3"/>
  <c r="S1262" i="3"/>
  <c r="Q1262" i="3"/>
  <c r="P1262" i="3"/>
  <c r="O1262" i="3"/>
  <c r="N1262" i="3"/>
  <c r="M1262" i="3"/>
  <c r="L1262" i="3"/>
  <c r="K1262" i="3"/>
  <c r="J1262" i="3"/>
  <c r="I1262" i="3"/>
  <c r="F1262" i="3"/>
  <c r="AH1250" i="3"/>
  <c r="F1250" i="3"/>
  <c r="B1250" i="3"/>
  <c r="F1249" i="3"/>
  <c r="A1249" i="3"/>
  <c r="AH1248" i="3"/>
  <c r="AG1248" i="3"/>
  <c r="AF1248" i="3"/>
  <c r="AE1248" i="3"/>
  <c r="AD1248" i="3"/>
  <c r="AC1248" i="3"/>
  <c r="AB1248" i="3"/>
  <c r="AA1248" i="3"/>
  <c r="Z1248" i="3"/>
  <c r="Y1248" i="3"/>
  <c r="X1248" i="3"/>
  <c r="W1248" i="3"/>
  <c r="V1248" i="3"/>
  <c r="U1248" i="3"/>
  <c r="T1248" i="3"/>
  <c r="S1248" i="3"/>
  <c r="Q1248" i="3"/>
  <c r="P1248" i="3"/>
  <c r="O1248" i="3"/>
  <c r="N1248" i="3"/>
  <c r="M1248" i="3"/>
  <c r="L1248" i="3"/>
  <c r="K1248" i="3"/>
  <c r="J1248" i="3"/>
  <c r="I1248" i="3"/>
  <c r="F1248" i="3"/>
  <c r="AH1236" i="3"/>
  <c r="F1236" i="3"/>
  <c r="B1236" i="3"/>
  <c r="F1235" i="3"/>
  <c r="A1235" i="3"/>
  <c r="AH1234" i="3"/>
  <c r="AG1234" i="3"/>
  <c r="AF1234" i="3"/>
  <c r="AE1234" i="3"/>
  <c r="AD1234" i="3"/>
  <c r="AC1234" i="3"/>
  <c r="AB1234" i="3"/>
  <c r="AA1234" i="3"/>
  <c r="Z1234" i="3"/>
  <c r="Y1234" i="3"/>
  <c r="X1234" i="3"/>
  <c r="W1234" i="3"/>
  <c r="V1234" i="3"/>
  <c r="U1234" i="3"/>
  <c r="T1234" i="3"/>
  <c r="S1234" i="3"/>
  <c r="Q1234" i="3"/>
  <c r="P1234" i="3"/>
  <c r="O1234" i="3"/>
  <c r="N1234" i="3"/>
  <c r="M1234" i="3"/>
  <c r="L1234" i="3"/>
  <c r="K1234" i="3"/>
  <c r="J1234" i="3"/>
  <c r="I1234" i="3"/>
  <c r="F1234" i="3"/>
  <c r="AH1222" i="3"/>
  <c r="F1222" i="3"/>
  <c r="B1222" i="3"/>
  <c r="F1221" i="3"/>
  <c r="A1221" i="3"/>
  <c r="AH1220" i="3"/>
  <c r="AG1220" i="3"/>
  <c r="AF1220" i="3"/>
  <c r="AE1220" i="3"/>
  <c r="AD1220" i="3"/>
  <c r="AC1220" i="3"/>
  <c r="AB1220" i="3"/>
  <c r="AA1220" i="3"/>
  <c r="Z1220" i="3"/>
  <c r="Y1220" i="3"/>
  <c r="X1220" i="3"/>
  <c r="W1220" i="3"/>
  <c r="V1220" i="3"/>
  <c r="U1220" i="3"/>
  <c r="T1220" i="3"/>
  <c r="S1220" i="3"/>
  <c r="Q1220" i="3"/>
  <c r="P1220" i="3"/>
  <c r="O1220" i="3"/>
  <c r="N1220" i="3"/>
  <c r="M1220" i="3"/>
  <c r="L1220" i="3"/>
  <c r="K1220" i="3"/>
  <c r="J1220" i="3"/>
  <c r="I1220" i="3"/>
  <c r="F1220" i="3"/>
  <c r="AH1208" i="3"/>
  <c r="F1208" i="3"/>
  <c r="B1208" i="3"/>
  <c r="F1207" i="3"/>
  <c r="A1207" i="3"/>
  <c r="AH1206" i="3"/>
  <c r="AG1206" i="3"/>
  <c r="AF1206" i="3"/>
  <c r="AE1206" i="3"/>
  <c r="AD1206" i="3"/>
  <c r="AC1206" i="3"/>
  <c r="AB1206" i="3"/>
  <c r="AA1206" i="3"/>
  <c r="Z1206" i="3"/>
  <c r="Y1206" i="3"/>
  <c r="X1206" i="3"/>
  <c r="W1206" i="3"/>
  <c r="V1206" i="3"/>
  <c r="U1206" i="3"/>
  <c r="T1206" i="3"/>
  <c r="S1206" i="3"/>
  <c r="Q1206" i="3"/>
  <c r="P1206" i="3"/>
  <c r="O1206" i="3"/>
  <c r="N1206" i="3"/>
  <c r="M1206" i="3"/>
  <c r="L1206" i="3"/>
  <c r="K1206" i="3"/>
  <c r="J1206" i="3"/>
  <c r="I1206" i="3"/>
  <c r="F1206" i="3"/>
  <c r="AH1194" i="3"/>
  <c r="F1194" i="3"/>
  <c r="B1194" i="3"/>
  <c r="F1193" i="3"/>
  <c r="A1193" i="3"/>
  <c r="AH1192" i="3"/>
  <c r="AG1192" i="3"/>
  <c r="AF1192" i="3"/>
  <c r="AE1192" i="3"/>
  <c r="AD1192" i="3"/>
  <c r="AC1192" i="3"/>
  <c r="AB1192" i="3"/>
  <c r="AA1192" i="3"/>
  <c r="Z1192" i="3"/>
  <c r="Y1192" i="3"/>
  <c r="X1192" i="3"/>
  <c r="W1192" i="3"/>
  <c r="V1192" i="3"/>
  <c r="U1192" i="3"/>
  <c r="T1192" i="3"/>
  <c r="S1192" i="3"/>
  <c r="Q1192" i="3"/>
  <c r="P1192" i="3"/>
  <c r="O1192" i="3"/>
  <c r="N1192" i="3"/>
  <c r="M1192" i="3"/>
  <c r="L1192" i="3"/>
  <c r="K1192" i="3"/>
  <c r="J1192" i="3"/>
  <c r="I1192" i="3"/>
  <c r="F1192" i="3"/>
  <c r="AH1180" i="3"/>
  <c r="F1180" i="3"/>
  <c r="B1180" i="3"/>
  <c r="F1179" i="3"/>
  <c r="A1179" i="3"/>
  <c r="AH1178" i="3"/>
  <c r="AG1178" i="3"/>
  <c r="AF1178" i="3"/>
  <c r="AE1178" i="3"/>
  <c r="AD1178" i="3"/>
  <c r="AC1178" i="3"/>
  <c r="AB1178" i="3"/>
  <c r="AA1178" i="3"/>
  <c r="Z1178" i="3"/>
  <c r="Y1178" i="3"/>
  <c r="X1178" i="3"/>
  <c r="W1178" i="3"/>
  <c r="V1178" i="3"/>
  <c r="U1178" i="3"/>
  <c r="T1178" i="3"/>
  <c r="S1178" i="3"/>
  <c r="Q1178" i="3"/>
  <c r="P1178" i="3"/>
  <c r="O1178" i="3"/>
  <c r="N1178" i="3"/>
  <c r="M1178" i="3"/>
  <c r="L1178" i="3"/>
  <c r="K1178" i="3"/>
  <c r="J1178" i="3"/>
  <c r="I1178" i="3"/>
  <c r="F1178" i="3"/>
  <c r="AH1166" i="3"/>
  <c r="F1166" i="3"/>
  <c r="B1166" i="3"/>
  <c r="F1165" i="3"/>
  <c r="A1165" i="3"/>
  <c r="AH1164" i="3"/>
  <c r="AG1164" i="3"/>
  <c r="AF1164" i="3"/>
  <c r="AE1164" i="3"/>
  <c r="AD1164" i="3"/>
  <c r="AC1164" i="3"/>
  <c r="AB1164" i="3"/>
  <c r="AA1164" i="3"/>
  <c r="Z1164" i="3"/>
  <c r="Y1164" i="3"/>
  <c r="X1164" i="3"/>
  <c r="W1164" i="3"/>
  <c r="V1164" i="3"/>
  <c r="U1164" i="3"/>
  <c r="T1164" i="3"/>
  <c r="S1164" i="3"/>
  <c r="Q1164" i="3"/>
  <c r="P1164" i="3"/>
  <c r="O1164" i="3"/>
  <c r="N1164" i="3"/>
  <c r="M1164" i="3"/>
  <c r="L1164" i="3"/>
  <c r="K1164" i="3"/>
  <c r="J1164" i="3"/>
  <c r="I1164" i="3"/>
  <c r="F1164" i="3"/>
  <c r="AH1152" i="3"/>
  <c r="F1152" i="3"/>
  <c r="B1152" i="3"/>
  <c r="F1151" i="3"/>
  <c r="A1151" i="3"/>
  <c r="AH1150" i="3"/>
  <c r="AG1150" i="3"/>
  <c r="AF1150" i="3"/>
  <c r="AE1150" i="3"/>
  <c r="AD1150" i="3"/>
  <c r="AC1150" i="3"/>
  <c r="AB1150" i="3"/>
  <c r="AA1150" i="3"/>
  <c r="Z1150" i="3"/>
  <c r="Y1150" i="3"/>
  <c r="X1150" i="3"/>
  <c r="W1150" i="3"/>
  <c r="V1150" i="3"/>
  <c r="U1150" i="3"/>
  <c r="T1150" i="3"/>
  <c r="S1150" i="3"/>
  <c r="Q1150" i="3"/>
  <c r="P1150" i="3"/>
  <c r="O1150" i="3"/>
  <c r="N1150" i="3"/>
  <c r="M1150" i="3"/>
  <c r="L1150" i="3"/>
  <c r="K1150" i="3"/>
  <c r="J1150" i="3"/>
  <c r="I1150" i="3"/>
  <c r="F1150" i="3"/>
  <c r="AH1138" i="3"/>
  <c r="F1138" i="3"/>
  <c r="B1138" i="3"/>
  <c r="F1137" i="3"/>
  <c r="A1137" i="3"/>
  <c r="AH1136" i="3"/>
  <c r="AG1136" i="3"/>
  <c r="AF1136" i="3"/>
  <c r="AE1136" i="3"/>
  <c r="AD1136" i="3"/>
  <c r="AC1136" i="3"/>
  <c r="AB1136" i="3"/>
  <c r="AA1136" i="3"/>
  <c r="Z1136" i="3"/>
  <c r="Y1136" i="3"/>
  <c r="X1136" i="3"/>
  <c r="W1136" i="3"/>
  <c r="V1136" i="3"/>
  <c r="U1136" i="3"/>
  <c r="T1136" i="3"/>
  <c r="S1136" i="3"/>
  <c r="Q1136" i="3"/>
  <c r="P1136" i="3"/>
  <c r="O1136" i="3"/>
  <c r="N1136" i="3"/>
  <c r="M1136" i="3"/>
  <c r="L1136" i="3"/>
  <c r="K1136" i="3"/>
  <c r="J1136" i="3"/>
  <c r="I1136" i="3"/>
  <c r="F1136" i="3"/>
  <c r="AH1124" i="3"/>
  <c r="F1124" i="3"/>
  <c r="B1124" i="3"/>
  <c r="F1123" i="3"/>
  <c r="A1123" i="3"/>
  <c r="AH1122" i="3"/>
  <c r="AG1122" i="3"/>
  <c r="AF1122" i="3"/>
  <c r="AE1122" i="3"/>
  <c r="AD1122" i="3"/>
  <c r="AC1122" i="3"/>
  <c r="AB1122" i="3"/>
  <c r="AA1122" i="3"/>
  <c r="Z1122" i="3"/>
  <c r="Y1122" i="3"/>
  <c r="X1122" i="3"/>
  <c r="W1122" i="3"/>
  <c r="V1122" i="3"/>
  <c r="U1122" i="3"/>
  <c r="T1122" i="3"/>
  <c r="S1122" i="3"/>
  <c r="Q1122" i="3"/>
  <c r="P1122" i="3"/>
  <c r="O1122" i="3"/>
  <c r="N1122" i="3"/>
  <c r="M1122" i="3"/>
  <c r="L1122" i="3"/>
  <c r="K1122" i="3"/>
  <c r="J1122" i="3"/>
  <c r="I1122" i="3"/>
  <c r="F1122" i="3"/>
  <c r="AH1110" i="3"/>
  <c r="F1110" i="3"/>
  <c r="B1110" i="3"/>
  <c r="F1109" i="3"/>
  <c r="A1109" i="3"/>
  <c r="AH1108" i="3"/>
  <c r="AG1108" i="3"/>
  <c r="AF1108" i="3"/>
  <c r="AE1108" i="3"/>
  <c r="AD1108" i="3"/>
  <c r="AC1108" i="3"/>
  <c r="AB1108" i="3"/>
  <c r="AA1108" i="3"/>
  <c r="Z1108" i="3"/>
  <c r="Y1108" i="3"/>
  <c r="X1108" i="3"/>
  <c r="W1108" i="3"/>
  <c r="V1108" i="3"/>
  <c r="U1108" i="3"/>
  <c r="T1108" i="3"/>
  <c r="S1108" i="3"/>
  <c r="Q1108" i="3"/>
  <c r="P1108" i="3"/>
  <c r="O1108" i="3"/>
  <c r="N1108" i="3"/>
  <c r="M1108" i="3"/>
  <c r="L1108" i="3"/>
  <c r="K1108" i="3"/>
  <c r="J1108" i="3"/>
  <c r="I1108" i="3"/>
  <c r="F1108" i="3"/>
  <c r="AH1096" i="3"/>
  <c r="F1096" i="3"/>
  <c r="B1096" i="3"/>
  <c r="F1095" i="3"/>
  <c r="A1095" i="3"/>
  <c r="AH1094" i="3"/>
  <c r="AG1094" i="3"/>
  <c r="AF1094" i="3"/>
  <c r="AE1094" i="3"/>
  <c r="AD1094" i="3"/>
  <c r="AC1094" i="3"/>
  <c r="AB1094" i="3"/>
  <c r="AA1094" i="3"/>
  <c r="Z1094" i="3"/>
  <c r="Y1094" i="3"/>
  <c r="X1094" i="3"/>
  <c r="W1094" i="3"/>
  <c r="V1094" i="3"/>
  <c r="U1094" i="3"/>
  <c r="T1094" i="3"/>
  <c r="S1094" i="3"/>
  <c r="Q1094" i="3"/>
  <c r="P1094" i="3"/>
  <c r="O1094" i="3"/>
  <c r="N1094" i="3"/>
  <c r="M1094" i="3"/>
  <c r="L1094" i="3"/>
  <c r="K1094" i="3"/>
  <c r="J1094" i="3"/>
  <c r="I1094" i="3"/>
  <c r="F1094" i="3"/>
  <c r="AH1082" i="3"/>
  <c r="F1082" i="3"/>
  <c r="B1082" i="3"/>
  <c r="F1081" i="3"/>
  <c r="A1081" i="3"/>
  <c r="AH1080" i="3"/>
  <c r="AG1080" i="3"/>
  <c r="AF1080" i="3"/>
  <c r="AE1080" i="3"/>
  <c r="AD1080" i="3"/>
  <c r="AC1080" i="3"/>
  <c r="AB1080" i="3"/>
  <c r="AA1080" i="3"/>
  <c r="Z1080" i="3"/>
  <c r="Y1080" i="3"/>
  <c r="X1080" i="3"/>
  <c r="W1080" i="3"/>
  <c r="V1080" i="3"/>
  <c r="U1080" i="3"/>
  <c r="T1080" i="3"/>
  <c r="S1080" i="3"/>
  <c r="Q1080" i="3"/>
  <c r="P1080" i="3"/>
  <c r="O1080" i="3"/>
  <c r="N1080" i="3"/>
  <c r="M1080" i="3"/>
  <c r="L1080" i="3"/>
  <c r="K1080" i="3"/>
  <c r="J1080" i="3"/>
  <c r="I1080" i="3"/>
  <c r="F1080" i="3"/>
  <c r="AH1068" i="3"/>
  <c r="F1068" i="3"/>
  <c r="B1068" i="3"/>
  <c r="F1067" i="3"/>
  <c r="A1067" i="3"/>
  <c r="AH1066" i="3"/>
  <c r="AG1066" i="3"/>
  <c r="AF1066" i="3"/>
  <c r="AE1066" i="3"/>
  <c r="AD1066" i="3"/>
  <c r="AC1066" i="3"/>
  <c r="AB1066" i="3"/>
  <c r="AA1066" i="3"/>
  <c r="Z1066" i="3"/>
  <c r="Y1066" i="3"/>
  <c r="X1066" i="3"/>
  <c r="W1066" i="3"/>
  <c r="V1066" i="3"/>
  <c r="U1066" i="3"/>
  <c r="T1066" i="3"/>
  <c r="S1066" i="3"/>
  <c r="Q1066" i="3"/>
  <c r="P1066" i="3"/>
  <c r="O1066" i="3"/>
  <c r="N1066" i="3"/>
  <c r="M1066" i="3"/>
  <c r="L1066" i="3"/>
  <c r="K1066" i="3"/>
  <c r="J1066" i="3"/>
  <c r="I1066" i="3"/>
  <c r="F1066" i="3"/>
  <c r="AH1054" i="3"/>
  <c r="F1054" i="3"/>
  <c r="B1054" i="3"/>
  <c r="F1053" i="3"/>
  <c r="A1053" i="3"/>
  <c r="AH1052" i="3"/>
  <c r="AG1052" i="3"/>
  <c r="AF1052" i="3"/>
  <c r="AE1052" i="3"/>
  <c r="AD1052" i="3"/>
  <c r="AC1052" i="3"/>
  <c r="AB1052" i="3"/>
  <c r="AA1052" i="3"/>
  <c r="Z1052" i="3"/>
  <c r="Y1052" i="3"/>
  <c r="X1052" i="3"/>
  <c r="W1052" i="3"/>
  <c r="V1052" i="3"/>
  <c r="U1052" i="3"/>
  <c r="T1052" i="3"/>
  <c r="S1052" i="3"/>
  <c r="Q1052" i="3"/>
  <c r="P1052" i="3"/>
  <c r="O1052" i="3"/>
  <c r="N1052" i="3"/>
  <c r="M1052" i="3"/>
  <c r="L1052" i="3"/>
  <c r="K1052" i="3"/>
  <c r="J1052" i="3"/>
  <c r="I1052" i="3"/>
  <c r="F1052" i="3"/>
  <c r="AH1040" i="3"/>
  <c r="F1040" i="3"/>
  <c r="B1040" i="3"/>
  <c r="F1039" i="3"/>
  <c r="A1039" i="3"/>
  <c r="AH1038" i="3"/>
  <c r="AG1038" i="3"/>
  <c r="AF1038" i="3"/>
  <c r="AE1038" i="3"/>
  <c r="AD1038" i="3"/>
  <c r="AC1038" i="3"/>
  <c r="AB1038" i="3"/>
  <c r="AA1038" i="3"/>
  <c r="Z1038" i="3"/>
  <c r="Y1038" i="3"/>
  <c r="X1038" i="3"/>
  <c r="W1038" i="3"/>
  <c r="V1038" i="3"/>
  <c r="U1038" i="3"/>
  <c r="T1038" i="3"/>
  <c r="S1038" i="3"/>
  <c r="Q1038" i="3"/>
  <c r="P1038" i="3"/>
  <c r="O1038" i="3"/>
  <c r="N1038" i="3"/>
  <c r="M1038" i="3"/>
  <c r="L1038" i="3"/>
  <c r="K1038" i="3"/>
  <c r="J1038" i="3"/>
  <c r="I1038" i="3"/>
  <c r="F1038" i="3"/>
  <c r="AH1026" i="3"/>
  <c r="F1026" i="3"/>
  <c r="B1026" i="3"/>
  <c r="F1025" i="3"/>
  <c r="A1025" i="3"/>
  <c r="AH1024" i="3"/>
  <c r="AG1024" i="3"/>
  <c r="AF1024" i="3"/>
  <c r="AE1024" i="3"/>
  <c r="AD1024" i="3"/>
  <c r="AC1024" i="3"/>
  <c r="AB1024" i="3"/>
  <c r="AA1024" i="3"/>
  <c r="Z1024" i="3"/>
  <c r="Y1024" i="3"/>
  <c r="X1024" i="3"/>
  <c r="W1024" i="3"/>
  <c r="V1024" i="3"/>
  <c r="U1024" i="3"/>
  <c r="T1024" i="3"/>
  <c r="S1024" i="3"/>
  <c r="Q1024" i="3"/>
  <c r="P1024" i="3"/>
  <c r="O1024" i="3"/>
  <c r="N1024" i="3"/>
  <c r="M1024" i="3"/>
  <c r="L1024" i="3"/>
  <c r="K1024" i="3"/>
  <c r="J1024" i="3"/>
  <c r="I1024" i="3"/>
  <c r="F1024" i="3"/>
  <c r="AH1012" i="3"/>
  <c r="F1012" i="3"/>
  <c r="B1012" i="3"/>
  <c r="F1011" i="3"/>
  <c r="A1011" i="3"/>
  <c r="AH1010" i="3"/>
  <c r="AG1010" i="3"/>
  <c r="AF1010" i="3"/>
  <c r="AE1010" i="3"/>
  <c r="AD1010" i="3"/>
  <c r="AC1010" i="3"/>
  <c r="AB1010" i="3"/>
  <c r="AA1010" i="3"/>
  <c r="Z1010" i="3"/>
  <c r="Y1010" i="3"/>
  <c r="X1010" i="3"/>
  <c r="W1010" i="3"/>
  <c r="V1010" i="3"/>
  <c r="U1010" i="3"/>
  <c r="T1010" i="3"/>
  <c r="S1010" i="3"/>
  <c r="Q1010" i="3"/>
  <c r="P1010" i="3"/>
  <c r="O1010" i="3"/>
  <c r="N1010" i="3"/>
  <c r="M1010" i="3"/>
  <c r="L1010" i="3"/>
  <c r="K1010" i="3"/>
  <c r="J1010" i="3"/>
  <c r="I1010" i="3"/>
  <c r="F1010" i="3"/>
  <c r="AH998" i="3"/>
  <c r="F998" i="3"/>
  <c r="B998" i="3"/>
  <c r="F997" i="3"/>
  <c r="A997" i="3"/>
  <c r="AH996" i="3"/>
  <c r="AG996" i="3"/>
  <c r="AF996" i="3"/>
  <c r="AE996" i="3"/>
  <c r="AD996" i="3"/>
  <c r="AC996" i="3"/>
  <c r="AB996" i="3"/>
  <c r="AA996" i="3"/>
  <c r="Z996" i="3"/>
  <c r="Y996" i="3"/>
  <c r="X996" i="3"/>
  <c r="W996" i="3"/>
  <c r="V996" i="3"/>
  <c r="U996" i="3"/>
  <c r="T996" i="3"/>
  <c r="S996" i="3"/>
  <c r="Q996" i="3"/>
  <c r="P996" i="3"/>
  <c r="O996" i="3"/>
  <c r="N996" i="3"/>
  <c r="M996" i="3"/>
  <c r="L996" i="3"/>
  <c r="K996" i="3"/>
  <c r="J996" i="3"/>
  <c r="I996" i="3"/>
  <c r="F996" i="3"/>
  <c r="AH984" i="3"/>
  <c r="F984" i="3"/>
  <c r="B984" i="3"/>
  <c r="F983" i="3"/>
  <c r="A983" i="3"/>
  <c r="AH982" i="3"/>
  <c r="AG982" i="3"/>
  <c r="AF982" i="3"/>
  <c r="AE982" i="3"/>
  <c r="AD982" i="3"/>
  <c r="AC982" i="3"/>
  <c r="AB982" i="3"/>
  <c r="AA982" i="3"/>
  <c r="Z982" i="3"/>
  <c r="Y982" i="3"/>
  <c r="X982" i="3"/>
  <c r="W982" i="3"/>
  <c r="V982" i="3"/>
  <c r="U982" i="3"/>
  <c r="T982" i="3"/>
  <c r="S982" i="3"/>
  <c r="Q982" i="3"/>
  <c r="P982" i="3"/>
  <c r="O982" i="3"/>
  <c r="N982" i="3"/>
  <c r="M982" i="3"/>
  <c r="L982" i="3"/>
  <c r="K982" i="3"/>
  <c r="J982" i="3"/>
  <c r="I982" i="3"/>
  <c r="F982" i="3"/>
  <c r="AH970" i="3"/>
  <c r="F970" i="3"/>
  <c r="B970" i="3"/>
  <c r="F969" i="3"/>
  <c r="A969" i="3"/>
  <c r="AH968" i="3"/>
  <c r="AG968" i="3"/>
  <c r="AF968" i="3"/>
  <c r="AE968" i="3"/>
  <c r="AD968" i="3"/>
  <c r="AC968" i="3"/>
  <c r="AB968" i="3"/>
  <c r="AA968" i="3"/>
  <c r="Z968" i="3"/>
  <c r="Y968" i="3"/>
  <c r="X968" i="3"/>
  <c r="W968" i="3"/>
  <c r="V968" i="3"/>
  <c r="U968" i="3"/>
  <c r="T968" i="3"/>
  <c r="S968" i="3"/>
  <c r="Q968" i="3"/>
  <c r="P968" i="3"/>
  <c r="O968" i="3"/>
  <c r="N968" i="3"/>
  <c r="M968" i="3"/>
  <c r="L968" i="3"/>
  <c r="K968" i="3"/>
  <c r="J968" i="3"/>
  <c r="I968" i="3"/>
  <c r="F968" i="3"/>
  <c r="AH956" i="3"/>
  <c r="F956" i="3"/>
  <c r="B956" i="3"/>
  <c r="F955" i="3"/>
  <c r="A955" i="3"/>
  <c r="AH954" i="3"/>
  <c r="AG954" i="3"/>
  <c r="AF954" i="3"/>
  <c r="AE954" i="3"/>
  <c r="AD954" i="3"/>
  <c r="AC954" i="3"/>
  <c r="AB954" i="3"/>
  <c r="AA954" i="3"/>
  <c r="Z954" i="3"/>
  <c r="Y954" i="3"/>
  <c r="X954" i="3"/>
  <c r="W954" i="3"/>
  <c r="V954" i="3"/>
  <c r="U954" i="3"/>
  <c r="T954" i="3"/>
  <c r="S954" i="3"/>
  <c r="Q954" i="3"/>
  <c r="P954" i="3"/>
  <c r="O954" i="3"/>
  <c r="N954" i="3"/>
  <c r="M954" i="3"/>
  <c r="L954" i="3"/>
  <c r="K954" i="3"/>
  <c r="J954" i="3"/>
  <c r="I954" i="3"/>
  <c r="F954" i="3"/>
  <c r="AH942" i="3"/>
  <c r="F942" i="3"/>
  <c r="B942" i="3"/>
  <c r="F941" i="3"/>
  <c r="A941" i="3"/>
  <c r="AH940" i="3"/>
  <c r="AG940" i="3"/>
  <c r="AF940" i="3"/>
  <c r="AE940" i="3"/>
  <c r="AD940" i="3"/>
  <c r="AC940" i="3"/>
  <c r="AB940" i="3"/>
  <c r="AA940" i="3"/>
  <c r="Z940" i="3"/>
  <c r="Y940" i="3"/>
  <c r="X940" i="3"/>
  <c r="W940" i="3"/>
  <c r="V940" i="3"/>
  <c r="U940" i="3"/>
  <c r="T940" i="3"/>
  <c r="S940" i="3"/>
  <c r="Q940" i="3"/>
  <c r="P940" i="3"/>
  <c r="O940" i="3"/>
  <c r="N940" i="3"/>
  <c r="M940" i="3"/>
  <c r="L940" i="3"/>
  <c r="K940" i="3"/>
  <c r="J940" i="3"/>
  <c r="I940" i="3"/>
  <c r="F940" i="3"/>
  <c r="AH928" i="3"/>
  <c r="F928" i="3"/>
  <c r="B928" i="3"/>
  <c r="F927" i="3"/>
  <c r="A927" i="3"/>
  <c r="AH926" i="3"/>
  <c r="AG926" i="3"/>
  <c r="AF926" i="3"/>
  <c r="AE926" i="3"/>
  <c r="AD926" i="3"/>
  <c r="AC926" i="3"/>
  <c r="AB926" i="3"/>
  <c r="AA926" i="3"/>
  <c r="Z926" i="3"/>
  <c r="Y926" i="3"/>
  <c r="X926" i="3"/>
  <c r="W926" i="3"/>
  <c r="V926" i="3"/>
  <c r="U926" i="3"/>
  <c r="T926" i="3"/>
  <c r="S926" i="3"/>
  <c r="Q926" i="3"/>
  <c r="P926" i="3"/>
  <c r="O926" i="3"/>
  <c r="N926" i="3"/>
  <c r="M926" i="3"/>
  <c r="L926" i="3"/>
  <c r="K926" i="3"/>
  <c r="J926" i="3"/>
  <c r="I926" i="3"/>
  <c r="F926" i="3"/>
  <c r="AH914" i="3"/>
  <c r="F914" i="3"/>
  <c r="B914" i="3"/>
  <c r="F913" i="3"/>
  <c r="A913" i="3"/>
  <c r="AH912" i="3"/>
  <c r="AG912" i="3"/>
  <c r="AF912" i="3"/>
  <c r="AE912" i="3"/>
  <c r="AD912" i="3"/>
  <c r="AC912" i="3"/>
  <c r="AB912" i="3"/>
  <c r="AA912" i="3"/>
  <c r="Z912" i="3"/>
  <c r="Y912" i="3"/>
  <c r="X912" i="3"/>
  <c r="W912" i="3"/>
  <c r="V912" i="3"/>
  <c r="U912" i="3"/>
  <c r="T912" i="3"/>
  <c r="S912" i="3"/>
  <c r="Q912" i="3"/>
  <c r="P912" i="3"/>
  <c r="O912" i="3"/>
  <c r="N912" i="3"/>
  <c r="M912" i="3"/>
  <c r="L912" i="3"/>
  <c r="K912" i="3"/>
  <c r="J912" i="3"/>
  <c r="I912" i="3"/>
  <c r="F912" i="3"/>
  <c r="AH900" i="3"/>
  <c r="F900" i="3"/>
  <c r="B900" i="3"/>
  <c r="F899" i="3"/>
  <c r="A899" i="3"/>
  <c r="AH898" i="3"/>
  <c r="AG898" i="3"/>
  <c r="AF898" i="3"/>
  <c r="AE898" i="3"/>
  <c r="AD898" i="3"/>
  <c r="AC898" i="3"/>
  <c r="AB898" i="3"/>
  <c r="AA898" i="3"/>
  <c r="Z898" i="3"/>
  <c r="Y898" i="3"/>
  <c r="X898" i="3"/>
  <c r="W898" i="3"/>
  <c r="V898" i="3"/>
  <c r="U898" i="3"/>
  <c r="T898" i="3"/>
  <c r="S898" i="3"/>
  <c r="Q898" i="3"/>
  <c r="P898" i="3"/>
  <c r="O898" i="3"/>
  <c r="N898" i="3"/>
  <c r="M898" i="3"/>
  <c r="L898" i="3"/>
  <c r="K898" i="3"/>
  <c r="J898" i="3"/>
  <c r="I898" i="3"/>
  <c r="F898" i="3"/>
  <c r="AH886" i="3"/>
  <c r="F886" i="3"/>
  <c r="B886" i="3"/>
  <c r="F885" i="3"/>
  <c r="A885" i="3"/>
  <c r="AH884" i="3"/>
  <c r="AG884" i="3"/>
  <c r="AF884" i="3"/>
  <c r="AE884" i="3"/>
  <c r="AD884" i="3"/>
  <c r="AC884" i="3"/>
  <c r="AB884" i="3"/>
  <c r="AA884" i="3"/>
  <c r="Z884" i="3"/>
  <c r="Y884" i="3"/>
  <c r="X884" i="3"/>
  <c r="W884" i="3"/>
  <c r="V884" i="3"/>
  <c r="U884" i="3"/>
  <c r="T884" i="3"/>
  <c r="S884" i="3"/>
  <c r="Q884" i="3"/>
  <c r="P884" i="3"/>
  <c r="O884" i="3"/>
  <c r="N884" i="3"/>
  <c r="M884" i="3"/>
  <c r="L884" i="3"/>
  <c r="K884" i="3"/>
  <c r="J884" i="3"/>
  <c r="I884" i="3"/>
  <c r="F884" i="3"/>
  <c r="AH872" i="3"/>
  <c r="F872" i="3"/>
  <c r="B872" i="3"/>
  <c r="F871" i="3"/>
  <c r="A871" i="3"/>
  <c r="AH870" i="3"/>
  <c r="AG870" i="3"/>
  <c r="AF870" i="3"/>
  <c r="AE870" i="3"/>
  <c r="AD870" i="3"/>
  <c r="AC870" i="3"/>
  <c r="AB870" i="3"/>
  <c r="AA870" i="3"/>
  <c r="Z870" i="3"/>
  <c r="Y870" i="3"/>
  <c r="X870" i="3"/>
  <c r="W870" i="3"/>
  <c r="V870" i="3"/>
  <c r="U870" i="3"/>
  <c r="T870" i="3"/>
  <c r="S870" i="3"/>
  <c r="Q870" i="3"/>
  <c r="P870" i="3"/>
  <c r="O870" i="3"/>
  <c r="N870" i="3"/>
  <c r="M870" i="3"/>
  <c r="L870" i="3"/>
  <c r="K870" i="3"/>
  <c r="J870" i="3"/>
  <c r="I870" i="3"/>
  <c r="F870" i="3"/>
  <c r="AH858" i="3"/>
  <c r="F858" i="3"/>
  <c r="B858" i="3"/>
  <c r="F857" i="3"/>
  <c r="A857" i="3"/>
  <c r="AH856" i="3"/>
  <c r="AG856" i="3"/>
  <c r="AF856" i="3"/>
  <c r="AE856" i="3"/>
  <c r="AD856" i="3"/>
  <c r="AC856" i="3"/>
  <c r="AB856" i="3"/>
  <c r="AA856" i="3"/>
  <c r="Z856" i="3"/>
  <c r="Y856" i="3"/>
  <c r="X856" i="3"/>
  <c r="W856" i="3"/>
  <c r="V856" i="3"/>
  <c r="U856" i="3"/>
  <c r="T856" i="3"/>
  <c r="S856" i="3"/>
  <c r="Q856" i="3"/>
  <c r="P856" i="3"/>
  <c r="O856" i="3"/>
  <c r="N856" i="3"/>
  <c r="M856" i="3"/>
  <c r="L856" i="3"/>
  <c r="K856" i="3"/>
  <c r="J856" i="3"/>
  <c r="I856" i="3"/>
  <c r="F856" i="3"/>
  <c r="AH844" i="3"/>
  <c r="F844" i="3"/>
  <c r="B844" i="3"/>
  <c r="F843" i="3"/>
  <c r="A843" i="3"/>
  <c r="AH842" i="3"/>
  <c r="AG842" i="3"/>
  <c r="AF842" i="3"/>
  <c r="AE842" i="3"/>
  <c r="AD842" i="3"/>
  <c r="AC842" i="3"/>
  <c r="AB842" i="3"/>
  <c r="AA842" i="3"/>
  <c r="Z842" i="3"/>
  <c r="Y842" i="3"/>
  <c r="X842" i="3"/>
  <c r="W842" i="3"/>
  <c r="V842" i="3"/>
  <c r="U842" i="3"/>
  <c r="T842" i="3"/>
  <c r="S842" i="3"/>
  <c r="Q842" i="3"/>
  <c r="P842" i="3"/>
  <c r="O842" i="3"/>
  <c r="N842" i="3"/>
  <c r="M842" i="3"/>
  <c r="L842" i="3"/>
  <c r="K842" i="3"/>
  <c r="J842" i="3"/>
  <c r="I842" i="3"/>
  <c r="F842" i="3"/>
  <c r="AH830" i="3"/>
  <c r="F830" i="3"/>
  <c r="B830" i="3"/>
  <c r="F829" i="3"/>
  <c r="A829" i="3"/>
  <c r="AH828" i="3"/>
  <c r="AG828" i="3"/>
  <c r="AF828" i="3"/>
  <c r="AE828" i="3"/>
  <c r="AD828" i="3"/>
  <c r="AC828" i="3"/>
  <c r="AB828" i="3"/>
  <c r="AA828" i="3"/>
  <c r="Z828" i="3"/>
  <c r="Y828" i="3"/>
  <c r="X828" i="3"/>
  <c r="W828" i="3"/>
  <c r="V828" i="3"/>
  <c r="U828" i="3"/>
  <c r="T828" i="3"/>
  <c r="S828" i="3"/>
  <c r="Q828" i="3"/>
  <c r="P828" i="3"/>
  <c r="O828" i="3"/>
  <c r="N828" i="3"/>
  <c r="M828" i="3"/>
  <c r="L828" i="3"/>
  <c r="K828" i="3"/>
  <c r="J828" i="3"/>
  <c r="I828" i="3"/>
  <c r="F828" i="3"/>
  <c r="AH816" i="3"/>
  <c r="F816" i="3"/>
  <c r="B816" i="3"/>
  <c r="F815" i="3"/>
  <c r="A815" i="3"/>
  <c r="AH814" i="3"/>
  <c r="AG814" i="3"/>
  <c r="AF814" i="3"/>
  <c r="AE814" i="3"/>
  <c r="AD814" i="3"/>
  <c r="AC814" i="3"/>
  <c r="AB814" i="3"/>
  <c r="AA814" i="3"/>
  <c r="Z814" i="3"/>
  <c r="Y814" i="3"/>
  <c r="X814" i="3"/>
  <c r="W814" i="3"/>
  <c r="V814" i="3"/>
  <c r="U814" i="3"/>
  <c r="T814" i="3"/>
  <c r="S814" i="3"/>
  <c r="Q814" i="3"/>
  <c r="P814" i="3"/>
  <c r="O814" i="3"/>
  <c r="N814" i="3"/>
  <c r="M814" i="3"/>
  <c r="L814" i="3"/>
  <c r="K814" i="3"/>
  <c r="J814" i="3"/>
  <c r="I814" i="3"/>
  <c r="F814" i="3"/>
  <c r="AH802" i="3"/>
  <c r="F802" i="3"/>
  <c r="B802" i="3"/>
  <c r="F801" i="3"/>
  <c r="A801" i="3"/>
  <c r="AH800" i="3"/>
  <c r="AG800" i="3"/>
  <c r="AF800" i="3"/>
  <c r="AE800" i="3"/>
  <c r="AD800" i="3"/>
  <c r="AC800" i="3"/>
  <c r="AB800" i="3"/>
  <c r="AA800" i="3"/>
  <c r="Z800" i="3"/>
  <c r="Y800" i="3"/>
  <c r="X800" i="3"/>
  <c r="W800" i="3"/>
  <c r="V800" i="3"/>
  <c r="U800" i="3"/>
  <c r="T800" i="3"/>
  <c r="S800" i="3"/>
  <c r="Q800" i="3"/>
  <c r="P800" i="3"/>
  <c r="O800" i="3"/>
  <c r="N800" i="3"/>
  <c r="M800" i="3"/>
  <c r="L800" i="3"/>
  <c r="K800" i="3"/>
  <c r="J800" i="3"/>
  <c r="I800" i="3"/>
  <c r="F800" i="3"/>
  <c r="AH788" i="3"/>
  <c r="F788" i="3"/>
  <c r="B788" i="3"/>
  <c r="F787" i="3"/>
  <c r="A787" i="3"/>
  <c r="AH786" i="3"/>
  <c r="AG786" i="3"/>
  <c r="AF786" i="3"/>
  <c r="AE786" i="3"/>
  <c r="AD786" i="3"/>
  <c r="AC786" i="3"/>
  <c r="AB786" i="3"/>
  <c r="AA786" i="3"/>
  <c r="Z786" i="3"/>
  <c r="Y786" i="3"/>
  <c r="X786" i="3"/>
  <c r="W786" i="3"/>
  <c r="V786" i="3"/>
  <c r="U786" i="3"/>
  <c r="T786" i="3"/>
  <c r="S786" i="3"/>
  <c r="Q786" i="3"/>
  <c r="P786" i="3"/>
  <c r="O786" i="3"/>
  <c r="N786" i="3"/>
  <c r="M786" i="3"/>
  <c r="L786" i="3"/>
  <c r="K786" i="3"/>
  <c r="J786" i="3"/>
  <c r="I786" i="3"/>
  <c r="F786" i="3"/>
  <c r="AH774" i="3"/>
  <c r="F774" i="3"/>
  <c r="B774" i="3"/>
  <c r="F773" i="3"/>
  <c r="A773" i="3"/>
  <c r="AH772" i="3"/>
  <c r="AG772" i="3"/>
  <c r="AF772" i="3"/>
  <c r="AE772" i="3"/>
  <c r="AD772" i="3"/>
  <c r="AC772" i="3"/>
  <c r="AB772" i="3"/>
  <c r="AA772" i="3"/>
  <c r="Z772" i="3"/>
  <c r="Y772" i="3"/>
  <c r="X772" i="3"/>
  <c r="W772" i="3"/>
  <c r="V772" i="3"/>
  <c r="U772" i="3"/>
  <c r="T772" i="3"/>
  <c r="S772" i="3"/>
  <c r="Q772" i="3"/>
  <c r="P772" i="3"/>
  <c r="O772" i="3"/>
  <c r="N772" i="3"/>
  <c r="M772" i="3"/>
  <c r="L772" i="3"/>
  <c r="K772" i="3"/>
  <c r="J772" i="3"/>
  <c r="I772" i="3"/>
  <c r="F772" i="3"/>
  <c r="AH760" i="3"/>
  <c r="F760" i="3"/>
  <c r="B760" i="3"/>
  <c r="F759" i="3"/>
  <c r="A759" i="3"/>
  <c r="AH758" i="3"/>
  <c r="AG758" i="3"/>
  <c r="AF758" i="3"/>
  <c r="AE758" i="3"/>
  <c r="AD758" i="3"/>
  <c r="AC758" i="3"/>
  <c r="AB758" i="3"/>
  <c r="AA758" i="3"/>
  <c r="Z758" i="3"/>
  <c r="Y758" i="3"/>
  <c r="X758" i="3"/>
  <c r="W758" i="3"/>
  <c r="V758" i="3"/>
  <c r="U758" i="3"/>
  <c r="T758" i="3"/>
  <c r="S758" i="3"/>
  <c r="Q758" i="3"/>
  <c r="P758" i="3"/>
  <c r="O758" i="3"/>
  <c r="N758" i="3"/>
  <c r="M758" i="3"/>
  <c r="L758" i="3"/>
  <c r="K758" i="3"/>
  <c r="J758" i="3"/>
  <c r="I758" i="3"/>
  <c r="F758" i="3"/>
  <c r="AH746" i="3"/>
  <c r="F746" i="3"/>
  <c r="B746" i="3"/>
  <c r="F745" i="3"/>
  <c r="A745" i="3"/>
  <c r="AH744" i="3"/>
  <c r="AG744" i="3"/>
  <c r="AF744" i="3"/>
  <c r="AE744" i="3"/>
  <c r="AD744" i="3"/>
  <c r="AC744" i="3"/>
  <c r="AB744" i="3"/>
  <c r="AA744" i="3"/>
  <c r="Z744" i="3"/>
  <c r="Y744" i="3"/>
  <c r="X744" i="3"/>
  <c r="W744" i="3"/>
  <c r="V744" i="3"/>
  <c r="U744" i="3"/>
  <c r="T744" i="3"/>
  <c r="S744" i="3"/>
  <c r="Q744" i="3"/>
  <c r="P744" i="3"/>
  <c r="O744" i="3"/>
  <c r="N744" i="3"/>
  <c r="M744" i="3"/>
  <c r="L744" i="3"/>
  <c r="K744" i="3"/>
  <c r="J744" i="3"/>
  <c r="I744" i="3"/>
  <c r="F744" i="3"/>
  <c r="AH732" i="3"/>
  <c r="F732" i="3"/>
  <c r="B732" i="3"/>
  <c r="F731" i="3"/>
  <c r="A731" i="3"/>
  <c r="AH730" i="3"/>
  <c r="AG730" i="3"/>
  <c r="AF730" i="3"/>
  <c r="AE730" i="3"/>
  <c r="AD730" i="3"/>
  <c r="AC730" i="3"/>
  <c r="AB730" i="3"/>
  <c r="AA730" i="3"/>
  <c r="Z730" i="3"/>
  <c r="Y730" i="3"/>
  <c r="X730" i="3"/>
  <c r="W730" i="3"/>
  <c r="V730" i="3"/>
  <c r="U730" i="3"/>
  <c r="T730" i="3"/>
  <c r="S730" i="3"/>
  <c r="Q730" i="3"/>
  <c r="P730" i="3"/>
  <c r="O730" i="3"/>
  <c r="N730" i="3"/>
  <c r="M730" i="3"/>
  <c r="L730" i="3"/>
  <c r="K730" i="3"/>
  <c r="J730" i="3"/>
  <c r="I730" i="3"/>
  <c r="F730" i="3"/>
  <c r="AH718" i="3"/>
  <c r="F718" i="3"/>
  <c r="B718" i="3"/>
  <c r="F717" i="3"/>
  <c r="A717" i="3"/>
  <c r="AH716" i="3"/>
  <c r="AG716" i="3"/>
  <c r="AF716" i="3"/>
  <c r="AE716" i="3"/>
  <c r="AD716" i="3"/>
  <c r="AC716" i="3"/>
  <c r="AB716" i="3"/>
  <c r="AA716" i="3"/>
  <c r="Z716" i="3"/>
  <c r="Y716" i="3"/>
  <c r="X716" i="3"/>
  <c r="W716" i="3"/>
  <c r="V716" i="3"/>
  <c r="U716" i="3"/>
  <c r="T716" i="3"/>
  <c r="S716" i="3"/>
  <c r="Q716" i="3"/>
  <c r="P716" i="3"/>
  <c r="O716" i="3"/>
  <c r="N716" i="3"/>
  <c r="M716" i="3"/>
  <c r="L716" i="3"/>
  <c r="K716" i="3"/>
  <c r="J716" i="3"/>
  <c r="I716" i="3"/>
  <c r="F716" i="3"/>
  <c r="AH704" i="3"/>
  <c r="F704" i="3"/>
  <c r="B704" i="3"/>
  <c r="F703" i="3"/>
  <c r="A703" i="3"/>
  <c r="AH702" i="3"/>
  <c r="AG702" i="3"/>
  <c r="AF702" i="3"/>
  <c r="AE702" i="3"/>
  <c r="AD702" i="3"/>
  <c r="AC702" i="3"/>
  <c r="AB702" i="3"/>
  <c r="AA702" i="3"/>
  <c r="Z702" i="3"/>
  <c r="Y702" i="3"/>
  <c r="X702" i="3"/>
  <c r="W702" i="3"/>
  <c r="V702" i="3"/>
  <c r="U702" i="3"/>
  <c r="T702" i="3"/>
  <c r="S702" i="3"/>
  <c r="Q702" i="3"/>
  <c r="P702" i="3"/>
  <c r="O702" i="3"/>
  <c r="N702" i="3"/>
  <c r="M702" i="3"/>
  <c r="L702" i="3"/>
  <c r="K702" i="3"/>
  <c r="J702" i="3"/>
  <c r="I702" i="3"/>
  <c r="F702" i="3"/>
  <c r="AH690" i="3"/>
  <c r="F690" i="3"/>
  <c r="B690" i="3"/>
  <c r="F689" i="3"/>
  <c r="A689" i="3"/>
  <c r="AH688" i="3"/>
  <c r="AG688" i="3"/>
  <c r="AF688" i="3"/>
  <c r="AE688" i="3"/>
  <c r="AD688" i="3"/>
  <c r="AC688" i="3"/>
  <c r="AB688" i="3"/>
  <c r="AA688" i="3"/>
  <c r="Z688" i="3"/>
  <c r="Y688" i="3"/>
  <c r="X688" i="3"/>
  <c r="W688" i="3"/>
  <c r="V688" i="3"/>
  <c r="U688" i="3"/>
  <c r="T688" i="3"/>
  <c r="S688" i="3"/>
  <c r="Q688" i="3"/>
  <c r="P688" i="3"/>
  <c r="O688" i="3"/>
  <c r="N688" i="3"/>
  <c r="M688" i="3"/>
  <c r="L688" i="3"/>
  <c r="K688" i="3"/>
  <c r="J688" i="3"/>
  <c r="I688" i="3"/>
  <c r="F688" i="3"/>
  <c r="AH676" i="3"/>
  <c r="F676" i="3"/>
  <c r="B676" i="3"/>
  <c r="F675" i="3"/>
  <c r="A675" i="3"/>
  <c r="AH674" i="3"/>
  <c r="AG674" i="3"/>
  <c r="AF674" i="3"/>
  <c r="AE674" i="3"/>
  <c r="AD674" i="3"/>
  <c r="AC674" i="3"/>
  <c r="AB674" i="3"/>
  <c r="AA674" i="3"/>
  <c r="Z674" i="3"/>
  <c r="Y674" i="3"/>
  <c r="X674" i="3"/>
  <c r="W674" i="3"/>
  <c r="V674" i="3"/>
  <c r="U674" i="3"/>
  <c r="T674" i="3"/>
  <c r="S674" i="3"/>
  <c r="Q674" i="3"/>
  <c r="P674" i="3"/>
  <c r="O674" i="3"/>
  <c r="N674" i="3"/>
  <c r="M674" i="3"/>
  <c r="L674" i="3"/>
  <c r="K674" i="3"/>
  <c r="J674" i="3"/>
  <c r="I674" i="3"/>
  <c r="F674" i="3"/>
  <c r="AH662" i="3"/>
  <c r="F662" i="3"/>
  <c r="B662" i="3"/>
  <c r="F661" i="3"/>
  <c r="A661" i="3"/>
  <c r="AH660" i="3"/>
  <c r="AG660" i="3"/>
  <c r="AF660" i="3"/>
  <c r="AE660" i="3"/>
  <c r="AD660" i="3"/>
  <c r="AC660" i="3"/>
  <c r="AB660" i="3"/>
  <c r="AA660" i="3"/>
  <c r="Z660" i="3"/>
  <c r="Y660" i="3"/>
  <c r="X660" i="3"/>
  <c r="W660" i="3"/>
  <c r="V660" i="3"/>
  <c r="U660" i="3"/>
  <c r="T660" i="3"/>
  <c r="S660" i="3"/>
  <c r="Q660" i="3"/>
  <c r="P660" i="3"/>
  <c r="O660" i="3"/>
  <c r="N660" i="3"/>
  <c r="M660" i="3"/>
  <c r="L660" i="3"/>
  <c r="K660" i="3"/>
  <c r="J660" i="3"/>
  <c r="I660" i="3"/>
  <c r="F660" i="3"/>
  <c r="AH648" i="3"/>
  <c r="F648" i="3"/>
  <c r="B648" i="3"/>
  <c r="F647" i="3"/>
  <c r="A647" i="3"/>
  <c r="AH646" i="3"/>
  <c r="AG646" i="3"/>
  <c r="AF646" i="3"/>
  <c r="AE646" i="3"/>
  <c r="AD646" i="3"/>
  <c r="AC646" i="3"/>
  <c r="AB646" i="3"/>
  <c r="AA646" i="3"/>
  <c r="Z646" i="3"/>
  <c r="Y646" i="3"/>
  <c r="X646" i="3"/>
  <c r="W646" i="3"/>
  <c r="V646" i="3"/>
  <c r="U646" i="3"/>
  <c r="T646" i="3"/>
  <c r="S646" i="3"/>
  <c r="Q646" i="3"/>
  <c r="P646" i="3"/>
  <c r="O646" i="3"/>
  <c r="N646" i="3"/>
  <c r="M646" i="3"/>
  <c r="L646" i="3"/>
  <c r="K646" i="3"/>
  <c r="J646" i="3"/>
  <c r="I646" i="3"/>
  <c r="F646" i="3"/>
  <c r="AH634" i="3"/>
  <c r="F634" i="3"/>
  <c r="B634" i="3"/>
  <c r="F633" i="3"/>
  <c r="A633" i="3"/>
  <c r="AH632" i="3"/>
  <c r="AG632" i="3"/>
  <c r="AF632" i="3"/>
  <c r="AE632" i="3"/>
  <c r="AD632" i="3"/>
  <c r="AC632" i="3"/>
  <c r="AB632" i="3"/>
  <c r="AA632" i="3"/>
  <c r="Z632" i="3"/>
  <c r="Y632" i="3"/>
  <c r="X632" i="3"/>
  <c r="W632" i="3"/>
  <c r="V632" i="3"/>
  <c r="U632" i="3"/>
  <c r="T632" i="3"/>
  <c r="S632" i="3"/>
  <c r="Q632" i="3"/>
  <c r="P632" i="3"/>
  <c r="O632" i="3"/>
  <c r="N632" i="3"/>
  <c r="M632" i="3"/>
  <c r="L632" i="3"/>
  <c r="K632" i="3"/>
  <c r="J632" i="3"/>
  <c r="I632" i="3"/>
  <c r="F632" i="3"/>
  <c r="AH620" i="3"/>
  <c r="F620" i="3"/>
  <c r="B620" i="3"/>
  <c r="F619" i="3"/>
  <c r="A619" i="3"/>
  <c r="AH618" i="3"/>
  <c r="AG618" i="3"/>
  <c r="AF618" i="3"/>
  <c r="AE618" i="3"/>
  <c r="AD618" i="3"/>
  <c r="AC618" i="3"/>
  <c r="AB618" i="3"/>
  <c r="AA618" i="3"/>
  <c r="Z618" i="3"/>
  <c r="Y618" i="3"/>
  <c r="X618" i="3"/>
  <c r="W618" i="3"/>
  <c r="V618" i="3"/>
  <c r="U618" i="3"/>
  <c r="T618" i="3"/>
  <c r="S618" i="3"/>
  <c r="Q618" i="3"/>
  <c r="P618" i="3"/>
  <c r="O618" i="3"/>
  <c r="N618" i="3"/>
  <c r="M618" i="3"/>
  <c r="L618" i="3"/>
  <c r="K618" i="3"/>
  <c r="J618" i="3"/>
  <c r="I618" i="3"/>
  <c r="F618" i="3"/>
  <c r="AH606" i="3"/>
  <c r="F606" i="3"/>
  <c r="B606" i="3"/>
  <c r="F605" i="3"/>
  <c r="A605" i="3"/>
  <c r="AH604" i="3"/>
  <c r="AG604" i="3"/>
  <c r="AF604" i="3"/>
  <c r="AE604" i="3"/>
  <c r="AD604" i="3"/>
  <c r="AC604" i="3"/>
  <c r="AB604" i="3"/>
  <c r="AA604" i="3"/>
  <c r="Z604" i="3"/>
  <c r="Y604" i="3"/>
  <c r="X604" i="3"/>
  <c r="W604" i="3"/>
  <c r="V604" i="3"/>
  <c r="U604" i="3"/>
  <c r="T604" i="3"/>
  <c r="S604" i="3"/>
  <c r="Q604" i="3"/>
  <c r="P604" i="3"/>
  <c r="O604" i="3"/>
  <c r="N604" i="3"/>
  <c r="M604" i="3"/>
  <c r="L604" i="3"/>
  <c r="K604" i="3"/>
  <c r="J604" i="3"/>
  <c r="I604" i="3"/>
  <c r="F604" i="3"/>
  <c r="AH592" i="3"/>
  <c r="F592" i="3"/>
  <c r="B592" i="3"/>
  <c r="F591" i="3"/>
  <c r="A591" i="3"/>
  <c r="AH590" i="3"/>
  <c r="AG590" i="3"/>
  <c r="AF590" i="3"/>
  <c r="AE590" i="3"/>
  <c r="AD590" i="3"/>
  <c r="AC590" i="3"/>
  <c r="AB590" i="3"/>
  <c r="AA590" i="3"/>
  <c r="Z590" i="3"/>
  <c r="Y590" i="3"/>
  <c r="X590" i="3"/>
  <c r="W590" i="3"/>
  <c r="V590" i="3"/>
  <c r="U590" i="3"/>
  <c r="T590" i="3"/>
  <c r="S590" i="3"/>
  <c r="Q590" i="3"/>
  <c r="P590" i="3"/>
  <c r="O590" i="3"/>
  <c r="N590" i="3"/>
  <c r="M590" i="3"/>
  <c r="L590" i="3"/>
  <c r="K590" i="3"/>
  <c r="J590" i="3"/>
  <c r="I590" i="3"/>
  <c r="F590" i="3"/>
  <c r="AH578" i="3"/>
  <c r="F578" i="3"/>
  <c r="B578" i="3"/>
  <c r="F577" i="3"/>
  <c r="A577" i="3"/>
  <c r="AH576" i="3"/>
  <c r="AG576" i="3"/>
  <c r="AF576" i="3"/>
  <c r="AE576" i="3"/>
  <c r="AD576" i="3"/>
  <c r="AC576" i="3"/>
  <c r="AB576" i="3"/>
  <c r="AA576" i="3"/>
  <c r="Z576" i="3"/>
  <c r="Y576" i="3"/>
  <c r="X576" i="3"/>
  <c r="W576" i="3"/>
  <c r="V576" i="3"/>
  <c r="U576" i="3"/>
  <c r="T576" i="3"/>
  <c r="S576" i="3"/>
  <c r="Q576" i="3"/>
  <c r="P576" i="3"/>
  <c r="O576" i="3"/>
  <c r="N576" i="3"/>
  <c r="M576" i="3"/>
  <c r="L576" i="3"/>
  <c r="K576" i="3"/>
  <c r="J576" i="3"/>
  <c r="I576" i="3"/>
  <c r="F576" i="3"/>
  <c r="AH564" i="3"/>
  <c r="F564" i="3"/>
  <c r="B564" i="3"/>
  <c r="F563" i="3"/>
  <c r="A563" i="3"/>
  <c r="AH562" i="3"/>
  <c r="AG562" i="3"/>
  <c r="AF562" i="3"/>
  <c r="AE562" i="3"/>
  <c r="AD562" i="3"/>
  <c r="AC562" i="3"/>
  <c r="AB562" i="3"/>
  <c r="AA562" i="3"/>
  <c r="Z562" i="3"/>
  <c r="Y562" i="3"/>
  <c r="X562" i="3"/>
  <c r="W562" i="3"/>
  <c r="V562" i="3"/>
  <c r="U562" i="3"/>
  <c r="T562" i="3"/>
  <c r="S562" i="3"/>
  <c r="Q562" i="3"/>
  <c r="P562" i="3"/>
  <c r="O562" i="3"/>
  <c r="N562" i="3"/>
  <c r="M562" i="3"/>
  <c r="L562" i="3"/>
  <c r="K562" i="3"/>
  <c r="J562" i="3"/>
  <c r="I562" i="3"/>
  <c r="F562" i="3"/>
  <c r="AH550" i="3"/>
  <c r="F550" i="3"/>
  <c r="B550" i="3"/>
  <c r="F549" i="3"/>
  <c r="A549" i="3"/>
  <c r="AH548" i="3"/>
  <c r="AG548" i="3"/>
  <c r="AF548" i="3"/>
  <c r="AE548" i="3"/>
  <c r="AD548" i="3"/>
  <c r="AC548" i="3"/>
  <c r="AB548" i="3"/>
  <c r="AA548" i="3"/>
  <c r="Z548" i="3"/>
  <c r="Y548" i="3"/>
  <c r="X548" i="3"/>
  <c r="W548" i="3"/>
  <c r="V548" i="3"/>
  <c r="U548" i="3"/>
  <c r="T548" i="3"/>
  <c r="S548" i="3"/>
  <c r="Q548" i="3"/>
  <c r="P548" i="3"/>
  <c r="O548" i="3"/>
  <c r="N548" i="3"/>
  <c r="M548" i="3"/>
  <c r="L548" i="3"/>
  <c r="K548" i="3"/>
  <c r="J548" i="3"/>
  <c r="I548" i="3"/>
  <c r="F548" i="3"/>
  <c r="AH536" i="3"/>
  <c r="F536" i="3"/>
  <c r="B536" i="3"/>
  <c r="F535" i="3"/>
  <c r="A535" i="3"/>
  <c r="AH534" i="3"/>
  <c r="AG534" i="3"/>
  <c r="AF534" i="3"/>
  <c r="AE534" i="3"/>
  <c r="AD534" i="3"/>
  <c r="AC534" i="3"/>
  <c r="AB534" i="3"/>
  <c r="AA534" i="3"/>
  <c r="Z534" i="3"/>
  <c r="Y534" i="3"/>
  <c r="X534" i="3"/>
  <c r="W534" i="3"/>
  <c r="V534" i="3"/>
  <c r="U534" i="3"/>
  <c r="T534" i="3"/>
  <c r="S534" i="3"/>
  <c r="Q534" i="3"/>
  <c r="P534" i="3"/>
  <c r="O534" i="3"/>
  <c r="N534" i="3"/>
  <c r="M534" i="3"/>
  <c r="L534" i="3"/>
  <c r="K534" i="3"/>
  <c r="J534" i="3"/>
  <c r="I534" i="3"/>
  <c r="F534" i="3"/>
  <c r="AH522" i="3"/>
  <c r="F522" i="3"/>
  <c r="B522" i="3"/>
  <c r="F521" i="3"/>
  <c r="A521" i="3"/>
  <c r="AH520" i="3"/>
  <c r="AG520" i="3"/>
  <c r="AF520" i="3"/>
  <c r="AE520" i="3"/>
  <c r="AD520" i="3"/>
  <c r="AC520" i="3"/>
  <c r="AB520" i="3"/>
  <c r="AA520" i="3"/>
  <c r="Z520" i="3"/>
  <c r="Y520" i="3"/>
  <c r="X520" i="3"/>
  <c r="W520" i="3"/>
  <c r="V520" i="3"/>
  <c r="U520" i="3"/>
  <c r="T520" i="3"/>
  <c r="S520" i="3"/>
  <c r="Q520" i="3"/>
  <c r="P520" i="3"/>
  <c r="O520" i="3"/>
  <c r="N520" i="3"/>
  <c r="M520" i="3"/>
  <c r="L520" i="3"/>
  <c r="K520" i="3"/>
  <c r="J520" i="3"/>
  <c r="I520" i="3"/>
  <c r="F520" i="3"/>
  <c r="AH508" i="3"/>
  <c r="F508" i="3"/>
  <c r="B508" i="3"/>
  <c r="F507" i="3"/>
  <c r="A507" i="3"/>
  <c r="AH506" i="3"/>
  <c r="AG506" i="3"/>
  <c r="AF506" i="3"/>
  <c r="AE506" i="3"/>
  <c r="AD506" i="3"/>
  <c r="AC506" i="3"/>
  <c r="AB506" i="3"/>
  <c r="AA506" i="3"/>
  <c r="Z506" i="3"/>
  <c r="Y506" i="3"/>
  <c r="X506" i="3"/>
  <c r="W506" i="3"/>
  <c r="V506" i="3"/>
  <c r="U506" i="3"/>
  <c r="T506" i="3"/>
  <c r="S506" i="3"/>
  <c r="Q506" i="3"/>
  <c r="P506" i="3"/>
  <c r="O506" i="3"/>
  <c r="N506" i="3"/>
  <c r="M506" i="3"/>
  <c r="L506" i="3"/>
  <c r="K506" i="3"/>
  <c r="J506" i="3"/>
  <c r="I506" i="3"/>
  <c r="F506" i="3"/>
  <c r="AH494" i="3"/>
  <c r="F494" i="3"/>
  <c r="B494" i="3"/>
  <c r="F493" i="3"/>
  <c r="A493" i="3"/>
  <c r="AH492" i="3"/>
  <c r="AG492" i="3"/>
  <c r="AF492" i="3"/>
  <c r="AE492" i="3"/>
  <c r="AD492" i="3"/>
  <c r="AC492" i="3"/>
  <c r="AB492" i="3"/>
  <c r="AA492" i="3"/>
  <c r="Z492" i="3"/>
  <c r="Y492" i="3"/>
  <c r="X492" i="3"/>
  <c r="W492" i="3"/>
  <c r="V492" i="3"/>
  <c r="U492" i="3"/>
  <c r="T492" i="3"/>
  <c r="S492" i="3"/>
  <c r="Q492" i="3"/>
  <c r="P492" i="3"/>
  <c r="O492" i="3"/>
  <c r="N492" i="3"/>
  <c r="M492" i="3"/>
  <c r="L492" i="3"/>
  <c r="K492" i="3"/>
  <c r="J492" i="3"/>
  <c r="I492" i="3"/>
  <c r="F492" i="3"/>
  <c r="AH480" i="3"/>
  <c r="F480" i="3"/>
  <c r="B480" i="3"/>
  <c r="F479" i="3"/>
  <c r="A479" i="3"/>
  <c r="AH478" i="3"/>
  <c r="AG478" i="3"/>
  <c r="AF478" i="3"/>
  <c r="AE478" i="3"/>
  <c r="AD478" i="3"/>
  <c r="AC478" i="3"/>
  <c r="AB478" i="3"/>
  <c r="AA478" i="3"/>
  <c r="Z478" i="3"/>
  <c r="Y478" i="3"/>
  <c r="X478" i="3"/>
  <c r="W478" i="3"/>
  <c r="V478" i="3"/>
  <c r="U478" i="3"/>
  <c r="T478" i="3"/>
  <c r="S478" i="3"/>
  <c r="Q478" i="3"/>
  <c r="P478" i="3"/>
  <c r="O478" i="3"/>
  <c r="N478" i="3"/>
  <c r="M478" i="3"/>
  <c r="L478" i="3"/>
  <c r="K478" i="3"/>
  <c r="J478" i="3"/>
  <c r="I478" i="3"/>
  <c r="F478" i="3"/>
  <c r="AH466" i="3"/>
  <c r="F466" i="3"/>
  <c r="B466" i="3"/>
  <c r="F465" i="3"/>
  <c r="A465" i="3"/>
  <c r="AH464" i="3"/>
  <c r="AG464" i="3"/>
  <c r="AF464" i="3"/>
  <c r="AE464" i="3"/>
  <c r="AD464" i="3"/>
  <c r="AC464" i="3"/>
  <c r="AB464" i="3"/>
  <c r="AA464" i="3"/>
  <c r="Z464" i="3"/>
  <c r="Y464" i="3"/>
  <c r="X464" i="3"/>
  <c r="W464" i="3"/>
  <c r="V464" i="3"/>
  <c r="U464" i="3"/>
  <c r="T464" i="3"/>
  <c r="S464" i="3"/>
  <c r="Q464" i="3"/>
  <c r="P464" i="3"/>
  <c r="O464" i="3"/>
  <c r="N464" i="3"/>
  <c r="M464" i="3"/>
  <c r="L464" i="3"/>
  <c r="K464" i="3"/>
  <c r="J464" i="3"/>
  <c r="I464" i="3"/>
  <c r="F464" i="3"/>
  <c r="AH452" i="3"/>
  <c r="F452" i="3"/>
  <c r="B452" i="3"/>
  <c r="F451" i="3"/>
  <c r="A451" i="3"/>
  <c r="AH450" i="3"/>
  <c r="AG450" i="3"/>
  <c r="AF450" i="3"/>
  <c r="AE450" i="3"/>
  <c r="AD450" i="3"/>
  <c r="AC450" i="3"/>
  <c r="AB450" i="3"/>
  <c r="AA450" i="3"/>
  <c r="Z450" i="3"/>
  <c r="Y450" i="3"/>
  <c r="X450" i="3"/>
  <c r="W450" i="3"/>
  <c r="V450" i="3"/>
  <c r="U450" i="3"/>
  <c r="T450" i="3"/>
  <c r="S450" i="3"/>
  <c r="Q450" i="3"/>
  <c r="P450" i="3"/>
  <c r="O450" i="3"/>
  <c r="N450" i="3"/>
  <c r="M450" i="3"/>
  <c r="L450" i="3"/>
  <c r="K450" i="3"/>
  <c r="J450" i="3"/>
  <c r="I450" i="3"/>
  <c r="F450" i="3"/>
  <c r="AH438" i="3"/>
  <c r="F438" i="3"/>
  <c r="B438" i="3"/>
  <c r="F437" i="3"/>
  <c r="A437" i="3"/>
  <c r="AH436" i="3"/>
  <c r="AG436" i="3"/>
  <c r="AF436" i="3"/>
  <c r="AE436" i="3"/>
  <c r="AD436" i="3"/>
  <c r="AC436" i="3"/>
  <c r="AB436" i="3"/>
  <c r="AA436" i="3"/>
  <c r="Z436" i="3"/>
  <c r="Y436" i="3"/>
  <c r="X436" i="3"/>
  <c r="W436" i="3"/>
  <c r="V436" i="3"/>
  <c r="U436" i="3"/>
  <c r="T436" i="3"/>
  <c r="S436" i="3"/>
  <c r="Q436" i="3"/>
  <c r="P436" i="3"/>
  <c r="O436" i="3"/>
  <c r="N436" i="3"/>
  <c r="M436" i="3"/>
  <c r="L436" i="3"/>
  <c r="K436" i="3"/>
  <c r="J436" i="3"/>
  <c r="I436" i="3"/>
  <c r="F436" i="3"/>
  <c r="AH424" i="3"/>
  <c r="F424" i="3"/>
  <c r="B424" i="3"/>
  <c r="F423" i="3"/>
  <c r="A423" i="3"/>
  <c r="AH422" i="3"/>
  <c r="AG422" i="3"/>
  <c r="AF422" i="3"/>
  <c r="AE422" i="3"/>
  <c r="AD422" i="3"/>
  <c r="AC422" i="3"/>
  <c r="AB422" i="3"/>
  <c r="AA422" i="3"/>
  <c r="Z422" i="3"/>
  <c r="Y422" i="3"/>
  <c r="X422" i="3"/>
  <c r="W422" i="3"/>
  <c r="V422" i="3"/>
  <c r="U422" i="3"/>
  <c r="T422" i="3"/>
  <c r="S422" i="3"/>
  <c r="Q422" i="3"/>
  <c r="P422" i="3"/>
  <c r="O422" i="3"/>
  <c r="N422" i="3"/>
  <c r="M422" i="3"/>
  <c r="L422" i="3"/>
  <c r="K422" i="3"/>
  <c r="J422" i="3"/>
  <c r="I422" i="3"/>
  <c r="F422" i="3"/>
  <c r="AH410" i="3"/>
  <c r="F410" i="3"/>
  <c r="B410" i="3"/>
  <c r="F409" i="3"/>
  <c r="A409" i="3"/>
  <c r="AH408" i="3"/>
  <c r="AG408" i="3"/>
  <c r="AF408" i="3"/>
  <c r="AE408" i="3"/>
  <c r="AD408" i="3"/>
  <c r="AC408" i="3"/>
  <c r="AB408" i="3"/>
  <c r="AA408" i="3"/>
  <c r="Z408" i="3"/>
  <c r="Y408" i="3"/>
  <c r="X408" i="3"/>
  <c r="W408" i="3"/>
  <c r="V408" i="3"/>
  <c r="U408" i="3"/>
  <c r="T408" i="3"/>
  <c r="S408" i="3"/>
  <c r="Q408" i="3"/>
  <c r="P408" i="3"/>
  <c r="O408" i="3"/>
  <c r="N408" i="3"/>
  <c r="M408" i="3"/>
  <c r="L408" i="3"/>
  <c r="K408" i="3"/>
  <c r="J408" i="3"/>
  <c r="I408" i="3"/>
  <c r="F408" i="3"/>
  <c r="AH396" i="3"/>
  <c r="F396" i="3"/>
  <c r="B396" i="3"/>
  <c r="F395" i="3"/>
  <c r="A395" i="3"/>
  <c r="AH394" i="3"/>
  <c r="AG394" i="3"/>
  <c r="AF394" i="3"/>
  <c r="AE394" i="3"/>
  <c r="AD394" i="3"/>
  <c r="AC394" i="3"/>
  <c r="AB394" i="3"/>
  <c r="AA394" i="3"/>
  <c r="Z394" i="3"/>
  <c r="Y394" i="3"/>
  <c r="X394" i="3"/>
  <c r="W394" i="3"/>
  <c r="V394" i="3"/>
  <c r="U394" i="3"/>
  <c r="T394" i="3"/>
  <c r="S394" i="3"/>
  <c r="Q394" i="3"/>
  <c r="P394" i="3"/>
  <c r="O394" i="3"/>
  <c r="N394" i="3"/>
  <c r="M394" i="3"/>
  <c r="L394" i="3"/>
  <c r="K394" i="3"/>
  <c r="J394" i="3"/>
  <c r="I394" i="3"/>
  <c r="F394" i="3"/>
  <c r="AH382" i="3"/>
  <c r="F382" i="3"/>
  <c r="B382" i="3"/>
  <c r="F381" i="3"/>
  <c r="A381" i="3"/>
  <c r="AH380" i="3"/>
  <c r="AG380" i="3"/>
  <c r="AF380" i="3"/>
  <c r="AE380" i="3"/>
  <c r="AD380" i="3"/>
  <c r="AC380" i="3"/>
  <c r="AB380" i="3"/>
  <c r="AA380" i="3"/>
  <c r="Z380" i="3"/>
  <c r="Y380" i="3"/>
  <c r="X380" i="3"/>
  <c r="W380" i="3"/>
  <c r="V380" i="3"/>
  <c r="U380" i="3"/>
  <c r="T380" i="3"/>
  <c r="S380" i="3"/>
  <c r="Q380" i="3"/>
  <c r="P380" i="3"/>
  <c r="O380" i="3"/>
  <c r="N380" i="3"/>
  <c r="M380" i="3"/>
  <c r="L380" i="3"/>
  <c r="K380" i="3"/>
  <c r="J380" i="3"/>
  <c r="I380" i="3"/>
  <c r="F380" i="3"/>
  <c r="AH368" i="3"/>
  <c r="F368" i="3"/>
  <c r="B368" i="3"/>
  <c r="F367" i="3"/>
  <c r="A367" i="3"/>
  <c r="AH366" i="3"/>
  <c r="AG366" i="3"/>
  <c r="AF366" i="3"/>
  <c r="AE366" i="3"/>
  <c r="AD366" i="3"/>
  <c r="AC366" i="3"/>
  <c r="AB366" i="3"/>
  <c r="AA366" i="3"/>
  <c r="Z366" i="3"/>
  <c r="Y366" i="3"/>
  <c r="X366" i="3"/>
  <c r="W366" i="3"/>
  <c r="V366" i="3"/>
  <c r="U366" i="3"/>
  <c r="T366" i="3"/>
  <c r="S366" i="3"/>
  <c r="Q366" i="3"/>
  <c r="P366" i="3"/>
  <c r="O366" i="3"/>
  <c r="N366" i="3"/>
  <c r="M366" i="3"/>
  <c r="L366" i="3"/>
  <c r="K366" i="3"/>
  <c r="J366" i="3"/>
  <c r="I366" i="3"/>
  <c r="F366" i="3"/>
  <c r="AH354" i="3"/>
  <c r="F354" i="3"/>
  <c r="B354" i="3"/>
  <c r="F353" i="3"/>
  <c r="A353" i="3"/>
  <c r="AH352" i="3"/>
  <c r="AG352" i="3"/>
  <c r="AF352" i="3"/>
  <c r="AE352" i="3"/>
  <c r="AD352" i="3"/>
  <c r="AC352" i="3"/>
  <c r="AB352" i="3"/>
  <c r="AA352" i="3"/>
  <c r="Z352" i="3"/>
  <c r="Y352" i="3"/>
  <c r="X352" i="3"/>
  <c r="W352" i="3"/>
  <c r="V352" i="3"/>
  <c r="U352" i="3"/>
  <c r="T352" i="3"/>
  <c r="S352" i="3"/>
  <c r="Q352" i="3"/>
  <c r="P352" i="3"/>
  <c r="O352" i="3"/>
  <c r="N352" i="3"/>
  <c r="M352" i="3"/>
  <c r="L352" i="3"/>
  <c r="K352" i="3"/>
  <c r="J352" i="3"/>
  <c r="I352" i="3"/>
  <c r="F352" i="3"/>
  <c r="AH340" i="3"/>
  <c r="F340" i="3"/>
  <c r="B340" i="3"/>
  <c r="F339" i="3"/>
  <c r="A339" i="3"/>
  <c r="AH338" i="3"/>
  <c r="AG338" i="3"/>
  <c r="AF338" i="3"/>
  <c r="AE338" i="3"/>
  <c r="AD338" i="3"/>
  <c r="AC338" i="3"/>
  <c r="AB338" i="3"/>
  <c r="AA338" i="3"/>
  <c r="Z338" i="3"/>
  <c r="Y338" i="3"/>
  <c r="X338" i="3"/>
  <c r="W338" i="3"/>
  <c r="V338" i="3"/>
  <c r="U338" i="3"/>
  <c r="T338" i="3"/>
  <c r="S338" i="3"/>
  <c r="Q338" i="3"/>
  <c r="P338" i="3"/>
  <c r="O338" i="3"/>
  <c r="N338" i="3"/>
  <c r="M338" i="3"/>
  <c r="L338" i="3"/>
  <c r="K338" i="3"/>
  <c r="J338" i="3"/>
  <c r="I338" i="3"/>
  <c r="F338" i="3"/>
  <c r="AH326" i="3"/>
  <c r="F326" i="3"/>
  <c r="B326" i="3"/>
  <c r="F325" i="3"/>
  <c r="A325" i="3"/>
  <c r="AH324" i="3"/>
  <c r="AG324" i="3"/>
  <c r="AF324" i="3"/>
  <c r="AE324" i="3"/>
  <c r="AD324" i="3"/>
  <c r="AC324" i="3"/>
  <c r="AB324" i="3"/>
  <c r="AA324" i="3"/>
  <c r="Z324" i="3"/>
  <c r="Y324" i="3"/>
  <c r="X324" i="3"/>
  <c r="W324" i="3"/>
  <c r="V324" i="3"/>
  <c r="U324" i="3"/>
  <c r="T324" i="3"/>
  <c r="S324" i="3"/>
  <c r="Q324" i="3"/>
  <c r="P324" i="3"/>
  <c r="O324" i="3"/>
  <c r="N324" i="3"/>
  <c r="M324" i="3"/>
  <c r="L324" i="3"/>
  <c r="K324" i="3"/>
  <c r="J324" i="3"/>
  <c r="I324" i="3"/>
  <c r="F324" i="3"/>
  <c r="AH312" i="3"/>
  <c r="F312" i="3"/>
  <c r="B312" i="3"/>
  <c r="F311" i="3"/>
  <c r="A311" i="3"/>
  <c r="AH310" i="3"/>
  <c r="AG310" i="3"/>
  <c r="AF310" i="3"/>
  <c r="AE310" i="3"/>
  <c r="AD310" i="3"/>
  <c r="AC310" i="3"/>
  <c r="AB310" i="3"/>
  <c r="AA310" i="3"/>
  <c r="Z310" i="3"/>
  <c r="Y310" i="3"/>
  <c r="X310" i="3"/>
  <c r="W310" i="3"/>
  <c r="V310" i="3"/>
  <c r="U310" i="3"/>
  <c r="T310" i="3"/>
  <c r="S310" i="3"/>
  <c r="Q310" i="3"/>
  <c r="P310" i="3"/>
  <c r="O310" i="3"/>
  <c r="N310" i="3"/>
  <c r="M310" i="3"/>
  <c r="L310" i="3"/>
  <c r="K310" i="3"/>
  <c r="J310" i="3"/>
  <c r="I310" i="3"/>
  <c r="F310" i="3"/>
  <c r="AH298" i="3"/>
  <c r="F298" i="3"/>
  <c r="B298" i="3"/>
  <c r="F297" i="3"/>
  <c r="A297" i="3"/>
  <c r="AH296" i="3"/>
  <c r="AG296" i="3"/>
  <c r="AF296" i="3"/>
  <c r="AE296" i="3"/>
  <c r="AD296" i="3"/>
  <c r="AC296" i="3"/>
  <c r="AB296" i="3"/>
  <c r="AA296" i="3"/>
  <c r="Z296" i="3"/>
  <c r="Y296" i="3"/>
  <c r="X296" i="3"/>
  <c r="W296" i="3"/>
  <c r="V296" i="3"/>
  <c r="U296" i="3"/>
  <c r="T296" i="3"/>
  <c r="S296" i="3"/>
  <c r="Q296" i="3"/>
  <c r="P296" i="3"/>
  <c r="O296" i="3"/>
  <c r="N296" i="3"/>
  <c r="M296" i="3"/>
  <c r="L296" i="3"/>
  <c r="K296" i="3"/>
  <c r="J296" i="3"/>
  <c r="I296" i="3"/>
  <c r="F296" i="3"/>
  <c r="AH284" i="3"/>
  <c r="F284" i="3"/>
  <c r="B284" i="3"/>
  <c r="F283" i="3"/>
  <c r="A283" i="3"/>
  <c r="AH282" i="3"/>
  <c r="AG282" i="3"/>
  <c r="AF282" i="3"/>
  <c r="AE282" i="3"/>
  <c r="AD282" i="3"/>
  <c r="AC282" i="3"/>
  <c r="AB282" i="3"/>
  <c r="AA282" i="3"/>
  <c r="Z282" i="3"/>
  <c r="Y282" i="3"/>
  <c r="X282" i="3"/>
  <c r="W282" i="3"/>
  <c r="V282" i="3"/>
  <c r="U282" i="3"/>
  <c r="T282" i="3"/>
  <c r="S282" i="3"/>
  <c r="Q282" i="3"/>
  <c r="P282" i="3"/>
  <c r="O282" i="3"/>
  <c r="N282" i="3"/>
  <c r="M282" i="3"/>
  <c r="L282" i="3"/>
  <c r="K282" i="3"/>
  <c r="J282" i="3"/>
  <c r="I282" i="3"/>
  <c r="F282" i="3"/>
  <c r="AH270" i="3"/>
  <c r="F270" i="3"/>
  <c r="B270" i="3"/>
  <c r="F269" i="3"/>
  <c r="A269" i="3"/>
  <c r="AH268" i="3"/>
  <c r="AG268" i="3"/>
  <c r="AF268" i="3"/>
  <c r="AE268" i="3"/>
  <c r="AD268" i="3"/>
  <c r="AC268" i="3"/>
  <c r="AB268" i="3"/>
  <c r="AA268" i="3"/>
  <c r="Z268" i="3"/>
  <c r="Y268" i="3"/>
  <c r="X268" i="3"/>
  <c r="W268" i="3"/>
  <c r="V268" i="3"/>
  <c r="U268" i="3"/>
  <c r="T268" i="3"/>
  <c r="S268" i="3"/>
  <c r="Q268" i="3"/>
  <c r="P268" i="3"/>
  <c r="O268" i="3"/>
  <c r="N268" i="3"/>
  <c r="M268" i="3"/>
  <c r="L268" i="3"/>
  <c r="K268" i="3"/>
  <c r="J268" i="3"/>
  <c r="I268" i="3"/>
  <c r="F268" i="3"/>
  <c r="AH256" i="3"/>
  <c r="F256" i="3"/>
  <c r="B256" i="3"/>
  <c r="F255" i="3"/>
  <c r="A255" i="3"/>
  <c r="AH254" i="3"/>
  <c r="AG254" i="3"/>
  <c r="AF254" i="3"/>
  <c r="AE254" i="3"/>
  <c r="AD254" i="3"/>
  <c r="AC254" i="3"/>
  <c r="AB254" i="3"/>
  <c r="AA254" i="3"/>
  <c r="Z254" i="3"/>
  <c r="Y254" i="3"/>
  <c r="X254" i="3"/>
  <c r="W254" i="3"/>
  <c r="V254" i="3"/>
  <c r="U254" i="3"/>
  <c r="T254" i="3"/>
  <c r="S254" i="3"/>
  <c r="Q254" i="3"/>
  <c r="P254" i="3"/>
  <c r="O254" i="3"/>
  <c r="N254" i="3"/>
  <c r="M254" i="3"/>
  <c r="L254" i="3"/>
  <c r="K254" i="3"/>
  <c r="J254" i="3"/>
  <c r="I254" i="3"/>
  <c r="F254" i="3"/>
  <c r="AH242" i="3"/>
  <c r="F242" i="3"/>
  <c r="B242" i="3"/>
  <c r="F241" i="3"/>
  <c r="A241" i="3"/>
  <c r="AH240" i="3"/>
  <c r="AG240" i="3"/>
  <c r="AF240" i="3"/>
  <c r="AE240" i="3"/>
  <c r="AD240" i="3"/>
  <c r="AC240" i="3"/>
  <c r="AB240" i="3"/>
  <c r="AA240" i="3"/>
  <c r="Z240" i="3"/>
  <c r="Y240" i="3"/>
  <c r="X240" i="3"/>
  <c r="W240" i="3"/>
  <c r="V240" i="3"/>
  <c r="U240" i="3"/>
  <c r="T240" i="3"/>
  <c r="S240" i="3"/>
  <c r="Q240" i="3"/>
  <c r="P240" i="3"/>
  <c r="O240" i="3"/>
  <c r="N240" i="3"/>
  <c r="M240" i="3"/>
  <c r="L240" i="3"/>
  <c r="K240" i="3"/>
  <c r="J240" i="3"/>
  <c r="I240" i="3"/>
  <c r="F240" i="3"/>
  <c r="AH228" i="3"/>
  <c r="F228" i="3"/>
  <c r="B228" i="3"/>
  <c r="F227" i="3"/>
  <c r="A227" i="3"/>
  <c r="AH226" i="3"/>
  <c r="AG226" i="3"/>
  <c r="AF226" i="3"/>
  <c r="AE226" i="3"/>
  <c r="AD226" i="3"/>
  <c r="AC226" i="3"/>
  <c r="AB226" i="3"/>
  <c r="AA226" i="3"/>
  <c r="Z226" i="3"/>
  <c r="Y226" i="3"/>
  <c r="X226" i="3"/>
  <c r="W226" i="3"/>
  <c r="V226" i="3"/>
  <c r="U226" i="3"/>
  <c r="T226" i="3"/>
  <c r="S226" i="3"/>
  <c r="Q226" i="3"/>
  <c r="P226" i="3"/>
  <c r="O226" i="3"/>
  <c r="N226" i="3"/>
  <c r="M226" i="3"/>
  <c r="L226" i="3"/>
  <c r="K226" i="3"/>
  <c r="J226" i="3"/>
  <c r="I226" i="3"/>
  <c r="F226" i="3"/>
  <c r="AH214" i="3"/>
  <c r="F214" i="3"/>
  <c r="B214" i="3"/>
  <c r="F213" i="3"/>
  <c r="A213" i="3"/>
  <c r="AH212" i="3"/>
  <c r="AG212" i="3"/>
  <c r="AF212" i="3"/>
  <c r="AE212" i="3"/>
  <c r="AD212" i="3"/>
  <c r="AC212" i="3"/>
  <c r="AB212" i="3"/>
  <c r="AA212" i="3"/>
  <c r="Z212" i="3"/>
  <c r="Y212" i="3"/>
  <c r="X212" i="3"/>
  <c r="W212" i="3"/>
  <c r="V212" i="3"/>
  <c r="U212" i="3"/>
  <c r="T212" i="3"/>
  <c r="S212" i="3"/>
  <c r="Q212" i="3"/>
  <c r="P212" i="3"/>
  <c r="O212" i="3"/>
  <c r="N212" i="3"/>
  <c r="M212" i="3"/>
  <c r="L212" i="3"/>
  <c r="K212" i="3"/>
  <c r="J212" i="3"/>
  <c r="I212" i="3"/>
  <c r="F212" i="3"/>
  <c r="AH200" i="3"/>
  <c r="F200" i="3"/>
  <c r="B200" i="3"/>
  <c r="F199" i="3"/>
  <c r="A199" i="3"/>
  <c r="AH198" i="3"/>
  <c r="AG198" i="3"/>
  <c r="AF198" i="3"/>
  <c r="AE198" i="3"/>
  <c r="AD198" i="3"/>
  <c r="AC198" i="3"/>
  <c r="AB198" i="3"/>
  <c r="AA198" i="3"/>
  <c r="Z198" i="3"/>
  <c r="Y198" i="3"/>
  <c r="X198" i="3"/>
  <c r="W198" i="3"/>
  <c r="V198" i="3"/>
  <c r="U198" i="3"/>
  <c r="T198" i="3"/>
  <c r="S198" i="3"/>
  <c r="Q198" i="3"/>
  <c r="P198" i="3"/>
  <c r="O198" i="3"/>
  <c r="N198" i="3"/>
  <c r="M198" i="3"/>
  <c r="L198" i="3"/>
  <c r="K198" i="3"/>
  <c r="J198" i="3"/>
  <c r="I198" i="3"/>
  <c r="F198" i="3"/>
  <c r="AH186" i="3"/>
  <c r="F186" i="3"/>
  <c r="B186" i="3"/>
  <c r="F185" i="3"/>
  <c r="A185" i="3"/>
  <c r="AH184" i="3"/>
  <c r="AG184" i="3"/>
  <c r="AF184" i="3"/>
  <c r="AE184" i="3"/>
  <c r="AD184" i="3"/>
  <c r="AC184" i="3"/>
  <c r="AB184" i="3"/>
  <c r="AA184" i="3"/>
  <c r="Z184" i="3"/>
  <c r="Y184" i="3"/>
  <c r="X184" i="3"/>
  <c r="W184" i="3"/>
  <c r="V184" i="3"/>
  <c r="U184" i="3"/>
  <c r="T184" i="3"/>
  <c r="S184" i="3"/>
  <c r="Q184" i="3"/>
  <c r="P184" i="3"/>
  <c r="O184" i="3"/>
  <c r="N184" i="3"/>
  <c r="M184" i="3"/>
  <c r="L184" i="3"/>
  <c r="K184" i="3"/>
  <c r="J184" i="3"/>
  <c r="I184" i="3"/>
  <c r="F184" i="3"/>
  <c r="AH172" i="3"/>
  <c r="F172" i="3"/>
  <c r="B172" i="3"/>
  <c r="F171" i="3"/>
  <c r="A171" i="3"/>
  <c r="AH170" i="3"/>
  <c r="AG170" i="3"/>
  <c r="AF170" i="3"/>
  <c r="AE170" i="3"/>
  <c r="AD170" i="3"/>
  <c r="AC170" i="3"/>
  <c r="AB170" i="3"/>
  <c r="AA170" i="3"/>
  <c r="Z170" i="3"/>
  <c r="Y170" i="3"/>
  <c r="X170" i="3"/>
  <c r="W170" i="3"/>
  <c r="V170" i="3"/>
  <c r="U170" i="3"/>
  <c r="T170" i="3"/>
  <c r="S170" i="3"/>
  <c r="Q170" i="3"/>
  <c r="P170" i="3"/>
  <c r="O170" i="3"/>
  <c r="N170" i="3"/>
  <c r="M170" i="3"/>
  <c r="L170" i="3"/>
  <c r="K170" i="3"/>
  <c r="J170" i="3"/>
  <c r="I170" i="3"/>
  <c r="F170" i="3"/>
  <c r="AH158" i="3"/>
  <c r="F158" i="3"/>
  <c r="B158" i="3"/>
  <c r="F157" i="3"/>
  <c r="A157" i="3"/>
  <c r="AH156" i="3"/>
  <c r="AG156" i="3"/>
  <c r="AF156" i="3"/>
  <c r="AE156" i="3"/>
  <c r="AD156" i="3"/>
  <c r="AC156" i="3"/>
  <c r="AB156" i="3"/>
  <c r="AA156" i="3"/>
  <c r="Z156" i="3"/>
  <c r="Y156" i="3"/>
  <c r="X156" i="3"/>
  <c r="W156" i="3"/>
  <c r="V156" i="3"/>
  <c r="U156" i="3"/>
  <c r="T156" i="3"/>
  <c r="S156" i="3"/>
  <c r="Q156" i="3"/>
  <c r="P156" i="3"/>
  <c r="O156" i="3"/>
  <c r="N156" i="3"/>
  <c r="M156" i="3"/>
  <c r="L156" i="3"/>
  <c r="K156" i="3"/>
  <c r="J156" i="3"/>
  <c r="I156" i="3"/>
  <c r="F156" i="3"/>
  <c r="AH144" i="3"/>
  <c r="F144" i="3"/>
  <c r="B144" i="3"/>
  <c r="F143" i="3"/>
  <c r="A143" i="3"/>
  <c r="AH142" i="3"/>
  <c r="AG142" i="3"/>
  <c r="AF142" i="3"/>
  <c r="AE142" i="3"/>
  <c r="AD142" i="3"/>
  <c r="AC142" i="3"/>
  <c r="AB142" i="3"/>
  <c r="AA142" i="3"/>
  <c r="Z142" i="3"/>
  <c r="Y142" i="3"/>
  <c r="X142" i="3"/>
  <c r="W142" i="3"/>
  <c r="V142" i="3"/>
  <c r="U142" i="3"/>
  <c r="T142" i="3"/>
  <c r="S142" i="3"/>
  <c r="Q142" i="3"/>
  <c r="P142" i="3"/>
  <c r="O142" i="3"/>
  <c r="N142" i="3"/>
  <c r="M142" i="3"/>
  <c r="L142" i="3"/>
  <c r="K142" i="3"/>
  <c r="J142" i="3"/>
  <c r="I142" i="3"/>
  <c r="F142" i="3"/>
  <c r="AH130" i="3"/>
  <c r="F130" i="3"/>
  <c r="B130" i="3"/>
  <c r="F129" i="3"/>
  <c r="A129" i="3"/>
  <c r="AH128" i="3"/>
  <c r="AG128" i="3"/>
  <c r="AF128" i="3"/>
  <c r="AE128" i="3"/>
  <c r="AD128" i="3"/>
  <c r="AC128" i="3"/>
  <c r="AB128" i="3"/>
  <c r="AA128" i="3"/>
  <c r="Z128" i="3"/>
  <c r="Y128" i="3"/>
  <c r="X128" i="3"/>
  <c r="W128" i="3"/>
  <c r="V128" i="3"/>
  <c r="U128" i="3"/>
  <c r="T128" i="3"/>
  <c r="S128" i="3"/>
  <c r="Q128" i="3"/>
  <c r="P128" i="3"/>
  <c r="O128" i="3"/>
  <c r="N128" i="3"/>
  <c r="M128" i="3"/>
  <c r="L128" i="3"/>
  <c r="K128" i="3"/>
  <c r="J128" i="3"/>
  <c r="I128" i="3"/>
  <c r="F128" i="3"/>
  <c r="AH116" i="3"/>
  <c r="F116" i="3"/>
  <c r="B116" i="3"/>
  <c r="F115" i="3"/>
  <c r="A115" i="3"/>
  <c r="AH114" i="3"/>
  <c r="AG114" i="3"/>
  <c r="AF114" i="3"/>
  <c r="AE114" i="3"/>
  <c r="AD114" i="3"/>
  <c r="AC114" i="3"/>
  <c r="AB114" i="3"/>
  <c r="AA114" i="3"/>
  <c r="Z114" i="3"/>
  <c r="Y114" i="3"/>
  <c r="X114" i="3"/>
  <c r="W114" i="3"/>
  <c r="V114" i="3"/>
  <c r="U114" i="3"/>
  <c r="T114" i="3"/>
  <c r="S114" i="3"/>
  <c r="Q114" i="3"/>
  <c r="P114" i="3"/>
  <c r="O114" i="3"/>
  <c r="N114" i="3"/>
  <c r="M114" i="3"/>
  <c r="L114" i="3"/>
  <c r="K114" i="3"/>
  <c r="J114" i="3"/>
  <c r="I114" i="3"/>
  <c r="F114" i="3"/>
  <c r="AH102" i="3"/>
  <c r="F102" i="3"/>
  <c r="B102" i="3"/>
  <c r="F101" i="3"/>
  <c r="A101" i="3"/>
  <c r="AH100" i="3"/>
  <c r="AG100" i="3"/>
  <c r="AF100" i="3"/>
  <c r="AE100" i="3"/>
  <c r="AD100" i="3"/>
  <c r="AC100" i="3"/>
  <c r="AB100" i="3"/>
  <c r="AA100" i="3"/>
  <c r="Z100" i="3"/>
  <c r="Y100" i="3"/>
  <c r="X100" i="3"/>
  <c r="W100" i="3"/>
  <c r="V100" i="3"/>
  <c r="U100" i="3"/>
  <c r="T100" i="3"/>
  <c r="S100" i="3"/>
  <c r="Q100" i="3"/>
  <c r="P100" i="3"/>
  <c r="O100" i="3"/>
  <c r="N100" i="3"/>
  <c r="M100" i="3"/>
  <c r="L100" i="3"/>
  <c r="K100" i="3"/>
  <c r="J100" i="3"/>
  <c r="I100" i="3"/>
  <c r="F100" i="3"/>
  <c r="AH88" i="3"/>
  <c r="F88" i="3"/>
  <c r="B88" i="3"/>
  <c r="F87" i="3"/>
  <c r="A87" i="3"/>
  <c r="AH86" i="3"/>
  <c r="AG86" i="3"/>
  <c r="AF86" i="3"/>
  <c r="AE86" i="3"/>
  <c r="AD86" i="3"/>
  <c r="AC86" i="3"/>
  <c r="AB86" i="3"/>
  <c r="AA86" i="3"/>
  <c r="Z86" i="3"/>
  <c r="Y86" i="3"/>
  <c r="X86" i="3"/>
  <c r="W86" i="3"/>
  <c r="V86" i="3"/>
  <c r="U86" i="3"/>
  <c r="T86" i="3"/>
  <c r="S86" i="3"/>
  <c r="Q86" i="3"/>
  <c r="P86" i="3"/>
  <c r="O86" i="3"/>
  <c r="N86" i="3"/>
  <c r="M86" i="3"/>
  <c r="L86" i="3"/>
  <c r="K86" i="3"/>
  <c r="J86" i="3"/>
  <c r="I86" i="3"/>
  <c r="F86" i="3"/>
  <c r="AH74" i="3"/>
  <c r="F74" i="3"/>
  <c r="B74" i="3"/>
  <c r="F73" i="3"/>
  <c r="A73" i="3"/>
  <c r="AH72" i="3"/>
  <c r="AG72" i="3"/>
  <c r="AF72" i="3"/>
  <c r="AE72" i="3"/>
  <c r="AD72" i="3"/>
  <c r="AC72" i="3"/>
  <c r="AB72" i="3"/>
  <c r="AA72" i="3"/>
  <c r="Z72" i="3"/>
  <c r="Y72" i="3"/>
  <c r="X72" i="3"/>
  <c r="W72" i="3"/>
  <c r="V72" i="3"/>
  <c r="U72" i="3"/>
  <c r="T72" i="3"/>
  <c r="S72" i="3"/>
  <c r="Q72" i="3"/>
  <c r="P72" i="3"/>
  <c r="O72" i="3"/>
  <c r="N72" i="3"/>
  <c r="M72" i="3"/>
  <c r="L72" i="3"/>
  <c r="K72" i="3"/>
  <c r="J72" i="3"/>
  <c r="I72" i="3"/>
  <c r="F72" i="3"/>
  <c r="AH60" i="3"/>
  <c r="F60" i="3"/>
  <c r="B60" i="3"/>
  <c r="F59" i="3"/>
  <c r="A59" i="3"/>
  <c r="AH58" i="3"/>
  <c r="AG58" i="3"/>
  <c r="AF58" i="3"/>
  <c r="AE58" i="3"/>
  <c r="AD58" i="3"/>
  <c r="AC58" i="3"/>
  <c r="AB58" i="3"/>
  <c r="AA58" i="3"/>
  <c r="Z58" i="3"/>
  <c r="Y58" i="3"/>
  <c r="X58" i="3"/>
  <c r="W58" i="3"/>
  <c r="V58" i="3"/>
  <c r="U58" i="3"/>
  <c r="T58" i="3"/>
  <c r="S58" i="3"/>
  <c r="Q58" i="3"/>
  <c r="P58" i="3"/>
  <c r="O58" i="3"/>
  <c r="N58" i="3"/>
  <c r="M58" i="3"/>
  <c r="L58" i="3"/>
  <c r="K58" i="3"/>
  <c r="J58" i="3"/>
  <c r="I58" i="3"/>
  <c r="F58" i="3"/>
  <c r="AH46" i="3"/>
  <c r="F46" i="3"/>
  <c r="B46" i="3"/>
  <c r="F45" i="3"/>
  <c r="A45" i="3"/>
  <c r="AH44" i="3"/>
  <c r="AG44" i="3"/>
  <c r="AF44" i="3"/>
  <c r="AE44" i="3"/>
  <c r="AD44" i="3"/>
  <c r="AC44" i="3"/>
  <c r="AB44" i="3"/>
  <c r="AA44" i="3"/>
  <c r="Z44" i="3"/>
  <c r="Y44" i="3"/>
  <c r="X44" i="3"/>
  <c r="W44" i="3"/>
  <c r="V44" i="3"/>
  <c r="U44" i="3"/>
  <c r="T44" i="3"/>
  <c r="S44" i="3"/>
  <c r="Q44" i="3"/>
  <c r="P44" i="3"/>
  <c r="O44" i="3"/>
  <c r="N44" i="3"/>
  <c r="M44" i="3"/>
  <c r="L44" i="3"/>
  <c r="K44" i="3"/>
  <c r="J44" i="3"/>
  <c r="I44" i="3"/>
  <c r="F44" i="3"/>
  <c r="B5" i="4"/>
  <c r="AR5" i="4"/>
  <c r="R9" i="4"/>
  <c r="CW1" i="4"/>
  <c r="AH32" i="3"/>
  <c r="F32" i="3"/>
  <c r="B32" i="3"/>
  <c r="F31" i="3"/>
  <c r="A31" i="3"/>
  <c r="AH30" i="3"/>
  <c r="AG30" i="3"/>
  <c r="AF30" i="3"/>
  <c r="AE30" i="3"/>
  <c r="AD30" i="3"/>
  <c r="AC30" i="3"/>
  <c r="AB30" i="3"/>
  <c r="AA30" i="3"/>
  <c r="Z30" i="3"/>
  <c r="Y30" i="3"/>
  <c r="X30" i="3"/>
  <c r="W30" i="3"/>
  <c r="V30" i="3"/>
  <c r="U30" i="3"/>
  <c r="T30" i="3"/>
  <c r="S30" i="3"/>
  <c r="Q30" i="3"/>
  <c r="P30" i="3"/>
  <c r="O30" i="3"/>
  <c r="N30" i="3"/>
  <c r="M30" i="3"/>
  <c r="L30" i="3"/>
  <c r="K30" i="3"/>
  <c r="J30" i="3"/>
  <c r="I30" i="3"/>
  <c r="F30" i="3"/>
  <c r="AH18" i="3"/>
  <c r="AH16" i="3"/>
  <c r="B18" i="3"/>
  <c r="F18" i="3"/>
  <c r="F17" i="3"/>
  <c r="F16" i="3"/>
  <c r="AI2" i="3"/>
  <c r="AI3" i="3"/>
  <c r="AH3" i="3"/>
  <c r="AG3" i="3"/>
  <c r="AG2" i="3"/>
  <c r="AE2" i="3"/>
  <c r="AC2" i="3"/>
  <c r="AF3" i="3"/>
  <c r="AE3" i="3"/>
  <c r="AD3" i="3"/>
  <c r="AC3" i="3"/>
  <c r="AB3" i="3"/>
  <c r="AA3" i="3"/>
  <c r="Z3" i="3"/>
  <c r="Y3" i="3"/>
  <c r="W3" i="3"/>
  <c r="T2" i="3"/>
  <c r="U3" i="3"/>
  <c r="T3" i="3"/>
  <c r="S2" i="3"/>
  <c r="M3" i="3"/>
  <c r="L3" i="3"/>
  <c r="K3" i="3"/>
  <c r="J3" i="3"/>
  <c r="C36" i="4" s="1"/>
  <c r="I4" i="3"/>
  <c r="I2" i="3"/>
  <c r="H2" i="3"/>
  <c r="G3" i="3"/>
  <c r="F3" i="3"/>
  <c r="F2" i="3"/>
  <c r="E2" i="3"/>
  <c r="D2" i="3"/>
  <c r="A2" i="3"/>
  <c r="Z19" i="1"/>
  <c r="Z12" i="1"/>
  <c r="Z1" i="1"/>
  <c r="X19" i="1"/>
  <c r="X12" i="1"/>
  <c r="X1" i="1"/>
  <c r="V19" i="1"/>
  <c r="V12" i="1"/>
  <c r="V1" i="1"/>
  <c r="T19" i="1"/>
  <c r="Q19" i="1"/>
  <c r="Q12" i="1"/>
  <c r="Q1" i="1"/>
  <c r="U12" i="1"/>
  <c r="U1" i="1"/>
  <c r="S12" i="1"/>
  <c r="S1" i="1"/>
  <c r="W19" i="1"/>
  <c r="W12" i="1"/>
  <c r="W1" i="1"/>
  <c r="AA19" i="1"/>
  <c r="AA12" i="1"/>
  <c r="AA1" i="1"/>
  <c r="N22" i="1"/>
  <c r="K22" i="1"/>
  <c r="I22" i="1"/>
  <c r="H22" i="1"/>
  <c r="F22" i="1"/>
  <c r="E22" i="1"/>
  <c r="A22" i="1"/>
  <c r="K12" i="1"/>
  <c r="N12" i="1"/>
  <c r="I12" i="1"/>
  <c r="H12" i="1"/>
  <c r="G12" i="1"/>
  <c r="F12" i="1"/>
  <c r="E12" i="1"/>
  <c r="A12" i="1"/>
  <c r="N9" i="1"/>
  <c r="N7" i="1"/>
  <c r="N5" i="1"/>
  <c r="N3" i="1"/>
  <c r="C7" i="1"/>
  <c r="C5" i="1"/>
  <c r="C3" i="1"/>
  <c r="N1535" i="3"/>
  <c r="N1534" i="3"/>
  <c r="R1532" i="3"/>
  <c r="H1543" i="3"/>
  <c r="AE189" i="5" l="1"/>
  <c r="CN189" i="5"/>
  <c r="GL136" i="5"/>
  <c r="AM189" i="5"/>
  <c r="GE30" i="5"/>
  <c r="AT189" i="5"/>
  <c r="CB189" i="5"/>
  <c r="CQ242" i="5"/>
  <c r="AI189" i="5"/>
  <c r="CN136" i="5"/>
  <c r="GL30" i="5"/>
  <c r="CJ189" i="5"/>
  <c r="EH189" i="5"/>
  <c r="CQ189" i="5"/>
  <c r="GE136" i="5"/>
  <c r="GE242" i="5"/>
  <c r="EO189" i="5"/>
  <c r="ED189" i="5"/>
  <c r="CF189" i="5"/>
  <c r="EL242" i="5"/>
  <c r="AT83" i="5"/>
  <c r="CJ136" i="5"/>
  <c r="AQ242" i="5"/>
  <c r="GI30" i="5"/>
  <c r="CJ242" i="5"/>
  <c r="AQ189" i="5"/>
  <c r="GI189" i="5"/>
  <c r="CQ136" i="5"/>
  <c r="ED136" i="5"/>
  <c r="CB242" i="5"/>
  <c r="GE189" i="5"/>
  <c r="EO136" i="5"/>
  <c r="EO242" i="5"/>
  <c r="AT136" i="5"/>
  <c r="AI136" i="5"/>
  <c r="GL242" i="5"/>
  <c r="EO30" i="5"/>
  <c r="EL136" i="5"/>
  <c r="DZ242" i="5"/>
  <c r="CB136" i="5"/>
  <c r="DZ189" i="5"/>
  <c r="EL189" i="5"/>
  <c r="FW242" i="5"/>
  <c r="FW136" i="5"/>
  <c r="GA189" i="5"/>
  <c r="FW189" i="5"/>
  <c r="AQ136" i="5"/>
  <c r="GE83" i="5"/>
  <c r="AT242" i="5"/>
  <c r="EO83" i="5"/>
  <c r="CQ83" i="5"/>
  <c r="GL83" i="5"/>
  <c r="FF169" i="5"/>
  <c r="DI169" i="5"/>
  <c r="BK169" i="5"/>
  <c r="N169" i="5"/>
  <c r="FF63" i="5"/>
  <c r="FF222" i="5"/>
  <c r="DI222" i="5"/>
  <c r="BK222" i="5"/>
  <c r="N222" i="5"/>
  <c r="FF116" i="5"/>
  <c r="DI116" i="5"/>
  <c r="BK116" i="5"/>
  <c r="N116" i="5"/>
  <c r="FF10" i="5"/>
  <c r="BK10" i="5"/>
  <c r="BK63" i="5"/>
  <c r="N63" i="5"/>
  <c r="DI10" i="5"/>
  <c r="DI63" i="5"/>
  <c r="CW246" i="5"/>
  <c r="B246" i="5"/>
  <c r="AY246" i="5"/>
  <c r="ET246" i="5"/>
  <c r="CW193" i="5"/>
  <c r="B193" i="5"/>
  <c r="ET140" i="5"/>
  <c r="AY140" i="5"/>
  <c r="CW87" i="5"/>
  <c r="ET193" i="5"/>
  <c r="AY193" i="5"/>
  <c r="CW140" i="5"/>
  <c r="B140" i="5"/>
  <c r="B87" i="5"/>
  <c r="CW34" i="5"/>
  <c r="ET87" i="5"/>
  <c r="ET34" i="5"/>
  <c r="AY87" i="5"/>
  <c r="AY34" i="5"/>
  <c r="AY206" i="5"/>
  <c r="B259" i="5"/>
  <c r="B153" i="5"/>
  <c r="ET259" i="5"/>
  <c r="ET153" i="5"/>
  <c r="CW206" i="5"/>
  <c r="ET100" i="5"/>
  <c r="AY259" i="5"/>
  <c r="AY153" i="5"/>
  <c r="B206" i="5"/>
  <c r="ET206" i="5"/>
  <c r="B100" i="5"/>
  <c r="CW47" i="5"/>
  <c r="CW153" i="5"/>
  <c r="CW259" i="5"/>
  <c r="ET47" i="5"/>
  <c r="AY100" i="5"/>
  <c r="AY47" i="5"/>
  <c r="CW100" i="5"/>
  <c r="DI173" i="5"/>
  <c r="DI226" i="5"/>
  <c r="N226" i="5"/>
  <c r="DI120" i="5"/>
  <c r="FF226" i="5"/>
  <c r="BK173" i="5"/>
  <c r="BK226" i="5"/>
  <c r="FF173" i="5"/>
  <c r="FF120" i="5"/>
  <c r="BK120" i="5"/>
  <c r="FF14" i="5"/>
  <c r="BK14" i="5"/>
  <c r="N173" i="5"/>
  <c r="BK67" i="5"/>
  <c r="N67" i="5"/>
  <c r="DI14" i="5"/>
  <c r="N120" i="5"/>
  <c r="FF67" i="5"/>
  <c r="DI67" i="5"/>
  <c r="O259" i="5"/>
  <c r="O153" i="5"/>
  <c r="FG259" i="5"/>
  <c r="FG153" i="5"/>
  <c r="DJ100" i="5"/>
  <c r="DJ206" i="5"/>
  <c r="BL259" i="5"/>
  <c r="BL153" i="5"/>
  <c r="O206" i="5"/>
  <c r="FG206" i="5"/>
  <c r="DJ259" i="5"/>
  <c r="DJ153" i="5"/>
  <c r="O100" i="5"/>
  <c r="DJ47" i="5"/>
  <c r="BL206" i="5"/>
  <c r="FG100" i="5"/>
  <c r="FG47" i="5"/>
  <c r="BL100" i="5"/>
  <c r="BL47" i="5"/>
  <c r="DI228" i="5"/>
  <c r="DI69" i="5"/>
  <c r="FF228" i="5"/>
  <c r="N228" i="5"/>
  <c r="FF175" i="5"/>
  <c r="DI175" i="5"/>
  <c r="BK175" i="5"/>
  <c r="N175" i="5"/>
  <c r="BK122" i="5"/>
  <c r="BK69" i="5"/>
  <c r="N122" i="5"/>
  <c r="FF69" i="5"/>
  <c r="DI16" i="5"/>
  <c r="DI122" i="5"/>
  <c r="FF16" i="5"/>
  <c r="FF122" i="5"/>
  <c r="BK16" i="5"/>
  <c r="N69" i="5"/>
  <c r="BK228" i="5"/>
  <c r="B261" i="5"/>
  <c r="AY261" i="5"/>
  <c r="B208" i="5"/>
  <c r="CW155" i="5"/>
  <c r="CW261" i="5"/>
  <c r="AY208" i="5"/>
  <c r="ET155" i="5"/>
  <c r="ET261" i="5"/>
  <c r="CW208" i="5"/>
  <c r="B155" i="5"/>
  <c r="CW102" i="5"/>
  <c r="B102" i="5"/>
  <c r="AY155" i="5"/>
  <c r="AY102" i="5"/>
  <c r="AY49" i="5"/>
  <c r="ET208" i="5"/>
  <c r="CW49" i="5"/>
  <c r="ET102" i="5"/>
  <c r="ET49" i="5"/>
  <c r="BK261" i="5"/>
  <c r="DI261" i="5"/>
  <c r="BK208" i="5"/>
  <c r="FF155" i="5"/>
  <c r="FF261" i="5"/>
  <c r="DI208" i="5"/>
  <c r="N155" i="5"/>
  <c r="DI102" i="5"/>
  <c r="N261" i="5"/>
  <c r="FF208" i="5"/>
  <c r="BK155" i="5"/>
  <c r="DI49" i="5"/>
  <c r="DI155" i="5"/>
  <c r="N102" i="5"/>
  <c r="FF102" i="5"/>
  <c r="BK49" i="5"/>
  <c r="FF49" i="5"/>
  <c r="N208" i="5"/>
  <c r="BK102" i="5"/>
  <c r="EL218" i="5"/>
  <c r="AQ218" i="5"/>
  <c r="GI165" i="5"/>
  <c r="CN165" i="5"/>
  <c r="EL112" i="5"/>
  <c r="AQ112" i="5"/>
  <c r="GI59" i="5"/>
  <c r="CN59" i="5"/>
  <c r="GI218" i="5"/>
  <c r="CN218" i="5"/>
  <c r="EL165" i="5"/>
  <c r="AQ165" i="5"/>
  <c r="EL59" i="5"/>
  <c r="AQ59" i="5"/>
  <c r="EL6" i="5"/>
  <c r="CN112" i="5"/>
  <c r="GI112" i="5"/>
  <c r="GI6" i="5"/>
  <c r="CN6" i="5"/>
  <c r="BK235" i="5"/>
  <c r="FF235" i="5"/>
  <c r="FF182" i="5"/>
  <c r="BK182" i="5"/>
  <c r="DI129" i="5"/>
  <c r="N129" i="5"/>
  <c r="BK76" i="5"/>
  <c r="N76" i="5"/>
  <c r="FF23" i="5"/>
  <c r="N235" i="5"/>
  <c r="BK129" i="5"/>
  <c r="DI76" i="5"/>
  <c r="DI235" i="5"/>
  <c r="FF129" i="5"/>
  <c r="N182" i="5"/>
  <c r="DI23" i="5"/>
  <c r="BK23" i="5"/>
  <c r="FF76" i="5"/>
  <c r="DI182" i="5"/>
  <c r="BK263" i="5"/>
  <c r="BK210" i="5"/>
  <c r="FF157" i="5"/>
  <c r="DI263" i="5"/>
  <c r="DI210" i="5"/>
  <c r="N157" i="5"/>
  <c r="FF263" i="5"/>
  <c r="FF210" i="5"/>
  <c r="BK157" i="5"/>
  <c r="DI104" i="5"/>
  <c r="N104" i="5"/>
  <c r="N263" i="5"/>
  <c r="DI157" i="5"/>
  <c r="BK104" i="5"/>
  <c r="FF51" i="5"/>
  <c r="BK51" i="5"/>
  <c r="N210" i="5"/>
  <c r="DI51" i="5"/>
  <c r="FF104" i="5"/>
  <c r="ET173" i="5"/>
  <c r="B173" i="5"/>
  <c r="CW67" i="5"/>
  <c r="CW173" i="5"/>
  <c r="CW226" i="5"/>
  <c r="B226" i="5"/>
  <c r="CW120" i="5"/>
  <c r="ET226" i="5"/>
  <c r="AY173" i="5"/>
  <c r="B120" i="5"/>
  <c r="ET67" i="5"/>
  <c r="AY226" i="5"/>
  <c r="ET120" i="5"/>
  <c r="AY120" i="5"/>
  <c r="ET14" i="5"/>
  <c r="AY14" i="5"/>
  <c r="AY67" i="5"/>
  <c r="B67" i="5"/>
  <c r="CW14" i="5"/>
  <c r="FF179" i="5"/>
  <c r="FF232" i="5"/>
  <c r="DI179" i="5"/>
  <c r="BK179" i="5"/>
  <c r="N232" i="5"/>
  <c r="N179" i="5"/>
  <c r="DI126" i="5"/>
  <c r="DI73" i="5"/>
  <c r="BK126" i="5"/>
  <c r="FF73" i="5"/>
  <c r="DI232" i="5"/>
  <c r="BK232" i="5"/>
  <c r="BK73" i="5"/>
  <c r="DI20" i="5"/>
  <c r="FF20" i="5"/>
  <c r="BK20" i="5"/>
  <c r="FF126" i="5"/>
  <c r="N126" i="5"/>
  <c r="N73" i="5"/>
  <c r="AX217" i="5"/>
  <c r="A217" i="5"/>
  <c r="AX111" i="5"/>
  <c r="ES58" i="5"/>
  <c r="ES164" i="5"/>
  <c r="CV164" i="5"/>
  <c r="AX164" i="5"/>
  <c r="A164" i="5"/>
  <c r="ES217" i="5"/>
  <c r="ES111" i="5"/>
  <c r="ES5" i="5"/>
  <c r="CV111" i="5"/>
  <c r="AX5" i="5"/>
  <c r="A111" i="5"/>
  <c r="AX58" i="5"/>
  <c r="CV217" i="5"/>
  <c r="CV58" i="5"/>
  <c r="A58" i="5"/>
  <c r="CV5" i="5"/>
  <c r="DI238" i="5"/>
  <c r="BK238" i="5"/>
  <c r="FF185" i="5"/>
  <c r="FF238" i="5"/>
  <c r="N238" i="5"/>
  <c r="DI185" i="5"/>
  <c r="FF132" i="5"/>
  <c r="BK185" i="5"/>
  <c r="DI132" i="5"/>
  <c r="N185" i="5"/>
  <c r="N79" i="5"/>
  <c r="DI26" i="5"/>
  <c r="BK26" i="5"/>
  <c r="BK132" i="5"/>
  <c r="N132" i="5"/>
  <c r="FF79" i="5"/>
  <c r="DI79" i="5"/>
  <c r="BK79" i="5"/>
  <c r="FF26" i="5"/>
  <c r="ET169" i="5"/>
  <c r="CW169" i="5"/>
  <c r="AY169" i="5"/>
  <c r="B169" i="5"/>
  <c r="ET222" i="5"/>
  <c r="CW222" i="5"/>
  <c r="AY222" i="5"/>
  <c r="B222" i="5"/>
  <c r="AY10" i="5"/>
  <c r="ET10" i="5"/>
  <c r="B116" i="5"/>
  <c r="AY63" i="5"/>
  <c r="AY116" i="5"/>
  <c r="ET63" i="5"/>
  <c r="B63" i="5"/>
  <c r="CW10" i="5"/>
  <c r="CW116" i="5"/>
  <c r="CW63" i="5"/>
  <c r="ET116" i="5"/>
  <c r="B241" i="5"/>
  <c r="AY135" i="5"/>
  <c r="B188" i="5"/>
  <c r="ET241" i="5"/>
  <c r="B135" i="5"/>
  <c r="ET188" i="5"/>
  <c r="CW241" i="5"/>
  <c r="ET135" i="5"/>
  <c r="CW188" i="5"/>
  <c r="ET82" i="5"/>
  <c r="AY241" i="5"/>
  <c r="AY188" i="5"/>
  <c r="AY29" i="5"/>
  <c r="CW135" i="5"/>
  <c r="B82" i="5"/>
  <c r="CW29" i="5"/>
  <c r="ET29" i="5"/>
  <c r="CW82" i="5"/>
  <c r="AY82" i="5"/>
  <c r="CQ30" i="5"/>
  <c r="CN30" i="5"/>
  <c r="CJ30" i="5"/>
  <c r="EH136" i="5"/>
  <c r="AE83" i="5"/>
  <c r="ED30" i="5"/>
  <c r="GA83" i="5"/>
  <c r="CF83" i="5"/>
  <c r="FW83" i="5"/>
  <c r="GI83" i="5"/>
  <c r="EH242" i="5"/>
  <c r="AQ83" i="5"/>
  <c r="CB30" i="5"/>
  <c r="EH30" i="5"/>
  <c r="DZ83" i="5"/>
  <c r="EL83" i="5"/>
  <c r="AM242" i="5"/>
  <c r="GA136" i="5"/>
  <c r="EL30" i="5"/>
  <c r="AI242" i="5"/>
  <c r="CJ83" i="5"/>
  <c r="DZ30" i="5"/>
  <c r="AE136" i="5"/>
  <c r="ED242" i="5"/>
  <c r="CB83" i="5"/>
  <c r="CN83" i="5"/>
  <c r="EH83" i="5"/>
  <c r="CF242" i="5"/>
  <c r="AE242" i="5"/>
  <c r="AM83" i="5"/>
  <c r="ED83" i="5"/>
  <c r="GA242" i="5"/>
  <c r="DZ136" i="5"/>
  <c r="AI83" i="5"/>
  <c r="FW30" i="5"/>
  <c r="GA30" i="5"/>
  <c r="CF30" i="5"/>
  <c r="FF369" i="13"/>
  <c r="DI369" i="13"/>
  <c r="BK369" i="13"/>
  <c r="N369" i="13"/>
  <c r="GL368" i="13"/>
  <c r="GI368" i="13"/>
  <c r="GE368" i="13"/>
  <c r="GA368" i="13"/>
  <c r="FW368" i="13"/>
  <c r="EO368" i="13"/>
  <c r="EL368" i="13"/>
  <c r="EH368" i="13"/>
  <c r="ED368" i="13"/>
  <c r="DZ368" i="13"/>
  <c r="CQ368" i="13"/>
  <c r="CN368" i="13"/>
  <c r="CJ368" i="13"/>
  <c r="CF368" i="13"/>
  <c r="CB368" i="13"/>
  <c r="AT368" i="13"/>
  <c r="AQ368" i="13"/>
  <c r="AM368" i="13"/>
  <c r="AI368" i="13"/>
  <c r="AE368" i="13"/>
  <c r="FF367" i="13"/>
  <c r="ET367" i="13"/>
  <c r="DI367" i="13"/>
  <c r="CW367" i="13"/>
  <c r="BK367" i="13"/>
  <c r="AY367" i="13"/>
  <c r="N367" i="13"/>
  <c r="B367" i="13"/>
  <c r="FG365" i="13"/>
  <c r="ET365" i="13"/>
  <c r="DJ365" i="13"/>
  <c r="CW365" i="13"/>
  <c r="BL365" i="13"/>
  <c r="AY365" i="13"/>
  <c r="O365" i="13"/>
  <c r="B365" i="13"/>
  <c r="FE360" i="13"/>
  <c r="FK356" i="13"/>
  <c r="FE356" i="13"/>
  <c r="EZ356" i="13"/>
  <c r="ET356" i="13"/>
  <c r="FM360" i="13" s="1"/>
  <c r="DN356" i="13"/>
  <c r="DH356" i="13"/>
  <c r="DC356" i="13"/>
  <c r="CW356" i="13"/>
  <c r="DH360" i="13" s="1"/>
  <c r="BP356" i="13"/>
  <c r="BJ356" i="13"/>
  <c r="BE356" i="13"/>
  <c r="AY356" i="13"/>
  <c r="BR360" i="13" s="1"/>
  <c r="S356" i="13"/>
  <c r="M356" i="13"/>
  <c r="H356" i="13"/>
  <c r="B356" i="13"/>
  <c r="U360" i="13" s="1"/>
  <c r="FG352" i="13"/>
  <c r="ET352" i="13"/>
  <c r="DJ352" i="13"/>
  <c r="CW352" i="13"/>
  <c r="BL352" i="13"/>
  <c r="AY352" i="13"/>
  <c r="O352" i="13"/>
  <c r="B352" i="13"/>
  <c r="FA350" i="13"/>
  <c r="EZ350" i="13"/>
  <c r="DD350" i="13"/>
  <c r="DC350" i="13"/>
  <c r="BF350" i="13"/>
  <c r="BE350" i="13"/>
  <c r="I350" i="13"/>
  <c r="H350" i="13"/>
  <c r="ET347" i="13"/>
  <c r="CW347" i="13"/>
  <c r="AY347" i="13"/>
  <c r="B347" i="13"/>
  <c r="FF344" i="13"/>
  <c r="DI344" i="13"/>
  <c r="BK344" i="13"/>
  <c r="N344" i="13"/>
  <c r="FF341" i="13"/>
  <c r="DI341" i="13"/>
  <c r="BK341" i="13"/>
  <c r="N341" i="13"/>
  <c r="FF338" i="13"/>
  <c r="DI338" i="13"/>
  <c r="BK338" i="13"/>
  <c r="N338" i="13"/>
  <c r="FF334" i="13"/>
  <c r="DI334" i="13"/>
  <c r="BK334" i="13"/>
  <c r="N334" i="13"/>
  <c r="FJ332" i="13"/>
  <c r="FF332" i="13"/>
  <c r="ET332" i="13"/>
  <c r="DM332" i="13"/>
  <c r="DI332" i="13"/>
  <c r="CW332" i="13"/>
  <c r="BO332" i="13"/>
  <c r="BK332" i="13"/>
  <c r="AY332" i="13"/>
  <c r="R332" i="13"/>
  <c r="N332" i="13"/>
  <c r="B332" i="13"/>
  <c r="FF328" i="13"/>
  <c r="ET328" i="13"/>
  <c r="DI328" i="13"/>
  <c r="CW328" i="13"/>
  <c r="BK328" i="13"/>
  <c r="AY328" i="13"/>
  <c r="N328" i="13"/>
  <c r="B328" i="13"/>
  <c r="GI324" i="13"/>
  <c r="GE324" i="13"/>
  <c r="GA324" i="13"/>
  <c r="FW324" i="13"/>
  <c r="EL324" i="13"/>
  <c r="EH324" i="13"/>
  <c r="ED324" i="13"/>
  <c r="DZ324" i="13"/>
  <c r="CN324" i="13"/>
  <c r="CJ324" i="13"/>
  <c r="CF324" i="13"/>
  <c r="CB324" i="13"/>
  <c r="AQ324" i="13"/>
  <c r="AM324" i="13"/>
  <c r="AI324" i="13"/>
  <c r="AE324" i="13"/>
  <c r="ES323" i="13"/>
  <c r="CV323" i="13"/>
  <c r="AX323" i="13"/>
  <c r="A323" i="13"/>
  <c r="FF316" i="13"/>
  <c r="DI316" i="13"/>
  <c r="BK316" i="13"/>
  <c r="N316" i="13"/>
  <c r="GL315" i="13"/>
  <c r="GI315" i="13"/>
  <c r="GE315" i="13"/>
  <c r="GA315" i="13"/>
  <c r="FW315" i="13"/>
  <c r="EO315" i="13"/>
  <c r="EL315" i="13"/>
  <c r="EH315" i="13"/>
  <c r="ED315" i="13"/>
  <c r="DZ315" i="13"/>
  <c r="CQ315" i="13"/>
  <c r="CN315" i="13"/>
  <c r="CJ315" i="13"/>
  <c r="CF315" i="13"/>
  <c r="CB315" i="13"/>
  <c r="AT315" i="13"/>
  <c r="AQ315" i="13"/>
  <c r="AM315" i="13"/>
  <c r="AI315" i="13"/>
  <c r="AE315" i="13"/>
  <c r="FF314" i="13"/>
  <c r="ET314" i="13"/>
  <c r="DI314" i="13"/>
  <c r="CW314" i="13"/>
  <c r="BK314" i="13"/>
  <c r="AY314" i="13"/>
  <c r="N314" i="13"/>
  <c r="B314" i="13"/>
  <c r="FG312" i="13"/>
  <c r="ET312" i="13"/>
  <c r="DJ312" i="13"/>
  <c r="CW312" i="13"/>
  <c r="BL312" i="13"/>
  <c r="AY312" i="13"/>
  <c r="O312" i="13"/>
  <c r="B312" i="13"/>
  <c r="ET307" i="13"/>
  <c r="FK303" i="13"/>
  <c r="FE303" i="13"/>
  <c r="EZ303" i="13"/>
  <c r="ET303" i="13"/>
  <c r="FM307" i="13" s="1"/>
  <c r="DN303" i="13"/>
  <c r="DH303" i="13"/>
  <c r="DC303" i="13"/>
  <c r="CW303" i="13"/>
  <c r="DH307" i="13" s="1"/>
  <c r="BP303" i="13"/>
  <c r="BJ303" i="13"/>
  <c r="BE303" i="13"/>
  <c r="AY303" i="13"/>
  <c r="BR307" i="13" s="1"/>
  <c r="S303" i="13"/>
  <c r="M303" i="13"/>
  <c r="H303" i="13"/>
  <c r="B303" i="13"/>
  <c r="U307" i="13" s="1"/>
  <c r="FG299" i="13"/>
  <c r="ET299" i="13"/>
  <c r="DJ299" i="13"/>
  <c r="CW299" i="13"/>
  <c r="BL299" i="13"/>
  <c r="AY299" i="13"/>
  <c r="O299" i="13"/>
  <c r="B299" i="13"/>
  <c r="FA297" i="13"/>
  <c r="EZ297" i="13"/>
  <c r="DD297" i="13"/>
  <c r="DC297" i="13"/>
  <c r="BF297" i="13"/>
  <c r="BE297" i="13"/>
  <c r="I297" i="13"/>
  <c r="H297" i="13"/>
  <c r="ET294" i="13"/>
  <c r="CW294" i="13"/>
  <c r="AY294" i="13"/>
  <c r="B294" i="13"/>
  <c r="FF291" i="13"/>
  <c r="DI291" i="13"/>
  <c r="BK291" i="13"/>
  <c r="N291" i="13"/>
  <c r="FF288" i="13"/>
  <c r="DI288" i="13"/>
  <c r="BK288" i="13"/>
  <c r="N288" i="13"/>
  <c r="FF285" i="13"/>
  <c r="DI285" i="13"/>
  <c r="BK285" i="13"/>
  <c r="N285" i="13"/>
  <c r="FF281" i="13"/>
  <c r="DI281" i="13"/>
  <c r="BK281" i="13"/>
  <c r="N281" i="13"/>
  <c r="FJ279" i="13"/>
  <c r="FF279" i="13"/>
  <c r="ET279" i="13"/>
  <c r="DM279" i="13"/>
  <c r="DI279" i="13"/>
  <c r="CW279" i="13"/>
  <c r="BO279" i="13"/>
  <c r="BK279" i="13"/>
  <c r="AY279" i="13"/>
  <c r="R279" i="13"/>
  <c r="N279" i="13"/>
  <c r="B279" i="13"/>
  <c r="FF275" i="13"/>
  <c r="ET275" i="13"/>
  <c r="DI275" i="13"/>
  <c r="CW275" i="13"/>
  <c r="BK275" i="13"/>
  <c r="AY275" i="13"/>
  <c r="N275" i="13"/>
  <c r="B275" i="13"/>
  <c r="GI271" i="13"/>
  <c r="GE271" i="13"/>
  <c r="GA271" i="13"/>
  <c r="FW271" i="13"/>
  <c r="EL271" i="13"/>
  <c r="EH271" i="13"/>
  <c r="ED271" i="13"/>
  <c r="DZ271" i="13"/>
  <c r="CN271" i="13"/>
  <c r="CJ271" i="13"/>
  <c r="CF271" i="13"/>
  <c r="CB271" i="13"/>
  <c r="AQ271" i="13"/>
  <c r="AM271" i="13"/>
  <c r="AI271" i="13"/>
  <c r="AE271" i="13"/>
  <c r="ES270" i="13"/>
  <c r="CV270" i="13"/>
  <c r="AX270" i="13"/>
  <c r="A270" i="13"/>
  <c r="FF263" i="13"/>
  <c r="DI263" i="13"/>
  <c r="BK263" i="13"/>
  <c r="N263" i="13"/>
  <c r="GL262" i="13"/>
  <c r="GI262" i="13"/>
  <c r="GE262" i="13"/>
  <c r="GA262" i="13"/>
  <c r="FW262" i="13"/>
  <c r="EO262" i="13"/>
  <c r="EL262" i="13"/>
  <c r="EH262" i="13"/>
  <c r="ED262" i="13"/>
  <c r="DZ262" i="13"/>
  <c r="CQ262" i="13"/>
  <c r="CN262" i="13"/>
  <c r="CJ262" i="13"/>
  <c r="CF262" i="13"/>
  <c r="CB262" i="13"/>
  <c r="AT262" i="13"/>
  <c r="AQ262" i="13"/>
  <c r="AM262" i="13"/>
  <c r="AI262" i="13"/>
  <c r="AE262" i="13"/>
  <c r="FF261" i="13"/>
  <c r="ET261" i="13"/>
  <c r="DI261" i="13"/>
  <c r="CW261" i="13"/>
  <c r="BK261" i="13"/>
  <c r="AY261" i="13"/>
  <c r="N261" i="13"/>
  <c r="B261" i="13"/>
  <c r="FG259" i="13"/>
  <c r="ET259" i="13"/>
  <c r="DJ259" i="13"/>
  <c r="CW259" i="13"/>
  <c r="BL259" i="13"/>
  <c r="AY259" i="13"/>
  <c r="O259" i="13"/>
  <c r="B259" i="13"/>
  <c r="FK250" i="13"/>
  <c r="FE250" i="13"/>
  <c r="EZ250" i="13"/>
  <c r="ET250" i="13"/>
  <c r="ET254" i="13" s="1"/>
  <c r="DN250" i="13"/>
  <c r="DH250" i="13"/>
  <c r="DC250" i="13"/>
  <c r="CW250" i="13"/>
  <c r="DH254" i="13" s="1"/>
  <c r="BP250" i="13"/>
  <c r="BJ250" i="13"/>
  <c r="BE250" i="13"/>
  <c r="AY250" i="13"/>
  <c r="BR254" i="13" s="1"/>
  <c r="S250" i="13"/>
  <c r="M250" i="13"/>
  <c r="H250" i="13"/>
  <c r="B250" i="13"/>
  <c r="M254" i="13" s="1"/>
  <c r="FG246" i="13"/>
  <c r="ET246" i="13"/>
  <c r="DJ246" i="13"/>
  <c r="CW246" i="13"/>
  <c r="BL246" i="13"/>
  <c r="AY246" i="13"/>
  <c r="O246" i="13"/>
  <c r="B246" i="13"/>
  <c r="FA244" i="13"/>
  <c r="EZ244" i="13"/>
  <c r="DD244" i="13"/>
  <c r="DC244" i="13"/>
  <c r="BF244" i="13"/>
  <c r="BE244" i="13"/>
  <c r="I244" i="13"/>
  <c r="H244" i="13"/>
  <c r="ET241" i="13"/>
  <c r="CW241" i="13"/>
  <c r="AY241" i="13"/>
  <c r="B241" i="13"/>
  <c r="FF238" i="13"/>
  <c r="DI238" i="13"/>
  <c r="BK238" i="13"/>
  <c r="N238" i="13"/>
  <c r="FF235" i="13"/>
  <c r="DI235" i="13"/>
  <c r="BK235" i="13"/>
  <c r="N235" i="13"/>
  <c r="FF232" i="13"/>
  <c r="DI232" i="13"/>
  <c r="BK232" i="13"/>
  <c r="N232" i="13"/>
  <c r="FF228" i="13"/>
  <c r="DI228" i="13"/>
  <c r="BK228" i="13"/>
  <c r="N228" i="13"/>
  <c r="FJ226" i="13"/>
  <c r="FF226" i="13"/>
  <c r="ET226" i="13"/>
  <c r="DM226" i="13"/>
  <c r="DI226" i="13"/>
  <c r="CW226" i="13"/>
  <c r="BO226" i="13"/>
  <c r="BK226" i="13"/>
  <c r="AY226" i="13"/>
  <c r="R226" i="13"/>
  <c r="N226" i="13"/>
  <c r="B226" i="13"/>
  <c r="FF222" i="13"/>
  <c r="ET222" i="13"/>
  <c r="DI222" i="13"/>
  <c r="CW222" i="13"/>
  <c r="BK222" i="13"/>
  <c r="AY222" i="13"/>
  <c r="N222" i="13"/>
  <c r="B222" i="13"/>
  <c r="GI218" i="13"/>
  <c r="GE218" i="13"/>
  <c r="GA218" i="13"/>
  <c r="FW218" i="13"/>
  <c r="EL218" i="13"/>
  <c r="EH218" i="13"/>
  <c r="ED218" i="13"/>
  <c r="DZ218" i="13"/>
  <c r="CN218" i="13"/>
  <c r="CJ218" i="13"/>
  <c r="CF218" i="13"/>
  <c r="CB218" i="13"/>
  <c r="AQ218" i="13"/>
  <c r="AM218" i="13"/>
  <c r="AI218" i="13"/>
  <c r="AE218" i="13"/>
  <c r="ES217" i="13"/>
  <c r="CV217" i="13"/>
  <c r="AX217" i="13"/>
  <c r="A217" i="13"/>
  <c r="FF210" i="13"/>
  <c r="DI210" i="13"/>
  <c r="BK210" i="13"/>
  <c r="N210" i="13"/>
  <c r="GL209" i="13"/>
  <c r="GI209" i="13"/>
  <c r="GE209" i="13"/>
  <c r="GA209" i="13"/>
  <c r="FW209" i="13"/>
  <c r="EO209" i="13"/>
  <c r="EL209" i="13"/>
  <c r="EH209" i="13"/>
  <c r="ED209" i="13"/>
  <c r="DZ209" i="13"/>
  <c r="CQ209" i="13"/>
  <c r="CN209" i="13"/>
  <c r="CJ209" i="13"/>
  <c r="CF209" i="13"/>
  <c r="CB209" i="13"/>
  <c r="AT209" i="13"/>
  <c r="AQ209" i="13"/>
  <c r="AM209" i="13"/>
  <c r="AI209" i="13"/>
  <c r="AE209" i="13"/>
  <c r="FF208" i="13"/>
  <c r="ET208" i="13"/>
  <c r="DI208" i="13"/>
  <c r="CW208" i="13"/>
  <c r="BK208" i="13"/>
  <c r="AY208" i="13"/>
  <c r="N208" i="13"/>
  <c r="B208" i="13"/>
  <c r="FG206" i="13"/>
  <c r="ET206" i="13"/>
  <c r="DJ206" i="13"/>
  <c r="CW206" i="13"/>
  <c r="BL206" i="13"/>
  <c r="AY206" i="13"/>
  <c r="O206" i="13"/>
  <c r="B206" i="13"/>
  <c r="FK197" i="13"/>
  <c r="FE197" i="13"/>
  <c r="EZ197" i="13"/>
  <c r="ET197" i="13"/>
  <c r="FM201" i="13" s="1"/>
  <c r="DN197" i="13"/>
  <c r="DH197" i="13"/>
  <c r="DC197" i="13"/>
  <c r="CW197" i="13"/>
  <c r="DH201" i="13" s="1"/>
  <c r="BP197" i="13"/>
  <c r="BJ197" i="13"/>
  <c r="BE197" i="13"/>
  <c r="AY197" i="13"/>
  <c r="BR201" i="13" s="1"/>
  <c r="S197" i="13"/>
  <c r="M197" i="13"/>
  <c r="H197" i="13"/>
  <c r="B197" i="13"/>
  <c r="U201" i="13" s="1"/>
  <c r="FG193" i="13"/>
  <c r="ET193" i="13"/>
  <c r="DJ193" i="13"/>
  <c r="CW193" i="13"/>
  <c r="BL193" i="13"/>
  <c r="AY193" i="13"/>
  <c r="O193" i="13"/>
  <c r="B193" i="13"/>
  <c r="FA191" i="13"/>
  <c r="EZ191" i="13"/>
  <c r="DD191" i="13"/>
  <c r="DC191" i="13"/>
  <c r="BF191" i="13"/>
  <c r="BE191" i="13"/>
  <c r="I191" i="13"/>
  <c r="H191" i="13"/>
  <c r="ET188" i="13"/>
  <c r="CW188" i="13"/>
  <c r="AY188" i="13"/>
  <c r="B188" i="13"/>
  <c r="FF185" i="13"/>
  <c r="DI185" i="13"/>
  <c r="BK185" i="13"/>
  <c r="N185" i="13"/>
  <c r="FF182" i="13"/>
  <c r="DI182" i="13"/>
  <c r="BK182" i="13"/>
  <c r="N182" i="13"/>
  <c r="FF179" i="13"/>
  <c r="DI179" i="13"/>
  <c r="BK179" i="13"/>
  <c r="N179" i="13"/>
  <c r="FF175" i="13"/>
  <c r="DI175" i="13"/>
  <c r="BK175" i="13"/>
  <c r="N175" i="13"/>
  <c r="FJ173" i="13"/>
  <c r="FF173" i="13"/>
  <c r="ET173" i="13"/>
  <c r="DM173" i="13"/>
  <c r="DI173" i="13"/>
  <c r="CW173" i="13"/>
  <c r="BO173" i="13"/>
  <c r="BK173" i="13"/>
  <c r="AY173" i="13"/>
  <c r="R173" i="13"/>
  <c r="N173" i="13"/>
  <c r="B173" i="13"/>
  <c r="FF169" i="13"/>
  <c r="ET169" i="13"/>
  <c r="DI169" i="13"/>
  <c r="CW169" i="13"/>
  <c r="BK169" i="13"/>
  <c r="AY169" i="13"/>
  <c r="N169" i="13"/>
  <c r="B169" i="13"/>
  <c r="GI165" i="13"/>
  <c r="GE165" i="13"/>
  <c r="GA165" i="13"/>
  <c r="FW165" i="13"/>
  <c r="EL165" i="13"/>
  <c r="EH165" i="13"/>
  <c r="ED165" i="13"/>
  <c r="DZ165" i="13"/>
  <c r="CN165" i="13"/>
  <c r="CJ165" i="13"/>
  <c r="CF165" i="13"/>
  <c r="CB165" i="13"/>
  <c r="AQ165" i="13"/>
  <c r="AM165" i="13"/>
  <c r="AI165" i="13"/>
  <c r="AE165" i="13"/>
  <c r="ES164" i="13"/>
  <c r="CV164" i="13"/>
  <c r="AX164" i="13"/>
  <c r="A164" i="13"/>
  <c r="FF157" i="13"/>
  <c r="DI157" i="13"/>
  <c r="BK157" i="13"/>
  <c r="N157" i="13"/>
  <c r="GL156" i="13"/>
  <c r="GI156" i="13"/>
  <c r="GE156" i="13"/>
  <c r="GA156" i="13"/>
  <c r="FW156" i="13"/>
  <c r="EO156" i="13"/>
  <c r="EL156" i="13"/>
  <c r="EH156" i="13"/>
  <c r="ED156" i="13"/>
  <c r="DZ156" i="13"/>
  <c r="CQ156" i="13"/>
  <c r="CN156" i="13"/>
  <c r="CJ156" i="13"/>
  <c r="CF156" i="13"/>
  <c r="CB156" i="13"/>
  <c r="AT156" i="13"/>
  <c r="AQ156" i="13"/>
  <c r="AM156" i="13"/>
  <c r="AI156" i="13"/>
  <c r="AE156" i="13"/>
  <c r="FF155" i="13"/>
  <c r="ET155" i="13"/>
  <c r="DI155" i="13"/>
  <c r="CW155" i="13"/>
  <c r="BK155" i="13"/>
  <c r="AY155" i="13"/>
  <c r="N155" i="13"/>
  <c r="B155" i="13"/>
  <c r="FG153" i="13"/>
  <c r="ET153" i="13"/>
  <c r="DJ153" i="13"/>
  <c r="CW153" i="13"/>
  <c r="BL153" i="13"/>
  <c r="AY153" i="13"/>
  <c r="O153" i="13"/>
  <c r="B153" i="13"/>
  <c r="FK144" i="13"/>
  <c r="FE144" i="13"/>
  <c r="EZ144" i="13"/>
  <c r="ET144" i="13"/>
  <c r="ET148" i="13" s="1"/>
  <c r="DN144" i="13"/>
  <c r="DH144" i="13"/>
  <c r="DC144" i="13"/>
  <c r="CW144" i="13"/>
  <c r="DH148" i="13" s="1"/>
  <c r="BP144" i="13"/>
  <c r="BJ144" i="13"/>
  <c r="BE144" i="13"/>
  <c r="AY144" i="13"/>
  <c r="BJ148" i="13" s="1"/>
  <c r="S144" i="13"/>
  <c r="M144" i="13"/>
  <c r="H144" i="13"/>
  <c r="B144" i="13"/>
  <c r="M148" i="13" s="1"/>
  <c r="FG140" i="13"/>
  <c r="ET140" i="13"/>
  <c r="DJ140" i="13"/>
  <c r="CW140" i="13"/>
  <c r="BL140" i="13"/>
  <c r="AY140" i="13"/>
  <c r="O140" i="13"/>
  <c r="B140" i="13"/>
  <c r="FA138" i="13"/>
  <c r="EZ138" i="13"/>
  <c r="DD138" i="13"/>
  <c r="DC138" i="13"/>
  <c r="BF138" i="13"/>
  <c r="BE138" i="13"/>
  <c r="I138" i="13"/>
  <c r="H138" i="13"/>
  <c r="ET135" i="13"/>
  <c r="CW135" i="13"/>
  <c r="AY135" i="13"/>
  <c r="B135" i="13"/>
  <c r="FF132" i="13"/>
  <c r="DI132" i="13"/>
  <c r="BK132" i="13"/>
  <c r="N132" i="13"/>
  <c r="FF129" i="13"/>
  <c r="DI129" i="13"/>
  <c r="BK129" i="13"/>
  <c r="N129" i="13"/>
  <c r="FF126" i="13"/>
  <c r="DI126" i="13"/>
  <c r="BK126" i="13"/>
  <c r="N126" i="13"/>
  <c r="FF122" i="13"/>
  <c r="DI122" i="13"/>
  <c r="BK122" i="13"/>
  <c r="N122" i="13"/>
  <c r="FJ120" i="13"/>
  <c r="FF120" i="13"/>
  <c r="ET120" i="13"/>
  <c r="DM120" i="13"/>
  <c r="DI120" i="13"/>
  <c r="CW120" i="13"/>
  <c r="BO120" i="13"/>
  <c r="BK120" i="13"/>
  <c r="AY120" i="13"/>
  <c r="R120" i="13"/>
  <c r="N120" i="13"/>
  <c r="B120" i="13"/>
  <c r="FF116" i="13"/>
  <c r="ET116" i="13"/>
  <c r="DI116" i="13"/>
  <c r="CW116" i="13"/>
  <c r="BK116" i="13"/>
  <c r="AY116" i="13"/>
  <c r="N116" i="13"/>
  <c r="B116" i="13"/>
  <c r="GI112" i="13"/>
  <c r="GE112" i="13"/>
  <c r="GA112" i="13"/>
  <c r="FW112" i="13"/>
  <c r="EL112" i="13"/>
  <c r="EH112" i="13"/>
  <c r="ED112" i="13"/>
  <c r="DZ112" i="13"/>
  <c r="CN112" i="13"/>
  <c r="CJ112" i="13"/>
  <c r="CF112" i="13"/>
  <c r="CB112" i="13"/>
  <c r="AQ112" i="13"/>
  <c r="AM112" i="13"/>
  <c r="AI112" i="13"/>
  <c r="AE112" i="13"/>
  <c r="ES111" i="13"/>
  <c r="CV111" i="13"/>
  <c r="AX111" i="13"/>
  <c r="A111" i="13"/>
  <c r="FF104" i="13"/>
  <c r="DI104" i="13"/>
  <c r="BK104" i="13"/>
  <c r="N104" i="13"/>
  <c r="GL103" i="13"/>
  <c r="GI103" i="13"/>
  <c r="GE103" i="13"/>
  <c r="GA103" i="13"/>
  <c r="FW103" i="13"/>
  <c r="EO103" i="13"/>
  <c r="EL103" i="13"/>
  <c r="EH103" i="13"/>
  <c r="ED103" i="13"/>
  <c r="DZ103" i="13"/>
  <c r="CQ103" i="13"/>
  <c r="CN103" i="13"/>
  <c r="CJ103" i="13"/>
  <c r="CF103" i="13"/>
  <c r="CB103" i="13"/>
  <c r="AT103" i="13"/>
  <c r="AQ103" i="13"/>
  <c r="AM103" i="13"/>
  <c r="AI103" i="13"/>
  <c r="AE103" i="13"/>
  <c r="FF102" i="13"/>
  <c r="ET102" i="13"/>
  <c r="DI102" i="13"/>
  <c r="CW102" i="13"/>
  <c r="BK102" i="13"/>
  <c r="AY102" i="13"/>
  <c r="N102" i="13"/>
  <c r="B102" i="13"/>
  <c r="FG100" i="13"/>
  <c r="ET100" i="13"/>
  <c r="DJ100" i="13"/>
  <c r="CW100" i="13"/>
  <c r="BL100" i="13"/>
  <c r="AY100" i="13"/>
  <c r="O100" i="13"/>
  <c r="B100" i="13"/>
  <c r="FK91" i="13"/>
  <c r="FE91" i="13"/>
  <c r="EZ91" i="13"/>
  <c r="ET91" i="13"/>
  <c r="FM95" i="13" s="1"/>
  <c r="DN91" i="13"/>
  <c r="DH91" i="13"/>
  <c r="DC91" i="13"/>
  <c r="CW91" i="13"/>
  <c r="DH95" i="13" s="1"/>
  <c r="BP91" i="13"/>
  <c r="BJ91" i="13"/>
  <c r="BE91" i="13"/>
  <c r="AY91" i="13"/>
  <c r="BR95" i="13" s="1"/>
  <c r="S91" i="13"/>
  <c r="M91" i="13"/>
  <c r="H91" i="13"/>
  <c r="B91" i="13"/>
  <c r="U95" i="13" s="1"/>
  <c r="FG87" i="13"/>
  <c r="ET87" i="13"/>
  <c r="DJ87" i="13"/>
  <c r="CW87" i="13"/>
  <c r="BL87" i="13"/>
  <c r="AY87" i="13"/>
  <c r="O87" i="13"/>
  <c r="B87" i="13"/>
  <c r="FA85" i="13"/>
  <c r="EZ85" i="13"/>
  <c r="DD85" i="13"/>
  <c r="DC85" i="13"/>
  <c r="BF85" i="13"/>
  <c r="BE85" i="13"/>
  <c r="I85" i="13"/>
  <c r="H85" i="13"/>
  <c r="ET82" i="13"/>
  <c r="CW82" i="13"/>
  <c r="AY82" i="13"/>
  <c r="B82" i="13"/>
  <c r="FF79" i="13"/>
  <c r="DI79" i="13"/>
  <c r="BK79" i="13"/>
  <c r="N79" i="13"/>
  <c r="FF76" i="13"/>
  <c r="DI76" i="13"/>
  <c r="BK76" i="13"/>
  <c r="N76" i="13"/>
  <c r="FF73" i="13"/>
  <c r="DI73" i="13"/>
  <c r="BK73" i="13"/>
  <c r="N73" i="13"/>
  <c r="FF69" i="13"/>
  <c r="DI69" i="13"/>
  <c r="BK69" i="13"/>
  <c r="N69" i="13"/>
  <c r="FJ67" i="13"/>
  <c r="FF67" i="13"/>
  <c r="ET67" i="13"/>
  <c r="DM67" i="13"/>
  <c r="DI67" i="13"/>
  <c r="CW67" i="13"/>
  <c r="BO67" i="13"/>
  <c r="BK67" i="13"/>
  <c r="AY67" i="13"/>
  <c r="R67" i="13"/>
  <c r="N67" i="13"/>
  <c r="B67" i="13"/>
  <c r="FF63" i="13"/>
  <c r="ET63" i="13"/>
  <c r="DI63" i="13"/>
  <c r="CW63" i="13"/>
  <c r="BK63" i="13"/>
  <c r="AY63" i="13"/>
  <c r="N63" i="13"/>
  <c r="B63" i="13"/>
  <c r="GI59" i="13"/>
  <c r="GE59" i="13"/>
  <c r="GA59" i="13"/>
  <c r="FW59" i="13"/>
  <c r="EL59" i="13"/>
  <c r="EH59" i="13"/>
  <c r="ED59" i="13"/>
  <c r="DZ59" i="13"/>
  <c r="CN59" i="13"/>
  <c r="CJ59" i="13"/>
  <c r="CF59" i="13"/>
  <c r="CB59" i="13"/>
  <c r="AQ59" i="13"/>
  <c r="AM59" i="13"/>
  <c r="AI59" i="13"/>
  <c r="AE59" i="13"/>
  <c r="ES58" i="13"/>
  <c r="CV58" i="13"/>
  <c r="AX58" i="13"/>
  <c r="A58" i="13"/>
  <c r="FF51" i="13"/>
  <c r="GL50" i="13"/>
  <c r="GI50" i="13"/>
  <c r="GE50" i="13"/>
  <c r="GA50" i="13"/>
  <c r="FW50" i="13"/>
  <c r="FF49" i="13"/>
  <c r="ET49" i="13"/>
  <c r="FG47" i="13"/>
  <c r="ET47" i="13"/>
  <c r="FK38" i="13"/>
  <c r="FE38" i="13"/>
  <c r="EZ38" i="13"/>
  <c r="ET38" i="13"/>
  <c r="FM42" i="13" s="1"/>
  <c r="FG34" i="13"/>
  <c r="ET34" i="13"/>
  <c r="FA32" i="13"/>
  <c r="EZ32" i="13"/>
  <c r="ET29" i="13"/>
  <c r="FF26" i="13"/>
  <c r="FF23" i="13"/>
  <c r="FF20" i="13"/>
  <c r="FF16" i="13"/>
  <c r="FJ14" i="13"/>
  <c r="FF14" i="13"/>
  <c r="ET14" i="13"/>
  <c r="FF10" i="13"/>
  <c r="ET10" i="13"/>
  <c r="GI6" i="13"/>
  <c r="GE6" i="13"/>
  <c r="GA6" i="13"/>
  <c r="FW6" i="13"/>
  <c r="ES5" i="13"/>
  <c r="DI51" i="13"/>
  <c r="EO50" i="13"/>
  <c r="EL50" i="13"/>
  <c r="EH50" i="13"/>
  <c r="ED50" i="13"/>
  <c r="DZ50" i="13"/>
  <c r="DI49" i="13"/>
  <c r="CW49" i="13"/>
  <c r="DJ47" i="13"/>
  <c r="CW47" i="13"/>
  <c r="DN38" i="13"/>
  <c r="DH38" i="13"/>
  <c r="DC38" i="13"/>
  <c r="CW38" i="13"/>
  <c r="DP42" i="13" s="1"/>
  <c r="DJ34" i="13"/>
  <c r="CW34" i="13"/>
  <c r="DD32" i="13"/>
  <c r="DC32" i="13"/>
  <c r="CW29" i="13"/>
  <c r="DI26" i="13"/>
  <c r="DI23" i="13"/>
  <c r="DI20" i="13"/>
  <c r="DI16" i="13"/>
  <c r="DM14" i="13"/>
  <c r="DI14" i="13"/>
  <c r="CW14" i="13"/>
  <c r="DI10" i="13"/>
  <c r="CW10" i="13"/>
  <c r="EL6" i="13"/>
  <c r="EH6" i="13"/>
  <c r="ED6" i="13"/>
  <c r="DZ6" i="13"/>
  <c r="CV5" i="13"/>
  <c r="BK51" i="13"/>
  <c r="CQ50" i="13"/>
  <c r="CN50" i="13"/>
  <c r="CJ50" i="13"/>
  <c r="CF50" i="13"/>
  <c r="CB50" i="13"/>
  <c r="BK49" i="13"/>
  <c r="AY49" i="13"/>
  <c r="BL47" i="13"/>
  <c r="AY47" i="13"/>
  <c r="BJ42" i="13"/>
  <c r="AY42" i="13"/>
  <c r="BP38" i="13"/>
  <c r="BJ38" i="13"/>
  <c r="BE38" i="13"/>
  <c r="AY38" i="13"/>
  <c r="BR42" i="13" s="1"/>
  <c r="BL34" i="13"/>
  <c r="AY34" i="13"/>
  <c r="BF32" i="13"/>
  <c r="BE32" i="13"/>
  <c r="AY29" i="13"/>
  <c r="BK26" i="13"/>
  <c r="BK23" i="13"/>
  <c r="BK20" i="13"/>
  <c r="BK16" i="13"/>
  <c r="BO14" i="13"/>
  <c r="BK14" i="13"/>
  <c r="AY14" i="13"/>
  <c r="BK10" i="13"/>
  <c r="AY10" i="13"/>
  <c r="CN6" i="13"/>
  <c r="CJ6" i="13"/>
  <c r="CF6" i="13"/>
  <c r="CB6" i="13"/>
  <c r="AX5" i="13"/>
  <c r="AN33" i="3"/>
  <c r="AT33" i="3"/>
  <c r="AU33" i="3"/>
  <c r="AY33" i="3"/>
  <c r="AZ33" i="3"/>
  <c r="AN34" i="3"/>
  <c r="AT34" i="3"/>
  <c r="AU34" i="3"/>
  <c r="AY34" i="3"/>
  <c r="AZ34" i="3"/>
  <c r="AN35" i="3"/>
  <c r="AT35" i="3"/>
  <c r="AU35" i="3"/>
  <c r="AY35" i="3"/>
  <c r="AZ35" i="3"/>
  <c r="AN36" i="3"/>
  <c r="AT36" i="3"/>
  <c r="AU36" i="3"/>
  <c r="AY36" i="3"/>
  <c r="BA36" i="3" s="1"/>
  <c r="AZ36" i="3"/>
  <c r="AN37" i="3"/>
  <c r="AT37" i="3"/>
  <c r="AU37" i="3"/>
  <c r="AY37" i="3"/>
  <c r="AZ37" i="3"/>
  <c r="AN38" i="3"/>
  <c r="AT38" i="3"/>
  <c r="AU38" i="3"/>
  <c r="AY38" i="3"/>
  <c r="AZ38" i="3"/>
  <c r="AN39" i="3"/>
  <c r="AT39" i="3"/>
  <c r="AU39" i="3"/>
  <c r="AY39" i="3"/>
  <c r="AZ39" i="3"/>
  <c r="AN40" i="3"/>
  <c r="AT40" i="3"/>
  <c r="AU40" i="3"/>
  <c r="AY40" i="3"/>
  <c r="AZ40" i="3"/>
  <c r="AN41" i="3"/>
  <c r="AT41" i="3"/>
  <c r="AU41" i="3"/>
  <c r="AY41" i="3"/>
  <c r="AZ41" i="3"/>
  <c r="AN42" i="3"/>
  <c r="AT42" i="3"/>
  <c r="AU42" i="3"/>
  <c r="AY42" i="3"/>
  <c r="AZ42" i="3"/>
  <c r="AT43" i="3"/>
  <c r="AU43" i="3"/>
  <c r="AY43" i="3"/>
  <c r="AZ43" i="3"/>
  <c r="AT44" i="3"/>
  <c r="AU44" i="3"/>
  <c r="AY44" i="3"/>
  <c r="AZ44" i="3"/>
  <c r="AT45" i="3"/>
  <c r="AU45" i="3"/>
  <c r="AY45" i="3"/>
  <c r="AZ45" i="3"/>
  <c r="AT46" i="3"/>
  <c r="AU46" i="3"/>
  <c r="AY46" i="3"/>
  <c r="AZ46" i="3"/>
  <c r="AN47" i="3"/>
  <c r="AT47" i="3"/>
  <c r="AU47" i="3"/>
  <c r="AY47" i="3"/>
  <c r="AZ47" i="3"/>
  <c r="AN48" i="3"/>
  <c r="AT48" i="3"/>
  <c r="AU48" i="3"/>
  <c r="AY48" i="3"/>
  <c r="AZ48" i="3"/>
  <c r="AN49" i="3"/>
  <c r="AT49" i="3"/>
  <c r="AU49" i="3"/>
  <c r="AY49" i="3"/>
  <c r="AZ49" i="3"/>
  <c r="AN50" i="3"/>
  <c r="AT50" i="3"/>
  <c r="AU50" i="3"/>
  <c r="AY50" i="3"/>
  <c r="AZ50" i="3"/>
  <c r="AN51" i="3"/>
  <c r="AT51" i="3"/>
  <c r="AU51" i="3"/>
  <c r="AY51" i="3"/>
  <c r="AZ51" i="3"/>
  <c r="AN52" i="3"/>
  <c r="AT52" i="3"/>
  <c r="AU52" i="3"/>
  <c r="AY52" i="3"/>
  <c r="AZ52" i="3"/>
  <c r="AN53" i="3"/>
  <c r="AT53" i="3"/>
  <c r="AU53" i="3"/>
  <c r="AY53" i="3"/>
  <c r="AZ53" i="3"/>
  <c r="AN54" i="3"/>
  <c r="AT54" i="3"/>
  <c r="AU54" i="3"/>
  <c r="AY54" i="3"/>
  <c r="AZ54" i="3"/>
  <c r="AN55" i="3"/>
  <c r="AT55" i="3"/>
  <c r="AU55" i="3"/>
  <c r="AY55" i="3"/>
  <c r="AZ55" i="3"/>
  <c r="AN56" i="3"/>
  <c r="AT56" i="3"/>
  <c r="AU56" i="3"/>
  <c r="AY56" i="3"/>
  <c r="AZ56" i="3"/>
  <c r="AT57" i="3"/>
  <c r="AU57" i="3"/>
  <c r="AY57" i="3"/>
  <c r="AZ57" i="3"/>
  <c r="AT58" i="3"/>
  <c r="AU58" i="3"/>
  <c r="AY58" i="3"/>
  <c r="AZ58" i="3"/>
  <c r="AT59" i="3"/>
  <c r="AU59" i="3"/>
  <c r="AY59" i="3"/>
  <c r="AZ59" i="3"/>
  <c r="AT60" i="3"/>
  <c r="AU60" i="3"/>
  <c r="AY60" i="3"/>
  <c r="AZ60" i="3"/>
  <c r="AN61" i="3"/>
  <c r="AT61" i="3"/>
  <c r="AU61" i="3"/>
  <c r="AY61" i="3"/>
  <c r="AZ61" i="3"/>
  <c r="AN62" i="3"/>
  <c r="AT62" i="3"/>
  <c r="AU62" i="3"/>
  <c r="AY62" i="3"/>
  <c r="AZ62" i="3"/>
  <c r="AN63" i="3"/>
  <c r="AT63" i="3"/>
  <c r="AU63" i="3"/>
  <c r="AY63" i="3"/>
  <c r="AZ63" i="3"/>
  <c r="AN64" i="3"/>
  <c r="AT64" i="3"/>
  <c r="AU64" i="3"/>
  <c r="AY64" i="3"/>
  <c r="AZ64" i="3"/>
  <c r="AN65" i="3"/>
  <c r="AT65" i="3"/>
  <c r="AU65" i="3"/>
  <c r="AY65" i="3"/>
  <c r="AZ65" i="3"/>
  <c r="AN66" i="3"/>
  <c r="AT66" i="3"/>
  <c r="AU66" i="3"/>
  <c r="AY66" i="3"/>
  <c r="AZ66" i="3"/>
  <c r="AN67" i="3"/>
  <c r="AT67" i="3"/>
  <c r="AU67" i="3"/>
  <c r="AY67" i="3"/>
  <c r="AZ67" i="3"/>
  <c r="AN68" i="3"/>
  <c r="AT68" i="3"/>
  <c r="AU68" i="3"/>
  <c r="AY68" i="3"/>
  <c r="AZ68" i="3"/>
  <c r="AN69" i="3"/>
  <c r="AT69" i="3"/>
  <c r="AU69" i="3"/>
  <c r="AY69" i="3"/>
  <c r="AZ69" i="3"/>
  <c r="AN70" i="3"/>
  <c r="AT70" i="3"/>
  <c r="AU70" i="3"/>
  <c r="AY70" i="3"/>
  <c r="AZ70" i="3"/>
  <c r="AT71" i="3"/>
  <c r="AU71" i="3"/>
  <c r="AY71" i="3"/>
  <c r="AZ71" i="3"/>
  <c r="AT72" i="3"/>
  <c r="AU72" i="3"/>
  <c r="AY72" i="3"/>
  <c r="AZ72" i="3"/>
  <c r="AT73" i="3"/>
  <c r="AU73" i="3"/>
  <c r="AY73" i="3"/>
  <c r="AZ73" i="3"/>
  <c r="AT74" i="3"/>
  <c r="AU74" i="3"/>
  <c r="AY74" i="3"/>
  <c r="AZ74" i="3"/>
  <c r="AN75" i="3"/>
  <c r="AT75" i="3"/>
  <c r="AU75" i="3"/>
  <c r="AY75" i="3"/>
  <c r="AZ75" i="3"/>
  <c r="AN76" i="3"/>
  <c r="AT76" i="3"/>
  <c r="AU76" i="3"/>
  <c r="AY76" i="3"/>
  <c r="AZ76" i="3"/>
  <c r="AN77" i="3"/>
  <c r="AT77" i="3"/>
  <c r="AU77" i="3"/>
  <c r="AY77" i="3"/>
  <c r="AZ77" i="3"/>
  <c r="AN78" i="3"/>
  <c r="AT78" i="3"/>
  <c r="AU78" i="3"/>
  <c r="AY78" i="3"/>
  <c r="AZ78" i="3"/>
  <c r="AN79" i="3"/>
  <c r="AT79" i="3"/>
  <c r="AU79" i="3"/>
  <c r="AY79" i="3"/>
  <c r="AZ79" i="3"/>
  <c r="AN80" i="3"/>
  <c r="AT80" i="3"/>
  <c r="AU80" i="3"/>
  <c r="AY80" i="3"/>
  <c r="AZ80" i="3"/>
  <c r="AN81" i="3"/>
  <c r="AT81" i="3"/>
  <c r="AU81" i="3"/>
  <c r="AY81" i="3"/>
  <c r="AZ81" i="3"/>
  <c r="AN82" i="3"/>
  <c r="AT82" i="3"/>
  <c r="AU82" i="3"/>
  <c r="AY82" i="3"/>
  <c r="AZ82" i="3"/>
  <c r="AN83" i="3"/>
  <c r="AT83" i="3"/>
  <c r="AU83" i="3"/>
  <c r="AY83" i="3"/>
  <c r="AZ83" i="3"/>
  <c r="AN84" i="3"/>
  <c r="AT84" i="3"/>
  <c r="AU84" i="3"/>
  <c r="AY84" i="3"/>
  <c r="AZ84" i="3"/>
  <c r="AT85" i="3"/>
  <c r="AU85" i="3"/>
  <c r="AY85" i="3"/>
  <c r="AZ85" i="3"/>
  <c r="AT86" i="3"/>
  <c r="AU86" i="3"/>
  <c r="AY86" i="3"/>
  <c r="AZ86" i="3"/>
  <c r="AT87" i="3"/>
  <c r="AU87" i="3"/>
  <c r="AY87" i="3"/>
  <c r="AZ87" i="3"/>
  <c r="AT88" i="3"/>
  <c r="AU88" i="3"/>
  <c r="AY88" i="3"/>
  <c r="AZ88" i="3"/>
  <c r="AN89" i="3"/>
  <c r="AT89" i="3"/>
  <c r="AU89" i="3"/>
  <c r="AY89" i="3"/>
  <c r="AZ89" i="3"/>
  <c r="AN90" i="3"/>
  <c r="AT90" i="3"/>
  <c r="AU90" i="3"/>
  <c r="AY90" i="3"/>
  <c r="AZ90" i="3"/>
  <c r="AN91" i="3"/>
  <c r="AT91" i="3"/>
  <c r="AU91" i="3"/>
  <c r="AY91" i="3"/>
  <c r="AZ91" i="3"/>
  <c r="AN92" i="3"/>
  <c r="AT92" i="3"/>
  <c r="AU92" i="3"/>
  <c r="AY92" i="3"/>
  <c r="AZ92" i="3"/>
  <c r="AN93" i="3"/>
  <c r="AT93" i="3"/>
  <c r="AU93" i="3"/>
  <c r="AY93" i="3"/>
  <c r="AZ93" i="3"/>
  <c r="AN94" i="3"/>
  <c r="AT94" i="3"/>
  <c r="AU94" i="3"/>
  <c r="AY94" i="3"/>
  <c r="AZ94" i="3"/>
  <c r="AN95" i="3"/>
  <c r="AT95" i="3"/>
  <c r="AU95" i="3"/>
  <c r="AY95" i="3"/>
  <c r="AZ95" i="3"/>
  <c r="AN96" i="3"/>
  <c r="AT96" i="3"/>
  <c r="AU96" i="3"/>
  <c r="AY96" i="3"/>
  <c r="AZ96" i="3"/>
  <c r="AN97" i="3"/>
  <c r="AT97" i="3"/>
  <c r="AU97" i="3"/>
  <c r="AY97" i="3"/>
  <c r="AZ97" i="3"/>
  <c r="AN98" i="3"/>
  <c r="AT98" i="3"/>
  <c r="AU98" i="3"/>
  <c r="AY98" i="3"/>
  <c r="AZ98" i="3"/>
  <c r="AT99" i="3"/>
  <c r="AU99" i="3"/>
  <c r="AY99" i="3"/>
  <c r="AZ99" i="3"/>
  <c r="AT100" i="3"/>
  <c r="AU100" i="3"/>
  <c r="AY100" i="3"/>
  <c r="AZ100" i="3"/>
  <c r="AT101" i="3"/>
  <c r="AU101" i="3"/>
  <c r="AY101" i="3"/>
  <c r="AZ101" i="3"/>
  <c r="AT102" i="3"/>
  <c r="AU102" i="3"/>
  <c r="AY102" i="3"/>
  <c r="AZ102" i="3"/>
  <c r="AN103" i="3"/>
  <c r="AT103" i="3"/>
  <c r="AU103" i="3"/>
  <c r="AY103" i="3"/>
  <c r="AZ103" i="3"/>
  <c r="AN104" i="3"/>
  <c r="AT104" i="3"/>
  <c r="AU104" i="3"/>
  <c r="AY104" i="3"/>
  <c r="AZ104" i="3"/>
  <c r="AN105" i="3"/>
  <c r="AT105" i="3"/>
  <c r="AU105" i="3"/>
  <c r="AY105" i="3"/>
  <c r="AZ105" i="3"/>
  <c r="AN106" i="3"/>
  <c r="AT106" i="3"/>
  <c r="AU106" i="3"/>
  <c r="AY106" i="3"/>
  <c r="AZ106" i="3"/>
  <c r="AN107" i="3"/>
  <c r="AT107" i="3"/>
  <c r="AU107" i="3"/>
  <c r="AY107" i="3"/>
  <c r="AZ107" i="3"/>
  <c r="AN108" i="3"/>
  <c r="AT108" i="3"/>
  <c r="AU108" i="3"/>
  <c r="AY108" i="3"/>
  <c r="AZ108" i="3"/>
  <c r="AN109" i="3"/>
  <c r="AT109" i="3"/>
  <c r="AU109" i="3"/>
  <c r="AY109" i="3"/>
  <c r="AZ109" i="3"/>
  <c r="AN110" i="3"/>
  <c r="AT110" i="3"/>
  <c r="AU110" i="3"/>
  <c r="AY110" i="3"/>
  <c r="AZ110" i="3"/>
  <c r="AN111" i="3"/>
  <c r="AT111" i="3"/>
  <c r="AU111" i="3"/>
  <c r="AY111" i="3"/>
  <c r="AZ111" i="3"/>
  <c r="AN112" i="3"/>
  <c r="AT112" i="3"/>
  <c r="AU112" i="3"/>
  <c r="AY112" i="3"/>
  <c r="AZ112" i="3"/>
  <c r="AT113" i="3"/>
  <c r="AU113" i="3"/>
  <c r="AY113" i="3"/>
  <c r="AZ113" i="3"/>
  <c r="AT114" i="3"/>
  <c r="AU114" i="3"/>
  <c r="AY114" i="3"/>
  <c r="AZ114" i="3"/>
  <c r="AT115" i="3"/>
  <c r="AU115" i="3"/>
  <c r="AY115" i="3"/>
  <c r="AZ115" i="3"/>
  <c r="AT116" i="3"/>
  <c r="AU116" i="3"/>
  <c r="AY116" i="3"/>
  <c r="AZ116" i="3"/>
  <c r="AN117" i="3"/>
  <c r="AT117" i="3"/>
  <c r="AU117" i="3"/>
  <c r="AY117" i="3"/>
  <c r="AZ117" i="3"/>
  <c r="AN118" i="3"/>
  <c r="AT118" i="3"/>
  <c r="AU118" i="3"/>
  <c r="AY118" i="3"/>
  <c r="AZ118" i="3"/>
  <c r="AN119" i="3"/>
  <c r="AT119" i="3"/>
  <c r="AU119" i="3"/>
  <c r="AY119" i="3"/>
  <c r="AZ119" i="3"/>
  <c r="AN120" i="3"/>
  <c r="AT120" i="3"/>
  <c r="AU120" i="3"/>
  <c r="AY120" i="3"/>
  <c r="AZ120" i="3"/>
  <c r="AN121" i="3"/>
  <c r="AT121" i="3"/>
  <c r="AU121" i="3"/>
  <c r="AY121" i="3"/>
  <c r="AZ121" i="3"/>
  <c r="AN122" i="3"/>
  <c r="AT122" i="3"/>
  <c r="AU122" i="3"/>
  <c r="AY122" i="3"/>
  <c r="AZ122" i="3"/>
  <c r="AN123" i="3"/>
  <c r="AT123" i="3"/>
  <c r="AU123" i="3"/>
  <c r="AY123" i="3"/>
  <c r="AZ123" i="3"/>
  <c r="AN124" i="3"/>
  <c r="AT124" i="3"/>
  <c r="AU124" i="3"/>
  <c r="AY124" i="3"/>
  <c r="AZ124" i="3"/>
  <c r="AN125" i="3"/>
  <c r="AT125" i="3"/>
  <c r="AU125" i="3"/>
  <c r="AY125" i="3"/>
  <c r="AZ125" i="3"/>
  <c r="AN126" i="3"/>
  <c r="AT126" i="3"/>
  <c r="AU126" i="3"/>
  <c r="AY126" i="3"/>
  <c r="AZ126" i="3"/>
  <c r="AT127" i="3"/>
  <c r="AU127" i="3"/>
  <c r="AY127" i="3"/>
  <c r="AZ127" i="3"/>
  <c r="AT128" i="3"/>
  <c r="AU128" i="3"/>
  <c r="AY128" i="3"/>
  <c r="AZ128" i="3"/>
  <c r="AT129" i="3"/>
  <c r="AU129" i="3"/>
  <c r="AY129" i="3"/>
  <c r="AZ129" i="3"/>
  <c r="AT130" i="3"/>
  <c r="AU130" i="3"/>
  <c r="AY130" i="3"/>
  <c r="AZ130" i="3"/>
  <c r="AN131" i="3"/>
  <c r="AT131" i="3"/>
  <c r="AU131" i="3"/>
  <c r="AY131" i="3"/>
  <c r="AZ131" i="3"/>
  <c r="AN132" i="3"/>
  <c r="AT132" i="3"/>
  <c r="AU132" i="3"/>
  <c r="AY132" i="3"/>
  <c r="AZ132" i="3"/>
  <c r="AN133" i="3"/>
  <c r="AT133" i="3"/>
  <c r="AU133" i="3"/>
  <c r="AY133" i="3"/>
  <c r="AZ133" i="3"/>
  <c r="AN134" i="3"/>
  <c r="AT134" i="3"/>
  <c r="AU134" i="3"/>
  <c r="AY134" i="3"/>
  <c r="AZ134" i="3"/>
  <c r="AN135" i="3"/>
  <c r="AT135" i="3"/>
  <c r="AU135" i="3"/>
  <c r="AY135" i="3"/>
  <c r="AZ135" i="3"/>
  <c r="AN136" i="3"/>
  <c r="AT136" i="3"/>
  <c r="AU136" i="3"/>
  <c r="AY136" i="3"/>
  <c r="AZ136" i="3"/>
  <c r="AN137" i="3"/>
  <c r="AT137" i="3"/>
  <c r="AU137" i="3"/>
  <c r="AY137" i="3"/>
  <c r="AZ137" i="3"/>
  <c r="AN138" i="3"/>
  <c r="AT138" i="3"/>
  <c r="AU138" i="3"/>
  <c r="AY138" i="3"/>
  <c r="AZ138" i="3"/>
  <c r="AN139" i="3"/>
  <c r="AT139" i="3"/>
  <c r="AU139" i="3"/>
  <c r="AY139" i="3"/>
  <c r="AZ139" i="3"/>
  <c r="AN140" i="3"/>
  <c r="AT140" i="3"/>
  <c r="AU140" i="3"/>
  <c r="AY140" i="3"/>
  <c r="AZ140" i="3"/>
  <c r="AT141" i="3"/>
  <c r="AU141" i="3"/>
  <c r="AY141" i="3"/>
  <c r="AZ141" i="3"/>
  <c r="AT142" i="3"/>
  <c r="AU142" i="3"/>
  <c r="AY142" i="3"/>
  <c r="AZ142" i="3"/>
  <c r="AT143" i="3"/>
  <c r="AU143" i="3"/>
  <c r="AY143" i="3"/>
  <c r="AZ143" i="3"/>
  <c r="AT144" i="3"/>
  <c r="AU144" i="3"/>
  <c r="AY144" i="3"/>
  <c r="AZ144" i="3"/>
  <c r="AN145" i="3"/>
  <c r="AT145" i="3"/>
  <c r="AU145" i="3"/>
  <c r="AY145" i="3"/>
  <c r="AZ145" i="3"/>
  <c r="AN146" i="3"/>
  <c r="AT146" i="3"/>
  <c r="AU146" i="3"/>
  <c r="AY146" i="3"/>
  <c r="AZ146" i="3"/>
  <c r="AN147" i="3"/>
  <c r="AT147" i="3"/>
  <c r="AU147" i="3"/>
  <c r="AY147" i="3"/>
  <c r="AZ147" i="3"/>
  <c r="AN148" i="3"/>
  <c r="AT148" i="3"/>
  <c r="AU148" i="3"/>
  <c r="AY148" i="3"/>
  <c r="AZ148" i="3"/>
  <c r="AN149" i="3"/>
  <c r="AT149" i="3"/>
  <c r="AU149" i="3"/>
  <c r="AY149" i="3"/>
  <c r="AZ149" i="3"/>
  <c r="AN150" i="3"/>
  <c r="AT150" i="3"/>
  <c r="AU150" i="3"/>
  <c r="AY150" i="3"/>
  <c r="AZ150" i="3"/>
  <c r="AN151" i="3"/>
  <c r="AT151" i="3"/>
  <c r="AU151" i="3"/>
  <c r="AY151" i="3"/>
  <c r="AZ151" i="3"/>
  <c r="AN152" i="3"/>
  <c r="AT152" i="3"/>
  <c r="AU152" i="3"/>
  <c r="AY152" i="3"/>
  <c r="AZ152" i="3"/>
  <c r="AN153" i="3"/>
  <c r="AT153" i="3"/>
  <c r="AU153" i="3"/>
  <c r="AY153" i="3"/>
  <c r="AZ153" i="3"/>
  <c r="AN154" i="3"/>
  <c r="AT154" i="3"/>
  <c r="AU154" i="3"/>
  <c r="AY154" i="3"/>
  <c r="AZ154" i="3"/>
  <c r="AT155" i="3"/>
  <c r="AU155" i="3"/>
  <c r="AY155" i="3"/>
  <c r="AZ155" i="3"/>
  <c r="AT156" i="3"/>
  <c r="AU156" i="3"/>
  <c r="AY156" i="3"/>
  <c r="AZ156" i="3"/>
  <c r="AT157" i="3"/>
  <c r="AU157" i="3"/>
  <c r="AY157" i="3"/>
  <c r="AZ157" i="3"/>
  <c r="AT158" i="3"/>
  <c r="AU158" i="3"/>
  <c r="AY158" i="3"/>
  <c r="AZ158" i="3"/>
  <c r="AN159" i="3"/>
  <c r="AT159" i="3"/>
  <c r="AU159" i="3"/>
  <c r="AY159" i="3"/>
  <c r="AZ159" i="3"/>
  <c r="AN160" i="3"/>
  <c r="AT160" i="3"/>
  <c r="AU160" i="3"/>
  <c r="AY160" i="3"/>
  <c r="AZ160" i="3"/>
  <c r="AN161" i="3"/>
  <c r="AT161" i="3"/>
  <c r="AU161" i="3"/>
  <c r="AY161" i="3"/>
  <c r="AZ161" i="3"/>
  <c r="AN162" i="3"/>
  <c r="AT162" i="3"/>
  <c r="AU162" i="3"/>
  <c r="AY162" i="3"/>
  <c r="AZ162" i="3"/>
  <c r="AN163" i="3"/>
  <c r="AT163" i="3"/>
  <c r="AU163" i="3"/>
  <c r="AY163" i="3"/>
  <c r="AZ163" i="3"/>
  <c r="AN164" i="3"/>
  <c r="AT164" i="3"/>
  <c r="AU164" i="3"/>
  <c r="AY164" i="3"/>
  <c r="AZ164" i="3"/>
  <c r="AN165" i="3"/>
  <c r="AT165" i="3"/>
  <c r="AU165" i="3"/>
  <c r="AY165" i="3"/>
  <c r="AZ165" i="3"/>
  <c r="AN166" i="3"/>
  <c r="AT166" i="3"/>
  <c r="AU166" i="3"/>
  <c r="AY166" i="3"/>
  <c r="AZ166" i="3"/>
  <c r="AN167" i="3"/>
  <c r="AT167" i="3"/>
  <c r="AU167" i="3"/>
  <c r="AY167" i="3"/>
  <c r="AZ167" i="3"/>
  <c r="AN168" i="3"/>
  <c r="AT168" i="3"/>
  <c r="AU168" i="3"/>
  <c r="AY168" i="3"/>
  <c r="AZ168" i="3"/>
  <c r="AT169" i="3"/>
  <c r="AU169" i="3"/>
  <c r="AY169" i="3"/>
  <c r="AZ169" i="3"/>
  <c r="AT170" i="3"/>
  <c r="AU170" i="3"/>
  <c r="AY170" i="3"/>
  <c r="AZ170" i="3"/>
  <c r="AT171" i="3"/>
  <c r="AU171" i="3"/>
  <c r="AY171" i="3"/>
  <c r="AZ171" i="3"/>
  <c r="AT172" i="3"/>
  <c r="AU172" i="3"/>
  <c r="AY172" i="3"/>
  <c r="AZ172" i="3"/>
  <c r="AN173" i="3"/>
  <c r="AT173" i="3"/>
  <c r="AU173" i="3"/>
  <c r="AY173" i="3"/>
  <c r="AZ173" i="3"/>
  <c r="AN174" i="3"/>
  <c r="AT174" i="3"/>
  <c r="AU174" i="3"/>
  <c r="AY174" i="3"/>
  <c r="AZ174" i="3"/>
  <c r="AN175" i="3"/>
  <c r="AT175" i="3"/>
  <c r="AU175" i="3"/>
  <c r="AY175" i="3"/>
  <c r="AZ175" i="3"/>
  <c r="AN176" i="3"/>
  <c r="AT176" i="3"/>
  <c r="AU176" i="3"/>
  <c r="AY176" i="3"/>
  <c r="AZ176" i="3"/>
  <c r="AN177" i="3"/>
  <c r="AT177" i="3"/>
  <c r="AU177" i="3"/>
  <c r="AY177" i="3"/>
  <c r="AZ177" i="3"/>
  <c r="AN178" i="3"/>
  <c r="AT178" i="3"/>
  <c r="AU178" i="3"/>
  <c r="AY178" i="3"/>
  <c r="AZ178" i="3"/>
  <c r="AN179" i="3"/>
  <c r="AT179" i="3"/>
  <c r="AU179" i="3"/>
  <c r="AY179" i="3"/>
  <c r="AZ179" i="3"/>
  <c r="AN180" i="3"/>
  <c r="AT180" i="3"/>
  <c r="AU180" i="3"/>
  <c r="AY180" i="3"/>
  <c r="AZ180" i="3"/>
  <c r="AN181" i="3"/>
  <c r="AT181" i="3"/>
  <c r="AU181" i="3"/>
  <c r="AY181" i="3"/>
  <c r="AZ181" i="3"/>
  <c r="AN182" i="3"/>
  <c r="AT182" i="3"/>
  <c r="AU182" i="3"/>
  <c r="AY182" i="3"/>
  <c r="AZ182" i="3"/>
  <c r="AT183" i="3"/>
  <c r="AU183" i="3"/>
  <c r="AY183" i="3"/>
  <c r="AZ183" i="3"/>
  <c r="AT184" i="3"/>
  <c r="AU184" i="3"/>
  <c r="AY184" i="3"/>
  <c r="AZ184" i="3"/>
  <c r="AT185" i="3"/>
  <c r="AU185" i="3"/>
  <c r="AY185" i="3"/>
  <c r="AZ185" i="3"/>
  <c r="AT186" i="3"/>
  <c r="AU186" i="3"/>
  <c r="AY186" i="3"/>
  <c r="AZ186" i="3"/>
  <c r="AN187" i="3"/>
  <c r="AT187" i="3"/>
  <c r="AU187" i="3"/>
  <c r="AY187" i="3"/>
  <c r="AZ187" i="3"/>
  <c r="AN188" i="3"/>
  <c r="AT188" i="3"/>
  <c r="AU188" i="3"/>
  <c r="AY188" i="3"/>
  <c r="AZ188" i="3"/>
  <c r="AN189" i="3"/>
  <c r="AT189" i="3"/>
  <c r="AU189" i="3"/>
  <c r="AY189" i="3"/>
  <c r="AZ189" i="3"/>
  <c r="AN190" i="3"/>
  <c r="AT190" i="3"/>
  <c r="AU190" i="3"/>
  <c r="AY190" i="3"/>
  <c r="AZ190" i="3"/>
  <c r="AN191" i="3"/>
  <c r="AT191" i="3"/>
  <c r="AU191" i="3"/>
  <c r="AY191" i="3"/>
  <c r="AZ191" i="3"/>
  <c r="AN192" i="3"/>
  <c r="AT192" i="3"/>
  <c r="AU192" i="3"/>
  <c r="AY192" i="3"/>
  <c r="AZ192" i="3"/>
  <c r="AN193" i="3"/>
  <c r="AT193" i="3"/>
  <c r="AU193" i="3"/>
  <c r="AY193" i="3"/>
  <c r="AZ193" i="3"/>
  <c r="AN194" i="3"/>
  <c r="AT194" i="3"/>
  <c r="AU194" i="3"/>
  <c r="AY194" i="3"/>
  <c r="AZ194" i="3"/>
  <c r="AN195" i="3"/>
  <c r="AT195" i="3"/>
  <c r="AU195" i="3"/>
  <c r="AY195" i="3"/>
  <c r="AZ195" i="3"/>
  <c r="AN196" i="3"/>
  <c r="AT196" i="3"/>
  <c r="AU196" i="3"/>
  <c r="AY196" i="3"/>
  <c r="AZ196" i="3"/>
  <c r="AT197" i="3"/>
  <c r="AU197" i="3"/>
  <c r="AY197" i="3"/>
  <c r="AZ197" i="3"/>
  <c r="AT198" i="3"/>
  <c r="AU198" i="3"/>
  <c r="AY198" i="3"/>
  <c r="AZ198" i="3"/>
  <c r="AT199" i="3"/>
  <c r="AU199" i="3"/>
  <c r="AY199" i="3"/>
  <c r="AZ199" i="3"/>
  <c r="AT200" i="3"/>
  <c r="AU200" i="3"/>
  <c r="AY200" i="3"/>
  <c r="AZ200" i="3"/>
  <c r="AN201" i="3"/>
  <c r="AT201" i="3"/>
  <c r="AU201" i="3"/>
  <c r="AY201" i="3"/>
  <c r="AZ201" i="3"/>
  <c r="AN202" i="3"/>
  <c r="AT202" i="3"/>
  <c r="AU202" i="3"/>
  <c r="AY202" i="3"/>
  <c r="AZ202" i="3"/>
  <c r="AN203" i="3"/>
  <c r="AT203" i="3"/>
  <c r="AU203" i="3"/>
  <c r="AY203" i="3"/>
  <c r="AZ203" i="3"/>
  <c r="AN204" i="3"/>
  <c r="AT204" i="3"/>
  <c r="AU204" i="3"/>
  <c r="AY204" i="3"/>
  <c r="AZ204" i="3"/>
  <c r="AN205" i="3"/>
  <c r="AT205" i="3"/>
  <c r="AU205" i="3"/>
  <c r="AY205" i="3"/>
  <c r="AZ205" i="3"/>
  <c r="AN206" i="3"/>
  <c r="AT206" i="3"/>
  <c r="AU206" i="3"/>
  <c r="AY206" i="3"/>
  <c r="AZ206" i="3"/>
  <c r="AN207" i="3"/>
  <c r="AT207" i="3"/>
  <c r="AU207" i="3"/>
  <c r="AY207" i="3"/>
  <c r="AZ207" i="3"/>
  <c r="AN208" i="3"/>
  <c r="AT208" i="3"/>
  <c r="AU208" i="3"/>
  <c r="AY208" i="3"/>
  <c r="AZ208" i="3"/>
  <c r="AN209" i="3"/>
  <c r="AT209" i="3"/>
  <c r="AU209" i="3"/>
  <c r="AY209" i="3"/>
  <c r="AZ209" i="3"/>
  <c r="AN210" i="3"/>
  <c r="AT210" i="3"/>
  <c r="AU210" i="3"/>
  <c r="AY210" i="3"/>
  <c r="AZ210" i="3"/>
  <c r="AT211" i="3"/>
  <c r="AU211" i="3"/>
  <c r="AY211" i="3"/>
  <c r="AZ211" i="3"/>
  <c r="AT212" i="3"/>
  <c r="AU212" i="3"/>
  <c r="AY212" i="3"/>
  <c r="AZ212" i="3"/>
  <c r="AT213" i="3"/>
  <c r="AU213" i="3"/>
  <c r="AY213" i="3"/>
  <c r="AZ213" i="3"/>
  <c r="AT214" i="3"/>
  <c r="AU214" i="3"/>
  <c r="AY214" i="3"/>
  <c r="AZ214" i="3"/>
  <c r="AN215" i="3"/>
  <c r="AT215" i="3"/>
  <c r="AU215" i="3"/>
  <c r="AY215" i="3"/>
  <c r="AZ215" i="3"/>
  <c r="AN216" i="3"/>
  <c r="AT216" i="3"/>
  <c r="AU216" i="3"/>
  <c r="AY216" i="3"/>
  <c r="AZ216" i="3"/>
  <c r="AN217" i="3"/>
  <c r="AT217" i="3"/>
  <c r="AU217" i="3"/>
  <c r="AY217" i="3"/>
  <c r="AZ217" i="3"/>
  <c r="AN218" i="3"/>
  <c r="AT218" i="3"/>
  <c r="AU218" i="3"/>
  <c r="AY218" i="3"/>
  <c r="AZ218" i="3"/>
  <c r="AN219" i="3"/>
  <c r="AT219" i="3"/>
  <c r="AU219" i="3"/>
  <c r="AY219" i="3"/>
  <c r="AZ219" i="3"/>
  <c r="AN220" i="3"/>
  <c r="AT220" i="3"/>
  <c r="AU220" i="3"/>
  <c r="AY220" i="3"/>
  <c r="AZ220" i="3"/>
  <c r="AN221" i="3"/>
  <c r="AT221" i="3"/>
  <c r="AU221" i="3"/>
  <c r="AY221" i="3"/>
  <c r="AZ221" i="3"/>
  <c r="AN222" i="3"/>
  <c r="AT222" i="3"/>
  <c r="AU222" i="3"/>
  <c r="AY222" i="3"/>
  <c r="AZ222" i="3"/>
  <c r="AN223" i="3"/>
  <c r="AT223" i="3"/>
  <c r="AU223" i="3"/>
  <c r="AY223" i="3"/>
  <c r="AZ223" i="3"/>
  <c r="AN224" i="3"/>
  <c r="AT224" i="3"/>
  <c r="AU224" i="3"/>
  <c r="AY224" i="3"/>
  <c r="AZ224" i="3"/>
  <c r="AT225" i="3"/>
  <c r="AU225" i="3"/>
  <c r="AY225" i="3"/>
  <c r="AZ225" i="3"/>
  <c r="AT226" i="3"/>
  <c r="AU226" i="3"/>
  <c r="AY226" i="3"/>
  <c r="AZ226" i="3"/>
  <c r="AT227" i="3"/>
  <c r="AU227" i="3"/>
  <c r="AY227" i="3"/>
  <c r="AZ227" i="3"/>
  <c r="AT228" i="3"/>
  <c r="AU228" i="3"/>
  <c r="AY228" i="3"/>
  <c r="AZ228" i="3"/>
  <c r="AN229" i="3"/>
  <c r="AT229" i="3"/>
  <c r="AU229" i="3"/>
  <c r="AY229" i="3"/>
  <c r="AZ229" i="3"/>
  <c r="AN230" i="3"/>
  <c r="AT230" i="3"/>
  <c r="AU230" i="3"/>
  <c r="AY230" i="3"/>
  <c r="AZ230" i="3"/>
  <c r="AN231" i="3"/>
  <c r="AT231" i="3"/>
  <c r="AU231" i="3"/>
  <c r="AY231" i="3"/>
  <c r="AZ231" i="3"/>
  <c r="AN232" i="3"/>
  <c r="AT232" i="3"/>
  <c r="AU232" i="3"/>
  <c r="AY232" i="3"/>
  <c r="AZ232" i="3"/>
  <c r="AN233" i="3"/>
  <c r="AT233" i="3"/>
  <c r="AU233" i="3"/>
  <c r="AY233" i="3"/>
  <c r="AZ233" i="3"/>
  <c r="AN234" i="3"/>
  <c r="AT234" i="3"/>
  <c r="AU234" i="3"/>
  <c r="AY234" i="3"/>
  <c r="AZ234" i="3"/>
  <c r="AN235" i="3"/>
  <c r="AT235" i="3"/>
  <c r="AU235" i="3"/>
  <c r="AY235" i="3"/>
  <c r="AZ235" i="3"/>
  <c r="AN236" i="3"/>
  <c r="AT236" i="3"/>
  <c r="AU236" i="3"/>
  <c r="AY236" i="3"/>
  <c r="AZ236" i="3"/>
  <c r="AN237" i="3"/>
  <c r="AT237" i="3"/>
  <c r="AU237" i="3"/>
  <c r="AY237" i="3"/>
  <c r="AZ237" i="3"/>
  <c r="AN238" i="3"/>
  <c r="AT238" i="3"/>
  <c r="AU238" i="3"/>
  <c r="AY238" i="3"/>
  <c r="AZ238" i="3"/>
  <c r="AT239" i="3"/>
  <c r="AU239" i="3"/>
  <c r="AY239" i="3"/>
  <c r="AZ239" i="3"/>
  <c r="AT240" i="3"/>
  <c r="AU240" i="3"/>
  <c r="AY240" i="3"/>
  <c r="AZ240" i="3"/>
  <c r="AT241" i="3"/>
  <c r="AU241" i="3"/>
  <c r="AY241" i="3"/>
  <c r="AZ241" i="3"/>
  <c r="AT242" i="3"/>
  <c r="AU242" i="3"/>
  <c r="AY242" i="3"/>
  <c r="AZ242" i="3"/>
  <c r="AN243" i="3"/>
  <c r="AT243" i="3"/>
  <c r="AU243" i="3"/>
  <c r="AY243" i="3"/>
  <c r="AZ243" i="3"/>
  <c r="AN244" i="3"/>
  <c r="AT244" i="3"/>
  <c r="AU244" i="3"/>
  <c r="AY244" i="3"/>
  <c r="AZ244" i="3"/>
  <c r="AN245" i="3"/>
  <c r="AT245" i="3"/>
  <c r="AU245" i="3"/>
  <c r="AY245" i="3"/>
  <c r="AZ245" i="3"/>
  <c r="AN246" i="3"/>
  <c r="AT246" i="3"/>
  <c r="AU246" i="3"/>
  <c r="AY246" i="3"/>
  <c r="AZ246" i="3"/>
  <c r="AN247" i="3"/>
  <c r="AT247" i="3"/>
  <c r="AU247" i="3"/>
  <c r="AY247" i="3"/>
  <c r="AZ247" i="3"/>
  <c r="AN248" i="3"/>
  <c r="AT248" i="3"/>
  <c r="AU248" i="3"/>
  <c r="AY248" i="3"/>
  <c r="AZ248" i="3"/>
  <c r="AN249" i="3"/>
  <c r="AT249" i="3"/>
  <c r="AU249" i="3"/>
  <c r="AY249" i="3"/>
  <c r="AZ249" i="3"/>
  <c r="AN250" i="3"/>
  <c r="AT250" i="3"/>
  <c r="AU250" i="3"/>
  <c r="AY250" i="3"/>
  <c r="AZ250" i="3"/>
  <c r="AN251" i="3"/>
  <c r="AT251" i="3"/>
  <c r="AU251" i="3"/>
  <c r="AY251" i="3"/>
  <c r="AZ251" i="3"/>
  <c r="AN252" i="3"/>
  <c r="AT252" i="3"/>
  <c r="AU252" i="3"/>
  <c r="AY252" i="3"/>
  <c r="AZ252" i="3"/>
  <c r="AT253" i="3"/>
  <c r="AU253" i="3"/>
  <c r="AY253" i="3"/>
  <c r="AZ253" i="3"/>
  <c r="AT254" i="3"/>
  <c r="AU254" i="3"/>
  <c r="AY254" i="3"/>
  <c r="AZ254" i="3"/>
  <c r="AT255" i="3"/>
  <c r="AU255" i="3"/>
  <c r="AY255" i="3"/>
  <c r="AZ255" i="3"/>
  <c r="AT256" i="3"/>
  <c r="AU256" i="3"/>
  <c r="AY256" i="3"/>
  <c r="AZ256" i="3"/>
  <c r="AN257" i="3"/>
  <c r="AT257" i="3"/>
  <c r="AU257" i="3"/>
  <c r="AY257" i="3"/>
  <c r="AZ257" i="3"/>
  <c r="AN258" i="3"/>
  <c r="AT258" i="3"/>
  <c r="AU258" i="3"/>
  <c r="AY258" i="3"/>
  <c r="AZ258" i="3"/>
  <c r="AN259" i="3"/>
  <c r="AT259" i="3"/>
  <c r="AU259" i="3"/>
  <c r="AY259" i="3"/>
  <c r="AZ259" i="3"/>
  <c r="AN260" i="3"/>
  <c r="AT260" i="3"/>
  <c r="AU260" i="3"/>
  <c r="AY260" i="3"/>
  <c r="AZ260" i="3"/>
  <c r="AN261" i="3"/>
  <c r="AT261" i="3"/>
  <c r="AU261" i="3"/>
  <c r="AY261" i="3"/>
  <c r="AZ261" i="3"/>
  <c r="AN262" i="3"/>
  <c r="AT262" i="3"/>
  <c r="AU262" i="3"/>
  <c r="AY262" i="3"/>
  <c r="AZ262" i="3"/>
  <c r="AN263" i="3"/>
  <c r="AT263" i="3"/>
  <c r="AU263" i="3"/>
  <c r="AY263" i="3"/>
  <c r="AZ263" i="3"/>
  <c r="AN264" i="3"/>
  <c r="AT264" i="3"/>
  <c r="AU264" i="3"/>
  <c r="AY264" i="3"/>
  <c r="AZ264" i="3"/>
  <c r="AN265" i="3"/>
  <c r="AT265" i="3"/>
  <c r="AU265" i="3"/>
  <c r="AY265" i="3"/>
  <c r="AZ265" i="3"/>
  <c r="AN266" i="3"/>
  <c r="AT266" i="3"/>
  <c r="AU266" i="3"/>
  <c r="AY266" i="3"/>
  <c r="AZ266" i="3"/>
  <c r="AT267" i="3"/>
  <c r="AU267" i="3"/>
  <c r="AY267" i="3"/>
  <c r="AZ267" i="3"/>
  <c r="AT268" i="3"/>
  <c r="AU268" i="3"/>
  <c r="AY268" i="3"/>
  <c r="AZ268" i="3"/>
  <c r="AT269" i="3"/>
  <c r="AU269" i="3"/>
  <c r="AY269" i="3"/>
  <c r="AZ269" i="3"/>
  <c r="AT270" i="3"/>
  <c r="AU270" i="3"/>
  <c r="AY270" i="3"/>
  <c r="AZ270" i="3"/>
  <c r="AN271" i="3"/>
  <c r="AT271" i="3"/>
  <c r="AU271" i="3"/>
  <c r="AY271" i="3"/>
  <c r="AZ271" i="3"/>
  <c r="AN272" i="3"/>
  <c r="AT272" i="3"/>
  <c r="AU272" i="3"/>
  <c r="AY272" i="3"/>
  <c r="AZ272" i="3"/>
  <c r="AN273" i="3"/>
  <c r="AT273" i="3"/>
  <c r="AU273" i="3"/>
  <c r="AY273" i="3"/>
  <c r="AZ273" i="3"/>
  <c r="AN274" i="3"/>
  <c r="AT274" i="3"/>
  <c r="AU274" i="3"/>
  <c r="AY274" i="3"/>
  <c r="AZ274" i="3"/>
  <c r="AN275" i="3"/>
  <c r="AT275" i="3"/>
  <c r="AU275" i="3"/>
  <c r="AY275" i="3"/>
  <c r="AZ275" i="3"/>
  <c r="AN276" i="3"/>
  <c r="AT276" i="3"/>
  <c r="AU276" i="3"/>
  <c r="AY276" i="3"/>
  <c r="AZ276" i="3"/>
  <c r="AN277" i="3"/>
  <c r="AT277" i="3"/>
  <c r="AU277" i="3"/>
  <c r="AY277" i="3"/>
  <c r="AZ277" i="3"/>
  <c r="AN278" i="3"/>
  <c r="AT278" i="3"/>
  <c r="AU278" i="3"/>
  <c r="AY278" i="3"/>
  <c r="AZ278" i="3"/>
  <c r="AN279" i="3"/>
  <c r="AT279" i="3"/>
  <c r="AU279" i="3"/>
  <c r="AY279" i="3"/>
  <c r="AZ279" i="3"/>
  <c r="AN280" i="3"/>
  <c r="AT280" i="3"/>
  <c r="AU280" i="3"/>
  <c r="AY280" i="3"/>
  <c r="AZ280" i="3"/>
  <c r="AT281" i="3"/>
  <c r="AU281" i="3"/>
  <c r="AY281" i="3"/>
  <c r="AZ281" i="3"/>
  <c r="AT282" i="3"/>
  <c r="AU282" i="3"/>
  <c r="AY282" i="3"/>
  <c r="AZ282" i="3"/>
  <c r="AT283" i="3"/>
  <c r="AU283" i="3"/>
  <c r="AY283" i="3"/>
  <c r="AZ283" i="3"/>
  <c r="AT284" i="3"/>
  <c r="AU284" i="3"/>
  <c r="AY284" i="3"/>
  <c r="AZ284" i="3"/>
  <c r="AN285" i="3"/>
  <c r="AT285" i="3"/>
  <c r="AU285" i="3"/>
  <c r="AY285" i="3"/>
  <c r="AZ285" i="3"/>
  <c r="AN286" i="3"/>
  <c r="AT286" i="3"/>
  <c r="AU286" i="3"/>
  <c r="AY286" i="3"/>
  <c r="AZ286" i="3"/>
  <c r="AN287" i="3"/>
  <c r="AT287" i="3"/>
  <c r="AU287" i="3"/>
  <c r="AY287" i="3"/>
  <c r="AZ287" i="3"/>
  <c r="AN288" i="3"/>
  <c r="AT288" i="3"/>
  <c r="AU288" i="3"/>
  <c r="AY288" i="3"/>
  <c r="AZ288" i="3"/>
  <c r="AN289" i="3"/>
  <c r="AT289" i="3"/>
  <c r="AU289" i="3"/>
  <c r="AY289" i="3"/>
  <c r="AZ289" i="3"/>
  <c r="AN290" i="3"/>
  <c r="AT290" i="3"/>
  <c r="AU290" i="3"/>
  <c r="AY290" i="3"/>
  <c r="AZ290" i="3"/>
  <c r="AN291" i="3"/>
  <c r="AT291" i="3"/>
  <c r="AU291" i="3"/>
  <c r="AY291" i="3"/>
  <c r="AZ291" i="3"/>
  <c r="AN292" i="3"/>
  <c r="AT292" i="3"/>
  <c r="AU292" i="3"/>
  <c r="AY292" i="3"/>
  <c r="AZ292" i="3"/>
  <c r="AN293" i="3"/>
  <c r="AT293" i="3"/>
  <c r="AU293" i="3"/>
  <c r="AY293" i="3"/>
  <c r="AZ293" i="3"/>
  <c r="AN294" i="3"/>
  <c r="AT294" i="3"/>
  <c r="AU294" i="3"/>
  <c r="AY294" i="3"/>
  <c r="AZ294" i="3"/>
  <c r="AT295" i="3"/>
  <c r="AU295" i="3"/>
  <c r="AY295" i="3"/>
  <c r="AZ295" i="3"/>
  <c r="AT296" i="3"/>
  <c r="AU296" i="3"/>
  <c r="AY296" i="3"/>
  <c r="AZ296" i="3"/>
  <c r="AT297" i="3"/>
  <c r="AU297" i="3"/>
  <c r="AY297" i="3"/>
  <c r="AZ297" i="3"/>
  <c r="AT298" i="3"/>
  <c r="AU298" i="3"/>
  <c r="AY298" i="3"/>
  <c r="AZ298" i="3"/>
  <c r="AN299" i="3"/>
  <c r="AT299" i="3"/>
  <c r="AU299" i="3"/>
  <c r="AY299" i="3"/>
  <c r="AZ299" i="3"/>
  <c r="AN300" i="3"/>
  <c r="AT300" i="3"/>
  <c r="AU300" i="3"/>
  <c r="AY300" i="3"/>
  <c r="AZ300" i="3"/>
  <c r="AN301" i="3"/>
  <c r="AT301" i="3"/>
  <c r="AU301" i="3"/>
  <c r="AY301" i="3"/>
  <c r="AZ301" i="3"/>
  <c r="AN302" i="3"/>
  <c r="AT302" i="3"/>
  <c r="AU302" i="3"/>
  <c r="AY302" i="3"/>
  <c r="AZ302" i="3"/>
  <c r="AN303" i="3"/>
  <c r="AT303" i="3"/>
  <c r="AU303" i="3"/>
  <c r="AY303" i="3"/>
  <c r="AZ303" i="3"/>
  <c r="AN304" i="3"/>
  <c r="AT304" i="3"/>
  <c r="AU304" i="3"/>
  <c r="AY304" i="3"/>
  <c r="AZ304" i="3"/>
  <c r="AN305" i="3"/>
  <c r="AT305" i="3"/>
  <c r="AU305" i="3"/>
  <c r="AY305" i="3"/>
  <c r="AZ305" i="3"/>
  <c r="AN306" i="3"/>
  <c r="AT306" i="3"/>
  <c r="AU306" i="3"/>
  <c r="AY306" i="3"/>
  <c r="AZ306" i="3"/>
  <c r="AN307" i="3"/>
  <c r="AT307" i="3"/>
  <c r="AU307" i="3"/>
  <c r="AY307" i="3"/>
  <c r="AZ307" i="3"/>
  <c r="AN308" i="3"/>
  <c r="AT308" i="3"/>
  <c r="AU308" i="3"/>
  <c r="AY308" i="3"/>
  <c r="AZ308" i="3"/>
  <c r="AT309" i="3"/>
  <c r="AU309" i="3"/>
  <c r="AY309" i="3"/>
  <c r="AZ309" i="3"/>
  <c r="AT310" i="3"/>
  <c r="AU310" i="3"/>
  <c r="AY310" i="3"/>
  <c r="AZ310" i="3"/>
  <c r="AT311" i="3"/>
  <c r="AU311" i="3"/>
  <c r="AY311" i="3"/>
  <c r="AZ311" i="3"/>
  <c r="AT312" i="3"/>
  <c r="AU312" i="3"/>
  <c r="AY312" i="3"/>
  <c r="AZ312" i="3"/>
  <c r="AN313" i="3"/>
  <c r="AT313" i="3"/>
  <c r="AU313" i="3"/>
  <c r="AY313" i="3"/>
  <c r="AZ313" i="3"/>
  <c r="AN314" i="3"/>
  <c r="AT314" i="3"/>
  <c r="AU314" i="3"/>
  <c r="AY314" i="3"/>
  <c r="AZ314" i="3"/>
  <c r="AN315" i="3"/>
  <c r="AT315" i="3"/>
  <c r="AU315" i="3"/>
  <c r="AY315" i="3"/>
  <c r="AZ315" i="3"/>
  <c r="AN316" i="3"/>
  <c r="AT316" i="3"/>
  <c r="AU316" i="3"/>
  <c r="AY316" i="3"/>
  <c r="AZ316" i="3"/>
  <c r="AN317" i="3"/>
  <c r="AT317" i="3"/>
  <c r="AU317" i="3"/>
  <c r="AY317" i="3"/>
  <c r="AZ317" i="3"/>
  <c r="AN318" i="3"/>
  <c r="AT318" i="3"/>
  <c r="AU318" i="3"/>
  <c r="AY318" i="3"/>
  <c r="AZ318" i="3"/>
  <c r="AN319" i="3"/>
  <c r="AT319" i="3"/>
  <c r="AU319" i="3"/>
  <c r="AY319" i="3"/>
  <c r="AZ319" i="3"/>
  <c r="AN320" i="3"/>
  <c r="AT320" i="3"/>
  <c r="AU320" i="3"/>
  <c r="AY320" i="3"/>
  <c r="AZ320" i="3"/>
  <c r="AN321" i="3"/>
  <c r="AT321" i="3"/>
  <c r="AU321" i="3"/>
  <c r="AY321" i="3"/>
  <c r="AZ321" i="3"/>
  <c r="AN322" i="3"/>
  <c r="AT322" i="3"/>
  <c r="AU322" i="3"/>
  <c r="AY322" i="3"/>
  <c r="AZ322" i="3"/>
  <c r="AT323" i="3"/>
  <c r="AU323" i="3"/>
  <c r="AY323" i="3"/>
  <c r="AZ323" i="3"/>
  <c r="AT324" i="3"/>
  <c r="AU324" i="3"/>
  <c r="AY324" i="3"/>
  <c r="AZ324" i="3"/>
  <c r="AT325" i="3"/>
  <c r="AU325" i="3"/>
  <c r="AY325" i="3"/>
  <c r="AZ325" i="3"/>
  <c r="AT326" i="3"/>
  <c r="AU326" i="3"/>
  <c r="AY326" i="3"/>
  <c r="AZ326" i="3"/>
  <c r="AN327" i="3"/>
  <c r="AT327" i="3"/>
  <c r="AU327" i="3"/>
  <c r="AY327" i="3"/>
  <c r="AZ327" i="3"/>
  <c r="AN328" i="3"/>
  <c r="AT328" i="3"/>
  <c r="AU328" i="3"/>
  <c r="AY328" i="3"/>
  <c r="AZ328" i="3"/>
  <c r="AN329" i="3"/>
  <c r="AT329" i="3"/>
  <c r="AU329" i="3"/>
  <c r="AY329" i="3"/>
  <c r="AZ329" i="3"/>
  <c r="AN330" i="3"/>
  <c r="AT330" i="3"/>
  <c r="AU330" i="3"/>
  <c r="AY330" i="3"/>
  <c r="AZ330" i="3"/>
  <c r="AN331" i="3"/>
  <c r="AT331" i="3"/>
  <c r="AU331" i="3"/>
  <c r="AY331" i="3"/>
  <c r="AZ331" i="3"/>
  <c r="AN332" i="3"/>
  <c r="AT332" i="3"/>
  <c r="AU332" i="3"/>
  <c r="AY332" i="3"/>
  <c r="AZ332" i="3"/>
  <c r="AN333" i="3"/>
  <c r="AT333" i="3"/>
  <c r="AU333" i="3"/>
  <c r="AY333" i="3"/>
  <c r="AZ333" i="3"/>
  <c r="AN334" i="3"/>
  <c r="AT334" i="3"/>
  <c r="AU334" i="3"/>
  <c r="AY334" i="3"/>
  <c r="AZ334" i="3"/>
  <c r="AN335" i="3"/>
  <c r="AT335" i="3"/>
  <c r="AU335" i="3"/>
  <c r="AY335" i="3"/>
  <c r="AZ335" i="3"/>
  <c r="AN336" i="3"/>
  <c r="AT336" i="3"/>
  <c r="AU336" i="3"/>
  <c r="AY336" i="3"/>
  <c r="AZ336" i="3"/>
  <c r="AT337" i="3"/>
  <c r="AU337" i="3"/>
  <c r="AY337" i="3"/>
  <c r="AZ337" i="3"/>
  <c r="AT338" i="3"/>
  <c r="AU338" i="3"/>
  <c r="AY338" i="3"/>
  <c r="AZ338" i="3"/>
  <c r="AT339" i="3"/>
  <c r="AU339" i="3"/>
  <c r="AY339" i="3"/>
  <c r="AZ339" i="3"/>
  <c r="AT340" i="3"/>
  <c r="AU340" i="3"/>
  <c r="AY340" i="3"/>
  <c r="AZ340" i="3"/>
  <c r="AN341" i="3"/>
  <c r="AT341" i="3"/>
  <c r="AU341" i="3"/>
  <c r="AY341" i="3"/>
  <c r="AZ341" i="3"/>
  <c r="AN342" i="3"/>
  <c r="AT342" i="3"/>
  <c r="AU342" i="3"/>
  <c r="AY342" i="3"/>
  <c r="AZ342" i="3"/>
  <c r="AN343" i="3"/>
  <c r="AT343" i="3"/>
  <c r="AU343" i="3"/>
  <c r="AY343" i="3"/>
  <c r="AZ343" i="3"/>
  <c r="AN344" i="3"/>
  <c r="AT344" i="3"/>
  <c r="AU344" i="3"/>
  <c r="AY344" i="3"/>
  <c r="AZ344" i="3"/>
  <c r="AN345" i="3"/>
  <c r="AT345" i="3"/>
  <c r="AU345" i="3"/>
  <c r="AY345" i="3"/>
  <c r="AZ345" i="3"/>
  <c r="AN346" i="3"/>
  <c r="AT346" i="3"/>
  <c r="AU346" i="3"/>
  <c r="AY346" i="3"/>
  <c r="AZ346" i="3"/>
  <c r="AN347" i="3"/>
  <c r="AT347" i="3"/>
  <c r="AU347" i="3"/>
  <c r="AY347" i="3"/>
  <c r="AZ347" i="3"/>
  <c r="AN348" i="3"/>
  <c r="AT348" i="3"/>
  <c r="AU348" i="3"/>
  <c r="AY348" i="3"/>
  <c r="AZ348" i="3"/>
  <c r="AN349" i="3"/>
  <c r="AT349" i="3"/>
  <c r="AU349" i="3"/>
  <c r="AY349" i="3"/>
  <c r="AZ349" i="3"/>
  <c r="AN350" i="3"/>
  <c r="AT350" i="3"/>
  <c r="AU350" i="3"/>
  <c r="AY350" i="3"/>
  <c r="AZ350" i="3"/>
  <c r="AT351" i="3"/>
  <c r="AU351" i="3"/>
  <c r="AY351" i="3"/>
  <c r="AZ351" i="3"/>
  <c r="AT352" i="3"/>
  <c r="AU352" i="3"/>
  <c r="AY352" i="3"/>
  <c r="AZ352" i="3"/>
  <c r="AT353" i="3"/>
  <c r="AU353" i="3"/>
  <c r="AY353" i="3"/>
  <c r="AZ353" i="3"/>
  <c r="AT354" i="3"/>
  <c r="AU354" i="3"/>
  <c r="AY354" i="3"/>
  <c r="AZ354" i="3"/>
  <c r="AN355" i="3"/>
  <c r="AT355" i="3"/>
  <c r="AU355" i="3"/>
  <c r="AY355" i="3"/>
  <c r="AZ355" i="3"/>
  <c r="AN356" i="3"/>
  <c r="AT356" i="3"/>
  <c r="AU356" i="3"/>
  <c r="AY356" i="3"/>
  <c r="AZ356" i="3"/>
  <c r="AN357" i="3"/>
  <c r="AT357" i="3"/>
  <c r="AU357" i="3"/>
  <c r="AY357" i="3"/>
  <c r="AZ357" i="3"/>
  <c r="AN358" i="3"/>
  <c r="AT358" i="3"/>
  <c r="AU358" i="3"/>
  <c r="AY358" i="3"/>
  <c r="AZ358" i="3"/>
  <c r="AN359" i="3"/>
  <c r="AT359" i="3"/>
  <c r="AU359" i="3"/>
  <c r="AY359" i="3"/>
  <c r="AZ359" i="3"/>
  <c r="AN360" i="3"/>
  <c r="AT360" i="3"/>
  <c r="AU360" i="3"/>
  <c r="AY360" i="3"/>
  <c r="AZ360" i="3"/>
  <c r="AN361" i="3"/>
  <c r="AT361" i="3"/>
  <c r="AU361" i="3"/>
  <c r="AY361" i="3"/>
  <c r="AZ361" i="3"/>
  <c r="AN362" i="3"/>
  <c r="AT362" i="3"/>
  <c r="AU362" i="3"/>
  <c r="AY362" i="3"/>
  <c r="AZ362" i="3"/>
  <c r="AN363" i="3"/>
  <c r="AT363" i="3"/>
  <c r="AU363" i="3"/>
  <c r="AY363" i="3"/>
  <c r="AZ363" i="3"/>
  <c r="AN364" i="3"/>
  <c r="AT364" i="3"/>
  <c r="AU364" i="3"/>
  <c r="AY364" i="3"/>
  <c r="AZ364" i="3"/>
  <c r="AT365" i="3"/>
  <c r="AU365" i="3"/>
  <c r="AY365" i="3"/>
  <c r="AZ365" i="3"/>
  <c r="AT366" i="3"/>
  <c r="AU366" i="3"/>
  <c r="AY366" i="3"/>
  <c r="AZ366" i="3"/>
  <c r="AT367" i="3"/>
  <c r="AU367" i="3"/>
  <c r="AY367" i="3"/>
  <c r="AZ367" i="3"/>
  <c r="AT368" i="3"/>
  <c r="AU368" i="3"/>
  <c r="AY368" i="3"/>
  <c r="AZ368" i="3"/>
  <c r="AN369" i="3"/>
  <c r="AT369" i="3"/>
  <c r="AU369" i="3"/>
  <c r="AY369" i="3"/>
  <c r="AZ369" i="3"/>
  <c r="AN370" i="3"/>
  <c r="AT370" i="3"/>
  <c r="AU370" i="3"/>
  <c r="AY370" i="3"/>
  <c r="AZ370" i="3"/>
  <c r="AN371" i="3"/>
  <c r="AT371" i="3"/>
  <c r="AU371" i="3"/>
  <c r="AY371" i="3"/>
  <c r="AZ371" i="3"/>
  <c r="AN372" i="3"/>
  <c r="AT372" i="3"/>
  <c r="AU372" i="3"/>
  <c r="AY372" i="3"/>
  <c r="AZ372" i="3"/>
  <c r="AN373" i="3"/>
  <c r="AT373" i="3"/>
  <c r="AU373" i="3"/>
  <c r="AY373" i="3"/>
  <c r="AZ373" i="3"/>
  <c r="AN374" i="3"/>
  <c r="AT374" i="3"/>
  <c r="AU374" i="3"/>
  <c r="AY374" i="3"/>
  <c r="AZ374" i="3"/>
  <c r="AN375" i="3"/>
  <c r="AT375" i="3"/>
  <c r="AU375" i="3"/>
  <c r="AY375" i="3"/>
  <c r="AZ375" i="3"/>
  <c r="AN376" i="3"/>
  <c r="AT376" i="3"/>
  <c r="AU376" i="3"/>
  <c r="AY376" i="3"/>
  <c r="AZ376" i="3"/>
  <c r="AN377" i="3"/>
  <c r="AT377" i="3"/>
  <c r="AU377" i="3"/>
  <c r="AY377" i="3"/>
  <c r="AZ377" i="3"/>
  <c r="AN378" i="3"/>
  <c r="AT378" i="3"/>
  <c r="AU378" i="3"/>
  <c r="AY378" i="3"/>
  <c r="AZ378" i="3"/>
  <c r="AT379" i="3"/>
  <c r="AU379" i="3"/>
  <c r="AY379" i="3"/>
  <c r="AZ379" i="3"/>
  <c r="AT380" i="3"/>
  <c r="AU380" i="3"/>
  <c r="AY380" i="3"/>
  <c r="AZ380" i="3"/>
  <c r="AT381" i="3"/>
  <c r="AU381" i="3"/>
  <c r="AY381" i="3"/>
  <c r="AZ381" i="3"/>
  <c r="AT382" i="3"/>
  <c r="AU382" i="3"/>
  <c r="AY382" i="3"/>
  <c r="AZ382" i="3"/>
  <c r="AN383" i="3"/>
  <c r="AT383" i="3"/>
  <c r="AU383" i="3"/>
  <c r="AY383" i="3"/>
  <c r="AZ383" i="3"/>
  <c r="AN384" i="3"/>
  <c r="AT384" i="3"/>
  <c r="AU384" i="3"/>
  <c r="AY384" i="3"/>
  <c r="AZ384" i="3"/>
  <c r="AN385" i="3"/>
  <c r="AT385" i="3"/>
  <c r="AU385" i="3"/>
  <c r="AY385" i="3"/>
  <c r="AZ385" i="3"/>
  <c r="AN386" i="3"/>
  <c r="AT386" i="3"/>
  <c r="AU386" i="3"/>
  <c r="AY386" i="3"/>
  <c r="AZ386" i="3"/>
  <c r="AN387" i="3"/>
  <c r="AT387" i="3"/>
  <c r="AU387" i="3"/>
  <c r="AY387" i="3"/>
  <c r="AZ387" i="3"/>
  <c r="AN388" i="3"/>
  <c r="AT388" i="3"/>
  <c r="AU388" i="3"/>
  <c r="AY388" i="3"/>
  <c r="AZ388" i="3"/>
  <c r="AN389" i="3"/>
  <c r="AT389" i="3"/>
  <c r="AU389" i="3"/>
  <c r="AY389" i="3"/>
  <c r="AZ389" i="3"/>
  <c r="AN390" i="3"/>
  <c r="AT390" i="3"/>
  <c r="AU390" i="3"/>
  <c r="AY390" i="3"/>
  <c r="AZ390" i="3"/>
  <c r="AN391" i="3"/>
  <c r="AT391" i="3"/>
  <c r="AU391" i="3"/>
  <c r="AY391" i="3"/>
  <c r="AZ391" i="3"/>
  <c r="AN392" i="3"/>
  <c r="AT392" i="3"/>
  <c r="AU392" i="3"/>
  <c r="AY392" i="3"/>
  <c r="AZ392" i="3"/>
  <c r="AT393" i="3"/>
  <c r="AU393" i="3"/>
  <c r="AY393" i="3"/>
  <c r="AZ393" i="3"/>
  <c r="AT394" i="3"/>
  <c r="AU394" i="3"/>
  <c r="AY394" i="3"/>
  <c r="AZ394" i="3"/>
  <c r="AT395" i="3"/>
  <c r="AU395" i="3"/>
  <c r="AY395" i="3"/>
  <c r="AZ395" i="3"/>
  <c r="AT396" i="3"/>
  <c r="AU396" i="3"/>
  <c r="AY396" i="3"/>
  <c r="AZ396" i="3"/>
  <c r="AN397" i="3"/>
  <c r="AT397" i="3"/>
  <c r="AU397" i="3"/>
  <c r="AY397" i="3"/>
  <c r="AZ397" i="3"/>
  <c r="AN398" i="3"/>
  <c r="AT398" i="3"/>
  <c r="AU398" i="3"/>
  <c r="AY398" i="3"/>
  <c r="AZ398" i="3"/>
  <c r="AN399" i="3"/>
  <c r="AT399" i="3"/>
  <c r="AU399" i="3"/>
  <c r="AY399" i="3"/>
  <c r="AZ399" i="3"/>
  <c r="AN400" i="3"/>
  <c r="AT400" i="3"/>
  <c r="AU400" i="3"/>
  <c r="AY400" i="3"/>
  <c r="AZ400" i="3"/>
  <c r="AN401" i="3"/>
  <c r="AT401" i="3"/>
  <c r="AU401" i="3"/>
  <c r="AY401" i="3"/>
  <c r="AZ401" i="3"/>
  <c r="AN402" i="3"/>
  <c r="AT402" i="3"/>
  <c r="AU402" i="3"/>
  <c r="AY402" i="3"/>
  <c r="AZ402" i="3"/>
  <c r="AN403" i="3"/>
  <c r="AT403" i="3"/>
  <c r="AU403" i="3"/>
  <c r="AY403" i="3"/>
  <c r="AZ403" i="3"/>
  <c r="AN404" i="3"/>
  <c r="AT404" i="3"/>
  <c r="AU404" i="3"/>
  <c r="AY404" i="3"/>
  <c r="AZ404" i="3"/>
  <c r="AN405" i="3"/>
  <c r="AT405" i="3"/>
  <c r="AU405" i="3"/>
  <c r="AY405" i="3"/>
  <c r="AZ405" i="3"/>
  <c r="AN406" i="3"/>
  <c r="AT406" i="3"/>
  <c r="AU406" i="3"/>
  <c r="AY406" i="3"/>
  <c r="AZ406" i="3"/>
  <c r="AT407" i="3"/>
  <c r="AU407" i="3"/>
  <c r="AY407" i="3"/>
  <c r="AZ407" i="3"/>
  <c r="AT408" i="3"/>
  <c r="AU408" i="3"/>
  <c r="AY408" i="3"/>
  <c r="AZ408" i="3"/>
  <c r="AT409" i="3"/>
  <c r="AU409" i="3"/>
  <c r="AY409" i="3"/>
  <c r="AZ409" i="3"/>
  <c r="AT410" i="3"/>
  <c r="AU410" i="3"/>
  <c r="AY410" i="3"/>
  <c r="AZ410" i="3"/>
  <c r="AN411" i="3"/>
  <c r="AT411" i="3"/>
  <c r="AU411" i="3"/>
  <c r="AY411" i="3"/>
  <c r="AZ411" i="3"/>
  <c r="AN412" i="3"/>
  <c r="AT412" i="3"/>
  <c r="AU412" i="3"/>
  <c r="AY412" i="3"/>
  <c r="AZ412" i="3"/>
  <c r="AN413" i="3"/>
  <c r="AT413" i="3"/>
  <c r="AU413" i="3"/>
  <c r="AY413" i="3"/>
  <c r="AZ413" i="3"/>
  <c r="AN414" i="3"/>
  <c r="AT414" i="3"/>
  <c r="AU414" i="3"/>
  <c r="AY414" i="3"/>
  <c r="AZ414" i="3"/>
  <c r="AN415" i="3"/>
  <c r="AT415" i="3"/>
  <c r="AU415" i="3"/>
  <c r="AY415" i="3"/>
  <c r="AZ415" i="3"/>
  <c r="AN416" i="3"/>
  <c r="AT416" i="3"/>
  <c r="AU416" i="3"/>
  <c r="AY416" i="3"/>
  <c r="AZ416" i="3"/>
  <c r="AN417" i="3"/>
  <c r="AT417" i="3"/>
  <c r="AU417" i="3"/>
  <c r="AY417" i="3"/>
  <c r="AZ417" i="3"/>
  <c r="AN418" i="3"/>
  <c r="AT418" i="3"/>
  <c r="AU418" i="3"/>
  <c r="AY418" i="3"/>
  <c r="AZ418" i="3"/>
  <c r="AN419" i="3"/>
  <c r="AT419" i="3"/>
  <c r="AU419" i="3"/>
  <c r="AY419" i="3"/>
  <c r="AZ419" i="3"/>
  <c r="AN420" i="3"/>
  <c r="AT420" i="3"/>
  <c r="AU420" i="3"/>
  <c r="AY420" i="3"/>
  <c r="AZ420" i="3"/>
  <c r="AT421" i="3"/>
  <c r="AU421" i="3"/>
  <c r="AY421" i="3"/>
  <c r="AZ421" i="3"/>
  <c r="AT422" i="3"/>
  <c r="AU422" i="3"/>
  <c r="AY422" i="3"/>
  <c r="AZ422" i="3"/>
  <c r="AT423" i="3"/>
  <c r="AU423" i="3"/>
  <c r="AY423" i="3"/>
  <c r="AZ423" i="3"/>
  <c r="AT424" i="3"/>
  <c r="AU424" i="3"/>
  <c r="AY424" i="3"/>
  <c r="AZ424" i="3"/>
  <c r="AN425" i="3"/>
  <c r="AT425" i="3"/>
  <c r="AU425" i="3"/>
  <c r="AY425" i="3"/>
  <c r="AZ425" i="3"/>
  <c r="AN426" i="3"/>
  <c r="AT426" i="3"/>
  <c r="AU426" i="3"/>
  <c r="AY426" i="3"/>
  <c r="AZ426" i="3"/>
  <c r="AN427" i="3"/>
  <c r="AT427" i="3"/>
  <c r="AU427" i="3"/>
  <c r="AY427" i="3"/>
  <c r="AZ427" i="3"/>
  <c r="AN428" i="3"/>
  <c r="AT428" i="3"/>
  <c r="AU428" i="3"/>
  <c r="AY428" i="3"/>
  <c r="AZ428" i="3"/>
  <c r="AN429" i="3"/>
  <c r="AT429" i="3"/>
  <c r="AU429" i="3"/>
  <c r="AY429" i="3"/>
  <c r="AZ429" i="3"/>
  <c r="AN430" i="3"/>
  <c r="AT430" i="3"/>
  <c r="AU430" i="3"/>
  <c r="AY430" i="3"/>
  <c r="AZ430" i="3"/>
  <c r="AN431" i="3"/>
  <c r="AT431" i="3"/>
  <c r="AU431" i="3"/>
  <c r="AY431" i="3"/>
  <c r="AZ431" i="3"/>
  <c r="AN432" i="3"/>
  <c r="AT432" i="3"/>
  <c r="AU432" i="3"/>
  <c r="AY432" i="3"/>
  <c r="AZ432" i="3"/>
  <c r="AN433" i="3"/>
  <c r="AT433" i="3"/>
  <c r="AU433" i="3"/>
  <c r="AY433" i="3"/>
  <c r="AZ433" i="3"/>
  <c r="AN434" i="3"/>
  <c r="AT434" i="3"/>
  <c r="AU434" i="3"/>
  <c r="AY434" i="3"/>
  <c r="AZ434" i="3"/>
  <c r="AT435" i="3"/>
  <c r="AU435" i="3"/>
  <c r="AY435" i="3"/>
  <c r="AZ435" i="3"/>
  <c r="AT436" i="3"/>
  <c r="AU436" i="3"/>
  <c r="AY436" i="3"/>
  <c r="AZ436" i="3"/>
  <c r="AT437" i="3"/>
  <c r="AU437" i="3"/>
  <c r="AY437" i="3"/>
  <c r="AZ437" i="3"/>
  <c r="AT438" i="3"/>
  <c r="AU438" i="3"/>
  <c r="AY438" i="3"/>
  <c r="AZ438" i="3"/>
  <c r="AN439" i="3"/>
  <c r="AT439" i="3"/>
  <c r="AU439" i="3"/>
  <c r="AY439" i="3"/>
  <c r="AZ439" i="3"/>
  <c r="AN440" i="3"/>
  <c r="AT440" i="3"/>
  <c r="AU440" i="3"/>
  <c r="AY440" i="3"/>
  <c r="AZ440" i="3"/>
  <c r="AN441" i="3"/>
  <c r="AT441" i="3"/>
  <c r="AU441" i="3"/>
  <c r="AY441" i="3"/>
  <c r="AZ441" i="3"/>
  <c r="AN442" i="3"/>
  <c r="AT442" i="3"/>
  <c r="AU442" i="3"/>
  <c r="AY442" i="3"/>
  <c r="AZ442" i="3"/>
  <c r="AN443" i="3"/>
  <c r="AT443" i="3"/>
  <c r="AU443" i="3"/>
  <c r="AY443" i="3"/>
  <c r="AZ443" i="3"/>
  <c r="AN444" i="3"/>
  <c r="AT444" i="3"/>
  <c r="AU444" i="3"/>
  <c r="AY444" i="3"/>
  <c r="AZ444" i="3"/>
  <c r="AN445" i="3"/>
  <c r="AT445" i="3"/>
  <c r="AU445" i="3"/>
  <c r="AY445" i="3"/>
  <c r="AZ445" i="3"/>
  <c r="AN446" i="3"/>
  <c r="AT446" i="3"/>
  <c r="AU446" i="3"/>
  <c r="AY446" i="3"/>
  <c r="AZ446" i="3"/>
  <c r="AN447" i="3"/>
  <c r="AT447" i="3"/>
  <c r="AU447" i="3"/>
  <c r="AY447" i="3"/>
  <c r="AZ447" i="3"/>
  <c r="AN448" i="3"/>
  <c r="AT448" i="3"/>
  <c r="AU448" i="3"/>
  <c r="AY448" i="3"/>
  <c r="AZ448" i="3"/>
  <c r="AT449" i="3"/>
  <c r="AU449" i="3"/>
  <c r="AY449" i="3"/>
  <c r="AZ449" i="3"/>
  <c r="AT450" i="3"/>
  <c r="AU450" i="3"/>
  <c r="AY450" i="3"/>
  <c r="AZ450" i="3"/>
  <c r="AT451" i="3"/>
  <c r="AU451" i="3"/>
  <c r="AY451" i="3"/>
  <c r="AZ451" i="3"/>
  <c r="AT452" i="3"/>
  <c r="AU452" i="3"/>
  <c r="AY452" i="3"/>
  <c r="AZ452" i="3"/>
  <c r="AN453" i="3"/>
  <c r="AT453" i="3"/>
  <c r="AU453" i="3"/>
  <c r="AY453" i="3"/>
  <c r="AZ453" i="3"/>
  <c r="AN454" i="3"/>
  <c r="AT454" i="3"/>
  <c r="AU454" i="3"/>
  <c r="AY454" i="3"/>
  <c r="AZ454" i="3"/>
  <c r="AN455" i="3"/>
  <c r="AT455" i="3"/>
  <c r="AU455" i="3"/>
  <c r="AY455" i="3"/>
  <c r="AZ455" i="3"/>
  <c r="AN456" i="3"/>
  <c r="AT456" i="3"/>
  <c r="AU456" i="3"/>
  <c r="AY456" i="3"/>
  <c r="AZ456" i="3"/>
  <c r="AN457" i="3"/>
  <c r="AT457" i="3"/>
  <c r="AU457" i="3"/>
  <c r="AY457" i="3"/>
  <c r="AZ457" i="3"/>
  <c r="AN458" i="3"/>
  <c r="AT458" i="3"/>
  <c r="AU458" i="3"/>
  <c r="AY458" i="3"/>
  <c r="AZ458" i="3"/>
  <c r="AN459" i="3"/>
  <c r="AT459" i="3"/>
  <c r="AU459" i="3"/>
  <c r="AY459" i="3"/>
  <c r="AZ459" i="3"/>
  <c r="AN460" i="3"/>
  <c r="AT460" i="3"/>
  <c r="AU460" i="3"/>
  <c r="AY460" i="3"/>
  <c r="AZ460" i="3"/>
  <c r="AN461" i="3"/>
  <c r="AT461" i="3"/>
  <c r="AU461" i="3"/>
  <c r="AY461" i="3"/>
  <c r="AZ461" i="3"/>
  <c r="AN462" i="3"/>
  <c r="AT462" i="3"/>
  <c r="AU462" i="3"/>
  <c r="AY462" i="3"/>
  <c r="AZ462" i="3"/>
  <c r="AT463" i="3"/>
  <c r="AU463" i="3"/>
  <c r="AY463" i="3"/>
  <c r="AZ463" i="3"/>
  <c r="AT464" i="3"/>
  <c r="AU464" i="3"/>
  <c r="AY464" i="3"/>
  <c r="AZ464" i="3"/>
  <c r="AT465" i="3"/>
  <c r="AU465" i="3"/>
  <c r="AY465" i="3"/>
  <c r="AZ465" i="3"/>
  <c r="AT466" i="3"/>
  <c r="AU466" i="3"/>
  <c r="AY466" i="3"/>
  <c r="AZ466" i="3"/>
  <c r="AN467" i="3"/>
  <c r="AT467" i="3"/>
  <c r="AU467" i="3"/>
  <c r="AY467" i="3"/>
  <c r="AZ467" i="3"/>
  <c r="AN468" i="3"/>
  <c r="AT468" i="3"/>
  <c r="AU468" i="3"/>
  <c r="AY468" i="3"/>
  <c r="AZ468" i="3"/>
  <c r="AN469" i="3"/>
  <c r="AT469" i="3"/>
  <c r="AU469" i="3"/>
  <c r="AY469" i="3"/>
  <c r="AZ469" i="3"/>
  <c r="AN470" i="3"/>
  <c r="AT470" i="3"/>
  <c r="AU470" i="3"/>
  <c r="AY470" i="3"/>
  <c r="AZ470" i="3"/>
  <c r="AN471" i="3"/>
  <c r="AT471" i="3"/>
  <c r="AU471" i="3"/>
  <c r="AY471" i="3"/>
  <c r="AZ471" i="3"/>
  <c r="AN472" i="3"/>
  <c r="AT472" i="3"/>
  <c r="AU472" i="3"/>
  <c r="AY472" i="3"/>
  <c r="AZ472" i="3"/>
  <c r="AN473" i="3"/>
  <c r="AT473" i="3"/>
  <c r="AU473" i="3"/>
  <c r="AY473" i="3"/>
  <c r="AZ473" i="3"/>
  <c r="AN474" i="3"/>
  <c r="AT474" i="3"/>
  <c r="AU474" i="3"/>
  <c r="AY474" i="3"/>
  <c r="AZ474" i="3"/>
  <c r="AN475" i="3"/>
  <c r="AT475" i="3"/>
  <c r="AU475" i="3"/>
  <c r="AY475" i="3"/>
  <c r="AZ475" i="3"/>
  <c r="AN476" i="3"/>
  <c r="AT476" i="3"/>
  <c r="AU476" i="3"/>
  <c r="AY476" i="3"/>
  <c r="AZ476" i="3"/>
  <c r="AT477" i="3"/>
  <c r="AU477" i="3"/>
  <c r="AY477" i="3"/>
  <c r="AZ477" i="3"/>
  <c r="AT478" i="3"/>
  <c r="AU478" i="3"/>
  <c r="AY478" i="3"/>
  <c r="AZ478" i="3"/>
  <c r="AT479" i="3"/>
  <c r="AU479" i="3"/>
  <c r="AY479" i="3"/>
  <c r="AZ479" i="3"/>
  <c r="AT480" i="3"/>
  <c r="AU480" i="3"/>
  <c r="AY480" i="3"/>
  <c r="AZ480" i="3"/>
  <c r="AN481" i="3"/>
  <c r="AT481" i="3"/>
  <c r="AU481" i="3"/>
  <c r="AY481" i="3"/>
  <c r="AZ481" i="3"/>
  <c r="AN482" i="3"/>
  <c r="AT482" i="3"/>
  <c r="AU482" i="3"/>
  <c r="AY482" i="3"/>
  <c r="AZ482" i="3"/>
  <c r="AN483" i="3"/>
  <c r="AT483" i="3"/>
  <c r="AU483" i="3"/>
  <c r="AY483" i="3"/>
  <c r="AZ483" i="3"/>
  <c r="AN484" i="3"/>
  <c r="AT484" i="3"/>
  <c r="AU484" i="3"/>
  <c r="AY484" i="3"/>
  <c r="AZ484" i="3"/>
  <c r="AN485" i="3"/>
  <c r="AT485" i="3"/>
  <c r="AU485" i="3"/>
  <c r="AY485" i="3"/>
  <c r="AZ485" i="3"/>
  <c r="AN486" i="3"/>
  <c r="AT486" i="3"/>
  <c r="AU486" i="3"/>
  <c r="AY486" i="3"/>
  <c r="AZ486" i="3"/>
  <c r="AN487" i="3"/>
  <c r="AT487" i="3"/>
  <c r="AU487" i="3"/>
  <c r="AY487" i="3"/>
  <c r="AZ487" i="3"/>
  <c r="AN488" i="3"/>
  <c r="AT488" i="3"/>
  <c r="AU488" i="3"/>
  <c r="AY488" i="3"/>
  <c r="AZ488" i="3"/>
  <c r="AN489" i="3"/>
  <c r="AT489" i="3"/>
  <c r="AU489" i="3"/>
  <c r="AY489" i="3"/>
  <c r="AZ489" i="3"/>
  <c r="AN490" i="3"/>
  <c r="AT490" i="3"/>
  <c r="AU490" i="3"/>
  <c r="AY490" i="3"/>
  <c r="AZ490" i="3"/>
  <c r="AT491" i="3"/>
  <c r="AU491" i="3"/>
  <c r="AY491" i="3"/>
  <c r="AZ491" i="3"/>
  <c r="AT492" i="3"/>
  <c r="AU492" i="3"/>
  <c r="AY492" i="3"/>
  <c r="AZ492" i="3"/>
  <c r="AT493" i="3"/>
  <c r="AU493" i="3"/>
  <c r="AY493" i="3"/>
  <c r="AZ493" i="3"/>
  <c r="AT494" i="3"/>
  <c r="AU494" i="3"/>
  <c r="AY494" i="3"/>
  <c r="AZ494" i="3"/>
  <c r="AN495" i="3"/>
  <c r="AT495" i="3"/>
  <c r="AU495" i="3"/>
  <c r="AY495" i="3"/>
  <c r="AZ495" i="3"/>
  <c r="AN496" i="3"/>
  <c r="AT496" i="3"/>
  <c r="AU496" i="3"/>
  <c r="AY496" i="3"/>
  <c r="AZ496" i="3"/>
  <c r="AN497" i="3"/>
  <c r="AT497" i="3"/>
  <c r="AU497" i="3"/>
  <c r="AY497" i="3"/>
  <c r="AZ497" i="3"/>
  <c r="AN498" i="3"/>
  <c r="AT498" i="3"/>
  <c r="AU498" i="3"/>
  <c r="AY498" i="3"/>
  <c r="AZ498" i="3"/>
  <c r="AN499" i="3"/>
  <c r="AT499" i="3"/>
  <c r="AU499" i="3"/>
  <c r="AY499" i="3"/>
  <c r="AZ499" i="3"/>
  <c r="AN500" i="3"/>
  <c r="AT500" i="3"/>
  <c r="AU500" i="3"/>
  <c r="AY500" i="3"/>
  <c r="AZ500" i="3"/>
  <c r="AN501" i="3"/>
  <c r="AT501" i="3"/>
  <c r="AU501" i="3"/>
  <c r="AY501" i="3"/>
  <c r="AZ501" i="3"/>
  <c r="AN502" i="3"/>
  <c r="AT502" i="3"/>
  <c r="AU502" i="3"/>
  <c r="AY502" i="3"/>
  <c r="AZ502" i="3"/>
  <c r="AN503" i="3"/>
  <c r="AT503" i="3"/>
  <c r="AU503" i="3"/>
  <c r="AY503" i="3"/>
  <c r="AZ503" i="3"/>
  <c r="AN504" i="3"/>
  <c r="AT504" i="3"/>
  <c r="AU504" i="3"/>
  <c r="AY504" i="3"/>
  <c r="AZ504" i="3"/>
  <c r="AT505" i="3"/>
  <c r="AU505" i="3"/>
  <c r="AY505" i="3"/>
  <c r="AZ505" i="3"/>
  <c r="AT506" i="3"/>
  <c r="AU506" i="3"/>
  <c r="AY506" i="3"/>
  <c r="AZ506" i="3"/>
  <c r="AT507" i="3"/>
  <c r="AU507" i="3"/>
  <c r="AY507" i="3"/>
  <c r="AZ507" i="3"/>
  <c r="AT508" i="3"/>
  <c r="AU508" i="3"/>
  <c r="AY508" i="3"/>
  <c r="AZ508" i="3"/>
  <c r="AN509" i="3"/>
  <c r="AT509" i="3"/>
  <c r="AU509" i="3"/>
  <c r="AY509" i="3"/>
  <c r="AZ509" i="3"/>
  <c r="AN510" i="3"/>
  <c r="AT510" i="3"/>
  <c r="AU510" i="3"/>
  <c r="AY510" i="3"/>
  <c r="AZ510" i="3"/>
  <c r="AN511" i="3"/>
  <c r="AT511" i="3"/>
  <c r="AU511" i="3"/>
  <c r="AY511" i="3"/>
  <c r="AZ511" i="3"/>
  <c r="AN512" i="3"/>
  <c r="AT512" i="3"/>
  <c r="AU512" i="3"/>
  <c r="AY512" i="3"/>
  <c r="AZ512" i="3"/>
  <c r="AN513" i="3"/>
  <c r="AT513" i="3"/>
  <c r="AU513" i="3"/>
  <c r="AY513" i="3"/>
  <c r="AZ513" i="3"/>
  <c r="AN514" i="3"/>
  <c r="AT514" i="3"/>
  <c r="AU514" i="3"/>
  <c r="AY514" i="3"/>
  <c r="AZ514" i="3"/>
  <c r="AN515" i="3"/>
  <c r="AT515" i="3"/>
  <c r="AU515" i="3"/>
  <c r="AY515" i="3"/>
  <c r="AZ515" i="3"/>
  <c r="AN516" i="3"/>
  <c r="AT516" i="3"/>
  <c r="AU516" i="3"/>
  <c r="AY516" i="3"/>
  <c r="AZ516" i="3"/>
  <c r="AN517" i="3"/>
  <c r="AT517" i="3"/>
  <c r="AU517" i="3"/>
  <c r="AY517" i="3"/>
  <c r="AZ517" i="3"/>
  <c r="AN518" i="3"/>
  <c r="AT518" i="3"/>
  <c r="AU518" i="3"/>
  <c r="AY518" i="3"/>
  <c r="AZ518" i="3"/>
  <c r="AT519" i="3"/>
  <c r="AU519" i="3"/>
  <c r="AY519" i="3"/>
  <c r="AZ519" i="3"/>
  <c r="AT520" i="3"/>
  <c r="AU520" i="3"/>
  <c r="AY520" i="3"/>
  <c r="AZ520" i="3"/>
  <c r="AT521" i="3"/>
  <c r="AU521" i="3"/>
  <c r="AY521" i="3"/>
  <c r="AZ521" i="3"/>
  <c r="AT522" i="3"/>
  <c r="AU522" i="3"/>
  <c r="AY522" i="3"/>
  <c r="AZ522" i="3"/>
  <c r="AN523" i="3"/>
  <c r="AT523" i="3"/>
  <c r="AU523" i="3"/>
  <c r="AY523" i="3"/>
  <c r="AZ523" i="3"/>
  <c r="AN524" i="3"/>
  <c r="AT524" i="3"/>
  <c r="AU524" i="3"/>
  <c r="AY524" i="3"/>
  <c r="AZ524" i="3"/>
  <c r="AN525" i="3"/>
  <c r="AT525" i="3"/>
  <c r="AU525" i="3"/>
  <c r="AY525" i="3"/>
  <c r="AZ525" i="3"/>
  <c r="AN526" i="3"/>
  <c r="AT526" i="3"/>
  <c r="AU526" i="3"/>
  <c r="AY526" i="3"/>
  <c r="AZ526" i="3"/>
  <c r="AN527" i="3"/>
  <c r="AT527" i="3"/>
  <c r="AU527" i="3"/>
  <c r="AY527" i="3"/>
  <c r="AZ527" i="3"/>
  <c r="AN528" i="3"/>
  <c r="AT528" i="3"/>
  <c r="AU528" i="3"/>
  <c r="AY528" i="3"/>
  <c r="AZ528" i="3"/>
  <c r="AN529" i="3"/>
  <c r="AT529" i="3"/>
  <c r="AU529" i="3"/>
  <c r="AY529" i="3"/>
  <c r="AZ529" i="3"/>
  <c r="AN530" i="3"/>
  <c r="AT530" i="3"/>
  <c r="AU530" i="3"/>
  <c r="AY530" i="3"/>
  <c r="AZ530" i="3"/>
  <c r="AN531" i="3"/>
  <c r="AT531" i="3"/>
  <c r="AU531" i="3"/>
  <c r="AY531" i="3"/>
  <c r="AZ531" i="3"/>
  <c r="AN532" i="3"/>
  <c r="AT532" i="3"/>
  <c r="AU532" i="3"/>
  <c r="AY532" i="3"/>
  <c r="AZ532" i="3"/>
  <c r="AT533" i="3"/>
  <c r="AU533" i="3"/>
  <c r="AY533" i="3"/>
  <c r="AZ533" i="3"/>
  <c r="AT534" i="3"/>
  <c r="AU534" i="3"/>
  <c r="AY534" i="3"/>
  <c r="AZ534" i="3"/>
  <c r="AT535" i="3"/>
  <c r="AU535" i="3"/>
  <c r="AY535" i="3"/>
  <c r="AZ535" i="3"/>
  <c r="AT536" i="3"/>
  <c r="AU536" i="3"/>
  <c r="AY536" i="3"/>
  <c r="AZ536" i="3"/>
  <c r="AN537" i="3"/>
  <c r="AT537" i="3"/>
  <c r="AU537" i="3"/>
  <c r="AY537" i="3"/>
  <c r="AZ537" i="3"/>
  <c r="AN538" i="3"/>
  <c r="AT538" i="3"/>
  <c r="AU538" i="3"/>
  <c r="AY538" i="3"/>
  <c r="AZ538" i="3"/>
  <c r="AN539" i="3"/>
  <c r="AT539" i="3"/>
  <c r="AU539" i="3"/>
  <c r="AY539" i="3"/>
  <c r="AZ539" i="3"/>
  <c r="AN540" i="3"/>
  <c r="AT540" i="3"/>
  <c r="AU540" i="3"/>
  <c r="AY540" i="3"/>
  <c r="AZ540" i="3"/>
  <c r="AN541" i="3"/>
  <c r="AT541" i="3"/>
  <c r="AU541" i="3"/>
  <c r="AY541" i="3"/>
  <c r="AZ541" i="3"/>
  <c r="AN542" i="3"/>
  <c r="AT542" i="3"/>
  <c r="AU542" i="3"/>
  <c r="AY542" i="3"/>
  <c r="AZ542" i="3"/>
  <c r="AN543" i="3"/>
  <c r="AT543" i="3"/>
  <c r="AU543" i="3"/>
  <c r="AY543" i="3"/>
  <c r="AZ543" i="3"/>
  <c r="AN544" i="3"/>
  <c r="AT544" i="3"/>
  <c r="AU544" i="3"/>
  <c r="AY544" i="3"/>
  <c r="AZ544" i="3"/>
  <c r="AN545" i="3"/>
  <c r="AT545" i="3"/>
  <c r="AU545" i="3"/>
  <c r="AY545" i="3"/>
  <c r="AZ545" i="3"/>
  <c r="AN546" i="3"/>
  <c r="AT546" i="3"/>
  <c r="AU546" i="3"/>
  <c r="AY546" i="3"/>
  <c r="AZ546" i="3"/>
  <c r="AT547" i="3"/>
  <c r="AU547" i="3"/>
  <c r="AY547" i="3"/>
  <c r="AZ547" i="3"/>
  <c r="AT548" i="3"/>
  <c r="AU548" i="3"/>
  <c r="AY548" i="3"/>
  <c r="AZ548" i="3"/>
  <c r="AT549" i="3"/>
  <c r="AU549" i="3"/>
  <c r="AY549" i="3"/>
  <c r="AZ549" i="3"/>
  <c r="AT550" i="3"/>
  <c r="AU550" i="3"/>
  <c r="AY550" i="3"/>
  <c r="AZ550" i="3"/>
  <c r="AN551" i="3"/>
  <c r="AT551" i="3"/>
  <c r="AU551" i="3"/>
  <c r="AY551" i="3"/>
  <c r="AZ551" i="3"/>
  <c r="AN552" i="3"/>
  <c r="AT552" i="3"/>
  <c r="AU552" i="3"/>
  <c r="AY552" i="3"/>
  <c r="AZ552" i="3"/>
  <c r="AN553" i="3"/>
  <c r="AT553" i="3"/>
  <c r="AU553" i="3"/>
  <c r="AY553" i="3"/>
  <c r="AZ553" i="3"/>
  <c r="AN554" i="3"/>
  <c r="AT554" i="3"/>
  <c r="AU554" i="3"/>
  <c r="AY554" i="3"/>
  <c r="AZ554" i="3"/>
  <c r="AN555" i="3"/>
  <c r="AT555" i="3"/>
  <c r="AU555" i="3"/>
  <c r="AY555" i="3"/>
  <c r="AZ555" i="3"/>
  <c r="AN556" i="3"/>
  <c r="AT556" i="3"/>
  <c r="AU556" i="3"/>
  <c r="AY556" i="3"/>
  <c r="AZ556" i="3"/>
  <c r="AN557" i="3"/>
  <c r="AT557" i="3"/>
  <c r="AU557" i="3"/>
  <c r="AY557" i="3"/>
  <c r="AZ557" i="3"/>
  <c r="AN558" i="3"/>
  <c r="AT558" i="3"/>
  <c r="AU558" i="3"/>
  <c r="AY558" i="3"/>
  <c r="AZ558" i="3"/>
  <c r="AN559" i="3"/>
  <c r="AT559" i="3"/>
  <c r="AU559" i="3"/>
  <c r="AY559" i="3"/>
  <c r="AZ559" i="3"/>
  <c r="AN560" i="3"/>
  <c r="AT560" i="3"/>
  <c r="AU560" i="3"/>
  <c r="AY560" i="3"/>
  <c r="AZ560" i="3"/>
  <c r="AT561" i="3"/>
  <c r="AU561" i="3"/>
  <c r="AY561" i="3"/>
  <c r="AZ561" i="3"/>
  <c r="AT562" i="3"/>
  <c r="AU562" i="3"/>
  <c r="AY562" i="3"/>
  <c r="AZ562" i="3"/>
  <c r="AT563" i="3"/>
  <c r="AU563" i="3"/>
  <c r="AY563" i="3"/>
  <c r="AZ563" i="3"/>
  <c r="AT564" i="3"/>
  <c r="AU564" i="3"/>
  <c r="AY564" i="3"/>
  <c r="AZ564" i="3"/>
  <c r="AN565" i="3"/>
  <c r="AT565" i="3"/>
  <c r="AU565" i="3"/>
  <c r="AY565" i="3"/>
  <c r="AZ565" i="3"/>
  <c r="AN566" i="3"/>
  <c r="AT566" i="3"/>
  <c r="AU566" i="3"/>
  <c r="AY566" i="3"/>
  <c r="AZ566" i="3"/>
  <c r="AN567" i="3"/>
  <c r="AT567" i="3"/>
  <c r="AU567" i="3"/>
  <c r="AY567" i="3"/>
  <c r="AZ567" i="3"/>
  <c r="AN568" i="3"/>
  <c r="AT568" i="3"/>
  <c r="AU568" i="3"/>
  <c r="AY568" i="3"/>
  <c r="AZ568" i="3"/>
  <c r="AN569" i="3"/>
  <c r="AT569" i="3"/>
  <c r="AU569" i="3"/>
  <c r="AY569" i="3"/>
  <c r="AZ569" i="3"/>
  <c r="AN570" i="3"/>
  <c r="AT570" i="3"/>
  <c r="AU570" i="3"/>
  <c r="AY570" i="3"/>
  <c r="AZ570" i="3"/>
  <c r="AN571" i="3"/>
  <c r="AT571" i="3"/>
  <c r="AU571" i="3"/>
  <c r="AY571" i="3"/>
  <c r="AZ571" i="3"/>
  <c r="AN572" i="3"/>
  <c r="AT572" i="3"/>
  <c r="AU572" i="3"/>
  <c r="AY572" i="3"/>
  <c r="AZ572" i="3"/>
  <c r="AN573" i="3"/>
  <c r="AT573" i="3"/>
  <c r="AU573" i="3"/>
  <c r="AY573" i="3"/>
  <c r="AZ573" i="3"/>
  <c r="AN574" i="3"/>
  <c r="AT574" i="3"/>
  <c r="AU574" i="3"/>
  <c r="AY574" i="3"/>
  <c r="AZ574" i="3"/>
  <c r="AT575" i="3"/>
  <c r="AU575" i="3"/>
  <c r="AY575" i="3"/>
  <c r="AZ575" i="3"/>
  <c r="AT576" i="3"/>
  <c r="AU576" i="3"/>
  <c r="AY576" i="3"/>
  <c r="AZ576" i="3"/>
  <c r="AT577" i="3"/>
  <c r="AU577" i="3"/>
  <c r="AY577" i="3"/>
  <c r="AZ577" i="3"/>
  <c r="AT578" i="3"/>
  <c r="AU578" i="3"/>
  <c r="AY578" i="3"/>
  <c r="AZ578" i="3"/>
  <c r="AN579" i="3"/>
  <c r="AT579" i="3"/>
  <c r="AU579" i="3"/>
  <c r="AY579" i="3"/>
  <c r="AZ579" i="3"/>
  <c r="AN580" i="3"/>
  <c r="AT580" i="3"/>
  <c r="AU580" i="3"/>
  <c r="AY580" i="3"/>
  <c r="AZ580" i="3"/>
  <c r="AN581" i="3"/>
  <c r="AT581" i="3"/>
  <c r="AU581" i="3"/>
  <c r="AY581" i="3"/>
  <c r="AZ581" i="3"/>
  <c r="AN582" i="3"/>
  <c r="AT582" i="3"/>
  <c r="AU582" i="3"/>
  <c r="AY582" i="3"/>
  <c r="AZ582" i="3"/>
  <c r="AN583" i="3"/>
  <c r="AT583" i="3"/>
  <c r="AU583" i="3"/>
  <c r="AY583" i="3"/>
  <c r="AZ583" i="3"/>
  <c r="AN584" i="3"/>
  <c r="AT584" i="3"/>
  <c r="AU584" i="3"/>
  <c r="AY584" i="3"/>
  <c r="AZ584" i="3"/>
  <c r="AN585" i="3"/>
  <c r="AT585" i="3"/>
  <c r="AU585" i="3"/>
  <c r="AY585" i="3"/>
  <c r="AZ585" i="3"/>
  <c r="AN586" i="3"/>
  <c r="AT586" i="3"/>
  <c r="AU586" i="3"/>
  <c r="AY586" i="3"/>
  <c r="AZ586" i="3"/>
  <c r="AN587" i="3"/>
  <c r="AT587" i="3"/>
  <c r="AU587" i="3"/>
  <c r="AY587" i="3"/>
  <c r="AZ587" i="3"/>
  <c r="AN588" i="3"/>
  <c r="AT588" i="3"/>
  <c r="AU588" i="3"/>
  <c r="AY588" i="3"/>
  <c r="AZ588" i="3"/>
  <c r="AT589" i="3"/>
  <c r="AU589" i="3"/>
  <c r="AY589" i="3"/>
  <c r="AZ589" i="3"/>
  <c r="AT590" i="3"/>
  <c r="AU590" i="3"/>
  <c r="AY590" i="3"/>
  <c r="AZ590" i="3"/>
  <c r="AT591" i="3"/>
  <c r="AU591" i="3"/>
  <c r="AY591" i="3"/>
  <c r="AZ591" i="3"/>
  <c r="AT592" i="3"/>
  <c r="AU592" i="3"/>
  <c r="AY592" i="3"/>
  <c r="AZ592" i="3"/>
  <c r="AN593" i="3"/>
  <c r="AT593" i="3"/>
  <c r="AU593" i="3"/>
  <c r="AY593" i="3"/>
  <c r="AZ593" i="3"/>
  <c r="AN594" i="3"/>
  <c r="AT594" i="3"/>
  <c r="AU594" i="3"/>
  <c r="AY594" i="3"/>
  <c r="AZ594" i="3"/>
  <c r="AN595" i="3"/>
  <c r="AT595" i="3"/>
  <c r="AU595" i="3"/>
  <c r="AY595" i="3"/>
  <c r="AZ595" i="3"/>
  <c r="AN596" i="3"/>
  <c r="AT596" i="3"/>
  <c r="AU596" i="3"/>
  <c r="AY596" i="3"/>
  <c r="AZ596" i="3"/>
  <c r="AN597" i="3"/>
  <c r="AT597" i="3"/>
  <c r="AU597" i="3"/>
  <c r="AY597" i="3"/>
  <c r="AZ597" i="3"/>
  <c r="AN598" i="3"/>
  <c r="AT598" i="3"/>
  <c r="AU598" i="3"/>
  <c r="AY598" i="3"/>
  <c r="AZ598" i="3"/>
  <c r="AN599" i="3"/>
  <c r="AT599" i="3"/>
  <c r="AU599" i="3"/>
  <c r="AY599" i="3"/>
  <c r="AZ599" i="3"/>
  <c r="AN600" i="3"/>
  <c r="AT600" i="3"/>
  <c r="AU600" i="3"/>
  <c r="AY600" i="3"/>
  <c r="AZ600" i="3"/>
  <c r="AN601" i="3"/>
  <c r="AT601" i="3"/>
  <c r="AU601" i="3"/>
  <c r="AY601" i="3"/>
  <c r="AZ601" i="3"/>
  <c r="AN602" i="3"/>
  <c r="AT602" i="3"/>
  <c r="AU602" i="3"/>
  <c r="AY602" i="3"/>
  <c r="AZ602" i="3"/>
  <c r="AT603" i="3"/>
  <c r="AU603" i="3"/>
  <c r="AY603" i="3"/>
  <c r="AZ603" i="3"/>
  <c r="AT604" i="3"/>
  <c r="AU604" i="3"/>
  <c r="AY604" i="3"/>
  <c r="AZ604" i="3"/>
  <c r="AT605" i="3"/>
  <c r="AU605" i="3"/>
  <c r="AY605" i="3"/>
  <c r="AZ605" i="3"/>
  <c r="AT606" i="3"/>
  <c r="AU606" i="3"/>
  <c r="AY606" i="3"/>
  <c r="AZ606" i="3"/>
  <c r="AN607" i="3"/>
  <c r="AT607" i="3"/>
  <c r="AU607" i="3"/>
  <c r="AY607" i="3"/>
  <c r="AZ607" i="3"/>
  <c r="AN608" i="3"/>
  <c r="AT608" i="3"/>
  <c r="AU608" i="3"/>
  <c r="AY608" i="3"/>
  <c r="AZ608" i="3"/>
  <c r="AN609" i="3"/>
  <c r="AT609" i="3"/>
  <c r="AU609" i="3"/>
  <c r="AY609" i="3"/>
  <c r="AZ609" i="3"/>
  <c r="AN610" i="3"/>
  <c r="AT610" i="3"/>
  <c r="AU610" i="3"/>
  <c r="AY610" i="3"/>
  <c r="AZ610" i="3"/>
  <c r="AN611" i="3"/>
  <c r="AT611" i="3"/>
  <c r="AU611" i="3"/>
  <c r="AY611" i="3"/>
  <c r="AZ611" i="3"/>
  <c r="AN612" i="3"/>
  <c r="AT612" i="3"/>
  <c r="AU612" i="3"/>
  <c r="AY612" i="3"/>
  <c r="AZ612" i="3"/>
  <c r="AN613" i="3"/>
  <c r="AT613" i="3"/>
  <c r="AU613" i="3"/>
  <c r="AY613" i="3"/>
  <c r="AZ613" i="3"/>
  <c r="AN614" i="3"/>
  <c r="AT614" i="3"/>
  <c r="AU614" i="3"/>
  <c r="AY614" i="3"/>
  <c r="AZ614" i="3"/>
  <c r="AN615" i="3"/>
  <c r="AT615" i="3"/>
  <c r="AU615" i="3"/>
  <c r="AY615" i="3"/>
  <c r="AZ615" i="3"/>
  <c r="AN616" i="3"/>
  <c r="AT616" i="3"/>
  <c r="AU616" i="3"/>
  <c r="AY616" i="3"/>
  <c r="AZ616" i="3"/>
  <c r="AT617" i="3"/>
  <c r="AU617" i="3"/>
  <c r="AY617" i="3"/>
  <c r="AZ617" i="3"/>
  <c r="AT618" i="3"/>
  <c r="AU618" i="3"/>
  <c r="AY618" i="3"/>
  <c r="AZ618" i="3"/>
  <c r="AT619" i="3"/>
  <c r="AU619" i="3"/>
  <c r="AY619" i="3"/>
  <c r="AZ619" i="3"/>
  <c r="AT620" i="3"/>
  <c r="AU620" i="3"/>
  <c r="AY620" i="3"/>
  <c r="AZ620" i="3"/>
  <c r="AN621" i="3"/>
  <c r="AT621" i="3"/>
  <c r="AU621" i="3"/>
  <c r="AY621" i="3"/>
  <c r="AZ621" i="3"/>
  <c r="AN622" i="3"/>
  <c r="AT622" i="3"/>
  <c r="AU622" i="3"/>
  <c r="AY622" i="3"/>
  <c r="AZ622" i="3"/>
  <c r="AN623" i="3"/>
  <c r="AT623" i="3"/>
  <c r="AU623" i="3"/>
  <c r="AY623" i="3"/>
  <c r="AZ623" i="3"/>
  <c r="AN624" i="3"/>
  <c r="AT624" i="3"/>
  <c r="AU624" i="3"/>
  <c r="AY624" i="3"/>
  <c r="AZ624" i="3"/>
  <c r="AN625" i="3"/>
  <c r="AT625" i="3"/>
  <c r="AU625" i="3"/>
  <c r="AY625" i="3"/>
  <c r="AZ625" i="3"/>
  <c r="AN626" i="3"/>
  <c r="AT626" i="3"/>
  <c r="AU626" i="3"/>
  <c r="AY626" i="3"/>
  <c r="AZ626" i="3"/>
  <c r="AN627" i="3"/>
  <c r="AT627" i="3"/>
  <c r="AU627" i="3"/>
  <c r="AY627" i="3"/>
  <c r="AZ627" i="3"/>
  <c r="AN628" i="3"/>
  <c r="AT628" i="3"/>
  <c r="AU628" i="3"/>
  <c r="AY628" i="3"/>
  <c r="AZ628" i="3"/>
  <c r="AN629" i="3"/>
  <c r="AT629" i="3"/>
  <c r="AU629" i="3"/>
  <c r="AY629" i="3"/>
  <c r="AZ629" i="3"/>
  <c r="AN630" i="3"/>
  <c r="AT630" i="3"/>
  <c r="AU630" i="3"/>
  <c r="AY630" i="3"/>
  <c r="AZ630" i="3"/>
  <c r="AT631" i="3"/>
  <c r="AU631" i="3"/>
  <c r="AY631" i="3"/>
  <c r="AZ631" i="3"/>
  <c r="AT632" i="3"/>
  <c r="AU632" i="3"/>
  <c r="AY632" i="3"/>
  <c r="AZ632" i="3"/>
  <c r="AT633" i="3"/>
  <c r="AU633" i="3"/>
  <c r="AY633" i="3"/>
  <c r="AZ633" i="3"/>
  <c r="AT634" i="3"/>
  <c r="AU634" i="3"/>
  <c r="AY634" i="3"/>
  <c r="AZ634" i="3"/>
  <c r="AN635" i="3"/>
  <c r="AT635" i="3"/>
  <c r="AU635" i="3"/>
  <c r="AY635" i="3"/>
  <c r="AZ635" i="3"/>
  <c r="AN636" i="3"/>
  <c r="AT636" i="3"/>
  <c r="AU636" i="3"/>
  <c r="AY636" i="3"/>
  <c r="AZ636" i="3"/>
  <c r="AN637" i="3"/>
  <c r="AT637" i="3"/>
  <c r="AU637" i="3"/>
  <c r="AY637" i="3"/>
  <c r="AZ637" i="3"/>
  <c r="AN638" i="3"/>
  <c r="AT638" i="3"/>
  <c r="AU638" i="3"/>
  <c r="AY638" i="3"/>
  <c r="AZ638" i="3"/>
  <c r="AN639" i="3"/>
  <c r="AT639" i="3"/>
  <c r="AU639" i="3"/>
  <c r="AY639" i="3"/>
  <c r="AZ639" i="3"/>
  <c r="AN640" i="3"/>
  <c r="AT640" i="3"/>
  <c r="AU640" i="3"/>
  <c r="AY640" i="3"/>
  <c r="AZ640" i="3"/>
  <c r="AN641" i="3"/>
  <c r="AT641" i="3"/>
  <c r="AU641" i="3"/>
  <c r="AY641" i="3"/>
  <c r="AZ641" i="3"/>
  <c r="AN642" i="3"/>
  <c r="AT642" i="3"/>
  <c r="AU642" i="3"/>
  <c r="AY642" i="3"/>
  <c r="AZ642" i="3"/>
  <c r="AN643" i="3"/>
  <c r="AT643" i="3"/>
  <c r="AU643" i="3"/>
  <c r="AY643" i="3"/>
  <c r="AZ643" i="3"/>
  <c r="AN644" i="3"/>
  <c r="AT644" i="3"/>
  <c r="AU644" i="3"/>
  <c r="AY644" i="3"/>
  <c r="AZ644" i="3"/>
  <c r="AT645" i="3"/>
  <c r="AU645" i="3"/>
  <c r="AY645" i="3"/>
  <c r="AZ645" i="3"/>
  <c r="AT646" i="3"/>
  <c r="AU646" i="3"/>
  <c r="AY646" i="3"/>
  <c r="AZ646" i="3"/>
  <c r="AT647" i="3"/>
  <c r="AU647" i="3"/>
  <c r="AY647" i="3"/>
  <c r="AZ647" i="3"/>
  <c r="AT648" i="3"/>
  <c r="AU648" i="3"/>
  <c r="AY648" i="3"/>
  <c r="AZ648" i="3"/>
  <c r="AN649" i="3"/>
  <c r="AT649" i="3"/>
  <c r="AU649" i="3"/>
  <c r="AY649" i="3"/>
  <c r="AZ649" i="3"/>
  <c r="AN650" i="3"/>
  <c r="AT650" i="3"/>
  <c r="AU650" i="3"/>
  <c r="AY650" i="3"/>
  <c r="AZ650" i="3"/>
  <c r="AN651" i="3"/>
  <c r="AT651" i="3"/>
  <c r="AU651" i="3"/>
  <c r="AY651" i="3"/>
  <c r="AZ651" i="3"/>
  <c r="AN652" i="3"/>
  <c r="AT652" i="3"/>
  <c r="AU652" i="3"/>
  <c r="AY652" i="3"/>
  <c r="AZ652" i="3"/>
  <c r="AN653" i="3"/>
  <c r="AT653" i="3"/>
  <c r="AU653" i="3"/>
  <c r="AY653" i="3"/>
  <c r="AZ653" i="3"/>
  <c r="AN654" i="3"/>
  <c r="AT654" i="3"/>
  <c r="AU654" i="3"/>
  <c r="AY654" i="3"/>
  <c r="AZ654" i="3"/>
  <c r="AN655" i="3"/>
  <c r="AT655" i="3"/>
  <c r="AU655" i="3"/>
  <c r="AY655" i="3"/>
  <c r="AZ655" i="3"/>
  <c r="AN656" i="3"/>
  <c r="AT656" i="3"/>
  <c r="AU656" i="3"/>
  <c r="AY656" i="3"/>
  <c r="AZ656" i="3"/>
  <c r="AN657" i="3"/>
  <c r="AT657" i="3"/>
  <c r="AU657" i="3"/>
  <c r="AY657" i="3"/>
  <c r="AZ657" i="3"/>
  <c r="AN658" i="3"/>
  <c r="AT658" i="3"/>
  <c r="AU658" i="3"/>
  <c r="AY658" i="3"/>
  <c r="AZ658" i="3"/>
  <c r="AT659" i="3"/>
  <c r="AU659" i="3"/>
  <c r="AY659" i="3"/>
  <c r="AZ659" i="3"/>
  <c r="AT660" i="3"/>
  <c r="AU660" i="3"/>
  <c r="AY660" i="3"/>
  <c r="AZ660" i="3"/>
  <c r="AT661" i="3"/>
  <c r="AU661" i="3"/>
  <c r="AY661" i="3"/>
  <c r="AZ661" i="3"/>
  <c r="AT662" i="3"/>
  <c r="AU662" i="3"/>
  <c r="AY662" i="3"/>
  <c r="AZ662" i="3"/>
  <c r="AN663" i="3"/>
  <c r="AT663" i="3"/>
  <c r="AU663" i="3"/>
  <c r="AY663" i="3"/>
  <c r="AZ663" i="3"/>
  <c r="AN664" i="3"/>
  <c r="AT664" i="3"/>
  <c r="AU664" i="3"/>
  <c r="AY664" i="3"/>
  <c r="AZ664" i="3"/>
  <c r="AN665" i="3"/>
  <c r="AT665" i="3"/>
  <c r="AU665" i="3"/>
  <c r="AY665" i="3"/>
  <c r="AZ665" i="3"/>
  <c r="AN666" i="3"/>
  <c r="AT666" i="3"/>
  <c r="AU666" i="3"/>
  <c r="AY666" i="3"/>
  <c r="AZ666" i="3"/>
  <c r="AN667" i="3"/>
  <c r="AT667" i="3"/>
  <c r="AU667" i="3"/>
  <c r="AY667" i="3"/>
  <c r="AZ667" i="3"/>
  <c r="AN668" i="3"/>
  <c r="AT668" i="3"/>
  <c r="AU668" i="3"/>
  <c r="AY668" i="3"/>
  <c r="AZ668" i="3"/>
  <c r="AN669" i="3"/>
  <c r="AT669" i="3"/>
  <c r="AU669" i="3"/>
  <c r="AY669" i="3"/>
  <c r="AZ669" i="3"/>
  <c r="AN670" i="3"/>
  <c r="AT670" i="3"/>
  <c r="AU670" i="3"/>
  <c r="AY670" i="3"/>
  <c r="AZ670" i="3"/>
  <c r="AN671" i="3"/>
  <c r="AT671" i="3"/>
  <c r="AU671" i="3"/>
  <c r="AY671" i="3"/>
  <c r="AZ671" i="3"/>
  <c r="AN672" i="3"/>
  <c r="AT672" i="3"/>
  <c r="AU672" i="3"/>
  <c r="AY672" i="3"/>
  <c r="AZ672" i="3"/>
  <c r="AT673" i="3"/>
  <c r="AU673" i="3"/>
  <c r="AY673" i="3"/>
  <c r="AZ673" i="3"/>
  <c r="AT674" i="3"/>
  <c r="AU674" i="3"/>
  <c r="AY674" i="3"/>
  <c r="AZ674" i="3"/>
  <c r="AT675" i="3"/>
  <c r="AU675" i="3"/>
  <c r="AY675" i="3"/>
  <c r="AZ675" i="3"/>
  <c r="AT676" i="3"/>
  <c r="AU676" i="3"/>
  <c r="AY676" i="3"/>
  <c r="AZ676" i="3"/>
  <c r="AN677" i="3"/>
  <c r="AT677" i="3"/>
  <c r="AU677" i="3"/>
  <c r="AY677" i="3"/>
  <c r="AZ677" i="3"/>
  <c r="AN678" i="3"/>
  <c r="AT678" i="3"/>
  <c r="AU678" i="3"/>
  <c r="AY678" i="3"/>
  <c r="AZ678" i="3"/>
  <c r="AN679" i="3"/>
  <c r="AT679" i="3"/>
  <c r="AU679" i="3"/>
  <c r="AY679" i="3"/>
  <c r="AZ679" i="3"/>
  <c r="AN680" i="3"/>
  <c r="AT680" i="3"/>
  <c r="AU680" i="3"/>
  <c r="AY680" i="3"/>
  <c r="AZ680" i="3"/>
  <c r="AN681" i="3"/>
  <c r="AT681" i="3"/>
  <c r="AU681" i="3"/>
  <c r="AY681" i="3"/>
  <c r="AZ681" i="3"/>
  <c r="AN682" i="3"/>
  <c r="AT682" i="3"/>
  <c r="AU682" i="3"/>
  <c r="AY682" i="3"/>
  <c r="AZ682" i="3"/>
  <c r="AN683" i="3"/>
  <c r="AT683" i="3"/>
  <c r="AU683" i="3"/>
  <c r="AY683" i="3"/>
  <c r="AZ683" i="3"/>
  <c r="AN684" i="3"/>
  <c r="AT684" i="3"/>
  <c r="AU684" i="3"/>
  <c r="AY684" i="3"/>
  <c r="AZ684" i="3"/>
  <c r="AN685" i="3"/>
  <c r="AT685" i="3"/>
  <c r="AU685" i="3"/>
  <c r="AY685" i="3"/>
  <c r="AZ685" i="3"/>
  <c r="AN686" i="3"/>
  <c r="AT686" i="3"/>
  <c r="AU686" i="3"/>
  <c r="AY686" i="3"/>
  <c r="AZ686" i="3"/>
  <c r="AT687" i="3"/>
  <c r="AU687" i="3"/>
  <c r="AY687" i="3"/>
  <c r="AZ687" i="3"/>
  <c r="AT688" i="3"/>
  <c r="AU688" i="3"/>
  <c r="AY688" i="3"/>
  <c r="AZ688" i="3"/>
  <c r="AT689" i="3"/>
  <c r="AU689" i="3"/>
  <c r="AY689" i="3"/>
  <c r="AZ689" i="3"/>
  <c r="AT690" i="3"/>
  <c r="AU690" i="3"/>
  <c r="AY690" i="3"/>
  <c r="AZ690" i="3"/>
  <c r="AN691" i="3"/>
  <c r="AT691" i="3"/>
  <c r="AU691" i="3"/>
  <c r="AY691" i="3"/>
  <c r="AZ691" i="3"/>
  <c r="AN692" i="3"/>
  <c r="AT692" i="3"/>
  <c r="AU692" i="3"/>
  <c r="AY692" i="3"/>
  <c r="AZ692" i="3"/>
  <c r="AN693" i="3"/>
  <c r="AT693" i="3"/>
  <c r="AU693" i="3"/>
  <c r="AY693" i="3"/>
  <c r="AZ693" i="3"/>
  <c r="AN694" i="3"/>
  <c r="AT694" i="3"/>
  <c r="AU694" i="3"/>
  <c r="AY694" i="3"/>
  <c r="AZ694" i="3"/>
  <c r="AN695" i="3"/>
  <c r="AT695" i="3"/>
  <c r="AU695" i="3"/>
  <c r="AY695" i="3"/>
  <c r="AZ695" i="3"/>
  <c r="AN696" i="3"/>
  <c r="AT696" i="3"/>
  <c r="AU696" i="3"/>
  <c r="AY696" i="3"/>
  <c r="AZ696" i="3"/>
  <c r="AN697" i="3"/>
  <c r="AT697" i="3"/>
  <c r="AU697" i="3"/>
  <c r="AY697" i="3"/>
  <c r="AZ697" i="3"/>
  <c r="AN698" i="3"/>
  <c r="AT698" i="3"/>
  <c r="AU698" i="3"/>
  <c r="AY698" i="3"/>
  <c r="AZ698" i="3"/>
  <c r="AN699" i="3"/>
  <c r="AT699" i="3"/>
  <c r="AU699" i="3"/>
  <c r="AY699" i="3"/>
  <c r="AZ699" i="3"/>
  <c r="AN700" i="3"/>
  <c r="AT700" i="3"/>
  <c r="AU700" i="3"/>
  <c r="AY700" i="3"/>
  <c r="AZ700" i="3"/>
  <c r="AT701" i="3"/>
  <c r="AU701" i="3"/>
  <c r="AY701" i="3"/>
  <c r="AZ701" i="3"/>
  <c r="AT702" i="3"/>
  <c r="AU702" i="3"/>
  <c r="AY702" i="3"/>
  <c r="AZ702" i="3"/>
  <c r="AT703" i="3"/>
  <c r="AU703" i="3"/>
  <c r="AY703" i="3"/>
  <c r="AZ703" i="3"/>
  <c r="AT704" i="3"/>
  <c r="AU704" i="3"/>
  <c r="AY704" i="3"/>
  <c r="AZ704" i="3"/>
  <c r="AN705" i="3"/>
  <c r="AT705" i="3"/>
  <c r="AU705" i="3"/>
  <c r="AY705" i="3"/>
  <c r="AZ705" i="3"/>
  <c r="AN706" i="3"/>
  <c r="AT706" i="3"/>
  <c r="AU706" i="3"/>
  <c r="AY706" i="3"/>
  <c r="AZ706" i="3"/>
  <c r="AN707" i="3"/>
  <c r="AT707" i="3"/>
  <c r="AU707" i="3"/>
  <c r="AY707" i="3"/>
  <c r="AZ707" i="3"/>
  <c r="AN708" i="3"/>
  <c r="AT708" i="3"/>
  <c r="AU708" i="3"/>
  <c r="AY708" i="3"/>
  <c r="AZ708" i="3"/>
  <c r="AN709" i="3"/>
  <c r="AT709" i="3"/>
  <c r="AU709" i="3"/>
  <c r="AY709" i="3"/>
  <c r="AZ709" i="3"/>
  <c r="AN710" i="3"/>
  <c r="AT710" i="3"/>
  <c r="AU710" i="3"/>
  <c r="AY710" i="3"/>
  <c r="AZ710" i="3"/>
  <c r="AN711" i="3"/>
  <c r="AT711" i="3"/>
  <c r="AU711" i="3"/>
  <c r="AY711" i="3"/>
  <c r="AZ711" i="3"/>
  <c r="AN712" i="3"/>
  <c r="AT712" i="3"/>
  <c r="AU712" i="3"/>
  <c r="AY712" i="3"/>
  <c r="AZ712" i="3"/>
  <c r="AN713" i="3"/>
  <c r="AT713" i="3"/>
  <c r="AU713" i="3"/>
  <c r="AY713" i="3"/>
  <c r="AZ713" i="3"/>
  <c r="AN714" i="3"/>
  <c r="AT714" i="3"/>
  <c r="AU714" i="3"/>
  <c r="AY714" i="3"/>
  <c r="AZ714" i="3"/>
  <c r="AT715" i="3"/>
  <c r="AU715" i="3"/>
  <c r="AY715" i="3"/>
  <c r="AZ715" i="3"/>
  <c r="AT716" i="3"/>
  <c r="AU716" i="3"/>
  <c r="AY716" i="3"/>
  <c r="AZ716" i="3"/>
  <c r="AT717" i="3"/>
  <c r="AU717" i="3"/>
  <c r="AY717" i="3"/>
  <c r="AZ717" i="3"/>
  <c r="AT718" i="3"/>
  <c r="AU718" i="3"/>
  <c r="AY718" i="3"/>
  <c r="AZ718" i="3"/>
  <c r="AN719" i="3"/>
  <c r="AT719" i="3"/>
  <c r="AU719" i="3"/>
  <c r="AY719" i="3"/>
  <c r="AZ719" i="3"/>
  <c r="AN720" i="3"/>
  <c r="AT720" i="3"/>
  <c r="AU720" i="3"/>
  <c r="AY720" i="3"/>
  <c r="AZ720" i="3"/>
  <c r="AN721" i="3"/>
  <c r="AT721" i="3"/>
  <c r="AU721" i="3"/>
  <c r="AY721" i="3"/>
  <c r="AZ721" i="3"/>
  <c r="AN722" i="3"/>
  <c r="AT722" i="3"/>
  <c r="AU722" i="3"/>
  <c r="AY722" i="3"/>
  <c r="AZ722" i="3"/>
  <c r="AN723" i="3"/>
  <c r="AT723" i="3"/>
  <c r="AU723" i="3"/>
  <c r="AY723" i="3"/>
  <c r="AZ723" i="3"/>
  <c r="AN724" i="3"/>
  <c r="AT724" i="3"/>
  <c r="AU724" i="3"/>
  <c r="AY724" i="3"/>
  <c r="AZ724" i="3"/>
  <c r="AN725" i="3"/>
  <c r="AT725" i="3"/>
  <c r="AU725" i="3"/>
  <c r="AY725" i="3"/>
  <c r="AZ725" i="3"/>
  <c r="AN726" i="3"/>
  <c r="AT726" i="3"/>
  <c r="AU726" i="3"/>
  <c r="AY726" i="3"/>
  <c r="AZ726" i="3"/>
  <c r="AN727" i="3"/>
  <c r="AT727" i="3"/>
  <c r="AU727" i="3"/>
  <c r="AY727" i="3"/>
  <c r="AZ727" i="3"/>
  <c r="AN728" i="3"/>
  <c r="AT728" i="3"/>
  <c r="AU728" i="3"/>
  <c r="AY728" i="3"/>
  <c r="AZ728" i="3"/>
  <c r="AT729" i="3"/>
  <c r="AU729" i="3"/>
  <c r="AY729" i="3"/>
  <c r="AZ729" i="3"/>
  <c r="AT730" i="3"/>
  <c r="AU730" i="3"/>
  <c r="AY730" i="3"/>
  <c r="AZ730" i="3"/>
  <c r="AT731" i="3"/>
  <c r="AU731" i="3"/>
  <c r="AY731" i="3"/>
  <c r="AZ731" i="3"/>
  <c r="AT732" i="3"/>
  <c r="AU732" i="3"/>
  <c r="AY732" i="3"/>
  <c r="AZ732" i="3"/>
  <c r="AN733" i="3"/>
  <c r="AT733" i="3"/>
  <c r="AU733" i="3"/>
  <c r="AY733" i="3"/>
  <c r="AZ733" i="3"/>
  <c r="AN734" i="3"/>
  <c r="AT734" i="3"/>
  <c r="AU734" i="3"/>
  <c r="AY734" i="3"/>
  <c r="AZ734" i="3"/>
  <c r="AN735" i="3"/>
  <c r="AT735" i="3"/>
  <c r="AU735" i="3"/>
  <c r="AY735" i="3"/>
  <c r="AZ735" i="3"/>
  <c r="AN736" i="3"/>
  <c r="AT736" i="3"/>
  <c r="AU736" i="3"/>
  <c r="AY736" i="3"/>
  <c r="AZ736" i="3"/>
  <c r="AN737" i="3"/>
  <c r="AT737" i="3"/>
  <c r="AU737" i="3"/>
  <c r="AY737" i="3"/>
  <c r="AZ737" i="3"/>
  <c r="AN738" i="3"/>
  <c r="AT738" i="3"/>
  <c r="AU738" i="3"/>
  <c r="AY738" i="3"/>
  <c r="AZ738" i="3"/>
  <c r="AN739" i="3"/>
  <c r="AT739" i="3"/>
  <c r="AU739" i="3"/>
  <c r="AY739" i="3"/>
  <c r="AZ739" i="3"/>
  <c r="AN740" i="3"/>
  <c r="AT740" i="3"/>
  <c r="AU740" i="3"/>
  <c r="AY740" i="3"/>
  <c r="AZ740" i="3"/>
  <c r="AN741" i="3"/>
  <c r="AT741" i="3"/>
  <c r="AU741" i="3"/>
  <c r="AY741" i="3"/>
  <c r="AZ741" i="3"/>
  <c r="AN742" i="3"/>
  <c r="AT742" i="3"/>
  <c r="AU742" i="3"/>
  <c r="AY742" i="3"/>
  <c r="AZ742" i="3"/>
  <c r="AT743" i="3"/>
  <c r="AU743" i="3"/>
  <c r="AY743" i="3"/>
  <c r="AZ743" i="3"/>
  <c r="AT744" i="3"/>
  <c r="AU744" i="3"/>
  <c r="AY744" i="3"/>
  <c r="AZ744" i="3"/>
  <c r="AT745" i="3"/>
  <c r="AU745" i="3"/>
  <c r="AY745" i="3"/>
  <c r="AZ745" i="3"/>
  <c r="AT746" i="3"/>
  <c r="AU746" i="3"/>
  <c r="AY746" i="3"/>
  <c r="AZ746" i="3"/>
  <c r="AN747" i="3"/>
  <c r="AT747" i="3"/>
  <c r="AU747" i="3"/>
  <c r="AY747" i="3"/>
  <c r="AZ747" i="3"/>
  <c r="AN748" i="3"/>
  <c r="AT748" i="3"/>
  <c r="AU748" i="3"/>
  <c r="AY748" i="3"/>
  <c r="AZ748" i="3"/>
  <c r="AN749" i="3"/>
  <c r="AT749" i="3"/>
  <c r="AU749" i="3"/>
  <c r="AY749" i="3"/>
  <c r="AZ749" i="3"/>
  <c r="AN750" i="3"/>
  <c r="AT750" i="3"/>
  <c r="AU750" i="3"/>
  <c r="AY750" i="3"/>
  <c r="AZ750" i="3"/>
  <c r="AN751" i="3"/>
  <c r="AT751" i="3"/>
  <c r="AU751" i="3"/>
  <c r="AY751" i="3"/>
  <c r="AZ751" i="3"/>
  <c r="AN752" i="3"/>
  <c r="AT752" i="3"/>
  <c r="AU752" i="3"/>
  <c r="AY752" i="3"/>
  <c r="AZ752" i="3"/>
  <c r="AN753" i="3"/>
  <c r="AT753" i="3"/>
  <c r="AU753" i="3"/>
  <c r="AY753" i="3"/>
  <c r="AZ753" i="3"/>
  <c r="AN754" i="3"/>
  <c r="AT754" i="3"/>
  <c r="AU754" i="3"/>
  <c r="AY754" i="3"/>
  <c r="AZ754" i="3"/>
  <c r="AN755" i="3"/>
  <c r="AT755" i="3"/>
  <c r="AU755" i="3"/>
  <c r="AY755" i="3"/>
  <c r="AZ755" i="3"/>
  <c r="AN756" i="3"/>
  <c r="AT756" i="3"/>
  <c r="AU756" i="3"/>
  <c r="AY756" i="3"/>
  <c r="AZ756" i="3"/>
  <c r="AT757" i="3"/>
  <c r="AU757" i="3"/>
  <c r="AY757" i="3"/>
  <c r="AZ757" i="3"/>
  <c r="AT758" i="3"/>
  <c r="AU758" i="3"/>
  <c r="AY758" i="3"/>
  <c r="AZ758" i="3"/>
  <c r="AT759" i="3"/>
  <c r="AU759" i="3"/>
  <c r="AY759" i="3"/>
  <c r="AZ759" i="3"/>
  <c r="AT760" i="3"/>
  <c r="AU760" i="3"/>
  <c r="AY760" i="3"/>
  <c r="AZ760" i="3"/>
  <c r="AN761" i="3"/>
  <c r="AT761" i="3"/>
  <c r="AU761" i="3"/>
  <c r="AY761" i="3"/>
  <c r="AZ761" i="3"/>
  <c r="AN762" i="3"/>
  <c r="AT762" i="3"/>
  <c r="AU762" i="3"/>
  <c r="AY762" i="3"/>
  <c r="AZ762" i="3"/>
  <c r="AN763" i="3"/>
  <c r="AT763" i="3"/>
  <c r="AU763" i="3"/>
  <c r="AY763" i="3"/>
  <c r="AZ763" i="3"/>
  <c r="AN764" i="3"/>
  <c r="AT764" i="3"/>
  <c r="AU764" i="3"/>
  <c r="AY764" i="3"/>
  <c r="AZ764" i="3"/>
  <c r="AN765" i="3"/>
  <c r="AT765" i="3"/>
  <c r="AU765" i="3"/>
  <c r="AY765" i="3"/>
  <c r="AZ765" i="3"/>
  <c r="AN766" i="3"/>
  <c r="AT766" i="3"/>
  <c r="AU766" i="3"/>
  <c r="AY766" i="3"/>
  <c r="AZ766" i="3"/>
  <c r="AN767" i="3"/>
  <c r="AT767" i="3"/>
  <c r="AU767" i="3"/>
  <c r="AY767" i="3"/>
  <c r="AZ767" i="3"/>
  <c r="AN768" i="3"/>
  <c r="AT768" i="3"/>
  <c r="AU768" i="3"/>
  <c r="AY768" i="3"/>
  <c r="AZ768" i="3"/>
  <c r="AN769" i="3"/>
  <c r="AT769" i="3"/>
  <c r="AU769" i="3"/>
  <c r="AY769" i="3"/>
  <c r="AZ769" i="3"/>
  <c r="AN770" i="3"/>
  <c r="AT770" i="3"/>
  <c r="AU770" i="3"/>
  <c r="AY770" i="3"/>
  <c r="AZ770" i="3"/>
  <c r="AT771" i="3"/>
  <c r="AU771" i="3"/>
  <c r="AY771" i="3"/>
  <c r="AZ771" i="3"/>
  <c r="AT772" i="3"/>
  <c r="AU772" i="3"/>
  <c r="AY772" i="3"/>
  <c r="AZ772" i="3"/>
  <c r="AT773" i="3"/>
  <c r="AU773" i="3"/>
  <c r="AY773" i="3"/>
  <c r="AZ773" i="3"/>
  <c r="AT774" i="3"/>
  <c r="AU774" i="3"/>
  <c r="AY774" i="3"/>
  <c r="AZ774" i="3"/>
  <c r="AN775" i="3"/>
  <c r="AT775" i="3"/>
  <c r="AU775" i="3"/>
  <c r="AY775" i="3"/>
  <c r="AZ775" i="3"/>
  <c r="AN776" i="3"/>
  <c r="AT776" i="3"/>
  <c r="AU776" i="3"/>
  <c r="AY776" i="3"/>
  <c r="AZ776" i="3"/>
  <c r="AN777" i="3"/>
  <c r="AT777" i="3"/>
  <c r="AU777" i="3"/>
  <c r="AY777" i="3"/>
  <c r="AZ777" i="3"/>
  <c r="AN778" i="3"/>
  <c r="AT778" i="3"/>
  <c r="AU778" i="3"/>
  <c r="AY778" i="3"/>
  <c r="AZ778" i="3"/>
  <c r="AN779" i="3"/>
  <c r="AT779" i="3"/>
  <c r="AU779" i="3"/>
  <c r="AY779" i="3"/>
  <c r="AZ779" i="3"/>
  <c r="AN780" i="3"/>
  <c r="AT780" i="3"/>
  <c r="AU780" i="3"/>
  <c r="AY780" i="3"/>
  <c r="AZ780" i="3"/>
  <c r="AN781" i="3"/>
  <c r="AT781" i="3"/>
  <c r="AU781" i="3"/>
  <c r="AY781" i="3"/>
  <c r="AZ781" i="3"/>
  <c r="AN782" i="3"/>
  <c r="AT782" i="3"/>
  <c r="AU782" i="3"/>
  <c r="AY782" i="3"/>
  <c r="AZ782" i="3"/>
  <c r="AN783" i="3"/>
  <c r="AT783" i="3"/>
  <c r="AU783" i="3"/>
  <c r="AY783" i="3"/>
  <c r="AZ783" i="3"/>
  <c r="AN784" i="3"/>
  <c r="AT784" i="3"/>
  <c r="AU784" i="3"/>
  <c r="AY784" i="3"/>
  <c r="AZ784" i="3"/>
  <c r="AT785" i="3"/>
  <c r="AU785" i="3"/>
  <c r="AY785" i="3"/>
  <c r="AZ785" i="3"/>
  <c r="AT786" i="3"/>
  <c r="AU786" i="3"/>
  <c r="AY786" i="3"/>
  <c r="AZ786" i="3"/>
  <c r="AT787" i="3"/>
  <c r="AU787" i="3"/>
  <c r="AY787" i="3"/>
  <c r="AZ787" i="3"/>
  <c r="AT788" i="3"/>
  <c r="AU788" i="3"/>
  <c r="AY788" i="3"/>
  <c r="AZ788" i="3"/>
  <c r="AN789" i="3"/>
  <c r="AT789" i="3"/>
  <c r="AU789" i="3"/>
  <c r="AY789" i="3"/>
  <c r="AZ789" i="3"/>
  <c r="AN790" i="3"/>
  <c r="AT790" i="3"/>
  <c r="AU790" i="3"/>
  <c r="AY790" i="3"/>
  <c r="AZ790" i="3"/>
  <c r="AN791" i="3"/>
  <c r="AT791" i="3"/>
  <c r="AU791" i="3"/>
  <c r="AY791" i="3"/>
  <c r="AZ791" i="3"/>
  <c r="AN792" i="3"/>
  <c r="AT792" i="3"/>
  <c r="AU792" i="3"/>
  <c r="AY792" i="3"/>
  <c r="AZ792" i="3"/>
  <c r="AN793" i="3"/>
  <c r="AT793" i="3"/>
  <c r="AU793" i="3"/>
  <c r="AY793" i="3"/>
  <c r="AZ793" i="3"/>
  <c r="AN794" i="3"/>
  <c r="AT794" i="3"/>
  <c r="AU794" i="3"/>
  <c r="AY794" i="3"/>
  <c r="AZ794" i="3"/>
  <c r="AN795" i="3"/>
  <c r="AT795" i="3"/>
  <c r="AU795" i="3"/>
  <c r="AY795" i="3"/>
  <c r="AZ795" i="3"/>
  <c r="AN796" i="3"/>
  <c r="AT796" i="3"/>
  <c r="AU796" i="3"/>
  <c r="AY796" i="3"/>
  <c r="AZ796" i="3"/>
  <c r="AN797" i="3"/>
  <c r="AT797" i="3"/>
  <c r="AU797" i="3"/>
  <c r="AY797" i="3"/>
  <c r="AZ797" i="3"/>
  <c r="AN798" i="3"/>
  <c r="AT798" i="3"/>
  <c r="AU798" i="3"/>
  <c r="AY798" i="3"/>
  <c r="AZ798" i="3"/>
  <c r="AT799" i="3"/>
  <c r="AU799" i="3"/>
  <c r="AY799" i="3"/>
  <c r="AZ799" i="3"/>
  <c r="AT800" i="3"/>
  <c r="AU800" i="3"/>
  <c r="AY800" i="3"/>
  <c r="AZ800" i="3"/>
  <c r="AT801" i="3"/>
  <c r="AU801" i="3"/>
  <c r="AY801" i="3"/>
  <c r="AZ801" i="3"/>
  <c r="AT802" i="3"/>
  <c r="AU802" i="3"/>
  <c r="AY802" i="3"/>
  <c r="AZ802" i="3"/>
  <c r="AN803" i="3"/>
  <c r="AT803" i="3"/>
  <c r="AU803" i="3"/>
  <c r="AY803" i="3"/>
  <c r="AZ803" i="3"/>
  <c r="AN804" i="3"/>
  <c r="AT804" i="3"/>
  <c r="AU804" i="3"/>
  <c r="AY804" i="3"/>
  <c r="AZ804" i="3"/>
  <c r="AN805" i="3"/>
  <c r="AT805" i="3"/>
  <c r="AU805" i="3"/>
  <c r="AY805" i="3"/>
  <c r="AZ805" i="3"/>
  <c r="AN806" i="3"/>
  <c r="AT806" i="3"/>
  <c r="AU806" i="3"/>
  <c r="AY806" i="3"/>
  <c r="AZ806" i="3"/>
  <c r="AN807" i="3"/>
  <c r="AT807" i="3"/>
  <c r="AU807" i="3"/>
  <c r="AY807" i="3"/>
  <c r="AZ807" i="3"/>
  <c r="AN808" i="3"/>
  <c r="AT808" i="3"/>
  <c r="AU808" i="3"/>
  <c r="AY808" i="3"/>
  <c r="AZ808" i="3"/>
  <c r="AN809" i="3"/>
  <c r="AT809" i="3"/>
  <c r="AU809" i="3"/>
  <c r="AY809" i="3"/>
  <c r="AZ809" i="3"/>
  <c r="AN810" i="3"/>
  <c r="AT810" i="3"/>
  <c r="AU810" i="3"/>
  <c r="AY810" i="3"/>
  <c r="AZ810" i="3"/>
  <c r="AN811" i="3"/>
  <c r="AT811" i="3"/>
  <c r="AU811" i="3"/>
  <c r="AY811" i="3"/>
  <c r="AZ811" i="3"/>
  <c r="AN812" i="3"/>
  <c r="AT812" i="3"/>
  <c r="AU812" i="3"/>
  <c r="AY812" i="3"/>
  <c r="AZ812" i="3"/>
  <c r="AT813" i="3"/>
  <c r="AU813" i="3"/>
  <c r="AY813" i="3"/>
  <c r="AZ813" i="3"/>
  <c r="AT814" i="3"/>
  <c r="AU814" i="3"/>
  <c r="AY814" i="3"/>
  <c r="AZ814" i="3"/>
  <c r="AT815" i="3"/>
  <c r="AU815" i="3"/>
  <c r="AY815" i="3"/>
  <c r="AZ815" i="3"/>
  <c r="AT816" i="3"/>
  <c r="AU816" i="3"/>
  <c r="AY816" i="3"/>
  <c r="AZ816" i="3"/>
  <c r="AN817" i="3"/>
  <c r="AT817" i="3"/>
  <c r="AU817" i="3"/>
  <c r="AY817" i="3"/>
  <c r="AZ817" i="3"/>
  <c r="AN818" i="3"/>
  <c r="AT818" i="3"/>
  <c r="AU818" i="3"/>
  <c r="AY818" i="3"/>
  <c r="AZ818" i="3"/>
  <c r="AN819" i="3"/>
  <c r="AT819" i="3"/>
  <c r="AU819" i="3"/>
  <c r="AY819" i="3"/>
  <c r="AZ819" i="3"/>
  <c r="AN820" i="3"/>
  <c r="AT820" i="3"/>
  <c r="AU820" i="3"/>
  <c r="AY820" i="3"/>
  <c r="AZ820" i="3"/>
  <c r="AN821" i="3"/>
  <c r="AT821" i="3"/>
  <c r="AU821" i="3"/>
  <c r="AY821" i="3"/>
  <c r="AZ821" i="3"/>
  <c r="AN822" i="3"/>
  <c r="AT822" i="3"/>
  <c r="AU822" i="3"/>
  <c r="AY822" i="3"/>
  <c r="AZ822" i="3"/>
  <c r="AN823" i="3"/>
  <c r="AT823" i="3"/>
  <c r="AU823" i="3"/>
  <c r="AY823" i="3"/>
  <c r="AZ823" i="3"/>
  <c r="AN824" i="3"/>
  <c r="AT824" i="3"/>
  <c r="AU824" i="3"/>
  <c r="AY824" i="3"/>
  <c r="AZ824" i="3"/>
  <c r="AN825" i="3"/>
  <c r="AT825" i="3"/>
  <c r="AU825" i="3"/>
  <c r="AY825" i="3"/>
  <c r="AZ825" i="3"/>
  <c r="AN826" i="3"/>
  <c r="AT826" i="3"/>
  <c r="AU826" i="3"/>
  <c r="AY826" i="3"/>
  <c r="AZ826" i="3"/>
  <c r="AT827" i="3"/>
  <c r="AU827" i="3"/>
  <c r="AY827" i="3"/>
  <c r="AZ827" i="3"/>
  <c r="AT828" i="3"/>
  <c r="AU828" i="3"/>
  <c r="AY828" i="3"/>
  <c r="AZ828" i="3"/>
  <c r="AT829" i="3"/>
  <c r="AU829" i="3"/>
  <c r="AY829" i="3"/>
  <c r="AZ829" i="3"/>
  <c r="AT830" i="3"/>
  <c r="AU830" i="3"/>
  <c r="AY830" i="3"/>
  <c r="AZ830" i="3"/>
  <c r="AN831" i="3"/>
  <c r="AT831" i="3"/>
  <c r="AU831" i="3"/>
  <c r="AY831" i="3"/>
  <c r="AZ831" i="3"/>
  <c r="AN832" i="3"/>
  <c r="AT832" i="3"/>
  <c r="AU832" i="3"/>
  <c r="AY832" i="3"/>
  <c r="AZ832" i="3"/>
  <c r="AN833" i="3"/>
  <c r="AT833" i="3"/>
  <c r="AU833" i="3"/>
  <c r="AY833" i="3"/>
  <c r="AZ833" i="3"/>
  <c r="AN834" i="3"/>
  <c r="AT834" i="3"/>
  <c r="AU834" i="3"/>
  <c r="AY834" i="3"/>
  <c r="AZ834" i="3"/>
  <c r="AN835" i="3"/>
  <c r="AT835" i="3"/>
  <c r="AU835" i="3"/>
  <c r="AY835" i="3"/>
  <c r="AZ835" i="3"/>
  <c r="AN836" i="3"/>
  <c r="AT836" i="3"/>
  <c r="AU836" i="3"/>
  <c r="AY836" i="3"/>
  <c r="AZ836" i="3"/>
  <c r="AN837" i="3"/>
  <c r="AT837" i="3"/>
  <c r="AU837" i="3"/>
  <c r="AY837" i="3"/>
  <c r="AZ837" i="3"/>
  <c r="AN838" i="3"/>
  <c r="AT838" i="3"/>
  <c r="AU838" i="3"/>
  <c r="AY838" i="3"/>
  <c r="AZ838" i="3"/>
  <c r="AN839" i="3"/>
  <c r="AT839" i="3"/>
  <c r="AU839" i="3"/>
  <c r="AY839" i="3"/>
  <c r="AZ839" i="3"/>
  <c r="AN840" i="3"/>
  <c r="AT840" i="3"/>
  <c r="AU840" i="3"/>
  <c r="AY840" i="3"/>
  <c r="AZ840" i="3"/>
  <c r="AT841" i="3"/>
  <c r="AU841" i="3"/>
  <c r="AY841" i="3"/>
  <c r="AZ841" i="3"/>
  <c r="AT842" i="3"/>
  <c r="AU842" i="3"/>
  <c r="AY842" i="3"/>
  <c r="AZ842" i="3"/>
  <c r="AT843" i="3"/>
  <c r="AU843" i="3"/>
  <c r="AY843" i="3"/>
  <c r="AZ843" i="3"/>
  <c r="AT844" i="3"/>
  <c r="AU844" i="3"/>
  <c r="AY844" i="3"/>
  <c r="AZ844" i="3"/>
  <c r="AN845" i="3"/>
  <c r="AT845" i="3"/>
  <c r="AU845" i="3"/>
  <c r="AY845" i="3"/>
  <c r="AZ845" i="3"/>
  <c r="AN846" i="3"/>
  <c r="AT846" i="3"/>
  <c r="AU846" i="3"/>
  <c r="AY846" i="3"/>
  <c r="AZ846" i="3"/>
  <c r="AN847" i="3"/>
  <c r="AT847" i="3"/>
  <c r="AU847" i="3"/>
  <c r="AY847" i="3"/>
  <c r="AZ847" i="3"/>
  <c r="AN848" i="3"/>
  <c r="AT848" i="3"/>
  <c r="AU848" i="3"/>
  <c r="AY848" i="3"/>
  <c r="AZ848" i="3"/>
  <c r="AN849" i="3"/>
  <c r="AT849" i="3"/>
  <c r="AU849" i="3"/>
  <c r="AY849" i="3"/>
  <c r="AZ849" i="3"/>
  <c r="AN850" i="3"/>
  <c r="AT850" i="3"/>
  <c r="AU850" i="3"/>
  <c r="AY850" i="3"/>
  <c r="AZ850" i="3"/>
  <c r="AN851" i="3"/>
  <c r="AT851" i="3"/>
  <c r="AU851" i="3"/>
  <c r="AY851" i="3"/>
  <c r="AZ851" i="3"/>
  <c r="AN852" i="3"/>
  <c r="AT852" i="3"/>
  <c r="AU852" i="3"/>
  <c r="AY852" i="3"/>
  <c r="AZ852" i="3"/>
  <c r="AN853" i="3"/>
  <c r="AT853" i="3"/>
  <c r="AU853" i="3"/>
  <c r="AY853" i="3"/>
  <c r="AZ853" i="3"/>
  <c r="AN854" i="3"/>
  <c r="AT854" i="3"/>
  <c r="AU854" i="3"/>
  <c r="AY854" i="3"/>
  <c r="AZ854" i="3"/>
  <c r="AT855" i="3"/>
  <c r="AU855" i="3"/>
  <c r="AY855" i="3"/>
  <c r="AZ855" i="3"/>
  <c r="AT856" i="3"/>
  <c r="AU856" i="3"/>
  <c r="AY856" i="3"/>
  <c r="AZ856" i="3"/>
  <c r="AT857" i="3"/>
  <c r="AU857" i="3"/>
  <c r="AY857" i="3"/>
  <c r="AZ857" i="3"/>
  <c r="AT858" i="3"/>
  <c r="AU858" i="3"/>
  <c r="AY858" i="3"/>
  <c r="AZ858" i="3"/>
  <c r="AN859" i="3"/>
  <c r="AT859" i="3"/>
  <c r="AU859" i="3"/>
  <c r="AY859" i="3"/>
  <c r="AZ859" i="3"/>
  <c r="AN860" i="3"/>
  <c r="AT860" i="3"/>
  <c r="AU860" i="3"/>
  <c r="AY860" i="3"/>
  <c r="AZ860" i="3"/>
  <c r="AN861" i="3"/>
  <c r="AT861" i="3"/>
  <c r="AU861" i="3"/>
  <c r="AY861" i="3"/>
  <c r="AZ861" i="3"/>
  <c r="AN862" i="3"/>
  <c r="AT862" i="3"/>
  <c r="AU862" i="3"/>
  <c r="AY862" i="3"/>
  <c r="AZ862" i="3"/>
  <c r="AN863" i="3"/>
  <c r="AT863" i="3"/>
  <c r="AU863" i="3"/>
  <c r="AY863" i="3"/>
  <c r="AZ863" i="3"/>
  <c r="AN864" i="3"/>
  <c r="AT864" i="3"/>
  <c r="AU864" i="3"/>
  <c r="AY864" i="3"/>
  <c r="AZ864" i="3"/>
  <c r="AN865" i="3"/>
  <c r="AT865" i="3"/>
  <c r="AU865" i="3"/>
  <c r="AY865" i="3"/>
  <c r="AZ865" i="3"/>
  <c r="AN866" i="3"/>
  <c r="AT866" i="3"/>
  <c r="AU866" i="3"/>
  <c r="AY866" i="3"/>
  <c r="AZ866" i="3"/>
  <c r="AN867" i="3"/>
  <c r="AT867" i="3"/>
  <c r="AU867" i="3"/>
  <c r="AY867" i="3"/>
  <c r="AZ867" i="3"/>
  <c r="AN868" i="3"/>
  <c r="AT868" i="3"/>
  <c r="AU868" i="3"/>
  <c r="AY868" i="3"/>
  <c r="AZ868" i="3"/>
  <c r="AT869" i="3"/>
  <c r="AU869" i="3"/>
  <c r="AY869" i="3"/>
  <c r="AZ869" i="3"/>
  <c r="AT870" i="3"/>
  <c r="AU870" i="3"/>
  <c r="AY870" i="3"/>
  <c r="AZ870" i="3"/>
  <c r="AT871" i="3"/>
  <c r="AU871" i="3"/>
  <c r="AY871" i="3"/>
  <c r="AZ871" i="3"/>
  <c r="AT872" i="3"/>
  <c r="AU872" i="3"/>
  <c r="AY872" i="3"/>
  <c r="AZ872" i="3"/>
  <c r="AN873" i="3"/>
  <c r="AT873" i="3"/>
  <c r="AU873" i="3"/>
  <c r="AY873" i="3"/>
  <c r="AZ873" i="3"/>
  <c r="AN874" i="3"/>
  <c r="AT874" i="3"/>
  <c r="AU874" i="3"/>
  <c r="AY874" i="3"/>
  <c r="AZ874" i="3"/>
  <c r="AN875" i="3"/>
  <c r="AT875" i="3"/>
  <c r="AU875" i="3"/>
  <c r="AY875" i="3"/>
  <c r="AZ875" i="3"/>
  <c r="AN876" i="3"/>
  <c r="AT876" i="3"/>
  <c r="AU876" i="3"/>
  <c r="AY876" i="3"/>
  <c r="AZ876" i="3"/>
  <c r="AN877" i="3"/>
  <c r="AT877" i="3"/>
  <c r="AU877" i="3"/>
  <c r="AY877" i="3"/>
  <c r="AZ877" i="3"/>
  <c r="AN878" i="3"/>
  <c r="AT878" i="3"/>
  <c r="AU878" i="3"/>
  <c r="AY878" i="3"/>
  <c r="AZ878" i="3"/>
  <c r="AN879" i="3"/>
  <c r="AT879" i="3"/>
  <c r="AU879" i="3"/>
  <c r="AY879" i="3"/>
  <c r="AZ879" i="3"/>
  <c r="AN880" i="3"/>
  <c r="AT880" i="3"/>
  <c r="AU880" i="3"/>
  <c r="AY880" i="3"/>
  <c r="AZ880" i="3"/>
  <c r="AN881" i="3"/>
  <c r="AT881" i="3"/>
  <c r="AU881" i="3"/>
  <c r="AY881" i="3"/>
  <c r="AZ881" i="3"/>
  <c r="AN882" i="3"/>
  <c r="AT882" i="3"/>
  <c r="AU882" i="3"/>
  <c r="AY882" i="3"/>
  <c r="AZ882" i="3"/>
  <c r="AT883" i="3"/>
  <c r="AU883" i="3"/>
  <c r="AY883" i="3"/>
  <c r="AZ883" i="3"/>
  <c r="AT884" i="3"/>
  <c r="AU884" i="3"/>
  <c r="AY884" i="3"/>
  <c r="AZ884" i="3"/>
  <c r="AT885" i="3"/>
  <c r="AU885" i="3"/>
  <c r="AY885" i="3"/>
  <c r="AZ885" i="3"/>
  <c r="AT886" i="3"/>
  <c r="AU886" i="3"/>
  <c r="AY886" i="3"/>
  <c r="AZ886" i="3"/>
  <c r="AN887" i="3"/>
  <c r="AT887" i="3"/>
  <c r="AU887" i="3"/>
  <c r="AY887" i="3"/>
  <c r="AZ887" i="3"/>
  <c r="AN888" i="3"/>
  <c r="AT888" i="3"/>
  <c r="AU888" i="3"/>
  <c r="AY888" i="3"/>
  <c r="AZ888" i="3"/>
  <c r="AN889" i="3"/>
  <c r="AT889" i="3"/>
  <c r="AU889" i="3"/>
  <c r="AY889" i="3"/>
  <c r="AZ889" i="3"/>
  <c r="AN890" i="3"/>
  <c r="AT890" i="3"/>
  <c r="AU890" i="3"/>
  <c r="AY890" i="3"/>
  <c r="AZ890" i="3"/>
  <c r="AN891" i="3"/>
  <c r="AT891" i="3"/>
  <c r="AU891" i="3"/>
  <c r="AY891" i="3"/>
  <c r="AZ891" i="3"/>
  <c r="AN892" i="3"/>
  <c r="AT892" i="3"/>
  <c r="AU892" i="3"/>
  <c r="AY892" i="3"/>
  <c r="AZ892" i="3"/>
  <c r="AN893" i="3"/>
  <c r="AT893" i="3"/>
  <c r="AU893" i="3"/>
  <c r="AY893" i="3"/>
  <c r="AZ893" i="3"/>
  <c r="AN894" i="3"/>
  <c r="AT894" i="3"/>
  <c r="AU894" i="3"/>
  <c r="AY894" i="3"/>
  <c r="AZ894" i="3"/>
  <c r="AN895" i="3"/>
  <c r="AT895" i="3"/>
  <c r="AU895" i="3"/>
  <c r="AY895" i="3"/>
  <c r="AZ895" i="3"/>
  <c r="AN896" i="3"/>
  <c r="AT896" i="3"/>
  <c r="AU896" i="3"/>
  <c r="AY896" i="3"/>
  <c r="AZ896" i="3"/>
  <c r="AT897" i="3"/>
  <c r="AU897" i="3"/>
  <c r="AY897" i="3"/>
  <c r="AZ897" i="3"/>
  <c r="AT898" i="3"/>
  <c r="AU898" i="3"/>
  <c r="AY898" i="3"/>
  <c r="AZ898" i="3"/>
  <c r="AT899" i="3"/>
  <c r="AU899" i="3"/>
  <c r="AY899" i="3"/>
  <c r="AZ899" i="3"/>
  <c r="AT900" i="3"/>
  <c r="AU900" i="3"/>
  <c r="AY900" i="3"/>
  <c r="AZ900" i="3"/>
  <c r="AN901" i="3"/>
  <c r="AT901" i="3"/>
  <c r="AU901" i="3"/>
  <c r="AY901" i="3"/>
  <c r="AZ901" i="3"/>
  <c r="AN902" i="3"/>
  <c r="AT902" i="3"/>
  <c r="AU902" i="3"/>
  <c r="AY902" i="3"/>
  <c r="AZ902" i="3"/>
  <c r="AN903" i="3"/>
  <c r="AT903" i="3"/>
  <c r="AU903" i="3"/>
  <c r="AY903" i="3"/>
  <c r="AZ903" i="3"/>
  <c r="AN904" i="3"/>
  <c r="AT904" i="3"/>
  <c r="AU904" i="3"/>
  <c r="AY904" i="3"/>
  <c r="AZ904" i="3"/>
  <c r="AN905" i="3"/>
  <c r="AT905" i="3"/>
  <c r="AU905" i="3"/>
  <c r="AY905" i="3"/>
  <c r="AZ905" i="3"/>
  <c r="AN906" i="3"/>
  <c r="AT906" i="3"/>
  <c r="AU906" i="3"/>
  <c r="AY906" i="3"/>
  <c r="AZ906" i="3"/>
  <c r="AN907" i="3"/>
  <c r="AT907" i="3"/>
  <c r="AU907" i="3"/>
  <c r="AY907" i="3"/>
  <c r="AZ907" i="3"/>
  <c r="AN908" i="3"/>
  <c r="AT908" i="3"/>
  <c r="AU908" i="3"/>
  <c r="AY908" i="3"/>
  <c r="AZ908" i="3"/>
  <c r="AN909" i="3"/>
  <c r="AT909" i="3"/>
  <c r="AU909" i="3"/>
  <c r="AY909" i="3"/>
  <c r="AZ909" i="3"/>
  <c r="AN910" i="3"/>
  <c r="AT910" i="3"/>
  <c r="AU910" i="3"/>
  <c r="AY910" i="3"/>
  <c r="AZ910" i="3"/>
  <c r="AT911" i="3"/>
  <c r="AU911" i="3"/>
  <c r="AY911" i="3"/>
  <c r="AZ911" i="3"/>
  <c r="AT912" i="3"/>
  <c r="AU912" i="3"/>
  <c r="AY912" i="3"/>
  <c r="AZ912" i="3"/>
  <c r="AT913" i="3"/>
  <c r="AU913" i="3"/>
  <c r="AY913" i="3"/>
  <c r="AZ913" i="3"/>
  <c r="AT914" i="3"/>
  <c r="AU914" i="3"/>
  <c r="AY914" i="3"/>
  <c r="AZ914" i="3"/>
  <c r="AN915" i="3"/>
  <c r="AT915" i="3"/>
  <c r="AU915" i="3"/>
  <c r="AY915" i="3"/>
  <c r="AZ915" i="3"/>
  <c r="AN916" i="3"/>
  <c r="AT916" i="3"/>
  <c r="AU916" i="3"/>
  <c r="AY916" i="3"/>
  <c r="AZ916" i="3"/>
  <c r="AN917" i="3"/>
  <c r="AT917" i="3"/>
  <c r="AU917" i="3"/>
  <c r="AY917" i="3"/>
  <c r="AZ917" i="3"/>
  <c r="AN918" i="3"/>
  <c r="AT918" i="3"/>
  <c r="AU918" i="3"/>
  <c r="AY918" i="3"/>
  <c r="AZ918" i="3"/>
  <c r="AN919" i="3"/>
  <c r="AT919" i="3"/>
  <c r="AU919" i="3"/>
  <c r="AY919" i="3"/>
  <c r="AZ919" i="3"/>
  <c r="AN920" i="3"/>
  <c r="AT920" i="3"/>
  <c r="AU920" i="3"/>
  <c r="AY920" i="3"/>
  <c r="AZ920" i="3"/>
  <c r="AN921" i="3"/>
  <c r="AT921" i="3"/>
  <c r="AU921" i="3"/>
  <c r="AY921" i="3"/>
  <c r="AZ921" i="3"/>
  <c r="AN922" i="3"/>
  <c r="AT922" i="3"/>
  <c r="AU922" i="3"/>
  <c r="AY922" i="3"/>
  <c r="AZ922" i="3"/>
  <c r="AN923" i="3"/>
  <c r="AT923" i="3"/>
  <c r="AU923" i="3"/>
  <c r="AY923" i="3"/>
  <c r="AZ923" i="3"/>
  <c r="AN924" i="3"/>
  <c r="AT924" i="3"/>
  <c r="AU924" i="3"/>
  <c r="AY924" i="3"/>
  <c r="AZ924" i="3"/>
  <c r="AT925" i="3"/>
  <c r="AU925" i="3"/>
  <c r="AY925" i="3"/>
  <c r="AZ925" i="3"/>
  <c r="AT926" i="3"/>
  <c r="AU926" i="3"/>
  <c r="AY926" i="3"/>
  <c r="AZ926" i="3"/>
  <c r="AT927" i="3"/>
  <c r="AU927" i="3"/>
  <c r="AY927" i="3"/>
  <c r="AZ927" i="3"/>
  <c r="AT928" i="3"/>
  <c r="AU928" i="3"/>
  <c r="AY928" i="3"/>
  <c r="AZ928" i="3"/>
  <c r="AN929" i="3"/>
  <c r="AT929" i="3"/>
  <c r="AU929" i="3"/>
  <c r="AY929" i="3"/>
  <c r="AZ929" i="3"/>
  <c r="AN930" i="3"/>
  <c r="AT930" i="3"/>
  <c r="AU930" i="3"/>
  <c r="AY930" i="3"/>
  <c r="AZ930" i="3"/>
  <c r="AN931" i="3"/>
  <c r="AT931" i="3"/>
  <c r="AU931" i="3"/>
  <c r="AY931" i="3"/>
  <c r="AZ931" i="3"/>
  <c r="AN932" i="3"/>
  <c r="AT932" i="3"/>
  <c r="AU932" i="3"/>
  <c r="AY932" i="3"/>
  <c r="AZ932" i="3"/>
  <c r="AN933" i="3"/>
  <c r="AT933" i="3"/>
  <c r="AU933" i="3"/>
  <c r="AY933" i="3"/>
  <c r="AZ933" i="3"/>
  <c r="AN934" i="3"/>
  <c r="AT934" i="3"/>
  <c r="AU934" i="3"/>
  <c r="AY934" i="3"/>
  <c r="AZ934" i="3"/>
  <c r="AN935" i="3"/>
  <c r="AT935" i="3"/>
  <c r="AU935" i="3"/>
  <c r="AY935" i="3"/>
  <c r="AZ935" i="3"/>
  <c r="AN936" i="3"/>
  <c r="AT936" i="3"/>
  <c r="AU936" i="3"/>
  <c r="AY936" i="3"/>
  <c r="AZ936" i="3"/>
  <c r="AN937" i="3"/>
  <c r="AT937" i="3"/>
  <c r="AU937" i="3"/>
  <c r="AY937" i="3"/>
  <c r="AZ937" i="3"/>
  <c r="AN938" i="3"/>
  <c r="AT938" i="3"/>
  <c r="AU938" i="3"/>
  <c r="AY938" i="3"/>
  <c r="AZ938" i="3"/>
  <c r="AT939" i="3"/>
  <c r="AU939" i="3"/>
  <c r="AY939" i="3"/>
  <c r="AZ939" i="3"/>
  <c r="AT940" i="3"/>
  <c r="AU940" i="3"/>
  <c r="AY940" i="3"/>
  <c r="AZ940" i="3"/>
  <c r="AT941" i="3"/>
  <c r="AU941" i="3"/>
  <c r="AY941" i="3"/>
  <c r="AZ941" i="3"/>
  <c r="AT942" i="3"/>
  <c r="AU942" i="3"/>
  <c r="AY942" i="3"/>
  <c r="AZ942" i="3"/>
  <c r="AN943" i="3"/>
  <c r="AT943" i="3"/>
  <c r="AU943" i="3"/>
  <c r="AY943" i="3"/>
  <c r="AZ943" i="3"/>
  <c r="AN944" i="3"/>
  <c r="AT944" i="3"/>
  <c r="AU944" i="3"/>
  <c r="AY944" i="3"/>
  <c r="AZ944" i="3"/>
  <c r="AN945" i="3"/>
  <c r="AT945" i="3"/>
  <c r="AU945" i="3"/>
  <c r="AY945" i="3"/>
  <c r="AZ945" i="3"/>
  <c r="AN946" i="3"/>
  <c r="AT946" i="3"/>
  <c r="AU946" i="3"/>
  <c r="AY946" i="3"/>
  <c r="AZ946" i="3"/>
  <c r="AN947" i="3"/>
  <c r="AT947" i="3"/>
  <c r="AU947" i="3"/>
  <c r="AY947" i="3"/>
  <c r="AZ947" i="3"/>
  <c r="AN948" i="3"/>
  <c r="AT948" i="3"/>
  <c r="AU948" i="3"/>
  <c r="AY948" i="3"/>
  <c r="AZ948" i="3"/>
  <c r="AN949" i="3"/>
  <c r="AT949" i="3"/>
  <c r="AU949" i="3"/>
  <c r="AY949" i="3"/>
  <c r="AZ949" i="3"/>
  <c r="AN950" i="3"/>
  <c r="AT950" i="3"/>
  <c r="AU950" i="3"/>
  <c r="AY950" i="3"/>
  <c r="AZ950" i="3"/>
  <c r="AN951" i="3"/>
  <c r="AT951" i="3"/>
  <c r="AU951" i="3"/>
  <c r="AY951" i="3"/>
  <c r="AZ951" i="3"/>
  <c r="AN952" i="3"/>
  <c r="AT952" i="3"/>
  <c r="AU952" i="3"/>
  <c r="AY952" i="3"/>
  <c r="AZ952" i="3"/>
  <c r="AT953" i="3"/>
  <c r="AU953" i="3"/>
  <c r="AY953" i="3"/>
  <c r="AZ953" i="3"/>
  <c r="AT954" i="3"/>
  <c r="AU954" i="3"/>
  <c r="AY954" i="3"/>
  <c r="AZ954" i="3"/>
  <c r="AT955" i="3"/>
  <c r="AU955" i="3"/>
  <c r="AY955" i="3"/>
  <c r="AZ955" i="3"/>
  <c r="AT956" i="3"/>
  <c r="AU956" i="3"/>
  <c r="AY956" i="3"/>
  <c r="AZ956" i="3"/>
  <c r="AN957" i="3"/>
  <c r="AT957" i="3"/>
  <c r="AU957" i="3"/>
  <c r="AY957" i="3"/>
  <c r="AZ957" i="3"/>
  <c r="AN958" i="3"/>
  <c r="AT958" i="3"/>
  <c r="AU958" i="3"/>
  <c r="AY958" i="3"/>
  <c r="AZ958" i="3"/>
  <c r="AN959" i="3"/>
  <c r="AT959" i="3"/>
  <c r="AU959" i="3"/>
  <c r="AY959" i="3"/>
  <c r="AZ959" i="3"/>
  <c r="AN960" i="3"/>
  <c r="AT960" i="3"/>
  <c r="AU960" i="3"/>
  <c r="AY960" i="3"/>
  <c r="AZ960" i="3"/>
  <c r="AN961" i="3"/>
  <c r="AT961" i="3"/>
  <c r="AU961" i="3"/>
  <c r="AY961" i="3"/>
  <c r="AZ961" i="3"/>
  <c r="AN962" i="3"/>
  <c r="AT962" i="3"/>
  <c r="AU962" i="3"/>
  <c r="AY962" i="3"/>
  <c r="AZ962" i="3"/>
  <c r="AN963" i="3"/>
  <c r="AT963" i="3"/>
  <c r="AU963" i="3"/>
  <c r="AY963" i="3"/>
  <c r="AZ963" i="3"/>
  <c r="AN964" i="3"/>
  <c r="AT964" i="3"/>
  <c r="AU964" i="3"/>
  <c r="AY964" i="3"/>
  <c r="AZ964" i="3"/>
  <c r="AN965" i="3"/>
  <c r="AT965" i="3"/>
  <c r="AU965" i="3"/>
  <c r="AY965" i="3"/>
  <c r="AZ965" i="3"/>
  <c r="AN966" i="3"/>
  <c r="AT966" i="3"/>
  <c r="AU966" i="3"/>
  <c r="AY966" i="3"/>
  <c r="AZ966" i="3"/>
  <c r="AT967" i="3"/>
  <c r="AU967" i="3"/>
  <c r="AY967" i="3"/>
  <c r="AZ967" i="3"/>
  <c r="AT968" i="3"/>
  <c r="AU968" i="3"/>
  <c r="AY968" i="3"/>
  <c r="AZ968" i="3"/>
  <c r="AT969" i="3"/>
  <c r="AU969" i="3"/>
  <c r="AY969" i="3"/>
  <c r="AZ969" i="3"/>
  <c r="AT970" i="3"/>
  <c r="AU970" i="3"/>
  <c r="AY970" i="3"/>
  <c r="AZ970" i="3"/>
  <c r="AN971" i="3"/>
  <c r="AT971" i="3"/>
  <c r="AU971" i="3"/>
  <c r="AY971" i="3"/>
  <c r="AZ971" i="3"/>
  <c r="AN972" i="3"/>
  <c r="AT972" i="3"/>
  <c r="AU972" i="3"/>
  <c r="AY972" i="3"/>
  <c r="AZ972" i="3"/>
  <c r="AN973" i="3"/>
  <c r="AT973" i="3"/>
  <c r="AU973" i="3"/>
  <c r="AY973" i="3"/>
  <c r="AZ973" i="3"/>
  <c r="AN974" i="3"/>
  <c r="AT974" i="3"/>
  <c r="AU974" i="3"/>
  <c r="AY974" i="3"/>
  <c r="AZ974" i="3"/>
  <c r="AN975" i="3"/>
  <c r="AT975" i="3"/>
  <c r="AU975" i="3"/>
  <c r="AY975" i="3"/>
  <c r="AZ975" i="3"/>
  <c r="AN976" i="3"/>
  <c r="AT976" i="3"/>
  <c r="AU976" i="3"/>
  <c r="AY976" i="3"/>
  <c r="AZ976" i="3"/>
  <c r="AN977" i="3"/>
  <c r="AT977" i="3"/>
  <c r="AU977" i="3"/>
  <c r="AY977" i="3"/>
  <c r="AZ977" i="3"/>
  <c r="AN978" i="3"/>
  <c r="AT978" i="3"/>
  <c r="AU978" i="3"/>
  <c r="AY978" i="3"/>
  <c r="AZ978" i="3"/>
  <c r="AN979" i="3"/>
  <c r="AT979" i="3"/>
  <c r="AU979" i="3"/>
  <c r="AY979" i="3"/>
  <c r="AZ979" i="3"/>
  <c r="AN980" i="3"/>
  <c r="AT980" i="3"/>
  <c r="AU980" i="3"/>
  <c r="AY980" i="3"/>
  <c r="AZ980" i="3"/>
  <c r="AT981" i="3"/>
  <c r="AU981" i="3"/>
  <c r="AY981" i="3"/>
  <c r="AZ981" i="3"/>
  <c r="AT982" i="3"/>
  <c r="AU982" i="3"/>
  <c r="AY982" i="3"/>
  <c r="AZ982" i="3"/>
  <c r="AT983" i="3"/>
  <c r="AU983" i="3"/>
  <c r="AY983" i="3"/>
  <c r="AZ983" i="3"/>
  <c r="AT984" i="3"/>
  <c r="AU984" i="3"/>
  <c r="AY984" i="3"/>
  <c r="AZ984" i="3"/>
  <c r="AN985" i="3"/>
  <c r="AT985" i="3"/>
  <c r="AU985" i="3"/>
  <c r="AY985" i="3"/>
  <c r="AZ985" i="3"/>
  <c r="AN986" i="3"/>
  <c r="AT986" i="3"/>
  <c r="AU986" i="3"/>
  <c r="AY986" i="3"/>
  <c r="AZ986" i="3"/>
  <c r="AN987" i="3"/>
  <c r="AT987" i="3"/>
  <c r="AU987" i="3"/>
  <c r="AY987" i="3"/>
  <c r="AZ987" i="3"/>
  <c r="AN988" i="3"/>
  <c r="AT988" i="3"/>
  <c r="AU988" i="3"/>
  <c r="AY988" i="3"/>
  <c r="AZ988" i="3"/>
  <c r="AN989" i="3"/>
  <c r="AT989" i="3"/>
  <c r="AU989" i="3"/>
  <c r="AY989" i="3"/>
  <c r="AZ989" i="3"/>
  <c r="AN990" i="3"/>
  <c r="AT990" i="3"/>
  <c r="AU990" i="3"/>
  <c r="AY990" i="3"/>
  <c r="AZ990" i="3"/>
  <c r="AN991" i="3"/>
  <c r="AT991" i="3"/>
  <c r="AU991" i="3"/>
  <c r="AY991" i="3"/>
  <c r="AZ991" i="3"/>
  <c r="AN992" i="3"/>
  <c r="AT992" i="3"/>
  <c r="AU992" i="3"/>
  <c r="AY992" i="3"/>
  <c r="AZ992" i="3"/>
  <c r="AN993" i="3"/>
  <c r="AT993" i="3"/>
  <c r="AU993" i="3"/>
  <c r="AY993" i="3"/>
  <c r="AZ993" i="3"/>
  <c r="AN994" i="3"/>
  <c r="AT994" i="3"/>
  <c r="AU994" i="3"/>
  <c r="AY994" i="3"/>
  <c r="AZ994" i="3"/>
  <c r="AT995" i="3"/>
  <c r="AU995" i="3"/>
  <c r="AY995" i="3"/>
  <c r="AZ995" i="3"/>
  <c r="AT996" i="3"/>
  <c r="AU996" i="3"/>
  <c r="AY996" i="3"/>
  <c r="AZ996" i="3"/>
  <c r="AT997" i="3"/>
  <c r="AU997" i="3"/>
  <c r="AY997" i="3"/>
  <c r="AZ997" i="3"/>
  <c r="AT998" i="3"/>
  <c r="AU998" i="3"/>
  <c r="AY998" i="3"/>
  <c r="AZ998" i="3"/>
  <c r="AN999" i="3"/>
  <c r="AT999" i="3"/>
  <c r="AU999" i="3"/>
  <c r="AY999" i="3"/>
  <c r="AZ999" i="3"/>
  <c r="AN1000" i="3"/>
  <c r="AT1000" i="3"/>
  <c r="AU1000" i="3"/>
  <c r="AY1000" i="3"/>
  <c r="AZ1000" i="3"/>
  <c r="AN1001" i="3"/>
  <c r="AT1001" i="3"/>
  <c r="AU1001" i="3"/>
  <c r="AY1001" i="3"/>
  <c r="AZ1001" i="3"/>
  <c r="AN1002" i="3"/>
  <c r="AT1002" i="3"/>
  <c r="AU1002" i="3"/>
  <c r="AY1002" i="3"/>
  <c r="AZ1002" i="3"/>
  <c r="AN1003" i="3"/>
  <c r="AT1003" i="3"/>
  <c r="AU1003" i="3"/>
  <c r="AY1003" i="3"/>
  <c r="AZ1003" i="3"/>
  <c r="AN1004" i="3"/>
  <c r="AT1004" i="3"/>
  <c r="AU1004" i="3"/>
  <c r="AY1004" i="3"/>
  <c r="AZ1004" i="3"/>
  <c r="AN1005" i="3"/>
  <c r="AT1005" i="3"/>
  <c r="AU1005" i="3"/>
  <c r="AY1005" i="3"/>
  <c r="AZ1005" i="3"/>
  <c r="AN1006" i="3"/>
  <c r="AT1006" i="3"/>
  <c r="AU1006" i="3"/>
  <c r="AY1006" i="3"/>
  <c r="AZ1006" i="3"/>
  <c r="AN1007" i="3"/>
  <c r="AT1007" i="3"/>
  <c r="AU1007" i="3"/>
  <c r="AY1007" i="3"/>
  <c r="AZ1007" i="3"/>
  <c r="AN1008" i="3"/>
  <c r="AT1008" i="3"/>
  <c r="AU1008" i="3"/>
  <c r="AY1008" i="3"/>
  <c r="AZ1008" i="3"/>
  <c r="AT1009" i="3"/>
  <c r="AU1009" i="3"/>
  <c r="AY1009" i="3"/>
  <c r="AZ1009" i="3"/>
  <c r="AT1010" i="3"/>
  <c r="AU1010" i="3"/>
  <c r="AY1010" i="3"/>
  <c r="AZ1010" i="3"/>
  <c r="AT1011" i="3"/>
  <c r="AU1011" i="3"/>
  <c r="AY1011" i="3"/>
  <c r="AZ1011" i="3"/>
  <c r="AT1012" i="3"/>
  <c r="AU1012" i="3"/>
  <c r="AY1012" i="3"/>
  <c r="AZ1012" i="3"/>
  <c r="AN1013" i="3"/>
  <c r="AT1013" i="3"/>
  <c r="AU1013" i="3"/>
  <c r="AY1013" i="3"/>
  <c r="AZ1013" i="3"/>
  <c r="AN1014" i="3"/>
  <c r="AT1014" i="3"/>
  <c r="AU1014" i="3"/>
  <c r="AY1014" i="3"/>
  <c r="AZ1014" i="3"/>
  <c r="AN1015" i="3"/>
  <c r="AT1015" i="3"/>
  <c r="AU1015" i="3"/>
  <c r="AY1015" i="3"/>
  <c r="AZ1015" i="3"/>
  <c r="AN1016" i="3"/>
  <c r="AT1016" i="3"/>
  <c r="AU1016" i="3"/>
  <c r="AY1016" i="3"/>
  <c r="AZ1016" i="3"/>
  <c r="AN1017" i="3"/>
  <c r="AT1017" i="3"/>
  <c r="AU1017" i="3"/>
  <c r="AY1017" i="3"/>
  <c r="AZ1017" i="3"/>
  <c r="AN1018" i="3"/>
  <c r="AT1018" i="3"/>
  <c r="AU1018" i="3"/>
  <c r="AY1018" i="3"/>
  <c r="AZ1018" i="3"/>
  <c r="AN1019" i="3"/>
  <c r="AT1019" i="3"/>
  <c r="AU1019" i="3"/>
  <c r="AY1019" i="3"/>
  <c r="AZ1019" i="3"/>
  <c r="AN1020" i="3"/>
  <c r="AT1020" i="3"/>
  <c r="AU1020" i="3"/>
  <c r="AY1020" i="3"/>
  <c r="AZ1020" i="3"/>
  <c r="AN1021" i="3"/>
  <c r="AT1021" i="3"/>
  <c r="AU1021" i="3"/>
  <c r="AY1021" i="3"/>
  <c r="AZ1021" i="3"/>
  <c r="AN1022" i="3"/>
  <c r="AT1022" i="3"/>
  <c r="AU1022" i="3"/>
  <c r="AY1022" i="3"/>
  <c r="AZ1022" i="3"/>
  <c r="AT1023" i="3"/>
  <c r="AU1023" i="3"/>
  <c r="AY1023" i="3"/>
  <c r="AZ1023" i="3"/>
  <c r="AT1024" i="3"/>
  <c r="AU1024" i="3"/>
  <c r="AY1024" i="3"/>
  <c r="AZ1024" i="3"/>
  <c r="AT1025" i="3"/>
  <c r="AU1025" i="3"/>
  <c r="AY1025" i="3"/>
  <c r="AZ1025" i="3"/>
  <c r="AT1026" i="3"/>
  <c r="AU1026" i="3"/>
  <c r="AY1026" i="3"/>
  <c r="AZ1026" i="3"/>
  <c r="AN1027" i="3"/>
  <c r="AT1027" i="3"/>
  <c r="AU1027" i="3"/>
  <c r="AY1027" i="3"/>
  <c r="AZ1027" i="3"/>
  <c r="AN1028" i="3"/>
  <c r="AT1028" i="3"/>
  <c r="AU1028" i="3"/>
  <c r="AY1028" i="3"/>
  <c r="AZ1028" i="3"/>
  <c r="AN1029" i="3"/>
  <c r="AT1029" i="3"/>
  <c r="AU1029" i="3"/>
  <c r="AY1029" i="3"/>
  <c r="AZ1029" i="3"/>
  <c r="AN1030" i="3"/>
  <c r="AT1030" i="3"/>
  <c r="AU1030" i="3"/>
  <c r="AY1030" i="3"/>
  <c r="AZ1030" i="3"/>
  <c r="AN1031" i="3"/>
  <c r="AT1031" i="3"/>
  <c r="AU1031" i="3"/>
  <c r="AY1031" i="3"/>
  <c r="AZ1031" i="3"/>
  <c r="AN1032" i="3"/>
  <c r="AT1032" i="3"/>
  <c r="AU1032" i="3"/>
  <c r="AY1032" i="3"/>
  <c r="AZ1032" i="3"/>
  <c r="AN1033" i="3"/>
  <c r="AT1033" i="3"/>
  <c r="AU1033" i="3"/>
  <c r="AY1033" i="3"/>
  <c r="AZ1033" i="3"/>
  <c r="AN1034" i="3"/>
  <c r="AT1034" i="3"/>
  <c r="AU1034" i="3"/>
  <c r="AY1034" i="3"/>
  <c r="AZ1034" i="3"/>
  <c r="AN1035" i="3"/>
  <c r="AT1035" i="3"/>
  <c r="AU1035" i="3"/>
  <c r="AY1035" i="3"/>
  <c r="AZ1035" i="3"/>
  <c r="AN1036" i="3"/>
  <c r="AT1036" i="3"/>
  <c r="AU1036" i="3"/>
  <c r="AY1036" i="3"/>
  <c r="AZ1036" i="3"/>
  <c r="AT1037" i="3"/>
  <c r="AU1037" i="3"/>
  <c r="AY1037" i="3"/>
  <c r="AZ1037" i="3"/>
  <c r="AT1038" i="3"/>
  <c r="AU1038" i="3"/>
  <c r="AY1038" i="3"/>
  <c r="AZ1038" i="3"/>
  <c r="AT1039" i="3"/>
  <c r="AU1039" i="3"/>
  <c r="AY1039" i="3"/>
  <c r="AZ1039" i="3"/>
  <c r="AT1040" i="3"/>
  <c r="AU1040" i="3"/>
  <c r="AY1040" i="3"/>
  <c r="AZ1040" i="3"/>
  <c r="AN1041" i="3"/>
  <c r="AT1041" i="3"/>
  <c r="AU1041" i="3"/>
  <c r="AY1041" i="3"/>
  <c r="AZ1041" i="3"/>
  <c r="AN1042" i="3"/>
  <c r="AT1042" i="3"/>
  <c r="AU1042" i="3"/>
  <c r="AY1042" i="3"/>
  <c r="AZ1042" i="3"/>
  <c r="AN1043" i="3"/>
  <c r="AT1043" i="3"/>
  <c r="AU1043" i="3"/>
  <c r="AY1043" i="3"/>
  <c r="AZ1043" i="3"/>
  <c r="AN1044" i="3"/>
  <c r="AT1044" i="3"/>
  <c r="AU1044" i="3"/>
  <c r="AY1044" i="3"/>
  <c r="AZ1044" i="3"/>
  <c r="AN1045" i="3"/>
  <c r="AT1045" i="3"/>
  <c r="AU1045" i="3"/>
  <c r="AY1045" i="3"/>
  <c r="AZ1045" i="3"/>
  <c r="AN1046" i="3"/>
  <c r="AT1046" i="3"/>
  <c r="AU1046" i="3"/>
  <c r="AY1046" i="3"/>
  <c r="AZ1046" i="3"/>
  <c r="AN1047" i="3"/>
  <c r="AT1047" i="3"/>
  <c r="AU1047" i="3"/>
  <c r="AY1047" i="3"/>
  <c r="AZ1047" i="3"/>
  <c r="AN1048" i="3"/>
  <c r="AT1048" i="3"/>
  <c r="AU1048" i="3"/>
  <c r="AY1048" i="3"/>
  <c r="AZ1048" i="3"/>
  <c r="AN1049" i="3"/>
  <c r="AT1049" i="3"/>
  <c r="AU1049" i="3"/>
  <c r="AY1049" i="3"/>
  <c r="AZ1049" i="3"/>
  <c r="AN1050" i="3"/>
  <c r="AT1050" i="3"/>
  <c r="AU1050" i="3"/>
  <c r="AY1050" i="3"/>
  <c r="AZ1050" i="3"/>
  <c r="AT1051" i="3"/>
  <c r="AU1051" i="3"/>
  <c r="AY1051" i="3"/>
  <c r="AZ1051" i="3"/>
  <c r="AT1052" i="3"/>
  <c r="AU1052" i="3"/>
  <c r="AY1052" i="3"/>
  <c r="AZ1052" i="3"/>
  <c r="AT1053" i="3"/>
  <c r="AU1053" i="3"/>
  <c r="AY1053" i="3"/>
  <c r="AZ1053" i="3"/>
  <c r="AT1054" i="3"/>
  <c r="AU1054" i="3"/>
  <c r="AY1054" i="3"/>
  <c r="AZ1054" i="3"/>
  <c r="AN1055" i="3"/>
  <c r="AT1055" i="3"/>
  <c r="AU1055" i="3"/>
  <c r="AY1055" i="3"/>
  <c r="AZ1055" i="3"/>
  <c r="AN1056" i="3"/>
  <c r="AT1056" i="3"/>
  <c r="AU1056" i="3"/>
  <c r="AY1056" i="3"/>
  <c r="AZ1056" i="3"/>
  <c r="AN1057" i="3"/>
  <c r="AT1057" i="3"/>
  <c r="AU1057" i="3"/>
  <c r="AY1057" i="3"/>
  <c r="AZ1057" i="3"/>
  <c r="AN1058" i="3"/>
  <c r="AT1058" i="3"/>
  <c r="AU1058" i="3"/>
  <c r="AY1058" i="3"/>
  <c r="AZ1058" i="3"/>
  <c r="AN1059" i="3"/>
  <c r="AT1059" i="3"/>
  <c r="AU1059" i="3"/>
  <c r="AY1059" i="3"/>
  <c r="AZ1059" i="3"/>
  <c r="AN1060" i="3"/>
  <c r="AT1060" i="3"/>
  <c r="AU1060" i="3"/>
  <c r="AY1060" i="3"/>
  <c r="AZ1060" i="3"/>
  <c r="AN1061" i="3"/>
  <c r="AT1061" i="3"/>
  <c r="AU1061" i="3"/>
  <c r="AY1061" i="3"/>
  <c r="AZ1061" i="3"/>
  <c r="AN1062" i="3"/>
  <c r="AT1062" i="3"/>
  <c r="AU1062" i="3"/>
  <c r="AY1062" i="3"/>
  <c r="AZ1062" i="3"/>
  <c r="AN1063" i="3"/>
  <c r="AT1063" i="3"/>
  <c r="AU1063" i="3"/>
  <c r="AY1063" i="3"/>
  <c r="AZ1063" i="3"/>
  <c r="AN1064" i="3"/>
  <c r="AT1064" i="3"/>
  <c r="AU1064" i="3"/>
  <c r="AY1064" i="3"/>
  <c r="AZ1064" i="3"/>
  <c r="AT1065" i="3"/>
  <c r="AU1065" i="3"/>
  <c r="AY1065" i="3"/>
  <c r="AZ1065" i="3"/>
  <c r="AT1066" i="3"/>
  <c r="AU1066" i="3"/>
  <c r="AY1066" i="3"/>
  <c r="AZ1066" i="3"/>
  <c r="AT1067" i="3"/>
  <c r="AU1067" i="3"/>
  <c r="AY1067" i="3"/>
  <c r="AZ1067" i="3"/>
  <c r="AT1068" i="3"/>
  <c r="AU1068" i="3"/>
  <c r="AY1068" i="3"/>
  <c r="AZ1068" i="3"/>
  <c r="AN1069" i="3"/>
  <c r="AT1069" i="3"/>
  <c r="AU1069" i="3"/>
  <c r="AY1069" i="3"/>
  <c r="AZ1069" i="3"/>
  <c r="AN1070" i="3"/>
  <c r="AT1070" i="3"/>
  <c r="AU1070" i="3"/>
  <c r="AY1070" i="3"/>
  <c r="AZ1070" i="3"/>
  <c r="AN1071" i="3"/>
  <c r="AT1071" i="3"/>
  <c r="AU1071" i="3"/>
  <c r="AY1071" i="3"/>
  <c r="AZ1071" i="3"/>
  <c r="AN1072" i="3"/>
  <c r="AT1072" i="3"/>
  <c r="AU1072" i="3"/>
  <c r="AY1072" i="3"/>
  <c r="AZ1072" i="3"/>
  <c r="AN1073" i="3"/>
  <c r="AT1073" i="3"/>
  <c r="AU1073" i="3"/>
  <c r="AY1073" i="3"/>
  <c r="AZ1073" i="3"/>
  <c r="AN1074" i="3"/>
  <c r="AT1074" i="3"/>
  <c r="AU1074" i="3"/>
  <c r="AY1074" i="3"/>
  <c r="AZ1074" i="3"/>
  <c r="AN1075" i="3"/>
  <c r="AT1075" i="3"/>
  <c r="AU1075" i="3"/>
  <c r="AY1075" i="3"/>
  <c r="AZ1075" i="3"/>
  <c r="AN1076" i="3"/>
  <c r="AT1076" i="3"/>
  <c r="AU1076" i="3"/>
  <c r="AY1076" i="3"/>
  <c r="AZ1076" i="3"/>
  <c r="AN1077" i="3"/>
  <c r="AT1077" i="3"/>
  <c r="AU1077" i="3"/>
  <c r="AY1077" i="3"/>
  <c r="AZ1077" i="3"/>
  <c r="AN1078" i="3"/>
  <c r="AT1078" i="3"/>
  <c r="AU1078" i="3"/>
  <c r="AY1078" i="3"/>
  <c r="AZ1078" i="3"/>
  <c r="AT1079" i="3"/>
  <c r="AU1079" i="3"/>
  <c r="AY1079" i="3"/>
  <c r="AZ1079" i="3"/>
  <c r="AT1080" i="3"/>
  <c r="AU1080" i="3"/>
  <c r="AY1080" i="3"/>
  <c r="AZ1080" i="3"/>
  <c r="AT1081" i="3"/>
  <c r="AU1081" i="3"/>
  <c r="AY1081" i="3"/>
  <c r="AZ1081" i="3"/>
  <c r="AT1082" i="3"/>
  <c r="AU1082" i="3"/>
  <c r="AY1082" i="3"/>
  <c r="AZ1082" i="3"/>
  <c r="AN1083" i="3"/>
  <c r="AT1083" i="3"/>
  <c r="AU1083" i="3"/>
  <c r="AY1083" i="3"/>
  <c r="AZ1083" i="3"/>
  <c r="AN1084" i="3"/>
  <c r="AT1084" i="3"/>
  <c r="AU1084" i="3"/>
  <c r="AY1084" i="3"/>
  <c r="AZ1084" i="3"/>
  <c r="AN1085" i="3"/>
  <c r="AT1085" i="3"/>
  <c r="AU1085" i="3"/>
  <c r="AY1085" i="3"/>
  <c r="AZ1085" i="3"/>
  <c r="AN1086" i="3"/>
  <c r="AT1086" i="3"/>
  <c r="AU1086" i="3"/>
  <c r="AY1086" i="3"/>
  <c r="AZ1086" i="3"/>
  <c r="AN1087" i="3"/>
  <c r="AT1087" i="3"/>
  <c r="AU1087" i="3"/>
  <c r="AY1087" i="3"/>
  <c r="AZ1087" i="3"/>
  <c r="AN1088" i="3"/>
  <c r="AT1088" i="3"/>
  <c r="AU1088" i="3"/>
  <c r="AY1088" i="3"/>
  <c r="AZ1088" i="3"/>
  <c r="AN1089" i="3"/>
  <c r="AT1089" i="3"/>
  <c r="AU1089" i="3"/>
  <c r="AY1089" i="3"/>
  <c r="AZ1089" i="3"/>
  <c r="AN1090" i="3"/>
  <c r="AT1090" i="3"/>
  <c r="AU1090" i="3"/>
  <c r="AY1090" i="3"/>
  <c r="AZ1090" i="3"/>
  <c r="AN1091" i="3"/>
  <c r="AT1091" i="3"/>
  <c r="AU1091" i="3"/>
  <c r="AY1091" i="3"/>
  <c r="AZ1091" i="3"/>
  <c r="AN1092" i="3"/>
  <c r="AT1092" i="3"/>
  <c r="AU1092" i="3"/>
  <c r="AY1092" i="3"/>
  <c r="AZ1092" i="3"/>
  <c r="AT1093" i="3"/>
  <c r="AU1093" i="3"/>
  <c r="AY1093" i="3"/>
  <c r="AZ1093" i="3"/>
  <c r="AT1094" i="3"/>
  <c r="AU1094" i="3"/>
  <c r="AY1094" i="3"/>
  <c r="AZ1094" i="3"/>
  <c r="AN1097" i="3"/>
  <c r="AN1098" i="3"/>
  <c r="AN1099" i="3"/>
  <c r="AN1100" i="3"/>
  <c r="AN1101" i="3"/>
  <c r="AN1102" i="3"/>
  <c r="AN1103" i="3"/>
  <c r="AN1104" i="3"/>
  <c r="AN1105" i="3"/>
  <c r="AN1106" i="3"/>
  <c r="AN1111" i="3"/>
  <c r="AN1112" i="3"/>
  <c r="AN1113" i="3"/>
  <c r="AN1114" i="3"/>
  <c r="AN1115" i="3"/>
  <c r="AN1116" i="3"/>
  <c r="AN1117" i="3"/>
  <c r="AN1118" i="3"/>
  <c r="AN1119" i="3"/>
  <c r="AN1120" i="3"/>
  <c r="AN1125" i="3"/>
  <c r="AN1126" i="3"/>
  <c r="AN1127" i="3"/>
  <c r="AN1128" i="3"/>
  <c r="AN1129" i="3"/>
  <c r="AN1130" i="3"/>
  <c r="AN1131" i="3"/>
  <c r="AN1132" i="3"/>
  <c r="AN1133" i="3"/>
  <c r="AN1134" i="3"/>
  <c r="AN1139" i="3"/>
  <c r="AN1140" i="3"/>
  <c r="AN1141" i="3"/>
  <c r="AN1142" i="3"/>
  <c r="AN1143" i="3"/>
  <c r="AN1144" i="3"/>
  <c r="AN1145" i="3"/>
  <c r="AN1146" i="3"/>
  <c r="AN1147" i="3"/>
  <c r="AN1148" i="3"/>
  <c r="AN1153" i="3"/>
  <c r="AN1154" i="3"/>
  <c r="AN1155" i="3"/>
  <c r="AN1156" i="3"/>
  <c r="AN1157" i="3"/>
  <c r="AN1158" i="3"/>
  <c r="AN1159" i="3"/>
  <c r="AN1160" i="3"/>
  <c r="AN1161" i="3"/>
  <c r="AN1162" i="3"/>
  <c r="AN1167" i="3"/>
  <c r="AN1168" i="3"/>
  <c r="AN1169" i="3"/>
  <c r="AN1170" i="3"/>
  <c r="AN1171" i="3"/>
  <c r="AN1172" i="3"/>
  <c r="AN1173" i="3"/>
  <c r="AN1174" i="3"/>
  <c r="AN1175" i="3"/>
  <c r="AN1176" i="3"/>
  <c r="AN1181" i="3"/>
  <c r="AN1182" i="3"/>
  <c r="AN1183" i="3"/>
  <c r="AN1184" i="3"/>
  <c r="AN1185" i="3"/>
  <c r="AN1186" i="3"/>
  <c r="AN1187" i="3"/>
  <c r="AN1188" i="3"/>
  <c r="AN1189" i="3"/>
  <c r="AN1190" i="3"/>
  <c r="AN1195" i="3"/>
  <c r="AN1196" i="3"/>
  <c r="AN1197" i="3"/>
  <c r="AN1198" i="3"/>
  <c r="AN1199" i="3"/>
  <c r="AN1200" i="3"/>
  <c r="AN1201" i="3"/>
  <c r="AN1202" i="3"/>
  <c r="AN1203" i="3"/>
  <c r="AN1204" i="3"/>
  <c r="AN1209" i="3"/>
  <c r="AN1210" i="3"/>
  <c r="AN1211" i="3"/>
  <c r="AN1212" i="3"/>
  <c r="AN1213" i="3"/>
  <c r="AN1214" i="3"/>
  <c r="AN1215" i="3"/>
  <c r="AN1216" i="3"/>
  <c r="AN1217" i="3"/>
  <c r="AN1218" i="3"/>
  <c r="AN1223" i="3"/>
  <c r="AN1224" i="3"/>
  <c r="AN1225" i="3"/>
  <c r="AN1226" i="3"/>
  <c r="AN1227" i="3"/>
  <c r="AN1228" i="3"/>
  <c r="AN1229" i="3"/>
  <c r="AN1230" i="3"/>
  <c r="AN1231" i="3"/>
  <c r="AN1232" i="3"/>
  <c r="AN1237" i="3"/>
  <c r="AN1238" i="3"/>
  <c r="AN1239" i="3"/>
  <c r="AN1240" i="3"/>
  <c r="AN1241" i="3"/>
  <c r="AN1242" i="3"/>
  <c r="AN1243" i="3"/>
  <c r="AN1244" i="3"/>
  <c r="AN1245" i="3"/>
  <c r="AN1246" i="3"/>
  <c r="AN1251" i="3"/>
  <c r="AN1252" i="3"/>
  <c r="AN1253" i="3"/>
  <c r="AN1254" i="3"/>
  <c r="AN1255" i="3"/>
  <c r="AN1256" i="3"/>
  <c r="AN1257" i="3"/>
  <c r="AN1258" i="3"/>
  <c r="AN1259" i="3"/>
  <c r="AN1260" i="3"/>
  <c r="AN1265" i="3"/>
  <c r="AN1266" i="3"/>
  <c r="AN1267" i="3"/>
  <c r="AN1268" i="3"/>
  <c r="AN1269" i="3"/>
  <c r="AN1270" i="3"/>
  <c r="AN1271" i="3"/>
  <c r="AN1272" i="3"/>
  <c r="AN1273" i="3"/>
  <c r="AN1274" i="3"/>
  <c r="AN1279" i="3"/>
  <c r="AN1280" i="3"/>
  <c r="AN1281" i="3"/>
  <c r="AN1282" i="3"/>
  <c r="AN1283" i="3"/>
  <c r="AN1284" i="3"/>
  <c r="AN1285" i="3"/>
  <c r="AN1286" i="3"/>
  <c r="AN1287" i="3"/>
  <c r="AN1288" i="3"/>
  <c r="AN1293" i="3"/>
  <c r="AN1294" i="3"/>
  <c r="AN1295" i="3"/>
  <c r="AN1296" i="3"/>
  <c r="AN1297" i="3"/>
  <c r="AN1298" i="3"/>
  <c r="AN1299" i="3"/>
  <c r="AN1300" i="3"/>
  <c r="AN1301" i="3"/>
  <c r="AN1302" i="3"/>
  <c r="AN1307" i="3"/>
  <c r="AN1308" i="3"/>
  <c r="AN1309" i="3"/>
  <c r="AN1310" i="3"/>
  <c r="AN1311" i="3"/>
  <c r="AN1312" i="3"/>
  <c r="AN1313" i="3"/>
  <c r="AN1314" i="3"/>
  <c r="AN1315" i="3"/>
  <c r="AN1316" i="3"/>
  <c r="AN1321" i="3"/>
  <c r="AN1322" i="3"/>
  <c r="AN1323" i="3"/>
  <c r="AN1324" i="3"/>
  <c r="AN1325" i="3"/>
  <c r="AN1326" i="3"/>
  <c r="AN1327" i="3"/>
  <c r="AN1328" i="3"/>
  <c r="AN1329" i="3"/>
  <c r="AN1330" i="3"/>
  <c r="AN1335" i="3"/>
  <c r="AN1336" i="3"/>
  <c r="AN1337" i="3"/>
  <c r="AN1338" i="3"/>
  <c r="AN1339" i="3"/>
  <c r="AN1340" i="3"/>
  <c r="AN1341" i="3"/>
  <c r="AN1342" i="3"/>
  <c r="AN1343" i="3"/>
  <c r="AN1344" i="3"/>
  <c r="AN1349" i="3"/>
  <c r="AN1350" i="3"/>
  <c r="AN1351" i="3"/>
  <c r="AN1352" i="3"/>
  <c r="AN1353" i="3"/>
  <c r="AN1354" i="3"/>
  <c r="AN1355" i="3"/>
  <c r="AN1356" i="3"/>
  <c r="AN1357" i="3"/>
  <c r="AN1358" i="3"/>
  <c r="AN1363" i="3"/>
  <c r="AN1364" i="3"/>
  <c r="AN1365" i="3"/>
  <c r="AN1366" i="3"/>
  <c r="AN1367" i="3"/>
  <c r="AN1368" i="3"/>
  <c r="AN1369" i="3"/>
  <c r="AN1370" i="3"/>
  <c r="AN1371" i="3"/>
  <c r="AN1372" i="3"/>
  <c r="AN1377" i="3"/>
  <c r="AN1378" i="3"/>
  <c r="AN1379" i="3"/>
  <c r="AN1380" i="3"/>
  <c r="AN1381" i="3"/>
  <c r="AN1382" i="3"/>
  <c r="AN1383" i="3"/>
  <c r="AN1384" i="3"/>
  <c r="AN1385" i="3"/>
  <c r="AN1386" i="3"/>
  <c r="AN1391" i="3"/>
  <c r="AN1392" i="3"/>
  <c r="AN1393" i="3"/>
  <c r="AN1394" i="3"/>
  <c r="AN1395" i="3"/>
  <c r="AN1396" i="3"/>
  <c r="AN1397" i="3"/>
  <c r="AN1398" i="3"/>
  <c r="AN1399" i="3"/>
  <c r="AN1400" i="3"/>
  <c r="AN1405" i="3"/>
  <c r="AN1406" i="3"/>
  <c r="AN1407" i="3"/>
  <c r="AN1408" i="3"/>
  <c r="AN1409" i="3"/>
  <c r="AN1410" i="3"/>
  <c r="AN1411" i="3"/>
  <c r="AN1412" i="3"/>
  <c r="AN1413" i="3"/>
  <c r="AN1414" i="3"/>
  <c r="AN1419" i="3"/>
  <c r="AN1420" i="3"/>
  <c r="AN1421" i="3"/>
  <c r="AN1422" i="3"/>
  <c r="AN1423" i="3"/>
  <c r="AN1424" i="3"/>
  <c r="AN1425" i="3"/>
  <c r="AN1426" i="3"/>
  <c r="AN1427" i="3"/>
  <c r="AN1428" i="3"/>
  <c r="AN1433" i="3"/>
  <c r="AN1434" i="3"/>
  <c r="AN1435" i="3"/>
  <c r="AN1436" i="3"/>
  <c r="AN1437" i="3"/>
  <c r="AN1438" i="3"/>
  <c r="AN1439" i="3"/>
  <c r="AN1440" i="3"/>
  <c r="AN1441" i="3"/>
  <c r="AN1442" i="3"/>
  <c r="AN1447" i="3"/>
  <c r="AN1448" i="3"/>
  <c r="AN1449" i="3"/>
  <c r="AN1450" i="3"/>
  <c r="AN1451" i="3"/>
  <c r="AN1452" i="3"/>
  <c r="AN1453" i="3"/>
  <c r="AN1454" i="3"/>
  <c r="AN1455" i="3"/>
  <c r="AN1456" i="3"/>
  <c r="AN1461" i="3"/>
  <c r="AN1462" i="3"/>
  <c r="AN1463" i="3"/>
  <c r="AN1464" i="3"/>
  <c r="AN1465" i="3"/>
  <c r="AN1466" i="3"/>
  <c r="AN1467" i="3"/>
  <c r="AN1468" i="3"/>
  <c r="AN1469" i="3"/>
  <c r="AN1470" i="3"/>
  <c r="AN1475" i="3"/>
  <c r="AN1476" i="3"/>
  <c r="AN1477" i="3"/>
  <c r="AN1478" i="3"/>
  <c r="AN1479" i="3"/>
  <c r="AN1480" i="3"/>
  <c r="AN1481" i="3"/>
  <c r="AN1482" i="3"/>
  <c r="AN1483" i="3"/>
  <c r="AN1484" i="3"/>
  <c r="AN1489" i="3"/>
  <c r="AN1490" i="3"/>
  <c r="AN1491" i="3"/>
  <c r="AN1492" i="3"/>
  <c r="AN1493" i="3"/>
  <c r="AN1494" i="3"/>
  <c r="AN1495" i="3"/>
  <c r="AN1496" i="3"/>
  <c r="AN1497" i="3"/>
  <c r="AN1498" i="3"/>
  <c r="AN1503" i="3"/>
  <c r="AN1504" i="3"/>
  <c r="AN1505" i="3"/>
  <c r="AN1506" i="3"/>
  <c r="AN1507" i="3"/>
  <c r="AN1508" i="3"/>
  <c r="AN1509" i="3"/>
  <c r="AN1510" i="3"/>
  <c r="AN1511" i="3"/>
  <c r="AN1512" i="3"/>
  <c r="AN1517" i="3"/>
  <c r="AN1518" i="3"/>
  <c r="AN1519" i="3"/>
  <c r="AN1520" i="3"/>
  <c r="AN1521" i="3"/>
  <c r="AN1522" i="3"/>
  <c r="AN1523" i="3"/>
  <c r="AN1524" i="3"/>
  <c r="AN1525" i="3"/>
  <c r="AN1526" i="3"/>
  <c r="O47" i="5"/>
  <c r="B47" i="5"/>
  <c r="AT50" i="13"/>
  <c r="AQ50" i="13"/>
  <c r="AM50" i="13"/>
  <c r="AI50" i="13"/>
  <c r="AE50" i="13"/>
  <c r="S38" i="13"/>
  <c r="M38" i="13"/>
  <c r="H38" i="13"/>
  <c r="B38" i="13"/>
  <c r="B42" i="13" s="1"/>
  <c r="O34" i="13"/>
  <c r="I32" i="13"/>
  <c r="H32" i="13"/>
  <c r="R14" i="13"/>
  <c r="AM6" i="13"/>
  <c r="AI6" i="13"/>
  <c r="AE6" i="13"/>
  <c r="AE10" i="5"/>
  <c r="AI10" i="5"/>
  <c r="AM10" i="5"/>
  <c r="AQ10" i="5"/>
  <c r="AT10" i="5"/>
  <c r="T53" i="4"/>
  <c r="GP391" i="13"/>
  <c r="H38" i="5"/>
  <c r="B38" i="5"/>
  <c r="M38" i="5"/>
  <c r="AA43" i="4"/>
  <c r="I42" i="4"/>
  <c r="C42" i="4"/>
  <c r="A7" i="11"/>
  <c r="M1" i="1"/>
  <c r="K23" i="1" s="1"/>
  <c r="C9" i="1"/>
  <c r="A6" i="11" s="1"/>
  <c r="A5" i="11"/>
  <c r="A4" i="11"/>
  <c r="A1" i="1"/>
  <c r="Z10" i="5"/>
  <c r="Z30" i="5"/>
  <c r="E18" i="11"/>
  <c r="C20" i="11"/>
  <c r="E20" i="11"/>
  <c r="AE6" i="5"/>
  <c r="AI6" i="5"/>
  <c r="AM6" i="5"/>
  <c r="O34" i="5"/>
  <c r="Z34" i="5"/>
  <c r="S38" i="5"/>
  <c r="AR7" i="4"/>
  <c r="AU7" i="4"/>
  <c r="AA12" i="4"/>
  <c r="AA15" i="4"/>
  <c r="C21" i="4"/>
  <c r="AA21" i="4"/>
  <c r="O22" i="4"/>
  <c r="C24" i="4"/>
  <c r="AA24" i="4"/>
  <c r="C27" i="4"/>
  <c r="C30" i="4"/>
  <c r="AA31" i="4"/>
  <c r="AA37" i="4"/>
  <c r="P38" i="4"/>
  <c r="AA40" i="4"/>
  <c r="O42" i="4"/>
  <c r="U42" i="4"/>
  <c r="C56" i="4"/>
  <c r="AF5" i="4"/>
  <c r="AJ5" i="4"/>
  <c r="AN5" i="4"/>
  <c r="I16" i="3"/>
  <c r="J16" i="3"/>
  <c r="K16" i="3"/>
  <c r="L16" i="3"/>
  <c r="M16" i="3"/>
  <c r="N16" i="3"/>
  <c r="O16" i="3"/>
  <c r="P16" i="3"/>
  <c r="Q16" i="3"/>
  <c r="S16" i="3"/>
  <c r="T16" i="3"/>
  <c r="U16" i="3"/>
  <c r="V16" i="3"/>
  <c r="W16" i="3"/>
  <c r="X16" i="3"/>
  <c r="Y16" i="3"/>
  <c r="Z16" i="3"/>
  <c r="AA16" i="3"/>
  <c r="AB16" i="3"/>
  <c r="AC16" i="3"/>
  <c r="AD16" i="3"/>
  <c r="AE16" i="3"/>
  <c r="AF16" i="3"/>
  <c r="AG16" i="3"/>
  <c r="A1" i="3"/>
  <c r="D1" i="3"/>
  <c r="F1" i="3"/>
  <c r="H1" i="3"/>
  <c r="I1" i="3"/>
  <c r="J1" i="3"/>
  <c r="S1" i="3"/>
  <c r="T1" i="3"/>
  <c r="W1" i="3"/>
  <c r="AC1" i="3"/>
  <c r="AG1" i="3"/>
  <c r="AI1" i="3"/>
  <c r="EY191" i="13"/>
  <c r="ET350" i="13"/>
  <c r="EU350" i="13"/>
  <c r="EV85" i="13"/>
  <c r="EW85" i="13"/>
  <c r="N3" i="3"/>
  <c r="EX191" i="13" s="1"/>
  <c r="V3" i="3"/>
  <c r="X3" i="3"/>
  <c r="Y4" i="3"/>
  <c r="A5" i="3"/>
  <c r="EO220" i="13" l="1"/>
  <c r="EO220" i="5"/>
  <c r="AT167" i="5"/>
  <c r="EO114" i="5"/>
  <c r="CQ220" i="5"/>
  <c r="GL167" i="5"/>
  <c r="CQ114" i="5"/>
  <c r="GL61" i="5"/>
  <c r="AT220" i="5"/>
  <c r="EO167" i="5"/>
  <c r="AT114" i="5"/>
  <c r="GL220" i="5"/>
  <c r="CQ167" i="5"/>
  <c r="CQ8" i="5"/>
  <c r="GL8" i="5"/>
  <c r="EO8" i="5"/>
  <c r="GL114" i="5"/>
  <c r="CQ61" i="5"/>
  <c r="AT61" i="5"/>
  <c r="EO61" i="5"/>
  <c r="BK283" i="13"/>
  <c r="N124" i="5"/>
  <c r="DI230" i="5"/>
  <c r="BK124" i="5"/>
  <c r="FF230" i="5"/>
  <c r="FF124" i="5"/>
  <c r="N230" i="5"/>
  <c r="FF177" i="5"/>
  <c r="DI177" i="5"/>
  <c r="BK177" i="5"/>
  <c r="N177" i="5"/>
  <c r="FF71" i="5"/>
  <c r="BK18" i="5"/>
  <c r="DI18" i="5"/>
  <c r="DI124" i="5"/>
  <c r="BK71" i="5"/>
  <c r="DI71" i="5"/>
  <c r="FF18" i="5"/>
  <c r="BK230" i="5"/>
  <c r="N71" i="5"/>
  <c r="CW232" i="5"/>
  <c r="AY232" i="5"/>
  <c r="ET126" i="5"/>
  <c r="ET179" i="5"/>
  <c r="ET232" i="5"/>
  <c r="CW179" i="5"/>
  <c r="AY179" i="5"/>
  <c r="B126" i="5"/>
  <c r="B232" i="5"/>
  <c r="B179" i="5"/>
  <c r="CW126" i="5"/>
  <c r="CW73" i="5"/>
  <c r="AY126" i="5"/>
  <c r="B73" i="5"/>
  <c r="AY73" i="5"/>
  <c r="CW20" i="5"/>
  <c r="ET73" i="5"/>
  <c r="ET20" i="5"/>
  <c r="AY20" i="5"/>
  <c r="B123" i="5"/>
  <c r="CW229" i="5"/>
  <c r="CW176" i="5"/>
  <c r="AY229" i="5"/>
  <c r="AY176" i="5"/>
  <c r="B229" i="5"/>
  <c r="B176" i="5"/>
  <c r="ET123" i="5"/>
  <c r="B70" i="5"/>
  <c r="AY17" i="5"/>
  <c r="CW123" i="5"/>
  <c r="ET70" i="5"/>
  <c r="ET229" i="5"/>
  <c r="AY123" i="5"/>
  <c r="AY70" i="5"/>
  <c r="CW17" i="5"/>
  <c r="CW70" i="5"/>
  <c r="ET17" i="5"/>
  <c r="ET176" i="5"/>
  <c r="B263" i="5"/>
  <c r="B210" i="5"/>
  <c r="CW157" i="5"/>
  <c r="AY263" i="5"/>
  <c r="AY210" i="5"/>
  <c r="ET157" i="5"/>
  <c r="CW263" i="5"/>
  <c r="CW210" i="5"/>
  <c r="B157" i="5"/>
  <c r="ET51" i="5"/>
  <c r="ET210" i="5"/>
  <c r="ET104" i="5"/>
  <c r="ET263" i="5"/>
  <c r="AY51" i="5"/>
  <c r="AY104" i="5"/>
  <c r="AY157" i="5"/>
  <c r="CW104" i="5"/>
  <c r="CW51" i="5"/>
  <c r="B104" i="5"/>
  <c r="AY182" i="13"/>
  <c r="CW235" i="5"/>
  <c r="B235" i="5"/>
  <c r="CW182" i="5"/>
  <c r="B182" i="5"/>
  <c r="ET129" i="5"/>
  <c r="AY129" i="5"/>
  <c r="AY235" i="5"/>
  <c r="ET235" i="5"/>
  <c r="ET182" i="5"/>
  <c r="AY182" i="5"/>
  <c r="CW129" i="5"/>
  <c r="B129" i="5"/>
  <c r="AY76" i="5"/>
  <c r="ET76" i="5"/>
  <c r="ET23" i="5"/>
  <c r="CW76" i="5"/>
  <c r="B76" i="5"/>
  <c r="AY23" i="5"/>
  <c r="CW23" i="5"/>
  <c r="EL220" i="5"/>
  <c r="AQ167" i="5"/>
  <c r="EL61" i="5"/>
  <c r="CN220" i="5"/>
  <c r="GI167" i="5"/>
  <c r="AQ220" i="5"/>
  <c r="EL167" i="5"/>
  <c r="CN114" i="5"/>
  <c r="AQ114" i="5"/>
  <c r="GI8" i="5"/>
  <c r="CN8" i="5"/>
  <c r="CN167" i="5"/>
  <c r="GI220" i="5"/>
  <c r="GI114" i="5"/>
  <c r="GI61" i="5"/>
  <c r="CN61" i="5"/>
  <c r="EL114" i="5"/>
  <c r="AQ61" i="5"/>
  <c r="EL8" i="5"/>
  <c r="AY132" i="5"/>
  <c r="B185" i="5"/>
  <c r="B132" i="5"/>
  <c r="AY238" i="5"/>
  <c r="ET185" i="5"/>
  <c r="AY79" i="5"/>
  <c r="ET238" i="5"/>
  <c r="CW238" i="5"/>
  <c r="B238" i="5"/>
  <c r="CW185" i="5"/>
  <c r="ET132" i="5"/>
  <c r="B79" i="5"/>
  <c r="ET26" i="5"/>
  <c r="CW79" i="5"/>
  <c r="AY185" i="5"/>
  <c r="CW132" i="5"/>
  <c r="CW26" i="5"/>
  <c r="AY26" i="5"/>
  <c r="ET79" i="5"/>
  <c r="K14" i="1"/>
  <c r="K15" i="1"/>
  <c r="K16" i="1"/>
  <c r="K17" i="1"/>
  <c r="K18" i="1"/>
  <c r="K13" i="1"/>
  <c r="J13" i="1"/>
  <c r="Y20" i="1"/>
  <c r="Y21" i="1"/>
  <c r="Y25" i="1"/>
  <c r="Z21" i="1"/>
  <c r="Y22" i="1"/>
  <c r="Y26" i="1"/>
  <c r="Z22" i="1"/>
  <c r="Y23" i="1"/>
  <c r="Y27" i="1"/>
  <c r="Y24" i="1"/>
  <c r="Z20" i="1"/>
  <c r="Y14" i="1"/>
  <c r="Y18" i="1"/>
  <c r="Y15" i="1"/>
  <c r="Y16" i="1"/>
  <c r="Y17" i="1"/>
  <c r="Z13" i="1"/>
  <c r="Y13" i="1"/>
  <c r="Z2" i="1"/>
  <c r="Y4" i="1"/>
  <c r="Y6" i="1"/>
  <c r="Y8" i="1"/>
  <c r="Y10" i="1"/>
  <c r="E19" i="11"/>
  <c r="AY179" i="13"/>
  <c r="BR148" i="13"/>
  <c r="CW42" i="13"/>
  <c r="AY254" i="13"/>
  <c r="FF71" i="13"/>
  <c r="ET42" i="13"/>
  <c r="AY176" i="13"/>
  <c r="CW123" i="13"/>
  <c r="ET17" i="13"/>
  <c r="ET335" i="13"/>
  <c r="ET282" i="13"/>
  <c r="ET229" i="13"/>
  <c r="B176" i="13"/>
  <c r="AY123" i="13"/>
  <c r="CW335" i="13"/>
  <c r="CW282" i="13"/>
  <c r="CW229" i="13"/>
  <c r="B123" i="13"/>
  <c r="CW17" i="13"/>
  <c r="AY335" i="13"/>
  <c r="AY282" i="13"/>
  <c r="AY229" i="13"/>
  <c r="ET70" i="13"/>
  <c r="B335" i="13"/>
  <c r="B282" i="13"/>
  <c r="B229" i="13"/>
  <c r="CW70" i="13"/>
  <c r="AY70" i="13"/>
  <c r="AY17" i="13"/>
  <c r="ET176" i="13"/>
  <c r="B70" i="13"/>
  <c r="AY185" i="13"/>
  <c r="FF18" i="13"/>
  <c r="GL8" i="13"/>
  <c r="EO326" i="13"/>
  <c r="EL326" i="13"/>
  <c r="EL273" i="13"/>
  <c r="EL220" i="13"/>
  <c r="CN114" i="13"/>
  <c r="GI61" i="13"/>
  <c r="GI8" i="13"/>
  <c r="AQ167" i="13"/>
  <c r="CN326" i="13"/>
  <c r="CN273" i="13"/>
  <c r="CN220" i="13"/>
  <c r="AQ114" i="13"/>
  <c r="EL61" i="13"/>
  <c r="EL8" i="13"/>
  <c r="GI167" i="13"/>
  <c r="AQ326" i="13"/>
  <c r="AQ273" i="13"/>
  <c r="AQ220" i="13"/>
  <c r="GI114" i="13"/>
  <c r="CN61" i="13"/>
  <c r="EL167" i="13"/>
  <c r="CN8" i="13"/>
  <c r="GI326" i="13"/>
  <c r="GI273" i="13"/>
  <c r="GI220" i="13"/>
  <c r="EL114" i="13"/>
  <c r="AQ61" i="13"/>
  <c r="AY26" i="13"/>
  <c r="CW51" i="13"/>
  <c r="CQ114" i="13"/>
  <c r="CN167" i="13"/>
  <c r="EO273" i="13"/>
  <c r="BK336" i="13"/>
  <c r="CW341" i="13"/>
  <c r="CW288" i="13"/>
  <c r="CW235" i="13"/>
  <c r="AY129" i="13"/>
  <c r="ET76" i="13"/>
  <c r="B182" i="13"/>
  <c r="AY23" i="13"/>
  <c r="AY341" i="13"/>
  <c r="AY288" i="13"/>
  <c r="AY235" i="13"/>
  <c r="B129" i="13"/>
  <c r="CW76" i="13"/>
  <c r="ET182" i="13"/>
  <c r="B341" i="13"/>
  <c r="B288" i="13"/>
  <c r="B235" i="13"/>
  <c r="ET129" i="13"/>
  <c r="AY76" i="13"/>
  <c r="ET23" i="13"/>
  <c r="CW182" i="13"/>
  <c r="ET341" i="13"/>
  <c r="ET288" i="13"/>
  <c r="ET235" i="13"/>
  <c r="CW129" i="13"/>
  <c r="B76" i="13"/>
  <c r="CW23" i="13"/>
  <c r="ET123" i="13"/>
  <c r="CW176" i="13"/>
  <c r="CW344" i="13"/>
  <c r="CW291" i="13"/>
  <c r="CW238" i="13"/>
  <c r="AY132" i="13"/>
  <c r="ET79" i="13"/>
  <c r="B185" i="13"/>
  <c r="AY344" i="13"/>
  <c r="AY291" i="13"/>
  <c r="AY238" i="13"/>
  <c r="B132" i="13"/>
  <c r="CW79" i="13"/>
  <c r="ET26" i="13"/>
  <c r="ET185" i="13"/>
  <c r="B344" i="13"/>
  <c r="B291" i="13"/>
  <c r="B238" i="13"/>
  <c r="ET132" i="13"/>
  <c r="AY79" i="13"/>
  <c r="CW26" i="13"/>
  <c r="CW185" i="13"/>
  <c r="ET344" i="13"/>
  <c r="ET291" i="13"/>
  <c r="ET238" i="13"/>
  <c r="CW132" i="13"/>
  <c r="B79" i="13"/>
  <c r="AY369" i="13"/>
  <c r="B316" i="13"/>
  <c r="B263" i="13"/>
  <c r="B210" i="13"/>
  <c r="ET104" i="13"/>
  <c r="CW157" i="13"/>
  <c r="AY51" i="13"/>
  <c r="B369" i="13"/>
  <c r="ET316" i="13"/>
  <c r="ET263" i="13"/>
  <c r="ET210" i="13"/>
  <c r="CW104" i="13"/>
  <c r="AY157" i="13"/>
  <c r="ET369" i="13"/>
  <c r="CW316" i="13"/>
  <c r="CW263" i="13"/>
  <c r="CW210" i="13"/>
  <c r="AY104" i="13"/>
  <c r="ET51" i="13"/>
  <c r="B157" i="13"/>
  <c r="CW369" i="13"/>
  <c r="AY316" i="13"/>
  <c r="AY263" i="13"/>
  <c r="AY210" i="13"/>
  <c r="B104" i="13"/>
  <c r="AT167" i="13"/>
  <c r="CQ326" i="13"/>
  <c r="CQ273" i="13"/>
  <c r="CQ220" i="13"/>
  <c r="AT114" i="13"/>
  <c r="EO61" i="13"/>
  <c r="EO8" i="13"/>
  <c r="GL167" i="13"/>
  <c r="AT326" i="13"/>
  <c r="AT273" i="13"/>
  <c r="AT220" i="13"/>
  <c r="GL114" i="13"/>
  <c r="CQ61" i="13"/>
  <c r="EO167" i="13"/>
  <c r="CQ8" i="13"/>
  <c r="GL326" i="13"/>
  <c r="GL273" i="13"/>
  <c r="GL220" i="13"/>
  <c r="EO114" i="13"/>
  <c r="AT61" i="13"/>
  <c r="CQ167" i="13"/>
  <c r="CW338" i="13"/>
  <c r="CW285" i="13"/>
  <c r="CW232" i="13"/>
  <c r="AY126" i="13"/>
  <c r="ET73" i="13"/>
  <c r="CW20" i="13"/>
  <c r="B179" i="13"/>
  <c r="AY338" i="13"/>
  <c r="AY285" i="13"/>
  <c r="AY232" i="13"/>
  <c r="B126" i="13"/>
  <c r="CW73" i="13"/>
  <c r="ET179" i="13"/>
  <c r="AY20" i="13"/>
  <c r="B338" i="13"/>
  <c r="B285" i="13"/>
  <c r="B232" i="13"/>
  <c r="ET126" i="13"/>
  <c r="AY73" i="13"/>
  <c r="CW179" i="13"/>
  <c r="ET338" i="13"/>
  <c r="ET285" i="13"/>
  <c r="ET232" i="13"/>
  <c r="CW126" i="13"/>
  <c r="B73" i="13"/>
  <c r="ET20" i="13"/>
  <c r="N336" i="13"/>
  <c r="N283" i="13"/>
  <c r="N230" i="13"/>
  <c r="DI71" i="13"/>
  <c r="BK71" i="13"/>
  <c r="DI18" i="13"/>
  <c r="FF177" i="13"/>
  <c r="N71" i="13"/>
  <c r="DI177" i="13"/>
  <c r="FF124" i="13"/>
  <c r="BK177" i="13"/>
  <c r="DI124" i="13"/>
  <c r="BK18" i="13"/>
  <c r="FF336" i="13"/>
  <c r="FF283" i="13"/>
  <c r="FF230" i="13"/>
  <c r="N177" i="13"/>
  <c r="BK124" i="13"/>
  <c r="DI336" i="13"/>
  <c r="DI283" i="13"/>
  <c r="DI230" i="13"/>
  <c r="N124" i="13"/>
  <c r="GL61" i="13"/>
  <c r="ET157" i="13"/>
  <c r="BK230" i="13"/>
  <c r="FE42" i="13"/>
  <c r="U148" i="13"/>
  <c r="FE254" i="13"/>
  <c r="FE307" i="13"/>
  <c r="AY148" i="13"/>
  <c r="ET201" i="13"/>
  <c r="FM254" i="13"/>
  <c r="FE148" i="13"/>
  <c r="FM148" i="13"/>
  <c r="U254" i="13"/>
  <c r="AY307" i="13"/>
  <c r="ET360" i="13"/>
  <c r="AY32" i="13"/>
  <c r="F85" i="13"/>
  <c r="BC85" i="13"/>
  <c r="DA85" i="13"/>
  <c r="EX85" i="13"/>
  <c r="B138" i="13"/>
  <c r="AY138" i="13"/>
  <c r="CW138" i="13"/>
  <c r="ET138" i="13"/>
  <c r="D244" i="13"/>
  <c r="BA244" i="13"/>
  <c r="CY244" i="13"/>
  <c r="EV244" i="13"/>
  <c r="D297" i="13"/>
  <c r="BA297" i="13"/>
  <c r="CY297" i="13"/>
  <c r="EV297" i="13"/>
  <c r="D350" i="13"/>
  <c r="BA350" i="13"/>
  <c r="CY350" i="13"/>
  <c r="EV350" i="13"/>
  <c r="AZ32" i="13"/>
  <c r="CW32" i="13"/>
  <c r="ET32" i="13"/>
  <c r="G85" i="13"/>
  <c r="BD85" i="13"/>
  <c r="DB85" i="13"/>
  <c r="EY85" i="13"/>
  <c r="C138" i="13"/>
  <c r="AZ138" i="13"/>
  <c r="CX138" i="13"/>
  <c r="EU138" i="13"/>
  <c r="B191" i="13"/>
  <c r="AY191" i="13"/>
  <c r="CW191" i="13"/>
  <c r="ET191" i="13"/>
  <c r="E244" i="13"/>
  <c r="BB244" i="13"/>
  <c r="CZ244" i="13"/>
  <c r="EW244" i="13"/>
  <c r="E297" i="13"/>
  <c r="BB297" i="13"/>
  <c r="CZ297" i="13"/>
  <c r="EW297" i="13"/>
  <c r="E350" i="13"/>
  <c r="BB350" i="13"/>
  <c r="CZ350" i="13"/>
  <c r="EW350" i="13"/>
  <c r="BA32" i="13"/>
  <c r="CX32" i="13"/>
  <c r="EU32" i="13"/>
  <c r="D138" i="13"/>
  <c r="BA138" i="13"/>
  <c r="CY138" i="13"/>
  <c r="EV138" i="13"/>
  <c r="C191" i="13"/>
  <c r="AZ191" i="13"/>
  <c r="CX191" i="13"/>
  <c r="EU191" i="13"/>
  <c r="F244" i="13"/>
  <c r="BC244" i="13"/>
  <c r="DA244" i="13"/>
  <c r="EX244" i="13"/>
  <c r="F297" i="13"/>
  <c r="BC297" i="13"/>
  <c r="DA297" i="13"/>
  <c r="EX297" i="13"/>
  <c r="F350" i="13"/>
  <c r="BC350" i="13"/>
  <c r="DA350" i="13"/>
  <c r="EX350" i="13"/>
  <c r="BB32" i="13"/>
  <c r="CY32" i="13"/>
  <c r="EV32" i="13"/>
  <c r="E138" i="13"/>
  <c r="BB138" i="13"/>
  <c r="CZ138" i="13"/>
  <c r="EW138" i="13"/>
  <c r="D191" i="13"/>
  <c r="BA191" i="13"/>
  <c r="CY191" i="13"/>
  <c r="EV191" i="13"/>
  <c r="G244" i="13"/>
  <c r="BD244" i="13"/>
  <c r="DB244" i="13"/>
  <c r="EY244" i="13"/>
  <c r="G297" i="13"/>
  <c r="BD297" i="13"/>
  <c r="DB297" i="13"/>
  <c r="EY297" i="13"/>
  <c r="G350" i="13"/>
  <c r="BD350" i="13"/>
  <c r="DB350" i="13"/>
  <c r="EY350" i="13"/>
  <c r="BC32" i="13"/>
  <c r="CZ32" i="13"/>
  <c r="EW32" i="13"/>
  <c r="B85" i="13"/>
  <c r="AY85" i="13"/>
  <c r="CW85" i="13"/>
  <c r="ET85" i="13"/>
  <c r="F138" i="13"/>
  <c r="BC138" i="13"/>
  <c r="DA138" i="13"/>
  <c r="EX138" i="13"/>
  <c r="E191" i="13"/>
  <c r="BB191" i="13"/>
  <c r="CZ191" i="13"/>
  <c r="EW191" i="13"/>
  <c r="BD32" i="13"/>
  <c r="DA32" i="13"/>
  <c r="EX32" i="13"/>
  <c r="C85" i="13"/>
  <c r="AZ85" i="13"/>
  <c r="CX85" i="13"/>
  <c r="EU85" i="13"/>
  <c r="G138" i="13"/>
  <c r="BD138" i="13"/>
  <c r="DB138" i="13"/>
  <c r="EY138" i="13"/>
  <c r="F191" i="13"/>
  <c r="BC191" i="13"/>
  <c r="DA191" i="13"/>
  <c r="DB32" i="13"/>
  <c r="EY32" i="13"/>
  <c r="D85" i="13"/>
  <c r="BA85" i="13"/>
  <c r="CY85" i="13"/>
  <c r="G191" i="13"/>
  <c r="BD191" i="13"/>
  <c r="DB191" i="13"/>
  <c r="B244" i="13"/>
  <c r="AY244" i="13"/>
  <c r="CW244" i="13"/>
  <c r="ET244" i="13"/>
  <c r="B297" i="13"/>
  <c r="AY297" i="13"/>
  <c r="CW297" i="13"/>
  <c r="ET297" i="13"/>
  <c r="B350" i="13"/>
  <c r="AY350" i="13"/>
  <c r="CW350" i="13"/>
  <c r="E85" i="13"/>
  <c r="BB85" i="13"/>
  <c r="CZ85" i="13"/>
  <c r="C244" i="13"/>
  <c r="AZ244" i="13"/>
  <c r="CX244" i="13"/>
  <c r="EU244" i="13"/>
  <c r="C297" i="13"/>
  <c r="AZ297" i="13"/>
  <c r="CX297" i="13"/>
  <c r="EU297" i="13"/>
  <c r="C350" i="13"/>
  <c r="AZ350" i="13"/>
  <c r="CX350" i="13"/>
  <c r="B360" i="13"/>
  <c r="DP360" i="13"/>
  <c r="M360" i="13"/>
  <c r="AY360" i="13"/>
  <c r="BJ360" i="13"/>
  <c r="CW360" i="13"/>
  <c r="B307" i="13"/>
  <c r="DP307" i="13"/>
  <c r="M307" i="13"/>
  <c r="BJ307" i="13"/>
  <c r="CW307" i="13"/>
  <c r="B254" i="13"/>
  <c r="DP254" i="13"/>
  <c r="BJ254" i="13"/>
  <c r="CW254" i="13"/>
  <c r="B201" i="13"/>
  <c r="DP201" i="13"/>
  <c r="M201" i="13"/>
  <c r="FE201" i="13"/>
  <c r="AY201" i="13"/>
  <c r="BJ201" i="13"/>
  <c r="CW201" i="13"/>
  <c r="B148" i="13"/>
  <c r="DP148" i="13"/>
  <c r="CW148" i="13"/>
  <c r="B95" i="13"/>
  <c r="DP95" i="13"/>
  <c r="M95" i="13"/>
  <c r="ET95" i="13"/>
  <c r="FE95" i="13"/>
  <c r="AY95" i="13"/>
  <c r="BJ95" i="13"/>
  <c r="CW95" i="13"/>
  <c r="DH42" i="13"/>
  <c r="F32" i="13"/>
  <c r="E32" i="13"/>
  <c r="D32" i="13"/>
  <c r="C32" i="13"/>
  <c r="B32" i="13"/>
  <c r="G32" i="13"/>
  <c r="CW1" i="5"/>
  <c r="A5" i="13"/>
  <c r="AQ6" i="13"/>
  <c r="N51" i="13"/>
  <c r="B51" i="13"/>
  <c r="N49" i="13"/>
  <c r="B49" i="13"/>
  <c r="B34" i="13"/>
  <c r="B29" i="13"/>
  <c r="N26" i="13"/>
  <c r="B26" i="13"/>
  <c r="N23" i="13"/>
  <c r="B23" i="13"/>
  <c r="N20" i="13"/>
  <c r="B20" i="13"/>
  <c r="N18" i="13"/>
  <c r="B17" i="13"/>
  <c r="N16" i="13"/>
  <c r="N14" i="13"/>
  <c r="B14" i="13"/>
  <c r="N10" i="13"/>
  <c r="B10" i="13"/>
  <c r="AT8" i="13"/>
  <c r="AQ8" i="13"/>
  <c r="B47" i="13"/>
  <c r="O47" i="13"/>
  <c r="R49" i="5"/>
  <c r="Y2" i="1"/>
  <c r="J24" i="1"/>
  <c r="J25" i="1"/>
  <c r="J26" i="1"/>
  <c r="J27" i="1"/>
  <c r="J23" i="1"/>
  <c r="J17" i="1"/>
  <c r="J18" i="1"/>
  <c r="J19" i="1"/>
  <c r="J20" i="1"/>
  <c r="J21" i="1"/>
  <c r="J14" i="1"/>
  <c r="J15" i="1"/>
  <c r="J16" i="1"/>
  <c r="AA1535" i="3"/>
  <c r="S1534" i="3"/>
  <c r="T1534" i="3"/>
  <c r="V1534" i="3"/>
  <c r="U1534" i="3"/>
  <c r="AZ15" i="3"/>
  <c r="AZ16" i="3"/>
  <c r="AZ17" i="3"/>
  <c r="AZ18" i="3"/>
  <c r="AZ19" i="3"/>
  <c r="AZ20" i="3"/>
  <c r="AZ21" i="3"/>
  <c r="AZ22" i="3"/>
  <c r="AZ23" i="3"/>
  <c r="AZ24" i="3"/>
  <c r="AZ25" i="3"/>
  <c r="AZ26" i="3"/>
  <c r="AZ27" i="3"/>
  <c r="AZ28" i="3"/>
  <c r="AZ29" i="3"/>
  <c r="AZ30" i="3"/>
  <c r="AZ31" i="3"/>
  <c r="AZ32" i="3"/>
  <c r="AZ6" i="3"/>
  <c r="AZ7" i="3"/>
  <c r="AZ8" i="3"/>
  <c r="AZ9" i="3"/>
  <c r="AZ10" i="3"/>
  <c r="AZ11" i="3"/>
  <c r="AZ12" i="3"/>
  <c r="AZ13" i="3"/>
  <c r="AZ14" i="3"/>
  <c r="AZ5" i="3"/>
  <c r="AY15" i="3"/>
  <c r="AY16" i="3"/>
  <c r="AY17" i="3"/>
  <c r="AY18" i="3"/>
  <c r="AY19" i="3"/>
  <c r="AY20" i="3"/>
  <c r="AY21" i="3"/>
  <c r="AY22" i="3"/>
  <c r="AY23" i="3"/>
  <c r="AY24" i="3"/>
  <c r="AY25" i="3"/>
  <c r="AY26" i="3"/>
  <c r="AY27" i="3"/>
  <c r="AY28" i="3"/>
  <c r="AY29" i="3"/>
  <c r="AY30" i="3"/>
  <c r="AY31" i="3"/>
  <c r="AY32" i="3"/>
  <c r="AY6" i="3"/>
  <c r="AY7" i="3"/>
  <c r="AY8" i="3"/>
  <c r="AY9" i="3"/>
  <c r="AY10" i="3"/>
  <c r="AY11" i="3"/>
  <c r="AY12" i="3"/>
  <c r="AY13" i="3"/>
  <c r="AY14" i="3"/>
  <c r="AY5" i="3"/>
  <c r="X1535" i="3"/>
  <c r="AC1535" i="3"/>
  <c r="AD1535" i="3"/>
  <c r="AE1535" i="3"/>
  <c r="AF1535" i="3"/>
  <c r="I1535" i="3"/>
  <c r="T1535" i="3"/>
  <c r="U1535" i="3"/>
  <c r="V1535" i="3"/>
  <c r="AL1" i="3"/>
  <c r="A17" i="3" s="1"/>
  <c r="K36" i="4"/>
  <c r="J36" i="4"/>
  <c r="AT15" i="3"/>
  <c r="AU15" i="3"/>
  <c r="AT16" i="3"/>
  <c r="AU16" i="3"/>
  <c r="AT17" i="3"/>
  <c r="AU17" i="3"/>
  <c r="AT18" i="3"/>
  <c r="AU18" i="3"/>
  <c r="AT19" i="3"/>
  <c r="AU19" i="3"/>
  <c r="AT20" i="3"/>
  <c r="AU20" i="3"/>
  <c r="AT21" i="3"/>
  <c r="AU21" i="3"/>
  <c r="AT22" i="3"/>
  <c r="AU22" i="3"/>
  <c r="AT23" i="3"/>
  <c r="AU23" i="3"/>
  <c r="AT24" i="3"/>
  <c r="AU24" i="3"/>
  <c r="AT25" i="3"/>
  <c r="AU25" i="3"/>
  <c r="AT26" i="3"/>
  <c r="AU26" i="3"/>
  <c r="AT27" i="3"/>
  <c r="AU27" i="3"/>
  <c r="AT28" i="3"/>
  <c r="AU28" i="3"/>
  <c r="AT29" i="3"/>
  <c r="AU29" i="3"/>
  <c r="AT30" i="3"/>
  <c r="AU30" i="3"/>
  <c r="AT31" i="3"/>
  <c r="AU31" i="3"/>
  <c r="AT32" i="3"/>
  <c r="AU32" i="3"/>
  <c r="AT6" i="3"/>
  <c r="AU6" i="3"/>
  <c r="AT7" i="3"/>
  <c r="AU7" i="3"/>
  <c r="AT8" i="3"/>
  <c r="AU8" i="3"/>
  <c r="AT9" i="3"/>
  <c r="AU9" i="3"/>
  <c r="AT10" i="3"/>
  <c r="AU10" i="3"/>
  <c r="AT11" i="3"/>
  <c r="AU11" i="3"/>
  <c r="AT12" i="3"/>
  <c r="AU12" i="3"/>
  <c r="AT13" i="3"/>
  <c r="AU13" i="3"/>
  <c r="AT14" i="3"/>
  <c r="AU14" i="3"/>
  <c r="AU5" i="3"/>
  <c r="AT5" i="3"/>
  <c r="AT3" i="3"/>
  <c r="I1534" i="3"/>
  <c r="G1534" i="3"/>
  <c r="J1534" i="3"/>
  <c r="K1534" i="3"/>
  <c r="L1534" i="3"/>
  <c r="M1534" i="3"/>
  <c r="O1534" i="3"/>
  <c r="P1534" i="3"/>
  <c r="Q1534" i="3"/>
  <c r="W1534" i="3"/>
  <c r="X1534" i="3"/>
  <c r="Y1534" i="3"/>
  <c r="Z1534" i="3"/>
  <c r="AA1534" i="3"/>
  <c r="AB1534" i="3"/>
  <c r="AC1534" i="3"/>
  <c r="AD1534" i="3"/>
  <c r="AE1534" i="3"/>
  <c r="AF1534" i="3"/>
  <c r="G1535" i="3"/>
  <c r="J1535" i="3"/>
  <c r="K1535" i="3"/>
  <c r="L1535" i="3"/>
  <c r="M1535" i="3"/>
  <c r="O1535" i="3"/>
  <c r="P1535" i="3"/>
  <c r="Q1535" i="3"/>
  <c r="S1535" i="3"/>
  <c r="W1535" i="3"/>
  <c r="Y1535" i="3"/>
  <c r="Z1535" i="3"/>
  <c r="AB1535" i="3"/>
  <c r="I32" i="5"/>
  <c r="AN28" i="3"/>
  <c r="AN27" i="3"/>
  <c r="AN26" i="3"/>
  <c r="AN25" i="3"/>
  <c r="AN24" i="3"/>
  <c r="AN23" i="3"/>
  <c r="AN22" i="3"/>
  <c r="AN21" i="3"/>
  <c r="AN20" i="3"/>
  <c r="AN19" i="3"/>
  <c r="AN10" i="3"/>
  <c r="AN9" i="3"/>
  <c r="AN8" i="3"/>
  <c r="AN7" i="3"/>
  <c r="AN6" i="3"/>
  <c r="AN5" i="3"/>
  <c r="AU47" i="4" l="1"/>
  <c r="AU18" i="4"/>
  <c r="AR34" i="4"/>
  <c r="AN47" i="4"/>
  <c r="AN18" i="4"/>
  <c r="AJ37" i="4"/>
  <c r="AJ9" i="4"/>
  <c r="AF34" i="4"/>
  <c r="AU43" i="4"/>
  <c r="AU15" i="4"/>
  <c r="AR31" i="4"/>
  <c r="AN43" i="4"/>
  <c r="AN15" i="4"/>
  <c r="AU40" i="4"/>
  <c r="AU12" i="4"/>
  <c r="AR24" i="4"/>
  <c r="AN40" i="4"/>
  <c r="AN12" i="4"/>
  <c r="AJ31" i="4"/>
  <c r="AF12" i="4"/>
  <c r="AF43" i="4"/>
  <c r="AU37" i="4"/>
  <c r="AU9" i="4"/>
  <c r="AR21" i="4"/>
  <c r="AN37" i="4"/>
  <c r="AN9" i="4"/>
  <c r="AJ24" i="4"/>
  <c r="AF15" i="4"/>
  <c r="AF40" i="4"/>
  <c r="AF47" i="4"/>
  <c r="AU34" i="4"/>
  <c r="AR47" i="4"/>
  <c r="AR18" i="4"/>
  <c r="AN34" i="4"/>
  <c r="AJ21" i="4"/>
  <c r="AF18" i="4"/>
  <c r="AU31" i="4"/>
  <c r="AR43" i="4"/>
  <c r="AR15" i="4"/>
  <c r="AN31" i="4"/>
  <c r="AJ47" i="4"/>
  <c r="AJ18" i="4"/>
  <c r="AF21" i="4"/>
  <c r="AF37" i="4"/>
  <c r="AU24" i="4"/>
  <c r="AR40" i="4"/>
  <c r="AR12" i="4"/>
  <c r="AN24" i="4"/>
  <c r="AJ43" i="4"/>
  <c r="AJ12" i="4"/>
  <c r="AF31" i="4"/>
  <c r="AF9" i="4"/>
  <c r="AU21" i="4"/>
  <c r="AR37" i="4"/>
  <c r="AR9" i="4"/>
  <c r="AN21" i="4"/>
  <c r="AJ40" i="4"/>
  <c r="AJ15" i="4"/>
  <c r="AF24" i="4"/>
  <c r="AJ34" i="4"/>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011" i="3"/>
  <c r="AV1012" i="3"/>
  <c r="AV1013" i="3"/>
  <c r="AV1014" i="3"/>
  <c r="AV1015" i="3"/>
  <c r="AV1016" i="3"/>
  <c r="AV1017" i="3"/>
  <c r="AV1018" i="3"/>
  <c r="AV1019" i="3"/>
  <c r="AV1020" i="3"/>
  <c r="AV1021" i="3"/>
  <c r="AV1022" i="3"/>
  <c r="AV1023" i="3"/>
  <c r="AV1024" i="3"/>
  <c r="AV1025" i="3"/>
  <c r="AV1026" i="3"/>
  <c r="AV1027" i="3"/>
  <c r="AV1028" i="3"/>
  <c r="AV1029" i="3"/>
  <c r="AV1030" i="3"/>
  <c r="AV1031" i="3"/>
  <c r="AV1032" i="3"/>
  <c r="AV1033" i="3"/>
  <c r="AV1034" i="3"/>
  <c r="AV1035" i="3"/>
  <c r="AV1036" i="3"/>
  <c r="AV1037" i="3"/>
  <c r="AV1038" i="3"/>
  <c r="AV1039" i="3"/>
  <c r="AV1040" i="3"/>
  <c r="AV1041" i="3"/>
  <c r="AV1042" i="3"/>
  <c r="AV1043" i="3"/>
  <c r="AV1044" i="3"/>
  <c r="AV1045" i="3"/>
  <c r="AV1046" i="3"/>
  <c r="AV1047" i="3"/>
  <c r="AV1048" i="3"/>
  <c r="AV1049" i="3"/>
  <c r="AV1050" i="3"/>
  <c r="AV1051" i="3"/>
  <c r="AV1052" i="3"/>
  <c r="AV1053" i="3"/>
  <c r="AV1054" i="3"/>
  <c r="AV1055" i="3"/>
  <c r="AV1056" i="3"/>
  <c r="AV1057" i="3"/>
  <c r="AV1058" i="3"/>
  <c r="AV1059" i="3"/>
  <c r="AV1060" i="3"/>
  <c r="AV1061" i="3"/>
  <c r="AV1062" i="3"/>
  <c r="AV1063" i="3"/>
  <c r="AV1064" i="3"/>
  <c r="AV1065" i="3"/>
  <c r="AV1066" i="3"/>
  <c r="AV1067" i="3"/>
  <c r="AV1068" i="3"/>
  <c r="AV1069" i="3"/>
  <c r="AV1070" i="3"/>
  <c r="AV1071" i="3"/>
  <c r="AV1072" i="3"/>
  <c r="AV1073" i="3"/>
  <c r="AV1074" i="3"/>
  <c r="AV1075" i="3"/>
  <c r="AV1076" i="3"/>
  <c r="AV1077" i="3"/>
  <c r="AV1078" i="3"/>
  <c r="AV1079" i="3"/>
  <c r="AV1080" i="3"/>
  <c r="AV1081" i="3"/>
  <c r="AV1082" i="3"/>
  <c r="AV1083" i="3"/>
  <c r="AV1084" i="3"/>
  <c r="AV1085" i="3"/>
  <c r="AV1086" i="3"/>
  <c r="AV1087" i="3"/>
  <c r="AV1088" i="3"/>
  <c r="AV1089" i="3"/>
  <c r="AV1090" i="3"/>
  <c r="AV1091" i="3"/>
  <c r="AV1092" i="3"/>
  <c r="AV1093" i="3"/>
  <c r="AV1094" i="3"/>
  <c r="F49" i="5"/>
  <c r="F47" i="4"/>
  <c r="E42" i="5" s="1"/>
  <c r="V47" i="4"/>
  <c r="N47" i="4"/>
  <c r="I43" i="4"/>
  <c r="A15" i="3"/>
  <c r="J18" i="4"/>
  <c r="C15" i="4"/>
  <c r="BC4" i="3"/>
  <c r="BA4" i="3"/>
  <c r="BA5" i="3" s="1"/>
  <c r="AV21" i="3"/>
  <c r="AV29" i="3"/>
  <c r="AV18" i="3"/>
  <c r="AV26" i="3"/>
  <c r="AV15" i="3"/>
  <c r="AV23" i="3"/>
  <c r="AV31" i="3"/>
  <c r="AV20" i="3"/>
  <c r="AV28" i="3"/>
  <c r="AV17" i="3"/>
  <c r="AV25" i="3"/>
  <c r="AV22" i="3"/>
  <c r="AV30" i="3"/>
  <c r="AV32" i="3"/>
  <c r="AV24" i="3"/>
  <c r="AV27" i="3"/>
  <c r="AV16" i="3"/>
  <c r="AV19" i="3"/>
  <c r="AV7" i="3"/>
  <c r="AV10" i="3"/>
  <c r="AV13" i="3"/>
  <c r="AV11" i="3"/>
  <c r="AV14" i="3"/>
  <c r="AV6" i="3"/>
  <c r="AV8" i="3"/>
  <c r="AV9" i="3"/>
  <c r="AV12" i="3"/>
  <c r="AV5" i="3"/>
  <c r="B34" i="5"/>
  <c r="B26" i="5"/>
  <c r="B14" i="5"/>
  <c r="AW1094" i="3" l="1"/>
  <c r="AX1094" i="3"/>
  <c r="AW1093" i="3"/>
  <c r="AX1093" i="3"/>
  <c r="AW1092" i="3"/>
  <c r="AX1092" i="3"/>
  <c r="AW1091" i="3"/>
  <c r="AX1091" i="3"/>
  <c r="AW1090" i="3"/>
  <c r="AX1090" i="3"/>
  <c r="AW1089" i="3"/>
  <c r="AX1089" i="3"/>
  <c r="AW1088" i="3"/>
  <c r="AX1088" i="3"/>
  <c r="AW1087" i="3"/>
  <c r="AX1087" i="3"/>
  <c r="AW1086" i="3"/>
  <c r="AX1086" i="3"/>
  <c r="AW1085" i="3"/>
  <c r="AX1085" i="3"/>
  <c r="AW1084" i="3"/>
  <c r="AX1084" i="3"/>
  <c r="AW1083" i="3"/>
  <c r="AX1083" i="3"/>
  <c r="AW1082" i="3"/>
  <c r="AX1082" i="3"/>
  <c r="AW1081" i="3"/>
  <c r="AX1081" i="3"/>
  <c r="AW1080" i="3"/>
  <c r="AX1080" i="3"/>
  <c r="AW1079" i="3"/>
  <c r="AX1079" i="3"/>
  <c r="AW1078" i="3"/>
  <c r="AX1078" i="3"/>
  <c r="AW1077" i="3"/>
  <c r="AX1077" i="3"/>
  <c r="AW1076" i="3"/>
  <c r="AX1076" i="3"/>
  <c r="AW1075" i="3"/>
  <c r="AX1075" i="3"/>
  <c r="AW1074" i="3"/>
  <c r="AX1074" i="3"/>
  <c r="AW1073" i="3"/>
  <c r="AX1073" i="3"/>
  <c r="AW1072" i="3"/>
  <c r="AX1072" i="3"/>
  <c r="AW1071" i="3"/>
  <c r="AX1071" i="3"/>
  <c r="AW1070" i="3"/>
  <c r="AX1070" i="3"/>
  <c r="AW1069" i="3"/>
  <c r="AX1069" i="3"/>
  <c r="AW1068" i="3"/>
  <c r="AX1068" i="3"/>
  <c r="AW1067" i="3"/>
  <c r="AX1067" i="3"/>
  <c r="AW1066" i="3"/>
  <c r="AX1066" i="3"/>
  <c r="AW1065" i="3"/>
  <c r="AX1065" i="3"/>
  <c r="AW1064" i="3"/>
  <c r="AX1064" i="3"/>
  <c r="AW1063" i="3"/>
  <c r="AX1063" i="3"/>
  <c r="AW1062" i="3"/>
  <c r="AX1062" i="3"/>
  <c r="AW1061" i="3"/>
  <c r="AX1061" i="3"/>
  <c r="AW1060" i="3"/>
  <c r="AX1060" i="3"/>
  <c r="AW1059" i="3"/>
  <c r="AX1059" i="3"/>
  <c r="AW1058" i="3"/>
  <c r="AX1058" i="3"/>
  <c r="AW1057" i="3"/>
  <c r="AX1057" i="3"/>
  <c r="AW1056" i="3"/>
  <c r="AX1056" i="3"/>
  <c r="AW1055" i="3"/>
  <c r="AX1055" i="3"/>
  <c r="AW1054" i="3"/>
  <c r="AX1054" i="3"/>
  <c r="AW1053" i="3"/>
  <c r="AX1053" i="3"/>
  <c r="AW1052" i="3"/>
  <c r="AX1052" i="3"/>
  <c r="AW1051" i="3"/>
  <c r="AX1051" i="3"/>
  <c r="AW1050" i="3"/>
  <c r="AX1050" i="3"/>
  <c r="AW1049" i="3"/>
  <c r="AX1049" i="3"/>
  <c r="AW1048" i="3"/>
  <c r="AX1048" i="3"/>
  <c r="AW1047" i="3"/>
  <c r="AX1047" i="3"/>
  <c r="AW1046" i="3"/>
  <c r="AX1046" i="3"/>
  <c r="AW1045" i="3"/>
  <c r="AX1045" i="3"/>
  <c r="AW1044" i="3"/>
  <c r="AX1044" i="3"/>
  <c r="AW1043" i="3"/>
  <c r="AX1043" i="3"/>
  <c r="AW1042" i="3"/>
  <c r="AX1042" i="3"/>
  <c r="AW1041" i="3"/>
  <c r="AX1041" i="3"/>
  <c r="AW1040" i="3"/>
  <c r="AX1040" i="3"/>
  <c r="AW1039" i="3"/>
  <c r="AX1039" i="3"/>
  <c r="AW1038" i="3"/>
  <c r="AX1038" i="3"/>
  <c r="AW1037" i="3"/>
  <c r="AX1037" i="3"/>
  <c r="AW1036" i="3"/>
  <c r="AX1036" i="3"/>
  <c r="AW1035" i="3"/>
  <c r="AX1035" i="3"/>
  <c r="AW1034" i="3"/>
  <c r="AX1034" i="3"/>
  <c r="AW1033" i="3"/>
  <c r="AX1033" i="3"/>
  <c r="AW1032" i="3"/>
  <c r="AX1032" i="3"/>
  <c r="AW1031" i="3"/>
  <c r="AX1031" i="3"/>
  <c r="AW1030" i="3"/>
  <c r="AX1030" i="3"/>
  <c r="AW1029" i="3"/>
  <c r="AX1029" i="3"/>
  <c r="AW1028" i="3"/>
  <c r="AX1028" i="3"/>
  <c r="AW1027" i="3"/>
  <c r="AX1027" i="3"/>
  <c r="AW1026" i="3"/>
  <c r="AX1026" i="3"/>
  <c r="AW1025" i="3"/>
  <c r="AX1025" i="3"/>
  <c r="AW1024" i="3"/>
  <c r="AX1024" i="3"/>
  <c r="AW1023" i="3"/>
  <c r="AX1023" i="3"/>
  <c r="AW1022" i="3"/>
  <c r="AX1022" i="3"/>
  <c r="AW1021" i="3"/>
  <c r="AX1021" i="3"/>
  <c r="AW1020" i="3"/>
  <c r="AX1020" i="3"/>
  <c r="AW1019" i="3"/>
  <c r="AX1019" i="3"/>
  <c r="AW1018" i="3"/>
  <c r="AX1018" i="3"/>
  <c r="AW1017" i="3"/>
  <c r="AX1017" i="3"/>
  <c r="AW1016" i="3"/>
  <c r="AX1016" i="3"/>
  <c r="AW1015" i="3"/>
  <c r="AX1015" i="3"/>
  <c r="AW1014" i="3"/>
  <c r="AX1014" i="3"/>
  <c r="AW1013" i="3"/>
  <c r="AX1013" i="3"/>
  <c r="AW1012" i="3"/>
  <c r="AX1012" i="3"/>
  <c r="AW1011" i="3"/>
  <c r="AX1011" i="3"/>
  <c r="AW1010" i="3"/>
  <c r="AX1010" i="3"/>
  <c r="AW1009" i="3"/>
  <c r="AX1009" i="3"/>
  <c r="AW1008" i="3"/>
  <c r="AX1008" i="3"/>
  <c r="AW1007" i="3"/>
  <c r="AX1007" i="3"/>
  <c r="AW1006" i="3"/>
  <c r="AX1006" i="3"/>
  <c r="AW1005" i="3"/>
  <c r="AX1005" i="3"/>
  <c r="AW1004" i="3"/>
  <c r="AX1004" i="3"/>
  <c r="AW1003" i="3"/>
  <c r="AX1003" i="3"/>
  <c r="AW1002" i="3"/>
  <c r="AX1002" i="3"/>
  <c r="AW1001" i="3"/>
  <c r="AX1001" i="3"/>
  <c r="AW1000" i="3"/>
  <c r="AX1000" i="3"/>
  <c r="AW999" i="3"/>
  <c r="AX999" i="3"/>
  <c r="AW998" i="3"/>
  <c r="AX998" i="3"/>
  <c r="AW997" i="3"/>
  <c r="AX997" i="3"/>
  <c r="AW996" i="3"/>
  <c r="AX996" i="3"/>
  <c r="AW995" i="3"/>
  <c r="AX995" i="3"/>
  <c r="AW994" i="3"/>
  <c r="AX994" i="3"/>
  <c r="AW993" i="3"/>
  <c r="AX993" i="3"/>
  <c r="AW992" i="3"/>
  <c r="AX992" i="3"/>
  <c r="AW991" i="3"/>
  <c r="AX991" i="3"/>
  <c r="AW990" i="3"/>
  <c r="AX990" i="3"/>
  <c r="AW989" i="3"/>
  <c r="AX989" i="3"/>
  <c r="AW988" i="3"/>
  <c r="AX988" i="3"/>
  <c r="AW987" i="3"/>
  <c r="AX987" i="3"/>
  <c r="AW986" i="3"/>
  <c r="AX986" i="3"/>
  <c r="AW985" i="3"/>
  <c r="AX985" i="3"/>
  <c r="AW984" i="3"/>
  <c r="AX984" i="3"/>
  <c r="AW983" i="3"/>
  <c r="AX983" i="3"/>
  <c r="AW982" i="3"/>
  <c r="AX982" i="3"/>
  <c r="AW981" i="3"/>
  <c r="AX981" i="3"/>
  <c r="AW980" i="3"/>
  <c r="AX980" i="3"/>
  <c r="AW979" i="3"/>
  <c r="AX979" i="3"/>
  <c r="AW978" i="3"/>
  <c r="AX978" i="3"/>
  <c r="AW977" i="3"/>
  <c r="AX977" i="3"/>
  <c r="AW976" i="3"/>
  <c r="AX976" i="3"/>
  <c r="AW975" i="3"/>
  <c r="AX975" i="3"/>
  <c r="AW974" i="3"/>
  <c r="AX974" i="3"/>
  <c r="AW973" i="3"/>
  <c r="AX973" i="3"/>
  <c r="AW972" i="3"/>
  <c r="AX972" i="3"/>
  <c r="AW971" i="3"/>
  <c r="AX971" i="3"/>
  <c r="AW970" i="3"/>
  <c r="AX970" i="3"/>
  <c r="AW969" i="3"/>
  <c r="AX969" i="3"/>
  <c r="AW968" i="3"/>
  <c r="AX968" i="3"/>
  <c r="AW967" i="3"/>
  <c r="AX967" i="3"/>
  <c r="AW966" i="3"/>
  <c r="AX966" i="3"/>
  <c r="AW965" i="3"/>
  <c r="AX965" i="3"/>
  <c r="AW964" i="3"/>
  <c r="AX964" i="3"/>
  <c r="AW963" i="3"/>
  <c r="AX963" i="3"/>
  <c r="AW962" i="3"/>
  <c r="AX962" i="3"/>
  <c r="AW961" i="3"/>
  <c r="AX961" i="3"/>
  <c r="AW960" i="3"/>
  <c r="AX960" i="3"/>
  <c r="AW959" i="3"/>
  <c r="AX959" i="3"/>
  <c r="AW958" i="3"/>
  <c r="AX958" i="3"/>
  <c r="AW957" i="3"/>
  <c r="AX957" i="3"/>
  <c r="AW956" i="3"/>
  <c r="AX956" i="3"/>
  <c r="AW955" i="3"/>
  <c r="AX955" i="3"/>
  <c r="AW954" i="3"/>
  <c r="AX954" i="3"/>
  <c r="AW953" i="3"/>
  <c r="AX953" i="3"/>
  <c r="AW952" i="3"/>
  <c r="AX952" i="3"/>
  <c r="AW951" i="3"/>
  <c r="AX951" i="3"/>
  <c r="AW950" i="3"/>
  <c r="AX950" i="3"/>
  <c r="AW949" i="3"/>
  <c r="AX949" i="3"/>
  <c r="AW948" i="3"/>
  <c r="AX948" i="3"/>
  <c r="AW947" i="3"/>
  <c r="AX947" i="3"/>
  <c r="AW946" i="3"/>
  <c r="AX946" i="3"/>
  <c r="AW945" i="3"/>
  <c r="AX945" i="3"/>
  <c r="AW944" i="3"/>
  <c r="AX944" i="3"/>
  <c r="AW943" i="3"/>
  <c r="AX943" i="3"/>
  <c r="AW942" i="3"/>
  <c r="AX942" i="3"/>
  <c r="AW941" i="3"/>
  <c r="AX941" i="3"/>
  <c r="AW940" i="3"/>
  <c r="AX940" i="3"/>
  <c r="AW939" i="3"/>
  <c r="AX939" i="3"/>
  <c r="AW938" i="3"/>
  <c r="AX938" i="3"/>
  <c r="AW937" i="3"/>
  <c r="AX937" i="3"/>
  <c r="AW936" i="3"/>
  <c r="AX936" i="3"/>
  <c r="AW935" i="3"/>
  <c r="AX935" i="3"/>
  <c r="AW934" i="3"/>
  <c r="AX934" i="3"/>
  <c r="AW933" i="3"/>
  <c r="AX933" i="3"/>
  <c r="AW932" i="3"/>
  <c r="AX932" i="3"/>
  <c r="AW931" i="3"/>
  <c r="AX931" i="3"/>
  <c r="AW930" i="3"/>
  <c r="AX930" i="3"/>
  <c r="AW929" i="3"/>
  <c r="AX929" i="3"/>
  <c r="AW928" i="3"/>
  <c r="AX928" i="3"/>
  <c r="AW927" i="3"/>
  <c r="AX927" i="3"/>
  <c r="AW926" i="3"/>
  <c r="AX926" i="3"/>
  <c r="AW925" i="3"/>
  <c r="AX925" i="3"/>
  <c r="AW924" i="3"/>
  <c r="AX924" i="3"/>
  <c r="AW923" i="3"/>
  <c r="AX923" i="3"/>
  <c r="AW922" i="3"/>
  <c r="AX922" i="3"/>
  <c r="AW921" i="3"/>
  <c r="AX921" i="3"/>
  <c r="AW920" i="3"/>
  <c r="AX920" i="3"/>
  <c r="AW919" i="3"/>
  <c r="AX919" i="3"/>
  <c r="AW918" i="3"/>
  <c r="AX918" i="3"/>
  <c r="AW917" i="3"/>
  <c r="AX917" i="3"/>
  <c r="AW916" i="3"/>
  <c r="AX916" i="3"/>
  <c r="AW915" i="3"/>
  <c r="AX915" i="3"/>
  <c r="AW914" i="3"/>
  <c r="AX914" i="3"/>
  <c r="AW913" i="3"/>
  <c r="AX913" i="3"/>
  <c r="AW912" i="3"/>
  <c r="AX912" i="3"/>
  <c r="AW911" i="3"/>
  <c r="AX911" i="3"/>
  <c r="AW910" i="3"/>
  <c r="AX910" i="3"/>
  <c r="AW909" i="3"/>
  <c r="AX909" i="3"/>
  <c r="AW908" i="3"/>
  <c r="AX908" i="3"/>
  <c r="AW907" i="3"/>
  <c r="AX907" i="3"/>
  <c r="AW906" i="3"/>
  <c r="AX906" i="3"/>
  <c r="AW905" i="3"/>
  <c r="AX905" i="3"/>
  <c r="AW904" i="3"/>
  <c r="AX904" i="3"/>
  <c r="AW903" i="3"/>
  <c r="AX903" i="3"/>
  <c r="AW902" i="3"/>
  <c r="AX902" i="3"/>
  <c r="AW901" i="3"/>
  <c r="AX901" i="3"/>
  <c r="AW900" i="3"/>
  <c r="AX900" i="3"/>
  <c r="AW899" i="3"/>
  <c r="AX899" i="3"/>
  <c r="AW898" i="3"/>
  <c r="AX898" i="3"/>
  <c r="AW897" i="3"/>
  <c r="AX897" i="3"/>
  <c r="AW896" i="3"/>
  <c r="AX896" i="3"/>
  <c r="AW895" i="3"/>
  <c r="AX895" i="3"/>
  <c r="AW894" i="3"/>
  <c r="AX894" i="3"/>
  <c r="AW893" i="3"/>
  <c r="AX893" i="3"/>
  <c r="AW892" i="3"/>
  <c r="AX892" i="3"/>
  <c r="AW891" i="3"/>
  <c r="AX891" i="3"/>
  <c r="AW890" i="3"/>
  <c r="AX890" i="3"/>
  <c r="AW889" i="3"/>
  <c r="AX889" i="3"/>
  <c r="AW888" i="3"/>
  <c r="AX888" i="3"/>
  <c r="AW887" i="3"/>
  <c r="AX887" i="3"/>
  <c r="AW886" i="3"/>
  <c r="AX886" i="3"/>
  <c r="AW885" i="3"/>
  <c r="AX885" i="3"/>
  <c r="AW884" i="3"/>
  <c r="AX884" i="3"/>
  <c r="AW883" i="3"/>
  <c r="AX883" i="3"/>
  <c r="AW882" i="3"/>
  <c r="AX882" i="3"/>
  <c r="AW881" i="3"/>
  <c r="AX881" i="3"/>
  <c r="AW880" i="3"/>
  <c r="AX880" i="3"/>
  <c r="AW879" i="3"/>
  <c r="AX879" i="3"/>
  <c r="AW878" i="3"/>
  <c r="AX878" i="3"/>
  <c r="AW877" i="3"/>
  <c r="AX877" i="3"/>
  <c r="AW876" i="3"/>
  <c r="AX876" i="3"/>
  <c r="AW875" i="3"/>
  <c r="AX875" i="3"/>
  <c r="AW874" i="3"/>
  <c r="AX874" i="3"/>
  <c r="AW873" i="3"/>
  <c r="AX873" i="3"/>
  <c r="AW872" i="3"/>
  <c r="AX872" i="3"/>
  <c r="AW871" i="3"/>
  <c r="AX871" i="3"/>
  <c r="AW870" i="3"/>
  <c r="AX870" i="3"/>
  <c r="AW869" i="3"/>
  <c r="AX869" i="3"/>
  <c r="AW868" i="3"/>
  <c r="AX868" i="3"/>
  <c r="AW867" i="3"/>
  <c r="AX867" i="3"/>
  <c r="AW866" i="3"/>
  <c r="AX866" i="3"/>
  <c r="AW865" i="3"/>
  <c r="AX865" i="3"/>
  <c r="AW864" i="3"/>
  <c r="AX864" i="3"/>
  <c r="AW863" i="3"/>
  <c r="AX863" i="3"/>
  <c r="AW862" i="3"/>
  <c r="AX862" i="3"/>
  <c r="AW861" i="3"/>
  <c r="AX861" i="3"/>
  <c r="AW860" i="3"/>
  <c r="AX860" i="3"/>
  <c r="AW859" i="3"/>
  <c r="AX859" i="3"/>
  <c r="AW858" i="3"/>
  <c r="AX858" i="3"/>
  <c r="AW857" i="3"/>
  <c r="AX857" i="3"/>
  <c r="AW856" i="3"/>
  <c r="AX856" i="3"/>
  <c r="AW855" i="3"/>
  <c r="AX855" i="3"/>
  <c r="AW854" i="3"/>
  <c r="AX854" i="3"/>
  <c r="AW853" i="3"/>
  <c r="AX853" i="3"/>
  <c r="AW852" i="3"/>
  <c r="AX852" i="3"/>
  <c r="AW851" i="3"/>
  <c r="AX851" i="3"/>
  <c r="AW850" i="3"/>
  <c r="AX850" i="3"/>
  <c r="AW849" i="3"/>
  <c r="AX849" i="3"/>
  <c r="AW848" i="3"/>
  <c r="AX848" i="3"/>
  <c r="AW847" i="3"/>
  <c r="AX847" i="3"/>
  <c r="AW846" i="3"/>
  <c r="AX846" i="3"/>
  <c r="AW845" i="3"/>
  <c r="AX845" i="3"/>
  <c r="AW844" i="3"/>
  <c r="AX844" i="3"/>
  <c r="AW843" i="3"/>
  <c r="AX843" i="3"/>
  <c r="AW842" i="3"/>
  <c r="AX842" i="3"/>
  <c r="AW841" i="3"/>
  <c r="AX841" i="3"/>
  <c r="AW840" i="3"/>
  <c r="AX840" i="3"/>
  <c r="AW839" i="3"/>
  <c r="AX839" i="3"/>
  <c r="AW838" i="3"/>
  <c r="AX838" i="3"/>
  <c r="AW837" i="3"/>
  <c r="AX837" i="3"/>
  <c r="AW836" i="3"/>
  <c r="AX836" i="3"/>
  <c r="AW835" i="3"/>
  <c r="AX835" i="3"/>
  <c r="AW834" i="3"/>
  <c r="AX834" i="3"/>
  <c r="AW833" i="3"/>
  <c r="AX833" i="3"/>
  <c r="AW832" i="3"/>
  <c r="AX832" i="3"/>
  <c r="AW831" i="3"/>
  <c r="AX831" i="3"/>
  <c r="AW830" i="3"/>
  <c r="AX830" i="3"/>
  <c r="AW829" i="3"/>
  <c r="AX829" i="3"/>
  <c r="AW828" i="3"/>
  <c r="AX828" i="3"/>
  <c r="AW827" i="3"/>
  <c r="AX827" i="3"/>
  <c r="AW826" i="3"/>
  <c r="AX826" i="3"/>
  <c r="AW825" i="3"/>
  <c r="AX825" i="3"/>
  <c r="AW824" i="3"/>
  <c r="AX824" i="3"/>
  <c r="AW823" i="3"/>
  <c r="AX823" i="3"/>
  <c r="AW822" i="3"/>
  <c r="AX822" i="3"/>
  <c r="AW821" i="3"/>
  <c r="AX821" i="3"/>
  <c r="AW820" i="3"/>
  <c r="AX820" i="3"/>
  <c r="AW819" i="3"/>
  <c r="AX819" i="3"/>
  <c r="AW818" i="3"/>
  <c r="AX818" i="3"/>
  <c r="AW817" i="3"/>
  <c r="AX817" i="3"/>
  <c r="AW816" i="3"/>
  <c r="AX816" i="3"/>
  <c r="AW815" i="3"/>
  <c r="AX815" i="3"/>
  <c r="AW814" i="3"/>
  <c r="AX814" i="3"/>
  <c r="AW813" i="3"/>
  <c r="AX813" i="3"/>
  <c r="AW812" i="3"/>
  <c r="AX812" i="3"/>
  <c r="AW811" i="3"/>
  <c r="AX811" i="3"/>
  <c r="AW810" i="3"/>
  <c r="AX810" i="3"/>
  <c r="AW809" i="3"/>
  <c r="AX809" i="3"/>
  <c r="AW808" i="3"/>
  <c r="AX808" i="3"/>
  <c r="AW807" i="3"/>
  <c r="AX807" i="3"/>
  <c r="AW806" i="3"/>
  <c r="AX806" i="3"/>
  <c r="AW805" i="3"/>
  <c r="AX805" i="3"/>
  <c r="AW804" i="3"/>
  <c r="AX804" i="3"/>
  <c r="AW803" i="3"/>
  <c r="AX803" i="3"/>
  <c r="AW802" i="3"/>
  <c r="AX802" i="3"/>
  <c r="AW801" i="3"/>
  <c r="AX801" i="3"/>
  <c r="AW800" i="3"/>
  <c r="AX800" i="3"/>
  <c r="AW799" i="3"/>
  <c r="AX799" i="3"/>
  <c r="AW798" i="3"/>
  <c r="AX798" i="3"/>
  <c r="AW797" i="3"/>
  <c r="AX797" i="3"/>
  <c r="AW796" i="3"/>
  <c r="AX796" i="3"/>
  <c r="AW795" i="3"/>
  <c r="AX795" i="3"/>
  <c r="AW794" i="3"/>
  <c r="AX794" i="3"/>
  <c r="AW793" i="3"/>
  <c r="AX793" i="3"/>
  <c r="AW792" i="3"/>
  <c r="AX792" i="3"/>
  <c r="AW791" i="3"/>
  <c r="AX791" i="3"/>
  <c r="AW790" i="3"/>
  <c r="AX790" i="3"/>
  <c r="AW789" i="3"/>
  <c r="AX789" i="3"/>
  <c r="AW788" i="3"/>
  <c r="AX788" i="3"/>
  <c r="AW787" i="3"/>
  <c r="AX787" i="3"/>
  <c r="AW786" i="3"/>
  <c r="AX786" i="3"/>
  <c r="AW785" i="3"/>
  <c r="AX785" i="3"/>
  <c r="AW784" i="3"/>
  <c r="AX784" i="3"/>
  <c r="AW783" i="3"/>
  <c r="AX783" i="3"/>
  <c r="AW782" i="3"/>
  <c r="AX782" i="3"/>
  <c r="AW781" i="3"/>
  <c r="AX781" i="3"/>
  <c r="AW780" i="3"/>
  <c r="AX780" i="3"/>
  <c r="AW779" i="3"/>
  <c r="AX779" i="3"/>
  <c r="AW778" i="3"/>
  <c r="AX778" i="3"/>
  <c r="AW777" i="3"/>
  <c r="AX777" i="3"/>
  <c r="AW776" i="3"/>
  <c r="AX776" i="3"/>
  <c r="AW775" i="3"/>
  <c r="AX775" i="3"/>
  <c r="AW774" i="3"/>
  <c r="AX774" i="3"/>
  <c r="AW773" i="3"/>
  <c r="AX773" i="3"/>
  <c r="AW772" i="3"/>
  <c r="AX772" i="3"/>
  <c r="AW771" i="3"/>
  <c r="AX771" i="3"/>
  <c r="AW770" i="3"/>
  <c r="AX770" i="3"/>
  <c r="AW769" i="3"/>
  <c r="AX769" i="3"/>
  <c r="AW768" i="3"/>
  <c r="AX768" i="3"/>
  <c r="AW767" i="3"/>
  <c r="AX767" i="3"/>
  <c r="AW766" i="3"/>
  <c r="AX766" i="3"/>
  <c r="AW765" i="3"/>
  <c r="AX765" i="3"/>
  <c r="AW764" i="3"/>
  <c r="AX764" i="3"/>
  <c r="AW763" i="3"/>
  <c r="AX763" i="3"/>
  <c r="AW762" i="3"/>
  <c r="AX762" i="3"/>
  <c r="AW761" i="3"/>
  <c r="AX761" i="3"/>
  <c r="AW760" i="3"/>
  <c r="AX760" i="3"/>
  <c r="AW759" i="3"/>
  <c r="AX759" i="3"/>
  <c r="AW758" i="3"/>
  <c r="AX758" i="3"/>
  <c r="AW757" i="3"/>
  <c r="AX757" i="3"/>
  <c r="AW756" i="3"/>
  <c r="AX756" i="3"/>
  <c r="AW755" i="3"/>
  <c r="AX755" i="3"/>
  <c r="AW754" i="3"/>
  <c r="AX754" i="3"/>
  <c r="AW753" i="3"/>
  <c r="AX753" i="3"/>
  <c r="AW752" i="3"/>
  <c r="AX752" i="3"/>
  <c r="AW751" i="3"/>
  <c r="AX751" i="3"/>
  <c r="AW750" i="3"/>
  <c r="AX750" i="3"/>
  <c r="AW749" i="3"/>
  <c r="AX749" i="3"/>
  <c r="AW748" i="3"/>
  <c r="AX748" i="3"/>
  <c r="AW747" i="3"/>
  <c r="AX747" i="3"/>
  <c r="AW746" i="3"/>
  <c r="AX746" i="3"/>
  <c r="AW745" i="3"/>
  <c r="AX745" i="3"/>
  <c r="AW744" i="3"/>
  <c r="AX744" i="3"/>
  <c r="AW743" i="3"/>
  <c r="AX743" i="3"/>
  <c r="AW742" i="3"/>
  <c r="AX742" i="3"/>
  <c r="AW741" i="3"/>
  <c r="AX741" i="3"/>
  <c r="AW740" i="3"/>
  <c r="AX740" i="3"/>
  <c r="AW739" i="3"/>
  <c r="AX739" i="3"/>
  <c r="AW738" i="3"/>
  <c r="AX738" i="3"/>
  <c r="AW737" i="3"/>
  <c r="AX737" i="3"/>
  <c r="AW736" i="3"/>
  <c r="AX736" i="3"/>
  <c r="AW735" i="3"/>
  <c r="AX735" i="3"/>
  <c r="AW734" i="3"/>
  <c r="AX734" i="3"/>
  <c r="AW733" i="3"/>
  <c r="AX733" i="3"/>
  <c r="AW732" i="3"/>
  <c r="AX732" i="3"/>
  <c r="AW731" i="3"/>
  <c r="AX731" i="3"/>
  <c r="AW730" i="3"/>
  <c r="AX730" i="3"/>
  <c r="AW729" i="3"/>
  <c r="AX729" i="3"/>
  <c r="AW728" i="3"/>
  <c r="AX728" i="3"/>
  <c r="AW727" i="3"/>
  <c r="AX727" i="3"/>
  <c r="AW726" i="3"/>
  <c r="AX726" i="3"/>
  <c r="AW725" i="3"/>
  <c r="AX725" i="3"/>
  <c r="AW724" i="3"/>
  <c r="AX724" i="3"/>
  <c r="AW723" i="3"/>
  <c r="AX723" i="3"/>
  <c r="AW722" i="3"/>
  <c r="AX722" i="3"/>
  <c r="AW721" i="3"/>
  <c r="AX721" i="3"/>
  <c r="AW720" i="3"/>
  <c r="AX720" i="3"/>
  <c r="AW719" i="3"/>
  <c r="AX719" i="3"/>
  <c r="AW718" i="3"/>
  <c r="AX718" i="3"/>
  <c r="AW717" i="3"/>
  <c r="AX717" i="3"/>
  <c r="AW716" i="3"/>
  <c r="AX716" i="3"/>
  <c r="AW715" i="3"/>
  <c r="AX715" i="3"/>
  <c r="AW714" i="3"/>
  <c r="AX714" i="3"/>
  <c r="AW713" i="3"/>
  <c r="AX713" i="3"/>
  <c r="AW712" i="3"/>
  <c r="AX712" i="3"/>
  <c r="AW711" i="3"/>
  <c r="AX711" i="3"/>
  <c r="AW710" i="3"/>
  <c r="AX710" i="3"/>
  <c r="AW709" i="3"/>
  <c r="AX709" i="3"/>
  <c r="AW708" i="3"/>
  <c r="AX708" i="3"/>
  <c r="AW707" i="3"/>
  <c r="AX707" i="3"/>
  <c r="AW706" i="3"/>
  <c r="AX706" i="3"/>
  <c r="AW705" i="3"/>
  <c r="AX705" i="3"/>
  <c r="AW704" i="3"/>
  <c r="AX704" i="3"/>
  <c r="AW703" i="3"/>
  <c r="AX703" i="3"/>
  <c r="AW702" i="3"/>
  <c r="AX702" i="3"/>
  <c r="AW701" i="3"/>
  <c r="AX701" i="3"/>
  <c r="AW700" i="3"/>
  <c r="AX700" i="3"/>
  <c r="AW699" i="3"/>
  <c r="AX699" i="3"/>
  <c r="AW698" i="3"/>
  <c r="AX698" i="3"/>
  <c r="AW697" i="3"/>
  <c r="AX697" i="3"/>
  <c r="AW696" i="3"/>
  <c r="AX696" i="3"/>
  <c r="AW695" i="3"/>
  <c r="AX695" i="3"/>
  <c r="AW694" i="3"/>
  <c r="AX694" i="3"/>
  <c r="AW693" i="3"/>
  <c r="AX693" i="3"/>
  <c r="AW692" i="3"/>
  <c r="AX692" i="3"/>
  <c r="AW691" i="3"/>
  <c r="AX691" i="3"/>
  <c r="AW690" i="3"/>
  <c r="AX690" i="3"/>
  <c r="AW689" i="3"/>
  <c r="AX689" i="3"/>
  <c r="AW688" i="3"/>
  <c r="AX688" i="3"/>
  <c r="AW687" i="3"/>
  <c r="AX687" i="3"/>
  <c r="AW686" i="3"/>
  <c r="AX686" i="3"/>
  <c r="AW685" i="3"/>
  <c r="AX685" i="3"/>
  <c r="AW684" i="3"/>
  <c r="AX684" i="3"/>
  <c r="AW683" i="3"/>
  <c r="AX683" i="3"/>
  <c r="AW682" i="3"/>
  <c r="AX682" i="3"/>
  <c r="AW681" i="3"/>
  <c r="AX681" i="3"/>
  <c r="AW680" i="3"/>
  <c r="AX680" i="3"/>
  <c r="AW679" i="3"/>
  <c r="AX679" i="3"/>
  <c r="AW678" i="3"/>
  <c r="AX678" i="3"/>
  <c r="AW677" i="3"/>
  <c r="AX677" i="3"/>
  <c r="AW676" i="3"/>
  <c r="AX676" i="3"/>
  <c r="AW675" i="3"/>
  <c r="AX675" i="3"/>
  <c r="AW674" i="3"/>
  <c r="AX674" i="3"/>
  <c r="AW673" i="3"/>
  <c r="AX673" i="3"/>
  <c r="AW672" i="3"/>
  <c r="AX672" i="3"/>
  <c r="AW671" i="3"/>
  <c r="AX671" i="3"/>
  <c r="AW670" i="3"/>
  <c r="AX670" i="3"/>
  <c r="AW669" i="3"/>
  <c r="AX669" i="3"/>
  <c r="AW668" i="3"/>
  <c r="AX668" i="3"/>
  <c r="AW667" i="3"/>
  <c r="AX667" i="3"/>
  <c r="AW666" i="3"/>
  <c r="AX666" i="3"/>
  <c r="AW665" i="3"/>
  <c r="AX665" i="3"/>
  <c r="AW664" i="3"/>
  <c r="AX664" i="3"/>
  <c r="AW663" i="3"/>
  <c r="AX663" i="3"/>
  <c r="AW662" i="3"/>
  <c r="AX662" i="3"/>
  <c r="AW661" i="3"/>
  <c r="AX661" i="3"/>
  <c r="AW660" i="3"/>
  <c r="AX660" i="3"/>
  <c r="AW659" i="3"/>
  <c r="AX659" i="3"/>
  <c r="AW658" i="3"/>
  <c r="AX658" i="3"/>
  <c r="AW657" i="3"/>
  <c r="AX657" i="3"/>
  <c r="AW656" i="3"/>
  <c r="AX656" i="3"/>
  <c r="AW655" i="3"/>
  <c r="AX655" i="3"/>
  <c r="AW654" i="3"/>
  <c r="AX654" i="3"/>
  <c r="AW653" i="3"/>
  <c r="AX653" i="3"/>
  <c r="AW652" i="3"/>
  <c r="AX652" i="3"/>
  <c r="AW651" i="3"/>
  <c r="AX651" i="3"/>
  <c r="AW650" i="3"/>
  <c r="AX650" i="3"/>
  <c r="AW649" i="3"/>
  <c r="AX649" i="3"/>
  <c r="AW648" i="3"/>
  <c r="AX648" i="3"/>
  <c r="AW647" i="3"/>
  <c r="AX647" i="3"/>
  <c r="AW646" i="3"/>
  <c r="AX646" i="3"/>
  <c r="AW645" i="3"/>
  <c r="AX645" i="3"/>
  <c r="AW644" i="3"/>
  <c r="AX644" i="3"/>
  <c r="AW643" i="3"/>
  <c r="AX643" i="3"/>
  <c r="AW642" i="3"/>
  <c r="AX642" i="3"/>
  <c r="AW641" i="3"/>
  <c r="AX641" i="3"/>
  <c r="AW640" i="3"/>
  <c r="AX640" i="3"/>
  <c r="AW639" i="3"/>
  <c r="AX639" i="3"/>
  <c r="AW638" i="3"/>
  <c r="AX638" i="3"/>
  <c r="AW637" i="3"/>
  <c r="AX637" i="3"/>
  <c r="AW636" i="3"/>
  <c r="AX636" i="3"/>
  <c r="AW635" i="3"/>
  <c r="AX635" i="3"/>
  <c r="AW634" i="3"/>
  <c r="AX634" i="3"/>
  <c r="AW633" i="3"/>
  <c r="AX633" i="3"/>
  <c r="AW632" i="3"/>
  <c r="AX632" i="3"/>
  <c r="AW631" i="3"/>
  <c r="AX631" i="3"/>
  <c r="AW630" i="3"/>
  <c r="AX630" i="3"/>
  <c r="AW629" i="3"/>
  <c r="AX629" i="3"/>
  <c r="AW628" i="3"/>
  <c r="AX628" i="3"/>
  <c r="AW627" i="3"/>
  <c r="AX627" i="3"/>
  <c r="AW626" i="3"/>
  <c r="AX626" i="3"/>
  <c r="AW625" i="3"/>
  <c r="AX625" i="3"/>
  <c r="AW624" i="3"/>
  <c r="AX624" i="3"/>
  <c r="AW623" i="3"/>
  <c r="AX623" i="3"/>
  <c r="AW622" i="3"/>
  <c r="AX622" i="3"/>
  <c r="AW621" i="3"/>
  <c r="AX621" i="3"/>
  <c r="AW620" i="3"/>
  <c r="AX620" i="3"/>
  <c r="AW619" i="3"/>
  <c r="AX619" i="3"/>
  <c r="AW618" i="3"/>
  <c r="AX618" i="3"/>
  <c r="AW617" i="3"/>
  <c r="AX617" i="3"/>
  <c r="AW616" i="3"/>
  <c r="AX616" i="3"/>
  <c r="AW615" i="3"/>
  <c r="AX615" i="3"/>
  <c r="AW614" i="3"/>
  <c r="AX614" i="3"/>
  <c r="AW613" i="3"/>
  <c r="AX613" i="3"/>
  <c r="AW612" i="3"/>
  <c r="AX612" i="3"/>
  <c r="AW611" i="3"/>
  <c r="AX611" i="3"/>
  <c r="AW610" i="3"/>
  <c r="AX610" i="3"/>
  <c r="AW609" i="3"/>
  <c r="AX609" i="3"/>
  <c r="AW608" i="3"/>
  <c r="AX608" i="3"/>
  <c r="AW607" i="3"/>
  <c r="AX607" i="3"/>
  <c r="AW606" i="3"/>
  <c r="AX606" i="3"/>
  <c r="AW605" i="3"/>
  <c r="AX605" i="3"/>
  <c r="AW604" i="3"/>
  <c r="AX604" i="3"/>
  <c r="AW603" i="3"/>
  <c r="AX603" i="3"/>
  <c r="AW602" i="3"/>
  <c r="AX602" i="3"/>
  <c r="AW601" i="3"/>
  <c r="AX601" i="3"/>
  <c r="AW600" i="3"/>
  <c r="AX600" i="3"/>
  <c r="AW599" i="3"/>
  <c r="AX599" i="3"/>
  <c r="AW598" i="3"/>
  <c r="AX598" i="3"/>
  <c r="AW597" i="3"/>
  <c r="AX597" i="3"/>
  <c r="AW596" i="3"/>
  <c r="AX596" i="3"/>
  <c r="AW595" i="3"/>
  <c r="AX595" i="3"/>
  <c r="AW594" i="3"/>
  <c r="AX594" i="3"/>
  <c r="AW593" i="3"/>
  <c r="AX593" i="3"/>
  <c r="AW592" i="3"/>
  <c r="AX592" i="3"/>
  <c r="AW591" i="3"/>
  <c r="AX591" i="3"/>
  <c r="AW590" i="3"/>
  <c r="AX590" i="3"/>
  <c r="AW589" i="3"/>
  <c r="AX589" i="3"/>
  <c r="AW588" i="3"/>
  <c r="AX588" i="3"/>
  <c r="AW587" i="3"/>
  <c r="AX587" i="3"/>
  <c r="AW586" i="3"/>
  <c r="AX586" i="3"/>
  <c r="AW585" i="3"/>
  <c r="AX585" i="3"/>
  <c r="AW584" i="3"/>
  <c r="AX584" i="3"/>
  <c r="AW583" i="3"/>
  <c r="AX583" i="3"/>
  <c r="AW582" i="3"/>
  <c r="AX582" i="3"/>
  <c r="AW581" i="3"/>
  <c r="AX581" i="3"/>
  <c r="AW580" i="3"/>
  <c r="AX580" i="3"/>
  <c r="AW579" i="3"/>
  <c r="AX579" i="3"/>
  <c r="AW578" i="3"/>
  <c r="AX578" i="3"/>
  <c r="AW577" i="3"/>
  <c r="AX577" i="3"/>
  <c r="AW576" i="3"/>
  <c r="AX576" i="3"/>
  <c r="AW575" i="3"/>
  <c r="AX575" i="3"/>
  <c r="AW574" i="3"/>
  <c r="AX574" i="3"/>
  <c r="AW573" i="3"/>
  <c r="AX573" i="3"/>
  <c r="AW572" i="3"/>
  <c r="AX572" i="3"/>
  <c r="AW571" i="3"/>
  <c r="AX571" i="3"/>
  <c r="AW570" i="3"/>
  <c r="AX570" i="3"/>
  <c r="AW569" i="3"/>
  <c r="AX569" i="3"/>
  <c r="AW568" i="3"/>
  <c r="AX568" i="3"/>
  <c r="AW567" i="3"/>
  <c r="AX567" i="3"/>
  <c r="AW566" i="3"/>
  <c r="AX566" i="3"/>
  <c r="AW565" i="3"/>
  <c r="AX565" i="3"/>
  <c r="AW564" i="3"/>
  <c r="AX564" i="3"/>
  <c r="AW563" i="3"/>
  <c r="AX563" i="3"/>
  <c r="AW562" i="3"/>
  <c r="AX562" i="3"/>
  <c r="AW561" i="3"/>
  <c r="AX561" i="3"/>
  <c r="AW560" i="3"/>
  <c r="AX560" i="3"/>
  <c r="AW559" i="3"/>
  <c r="AX559" i="3"/>
  <c r="AW558" i="3"/>
  <c r="AX558" i="3"/>
  <c r="AW557" i="3"/>
  <c r="AX557" i="3"/>
  <c r="AW556" i="3"/>
  <c r="AX556" i="3"/>
  <c r="AW555" i="3"/>
  <c r="AX555" i="3"/>
  <c r="AW554" i="3"/>
  <c r="AX554" i="3"/>
  <c r="AW553" i="3"/>
  <c r="AX553" i="3"/>
  <c r="AW552" i="3"/>
  <c r="AX552" i="3"/>
  <c r="AW551" i="3"/>
  <c r="AX551" i="3"/>
  <c r="AW550" i="3"/>
  <c r="AX550" i="3"/>
  <c r="AW549" i="3"/>
  <c r="AX549" i="3"/>
  <c r="AW548" i="3"/>
  <c r="AX548" i="3"/>
  <c r="AW547" i="3"/>
  <c r="AX547" i="3"/>
  <c r="AW546" i="3"/>
  <c r="AX546" i="3"/>
  <c r="AW545" i="3"/>
  <c r="AX545" i="3"/>
  <c r="AW544" i="3"/>
  <c r="AX544" i="3"/>
  <c r="AW543" i="3"/>
  <c r="AX543" i="3"/>
  <c r="AW542" i="3"/>
  <c r="AX542" i="3"/>
  <c r="AW541" i="3"/>
  <c r="AX541" i="3"/>
  <c r="AW540" i="3"/>
  <c r="AX540" i="3"/>
  <c r="AW539" i="3"/>
  <c r="AX539" i="3"/>
  <c r="AW538" i="3"/>
  <c r="AX538" i="3"/>
  <c r="AW537" i="3"/>
  <c r="AX537" i="3"/>
  <c r="AW536" i="3"/>
  <c r="AX536" i="3"/>
  <c r="AW535" i="3"/>
  <c r="AX535" i="3"/>
  <c r="AW534" i="3"/>
  <c r="AX534" i="3"/>
  <c r="AW533" i="3"/>
  <c r="AX533" i="3"/>
  <c r="AW532" i="3"/>
  <c r="AX532" i="3"/>
  <c r="AW531" i="3"/>
  <c r="AX531" i="3"/>
  <c r="AW530" i="3"/>
  <c r="AX530" i="3"/>
  <c r="AW529" i="3"/>
  <c r="AX529" i="3"/>
  <c r="AW528" i="3"/>
  <c r="AX528" i="3"/>
  <c r="AW527" i="3"/>
  <c r="AX527" i="3"/>
  <c r="AW526" i="3"/>
  <c r="AX526" i="3"/>
  <c r="AW525" i="3"/>
  <c r="AX525" i="3"/>
  <c r="AW524" i="3"/>
  <c r="AX524" i="3"/>
  <c r="AW523" i="3"/>
  <c r="AX523" i="3"/>
  <c r="AW522" i="3"/>
  <c r="AX522" i="3"/>
  <c r="AW521" i="3"/>
  <c r="AX521" i="3"/>
  <c r="AW520" i="3"/>
  <c r="AX520" i="3"/>
  <c r="AW519" i="3"/>
  <c r="AX519" i="3"/>
  <c r="AW518" i="3"/>
  <c r="AX518" i="3"/>
  <c r="AW517" i="3"/>
  <c r="AX517" i="3"/>
  <c r="AW516" i="3"/>
  <c r="AX516" i="3"/>
  <c r="AW515" i="3"/>
  <c r="AX515" i="3"/>
  <c r="AW514" i="3"/>
  <c r="AX514" i="3"/>
  <c r="AW513" i="3"/>
  <c r="AX513" i="3"/>
  <c r="AW512" i="3"/>
  <c r="AX512" i="3"/>
  <c r="AW511" i="3"/>
  <c r="AX511" i="3"/>
  <c r="AW510" i="3"/>
  <c r="AX510" i="3"/>
  <c r="AW509" i="3"/>
  <c r="AX509" i="3"/>
  <c r="AW508" i="3"/>
  <c r="AX508" i="3"/>
  <c r="AW507" i="3"/>
  <c r="AX507" i="3"/>
  <c r="AW506" i="3"/>
  <c r="AX506" i="3"/>
  <c r="AW505" i="3"/>
  <c r="AX505" i="3"/>
  <c r="AW504" i="3"/>
  <c r="AX504" i="3"/>
  <c r="AW503" i="3"/>
  <c r="AX503" i="3"/>
  <c r="AW502" i="3"/>
  <c r="AX502" i="3"/>
  <c r="AW501" i="3"/>
  <c r="AX501" i="3"/>
  <c r="AW500" i="3"/>
  <c r="AX500" i="3"/>
  <c r="AW499" i="3"/>
  <c r="AX499" i="3"/>
  <c r="AW498" i="3"/>
  <c r="AX498" i="3"/>
  <c r="AW497" i="3"/>
  <c r="AX497" i="3"/>
  <c r="AW496" i="3"/>
  <c r="AX496" i="3"/>
  <c r="AW495" i="3"/>
  <c r="AX495" i="3"/>
  <c r="AW494" i="3"/>
  <c r="AX494" i="3"/>
  <c r="AW493" i="3"/>
  <c r="AX493" i="3"/>
  <c r="AW492" i="3"/>
  <c r="AX492" i="3"/>
  <c r="AW491" i="3"/>
  <c r="AX491" i="3"/>
  <c r="AW490" i="3"/>
  <c r="AX490" i="3"/>
  <c r="AW489" i="3"/>
  <c r="AX489" i="3"/>
  <c r="AW488" i="3"/>
  <c r="AX488" i="3"/>
  <c r="AW487" i="3"/>
  <c r="AX487" i="3"/>
  <c r="AW486" i="3"/>
  <c r="AX486" i="3"/>
  <c r="AW485" i="3"/>
  <c r="AX485" i="3"/>
  <c r="AW484" i="3"/>
  <c r="AX484" i="3"/>
  <c r="AW483" i="3"/>
  <c r="AX483" i="3"/>
  <c r="AW482" i="3"/>
  <c r="AX482" i="3"/>
  <c r="AW481" i="3"/>
  <c r="AX481" i="3"/>
  <c r="AW480" i="3"/>
  <c r="AX480" i="3"/>
  <c r="AW479" i="3"/>
  <c r="AX479" i="3"/>
  <c r="AW478" i="3"/>
  <c r="AX478" i="3"/>
  <c r="AW477" i="3"/>
  <c r="AX477" i="3"/>
  <c r="AW476" i="3"/>
  <c r="AX476" i="3"/>
  <c r="AW475" i="3"/>
  <c r="AX475" i="3"/>
  <c r="AW474" i="3"/>
  <c r="AX474" i="3"/>
  <c r="AW473" i="3"/>
  <c r="AX473" i="3"/>
  <c r="AW472" i="3"/>
  <c r="AX472" i="3"/>
  <c r="AW471" i="3"/>
  <c r="AX471" i="3"/>
  <c r="AW470" i="3"/>
  <c r="AX470" i="3"/>
  <c r="AW469" i="3"/>
  <c r="AX469" i="3"/>
  <c r="AW468" i="3"/>
  <c r="AX468" i="3"/>
  <c r="AW467" i="3"/>
  <c r="AX467" i="3"/>
  <c r="AW466" i="3"/>
  <c r="AX466" i="3"/>
  <c r="AW465" i="3"/>
  <c r="AX465" i="3"/>
  <c r="AW464" i="3"/>
  <c r="AX464" i="3"/>
  <c r="AW463" i="3"/>
  <c r="AX463" i="3"/>
  <c r="AW462" i="3"/>
  <c r="AX462" i="3"/>
  <c r="AW461" i="3"/>
  <c r="AX461" i="3"/>
  <c r="AW460" i="3"/>
  <c r="AX460" i="3"/>
  <c r="AW459" i="3"/>
  <c r="AX459" i="3"/>
  <c r="AW458" i="3"/>
  <c r="AX458" i="3"/>
  <c r="AW457" i="3"/>
  <c r="AX457" i="3"/>
  <c r="AW456" i="3"/>
  <c r="AX456" i="3"/>
  <c r="AW455" i="3"/>
  <c r="AX455" i="3"/>
  <c r="AW454" i="3"/>
  <c r="AX454" i="3"/>
  <c r="AW453" i="3"/>
  <c r="AX453" i="3"/>
  <c r="AW452" i="3"/>
  <c r="AX452" i="3"/>
  <c r="AW451" i="3"/>
  <c r="AX451" i="3"/>
  <c r="AW450" i="3"/>
  <c r="AX450" i="3"/>
  <c r="AW449" i="3"/>
  <c r="AX449" i="3"/>
  <c r="AW448" i="3"/>
  <c r="AX448" i="3"/>
  <c r="AW447" i="3"/>
  <c r="AX447" i="3"/>
  <c r="AW446" i="3"/>
  <c r="AX446" i="3"/>
  <c r="AW445" i="3"/>
  <c r="AX445" i="3"/>
  <c r="AW444" i="3"/>
  <c r="AX444" i="3"/>
  <c r="AW443" i="3"/>
  <c r="AX443" i="3"/>
  <c r="AW442" i="3"/>
  <c r="AX442" i="3"/>
  <c r="AW441" i="3"/>
  <c r="AX441" i="3"/>
  <c r="AW440" i="3"/>
  <c r="AX440" i="3"/>
  <c r="AW439" i="3"/>
  <c r="AX439" i="3"/>
  <c r="AW438" i="3"/>
  <c r="AX438" i="3"/>
  <c r="AW437" i="3"/>
  <c r="AX437" i="3"/>
  <c r="AW436" i="3"/>
  <c r="AX436" i="3"/>
  <c r="AW435" i="3"/>
  <c r="AX435" i="3"/>
  <c r="AW434" i="3"/>
  <c r="AX434" i="3"/>
  <c r="AW433" i="3"/>
  <c r="AX433" i="3"/>
  <c r="AW432" i="3"/>
  <c r="AX432" i="3"/>
  <c r="AW431" i="3"/>
  <c r="AX431" i="3"/>
  <c r="AW430" i="3"/>
  <c r="AX430" i="3"/>
  <c r="AW429" i="3"/>
  <c r="AX429" i="3"/>
  <c r="AW428" i="3"/>
  <c r="AX428" i="3"/>
  <c r="AW427" i="3"/>
  <c r="AX427" i="3"/>
  <c r="AW426" i="3"/>
  <c r="AX426" i="3"/>
  <c r="AW425" i="3"/>
  <c r="AX425" i="3"/>
  <c r="AW424" i="3"/>
  <c r="AX424" i="3"/>
  <c r="AW423" i="3"/>
  <c r="AX423" i="3"/>
  <c r="AW422" i="3"/>
  <c r="AX422" i="3"/>
  <c r="AW421" i="3"/>
  <c r="AX421" i="3"/>
  <c r="AW420" i="3"/>
  <c r="AX420" i="3"/>
  <c r="AW419" i="3"/>
  <c r="AX419" i="3"/>
  <c r="AW418" i="3"/>
  <c r="AX418" i="3"/>
  <c r="AW417" i="3"/>
  <c r="AX417" i="3"/>
  <c r="AW416" i="3"/>
  <c r="AX416" i="3"/>
  <c r="AW415" i="3"/>
  <c r="AX415" i="3"/>
  <c r="AW414" i="3"/>
  <c r="AX414" i="3"/>
  <c r="AW413" i="3"/>
  <c r="AX413" i="3"/>
  <c r="AW412" i="3"/>
  <c r="AX412" i="3"/>
  <c r="AW411" i="3"/>
  <c r="AX411" i="3"/>
  <c r="AW410" i="3"/>
  <c r="AX410" i="3"/>
  <c r="AW409" i="3"/>
  <c r="AX409" i="3"/>
  <c r="AW408" i="3"/>
  <c r="AX408" i="3"/>
  <c r="AW407" i="3"/>
  <c r="AX407" i="3"/>
  <c r="AW406" i="3"/>
  <c r="AX406" i="3"/>
  <c r="AW405" i="3"/>
  <c r="AX405" i="3"/>
  <c r="AW404" i="3"/>
  <c r="AX404" i="3"/>
  <c r="AW403" i="3"/>
  <c r="AX403" i="3"/>
  <c r="AW402" i="3"/>
  <c r="AX402" i="3"/>
  <c r="AW401" i="3"/>
  <c r="AX401" i="3"/>
  <c r="AW400" i="3"/>
  <c r="AX400" i="3"/>
  <c r="AW399" i="3"/>
  <c r="AX399" i="3"/>
  <c r="AW398" i="3"/>
  <c r="AX398" i="3"/>
  <c r="AW397" i="3"/>
  <c r="AX397" i="3"/>
  <c r="AW396" i="3"/>
  <c r="AX396" i="3"/>
  <c r="AW395" i="3"/>
  <c r="AX395" i="3"/>
  <c r="AW394" i="3"/>
  <c r="AX394" i="3"/>
  <c r="AW393" i="3"/>
  <c r="AX393" i="3"/>
  <c r="AW392" i="3"/>
  <c r="AX392" i="3"/>
  <c r="AW391" i="3"/>
  <c r="AX391" i="3"/>
  <c r="AW390" i="3"/>
  <c r="AX390" i="3"/>
  <c r="AW389" i="3"/>
  <c r="AX389" i="3"/>
  <c r="AW388" i="3"/>
  <c r="AX388" i="3"/>
  <c r="AW387" i="3"/>
  <c r="AX387" i="3"/>
  <c r="AW386" i="3"/>
  <c r="AX386" i="3"/>
  <c r="AW385" i="3"/>
  <c r="AX385" i="3"/>
  <c r="AW384" i="3"/>
  <c r="AX384" i="3"/>
  <c r="AW383" i="3"/>
  <c r="AX383" i="3"/>
  <c r="AW382" i="3"/>
  <c r="AX382" i="3"/>
  <c r="AW381" i="3"/>
  <c r="AX381" i="3"/>
  <c r="AW380" i="3"/>
  <c r="AX380" i="3"/>
  <c r="AW379" i="3"/>
  <c r="AX379" i="3"/>
  <c r="AW378" i="3"/>
  <c r="AX378" i="3"/>
  <c r="AW377" i="3"/>
  <c r="AX377" i="3"/>
  <c r="AW376" i="3"/>
  <c r="AX376" i="3"/>
  <c r="AW375" i="3"/>
  <c r="AX375" i="3"/>
  <c r="AW374" i="3"/>
  <c r="AX374" i="3"/>
  <c r="AW373" i="3"/>
  <c r="AX373" i="3"/>
  <c r="AW372" i="3"/>
  <c r="AX372" i="3"/>
  <c r="AW371" i="3"/>
  <c r="AX371" i="3"/>
  <c r="AW370" i="3"/>
  <c r="AX370" i="3"/>
  <c r="AW369" i="3"/>
  <c r="AX369" i="3"/>
  <c r="AW368" i="3"/>
  <c r="AX368" i="3"/>
  <c r="AW367" i="3"/>
  <c r="AX367" i="3"/>
  <c r="AW366" i="3"/>
  <c r="AX366" i="3"/>
  <c r="AW365" i="3"/>
  <c r="AX365" i="3"/>
  <c r="AW364" i="3"/>
  <c r="AX364" i="3"/>
  <c r="AW363" i="3"/>
  <c r="AX363" i="3"/>
  <c r="AW362" i="3"/>
  <c r="AX362" i="3"/>
  <c r="AW361" i="3"/>
  <c r="AX361" i="3"/>
  <c r="AW360" i="3"/>
  <c r="AX360" i="3"/>
  <c r="AW359" i="3"/>
  <c r="AX359" i="3"/>
  <c r="AW358" i="3"/>
  <c r="AX358" i="3"/>
  <c r="AW357" i="3"/>
  <c r="AX357" i="3"/>
  <c r="AW356" i="3"/>
  <c r="AX356" i="3"/>
  <c r="AW355" i="3"/>
  <c r="AX355" i="3"/>
  <c r="AW354" i="3"/>
  <c r="AX354" i="3"/>
  <c r="AW353" i="3"/>
  <c r="AX353" i="3"/>
  <c r="AW352" i="3"/>
  <c r="AX352" i="3"/>
  <c r="AW351" i="3"/>
  <c r="AX351" i="3"/>
  <c r="AW350" i="3"/>
  <c r="AX350" i="3"/>
  <c r="AW349" i="3"/>
  <c r="AX349" i="3"/>
  <c r="AW348" i="3"/>
  <c r="AX348" i="3"/>
  <c r="AW347" i="3"/>
  <c r="AX347" i="3"/>
  <c r="AW346" i="3"/>
  <c r="AX346" i="3"/>
  <c r="AW345" i="3"/>
  <c r="AX345" i="3"/>
  <c r="AW344" i="3"/>
  <c r="AX344" i="3"/>
  <c r="AW343" i="3"/>
  <c r="AX343" i="3"/>
  <c r="AW342" i="3"/>
  <c r="AX342" i="3"/>
  <c r="AW341" i="3"/>
  <c r="AX341" i="3"/>
  <c r="AW340" i="3"/>
  <c r="AX340" i="3"/>
  <c r="AW339" i="3"/>
  <c r="AX339" i="3"/>
  <c r="AW338" i="3"/>
  <c r="AX338" i="3"/>
  <c r="AW337" i="3"/>
  <c r="AX337" i="3"/>
  <c r="AW336" i="3"/>
  <c r="AX336" i="3"/>
  <c r="AW335" i="3"/>
  <c r="AX335" i="3"/>
  <c r="AW334" i="3"/>
  <c r="AX334" i="3"/>
  <c r="AW333" i="3"/>
  <c r="AX333" i="3"/>
  <c r="AW332" i="3"/>
  <c r="AX332" i="3"/>
  <c r="AW331" i="3"/>
  <c r="AX331" i="3"/>
  <c r="AW330" i="3"/>
  <c r="AX330" i="3"/>
  <c r="AW329" i="3"/>
  <c r="AX329" i="3"/>
  <c r="AW328" i="3"/>
  <c r="AX328" i="3"/>
  <c r="AW327" i="3"/>
  <c r="AX327" i="3"/>
  <c r="AW326" i="3"/>
  <c r="AX326" i="3"/>
  <c r="AW325" i="3"/>
  <c r="AX325" i="3"/>
  <c r="AW324" i="3"/>
  <c r="AX324" i="3"/>
  <c r="AW323" i="3"/>
  <c r="AX323" i="3"/>
  <c r="AW322" i="3"/>
  <c r="AX322" i="3"/>
  <c r="AW321" i="3"/>
  <c r="AX321" i="3"/>
  <c r="AW320" i="3"/>
  <c r="AX320" i="3"/>
  <c r="AW319" i="3"/>
  <c r="AX319" i="3"/>
  <c r="AW318" i="3"/>
  <c r="AX318" i="3"/>
  <c r="AW317" i="3"/>
  <c r="AX317" i="3"/>
  <c r="AW316" i="3"/>
  <c r="AX316" i="3"/>
  <c r="AW315" i="3"/>
  <c r="AX315" i="3"/>
  <c r="AW314" i="3"/>
  <c r="AX314" i="3"/>
  <c r="AW313" i="3"/>
  <c r="AX313" i="3"/>
  <c r="AW312" i="3"/>
  <c r="AX312" i="3"/>
  <c r="AW311" i="3"/>
  <c r="AX311" i="3"/>
  <c r="AW310" i="3"/>
  <c r="AX310" i="3"/>
  <c r="AW309" i="3"/>
  <c r="AX309" i="3"/>
  <c r="AW308" i="3"/>
  <c r="AX308" i="3"/>
  <c r="AW307" i="3"/>
  <c r="AX307" i="3"/>
  <c r="AW306" i="3"/>
  <c r="AX306" i="3"/>
  <c r="AW305" i="3"/>
  <c r="AX305" i="3"/>
  <c r="AW304" i="3"/>
  <c r="AX304" i="3"/>
  <c r="AW303" i="3"/>
  <c r="AX303" i="3"/>
  <c r="AW302" i="3"/>
  <c r="AX302" i="3"/>
  <c r="AW301" i="3"/>
  <c r="AX301" i="3"/>
  <c r="AW300" i="3"/>
  <c r="AX300" i="3"/>
  <c r="AW299" i="3"/>
  <c r="AX299" i="3"/>
  <c r="AW298" i="3"/>
  <c r="AX298" i="3"/>
  <c r="AW297" i="3"/>
  <c r="AX297" i="3"/>
  <c r="AW296" i="3"/>
  <c r="AX296" i="3"/>
  <c r="AW295" i="3"/>
  <c r="AX295" i="3"/>
  <c r="AW294" i="3"/>
  <c r="AX294" i="3"/>
  <c r="AW293" i="3"/>
  <c r="AX293" i="3"/>
  <c r="AW292" i="3"/>
  <c r="AX292" i="3"/>
  <c r="AW291" i="3"/>
  <c r="AX291" i="3"/>
  <c r="AW290" i="3"/>
  <c r="AX290" i="3"/>
  <c r="AW289" i="3"/>
  <c r="AX289" i="3"/>
  <c r="AW288" i="3"/>
  <c r="AX288" i="3"/>
  <c r="AW287" i="3"/>
  <c r="AX287" i="3"/>
  <c r="AW286" i="3"/>
  <c r="AX286" i="3"/>
  <c r="AW285" i="3"/>
  <c r="AX285" i="3"/>
  <c r="AW284" i="3"/>
  <c r="AX284" i="3"/>
  <c r="AW283" i="3"/>
  <c r="AX283" i="3"/>
  <c r="AW282" i="3"/>
  <c r="AX282" i="3"/>
  <c r="AW281" i="3"/>
  <c r="AX281" i="3"/>
  <c r="AW280" i="3"/>
  <c r="AX280" i="3"/>
  <c r="AW279" i="3"/>
  <c r="AX279" i="3"/>
  <c r="AW278" i="3"/>
  <c r="AX278" i="3"/>
  <c r="AW277" i="3"/>
  <c r="AX277" i="3"/>
  <c r="AW276" i="3"/>
  <c r="AX276" i="3"/>
  <c r="AW275" i="3"/>
  <c r="AX275" i="3"/>
  <c r="AW274" i="3"/>
  <c r="AX274" i="3"/>
  <c r="AW273" i="3"/>
  <c r="AX273" i="3"/>
  <c r="AW272" i="3"/>
  <c r="AX272" i="3"/>
  <c r="AW271" i="3"/>
  <c r="AX271" i="3"/>
  <c r="AW270" i="3"/>
  <c r="AX270" i="3"/>
  <c r="AW269" i="3"/>
  <c r="AX269" i="3"/>
  <c r="AW268" i="3"/>
  <c r="AX268" i="3"/>
  <c r="AW267" i="3"/>
  <c r="AX267" i="3"/>
  <c r="AW266" i="3"/>
  <c r="AX266" i="3"/>
  <c r="AW265" i="3"/>
  <c r="AX265" i="3"/>
  <c r="AW264" i="3"/>
  <c r="AX264" i="3"/>
  <c r="AW263" i="3"/>
  <c r="AX263" i="3"/>
  <c r="AW262" i="3"/>
  <c r="AX262" i="3"/>
  <c r="AW261" i="3"/>
  <c r="AX261" i="3"/>
  <c r="AW260" i="3"/>
  <c r="AX260" i="3"/>
  <c r="AW259" i="3"/>
  <c r="AX259" i="3"/>
  <c r="AW258" i="3"/>
  <c r="AX258" i="3"/>
  <c r="AW257" i="3"/>
  <c r="AX257" i="3"/>
  <c r="AW256" i="3"/>
  <c r="AX256" i="3"/>
  <c r="AW255" i="3"/>
  <c r="AX255" i="3"/>
  <c r="AW254" i="3"/>
  <c r="AX254" i="3"/>
  <c r="AW253" i="3"/>
  <c r="AX253" i="3"/>
  <c r="AW252" i="3"/>
  <c r="AX252" i="3"/>
  <c r="AW251" i="3"/>
  <c r="AX251" i="3"/>
  <c r="AW250" i="3"/>
  <c r="AX250" i="3"/>
  <c r="AW249" i="3"/>
  <c r="AX249" i="3"/>
  <c r="AW248" i="3"/>
  <c r="AX248" i="3"/>
  <c r="AW247" i="3"/>
  <c r="AX247" i="3"/>
  <c r="AW246" i="3"/>
  <c r="AX246" i="3"/>
  <c r="AW245" i="3"/>
  <c r="AX245" i="3"/>
  <c r="AW244" i="3"/>
  <c r="AX244" i="3"/>
  <c r="AW243" i="3"/>
  <c r="AX243" i="3"/>
  <c r="AW242" i="3"/>
  <c r="AX242" i="3"/>
  <c r="AW241" i="3"/>
  <c r="AX241" i="3"/>
  <c r="AW240" i="3"/>
  <c r="AX240" i="3"/>
  <c r="AW239" i="3"/>
  <c r="AX239" i="3"/>
  <c r="AW238" i="3"/>
  <c r="AX238" i="3"/>
  <c r="AW237" i="3"/>
  <c r="AX237" i="3"/>
  <c r="AW236" i="3"/>
  <c r="AX236" i="3"/>
  <c r="AW235" i="3"/>
  <c r="AX235" i="3"/>
  <c r="AW234" i="3"/>
  <c r="AX234" i="3"/>
  <c r="AW233" i="3"/>
  <c r="AX233" i="3"/>
  <c r="AW232" i="3"/>
  <c r="AX232" i="3"/>
  <c r="AW231" i="3"/>
  <c r="AX231" i="3"/>
  <c r="AW230" i="3"/>
  <c r="AX230" i="3"/>
  <c r="AW229" i="3"/>
  <c r="AX229" i="3"/>
  <c r="AW228" i="3"/>
  <c r="AX228" i="3"/>
  <c r="AW227" i="3"/>
  <c r="AX227" i="3"/>
  <c r="AW226" i="3"/>
  <c r="AX226" i="3"/>
  <c r="AW225" i="3"/>
  <c r="AX225" i="3"/>
  <c r="AW224" i="3"/>
  <c r="AX224" i="3"/>
  <c r="AW223" i="3"/>
  <c r="AX223" i="3"/>
  <c r="AW222" i="3"/>
  <c r="AX222" i="3"/>
  <c r="AW221" i="3"/>
  <c r="AX221" i="3"/>
  <c r="AW220" i="3"/>
  <c r="AX220" i="3"/>
  <c r="AW219" i="3"/>
  <c r="AX219" i="3"/>
  <c r="AW218" i="3"/>
  <c r="AX218" i="3"/>
  <c r="AW217" i="3"/>
  <c r="AX217" i="3"/>
  <c r="AW216" i="3"/>
  <c r="AX216" i="3"/>
  <c r="AW215" i="3"/>
  <c r="AX215" i="3"/>
  <c r="AW214" i="3"/>
  <c r="AX214" i="3"/>
  <c r="AW213" i="3"/>
  <c r="AX213" i="3"/>
  <c r="AW212" i="3"/>
  <c r="AX212" i="3"/>
  <c r="AW211" i="3"/>
  <c r="AX211" i="3"/>
  <c r="AW210" i="3"/>
  <c r="AX210" i="3"/>
  <c r="AW209" i="3"/>
  <c r="AX209" i="3"/>
  <c r="AW208" i="3"/>
  <c r="AX208" i="3"/>
  <c r="AW207" i="3"/>
  <c r="AX207" i="3"/>
  <c r="AW206" i="3"/>
  <c r="AX206" i="3"/>
  <c r="AW205" i="3"/>
  <c r="AX205" i="3"/>
  <c r="AW204" i="3"/>
  <c r="AX204" i="3"/>
  <c r="AW203" i="3"/>
  <c r="AX203" i="3"/>
  <c r="AW202" i="3"/>
  <c r="AX202" i="3"/>
  <c r="AW201" i="3"/>
  <c r="AX201" i="3"/>
  <c r="AW200" i="3"/>
  <c r="AX200" i="3"/>
  <c r="AW199" i="3"/>
  <c r="AX199" i="3"/>
  <c r="AW198" i="3"/>
  <c r="AX198" i="3"/>
  <c r="AW197" i="3"/>
  <c r="AX197" i="3"/>
  <c r="AW196" i="3"/>
  <c r="AX196" i="3"/>
  <c r="AW195" i="3"/>
  <c r="AX195" i="3"/>
  <c r="AW194" i="3"/>
  <c r="AX194" i="3"/>
  <c r="AW193" i="3"/>
  <c r="AX193" i="3"/>
  <c r="AW192" i="3"/>
  <c r="AX192" i="3"/>
  <c r="AW191" i="3"/>
  <c r="AX191" i="3"/>
  <c r="AW190" i="3"/>
  <c r="AX190" i="3"/>
  <c r="AW189" i="3"/>
  <c r="AX189" i="3"/>
  <c r="AW188" i="3"/>
  <c r="AX188" i="3"/>
  <c r="AW187" i="3"/>
  <c r="AX187" i="3"/>
  <c r="AW186" i="3"/>
  <c r="AX186" i="3"/>
  <c r="AW185" i="3"/>
  <c r="AX185" i="3"/>
  <c r="AW184" i="3"/>
  <c r="AX184" i="3"/>
  <c r="AW183" i="3"/>
  <c r="AX183" i="3"/>
  <c r="AW182" i="3"/>
  <c r="AX182" i="3"/>
  <c r="AW181" i="3"/>
  <c r="AX181" i="3"/>
  <c r="AW180" i="3"/>
  <c r="AX180" i="3"/>
  <c r="AW179" i="3"/>
  <c r="AX179" i="3"/>
  <c r="AW178" i="3"/>
  <c r="AX178" i="3"/>
  <c r="AW177" i="3"/>
  <c r="AX177" i="3"/>
  <c r="AW176" i="3"/>
  <c r="AX176" i="3"/>
  <c r="AW175" i="3"/>
  <c r="AX175" i="3"/>
  <c r="AW174" i="3"/>
  <c r="AX174" i="3"/>
  <c r="AW173" i="3"/>
  <c r="AX173" i="3"/>
  <c r="AW172" i="3"/>
  <c r="AX172" i="3"/>
  <c r="AW171" i="3"/>
  <c r="AX171" i="3"/>
  <c r="AW170" i="3"/>
  <c r="AX170" i="3"/>
  <c r="AW169" i="3"/>
  <c r="AX169" i="3"/>
  <c r="AW168" i="3"/>
  <c r="AX168" i="3"/>
  <c r="AW167" i="3"/>
  <c r="AX167" i="3"/>
  <c r="AW166" i="3"/>
  <c r="AX166" i="3"/>
  <c r="AW165" i="3"/>
  <c r="AX165" i="3"/>
  <c r="AW164" i="3"/>
  <c r="AX164" i="3"/>
  <c r="AW163" i="3"/>
  <c r="AX163" i="3"/>
  <c r="AW162" i="3"/>
  <c r="AX162" i="3"/>
  <c r="AW161" i="3"/>
  <c r="AX161" i="3"/>
  <c r="AW160" i="3"/>
  <c r="AX160" i="3"/>
  <c r="AW159" i="3"/>
  <c r="AX159" i="3"/>
  <c r="AW158" i="3"/>
  <c r="AX158" i="3"/>
  <c r="AW157" i="3"/>
  <c r="AX157" i="3"/>
  <c r="AW156" i="3"/>
  <c r="AX156" i="3"/>
  <c r="AW155" i="3"/>
  <c r="AX155" i="3"/>
  <c r="AW154" i="3"/>
  <c r="AX154" i="3"/>
  <c r="AW153" i="3"/>
  <c r="AX153" i="3"/>
  <c r="AW152" i="3"/>
  <c r="AX152" i="3"/>
  <c r="AW151" i="3"/>
  <c r="AX151" i="3"/>
  <c r="AW150" i="3"/>
  <c r="AX150" i="3"/>
  <c r="AW149" i="3"/>
  <c r="AX149" i="3"/>
  <c r="AW148" i="3"/>
  <c r="AX148" i="3"/>
  <c r="AW147" i="3"/>
  <c r="AX147" i="3"/>
  <c r="AW146" i="3"/>
  <c r="AX146" i="3"/>
  <c r="AW145" i="3"/>
  <c r="AX145" i="3"/>
  <c r="AW144" i="3"/>
  <c r="AX144" i="3"/>
  <c r="AW143" i="3"/>
  <c r="AX143" i="3"/>
  <c r="AW142" i="3"/>
  <c r="AX142" i="3"/>
  <c r="AW141" i="3"/>
  <c r="AX141" i="3"/>
  <c r="AW140" i="3"/>
  <c r="AX140" i="3"/>
  <c r="AW139" i="3"/>
  <c r="AX139" i="3"/>
  <c r="AW138" i="3"/>
  <c r="AX138" i="3"/>
  <c r="AW137" i="3"/>
  <c r="AX137" i="3"/>
  <c r="AW136" i="3"/>
  <c r="AX136" i="3"/>
  <c r="AW135" i="3"/>
  <c r="AX135" i="3"/>
  <c r="AW134" i="3"/>
  <c r="AX134" i="3"/>
  <c r="AW133" i="3"/>
  <c r="AX133" i="3"/>
  <c r="AW132" i="3"/>
  <c r="AX132" i="3"/>
  <c r="AW131" i="3"/>
  <c r="AX131" i="3"/>
  <c r="AW130" i="3"/>
  <c r="AX130" i="3"/>
  <c r="AW129" i="3"/>
  <c r="AX129" i="3"/>
  <c r="AW128" i="3"/>
  <c r="AX128" i="3"/>
  <c r="AW127" i="3"/>
  <c r="AX127" i="3"/>
  <c r="AW126" i="3"/>
  <c r="AX126" i="3"/>
  <c r="AW125" i="3"/>
  <c r="AX125" i="3"/>
  <c r="AW124" i="3"/>
  <c r="AX124" i="3"/>
  <c r="AW123" i="3"/>
  <c r="AX123" i="3"/>
  <c r="AW122" i="3"/>
  <c r="AX122" i="3"/>
  <c r="AW121" i="3"/>
  <c r="AX121" i="3"/>
  <c r="AW120" i="3"/>
  <c r="AX120" i="3"/>
  <c r="AW119" i="3"/>
  <c r="AX119" i="3"/>
  <c r="AW118" i="3"/>
  <c r="AX118" i="3"/>
  <c r="AW117" i="3"/>
  <c r="AX117" i="3"/>
  <c r="AW116" i="3"/>
  <c r="AX116" i="3"/>
  <c r="AW115" i="3"/>
  <c r="AX115" i="3"/>
  <c r="AW114" i="3"/>
  <c r="AX114" i="3"/>
  <c r="AW113" i="3"/>
  <c r="AX113" i="3"/>
  <c r="AW112" i="3"/>
  <c r="AX112" i="3"/>
  <c r="AW111" i="3"/>
  <c r="AX111" i="3"/>
  <c r="AW110" i="3"/>
  <c r="AX110" i="3"/>
  <c r="AW109" i="3"/>
  <c r="AX109" i="3"/>
  <c r="AW108" i="3"/>
  <c r="AX108" i="3"/>
  <c r="AW107" i="3"/>
  <c r="AX107" i="3"/>
  <c r="AW106" i="3"/>
  <c r="AX106" i="3"/>
  <c r="AW105" i="3"/>
  <c r="AX105" i="3"/>
  <c r="AW104" i="3"/>
  <c r="AX104" i="3"/>
  <c r="AW103" i="3"/>
  <c r="AX103" i="3"/>
  <c r="AW102" i="3"/>
  <c r="AX102" i="3"/>
  <c r="AW101" i="3"/>
  <c r="AX101" i="3"/>
  <c r="AW100" i="3"/>
  <c r="AX100" i="3"/>
  <c r="AW99" i="3"/>
  <c r="AX99" i="3"/>
  <c r="AW98" i="3"/>
  <c r="AX98" i="3"/>
  <c r="AW97" i="3"/>
  <c r="AX97" i="3"/>
  <c r="AW96" i="3"/>
  <c r="AX96" i="3"/>
  <c r="AW95" i="3"/>
  <c r="AX95" i="3"/>
  <c r="AW94" i="3"/>
  <c r="AX94" i="3"/>
  <c r="AW93" i="3"/>
  <c r="AX93" i="3"/>
  <c r="AW92" i="3"/>
  <c r="AX92" i="3"/>
  <c r="AW91" i="3"/>
  <c r="AX91" i="3"/>
  <c r="AW90" i="3"/>
  <c r="AX90" i="3"/>
  <c r="AW89" i="3"/>
  <c r="AX89" i="3"/>
  <c r="AW88" i="3"/>
  <c r="AX88" i="3"/>
  <c r="AW87" i="3"/>
  <c r="AX87" i="3"/>
  <c r="AW86" i="3"/>
  <c r="AX86" i="3"/>
  <c r="AW85" i="3"/>
  <c r="AX85" i="3"/>
  <c r="AW84" i="3"/>
  <c r="AX84" i="3"/>
  <c r="AW83" i="3"/>
  <c r="AX83" i="3"/>
  <c r="AW82" i="3"/>
  <c r="AX82" i="3"/>
  <c r="AW81" i="3"/>
  <c r="AX81" i="3"/>
  <c r="AW80" i="3"/>
  <c r="AX80" i="3"/>
  <c r="AW79" i="3"/>
  <c r="AX79" i="3"/>
  <c r="AW78" i="3"/>
  <c r="AX78" i="3"/>
  <c r="AW77" i="3"/>
  <c r="AX77" i="3"/>
  <c r="AW76" i="3"/>
  <c r="AX76" i="3"/>
  <c r="AW75" i="3"/>
  <c r="AX75" i="3"/>
  <c r="AW74" i="3"/>
  <c r="AX74" i="3"/>
  <c r="AW73" i="3"/>
  <c r="AX73" i="3"/>
  <c r="AW72" i="3"/>
  <c r="AX72" i="3"/>
  <c r="AW71" i="3"/>
  <c r="AX71" i="3"/>
  <c r="AW70" i="3"/>
  <c r="AX70" i="3"/>
  <c r="AW69" i="3"/>
  <c r="AX69" i="3"/>
  <c r="AW68" i="3"/>
  <c r="AX68" i="3"/>
  <c r="AW67" i="3"/>
  <c r="AX67" i="3"/>
  <c r="AW66" i="3"/>
  <c r="AX66" i="3"/>
  <c r="AW65" i="3"/>
  <c r="AX65" i="3"/>
  <c r="AW64" i="3"/>
  <c r="AX64" i="3"/>
  <c r="AW63" i="3"/>
  <c r="AX63" i="3"/>
  <c r="AW62" i="3"/>
  <c r="AX62" i="3"/>
  <c r="AW61" i="3"/>
  <c r="AX61" i="3"/>
  <c r="AW60" i="3"/>
  <c r="AX60" i="3"/>
  <c r="AW59" i="3"/>
  <c r="AX59" i="3"/>
  <c r="AW58" i="3"/>
  <c r="AX58" i="3"/>
  <c r="AW57" i="3"/>
  <c r="AX57" i="3"/>
  <c r="AW56" i="3"/>
  <c r="AX56" i="3"/>
  <c r="AW55" i="3"/>
  <c r="AX55" i="3"/>
  <c r="AW54" i="3"/>
  <c r="AX54" i="3"/>
  <c r="AW53" i="3"/>
  <c r="AX53" i="3"/>
  <c r="AW52" i="3"/>
  <c r="AX52" i="3"/>
  <c r="AW51" i="3"/>
  <c r="AX51" i="3"/>
  <c r="AW50" i="3"/>
  <c r="AX50" i="3"/>
  <c r="AW49" i="3"/>
  <c r="AX49" i="3"/>
  <c r="AW48" i="3"/>
  <c r="AX48" i="3"/>
  <c r="AW47" i="3"/>
  <c r="AX47" i="3"/>
  <c r="AW46" i="3"/>
  <c r="AX46" i="3"/>
  <c r="AW45" i="3"/>
  <c r="AX45" i="3"/>
  <c r="AW44" i="3"/>
  <c r="AX44" i="3"/>
  <c r="AW43" i="3"/>
  <c r="AX43" i="3"/>
  <c r="AW42" i="3"/>
  <c r="AX42" i="3"/>
  <c r="AW41" i="3"/>
  <c r="AX41" i="3"/>
  <c r="AW40" i="3"/>
  <c r="AX40" i="3"/>
  <c r="AW39" i="3"/>
  <c r="AX39" i="3"/>
  <c r="AW38" i="3"/>
  <c r="AX38" i="3"/>
  <c r="AW37" i="3"/>
  <c r="AX37" i="3"/>
  <c r="AW36" i="3"/>
  <c r="AX36" i="3"/>
  <c r="AW35" i="3"/>
  <c r="AX35" i="3"/>
  <c r="AW34" i="3"/>
  <c r="AX34" i="3"/>
  <c r="AW33" i="3"/>
  <c r="AX33" i="3"/>
  <c r="I14" i="5"/>
  <c r="H39" i="5"/>
  <c r="U42" i="5"/>
  <c r="B12" i="5"/>
  <c r="C43" i="4"/>
  <c r="M42" i="5"/>
  <c r="AW7" i="3"/>
  <c r="AX7" i="3"/>
  <c r="O15" i="4"/>
  <c r="BA6" i="3"/>
  <c r="B49" i="5"/>
  <c r="AW25" i="3"/>
  <c r="AX25" i="3"/>
  <c r="AW31" i="3"/>
  <c r="AX31" i="3"/>
  <c r="AX27" i="3"/>
  <c r="AW27" i="3"/>
  <c r="AW17" i="3"/>
  <c r="AX17" i="3"/>
  <c r="AW23" i="3"/>
  <c r="AX23" i="3"/>
  <c r="AW24" i="3"/>
  <c r="AX24" i="3"/>
  <c r="AW28" i="3"/>
  <c r="AX28" i="3"/>
  <c r="AW15" i="3"/>
  <c r="AX15" i="3"/>
  <c r="AX19" i="3"/>
  <c r="AW19" i="3"/>
  <c r="AW20" i="3"/>
  <c r="AX20" i="3"/>
  <c r="AW16" i="3"/>
  <c r="AX16" i="3"/>
  <c r="AW29" i="3"/>
  <c r="AX29" i="3"/>
  <c r="AW32" i="3"/>
  <c r="AX32" i="3"/>
  <c r="AW30" i="3"/>
  <c r="AX30" i="3"/>
  <c r="AW26" i="3"/>
  <c r="AX26" i="3"/>
  <c r="AW21" i="3"/>
  <c r="AX21" i="3"/>
  <c r="AW22" i="3"/>
  <c r="AX22" i="3"/>
  <c r="AW18" i="3"/>
  <c r="AX18" i="3"/>
  <c r="AW6" i="3"/>
  <c r="AX6" i="3"/>
  <c r="AX14" i="3"/>
  <c r="AW14" i="3"/>
  <c r="AW12" i="3"/>
  <c r="AX12" i="3"/>
  <c r="AW11" i="3"/>
  <c r="AX11" i="3"/>
  <c r="AX13" i="3"/>
  <c r="AW13" i="3"/>
  <c r="AW9" i="3"/>
  <c r="AX9" i="3"/>
  <c r="AX10" i="3"/>
  <c r="AW10" i="3"/>
  <c r="AW8" i="3"/>
  <c r="AX8" i="3"/>
  <c r="AX5" i="3"/>
  <c r="AW5" i="3"/>
  <c r="B39" i="5" l="1"/>
  <c r="BB5" i="3"/>
  <c r="BA7" i="3"/>
  <c r="BB6" i="3"/>
  <c r="A5" i="5"/>
  <c r="BB7" i="3" l="1"/>
  <c r="BA8" i="3"/>
  <c r="AQ6" i="5"/>
  <c r="B29" i="5"/>
  <c r="AQ8" i="5"/>
  <c r="AT8" i="5"/>
  <c r="B10" i="5"/>
  <c r="N10" i="5"/>
  <c r="B23" i="5"/>
  <c r="Z16" i="5"/>
  <c r="Z18" i="5"/>
  <c r="Z20" i="5"/>
  <c r="Z22" i="5"/>
  <c r="Z24" i="5"/>
  <c r="Z26" i="5"/>
  <c r="Z28" i="5"/>
  <c r="AA33" i="5"/>
  <c r="AB33" i="5"/>
  <c r="AC33" i="5"/>
  <c r="Z14" i="5"/>
  <c r="AE22" i="5" l="1"/>
  <c r="AI22" i="5"/>
  <c r="AM22" i="5"/>
  <c r="AQ22" i="5"/>
  <c r="AT22" i="5"/>
  <c r="AT26" i="5"/>
  <c r="AE26" i="5"/>
  <c r="AQ26" i="5"/>
  <c r="AI26" i="5"/>
  <c r="AM26" i="5"/>
  <c r="AQ20" i="5"/>
  <c r="AT20" i="5"/>
  <c r="AM20" i="5"/>
  <c r="AE20" i="5"/>
  <c r="AI20" i="5"/>
  <c r="AE28" i="5"/>
  <c r="AI28" i="5"/>
  <c r="AM28" i="5"/>
  <c r="AQ28" i="5"/>
  <c r="AT28" i="5"/>
  <c r="AE18" i="5"/>
  <c r="AI18" i="5"/>
  <c r="AM18" i="5"/>
  <c r="AQ18" i="5"/>
  <c r="AT18" i="5"/>
  <c r="AI24" i="5"/>
  <c r="AM24" i="5"/>
  <c r="AQ24" i="5"/>
  <c r="AT24" i="5"/>
  <c r="AE24" i="5"/>
  <c r="AE16" i="5"/>
  <c r="AI16" i="5"/>
  <c r="AM16" i="5"/>
  <c r="AT16" i="5"/>
  <c r="AQ16" i="5"/>
  <c r="F36" i="4"/>
  <c r="G36" i="4"/>
  <c r="D36" i="4"/>
  <c r="E36" i="4"/>
  <c r="BA9" i="3"/>
  <c r="BA10" i="3" s="1"/>
  <c r="BB8" i="3"/>
  <c r="F32" i="5"/>
  <c r="E32" i="5"/>
  <c r="B32" i="5"/>
  <c r="B9" i="4"/>
  <c r="C32" i="5"/>
  <c r="D32" i="5"/>
  <c r="H36" i="4" l="1"/>
  <c r="I36" i="4"/>
  <c r="BB9" i="3"/>
  <c r="A6" i="3"/>
  <c r="B17" i="5"/>
  <c r="N18" i="5"/>
  <c r="N26" i="5"/>
  <c r="N14" i="5"/>
  <c r="B51" i="5"/>
  <c r="N49" i="5"/>
  <c r="N51" i="5"/>
  <c r="G32" i="5"/>
  <c r="B20" i="5"/>
  <c r="N23" i="5"/>
  <c r="H32" i="5"/>
  <c r="N16" i="5"/>
  <c r="A16" i="3"/>
  <c r="AK18" i="3" l="1"/>
  <c r="AH15" i="3" s="1"/>
  <c r="A30" i="3"/>
  <c r="AH1543" i="3"/>
  <c r="AH1542" i="3"/>
  <c r="AH1541" i="3"/>
  <c r="AI1534" i="3"/>
  <c r="AI1535" i="3"/>
  <c r="AI1536" i="3"/>
  <c r="AI1537" i="3"/>
  <c r="BA11" i="3"/>
  <c r="BB10" i="3"/>
  <c r="A7" i="3"/>
  <c r="N20" i="5"/>
  <c r="AG18" i="3"/>
  <c r="AG31" i="3" s="1"/>
  <c r="AG32" i="3" s="1"/>
  <c r="AG45" i="3" s="1"/>
  <c r="AG46" i="3" s="1"/>
  <c r="AG59" i="3" s="1"/>
  <c r="AG60" i="3" s="1"/>
  <c r="AG73" i="3" s="1"/>
  <c r="AG74" i="3" s="1"/>
  <c r="AG87" i="3" s="1"/>
  <c r="AG88" i="3" s="1"/>
  <c r="AG101" i="3" s="1"/>
  <c r="AG102" i="3" s="1"/>
  <c r="AG115" i="3" s="1"/>
  <c r="AG116" i="3" s="1"/>
  <c r="AG129" i="3" s="1"/>
  <c r="AG130" i="3" s="1"/>
  <c r="AG143" i="3" s="1"/>
  <c r="AG144" i="3" s="1"/>
  <c r="AG157" i="3" s="1"/>
  <c r="AG158" i="3" s="1"/>
  <c r="AG171" i="3" s="1"/>
  <c r="AG172" i="3" s="1"/>
  <c r="AG185" i="3" s="1"/>
  <c r="AG186" i="3" s="1"/>
  <c r="AG199" i="3" s="1"/>
  <c r="AG200" i="3" s="1"/>
  <c r="AG213" i="3" s="1"/>
  <c r="AG214" i="3" s="1"/>
  <c r="AG227" i="3" s="1"/>
  <c r="AG228" i="3" s="1"/>
  <c r="AG241" i="3" s="1"/>
  <c r="AG242" i="3" s="1"/>
  <c r="AG255" i="3" s="1"/>
  <c r="AG256" i="3" s="1"/>
  <c r="AG269" i="3" s="1"/>
  <c r="AG270" i="3" s="1"/>
  <c r="AG283" i="3" s="1"/>
  <c r="AG284" i="3" s="1"/>
  <c r="AG297" i="3" s="1"/>
  <c r="AG298" i="3" s="1"/>
  <c r="AG311" i="3" s="1"/>
  <c r="AG312" i="3" s="1"/>
  <c r="AG325" i="3" s="1"/>
  <c r="AG326" i="3" s="1"/>
  <c r="AG339" i="3" s="1"/>
  <c r="AG340" i="3" s="1"/>
  <c r="AG353" i="3" s="1"/>
  <c r="AG354" i="3" s="1"/>
  <c r="AG367" i="3" s="1"/>
  <c r="AG368" i="3" s="1"/>
  <c r="AG381" i="3" s="1"/>
  <c r="AG382" i="3" s="1"/>
  <c r="AG395" i="3" s="1"/>
  <c r="AG396" i="3" s="1"/>
  <c r="AG409" i="3" s="1"/>
  <c r="AG410" i="3" s="1"/>
  <c r="AG423" i="3" s="1"/>
  <c r="AG424" i="3" s="1"/>
  <c r="AG437" i="3" s="1"/>
  <c r="AG438" i="3" s="1"/>
  <c r="AG451" i="3" s="1"/>
  <c r="AG452" i="3" s="1"/>
  <c r="AG465" i="3" s="1"/>
  <c r="AG466" i="3" s="1"/>
  <c r="AG479" i="3" s="1"/>
  <c r="AG480" i="3" s="1"/>
  <c r="AG493" i="3" s="1"/>
  <c r="AG494" i="3" s="1"/>
  <c r="AG507" i="3" s="1"/>
  <c r="AG508" i="3" s="1"/>
  <c r="AG521" i="3" s="1"/>
  <c r="AG522" i="3" s="1"/>
  <c r="AG535" i="3" s="1"/>
  <c r="AG536" i="3" s="1"/>
  <c r="AG549" i="3" s="1"/>
  <c r="AG550" i="3" s="1"/>
  <c r="AG563" i="3" s="1"/>
  <c r="AG564" i="3" s="1"/>
  <c r="AG577" i="3" s="1"/>
  <c r="AG578" i="3" s="1"/>
  <c r="AG591" i="3" s="1"/>
  <c r="AG592" i="3" s="1"/>
  <c r="AG605" i="3" s="1"/>
  <c r="AG606" i="3" s="1"/>
  <c r="AG619" i="3" s="1"/>
  <c r="AG620" i="3" s="1"/>
  <c r="AG633" i="3" s="1"/>
  <c r="AG634" i="3" s="1"/>
  <c r="AG647" i="3" s="1"/>
  <c r="AG648" i="3" s="1"/>
  <c r="AG661" i="3" s="1"/>
  <c r="AG662" i="3" s="1"/>
  <c r="AG675" i="3" s="1"/>
  <c r="AG676" i="3" s="1"/>
  <c r="AG689" i="3" s="1"/>
  <c r="AG690" i="3" s="1"/>
  <c r="AG703" i="3" s="1"/>
  <c r="AG704" i="3" s="1"/>
  <c r="AG717" i="3" s="1"/>
  <c r="AG718" i="3" s="1"/>
  <c r="AG731" i="3" s="1"/>
  <c r="AG732" i="3" s="1"/>
  <c r="AG745" i="3" s="1"/>
  <c r="AG746" i="3" s="1"/>
  <c r="AG759" i="3" s="1"/>
  <c r="AG760" i="3" s="1"/>
  <c r="AG773" i="3" s="1"/>
  <c r="AG774" i="3" s="1"/>
  <c r="AG787" i="3" s="1"/>
  <c r="AG788" i="3" s="1"/>
  <c r="AG801" i="3" s="1"/>
  <c r="AG802" i="3" s="1"/>
  <c r="AG815" i="3" s="1"/>
  <c r="AG816" i="3" s="1"/>
  <c r="AG829" i="3" s="1"/>
  <c r="AG830" i="3" s="1"/>
  <c r="AG843" i="3" s="1"/>
  <c r="AG844" i="3" s="1"/>
  <c r="AG857" i="3" s="1"/>
  <c r="AG858" i="3" s="1"/>
  <c r="AG871" i="3" s="1"/>
  <c r="AG872" i="3" s="1"/>
  <c r="AG885" i="3" s="1"/>
  <c r="AG886" i="3" s="1"/>
  <c r="AG899" i="3" s="1"/>
  <c r="AG900" i="3" s="1"/>
  <c r="AG913" i="3" s="1"/>
  <c r="AG914" i="3" s="1"/>
  <c r="AG927" i="3" s="1"/>
  <c r="AG928" i="3" s="1"/>
  <c r="AG941" i="3" s="1"/>
  <c r="AG942" i="3" s="1"/>
  <c r="AG955" i="3" s="1"/>
  <c r="AG956" i="3" s="1"/>
  <c r="AG969" i="3" s="1"/>
  <c r="AG970" i="3" s="1"/>
  <c r="AG983" i="3" s="1"/>
  <c r="AG984" i="3" s="1"/>
  <c r="AG997" i="3" s="1"/>
  <c r="AG998" i="3" s="1"/>
  <c r="AG1011" i="3" s="1"/>
  <c r="AG1012" i="3" s="1"/>
  <c r="AG1025" i="3" s="1"/>
  <c r="AG1026" i="3" s="1"/>
  <c r="AG1039" i="3" s="1"/>
  <c r="AG1040" i="3" s="1"/>
  <c r="AG1053" i="3" s="1"/>
  <c r="AG1054" i="3" s="1"/>
  <c r="AG1067" i="3" s="1"/>
  <c r="AG1068" i="3" s="1"/>
  <c r="AG1081" i="3" s="1"/>
  <c r="AG1082" i="3" s="1"/>
  <c r="AG1095" i="3" s="1"/>
  <c r="AG1096" i="3" s="1"/>
  <c r="AG1109" i="3" s="1"/>
  <c r="AG1110" i="3" s="1"/>
  <c r="AG1123" i="3" s="1"/>
  <c r="AG1124" i="3" s="1"/>
  <c r="AG1137" i="3" s="1"/>
  <c r="AG1138" i="3" s="1"/>
  <c r="AG1151" i="3" s="1"/>
  <c r="AG1152" i="3" s="1"/>
  <c r="AG1165" i="3" s="1"/>
  <c r="AG1166" i="3" s="1"/>
  <c r="AG1179" i="3" s="1"/>
  <c r="AG1180" i="3" s="1"/>
  <c r="AG1193" i="3" s="1"/>
  <c r="AG1194" i="3" s="1"/>
  <c r="AG1207" i="3" s="1"/>
  <c r="AG1208" i="3" s="1"/>
  <c r="AG1221" i="3" s="1"/>
  <c r="AG1222" i="3" s="1"/>
  <c r="AG1235" i="3" s="1"/>
  <c r="AG1236" i="3" s="1"/>
  <c r="AG1249" i="3" s="1"/>
  <c r="AG1250" i="3" s="1"/>
  <c r="AG1263" i="3" s="1"/>
  <c r="AG1264" i="3" s="1"/>
  <c r="AG1277" i="3" s="1"/>
  <c r="AG1278" i="3" s="1"/>
  <c r="AG1291" i="3" s="1"/>
  <c r="AG1292" i="3" s="1"/>
  <c r="AG1305" i="3" s="1"/>
  <c r="AG1306" i="3" s="1"/>
  <c r="AG1319" i="3" s="1"/>
  <c r="AG1320" i="3" s="1"/>
  <c r="AG1333" i="3" s="1"/>
  <c r="AG1334" i="3" s="1"/>
  <c r="AG1347" i="3" s="1"/>
  <c r="AG1348" i="3" s="1"/>
  <c r="AG1361" i="3" s="1"/>
  <c r="AG1362" i="3" s="1"/>
  <c r="AG1375" i="3" s="1"/>
  <c r="AG1376" i="3" s="1"/>
  <c r="AG1389" i="3" s="1"/>
  <c r="AG1390" i="3" s="1"/>
  <c r="AG1403" i="3" s="1"/>
  <c r="AG1404" i="3" s="1"/>
  <c r="AG1417" i="3" s="1"/>
  <c r="AG1418" i="3" s="1"/>
  <c r="AG1431" i="3" s="1"/>
  <c r="AG1432" i="3" s="1"/>
  <c r="AG1445" i="3" s="1"/>
  <c r="AG1446" i="3" s="1"/>
  <c r="AG1459" i="3" s="1"/>
  <c r="AG1460" i="3" s="1"/>
  <c r="AG1473" i="3" s="1"/>
  <c r="AG1474" i="3" s="1"/>
  <c r="AG1487" i="3" s="1"/>
  <c r="AG1488" i="3" s="1"/>
  <c r="AG1501" i="3" s="1"/>
  <c r="AG1502" i="3" s="1"/>
  <c r="AG1515" i="3" s="1"/>
  <c r="AG1516" i="3" s="1"/>
  <c r="AG1529" i="3" s="1"/>
  <c r="AG1530" i="3" s="1"/>
  <c r="AF18" i="3"/>
  <c r="AF31" i="3" s="1"/>
  <c r="AF32" i="3" s="1"/>
  <c r="AF45" i="3" s="1"/>
  <c r="AF46" i="3" s="1"/>
  <c r="AF59" i="3" s="1"/>
  <c r="AF60" i="3" s="1"/>
  <c r="AF73" i="3" s="1"/>
  <c r="AF74" i="3" s="1"/>
  <c r="AF87" i="3" s="1"/>
  <c r="AF88" i="3" s="1"/>
  <c r="AF101" i="3" s="1"/>
  <c r="AF102" i="3" s="1"/>
  <c r="AF115" i="3" s="1"/>
  <c r="AF116" i="3" s="1"/>
  <c r="AF129" i="3" s="1"/>
  <c r="AF130" i="3" s="1"/>
  <c r="AF143" i="3" s="1"/>
  <c r="AF144" i="3" s="1"/>
  <c r="AF157" i="3" s="1"/>
  <c r="AF158" i="3" s="1"/>
  <c r="AF171" i="3" s="1"/>
  <c r="AF172" i="3" s="1"/>
  <c r="AF185" i="3" s="1"/>
  <c r="AF186" i="3" s="1"/>
  <c r="AF199" i="3" s="1"/>
  <c r="AF200" i="3" s="1"/>
  <c r="AF213" i="3" s="1"/>
  <c r="AF214" i="3" s="1"/>
  <c r="AF227" i="3" s="1"/>
  <c r="AF228" i="3" s="1"/>
  <c r="AF241" i="3" s="1"/>
  <c r="AF242" i="3" s="1"/>
  <c r="AF255" i="3" s="1"/>
  <c r="AF256" i="3" s="1"/>
  <c r="AF269" i="3" s="1"/>
  <c r="AF270" i="3" s="1"/>
  <c r="AF283" i="3" s="1"/>
  <c r="AF284" i="3" s="1"/>
  <c r="AF297" i="3" s="1"/>
  <c r="AF298" i="3" s="1"/>
  <c r="AF311" i="3" s="1"/>
  <c r="AF312" i="3" s="1"/>
  <c r="AF325" i="3" s="1"/>
  <c r="AF326" i="3" s="1"/>
  <c r="AF339" i="3" s="1"/>
  <c r="AF340" i="3" s="1"/>
  <c r="AF353" i="3" s="1"/>
  <c r="AF354" i="3" s="1"/>
  <c r="AF367" i="3" s="1"/>
  <c r="AF368" i="3" s="1"/>
  <c r="AF381" i="3" s="1"/>
  <c r="AF382" i="3" s="1"/>
  <c r="AF395" i="3" s="1"/>
  <c r="AF396" i="3" s="1"/>
  <c r="AF409" i="3" s="1"/>
  <c r="AF410" i="3" s="1"/>
  <c r="AF423" i="3" s="1"/>
  <c r="AF424" i="3" s="1"/>
  <c r="AF437" i="3" s="1"/>
  <c r="AF438" i="3" s="1"/>
  <c r="AF451" i="3" s="1"/>
  <c r="AF452" i="3" s="1"/>
  <c r="AF465" i="3" s="1"/>
  <c r="AF466" i="3" s="1"/>
  <c r="AF479" i="3" s="1"/>
  <c r="AF480" i="3" s="1"/>
  <c r="AF493" i="3" s="1"/>
  <c r="AF494" i="3" s="1"/>
  <c r="AF507" i="3" s="1"/>
  <c r="AF508" i="3" s="1"/>
  <c r="AF521" i="3" s="1"/>
  <c r="AF522" i="3" s="1"/>
  <c r="AF535" i="3" s="1"/>
  <c r="AF536" i="3" s="1"/>
  <c r="AF549" i="3" s="1"/>
  <c r="AF550" i="3" s="1"/>
  <c r="AF563" i="3" s="1"/>
  <c r="AF564" i="3" s="1"/>
  <c r="AF577" i="3" s="1"/>
  <c r="AF578" i="3" s="1"/>
  <c r="AF591" i="3" s="1"/>
  <c r="AF592" i="3" s="1"/>
  <c r="AF605" i="3" s="1"/>
  <c r="AF606" i="3" s="1"/>
  <c r="AF619" i="3" s="1"/>
  <c r="AF620" i="3" s="1"/>
  <c r="AF633" i="3" s="1"/>
  <c r="AF634" i="3" s="1"/>
  <c r="AF647" i="3" s="1"/>
  <c r="AF648" i="3" s="1"/>
  <c r="AF661" i="3" s="1"/>
  <c r="AF662" i="3" s="1"/>
  <c r="AF675" i="3" s="1"/>
  <c r="AF676" i="3" s="1"/>
  <c r="AF689" i="3" s="1"/>
  <c r="AF690" i="3" s="1"/>
  <c r="AF703" i="3" s="1"/>
  <c r="AF704" i="3" s="1"/>
  <c r="AF717" i="3" s="1"/>
  <c r="AF718" i="3" s="1"/>
  <c r="AF731" i="3" s="1"/>
  <c r="AF732" i="3" s="1"/>
  <c r="AF745" i="3" s="1"/>
  <c r="AF746" i="3" s="1"/>
  <c r="AF759" i="3" s="1"/>
  <c r="AF760" i="3" s="1"/>
  <c r="AF773" i="3" s="1"/>
  <c r="AF774" i="3" s="1"/>
  <c r="AF787" i="3" s="1"/>
  <c r="AF788" i="3" s="1"/>
  <c r="AF801" i="3" s="1"/>
  <c r="AF802" i="3" s="1"/>
  <c r="AF815" i="3" s="1"/>
  <c r="AF816" i="3" s="1"/>
  <c r="AF829" i="3" s="1"/>
  <c r="AF830" i="3" s="1"/>
  <c r="AF843" i="3" s="1"/>
  <c r="AF844" i="3" s="1"/>
  <c r="AF857" i="3" s="1"/>
  <c r="AF858" i="3" s="1"/>
  <c r="AF871" i="3" s="1"/>
  <c r="AF872" i="3" s="1"/>
  <c r="AF885" i="3" s="1"/>
  <c r="AF886" i="3" s="1"/>
  <c r="AF899" i="3" s="1"/>
  <c r="AF900" i="3" s="1"/>
  <c r="AF913" i="3" s="1"/>
  <c r="AF914" i="3" s="1"/>
  <c r="AF927" i="3" s="1"/>
  <c r="AF928" i="3" s="1"/>
  <c r="AF941" i="3" s="1"/>
  <c r="AF942" i="3" s="1"/>
  <c r="AF955" i="3" s="1"/>
  <c r="AF956" i="3" s="1"/>
  <c r="AF969" i="3" s="1"/>
  <c r="AF970" i="3" s="1"/>
  <c r="AF983" i="3" s="1"/>
  <c r="AF984" i="3" s="1"/>
  <c r="AF997" i="3" s="1"/>
  <c r="AF998" i="3" s="1"/>
  <c r="AF1011" i="3" s="1"/>
  <c r="AF1012" i="3" s="1"/>
  <c r="AF1025" i="3" s="1"/>
  <c r="AF1026" i="3" s="1"/>
  <c r="AF1039" i="3" s="1"/>
  <c r="AF1040" i="3" s="1"/>
  <c r="AF1053" i="3" s="1"/>
  <c r="AF1054" i="3" s="1"/>
  <c r="AF1067" i="3" s="1"/>
  <c r="AF1068" i="3" s="1"/>
  <c r="AF1081" i="3" s="1"/>
  <c r="AF1082" i="3" s="1"/>
  <c r="AF1095" i="3" s="1"/>
  <c r="AF1096" i="3" s="1"/>
  <c r="AF1109" i="3" s="1"/>
  <c r="AF1110" i="3" s="1"/>
  <c r="AF1123" i="3" s="1"/>
  <c r="AF1124" i="3" s="1"/>
  <c r="AF1137" i="3" s="1"/>
  <c r="AF1138" i="3" s="1"/>
  <c r="AF1151" i="3" s="1"/>
  <c r="AF1152" i="3" s="1"/>
  <c r="AF1165" i="3" s="1"/>
  <c r="AF1166" i="3" s="1"/>
  <c r="AF1179" i="3" s="1"/>
  <c r="AF1180" i="3" s="1"/>
  <c r="AF1193" i="3" s="1"/>
  <c r="AF1194" i="3" s="1"/>
  <c r="AF1207" i="3" s="1"/>
  <c r="AF1208" i="3" s="1"/>
  <c r="AF1221" i="3" s="1"/>
  <c r="AF1222" i="3" s="1"/>
  <c r="AF1235" i="3" s="1"/>
  <c r="AF1236" i="3" s="1"/>
  <c r="AF1249" i="3" s="1"/>
  <c r="AF1250" i="3" s="1"/>
  <c r="AF1263" i="3" s="1"/>
  <c r="AF1264" i="3" s="1"/>
  <c r="AF1277" i="3" s="1"/>
  <c r="AF1278" i="3" s="1"/>
  <c r="AF1291" i="3" s="1"/>
  <c r="AF1292" i="3" s="1"/>
  <c r="AF1305" i="3" s="1"/>
  <c r="AF1306" i="3" s="1"/>
  <c r="AF1319" i="3" s="1"/>
  <c r="AF1320" i="3" s="1"/>
  <c r="AF1333" i="3" s="1"/>
  <c r="AF1334" i="3" s="1"/>
  <c r="AF1347" i="3" s="1"/>
  <c r="AF1348" i="3" s="1"/>
  <c r="AF1361" i="3" s="1"/>
  <c r="AF1362" i="3" s="1"/>
  <c r="AF1375" i="3" s="1"/>
  <c r="AF1376" i="3" s="1"/>
  <c r="AF1389" i="3" s="1"/>
  <c r="AF1390" i="3" s="1"/>
  <c r="AF1403" i="3" s="1"/>
  <c r="AF1404" i="3" s="1"/>
  <c r="AF1417" i="3" s="1"/>
  <c r="AF1418" i="3" s="1"/>
  <c r="AF1431" i="3" s="1"/>
  <c r="AF1432" i="3" s="1"/>
  <c r="AF1445" i="3" s="1"/>
  <c r="AF1446" i="3" s="1"/>
  <c r="AF1459" i="3" s="1"/>
  <c r="AF1460" i="3" s="1"/>
  <c r="AF1473" i="3" s="1"/>
  <c r="AF1474" i="3" s="1"/>
  <c r="AF1487" i="3" s="1"/>
  <c r="AF1488" i="3" s="1"/>
  <c r="AF1501" i="3" s="1"/>
  <c r="AF1502" i="3" s="1"/>
  <c r="AF1515" i="3" s="1"/>
  <c r="AF1516" i="3" s="1"/>
  <c r="AF1529" i="3" s="1"/>
  <c r="AF1530" i="3" s="1"/>
  <c r="AE18" i="3"/>
  <c r="AE31" i="3" s="1"/>
  <c r="AE32" i="3" s="1"/>
  <c r="AE45" i="3" s="1"/>
  <c r="AE46" i="3" s="1"/>
  <c r="AE59" i="3" s="1"/>
  <c r="AE60" i="3" s="1"/>
  <c r="AE73" i="3" s="1"/>
  <c r="AE74" i="3" s="1"/>
  <c r="AE87" i="3" s="1"/>
  <c r="AE88" i="3" s="1"/>
  <c r="AE101" i="3" s="1"/>
  <c r="AE102" i="3" s="1"/>
  <c r="AE115" i="3" s="1"/>
  <c r="AE116" i="3" s="1"/>
  <c r="AE129" i="3" s="1"/>
  <c r="AE130" i="3" s="1"/>
  <c r="AE143" i="3" s="1"/>
  <c r="AE144" i="3" s="1"/>
  <c r="AE157" i="3" s="1"/>
  <c r="AE158" i="3" s="1"/>
  <c r="AE171" i="3" s="1"/>
  <c r="AE172" i="3" s="1"/>
  <c r="AE185" i="3" s="1"/>
  <c r="AE186" i="3" s="1"/>
  <c r="AE199" i="3" s="1"/>
  <c r="AE200" i="3" s="1"/>
  <c r="AE213" i="3" s="1"/>
  <c r="AE214" i="3" s="1"/>
  <c r="AE227" i="3" s="1"/>
  <c r="AE228" i="3" s="1"/>
  <c r="AE241" i="3" s="1"/>
  <c r="AE242" i="3" s="1"/>
  <c r="AE255" i="3" s="1"/>
  <c r="AE256" i="3" s="1"/>
  <c r="AE269" i="3" s="1"/>
  <c r="AE270" i="3" s="1"/>
  <c r="AE283" i="3" s="1"/>
  <c r="AE284" i="3" s="1"/>
  <c r="AE297" i="3" s="1"/>
  <c r="AE298" i="3" s="1"/>
  <c r="AE311" i="3" s="1"/>
  <c r="AE312" i="3" s="1"/>
  <c r="AE325" i="3" s="1"/>
  <c r="AE326" i="3" s="1"/>
  <c r="AE339" i="3" s="1"/>
  <c r="AE340" i="3" s="1"/>
  <c r="AE353" i="3" s="1"/>
  <c r="AE354" i="3" s="1"/>
  <c r="AE367" i="3" s="1"/>
  <c r="AE368" i="3" s="1"/>
  <c r="AE381" i="3" s="1"/>
  <c r="AE382" i="3" s="1"/>
  <c r="AE395" i="3" s="1"/>
  <c r="AE396" i="3" s="1"/>
  <c r="AE409" i="3" s="1"/>
  <c r="AE410" i="3" s="1"/>
  <c r="AE423" i="3" s="1"/>
  <c r="AE424" i="3" s="1"/>
  <c r="AE437" i="3" s="1"/>
  <c r="AE438" i="3" s="1"/>
  <c r="AE451" i="3" s="1"/>
  <c r="AE452" i="3" s="1"/>
  <c r="AE465" i="3" s="1"/>
  <c r="AE466" i="3" s="1"/>
  <c r="AE479" i="3" s="1"/>
  <c r="AE480" i="3" s="1"/>
  <c r="AE493" i="3" s="1"/>
  <c r="AE494" i="3" s="1"/>
  <c r="AE507" i="3" s="1"/>
  <c r="AE508" i="3" s="1"/>
  <c r="AE521" i="3" s="1"/>
  <c r="AE522" i="3" s="1"/>
  <c r="AE535" i="3" s="1"/>
  <c r="AE536" i="3" s="1"/>
  <c r="AE549" i="3" s="1"/>
  <c r="AE550" i="3" s="1"/>
  <c r="AE563" i="3" s="1"/>
  <c r="AE564" i="3" s="1"/>
  <c r="AE577" i="3" s="1"/>
  <c r="AE578" i="3" s="1"/>
  <c r="AE591" i="3" s="1"/>
  <c r="AE592" i="3" s="1"/>
  <c r="AE605" i="3" s="1"/>
  <c r="AE606" i="3" s="1"/>
  <c r="AE619" i="3" s="1"/>
  <c r="AE620" i="3" s="1"/>
  <c r="AE633" i="3" s="1"/>
  <c r="AE634" i="3" s="1"/>
  <c r="AE647" i="3" s="1"/>
  <c r="AE648" i="3" s="1"/>
  <c r="AE661" i="3" s="1"/>
  <c r="AE662" i="3" s="1"/>
  <c r="AE675" i="3" s="1"/>
  <c r="AE676" i="3" s="1"/>
  <c r="AE689" i="3" s="1"/>
  <c r="AE690" i="3" s="1"/>
  <c r="AE703" i="3" s="1"/>
  <c r="AE704" i="3" s="1"/>
  <c r="AE717" i="3" s="1"/>
  <c r="AE718" i="3" s="1"/>
  <c r="AE731" i="3" s="1"/>
  <c r="AE732" i="3" s="1"/>
  <c r="AE745" i="3" s="1"/>
  <c r="AE746" i="3" s="1"/>
  <c r="AE759" i="3" s="1"/>
  <c r="AE760" i="3" s="1"/>
  <c r="AE773" i="3" s="1"/>
  <c r="AE774" i="3" s="1"/>
  <c r="AE787" i="3" s="1"/>
  <c r="AE788" i="3" s="1"/>
  <c r="AE801" i="3" s="1"/>
  <c r="AE802" i="3" s="1"/>
  <c r="AE815" i="3" s="1"/>
  <c r="AE816" i="3" s="1"/>
  <c r="AE829" i="3" s="1"/>
  <c r="AE830" i="3" s="1"/>
  <c r="AE843" i="3" s="1"/>
  <c r="AE844" i="3" s="1"/>
  <c r="AE857" i="3" s="1"/>
  <c r="AE858" i="3" s="1"/>
  <c r="AE871" i="3" s="1"/>
  <c r="AE872" i="3" s="1"/>
  <c r="AE885" i="3" s="1"/>
  <c r="AE886" i="3" s="1"/>
  <c r="AE899" i="3" s="1"/>
  <c r="AE900" i="3" s="1"/>
  <c r="AE913" i="3" s="1"/>
  <c r="AE914" i="3" s="1"/>
  <c r="AE927" i="3" s="1"/>
  <c r="AE928" i="3" s="1"/>
  <c r="AE941" i="3" s="1"/>
  <c r="AE942" i="3" s="1"/>
  <c r="AE955" i="3" s="1"/>
  <c r="AE956" i="3" s="1"/>
  <c r="AE969" i="3" s="1"/>
  <c r="AE970" i="3" s="1"/>
  <c r="AE983" i="3" s="1"/>
  <c r="AE984" i="3" s="1"/>
  <c r="AE997" i="3" s="1"/>
  <c r="AE998" i="3" s="1"/>
  <c r="AE1011" i="3" s="1"/>
  <c r="AE1012" i="3" s="1"/>
  <c r="AE1025" i="3" s="1"/>
  <c r="AE1026" i="3" s="1"/>
  <c r="AE1039" i="3" s="1"/>
  <c r="AE1040" i="3" s="1"/>
  <c r="AE1053" i="3" s="1"/>
  <c r="AE1054" i="3" s="1"/>
  <c r="AE1067" i="3" s="1"/>
  <c r="AE1068" i="3" s="1"/>
  <c r="AE1081" i="3" s="1"/>
  <c r="AE1082" i="3" s="1"/>
  <c r="AE1095" i="3" s="1"/>
  <c r="AE1096" i="3" s="1"/>
  <c r="AE1109" i="3" s="1"/>
  <c r="AE1110" i="3" s="1"/>
  <c r="AE1123" i="3" s="1"/>
  <c r="AE1124" i="3" s="1"/>
  <c r="AE1137" i="3" s="1"/>
  <c r="AE1138" i="3" s="1"/>
  <c r="AE1151" i="3" s="1"/>
  <c r="AE1152" i="3" s="1"/>
  <c r="AE1165" i="3" s="1"/>
  <c r="AE1166" i="3" s="1"/>
  <c r="AE1179" i="3" s="1"/>
  <c r="AE1180" i="3" s="1"/>
  <c r="AE1193" i="3" s="1"/>
  <c r="AE1194" i="3" s="1"/>
  <c r="AE1207" i="3" s="1"/>
  <c r="AE1208" i="3" s="1"/>
  <c r="AE1221" i="3" s="1"/>
  <c r="AE1222" i="3" s="1"/>
  <c r="AE1235" i="3" s="1"/>
  <c r="AE1236" i="3" s="1"/>
  <c r="AE1249" i="3" s="1"/>
  <c r="AE1250" i="3" s="1"/>
  <c r="AE1263" i="3" s="1"/>
  <c r="AE1264" i="3" s="1"/>
  <c r="AE1277" i="3" s="1"/>
  <c r="AE1278" i="3" s="1"/>
  <c r="AE1291" i="3" s="1"/>
  <c r="AE1292" i="3" s="1"/>
  <c r="AE1305" i="3" s="1"/>
  <c r="AE1306" i="3" s="1"/>
  <c r="AE1319" i="3" s="1"/>
  <c r="AE1320" i="3" s="1"/>
  <c r="AE1333" i="3" s="1"/>
  <c r="AE1334" i="3" s="1"/>
  <c r="AE1347" i="3" s="1"/>
  <c r="AE1348" i="3" s="1"/>
  <c r="AE1361" i="3" s="1"/>
  <c r="AE1362" i="3" s="1"/>
  <c r="AE1375" i="3" s="1"/>
  <c r="AE1376" i="3" s="1"/>
  <c r="AE1389" i="3" s="1"/>
  <c r="AE1390" i="3" s="1"/>
  <c r="AE1403" i="3" s="1"/>
  <c r="AE1404" i="3" s="1"/>
  <c r="AE1417" i="3" s="1"/>
  <c r="AE1418" i="3" s="1"/>
  <c r="AE1431" i="3" s="1"/>
  <c r="AE1432" i="3" s="1"/>
  <c r="AE1445" i="3" s="1"/>
  <c r="AE1446" i="3" s="1"/>
  <c r="AE1459" i="3" s="1"/>
  <c r="AE1460" i="3" s="1"/>
  <c r="AE1473" i="3" s="1"/>
  <c r="AE1474" i="3" s="1"/>
  <c r="AE1487" i="3" s="1"/>
  <c r="AE1488" i="3" s="1"/>
  <c r="AE1501" i="3" s="1"/>
  <c r="AE1502" i="3" s="1"/>
  <c r="AE1515" i="3" s="1"/>
  <c r="AE1516" i="3" s="1"/>
  <c r="AE1529" i="3" s="1"/>
  <c r="AE1530" i="3" s="1"/>
  <c r="AD18" i="3"/>
  <c r="AD31" i="3" s="1"/>
  <c r="AD32" i="3" s="1"/>
  <c r="AD45" i="3" s="1"/>
  <c r="AD46" i="3" s="1"/>
  <c r="AD59" i="3" s="1"/>
  <c r="AD60" i="3" s="1"/>
  <c r="AD73" i="3" s="1"/>
  <c r="AD74" i="3" s="1"/>
  <c r="AD87" i="3" s="1"/>
  <c r="AD88" i="3" s="1"/>
  <c r="AD101" i="3" s="1"/>
  <c r="AD102" i="3" s="1"/>
  <c r="AD115" i="3" s="1"/>
  <c r="AD116" i="3" s="1"/>
  <c r="AD129" i="3" s="1"/>
  <c r="AD130" i="3" s="1"/>
  <c r="AD143" i="3" s="1"/>
  <c r="AD144" i="3" s="1"/>
  <c r="AD157" i="3" s="1"/>
  <c r="AD158" i="3" s="1"/>
  <c r="AD171" i="3" s="1"/>
  <c r="AD172" i="3" s="1"/>
  <c r="AD185" i="3" s="1"/>
  <c r="AD186" i="3" s="1"/>
  <c r="AD199" i="3" s="1"/>
  <c r="AD200" i="3" s="1"/>
  <c r="AD213" i="3" s="1"/>
  <c r="AD214" i="3" s="1"/>
  <c r="AD227" i="3" s="1"/>
  <c r="AD228" i="3" s="1"/>
  <c r="AD241" i="3" s="1"/>
  <c r="AD242" i="3" s="1"/>
  <c r="AD255" i="3" s="1"/>
  <c r="AD256" i="3" s="1"/>
  <c r="AD269" i="3" s="1"/>
  <c r="AD270" i="3" s="1"/>
  <c r="AD283" i="3" s="1"/>
  <c r="AD284" i="3" s="1"/>
  <c r="AD297" i="3" s="1"/>
  <c r="AD298" i="3" s="1"/>
  <c r="AD311" i="3" s="1"/>
  <c r="AD312" i="3" s="1"/>
  <c r="AD325" i="3" s="1"/>
  <c r="AD326" i="3" s="1"/>
  <c r="AD339" i="3" s="1"/>
  <c r="AD340" i="3" s="1"/>
  <c r="AD353" i="3" s="1"/>
  <c r="AD354" i="3" s="1"/>
  <c r="AD367" i="3" s="1"/>
  <c r="AD368" i="3" s="1"/>
  <c r="AD381" i="3" s="1"/>
  <c r="AD382" i="3" s="1"/>
  <c r="AD395" i="3" s="1"/>
  <c r="AD396" i="3" s="1"/>
  <c r="AD409" i="3" s="1"/>
  <c r="AD410" i="3" s="1"/>
  <c r="AD423" i="3" s="1"/>
  <c r="AD424" i="3" s="1"/>
  <c r="AD437" i="3" s="1"/>
  <c r="AD438" i="3" s="1"/>
  <c r="AD451" i="3" s="1"/>
  <c r="AD452" i="3" s="1"/>
  <c r="AD465" i="3" s="1"/>
  <c r="AD466" i="3" s="1"/>
  <c r="AD479" i="3" s="1"/>
  <c r="AD480" i="3" s="1"/>
  <c r="AD493" i="3" s="1"/>
  <c r="AD494" i="3" s="1"/>
  <c r="AD507" i="3" s="1"/>
  <c r="AD508" i="3" s="1"/>
  <c r="AD521" i="3" s="1"/>
  <c r="AD522" i="3" s="1"/>
  <c r="AD535" i="3" s="1"/>
  <c r="AD536" i="3" s="1"/>
  <c r="AD549" i="3" s="1"/>
  <c r="AD550" i="3" s="1"/>
  <c r="AD563" i="3" s="1"/>
  <c r="AD564" i="3" s="1"/>
  <c r="AD577" i="3" s="1"/>
  <c r="AD578" i="3" s="1"/>
  <c r="AD591" i="3" s="1"/>
  <c r="AD592" i="3" s="1"/>
  <c r="AD605" i="3" s="1"/>
  <c r="AD606" i="3" s="1"/>
  <c r="AD619" i="3" s="1"/>
  <c r="AD620" i="3" s="1"/>
  <c r="AD633" i="3" s="1"/>
  <c r="AD634" i="3" s="1"/>
  <c r="AD647" i="3" s="1"/>
  <c r="AD648" i="3" s="1"/>
  <c r="AD661" i="3" s="1"/>
  <c r="AD662" i="3" s="1"/>
  <c r="AD675" i="3" s="1"/>
  <c r="AD676" i="3" s="1"/>
  <c r="AD689" i="3" s="1"/>
  <c r="AD690" i="3" s="1"/>
  <c r="AD703" i="3" s="1"/>
  <c r="AD704" i="3" s="1"/>
  <c r="AD717" i="3" s="1"/>
  <c r="AD718" i="3" s="1"/>
  <c r="AD731" i="3" s="1"/>
  <c r="AD732" i="3" s="1"/>
  <c r="AD745" i="3" s="1"/>
  <c r="AD746" i="3" s="1"/>
  <c r="AD759" i="3" s="1"/>
  <c r="AD760" i="3" s="1"/>
  <c r="AD773" i="3" s="1"/>
  <c r="AD774" i="3" s="1"/>
  <c r="AD787" i="3" s="1"/>
  <c r="AD788" i="3" s="1"/>
  <c r="AD801" i="3" s="1"/>
  <c r="AD802" i="3" s="1"/>
  <c r="AD815" i="3" s="1"/>
  <c r="AD816" i="3" s="1"/>
  <c r="AD829" i="3" s="1"/>
  <c r="AD830" i="3" s="1"/>
  <c r="AD843" i="3" s="1"/>
  <c r="AD844" i="3" s="1"/>
  <c r="AD857" i="3" s="1"/>
  <c r="AD858" i="3" s="1"/>
  <c r="AD871" i="3" s="1"/>
  <c r="AD872" i="3" s="1"/>
  <c r="AD885" i="3" s="1"/>
  <c r="AD886" i="3" s="1"/>
  <c r="AD899" i="3" s="1"/>
  <c r="AD900" i="3" s="1"/>
  <c r="AD913" i="3" s="1"/>
  <c r="AD914" i="3" s="1"/>
  <c r="AD927" i="3" s="1"/>
  <c r="AD928" i="3" s="1"/>
  <c r="AD941" i="3" s="1"/>
  <c r="AD942" i="3" s="1"/>
  <c r="AD955" i="3" s="1"/>
  <c r="AD956" i="3" s="1"/>
  <c r="AD969" i="3" s="1"/>
  <c r="AD970" i="3" s="1"/>
  <c r="AD983" i="3" s="1"/>
  <c r="AD984" i="3" s="1"/>
  <c r="AD997" i="3" s="1"/>
  <c r="AD998" i="3" s="1"/>
  <c r="AD1011" i="3" s="1"/>
  <c r="AD1012" i="3" s="1"/>
  <c r="AD1025" i="3" s="1"/>
  <c r="AD1026" i="3" s="1"/>
  <c r="AD1039" i="3" s="1"/>
  <c r="AD1040" i="3" s="1"/>
  <c r="AD1053" i="3" s="1"/>
  <c r="AD1054" i="3" s="1"/>
  <c r="AD1067" i="3" s="1"/>
  <c r="AD1068" i="3" s="1"/>
  <c r="AD1081" i="3" s="1"/>
  <c r="AD1082" i="3" s="1"/>
  <c r="AD1095" i="3" s="1"/>
  <c r="AD1096" i="3" s="1"/>
  <c r="AD1109" i="3" s="1"/>
  <c r="AD1110" i="3" s="1"/>
  <c r="AD1123" i="3" s="1"/>
  <c r="AD1124" i="3" s="1"/>
  <c r="AD1137" i="3" s="1"/>
  <c r="AD1138" i="3" s="1"/>
  <c r="AD1151" i="3" s="1"/>
  <c r="AD1152" i="3" s="1"/>
  <c r="AD1165" i="3" s="1"/>
  <c r="AD1166" i="3" s="1"/>
  <c r="AD1179" i="3" s="1"/>
  <c r="AD1180" i="3" s="1"/>
  <c r="AD1193" i="3" s="1"/>
  <c r="AD1194" i="3" s="1"/>
  <c r="AD1207" i="3" s="1"/>
  <c r="AD1208" i="3" s="1"/>
  <c r="AD1221" i="3" s="1"/>
  <c r="AD1222" i="3" s="1"/>
  <c r="AD1235" i="3" s="1"/>
  <c r="AD1236" i="3" s="1"/>
  <c r="AD1249" i="3" s="1"/>
  <c r="AD1250" i="3" s="1"/>
  <c r="AD1263" i="3" s="1"/>
  <c r="AD1264" i="3" s="1"/>
  <c r="AD1277" i="3" s="1"/>
  <c r="AD1278" i="3" s="1"/>
  <c r="AD1291" i="3" s="1"/>
  <c r="AD1292" i="3" s="1"/>
  <c r="AD1305" i="3" s="1"/>
  <c r="AD1306" i="3" s="1"/>
  <c r="AD1319" i="3" s="1"/>
  <c r="AD1320" i="3" s="1"/>
  <c r="AD1333" i="3" s="1"/>
  <c r="AD1334" i="3" s="1"/>
  <c r="AD1347" i="3" s="1"/>
  <c r="AD1348" i="3" s="1"/>
  <c r="AD1361" i="3" s="1"/>
  <c r="AD1362" i="3" s="1"/>
  <c r="AD1375" i="3" s="1"/>
  <c r="AD1376" i="3" s="1"/>
  <c r="AD1389" i="3" s="1"/>
  <c r="AD1390" i="3" s="1"/>
  <c r="AD1403" i="3" s="1"/>
  <c r="AD1404" i="3" s="1"/>
  <c r="AD1417" i="3" s="1"/>
  <c r="AD1418" i="3" s="1"/>
  <c r="AD1431" i="3" s="1"/>
  <c r="AD1432" i="3" s="1"/>
  <c r="AD1445" i="3" s="1"/>
  <c r="AD1446" i="3" s="1"/>
  <c r="AD1459" i="3" s="1"/>
  <c r="AD1460" i="3" s="1"/>
  <c r="AD1473" i="3" s="1"/>
  <c r="AD1474" i="3" s="1"/>
  <c r="AD1487" i="3" s="1"/>
  <c r="AD1488" i="3" s="1"/>
  <c r="AD1501" i="3" s="1"/>
  <c r="AD1502" i="3" s="1"/>
  <c r="AD1515" i="3" s="1"/>
  <c r="AD1516" i="3" s="1"/>
  <c r="AD1529" i="3" s="1"/>
  <c r="AD1530" i="3" s="1"/>
  <c r="AC18" i="3"/>
  <c r="AC31" i="3" s="1"/>
  <c r="AC32" i="3" s="1"/>
  <c r="AC45" i="3" s="1"/>
  <c r="AC46" i="3" s="1"/>
  <c r="AC59" i="3" s="1"/>
  <c r="AC60" i="3" s="1"/>
  <c r="AC73" i="3" s="1"/>
  <c r="AC74" i="3" s="1"/>
  <c r="AC87" i="3" s="1"/>
  <c r="AC88" i="3" s="1"/>
  <c r="AC101" i="3" s="1"/>
  <c r="AC102" i="3" s="1"/>
  <c r="AC115" i="3" s="1"/>
  <c r="AC116" i="3" s="1"/>
  <c r="AC129" i="3" s="1"/>
  <c r="AC130" i="3" s="1"/>
  <c r="AC143" i="3" s="1"/>
  <c r="AC144" i="3" s="1"/>
  <c r="AC157" i="3" s="1"/>
  <c r="AC158" i="3" s="1"/>
  <c r="AC171" i="3" s="1"/>
  <c r="AC172" i="3" s="1"/>
  <c r="AC185" i="3" s="1"/>
  <c r="AC186" i="3" s="1"/>
  <c r="AC199" i="3" s="1"/>
  <c r="AC200" i="3" s="1"/>
  <c r="AC213" i="3" s="1"/>
  <c r="AC214" i="3" s="1"/>
  <c r="AC227" i="3" s="1"/>
  <c r="AC228" i="3" s="1"/>
  <c r="AC241" i="3" s="1"/>
  <c r="AC242" i="3" s="1"/>
  <c r="AC255" i="3" s="1"/>
  <c r="AC256" i="3" s="1"/>
  <c r="AC269" i="3" s="1"/>
  <c r="AC270" i="3" s="1"/>
  <c r="AC283" i="3" s="1"/>
  <c r="AC284" i="3" s="1"/>
  <c r="AC297" i="3" s="1"/>
  <c r="AC298" i="3" s="1"/>
  <c r="AC311" i="3" s="1"/>
  <c r="AC312" i="3" s="1"/>
  <c r="AC325" i="3" s="1"/>
  <c r="AC326" i="3" s="1"/>
  <c r="AC339" i="3" s="1"/>
  <c r="AC340" i="3" s="1"/>
  <c r="AC353" i="3" s="1"/>
  <c r="AC354" i="3" s="1"/>
  <c r="AC367" i="3" s="1"/>
  <c r="AC368" i="3" s="1"/>
  <c r="AC381" i="3" s="1"/>
  <c r="AC382" i="3" s="1"/>
  <c r="AC395" i="3" s="1"/>
  <c r="AC396" i="3" s="1"/>
  <c r="AC409" i="3" s="1"/>
  <c r="AC410" i="3" s="1"/>
  <c r="AC423" i="3" s="1"/>
  <c r="AC424" i="3" s="1"/>
  <c r="AC437" i="3" s="1"/>
  <c r="AC438" i="3" s="1"/>
  <c r="AC451" i="3" s="1"/>
  <c r="AC452" i="3" s="1"/>
  <c r="AC465" i="3" s="1"/>
  <c r="AC466" i="3" s="1"/>
  <c r="AC479" i="3" s="1"/>
  <c r="AC480" i="3" s="1"/>
  <c r="AC493" i="3" s="1"/>
  <c r="AC494" i="3" s="1"/>
  <c r="AC507" i="3" s="1"/>
  <c r="AC508" i="3" s="1"/>
  <c r="AC521" i="3" s="1"/>
  <c r="AC522" i="3" s="1"/>
  <c r="AC535" i="3" s="1"/>
  <c r="AC536" i="3" s="1"/>
  <c r="AC549" i="3" s="1"/>
  <c r="AC550" i="3" s="1"/>
  <c r="AC563" i="3" s="1"/>
  <c r="AC564" i="3" s="1"/>
  <c r="AC577" i="3" s="1"/>
  <c r="AC578" i="3" s="1"/>
  <c r="AC591" i="3" s="1"/>
  <c r="AC592" i="3" s="1"/>
  <c r="AC605" i="3" s="1"/>
  <c r="AC606" i="3" s="1"/>
  <c r="AC619" i="3" s="1"/>
  <c r="AC620" i="3" s="1"/>
  <c r="AC633" i="3" s="1"/>
  <c r="AC634" i="3" s="1"/>
  <c r="AC647" i="3" s="1"/>
  <c r="AC648" i="3" s="1"/>
  <c r="AC661" i="3" s="1"/>
  <c r="AC662" i="3" s="1"/>
  <c r="AC675" i="3" s="1"/>
  <c r="AC676" i="3" s="1"/>
  <c r="AC689" i="3" s="1"/>
  <c r="AC690" i="3" s="1"/>
  <c r="AC703" i="3" s="1"/>
  <c r="AC704" i="3" s="1"/>
  <c r="AC717" i="3" s="1"/>
  <c r="AC718" i="3" s="1"/>
  <c r="AC731" i="3" s="1"/>
  <c r="AC732" i="3" s="1"/>
  <c r="AC745" i="3" s="1"/>
  <c r="AC746" i="3" s="1"/>
  <c r="AC759" i="3" s="1"/>
  <c r="AC760" i="3" s="1"/>
  <c r="AC773" i="3" s="1"/>
  <c r="AC774" i="3" s="1"/>
  <c r="AC787" i="3" s="1"/>
  <c r="AC788" i="3" s="1"/>
  <c r="AC801" i="3" s="1"/>
  <c r="AC802" i="3" s="1"/>
  <c r="AC815" i="3" s="1"/>
  <c r="AC816" i="3" s="1"/>
  <c r="AC829" i="3" s="1"/>
  <c r="AC830" i="3" s="1"/>
  <c r="AC843" i="3" s="1"/>
  <c r="AC844" i="3" s="1"/>
  <c r="AC857" i="3" s="1"/>
  <c r="AC858" i="3" s="1"/>
  <c r="AC871" i="3" s="1"/>
  <c r="AC872" i="3" s="1"/>
  <c r="AC885" i="3" s="1"/>
  <c r="AC886" i="3" s="1"/>
  <c r="AC899" i="3" s="1"/>
  <c r="AC900" i="3" s="1"/>
  <c r="AC913" i="3" s="1"/>
  <c r="AC914" i="3" s="1"/>
  <c r="AC927" i="3" s="1"/>
  <c r="AC928" i="3" s="1"/>
  <c r="AC941" i="3" s="1"/>
  <c r="AC942" i="3" s="1"/>
  <c r="AC955" i="3" s="1"/>
  <c r="AC956" i="3" s="1"/>
  <c r="AC969" i="3" s="1"/>
  <c r="AC970" i="3" s="1"/>
  <c r="AC983" i="3" s="1"/>
  <c r="AC984" i="3" s="1"/>
  <c r="AC997" i="3" s="1"/>
  <c r="AC998" i="3" s="1"/>
  <c r="AC1011" i="3" s="1"/>
  <c r="AC1012" i="3" s="1"/>
  <c r="AC1025" i="3" s="1"/>
  <c r="AC1026" i="3" s="1"/>
  <c r="AC1039" i="3" s="1"/>
  <c r="AC1040" i="3" s="1"/>
  <c r="AC1053" i="3" s="1"/>
  <c r="AC1054" i="3" s="1"/>
  <c r="AC1067" i="3" s="1"/>
  <c r="AC1068" i="3" s="1"/>
  <c r="AC1081" i="3" s="1"/>
  <c r="AC1082" i="3" s="1"/>
  <c r="AC1095" i="3" s="1"/>
  <c r="AC1096" i="3" s="1"/>
  <c r="AC1109" i="3" s="1"/>
  <c r="AC1110" i="3" s="1"/>
  <c r="AC1123" i="3" s="1"/>
  <c r="AC1124" i="3" s="1"/>
  <c r="AC1137" i="3" s="1"/>
  <c r="AC1138" i="3" s="1"/>
  <c r="AC1151" i="3" s="1"/>
  <c r="AC1152" i="3" s="1"/>
  <c r="AC1165" i="3" s="1"/>
  <c r="AC1166" i="3" s="1"/>
  <c r="AC1179" i="3" s="1"/>
  <c r="AC1180" i="3" s="1"/>
  <c r="AC1193" i="3" s="1"/>
  <c r="AC1194" i="3" s="1"/>
  <c r="AC1207" i="3" s="1"/>
  <c r="AC1208" i="3" s="1"/>
  <c r="AC1221" i="3" s="1"/>
  <c r="AC1222" i="3" s="1"/>
  <c r="AC1235" i="3" s="1"/>
  <c r="AC1236" i="3" s="1"/>
  <c r="AC1249" i="3" s="1"/>
  <c r="AC1250" i="3" s="1"/>
  <c r="AC1263" i="3" s="1"/>
  <c r="AC1264" i="3" s="1"/>
  <c r="AC1277" i="3" s="1"/>
  <c r="AC1278" i="3" s="1"/>
  <c r="AC1291" i="3" s="1"/>
  <c r="AC1292" i="3" s="1"/>
  <c r="AC1305" i="3" s="1"/>
  <c r="AC1306" i="3" s="1"/>
  <c r="AC1319" i="3" s="1"/>
  <c r="AC1320" i="3" s="1"/>
  <c r="AC1333" i="3" s="1"/>
  <c r="AC1334" i="3" s="1"/>
  <c r="AC1347" i="3" s="1"/>
  <c r="AC1348" i="3" s="1"/>
  <c r="AC1361" i="3" s="1"/>
  <c r="AC1362" i="3" s="1"/>
  <c r="AC1375" i="3" s="1"/>
  <c r="AC1376" i="3" s="1"/>
  <c r="AC1389" i="3" s="1"/>
  <c r="AC1390" i="3" s="1"/>
  <c r="AC1403" i="3" s="1"/>
  <c r="AC1404" i="3" s="1"/>
  <c r="AC1417" i="3" s="1"/>
  <c r="AC1418" i="3" s="1"/>
  <c r="AC1431" i="3" s="1"/>
  <c r="AC1432" i="3" s="1"/>
  <c r="AC1445" i="3" s="1"/>
  <c r="AC1446" i="3" s="1"/>
  <c r="AC1459" i="3" s="1"/>
  <c r="AC1460" i="3" s="1"/>
  <c r="AC1473" i="3" s="1"/>
  <c r="AC1474" i="3" s="1"/>
  <c r="AC1487" i="3" s="1"/>
  <c r="AC1488" i="3" s="1"/>
  <c r="AC1501" i="3" s="1"/>
  <c r="AC1502" i="3" s="1"/>
  <c r="AC1515" i="3" s="1"/>
  <c r="AC1516" i="3" s="1"/>
  <c r="AC1529" i="3" s="1"/>
  <c r="AC1530" i="3" s="1"/>
  <c r="AA18" i="3"/>
  <c r="AA31" i="3" s="1"/>
  <c r="AA32" i="3" s="1"/>
  <c r="AA45" i="3" s="1"/>
  <c r="AA46" i="3" s="1"/>
  <c r="AA59" i="3" s="1"/>
  <c r="AA60" i="3" s="1"/>
  <c r="AA73" i="3" s="1"/>
  <c r="AA74" i="3" s="1"/>
  <c r="AA87" i="3" s="1"/>
  <c r="AA88" i="3" s="1"/>
  <c r="AA101" i="3" s="1"/>
  <c r="AA102" i="3" s="1"/>
  <c r="AA115" i="3" s="1"/>
  <c r="AA116" i="3" s="1"/>
  <c r="AA129" i="3" s="1"/>
  <c r="AA130" i="3" s="1"/>
  <c r="AA143" i="3" s="1"/>
  <c r="AA144" i="3" s="1"/>
  <c r="AA157" i="3" s="1"/>
  <c r="AA158" i="3" s="1"/>
  <c r="AA171" i="3" s="1"/>
  <c r="AA172" i="3" s="1"/>
  <c r="AA185" i="3" s="1"/>
  <c r="AA186" i="3" s="1"/>
  <c r="AA199" i="3" s="1"/>
  <c r="AA200" i="3" s="1"/>
  <c r="AA213" i="3" s="1"/>
  <c r="AA214" i="3" s="1"/>
  <c r="AA227" i="3" s="1"/>
  <c r="AA228" i="3" s="1"/>
  <c r="AA241" i="3" s="1"/>
  <c r="AA242" i="3" s="1"/>
  <c r="AA255" i="3" s="1"/>
  <c r="AA256" i="3" s="1"/>
  <c r="AA269" i="3" s="1"/>
  <c r="AA270" i="3" s="1"/>
  <c r="AA283" i="3" s="1"/>
  <c r="AA284" i="3" s="1"/>
  <c r="AA297" i="3" s="1"/>
  <c r="AA298" i="3" s="1"/>
  <c r="AA311" i="3" s="1"/>
  <c r="AA312" i="3" s="1"/>
  <c r="AA325" i="3" s="1"/>
  <c r="AA326" i="3" s="1"/>
  <c r="AA339" i="3" s="1"/>
  <c r="AA340" i="3" s="1"/>
  <c r="AA353" i="3" s="1"/>
  <c r="AA354" i="3" s="1"/>
  <c r="AA367" i="3" s="1"/>
  <c r="AA368" i="3" s="1"/>
  <c r="AA381" i="3" s="1"/>
  <c r="AA382" i="3" s="1"/>
  <c r="AA395" i="3" s="1"/>
  <c r="AA396" i="3" s="1"/>
  <c r="AA409" i="3" s="1"/>
  <c r="AA410" i="3" s="1"/>
  <c r="AA423" i="3" s="1"/>
  <c r="AA424" i="3" s="1"/>
  <c r="AA437" i="3" s="1"/>
  <c r="AA438" i="3" s="1"/>
  <c r="AA451" i="3" s="1"/>
  <c r="AA452" i="3" s="1"/>
  <c r="AA465" i="3" s="1"/>
  <c r="AA466" i="3" s="1"/>
  <c r="AA479" i="3" s="1"/>
  <c r="AA480" i="3" s="1"/>
  <c r="AA493" i="3" s="1"/>
  <c r="AA494" i="3" s="1"/>
  <c r="AA507" i="3" s="1"/>
  <c r="AA508" i="3" s="1"/>
  <c r="AA521" i="3" s="1"/>
  <c r="AA522" i="3" s="1"/>
  <c r="AA535" i="3" s="1"/>
  <c r="AA536" i="3" s="1"/>
  <c r="AA549" i="3" s="1"/>
  <c r="AA550" i="3" s="1"/>
  <c r="AA563" i="3" s="1"/>
  <c r="AA564" i="3" s="1"/>
  <c r="AA577" i="3" s="1"/>
  <c r="AA578" i="3" s="1"/>
  <c r="AA591" i="3" s="1"/>
  <c r="AA592" i="3" s="1"/>
  <c r="AA605" i="3" s="1"/>
  <c r="AA606" i="3" s="1"/>
  <c r="AA619" i="3" s="1"/>
  <c r="AA620" i="3" s="1"/>
  <c r="AA633" i="3" s="1"/>
  <c r="AA634" i="3" s="1"/>
  <c r="AA647" i="3" s="1"/>
  <c r="AA648" i="3" s="1"/>
  <c r="AA661" i="3" s="1"/>
  <c r="AA662" i="3" s="1"/>
  <c r="AA675" i="3" s="1"/>
  <c r="AA676" i="3" s="1"/>
  <c r="AA689" i="3" s="1"/>
  <c r="AA690" i="3" s="1"/>
  <c r="AA703" i="3" s="1"/>
  <c r="AA704" i="3" s="1"/>
  <c r="AA717" i="3" s="1"/>
  <c r="AA718" i="3" s="1"/>
  <c r="AA731" i="3" s="1"/>
  <c r="AA732" i="3" s="1"/>
  <c r="AA745" i="3" s="1"/>
  <c r="AA746" i="3" s="1"/>
  <c r="AA759" i="3" s="1"/>
  <c r="AA760" i="3" s="1"/>
  <c r="AA773" i="3" s="1"/>
  <c r="AA774" i="3" s="1"/>
  <c r="AA787" i="3" s="1"/>
  <c r="AA788" i="3" s="1"/>
  <c r="AA801" i="3" s="1"/>
  <c r="AA802" i="3" s="1"/>
  <c r="AA815" i="3" s="1"/>
  <c r="AA816" i="3" s="1"/>
  <c r="AA829" i="3" s="1"/>
  <c r="AA830" i="3" s="1"/>
  <c r="AA843" i="3" s="1"/>
  <c r="AA844" i="3" s="1"/>
  <c r="AA857" i="3" s="1"/>
  <c r="AA858" i="3" s="1"/>
  <c r="AA871" i="3" s="1"/>
  <c r="AA872" i="3" s="1"/>
  <c r="AA885" i="3" s="1"/>
  <c r="AA886" i="3" s="1"/>
  <c r="AA899" i="3" s="1"/>
  <c r="AA900" i="3" s="1"/>
  <c r="AA913" i="3" s="1"/>
  <c r="AA914" i="3" s="1"/>
  <c r="AA927" i="3" s="1"/>
  <c r="AA928" i="3" s="1"/>
  <c r="AA941" i="3" s="1"/>
  <c r="AA942" i="3" s="1"/>
  <c r="AA955" i="3" s="1"/>
  <c r="AA956" i="3" s="1"/>
  <c r="AA969" i="3" s="1"/>
  <c r="AA970" i="3" s="1"/>
  <c r="AA983" i="3" s="1"/>
  <c r="AA984" i="3" s="1"/>
  <c r="AA997" i="3" s="1"/>
  <c r="AA998" i="3" s="1"/>
  <c r="AA1011" i="3" s="1"/>
  <c r="AA1012" i="3" s="1"/>
  <c r="AA1025" i="3" s="1"/>
  <c r="AA1026" i="3" s="1"/>
  <c r="AA1039" i="3" s="1"/>
  <c r="AA1040" i="3" s="1"/>
  <c r="AA1053" i="3" s="1"/>
  <c r="AA1054" i="3" s="1"/>
  <c r="AA1067" i="3" s="1"/>
  <c r="AA1068" i="3" s="1"/>
  <c r="AA1081" i="3" s="1"/>
  <c r="AA1082" i="3" s="1"/>
  <c r="AA1095" i="3" s="1"/>
  <c r="AA1096" i="3" s="1"/>
  <c r="AA1109" i="3" s="1"/>
  <c r="AA1110" i="3" s="1"/>
  <c r="AA1123" i="3" s="1"/>
  <c r="AA1124" i="3" s="1"/>
  <c r="AA1137" i="3" s="1"/>
  <c r="AA1138" i="3" s="1"/>
  <c r="AA1151" i="3" s="1"/>
  <c r="AA1152" i="3" s="1"/>
  <c r="AA1165" i="3" s="1"/>
  <c r="AA1166" i="3" s="1"/>
  <c r="AA1179" i="3" s="1"/>
  <c r="AA1180" i="3" s="1"/>
  <c r="AA1193" i="3" s="1"/>
  <c r="AA1194" i="3" s="1"/>
  <c r="AA1207" i="3" s="1"/>
  <c r="AA1208" i="3" s="1"/>
  <c r="AA1221" i="3" s="1"/>
  <c r="AA1222" i="3" s="1"/>
  <c r="AA1235" i="3" s="1"/>
  <c r="AA1236" i="3" s="1"/>
  <c r="AA1249" i="3" s="1"/>
  <c r="AA1250" i="3" s="1"/>
  <c r="AA1263" i="3" s="1"/>
  <c r="AA1264" i="3" s="1"/>
  <c r="AA1277" i="3" s="1"/>
  <c r="AA1278" i="3" s="1"/>
  <c r="AA1291" i="3" s="1"/>
  <c r="AA1292" i="3" s="1"/>
  <c r="AA1305" i="3" s="1"/>
  <c r="AA1306" i="3" s="1"/>
  <c r="AA1319" i="3" s="1"/>
  <c r="AA1320" i="3" s="1"/>
  <c r="AA1333" i="3" s="1"/>
  <c r="AA1334" i="3" s="1"/>
  <c r="AA1347" i="3" s="1"/>
  <c r="AA1348" i="3" s="1"/>
  <c r="AA1361" i="3" s="1"/>
  <c r="AA1362" i="3" s="1"/>
  <c r="AA1375" i="3" s="1"/>
  <c r="AA1376" i="3" s="1"/>
  <c r="AA1389" i="3" s="1"/>
  <c r="AA1390" i="3" s="1"/>
  <c r="AA1403" i="3" s="1"/>
  <c r="AA1404" i="3" s="1"/>
  <c r="AA1417" i="3" s="1"/>
  <c r="AA1418" i="3" s="1"/>
  <c r="AA1431" i="3" s="1"/>
  <c r="AA1432" i="3" s="1"/>
  <c r="AA1445" i="3" s="1"/>
  <c r="AA1446" i="3" s="1"/>
  <c r="AA1459" i="3" s="1"/>
  <c r="AA1460" i="3" s="1"/>
  <c r="AA1473" i="3" s="1"/>
  <c r="AA1474" i="3" s="1"/>
  <c r="AA1487" i="3" s="1"/>
  <c r="AA1488" i="3" s="1"/>
  <c r="AA1501" i="3" s="1"/>
  <c r="AA1502" i="3" s="1"/>
  <c r="AA1515" i="3" s="1"/>
  <c r="AA1516" i="3" s="1"/>
  <c r="AA1529" i="3" s="1"/>
  <c r="AA1530" i="3" s="1"/>
  <c r="Z18" i="3"/>
  <c r="Z31" i="3" s="1"/>
  <c r="Z32" i="3" s="1"/>
  <c r="Z45" i="3" s="1"/>
  <c r="Z46" i="3" s="1"/>
  <c r="Z59" i="3" s="1"/>
  <c r="Z60" i="3" s="1"/>
  <c r="Z73" i="3" s="1"/>
  <c r="Z74" i="3" s="1"/>
  <c r="Z87" i="3" s="1"/>
  <c r="Z88" i="3" s="1"/>
  <c r="Z101" i="3" s="1"/>
  <c r="Z102" i="3" s="1"/>
  <c r="Z115" i="3" s="1"/>
  <c r="Z116" i="3" s="1"/>
  <c r="Z129" i="3" s="1"/>
  <c r="Z130" i="3" s="1"/>
  <c r="Z143" i="3" s="1"/>
  <c r="Z144" i="3" s="1"/>
  <c r="Z157" i="3" s="1"/>
  <c r="Z158" i="3" s="1"/>
  <c r="Z171" i="3" s="1"/>
  <c r="Z172" i="3" s="1"/>
  <c r="Z185" i="3" s="1"/>
  <c r="Z186" i="3" s="1"/>
  <c r="Z199" i="3" s="1"/>
  <c r="Z200" i="3" s="1"/>
  <c r="Z213" i="3" s="1"/>
  <c r="Z214" i="3" s="1"/>
  <c r="Z227" i="3" s="1"/>
  <c r="Z228" i="3" s="1"/>
  <c r="Z241" i="3" s="1"/>
  <c r="Z242" i="3" s="1"/>
  <c r="Z255" i="3" s="1"/>
  <c r="Z256" i="3" s="1"/>
  <c r="Z269" i="3" s="1"/>
  <c r="Z270" i="3" s="1"/>
  <c r="Z283" i="3" s="1"/>
  <c r="Z284" i="3" s="1"/>
  <c r="Z297" i="3" s="1"/>
  <c r="Z298" i="3" s="1"/>
  <c r="Z311" i="3" s="1"/>
  <c r="Z312" i="3" s="1"/>
  <c r="Z325" i="3" s="1"/>
  <c r="Z326" i="3" s="1"/>
  <c r="Z339" i="3" s="1"/>
  <c r="Z340" i="3" s="1"/>
  <c r="Z353" i="3" s="1"/>
  <c r="Z354" i="3" s="1"/>
  <c r="Z367" i="3" s="1"/>
  <c r="Z368" i="3" s="1"/>
  <c r="Z381" i="3" s="1"/>
  <c r="Z382" i="3" s="1"/>
  <c r="Z395" i="3" s="1"/>
  <c r="Z396" i="3" s="1"/>
  <c r="Z409" i="3" s="1"/>
  <c r="Z410" i="3" s="1"/>
  <c r="Z423" i="3" s="1"/>
  <c r="Z424" i="3" s="1"/>
  <c r="Z437" i="3" s="1"/>
  <c r="Z438" i="3" s="1"/>
  <c r="Z451" i="3" s="1"/>
  <c r="Z452" i="3" s="1"/>
  <c r="Z465" i="3" s="1"/>
  <c r="Z466" i="3" s="1"/>
  <c r="Z479" i="3" s="1"/>
  <c r="Z480" i="3" s="1"/>
  <c r="Z493" i="3" s="1"/>
  <c r="Z494" i="3" s="1"/>
  <c r="Z507" i="3" s="1"/>
  <c r="Z508" i="3" s="1"/>
  <c r="Z521" i="3" s="1"/>
  <c r="Z522" i="3" s="1"/>
  <c r="Z535" i="3" s="1"/>
  <c r="Z536" i="3" s="1"/>
  <c r="Z549" i="3" s="1"/>
  <c r="Z550" i="3" s="1"/>
  <c r="Z563" i="3" s="1"/>
  <c r="Z564" i="3" s="1"/>
  <c r="Z577" i="3" s="1"/>
  <c r="Z578" i="3" s="1"/>
  <c r="Z591" i="3" s="1"/>
  <c r="Z592" i="3" s="1"/>
  <c r="Z605" i="3" s="1"/>
  <c r="Z606" i="3" s="1"/>
  <c r="Z619" i="3" s="1"/>
  <c r="Z620" i="3" s="1"/>
  <c r="Z633" i="3" s="1"/>
  <c r="Z634" i="3" s="1"/>
  <c r="Z647" i="3" s="1"/>
  <c r="Z648" i="3" s="1"/>
  <c r="Z661" i="3" s="1"/>
  <c r="Z662" i="3" s="1"/>
  <c r="Z675" i="3" s="1"/>
  <c r="Z676" i="3" s="1"/>
  <c r="Z689" i="3" s="1"/>
  <c r="Z690" i="3" s="1"/>
  <c r="Z703" i="3" s="1"/>
  <c r="Z704" i="3" s="1"/>
  <c r="Z717" i="3" s="1"/>
  <c r="Z718" i="3" s="1"/>
  <c r="Z731" i="3" s="1"/>
  <c r="Z732" i="3" s="1"/>
  <c r="Z745" i="3" s="1"/>
  <c r="Z746" i="3" s="1"/>
  <c r="Z759" i="3" s="1"/>
  <c r="Z760" i="3" s="1"/>
  <c r="Z773" i="3" s="1"/>
  <c r="Z774" i="3" s="1"/>
  <c r="Z787" i="3" s="1"/>
  <c r="Z788" i="3" s="1"/>
  <c r="Z801" i="3" s="1"/>
  <c r="Z802" i="3" s="1"/>
  <c r="Z815" i="3" s="1"/>
  <c r="Z816" i="3" s="1"/>
  <c r="Z829" i="3" s="1"/>
  <c r="Z830" i="3" s="1"/>
  <c r="Z843" i="3" s="1"/>
  <c r="Z844" i="3" s="1"/>
  <c r="Z857" i="3" s="1"/>
  <c r="Z858" i="3" s="1"/>
  <c r="Z871" i="3" s="1"/>
  <c r="Z872" i="3" s="1"/>
  <c r="Z885" i="3" s="1"/>
  <c r="Z886" i="3" s="1"/>
  <c r="Z899" i="3" s="1"/>
  <c r="Z900" i="3" s="1"/>
  <c r="Z913" i="3" s="1"/>
  <c r="Z914" i="3" s="1"/>
  <c r="Z927" i="3" s="1"/>
  <c r="Z928" i="3" s="1"/>
  <c r="Z941" i="3" s="1"/>
  <c r="Z942" i="3" s="1"/>
  <c r="Z955" i="3" s="1"/>
  <c r="Z956" i="3" s="1"/>
  <c r="Z969" i="3" s="1"/>
  <c r="Z970" i="3" s="1"/>
  <c r="Z983" i="3" s="1"/>
  <c r="Z984" i="3" s="1"/>
  <c r="Z997" i="3" s="1"/>
  <c r="Z998" i="3" s="1"/>
  <c r="Z1011" i="3" s="1"/>
  <c r="Z1012" i="3" s="1"/>
  <c r="Z1025" i="3" s="1"/>
  <c r="Z1026" i="3" s="1"/>
  <c r="Z1039" i="3" s="1"/>
  <c r="Z1040" i="3" s="1"/>
  <c r="Z1053" i="3" s="1"/>
  <c r="Z1054" i="3" s="1"/>
  <c r="Z1067" i="3" s="1"/>
  <c r="Z1068" i="3" s="1"/>
  <c r="Z1081" i="3" s="1"/>
  <c r="Z1082" i="3" s="1"/>
  <c r="Z1095" i="3" s="1"/>
  <c r="Z1096" i="3" s="1"/>
  <c r="Z1109" i="3" s="1"/>
  <c r="Z1110" i="3" s="1"/>
  <c r="Z1123" i="3" s="1"/>
  <c r="Z1124" i="3" s="1"/>
  <c r="Z1137" i="3" s="1"/>
  <c r="Z1138" i="3" s="1"/>
  <c r="Z1151" i="3" s="1"/>
  <c r="Z1152" i="3" s="1"/>
  <c r="Z1165" i="3" s="1"/>
  <c r="Z1166" i="3" s="1"/>
  <c r="Z1179" i="3" s="1"/>
  <c r="Z1180" i="3" s="1"/>
  <c r="Z1193" i="3" s="1"/>
  <c r="Z1194" i="3" s="1"/>
  <c r="Z1207" i="3" s="1"/>
  <c r="Z1208" i="3" s="1"/>
  <c r="Z1221" i="3" s="1"/>
  <c r="Z1222" i="3" s="1"/>
  <c r="Z1235" i="3" s="1"/>
  <c r="Z1236" i="3" s="1"/>
  <c r="Z1249" i="3" s="1"/>
  <c r="Z1250" i="3" s="1"/>
  <c r="Z1263" i="3" s="1"/>
  <c r="Z1264" i="3" s="1"/>
  <c r="Z1277" i="3" s="1"/>
  <c r="Z1278" i="3" s="1"/>
  <c r="Z1291" i="3" s="1"/>
  <c r="Z1292" i="3" s="1"/>
  <c r="Z1305" i="3" s="1"/>
  <c r="Z1306" i="3" s="1"/>
  <c r="Z1319" i="3" s="1"/>
  <c r="Z1320" i="3" s="1"/>
  <c r="Z1333" i="3" s="1"/>
  <c r="Z1334" i="3" s="1"/>
  <c r="Z1347" i="3" s="1"/>
  <c r="Z1348" i="3" s="1"/>
  <c r="Z1361" i="3" s="1"/>
  <c r="Z1362" i="3" s="1"/>
  <c r="Z1375" i="3" s="1"/>
  <c r="Z1376" i="3" s="1"/>
  <c r="Z1389" i="3" s="1"/>
  <c r="Z1390" i="3" s="1"/>
  <c r="Z1403" i="3" s="1"/>
  <c r="Z1404" i="3" s="1"/>
  <c r="Z1417" i="3" s="1"/>
  <c r="Z1418" i="3" s="1"/>
  <c r="Z1431" i="3" s="1"/>
  <c r="Z1432" i="3" s="1"/>
  <c r="Z1445" i="3" s="1"/>
  <c r="Z1446" i="3" s="1"/>
  <c r="Z1459" i="3" s="1"/>
  <c r="Z1460" i="3" s="1"/>
  <c r="Z1473" i="3" s="1"/>
  <c r="Z1474" i="3" s="1"/>
  <c r="Z1487" i="3" s="1"/>
  <c r="Z1488" i="3" s="1"/>
  <c r="Z1501" i="3" s="1"/>
  <c r="Z1502" i="3" s="1"/>
  <c r="Z1515" i="3" s="1"/>
  <c r="Z1516" i="3" s="1"/>
  <c r="Z1529" i="3" s="1"/>
  <c r="Z1530" i="3" s="1"/>
  <c r="Y18" i="3"/>
  <c r="Y31" i="3" s="1"/>
  <c r="Y32" i="3" s="1"/>
  <c r="Y45" i="3" s="1"/>
  <c r="Y46" i="3" s="1"/>
  <c r="Y59" i="3" s="1"/>
  <c r="Y60" i="3" s="1"/>
  <c r="Y73" i="3" s="1"/>
  <c r="Y74" i="3" s="1"/>
  <c r="Y87" i="3" s="1"/>
  <c r="Y88" i="3" s="1"/>
  <c r="Y101" i="3" s="1"/>
  <c r="Y102" i="3" s="1"/>
  <c r="Y115" i="3" s="1"/>
  <c r="Y116" i="3" s="1"/>
  <c r="Y129" i="3" s="1"/>
  <c r="Y130" i="3" s="1"/>
  <c r="Y143" i="3" s="1"/>
  <c r="Y144" i="3" s="1"/>
  <c r="Y157" i="3" s="1"/>
  <c r="Y158" i="3" s="1"/>
  <c r="Y171" i="3" s="1"/>
  <c r="Y172" i="3" s="1"/>
  <c r="Y185" i="3" s="1"/>
  <c r="Y186" i="3" s="1"/>
  <c r="Y199" i="3" s="1"/>
  <c r="Y200" i="3" s="1"/>
  <c r="Y213" i="3" s="1"/>
  <c r="Y214" i="3" s="1"/>
  <c r="Y227" i="3" s="1"/>
  <c r="Y228" i="3" s="1"/>
  <c r="Y241" i="3" s="1"/>
  <c r="Y242" i="3" s="1"/>
  <c r="Y255" i="3" s="1"/>
  <c r="Y256" i="3" s="1"/>
  <c r="Y269" i="3" s="1"/>
  <c r="Y270" i="3" s="1"/>
  <c r="Y283" i="3" s="1"/>
  <c r="Y284" i="3" s="1"/>
  <c r="Y297" i="3" s="1"/>
  <c r="Y298" i="3" s="1"/>
  <c r="Y311" i="3" s="1"/>
  <c r="Y312" i="3" s="1"/>
  <c r="Y325" i="3" s="1"/>
  <c r="Y326" i="3" s="1"/>
  <c r="Y339" i="3" s="1"/>
  <c r="Y340" i="3" s="1"/>
  <c r="Y353" i="3" s="1"/>
  <c r="Y354" i="3" s="1"/>
  <c r="Y367" i="3" s="1"/>
  <c r="Y368" i="3" s="1"/>
  <c r="Y381" i="3" s="1"/>
  <c r="Y382" i="3" s="1"/>
  <c r="Y395" i="3" s="1"/>
  <c r="Y396" i="3" s="1"/>
  <c r="Y409" i="3" s="1"/>
  <c r="Y410" i="3" s="1"/>
  <c r="Y423" i="3" s="1"/>
  <c r="Y424" i="3" s="1"/>
  <c r="Y437" i="3" s="1"/>
  <c r="Y438" i="3" s="1"/>
  <c r="Y451" i="3" s="1"/>
  <c r="Y452" i="3" s="1"/>
  <c r="Y465" i="3" s="1"/>
  <c r="Y466" i="3" s="1"/>
  <c r="Y479" i="3" s="1"/>
  <c r="Y480" i="3" s="1"/>
  <c r="Y493" i="3" s="1"/>
  <c r="Y494" i="3" s="1"/>
  <c r="Y507" i="3" s="1"/>
  <c r="Y508" i="3" s="1"/>
  <c r="Y521" i="3" s="1"/>
  <c r="Y522" i="3" s="1"/>
  <c r="Y535" i="3" s="1"/>
  <c r="Y536" i="3" s="1"/>
  <c r="Y549" i="3" s="1"/>
  <c r="Y550" i="3" s="1"/>
  <c r="Y563" i="3" s="1"/>
  <c r="Y564" i="3" s="1"/>
  <c r="Y577" i="3" s="1"/>
  <c r="Y578" i="3" s="1"/>
  <c r="Y591" i="3" s="1"/>
  <c r="Y592" i="3" s="1"/>
  <c r="Y605" i="3" s="1"/>
  <c r="Y606" i="3" s="1"/>
  <c r="Y619" i="3" s="1"/>
  <c r="Y620" i="3" s="1"/>
  <c r="Y633" i="3" s="1"/>
  <c r="Y634" i="3" s="1"/>
  <c r="Y647" i="3" s="1"/>
  <c r="Y648" i="3" s="1"/>
  <c r="Y661" i="3" s="1"/>
  <c r="Y662" i="3" s="1"/>
  <c r="Y675" i="3" s="1"/>
  <c r="Y676" i="3" s="1"/>
  <c r="Y689" i="3" s="1"/>
  <c r="Y690" i="3" s="1"/>
  <c r="Y703" i="3" s="1"/>
  <c r="Y704" i="3" s="1"/>
  <c r="Y717" i="3" s="1"/>
  <c r="Y718" i="3" s="1"/>
  <c r="Y731" i="3" s="1"/>
  <c r="Y732" i="3" s="1"/>
  <c r="Y745" i="3" s="1"/>
  <c r="Y746" i="3" s="1"/>
  <c r="Y759" i="3" s="1"/>
  <c r="Y760" i="3" s="1"/>
  <c r="Y773" i="3" s="1"/>
  <c r="Y774" i="3" s="1"/>
  <c r="Y787" i="3" s="1"/>
  <c r="Y788" i="3" s="1"/>
  <c r="Y801" i="3" s="1"/>
  <c r="Y802" i="3" s="1"/>
  <c r="Y815" i="3" s="1"/>
  <c r="Y816" i="3" s="1"/>
  <c r="Y829" i="3" s="1"/>
  <c r="Y830" i="3" s="1"/>
  <c r="Y843" i="3" s="1"/>
  <c r="Y844" i="3" s="1"/>
  <c r="Y857" i="3" s="1"/>
  <c r="Y858" i="3" s="1"/>
  <c r="Y871" i="3" s="1"/>
  <c r="Y872" i="3" s="1"/>
  <c r="Y885" i="3" s="1"/>
  <c r="Y886" i="3" s="1"/>
  <c r="Y899" i="3" s="1"/>
  <c r="Y900" i="3" s="1"/>
  <c r="Y913" i="3" s="1"/>
  <c r="Y914" i="3" s="1"/>
  <c r="Y927" i="3" s="1"/>
  <c r="Y928" i="3" s="1"/>
  <c r="Y941" i="3" s="1"/>
  <c r="Y942" i="3" s="1"/>
  <c r="Y955" i="3" s="1"/>
  <c r="Y956" i="3" s="1"/>
  <c r="Y969" i="3" s="1"/>
  <c r="Y970" i="3" s="1"/>
  <c r="Y983" i="3" s="1"/>
  <c r="Y984" i="3" s="1"/>
  <c r="Y997" i="3" s="1"/>
  <c r="Y998" i="3" s="1"/>
  <c r="Y1011" i="3" s="1"/>
  <c r="Y1012" i="3" s="1"/>
  <c r="Y1025" i="3" s="1"/>
  <c r="Y1026" i="3" s="1"/>
  <c r="Y1039" i="3" s="1"/>
  <c r="Y1040" i="3" s="1"/>
  <c r="Y1053" i="3" s="1"/>
  <c r="Y1054" i="3" s="1"/>
  <c r="Y1067" i="3" s="1"/>
  <c r="Y1068" i="3" s="1"/>
  <c r="Y1081" i="3" s="1"/>
  <c r="Y1082" i="3" s="1"/>
  <c r="Y1095" i="3" s="1"/>
  <c r="Y1096" i="3" s="1"/>
  <c r="Y1109" i="3" s="1"/>
  <c r="Y1110" i="3" s="1"/>
  <c r="Y1123" i="3" s="1"/>
  <c r="Y1124" i="3" s="1"/>
  <c r="Y1137" i="3" s="1"/>
  <c r="Y1138" i="3" s="1"/>
  <c r="Y1151" i="3" s="1"/>
  <c r="Y1152" i="3" s="1"/>
  <c r="Y1165" i="3" s="1"/>
  <c r="Y1166" i="3" s="1"/>
  <c r="Y1179" i="3" s="1"/>
  <c r="Y1180" i="3" s="1"/>
  <c r="Y1193" i="3" s="1"/>
  <c r="Y1194" i="3" s="1"/>
  <c r="Y1207" i="3" s="1"/>
  <c r="Y1208" i="3" s="1"/>
  <c r="Y1221" i="3" s="1"/>
  <c r="Y1222" i="3" s="1"/>
  <c r="Y1235" i="3" s="1"/>
  <c r="Y1236" i="3" s="1"/>
  <c r="Y1249" i="3" s="1"/>
  <c r="Y1250" i="3" s="1"/>
  <c r="Y1263" i="3" s="1"/>
  <c r="Y1264" i="3" s="1"/>
  <c r="Y1277" i="3" s="1"/>
  <c r="Y1278" i="3" s="1"/>
  <c r="Y1291" i="3" s="1"/>
  <c r="Y1292" i="3" s="1"/>
  <c r="Y1305" i="3" s="1"/>
  <c r="Y1306" i="3" s="1"/>
  <c r="Y1319" i="3" s="1"/>
  <c r="Y1320" i="3" s="1"/>
  <c r="Y1333" i="3" s="1"/>
  <c r="Y1334" i="3" s="1"/>
  <c r="Y1347" i="3" s="1"/>
  <c r="Y1348" i="3" s="1"/>
  <c r="Y1361" i="3" s="1"/>
  <c r="Y1362" i="3" s="1"/>
  <c r="Y1375" i="3" s="1"/>
  <c r="Y1376" i="3" s="1"/>
  <c r="Y1389" i="3" s="1"/>
  <c r="Y1390" i="3" s="1"/>
  <c r="Y1403" i="3" s="1"/>
  <c r="Y1404" i="3" s="1"/>
  <c r="Y1417" i="3" s="1"/>
  <c r="Y1418" i="3" s="1"/>
  <c r="Y1431" i="3" s="1"/>
  <c r="Y1432" i="3" s="1"/>
  <c r="Y1445" i="3" s="1"/>
  <c r="Y1446" i="3" s="1"/>
  <c r="Y1459" i="3" s="1"/>
  <c r="Y1460" i="3" s="1"/>
  <c r="Y1473" i="3" s="1"/>
  <c r="Y1474" i="3" s="1"/>
  <c r="Y1487" i="3" s="1"/>
  <c r="Y1488" i="3" s="1"/>
  <c r="Y1501" i="3" s="1"/>
  <c r="Y1502" i="3" s="1"/>
  <c r="Y1515" i="3" s="1"/>
  <c r="Y1516" i="3" s="1"/>
  <c r="Y1529" i="3" s="1"/>
  <c r="Y1530" i="3" s="1"/>
  <c r="X18" i="3"/>
  <c r="X31" i="3" s="1"/>
  <c r="X32" i="3" s="1"/>
  <c r="X45" i="3" s="1"/>
  <c r="X46" i="3" s="1"/>
  <c r="X59" i="3" s="1"/>
  <c r="X60" i="3" s="1"/>
  <c r="X73" i="3" s="1"/>
  <c r="X74" i="3" s="1"/>
  <c r="X87" i="3" s="1"/>
  <c r="X88" i="3" s="1"/>
  <c r="X101" i="3" s="1"/>
  <c r="X102" i="3" s="1"/>
  <c r="X115" i="3" s="1"/>
  <c r="X116" i="3" s="1"/>
  <c r="X129" i="3" s="1"/>
  <c r="X130" i="3" s="1"/>
  <c r="X143" i="3" s="1"/>
  <c r="X144" i="3" s="1"/>
  <c r="X157" i="3" s="1"/>
  <c r="X158" i="3" s="1"/>
  <c r="X171" i="3" s="1"/>
  <c r="X172" i="3" s="1"/>
  <c r="X185" i="3" s="1"/>
  <c r="X186" i="3" s="1"/>
  <c r="X199" i="3" s="1"/>
  <c r="X200" i="3" s="1"/>
  <c r="X213" i="3" s="1"/>
  <c r="X214" i="3" s="1"/>
  <c r="X227" i="3" s="1"/>
  <c r="X228" i="3" s="1"/>
  <c r="X241" i="3" s="1"/>
  <c r="X242" i="3" s="1"/>
  <c r="X255" i="3" s="1"/>
  <c r="X256" i="3" s="1"/>
  <c r="X269" i="3" s="1"/>
  <c r="X270" i="3" s="1"/>
  <c r="X283" i="3" s="1"/>
  <c r="X284" i="3" s="1"/>
  <c r="X297" i="3" s="1"/>
  <c r="X298" i="3" s="1"/>
  <c r="X311" i="3" s="1"/>
  <c r="X312" i="3" s="1"/>
  <c r="X325" i="3" s="1"/>
  <c r="X326" i="3" s="1"/>
  <c r="X339" i="3" s="1"/>
  <c r="X340" i="3" s="1"/>
  <c r="X353" i="3" s="1"/>
  <c r="X354" i="3" s="1"/>
  <c r="X367" i="3" s="1"/>
  <c r="X368" i="3" s="1"/>
  <c r="X381" i="3" s="1"/>
  <c r="X382" i="3" s="1"/>
  <c r="X395" i="3" s="1"/>
  <c r="X396" i="3" s="1"/>
  <c r="X409" i="3" s="1"/>
  <c r="X410" i="3" s="1"/>
  <c r="X423" i="3" s="1"/>
  <c r="X424" i="3" s="1"/>
  <c r="X437" i="3" s="1"/>
  <c r="X438" i="3" s="1"/>
  <c r="X451" i="3" s="1"/>
  <c r="X452" i="3" s="1"/>
  <c r="X465" i="3" s="1"/>
  <c r="X466" i="3" s="1"/>
  <c r="X479" i="3" s="1"/>
  <c r="X480" i="3" s="1"/>
  <c r="X493" i="3" s="1"/>
  <c r="X494" i="3" s="1"/>
  <c r="X507" i="3" s="1"/>
  <c r="X508" i="3" s="1"/>
  <c r="X521" i="3" s="1"/>
  <c r="X522" i="3" s="1"/>
  <c r="X535" i="3" s="1"/>
  <c r="X536" i="3" s="1"/>
  <c r="X549" i="3" s="1"/>
  <c r="X550" i="3" s="1"/>
  <c r="X563" i="3" s="1"/>
  <c r="X564" i="3" s="1"/>
  <c r="X577" i="3" s="1"/>
  <c r="X578" i="3" s="1"/>
  <c r="X591" i="3" s="1"/>
  <c r="X592" i="3" s="1"/>
  <c r="X605" i="3" s="1"/>
  <c r="X606" i="3" s="1"/>
  <c r="X619" i="3" s="1"/>
  <c r="X620" i="3" s="1"/>
  <c r="X633" i="3" s="1"/>
  <c r="X634" i="3" s="1"/>
  <c r="X647" i="3" s="1"/>
  <c r="X648" i="3" s="1"/>
  <c r="X661" i="3" s="1"/>
  <c r="X662" i="3" s="1"/>
  <c r="X675" i="3" s="1"/>
  <c r="X676" i="3" s="1"/>
  <c r="X689" i="3" s="1"/>
  <c r="X690" i="3" s="1"/>
  <c r="X703" i="3" s="1"/>
  <c r="X704" i="3" s="1"/>
  <c r="X717" i="3" s="1"/>
  <c r="X718" i="3" s="1"/>
  <c r="X731" i="3" s="1"/>
  <c r="X732" i="3" s="1"/>
  <c r="X745" i="3" s="1"/>
  <c r="X746" i="3" s="1"/>
  <c r="X759" i="3" s="1"/>
  <c r="X760" i="3" s="1"/>
  <c r="X773" i="3" s="1"/>
  <c r="X774" i="3" s="1"/>
  <c r="X787" i="3" s="1"/>
  <c r="X788" i="3" s="1"/>
  <c r="X801" i="3" s="1"/>
  <c r="X802" i="3" s="1"/>
  <c r="X815" i="3" s="1"/>
  <c r="X816" i="3" s="1"/>
  <c r="X829" i="3" s="1"/>
  <c r="X830" i="3" s="1"/>
  <c r="X843" i="3" s="1"/>
  <c r="X844" i="3" s="1"/>
  <c r="X857" i="3" s="1"/>
  <c r="X858" i="3" s="1"/>
  <c r="X871" i="3" s="1"/>
  <c r="X872" i="3" s="1"/>
  <c r="X885" i="3" s="1"/>
  <c r="X886" i="3" s="1"/>
  <c r="X899" i="3" s="1"/>
  <c r="X900" i="3" s="1"/>
  <c r="X913" i="3" s="1"/>
  <c r="X914" i="3" s="1"/>
  <c r="X927" i="3" s="1"/>
  <c r="X928" i="3" s="1"/>
  <c r="X941" i="3" s="1"/>
  <c r="X942" i="3" s="1"/>
  <c r="X955" i="3" s="1"/>
  <c r="X956" i="3" s="1"/>
  <c r="X969" i="3" s="1"/>
  <c r="X970" i="3" s="1"/>
  <c r="X983" i="3" s="1"/>
  <c r="X984" i="3" s="1"/>
  <c r="X997" i="3" s="1"/>
  <c r="X998" i="3" s="1"/>
  <c r="X1011" i="3" s="1"/>
  <c r="X1012" i="3" s="1"/>
  <c r="X1025" i="3" s="1"/>
  <c r="X1026" i="3" s="1"/>
  <c r="X1039" i="3" s="1"/>
  <c r="X1040" i="3" s="1"/>
  <c r="X1053" i="3" s="1"/>
  <c r="X1054" i="3" s="1"/>
  <c r="X1067" i="3" s="1"/>
  <c r="X1068" i="3" s="1"/>
  <c r="X1081" i="3" s="1"/>
  <c r="X1082" i="3" s="1"/>
  <c r="X1095" i="3" s="1"/>
  <c r="X1096" i="3" s="1"/>
  <c r="X1109" i="3" s="1"/>
  <c r="X1110" i="3" s="1"/>
  <c r="X1123" i="3" s="1"/>
  <c r="X1124" i="3" s="1"/>
  <c r="X1137" i="3" s="1"/>
  <c r="X1138" i="3" s="1"/>
  <c r="X1151" i="3" s="1"/>
  <c r="X1152" i="3" s="1"/>
  <c r="X1165" i="3" s="1"/>
  <c r="X1166" i="3" s="1"/>
  <c r="X1179" i="3" s="1"/>
  <c r="X1180" i="3" s="1"/>
  <c r="X1193" i="3" s="1"/>
  <c r="X1194" i="3" s="1"/>
  <c r="X1207" i="3" s="1"/>
  <c r="X1208" i="3" s="1"/>
  <c r="X1221" i="3" s="1"/>
  <c r="X1222" i="3" s="1"/>
  <c r="X1235" i="3" s="1"/>
  <c r="X1236" i="3" s="1"/>
  <c r="X1249" i="3" s="1"/>
  <c r="X1250" i="3" s="1"/>
  <c r="X1263" i="3" s="1"/>
  <c r="X1264" i="3" s="1"/>
  <c r="X1277" i="3" s="1"/>
  <c r="X1278" i="3" s="1"/>
  <c r="X1291" i="3" s="1"/>
  <c r="X1292" i="3" s="1"/>
  <c r="X1305" i="3" s="1"/>
  <c r="X1306" i="3" s="1"/>
  <c r="X1319" i="3" s="1"/>
  <c r="X1320" i="3" s="1"/>
  <c r="X1333" i="3" s="1"/>
  <c r="X1334" i="3" s="1"/>
  <c r="X1347" i="3" s="1"/>
  <c r="X1348" i="3" s="1"/>
  <c r="X1361" i="3" s="1"/>
  <c r="X1362" i="3" s="1"/>
  <c r="X1375" i="3" s="1"/>
  <c r="X1376" i="3" s="1"/>
  <c r="X1389" i="3" s="1"/>
  <c r="X1390" i="3" s="1"/>
  <c r="X1403" i="3" s="1"/>
  <c r="X1404" i="3" s="1"/>
  <c r="X1417" i="3" s="1"/>
  <c r="X1418" i="3" s="1"/>
  <c r="X1431" i="3" s="1"/>
  <c r="X1432" i="3" s="1"/>
  <c r="X1445" i="3" s="1"/>
  <c r="X1446" i="3" s="1"/>
  <c r="X1459" i="3" s="1"/>
  <c r="X1460" i="3" s="1"/>
  <c r="X1473" i="3" s="1"/>
  <c r="X1474" i="3" s="1"/>
  <c r="X1487" i="3" s="1"/>
  <c r="X1488" i="3" s="1"/>
  <c r="X1501" i="3" s="1"/>
  <c r="X1502" i="3" s="1"/>
  <c r="X1515" i="3" s="1"/>
  <c r="X1516" i="3" s="1"/>
  <c r="X1529" i="3" s="1"/>
  <c r="X1530" i="3" s="1"/>
  <c r="W18" i="3"/>
  <c r="W31" i="3" s="1"/>
  <c r="W32" i="3" s="1"/>
  <c r="W45" i="3" s="1"/>
  <c r="W46" i="3" s="1"/>
  <c r="W59" i="3" s="1"/>
  <c r="W60" i="3" s="1"/>
  <c r="W73" i="3" s="1"/>
  <c r="W74" i="3" s="1"/>
  <c r="W87" i="3" s="1"/>
  <c r="W88" i="3" s="1"/>
  <c r="W101" i="3" s="1"/>
  <c r="W102" i="3" s="1"/>
  <c r="W115" i="3" s="1"/>
  <c r="W116" i="3" s="1"/>
  <c r="W129" i="3" s="1"/>
  <c r="W130" i="3" s="1"/>
  <c r="W143" i="3" s="1"/>
  <c r="W144" i="3" s="1"/>
  <c r="W157" i="3" s="1"/>
  <c r="W158" i="3" s="1"/>
  <c r="W171" i="3" s="1"/>
  <c r="W172" i="3" s="1"/>
  <c r="W185" i="3" s="1"/>
  <c r="W186" i="3" s="1"/>
  <c r="W199" i="3" s="1"/>
  <c r="W200" i="3" s="1"/>
  <c r="W213" i="3" s="1"/>
  <c r="W214" i="3" s="1"/>
  <c r="W227" i="3" s="1"/>
  <c r="W228" i="3" s="1"/>
  <c r="W241" i="3" s="1"/>
  <c r="W242" i="3" s="1"/>
  <c r="W255" i="3" s="1"/>
  <c r="W256" i="3" s="1"/>
  <c r="W269" i="3" s="1"/>
  <c r="W270" i="3" s="1"/>
  <c r="W283" i="3" s="1"/>
  <c r="W284" i="3" s="1"/>
  <c r="W297" i="3" s="1"/>
  <c r="W298" i="3" s="1"/>
  <c r="W311" i="3" s="1"/>
  <c r="W312" i="3" s="1"/>
  <c r="W325" i="3" s="1"/>
  <c r="W326" i="3" s="1"/>
  <c r="W339" i="3" s="1"/>
  <c r="W340" i="3" s="1"/>
  <c r="W353" i="3" s="1"/>
  <c r="W354" i="3" s="1"/>
  <c r="W367" i="3" s="1"/>
  <c r="W368" i="3" s="1"/>
  <c r="W381" i="3" s="1"/>
  <c r="W382" i="3" s="1"/>
  <c r="W395" i="3" s="1"/>
  <c r="W396" i="3" s="1"/>
  <c r="W409" i="3" s="1"/>
  <c r="W410" i="3" s="1"/>
  <c r="W423" i="3" s="1"/>
  <c r="W424" i="3" s="1"/>
  <c r="W437" i="3" s="1"/>
  <c r="W438" i="3" s="1"/>
  <c r="W451" i="3" s="1"/>
  <c r="W452" i="3" s="1"/>
  <c r="W465" i="3" s="1"/>
  <c r="W466" i="3" s="1"/>
  <c r="W479" i="3" s="1"/>
  <c r="W480" i="3" s="1"/>
  <c r="W493" i="3" s="1"/>
  <c r="W494" i="3" s="1"/>
  <c r="W507" i="3" s="1"/>
  <c r="W508" i="3" s="1"/>
  <c r="W521" i="3" s="1"/>
  <c r="W522" i="3" s="1"/>
  <c r="W535" i="3" s="1"/>
  <c r="W536" i="3" s="1"/>
  <c r="W549" i="3" s="1"/>
  <c r="W550" i="3" s="1"/>
  <c r="W563" i="3" s="1"/>
  <c r="W564" i="3" s="1"/>
  <c r="W577" i="3" s="1"/>
  <c r="W578" i="3" s="1"/>
  <c r="W591" i="3" s="1"/>
  <c r="W592" i="3" s="1"/>
  <c r="W605" i="3" s="1"/>
  <c r="W606" i="3" s="1"/>
  <c r="W619" i="3" s="1"/>
  <c r="W620" i="3" s="1"/>
  <c r="W633" i="3" s="1"/>
  <c r="W634" i="3" s="1"/>
  <c r="W647" i="3" s="1"/>
  <c r="W648" i="3" s="1"/>
  <c r="W661" i="3" s="1"/>
  <c r="W662" i="3" s="1"/>
  <c r="W675" i="3" s="1"/>
  <c r="W676" i="3" s="1"/>
  <c r="W689" i="3" s="1"/>
  <c r="W690" i="3" s="1"/>
  <c r="W703" i="3" s="1"/>
  <c r="W704" i="3" s="1"/>
  <c r="W717" i="3" s="1"/>
  <c r="W718" i="3" s="1"/>
  <c r="W731" i="3" s="1"/>
  <c r="W732" i="3" s="1"/>
  <c r="W745" i="3" s="1"/>
  <c r="W746" i="3" s="1"/>
  <c r="W759" i="3" s="1"/>
  <c r="W760" i="3" s="1"/>
  <c r="W773" i="3" s="1"/>
  <c r="W774" i="3" s="1"/>
  <c r="W787" i="3" s="1"/>
  <c r="W788" i="3" s="1"/>
  <c r="W801" i="3" s="1"/>
  <c r="W802" i="3" s="1"/>
  <c r="W815" i="3" s="1"/>
  <c r="W816" i="3" s="1"/>
  <c r="W829" i="3" s="1"/>
  <c r="W830" i="3" s="1"/>
  <c r="W843" i="3" s="1"/>
  <c r="W844" i="3" s="1"/>
  <c r="W857" i="3" s="1"/>
  <c r="W858" i="3" s="1"/>
  <c r="W871" i="3" s="1"/>
  <c r="W872" i="3" s="1"/>
  <c r="W885" i="3" s="1"/>
  <c r="W886" i="3" s="1"/>
  <c r="W899" i="3" s="1"/>
  <c r="W900" i="3" s="1"/>
  <c r="W913" i="3" s="1"/>
  <c r="W914" i="3" s="1"/>
  <c r="W927" i="3" s="1"/>
  <c r="W928" i="3" s="1"/>
  <c r="W941" i="3" s="1"/>
  <c r="W942" i="3" s="1"/>
  <c r="W955" i="3" s="1"/>
  <c r="W956" i="3" s="1"/>
  <c r="W969" i="3" s="1"/>
  <c r="W970" i="3" s="1"/>
  <c r="W983" i="3" s="1"/>
  <c r="W984" i="3" s="1"/>
  <c r="W997" i="3" s="1"/>
  <c r="W998" i="3" s="1"/>
  <c r="W1011" i="3" s="1"/>
  <c r="W1012" i="3" s="1"/>
  <c r="W1025" i="3" s="1"/>
  <c r="W1026" i="3" s="1"/>
  <c r="W1039" i="3" s="1"/>
  <c r="W1040" i="3" s="1"/>
  <c r="W1053" i="3" s="1"/>
  <c r="W1054" i="3" s="1"/>
  <c r="W1067" i="3" s="1"/>
  <c r="W1068" i="3" s="1"/>
  <c r="W1081" i="3" s="1"/>
  <c r="W1082" i="3" s="1"/>
  <c r="W1095" i="3" s="1"/>
  <c r="W1096" i="3" s="1"/>
  <c r="W1109" i="3" s="1"/>
  <c r="W1110" i="3" s="1"/>
  <c r="W1123" i="3" s="1"/>
  <c r="W1124" i="3" s="1"/>
  <c r="W1137" i="3" s="1"/>
  <c r="W1138" i="3" s="1"/>
  <c r="W1151" i="3" s="1"/>
  <c r="W1152" i="3" s="1"/>
  <c r="W1165" i="3" s="1"/>
  <c r="W1166" i="3" s="1"/>
  <c r="W1179" i="3" s="1"/>
  <c r="W1180" i="3" s="1"/>
  <c r="W1193" i="3" s="1"/>
  <c r="W1194" i="3" s="1"/>
  <c r="W1207" i="3" s="1"/>
  <c r="W1208" i="3" s="1"/>
  <c r="W1221" i="3" s="1"/>
  <c r="W1222" i="3" s="1"/>
  <c r="W1235" i="3" s="1"/>
  <c r="W1236" i="3" s="1"/>
  <c r="W1249" i="3" s="1"/>
  <c r="W1250" i="3" s="1"/>
  <c r="W1263" i="3" s="1"/>
  <c r="W1264" i="3" s="1"/>
  <c r="W1277" i="3" s="1"/>
  <c r="W1278" i="3" s="1"/>
  <c r="W1291" i="3" s="1"/>
  <c r="W1292" i="3" s="1"/>
  <c r="W1305" i="3" s="1"/>
  <c r="W1306" i="3" s="1"/>
  <c r="W1319" i="3" s="1"/>
  <c r="W1320" i="3" s="1"/>
  <c r="W1333" i="3" s="1"/>
  <c r="W1334" i="3" s="1"/>
  <c r="W1347" i="3" s="1"/>
  <c r="W1348" i="3" s="1"/>
  <c r="W1361" i="3" s="1"/>
  <c r="W1362" i="3" s="1"/>
  <c r="W1375" i="3" s="1"/>
  <c r="W1376" i="3" s="1"/>
  <c r="W1389" i="3" s="1"/>
  <c r="W1390" i="3" s="1"/>
  <c r="W1403" i="3" s="1"/>
  <c r="W1404" i="3" s="1"/>
  <c r="W1417" i="3" s="1"/>
  <c r="W1418" i="3" s="1"/>
  <c r="W1431" i="3" s="1"/>
  <c r="W1432" i="3" s="1"/>
  <c r="W1445" i="3" s="1"/>
  <c r="W1446" i="3" s="1"/>
  <c r="W1459" i="3" s="1"/>
  <c r="W1460" i="3" s="1"/>
  <c r="W1473" i="3" s="1"/>
  <c r="W1474" i="3" s="1"/>
  <c r="W1487" i="3" s="1"/>
  <c r="W1488" i="3" s="1"/>
  <c r="W1501" i="3" s="1"/>
  <c r="W1502" i="3" s="1"/>
  <c r="W1515" i="3" s="1"/>
  <c r="W1516" i="3" s="1"/>
  <c r="W1529" i="3" s="1"/>
  <c r="W1530" i="3" s="1"/>
  <c r="V18" i="3"/>
  <c r="V31" i="3" s="1"/>
  <c r="V32" i="3" s="1"/>
  <c r="V45" i="3" s="1"/>
  <c r="V46" i="3" s="1"/>
  <c r="V59" i="3" s="1"/>
  <c r="V60" i="3" s="1"/>
  <c r="V73" i="3" s="1"/>
  <c r="V74" i="3" s="1"/>
  <c r="V87" i="3" s="1"/>
  <c r="V88" i="3" s="1"/>
  <c r="V101" i="3" s="1"/>
  <c r="V102" i="3" s="1"/>
  <c r="V115" i="3" s="1"/>
  <c r="V116" i="3" s="1"/>
  <c r="V129" i="3" s="1"/>
  <c r="V130" i="3" s="1"/>
  <c r="V143" i="3" s="1"/>
  <c r="V144" i="3" s="1"/>
  <c r="V157" i="3" s="1"/>
  <c r="V158" i="3" s="1"/>
  <c r="V171" i="3" s="1"/>
  <c r="V172" i="3" s="1"/>
  <c r="V185" i="3" s="1"/>
  <c r="V186" i="3" s="1"/>
  <c r="V199" i="3" s="1"/>
  <c r="V200" i="3" s="1"/>
  <c r="V213" i="3" s="1"/>
  <c r="V214" i="3" s="1"/>
  <c r="V227" i="3" s="1"/>
  <c r="V228" i="3" s="1"/>
  <c r="V241" i="3" s="1"/>
  <c r="V242" i="3" s="1"/>
  <c r="V255" i="3" s="1"/>
  <c r="V256" i="3" s="1"/>
  <c r="V269" i="3" s="1"/>
  <c r="V270" i="3" s="1"/>
  <c r="V283" i="3" s="1"/>
  <c r="V284" i="3" s="1"/>
  <c r="V297" i="3" s="1"/>
  <c r="V298" i="3" s="1"/>
  <c r="V311" i="3" s="1"/>
  <c r="V312" i="3" s="1"/>
  <c r="V325" i="3" s="1"/>
  <c r="V326" i="3" s="1"/>
  <c r="V339" i="3" s="1"/>
  <c r="V340" i="3" s="1"/>
  <c r="V353" i="3" s="1"/>
  <c r="V354" i="3" s="1"/>
  <c r="V367" i="3" s="1"/>
  <c r="V368" i="3" s="1"/>
  <c r="V381" i="3" s="1"/>
  <c r="V382" i="3" s="1"/>
  <c r="V395" i="3" s="1"/>
  <c r="V396" i="3" s="1"/>
  <c r="V409" i="3" s="1"/>
  <c r="V410" i="3" s="1"/>
  <c r="V423" i="3" s="1"/>
  <c r="V424" i="3" s="1"/>
  <c r="V437" i="3" s="1"/>
  <c r="V438" i="3" s="1"/>
  <c r="V451" i="3" s="1"/>
  <c r="V452" i="3" s="1"/>
  <c r="V465" i="3" s="1"/>
  <c r="V466" i="3" s="1"/>
  <c r="V479" i="3" s="1"/>
  <c r="V480" i="3" s="1"/>
  <c r="V493" i="3" s="1"/>
  <c r="V494" i="3" s="1"/>
  <c r="V507" i="3" s="1"/>
  <c r="V508" i="3" s="1"/>
  <c r="V521" i="3" s="1"/>
  <c r="V522" i="3" s="1"/>
  <c r="V535" i="3" s="1"/>
  <c r="V536" i="3" s="1"/>
  <c r="V549" i="3" s="1"/>
  <c r="V550" i="3" s="1"/>
  <c r="V563" i="3" s="1"/>
  <c r="V564" i="3" s="1"/>
  <c r="V577" i="3" s="1"/>
  <c r="V578" i="3" s="1"/>
  <c r="V591" i="3" s="1"/>
  <c r="V592" i="3" s="1"/>
  <c r="V605" i="3" s="1"/>
  <c r="V606" i="3" s="1"/>
  <c r="V619" i="3" s="1"/>
  <c r="V620" i="3" s="1"/>
  <c r="V633" i="3" s="1"/>
  <c r="V634" i="3" s="1"/>
  <c r="V647" i="3" s="1"/>
  <c r="V648" i="3" s="1"/>
  <c r="V661" i="3" s="1"/>
  <c r="V662" i="3" s="1"/>
  <c r="V675" i="3" s="1"/>
  <c r="V676" i="3" s="1"/>
  <c r="V689" i="3" s="1"/>
  <c r="V690" i="3" s="1"/>
  <c r="V703" i="3" s="1"/>
  <c r="V704" i="3" s="1"/>
  <c r="V717" i="3" s="1"/>
  <c r="V718" i="3" s="1"/>
  <c r="V731" i="3" s="1"/>
  <c r="V732" i="3" s="1"/>
  <c r="V745" i="3" s="1"/>
  <c r="V746" i="3" s="1"/>
  <c r="V759" i="3" s="1"/>
  <c r="V760" i="3" s="1"/>
  <c r="V773" i="3" s="1"/>
  <c r="V774" i="3" s="1"/>
  <c r="V787" i="3" s="1"/>
  <c r="V788" i="3" s="1"/>
  <c r="V801" i="3" s="1"/>
  <c r="V802" i="3" s="1"/>
  <c r="V815" i="3" s="1"/>
  <c r="V816" i="3" s="1"/>
  <c r="V829" i="3" s="1"/>
  <c r="V830" i="3" s="1"/>
  <c r="V843" i="3" s="1"/>
  <c r="V844" i="3" s="1"/>
  <c r="V857" i="3" s="1"/>
  <c r="V858" i="3" s="1"/>
  <c r="V871" i="3" s="1"/>
  <c r="V872" i="3" s="1"/>
  <c r="V885" i="3" s="1"/>
  <c r="V886" i="3" s="1"/>
  <c r="V899" i="3" s="1"/>
  <c r="V900" i="3" s="1"/>
  <c r="V913" i="3" s="1"/>
  <c r="V914" i="3" s="1"/>
  <c r="V927" i="3" s="1"/>
  <c r="V928" i="3" s="1"/>
  <c r="V941" i="3" s="1"/>
  <c r="V942" i="3" s="1"/>
  <c r="V955" i="3" s="1"/>
  <c r="V956" i="3" s="1"/>
  <c r="V969" i="3" s="1"/>
  <c r="V970" i="3" s="1"/>
  <c r="V983" i="3" s="1"/>
  <c r="V984" i="3" s="1"/>
  <c r="V997" i="3" s="1"/>
  <c r="V998" i="3" s="1"/>
  <c r="V1011" i="3" s="1"/>
  <c r="V1012" i="3" s="1"/>
  <c r="V1025" i="3" s="1"/>
  <c r="V1026" i="3" s="1"/>
  <c r="V1039" i="3" s="1"/>
  <c r="V1040" i="3" s="1"/>
  <c r="V1053" i="3" s="1"/>
  <c r="V1054" i="3" s="1"/>
  <c r="V1067" i="3" s="1"/>
  <c r="V1068" i="3" s="1"/>
  <c r="V1081" i="3" s="1"/>
  <c r="V1082" i="3" s="1"/>
  <c r="V1095" i="3" s="1"/>
  <c r="V1096" i="3" s="1"/>
  <c r="V1109" i="3" s="1"/>
  <c r="V1110" i="3" s="1"/>
  <c r="V1123" i="3" s="1"/>
  <c r="V1124" i="3" s="1"/>
  <c r="V1137" i="3" s="1"/>
  <c r="V1138" i="3" s="1"/>
  <c r="V1151" i="3" s="1"/>
  <c r="V1152" i="3" s="1"/>
  <c r="V1165" i="3" s="1"/>
  <c r="V1166" i="3" s="1"/>
  <c r="V1179" i="3" s="1"/>
  <c r="V1180" i="3" s="1"/>
  <c r="V1193" i="3" s="1"/>
  <c r="V1194" i="3" s="1"/>
  <c r="V1207" i="3" s="1"/>
  <c r="V1208" i="3" s="1"/>
  <c r="V1221" i="3" s="1"/>
  <c r="V1222" i="3" s="1"/>
  <c r="V1235" i="3" s="1"/>
  <c r="V1236" i="3" s="1"/>
  <c r="V1249" i="3" s="1"/>
  <c r="V1250" i="3" s="1"/>
  <c r="V1263" i="3" s="1"/>
  <c r="V1264" i="3" s="1"/>
  <c r="V1277" i="3" s="1"/>
  <c r="V1278" i="3" s="1"/>
  <c r="V1291" i="3" s="1"/>
  <c r="V1292" i="3" s="1"/>
  <c r="V1305" i="3" s="1"/>
  <c r="V1306" i="3" s="1"/>
  <c r="V1319" i="3" s="1"/>
  <c r="V1320" i="3" s="1"/>
  <c r="V1333" i="3" s="1"/>
  <c r="V1334" i="3" s="1"/>
  <c r="V1347" i="3" s="1"/>
  <c r="V1348" i="3" s="1"/>
  <c r="V1361" i="3" s="1"/>
  <c r="V1362" i="3" s="1"/>
  <c r="V1375" i="3" s="1"/>
  <c r="V1376" i="3" s="1"/>
  <c r="V1389" i="3" s="1"/>
  <c r="V1390" i="3" s="1"/>
  <c r="V1403" i="3" s="1"/>
  <c r="V1404" i="3" s="1"/>
  <c r="V1417" i="3" s="1"/>
  <c r="V1418" i="3" s="1"/>
  <c r="V1431" i="3" s="1"/>
  <c r="V1432" i="3" s="1"/>
  <c r="V1445" i="3" s="1"/>
  <c r="V1446" i="3" s="1"/>
  <c r="V1459" i="3" s="1"/>
  <c r="V1460" i="3" s="1"/>
  <c r="V1473" i="3" s="1"/>
  <c r="V1474" i="3" s="1"/>
  <c r="V1487" i="3" s="1"/>
  <c r="V1488" i="3" s="1"/>
  <c r="V1501" i="3" s="1"/>
  <c r="V1502" i="3" s="1"/>
  <c r="V1515" i="3" s="1"/>
  <c r="V1516" i="3" s="1"/>
  <c r="V1529" i="3" s="1"/>
  <c r="V1530" i="3" s="1"/>
  <c r="U18" i="3"/>
  <c r="U31" i="3" s="1"/>
  <c r="U32" i="3" s="1"/>
  <c r="U45" i="3" s="1"/>
  <c r="U46" i="3" s="1"/>
  <c r="U59" i="3" s="1"/>
  <c r="U60" i="3" s="1"/>
  <c r="U73" i="3" s="1"/>
  <c r="U74" i="3" s="1"/>
  <c r="U87" i="3" s="1"/>
  <c r="U88" i="3" s="1"/>
  <c r="U101" i="3" s="1"/>
  <c r="U102" i="3" s="1"/>
  <c r="U115" i="3" s="1"/>
  <c r="U116" i="3" s="1"/>
  <c r="U129" i="3" s="1"/>
  <c r="U130" i="3" s="1"/>
  <c r="U143" i="3" s="1"/>
  <c r="U144" i="3" s="1"/>
  <c r="U157" i="3" s="1"/>
  <c r="U158" i="3" s="1"/>
  <c r="U171" i="3" s="1"/>
  <c r="U172" i="3" s="1"/>
  <c r="U185" i="3" s="1"/>
  <c r="U186" i="3" s="1"/>
  <c r="U199" i="3" s="1"/>
  <c r="U200" i="3" s="1"/>
  <c r="U213" i="3" s="1"/>
  <c r="U214" i="3" s="1"/>
  <c r="U227" i="3" s="1"/>
  <c r="U228" i="3" s="1"/>
  <c r="U241" i="3" s="1"/>
  <c r="U242" i="3" s="1"/>
  <c r="U255" i="3" s="1"/>
  <c r="U256" i="3" s="1"/>
  <c r="U269" i="3" s="1"/>
  <c r="U270" i="3" s="1"/>
  <c r="U283" i="3" s="1"/>
  <c r="U284" i="3" s="1"/>
  <c r="U297" i="3" s="1"/>
  <c r="U298" i="3" s="1"/>
  <c r="U311" i="3" s="1"/>
  <c r="U312" i="3" s="1"/>
  <c r="U325" i="3" s="1"/>
  <c r="U326" i="3" s="1"/>
  <c r="U339" i="3" s="1"/>
  <c r="U340" i="3" s="1"/>
  <c r="U353" i="3" s="1"/>
  <c r="U354" i="3" s="1"/>
  <c r="U367" i="3" s="1"/>
  <c r="U368" i="3" s="1"/>
  <c r="U381" i="3" s="1"/>
  <c r="U382" i="3" s="1"/>
  <c r="U395" i="3" s="1"/>
  <c r="U396" i="3" s="1"/>
  <c r="U409" i="3" s="1"/>
  <c r="U410" i="3" s="1"/>
  <c r="U423" i="3" s="1"/>
  <c r="U424" i="3" s="1"/>
  <c r="U437" i="3" s="1"/>
  <c r="U438" i="3" s="1"/>
  <c r="U451" i="3" s="1"/>
  <c r="U452" i="3" s="1"/>
  <c r="U465" i="3" s="1"/>
  <c r="U466" i="3" s="1"/>
  <c r="U479" i="3" s="1"/>
  <c r="U480" i="3" s="1"/>
  <c r="U493" i="3" s="1"/>
  <c r="U494" i="3" s="1"/>
  <c r="U507" i="3" s="1"/>
  <c r="U508" i="3" s="1"/>
  <c r="U521" i="3" s="1"/>
  <c r="U522" i="3" s="1"/>
  <c r="U535" i="3" s="1"/>
  <c r="U536" i="3" s="1"/>
  <c r="U549" i="3" s="1"/>
  <c r="U550" i="3" s="1"/>
  <c r="U563" i="3" s="1"/>
  <c r="U564" i="3" s="1"/>
  <c r="U577" i="3" s="1"/>
  <c r="U578" i="3" s="1"/>
  <c r="U591" i="3" s="1"/>
  <c r="U592" i="3" s="1"/>
  <c r="U605" i="3" s="1"/>
  <c r="U606" i="3" s="1"/>
  <c r="U619" i="3" s="1"/>
  <c r="U620" i="3" s="1"/>
  <c r="U633" i="3" s="1"/>
  <c r="U634" i="3" s="1"/>
  <c r="U647" i="3" s="1"/>
  <c r="U648" i="3" s="1"/>
  <c r="U661" i="3" s="1"/>
  <c r="U662" i="3" s="1"/>
  <c r="U675" i="3" s="1"/>
  <c r="U676" i="3" s="1"/>
  <c r="U689" i="3" s="1"/>
  <c r="U690" i="3" s="1"/>
  <c r="U703" i="3" s="1"/>
  <c r="U704" i="3" s="1"/>
  <c r="U717" i="3" s="1"/>
  <c r="U718" i="3" s="1"/>
  <c r="U731" i="3" s="1"/>
  <c r="U732" i="3" s="1"/>
  <c r="U745" i="3" s="1"/>
  <c r="U746" i="3" s="1"/>
  <c r="U759" i="3" s="1"/>
  <c r="U760" i="3" s="1"/>
  <c r="U773" i="3" s="1"/>
  <c r="U774" i="3" s="1"/>
  <c r="U787" i="3" s="1"/>
  <c r="U788" i="3" s="1"/>
  <c r="U801" i="3" s="1"/>
  <c r="U802" i="3" s="1"/>
  <c r="U815" i="3" s="1"/>
  <c r="U816" i="3" s="1"/>
  <c r="U829" i="3" s="1"/>
  <c r="U830" i="3" s="1"/>
  <c r="U843" i="3" s="1"/>
  <c r="U844" i="3" s="1"/>
  <c r="U857" i="3" s="1"/>
  <c r="U858" i="3" s="1"/>
  <c r="U871" i="3" s="1"/>
  <c r="U872" i="3" s="1"/>
  <c r="U885" i="3" s="1"/>
  <c r="U886" i="3" s="1"/>
  <c r="U899" i="3" s="1"/>
  <c r="U900" i="3" s="1"/>
  <c r="U913" i="3" s="1"/>
  <c r="U914" i="3" s="1"/>
  <c r="U927" i="3" s="1"/>
  <c r="U928" i="3" s="1"/>
  <c r="U941" i="3" s="1"/>
  <c r="U942" i="3" s="1"/>
  <c r="U955" i="3" s="1"/>
  <c r="U956" i="3" s="1"/>
  <c r="U969" i="3" s="1"/>
  <c r="U970" i="3" s="1"/>
  <c r="U983" i="3" s="1"/>
  <c r="U984" i="3" s="1"/>
  <c r="U997" i="3" s="1"/>
  <c r="U998" i="3" s="1"/>
  <c r="U1011" i="3" s="1"/>
  <c r="U1012" i="3" s="1"/>
  <c r="U1025" i="3" s="1"/>
  <c r="U1026" i="3" s="1"/>
  <c r="U1039" i="3" s="1"/>
  <c r="U1040" i="3" s="1"/>
  <c r="U1053" i="3" s="1"/>
  <c r="U1054" i="3" s="1"/>
  <c r="U1067" i="3" s="1"/>
  <c r="U1068" i="3" s="1"/>
  <c r="U1081" i="3" s="1"/>
  <c r="U1082" i="3" s="1"/>
  <c r="U1095" i="3" s="1"/>
  <c r="U1096" i="3" s="1"/>
  <c r="U1109" i="3" s="1"/>
  <c r="U1110" i="3" s="1"/>
  <c r="U1123" i="3" s="1"/>
  <c r="U1124" i="3" s="1"/>
  <c r="U1137" i="3" s="1"/>
  <c r="U1138" i="3" s="1"/>
  <c r="U1151" i="3" s="1"/>
  <c r="U1152" i="3" s="1"/>
  <c r="U1165" i="3" s="1"/>
  <c r="U1166" i="3" s="1"/>
  <c r="U1179" i="3" s="1"/>
  <c r="U1180" i="3" s="1"/>
  <c r="U1193" i="3" s="1"/>
  <c r="U1194" i="3" s="1"/>
  <c r="U1207" i="3" s="1"/>
  <c r="U1208" i="3" s="1"/>
  <c r="U1221" i="3" s="1"/>
  <c r="U1222" i="3" s="1"/>
  <c r="U1235" i="3" s="1"/>
  <c r="U1236" i="3" s="1"/>
  <c r="U1249" i="3" s="1"/>
  <c r="U1250" i="3" s="1"/>
  <c r="U1263" i="3" s="1"/>
  <c r="U1264" i="3" s="1"/>
  <c r="U1277" i="3" s="1"/>
  <c r="U1278" i="3" s="1"/>
  <c r="U1291" i="3" s="1"/>
  <c r="U1292" i="3" s="1"/>
  <c r="U1305" i="3" s="1"/>
  <c r="U1306" i="3" s="1"/>
  <c r="U1319" i="3" s="1"/>
  <c r="U1320" i="3" s="1"/>
  <c r="U1333" i="3" s="1"/>
  <c r="U1334" i="3" s="1"/>
  <c r="U1347" i="3" s="1"/>
  <c r="U1348" i="3" s="1"/>
  <c r="U1361" i="3" s="1"/>
  <c r="U1362" i="3" s="1"/>
  <c r="U1375" i="3" s="1"/>
  <c r="U1376" i="3" s="1"/>
  <c r="U1389" i="3" s="1"/>
  <c r="U1390" i="3" s="1"/>
  <c r="U1403" i="3" s="1"/>
  <c r="U1404" i="3" s="1"/>
  <c r="U1417" i="3" s="1"/>
  <c r="U1418" i="3" s="1"/>
  <c r="U1431" i="3" s="1"/>
  <c r="U1432" i="3" s="1"/>
  <c r="U1445" i="3" s="1"/>
  <c r="U1446" i="3" s="1"/>
  <c r="U1459" i="3" s="1"/>
  <c r="U1460" i="3" s="1"/>
  <c r="U1473" i="3" s="1"/>
  <c r="U1474" i="3" s="1"/>
  <c r="U1487" i="3" s="1"/>
  <c r="U1488" i="3" s="1"/>
  <c r="U1501" i="3" s="1"/>
  <c r="U1502" i="3" s="1"/>
  <c r="U1515" i="3" s="1"/>
  <c r="U1516" i="3" s="1"/>
  <c r="U1529" i="3" s="1"/>
  <c r="U1530" i="3" s="1"/>
  <c r="T18" i="3"/>
  <c r="T31" i="3" s="1"/>
  <c r="T32" i="3" s="1"/>
  <c r="T45" i="3" s="1"/>
  <c r="T46" i="3" s="1"/>
  <c r="T59" i="3" s="1"/>
  <c r="T60" i="3" s="1"/>
  <c r="T73" i="3" s="1"/>
  <c r="T74" i="3" s="1"/>
  <c r="T87" i="3" s="1"/>
  <c r="T88" i="3" s="1"/>
  <c r="T101" i="3" s="1"/>
  <c r="T102" i="3" s="1"/>
  <c r="T115" i="3" s="1"/>
  <c r="T116" i="3" s="1"/>
  <c r="T129" i="3" s="1"/>
  <c r="T130" i="3" s="1"/>
  <c r="T143" i="3" s="1"/>
  <c r="T144" i="3" s="1"/>
  <c r="T157" i="3" s="1"/>
  <c r="T158" i="3" s="1"/>
  <c r="T171" i="3" s="1"/>
  <c r="T172" i="3" s="1"/>
  <c r="T185" i="3" s="1"/>
  <c r="T186" i="3" s="1"/>
  <c r="T199" i="3" s="1"/>
  <c r="T200" i="3" s="1"/>
  <c r="T213" i="3" s="1"/>
  <c r="T214" i="3" s="1"/>
  <c r="T227" i="3" s="1"/>
  <c r="T228" i="3" s="1"/>
  <c r="T241" i="3" s="1"/>
  <c r="T242" i="3" s="1"/>
  <c r="T255" i="3" s="1"/>
  <c r="T256" i="3" s="1"/>
  <c r="T269" i="3" s="1"/>
  <c r="T270" i="3" s="1"/>
  <c r="T283" i="3" s="1"/>
  <c r="T284" i="3" s="1"/>
  <c r="T297" i="3" s="1"/>
  <c r="T298" i="3" s="1"/>
  <c r="T311" i="3" s="1"/>
  <c r="T312" i="3" s="1"/>
  <c r="T325" i="3" s="1"/>
  <c r="T326" i="3" s="1"/>
  <c r="T339" i="3" s="1"/>
  <c r="T340" i="3" s="1"/>
  <c r="T353" i="3" s="1"/>
  <c r="T354" i="3" s="1"/>
  <c r="T367" i="3" s="1"/>
  <c r="T368" i="3" s="1"/>
  <c r="T381" i="3" s="1"/>
  <c r="T382" i="3" s="1"/>
  <c r="T395" i="3" s="1"/>
  <c r="T396" i="3" s="1"/>
  <c r="T409" i="3" s="1"/>
  <c r="T410" i="3" s="1"/>
  <c r="T423" i="3" s="1"/>
  <c r="T424" i="3" s="1"/>
  <c r="T437" i="3" s="1"/>
  <c r="T438" i="3" s="1"/>
  <c r="T451" i="3" s="1"/>
  <c r="T452" i="3" s="1"/>
  <c r="T465" i="3" s="1"/>
  <c r="T466" i="3" s="1"/>
  <c r="T479" i="3" s="1"/>
  <c r="T480" i="3" s="1"/>
  <c r="T493" i="3" s="1"/>
  <c r="T494" i="3" s="1"/>
  <c r="T507" i="3" s="1"/>
  <c r="T508" i="3" s="1"/>
  <c r="T521" i="3" s="1"/>
  <c r="T522" i="3" s="1"/>
  <c r="T535" i="3" s="1"/>
  <c r="T536" i="3" s="1"/>
  <c r="T549" i="3" s="1"/>
  <c r="T550" i="3" s="1"/>
  <c r="T563" i="3" s="1"/>
  <c r="T564" i="3" s="1"/>
  <c r="T577" i="3" s="1"/>
  <c r="T578" i="3" s="1"/>
  <c r="T591" i="3" s="1"/>
  <c r="T592" i="3" s="1"/>
  <c r="T605" i="3" s="1"/>
  <c r="T606" i="3" s="1"/>
  <c r="T619" i="3" s="1"/>
  <c r="T620" i="3" s="1"/>
  <c r="T633" i="3" s="1"/>
  <c r="T634" i="3" s="1"/>
  <c r="T647" i="3" s="1"/>
  <c r="T648" i="3" s="1"/>
  <c r="T661" i="3" s="1"/>
  <c r="T662" i="3" s="1"/>
  <c r="T675" i="3" s="1"/>
  <c r="T676" i="3" s="1"/>
  <c r="T689" i="3" s="1"/>
  <c r="T690" i="3" s="1"/>
  <c r="T703" i="3" s="1"/>
  <c r="T704" i="3" s="1"/>
  <c r="T717" i="3" s="1"/>
  <c r="T718" i="3" s="1"/>
  <c r="T731" i="3" s="1"/>
  <c r="T732" i="3" s="1"/>
  <c r="T745" i="3" s="1"/>
  <c r="T746" i="3" s="1"/>
  <c r="T759" i="3" s="1"/>
  <c r="T760" i="3" s="1"/>
  <c r="T773" i="3" s="1"/>
  <c r="T774" i="3" s="1"/>
  <c r="T787" i="3" s="1"/>
  <c r="T788" i="3" s="1"/>
  <c r="T801" i="3" s="1"/>
  <c r="T802" i="3" s="1"/>
  <c r="T815" i="3" s="1"/>
  <c r="T816" i="3" s="1"/>
  <c r="T829" i="3" s="1"/>
  <c r="T830" i="3" s="1"/>
  <c r="T843" i="3" s="1"/>
  <c r="T844" i="3" s="1"/>
  <c r="T857" i="3" s="1"/>
  <c r="T858" i="3" s="1"/>
  <c r="T871" i="3" s="1"/>
  <c r="T872" i="3" s="1"/>
  <c r="T885" i="3" s="1"/>
  <c r="T886" i="3" s="1"/>
  <c r="T899" i="3" s="1"/>
  <c r="T900" i="3" s="1"/>
  <c r="T913" i="3" s="1"/>
  <c r="T914" i="3" s="1"/>
  <c r="T927" i="3" s="1"/>
  <c r="T928" i="3" s="1"/>
  <c r="T941" i="3" s="1"/>
  <c r="T942" i="3" s="1"/>
  <c r="T955" i="3" s="1"/>
  <c r="T956" i="3" s="1"/>
  <c r="T969" i="3" s="1"/>
  <c r="T970" i="3" s="1"/>
  <c r="T983" i="3" s="1"/>
  <c r="T984" i="3" s="1"/>
  <c r="T997" i="3" s="1"/>
  <c r="T998" i="3" s="1"/>
  <c r="T1011" i="3" s="1"/>
  <c r="T1012" i="3" s="1"/>
  <c r="T1025" i="3" s="1"/>
  <c r="T1026" i="3" s="1"/>
  <c r="T1039" i="3" s="1"/>
  <c r="T1040" i="3" s="1"/>
  <c r="T1053" i="3" s="1"/>
  <c r="T1054" i="3" s="1"/>
  <c r="T1067" i="3" s="1"/>
  <c r="T1068" i="3" s="1"/>
  <c r="T1081" i="3" s="1"/>
  <c r="T1082" i="3" s="1"/>
  <c r="T1095" i="3" s="1"/>
  <c r="T1096" i="3" s="1"/>
  <c r="T1109" i="3" s="1"/>
  <c r="T1110" i="3" s="1"/>
  <c r="T1123" i="3" s="1"/>
  <c r="T1124" i="3" s="1"/>
  <c r="T1137" i="3" s="1"/>
  <c r="T1138" i="3" s="1"/>
  <c r="T1151" i="3" s="1"/>
  <c r="T1152" i="3" s="1"/>
  <c r="T1165" i="3" s="1"/>
  <c r="T1166" i="3" s="1"/>
  <c r="T1179" i="3" s="1"/>
  <c r="T1180" i="3" s="1"/>
  <c r="T1193" i="3" s="1"/>
  <c r="T1194" i="3" s="1"/>
  <c r="T1207" i="3" s="1"/>
  <c r="T1208" i="3" s="1"/>
  <c r="T1221" i="3" s="1"/>
  <c r="T1222" i="3" s="1"/>
  <c r="T1235" i="3" s="1"/>
  <c r="T1236" i="3" s="1"/>
  <c r="T1249" i="3" s="1"/>
  <c r="T1250" i="3" s="1"/>
  <c r="T1263" i="3" s="1"/>
  <c r="T1264" i="3" s="1"/>
  <c r="T1277" i="3" s="1"/>
  <c r="T1278" i="3" s="1"/>
  <c r="T1291" i="3" s="1"/>
  <c r="T1292" i="3" s="1"/>
  <c r="T1305" i="3" s="1"/>
  <c r="T1306" i="3" s="1"/>
  <c r="T1319" i="3" s="1"/>
  <c r="T1320" i="3" s="1"/>
  <c r="T1333" i="3" s="1"/>
  <c r="T1334" i="3" s="1"/>
  <c r="T1347" i="3" s="1"/>
  <c r="T1348" i="3" s="1"/>
  <c r="T1361" i="3" s="1"/>
  <c r="T1362" i="3" s="1"/>
  <c r="T1375" i="3" s="1"/>
  <c r="T1376" i="3" s="1"/>
  <c r="T1389" i="3" s="1"/>
  <c r="T1390" i="3" s="1"/>
  <c r="T1403" i="3" s="1"/>
  <c r="T1404" i="3" s="1"/>
  <c r="T1417" i="3" s="1"/>
  <c r="T1418" i="3" s="1"/>
  <c r="T1431" i="3" s="1"/>
  <c r="T1432" i="3" s="1"/>
  <c r="T1445" i="3" s="1"/>
  <c r="T1446" i="3" s="1"/>
  <c r="T1459" i="3" s="1"/>
  <c r="T1460" i="3" s="1"/>
  <c r="T1473" i="3" s="1"/>
  <c r="T1474" i="3" s="1"/>
  <c r="T1487" i="3" s="1"/>
  <c r="T1488" i="3" s="1"/>
  <c r="T1501" i="3" s="1"/>
  <c r="T1502" i="3" s="1"/>
  <c r="T1515" i="3" s="1"/>
  <c r="T1516" i="3" s="1"/>
  <c r="T1529" i="3" s="1"/>
  <c r="T1530" i="3" s="1"/>
  <c r="S18" i="3"/>
  <c r="S31" i="3" s="1"/>
  <c r="S32" i="3" s="1"/>
  <c r="S45" i="3" s="1"/>
  <c r="S46" i="3" s="1"/>
  <c r="S59" i="3" s="1"/>
  <c r="S60" i="3" s="1"/>
  <c r="S73" i="3" s="1"/>
  <c r="S74" i="3" s="1"/>
  <c r="S87" i="3" s="1"/>
  <c r="S88" i="3" s="1"/>
  <c r="S101" i="3" s="1"/>
  <c r="S102" i="3" s="1"/>
  <c r="S115" i="3" s="1"/>
  <c r="S116" i="3" s="1"/>
  <c r="S129" i="3" s="1"/>
  <c r="S130" i="3" s="1"/>
  <c r="S143" i="3" s="1"/>
  <c r="S144" i="3" s="1"/>
  <c r="S157" i="3" s="1"/>
  <c r="S158" i="3" s="1"/>
  <c r="S171" i="3" s="1"/>
  <c r="S172" i="3" s="1"/>
  <c r="S185" i="3" s="1"/>
  <c r="S186" i="3" s="1"/>
  <c r="S199" i="3" s="1"/>
  <c r="S200" i="3" s="1"/>
  <c r="S213" i="3" s="1"/>
  <c r="S214" i="3" s="1"/>
  <c r="S227" i="3" s="1"/>
  <c r="S228" i="3" s="1"/>
  <c r="S241" i="3" s="1"/>
  <c r="S242" i="3" s="1"/>
  <c r="S255" i="3" s="1"/>
  <c r="S256" i="3" s="1"/>
  <c r="S269" i="3" s="1"/>
  <c r="S270" i="3" s="1"/>
  <c r="S283" i="3" s="1"/>
  <c r="S284" i="3" s="1"/>
  <c r="S297" i="3" s="1"/>
  <c r="S298" i="3" s="1"/>
  <c r="S311" i="3" s="1"/>
  <c r="S312" i="3" s="1"/>
  <c r="S325" i="3" s="1"/>
  <c r="S326" i="3" s="1"/>
  <c r="S339" i="3" s="1"/>
  <c r="S340" i="3" s="1"/>
  <c r="S353" i="3" s="1"/>
  <c r="S354" i="3" s="1"/>
  <c r="S367" i="3" s="1"/>
  <c r="S368" i="3" s="1"/>
  <c r="S381" i="3" s="1"/>
  <c r="S382" i="3" s="1"/>
  <c r="S395" i="3" s="1"/>
  <c r="S396" i="3" s="1"/>
  <c r="S409" i="3" s="1"/>
  <c r="S410" i="3" s="1"/>
  <c r="S423" i="3" s="1"/>
  <c r="S424" i="3" s="1"/>
  <c r="S437" i="3" s="1"/>
  <c r="S438" i="3" s="1"/>
  <c r="S451" i="3" s="1"/>
  <c r="S452" i="3" s="1"/>
  <c r="S465" i="3" s="1"/>
  <c r="S466" i="3" s="1"/>
  <c r="S479" i="3" s="1"/>
  <c r="S480" i="3" s="1"/>
  <c r="S493" i="3" s="1"/>
  <c r="S494" i="3" s="1"/>
  <c r="S507" i="3" s="1"/>
  <c r="S508" i="3" s="1"/>
  <c r="S521" i="3" s="1"/>
  <c r="S522" i="3" s="1"/>
  <c r="S535" i="3" s="1"/>
  <c r="S536" i="3" s="1"/>
  <c r="S549" i="3" s="1"/>
  <c r="S550" i="3" s="1"/>
  <c r="S563" i="3" s="1"/>
  <c r="S564" i="3" s="1"/>
  <c r="S577" i="3" s="1"/>
  <c r="S578" i="3" s="1"/>
  <c r="S591" i="3" s="1"/>
  <c r="S592" i="3" s="1"/>
  <c r="S605" i="3" s="1"/>
  <c r="S606" i="3" s="1"/>
  <c r="S619" i="3" s="1"/>
  <c r="S620" i="3" s="1"/>
  <c r="S633" i="3" s="1"/>
  <c r="S634" i="3" s="1"/>
  <c r="S647" i="3" s="1"/>
  <c r="S648" i="3" s="1"/>
  <c r="S661" i="3" s="1"/>
  <c r="S662" i="3" s="1"/>
  <c r="S675" i="3" s="1"/>
  <c r="S676" i="3" s="1"/>
  <c r="S689" i="3" s="1"/>
  <c r="S690" i="3" s="1"/>
  <c r="S703" i="3" s="1"/>
  <c r="S704" i="3" s="1"/>
  <c r="S717" i="3" s="1"/>
  <c r="S718" i="3" s="1"/>
  <c r="S731" i="3" s="1"/>
  <c r="S732" i="3" s="1"/>
  <c r="S745" i="3" s="1"/>
  <c r="S746" i="3" s="1"/>
  <c r="S759" i="3" s="1"/>
  <c r="S760" i="3" s="1"/>
  <c r="S773" i="3" s="1"/>
  <c r="S774" i="3" s="1"/>
  <c r="S787" i="3" s="1"/>
  <c r="S788" i="3" s="1"/>
  <c r="S801" i="3" s="1"/>
  <c r="S802" i="3" s="1"/>
  <c r="S815" i="3" s="1"/>
  <c r="S816" i="3" s="1"/>
  <c r="S829" i="3" s="1"/>
  <c r="S830" i="3" s="1"/>
  <c r="S843" i="3" s="1"/>
  <c r="S844" i="3" s="1"/>
  <c r="S857" i="3" s="1"/>
  <c r="S858" i="3" s="1"/>
  <c r="S871" i="3" s="1"/>
  <c r="S872" i="3" s="1"/>
  <c r="S885" i="3" s="1"/>
  <c r="S886" i="3" s="1"/>
  <c r="S899" i="3" s="1"/>
  <c r="S900" i="3" s="1"/>
  <c r="S913" i="3" s="1"/>
  <c r="S914" i="3" s="1"/>
  <c r="S927" i="3" s="1"/>
  <c r="S928" i="3" s="1"/>
  <c r="S941" i="3" s="1"/>
  <c r="S942" i="3" s="1"/>
  <c r="S955" i="3" s="1"/>
  <c r="S956" i="3" s="1"/>
  <c r="S969" i="3" s="1"/>
  <c r="S970" i="3" s="1"/>
  <c r="S983" i="3" s="1"/>
  <c r="S984" i="3" s="1"/>
  <c r="S997" i="3" s="1"/>
  <c r="S998" i="3" s="1"/>
  <c r="S1011" i="3" s="1"/>
  <c r="S1012" i="3" s="1"/>
  <c r="S1025" i="3" s="1"/>
  <c r="S1026" i="3" s="1"/>
  <c r="S1039" i="3" s="1"/>
  <c r="S1040" i="3" s="1"/>
  <c r="S1053" i="3" s="1"/>
  <c r="S1054" i="3" s="1"/>
  <c r="S1067" i="3" s="1"/>
  <c r="S1068" i="3" s="1"/>
  <c r="S1081" i="3" s="1"/>
  <c r="S1082" i="3" s="1"/>
  <c r="S1095" i="3" s="1"/>
  <c r="S1096" i="3" s="1"/>
  <c r="S1109" i="3" s="1"/>
  <c r="S1110" i="3" s="1"/>
  <c r="S1123" i="3" s="1"/>
  <c r="S1124" i="3" s="1"/>
  <c r="S1137" i="3" s="1"/>
  <c r="S1138" i="3" s="1"/>
  <c r="S1151" i="3" s="1"/>
  <c r="S1152" i="3" s="1"/>
  <c r="S1165" i="3" s="1"/>
  <c r="S1166" i="3" s="1"/>
  <c r="S1179" i="3" s="1"/>
  <c r="S1180" i="3" s="1"/>
  <c r="S1193" i="3" s="1"/>
  <c r="S1194" i="3" s="1"/>
  <c r="S1207" i="3" s="1"/>
  <c r="S1208" i="3" s="1"/>
  <c r="S1221" i="3" s="1"/>
  <c r="S1222" i="3" s="1"/>
  <c r="S1235" i="3" s="1"/>
  <c r="S1236" i="3" s="1"/>
  <c r="S1249" i="3" s="1"/>
  <c r="S1250" i="3" s="1"/>
  <c r="S1263" i="3" s="1"/>
  <c r="S1264" i="3" s="1"/>
  <c r="S1277" i="3" s="1"/>
  <c r="S1278" i="3" s="1"/>
  <c r="S1291" i="3" s="1"/>
  <c r="S1292" i="3" s="1"/>
  <c r="S1305" i="3" s="1"/>
  <c r="S1306" i="3" s="1"/>
  <c r="S1319" i="3" s="1"/>
  <c r="S1320" i="3" s="1"/>
  <c r="S1333" i="3" s="1"/>
  <c r="S1334" i="3" s="1"/>
  <c r="S1347" i="3" s="1"/>
  <c r="S1348" i="3" s="1"/>
  <c r="S1361" i="3" s="1"/>
  <c r="S1362" i="3" s="1"/>
  <c r="S1375" i="3" s="1"/>
  <c r="S1376" i="3" s="1"/>
  <c r="S1389" i="3" s="1"/>
  <c r="S1390" i="3" s="1"/>
  <c r="S1403" i="3" s="1"/>
  <c r="S1404" i="3" s="1"/>
  <c r="S1417" i="3" s="1"/>
  <c r="S1418" i="3" s="1"/>
  <c r="S1431" i="3" s="1"/>
  <c r="S1432" i="3" s="1"/>
  <c r="S1445" i="3" s="1"/>
  <c r="S1446" i="3" s="1"/>
  <c r="S1459" i="3" s="1"/>
  <c r="S1460" i="3" s="1"/>
  <c r="S1473" i="3" s="1"/>
  <c r="S1474" i="3" s="1"/>
  <c r="S1487" i="3" s="1"/>
  <c r="S1488" i="3" s="1"/>
  <c r="S1501" i="3" s="1"/>
  <c r="S1502" i="3" s="1"/>
  <c r="S1515" i="3" s="1"/>
  <c r="S1516" i="3" s="1"/>
  <c r="S1529" i="3" s="1"/>
  <c r="S1530" i="3" s="1"/>
  <c r="Q18" i="3"/>
  <c r="Q31" i="3" s="1"/>
  <c r="Q32" i="3" s="1"/>
  <c r="Q45" i="3" s="1"/>
  <c r="Q46" i="3" s="1"/>
  <c r="Q59" i="3" s="1"/>
  <c r="Q60" i="3" s="1"/>
  <c r="Q73" i="3" s="1"/>
  <c r="Q74" i="3" s="1"/>
  <c r="Q87" i="3" s="1"/>
  <c r="Q88" i="3" s="1"/>
  <c r="Q101" i="3" s="1"/>
  <c r="Q102" i="3" s="1"/>
  <c r="Q115" i="3" s="1"/>
  <c r="Q116" i="3" s="1"/>
  <c r="Q129" i="3" s="1"/>
  <c r="Q130" i="3" s="1"/>
  <c r="Q143" i="3" s="1"/>
  <c r="Q144" i="3" s="1"/>
  <c r="Q157" i="3" s="1"/>
  <c r="Q158" i="3" s="1"/>
  <c r="Q171" i="3" s="1"/>
  <c r="Q172" i="3" s="1"/>
  <c r="Q185" i="3" s="1"/>
  <c r="Q186" i="3" s="1"/>
  <c r="Q199" i="3" s="1"/>
  <c r="Q200" i="3" s="1"/>
  <c r="Q213" i="3" s="1"/>
  <c r="Q214" i="3" s="1"/>
  <c r="Q227" i="3" s="1"/>
  <c r="Q228" i="3" s="1"/>
  <c r="Q241" i="3" s="1"/>
  <c r="Q242" i="3" s="1"/>
  <c r="Q255" i="3" s="1"/>
  <c r="Q256" i="3" s="1"/>
  <c r="Q269" i="3" s="1"/>
  <c r="Q270" i="3" s="1"/>
  <c r="Q283" i="3" s="1"/>
  <c r="Q284" i="3" s="1"/>
  <c r="Q297" i="3" s="1"/>
  <c r="Q298" i="3" s="1"/>
  <c r="Q311" i="3" s="1"/>
  <c r="Q312" i="3" s="1"/>
  <c r="Q325" i="3" s="1"/>
  <c r="Q326" i="3" s="1"/>
  <c r="Q339" i="3" s="1"/>
  <c r="Q340" i="3" s="1"/>
  <c r="Q353" i="3" s="1"/>
  <c r="Q354" i="3" s="1"/>
  <c r="Q367" i="3" s="1"/>
  <c r="Q368" i="3" s="1"/>
  <c r="Q381" i="3" s="1"/>
  <c r="Q382" i="3" s="1"/>
  <c r="Q395" i="3" s="1"/>
  <c r="Q396" i="3" s="1"/>
  <c r="Q409" i="3" s="1"/>
  <c r="Q410" i="3" s="1"/>
  <c r="Q423" i="3" s="1"/>
  <c r="Q424" i="3" s="1"/>
  <c r="Q437" i="3" s="1"/>
  <c r="Q438" i="3" s="1"/>
  <c r="Q451" i="3" s="1"/>
  <c r="Q452" i="3" s="1"/>
  <c r="Q465" i="3" s="1"/>
  <c r="Q466" i="3" s="1"/>
  <c r="Q479" i="3" s="1"/>
  <c r="Q480" i="3" s="1"/>
  <c r="Q493" i="3" s="1"/>
  <c r="Q494" i="3" s="1"/>
  <c r="Q507" i="3" s="1"/>
  <c r="Q508" i="3" s="1"/>
  <c r="Q521" i="3" s="1"/>
  <c r="Q522" i="3" s="1"/>
  <c r="Q535" i="3" s="1"/>
  <c r="Q536" i="3" s="1"/>
  <c r="Q549" i="3" s="1"/>
  <c r="Q550" i="3" s="1"/>
  <c r="Q563" i="3" s="1"/>
  <c r="Q564" i="3" s="1"/>
  <c r="Q577" i="3" s="1"/>
  <c r="Q578" i="3" s="1"/>
  <c r="Q591" i="3" s="1"/>
  <c r="Q592" i="3" s="1"/>
  <c r="Q605" i="3" s="1"/>
  <c r="Q606" i="3" s="1"/>
  <c r="Q619" i="3" s="1"/>
  <c r="Q620" i="3" s="1"/>
  <c r="Q633" i="3" s="1"/>
  <c r="Q634" i="3" s="1"/>
  <c r="Q647" i="3" s="1"/>
  <c r="Q648" i="3" s="1"/>
  <c r="Q661" i="3" s="1"/>
  <c r="Q662" i="3" s="1"/>
  <c r="Q675" i="3" s="1"/>
  <c r="Q676" i="3" s="1"/>
  <c r="Q689" i="3" s="1"/>
  <c r="Q690" i="3" s="1"/>
  <c r="Q703" i="3" s="1"/>
  <c r="Q704" i="3" s="1"/>
  <c r="Q717" i="3" s="1"/>
  <c r="Q718" i="3" s="1"/>
  <c r="Q731" i="3" s="1"/>
  <c r="Q732" i="3" s="1"/>
  <c r="Q745" i="3" s="1"/>
  <c r="Q746" i="3" s="1"/>
  <c r="Q759" i="3" s="1"/>
  <c r="Q760" i="3" s="1"/>
  <c r="Q773" i="3" s="1"/>
  <c r="Q774" i="3" s="1"/>
  <c r="Q787" i="3" s="1"/>
  <c r="Q788" i="3" s="1"/>
  <c r="Q801" i="3" s="1"/>
  <c r="Q802" i="3" s="1"/>
  <c r="Q815" i="3" s="1"/>
  <c r="Q816" i="3" s="1"/>
  <c r="Q829" i="3" s="1"/>
  <c r="Q830" i="3" s="1"/>
  <c r="Q843" i="3" s="1"/>
  <c r="Q844" i="3" s="1"/>
  <c r="Q857" i="3" s="1"/>
  <c r="Q858" i="3" s="1"/>
  <c r="Q871" i="3" s="1"/>
  <c r="Q872" i="3" s="1"/>
  <c r="Q885" i="3" s="1"/>
  <c r="Q886" i="3" s="1"/>
  <c r="Q899" i="3" s="1"/>
  <c r="Q900" i="3" s="1"/>
  <c r="Q913" i="3" s="1"/>
  <c r="Q914" i="3" s="1"/>
  <c r="Q927" i="3" s="1"/>
  <c r="Q928" i="3" s="1"/>
  <c r="Q941" i="3" s="1"/>
  <c r="Q942" i="3" s="1"/>
  <c r="Q955" i="3" s="1"/>
  <c r="Q956" i="3" s="1"/>
  <c r="Q969" i="3" s="1"/>
  <c r="Q970" i="3" s="1"/>
  <c r="Q983" i="3" s="1"/>
  <c r="Q984" i="3" s="1"/>
  <c r="Q997" i="3" s="1"/>
  <c r="Q998" i="3" s="1"/>
  <c r="Q1011" i="3" s="1"/>
  <c r="Q1012" i="3" s="1"/>
  <c r="Q1025" i="3" s="1"/>
  <c r="Q1026" i="3" s="1"/>
  <c r="Q1039" i="3" s="1"/>
  <c r="Q1040" i="3" s="1"/>
  <c r="Q1053" i="3" s="1"/>
  <c r="Q1054" i="3" s="1"/>
  <c r="Q1067" i="3" s="1"/>
  <c r="Q1068" i="3" s="1"/>
  <c r="Q1081" i="3" s="1"/>
  <c r="Q1082" i="3" s="1"/>
  <c r="Q1095" i="3" s="1"/>
  <c r="Q1096" i="3" s="1"/>
  <c r="Q1109" i="3" s="1"/>
  <c r="Q1110" i="3" s="1"/>
  <c r="Q1123" i="3" s="1"/>
  <c r="Q1124" i="3" s="1"/>
  <c r="Q1137" i="3" s="1"/>
  <c r="Q1138" i="3" s="1"/>
  <c r="Q1151" i="3" s="1"/>
  <c r="Q1152" i="3" s="1"/>
  <c r="Q1165" i="3" s="1"/>
  <c r="Q1166" i="3" s="1"/>
  <c r="Q1179" i="3" s="1"/>
  <c r="Q1180" i="3" s="1"/>
  <c r="Q1193" i="3" s="1"/>
  <c r="Q1194" i="3" s="1"/>
  <c r="Q1207" i="3" s="1"/>
  <c r="Q1208" i="3" s="1"/>
  <c r="Q1221" i="3" s="1"/>
  <c r="Q1222" i="3" s="1"/>
  <c r="Q1235" i="3" s="1"/>
  <c r="Q1236" i="3" s="1"/>
  <c r="Q1249" i="3" s="1"/>
  <c r="Q1250" i="3" s="1"/>
  <c r="Q1263" i="3" s="1"/>
  <c r="Q1264" i="3" s="1"/>
  <c r="Q1277" i="3" s="1"/>
  <c r="Q1278" i="3" s="1"/>
  <c r="Q1291" i="3" s="1"/>
  <c r="Q1292" i="3" s="1"/>
  <c r="Q1305" i="3" s="1"/>
  <c r="Q1306" i="3" s="1"/>
  <c r="Q1319" i="3" s="1"/>
  <c r="Q1320" i="3" s="1"/>
  <c r="Q1333" i="3" s="1"/>
  <c r="Q1334" i="3" s="1"/>
  <c r="Q1347" i="3" s="1"/>
  <c r="Q1348" i="3" s="1"/>
  <c r="Q1361" i="3" s="1"/>
  <c r="Q1362" i="3" s="1"/>
  <c r="Q1375" i="3" s="1"/>
  <c r="Q1376" i="3" s="1"/>
  <c r="Q1389" i="3" s="1"/>
  <c r="Q1390" i="3" s="1"/>
  <c r="Q1403" i="3" s="1"/>
  <c r="Q1404" i="3" s="1"/>
  <c r="Q1417" i="3" s="1"/>
  <c r="Q1418" i="3" s="1"/>
  <c r="Q1431" i="3" s="1"/>
  <c r="Q1432" i="3" s="1"/>
  <c r="Q1445" i="3" s="1"/>
  <c r="Q1446" i="3" s="1"/>
  <c r="Q1459" i="3" s="1"/>
  <c r="Q1460" i="3" s="1"/>
  <c r="Q1473" i="3" s="1"/>
  <c r="Q1474" i="3" s="1"/>
  <c r="Q1487" i="3" s="1"/>
  <c r="Q1488" i="3" s="1"/>
  <c r="Q1501" i="3" s="1"/>
  <c r="Q1502" i="3" s="1"/>
  <c r="Q1515" i="3" s="1"/>
  <c r="Q1516" i="3" s="1"/>
  <c r="Q1529" i="3" s="1"/>
  <c r="Q1530" i="3" s="1"/>
  <c r="P18" i="3"/>
  <c r="P31" i="3" s="1"/>
  <c r="P32" i="3" s="1"/>
  <c r="P45" i="3" s="1"/>
  <c r="P46" i="3" s="1"/>
  <c r="P59" i="3" s="1"/>
  <c r="P60" i="3" s="1"/>
  <c r="P73" i="3" s="1"/>
  <c r="P74" i="3" s="1"/>
  <c r="P87" i="3" s="1"/>
  <c r="P88" i="3" s="1"/>
  <c r="P101" i="3" s="1"/>
  <c r="P102" i="3" s="1"/>
  <c r="P115" i="3" s="1"/>
  <c r="P116" i="3" s="1"/>
  <c r="P129" i="3" s="1"/>
  <c r="P130" i="3" s="1"/>
  <c r="P143" i="3" s="1"/>
  <c r="P144" i="3" s="1"/>
  <c r="P157" i="3" s="1"/>
  <c r="P158" i="3" s="1"/>
  <c r="P171" i="3" s="1"/>
  <c r="P172" i="3" s="1"/>
  <c r="P185" i="3" s="1"/>
  <c r="P186" i="3" s="1"/>
  <c r="P199" i="3" s="1"/>
  <c r="P200" i="3" s="1"/>
  <c r="P213" i="3" s="1"/>
  <c r="P214" i="3" s="1"/>
  <c r="P227" i="3" s="1"/>
  <c r="P228" i="3" s="1"/>
  <c r="P241" i="3" s="1"/>
  <c r="P242" i="3" s="1"/>
  <c r="P255" i="3" s="1"/>
  <c r="P256" i="3" s="1"/>
  <c r="P269" i="3" s="1"/>
  <c r="P270" i="3" s="1"/>
  <c r="P283" i="3" s="1"/>
  <c r="P284" i="3" s="1"/>
  <c r="P297" i="3" s="1"/>
  <c r="P298" i="3" s="1"/>
  <c r="P311" i="3" s="1"/>
  <c r="P312" i="3" s="1"/>
  <c r="P325" i="3" s="1"/>
  <c r="P326" i="3" s="1"/>
  <c r="P339" i="3" s="1"/>
  <c r="P340" i="3" s="1"/>
  <c r="P353" i="3" s="1"/>
  <c r="P354" i="3" s="1"/>
  <c r="P367" i="3" s="1"/>
  <c r="P368" i="3" s="1"/>
  <c r="P381" i="3" s="1"/>
  <c r="P382" i="3" s="1"/>
  <c r="P395" i="3" s="1"/>
  <c r="P396" i="3" s="1"/>
  <c r="P409" i="3" s="1"/>
  <c r="P410" i="3" s="1"/>
  <c r="P423" i="3" s="1"/>
  <c r="P424" i="3" s="1"/>
  <c r="P437" i="3" s="1"/>
  <c r="P438" i="3" s="1"/>
  <c r="P451" i="3" s="1"/>
  <c r="P452" i="3" s="1"/>
  <c r="P465" i="3" s="1"/>
  <c r="P466" i="3" s="1"/>
  <c r="P479" i="3" s="1"/>
  <c r="P480" i="3" s="1"/>
  <c r="P493" i="3" s="1"/>
  <c r="P494" i="3" s="1"/>
  <c r="P507" i="3" s="1"/>
  <c r="P508" i="3" s="1"/>
  <c r="P521" i="3" s="1"/>
  <c r="P522" i="3" s="1"/>
  <c r="P535" i="3" s="1"/>
  <c r="P536" i="3" s="1"/>
  <c r="P549" i="3" s="1"/>
  <c r="P550" i="3" s="1"/>
  <c r="P563" i="3" s="1"/>
  <c r="P564" i="3" s="1"/>
  <c r="P577" i="3" s="1"/>
  <c r="P578" i="3" s="1"/>
  <c r="P591" i="3" s="1"/>
  <c r="P592" i="3" s="1"/>
  <c r="P605" i="3" s="1"/>
  <c r="P606" i="3" s="1"/>
  <c r="P619" i="3" s="1"/>
  <c r="P620" i="3" s="1"/>
  <c r="P633" i="3" s="1"/>
  <c r="P634" i="3" s="1"/>
  <c r="P647" i="3" s="1"/>
  <c r="P648" i="3" s="1"/>
  <c r="P661" i="3" s="1"/>
  <c r="P662" i="3" s="1"/>
  <c r="P675" i="3" s="1"/>
  <c r="P676" i="3" s="1"/>
  <c r="P689" i="3" s="1"/>
  <c r="P690" i="3" s="1"/>
  <c r="P703" i="3" s="1"/>
  <c r="P704" i="3" s="1"/>
  <c r="P717" i="3" s="1"/>
  <c r="P718" i="3" s="1"/>
  <c r="P731" i="3" s="1"/>
  <c r="P732" i="3" s="1"/>
  <c r="P745" i="3" s="1"/>
  <c r="P746" i="3" s="1"/>
  <c r="P759" i="3" s="1"/>
  <c r="P760" i="3" s="1"/>
  <c r="P773" i="3" s="1"/>
  <c r="P774" i="3" s="1"/>
  <c r="P787" i="3" s="1"/>
  <c r="P788" i="3" s="1"/>
  <c r="P801" i="3" s="1"/>
  <c r="P802" i="3" s="1"/>
  <c r="P815" i="3" s="1"/>
  <c r="P816" i="3" s="1"/>
  <c r="P829" i="3" s="1"/>
  <c r="P830" i="3" s="1"/>
  <c r="P843" i="3" s="1"/>
  <c r="P844" i="3" s="1"/>
  <c r="P857" i="3" s="1"/>
  <c r="P858" i="3" s="1"/>
  <c r="P871" i="3" s="1"/>
  <c r="P872" i="3" s="1"/>
  <c r="P885" i="3" s="1"/>
  <c r="P886" i="3" s="1"/>
  <c r="P899" i="3" s="1"/>
  <c r="P900" i="3" s="1"/>
  <c r="P913" i="3" s="1"/>
  <c r="P914" i="3" s="1"/>
  <c r="P927" i="3" s="1"/>
  <c r="P928" i="3" s="1"/>
  <c r="P941" i="3" s="1"/>
  <c r="P942" i="3" s="1"/>
  <c r="P955" i="3" s="1"/>
  <c r="P956" i="3" s="1"/>
  <c r="P969" i="3" s="1"/>
  <c r="P970" i="3" s="1"/>
  <c r="P983" i="3" s="1"/>
  <c r="P984" i="3" s="1"/>
  <c r="P997" i="3" s="1"/>
  <c r="P998" i="3" s="1"/>
  <c r="P1011" i="3" s="1"/>
  <c r="P1012" i="3" s="1"/>
  <c r="P1025" i="3" s="1"/>
  <c r="P1026" i="3" s="1"/>
  <c r="P1039" i="3" s="1"/>
  <c r="P1040" i="3" s="1"/>
  <c r="P1053" i="3" s="1"/>
  <c r="P1054" i="3" s="1"/>
  <c r="P1067" i="3" s="1"/>
  <c r="P1068" i="3" s="1"/>
  <c r="P1081" i="3" s="1"/>
  <c r="P1082" i="3" s="1"/>
  <c r="P1095" i="3" s="1"/>
  <c r="P1096" i="3" s="1"/>
  <c r="P1109" i="3" s="1"/>
  <c r="P1110" i="3" s="1"/>
  <c r="P1123" i="3" s="1"/>
  <c r="P1124" i="3" s="1"/>
  <c r="P1137" i="3" s="1"/>
  <c r="P1138" i="3" s="1"/>
  <c r="P1151" i="3" s="1"/>
  <c r="P1152" i="3" s="1"/>
  <c r="P1165" i="3" s="1"/>
  <c r="P1166" i="3" s="1"/>
  <c r="P1179" i="3" s="1"/>
  <c r="P1180" i="3" s="1"/>
  <c r="P1193" i="3" s="1"/>
  <c r="P1194" i="3" s="1"/>
  <c r="P1207" i="3" s="1"/>
  <c r="P1208" i="3" s="1"/>
  <c r="P1221" i="3" s="1"/>
  <c r="P1222" i="3" s="1"/>
  <c r="P1235" i="3" s="1"/>
  <c r="P1236" i="3" s="1"/>
  <c r="P1249" i="3" s="1"/>
  <c r="P1250" i="3" s="1"/>
  <c r="P1263" i="3" s="1"/>
  <c r="P1264" i="3" s="1"/>
  <c r="P1277" i="3" s="1"/>
  <c r="P1278" i="3" s="1"/>
  <c r="P1291" i="3" s="1"/>
  <c r="P1292" i="3" s="1"/>
  <c r="P1305" i="3" s="1"/>
  <c r="P1306" i="3" s="1"/>
  <c r="P1319" i="3" s="1"/>
  <c r="P1320" i="3" s="1"/>
  <c r="P1333" i="3" s="1"/>
  <c r="P1334" i="3" s="1"/>
  <c r="P1347" i="3" s="1"/>
  <c r="P1348" i="3" s="1"/>
  <c r="P1361" i="3" s="1"/>
  <c r="P1362" i="3" s="1"/>
  <c r="P1375" i="3" s="1"/>
  <c r="P1376" i="3" s="1"/>
  <c r="P1389" i="3" s="1"/>
  <c r="P1390" i="3" s="1"/>
  <c r="P1403" i="3" s="1"/>
  <c r="P1404" i="3" s="1"/>
  <c r="P1417" i="3" s="1"/>
  <c r="P1418" i="3" s="1"/>
  <c r="P1431" i="3" s="1"/>
  <c r="P1432" i="3" s="1"/>
  <c r="P1445" i="3" s="1"/>
  <c r="P1446" i="3" s="1"/>
  <c r="P1459" i="3" s="1"/>
  <c r="P1460" i="3" s="1"/>
  <c r="P1473" i="3" s="1"/>
  <c r="P1474" i="3" s="1"/>
  <c r="P1487" i="3" s="1"/>
  <c r="P1488" i="3" s="1"/>
  <c r="P1501" i="3" s="1"/>
  <c r="P1502" i="3" s="1"/>
  <c r="P1515" i="3" s="1"/>
  <c r="P1516" i="3" s="1"/>
  <c r="P1529" i="3" s="1"/>
  <c r="P1530" i="3" s="1"/>
  <c r="O18" i="3"/>
  <c r="O31" i="3" s="1"/>
  <c r="O32" i="3" s="1"/>
  <c r="O45" i="3" s="1"/>
  <c r="O46" i="3" s="1"/>
  <c r="O59" i="3" s="1"/>
  <c r="O60" i="3" s="1"/>
  <c r="O73" i="3" s="1"/>
  <c r="O74" i="3" s="1"/>
  <c r="O87" i="3" s="1"/>
  <c r="O88" i="3" s="1"/>
  <c r="O101" i="3" s="1"/>
  <c r="O102" i="3" s="1"/>
  <c r="O115" i="3" s="1"/>
  <c r="O116" i="3" s="1"/>
  <c r="O129" i="3" s="1"/>
  <c r="O130" i="3" s="1"/>
  <c r="O143" i="3" s="1"/>
  <c r="O144" i="3" s="1"/>
  <c r="O157" i="3" s="1"/>
  <c r="O158" i="3" s="1"/>
  <c r="O171" i="3" s="1"/>
  <c r="O172" i="3" s="1"/>
  <c r="O185" i="3" s="1"/>
  <c r="O186" i="3" s="1"/>
  <c r="O199" i="3" s="1"/>
  <c r="O200" i="3" s="1"/>
  <c r="O213" i="3" s="1"/>
  <c r="O214" i="3" s="1"/>
  <c r="O227" i="3" s="1"/>
  <c r="O228" i="3" s="1"/>
  <c r="O241" i="3" s="1"/>
  <c r="O242" i="3" s="1"/>
  <c r="O255" i="3" s="1"/>
  <c r="O256" i="3" s="1"/>
  <c r="O269" i="3" s="1"/>
  <c r="O270" i="3" s="1"/>
  <c r="O283" i="3" s="1"/>
  <c r="O284" i="3" s="1"/>
  <c r="O297" i="3" s="1"/>
  <c r="O298" i="3" s="1"/>
  <c r="O311" i="3" s="1"/>
  <c r="O312" i="3" s="1"/>
  <c r="O325" i="3" s="1"/>
  <c r="O326" i="3" s="1"/>
  <c r="O339" i="3" s="1"/>
  <c r="O340" i="3" s="1"/>
  <c r="O353" i="3" s="1"/>
  <c r="O354" i="3" s="1"/>
  <c r="O367" i="3" s="1"/>
  <c r="O368" i="3" s="1"/>
  <c r="O381" i="3" s="1"/>
  <c r="O382" i="3" s="1"/>
  <c r="O395" i="3" s="1"/>
  <c r="O396" i="3" s="1"/>
  <c r="O409" i="3" s="1"/>
  <c r="O410" i="3" s="1"/>
  <c r="O423" i="3" s="1"/>
  <c r="O424" i="3" s="1"/>
  <c r="O437" i="3" s="1"/>
  <c r="O438" i="3" s="1"/>
  <c r="O451" i="3" s="1"/>
  <c r="O452" i="3" s="1"/>
  <c r="O465" i="3" s="1"/>
  <c r="O466" i="3" s="1"/>
  <c r="O479" i="3" s="1"/>
  <c r="O480" i="3" s="1"/>
  <c r="O493" i="3" s="1"/>
  <c r="O494" i="3" s="1"/>
  <c r="O507" i="3" s="1"/>
  <c r="O508" i="3" s="1"/>
  <c r="O521" i="3" s="1"/>
  <c r="O522" i="3" s="1"/>
  <c r="O535" i="3" s="1"/>
  <c r="O536" i="3" s="1"/>
  <c r="O549" i="3" s="1"/>
  <c r="O550" i="3" s="1"/>
  <c r="O563" i="3" s="1"/>
  <c r="O564" i="3" s="1"/>
  <c r="O577" i="3" s="1"/>
  <c r="O578" i="3" s="1"/>
  <c r="O591" i="3" s="1"/>
  <c r="O592" i="3" s="1"/>
  <c r="O605" i="3" s="1"/>
  <c r="O606" i="3" s="1"/>
  <c r="O619" i="3" s="1"/>
  <c r="O620" i="3" s="1"/>
  <c r="O633" i="3" s="1"/>
  <c r="O634" i="3" s="1"/>
  <c r="O647" i="3" s="1"/>
  <c r="O648" i="3" s="1"/>
  <c r="O661" i="3" s="1"/>
  <c r="O662" i="3" s="1"/>
  <c r="O675" i="3" s="1"/>
  <c r="O676" i="3" s="1"/>
  <c r="O689" i="3" s="1"/>
  <c r="O690" i="3" s="1"/>
  <c r="O703" i="3" s="1"/>
  <c r="O704" i="3" s="1"/>
  <c r="O717" i="3" s="1"/>
  <c r="O718" i="3" s="1"/>
  <c r="O731" i="3" s="1"/>
  <c r="O732" i="3" s="1"/>
  <c r="O745" i="3" s="1"/>
  <c r="O746" i="3" s="1"/>
  <c r="O759" i="3" s="1"/>
  <c r="O760" i="3" s="1"/>
  <c r="O773" i="3" s="1"/>
  <c r="O774" i="3" s="1"/>
  <c r="O787" i="3" s="1"/>
  <c r="O788" i="3" s="1"/>
  <c r="O801" i="3" s="1"/>
  <c r="O802" i="3" s="1"/>
  <c r="O815" i="3" s="1"/>
  <c r="O816" i="3" s="1"/>
  <c r="O829" i="3" s="1"/>
  <c r="O830" i="3" s="1"/>
  <c r="O843" i="3" s="1"/>
  <c r="O844" i="3" s="1"/>
  <c r="O857" i="3" s="1"/>
  <c r="O858" i="3" s="1"/>
  <c r="O871" i="3" s="1"/>
  <c r="O872" i="3" s="1"/>
  <c r="O885" i="3" s="1"/>
  <c r="O886" i="3" s="1"/>
  <c r="O899" i="3" s="1"/>
  <c r="O900" i="3" s="1"/>
  <c r="O913" i="3" s="1"/>
  <c r="O914" i="3" s="1"/>
  <c r="O927" i="3" s="1"/>
  <c r="O928" i="3" s="1"/>
  <c r="O941" i="3" s="1"/>
  <c r="O942" i="3" s="1"/>
  <c r="O955" i="3" s="1"/>
  <c r="O956" i="3" s="1"/>
  <c r="O969" i="3" s="1"/>
  <c r="O970" i="3" s="1"/>
  <c r="O983" i="3" s="1"/>
  <c r="O984" i="3" s="1"/>
  <c r="O997" i="3" s="1"/>
  <c r="O998" i="3" s="1"/>
  <c r="O1011" i="3" s="1"/>
  <c r="O1012" i="3" s="1"/>
  <c r="O1025" i="3" s="1"/>
  <c r="O1026" i="3" s="1"/>
  <c r="O1039" i="3" s="1"/>
  <c r="O1040" i="3" s="1"/>
  <c r="O1053" i="3" s="1"/>
  <c r="O1054" i="3" s="1"/>
  <c r="O1067" i="3" s="1"/>
  <c r="O1068" i="3" s="1"/>
  <c r="O1081" i="3" s="1"/>
  <c r="O1082" i="3" s="1"/>
  <c r="O1095" i="3" s="1"/>
  <c r="O1096" i="3" s="1"/>
  <c r="O1109" i="3" s="1"/>
  <c r="O1110" i="3" s="1"/>
  <c r="O1123" i="3" s="1"/>
  <c r="O1124" i="3" s="1"/>
  <c r="O1137" i="3" s="1"/>
  <c r="O1138" i="3" s="1"/>
  <c r="O1151" i="3" s="1"/>
  <c r="O1152" i="3" s="1"/>
  <c r="O1165" i="3" s="1"/>
  <c r="O1166" i="3" s="1"/>
  <c r="O1179" i="3" s="1"/>
  <c r="O1180" i="3" s="1"/>
  <c r="O1193" i="3" s="1"/>
  <c r="O1194" i="3" s="1"/>
  <c r="O1207" i="3" s="1"/>
  <c r="O1208" i="3" s="1"/>
  <c r="O1221" i="3" s="1"/>
  <c r="O1222" i="3" s="1"/>
  <c r="O1235" i="3" s="1"/>
  <c r="O1236" i="3" s="1"/>
  <c r="O1249" i="3" s="1"/>
  <c r="O1250" i="3" s="1"/>
  <c r="O1263" i="3" s="1"/>
  <c r="O1264" i="3" s="1"/>
  <c r="O1277" i="3" s="1"/>
  <c r="O1278" i="3" s="1"/>
  <c r="O1291" i="3" s="1"/>
  <c r="O1292" i="3" s="1"/>
  <c r="O1305" i="3" s="1"/>
  <c r="O1306" i="3" s="1"/>
  <c r="O1319" i="3" s="1"/>
  <c r="O1320" i="3" s="1"/>
  <c r="O1333" i="3" s="1"/>
  <c r="O1334" i="3" s="1"/>
  <c r="O1347" i="3" s="1"/>
  <c r="O1348" i="3" s="1"/>
  <c r="O1361" i="3" s="1"/>
  <c r="O1362" i="3" s="1"/>
  <c r="O1375" i="3" s="1"/>
  <c r="O1376" i="3" s="1"/>
  <c r="O1389" i="3" s="1"/>
  <c r="O1390" i="3" s="1"/>
  <c r="O1403" i="3" s="1"/>
  <c r="O1404" i="3" s="1"/>
  <c r="O1417" i="3" s="1"/>
  <c r="O1418" i="3" s="1"/>
  <c r="O1431" i="3" s="1"/>
  <c r="O1432" i="3" s="1"/>
  <c r="O1445" i="3" s="1"/>
  <c r="O1446" i="3" s="1"/>
  <c r="O1459" i="3" s="1"/>
  <c r="O1460" i="3" s="1"/>
  <c r="O1473" i="3" s="1"/>
  <c r="O1474" i="3" s="1"/>
  <c r="O1487" i="3" s="1"/>
  <c r="O1488" i="3" s="1"/>
  <c r="O1501" i="3" s="1"/>
  <c r="O1502" i="3" s="1"/>
  <c r="O1515" i="3" s="1"/>
  <c r="O1516" i="3" s="1"/>
  <c r="O1529" i="3" s="1"/>
  <c r="O1530" i="3" s="1"/>
  <c r="N18" i="3"/>
  <c r="N31" i="3" s="1"/>
  <c r="N32" i="3" s="1"/>
  <c r="N45" i="3" s="1"/>
  <c r="N46" i="3" s="1"/>
  <c r="N59" i="3" s="1"/>
  <c r="N60" i="3" s="1"/>
  <c r="N73" i="3" s="1"/>
  <c r="N74" i="3" s="1"/>
  <c r="N87" i="3" s="1"/>
  <c r="N88" i="3" s="1"/>
  <c r="N101" i="3" s="1"/>
  <c r="N102" i="3" s="1"/>
  <c r="N115" i="3" s="1"/>
  <c r="N116" i="3" s="1"/>
  <c r="N129" i="3" s="1"/>
  <c r="N130" i="3" s="1"/>
  <c r="N143" i="3" s="1"/>
  <c r="N144" i="3" s="1"/>
  <c r="N157" i="3" s="1"/>
  <c r="N158" i="3" s="1"/>
  <c r="N171" i="3" s="1"/>
  <c r="N172" i="3" s="1"/>
  <c r="N185" i="3" s="1"/>
  <c r="N186" i="3" s="1"/>
  <c r="N199" i="3" s="1"/>
  <c r="N200" i="3" s="1"/>
  <c r="N213" i="3" s="1"/>
  <c r="N214" i="3" s="1"/>
  <c r="N227" i="3" s="1"/>
  <c r="N228" i="3" s="1"/>
  <c r="N241" i="3" s="1"/>
  <c r="N242" i="3" s="1"/>
  <c r="N255" i="3" s="1"/>
  <c r="N256" i="3" s="1"/>
  <c r="N269" i="3" s="1"/>
  <c r="N270" i="3" s="1"/>
  <c r="N283" i="3" s="1"/>
  <c r="N284" i="3" s="1"/>
  <c r="N297" i="3" s="1"/>
  <c r="N298" i="3" s="1"/>
  <c r="N311" i="3" s="1"/>
  <c r="N312" i="3" s="1"/>
  <c r="N325" i="3" s="1"/>
  <c r="N326" i="3" s="1"/>
  <c r="N339" i="3" s="1"/>
  <c r="N340" i="3" s="1"/>
  <c r="N353" i="3" s="1"/>
  <c r="N354" i="3" s="1"/>
  <c r="N367" i="3" s="1"/>
  <c r="N368" i="3" s="1"/>
  <c r="N381" i="3" s="1"/>
  <c r="N382" i="3" s="1"/>
  <c r="N395" i="3" s="1"/>
  <c r="N396" i="3" s="1"/>
  <c r="N409" i="3" s="1"/>
  <c r="N410" i="3" s="1"/>
  <c r="N423" i="3" s="1"/>
  <c r="N424" i="3" s="1"/>
  <c r="N437" i="3" s="1"/>
  <c r="N438" i="3" s="1"/>
  <c r="N451" i="3" s="1"/>
  <c r="N452" i="3" s="1"/>
  <c r="N465" i="3" s="1"/>
  <c r="N466" i="3" s="1"/>
  <c r="N479" i="3" s="1"/>
  <c r="N480" i="3" s="1"/>
  <c r="N493" i="3" s="1"/>
  <c r="N494" i="3" s="1"/>
  <c r="N507" i="3" s="1"/>
  <c r="N508" i="3" s="1"/>
  <c r="N521" i="3" s="1"/>
  <c r="N522" i="3" s="1"/>
  <c r="N535" i="3" s="1"/>
  <c r="N536" i="3" s="1"/>
  <c r="N549" i="3" s="1"/>
  <c r="N550" i="3" s="1"/>
  <c r="N563" i="3" s="1"/>
  <c r="N564" i="3" s="1"/>
  <c r="N577" i="3" s="1"/>
  <c r="N578" i="3" s="1"/>
  <c r="N591" i="3" s="1"/>
  <c r="N592" i="3" s="1"/>
  <c r="N605" i="3" s="1"/>
  <c r="N606" i="3" s="1"/>
  <c r="N619" i="3" s="1"/>
  <c r="N620" i="3" s="1"/>
  <c r="N633" i="3" s="1"/>
  <c r="N634" i="3" s="1"/>
  <c r="N647" i="3" s="1"/>
  <c r="N648" i="3" s="1"/>
  <c r="N661" i="3" s="1"/>
  <c r="N662" i="3" s="1"/>
  <c r="N675" i="3" s="1"/>
  <c r="N676" i="3" s="1"/>
  <c r="N689" i="3" s="1"/>
  <c r="N690" i="3" s="1"/>
  <c r="N703" i="3" s="1"/>
  <c r="N704" i="3" s="1"/>
  <c r="N717" i="3" s="1"/>
  <c r="N718" i="3" s="1"/>
  <c r="N731" i="3" s="1"/>
  <c r="N732" i="3" s="1"/>
  <c r="N745" i="3" s="1"/>
  <c r="N746" i="3" s="1"/>
  <c r="N759" i="3" s="1"/>
  <c r="N760" i="3" s="1"/>
  <c r="N773" i="3" s="1"/>
  <c r="N774" i="3" s="1"/>
  <c r="N787" i="3" s="1"/>
  <c r="N788" i="3" s="1"/>
  <c r="N801" i="3" s="1"/>
  <c r="N802" i="3" s="1"/>
  <c r="N815" i="3" s="1"/>
  <c r="N816" i="3" s="1"/>
  <c r="N829" i="3" s="1"/>
  <c r="N830" i="3" s="1"/>
  <c r="N843" i="3" s="1"/>
  <c r="N844" i="3" s="1"/>
  <c r="N857" i="3" s="1"/>
  <c r="N858" i="3" s="1"/>
  <c r="N871" i="3" s="1"/>
  <c r="N872" i="3" s="1"/>
  <c r="N885" i="3" s="1"/>
  <c r="N886" i="3" s="1"/>
  <c r="N899" i="3" s="1"/>
  <c r="N900" i="3" s="1"/>
  <c r="N913" i="3" s="1"/>
  <c r="N914" i="3" s="1"/>
  <c r="N927" i="3" s="1"/>
  <c r="N928" i="3" s="1"/>
  <c r="N941" i="3" s="1"/>
  <c r="N942" i="3" s="1"/>
  <c r="N955" i="3" s="1"/>
  <c r="N956" i="3" s="1"/>
  <c r="N969" i="3" s="1"/>
  <c r="N970" i="3" s="1"/>
  <c r="N983" i="3" s="1"/>
  <c r="N984" i="3" s="1"/>
  <c r="N997" i="3" s="1"/>
  <c r="N998" i="3" s="1"/>
  <c r="N1011" i="3" s="1"/>
  <c r="N1012" i="3" s="1"/>
  <c r="N1025" i="3" s="1"/>
  <c r="N1026" i="3" s="1"/>
  <c r="N1039" i="3" s="1"/>
  <c r="N1040" i="3" s="1"/>
  <c r="N1053" i="3" s="1"/>
  <c r="N1054" i="3" s="1"/>
  <c r="N1067" i="3" s="1"/>
  <c r="N1068" i="3" s="1"/>
  <c r="N1081" i="3" s="1"/>
  <c r="N1082" i="3" s="1"/>
  <c r="N1095" i="3" s="1"/>
  <c r="N1096" i="3" s="1"/>
  <c r="N1109" i="3" s="1"/>
  <c r="N1110" i="3" s="1"/>
  <c r="N1123" i="3" s="1"/>
  <c r="N1124" i="3" s="1"/>
  <c r="N1137" i="3" s="1"/>
  <c r="N1138" i="3" s="1"/>
  <c r="N1151" i="3" s="1"/>
  <c r="N1152" i="3" s="1"/>
  <c r="N1165" i="3" s="1"/>
  <c r="N1166" i="3" s="1"/>
  <c r="N1179" i="3" s="1"/>
  <c r="N1180" i="3" s="1"/>
  <c r="N1193" i="3" s="1"/>
  <c r="N1194" i="3" s="1"/>
  <c r="N1207" i="3" s="1"/>
  <c r="N1208" i="3" s="1"/>
  <c r="N1221" i="3" s="1"/>
  <c r="N1222" i="3" s="1"/>
  <c r="N1235" i="3" s="1"/>
  <c r="N1236" i="3" s="1"/>
  <c r="N1249" i="3" s="1"/>
  <c r="N1250" i="3" s="1"/>
  <c r="N1263" i="3" s="1"/>
  <c r="N1264" i="3" s="1"/>
  <c r="N1277" i="3" s="1"/>
  <c r="N1278" i="3" s="1"/>
  <c r="N1291" i="3" s="1"/>
  <c r="N1292" i="3" s="1"/>
  <c r="N1305" i="3" s="1"/>
  <c r="N1306" i="3" s="1"/>
  <c r="N1319" i="3" s="1"/>
  <c r="N1320" i="3" s="1"/>
  <c r="N1333" i="3" s="1"/>
  <c r="N1334" i="3" s="1"/>
  <c r="N1347" i="3" s="1"/>
  <c r="N1348" i="3" s="1"/>
  <c r="N1361" i="3" s="1"/>
  <c r="N1362" i="3" s="1"/>
  <c r="N1375" i="3" s="1"/>
  <c r="N1376" i="3" s="1"/>
  <c r="N1389" i="3" s="1"/>
  <c r="N1390" i="3" s="1"/>
  <c r="N1403" i="3" s="1"/>
  <c r="N1404" i="3" s="1"/>
  <c r="N1417" i="3" s="1"/>
  <c r="N1418" i="3" s="1"/>
  <c r="N1431" i="3" s="1"/>
  <c r="N1432" i="3" s="1"/>
  <c r="N1445" i="3" s="1"/>
  <c r="N1446" i="3" s="1"/>
  <c r="N1459" i="3" s="1"/>
  <c r="N1460" i="3" s="1"/>
  <c r="N1473" i="3" s="1"/>
  <c r="N1474" i="3" s="1"/>
  <c r="N1487" i="3" s="1"/>
  <c r="N1488" i="3" s="1"/>
  <c r="N1501" i="3" s="1"/>
  <c r="N1502" i="3" s="1"/>
  <c r="N1515" i="3" s="1"/>
  <c r="N1516" i="3" s="1"/>
  <c r="N1529" i="3" s="1"/>
  <c r="N1530" i="3" s="1"/>
  <c r="M18" i="3"/>
  <c r="M31" i="3" s="1"/>
  <c r="M32" i="3" s="1"/>
  <c r="M45" i="3" s="1"/>
  <c r="M46" i="3" s="1"/>
  <c r="M59" i="3" s="1"/>
  <c r="M60" i="3" s="1"/>
  <c r="M73" i="3" s="1"/>
  <c r="M74" i="3" s="1"/>
  <c r="M87" i="3" s="1"/>
  <c r="M88" i="3" s="1"/>
  <c r="M101" i="3" s="1"/>
  <c r="M102" i="3" s="1"/>
  <c r="M115" i="3" s="1"/>
  <c r="M116" i="3" s="1"/>
  <c r="M129" i="3" s="1"/>
  <c r="M130" i="3" s="1"/>
  <c r="M143" i="3" s="1"/>
  <c r="M144" i="3" s="1"/>
  <c r="M157" i="3" s="1"/>
  <c r="M158" i="3" s="1"/>
  <c r="M171" i="3" s="1"/>
  <c r="M172" i="3" s="1"/>
  <c r="M185" i="3" s="1"/>
  <c r="M186" i="3" s="1"/>
  <c r="M199" i="3" s="1"/>
  <c r="M200" i="3" s="1"/>
  <c r="M213" i="3" s="1"/>
  <c r="M214" i="3" s="1"/>
  <c r="M227" i="3" s="1"/>
  <c r="M228" i="3" s="1"/>
  <c r="M241" i="3" s="1"/>
  <c r="M242" i="3" s="1"/>
  <c r="M255" i="3" s="1"/>
  <c r="M256" i="3" s="1"/>
  <c r="M269" i="3" s="1"/>
  <c r="M270" i="3" s="1"/>
  <c r="M283" i="3" s="1"/>
  <c r="M284" i="3" s="1"/>
  <c r="M297" i="3" s="1"/>
  <c r="M298" i="3" s="1"/>
  <c r="M311" i="3" s="1"/>
  <c r="M312" i="3" s="1"/>
  <c r="M325" i="3" s="1"/>
  <c r="M326" i="3" s="1"/>
  <c r="M339" i="3" s="1"/>
  <c r="M340" i="3" s="1"/>
  <c r="M353" i="3" s="1"/>
  <c r="M354" i="3" s="1"/>
  <c r="M367" i="3" s="1"/>
  <c r="M368" i="3" s="1"/>
  <c r="M381" i="3" s="1"/>
  <c r="M382" i="3" s="1"/>
  <c r="M395" i="3" s="1"/>
  <c r="M396" i="3" s="1"/>
  <c r="M409" i="3" s="1"/>
  <c r="M410" i="3" s="1"/>
  <c r="M423" i="3" s="1"/>
  <c r="M424" i="3" s="1"/>
  <c r="M437" i="3" s="1"/>
  <c r="M438" i="3" s="1"/>
  <c r="M451" i="3" s="1"/>
  <c r="M452" i="3" s="1"/>
  <c r="M465" i="3" s="1"/>
  <c r="M466" i="3" s="1"/>
  <c r="M479" i="3" s="1"/>
  <c r="M480" i="3" s="1"/>
  <c r="M493" i="3" s="1"/>
  <c r="M494" i="3" s="1"/>
  <c r="M507" i="3" s="1"/>
  <c r="M508" i="3" s="1"/>
  <c r="M521" i="3" s="1"/>
  <c r="M522" i="3" s="1"/>
  <c r="M535" i="3" s="1"/>
  <c r="M536" i="3" s="1"/>
  <c r="M549" i="3" s="1"/>
  <c r="M550" i="3" s="1"/>
  <c r="M563" i="3" s="1"/>
  <c r="M564" i="3" s="1"/>
  <c r="M577" i="3" s="1"/>
  <c r="M578" i="3" s="1"/>
  <c r="M591" i="3" s="1"/>
  <c r="M592" i="3" s="1"/>
  <c r="M605" i="3" s="1"/>
  <c r="M606" i="3" s="1"/>
  <c r="M619" i="3" s="1"/>
  <c r="M620" i="3" s="1"/>
  <c r="M633" i="3" s="1"/>
  <c r="M634" i="3" s="1"/>
  <c r="M647" i="3" s="1"/>
  <c r="M648" i="3" s="1"/>
  <c r="M661" i="3" s="1"/>
  <c r="M662" i="3" s="1"/>
  <c r="M675" i="3" s="1"/>
  <c r="M676" i="3" s="1"/>
  <c r="M689" i="3" s="1"/>
  <c r="M690" i="3" s="1"/>
  <c r="M703" i="3" s="1"/>
  <c r="M704" i="3" s="1"/>
  <c r="M717" i="3" s="1"/>
  <c r="M718" i="3" s="1"/>
  <c r="M731" i="3" s="1"/>
  <c r="M732" i="3" s="1"/>
  <c r="M745" i="3" s="1"/>
  <c r="M746" i="3" s="1"/>
  <c r="M759" i="3" s="1"/>
  <c r="M760" i="3" s="1"/>
  <c r="M773" i="3" s="1"/>
  <c r="M774" i="3" s="1"/>
  <c r="M787" i="3" s="1"/>
  <c r="M788" i="3" s="1"/>
  <c r="M801" i="3" s="1"/>
  <c r="M802" i="3" s="1"/>
  <c r="M815" i="3" s="1"/>
  <c r="M816" i="3" s="1"/>
  <c r="M829" i="3" s="1"/>
  <c r="M830" i="3" s="1"/>
  <c r="M843" i="3" s="1"/>
  <c r="M844" i="3" s="1"/>
  <c r="M857" i="3" s="1"/>
  <c r="M858" i="3" s="1"/>
  <c r="M871" i="3" s="1"/>
  <c r="M872" i="3" s="1"/>
  <c r="M885" i="3" s="1"/>
  <c r="M886" i="3" s="1"/>
  <c r="M899" i="3" s="1"/>
  <c r="M900" i="3" s="1"/>
  <c r="M913" i="3" s="1"/>
  <c r="M914" i="3" s="1"/>
  <c r="M927" i="3" s="1"/>
  <c r="M928" i="3" s="1"/>
  <c r="M941" i="3" s="1"/>
  <c r="M942" i="3" s="1"/>
  <c r="M955" i="3" s="1"/>
  <c r="M956" i="3" s="1"/>
  <c r="M969" i="3" s="1"/>
  <c r="M970" i="3" s="1"/>
  <c r="M983" i="3" s="1"/>
  <c r="M984" i="3" s="1"/>
  <c r="M997" i="3" s="1"/>
  <c r="M998" i="3" s="1"/>
  <c r="M1011" i="3" s="1"/>
  <c r="M1012" i="3" s="1"/>
  <c r="M1025" i="3" s="1"/>
  <c r="M1026" i="3" s="1"/>
  <c r="M1039" i="3" s="1"/>
  <c r="M1040" i="3" s="1"/>
  <c r="M1053" i="3" s="1"/>
  <c r="M1054" i="3" s="1"/>
  <c r="M1067" i="3" s="1"/>
  <c r="M1068" i="3" s="1"/>
  <c r="M1081" i="3" s="1"/>
  <c r="M1082" i="3" s="1"/>
  <c r="M1095" i="3" s="1"/>
  <c r="M1096" i="3" s="1"/>
  <c r="M1109" i="3" s="1"/>
  <c r="M1110" i="3" s="1"/>
  <c r="M1123" i="3" s="1"/>
  <c r="M1124" i="3" s="1"/>
  <c r="M1137" i="3" s="1"/>
  <c r="M1138" i="3" s="1"/>
  <c r="M1151" i="3" s="1"/>
  <c r="M1152" i="3" s="1"/>
  <c r="M1165" i="3" s="1"/>
  <c r="M1166" i="3" s="1"/>
  <c r="M1179" i="3" s="1"/>
  <c r="M1180" i="3" s="1"/>
  <c r="M1193" i="3" s="1"/>
  <c r="M1194" i="3" s="1"/>
  <c r="M1207" i="3" s="1"/>
  <c r="M1208" i="3" s="1"/>
  <c r="M1221" i="3" s="1"/>
  <c r="M1222" i="3" s="1"/>
  <c r="M1235" i="3" s="1"/>
  <c r="M1236" i="3" s="1"/>
  <c r="M1249" i="3" s="1"/>
  <c r="M1250" i="3" s="1"/>
  <c r="M1263" i="3" s="1"/>
  <c r="M1264" i="3" s="1"/>
  <c r="M1277" i="3" s="1"/>
  <c r="M1278" i="3" s="1"/>
  <c r="M1291" i="3" s="1"/>
  <c r="M1292" i="3" s="1"/>
  <c r="M1305" i="3" s="1"/>
  <c r="M1306" i="3" s="1"/>
  <c r="M1319" i="3" s="1"/>
  <c r="M1320" i="3" s="1"/>
  <c r="M1333" i="3" s="1"/>
  <c r="M1334" i="3" s="1"/>
  <c r="M1347" i="3" s="1"/>
  <c r="M1348" i="3" s="1"/>
  <c r="M1361" i="3" s="1"/>
  <c r="M1362" i="3" s="1"/>
  <c r="M1375" i="3" s="1"/>
  <c r="M1376" i="3" s="1"/>
  <c r="M1389" i="3" s="1"/>
  <c r="M1390" i="3" s="1"/>
  <c r="M1403" i="3" s="1"/>
  <c r="M1404" i="3" s="1"/>
  <c r="M1417" i="3" s="1"/>
  <c r="M1418" i="3" s="1"/>
  <c r="M1431" i="3" s="1"/>
  <c r="M1432" i="3" s="1"/>
  <c r="M1445" i="3" s="1"/>
  <c r="M1446" i="3" s="1"/>
  <c r="M1459" i="3" s="1"/>
  <c r="M1460" i="3" s="1"/>
  <c r="M1473" i="3" s="1"/>
  <c r="M1474" i="3" s="1"/>
  <c r="M1487" i="3" s="1"/>
  <c r="M1488" i="3" s="1"/>
  <c r="M1501" i="3" s="1"/>
  <c r="M1502" i="3" s="1"/>
  <c r="M1515" i="3" s="1"/>
  <c r="M1516" i="3" s="1"/>
  <c r="M1529" i="3" s="1"/>
  <c r="M1530" i="3" s="1"/>
  <c r="L18" i="3"/>
  <c r="L31" i="3" s="1"/>
  <c r="L32" i="3" s="1"/>
  <c r="L45" i="3" s="1"/>
  <c r="L46" i="3" s="1"/>
  <c r="L59" i="3" s="1"/>
  <c r="L60" i="3" s="1"/>
  <c r="L73" i="3" s="1"/>
  <c r="L74" i="3" s="1"/>
  <c r="L87" i="3" s="1"/>
  <c r="L88" i="3" s="1"/>
  <c r="L101" i="3" s="1"/>
  <c r="L102" i="3" s="1"/>
  <c r="L115" i="3" s="1"/>
  <c r="L116" i="3" s="1"/>
  <c r="L129" i="3" s="1"/>
  <c r="L130" i="3" s="1"/>
  <c r="L143" i="3" s="1"/>
  <c r="L144" i="3" s="1"/>
  <c r="L157" i="3" s="1"/>
  <c r="L158" i="3" s="1"/>
  <c r="L171" i="3" s="1"/>
  <c r="L172" i="3" s="1"/>
  <c r="L185" i="3" s="1"/>
  <c r="L186" i="3" s="1"/>
  <c r="L199" i="3" s="1"/>
  <c r="L200" i="3" s="1"/>
  <c r="L213" i="3" s="1"/>
  <c r="L214" i="3" s="1"/>
  <c r="L227" i="3" s="1"/>
  <c r="L228" i="3" s="1"/>
  <c r="L241" i="3" s="1"/>
  <c r="L242" i="3" s="1"/>
  <c r="L255" i="3" s="1"/>
  <c r="L256" i="3" s="1"/>
  <c r="L269" i="3" s="1"/>
  <c r="L270" i="3" s="1"/>
  <c r="L283" i="3" s="1"/>
  <c r="L284" i="3" s="1"/>
  <c r="L297" i="3" s="1"/>
  <c r="L298" i="3" s="1"/>
  <c r="L311" i="3" s="1"/>
  <c r="L312" i="3" s="1"/>
  <c r="L325" i="3" s="1"/>
  <c r="L326" i="3" s="1"/>
  <c r="L339" i="3" s="1"/>
  <c r="L340" i="3" s="1"/>
  <c r="L353" i="3" s="1"/>
  <c r="L354" i="3" s="1"/>
  <c r="L367" i="3" s="1"/>
  <c r="L368" i="3" s="1"/>
  <c r="L381" i="3" s="1"/>
  <c r="L382" i="3" s="1"/>
  <c r="L395" i="3" s="1"/>
  <c r="L396" i="3" s="1"/>
  <c r="L409" i="3" s="1"/>
  <c r="L410" i="3" s="1"/>
  <c r="L423" i="3" s="1"/>
  <c r="L424" i="3" s="1"/>
  <c r="L437" i="3" s="1"/>
  <c r="L438" i="3" s="1"/>
  <c r="L451" i="3" s="1"/>
  <c r="L452" i="3" s="1"/>
  <c r="L465" i="3" s="1"/>
  <c r="L466" i="3" s="1"/>
  <c r="L479" i="3" s="1"/>
  <c r="L480" i="3" s="1"/>
  <c r="L493" i="3" s="1"/>
  <c r="L494" i="3" s="1"/>
  <c r="L507" i="3" s="1"/>
  <c r="L508" i="3" s="1"/>
  <c r="L521" i="3" s="1"/>
  <c r="L522" i="3" s="1"/>
  <c r="L535" i="3" s="1"/>
  <c r="L536" i="3" s="1"/>
  <c r="L549" i="3" s="1"/>
  <c r="L550" i="3" s="1"/>
  <c r="L563" i="3" s="1"/>
  <c r="L564" i="3" s="1"/>
  <c r="L577" i="3" s="1"/>
  <c r="L578" i="3" s="1"/>
  <c r="L591" i="3" s="1"/>
  <c r="L592" i="3" s="1"/>
  <c r="L605" i="3" s="1"/>
  <c r="L606" i="3" s="1"/>
  <c r="L619" i="3" s="1"/>
  <c r="L620" i="3" s="1"/>
  <c r="L633" i="3" s="1"/>
  <c r="L634" i="3" s="1"/>
  <c r="L647" i="3" s="1"/>
  <c r="L648" i="3" s="1"/>
  <c r="L661" i="3" s="1"/>
  <c r="L662" i="3" s="1"/>
  <c r="L675" i="3" s="1"/>
  <c r="L676" i="3" s="1"/>
  <c r="L689" i="3" s="1"/>
  <c r="L690" i="3" s="1"/>
  <c r="L703" i="3" s="1"/>
  <c r="L704" i="3" s="1"/>
  <c r="L717" i="3" s="1"/>
  <c r="L718" i="3" s="1"/>
  <c r="L731" i="3" s="1"/>
  <c r="L732" i="3" s="1"/>
  <c r="L745" i="3" s="1"/>
  <c r="L746" i="3" s="1"/>
  <c r="L759" i="3" s="1"/>
  <c r="L760" i="3" s="1"/>
  <c r="L773" i="3" s="1"/>
  <c r="L774" i="3" s="1"/>
  <c r="L787" i="3" s="1"/>
  <c r="L788" i="3" s="1"/>
  <c r="L801" i="3" s="1"/>
  <c r="L802" i="3" s="1"/>
  <c r="L815" i="3" s="1"/>
  <c r="L816" i="3" s="1"/>
  <c r="L829" i="3" s="1"/>
  <c r="L830" i="3" s="1"/>
  <c r="L843" i="3" s="1"/>
  <c r="L844" i="3" s="1"/>
  <c r="L857" i="3" s="1"/>
  <c r="L858" i="3" s="1"/>
  <c r="L871" i="3" s="1"/>
  <c r="L872" i="3" s="1"/>
  <c r="L885" i="3" s="1"/>
  <c r="L886" i="3" s="1"/>
  <c r="L899" i="3" s="1"/>
  <c r="L900" i="3" s="1"/>
  <c r="L913" i="3" s="1"/>
  <c r="L914" i="3" s="1"/>
  <c r="L927" i="3" s="1"/>
  <c r="L928" i="3" s="1"/>
  <c r="L941" i="3" s="1"/>
  <c r="L942" i="3" s="1"/>
  <c r="L955" i="3" s="1"/>
  <c r="L956" i="3" s="1"/>
  <c r="L969" i="3" s="1"/>
  <c r="L970" i="3" s="1"/>
  <c r="L983" i="3" s="1"/>
  <c r="L984" i="3" s="1"/>
  <c r="L997" i="3" s="1"/>
  <c r="L998" i="3" s="1"/>
  <c r="L1011" i="3" s="1"/>
  <c r="L1012" i="3" s="1"/>
  <c r="L1025" i="3" s="1"/>
  <c r="L1026" i="3" s="1"/>
  <c r="L1039" i="3" s="1"/>
  <c r="L1040" i="3" s="1"/>
  <c r="L1053" i="3" s="1"/>
  <c r="L1054" i="3" s="1"/>
  <c r="L1067" i="3" s="1"/>
  <c r="L1068" i="3" s="1"/>
  <c r="L1081" i="3" s="1"/>
  <c r="L1082" i="3" s="1"/>
  <c r="L1095" i="3" s="1"/>
  <c r="L1096" i="3" s="1"/>
  <c r="L1109" i="3" s="1"/>
  <c r="L1110" i="3" s="1"/>
  <c r="L1123" i="3" s="1"/>
  <c r="L1124" i="3" s="1"/>
  <c r="L1137" i="3" s="1"/>
  <c r="L1138" i="3" s="1"/>
  <c r="L1151" i="3" s="1"/>
  <c r="L1152" i="3" s="1"/>
  <c r="L1165" i="3" s="1"/>
  <c r="L1166" i="3" s="1"/>
  <c r="L1179" i="3" s="1"/>
  <c r="L1180" i="3" s="1"/>
  <c r="L1193" i="3" s="1"/>
  <c r="L1194" i="3" s="1"/>
  <c r="L1207" i="3" s="1"/>
  <c r="L1208" i="3" s="1"/>
  <c r="L1221" i="3" s="1"/>
  <c r="L1222" i="3" s="1"/>
  <c r="L1235" i="3" s="1"/>
  <c r="L1236" i="3" s="1"/>
  <c r="L1249" i="3" s="1"/>
  <c r="L1250" i="3" s="1"/>
  <c r="L1263" i="3" s="1"/>
  <c r="L1264" i="3" s="1"/>
  <c r="L1277" i="3" s="1"/>
  <c r="L1278" i="3" s="1"/>
  <c r="L1291" i="3" s="1"/>
  <c r="L1292" i="3" s="1"/>
  <c r="L1305" i="3" s="1"/>
  <c r="L1306" i="3" s="1"/>
  <c r="L1319" i="3" s="1"/>
  <c r="L1320" i="3" s="1"/>
  <c r="L1333" i="3" s="1"/>
  <c r="L1334" i="3" s="1"/>
  <c r="L1347" i="3" s="1"/>
  <c r="L1348" i="3" s="1"/>
  <c r="L1361" i="3" s="1"/>
  <c r="L1362" i="3" s="1"/>
  <c r="L1375" i="3" s="1"/>
  <c r="L1376" i="3" s="1"/>
  <c r="L1389" i="3" s="1"/>
  <c r="L1390" i="3" s="1"/>
  <c r="L1403" i="3" s="1"/>
  <c r="L1404" i="3" s="1"/>
  <c r="L1417" i="3" s="1"/>
  <c r="L1418" i="3" s="1"/>
  <c r="L1431" i="3" s="1"/>
  <c r="L1432" i="3" s="1"/>
  <c r="L1445" i="3" s="1"/>
  <c r="L1446" i="3" s="1"/>
  <c r="L1459" i="3" s="1"/>
  <c r="L1460" i="3" s="1"/>
  <c r="L1473" i="3" s="1"/>
  <c r="L1474" i="3" s="1"/>
  <c r="L1487" i="3" s="1"/>
  <c r="L1488" i="3" s="1"/>
  <c r="L1501" i="3" s="1"/>
  <c r="L1502" i="3" s="1"/>
  <c r="L1515" i="3" s="1"/>
  <c r="L1516" i="3" s="1"/>
  <c r="L1529" i="3" s="1"/>
  <c r="L1530" i="3" s="1"/>
  <c r="K18" i="3"/>
  <c r="K31" i="3" s="1"/>
  <c r="K32" i="3" s="1"/>
  <c r="K45" i="3" s="1"/>
  <c r="K46" i="3" s="1"/>
  <c r="K59" i="3" s="1"/>
  <c r="K60" i="3" s="1"/>
  <c r="K73" i="3" s="1"/>
  <c r="K74" i="3" s="1"/>
  <c r="K87" i="3" s="1"/>
  <c r="K88" i="3" s="1"/>
  <c r="K101" i="3" s="1"/>
  <c r="K102" i="3" s="1"/>
  <c r="K115" i="3" s="1"/>
  <c r="K116" i="3" s="1"/>
  <c r="K129" i="3" s="1"/>
  <c r="K130" i="3" s="1"/>
  <c r="K143" i="3" s="1"/>
  <c r="K144" i="3" s="1"/>
  <c r="K157" i="3" s="1"/>
  <c r="K158" i="3" s="1"/>
  <c r="K171" i="3" s="1"/>
  <c r="K172" i="3" s="1"/>
  <c r="K185" i="3" s="1"/>
  <c r="K186" i="3" s="1"/>
  <c r="K199" i="3" s="1"/>
  <c r="K200" i="3" s="1"/>
  <c r="K213" i="3" s="1"/>
  <c r="K214" i="3" s="1"/>
  <c r="K227" i="3" s="1"/>
  <c r="K228" i="3" s="1"/>
  <c r="K241" i="3" s="1"/>
  <c r="K242" i="3" s="1"/>
  <c r="K255" i="3" s="1"/>
  <c r="K256" i="3" s="1"/>
  <c r="K269" i="3" s="1"/>
  <c r="K270" i="3" s="1"/>
  <c r="K283" i="3" s="1"/>
  <c r="K284" i="3" s="1"/>
  <c r="K297" i="3" s="1"/>
  <c r="K298" i="3" s="1"/>
  <c r="K311" i="3" s="1"/>
  <c r="K312" i="3" s="1"/>
  <c r="K325" i="3" s="1"/>
  <c r="K326" i="3" s="1"/>
  <c r="K339" i="3" s="1"/>
  <c r="K340" i="3" s="1"/>
  <c r="K353" i="3" s="1"/>
  <c r="K354" i="3" s="1"/>
  <c r="K367" i="3" s="1"/>
  <c r="K368" i="3" s="1"/>
  <c r="K381" i="3" s="1"/>
  <c r="K382" i="3" s="1"/>
  <c r="K395" i="3" s="1"/>
  <c r="K396" i="3" s="1"/>
  <c r="K409" i="3" s="1"/>
  <c r="K410" i="3" s="1"/>
  <c r="K423" i="3" s="1"/>
  <c r="K424" i="3" s="1"/>
  <c r="K437" i="3" s="1"/>
  <c r="K438" i="3" s="1"/>
  <c r="K451" i="3" s="1"/>
  <c r="K452" i="3" s="1"/>
  <c r="K465" i="3" s="1"/>
  <c r="K466" i="3" s="1"/>
  <c r="K479" i="3" s="1"/>
  <c r="K480" i="3" s="1"/>
  <c r="K493" i="3" s="1"/>
  <c r="K494" i="3" s="1"/>
  <c r="K507" i="3" s="1"/>
  <c r="K508" i="3" s="1"/>
  <c r="K521" i="3" s="1"/>
  <c r="K522" i="3" s="1"/>
  <c r="K535" i="3" s="1"/>
  <c r="K536" i="3" s="1"/>
  <c r="K549" i="3" s="1"/>
  <c r="K550" i="3" s="1"/>
  <c r="K563" i="3" s="1"/>
  <c r="K564" i="3" s="1"/>
  <c r="K577" i="3" s="1"/>
  <c r="K578" i="3" s="1"/>
  <c r="K591" i="3" s="1"/>
  <c r="K592" i="3" s="1"/>
  <c r="K605" i="3" s="1"/>
  <c r="K606" i="3" s="1"/>
  <c r="K619" i="3" s="1"/>
  <c r="K620" i="3" s="1"/>
  <c r="K633" i="3" s="1"/>
  <c r="K634" i="3" s="1"/>
  <c r="K647" i="3" s="1"/>
  <c r="K648" i="3" s="1"/>
  <c r="K661" i="3" s="1"/>
  <c r="K662" i="3" s="1"/>
  <c r="K675" i="3" s="1"/>
  <c r="K676" i="3" s="1"/>
  <c r="K689" i="3" s="1"/>
  <c r="K690" i="3" s="1"/>
  <c r="K703" i="3" s="1"/>
  <c r="K704" i="3" s="1"/>
  <c r="K717" i="3" s="1"/>
  <c r="K718" i="3" s="1"/>
  <c r="K731" i="3" s="1"/>
  <c r="K732" i="3" s="1"/>
  <c r="K745" i="3" s="1"/>
  <c r="K746" i="3" s="1"/>
  <c r="K759" i="3" s="1"/>
  <c r="K760" i="3" s="1"/>
  <c r="K773" i="3" s="1"/>
  <c r="K774" i="3" s="1"/>
  <c r="K787" i="3" s="1"/>
  <c r="K788" i="3" s="1"/>
  <c r="K801" i="3" s="1"/>
  <c r="K802" i="3" s="1"/>
  <c r="K815" i="3" s="1"/>
  <c r="K816" i="3" s="1"/>
  <c r="K829" i="3" s="1"/>
  <c r="K830" i="3" s="1"/>
  <c r="K843" i="3" s="1"/>
  <c r="K844" i="3" s="1"/>
  <c r="K857" i="3" s="1"/>
  <c r="K858" i="3" s="1"/>
  <c r="K871" i="3" s="1"/>
  <c r="K872" i="3" s="1"/>
  <c r="K885" i="3" s="1"/>
  <c r="K886" i="3" s="1"/>
  <c r="K899" i="3" s="1"/>
  <c r="K900" i="3" s="1"/>
  <c r="K913" i="3" s="1"/>
  <c r="K914" i="3" s="1"/>
  <c r="K927" i="3" s="1"/>
  <c r="K928" i="3" s="1"/>
  <c r="K941" i="3" s="1"/>
  <c r="K942" i="3" s="1"/>
  <c r="K955" i="3" s="1"/>
  <c r="K956" i="3" s="1"/>
  <c r="K969" i="3" s="1"/>
  <c r="K970" i="3" s="1"/>
  <c r="K983" i="3" s="1"/>
  <c r="K984" i="3" s="1"/>
  <c r="K997" i="3" s="1"/>
  <c r="K998" i="3" s="1"/>
  <c r="K1011" i="3" s="1"/>
  <c r="K1012" i="3" s="1"/>
  <c r="K1025" i="3" s="1"/>
  <c r="K1026" i="3" s="1"/>
  <c r="K1039" i="3" s="1"/>
  <c r="K1040" i="3" s="1"/>
  <c r="K1053" i="3" s="1"/>
  <c r="K1054" i="3" s="1"/>
  <c r="K1067" i="3" s="1"/>
  <c r="K1068" i="3" s="1"/>
  <c r="K1081" i="3" s="1"/>
  <c r="K1082" i="3" s="1"/>
  <c r="K1095" i="3" s="1"/>
  <c r="K1096" i="3" s="1"/>
  <c r="K1109" i="3" s="1"/>
  <c r="K1110" i="3" s="1"/>
  <c r="K1123" i="3" s="1"/>
  <c r="K1124" i="3" s="1"/>
  <c r="K1137" i="3" s="1"/>
  <c r="K1138" i="3" s="1"/>
  <c r="K1151" i="3" s="1"/>
  <c r="K1152" i="3" s="1"/>
  <c r="K1165" i="3" s="1"/>
  <c r="K1166" i="3" s="1"/>
  <c r="K1179" i="3" s="1"/>
  <c r="K1180" i="3" s="1"/>
  <c r="K1193" i="3" s="1"/>
  <c r="K1194" i="3" s="1"/>
  <c r="K1207" i="3" s="1"/>
  <c r="K1208" i="3" s="1"/>
  <c r="K1221" i="3" s="1"/>
  <c r="K1222" i="3" s="1"/>
  <c r="K1235" i="3" s="1"/>
  <c r="K1236" i="3" s="1"/>
  <c r="K1249" i="3" s="1"/>
  <c r="K1250" i="3" s="1"/>
  <c r="K1263" i="3" s="1"/>
  <c r="K1264" i="3" s="1"/>
  <c r="K1277" i="3" s="1"/>
  <c r="K1278" i="3" s="1"/>
  <c r="K1291" i="3" s="1"/>
  <c r="K1292" i="3" s="1"/>
  <c r="K1305" i="3" s="1"/>
  <c r="K1306" i="3" s="1"/>
  <c r="K1319" i="3" s="1"/>
  <c r="K1320" i="3" s="1"/>
  <c r="K1333" i="3" s="1"/>
  <c r="K1334" i="3" s="1"/>
  <c r="K1347" i="3" s="1"/>
  <c r="K1348" i="3" s="1"/>
  <c r="K1361" i="3" s="1"/>
  <c r="K1362" i="3" s="1"/>
  <c r="K1375" i="3" s="1"/>
  <c r="K1376" i="3" s="1"/>
  <c r="K1389" i="3" s="1"/>
  <c r="K1390" i="3" s="1"/>
  <c r="K1403" i="3" s="1"/>
  <c r="K1404" i="3" s="1"/>
  <c r="K1417" i="3" s="1"/>
  <c r="K1418" i="3" s="1"/>
  <c r="K1431" i="3" s="1"/>
  <c r="K1432" i="3" s="1"/>
  <c r="K1445" i="3" s="1"/>
  <c r="K1446" i="3" s="1"/>
  <c r="K1459" i="3" s="1"/>
  <c r="K1460" i="3" s="1"/>
  <c r="K1473" i="3" s="1"/>
  <c r="K1474" i="3" s="1"/>
  <c r="K1487" i="3" s="1"/>
  <c r="K1488" i="3" s="1"/>
  <c r="K1501" i="3" s="1"/>
  <c r="K1502" i="3" s="1"/>
  <c r="K1515" i="3" s="1"/>
  <c r="K1516" i="3" s="1"/>
  <c r="K1529" i="3" s="1"/>
  <c r="K1530" i="3" s="1"/>
  <c r="J18" i="3"/>
  <c r="J31" i="3" s="1"/>
  <c r="J32" i="3" s="1"/>
  <c r="J45" i="3" s="1"/>
  <c r="J46" i="3" s="1"/>
  <c r="J59" i="3" s="1"/>
  <c r="J60" i="3" s="1"/>
  <c r="J73" i="3" s="1"/>
  <c r="J74" i="3" s="1"/>
  <c r="J87" i="3" s="1"/>
  <c r="J88" i="3" s="1"/>
  <c r="J101" i="3" s="1"/>
  <c r="J102" i="3" s="1"/>
  <c r="J115" i="3" s="1"/>
  <c r="J116" i="3" s="1"/>
  <c r="J129" i="3" s="1"/>
  <c r="J130" i="3" s="1"/>
  <c r="J143" i="3" s="1"/>
  <c r="J144" i="3" s="1"/>
  <c r="J157" i="3" s="1"/>
  <c r="J158" i="3" s="1"/>
  <c r="J171" i="3" s="1"/>
  <c r="J172" i="3" s="1"/>
  <c r="J185" i="3" s="1"/>
  <c r="J186" i="3" s="1"/>
  <c r="J199" i="3" s="1"/>
  <c r="J200" i="3" s="1"/>
  <c r="J213" i="3" s="1"/>
  <c r="J214" i="3" s="1"/>
  <c r="J227" i="3" s="1"/>
  <c r="J228" i="3" s="1"/>
  <c r="J241" i="3" s="1"/>
  <c r="J242" i="3" s="1"/>
  <c r="J255" i="3" s="1"/>
  <c r="J256" i="3" s="1"/>
  <c r="J269" i="3" s="1"/>
  <c r="J270" i="3" s="1"/>
  <c r="J283" i="3" s="1"/>
  <c r="J284" i="3" s="1"/>
  <c r="J297" i="3" s="1"/>
  <c r="J298" i="3" s="1"/>
  <c r="J311" i="3" s="1"/>
  <c r="J312" i="3" s="1"/>
  <c r="J325" i="3" s="1"/>
  <c r="J326" i="3" s="1"/>
  <c r="J339" i="3" s="1"/>
  <c r="J340" i="3" s="1"/>
  <c r="J353" i="3" s="1"/>
  <c r="J354" i="3" s="1"/>
  <c r="J367" i="3" s="1"/>
  <c r="J368" i="3" s="1"/>
  <c r="J381" i="3" s="1"/>
  <c r="J382" i="3" s="1"/>
  <c r="J395" i="3" s="1"/>
  <c r="J396" i="3" s="1"/>
  <c r="J409" i="3" s="1"/>
  <c r="J410" i="3" s="1"/>
  <c r="J423" i="3" s="1"/>
  <c r="J424" i="3" s="1"/>
  <c r="J437" i="3" s="1"/>
  <c r="J438" i="3" s="1"/>
  <c r="J451" i="3" s="1"/>
  <c r="J452" i="3" s="1"/>
  <c r="J465" i="3" s="1"/>
  <c r="J466" i="3" s="1"/>
  <c r="J479" i="3" s="1"/>
  <c r="J480" i="3" s="1"/>
  <c r="J493" i="3" s="1"/>
  <c r="J494" i="3" s="1"/>
  <c r="J507" i="3" s="1"/>
  <c r="J508" i="3" s="1"/>
  <c r="J521" i="3" s="1"/>
  <c r="J522" i="3" s="1"/>
  <c r="J535" i="3" s="1"/>
  <c r="J536" i="3" s="1"/>
  <c r="J549" i="3" s="1"/>
  <c r="J550" i="3" s="1"/>
  <c r="J563" i="3" s="1"/>
  <c r="J564" i="3" s="1"/>
  <c r="J577" i="3" s="1"/>
  <c r="J578" i="3" s="1"/>
  <c r="J591" i="3" s="1"/>
  <c r="J592" i="3" s="1"/>
  <c r="J605" i="3" s="1"/>
  <c r="J606" i="3" s="1"/>
  <c r="J619" i="3" s="1"/>
  <c r="J620" i="3" s="1"/>
  <c r="J633" i="3" s="1"/>
  <c r="J634" i="3" s="1"/>
  <c r="J647" i="3" s="1"/>
  <c r="J648" i="3" s="1"/>
  <c r="J661" i="3" s="1"/>
  <c r="J662" i="3" s="1"/>
  <c r="J675" i="3" s="1"/>
  <c r="J676" i="3" s="1"/>
  <c r="J689" i="3" s="1"/>
  <c r="J690" i="3" s="1"/>
  <c r="J703" i="3" s="1"/>
  <c r="J704" i="3" s="1"/>
  <c r="J717" i="3" s="1"/>
  <c r="J718" i="3" s="1"/>
  <c r="J731" i="3" s="1"/>
  <c r="J732" i="3" s="1"/>
  <c r="J745" i="3" s="1"/>
  <c r="J746" i="3" s="1"/>
  <c r="J759" i="3" s="1"/>
  <c r="J760" i="3" s="1"/>
  <c r="J773" i="3" s="1"/>
  <c r="J774" i="3" s="1"/>
  <c r="J787" i="3" s="1"/>
  <c r="J788" i="3" s="1"/>
  <c r="J801" i="3" s="1"/>
  <c r="J802" i="3" s="1"/>
  <c r="J815" i="3" s="1"/>
  <c r="J816" i="3" s="1"/>
  <c r="J829" i="3" s="1"/>
  <c r="J830" i="3" s="1"/>
  <c r="J843" i="3" s="1"/>
  <c r="J844" i="3" s="1"/>
  <c r="J857" i="3" s="1"/>
  <c r="J858" i="3" s="1"/>
  <c r="J871" i="3" s="1"/>
  <c r="J872" i="3" s="1"/>
  <c r="J885" i="3" s="1"/>
  <c r="J886" i="3" s="1"/>
  <c r="J899" i="3" s="1"/>
  <c r="J900" i="3" s="1"/>
  <c r="J913" i="3" s="1"/>
  <c r="J914" i="3" s="1"/>
  <c r="J927" i="3" s="1"/>
  <c r="J928" i="3" s="1"/>
  <c r="J941" i="3" s="1"/>
  <c r="J942" i="3" s="1"/>
  <c r="J955" i="3" s="1"/>
  <c r="J956" i="3" s="1"/>
  <c r="J969" i="3" s="1"/>
  <c r="J970" i="3" s="1"/>
  <c r="J983" i="3" s="1"/>
  <c r="J984" i="3" s="1"/>
  <c r="J997" i="3" s="1"/>
  <c r="J998" i="3" s="1"/>
  <c r="J1011" i="3" s="1"/>
  <c r="J1012" i="3" s="1"/>
  <c r="J1025" i="3" s="1"/>
  <c r="J1026" i="3" s="1"/>
  <c r="J1039" i="3" s="1"/>
  <c r="J1040" i="3" s="1"/>
  <c r="J1053" i="3" s="1"/>
  <c r="J1054" i="3" s="1"/>
  <c r="J1067" i="3" s="1"/>
  <c r="J1068" i="3" s="1"/>
  <c r="J1081" i="3" s="1"/>
  <c r="J1082" i="3" s="1"/>
  <c r="J1095" i="3" s="1"/>
  <c r="J1096" i="3" s="1"/>
  <c r="J1109" i="3" s="1"/>
  <c r="J1110" i="3" s="1"/>
  <c r="J1123" i="3" s="1"/>
  <c r="J1124" i="3" s="1"/>
  <c r="J1137" i="3" s="1"/>
  <c r="J1138" i="3" s="1"/>
  <c r="J1151" i="3" s="1"/>
  <c r="J1152" i="3" s="1"/>
  <c r="J1165" i="3" s="1"/>
  <c r="J1166" i="3" s="1"/>
  <c r="J1179" i="3" s="1"/>
  <c r="J1180" i="3" s="1"/>
  <c r="J1193" i="3" s="1"/>
  <c r="J1194" i="3" s="1"/>
  <c r="J1207" i="3" s="1"/>
  <c r="J1208" i="3" s="1"/>
  <c r="J1221" i="3" s="1"/>
  <c r="J1222" i="3" s="1"/>
  <c r="J1235" i="3" s="1"/>
  <c r="J1236" i="3" s="1"/>
  <c r="J1249" i="3" s="1"/>
  <c r="J1250" i="3" s="1"/>
  <c r="J1263" i="3" s="1"/>
  <c r="J1264" i="3" s="1"/>
  <c r="J1277" i="3" s="1"/>
  <c r="J1278" i="3" s="1"/>
  <c r="J1291" i="3" s="1"/>
  <c r="J1292" i="3" s="1"/>
  <c r="J1305" i="3" s="1"/>
  <c r="J1306" i="3" s="1"/>
  <c r="J1319" i="3" s="1"/>
  <c r="J1320" i="3" s="1"/>
  <c r="J1333" i="3" s="1"/>
  <c r="J1334" i="3" s="1"/>
  <c r="J1347" i="3" s="1"/>
  <c r="J1348" i="3" s="1"/>
  <c r="J1361" i="3" s="1"/>
  <c r="J1362" i="3" s="1"/>
  <c r="J1375" i="3" s="1"/>
  <c r="J1376" i="3" s="1"/>
  <c r="J1389" i="3" s="1"/>
  <c r="J1390" i="3" s="1"/>
  <c r="J1403" i="3" s="1"/>
  <c r="J1404" i="3" s="1"/>
  <c r="J1417" i="3" s="1"/>
  <c r="J1418" i="3" s="1"/>
  <c r="J1431" i="3" s="1"/>
  <c r="J1432" i="3" s="1"/>
  <c r="J1445" i="3" s="1"/>
  <c r="J1446" i="3" s="1"/>
  <c r="J1459" i="3" s="1"/>
  <c r="J1460" i="3" s="1"/>
  <c r="J1473" i="3" s="1"/>
  <c r="J1474" i="3" s="1"/>
  <c r="J1487" i="3" s="1"/>
  <c r="J1488" i="3" s="1"/>
  <c r="J1501" i="3" s="1"/>
  <c r="J1502" i="3" s="1"/>
  <c r="J1515" i="3" s="1"/>
  <c r="J1516" i="3" s="1"/>
  <c r="J1529" i="3" s="1"/>
  <c r="J1530" i="3" s="1"/>
  <c r="I18" i="3"/>
  <c r="I31" i="3" s="1"/>
  <c r="I32" i="3" s="1"/>
  <c r="I45" i="3" s="1"/>
  <c r="I46" i="3" s="1"/>
  <c r="I59" i="3" s="1"/>
  <c r="I60" i="3" s="1"/>
  <c r="I73" i="3" s="1"/>
  <c r="I74" i="3" s="1"/>
  <c r="I87" i="3" s="1"/>
  <c r="I88" i="3" s="1"/>
  <c r="I101" i="3" s="1"/>
  <c r="I102" i="3" s="1"/>
  <c r="I115" i="3" s="1"/>
  <c r="I116" i="3" s="1"/>
  <c r="I129" i="3" s="1"/>
  <c r="I130" i="3" s="1"/>
  <c r="I143" i="3" s="1"/>
  <c r="I144" i="3" s="1"/>
  <c r="I157" i="3" s="1"/>
  <c r="I158" i="3" s="1"/>
  <c r="I171" i="3" s="1"/>
  <c r="I172" i="3" s="1"/>
  <c r="I185" i="3" s="1"/>
  <c r="I186" i="3" s="1"/>
  <c r="I199" i="3" s="1"/>
  <c r="I200" i="3" s="1"/>
  <c r="I213" i="3" s="1"/>
  <c r="I214" i="3" s="1"/>
  <c r="I227" i="3" s="1"/>
  <c r="I228" i="3" s="1"/>
  <c r="I241" i="3" s="1"/>
  <c r="I242" i="3" s="1"/>
  <c r="I255" i="3" s="1"/>
  <c r="I256" i="3" s="1"/>
  <c r="I269" i="3" s="1"/>
  <c r="I270" i="3" s="1"/>
  <c r="I283" i="3" s="1"/>
  <c r="I284" i="3" s="1"/>
  <c r="I297" i="3" s="1"/>
  <c r="I298" i="3" s="1"/>
  <c r="I311" i="3" s="1"/>
  <c r="I312" i="3" s="1"/>
  <c r="I325" i="3" s="1"/>
  <c r="I326" i="3" s="1"/>
  <c r="I339" i="3" s="1"/>
  <c r="I340" i="3" s="1"/>
  <c r="I353" i="3" s="1"/>
  <c r="I354" i="3" s="1"/>
  <c r="I367" i="3" s="1"/>
  <c r="I368" i="3" s="1"/>
  <c r="I381" i="3" s="1"/>
  <c r="I382" i="3" s="1"/>
  <c r="I395" i="3" s="1"/>
  <c r="I396" i="3" s="1"/>
  <c r="I409" i="3" s="1"/>
  <c r="I410" i="3" s="1"/>
  <c r="I423" i="3" s="1"/>
  <c r="I424" i="3" s="1"/>
  <c r="I437" i="3" s="1"/>
  <c r="I438" i="3" s="1"/>
  <c r="I451" i="3" s="1"/>
  <c r="I452" i="3" s="1"/>
  <c r="I465" i="3" s="1"/>
  <c r="I466" i="3" s="1"/>
  <c r="I479" i="3" s="1"/>
  <c r="I480" i="3" s="1"/>
  <c r="I493" i="3" s="1"/>
  <c r="I494" i="3" s="1"/>
  <c r="I507" i="3" s="1"/>
  <c r="I508" i="3" s="1"/>
  <c r="I521" i="3" s="1"/>
  <c r="I522" i="3" s="1"/>
  <c r="I535" i="3" s="1"/>
  <c r="I536" i="3" s="1"/>
  <c r="I549" i="3" s="1"/>
  <c r="I550" i="3" s="1"/>
  <c r="I563" i="3" s="1"/>
  <c r="I564" i="3" s="1"/>
  <c r="I577" i="3" s="1"/>
  <c r="I578" i="3" s="1"/>
  <c r="I591" i="3" s="1"/>
  <c r="I592" i="3" s="1"/>
  <c r="I605" i="3" s="1"/>
  <c r="I606" i="3" s="1"/>
  <c r="I619" i="3" s="1"/>
  <c r="I620" i="3" s="1"/>
  <c r="I633" i="3" s="1"/>
  <c r="I634" i="3" s="1"/>
  <c r="I647" i="3" s="1"/>
  <c r="I648" i="3" s="1"/>
  <c r="I661" i="3" s="1"/>
  <c r="I662" i="3" s="1"/>
  <c r="I675" i="3" s="1"/>
  <c r="I676" i="3" s="1"/>
  <c r="I689" i="3" s="1"/>
  <c r="I690" i="3" s="1"/>
  <c r="I703" i="3" s="1"/>
  <c r="I704" i="3" s="1"/>
  <c r="I717" i="3" s="1"/>
  <c r="I718" i="3" s="1"/>
  <c r="I731" i="3" s="1"/>
  <c r="I732" i="3" s="1"/>
  <c r="I745" i="3" s="1"/>
  <c r="I746" i="3" s="1"/>
  <c r="I759" i="3" s="1"/>
  <c r="I760" i="3" s="1"/>
  <c r="I773" i="3" s="1"/>
  <c r="I774" i="3" s="1"/>
  <c r="I787" i="3" s="1"/>
  <c r="I788" i="3" s="1"/>
  <c r="I801" i="3" s="1"/>
  <c r="I802" i="3" s="1"/>
  <c r="I815" i="3" s="1"/>
  <c r="I816" i="3" s="1"/>
  <c r="I829" i="3" s="1"/>
  <c r="I830" i="3" s="1"/>
  <c r="I843" i="3" s="1"/>
  <c r="I844" i="3" s="1"/>
  <c r="I857" i="3" s="1"/>
  <c r="I858" i="3" s="1"/>
  <c r="I871" i="3" s="1"/>
  <c r="I872" i="3" s="1"/>
  <c r="I885" i="3" s="1"/>
  <c r="I886" i="3" s="1"/>
  <c r="I899" i="3" s="1"/>
  <c r="I900" i="3" s="1"/>
  <c r="I913" i="3" s="1"/>
  <c r="I914" i="3" s="1"/>
  <c r="I927" i="3" s="1"/>
  <c r="I928" i="3" s="1"/>
  <c r="I941" i="3" s="1"/>
  <c r="I942" i="3" s="1"/>
  <c r="I955" i="3" s="1"/>
  <c r="I956" i="3" s="1"/>
  <c r="I969" i="3" s="1"/>
  <c r="I970" i="3" s="1"/>
  <c r="I983" i="3" s="1"/>
  <c r="I984" i="3" s="1"/>
  <c r="I997" i="3" s="1"/>
  <c r="I998" i="3" s="1"/>
  <c r="I1011" i="3" s="1"/>
  <c r="I1012" i="3" s="1"/>
  <c r="I1025" i="3" s="1"/>
  <c r="I1026" i="3" s="1"/>
  <c r="I1039" i="3" s="1"/>
  <c r="I1040" i="3" s="1"/>
  <c r="I1053" i="3" s="1"/>
  <c r="I1054" i="3" s="1"/>
  <c r="I1067" i="3" s="1"/>
  <c r="I1068" i="3" s="1"/>
  <c r="I1081" i="3" s="1"/>
  <c r="I1082" i="3" s="1"/>
  <c r="I1095" i="3" s="1"/>
  <c r="I1096" i="3" s="1"/>
  <c r="I1109" i="3" s="1"/>
  <c r="I1110" i="3" s="1"/>
  <c r="I1123" i="3" s="1"/>
  <c r="I1124" i="3" s="1"/>
  <c r="I1137" i="3" s="1"/>
  <c r="I1138" i="3" s="1"/>
  <c r="I1151" i="3" s="1"/>
  <c r="I1152" i="3" s="1"/>
  <c r="I1165" i="3" s="1"/>
  <c r="I1166" i="3" s="1"/>
  <c r="I1179" i="3" s="1"/>
  <c r="I1180" i="3" s="1"/>
  <c r="I1193" i="3" s="1"/>
  <c r="I1194" i="3" s="1"/>
  <c r="I1207" i="3" s="1"/>
  <c r="I1208" i="3" s="1"/>
  <c r="I1221" i="3" s="1"/>
  <c r="I1222" i="3" s="1"/>
  <c r="I1235" i="3" s="1"/>
  <c r="I1236" i="3" s="1"/>
  <c r="I1249" i="3" s="1"/>
  <c r="I1250" i="3" s="1"/>
  <c r="I1263" i="3" s="1"/>
  <c r="I1264" i="3" s="1"/>
  <c r="I1277" i="3" s="1"/>
  <c r="I1278" i="3" s="1"/>
  <c r="I1291" i="3" s="1"/>
  <c r="I1292" i="3" s="1"/>
  <c r="I1305" i="3" s="1"/>
  <c r="I1306" i="3" s="1"/>
  <c r="I1319" i="3" s="1"/>
  <c r="I1320" i="3" s="1"/>
  <c r="I1333" i="3" s="1"/>
  <c r="I1334" i="3" s="1"/>
  <c r="I1347" i="3" s="1"/>
  <c r="I1348" i="3" s="1"/>
  <c r="I1361" i="3" s="1"/>
  <c r="I1362" i="3" s="1"/>
  <c r="I1375" i="3" s="1"/>
  <c r="I1376" i="3" s="1"/>
  <c r="I1389" i="3" s="1"/>
  <c r="I1390" i="3" s="1"/>
  <c r="I1403" i="3" s="1"/>
  <c r="I1404" i="3" s="1"/>
  <c r="I1417" i="3" s="1"/>
  <c r="I1418" i="3" s="1"/>
  <c r="I1431" i="3" s="1"/>
  <c r="I1432" i="3" s="1"/>
  <c r="I1445" i="3" s="1"/>
  <c r="I1446" i="3" s="1"/>
  <c r="I1459" i="3" s="1"/>
  <c r="I1460" i="3" s="1"/>
  <c r="I1473" i="3" s="1"/>
  <c r="I1474" i="3" s="1"/>
  <c r="I1487" i="3" s="1"/>
  <c r="I1488" i="3" s="1"/>
  <c r="I1501" i="3" s="1"/>
  <c r="I1502" i="3" s="1"/>
  <c r="I1515" i="3" s="1"/>
  <c r="I1516" i="3" s="1"/>
  <c r="I1529" i="3" s="1"/>
  <c r="I1530" i="3" s="1"/>
  <c r="A44" i="3" l="1"/>
  <c r="AK32" i="3"/>
  <c r="A29" i="3" s="1"/>
  <c r="BA12" i="3"/>
  <c r="BB11" i="3"/>
  <c r="A8" i="3"/>
  <c r="AB18" i="3"/>
  <c r="AB31" i="3" s="1"/>
  <c r="AB32" i="3" s="1"/>
  <c r="AB45" i="3" s="1"/>
  <c r="AB46" i="3" s="1"/>
  <c r="AB59" i="3" s="1"/>
  <c r="AB60" i="3" s="1"/>
  <c r="AB73" i="3" s="1"/>
  <c r="AB74" i="3" s="1"/>
  <c r="AB87" i="3" s="1"/>
  <c r="AB88" i="3" s="1"/>
  <c r="AB101" i="3" s="1"/>
  <c r="AB102" i="3" s="1"/>
  <c r="AB115" i="3" s="1"/>
  <c r="AB116" i="3" s="1"/>
  <c r="AB129" i="3" s="1"/>
  <c r="AB130" i="3" s="1"/>
  <c r="AB143" i="3" s="1"/>
  <c r="AB144" i="3" s="1"/>
  <c r="AB157" i="3" s="1"/>
  <c r="AB158" i="3" s="1"/>
  <c r="AB171" i="3" s="1"/>
  <c r="AB172" i="3" s="1"/>
  <c r="AB185" i="3" s="1"/>
  <c r="AB186" i="3" s="1"/>
  <c r="AB199" i="3" s="1"/>
  <c r="AB200" i="3" s="1"/>
  <c r="AB213" i="3" s="1"/>
  <c r="AB214" i="3" s="1"/>
  <c r="AB227" i="3" s="1"/>
  <c r="AB228" i="3" s="1"/>
  <c r="AB241" i="3" s="1"/>
  <c r="AB242" i="3" s="1"/>
  <c r="AB255" i="3" s="1"/>
  <c r="AB256" i="3" s="1"/>
  <c r="AB269" i="3" s="1"/>
  <c r="AB270" i="3" s="1"/>
  <c r="AB283" i="3" s="1"/>
  <c r="AB284" i="3" s="1"/>
  <c r="AB297" i="3" s="1"/>
  <c r="AB298" i="3" s="1"/>
  <c r="AB311" i="3" s="1"/>
  <c r="AB312" i="3" s="1"/>
  <c r="AB325" i="3" s="1"/>
  <c r="AB326" i="3" s="1"/>
  <c r="AB339" i="3" s="1"/>
  <c r="AB340" i="3" s="1"/>
  <c r="AB353" i="3" s="1"/>
  <c r="AB354" i="3" s="1"/>
  <c r="AB367" i="3" s="1"/>
  <c r="AB368" i="3" s="1"/>
  <c r="AB381" i="3" s="1"/>
  <c r="AB382" i="3" s="1"/>
  <c r="AB395" i="3" s="1"/>
  <c r="AB396" i="3" s="1"/>
  <c r="AB409" i="3" s="1"/>
  <c r="AB410" i="3" s="1"/>
  <c r="AB423" i="3" s="1"/>
  <c r="AB424" i="3" s="1"/>
  <c r="AB437" i="3" s="1"/>
  <c r="AB438" i="3" s="1"/>
  <c r="AB451" i="3" s="1"/>
  <c r="AB452" i="3" s="1"/>
  <c r="AB465" i="3" s="1"/>
  <c r="AB466" i="3" s="1"/>
  <c r="AB479" i="3" s="1"/>
  <c r="AB480" i="3" s="1"/>
  <c r="AB493" i="3" s="1"/>
  <c r="AB494" i="3" s="1"/>
  <c r="AB507" i="3" s="1"/>
  <c r="AB508" i="3" s="1"/>
  <c r="AB521" i="3" s="1"/>
  <c r="AB522" i="3" s="1"/>
  <c r="AB535" i="3" s="1"/>
  <c r="AB536" i="3" s="1"/>
  <c r="AB549" i="3" s="1"/>
  <c r="AB550" i="3" s="1"/>
  <c r="AB563" i="3" s="1"/>
  <c r="AB564" i="3" s="1"/>
  <c r="AB577" i="3" s="1"/>
  <c r="AB578" i="3" s="1"/>
  <c r="AB591" i="3" s="1"/>
  <c r="AB592" i="3" s="1"/>
  <c r="AB605" i="3" s="1"/>
  <c r="AB606" i="3" s="1"/>
  <c r="AB619" i="3" s="1"/>
  <c r="AB620" i="3" s="1"/>
  <c r="AB633" i="3" s="1"/>
  <c r="AB634" i="3" s="1"/>
  <c r="AB647" i="3" s="1"/>
  <c r="AB648" i="3" s="1"/>
  <c r="AB661" i="3" s="1"/>
  <c r="AB662" i="3" s="1"/>
  <c r="AB675" i="3" s="1"/>
  <c r="AB676" i="3" s="1"/>
  <c r="AB689" i="3" s="1"/>
  <c r="AB690" i="3" s="1"/>
  <c r="AB703" i="3" s="1"/>
  <c r="AB704" i="3" s="1"/>
  <c r="AB717" i="3" s="1"/>
  <c r="AB718" i="3" s="1"/>
  <c r="AB731" i="3" s="1"/>
  <c r="AB732" i="3" s="1"/>
  <c r="AB745" i="3" s="1"/>
  <c r="AB746" i="3" s="1"/>
  <c r="AB759" i="3" s="1"/>
  <c r="AB760" i="3" s="1"/>
  <c r="AB773" i="3" s="1"/>
  <c r="AB774" i="3" s="1"/>
  <c r="AB787" i="3" s="1"/>
  <c r="AB788" i="3" s="1"/>
  <c r="AB801" i="3" s="1"/>
  <c r="AB802" i="3" s="1"/>
  <c r="AB815" i="3" s="1"/>
  <c r="AB816" i="3" s="1"/>
  <c r="AB829" i="3" s="1"/>
  <c r="AB830" i="3" s="1"/>
  <c r="AB843" i="3" s="1"/>
  <c r="AB844" i="3" s="1"/>
  <c r="AB857" i="3" s="1"/>
  <c r="AB858" i="3" s="1"/>
  <c r="AB871" i="3" s="1"/>
  <c r="AB872" i="3" s="1"/>
  <c r="AB885" i="3" s="1"/>
  <c r="AB886" i="3" s="1"/>
  <c r="AB899" i="3" s="1"/>
  <c r="AB900" i="3" s="1"/>
  <c r="AB913" i="3" s="1"/>
  <c r="AB914" i="3" s="1"/>
  <c r="AB927" i="3" s="1"/>
  <c r="AB928" i="3" s="1"/>
  <c r="AB941" i="3" s="1"/>
  <c r="AB942" i="3" s="1"/>
  <c r="AB955" i="3" s="1"/>
  <c r="AB956" i="3" s="1"/>
  <c r="AB969" i="3" s="1"/>
  <c r="AB970" i="3" s="1"/>
  <c r="AB983" i="3" s="1"/>
  <c r="AB984" i="3" s="1"/>
  <c r="AB997" i="3" s="1"/>
  <c r="AB998" i="3" s="1"/>
  <c r="AB1011" i="3" s="1"/>
  <c r="AB1012" i="3" s="1"/>
  <c r="AB1025" i="3" s="1"/>
  <c r="AB1026" i="3" s="1"/>
  <c r="AB1039" i="3" s="1"/>
  <c r="AB1040" i="3" s="1"/>
  <c r="AB1053" i="3" s="1"/>
  <c r="AB1054" i="3" s="1"/>
  <c r="AB1067" i="3" s="1"/>
  <c r="AB1068" i="3" s="1"/>
  <c r="AB1081" i="3" s="1"/>
  <c r="AB1082" i="3" s="1"/>
  <c r="AB1095" i="3" s="1"/>
  <c r="AB1096" i="3" s="1"/>
  <c r="AB1109" i="3" s="1"/>
  <c r="AB1110" i="3" s="1"/>
  <c r="AB1123" i="3" s="1"/>
  <c r="AB1124" i="3" s="1"/>
  <c r="AB1137" i="3" s="1"/>
  <c r="AB1138" i="3" s="1"/>
  <c r="AB1151" i="3" s="1"/>
  <c r="AB1152" i="3" s="1"/>
  <c r="AB1165" i="3" s="1"/>
  <c r="AB1166" i="3" s="1"/>
  <c r="AB1179" i="3" s="1"/>
  <c r="AB1180" i="3" s="1"/>
  <c r="AB1193" i="3" s="1"/>
  <c r="AB1194" i="3" s="1"/>
  <c r="AB1207" i="3" s="1"/>
  <c r="AB1208" i="3" s="1"/>
  <c r="AB1221" i="3" s="1"/>
  <c r="AB1222" i="3" s="1"/>
  <c r="AB1235" i="3" s="1"/>
  <c r="AB1236" i="3" s="1"/>
  <c r="AB1249" i="3" s="1"/>
  <c r="AB1250" i="3" s="1"/>
  <c r="AB1263" i="3" s="1"/>
  <c r="AB1264" i="3" s="1"/>
  <c r="AB1277" i="3" s="1"/>
  <c r="AB1278" i="3" s="1"/>
  <c r="AB1291" i="3" s="1"/>
  <c r="AB1292" i="3" s="1"/>
  <c r="AB1305" i="3" s="1"/>
  <c r="AB1306" i="3" s="1"/>
  <c r="AB1319" i="3" s="1"/>
  <c r="AB1320" i="3" s="1"/>
  <c r="AB1333" i="3" s="1"/>
  <c r="AB1334" i="3" s="1"/>
  <c r="AB1347" i="3" s="1"/>
  <c r="AB1348" i="3" s="1"/>
  <c r="AB1361" i="3" s="1"/>
  <c r="AB1362" i="3" s="1"/>
  <c r="AB1375" i="3" s="1"/>
  <c r="AB1376" i="3" s="1"/>
  <c r="AB1389" i="3" s="1"/>
  <c r="AB1390" i="3" s="1"/>
  <c r="AB1403" i="3" s="1"/>
  <c r="AB1404" i="3" s="1"/>
  <c r="AB1417" i="3" s="1"/>
  <c r="AB1418" i="3" s="1"/>
  <c r="AB1431" i="3" s="1"/>
  <c r="AB1432" i="3" s="1"/>
  <c r="AB1445" i="3" s="1"/>
  <c r="AB1446" i="3" s="1"/>
  <c r="AB1459" i="3" s="1"/>
  <c r="AB1460" i="3" s="1"/>
  <c r="AB1473" i="3" s="1"/>
  <c r="AB1474" i="3" s="1"/>
  <c r="AB1487" i="3" s="1"/>
  <c r="AB1488" i="3" s="1"/>
  <c r="AB1501" i="3" s="1"/>
  <c r="AB1502" i="3" s="1"/>
  <c r="AB1515" i="3" s="1"/>
  <c r="AB1516" i="3" s="1"/>
  <c r="AB1529" i="3" s="1"/>
  <c r="AB1530" i="3" s="1"/>
  <c r="AK46" i="3" l="1"/>
  <c r="A43" i="3" s="1"/>
  <c r="A58" i="3"/>
  <c r="BA13" i="3"/>
  <c r="BB12" i="3"/>
  <c r="A9" i="3"/>
  <c r="AK60" i="3" l="1"/>
  <c r="A57" i="3" s="1"/>
  <c r="A72" i="3"/>
  <c r="U1533" i="3"/>
  <c r="K1532" i="3"/>
  <c r="AG1532" i="3"/>
  <c r="AE1532" i="3"/>
  <c r="AF1532" i="3"/>
  <c r="W1532" i="3"/>
  <c r="L1532" i="3"/>
  <c r="AA1532" i="3"/>
  <c r="N1532" i="3"/>
  <c r="O1532" i="3"/>
  <c r="I1536" i="3"/>
  <c r="M1532" i="3"/>
  <c r="AC1532" i="3"/>
  <c r="Q1532" i="3"/>
  <c r="X1532" i="3"/>
  <c r="J1532" i="3"/>
  <c r="Y1532" i="3"/>
  <c r="AD1532" i="3"/>
  <c r="Z1532" i="3"/>
  <c r="T1532" i="3"/>
  <c r="P1532" i="3"/>
  <c r="S1532" i="3"/>
  <c r="S1543" i="3"/>
  <c r="V1532" i="3"/>
  <c r="V1543" i="3"/>
  <c r="BA14" i="3"/>
  <c r="BB13" i="3"/>
  <c r="A10" i="3"/>
  <c r="AK74" i="3" l="1"/>
  <c r="A71" i="3" s="1"/>
  <c r="A86" i="3"/>
  <c r="U1543" i="3"/>
  <c r="T1533" i="3"/>
  <c r="AB1532" i="3"/>
  <c r="U1532" i="3"/>
  <c r="T1543" i="3"/>
  <c r="BA15" i="3"/>
  <c r="BB14" i="3"/>
  <c r="A11" i="3"/>
  <c r="AK88" i="3" l="1"/>
  <c r="A85" i="3" s="1"/>
  <c r="A100" i="3"/>
  <c r="BA16" i="3"/>
  <c r="BB15" i="3"/>
  <c r="A12" i="3"/>
  <c r="AK102" i="3" l="1"/>
  <c r="A99" i="3" s="1"/>
  <c r="A114" i="3"/>
  <c r="BA17" i="3"/>
  <c r="BB16" i="3"/>
  <c r="A13" i="3"/>
  <c r="AK116" i="3" l="1"/>
  <c r="A113" i="3" s="1"/>
  <c r="A128" i="3"/>
  <c r="BA18" i="3"/>
  <c r="BB17" i="3"/>
  <c r="A14" i="3"/>
  <c r="AK130" i="3" l="1"/>
  <c r="A127" i="3" s="1"/>
  <c r="A142" i="3"/>
  <c r="BA19" i="3"/>
  <c r="BB18" i="3"/>
  <c r="A19" i="3"/>
  <c r="AK144" i="3" l="1"/>
  <c r="A141" i="3" s="1"/>
  <c r="A156" i="3"/>
  <c r="BA20" i="3"/>
  <c r="BB19" i="3"/>
  <c r="A20" i="3"/>
  <c r="AK158" i="3" l="1"/>
  <c r="A155" i="3" s="1"/>
  <c r="A170" i="3"/>
  <c r="BA21" i="3"/>
  <c r="BB20" i="3"/>
  <c r="A21" i="3"/>
  <c r="A184" i="3" l="1"/>
  <c r="AK172" i="3"/>
  <c r="A169" i="3" s="1"/>
  <c r="BA22" i="3"/>
  <c r="BB21" i="3"/>
  <c r="A22" i="3"/>
  <c r="AK186" i="3" l="1"/>
  <c r="A183" i="3" s="1"/>
  <c r="A198" i="3"/>
  <c r="BA23" i="3"/>
  <c r="BB22" i="3"/>
  <c r="A23" i="3"/>
  <c r="A212" i="3" l="1"/>
  <c r="AK200" i="3"/>
  <c r="A197" i="3" s="1"/>
  <c r="BA24" i="3"/>
  <c r="BB23" i="3"/>
  <c r="A24" i="3"/>
  <c r="AK214" i="3" l="1"/>
  <c r="A211" i="3" s="1"/>
  <c r="A226" i="3"/>
  <c r="BA25" i="3"/>
  <c r="BB24" i="3"/>
  <c r="A25" i="3"/>
  <c r="A240" i="3" l="1"/>
  <c r="AK228" i="3"/>
  <c r="A225" i="3" s="1"/>
  <c r="BA26" i="3"/>
  <c r="BB26" i="3" s="1"/>
  <c r="BB25" i="3"/>
  <c r="A26" i="3"/>
  <c r="AK242" i="3" l="1"/>
  <c r="A239" i="3" s="1"/>
  <c r="A254" i="3"/>
  <c r="BA31" i="3"/>
  <c r="BB31" i="3"/>
  <c r="BB28" i="3"/>
  <c r="BA28" i="3" s="1"/>
  <c r="A27" i="3"/>
  <c r="AK256" i="3" l="1"/>
  <c r="A253" i="3" s="1"/>
  <c r="A268" i="3"/>
  <c r="AH1534" i="3"/>
  <c r="AH1535" i="3"/>
  <c r="AH1536" i="3"/>
  <c r="AH1537" i="3"/>
  <c r="P1547" i="3"/>
  <c r="A28" i="3"/>
  <c r="A33" i="3" s="1"/>
  <c r="A34" i="3" s="1"/>
  <c r="A35" i="3" s="1"/>
  <c r="A36" i="3" s="1"/>
  <c r="A37" i="3" s="1"/>
  <c r="A38" i="3" s="1"/>
  <c r="A39" i="3" s="1"/>
  <c r="A40" i="3" s="1"/>
  <c r="A41" i="3" s="1"/>
  <c r="A42" i="3" s="1"/>
  <c r="A47" i="3" s="1"/>
  <c r="A48" i="3" s="1"/>
  <c r="A49" i="3" s="1"/>
  <c r="A50" i="3" s="1"/>
  <c r="A51" i="3" s="1"/>
  <c r="A52" i="3" s="1"/>
  <c r="A53" i="3" s="1"/>
  <c r="A54" i="3" s="1"/>
  <c r="A55" i="3" s="1"/>
  <c r="A56" i="3" s="1"/>
  <c r="A61" i="3" s="1"/>
  <c r="A62" i="3" s="1"/>
  <c r="A63" i="3" s="1"/>
  <c r="A64" i="3" s="1"/>
  <c r="A65" i="3" s="1"/>
  <c r="A66" i="3" s="1"/>
  <c r="A67" i="3" s="1"/>
  <c r="A68" i="3" s="1"/>
  <c r="A69" i="3" s="1"/>
  <c r="A70" i="3" s="1"/>
  <c r="A75" i="3" s="1"/>
  <c r="A76" i="3" s="1"/>
  <c r="A77" i="3" s="1"/>
  <c r="A78" i="3" s="1"/>
  <c r="A79" i="3" s="1"/>
  <c r="A80" i="3" s="1"/>
  <c r="A81" i="3" s="1"/>
  <c r="A82" i="3" s="1"/>
  <c r="A83" i="3" s="1"/>
  <c r="A84" i="3" s="1"/>
  <c r="A89" i="3" s="1"/>
  <c r="A90" i="3" s="1"/>
  <c r="A91" i="3" s="1"/>
  <c r="A92" i="3" s="1"/>
  <c r="A93" i="3" s="1"/>
  <c r="A94" i="3" s="1"/>
  <c r="A95" i="3" s="1"/>
  <c r="A96" i="3" s="1"/>
  <c r="A97" i="3" s="1"/>
  <c r="A98" i="3" s="1"/>
  <c r="A103" i="3" s="1"/>
  <c r="A104" i="3" s="1"/>
  <c r="A105" i="3" s="1"/>
  <c r="A106" i="3" s="1"/>
  <c r="A107" i="3" s="1"/>
  <c r="A108" i="3" s="1"/>
  <c r="A109" i="3" s="1"/>
  <c r="A110" i="3" s="1"/>
  <c r="A111" i="3" s="1"/>
  <c r="A112" i="3" s="1"/>
  <c r="A117" i="3" s="1"/>
  <c r="A118" i="3" s="1"/>
  <c r="A119" i="3" s="1"/>
  <c r="A120" i="3" s="1"/>
  <c r="A121" i="3" s="1"/>
  <c r="A122" i="3" s="1"/>
  <c r="A123" i="3" s="1"/>
  <c r="A124" i="3" s="1"/>
  <c r="A125" i="3" s="1"/>
  <c r="A126" i="3" s="1"/>
  <c r="A131" i="3" s="1"/>
  <c r="A132" i="3" s="1"/>
  <c r="A133" i="3" s="1"/>
  <c r="A134" i="3" s="1"/>
  <c r="A135" i="3" s="1"/>
  <c r="A136" i="3" s="1"/>
  <c r="A137" i="3" s="1"/>
  <c r="A138" i="3" s="1"/>
  <c r="A139" i="3" s="1"/>
  <c r="A140" i="3" s="1"/>
  <c r="A145" i="3" s="1"/>
  <c r="A146" i="3" s="1"/>
  <c r="A147" i="3" s="1"/>
  <c r="A148" i="3" s="1"/>
  <c r="A149" i="3" s="1"/>
  <c r="A150" i="3" s="1"/>
  <c r="A151" i="3" s="1"/>
  <c r="A152" i="3" s="1"/>
  <c r="A153" i="3" s="1"/>
  <c r="A154" i="3" s="1"/>
  <c r="A159" i="3" s="1"/>
  <c r="A160" i="3" s="1"/>
  <c r="A161" i="3" s="1"/>
  <c r="A162" i="3" s="1"/>
  <c r="A163" i="3" s="1"/>
  <c r="A164" i="3" s="1"/>
  <c r="A165" i="3" s="1"/>
  <c r="A166" i="3" s="1"/>
  <c r="A167" i="3" s="1"/>
  <c r="A168" i="3" s="1"/>
  <c r="A173" i="3" s="1"/>
  <c r="A174" i="3" s="1"/>
  <c r="A175" i="3" s="1"/>
  <c r="A176" i="3" s="1"/>
  <c r="A177" i="3" s="1"/>
  <c r="A178" i="3" s="1"/>
  <c r="A179" i="3" s="1"/>
  <c r="A180" i="3" s="1"/>
  <c r="A181" i="3" s="1"/>
  <c r="A182" i="3" s="1"/>
  <c r="A187" i="3" s="1"/>
  <c r="A188" i="3" s="1"/>
  <c r="A189" i="3" s="1"/>
  <c r="A190" i="3" s="1"/>
  <c r="A191" i="3" s="1"/>
  <c r="A192" i="3" s="1"/>
  <c r="A193" i="3" s="1"/>
  <c r="A194" i="3" s="1"/>
  <c r="A195" i="3" s="1"/>
  <c r="A196" i="3" s="1"/>
  <c r="A201" i="3" s="1"/>
  <c r="A202" i="3" s="1"/>
  <c r="A203" i="3" s="1"/>
  <c r="A204" i="3" s="1"/>
  <c r="A205" i="3" s="1"/>
  <c r="A206" i="3" s="1"/>
  <c r="A207" i="3" s="1"/>
  <c r="A208" i="3" s="1"/>
  <c r="A209" i="3" s="1"/>
  <c r="A210" i="3" s="1"/>
  <c r="A215" i="3" s="1"/>
  <c r="A216" i="3" s="1"/>
  <c r="A217" i="3" s="1"/>
  <c r="A218" i="3" s="1"/>
  <c r="A219" i="3" s="1"/>
  <c r="A220" i="3" s="1"/>
  <c r="A221" i="3" s="1"/>
  <c r="A222" i="3" s="1"/>
  <c r="A223" i="3" s="1"/>
  <c r="A224" i="3" s="1"/>
  <c r="A229" i="3" s="1"/>
  <c r="A230" i="3" s="1"/>
  <c r="A231" i="3" s="1"/>
  <c r="A232" i="3" s="1"/>
  <c r="A233" i="3" s="1"/>
  <c r="A234" i="3" s="1"/>
  <c r="A235" i="3" s="1"/>
  <c r="A236" i="3" s="1"/>
  <c r="A237" i="3" s="1"/>
  <c r="A238" i="3" s="1"/>
  <c r="A243" i="3" s="1"/>
  <c r="A244" i="3" s="1"/>
  <c r="A245" i="3" s="1"/>
  <c r="A246" i="3" s="1"/>
  <c r="A247" i="3" s="1"/>
  <c r="A248" i="3" s="1"/>
  <c r="A249" i="3" s="1"/>
  <c r="A250" i="3" s="1"/>
  <c r="A251" i="3" s="1"/>
  <c r="A252" i="3" s="1"/>
  <c r="A257" i="3" s="1"/>
  <c r="A258" i="3" s="1"/>
  <c r="A259" i="3" s="1"/>
  <c r="A260" i="3" s="1"/>
  <c r="A261" i="3" s="1"/>
  <c r="A262" i="3" s="1"/>
  <c r="A263" i="3" s="1"/>
  <c r="A264" i="3" s="1"/>
  <c r="A265" i="3" s="1"/>
  <c r="A266" i="3" s="1"/>
  <c r="A271" i="3" s="1"/>
  <c r="A272" i="3" s="1"/>
  <c r="A273" i="3" s="1"/>
  <c r="A274" i="3" s="1"/>
  <c r="A275" i="3" s="1"/>
  <c r="A276" i="3" s="1"/>
  <c r="A277" i="3" s="1"/>
  <c r="A278" i="3" s="1"/>
  <c r="A279" i="3" s="1"/>
  <c r="A280" i="3" s="1"/>
  <c r="A285" i="3" s="1"/>
  <c r="A286" i="3" s="1"/>
  <c r="A287" i="3" s="1"/>
  <c r="A288" i="3" s="1"/>
  <c r="A289" i="3" s="1"/>
  <c r="A290" i="3" s="1"/>
  <c r="A291" i="3" s="1"/>
  <c r="A292" i="3" s="1"/>
  <c r="A293" i="3" s="1"/>
  <c r="A294" i="3" s="1"/>
  <c r="A299" i="3" s="1"/>
  <c r="A300" i="3" s="1"/>
  <c r="A301" i="3" s="1"/>
  <c r="A302" i="3" s="1"/>
  <c r="A303" i="3" s="1"/>
  <c r="A304" i="3" s="1"/>
  <c r="A305" i="3" s="1"/>
  <c r="A306" i="3" s="1"/>
  <c r="A307" i="3" s="1"/>
  <c r="A308" i="3" s="1"/>
  <c r="A313" i="3" s="1"/>
  <c r="A314" i="3" s="1"/>
  <c r="A315" i="3" s="1"/>
  <c r="A316" i="3" s="1"/>
  <c r="A317" i="3" s="1"/>
  <c r="A318" i="3" s="1"/>
  <c r="A319" i="3" s="1"/>
  <c r="A320" i="3" s="1"/>
  <c r="A321" i="3" s="1"/>
  <c r="A322" i="3" s="1"/>
  <c r="A327" i="3" s="1"/>
  <c r="A328" i="3" s="1"/>
  <c r="A329" i="3" s="1"/>
  <c r="A330" i="3" s="1"/>
  <c r="A331" i="3" s="1"/>
  <c r="A332" i="3" s="1"/>
  <c r="A333" i="3" s="1"/>
  <c r="A334" i="3" s="1"/>
  <c r="A335" i="3" s="1"/>
  <c r="A336" i="3" s="1"/>
  <c r="A341" i="3" s="1"/>
  <c r="A342" i="3" s="1"/>
  <c r="A343" i="3" s="1"/>
  <c r="A344" i="3" s="1"/>
  <c r="A345" i="3" s="1"/>
  <c r="A346" i="3" s="1"/>
  <c r="A347" i="3" s="1"/>
  <c r="A348" i="3" s="1"/>
  <c r="A349" i="3" s="1"/>
  <c r="A350" i="3" s="1"/>
  <c r="A355" i="3" s="1"/>
  <c r="A356" i="3" s="1"/>
  <c r="A357" i="3" s="1"/>
  <c r="A358" i="3" s="1"/>
  <c r="A359" i="3" s="1"/>
  <c r="A360" i="3" s="1"/>
  <c r="A361" i="3" s="1"/>
  <c r="A362" i="3" s="1"/>
  <c r="A363" i="3" s="1"/>
  <c r="A364" i="3" s="1"/>
  <c r="A369" i="3" s="1"/>
  <c r="A370" i="3" s="1"/>
  <c r="A371" i="3" s="1"/>
  <c r="A372" i="3" s="1"/>
  <c r="A373" i="3" s="1"/>
  <c r="A374" i="3" s="1"/>
  <c r="A375" i="3" s="1"/>
  <c r="A376" i="3" s="1"/>
  <c r="A377" i="3" s="1"/>
  <c r="A378" i="3" s="1"/>
  <c r="A383" i="3" s="1"/>
  <c r="A384" i="3" s="1"/>
  <c r="A385" i="3" s="1"/>
  <c r="A386" i="3" s="1"/>
  <c r="A387" i="3" s="1"/>
  <c r="A388" i="3" s="1"/>
  <c r="A389" i="3" s="1"/>
  <c r="A390" i="3" s="1"/>
  <c r="A391" i="3" s="1"/>
  <c r="A392" i="3" s="1"/>
  <c r="A397" i="3" s="1"/>
  <c r="A398" i="3" s="1"/>
  <c r="A399" i="3" s="1"/>
  <c r="A400" i="3" s="1"/>
  <c r="A401" i="3" s="1"/>
  <c r="A402" i="3" s="1"/>
  <c r="A403" i="3" s="1"/>
  <c r="A404" i="3" s="1"/>
  <c r="A405" i="3" s="1"/>
  <c r="A406" i="3" s="1"/>
  <c r="A411" i="3" s="1"/>
  <c r="A412" i="3" s="1"/>
  <c r="A413" i="3" s="1"/>
  <c r="A414" i="3" s="1"/>
  <c r="A415" i="3" s="1"/>
  <c r="A416" i="3" s="1"/>
  <c r="A417" i="3" s="1"/>
  <c r="A418" i="3" s="1"/>
  <c r="A419" i="3" s="1"/>
  <c r="A420" i="3" s="1"/>
  <c r="A425" i="3" s="1"/>
  <c r="A426" i="3" s="1"/>
  <c r="A427" i="3" s="1"/>
  <c r="A428" i="3" s="1"/>
  <c r="A429" i="3" s="1"/>
  <c r="A430" i="3" s="1"/>
  <c r="A431" i="3" s="1"/>
  <c r="A432" i="3" s="1"/>
  <c r="A433" i="3" s="1"/>
  <c r="A434" i="3" s="1"/>
  <c r="A439" i="3" s="1"/>
  <c r="A440" i="3" s="1"/>
  <c r="A441" i="3" s="1"/>
  <c r="A442" i="3" s="1"/>
  <c r="A443" i="3" s="1"/>
  <c r="A444" i="3" s="1"/>
  <c r="A445" i="3" s="1"/>
  <c r="A446" i="3" s="1"/>
  <c r="A447" i="3" s="1"/>
  <c r="A448" i="3" s="1"/>
  <c r="A453" i="3" s="1"/>
  <c r="A454" i="3" s="1"/>
  <c r="A455" i="3" s="1"/>
  <c r="A456" i="3" s="1"/>
  <c r="A457" i="3" s="1"/>
  <c r="A458" i="3" s="1"/>
  <c r="A459" i="3" s="1"/>
  <c r="A460" i="3" s="1"/>
  <c r="A461" i="3" s="1"/>
  <c r="A462" i="3" s="1"/>
  <c r="A467" i="3" s="1"/>
  <c r="A468" i="3" s="1"/>
  <c r="A469" i="3" s="1"/>
  <c r="A470" i="3" s="1"/>
  <c r="A471" i="3" s="1"/>
  <c r="A472" i="3" s="1"/>
  <c r="A473" i="3" s="1"/>
  <c r="A474" i="3" s="1"/>
  <c r="A475" i="3" s="1"/>
  <c r="A476" i="3" s="1"/>
  <c r="A481" i="3" s="1"/>
  <c r="A482" i="3" s="1"/>
  <c r="A483" i="3" s="1"/>
  <c r="A484" i="3" s="1"/>
  <c r="A485" i="3" s="1"/>
  <c r="A486" i="3" s="1"/>
  <c r="A487" i="3" s="1"/>
  <c r="A488" i="3" s="1"/>
  <c r="A489" i="3" s="1"/>
  <c r="A490" i="3" s="1"/>
  <c r="A495" i="3" s="1"/>
  <c r="A496" i="3" s="1"/>
  <c r="A497" i="3" s="1"/>
  <c r="A498" i="3" s="1"/>
  <c r="A499" i="3" s="1"/>
  <c r="A500" i="3" s="1"/>
  <c r="A501" i="3" s="1"/>
  <c r="A502" i="3" s="1"/>
  <c r="A503" i="3" s="1"/>
  <c r="A504" i="3" s="1"/>
  <c r="A509" i="3" s="1"/>
  <c r="A510" i="3" s="1"/>
  <c r="A511" i="3" s="1"/>
  <c r="A512" i="3" s="1"/>
  <c r="A513" i="3" s="1"/>
  <c r="A514" i="3" s="1"/>
  <c r="A515" i="3" s="1"/>
  <c r="A516" i="3" s="1"/>
  <c r="A517" i="3" s="1"/>
  <c r="A518" i="3" s="1"/>
  <c r="A523" i="3" s="1"/>
  <c r="A524" i="3" s="1"/>
  <c r="A525" i="3" s="1"/>
  <c r="A526" i="3" s="1"/>
  <c r="A527" i="3" s="1"/>
  <c r="A528" i="3" s="1"/>
  <c r="A529" i="3" s="1"/>
  <c r="A530" i="3" s="1"/>
  <c r="A531" i="3" s="1"/>
  <c r="A532" i="3" s="1"/>
  <c r="A537" i="3" s="1"/>
  <c r="A538" i="3" s="1"/>
  <c r="A539" i="3" s="1"/>
  <c r="A540" i="3" s="1"/>
  <c r="A541" i="3" s="1"/>
  <c r="A542" i="3" s="1"/>
  <c r="A543" i="3" s="1"/>
  <c r="A544" i="3" s="1"/>
  <c r="A545" i="3" s="1"/>
  <c r="A546" i="3" s="1"/>
  <c r="A551" i="3" s="1"/>
  <c r="A552" i="3" s="1"/>
  <c r="A553" i="3" s="1"/>
  <c r="A554" i="3" s="1"/>
  <c r="A555" i="3" s="1"/>
  <c r="A556" i="3" s="1"/>
  <c r="A557" i="3" s="1"/>
  <c r="A558" i="3" s="1"/>
  <c r="A559" i="3" s="1"/>
  <c r="A560" i="3" s="1"/>
  <c r="A565" i="3" s="1"/>
  <c r="A566" i="3" s="1"/>
  <c r="A567" i="3" s="1"/>
  <c r="A568" i="3" s="1"/>
  <c r="A569" i="3" s="1"/>
  <c r="A570" i="3" s="1"/>
  <c r="A571" i="3" s="1"/>
  <c r="A572" i="3" s="1"/>
  <c r="A573" i="3" s="1"/>
  <c r="A574" i="3" s="1"/>
  <c r="A579" i="3" s="1"/>
  <c r="A580" i="3" s="1"/>
  <c r="A581" i="3" s="1"/>
  <c r="A582" i="3" s="1"/>
  <c r="A583" i="3" s="1"/>
  <c r="A584" i="3" s="1"/>
  <c r="A585" i="3" s="1"/>
  <c r="A586" i="3" s="1"/>
  <c r="A587" i="3" s="1"/>
  <c r="A588" i="3" s="1"/>
  <c r="A593" i="3" s="1"/>
  <c r="A594" i="3" s="1"/>
  <c r="A595" i="3" s="1"/>
  <c r="A596" i="3" s="1"/>
  <c r="A597" i="3" s="1"/>
  <c r="A598" i="3" s="1"/>
  <c r="A599" i="3" s="1"/>
  <c r="A600" i="3" s="1"/>
  <c r="A601" i="3" s="1"/>
  <c r="A602" i="3" s="1"/>
  <c r="A607" i="3" s="1"/>
  <c r="A608" i="3" s="1"/>
  <c r="A609" i="3" s="1"/>
  <c r="A610" i="3" s="1"/>
  <c r="A611" i="3" s="1"/>
  <c r="A612" i="3" s="1"/>
  <c r="A613" i="3" s="1"/>
  <c r="A614" i="3" s="1"/>
  <c r="A615" i="3" s="1"/>
  <c r="A616" i="3" s="1"/>
  <c r="A621" i="3" s="1"/>
  <c r="A622" i="3" s="1"/>
  <c r="A623" i="3" s="1"/>
  <c r="A624" i="3" s="1"/>
  <c r="A625" i="3" s="1"/>
  <c r="A626" i="3" s="1"/>
  <c r="A627" i="3" s="1"/>
  <c r="A628" i="3" s="1"/>
  <c r="A629" i="3" s="1"/>
  <c r="A630" i="3" s="1"/>
  <c r="A635" i="3" s="1"/>
  <c r="A636" i="3" s="1"/>
  <c r="A637" i="3" s="1"/>
  <c r="A638" i="3" s="1"/>
  <c r="A639" i="3" s="1"/>
  <c r="A640" i="3" s="1"/>
  <c r="A641" i="3" s="1"/>
  <c r="A642" i="3" s="1"/>
  <c r="A643" i="3" s="1"/>
  <c r="A644" i="3" s="1"/>
  <c r="A649" i="3" s="1"/>
  <c r="A650" i="3" s="1"/>
  <c r="A651" i="3" s="1"/>
  <c r="A652" i="3" s="1"/>
  <c r="A653" i="3" s="1"/>
  <c r="A654" i="3" s="1"/>
  <c r="A655" i="3" s="1"/>
  <c r="A656" i="3" s="1"/>
  <c r="A657" i="3" s="1"/>
  <c r="A658" i="3" s="1"/>
  <c r="A663" i="3" s="1"/>
  <c r="A664" i="3" s="1"/>
  <c r="A665" i="3" s="1"/>
  <c r="A666" i="3" s="1"/>
  <c r="A667" i="3" s="1"/>
  <c r="A668" i="3" s="1"/>
  <c r="A669" i="3" s="1"/>
  <c r="A670" i="3" s="1"/>
  <c r="A671" i="3" s="1"/>
  <c r="A672" i="3" s="1"/>
  <c r="A677" i="3" s="1"/>
  <c r="A678" i="3" s="1"/>
  <c r="A679" i="3" s="1"/>
  <c r="A680" i="3" s="1"/>
  <c r="A681" i="3" s="1"/>
  <c r="A682" i="3" s="1"/>
  <c r="A683" i="3" s="1"/>
  <c r="A684" i="3" s="1"/>
  <c r="A685" i="3" s="1"/>
  <c r="A686" i="3" s="1"/>
  <c r="A691" i="3" s="1"/>
  <c r="A692" i="3" s="1"/>
  <c r="A693" i="3" s="1"/>
  <c r="A694" i="3" s="1"/>
  <c r="A695" i="3" s="1"/>
  <c r="A696" i="3" s="1"/>
  <c r="A697" i="3" s="1"/>
  <c r="A698" i="3" s="1"/>
  <c r="A699" i="3" s="1"/>
  <c r="A700" i="3" s="1"/>
  <c r="A705" i="3" s="1"/>
  <c r="A706" i="3" s="1"/>
  <c r="A707" i="3" s="1"/>
  <c r="A708" i="3" s="1"/>
  <c r="A709" i="3" s="1"/>
  <c r="A710" i="3" s="1"/>
  <c r="A711" i="3" s="1"/>
  <c r="A712" i="3" s="1"/>
  <c r="A713" i="3" s="1"/>
  <c r="A714" i="3" s="1"/>
  <c r="A719" i="3" s="1"/>
  <c r="A720" i="3" s="1"/>
  <c r="A721" i="3" s="1"/>
  <c r="A722" i="3" s="1"/>
  <c r="A723" i="3" s="1"/>
  <c r="A724" i="3" s="1"/>
  <c r="A725" i="3" s="1"/>
  <c r="A726" i="3" s="1"/>
  <c r="A727" i="3" s="1"/>
  <c r="A728" i="3" s="1"/>
  <c r="A733" i="3" s="1"/>
  <c r="A734" i="3" s="1"/>
  <c r="A735" i="3" s="1"/>
  <c r="A736" i="3" s="1"/>
  <c r="A737" i="3" s="1"/>
  <c r="A738" i="3" s="1"/>
  <c r="A739" i="3" s="1"/>
  <c r="A740" i="3" s="1"/>
  <c r="A741" i="3" s="1"/>
  <c r="A742" i="3" s="1"/>
  <c r="A747" i="3" s="1"/>
  <c r="A748" i="3" s="1"/>
  <c r="A749" i="3" s="1"/>
  <c r="A750" i="3" s="1"/>
  <c r="A751" i="3" s="1"/>
  <c r="A752" i="3" s="1"/>
  <c r="A753" i="3" s="1"/>
  <c r="A754" i="3" s="1"/>
  <c r="A755" i="3" s="1"/>
  <c r="A756" i="3" s="1"/>
  <c r="A761" i="3" s="1"/>
  <c r="A762" i="3" s="1"/>
  <c r="A763" i="3" s="1"/>
  <c r="A764" i="3" s="1"/>
  <c r="A765" i="3" s="1"/>
  <c r="A766" i="3" s="1"/>
  <c r="A767" i="3" s="1"/>
  <c r="A768" i="3" s="1"/>
  <c r="A769" i="3" s="1"/>
  <c r="A770" i="3" s="1"/>
  <c r="A775" i="3" s="1"/>
  <c r="A776" i="3" s="1"/>
  <c r="A777" i="3" s="1"/>
  <c r="A778" i="3" s="1"/>
  <c r="A779" i="3" s="1"/>
  <c r="A780" i="3" s="1"/>
  <c r="A781" i="3" s="1"/>
  <c r="A782" i="3" s="1"/>
  <c r="A783" i="3" s="1"/>
  <c r="A784" i="3" s="1"/>
  <c r="A789" i="3" s="1"/>
  <c r="A790" i="3" s="1"/>
  <c r="A791" i="3" s="1"/>
  <c r="A792" i="3" s="1"/>
  <c r="A793" i="3" s="1"/>
  <c r="A794" i="3" s="1"/>
  <c r="A795" i="3" s="1"/>
  <c r="A796" i="3" s="1"/>
  <c r="A797" i="3" s="1"/>
  <c r="A798" i="3" s="1"/>
  <c r="A803" i="3" s="1"/>
  <c r="A804" i="3" s="1"/>
  <c r="A805" i="3" s="1"/>
  <c r="A806" i="3" s="1"/>
  <c r="A807" i="3" s="1"/>
  <c r="A808" i="3" s="1"/>
  <c r="A809" i="3" s="1"/>
  <c r="A810" i="3" s="1"/>
  <c r="A811" i="3" s="1"/>
  <c r="A812" i="3" s="1"/>
  <c r="A817" i="3" s="1"/>
  <c r="A818" i="3" s="1"/>
  <c r="A819" i="3" s="1"/>
  <c r="A820" i="3" s="1"/>
  <c r="A821" i="3" s="1"/>
  <c r="A822" i="3" s="1"/>
  <c r="A823" i="3" s="1"/>
  <c r="A824" i="3" s="1"/>
  <c r="A825" i="3" s="1"/>
  <c r="A826" i="3" s="1"/>
  <c r="A831" i="3" s="1"/>
  <c r="A832" i="3" s="1"/>
  <c r="A833" i="3" s="1"/>
  <c r="A834" i="3" s="1"/>
  <c r="A835" i="3" s="1"/>
  <c r="A836" i="3" s="1"/>
  <c r="A837" i="3" s="1"/>
  <c r="A838" i="3" s="1"/>
  <c r="A839" i="3" s="1"/>
  <c r="A840" i="3" s="1"/>
  <c r="A845" i="3" s="1"/>
  <c r="A846" i="3" s="1"/>
  <c r="A847" i="3" s="1"/>
  <c r="A848" i="3" s="1"/>
  <c r="A849" i="3" s="1"/>
  <c r="A850" i="3" s="1"/>
  <c r="A851" i="3" s="1"/>
  <c r="A852" i="3" s="1"/>
  <c r="A853" i="3" s="1"/>
  <c r="A854" i="3" s="1"/>
  <c r="A859" i="3" s="1"/>
  <c r="A860" i="3" s="1"/>
  <c r="A861" i="3" s="1"/>
  <c r="A862" i="3" s="1"/>
  <c r="A863" i="3" s="1"/>
  <c r="A864" i="3" s="1"/>
  <c r="A865" i="3" s="1"/>
  <c r="A866" i="3" s="1"/>
  <c r="A867" i="3" s="1"/>
  <c r="A868" i="3" s="1"/>
  <c r="A873" i="3" s="1"/>
  <c r="A874" i="3" s="1"/>
  <c r="A875" i="3" s="1"/>
  <c r="A876" i="3" s="1"/>
  <c r="A877" i="3" s="1"/>
  <c r="A878" i="3" s="1"/>
  <c r="A879" i="3" s="1"/>
  <c r="A880" i="3" s="1"/>
  <c r="A881" i="3" s="1"/>
  <c r="A882" i="3" s="1"/>
  <c r="A887" i="3" s="1"/>
  <c r="A888" i="3" s="1"/>
  <c r="A889" i="3" s="1"/>
  <c r="A890" i="3" s="1"/>
  <c r="A891" i="3" s="1"/>
  <c r="A892" i="3" s="1"/>
  <c r="A893" i="3" s="1"/>
  <c r="A894" i="3" s="1"/>
  <c r="A895" i="3" s="1"/>
  <c r="A896" i="3" s="1"/>
  <c r="A901" i="3" s="1"/>
  <c r="A902" i="3" s="1"/>
  <c r="A903" i="3" s="1"/>
  <c r="A904" i="3" s="1"/>
  <c r="A905" i="3" s="1"/>
  <c r="A906" i="3" s="1"/>
  <c r="A907" i="3" s="1"/>
  <c r="A908" i="3" s="1"/>
  <c r="A909" i="3" s="1"/>
  <c r="A910" i="3" s="1"/>
  <c r="A915" i="3" s="1"/>
  <c r="A916" i="3" s="1"/>
  <c r="A917" i="3" s="1"/>
  <c r="A918" i="3" s="1"/>
  <c r="A919" i="3" s="1"/>
  <c r="A920" i="3" s="1"/>
  <c r="A921" i="3" s="1"/>
  <c r="A922" i="3" s="1"/>
  <c r="A923" i="3" s="1"/>
  <c r="A924" i="3" s="1"/>
  <c r="A929" i="3" s="1"/>
  <c r="A930" i="3" s="1"/>
  <c r="A931" i="3" s="1"/>
  <c r="A932" i="3" s="1"/>
  <c r="A933" i="3" s="1"/>
  <c r="A934" i="3" s="1"/>
  <c r="A935" i="3" s="1"/>
  <c r="A936" i="3" s="1"/>
  <c r="A937" i="3" s="1"/>
  <c r="A938" i="3" s="1"/>
  <c r="A943" i="3" s="1"/>
  <c r="A944" i="3" s="1"/>
  <c r="A945" i="3" s="1"/>
  <c r="A946" i="3" s="1"/>
  <c r="A947" i="3" s="1"/>
  <c r="A948" i="3" s="1"/>
  <c r="A949" i="3" s="1"/>
  <c r="A950" i="3" s="1"/>
  <c r="A951" i="3" s="1"/>
  <c r="A952" i="3" s="1"/>
  <c r="A957" i="3" s="1"/>
  <c r="A958" i="3" s="1"/>
  <c r="A959" i="3" s="1"/>
  <c r="A960" i="3" s="1"/>
  <c r="A961" i="3" s="1"/>
  <c r="A962" i="3" s="1"/>
  <c r="A963" i="3" s="1"/>
  <c r="A964" i="3" s="1"/>
  <c r="A965" i="3" s="1"/>
  <c r="A966" i="3" s="1"/>
  <c r="A971" i="3" s="1"/>
  <c r="A972" i="3" s="1"/>
  <c r="A973" i="3" s="1"/>
  <c r="A974" i="3" s="1"/>
  <c r="A975" i="3" s="1"/>
  <c r="A976" i="3" s="1"/>
  <c r="A977" i="3" s="1"/>
  <c r="A978" i="3" s="1"/>
  <c r="A979" i="3" s="1"/>
  <c r="A980" i="3" s="1"/>
  <c r="A985" i="3" s="1"/>
  <c r="A986" i="3" s="1"/>
  <c r="A987" i="3" s="1"/>
  <c r="A988" i="3" s="1"/>
  <c r="A989" i="3" s="1"/>
  <c r="A990" i="3" s="1"/>
  <c r="A991" i="3" s="1"/>
  <c r="A992" i="3" s="1"/>
  <c r="A993" i="3" s="1"/>
  <c r="A994" i="3" s="1"/>
  <c r="A999" i="3" s="1"/>
  <c r="A1000" i="3" s="1"/>
  <c r="A1001" i="3" s="1"/>
  <c r="A1002" i="3" s="1"/>
  <c r="A1003" i="3" s="1"/>
  <c r="A1004" i="3" s="1"/>
  <c r="A1005" i="3" s="1"/>
  <c r="A1006" i="3" s="1"/>
  <c r="A1007" i="3" s="1"/>
  <c r="A1008" i="3" s="1"/>
  <c r="A1013" i="3" s="1"/>
  <c r="A1014" i="3" s="1"/>
  <c r="A1015" i="3" s="1"/>
  <c r="A1016" i="3" s="1"/>
  <c r="A1017" i="3" s="1"/>
  <c r="A1018" i="3" s="1"/>
  <c r="A1019" i="3" s="1"/>
  <c r="A1020" i="3" s="1"/>
  <c r="A1021" i="3" s="1"/>
  <c r="A1022" i="3" s="1"/>
  <c r="A1027" i="3" s="1"/>
  <c r="A1028" i="3" s="1"/>
  <c r="A1029" i="3" s="1"/>
  <c r="A1030" i="3" s="1"/>
  <c r="A1031" i="3" s="1"/>
  <c r="A1032" i="3" s="1"/>
  <c r="A1033" i="3" s="1"/>
  <c r="A1034" i="3" s="1"/>
  <c r="A1035" i="3" s="1"/>
  <c r="A1036" i="3" s="1"/>
  <c r="A1041" i="3" s="1"/>
  <c r="A1042" i="3" s="1"/>
  <c r="A1043" i="3" s="1"/>
  <c r="A1044" i="3" s="1"/>
  <c r="A1045" i="3" s="1"/>
  <c r="A1046" i="3" s="1"/>
  <c r="A1047" i="3" s="1"/>
  <c r="A1048" i="3" s="1"/>
  <c r="A1049" i="3" s="1"/>
  <c r="A1050" i="3" s="1"/>
  <c r="A1055" i="3" s="1"/>
  <c r="A1056" i="3" s="1"/>
  <c r="A1057" i="3" s="1"/>
  <c r="A1058" i="3" s="1"/>
  <c r="A1059" i="3" s="1"/>
  <c r="A1060" i="3" s="1"/>
  <c r="A1061" i="3" s="1"/>
  <c r="A1062" i="3" s="1"/>
  <c r="A1063" i="3" s="1"/>
  <c r="A1064" i="3" s="1"/>
  <c r="A1069" i="3" s="1"/>
  <c r="A1070" i="3" s="1"/>
  <c r="A1071" i="3" s="1"/>
  <c r="A1072" i="3" s="1"/>
  <c r="A1073" i="3" s="1"/>
  <c r="A1074" i="3" s="1"/>
  <c r="A1075" i="3" s="1"/>
  <c r="A1076" i="3" s="1"/>
  <c r="A1077" i="3" s="1"/>
  <c r="A1078" i="3" s="1"/>
  <c r="A1083" i="3" s="1"/>
  <c r="A1084" i="3" s="1"/>
  <c r="A1085" i="3" s="1"/>
  <c r="A1086" i="3" s="1"/>
  <c r="A1087" i="3" s="1"/>
  <c r="A1088" i="3" s="1"/>
  <c r="A1089" i="3" s="1"/>
  <c r="A1090" i="3" s="1"/>
  <c r="A1091" i="3" s="1"/>
  <c r="A1092" i="3" s="1"/>
  <c r="A1097" i="3" s="1"/>
  <c r="A1098" i="3" s="1"/>
  <c r="A1099" i="3" s="1"/>
  <c r="A1100" i="3" s="1"/>
  <c r="A1101" i="3" s="1"/>
  <c r="A1102" i="3" s="1"/>
  <c r="A1103" i="3" s="1"/>
  <c r="A1104" i="3" s="1"/>
  <c r="A1105" i="3" s="1"/>
  <c r="A1106" i="3" s="1"/>
  <c r="A1111" i="3" s="1"/>
  <c r="A1112" i="3" s="1"/>
  <c r="A1113" i="3" s="1"/>
  <c r="A1114" i="3" s="1"/>
  <c r="A1115" i="3" s="1"/>
  <c r="A1116" i="3" s="1"/>
  <c r="A1117" i="3" s="1"/>
  <c r="A1118" i="3" s="1"/>
  <c r="A1119" i="3" s="1"/>
  <c r="A1120" i="3" s="1"/>
  <c r="A1125" i="3" s="1"/>
  <c r="A1126" i="3" s="1"/>
  <c r="A1127" i="3" s="1"/>
  <c r="A1128" i="3" s="1"/>
  <c r="A1129" i="3" s="1"/>
  <c r="A1130" i="3" s="1"/>
  <c r="A1131" i="3" s="1"/>
  <c r="A1132" i="3" s="1"/>
  <c r="A1133" i="3" s="1"/>
  <c r="A1134" i="3" s="1"/>
  <c r="A1139" i="3" s="1"/>
  <c r="A1140" i="3" s="1"/>
  <c r="A1141" i="3" s="1"/>
  <c r="A1142" i="3" s="1"/>
  <c r="A1143" i="3" s="1"/>
  <c r="A1144" i="3" s="1"/>
  <c r="A1145" i="3" s="1"/>
  <c r="A1146" i="3" s="1"/>
  <c r="A1147" i="3" s="1"/>
  <c r="A1148" i="3" s="1"/>
  <c r="A1153" i="3" s="1"/>
  <c r="A1154" i="3" s="1"/>
  <c r="A1155" i="3" s="1"/>
  <c r="A1156" i="3" s="1"/>
  <c r="A1157" i="3" s="1"/>
  <c r="A1158" i="3" s="1"/>
  <c r="A1159" i="3" s="1"/>
  <c r="A1160" i="3" s="1"/>
  <c r="A1161" i="3" s="1"/>
  <c r="A1162" i="3" s="1"/>
  <c r="A1167" i="3" s="1"/>
  <c r="A1168" i="3" s="1"/>
  <c r="A1169" i="3" s="1"/>
  <c r="A1170" i="3" s="1"/>
  <c r="A1171" i="3" s="1"/>
  <c r="A1172" i="3" s="1"/>
  <c r="A1173" i="3" s="1"/>
  <c r="A1174" i="3" s="1"/>
  <c r="A1175" i="3" s="1"/>
  <c r="A1176" i="3" s="1"/>
  <c r="A1181" i="3" s="1"/>
  <c r="A1182" i="3" s="1"/>
  <c r="A1183" i="3" s="1"/>
  <c r="A1184" i="3" s="1"/>
  <c r="A1185" i="3" s="1"/>
  <c r="A1186" i="3" s="1"/>
  <c r="A1187" i="3" s="1"/>
  <c r="A1188" i="3" s="1"/>
  <c r="A1189" i="3" s="1"/>
  <c r="A1190" i="3" s="1"/>
  <c r="A1195" i="3" s="1"/>
  <c r="A1196" i="3" s="1"/>
  <c r="A1197" i="3" s="1"/>
  <c r="A1198" i="3" s="1"/>
  <c r="A1199" i="3" s="1"/>
  <c r="A1200" i="3" s="1"/>
  <c r="A1201" i="3" s="1"/>
  <c r="A1202" i="3" s="1"/>
  <c r="A1203" i="3" s="1"/>
  <c r="A1204" i="3" s="1"/>
  <c r="A1209" i="3" s="1"/>
  <c r="A1210" i="3" s="1"/>
  <c r="A1211" i="3" s="1"/>
  <c r="A1212" i="3" s="1"/>
  <c r="A1213" i="3" s="1"/>
  <c r="A1214" i="3" s="1"/>
  <c r="A1215" i="3" s="1"/>
  <c r="A1216" i="3" s="1"/>
  <c r="A1217" i="3" s="1"/>
  <c r="A1218" i="3" s="1"/>
  <c r="A1223" i="3" s="1"/>
  <c r="A1224" i="3" s="1"/>
  <c r="A1225" i="3" s="1"/>
  <c r="A1226" i="3" s="1"/>
  <c r="A1227" i="3" s="1"/>
  <c r="A1228" i="3" s="1"/>
  <c r="A1229" i="3" s="1"/>
  <c r="A1230" i="3" s="1"/>
  <c r="A1231" i="3" s="1"/>
  <c r="A1232" i="3" s="1"/>
  <c r="A1237" i="3" s="1"/>
  <c r="A1238" i="3" s="1"/>
  <c r="A1239" i="3" s="1"/>
  <c r="A1240" i="3" s="1"/>
  <c r="A1241" i="3" s="1"/>
  <c r="A1242" i="3" s="1"/>
  <c r="A1243" i="3" s="1"/>
  <c r="A1244" i="3" s="1"/>
  <c r="A1245" i="3" s="1"/>
  <c r="A1246" i="3" s="1"/>
  <c r="A1251" i="3" s="1"/>
  <c r="A1252" i="3" s="1"/>
  <c r="A1253" i="3" s="1"/>
  <c r="A1254" i="3" s="1"/>
  <c r="A1255" i="3" s="1"/>
  <c r="A1256" i="3" s="1"/>
  <c r="A1257" i="3" s="1"/>
  <c r="A1258" i="3" s="1"/>
  <c r="A1259" i="3" s="1"/>
  <c r="A1260" i="3" s="1"/>
  <c r="A1265" i="3" s="1"/>
  <c r="A1266" i="3" s="1"/>
  <c r="A1267" i="3" s="1"/>
  <c r="A1268" i="3" s="1"/>
  <c r="A1269" i="3" s="1"/>
  <c r="A1270" i="3" s="1"/>
  <c r="A1271" i="3" s="1"/>
  <c r="A1272" i="3" s="1"/>
  <c r="A1273" i="3" s="1"/>
  <c r="A1274" i="3" s="1"/>
  <c r="A1279" i="3" s="1"/>
  <c r="A1280" i="3" s="1"/>
  <c r="A1281" i="3" s="1"/>
  <c r="A1282" i="3" s="1"/>
  <c r="A1283" i="3" s="1"/>
  <c r="A1284" i="3" s="1"/>
  <c r="A1285" i="3" s="1"/>
  <c r="A1286" i="3" s="1"/>
  <c r="A1287" i="3" s="1"/>
  <c r="A1288" i="3" s="1"/>
  <c r="A1293" i="3" s="1"/>
  <c r="A1294" i="3" s="1"/>
  <c r="A1295" i="3" s="1"/>
  <c r="A1296" i="3" s="1"/>
  <c r="A1297" i="3" s="1"/>
  <c r="A1298" i="3" s="1"/>
  <c r="A1299" i="3" s="1"/>
  <c r="A1300" i="3" s="1"/>
  <c r="A1301" i="3" s="1"/>
  <c r="A1302" i="3" s="1"/>
  <c r="A1307" i="3" s="1"/>
  <c r="A1308" i="3" s="1"/>
  <c r="A1309" i="3" s="1"/>
  <c r="A1310" i="3" s="1"/>
  <c r="A1311" i="3" s="1"/>
  <c r="A1312" i="3" s="1"/>
  <c r="A1313" i="3" s="1"/>
  <c r="A1314" i="3" s="1"/>
  <c r="A1315" i="3" s="1"/>
  <c r="A1316" i="3" s="1"/>
  <c r="A1321" i="3" s="1"/>
  <c r="A1322" i="3" s="1"/>
  <c r="A1323" i="3" s="1"/>
  <c r="A1324" i="3" s="1"/>
  <c r="A1325" i="3" s="1"/>
  <c r="A1326" i="3" s="1"/>
  <c r="A1327" i="3" s="1"/>
  <c r="A1328" i="3" s="1"/>
  <c r="A1329" i="3" s="1"/>
  <c r="A1330" i="3" s="1"/>
  <c r="A1335" i="3" s="1"/>
  <c r="A1336" i="3" s="1"/>
  <c r="A1337" i="3" s="1"/>
  <c r="A1338" i="3" s="1"/>
  <c r="A1339" i="3" s="1"/>
  <c r="A1340" i="3" s="1"/>
  <c r="A1341" i="3" s="1"/>
  <c r="A1342" i="3" s="1"/>
  <c r="A1343" i="3" s="1"/>
  <c r="A1344" i="3" s="1"/>
  <c r="A1349" i="3" s="1"/>
  <c r="A1350" i="3" s="1"/>
  <c r="A1351" i="3" s="1"/>
  <c r="A1352" i="3" s="1"/>
  <c r="A1353" i="3" s="1"/>
  <c r="A1354" i="3" s="1"/>
  <c r="A1355" i="3" s="1"/>
  <c r="A1356" i="3" s="1"/>
  <c r="A1357" i="3" s="1"/>
  <c r="A1358" i="3" s="1"/>
  <c r="A1363" i="3" s="1"/>
  <c r="A1364" i="3" s="1"/>
  <c r="A1365" i="3" s="1"/>
  <c r="A1366" i="3" s="1"/>
  <c r="A1367" i="3" s="1"/>
  <c r="A1368" i="3" s="1"/>
  <c r="A1369" i="3" s="1"/>
  <c r="A1370" i="3" s="1"/>
  <c r="A1371" i="3" s="1"/>
  <c r="A1372" i="3" s="1"/>
  <c r="A1377" i="3" s="1"/>
  <c r="A1378" i="3" s="1"/>
  <c r="A1379" i="3" s="1"/>
  <c r="A1380" i="3" s="1"/>
  <c r="A1381" i="3" s="1"/>
  <c r="A1382" i="3" s="1"/>
  <c r="A1383" i="3" s="1"/>
  <c r="A1384" i="3" s="1"/>
  <c r="A1385" i="3" s="1"/>
  <c r="A1386" i="3" s="1"/>
  <c r="A1391" i="3" s="1"/>
  <c r="A1392" i="3" s="1"/>
  <c r="A1393" i="3" s="1"/>
  <c r="A1394" i="3" s="1"/>
  <c r="A1395" i="3" s="1"/>
  <c r="A1396" i="3" s="1"/>
  <c r="A1397" i="3" s="1"/>
  <c r="A1398" i="3" s="1"/>
  <c r="A1399" i="3" s="1"/>
  <c r="A1400" i="3" s="1"/>
  <c r="A1405" i="3" s="1"/>
  <c r="A1406" i="3" s="1"/>
  <c r="A1407" i="3" s="1"/>
  <c r="A1408" i="3" s="1"/>
  <c r="A1409" i="3" s="1"/>
  <c r="A1410" i="3" s="1"/>
  <c r="A1411" i="3" s="1"/>
  <c r="A1412" i="3" s="1"/>
  <c r="A1413" i="3" s="1"/>
  <c r="A1414" i="3" s="1"/>
  <c r="A1419" i="3" s="1"/>
  <c r="A1420" i="3" s="1"/>
  <c r="A1421" i="3" s="1"/>
  <c r="A1422" i="3" s="1"/>
  <c r="A1423" i="3" s="1"/>
  <c r="A1424" i="3" s="1"/>
  <c r="A1425" i="3" s="1"/>
  <c r="A1426" i="3" s="1"/>
  <c r="A1427" i="3" s="1"/>
  <c r="A1428" i="3" s="1"/>
  <c r="A1433" i="3" s="1"/>
  <c r="A1434" i="3" s="1"/>
  <c r="A1435" i="3" s="1"/>
  <c r="A1436" i="3" s="1"/>
  <c r="A1437" i="3" s="1"/>
  <c r="A1438" i="3" s="1"/>
  <c r="A1439" i="3" s="1"/>
  <c r="A1440" i="3" s="1"/>
  <c r="A1441" i="3" s="1"/>
  <c r="A1442" i="3" s="1"/>
  <c r="A1447" i="3" s="1"/>
  <c r="A1448" i="3" s="1"/>
  <c r="A1449" i="3" s="1"/>
  <c r="A1450" i="3" s="1"/>
  <c r="A1451" i="3" s="1"/>
  <c r="A1452" i="3" s="1"/>
  <c r="A1453" i="3" s="1"/>
  <c r="A1454" i="3" s="1"/>
  <c r="A1455" i="3" s="1"/>
  <c r="A1456" i="3" s="1"/>
  <c r="A1461" i="3" s="1"/>
  <c r="A1462" i="3" s="1"/>
  <c r="A1463" i="3" s="1"/>
  <c r="A1464" i="3" s="1"/>
  <c r="A1465" i="3" s="1"/>
  <c r="A1466" i="3" s="1"/>
  <c r="A1467" i="3" s="1"/>
  <c r="A1468" i="3" s="1"/>
  <c r="A1469" i="3" s="1"/>
  <c r="A1470" i="3" s="1"/>
  <c r="A1475" i="3" s="1"/>
  <c r="A1476" i="3" s="1"/>
  <c r="A1477" i="3" s="1"/>
  <c r="A1478" i="3" s="1"/>
  <c r="A1479" i="3" s="1"/>
  <c r="A1480" i="3" s="1"/>
  <c r="A1481" i="3" s="1"/>
  <c r="A1482" i="3" s="1"/>
  <c r="A1483" i="3" s="1"/>
  <c r="A1484" i="3" s="1"/>
  <c r="A1489" i="3" s="1"/>
  <c r="A1490" i="3" s="1"/>
  <c r="A1491" i="3" s="1"/>
  <c r="A1492" i="3" s="1"/>
  <c r="A1493" i="3" s="1"/>
  <c r="A1494" i="3" s="1"/>
  <c r="A1495" i="3" s="1"/>
  <c r="A1496" i="3" s="1"/>
  <c r="A1497" i="3" s="1"/>
  <c r="A1498" i="3" s="1"/>
  <c r="A1503" i="3" s="1"/>
  <c r="A1504" i="3" s="1"/>
  <c r="A1505" i="3" s="1"/>
  <c r="A1506" i="3" s="1"/>
  <c r="A1507" i="3" s="1"/>
  <c r="A1508" i="3" s="1"/>
  <c r="A1509" i="3" s="1"/>
  <c r="A1510" i="3" s="1"/>
  <c r="A1511" i="3" s="1"/>
  <c r="A1512" i="3" s="1"/>
  <c r="A1517" i="3" s="1"/>
  <c r="A1518" i="3" s="1"/>
  <c r="A1519" i="3" s="1"/>
  <c r="A1520" i="3" s="1"/>
  <c r="A1521" i="3" s="1"/>
  <c r="A1522" i="3" s="1"/>
  <c r="A1523" i="3" s="1"/>
  <c r="A1524" i="3" s="1"/>
  <c r="A1525" i="3" s="1"/>
  <c r="A1526" i="3" s="1"/>
  <c r="AK270" i="3" l="1"/>
  <c r="A267" i="3" s="1"/>
  <c r="A282" i="3"/>
  <c r="Z1547" i="3"/>
  <c r="AA1547" i="3" s="1"/>
  <c r="X1547" i="3"/>
  <c r="Y1547" i="3" s="1"/>
  <c r="V1547" i="3"/>
  <c r="W1547" i="3" s="1"/>
  <c r="AK284" i="3" l="1"/>
  <c r="A281" i="3" s="1"/>
  <c r="A296" i="3"/>
  <c r="AB1547" i="3"/>
  <c r="A310" i="3" l="1"/>
  <c r="AK298" i="3"/>
  <c r="A295" i="3" s="1"/>
  <c r="AG1533" i="3"/>
  <c r="AK312" i="3" l="1"/>
  <c r="A309" i="3" s="1"/>
  <c r="A324" i="3"/>
  <c r="K1533" i="3"/>
  <c r="S1533" i="3"/>
  <c r="S1544" i="3"/>
  <c r="A338" i="3" l="1"/>
  <c r="AK326" i="3"/>
  <c r="A323" i="3" s="1"/>
  <c r="W1533" i="3"/>
  <c r="N1533" i="3"/>
  <c r="J1533" i="3"/>
  <c r="P1533" i="3"/>
  <c r="AC1533" i="3"/>
  <c r="X1533" i="3"/>
  <c r="T1544" i="3"/>
  <c r="AA1533" i="3"/>
  <c r="L1533" i="3"/>
  <c r="AE1533" i="3"/>
  <c r="Q1533" i="3"/>
  <c r="Y1533" i="3"/>
  <c r="O1533" i="3"/>
  <c r="AF1533" i="3"/>
  <c r="M1533" i="3"/>
  <c r="Z1533" i="3"/>
  <c r="U1544" i="3"/>
  <c r="AD1533" i="3"/>
  <c r="AK340" i="3" l="1"/>
  <c r="A337" i="3" s="1"/>
  <c r="A352" i="3"/>
  <c r="AB1533" i="3"/>
  <c r="A366" i="3" l="1"/>
  <c r="AK354" i="3"/>
  <c r="A351" i="3" s="1"/>
  <c r="V1541" i="3"/>
  <c r="Q1541" i="3"/>
  <c r="V1533" i="3"/>
  <c r="V1544" i="3"/>
  <c r="AK368" i="3" l="1"/>
  <c r="A365" i="3" s="1"/>
  <c r="A380" i="3"/>
  <c r="X1541" i="3"/>
  <c r="T1541" i="3"/>
  <c r="A394" i="3" l="1"/>
  <c r="AK382" i="3"/>
  <c r="A379" i="3" s="1"/>
  <c r="T56" i="4"/>
  <c r="H30" i="4"/>
  <c r="H56" i="4"/>
  <c r="T27" i="4"/>
  <c r="T18" i="4"/>
  <c r="H21" i="4"/>
  <c r="T20" i="4"/>
  <c r="O43" i="4"/>
  <c r="U43" i="4"/>
  <c r="T22" i="4"/>
  <c r="T30" i="4"/>
  <c r="H27" i="4"/>
  <c r="H24" i="4"/>
  <c r="H33" i="4"/>
  <c r="AK396" i="3" l="1"/>
  <c r="A393" i="3" s="1"/>
  <c r="A408" i="3"/>
  <c r="AU49" i="4"/>
  <c r="AF49" i="4"/>
  <c r="AJ49" i="4"/>
  <c r="S39" i="5"/>
  <c r="M39" i="5"/>
  <c r="S26" i="5"/>
  <c r="S16" i="5"/>
  <c r="S23" i="5"/>
  <c r="S14" i="5"/>
  <c r="F29" i="5"/>
  <c r="F20" i="5"/>
  <c r="F23" i="5"/>
  <c r="S18" i="5"/>
  <c r="F17" i="5"/>
  <c r="F51" i="5"/>
  <c r="F26" i="5"/>
  <c r="R51" i="5"/>
  <c r="AR49" i="4"/>
  <c r="AN49" i="4"/>
  <c r="U38" i="4"/>
  <c r="I30" i="4"/>
  <c r="AN27" i="4"/>
  <c r="AR27" i="4"/>
  <c r="AF27" i="4"/>
  <c r="AJ27" i="4"/>
  <c r="AU27" i="4"/>
  <c r="I33" i="4"/>
  <c r="I24" i="4"/>
  <c r="I27" i="4"/>
  <c r="U30" i="4"/>
  <c r="R14" i="5"/>
  <c r="U27" i="4"/>
  <c r="AK410" i="3" l="1"/>
  <c r="A407" i="3" s="1"/>
  <c r="A422" i="3"/>
  <c r="AU54" i="4"/>
  <c r="AT14" i="5" s="1"/>
  <c r="AJ54" i="4"/>
  <c r="AI14" i="5" s="1"/>
  <c r="R34" i="5"/>
  <c r="AT12" i="5"/>
  <c r="AI12" i="5"/>
  <c r="AN54" i="4"/>
  <c r="AM14" i="5" s="1"/>
  <c r="N12" i="5"/>
  <c r="A436" i="3" l="1"/>
  <c r="AK424" i="3"/>
  <c r="A421" i="3" s="1"/>
  <c r="AM12" i="5"/>
  <c r="AK438" i="3" l="1"/>
  <c r="A435" i="3" s="1"/>
  <c r="A450" i="3"/>
  <c r="V50" i="4"/>
  <c r="A464" i="3" l="1"/>
  <c r="AK452" i="3"/>
  <c r="A449" i="3" s="1"/>
  <c r="U47" i="5"/>
  <c r="AK466" i="3" l="1"/>
  <c r="A463" i="3" s="1"/>
  <c r="A478" i="3"/>
  <c r="AT30" i="5"/>
  <c r="AR54" i="4"/>
  <c r="AQ14" i="5" s="1"/>
  <c r="AM30" i="5"/>
  <c r="AI30" i="5"/>
  <c r="AF54" i="4"/>
  <c r="AE14" i="5" s="1"/>
  <c r="A492" i="3" l="1"/>
  <c r="AK480" i="3"/>
  <c r="A477" i="3" s="1"/>
  <c r="AQ12" i="5"/>
  <c r="AQ30" i="5" s="1"/>
  <c r="AE12" i="5"/>
  <c r="AE30" i="5" s="1"/>
  <c r="AK494" i="3" l="1"/>
  <c r="A491" i="3" s="1"/>
  <c r="A506" i="3"/>
  <c r="N1537" i="3"/>
  <c r="J1537" i="3"/>
  <c r="AC1537" i="3"/>
  <c r="U1537" i="3"/>
  <c r="AF1537" i="3"/>
  <c r="O1537" i="3"/>
  <c r="L1537" i="3"/>
  <c r="X1537" i="3"/>
  <c r="I1537" i="3"/>
  <c r="Q1537" i="3"/>
  <c r="AE1537" i="3"/>
  <c r="Y1537" i="3"/>
  <c r="B1534" i="3"/>
  <c r="BC5" i="3" s="1"/>
  <c r="Z1537" i="3"/>
  <c r="AB1537" i="3"/>
  <c r="V1537" i="3"/>
  <c r="S1537" i="3"/>
  <c r="AA1537" i="3"/>
  <c r="P1537" i="3"/>
  <c r="T1537" i="3"/>
  <c r="M1537" i="3"/>
  <c r="AD1537" i="3"/>
  <c r="K1537" i="3"/>
  <c r="W1537" i="3"/>
  <c r="A520" i="3" l="1"/>
  <c r="AK508" i="3"/>
  <c r="A505" i="3" s="1"/>
  <c r="BD5" i="3"/>
  <c r="BC6" i="3"/>
  <c r="BF5" i="3"/>
  <c r="AK522" i="3" l="1"/>
  <c r="A519" i="3" s="1"/>
  <c r="A534" i="3"/>
  <c r="BE6" i="3"/>
  <c r="BF6" i="3"/>
  <c r="BC7" i="3"/>
  <c r="AK536" i="3" l="1"/>
  <c r="A533" i="3" s="1"/>
  <c r="A548" i="3"/>
  <c r="BD6" i="3"/>
  <c r="BE7" i="3"/>
  <c r="BD7" i="3" s="1"/>
  <c r="BC8" i="3"/>
  <c r="BF7" i="3"/>
  <c r="A562" i="3" l="1"/>
  <c r="AK550" i="3"/>
  <c r="A547" i="3" s="1"/>
  <c r="BF8" i="3"/>
  <c r="BC9" i="3"/>
  <c r="BE8" i="3"/>
  <c r="BD8" i="3" s="1"/>
  <c r="AK564" i="3" l="1"/>
  <c r="A561" i="3" s="1"/>
  <c r="A576" i="3"/>
  <c r="BE9" i="3"/>
  <c r="BF9" i="3"/>
  <c r="BC10" i="3"/>
  <c r="A590" i="3" l="1"/>
  <c r="AK578" i="3"/>
  <c r="A575" i="3" s="1"/>
  <c r="BD9" i="3"/>
  <c r="BE10" i="3"/>
  <c r="BC11" i="3"/>
  <c r="BF10" i="3"/>
  <c r="AK592" i="3" l="1"/>
  <c r="A589" i="3" s="1"/>
  <c r="A604" i="3"/>
  <c r="BD10" i="3"/>
  <c r="BE11" i="3"/>
  <c r="BC12" i="3"/>
  <c r="BF11" i="3"/>
  <c r="AK606" i="3" l="1"/>
  <c r="A603" i="3" s="1"/>
  <c r="A618" i="3"/>
  <c r="BD11" i="3"/>
  <c r="BC13" i="3"/>
  <c r="BE12" i="3"/>
  <c r="BF12" i="3"/>
  <c r="A632" i="3" l="1"/>
  <c r="AK620" i="3"/>
  <c r="A617" i="3" s="1"/>
  <c r="BD12" i="3"/>
  <c r="BC14" i="3"/>
  <c r="BE13" i="3"/>
  <c r="BF13" i="3"/>
  <c r="AK634" i="3" l="1"/>
  <c r="A631" i="3" s="1"/>
  <c r="A646" i="3"/>
  <c r="BD13" i="3"/>
  <c r="BC15" i="3"/>
  <c r="BF14" i="3"/>
  <c r="BE14" i="3"/>
  <c r="BD14" i="3" s="1"/>
  <c r="AK648" i="3" l="1"/>
  <c r="A645" i="3" s="1"/>
  <c r="A660" i="3"/>
  <c r="BE15" i="3"/>
  <c r="BF15" i="3"/>
  <c r="BC16" i="3"/>
  <c r="AK662" i="3" l="1"/>
  <c r="A659" i="3" s="1"/>
  <c r="A674" i="3"/>
  <c r="BD15" i="3"/>
  <c r="BE16" i="3"/>
  <c r="BC17" i="3"/>
  <c r="BF16" i="3"/>
  <c r="A688" i="3" l="1"/>
  <c r="AK676" i="3"/>
  <c r="A673" i="3" s="1"/>
  <c r="BD16" i="3"/>
  <c r="BE17" i="3"/>
  <c r="BC18" i="3"/>
  <c r="BF17" i="3"/>
  <c r="AK690" i="3" l="1"/>
  <c r="A687" i="3" s="1"/>
  <c r="A702" i="3"/>
  <c r="BD17" i="3"/>
  <c r="BC19" i="3"/>
  <c r="BE18" i="3"/>
  <c r="BF18" i="3"/>
  <c r="A716" i="3" l="1"/>
  <c r="AK704" i="3"/>
  <c r="A701" i="3" s="1"/>
  <c r="BD18" i="3"/>
  <c r="BE19" i="3"/>
  <c r="BF19" i="3"/>
  <c r="BC20" i="3"/>
  <c r="A730" i="3" l="1"/>
  <c r="AK718" i="3"/>
  <c r="A715" i="3" s="1"/>
  <c r="BD19" i="3"/>
  <c r="BE20" i="3"/>
  <c r="BF20" i="3"/>
  <c r="BC21" i="3"/>
  <c r="AK732" i="3" l="1"/>
  <c r="A729" i="3" s="1"/>
  <c r="A744" i="3"/>
  <c r="BD20" i="3"/>
  <c r="BF21" i="3"/>
  <c r="BC22" i="3"/>
  <c r="BE21" i="3"/>
  <c r="BD21" i="3" s="1"/>
  <c r="A758" i="3" l="1"/>
  <c r="AK746" i="3"/>
  <c r="A743" i="3" s="1"/>
  <c r="BE22" i="3"/>
  <c r="BF22" i="3"/>
  <c r="BC23" i="3"/>
  <c r="A772" i="3" l="1"/>
  <c r="AK760" i="3"/>
  <c r="A757" i="3" s="1"/>
  <c r="BD22" i="3"/>
  <c r="BC24" i="3"/>
  <c r="BE23" i="3"/>
  <c r="BF23" i="3"/>
  <c r="AK774" i="3" l="1"/>
  <c r="A771" i="3" s="1"/>
  <c r="A786" i="3"/>
  <c r="BD23" i="3"/>
  <c r="BC25" i="3"/>
  <c r="BE24" i="3"/>
  <c r="BF24" i="3"/>
  <c r="AK788" i="3" l="1"/>
  <c r="A785" i="3" s="1"/>
  <c r="A800" i="3"/>
  <c r="BD24" i="3"/>
  <c r="BE25" i="3"/>
  <c r="BF25" i="3"/>
  <c r="BC26" i="3"/>
  <c r="A814" i="3" l="1"/>
  <c r="AK802" i="3"/>
  <c r="A799" i="3" s="1"/>
  <c r="BD25" i="3"/>
  <c r="BF26" i="3"/>
  <c r="BE26" i="3"/>
  <c r="BD26" i="3" s="1"/>
  <c r="BC27" i="3"/>
  <c r="AK816" i="3" l="1"/>
  <c r="A813" i="3" s="1"/>
  <c r="A828" i="3"/>
  <c r="BE27" i="3"/>
  <c r="BF27" i="3"/>
  <c r="BC28" i="3"/>
  <c r="A842" i="3" l="1"/>
  <c r="AK830" i="3"/>
  <c r="A827" i="3" s="1"/>
  <c r="BD27" i="3"/>
  <c r="BD28" i="3"/>
  <c r="BE31" i="3" s="1"/>
  <c r="BF28" i="3"/>
  <c r="BE28" i="3"/>
  <c r="AK844" i="3" l="1"/>
  <c r="A841" i="3" s="1"/>
  <c r="A856" i="3"/>
  <c r="BF31" i="3"/>
  <c r="BD30" i="3"/>
  <c r="BD31" i="3"/>
  <c r="BD33" i="3" s="1"/>
  <c r="AK858" i="3" l="1"/>
  <c r="A855" i="3" s="1"/>
  <c r="A870" i="3"/>
  <c r="AK872" i="3" l="1"/>
  <c r="A869" i="3" s="1"/>
  <c r="A884" i="3"/>
  <c r="A898" i="3" l="1"/>
  <c r="AK886" i="3"/>
  <c r="A883" i="3" s="1"/>
  <c r="AK900" i="3" l="1"/>
  <c r="A897" i="3" s="1"/>
  <c r="A912" i="3"/>
  <c r="AK914" i="3" l="1"/>
  <c r="A911" i="3" s="1"/>
  <c r="A926" i="3"/>
  <c r="AK928" i="3" l="1"/>
  <c r="A925" i="3" s="1"/>
  <c r="A940" i="3"/>
  <c r="AK942" i="3" l="1"/>
  <c r="A939" i="3" s="1"/>
  <c r="A954" i="3"/>
  <c r="A968" i="3" l="1"/>
  <c r="AK956" i="3"/>
  <c r="A953" i="3" s="1"/>
  <c r="AK970" i="3" l="1"/>
  <c r="A967" i="3" s="1"/>
  <c r="A982" i="3"/>
  <c r="A996" i="3" l="1"/>
  <c r="AK984" i="3"/>
  <c r="A981" i="3" s="1"/>
  <c r="AK998" i="3" l="1"/>
  <c r="A995" i="3" s="1"/>
  <c r="A1010" i="3"/>
  <c r="AK1012" i="3" l="1"/>
  <c r="A1009" i="3" s="1"/>
  <c r="A1024" i="3"/>
  <c r="AK1026" i="3" l="1"/>
  <c r="A1023" i="3" s="1"/>
  <c r="A1038" i="3"/>
  <c r="AK1040" i="3" l="1"/>
  <c r="A1037" i="3" s="1"/>
  <c r="A1052" i="3"/>
  <c r="A1066" i="3" l="1"/>
  <c r="AK1054" i="3"/>
  <c r="A1051" i="3" s="1"/>
  <c r="AK1068" i="3" l="1"/>
  <c r="A1065" i="3" s="1"/>
  <c r="A1080" i="3"/>
  <c r="A1094" i="3" l="1"/>
  <c r="AK1082" i="3"/>
  <c r="A1079" i="3" s="1"/>
  <c r="A1108" i="3" l="1"/>
  <c r="AK1096" i="3"/>
  <c r="A1093" i="3" s="1"/>
  <c r="A1122" i="3" l="1"/>
  <c r="AK1110" i="3"/>
  <c r="A1107" i="3" s="1"/>
  <c r="AK1124" i="3" l="1"/>
  <c r="A1121" i="3" s="1"/>
  <c r="A1136" i="3"/>
  <c r="AK1138" i="3" l="1"/>
  <c r="A1135" i="3" s="1"/>
  <c r="A1150" i="3"/>
  <c r="AK1152" i="3" l="1"/>
  <c r="A1149" i="3" s="1"/>
  <c r="A1164" i="3"/>
  <c r="AK1166" i="3" l="1"/>
  <c r="A1163" i="3" s="1"/>
  <c r="A1178" i="3"/>
  <c r="A1192" i="3" l="1"/>
  <c r="AK1180" i="3"/>
  <c r="A1177" i="3" s="1"/>
  <c r="A1206" i="3" l="1"/>
  <c r="AK1194" i="3"/>
  <c r="A1191" i="3" s="1"/>
  <c r="A1220" i="3" l="1"/>
  <c r="AK1208" i="3"/>
  <c r="A1205" i="3" s="1"/>
  <c r="AK1222" i="3" l="1"/>
  <c r="A1219" i="3" s="1"/>
  <c r="A1234" i="3"/>
  <c r="A1248" i="3" l="1"/>
  <c r="AK1236" i="3"/>
  <c r="A1233" i="3" s="1"/>
  <c r="AK1250" i="3" l="1"/>
  <c r="A1247" i="3" s="1"/>
  <c r="A1262" i="3"/>
  <c r="AK1264" i="3" l="1"/>
  <c r="A1261" i="3" s="1"/>
  <c r="A1276" i="3"/>
  <c r="AK1278" i="3" l="1"/>
  <c r="A1275" i="3" s="1"/>
  <c r="A1290" i="3"/>
  <c r="AK1292" i="3" l="1"/>
  <c r="A1289" i="3" s="1"/>
  <c r="A1304" i="3"/>
  <c r="A1318" i="3" l="1"/>
  <c r="AK1306" i="3"/>
  <c r="A1303" i="3" s="1"/>
  <c r="AK1320" i="3" l="1"/>
  <c r="A1317" i="3" s="1"/>
  <c r="A1332" i="3"/>
  <c r="A1346" i="3" l="1"/>
  <c r="AK1334" i="3"/>
  <c r="A1331" i="3" s="1"/>
  <c r="AK1348" i="3" l="1"/>
  <c r="A1345" i="3" s="1"/>
  <c r="A1360" i="3"/>
  <c r="A1374" i="3" l="1"/>
  <c r="AK1362" i="3"/>
  <c r="A1359" i="3" s="1"/>
  <c r="AK1376" i="3" l="1"/>
  <c r="A1373" i="3" s="1"/>
  <c r="A1388" i="3"/>
  <c r="A1402" i="3" l="1"/>
  <c r="AK1390" i="3"/>
  <c r="A1387" i="3" s="1"/>
  <c r="AK1404" i="3" l="1"/>
  <c r="A1401" i="3" s="1"/>
  <c r="A1416" i="3"/>
  <c r="AK1418" i="3" l="1"/>
  <c r="A1415" i="3" s="1"/>
  <c r="A1430" i="3"/>
  <c r="A1444" i="3" l="1"/>
  <c r="AK1432" i="3"/>
  <c r="A1429" i="3" s="1"/>
  <c r="AK1446" i="3" l="1"/>
  <c r="A1443" i="3" s="1"/>
  <c r="A1458" i="3"/>
  <c r="A1472" i="3" l="1"/>
  <c r="AK1460" i="3"/>
  <c r="A1457" i="3" s="1"/>
  <c r="AK1474" i="3" l="1"/>
  <c r="A1471" i="3" s="1"/>
  <c r="A1486" i="3"/>
  <c r="A1500" i="3" l="1"/>
  <c r="AK1488" i="3"/>
  <c r="A1485" i="3" s="1"/>
  <c r="AK1502" i="3" l="1"/>
  <c r="A1499" i="3" s="1"/>
  <c r="A1514" i="3"/>
  <c r="A1528" i="3" l="1"/>
  <c r="AK1530" i="3" s="1"/>
  <c r="A1527" i="3" s="1"/>
  <c r="AK1516" i="3"/>
  <c r="A151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Pablo Andrés Fuentealba Vos</author>
  </authors>
  <commentList>
    <comment ref="I25" authorId="0" shapeId="0" xr:uid="{197E8AEF-551E-4F8F-ACD7-7E22F5DFE343}">
      <text>
        <r>
          <rPr>
            <sz val="9"/>
            <color indexed="81"/>
            <rFont val="Tahoma"/>
            <family val="2"/>
          </rPr>
          <t xml:space="preserve">IMPORTANTE PARA CONTABILIZAR LAS HORAS PROPIAS DE PILOTO AL MANDO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Pablo Andrés Fuentealba Vos</author>
  </authors>
  <commentList>
    <comment ref="C5" authorId="0" shapeId="0" xr:uid="{49BC7466-9290-4E34-9275-25A88799944B}">
      <text>
        <r>
          <rPr>
            <b/>
            <sz val="9"/>
            <color indexed="81"/>
            <rFont val="Tahoma"/>
            <family val="2"/>
          </rPr>
          <t>Espacio reservado para marcar con un signo "+" los vuelos que pasan por 2 días.</t>
        </r>
        <r>
          <rPr>
            <sz val="9"/>
            <color indexed="81"/>
            <rFont val="Tahoma"/>
            <family val="2"/>
          </rPr>
          <t xml:space="preserve">
</t>
        </r>
      </text>
    </comment>
    <comment ref="AI5" authorId="0" shapeId="0" xr:uid="{20F8BAEC-61CA-45C9-82D4-45E32390B47A}">
      <text>
        <r>
          <rPr>
            <sz val="9"/>
            <color indexed="81"/>
            <rFont val="Tahoma"/>
            <family val="2"/>
          </rPr>
          <t xml:space="preserve">We recommend adding all kinds of information, any data that reminds each flight. You will be able to see more clearly your progress and how far you have come in your career as a pilot.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Pablo Andrés Fuentealba Vos</author>
  </authors>
  <commentList>
    <comment ref="K6" authorId="0" shapeId="0" xr:uid="{9A7E029D-84F4-4AB6-BCAE-7E2F33A9EC78}">
      <text>
        <r>
          <rPr>
            <b/>
            <sz val="9"/>
            <color indexed="81"/>
            <rFont val="Tahoma"/>
            <family val="2"/>
          </rPr>
          <t>Tiene que conincidir exactamente con la "Marca y Modelo" en la pestaña "Resumen Anual"</t>
        </r>
        <r>
          <rPr>
            <sz val="9"/>
            <color indexed="81"/>
            <rFont val="Tahoma"/>
            <family val="2"/>
          </rPr>
          <t xml:space="preserve">
</t>
        </r>
      </text>
    </comment>
    <comment ref="BH6" authorId="0" shapeId="0" xr:uid="{0C0EB0BC-B4B3-40FC-91AF-11F6B3ADFF32}">
      <text>
        <r>
          <rPr>
            <b/>
            <sz val="9"/>
            <color indexed="81"/>
            <rFont val="Tahoma"/>
            <family val="2"/>
          </rPr>
          <t>Tiene que conincidir exactamente con la "Marca y Modelo" en la pestaña "Resumen Anual"</t>
        </r>
        <r>
          <rPr>
            <sz val="9"/>
            <color indexed="81"/>
            <rFont val="Tahoma"/>
            <family val="2"/>
          </rPr>
          <t xml:space="preserve">
</t>
        </r>
      </text>
    </comment>
    <comment ref="DF6" authorId="0" shapeId="0" xr:uid="{879526F4-9620-4B25-9E1D-CFB5413455DC}">
      <text>
        <r>
          <rPr>
            <b/>
            <sz val="9"/>
            <color indexed="81"/>
            <rFont val="Tahoma"/>
            <family val="2"/>
          </rPr>
          <t>Tiene que conincidir exactamente con la "Marca y Modelo" en la pestaña "Resumen Anual"</t>
        </r>
        <r>
          <rPr>
            <sz val="9"/>
            <color indexed="81"/>
            <rFont val="Tahoma"/>
            <family val="2"/>
          </rPr>
          <t xml:space="preserve">
</t>
        </r>
      </text>
    </comment>
    <comment ref="FC6" authorId="0" shapeId="0" xr:uid="{7C5577C7-8FFC-437B-A7AC-3F87D92F7AB3}">
      <text>
        <r>
          <rPr>
            <b/>
            <sz val="9"/>
            <color indexed="81"/>
            <rFont val="Tahoma"/>
            <family val="2"/>
          </rPr>
          <t>Tiene que conincidir exactamente con la "Marca y Modelo" en la pestaña "Resumen Anual"</t>
        </r>
        <r>
          <rPr>
            <sz val="9"/>
            <color indexed="81"/>
            <rFont val="Tahoma"/>
            <family val="2"/>
          </rPr>
          <t xml:space="preserve">
</t>
        </r>
      </text>
    </comment>
    <comment ref="Z10" authorId="0" shapeId="0" xr:uid="{120475FA-E7FA-47F3-89CE-8EC04987D890}">
      <text>
        <r>
          <rPr>
            <sz val="9"/>
            <color indexed="81"/>
            <rFont val="Tahoma"/>
            <family val="2"/>
          </rPr>
          <t xml:space="preserve">Desde el año que quieres empezar el registro de horas para un periodo de 10 años.
</t>
        </r>
      </text>
    </comment>
    <comment ref="BW10" authorId="0" shapeId="0" xr:uid="{43A2852E-C1E9-425B-AAB0-7B89AC9BDE68}">
      <text>
        <r>
          <rPr>
            <sz val="9"/>
            <color indexed="81"/>
            <rFont val="Tahoma"/>
            <family val="2"/>
          </rPr>
          <t xml:space="preserve">Desde el año que quieres empezar el registro de horas para un periodo de 10 años.
</t>
        </r>
      </text>
    </comment>
    <comment ref="DU10" authorId="0" shapeId="0" xr:uid="{992BAAF5-8806-409A-9F3E-48D880EDDE0C}">
      <text>
        <r>
          <rPr>
            <sz val="9"/>
            <color indexed="81"/>
            <rFont val="Tahoma"/>
            <family val="2"/>
          </rPr>
          <t xml:space="preserve">Desde el año que quieres empezar el registro de horas para un periodo de 10 años.
</t>
        </r>
      </text>
    </comment>
    <comment ref="FR10" authorId="0" shapeId="0" xr:uid="{A137260B-5821-412E-9CD5-754E63D1ECA0}">
      <text>
        <r>
          <rPr>
            <sz val="9"/>
            <color indexed="81"/>
            <rFont val="Tahoma"/>
            <family val="2"/>
          </rPr>
          <t xml:space="preserve">Desde el año que quieres empezar el registro de horas para un periodo de 10 años.
</t>
        </r>
      </text>
    </comment>
    <comment ref="Z14" authorId="0" shapeId="0" xr:uid="{88C87A37-4614-42C9-929F-A76B13915E63}">
      <text>
        <r>
          <rPr>
            <b/>
            <sz val="9"/>
            <color indexed="81"/>
            <rFont val="Tahoma"/>
            <family val="2"/>
          </rPr>
          <t>Años correlativos, pero la celda está liberada para ser cambiada si se quiere cambiar el año.</t>
        </r>
      </text>
    </comment>
    <comment ref="BW14" authorId="0" shapeId="0" xr:uid="{2B469222-17E6-426B-88F9-5FB03EA96042}">
      <text>
        <r>
          <rPr>
            <b/>
            <sz val="9"/>
            <color indexed="81"/>
            <rFont val="Tahoma"/>
            <family val="2"/>
          </rPr>
          <t>Años correlativos, pero la celda está liberada para ser cambiada si se quiere cambiar el año.</t>
        </r>
      </text>
    </comment>
    <comment ref="DU14" authorId="0" shapeId="0" xr:uid="{C64E6300-E19A-484C-828E-D8F191E7DC40}">
      <text>
        <r>
          <rPr>
            <b/>
            <sz val="9"/>
            <color indexed="81"/>
            <rFont val="Tahoma"/>
            <family val="2"/>
          </rPr>
          <t>Años correlativos, pero la celda está liberada para ser cambiada si se quiere cambiar el año.</t>
        </r>
      </text>
    </comment>
    <comment ref="FR14" authorId="0" shapeId="0" xr:uid="{5274E4F0-4B1E-44C6-BC6B-0DB91FC73D91}">
      <text>
        <r>
          <rPr>
            <b/>
            <sz val="9"/>
            <color indexed="81"/>
            <rFont val="Tahoma"/>
            <family val="2"/>
          </rPr>
          <t>Años correlativos, pero la celda está liberada para ser cambiada si se quiere cambiar el año.</t>
        </r>
      </text>
    </comment>
    <comment ref="K59" authorId="0" shapeId="0" xr:uid="{E3AA15E5-E808-4B2B-B9C1-FF1929E52967}">
      <text>
        <r>
          <rPr>
            <b/>
            <sz val="9"/>
            <color indexed="81"/>
            <rFont val="Tahoma"/>
            <family val="2"/>
          </rPr>
          <t>Tiene que conincidir exactamente con la "Marca y Modelo" en la pestaña "Resumen Anual"</t>
        </r>
        <r>
          <rPr>
            <sz val="9"/>
            <color indexed="81"/>
            <rFont val="Tahoma"/>
            <family val="2"/>
          </rPr>
          <t xml:space="preserve">
</t>
        </r>
      </text>
    </comment>
    <comment ref="BH59" authorId="0" shapeId="0" xr:uid="{DDA4FB54-5B5F-4150-967E-2D5A9664B8B4}">
      <text>
        <r>
          <rPr>
            <b/>
            <sz val="9"/>
            <color indexed="81"/>
            <rFont val="Tahoma"/>
            <family val="2"/>
          </rPr>
          <t>Tiene que conincidir exactamente con la "Marca y Modelo" en la pestaña "Resumen Anual"</t>
        </r>
        <r>
          <rPr>
            <sz val="9"/>
            <color indexed="81"/>
            <rFont val="Tahoma"/>
            <family val="2"/>
          </rPr>
          <t xml:space="preserve">
</t>
        </r>
      </text>
    </comment>
    <comment ref="DF59" authorId="0" shapeId="0" xr:uid="{25737F52-FD22-430D-A0D4-3ABC6BB16449}">
      <text>
        <r>
          <rPr>
            <b/>
            <sz val="9"/>
            <color indexed="81"/>
            <rFont val="Tahoma"/>
            <family val="2"/>
          </rPr>
          <t>Tiene que conincidir exactamente con la "Marca y Modelo" en la pestaña "Resumen Anual"</t>
        </r>
        <r>
          <rPr>
            <sz val="9"/>
            <color indexed="81"/>
            <rFont val="Tahoma"/>
            <family val="2"/>
          </rPr>
          <t xml:space="preserve">
</t>
        </r>
      </text>
    </comment>
    <comment ref="FC59" authorId="0" shapeId="0" xr:uid="{A882DA6C-885B-48E5-BD5B-7052BEB16368}">
      <text>
        <r>
          <rPr>
            <b/>
            <sz val="9"/>
            <color indexed="81"/>
            <rFont val="Tahoma"/>
            <family val="2"/>
          </rPr>
          <t>Tiene que conincidir exactamente con la "Marca y Modelo" en la pestaña "Resumen Anual"</t>
        </r>
        <r>
          <rPr>
            <sz val="9"/>
            <color indexed="81"/>
            <rFont val="Tahoma"/>
            <family val="2"/>
          </rPr>
          <t xml:space="preserve">
</t>
        </r>
      </text>
    </comment>
    <comment ref="Z63" authorId="0" shapeId="0" xr:uid="{6DCB88CE-9B55-44F8-8035-41A217338FC0}">
      <text>
        <r>
          <rPr>
            <sz val="9"/>
            <color indexed="81"/>
            <rFont val="Tahoma"/>
            <family val="2"/>
          </rPr>
          <t xml:space="preserve">Desde el año que quieres empezar el registro de horas para un periodo de 10 años.
</t>
        </r>
      </text>
    </comment>
    <comment ref="BW63" authorId="0" shapeId="0" xr:uid="{E9AB0029-0A65-42C6-A20A-0F3452D9032D}">
      <text>
        <r>
          <rPr>
            <sz val="9"/>
            <color indexed="81"/>
            <rFont val="Tahoma"/>
            <family val="2"/>
          </rPr>
          <t xml:space="preserve">Desde el año que quieres empezar el registro de horas para un periodo de 10 años.
</t>
        </r>
      </text>
    </comment>
    <comment ref="DU63" authorId="0" shapeId="0" xr:uid="{2C94CB4C-C000-49D4-B3FF-42DFAE6CCFD8}">
      <text>
        <r>
          <rPr>
            <sz val="9"/>
            <color indexed="81"/>
            <rFont val="Tahoma"/>
            <family val="2"/>
          </rPr>
          <t xml:space="preserve">Desde el año que quieres empezar el registro de horas para un periodo de 10 años.
</t>
        </r>
      </text>
    </comment>
    <comment ref="FR63" authorId="0" shapeId="0" xr:uid="{A3772266-FBB0-4069-9B37-D5C0A76D02A8}">
      <text>
        <r>
          <rPr>
            <sz val="9"/>
            <color indexed="81"/>
            <rFont val="Tahoma"/>
            <family val="2"/>
          </rPr>
          <t xml:space="preserve">Desde el año que quieres empezar el registro de horas para un periodo de 10 años.
</t>
        </r>
      </text>
    </comment>
    <comment ref="Z67" authorId="0" shapeId="0" xr:uid="{656B6278-5217-403C-8255-7FDBA9609AB6}">
      <text>
        <r>
          <rPr>
            <b/>
            <sz val="9"/>
            <color indexed="81"/>
            <rFont val="Tahoma"/>
            <family val="2"/>
          </rPr>
          <t>Años correlativos, pero la celda está liberada para ser cambiada si se quiere cambiar el año.</t>
        </r>
      </text>
    </comment>
    <comment ref="BW67" authorId="0" shapeId="0" xr:uid="{76EE2E5C-57B0-454F-A71A-475FD8096C51}">
      <text>
        <r>
          <rPr>
            <b/>
            <sz val="9"/>
            <color indexed="81"/>
            <rFont val="Tahoma"/>
            <family val="2"/>
          </rPr>
          <t>Años correlativos, pero la celda está liberada para ser cambiada si se quiere cambiar el año.</t>
        </r>
      </text>
    </comment>
    <comment ref="DU67" authorId="0" shapeId="0" xr:uid="{831C49DC-E082-44BB-A80C-DA8FA9F6A933}">
      <text>
        <r>
          <rPr>
            <b/>
            <sz val="9"/>
            <color indexed="81"/>
            <rFont val="Tahoma"/>
            <family val="2"/>
          </rPr>
          <t>Años correlativos, pero la celda está liberada para ser cambiada si se quiere cambiar el año.</t>
        </r>
      </text>
    </comment>
    <comment ref="FR67" authorId="0" shapeId="0" xr:uid="{8B33ED7F-2119-4F37-BBBF-84D7042D5884}">
      <text>
        <r>
          <rPr>
            <b/>
            <sz val="9"/>
            <color indexed="81"/>
            <rFont val="Tahoma"/>
            <family val="2"/>
          </rPr>
          <t>Años correlativos, pero la celda está liberada para ser cambiada si se quiere cambiar el año.</t>
        </r>
      </text>
    </comment>
    <comment ref="K112" authorId="0" shapeId="0" xr:uid="{A42DC522-36A9-425C-9250-AA3707D82566}">
      <text>
        <r>
          <rPr>
            <b/>
            <sz val="9"/>
            <color indexed="81"/>
            <rFont val="Tahoma"/>
            <family val="2"/>
          </rPr>
          <t>Tiene que conincidir exactamente con la "Marca y Modelo" en la pestaña "Resumen Anual"</t>
        </r>
        <r>
          <rPr>
            <sz val="9"/>
            <color indexed="81"/>
            <rFont val="Tahoma"/>
            <family val="2"/>
          </rPr>
          <t xml:space="preserve">
</t>
        </r>
      </text>
    </comment>
    <comment ref="BH112" authorId="0" shapeId="0" xr:uid="{616F1268-56D2-45F8-8297-3C604B2E9B45}">
      <text>
        <r>
          <rPr>
            <b/>
            <sz val="9"/>
            <color indexed="81"/>
            <rFont val="Tahoma"/>
            <family val="2"/>
          </rPr>
          <t>Tiene que conincidir exactamente con la "Marca y Modelo" en la pestaña "Resumen Anual"</t>
        </r>
        <r>
          <rPr>
            <sz val="9"/>
            <color indexed="81"/>
            <rFont val="Tahoma"/>
            <family val="2"/>
          </rPr>
          <t xml:space="preserve">
</t>
        </r>
      </text>
    </comment>
    <comment ref="DF112" authorId="0" shapeId="0" xr:uid="{3047CBE7-0B93-4F06-A26D-674F8BD21052}">
      <text>
        <r>
          <rPr>
            <b/>
            <sz val="9"/>
            <color indexed="81"/>
            <rFont val="Tahoma"/>
            <family val="2"/>
          </rPr>
          <t>Tiene que conincidir exactamente con la "Marca y Modelo" en la pestaña "Resumen Anual"</t>
        </r>
        <r>
          <rPr>
            <sz val="9"/>
            <color indexed="81"/>
            <rFont val="Tahoma"/>
            <family val="2"/>
          </rPr>
          <t xml:space="preserve">
</t>
        </r>
      </text>
    </comment>
    <comment ref="FC112" authorId="0" shapeId="0" xr:uid="{BD5E2C2F-0521-4578-9E13-91EE144B961E}">
      <text>
        <r>
          <rPr>
            <b/>
            <sz val="9"/>
            <color indexed="81"/>
            <rFont val="Tahoma"/>
            <family val="2"/>
          </rPr>
          <t>Tiene que conincidir exactamente con la "Marca y Modelo" en la pestaña "Resumen Anual"</t>
        </r>
        <r>
          <rPr>
            <sz val="9"/>
            <color indexed="81"/>
            <rFont val="Tahoma"/>
            <family val="2"/>
          </rPr>
          <t xml:space="preserve">
</t>
        </r>
      </text>
    </comment>
    <comment ref="Z116" authorId="0" shapeId="0" xr:uid="{9EEB9BA8-E8BA-4A48-9A85-E607C9ED873B}">
      <text>
        <r>
          <rPr>
            <sz val="9"/>
            <color indexed="81"/>
            <rFont val="Tahoma"/>
            <family val="2"/>
          </rPr>
          <t xml:space="preserve">Desde el año que quieres empezar el registro de horas para un periodo de 10 años.
</t>
        </r>
      </text>
    </comment>
    <comment ref="BW116" authorId="0" shapeId="0" xr:uid="{343BC751-66CC-4966-93A5-330A71BA9A40}">
      <text>
        <r>
          <rPr>
            <sz val="9"/>
            <color indexed="81"/>
            <rFont val="Tahoma"/>
            <family val="2"/>
          </rPr>
          <t xml:space="preserve">Desde el año que quieres empezar el registro de horas para un periodo de 10 años.
</t>
        </r>
      </text>
    </comment>
    <comment ref="DU116" authorId="0" shapeId="0" xr:uid="{DB0E71C4-8795-48EC-BC1A-3DD3F27BC2D3}">
      <text>
        <r>
          <rPr>
            <sz val="9"/>
            <color indexed="81"/>
            <rFont val="Tahoma"/>
            <family val="2"/>
          </rPr>
          <t xml:space="preserve">Desde el año que quieres empezar el registro de horas para un periodo de 10 años.
</t>
        </r>
      </text>
    </comment>
    <comment ref="FR116" authorId="0" shapeId="0" xr:uid="{6E5928AD-E1B6-453B-B7F3-5E4A23B1F624}">
      <text>
        <r>
          <rPr>
            <sz val="9"/>
            <color indexed="81"/>
            <rFont val="Tahoma"/>
            <family val="2"/>
          </rPr>
          <t xml:space="preserve">Desde el año que quieres empezar el registro de horas para un periodo de 10 años.
</t>
        </r>
      </text>
    </comment>
    <comment ref="Z120" authorId="0" shapeId="0" xr:uid="{AC3B139E-8EDC-462A-B56B-A0CD0ED513E2}">
      <text>
        <r>
          <rPr>
            <b/>
            <sz val="9"/>
            <color indexed="81"/>
            <rFont val="Tahoma"/>
            <family val="2"/>
          </rPr>
          <t>Años correlativos, pero la celda está liberada para ser cambiada si se quiere cambiar el año.</t>
        </r>
      </text>
    </comment>
    <comment ref="BW120" authorId="0" shapeId="0" xr:uid="{64EFE74C-194B-4341-8F36-305EBA49204C}">
      <text>
        <r>
          <rPr>
            <b/>
            <sz val="9"/>
            <color indexed="81"/>
            <rFont val="Tahoma"/>
            <family val="2"/>
          </rPr>
          <t>Años correlativos, pero la celda está liberada para ser cambiada si se quiere cambiar el año.</t>
        </r>
      </text>
    </comment>
    <comment ref="DU120" authorId="0" shapeId="0" xr:uid="{CB9795A4-2E80-4C1C-8CA5-3ACB77E88BF5}">
      <text>
        <r>
          <rPr>
            <b/>
            <sz val="9"/>
            <color indexed="81"/>
            <rFont val="Tahoma"/>
            <family val="2"/>
          </rPr>
          <t>Años correlativos, pero la celda está liberada para ser cambiada si se quiere cambiar el año.</t>
        </r>
      </text>
    </comment>
    <comment ref="FR120" authorId="0" shapeId="0" xr:uid="{BFF747FC-EC0A-47EB-9A01-1F591C555959}">
      <text>
        <r>
          <rPr>
            <b/>
            <sz val="9"/>
            <color indexed="81"/>
            <rFont val="Tahoma"/>
            <family val="2"/>
          </rPr>
          <t>Años correlativos, pero la celda está liberada para ser cambiada si se quiere cambiar el año.</t>
        </r>
      </text>
    </comment>
    <comment ref="K165" authorId="0" shapeId="0" xr:uid="{AA4AB92E-004A-4242-9431-5513582D3FD8}">
      <text>
        <r>
          <rPr>
            <b/>
            <sz val="9"/>
            <color indexed="81"/>
            <rFont val="Tahoma"/>
            <family val="2"/>
          </rPr>
          <t>Tiene que conincidir exactamente con la "Marca y Modelo" en la pestaña "Resumen Anual"</t>
        </r>
        <r>
          <rPr>
            <sz val="9"/>
            <color indexed="81"/>
            <rFont val="Tahoma"/>
            <family val="2"/>
          </rPr>
          <t xml:space="preserve">
</t>
        </r>
      </text>
    </comment>
    <comment ref="BH165" authorId="0" shapeId="0" xr:uid="{6768A610-A004-41DA-BB92-9E6C9B751850}">
      <text>
        <r>
          <rPr>
            <b/>
            <sz val="9"/>
            <color indexed="81"/>
            <rFont val="Tahoma"/>
            <family val="2"/>
          </rPr>
          <t>Tiene que conincidir exactamente con la "Marca y Modelo" en la pestaña "Resumen Anual"</t>
        </r>
        <r>
          <rPr>
            <sz val="9"/>
            <color indexed="81"/>
            <rFont val="Tahoma"/>
            <family val="2"/>
          </rPr>
          <t xml:space="preserve">
</t>
        </r>
      </text>
    </comment>
    <comment ref="DF165" authorId="0" shapeId="0" xr:uid="{D8D2A121-A972-44EE-A9B3-F492E1F3AB16}">
      <text>
        <r>
          <rPr>
            <b/>
            <sz val="9"/>
            <color indexed="81"/>
            <rFont val="Tahoma"/>
            <family val="2"/>
          </rPr>
          <t>Tiene que conincidir exactamente con la "Marca y Modelo" en la pestaña "Resumen Anual"</t>
        </r>
        <r>
          <rPr>
            <sz val="9"/>
            <color indexed="81"/>
            <rFont val="Tahoma"/>
            <family val="2"/>
          </rPr>
          <t xml:space="preserve">
</t>
        </r>
      </text>
    </comment>
    <comment ref="FC165" authorId="0" shapeId="0" xr:uid="{F0B2569E-17B4-4F61-AA7F-B34778D4D328}">
      <text>
        <r>
          <rPr>
            <b/>
            <sz val="9"/>
            <color indexed="81"/>
            <rFont val="Tahoma"/>
            <family val="2"/>
          </rPr>
          <t>Tiene que conincidir exactamente con la "Marca y Modelo" en la pestaña "Resumen Anual"</t>
        </r>
        <r>
          <rPr>
            <sz val="9"/>
            <color indexed="81"/>
            <rFont val="Tahoma"/>
            <family val="2"/>
          </rPr>
          <t xml:space="preserve">
</t>
        </r>
      </text>
    </comment>
    <comment ref="Z169" authorId="0" shapeId="0" xr:uid="{A826F1B8-AB63-4E9F-A760-FABB4EB048B0}">
      <text>
        <r>
          <rPr>
            <sz val="9"/>
            <color indexed="81"/>
            <rFont val="Tahoma"/>
            <family val="2"/>
          </rPr>
          <t xml:space="preserve">Desde el año que quieres empezar el registro de horas para un periodo de 10 años.
</t>
        </r>
      </text>
    </comment>
    <comment ref="BW169" authorId="0" shapeId="0" xr:uid="{CF658FEF-EAC1-41BD-9143-4B50B578D00C}">
      <text>
        <r>
          <rPr>
            <sz val="9"/>
            <color indexed="81"/>
            <rFont val="Tahoma"/>
            <family val="2"/>
          </rPr>
          <t xml:space="preserve">Desde el año que quieres empezar el registro de horas para un periodo de 10 años.
</t>
        </r>
      </text>
    </comment>
    <comment ref="DU169" authorId="0" shapeId="0" xr:uid="{BB6C443A-2D93-436C-AD62-7A6759987312}">
      <text>
        <r>
          <rPr>
            <sz val="9"/>
            <color indexed="81"/>
            <rFont val="Tahoma"/>
            <family val="2"/>
          </rPr>
          <t xml:space="preserve">Desde el año que quieres empezar el registro de horas para un periodo de 10 años.
</t>
        </r>
      </text>
    </comment>
    <comment ref="FR169" authorId="0" shapeId="0" xr:uid="{79DBA9DF-83B3-4143-9BB1-9A19114E4B81}">
      <text>
        <r>
          <rPr>
            <sz val="9"/>
            <color indexed="81"/>
            <rFont val="Tahoma"/>
            <family val="2"/>
          </rPr>
          <t xml:space="preserve">Desde el año que quieres empezar el registro de horas para un periodo de 10 años.
</t>
        </r>
      </text>
    </comment>
    <comment ref="Z173" authorId="0" shapeId="0" xr:uid="{ED3A21BD-CCBC-4580-AFE9-0BC65F005FF8}">
      <text>
        <r>
          <rPr>
            <b/>
            <sz val="9"/>
            <color indexed="81"/>
            <rFont val="Tahoma"/>
            <family val="2"/>
          </rPr>
          <t>Años correlativos, pero la celda está liberada para ser cambiada si se quiere cambiar el año.</t>
        </r>
      </text>
    </comment>
    <comment ref="BW173" authorId="0" shapeId="0" xr:uid="{10202FA6-1370-47AD-9943-E686290068DB}">
      <text>
        <r>
          <rPr>
            <b/>
            <sz val="9"/>
            <color indexed="81"/>
            <rFont val="Tahoma"/>
            <family val="2"/>
          </rPr>
          <t>Años correlativos, pero la celda está liberada para ser cambiada si se quiere cambiar el año.</t>
        </r>
      </text>
    </comment>
    <comment ref="DU173" authorId="0" shapeId="0" xr:uid="{4D927E5C-32CC-4F1B-8A7E-43066606FEA8}">
      <text>
        <r>
          <rPr>
            <b/>
            <sz val="9"/>
            <color indexed="81"/>
            <rFont val="Tahoma"/>
            <family val="2"/>
          </rPr>
          <t>Años correlativos, pero la celda está liberada para ser cambiada si se quiere cambiar el año.</t>
        </r>
      </text>
    </comment>
    <comment ref="FR173" authorId="0" shapeId="0" xr:uid="{40587909-363D-43FF-89C8-6ED84275F65F}">
      <text>
        <r>
          <rPr>
            <b/>
            <sz val="9"/>
            <color indexed="81"/>
            <rFont val="Tahoma"/>
            <family val="2"/>
          </rPr>
          <t>Años correlativos, pero la celda está liberada para ser cambiada si se quiere cambiar el año.</t>
        </r>
      </text>
    </comment>
    <comment ref="K218" authorId="0" shapeId="0" xr:uid="{61B7F8A1-F0CA-4F9C-827B-0829BB512613}">
      <text>
        <r>
          <rPr>
            <b/>
            <sz val="9"/>
            <color indexed="81"/>
            <rFont val="Tahoma"/>
            <family val="2"/>
          </rPr>
          <t>Tiene que conincidir exactamente con la "Marca y Modelo" en la pestaña "Resumen Anual"</t>
        </r>
        <r>
          <rPr>
            <sz val="9"/>
            <color indexed="81"/>
            <rFont val="Tahoma"/>
            <family val="2"/>
          </rPr>
          <t xml:space="preserve">
</t>
        </r>
      </text>
    </comment>
    <comment ref="BH218" authorId="0" shapeId="0" xr:uid="{F01C7DB4-059C-4145-84C1-73D3EFBB009B}">
      <text>
        <r>
          <rPr>
            <b/>
            <sz val="9"/>
            <color indexed="81"/>
            <rFont val="Tahoma"/>
            <family val="2"/>
          </rPr>
          <t>Tiene que conincidir exactamente con la "Marca y Modelo" en la pestaña "Resumen Anual"</t>
        </r>
        <r>
          <rPr>
            <sz val="9"/>
            <color indexed="81"/>
            <rFont val="Tahoma"/>
            <family val="2"/>
          </rPr>
          <t xml:space="preserve">
</t>
        </r>
      </text>
    </comment>
    <comment ref="DF218" authorId="0" shapeId="0" xr:uid="{16EC8A48-C8F0-4C12-A404-987A13FD411E}">
      <text>
        <r>
          <rPr>
            <b/>
            <sz val="9"/>
            <color indexed="81"/>
            <rFont val="Tahoma"/>
            <family val="2"/>
          </rPr>
          <t>Tiene que conincidir exactamente con la "Marca y Modelo" en la pestaña "Resumen Anual"</t>
        </r>
        <r>
          <rPr>
            <sz val="9"/>
            <color indexed="81"/>
            <rFont val="Tahoma"/>
            <family val="2"/>
          </rPr>
          <t xml:space="preserve">
</t>
        </r>
      </text>
    </comment>
    <comment ref="FC218" authorId="0" shapeId="0" xr:uid="{FBE92DE8-86FB-4C61-82B8-0D2AA4C3A21A}">
      <text>
        <r>
          <rPr>
            <b/>
            <sz val="9"/>
            <color indexed="81"/>
            <rFont val="Tahoma"/>
            <family val="2"/>
          </rPr>
          <t>Tiene que conincidir exactamente con la "Marca y Modelo" en la pestaña "Resumen Anual"</t>
        </r>
        <r>
          <rPr>
            <sz val="9"/>
            <color indexed="81"/>
            <rFont val="Tahoma"/>
            <family val="2"/>
          </rPr>
          <t xml:space="preserve">
</t>
        </r>
      </text>
    </comment>
    <comment ref="Z222" authorId="0" shapeId="0" xr:uid="{3D46E6E0-D2DC-4BE8-B958-D223CA588AC2}">
      <text>
        <r>
          <rPr>
            <sz val="9"/>
            <color indexed="81"/>
            <rFont val="Tahoma"/>
            <family val="2"/>
          </rPr>
          <t xml:space="preserve">Desde el año que quieres empezar el registro de horas para un periodo de 10 años.
</t>
        </r>
      </text>
    </comment>
    <comment ref="BW222" authorId="0" shapeId="0" xr:uid="{A255D050-FE57-4025-B401-8DF594354E0B}">
      <text>
        <r>
          <rPr>
            <sz val="9"/>
            <color indexed="81"/>
            <rFont val="Tahoma"/>
            <family val="2"/>
          </rPr>
          <t xml:space="preserve">Desde el año que quieres empezar el registro de horas para un periodo de 10 años.
</t>
        </r>
      </text>
    </comment>
    <comment ref="DU222" authorId="0" shapeId="0" xr:uid="{15BD8918-7462-457B-B3F6-DAB056A880FF}">
      <text>
        <r>
          <rPr>
            <sz val="9"/>
            <color indexed="81"/>
            <rFont val="Tahoma"/>
            <family val="2"/>
          </rPr>
          <t xml:space="preserve">Desde el año que quieres empezar el registro de horas para un periodo de 10 años.
</t>
        </r>
      </text>
    </comment>
    <comment ref="FR222" authorId="0" shapeId="0" xr:uid="{91878896-26CA-496E-8720-2F1DEEE074B2}">
      <text>
        <r>
          <rPr>
            <sz val="9"/>
            <color indexed="81"/>
            <rFont val="Tahoma"/>
            <family val="2"/>
          </rPr>
          <t xml:space="preserve">Desde el año que quieres empezar el registro de horas para un periodo de 10 años.
</t>
        </r>
      </text>
    </comment>
    <comment ref="Z226" authorId="0" shapeId="0" xr:uid="{5CB42096-F743-451C-9264-C6F1DAE84D4D}">
      <text>
        <r>
          <rPr>
            <b/>
            <sz val="9"/>
            <color indexed="81"/>
            <rFont val="Tahoma"/>
            <family val="2"/>
          </rPr>
          <t>Años correlativos, pero la celda está liberada para ser cambiada si se quiere cambiar el año.</t>
        </r>
      </text>
    </comment>
    <comment ref="BW226" authorId="0" shapeId="0" xr:uid="{539420CA-A4B2-49F3-8DAD-CB05AABEBF32}">
      <text>
        <r>
          <rPr>
            <b/>
            <sz val="9"/>
            <color indexed="81"/>
            <rFont val="Tahoma"/>
            <family val="2"/>
          </rPr>
          <t>Años correlativos, pero la celda está liberada para ser cambiada si se quiere cambiar el año.</t>
        </r>
      </text>
    </comment>
    <comment ref="DU226" authorId="0" shapeId="0" xr:uid="{3AF8D44A-54C5-43C3-B2C9-A4C9F4298D27}">
      <text>
        <r>
          <rPr>
            <b/>
            <sz val="9"/>
            <color indexed="81"/>
            <rFont val="Tahoma"/>
            <family val="2"/>
          </rPr>
          <t>Años correlativos, pero la celda está liberada para ser cambiada si se quiere cambiar el año.</t>
        </r>
      </text>
    </comment>
    <comment ref="FR226" authorId="0" shapeId="0" xr:uid="{7845FF23-C7FF-454A-ABAA-2666248FCFE3}">
      <text>
        <r>
          <rPr>
            <b/>
            <sz val="9"/>
            <color indexed="81"/>
            <rFont val="Tahoma"/>
            <family val="2"/>
          </rPr>
          <t>Años correlativos, pero la celda está liberada para ser cambiada si se quiere cambiar el año.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Pablo Andrés Fuentealba Vos</author>
  </authors>
  <commentList>
    <comment ref="K6" authorId="0" shapeId="0" xr:uid="{C6E738F4-143E-4021-A8B3-E9A457920040}">
      <text>
        <r>
          <rPr>
            <b/>
            <sz val="9"/>
            <color indexed="81"/>
            <rFont val="Tahoma"/>
            <family val="2"/>
          </rPr>
          <t>Tiene que conincidir exactamente con la "Marca y Modelo" en la pestaña "Resumen Anual"</t>
        </r>
        <r>
          <rPr>
            <sz val="9"/>
            <color indexed="81"/>
            <rFont val="Tahoma"/>
            <family val="2"/>
          </rPr>
          <t xml:space="preserve">
</t>
        </r>
      </text>
    </comment>
    <comment ref="BH6" authorId="0" shapeId="0" xr:uid="{A5B4D040-1049-4DA6-AE36-758ED280BEDD}">
      <text>
        <r>
          <rPr>
            <b/>
            <sz val="9"/>
            <color indexed="81"/>
            <rFont val="Tahoma"/>
            <family val="2"/>
          </rPr>
          <t>Tiene que conincidir exactamente con la "Marca y Modelo" en la pestaña "Resumen Anual"</t>
        </r>
        <r>
          <rPr>
            <sz val="9"/>
            <color indexed="81"/>
            <rFont val="Tahoma"/>
            <family val="2"/>
          </rPr>
          <t xml:space="preserve">
</t>
        </r>
      </text>
    </comment>
    <comment ref="DF6" authorId="0" shapeId="0" xr:uid="{581F4FD7-B2C6-44FE-90E9-680242ECCC5F}">
      <text>
        <r>
          <rPr>
            <b/>
            <sz val="9"/>
            <color indexed="81"/>
            <rFont val="Tahoma"/>
            <family val="2"/>
          </rPr>
          <t>Tiene que conincidir exactamente con la "Marca y Modelo" en la pestaña "Resumen Anual"</t>
        </r>
        <r>
          <rPr>
            <sz val="9"/>
            <color indexed="81"/>
            <rFont val="Tahoma"/>
            <family val="2"/>
          </rPr>
          <t xml:space="preserve">
</t>
        </r>
      </text>
    </comment>
    <comment ref="FC6" authorId="0" shapeId="0" xr:uid="{FCB143FD-1658-467F-8A70-127931489C82}">
      <text>
        <r>
          <rPr>
            <b/>
            <sz val="9"/>
            <color indexed="81"/>
            <rFont val="Tahoma"/>
            <family val="2"/>
          </rPr>
          <t>Tiene que conincidir exactamente con la "Marca y Modelo" en la pestaña "Resumen Anual"</t>
        </r>
        <r>
          <rPr>
            <sz val="9"/>
            <color indexed="81"/>
            <rFont val="Tahoma"/>
            <family val="2"/>
          </rPr>
          <t xml:space="preserve">
</t>
        </r>
      </text>
    </comment>
    <comment ref="K59" authorId="0" shapeId="0" xr:uid="{768E44E6-2F99-40A7-835E-0DA3C4C4E952}">
      <text>
        <r>
          <rPr>
            <b/>
            <sz val="9"/>
            <color indexed="81"/>
            <rFont val="Tahoma"/>
            <family val="2"/>
          </rPr>
          <t>Tiene que conincidir exactamente con la "Marca y Modelo" en la pestaña "Resumen Anual"</t>
        </r>
        <r>
          <rPr>
            <sz val="9"/>
            <color indexed="81"/>
            <rFont val="Tahoma"/>
            <family val="2"/>
          </rPr>
          <t xml:space="preserve">
</t>
        </r>
      </text>
    </comment>
    <comment ref="BH59" authorId="0" shapeId="0" xr:uid="{0AD8F4CE-3A8C-4978-8F3B-53FF0BADCF87}">
      <text>
        <r>
          <rPr>
            <b/>
            <sz val="9"/>
            <color indexed="81"/>
            <rFont val="Tahoma"/>
            <family val="2"/>
          </rPr>
          <t>Tiene que conincidir exactamente con la "Marca y Modelo" en la pestaña "Resumen Anual"</t>
        </r>
        <r>
          <rPr>
            <sz val="9"/>
            <color indexed="81"/>
            <rFont val="Tahoma"/>
            <family val="2"/>
          </rPr>
          <t xml:space="preserve">
</t>
        </r>
      </text>
    </comment>
    <comment ref="DF59" authorId="0" shapeId="0" xr:uid="{9A1C0F03-803E-43E6-A152-63A64B73AC25}">
      <text>
        <r>
          <rPr>
            <b/>
            <sz val="9"/>
            <color indexed="81"/>
            <rFont val="Tahoma"/>
            <family val="2"/>
          </rPr>
          <t>Tiene que conincidir exactamente con la "Marca y Modelo" en la pestaña "Resumen Anual"</t>
        </r>
        <r>
          <rPr>
            <sz val="9"/>
            <color indexed="81"/>
            <rFont val="Tahoma"/>
            <family val="2"/>
          </rPr>
          <t xml:space="preserve">
</t>
        </r>
      </text>
    </comment>
    <comment ref="FC59" authorId="0" shapeId="0" xr:uid="{86487A8A-7DDB-4CD9-9453-A85054DA976C}">
      <text>
        <r>
          <rPr>
            <b/>
            <sz val="9"/>
            <color indexed="81"/>
            <rFont val="Tahoma"/>
            <family val="2"/>
          </rPr>
          <t>Tiene que conincidir exactamente con la "Marca y Modelo" en la pestaña "Resumen Anual"</t>
        </r>
        <r>
          <rPr>
            <sz val="9"/>
            <color indexed="81"/>
            <rFont val="Tahoma"/>
            <family val="2"/>
          </rPr>
          <t xml:space="preserve">
</t>
        </r>
      </text>
    </comment>
    <comment ref="K112" authorId="0" shapeId="0" xr:uid="{9E6168F1-A1D1-40F8-9545-568187C47C17}">
      <text>
        <r>
          <rPr>
            <b/>
            <sz val="9"/>
            <color indexed="81"/>
            <rFont val="Tahoma"/>
            <family val="2"/>
          </rPr>
          <t>Tiene que conincidir exactamente con la "Marca y Modelo" en la pestaña "Resumen Anual"</t>
        </r>
        <r>
          <rPr>
            <sz val="9"/>
            <color indexed="81"/>
            <rFont val="Tahoma"/>
            <family val="2"/>
          </rPr>
          <t xml:space="preserve">
</t>
        </r>
      </text>
    </comment>
    <comment ref="BH112" authorId="0" shapeId="0" xr:uid="{202759AD-626C-442F-AC58-AE83D5754E4E}">
      <text>
        <r>
          <rPr>
            <b/>
            <sz val="9"/>
            <color indexed="81"/>
            <rFont val="Tahoma"/>
            <family val="2"/>
          </rPr>
          <t>Tiene que conincidir exactamente con la "Marca y Modelo" en la pestaña "Resumen Anual"</t>
        </r>
        <r>
          <rPr>
            <sz val="9"/>
            <color indexed="81"/>
            <rFont val="Tahoma"/>
            <family val="2"/>
          </rPr>
          <t xml:space="preserve">
</t>
        </r>
      </text>
    </comment>
    <comment ref="DF112" authorId="0" shapeId="0" xr:uid="{41110681-EE76-43D2-92E1-F2E5A8EEB8F0}">
      <text>
        <r>
          <rPr>
            <b/>
            <sz val="9"/>
            <color indexed="81"/>
            <rFont val="Tahoma"/>
            <family val="2"/>
          </rPr>
          <t>Tiene que conincidir exactamente con la "Marca y Modelo" en la pestaña "Resumen Anual"</t>
        </r>
        <r>
          <rPr>
            <sz val="9"/>
            <color indexed="81"/>
            <rFont val="Tahoma"/>
            <family val="2"/>
          </rPr>
          <t xml:space="preserve">
</t>
        </r>
      </text>
    </comment>
    <comment ref="FC112" authorId="0" shapeId="0" xr:uid="{DCF23BF9-CB04-48E8-A208-877520C1F27F}">
      <text>
        <r>
          <rPr>
            <b/>
            <sz val="9"/>
            <color indexed="81"/>
            <rFont val="Tahoma"/>
            <family val="2"/>
          </rPr>
          <t>Tiene que conincidir exactamente con la "Marca y Modelo" en la pestaña "Resumen Anual"</t>
        </r>
        <r>
          <rPr>
            <sz val="9"/>
            <color indexed="81"/>
            <rFont val="Tahoma"/>
            <family val="2"/>
          </rPr>
          <t xml:space="preserve">
</t>
        </r>
      </text>
    </comment>
    <comment ref="K165" authorId="0" shapeId="0" xr:uid="{3D618F0D-05A4-47D9-A218-07665C1548FB}">
      <text>
        <r>
          <rPr>
            <b/>
            <sz val="9"/>
            <color indexed="81"/>
            <rFont val="Tahoma"/>
            <family val="2"/>
          </rPr>
          <t>Tiene que conincidir exactamente con la "Marca y Modelo" en la pestaña "Resumen Anual"</t>
        </r>
        <r>
          <rPr>
            <sz val="9"/>
            <color indexed="81"/>
            <rFont val="Tahoma"/>
            <family val="2"/>
          </rPr>
          <t xml:space="preserve">
</t>
        </r>
      </text>
    </comment>
    <comment ref="BH165" authorId="0" shapeId="0" xr:uid="{00AF2A46-317F-468F-8C64-6B560211648C}">
      <text>
        <r>
          <rPr>
            <b/>
            <sz val="9"/>
            <color indexed="81"/>
            <rFont val="Tahoma"/>
            <family val="2"/>
          </rPr>
          <t>Tiene que conincidir exactamente con la "Marca y Modelo" en la pestaña "Resumen Anual"</t>
        </r>
        <r>
          <rPr>
            <sz val="9"/>
            <color indexed="81"/>
            <rFont val="Tahoma"/>
            <family val="2"/>
          </rPr>
          <t xml:space="preserve">
</t>
        </r>
      </text>
    </comment>
    <comment ref="DF165" authorId="0" shapeId="0" xr:uid="{B0D225C1-31FF-409D-9FDC-418578E3FEDE}">
      <text>
        <r>
          <rPr>
            <b/>
            <sz val="9"/>
            <color indexed="81"/>
            <rFont val="Tahoma"/>
            <family val="2"/>
          </rPr>
          <t>Tiene que conincidir exactamente con la "Marca y Modelo" en la pestaña "Resumen Anual"</t>
        </r>
        <r>
          <rPr>
            <sz val="9"/>
            <color indexed="81"/>
            <rFont val="Tahoma"/>
            <family val="2"/>
          </rPr>
          <t xml:space="preserve">
</t>
        </r>
      </text>
    </comment>
    <comment ref="FC165" authorId="0" shapeId="0" xr:uid="{650A3C9B-695B-468A-BA43-1BB62161D2CD}">
      <text>
        <r>
          <rPr>
            <b/>
            <sz val="9"/>
            <color indexed="81"/>
            <rFont val="Tahoma"/>
            <family val="2"/>
          </rPr>
          <t>Tiene que conincidir exactamente con la "Marca y Modelo" en la pestaña "Resumen Anual"</t>
        </r>
        <r>
          <rPr>
            <sz val="9"/>
            <color indexed="81"/>
            <rFont val="Tahoma"/>
            <family val="2"/>
          </rPr>
          <t xml:space="preserve">
</t>
        </r>
      </text>
    </comment>
    <comment ref="K218" authorId="0" shapeId="0" xr:uid="{5E0E3261-36CD-4B9B-B1D0-0D184F804C11}">
      <text>
        <r>
          <rPr>
            <b/>
            <sz val="9"/>
            <color indexed="81"/>
            <rFont val="Tahoma"/>
            <family val="2"/>
          </rPr>
          <t>Tiene que conincidir exactamente con la "Marca y Modelo" en la pestaña "Resumen Anual"</t>
        </r>
        <r>
          <rPr>
            <sz val="9"/>
            <color indexed="81"/>
            <rFont val="Tahoma"/>
            <family val="2"/>
          </rPr>
          <t xml:space="preserve">
</t>
        </r>
      </text>
    </comment>
    <comment ref="BH218" authorId="0" shapeId="0" xr:uid="{6643925A-1F12-42DD-B813-9D517B4E00F0}">
      <text>
        <r>
          <rPr>
            <b/>
            <sz val="9"/>
            <color indexed="81"/>
            <rFont val="Tahoma"/>
            <family val="2"/>
          </rPr>
          <t>Tiene que conincidir exactamente con la "Marca y Modelo" en la pestaña "Resumen Anual"</t>
        </r>
        <r>
          <rPr>
            <sz val="9"/>
            <color indexed="81"/>
            <rFont val="Tahoma"/>
            <family val="2"/>
          </rPr>
          <t xml:space="preserve">
</t>
        </r>
      </text>
    </comment>
    <comment ref="DF218" authorId="0" shapeId="0" xr:uid="{CF8EC494-6588-4FD2-ABB9-E549B311F8D6}">
      <text>
        <r>
          <rPr>
            <b/>
            <sz val="9"/>
            <color indexed="81"/>
            <rFont val="Tahoma"/>
            <family val="2"/>
          </rPr>
          <t>Tiene que conincidir exactamente con la "Marca y Modelo" en la pestaña "Resumen Anual"</t>
        </r>
        <r>
          <rPr>
            <sz val="9"/>
            <color indexed="81"/>
            <rFont val="Tahoma"/>
            <family val="2"/>
          </rPr>
          <t xml:space="preserve">
</t>
        </r>
      </text>
    </comment>
    <comment ref="FC218" authorId="0" shapeId="0" xr:uid="{7B5710D2-002B-45D6-8176-6772FBD1A27C}">
      <text>
        <r>
          <rPr>
            <b/>
            <sz val="9"/>
            <color indexed="81"/>
            <rFont val="Tahoma"/>
            <family val="2"/>
          </rPr>
          <t>Tiene que conincidir exactamente con la "Marca y Modelo" en la pestaña "Resumen Anual"</t>
        </r>
        <r>
          <rPr>
            <sz val="9"/>
            <color indexed="81"/>
            <rFont val="Tahoma"/>
            <family val="2"/>
          </rPr>
          <t xml:space="preserve">
</t>
        </r>
      </text>
    </comment>
    <comment ref="K271" authorId="0" shapeId="0" xr:uid="{BAE422D4-8A3D-40F6-8936-992CC1CBFBEB}">
      <text>
        <r>
          <rPr>
            <b/>
            <sz val="9"/>
            <color indexed="81"/>
            <rFont val="Tahoma"/>
            <family val="2"/>
          </rPr>
          <t>Tiene que conincidir exactamente con la "Marca y Modelo" en la pestaña "Resumen Anual"</t>
        </r>
        <r>
          <rPr>
            <sz val="9"/>
            <color indexed="81"/>
            <rFont val="Tahoma"/>
            <family val="2"/>
          </rPr>
          <t xml:space="preserve">
</t>
        </r>
      </text>
    </comment>
    <comment ref="BH271" authorId="0" shapeId="0" xr:uid="{DD70A756-E7CA-4342-98E0-30D7C8DFDCD0}">
      <text>
        <r>
          <rPr>
            <b/>
            <sz val="9"/>
            <color indexed="81"/>
            <rFont val="Tahoma"/>
            <family val="2"/>
          </rPr>
          <t>Tiene que conincidir exactamente con la "Marca y Modelo" en la pestaña "Resumen Anual"</t>
        </r>
        <r>
          <rPr>
            <sz val="9"/>
            <color indexed="81"/>
            <rFont val="Tahoma"/>
            <family val="2"/>
          </rPr>
          <t xml:space="preserve">
</t>
        </r>
      </text>
    </comment>
    <comment ref="DF271" authorId="0" shapeId="0" xr:uid="{05EF5C37-5489-4E44-A997-2DC13163B227}">
      <text>
        <r>
          <rPr>
            <b/>
            <sz val="9"/>
            <color indexed="81"/>
            <rFont val="Tahoma"/>
            <family val="2"/>
          </rPr>
          <t>Tiene que conincidir exactamente con la "Marca y Modelo" en la pestaña "Resumen Anual"</t>
        </r>
        <r>
          <rPr>
            <sz val="9"/>
            <color indexed="81"/>
            <rFont val="Tahoma"/>
            <family val="2"/>
          </rPr>
          <t xml:space="preserve">
</t>
        </r>
      </text>
    </comment>
    <comment ref="FC271" authorId="0" shapeId="0" xr:uid="{0FF19385-A031-4079-9ECA-007C81196D6C}">
      <text>
        <r>
          <rPr>
            <b/>
            <sz val="9"/>
            <color indexed="81"/>
            <rFont val="Tahoma"/>
            <family val="2"/>
          </rPr>
          <t>Tiene que conincidir exactamente con la "Marca y Modelo" en la pestaña "Resumen Anual"</t>
        </r>
        <r>
          <rPr>
            <sz val="9"/>
            <color indexed="81"/>
            <rFont val="Tahoma"/>
            <family val="2"/>
          </rPr>
          <t xml:space="preserve">
</t>
        </r>
      </text>
    </comment>
    <comment ref="K324" authorId="0" shapeId="0" xr:uid="{2C3A5768-EC99-4DA5-A0B7-7D92C80E2D34}">
      <text>
        <r>
          <rPr>
            <b/>
            <sz val="9"/>
            <color indexed="81"/>
            <rFont val="Tahoma"/>
            <family val="2"/>
          </rPr>
          <t>Tiene que conincidir exactamente con la "Marca y Modelo" en la pestaña "Resumen Anual"</t>
        </r>
        <r>
          <rPr>
            <sz val="9"/>
            <color indexed="81"/>
            <rFont val="Tahoma"/>
            <family val="2"/>
          </rPr>
          <t xml:space="preserve">
</t>
        </r>
      </text>
    </comment>
    <comment ref="BH324" authorId="0" shapeId="0" xr:uid="{022EFD7C-D931-4558-90AD-610401CB5742}">
      <text>
        <r>
          <rPr>
            <b/>
            <sz val="9"/>
            <color indexed="81"/>
            <rFont val="Tahoma"/>
            <family val="2"/>
          </rPr>
          <t>Tiene que conincidir exactamente con la "Marca y Modelo" en la pestaña "Resumen Anual"</t>
        </r>
        <r>
          <rPr>
            <sz val="9"/>
            <color indexed="81"/>
            <rFont val="Tahoma"/>
            <family val="2"/>
          </rPr>
          <t xml:space="preserve">
</t>
        </r>
      </text>
    </comment>
    <comment ref="DF324" authorId="0" shapeId="0" xr:uid="{3A30487F-BF74-407C-B333-A90269021550}">
      <text>
        <r>
          <rPr>
            <b/>
            <sz val="9"/>
            <color indexed="81"/>
            <rFont val="Tahoma"/>
            <family val="2"/>
          </rPr>
          <t>Tiene que conincidir exactamente con la "Marca y Modelo" en la pestaña "Resumen Anual"</t>
        </r>
        <r>
          <rPr>
            <sz val="9"/>
            <color indexed="81"/>
            <rFont val="Tahoma"/>
            <family val="2"/>
          </rPr>
          <t xml:space="preserve">
</t>
        </r>
      </text>
    </comment>
    <comment ref="FC324" authorId="0" shapeId="0" xr:uid="{BAF305E4-592F-48FB-90ED-77F00CC5CE98}">
      <text>
        <r>
          <rPr>
            <b/>
            <sz val="9"/>
            <color indexed="81"/>
            <rFont val="Tahoma"/>
            <family val="2"/>
          </rPr>
          <t>Tiene que conincidir exactamente con la "Marca y Modelo" en la pestaña "Resumen Anual"</t>
        </r>
        <r>
          <rPr>
            <sz val="9"/>
            <color indexed="81"/>
            <rFont val="Tahoma"/>
            <family val="2"/>
          </rPr>
          <t xml:space="preserve">
</t>
        </r>
      </text>
    </comment>
  </commentList>
</comments>
</file>

<file path=xl/sharedStrings.xml><?xml version="1.0" encoding="utf-8"?>
<sst xmlns="http://schemas.openxmlformats.org/spreadsheetml/2006/main" count="804" uniqueCount="132">
  <si>
    <t>www.fly-logics.com</t>
  </si>
  <si>
    <t>Versión 01/2023</t>
  </si>
  <si>
    <t>/</t>
  </si>
  <si>
    <t>N.APELLIDO</t>
  </si>
  <si>
    <t>AIRBUS A 320 NEO</t>
  </si>
  <si>
    <t>TURBO JET</t>
  </si>
  <si>
    <t>A320</t>
  </si>
  <si>
    <t>20.000.000-2</t>
  </si>
  <si>
    <t>AA12345678</t>
  </si>
  <si>
    <t>Av. Pilots Book 1230 / Depto 101 / Ciudad / País</t>
  </si>
  <si>
    <t>(+56) 9 1234 1234</t>
  </si>
  <si>
    <t>TuMail@pilots-book.com</t>
  </si>
  <si>
    <t>PPA</t>
  </si>
  <si>
    <t>C-208</t>
  </si>
  <si>
    <t>CPL</t>
  </si>
  <si>
    <t>CHILE</t>
  </si>
  <si>
    <t>PASAPORTE</t>
  </si>
  <si>
    <t>ESPAÑA</t>
  </si>
  <si>
    <t>CARNET DE IDENTIDAD</t>
  </si>
  <si>
    <t>RUT</t>
  </si>
  <si>
    <t>C-1</t>
  </si>
  <si>
    <t>NORMATIVAS LOCALES SOBRE EL REGISTRO DE HORAS DE PILOTO</t>
  </si>
  <si>
    <t>FECHA DIA</t>
  </si>
  <si>
    <t>TOTAL DURACION DEL VUELO</t>
  </si>
  <si>
    <t>TOTAL</t>
  </si>
  <si>
    <t xml:space="preserve"> +</t>
  </si>
  <si>
    <t>C-150</t>
  </si>
  <si>
    <t>CC-AAA</t>
  </si>
  <si>
    <t>SCTB</t>
  </si>
  <si>
    <t>SCCV</t>
  </si>
  <si>
    <t>O.SANTOS</t>
  </si>
  <si>
    <t>VFR</t>
  </si>
  <si>
    <t>Primer Vuelo</t>
  </si>
  <si>
    <t>C.MALLOL</t>
  </si>
  <si>
    <t>VOR</t>
  </si>
  <si>
    <t>ILS</t>
  </si>
  <si>
    <t>CAT II</t>
  </si>
  <si>
    <t>CAT I</t>
  </si>
  <si>
    <t>NDB</t>
  </si>
  <si>
    <t>CAT III</t>
  </si>
  <si>
    <t>AÑO MAX</t>
  </si>
  <si>
    <t>HORAS MAX</t>
  </si>
  <si>
    <t>total años</t>
  </si>
  <si>
    <t>promedio horas por año</t>
  </si>
  <si>
    <t>TOTOAL</t>
  </si>
  <si>
    <t>MAX</t>
  </si>
  <si>
    <t>MES</t>
  </si>
  <si>
    <t>AÑO</t>
  </si>
  <si>
    <t>Vuelos como piloto al mando</t>
  </si>
  <si>
    <t>IFR</t>
  </si>
  <si>
    <t>HORAS como piloto al mando</t>
  </si>
  <si>
    <t>Total esta bitácora</t>
  </si>
  <si>
    <t xml:space="preserve">Nº Vuelos </t>
  </si>
  <si>
    <t>numeros de vuelos</t>
  </si>
  <si>
    <t>Último día de Entrenamiento sim  IFR</t>
  </si>
  <si>
    <t>VFR Diurno</t>
  </si>
  <si>
    <t>VFR Nocturno</t>
  </si>
  <si>
    <t>IFR Diurno</t>
  </si>
  <si>
    <t>IFR Nocturno</t>
  </si>
  <si>
    <t>Último día de Vuelo  IFR</t>
  </si>
  <si>
    <t>Total esta bitacora</t>
  </si>
  <si>
    <t>Total</t>
  </si>
  <si>
    <t>CESSNA 150 COMMUTER</t>
  </si>
  <si>
    <t>MONO-MOTOR</t>
  </si>
  <si>
    <t xml:space="preserve"> </t>
  </si>
  <si>
    <t>FLY LOGICS AIR</t>
  </si>
  <si>
    <t>Cessna</t>
  </si>
  <si>
    <t>C-150 6</t>
  </si>
  <si>
    <t>EC-EQB</t>
  </si>
  <si>
    <t>150-78829</t>
  </si>
  <si>
    <t>RESUMEN TOTAL POR AERONAVE BITÁCORAS PASADAS</t>
  </si>
  <si>
    <t>FLY LOGICS</t>
  </si>
  <si>
    <t>Bitácora 1</t>
  </si>
  <si>
    <t>Total Bitácoras</t>
  </si>
  <si>
    <t xml:space="preserve">FLY LOGICS     </t>
  </si>
  <si>
    <t>Fly Logics</t>
  </si>
  <si>
    <t xml:space="preserve">     Datos de transferencia</t>
  </si>
  <si>
    <t xml:space="preserve">     Detalle de Gastos </t>
  </si>
  <si>
    <t>Total =</t>
  </si>
  <si>
    <t>Gasto Máximo =</t>
  </si>
  <si>
    <t>TICKETS</t>
  </si>
  <si>
    <t>TAXI</t>
  </si>
  <si>
    <t>Name &amp; Lastname</t>
  </si>
  <si>
    <t>GLIDER</t>
  </si>
  <si>
    <t>OTHERS</t>
  </si>
  <si>
    <t>LOGBOOK 1</t>
  </si>
  <si>
    <t>PHONE:</t>
  </si>
  <si>
    <t>COMPANY:</t>
  </si>
  <si>
    <t>CHARGE:</t>
  </si>
  <si>
    <t xml:space="preserve">EMPLY No: </t>
  </si>
  <si>
    <t xml:space="preserve">Bank: </t>
  </si>
  <si>
    <t xml:space="preserve">Type of Accounts: </t>
  </si>
  <si>
    <t xml:space="preserve">Account Number: </t>
  </si>
  <si>
    <t xml:space="preserve">Confirmation Email: </t>
  </si>
  <si>
    <t>Other details:</t>
  </si>
  <si>
    <t>Maximum Approved by the Company =</t>
  </si>
  <si>
    <t>Extra approved by the company =</t>
  </si>
  <si>
    <t>Remainder=</t>
  </si>
  <si>
    <t>Innvoice</t>
  </si>
  <si>
    <t>Taxi Hotel Airoport</t>
  </si>
  <si>
    <t>Month</t>
  </si>
  <si>
    <t>March</t>
  </si>
  <si>
    <t>TYPE OF LOAD</t>
  </si>
  <si>
    <t>DATE</t>
  </si>
  <si>
    <t>DETAIL</t>
  </si>
  <si>
    <t>AMOUNT</t>
  </si>
  <si>
    <t>Pilot</t>
  </si>
  <si>
    <t>PILOT PER DIEM CONTROL</t>
  </si>
  <si>
    <t>Currency:</t>
  </si>
  <si>
    <t>Dollar</t>
  </si>
  <si>
    <t>NAME IN THE LOGBOOK</t>
  </si>
  <si>
    <t>PILOT'S NAME</t>
  </si>
  <si>
    <t>PILOT´S LICENSES</t>
  </si>
  <si>
    <t>The commercial use of this logbook is completely prohibited, this file is freely accessible at www.fly-logics.com and is intended for the use and enjoyment of the physical log for sale on this website and other authorized platforms.</t>
  </si>
  <si>
    <t>Student Pilot</t>
  </si>
  <si>
    <t>Commercial pilot</t>
  </si>
  <si>
    <t>Validation of Foreign Licenses</t>
  </si>
  <si>
    <t>Provisional Commercial Pilot</t>
  </si>
  <si>
    <t xml:space="preserve">AA certification </t>
  </si>
  <si>
    <t>SINGLE ENGINE SEAPLANE</t>
  </si>
  <si>
    <t>TURBO PROP</t>
  </si>
  <si>
    <t>Expirimental airplane</t>
  </si>
  <si>
    <t>LOCAL REGULATIONS ON THE RECORDING OF PILOTS HOURS</t>
  </si>
  <si>
    <t>INSTRUCTIONS FOR THE USE OF THIS PERSONAL FLIGHT LOGBOOK</t>
  </si>
  <si>
    <t>Name &amp; Lastmane</t>
  </si>
  <si>
    <t>MEDICAL EXAM - CLASS 1</t>
  </si>
  <si>
    <t>PLANE</t>
  </si>
  <si>
    <t>DRIVE LICENCE</t>
  </si>
  <si>
    <t>USA</t>
  </si>
  <si>
    <t>CAR</t>
  </si>
  <si>
    <t>PPL</t>
  </si>
  <si>
    <t>N.LASTNAME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</si>
</sst>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00,000,000\-\a"/>
    <numFmt numFmtId="165" formatCode="[$-F800]dddd\,\ mmmm\ dd\,\ yyyy"/>
    <numFmt numFmtId="166" formatCode="dd/mm/yy"/>
    <numFmt numFmtId="167" formatCode="dd"/>
    <numFmt numFmtId="168" formatCode="yyyy"/>
    <numFmt numFmtId="169" formatCode="\P\.0"/>
    <numFmt numFmtId="170" formatCode="d\-m\-yyyy;@"/>
    <numFmt numFmtId="171" formatCode="0.00&quot; Hrs&quot;"/>
    <numFmt numFmtId="172" formatCode="[$-C0A]mm/yyyy;@"/>
    <numFmt numFmtId="173" formatCode="[$-C0A]mm/yy;@"/>
    <numFmt numFmtId="174" formatCode="dd\ /\ mmm\ /\ yyyy"/>
    <numFmt numFmtId="175" formatCode="d\-m\-yy;@"/>
    <numFmt numFmtId="176" formatCode="&quot;$&quot;#,##0.00"/>
    <numFmt numFmtId="177" formatCode="#,##0.00_ ;[Red]\-#,##0.00\ "/>
    <numFmt numFmtId="178" formatCode="[$-436]dd\ mmmm\ yyyy;@"/>
    <numFmt numFmtId="179" formatCode="&quot;Print Day&quot;\ [$]mm/dd/yy;@" x16r2:formatCode16="&quot;Print Day&quot;\ [$-EN-En]mm/dd/yy;@"/>
    <numFmt numFmtId="180" formatCode="[$-409]mmm/dd/yyyy;@"/>
    <numFmt numFmtId="181" formatCode="[$-409]mmm"/>
    <numFmt numFmtId="182" formatCode="[$-409]mmmm"/>
    <numFmt numFmtId="183" formatCode="[$-409]mmm/yyyy;@"/>
    <numFmt numFmtId="184" formatCode="mm/dd/yy;@"/>
    <numFmt numFmtId="185" formatCode="0\ &quot;days&quot;"/>
  </numFmts>
  <fonts count="128" x14ac:knownFonts="1">
    <font>
      <sz val="11"/>
      <color theme="1"/>
      <name val="Arial"/>
    </font>
    <font>
      <sz val="11"/>
      <color theme="1"/>
      <name val="Calibri"/>
      <family val="2"/>
    </font>
    <font>
      <sz val="11"/>
      <name val="Arial"/>
      <family val="2"/>
    </font>
    <font>
      <b/>
      <sz val="11"/>
      <color theme="1"/>
      <name val="Calibri"/>
      <family val="2"/>
    </font>
    <font>
      <sz val="9"/>
      <color rgb="FF333333"/>
      <name val="Arial"/>
      <family val="2"/>
    </font>
    <font>
      <b/>
      <sz val="11"/>
      <color rgb="FFF2F2F2"/>
      <name val="Calibri"/>
      <family val="2"/>
    </font>
    <font>
      <sz val="11"/>
      <color theme="0"/>
      <name val="Calibri"/>
      <family val="2"/>
    </font>
    <font>
      <sz val="10"/>
      <color theme="1"/>
      <name val="Calibri"/>
      <family val="2"/>
    </font>
    <font>
      <b/>
      <sz val="11"/>
      <color theme="0"/>
      <name val="Calibri"/>
      <family val="2"/>
    </font>
    <font>
      <b/>
      <sz val="10"/>
      <color theme="1"/>
      <name val="Calibri"/>
      <family val="2"/>
    </font>
    <font>
      <b/>
      <sz val="8"/>
      <color theme="1"/>
      <name val="Calibri"/>
      <family val="2"/>
    </font>
    <font>
      <sz val="8"/>
      <name val="Arial"/>
      <family val="2"/>
    </font>
    <font>
      <b/>
      <sz val="11"/>
      <color theme="0"/>
      <name val="Calibri"/>
      <family val="2"/>
      <scheme val="minor"/>
    </font>
    <font>
      <sz val="9"/>
      <color theme="1"/>
      <name val="Calibri"/>
      <family val="2"/>
      <scheme val="minor"/>
    </font>
    <font>
      <sz val="10"/>
      <color theme="1"/>
      <name val="Calibri"/>
      <family val="2"/>
      <scheme val="minor"/>
    </font>
    <font>
      <b/>
      <sz val="8"/>
      <color theme="0"/>
      <name val="Calibri"/>
      <family val="2"/>
      <scheme val="minor"/>
    </font>
    <font>
      <b/>
      <sz val="11"/>
      <name val="Arial"/>
      <family val="2"/>
    </font>
    <font>
      <b/>
      <sz val="11"/>
      <color theme="4" tint="-0.249977111117893"/>
      <name val="Arial"/>
      <family val="2"/>
    </font>
    <font>
      <b/>
      <sz val="11"/>
      <color theme="1"/>
      <name val="Arial"/>
      <family val="2"/>
    </font>
    <font>
      <sz val="11"/>
      <name val="Calibri"/>
      <family val="2"/>
    </font>
    <font>
      <sz val="8"/>
      <name val="Arial"/>
      <family val="2"/>
    </font>
    <font>
      <b/>
      <sz val="11"/>
      <color theme="4" tint="-0.499984740745262"/>
      <name val="Calibri"/>
      <family val="2"/>
    </font>
    <font>
      <b/>
      <sz val="10"/>
      <color theme="4" tint="-0.499984740745262"/>
      <name val="Calibri"/>
      <family val="2"/>
    </font>
    <font>
      <b/>
      <sz val="9"/>
      <color theme="4" tint="-0.499984740745262"/>
      <name val="Calibri"/>
      <family val="2"/>
    </font>
    <font>
      <b/>
      <sz val="10"/>
      <color theme="0"/>
      <name val="Calibri"/>
      <family val="2"/>
    </font>
    <font>
      <b/>
      <sz val="10"/>
      <color theme="4" tint="-0.249977111117893"/>
      <name val="Calibri"/>
      <family val="2"/>
    </font>
    <font>
      <sz val="9"/>
      <color indexed="81"/>
      <name val="Tahoma"/>
      <family val="2"/>
    </font>
    <font>
      <sz val="11"/>
      <color theme="4" tint="-0.499984740745262"/>
      <name val="Arial"/>
      <family val="2"/>
    </font>
    <font>
      <b/>
      <sz val="11"/>
      <color theme="4" tint="-0.499984740745262"/>
      <name val="Arial"/>
      <family val="2"/>
    </font>
    <font>
      <sz val="11"/>
      <color theme="0"/>
      <name val="Arial"/>
      <family val="2"/>
    </font>
    <font>
      <b/>
      <sz val="11"/>
      <name val="Calibri"/>
      <family val="2"/>
    </font>
    <font>
      <b/>
      <sz val="10"/>
      <name val="Calibri"/>
      <family val="2"/>
    </font>
    <font>
      <sz val="11"/>
      <color theme="0" tint="-4.9989318521683403E-2"/>
      <name val="Arial"/>
      <family val="2"/>
    </font>
    <font>
      <b/>
      <sz val="8"/>
      <name val="Arial"/>
      <family val="2"/>
    </font>
    <font>
      <b/>
      <sz val="8"/>
      <color theme="0"/>
      <name val="Arial"/>
      <family val="2"/>
    </font>
    <font>
      <b/>
      <sz val="7"/>
      <color theme="4" tint="-0.499984740745262"/>
      <name val="Arial"/>
      <family val="2"/>
    </font>
    <font>
      <b/>
      <sz val="10"/>
      <color theme="1"/>
      <name val="Arial"/>
      <family val="2"/>
    </font>
    <font>
      <sz val="14"/>
      <color theme="1"/>
      <name val="Arial"/>
      <family val="2"/>
    </font>
    <font>
      <b/>
      <sz val="10"/>
      <color theme="1"/>
      <name val="Calibri"/>
      <family val="2"/>
      <scheme val="minor"/>
    </font>
    <font>
      <sz val="11"/>
      <color theme="1"/>
      <name val="Arial"/>
      <family val="2"/>
    </font>
    <font>
      <sz val="8"/>
      <name val="Arial"/>
      <family val="2"/>
    </font>
    <font>
      <u/>
      <sz val="11"/>
      <color theme="10"/>
      <name val="Arial"/>
      <family val="2"/>
    </font>
    <font>
      <b/>
      <sz val="12"/>
      <color theme="0"/>
      <name val="Arial"/>
      <family val="2"/>
    </font>
    <font>
      <b/>
      <sz val="14"/>
      <color theme="0"/>
      <name val="Calibri"/>
      <family val="2"/>
    </font>
    <font>
      <b/>
      <sz val="12"/>
      <color theme="0"/>
      <name val="Calibri"/>
      <family val="2"/>
      <scheme val="major"/>
    </font>
    <font>
      <sz val="8"/>
      <color theme="0"/>
      <name val="Calibri"/>
      <family val="2"/>
    </font>
    <font>
      <b/>
      <sz val="8"/>
      <color theme="0"/>
      <name val="Calibri"/>
      <family val="2"/>
    </font>
    <font>
      <b/>
      <sz val="8"/>
      <color theme="4" tint="-0.499984740745262"/>
      <name val="Calibri"/>
      <family val="2"/>
    </font>
    <font>
      <b/>
      <sz val="8"/>
      <name val="Calibri"/>
      <family val="2"/>
    </font>
    <font>
      <sz val="8"/>
      <color theme="1"/>
      <name val="Calibri"/>
      <family val="2"/>
    </font>
    <font>
      <sz val="8"/>
      <color theme="1"/>
      <name val="Arial"/>
      <family val="2"/>
    </font>
    <font>
      <sz val="8"/>
      <color theme="0"/>
      <name val="Arial"/>
      <family val="2"/>
    </font>
    <font>
      <sz val="10"/>
      <color theme="1"/>
      <name val="Arial"/>
      <family val="2"/>
    </font>
    <font>
      <sz val="10"/>
      <color theme="0"/>
      <name val="Arial"/>
      <family val="2"/>
    </font>
    <font>
      <b/>
      <sz val="10"/>
      <color theme="0"/>
      <name val="Calibri"/>
      <family val="2"/>
      <scheme val="minor"/>
    </font>
    <font>
      <b/>
      <i/>
      <sz val="10"/>
      <color theme="1"/>
      <name val="Calibri"/>
      <family val="2"/>
      <scheme val="minor"/>
    </font>
    <font>
      <sz val="22"/>
      <color theme="1"/>
      <name val="Arial"/>
      <family val="2"/>
    </font>
    <font>
      <u/>
      <sz val="11"/>
      <color theme="1" tint="0.34998626667073579"/>
      <name val="Arial"/>
      <family val="2"/>
    </font>
    <font>
      <b/>
      <sz val="9"/>
      <name val="Calibri"/>
      <family val="2"/>
    </font>
    <font>
      <b/>
      <i/>
      <sz val="10"/>
      <color theme="0" tint="-0.14999847407452621"/>
      <name val="Arial"/>
      <family val="2"/>
    </font>
    <font>
      <sz val="10"/>
      <color theme="0"/>
      <name val="Calibri"/>
      <family val="2"/>
      <scheme val="minor"/>
    </font>
    <font>
      <b/>
      <sz val="10"/>
      <color theme="0"/>
      <name val="Arial Narrow"/>
      <family val="2"/>
    </font>
    <font>
      <sz val="10"/>
      <color theme="0"/>
      <name val="Arial Narrow"/>
      <family val="2"/>
    </font>
    <font>
      <sz val="10"/>
      <name val="Arial"/>
      <family val="2"/>
    </font>
    <font>
      <u/>
      <sz val="11"/>
      <color theme="0" tint="-0.34998626667073579"/>
      <name val="Arial"/>
      <family val="2"/>
    </font>
    <font>
      <sz val="10"/>
      <name val="Calibri"/>
      <family val="2"/>
      <scheme val="minor"/>
    </font>
    <font>
      <b/>
      <sz val="9"/>
      <color indexed="81"/>
      <name val="Tahoma"/>
      <family val="2"/>
    </font>
    <font>
      <b/>
      <sz val="8"/>
      <color theme="1"/>
      <name val="Arial"/>
    </font>
    <font>
      <b/>
      <sz val="7"/>
      <color theme="1"/>
      <name val="Arial"/>
    </font>
    <font>
      <sz val="6"/>
      <color theme="2" tint="-0.34998626667073579"/>
      <name val="Arial"/>
    </font>
    <font>
      <sz val="7"/>
      <color theme="0" tint="-0.249977111117893"/>
      <name val="Arial"/>
    </font>
    <font>
      <sz val="8"/>
      <color theme="0" tint="-0.499984740745262"/>
      <name val="Arial"/>
      <family val="2"/>
    </font>
    <font>
      <sz val="12"/>
      <color theme="1"/>
      <name val="Calibri"/>
      <family val="2"/>
      <scheme val="minor"/>
    </font>
    <font>
      <sz val="8"/>
      <color indexed="42"/>
      <name val="Calibri"/>
      <family val="2"/>
      <scheme val="minor"/>
    </font>
    <font>
      <sz val="8"/>
      <name val="Calibri"/>
      <family val="2"/>
      <scheme val="minor"/>
    </font>
    <font>
      <b/>
      <sz val="10"/>
      <name val="Calibri"/>
      <family val="2"/>
      <scheme val="minor"/>
    </font>
    <font>
      <b/>
      <sz val="10"/>
      <color rgb="FF44546A"/>
      <name val="Calibri"/>
      <family val="2"/>
      <scheme val="minor"/>
    </font>
    <font>
      <b/>
      <sz val="10"/>
      <color rgb="FFFFFFFF"/>
      <name val="Calibri"/>
      <family val="2"/>
      <scheme val="minor"/>
    </font>
    <font>
      <b/>
      <sz val="12"/>
      <color rgb="FFFFFFFF"/>
      <name val="Calibri"/>
      <family val="2"/>
      <scheme val="minor"/>
    </font>
    <font>
      <sz val="10"/>
      <color theme="1"/>
      <name val="Arial"/>
    </font>
    <font>
      <sz val="10"/>
      <color indexed="9"/>
      <name val="Calibri"/>
      <family val="2"/>
      <scheme val="minor"/>
    </font>
    <font>
      <sz val="10"/>
      <color indexed="8"/>
      <name val="Calibri"/>
      <family val="2"/>
      <scheme val="minor"/>
    </font>
    <font>
      <sz val="12"/>
      <color theme="1"/>
      <name val="Edwardian Script ITC"/>
      <family val="4"/>
    </font>
    <font>
      <sz val="8"/>
      <color theme="1"/>
      <name val="Arial"/>
    </font>
    <font>
      <sz val="8"/>
      <color rgb="FF000000"/>
      <name val="Calibri"/>
      <family val="2"/>
    </font>
    <font>
      <sz val="11"/>
      <color rgb="FF375623"/>
      <name val="Arial"/>
      <family val="2"/>
    </font>
    <font>
      <sz val="11"/>
      <color rgb="FF375623"/>
      <name val="Calibri"/>
      <family val="2"/>
    </font>
    <font>
      <b/>
      <sz val="11"/>
      <color rgb="FF375623"/>
      <name val="Calibri"/>
      <family val="2"/>
    </font>
    <font>
      <b/>
      <sz val="10"/>
      <name val="Tahoma"/>
    </font>
    <font>
      <b/>
      <sz val="9"/>
      <color theme="0"/>
      <name val="Calibri"/>
      <family val="2"/>
    </font>
    <font>
      <b/>
      <sz val="9"/>
      <color rgb="FF375623"/>
      <name val="Calibri"/>
      <family val="2"/>
    </font>
    <font>
      <b/>
      <sz val="10"/>
      <color rgb="FFFFFFFF"/>
      <name val="Calibri"/>
      <family val="2"/>
    </font>
    <font>
      <b/>
      <sz val="9"/>
      <color rgb="FFFFFFFF"/>
      <name val="Calibri"/>
      <family val="2"/>
    </font>
    <font>
      <b/>
      <sz val="11"/>
      <color rgb="FFFFFFFF"/>
      <name val="Dotum"/>
    </font>
    <font>
      <b/>
      <sz val="11"/>
      <color rgb="FFFFFFFF"/>
      <name val="Calibri"/>
      <family val="2"/>
    </font>
    <font>
      <sz val="11"/>
      <color rgb="FF006878"/>
      <name val="Arial"/>
      <family val="2"/>
    </font>
    <font>
      <sz val="11"/>
      <color rgb="FF006878"/>
      <name val="Calibri"/>
      <family val="2"/>
    </font>
    <font>
      <b/>
      <sz val="11"/>
      <color rgb="FFFFFFFF"/>
      <name val="Arial"/>
    </font>
    <font>
      <b/>
      <sz val="8"/>
      <color rgb="FF305496"/>
      <name val="Calibri"/>
      <family val="2"/>
    </font>
    <font>
      <b/>
      <sz val="8"/>
      <color rgb="FF305496"/>
      <name val="Arial"/>
    </font>
    <font>
      <sz val="9"/>
      <name val="Calibri"/>
      <family val="2"/>
      <scheme val="minor"/>
    </font>
    <font>
      <b/>
      <sz val="10"/>
      <color rgb="FF006878"/>
      <name val="Arial"/>
      <family val="2"/>
    </font>
    <font>
      <b/>
      <u/>
      <sz val="10"/>
      <color rgb="FF006878"/>
      <name val="Arial"/>
      <family val="2"/>
    </font>
    <font>
      <b/>
      <i/>
      <sz val="10"/>
      <color theme="0"/>
      <name val="Calibri"/>
      <family val="2"/>
      <scheme val="minor"/>
    </font>
    <font>
      <b/>
      <sz val="10"/>
      <color theme="0"/>
      <name val="Arial"/>
      <family val="2"/>
    </font>
    <font>
      <b/>
      <sz val="6"/>
      <color theme="1"/>
      <name val="Arial"/>
      <family val="2"/>
    </font>
    <font>
      <b/>
      <i/>
      <sz val="6"/>
      <color theme="0" tint="-0.499984740745262"/>
      <name val="Arial"/>
      <family val="2"/>
    </font>
    <font>
      <b/>
      <sz val="7"/>
      <color theme="1"/>
      <name val="Arial"/>
      <family val="2"/>
    </font>
    <font>
      <b/>
      <sz val="9"/>
      <color theme="1"/>
      <name val="Arial"/>
      <family val="2"/>
    </font>
    <font>
      <b/>
      <sz val="10"/>
      <name val="Arial"/>
      <family val="2"/>
    </font>
    <font>
      <b/>
      <i/>
      <sz val="10"/>
      <name val="Calibri"/>
      <family val="2"/>
      <scheme val="minor"/>
    </font>
    <font>
      <sz val="10"/>
      <color rgb="FF006878"/>
      <name val="Arial"/>
      <family val="2"/>
    </font>
    <font>
      <b/>
      <i/>
      <sz val="10"/>
      <color rgb="FF006878"/>
      <name val="Arial"/>
      <family val="2"/>
    </font>
    <font>
      <b/>
      <sz val="11"/>
      <color rgb="FFFFFFFF"/>
      <name val="Dotum"/>
      <family val="2"/>
    </font>
    <font>
      <b/>
      <sz val="11"/>
      <color rgb="FFFFFFFF"/>
      <name val="Arial"/>
      <family val="2"/>
    </font>
    <font>
      <b/>
      <sz val="9"/>
      <color theme="0"/>
      <name val="Bahnschrift Condensed"/>
      <family val="2"/>
    </font>
    <font>
      <sz val="9"/>
      <color theme="0"/>
      <name val="Calibri"/>
      <family val="2"/>
      <scheme val="minor"/>
    </font>
    <font>
      <b/>
      <sz val="8"/>
      <color theme="0"/>
      <name val="Lucida Sans"/>
      <family val="2"/>
    </font>
    <font>
      <sz val="8"/>
      <color rgb="FF444444"/>
      <name val="Calibri"/>
      <family val="2"/>
    </font>
    <font>
      <b/>
      <sz val="7"/>
      <color theme="0"/>
      <name val="Calibri"/>
      <family val="2"/>
    </font>
    <font>
      <b/>
      <sz val="8"/>
      <color theme="0"/>
      <name val="Tahoma"/>
      <family val="2"/>
    </font>
    <font>
      <b/>
      <sz val="9"/>
      <color theme="0"/>
      <name val="Tahoma"/>
      <family val="2"/>
    </font>
    <font>
      <b/>
      <sz val="9"/>
      <color theme="4" tint="-0.499984740745262"/>
      <name val="Tahoma"/>
      <family val="2"/>
    </font>
    <font>
      <sz val="11"/>
      <color theme="1"/>
      <name val="Tahoma"/>
      <family val="2"/>
    </font>
    <font>
      <b/>
      <sz val="11"/>
      <color theme="0"/>
      <name val="Arial"/>
      <family val="2"/>
    </font>
    <font>
      <b/>
      <sz val="8"/>
      <color rgb="FFFFFFFF"/>
      <name val="Arial"/>
      <family val="2"/>
    </font>
    <font>
      <b/>
      <sz val="8"/>
      <color theme="4" tint="-0.499984740745262"/>
      <name val="Tahoma"/>
      <family val="2"/>
    </font>
    <font>
      <sz val="8"/>
      <color theme="1"/>
      <name val="Tahoma"/>
      <family val="2"/>
    </font>
  </fonts>
  <fills count="30">
    <fill>
      <patternFill patternType="none"/>
    </fill>
    <fill>
      <patternFill patternType="gray125"/>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theme="0"/>
        <bgColor indexed="64"/>
      </patternFill>
    </fill>
    <fill>
      <patternFill patternType="solid">
        <fgColor theme="8" tint="-0.499984740745262"/>
        <bgColor indexed="64"/>
      </patternFill>
    </fill>
    <fill>
      <patternFill patternType="solid">
        <fgColor theme="0" tint="-4.9989318521683403E-2"/>
        <bgColor indexed="64"/>
      </patternFill>
    </fill>
    <fill>
      <patternFill patternType="solid">
        <fgColor theme="0"/>
        <bgColor rgb="FFD6DCE4"/>
      </patternFill>
    </fill>
    <fill>
      <patternFill patternType="solid">
        <fgColor theme="0" tint="-4.9989318521683403E-2"/>
        <bgColor theme="0"/>
      </patternFill>
    </fill>
    <fill>
      <patternFill patternType="solid">
        <fgColor theme="0"/>
        <bgColor rgb="FFADB9CA"/>
      </patternFill>
    </fill>
    <fill>
      <patternFill patternType="solid">
        <fgColor theme="9" tint="-0.499984740745262"/>
        <bgColor rgb="FFADB9CA"/>
      </patternFill>
    </fill>
    <fill>
      <patternFill patternType="solid">
        <fgColor theme="9" tint="0.79998168889431442"/>
        <bgColor theme="0"/>
      </patternFill>
    </fill>
    <fill>
      <patternFill patternType="solid">
        <fgColor theme="9" tint="0.79998168889431442"/>
        <bgColor rgb="FFD6DCE4"/>
      </patternFill>
    </fill>
    <fill>
      <patternFill patternType="solid">
        <fgColor theme="9" tint="0.59999389629810485"/>
        <bgColor rgb="FFD6DCE4"/>
      </patternFill>
    </fill>
    <fill>
      <patternFill patternType="solid">
        <fgColor rgb="FFFFFFFF"/>
        <bgColor indexed="64"/>
      </patternFill>
    </fill>
    <fill>
      <patternFill patternType="solid">
        <fgColor rgb="FFF2F2F2"/>
        <bgColor indexed="64"/>
      </patternFill>
    </fill>
    <fill>
      <patternFill patternType="solid">
        <fgColor rgb="FF375623"/>
        <bgColor indexed="64"/>
      </patternFill>
    </fill>
    <fill>
      <patternFill patternType="solid">
        <fgColor rgb="FFA9D08E"/>
        <bgColor indexed="64"/>
      </patternFill>
    </fill>
    <fill>
      <patternFill patternType="solid">
        <fgColor rgb="FF548235"/>
        <bgColor indexed="64"/>
      </patternFill>
    </fill>
    <fill>
      <patternFill patternType="solid">
        <fgColor rgb="FF006878"/>
        <bgColor indexed="64"/>
      </patternFill>
    </fill>
    <fill>
      <patternFill patternType="solid">
        <fgColor rgb="FF368270"/>
        <bgColor indexed="64"/>
      </patternFill>
    </fill>
    <fill>
      <patternFill patternType="solid">
        <fgColor theme="0" tint="-0.14999847407452621"/>
        <bgColor indexed="64"/>
      </patternFill>
    </fill>
    <fill>
      <gradientFill degree="270">
        <stop position="0">
          <color theme="0"/>
        </stop>
        <stop position="1">
          <color rgb="FF006878"/>
        </stop>
      </gradientFill>
    </fill>
    <fill>
      <patternFill patternType="solid">
        <fgColor theme="9" tint="0.59999389629810485"/>
        <bgColor theme="0"/>
      </patternFill>
    </fill>
    <fill>
      <patternFill patternType="solid">
        <fgColor theme="9" tint="0.79998168889431442"/>
        <bgColor indexed="64"/>
      </patternFill>
    </fill>
    <fill>
      <patternFill patternType="solid">
        <fgColor theme="9" tint="0.59999389629810485"/>
        <bgColor indexed="64"/>
      </patternFill>
    </fill>
    <fill>
      <patternFill patternType="solid">
        <fgColor rgb="FF006878"/>
        <bgColor theme="0"/>
      </patternFill>
    </fill>
    <fill>
      <patternFill patternType="solid">
        <fgColor rgb="FF006878"/>
        <bgColor rgb="FF8496B0"/>
      </patternFill>
    </fill>
    <fill>
      <patternFill patternType="solid">
        <fgColor rgb="FF006878"/>
        <bgColor rgb="FFADB9CA"/>
      </patternFill>
    </fill>
  </fills>
  <borders count="145">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bottom/>
      <diagonal/>
    </border>
    <border>
      <left/>
      <right/>
      <top style="thin">
        <color rgb="FF000000"/>
      </top>
      <bottom/>
      <diagonal/>
    </border>
    <border>
      <left/>
      <right/>
      <top/>
      <bottom style="thin">
        <color rgb="FF000000"/>
      </bottom>
      <diagonal/>
    </border>
    <border>
      <left style="thin">
        <color rgb="FF000000"/>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rgb="FF000000"/>
      </bottom>
      <diagonal/>
    </border>
    <border>
      <left style="thin">
        <color indexed="64"/>
      </left>
      <right/>
      <top/>
      <bottom style="thin">
        <color indexed="64"/>
      </bottom>
      <diagonal/>
    </border>
    <border>
      <left style="thin">
        <color rgb="FF000000"/>
      </left>
      <right/>
      <top style="thin">
        <color indexed="64"/>
      </top>
      <bottom/>
      <diagonal/>
    </border>
    <border>
      <left/>
      <right style="thin">
        <color rgb="FF000000"/>
      </right>
      <top style="thin">
        <color indexed="64"/>
      </top>
      <bottom/>
      <diagonal/>
    </border>
    <border>
      <left/>
      <right style="thin">
        <color indexed="64"/>
      </right>
      <top/>
      <bottom style="thin">
        <color rgb="FF000000"/>
      </bottom>
      <diagonal/>
    </border>
    <border>
      <left/>
      <right style="thin">
        <color indexed="64"/>
      </right>
      <top style="thin">
        <color rgb="FF000000"/>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rgb="FF000000"/>
      </top>
      <bottom/>
      <diagonal/>
    </border>
    <border>
      <left style="thin">
        <color rgb="FF000000"/>
      </left>
      <right style="thin">
        <color rgb="FF000000"/>
      </right>
      <top/>
      <bottom/>
      <diagonal/>
    </border>
    <border>
      <left style="thick">
        <color theme="0"/>
      </left>
      <right/>
      <top style="thick">
        <color theme="0"/>
      </top>
      <bottom/>
      <diagonal/>
    </border>
    <border>
      <left/>
      <right/>
      <top style="thick">
        <color theme="0"/>
      </top>
      <bottom/>
      <diagonal/>
    </border>
    <border>
      <left/>
      <right style="thin">
        <color rgb="FF000000"/>
      </right>
      <top style="thick">
        <color theme="0"/>
      </top>
      <bottom/>
      <diagonal/>
    </border>
    <border>
      <left style="thick">
        <color theme="0"/>
      </left>
      <right/>
      <top/>
      <bottom/>
      <diagonal/>
    </border>
    <border>
      <left style="thin">
        <color indexed="64"/>
      </left>
      <right/>
      <top style="thick">
        <color theme="0"/>
      </top>
      <bottom/>
      <diagonal/>
    </border>
    <border>
      <left style="thin">
        <color rgb="FF000000"/>
      </left>
      <right style="thin">
        <color rgb="FF000000"/>
      </right>
      <top/>
      <bottom style="thin">
        <color rgb="FF000000"/>
      </bottom>
      <diagonal/>
    </border>
    <border>
      <left style="thick">
        <color indexed="64"/>
      </left>
      <right/>
      <top style="thick">
        <color indexed="64"/>
      </top>
      <bottom/>
      <diagonal/>
    </border>
    <border>
      <left/>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n">
        <color auto="1"/>
      </right>
      <top style="thick">
        <color theme="0"/>
      </top>
      <bottom/>
      <diagonal/>
    </border>
    <border>
      <left style="medium">
        <color indexed="64"/>
      </left>
      <right/>
      <top style="medium">
        <color indexed="64"/>
      </top>
      <bottom/>
      <diagonal/>
    </border>
    <border>
      <left/>
      <right/>
      <top style="medium">
        <color indexed="64"/>
      </top>
      <bottom/>
      <diagonal/>
    </border>
    <border>
      <left/>
      <right style="thin">
        <color rgb="FF000000"/>
      </right>
      <top style="medium">
        <color indexed="64"/>
      </top>
      <bottom/>
      <diagonal/>
    </border>
    <border>
      <left style="thin">
        <color rgb="FF000000"/>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rgb="FF000000"/>
      </right>
      <top style="thin">
        <color rgb="FF000000"/>
      </top>
      <bottom style="thin">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rgb="FF000000"/>
      </top>
      <bottom/>
      <diagonal/>
    </border>
    <border>
      <left style="thin">
        <color indexed="23"/>
      </left>
      <right style="thin">
        <color indexed="23"/>
      </right>
      <top/>
      <bottom style="thin">
        <color indexed="23"/>
      </bottom>
      <diagonal/>
    </border>
    <border>
      <left/>
      <right/>
      <top style="thin">
        <color rgb="FFD0CECE"/>
      </top>
      <bottom style="thin">
        <color rgb="FFD0CECE"/>
      </bottom>
      <diagonal/>
    </border>
    <border>
      <left style="thin">
        <color rgb="FF000000"/>
      </left>
      <right/>
      <top style="thin">
        <color rgb="FFD0CECE"/>
      </top>
      <bottom style="thin">
        <color rgb="FFD0CECE"/>
      </bottom>
      <diagonal/>
    </border>
    <border>
      <left style="thin">
        <color indexed="64"/>
      </left>
      <right style="thin">
        <color rgb="FF000000"/>
      </right>
      <top style="thin">
        <color rgb="FF000000"/>
      </top>
      <bottom style="thin">
        <color rgb="FF000000"/>
      </bottom>
      <diagonal/>
    </border>
    <border>
      <left/>
      <right style="thin">
        <color rgb="FF000000"/>
      </right>
      <top style="thin">
        <color rgb="FFD0CECE"/>
      </top>
      <bottom style="thin">
        <color rgb="FFD0CECE"/>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style="thin">
        <color rgb="FF000000"/>
      </bottom>
      <diagonal/>
    </border>
    <border>
      <left style="thin">
        <color indexed="64"/>
      </left>
      <right style="thin">
        <color rgb="FF000000"/>
      </right>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top/>
      <bottom style="thin">
        <color indexed="64"/>
      </bottom>
      <diagonal/>
    </border>
    <border>
      <left/>
      <right style="thin">
        <color rgb="FF000000"/>
      </right>
      <top/>
      <bottom style="thin">
        <color indexed="64"/>
      </bottom>
      <diagonal/>
    </border>
    <border>
      <left/>
      <right style="thin">
        <color indexed="64"/>
      </right>
      <top/>
      <bottom style="thin">
        <color indexed="64"/>
      </bottom>
      <diagonal/>
    </border>
    <border>
      <left/>
      <right style="thick">
        <color theme="0"/>
      </right>
      <top/>
      <bottom style="thin">
        <color auto="1"/>
      </bottom>
      <diagonal/>
    </border>
    <border>
      <left/>
      <right style="thin">
        <color rgb="FF000000"/>
      </right>
      <top style="thin">
        <color indexed="64"/>
      </top>
      <bottom style="thin">
        <color rgb="FF000000"/>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theme="9" tint="-0.249977111117893"/>
      </left>
      <right style="thin">
        <color rgb="FF000000"/>
      </right>
      <top style="medium">
        <color theme="9" tint="-0.249977111117893"/>
      </top>
      <bottom style="thin">
        <color rgb="FF000000"/>
      </bottom>
      <diagonal/>
    </border>
    <border>
      <left style="thin">
        <color rgb="FF000000"/>
      </left>
      <right style="thin">
        <color rgb="FF000000"/>
      </right>
      <top style="medium">
        <color theme="9" tint="-0.249977111117893"/>
      </top>
      <bottom style="thin">
        <color rgb="FF000000"/>
      </bottom>
      <diagonal/>
    </border>
    <border>
      <left style="thin">
        <color rgb="FF000000"/>
      </left>
      <right style="medium">
        <color theme="9" tint="-0.249977111117893"/>
      </right>
      <top style="medium">
        <color theme="9" tint="-0.249977111117893"/>
      </top>
      <bottom style="thin">
        <color rgb="FF000000"/>
      </bottom>
      <diagonal/>
    </border>
    <border>
      <left style="medium">
        <color theme="9" tint="-0.249977111117893"/>
      </left>
      <right style="thin">
        <color rgb="FF000000"/>
      </right>
      <top style="thin">
        <color rgb="FF000000"/>
      </top>
      <bottom style="medium">
        <color theme="9" tint="-0.249977111117893"/>
      </bottom>
      <diagonal/>
    </border>
    <border>
      <left style="thin">
        <color rgb="FF000000"/>
      </left>
      <right style="thin">
        <color rgb="FF000000"/>
      </right>
      <top style="thin">
        <color rgb="FF000000"/>
      </top>
      <bottom style="medium">
        <color theme="9" tint="-0.249977111117893"/>
      </bottom>
      <diagonal/>
    </border>
    <border>
      <left style="thin">
        <color rgb="FF000000"/>
      </left>
      <right style="medium">
        <color theme="9" tint="-0.249977111117893"/>
      </right>
      <top style="thin">
        <color rgb="FF000000"/>
      </top>
      <bottom style="medium">
        <color theme="9" tint="-0.249977111117893"/>
      </bottom>
      <diagonal/>
    </border>
    <border>
      <left style="thin">
        <color rgb="FF000000"/>
      </left>
      <right style="thin">
        <color rgb="FF000000"/>
      </right>
      <top style="thin">
        <color rgb="FF000000"/>
      </top>
      <bottom style="medium">
        <color theme="0"/>
      </bottom>
      <diagonal/>
    </border>
    <border>
      <left style="thin">
        <color rgb="FF000000"/>
      </left>
      <right style="medium">
        <color theme="0"/>
      </right>
      <top style="thin">
        <color rgb="FF000000"/>
      </top>
      <bottom style="medium">
        <color theme="0"/>
      </bottom>
      <diagonal/>
    </border>
    <border>
      <left style="thin">
        <color rgb="FF000000"/>
      </left>
      <right style="thin">
        <color rgb="FF000000"/>
      </right>
      <top style="medium">
        <color theme="0"/>
      </top>
      <bottom style="thin">
        <color rgb="FF000000"/>
      </bottom>
      <diagonal/>
    </border>
    <border>
      <left style="thin">
        <color rgb="FF000000"/>
      </left>
      <right style="medium">
        <color theme="0"/>
      </right>
      <top style="medium">
        <color theme="0"/>
      </top>
      <bottom style="thin">
        <color rgb="FF000000"/>
      </bottom>
      <diagonal/>
    </border>
    <border>
      <left style="medium">
        <color theme="0"/>
      </left>
      <right style="thin">
        <color rgb="FF000000"/>
      </right>
      <top style="medium">
        <color theme="0"/>
      </top>
      <bottom style="thin">
        <color rgb="FF000000"/>
      </bottom>
      <diagonal/>
    </border>
    <border>
      <left style="medium">
        <color theme="0"/>
      </left>
      <right style="thin">
        <color rgb="FF000000"/>
      </right>
      <top style="thin">
        <color rgb="FF000000"/>
      </top>
      <bottom style="medium">
        <color theme="0"/>
      </bottom>
      <diagonal/>
    </border>
    <border>
      <left style="medium">
        <color theme="9" tint="-0.249977111117893"/>
      </left>
      <right style="thin">
        <color rgb="FF000000"/>
      </right>
      <top/>
      <bottom/>
      <diagonal/>
    </border>
    <border>
      <left style="thick">
        <color theme="0"/>
      </left>
      <right/>
      <top/>
      <bottom style="medium">
        <color indexed="64"/>
      </bottom>
      <diagonal/>
    </border>
    <border>
      <left/>
      <right style="thin">
        <color rgb="FF000000"/>
      </right>
      <top/>
      <bottom style="medium">
        <color indexed="64"/>
      </bottom>
      <diagonal/>
    </border>
    <border>
      <left style="thin">
        <color indexed="64"/>
      </left>
      <right/>
      <top/>
      <bottom style="medium">
        <color indexed="64"/>
      </bottom>
      <diagonal/>
    </border>
    <border>
      <left style="thin">
        <color rgb="FF000000"/>
      </left>
      <right style="thin">
        <color rgb="FF000000"/>
      </right>
      <top style="thin">
        <color indexed="64"/>
      </top>
      <bottom style="thin">
        <color rgb="FF000000"/>
      </bottom>
      <diagonal/>
    </border>
  </borders>
  <cellStyleXfs count="2">
    <xf numFmtId="0" fontId="0" fillId="0" borderId="0"/>
    <xf numFmtId="0" fontId="41" fillId="0" borderId="0" applyNumberFormat="0" applyFill="0" applyBorder="0" applyAlignment="0" applyProtection="0"/>
  </cellStyleXfs>
  <cellXfs count="1271">
    <xf numFmtId="0" fontId="0" fillId="0" borderId="0" xfId="0"/>
    <xf numFmtId="0" fontId="0" fillId="5" borderId="0" xfId="0" applyFill="1"/>
    <xf numFmtId="2" fontId="32" fillId="7" borderId="29" xfId="0" applyNumberFormat="1" applyFont="1" applyFill="1" applyBorder="1" applyProtection="1">
      <protection hidden="1"/>
    </xf>
    <xf numFmtId="0" fontId="0" fillId="5" borderId="0" xfId="0" applyFill="1" applyProtection="1">
      <protection locked="0"/>
    </xf>
    <xf numFmtId="0" fontId="50" fillId="5" borderId="0" xfId="0" applyFont="1" applyFill="1" applyAlignment="1" applyProtection="1">
      <alignment vertical="center"/>
      <protection locked="0"/>
    </xf>
    <xf numFmtId="0" fontId="24" fillId="10" borderId="5" xfId="0" applyFont="1" applyFill="1" applyBorder="1" applyAlignment="1" applyProtection="1">
      <alignment vertical="center" wrapText="1"/>
      <protection locked="0"/>
    </xf>
    <xf numFmtId="0" fontId="0" fillId="5" borderId="5" xfId="0" applyFill="1" applyBorder="1" applyProtection="1">
      <protection locked="0"/>
    </xf>
    <xf numFmtId="0" fontId="56" fillId="5" borderId="0" xfId="0" applyFont="1" applyFill="1" applyAlignment="1">
      <alignment vertical="center" wrapText="1"/>
    </xf>
    <xf numFmtId="0" fontId="39" fillId="5" borderId="0" xfId="0" applyFont="1" applyFill="1" applyProtection="1">
      <protection locked="0"/>
    </xf>
    <xf numFmtId="2" fontId="29" fillId="5" borderId="28" xfId="0" applyNumberFormat="1" applyFont="1" applyFill="1" applyBorder="1" applyProtection="1">
      <protection hidden="1"/>
    </xf>
    <xf numFmtId="2" fontId="29" fillId="5" borderId="29" xfId="0" applyNumberFormat="1" applyFont="1" applyFill="1" applyBorder="1" applyProtection="1">
      <protection hidden="1"/>
    </xf>
    <xf numFmtId="0" fontId="6" fillId="3" borderId="17" xfId="0" applyFont="1" applyFill="1" applyBorder="1" applyProtection="1">
      <protection locked="0"/>
    </xf>
    <xf numFmtId="0" fontId="1" fillId="3" borderId="12" xfId="0" applyFont="1" applyFill="1" applyBorder="1" applyProtection="1">
      <protection locked="0"/>
    </xf>
    <xf numFmtId="2" fontId="0" fillId="5" borderId="0" xfId="0" applyNumberFormat="1" applyFill="1" applyProtection="1">
      <protection locked="0"/>
    </xf>
    <xf numFmtId="2" fontId="17" fillId="5" borderId="5" xfId="0" applyNumberFormat="1" applyFont="1" applyFill="1" applyBorder="1" applyAlignment="1" applyProtection="1">
      <alignment vertical="center" wrapText="1"/>
      <protection locked="0"/>
    </xf>
    <xf numFmtId="0" fontId="1" fillId="3" borderId="5" xfId="0" applyFont="1" applyFill="1" applyBorder="1" applyProtection="1">
      <protection locked="0"/>
    </xf>
    <xf numFmtId="0" fontId="6" fillId="3" borderId="10" xfId="0" applyFont="1" applyFill="1" applyBorder="1" applyProtection="1">
      <protection locked="0"/>
    </xf>
    <xf numFmtId="0" fontId="32" fillId="7" borderId="28" xfId="0" applyFont="1" applyFill="1" applyBorder="1" applyProtection="1">
      <protection locked="0"/>
    </xf>
    <xf numFmtId="0" fontId="32" fillId="7" borderId="29" xfId="0" applyFont="1" applyFill="1" applyBorder="1" applyProtection="1">
      <protection locked="0"/>
    </xf>
    <xf numFmtId="0" fontId="32" fillId="7" borderId="30" xfId="0" applyFont="1" applyFill="1" applyBorder="1" applyProtection="1">
      <protection locked="0"/>
    </xf>
    <xf numFmtId="0" fontId="1" fillId="3" borderId="5" xfId="0" applyFont="1" applyFill="1" applyBorder="1" applyAlignment="1" applyProtection="1">
      <alignment vertical="center"/>
      <protection locked="0"/>
    </xf>
    <xf numFmtId="0" fontId="50" fillId="5" borderId="0" xfId="0" applyFont="1" applyFill="1" applyAlignment="1" applyProtection="1">
      <alignment vertical="center"/>
      <protection hidden="1"/>
    </xf>
    <xf numFmtId="0" fontId="36" fillId="5" borderId="77" xfId="0" applyFont="1" applyFill="1" applyBorder="1" applyAlignment="1" applyProtection="1">
      <alignment horizontal="center" vertical="center"/>
      <protection hidden="1"/>
    </xf>
    <xf numFmtId="0" fontId="36" fillId="5" borderId="79" xfId="0" applyFont="1" applyFill="1" applyBorder="1" applyAlignment="1" applyProtection="1">
      <alignment horizontal="center" vertical="center"/>
      <protection hidden="1"/>
    </xf>
    <xf numFmtId="2" fontId="36" fillId="7" borderId="82" xfId="0" applyNumberFormat="1" applyFont="1" applyFill="1" applyBorder="1" applyAlignment="1" applyProtection="1">
      <alignment horizontal="center" vertical="center"/>
      <protection hidden="1"/>
    </xf>
    <xf numFmtId="2" fontId="36" fillId="5" borderId="82" xfId="0" applyNumberFormat="1" applyFont="1" applyFill="1" applyBorder="1" applyAlignment="1" applyProtection="1">
      <alignment horizontal="center" vertical="center"/>
      <protection hidden="1"/>
    </xf>
    <xf numFmtId="2" fontId="36" fillId="7" borderId="88" xfId="0" applyNumberFormat="1" applyFont="1" applyFill="1" applyBorder="1" applyAlignment="1" applyProtection="1">
      <alignment horizontal="center" vertical="center"/>
      <protection hidden="1"/>
    </xf>
    <xf numFmtId="2" fontId="36" fillId="5" borderId="79" xfId="0" applyNumberFormat="1" applyFont="1" applyFill="1" applyBorder="1" applyAlignment="1" applyProtection="1">
      <alignment horizontal="center" vertical="center"/>
      <protection hidden="1"/>
    </xf>
    <xf numFmtId="1" fontId="36" fillId="5" borderId="82" xfId="0" applyNumberFormat="1" applyFont="1" applyFill="1" applyBorder="1" applyAlignment="1" applyProtection="1">
      <alignment horizontal="center" vertical="center"/>
      <protection hidden="1"/>
    </xf>
    <xf numFmtId="0" fontId="36" fillId="5" borderId="89" xfId="0" applyFont="1" applyFill="1" applyBorder="1" applyAlignment="1" applyProtection="1">
      <alignment horizontal="center" vertical="center"/>
      <protection hidden="1"/>
    </xf>
    <xf numFmtId="1" fontId="36" fillId="5" borderId="79" xfId="0" applyNumberFormat="1" applyFont="1" applyFill="1" applyBorder="1" applyAlignment="1" applyProtection="1">
      <alignment horizontal="center" vertical="center"/>
      <protection hidden="1"/>
    </xf>
    <xf numFmtId="1" fontId="36" fillId="5" borderId="88" xfId="0" applyNumberFormat="1" applyFont="1" applyFill="1" applyBorder="1" applyAlignment="1" applyProtection="1">
      <alignment horizontal="center" vertical="center"/>
      <protection hidden="1"/>
    </xf>
    <xf numFmtId="2" fontId="36" fillId="7" borderId="98" xfId="0" applyNumberFormat="1" applyFont="1" applyFill="1" applyBorder="1" applyAlignment="1" applyProtection="1">
      <alignment horizontal="center" vertical="center"/>
      <protection hidden="1"/>
    </xf>
    <xf numFmtId="1" fontId="36" fillId="7" borderId="81" xfId="0" applyNumberFormat="1" applyFont="1" applyFill="1" applyBorder="1" applyAlignment="1" applyProtection="1">
      <alignment horizontal="center" vertical="center"/>
      <protection hidden="1"/>
    </xf>
    <xf numFmtId="1" fontId="53" fillId="5" borderId="5" xfId="0" applyNumberFormat="1" applyFont="1" applyFill="1" applyBorder="1" applyAlignment="1" applyProtection="1">
      <alignment vertical="center"/>
      <protection hidden="1"/>
    </xf>
    <xf numFmtId="0" fontId="57" fillId="5" borderId="5" xfId="1" applyFont="1" applyFill="1" applyBorder="1" applyAlignment="1" applyProtection="1">
      <alignment horizontal="left" vertical="top"/>
      <protection hidden="1"/>
    </xf>
    <xf numFmtId="0" fontId="1" fillId="3" borderId="5" xfId="0" applyFont="1" applyFill="1" applyBorder="1" applyAlignment="1" applyProtection="1">
      <alignment horizontal="left"/>
      <protection locked="0"/>
    </xf>
    <xf numFmtId="1" fontId="0" fillId="5" borderId="0" xfId="0" applyNumberFormat="1" applyFill="1" applyAlignment="1" applyProtection="1">
      <alignment horizontal="center" vertical="center"/>
      <protection locked="0"/>
    </xf>
    <xf numFmtId="0" fontId="13" fillId="5" borderId="0" xfId="0" applyFont="1" applyFill="1" applyAlignment="1" applyProtection="1">
      <alignment horizontal="center" vertical="center"/>
      <protection locked="0"/>
    </xf>
    <xf numFmtId="174" fontId="52" fillId="5" borderId="65" xfId="0" applyNumberFormat="1" applyFont="1" applyFill="1" applyBorder="1" applyAlignment="1" applyProtection="1">
      <alignment horizontal="center" vertical="center" wrapText="1"/>
      <protection locked="0"/>
    </xf>
    <xf numFmtId="1" fontId="50" fillId="5" borderId="90" xfId="0" applyNumberFormat="1" applyFont="1" applyFill="1" applyBorder="1" applyAlignment="1" applyProtection="1">
      <alignment horizontal="center" vertical="center" textRotation="180"/>
      <protection locked="0"/>
    </xf>
    <xf numFmtId="0" fontId="52" fillId="5" borderId="84" xfId="0" applyFont="1" applyFill="1" applyBorder="1" applyAlignment="1" applyProtection="1">
      <alignment horizontal="center" vertical="center"/>
      <protection locked="0"/>
    </xf>
    <xf numFmtId="0" fontId="52" fillId="5" borderId="86" xfId="0" applyFont="1" applyFill="1" applyBorder="1" applyAlignment="1" applyProtection="1">
      <alignment horizontal="center" vertical="center"/>
      <protection locked="0"/>
    </xf>
    <xf numFmtId="0" fontId="52" fillId="7" borderId="84" xfId="0" applyFont="1" applyFill="1" applyBorder="1" applyAlignment="1" applyProtection="1">
      <alignment horizontal="center" vertical="center"/>
      <protection locked="0"/>
    </xf>
    <xf numFmtId="0" fontId="52" fillId="7" borderId="86" xfId="0" applyFont="1" applyFill="1" applyBorder="1" applyAlignment="1" applyProtection="1">
      <alignment horizontal="center" vertical="center"/>
      <protection locked="0"/>
    </xf>
    <xf numFmtId="0" fontId="52" fillId="5" borderId="96" xfId="0" applyFont="1" applyFill="1" applyBorder="1" applyAlignment="1" applyProtection="1">
      <alignment horizontal="center" vertical="center"/>
      <protection locked="0"/>
    </xf>
    <xf numFmtId="2" fontId="52" fillId="5" borderId="84" xfId="0" applyNumberFormat="1" applyFont="1" applyFill="1" applyBorder="1" applyAlignment="1" applyProtection="1">
      <alignment horizontal="center" vertical="center"/>
      <protection locked="0"/>
    </xf>
    <xf numFmtId="2" fontId="52" fillId="7" borderId="85" xfId="0" applyNumberFormat="1" applyFont="1" applyFill="1" applyBorder="1" applyAlignment="1" applyProtection="1">
      <alignment horizontal="center" vertical="center"/>
      <protection locked="0"/>
    </xf>
    <xf numFmtId="2" fontId="52" fillId="7" borderId="86" xfId="0" applyNumberFormat="1" applyFont="1" applyFill="1" applyBorder="1" applyAlignment="1" applyProtection="1">
      <alignment horizontal="center" vertical="center"/>
      <protection locked="0"/>
    </xf>
    <xf numFmtId="1" fontId="52" fillId="7" borderId="84" xfId="0" applyNumberFormat="1" applyFont="1" applyFill="1" applyBorder="1" applyAlignment="1" applyProtection="1">
      <alignment horizontal="center" vertical="center"/>
      <protection locked="0"/>
    </xf>
    <xf numFmtId="0" fontId="39" fillId="5" borderId="0" xfId="0" applyFont="1" applyFill="1" applyAlignment="1" applyProtection="1">
      <alignment horizontal="center" vertical="center"/>
      <protection locked="0"/>
    </xf>
    <xf numFmtId="174" fontId="52" fillId="5" borderId="28" xfId="0" applyNumberFormat="1" applyFont="1" applyFill="1" applyBorder="1" applyAlignment="1" applyProtection="1">
      <alignment horizontal="center" vertical="center" wrapText="1"/>
      <protection locked="0"/>
    </xf>
    <xf numFmtId="1" fontId="52" fillId="5" borderId="78" xfId="0" applyNumberFormat="1" applyFont="1" applyFill="1" applyBorder="1" applyAlignment="1" applyProtection="1">
      <alignment horizontal="center" vertical="center" textRotation="180"/>
      <protection locked="0"/>
    </xf>
    <xf numFmtId="0" fontId="52" fillId="5" borderId="77" xfId="0" applyFont="1" applyFill="1" applyBorder="1" applyAlignment="1" applyProtection="1">
      <alignment horizontal="center" vertical="center"/>
      <protection locked="0"/>
    </xf>
    <xf numFmtId="0" fontId="52" fillId="5" borderId="87" xfId="0" applyFont="1" applyFill="1" applyBorder="1" applyAlignment="1" applyProtection="1">
      <alignment horizontal="center" vertical="center"/>
      <protection locked="0"/>
    </xf>
    <xf numFmtId="0" fontId="52" fillId="7" borderId="77" xfId="0" applyFont="1" applyFill="1" applyBorder="1" applyAlignment="1" applyProtection="1">
      <alignment horizontal="center" vertical="center"/>
      <protection locked="0"/>
    </xf>
    <xf numFmtId="0" fontId="52" fillId="7" borderId="87" xfId="0" applyFont="1" applyFill="1" applyBorder="1" applyAlignment="1" applyProtection="1">
      <alignment horizontal="center" vertical="center"/>
      <protection locked="0"/>
    </xf>
    <xf numFmtId="0" fontId="52" fillId="5" borderId="97" xfId="0" applyFont="1" applyFill="1" applyBorder="1" applyAlignment="1" applyProtection="1">
      <alignment horizontal="center" vertical="center"/>
      <protection locked="0"/>
    </xf>
    <xf numFmtId="2" fontId="52" fillId="5" borderId="77" xfId="0" applyNumberFormat="1" applyFont="1" applyFill="1" applyBorder="1" applyAlignment="1" applyProtection="1">
      <alignment horizontal="center" vertical="center"/>
      <protection locked="0"/>
    </xf>
    <xf numFmtId="2" fontId="52" fillId="7" borderId="15" xfId="0" applyNumberFormat="1" applyFont="1" applyFill="1" applyBorder="1" applyAlignment="1" applyProtection="1">
      <alignment horizontal="center" vertical="center"/>
      <protection locked="0"/>
    </xf>
    <xf numFmtId="2" fontId="52" fillId="5" borderId="15" xfId="0" applyNumberFormat="1" applyFont="1" applyFill="1" applyBorder="1" applyAlignment="1" applyProtection="1">
      <alignment horizontal="center" vertical="center"/>
      <protection locked="0"/>
    </xf>
    <xf numFmtId="2" fontId="52" fillId="7" borderId="87" xfId="0" applyNumberFormat="1" applyFont="1" applyFill="1" applyBorder="1" applyAlignment="1" applyProtection="1">
      <alignment horizontal="center" vertical="center"/>
      <protection locked="0"/>
    </xf>
    <xf numFmtId="1" fontId="52" fillId="5" borderId="77" xfId="0" applyNumberFormat="1" applyFont="1" applyFill="1" applyBorder="1" applyAlignment="1" applyProtection="1">
      <alignment horizontal="center" vertical="center"/>
      <protection locked="0"/>
    </xf>
    <xf numFmtId="1" fontId="52" fillId="5" borderId="15" xfId="0" applyNumberFormat="1" applyFont="1" applyFill="1" applyBorder="1" applyAlignment="1" applyProtection="1">
      <alignment horizontal="center" vertical="center"/>
      <protection locked="0"/>
    </xf>
    <xf numFmtId="1" fontId="52" fillId="5" borderId="87" xfId="0" applyNumberFormat="1" applyFont="1" applyFill="1" applyBorder="1" applyAlignment="1" applyProtection="1">
      <alignment horizontal="center" vertical="center"/>
      <protection locked="0"/>
    </xf>
    <xf numFmtId="1" fontId="52" fillId="7" borderId="77" xfId="0" applyNumberFormat="1" applyFont="1" applyFill="1" applyBorder="1" applyAlignment="1" applyProtection="1">
      <alignment horizontal="center" vertical="center"/>
      <protection locked="0"/>
    </xf>
    <xf numFmtId="174" fontId="52" fillId="5" borderId="80" xfId="0" applyNumberFormat="1" applyFont="1" applyFill="1" applyBorder="1" applyAlignment="1" applyProtection="1">
      <alignment horizontal="center" vertical="center" wrapText="1"/>
      <protection locked="0"/>
    </xf>
    <xf numFmtId="1" fontId="52" fillId="5" borderId="83" xfId="0" applyNumberFormat="1" applyFont="1" applyFill="1" applyBorder="1" applyAlignment="1" applyProtection="1">
      <alignment horizontal="center" vertical="center" textRotation="180"/>
      <protection locked="0"/>
    </xf>
    <xf numFmtId="0" fontId="52" fillId="5" borderId="79" xfId="0" applyFont="1" applyFill="1" applyBorder="1" applyAlignment="1" applyProtection="1">
      <alignment horizontal="center" vertical="center"/>
      <protection locked="0"/>
    </xf>
    <xf numFmtId="0" fontId="52" fillId="5" borderId="88" xfId="0" applyFont="1" applyFill="1" applyBorder="1" applyAlignment="1" applyProtection="1">
      <alignment horizontal="center" vertical="center"/>
      <protection locked="0"/>
    </xf>
    <xf numFmtId="0" fontId="52" fillId="7" borderId="79" xfId="0" applyFont="1" applyFill="1" applyBorder="1" applyAlignment="1" applyProtection="1">
      <alignment horizontal="center" vertical="center"/>
      <protection locked="0"/>
    </xf>
    <xf numFmtId="0" fontId="52" fillId="7" borderId="88" xfId="0" applyFont="1" applyFill="1" applyBorder="1" applyAlignment="1" applyProtection="1">
      <alignment horizontal="center" vertical="center"/>
      <protection locked="0"/>
    </xf>
    <xf numFmtId="0" fontId="52" fillId="5" borderId="98" xfId="0" applyFont="1" applyFill="1" applyBorder="1" applyAlignment="1" applyProtection="1">
      <alignment horizontal="center" vertical="center"/>
      <protection locked="0"/>
    </xf>
    <xf numFmtId="2" fontId="52" fillId="5" borderId="79" xfId="0" applyNumberFormat="1" applyFont="1" applyFill="1" applyBorder="1" applyAlignment="1" applyProtection="1">
      <alignment horizontal="center" vertical="center"/>
      <protection locked="0"/>
    </xf>
    <xf numFmtId="2" fontId="52" fillId="7" borderId="82" xfId="0" applyNumberFormat="1" applyFont="1" applyFill="1" applyBorder="1" applyAlignment="1" applyProtection="1">
      <alignment horizontal="center" vertical="center"/>
      <protection locked="0"/>
    </xf>
    <xf numFmtId="2" fontId="52" fillId="5" borderId="82" xfId="0" applyNumberFormat="1" applyFont="1" applyFill="1" applyBorder="1" applyAlignment="1" applyProtection="1">
      <alignment horizontal="center" vertical="center"/>
      <protection locked="0"/>
    </xf>
    <xf numFmtId="2" fontId="52" fillId="7" borderId="88" xfId="0" applyNumberFormat="1" applyFont="1" applyFill="1" applyBorder="1" applyAlignment="1" applyProtection="1">
      <alignment horizontal="center" vertical="center"/>
      <protection locked="0"/>
    </xf>
    <xf numFmtId="1" fontId="52" fillId="5" borderId="79" xfId="0" applyNumberFormat="1" applyFont="1" applyFill="1" applyBorder="1" applyAlignment="1" applyProtection="1">
      <alignment horizontal="center" vertical="center"/>
      <protection locked="0"/>
    </xf>
    <xf numFmtId="1" fontId="52" fillId="5" borderId="82" xfId="0" applyNumberFormat="1" applyFont="1" applyFill="1" applyBorder="1" applyAlignment="1" applyProtection="1">
      <alignment horizontal="center" vertical="center"/>
      <protection locked="0"/>
    </xf>
    <xf numFmtId="1" fontId="52" fillId="5" borderId="88" xfId="0" applyNumberFormat="1" applyFont="1" applyFill="1" applyBorder="1" applyAlignment="1" applyProtection="1">
      <alignment horizontal="center" vertical="center"/>
      <protection locked="0"/>
    </xf>
    <xf numFmtId="1" fontId="52" fillId="7" borderId="79" xfId="0" applyNumberFormat="1" applyFont="1" applyFill="1" applyBorder="1" applyAlignment="1" applyProtection="1">
      <alignment horizontal="center" vertical="center"/>
      <protection locked="0"/>
    </xf>
    <xf numFmtId="0" fontId="0" fillId="5" borderId="0" xfId="0" applyFill="1" applyAlignment="1" applyProtection="1">
      <alignment horizontal="center" vertical="center"/>
      <protection locked="0"/>
    </xf>
    <xf numFmtId="0" fontId="54" fillId="6" borderId="0" xfId="0" applyFont="1" applyFill="1" applyAlignment="1" applyProtection="1">
      <alignment horizontal="center" vertical="center"/>
      <protection locked="0"/>
    </xf>
    <xf numFmtId="167" fontId="52" fillId="5" borderId="0" xfId="0" applyNumberFormat="1" applyFont="1" applyFill="1" applyAlignment="1" applyProtection="1">
      <alignment horizontal="center" vertical="center"/>
      <protection locked="0"/>
    </xf>
    <xf numFmtId="0" fontId="50" fillId="5" borderId="0" xfId="0" applyFont="1" applyFill="1" applyAlignment="1" applyProtection="1">
      <alignment horizontal="center" vertical="center"/>
      <protection locked="0"/>
    </xf>
    <xf numFmtId="168" fontId="52" fillId="5" borderId="5" xfId="0" applyNumberFormat="1" applyFont="1" applyFill="1" applyBorder="1" applyAlignment="1" applyProtection="1">
      <alignment horizontal="center" vertical="center"/>
      <protection locked="0"/>
    </xf>
    <xf numFmtId="0" fontId="52" fillId="5" borderId="0" xfId="0" applyFont="1" applyFill="1" applyAlignment="1" applyProtection="1">
      <alignment horizontal="center" vertical="center"/>
      <protection locked="0"/>
    </xf>
    <xf numFmtId="2" fontId="14" fillId="5" borderId="0" xfId="0" applyNumberFormat="1" applyFont="1" applyFill="1" applyAlignment="1" applyProtection="1">
      <alignment horizontal="center" vertical="center"/>
      <protection locked="0"/>
    </xf>
    <xf numFmtId="2" fontId="52" fillId="5" borderId="0" xfId="0" applyNumberFormat="1" applyFont="1" applyFill="1" applyAlignment="1" applyProtection="1">
      <alignment horizontal="center" vertical="center"/>
      <protection locked="0"/>
    </xf>
    <xf numFmtId="1" fontId="52" fillId="5" borderId="0" xfId="0" applyNumberFormat="1" applyFont="1" applyFill="1" applyAlignment="1" applyProtection="1">
      <alignment horizontal="center" vertical="center"/>
      <protection locked="0"/>
    </xf>
    <xf numFmtId="1" fontId="52" fillId="5" borderId="0" xfId="0" applyNumberFormat="1" applyFont="1" applyFill="1" applyAlignment="1" applyProtection="1">
      <alignment horizontal="center" vertical="center" textRotation="255"/>
      <protection locked="0"/>
    </xf>
    <xf numFmtId="169" fontId="53" fillId="5" borderId="101" xfId="0" applyNumberFormat="1" applyFont="1" applyFill="1" applyBorder="1" applyAlignment="1" applyProtection="1">
      <alignment vertical="center"/>
      <protection hidden="1"/>
    </xf>
    <xf numFmtId="2" fontId="53" fillId="5" borderId="0" xfId="0" applyNumberFormat="1" applyFont="1" applyFill="1" applyAlignment="1" applyProtection="1">
      <alignment horizontal="center" vertical="center"/>
      <protection hidden="1"/>
    </xf>
    <xf numFmtId="2" fontId="62" fillId="5" borderId="5" xfId="0" applyNumberFormat="1" applyFont="1" applyFill="1" applyBorder="1" applyAlignment="1" applyProtection="1">
      <alignment horizontal="center" vertical="center"/>
      <protection hidden="1"/>
    </xf>
    <xf numFmtId="1" fontId="62" fillId="5" borderId="5" xfId="0" applyNumberFormat="1" applyFont="1" applyFill="1" applyBorder="1" applyAlignment="1" applyProtection="1">
      <alignment horizontal="center" vertical="center"/>
      <protection hidden="1"/>
    </xf>
    <xf numFmtId="1" fontId="53" fillId="5" borderId="5" xfId="0" applyNumberFormat="1" applyFont="1" applyFill="1" applyBorder="1" applyAlignment="1" applyProtection="1">
      <alignment horizontal="center" vertical="center"/>
      <protection hidden="1"/>
    </xf>
    <xf numFmtId="0" fontId="51" fillId="5" borderId="5" xfId="0" applyFont="1" applyFill="1" applyBorder="1" applyAlignment="1" applyProtection="1">
      <alignment horizontal="center" vertical="center"/>
      <protection hidden="1"/>
    </xf>
    <xf numFmtId="2" fontId="60" fillId="5" borderId="5" xfId="0" applyNumberFormat="1" applyFont="1" applyFill="1" applyBorder="1" applyAlignment="1" applyProtection="1">
      <alignment horizontal="center" vertical="center"/>
      <protection hidden="1"/>
    </xf>
    <xf numFmtId="2" fontId="53" fillId="5" borderId="5" xfId="0" applyNumberFormat="1" applyFont="1" applyFill="1" applyBorder="1" applyAlignment="1" applyProtection="1">
      <alignment horizontal="center" vertical="center"/>
      <protection hidden="1"/>
    </xf>
    <xf numFmtId="174" fontId="53" fillId="5" borderId="5" xfId="0" applyNumberFormat="1" applyFont="1" applyFill="1" applyBorder="1" applyAlignment="1" applyProtection="1">
      <alignment horizontal="center" vertical="center"/>
      <protection hidden="1"/>
    </xf>
    <xf numFmtId="0" fontId="53" fillId="5" borderId="5" xfId="0" applyFont="1" applyFill="1" applyBorder="1" applyAlignment="1" applyProtection="1">
      <alignment horizontal="center" vertical="center"/>
      <protection hidden="1"/>
    </xf>
    <xf numFmtId="2" fontId="53" fillId="5" borderId="5" xfId="0" applyNumberFormat="1" applyFont="1" applyFill="1" applyBorder="1" applyAlignment="1" applyProtection="1">
      <alignment vertical="center"/>
      <protection hidden="1"/>
    </xf>
    <xf numFmtId="2" fontId="53" fillId="5" borderId="5" xfId="0" applyNumberFormat="1" applyFont="1" applyFill="1" applyBorder="1" applyAlignment="1" applyProtection="1">
      <alignment horizontal="left" vertical="center"/>
      <protection hidden="1"/>
    </xf>
    <xf numFmtId="0" fontId="50" fillId="5" borderId="5" xfId="0" applyFont="1" applyFill="1" applyBorder="1" applyAlignment="1" applyProtection="1">
      <alignment horizontal="center" vertical="center"/>
      <protection locked="0"/>
    </xf>
    <xf numFmtId="167" fontId="53" fillId="5" borderId="0" xfId="0" applyNumberFormat="1" applyFont="1" applyFill="1" applyAlignment="1" applyProtection="1">
      <alignment horizontal="center" vertical="center"/>
      <protection hidden="1"/>
    </xf>
    <xf numFmtId="168" fontId="53" fillId="5" borderId="5" xfId="0" applyNumberFormat="1" applyFont="1" applyFill="1" applyBorder="1" applyAlignment="1" applyProtection="1">
      <alignment horizontal="center" vertical="center"/>
      <protection hidden="1"/>
    </xf>
    <xf numFmtId="0" fontId="53" fillId="5" borderId="0" xfId="0" applyFont="1" applyFill="1" applyAlignment="1" applyProtection="1">
      <alignment horizontal="center" vertical="center"/>
      <protection hidden="1"/>
    </xf>
    <xf numFmtId="2" fontId="60" fillId="5" borderId="0" xfId="0" applyNumberFormat="1" applyFont="1" applyFill="1" applyAlignment="1" applyProtection="1">
      <alignment horizontal="center" vertical="center"/>
      <protection hidden="1"/>
    </xf>
    <xf numFmtId="0" fontId="51" fillId="5" borderId="0" xfId="0" applyFont="1" applyFill="1" applyAlignment="1" applyProtection="1">
      <alignment horizontal="center" vertical="center"/>
      <protection hidden="1"/>
    </xf>
    <xf numFmtId="0" fontId="53" fillId="5" borderId="5" xfId="0" applyFont="1" applyFill="1" applyBorder="1" applyAlignment="1" applyProtection="1">
      <alignment horizontal="right" vertical="center"/>
      <protection hidden="1"/>
    </xf>
    <xf numFmtId="1" fontId="61" fillId="5" borderId="5" xfId="0" applyNumberFormat="1" applyFont="1" applyFill="1" applyBorder="1" applyAlignment="1" applyProtection="1">
      <alignment horizontal="center" vertical="center"/>
      <protection hidden="1"/>
    </xf>
    <xf numFmtId="167" fontId="53" fillId="5" borderId="5" xfId="0" applyNumberFormat="1" applyFont="1" applyFill="1" applyBorder="1" applyAlignment="1" applyProtection="1">
      <alignment horizontal="center" vertical="center"/>
      <protection hidden="1"/>
    </xf>
    <xf numFmtId="1" fontId="53" fillId="5" borderId="5" xfId="0" applyNumberFormat="1" applyFont="1" applyFill="1" applyBorder="1" applyAlignment="1" applyProtection="1">
      <alignment horizontal="center" vertical="center" textRotation="255"/>
      <protection hidden="1"/>
    </xf>
    <xf numFmtId="165" fontId="29" fillId="5" borderId="5" xfId="0" applyNumberFormat="1" applyFont="1" applyFill="1" applyBorder="1" applyAlignment="1" applyProtection="1">
      <alignment vertical="center"/>
      <protection hidden="1"/>
    </xf>
    <xf numFmtId="175" fontId="53" fillId="5" borderId="5" xfId="0" applyNumberFormat="1" applyFont="1" applyFill="1" applyBorder="1" applyAlignment="1" applyProtection="1">
      <alignment horizontal="center" vertical="center"/>
      <protection hidden="1"/>
    </xf>
    <xf numFmtId="1" fontId="53" fillId="5" borderId="0" xfId="0" applyNumberFormat="1" applyFont="1" applyFill="1" applyAlignment="1" applyProtection="1">
      <alignment horizontal="center" vertical="center" textRotation="255"/>
      <protection hidden="1"/>
    </xf>
    <xf numFmtId="1" fontId="53" fillId="5" borderId="0" xfId="0" applyNumberFormat="1" applyFont="1" applyFill="1" applyAlignment="1" applyProtection="1">
      <alignment horizontal="center" vertical="center"/>
      <protection hidden="1"/>
    </xf>
    <xf numFmtId="168" fontId="63" fillId="5" borderId="5" xfId="0" applyNumberFormat="1" applyFont="1" applyFill="1" applyBorder="1" applyAlignment="1" applyProtection="1">
      <alignment horizontal="center" vertical="center"/>
      <protection locked="0"/>
    </xf>
    <xf numFmtId="167" fontId="63" fillId="5" borderId="0" xfId="0" applyNumberFormat="1" applyFont="1" applyFill="1" applyAlignment="1" applyProtection="1">
      <alignment horizontal="center" vertical="center"/>
      <protection locked="0"/>
    </xf>
    <xf numFmtId="0" fontId="63" fillId="5" borderId="0" xfId="0" applyFont="1" applyFill="1" applyAlignment="1" applyProtection="1">
      <alignment horizontal="center" vertical="center"/>
      <protection locked="0"/>
    </xf>
    <xf numFmtId="2" fontId="65" fillId="5" borderId="0" xfId="0" applyNumberFormat="1" applyFont="1" applyFill="1" applyAlignment="1" applyProtection="1">
      <alignment horizontal="center" vertical="center"/>
      <protection locked="0"/>
    </xf>
    <xf numFmtId="2" fontId="63" fillId="5" borderId="0" xfId="0" applyNumberFormat="1" applyFont="1" applyFill="1" applyAlignment="1" applyProtection="1">
      <alignment horizontal="center" vertical="center"/>
      <protection locked="0"/>
    </xf>
    <xf numFmtId="1" fontId="63" fillId="5" borderId="0" xfId="0" applyNumberFormat="1" applyFont="1" applyFill="1" applyAlignment="1" applyProtection="1">
      <alignment horizontal="center" vertical="center" textRotation="255"/>
      <protection locked="0"/>
    </xf>
    <xf numFmtId="1" fontId="63" fillId="5" borderId="0" xfId="0" applyNumberFormat="1" applyFont="1" applyFill="1" applyAlignment="1" applyProtection="1">
      <alignment horizontal="center" vertical="center"/>
      <protection locked="0"/>
    </xf>
    <xf numFmtId="0" fontId="11" fillId="5" borderId="0" xfId="0" applyFont="1" applyFill="1" applyAlignment="1" applyProtection="1">
      <alignment horizontal="center" vertical="center"/>
      <protection locked="0"/>
    </xf>
    <xf numFmtId="0" fontId="11" fillId="5" borderId="5" xfId="0" applyFont="1" applyFill="1" applyBorder="1" applyAlignment="1" applyProtection="1">
      <alignment horizontal="center" vertical="center"/>
      <protection locked="0"/>
    </xf>
    <xf numFmtId="0" fontId="1" fillId="3" borderId="4" xfId="0" applyFont="1" applyFill="1" applyBorder="1" applyAlignment="1" applyProtection="1">
      <alignment vertical="center"/>
      <protection locked="0"/>
    </xf>
    <xf numFmtId="0" fontId="1" fillId="3" borderId="2" xfId="0" applyFont="1" applyFill="1" applyBorder="1" applyAlignment="1" applyProtection="1">
      <alignment horizontal="center"/>
      <protection locked="0"/>
    </xf>
    <xf numFmtId="166" fontId="4" fillId="3" borderId="2" xfId="0" applyNumberFormat="1"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vertical="center"/>
      <protection locked="0"/>
    </xf>
    <xf numFmtId="0" fontId="1" fillId="3" borderId="54" xfId="0" applyFont="1" applyFill="1" applyBorder="1" applyAlignment="1" applyProtection="1">
      <alignment horizontal="center"/>
      <protection locked="0"/>
    </xf>
    <xf numFmtId="166" fontId="4" fillId="3" borderId="54" xfId="0" applyNumberFormat="1" applyFont="1" applyFill="1" applyBorder="1" applyAlignment="1" applyProtection="1">
      <alignment horizontal="center" wrapText="1"/>
      <protection locked="0"/>
    </xf>
    <xf numFmtId="2" fontId="68" fillId="5" borderId="27" xfId="0" applyNumberFormat="1" applyFont="1" applyFill="1" applyBorder="1" applyAlignment="1" applyProtection="1">
      <alignment horizontal="center" wrapText="1"/>
      <protection hidden="1"/>
    </xf>
    <xf numFmtId="0" fontId="68" fillId="5" borderId="95" xfId="0" applyFont="1" applyFill="1" applyBorder="1" applyAlignment="1" applyProtection="1">
      <alignment vertical="center" wrapText="1"/>
      <protection hidden="1"/>
    </xf>
    <xf numFmtId="2" fontId="70" fillId="5" borderId="71" xfId="0" applyNumberFormat="1" applyFont="1" applyFill="1" applyBorder="1" applyAlignment="1" applyProtection="1">
      <alignment horizontal="center" vertical="top" wrapText="1"/>
      <protection hidden="1"/>
    </xf>
    <xf numFmtId="0" fontId="69" fillId="5" borderId="51" xfId="0" applyFont="1" applyFill="1" applyBorder="1" applyAlignment="1" applyProtection="1">
      <alignment vertical="top" wrapText="1"/>
      <protection hidden="1"/>
    </xf>
    <xf numFmtId="0" fontId="69" fillId="5" borderId="52" xfId="0" applyFont="1" applyFill="1" applyBorder="1" applyAlignment="1" applyProtection="1">
      <alignment vertical="top" wrapText="1"/>
      <protection hidden="1"/>
    </xf>
    <xf numFmtId="0" fontId="69" fillId="5" borderId="53" xfId="0" applyFont="1" applyFill="1" applyBorder="1" applyAlignment="1" applyProtection="1">
      <alignment vertical="top" wrapText="1"/>
      <protection hidden="1"/>
    </xf>
    <xf numFmtId="2" fontId="68" fillId="7" borderId="50" xfId="0" applyNumberFormat="1" applyFont="1" applyFill="1" applyBorder="1" applyAlignment="1" applyProtection="1">
      <alignment horizontal="center" vertical="center" textRotation="42" wrapText="1"/>
      <protection locked="0"/>
    </xf>
    <xf numFmtId="2" fontId="68" fillId="7" borderId="75" xfId="0" applyNumberFormat="1" applyFont="1" applyFill="1" applyBorder="1" applyAlignment="1" applyProtection="1">
      <alignment horizontal="center" vertical="center" textRotation="42" wrapText="1"/>
      <protection locked="0"/>
    </xf>
    <xf numFmtId="2" fontId="68" fillId="7" borderId="53" xfId="0" applyNumberFormat="1" applyFont="1" applyFill="1" applyBorder="1" applyAlignment="1" applyProtection="1">
      <alignment horizontal="center" vertical="center" textRotation="42" wrapText="1"/>
      <protection locked="0"/>
    </xf>
    <xf numFmtId="166" fontId="4" fillId="3" borderId="57" xfId="0" applyNumberFormat="1" applyFont="1" applyFill="1" applyBorder="1" applyAlignment="1" applyProtection="1">
      <alignment horizontal="center" wrapText="1"/>
      <protection locked="0"/>
    </xf>
    <xf numFmtId="0" fontId="1" fillId="3" borderId="57" xfId="0" applyFont="1" applyFill="1" applyBorder="1" applyAlignment="1" applyProtection="1">
      <alignment horizontal="center"/>
      <protection locked="0"/>
    </xf>
    <xf numFmtId="0" fontId="1" fillId="3" borderId="111" xfId="0" applyFont="1" applyFill="1" applyBorder="1" applyAlignment="1" applyProtection="1">
      <alignment horizontal="left" vertical="center" indent="1"/>
      <protection locked="0"/>
    </xf>
    <xf numFmtId="0" fontId="1" fillId="3" borderId="105" xfId="0" applyFont="1" applyFill="1" applyBorder="1" applyAlignment="1" applyProtection="1">
      <alignment horizontal="left" vertical="center" indent="1"/>
      <protection locked="0"/>
    </xf>
    <xf numFmtId="0" fontId="1" fillId="3" borderId="117" xfId="0" applyFont="1" applyFill="1" applyBorder="1" applyAlignment="1" applyProtection="1">
      <alignment horizontal="left" vertical="center" indent="1"/>
      <protection locked="0"/>
    </xf>
    <xf numFmtId="0" fontId="1" fillId="3" borderId="106" xfId="0" applyFont="1" applyFill="1" applyBorder="1" applyAlignment="1" applyProtection="1">
      <alignment horizontal="left" vertical="center" indent="1"/>
      <protection locked="0"/>
    </xf>
    <xf numFmtId="0" fontId="82" fillId="3" borderId="7" xfId="0" applyFont="1" applyFill="1" applyBorder="1" applyAlignment="1" applyProtection="1">
      <alignment vertical="center"/>
      <protection locked="0"/>
    </xf>
    <xf numFmtId="0" fontId="82" fillId="3" borderId="9" xfId="0" applyFont="1" applyFill="1" applyBorder="1" applyAlignment="1" applyProtection="1">
      <alignment vertical="center"/>
      <protection locked="0"/>
    </xf>
    <xf numFmtId="164" fontId="1" fillId="3" borderId="6" xfId="0" applyNumberFormat="1" applyFont="1" applyFill="1" applyBorder="1" applyAlignment="1" applyProtection="1">
      <alignment vertical="top" indent="1"/>
      <protection locked="0"/>
    </xf>
    <xf numFmtId="2" fontId="52" fillId="7" borderId="68" xfId="0" applyNumberFormat="1" applyFont="1" applyFill="1" applyBorder="1" applyAlignment="1" applyProtection="1">
      <alignment horizontal="center" vertical="center"/>
      <protection locked="0"/>
    </xf>
    <xf numFmtId="1" fontId="47" fillId="8" borderId="12" xfId="0" applyNumberFormat="1" applyFont="1" applyFill="1" applyBorder="1" applyAlignment="1" applyProtection="1">
      <alignment vertical="center"/>
      <protection hidden="1"/>
    </xf>
    <xf numFmtId="0" fontId="22" fillId="9" borderId="5" xfId="0" applyFont="1" applyFill="1" applyBorder="1" applyAlignment="1" applyProtection="1">
      <alignment vertical="center"/>
      <protection hidden="1"/>
    </xf>
    <xf numFmtId="2" fontId="47" fillId="8" borderId="5" xfId="0" applyNumberFormat="1" applyFont="1" applyFill="1" applyBorder="1" applyAlignment="1" applyProtection="1">
      <alignment vertical="center" indent="1"/>
      <protection hidden="1"/>
    </xf>
    <xf numFmtId="2" fontId="1" fillId="8" borderId="19" xfId="0" applyNumberFormat="1" applyFont="1" applyFill="1" applyBorder="1" applyAlignment="1" applyProtection="1">
      <alignment vertical="center"/>
      <protection locked="0"/>
    </xf>
    <xf numFmtId="2" fontId="85" fillId="17" borderId="28" xfId="0" applyNumberFormat="1" applyFont="1" applyFill="1" applyBorder="1" applyProtection="1">
      <protection hidden="1"/>
    </xf>
    <xf numFmtId="2" fontId="85" fillId="17" borderId="29" xfId="0" applyNumberFormat="1" applyFont="1" applyFill="1" applyBorder="1" applyProtection="1">
      <protection hidden="1"/>
    </xf>
    <xf numFmtId="2" fontId="85" fillId="17" borderId="29" xfId="0" applyNumberFormat="1" applyFont="1" applyFill="1" applyBorder="1" applyProtection="1">
      <protection locked="0"/>
    </xf>
    <xf numFmtId="0" fontId="86" fillId="17" borderId="29" xfId="0" applyFont="1" applyFill="1" applyBorder="1" applyProtection="1">
      <protection locked="0"/>
    </xf>
    <xf numFmtId="0" fontId="86" fillId="17" borderId="30" xfId="0" applyFont="1" applyFill="1" applyBorder="1" applyProtection="1">
      <protection locked="0"/>
    </xf>
    <xf numFmtId="0" fontId="1" fillId="3" borderId="11" xfId="0" applyFont="1" applyFill="1" applyBorder="1" applyProtection="1">
      <protection locked="0"/>
    </xf>
    <xf numFmtId="2" fontId="1" fillId="3" borderId="5" xfId="0" applyNumberFormat="1" applyFont="1" applyFill="1" applyBorder="1" applyProtection="1">
      <protection locked="0"/>
    </xf>
    <xf numFmtId="1" fontId="54" fillId="20" borderId="93" xfId="0" applyNumberFormat="1" applyFont="1" applyFill="1" applyBorder="1" applyAlignment="1" applyProtection="1">
      <alignment horizontal="center" vertical="center"/>
      <protection hidden="1"/>
    </xf>
    <xf numFmtId="169" fontId="54" fillId="20" borderId="84" xfId="0" applyNumberFormat="1" applyFont="1" applyFill="1" applyBorder="1" applyAlignment="1" applyProtection="1">
      <alignment horizontal="center" vertical="center" wrapText="1"/>
      <protection hidden="1"/>
    </xf>
    <xf numFmtId="169" fontId="15" fillId="20" borderId="52" xfId="0" applyNumberFormat="1" applyFont="1" applyFill="1" applyBorder="1" applyAlignment="1" applyProtection="1">
      <alignment horizontal="center" vertical="center" wrapText="1"/>
      <protection hidden="1"/>
    </xf>
    <xf numFmtId="0" fontId="54" fillId="20" borderId="0" xfId="0" applyFont="1" applyFill="1" applyAlignment="1" applyProtection="1">
      <alignment horizontal="center" vertical="center"/>
      <protection locked="0"/>
    </xf>
    <xf numFmtId="2" fontId="95" fillId="20" borderId="28" xfId="0" applyNumberFormat="1" applyFont="1" applyFill="1" applyBorder="1" applyProtection="1">
      <protection hidden="1"/>
    </xf>
    <xf numFmtId="2" fontId="95" fillId="20" borderId="29" xfId="0" applyNumberFormat="1" applyFont="1" applyFill="1" applyBorder="1" applyProtection="1">
      <protection hidden="1"/>
    </xf>
    <xf numFmtId="2" fontId="95" fillId="20" borderId="29" xfId="0" applyNumberFormat="1" applyFont="1" applyFill="1" applyBorder="1" applyProtection="1">
      <protection locked="0"/>
    </xf>
    <xf numFmtId="0" fontId="96" fillId="20" borderId="29" xfId="0" applyFont="1" applyFill="1" applyBorder="1" applyProtection="1">
      <protection locked="0"/>
    </xf>
    <xf numFmtId="0" fontId="96" fillId="20" borderId="30" xfId="0" applyFont="1" applyFill="1" applyBorder="1" applyProtection="1">
      <protection locked="0"/>
    </xf>
    <xf numFmtId="2" fontId="93" fillId="20" borderId="12" xfId="0" applyNumberFormat="1" applyFont="1" applyFill="1" applyBorder="1" applyAlignment="1" applyProtection="1">
      <alignment vertical="center" wrapText="1"/>
      <protection hidden="1"/>
    </xf>
    <xf numFmtId="2" fontId="93" fillId="20" borderId="13" xfId="0" applyNumberFormat="1" applyFont="1" applyFill="1" applyBorder="1" applyAlignment="1" applyProtection="1">
      <alignment vertical="center" wrapText="1"/>
      <protection hidden="1"/>
    </xf>
    <xf numFmtId="0" fontId="0" fillId="15" borderId="0" xfId="0" applyFill="1"/>
    <xf numFmtId="0" fontId="72" fillId="15" borderId="5" xfId="0" applyFont="1" applyFill="1" applyBorder="1"/>
    <xf numFmtId="0" fontId="0" fillId="15" borderId="5" xfId="0" applyFill="1" applyBorder="1"/>
    <xf numFmtId="0" fontId="73" fillId="15" borderId="5" xfId="0" applyFont="1" applyFill="1" applyBorder="1"/>
    <xf numFmtId="0" fontId="74" fillId="15" borderId="0" xfId="0" applyFont="1" applyFill="1"/>
    <xf numFmtId="0" fontId="74" fillId="15" borderId="5" xfId="0" applyFont="1" applyFill="1" applyBorder="1"/>
    <xf numFmtId="0" fontId="72" fillId="15" borderId="0" xfId="0" applyFont="1" applyFill="1"/>
    <xf numFmtId="0" fontId="79" fillId="15" borderId="5" xfId="0" applyFont="1" applyFill="1" applyBorder="1"/>
    <xf numFmtId="0" fontId="79" fillId="15" borderId="5" xfId="0" applyFont="1" applyFill="1" applyBorder="1" applyAlignment="1">
      <alignment horizontal="center"/>
    </xf>
    <xf numFmtId="0" fontId="75" fillId="15" borderId="0" xfId="0" applyFont="1" applyFill="1" applyAlignment="1">
      <alignment horizontal="left"/>
    </xf>
    <xf numFmtId="0" fontId="75" fillId="15" borderId="0" xfId="0" applyFont="1" applyFill="1"/>
    <xf numFmtId="0" fontId="76" fillId="15" borderId="0" xfId="0" applyFont="1" applyFill="1" applyAlignment="1">
      <alignment horizontal="left"/>
    </xf>
    <xf numFmtId="0" fontId="75" fillId="15" borderId="5" xfId="0" applyFont="1" applyFill="1" applyBorder="1"/>
    <xf numFmtId="0" fontId="76" fillId="15" borderId="5" xfId="0" applyFont="1" applyFill="1" applyBorder="1" applyAlignment="1">
      <alignment horizontal="left"/>
    </xf>
    <xf numFmtId="0" fontId="75" fillId="15" borderId="5" xfId="0" applyFont="1" applyFill="1" applyBorder="1" applyAlignment="1">
      <alignment horizontal="right"/>
    </xf>
    <xf numFmtId="0" fontId="75" fillId="15" borderId="5" xfId="0" applyFont="1" applyFill="1" applyBorder="1" applyAlignment="1">
      <alignment horizontal="left"/>
    </xf>
    <xf numFmtId="0" fontId="75" fillId="15" borderId="0" xfId="0" applyFont="1" applyFill="1" applyAlignment="1">
      <alignment horizontal="right"/>
    </xf>
    <xf numFmtId="0" fontId="73" fillId="15" borderId="0" xfId="0" applyFont="1" applyFill="1"/>
    <xf numFmtId="0" fontId="80" fillId="15" borderId="5" xfId="0" applyFont="1" applyFill="1" applyBorder="1"/>
    <xf numFmtId="0" fontId="65" fillId="15" borderId="5" xfId="0" applyFont="1" applyFill="1" applyBorder="1"/>
    <xf numFmtId="0" fontId="65" fillId="15" borderId="5" xfId="0" applyFont="1" applyFill="1" applyBorder="1" applyAlignment="1">
      <alignment horizontal="center"/>
    </xf>
    <xf numFmtId="176" fontId="65" fillId="15" borderId="5" xfId="0" applyNumberFormat="1" applyFont="1" applyFill="1" applyBorder="1"/>
    <xf numFmtId="0" fontId="79" fillId="15" borderId="0" xfId="0" applyFont="1" applyFill="1" applyAlignment="1">
      <alignment horizontal="center"/>
    </xf>
    <xf numFmtId="177" fontId="65" fillId="15" borderId="0" xfId="0" applyNumberFormat="1" applyFont="1" applyFill="1" applyAlignment="1">
      <alignment horizontal="right"/>
    </xf>
    <xf numFmtId="177" fontId="65" fillId="15" borderId="5" xfId="0" applyNumberFormat="1" applyFont="1" applyFill="1" applyBorder="1" applyAlignment="1">
      <alignment horizontal="center"/>
    </xf>
    <xf numFmtId="0" fontId="0" fillId="15" borderId="0" xfId="0" applyFill="1" applyAlignment="1">
      <alignment horizontal="center"/>
    </xf>
    <xf numFmtId="176" fontId="0" fillId="15" borderId="0" xfId="0" applyNumberFormat="1" applyFill="1"/>
    <xf numFmtId="0" fontId="77" fillId="20" borderId="2" xfId="0" applyFont="1" applyFill="1" applyBorder="1" applyAlignment="1">
      <alignment horizontal="center" vertical="center"/>
    </xf>
    <xf numFmtId="0" fontId="77" fillId="20" borderId="4" xfId="0" applyFont="1" applyFill="1" applyBorder="1" applyAlignment="1">
      <alignment horizontal="center" vertical="center"/>
    </xf>
    <xf numFmtId="0" fontId="77" fillId="20" borderId="1" xfId="0" applyFont="1" applyFill="1" applyBorder="1" applyAlignment="1">
      <alignment horizontal="center" vertical="center"/>
    </xf>
    <xf numFmtId="0" fontId="8" fillId="20" borderId="111" xfId="0" applyFont="1" applyFill="1" applyBorder="1" applyAlignment="1" applyProtection="1">
      <alignment horizontal="center" vertical="center"/>
      <protection hidden="1"/>
    </xf>
    <xf numFmtId="0" fontId="8" fillId="20" borderId="23" xfId="0" applyFont="1" applyFill="1" applyBorder="1" applyAlignment="1" applyProtection="1">
      <alignment horizontal="center" vertical="center"/>
      <protection hidden="1"/>
    </xf>
    <xf numFmtId="0" fontId="8" fillId="20" borderId="106" xfId="0" applyFont="1" applyFill="1" applyBorder="1" applyAlignment="1" applyProtection="1">
      <alignment horizontal="center" vertical="center"/>
      <protection hidden="1"/>
    </xf>
    <xf numFmtId="0" fontId="8" fillId="20" borderId="107" xfId="0" applyFont="1" applyFill="1" applyBorder="1" applyAlignment="1" applyProtection="1">
      <alignment horizontal="center" vertical="center"/>
      <protection hidden="1"/>
    </xf>
    <xf numFmtId="0" fontId="97" fillId="20" borderId="0" xfId="0" applyFont="1" applyFill="1" applyAlignment="1">
      <alignment horizontal="center" vertical="center"/>
    </xf>
    <xf numFmtId="0" fontId="1" fillId="15" borderId="5" xfId="0" applyFont="1" applyFill="1" applyBorder="1" applyProtection="1">
      <protection locked="0"/>
    </xf>
    <xf numFmtId="0" fontId="1" fillId="16" borderId="5" xfId="0" applyFont="1" applyFill="1" applyBorder="1" applyAlignment="1" applyProtection="1">
      <alignment horizontal="center" vertical="center"/>
      <protection locked="0"/>
    </xf>
    <xf numFmtId="0" fontId="1" fillId="16" borderId="28" xfId="0" applyFont="1" applyFill="1" applyBorder="1" applyAlignment="1" applyProtection="1">
      <alignment horizontal="left" vertical="top" indent="2"/>
      <protection hidden="1"/>
    </xf>
    <xf numFmtId="0" fontId="1" fillId="16" borderId="2" xfId="0" applyFont="1" applyFill="1" applyBorder="1" applyAlignment="1" applyProtection="1">
      <alignment horizontal="left" vertical="top" indent="2"/>
      <protection hidden="1"/>
    </xf>
    <xf numFmtId="0" fontId="0" fillId="5" borderId="11" xfId="0" applyFill="1" applyBorder="1" applyProtection="1">
      <protection locked="0"/>
    </xf>
    <xf numFmtId="0" fontId="1" fillId="3" borderId="10" xfId="0" applyFont="1" applyFill="1" applyBorder="1" applyProtection="1">
      <protection locked="0"/>
    </xf>
    <xf numFmtId="0" fontId="0" fillId="5" borderId="14" xfId="0" applyFill="1" applyBorder="1" applyProtection="1">
      <protection locked="0"/>
    </xf>
    <xf numFmtId="0" fontId="0" fillId="15" borderId="5" xfId="0" applyFill="1" applyBorder="1" applyProtection="1">
      <protection locked="0"/>
    </xf>
    <xf numFmtId="0" fontId="79" fillId="5" borderId="5" xfId="0" applyFont="1" applyFill="1" applyBorder="1" applyProtection="1">
      <protection locked="0"/>
    </xf>
    <xf numFmtId="0" fontId="79" fillId="5" borderId="0" xfId="0" applyFont="1" applyFill="1" applyProtection="1">
      <protection locked="0"/>
    </xf>
    <xf numFmtId="0" fontId="79" fillId="5" borderId="12" xfId="0" applyFont="1" applyFill="1" applyBorder="1" applyAlignment="1" applyProtection="1">
      <alignment horizontal="left" vertical="center" indent="1"/>
      <protection locked="0"/>
    </xf>
    <xf numFmtId="0" fontId="1" fillId="3" borderId="1" xfId="0" applyFont="1" applyFill="1" applyBorder="1" applyAlignment="1" applyProtection="1">
      <alignment horizontal="left" vertical="center" indent="1"/>
      <protection locked="0"/>
    </xf>
    <xf numFmtId="0" fontId="8" fillId="20" borderId="57" xfId="0" applyFont="1" applyFill="1" applyBorder="1" applyAlignment="1" applyProtection="1">
      <alignment horizontal="center" vertical="center"/>
      <protection hidden="1"/>
    </xf>
    <xf numFmtId="0" fontId="8" fillId="20" borderId="58" xfId="0" applyFont="1" applyFill="1" applyBorder="1" applyAlignment="1" applyProtection="1">
      <alignment horizontal="center" vertical="center"/>
      <protection hidden="1"/>
    </xf>
    <xf numFmtId="0" fontId="8" fillId="20" borderId="2" xfId="0" applyFont="1" applyFill="1" applyBorder="1" applyAlignment="1" applyProtection="1">
      <alignment horizontal="center" vertical="center"/>
      <protection hidden="1"/>
    </xf>
    <xf numFmtId="0" fontId="1" fillId="3" borderId="4" xfId="0" applyFont="1" applyFill="1" applyBorder="1" applyAlignment="1" applyProtection="1">
      <alignment horizontal="center" vertical="center"/>
      <protection locked="0"/>
    </xf>
    <xf numFmtId="166" fontId="4" fillId="3" borderId="2" xfId="0" applyNumberFormat="1" applyFont="1" applyFill="1" applyBorder="1" applyAlignment="1" applyProtection="1">
      <alignment horizontal="center" wrapText="1"/>
      <protection locked="0"/>
    </xf>
    <xf numFmtId="2" fontId="53" fillId="5" borderId="5" xfId="0" applyNumberFormat="1" applyFont="1" applyFill="1" applyBorder="1" applyAlignment="1" applyProtection="1">
      <alignment horizontal="right" vertical="center"/>
      <protection hidden="1"/>
    </xf>
    <xf numFmtId="1" fontId="60" fillId="5" borderId="5" xfId="0" applyNumberFormat="1" applyFont="1" applyFill="1" applyBorder="1" applyAlignment="1" applyProtection="1">
      <alignment horizontal="center" vertical="center"/>
      <protection hidden="1"/>
    </xf>
    <xf numFmtId="0" fontId="1" fillId="16" borderId="5" xfId="0" applyFont="1" applyFill="1" applyBorder="1" applyAlignment="1" applyProtection="1">
      <alignment horizontal="center"/>
      <protection locked="0"/>
    </xf>
    <xf numFmtId="0" fontId="1" fillId="3" borderId="5" xfId="0" applyFont="1" applyFill="1" applyBorder="1" applyAlignment="1" applyProtection="1">
      <alignment horizontal="center"/>
      <protection locked="0"/>
    </xf>
    <xf numFmtId="0" fontId="0" fillId="5" borderId="0" xfId="0" applyFill="1" applyProtection="1">
      <protection hidden="1"/>
    </xf>
    <xf numFmtId="0" fontId="37" fillId="5" borderId="5" xfId="0" applyFont="1" applyFill="1" applyBorder="1" applyAlignment="1" applyProtection="1">
      <alignment horizontal="left" vertical="center" indent="1"/>
      <protection hidden="1"/>
    </xf>
    <xf numFmtId="0" fontId="0" fillId="5" borderId="0" xfId="0" applyFill="1" applyAlignment="1" applyProtection="1">
      <alignment horizontal="left" indent="1"/>
      <protection hidden="1"/>
    </xf>
    <xf numFmtId="0" fontId="8" fillId="20" borderId="15" xfId="0" applyFont="1" applyFill="1" applyBorder="1" applyAlignment="1" applyProtection="1">
      <alignment horizontal="center" vertical="center"/>
      <protection hidden="1"/>
    </xf>
    <xf numFmtId="0" fontId="8" fillId="20" borderId="12" xfId="0" applyFont="1" applyFill="1" applyBorder="1" applyAlignment="1" applyProtection="1">
      <alignment horizontal="center" vertical="center"/>
      <protection hidden="1"/>
    </xf>
    <xf numFmtId="1" fontId="54" fillId="20" borderId="50" xfId="0" applyNumberFormat="1" applyFont="1" applyFill="1" applyBorder="1" applyAlignment="1" applyProtection="1">
      <alignment horizontal="center" vertical="center"/>
      <protection locked="0"/>
    </xf>
    <xf numFmtId="169" fontId="53" fillId="5" borderId="101" xfId="0" applyNumberFormat="1" applyFont="1" applyFill="1" applyBorder="1" applyAlignment="1" applyProtection="1">
      <alignment vertical="center"/>
      <protection locked="0"/>
    </xf>
    <xf numFmtId="0" fontId="53" fillId="5" borderId="5" xfId="0" applyFont="1" applyFill="1" applyBorder="1" applyAlignment="1" applyProtection="1">
      <alignment vertical="center"/>
      <protection locked="0"/>
    </xf>
    <xf numFmtId="1" fontId="53" fillId="5" borderId="5" xfId="0" applyNumberFormat="1" applyFont="1" applyFill="1" applyBorder="1" applyAlignment="1" applyProtection="1">
      <alignment vertical="center"/>
      <protection locked="0"/>
    </xf>
    <xf numFmtId="0" fontId="51" fillId="5" borderId="5" xfId="0" applyFont="1" applyFill="1" applyBorder="1" applyAlignment="1" applyProtection="1">
      <alignment vertical="center"/>
      <protection locked="0"/>
    </xf>
    <xf numFmtId="2" fontId="52" fillId="7" borderId="15" xfId="0" applyNumberFormat="1" applyFont="1" applyFill="1" applyBorder="1" applyAlignment="1" applyProtection="1">
      <alignment horizontal="center" vertical="center"/>
      <protection hidden="1"/>
    </xf>
    <xf numFmtId="2" fontId="52" fillId="7" borderId="87" xfId="0" applyNumberFormat="1" applyFont="1" applyFill="1" applyBorder="1" applyAlignment="1" applyProtection="1">
      <alignment horizontal="center" vertical="center"/>
      <protection hidden="1"/>
    </xf>
    <xf numFmtId="2" fontId="52" fillId="5" borderId="77" xfId="0" applyNumberFormat="1" applyFont="1" applyFill="1" applyBorder="1" applyAlignment="1" applyProtection="1">
      <alignment horizontal="center" vertical="center"/>
      <protection hidden="1"/>
    </xf>
    <xf numFmtId="2" fontId="52" fillId="5" borderId="15" xfId="0" applyNumberFormat="1" applyFont="1" applyFill="1" applyBorder="1" applyAlignment="1" applyProtection="1">
      <alignment horizontal="center" vertical="center"/>
      <protection hidden="1"/>
    </xf>
    <xf numFmtId="1" fontId="52" fillId="5" borderId="77" xfId="0" applyNumberFormat="1" applyFont="1" applyFill="1" applyBorder="1" applyAlignment="1" applyProtection="1">
      <alignment horizontal="center" vertical="center"/>
      <protection hidden="1"/>
    </xf>
    <xf numFmtId="1" fontId="52" fillId="5" borderId="15" xfId="0" applyNumberFormat="1" applyFont="1" applyFill="1" applyBorder="1" applyAlignment="1" applyProtection="1">
      <alignment horizontal="center" vertical="center"/>
      <protection hidden="1"/>
    </xf>
    <xf numFmtId="1" fontId="52" fillId="5" borderId="87" xfId="0" applyNumberFormat="1" applyFont="1" applyFill="1" applyBorder="1" applyAlignment="1" applyProtection="1">
      <alignment horizontal="center" vertical="center"/>
      <protection hidden="1"/>
    </xf>
    <xf numFmtId="2" fontId="43" fillId="15" borderId="5" xfId="0" applyNumberFormat="1" applyFont="1" applyFill="1" applyBorder="1" applyAlignment="1" applyProtection="1">
      <alignment horizontal="left" vertical="center"/>
      <protection locked="0"/>
    </xf>
    <xf numFmtId="0" fontId="2" fillId="15" borderId="5" xfId="0" applyFont="1" applyFill="1" applyBorder="1" applyProtection="1">
      <protection locked="0"/>
    </xf>
    <xf numFmtId="0" fontId="16" fillId="15" borderId="5" xfId="0" applyFont="1" applyFill="1" applyBorder="1" applyProtection="1">
      <protection locked="0"/>
    </xf>
    <xf numFmtId="1" fontId="1" fillId="15" borderId="5" xfId="0" applyNumberFormat="1" applyFont="1" applyFill="1" applyBorder="1" applyAlignment="1" applyProtection="1">
      <alignment horizontal="center" vertical="center"/>
      <protection locked="0"/>
    </xf>
    <xf numFmtId="1" fontId="19" fillId="15" borderId="5" xfId="0" applyNumberFormat="1" applyFont="1" applyFill="1" applyBorder="1" applyAlignment="1" applyProtection="1">
      <alignment vertical="center"/>
      <protection locked="0"/>
    </xf>
    <xf numFmtId="1" fontId="3" fillId="15" borderId="5" xfId="0" applyNumberFormat="1" applyFont="1" applyFill="1" applyBorder="1" applyAlignment="1" applyProtection="1">
      <alignment horizontal="center" vertical="center"/>
      <protection locked="0"/>
    </xf>
    <xf numFmtId="1" fontId="47" fillId="8" borderId="12" xfId="0" applyNumberFormat="1" applyFont="1" applyFill="1" applyBorder="1" applyAlignment="1" applyProtection="1">
      <alignment vertical="center"/>
      <protection locked="0"/>
    </xf>
    <xf numFmtId="0" fontId="22" fillId="9" borderId="5" xfId="0" applyFont="1" applyFill="1" applyBorder="1" applyAlignment="1" applyProtection="1">
      <alignment vertical="center"/>
      <protection locked="0"/>
    </xf>
    <xf numFmtId="2" fontId="47" fillId="8" borderId="5" xfId="0" applyNumberFormat="1" applyFont="1" applyFill="1" applyBorder="1" applyAlignment="1" applyProtection="1">
      <alignment vertical="center" indent="1"/>
      <protection locked="0"/>
    </xf>
    <xf numFmtId="1" fontId="2" fillId="5" borderId="5" xfId="0" applyNumberFormat="1" applyFont="1" applyFill="1" applyBorder="1" applyAlignment="1" applyProtection="1">
      <alignment horizontal="center" vertical="center"/>
      <protection hidden="1"/>
    </xf>
    <xf numFmtId="0" fontId="2" fillId="5" borderId="5" xfId="0" applyFont="1" applyFill="1" applyBorder="1" applyAlignment="1" applyProtection="1">
      <alignment horizontal="center" vertical="center"/>
      <protection hidden="1"/>
    </xf>
    <xf numFmtId="1" fontId="2" fillId="5" borderId="5" xfId="0" applyNumberFormat="1" applyFont="1" applyFill="1" applyBorder="1" applyAlignment="1" applyProtection="1">
      <alignment horizontal="center" vertical="center"/>
      <protection locked="0"/>
    </xf>
    <xf numFmtId="0" fontId="100" fillId="5" borderId="5" xfId="0" applyFont="1" applyFill="1" applyBorder="1" applyAlignment="1" applyProtection="1">
      <alignment horizontal="center" vertical="center"/>
      <protection hidden="1"/>
    </xf>
    <xf numFmtId="0" fontId="100" fillId="5" borderId="5" xfId="0" applyFont="1" applyFill="1" applyBorder="1" applyAlignment="1" applyProtection="1">
      <alignment horizontal="center" vertical="center"/>
      <protection locked="0"/>
    </xf>
    <xf numFmtId="0" fontId="2" fillId="5" borderId="5" xfId="0" applyFont="1" applyFill="1" applyBorder="1" applyAlignment="1" applyProtection="1">
      <alignment horizontal="center" vertical="center"/>
      <protection locked="0"/>
    </xf>
    <xf numFmtId="168" fontId="63" fillId="5" borderId="5" xfId="0" applyNumberFormat="1" applyFont="1" applyFill="1" applyBorder="1" applyAlignment="1" applyProtection="1">
      <alignment horizontal="center" vertical="center"/>
      <protection hidden="1"/>
    </xf>
    <xf numFmtId="2" fontId="63" fillId="5" borderId="0" xfId="0" applyNumberFormat="1" applyFont="1" applyFill="1" applyAlignment="1" applyProtection="1">
      <alignment horizontal="center" vertical="center"/>
      <protection hidden="1"/>
    </xf>
    <xf numFmtId="0" fontId="2" fillId="5" borderId="0" xfId="0" applyFont="1" applyFill="1" applyAlignment="1" applyProtection="1">
      <alignment horizontal="center" vertical="center"/>
      <protection locked="0"/>
    </xf>
    <xf numFmtId="0" fontId="11" fillId="5" borderId="5" xfId="0" applyFont="1" applyFill="1" applyBorder="1" applyAlignment="1" applyProtection="1">
      <alignment horizontal="center" vertical="center"/>
      <protection hidden="1"/>
    </xf>
    <xf numFmtId="0" fontId="75" fillId="20" borderId="0" xfId="0" applyFont="1" applyFill="1" applyAlignment="1" applyProtection="1">
      <alignment horizontal="center" vertical="center"/>
      <protection locked="0"/>
    </xf>
    <xf numFmtId="169" fontId="15" fillId="5" borderId="5" xfId="0" applyNumberFormat="1" applyFont="1" applyFill="1" applyBorder="1" applyAlignment="1" applyProtection="1">
      <alignment horizontal="center" vertical="center" wrapText="1"/>
      <protection hidden="1"/>
    </xf>
    <xf numFmtId="2" fontId="101" fillId="7" borderId="97" xfId="0" applyNumberFormat="1" applyFont="1" applyFill="1" applyBorder="1" applyAlignment="1" applyProtection="1">
      <alignment horizontal="center" vertical="center"/>
      <protection locked="0"/>
    </xf>
    <xf numFmtId="2" fontId="101" fillId="5" borderId="77" xfId="0" applyNumberFormat="1" applyFont="1" applyFill="1" applyBorder="1" applyAlignment="1" applyProtection="1">
      <alignment horizontal="center" vertical="center"/>
      <protection locked="0"/>
    </xf>
    <xf numFmtId="2" fontId="101" fillId="7" borderId="15" xfId="0" applyNumberFormat="1" applyFont="1" applyFill="1" applyBorder="1" applyAlignment="1" applyProtection="1">
      <alignment horizontal="center" vertical="center"/>
      <protection locked="0"/>
    </xf>
    <xf numFmtId="2" fontId="101" fillId="5" borderId="15" xfId="0" applyNumberFormat="1" applyFont="1" applyFill="1" applyBorder="1" applyAlignment="1" applyProtection="1">
      <alignment horizontal="center" vertical="center"/>
      <protection locked="0"/>
    </xf>
    <xf numFmtId="2" fontId="101" fillId="7" borderId="87" xfId="0" applyNumberFormat="1" applyFont="1" applyFill="1" applyBorder="1" applyAlignment="1" applyProtection="1">
      <alignment horizontal="center" vertical="center"/>
      <protection locked="0"/>
    </xf>
    <xf numFmtId="1" fontId="101" fillId="5" borderId="15" xfId="0" applyNumberFormat="1" applyFont="1" applyFill="1" applyBorder="1" applyAlignment="1" applyProtection="1">
      <alignment horizontal="center" vertical="center"/>
      <protection locked="0"/>
    </xf>
    <xf numFmtId="1" fontId="101" fillId="5" borderId="87" xfId="0" applyNumberFormat="1" applyFont="1" applyFill="1" applyBorder="1" applyAlignment="1" applyProtection="1">
      <alignment horizontal="center" vertical="center"/>
      <protection locked="0"/>
    </xf>
    <xf numFmtId="1" fontId="101" fillId="7" borderId="77" xfId="0" applyNumberFormat="1" applyFont="1" applyFill="1" applyBorder="1" applyAlignment="1" applyProtection="1">
      <alignment horizontal="center" vertical="center"/>
      <protection locked="0"/>
    </xf>
    <xf numFmtId="2" fontId="36" fillId="7" borderId="99" xfId="0" applyNumberFormat="1" applyFont="1" applyFill="1" applyBorder="1" applyAlignment="1" applyProtection="1">
      <alignment horizontal="center" vertical="center"/>
      <protection locked="0"/>
    </xf>
    <xf numFmtId="2" fontId="36" fillId="7" borderId="100" xfId="0" applyNumberFormat="1" applyFont="1" applyFill="1" applyBorder="1" applyAlignment="1" applyProtection="1">
      <alignment horizontal="center" vertical="center"/>
      <protection locked="0"/>
    </xf>
    <xf numFmtId="2" fontId="52" fillId="5" borderId="73" xfId="0" applyNumberFormat="1" applyFont="1" applyFill="1" applyBorder="1" applyAlignment="1" applyProtection="1">
      <alignment horizontal="center" vertical="center"/>
      <protection locked="0"/>
    </xf>
    <xf numFmtId="2" fontId="52" fillId="7" borderId="64" xfId="0" applyNumberFormat="1" applyFont="1" applyFill="1" applyBorder="1" applyAlignment="1" applyProtection="1">
      <alignment horizontal="center" vertical="center"/>
      <protection locked="0"/>
    </xf>
    <xf numFmtId="2" fontId="52" fillId="5" borderId="64" xfId="0" applyNumberFormat="1" applyFont="1" applyFill="1" applyBorder="1" applyAlignment="1" applyProtection="1">
      <alignment horizontal="center" vertical="center"/>
      <protection locked="0"/>
    </xf>
    <xf numFmtId="169" fontId="53" fillId="5" borderId="52" xfId="0" applyNumberFormat="1" applyFont="1" applyFill="1" applyBorder="1" applyAlignment="1" applyProtection="1">
      <alignment vertical="center"/>
      <protection locked="0"/>
    </xf>
    <xf numFmtId="2" fontId="36" fillId="7" borderId="89" xfId="0" applyNumberFormat="1" applyFont="1" applyFill="1" applyBorder="1" applyAlignment="1" applyProtection="1">
      <alignment horizontal="center" vertical="center"/>
      <protection locked="0"/>
    </xf>
    <xf numFmtId="1" fontId="52" fillId="5" borderId="73" xfId="0" applyNumberFormat="1" applyFont="1" applyFill="1" applyBorder="1" applyAlignment="1" applyProtection="1">
      <alignment horizontal="center" vertical="center"/>
      <protection locked="0"/>
    </xf>
    <xf numFmtId="1" fontId="52" fillId="5" borderId="64" xfId="0" applyNumberFormat="1" applyFont="1" applyFill="1" applyBorder="1" applyAlignment="1" applyProtection="1">
      <alignment horizontal="center" vertical="center"/>
      <protection locked="0"/>
    </xf>
    <xf numFmtId="1" fontId="52" fillId="5" borderId="68" xfId="0" applyNumberFormat="1" applyFont="1" applyFill="1" applyBorder="1" applyAlignment="1" applyProtection="1">
      <alignment horizontal="center" vertical="center"/>
      <protection locked="0"/>
    </xf>
    <xf numFmtId="2" fontId="52" fillId="7" borderId="47" xfId="0" applyNumberFormat="1" applyFont="1" applyFill="1" applyBorder="1" applyAlignment="1" applyProtection="1">
      <alignment horizontal="center" vertical="center"/>
      <protection locked="0"/>
    </xf>
    <xf numFmtId="2" fontId="52" fillId="7" borderId="29" xfId="0" applyNumberFormat="1" applyFont="1" applyFill="1" applyBorder="1" applyAlignment="1" applyProtection="1">
      <alignment horizontal="center" vertical="center"/>
      <protection locked="0"/>
    </xf>
    <xf numFmtId="2" fontId="52" fillId="7" borderId="81" xfId="0" applyNumberFormat="1" applyFont="1" applyFill="1" applyBorder="1" applyAlignment="1" applyProtection="1">
      <alignment horizontal="center" vertical="center"/>
      <protection locked="0"/>
    </xf>
    <xf numFmtId="2" fontId="102" fillId="7" borderId="29" xfId="0" applyNumberFormat="1" applyFont="1" applyFill="1" applyBorder="1" applyAlignment="1" applyProtection="1">
      <alignment horizontal="center" vertical="center"/>
      <protection locked="0"/>
    </xf>
    <xf numFmtId="2" fontId="36" fillId="7" borderId="81" xfId="0" applyNumberFormat="1" applyFont="1" applyFill="1" applyBorder="1" applyAlignment="1" applyProtection="1">
      <alignment horizontal="center" vertical="center"/>
      <protection locked="0"/>
    </xf>
    <xf numFmtId="1" fontId="101" fillId="5" borderId="30" xfId="0" applyNumberFormat="1" applyFont="1" applyFill="1" applyBorder="1" applyAlignment="1" applyProtection="1">
      <alignment horizontal="center" vertical="center"/>
      <protection locked="0"/>
    </xf>
    <xf numFmtId="1" fontId="36" fillId="5" borderId="125" xfId="0" applyNumberFormat="1" applyFont="1" applyFill="1" applyBorder="1" applyAlignment="1" applyProtection="1">
      <alignment horizontal="center" vertical="center"/>
      <protection hidden="1"/>
    </xf>
    <xf numFmtId="169" fontId="53" fillId="5" borderId="5" xfId="0" applyNumberFormat="1" applyFont="1" applyFill="1" applyBorder="1" applyAlignment="1" applyProtection="1">
      <alignment vertical="center"/>
      <protection locked="0"/>
    </xf>
    <xf numFmtId="2" fontId="52" fillId="5" borderId="126" xfId="0" applyNumberFormat="1" applyFont="1" applyFill="1" applyBorder="1" applyAlignment="1" applyProtection="1">
      <alignment horizontal="center" vertical="center"/>
      <protection locked="0"/>
    </xf>
    <xf numFmtId="2" fontId="52" fillId="5" borderId="30" xfId="0" applyNumberFormat="1" applyFont="1" applyFill="1" applyBorder="1" applyAlignment="1" applyProtection="1">
      <alignment horizontal="center" vertical="center"/>
      <protection locked="0"/>
    </xf>
    <xf numFmtId="2" fontId="52" fillId="5" borderId="125" xfId="0" applyNumberFormat="1" applyFont="1" applyFill="1" applyBorder="1" applyAlignment="1" applyProtection="1">
      <alignment horizontal="center" vertical="center"/>
      <protection locked="0"/>
    </xf>
    <xf numFmtId="0" fontId="60" fillId="5" borderId="5" xfId="0" applyFont="1" applyFill="1" applyBorder="1" applyAlignment="1" applyProtection="1">
      <alignment horizontal="center" wrapText="1"/>
      <protection hidden="1"/>
    </xf>
    <xf numFmtId="0" fontId="103" fillId="5" borderId="5" xfId="0" applyFont="1" applyFill="1" applyBorder="1" applyAlignment="1" applyProtection="1">
      <alignment horizontal="left" vertical="center" indent="1"/>
      <protection hidden="1"/>
    </xf>
    <xf numFmtId="2" fontId="104" fillId="5" borderId="5" xfId="0" applyNumberFormat="1" applyFont="1" applyFill="1" applyBorder="1" applyAlignment="1" applyProtection="1">
      <alignment horizontal="center" vertical="center"/>
      <protection hidden="1"/>
    </xf>
    <xf numFmtId="1" fontId="104" fillId="5" borderId="5" xfId="0" applyNumberFormat="1" applyFont="1" applyFill="1" applyBorder="1" applyAlignment="1" applyProtection="1">
      <alignment horizontal="center" vertical="center"/>
      <protection hidden="1"/>
    </xf>
    <xf numFmtId="0" fontId="60" fillId="5" borderId="5" xfId="0" applyFont="1" applyFill="1" applyBorder="1" applyAlignment="1" applyProtection="1">
      <alignment horizontal="center" vertical="center" wrapText="1"/>
      <protection hidden="1"/>
    </xf>
    <xf numFmtId="0" fontId="60" fillId="5" borderId="5" xfId="0" applyFont="1" applyFill="1" applyBorder="1" applyAlignment="1" applyProtection="1">
      <alignment horizontal="center" vertical="top" wrapText="1"/>
      <protection hidden="1"/>
    </xf>
    <xf numFmtId="0" fontId="54" fillId="5" borderId="0" xfId="0" applyFont="1" applyFill="1" applyAlignment="1" applyProtection="1">
      <alignment horizontal="center" vertical="center"/>
      <protection hidden="1"/>
    </xf>
    <xf numFmtId="2" fontId="61" fillId="5" borderId="5" xfId="0" applyNumberFormat="1" applyFont="1" applyFill="1" applyBorder="1" applyAlignment="1" applyProtection="1">
      <alignment horizontal="center" vertical="center"/>
      <protection hidden="1"/>
    </xf>
    <xf numFmtId="0" fontId="29" fillId="5" borderId="0" xfId="0" applyFont="1" applyFill="1" applyAlignment="1" applyProtection="1">
      <alignment horizontal="center" vertical="center"/>
      <protection hidden="1"/>
    </xf>
    <xf numFmtId="0" fontId="75" fillId="6" borderId="0" xfId="0" applyFont="1" applyFill="1" applyAlignment="1" applyProtection="1">
      <alignment horizontal="center" vertical="center"/>
      <protection hidden="1"/>
    </xf>
    <xf numFmtId="167" fontId="63" fillId="5" borderId="0" xfId="0" applyNumberFormat="1" applyFont="1" applyFill="1" applyAlignment="1" applyProtection="1">
      <alignment horizontal="center" vertical="center"/>
      <protection hidden="1"/>
    </xf>
    <xf numFmtId="0" fontId="63" fillId="5" borderId="0" xfId="0" applyFont="1" applyFill="1" applyAlignment="1" applyProtection="1">
      <alignment horizontal="center" vertical="center"/>
      <protection hidden="1"/>
    </xf>
    <xf numFmtId="2" fontId="65" fillId="5" borderId="0" xfId="0" applyNumberFormat="1" applyFont="1" applyFill="1" applyAlignment="1" applyProtection="1">
      <alignment horizontal="center" vertical="center"/>
      <protection hidden="1"/>
    </xf>
    <xf numFmtId="1" fontId="63" fillId="5" borderId="0" xfId="0" applyNumberFormat="1" applyFont="1" applyFill="1" applyAlignment="1" applyProtection="1">
      <alignment horizontal="center" vertical="center" textRotation="255"/>
      <protection hidden="1"/>
    </xf>
    <xf numFmtId="1" fontId="63" fillId="5" borderId="0" xfId="0" applyNumberFormat="1" applyFont="1" applyFill="1" applyAlignment="1" applyProtection="1">
      <alignment horizontal="center" vertical="center"/>
      <protection hidden="1"/>
    </xf>
    <xf numFmtId="0" fontId="11" fillId="5" borderId="0" xfId="0" applyFont="1" applyFill="1" applyAlignment="1" applyProtection="1">
      <alignment horizontal="center" vertical="center"/>
      <protection hidden="1"/>
    </xf>
    <xf numFmtId="0" fontId="75" fillId="20" borderId="0" xfId="0" applyFont="1" applyFill="1" applyAlignment="1" applyProtection="1">
      <alignment horizontal="center" vertical="center"/>
      <protection hidden="1"/>
    </xf>
    <xf numFmtId="0" fontId="106" fillId="7" borderId="95" xfId="0" applyFont="1" applyFill="1" applyBorder="1" applyAlignment="1" applyProtection="1">
      <alignment horizontal="center" vertical="center" wrapText="1"/>
      <protection hidden="1"/>
    </xf>
    <xf numFmtId="2" fontId="109" fillId="7" borderId="96" xfId="0" applyNumberFormat="1" applyFont="1" applyFill="1" applyBorder="1" applyAlignment="1" applyProtection="1">
      <alignment horizontal="center" vertical="center"/>
      <protection hidden="1"/>
    </xf>
    <xf numFmtId="2" fontId="109" fillId="5" borderId="84" xfId="0" applyNumberFormat="1" applyFont="1" applyFill="1" applyBorder="1" applyAlignment="1" applyProtection="1">
      <alignment horizontal="center" vertical="center"/>
      <protection hidden="1"/>
    </xf>
    <xf numFmtId="2" fontId="109" fillId="7" borderId="85" xfId="0" applyNumberFormat="1" applyFont="1" applyFill="1" applyBorder="1" applyAlignment="1" applyProtection="1">
      <alignment horizontal="center" vertical="center"/>
      <protection hidden="1"/>
    </xf>
    <xf numFmtId="2" fontId="109" fillId="5" borderId="85" xfId="0" applyNumberFormat="1" applyFont="1" applyFill="1" applyBorder="1" applyAlignment="1" applyProtection="1">
      <alignment horizontal="center" vertical="center"/>
      <protection hidden="1"/>
    </xf>
    <xf numFmtId="2" fontId="109" fillId="7" borderId="86" xfId="0" applyNumberFormat="1" applyFont="1" applyFill="1" applyBorder="1" applyAlignment="1" applyProtection="1">
      <alignment horizontal="center" vertical="center"/>
      <protection hidden="1"/>
    </xf>
    <xf numFmtId="2" fontId="109" fillId="7" borderId="67" xfId="0" applyNumberFormat="1" applyFont="1" applyFill="1" applyBorder="1" applyAlignment="1" applyProtection="1">
      <alignment horizontal="center" vertical="center"/>
      <protection locked="0"/>
    </xf>
    <xf numFmtId="1" fontId="109" fillId="5" borderId="66" xfId="0" applyNumberFormat="1" applyFont="1" applyFill="1" applyBorder="1" applyAlignment="1" applyProtection="1">
      <alignment horizontal="center" vertical="center"/>
      <protection hidden="1"/>
    </xf>
    <xf numFmtId="1" fontId="109" fillId="5" borderId="85" xfId="0" applyNumberFormat="1" applyFont="1" applyFill="1" applyBorder="1" applyAlignment="1" applyProtection="1">
      <alignment horizontal="center" vertical="center"/>
      <protection hidden="1"/>
    </xf>
    <xf numFmtId="1" fontId="109" fillId="5" borderId="86" xfId="0" applyNumberFormat="1" applyFont="1" applyFill="1" applyBorder="1" applyAlignment="1" applyProtection="1">
      <alignment horizontal="center" vertical="center"/>
      <protection hidden="1"/>
    </xf>
    <xf numFmtId="1" fontId="109" fillId="7" borderId="67" xfId="0" applyNumberFormat="1" applyFont="1" applyFill="1" applyBorder="1" applyAlignment="1" applyProtection="1">
      <alignment horizontal="center" vertical="center"/>
      <protection hidden="1"/>
    </xf>
    <xf numFmtId="1" fontId="2" fillId="5"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1" fontId="52" fillId="5" borderId="127" xfId="0" applyNumberFormat="1" applyFont="1" applyFill="1" applyBorder="1" applyAlignment="1" applyProtection="1">
      <alignment horizontal="center" vertical="center"/>
      <protection locked="0"/>
    </xf>
    <xf numFmtId="1" fontId="52" fillId="5" borderId="28" xfId="0" applyNumberFormat="1" applyFont="1" applyFill="1" applyBorder="1" applyAlignment="1" applyProtection="1">
      <alignment horizontal="center" vertical="center"/>
      <protection locked="0"/>
    </xf>
    <xf numFmtId="1" fontId="52" fillId="5" borderId="80" xfId="0" applyNumberFormat="1" applyFont="1" applyFill="1" applyBorder="1" applyAlignment="1" applyProtection="1">
      <alignment horizontal="center" vertical="center"/>
      <protection locked="0"/>
    </xf>
    <xf numFmtId="1" fontId="109" fillId="5" borderId="84" xfId="0" applyNumberFormat="1" applyFont="1" applyFill="1" applyBorder="1" applyAlignment="1" applyProtection="1">
      <alignment horizontal="center" vertical="center"/>
      <protection hidden="1"/>
    </xf>
    <xf numFmtId="169" fontId="15" fillId="20" borderId="53" xfId="0" applyNumberFormat="1" applyFont="1" applyFill="1" applyBorder="1" applyAlignment="1" applyProtection="1">
      <alignment horizontal="center" vertical="center" wrapText="1"/>
      <protection hidden="1"/>
    </xf>
    <xf numFmtId="2" fontId="101" fillId="5" borderId="77" xfId="0" applyNumberFormat="1" applyFont="1" applyFill="1" applyBorder="1" applyAlignment="1" applyProtection="1">
      <alignment horizontal="center" vertical="center"/>
      <protection hidden="1"/>
    </xf>
    <xf numFmtId="1" fontId="52" fillId="7" borderId="29" xfId="0" applyNumberFormat="1" applyFont="1" applyFill="1" applyBorder="1" applyAlignment="1" applyProtection="1">
      <alignment horizontal="center" vertical="center"/>
      <protection hidden="1"/>
    </xf>
    <xf numFmtId="2" fontId="101" fillId="7" borderId="99" xfId="0" applyNumberFormat="1" applyFont="1" applyFill="1" applyBorder="1" applyAlignment="1" applyProtection="1">
      <alignment horizontal="center" vertical="center"/>
      <protection hidden="1"/>
    </xf>
    <xf numFmtId="2" fontId="111" fillId="5" borderId="77" xfId="0" applyNumberFormat="1" applyFont="1" applyFill="1" applyBorder="1" applyAlignment="1" applyProtection="1">
      <alignment horizontal="center" vertical="center"/>
      <protection hidden="1"/>
    </xf>
    <xf numFmtId="2" fontId="111" fillId="7" borderId="15" xfId="0" applyNumberFormat="1" applyFont="1" applyFill="1" applyBorder="1" applyAlignment="1" applyProtection="1">
      <alignment horizontal="center" vertical="center"/>
      <protection hidden="1"/>
    </xf>
    <xf numFmtId="2" fontId="111" fillId="5" borderId="15" xfId="0" applyNumberFormat="1" applyFont="1" applyFill="1" applyBorder="1" applyAlignment="1" applyProtection="1">
      <alignment horizontal="center" vertical="center"/>
      <protection hidden="1"/>
    </xf>
    <xf numFmtId="2" fontId="111" fillId="7" borderId="87" xfId="0" applyNumberFormat="1" applyFont="1" applyFill="1" applyBorder="1" applyAlignment="1" applyProtection="1">
      <alignment horizontal="center" vertical="center"/>
      <protection hidden="1"/>
    </xf>
    <xf numFmtId="180" fontId="52" fillId="5" borderId="65" xfId="0" applyNumberFormat="1" applyFont="1" applyFill="1" applyBorder="1" applyAlignment="1" applyProtection="1">
      <alignment horizontal="center" vertical="center" wrapText="1"/>
      <protection locked="0"/>
    </xf>
    <xf numFmtId="180" fontId="52" fillId="5" borderId="28" xfId="0" applyNumberFormat="1" applyFont="1" applyFill="1" applyBorder="1" applyAlignment="1" applyProtection="1">
      <alignment horizontal="center" vertical="center" wrapText="1"/>
      <protection locked="0"/>
    </xf>
    <xf numFmtId="169" fontId="53" fillId="5" borderId="52" xfId="0" applyNumberFormat="1" applyFont="1" applyFill="1" applyBorder="1" applyAlignment="1" applyProtection="1">
      <alignment vertical="center"/>
      <protection hidden="1"/>
    </xf>
    <xf numFmtId="180" fontId="52" fillId="5" borderId="22" xfId="0" applyNumberFormat="1" applyFont="1" applyFill="1" applyBorder="1" applyAlignment="1" applyProtection="1">
      <alignment horizontal="center" vertical="center" wrapText="1"/>
      <protection locked="0"/>
    </xf>
    <xf numFmtId="180" fontId="52" fillId="5" borderId="80" xfId="0" applyNumberFormat="1" applyFont="1" applyFill="1" applyBorder="1" applyAlignment="1" applyProtection="1">
      <alignment horizontal="center" vertical="center" wrapText="1"/>
      <protection locked="0"/>
    </xf>
    <xf numFmtId="0" fontId="36" fillId="5" borderId="99" xfId="0" applyFont="1" applyFill="1" applyBorder="1" applyAlignment="1" applyProtection="1">
      <alignment horizontal="center" vertical="center"/>
      <protection hidden="1"/>
    </xf>
    <xf numFmtId="0" fontId="36" fillId="5" borderId="100" xfId="0" applyFont="1" applyFill="1" applyBorder="1" applyAlignment="1" applyProtection="1">
      <alignment horizontal="center" vertical="center"/>
      <protection hidden="1"/>
    </xf>
    <xf numFmtId="180" fontId="52" fillId="5" borderId="89" xfId="0" applyNumberFormat="1" applyFont="1" applyFill="1" applyBorder="1" applyAlignment="1" applyProtection="1">
      <alignment horizontal="center" vertical="center" wrapText="1"/>
      <protection locked="0"/>
    </xf>
    <xf numFmtId="180" fontId="52" fillId="5" borderId="99" xfId="0" applyNumberFormat="1" applyFont="1" applyFill="1" applyBorder="1" applyAlignment="1" applyProtection="1">
      <alignment horizontal="center" vertical="center" wrapText="1"/>
      <protection locked="0"/>
    </xf>
    <xf numFmtId="180" fontId="52" fillId="5" borderId="100" xfId="0" applyNumberFormat="1" applyFont="1" applyFill="1" applyBorder="1" applyAlignment="1" applyProtection="1">
      <alignment horizontal="center" vertical="center" wrapText="1"/>
      <protection locked="0"/>
    </xf>
    <xf numFmtId="0" fontId="101" fillId="22" borderId="3" xfId="0" applyFont="1" applyFill="1" applyBorder="1" applyAlignment="1" applyProtection="1">
      <alignment horizontal="left" vertical="center" indent="1"/>
      <protection hidden="1"/>
    </xf>
    <xf numFmtId="0" fontId="101" fillId="22" borderId="12" xfId="0" applyFont="1" applyFill="1" applyBorder="1" applyAlignment="1" applyProtection="1">
      <alignment horizontal="left" vertical="center" indent="1"/>
      <protection hidden="1"/>
    </xf>
    <xf numFmtId="0" fontId="78" fillId="5" borderId="5" xfId="0" applyFont="1" applyFill="1" applyBorder="1" applyAlignment="1">
      <alignment horizontal="left" vertical="center"/>
    </xf>
    <xf numFmtId="0" fontId="0" fillId="5" borderId="5" xfId="0" applyFill="1" applyBorder="1"/>
    <xf numFmtId="176" fontId="79" fillId="15" borderId="5" xfId="0" applyNumberFormat="1" applyFont="1" applyFill="1" applyBorder="1"/>
    <xf numFmtId="2" fontId="91" fillId="20" borderId="29" xfId="0" applyNumberFormat="1" applyFont="1" applyFill="1" applyBorder="1" applyAlignment="1" applyProtection="1">
      <alignment horizontal="right" vertical="center" wrapText="1"/>
      <protection hidden="1"/>
    </xf>
    <xf numFmtId="2" fontId="91" fillId="20" borderId="30" xfId="0" applyNumberFormat="1" applyFont="1" applyFill="1" applyBorder="1" applyAlignment="1" applyProtection="1">
      <alignment horizontal="right" vertical="center" wrapText="1"/>
      <protection hidden="1"/>
    </xf>
    <xf numFmtId="0" fontId="76" fillId="15" borderId="5" xfId="0" applyFont="1" applyFill="1" applyBorder="1" applyAlignment="1">
      <alignment vertical="top"/>
    </xf>
    <xf numFmtId="0" fontId="114" fillId="20" borderId="0" xfId="0" applyFont="1" applyFill="1" applyAlignment="1">
      <alignment horizontal="center" vertical="center"/>
    </xf>
    <xf numFmtId="0" fontId="81" fillId="15" borderId="108" xfId="0" applyFont="1" applyFill="1" applyBorder="1" applyAlignment="1" applyProtection="1">
      <alignment horizontal="left" vertical="center" indent="1"/>
      <protection locked="0"/>
    </xf>
    <xf numFmtId="184" fontId="79" fillId="15" borderId="108" xfId="0" applyNumberFormat="1" applyFont="1" applyFill="1" applyBorder="1" applyAlignment="1" applyProtection="1">
      <alignment horizontal="left" vertical="center" indent="1"/>
      <protection locked="0"/>
    </xf>
    <xf numFmtId="176" fontId="81" fillId="15" borderId="108" xfId="0" applyNumberFormat="1" applyFont="1" applyFill="1" applyBorder="1" applyAlignment="1" applyProtection="1">
      <alignment horizontal="left" vertical="center" indent="1"/>
      <protection locked="0"/>
    </xf>
    <xf numFmtId="185" fontId="5" fillId="4" borderId="54" xfId="0" applyNumberFormat="1" applyFont="1" applyFill="1" applyBorder="1" applyAlignment="1" applyProtection="1">
      <alignment horizontal="center"/>
      <protection locked="0"/>
    </xf>
    <xf numFmtId="185" fontId="5" fillId="4" borderId="15" xfId="0" applyNumberFormat="1" applyFont="1" applyFill="1" applyBorder="1" applyAlignment="1" applyProtection="1">
      <alignment horizontal="center" vertical="center"/>
      <protection locked="0"/>
    </xf>
    <xf numFmtId="0" fontId="5" fillId="4" borderId="15" xfId="0" applyFont="1" applyFill="1" applyBorder="1" applyAlignment="1" applyProtection="1">
      <alignment horizontal="center" vertical="center"/>
      <protection locked="0"/>
    </xf>
    <xf numFmtId="1" fontId="29" fillId="5" borderId="5" xfId="0" applyNumberFormat="1" applyFont="1" applyFill="1" applyBorder="1" applyAlignment="1" applyProtection="1">
      <alignment horizontal="center" vertical="center"/>
      <protection hidden="1"/>
    </xf>
    <xf numFmtId="14" fontId="29" fillId="5" borderId="5" xfId="0" applyNumberFormat="1" applyFont="1" applyFill="1" applyBorder="1" applyAlignment="1" applyProtection="1">
      <alignment horizontal="center" vertical="center"/>
      <protection hidden="1"/>
    </xf>
    <xf numFmtId="0" fontId="29" fillId="5" borderId="5" xfId="0" applyFont="1" applyFill="1" applyBorder="1" applyAlignment="1" applyProtection="1">
      <alignment horizontal="center" vertical="center"/>
      <protection hidden="1"/>
    </xf>
    <xf numFmtId="1" fontId="29" fillId="5" borderId="5" xfId="0" applyNumberFormat="1" applyFont="1" applyFill="1" applyBorder="1" applyAlignment="1" applyProtection="1">
      <alignment horizontal="center" vertical="center"/>
      <protection locked="0"/>
    </xf>
    <xf numFmtId="0" fontId="116" fillId="5" borderId="5" xfId="0" applyFont="1" applyFill="1" applyBorder="1" applyAlignment="1" applyProtection="1">
      <alignment horizontal="center" vertical="center"/>
      <protection hidden="1"/>
    </xf>
    <xf numFmtId="14" fontId="116" fillId="5" borderId="5" xfId="0" applyNumberFormat="1" applyFont="1" applyFill="1" applyBorder="1" applyAlignment="1" applyProtection="1">
      <alignment horizontal="center" vertical="center"/>
      <protection hidden="1"/>
    </xf>
    <xf numFmtId="0" fontId="116" fillId="5" borderId="5" xfId="0" applyFont="1" applyFill="1" applyBorder="1" applyAlignment="1" applyProtection="1">
      <alignment horizontal="center" vertical="center"/>
      <protection locked="0"/>
    </xf>
    <xf numFmtId="14" fontId="116" fillId="5" borderId="5" xfId="0" applyNumberFormat="1" applyFont="1" applyFill="1" applyBorder="1" applyAlignment="1" applyProtection="1">
      <alignment vertical="center"/>
      <protection hidden="1"/>
    </xf>
    <xf numFmtId="168" fontId="116" fillId="5" borderId="5" xfId="0" applyNumberFormat="1" applyFont="1" applyFill="1" applyBorder="1" applyAlignment="1" applyProtection="1">
      <alignment horizontal="center" vertical="center"/>
      <protection hidden="1"/>
    </xf>
    <xf numFmtId="1" fontId="116" fillId="5" borderId="5" xfId="0" applyNumberFormat="1" applyFont="1" applyFill="1" applyBorder="1" applyAlignment="1" applyProtection="1">
      <alignment horizontal="center" vertical="center"/>
      <protection hidden="1"/>
    </xf>
    <xf numFmtId="2" fontId="29" fillId="5" borderId="5" xfId="0" applyNumberFormat="1" applyFont="1" applyFill="1" applyBorder="1" applyAlignment="1" applyProtection="1">
      <alignment horizontal="center" vertical="center"/>
      <protection hidden="1"/>
    </xf>
    <xf numFmtId="183" fontId="29" fillId="5" borderId="5" xfId="0" applyNumberFormat="1" applyFont="1" applyFill="1" applyBorder="1" applyAlignment="1" applyProtection="1">
      <alignment horizontal="center" vertical="center"/>
      <protection hidden="1"/>
    </xf>
    <xf numFmtId="182" fontId="29" fillId="5" borderId="5" xfId="0" applyNumberFormat="1" applyFont="1" applyFill="1" applyBorder="1" applyAlignment="1" applyProtection="1">
      <alignment horizontal="center" vertical="center"/>
      <protection hidden="1"/>
    </xf>
    <xf numFmtId="0" fontId="29" fillId="5" borderId="5" xfId="0" applyFont="1" applyFill="1" applyBorder="1" applyAlignment="1" applyProtection="1">
      <alignment horizontal="center" vertical="center"/>
      <protection locked="0"/>
    </xf>
    <xf numFmtId="172" fontId="29" fillId="5" borderId="5" xfId="0" applyNumberFormat="1" applyFont="1" applyFill="1" applyBorder="1" applyAlignment="1" applyProtection="1">
      <alignment horizontal="center" vertical="center"/>
      <protection hidden="1"/>
    </xf>
    <xf numFmtId="173" fontId="29" fillId="5" borderId="5" xfId="0" applyNumberFormat="1" applyFont="1" applyFill="1" applyBorder="1" applyAlignment="1" applyProtection="1">
      <alignment horizontal="center" vertical="center"/>
      <protection hidden="1"/>
    </xf>
    <xf numFmtId="181" fontId="29" fillId="5" borderId="5" xfId="0" applyNumberFormat="1" applyFont="1" applyFill="1" applyBorder="1" applyAlignment="1" applyProtection="1">
      <alignment horizontal="center" vertical="center"/>
      <protection hidden="1"/>
    </xf>
    <xf numFmtId="0" fontId="117" fillId="5" borderId="5" xfId="0" applyFont="1" applyFill="1" applyBorder="1" applyAlignment="1" applyProtection="1">
      <alignment vertical="center"/>
      <protection hidden="1"/>
    </xf>
    <xf numFmtId="181" fontId="117" fillId="5" borderId="5" xfId="0" applyNumberFormat="1" applyFont="1" applyFill="1" applyBorder="1" applyAlignment="1" applyProtection="1">
      <alignment vertical="center"/>
      <protection hidden="1"/>
    </xf>
    <xf numFmtId="181" fontId="53" fillId="5" borderId="5" xfId="0" applyNumberFormat="1" applyFont="1" applyFill="1" applyBorder="1" applyAlignment="1" applyProtection="1">
      <alignment horizontal="center" vertical="center"/>
      <protection hidden="1"/>
    </xf>
    <xf numFmtId="0" fontId="53" fillId="5" borderId="5" xfId="0" applyFont="1" applyFill="1" applyBorder="1" applyAlignment="1" applyProtection="1">
      <alignment vertical="center"/>
      <protection hidden="1"/>
    </xf>
    <xf numFmtId="181" fontId="53" fillId="5" borderId="5" xfId="0" applyNumberFormat="1" applyFont="1" applyFill="1" applyBorder="1" applyAlignment="1" applyProtection="1">
      <alignment vertical="center"/>
      <protection hidden="1"/>
    </xf>
    <xf numFmtId="167" fontId="54" fillId="5" borderId="5" xfId="0" applyNumberFormat="1" applyFont="1" applyFill="1" applyBorder="1" applyAlignment="1" applyProtection="1">
      <alignment vertical="center" wrapText="1"/>
      <protection hidden="1"/>
    </xf>
    <xf numFmtId="181" fontId="54" fillId="5" borderId="5" xfId="0" applyNumberFormat="1" applyFont="1" applyFill="1" applyBorder="1" applyAlignment="1" applyProtection="1">
      <alignment vertical="center" wrapText="1"/>
      <protection hidden="1"/>
    </xf>
    <xf numFmtId="0" fontId="60" fillId="5" borderId="5" xfId="0" applyFont="1" applyFill="1" applyBorder="1" applyAlignment="1" applyProtection="1">
      <alignment wrapText="1"/>
      <protection hidden="1"/>
    </xf>
    <xf numFmtId="181" fontId="60" fillId="5" borderId="5" xfId="0" applyNumberFormat="1" applyFont="1" applyFill="1" applyBorder="1" applyAlignment="1" applyProtection="1">
      <alignment wrapText="1"/>
      <protection hidden="1"/>
    </xf>
    <xf numFmtId="0" fontId="42" fillId="20" borderId="17" xfId="0" applyFont="1" applyFill="1" applyBorder="1" applyAlignment="1" applyProtection="1">
      <alignment horizontal="center" vertical="center" wrapText="1"/>
      <protection locked="0"/>
    </xf>
    <xf numFmtId="0" fontId="44" fillId="20" borderId="5" xfId="0" applyFont="1" applyFill="1" applyBorder="1" applyAlignment="1" applyProtection="1">
      <alignment horizontal="left" vertical="center" wrapText="1"/>
      <protection locked="0"/>
    </xf>
    <xf numFmtId="0" fontId="37" fillId="5" borderId="5" xfId="0" applyFont="1" applyFill="1" applyBorder="1" applyAlignment="1" applyProtection="1">
      <alignment horizontal="left" vertical="center" indent="1"/>
      <protection locked="0"/>
    </xf>
    <xf numFmtId="0" fontId="37" fillId="5" borderId="120" xfId="0" applyFont="1" applyFill="1" applyBorder="1" applyAlignment="1" applyProtection="1">
      <alignment horizontal="left" vertical="center" indent="1"/>
      <protection locked="0"/>
    </xf>
    <xf numFmtId="0" fontId="71" fillId="5" borderId="0" xfId="0" applyFont="1" applyFill="1" applyAlignment="1" applyProtection="1">
      <alignment horizontal="center" wrapText="1"/>
      <protection hidden="1"/>
    </xf>
    <xf numFmtId="0" fontId="39" fillId="5" borderId="0" xfId="0" applyFont="1" applyFill="1" applyAlignment="1" applyProtection="1">
      <alignment horizontal="right"/>
      <protection hidden="1"/>
    </xf>
    <xf numFmtId="0" fontId="18" fillId="5" borderId="0" xfId="0" applyFont="1" applyFill="1" applyAlignment="1" applyProtection="1">
      <alignment horizontal="right"/>
      <protection hidden="1"/>
    </xf>
    <xf numFmtId="0" fontId="64" fillId="5" borderId="5" xfId="1" applyFont="1" applyFill="1" applyBorder="1" applyAlignment="1" applyProtection="1">
      <alignment horizontal="left" vertical="top"/>
      <protection hidden="1"/>
    </xf>
    <xf numFmtId="0" fontId="37" fillId="5" borderId="5" xfId="0" applyFont="1" applyFill="1" applyBorder="1" applyAlignment="1" applyProtection="1">
      <alignment horizontal="center" vertical="center"/>
      <protection locked="0"/>
    </xf>
    <xf numFmtId="0" fontId="37" fillId="5" borderId="120" xfId="0" applyFont="1" applyFill="1" applyBorder="1" applyAlignment="1" applyProtection="1">
      <alignment horizontal="center" vertical="center"/>
      <protection locked="0"/>
    </xf>
    <xf numFmtId="0" fontId="37" fillId="5" borderId="5" xfId="0" applyFont="1" applyFill="1" applyBorder="1" applyAlignment="1" applyProtection="1">
      <alignment horizontal="center" vertical="center"/>
      <protection hidden="1"/>
    </xf>
    <xf numFmtId="0" fontId="59" fillId="5" borderId="5" xfId="0" applyFont="1" applyFill="1" applyBorder="1" applyAlignment="1" applyProtection="1">
      <alignment horizontal="center"/>
      <protection hidden="1"/>
    </xf>
    <xf numFmtId="0" fontId="1" fillId="0" borderId="2" xfId="0" applyFont="1" applyBorder="1" applyAlignment="1" applyProtection="1">
      <alignment horizontal="left" vertical="center" indent="1"/>
      <protection locked="0"/>
    </xf>
    <xf numFmtId="0" fontId="1" fillId="0" borderId="4" xfId="0" applyFont="1" applyBorder="1" applyAlignment="1" applyProtection="1">
      <alignment horizontal="left" vertical="center" indent="1"/>
      <protection locked="0"/>
    </xf>
    <xf numFmtId="0" fontId="1" fillId="0" borderId="61"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166" fontId="4" fillId="3" borderId="2" xfId="0" applyNumberFormat="1" applyFont="1" applyFill="1" applyBorder="1" applyAlignment="1" applyProtection="1">
      <alignment horizontal="center" wrapText="1"/>
      <protection locked="0"/>
    </xf>
    <xf numFmtId="166" fontId="4" fillId="3" borderId="4" xfId="0" applyNumberFormat="1" applyFont="1" applyFill="1" applyBorder="1" applyAlignment="1" applyProtection="1">
      <alignment horizontal="center" wrapText="1"/>
      <protection locked="0"/>
    </xf>
    <xf numFmtId="0" fontId="1" fillId="3" borderId="61" xfId="0" applyFont="1" applyFill="1" applyBorder="1" applyAlignment="1" applyProtection="1">
      <alignment horizontal="center" vertical="center"/>
      <protection locked="0"/>
    </xf>
    <xf numFmtId="0" fontId="1" fillId="3" borderId="4" xfId="0" applyFont="1" applyFill="1" applyBorder="1" applyAlignment="1" applyProtection="1">
      <alignment horizontal="center" vertical="center"/>
      <protection locked="0"/>
    </xf>
    <xf numFmtId="0" fontId="1" fillId="3" borderId="2" xfId="0" applyFont="1" applyFill="1" applyBorder="1" applyAlignment="1" applyProtection="1">
      <alignment horizontal="left" indent="2"/>
      <protection locked="0"/>
    </xf>
    <xf numFmtId="0" fontId="1" fillId="3" borderId="4" xfId="0" applyFont="1" applyFill="1" applyBorder="1" applyAlignment="1" applyProtection="1">
      <alignment horizontal="left" indent="2"/>
      <protection locked="0"/>
    </xf>
    <xf numFmtId="0" fontId="5" fillId="4" borderId="61" xfId="0" applyFont="1" applyFill="1" applyBorder="1" applyAlignment="1" applyProtection="1">
      <alignment horizontal="center" vertical="center"/>
      <protection locked="0"/>
    </xf>
    <xf numFmtId="0" fontId="5" fillId="4" borderId="4" xfId="0" applyFont="1" applyFill="1" applyBorder="1" applyAlignment="1" applyProtection="1">
      <alignment horizontal="center" vertical="center"/>
      <protection locked="0"/>
    </xf>
    <xf numFmtId="0" fontId="5" fillId="4" borderId="56" xfId="0" applyFont="1" applyFill="1" applyBorder="1" applyAlignment="1" applyProtection="1">
      <alignment horizontal="center" vertical="center"/>
      <protection locked="0"/>
    </xf>
    <xf numFmtId="0" fontId="1" fillId="3" borderId="1" xfId="0" applyFont="1" applyFill="1" applyBorder="1" applyAlignment="1" applyProtection="1">
      <alignment horizontal="left" vertical="center" indent="1"/>
      <protection locked="0"/>
    </xf>
    <xf numFmtId="0" fontId="1" fillId="0" borderId="2" xfId="0" applyFont="1" applyBorder="1" applyAlignment="1" applyProtection="1">
      <alignment horizontal="left" indent="2"/>
      <protection locked="0"/>
    </xf>
    <xf numFmtId="0" fontId="1" fillId="0" borderId="4" xfId="0" applyFont="1" applyBorder="1" applyAlignment="1" applyProtection="1">
      <alignment horizontal="left" indent="2"/>
      <protection locked="0"/>
    </xf>
    <xf numFmtId="0" fontId="8" fillId="20" borderId="2" xfId="0" applyFont="1" applyFill="1" applyBorder="1" applyAlignment="1" applyProtection="1">
      <alignment horizontal="center" vertical="center"/>
      <protection hidden="1"/>
    </xf>
    <xf numFmtId="0" fontId="8" fillId="20" borderId="4" xfId="0" applyFont="1" applyFill="1" applyBorder="1" applyAlignment="1" applyProtection="1">
      <alignment horizontal="center" vertical="center"/>
      <protection hidden="1"/>
    </xf>
    <xf numFmtId="0" fontId="8" fillId="20" borderId="57" xfId="0" applyFont="1" applyFill="1" applyBorder="1" applyAlignment="1" applyProtection="1">
      <alignment horizontal="center" vertical="center"/>
      <protection hidden="1"/>
    </xf>
    <xf numFmtId="0" fontId="8" fillId="20" borderId="58" xfId="0" applyFont="1" applyFill="1" applyBorder="1" applyAlignment="1" applyProtection="1">
      <alignment horizontal="center" vertical="center"/>
      <protection hidden="1"/>
    </xf>
    <xf numFmtId="0" fontId="8" fillId="20" borderId="1" xfId="0" applyFont="1" applyFill="1" applyBorder="1" applyAlignment="1" applyProtection="1">
      <alignment horizontal="center" vertical="center"/>
      <protection hidden="1"/>
    </xf>
    <xf numFmtId="0" fontId="8" fillId="20" borderId="56" xfId="0" applyFont="1" applyFill="1" applyBorder="1" applyAlignment="1" applyProtection="1">
      <alignment horizontal="center" vertical="center"/>
      <protection hidden="1"/>
    </xf>
    <xf numFmtId="0" fontId="8" fillId="20" borderId="8" xfId="0" applyFont="1" applyFill="1" applyBorder="1" applyAlignment="1" applyProtection="1">
      <alignment horizontal="left" vertical="center" indent="1"/>
      <protection hidden="1"/>
    </xf>
    <xf numFmtId="0" fontId="8" fillId="20" borderId="13" xfId="0" applyFont="1" applyFill="1" applyBorder="1" applyAlignment="1" applyProtection="1">
      <alignment horizontal="left" vertical="center" indent="1"/>
      <protection hidden="1"/>
    </xf>
    <xf numFmtId="0" fontId="8" fillId="20" borderId="21" xfId="0" applyFont="1" applyFill="1" applyBorder="1" applyAlignment="1" applyProtection="1">
      <alignment horizontal="center" vertical="center"/>
      <protection hidden="1"/>
    </xf>
    <xf numFmtId="0" fontId="8" fillId="20" borderId="13" xfId="0" applyFont="1" applyFill="1" applyBorder="1" applyAlignment="1" applyProtection="1">
      <alignment horizontal="center" vertical="center"/>
      <protection hidden="1"/>
    </xf>
    <xf numFmtId="0" fontId="1" fillId="0" borderId="57" xfId="0" applyFont="1" applyBorder="1" applyAlignment="1" applyProtection="1">
      <alignment horizontal="left" wrapText="1" indent="2"/>
      <protection locked="0"/>
    </xf>
    <xf numFmtId="0" fontId="1" fillId="0" borderId="58" xfId="0" applyFont="1" applyBorder="1" applyAlignment="1" applyProtection="1">
      <alignment horizontal="left" indent="2"/>
      <protection locked="0"/>
    </xf>
    <xf numFmtId="0" fontId="1" fillId="0" borderId="28" xfId="0" applyFont="1" applyBorder="1" applyAlignment="1" applyProtection="1">
      <alignment horizontal="center" vertical="center"/>
      <protection locked="0"/>
    </xf>
    <xf numFmtId="0" fontId="1" fillId="0" borderId="30" xfId="0" applyFont="1" applyBorder="1" applyAlignment="1" applyProtection="1">
      <alignment horizontal="center" vertical="center"/>
      <protection locked="0"/>
    </xf>
    <xf numFmtId="0" fontId="24" fillId="20" borderId="17" xfId="0" applyFont="1" applyFill="1" applyBorder="1" applyAlignment="1" applyProtection="1">
      <alignment horizontal="left" vertical="center" wrapText="1"/>
      <protection hidden="1"/>
    </xf>
    <xf numFmtId="0" fontId="41" fillId="0" borderId="3" xfId="1" applyBorder="1" applyAlignment="1" applyProtection="1">
      <alignment horizontal="left" vertical="top" indent="1"/>
      <protection locked="0"/>
    </xf>
    <xf numFmtId="0" fontId="41" fillId="0" borderId="12" xfId="1" applyBorder="1" applyAlignment="1" applyProtection="1">
      <alignment horizontal="left" vertical="top" indent="1"/>
      <protection locked="0"/>
    </xf>
    <xf numFmtId="0" fontId="41" fillId="0" borderId="7" xfId="1" applyBorder="1" applyAlignment="1" applyProtection="1">
      <alignment horizontal="left" vertical="top" indent="1"/>
      <protection locked="0"/>
    </xf>
    <xf numFmtId="0" fontId="41" fillId="0" borderId="8" xfId="1" applyBorder="1" applyAlignment="1" applyProtection="1">
      <alignment horizontal="left" vertical="top" indent="1"/>
      <protection locked="0"/>
    </xf>
    <xf numFmtId="0" fontId="41" fillId="0" borderId="13" xfId="1" applyBorder="1" applyAlignment="1" applyProtection="1">
      <alignment horizontal="left" vertical="top" indent="1"/>
      <protection locked="0"/>
    </xf>
    <xf numFmtId="0" fontId="41" fillId="0" borderId="9" xfId="1" applyBorder="1" applyAlignment="1" applyProtection="1">
      <alignment horizontal="left" vertical="top" indent="1"/>
      <protection locked="0"/>
    </xf>
    <xf numFmtId="0" fontId="1" fillId="0" borderId="62" xfId="0" applyFont="1" applyBorder="1" applyAlignment="1" applyProtection="1">
      <alignment horizontal="left" wrapText="1" indent="2"/>
      <protection locked="0"/>
    </xf>
    <xf numFmtId="0" fontId="1" fillId="0" borderId="55" xfId="0" applyFont="1" applyBorder="1" applyAlignment="1" applyProtection="1">
      <alignment horizontal="left" indent="2"/>
      <protection locked="0"/>
    </xf>
    <xf numFmtId="0" fontId="1" fillId="0" borderId="8" xfId="0" applyFont="1" applyBorder="1" applyAlignment="1" applyProtection="1">
      <alignment horizontal="left" vertical="center" indent="1"/>
      <protection locked="0"/>
    </xf>
    <xf numFmtId="0" fontId="1" fillId="0" borderId="13" xfId="0" applyFont="1" applyBorder="1" applyAlignment="1" applyProtection="1">
      <alignment horizontal="left" vertical="center" indent="1"/>
      <protection locked="0"/>
    </xf>
    <xf numFmtId="0" fontId="1" fillId="0" borderId="15" xfId="0" applyFont="1" applyBorder="1" applyAlignment="1" applyProtection="1">
      <alignment horizontal="center" vertical="center"/>
      <protection locked="0"/>
    </xf>
    <xf numFmtId="0" fontId="1" fillId="3" borderId="15" xfId="0" applyFont="1" applyFill="1" applyBorder="1" applyAlignment="1" applyProtection="1">
      <alignment horizontal="center" vertical="center"/>
      <protection locked="0"/>
    </xf>
    <xf numFmtId="166" fontId="4" fillId="3" borderId="17" xfId="0" applyNumberFormat="1" applyFont="1" applyFill="1" applyBorder="1" applyAlignment="1" applyProtection="1">
      <alignment horizontal="center" vertical="center" wrapText="1"/>
      <protection locked="0"/>
    </xf>
    <xf numFmtId="166" fontId="4" fillId="3" borderId="120" xfId="0" applyNumberFormat="1" applyFont="1" applyFill="1" applyBorder="1" applyAlignment="1" applyProtection="1">
      <alignment horizontal="center" vertical="center" wrapText="1"/>
      <protection locked="0"/>
    </xf>
    <xf numFmtId="0" fontId="8" fillId="20" borderId="59" xfId="0" applyFont="1" applyFill="1" applyBorder="1" applyAlignment="1" applyProtection="1">
      <alignment horizontal="center" vertical="center"/>
      <protection hidden="1"/>
    </xf>
    <xf numFmtId="0" fontId="8" fillId="20" borderId="124" xfId="0" applyFont="1" applyFill="1" applyBorder="1" applyAlignment="1" applyProtection="1">
      <alignment horizontal="center" vertical="center"/>
      <protection hidden="1"/>
    </xf>
    <xf numFmtId="0" fontId="1" fillId="3" borderId="107" xfId="0" applyFont="1" applyFill="1" applyBorder="1" applyAlignment="1" applyProtection="1">
      <alignment horizontal="center" vertical="center"/>
      <protection locked="0"/>
    </xf>
    <xf numFmtId="0" fontId="1" fillId="3" borderId="34" xfId="0" applyFont="1" applyFill="1" applyBorder="1" applyAlignment="1" applyProtection="1">
      <alignment horizontal="center" vertical="center"/>
      <protection locked="0"/>
    </xf>
    <xf numFmtId="0" fontId="1" fillId="3" borderId="40" xfId="0" applyFont="1" applyFill="1" applyBorder="1" applyAlignment="1" applyProtection="1">
      <alignment horizontal="center" vertical="center"/>
      <protection locked="0"/>
    </xf>
    <xf numFmtId="0" fontId="1" fillId="3" borderId="2" xfId="0" applyFont="1" applyFill="1" applyBorder="1" applyAlignment="1" applyProtection="1">
      <alignment horizontal="left" vertical="top" indent="1"/>
      <protection locked="0"/>
    </xf>
    <xf numFmtId="0" fontId="1" fillId="3" borderId="4" xfId="0" applyFont="1" applyFill="1" applyBorder="1" applyAlignment="1" applyProtection="1">
      <alignment horizontal="left" vertical="top" indent="1"/>
      <protection locked="0"/>
    </xf>
    <xf numFmtId="0" fontId="1" fillId="3" borderId="1" xfId="0" applyFont="1" applyFill="1" applyBorder="1" applyAlignment="1" applyProtection="1">
      <alignment horizontal="left" vertical="top" indent="1"/>
      <protection locked="0"/>
    </xf>
    <xf numFmtId="178" fontId="1" fillId="3" borderId="2" xfId="0" applyNumberFormat="1" applyFont="1" applyFill="1" applyBorder="1" applyAlignment="1" applyProtection="1">
      <alignment horizontal="left" vertical="top" indent="1"/>
      <protection locked="0"/>
    </xf>
    <xf numFmtId="178" fontId="1" fillId="3" borderId="4" xfId="0" applyNumberFormat="1" applyFont="1" applyFill="1" applyBorder="1" applyAlignment="1" applyProtection="1">
      <alignment horizontal="left" vertical="top" indent="1"/>
      <protection locked="0"/>
    </xf>
    <xf numFmtId="178" fontId="1" fillId="3" borderId="1" xfId="0" applyNumberFormat="1" applyFont="1" applyFill="1" applyBorder="1" applyAlignment="1" applyProtection="1">
      <alignment horizontal="left" vertical="top" indent="1"/>
      <protection locked="0"/>
    </xf>
    <xf numFmtId="166" fontId="4" fillId="3" borderId="12" xfId="0" applyNumberFormat="1" applyFont="1" applyFill="1" applyBorder="1" applyAlignment="1" applyProtection="1">
      <alignment horizontal="center" vertical="center" wrapText="1"/>
      <protection locked="0"/>
    </xf>
    <xf numFmtId="166" fontId="4" fillId="3" borderId="5" xfId="0" applyNumberFormat="1" applyFont="1" applyFill="1" applyBorder="1" applyAlignment="1" applyProtection="1">
      <alignment horizontal="center" vertical="center" wrapText="1"/>
      <protection locked="0"/>
    </xf>
    <xf numFmtId="0" fontId="8" fillId="20" borderId="60" xfId="0" applyFont="1" applyFill="1" applyBorder="1" applyAlignment="1" applyProtection="1">
      <alignment horizontal="center" vertical="center"/>
      <protection hidden="1"/>
    </xf>
    <xf numFmtId="0" fontId="1" fillId="16" borderId="16" xfId="0" applyFont="1" applyFill="1" applyBorder="1" applyAlignment="1" applyProtection="1">
      <alignment horizontal="left" vertical="top" indent="2"/>
      <protection hidden="1"/>
    </xf>
    <xf numFmtId="0" fontId="1" fillId="16" borderId="22" xfId="0" applyFont="1" applyFill="1" applyBorder="1" applyAlignment="1" applyProtection="1">
      <alignment horizontal="left" vertical="top" indent="2"/>
      <protection hidden="1"/>
    </xf>
    <xf numFmtId="0" fontId="1" fillId="0" borderId="113" xfId="0" applyFont="1" applyBorder="1" applyAlignment="1" applyProtection="1">
      <alignment horizontal="left" vertical="center" indent="1"/>
      <protection locked="0"/>
    </xf>
    <xf numFmtId="0" fontId="1" fillId="0" borderId="15" xfId="0" applyFont="1" applyBorder="1" applyAlignment="1" applyProtection="1">
      <alignment horizontal="left" vertical="center" indent="1"/>
      <protection locked="0"/>
    </xf>
    <xf numFmtId="0" fontId="8" fillId="20" borderId="54" xfId="0" applyFont="1" applyFill="1" applyBorder="1" applyAlignment="1" applyProtection="1">
      <alignment horizontal="left" vertical="center" indent="1"/>
      <protection hidden="1"/>
    </xf>
    <xf numFmtId="0" fontId="8" fillId="20" borderId="55" xfId="0" applyFont="1" applyFill="1" applyBorder="1" applyAlignment="1" applyProtection="1">
      <alignment horizontal="left" vertical="center" indent="1"/>
      <protection hidden="1"/>
    </xf>
    <xf numFmtId="0" fontId="8" fillId="20" borderId="62" xfId="0" applyFont="1" applyFill="1" applyBorder="1" applyAlignment="1" applyProtection="1">
      <alignment horizontal="center" vertical="center"/>
      <protection hidden="1"/>
    </xf>
    <xf numFmtId="0" fontId="8" fillId="20" borderId="63" xfId="0" applyFont="1" applyFill="1" applyBorder="1" applyAlignment="1" applyProtection="1">
      <alignment horizontal="center" vertical="center"/>
      <protection hidden="1"/>
    </xf>
    <xf numFmtId="166" fontId="4" fillId="3" borderId="13" xfId="0" applyNumberFormat="1" applyFont="1" applyFill="1" applyBorder="1" applyAlignment="1" applyProtection="1">
      <alignment horizontal="center" vertical="center" wrapText="1"/>
      <protection locked="0"/>
    </xf>
    <xf numFmtId="166" fontId="4" fillId="3" borderId="3" xfId="0" applyNumberFormat="1" applyFont="1" applyFill="1" applyBorder="1" applyAlignment="1" applyProtection="1">
      <alignment horizontal="center" vertical="center" wrapText="1"/>
      <protection locked="0"/>
    </xf>
    <xf numFmtId="166" fontId="4" fillId="3" borderId="8" xfId="0" applyNumberFormat="1" applyFont="1" applyFill="1" applyBorder="1" applyAlignment="1" applyProtection="1">
      <alignment horizontal="center" vertical="center" wrapText="1"/>
      <protection locked="0"/>
    </xf>
    <xf numFmtId="185" fontId="5" fillId="4" borderId="107" xfId="0" applyNumberFormat="1" applyFont="1" applyFill="1" applyBorder="1" applyAlignment="1" applyProtection="1">
      <alignment horizontal="center" vertical="center"/>
      <protection locked="0"/>
    </xf>
    <xf numFmtId="185" fontId="5" fillId="4" borderId="40" xfId="0" applyNumberFormat="1" applyFont="1"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0" fillId="5" borderId="120" xfId="0"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22" xfId="0" applyFill="1" applyBorder="1" applyAlignment="1" applyProtection="1">
      <alignment horizontal="center" vertical="center"/>
      <protection locked="0"/>
    </xf>
    <xf numFmtId="166" fontId="4" fillId="3" borderId="16" xfId="0" applyNumberFormat="1" applyFont="1" applyFill="1" applyBorder="1" applyAlignment="1" applyProtection="1">
      <alignment horizontal="center" vertical="center" wrapText="1"/>
      <protection locked="0"/>
    </xf>
    <xf numFmtId="166" fontId="4" fillId="3" borderId="22" xfId="0" applyNumberFormat="1" applyFont="1" applyFill="1" applyBorder="1" applyAlignment="1" applyProtection="1">
      <alignment horizontal="center" vertical="center" wrapText="1"/>
      <protection locked="0"/>
    </xf>
    <xf numFmtId="0" fontId="1" fillId="3" borderId="7" xfId="0" applyFont="1" applyFill="1" applyBorder="1" applyAlignment="1" applyProtection="1">
      <alignment horizontal="left" vertical="center" indent="1"/>
      <protection locked="0"/>
    </xf>
    <xf numFmtId="0" fontId="1" fillId="3" borderId="10" xfId="0" applyFont="1" applyFill="1" applyBorder="1" applyAlignment="1" applyProtection="1">
      <alignment horizontal="left" vertical="center" indent="1"/>
      <protection locked="0"/>
    </xf>
    <xf numFmtId="0" fontId="5" fillId="4" borderId="118" xfId="0" applyFont="1" applyFill="1" applyBorder="1" applyAlignment="1" applyProtection="1">
      <alignment horizontal="center" vertical="center"/>
      <protection locked="0"/>
    </xf>
    <xf numFmtId="0" fontId="5" fillId="4" borderId="119" xfId="0" applyFont="1" applyFill="1" applyBorder="1" applyAlignment="1" applyProtection="1">
      <alignment horizontal="center" vertical="center"/>
      <protection locked="0"/>
    </xf>
    <xf numFmtId="166" fontId="4" fillId="3" borderId="33" xfId="0" applyNumberFormat="1" applyFont="1" applyFill="1" applyBorder="1" applyAlignment="1" applyProtection="1">
      <alignment horizontal="center" vertical="center" wrapText="1"/>
      <protection locked="0"/>
    </xf>
    <xf numFmtId="166" fontId="4" fillId="3" borderId="19" xfId="0" applyNumberFormat="1" applyFont="1" applyFill="1" applyBorder="1" applyAlignment="1" applyProtection="1">
      <alignment horizontal="center" vertical="center" wrapText="1"/>
      <protection locked="0"/>
    </xf>
    <xf numFmtId="0" fontId="0" fillId="5" borderId="114" xfId="0" applyFill="1" applyBorder="1" applyAlignment="1" applyProtection="1">
      <alignment horizontal="left" vertical="center" indent="1"/>
      <protection locked="0"/>
    </xf>
    <xf numFmtId="0" fontId="0" fillId="5" borderId="116" xfId="0" applyFill="1" applyBorder="1" applyAlignment="1" applyProtection="1">
      <alignment horizontal="left" vertical="center" indent="1"/>
      <protection locked="0"/>
    </xf>
    <xf numFmtId="0" fontId="8" fillId="20" borderId="15" xfId="0" applyFont="1" applyFill="1" applyBorder="1" applyAlignment="1" applyProtection="1">
      <alignment horizontal="left" vertical="center" indent="1"/>
      <protection hidden="1"/>
    </xf>
    <xf numFmtId="0" fontId="8" fillId="20" borderId="29" xfId="0" applyFont="1" applyFill="1" applyBorder="1" applyAlignment="1" applyProtection="1">
      <alignment horizontal="center" vertical="center"/>
      <protection hidden="1"/>
    </xf>
    <xf numFmtId="0" fontId="8" fillId="20" borderId="17" xfId="0" applyFont="1" applyFill="1" applyBorder="1" applyAlignment="1" applyProtection="1">
      <alignment horizontal="center" vertical="center"/>
      <protection hidden="1"/>
    </xf>
    <xf numFmtId="0" fontId="1" fillId="3" borderId="114" xfId="0" applyFont="1" applyFill="1" applyBorder="1" applyAlignment="1" applyProtection="1">
      <alignment horizontal="left" vertical="center" indent="1"/>
      <protection locked="0"/>
    </xf>
    <xf numFmtId="0" fontId="1" fillId="3" borderId="115" xfId="0" applyFont="1" applyFill="1" applyBorder="1" applyAlignment="1" applyProtection="1">
      <alignment horizontal="left" vertical="center" indent="1"/>
      <protection locked="0"/>
    </xf>
    <xf numFmtId="0" fontId="1" fillId="3" borderId="9" xfId="0" applyFont="1" applyFill="1" applyBorder="1" applyAlignment="1" applyProtection="1">
      <alignment horizontal="left" vertical="center" indent="1"/>
      <protection locked="0"/>
    </xf>
    <xf numFmtId="0" fontId="1" fillId="3" borderId="24" xfId="0" applyFont="1" applyFill="1" applyBorder="1" applyAlignment="1" applyProtection="1">
      <alignment horizontal="left" vertical="center" indent="1"/>
      <protection locked="0"/>
    </xf>
    <xf numFmtId="0" fontId="1" fillId="3" borderId="121" xfId="0" applyFont="1" applyFill="1" applyBorder="1" applyAlignment="1" applyProtection="1">
      <alignment horizontal="left" vertical="center" indent="1"/>
      <protection locked="0"/>
    </xf>
    <xf numFmtId="0" fontId="1" fillId="16" borderId="107" xfId="0" applyFont="1" applyFill="1" applyBorder="1" applyAlignment="1" applyProtection="1">
      <alignment horizontal="left" vertical="top" indent="2"/>
      <protection hidden="1"/>
    </xf>
    <xf numFmtId="0" fontId="1" fillId="16" borderId="40" xfId="0" applyFont="1" applyFill="1" applyBorder="1" applyAlignment="1" applyProtection="1">
      <alignment horizontal="left" vertical="top" indent="2"/>
      <protection hidden="1"/>
    </xf>
    <xf numFmtId="164" fontId="1" fillId="3" borderId="10" xfId="0" applyNumberFormat="1" applyFont="1" applyFill="1" applyBorder="1" applyAlignment="1" applyProtection="1">
      <alignment horizontal="center" vertical="top"/>
      <protection locked="0"/>
    </xf>
    <xf numFmtId="164" fontId="1" fillId="3" borderId="5" xfId="0" applyNumberFormat="1" applyFont="1" applyFill="1" applyBorder="1" applyAlignment="1" applyProtection="1">
      <alignment horizontal="center" vertical="top"/>
      <protection locked="0"/>
    </xf>
    <xf numFmtId="179" fontId="24" fillId="20" borderId="17" xfId="0" applyNumberFormat="1" applyFont="1" applyFill="1" applyBorder="1" applyAlignment="1" applyProtection="1">
      <alignment vertical="center"/>
      <protection hidden="1"/>
    </xf>
    <xf numFmtId="0" fontId="0" fillId="5" borderId="15" xfId="0" applyFill="1" applyBorder="1" applyAlignment="1" applyProtection="1">
      <alignment horizontal="center" vertical="center"/>
      <protection locked="0"/>
    </xf>
    <xf numFmtId="0" fontId="0" fillId="23" borderId="0" xfId="0" applyFill="1" applyAlignment="1" applyProtection="1">
      <alignment horizontal="center"/>
      <protection locked="0"/>
    </xf>
    <xf numFmtId="14" fontId="29" fillId="5" borderId="5" xfId="0" applyNumberFormat="1" applyFont="1" applyFill="1" applyBorder="1" applyAlignment="1" applyProtection="1">
      <alignment horizontal="right" vertical="center"/>
      <protection hidden="1"/>
    </xf>
    <xf numFmtId="2" fontId="53" fillId="5" borderId="5" xfId="0" applyNumberFormat="1" applyFont="1" applyFill="1" applyBorder="1" applyAlignment="1" applyProtection="1">
      <alignment horizontal="right" vertical="center"/>
      <protection hidden="1"/>
    </xf>
    <xf numFmtId="1" fontId="60" fillId="5" borderId="5" xfId="0" applyNumberFormat="1" applyFont="1" applyFill="1" applyBorder="1" applyAlignment="1" applyProtection="1">
      <alignment horizontal="center" vertical="center"/>
      <protection hidden="1"/>
    </xf>
    <xf numFmtId="169" fontId="60" fillId="5" borderId="104" xfId="0" applyNumberFormat="1" applyFont="1" applyFill="1" applyBorder="1" applyAlignment="1" applyProtection="1">
      <alignment horizontal="center" vertical="top" wrapText="1"/>
      <protection hidden="1"/>
    </xf>
    <xf numFmtId="0" fontId="60" fillId="5" borderId="51" xfId="0" applyFont="1" applyFill="1" applyBorder="1" applyAlignment="1" applyProtection="1">
      <alignment horizontal="center" vertical="top" wrapText="1"/>
      <protection hidden="1"/>
    </xf>
    <xf numFmtId="0" fontId="38" fillId="5" borderId="69" xfId="0" applyFont="1" applyFill="1" applyBorder="1" applyAlignment="1" applyProtection="1">
      <alignment horizontal="center" vertical="center" wrapText="1"/>
      <protection locked="0"/>
    </xf>
    <xf numFmtId="0" fontId="38" fillId="5" borderId="5" xfId="0" applyFont="1" applyFill="1" applyBorder="1" applyAlignment="1" applyProtection="1">
      <alignment horizontal="center" vertical="center" wrapText="1"/>
      <protection locked="0"/>
    </xf>
    <xf numFmtId="0" fontId="38" fillId="5" borderId="75" xfId="0" applyFont="1" applyFill="1" applyBorder="1" applyAlignment="1" applyProtection="1">
      <alignment horizontal="center" vertical="center" wrapText="1"/>
      <protection locked="0"/>
    </xf>
    <xf numFmtId="0" fontId="50" fillId="5" borderId="29" xfId="0" applyFont="1" applyFill="1" applyBorder="1" applyAlignment="1" applyProtection="1">
      <alignment horizontal="left" vertical="top" wrapText="1" indent="1"/>
      <protection locked="0"/>
    </xf>
    <xf numFmtId="0" fontId="50" fillId="5" borderId="78" xfId="0" applyFont="1" applyFill="1" applyBorder="1" applyAlignment="1" applyProtection="1">
      <alignment horizontal="left" vertical="top" wrapText="1" indent="1"/>
      <protection locked="0"/>
    </xf>
    <xf numFmtId="0" fontId="14" fillId="5" borderId="52" xfId="0" applyFont="1" applyFill="1" applyBorder="1" applyAlignment="1" applyProtection="1">
      <alignment horizontal="center" wrapText="1"/>
      <protection hidden="1"/>
    </xf>
    <xf numFmtId="0" fontId="14" fillId="5" borderId="53" xfId="0" applyFont="1" applyFill="1" applyBorder="1" applyAlignment="1" applyProtection="1">
      <alignment horizontal="center" wrapText="1"/>
      <protection hidden="1"/>
    </xf>
    <xf numFmtId="0" fontId="38" fillId="5" borderId="51" xfId="0" applyFont="1" applyFill="1" applyBorder="1" applyAlignment="1" applyProtection="1">
      <alignment horizontal="center" vertical="center" wrapText="1"/>
      <protection hidden="1"/>
    </xf>
    <xf numFmtId="0" fontId="38" fillId="5" borderId="52" xfId="0" applyFont="1" applyFill="1" applyBorder="1" applyAlignment="1" applyProtection="1">
      <alignment horizontal="center" vertical="center" wrapText="1"/>
      <protection hidden="1"/>
    </xf>
    <xf numFmtId="0" fontId="50" fillId="5" borderId="67" xfId="0" applyFont="1" applyFill="1" applyBorder="1" applyAlignment="1" applyProtection="1">
      <alignment horizontal="left" vertical="top" wrapText="1" indent="1"/>
      <protection locked="0"/>
    </xf>
    <xf numFmtId="0" fontId="50" fillId="5" borderId="90" xfId="0" applyFont="1" applyFill="1" applyBorder="1" applyAlignment="1" applyProtection="1">
      <alignment horizontal="left" vertical="top" wrapText="1" indent="1"/>
      <protection locked="0"/>
    </xf>
    <xf numFmtId="0" fontId="50" fillId="5" borderId="81" xfId="0" applyFont="1" applyFill="1" applyBorder="1" applyAlignment="1" applyProtection="1">
      <alignment horizontal="left" vertical="top" wrapText="1" indent="1"/>
      <protection locked="0"/>
    </xf>
    <xf numFmtId="0" fontId="50" fillId="5" borderId="83" xfId="0" applyFont="1" applyFill="1" applyBorder="1" applyAlignment="1" applyProtection="1">
      <alignment horizontal="left" vertical="top" wrapText="1" indent="1"/>
      <protection locked="0"/>
    </xf>
    <xf numFmtId="0" fontId="14" fillId="5" borderId="46" xfId="0" applyFont="1" applyFill="1" applyBorder="1" applyAlignment="1" applyProtection="1">
      <alignment horizontal="center" vertical="top" wrapText="1"/>
      <protection hidden="1"/>
    </xf>
    <xf numFmtId="0" fontId="14" fillId="5" borderId="47" xfId="0" applyFont="1" applyFill="1" applyBorder="1" applyAlignment="1" applyProtection="1">
      <alignment horizontal="center" vertical="top" wrapText="1"/>
      <protection hidden="1"/>
    </xf>
    <xf numFmtId="0" fontId="14" fillId="5" borderId="50" xfId="0" applyFont="1" applyFill="1" applyBorder="1" applyAlignment="1" applyProtection="1">
      <alignment horizontal="center" vertical="top" wrapText="1"/>
      <protection hidden="1"/>
    </xf>
    <xf numFmtId="167" fontId="38" fillId="5" borderId="47" xfId="0" applyNumberFormat="1" applyFont="1" applyFill="1" applyBorder="1" applyAlignment="1" applyProtection="1">
      <alignment horizontal="center" vertical="center" wrapText="1"/>
      <protection locked="0"/>
    </xf>
    <xf numFmtId="167" fontId="38" fillId="5" borderId="50" xfId="0" applyNumberFormat="1" applyFont="1" applyFill="1" applyBorder="1" applyAlignment="1" applyProtection="1">
      <alignment horizontal="center" vertical="center" wrapText="1"/>
      <protection locked="0"/>
    </xf>
    <xf numFmtId="167" fontId="38" fillId="5" borderId="5" xfId="0" applyNumberFormat="1" applyFont="1" applyFill="1" applyBorder="1" applyAlignment="1" applyProtection="1">
      <alignment horizontal="center" vertical="center" wrapText="1"/>
      <protection locked="0"/>
    </xf>
    <xf numFmtId="167" fontId="38" fillId="5" borderId="75" xfId="0" applyNumberFormat="1" applyFont="1" applyFill="1" applyBorder="1" applyAlignment="1" applyProtection="1">
      <alignment horizontal="center" vertical="center" wrapText="1"/>
      <protection locked="0"/>
    </xf>
    <xf numFmtId="0" fontId="110" fillId="5" borderId="89" xfId="0" applyFont="1" applyFill="1" applyBorder="1" applyAlignment="1" applyProtection="1">
      <alignment horizontal="left" vertical="center" indent="1"/>
      <protection hidden="1"/>
    </xf>
    <xf numFmtId="0" fontId="110" fillId="5" borderId="67" xfId="0" applyFont="1" applyFill="1" applyBorder="1" applyAlignment="1" applyProtection="1">
      <alignment horizontal="left" vertical="center" indent="1"/>
      <protection hidden="1"/>
    </xf>
    <xf numFmtId="0" fontId="110" fillId="5" borderId="90" xfId="0" applyFont="1" applyFill="1" applyBorder="1" applyAlignment="1" applyProtection="1">
      <alignment horizontal="left" vertical="center" indent="1"/>
      <protection hidden="1"/>
    </xf>
    <xf numFmtId="0" fontId="55" fillId="5" borderId="99" xfId="0" applyFont="1" applyFill="1" applyBorder="1" applyAlignment="1" applyProtection="1">
      <alignment horizontal="left" vertical="center" indent="1"/>
      <protection hidden="1"/>
    </xf>
    <xf numFmtId="0" fontId="55" fillId="5" borderId="29" xfId="0" applyFont="1" applyFill="1" applyBorder="1" applyAlignment="1" applyProtection="1">
      <alignment horizontal="left" vertical="center" indent="1"/>
      <protection hidden="1"/>
    </xf>
    <xf numFmtId="0" fontId="55" fillId="5" borderId="78" xfId="0" applyFont="1" applyFill="1" applyBorder="1" applyAlignment="1" applyProtection="1">
      <alignment horizontal="left" vertical="center" indent="1"/>
      <protection hidden="1"/>
    </xf>
    <xf numFmtId="0" fontId="55" fillId="5" borderId="100" xfId="0" applyFont="1" applyFill="1" applyBorder="1" applyAlignment="1" applyProtection="1">
      <alignment horizontal="left" vertical="center" indent="1"/>
      <protection hidden="1"/>
    </xf>
    <xf numFmtId="0" fontId="55" fillId="5" borderId="81" xfId="0" applyFont="1" applyFill="1" applyBorder="1" applyAlignment="1" applyProtection="1">
      <alignment horizontal="left" vertical="center" indent="1"/>
      <protection hidden="1"/>
    </xf>
    <xf numFmtId="0" fontId="55" fillId="5" borderId="83" xfId="0" applyFont="1" applyFill="1" applyBorder="1" applyAlignment="1" applyProtection="1">
      <alignment horizontal="left" vertical="center" indent="1"/>
      <protection hidden="1"/>
    </xf>
    <xf numFmtId="2" fontId="53" fillId="5" borderId="52" xfId="0" applyNumberFormat="1" applyFont="1" applyFill="1" applyBorder="1" applyAlignment="1" applyProtection="1">
      <alignment horizontal="center" vertical="center"/>
      <protection hidden="1"/>
    </xf>
    <xf numFmtId="2" fontId="53" fillId="5" borderId="101" xfId="0" applyNumberFormat="1" applyFont="1" applyFill="1" applyBorder="1" applyAlignment="1" applyProtection="1">
      <alignment horizontal="center" vertical="center"/>
      <protection hidden="1"/>
    </xf>
    <xf numFmtId="2" fontId="68" fillId="7" borderId="27" xfId="0" applyNumberFormat="1" applyFont="1" applyFill="1" applyBorder="1" applyAlignment="1" applyProtection="1">
      <alignment horizontal="center" vertical="center" wrapText="1"/>
      <protection hidden="1"/>
    </xf>
    <xf numFmtId="2" fontId="68" fillId="7" borderId="71" xfId="0" applyNumberFormat="1" applyFont="1" applyFill="1" applyBorder="1" applyAlignment="1" applyProtection="1">
      <alignment horizontal="center" vertical="center" wrapText="1"/>
      <protection hidden="1"/>
    </xf>
    <xf numFmtId="1" fontId="12" fillId="20" borderId="102" xfId="0" applyNumberFormat="1" applyFont="1" applyFill="1" applyBorder="1" applyAlignment="1" applyProtection="1">
      <alignment horizontal="center" vertical="center"/>
      <protection hidden="1"/>
    </xf>
    <xf numFmtId="1" fontId="12" fillId="20" borderId="101" xfId="0" applyNumberFormat="1" applyFont="1" applyFill="1" applyBorder="1" applyAlignment="1" applyProtection="1">
      <alignment horizontal="center" vertical="center"/>
      <protection hidden="1"/>
    </xf>
    <xf numFmtId="1" fontId="12" fillId="20" borderId="103" xfId="0" applyNumberFormat="1" applyFont="1" applyFill="1" applyBorder="1" applyAlignment="1" applyProtection="1">
      <alignment horizontal="center" vertical="center"/>
      <protection hidden="1"/>
    </xf>
    <xf numFmtId="1" fontId="54" fillId="20" borderId="102" xfId="0" applyNumberFormat="1" applyFont="1" applyFill="1" applyBorder="1" applyAlignment="1" applyProtection="1">
      <alignment horizontal="center" vertical="center"/>
      <protection hidden="1"/>
    </xf>
    <xf numFmtId="1" fontId="54" fillId="20" borderId="103" xfId="0" applyNumberFormat="1" applyFont="1" applyFill="1" applyBorder="1" applyAlignment="1" applyProtection="1">
      <alignment horizontal="center" vertical="center"/>
      <protection hidden="1"/>
    </xf>
    <xf numFmtId="1" fontId="54" fillId="20" borderId="101" xfId="0" applyNumberFormat="1" applyFont="1" applyFill="1" applyBorder="1" applyAlignment="1" applyProtection="1">
      <alignment horizontal="center" vertical="center"/>
      <protection hidden="1"/>
    </xf>
    <xf numFmtId="2" fontId="68" fillId="5" borderId="91" xfId="0" applyNumberFormat="1" applyFont="1" applyFill="1" applyBorder="1" applyAlignment="1" applyProtection="1">
      <alignment horizontal="center" vertical="center" wrapText="1"/>
      <protection hidden="1"/>
    </xf>
    <xf numFmtId="2" fontId="68" fillId="5" borderId="76" xfId="0" applyNumberFormat="1" applyFont="1" applyFill="1" applyBorder="1" applyAlignment="1" applyProtection="1">
      <alignment horizontal="center" vertical="center" wrapText="1"/>
      <protection hidden="1"/>
    </xf>
    <xf numFmtId="2" fontId="67" fillId="3" borderId="89" xfId="0" applyNumberFormat="1" applyFont="1" applyFill="1" applyBorder="1" applyAlignment="1" applyProtection="1">
      <alignment horizontal="center" vertical="center"/>
      <protection hidden="1"/>
    </xf>
    <xf numFmtId="2" fontId="67" fillId="3" borderId="67" xfId="0" applyNumberFormat="1" applyFont="1" applyFill="1" applyBorder="1" applyAlignment="1" applyProtection="1">
      <alignment horizontal="center" vertical="center"/>
      <protection hidden="1"/>
    </xf>
    <xf numFmtId="2" fontId="67" fillId="3" borderId="66" xfId="0" applyNumberFormat="1" applyFont="1" applyFill="1" applyBorder="1" applyAlignment="1" applyProtection="1">
      <alignment horizontal="center" vertical="center"/>
      <protection hidden="1"/>
    </xf>
    <xf numFmtId="1" fontId="68" fillId="5" borderId="27" xfId="0" applyNumberFormat="1" applyFont="1" applyFill="1" applyBorder="1" applyAlignment="1" applyProtection="1">
      <alignment horizontal="center" vertical="center" textRotation="45"/>
      <protection hidden="1"/>
    </xf>
    <xf numFmtId="1" fontId="68" fillId="5" borderId="71" xfId="0" applyNumberFormat="1" applyFont="1" applyFill="1" applyBorder="1" applyAlignment="1" applyProtection="1">
      <alignment horizontal="center" vertical="center" textRotation="45"/>
      <protection hidden="1"/>
    </xf>
    <xf numFmtId="2" fontId="68" fillId="7" borderId="92" xfId="0" applyNumberFormat="1" applyFont="1" applyFill="1" applyBorder="1" applyAlignment="1" applyProtection="1">
      <alignment horizontal="center" vertical="center" wrapText="1"/>
      <protection hidden="1"/>
    </xf>
    <xf numFmtId="2" fontId="68" fillId="7" borderId="72" xfId="0" applyNumberFormat="1" applyFont="1" applyFill="1" applyBorder="1" applyAlignment="1" applyProtection="1">
      <alignment horizontal="center" vertical="center" wrapText="1"/>
      <protection hidden="1"/>
    </xf>
    <xf numFmtId="1" fontId="68" fillId="5" borderId="91" xfId="0" applyNumberFormat="1" applyFont="1" applyFill="1" applyBorder="1" applyAlignment="1" applyProtection="1">
      <alignment horizontal="center" vertical="center" textRotation="45"/>
      <protection hidden="1"/>
    </xf>
    <xf numFmtId="1" fontId="68" fillId="5" borderId="76" xfId="0" applyNumberFormat="1" applyFont="1" applyFill="1" applyBorder="1" applyAlignment="1" applyProtection="1">
      <alignment horizontal="center" vertical="center" textRotation="45"/>
      <protection hidden="1"/>
    </xf>
    <xf numFmtId="2" fontId="68" fillId="7" borderId="27" xfId="0" applyNumberFormat="1" applyFont="1" applyFill="1" applyBorder="1" applyAlignment="1" applyProtection="1">
      <alignment horizontal="center" vertical="center"/>
      <protection hidden="1"/>
    </xf>
    <xf numFmtId="2" fontId="68" fillId="7" borderId="31" xfId="0" applyNumberFormat="1" applyFont="1" applyFill="1" applyBorder="1" applyAlignment="1" applyProtection="1">
      <alignment horizontal="center" vertical="center"/>
      <protection hidden="1"/>
    </xf>
    <xf numFmtId="0" fontId="68" fillId="7" borderId="92" xfId="0" applyFont="1" applyFill="1" applyBorder="1" applyAlignment="1" applyProtection="1">
      <alignment horizontal="center" vertical="center"/>
      <protection hidden="1"/>
    </xf>
    <xf numFmtId="0" fontId="68" fillId="7" borderId="72" xfId="0" applyFont="1" applyFill="1" applyBorder="1" applyAlignment="1" applyProtection="1">
      <alignment horizontal="center" vertical="center"/>
      <protection hidden="1"/>
    </xf>
    <xf numFmtId="0" fontId="67" fillId="7" borderId="89" xfId="0" applyFont="1" applyFill="1" applyBorder="1" applyAlignment="1" applyProtection="1">
      <alignment horizontal="center" vertical="center"/>
      <protection hidden="1"/>
    </xf>
    <xf numFmtId="0" fontId="67" fillId="7" borderId="90" xfId="0" applyFont="1" applyFill="1" applyBorder="1" applyAlignment="1" applyProtection="1">
      <alignment horizontal="center" vertical="center"/>
      <protection hidden="1"/>
    </xf>
    <xf numFmtId="0" fontId="69" fillId="5" borderId="69" xfId="0" applyFont="1" applyFill="1" applyBorder="1" applyAlignment="1" applyProtection="1">
      <alignment horizontal="center" vertical="top" wrapText="1"/>
      <protection hidden="1"/>
    </xf>
    <xf numFmtId="0" fontId="69" fillId="5" borderId="5" xfId="0" applyFont="1" applyFill="1" applyBorder="1" applyAlignment="1" applyProtection="1">
      <alignment horizontal="center" vertical="top" wrapText="1"/>
      <protection hidden="1"/>
    </xf>
    <xf numFmtId="0" fontId="69" fillId="5" borderId="75" xfId="0" applyFont="1" applyFill="1" applyBorder="1" applyAlignment="1" applyProtection="1">
      <alignment horizontal="center" vertical="top" wrapText="1"/>
      <protection hidden="1"/>
    </xf>
    <xf numFmtId="0" fontId="68" fillId="5" borderId="93" xfId="0" applyFont="1" applyFill="1" applyBorder="1" applyAlignment="1" applyProtection="1">
      <alignment horizontal="center" vertical="center" wrapText="1"/>
      <protection hidden="1"/>
    </xf>
    <xf numFmtId="0" fontId="68" fillId="5" borderId="94" xfId="0" applyFont="1" applyFill="1" applyBorder="1" applyAlignment="1" applyProtection="1">
      <alignment horizontal="center" vertical="center" wrapText="1"/>
      <protection hidden="1"/>
    </xf>
    <xf numFmtId="1" fontId="67" fillId="5" borderId="89" xfId="0" applyNumberFormat="1" applyFont="1" applyFill="1" applyBorder="1" applyAlignment="1" applyProtection="1">
      <alignment horizontal="center" vertical="center"/>
      <protection hidden="1"/>
    </xf>
    <xf numFmtId="1" fontId="67" fillId="5" borderId="66" xfId="0" applyNumberFormat="1" applyFont="1" applyFill="1" applyBorder="1" applyAlignment="1" applyProtection="1">
      <alignment horizontal="center" vertical="center"/>
      <protection hidden="1"/>
    </xf>
    <xf numFmtId="1" fontId="67" fillId="5" borderId="65" xfId="0" applyNumberFormat="1" applyFont="1" applyFill="1" applyBorder="1" applyAlignment="1" applyProtection="1">
      <alignment horizontal="center" vertical="center"/>
      <protection hidden="1"/>
    </xf>
    <xf numFmtId="1" fontId="67" fillId="5" borderId="90" xfId="0" applyNumberFormat="1" applyFont="1" applyFill="1" applyBorder="1" applyAlignment="1" applyProtection="1">
      <alignment horizontal="center" vertical="center"/>
      <protection hidden="1"/>
    </xf>
    <xf numFmtId="0" fontId="68" fillId="7" borderId="91" xfId="0" applyFont="1" applyFill="1" applyBorder="1" applyAlignment="1" applyProtection="1">
      <alignment horizontal="center" vertical="center"/>
      <protection hidden="1"/>
    </xf>
    <xf numFmtId="0" fontId="68" fillId="7" borderId="76" xfId="0" applyFont="1" applyFill="1" applyBorder="1" applyAlignment="1" applyProtection="1">
      <alignment horizontal="center" vertical="center"/>
      <protection hidden="1"/>
    </xf>
    <xf numFmtId="2" fontId="68" fillId="7" borderId="93" xfId="0" applyNumberFormat="1" applyFont="1" applyFill="1" applyBorder="1" applyAlignment="1" applyProtection="1">
      <alignment horizontal="center" vertical="center" wrapText="1"/>
      <protection hidden="1"/>
    </xf>
    <xf numFmtId="2" fontId="68" fillId="7" borderId="94" xfId="0" applyNumberFormat="1" applyFont="1" applyFill="1" applyBorder="1" applyAlignment="1" applyProtection="1">
      <alignment horizontal="center" vertical="center" wrapText="1"/>
      <protection hidden="1"/>
    </xf>
    <xf numFmtId="2" fontId="68" fillId="7" borderId="92" xfId="0" applyNumberFormat="1" applyFont="1" applyFill="1" applyBorder="1" applyAlignment="1" applyProtection="1">
      <alignment horizontal="center" vertical="center"/>
      <protection hidden="1"/>
    </xf>
    <xf numFmtId="2" fontId="68" fillId="7" borderId="70" xfId="0" applyNumberFormat="1" applyFont="1" applyFill="1" applyBorder="1" applyAlignment="1" applyProtection="1">
      <alignment horizontal="center" vertical="center"/>
      <protection hidden="1"/>
    </xf>
    <xf numFmtId="2" fontId="68" fillId="7" borderId="64" xfId="0" applyNumberFormat="1" applyFont="1" applyFill="1" applyBorder="1" applyAlignment="1" applyProtection="1">
      <alignment horizontal="center" vertical="center" textRotation="42" wrapText="1"/>
      <protection hidden="1"/>
    </xf>
    <xf numFmtId="2" fontId="68" fillId="7" borderId="31" xfId="0" applyNumberFormat="1" applyFont="1" applyFill="1" applyBorder="1" applyAlignment="1" applyProtection="1">
      <alignment horizontal="center" vertical="center" textRotation="42" wrapText="1"/>
      <protection hidden="1"/>
    </xf>
    <xf numFmtId="2" fontId="68" fillId="7" borderId="71" xfId="0" applyNumberFormat="1" applyFont="1" applyFill="1" applyBorder="1" applyAlignment="1" applyProtection="1">
      <alignment horizontal="center" vertical="center" textRotation="42" wrapText="1"/>
      <protection hidden="1"/>
    </xf>
    <xf numFmtId="2" fontId="107" fillId="5" borderId="64" xfId="0" applyNumberFormat="1" applyFont="1" applyFill="1" applyBorder="1" applyAlignment="1" applyProtection="1">
      <alignment horizontal="center" vertical="center" textRotation="42" wrapText="1"/>
      <protection locked="0"/>
    </xf>
    <xf numFmtId="2" fontId="68" fillId="5" borderId="31" xfId="0" applyNumberFormat="1" applyFont="1" applyFill="1" applyBorder="1" applyAlignment="1" applyProtection="1">
      <alignment horizontal="center" vertical="center" textRotation="42" wrapText="1"/>
      <protection locked="0"/>
    </xf>
    <xf numFmtId="2" fontId="68" fillId="5" borderId="71" xfId="0" applyNumberFormat="1" applyFont="1" applyFill="1" applyBorder="1" applyAlignment="1" applyProtection="1">
      <alignment horizontal="center" vertical="center" textRotation="42" wrapText="1"/>
      <protection locked="0"/>
    </xf>
    <xf numFmtId="2" fontId="107" fillId="7" borderId="68" xfId="0" applyNumberFormat="1" applyFont="1" applyFill="1" applyBorder="1" applyAlignment="1" applyProtection="1">
      <alignment horizontal="center" vertical="center" textRotation="42" wrapText="1"/>
      <protection locked="0"/>
    </xf>
    <xf numFmtId="2" fontId="68" fillId="7" borderId="70" xfId="0" applyNumberFormat="1" applyFont="1" applyFill="1" applyBorder="1" applyAlignment="1" applyProtection="1">
      <alignment horizontal="center" vertical="center" textRotation="42" wrapText="1"/>
      <protection locked="0"/>
    </xf>
    <xf numFmtId="2" fontId="68" fillId="7" borderId="72" xfId="0" applyNumberFormat="1" applyFont="1" applyFill="1" applyBorder="1" applyAlignment="1" applyProtection="1">
      <alignment horizontal="center" vertical="center" textRotation="42" wrapText="1"/>
      <protection locked="0"/>
    </xf>
    <xf numFmtId="2" fontId="68" fillId="5" borderId="93" xfId="0" applyNumberFormat="1" applyFont="1" applyFill="1" applyBorder="1" applyAlignment="1" applyProtection="1">
      <alignment horizontal="center" vertical="center" wrapText="1"/>
      <protection hidden="1"/>
    </xf>
    <xf numFmtId="2" fontId="68" fillId="5" borderId="94" xfId="0" applyNumberFormat="1" applyFont="1" applyFill="1" applyBorder="1" applyAlignment="1" applyProtection="1">
      <alignment horizontal="center" vertical="center" wrapText="1"/>
      <protection hidden="1"/>
    </xf>
    <xf numFmtId="2" fontId="68" fillId="5" borderId="27" xfId="0" applyNumberFormat="1" applyFont="1" applyFill="1" applyBorder="1" applyAlignment="1" applyProtection="1">
      <alignment horizontal="center" vertical="center" wrapText="1"/>
      <protection hidden="1"/>
    </xf>
    <xf numFmtId="2" fontId="68" fillId="5" borderId="71" xfId="0" applyNumberFormat="1" applyFont="1" applyFill="1" applyBorder="1" applyAlignment="1" applyProtection="1">
      <alignment horizontal="center" vertical="center" wrapText="1"/>
      <protection hidden="1"/>
    </xf>
    <xf numFmtId="0" fontId="105" fillId="5" borderId="68" xfId="0" applyFont="1" applyFill="1" applyBorder="1" applyAlignment="1" applyProtection="1">
      <alignment horizontal="center" vertical="center" wrapText="1"/>
      <protection hidden="1"/>
    </xf>
    <xf numFmtId="0" fontId="105" fillId="5" borderId="70" xfId="0" applyFont="1" applyFill="1" applyBorder="1" applyAlignment="1" applyProtection="1">
      <alignment horizontal="center" vertical="center" wrapText="1"/>
      <protection hidden="1"/>
    </xf>
    <xf numFmtId="0" fontId="105" fillId="5" borderId="72" xfId="0" applyFont="1" applyFill="1" applyBorder="1" applyAlignment="1" applyProtection="1">
      <alignment horizontal="center" vertical="center" wrapText="1"/>
      <protection hidden="1"/>
    </xf>
    <xf numFmtId="0" fontId="105" fillId="5" borderId="73" xfId="0" applyFont="1" applyFill="1" applyBorder="1" applyAlignment="1" applyProtection="1">
      <alignment horizontal="center" vertical="center" wrapText="1"/>
      <protection hidden="1"/>
    </xf>
    <xf numFmtId="0" fontId="105" fillId="5" borderId="74" xfId="0" applyFont="1" applyFill="1" applyBorder="1" applyAlignment="1" applyProtection="1">
      <alignment horizontal="center" vertical="center" wrapText="1"/>
      <protection hidden="1"/>
    </xf>
    <xf numFmtId="0" fontId="105" fillId="5" borderId="76" xfId="0" applyFont="1" applyFill="1" applyBorder="1" applyAlignment="1" applyProtection="1">
      <alignment horizontal="center" vertical="center" wrapText="1"/>
      <protection hidden="1"/>
    </xf>
    <xf numFmtId="0" fontId="67" fillId="5" borderId="46" xfId="0" applyFont="1" applyFill="1" applyBorder="1" applyAlignment="1" applyProtection="1">
      <alignment horizontal="center" vertical="center"/>
      <protection hidden="1"/>
    </xf>
    <xf numFmtId="0" fontId="67" fillId="5" borderId="47" xfId="0" applyFont="1" applyFill="1" applyBorder="1" applyAlignment="1" applyProtection="1">
      <alignment horizontal="center" vertical="center"/>
      <protection hidden="1"/>
    </xf>
    <xf numFmtId="0" fontId="67" fillId="5" borderId="50" xfId="0" applyFont="1" applyFill="1" applyBorder="1" applyAlignment="1" applyProtection="1">
      <alignment horizontal="center" vertical="center"/>
      <protection hidden="1"/>
    </xf>
    <xf numFmtId="0" fontId="67" fillId="5" borderId="69" xfId="0" applyFont="1" applyFill="1" applyBorder="1" applyAlignment="1" applyProtection="1">
      <alignment horizontal="center" vertical="center"/>
      <protection hidden="1"/>
    </xf>
    <xf numFmtId="0" fontId="67" fillId="5" borderId="5" xfId="0" applyFont="1" applyFill="1" applyBorder="1" applyAlignment="1" applyProtection="1">
      <alignment horizontal="center" vertical="center"/>
      <protection hidden="1"/>
    </xf>
    <xf numFmtId="0" fontId="67" fillId="5" borderId="75" xfId="0" applyFont="1" applyFill="1" applyBorder="1" applyAlignment="1" applyProtection="1">
      <alignment horizontal="center" vertical="center"/>
      <protection hidden="1"/>
    </xf>
    <xf numFmtId="0" fontId="67" fillId="5" borderId="51" xfId="0" applyFont="1" applyFill="1" applyBorder="1" applyAlignment="1" applyProtection="1">
      <alignment horizontal="center" vertical="center"/>
      <protection hidden="1"/>
    </xf>
    <xf numFmtId="0" fontId="67" fillId="5" borderId="52" xfId="0" applyFont="1" applyFill="1" applyBorder="1" applyAlignment="1" applyProtection="1">
      <alignment horizontal="center" vertical="center"/>
      <protection hidden="1"/>
    </xf>
    <xf numFmtId="0" fontId="67" fillId="5" borderId="53" xfId="0" applyFont="1" applyFill="1" applyBorder="1" applyAlignment="1" applyProtection="1">
      <alignment horizontal="center" vertical="center"/>
      <protection hidden="1"/>
    </xf>
    <xf numFmtId="2" fontId="67" fillId="7" borderId="89" xfId="0" applyNumberFormat="1" applyFont="1" applyFill="1" applyBorder="1" applyAlignment="1" applyProtection="1">
      <alignment horizontal="center" vertical="center"/>
      <protection hidden="1"/>
    </xf>
    <xf numFmtId="2" fontId="67" fillId="7" borderId="67" xfId="0" applyNumberFormat="1" applyFont="1" applyFill="1" applyBorder="1" applyAlignment="1" applyProtection="1">
      <alignment horizontal="center" vertical="center"/>
      <protection hidden="1"/>
    </xf>
    <xf numFmtId="2" fontId="67" fillId="7" borderId="90" xfId="0" applyNumberFormat="1" applyFont="1" applyFill="1" applyBorder="1" applyAlignment="1" applyProtection="1">
      <alignment horizontal="center" vertical="center"/>
      <protection hidden="1"/>
    </xf>
    <xf numFmtId="2" fontId="67" fillId="5" borderId="89" xfId="0" applyNumberFormat="1" applyFont="1" applyFill="1" applyBorder="1" applyAlignment="1" applyProtection="1">
      <alignment horizontal="center" vertical="center"/>
      <protection hidden="1"/>
    </xf>
    <xf numFmtId="2" fontId="67" fillId="5" borderId="67" xfId="0" applyNumberFormat="1" applyFont="1" applyFill="1" applyBorder="1" applyAlignment="1" applyProtection="1">
      <alignment horizontal="center" vertical="center"/>
      <protection hidden="1"/>
    </xf>
    <xf numFmtId="2" fontId="67" fillId="5" borderId="90" xfId="0" applyNumberFormat="1" applyFont="1" applyFill="1" applyBorder="1" applyAlignment="1" applyProtection="1">
      <alignment horizontal="center" vertical="center"/>
      <protection hidden="1"/>
    </xf>
    <xf numFmtId="2" fontId="68" fillId="7" borderId="91" xfId="0" applyNumberFormat="1" applyFont="1" applyFill="1" applyBorder="1" applyAlignment="1" applyProtection="1">
      <alignment horizontal="center" vertical="center"/>
      <protection hidden="1"/>
    </xf>
    <xf numFmtId="2" fontId="68" fillId="7" borderId="74" xfId="0" applyNumberFormat="1" applyFont="1" applyFill="1" applyBorder="1" applyAlignment="1" applyProtection="1">
      <alignment horizontal="center" vertical="center"/>
      <protection hidden="1"/>
    </xf>
    <xf numFmtId="2" fontId="68" fillId="7" borderId="71" xfId="0" applyNumberFormat="1" applyFont="1" applyFill="1" applyBorder="1" applyAlignment="1" applyProtection="1">
      <alignment horizontal="center" vertical="center"/>
      <protection hidden="1"/>
    </xf>
    <xf numFmtId="0" fontId="108" fillId="5" borderId="46" xfId="0" applyFont="1" applyFill="1" applyBorder="1" applyAlignment="1" applyProtection="1">
      <alignment horizontal="center" wrapText="1"/>
      <protection hidden="1"/>
    </xf>
    <xf numFmtId="0" fontId="108" fillId="5" borderId="47" xfId="0" applyFont="1" applyFill="1" applyBorder="1" applyAlignment="1" applyProtection="1">
      <alignment horizontal="center" wrapText="1"/>
      <protection hidden="1"/>
    </xf>
    <xf numFmtId="0" fontId="108" fillId="5" borderId="50" xfId="0" applyFont="1" applyFill="1" applyBorder="1" applyAlignment="1" applyProtection="1">
      <alignment horizontal="center" wrapText="1"/>
      <protection hidden="1"/>
    </xf>
    <xf numFmtId="2" fontId="68" fillId="7" borderId="92" xfId="0" applyNumberFormat="1" applyFont="1" applyFill="1" applyBorder="1" applyAlignment="1" applyProtection="1">
      <alignment horizontal="center" vertical="center" textRotation="45"/>
      <protection hidden="1"/>
    </xf>
    <xf numFmtId="2" fontId="68" fillId="7" borderId="70" xfId="0" applyNumberFormat="1" applyFont="1" applyFill="1" applyBorder="1" applyAlignment="1" applyProtection="1">
      <alignment horizontal="center" vertical="center" textRotation="45"/>
      <protection hidden="1"/>
    </xf>
    <xf numFmtId="1" fontId="68" fillId="7" borderId="91" xfId="0" applyNumberFormat="1" applyFont="1" applyFill="1" applyBorder="1" applyAlignment="1" applyProtection="1">
      <alignment horizontal="center" vertical="center" textRotation="45"/>
      <protection hidden="1"/>
    </xf>
    <xf numFmtId="1" fontId="68" fillId="7" borderId="74" xfId="0" applyNumberFormat="1" applyFont="1" applyFill="1" applyBorder="1" applyAlignment="1" applyProtection="1">
      <alignment horizontal="center" vertical="center" textRotation="45"/>
      <protection hidden="1"/>
    </xf>
    <xf numFmtId="165" fontId="29" fillId="5" borderId="5" xfId="0" applyNumberFormat="1" applyFont="1" applyFill="1" applyBorder="1" applyAlignment="1" applyProtection="1">
      <alignment horizontal="center" vertical="center"/>
      <protection hidden="1"/>
    </xf>
    <xf numFmtId="1" fontId="1" fillId="3" borderId="6" xfId="0" applyNumberFormat="1" applyFont="1" applyFill="1" applyBorder="1" applyAlignment="1" applyProtection="1">
      <alignment horizontal="center" vertical="center"/>
      <protection hidden="1"/>
    </xf>
    <xf numFmtId="0" fontId="1" fillId="3" borderId="5" xfId="0" applyFont="1" applyFill="1" applyBorder="1" applyAlignment="1" applyProtection="1">
      <alignment horizontal="center"/>
      <protection locked="0"/>
    </xf>
    <xf numFmtId="2" fontId="2" fillId="0" borderId="6" xfId="0" applyNumberFormat="1" applyFont="1" applyBorder="1" applyProtection="1">
      <protection hidden="1"/>
    </xf>
    <xf numFmtId="2" fontId="1" fillId="3" borderId="5" xfId="0" applyNumberFormat="1" applyFont="1" applyFill="1" applyBorder="1" applyAlignment="1" applyProtection="1">
      <alignment horizontal="center"/>
      <protection locked="0"/>
    </xf>
    <xf numFmtId="0" fontId="23" fillId="3" borderId="6" xfId="0" applyFont="1" applyFill="1" applyBorder="1" applyAlignment="1" applyProtection="1">
      <alignment horizontal="left" indent="1"/>
      <protection hidden="1"/>
    </xf>
    <xf numFmtId="0" fontId="23" fillId="3" borderId="6" xfId="0" applyFont="1" applyFill="1" applyBorder="1" applyAlignment="1" applyProtection="1">
      <alignment horizontal="left" vertical="center" indent="1"/>
      <protection hidden="1"/>
    </xf>
    <xf numFmtId="0" fontId="21" fillId="3" borderId="6" xfId="0" applyFont="1" applyFill="1" applyBorder="1" applyAlignment="1" applyProtection="1">
      <alignment horizontal="center" vertical="center"/>
      <protection hidden="1"/>
    </xf>
    <xf numFmtId="2" fontId="1" fillId="3" borderId="6" xfId="0" applyNumberFormat="1" applyFont="1" applyFill="1" applyBorder="1" applyAlignment="1" applyProtection="1">
      <alignment horizontal="center" vertical="center"/>
      <protection hidden="1"/>
    </xf>
    <xf numFmtId="0" fontId="27" fillId="0" borderId="6" xfId="0" applyFont="1" applyBorder="1" applyProtection="1">
      <protection hidden="1"/>
    </xf>
    <xf numFmtId="2" fontId="0" fillId="0" borderId="6" xfId="0" applyNumberFormat="1" applyBorder="1" applyProtection="1">
      <protection hidden="1"/>
    </xf>
    <xf numFmtId="0" fontId="2" fillId="0" borderId="6" xfId="0" applyFont="1" applyBorder="1" applyProtection="1">
      <protection hidden="1"/>
    </xf>
    <xf numFmtId="0" fontId="0" fillId="0" borderId="6" xfId="0" applyBorder="1" applyProtection="1">
      <protection hidden="1"/>
    </xf>
    <xf numFmtId="0" fontId="1" fillId="16" borderId="11" xfId="0" applyFont="1" applyFill="1" applyBorder="1" applyAlignment="1" applyProtection="1">
      <alignment horizontal="center"/>
      <protection locked="0"/>
    </xf>
    <xf numFmtId="0" fontId="1" fillId="16" borderId="8" xfId="0" applyFont="1" applyFill="1" applyBorder="1" applyAlignment="1" applyProtection="1">
      <alignment horizontal="center"/>
      <protection locked="0"/>
    </xf>
    <xf numFmtId="0" fontId="1" fillId="3" borderId="11" xfId="0" applyFont="1" applyFill="1" applyBorder="1" applyAlignment="1" applyProtection="1">
      <alignment horizontal="center"/>
      <protection locked="0"/>
    </xf>
    <xf numFmtId="0" fontId="28" fillId="0" borderId="6" xfId="0" applyFont="1" applyBorder="1" applyProtection="1">
      <protection hidden="1"/>
    </xf>
    <xf numFmtId="0" fontId="21" fillId="3" borderId="1" xfId="0" applyFont="1" applyFill="1" applyBorder="1" applyAlignment="1" applyProtection="1">
      <alignment horizontal="center" vertical="center"/>
      <protection hidden="1"/>
    </xf>
    <xf numFmtId="0" fontId="21" fillId="3" borderId="2" xfId="0" applyFont="1" applyFill="1" applyBorder="1" applyAlignment="1" applyProtection="1">
      <alignment horizontal="center" vertical="center"/>
      <protection hidden="1"/>
    </xf>
    <xf numFmtId="1" fontId="1" fillId="3" borderId="40" xfId="0" applyNumberFormat="1" applyFont="1" applyFill="1" applyBorder="1" applyAlignment="1" applyProtection="1">
      <alignment horizontal="center" vertical="center"/>
      <protection hidden="1"/>
    </xf>
    <xf numFmtId="0" fontId="2" fillId="0" borderId="40" xfId="0" applyFont="1" applyBorder="1" applyProtection="1">
      <protection hidden="1"/>
    </xf>
    <xf numFmtId="0" fontId="1" fillId="3" borderId="10" xfId="0" applyFont="1" applyFill="1" applyBorder="1" applyAlignment="1" applyProtection="1">
      <alignment horizontal="center"/>
      <protection locked="0"/>
    </xf>
    <xf numFmtId="2" fontId="17" fillId="5" borderId="12" xfId="0" applyNumberFormat="1" applyFont="1" applyFill="1" applyBorder="1" applyAlignment="1" applyProtection="1">
      <alignment horizontal="center" vertical="center"/>
      <protection locked="0"/>
    </xf>
    <xf numFmtId="2" fontId="17" fillId="5" borderId="7" xfId="0" applyNumberFormat="1" applyFont="1" applyFill="1" applyBorder="1" applyAlignment="1" applyProtection="1">
      <alignment horizontal="center" vertical="center"/>
      <protection locked="0"/>
    </xf>
    <xf numFmtId="2" fontId="17" fillId="5" borderId="5" xfId="0" applyNumberFormat="1" applyFont="1" applyFill="1" applyBorder="1" applyAlignment="1" applyProtection="1">
      <alignment horizontal="center" vertical="center"/>
      <protection locked="0"/>
    </xf>
    <xf numFmtId="2" fontId="17" fillId="5" borderId="10" xfId="0" applyNumberFormat="1" applyFont="1" applyFill="1" applyBorder="1" applyAlignment="1" applyProtection="1">
      <alignment horizontal="center" vertical="center"/>
      <protection locked="0"/>
    </xf>
    <xf numFmtId="2" fontId="17" fillId="5" borderId="13" xfId="0" applyNumberFormat="1" applyFont="1" applyFill="1" applyBorder="1" applyAlignment="1" applyProtection="1">
      <alignment horizontal="center" vertical="center"/>
      <protection locked="0"/>
    </xf>
    <xf numFmtId="2" fontId="17" fillId="5" borderId="9" xfId="0" applyNumberFormat="1" applyFont="1" applyFill="1" applyBorder="1" applyAlignment="1" applyProtection="1">
      <alignment horizontal="center" vertical="center"/>
      <protection locked="0"/>
    </xf>
    <xf numFmtId="2" fontId="1" fillId="3" borderId="40" xfId="0" applyNumberFormat="1" applyFont="1" applyFill="1" applyBorder="1" applyAlignment="1" applyProtection="1">
      <alignment horizontal="center" vertical="center"/>
      <protection hidden="1"/>
    </xf>
    <xf numFmtId="2" fontId="2" fillId="0" borderId="40" xfId="0" applyNumberFormat="1" applyFont="1" applyBorder="1" applyProtection="1">
      <protection hidden="1"/>
    </xf>
    <xf numFmtId="2" fontId="2" fillId="0" borderId="107" xfId="0" applyNumberFormat="1" applyFont="1" applyBorder="1" applyProtection="1">
      <protection hidden="1"/>
    </xf>
    <xf numFmtId="0" fontId="2" fillId="0" borderId="107" xfId="0" applyFont="1" applyBorder="1" applyProtection="1">
      <protection hidden="1"/>
    </xf>
    <xf numFmtId="1" fontId="21" fillId="3" borderId="6" xfId="0" applyNumberFormat="1" applyFont="1" applyFill="1" applyBorder="1" applyAlignment="1" applyProtection="1">
      <alignment horizontal="center" vertical="center"/>
      <protection hidden="1"/>
    </xf>
    <xf numFmtId="2" fontId="19" fillId="2" borderId="13" xfId="0" applyNumberFormat="1" applyFont="1" applyFill="1" applyBorder="1" applyAlignment="1" applyProtection="1">
      <alignment horizontal="center" vertical="center"/>
      <protection hidden="1"/>
    </xf>
    <xf numFmtId="0" fontId="1" fillId="3" borderId="3" xfId="0"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1" fillId="3" borderId="12" xfId="0" applyFont="1" applyFill="1" applyBorder="1" applyAlignment="1" applyProtection="1">
      <alignment horizontal="center"/>
      <protection locked="0"/>
    </xf>
    <xf numFmtId="0" fontId="1" fillId="3" borderId="9" xfId="0" applyFont="1" applyFill="1" applyBorder="1" applyAlignment="1" applyProtection="1">
      <alignment horizontal="center"/>
      <protection locked="0"/>
    </xf>
    <xf numFmtId="0" fontId="0" fillId="16" borderId="13" xfId="0" applyFill="1" applyBorder="1" applyAlignment="1" applyProtection="1">
      <alignment horizontal="center"/>
      <protection locked="0"/>
    </xf>
    <xf numFmtId="0" fontId="0" fillId="16" borderId="9" xfId="0" applyFill="1" applyBorder="1" applyAlignment="1" applyProtection="1">
      <alignment horizontal="center"/>
      <protection locked="0"/>
    </xf>
    <xf numFmtId="0" fontId="1" fillId="16" borderId="5" xfId="0" applyFont="1" applyFill="1" applyBorder="1" applyAlignment="1" applyProtection="1">
      <alignment horizontal="center"/>
      <protection locked="0"/>
    </xf>
    <xf numFmtId="0" fontId="1" fillId="16" borderId="10" xfId="0" applyFont="1" applyFill="1" applyBorder="1" applyAlignment="1" applyProtection="1">
      <alignment horizontal="center"/>
      <protection locked="0"/>
    </xf>
    <xf numFmtId="0" fontId="1" fillId="3" borderId="7" xfId="0" applyFont="1" applyFill="1" applyBorder="1" applyAlignment="1" applyProtection="1">
      <alignment horizontal="center"/>
      <protection locked="0"/>
    </xf>
    <xf numFmtId="0" fontId="92" fillId="20" borderId="3" xfId="0" applyFont="1" applyFill="1" applyBorder="1" applyAlignment="1" applyProtection="1">
      <alignment horizontal="center" vertical="center"/>
      <protection locked="0"/>
    </xf>
    <xf numFmtId="0" fontId="92" fillId="20" borderId="12" xfId="0" applyFont="1" applyFill="1" applyBorder="1" applyAlignment="1" applyProtection="1">
      <alignment horizontal="center" vertical="center"/>
      <protection locked="0"/>
    </xf>
    <xf numFmtId="0" fontId="92" fillId="20" borderId="11" xfId="0" applyFont="1" applyFill="1" applyBorder="1" applyAlignment="1" applyProtection="1">
      <alignment horizontal="center" vertical="center"/>
      <protection locked="0"/>
    </xf>
    <xf numFmtId="0" fontId="92" fillId="20" borderId="5" xfId="0" applyFont="1" applyFill="1" applyBorder="1" applyAlignment="1" applyProtection="1">
      <alignment horizontal="center" vertical="center"/>
      <protection locked="0"/>
    </xf>
    <xf numFmtId="0" fontId="92" fillId="20" borderId="8" xfId="0" applyFont="1" applyFill="1" applyBorder="1" applyAlignment="1" applyProtection="1">
      <alignment horizontal="center" vertical="center"/>
      <protection locked="0"/>
    </xf>
    <xf numFmtId="0" fontId="92" fillId="20" borderId="13" xfId="0" applyFont="1" applyFill="1" applyBorder="1" applyAlignment="1" applyProtection="1">
      <alignment horizontal="center" vertical="center"/>
      <protection locked="0"/>
    </xf>
    <xf numFmtId="0" fontId="83" fillId="5" borderId="3" xfId="0" applyFont="1" applyFill="1" applyBorder="1" applyAlignment="1" applyProtection="1">
      <alignment horizontal="center" vertical="center"/>
      <protection hidden="1"/>
    </xf>
    <xf numFmtId="0" fontId="83" fillId="5" borderId="12" xfId="0" applyFont="1" applyFill="1" applyBorder="1" applyAlignment="1" applyProtection="1">
      <alignment horizontal="center" vertical="center"/>
      <protection hidden="1"/>
    </xf>
    <xf numFmtId="0" fontId="83" fillId="5" borderId="7" xfId="0" applyFont="1" applyFill="1" applyBorder="1" applyAlignment="1" applyProtection="1">
      <alignment horizontal="center" vertical="center"/>
      <protection hidden="1"/>
    </xf>
    <xf numFmtId="0" fontId="83" fillId="5" borderId="11" xfId="0" applyFont="1" applyFill="1" applyBorder="1" applyAlignment="1" applyProtection="1">
      <alignment horizontal="center" vertical="center"/>
      <protection hidden="1"/>
    </xf>
    <xf numFmtId="0" fontId="83" fillId="5" borderId="5" xfId="0" applyFont="1" applyFill="1" applyBorder="1" applyAlignment="1" applyProtection="1">
      <alignment horizontal="center" vertical="center"/>
      <protection hidden="1"/>
    </xf>
    <xf numFmtId="0" fontId="83" fillId="5" borderId="10" xfId="0" applyFont="1" applyFill="1" applyBorder="1" applyAlignment="1" applyProtection="1">
      <alignment horizontal="center" vertical="center"/>
      <protection hidden="1"/>
    </xf>
    <xf numFmtId="0" fontId="83" fillId="5" borderId="8" xfId="0" applyFont="1" applyFill="1" applyBorder="1" applyAlignment="1" applyProtection="1">
      <alignment horizontal="center" vertical="center"/>
      <protection hidden="1"/>
    </xf>
    <xf numFmtId="0" fontId="83" fillId="5" borderId="13" xfId="0" applyFont="1" applyFill="1" applyBorder="1" applyAlignment="1" applyProtection="1">
      <alignment horizontal="center" vertical="center"/>
      <protection hidden="1"/>
    </xf>
    <xf numFmtId="0" fontId="83" fillId="5" borderId="9" xfId="0" applyFont="1" applyFill="1" applyBorder="1" applyAlignment="1" applyProtection="1">
      <alignment horizontal="center" vertical="center"/>
      <protection hidden="1"/>
    </xf>
    <xf numFmtId="0" fontId="92" fillId="20" borderId="7" xfId="0" applyFont="1" applyFill="1" applyBorder="1" applyAlignment="1" applyProtection="1">
      <alignment horizontal="center" vertical="center"/>
      <protection locked="0"/>
    </xf>
    <xf numFmtId="0" fontId="92" fillId="20" borderId="10" xfId="0" applyFont="1" applyFill="1" applyBorder="1" applyAlignment="1" applyProtection="1">
      <alignment horizontal="center" vertical="center"/>
      <protection locked="0"/>
    </xf>
    <xf numFmtId="0" fontId="92" fillId="20" borderId="9" xfId="0" applyFont="1" applyFill="1" applyBorder="1" applyAlignment="1" applyProtection="1">
      <alignment horizontal="center" vertical="center"/>
      <protection locked="0"/>
    </xf>
    <xf numFmtId="170" fontId="35" fillId="7" borderId="16" xfId="0" applyNumberFormat="1" applyFont="1" applyFill="1" applyBorder="1" applyAlignment="1" applyProtection="1">
      <alignment horizontal="left" vertical="center"/>
      <protection locked="0"/>
    </xf>
    <xf numFmtId="170" fontId="35" fillId="7" borderId="17" xfId="0" applyNumberFormat="1" applyFont="1" applyFill="1" applyBorder="1" applyAlignment="1" applyProtection="1">
      <alignment horizontal="left" vertical="center"/>
      <protection locked="0"/>
    </xf>
    <xf numFmtId="170" fontId="35" fillId="7" borderId="18" xfId="0" applyNumberFormat="1" applyFont="1" applyFill="1" applyBorder="1" applyAlignment="1" applyProtection="1">
      <alignment horizontal="left" vertical="center"/>
      <protection locked="0"/>
    </xf>
    <xf numFmtId="170" fontId="35" fillId="7" borderId="22" xfId="0" applyNumberFormat="1" applyFont="1" applyFill="1" applyBorder="1" applyAlignment="1" applyProtection="1">
      <alignment horizontal="left" vertical="center"/>
      <protection locked="0"/>
    </xf>
    <xf numFmtId="170" fontId="35" fillId="7" borderId="120" xfId="0" applyNumberFormat="1" applyFont="1" applyFill="1" applyBorder="1" applyAlignment="1" applyProtection="1">
      <alignment horizontal="left" vertical="center"/>
      <protection locked="0"/>
    </xf>
    <xf numFmtId="170" fontId="35" fillId="7" borderId="122" xfId="0" applyNumberFormat="1" applyFont="1" applyFill="1" applyBorder="1" applyAlignment="1" applyProtection="1">
      <alignment horizontal="left" vertical="center"/>
      <protection locked="0"/>
    </xf>
    <xf numFmtId="1" fontId="35" fillId="7" borderId="16" xfId="0" applyNumberFormat="1" applyFont="1" applyFill="1" applyBorder="1" applyAlignment="1" applyProtection="1">
      <alignment horizontal="left" vertical="center"/>
      <protection locked="0"/>
    </xf>
    <xf numFmtId="1" fontId="35" fillId="7" borderId="17" xfId="0" applyNumberFormat="1" applyFont="1" applyFill="1" applyBorder="1" applyAlignment="1" applyProtection="1">
      <alignment horizontal="left" vertical="center"/>
      <protection locked="0"/>
    </xf>
    <xf numFmtId="1" fontId="35" fillId="7" borderId="18" xfId="0" applyNumberFormat="1" applyFont="1" applyFill="1" applyBorder="1" applyAlignment="1" applyProtection="1">
      <alignment horizontal="left" vertical="center"/>
      <protection locked="0"/>
    </xf>
    <xf numFmtId="1" fontId="35" fillId="7" borderId="22" xfId="0" applyNumberFormat="1" applyFont="1" applyFill="1" applyBorder="1" applyAlignment="1" applyProtection="1">
      <alignment horizontal="left" vertical="center"/>
      <protection locked="0"/>
    </xf>
    <xf numFmtId="1" fontId="35" fillId="7" borderId="120" xfId="0" applyNumberFormat="1" applyFont="1" applyFill="1" applyBorder="1" applyAlignment="1" applyProtection="1">
      <alignment horizontal="left" vertical="center"/>
      <protection locked="0"/>
    </xf>
    <xf numFmtId="1" fontId="35" fillId="7" borderId="122" xfId="0" applyNumberFormat="1" applyFont="1" applyFill="1" applyBorder="1" applyAlignment="1" applyProtection="1">
      <alignment horizontal="left" vertical="center"/>
      <protection locked="0"/>
    </xf>
    <xf numFmtId="2" fontId="22" fillId="9" borderId="15" xfId="0" applyNumberFormat="1" applyFont="1" applyFill="1" applyBorder="1" applyAlignment="1" applyProtection="1">
      <alignment horizontal="center" vertical="center"/>
      <protection hidden="1"/>
    </xf>
    <xf numFmtId="0" fontId="22" fillId="9" borderId="15" xfId="0" applyFont="1" applyFill="1" applyBorder="1" applyAlignment="1" applyProtection="1">
      <alignment horizontal="center" vertical="center"/>
      <protection hidden="1"/>
    </xf>
    <xf numFmtId="2" fontId="47" fillId="8" borderId="15" xfId="0" applyNumberFormat="1" applyFont="1" applyFill="1" applyBorder="1" applyAlignment="1" applyProtection="1">
      <alignment horizontal="center" vertical="center"/>
      <protection hidden="1"/>
    </xf>
    <xf numFmtId="1" fontId="47" fillId="8" borderId="16" xfId="0" applyNumberFormat="1" applyFont="1" applyFill="1" applyBorder="1" applyAlignment="1" applyProtection="1">
      <alignment horizontal="center" vertical="center"/>
      <protection hidden="1"/>
    </xf>
    <xf numFmtId="1" fontId="47" fillId="8" borderId="17" xfId="0" applyNumberFormat="1" applyFont="1" applyFill="1" applyBorder="1" applyAlignment="1" applyProtection="1">
      <alignment horizontal="center" vertical="center"/>
      <protection hidden="1"/>
    </xf>
    <xf numFmtId="1" fontId="47" fillId="8" borderId="18" xfId="0" applyNumberFormat="1" applyFont="1" applyFill="1" applyBorder="1" applyAlignment="1" applyProtection="1">
      <alignment horizontal="center" vertical="center"/>
      <protection hidden="1"/>
    </xf>
    <xf numFmtId="1" fontId="47" fillId="8" borderId="21" xfId="0" applyNumberFormat="1" applyFont="1" applyFill="1" applyBorder="1" applyAlignment="1" applyProtection="1">
      <alignment horizontal="center" vertical="center"/>
      <protection hidden="1"/>
    </xf>
    <xf numFmtId="1" fontId="47" fillId="8" borderId="13" xfId="0" applyNumberFormat="1" applyFont="1" applyFill="1" applyBorder="1" applyAlignment="1" applyProtection="1">
      <alignment horizontal="center" vertical="center"/>
      <protection hidden="1"/>
    </xf>
    <xf numFmtId="1" fontId="47" fillId="8" borderId="25" xfId="0" applyNumberFormat="1" applyFont="1" applyFill="1" applyBorder="1" applyAlignment="1" applyProtection="1">
      <alignment horizontal="center" vertical="center"/>
      <protection hidden="1"/>
    </xf>
    <xf numFmtId="1" fontId="47" fillId="8" borderId="19" xfId="0" applyNumberFormat="1" applyFont="1" applyFill="1" applyBorder="1" applyAlignment="1" applyProtection="1">
      <alignment horizontal="center" vertical="center"/>
      <protection hidden="1"/>
    </xf>
    <xf numFmtId="1" fontId="47" fillId="8" borderId="5" xfId="0" applyNumberFormat="1" applyFont="1" applyFill="1" applyBorder="1" applyAlignment="1" applyProtection="1">
      <alignment horizontal="center" vertical="center"/>
      <protection hidden="1"/>
    </xf>
    <xf numFmtId="1" fontId="47" fillId="8" borderId="20" xfId="0" applyNumberFormat="1" applyFont="1" applyFill="1" applyBorder="1" applyAlignment="1" applyProtection="1">
      <alignment horizontal="center" vertical="center"/>
      <protection hidden="1"/>
    </xf>
    <xf numFmtId="2" fontId="22" fillId="9" borderId="6" xfId="0" applyNumberFormat="1" applyFont="1" applyFill="1" applyBorder="1" applyAlignment="1" applyProtection="1">
      <alignment horizontal="center" vertical="center"/>
      <protection hidden="1"/>
    </xf>
    <xf numFmtId="0" fontId="28" fillId="0" borderId="5" xfId="0" applyFont="1" applyBorder="1" applyAlignment="1" applyProtection="1">
      <alignment horizontal="center"/>
      <protection locked="0"/>
    </xf>
    <xf numFmtId="0" fontId="115" fillId="21" borderId="16" xfId="0" applyFont="1" applyFill="1" applyBorder="1" applyAlignment="1" applyProtection="1">
      <alignment horizontal="left" vertical="center"/>
      <protection hidden="1"/>
    </xf>
    <xf numFmtId="0" fontId="115" fillId="21" borderId="17" xfId="0" applyFont="1" applyFill="1" applyBorder="1" applyAlignment="1" applyProtection="1">
      <alignment horizontal="left" vertical="center"/>
      <protection hidden="1"/>
    </xf>
    <xf numFmtId="0" fontId="115" fillId="21" borderId="22" xfId="0" applyFont="1" applyFill="1" applyBorder="1" applyAlignment="1" applyProtection="1">
      <alignment horizontal="left" vertical="center"/>
      <protection hidden="1"/>
    </xf>
    <xf numFmtId="0" fontId="115" fillId="21" borderId="120" xfId="0" applyFont="1" applyFill="1" applyBorder="1" applyAlignment="1" applyProtection="1">
      <alignment horizontal="left" vertical="center"/>
      <protection hidden="1"/>
    </xf>
    <xf numFmtId="2" fontId="48" fillId="2" borderId="19" xfId="0" applyNumberFormat="1" applyFont="1" applyFill="1" applyBorder="1" applyAlignment="1" applyProtection="1">
      <alignment horizontal="center" vertical="center"/>
      <protection hidden="1"/>
    </xf>
    <xf numFmtId="2" fontId="48" fillId="2" borderId="5" xfId="0" applyNumberFormat="1" applyFont="1" applyFill="1" applyBorder="1" applyAlignment="1" applyProtection="1">
      <alignment horizontal="center" vertical="center"/>
      <protection hidden="1"/>
    </xf>
    <xf numFmtId="2" fontId="48" fillId="2" borderId="20" xfId="0" applyNumberFormat="1" applyFont="1" applyFill="1" applyBorder="1" applyAlignment="1" applyProtection="1">
      <alignment horizontal="center" vertical="center"/>
      <protection hidden="1"/>
    </xf>
    <xf numFmtId="1" fontId="48" fillId="2" borderId="19" xfId="0" applyNumberFormat="1" applyFont="1" applyFill="1" applyBorder="1" applyAlignment="1" applyProtection="1">
      <alignment horizontal="center" vertical="center"/>
      <protection hidden="1"/>
    </xf>
    <xf numFmtId="1" fontId="48" fillId="2" borderId="5" xfId="0" applyNumberFormat="1" applyFont="1" applyFill="1" applyBorder="1" applyAlignment="1" applyProtection="1">
      <alignment horizontal="center" vertical="center"/>
      <protection hidden="1"/>
    </xf>
    <xf numFmtId="2" fontId="47" fillId="8" borderId="6" xfId="0" applyNumberFormat="1" applyFont="1" applyFill="1" applyBorder="1" applyAlignment="1" applyProtection="1">
      <alignment horizontal="center" vertical="center" indent="1"/>
      <protection hidden="1"/>
    </xf>
    <xf numFmtId="0" fontId="24" fillId="21" borderId="2" xfId="0" applyFont="1" applyFill="1" applyBorder="1" applyAlignment="1" applyProtection="1">
      <alignment horizontal="center" vertical="center" wrapText="1"/>
      <protection hidden="1"/>
    </xf>
    <xf numFmtId="0" fontId="24" fillId="21" borderId="4" xfId="0" applyFont="1" applyFill="1" applyBorder="1" applyAlignment="1" applyProtection="1">
      <alignment horizontal="center" vertical="center" wrapText="1"/>
      <protection hidden="1"/>
    </xf>
    <xf numFmtId="0" fontId="24" fillId="21" borderId="1" xfId="0" applyFont="1" applyFill="1" applyBorder="1" applyAlignment="1" applyProtection="1">
      <alignment horizontal="center" vertical="center" wrapText="1"/>
      <protection hidden="1"/>
    </xf>
    <xf numFmtId="0" fontId="24" fillId="20" borderId="2" xfId="0" applyFont="1" applyFill="1" applyBorder="1" applyAlignment="1" applyProtection="1">
      <alignment horizontal="center" vertical="center"/>
      <protection hidden="1"/>
    </xf>
    <xf numFmtId="0" fontId="24" fillId="20" borderId="4" xfId="0" applyFont="1" applyFill="1" applyBorder="1" applyAlignment="1" applyProtection="1">
      <alignment horizontal="center" vertical="center"/>
      <protection hidden="1"/>
    </xf>
    <xf numFmtId="1" fontId="47" fillId="8" borderId="2" xfId="0" applyNumberFormat="1" applyFont="1" applyFill="1" applyBorder="1" applyAlignment="1" applyProtection="1">
      <alignment horizontal="center" vertical="center" indent="1"/>
      <protection hidden="1"/>
    </xf>
    <xf numFmtId="1" fontId="47" fillId="8" borderId="4" xfId="0" applyNumberFormat="1" applyFont="1" applyFill="1" applyBorder="1" applyAlignment="1" applyProtection="1">
      <alignment horizontal="center" vertical="center" indent="1"/>
      <protection hidden="1"/>
    </xf>
    <xf numFmtId="1" fontId="47" fillId="8" borderId="1" xfId="0" applyNumberFormat="1" applyFont="1" applyFill="1" applyBorder="1" applyAlignment="1" applyProtection="1">
      <alignment horizontal="center" vertical="center" indent="1"/>
      <protection hidden="1"/>
    </xf>
    <xf numFmtId="2" fontId="49" fillId="3" borderId="6" xfId="0" applyNumberFormat="1" applyFont="1" applyFill="1" applyBorder="1" applyAlignment="1" applyProtection="1">
      <alignment horizontal="center" vertical="center"/>
      <protection hidden="1"/>
    </xf>
    <xf numFmtId="1" fontId="49" fillId="3" borderId="6" xfId="0" applyNumberFormat="1" applyFont="1" applyFill="1" applyBorder="1" applyAlignment="1" applyProtection="1">
      <alignment horizontal="center" vertical="center"/>
      <protection hidden="1"/>
    </xf>
    <xf numFmtId="2" fontId="22" fillId="9" borderId="3" xfId="0" applyNumberFormat="1" applyFont="1" applyFill="1" applyBorder="1" applyAlignment="1" applyProtection="1">
      <alignment horizontal="center" vertical="center"/>
      <protection hidden="1"/>
    </xf>
    <xf numFmtId="0" fontId="22" fillId="9" borderId="12" xfId="0" applyFont="1" applyFill="1" applyBorder="1" applyAlignment="1" applyProtection="1">
      <alignment horizontal="center" vertical="center"/>
      <protection hidden="1"/>
    </xf>
    <xf numFmtId="0" fontId="22" fillId="9" borderId="7" xfId="0" applyFont="1" applyFill="1" applyBorder="1" applyAlignment="1" applyProtection="1">
      <alignment horizontal="center" vertical="center"/>
      <protection hidden="1"/>
    </xf>
    <xf numFmtId="0" fontId="22" fillId="9" borderId="8" xfId="0" applyFont="1" applyFill="1" applyBorder="1" applyAlignment="1" applyProtection="1">
      <alignment horizontal="center" vertical="center"/>
      <protection hidden="1"/>
    </xf>
    <xf numFmtId="0" fontId="22" fillId="9" borderId="13" xfId="0" applyFont="1" applyFill="1" applyBorder="1" applyAlignment="1" applyProtection="1">
      <alignment horizontal="center" vertical="center"/>
      <protection hidden="1"/>
    </xf>
    <xf numFmtId="0" fontId="22" fillId="9" borderId="9" xfId="0" applyFont="1" applyFill="1" applyBorder="1" applyAlignment="1" applyProtection="1">
      <alignment horizontal="center" vertical="center"/>
      <protection hidden="1"/>
    </xf>
    <xf numFmtId="1" fontId="47" fillId="8" borderId="3" xfId="0" applyNumberFormat="1" applyFont="1" applyFill="1" applyBorder="1" applyAlignment="1" applyProtection="1">
      <alignment horizontal="right" vertical="center" indent="1"/>
      <protection hidden="1"/>
    </xf>
    <xf numFmtId="1" fontId="47" fillId="8" borderId="12" xfId="0" applyNumberFormat="1" applyFont="1" applyFill="1" applyBorder="1" applyAlignment="1" applyProtection="1">
      <alignment horizontal="right" vertical="center" indent="1"/>
      <protection hidden="1"/>
    </xf>
    <xf numFmtId="1" fontId="47" fillId="8" borderId="7" xfId="0" applyNumberFormat="1" applyFont="1" applyFill="1" applyBorder="1" applyAlignment="1" applyProtection="1">
      <alignment horizontal="right" vertical="center" indent="1"/>
      <protection hidden="1"/>
    </xf>
    <xf numFmtId="1" fontId="47" fillId="8" borderId="8" xfId="0" applyNumberFormat="1" applyFont="1" applyFill="1" applyBorder="1" applyAlignment="1" applyProtection="1">
      <alignment horizontal="right" vertical="center" indent="1"/>
      <protection hidden="1"/>
    </xf>
    <xf numFmtId="1" fontId="47" fillId="8" borderId="13" xfId="0" applyNumberFormat="1" applyFont="1" applyFill="1" applyBorder="1" applyAlignment="1" applyProtection="1">
      <alignment horizontal="right" vertical="center" indent="1"/>
      <protection hidden="1"/>
    </xf>
    <xf numFmtId="1" fontId="47" fillId="8" borderId="9" xfId="0" applyNumberFormat="1" applyFont="1" applyFill="1" applyBorder="1" applyAlignment="1" applyProtection="1">
      <alignment horizontal="right" vertical="center" indent="1"/>
      <protection hidden="1"/>
    </xf>
    <xf numFmtId="0" fontId="1" fillId="3" borderId="16" xfId="0" applyFont="1" applyFill="1" applyBorder="1" applyAlignment="1" applyProtection="1">
      <alignment horizontal="center"/>
      <protection locked="0"/>
    </xf>
    <xf numFmtId="0" fontId="1" fillId="3" borderId="17"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3" borderId="20" xfId="0" applyFont="1" applyFill="1" applyBorder="1" applyAlignment="1" applyProtection="1">
      <alignment horizontal="center"/>
      <protection locked="0"/>
    </xf>
    <xf numFmtId="0" fontId="22" fillId="9" borderId="26" xfId="0" applyFont="1" applyFill="1" applyBorder="1" applyAlignment="1" applyProtection="1">
      <alignment horizontal="center" vertical="center"/>
      <protection hidden="1"/>
    </xf>
    <xf numFmtId="0" fontId="22" fillId="9" borderId="14" xfId="0" applyFont="1" applyFill="1" applyBorder="1" applyAlignment="1" applyProtection="1">
      <alignment horizontal="center" vertical="center"/>
      <protection hidden="1"/>
    </xf>
    <xf numFmtId="0" fontId="22" fillId="9" borderId="120" xfId="0" applyFont="1" applyFill="1" applyBorder="1" applyAlignment="1" applyProtection="1">
      <alignment horizontal="center" vertical="center"/>
      <protection hidden="1"/>
    </xf>
    <xf numFmtId="0" fontId="22" fillId="9" borderId="122" xfId="0" applyFont="1" applyFill="1" applyBorder="1" applyAlignment="1" applyProtection="1">
      <alignment horizontal="center" vertical="center"/>
      <protection hidden="1"/>
    </xf>
    <xf numFmtId="2" fontId="47" fillId="8" borderId="16" xfId="0" applyNumberFormat="1" applyFont="1" applyFill="1" applyBorder="1" applyAlignment="1" applyProtection="1">
      <alignment horizontal="center"/>
      <protection hidden="1"/>
    </xf>
    <xf numFmtId="2" fontId="47" fillId="8" borderId="17" xfId="0" applyNumberFormat="1" applyFont="1" applyFill="1" applyBorder="1" applyAlignment="1" applyProtection="1">
      <alignment horizontal="center"/>
      <protection hidden="1"/>
    </xf>
    <xf numFmtId="2" fontId="47" fillId="8" borderId="18" xfId="0" applyNumberFormat="1" applyFont="1" applyFill="1" applyBorder="1" applyAlignment="1" applyProtection="1">
      <alignment horizontal="center"/>
      <protection hidden="1"/>
    </xf>
    <xf numFmtId="2" fontId="47" fillId="8" borderId="22" xfId="0" applyNumberFormat="1" applyFont="1" applyFill="1" applyBorder="1" applyAlignment="1" applyProtection="1">
      <alignment horizontal="center"/>
      <protection hidden="1"/>
    </xf>
    <xf numFmtId="2" fontId="47" fillId="8" borderId="120" xfId="0" applyNumberFormat="1" applyFont="1" applyFill="1" applyBorder="1" applyAlignment="1" applyProtection="1">
      <alignment horizontal="center"/>
      <protection hidden="1"/>
    </xf>
    <xf numFmtId="2" fontId="47" fillId="8" borderId="122" xfId="0" applyNumberFormat="1" applyFont="1" applyFill="1" applyBorder="1" applyAlignment="1" applyProtection="1">
      <alignment horizontal="center"/>
      <protection hidden="1"/>
    </xf>
    <xf numFmtId="2" fontId="47" fillId="8" borderId="15" xfId="0" applyNumberFormat="1" applyFont="1" applyFill="1" applyBorder="1" applyAlignment="1" applyProtection="1">
      <alignment horizontal="center"/>
      <protection hidden="1"/>
    </xf>
    <xf numFmtId="2" fontId="19" fillId="2" borderId="39" xfId="0" applyNumberFormat="1" applyFont="1" applyFill="1" applyBorder="1" applyAlignment="1" applyProtection="1">
      <alignment horizontal="center" vertical="center"/>
      <protection hidden="1"/>
    </xf>
    <xf numFmtId="2" fontId="19" fillId="2" borderId="36" xfId="0" applyNumberFormat="1" applyFont="1" applyFill="1" applyBorder="1" applyAlignment="1" applyProtection="1">
      <alignment horizontal="center" vertical="center"/>
      <protection hidden="1"/>
    </xf>
    <xf numFmtId="2" fontId="19" fillId="2" borderId="19" xfId="0" applyNumberFormat="1" applyFont="1" applyFill="1" applyBorder="1" applyAlignment="1" applyProtection="1">
      <alignment horizontal="center" vertical="center"/>
      <protection hidden="1"/>
    </xf>
    <xf numFmtId="2" fontId="19" fillId="2" borderId="5" xfId="0" applyNumberFormat="1" applyFont="1" applyFill="1" applyBorder="1" applyAlignment="1" applyProtection="1">
      <alignment horizontal="center" vertical="center"/>
      <protection hidden="1"/>
    </xf>
    <xf numFmtId="2" fontId="19" fillId="2" borderId="37" xfId="0" applyNumberFormat="1" applyFont="1" applyFill="1" applyBorder="1" applyAlignment="1" applyProtection="1">
      <alignment horizontal="center" vertical="center"/>
      <protection hidden="1"/>
    </xf>
    <xf numFmtId="2" fontId="19" fillId="2" borderId="10" xfId="0" applyNumberFormat="1" applyFont="1" applyFill="1" applyBorder="1" applyAlignment="1" applyProtection="1">
      <alignment horizontal="center" vertical="center"/>
      <protection hidden="1"/>
    </xf>
    <xf numFmtId="2" fontId="19" fillId="2" borderId="35" xfId="0" applyNumberFormat="1" applyFont="1" applyFill="1" applyBorder="1" applyAlignment="1" applyProtection="1">
      <alignment horizontal="center" vertical="center"/>
      <protection hidden="1"/>
    </xf>
    <xf numFmtId="2" fontId="19" fillId="2" borderId="38" xfId="0" applyNumberFormat="1" applyFont="1" applyFill="1" applyBorder="1" applyAlignment="1" applyProtection="1">
      <alignment horizontal="center" vertical="center"/>
      <protection hidden="1"/>
    </xf>
    <xf numFmtId="0" fontId="24" fillId="20" borderId="3" xfId="0" applyFont="1" applyFill="1" applyBorder="1" applyAlignment="1" applyProtection="1">
      <alignment horizontal="center" vertical="center"/>
      <protection hidden="1"/>
    </xf>
    <xf numFmtId="0" fontId="24" fillId="20" borderId="12" xfId="0" applyFont="1" applyFill="1" applyBorder="1" applyAlignment="1" applyProtection="1">
      <alignment horizontal="center" vertical="center"/>
      <protection hidden="1"/>
    </xf>
    <xf numFmtId="0" fontId="24" fillId="20" borderId="11" xfId="0" applyFont="1" applyFill="1" applyBorder="1" applyAlignment="1" applyProtection="1">
      <alignment horizontal="center" vertical="center"/>
      <protection hidden="1"/>
    </xf>
    <xf numFmtId="0" fontId="24" fillId="20" borderId="5" xfId="0" applyFont="1" applyFill="1" applyBorder="1" applyAlignment="1" applyProtection="1">
      <alignment horizontal="center" vertical="center"/>
      <protection hidden="1"/>
    </xf>
    <xf numFmtId="0" fontId="24" fillId="20" borderId="8" xfId="0" applyFont="1" applyFill="1" applyBorder="1" applyAlignment="1" applyProtection="1">
      <alignment horizontal="center" vertical="center"/>
      <protection hidden="1"/>
    </xf>
    <xf numFmtId="0" fontId="24" fillId="20" borderId="13" xfId="0" applyFont="1" applyFill="1" applyBorder="1" applyAlignment="1" applyProtection="1">
      <alignment horizontal="center" vertical="center"/>
      <protection hidden="1"/>
    </xf>
    <xf numFmtId="0" fontId="24" fillId="20" borderId="16" xfId="0" applyFont="1" applyFill="1" applyBorder="1" applyAlignment="1" applyProtection="1">
      <alignment horizontal="center" vertical="center" wrapText="1"/>
      <protection hidden="1"/>
    </xf>
    <xf numFmtId="0" fontId="24" fillId="20" borderId="17" xfId="0" applyFont="1" applyFill="1" applyBorder="1" applyAlignment="1" applyProtection="1">
      <alignment horizontal="center" vertical="center" wrapText="1"/>
      <protection hidden="1"/>
    </xf>
    <xf numFmtId="0" fontId="24" fillId="20" borderId="19" xfId="0" applyFont="1" applyFill="1" applyBorder="1" applyAlignment="1" applyProtection="1">
      <alignment horizontal="center" vertical="center" wrapText="1"/>
      <protection hidden="1"/>
    </xf>
    <xf numFmtId="0" fontId="24" fillId="20" borderId="5" xfId="0" applyFont="1" applyFill="1" applyBorder="1" applyAlignment="1" applyProtection="1">
      <alignment horizontal="center" vertical="center" wrapText="1"/>
      <protection hidden="1"/>
    </xf>
    <xf numFmtId="0" fontId="24" fillId="20" borderId="22" xfId="0" applyFont="1" applyFill="1" applyBorder="1" applyAlignment="1" applyProtection="1">
      <alignment horizontal="center" vertical="center" wrapText="1"/>
      <protection hidden="1"/>
    </xf>
    <xf numFmtId="0" fontId="24" fillId="20" borderId="120" xfId="0" applyFont="1" applyFill="1" applyBorder="1" applyAlignment="1" applyProtection="1">
      <alignment horizontal="center" vertical="center" wrapText="1"/>
      <protection hidden="1"/>
    </xf>
    <xf numFmtId="0" fontId="3" fillId="20" borderId="17" xfId="0" applyFont="1" applyFill="1" applyBorder="1" applyAlignment="1" applyProtection="1">
      <alignment horizontal="center"/>
      <protection locked="0"/>
    </xf>
    <xf numFmtId="2" fontId="19" fillId="2" borderId="45" xfId="0" applyNumberFormat="1" applyFont="1" applyFill="1" applyBorder="1" applyAlignment="1" applyProtection="1">
      <alignment horizontal="center" vertical="center"/>
      <protection hidden="1"/>
    </xf>
    <xf numFmtId="2" fontId="19" fillId="2" borderId="21" xfId="0" applyNumberFormat="1" applyFont="1" applyFill="1" applyBorder="1" applyAlignment="1" applyProtection="1">
      <alignment horizontal="center" vertical="center"/>
      <protection hidden="1"/>
    </xf>
    <xf numFmtId="2" fontId="19" fillId="2" borderId="25" xfId="0" applyNumberFormat="1" applyFont="1" applyFill="1" applyBorder="1" applyAlignment="1" applyProtection="1">
      <alignment horizontal="center" vertical="center"/>
      <protection hidden="1"/>
    </xf>
    <xf numFmtId="2" fontId="19" fillId="2" borderId="16" xfId="0" applyNumberFormat="1" applyFont="1" applyFill="1" applyBorder="1" applyAlignment="1" applyProtection="1">
      <alignment horizontal="center" vertical="center"/>
      <protection hidden="1"/>
    </xf>
    <xf numFmtId="2" fontId="19" fillId="2" borderId="17" xfId="0" applyNumberFormat="1" applyFont="1" applyFill="1" applyBorder="1" applyAlignment="1" applyProtection="1">
      <alignment horizontal="center" vertical="center"/>
      <protection hidden="1"/>
    </xf>
    <xf numFmtId="0" fontId="22" fillId="9" borderId="28" xfId="0" applyFont="1" applyFill="1" applyBorder="1" applyAlignment="1" applyProtection="1">
      <alignment horizontal="center" vertical="center"/>
      <protection hidden="1"/>
    </xf>
    <xf numFmtId="0" fontId="22" fillId="9" borderId="29" xfId="0" applyFont="1" applyFill="1" applyBorder="1" applyAlignment="1" applyProtection="1">
      <alignment horizontal="center" vertical="center"/>
      <protection hidden="1"/>
    </xf>
    <xf numFmtId="0" fontId="22" fillId="9" borderId="30" xfId="0" applyFont="1" applyFill="1" applyBorder="1" applyAlignment="1" applyProtection="1">
      <alignment horizontal="center" vertical="center"/>
      <protection hidden="1"/>
    </xf>
    <xf numFmtId="0" fontId="1" fillId="3" borderId="34" xfId="0" applyFont="1" applyFill="1" applyBorder="1" applyAlignment="1" applyProtection="1">
      <alignment horizontal="center"/>
      <protection locked="0"/>
    </xf>
    <xf numFmtId="2" fontId="17" fillId="5" borderId="3" xfId="0" applyNumberFormat="1" applyFont="1" applyFill="1" applyBorder="1" applyAlignment="1" applyProtection="1">
      <alignment horizontal="center" vertical="center"/>
      <protection locked="0"/>
    </xf>
    <xf numFmtId="2" fontId="17" fillId="5" borderId="11" xfId="0" applyNumberFormat="1" applyFont="1" applyFill="1" applyBorder="1" applyAlignment="1" applyProtection="1">
      <alignment horizontal="center" vertical="center"/>
      <protection locked="0"/>
    </xf>
    <xf numFmtId="2" fontId="17" fillId="5" borderId="8" xfId="0" applyNumberFormat="1" applyFont="1" applyFill="1" applyBorder="1" applyAlignment="1" applyProtection="1">
      <alignment horizontal="center" vertical="center"/>
      <protection locked="0"/>
    </xf>
    <xf numFmtId="2" fontId="1" fillId="8" borderId="3" xfId="0" applyNumberFormat="1" applyFont="1" applyFill="1" applyBorder="1" applyAlignment="1" applyProtection="1">
      <alignment horizontal="center" vertical="center"/>
      <protection locked="0"/>
    </xf>
    <xf numFmtId="2" fontId="1" fillId="8" borderId="11" xfId="0" applyNumberFormat="1" applyFont="1" applyFill="1" applyBorder="1" applyAlignment="1" applyProtection="1">
      <alignment horizontal="center" vertical="center"/>
      <protection locked="0"/>
    </xf>
    <xf numFmtId="2" fontId="1" fillId="8" borderId="8" xfId="0" applyNumberFormat="1" applyFont="1" applyFill="1" applyBorder="1" applyAlignment="1" applyProtection="1">
      <alignment horizontal="center" vertical="center"/>
      <protection locked="0"/>
    </xf>
    <xf numFmtId="2" fontId="47" fillId="8" borderId="16" xfId="0" applyNumberFormat="1" applyFont="1" applyFill="1" applyBorder="1" applyAlignment="1" applyProtection="1">
      <alignment horizontal="right" vertical="center" indent="1"/>
      <protection hidden="1"/>
    </xf>
    <xf numFmtId="2" fontId="47" fillId="8" borderId="17" xfId="0" applyNumberFormat="1" applyFont="1" applyFill="1" applyBorder="1" applyAlignment="1" applyProtection="1">
      <alignment horizontal="right" vertical="center" indent="1"/>
      <protection hidden="1"/>
    </xf>
    <xf numFmtId="2" fontId="47" fillId="8" borderId="18" xfId="0" applyNumberFormat="1" applyFont="1" applyFill="1" applyBorder="1" applyAlignment="1" applyProtection="1">
      <alignment horizontal="right" vertical="center" indent="1"/>
      <protection hidden="1"/>
    </xf>
    <xf numFmtId="2" fontId="47" fillId="8" borderId="22" xfId="0" applyNumberFormat="1" applyFont="1" applyFill="1" applyBorder="1" applyAlignment="1" applyProtection="1">
      <alignment horizontal="right" vertical="center" indent="1"/>
      <protection hidden="1"/>
    </xf>
    <xf numFmtId="2" fontId="47" fillId="8" borderId="120" xfId="0" applyNumberFormat="1" applyFont="1" applyFill="1" applyBorder="1" applyAlignment="1" applyProtection="1">
      <alignment horizontal="right" vertical="center" indent="1"/>
      <protection hidden="1"/>
    </xf>
    <xf numFmtId="2" fontId="47" fillId="8" borderId="122" xfId="0" applyNumberFormat="1" applyFont="1" applyFill="1" applyBorder="1" applyAlignment="1" applyProtection="1">
      <alignment horizontal="right" vertical="center" indent="1"/>
      <protection hidden="1"/>
    </xf>
    <xf numFmtId="0" fontId="22" fillId="9" borderId="3" xfId="0" applyFont="1" applyFill="1" applyBorder="1" applyAlignment="1" applyProtection="1">
      <alignment horizontal="center" vertical="center"/>
      <protection hidden="1"/>
    </xf>
    <xf numFmtId="0" fontId="3" fillId="20" borderId="120" xfId="0" applyFont="1" applyFill="1" applyBorder="1" applyAlignment="1" applyProtection="1">
      <alignment horizontal="center"/>
      <protection locked="0"/>
    </xf>
    <xf numFmtId="0" fontId="3" fillId="20" borderId="123" xfId="0" applyFont="1" applyFill="1" applyBorder="1" applyAlignment="1" applyProtection="1">
      <alignment horizontal="center"/>
      <protection locked="0"/>
    </xf>
    <xf numFmtId="0" fontId="24" fillId="10" borderId="19" xfId="0" applyFont="1" applyFill="1" applyBorder="1" applyAlignment="1" applyProtection="1">
      <alignment horizontal="center" vertical="center" wrapText="1"/>
      <protection locked="0"/>
    </xf>
    <xf numFmtId="0" fontId="24" fillId="10" borderId="5" xfId="0" applyFont="1" applyFill="1" applyBorder="1" applyAlignment="1" applyProtection="1">
      <alignment horizontal="center" vertical="center" wrapText="1"/>
      <protection locked="0"/>
    </xf>
    <xf numFmtId="1" fontId="47" fillId="8" borderId="11" xfId="0" applyNumberFormat="1" applyFont="1" applyFill="1" applyBorder="1" applyAlignment="1" applyProtection="1">
      <alignment horizontal="center" vertical="center"/>
      <protection hidden="1"/>
    </xf>
    <xf numFmtId="1" fontId="47" fillId="8" borderId="10" xfId="0" applyNumberFormat="1" applyFont="1" applyFill="1" applyBorder="1" applyAlignment="1" applyProtection="1">
      <alignment horizontal="center" vertical="center"/>
      <protection hidden="1"/>
    </xf>
    <xf numFmtId="1" fontId="47" fillId="8" borderId="8" xfId="0" applyNumberFormat="1" applyFont="1" applyFill="1" applyBorder="1" applyAlignment="1" applyProtection="1">
      <alignment horizontal="center" vertical="center"/>
      <protection hidden="1"/>
    </xf>
    <xf numFmtId="1" fontId="47" fillId="8" borderId="9" xfId="0" applyNumberFormat="1" applyFont="1" applyFill="1" applyBorder="1" applyAlignment="1" applyProtection="1">
      <alignment horizontal="center" vertical="center"/>
      <protection hidden="1"/>
    </xf>
    <xf numFmtId="0" fontId="25" fillId="3" borderId="6" xfId="0" applyFont="1" applyFill="1" applyBorder="1" applyAlignment="1" applyProtection="1">
      <alignment horizontal="center" vertical="center"/>
      <protection locked="0"/>
    </xf>
    <xf numFmtId="2" fontId="58" fillId="2" borderId="33" xfId="0" applyNumberFormat="1" applyFont="1" applyFill="1" applyBorder="1" applyAlignment="1" applyProtection="1">
      <alignment horizontal="center" vertical="center" wrapText="1"/>
      <protection hidden="1"/>
    </xf>
    <xf numFmtId="2" fontId="58" fillId="2" borderId="12" xfId="0" applyNumberFormat="1" applyFont="1" applyFill="1" applyBorder="1" applyAlignment="1" applyProtection="1">
      <alignment horizontal="center" vertical="center" wrapText="1"/>
      <protection hidden="1"/>
    </xf>
    <xf numFmtId="2" fontId="58" fillId="2" borderId="19" xfId="0" applyNumberFormat="1" applyFont="1" applyFill="1" applyBorder="1" applyAlignment="1" applyProtection="1">
      <alignment horizontal="center" vertical="center" wrapText="1"/>
      <protection hidden="1"/>
    </xf>
    <xf numFmtId="2" fontId="58" fillId="2" borderId="5" xfId="0" applyNumberFormat="1" applyFont="1" applyFill="1" applyBorder="1" applyAlignment="1" applyProtection="1">
      <alignment horizontal="center" vertical="center" wrapText="1"/>
      <protection hidden="1"/>
    </xf>
    <xf numFmtId="1" fontId="9" fillId="9" borderId="33" xfId="0" applyNumberFormat="1" applyFont="1" applyFill="1" applyBorder="1" applyAlignment="1" applyProtection="1">
      <alignment horizontal="center" vertical="center"/>
      <protection locked="0"/>
    </xf>
    <xf numFmtId="0" fontId="9" fillId="9" borderId="12" xfId="0" applyFont="1" applyFill="1" applyBorder="1" applyAlignment="1" applyProtection="1">
      <alignment horizontal="center" vertical="center"/>
      <protection locked="0"/>
    </xf>
    <xf numFmtId="0" fontId="9" fillId="9" borderId="21" xfId="0" applyFont="1" applyFill="1" applyBorder="1" applyAlignment="1" applyProtection="1">
      <alignment horizontal="center" vertical="center"/>
      <protection locked="0"/>
    </xf>
    <xf numFmtId="0" fontId="9" fillId="9" borderId="13" xfId="0" applyFont="1" applyFill="1" applyBorder="1" applyAlignment="1" applyProtection="1">
      <alignment horizontal="center" vertical="center"/>
      <protection locked="0"/>
    </xf>
    <xf numFmtId="1" fontId="46" fillId="20" borderId="41" xfId="0" applyNumberFormat="1" applyFont="1" applyFill="1" applyBorder="1" applyAlignment="1" applyProtection="1">
      <alignment horizontal="center" vertical="center"/>
      <protection hidden="1"/>
    </xf>
    <xf numFmtId="1" fontId="46" fillId="20" borderId="42" xfId="0" applyNumberFormat="1" applyFont="1" applyFill="1" applyBorder="1" applyAlignment="1" applyProtection="1">
      <alignment horizontal="center" vertical="center"/>
      <protection hidden="1"/>
    </xf>
    <xf numFmtId="1" fontId="46" fillId="20" borderId="43" xfId="0" applyNumberFormat="1" applyFont="1" applyFill="1" applyBorder="1" applyAlignment="1" applyProtection="1">
      <alignment horizontal="center" vertical="center"/>
      <protection hidden="1"/>
    </xf>
    <xf numFmtId="1" fontId="46" fillId="20" borderId="44" xfId="0" applyNumberFormat="1" applyFont="1" applyFill="1" applyBorder="1" applyAlignment="1" applyProtection="1">
      <alignment horizontal="center" vertical="center"/>
      <protection hidden="1"/>
    </xf>
    <xf numFmtId="1" fontId="31" fillId="2" borderId="41" xfId="0" applyNumberFormat="1" applyFont="1" applyFill="1" applyBorder="1" applyAlignment="1" applyProtection="1">
      <alignment horizontal="center" vertical="center"/>
      <protection locked="0"/>
    </xf>
    <xf numFmtId="1" fontId="31" fillId="2" borderId="42" xfId="0" applyNumberFormat="1" applyFont="1" applyFill="1" applyBorder="1" applyAlignment="1" applyProtection="1">
      <alignment horizontal="center" vertical="center"/>
      <protection locked="0"/>
    </xf>
    <xf numFmtId="1" fontId="31" fillId="2" borderId="43" xfId="0" applyNumberFormat="1" applyFont="1" applyFill="1" applyBorder="1" applyAlignment="1" applyProtection="1">
      <alignment horizontal="center" vertical="center"/>
      <protection locked="0"/>
    </xf>
    <xf numFmtId="1" fontId="31" fillId="2" borderId="44" xfId="0" applyNumberFormat="1" applyFont="1" applyFill="1" applyBorder="1" applyAlignment="1" applyProtection="1">
      <alignment horizontal="center" vertical="center"/>
      <protection locked="0"/>
    </xf>
    <xf numFmtId="0" fontId="22" fillId="9" borderId="11" xfId="0" applyFont="1" applyFill="1" applyBorder="1" applyAlignment="1" applyProtection="1">
      <alignment horizontal="center" vertical="center"/>
      <protection hidden="1"/>
    </xf>
    <xf numFmtId="0" fontId="22" fillId="9" borderId="5" xfId="0" applyFont="1" applyFill="1" applyBorder="1" applyAlignment="1" applyProtection="1">
      <alignment horizontal="center" vertical="center"/>
      <protection hidden="1"/>
    </xf>
    <xf numFmtId="0" fontId="22" fillId="9" borderId="10" xfId="0" applyFont="1" applyFill="1" applyBorder="1" applyAlignment="1" applyProtection="1">
      <alignment horizontal="center" vertical="center"/>
      <protection hidden="1"/>
    </xf>
    <xf numFmtId="2" fontId="28" fillId="5" borderId="16" xfId="0" applyNumberFormat="1" applyFont="1" applyFill="1" applyBorder="1" applyAlignment="1" applyProtection="1">
      <alignment horizontal="center" vertical="center" wrapText="1"/>
      <protection hidden="1"/>
    </xf>
    <xf numFmtId="2" fontId="28" fillId="5" borderId="17" xfId="0" applyNumberFormat="1" applyFont="1" applyFill="1" applyBorder="1" applyAlignment="1" applyProtection="1">
      <alignment horizontal="center" vertical="center" wrapText="1"/>
      <protection hidden="1"/>
    </xf>
    <xf numFmtId="2" fontId="28" fillId="5" borderId="18" xfId="0" applyNumberFormat="1" applyFont="1" applyFill="1" applyBorder="1" applyAlignment="1" applyProtection="1">
      <alignment horizontal="center" vertical="center" wrapText="1"/>
      <protection hidden="1"/>
    </xf>
    <xf numFmtId="2" fontId="28" fillId="5" borderId="22" xfId="0" applyNumberFormat="1" applyFont="1" applyFill="1" applyBorder="1" applyAlignment="1" applyProtection="1">
      <alignment horizontal="center" vertical="center" wrapText="1"/>
      <protection hidden="1"/>
    </xf>
    <xf numFmtId="2" fontId="28" fillId="5" borderId="120" xfId="0" applyNumberFormat="1" applyFont="1" applyFill="1" applyBorder="1" applyAlignment="1" applyProtection="1">
      <alignment horizontal="center" vertical="center" wrapText="1"/>
      <protection hidden="1"/>
    </xf>
    <xf numFmtId="2" fontId="28" fillId="5" borderId="122" xfId="0" applyNumberFormat="1" applyFont="1" applyFill="1" applyBorder="1" applyAlignment="1" applyProtection="1">
      <alignment horizontal="center" vertical="center" wrapText="1"/>
      <protection hidden="1"/>
    </xf>
    <xf numFmtId="0" fontId="24" fillId="20" borderId="18" xfId="0" applyFont="1" applyFill="1" applyBorder="1" applyAlignment="1" applyProtection="1">
      <alignment horizontal="center" vertical="center" wrapText="1"/>
      <protection hidden="1"/>
    </xf>
    <xf numFmtId="0" fontId="24" fillId="20" borderId="122" xfId="0" applyFont="1" applyFill="1" applyBorder="1" applyAlignment="1" applyProtection="1">
      <alignment horizontal="center" vertical="center" wrapText="1"/>
      <protection hidden="1"/>
    </xf>
    <xf numFmtId="2" fontId="17" fillId="5" borderId="16" xfId="0" applyNumberFormat="1" applyFont="1" applyFill="1" applyBorder="1" applyAlignment="1" applyProtection="1">
      <alignment horizontal="center" vertical="center" wrapText="1"/>
      <protection hidden="1"/>
    </xf>
    <xf numFmtId="2" fontId="17" fillId="5" borderId="17" xfId="0" applyNumberFormat="1" applyFont="1" applyFill="1" applyBorder="1" applyAlignment="1" applyProtection="1">
      <alignment horizontal="center" vertical="center" wrapText="1"/>
      <protection hidden="1"/>
    </xf>
    <xf numFmtId="2" fontId="17" fillId="5" borderId="18" xfId="0" applyNumberFormat="1" applyFont="1" applyFill="1" applyBorder="1" applyAlignment="1" applyProtection="1">
      <alignment horizontal="center" vertical="center" wrapText="1"/>
      <protection hidden="1"/>
    </xf>
    <xf numFmtId="2" fontId="17" fillId="5" borderId="22" xfId="0" applyNumberFormat="1" applyFont="1" applyFill="1" applyBorder="1" applyAlignment="1" applyProtection="1">
      <alignment horizontal="center" vertical="center" wrapText="1"/>
      <protection hidden="1"/>
    </xf>
    <xf numFmtId="2" fontId="17" fillId="5" borderId="120" xfId="0" applyNumberFormat="1" applyFont="1" applyFill="1" applyBorder="1" applyAlignment="1" applyProtection="1">
      <alignment horizontal="center" vertical="center" wrapText="1"/>
      <protection hidden="1"/>
    </xf>
    <xf numFmtId="2" fontId="17" fillId="5" borderId="5" xfId="0" applyNumberFormat="1" applyFont="1" applyFill="1" applyBorder="1" applyAlignment="1" applyProtection="1">
      <alignment horizontal="center" vertical="center" wrapText="1"/>
      <protection hidden="1"/>
    </xf>
    <xf numFmtId="2" fontId="17" fillId="5" borderId="20" xfId="0" applyNumberFormat="1" applyFont="1" applyFill="1" applyBorder="1" applyAlignment="1" applyProtection="1">
      <alignment horizontal="center" vertical="center" wrapText="1"/>
      <protection hidden="1"/>
    </xf>
    <xf numFmtId="2" fontId="24" fillId="20" borderId="16" xfId="0" applyNumberFormat="1" applyFont="1" applyFill="1" applyBorder="1" applyAlignment="1" applyProtection="1">
      <alignment horizontal="center" vertical="center" wrapText="1"/>
      <protection hidden="1"/>
    </xf>
    <xf numFmtId="0" fontId="33" fillId="7" borderId="17" xfId="0" applyFont="1" applyFill="1" applyBorder="1" applyAlignment="1" applyProtection="1">
      <alignment horizontal="left" vertical="center" indent="1"/>
      <protection locked="0"/>
    </xf>
    <xf numFmtId="0" fontId="33" fillId="7" borderId="18" xfId="0" applyFont="1" applyFill="1" applyBorder="1" applyAlignment="1" applyProtection="1">
      <alignment horizontal="left" vertical="center" indent="1"/>
      <protection locked="0"/>
    </xf>
    <xf numFmtId="0" fontId="33" fillId="7" borderId="5" xfId="0" applyFont="1" applyFill="1" applyBorder="1" applyAlignment="1" applyProtection="1">
      <alignment horizontal="left" vertical="center" indent="1"/>
      <protection locked="0"/>
    </xf>
    <xf numFmtId="0" fontId="33" fillId="7" borderId="20" xfId="0" applyFont="1" applyFill="1" applyBorder="1" applyAlignment="1" applyProtection="1">
      <alignment horizontal="left" vertical="center" indent="1"/>
      <protection locked="0"/>
    </xf>
    <xf numFmtId="2" fontId="45" fillId="21" borderId="46" xfId="0" applyNumberFormat="1" applyFont="1" applyFill="1" applyBorder="1" applyAlignment="1" applyProtection="1">
      <alignment horizontal="center" vertical="center"/>
      <protection hidden="1"/>
    </xf>
    <xf numFmtId="2" fontId="45" fillId="21" borderId="47" xfId="0" applyNumberFormat="1" applyFont="1" applyFill="1" applyBorder="1" applyAlignment="1" applyProtection="1">
      <alignment horizontal="center" vertical="center"/>
      <protection hidden="1"/>
    </xf>
    <xf numFmtId="2" fontId="45" fillId="21" borderId="48" xfId="0" applyNumberFormat="1" applyFont="1" applyFill="1" applyBorder="1" applyAlignment="1" applyProtection="1">
      <alignment horizontal="center" vertical="center"/>
      <protection hidden="1"/>
    </xf>
    <xf numFmtId="2" fontId="45" fillId="21" borderId="69" xfId="0" applyNumberFormat="1" applyFont="1" applyFill="1" applyBorder="1" applyAlignment="1" applyProtection="1">
      <alignment horizontal="center" vertical="center"/>
      <protection hidden="1"/>
    </xf>
    <xf numFmtId="2" fontId="45" fillId="21" borderId="5" xfId="0" applyNumberFormat="1" applyFont="1" applyFill="1" applyBorder="1" applyAlignment="1" applyProtection="1">
      <alignment horizontal="center" vertical="center"/>
      <protection hidden="1"/>
    </xf>
    <xf numFmtId="2" fontId="45" fillId="21" borderId="10" xfId="0" applyNumberFormat="1" applyFont="1" applyFill="1" applyBorder="1" applyAlignment="1" applyProtection="1">
      <alignment horizontal="center" vertical="center"/>
      <protection hidden="1"/>
    </xf>
    <xf numFmtId="1" fontId="45" fillId="21" borderId="49" xfId="0" applyNumberFormat="1" applyFont="1" applyFill="1" applyBorder="1" applyAlignment="1" applyProtection="1">
      <alignment horizontal="center" vertical="center"/>
      <protection hidden="1"/>
    </xf>
    <xf numFmtId="1" fontId="45" fillId="21" borderId="47" xfId="0" applyNumberFormat="1" applyFont="1" applyFill="1" applyBorder="1" applyAlignment="1" applyProtection="1">
      <alignment horizontal="center" vertical="center"/>
      <protection hidden="1"/>
    </xf>
    <xf numFmtId="1" fontId="45" fillId="21" borderId="48" xfId="0" applyNumberFormat="1" applyFont="1" applyFill="1" applyBorder="1" applyAlignment="1" applyProtection="1">
      <alignment horizontal="center" vertical="center"/>
      <protection hidden="1"/>
    </xf>
    <xf numFmtId="1" fontId="45" fillId="21" borderId="11" xfId="0" applyNumberFormat="1" applyFont="1" applyFill="1" applyBorder="1" applyAlignment="1" applyProtection="1">
      <alignment horizontal="center" vertical="center"/>
      <protection hidden="1"/>
    </xf>
    <xf numFmtId="1" fontId="45" fillId="21" borderId="5" xfId="0" applyNumberFormat="1" applyFont="1" applyFill="1" applyBorder="1" applyAlignment="1" applyProtection="1">
      <alignment horizontal="center" vertical="center"/>
      <protection hidden="1"/>
    </xf>
    <xf numFmtId="1" fontId="45" fillId="21" borderId="10" xfId="0" applyNumberFormat="1" applyFont="1" applyFill="1" applyBorder="1" applyAlignment="1" applyProtection="1">
      <alignment horizontal="center" vertical="center"/>
      <protection hidden="1"/>
    </xf>
    <xf numFmtId="1" fontId="45" fillId="21" borderId="50" xfId="0" applyNumberFormat="1" applyFont="1" applyFill="1" applyBorder="1" applyAlignment="1" applyProtection="1">
      <alignment horizontal="center" vertical="center"/>
      <protection hidden="1"/>
    </xf>
    <xf numFmtId="1" fontId="45" fillId="21" borderId="75" xfId="0" applyNumberFormat="1" applyFont="1" applyFill="1" applyBorder="1" applyAlignment="1" applyProtection="1">
      <alignment horizontal="center" vertical="center"/>
      <protection hidden="1"/>
    </xf>
    <xf numFmtId="0" fontId="91" fillId="20" borderId="15" xfId="0" applyFont="1" applyFill="1" applyBorder="1" applyAlignment="1" applyProtection="1">
      <alignment horizontal="center" vertical="center"/>
      <protection hidden="1"/>
    </xf>
    <xf numFmtId="2" fontId="22" fillId="9" borderId="12" xfId="0" applyNumberFormat="1" applyFont="1" applyFill="1" applyBorder="1" applyAlignment="1" applyProtection="1">
      <alignment horizontal="center" vertical="center"/>
      <protection hidden="1"/>
    </xf>
    <xf numFmtId="2" fontId="22" fillId="9" borderId="7" xfId="0" applyNumberFormat="1" applyFont="1" applyFill="1" applyBorder="1" applyAlignment="1" applyProtection="1">
      <alignment horizontal="center" vertical="center"/>
      <protection hidden="1"/>
    </xf>
    <xf numFmtId="2" fontId="22" fillId="9" borderId="8" xfId="0" applyNumberFormat="1" applyFont="1" applyFill="1" applyBorder="1" applyAlignment="1" applyProtection="1">
      <alignment horizontal="center" vertical="center"/>
      <protection hidden="1"/>
    </xf>
    <xf numFmtId="2" fontId="22" fillId="9" borderId="13" xfId="0" applyNumberFormat="1" applyFont="1" applyFill="1" applyBorder="1" applyAlignment="1" applyProtection="1">
      <alignment horizontal="center" vertical="center"/>
      <protection hidden="1"/>
    </xf>
    <xf numFmtId="2" fontId="22" fillId="9" borderId="9" xfId="0" applyNumberFormat="1" applyFont="1" applyFill="1" applyBorder="1" applyAlignment="1" applyProtection="1">
      <alignment horizontal="center" vertical="center"/>
      <protection hidden="1"/>
    </xf>
    <xf numFmtId="0" fontId="47" fillId="9" borderId="3" xfId="0" applyFont="1" applyFill="1" applyBorder="1" applyAlignment="1" applyProtection="1">
      <alignment horizontal="center" vertical="center"/>
      <protection hidden="1"/>
    </xf>
    <xf numFmtId="0" fontId="47" fillId="9" borderId="12" xfId="0" applyFont="1" applyFill="1" applyBorder="1" applyAlignment="1" applyProtection="1">
      <alignment horizontal="center" vertical="center"/>
      <protection hidden="1"/>
    </xf>
    <xf numFmtId="0" fontId="47" fillId="9" borderId="8" xfId="0" applyFont="1" applyFill="1" applyBorder="1" applyAlignment="1" applyProtection="1">
      <alignment horizontal="center" vertical="center"/>
      <protection hidden="1"/>
    </xf>
    <xf numFmtId="0" fontId="47" fillId="9" borderId="13" xfId="0" applyFont="1" applyFill="1" applyBorder="1" applyAlignment="1" applyProtection="1">
      <alignment horizontal="center" vertical="center"/>
      <protection hidden="1"/>
    </xf>
    <xf numFmtId="0" fontId="8" fillId="21" borderId="16" xfId="0" applyFont="1" applyFill="1" applyBorder="1" applyAlignment="1" applyProtection="1">
      <alignment horizontal="center" vertical="center"/>
      <protection hidden="1"/>
    </xf>
    <xf numFmtId="0" fontId="8" fillId="21" borderId="17" xfId="0" applyFont="1" applyFill="1" applyBorder="1" applyAlignment="1" applyProtection="1">
      <alignment horizontal="center" vertical="center"/>
      <protection hidden="1"/>
    </xf>
    <xf numFmtId="0" fontId="8" fillId="21" borderId="19" xfId="0" applyFont="1" applyFill="1" applyBorder="1" applyAlignment="1" applyProtection="1">
      <alignment horizontal="center" vertical="center"/>
      <protection hidden="1"/>
    </xf>
    <xf numFmtId="0" fontId="8" fillId="21" borderId="5" xfId="0" applyFont="1" applyFill="1" applyBorder="1" applyAlignment="1" applyProtection="1">
      <alignment horizontal="center" vertical="center"/>
      <protection hidden="1"/>
    </xf>
    <xf numFmtId="0" fontId="8" fillId="21" borderId="22" xfId="0" applyFont="1" applyFill="1" applyBorder="1" applyAlignment="1" applyProtection="1">
      <alignment horizontal="center" vertical="center"/>
      <protection hidden="1"/>
    </xf>
    <xf numFmtId="0" fontId="8" fillId="21" borderId="120" xfId="0" applyFont="1" applyFill="1" applyBorder="1" applyAlignment="1" applyProtection="1">
      <alignment horizontal="center" vertical="center"/>
      <protection hidden="1"/>
    </xf>
    <xf numFmtId="1" fontId="47" fillId="8" borderId="15" xfId="0" applyNumberFormat="1" applyFont="1" applyFill="1" applyBorder="1" applyAlignment="1" applyProtection="1">
      <alignment horizontal="center" vertical="center"/>
      <protection hidden="1"/>
    </xf>
    <xf numFmtId="1" fontId="22" fillId="3" borderId="3" xfId="0" applyNumberFormat="1" applyFont="1" applyFill="1" applyBorder="1" applyAlignment="1" applyProtection="1">
      <alignment horizontal="center" vertical="center"/>
      <protection hidden="1"/>
    </xf>
    <xf numFmtId="0" fontId="22" fillId="3" borderId="12" xfId="0" applyFont="1" applyFill="1" applyBorder="1" applyAlignment="1" applyProtection="1">
      <alignment horizontal="center" vertical="center"/>
      <protection hidden="1"/>
    </xf>
    <xf numFmtId="0" fontId="22" fillId="3" borderId="7" xfId="0" applyFont="1" applyFill="1" applyBorder="1" applyAlignment="1" applyProtection="1">
      <alignment horizontal="center" vertical="center"/>
      <protection hidden="1"/>
    </xf>
    <xf numFmtId="0" fontId="22" fillId="3" borderId="8" xfId="0" applyFont="1" applyFill="1" applyBorder="1" applyAlignment="1" applyProtection="1">
      <alignment horizontal="center" vertical="center"/>
      <protection hidden="1"/>
    </xf>
    <xf numFmtId="0" fontId="22" fillId="3" borderId="13" xfId="0" applyFont="1" applyFill="1" applyBorder="1" applyAlignment="1" applyProtection="1">
      <alignment horizontal="center" vertical="center"/>
      <protection hidden="1"/>
    </xf>
    <xf numFmtId="0" fontId="22" fillId="3" borderId="9" xfId="0" applyFont="1" applyFill="1" applyBorder="1" applyAlignment="1" applyProtection="1">
      <alignment horizontal="center" vertical="center"/>
      <protection hidden="1"/>
    </xf>
    <xf numFmtId="0" fontId="34" fillId="20" borderId="16" xfId="0" applyFont="1" applyFill="1" applyBorder="1" applyAlignment="1" applyProtection="1">
      <alignment horizontal="center" vertical="center"/>
      <protection hidden="1"/>
    </xf>
    <xf numFmtId="0" fontId="34" fillId="20" borderId="17" xfId="0" applyFont="1" applyFill="1" applyBorder="1" applyAlignment="1" applyProtection="1">
      <alignment horizontal="center" vertical="center"/>
      <protection hidden="1"/>
    </xf>
    <xf numFmtId="0" fontId="34" fillId="20" borderId="18" xfId="0" applyFont="1" applyFill="1" applyBorder="1" applyAlignment="1" applyProtection="1">
      <alignment horizontal="center" vertical="center"/>
      <protection hidden="1"/>
    </xf>
    <xf numFmtId="0" fontId="34" fillId="20" borderId="19" xfId="0" applyFont="1" applyFill="1" applyBorder="1" applyAlignment="1" applyProtection="1">
      <alignment horizontal="center" vertical="center"/>
      <protection hidden="1"/>
    </xf>
    <xf numFmtId="0" fontId="34" fillId="20" borderId="5" xfId="0" applyFont="1" applyFill="1" applyBorder="1" applyAlignment="1" applyProtection="1">
      <alignment horizontal="center" vertical="center"/>
      <protection hidden="1"/>
    </xf>
    <xf numFmtId="0" fontId="34" fillId="20" borderId="20" xfId="0" applyFont="1" applyFill="1" applyBorder="1" applyAlignment="1" applyProtection="1">
      <alignment horizontal="center" vertical="center"/>
      <protection hidden="1"/>
    </xf>
    <xf numFmtId="0" fontId="1" fillId="3" borderId="13" xfId="0" applyFont="1" applyFill="1" applyBorder="1" applyAlignment="1" applyProtection="1">
      <alignment horizontal="center"/>
      <protection locked="0"/>
    </xf>
    <xf numFmtId="2" fontId="47" fillId="8" borderId="1" xfId="0" applyNumberFormat="1" applyFont="1" applyFill="1" applyBorder="1" applyAlignment="1" applyProtection="1">
      <alignment horizontal="center" vertical="center" indent="1"/>
      <protection hidden="1"/>
    </xf>
    <xf numFmtId="2" fontId="47" fillId="8" borderId="4" xfId="0" applyNumberFormat="1" applyFont="1" applyFill="1" applyBorder="1" applyAlignment="1" applyProtection="1">
      <alignment horizontal="center" vertical="center" indent="1"/>
      <protection hidden="1"/>
    </xf>
    <xf numFmtId="0" fontId="22" fillId="9" borderId="6" xfId="0" applyFont="1" applyFill="1" applyBorder="1" applyAlignment="1" applyProtection="1">
      <alignment horizontal="center" vertical="center"/>
      <protection hidden="1"/>
    </xf>
    <xf numFmtId="2" fontId="22" fillId="9" borderId="2" xfId="0" applyNumberFormat="1" applyFont="1" applyFill="1" applyBorder="1" applyAlignment="1" applyProtection="1">
      <alignment horizontal="center" vertical="center"/>
      <protection hidden="1"/>
    </xf>
    <xf numFmtId="0" fontId="49" fillId="3" borderId="3" xfId="0" applyFont="1" applyFill="1" applyBorder="1" applyAlignment="1" applyProtection="1">
      <alignment horizontal="center" vertical="center"/>
      <protection hidden="1"/>
    </xf>
    <xf numFmtId="0" fontId="49" fillId="3" borderId="12" xfId="0" applyFont="1" applyFill="1" applyBorder="1" applyAlignment="1" applyProtection="1">
      <alignment horizontal="center" vertical="center"/>
      <protection hidden="1"/>
    </xf>
    <xf numFmtId="0" fontId="49" fillId="3" borderId="7" xfId="0" applyFont="1" applyFill="1" applyBorder="1" applyAlignment="1" applyProtection="1">
      <alignment horizontal="center" vertical="center"/>
      <protection hidden="1"/>
    </xf>
    <xf numFmtId="0" fontId="49" fillId="3" borderId="11" xfId="0" applyFont="1" applyFill="1" applyBorder="1" applyAlignment="1" applyProtection="1">
      <alignment horizontal="center" vertical="center"/>
      <protection hidden="1"/>
    </xf>
    <xf numFmtId="0" fontId="49" fillId="3" borderId="5" xfId="0" applyFont="1" applyFill="1" applyBorder="1" applyAlignment="1" applyProtection="1">
      <alignment horizontal="center" vertical="center"/>
      <protection hidden="1"/>
    </xf>
    <xf numFmtId="0" fontId="49" fillId="3" borderId="10" xfId="0" applyFont="1" applyFill="1" applyBorder="1" applyAlignment="1" applyProtection="1">
      <alignment horizontal="center" vertical="center"/>
      <protection hidden="1"/>
    </xf>
    <xf numFmtId="0" fontId="49" fillId="3" borderId="8" xfId="0" applyFont="1" applyFill="1" applyBorder="1" applyAlignment="1" applyProtection="1">
      <alignment horizontal="center" vertical="center"/>
      <protection hidden="1"/>
    </xf>
    <xf numFmtId="0" fontId="49" fillId="3" borderId="13" xfId="0" applyFont="1" applyFill="1" applyBorder="1" applyAlignment="1" applyProtection="1">
      <alignment horizontal="center" vertical="center"/>
      <protection hidden="1"/>
    </xf>
    <xf numFmtId="0" fontId="49" fillId="3" borderId="9" xfId="0" applyFont="1" applyFill="1" applyBorder="1" applyAlignment="1" applyProtection="1">
      <alignment horizontal="center" vertical="center"/>
      <protection hidden="1"/>
    </xf>
    <xf numFmtId="1" fontId="48" fillId="2" borderId="20" xfId="0" applyNumberFormat="1" applyFont="1" applyFill="1" applyBorder="1" applyAlignment="1" applyProtection="1">
      <alignment horizontal="center" vertical="center"/>
      <protection hidden="1"/>
    </xf>
    <xf numFmtId="1" fontId="48" fillId="2" borderId="22" xfId="0" applyNumberFormat="1" applyFont="1" applyFill="1" applyBorder="1" applyAlignment="1" applyProtection="1">
      <alignment horizontal="center" vertical="center"/>
      <protection hidden="1"/>
    </xf>
    <xf numFmtId="1" fontId="48" fillId="2" borderId="120" xfId="0" applyNumberFormat="1" applyFont="1" applyFill="1" applyBorder="1" applyAlignment="1" applyProtection="1">
      <alignment horizontal="center" vertical="center"/>
      <protection hidden="1"/>
    </xf>
    <xf numFmtId="1" fontId="48" fillId="2" borderId="122" xfId="0" applyNumberFormat="1" applyFont="1" applyFill="1" applyBorder="1" applyAlignment="1" applyProtection="1">
      <alignment horizontal="center" vertical="center"/>
      <protection hidden="1"/>
    </xf>
    <xf numFmtId="0" fontId="0" fillId="5" borderId="13" xfId="0" applyFill="1" applyBorder="1" applyAlignment="1" applyProtection="1">
      <alignment horizontal="center"/>
      <protection locked="0"/>
    </xf>
    <xf numFmtId="0" fontId="0" fillId="5" borderId="9" xfId="0" applyFill="1" applyBorder="1" applyAlignment="1" applyProtection="1">
      <alignment horizontal="center"/>
      <protection locked="0"/>
    </xf>
    <xf numFmtId="0" fontId="33" fillId="5" borderId="29" xfId="0" applyFont="1" applyFill="1" applyBorder="1" applyAlignment="1" applyProtection="1">
      <alignment horizontal="center" vertical="center"/>
      <protection locked="0"/>
    </xf>
    <xf numFmtId="2" fontId="30" fillId="14" borderId="6" xfId="0" applyNumberFormat="1" applyFont="1" applyFill="1" applyBorder="1" applyAlignment="1" applyProtection="1">
      <alignment horizontal="center" vertical="center"/>
      <protection hidden="1"/>
    </xf>
    <xf numFmtId="1" fontId="30" fillId="14" borderId="6" xfId="0" applyNumberFormat="1" applyFont="1" applyFill="1" applyBorder="1" applyAlignment="1" applyProtection="1">
      <alignment horizontal="center" vertical="center"/>
      <protection hidden="1"/>
    </xf>
    <xf numFmtId="1" fontId="9" fillId="12" borderId="6" xfId="0" applyNumberFormat="1" applyFont="1" applyFill="1" applyBorder="1" applyAlignment="1" applyProtection="1">
      <alignment horizontal="center" vertical="center"/>
      <protection locked="0"/>
    </xf>
    <xf numFmtId="0" fontId="9" fillId="12" borderId="6" xfId="0" applyFont="1" applyFill="1" applyBorder="1" applyAlignment="1" applyProtection="1">
      <alignment horizontal="center" vertical="center"/>
      <protection locked="0"/>
    </xf>
    <xf numFmtId="2" fontId="7" fillId="3" borderId="6" xfId="0" applyNumberFormat="1" applyFont="1" applyFill="1" applyBorder="1" applyAlignment="1" applyProtection="1">
      <alignment horizontal="center" vertical="center"/>
      <protection locked="0"/>
    </xf>
    <xf numFmtId="2" fontId="22" fillId="18" borderId="6" xfId="0" applyNumberFormat="1" applyFont="1" applyFill="1" applyBorder="1" applyAlignment="1" applyProtection="1">
      <alignment horizontal="center" vertical="center"/>
      <protection hidden="1"/>
    </xf>
    <xf numFmtId="2" fontId="22" fillId="18" borderId="2" xfId="0" applyNumberFormat="1" applyFont="1" applyFill="1" applyBorder="1" applyAlignment="1" applyProtection="1">
      <alignment horizontal="center" vertical="center"/>
      <protection hidden="1"/>
    </xf>
    <xf numFmtId="0" fontId="44" fillId="11" borderId="17" xfId="0" applyFont="1" applyFill="1" applyBorder="1" applyAlignment="1" applyProtection="1">
      <alignment horizontal="right" vertical="center" wrapText="1"/>
      <protection locked="0"/>
    </xf>
    <xf numFmtId="0" fontId="44" fillId="11" borderId="5" xfId="0" applyFont="1" applyFill="1" applyBorder="1" applyAlignment="1" applyProtection="1">
      <alignment horizontal="right" vertical="center" wrapText="1"/>
      <protection locked="0"/>
    </xf>
    <xf numFmtId="0" fontId="44" fillId="11" borderId="120" xfId="0" applyFont="1" applyFill="1" applyBorder="1" applyAlignment="1" applyProtection="1">
      <alignment horizontal="right" vertical="center" wrapText="1"/>
      <protection locked="0"/>
    </xf>
    <xf numFmtId="0" fontId="1" fillId="3" borderId="120" xfId="0" applyFont="1" applyFill="1" applyBorder="1" applyAlignment="1" applyProtection="1">
      <alignment horizontal="center"/>
      <protection locked="0"/>
    </xf>
    <xf numFmtId="2" fontId="88" fillId="14" borderId="6" xfId="0" applyNumberFormat="1" applyFont="1" applyFill="1" applyBorder="1" applyAlignment="1" applyProtection="1">
      <alignment horizontal="center" vertical="center" wrapText="1"/>
      <protection locked="0"/>
    </xf>
    <xf numFmtId="0" fontId="89" fillId="17" borderId="2" xfId="0" applyFont="1" applyFill="1" applyBorder="1" applyAlignment="1" applyProtection="1">
      <alignment horizontal="center" vertical="center"/>
      <protection hidden="1"/>
    </xf>
    <xf numFmtId="0" fontId="89" fillId="17" borderId="4" xfId="0" applyFont="1" applyFill="1" applyBorder="1" applyAlignment="1" applyProtection="1">
      <alignment horizontal="center" vertical="center"/>
      <protection hidden="1"/>
    </xf>
    <xf numFmtId="0" fontId="90" fillId="18" borderId="2" xfId="0" applyFont="1" applyFill="1" applyBorder="1" applyAlignment="1" applyProtection="1">
      <alignment horizontal="center" vertical="center" wrapText="1"/>
      <protection hidden="1"/>
    </xf>
    <xf numFmtId="0" fontId="90" fillId="18" borderId="4" xfId="0" applyFont="1" applyFill="1" applyBorder="1" applyAlignment="1" applyProtection="1">
      <alignment horizontal="center" vertical="center" wrapText="1"/>
      <protection hidden="1"/>
    </xf>
    <xf numFmtId="0" fontId="90" fillId="18" borderId="1" xfId="0" applyFont="1" applyFill="1" applyBorder="1" applyAlignment="1" applyProtection="1">
      <alignment horizontal="center" vertical="center" wrapText="1"/>
      <protection hidden="1"/>
    </xf>
    <xf numFmtId="0" fontId="0" fillId="5" borderId="22" xfId="0" applyFill="1" applyBorder="1" applyAlignment="1" applyProtection="1">
      <alignment horizontal="center"/>
      <protection locked="0"/>
    </xf>
    <xf numFmtId="0" fontId="0" fillId="5" borderId="120" xfId="0" applyFill="1" applyBorder="1" applyAlignment="1" applyProtection="1">
      <alignment horizontal="center"/>
      <protection locked="0"/>
    </xf>
    <xf numFmtId="1" fontId="7" fillId="3" borderId="6" xfId="0" applyNumberFormat="1" applyFont="1" applyFill="1" applyBorder="1" applyAlignment="1" applyProtection="1">
      <alignment horizontal="center" vertical="center"/>
      <protection locked="0"/>
    </xf>
    <xf numFmtId="0" fontId="22" fillId="18" borderId="6" xfId="0" applyFont="1" applyFill="1" applyBorder="1" applyAlignment="1" applyProtection="1">
      <alignment horizontal="center" vertical="center"/>
      <protection hidden="1"/>
    </xf>
    <xf numFmtId="0" fontId="91" fillId="19" borderId="15" xfId="0" applyFont="1" applyFill="1" applyBorder="1" applyAlignment="1" applyProtection="1">
      <alignment horizontal="center" vertical="center"/>
      <protection hidden="1"/>
    </xf>
    <xf numFmtId="0" fontId="22" fillId="18" borderId="28" xfId="0" applyFont="1" applyFill="1" applyBorder="1" applyAlignment="1" applyProtection="1">
      <alignment horizontal="center" vertical="center"/>
      <protection hidden="1"/>
    </xf>
    <xf numFmtId="0" fontId="22" fillId="18" borderId="29" xfId="0" applyFont="1" applyFill="1" applyBorder="1" applyAlignment="1" applyProtection="1">
      <alignment horizontal="center" vertical="center"/>
      <protection hidden="1"/>
    </xf>
    <xf numFmtId="0" fontId="22" fillId="18" borderId="30" xfId="0" applyFont="1" applyFill="1" applyBorder="1" applyAlignment="1" applyProtection="1">
      <alignment horizontal="center" vertical="center"/>
      <protection hidden="1"/>
    </xf>
    <xf numFmtId="0" fontId="22" fillId="18" borderId="15" xfId="0" applyFont="1" applyFill="1" applyBorder="1" applyAlignment="1" applyProtection="1">
      <alignment horizontal="center" vertical="center"/>
      <protection hidden="1"/>
    </xf>
    <xf numFmtId="0" fontId="92" fillId="19" borderId="3" xfId="0" applyFont="1" applyFill="1" applyBorder="1" applyAlignment="1" applyProtection="1">
      <alignment horizontal="center" vertical="center"/>
      <protection locked="0"/>
    </xf>
    <xf numFmtId="0" fontId="92" fillId="19" borderId="12" xfId="0" applyFont="1" applyFill="1" applyBorder="1" applyAlignment="1" applyProtection="1">
      <alignment horizontal="center" vertical="center"/>
      <protection locked="0"/>
    </xf>
    <xf numFmtId="0" fontId="92" fillId="19" borderId="11" xfId="0" applyFont="1" applyFill="1" applyBorder="1" applyAlignment="1" applyProtection="1">
      <alignment horizontal="center" vertical="center"/>
      <protection locked="0"/>
    </xf>
    <xf numFmtId="0" fontId="92" fillId="19" borderId="5" xfId="0" applyFont="1" applyFill="1" applyBorder="1" applyAlignment="1" applyProtection="1">
      <alignment horizontal="center" vertical="center"/>
      <protection locked="0"/>
    </xf>
    <xf numFmtId="0" fontId="92" fillId="19" borderId="8" xfId="0" applyFont="1" applyFill="1" applyBorder="1" applyAlignment="1" applyProtection="1">
      <alignment horizontal="center" vertical="center"/>
      <protection locked="0"/>
    </xf>
    <xf numFmtId="0" fontId="92" fillId="19" borderId="13" xfId="0" applyFont="1" applyFill="1" applyBorder="1" applyAlignment="1" applyProtection="1">
      <alignment horizontal="center" vertical="center"/>
      <protection locked="0"/>
    </xf>
    <xf numFmtId="0" fontId="99" fillId="5" borderId="3" xfId="0" applyFont="1" applyFill="1" applyBorder="1" applyAlignment="1" applyProtection="1">
      <alignment horizontal="center" vertical="center"/>
      <protection locked="0"/>
    </xf>
    <xf numFmtId="0" fontId="99" fillId="5" borderId="12" xfId="0" applyFont="1" applyFill="1" applyBorder="1" applyAlignment="1" applyProtection="1">
      <alignment horizontal="center" vertical="center"/>
      <protection locked="0"/>
    </xf>
    <xf numFmtId="0" fontId="99" fillId="5" borderId="7" xfId="0" applyFont="1" applyFill="1" applyBorder="1" applyAlignment="1" applyProtection="1">
      <alignment horizontal="center" vertical="center"/>
      <protection locked="0"/>
    </xf>
    <xf numFmtId="0" fontId="99" fillId="5" borderId="11" xfId="0" applyFont="1" applyFill="1" applyBorder="1" applyAlignment="1" applyProtection="1">
      <alignment horizontal="center" vertical="center"/>
      <protection locked="0"/>
    </xf>
    <xf numFmtId="0" fontId="99" fillId="5" borderId="5" xfId="0" applyFont="1" applyFill="1" applyBorder="1" applyAlignment="1" applyProtection="1">
      <alignment horizontal="center" vertical="center"/>
      <protection locked="0"/>
    </xf>
    <xf numFmtId="0" fontId="99" fillId="5" borderId="10" xfId="0" applyFont="1" applyFill="1" applyBorder="1" applyAlignment="1" applyProtection="1">
      <alignment horizontal="center" vertical="center"/>
      <protection locked="0"/>
    </xf>
    <xf numFmtId="0" fontId="99" fillId="5" borderId="8" xfId="0" applyFont="1" applyFill="1" applyBorder="1" applyAlignment="1" applyProtection="1">
      <alignment horizontal="center" vertical="center"/>
      <protection locked="0"/>
    </xf>
    <xf numFmtId="0" fontId="99" fillId="5" borderId="13" xfId="0" applyFont="1" applyFill="1" applyBorder="1" applyAlignment="1" applyProtection="1">
      <alignment horizontal="center" vertical="center"/>
      <protection locked="0"/>
    </xf>
    <xf numFmtId="0" fontId="99" fillId="5" borderId="9" xfId="0" applyFont="1" applyFill="1" applyBorder="1" applyAlignment="1" applyProtection="1">
      <alignment horizontal="center" vertical="center"/>
      <protection locked="0"/>
    </xf>
    <xf numFmtId="0" fontId="92" fillId="19" borderId="7" xfId="0" applyFont="1" applyFill="1" applyBorder="1" applyAlignment="1" applyProtection="1">
      <alignment horizontal="center" vertical="center"/>
      <protection locked="0"/>
    </xf>
    <xf numFmtId="0" fontId="92" fillId="19" borderId="10" xfId="0" applyFont="1" applyFill="1" applyBorder="1" applyAlignment="1" applyProtection="1">
      <alignment horizontal="center" vertical="center"/>
      <protection locked="0"/>
    </xf>
    <xf numFmtId="0" fontId="92" fillId="19" borderId="9" xfId="0" applyFont="1" applyFill="1" applyBorder="1" applyAlignment="1" applyProtection="1">
      <alignment horizontal="center" vertical="center"/>
      <protection locked="0"/>
    </xf>
    <xf numFmtId="0" fontId="24" fillId="17" borderId="3" xfId="0" applyFont="1" applyFill="1" applyBorder="1" applyAlignment="1" applyProtection="1">
      <alignment horizontal="center" vertical="center"/>
      <protection hidden="1"/>
    </xf>
    <xf numFmtId="0" fontId="24" fillId="17" borderId="12" xfId="0" applyFont="1" applyFill="1" applyBorder="1" applyAlignment="1" applyProtection="1">
      <alignment horizontal="center" vertical="center"/>
      <protection hidden="1"/>
    </xf>
    <xf numFmtId="0" fontId="24" fillId="17" borderId="11" xfId="0" applyFont="1" applyFill="1" applyBorder="1" applyAlignment="1" applyProtection="1">
      <alignment horizontal="center" vertical="center"/>
      <protection hidden="1"/>
    </xf>
    <xf numFmtId="0" fontId="24" fillId="17" borderId="5" xfId="0" applyFont="1" applyFill="1" applyBorder="1" applyAlignment="1" applyProtection="1">
      <alignment horizontal="center" vertical="center"/>
      <protection hidden="1"/>
    </xf>
    <xf numFmtId="0" fontId="24" fillId="17" borderId="8" xfId="0" applyFont="1" applyFill="1" applyBorder="1" applyAlignment="1" applyProtection="1">
      <alignment horizontal="center" vertical="center"/>
      <protection hidden="1"/>
    </xf>
    <xf numFmtId="0" fontId="24" fillId="17" borderId="13" xfId="0" applyFont="1" applyFill="1" applyBorder="1" applyAlignment="1" applyProtection="1">
      <alignment horizontal="center" vertical="center"/>
      <protection hidden="1"/>
    </xf>
    <xf numFmtId="0" fontId="87" fillId="18" borderId="16" xfId="0" applyFont="1" applyFill="1" applyBorder="1" applyAlignment="1" applyProtection="1">
      <alignment horizontal="center" vertical="center"/>
      <protection hidden="1"/>
    </xf>
    <xf numFmtId="0" fontId="87" fillId="18" borderId="17" xfId="0" applyFont="1" applyFill="1" applyBorder="1" applyAlignment="1" applyProtection="1">
      <alignment horizontal="center" vertical="center"/>
      <protection hidden="1"/>
    </xf>
    <xf numFmtId="0" fontId="87" fillId="18" borderId="19" xfId="0" applyFont="1" applyFill="1" applyBorder="1" applyAlignment="1" applyProtection="1">
      <alignment horizontal="center" vertical="center"/>
      <protection hidden="1"/>
    </xf>
    <xf numFmtId="0" fontId="87" fillId="18" borderId="5" xfId="0" applyFont="1" applyFill="1" applyBorder="1" applyAlignment="1" applyProtection="1">
      <alignment horizontal="center" vertical="center"/>
      <protection hidden="1"/>
    </xf>
    <xf numFmtId="0" fontId="87" fillId="18" borderId="22" xfId="0" applyFont="1" applyFill="1" applyBorder="1" applyAlignment="1" applyProtection="1">
      <alignment horizontal="center" vertical="center"/>
      <protection hidden="1"/>
    </xf>
    <xf numFmtId="0" fontId="87" fillId="18" borderId="120" xfId="0" applyFont="1" applyFill="1" applyBorder="1" applyAlignment="1" applyProtection="1">
      <alignment horizontal="center" vertical="center"/>
      <protection hidden="1"/>
    </xf>
    <xf numFmtId="0" fontId="22" fillId="12" borderId="3" xfId="0" applyFont="1" applyFill="1" applyBorder="1" applyAlignment="1" applyProtection="1">
      <alignment horizontal="center" vertical="center"/>
      <protection hidden="1"/>
    </xf>
    <xf numFmtId="0" fontId="22" fillId="12" borderId="12" xfId="0" applyFont="1" applyFill="1" applyBorder="1" applyAlignment="1" applyProtection="1">
      <alignment horizontal="center" vertical="center"/>
      <protection hidden="1"/>
    </xf>
    <xf numFmtId="0" fontId="22" fillId="12" borderId="8" xfId="0" applyFont="1" applyFill="1" applyBorder="1" applyAlignment="1" applyProtection="1">
      <alignment horizontal="center" vertical="center"/>
      <protection hidden="1"/>
    </xf>
    <xf numFmtId="0" fontId="22" fillId="12" borderId="13" xfId="0" applyFont="1" applyFill="1" applyBorder="1" applyAlignment="1" applyProtection="1">
      <alignment horizontal="center" vertical="center"/>
      <protection hidden="1"/>
    </xf>
    <xf numFmtId="0" fontId="22" fillId="12" borderId="7" xfId="0" applyFont="1" applyFill="1" applyBorder="1" applyAlignment="1" applyProtection="1">
      <alignment horizontal="center" vertical="center"/>
      <protection hidden="1"/>
    </xf>
    <xf numFmtId="0" fontId="22" fillId="12" borderId="9" xfId="0" applyFont="1" applyFill="1" applyBorder="1" applyAlignment="1" applyProtection="1">
      <alignment horizontal="center" vertical="center"/>
      <protection hidden="1"/>
    </xf>
    <xf numFmtId="2" fontId="22" fillId="8" borderId="3" xfId="0" applyNumberFormat="1" applyFont="1" applyFill="1" applyBorder="1" applyAlignment="1" applyProtection="1">
      <alignment horizontal="center" vertical="center"/>
      <protection locked="0"/>
    </xf>
    <xf numFmtId="2" fontId="22" fillId="8" borderId="12" xfId="0" applyNumberFormat="1" applyFont="1" applyFill="1" applyBorder="1" applyAlignment="1" applyProtection="1">
      <alignment horizontal="center" vertical="center"/>
      <protection locked="0"/>
    </xf>
    <xf numFmtId="2" fontId="22" fillId="8" borderId="7" xfId="0" applyNumberFormat="1" applyFont="1" applyFill="1" applyBorder="1" applyAlignment="1" applyProtection="1">
      <alignment horizontal="center" vertical="center"/>
      <protection locked="0"/>
    </xf>
    <xf numFmtId="2" fontId="22" fillId="8" borderId="8" xfId="0" applyNumberFormat="1" applyFont="1" applyFill="1" applyBorder="1" applyAlignment="1" applyProtection="1">
      <alignment horizontal="center" vertical="center"/>
      <protection locked="0"/>
    </xf>
    <xf numFmtId="2" fontId="22" fillId="8" borderId="13" xfId="0" applyNumberFormat="1" applyFont="1" applyFill="1" applyBorder="1" applyAlignment="1" applyProtection="1">
      <alignment horizontal="center" vertical="center"/>
      <protection locked="0"/>
    </xf>
    <xf numFmtId="2" fontId="22" fillId="8" borderId="9" xfId="0" applyNumberFormat="1" applyFont="1" applyFill="1" applyBorder="1" applyAlignment="1" applyProtection="1">
      <alignment horizontal="center" vertical="center"/>
      <protection locked="0"/>
    </xf>
    <xf numFmtId="2" fontId="22" fillId="12" borderId="3" xfId="0" applyNumberFormat="1" applyFont="1" applyFill="1" applyBorder="1" applyAlignment="1" applyProtection="1">
      <alignment horizontal="center" vertical="center"/>
      <protection hidden="1"/>
    </xf>
    <xf numFmtId="1" fontId="22" fillId="8" borderId="3" xfId="0" applyNumberFormat="1" applyFont="1" applyFill="1" applyBorder="1" applyAlignment="1" applyProtection="1">
      <alignment horizontal="center" vertical="center"/>
      <protection locked="0"/>
    </xf>
    <xf numFmtId="1" fontId="22" fillId="8" borderId="12" xfId="0" applyNumberFormat="1" applyFont="1" applyFill="1" applyBorder="1" applyAlignment="1" applyProtection="1">
      <alignment horizontal="center" vertical="center"/>
      <protection locked="0"/>
    </xf>
    <xf numFmtId="1" fontId="22" fillId="8" borderId="7" xfId="0" applyNumberFormat="1" applyFont="1" applyFill="1" applyBorder="1" applyAlignment="1" applyProtection="1">
      <alignment horizontal="center" vertical="center"/>
      <protection locked="0"/>
    </xf>
    <xf numFmtId="1" fontId="22" fillId="8" borderId="8" xfId="0" applyNumberFormat="1" applyFont="1" applyFill="1" applyBorder="1" applyAlignment="1" applyProtection="1">
      <alignment horizontal="center" vertical="center"/>
      <protection locked="0"/>
    </xf>
    <xf numFmtId="1" fontId="22" fillId="8" borderId="13" xfId="0" applyNumberFormat="1" applyFont="1" applyFill="1" applyBorder="1" applyAlignment="1" applyProtection="1">
      <alignment horizontal="center" vertical="center"/>
      <protection locked="0"/>
    </xf>
    <xf numFmtId="1" fontId="22" fillId="8" borderId="9" xfId="0" applyNumberFormat="1" applyFont="1" applyFill="1" applyBorder="1" applyAlignment="1" applyProtection="1">
      <alignment horizontal="center" vertical="center"/>
      <protection locked="0"/>
    </xf>
    <xf numFmtId="0" fontId="21" fillId="12" borderId="3" xfId="0" applyFont="1" applyFill="1" applyBorder="1" applyAlignment="1" applyProtection="1">
      <alignment horizontal="center" vertical="center"/>
      <protection hidden="1"/>
    </xf>
    <xf numFmtId="0" fontId="21" fillId="12" borderId="12" xfId="0" applyFont="1" applyFill="1" applyBorder="1" applyAlignment="1" applyProtection="1">
      <alignment horizontal="center" vertical="center"/>
      <protection hidden="1"/>
    </xf>
    <xf numFmtId="0" fontId="21" fillId="12" borderId="7" xfId="0" applyFont="1" applyFill="1" applyBorder="1" applyAlignment="1" applyProtection="1">
      <alignment horizontal="center" vertical="center"/>
      <protection hidden="1"/>
    </xf>
    <xf numFmtId="0" fontId="21" fillId="12" borderId="8" xfId="0" applyFont="1" applyFill="1" applyBorder="1" applyAlignment="1" applyProtection="1">
      <alignment horizontal="center" vertical="center"/>
      <protection hidden="1"/>
    </xf>
    <xf numFmtId="0" fontId="21" fillId="12" borderId="13" xfId="0" applyFont="1" applyFill="1" applyBorder="1" applyAlignment="1" applyProtection="1">
      <alignment horizontal="center" vertical="center"/>
      <protection hidden="1"/>
    </xf>
    <xf numFmtId="0" fontId="21" fillId="12" borderId="9" xfId="0" applyFont="1" applyFill="1" applyBorder="1" applyAlignment="1" applyProtection="1">
      <alignment horizontal="center" vertical="center"/>
      <protection hidden="1"/>
    </xf>
    <xf numFmtId="2" fontId="22" fillId="12" borderId="22" xfId="0" applyNumberFormat="1" applyFont="1" applyFill="1" applyBorder="1" applyAlignment="1" applyProtection="1">
      <alignment horizontal="center" vertical="center"/>
      <protection hidden="1"/>
    </xf>
    <xf numFmtId="0" fontId="22" fillId="12" borderId="120" xfId="0" applyFont="1" applyFill="1" applyBorder="1" applyAlignment="1" applyProtection="1">
      <alignment horizontal="center" vertical="center"/>
      <protection hidden="1"/>
    </xf>
    <xf numFmtId="0" fontId="22" fillId="12" borderId="122" xfId="0" applyFont="1" applyFill="1" applyBorder="1" applyAlignment="1" applyProtection="1">
      <alignment horizontal="center" vertical="center"/>
      <protection hidden="1"/>
    </xf>
    <xf numFmtId="2" fontId="22" fillId="8" borderId="32" xfId="0" applyNumberFormat="1" applyFont="1" applyFill="1" applyBorder="1" applyAlignment="1" applyProtection="1">
      <alignment horizontal="center" vertical="center"/>
      <protection locked="0"/>
    </xf>
    <xf numFmtId="0" fontId="22" fillId="12" borderId="26" xfId="0" applyFont="1" applyFill="1" applyBorder="1" applyAlignment="1" applyProtection="1">
      <alignment horizontal="center" vertical="center"/>
      <protection hidden="1"/>
    </xf>
    <xf numFmtId="0" fontId="22" fillId="12" borderId="14" xfId="0" applyFont="1" applyFill="1" applyBorder="1" applyAlignment="1" applyProtection="1">
      <alignment horizontal="center" vertical="center"/>
      <protection hidden="1"/>
    </xf>
    <xf numFmtId="2" fontId="22" fillId="8" borderId="33" xfId="0" applyNumberFormat="1" applyFont="1" applyFill="1" applyBorder="1" applyAlignment="1" applyProtection="1">
      <alignment horizontal="center" vertical="center"/>
      <protection locked="0"/>
    </xf>
    <xf numFmtId="2" fontId="22" fillId="8" borderId="21" xfId="0" applyNumberFormat="1" applyFont="1" applyFill="1" applyBorder="1" applyAlignment="1" applyProtection="1">
      <alignment horizontal="center" vertical="center"/>
      <protection locked="0"/>
    </xf>
    <xf numFmtId="2" fontId="17" fillId="5" borderId="21" xfId="0" applyNumberFormat="1" applyFont="1" applyFill="1" applyBorder="1" applyAlignment="1" applyProtection="1">
      <alignment horizontal="center" vertical="center" wrapText="1"/>
      <protection hidden="1"/>
    </xf>
    <xf numFmtId="2" fontId="17" fillId="5" borderId="13" xfId="0" applyNumberFormat="1" applyFont="1" applyFill="1" applyBorder="1" applyAlignment="1" applyProtection="1">
      <alignment horizontal="center" vertical="center" wrapText="1"/>
      <protection hidden="1"/>
    </xf>
    <xf numFmtId="2" fontId="17" fillId="5" borderId="25" xfId="0" applyNumberFormat="1" applyFont="1" applyFill="1" applyBorder="1" applyAlignment="1" applyProtection="1">
      <alignment horizontal="center" vertical="center" wrapText="1"/>
      <protection hidden="1"/>
    </xf>
    <xf numFmtId="2" fontId="1" fillId="8" borderId="19" xfId="0" applyNumberFormat="1" applyFont="1" applyFill="1" applyBorder="1" applyAlignment="1" applyProtection="1">
      <alignment horizontal="center" vertical="center"/>
      <protection locked="0"/>
    </xf>
    <xf numFmtId="2" fontId="1" fillId="8" borderId="22" xfId="0" applyNumberFormat="1" applyFont="1" applyFill="1" applyBorder="1" applyAlignment="1" applyProtection="1">
      <alignment horizontal="center" vertical="center"/>
      <protection locked="0"/>
    </xf>
    <xf numFmtId="2" fontId="24" fillId="17" borderId="16" xfId="0" applyNumberFormat="1" applyFont="1" applyFill="1" applyBorder="1" applyAlignment="1" applyProtection="1">
      <alignment horizontal="center" vertical="center" wrapText="1"/>
      <protection hidden="1"/>
    </xf>
    <xf numFmtId="0" fontId="24" fillId="17" borderId="17" xfId="0" applyFont="1" applyFill="1" applyBorder="1" applyAlignment="1" applyProtection="1">
      <alignment horizontal="center" vertical="center" wrapText="1"/>
      <protection hidden="1"/>
    </xf>
    <xf numFmtId="0" fontId="24" fillId="17" borderId="18" xfId="0" applyFont="1" applyFill="1" applyBorder="1" applyAlignment="1" applyProtection="1">
      <alignment horizontal="center" vertical="center" wrapText="1"/>
      <protection hidden="1"/>
    </xf>
    <xf numFmtId="0" fontId="24" fillId="17" borderId="22" xfId="0" applyFont="1" applyFill="1" applyBorder="1" applyAlignment="1" applyProtection="1">
      <alignment horizontal="center" vertical="center" wrapText="1"/>
      <protection hidden="1"/>
    </xf>
    <xf numFmtId="0" fontId="24" fillId="17" borderId="120" xfId="0" applyFont="1" applyFill="1" applyBorder="1" applyAlignment="1" applyProtection="1">
      <alignment horizontal="center" vertical="center" wrapText="1"/>
      <protection hidden="1"/>
    </xf>
    <xf numFmtId="0" fontId="24" fillId="17" borderId="122" xfId="0" applyFont="1" applyFill="1" applyBorder="1" applyAlignment="1" applyProtection="1">
      <alignment horizontal="center" vertical="center" wrapText="1"/>
      <protection hidden="1"/>
    </xf>
    <xf numFmtId="0" fontId="24" fillId="17" borderId="16" xfId="0" applyFont="1" applyFill="1" applyBorder="1" applyAlignment="1" applyProtection="1">
      <alignment horizontal="center" vertical="center" wrapText="1"/>
      <protection hidden="1"/>
    </xf>
    <xf numFmtId="1" fontId="31" fillId="13" borderId="6" xfId="0" applyNumberFormat="1" applyFont="1" applyFill="1" applyBorder="1" applyAlignment="1" applyProtection="1">
      <alignment horizontal="center" vertical="center"/>
      <protection locked="0"/>
    </xf>
    <xf numFmtId="0" fontId="24" fillId="11" borderId="16" xfId="0" applyFont="1" applyFill="1" applyBorder="1" applyAlignment="1" applyProtection="1">
      <alignment horizontal="center" vertical="center" wrapText="1"/>
      <protection hidden="1"/>
    </xf>
    <xf numFmtId="0" fontId="24" fillId="11" borderId="17" xfId="0" applyFont="1" applyFill="1" applyBorder="1" applyAlignment="1" applyProtection="1">
      <alignment horizontal="center" vertical="center" wrapText="1"/>
      <protection hidden="1"/>
    </xf>
    <xf numFmtId="0" fontId="24" fillId="11" borderId="19" xfId="0" applyFont="1" applyFill="1" applyBorder="1" applyAlignment="1" applyProtection="1">
      <alignment horizontal="center" vertical="center" wrapText="1"/>
      <protection hidden="1"/>
    </xf>
    <xf numFmtId="0" fontId="24" fillId="11" borderId="5" xfId="0" applyFont="1" applyFill="1" applyBorder="1" applyAlignment="1" applyProtection="1">
      <alignment horizontal="center" vertical="center" wrapText="1"/>
      <protection hidden="1"/>
    </xf>
    <xf numFmtId="0" fontId="24" fillId="11" borderId="22" xfId="0" applyFont="1" applyFill="1" applyBorder="1" applyAlignment="1" applyProtection="1">
      <alignment horizontal="center" vertical="center" wrapText="1"/>
      <protection hidden="1"/>
    </xf>
    <xf numFmtId="0" fontId="24" fillId="11" borderId="120" xfId="0" applyFont="1" applyFill="1" applyBorder="1" applyAlignment="1" applyProtection="1">
      <alignment horizontal="center" vertical="center" wrapText="1"/>
      <protection hidden="1"/>
    </xf>
    <xf numFmtId="0" fontId="3" fillId="11" borderId="17" xfId="0" applyFont="1" applyFill="1" applyBorder="1" applyAlignment="1" applyProtection="1">
      <alignment horizontal="center"/>
      <protection locked="0"/>
    </xf>
    <xf numFmtId="0" fontId="1" fillId="11" borderId="11" xfId="0" applyFont="1" applyFill="1" applyBorder="1" applyAlignment="1" applyProtection="1">
      <alignment horizontal="center"/>
      <protection locked="0"/>
    </xf>
    <xf numFmtId="2" fontId="19" fillId="14" borderId="35" xfId="0" applyNumberFormat="1" applyFont="1" applyFill="1" applyBorder="1" applyAlignment="1" applyProtection="1">
      <alignment horizontal="center" vertical="center"/>
      <protection hidden="1"/>
    </xf>
    <xf numFmtId="2" fontId="19" fillId="14" borderId="36" xfId="0" applyNumberFormat="1" applyFont="1" applyFill="1" applyBorder="1" applyAlignment="1" applyProtection="1">
      <alignment horizontal="center" vertical="center"/>
      <protection hidden="1"/>
    </xf>
    <xf numFmtId="2" fontId="19" fillId="14" borderId="37" xfId="0" applyNumberFormat="1" applyFont="1" applyFill="1" applyBorder="1" applyAlignment="1" applyProtection="1">
      <alignment horizontal="center" vertical="center"/>
      <protection hidden="1"/>
    </xf>
    <xf numFmtId="2" fontId="19" fillId="14" borderId="38" xfId="0" applyNumberFormat="1" applyFont="1" applyFill="1" applyBorder="1" applyAlignment="1" applyProtection="1">
      <alignment horizontal="center" vertical="center"/>
      <protection hidden="1"/>
    </xf>
    <xf numFmtId="2" fontId="19" fillId="14" borderId="5" xfId="0" applyNumberFormat="1" applyFont="1" applyFill="1" applyBorder="1" applyAlignment="1" applyProtection="1">
      <alignment horizontal="center" vertical="center"/>
      <protection hidden="1"/>
    </xf>
    <xf numFmtId="2" fontId="19" fillId="14" borderId="10" xfId="0" applyNumberFormat="1" applyFont="1" applyFill="1" applyBorder="1" applyAlignment="1" applyProtection="1">
      <alignment horizontal="center" vertical="center"/>
      <protection hidden="1"/>
    </xf>
    <xf numFmtId="2" fontId="19" fillId="14" borderId="39" xfId="0" applyNumberFormat="1" applyFont="1" applyFill="1" applyBorder="1" applyAlignment="1" applyProtection="1">
      <alignment horizontal="center" vertical="center"/>
      <protection hidden="1"/>
    </xf>
    <xf numFmtId="2" fontId="19" fillId="14" borderId="19" xfId="0" applyNumberFormat="1" applyFont="1" applyFill="1" applyBorder="1" applyAlignment="1" applyProtection="1">
      <alignment horizontal="center" vertical="center"/>
      <protection hidden="1"/>
    </xf>
    <xf numFmtId="0" fontId="3" fillId="11" borderId="120" xfId="0" applyFont="1" applyFill="1" applyBorder="1" applyAlignment="1" applyProtection="1">
      <alignment horizontal="center"/>
      <protection locked="0"/>
    </xf>
    <xf numFmtId="0" fontId="3" fillId="11" borderId="123" xfId="0" applyFont="1" applyFill="1" applyBorder="1" applyAlignment="1" applyProtection="1">
      <alignment horizontal="center"/>
      <protection locked="0"/>
    </xf>
    <xf numFmtId="2" fontId="19" fillId="14" borderId="16" xfId="0" applyNumberFormat="1" applyFont="1" applyFill="1" applyBorder="1" applyAlignment="1" applyProtection="1">
      <alignment horizontal="center" vertical="center"/>
      <protection hidden="1"/>
    </xf>
    <xf numFmtId="2" fontId="19" fillId="14" borderId="17" xfId="0" applyNumberFormat="1" applyFont="1" applyFill="1" applyBorder="1" applyAlignment="1" applyProtection="1">
      <alignment horizontal="center" vertical="center"/>
      <protection hidden="1"/>
    </xf>
    <xf numFmtId="2" fontId="19" fillId="14" borderId="18" xfId="0" applyNumberFormat="1" applyFont="1" applyFill="1" applyBorder="1" applyAlignment="1" applyProtection="1">
      <alignment horizontal="center" vertical="center"/>
      <protection hidden="1"/>
    </xf>
    <xf numFmtId="2" fontId="19" fillId="14" borderId="20" xfId="0" applyNumberFormat="1" applyFont="1" applyFill="1" applyBorder="1" applyAlignment="1" applyProtection="1">
      <alignment horizontal="center" vertical="center"/>
      <protection hidden="1"/>
    </xf>
    <xf numFmtId="2" fontId="19" fillId="14" borderId="45" xfId="0" applyNumberFormat="1" applyFont="1" applyFill="1" applyBorder="1" applyAlignment="1" applyProtection="1">
      <alignment horizontal="center" vertical="center"/>
      <protection hidden="1"/>
    </xf>
    <xf numFmtId="2" fontId="19" fillId="14" borderId="21" xfId="0" applyNumberFormat="1" applyFont="1" applyFill="1" applyBorder="1" applyAlignment="1" applyProtection="1">
      <alignment horizontal="center" vertical="center"/>
      <protection hidden="1"/>
    </xf>
    <xf numFmtId="2" fontId="19" fillId="14" borderId="13" xfId="0" applyNumberFormat="1" applyFont="1" applyFill="1" applyBorder="1" applyAlignment="1" applyProtection="1">
      <alignment horizontal="center" vertical="center"/>
      <protection hidden="1"/>
    </xf>
    <xf numFmtId="2" fontId="19" fillId="14" borderId="25" xfId="0" applyNumberFormat="1" applyFont="1" applyFill="1" applyBorder="1" applyAlignment="1" applyProtection="1">
      <alignment horizontal="center" vertical="center"/>
      <protection hidden="1"/>
    </xf>
    <xf numFmtId="0" fontId="98" fillId="3" borderId="3" xfId="0" applyFont="1" applyFill="1" applyBorder="1" applyAlignment="1" applyProtection="1">
      <alignment horizontal="center" vertical="center"/>
      <protection locked="0"/>
    </xf>
    <xf numFmtId="0" fontId="98" fillId="3" borderId="12" xfId="0" applyFont="1" applyFill="1" applyBorder="1" applyAlignment="1" applyProtection="1">
      <alignment horizontal="center" vertical="center"/>
      <protection locked="0"/>
    </xf>
    <xf numFmtId="0" fontId="98" fillId="3" borderId="7" xfId="0" applyFont="1" applyFill="1" applyBorder="1" applyAlignment="1" applyProtection="1">
      <alignment horizontal="center" vertical="center"/>
      <protection locked="0"/>
    </xf>
    <xf numFmtId="0" fontId="98" fillId="3" borderId="11" xfId="0" applyFont="1" applyFill="1" applyBorder="1" applyAlignment="1" applyProtection="1">
      <alignment horizontal="center" vertical="center"/>
      <protection locked="0"/>
    </xf>
    <xf numFmtId="0" fontId="98" fillId="3" borderId="5" xfId="0" applyFont="1" applyFill="1" applyBorder="1" applyAlignment="1" applyProtection="1">
      <alignment horizontal="center" vertical="center"/>
      <protection locked="0"/>
    </xf>
    <xf numFmtId="0" fontId="98" fillId="3" borderId="10" xfId="0" applyFont="1" applyFill="1" applyBorder="1" applyAlignment="1" applyProtection="1">
      <alignment horizontal="center" vertical="center"/>
      <protection locked="0"/>
    </xf>
    <xf numFmtId="0" fontId="98" fillId="3" borderId="8" xfId="0" applyFont="1" applyFill="1" applyBorder="1" applyAlignment="1" applyProtection="1">
      <alignment horizontal="center" vertical="center"/>
      <protection locked="0"/>
    </xf>
    <xf numFmtId="0" fontId="98" fillId="3" borderId="13" xfId="0" applyFont="1" applyFill="1" applyBorder="1" applyAlignment="1" applyProtection="1">
      <alignment horizontal="center" vertical="center"/>
      <protection locked="0"/>
    </xf>
    <xf numFmtId="0" fontId="98" fillId="3" borderId="9" xfId="0" applyFont="1" applyFill="1" applyBorder="1" applyAlignment="1" applyProtection="1">
      <alignment horizontal="center" vertical="center"/>
      <protection locked="0"/>
    </xf>
    <xf numFmtId="0" fontId="42" fillId="11" borderId="17" xfId="0" applyFont="1" applyFill="1" applyBorder="1" applyAlignment="1" applyProtection="1">
      <alignment horizontal="center" vertical="center" wrapText="1"/>
      <protection locked="0"/>
    </xf>
    <xf numFmtId="0" fontId="42" fillId="11" borderId="5" xfId="0" applyFont="1" applyFill="1" applyBorder="1" applyAlignment="1" applyProtection="1">
      <alignment horizontal="center" vertical="center" wrapText="1"/>
      <protection locked="0"/>
    </xf>
    <xf numFmtId="0" fontId="42" fillId="11" borderId="120" xfId="0" applyFont="1" applyFill="1" applyBorder="1" applyAlignment="1" applyProtection="1">
      <alignment horizontal="center" vertical="center" wrapText="1"/>
      <protection locked="0"/>
    </xf>
    <xf numFmtId="0" fontId="44" fillId="11" borderId="17" xfId="0" applyFont="1" applyFill="1" applyBorder="1" applyAlignment="1" applyProtection="1">
      <alignment horizontal="left" vertical="center" wrapText="1"/>
      <protection locked="0"/>
    </xf>
    <xf numFmtId="0" fontId="44" fillId="11" borderId="5" xfId="0" applyFont="1" applyFill="1" applyBorder="1" applyAlignment="1" applyProtection="1">
      <alignment horizontal="left" vertical="center" wrapText="1"/>
      <protection locked="0"/>
    </xf>
    <xf numFmtId="0" fontId="44" fillId="11" borderId="120" xfId="0" applyFont="1" applyFill="1" applyBorder="1" applyAlignment="1" applyProtection="1">
      <alignment horizontal="left" vertical="center" wrapText="1"/>
      <protection locked="0"/>
    </xf>
    <xf numFmtId="0" fontId="42" fillId="11" borderId="17" xfId="0" applyFont="1" applyFill="1" applyBorder="1" applyAlignment="1" applyProtection="1">
      <alignment horizontal="right" vertical="center" wrapText="1"/>
      <protection hidden="1"/>
    </xf>
    <xf numFmtId="0" fontId="42" fillId="11" borderId="5" xfId="0" applyFont="1" applyFill="1" applyBorder="1" applyAlignment="1" applyProtection="1">
      <alignment horizontal="right" vertical="center" wrapText="1"/>
      <protection hidden="1"/>
    </xf>
    <xf numFmtId="0" fontId="42" fillId="11" borderId="120" xfId="0" applyFont="1" applyFill="1" applyBorder="1" applyAlignment="1" applyProtection="1">
      <alignment horizontal="right" vertical="center" wrapText="1"/>
      <protection hidden="1"/>
    </xf>
    <xf numFmtId="0" fontId="39" fillId="5" borderId="5" xfId="0" applyFont="1" applyFill="1" applyBorder="1" applyAlignment="1" applyProtection="1">
      <alignment horizontal="center"/>
      <protection locked="0"/>
    </xf>
    <xf numFmtId="0" fontId="0" fillId="5" borderId="5" xfId="0" applyFill="1" applyBorder="1" applyAlignment="1" applyProtection="1">
      <alignment horizontal="center"/>
      <protection locked="0"/>
    </xf>
    <xf numFmtId="0" fontId="79" fillId="5" borderId="11" xfId="0" applyFont="1" applyFill="1" applyBorder="1" applyAlignment="1" applyProtection="1">
      <alignment horizontal="left" vertical="center" indent="1"/>
      <protection locked="0"/>
    </xf>
    <xf numFmtId="0" fontId="79" fillId="5" borderId="5" xfId="0" applyFont="1" applyFill="1" applyBorder="1" applyAlignment="1" applyProtection="1">
      <alignment horizontal="left" vertical="center" indent="1"/>
      <protection locked="0"/>
    </xf>
    <xf numFmtId="0" fontId="79" fillId="5" borderId="10" xfId="0" applyFont="1" applyFill="1" applyBorder="1" applyAlignment="1" applyProtection="1">
      <alignment horizontal="left" vertical="center" indent="1"/>
      <protection locked="0"/>
    </xf>
    <xf numFmtId="0" fontId="79" fillId="5" borderId="8" xfId="0" applyFont="1" applyFill="1" applyBorder="1" applyAlignment="1" applyProtection="1">
      <alignment horizontal="left" vertical="center" indent="1"/>
      <protection locked="0"/>
    </xf>
    <xf numFmtId="0" fontId="79" fillId="5" borderId="13" xfId="0" applyFont="1" applyFill="1" applyBorder="1" applyAlignment="1" applyProtection="1">
      <alignment horizontal="left" vertical="center" indent="1"/>
      <protection locked="0"/>
    </xf>
    <xf numFmtId="0" fontId="79" fillId="5" borderId="9" xfId="0" applyFont="1" applyFill="1" applyBorder="1" applyAlignment="1" applyProtection="1">
      <alignment horizontal="left" vertical="center" indent="1"/>
      <protection locked="0"/>
    </xf>
    <xf numFmtId="0" fontId="79" fillId="5" borderId="12" xfId="0" applyFont="1" applyFill="1" applyBorder="1" applyAlignment="1" applyProtection="1">
      <alignment horizontal="left" vertical="center" indent="1"/>
      <protection locked="0"/>
    </xf>
    <xf numFmtId="0" fontId="112" fillId="22" borderId="3" xfId="0" applyFont="1" applyFill="1" applyBorder="1" applyAlignment="1" applyProtection="1">
      <alignment horizontal="left" vertical="center" indent="1"/>
      <protection hidden="1"/>
    </xf>
    <xf numFmtId="0" fontId="112" fillId="22" borderId="12" xfId="0" applyFont="1" applyFill="1" applyBorder="1" applyAlignment="1" applyProtection="1">
      <alignment horizontal="left" vertical="center" indent="1"/>
      <protection hidden="1"/>
    </xf>
    <xf numFmtId="0" fontId="79" fillId="5" borderId="7" xfId="0" applyFont="1" applyFill="1" applyBorder="1" applyAlignment="1" applyProtection="1">
      <alignment horizontal="left" vertical="center" indent="1"/>
      <protection locked="0"/>
    </xf>
    <xf numFmtId="0" fontId="79" fillId="5" borderId="110" xfId="0" applyFont="1" applyFill="1" applyBorder="1" applyAlignment="1" applyProtection="1">
      <alignment horizontal="left" vertical="center" indent="1"/>
      <protection locked="0"/>
    </xf>
    <xf numFmtId="0" fontId="79" fillId="5" borderId="109" xfId="0" applyFont="1" applyFill="1" applyBorder="1" applyAlignment="1" applyProtection="1">
      <alignment horizontal="left" vertical="center" indent="1"/>
      <protection locked="0"/>
    </xf>
    <xf numFmtId="0" fontId="79" fillId="5" borderId="112" xfId="0" applyFont="1" applyFill="1" applyBorder="1" applyAlignment="1" applyProtection="1">
      <alignment horizontal="left" vertical="center" indent="1"/>
      <protection locked="0"/>
    </xf>
    <xf numFmtId="0" fontId="104" fillId="20" borderId="3" xfId="0" applyFont="1" applyFill="1" applyBorder="1" applyAlignment="1" applyProtection="1">
      <alignment horizontal="center" vertical="center" indent="1"/>
      <protection hidden="1"/>
    </xf>
    <xf numFmtId="0" fontId="104" fillId="20" borderId="12" xfId="0" applyFont="1" applyFill="1" applyBorder="1" applyAlignment="1" applyProtection="1">
      <alignment horizontal="center" vertical="center" indent="1"/>
      <protection hidden="1"/>
    </xf>
    <xf numFmtId="0" fontId="104" fillId="20" borderId="7" xfId="0" applyFont="1" applyFill="1" applyBorder="1" applyAlignment="1" applyProtection="1">
      <alignment horizontal="center" vertical="center" indent="1"/>
      <protection hidden="1"/>
    </xf>
    <xf numFmtId="0" fontId="52" fillId="5" borderId="13" xfId="0" applyFont="1" applyFill="1" applyBorder="1" applyAlignment="1" applyProtection="1">
      <alignment horizontal="center" vertical="center" indent="1"/>
      <protection hidden="1"/>
    </xf>
    <xf numFmtId="0" fontId="79" fillId="5" borderId="9" xfId="0" applyFont="1" applyFill="1" applyBorder="1" applyAlignment="1" applyProtection="1">
      <alignment horizontal="center" vertical="center" indent="1"/>
      <protection hidden="1"/>
    </xf>
    <xf numFmtId="0" fontId="79" fillId="5" borderId="4" xfId="0" applyFont="1" applyFill="1" applyBorder="1" applyAlignment="1" applyProtection="1">
      <alignment horizontal="left" vertical="center" indent="1"/>
      <protection locked="0"/>
    </xf>
    <xf numFmtId="0" fontId="79" fillId="5" borderId="1" xfId="0" applyFont="1" applyFill="1" applyBorder="1" applyAlignment="1" applyProtection="1">
      <alignment horizontal="left" vertical="center" indent="1"/>
      <protection locked="0"/>
    </xf>
    <xf numFmtId="0" fontId="52" fillId="5" borderId="5" xfId="0" applyFont="1" applyFill="1" applyBorder="1" applyAlignment="1" applyProtection="1">
      <alignment horizontal="left" vertical="top" indent="1"/>
      <protection locked="0"/>
    </xf>
    <xf numFmtId="0" fontId="79" fillId="5" borderId="10" xfId="0" applyFont="1" applyFill="1" applyBorder="1" applyAlignment="1" applyProtection="1">
      <alignment horizontal="left" vertical="top" indent="1"/>
      <protection locked="0"/>
    </xf>
    <xf numFmtId="0" fontId="79" fillId="5" borderId="5" xfId="0" applyFont="1" applyFill="1" applyBorder="1" applyAlignment="1" applyProtection="1">
      <alignment horizontal="left" vertical="top" indent="1"/>
      <protection locked="0"/>
    </xf>
    <xf numFmtId="0" fontId="79" fillId="5" borderId="13" xfId="0" applyFont="1" applyFill="1" applyBorder="1" applyAlignment="1" applyProtection="1">
      <alignment horizontal="left" vertical="top" indent="1"/>
      <protection locked="0"/>
    </xf>
    <xf numFmtId="0" fontId="79" fillId="5" borderId="9" xfId="0" applyFont="1" applyFill="1" applyBorder="1" applyAlignment="1" applyProtection="1">
      <alignment horizontal="left" vertical="top" indent="1"/>
      <protection locked="0"/>
    </xf>
    <xf numFmtId="2" fontId="94" fillId="20" borderId="28" xfId="0" applyNumberFormat="1" applyFont="1" applyFill="1" applyBorder="1" applyAlignment="1" applyProtection="1">
      <alignment horizontal="left" vertical="center" wrapText="1"/>
      <protection hidden="1"/>
    </xf>
    <xf numFmtId="2" fontId="94" fillId="20" borderId="29" xfId="0" applyNumberFormat="1" applyFont="1" applyFill="1" applyBorder="1" applyAlignment="1" applyProtection="1">
      <alignment horizontal="left" vertical="center" wrapText="1"/>
      <protection hidden="1"/>
    </xf>
    <xf numFmtId="2" fontId="113" fillId="20" borderId="3" xfId="0" applyNumberFormat="1" applyFont="1" applyFill="1" applyBorder="1" applyAlignment="1" applyProtection="1">
      <alignment horizontal="left" vertical="center" wrapText="1"/>
      <protection hidden="1"/>
    </xf>
    <xf numFmtId="2" fontId="93" fillId="20" borderId="12" xfId="0" applyNumberFormat="1" applyFont="1" applyFill="1" applyBorder="1" applyAlignment="1" applyProtection="1">
      <alignment horizontal="left" vertical="center" wrapText="1"/>
      <protection hidden="1"/>
    </xf>
    <xf numFmtId="2" fontId="93" fillId="20" borderId="8" xfId="0" applyNumberFormat="1" applyFont="1" applyFill="1" applyBorder="1" applyAlignment="1" applyProtection="1">
      <alignment horizontal="left" vertical="center" wrapText="1"/>
      <protection hidden="1"/>
    </xf>
    <xf numFmtId="2" fontId="93" fillId="20" borderId="13" xfId="0" applyNumberFormat="1" applyFont="1" applyFill="1" applyBorder="1" applyAlignment="1" applyProtection="1">
      <alignment horizontal="left" vertical="center" wrapText="1"/>
      <protection hidden="1"/>
    </xf>
    <xf numFmtId="2" fontId="93" fillId="20" borderId="12" xfId="0" applyNumberFormat="1" applyFont="1" applyFill="1" applyBorder="1" applyAlignment="1" applyProtection="1">
      <alignment horizontal="right" vertical="center" wrapText="1"/>
      <protection hidden="1"/>
    </xf>
    <xf numFmtId="2" fontId="93" fillId="20" borderId="7" xfId="0" applyNumberFormat="1" applyFont="1" applyFill="1" applyBorder="1" applyAlignment="1" applyProtection="1">
      <alignment horizontal="right" vertical="center" wrapText="1"/>
      <protection hidden="1"/>
    </xf>
    <xf numFmtId="2" fontId="93" fillId="20" borderId="13" xfId="0" applyNumberFormat="1" applyFont="1" applyFill="1" applyBorder="1" applyAlignment="1" applyProtection="1">
      <alignment horizontal="right" vertical="center" wrapText="1"/>
      <protection hidden="1"/>
    </xf>
    <xf numFmtId="2" fontId="93" fillId="20" borderId="9" xfId="0" applyNumberFormat="1" applyFont="1" applyFill="1" applyBorder="1" applyAlignment="1" applyProtection="1">
      <alignment horizontal="right" vertical="center" wrapText="1"/>
      <protection hidden="1"/>
    </xf>
    <xf numFmtId="0" fontId="75" fillId="15" borderId="0" xfId="0" applyFont="1" applyFill="1" applyAlignment="1">
      <alignment horizontal="left"/>
    </xf>
    <xf numFmtId="0" fontId="75" fillId="15" borderId="5" xfId="0" applyFont="1" applyFill="1" applyBorder="1" applyAlignment="1">
      <alignment horizontal="left"/>
    </xf>
    <xf numFmtId="176" fontId="79" fillId="15" borderId="12" xfId="0" applyNumberFormat="1" applyFont="1" applyFill="1" applyBorder="1" applyAlignment="1">
      <alignment horizontal="center"/>
    </xf>
    <xf numFmtId="176" fontId="79" fillId="15" borderId="5" xfId="0" applyNumberFormat="1" applyFont="1" applyFill="1" applyBorder="1" applyAlignment="1">
      <alignment horizontal="center"/>
    </xf>
    <xf numFmtId="0" fontId="78" fillId="20" borderId="28" xfId="0" applyFont="1" applyFill="1" applyBorder="1" applyAlignment="1">
      <alignment horizontal="left" vertical="center"/>
    </xf>
    <xf numFmtId="0" fontId="78" fillId="20" borderId="29" xfId="0" applyFont="1" applyFill="1" applyBorder="1" applyAlignment="1">
      <alignment horizontal="left" vertical="center"/>
    </xf>
    <xf numFmtId="0" fontId="78" fillId="20" borderId="30" xfId="0" applyFont="1" applyFill="1" applyBorder="1" applyAlignment="1">
      <alignment horizontal="left" vertical="center"/>
    </xf>
    <xf numFmtId="0" fontId="76" fillId="15" borderId="16" xfId="0" applyFont="1" applyFill="1" applyBorder="1" applyAlignment="1">
      <alignment horizontal="left" vertical="top" indent="1"/>
    </xf>
    <xf numFmtId="0" fontId="76" fillId="15" borderId="18" xfId="0" applyFont="1" applyFill="1" applyBorder="1" applyAlignment="1">
      <alignment horizontal="left" vertical="top" indent="1"/>
    </xf>
    <xf numFmtId="0" fontId="76" fillId="15" borderId="19" xfId="0" applyFont="1" applyFill="1" applyBorder="1" applyAlignment="1">
      <alignment horizontal="left" vertical="top" indent="1"/>
    </xf>
    <xf numFmtId="0" fontId="76" fillId="15" borderId="20" xfId="0" applyFont="1" applyFill="1" applyBorder="1" applyAlignment="1">
      <alignment horizontal="left" vertical="top" indent="1"/>
    </xf>
    <xf numFmtId="0" fontId="76" fillId="15" borderId="22" xfId="0" applyFont="1" applyFill="1" applyBorder="1" applyAlignment="1">
      <alignment horizontal="left" vertical="top" indent="1"/>
    </xf>
    <xf numFmtId="0" fontId="76" fillId="15" borderId="122" xfId="0" applyFont="1" applyFill="1" applyBorder="1" applyAlignment="1">
      <alignment horizontal="left" vertical="top" indent="1"/>
    </xf>
    <xf numFmtId="0" fontId="79" fillId="15" borderId="5" xfId="0" applyFont="1" applyFill="1" applyBorder="1" applyAlignment="1">
      <alignment horizontal="left" indent="1"/>
    </xf>
    <xf numFmtId="0" fontId="79" fillId="15" borderId="20" xfId="0" applyFont="1" applyFill="1" applyBorder="1" applyAlignment="1">
      <alignment horizontal="left" indent="1"/>
    </xf>
    <xf numFmtId="0" fontId="75" fillId="15" borderId="5" xfId="0" applyFont="1" applyFill="1" applyBorder="1" applyAlignment="1">
      <alignment horizontal="left" indent="1"/>
    </xf>
    <xf numFmtId="0" fontId="75" fillId="15" borderId="20" xfId="0" applyFont="1" applyFill="1" applyBorder="1" applyAlignment="1">
      <alignment horizontal="left" indent="1"/>
    </xf>
    <xf numFmtId="0" fontId="1" fillId="20" borderId="5" xfId="0" applyFont="1" applyFill="1" applyBorder="1" applyAlignment="1" applyProtection="1">
      <alignment horizontal="center"/>
      <protection locked="0"/>
    </xf>
    <xf numFmtId="0" fontId="25" fillId="24" borderId="134" xfId="0" applyFont="1" applyFill="1" applyBorder="1" applyAlignment="1" applyProtection="1">
      <alignment horizontal="center" vertical="center"/>
      <protection locked="0"/>
    </xf>
    <xf numFmtId="0" fontId="25" fillId="24" borderId="135" xfId="0" applyFont="1" applyFill="1" applyBorder="1" applyAlignment="1" applyProtection="1">
      <alignment horizontal="center" vertical="center"/>
      <protection locked="0"/>
    </xf>
    <xf numFmtId="0" fontId="25" fillId="24" borderId="136" xfId="0" applyFont="1" applyFill="1" applyBorder="1" applyAlignment="1" applyProtection="1">
      <alignment horizontal="center" vertical="center"/>
      <protection locked="0"/>
    </xf>
    <xf numFmtId="0" fontId="25" fillId="24" borderId="137" xfId="0" applyFont="1" applyFill="1" applyBorder="1" applyAlignment="1" applyProtection="1">
      <alignment horizontal="center" vertical="center"/>
      <protection locked="0"/>
    </xf>
    <xf numFmtId="0" fontId="25" fillId="24" borderId="138" xfId="0" applyFont="1" applyFill="1" applyBorder="1" applyAlignment="1" applyProtection="1">
      <alignment horizontal="center" vertical="center"/>
      <protection locked="0"/>
    </xf>
    <xf numFmtId="0" fontId="25" fillId="24" borderId="139" xfId="0" applyFont="1" applyFill="1" applyBorder="1" applyAlignment="1" applyProtection="1">
      <alignment horizontal="center" vertical="center"/>
      <protection locked="0"/>
    </xf>
    <xf numFmtId="2" fontId="118" fillId="3" borderId="6" xfId="0" applyNumberFormat="1" applyFont="1" applyFill="1" applyBorder="1" applyAlignment="1" applyProtection="1">
      <alignment horizontal="center" vertical="center"/>
      <protection hidden="1"/>
    </xf>
    <xf numFmtId="0" fontId="21" fillId="24" borderId="128" xfId="0" applyFont="1" applyFill="1" applyBorder="1" applyAlignment="1" applyProtection="1">
      <alignment horizontal="center" vertical="center"/>
      <protection locked="0"/>
    </xf>
    <xf numFmtId="0" fontId="21" fillId="24" borderId="129" xfId="0" applyFont="1" applyFill="1" applyBorder="1" applyAlignment="1" applyProtection="1">
      <alignment horizontal="center" vertical="center"/>
      <protection locked="0"/>
    </xf>
    <xf numFmtId="0" fontId="21" fillId="24" borderId="130" xfId="0" applyFont="1" applyFill="1" applyBorder="1" applyAlignment="1" applyProtection="1">
      <alignment horizontal="center" vertical="center"/>
      <protection locked="0"/>
    </xf>
    <xf numFmtId="0" fontId="21" fillId="24" borderId="131" xfId="0" applyFont="1" applyFill="1" applyBorder="1" applyAlignment="1" applyProtection="1">
      <alignment horizontal="center" vertical="center"/>
      <protection locked="0"/>
    </xf>
    <xf numFmtId="0" fontId="21" fillId="24" borderId="132" xfId="0" applyFont="1" applyFill="1" applyBorder="1" applyAlignment="1" applyProtection="1">
      <alignment horizontal="center" vertical="center"/>
      <protection locked="0"/>
    </xf>
    <xf numFmtId="0" fontId="21" fillId="24" borderId="133" xfId="0" applyFont="1" applyFill="1" applyBorder="1" applyAlignment="1" applyProtection="1">
      <alignment horizontal="center" vertical="center"/>
      <protection locked="0"/>
    </xf>
    <xf numFmtId="171" fontId="30" fillId="13" borderId="40" xfId="0" applyNumberFormat="1" applyFont="1" applyFill="1" applyBorder="1" applyAlignment="1" applyProtection="1">
      <alignment horizontal="center" vertical="center"/>
      <protection hidden="1"/>
    </xf>
    <xf numFmtId="171" fontId="30" fillId="13" borderId="6" xfId="0" applyNumberFormat="1" applyFont="1" applyFill="1" applyBorder="1" applyAlignment="1" applyProtection="1">
      <alignment horizontal="center" vertical="center"/>
      <protection hidden="1"/>
    </xf>
    <xf numFmtId="1" fontId="19" fillId="13" borderId="1" xfId="0" applyNumberFormat="1" applyFont="1" applyFill="1" applyBorder="1" applyAlignment="1" applyProtection="1">
      <alignment horizontal="center" vertical="center"/>
      <protection hidden="1"/>
    </xf>
    <xf numFmtId="1" fontId="19" fillId="13" borderId="6" xfId="0" applyNumberFormat="1" applyFont="1" applyFill="1" applyBorder="1" applyAlignment="1" applyProtection="1">
      <alignment horizontal="center" vertical="center"/>
      <protection hidden="1"/>
    </xf>
    <xf numFmtId="2" fontId="19" fillId="13" borderId="1" xfId="0" applyNumberFormat="1" applyFont="1" applyFill="1" applyBorder="1" applyAlignment="1" applyProtection="1">
      <alignment horizontal="center" vertical="center"/>
      <protection hidden="1"/>
    </xf>
    <xf numFmtId="2" fontId="19" fillId="13" borderId="6" xfId="0" applyNumberFormat="1" applyFont="1" applyFill="1" applyBorder="1" applyAlignment="1" applyProtection="1">
      <alignment horizontal="center" vertical="center"/>
      <protection hidden="1"/>
    </xf>
    <xf numFmtId="2" fontId="19" fillId="13" borderId="13" xfId="0" applyNumberFormat="1" applyFont="1" applyFill="1" applyBorder="1" applyAlignment="1" applyProtection="1">
      <alignment horizontal="center" vertical="center"/>
      <protection hidden="1"/>
    </xf>
    <xf numFmtId="2" fontId="19" fillId="13" borderId="9" xfId="0" applyNumberFormat="1" applyFont="1" applyFill="1" applyBorder="1" applyAlignment="1" applyProtection="1">
      <alignment horizontal="center" vertical="center"/>
      <protection hidden="1"/>
    </xf>
    <xf numFmtId="2" fontId="19" fillId="13" borderId="4" xfId="0" applyNumberFormat="1" applyFont="1" applyFill="1" applyBorder="1" applyAlignment="1" applyProtection="1">
      <alignment horizontal="center" vertical="center"/>
      <protection hidden="1"/>
    </xf>
    <xf numFmtId="1" fontId="1" fillId="13" borderId="40" xfId="0" applyNumberFormat="1" applyFont="1" applyFill="1" applyBorder="1" applyAlignment="1" applyProtection="1">
      <alignment horizontal="center" vertical="center"/>
      <protection hidden="1"/>
    </xf>
    <xf numFmtId="1" fontId="1" fillId="13" borderId="6" xfId="0" applyNumberFormat="1" applyFont="1" applyFill="1" applyBorder="1" applyAlignment="1" applyProtection="1">
      <alignment horizontal="center" vertical="center"/>
      <protection hidden="1"/>
    </xf>
    <xf numFmtId="1" fontId="84" fillId="13" borderId="1" xfId="0" applyNumberFormat="1" applyFont="1" applyFill="1" applyBorder="1" applyAlignment="1" applyProtection="1">
      <alignment horizontal="center" vertical="center"/>
      <protection hidden="1"/>
    </xf>
    <xf numFmtId="1" fontId="84" fillId="13" borderId="6" xfId="0" applyNumberFormat="1" applyFont="1" applyFill="1" applyBorder="1" applyAlignment="1" applyProtection="1">
      <alignment horizontal="center" vertical="center"/>
      <protection hidden="1"/>
    </xf>
    <xf numFmtId="1" fontId="49" fillId="13" borderId="1" xfId="0" applyNumberFormat="1" applyFont="1" applyFill="1" applyBorder="1" applyAlignment="1" applyProtection="1">
      <alignment horizontal="center" vertical="center"/>
      <protection hidden="1"/>
    </xf>
    <xf numFmtId="1" fontId="49" fillId="13" borderId="6" xfId="0" applyNumberFormat="1" applyFont="1" applyFill="1" applyBorder="1" applyAlignment="1" applyProtection="1">
      <alignment horizontal="center" vertical="center"/>
      <protection hidden="1"/>
    </xf>
    <xf numFmtId="2" fontId="1" fillId="13" borderId="1" xfId="0" applyNumberFormat="1" applyFont="1" applyFill="1" applyBorder="1" applyAlignment="1" applyProtection="1">
      <alignment horizontal="center" vertical="center"/>
      <protection hidden="1"/>
    </xf>
    <xf numFmtId="2" fontId="2" fillId="25" borderId="6" xfId="0" applyNumberFormat="1" applyFont="1" applyFill="1" applyBorder="1" applyProtection="1">
      <protection hidden="1"/>
    </xf>
    <xf numFmtId="2" fontId="2" fillId="25" borderId="1" xfId="0" applyNumberFormat="1" applyFont="1" applyFill="1" applyBorder="1" applyProtection="1">
      <protection hidden="1"/>
    </xf>
    <xf numFmtId="0" fontId="10" fillId="14" borderId="6" xfId="0" applyFont="1" applyFill="1" applyBorder="1" applyAlignment="1" applyProtection="1">
      <alignment horizontal="center" vertical="center" wrapText="1"/>
      <protection hidden="1"/>
    </xf>
    <xf numFmtId="2" fontId="3" fillId="14" borderId="6" xfId="0" applyNumberFormat="1" applyFont="1" applyFill="1" applyBorder="1" applyAlignment="1" applyProtection="1">
      <alignment horizontal="center" vertical="center"/>
      <protection hidden="1"/>
    </xf>
    <xf numFmtId="1" fontId="3" fillId="14" borderId="6" xfId="0" applyNumberFormat="1" applyFont="1" applyFill="1" applyBorder="1" applyAlignment="1" applyProtection="1">
      <alignment horizontal="center" vertical="center"/>
      <protection hidden="1"/>
    </xf>
    <xf numFmtId="2" fontId="3" fillId="14" borderId="107" xfId="0" applyNumberFormat="1" applyFont="1" applyFill="1" applyBorder="1" applyAlignment="1" applyProtection="1">
      <alignment horizontal="center" vertical="center"/>
      <protection hidden="1"/>
    </xf>
    <xf numFmtId="1" fontId="3" fillId="14" borderId="107" xfId="0" applyNumberFormat="1" applyFont="1" applyFill="1" applyBorder="1" applyAlignment="1" applyProtection="1">
      <alignment horizontal="center" vertical="center"/>
      <protection hidden="1"/>
    </xf>
    <xf numFmtId="0" fontId="2" fillId="26" borderId="6" xfId="0" applyFont="1" applyFill="1" applyBorder="1" applyProtection="1">
      <protection hidden="1"/>
    </xf>
    <xf numFmtId="2" fontId="16" fillId="26" borderId="6" xfId="0" applyNumberFormat="1" applyFont="1" applyFill="1" applyBorder="1" applyProtection="1">
      <protection hidden="1"/>
    </xf>
    <xf numFmtId="2" fontId="16" fillId="26" borderId="2" xfId="0" applyNumberFormat="1" applyFont="1" applyFill="1" applyBorder="1" applyProtection="1">
      <protection hidden="1"/>
    </xf>
    <xf numFmtId="2" fontId="3" fillId="14" borderId="1" xfId="0" applyNumberFormat="1" applyFont="1" applyFill="1" applyBorder="1" applyAlignment="1" applyProtection="1">
      <alignment horizontal="center" vertical="center"/>
      <protection hidden="1"/>
    </xf>
    <xf numFmtId="0" fontId="16" fillId="26" borderId="6" xfId="0" applyFont="1" applyFill="1" applyBorder="1" applyProtection="1">
      <protection hidden="1"/>
    </xf>
    <xf numFmtId="0" fontId="16" fillId="26" borderId="2" xfId="0" applyFont="1" applyFill="1" applyBorder="1" applyProtection="1">
      <protection hidden="1"/>
    </xf>
    <xf numFmtId="0" fontId="0" fillId="26" borderId="6" xfId="0" applyFill="1" applyBorder="1" applyProtection="1">
      <protection hidden="1"/>
    </xf>
    <xf numFmtId="2" fontId="18" fillId="26" borderId="6" xfId="0" applyNumberFormat="1" applyFont="1" applyFill="1" applyBorder="1" applyProtection="1">
      <protection hidden="1"/>
    </xf>
    <xf numFmtId="2" fontId="16" fillId="26" borderId="1" xfId="0" applyNumberFormat="1" applyFont="1" applyFill="1" applyBorder="1" applyProtection="1">
      <protection hidden="1"/>
    </xf>
    <xf numFmtId="0" fontId="18" fillId="26" borderId="6" xfId="0" applyFont="1" applyFill="1" applyBorder="1" applyProtection="1">
      <protection hidden="1"/>
    </xf>
    <xf numFmtId="0" fontId="119" fillId="27" borderId="6" xfId="0" applyFont="1" applyFill="1" applyBorder="1" applyAlignment="1" applyProtection="1">
      <alignment horizontal="center" vertical="center" wrapText="1"/>
      <protection hidden="1"/>
    </xf>
    <xf numFmtId="2" fontId="8" fillId="27" borderId="6" xfId="0" applyNumberFormat="1" applyFont="1" applyFill="1" applyBorder="1" applyAlignment="1" applyProtection="1">
      <alignment horizontal="center" vertical="center"/>
      <protection hidden="1"/>
    </xf>
    <xf numFmtId="2" fontId="8" fillId="27" borderId="2" xfId="0" applyNumberFormat="1" applyFont="1" applyFill="1" applyBorder="1" applyAlignment="1" applyProtection="1">
      <alignment horizontal="center" vertical="center"/>
      <protection hidden="1"/>
    </xf>
    <xf numFmtId="1" fontId="8" fillId="27" borderId="6" xfId="0" applyNumberFormat="1" applyFont="1" applyFill="1" applyBorder="1" applyAlignment="1" applyProtection="1">
      <alignment horizontal="center" vertical="center"/>
      <protection hidden="1"/>
    </xf>
    <xf numFmtId="0" fontId="92" fillId="20" borderId="6" xfId="0" applyFont="1" applyFill="1" applyBorder="1" applyAlignment="1" applyProtection="1">
      <alignment horizontal="left" vertical="center" indent="1"/>
      <protection hidden="1"/>
    </xf>
    <xf numFmtId="2" fontId="8" fillId="28" borderId="3" xfId="0" applyNumberFormat="1" applyFont="1" applyFill="1" applyBorder="1" applyAlignment="1" applyProtection="1">
      <alignment horizontal="center" vertical="center"/>
      <protection hidden="1"/>
    </xf>
    <xf numFmtId="2" fontId="2" fillId="20" borderId="12" xfId="0" applyNumberFormat="1" applyFont="1" applyFill="1" applyBorder="1" applyProtection="1">
      <protection hidden="1"/>
    </xf>
    <xf numFmtId="2" fontId="2" fillId="20" borderId="7" xfId="0" applyNumberFormat="1" applyFont="1" applyFill="1" applyBorder="1" applyProtection="1">
      <protection hidden="1"/>
    </xf>
    <xf numFmtId="0" fontId="8" fillId="28" borderId="3" xfId="0" applyFont="1" applyFill="1" applyBorder="1" applyAlignment="1" applyProtection="1">
      <alignment horizontal="center" vertical="center"/>
      <protection hidden="1"/>
    </xf>
    <xf numFmtId="0" fontId="2" fillId="20" borderId="12" xfId="0" applyFont="1" applyFill="1" applyBorder="1" applyProtection="1">
      <protection hidden="1"/>
    </xf>
    <xf numFmtId="0" fontId="2" fillId="20" borderId="26" xfId="0" applyFont="1" applyFill="1" applyBorder="1" applyProtection="1">
      <protection hidden="1"/>
    </xf>
    <xf numFmtId="2" fontId="2" fillId="20" borderId="11" xfId="0" applyNumberFormat="1" applyFont="1" applyFill="1" applyBorder="1" applyProtection="1">
      <protection hidden="1"/>
    </xf>
    <xf numFmtId="2" fontId="0" fillId="20" borderId="5" xfId="0" applyNumberFormat="1" applyFill="1" applyBorder="1" applyProtection="1">
      <protection hidden="1"/>
    </xf>
    <xf numFmtId="2" fontId="2" fillId="20" borderId="10" xfId="0" applyNumberFormat="1" applyFont="1" applyFill="1" applyBorder="1" applyProtection="1">
      <protection hidden="1"/>
    </xf>
    <xf numFmtId="0" fontId="2" fillId="20" borderId="8" xfId="0" applyFont="1" applyFill="1" applyBorder="1" applyProtection="1">
      <protection hidden="1"/>
    </xf>
    <xf numFmtId="0" fontId="2" fillId="20" borderId="13" xfId="0" applyFont="1" applyFill="1" applyBorder="1" applyProtection="1">
      <protection hidden="1"/>
    </xf>
    <xf numFmtId="0" fontId="2" fillId="20" borderId="25" xfId="0" applyFont="1" applyFill="1" applyBorder="1" applyProtection="1">
      <protection hidden="1"/>
    </xf>
    <xf numFmtId="0" fontId="2" fillId="20" borderId="7" xfId="0" applyFont="1" applyFill="1" applyBorder="1" applyProtection="1">
      <protection hidden="1"/>
    </xf>
    <xf numFmtId="2" fontId="2" fillId="20" borderId="5" xfId="0" applyNumberFormat="1" applyFont="1" applyFill="1" applyBorder="1" applyProtection="1">
      <protection hidden="1"/>
    </xf>
    <xf numFmtId="0" fontId="2" fillId="20" borderId="11" xfId="0" applyFont="1" applyFill="1" applyBorder="1" applyProtection="1">
      <protection hidden="1"/>
    </xf>
    <xf numFmtId="0" fontId="2" fillId="20" borderId="5" xfId="0" applyFont="1" applyFill="1" applyBorder="1" applyProtection="1">
      <protection hidden="1"/>
    </xf>
    <xf numFmtId="0" fontId="2" fillId="20" borderId="10" xfId="0" applyFont="1" applyFill="1" applyBorder="1" applyProtection="1">
      <protection hidden="1"/>
    </xf>
    <xf numFmtId="0" fontId="2" fillId="20" borderId="20" xfId="0" applyFont="1" applyFill="1" applyBorder="1" applyProtection="1">
      <protection hidden="1"/>
    </xf>
    <xf numFmtId="0" fontId="6" fillId="29" borderId="11" xfId="0" applyFont="1" applyFill="1" applyBorder="1" applyAlignment="1" applyProtection="1">
      <alignment horizontal="center"/>
      <protection locked="0"/>
    </xf>
    <xf numFmtId="0" fontId="6" fillId="29" borderId="5" xfId="0" applyFont="1" applyFill="1" applyBorder="1" applyAlignment="1" applyProtection="1">
      <alignment horizontal="center"/>
      <protection locked="0"/>
    </xf>
    <xf numFmtId="0" fontId="120" fillId="20" borderId="3" xfId="0" applyFont="1" applyFill="1" applyBorder="1" applyAlignment="1" applyProtection="1">
      <alignment horizontal="center" vertical="center" wrapText="1"/>
      <protection hidden="1"/>
    </xf>
    <xf numFmtId="0" fontId="120" fillId="20" borderId="12" xfId="0" applyFont="1" applyFill="1" applyBorder="1" applyAlignment="1" applyProtection="1">
      <alignment horizontal="center" vertical="center" wrapText="1"/>
      <protection hidden="1"/>
    </xf>
    <xf numFmtId="0" fontId="120" fillId="20" borderId="11" xfId="0" applyFont="1" applyFill="1" applyBorder="1" applyAlignment="1" applyProtection="1">
      <alignment horizontal="center" vertical="center" wrapText="1"/>
      <protection hidden="1"/>
    </xf>
    <xf numFmtId="0" fontId="120" fillId="20" borderId="5" xfId="0" applyFont="1" applyFill="1" applyBorder="1" applyAlignment="1" applyProtection="1">
      <alignment horizontal="center" vertical="center" wrapText="1"/>
      <protection hidden="1"/>
    </xf>
    <xf numFmtId="2" fontId="121" fillId="29" borderId="11" xfId="0" applyNumberFormat="1" applyFont="1" applyFill="1" applyBorder="1" applyAlignment="1" applyProtection="1">
      <alignment horizontal="center"/>
      <protection hidden="1"/>
    </xf>
    <xf numFmtId="2" fontId="121" fillId="29" borderId="5" xfId="0" applyNumberFormat="1" applyFont="1" applyFill="1" applyBorder="1" applyAlignment="1" applyProtection="1">
      <alignment horizontal="center"/>
      <protection hidden="1"/>
    </xf>
    <xf numFmtId="0" fontId="8" fillId="29" borderId="5" xfId="0" applyFont="1" applyFill="1" applyBorder="1" applyAlignment="1" applyProtection="1">
      <alignment horizontal="center"/>
      <protection locked="0"/>
    </xf>
    <xf numFmtId="0" fontId="1" fillId="3" borderId="30" xfId="0" applyFont="1" applyFill="1" applyBorder="1" applyAlignment="1" applyProtection="1">
      <alignment horizontal="center"/>
      <protection locked="0"/>
    </xf>
    <xf numFmtId="2" fontId="43" fillId="28" borderId="3" xfId="0" applyNumberFormat="1" applyFont="1" applyFill="1" applyBorder="1" applyAlignment="1" applyProtection="1">
      <alignment horizontal="left" vertical="center" indent="1"/>
      <protection hidden="1"/>
    </xf>
    <xf numFmtId="2" fontId="43" fillId="28" borderId="12" xfId="0" applyNumberFormat="1" applyFont="1" applyFill="1" applyBorder="1" applyAlignment="1" applyProtection="1">
      <alignment horizontal="left" vertical="center" indent="1"/>
      <protection hidden="1"/>
    </xf>
    <xf numFmtId="2" fontId="43" fillId="28" borderId="11" xfId="0" applyNumberFormat="1" applyFont="1" applyFill="1" applyBorder="1" applyAlignment="1" applyProtection="1">
      <alignment horizontal="left" vertical="center" indent="1"/>
      <protection hidden="1"/>
    </xf>
    <xf numFmtId="2" fontId="43" fillId="28" borderId="5" xfId="0" applyNumberFormat="1" applyFont="1" applyFill="1" applyBorder="1" applyAlignment="1" applyProtection="1">
      <alignment horizontal="left" vertical="center" indent="1"/>
      <protection hidden="1"/>
    </xf>
    <xf numFmtId="2" fontId="43" fillId="28" borderId="8" xfId="0" applyNumberFormat="1" applyFont="1" applyFill="1" applyBorder="1" applyAlignment="1" applyProtection="1">
      <alignment horizontal="left" vertical="center" indent="1"/>
      <protection hidden="1"/>
    </xf>
    <xf numFmtId="2" fontId="43" fillId="28" borderId="13" xfId="0" applyNumberFormat="1" applyFont="1" applyFill="1" applyBorder="1" applyAlignment="1" applyProtection="1">
      <alignment horizontal="left" vertical="center" indent="1"/>
      <protection hidden="1"/>
    </xf>
    <xf numFmtId="0" fontId="8" fillId="29" borderId="12" xfId="0" applyFont="1" applyFill="1" applyBorder="1" applyAlignment="1" applyProtection="1">
      <alignment horizontal="center"/>
      <protection locked="0"/>
    </xf>
    <xf numFmtId="0" fontId="8" fillId="29" borderId="7" xfId="0" applyFont="1" applyFill="1" applyBorder="1" applyAlignment="1" applyProtection="1">
      <alignment horizontal="center"/>
      <protection locked="0"/>
    </xf>
    <xf numFmtId="0" fontId="6" fillId="29" borderId="140" xfId="0" applyFont="1" applyFill="1" applyBorder="1" applyAlignment="1" applyProtection="1">
      <alignment horizontal="center"/>
      <protection locked="0"/>
    </xf>
    <xf numFmtId="0" fontId="6" fillId="29" borderId="5" xfId="0" applyFont="1" applyFill="1" applyBorder="1" applyAlignment="1" applyProtection="1">
      <alignment horizontal="center"/>
      <protection locked="0"/>
    </xf>
    <xf numFmtId="0" fontId="6" fillId="29" borderId="10" xfId="0" applyFont="1" applyFill="1" applyBorder="1" applyAlignment="1" applyProtection="1">
      <alignment horizontal="center"/>
      <protection locked="0"/>
    </xf>
    <xf numFmtId="0" fontId="44" fillId="20" borderId="5" xfId="0" applyFont="1" applyFill="1" applyBorder="1" applyAlignment="1" applyProtection="1">
      <alignment horizontal="left" vertical="center" wrapText="1"/>
      <protection locked="0" hidden="1"/>
    </xf>
    <xf numFmtId="0" fontId="44" fillId="20" borderId="17" xfId="0" applyFont="1" applyFill="1" applyBorder="1" applyAlignment="1" applyProtection="1">
      <alignment horizontal="right" vertical="center" wrapText="1"/>
      <protection locked="0" hidden="1"/>
    </xf>
    <xf numFmtId="0" fontId="28" fillId="26" borderId="129" xfId="0" applyFont="1" applyFill="1" applyBorder="1" applyProtection="1">
      <protection locked="0"/>
    </xf>
    <xf numFmtId="0" fontId="28" fillId="26" borderId="130" xfId="0" applyFont="1" applyFill="1" applyBorder="1" applyProtection="1">
      <protection locked="0"/>
    </xf>
    <xf numFmtId="0" fontId="28" fillId="26" borderId="131" xfId="0" applyFont="1" applyFill="1" applyBorder="1" applyProtection="1">
      <protection locked="0"/>
    </xf>
    <xf numFmtId="0" fontId="28" fillId="26" borderId="132" xfId="0" applyFont="1" applyFill="1" applyBorder="1" applyProtection="1">
      <protection locked="0"/>
    </xf>
    <xf numFmtId="0" fontId="28" fillId="26" borderId="133" xfId="0" applyFont="1" applyFill="1" applyBorder="1" applyProtection="1">
      <protection locked="0"/>
    </xf>
    <xf numFmtId="0" fontId="44" fillId="20" borderId="5" xfId="0" applyFont="1" applyFill="1" applyBorder="1" applyAlignment="1" applyProtection="1">
      <alignment horizontal="left" vertical="center" wrapText="1" indent="1"/>
      <protection hidden="1"/>
    </xf>
    <xf numFmtId="0" fontId="44" fillId="20" borderId="120" xfId="0" applyFont="1" applyFill="1" applyBorder="1" applyAlignment="1" applyProtection="1">
      <alignment horizontal="left" vertical="center" wrapText="1" indent="1"/>
      <protection hidden="1"/>
    </xf>
    <xf numFmtId="0" fontId="44" fillId="20" borderId="5" xfId="0" applyFont="1" applyFill="1" applyBorder="1" applyAlignment="1" applyProtection="1">
      <alignment horizontal="right" vertical="center" wrapText="1" indent="1"/>
      <protection hidden="1"/>
    </xf>
    <xf numFmtId="0" fontId="44" fillId="20" borderId="120" xfId="0" applyFont="1" applyFill="1" applyBorder="1" applyAlignment="1" applyProtection="1">
      <alignment horizontal="right" vertical="center" wrapText="1" indent="1"/>
      <protection hidden="1"/>
    </xf>
    <xf numFmtId="2" fontId="43" fillId="28" borderId="12" xfId="0" applyNumberFormat="1" applyFont="1" applyFill="1" applyBorder="1" applyAlignment="1" applyProtection="1">
      <alignment horizontal="right" vertical="center" indent="1"/>
      <protection hidden="1"/>
    </xf>
    <xf numFmtId="2" fontId="43" fillId="28" borderId="5" xfId="0" applyNumberFormat="1" applyFont="1" applyFill="1" applyBorder="1" applyAlignment="1" applyProtection="1">
      <alignment horizontal="right" vertical="center" indent="1"/>
      <protection hidden="1"/>
    </xf>
    <xf numFmtId="2" fontId="43" fillId="28" borderId="13" xfId="0" applyNumberFormat="1" applyFont="1" applyFill="1" applyBorder="1" applyAlignment="1" applyProtection="1">
      <alignment horizontal="right" vertical="center" indent="1"/>
      <protection hidden="1"/>
    </xf>
    <xf numFmtId="0" fontId="122" fillId="3" borderId="6" xfId="0" applyFont="1" applyFill="1" applyBorder="1" applyAlignment="1" applyProtection="1">
      <alignment horizontal="center" vertical="center" wrapText="1"/>
      <protection hidden="1"/>
    </xf>
    <xf numFmtId="0" fontId="122" fillId="3" borderId="107" xfId="0" applyFont="1" applyFill="1" applyBorder="1" applyAlignment="1" applyProtection="1">
      <alignment horizontal="center" vertical="center" wrapText="1"/>
      <protection hidden="1"/>
    </xf>
    <xf numFmtId="0" fontId="122" fillId="3" borderId="6" xfId="0" applyFont="1" applyFill="1" applyBorder="1" applyAlignment="1" applyProtection="1">
      <alignment horizontal="center" vertical="center"/>
      <protection hidden="1"/>
    </xf>
    <xf numFmtId="0" fontId="122" fillId="3" borderId="2" xfId="0" applyFont="1" applyFill="1" applyBorder="1" applyAlignment="1" applyProtection="1">
      <alignment horizontal="center" vertical="center"/>
      <protection hidden="1"/>
    </xf>
    <xf numFmtId="2" fontId="122" fillId="3" borderId="6" xfId="0" applyNumberFormat="1" applyFont="1" applyFill="1" applyBorder="1" applyAlignment="1" applyProtection="1">
      <alignment horizontal="center" vertical="center"/>
      <protection hidden="1"/>
    </xf>
    <xf numFmtId="2" fontId="122" fillId="3" borderId="2" xfId="0" applyNumberFormat="1" applyFont="1" applyFill="1" applyBorder="1" applyAlignment="1" applyProtection="1">
      <alignment horizontal="center" vertical="center"/>
      <protection hidden="1"/>
    </xf>
    <xf numFmtId="0" fontId="122" fillId="3" borderId="4" xfId="0" applyFont="1" applyFill="1" applyBorder="1" applyAlignment="1" applyProtection="1">
      <alignment horizontal="center" vertical="center"/>
      <protection hidden="1"/>
    </xf>
    <xf numFmtId="2" fontId="122" fillId="3" borderId="8" xfId="0" applyNumberFormat="1" applyFont="1" applyFill="1" applyBorder="1" applyAlignment="1" applyProtection="1">
      <alignment horizontal="center" vertical="center"/>
      <protection hidden="1"/>
    </xf>
    <xf numFmtId="0" fontId="122" fillId="3" borderId="13" xfId="0" applyFont="1" applyFill="1" applyBorder="1" applyAlignment="1" applyProtection="1">
      <alignment horizontal="center" vertical="center"/>
      <protection hidden="1"/>
    </xf>
    <xf numFmtId="0" fontId="122" fillId="0" borderId="6" xfId="0" applyFont="1" applyBorder="1" applyProtection="1">
      <protection hidden="1"/>
    </xf>
    <xf numFmtId="0" fontId="122" fillId="0" borderId="2" xfId="0" applyFont="1" applyBorder="1" applyProtection="1">
      <protection hidden="1"/>
    </xf>
    <xf numFmtId="0" fontId="123" fillId="3" borderId="23" xfId="0" applyFont="1" applyFill="1" applyBorder="1" applyAlignment="1" applyProtection="1">
      <alignment horizontal="center"/>
      <protection locked="0"/>
    </xf>
    <xf numFmtId="0" fontId="123" fillId="3" borderId="17" xfId="0" applyFont="1" applyFill="1" applyBorder="1" applyAlignment="1" applyProtection="1">
      <alignment horizontal="center"/>
      <protection locked="0"/>
    </xf>
    <xf numFmtId="0" fontId="123" fillId="3" borderId="5" xfId="0" applyFont="1" applyFill="1" applyBorder="1" applyAlignment="1" applyProtection="1">
      <alignment horizontal="center"/>
      <protection locked="0"/>
    </xf>
    <xf numFmtId="0" fontId="8" fillId="27" borderId="6" xfId="0" applyFont="1" applyFill="1" applyBorder="1" applyAlignment="1" applyProtection="1">
      <alignment horizontal="center" vertical="center"/>
      <protection hidden="1"/>
    </xf>
    <xf numFmtId="0" fontId="124" fillId="20" borderId="6" xfId="0" applyFont="1" applyFill="1" applyBorder="1" applyProtection="1">
      <protection hidden="1"/>
    </xf>
    <xf numFmtId="0" fontId="124" fillId="20" borderId="2" xfId="0" applyFont="1" applyFill="1" applyBorder="1" applyProtection="1">
      <protection hidden="1"/>
    </xf>
    <xf numFmtId="0" fontId="125" fillId="20" borderId="6" xfId="0" applyFont="1" applyFill="1" applyBorder="1" applyAlignment="1" applyProtection="1">
      <alignment horizontal="center" vertical="center"/>
      <protection locked="0"/>
    </xf>
    <xf numFmtId="0" fontId="125" fillId="20" borderId="2" xfId="0" applyFont="1" applyFill="1" applyBorder="1" applyAlignment="1" applyProtection="1">
      <alignment horizontal="center" vertical="center"/>
      <protection locked="0"/>
    </xf>
    <xf numFmtId="0" fontId="126" fillId="15" borderId="5" xfId="0" applyFont="1" applyFill="1" applyBorder="1" applyAlignment="1" applyProtection="1">
      <alignment vertical="center"/>
      <protection locked="0"/>
    </xf>
    <xf numFmtId="0" fontId="126" fillId="15" borderId="5" xfId="0" applyFont="1" applyFill="1" applyBorder="1" applyProtection="1">
      <protection locked="0"/>
    </xf>
    <xf numFmtId="0" fontId="126" fillId="15" borderId="5" xfId="0" applyFont="1" applyFill="1" applyBorder="1" applyAlignment="1" applyProtection="1">
      <alignment vertical="center" wrapText="1"/>
      <protection locked="0"/>
    </xf>
    <xf numFmtId="0" fontId="120" fillId="20" borderId="6" xfId="0" applyFont="1" applyFill="1" applyBorder="1" applyAlignment="1" applyProtection="1">
      <alignment horizontal="center" vertical="center"/>
      <protection hidden="1"/>
    </xf>
    <xf numFmtId="0" fontId="126" fillId="3" borderId="6" xfId="0" applyFont="1" applyFill="1" applyBorder="1" applyAlignment="1" applyProtection="1">
      <alignment horizontal="center" vertical="center" wrapText="1"/>
      <protection hidden="1"/>
    </xf>
    <xf numFmtId="0" fontId="126" fillId="3" borderId="2" xfId="0" applyFont="1" applyFill="1" applyBorder="1" applyAlignment="1" applyProtection="1">
      <alignment horizontal="center" vertical="center" wrapText="1"/>
      <protection hidden="1"/>
    </xf>
    <xf numFmtId="0" fontId="126" fillId="3" borderId="6" xfId="0" applyFont="1" applyFill="1" applyBorder="1" applyAlignment="1" applyProtection="1">
      <alignment horizontal="center" vertical="center"/>
      <protection hidden="1"/>
    </xf>
    <xf numFmtId="0" fontId="126" fillId="3" borderId="2" xfId="0" applyFont="1" applyFill="1" applyBorder="1" applyAlignment="1" applyProtection="1">
      <alignment horizontal="center" vertical="center"/>
      <protection hidden="1"/>
    </xf>
    <xf numFmtId="2" fontId="126" fillId="3" borderId="6" xfId="0" applyNumberFormat="1" applyFont="1" applyFill="1" applyBorder="1" applyAlignment="1" applyProtection="1">
      <alignment horizontal="center" vertical="center"/>
      <protection hidden="1"/>
    </xf>
    <xf numFmtId="2" fontId="126" fillId="3" borderId="2" xfId="0" applyNumberFormat="1" applyFont="1" applyFill="1" applyBorder="1" applyAlignment="1" applyProtection="1">
      <alignment horizontal="center" vertical="center"/>
      <protection hidden="1"/>
    </xf>
    <xf numFmtId="0" fontId="127" fillId="3" borderId="8" xfId="0" applyFont="1" applyFill="1" applyBorder="1" applyAlignment="1" applyProtection="1">
      <alignment horizontal="center"/>
      <protection locked="0"/>
    </xf>
    <xf numFmtId="0" fontId="127" fillId="3" borderId="13" xfId="0" applyFont="1" applyFill="1" applyBorder="1" applyAlignment="1" applyProtection="1">
      <alignment horizontal="center"/>
      <protection locked="0"/>
    </xf>
    <xf numFmtId="0" fontId="127" fillId="15" borderId="5" xfId="0" applyFont="1" applyFill="1" applyBorder="1" applyAlignment="1" applyProtection="1">
      <alignment horizontal="center"/>
      <protection locked="0"/>
    </xf>
    <xf numFmtId="0" fontId="44" fillId="5" borderId="17" xfId="0" applyFont="1" applyFill="1" applyBorder="1" applyAlignment="1" applyProtection="1">
      <alignment horizontal="left" vertical="center" wrapText="1" indent="1"/>
      <protection locked="0"/>
    </xf>
    <xf numFmtId="0" fontId="44" fillId="5" borderId="5" xfId="0" applyFont="1" applyFill="1" applyBorder="1" applyAlignment="1" applyProtection="1">
      <alignment horizontal="left" vertical="center" wrapText="1" indent="1"/>
      <protection locked="0"/>
    </xf>
    <xf numFmtId="0" fontId="44" fillId="5" borderId="5" xfId="0" applyFont="1" applyFill="1" applyBorder="1" applyAlignment="1" applyProtection="1">
      <alignment vertical="center" wrapText="1"/>
      <protection locked="0"/>
    </xf>
    <xf numFmtId="0" fontId="44" fillId="5" borderId="17" xfId="0" applyFont="1" applyFill="1" applyBorder="1" applyAlignment="1" applyProtection="1">
      <alignment vertical="center" wrapText="1"/>
      <protection locked="0"/>
    </xf>
    <xf numFmtId="2" fontId="19" fillId="2" borderId="141" xfId="0" applyNumberFormat="1" applyFont="1" applyFill="1" applyBorder="1" applyAlignment="1" applyProtection="1">
      <alignment horizontal="center" vertical="center"/>
      <protection hidden="1"/>
    </xf>
    <xf numFmtId="2" fontId="19" fillId="2" borderId="52" xfId="0" applyNumberFormat="1" applyFont="1" applyFill="1" applyBorder="1" applyAlignment="1" applyProtection="1">
      <alignment horizontal="center" vertical="center"/>
      <protection hidden="1"/>
    </xf>
    <xf numFmtId="2" fontId="19" fillId="2" borderId="142" xfId="0" applyNumberFormat="1" applyFont="1" applyFill="1" applyBorder="1" applyAlignment="1" applyProtection="1">
      <alignment horizontal="center" vertical="center"/>
      <protection hidden="1"/>
    </xf>
    <xf numFmtId="2" fontId="19" fillId="2" borderId="143" xfId="0" applyNumberFormat="1" applyFont="1" applyFill="1" applyBorder="1" applyAlignment="1" applyProtection="1">
      <alignment horizontal="center" vertical="center"/>
      <protection hidden="1"/>
    </xf>
    <xf numFmtId="1" fontId="49" fillId="3" borderId="107" xfId="0" applyNumberFormat="1" applyFont="1" applyFill="1" applyBorder="1" applyAlignment="1" applyProtection="1">
      <alignment horizontal="center" vertical="center"/>
      <protection hidden="1"/>
    </xf>
    <xf numFmtId="1" fontId="49" fillId="3" borderId="144" xfId="0" applyNumberFormat="1" applyFont="1" applyFill="1" applyBorder="1" applyAlignment="1" applyProtection="1">
      <alignment horizontal="center" vertical="center"/>
      <protection hidden="1"/>
    </xf>
    <xf numFmtId="2" fontId="19" fillId="2" borderId="22" xfId="0" applyNumberFormat="1" applyFont="1" applyFill="1" applyBorder="1" applyAlignment="1" applyProtection="1">
      <alignment horizontal="center" vertical="center"/>
      <protection hidden="1"/>
    </xf>
    <xf numFmtId="2" fontId="19" fillId="2" borderId="120" xfId="0" applyNumberFormat="1" applyFont="1" applyFill="1" applyBorder="1" applyAlignment="1" applyProtection="1">
      <alignment horizontal="center" vertical="center"/>
      <protection hidden="1"/>
    </xf>
    <xf numFmtId="1" fontId="49" fillId="3" borderId="2" xfId="0" applyNumberFormat="1" applyFont="1" applyFill="1" applyBorder="1" applyAlignment="1" applyProtection="1">
      <alignment horizontal="center" vertical="center"/>
      <protection hidden="1"/>
    </xf>
    <xf numFmtId="1" fontId="49" fillId="3" borderId="3" xfId="0" applyNumberFormat="1" applyFont="1" applyFill="1" applyBorder="1" applyAlignment="1" applyProtection="1">
      <alignment horizontal="center" vertical="center"/>
      <protection hidden="1"/>
    </xf>
    <xf numFmtId="1" fontId="49" fillId="3" borderId="57" xfId="0" applyNumberFormat="1" applyFont="1" applyFill="1" applyBorder="1" applyAlignment="1" applyProtection="1">
      <alignment horizontal="center" vertical="center"/>
      <protection hidden="1"/>
    </xf>
    <xf numFmtId="0" fontId="1" fillId="3" borderId="31" xfId="0" applyFont="1" applyFill="1" applyBorder="1" applyAlignment="1" applyProtection="1">
      <alignment horizontal="center"/>
      <protection locked="0"/>
    </xf>
    <xf numFmtId="0" fontId="44" fillId="20" borderId="20" xfId="0" applyFont="1" applyFill="1" applyBorder="1" applyAlignment="1" applyProtection="1">
      <alignment horizontal="left" vertical="center" wrapText="1" indent="1"/>
      <protection hidden="1"/>
    </xf>
    <xf numFmtId="0" fontId="44" fillId="20" borderId="122" xfId="0" applyFont="1" applyFill="1" applyBorder="1" applyAlignment="1" applyProtection="1">
      <alignment horizontal="left" vertical="center" wrapText="1" indent="1"/>
      <protection hidden="1"/>
    </xf>
    <xf numFmtId="0" fontId="0" fillId="5" borderId="25" xfId="0" applyFill="1" applyBorder="1" applyAlignment="1" applyProtection="1">
      <alignment horizontal="center"/>
      <protection locked="0"/>
    </xf>
    <xf numFmtId="0" fontId="44" fillId="20" borderId="5" xfId="0" applyFont="1" applyFill="1" applyBorder="1" applyAlignment="1" applyProtection="1">
      <alignment horizontal="left" vertical="center" wrapText="1" indent="1"/>
      <protection locked="0" hidden="1"/>
    </xf>
    <xf numFmtId="0" fontId="44" fillId="20" borderId="120" xfId="0" applyFont="1" applyFill="1" applyBorder="1" applyAlignment="1" applyProtection="1">
      <alignment horizontal="left" vertical="center" wrapText="1" indent="1"/>
      <protection locked="0" hidden="1"/>
    </xf>
    <xf numFmtId="0" fontId="44" fillId="20" borderId="20" xfId="0" applyFont="1" applyFill="1" applyBorder="1" applyAlignment="1" applyProtection="1">
      <alignment horizontal="right" vertical="center" wrapText="1" indent="1"/>
      <protection hidden="1"/>
    </xf>
    <xf numFmtId="0" fontId="44" fillId="20" borderId="122" xfId="0" applyFont="1" applyFill="1" applyBorder="1" applyAlignment="1" applyProtection="1">
      <alignment horizontal="right" vertical="center" wrapText="1" indent="1"/>
      <protection hidden="1"/>
    </xf>
  </cellXfs>
  <cellStyles count="2">
    <cellStyle name="Hyperlink" xfId="1" builtinId="8"/>
    <cellStyle name="Normal" xfId="0" builtinId="0"/>
  </cellStyles>
  <dxfs count="147">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rgb="FFF2F2F2"/>
      </font>
      <fill>
        <patternFill patternType="none"/>
      </fill>
    </dxf>
    <dxf>
      <font>
        <b/>
        <color rgb="FFFFD965"/>
      </font>
      <fill>
        <patternFill patternType="none"/>
      </fill>
    </dxf>
    <dxf>
      <font>
        <b/>
        <color rgb="FF548135"/>
      </font>
      <fill>
        <patternFill patternType="none"/>
      </fill>
    </dxf>
    <dxf>
      <font>
        <b/>
        <color rgb="FFFFC000"/>
      </font>
      <fill>
        <patternFill patternType="none"/>
      </fill>
    </dxf>
    <dxf>
      <font>
        <b/>
        <color rgb="FFD87B00"/>
      </font>
      <fill>
        <patternFill patternType="none"/>
      </fill>
    </dxf>
    <dxf>
      <font>
        <b/>
        <color rgb="FFFF0000"/>
      </font>
      <fill>
        <patternFill patternType="none"/>
      </fill>
    </dxf>
    <dxf>
      <font>
        <b/>
        <color rgb="FFC00000"/>
      </font>
      <fill>
        <patternFill patternType="none"/>
      </fill>
    </dxf>
    <dxf>
      <font>
        <b/>
        <color rgb="FFFFD965"/>
      </font>
      <fill>
        <patternFill patternType="none"/>
      </fill>
    </dxf>
    <dxf>
      <font>
        <b/>
        <color rgb="FF548135"/>
      </font>
      <fill>
        <patternFill patternType="none"/>
      </fill>
    </dxf>
    <dxf>
      <font>
        <b/>
        <color rgb="FFFFC000"/>
      </font>
      <fill>
        <patternFill patternType="none"/>
      </fill>
    </dxf>
    <dxf>
      <font>
        <b/>
        <color rgb="FFD87B00"/>
      </font>
      <fill>
        <patternFill patternType="none"/>
      </fill>
    </dxf>
    <dxf>
      <font>
        <b/>
        <color rgb="FFFF0000"/>
      </font>
      <fill>
        <patternFill patternType="none"/>
      </fill>
    </dxf>
    <dxf>
      <font>
        <b/>
        <color rgb="FFC00000"/>
      </font>
      <fill>
        <patternFill patternType="none"/>
      </fill>
    </dxf>
    <dxf>
      <font>
        <b/>
        <color rgb="FFFFD965"/>
      </font>
      <fill>
        <patternFill patternType="none"/>
      </fill>
    </dxf>
    <dxf>
      <font>
        <b/>
        <color rgb="FF548135"/>
      </font>
      <fill>
        <patternFill patternType="none"/>
      </fill>
    </dxf>
    <dxf>
      <font>
        <b/>
        <color rgb="FFFFC000"/>
      </font>
      <fill>
        <patternFill patternType="none"/>
      </fill>
    </dxf>
    <dxf>
      <font>
        <b/>
        <color rgb="FFD87B00"/>
      </font>
      <fill>
        <patternFill patternType="none"/>
      </fill>
    </dxf>
    <dxf>
      <font>
        <b/>
        <color rgb="FFFF0000"/>
      </font>
      <fill>
        <patternFill patternType="none"/>
      </fill>
    </dxf>
    <dxf>
      <font>
        <b/>
        <color rgb="FFC00000"/>
      </font>
      <fill>
        <patternFill patternType="none"/>
      </fill>
    </dxf>
    <dxf>
      <font>
        <color rgb="FFF2F2F2"/>
      </font>
      <fill>
        <patternFill patternType="none"/>
      </fill>
    </dxf>
    <dxf>
      <font>
        <b/>
        <color rgb="FF548135"/>
      </font>
      <fill>
        <patternFill patternType="none"/>
      </fill>
    </dxf>
    <dxf>
      <font>
        <b/>
        <color rgb="FFFFC000"/>
      </font>
      <fill>
        <patternFill patternType="none"/>
      </fill>
    </dxf>
    <dxf>
      <font>
        <b/>
        <color rgb="FFD87B00"/>
      </font>
      <fill>
        <patternFill patternType="none"/>
      </fill>
    </dxf>
    <dxf>
      <font>
        <b/>
        <color rgb="FFFF0000"/>
      </font>
      <fill>
        <patternFill patternType="none"/>
      </fill>
    </dxf>
    <dxf>
      <font>
        <b/>
        <color rgb="FF548135"/>
      </font>
      <fill>
        <patternFill patternType="none"/>
      </fill>
    </dxf>
    <dxf>
      <font>
        <b/>
        <color rgb="FFFFC000"/>
      </font>
      <fill>
        <patternFill patternType="none"/>
      </fill>
    </dxf>
    <dxf>
      <font>
        <b/>
        <color rgb="FFD87B00"/>
      </font>
      <fill>
        <patternFill patternType="none"/>
      </fill>
    </dxf>
    <dxf>
      <font>
        <b/>
        <color rgb="FFFF0000"/>
      </font>
      <fill>
        <patternFill patternType="none"/>
      </fill>
    </dxf>
    <dxf>
      <font>
        <b/>
        <color rgb="FF548135"/>
      </font>
      <fill>
        <patternFill patternType="none"/>
      </fill>
    </dxf>
    <dxf>
      <font>
        <b/>
        <color rgb="FFFFC000"/>
      </font>
      <fill>
        <patternFill patternType="none"/>
      </fill>
    </dxf>
    <dxf>
      <font>
        <b/>
        <color rgb="FFD87B00"/>
      </font>
      <fill>
        <patternFill patternType="none"/>
      </fill>
    </dxf>
    <dxf>
      <font>
        <b/>
        <color rgb="FFFF0000"/>
      </font>
      <fill>
        <patternFill patternType="none"/>
      </fill>
    </dxf>
    <dxf>
      <font>
        <b/>
        <color rgb="FFFFD965"/>
      </font>
      <fill>
        <patternFill patternType="none"/>
      </fill>
    </dxf>
    <dxf>
      <font>
        <b/>
        <color rgb="FF548135"/>
      </font>
      <fill>
        <patternFill patternType="none"/>
      </fill>
    </dxf>
    <dxf>
      <font>
        <b/>
        <color rgb="FFFFC000"/>
      </font>
      <fill>
        <patternFill patternType="none"/>
      </fill>
    </dxf>
    <dxf>
      <font>
        <b/>
        <color rgb="FFD87B00"/>
      </font>
      <fill>
        <patternFill patternType="none"/>
      </fill>
    </dxf>
    <dxf>
      <font>
        <b/>
        <color rgb="FFFF0000"/>
      </font>
      <fill>
        <patternFill patternType="none"/>
      </fill>
    </dxf>
    <dxf>
      <font>
        <b/>
        <color rgb="FFC00000"/>
      </font>
      <fill>
        <patternFill patternType="none"/>
      </fill>
    </dxf>
    <dxf>
      <font>
        <b/>
        <color rgb="FFFFD965"/>
      </font>
      <fill>
        <patternFill patternType="none"/>
      </fill>
    </dxf>
    <dxf>
      <font>
        <b/>
        <color rgb="FF548135"/>
      </font>
      <fill>
        <patternFill patternType="none"/>
      </fill>
    </dxf>
    <dxf>
      <font>
        <b/>
        <color rgb="FFFFC000"/>
      </font>
      <fill>
        <patternFill patternType="none"/>
      </fill>
    </dxf>
    <dxf>
      <font>
        <b/>
        <color rgb="FFD87B00"/>
      </font>
      <fill>
        <patternFill patternType="none"/>
      </fill>
    </dxf>
    <dxf>
      <font>
        <b/>
        <color rgb="FFFF0000"/>
      </font>
      <fill>
        <patternFill patternType="none"/>
      </fill>
    </dxf>
    <dxf>
      <font>
        <b/>
        <color rgb="FFC00000"/>
      </font>
      <fill>
        <patternFill patternType="none"/>
      </fill>
    </dxf>
    <dxf>
      <font>
        <b/>
        <color rgb="FF548135"/>
      </font>
      <fill>
        <patternFill patternType="none"/>
      </fill>
    </dxf>
    <dxf>
      <font>
        <b/>
        <color rgb="FFFFC000"/>
      </font>
      <fill>
        <patternFill patternType="none"/>
      </fill>
    </dxf>
    <dxf>
      <font>
        <b/>
        <color rgb="FFD87B00"/>
      </font>
      <fill>
        <patternFill patternType="none"/>
      </fill>
    </dxf>
    <dxf>
      <font>
        <b/>
        <color rgb="FFFF0000"/>
      </font>
      <fill>
        <patternFill patternType="none"/>
      </fill>
    </dxf>
    <dxf>
      <font>
        <b/>
        <color rgb="FF548135"/>
      </font>
      <fill>
        <patternFill patternType="none"/>
      </fill>
    </dxf>
    <dxf>
      <font>
        <b/>
        <color rgb="FFFFC000"/>
      </font>
      <fill>
        <patternFill patternType="none"/>
      </fill>
    </dxf>
    <dxf>
      <font>
        <b/>
        <color rgb="FFD87B00"/>
      </font>
      <fill>
        <patternFill patternType="none"/>
      </fill>
    </dxf>
    <dxf>
      <font>
        <b/>
        <color rgb="FFFF0000"/>
      </font>
      <fill>
        <patternFill patternType="none"/>
      </fill>
    </dxf>
    <dxf>
      <font>
        <b val="0"/>
        <i val="0"/>
        <strike val="0"/>
        <condense val="0"/>
        <extend val="0"/>
        <outline val="0"/>
        <shadow val="0"/>
        <u val="none"/>
        <vertAlign val="baseline"/>
        <sz val="12"/>
        <color indexed="8"/>
        <name val="Calibri"/>
        <scheme val="minor"/>
      </font>
      <numFmt numFmtId="176" formatCode="&quot;$&quot;#,##0.00"/>
      <fill>
        <patternFill patternType="solid">
          <fgColor indexed="64"/>
          <bgColor rgb="FFFFFFFF"/>
        </patternFill>
      </fill>
      <alignment horizontal="left" relativeIndent="1"/>
      <border diagonalUp="0" diagonalDown="0">
        <left style="thin">
          <color indexed="23"/>
        </left>
        <right style="thin">
          <color indexed="23"/>
        </right>
        <top style="thin">
          <color indexed="23"/>
        </top>
        <bottom style="thin">
          <color indexed="23"/>
        </bottom>
        <vertical/>
        <horizontal/>
      </border>
      <protection locked="0" hidden="0"/>
    </dxf>
    <dxf>
      <font>
        <b val="0"/>
        <i val="0"/>
        <strike val="0"/>
        <condense val="0"/>
        <extend val="0"/>
        <outline val="0"/>
        <shadow val="0"/>
        <u val="none"/>
        <vertAlign val="baseline"/>
        <sz val="12"/>
        <color indexed="8"/>
        <name val="Calibri"/>
        <scheme val="minor"/>
      </font>
      <fill>
        <patternFill patternType="solid">
          <fgColor indexed="64"/>
          <bgColor rgb="FFFFFFFF"/>
        </patternFill>
      </fill>
      <alignment horizontal="left" relativeIndent="1"/>
      <border diagonalUp="0" diagonalDown="0">
        <left style="thin">
          <color indexed="23"/>
        </left>
        <right style="thin">
          <color indexed="23"/>
        </right>
        <top style="thin">
          <color indexed="23"/>
        </top>
        <bottom style="thin">
          <color indexed="23"/>
        </bottom>
        <vertical/>
        <horizontal/>
      </border>
      <protection locked="0" hidden="0"/>
    </dxf>
    <dxf>
      <font>
        <b val="0"/>
        <i val="0"/>
        <strike val="0"/>
        <condense val="0"/>
        <extend val="0"/>
        <outline val="0"/>
        <shadow val="0"/>
        <u val="none"/>
        <vertAlign val="baseline"/>
        <sz val="11"/>
        <color theme="1"/>
        <name val="Calibri"/>
        <scheme val="minor"/>
      </font>
      <numFmt numFmtId="186" formatCode="dd/mm/yy;@"/>
      <fill>
        <patternFill patternType="solid">
          <fgColor indexed="64"/>
          <bgColor rgb="FFFFFFFF"/>
        </patternFill>
      </fill>
      <alignment horizontal="left" vertical="bottom" textRotation="0" wrapText="0" relativeIndent="1" justifyLastLine="0" shrinkToFit="0" readingOrder="0"/>
      <border diagonalUp="0" diagonalDown="0">
        <left style="thin">
          <color indexed="23"/>
        </left>
        <right style="thin">
          <color indexed="23"/>
        </right>
        <top style="thin">
          <color indexed="23"/>
        </top>
        <bottom style="thin">
          <color indexed="23"/>
        </bottom>
        <vertical/>
        <horizontal/>
      </border>
      <protection locked="0" hidden="0"/>
    </dxf>
    <dxf>
      <font>
        <b val="0"/>
        <i val="0"/>
        <strike val="0"/>
        <condense val="0"/>
        <extend val="0"/>
        <outline val="0"/>
        <shadow val="0"/>
        <u val="none"/>
        <vertAlign val="baseline"/>
        <sz val="12"/>
        <color indexed="8"/>
        <name val="Calibri"/>
        <scheme val="minor"/>
      </font>
      <fill>
        <patternFill patternType="solid">
          <fgColor indexed="64"/>
          <bgColor rgb="FFFFFFFF"/>
        </patternFill>
      </fill>
      <alignment horizontal="left" relativeIndent="1"/>
      <border diagonalUp="0" diagonalDown="0">
        <left style="thin">
          <color indexed="23"/>
        </left>
        <right style="thin">
          <color indexed="23"/>
        </right>
        <top style="thin">
          <color indexed="23"/>
        </top>
        <bottom style="thin">
          <color indexed="23"/>
        </bottom>
        <vertical/>
        <horizontal/>
      </border>
      <protection locked="0" hidden="0"/>
    </dxf>
    <dxf>
      <font>
        <b val="0"/>
        <i val="0"/>
        <strike val="0"/>
        <condense val="0"/>
        <extend val="0"/>
        <outline val="0"/>
        <shadow val="0"/>
        <u val="none"/>
        <vertAlign val="baseline"/>
        <sz val="12"/>
        <color indexed="8"/>
        <name val="Calibri"/>
        <scheme val="minor"/>
      </font>
      <fill>
        <patternFill patternType="solid">
          <fgColor indexed="64"/>
          <bgColor rgb="FFFFFFFF"/>
        </patternFill>
      </fill>
      <alignment horizontal="left" relativeIndent="1"/>
      <border diagonalUp="0" diagonalDown="0">
        <left style="thin">
          <color indexed="23"/>
        </left>
        <right style="thin">
          <color indexed="23"/>
        </right>
        <top style="thin">
          <color indexed="23"/>
        </top>
        <bottom style="thin">
          <color indexed="23"/>
        </bottom>
        <vertical/>
        <horizontal/>
      </border>
      <protection locked="0" hidden="0"/>
    </dxf>
    <dxf>
      <border outline="0">
        <bottom style="thin">
          <color indexed="23"/>
        </bottom>
      </border>
    </dxf>
    <dxf>
      <font>
        <b val="0"/>
        <i val="0"/>
        <strike val="0"/>
        <condense val="0"/>
        <extend val="0"/>
        <outline val="0"/>
        <shadow val="0"/>
        <u val="none"/>
        <vertAlign val="baseline"/>
        <sz val="12"/>
        <color indexed="8"/>
        <name val="Calibri"/>
        <scheme val="minor"/>
      </font>
      <fill>
        <patternFill patternType="solid">
          <fgColor indexed="64"/>
          <bgColor rgb="FFFFFFFF"/>
        </patternFill>
      </fill>
      <alignment horizontal="left" relativeIndent="1"/>
      <protection locked="0" hidden="0"/>
    </dxf>
    <dxf>
      <border>
        <bottom style="thin">
          <color rgb="FF000000"/>
        </bottom>
      </border>
    </dxf>
    <dxf>
      <font>
        <b/>
        <i val="0"/>
        <strike val="0"/>
        <condense val="0"/>
        <extend val="0"/>
        <outline val="0"/>
        <shadow val="0"/>
        <u val="none"/>
        <vertAlign val="baseline"/>
        <sz val="12"/>
        <color rgb="FFFFFFFF"/>
        <name val="Calibri"/>
        <scheme val="minor"/>
      </font>
      <fill>
        <patternFill patternType="solid">
          <fgColor indexed="64"/>
          <bgColor rgb="FF006878"/>
        </patternFill>
      </fill>
      <alignment horizontal="center" vertical="center" textRotation="0" wrapText="0" indent="0" justifyLastLine="0" shrinkToFit="0" readingOrder="0"/>
    </dxf>
  </dxfs>
  <tableStyles count="0" defaultTableStyle="TableStyleMedium2" defaultPivotStyle="PivotStyleLight16"/>
  <colors>
    <mruColors>
      <color rgb="FF006878"/>
      <color rgb="FF368270"/>
      <color rgb="FF0FA2A9"/>
      <color rgb="FFF2F2F2"/>
      <color rgb="FF45A58E"/>
      <color rgb="FF00A173"/>
      <color rgb="FF2AA88A"/>
      <color rgb="FF004E78"/>
      <color rgb="FF235348"/>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54065774158644E-3"/>
          <c:y val="9.1105430774388194E-2"/>
          <c:w val="0.97483849487474661"/>
          <c:h val="0.72339244144872961"/>
        </c:manualLayout>
      </c:layout>
      <c:lineChart>
        <c:grouping val="standard"/>
        <c:varyColors val="0"/>
        <c:ser>
          <c:idx val="0"/>
          <c:order val="0"/>
          <c:tx>
            <c:strRef>
              <c:f>LOGBOOK!$BB$4</c:f>
              <c:strCache>
                <c:ptCount val="1"/>
                <c:pt idx="0">
                  <c:v>TOTAL</c:v>
                </c:pt>
              </c:strCache>
            </c:strRef>
          </c:tx>
          <c:spPr>
            <a:ln w="12700" cap="rnd">
              <a:solidFill>
                <a:srgbClr val="00A173"/>
              </a:solidFill>
              <a:round/>
            </a:ln>
            <a:effectLst/>
          </c:spPr>
          <c:marker>
            <c:symbol val="circle"/>
            <c:size val="5"/>
            <c:spPr>
              <a:solidFill>
                <a:srgbClr val="006878">
                  <a:alpha val="98000"/>
                </a:srgbClr>
              </a:solidFill>
              <a:ln w="6350">
                <a:solidFill>
                  <a:schemeClr val="accent6">
                    <a:lumMod val="20000"/>
                    <a:lumOff val="80000"/>
                  </a:schemeClr>
                </a:solidFill>
              </a:ln>
              <a:effectLst/>
            </c:spPr>
          </c:marker>
          <c:dPt>
            <c:idx val="1"/>
            <c:marker>
              <c:symbol val="circle"/>
              <c:size val="5"/>
              <c:spPr>
                <a:solidFill>
                  <a:srgbClr val="006878">
                    <a:alpha val="98000"/>
                  </a:srgbClr>
                </a:solidFill>
                <a:ln w="6350">
                  <a:solidFill>
                    <a:schemeClr val="accent6">
                      <a:lumMod val="20000"/>
                      <a:lumOff val="80000"/>
                    </a:schemeClr>
                  </a:solidFill>
                </a:ln>
                <a:effectLst/>
              </c:spPr>
            </c:marker>
            <c:bubble3D val="0"/>
            <c:spPr>
              <a:ln w="12700" cap="rnd">
                <a:solidFill>
                  <a:srgbClr val="0FA2A9"/>
                </a:solidFill>
                <a:round/>
              </a:ln>
              <a:effectLst/>
            </c:spPr>
            <c:extLst>
              <c:ext xmlns:c16="http://schemas.microsoft.com/office/drawing/2014/chart" uri="{C3380CC4-5D6E-409C-BE32-E72D297353CC}">
                <c16:uniqueId val="{0000003C-1275-4EC5-919B-3A05E4E6A25D}"/>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rgbClr val="006878"/>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LOGBOOK!$BA$5:$BA$26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LOGBOOK!$BB$5:$BB$26</c:f>
              <c:numCache>
                <c:formatCode>General</c:formatCode>
                <c:ptCount val="22"/>
                <c:pt idx="0">
                  <c:v>0</c:v>
                </c:pt>
                <c:pt idx="1">
                  <c:v>33.75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26-1275-4EC5-919B-3A05E4E6A25D}"/>
            </c:ext>
          </c:extLst>
        </c:ser>
        <c:ser>
          <c:idx val="1"/>
          <c:order val="1"/>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LOGBOOK!$BA$5:$BA$26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LOGBOOK!$BA$6</c:f>
              <c:numCache>
                <c:formatCode>0</c:formatCode>
                <c:ptCount val="1"/>
                <c:pt idx="0">
                  <c:v>2022</c:v>
                </c:pt>
              </c:numCache>
            </c:numRef>
          </c:val>
          <c:smooth val="0"/>
          <c:extLst>
            <c:ext xmlns:c16="http://schemas.microsoft.com/office/drawing/2014/chart" uri="{C3380CC4-5D6E-409C-BE32-E72D297353CC}">
              <c16:uniqueId val="{00000027-1275-4EC5-919B-3A05E4E6A25D}"/>
            </c:ext>
          </c:extLst>
        </c:ser>
        <c:ser>
          <c:idx val="2"/>
          <c:order val="2"/>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LOGBOOK!$BA$5:$BA$26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LOGBOOK!$BA$7</c:f>
              <c:numCache>
                <c:formatCode>0</c:formatCode>
                <c:ptCount val="1"/>
                <c:pt idx="0">
                  <c:v>#N/A</c:v>
                </c:pt>
              </c:numCache>
            </c:numRef>
          </c:val>
          <c:smooth val="0"/>
          <c:extLst>
            <c:ext xmlns:c16="http://schemas.microsoft.com/office/drawing/2014/chart" uri="{C3380CC4-5D6E-409C-BE32-E72D297353CC}">
              <c16:uniqueId val="{00000028-1275-4EC5-919B-3A05E4E6A25D}"/>
            </c:ext>
          </c:extLst>
        </c:ser>
        <c:ser>
          <c:idx val="3"/>
          <c:order val="3"/>
          <c:spPr>
            <a:ln w="28575" cap="rnd">
              <a:solidFill>
                <a:schemeClr val="accent4"/>
              </a:solid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LOGBOOK!$BA$5:$BA$26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LOGBOOK!$BA$8</c:f>
              <c:numCache>
                <c:formatCode>0</c:formatCode>
                <c:ptCount val="1"/>
                <c:pt idx="0">
                  <c:v>#N/A</c:v>
                </c:pt>
              </c:numCache>
            </c:numRef>
          </c:val>
          <c:smooth val="0"/>
          <c:extLst>
            <c:ext xmlns:c16="http://schemas.microsoft.com/office/drawing/2014/chart" uri="{C3380CC4-5D6E-409C-BE32-E72D297353CC}">
              <c16:uniqueId val="{00000029-1275-4EC5-919B-3A05E4E6A25D}"/>
            </c:ext>
          </c:extLst>
        </c:ser>
        <c:ser>
          <c:idx val="4"/>
          <c:order val="4"/>
          <c:spPr>
            <a:ln w="28575" cap="rnd">
              <a:solidFill>
                <a:schemeClr val="accent5"/>
              </a:solidFill>
              <a:round/>
            </a:ln>
            <a:effectLst/>
          </c:spPr>
          <c:marker>
            <c:symbol val="circle"/>
            <c:size val="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LOGBOOK!$BA$5:$BA$26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LOGBOOK!$BA$9</c:f>
              <c:numCache>
                <c:formatCode>0</c:formatCode>
                <c:ptCount val="1"/>
                <c:pt idx="0">
                  <c:v>#N/A</c:v>
                </c:pt>
              </c:numCache>
            </c:numRef>
          </c:val>
          <c:smooth val="0"/>
          <c:extLst>
            <c:ext xmlns:c16="http://schemas.microsoft.com/office/drawing/2014/chart" uri="{C3380CC4-5D6E-409C-BE32-E72D297353CC}">
              <c16:uniqueId val="{0000002A-1275-4EC5-919B-3A05E4E6A25D}"/>
            </c:ext>
          </c:extLst>
        </c:ser>
        <c:ser>
          <c:idx val="5"/>
          <c:order val="5"/>
          <c:spPr>
            <a:ln w="28575" cap="rnd">
              <a:solidFill>
                <a:schemeClr val="accent6"/>
              </a:solidFill>
              <a:round/>
            </a:ln>
            <a:effectLst/>
          </c:spPr>
          <c:marker>
            <c:symbol val="circle"/>
            <c:size val="5"/>
            <c:spPr>
              <a:solidFill>
                <a:schemeClr val="accent6"/>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LOGBOOK!$BA$5:$BA$26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LOGBOOK!$BA$10</c:f>
              <c:numCache>
                <c:formatCode>0</c:formatCode>
                <c:ptCount val="1"/>
                <c:pt idx="0">
                  <c:v>#N/A</c:v>
                </c:pt>
              </c:numCache>
            </c:numRef>
          </c:val>
          <c:smooth val="0"/>
          <c:extLst>
            <c:ext xmlns:c16="http://schemas.microsoft.com/office/drawing/2014/chart" uri="{C3380CC4-5D6E-409C-BE32-E72D297353CC}">
              <c16:uniqueId val="{0000002B-1275-4EC5-919B-3A05E4E6A25D}"/>
            </c:ext>
          </c:extLst>
        </c:ser>
        <c:ser>
          <c:idx val="6"/>
          <c:order val="6"/>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LOGBOOK!$BA$5:$BA$26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LOGBOOK!$BA$11</c:f>
              <c:numCache>
                <c:formatCode>0</c:formatCode>
                <c:ptCount val="1"/>
                <c:pt idx="0">
                  <c:v>#N/A</c:v>
                </c:pt>
              </c:numCache>
            </c:numRef>
          </c:val>
          <c:smooth val="0"/>
          <c:extLst>
            <c:ext xmlns:c16="http://schemas.microsoft.com/office/drawing/2014/chart" uri="{C3380CC4-5D6E-409C-BE32-E72D297353CC}">
              <c16:uniqueId val="{0000002C-1275-4EC5-919B-3A05E4E6A25D}"/>
            </c:ext>
          </c:extLst>
        </c:ser>
        <c:ser>
          <c:idx val="7"/>
          <c:order val="7"/>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LOGBOOK!$BA$5:$BA$26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LOGBOOK!$BA$12</c:f>
              <c:numCache>
                <c:formatCode>0</c:formatCode>
                <c:ptCount val="1"/>
                <c:pt idx="0">
                  <c:v>#N/A</c:v>
                </c:pt>
              </c:numCache>
            </c:numRef>
          </c:val>
          <c:smooth val="0"/>
          <c:extLst>
            <c:ext xmlns:c16="http://schemas.microsoft.com/office/drawing/2014/chart" uri="{C3380CC4-5D6E-409C-BE32-E72D297353CC}">
              <c16:uniqueId val="{0000002D-1275-4EC5-919B-3A05E4E6A25D}"/>
            </c:ext>
          </c:extLst>
        </c:ser>
        <c:ser>
          <c:idx val="8"/>
          <c:order val="8"/>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LOGBOOK!$BA$5:$BA$26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LOGBOOK!$BA$13</c:f>
              <c:numCache>
                <c:formatCode>0</c:formatCode>
                <c:ptCount val="1"/>
                <c:pt idx="0">
                  <c:v>#N/A</c:v>
                </c:pt>
              </c:numCache>
            </c:numRef>
          </c:val>
          <c:smooth val="0"/>
          <c:extLst>
            <c:ext xmlns:c16="http://schemas.microsoft.com/office/drawing/2014/chart" uri="{C3380CC4-5D6E-409C-BE32-E72D297353CC}">
              <c16:uniqueId val="{0000002E-1275-4EC5-919B-3A05E4E6A25D}"/>
            </c:ext>
          </c:extLst>
        </c:ser>
        <c:ser>
          <c:idx val="9"/>
          <c:order val="9"/>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LOGBOOK!$BA$5:$BA$26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LOGBOOK!$BA$14</c:f>
              <c:numCache>
                <c:formatCode>0</c:formatCode>
                <c:ptCount val="1"/>
                <c:pt idx="0">
                  <c:v>#N/A</c:v>
                </c:pt>
              </c:numCache>
            </c:numRef>
          </c:val>
          <c:smooth val="0"/>
          <c:extLst>
            <c:ext xmlns:c16="http://schemas.microsoft.com/office/drawing/2014/chart" uri="{C3380CC4-5D6E-409C-BE32-E72D297353CC}">
              <c16:uniqueId val="{0000002F-1275-4EC5-919B-3A05E4E6A25D}"/>
            </c:ext>
          </c:extLst>
        </c:ser>
        <c:ser>
          <c:idx val="10"/>
          <c:order val="10"/>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LOGBOOK!$BA$5:$BA$26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LOGBOOK!$BA$15</c:f>
              <c:numCache>
                <c:formatCode>0</c:formatCode>
                <c:ptCount val="1"/>
                <c:pt idx="0">
                  <c:v>#N/A</c:v>
                </c:pt>
              </c:numCache>
            </c:numRef>
          </c:val>
          <c:smooth val="0"/>
          <c:extLst>
            <c:ext xmlns:c16="http://schemas.microsoft.com/office/drawing/2014/chart" uri="{C3380CC4-5D6E-409C-BE32-E72D297353CC}">
              <c16:uniqueId val="{00000030-1275-4EC5-919B-3A05E4E6A25D}"/>
            </c:ext>
          </c:extLst>
        </c:ser>
        <c:ser>
          <c:idx val="11"/>
          <c:order val="11"/>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LOGBOOK!$BA$5:$BA$26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LOGBOOK!$BA$16</c:f>
              <c:numCache>
                <c:formatCode>0</c:formatCode>
                <c:ptCount val="1"/>
                <c:pt idx="0">
                  <c:v>#N/A</c:v>
                </c:pt>
              </c:numCache>
            </c:numRef>
          </c:val>
          <c:smooth val="0"/>
          <c:extLst>
            <c:ext xmlns:c16="http://schemas.microsoft.com/office/drawing/2014/chart" uri="{C3380CC4-5D6E-409C-BE32-E72D297353CC}">
              <c16:uniqueId val="{00000031-1275-4EC5-919B-3A05E4E6A25D}"/>
            </c:ext>
          </c:extLst>
        </c:ser>
        <c:ser>
          <c:idx val="12"/>
          <c:order val="12"/>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LOGBOOK!$BA$5:$BA$26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LOGBOOK!$BA$17</c:f>
              <c:numCache>
                <c:formatCode>0</c:formatCode>
                <c:ptCount val="1"/>
                <c:pt idx="0">
                  <c:v>#N/A</c:v>
                </c:pt>
              </c:numCache>
            </c:numRef>
          </c:val>
          <c:smooth val="0"/>
          <c:extLst>
            <c:ext xmlns:c16="http://schemas.microsoft.com/office/drawing/2014/chart" uri="{C3380CC4-5D6E-409C-BE32-E72D297353CC}">
              <c16:uniqueId val="{00000032-1275-4EC5-919B-3A05E4E6A25D}"/>
            </c:ext>
          </c:extLst>
        </c:ser>
        <c:ser>
          <c:idx val="13"/>
          <c:order val="13"/>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LOGBOOK!$BA$5:$BA$26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LOGBOOK!$BA$18</c:f>
              <c:numCache>
                <c:formatCode>0</c:formatCode>
                <c:ptCount val="1"/>
                <c:pt idx="0">
                  <c:v>#N/A</c:v>
                </c:pt>
              </c:numCache>
            </c:numRef>
          </c:val>
          <c:smooth val="0"/>
          <c:extLst>
            <c:ext xmlns:c16="http://schemas.microsoft.com/office/drawing/2014/chart" uri="{C3380CC4-5D6E-409C-BE32-E72D297353CC}">
              <c16:uniqueId val="{00000033-1275-4EC5-919B-3A05E4E6A25D}"/>
            </c:ext>
          </c:extLst>
        </c:ser>
        <c:ser>
          <c:idx val="14"/>
          <c:order val="14"/>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LOGBOOK!$BA$5:$BA$26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LOGBOOK!$BA$19</c:f>
              <c:numCache>
                <c:formatCode>0</c:formatCode>
                <c:ptCount val="1"/>
                <c:pt idx="0">
                  <c:v>#N/A</c:v>
                </c:pt>
              </c:numCache>
            </c:numRef>
          </c:val>
          <c:smooth val="0"/>
          <c:extLst>
            <c:ext xmlns:c16="http://schemas.microsoft.com/office/drawing/2014/chart" uri="{C3380CC4-5D6E-409C-BE32-E72D297353CC}">
              <c16:uniqueId val="{00000034-1275-4EC5-919B-3A05E4E6A25D}"/>
            </c:ext>
          </c:extLst>
        </c:ser>
        <c:ser>
          <c:idx val="15"/>
          <c:order val="15"/>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LOGBOOK!$BA$5:$BA$26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LOGBOOK!$BA$20</c:f>
              <c:numCache>
                <c:formatCode>0</c:formatCode>
                <c:ptCount val="1"/>
                <c:pt idx="0">
                  <c:v>#N/A</c:v>
                </c:pt>
              </c:numCache>
            </c:numRef>
          </c:val>
          <c:smooth val="0"/>
          <c:extLst>
            <c:ext xmlns:c16="http://schemas.microsoft.com/office/drawing/2014/chart" uri="{C3380CC4-5D6E-409C-BE32-E72D297353CC}">
              <c16:uniqueId val="{00000035-1275-4EC5-919B-3A05E4E6A25D}"/>
            </c:ext>
          </c:extLst>
        </c:ser>
        <c:ser>
          <c:idx val="16"/>
          <c:order val="16"/>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LOGBOOK!$BA$5:$BA$26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LOGBOOK!$BA$21</c:f>
              <c:numCache>
                <c:formatCode>0</c:formatCode>
                <c:ptCount val="1"/>
                <c:pt idx="0">
                  <c:v>#N/A</c:v>
                </c:pt>
              </c:numCache>
            </c:numRef>
          </c:val>
          <c:smooth val="0"/>
          <c:extLst>
            <c:ext xmlns:c16="http://schemas.microsoft.com/office/drawing/2014/chart" uri="{C3380CC4-5D6E-409C-BE32-E72D297353CC}">
              <c16:uniqueId val="{00000036-1275-4EC5-919B-3A05E4E6A25D}"/>
            </c:ext>
          </c:extLst>
        </c:ser>
        <c:ser>
          <c:idx val="17"/>
          <c:order val="17"/>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LOGBOOK!$BA$5:$BA$26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LOGBOOK!$BA$22</c:f>
              <c:numCache>
                <c:formatCode>0</c:formatCode>
                <c:ptCount val="1"/>
                <c:pt idx="0">
                  <c:v>#N/A</c:v>
                </c:pt>
              </c:numCache>
            </c:numRef>
          </c:val>
          <c:smooth val="0"/>
          <c:extLst>
            <c:ext xmlns:c16="http://schemas.microsoft.com/office/drawing/2014/chart" uri="{C3380CC4-5D6E-409C-BE32-E72D297353CC}">
              <c16:uniqueId val="{00000037-1275-4EC5-919B-3A05E4E6A25D}"/>
            </c:ext>
          </c:extLst>
        </c:ser>
        <c:ser>
          <c:idx val="18"/>
          <c:order val="18"/>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LOGBOOK!$BA$5:$BA$26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LOGBOOK!$BA$23</c:f>
              <c:numCache>
                <c:formatCode>0</c:formatCode>
                <c:ptCount val="1"/>
                <c:pt idx="0">
                  <c:v>#N/A</c:v>
                </c:pt>
              </c:numCache>
            </c:numRef>
          </c:val>
          <c:smooth val="0"/>
          <c:extLst>
            <c:ext xmlns:c16="http://schemas.microsoft.com/office/drawing/2014/chart" uri="{C3380CC4-5D6E-409C-BE32-E72D297353CC}">
              <c16:uniqueId val="{00000038-1275-4EC5-919B-3A05E4E6A25D}"/>
            </c:ext>
          </c:extLst>
        </c:ser>
        <c:ser>
          <c:idx val="19"/>
          <c:order val="19"/>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LOGBOOK!$BA$5:$BA$26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LOGBOOK!$BA$24</c:f>
              <c:numCache>
                <c:formatCode>0</c:formatCode>
                <c:ptCount val="1"/>
                <c:pt idx="0">
                  <c:v>#N/A</c:v>
                </c:pt>
              </c:numCache>
            </c:numRef>
          </c:val>
          <c:smooth val="0"/>
          <c:extLst>
            <c:ext xmlns:c16="http://schemas.microsoft.com/office/drawing/2014/chart" uri="{C3380CC4-5D6E-409C-BE32-E72D297353CC}">
              <c16:uniqueId val="{00000039-1275-4EC5-919B-3A05E4E6A25D}"/>
            </c:ext>
          </c:extLst>
        </c:ser>
        <c:ser>
          <c:idx val="20"/>
          <c:order val="20"/>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LOGBOOK!$BA$5:$BA$26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LOGBOOK!$BA$25</c:f>
              <c:numCache>
                <c:formatCode>0</c:formatCode>
                <c:ptCount val="1"/>
                <c:pt idx="0">
                  <c:v>#N/A</c:v>
                </c:pt>
              </c:numCache>
            </c:numRef>
          </c:val>
          <c:smooth val="0"/>
          <c:extLst>
            <c:ext xmlns:c16="http://schemas.microsoft.com/office/drawing/2014/chart" uri="{C3380CC4-5D6E-409C-BE32-E72D297353CC}">
              <c16:uniqueId val="{0000003A-1275-4EC5-919B-3A05E4E6A25D}"/>
            </c:ext>
          </c:extLst>
        </c:ser>
        <c:ser>
          <c:idx val="21"/>
          <c:order val="21"/>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LOGBOOK!$BA$5:$BA$26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LOGBOOK!$BA$26</c:f>
              <c:numCache>
                <c:formatCode>0</c:formatCode>
                <c:ptCount val="1"/>
                <c:pt idx="0">
                  <c:v>#N/A</c:v>
                </c:pt>
              </c:numCache>
            </c:numRef>
          </c:val>
          <c:smooth val="0"/>
          <c:extLst>
            <c:ext xmlns:c16="http://schemas.microsoft.com/office/drawing/2014/chart" uri="{C3380CC4-5D6E-409C-BE32-E72D297353CC}">
              <c16:uniqueId val="{0000003B-1275-4EC5-919B-3A05E4E6A25D}"/>
            </c:ext>
          </c:extLst>
        </c:ser>
        <c:dLbls>
          <c:dLblPos val="t"/>
          <c:showLegendKey val="0"/>
          <c:showVal val="1"/>
          <c:showCatName val="0"/>
          <c:showSerName val="0"/>
          <c:showPercent val="0"/>
          <c:showBubbleSize val="0"/>
        </c:dLbls>
        <c:marker val="1"/>
        <c:smooth val="0"/>
        <c:axId val="649080976"/>
        <c:axId val="649081304"/>
      </c:lineChart>
      <c:dateAx>
        <c:axId val="649080976"/>
        <c:scaling>
          <c:orientation val="minMax"/>
        </c:scaling>
        <c:delete val="0"/>
        <c:axPos val="b"/>
        <c:numFmt formatCode="General" sourceLinked="0"/>
        <c:majorTickMark val="out"/>
        <c:minorTickMark val="none"/>
        <c:tickLblPos val="nextTo"/>
        <c:spPr>
          <a:noFill/>
          <a:ln w="9525" cap="flat" cmpd="sng" algn="ctr">
            <a:solidFill>
              <a:srgbClr val="0FA2A9"/>
            </a:solidFill>
            <a:round/>
          </a:ln>
          <a:effectLst/>
        </c:spPr>
        <c:txPr>
          <a:bodyPr rot="-60000000" spcFirstLastPara="1" vertOverflow="ellipsis" vert="horz" wrap="square" anchor="ctr" anchorCtr="1"/>
          <a:lstStyle/>
          <a:p>
            <a:pPr>
              <a:defRPr sz="900" b="1" i="0" u="none" strike="noStrike" kern="1200" baseline="0">
                <a:solidFill>
                  <a:srgbClr val="0FA2A9"/>
                </a:solidFill>
                <a:latin typeface="+mn-lt"/>
                <a:ea typeface="+mn-ea"/>
                <a:cs typeface="+mn-cs"/>
              </a:defRPr>
            </a:pPr>
            <a:endParaRPr lang="en-US"/>
          </a:p>
        </c:txPr>
        <c:crossAx val="649081304"/>
        <c:crosses val="autoZero"/>
        <c:auto val="0"/>
        <c:lblOffset val="100"/>
        <c:baseTimeUnit val="days"/>
        <c:majorUnit val="1"/>
      </c:dateAx>
      <c:valAx>
        <c:axId val="649081304"/>
        <c:scaling>
          <c:orientation val="minMax"/>
        </c:scaling>
        <c:delete val="1"/>
        <c:axPos val="l"/>
        <c:numFmt formatCode="General" sourceLinked="1"/>
        <c:majorTickMark val="out"/>
        <c:minorTickMark val="none"/>
        <c:tickLblPos val="nextTo"/>
        <c:crossAx val="649080976"/>
        <c:crossesAt val="2012"/>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903256092209767E-2"/>
          <c:y val="0.10498257679997776"/>
          <c:w val="0.9510967439077902"/>
          <c:h val="0.78070214331286536"/>
        </c:manualLayout>
      </c:layout>
      <c:lineChart>
        <c:grouping val="standard"/>
        <c:varyColors val="0"/>
        <c:ser>
          <c:idx val="0"/>
          <c:order val="0"/>
          <c:spPr>
            <a:ln w="19050" cap="rnd">
              <a:solidFill>
                <a:srgbClr val="0FA2A9"/>
              </a:solidFill>
              <a:round/>
            </a:ln>
            <a:effectLst/>
          </c:spPr>
          <c:marker>
            <c:symbol val="circle"/>
            <c:size val="5"/>
            <c:spPr>
              <a:solidFill>
                <a:srgbClr val="006878"/>
              </a:solidFill>
              <a:ln w="9525">
                <a:solidFill>
                  <a:schemeClr val="bg1"/>
                </a:solidFill>
              </a:ln>
              <a:effectLst/>
            </c:spPr>
          </c:marker>
          <c:dLbls>
            <c:spPr>
              <a:noFill/>
              <a:ln>
                <a:noFill/>
              </a:ln>
              <a:effectLst/>
            </c:spPr>
            <c:txPr>
              <a:bodyPr rot="0" spcFirstLastPara="1" vertOverflow="ellipsis" vert="horz" wrap="square" lIns="38100" tIns="19050" rIns="38100" bIns="19050" anchor="ctr" anchorCtr="0">
                <a:spAutoFit/>
              </a:bodyPr>
              <a:lstStyle/>
              <a:p>
                <a:pPr algn="ctr">
                  <a:defRPr lang="en-US" sz="700" b="0" i="0" u="none" strike="noStrike" kern="1200" baseline="0">
                    <a:solidFill>
                      <a:srgbClr val="006878"/>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LOGBOOK!$BC$5:$BC$27</c:f>
              <c:numCache>
                <c:formatCode>[$-409]mmm/yyyy;@</c:formatCode>
                <c:ptCount val="23"/>
                <c:pt idx="0">
                  <c:v>44655</c:v>
                </c:pt>
                <c:pt idx="1">
                  <c:v>44624</c:v>
                </c:pt>
                <c:pt idx="2">
                  <c:v>44596</c:v>
                </c:pt>
                <c:pt idx="3">
                  <c:v>44565</c:v>
                </c:pt>
                <c:pt idx="4">
                  <c:v>44534</c:v>
                </c:pt>
                <c:pt idx="5">
                  <c:v>44504</c:v>
                </c:pt>
                <c:pt idx="6">
                  <c:v>44473</c:v>
                </c:pt>
                <c:pt idx="7">
                  <c:v>44443</c:v>
                </c:pt>
                <c:pt idx="8">
                  <c:v>44412</c:v>
                </c:pt>
                <c:pt idx="9">
                  <c:v>44381</c:v>
                </c:pt>
                <c:pt idx="10">
                  <c:v>44351</c:v>
                </c:pt>
                <c:pt idx="11">
                  <c:v>44320</c:v>
                </c:pt>
                <c:pt idx="12">
                  <c:v>44290</c:v>
                </c:pt>
                <c:pt idx="13">
                  <c:v>44259</c:v>
                </c:pt>
                <c:pt idx="14">
                  <c:v>44231</c:v>
                </c:pt>
                <c:pt idx="15">
                  <c:v>44200</c:v>
                </c:pt>
                <c:pt idx="16">
                  <c:v>44169</c:v>
                </c:pt>
                <c:pt idx="17">
                  <c:v>44139</c:v>
                </c:pt>
                <c:pt idx="18">
                  <c:v>44108</c:v>
                </c:pt>
                <c:pt idx="19">
                  <c:v>44078</c:v>
                </c:pt>
                <c:pt idx="20">
                  <c:v>44047</c:v>
                </c:pt>
                <c:pt idx="21">
                  <c:v>44016</c:v>
                </c:pt>
                <c:pt idx="22">
                  <c:v>43986</c:v>
                </c:pt>
              </c:numCache>
            </c:numRef>
          </c:cat>
          <c:val>
            <c:numRef>
              <c:f>LOGBOOK!$BD$5:$BD$27</c:f>
              <c:numCache>
                <c:formatCode>General</c:formatCode>
                <c:ptCount val="23"/>
                <c:pt idx="0">
                  <c:v>32.11</c:v>
                </c:pt>
                <c:pt idx="1">
                  <c:v>0</c:v>
                </c:pt>
                <c:pt idx="2">
                  <c:v>0.92</c:v>
                </c:pt>
                <c:pt idx="3">
                  <c:v>0.72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1"/>
          <c:extLst>
            <c:ext xmlns:c16="http://schemas.microsoft.com/office/drawing/2014/chart" uri="{C3380CC4-5D6E-409C-BE32-E72D297353CC}">
              <c16:uniqueId val="{00000000-7B3E-40D1-85E2-77A5FDEC70D4}"/>
            </c:ext>
          </c:extLst>
        </c:ser>
        <c:dLbls>
          <c:showLegendKey val="0"/>
          <c:showVal val="0"/>
          <c:showCatName val="0"/>
          <c:showSerName val="0"/>
          <c:showPercent val="0"/>
          <c:showBubbleSize val="0"/>
        </c:dLbls>
        <c:marker val="1"/>
        <c:smooth val="0"/>
        <c:axId val="641521480"/>
        <c:axId val="641524104"/>
      </c:lineChart>
      <c:dateAx>
        <c:axId val="641521480"/>
        <c:scaling>
          <c:orientation val="minMax"/>
        </c:scaling>
        <c:delete val="0"/>
        <c:axPos val="b"/>
        <c:numFmt formatCode="[$-409]mmm/yyyy;@" sourceLinked="1"/>
        <c:majorTickMark val="out"/>
        <c:minorTickMark val="none"/>
        <c:tickLblPos val="nextTo"/>
        <c:spPr>
          <a:noFill/>
          <a:ln w="9525" cap="flat" cmpd="sng" algn="ctr">
            <a:solidFill>
              <a:srgbClr val="006878"/>
            </a:solidFill>
            <a:round/>
          </a:ln>
          <a:effectLst/>
        </c:spPr>
        <c:txPr>
          <a:bodyPr rot="-60000000" spcFirstLastPara="1" vertOverflow="ellipsis" vert="horz" wrap="square" anchor="ctr" anchorCtr="1"/>
          <a:lstStyle/>
          <a:p>
            <a:pPr>
              <a:defRPr sz="900" b="0" i="0" u="none" strike="noStrike" kern="1200" baseline="0">
                <a:solidFill>
                  <a:srgbClr val="006878"/>
                </a:solidFill>
                <a:latin typeface="+mn-lt"/>
                <a:ea typeface="+mn-ea"/>
                <a:cs typeface="+mn-cs"/>
              </a:defRPr>
            </a:pPr>
            <a:endParaRPr lang="en-US"/>
          </a:p>
        </c:txPr>
        <c:crossAx val="641524104"/>
        <c:crosses val="autoZero"/>
        <c:auto val="1"/>
        <c:lblOffset val="100"/>
        <c:baseTimeUnit val="months"/>
      </c:dateAx>
      <c:valAx>
        <c:axId val="641524104"/>
        <c:scaling>
          <c:orientation val="minMax"/>
        </c:scaling>
        <c:delete val="1"/>
        <c:axPos val="l"/>
        <c:numFmt formatCode="General" sourceLinked="1"/>
        <c:majorTickMark val="none"/>
        <c:minorTickMark val="none"/>
        <c:tickLblPos val="nextTo"/>
        <c:crossAx val="6415214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90849358423063"/>
          <c:y val="0.15350813999213525"/>
          <c:w val="0.4246296012640034"/>
          <c:h val="0.63905688690828066"/>
        </c:manualLayout>
      </c:layout>
      <c:doughnutChart>
        <c:varyColors val="1"/>
        <c:ser>
          <c:idx val="0"/>
          <c:order val="0"/>
          <c:spPr>
            <a:solidFill>
              <a:schemeClr val="accent5">
                <a:lumMod val="50000"/>
              </a:schemeClr>
            </a:solidFill>
          </c:spPr>
          <c:explosion val="4"/>
          <c:dPt>
            <c:idx val="0"/>
            <c:bubble3D val="0"/>
            <c:spPr>
              <a:solidFill>
                <a:srgbClr val="006878"/>
              </a:solidFill>
              <a:ln w="19050">
                <a:solidFill>
                  <a:schemeClr val="lt1"/>
                </a:solidFill>
              </a:ln>
              <a:effectLst/>
            </c:spPr>
            <c:extLst>
              <c:ext xmlns:c16="http://schemas.microsoft.com/office/drawing/2014/chart" uri="{C3380CC4-5D6E-409C-BE32-E72D297353CC}">
                <c16:uniqueId val="{00000001-61EF-48FB-902C-226573A65850}"/>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61EF-48FB-902C-226573A65850}"/>
              </c:ext>
            </c:extLst>
          </c:dPt>
          <c:dPt>
            <c:idx val="2"/>
            <c:bubble3D val="0"/>
            <c:explosion val="3"/>
            <c:spPr>
              <a:solidFill>
                <a:srgbClr val="0FA2A9"/>
              </a:solidFill>
              <a:ln w="19050">
                <a:solidFill>
                  <a:schemeClr val="lt1"/>
                </a:solidFill>
              </a:ln>
              <a:effectLst/>
            </c:spPr>
            <c:extLst>
              <c:ext xmlns:c16="http://schemas.microsoft.com/office/drawing/2014/chart" uri="{C3380CC4-5D6E-409C-BE32-E72D297353CC}">
                <c16:uniqueId val="{00000005-61EF-48FB-902C-226573A65850}"/>
              </c:ext>
            </c:extLst>
          </c:dPt>
          <c:val>
            <c:numRef>
              <c:f>LOGBOOK!$T$1534:$V$1534</c:f>
              <c:numCache>
                <c:formatCode>0.00</c:formatCode>
                <c:ptCount val="3"/>
                <c:pt idx="0">
                  <c:v>10</c:v>
                </c:pt>
                <c:pt idx="1">
                  <c:v>20</c:v>
                </c:pt>
                <c:pt idx="2">
                  <c:v>5</c:v>
                </c:pt>
              </c:numCache>
            </c:numRef>
          </c:val>
          <c:extLst>
            <c:ext xmlns:c16="http://schemas.microsoft.com/office/drawing/2014/chart" uri="{C3380CC4-5D6E-409C-BE32-E72D297353CC}">
              <c16:uniqueId val="{00000006-61EF-48FB-902C-226573A65850}"/>
            </c:ext>
          </c:extLst>
        </c:ser>
        <c:dLbls>
          <c:showLegendKey val="0"/>
          <c:showVal val="0"/>
          <c:showCatName val="0"/>
          <c:showSerName val="0"/>
          <c:showPercent val="0"/>
          <c:showBubbleSize val="0"/>
          <c:showLeaderLines val="1"/>
        </c:dLbls>
        <c:firstSliceAng val="0"/>
        <c:holeSize val="67"/>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85083988176772"/>
          <c:y val="0.11329765564054807"/>
          <c:w val="0.3488402292922515"/>
          <c:h val="0.74822743190989316"/>
        </c:manualLayout>
      </c:layout>
      <c:doughnutChart>
        <c:varyColors val="1"/>
        <c:ser>
          <c:idx val="0"/>
          <c:order val="0"/>
          <c:spPr>
            <a:ln>
              <a:noFill/>
            </a:ln>
          </c:spPr>
          <c:explosion val="5"/>
          <c:dPt>
            <c:idx val="0"/>
            <c:bubble3D val="0"/>
            <c:spPr>
              <a:solidFill>
                <a:srgbClr val="006878"/>
              </a:solidFill>
              <a:ln w="19050">
                <a:noFill/>
              </a:ln>
              <a:effectLst/>
            </c:spPr>
            <c:extLst>
              <c:ext xmlns:c16="http://schemas.microsoft.com/office/drawing/2014/chart" uri="{C3380CC4-5D6E-409C-BE32-E72D297353CC}">
                <c16:uniqueId val="{00000001-69F8-4541-AA8E-1D5537E42E9D}"/>
              </c:ext>
            </c:extLst>
          </c:dPt>
          <c:dPt>
            <c:idx val="1"/>
            <c:bubble3D val="0"/>
            <c:spPr>
              <a:solidFill>
                <a:srgbClr val="2AA88A"/>
              </a:solidFill>
              <a:ln w="19050">
                <a:noFill/>
              </a:ln>
              <a:effectLst/>
            </c:spPr>
            <c:extLst>
              <c:ext xmlns:c16="http://schemas.microsoft.com/office/drawing/2014/chart" uri="{C3380CC4-5D6E-409C-BE32-E72D297353CC}">
                <c16:uniqueId val="{00000003-69F8-4541-AA8E-1D5537E42E9D}"/>
              </c:ext>
            </c:extLst>
          </c:dPt>
          <c:dPt>
            <c:idx val="2"/>
            <c:bubble3D val="0"/>
            <c:spPr>
              <a:solidFill>
                <a:srgbClr val="368270"/>
              </a:solidFill>
              <a:ln w="19050">
                <a:noFill/>
              </a:ln>
              <a:effectLst/>
            </c:spPr>
            <c:extLst>
              <c:ext xmlns:c16="http://schemas.microsoft.com/office/drawing/2014/chart" uri="{C3380CC4-5D6E-409C-BE32-E72D297353CC}">
                <c16:uniqueId val="{00000005-69F8-4541-AA8E-1D5537E42E9D}"/>
              </c:ext>
            </c:extLst>
          </c:dPt>
          <c:dPt>
            <c:idx val="3"/>
            <c:bubble3D val="0"/>
            <c:spPr>
              <a:solidFill>
                <a:schemeClr val="accent6">
                  <a:lumMod val="40000"/>
                  <a:lumOff val="60000"/>
                </a:schemeClr>
              </a:solidFill>
              <a:ln w="19050">
                <a:noFill/>
              </a:ln>
              <a:effectLst/>
            </c:spPr>
            <c:extLst>
              <c:ext xmlns:c16="http://schemas.microsoft.com/office/drawing/2014/chart" uri="{C3380CC4-5D6E-409C-BE32-E72D297353CC}">
                <c16:uniqueId val="{00000007-69F8-4541-AA8E-1D5537E42E9D}"/>
              </c:ext>
            </c:extLst>
          </c:dPt>
          <c:cat>
            <c:strRef>
              <c:f>LOGBOOK!$AG$1534:$AG$1537</c:f>
              <c:strCache>
                <c:ptCount val="4"/>
                <c:pt idx="0">
                  <c:v>VFR</c:v>
                </c:pt>
                <c:pt idx="1">
                  <c:v>ILS</c:v>
                </c:pt>
                <c:pt idx="2">
                  <c:v>NDB</c:v>
                </c:pt>
                <c:pt idx="3">
                  <c:v>VOR</c:v>
                </c:pt>
              </c:strCache>
            </c:strRef>
          </c:cat>
          <c:val>
            <c:numRef>
              <c:f>LOGBOOK!$AH$1534:$AH$1537</c:f>
              <c:numCache>
                <c:formatCode>0</c:formatCode>
                <c:ptCount val="4"/>
                <c:pt idx="0">
                  <c:v>1</c:v>
                </c:pt>
                <c:pt idx="1">
                  <c:v>1</c:v>
                </c:pt>
                <c:pt idx="2">
                  <c:v>0</c:v>
                </c:pt>
                <c:pt idx="3">
                  <c:v>6</c:v>
                </c:pt>
              </c:numCache>
            </c:numRef>
          </c:val>
          <c:extLst>
            <c:ext xmlns:c16="http://schemas.microsoft.com/office/drawing/2014/chart" uri="{C3380CC4-5D6E-409C-BE32-E72D297353CC}">
              <c16:uniqueId val="{00000008-69F8-4541-AA8E-1D5537E42E9D}"/>
            </c:ext>
          </c:extLst>
        </c:ser>
        <c:dLbls>
          <c:showLegendKey val="0"/>
          <c:showVal val="0"/>
          <c:showCatName val="0"/>
          <c:showSerName val="0"/>
          <c:showPercent val="0"/>
          <c:showBubbleSize val="0"/>
          <c:showLeaderLines val="1"/>
        </c:dLbls>
        <c:firstSliceAng val="25"/>
        <c:holeSize val="67"/>
      </c:doughnutChart>
      <c:spPr>
        <a:noFill/>
        <a:ln>
          <a:noFill/>
        </a:ln>
        <a:effectLst/>
      </c:spPr>
    </c:plotArea>
    <c:legend>
      <c:legendPos val="r"/>
      <c:legendEntry>
        <c:idx val="0"/>
        <c:txPr>
          <a:bodyPr rot="0" spcFirstLastPara="1" vertOverflow="ellipsis" vert="horz" wrap="square" anchor="ctr" anchorCtr="1"/>
          <a:lstStyle/>
          <a:p>
            <a:pPr>
              <a:defRPr sz="900" b="0" i="0" u="none" strike="noStrike" kern="1200" baseline="0">
                <a:solidFill>
                  <a:srgbClr val="006878"/>
                </a:solidFill>
                <a:latin typeface="+mn-lt"/>
                <a:ea typeface="+mn-ea"/>
                <a:cs typeface="+mn-cs"/>
              </a:defRPr>
            </a:pPr>
            <a:endParaRPr lang="en-US"/>
          </a:p>
        </c:txPr>
      </c:legendEntry>
      <c:legendEntry>
        <c:idx val="1"/>
        <c:txPr>
          <a:bodyPr rot="0" spcFirstLastPara="1" vertOverflow="ellipsis" vert="horz" wrap="square" anchor="ctr" anchorCtr="1"/>
          <a:lstStyle/>
          <a:p>
            <a:pPr>
              <a:defRPr sz="900" b="0" i="0" u="none" strike="noStrike" kern="1200" baseline="0">
                <a:solidFill>
                  <a:srgbClr val="006878"/>
                </a:solidFill>
                <a:latin typeface="+mn-lt"/>
                <a:ea typeface="+mn-ea"/>
                <a:cs typeface="+mn-cs"/>
              </a:defRPr>
            </a:pPr>
            <a:endParaRPr lang="en-US"/>
          </a:p>
        </c:txPr>
      </c:legendEntry>
      <c:legendEntry>
        <c:idx val="2"/>
        <c:txPr>
          <a:bodyPr rot="0" spcFirstLastPara="1" vertOverflow="ellipsis" vert="horz" wrap="square" anchor="ctr" anchorCtr="1"/>
          <a:lstStyle/>
          <a:p>
            <a:pPr>
              <a:defRPr sz="900" b="0" i="0" u="none" strike="noStrike" kern="1200" baseline="0">
                <a:solidFill>
                  <a:srgbClr val="006878"/>
                </a:solidFill>
                <a:latin typeface="+mn-lt"/>
                <a:ea typeface="+mn-ea"/>
                <a:cs typeface="+mn-cs"/>
              </a:defRPr>
            </a:pPr>
            <a:endParaRPr lang="en-US"/>
          </a:p>
        </c:txPr>
      </c:legendEntry>
      <c:legendEntry>
        <c:idx val="3"/>
        <c:txPr>
          <a:bodyPr rot="0" spcFirstLastPara="1" vertOverflow="ellipsis" vert="horz" wrap="square" anchor="ctr" anchorCtr="1"/>
          <a:lstStyle/>
          <a:p>
            <a:pPr>
              <a:defRPr sz="900" b="0" i="0" u="none" strike="noStrike" kern="1200" baseline="0">
                <a:solidFill>
                  <a:srgbClr val="006878"/>
                </a:solidFill>
                <a:latin typeface="+mn-lt"/>
                <a:ea typeface="+mn-ea"/>
                <a:cs typeface="+mn-cs"/>
              </a:defRPr>
            </a:pPr>
            <a:endParaRPr lang="en-US"/>
          </a:p>
        </c:txPr>
      </c:legendEntry>
      <c:layout>
        <c:manualLayout>
          <c:xMode val="edge"/>
          <c:yMode val="edge"/>
          <c:x val="0.60915381311359873"/>
          <c:y val="0.17098759923529186"/>
          <c:w val="0.20201237851298834"/>
          <c:h val="0.6307812172862472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2058290620116861"/>
          <c:y val="5.8954066916642622E-2"/>
          <c:w val="0.78988547498901029"/>
          <c:h val="0.9274301548411783"/>
        </c:manualLayout>
      </c:layout>
      <c:barChart>
        <c:barDir val="bar"/>
        <c:grouping val="clustered"/>
        <c:varyColors val="1"/>
        <c:ser>
          <c:idx val="0"/>
          <c:order val="0"/>
          <c:spPr>
            <a:solidFill>
              <a:srgbClr val="006878"/>
            </a:soli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glow rad="127000">
                <a:schemeClr val="bg1"/>
              </a:glow>
              <a:outerShdw blurRad="50800" dist="50800" dir="5400000" algn="ctr" rotWithShape="0">
                <a:schemeClr val="bg1"/>
              </a:outerShdw>
            </a:effectLst>
          </c:spPr>
          <c:invertIfNegative val="0"/>
          <c:dPt>
            <c:idx val="0"/>
            <c:invertIfNegative val="0"/>
            <c:bubble3D val="0"/>
            <c:spPr>
              <a:solidFill>
                <a:srgbClr val="006878"/>
              </a:soli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glow rad="127000">
                  <a:schemeClr val="bg1"/>
                </a:glow>
                <a:outerShdw blurRad="50800" dist="50800" dir="5400000" algn="ctr" rotWithShape="0">
                  <a:schemeClr val="bg1"/>
                </a:outerShdw>
              </a:effectLst>
            </c:spPr>
            <c:extLst>
              <c:ext xmlns:c16="http://schemas.microsoft.com/office/drawing/2014/chart" uri="{C3380CC4-5D6E-409C-BE32-E72D297353CC}">
                <c16:uniqueId val="{00000001-749F-4E63-AAE6-FA20E813E49B}"/>
              </c:ext>
            </c:extLst>
          </c:dPt>
          <c:dPt>
            <c:idx val="1"/>
            <c:invertIfNegative val="0"/>
            <c:bubble3D val="0"/>
            <c:spPr>
              <a:solidFill>
                <a:srgbClr val="006878"/>
              </a:soli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glow rad="127000">
                  <a:schemeClr val="bg1"/>
                </a:glow>
                <a:outerShdw blurRad="50800" dist="50800" dir="5400000" algn="ctr" rotWithShape="0">
                  <a:schemeClr val="bg1"/>
                </a:outerShdw>
              </a:effectLst>
            </c:spPr>
            <c:extLst>
              <c:ext xmlns:c16="http://schemas.microsoft.com/office/drawing/2014/chart" uri="{C3380CC4-5D6E-409C-BE32-E72D297353CC}">
                <c16:uniqueId val="{00000003-749F-4E63-AAE6-FA20E813E49B}"/>
              </c:ext>
            </c:extLst>
          </c:dPt>
          <c:dPt>
            <c:idx val="2"/>
            <c:invertIfNegative val="0"/>
            <c:bubble3D val="0"/>
            <c:spPr>
              <a:solidFill>
                <a:srgbClr val="006878"/>
              </a:soli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glow rad="127000">
                  <a:schemeClr val="bg1"/>
                </a:glow>
                <a:outerShdw blurRad="50800" dist="50800" dir="5400000" algn="ctr" rotWithShape="0">
                  <a:schemeClr val="bg1"/>
                </a:outerShdw>
              </a:effectLst>
            </c:spPr>
            <c:extLst>
              <c:ext xmlns:c16="http://schemas.microsoft.com/office/drawing/2014/chart" uri="{C3380CC4-5D6E-409C-BE32-E72D297353CC}">
                <c16:uniqueId val="{00000005-749F-4E63-AAE6-FA20E813E49B}"/>
              </c:ext>
            </c:extLst>
          </c:dPt>
          <c:dLbls>
            <c:dLbl>
              <c:idx val="0"/>
              <c:layout>
                <c:manualLayout>
                  <c:x val="-1.0857767942140922E-2"/>
                  <c:y val="-8.9806125936464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9F-4E63-AAE6-FA20E813E49B}"/>
                </c:ext>
              </c:extLst>
            </c:dLbl>
            <c:dLbl>
              <c:idx val="1"/>
              <c:layout>
                <c:manualLayout>
                  <c:x val="-1.0857767942140946E-2"/>
                  <c:y val="4.49030629682321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9F-4E63-AAE6-FA20E813E49B}"/>
                </c:ext>
              </c:extLst>
            </c:dLbl>
            <c:dLbl>
              <c:idx val="2"/>
              <c:layout>
                <c:manualLayout>
                  <c:x val="-1.08577679421409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9F-4E63-AAE6-FA20E813E4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LOGBOOK!$AG$1541:$AG$1543</c:f>
              <c:strCache>
                <c:ptCount val="3"/>
                <c:pt idx="0">
                  <c:v>CAT I</c:v>
                </c:pt>
                <c:pt idx="1">
                  <c:v>CAT II</c:v>
                </c:pt>
                <c:pt idx="2">
                  <c:v>CAT III</c:v>
                </c:pt>
              </c:strCache>
            </c:strRef>
          </c:cat>
          <c:val>
            <c:numRef>
              <c:f>LOGBOOK!$AH$1541:$AH$1543</c:f>
              <c:numCache>
                <c:formatCode>0</c:formatCode>
                <c:ptCount val="3"/>
                <c:pt idx="0">
                  <c:v>1</c:v>
                </c:pt>
                <c:pt idx="1">
                  <c:v>2</c:v>
                </c:pt>
                <c:pt idx="2">
                  <c:v>6</c:v>
                </c:pt>
              </c:numCache>
            </c:numRef>
          </c:val>
          <c:extLst>
            <c:ext xmlns:c16="http://schemas.microsoft.com/office/drawing/2014/chart" uri="{C3380CC4-5D6E-409C-BE32-E72D297353CC}">
              <c16:uniqueId val="{00000006-749F-4E63-AAE6-FA20E813E49B}"/>
            </c:ext>
          </c:extLst>
        </c:ser>
        <c:dLbls>
          <c:dLblPos val="outEnd"/>
          <c:showLegendKey val="0"/>
          <c:showVal val="1"/>
          <c:showCatName val="0"/>
          <c:showSerName val="0"/>
          <c:showPercent val="0"/>
          <c:showBubbleSize val="0"/>
        </c:dLbls>
        <c:gapWidth val="19"/>
        <c:overlap val="-6"/>
        <c:axId val="943890895"/>
        <c:axId val="943891855"/>
      </c:barChart>
      <c:catAx>
        <c:axId val="943890895"/>
        <c:scaling>
          <c:orientation val="minMax"/>
        </c:scaling>
        <c:delete val="0"/>
        <c:axPos val="l"/>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1" i="0" u="none" strike="noStrike" kern="1200" baseline="0">
                <a:solidFill>
                  <a:srgbClr val="006878"/>
                </a:solidFill>
                <a:latin typeface="+mn-lt"/>
                <a:ea typeface="+mn-ea"/>
                <a:cs typeface="+mn-cs"/>
              </a:defRPr>
            </a:pPr>
            <a:endParaRPr lang="en-US"/>
          </a:p>
        </c:txPr>
        <c:crossAx val="943891855"/>
        <c:crosses val="autoZero"/>
        <c:auto val="0"/>
        <c:lblAlgn val="ctr"/>
        <c:lblOffset val="100"/>
        <c:noMultiLvlLbl val="0"/>
      </c:catAx>
      <c:valAx>
        <c:axId val="943891855"/>
        <c:scaling>
          <c:orientation val="minMax"/>
        </c:scaling>
        <c:delete val="1"/>
        <c:axPos val="b"/>
        <c:numFmt formatCode="0" sourceLinked="1"/>
        <c:majorTickMark val="none"/>
        <c:minorTickMark val="none"/>
        <c:tickLblPos val="nextTo"/>
        <c:crossAx val="943890895"/>
        <c:crossesAt val="1"/>
        <c:crossBetween val="between"/>
      </c:valAx>
      <c:spPr>
        <a:solidFill>
          <a:schemeClr val="bg1">
            <a:alpha val="99000"/>
          </a:schemeClr>
        </a:solidFill>
        <a:ln>
          <a:solidFill>
            <a:schemeClr val="bg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alpha val="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Reversed" id="26">
  <a:schemeClr val="accent6"/>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4.png"/><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3</xdr:col>
      <xdr:colOff>941307</xdr:colOff>
      <xdr:row>19</xdr:row>
      <xdr:rowOff>61341</xdr:rowOff>
    </xdr:from>
    <xdr:ext cx="4197432" cy="468013"/>
    <xdr:sp macro="" textlink="">
      <xdr:nvSpPr>
        <xdr:cNvPr id="5" name="Rectángulo 4">
          <a:extLst>
            <a:ext uri="{FF2B5EF4-FFF2-40B4-BE49-F238E27FC236}">
              <a16:creationId xmlns:a16="http://schemas.microsoft.com/office/drawing/2014/main" id="{026F4295-C99D-4AA4-98AD-1091EFEC2AB9}"/>
            </a:ext>
          </a:extLst>
        </xdr:cNvPr>
        <xdr:cNvSpPr/>
      </xdr:nvSpPr>
      <xdr:spPr>
        <a:xfrm>
          <a:off x="3589257" y="3109341"/>
          <a:ext cx="4197432" cy="468013"/>
        </a:xfrm>
        <a:prstGeom prst="rect">
          <a:avLst/>
        </a:prstGeom>
        <a:noFill/>
      </xdr:spPr>
      <xdr:txBody>
        <a:bodyPr wrap="none" lIns="91440" tIns="45720" rIns="91440" bIns="45720">
          <a:spAutoFit/>
        </a:bodyPr>
        <a:lstStyle/>
        <a:p>
          <a:pPr algn="ctr"/>
          <a:r>
            <a:rPr lang="es-ES" sz="2400" b="0" cap="none" spc="0">
              <a:ln w="0"/>
              <a:solidFill>
                <a:schemeClr val="tx1"/>
              </a:solidFill>
              <a:effectLst>
                <a:outerShdw blurRad="38100" dist="19050" dir="2700000" algn="tl" rotWithShape="0">
                  <a:schemeClr val="dk1">
                    <a:alpha val="40000"/>
                  </a:schemeClr>
                </a:outerShdw>
              </a:effectLst>
            </a:rPr>
            <a:t>PROFESSIONAL PILOT LOGBOOK</a:t>
          </a:r>
        </a:p>
      </xdr:txBody>
    </xdr:sp>
    <xdr:clientData/>
  </xdr:oneCellAnchor>
  <xdr:twoCellAnchor editAs="oneCell">
    <xdr:from>
      <xdr:col>5</xdr:col>
      <xdr:colOff>561975</xdr:colOff>
      <xdr:row>0</xdr:row>
      <xdr:rowOff>0</xdr:rowOff>
    </xdr:from>
    <xdr:to>
      <xdr:col>6</xdr:col>
      <xdr:colOff>600075</xdr:colOff>
      <xdr:row>18</xdr:row>
      <xdr:rowOff>38100</xdr:rowOff>
    </xdr:to>
    <xdr:pic>
      <xdr:nvPicPr>
        <xdr:cNvPr id="3" name="Imagen 2">
          <a:extLst>
            <a:ext uri="{FF2B5EF4-FFF2-40B4-BE49-F238E27FC236}">
              <a16:creationId xmlns:a16="http://schemas.microsoft.com/office/drawing/2014/main" id="{79D90212-C11F-5E26-2549-0D74C126D489}"/>
            </a:ext>
            <a:ext uri="{147F2762-F138-4A5C-976F-8EAC2B608ADB}">
              <a16:predDERef xmlns:a16="http://schemas.microsoft.com/office/drawing/2014/main" pred="{026F4295-C99D-4AA4-98AD-1091EFEC2AB9}"/>
            </a:ext>
          </a:extLst>
        </xdr:cNvPr>
        <xdr:cNvPicPr>
          <a:picLocks noChangeAspect="1"/>
        </xdr:cNvPicPr>
      </xdr:nvPicPr>
      <xdr:blipFill>
        <a:blip xmlns:r="http://schemas.openxmlformats.org/officeDocument/2006/relationships" r:embed="rId1"/>
        <a:stretch>
          <a:fillRect/>
        </a:stretch>
      </xdr:blipFill>
      <xdr:spPr>
        <a:xfrm>
          <a:off x="5133975" y="0"/>
          <a:ext cx="1000125" cy="2933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66675</xdr:colOff>
      <xdr:row>1</xdr:row>
      <xdr:rowOff>28575</xdr:rowOff>
    </xdr:from>
    <xdr:to>
      <xdr:col>2</xdr:col>
      <xdr:colOff>11791950</xdr:colOff>
      <xdr:row>2</xdr:row>
      <xdr:rowOff>2514600</xdr:rowOff>
    </xdr:to>
    <xdr:pic>
      <xdr:nvPicPr>
        <xdr:cNvPr id="4" name="Imagen 3">
          <a:extLst>
            <a:ext uri="{FF2B5EF4-FFF2-40B4-BE49-F238E27FC236}">
              <a16:creationId xmlns:a16="http://schemas.microsoft.com/office/drawing/2014/main" id="{46FD3778-CD71-D64C-231B-DA345413EEEC}"/>
            </a:ext>
            <a:ext uri="{147F2762-F138-4A5C-976F-8EAC2B608ADB}">
              <a16:predDERef xmlns:a16="http://schemas.microsoft.com/office/drawing/2014/main" pred="{D70AF29A-680E-6001-E8A3-A57EF93B705A}"/>
            </a:ext>
          </a:extLst>
        </xdr:cNvPr>
        <xdr:cNvPicPr>
          <a:picLocks noChangeAspect="1"/>
        </xdr:cNvPicPr>
      </xdr:nvPicPr>
      <xdr:blipFill>
        <a:blip xmlns:r="http://schemas.openxmlformats.org/officeDocument/2006/relationships" r:embed="rId1"/>
        <a:stretch>
          <a:fillRect/>
        </a:stretch>
      </xdr:blipFill>
      <xdr:spPr>
        <a:xfrm>
          <a:off x="12030075" y="447675"/>
          <a:ext cx="11725275" cy="5581650"/>
        </a:xfrm>
        <a:prstGeom prst="rect">
          <a:avLst/>
        </a:prstGeom>
      </xdr:spPr>
    </xdr:pic>
    <xdr:clientData/>
  </xdr:twoCellAnchor>
  <xdr:twoCellAnchor editAs="oneCell">
    <xdr:from>
      <xdr:col>0</xdr:col>
      <xdr:colOff>38100</xdr:colOff>
      <xdr:row>0</xdr:row>
      <xdr:rowOff>409575</xdr:rowOff>
    </xdr:from>
    <xdr:to>
      <xdr:col>0</xdr:col>
      <xdr:colOff>11772900</xdr:colOff>
      <xdr:row>2</xdr:row>
      <xdr:rowOff>2514600</xdr:rowOff>
    </xdr:to>
    <xdr:pic>
      <xdr:nvPicPr>
        <xdr:cNvPr id="5" name="Imagen 4">
          <a:extLst>
            <a:ext uri="{FF2B5EF4-FFF2-40B4-BE49-F238E27FC236}">
              <a16:creationId xmlns:a16="http://schemas.microsoft.com/office/drawing/2014/main" id="{354A92B4-39FE-4201-20CE-2C8321317073}"/>
            </a:ext>
            <a:ext uri="{147F2762-F138-4A5C-976F-8EAC2B608ADB}">
              <a16:predDERef xmlns:a16="http://schemas.microsoft.com/office/drawing/2014/main" pred="{46FD3778-CD71-D64C-231B-DA345413EEEC}"/>
            </a:ext>
          </a:extLst>
        </xdr:cNvPr>
        <xdr:cNvPicPr>
          <a:picLocks noChangeAspect="1"/>
        </xdr:cNvPicPr>
      </xdr:nvPicPr>
      <xdr:blipFill>
        <a:blip xmlns:r="http://schemas.openxmlformats.org/officeDocument/2006/relationships" r:embed="rId2"/>
        <a:stretch>
          <a:fillRect/>
        </a:stretch>
      </xdr:blipFill>
      <xdr:spPr>
        <a:xfrm>
          <a:off x="38100" y="409575"/>
          <a:ext cx="11734800" cy="5619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664690</xdr:rowOff>
    </xdr:from>
    <xdr:to>
      <xdr:col>11</xdr:col>
      <xdr:colOff>958758</xdr:colOff>
      <xdr:row>1</xdr:row>
      <xdr:rowOff>2873296</xdr:rowOff>
    </xdr:to>
    <xdr:grpSp>
      <xdr:nvGrpSpPr>
        <xdr:cNvPr id="331" name="Group 330">
          <a:extLst>
            <a:ext uri="{FF2B5EF4-FFF2-40B4-BE49-F238E27FC236}">
              <a16:creationId xmlns:a16="http://schemas.microsoft.com/office/drawing/2014/main" id="{FEAF5269-EB5A-16B8-696E-DD5A8498F50C}"/>
            </a:ext>
          </a:extLst>
        </xdr:cNvPr>
        <xdr:cNvGrpSpPr/>
      </xdr:nvGrpSpPr>
      <xdr:grpSpPr>
        <a:xfrm>
          <a:off x="0" y="664690"/>
          <a:ext cx="11527367" cy="5090954"/>
          <a:chOff x="0" y="4466761"/>
          <a:chExt cx="11522042" cy="4875607"/>
        </a:xfrm>
      </xdr:grpSpPr>
      <xdr:grpSp>
        <xdr:nvGrpSpPr>
          <xdr:cNvPr id="330" name="Group 329">
            <a:extLst>
              <a:ext uri="{FF2B5EF4-FFF2-40B4-BE49-F238E27FC236}">
                <a16:creationId xmlns:a16="http://schemas.microsoft.com/office/drawing/2014/main" id="{C4B8E26C-296E-C191-6319-001E16449C12}"/>
              </a:ext>
            </a:extLst>
          </xdr:cNvPr>
          <xdr:cNvGrpSpPr/>
        </xdr:nvGrpSpPr>
        <xdr:grpSpPr>
          <a:xfrm>
            <a:off x="0" y="4466761"/>
            <a:ext cx="11522042" cy="4875607"/>
            <a:chOff x="66261" y="466261"/>
            <a:chExt cx="11522042" cy="4875607"/>
          </a:xfrm>
        </xdr:grpSpPr>
        <xdr:grpSp>
          <xdr:nvGrpSpPr>
            <xdr:cNvPr id="158" name="Grupo 206">
              <a:extLst>
                <a:ext uri="{FF2B5EF4-FFF2-40B4-BE49-F238E27FC236}">
                  <a16:creationId xmlns:a16="http://schemas.microsoft.com/office/drawing/2014/main" id="{83F32CC4-50CF-4EAC-873C-B2C085AF87C5}"/>
                </a:ext>
              </a:extLst>
            </xdr:cNvPr>
            <xdr:cNvGrpSpPr/>
          </xdr:nvGrpSpPr>
          <xdr:grpSpPr>
            <a:xfrm>
              <a:off x="66261" y="466261"/>
              <a:ext cx="11522042" cy="4875607"/>
              <a:chOff x="0" y="168088"/>
              <a:chExt cx="11434209" cy="5065920"/>
            </a:xfrm>
          </xdr:grpSpPr>
          <xdr:grpSp>
            <xdr:nvGrpSpPr>
              <xdr:cNvPr id="159" name="Grupo 205">
                <a:extLst>
                  <a:ext uri="{FF2B5EF4-FFF2-40B4-BE49-F238E27FC236}">
                    <a16:creationId xmlns:a16="http://schemas.microsoft.com/office/drawing/2014/main" id="{4CC24331-9433-DAA8-D342-BCF015A4D58C}"/>
                  </a:ext>
                </a:extLst>
              </xdr:cNvPr>
              <xdr:cNvGrpSpPr/>
            </xdr:nvGrpSpPr>
            <xdr:grpSpPr>
              <a:xfrm>
                <a:off x="0" y="168088"/>
                <a:ext cx="11434209" cy="5065920"/>
                <a:chOff x="0" y="168088"/>
                <a:chExt cx="11434209" cy="5065920"/>
              </a:xfrm>
            </xdr:grpSpPr>
            <xdr:sp macro="" textlink="">
              <xdr:nvSpPr>
                <xdr:cNvPr id="171" name="Rectángulo: esquinas redondeadas 53">
                  <a:extLst>
                    <a:ext uri="{FF2B5EF4-FFF2-40B4-BE49-F238E27FC236}">
                      <a16:creationId xmlns:a16="http://schemas.microsoft.com/office/drawing/2014/main" id="{1E78CDD2-05F1-774A-4FD7-BF3176BA4B6B}"/>
                    </a:ext>
                  </a:extLst>
                </xdr:cNvPr>
                <xdr:cNvSpPr/>
              </xdr:nvSpPr>
              <xdr:spPr>
                <a:xfrm>
                  <a:off x="3166489" y="3847065"/>
                  <a:ext cx="2123548" cy="1375737"/>
                </a:xfrm>
                <a:prstGeom prst="roundRect">
                  <a:avLst>
                    <a:gd name="adj" fmla="val 2204"/>
                  </a:avLst>
                </a:prstGeom>
                <a:solidFill>
                  <a:schemeClr val="bg1"/>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ES" sz="1100">
                    <a:solidFill>
                      <a:schemeClr val="lt1"/>
                    </a:solidFill>
                    <a:latin typeface="+mn-lt"/>
                    <a:ea typeface="+mn-ea"/>
                    <a:cs typeface="+mn-cs"/>
                  </a:endParaRPr>
                </a:p>
              </xdr:txBody>
            </xdr:sp>
            <xdr:grpSp>
              <xdr:nvGrpSpPr>
                <xdr:cNvPr id="172" name="Grupo 78">
                  <a:extLst>
                    <a:ext uri="{FF2B5EF4-FFF2-40B4-BE49-F238E27FC236}">
                      <a16:creationId xmlns:a16="http://schemas.microsoft.com/office/drawing/2014/main" id="{3C9F703E-8D3A-DCD0-EAA6-43BE8730D057}"/>
                    </a:ext>
                  </a:extLst>
                </xdr:cNvPr>
                <xdr:cNvGrpSpPr/>
              </xdr:nvGrpSpPr>
              <xdr:grpSpPr>
                <a:xfrm>
                  <a:off x="131379" y="3847066"/>
                  <a:ext cx="2982335" cy="1375737"/>
                  <a:chOff x="114764" y="3806136"/>
                  <a:chExt cx="3000042" cy="1362095"/>
                </a:xfrm>
              </xdr:grpSpPr>
              <xdr:sp macro="" textlink="">
                <xdr:nvSpPr>
                  <xdr:cNvPr id="280" name="Rectángulo: esquinas redondeadas 52">
                    <a:extLst>
                      <a:ext uri="{FF2B5EF4-FFF2-40B4-BE49-F238E27FC236}">
                        <a16:creationId xmlns:a16="http://schemas.microsoft.com/office/drawing/2014/main" id="{A46C66C5-8204-3B3B-8A64-D2DBC10AAC93}"/>
                      </a:ext>
                    </a:extLst>
                  </xdr:cNvPr>
                  <xdr:cNvSpPr/>
                </xdr:nvSpPr>
                <xdr:spPr>
                  <a:xfrm>
                    <a:off x="114764" y="3806136"/>
                    <a:ext cx="3000042" cy="1362095"/>
                  </a:xfrm>
                  <a:prstGeom prst="roundRect">
                    <a:avLst>
                      <a:gd name="adj" fmla="val 2204"/>
                    </a:avLst>
                  </a:prstGeom>
                  <a:solidFill>
                    <a:schemeClr val="bg1"/>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ES" sz="1100">
                      <a:solidFill>
                        <a:schemeClr val="lt1"/>
                      </a:solidFill>
                      <a:latin typeface="+mn-lt"/>
                      <a:ea typeface="+mn-ea"/>
                      <a:cs typeface="+mn-cs"/>
                    </a:endParaRPr>
                  </a:p>
                </xdr:txBody>
              </xdr:sp>
              <xdr:sp macro="" textlink="LOGBOOK!J3">
                <xdr:nvSpPr>
                  <xdr:cNvPr id="281" name="CuadroTexto 50">
                    <a:extLst>
                      <a:ext uri="{FF2B5EF4-FFF2-40B4-BE49-F238E27FC236}">
                        <a16:creationId xmlns:a16="http://schemas.microsoft.com/office/drawing/2014/main" id="{4FA5A305-EB1D-4FF3-2C54-352D2F966621}"/>
                      </a:ext>
                    </a:extLst>
                  </xdr:cNvPr>
                  <xdr:cNvSpPr txBox="1"/>
                </xdr:nvSpPr>
                <xdr:spPr>
                  <a:xfrm>
                    <a:off x="204107" y="4027948"/>
                    <a:ext cx="1226333"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EB3D208B-3907-4742-BD5A-6EB0F4969920}" type="TxLink">
                      <a:rPr lang="en-US" sz="800" b="1">
                        <a:solidFill>
                          <a:schemeClr val="accent1">
                            <a:lumMod val="50000"/>
                          </a:schemeClr>
                        </a:solidFill>
                        <a:latin typeface="+mn-lt"/>
                        <a:ea typeface="+mn-ea"/>
                        <a:cs typeface="+mn-cs"/>
                      </a:rPr>
                      <a:pPr marL="0" indent="0" algn="l"/>
                      <a:t>SINGLE-ENGINE</a:t>
                    </a:fld>
                    <a:endParaRPr lang="es-ES" sz="800" b="1">
                      <a:solidFill>
                        <a:schemeClr val="accent1">
                          <a:lumMod val="50000"/>
                        </a:schemeClr>
                      </a:solidFill>
                      <a:latin typeface="+mn-lt"/>
                      <a:ea typeface="+mn-ea"/>
                      <a:cs typeface="+mn-cs"/>
                    </a:endParaRPr>
                  </a:p>
                </xdr:txBody>
              </xdr:sp>
              <xdr:sp macro="" textlink="">
                <xdr:nvSpPr>
                  <xdr:cNvPr id="282" name="CuadroTexto 36">
                    <a:extLst>
                      <a:ext uri="{FF2B5EF4-FFF2-40B4-BE49-F238E27FC236}">
                        <a16:creationId xmlns:a16="http://schemas.microsoft.com/office/drawing/2014/main" id="{4947C57C-8906-2568-6DF4-7AD7D0FE5C01}"/>
                      </a:ext>
                    </a:extLst>
                  </xdr:cNvPr>
                  <xdr:cNvSpPr txBox="1"/>
                </xdr:nvSpPr>
                <xdr:spPr>
                  <a:xfrm>
                    <a:off x="145674" y="3807536"/>
                    <a:ext cx="1861864" cy="2374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050" b="1">
                        <a:solidFill>
                          <a:schemeClr val="accent1">
                            <a:lumMod val="50000"/>
                          </a:schemeClr>
                        </a:solidFill>
                        <a:latin typeface="+mn-lt"/>
                        <a:ea typeface="+mn-ea"/>
                        <a:cs typeface="+mn-cs"/>
                      </a:rPr>
                      <a:t>AIRCRAFT CATEGORY</a:t>
                    </a:r>
                    <a:r>
                      <a:rPr lang="es-ES" sz="1100" b="1" baseline="0">
                        <a:solidFill>
                          <a:schemeClr val="accent1">
                            <a:lumMod val="50000"/>
                          </a:schemeClr>
                        </a:solidFill>
                      </a:rPr>
                      <a:t>  </a:t>
                    </a:r>
                    <a:r>
                      <a:rPr lang="es-ES" sz="1100" b="1" baseline="0">
                        <a:solidFill>
                          <a:schemeClr val="accent1">
                            <a:lumMod val="75000"/>
                          </a:schemeClr>
                        </a:solidFill>
                      </a:rPr>
                      <a:t>Nº V.</a:t>
                    </a:r>
                    <a:endParaRPr lang="es-ES" sz="700" b="1">
                      <a:solidFill>
                        <a:srgbClr val="0FA2A9"/>
                      </a:solidFill>
                    </a:endParaRPr>
                  </a:p>
                </xdr:txBody>
              </xdr:sp>
              <xdr:sp macro="" textlink="LOGBOOK!J1537">
                <xdr:nvSpPr>
                  <xdr:cNvPr id="283" name="CuadroTexto 38">
                    <a:extLst>
                      <a:ext uri="{FF2B5EF4-FFF2-40B4-BE49-F238E27FC236}">
                        <a16:creationId xmlns:a16="http://schemas.microsoft.com/office/drawing/2014/main" id="{45DD539D-4CF0-AD21-2E47-4D49C135B6E3}"/>
                      </a:ext>
                    </a:extLst>
                  </xdr:cNvPr>
                  <xdr:cNvSpPr txBox="1"/>
                </xdr:nvSpPr>
                <xdr:spPr>
                  <a:xfrm>
                    <a:off x="1486607" y="4027948"/>
                    <a:ext cx="497473"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E245F281-3E4A-4A17-8962-4F732B86A75C}" type="TxLink">
                      <a:rPr lang="en-US" sz="800" b="1" i="0" u="none" strike="noStrike">
                        <a:solidFill>
                          <a:schemeClr val="accent1">
                            <a:lumMod val="75000"/>
                          </a:schemeClr>
                        </a:solidFill>
                        <a:effectLst/>
                        <a:latin typeface="Arial Narrow"/>
                        <a:ea typeface="+mn-ea"/>
                        <a:cs typeface="+mn-cs"/>
                      </a:rPr>
                      <a:pPr marL="0" indent="0" algn="l"/>
                      <a:t>0</a:t>
                    </a:fld>
                    <a:endParaRPr lang="en-US" sz="800" b="1" i="0" u="none" strike="noStrike">
                      <a:solidFill>
                        <a:schemeClr val="accent1">
                          <a:lumMod val="75000"/>
                        </a:schemeClr>
                      </a:solidFill>
                      <a:effectLst/>
                      <a:latin typeface="Arial Narrow"/>
                      <a:ea typeface="+mn-ea"/>
                      <a:cs typeface="+mn-cs"/>
                    </a:endParaRPr>
                  </a:p>
                </xdr:txBody>
              </xdr:sp>
              <xdr:sp macro="" textlink="LOGBOOK!J1532">
                <xdr:nvSpPr>
                  <xdr:cNvPr id="284" name="CuadroTexto 39">
                    <a:extLst>
                      <a:ext uri="{FF2B5EF4-FFF2-40B4-BE49-F238E27FC236}">
                        <a16:creationId xmlns:a16="http://schemas.microsoft.com/office/drawing/2014/main" id="{48D31BA8-3D23-33BC-F6C6-8D59797D8D71}"/>
                      </a:ext>
                    </a:extLst>
                  </xdr:cNvPr>
                  <xdr:cNvSpPr txBox="1"/>
                </xdr:nvSpPr>
                <xdr:spPr>
                  <a:xfrm>
                    <a:off x="1886196" y="4027948"/>
                    <a:ext cx="580178"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3900894C-1888-4F0D-9AEB-1F67753DDBD6}" type="TxLink">
                      <a:rPr lang="en-US" sz="800" b="1" i="0" u="none" strike="noStrike">
                        <a:solidFill>
                          <a:srgbClr val="006878"/>
                        </a:solidFill>
                        <a:effectLst/>
                        <a:latin typeface="Arial Narrow"/>
                        <a:ea typeface="+mn-ea"/>
                        <a:cs typeface="+mn-cs"/>
                      </a:rPr>
                      <a:pPr marL="0" indent="0" algn="r"/>
                      <a:t>33,75</a:t>
                    </a:fld>
                    <a:endParaRPr lang="en-US" sz="800" b="1" i="0" u="none" strike="noStrike">
                      <a:solidFill>
                        <a:srgbClr val="006878"/>
                      </a:solidFill>
                      <a:effectLst/>
                      <a:latin typeface="Arial Narrow"/>
                      <a:ea typeface="+mn-ea"/>
                      <a:cs typeface="+mn-cs"/>
                    </a:endParaRPr>
                  </a:p>
                </xdr:txBody>
              </xdr:sp>
              <xdr:sp macro="" textlink="LOGBOOK!K3">
                <xdr:nvSpPr>
                  <xdr:cNvPr id="285" name="CuadroTexto 41">
                    <a:extLst>
                      <a:ext uri="{FF2B5EF4-FFF2-40B4-BE49-F238E27FC236}">
                        <a16:creationId xmlns:a16="http://schemas.microsoft.com/office/drawing/2014/main" id="{B39AE769-00E6-05DB-F9C1-99D6C82ECB2A}"/>
                      </a:ext>
                    </a:extLst>
                  </xdr:cNvPr>
                  <xdr:cNvSpPr txBox="1"/>
                </xdr:nvSpPr>
                <xdr:spPr>
                  <a:xfrm>
                    <a:off x="204107" y="4158125"/>
                    <a:ext cx="1226333" cy="143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80A07157-B12A-4D91-B759-76F01CCCF7B6}" type="TxLink">
                      <a:rPr lang="en-US" sz="800" b="1">
                        <a:solidFill>
                          <a:schemeClr val="accent1">
                            <a:lumMod val="50000"/>
                          </a:schemeClr>
                        </a:solidFill>
                        <a:latin typeface="+mn-lt"/>
                        <a:ea typeface="+mn-ea"/>
                        <a:cs typeface="+mn-cs"/>
                      </a:rPr>
                      <a:pPr marL="0" indent="0" algn="l"/>
                      <a:t>MULTI-ENGINE</a:t>
                    </a:fld>
                    <a:endParaRPr lang="es-ES" sz="800" b="1">
                      <a:solidFill>
                        <a:schemeClr val="accent1">
                          <a:lumMod val="50000"/>
                        </a:schemeClr>
                      </a:solidFill>
                      <a:latin typeface="+mn-lt"/>
                      <a:ea typeface="+mn-ea"/>
                      <a:cs typeface="+mn-cs"/>
                    </a:endParaRPr>
                  </a:p>
                </xdr:txBody>
              </xdr:sp>
              <xdr:sp macro="" textlink="LOGBOOK!K1537">
                <xdr:nvSpPr>
                  <xdr:cNvPr id="286" name="CuadroTexto 43">
                    <a:extLst>
                      <a:ext uri="{FF2B5EF4-FFF2-40B4-BE49-F238E27FC236}">
                        <a16:creationId xmlns:a16="http://schemas.microsoft.com/office/drawing/2014/main" id="{13142D69-354C-BD14-98BD-5FFE973E2B9D}"/>
                      </a:ext>
                    </a:extLst>
                  </xdr:cNvPr>
                  <xdr:cNvSpPr txBox="1"/>
                </xdr:nvSpPr>
                <xdr:spPr>
                  <a:xfrm>
                    <a:off x="1486607" y="4158125"/>
                    <a:ext cx="497473" cy="143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7A442F7B-A8EE-45EA-A471-BC3F08A72B3C}" type="TxLink">
                      <a:rPr lang="en-US" sz="800" b="1" i="0" u="none" strike="noStrike">
                        <a:solidFill>
                          <a:schemeClr val="accent1">
                            <a:lumMod val="75000"/>
                          </a:schemeClr>
                        </a:solidFill>
                        <a:effectLst/>
                        <a:latin typeface="Arial Narrow"/>
                        <a:ea typeface="+mn-ea"/>
                        <a:cs typeface="+mn-cs"/>
                      </a:rPr>
                      <a:pPr marL="0" indent="0" algn="l"/>
                      <a:t>0</a:t>
                    </a:fld>
                    <a:endParaRPr lang="en-US" sz="800" b="1" i="0" u="none" strike="noStrike">
                      <a:solidFill>
                        <a:schemeClr val="accent1">
                          <a:lumMod val="75000"/>
                        </a:schemeClr>
                      </a:solidFill>
                      <a:effectLst/>
                      <a:latin typeface="Arial Narrow"/>
                      <a:ea typeface="+mn-ea"/>
                      <a:cs typeface="+mn-cs"/>
                    </a:endParaRPr>
                  </a:p>
                </xdr:txBody>
              </xdr:sp>
              <xdr:sp macro="" textlink="LOGBOOK!K1532">
                <xdr:nvSpPr>
                  <xdr:cNvPr id="287" name="CuadroTexto 54">
                    <a:extLst>
                      <a:ext uri="{FF2B5EF4-FFF2-40B4-BE49-F238E27FC236}">
                        <a16:creationId xmlns:a16="http://schemas.microsoft.com/office/drawing/2014/main" id="{7C9CE9FE-272C-2665-804A-E2808A1306A0}"/>
                      </a:ext>
                    </a:extLst>
                  </xdr:cNvPr>
                  <xdr:cNvSpPr txBox="1"/>
                </xdr:nvSpPr>
                <xdr:spPr>
                  <a:xfrm>
                    <a:off x="1886196" y="4158125"/>
                    <a:ext cx="580178" cy="143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5219CA67-73FC-49AA-8CB0-FA092F256BC1}" type="TxLink">
                      <a:rPr lang="en-US" sz="800" b="1" i="0" u="none" strike="noStrike">
                        <a:solidFill>
                          <a:srgbClr val="006878"/>
                        </a:solidFill>
                        <a:effectLst/>
                        <a:latin typeface="Arial Narrow"/>
                        <a:ea typeface="+mn-ea"/>
                        <a:cs typeface="+mn-cs"/>
                      </a:rPr>
                      <a:pPr marL="0" indent="0" algn="r"/>
                      <a:t>0,00</a:t>
                    </a:fld>
                    <a:endParaRPr lang="en-US" sz="800" b="1" i="0" u="none" strike="noStrike">
                      <a:solidFill>
                        <a:srgbClr val="006878"/>
                      </a:solidFill>
                      <a:effectLst/>
                      <a:latin typeface="Arial Narrow"/>
                      <a:ea typeface="+mn-ea"/>
                      <a:cs typeface="+mn-cs"/>
                    </a:endParaRPr>
                  </a:p>
                </xdr:txBody>
              </xdr:sp>
              <xdr:sp macro="" textlink="LOGBOOK!L3">
                <xdr:nvSpPr>
                  <xdr:cNvPr id="288" name="CuadroTexto 55">
                    <a:extLst>
                      <a:ext uri="{FF2B5EF4-FFF2-40B4-BE49-F238E27FC236}">
                        <a16:creationId xmlns:a16="http://schemas.microsoft.com/office/drawing/2014/main" id="{7BD1414D-9961-77B7-333D-CE46C8EF8F94}"/>
                      </a:ext>
                    </a:extLst>
                  </xdr:cNvPr>
                  <xdr:cNvSpPr txBox="1"/>
                </xdr:nvSpPr>
                <xdr:spPr>
                  <a:xfrm>
                    <a:off x="204107" y="4287599"/>
                    <a:ext cx="1226333" cy="143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1836938F-CA21-47DE-A76A-292FC569CA88}" type="TxLink">
                      <a:rPr lang="en-US" sz="800" b="1">
                        <a:solidFill>
                          <a:schemeClr val="accent1">
                            <a:lumMod val="50000"/>
                          </a:schemeClr>
                        </a:solidFill>
                        <a:latin typeface="+mn-lt"/>
                        <a:ea typeface="+mn-ea"/>
                        <a:cs typeface="+mn-cs"/>
                      </a:rPr>
                      <a:pPr marL="0" indent="0" algn="l"/>
                      <a:t>TURBO PROP</a:t>
                    </a:fld>
                    <a:endParaRPr lang="es-ES" sz="800" b="1">
                      <a:solidFill>
                        <a:schemeClr val="accent1">
                          <a:lumMod val="50000"/>
                        </a:schemeClr>
                      </a:solidFill>
                      <a:latin typeface="+mn-lt"/>
                      <a:ea typeface="+mn-ea"/>
                      <a:cs typeface="+mn-cs"/>
                    </a:endParaRPr>
                  </a:p>
                </xdr:txBody>
              </xdr:sp>
              <xdr:sp macro="" textlink="LOGBOOK!L1537">
                <xdr:nvSpPr>
                  <xdr:cNvPr id="289" name="CuadroTexto 56">
                    <a:extLst>
                      <a:ext uri="{FF2B5EF4-FFF2-40B4-BE49-F238E27FC236}">
                        <a16:creationId xmlns:a16="http://schemas.microsoft.com/office/drawing/2014/main" id="{E433DA56-6EAC-7A4C-6EC3-63FD65D4ACD1}"/>
                      </a:ext>
                    </a:extLst>
                  </xdr:cNvPr>
                  <xdr:cNvSpPr txBox="1"/>
                </xdr:nvSpPr>
                <xdr:spPr>
                  <a:xfrm>
                    <a:off x="1486607" y="4287599"/>
                    <a:ext cx="497473" cy="143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7A20445D-6655-430F-827D-4E0486D7F06C}" type="TxLink">
                      <a:rPr lang="en-US" sz="800" b="1" i="0" u="none" strike="noStrike">
                        <a:solidFill>
                          <a:schemeClr val="accent1">
                            <a:lumMod val="75000"/>
                          </a:schemeClr>
                        </a:solidFill>
                        <a:effectLst/>
                        <a:latin typeface="Arial Narrow"/>
                        <a:ea typeface="+mn-ea"/>
                        <a:cs typeface="+mn-cs"/>
                      </a:rPr>
                      <a:pPr marL="0" indent="0" algn="l"/>
                      <a:t>0</a:t>
                    </a:fld>
                    <a:endParaRPr lang="en-US" sz="800" b="1" i="0" u="none" strike="noStrike">
                      <a:solidFill>
                        <a:schemeClr val="accent1">
                          <a:lumMod val="75000"/>
                        </a:schemeClr>
                      </a:solidFill>
                      <a:effectLst/>
                      <a:latin typeface="Arial Narrow"/>
                      <a:ea typeface="+mn-ea"/>
                      <a:cs typeface="+mn-cs"/>
                    </a:endParaRPr>
                  </a:p>
                </xdr:txBody>
              </xdr:sp>
              <xdr:sp macro="" textlink="LOGBOOK!L1532">
                <xdr:nvSpPr>
                  <xdr:cNvPr id="290" name="CuadroTexto 57">
                    <a:extLst>
                      <a:ext uri="{FF2B5EF4-FFF2-40B4-BE49-F238E27FC236}">
                        <a16:creationId xmlns:a16="http://schemas.microsoft.com/office/drawing/2014/main" id="{6D4BC807-7551-0351-E15F-C03E20B90168}"/>
                      </a:ext>
                    </a:extLst>
                  </xdr:cNvPr>
                  <xdr:cNvSpPr txBox="1"/>
                </xdr:nvSpPr>
                <xdr:spPr>
                  <a:xfrm>
                    <a:off x="1886196" y="4287599"/>
                    <a:ext cx="580178" cy="143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0271F57E-1CA3-475C-B97A-EAC87F265AE2}" type="TxLink">
                      <a:rPr lang="en-US" sz="800" b="1" i="0" u="none" strike="noStrike">
                        <a:solidFill>
                          <a:srgbClr val="006878"/>
                        </a:solidFill>
                        <a:effectLst/>
                        <a:latin typeface="Arial Narrow"/>
                        <a:ea typeface="+mn-ea"/>
                        <a:cs typeface="+mn-cs"/>
                      </a:rPr>
                      <a:pPr marL="0" indent="0" algn="r"/>
                      <a:t>0,00</a:t>
                    </a:fld>
                    <a:endParaRPr lang="en-US" sz="800" b="1" i="0" u="none" strike="noStrike">
                      <a:solidFill>
                        <a:srgbClr val="006878"/>
                      </a:solidFill>
                      <a:effectLst/>
                      <a:latin typeface="Arial Narrow"/>
                      <a:ea typeface="+mn-ea"/>
                      <a:cs typeface="+mn-cs"/>
                    </a:endParaRPr>
                  </a:p>
                </xdr:txBody>
              </xdr:sp>
              <xdr:sp macro="" textlink="LOGBOOK!M3">
                <xdr:nvSpPr>
                  <xdr:cNvPr id="291" name="CuadroTexto 58">
                    <a:extLst>
                      <a:ext uri="{FF2B5EF4-FFF2-40B4-BE49-F238E27FC236}">
                        <a16:creationId xmlns:a16="http://schemas.microsoft.com/office/drawing/2014/main" id="{683FE3AA-BEE4-6BCA-1665-9152D6455C15}"/>
                      </a:ext>
                    </a:extLst>
                  </xdr:cNvPr>
                  <xdr:cNvSpPr txBox="1"/>
                </xdr:nvSpPr>
                <xdr:spPr>
                  <a:xfrm>
                    <a:off x="204107" y="4417072"/>
                    <a:ext cx="1226333"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BCD27859-365F-43C6-9EB0-B087E7839568}" type="TxLink">
                      <a:rPr lang="en-US" sz="800" b="1">
                        <a:solidFill>
                          <a:schemeClr val="accent1">
                            <a:lumMod val="50000"/>
                          </a:schemeClr>
                        </a:solidFill>
                        <a:latin typeface="+mn-lt"/>
                        <a:ea typeface="+mn-ea"/>
                        <a:cs typeface="+mn-cs"/>
                      </a:rPr>
                      <a:pPr marL="0" indent="0" algn="l"/>
                      <a:t>TURBO JET</a:t>
                    </a:fld>
                    <a:endParaRPr lang="es-ES" sz="800" b="1">
                      <a:solidFill>
                        <a:schemeClr val="accent1">
                          <a:lumMod val="50000"/>
                        </a:schemeClr>
                      </a:solidFill>
                      <a:latin typeface="+mn-lt"/>
                      <a:ea typeface="+mn-ea"/>
                      <a:cs typeface="+mn-cs"/>
                    </a:endParaRPr>
                  </a:p>
                </xdr:txBody>
              </xdr:sp>
              <xdr:sp macro="" textlink="LOGBOOK!M1537">
                <xdr:nvSpPr>
                  <xdr:cNvPr id="292" name="CuadroTexto 59">
                    <a:extLst>
                      <a:ext uri="{FF2B5EF4-FFF2-40B4-BE49-F238E27FC236}">
                        <a16:creationId xmlns:a16="http://schemas.microsoft.com/office/drawing/2014/main" id="{CC551AF5-9A91-5F57-2ED2-DF3A6B5E76AF}"/>
                      </a:ext>
                    </a:extLst>
                  </xdr:cNvPr>
                  <xdr:cNvSpPr txBox="1"/>
                </xdr:nvSpPr>
                <xdr:spPr>
                  <a:xfrm>
                    <a:off x="1486607" y="4417072"/>
                    <a:ext cx="497473"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6398A3B0-2F43-43B4-8AE5-26CB24E32A17}" type="TxLink">
                      <a:rPr lang="en-US" sz="800" b="1" i="0" u="none" strike="noStrike">
                        <a:solidFill>
                          <a:schemeClr val="accent1">
                            <a:lumMod val="75000"/>
                          </a:schemeClr>
                        </a:solidFill>
                        <a:effectLst/>
                        <a:latin typeface="Arial Narrow"/>
                        <a:ea typeface="+mn-ea"/>
                        <a:cs typeface="+mn-cs"/>
                      </a:rPr>
                      <a:pPr marL="0" indent="0" algn="l"/>
                      <a:t>0</a:t>
                    </a:fld>
                    <a:endParaRPr lang="en-US" sz="800" b="1" i="0" u="none" strike="noStrike">
                      <a:solidFill>
                        <a:schemeClr val="accent1">
                          <a:lumMod val="75000"/>
                        </a:schemeClr>
                      </a:solidFill>
                      <a:effectLst/>
                      <a:latin typeface="Arial Narrow"/>
                      <a:ea typeface="+mn-ea"/>
                      <a:cs typeface="+mn-cs"/>
                    </a:endParaRPr>
                  </a:p>
                </xdr:txBody>
              </xdr:sp>
              <xdr:sp macro="" textlink="LOGBOOK!M1532">
                <xdr:nvSpPr>
                  <xdr:cNvPr id="293" name="CuadroTexto 60">
                    <a:extLst>
                      <a:ext uri="{FF2B5EF4-FFF2-40B4-BE49-F238E27FC236}">
                        <a16:creationId xmlns:a16="http://schemas.microsoft.com/office/drawing/2014/main" id="{B5D20B99-36A0-C1A0-7E21-264E31F0E5EB}"/>
                      </a:ext>
                    </a:extLst>
                  </xdr:cNvPr>
                  <xdr:cNvSpPr txBox="1"/>
                </xdr:nvSpPr>
                <xdr:spPr>
                  <a:xfrm>
                    <a:off x="1886196" y="4417072"/>
                    <a:ext cx="580178"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6FCD9FFE-C429-4FDE-8044-49D5DD009A9A}" type="TxLink">
                      <a:rPr lang="en-US" sz="800" b="1" i="0" u="none" strike="noStrike">
                        <a:solidFill>
                          <a:srgbClr val="006878"/>
                        </a:solidFill>
                        <a:effectLst/>
                        <a:latin typeface="Arial Narrow"/>
                        <a:ea typeface="+mn-ea"/>
                        <a:cs typeface="+mn-cs"/>
                      </a:rPr>
                      <a:pPr marL="0" indent="0" algn="r"/>
                      <a:t>0,00</a:t>
                    </a:fld>
                    <a:endParaRPr lang="en-US" sz="800" b="1" i="0" u="none" strike="noStrike">
                      <a:solidFill>
                        <a:srgbClr val="006878"/>
                      </a:solidFill>
                      <a:effectLst/>
                      <a:latin typeface="Arial Narrow"/>
                      <a:ea typeface="+mn-ea"/>
                      <a:cs typeface="+mn-cs"/>
                    </a:endParaRPr>
                  </a:p>
                </xdr:txBody>
              </xdr:sp>
              <xdr:sp macro="" textlink="LOGBOOK!O2">
                <xdr:nvSpPr>
                  <xdr:cNvPr id="294" name="CuadroTexto 61">
                    <a:extLst>
                      <a:ext uri="{FF2B5EF4-FFF2-40B4-BE49-F238E27FC236}">
                        <a16:creationId xmlns:a16="http://schemas.microsoft.com/office/drawing/2014/main" id="{BFE863C4-3E93-AA16-721A-6AF0FB239A68}"/>
                      </a:ext>
                    </a:extLst>
                  </xdr:cNvPr>
                  <xdr:cNvSpPr txBox="1"/>
                </xdr:nvSpPr>
                <xdr:spPr>
                  <a:xfrm>
                    <a:off x="204107" y="4676722"/>
                    <a:ext cx="1226333"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1B5A5804-EADC-4037-8E48-3FCA0B6885A6}" type="TxLink">
                      <a:rPr lang="en-US" sz="800" b="1">
                        <a:solidFill>
                          <a:schemeClr val="accent1">
                            <a:lumMod val="50000"/>
                          </a:schemeClr>
                        </a:solidFill>
                        <a:latin typeface="+mn-lt"/>
                        <a:ea typeface="+mn-ea"/>
                        <a:cs typeface="+mn-cs"/>
                      </a:rPr>
                      <a:pPr marL="0" indent="0" algn="l"/>
                      <a:t>HELICOPTER</a:t>
                    </a:fld>
                    <a:endParaRPr lang="es-ES" sz="800" b="1">
                      <a:solidFill>
                        <a:schemeClr val="accent1">
                          <a:lumMod val="50000"/>
                        </a:schemeClr>
                      </a:solidFill>
                      <a:latin typeface="+mn-lt"/>
                      <a:ea typeface="+mn-ea"/>
                      <a:cs typeface="+mn-cs"/>
                    </a:endParaRPr>
                  </a:p>
                </xdr:txBody>
              </xdr:sp>
              <xdr:sp macro="" textlink="LOGBOOK!O1537">
                <xdr:nvSpPr>
                  <xdr:cNvPr id="295" name="CuadroTexto 62">
                    <a:extLst>
                      <a:ext uri="{FF2B5EF4-FFF2-40B4-BE49-F238E27FC236}">
                        <a16:creationId xmlns:a16="http://schemas.microsoft.com/office/drawing/2014/main" id="{55883E73-3D45-DE5E-FE37-3A5E2AAB830A}"/>
                      </a:ext>
                    </a:extLst>
                  </xdr:cNvPr>
                  <xdr:cNvSpPr txBox="1"/>
                </xdr:nvSpPr>
                <xdr:spPr>
                  <a:xfrm>
                    <a:off x="1481727" y="4676722"/>
                    <a:ext cx="497473"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C3D2B29C-5DB2-49BB-B970-C8D09D21042E}" type="TxLink">
                      <a:rPr lang="en-US" sz="800" b="1" i="0" u="none" strike="noStrike">
                        <a:solidFill>
                          <a:schemeClr val="accent1">
                            <a:lumMod val="75000"/>
                          </a:schemeClr>
                        </a:solidFill>
                        <a:effectLst/>
                        <a:latin typeface="Arial Narrow"/>
                        <a:ea typeface="+mn-ea"/>
                        <a:cs typeface="+mn-cs"/>
                      </a:rPr>
                      <a:pPr marL="0" indent="0" algn="l"/>
                      <a:t>0</a:t>
                    </a:fld>
                    <a:endParaRPr lang="en-US" sz="800" b="1" i="0" u="none" strike="noStrike">
                      <a:solidFill>
                        <a:schemeClr val="accent1">
                          <a:lumMod val="75000"/>
                        </a:schemeClr>
                      </a:solidFill>
                      <a:effectLst/>
                      <a:latin typeface="Arial Narrow"/>
                      <a:ea typeface="+mn-ea"/>
                      <a:cs typeface="+mn-cs"/>
                    </a:endParaRPr>
                  </a:p>
                </xdr:txBody>
              </xdr:sp>
              <xdr:sp macro="" textlink="LOGBOOK!O1532">
                <xdr:nvSpPr>
                  <xdr:cNvPr id="296" name="CuadroTexto 63">
                    <a:extLst>
                      <a:ext uri="{FF2B5EF4-FFF2-40B4-BE49-F238E27FC236}">
                        <a16:creationId xmlns:a16="http://schemas.microsoft.com/office/drawing/2014/main" id="{817D938E-C0A5-FAF8-8B44-66D1DB669032}"/>
                      </a:ext>
                    </a:extLst>
                  </xdr:cNvPr>
                  <xdr:cNvSpPr txBox="1"/>
                </xdr:nvSpPr>
                <xdr:spPr>
                  <a:xfrm>
                    <a:off x="1881316" y="4676722"/>
                    <a:ext cx="580178"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9A1D7086-C043-4E9B-AF16-B5CB62D804C0}" type="TxLink">
                      <a:rPr lang="en-US" sz="800" b="1" i="0" u="none" strike="noStrike">
                        <a:solidFill>
                          <a:srgbClr val="006878"/>
                        </a:solidFill>
                        <a:effectLst/>
                        <a:latin typeface="Arial Narrow"/>
                        <a:ea typeface="+mn-ea"/>
                        <a:cs typeface="+mn-cs"/>
                      </a:rPr>
                      <a:pPr marL="0" indent="0" algn="r"/>
                      <a:t>0,00</a:t>
                    </a:fld>
                    <a:endParaRPr lang="en-US" sz="800" b="1" i="0" u="none" strike="noStrike">
                      <a:solidFill>
                        <a:srgbClr val="006878"/>
                      </a:solidFill>
                      <a:effectLst/>
                      <a:latin typeface="Arial Narrow"/>
                      <a:ea typeface="+mn-ea"/>
                      <a:cs typeface="+mn-cs"/>
                    </a:endParaRPr>
                  </a:p>
                </xdr:txBody>
              </xdr:sp>
              <xdr:sp macro="" textlink="LOGBOOK!N3">
                <xdr:nvSpPr>
                  <xdr:cNvPr id="297" name="CuadroTexto 64">
                    <a:extLst>
                      <a:ext uri="{FF2B5EF4-FFF2-40B4-BE49-F238E27FC236}">
                        <a16:creationId xmlns:a16="http://schemas.microsoft.com/office/drawing/2014/main" id="{8EC98C41-486E-D1E4-4AE9-1ECE7262E55C}"/>
                      </a:ext>
                    </a:extLst>
                  </xdr:cNvPr>
                  <xdr:cNvSpPr txBox="1"/>
                </xdr:nvSpPr>
                <xdr:spPr>
                  <a:xfrm>
                    <a:off x="204107" y="4547249"/>
                    <a:ext cx="1226333" cy="143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AEB8B6C7-BFEF-401B-AF94-D85E7DEDE707}" type="TxLink">
                      <a:rPr lang="en-US" sz="800" b="1">
                        <a:solidFill>
                          <a:schemeClr val="accent1">
                            <a:lumMod val="50000"/>
                          </a:schemeClr>
                        </a:solidFill>
                        <a:latin typeface="+mn-lt"/>
                        <a:ea typeface="+mn-ea"/>
                        <a:cs typeface="+mn-cs"/>
                      </a:rPr>
                      <a:pPr marL="0" indent="0" algn="l"/>
                      <a:t>LSA</a:t>
                    </a:fld>
                    <a:endParaRPr lang="es-ES" sz="800" b="1">
                      <a:solidFill>
                        <a:schemeClr val="accent1">
                          <a:lumMod val="50000"/>
                        </a:schemeClr>
                      </a:solidFill>
                      <a:latin typeface="+mn-lt"/>
                      <a:ea typeface="+mn-ea"/>
                      <a:cs typeface="+mn-cs"/>
                    </a:endParaRPr>
                  </a:p>
                </xdr:txBody>
              </xdr:sp>
              <xdr:sp macro="" textlink="LOGBOOK!N1537">
                <xdr:nvSpPr>
                  <xdr:cNvPr id="298" name="CuadroTexto 65">
                    <a:extLst>
                      <a:ext uri="{FF2B5EF4-FFF2-40B4-BE49-F238E27FC236}">
                        <a16:creationId xmlns:a16="http://schemas.microsoft.com/office/drawing/2014/main" id="{C28B2D67-9002-88E2-7BD7-3EDA33F701C8}"/>
                      </a:ext>
                    </a:extLst>
                  </xdr:cNvPr>
                  <xdr:cNvSpPr txBox="1"/>
                </xdr:nvSpPr>
                <xdr:spPr>
                  <a:xfrm>
                    <a:off x="1481727" y="4547249"/>
                    <a:ext cx="497473" cy="143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C3689722-58DB-4D0C-A3EF-42D5B807DD8A}" type="TxLink">
                      <a:rPr lang="en-US" sz="800" b="1" i="0" u="none" strike="noStrike">
                        <a:solidFill>
                          <a:schemeClr val="accent1">
                            <a:lumMod val="75000"/>
                          </a:schemeClr>
                        </a:solidFill>
                        <a:effectLst/>
                        <a:latin typeface="Arial Narrow"/>
                        <a:ea typeface="+mn-ea"/>
                        <a:cs typeface="+mn-cs"/>
                      </a:rPr>
                      <a:pPr marL="0" indent="0" algn="l"/>
                      <a:t>0</a:t>
                    </a:fld>
                    <a:endParaRPr lang="en-US" sz="800" b="1" i="0" u="none" strike="noStrike">
                      <a:solidFill>
                        <a:schemeClr val="accent1">
                          <a:lumMod val="75000"/>
                        </a:schemeClr>
                      </a:solidFill>
                      <a:effectLst/>
                      <a:latin typeface="Arial Narrow"/>
                      <a:ea typeface="+mn-ea"/>
                      <a:cs typeface="+mn-cs"/>
                    </a:endParaRPr>
                  </a:p>
                </xdr:txBody>
              </xdr:sp>
              <xdr:sp macro="" textlink="LOGBOOK!N1532">
                <xdr:nvSpPr>
                  <xdr:cNvPr id="299" name="CuadroTexto 66">
                    <a:extLst>
                      <a:ext uri="{FF2B5EF4-FFF2-40B4-BE49-F238E27FC236}">
                        <a16:creationId xmlns:a16="http://schemas.microsoft.com/office/drawing/2014/main" id="{82326216-055A-39FC-BA71-5DFC4082FE61}"/>
                      </a:ext>
                    </a:extLst>
                  </xdr:cNvPr>
                  <xdr:cNvSpPr txBox="1"/>
                </xdr:nvSpPr>
                <xdr:spPr>
                  <a:xfrm>
                    <a:off x="1881316" y="4547249"/>
                    <a:ext cx="580178" cy="143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B591F023-346A-4EAE-A6C7-19BA76DD1545}" type="TxLink">
                      <a:rPr lang="en-US" sz="800" b="1" i="0" u="none" strike="noStrike">
                        <a:solidFill>
                          <a:srgbClr val="006878"/>
                        </a:solidFill>
                        <a:effectLst/>
                        <a:latin typeface="Arial Narrow"/>
                        <a:ea typeface="+mn-ea"/>
                        <a:cs typeface="+mn-cs"/>
                      </a:rPr>
                      <a:pPr marL="0" indent="0" algn="r"/>
                      <a:t>0,00</a:t>
                    </a:fld>
                    <a:endParaRPr lang="en-US" sz="800" b="1" i="0" u="none" strike="noStrike">
                      <a:solidFill>
                        <a:srgbClr val="006878"/>
                      </a:solidFill>
                      <a:effectLst/>
                      <a:latin typeface="Arial Narrow"/>
                      <a:ea typeface="+mn-ea"/>
                      <a:cs typeface="+mn-cs"/>
                    </a:endParaRPr>
                  </a:p>
                </xdr:txBody>
              </xdr:sp>
              <xdr:sp macro="" textlink="LOGBOOK!P2">
                <xdr:nvSpPr>
                  <xdr:cNvPr id="300" name="CuadroTexto 67">
                    <a:extLst>
                      <a:ext uri="{FF2B5EF4-FFF2-40B4-BE49-F238E27FC236}">
                        <a16:creationId xmlns:a16="http://schemas.microsoft.com/office/drawing/2014/main" id="{EEB29A4C-CC4F-008C-511A-52D832118056}"/>
                      </a:ext>
                    </a:extLst>
                  </xdr:cNvPr>
                  <xdr:cNvSpPr txBox="1"/>
                </xdr:nvSpPr>
                <xdr:spPr>
                  <a:xfrm>
                    <a:off x="204107" y="4806899"/>
                    <a:ext cx="1226333" cy="143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B2AB9B7F-B101-4832-A0A1-032A157EDA98}" type="TxLink">
                      <a:rPr lang="en-US" sz="800" b="1">
                        <a:solidFill>
                          <a:schemeClr val="accent1">
                            <a:lumMod val="50000"/>
                          </a:schemeClr>
                        </a:solidFill>
                        <a:latin typeface="+mn-lt"/>
                        <a:ea typeface="+mn-ea"/>
                        <a:cs typeface="+mn-cs"/>
                      </a:rPr>
                      <a:pPr marL="0" indent="0" algn="l"/>
                      <a:t>GLIDER</a:t>
                    </a:fld>
                    <a:endParaRPr lang="es-ES" sz="800" b="1">
                      <a:solidFill>
                        <a:schemeClr val="accent1">
                          <a:lumMod val="50000"/>
                        </a:schemeClr>
                      </a:solidFill>
                      <a:latin typeface="+mn-lt"/>
                      <a:ea typeface="+mn-ea"/>
                      <a:cs typeface="+mn-cs"/>
                    </a:endParaRPr>
                  </a:p>
                </xdr:txBody>
              </xdr:sp>
              <xdr:sp macro="" textlink="LOGBOOK!P1537">
                <xdr:nvSpPr>
                  <xdr:cNvPr id="301" name="CuadroTexto 68">
                    <a:extLst>
                      <a:ext uri="{FF2B5EF4-FFF2-40B4-BE49-F238E27FC236}">
                        <a16:creationId xmlns:a16="http://schemas.microsoft.com/office/drawing/2014/main" id="{95FBCBD5-2C39-34E1-A2AA-AC24716C6FA7}"/>
                      </a:ext>
                    </a:extLst>
                  </xdr:cNvPr>
                  <xdr:cNvSpPr txBox="1"/>
                </xdr:nvSpPr>
                <xdr:spPr>
                  <a:xfrm>
                    <a:off x="1481727" y="4806899"/>
                    <a:ext cx="497473" cy="143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6A0A014B-EEC4-485F-AC39-3C61ABD31BF6}" type="TxLink">
                      <a:rPr lang="en-US" sz="800" b="1" i="0" u="none" strike="noStrike">
                        <a:solidFill>
                          <a:schemeClr val="accent1">
                            <a:lumMod val="75000"/>
                          </a:schemeClr>
                        </a:solidFill>
                        <a:effectLst/>
                        <a:latin typeface="Arial Narrow"/>
                        <a:ea typeface="+mn-ea"/>
                        <a:cs typeface="+mn-cs"/>
                      </a:rPr>
                      <a:pPr marL="0" indent="0" algn="l"/>
                      <a:t>0</a:t>
                    </a:fld>
                    <a:endParaRPr lang="en-US" sz="800" b="1" i="0" u="none" strike="noStrike">
                      <a:solidFill>
                        <a:schemeClr val="accent1">
                          <a:lumMod val="75000"/>
                        </a:schemeClr>
                      </a:solidFill>
                      <a:effectLst/>
                      <a:latin typeface="Arial Narrow"/>
                      <a:ea typeface="+mn-ea"/>
                      <a:cs typeface="+mn-cs"/>
                    </a:endParaRPr>
                  </a:p>
                </xdr:txBody>
              </xdr:sp>
              <xdr:sp macro="" textlink="LOGBOOK!P1532">
                <xdr:nvSpPr>
                  <xdr:cNvPr id="302" name="CuadroTexto 69">
                    <a:extLst>
                      <a:ext uri="{FF2B5EF4-FFF2-40B4-BE49-F238E27FC236}">
                        <a16:creationId xmlns:a16="http://schemas.microsoft.com/office/drawing/2014/main" id="{3222C91E-7ECF-EDE6-3F25-6FAE0A98388B}"/>
                      </a:ext>
                    </a:extLst>
                  </xdr:cNvPr>
                  <xdr:cNvSpPr txBox="1"/>
                </xdr:nvSpPr>
                <xdr:spPr>
                  <a:xfrm>
                    <a:off x="1881316" y="4806899"/>
                    <a:ext cx="580178" cy="143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6BB61608-5F22-4D06-ABD7-6FECC913E75F}" type="TxLink">
                      <a:rPr lang="en-US" sz="800" b="1" i="0" u="none" strike="noStrike">
                        <a:solidFill>
                          <a:srgbClr val="006878"/>
                        </a:solidFill>
                        <a:effectLst/>
                        <a:latin typeface="Arial Narrow"/>
                        <a:ea typeface="+mn-ea"/>
                        <a:cs typeface="+mn-cs"/>
                      </a:rPr>
                      <a:pPr marL="0" indent="0" algn="r"/>
                      <a:t>0,00</a:t>
                    </a:fld>
                    <a:endParaRPr lang="en-US" sz="800" b="1" i="0" u="none" strike="noStrike">
                      <a:solidFill>
                        <a:srgbClr val="006878"/>
                      </a:solidFill>
                      <a:effectLst/>
                      <a:latin typeface="Arial Narrow"/>
                      <a:ea typeface="+mn-ea"/>
                      <a:cs typeface="+mn-cs"/>
                    </a:endParaRPr>
                  </a:p>
                </xdr:txBody>
              </xdr:sp>
              <xdr:sp macro="" textlink="LOGBOOK!Q2">
                <xdr:nvSpPr>
                  <xdr:cNvPr id="303" name="CuadroTexto 70">
                    <a:extLst>
                      <a:ext uri="{FF2B5EF4-FFF2-40B4-BE49-F238E27FC236}">
                        <a16:creationId xmlns:a16="http://schemas.microsoft.com/office/drawing/2014/main" id="{BEA6FC0E-AA32-A0B9-A585-9869DBE138BD}"/>
                      </a:ext>
                    </a:extLst>
                  </xdr:cNvPr>
                  <xdr:cNvSpPr txBox="1"/>
                </xdr:nvSpPr>
                <xdr:spPr>
                  <a:xfrm>
                    <a:off x="204107" y="4936374"/>
                    <a:ext cx="1226333" cy="143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714C4AE2-EDF6-4EE3-AE10-4570EF4AB5F0}" type="TxLink">
                      <a:rPr lang="en-US" sz="800" b="1">
                        <a:solidFill>
                          <a:schemeClr val="accent1">
                            <a:lumMod val="50000"/>
                          </a:schemeClr>
                        </a:solidFill>
                        <a:latin typeface="+mn-lt"/>
                        <a:ea typeface="+mn-ea"/>
                        <a:cs typeface="+mn-cs"/>
                      </a:rPr>
                      <a:pPr marL="0" indent="0" algn="l"/>
                      <a:t>OTHERS</a:t>
                    </a:fld>
                    <a:endParaRPr lang="es-ES" sz="800" b="1">
                      <a:solidFill>
                        <a:schemeClr val="accent1">
                          <a:lumMod val="50000"/>
                        </a:schemeClr>
                      </a:solidFill>
                      <a:latin typeface="+mn-lt"/>
                      <a:ea typeface="+mn-ea"/>
                      <a:cs typeface="+mn-cs"/>
                    </a:endParaRPr>
                  </a:p>
                </xdr:txBody>
              </xdr:sp>
              <xdr:sp macro="" textlink="LOGBOOK!Q1537">
                <xdr:nvSpPr>
                  <xdr:cNvPr id="304" name="CuadroTexto 71">
                    <a:extLst>
                      <a:ext uri="{FF2B5EF4-FFF2-40B4-BE49-F238E27FC236}">
                        <a16:creationId xmlns:a16="http://schemas.microsoft.com/office/drawing/2014/main" id="{576A1B19-EA9C-CA27-989E-EB9E8FDEC686}"/>
                      </a:ext>
                    </a:extLst>
                  </xdr:cNvPr>
                  <xdr:cNvSpPr txBox="1"/>
                </xdr:nvSpPr>
                <xdr:spPr>
                  <a:xfrm>
                    <a:off x="1481727" y="4936374"/>
                    <a:ext cx="497473" cy="143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2E51BEEA-BDF2-4CE5-B4D8-39D848EF3043}" type="TxLink">
                      <a:rPr lang="en-US" sz="800" b="1" i="0" u="none" strike="noStrike">
                        <a:solidFill>
                          <a:schemeClr val="accent1">
                            <a:lumMod val="75000"/>
                          </a:schemeClr>
                        </a:solidFill>
                        <a:effectLst/>
                        <a:latin typeface="Arial Narrow"/>
                        <a:ea typeface="+mn-ea"/>
                        <a:cs typeface="+mn-cs"/>
                      </a:rPr>
                      <a:pPr marL="0" indent="0" algn="l"/>
                      <a:t>0</a:t>
                    </a:fld>
                    <a:endParaRPr lang="en-US" sz="800" b="1" i="0" u="none" strike="noStrike">
                      <a:solidFill>
                        <a:schemeClr val="accent1">
                          <a:lumMod val="75000"/>
                        </a:schemeClr>
                      </a:solidFill>
                      <a:effectLst/>
                      <a:latin typeface="Arial Narrow"/>
                      <a:ea typeface="+mn-ea"/>
                      <a:cs typeface="+mn-cs"/>
                    </a:endParaRPr>
                  </a:p>
                </xdr:txBody>
              </xdr:sp>
              <xdr:sp macro="" textlink="LOGBOOK!Q1532">
                <xdr:nvSpPr>
                  <xdr:cNvPr id="305" name="CuadroTexto 72">
                    <a:extLst>
                      <a:ext uri="{FF2B5EF4-FFF2-40B4-BE49-F238E27FC236}">
                        <a16:creationId xmlns:a16="http://schemas.microsoft.com/office/drawing/2014/main" id="{33F0736D-6F81-35E1-93DF-D0CA9A811C12}"/>
                      </a:ext>
                    </a:extLst>
                  </xdr:cNvPr>
                  <xdr:cNvSpPr txBox="1"/>
                </xdr:nvSpPr>
                <xdr:spPr>
                  <a:xfrm>
                    <a:off x="1881316" y="4936374"/>
                    <a:ext cx="580178" cy="143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93511A3E-A72C-442D-9442-A5FDC84C0C3A}" type="TxLink">
                      <a:rPr lang="en-US" sz="800" b="1" i="0" u="none" strike="noStrike">
                        <a:solidFill>
                          <a:srgbClr val="006878"/>
                        </a:solidFill>
                        <a:effectLst/>
                        <a:latin typeface="Arial Narrow"/>
                        <a:ea typeface="+mn-ea"/>
                        <a:cs typeface="+mn-cs"/>
                      </a:rPr>
                      <a:pPr marL="0" indent="0" algn="r"/>
                      <a:t>0,00</a:t>
                    </a:fld>
                    <a:endParaRPr lang="en-US" sz="800" b="1" i="0" u="none" strike="noStrike">
                      <a:solidFill>
                        <a:srgbClr val="006878"/>
                      </a:solidFill>
                      <a:effectLst/>
                      <a:latin typeface="Arial Narrow"/>
                      <a:ea typeface="+mn-ea"/>
                      <a:cs typeface="+mn-cs"/>
                    </a:endParaRPr>
                  </a:p>
                </xdr:txBody>
              </xdr:sp>
              <xdr:cxnSp macro="">
                <xdr:nvCxnSpPr>
                  <xdr:cNvPr id="306" name="Conector recto 76">
                    <a:extLst>
                      <a:ext uri="{FF2B5EF4-FFF2-40B4-BE49-F238E27FC236}">
                        <a16:creationId xmlns:a16="http://schemas.microsoft.com/office/drawing/2014/main" id="{3490CA7B-1527-75C0-D836-3553B1C7FA82}"/>
                      </a:ext>
                    </a:extLst>
                  </xdr:cNvPr>
                  <xdr:cNvCxnSpPr/>
                </xdr:nvCxnSpPr>
                <xdr:spPr>
                  <a:xfrm>
                    <a:off x="236483" y="4020207"/>
                    <a:ext cx="2787316" cy="0"/>
                  </a:xfrm>
                  <a:prstGeom prst="line">
                    <a:avLst/>
                  </a:prstGeom>
                </xdr:spPr>
                <xdr:style>
                  <a:lnRef idx="1">
                    <a:schemeClr val="dk1"/>
                  </a:lnRef>
                  <a:fillRef idx="0">
                    <a:schemeClr val="dk1"/>
                  </a:fillRef>
                  <a:effectRef idx="0">
                    <a:schemeClr val="dk1"/>
                  </a:effectRef>
                  <a:fontRef idx="minor">
                    <a:schemeClr val="tx1"/>
                  </a:fontRef>
                </xdr:style>
              </xdr:cxnSp>
              <xdr:sp macro="" textlink="LOGBOOK!J1533">
                <xdr:nvSpPr>
                  <xdr:cNvPr id="336" name="CuadroTexto 39">
                    <a:extLst>
                      <a:ext uri="{FF2B5EF4-FFF2-40B4-BE49-F238E27FC236}">
                        <a16:creationId xmlns:a16="http://schemas.microsoft.com/office/drawing/2014/main" id="{110BB18C-86EF-0EED-45DB-CE6F588F7DE0}"/>
                      </a:ext>
                    </a:extLst>
                  </xdr:cNvPr>
                  <xdr:cNvSpPr txBox="1"/>
                </xdr:nvSpPr>
                <xdr:spPr>
                  <a:xfrm>
                    <a:off x="2481290" y="4035823"/>
                    <a:ext cx="580178"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A17E2058-98B8-41DC-96C1-1E2AE250CF1E}" type="TxLink">
                      <a:rPr lang="en-US" sz="800" b="1">
                        <a:solidFill>
                          <a:srgbClr val="0FA2A9"/>
                        </a:solidFill>
                        <a:latin typeface="Arial Narrow" panose="020B0606020202030204" pitchFamily="34" charset="0"/>
                        <a:ea typeface="+mn-ea"/>
                        <a:cs typeface="+mn-cs"/>
                      </a:rPr>
                      <a:pPr marL="0" indent="0" algn="r"/>
                      <a:t>33,75</a:t>
                    </a:fld>
                    <a:endParaRPr lang="en-US" sz="800" b="1">
                      <a:solidFill>
                        <a:srgbClr val="0FA2A9"/>
                      </a:solidFill>
                      <a:latin typeface="Arial Narrow" panose="020B0606020202030204" pitchFamily="34" charset="0"/>
                      <a:ea typeface="+mn-ea"/>
                      <a:cs typeface="+mn-cs"/>
                    </a:endParaRPr>
                  </a:p>
                </xdr:txBody>
              </xdr:sp>
              <xdr:sp macro="" textlink="LOGBOOK!K1533">
                <xdr:nvSpPr>
                  <xdr:cNvPr id="337" name="CuadroTexto 54">
                    <a:extLst>
                      <a:ext uri="{FF2B5EF4-FFF2-40B4-BE49-F238E27FC236}">
                        <a16:creationId xmlns:a16="http://schemas.microsoft.com/office/drawing/2014/main" id="{67480858-5CD7-6E85-B7E0-8E3DE1092E3C}"/>
                      </a:ext>
                    </a:extLst>
                  </xdr:cNvPr>
                  <xdr:cNvSpPr txBox="1"/>
                </xdr:nvSpPr>
                <xdr:spPr>
                  <a:xfrm>
                    <a:off x="2481290" y="4166000"/>
                    <a:ext cx="580178" cy="143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8E579D45-DF15-4D6F-ACA7-071A24341F96}" type="TxLink">
                      <a:rPr lang="en-US" sz="800" b="1">
                        <a:solidFill>
                          <a:srgbClr val="0FA2A9"/>
                        </a:solidFill>
                        <a:latin typeface="Arial Narrow" panose="020B0606020202030204" pitchFamily="34" charset="0"/>
                        <a:ea typeface="+mn-ea"/>
                        <a:cs typeface="+mn-cs"/>
                      </a:rPr>
                      <a:pPr marL="0" indent="0" algn="r"/>
                      <a:t>0,00</a:t>
                    </a:fld>
                    <a:endParaRPr lang="en-US" sz="800" b="1">
                      <a:solidFill>
                        <a:srgbClr val="0FA2A9"/>
                      </a:solidFill>
                      <a:latin typeface="Arial Narrow" panose="020B0606020202030204" pitchFamily="34" charset="0"/>
                      <a:ea typeface="+mn-ea"/>
                      <a:cs typeface="+mn-cs"/>
                    </a:endParaRPr>
                  </a:p>
                </xdr:txBody>
              </xdr:sp>
              <xdr:sp macro="" textlink="LOGBOOK!L1533">
                <xdr:nvSpPr>
                  <xdr:cNvPr id="338" name="CuadroTexto 57">
                    <a:extLst>
                      <a:ext uri="{FF2B5EF4-FFF2-40B4-BE49-F238E27FC236}">
                        <a16:creationId xmlns:a16="http://schemas.microsoft.com/office/drawing/2014/main" id="{D019E5E2-B721-7F5D-158D-AAABACC82909}"/>
                      </a:ext>
                    </a:extLst>
                  </xdr:cNvPr>
                  <xdr:cNvSpPr txBox="1"/>
                </xdr:nvSpPr>
                <xdr:spPr>
                  <a:xfrm>
                    <a:off x="2481290" y="4295474"/>
                    <a:ext cx="580178" cy="143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185489C7-5064-4DAC-8B3F-E426C4193F65}" type="TxLink">
                      <a:rPr lang="en-US" sz="800" b="1">
                        <a:solidFill>
                          <a:srgbClr val="0FA2A9"/>
                        </a:solidFill>
                        <a:latin typeface="Arial Narrow" panose="020B0606020202030204" pitchFamily="34" charset="0"/>
                        <a:ea typeface="+mn-ea"/>
                        <a:cs typeface="+mn-cs"/>
                      </a:rPr>
                      <a:pPr marL="0" indent="0" algn="r"/>
                      <a:t>0,00</a:t>
                    </a:fld>
                    <a:endParaRPr lang="en-US" sz="800" b="1">
                      <a:solidFill>
                        <a:srgbClr val="0FA2A9"/>
                      </a:solidFill>
                      <a:latin typeface="Arial Narrow" panose="020B0606020202030204" pitchFamily="34" charset="0"/>
                      <a:ea typeface="+mn-ea"/>
                      <a:cs typeface="+mn-cs"/>
                    </a:endParaRPr>
                  </a:p>
                </xdr:txBody>
              </xdr:sp>
              <xdr:sp macro="" textlink="LOGBOOK!M1533">
                <xdr:nvSpPr>
                  <xdr:cNvPr id="339" name="CuadroTexto 60">
                    <a:extLst>
                      <a:ext uri="{FF2B5EF4-FFF2-40B4-BE49-F238E27FC236}">
                        <a16:creationId xmlns:a16="http://schemas.microsoft.com/office/drawing/2014/main" id="{43E6F759-9DD2-9CF3-5699-089180E2FFA0}"/>
                      </a:ext>
                    </a:extLst>
                  </xdr:cNvPr>
                  <xdr:cNvSpPr txBox="1"/>
                </xdr:nvSpPr>
                <xdr:spPr>
                  <a:xfrm>
                    <a:off x="2481290" y="4424947"/>
                    <a:ext cx="580178"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95091B4A-65CF-48FA-99BC-75C6FEFBA967}" type="TxLink">
                      <a:rPr lang="en-US" sz="800" b="1">
                        <a:solidFill>
                          <a:srgbClr val="0FA2A9"/>
                        </a:solidFill>
                        <a:latin typeface="Arial Narrow" panose="020B0606020202030204" pitchFamily="34" charset="0"/>
                        <a:ea typeface="+mn-ea"/>
                        <a:cs typeface="+mn-cs"/>
                      </a:rPr>
                      <a:pPr marL="0" indent="0" algn="r"/>
                      <a:t>0,00</a:t>
                    </a:fld>
                    <a:endParaRPr lang="en-US" sz="800" b="1">
                      <a:solidFill>
                        <a:srgbClr val="0FA2A9"/>
                      </a:solidFill>
                      <a:latin typeface="Arial Narrow" panose="020B0606020202030204" pitchFamily="34" charset="0"/>
                      <a:ea typeface="+mn-ea"/>
                      <a:cs typeface="+mn-cs"/>
                    </a:endParaRPr>
                  </a:p>
                </xdr:txBody>
              </xdr:sp>
              <xdr:sp macro="" textlink="LOGBOOK!O1533">
                <xdr:nvSpPr>
                  <xdr:cNvPr id="340" name="CuadroTexto 63">
                    <a:extLst>
                      <a:ext uri="{FF2B5EF4-FFF2-40B4-BE49-F238E27FC236}">
                        <a16:creationId xmlns:a16="http://schemas.microsoft.com/office/drawing/2014/main" id="{D91EDE05-0878-B150-2E9B-756023CBD5DC}"/>
                      </a:ext>
                    </a:extLst>
                  </xdr:cNvPr>
                  <xdr:cNvSpPr txBox="1"/>
                </xdr:nvSpPr>
                <xdr:spPr>
                  <a:xfrm>
                    <a:off x="2476410" y="4684596"/>
                    <a:ext cx="580178"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08C674B7-08C0-4773-919C-8DCBAAB3480E}" type="TxLink">
                      <a:rPr lang="en-US" sz="800" b="1">
                        <a:solidFill>
                          <a:srgbClr val="0FA2A9"/>
                        </a:solidFill>
                        <a:latin typeface="Arial Narrow" panose="020B0606020202030204" pitchFamily="34" charset="0"/>
                        <a:ea typeface="+mn-ea"/>
                        <a:cs typeface="+mn-cs"/>
                      </a:rPr>
                      <a:pPr marL="0" indent="0" algn="r"/>
                      <a:t>0,00</a:t>
                    </a:fld>
                    <a:endParaRPr lang="en-US" sz="800" b="1">
                      <a:solidFill>
                        <a:srgbClr val="0FA2A9"/>
                      </a:solidFill>
                      <a:latin typeface="Arial Narrow" panose="020B0606020202030204" pitchFamily="34" charset="0"/>
                      <a:ea typeface="+mn-ea"/>
                      <a:cs typeface="+mn-cs"/>
                    </a:endParaRPr>
                  </a:p>
                </xdr:txBody>
              </xdr:sp>
              <xdr:sp macro="" textlink="LOGBOOK!N1533">
                <xdr:nvSpPr>
                  <xdr:cNvPr id="341" name="CuadroTexto 66">
                    <a:extLst>
                      <a:ext uri="{FF2B5EF4-FFF2-40B4-BE49-F238E27FC236}">
                        <a16:creationId xmlns:a16="http://schemas.microsoft.com/office/drawing/2014/main" id="{E9985E48-D4E9-65B0-202E-6EF93869D0C3}"/>
                      </a:ext>
                    </a:extLst>
                  </xdr:cNvPr>
                  <xdr:cNvSpPr txBox="1"/>
                </xdr:nvSpPr>
                <xdr:spPr>
                  <a:xfrm>
                    <a:off x="2476410" y="4555124"/>
                    <a:ext cx="580178" cy="143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95A8E00A-C285-4249-AE0F-990F914B6EB2}" type="TxLink">
                      <a:rPr lang="en-US" sz="800" b="1">
                        <a:solidFill>
                          <a:srgbClr val="0FA2A9"/>
                        </a:solidFill>
                        <a:latin typeface="Arial Narrow" panose="020B0606020202030204" pitchFamily="34" charset="0"/>
                        <a:ea typeface="+mn-ea"/>
                        <a:cs typeface="+mn-cs"/>
                      </a:rPr>
                      <a:pPr marL="0" indent="0" algn="r"/>
                      <a:t>0,00</a:t>
                    </a:fld>
                    <a:endParaRPr lang="en-US" sz="800" b="1">
                      <a:solidFill>
                        <a:srgbClr val="0FA2A9"/>
                      </a:solidFill>
                      <a:latin typeface="Arial Narrow" panose="020B0606020202030204" pitchFamily="34" charset="0"/>
                      <a:ea typeface="+mn-ea"/>
                      <a:cs typeface="+mn-cs"/>
                    </a:endParaRPr>
                  </a:p>
                </xdr:txBody>
              </xdr:sp>
              <xdr:sp macro="" textlink="LOGBOOK!P1533">
                <xdr:nvSpPr>
                  <xdr:cNvPr id="342" name="CuadroTexto 69">
                    <a:extLst>
                      <a:ext uri="{FF2B5EF4-FFF2-40B4-BE49-F238E27FC236}">
                        <a16:creationId xmlns:a16="http://schemas.microsoft.com/office/drawing/2014/main" id="{653EEA34-80B3-C360-B10F-F31CA0B37979}"/>
                      </a:ext>
                    </a:extLst>
                  </xdr:cNvPr>
                  <xdr:cNvSpPr txBox="1"/>
                </xdr:nvSpPr>
                <xdr:spPr>
                  <a:xfrm>
                    <a:off x="2476410" y="4814774"/>
                    <a:ext cx="580178" cy="143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2F062C3D-D0F6-428F-9BF1-21B6C8A4E11E}" type="TxLink">
                      <a:rPr lang="en-US" sz="800" b="1">
                        <a:solidFill>
                          <a:srgbClr val="0FA2A9"/>
                        </a:solidFill>
                        <a:latin typeface="Arial Narrow" panose="020B0606020202030204" pitchFamily="34" charset="0"/>
                        <a:ea typeface="+mn-ea"/>
                        <a:cs typeface="+mn-cs"/>
                      </a:rPr>
                      <a:pPr marL="0" indent="0" algn="r"/>
                      <a:t>0,00</a:t>
                    </a:fld>
                    <a:endParaRPr lang="en-US" sz="800" b="1">
                      <a:solidFill>
                        <a:srgbClr val="0FA2A9"/>
                      </a:solidFill>
                      <a:latin typeface="Arial Narrow" panose="020B0606020202030204" pitchFamily="34" charset="0"/>
                      <a:ea typeface="+mn-ea"/>
                      <a:cs typeface="+mn-cs"/>
                    </a:endParaRPr>
                  </a:p>
                </xdr:txBody>
              </xdr:sp>
              <xdr:sp macro="" textlink="LOGBOOK!Q1533">
                <xdr:nvSpPr>
                  <xdr:cNvPr id="343" name="CuadroTexto 72">
                    <a:extLst>
                      <a:ext uri="{FF2B5EF4-FFF2-40B4-BE49-F238E27FC236}">
                        <a16:creationId xmlns:a16="http://schemas.microsoft.com/office/drawing/2014/main" id="{53DC37DC-C932-9421-7B8B-10E4CEEFA122}"/>
                      </a:ext>
                    </a:extLst>
                  </xdr:cNvPr>
                  <xdr:cNvSpPr txBox="1"/>
                </xdr:nvSpPr>
                <xdr:spPr>
                  <a:xfrm>
                    <a:off x="2476410" y="4944249"/>
                    <a:ext cx="580178" cy="143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A594BF01-C189-44CE-A1AB-2027EBDA63ED}" type="TxLink">
                      <a:rPr lang="en-US" sz="800" b="1">
                        <a:solidFill>
                          <a:srgbClr val="0FA2A9"/>
                        </a:solidFill>
                        <a:latin typeface="Arial Narrow" panose="020B0606020202030204" pitchFamily="34" charset="0"/>
                        <a:ea typeface="+mn-ea"/>
                        <a:cs typeface="+mn-cs"/>
                      </a:rPr>
                      <a:pPr marL="0" indent="0" algn="r"/>
                      <a:t>0,00</a:t>
                    </a:fld>
                    <a:endParaRPr lang="en-US" sz="800" b="1">
                      <a:solidFill>
                        <a:srgbClr val="0FA2A9"/>
                      </a:solidFill>
                      <a:latin typeface="Arial Narrow" panose="020B0606020202030204" pitchFamily="34" charset="0"/>
                      <a:ea typeface="+mn-ea"/>
                      <a:cs typeface="+mn-cs"/>
                    </a:endParaRPr>
                  </a:p>
                </xdr:txBody>
              </xdr:sp>
            </xdr:grpSp>
            <xdr:grpSp>
              <xdr:nvGrpSpPr>
                <xdr:cNvPr id="173" name="Grupo 201">
                  <a:extLst>
                    <a:ext uri="{FF2B5EF4-FFF2-40B4-BE49-F238E27FC236}">
                      <a16:creationId xmlns:a16="http://schemas.microsoft.com/office/drawing/2014/main" id="{D3C7FA25-7C4F-9FBB-304B-4E41CE395298}"/>
                    </a:ext>
                  </a:extLst>
                </xdr:cNvPr>
                <xdr:cNvGrpSpPr/>
              </xdr:nvGrpSpPr>
              <xdr:grpSpPr>
                <a:xfrm>
                  <a:off x="145677" y="168089"/>
                  <a:ext cx="4316954" cy="4912825"/>
                  <a:chOff x="145677" y="168089"/>
                  <a:chExt cx="4337631" cy="4810326"/>
                </a:xfrm>
              </xdr:grpSpPr>
              <xdr:sp macro="" textlink="">
                <xdr:nvSpPr>
                  <xdr:cNvPr id="266" name="Rectángulo: esquinas redondeadas 42">
                    <a:extLst>
                      <a:ext uri="{FF2B5EF4-FFF2-40B4-BE49-F238E27FC236}">
                        <a16:creationId xmlns:a16="http://schemas.microsoft.com/office/drawing/2014/main" id="{0200FAB5-0517-F22B-675B-80E82D6BCD7C}"/>
                      </a:ext>
                    </a:extLst>
                  </xdr:cNvPr>
                  <xdr:cNvSpPr/>
                </xdr:nvSpPr>
                <xdr:spPr>
                  <a:xfrm>
                    <a:off x="145677" y="168089"/>
                    <a:ext cx="2882013" cy="1740764"/>
                  </a:xfrm>
                  <a:prstGeom prst="roundRect">
                    <a:avLst>
                      <a:gd name="adj" fmla="val 2204"/>
                    </a:avLst>
                  </a:prstGeom>
                  <a:solidFill>
                    <a:schemeClr val="bg1"/>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ES" sz="1100">
                      <a:solidFill>
                        <a:schemeClr val="lt1"/>
                      </a:solidFill>
                      <a:latin typeface="+mn-lt"/>
                      <a:ea typeface="+mn-ea"/>
                      <a:cs typeface="+mn-cs"/>
                    </a:endParaRPr>
                  </a:p>
                </xdr:txBody>
              </xdr:sp>
              <xdr:sp macro="" textlink="">
                <xdr:nvSpPr>
                  <xdr:cNvPr id="267" name="CuadroTexto 46">
                    <a:extLst>
                      <a:ext uri="{FF2B5EF4-FFF2-40B4-BE49-F238E27FC236}">
                        <a16:creationId xmlns:a16="http://schemas.microsoft.com/office/drawing/2014/main" id="{C1AB0839-EA02-7C2E-05A9-FF82D82367F3}"/>
                      </a:ext>
                    </a:extLst>
                  </xdr:cNvPr>
                  <xdr:cNvSpPr txBox="1"/>
                </xdr:nvSpPr>
                <xdr:spPr>
                  <a:xfrm>
                    <a:off x="156891" y="247425"/>
                    <a:ext cx="2713802" cy="186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400" b="1">
                        <a:solidFill>
                          <a:srgbClr val="006878"/>
                        </a:solidFill>
                      </a:rPr>
                      <a:t>FLIGHT LOGBOOK</a:t>
                    </a:r>
                  </a:p>
                </xdr:txBody>
              </xdr:sp>
              <xdr:sp macro="" textlink="">
                <xdr:nvSpPr>
                  <xdr:cNvPr id="268" name="CuadroTexto 10">
                    <a:extLst>
                      <a:ext uri="{FF2B5EF4-FFF2-40B4-BE49-F238E27FC236}">
                        <a16:creationId xmlns:a16="http://schemas.microsoft.com/office/drawing/2014/main" id="{9357F0AC-47CE-B911-7D3C-C60D7C2ADAC0}"/>
                      </a:ext>
                    </a:extLst>
                  </xdr:cNvPr>
                  <xdr:cNvSpPr txBox="1"/>
                </xdr:nvSpPr>
                <xdr:spPr>
                  <a:xfrm>
                    <a:off x="227525" y="1124662"/>
                    <a:ext cx="1739185" cy="135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r>
                      <a:rPr lang="es-ES" sz="1050" b="1">
                        <a:solidFill>
                          <a:srgbClr val="0FA2A9"/>
                        </a:solidFill>
                        <a:latin typeface="+mn-lt"/>
                        <a:ea typeface="+mn-ea"/>
                        <a:cs typeface="+mn-cs"/>
                      </a:rPr>
                      <a:t>Total This Logbook</a:t>
                    </a:r>
                  </a:p>
                </xdr:txBody>
              </xdr:sp>
              <xdr:sp macro="" textlink="LOGBOOK!I1536">
                <xdr:nvSpPr>
                  <xdr:cNvPr id="269" name="CuadroTexto 17">
                    <a:extLst>
                      <a:ext uri="{FF2B5EF4-FFF2-40B4-BE49-F238E27FC236}">
                        <a16:creationId xmlns:a16="http://schemas.microsoft.com/office/drawing/2014/main" id="{2BFB558A-D5CD-A931-026E-80D4C5EF3975}"/>
                      </a:ext>
                    </a:extLst>
                  </xdr:cNvPr>
                  <xdr:cNvSpPr txBox="1"/>
                </xdr:nvSpPr>
                <xdr:spPr>
                  <a:xfrm>
                    <a:off x="1744099" y="1124662"/>
                    <a:ext cx="1148476" cy="135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45BCDC3B-289A-45CA-861B-FAB2237096E1}" type="TxLink">
                      <a:rPr lang="en-US" sz="1200" b="1" i="0" u="none" strike="noStrike">
                        <a:solidFill>
                          <a:schemeClr val="accent1">
                            <a:lumMod val="50000"/>
                          </a:schemeClr>
                        </a:solidFill>
                        <a:effectLst/>
                        <a:latin typeface="+mn-lt"/>
                        <a:ea typeface="+mn-ea"/>
                        <a:cs typeface="+mn-cs"/>
                      </a:rPr>
                      <a:pPr marL="0" indent="0" algn="r"/>
                      <a:t>33,75</a:t>
                    </a:fld>
                    <a:endParaRPr lang="es-ES" sz="1200" b="1" i="0" u="none" strike="noStrike">
                      <a:solidFill>
                        <a:schemeClr val="accent1">
                          <a:lumMod val="50000"/>
                        </a:schemeClr>
                      </a:solidFill>
                      <a:effectLst/>
                      <a:latin typeface="+mn-lt"/>
                      <a:ea typeface="+mn-ea"/>
                      <a:cs typeface="+mn-cs"/>
                    </a:endParaRPr>
                  </a:p>
                </xdr:txBody>
              </xdr:sp>
              <xdr:sp macro="" textlink="">
                <xdr:nvSpPr>
                  <xdr:cNvPr id="270" name="CuadroTexto 19">
                    <a:extLst>
                      <a:ext uri="{FF2B5EF4-FFF2-40B4-BE49-F238E27FC236}">
                        <a16:creationId xmlns:a16="http://schemas.microsoft.com/office/drawing/2014/main" id="{BE5C18AB-D996-4801-008A-CF34CD0677AC}"/>
                      </a:ext>
                    </a:extLst>
                  </xdr:cNvPr>
                  <xdr:cNvSpPr txBox="1"/>
                </xdr:nvSpPr>
                <xdr:spPr>
                  <a:xfrm>
                    <a:off x="227525" y="1473130"/>
                    <a:ext cx="1739185" cy="135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r>
                      <a:rPr lang="es-ES" sz="1050" b="1">
                        <a:solidFill>
                          <a:srgbClr val="0FA2A9"/>
                        </a:solidFill>
                        <a:latin typeface="+mn-lt"/>
                        <a:ea typeface="+mn-ea"/>
                        <a:cs typeface="+mn-cs"/>
                      </a:rPr>
                      <a:t>Total Time PIC</a:t>
                    </a:r>
                  </a:p>
                </xdr:txBody>
              </xdr:sp>
              <xdr:sp macro="" textlink="LOGBOOK!G1535">
                <xdr:nvSpPr>
                  <xdr:cNvPr id="271" name="CuadroTexto 22">
                    <a:extLst>
                      <a:ext uri="{FF2B5EF4-FFF2-40B4-BE49-F238E27FC236}">
                        <a16:creationId xmlns:a16="http://schemas.microsoft.com/office/drawing/2014/main" id="{BE8C11A3-994C-9708-85D4-F79623EEFBFB}"/>
                      </a:ext>
                    </a:extLst>
                  </xdr:cNvPr>
                  <xdr:cNvSpPr txBox="1"/>
                </xdr:nvSpPr>
                <xdr:spPr>
                  <a:xfrm>
                    <a:off x="1744099" y="1473130"/>
                    <a:ext cx="1148476" cy="135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B40795A0-4FFB-40D5-9EC5-725D427E1F00}" type="TxLink">
                      <a:rPr lang="en-US" sz="1200" b="1" i="0" u="none" strike="noStrike">
                        <a:solidFill>
                          <a:schemeClr val="accent1">
                            <a:lumMod val="50000"/>
                          </a:schemeClr>
                        </a:solidFill>
                        <a:effectLst/>
                        <a:latin typeface="+mn-lt"/>
                        <a:ea typeface="+mn-ea"/>
                        <a:cs typeface="+mn-cs"/>
                      </a:rPr>
                      <a:pPr marL="0" indent="0" algn="r"/>
                      <a:t>0,00</a:t>
                    </a:fld>
                    <a:endParaRPr lang="es-ES" sz="1200" b="1" i="0" u="none" strike="noStrike">
                      <a:solidFill>
                        <a:schemeClr val="accent1">
                          <a:lumMod val="50000"/>
                        </a:schemeClr>
                      </a:solidFill>
                      <a:effectLst/>
                      <a:latin typeface="+mn-lt"/>
                      <a:ea typeface="+mn-ea"/>
                      <a:cs typeface="+mn-cs"/>
                    </a:endParaRPr>
                  </a:p>
                </xdr:txBody>
              </xdr:sp>
              <xdr:sp macro="" textlink="">
                <xdr:nvSpPr>
                  <xdr:cNvPr id="272" name="CuadroTexto 24">
                    <a:extLst>
                      <a:ext uri="{FF2B5EF4-FFF2-40B4-BE49-F238E27FC236}">
                        <a16:creationId xmlns:a16="http://schemas.microsoft.com/office/drawing/2014/main" id="{828F0B12-2FF0-490F-C755-440FB3DFDBEA}"/>
                      </a:ext>
                    </a:extLst>
                  </xdr:cNvPr>
                  <xdr:cNvSpPr txBox="1"/>
                </xdr:nvSpPr>
                <xdr:spPr>
                  <a:xfrm>
                    <a:off x="227525" y="1659918"/>
                    <a:ext cx="1739185" cy="135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r>
                      <a:rPr lang="es-ES" sz="1050" b="1">
                        <a:solidFill>
                          <a:srgbClr val="0FA2A9"/>
                        </a:solidFill>
                        <a:latin typeface="+mn-lt"/>
                        <a:ea typeface="+mn-ea"/>
                        <a:cs typeface="+mn-cs"/>
                      </a:rPr>
                      <a:t>Total Flights PIC</a:t>
                    </a:r>
                  </a:p>
                </xdr:txBody>
              </xdr:sp>
              <xdr:sp macro="" textlink="LOGBOOK!G1534">
                <xdr:nvSpPr>
                  <xdr:cNvPr id="273" name="CuadroTexto 25">
                    <a:extLst>
                      <a:ext uri="{FF2B5EF4-FFF2-40B4-BE49-F238E27FC236}">
                        <a16:creationId xmlns:a16="http://schemas.microsoft.com/office/drawing/2014/main" id="{A7664D54-63BA-B2E4-5C4F-DE4C5CA39D55}"/>
                      </a:ext>
                    </a:extLst>
                  </xdr:cNvPr>
                  <xdr:cNvSpPr txBox="1"/>
                </xdr:nvSpPr>
                <xdr:spPr>
                  <a:xfrm>
                    <a:off x="1744099" y="1659918"/>
                    <a:ext cx="1148476" cy="135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FF4676FD-50D2-41B4-85A2-15B49ADC21B0}" type="TxLink">
                      <a:rPr lang="en-US" sz="1200" b="1" i="0" u="none" strike="noStrike">
                        <a:solidFill>
                          <a:schemeClr val="accent6">
                            <a:lumMod val="75000"/>
                          </a:schemeClr>
                        </a:solidFill>
                        <a:effectLst/>
                        <a:latin typeface="+mn-lt"/>
                        <a:ea typeface="+mn-ea"/>
                        <a:cs typeface="+mn-cs"/>
                      </a:rPr>
                      <a:pPr marL="0" indent="0" algn="r"/>
                      <a:t>0</a:t>
                    </a:fld>
                    <a:endParaRPr lang="es-ES" sz="1200" b="1" i="0" u="none" strike="noStrike">
                      <a:solidFill>
                        <a:schemeClr val="accent6">
                          <a:lumMod val="75000"/>
                        </a:schemeClr>
                      </a:solidFill>
                      <a:effectLst/>
                      <a:latin typeface="+mn-lt"/>
                      <a:ea typeface="+mn-ea"/>
                      <a:cs typeface="+mn-cs"/>
                    </a:endParaRPr>
                  </a:p>
                </xdr:txBody>
              </xdr:sp>
              <xdr:sp macro="" textlink="">
                <xdr:nvSpPr>
                  <xdr:cNvPr id="274" name="CuadroTexto 26">
                    <a:extLst>
                      <a:ext uri="{FF2B5EF4-FFF2-40B4-BE49-F238E27FC236}">
                        <a16:creationId xmlns:a16="http://schemas.microsoft.com/office/drawing/2014/main" id="{FB7924AB-0BCD-59B5-0C39-AB05F7A20F92}"/>
                      </a:ext>
                    </a:extLst>
                  </xdr:cNvPr>
                  <xdr:cNvSpPr txBox="1"/>
                </xdr:nvSpPr>
                <xdr:spPr>
                  <a:xfrm>
                    <a:off x="227525" y="1293515"/>
                    <a:ext cx="1739185" cy="135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r>
                      <a:rPr lang="es-ES" sz="1050" b="1">
                        <a:solidFill>
                          <a:srgbClr val="0FA2A9"/>
                        </a:solidFill>
                        <a:latin typeface="+mn-lt"/>
                        <a:ea typeface="+mn-ea"/>
                        <a:cs typeface="+mn-cs"/>
                      </a:rPr>
                      <a:t>Total Flights</a:t>
                    </a:r>
                  </a:p>
                </xdr:txBody>
              </xdr:sp>
              <xdr:sp macro="" textlink="LOGBOOK!B1534">
                <xdr:nvSpPr>
                  <xdr:cNvPr id="275" name="CuadroTexto 27">
                    <a:extLst>
                      <a:ext uri="{FF2B5EF4-FFF2-40B4-BE49-F238E27FC236}">
                        <a16:creationId xmlns:a16="http://schemas.microsoft.com/office/drawing/2014/main" id="{C16FA686-DBA8-E20E-C66F-FE520CCF5228}"/>
                      </a:ext>
                    </a:extLst>
                  </xdr:cNvPr>
                  <xdr:cNvSpPr txBox="1"/>
                </xdr:nvSpPr>
                <xdr:spPr>
                  <a:xfrm>
                    <a:off x="1744099" y="1293515"/>
                    <a:ext cx="1148476" cy="135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DB8FDC32-EC75-4C64-BE9B-27509B8AA319}" type="TxLink">
                      <a:rPr lang="en-US" sz="1200" b="1" i="0" u="none" strike="noStrike">
                        <a:solidFill>
                          <a:schemeClr val="accent6">
                            <a:lumMod val="75000"/>
                          </a:schemeClr>
                        </a:solidFill>
                        <a:effectLst/>
                        <a:latin typeface="+mn-lt"/>
                        <a:ea typeface="+mn-ea"/>
                        <a:cs typeface="+mn-cs"/>
                      </a:rPr>
                      <a:pPr marL="0" indent="0" algn="r"/>
                      <a:t>6</a:t>
                    </a:fld>
                    <a:endParaRPr lang="es-ES" sz="1200" b="1" i="0" u="none" strike="noStrike">
                      <a:solidFill>
                        <a:schemeClr val="accent6">
                          <a:lumMod val="75000"/>
                        </a:schemeClr>
                      </a:solidFill>
                      <a:effectLst/>
                      <a:latin typeface="+mn-lt"/>
                      <a:ea typeface="+mn-ea"/>
                      <a:cs typeface="+mn-cs"/>
                    </a:endParaRPr>
                  </a:p>
                </xdr:txBody>
              </xdr:sp>
              <xdr:sp macro="" textlink="">
                <xdr:nvSpPr>
                  <xdr:cNvPr id="276" name="CuadroTexto 79">
                    <a:extLst>
                      <a:ext uri="{FF2B5EF4-FFF2-40B4-BE49-F238E27FC236}">
                        <a16:creationId xmlns:a16="http://schemas.microsoft.com/office/drawing/2014/main" id="{1669D201-0C3C-6CBF-FA8C-E0AF16068F7A}"/>
                      </a:ext>
                    </a:extLst>
                  </xdr:cNvPr>
                  <xdr:cNvSpPr txBox="1"/>
                </xdr:nvSpPr>
                <xdr:spPr>
                  <a:xfrm>
                    <a:off x="227525" y="859982"/>
                    <a:ext cx="1739185" cy="135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r>
                      <a:rPr lang="es-ES" sz="1400" b="1">
                        <a:solidFill>
                          <a:srgbClr val="006878"/>
                        </a:solidFill>
                        <a:latin typeface="+mn-lt"/>
                        <a:ea typeface="+mn-ea"/>
                        <a:cs typeface="+mn-cs"/>
                      </a:rPr>
                      <a:t>Overall Total</a:t>
                    </a:r>
                  </a:p>
                </xdr:txBody>
              </xdr:sp>
              <xdr:sp macro="" textlink="LOGBOOK!I1530">
                <xdr:nvSpPr>
                  <xdr:cNvPr id="277" name="CuadroTexto 80">
                    <a:extLst>
                      <a:ext uri="{FF2B5EF4-FFF2-40B4-BE49-F238E27FC236}">
                        <a16:creationId xmlns:a16="http://schemas.microsoft.com/office/drawing/2014/main" id="{CF3F8D44-EF72-770E-97E5-FFEA246B5052}"/>
                      </a:ext>
                    </a:extLst>
                  </xdr:cNvPr>
                  <xdr:cNvSpPr txBox="1"/>
                </xdr:nvSpPr>
                <xdr:spPr>
                  <a:xfrm>
                    <a:off x="1494321" y="859981"/>
                    <a:ext cx="1398253" cy="1563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564518C9-F9CE-4183-9F53-2FDBE0370945}" type="TxLink">
                      <a:rPr lang="en-US" sz="1400" b="1" i="0" u="none" strike="noStrike">
                        <a:solidFill>
                          <a:schemeClr val="accent1">
                            <a:lumMod val="50000"/>
                          </a:schemeClr>
                        </a:solidFill>
                        <a:effectLst/>
                        <a:latin typeface="+mn-lt"/>
                        <a:ea typeface="+mn-ea"/>
                        <a:cs typeface="+mn-cs"/>
                      </a:rPr>
                      <a:pPr marL="0" indent="0" algn="r"/>
                      <a:t>33,75</a:t>
                    </a:fld>
                    <a:endParaRPr lang="es-ES" sz="1400" b="1" i="0" u="none" strike="noStrike">
                      <a:solidFill>
                        <a:schemeClr val="accent1">
                          <a:lumMod val="50000"/>
                        </a:schemeClr>
                      </a:solidFill>
                      <a:effectLst/>
                      <a:latin typeface="+mn-lt"/>
                      <a:ea typeface="+mn-ea"/>
                      <a:cs typeface="+mn-cs"/>
                    </a:endParaRPr>
                  </a:p>
                </xdr:txBody>
              </xdr:sp>
              <xdr:cxnSp macro="">
                <xdr:nvCxnSpPr>
                  <xdr:cNvPr id="278" name="Conector recto 124">
                    <a:extLst>
                      <a:ext uri="{FF2B5EF4-FFF2-40B4-BE49-F238E27FC236}">
                        <a16:creationId xmlns:a16="http://schemas.microsoft.com/office/drawing/2014/main" id="{B1E26B34-7409-EFE9-3B3A-AF4A5C32C953}"/>
                      </a:ext>
                    </a:extLst>
                  </xdr:cNvPr>
                  <xdr:cNvCxnSpPr/>
                </xdr:nvCxnSpPr>
                <xdr:spPr>
                  <a:xfrm>
                    <a:off x="241788" y="786270"/>
                    <a:ext cx="2691729" cy="0"/>
                  </a:xfrm>
                  <a:prstGeom prst="line">
                    <a:avLst/>
                  </a:prstGeom>
                  <a:ln>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sp macro="" textlink="'FRONT PAGE'!$E$25">
                <xdr:nvSpPr>
                  <xdr:cNvPr id="279" name="CuadroTexto 49">
                    <a:extLst>
                      <a:ext uri="{FF2B5EF4-FFF2-40B4-BE49-F238E27FC236}">
                        <a16:creationId xmlns:a16="http://schemas.microsoft.com/office/drawing/2014/main" id="{D9460FA9-B146-80E5-C93A-4E95AD45D8BD}"/>
                      </a:ext>
                    </a:extLst>
                  </xdr:cNvPr>
                  <xdr:cNvSpPr txBox="1"/>
                </xdr:nvSpPr>
                <xdr:spPr>
                  <a:xfrm>
                    <a:off x="234462" y="468007"/>
                    <a:ext cx="2739353" cy="2523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9D63B857-3402-4EF4-9D21-A5FCAC4DA9B5}" type="TxLink">
                      <a:rPr lang="en-US" sz="1200" b="1">
                        <a:solidFill>
                          <a:schemeClr val="accent5">
                            <a:lumMod val="50000"/>
                          </a:schemeClr>
                        </a:solidFill>
                        <a:latin typeface="+mn-lt"/>
                        <a:ea typeface="+mn-ea"/>
                        <a:cs typeface="+mn-cs"/>
                      </a:rPr>
                      <a:pPr marL="0" indent="0" algn="l"/>
                      <a:t>Name &amp; Lastmane</a:t>
                    </a:fld>
                    <a:endParaRPr lang="es-ES" sz="1200" b="1">
                      <a:solidFill>
                        <a:schemeClr val="accent5">
                          <a:lumMod val="50000"/>
                        </a:schemeClr>
                      </a:solidFill>
                      <a:latin typeface="+mn-lt"/>
                      <a:ea typeface="+mn-ea"/>
                      <a:cs typeface="+mn-cs"/>
                    </a:endParaRPr>
                  </a:p>
                </xdr:txBody>
              </xdr:sp>
              <xdr:cxnSp macro="">
                <xdr:nvCxnSpPr>
                  <xdr:cNvPr id="312" name="Conector recto 124">
                    <a:extLst>
                      <a:ext uri="{FF2B5EF4-FFF2-40B4-BE49-F238E27FC236}">
                        <a16:creationId xmlns:a16="http://schemas.microsoft.com/office/drawing/2014/main" id="{A89B8A3B-AD86-1B02-E6EF-5FEF829B31B9}"/>
                      </a:ext>
                    </a:extLst>
                  </xdr:cNvPr>
                  <xdr:cNvCxnSpPr/>
                </xdr:nvCxnSpPr>
                <xdr:spPr>
                  <a:xfrm>
                    <a:off x="241788" y="1084847"/>
                    <a:ext cx="2691729" cy="0"/>
                  </a:xfrm>
                  <a:prstGeom prst="line">
                    <a:avLst/>
                  </a:prstGeom>
                  <a:ln>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334" name="CuadroTexto 24">
                    <a:extLst>
                      <a:ext uri="{FF2B5EF4-FFF2-40B4-BE49-F238E27FC236}">
                        <a16:creationId xmlns:a16="http://schemas.microsoft.com/office/drawing/2014/main" id="{6EA69942-C40D-ABD4-965E-7399A0926B43}"/>
                      </a:ext>
                    </a:extLst>
                  </xdr:cNvPr>
                  <xdr:cNvSpPr txBox="1"/>
                </xdr:nvSpPr>
                <xdr:spPr>
                  <a:xfrm>
                    <a:off x="2113394" y="3788580"/>
                    <a:ext cx="448690" cy="135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r>
                      <a:rPr lang="es-ES" sz="600" b="1">
                        <a:solidFill>
                          <a:srgbClr val="0FA2A9"/>
                        </a:solidFill>
                        <a:latin typeface="+mn-lt"/>
                        <a:ea typeface="+mn-ea"/>
                        <a:cs typeface="+mn-cs"/>
                      </a:rPr>
                      <a:t>HOURS</a:t>
                    </a:r>
                  </a:p>
                </xdr:txBody>
              </xdr:sp>
              <xdr:sp macro="" textlink="">
                <xdr:nvSpPr>
                  <xdr:cNvPr id="335" name="CuadroTexto 24">
                    <a:extLst>
                      <a:ext uri="{FF2B5EF4-FFF2-40B4-BE49-F238E27FC236}">
                        <a16:creationId xmlns:a16="http://schemas.microsoft.com/office/drawing/2014/main" id="{81C8C5EB-4E1B-CFA7-40D7-C2DE3BDE3B4B}"/>
                      </a:ext>
                    </a:extLst>
                  </xdr:cNvPr>
                  <xdr:cNvSpPr txBox="1"/>
                </xdr:nvSpPr>
                <xdr:spPr>
                  <a:xfrm>
                    <a:off x="2598461" y="3797836"/>
                    <a:ext cx="448690" cy="135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r>
                      <a:rPr lang="es-ES" sz="600" b="1">
                        <a:solidFill>
                          <a:srgbClr val="0FA2A9"/>
                        </a:solidFill>
                        <a:latin typeface="+mn-lt"/>
                        <a:ea typeface="+mn-ea"/>
                        <a:cs typeface="+mn-cs"/>
                      </a:rPr>
                      <a:t>HOURS</a:t>
                    </a:r>
                  </a:p>
                </xdr:txBody>
              </xdr:sp>
              <xdr:sp macro="" textlink="">
                <xdr:nvSpPr>
                  <xdr:cNvPr id="2" name="CuadroTexto 26">
                    <a:extLst>
                      <a:ext uri="{FF2B5EF4-FFF2-40B4-BE49-F238E27FC236}">
                        <a16:creationId xmlns:a16="http://schemas.microsoft.com/office/drawing/2014/main" id="{E9E78496-5A5A-1AA5-5824-9B986155E4DF}"/>
                      </a:ext>
                    </a:extLst>
                  </xdr:cNvPr>
                  <xdr:cNvSpPr txBox="1"/>
                </xdr:nvSpPr>
                <xdr:spPr>
                  <a:xfrm>
                    <a:off x="3217370" y="4131286"/>
                    <a:ext cx="1265938" cy="2152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r>
                      <a:rPr lang="es-ES" sz="1000" b="1" i="0" u="none" strike="noStrike">
                        <a:solidFill>
                          <a:srgbClr val="006878"/>
                        </a:solidFill>
                        <a:latin typeface="Arial"/>
                        <a:ea typeface="+mn-ea"/>
                        <a:cs typeface="Arial"/>
                      </a:rPr>
                      <a:t>Day</a:t>
                    </a:r>
                    <a:r>
                      <a:rPr lang="es-ES" sz="1050" b="1">
                        <a:solidFill>
                          <a:srgbClr val="0FA2A9"/>
                        </a:solidFill>
                        <a:latin typeface="+mn-lt"/>
                        <a:ea typeface="+mn-ea"/>
                        <a:cs typeface="+mn-cs"/>
                      </a:rPr>
                      <a:t> </a:t>
                    </a:r>
                    <a:r>
                      <a:rPr lang="es-ES" sz="1000" b="1" i="0" u="none" strike="noStrike">
                        <a:solidFill>
                          <a:srgbClr val="006878"/>
                        </a:solidFill>
                        <a:latin typeface="Arial"/>
                        <a:ea typeface="+mn-ea"/>
                        <a:cs typeface="Arial"/>
                      </a:rPr>
                      <a:t>VFR</a:t>
                    </a:r>
                  </a:p>
                </xdr:txBody>
              </xdr:sp>
              <xdr:sp macro="" textlink="">
                <xdr:nvSpPr>
                  <xdr:cNvPr id="3" name="CuadroTexto 26">
                    <a:extLst>
                      <a:ext uri="{FF2B5EF4-FFF2-40B4-BE49-F238E27FC236}">
                        <a16:creationId xmlns:a16="http://schemas.microsoft.com/office/drawing/2014/main" id="{47BDA6A8-C808-7B6A-E7A8-0B0E19484318}"/>
                      </a:ext>
                    </a:extLst>
                  </xdr:cNvPr>
                  <xdr:cNvSpPr txBox="1"/>
                </xdr:nvSpPr>
                <xdr:spPr>
                  <a:xfrm>
                    <a:off x="3217370" y="4304876"/>
                    <a:ext cx="1265938" cy="2152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r>
                      <a:rPr lang="es-ES" sz="1000" b="1" i="0" u="none" strike="noStrike">
                        <a:solidFill>
                          <a:srgbClr val="006878"/>
                        </a:solidFill>
                        <a:latin typeface="Arial"/>
                        <a:ea typeface="+mn-ea"/>
                        <a:cs typeface="Arial"/>
                      </a:rPr>
                      <a:t>Night</a:t>
                    </a:r>
                    <a:r>
                      <a:rPr lang="es-ES" sz="1050" b="1" i="0" u="none" strike="noStrike">
                        <a:solidFill>
                          <a:srgbClr val="006878"/>
                        </a:solidFill>
                        <a:latin typeface="Arial"/>
                        <a:ea typeface="+mn-ea"/>
                        <a:cs typeface="Arial"/>
                      </a:rPr>
                      <a:t> </a:t>
                    </a:r>
                    <a:r>
                      <a:rPr lang="es-ES" sz="1000" b="1" i="0" u="none" strike="noStrike">
                        <a:solidFill>
                          <a:srgbClr val="006878"/>
                        </a:solidFill>
                        <a:latin typeface="Arial"/>
                        <a:ea typeface="+mn-ea"/>
                        <a:cs typeface="Arial"/>
                      </a:rPr>
                      <a:t>VFR</a:t>
                    </a:r>
                    <a:endParaRPr lang="es-ES" sz="1050" b="1" i="0" u="none" strike="noStrike">
                      <a:solidFill>
                        <a:srgbClr val="006878"/>
                      </a:solidFill>
                      <a:latin typeface="Arial"/>
                      <a:ea typeface="+mn-ea"/>
                      <a:cs typeface="Arial"/>
                    </a:endParaRPr>
                  </a:p>
                </xdr:txBody>
              </xdr:sp>
              <xdr:sp macro="" textlink="">
                <xdr:nvSpPr>
                  <xdr:cNvPr id="4" name="CuadroTexto 26">
                    <a:extLst>
                      <a:ext uri="{FF2B5EF4-FFF2-40B4-BE49-F238E27FC236}">
                        <a16:creationId xmlns:a16="http://schemas.microsoft.com/office/drawing/2014/main" id="{ADD32752-4BF9-AE02-2881-E2353844015B}"/>
                      </a:ext>
                    </a:extLst>
                  </xdr:cNvPr>
                  <xdr:cNvSpPr txBox="1"/>
                </xdr:nvSpPr>
                <xdr:spPr>
                  <a:xfrm>
                    <a:off x="3217370" y="4763160"/>
                    <a:ext cx="1265938" cy="2152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r>
                      <a:rPr lang="es-ES" sz="1100" b="1">
                        <a:solidFill>
                          <a:srgbClr val="0FA2A9"/>
                        </a:solidFill>
                        <a:latin typeface="+mn-lt"/>
                        <a:ea typeface="+mn-ea"/>
                        <a:cs typeface="+mn-cs"/>
                      </a:rPr>
                      <a:t>Night IFR</a:t>
                    </a:r>
                  </a:p>
                </xdr:txBody>
              </xdr:sp>
              <xdr:sp macro="" textlink="">
                <xdr:nvSpPr>
                  <xdr:cNvPr id="5" name="CuadroTexto 26">
                    <a:extLst>
                      <a:ext uri="{FF2B5EF4-FFF2-40B4-BE49-F238E27FC236}">
                        <a16:creationId xmlns:a16="http://schemas.microsoft.com/office/drawing/2014/main" id="{109B1560-538C-7F1B-08A1-16375A9DF929}"/>
                      </a:ext>
                    </a:extLst>
                  </xdr:cNvPr>
                  <xdr:cNvSpPr txBox="1"/>
                </xdr:nvSpPr>
                <xdr:spPr>
                  <a:xfrm>
                    <a:off x="3217370" y="4582624"/>
                    <a:ext cx="1265938" cy="2152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r>
                      <a:rPr lang="es-ES" sz="1100" b="1">
                        <a:solidFill>
                          <a:srgbClr val="0FA2A9"/>
                        </a:solidFill>
                        <a:latin typeface="+mn-lt"/>
                        <a:ea typeface="+mn-ea"/>
                        <a:cs typeface="+mn-cs"/>
                      </a:rPr>
                      <a:t>Day IFR</a:t>
                    </a:r>
                  </a:p>
                </xdr:txBody>
              </xdr:sp>
            </xdr:grpSp>
            <xdr:grpSp>
              <xdr:nvGrpSpPr>
                <xdr:cNvPr id="174" name="Grupo 183">
                  <a:extLst>
                    <a:ext uri="{FF2B5EF4-FFF2-40B4-BE49-F238E27FC236}">
                      <a16:creationId xmlns:a16="http://schemas.microsoft.com/office/drawing/2014/main" id="{847AEF5A-AC3A-29BD-4364-91DE776F335E}"/>
                    </a:ext>
                  </a:extLst>
                </xdr:cNvPr>
                <xdr:cNvGrpSpPr/>
              </xdr:nvGrpSpPr>
              <xdr:grpSpPr>
                <a:xfrm>
                  <a:off x="8608705" y="168089"/>
                  <a:ext cx="2825504" cy="1774186"/>
                  <a:chOff x="8641529" y="168089"/>
                  <a:chExt cx="2837762" cy="1747809"/>
                </a:xfrm>
              </xdr:grpSpPr>
              <xdr:sp macro="" textlink="">
                <xdr:nvSpPr>
                  <xdr:cNvPr id="233" name="Rectángulo: esquinas redondeadas 23">
                    <a:extLst>
                      <a:ext uri="{FF2B5EF4-FFF2-40B4-BE49-F238E27FC236}">
                        <a16:creationId xmlns:a16="http://schemas.microsoft.com/office/drawing/2014/main" id="{55F98437-BFD4-2D7B-F54C-788F0E372EC6}"/>
                      </a:ext>
                    </a:extLst>
                  </xdr:cNvPr>
                  <xdr:cNvSpPr/>
                </xdr:nvSpPr>
                <xdr:spPr>
                  <a:xfrm>
                    <a:off x="8641529" y="168089"/>
                    <a:ext cx="2837762" cy="1747809"/>
                  </a:xfrm>
                  <a:prstGeom prst="roundRect">
                    <a:avLst>
                      <a:gd name="adj" fmla="val 1672"/>
                    </a:avLst>
                  </a:prstGeom>
                  <a:solidFill>
                    <a:schemeClr val="bg1"/>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234" name="CuadroTexto 117">
                    <a:extLst>
                      <a:ext uri="{FF2B5EF4-FFF2-40B4-BE49-F238E27FC236}">
                        <a16:creationId xmlns:a16="http://schemas.microsoft.com/office/drawing/2014/main" id="{5460497F-25E8-0C7B-85BA-6BAC153EFB85}"/>
                      </a:ext>
                    </a:extLst>
                  </xdr:cNvPr>
                  <xdr:cNvSpPr txBox="1"/>
                </xdr:nvSpPr>
                <xdr:spPr>
                  <a:xfrm>
                    <a:off x="8763308" y="791013"/>
                    <a:ext cx="1062460" cy="1817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900" b="1">
                        <a:solidFill>
                          <a:srgbClr val="002060"/>
                        </a:solidFill>
                      </a:rPr>
                      <a:t>Pilot in Command</a:t>
                    </a:r>
                  </a:p>
                </xdr:txBody>
              </xdr:sp>
              <xdr:sp macro="" textlink="">
                <xdr:nvSpPr>
                  <xdr:cNvPr id="235" name="CuadroTexto 118">
                    <a:extLst>
                      <a:ext uri="{FF2B5EF4-FFF2-40B4-BE49-F238E27FC236}">
                        <a16:creationId xmlns:a16="http://schemas.microsoft.com/office/drawing/2014/main" id="{604C78B8-A5C8-640B-B127-28E79AD68418}"/>
                      </a:ext>
                    </a:extLst>
                  </xdr:cNvPr>
                  <xdr:cNvSpPr txBox="1"/>
                </xdr:nvSpPr>
                <xdr:spPr>
                  <a:xfrm>
                    <a:off x="8672871" y="280076"/>
                    <a:ext cx="2091467" cy="126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200" b="1">
                        <a:solidFill>
                          <a:schemeClr val="accent5">
                            <a:lumMod val="50000"/>
                          </a:schemeClr>
                        </a:solidFill>
                        <a:latin typeface="+mn-lt"/>
                        <a:ea typeface="+mn-ea"/>
                        <a:cs typeface="+mn-cs"/>
                      </a:rPr>
                      <a:t>TYPE OF FLIGHT TIME</a:t>
                    </a:r>
                  </a:p>
                </xdr:txBody>
              </xdr:sp>
              <xdr:sp macro="" textlink="">
                <xdr:nvSpPr>
                  <xdr:cNvPr id="236" name="CuadroTexto 119">
                    <a:extLst>
                      <a:ext uri="{FF2B5EF4-FFF2-40B4-BE49-F238E27FC236}">
                        <a16:creationId xmlns:a16="http://schemas.microsoft.com/office/drawing/2014/main" id="{B3A40B0D-2B09-8AD7-7AE2-51D9D80C49E5}"/>
                      </a:ext>
                    </a:extLst>
                  </xdr:cNvPr>
                  <xdr:cNvSpPr txBox="1"/>
                </xdr:nvSpPr>
                <xdr:spPr>
                  <a:xfrm>
                    <a:off x="8763308" y="932427"/>
                    <a:ext cx="962146" cy="181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900" b="1">
                        <a:solidFill>
                          <a:srgbClr val="002060"/>
                        </a:solidFill>
                      </a:rPr>
                      <a:t>Co-pilot</a:t>
                    </a:r>
                  </a:p>
                </xdr:txBody>
              </xdr:sp>
              <xdr:sp macro="" textlink="">
                <xdr:nvSpPr>
                  <xdr:cNvPr id="237" name="CuadroTexto 120">
                    <a:extLst>
                      <a:ext uri="{FF2B5EF4-FFF2-40B4-BE49-F238E27FC236}">
                        <a16:creationId xmlns:a16="http://schemas.microsoft.com/office/drawing/2014/main" id="{3729D024-11C0-B2C2-71E4-D3874D8B8525}"/>
                      </a:ext>
                    </a:extLst>
                  </xdr:cNvPr>
                  <xdr:cNvSpPr txBox="1"/>
                </xdr:nvSpPr>
                <xdr:spPr>
                  <a:xfrm>
                    <a:off x="8763308" y="1073219"/>
                    <a:ext cx="962146" cy="186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900" b="1">
                        <a:solidFill>
                          <a:srgbClr val="002060"/>
                        </a:solidFill>
                      </a:rPr>
                      <a:t>Cross Country</a:t>
                    </a:r>
                  </a:p>
                </xdr:txBody>
              </xdr:sp>
              <xdr:sp macro="" textlink="">
                <xdr:nvSpPr>
                  <xdr:cNvPr id="238" name="CuadroTexto 121">
                    <a:extLst>
                      <a:ext uri="{FF2B5EF4-FFF2-40B4-BE49-F238E27FC236}">
                        <a16:creationId xmlns:a16="http://schemas.microsoft.com/office/drawing/2014/main" id="{11716CF1-BB48-30DB-FAAD-216ACB0D7AC4}"/>
                      </a:ext>
                    </a:extLst>
                  </xdr:cNvPr>
                  <xdr:cNvSpPr txBox="1"/>
                </xdr:nvSpPr>
                <xdr:spPr>
                  <a:xfrm>
                    <a:off x="8763308" y="1219028"/>
                    <a:ext cx="962146" cy="181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900" b="1">
                        <a:solidFill>
                          <a:srgbClr val="002060"/>
                        </a:solidFill>
                      </a:rPr>
                      <a:t>Solo</a:t>
                    </a:r>
                  </a:p>
                </xdr:txBody>
              </xdr:sp>
              <xdr:sp macro="" textlink="">
                <xdr:nvSpPr>
                  <xdr:cNvPr id="239" name="CuadroTexto 122">
                    <a:extLst>
                      <a:ext uri="{FF2B5EF4-FFF2-40B4-BE49-F238E27FC236}">
                        <a16:creationId xmlns:a16="http://schemas.microsoft.com/office/drawing/2014/main" id="{70DC3132-7E5D-222C-F64F-E92B44EC09AD}"/>
                      </a:ext>
                    </a:extLst>
                  </xdr:cNvPr>
                  <xdr:cNvSpPr txBox="1"/>
                </xdr:nvSpPr>
                <xdr:spPr>
                  <a:xfrm>
                    <a:off x="8763308" y="1359821"/>
                    <a:ext cx="1075576" cy="181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900" b="1">
                        <a:solidFill>
                          <a:srgbClr val="002060"/>
                        </a:solidFill>
                      </a:rPr>
                      <a:t>Instruction</a:t>
                    </a:r>
                    <a:r>
                      <a:rPr lang="es-ES" sz="900" b="1" baseline="0">
                        <a:solidFill>
                          <a:srgbClr val="002060"/>
                        </a:solidFill>
                      </a:rPr>
                      <a:t> Reciv.</a:t>
                    </a:r>
                    <a:endParaRPr lang="es-ES" sz="900" b="1">
                      <a:solidFill>
                        <a:srgbClr val="002060"/>
                      </a:solidFill>
                    </a:endParaRPr>
                  </a:p>
                </xdr:txBody>
              </xdr:sp>
              <xdr:sp macro="" textlink="">
                <xdr:nvSpPr>
                  <xdr:cNvPr id="240" name="CuadroTexto 123">
                    <a:extLst>
                      <a:ext uri="{FF2B5EF4-FFF2-40B4-BE49-F238E27FC236}">
                        <a16:creationId xmlns:a16="http://schemas.microsoft.com/office/drawing/2014/main" id="{7809A457-62CA-37F8-376B-B8BAEF5B663C}"/>
                      </a:ext>
                    </a:extLst>
                  </xdr:cNvPr>
                  <xdr:cNvSpPr txBox="1"/>
                </xdr:nvSpPr>
                <xdr:spPr>
                  <a:xfrm>
                    <a:off x="8763308" y="1500613"/>
                    <a:ext cx="962146" cy="186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900" b="1">
                        <a:solidFill>
                          <a:srgbClr val="002060"/>
                        </a:solidFill>
                      </a:rPr>
                      <a:t>As F.</a:t>
                    </a:r>
                    <a:r>
                      <a:rPr lang="es-ES" sz="900" b="1" baseline="0">
                        <a:solidFill>
                          <a:srgbClr val="002060"/>
                        </a:solidFill>
                      </a:rPr>
                      <a:t> </a:t>
                    </a:r>
                    <a:r>
                      <a:rPr lang="es-ES" sz="900" b="1">
                        <a:solidFill>
                          <a:srgbClr val="002060"/>
                        </a:solidFill>
                      </a:rPr>
                      <a:t>Instructor</a:t>
                    </a:r>
                  </a:p>
                </xdr:txBody>
              </xdr:sp>
              <xdr:sp macro="" textlink="LOGBOOK!Y1533">
                <xdr:nvSpPr>
                  <xdr:cNvPr id="241" name="CuadroTexto 130">
                    <a:extLst>
                      <a:ext uri="{FF2B5EF4-FFF2-40B4-BE49-F238E27FC236}">
                        <a16:creationId xmlns:a16="http://schemas.microsoft.com/office/drawing/2014/main" id="{BFA40358-BBE4-AC5D-64EB-2E59886ED0DE}"/>
                      </a:ext>
                    </a:extLst>
                  </xdr:cNvPr>
                  <xdr:cNvSpPr txBox="1"/>
                </xdr:nvSpPr>
                <xdr:spPr>
                  <a:xfrm>
                    <a:off x="10887753" y="817547"/>
                    <a:ext cx="575469" cy="1307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86773C4E-783E-4012-8A04-72D25B41F776}" type="TxLink">
                      <a:rPr lang="en-US" sz="900" b="1" i="0" u="none" strike="noStrike">
                        <a:solidFill>
                          <a:srgbClr val="0FA2A9"/>
                        </a:solidFill>
                        <a:latin typeface="Arial Narrow"/>
                        <a:ea typeface="+mn-ea"/>
                        <a:cs typeface="+mn-cs"/>
                      </a:rPr>
                      <a:pPr marL="0" indent="0"/>
                      <a:t>5,00</a:t>
                    </a:fld>
                    <a:endParaRPr lang="es-ES" sz="900" b="1" i="0" u="none" strike="noStrike">
                      <a:solidFill>
                        <a:srgbClr val="0FA2A9"/>
                      </a:solidFill>
                      <a:latin typeface="Arial Narrow"/>
                      <a:ea typeface="+mn-ea"/>
                      <a:cs typeface="+mn-cs"/>
                    </a:endParaRPr>
                  </a:p>
                </xdr:txBody>
              </xdr:sp>
              <xdr:sp macro="" textlink="LOGBOOK!Z1533">
                <xdr:nvSpPr>
                  <xdr:cNvPr id="242" name="CuadroTexto 131">
                    <a:extLst>
                      <a:ext uri="{FF2B5EF4-FFF2-40B4-BE49-F238E27FC236}">
                        <a16:creationId xmlns:a16="http://schemas.microsoft.com/office/drawing/2014/main" id="{66534C52-FB22-EA7E-C2B9-E8058A0B6510}"/>
                      </a:ext>
                    </a:extLst>
                  </xdr:cNvPr>
                  <xdr:cNvSpPr txBox="1"/>
                </xdr:nvSpPr>
                <xdr:spPr>
                  <a:xfrm>
                    <a:off x="10887753" y="959745"/>
                    <a:ext cx="575469" cy="1306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B4FBCB9D-EEB6-4264-94D2-34D47BD08704}" type="TxLink">
                      <a:rPr lang="en-US" sz="900" b="1" i="0" u="none" strike="noStrike">
                        <a:solidFill>
                          <a:srgbClr val="0FA2A9"/>
                        </a:solidFill>
                        <a:latin typeface="Arial Narrow"/>
                        <a:ea typeface="+mn-ea"/>
                        <a:cs typeface="+mn-cs"/>
                      </a:rPr>
                      <a:pPr marL="0" indent="0"/>
                      <a:t>0,00</a:t>
                    </a:fld>
                    <a:endParaRPr lang="es-ES" sz="900" b="1" i="0" u="none" strike="noStrike">
                      <a:solidFill>
                        <a:srgbClr val="0FA2A9"/>
                      </a:solidFill>
                      <a:latin typeface="Arial Narrow"/>
                      <a:ea typeface="+mn-ea"/>
                      <a:cs typeface="+mn-cs"/>
                    </a:endParaRPr>
                  </a:p>
                </xdr:txBody>
              </xdr:sp>
              <xdr:sp macro="" textlink="LOGBOOK!W1533">
                <xdr:nvSpPr>
                  <xdr:cNvPr id="243" name="CuadroTexto 132">
                    <a:extLst>
                      <a:ext uri="{FF2B5EF4-FFF2-40B4-BE49-F238E27FC236}">
                        <a16:creationId xmlns:a16="http://schemas.microsoft.com/office/drawing/2014/main" id="{6B6D8E18-570A-31EC-EBD5-BFD4A41D251C}"/>
                      </a:ext>
                    </a:extLst>
                  </xdr:cNvPr>
                  <xdr:cNvSpPr txBox="1"/>
                </xdr:nvSpPr>
                <xdr:spPr>
                  <a:xfrm>
                    <a:off x="10887752" y="1101679"/>
                    <a:ext cx="575469" cy="134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A11055F7-CA71-4CE8-AB63-3E1ED439B82A}" type="TxLink">
                      <a:rPr lang="en-US" sz="900" b="1" i="0" u="none" strike="noStrike">
                        <a:solidFill>
                          <a:srgbClr val="0FA2A9"/>
                        </a:solidFill>
                        <a:latin typeface="Arial Narrow"/>
                        <a:ea typeface="+mn-ea"/>
                        <a:cs typeface="+mn-cs"/>
                      </a:rPr>
                      <a:pPr marL="0" indent="0"/>
                      <a:t>0,00</a:t>
                    </a:fld>
                    <a:endParaRPr lang="es-ES" sz="900" b="1" i="0" u="none" strike="noStrike">
                      <a:solidFill>
                        <a:srgbClr val="0FA2A9"/>
                      </a:solidFill>
                      <a:latin typeface="Arial Narrow"/>
                      <a:ea typeface="+mn-ea"/>
                      <a:cs typeface="+mn-cs"/>
                    </a:endParaRPr>
                  </a:p>
                </xdr:txBody>
              </xdr:sp>
              <xdr:sp macro="" textlink="LOGBOOK!X1533">
                <xdr:nvSpPr>
                  <xdr:cNvPr id="244" name="CuadroTexto 133">
                    <a:extLst>
                      <a:ext uri="{FF2B5EF4-FFF2-40B4-BE49-F238E27FC236}">
                        <a16:creationId xmlns:a16="http://schemas.microsoft.com/office/drawing/2014/main" id="{50EF31ED-92BA-A5A7-8113-6294D827E9A0}"/>
                      </a:ext>
                    </a:extLst>
                  </xdr:cNvPr>
                  <xdr:cNvSpPr txBox="1"/>
                </xdr:nvSpPr>
                <xdr:spPr>
                  <a:xfrm>
                    <a:off x="10887752" y="1246903"/>
                    <a:ext cx="575469" cy="1307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EB4B1F67-FD4E-4498-A832-41A3083237C8}" type="TxLink">
                      <a:rPr lang="en-US" sz="900" b="1" i="0" u="none" strike="noStrike">
                        <a:solidFill>
                          <a:srgbClr val="0FA2A9"/>
                        </a:solidFill>
                        <a:latin typeface="Arial Narrow"/>
                        <a:ea typeface="+mn-ea"/>
                        <a:cs typeface="+mn-cs"/>
                      </a:rPr>
                      <a:pPr marL="0" indent="0"/>
                      <a:t>0,00</a:t>
                    </a:fld>
                    <a:endParaRPr lang="es-ES" sz="900" b="1" i="0" u="none" strike="noStrike">
                      <a:solidFill>
                        <a:srgbClr val="0FA2A9"/>
                      </a:solidFill>
                      <a:latin typeface="Arial Narrow"/>
                      <a:ea typeface="+mn-ea"/>
                      <a:cs typeface="+mn-cs"/>
                    </a:endParaRPr>
                  </a:p>
                </xdr:txBody>
              </xdr:sp>
              <xdr:sp macro="" textlink="LOGBOOK!AA1533">
                <xdr:nvSpPr>
                  <xdr:cNvPr id="245" name="CuadroTexto 134">
                    <a:extLst>
                      <a:ext uri="{FF2B5EF4-FFF2-40B4-BE49-F238E27FC236}">
                        <a16:creationId xmlns:a16="http://schemas.microsoft.com/office/drawing/2014/main" id="{643F09C4-6A36-3677-D9A5-E7D560B640F5}"/>
                      </a:ext>
                    </a:extLst>
                  </xdr:cNvPr>
                  <xdr:cNvSpPr txBox="1"/>
                </xdr:nvSpPr>
                <xdr:spPr>
                  <a:xfrm>
                    <a:off x="10887752" y="1389103"/>
                    <a:ext cx="575469" cy="1306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38C58C9B-9E9F-4408-AA7B-96BCCD93FA35}" type="TxLink">
                      <a:rPr lang="en-US" sz="900" b="1" i="0" u="none" strike="noStrike">
                        <a:solidFill>
                          <a:srgbClr val="0FA2A9"/>
                        </a:solidFill>
                        <a:latin typeface="Arial Narrow"/>
                        <a:ea typeface="+mn-ea"/>
                        <a:cs typeface="+mn-cs"/>
                      </a:rPr>
                      <a:pPr marL="0" indent="0"/>
                      <a:t>3,75</a:t>
                    </a:fld>
                    <a:endParaRPr lang="es-ES" sz="900" b="1" i="0" u="none" strike="noStrike">
                      <a:solidFill>
                        <a:srgbClr val="0FA2A9"/>
                      </a:solidFill>
                      <a:latin typeface="Arial Narrow"/>
                      <a:ea typeface="+mn-ea"/>
                      <a:cs typeface="+mn-cs"/>
                    </a:endParaRPr>
                  </a:p>
                </xdr:txBody>
              </xdr:sp>
              <xdr:sp macro="" textlink="LOGBOOK!AB1533">
                <xdr:nvSpPr>
                  <xdr:cNvPr id="246" name="CuadroTexto 135">
                    <a:extLst>
                      <a:ext uri="{FF2B5EF4-FFF2-40B4-BE49-F238E27FC236}">
                        <a16:creationId xmlns:a16="http://schemas.microsoft.com/office/drawing/2014/main" id="{9641531F-E348-889D-A3E4-92254A3577E9}"/>
                      </a:ext>
                    </a:extLst>
                  </xdr:cNvPr>
                  <xdr:cNvSpPr txBox="1"/>
                </xdr:nvSpPr>
                <xdr:spPr>
                  <a:xfrm>
                    <a:off x="10887752" y="1531038"/>
                    <a:ext cx="575469" cy="1343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102A0E57-22BB-4902-8B29-91B971FCB4B4}" type="TxLink">
                      <a:rPr lang="en-US" sz="900" b="1" i="0" u="none" strike="noStrike">
                        <a:solidFill>
                          <a:srgbClr val="0FA2A9"/>
                        </a:solidFill>
                        <a:latin typeface="Arial Narrow"/>
                        <a:ea typeface="+mn-ea"/>
                        <a:cs typeface="+mn-cs"/>
                      </a:rPr>
                      <a:pPr marL="0" indent="0"/>
                      <a:t>0,00</a:t>
                    </a:fld>
                    <a:endParaRPr lang="es-ES" sz="900" b="1" i="0" u="none" strike="noStrike">
                      <a:solidFill>
                        <a:srgbClr val="0FA2A9"/>
                      </a:solidFill>
                      <a:latin typeface="Arial Narrow"/>
                      <a:ea typeface="+mn-ea"/>
                      <a:cs typeface="+mn-cs"/>
                    </a:endParaRPr>
                  </a:p>
                </xdr:txBody>
              </xdr:sp>
              <xdr:sp macro="" textlink="LOGBOOK!Y1534">
                <xdr:nvSpPr>
                  <xdr:cNvPr id="247" name="CuadroTexto 136">
                    <a:extLst>
                      <a:ext uri="{FF2B5EF4-FFF2-40B4-BE49-F238E27FC236}">
                        <a16:creationId xmlns:a16="http://schemas.microsoft.com/office/drawing/2014/main" id="{FFAE1DE9-619B-ABA4-2CF6-38134D37BF62}"/>
                      </a:ext>
                    </a:extLst>
                  </xdr:cNvPr>
                  <xdr:cNvSpPr txBox="1"/>
                </xdr:nvSpPr>
                <xdr:spPr>
                  <a:xfrm>
                    <a:off x="9763315" y="817545"/>
                    <a:ext cx="598185" cy="13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F11EB110-9738-4F46-8494-918F53C4D06A}" type="TxLink">
                      <a:rPr lang="en-US" sz="900" b="1" i="0" u="none" strike="noStrike">
                        <a:solidFill>
                          <a:srgbClr val="0FA2A9"/>
                        </a:solidFill>
                        <a:latin typeface="Arial Narrow"/>
                        <a:ea typeface="+mn-ea"/>
                        <a:cs typeface="+mn-cs"/>
                      </a:rPr>
                      <a:pPr marL="0" indent="0"/>
                      <a:t>5,00</a:t>
                    </a:fld>
                    <a:endParaRPr lang="es-ES" sz="900" b="1" i="0" u="none" strike="noStrike">
                      <a:solidFill>
                        <a:srgbClr val="0FA2A9"/>
                      </a:solidFill>
                      <a:latin typeface="Arial Narrow"/>
                      <a:ea typeface="+mn-ea"/>
                      <a:cs typeface="+mn-cs"/>
                    </a:endParaRPr>
                  </a:p>
                </xdr:txBody>
              </xdr:sp>
              <xdr:sp macro="" textlink="LOGBOOK!Z1532">
                <xdr:nvSpPr>
                  <xdr:cNvPr id="248" name="CuadroTexto 137">
                    <a:extLst>
                      <a:ext uri="{FF2B5EF4-FFF2-40B4-BE49-F238E27FC236}">
                        <a16:creationId xmlns:a16="http://schemas.microsoft.com/office/drawing/2014/main" id="{7C203EE1-2686-26B1-05B2-AA1DB172930F}"/>
                      </a:ext>
                    </a:extLst>
                  </xdr:cNvPr>
                  <xdr:cNvSpPr txBox="1"/>
                </xdr:nvSpPr>
                <xdr:spPr>
                  <a:xfrm>
                    <a:off x="9763315" y="959745"/>
                    <a:ext cx="598185" cy="1306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7C14C3BF-F859-41ED-B499-1159728B3389}" type="TxLink">
                      <a:rPr lang="en-US" sz="900" b="1" i="0" u="none" strike="noStrike">
                        <a:solidFill>
                          <a:srgbClr val="0FA2A9"/>
                        </a:solidFill>
                        <a:latin typeface="Arial Narrow"/>
                        <a:ea typeface="+mn-ea"/>
                        <a:cs typeface="+mn-cs"/>
                      </a:rPr>
                      <a:pPr marL="0" indent="0"/>
                      <a:t>0,00</a:t>
                    </a:fld>
                    <a:endParaRPr lang="es-ES" sz="900" b="1" i="0" u="none" strike="noStrike">
                      <a:solidFill>
                        <a:srgbClr val="0FA2A9"/>
                      </a:solidFill>
                      <a:latin typeface="Arial Narrow"/>
                      <a:ea typeface="+mn-ea"/>
                      <a:cs typeface="+mn-cs"/>
                    </a:endParaRPr>
                  </a:p>
                </xdr:txBody>
              </xdr:sp>
              <xdr:sp macro="" textlink="[1]Bitácora!V1531">
                <xdr:nvSpPr>
                  <xdr:cNvPr id="249" name="CuadroTexto 138">
                    <a:extLst>
                      <a:ext uri="{FF2B5EF4-FFF2-40B4-BE49-F238E27FC236}">
                        <a16:creationId xmlns:a16="http://schemas.microsoft.com/office/drawing/2014/main" id="{D8C9F14C-4321-80B2-2B22-94F43602F045}"/>
                      </a:ext>
                    </a:extLst>
                  </xdr:cNvPr>
                  <xdr:cNvSpPr txBox="1"/>
                </xdr:nvSpPr>
                <xdr:spPr>
                  <a:xfrm>
                    <a:off x="9763314" y="1101679"/>
                    <a:ext cx="598185" cy="134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0A021DAA-7CD6-472B-AB2D-7BBA47D38503}" type="TxLink">
                      <a:rPr lang="en-US" sz="900" b="1" i="0" u="none" strike="noStrike">
                        <a:solidFill>
                          <a:srgbClr val="0FA2A9"/>
                        </a:solidFill>
                        <a:latin typeface="Arial Narrow"/>
                        <a:ea typeface="+mn-ea"/>
                        <a:cs typeface="+mn-cs"/>
                      </a:rPr>
                      <a:pPr marL="0" indent="0"/>
                      <a:t>0,00</a:t>
                    </a:fld>
                    <a:endParaRPr lang="es-ES" sz="900" b="1" i="0" u="none" strike="noStrike">
                      <a:solidFill>
                        <a:srgbClr val="0FA2A9"/>
                      </a:solidFill>
                      <a:latin typeface="Arial Narrow"/>
                      <a:ea typeface="+mn-ea"/>
                      <a:cs typeface="+mn-cs"/>
                    </a:endParaRPr>
                  </a:p>
                </xdr:txBody>
              </xdr:sp>
              <xdr:sp macro="" textlink="[1]Bitácora!W1531">
                <xdr:nvSpPr>
                  <xdr:cNvPr id="250" name="CuadroTexto 139">
                    <a:extLst>
                      <a:ext uri="{FF2B5EF4-FFF2-40B4-BE49-F238E27FC236}">
                        <a16:creationId xmlns:a16="http://schemas.microsoft.com/office/drawing/2014/main" id="{72404F0F-6F47-39BB-DB5E-1E3BE8CB8CD9}"/>
                      </a:ext>
                    </a:extLst>
                  </xdr:cNvPr>
                  <xdr:cNvSpPr txBox="1"/>
                </xdr:nvSpPr>
                <xdr:spPr>
                  <a:xfrm>
                    <a:off x="9763314" y="1246903"/>
                    <a:ext cx="598185" cy="13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579892E3-608A-40E4-8024-CF85B70CCA5B}" type="TxLink">
                      <a:rPr lang="en-US" sz="900" b="1" i="0" u="none" strike="noStrike">
                        <a:solidFill>
                          <a:srgbClr val="0FA2A9"/>
                        </a:solidFill>
                        <a:latin typeface="Arial Narrow"/>
                        <a:ea typeface="+mn-ea"/>
                        <a:cs typeface="+mn-cs"/>
                      </a:rPr>
                      <a:pPr marL="0" indent="0"/>
                      <a:t>0,00</a:t>
                    </a:fld>
                    <a:endParaRPr lang="es-ES" sz="900" b="1" i="0" u="none" strike="noStrike">
                      <a:solidFill>
                        <a:srgbClr val="0FA2A9"/>
                      </a:solidFill>
                      <a:latin typeface="Arial Narrow"/>
                      <a:ea typeface="+mn-ea"/>
                      <a:cs typeface="+mn-cs"/>
                    </a:endParaRPr>
                  </a:p>
                </xdr:txBody>
              </xdr:sp>
              <xdr:sp macro="" textlink="[1]Bitácora!Z1531">
                <xdr:nvSpPr>
                  <xdr:cNvPr id="251" name="CuadroTexto 140">
                    <a:extLst>
                      <a:ext uri="{FF2B5EF4-FFF2-40B4-BE49-F238E27FC236}">
                        <a16:creationId xmlns:a16="http://schemas.microsoft.com/office/drawing/2014/main" id="{A84C2697-9C09-A5AD-CE87-114B8E13267B}"/>
                      </a:ext>
                    </a:extLst>
                  </xdr:cNvPr>
                  <xdr:cNvSpPr txBox="1"/>
                </xdr:nvSpPr>
                <xdr:spPr>
                  <a:xfrm>
                    <a:off x="9763314" y="1389103"/>
                    <a:ext cx="598185" cy="1306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5564B9AC-E7C8-4F87-8DDA-3BF618E7ACDF}" type="TxLink">
                      <a:rPr lang="en-US" sz="900" b="1" i="0" u="none" strike="noStrike">
                        <a:solidFill>
                          <a:srgbClr val="0FA2A9"/>
                        </a:solidFill>
                        <a:latin typeface="Arial Narrow"/>
                        <a:ea typeface="+mn-ea"/>
                        <a:cs typeface="+mn-cs"/>
                      </a:rPr>
                      <a:pPr marL="0" indent="0"/>
                      <a:t>3,75</a:t>
                    </a:fld>
                    <a:endParaRPr lang="es-ES" sz="900" b="1" i="0" u="none" strike="noStrike">
                      <a:solidFill>
                        <a:srgbClr val="0FA2A9"/>
                      </a:solidFill>
                      <a:latin typeface="Arial Narrow"/>
                      <a:ea typeface="+mn-ea"/>
                      <a:cs typeface="+mn-cs"/>
                    </a:endParaRPr>
                  </a:p>
                </xdr:txBody>
              </xdr:sp>
              <xdr:sp macro="" textlink="[1]Bitácora!AA1531">
                <xdr:nvSpPr>
                  <xdr:cNvPr id="252" name="CuadroTexto 141">
                    <a:extLst>
                      <a:ext uri="{FF2B5EF4-FFF2-40B4-BE49-F238E27FC236}">
                        <a16:creationId xmlns:a16="http://schemas.microsoft.com/office/drawing/2014/main" id="{0CB1E50C-7610-5683-09C7-94ADC5A726E2}"/>
                      </a:ext>
                    </a:extLst>
                  </xdr:cNvPr>
                  <xdr:cNvSpPr txBox="1"/>
                </xdr:nvSpPr>
                <xdr:spPr>
                  <a:xfrm>
                    <a:off x="9763314" y="1531037"/>
                    <a:ext cx="598185" cy="1343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29430414-3723-4B33-AA07-E0B4554F3A96}" type="TxLink">
                      <a:rPr lang="en-US" sz="900" b="1" i="0" u="none" strike="noStrike">
                        <a:solidFill>
                          <a:srgbClr val="0FA2A9"/>
                        </a:solidFill>
                        <a:latin typeface="Arial Narrow"/>
                        <a:ea typeface="+mn-ea"/>
                        <a:cs typeface="+mn-cs"/>
                      </a:rPr>
                      <a:pPr marL="0" indent="0"/>
                      <a:t>0,00</a:t>
                    </a:fld>
                    <a:endParaRPr lang="es-ES" sz="900" b="1" i="0" u="none" strike="noStrike">
                      <a:solidFill>
                        <a:srgbClr val="0FA2A9"/>
                      </a:solidFill>
                      <a:latin typeface="Arial Narrow"/>
                      <a:ea typeface="+mn-ea"/>
                      <a:cs typeface="+mn-cs"/>
                    </a:endParaRPr>
                  </a:p>
                </xdr:txBody>
              </xdr:sp>
              <xdr:sp macro="" textlink="LOGBOOK!Y1537">
                <xdr:nvSpPr>
                  <xdr:cNvPr id="253" name="CuadroTexto 142">
                    <a:extLst>
                      <a:ext uri="{FF2B5EF4-FFF2-40B4-BE49-F238E27FC236}">
                        <a16:creationId xmlns:a16="http://schemas.microsoft.com/office/drawing/2014/main" id="{E856E18E-01EB-4B3D-1009-0CF1C7B68E0C}"/>
                      </a:ext>
                    </a:extLst>
                  </xdr:cNvPr>
                  <xdr:cNvSpPr txBox="1"/>
                </xdr:nvSpPr>
                <xdr:spPr>
                  <a:xfrm>
                    <a:off x="10384215" y="817546"/>
                    <a:ext cx="484607" cy="13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49813600-A55F-4761-9F64-854E71E28936}" type="TxLink">
                      <a:rPr lang="en-US" sz="900" b="1" i="0" u="none" strike="noStrike">
                        <a:solidFill>
                          <a:schemeClr val="accent5">
                            <a:lumMod val="50000"/>
                          </a:schemeClr>
                        </a:solidFill>
                        <a:latin typeface="Arial Narrow"/>
                        <a:ea typeface="+mn-ea"/>
                        <a:cs typeface="+mn-cs"/>
                      </a:rPr>
                      <a:pPr marL="0" indent="0"/>
                      <a:t>2</a:t>
                    </a:fld>
                    <a:endParaRPr lang="en-US" sz="900" b="1" i="0" u="none" strike="noStrike">
                      <a:solidFill>
                        <a:schemeClr val="accent5">
                          <a:lumMod val="50000"/>
                        </a:schemeClr>
                      </a:solidFill>
                      <a:latin typeface="Arial Narrow"/>
                      <a:ea typeface="+mn-ea"/>
                      <a:cs typeface="+mn-cs"/>
                    </a:endParaRPr>
                  </a:p>
                </xdr:txBody>
              </xdr:sp>
              <xdr:sp macro="" textlink="LOGBOOK!Z1537">
                <xdr:nvSpPr>
                  <xdr:cNvPr id="254" name="CuadroTexto 143">
                    <a:extLst>
                      <a:ext uri="{FF2B5EF4-FFF2-40B4-BE49-F238E27FC236}">
                        <a16:creationId xmlns:a16="http://schemas.microsoft.com/office/drawing/2014/main" id="{30FE5060-DDDB-8B18-C40E-7661234D65CB}"/>
                      </a:ext>
                    </a:extLst>
                  </xdr:cNvPr>
                  <xdr:cNvSpPr txBox="1"/>
                </xdr:nvSpPr>
                <xdr:spPr>
                  <a:xfrm>
                    <a:off x="10384215" y="959745"/>
                    <a:ext cx="484607" cy="1306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31CF3AB3-D882-49A4-9671-B934AEB1842C}" type="TxLink">
                      <a:rPr lang="en-US" sz="900" b="1" i="0" u="none" strike="noStrike">
                        <a:solidFill>
                          <a:schemeClr val="accent5">
                            <a:lumMod val="50000"/>
                          </a:schemeClr>
                        </a:solidFill>
                        <a:latin typeface="Arial Narrow"/>
                        <a:ea typeface="+mn-ea"/>
                        <a:cs typeface="+mn-cs"/>
                      </a:rPr>
                      <a:pPr marL="0" indent="0"/>
                      <a:t>0</a:t>
                    </a:fld>
                    <a:endParaRPr lang="es-ES" sz="900" b="1" i="0" u="none" strike="noStrike">
                      <a:solidFill>
                        <a:schemeClr val="accent5">
                          <a:lumMod val="50000"/>
                        </a:schemeClr>
                      </a:solidFill>
                      <a:latin typeface="Arial Narrow"/>
                      <a:ea typeface="+mn-ea"/>
                      <a:cs typeface="+mn-cs"/>
                    </a:endParaRPr>
                  </a:p>
                </xdr:txBody>
              </xdr:sp>
              <xdr:sp macro="" textlink="LOGBOOK!W1537">
                <xdr:nvSpPr>
                  <xdr:cNvPr id="255" name="CuadroTexto 144">
                    <a:extLst>
                      <a:ext uri="{FF2B5EF4-FFF2-40B4-BE49-F238E27FC236}">
                        <a16:creationId xmlns:a16="http://schemas.microsoft.com/office/drawing/2014/main" id="{BCC09D0A-E40F-84F0-29FC-650BCADF2052}"/>
                      </a:ext>
                    </a:extLst>
                  </xdr:cNvPr>
                  <xdr:cNvSpPr txBox="1"/>
                </xdr:nvSpPr>
                <xdr:spPr>
                  <a:xfrm>
                    <a:off x="10384214" y="1101679"/>
                    <a:ext cx="484607" cy="134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6FBFF28E-D25E-489B-8ECC-D8CE2900E575}" type="TxLink">
                      <a:rPr lang="en-US" sz="900" b="1" i="0" u="none" strike="noStrike">
                        <a:solidFill>
                          <a:schemeClr val="accent5">
                            <a:lumMod val="50000"/>
                          </a:schemeClr>
                        </a:solidFill>
                        <a:latin typeface="Arial Narrow"/>
                        <a:ea typeface="+mn-ea"/>
                        <a:cs typeface="+mn-cs"/>
                      </a:rPr>
                      <a:pPr marL="0" indent="0"/>
                      <a:t>0</a:t>
                    </a:fld>
                    <a:endParaRPr lang="es-ES" sz="900" b="1" i="0" u="none" strike="noStrike">
                      <a:solidFill>
                        <a:schemeClr val="accent5">
                          <a:lumMod val="50000"/>
                        </a:schemeClr>
                      </a:solidFill>
                      <a:latin typeface="Arial Narrow"/>
                      <a:ea typeface="+mn-ea"/>
                      <a:cs typeface="+mn-cs"/>
                    </a:endParaRPr>
                  </a:p>
                </xdr:txBody>
              </xdr:sp>
              <xdr:sp macro="" textlink="LOGBOOK!X1537">
                <xdr:nvSpPr>
                  <xdr:cNvPr id="256" name="CuadroTexto 145">
                    <a:extLst>
                      <a:ext uri="{FF2B5EF4-FFF2-40B4-BE49-F238E27FC236}">
                        <a16:creationId xmlns:a16="http://schemas.microsoft.com/office/drawing/2014/main" id="{2BBE0488-ACBA-926C-2224-D27E70F806D5}"/>
                      </a:ext>
                    </a:extLst>
                  </xdr:cNvPr>
                  <xdr:cNvSpPr txBox="1"/>
                </xdr:nvSpPr>
                <xdr:spPr>
                  <a:xfrm>
                    <a:off x="10384214" y="1246903"/>
                    <a:ext cx="484607" cy="13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9117674C-9CA3-45B0-8EF5-5D5F60B44FCA}" type="TxLink">
                      <a:rPr lang="en-US" sz="900" b="1" i="0" u="none" strike="noStrike">
                        <a:solidFill>
                          <a:schemeClr val="accent5">
                            <a:lumMod val="50000"/>
                          </a:schemeClr>
                        </a:solidFill>
                        <a:latin typeface="Arial Narrow"/>
                        <a:ea typeface="+mn-ea"/>
                        <a:cs typeface="+mn-cs"/>
                      </a:rPr>
                      <a:pPr marL="0" indent="0"/>
                      <a:t>0</a:t>
                    </a:fld>
                    <a:endParaRPr lang="es-ES" sz="900" b="1" i="0" u="none" strike="noStrike">
                      <a:solidFill>
                        <a:schemeClr val="accent5">
                          <a:lumMod val="50000"/>
                        </a:schemeClr>
                      </a:solidFill>
                      <a:latin typeface="Arial Narrow"/>
                      <a:ea typeface="+mn-ea"/>
                      <a:cs typeface="+mn-cs"/>
                    </a:endParaRPr>
                  </a:p>
                </xdr:txBody>
              </xdr:sp>
              <xdr:sp macro="" textlink="LOGBOOK!AA1537">
                <xdr:nvSpPr>
                  <xdr:cNvPr id="257" name="CuadroTexto 146">
                    <a:extLst>
                      <a:ext uri="{FF2B5EF4-FFF2-40B4-BE49-F238E27FC236}">
                        <a16:creationId xmlns:a16="http://schemas.microsoft.com/office/drawing/2014/main" id="{0A5479F1-3085-4781-9C8C-D1D843323CAF}"/>
                      </a:ext>
                    </a:extLst>
                  </xdr:cNvPr>
                  <xdr:cNvSpPr txBox="1"/>
                </xdr:nvSpPr>
                <xdr:spPr>
                  <a:xfrm>
                    <a:off x="10384214" y="1389103"/>
                    <a:ext cx="484607" cy="1306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63E3F114-0A83-4015-8DA0-E275B8F5D524}" type="TxLink">
                      <a:rPr lang="en-US" sz="900" b="1" i="0" u="none" strike="noStrike">
                        <a:solidFill>
                          <a:schemeClr val="accent5">
                            <a:lumMod val="50000"/>
                          </a:schemeClr>
                        </a:solidFill>
                        <a:latin typeface="Arial Narrow"/>
                        <a:ea typeface="+mn-ea"/>
                        <a:cs typeface="+mn-cs"/>
                      </a:rPr>
                      <a:pPr marL="0" indent="0"/>
                      <a:t>4</a:t>
                    </a:fld>
                    <a:endParaRPr lang="es-ES" sz="900" b="1" i="0" u="none" strike="noStrike">
                      <a:solidFill>
                        <a:schemeClr val="accent5">
                          <a:lumMod val="50000"/>
                        </a:schemeClr>
                      </a:solidFill>
                      <a:latin typeface="Arial Narrow"/>
                      <a:ea typeface="+mn-ea"/>
                      <a:cs typeface="+mn-cs"/>
                    </a:endParaRPr>
                  </a:p>
                </xdr:txBody>
              </xdr:sp>
              <xdr:sp macro="" textlink="LOGBOOK!AB1537">
                <xdr:nvSpPr>
                  <xdr:cNvPr id="258" name="CuadroTexto 147">
                    <a:extLst>
                      <a:ext uri="{FF2B5EF4-FFF2-40B4-BE49-F238E27FC236}">
                        <a16:creationId xmlns:a16="http://schemas.microsoft.com/office/drawing/2014/main" id="{FD23B67F-FD68-EB0C-1680-0F59BBDBA931}"/>
                      </a:ext>
                    </a:extLst>
                  </xdr:cNvPr>
                  <xdr:cNvSpPr txBox="1"/>
                </xdr:nvSpPr>
                <xdr:spPr>
                  <a:xfrm>
                    <a:off x="10384214" y="1531037"/>
                    <a:ext cx="484607" cy="1343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7E3CF8A3-8D52-4869-B8CA-2CD61C54B7BE}" type="TxLink">
                      <a:rPr lang="en-US" sz="900" b="1" i="0" u="none" strike="noStrike">
                        <a:solidFill>
                          <a:schemeClr val="accent5">
                            <a:lumMod val="50000"/>
                          </a:schemeClr>
                        </a:solidFill>
                        <a:latin typeface="Arial Narrow"/>
                        <a:ea typeface="+mn-ea"/>
                        <a:cs typeface="+mn-cs"/>
                      </a:rPr>
                      <a:pPr marL="0" indent="0"/>
                      <a:t>0</a:t>
                    </a:fld>
                    <a:endParaRPr lang="es-ES" sz="900" b="1" i="0" u="none" strike="noStrike">
                      <a:solidFill>
                        <a:schemeClr val="accent5">
                          <a:lumMod val="50000"/>
                        </a:schemeClr>
                      </a:solidFill>
                      <a:latin typeface="Arial Narrow"/>
                      <a:ea typeface="+mn-ea"/>
                      <a:cs typeface="+mn-cs"/>
                    </a:endParaRPr>
                  </a:p>
                </xdr:txBody>
              </xdr:sp>
              <xdr:sp macro="" textlink="">
                <xdr:nvSpPr>
                  <xdr:cNvPr id="259" name="CuadroTexto 150">
                    <a:extLst>
                      <a:ext uri="{FF2B5EF4-FFF2-40B4-BE49-F238E27FC236}">
                        <a16:creationId xmlns:a16="http://schemas.microsoft.com/office/drawing/2014/main" id="{BBD67171-080C-AA5C-7626-9B30058E7CA6}"/>
                      </a:ext>
                    </a:extLst>
                  </xdr:cNvPr>
                  <xdr:cNvSpPr txBox="1"/>
                </xdr:nvSpPr>
                <xdr:spPr>
                  <a:xfrm>
                    <a:off x="9491315" y="556569"/>
                    <a:ext cx="878758" cy="1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900" b="1">
                        <a:solidFill>
                          <a:srgbClr val="002060"/>
                        </a:solidFill>
                      </a:rPr>
                      <a:t>This Logbook</a:t>
                    </a:r>
                  </a:p>
                </xdr:txBody>
              </xdr:sp>
              <xdr:sp macro="" textlink="">
                <xdr:nvSpPr>
                  <xdr:cNvPr id="260" name="CuadroTexto 151">
                    <a:extLst>
                      <a:ext uri="{FF2B5EF4-FFF2-40B4-BE49-F238E27FC236}">
                        <a16:creationId xmlns:a16="http://schemas.microsoft.com/office/drawing/2014/main" id="{049055C7-A414-E30F-5AAC-ECFAC2FEC9D4}"/>
                      </a:ext>
                    </a:extLst>
                  </xdr:cNvPr>
                  <xdr:cNvSpPr txBox="1"/>
                </xdr:nvSpPr>
                <xdr:spPr>
                  <a:xfrm>
                    <a:off x="10856805" y="575279"/>
                    <a:ext cx="536301" cy="166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900" b="1">
                        <a:solidFill>
                          <a:srgbClr val="006878"/>
                        </a:solidFill>
                      </a:rPr>
                      <a:t>TOTAL</a:t>
                    </a:r>
                  </a:p>
                </xdr:txBody>
              </xdr:sp>
              <xdr:sp macro="" textlink="">
                <xdr:nvSpPr>
                  <xdr:cNvPr id="261" name="CuadroTexto 153">
                    <a:extLst>
                      <a:ext uri="{FF2B5EF4-FFF2-40B4-BE49-F238E27FC236}">
                        <a16:creationId xmlns:a16="http://schemas.microsoft.com/office/drawing/2014/main" id="{D30ADAE6-5BEE-E7BE-B36A-C4398D9AD921}"/>
                      </a:ext>
                    </a:extLst>
                  </xdr:cNvPr>
                  <xdr:cNvSpPr txBox="1"/>
                </xdr:nvSpPr>
                <xdr:spPr>
                  <a:xfrm>
                    <a:off x="10290364" y="549086"/>
                    <a:ext cx="669921" cy="209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900" b="1">
                        <a:solidFill>
                          <a:srgbClr val="002060"/>
                        </a:solidFill>
                      </a:rPr>
                      <a:t>No</a:t>
                    </a:r>
                    <a:r>
                      <a:rPr lang="es-ES" sz="900" b="1" baseline="0">
                        <a:solidFill>
                          <a:srgbClr val="002060"/>
                        </a:solidFill>
                      </a:rPr>
                      <a:t> Flights</a:t>
                    </a:r>
                    <a:endParaRPr lang="es-ES" sz="900" b="1">
                      <a:solidFill>
                        <a:srgbClr val="002060"/>
                      </a:solidFill>
                    </a:endParaRPr>
                  </a:p>
                </xdr:txBody>
              </xdr:sp>
              <xdr:cxnSp macro="">
                <xdr:nvCxnSpPr>
                  <xdr:cNvPr id="262" name="Conector recto 156">
                    <a:extLst>
                      <a:ext uri="{FF2B5EF4-FFF2-40B4-BE49-F238E27FC236}">
                        <a16:creationId xmlns:a16="http://schemas.microsoft.com/office/drawing/2014/main" id="{ED9B0A0D-38F2-6486-DECF-D8477B8DBD59}"/>
                      </a:ext>
                    </a:extLst>
                  </xdr:cNvPr>
                  <xdr:cNvCxnSpPr/>
                </xdr:nvCxnSpPr>
                <xdr:spPr>
                  <a:xfrm>
                    <a:off x="9749701" y="777331"/>
                    <a:ext cx="0" cy="939762"/>
                  </a:xfrm>
                  <a:prstGeom prst="line">
                    <a:avLst/>
                  </a:prstGeom>
                  <a:ln>
                    <a:solidFill>
                      <a:srgbClr val="006878"/>
                    </a:solidFill>
                  </a:ln>
                </xdr:spPr>
                <xdr:style>
                  <a:lnRef idx="1">
                    <a:schemeClr val="accent1"/>
                  </a:lnRef>
                  <a:fillRef idx="0">
                    <a:schemeClr val="accent1"/>
                  </a:fillRef>
                  <a:effectRef idx="0">
                    <a:schemeClr val="accent1"/>
                  </a:effectRef>
                  <a:fontRef idx="minor">
                    <a:schemeClr val="tx1"/>
                  </a:fontRef>
                </xdr:style>
              </xdr:cxnSp>
              <xdr:cxnSp macro="">
                <xdr:nvCxnSpPr>
                  <xdr:cNvPr id="263" name="Conector recto 165">
                    <a:extLst>
                      <a:ext uri="{FF2B5EF4-FFF2-40B4-BE49-F238E27FC236}">
                        <a16:creationId xmlns:a16="http://schemas.microsoft.com/office/drawing/2014/main" id="{E1A496D8-2EED-EDC0-A298-6DC20708C724}"/>
                      </a:ext>
                    </a:extLst>
                  </xdr:cNvPr>
                  <xdr:cNvCxnSpPr/>
                </xdr:nvCxnSpPr>
                <xdr:spPr>
                  <a:xfrm>
                    <a:off x="10905833" y="526465"/>
                    <a:ext cx="0" cy="1295563"/>
                  </a:xfrm>
                  <a:prstGeom prst="line">
                    <a:avLst/>
                  </a:prstGeom>
                  <a:ln w="12700">
                    <a:solidFill>
                      <a:srgbClr val="006878"/>
                    </a:solidFill>
                  </a:ln>
                </xdr:spPr>
                <xdr:style>
                  <a:lnRef idx="1">
                    <a:schemeClr val="accent1"/>
                  </a:lnRef>
                  <a:fillRef idx="0">
                    <a:schemeClr val="accent1"/>
                  </a:fillRef>
                  <a:effectRef idx="0">
                    <a:schemeClr val="accent1"/>
                  </a:effectRef>
                  <a:fontRef idx="minor">
                    <a:schemeClr val="tx1"/>
                  </a:fontRef>
                </xdr:style>
              </xdr:cxnSp>
              <xdr:cxnSp macro="">
                <xdr:nvCxnSpPr>
                  <xdr:cNvPr id="264" name="Conector recto 166">
                    <a:extLst>
                      <a:ext uri="{FF2B5EF4-FFF2-40B4-BE49-F238E27FC236}">
                        <a16:creationId xmlns:a16="http://schemas.microsoft.com/office/drawing/2014/main" id="{5EC03932-5170-3845-FC29-3323E71F7BC4}"/>
                      </a:ext>
                    </a:extLst>
                  </xdr:cNvPr>
                  <xdr:cNvCxnSpPr/>
                </xdr:nvCxnSpPr>
                <xdr:spPr>
                  <a:xfrm>
                    <a:off x="10348183" y="784815"/>
                    <a:ext cx="0" cy="932278"/>
                  </a:xfrm>
                  <a:prstGeom prst="line">
                    <a:avLst/>
                  </a:prstGeom>
                  <a:ln>
                    <a:solidFill>
                      <a:srgbClr val="006878"/>
                    </a:solidFill>
                  </a:ln>
                </xdr:spPr>
                <xdr:style>
                  <a:lnRef idx="1">
                    <a:schemeClr val="accent1"/>
                  </a:lnRef>
                  <a:fillRef idx="0">
                    <a:schemeClr val="accent1"/>
                  </a:fillRef>
                  <a:effectRef idx="0">
                    <a:schemeClr val="accent1"/>
                  </a:effectRef>
                  <a:fontRef idx="minor">
                    <a:schemeClr val="tx1"/>
                  </a:fontRef>
                </xdr:style>
              </xdr:cxnSp>
              <xdr:cxnSp macro="">
                <xdr:nvCxnSpPr>
                  <xdr:cNvPr id="265" name="Conector recto 152">
                    <a:extLst>
                      <a:ext uri="{FF2B5EF4-FFF2-40B4-BE49-F238E27FC236}">
                        <a16:creationId xmlns:a16="http://schemas.microsoft.com/office/drawing/2014/main" id="{75E5AD7B-618E-5996-6EDE-738AA499C0AA}"/>
                      </a:ext>
                    </a:extLst>
                  </xdr:cNvPr>
                  <xdr:cNvCxnSpPr/>
                </xdr:nvCxnSpPr>
                <xdr:spPr>
                  <a:xfrm>
                    <a:off x="8789670" y="449389"/>
                    <a:ext cx="2545579" cy="0"/>
                  </a:xfrm>
                  <a:prstGeom prst="line">
                    <a:avLst/>
                  </a:prstGeom>
                </xdr:spPr>
                <xdr:style>
                  <a:lnRef idx="1">
                    <a:schemeClr val="dk1"/>
                  </a:lnRef>
                  <a:fillRef idx="0">
                    <a:schemeClr val="dk1"/>
                  </a:fillRef>
                  <a:effectRef idx="0">
                    <a:schemeClr val="dk1"/>
                  </a:effectRef>
                  <a:fontRef idx="minor">
                    <a:schemeClr val="tx1"/>
                  </a:fontRef>
                </xdr:style>
              </xdr:cxnSp>
            </xdr:grpSp>
            <xdr:grpSp>
              <xdr:nvGrpSpPr>
                <xdr:cNvPr id="175" name="Grupo 199">
                  <a:extLst>
                    <a:ext uri="{FF2B5EF4-FFF2-40B4-BE49-F238E27FC236}">
                      <a16:creationId xmlns:a16="http://schemas.microsoft.com/office/drawing/2014/main" id="{5D89F9A3-2250-C0D6-B6C4-9FE51B47B2E3}"/>
                    </a:ext>
                  </a:extLst>
                </xdr:cNvPr>
                <xdr:cNvGrpSpPr/>
              </xdr:nvGrpSpPr>
              <xdr:grpSpPr>
                <a:xfrm>
                  <a:off x="3069981" y="168088"/>
                  <a:ext cx="5490750" cy="1782314"/>
                  <a:chOff x="3083719" y="168088"/>
                  <a:chExt cx="5517581" cy="1746699"/>
                </a:xfrm>
              </xdr:grpSpPr>
              <xdr:sp macro="" textlink="">
                <xdr:nvSpPr>
                  <xdr:cNvPr id="220" name="Rectángulo: esquinas redondeadas 5">
                    <a:extLst>
                      <a:ext uri="{FF2B5EF4-FFF2-40B4-BE49-F238E27FC236}">
                        <a16:creationId xmlns:a16="http://schemas.microsoft.com/office/drawing/2014/main" id="{BE048FFD-C631-4274-D578-7633F3FCFF3B}"/>
                      </a:ext>
                    </a:extLst>
                  </xdr:cNvPr>
                  <xdr:cNvSpPr/>
                </xdr:nvSpPr>
                <xdr:spPr>
                  <a:xfrm>
                    <a:off x="3083719" y="168088"/>
                    <a:ext cx="5500984" cy="1746699"/>
                  </a:xfrm>
                  <a:prstGeom prst="roundRect">
                    <a:avLst>
                      <a:gd name="adj" fmla="val 1876"/>
                    </a:avLst>
                  </a:prstGeom>
                  <a:solidFill>
                    <a:schemeClr val="bg1"/>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aphicFrame macro="">
                <xdr:nvGraphicFramePr>
                  <xdr:cNvPr id="221" name="Gráfico 1">
                    <a:extLst>
                      <a:ext uri="{FF2B5EF4-FFF2-40B4-BE49-F238E27FC236}">
                        <a16:creationId xmlns:a16="http://schemas.microsoft.com/office/drawing/2014/main" id="{9AF416A2-4B26-C77F-0B03-21F1ACB2C108}"/>
                      </a:ext>
                    </a:extLst>
                  </xdr:cNvPr>
                  <xdr:cNvGraphicFramePr>
                    <a:graphicFrameLocks/>
                  </xdr:cNvGraphicFramePr>
                </xdr:nvGraphicFramePr>
                <xdr:xfrm>
                  <a:off x="3107691" y="772292"/>
                  <a:ext cx="5493609" cy="112228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222" name="CuadroTexto 3">
                    <a:extLst>
                      <a:ext uri="{FF2B5EF4-FFF2-40B4-BE49-F238E27FC236}">
                        <a16:creationId xmlns:a16="http://schemas.microsoft.com/office/drawing/2014/main" id="{E0D7AF7D-D6F4-8394-D17F-A8572F122B61}"/>
                      </a:ext>
                    </a:extLst>
                  </xdr:cNvPr>
                  <xdr:cNvSpPr txBox="1"/>
                </xdr:nvSpPr>
                <xdr:spPr>
                  <a:xfrm>
                    <a:off x="3174919" y="182107"/>
                    <a:ext cx="2576712" cy="29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s-ES" sz="1400" b="1">
                        <a:solidFill>
                          <a:srgbClr val="006878"/>
                        </a:solidFill>
                      </a:rPr>
                      <a:t>TOTAL HOURS PER YEAR	</a:t>
                    </a:r>
                  </a:p>
                </xdr:txBody>
              </xdr:sp>
              <xdr:sp macro="" textlink="">
                <xdr:nvSpPr>
                  <xdr:cNvPr id="223" name="CuadroTexto 7">
                    <a:extLst>
                      <a:ext uri="{FF2B5EF4-FFF2-40B4-BE49-F238E27FC236}">
                        <a16:creationId xmlns:a16="http://schemas.microsoft.com/office/drawing/2014/main" id="{DC28486F-DFFA-A3DB-374E-30FEF64E2892}"/>
                      </a:ext>
                    </a:extLst>
                  </xdr:cNvPr>
                  <xdr:cNvSpPr txBox="1"/>
                </xdr:nvSpPr>
                <xdr:spPr>
                  <a:xfrm>
                    <a:off x="5395615" y="225988"/>
                    <a:ext cx="1860118" cy="258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r>
                      <a:rPr lang="es-ES" sz="1200" b="1" baseline="0">
                        <a:solidFill>
                          <a:srgbClr val="006878"/>
                        </a:solidFill>
                      </a:rPr>
                      <a:t>More hours in the year</a:t>
                    </a:r>
                    <a:endParaRPr lang="es-ES" sz="1200" b="1">
                      <a:solidFill>
                        <a:srgbClr val="006878"/>
                      </a:solidFill>
                    </a:endParaRPr>
                  </a:p>
                </xdr:txBody>
              </xdr:sp>
              <xdr:sp macro="" textlink="LOGBOOK!BB28">
                <xdr:nvSpPr>
                  <xdr:cNvPr id="224" name="CuadroTexto 8">
                    <a:extLst>
                      <a:ext uri="{FF2B5EF4-FFF2-40B4-BE49-F238E27FC236}">
                        <a16:creationId xmlns:a16="http://schemas.microsoft.com/office/drawing/2014/main" id="{81F3C0E4-437A-E001-93E3-B18A312C0555}"/>
                      </a:ext>
                    </a:extLst>
                  </xdr:cNvPr>
                  <xdr:cNvSpPr txBox="1"/>
                </xdr:nvSpPr>
                <xdr:spPr>
                  <a:xfrm>
                    <a:off x="5972034" y="424352"/>
                    <a:ext cx="1124370" cy="282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174D8841-16C6-4A8C-9AD7-BBD99E82749A}" type="TxLink">
                      <a:rPr lang="en-US" sz="1200" b="1">
                        <a:solidFill>
                          <a:srgbClr val="0FA2A9"/>
                        </a:solidFill>
                        <a:latin typeface="+mn-lt"/>
                        <a:ea typeface="+mn-ea"/>
                        <a:cs typeface="+mn-cs"/>
                      </a:rPr>
                      <a:pPr marL="0" indent="0" algn="l"/>
                      <a:t>33,75</a:t>
                    </a:fld>
                    <a:endParaRPr lang="es-ES" sz="1200" b="1">
                      <a:solidFill>
                        <a:srgbClr val="0FA2A9"/>
                      </a:solidFill>
                      <a:latin typeface="+mn-lt"/>
                      <a:ea typeface="+mn-ea"/>
                      <a:cs typeface="+mn-cs"/>
                    </a:endParaRPr>
                  </a:p>
                </xdr:txBody>
              </xdr:sp>
              <xdr:sp macro="" textlink="">
                <xdr:nvSpPr>
                  <xdr:cNvPr id="225" name="CuadroTexto 12">
                    <a:extLst>
                      <a:ext uri="{FF2B5EF4-FFF2-40B4-BE49-F238E27FC236}">
                        <a16:creationId xmlns:a16="http://schemas.microsoft.com/office/drawing/2014/main" id="{1C8BDEA5-0AA1-A814-43A3-054BF7CED5E8}"/>
                      </a:ext>
                    </a:extLst>
                  </xdr:cNvPr>
                  <xdr:cNvSpPr txBox="1"/>
                </xdr:nvSpPr>
                <xdr:spPr>
                  <a:xfrm>
                    <a:off x="3203568" y="434190"/>
                    <a:ext cx="1050824" cy="305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l"/>
                    <a:r>
                      <a:rPr lang="es-ES" sz="1200" b="1">
                        <a:solidFill>
                          <a:srgbClr val="0FA2A9"/>
                        </a:solidFill>
                        <a:latin typeface="+mn-lt"/>
                        <a:ea typeface="+mn-ea"/>
                        <a:cs typeface="+mn-cs"/>
                      </a:rPr>
                      <a:t>Total Time </a:t>
                    </a:r>
                  </a:p>
                </xdr:txBody>
              </xdr:sp>
              <xdr:sp macro="" textlink="LOGBOOK!BA28">
                <xdr:nvSpPr>
                  <xdr:cNvPr id="226" name="CuadroTexto 14">
                    <a:extLst>
                      <a:ext uri="{FF2B5EF4-FFF2-40B4-BE49-F238E27FC236}">
                        <a16:creationId xmlns:a16="http://schemas.microsoft.com/office/drawing/2014/main" id="{AC00EB9C-D76E-9AF2-65CA-3386B229B3AD}"/>
                      </a:ext>
                    </a:extLst>
                  </xdr:cNvPr>
                  <xdr:cNvSpPr txBox="1"/>
                </xdr:nvSpPr>
                <xdr:spPr>
                  <a:xfrm>
                    <a:off x="5410340" y="424352"/>
                    <a:ext cx="728182" cy="282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02BC8CB8-3C23-4B06-8003-AE419D010F82}" type="TxLink">
                      <a:rPr lang="en-US" sz="1400" b="1" i="0" u="none" strike="noStrike">
                        <a:solidFill>
                          <a:srgbClr val="006878"/>
                        </a:solidFill>
                        <a:effectLst/>
                        <a:latin typeface="+mn-lt"/>
                        <a:ea typeface="+mn-ea"/>
                        <a:cs typeface="+mn-cs"/>
                      </a:rPr>
                      <a:pPr marL="0" indent="0" algn="l"/>
                      <a:t>2022</a:t>
                    </a:fld>
                    <a:endParaRPr lang="es-ES" sz="1400" b="1" i="0" u="none" strike="noStrike">
                      <a:solidFill>
                        <a:srgbClr val="006878"/>
                      </a:solidFill>
                      <a:effectLst/>
                      <a:latin typeface="+mn-lt"/>
                      <a:ea typeface="+mn-ea"/>
                      <a:cs typeface="+mn-cs"/>
                    </a:endParaRPr>
                  </a:p>
                </xdr:txBody>
              </xdr:sp>
              <xdr:sp macro="" textlink="">
                <xdr:nvSpPr>
                  <xdr:cNvPr id="227" name="CuadroTexto 32">
                    <a:extLst>
                      <a:ext uri="{FF2B5EF4-FFF2-40B4-BE49-F238E27FC236}">
                        <a16:creationId xmlns:a16="http://schemas.microsoft.com/office/drawing/2014/main" id="{8FE202B4-CAD5-BE1B-3053-DB5D00F20202}"/>
                      </a:ext>
                    </a:extLst>
                  </xdr:cNvPr>
                  <xdr:cNvSpPr txBox="1"/>
                </xdr:nvSpPr>
                <xdr:spPr>
                  <a:xfrm>
                    <a:off x="7069308" y="218773"/>
                    <a:ext cx="1352387" cy="264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r>
                      <a:rPr lang="es-ES" sz="1400" b="1">
                        <a:solidFill>
                          <a:srgbClr val="006878"/>
                        </a:solidFill>
                      </a:rPr>
                      <a:t>Averange Time</a:t>
                    </a:r>
                  </a:p>
                </xdr:txBody>
              </xdr:sp>
              <xdr:sp macro="" textlink="LOGBOOK!BB31">
                <xdr:nvSpPr>
                  <xdr:cNvPr id="228" name="CuadroTexto 33">
                    <a:extLst>
                      <a:ext uri="{FF2B5EF4-FFF2-40B4-BE49-F238E27FC236}">
                        <a16:creationId xmlns:a16="http://schemas.microsoft.com/office/drawing/2014/main" id="{561FA641-5FAC-AC34-48BD-F8B69DC641E2}"/>
                      </a:ext>
                    </a:extLst>
                  </xdr:cNvPr>
                  <xdr:cNvSpPr txBox="1"/>
                </xdr:nvSpPr>
                <xdr:spPr>
                  <a:xfrm>
                    <a:off x="7096405" y="423361"/>
                    <a:ext cx="677373" cy="2834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D52BF3A8-D661-4B46-97FB-9902E2FBE6CE}" type="TxLink">
                      <a:rPr lang="en-US" sz="1200" b="1">
                        <a:solidFill>
                          <a:srgbClr val="0FA2A9"/>
                        </a:solidFill>
                        <a:latin typeface="+mn-lt"/>
                        <a:ea typeface="+mn-ea"/>
                        <a:cs typeface="+mn-cs"/>
                      </a:rPr>
                      <a:pPr marL="0" indent="0" algn="r"/>
                      <a:t>33,75</a:t>
                    </a:fld>
                    <a:endParaRPr lang="es-ES" sz="1200" b="1">
                      <a:solidFill>
                        <a:srgbClr val="0FA2A9"/>
                      </a:solidFill>
                      <a:latin typeface="+mn-lt"/>
                      <a:ea typeface="+mn-ea"/>
                      <a:cs typeface="+mn-cs"/>
                    </a:endParaRPr>
                  </a:p>
                </xdr:txBody>
              </xdr:sp>
              <xdr:sp macro="" textlink="">
                <xdr:nvSpPr>
                  <xdr:cNvPr id="229" name="CuadroTexto 34">
                    <a:extLst>
                      <a:ext uri="{FF2B5EF4-FFF2-40B4-BE49-F238E27FC236}">
                        <a16:creationId xmlns:a16="http://schemas.microsoft.com/office/drawing/2014/main" id="{174983DF-FCBC-3708-4493-2E5ABDD1A7F7}"/>
                      </a:ext>
                    </a:extLst>
                  </xdr:cNvPr>
                  <xdr:cNvSpPr txBox="1"/>
                </xdr:nvSpPr>
                <xdr:spPr>
                  <a:xfrm>
                    <a:off x="7673864" y="406732"/>
                    <a:ext cx="838930" cy="296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r>
                      <a:rPr lang="es-ES" sz="800" b="1" i="0" u="none" strike="noStrike">
                        <a:solidFill>
                          <a:schemeClr val="accent5">
                            <a:lumMod val="50000"/>
                          </a:schemeClr>
                        </a:solidFill>
                        <a:effectLst/>
                        <a:latin typeface="+mn-lt"/>
                        <a:ea typeface="+mn-ea"/>
                        <a:cs typeface="+mn-cs"/>
                      </a:rPr>
                      <a:t>Hours per year</a:t>
                    </a:r>
                  </a:p>
                </xdr:txBody>
              </xdr:sp>
              <xdr:cxnSp macro="">
                <xdr:nvCxnSpPr>
                  <xdr:cNvPr id="230" name="Conector recto 149">
                    <a:extLst>
                      <a:ext uri="{FF2B5EF4-FFF2-40B4-BE49-F238E27FC236}">
                        <a16:creationId xmlns:a16="http://schemas.microsoft.com/office/drawing/2014/main" id="{257E39AE-48D8-DE48-6015-74A7D64F127D}"/>
                      </a:ext>
                    </a:extLst>
                  </xdr:cNvPr>
                  <xdr:cNvCxnSpPr/>
                </xdr:nvCxnSpPr>
                <xdr:spPr>
                  <a:xfrm>
                    <a:off x="3266892" y="453353"/>
                    <a:ext cx="1943466"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1" name="Conector recto 190">
                    <a:extLst>
                      <a:ext uri="{FF2B5EF4-FFF2-40B4-BE49-F238E27FC236}">
                        <a16:creationId xmlns:a16="http://schemas.microsoft.com/office/drawing/2014/main" id="{49BDCF47-CB6E-56BA-0FA7-7728AE7E5FB2}"/>
                      </a:ext>
                    </a:extLst>
                  </xdr:cNvPr>
                  <xdr:cNvCxnSpPr/>
                </xdr:nvCxnSpPr>
                <xdr:spPr>
                  <a:xfrm>
                    <a:off x="5496108" y="453353"/>
                    <a:ext cx="1525833"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2" name="Conector recto 193">
                    <a:extLst>
                      <a:ext uri="{FF2B5EF4-FFF2-40B4-BE49-F238E27FC236}">
                        <a16:creationId xmlns:a16="http://schemas.microsoft.com/office/drawing/2014/main" id="{763BDF3D-80A2-A1F8-235B-F654D77428E3}"/>
                      </a:ext>
                    </a:extLst>
                  </xdr:cNvPr>
                  <xdr:cNvCxnSpPr/>
                </xdr:nvCxnSpPr>
                <xdr:spPr>
                  <a:xfrm>
                    <a:off x="7175806" y="453353"/>
                    <a:ext cx="1228175" cy="0"/>
                  </a:xfrm>
                  <a:prstGeom prst="line">
                    <a:avLst/>
                  </a:prstGeom>
                </xdr:spPr>
                <xdr:style>
                  <a:lnRef idx="1">
                    <a:schemeClr val="dk1"/>
                  </a:lnRef>
                  <a:fillRef idx="0">
                    <a:schemeClr val="dk1"/>
                  </a:fillRef>
                  <a:effectRef idx="0">
                    <a:schemeClr val="dk1"/>
                  </a:effectRef>
                  <a:fontRef idx="minor">
                    <a:schemeClr val="tx1"/>
                  </a:fontRef>
                </xdr:style>
              </xdr:cxnSp>
            </xdr:grpSp>
            <xdr:grpSp>
              <xdr:nvGrpSpPr>
                <xdr:cNvPr id="176" name="Grupo 105">
                  <a:extLst>
                    <a:ext uri="{FF2B5EF4-FFF2-40B4-BE49-F238E27FC236}">
                      <a16:creationId xmlns:a16="http://schemas.microsoft.com/office/drawing/2014/main" id="{2564C28D-717C-8383-4FEB-66F897139362}"/>
                    </a:ext>
                  </a:extLst>
                </xdr:cNvPr>
                <xdr:cNvGrpSpPr/>
              </xdr:nvGrpSpPr>
              <xdr:grpSpPr>
                <a:xfrm>
                  <a:off x="0" y="2013026"/>
                  <a:ext cx="11432155" cy="3220982"/>
                  <a:chOff x="0" y="2013179"/>
                  <a:chExt cx="11432155" cy="3220830"/>
                </a:xfrm>
              </xdr:grpSpPr>
              <xdr:sp macro="" textlink="">
                <xdr:nvSpPr>
                  <xdr:cNvPr id="212" name="Rectángulo: esquinas redondeadas 15">
                    <a:extLst>
                      <a:ext uri="{FF2B5EF4-FFF2-40B4-BE49-F238E27FC236}">
                        <a16:creationId xmlns:a16="http://schemas.microsoft.com/office/drawing/2014/main" id="{FF915B77-5774-2787-37BC-91D7CA7FB6B0}"/>
                      </a:ext>
                    </a:extLst>
                  </xdr:cNvPr>
                  <xdr:cNvSpPr/>
                </xdr:nvSpPr>
                <xdr:spPr>
                  <a:xfrm>
                    <a:off x="146539" y="2016452"/>
                    <a:ext cx="5156058" cy="1777968"/>
                  </a:xfrm>
                  <a:prstGeom prst="roundRect">
                    <a:avLst>
                      <a:gd name="adj" fmla="val 1358"/>
                    </a:avLst>
                  </a:prstGeom>
                  <a:solidFill>
                    <a:schemeClr val="bg1"/>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accent1">
                          <a:lumMod val="50000"/>
                        </a:schemeClr>
                      </a:solidFill>
                    </a:endParaRPr>
                  </a:p>
                </xdr:txBody>
              </xdr:sp>
              <xdr:sp macro="" textlink="">
                <xdr:nvSpPr>
                  <xdr:cNvPr id="213" name="Rectángulo: esquinas redondeadas 40">
                    <a:extLst>
                      <a:ext uri="{FF2B5EF4-FFF2-40B4-BE49-F238E27FC236}">
                        <a16:creationId xmlns:a16="http://schemas.microsoft.com/office/drawing/2014/main" id="{4BD412F6-6B81-A9BB-21E6-44050005F72F}"/>
                      </a:ext>
                    </a:extLst>
                  </xdr:cNvPr>
                  <xdr:cNvSpPr/>
                </xdr:nvSpPr>
                <xdr:spPr>
                  <a:xfrm>
                    <a:off x="5359430" y="2013179"/>
                    <a:ext cx="6072725" cy="3220830"/>
                  </a:xfrm>
                  <a:prstGeom prst="roundRect">
                    <a:avLst>
                      <a:gd name="adj" fmla="val 925"/>
                    </a:avLst>
                  </a:prstGeom>
                  <a:solidFill>
                    <a:schemeClr val="bg1"/>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ES" sz="1100">
                      <a:solidFill>
                        <a:schemeClr val="lt1"/>
                      </a:solidFill>
                      <a:latin typeface="+mn-lt"/>
                      <a:ea typeface="+mn-ea"/>
                      <a:cs typeface="+mn-cs"/>
                    </a:endParaRPr>
                  </a:p>
                </xdr:txBody>
              </xdr:sp>
              <xdr:graphicFrame macro="">
                <xdr:nvGraphicFramePr>
                  <xdr:cNvPr id="214" name="Gráfico 4">
                    <a:extLst>
                      <a:ext uri="{FF2B5EF4-FFF2-40B4-BE49-F238E27FC236}">
                        <a16:creationId xmlns:a16="http://schemas.microsoft.com/office/drawing/2014/main" id="{6AD10569-E1D2-F3FF-1CE2-C16C8E1D011E}"/>
                      </a:ext>
                    </a:extLst>
                  </xdr:cNvPr>
                  <xdr:cNvGraphicFramePr>
                    <a:graphicFrameLocks/>
                  </xdr:cNvGraphicFramePr>
                </xdr:nvGraphicFramePr>
                <xdr:xfrm>
                  <a:off x="0" y="2467033"/>
                  <a:ext cx="5117318" cy="132788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15" name="CuadroTexto 16">
                    <a:extLst>
                      <a:ext uri="{FF2B5EF4-FFF2-40B4-BE49-F238E27FC236}">
                        <a16:creationId xmlns:a16="http://schemas.microsoft.com/office/drawing/2014/main" id="{7A54C91C-4091-B532-C2B1-281B6D20D9BE}"/>
                      </a:ext>
                    </a:extLst>
                  </xdr:cNvPr>
                  <xdr:cNvSpPr txBox="1"/>
                </xdr:nvSpPr>
                <xdr:spPr>
                  <a:xfrm>
                    <a:off x="151682" y="2024336"/>
                    <a:ext cx="2338237" cy="610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s-ES" sz="1400" b="1">
                        <a:solidFill>
                          <a:schemeClr val="accent5">
                            <a:lumMod val="50000"/>
                          </a:schemeClr>
                        </a:solidFill>
                        <a:latin typeface="+mn-lt"/>
                        <a:ea typeface="+mn-ea"/>
                        <a:cs typeface="+mn-cs"/>
                      </a:rPr>
                      <a:t>TOTAL LAST</a:t>
                    </a:r>
                    <a:r>
                      <a:rPr lang="es-ES" sz="1400" b="1" baseline="0">
                        <a:solidFill>
                          <a:schemeClr val="accent5">
                            <a:lumMod val="50000"/>
                          </a:schemeClr>
                        </a:solidFill>
                        <a:latin typeface="+mn-lt"/>
                        <a:ea typeface="+mn-ea"/>
                        <a:cs typeface="+mn-cs"/>
                      </a:rPr>
                      <a:t> 2 YEARS </a:t>
                    </a:r>
                  </a:p>
                  <a:p>
                    <a:pPr marL="0" indent="0"/>
                    <a:r>
                      <a:rPr lang="es-ES" sz="1050" b="1">
                        <a:solidFill>
                          <a:srgbClr val="0FA2A9"/>
                        </a:solidFill>
                        <a:latin typeface="+mn-lt"/>
                        <a:ea typeface="+mn-ea"/>
                        <a:cs typeface="+mn-cs"/>
                      </a:rPr>
                      <a:t>(FROM</a:t>
                    </a:r>
                    <a:r>
                      <a:rPr lang="es-ES" sz="1050" b="1" baseline="0">
                        <a:solidFill>
                          <a:srgbClr val="0FA2A9"/>
                        </a:solidFill>
                        <a:latin typeface="+mn-lt"/>
                        <a:ea typeface="+mn-ea"/>
                        <a:cs typeface="+mn-cs"/>
                      </a:rPr>
                      <a:t> THE LAST FLIGHT</a:t>
                    </a:r>
                    <a:r>
                      <a:rPr lang="es-ES" sz="1050" b="1">
                        <a:solidFill>
                          <a:srgbClr val="0FA2A9"/>
                        </a:solidFill>
                        <a:latin typeface="+mn-lt"/>
                        <a:ea typeface="+mn-ea"/>
                        <a:cs typeface="+mn-cs"/>
                      </a:rPr>
                      <a:t>)</a:t>
                    </a:r>
                    <a:endParaRPr lang="es-ES" sz="1400" b="1">
                      <a:solidFill>
                        <a:srgbClr val="0FA2A9"/>
                      </a:solidFill>
                      <a:latin typeface="+mn-lt"/>
                      <a:ea typeface="+mn-ea"/>
                      <a:cs typeface="+mn-cs"/>
                    </a:endParaRPr>
                  </a:p>
                </xdr:txBody>
              </xdr:sp>
              <xdr:sp macro="" textlink="LOGBOOK!BD31">
                <xdr:nvSpPr>
                  <xdr:cNvPr id="216" name="CuadroTexto 6">
                    <a:extLst>
                      <a:ext uri="{FF2B5EF4-FFF2-40B4-BE49-F238E27FC236}">
                        <a16:creationId xmlns:a16="http://schemas.microsoft.com/office/drawing/2014/main" id="{741C43B3-DE08-E241-1C49-92A4D4BA1EDC}"/>
                      </a:ext>
                    </a:extLst>
                  </xdr:cNvPr>
                  <xdr:cNvSpPr txBox="1"/>
                </xdr:nvSpPr>
                <xdr:spPr>
                  <a:xfrm>
                    <a:off x="4323561" y="2265858"/>
                    <a:ext cx="791308" cy="238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2EDD5FDC-CF13-4089-9FC0-F1109E7FFC4A}" type="TxLink">
                      <a:rPr lang="en-US" sz="1200" b="1">
                        <a:solidFill>
                          <a:srgbClr val="0FA2A9"/>
                        </a:solidFill>
                        <a:latin typeface="+mn-lt"/>
                        <a:ea typeface="+mn-ea"/>
                        <a:cs typeface="+mn-cs"/>
                      </a:rPr>
                      <a:pPr marL="0" indent="0" algn="l"/>
                      <a:t>32,11</a:t>
                    </a:fld>
                    <a:endParaRPr lang="es-ES" sz="1200" b="1">
                      <a:solidFill>
                        <a:srgbClr val="0FA2A9"/>
                      </a:solidFill>
                      <a:latin typeface="+mn-lt"/>
                      <a:ea typeface="+mn-ea"/>
                      <a:cs typeface="+mn-cs"/>
                    </a:endParaRPr>
                  </a:p>
                </xdr:txBody>
              </xdr:sp>
              <xdr:sp macro="" textlink="LOGBOOK!BF31">
                <xdr:nvSpPr>
                  <xdr:cNvPr id="217" name="CuadroTexto 9">
                    <a:extLst>
                      <a:ext uri="{FF2B5EF4-FFF2-40B4-BE49-F238E27FC236}">
                        <a16:creationId xmlns:a16="http://schemas.microsoft.com/office/drawing/2014/main" id="{0A626729-0E40-B41B-8F60-A2F7B118D771}"/>
                      </a:ext>
                    </a:extLst>
                  </xdr:cNvPr>
                  <xdr:cNvSpPr txBox="1"/>
                </xdr:nvSpPr>
                <xdr:spPr>
                  <a:xfrm>
                    <a:off x="3915367" y="2265858"/>
                    <a:ext cx="490904" cy="238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FB33881C-7388-4147-892B-3E8C397258CA}" type="TxLink">
                      <a:rPr lang="en-US" sz="1200" b="1" i="0" u="none" strike="noStrike">
                        <a:solidFill>
                          <a:schemeClr val="accent1">
                            <a:lumMod val="50000"/>
                          </a:schemeClr>
                        </a:solidFill>
                        <a:effectLst/>
                        <a:latin typeface="+mn-lt"/>
                        <a:ea typeface="+mn-ea"/>
                        <a:cs typeface="+mn-cs"/>
                      </a:rPr>
                      <a:pPr marL="0" indent="0" algn="l"/>
                      <a:t>2022</a:t>
                    </a:fld>
                    <a:endParaRPr lang="es-ES" sz="1200" b="1" i="0" u="none" strike="noStrike">
                      <a:solidFill>
                        <a:schemeClr val="accent1">
                          <a:lumMod val="50000"/>
                        </a:schemeClr>
                      </a:solidFill>
                      <a:effectLst/>
                      <a:latin typeface="+mn-lt"/>
                      <a:ea typeface="+mn-ea"/>
                      <a:cs typeface="+mn-cs"/>
                    </a:endParaRPr>
                  </a:p>
                </xdr:txBody>
              </xdr:sp>
              <xdr:sp macro="" textlink="LOGBOOK!BE31">
                <xdr:nvSpPr>
                  <xdr:cNvPr id="218" name="CuadroTexto 11">
                    <a:extLst>
                      <a:ext uri="{FF2B5EF4-FFF2-40B4-BE49-F238E27FC236}">
                        <a16:creationId xmlns:a16="http://schemas.microsoft.com/office/drawing/2014/main" id="{47AABB53-2633-5661-4DC5-6AACB39EF5BD}"/>
                      </a:ext>
                    </a:extLst>
                  </xdr:cNvPr>
                  <xdr:cNvSpPr txBox="1"/>
                </xdr:nvSpPr>
                <xdr:spPr>
                  <a:xfrm>
                    <a:off x="3124061" y="2265858"/>
                    <a:ext cx="857249" cy="238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F2CCF31C-E216-4C0C-B832-CD05B6F34B09}" type="TxLink">
                      <a:rPr lang="en-US" sz="1200" b="1" i="0" u="none" strike="noStrike">
                        <a:solidFill>
                          <a:srgbClr val="006878"/>
                        </a:solidFill>
                        <a:effectLst/>
                        <a:latin typeface="+mn-lt"/>
                        <a:ea typeface="+mn-ea"/>
                        <a:cs typeface="+mn-cs"/>
                      </a:rPr>
                      <a:pPr marL="0" indent="0" algn="r"/>
                      <a:t>APRIL</a:t>
                    </a:fld>
                    <a:endParaRPr lang="es-ES" sz="1200" b="1" i="0" u="none" strike="noStrike">
                      <a:solidFill>
                        <a:srgbClr val="006878"/>
                      </a:solidFill>
                      <a:effectLst/>
                      <a:latin typeface="+mn-lt"/>
                      <a:ea typeface="+mn-ea"/>
                      <a:cs typeface="+mn-cs"/>
                    </a:endParaRPr>
                  </a:p>
                </xdr:txBody>
              </xdr:sp>
              <xdr:sp macro="" textlink="">
                <xdr:nvSpPr>
                  <xdr:cNvPr id="219" name="CuadroTexto 18">
                    <a:extLst>
                      <a:ext uri="{FF2B5EF4-FFF2-40B4-BE49-F238E27FC236}">
                        <a16:creationId xmlns:a16="http://schemas.microsoft.com/office/drawing/2014/main" id="{EFE3C8F7-7B6B-0FC4-21A9-C4308E350038}"/>
                      </a:ext>
                    </a:extLst>
                  </xdr:cNvPr>
                  <xdr:cNvSpPr txBox="1"/>
                </xdr:nvSpPr>
                <xdr:spPr>
                  <a:xfrm>
                    <a:off x="3081959" y="2127228"/>
                    <a:ext cx="2137413" cy="1331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200" b="1">
                        <a:solidFill>
                          <a:schemeClr val="accent1">
                            <a:lumMod val="50000"/>
                          </a:schemeClr>
                        </a:solidFill>
                      </a:rPr>
                      <a:t>Month with more flight hours</a:t>
                    </a:r>
                  </a:p>
                </xdr:txBody>
              </xdr:sp>
            </xdr:grpSp>
            <xdr:sp macro="" textlink="">
              <xdr:nvSpPr>
                <xdr:cNvPr id="177" name="CuadroTexto 30">
                  <a:extLst>
                    <a:ext uri="{FF2B5EF4-FFF2-40B4-BE49-F238E27FC236}">
                      <a16:creationId xmlns:a16="http://schemas.microsoft.com/office/drawing/2014/main" id="{5670929A-06D9-4F3D-4C75-5A0351581762}"/>
                    </a:ext>
                  </a:extLst>
                </xdr:cNvPr>
                <xdr:cNvSpPr txBox="1"/>
              </xdr:nvSpPr>
              <xdr:spPr>
                <a:xfrm>
                  <a:off x="5362955" y="2013181"/>
                  <a:ext cx="1744514" cy="402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s-ES" sz="1400" b="1">
                      <a:solidFill>
                        <a:schemeClr val="accent5">
                          <a:lumMod val="50000"/>
                        </a:schemeClr>
                      </a:solidFill>
                      <a:latin typeface="+mn-lt"/>
                      <a:ea typeface="+mn-ea"/>
                      <a:cs typeface="+mn-cs"/>
                    </a:rPr>
                    <a:t>IF</a:t>
                  </a:r>
                  <a:r>
                    <a:rPr lang="es-ES" sz="1400" b="1" baseline="0">
                      <a:solidFill>
                        <a:schemeClr val="accent5">
                          <a:lumMod val="50000"/>
                        </a:schemeClr>
                      </a:solidFill>
                      <a:latin typeface="+mn-lt"/>
                      <a:ea typeface="+mn-ea"/>
                      <a:cs typeface="+mn-cs"/>
                    </a:rPr>
                    <a:t>R INFORMATION</a:t>
                  </a:r>
                  <a:r>
                    <a:rPr lang="es-ES" sz="1400" b="1">
                      <a:solidFill>
                        <a:schemeClr val="accent5">
                          <a:lumMod val="50000"/>
                        </a:schemeClr>
                      </a:solidFill>
                      <a:latin typeface="+mn-lt"/>
                      <a:ea typeface="+mn-ea"/>
                      <a:cs typeface="+mn-cs"/>
                    </a:rPr>
                    <a:t> </a:t>
                  </a:r>
                </a:p>
              </xdr:txBody>
            </xdr:sp>
            <xdr:sp macro="" textlink="">
              <xdr:nvSpPr>
                <xdr:cNvPr id="178" name="CuadroTexto 83">
                  <a:extLst>
                    <a:ext uri="{FF2B5EF4-FFF2-40B4-BE49-F238E27FC236}">
                      <a16:creationId xmlns:a16="http://schemas.microsoft.com/office/drawing/2014/main" id="{65C81B73-1EAB-2563-F853-2346992A9DC1}"/>
                    </a:ext>
                  </a:extLst>
                </xdr:cNvPr>
                <xdr:cNvSpPr txBox="1"/>
              </xdr:nvSpPr>
              <xdr:spPr>
                <a:xfrm>
                  <a:off x="7823608" y="2471799"/>
                  <a:ext cx="1829581" cy="1818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400" b="1">
                      <a:solidFill>
                        <a:schemeClr val="accent1">
                          <a:lumMod val="75000"/>
                        </a:schemeClr>
                      </a:solidFill>
                    </a:rPr>
                    <a:t>Flight Simulator</a:t>
                  </a:r>
                  <a:r>
                    <a:rPr lang="es-ES" sz="1400" b="1" baseline="0">
                      <a:solidFill>
                        <a:schemeClr val="accent1">
                          <a:lumMod val="75000"/>
                        </a:schemeClr>
                      </a:solidFill>
                    </a:rPr>
                    <a:t> Time</a:t>
                  </a:r>
                  <a:endParaRPr lang="es-ES" sz="900" b="1">
                    <a:solidFill>
                      <a:schemeClr val="accent1">
                        <a:lumMod val="75000"/>
                      </a:schemeClr>
                    </a:solidFill>
                  </a:endParaRPr>
                </a:p>
              </xdr:txBody>
            </xdr:sp>
            <xdr:sp macro="" textlink="LOGBOOK!S1544">
              <xdr:nvSpPr>
                <xdr:cNvPr id="179" name="CuadroTexto 84">
                  <a:extLst>
                    <a:ext uri="{FF2B5EF4-FFF2-40B4-BE49-F238E27FC236}">
                      <a16:creationId xmlns:a16="http://schemas.microsoft.com/office/drawing/2014/main" id="{7D95BD8D-7A78-F45D-E104-3D25D7883176}"/>
                    </a:ext>
                  </a:extLst>
                </xdr:cNvPr>
                <xdr:cNvSpPr txBox="1"/>
              </xdr:nvSpPr>
              <xdr:spPr>
                <a:xfrm>
                  <a:off x="9572105" y="2435172"/>
                  <a:ext cx="1079924" cy="241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164EB406-024B-4EA3-A23D-C4ADF648012D}" type="TxLink">
                    <a:rPr lang="en-US" sz="1400" b="1" i="0" u="none" strike="noStrike">
                      <a:solidFill>
                        <a:srgbClr val="0FA2A9"/>
                      </a:solidFill>
                      <a:effectLst/>
                      <a:latin typeface="+mn-lt"/>
                      <a:ea typeface="+mn-ea"/>
                      <a:cs typeface="+mn-cs"/>
                    </a:rPr>
                    <a:pPr marL="0" indent="0" algn="l"/>
                    <a:t> </a:t>
                  </a:fld>
                  <a:endParaRPr lang="es-ES" sz="1400" b="1" i="0" u="none" strike="noStrike">
                    <a:solidFill>
                      <a:srgbClr val="0FA2A9"/>
                    </a:solidFill>
                    <a:effectLst/>
                    <a:latin typeface="+mn-lt"/>
                    <a:ea typeface="+mn-ea"/>
                    <a:cs typeface="+mn-cs"/>
                  </a:endParaRPr>
                </a:p>
              </xdr:txBody>
            </xdr:sp>
            <xdr:sp macro="" textlink="">
              <xdr:nvSpPr>
                <xdr:cNvPr id="180" name="CuadroTexto 88">
                  <a:extLst>
                    <a:ext uri="{FF2B5EF4-FFF2-40B4-BE49-F238E27FC236}">
                      <a16:creationId xmlns:a16="http://schemas.microsoft.com/office/drawing/2014/main" id="{EA35E8E2-00B7-45E8-13CF-5BD08585876F}"/>
                    </a:ext>
                  </a:extLst>
                </xdr:cNvPr>
                <xdr:cNvSpPr txBox="1"/>
              </xdr:nvSpPr>
              <xdr:spPr>
                <a:xfrm>
                  <a:off x="7823608" y="2620121"/>
                  <a:ext cx="1270757" cy="163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700" b="1" baseline="0">
                      <a:solidFill>
                        <a:srgbClr val="0FA2A9"/>
                      </a:solidFill>
                      <a:latin typeface="+mn-lt"/>
                      <a:ea typeface="+mn-ea"/>
                      <a:cs typeface="+mn-cs"/>
                    </a:rPr>
                    <a:t>ALL</a:t>
                  </a:r>
                  <a:r>
                    <a:rPr lang="es-ES" sz="1100" b="1" baseline="0">
                      <a:solidFill>
                        <a:schemeClr val="dk1"/>
                      </a:solidFill>
                      <a:effectLst/>
                      <a:latin typeface="+mn-lt"/>
                      <a:ea typeface="+mn-ea"/>
                      <a:cs typeface="+mn-cs"/>
                    </a:rPr>
                    <a:t> </a:t>
                  </a:r>
                  <a:r>
                    <a:rPr lang="es-ES" sz="700" b="1" baseline="0">
                      <a:solidFill>
                        <a:srgbClr val="0FA2A9"/>
                      </a:solidFill>
                      <a:latin typeface="+mn-lt"/>
                      <a:ea typeface="+mn-ea"/>
                      <a:cs typeface="+mn-cs"/>
                    </a:rPr>
                    <a:t>LOGBOOKS</a:t>
                  </a:r>
                  <a:endParaRPr lang="en-US" sz="700" b="1" baseline="0">
                    <a:solidFill>
                      <a:srgbClr val="0FA2A9"/>
                    </a:solidFill>
                    <a:latin typeface="+mn-lt"/>
                    <a:ea typeface="+mn-ea"/>
                    <a:cs typeface="+mn-cs"/>
                  </a:endParaRPr>
                </a:p>
              </xdr:txBody>
            </xdr:sp>
            <xdr:sp macro="" textlink="">
              <xdr:nvSpPr>
                <xdr:cNvPr id="181" name="CuadroTexto 89">
                  <a:extLst>
                    <a:ext uri="{FF2B5EF4-FFF2-40B4-BE49-F238E27FC236}">
                      <a16:creationId xmlns:a16="http://schemas.microsoft.com/office/drawing/2014/main" id="{5FB3B5D5-B225-DCD0-3975-2FBE437A8BDB}"/>
                    </a:ext>
                  </a:extLst>
                </xdr:cNvPr>
                <xdr:cNvSpPr txBox="1"/>
              </xdr:nvSpPr>
              <xdr:spPr>
                <a:xfrm>
                  <a:off x="7823608" y="2791262"/>
                  <a:ext cx="1832045" cy="182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s-ES" sz="1400" b="1">
                      <a:solidFill>
                        <a:schemeClr val="accent1">
                          <a:lumMod val="75000"/>
                        </a:schemeClr>
                      </a:solidFill>
                      <a:latin typeface="+mn-lt"/>
                      <a:ea typeface="+mn-ea"/>
                      <a:cs typeface="+mn-cs"/>
                    </a:rPr>
                    <a:t>Flight Simulator Time</a:t>
                  </a:r>
                </a:p>
              </xdr:txBody>
            </xdr:sp>
            <xdr:sp macro="" textlink="">
              <xdr:nvSpPr>
                <xdr:cNvPr id="182" name="CuadroTexto 90">
                  <a:extLst>
                    <a:ext uri="{FF2B5EF4-FFF2-40B4-BE49-F238E27FC236}">
                      <a16:creationId xmlns:a16="http://schemas.microsoft.com/office/drawing/2014/main" id="{47362348-E1E4-636D-8525-886CF6F46A8D}"/>
                    </a:ext>
                  </a:extLst>
                </xdr:cNvPr>
                <xdr:cNvSpPr txBox="1"/>
              </xdr:nvSpPr>
              <xdr:spPr>
                <a:xfrm>
                  <a:off x="7823609" y="2889603"/>
                  <a:ext cx="1270757" cy="212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700" b="1">
                      <a:solidFill>
                        <a:srgbClr val="0FA2A9"/>
                      </a:solidFill>
                      <a:latin typeface="+mn-lt"/>
                      <a:ea typeface="+mn-ea"/>
                      <a:cs typeface="+mn-cs"/>
                    </a:rPr>
                    <a:t>THIS</a:t>
                  </a:r>
                  <a:r>
                    <a:rPr lang="es-ES" sz="1100" b="1">
                      <a:solidFill>
                        <a:schemeClr val="dk1"/>
                      </a:solidFill>
                      <a:effectLst/>
                      <a:latin typeface="+mn-lt"/>
                      <a:ea typeface="+mn-ea"/>
                      <a:cs typeface="+mn-cs"/>
                    </a:rPr>
                    <a:t> </a:t>
                  </a:r>
                  <a:r>
                    <a:rPr lang="es-ES" sz="700" b="1">
                      <a:solidFill>
                        <a:srgbClr val="0FA2A9"/>
                      </a:solidFill>
                      <a:latin typeface="+mn-lt"/>
                      <a:ea typeface="+mn-ea"/>
                      <a:cs typeface="+mn-cs"/>
                    </a:rPr>
                    <a:t>LOGBOOK</a:t>
                  </a:r>
                  <a:endParaRPr lang="en-US" sz="700" b="1">
                    <a:solidFill>
                      <a:srgbClr val="0FA2A9"/>
                    </a:solidFill>
                    <a:latin typeface="+mn-lt"/>
                    <a:ea typeface="+mn-ea"/>
                    <a:cs typeface="+mn-cs"/>
                  </a:endParaRPr>
                </a:p>
              </xdr:txBody>
            </xdr:sp>
            <xdr:sp macro="" textlink="LOGBOOK!S1543">
              <xdr:nvSpPr>
                <xdr:cNvPr id="183" name="CuadroTexto 91">
                  <a:extLst>
                    <a:ext uri="{FF2B5EF4-FFF2-40B4-BE49-F238E27FC236}">
                      <a16:creationId xmlns:a16="http://schemas.microsoft.com/office/drawing/2014/main" id="{4A09889D-420F-E0CA-E37E-BA876353BE03}"/>
                    </a:ext>
                  </a:extLst>
                </xdr:cNvPr>
                <xdr:cNvSpPr txBox="1"/>
              </xdr:nvSpPr>
              <xdr:spPr>
                <a:xfrm>
                  <a:off x="9572105" y="2762147"/>
                  <a:ext cx="1241928" cy="22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41A517A4-764E-4466-BB55-6CF4D485D555}" type="TxLink">
                    <a:rPr lang="en-US" sz="1400" b="1" i="0" u="none" strike="noStrike">
                      <a:solidFill>
                        <a:srgbClr val="0FA2A9"/>
                      </a:solidFill>
                      <a:effectLst/>
                      <a:latin typeface="+mn-lt"/>
                      <a:ea typeface="+mn-ea"/>
                      <a:cs typeface="+mn-cs"/>
                    </a:rPr>
                    <a:pPr marL="0" indent="0" algn="l"/>
                    <a:t> </a:t>
                  </a:fld>
                  <a:endParaRPr lang="es-ES" sz="1400" b="1" i="0" u="none" strike="noStrike">
                    <a:solidFill>
                      <a:srgbClr val="0FA2A9"/>
                    </a:solidFill>
                    <a:effectLst/>
                    <a:latin typeface="+mn-lt"/>
                    <a:ea typeface="+mn-ea"/>
                    <a:cs typeface="+mn-cs"/>
                  </a:endParaRPr>
                </a:p>
              </xdr:txBody>
            </xdr:sp>
            <xdr:graphicFrame macro="">
              <xdr:nvGraphicFramePr>
                <xdr:cNvPr id="184" name="Gráfico 47">
                  <a:extLst>
                    <a:ext uri="{FF2B5EF4-FFF2-40B4-BE49-F238E27FC236}">
                      <a16:creationId xmlns:a16="http://schemas.microsoft.com/office/drawing/2014/main" id="{347BBE78-BA86-267F-A367-8641ECA182D4}"/>
                    </a:ext>
                  </a:extLst>
                </xdr:cNvPr>
                <xdr:cNvGraphicFramePr>
                  <a:graphicFrameLocks/>
                </xdr:cNvGraphicFramePr>
              </xdr:nvGraphicFramePr>
              <xdr:xfrm>
                <a:off x="7205857" y="3308631"/>
                <a:ext cx="1978643" cy="1350627"/>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85" name="CuadroTexto 73">
                  <a:extLst>
                    <a:ext uri="{FF2B5EF4-FFF2-40B4-BE49-F238E27FC236}">
                      <a16:creationId xmlns:a16="http://schemas.microsoft.com/office/drawing/2014/main" id="{E3C4BA73-3E5D-66DE-53BA-0405F3452566}"/>
                    </a:ext>
                  </a:extLst>
                </xdr:cNvPr>
                <xdr:cNvSpPr txBox="1"/>
              </xdr:nvSpPr>
              <xdr:spPr>
                <a:xfrm>
                  <a:off x="7450374" y="3280890"/>
                  <a:ext cx="2033138" cy="1744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anchor="ctr"/>
                <a:lstStyle/>
                <a:p>
                  <a:pPr marL="0" indent="0"/>
                  <a:r>
                    <a:rPr lang="es-ES" sz="1050" b="1" i="0" u="none" strike="noStrike">
                      <a:solidFill>
                        <a:srgbClr val="006878"/>
                      </a:solidFill>
                      <a:latin typeface="Arial"/>
                      <a:ea typeface="+mn-ea"/>
                      <a:cs typeface="Arial"/>
                    </a:rPr>
                    <a:t>Flight Condition</a:t>
                  </a:r>
                  <a:r>
                    <a:rPr lang="es-ES" sz="1050" b="1" i="0" u="none" strike="noStrike" baseline="0">
                      <a:solidFill>
                        <a:srgbClr val="006878"/>
                      </a:solidFill>
                      <a:latin typeface="Arial"/>
                      <a:ea typeface="+mn-ea"/>
                      <a:cs typeface="Arial"/>
                    </a:rPr>
                    <a:t> Time</a:t>
                  </a:r>
                  <a:endParaRPr lang="es-ES" sz="1050" b="1" i="0" u="none" strike="noStrike">
                    <a:solidFill>
                      <a:srgbClr val="006878"/>
                    </a:solidFill>
                    <a:latin typeface="Arial"/>
                    <a:ea typeface="+mn-ea"/>
                    <a:cs typeface="Arial"/>
                  </a:endParaRPr>
                </a:p>
              </xdr:txBody>
            </xdr:sp>
            <xdr:sp macro="" textlink="LOGBOOK!T1534">
              <xdr:nvSpPr>
                <xdr:cNvPr id="186" name="CuadroTexto 74">
                  <a:extLst>
                    <a:ext uri="{FF2B5EF4-FFF2-40B4-BE49-F238E27FC236}">
                      <a16:creationId xmlns:a16="http://schemas.microsoft.com/office/drawing/2014/main" id="{8D43E8FF-AE3C-A2FA-7965-AA7493B3C57F}"/>
                    </a:ext>
                  </a:extLst>
                </xdr:cNvPr>
                <xdr:cNvSpPr txBox="1"/>
              </xdr:nvSpPr>
              <xdr:spPr>
                <a:xfrm>
                  <a:off x="8865285" y="3716184"/>
                  <a:ext cx="595069" cy="1153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anchor="ctr"/>
                <a:lstStyle/>
                <a:p>
                  <a:pPr marL="0" indent="0" algn="r"/>
                  <a:fld id="{0A359C56-6492-49A2-895A-85FDB8928048}" type="TxLink">
                    <a:rPr lang="en-US" sz="900" b="1" i="0" u="none" strike="noStrike">
                      <a:solidFill>
                        <a:schemeClr val="accent5">
                          <a:lumMod val="50000"/>
                        </a:schemeClr>
                      </a:solidFill>
                      <a:latin typeface="Arial"/>
                      <a:ea typeface="+mn-ea"/>
                      <a:cs typeface="Arial"/>
                    </a:rPr>
                    <a:pPr marL="0" indent="0" algn="r"/>
                    <a:t>10,00</a:t>
                  </a:fld>
                  <a:endParaRPr lang="es-ES" sz="900" b="1" i="0" u="none" strike="noStrike">
                    <a:solidFill>
                      <a:schemeClr val="accent5">
                        <a:lumMod val="50000"/>
                      </a:schemeClr>
                    </a:solidFill>
                    <a:latin typeface="Arial"/>
                    <a:ea typeface="+mn-ea"/>
                    <a:cs typeface="Arial"/>
                  </a:endParaRPr>
                </a:p>
              </xdr:txBody>
            </xdr:sp>
            <xdr:sp macro="" textlink="LOGBOOK!U1534">
              <xdr:nvSpPr>
                <xdr:cNvPr id="187" name="CuadroTexto 82">
                  <a:extLst>
                    <a:ext uri="{FF2B5EF4-FFF2-40B4-BE49-F238E27FC236}">
                      <a16:creationId xmlns:a16="http://schemas.microsoft.com/office/drawing/2014/main" id="{EBEA0218-6B0D-5601-BB37-64871A4B8F00}"/>
                    </a:ext>
                  </a:extLst>
                </xdr:cNvPr>
                <xdr:cNvSpPr txBox="1"/>
              </xdr:nvSpPr>
              <xdr:spPr>
                <a:xfrm>
                  <a:off x="8865285" y="3913035"/>
                  <a:ext cx="595069" cy="1153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anchor="ctr"/>
                <a:lstStyle/>
                <a:p>
                  <a:pPr marL="0" indent="0" algn="r"/>
                  <a:fld id="{F0D4F56D-5232-4DC0-8ACB-864D1DC66DEF}" type="TxLink">
                    <a:rPr lang="en-US" sz="900" b="1" i="0" u="none" strike="noStrike">
                      <a:solidFill>
                        <a:schemeClr val="accent5">
                          <a:lumMod val="50000"/>
                        </a:schemeClr>
                      </a:solidFill>
                      <a:latin typeface="Arial"/>
                      <a:ea typeface="+mn-ea"/>
                      <a:cs typeface="Arial"/>
                    </a:rPr>
                    <a:pPr marL="0" indent="0" algn="r"/>
                    <a:t>20,00</a:t>
                  </a:fld>
                  <a:endParaRPr lang="es-ES" sz="900" b="1" i="0" u="none" strike="noStrike">
                    <a:solidFill>
                      <a:schemeClr val="accent5">
                        <a:lumMod val="50000"/>
                      </a:schemeClr>
                    </a:solidFill>
                    <a:latin typeface="Arial"/>
                    <a:ea typeface="+mn-ea"/>
                    <a:cs typeface="Arial"/>
                  </a:endParaRPr>
                </a:p>
              </xdr:txBody>
            </xdr:sp>
            <xdr:sp macro="" textlink="LOGBOOK!V1534">
              <xdr:nvSpPr>
                <xdr:cNvPr id="188" name="CuadroTexto 86">
                  <a:extLst>
                    <a:ext uri="{FF2B5EF4-FFF2-40B4-BE49-F238E27FC236}">
                      <a16:creationId xmlns:a16="http://schemas.microsoft.com/office/drawing/2014/main" id="{1F7010E9-61B5-E88A-3DA7-AE79C51F6528}"/>
                    </a:ext>
                  </a:extLst>
                </xdr:cNvPr>
                <xdr:cNvSpPr txBox="1"/>
              </xdr:nvSpPr>
              <xdr:spPr>
                <a:xfrm>
                  <a:off x="8865285" y="4109885"/>
                  <a:ext cx="595069" cy="1153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anchor="ctr"/>
                <a:lstStyle/>
                <a:p>
                  <a:pPr marL="0" indent="0" algn="r"/>
                  <a:fld id="{4C0B7F28-3EDC-4ED4-8990-84D98D45B4F4}" type="TxLink">
                    <a:rPr lang="en-US" sz="900" b="1" i="0" u="none" strike="noStrike">
                      <a:solidFill>
                        <a:schemeClr val="accent5">
                          <a:lumMod val="50000"/>
                        </a:schemeClr>
                      </a:solidFill>
                      <a:latin typeface="Arial"/>
                      <a:ea typeface="+mn-ea"/>
                      <a:cs typeface="Arial"/>
                    </a:rPr>
                    <a:pPr marL="0" indent="0" algn="r"/>
                    <a:t>5,00</a:t>
                  </a:fld>
                  <a:endParaRPr lang="es-ES" sz="900" b="1" i="0" u="none" strike="noStrike">
                    <a:solidFill>
                      <a:schemeClr val="accent5">
                        <a:lumMod val="50000"/>
                      </a:schemeClr>
                    </a:solidFill>
                    <a:latin typeface="Arial"/>
                    <a:ea typeface="+mn-ea"/>
                    <a:cs typeface="Arial"/>
                  </a:endParaRPr>
                </a:p>
              </xdr:txBody>
            </xdr:sp>
            <xdr:sp macro="" textlink="">
              <xdr:nvSpPr>
                <xdr:cNvPr id="189" name="CuadroTexto 28">
                  <a:extLst>
                    <a:ext uri="{FF2B5EF4-FFF2-40B4-BE49-F238E27FC236}">
                      <a16:creationId xmlns:a16="http://schemas.microsoft.com/office/drawing/2014/main" id="{6442EAD8-43A1-04A1-554B-1C89284035A8}"/>
                    </a:ext>
                  </a:extLst>
                </xdr:cNvPr>
                <xdr:cNvSpPr txBox="1"/>
              </xdr:nvSpPr>
              <xdr:spPr>
                <a:xfrm>
                  <a:off x="5486057" y="3192889"/>
                  <a:ext cx="2248675" cy="33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050" b="1" i="0" u="none" strike="noStrike">
                      <a:solidFill>
                        <a:srgbClr val="006878"/>
                      </a:solidFill>
                      <a:latin typeface="Arial"/>
                      <a:ea typeface="+mn-ea"/>
                      <a:cs typeface="Arial"/>
                    </a:rPr>
                    <a:t>Approaches</a:t>
                  </a:r>
                </a:p>
              </xdr:txBody>
            </xdr:sp>
            <xdr:graphicFrame macro="">
              <xdr:nvGraphicFramePr>
                <xdr:cNvPr id="190" name="Gráfico 2">
                  <a:extLst>
                    <a:ext uri="{FF2B5EF4-FFF2-40B4-BE49-F238E27FC236}">
                      <a16:creationId xmlns:a16="http://schemas.microsoft.com/office/drawing/2014/main" id="{0C4A22B1-D9FC-F09E-82D7-591CB9A1B141}"/>
                    </a:ext>
                  </a:extLst>
                </xdr:cNvPr>
                <xdr:cNvGraphicFramePr>
                  <a:graphicFrameLocks/>
                </xdr:cNvGraphicFramePr>
              </xdr:nvGraphicFramePr>
              <xdr:xfrm>
                <a:off x="5418733" y="3368002"/>
                <a:ext cx="2140948" cy="1173398"/>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191" name="CuadroTexto 103">
                  <a:extLst>
                    <a:ext uri="{FF2B5EF4-FFF2-40B4-BE49-F238E27FC236}">
                      <a16:creationId xmlns:a16="http://schemas.microsoft.com/office/drawing/2014/main" id="{53260C91-FE25-01F8-00B4-EB211406F835}"/>
                    </a:ext>
                  </a:extLst>
                </xdr:cNvPr>
                <xdr:cNvSpPr txBox="1"/>
              </xdr:nvSpPr>
              <xdr:spPr>
                <a:xfrm>
                  <a:off x="9506105" y="3161935"/>
                  <a:ext cx="1742941" cy="407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050" b="1" i="0" u="none" strike="noStrike">
                      <a:solidFill>
                        <a:srgbClr val="006878"/>
                      </a:solidFill>
                      <a:latin typeface="Arial"/>
                      <a:ea typeface="+mn-ea"/>
                      <a:cs typeface="Arial"/>
                    </a:rPr>
                    <a:t>Type of Flight</a:t>
                  </a:r>
                  <a:r>
                    <a:rPr lang="es-ES" sz="1050" b="1" i="0" u="none" strike="noStrike" baseline="0">
                      <a:solidFill>
                        <a:srgbClr val="006878"/>
                      </a:solidFill>
                      <a:latin typeface="Arial"/>
                      <a:ea typeface="+mn-ea"/>
                      <a:cs typeface="Arial"/>
                    </a:rPr>
                    <a:t> Time</a:t>
                  </a:r>
                  <a:endParaRPr lang="es-ES" sz="1050" b="1" i="0" u="none" strike="noStrike">
                    <a:solidFill>
                      <a:srgbClr val="006878"/>
                    </a:solidFill>
                    <a:latin typeface="Arial"/>
                    <a:ea typeface="+mn-ea"/>
                    <a:cs typeface="Arial"/>
                  </a:endParaRPr>
                </a:p>
              </xdr:txBody>
            </xdr:sp>
            <xdr:sp macro="" textlink="">
              <xdr:nvSpPr>
                <xdr:cNvPr id="192" name="CuadroTexto 104">
                  <a:extLst>
                    <a:ext uri="{FF2B5EF4-FFF2-40B4-BE49-F238E27FC236}">
                      <a16:creationId xmlns:a16="http://schemas.microsoft.com/office/drawing/2014/main" id="{49C39AAB-77A6-1C21-D1A6-AC4BA6E8D193}"/>
                    </a:ext>
                  </a:extLst>
                </xdr:cNvPr>
                <xdr:cNvSpPr txBox="1"/>
              </xdr:nvSpPr>
              <xdr:spPr>
                <a:xfrm>
                  <a:off x="9542885" y="3530879"/>
                  <a:ext cx="1168149" cy="128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000" b="1">
                      <a:solidFill>
                        <a:srgbClr val="45A58E"/>
                      </a:solidFill>
                    </a:rPr>
                    <a:t>Pilot</a:t>
                  </a:r>
                  <a:r>
                    <a:rPr lang="es-ES" sz="1000" b="1" baseline="0">
                      <a:solidFill>
                        <a:srgbClr val="45A58E"/>
                      </a:solidFill>
                    </a:rPr>
                    <a:t> in Command</a:t>
                  </a:r>
                  <a:endParaRPr lang="es-ES" sz="1000" b="1">
                    <a:solidFill>
                      <a:srgbClr val="45A58E"/>
                    </a:solidFill>
                  </a:endParaRPr>
                </a:p>
              </xdr:txBody>
            </xdr:sp>
            <xdr:sp macro="" textlink="">
              <xdr:nvSpPr>
                <xdr:cNvPr id="193" name="CuadroTexto 106">
                  <a:extLst>
                    <a:ext uri="{FF2B5EF4-FFF2-40B4-BE49-F238E27FC236}">
                      <a16:creationId xmlns:a16="http://schemas.microsoft.com/office/drawing/2014/main" id="{CF701C0F-CF87-EFC1-5D54-22A06CAA2925}"/>
                    </a:ext>
                  </a:extLst>
                </xdr:cNvPr>
                <xdr:cNvSpPr txBox="1"/>
              </xdr:nvSpPr>
              <xdr:spPr>
                <a:xfrm>
                  <a:off x="9542885" y="3669044"/>
                  <a:ext cx="1027476" cy="13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000" b="1">
                      <a:solidFill>
                        <a:srgbClr val="45A58E"/>
                      </a:solidFill>
                    </a:rPr>
                    <a:t>Co-pilot</a:t>
                  </a:r>
                </a:p>
              </xdr:txBody>
            </xdr:sp>
            <xdr:sp macro="" textlink="">
              <xdr:nvSpPr>
                <xdr:cNvPr id="194" name="CuadroTexto 107">
                  <a:extLst>
                    <a:ext uri="{FF2B5EF4-FFF2-40B4-BE49-F238E27FC236}">
                      <a16:creationId xmlns:a16="http://schemas.microsoft.com/office/drawing/2014/main" id="{7C964DB3-ABBD-C09F-EA6D-69C6B69F23D3}"/>
                    </a:ext>
                  </a:extLst>
                </xdr:cNvPr>
                <xdr:cNvSpPr txBox="1"/>
              </xdr:nvSpPr>
              <xdr:spPr>
                <a:xfrm>
                  <a:off x="9542884" y="3813070"/>
                  <a:ext cx="1027476" cy="144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000" b="1">
                      <a:solidFill>
                        <a:srgbClr val="45A58E"/>
                      </a:solidFill>
                    </a:rPr>
                    <a:t>Cross Country</a:t>
                  </a:r>
                </a:p>
              </xdr:txBody>
            </xdr:sp>
            <xdr:sp macro="" textlink="">
              <xdr:nvSpPr>
                <xdr:cNvPr id="195" name="CuadroTexto 108">
                  <a:extLst>
                    <a:ext uri="{FF2B5EF4-FFF2-40B4-BE49-F238E27FC236}">
                      <a16:creationId xmlns:a16="http://schemas.microsoft.com/office/drawing/2014/main" id="{9C7F87D5-9237-106F-72EC-54E03FA24F93}"/>
                    </a:ext>
                  </a:extLst>
                </xdr:cNvPr>
                <xdr:cNvSpPr txBox="1"/>
              </xdr:nvSpPr>
              <xdr:spPr>
                <a:xfrm>
                  <a:off x="9542884" y="3964805"/>
                  <a:ext cx="1027476" cy="1305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000" b="1">
                      <a:solidFill>
                        <a:srgbClr val="45A58E"/>
                      </a:solidFill>
                    </a:rPr>
                    <a:t>Solo</a:t>
                  </a:r>
                </a:p>
              </xdr:txBody>
            </xdr:sp>
            <xdr:sp macro="" textlink="">
              <xdr:nvSpPr>
                <xdr:cNvPr id="196" name="CuadroTexto 109">
                  <a:extLst>
                    <a:ext uri="{FF2B5EF4-FFF2-40B4-BE49-F238E27FC236}">
                      <a16:creationId xmlns:a16="http://schemas.microsoft.com/office/drawing/2014/main" id="{07AD523C-8620-4B52-E14D-43560CFE39A8}"/>
                    </a:ext>
                  </a:extLst>
                </xdr:cNvPr>
                <xdr:cNvSpPr txBox="1"/>
              </xdr:nvSpPr>
              <xdr:spPr>
                <a:xfrm>
                  <a:off x="9542884" y="4105488"/>
                  <a:ext cx="1342401" cy="13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000" b="1">
                      <a:solidFill>
                        <a:srgbClr val="45A58E"/>
                      </a:solidFill>
                      <a:latin typeface="+mn-lt"/>
                      <a:ea typeface="+mn-ea"/>
                      <a:cs typeface="+mn-cs"/>
                    </a:rPr>
                    <a:t>Instruction</a:t>
                  </a:r>
                  <a:r>
                    <a:rPr lang="es-ES" sz="1100" b="1" baseline="0">
                      <a:solidFill>
                        <a:schemeClr val="dk1"/>
                      </a:solidFill>
                      <a:effectLst/>
                      <a:latin typeface="+mn-lt"/>
                      <a:ea typeface="+mn-ea"/>
                      <a:cs typeface="+mn-cs"/>
                    </a:rPr>
                    <a:t> </a:t>
                  </a:r>
                  <a:r>
                    <a:rPr lang="es-ES" sz="1000" b="1">
                      <a:solidFill>
                        <a:srgbClr val="45A58E"/>
                      </a:solidFill>
                      <a:latin typeface="+mn-lt"/>
                      <a:ea typeface="+mn-ea"/>
                      <a:cs typeface="+mn-cs"/>
                    </a:rPr>
                    <a:t>Reciv.</a:t>
                  </a:r>
                  <a:endParaRPr lang="en-US" sz="1000" b="1">
                    <a:solidFill>
                      <a:srgbClr val="45A58E"/>
                    </a:solidFill>
                    <a:latin typeface="+mn-lt"/>
                    <a:ea typeface="+mn-ea"/>
                    <a:cs typeface="+mn-cs"/>
                  </a:endParaRPr>
                </a:p>
              </xdr:txBody>
            </xdr:sp>
            <xdr:sp macro="" textlink="">
              <xdr:nvSpPr>
                <xdr:cNvPr id="197" name="CuadroTexto 110">
                  <a:extLst>
                    <a:ext uri="{FF2B5EF4-FFF2-40B4-BE49-F238E27FC236}">
                      <a16:creationId xmlns:a16="http://schemas.microsoft.com/office/drawing/2014/main" id="{CC1D91AD-943C-670B-C09E-019D8C329EC9}"/>
                    </a:ext>
                  </a:extLst>
                </xdr:cNvPr>
                <xdr:cNvSpPr txBox="1"/>
              </xdr:nvSpPr>
              <xdr:spPr>
                <a:xfrm>
                  <a:off x="9542884" y="4249515"/>
                  <a:ext cx="1264115" cy="141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000" b="1">
                      <a:solidFill>
                        <a:srgbClr val="45A58E"/>
                      </a:solidFill>
                    </a:rPr>
                    <a:t>As Flight Intructor</a:t>
                  </a:r>
                </a:p>
              </xdr:txBody>
            </xdr:sp>
            <xdr:sp macro="" textlink="LOGBOOK!Y1534">
              <xdr:nvSpPr>
                <xdr:cNvPr id="198" name="CuadroTexto 111">
                  <a:extLst>
                    <a:ext uri="{FF2B5EF4-FFF2-40B4-BE49-F238E27FC236}">
                      <a16:creationId xmlns:a16="http://schemas.microsoft.com/office/drawing/2014/main" id="{0481EE59-5083-B224-FD48-4A8B9BEA03F6}"/>
                    </a:ext>
                  </a:extLst>
                </xdr:cNvPr>
                <xdr:cNvSpPr txBox="1"/>
              </xdr:nvSpPr>
              <xdr:spPr>
                <a:xfrm>
                  <a:off x="10509505" y="3551898"/>
                  <a:ext cx="795938" cy="134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97B6AFB7-2149-4F30-89AB-91BB4EFD633F}" type="TxLink">
                    <a:rPr lang="en-US" sz="900" b="1" i="0" u="none" strike="noStrike">
                      <a:solidFill>
                        <a:srgbClr val="006878"/>
                      </a:solidFill>
                      <a:latin typeface="Arial Narrow"/>
                      <a:ea typeface="+mn-ea"/>
                      <a:cs typeface="+mn-cs"/>
                    </a:rPr>
                    <a:pPr marL="0" indent="0" algn="r"/>
                    <a:t>5,00</a:t>
                  </a:fld>
                  <a:endParaRPr lang="es-ES" sz="900" b="1" i="0" u="none" strike="noStrike">
                    <a:solidFill>
                      <a:srgbClr val="006878"/>
                    </a:solidFill>
                    <a:latin typeface="Arial Narrow"/>
                    <a:ea typeface="+mn-ea"/>
                    <a:cs typeface="+mn-cs"/>
                  </a:endParaRPr>
                </a:p>
              </xdr:txBody>
            </xdr:sp>
            <xdr:sp macro="" textlink="LOGBOOK!Z1534">
              <xdr:nvSpPr>
                <xdr:cNvPr id="199" name="CuadroTexto 112">
                  <a:extLst>
                    <a:ext uri="{FF2B5EF4-FFF2-40B4-BE49-F238E27FC236}">
                      <a16:creationId xmlns:a16="http://schemas.microsoft.com/office/drawing/2014/main" id="{FBAC0AE7-4059-92B8-A4BE-2E3840778EAC}"/>
                    </a:ext>
                  </a:extLst>
                </xdr:cNvPr>
                <xdr:cNvSpPr txBox="1"/>
              </xdr:nvSpPr>
              <xdr:spPr>
                <a:xfrm>
                  <a:off x="10509505" y="3690624"/>
                  <a:ext cx="795938" cy="1413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C9A64C57-D7A9-4019-8BBE-D5495397C1A6}" type="TxLink">
                    <a:rPr lang="en-US" sz="900" b="1" i="0" u="none" strike="noStrike">
                      <a:solidFill>
                        <a:srgbClr val="006878"/>
                      </a:solidFill>
                      <a:latin typeface="Arial Narrow"/>
                      <a:ea typeface="+mn-ea"/>
                      <a:cs typeface="+mn-cs"/>
                    </a:rPr>
                    <a:pPr marL="0" indent="0" algn="r"/>
                    <a:t>0,00</a:t>
                  </a:fld>
                  <a:endParaRPr lang="es-ES" sz="900" b="1" i="0" u="none" strike="noStrike">
                    <a:solidFill>
                      <a:srgbClr val="006878"/>
                    </a:solidFill>
                    <a:latin typeface="Arial Narrow"/>
                    <a:ea typeface="+mn-ea"/>
                    <a:cs typeface="+mn-cs"/>
                  </a:endParaRPr>
                </a:p>
              </xdr:txBody>
            </xdr:sp>
            <xdr:sp macro="" textlink="LOGBOOK!W1534">
              <xdr:nvSpPr>
                <xdr:cNvPr id="200" name="CuadroTexto 113">
                  <a:extLst>
                    <a:ext uri="{FF2B5EF4-FFF2-40B4-BE49-F238E27FC236}">
                      <a16:creationId xmlns:a16="http://schemas.microsoft.com/office/drawing/2014/main" id="{4B2AB6D4-B880-214D-B2AC-4F1992286538}"/>
                    </a:ext>
                  </a:extLst>
                </xdr:cNvPr>
                <xdr:cNvSpPr txBox="1"/>
              </xdr:nvSpPr>
              <xdr:spPr>
                <a:xfrm>
                  <a:off x="10509504" y="3836373"/>
                  <a:ext cx="795938" cy="1526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4F346278-D322-4521-9F4A-742B4705C643}" type="TxLink">
                    <a:rPr lang="en-US" sz="900" b="1" i="0" u="none" strike="noStrike">
                      <a:solidFill>
                        <a:srgbClr val="006878"/>
                      </a:solidFill>
                      <a:latin typeface="Arial Narrow"/>
                      <a:ea typeface="+mn-ea"/>
                      <a:cs typeface="+mn-cs"/>
                    </a:rPr>
                    <a:pPr marL="0" indent="0" algn="r"/>
                    <a:t>0,00</a:t>
                  </a:fld>
                  <a:endParaRPr lang="es-ES" sz="900" b="1" i="0" u="none" strike="noStrike">
                    <a:solidFill>
                      <a:srgbClr val="006878"/>
                    </a:solidFill>
                    <a:latin typeface="Arial Narrow"/>
                    <a:ea typeface="+mn-ea"/>
                    <a:cs typeface="+mn-cs"/>
                  </a:endParaRPr>
                </a:p>
              </xdr:txBody>
            </xdr:sp>
            <xdr:sp macro="" textlink="LOGBOOK!X1534">
              <xdr:nvSpPr>
                <xdr:cNvPr id="201" name="CuadroTexto 114">
                  <a:extLst>
                    <a:ext uri="{FF2B5EF4-FFF2-40B4-BE49-F238E27FC236}">
                      <a16:creationId xmlns:a16="http://schemas.microsoft.com/office/drawing/2014/main" id="{427C9B2D-1435-47A7-07FE-CA93120B3DBD}"/>
                    </a:ext>
                  </a:extLst>
                </xdr:cNvPr>
                <xdr:cNvSpPr txBox="1"/>
              </xdr:nvSpPr>
              <xdr:spPr>
                <a:xfrm>
                  <a:off x="10509504" y="3985846"/>
                  <a:ext cx="795938" cy="137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FC103792-A685-4A23-B538-F5EC994880CF}" type="TxLink">
                    <a:rPr lang="en-US" sz="900" b="1" i="0" u="none" strike="noStrike">
                      <a:solidFill>
                        <a:srgbClr val="006878"/>
                      </a:solidFill>
                      <a:latin typeface="Arial Narrow"/>
                      <a:ea typeface="+mn-ea"/>
                      <a:cs typeface="+mn-cs"/>
                    </a:rPr>
                    <a:pPr marL="0" indent="0" algn="r"/>
                    <a:t>0,00</a:t>
                  </a:fld>
                  <a:endParaRPr lang="es-ES" sz="900" b="1" i="0" u="none" strike="noStrike">
                    <a:solidFill>
                      <a:srgbClr val="006878"/>
                    </a:solidFill>
                    <a:latin typeface="Arial Narrow"/>
                    <a:ea typeface="+mn-ea"/>
                    <a:cs typeface="+mn-cs"/>
                  </a:endParaRPr>
                </a:p>
              </xdr:txBody>
            </xdr:sp>
            <xdr:sp macro="" textlink="LOGBOOK!AA1534">
              <xdr:nvSpPr>
                <xdr:cNvPr id="202" name="CuadroTexto 115">
                  <a:extLst>
                    <a:ext uri="{FF2B5EF4-FFF2-40B4-BE49-F238E27FC236}">
                      <a16:creationId xmlns:a16="http://schemas.microsoft.com/office/drawing/2014/main" id="{1D9FB093-8F46-E897-2F19-7F13649D781A}"/>
                    </a:ext>
                  </a:extLst>
                </xdr:cNvPr>
                <xdr:cNvSpPr txBox="1"/>
              </xdr:nvSpPr>
              <xdr:spPr>
                <a:xfrm>
                  <a:off x="10509504" y="4127067"/>
                  <a:ext cx="795938" cy="14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05C64DCC-1F93-4542-931F-9FF2CD96BB66}" type="TxLink">
                    <a:rPr lang="en-US" sz="900" b="1" i="0" u="none" strike="noStrike">
                      <a:solidFill>
                        <a:srgbClr val="006878"/>
                      </a:solidFill>
                      <a:latin typeface="Arial Narrow"/>
                      <a:ea typeface="+mn-ea"/>
                      <a:cs typeface="+mn-cs"/>
                    </a:rPr>
                    <a:pPr marL="0" indent="0" algn="r"/>
                    <a:t>0,00</a:t>
                  </a:fld>
                  <a:endParaRPr lang="es-ES" sz="900" b="1" i="0" u="none" strike="noStrike">
                    <a:solidFill>
                      <a:srgbClr val="006878"/>
                    </a:solidFill>
                    <a:latin typeface="Arial Narrow"/>
                    <a:ea typeface="+mn-ea"/>
                    <a:cs typeface="+mn-cs"/>
                  </a:endParaRPr>
                </a:p>
              </xdr:txBody>
            </xdr:sp>
            <xdr:sp macro="" textlink="LOGBOOK!AB1534">
              <xdr:nvSpPr>
                <xdr:cNvPr id="203" name="CuadroTexto 116">
                  <a:extLst>
                    <a:ext uri="{FF2B5EF4-FFF2-40B4-BE49-F238E27FC236}">
                      <a16:creationId xmlns:a16="http://schemas.microsoft.com/office/drawing/2014/main" id="{5DB494BB-805A-9A72-3D25-77D755AB25F8}"/>
                    </a:ext>
                  </a:extLst>
                </xdr:cNvPr>
                <xdr:cNvSpPr txBox="1"/>
              </xdr:nvSpPr>
              <xdr:spPr>
                <a:xfrm>
                  <a:off x="10509504" y="4272339"/>
                  <a:ext cx="795938" cy="149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BB105980-0AE2-4184-8133-BD396B6EB8E5}" type="TxLink">
                    <a:rPr lang="en-US" sz="900" b="1" i="0" u="none" strike="noStrike">
                      <a:solidFill>
                        <a:srgbClr val="006878"/>
                      </a:solidFill>
                      <a:latin typeface="Arial Narrow"/>
                      <a:ea typeface="+mn-ea"/>
                      <a:cs typeface="+mn-cs"/>
                    </a:rPr>
                    <a:pPr marL="0" indent="0" algn="r"/>
                    <a:t>0,00</a:t>
                  </a:fld>
                  <a:endParaRPr lang="es-ES" sz="900" b="1" i="0" u="none" strike="noStrike">
                    <a:solidFill>
                      <a:srgbClr val="006878"/>
                    </a:solidFill>
                    <a:latin typeface="Arial Narrow"/>
                    <a:ea typeface="+mn-ea"/>
                    <a:cs typeface="+mn-cs"/>
                  </a:endParaRPr>
                </a:p>
              </xdr:txBody>
            </xdr:sp>
            <xdr:cxnSp macro="">
              <xdr:nvCxnSpPr>
                <xdr:cNvPr id="204" name="Conector recto 179">
                  <a:extLst>
                    <a:ext uri="{FF2B5EF4-FFF2-40B4-BE49-F238E27FC236}">
                      <a16:creationId xmlns:a16="http://schemas.microsoft.com/office/drawing/2014/main" id="{6CAB62C2-6EB2-B638-7CBA-593ACC9C4458}"/>
                    </a:ext>
                  </a:extLst>
                </xdr:cNvPr>
                <xdr:cNvCxnSpPr/>
              </xdr:nvCxnSpPr>
              <xdr:spPr>
                <a:xfrm>
                  <a:off x="5465315" y="2335833"/>
                  <a:ext cx="5788482" cy="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206" name="CuadroTexto 29">
                  <a:extLst>
                    <a:ext uri="{FF2B5EF4-FFF2-40B4-BE49-F238E27FC236}">
                      <a16:creationId xmlns:a16="http://schemas.microsoft.com/office/drawing/2014/main" id="{68E84DB1-D54A-3DEB-6306-CD8D8780B907}"/>
                    </a:ext>
                  </a:extLst>
                </xdr:cNvPr>
                <xdr:cNvSpPr txBox="1"/>
              </xdr:nvSpPr>
              <xdr:spPr>
                <a:xfrm>
                  <a:off x="5435301" y="2477610"/>
                  <a:ext cx="1374103" cy="1837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400" b="1">
                      <a:solidFill>
                        <a:schemeClr val="accent1">
                          <a:lumMod val="75000"/>
                        </a:schemeClr>
                      </a:solidFill>
                    </a:rPr>
                    <a:t>Total</a:t>
                  </a:r>
                  <a:r>
                    <a:rPr lang="es-ES" sz="1400" b="1" baseline="0">
                      <a:solidFill>
                        <a:schemeClr val="accent1">
                          <a:lumMod val="75000"/>
                        </a:schemeClr>
                      </a:solidFill>
                    </a:rPr>
                    <a:t> IFR time </a:t>
                  </a:r>
                  <a:endParaRPr lang="es-ES" sz="900" b="1">
                    <a:solidFill>
                      <a:schemeClr val="accent1">
                        <a:lumMod val="75000"/>
                      </a:schemeClr>
                    </a:solidFill>
                  </a:endParaRPr>
                </a:p>
              </xdr:txBody>
            </xdr:sp>
            <xdr:sp macro="" textlink="LOGBOOK!V1544">
              <xdr:nvSpPr>
                <xdr:cNvPr id="207" name="CuadroTexto 75">
                  <a:extLst>
                    <a:ext uri="{FF2B5EF4-FFF2-40B4-BE49-F238E27FC236}">
                      <a16:creationId xmlns:a16="http://schemas.microsoft.com/office/drawing/2014/main" id="{CF11C974-DF6F-8FD2-9D25-F8141718049E}"/>
                    </a:ext>
                  </a:extLst>
                </xdr:cNvPr>
                <xdr:cNvSpPr txBox="1"/>
              </xdr:nvSpPr>
              <xdr:spPr>
                <a:xfrm>
                  <a:off x="6733772" y="2438062"/>
                  <a:ext cx="1092415" cy="2514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9F52274C-D426-4910-9DEF-EDFB5C5FD1E7}" type="TxLink">
                    <a:rPr lang="en-US" sz="1400" b="1" i="0" u="none" strike="noStrike">
                      <a:solidFill>
                        <a:srgbClr val="0FA2A9"/>
                      </a:solidFill>
                      <a:effectLst/>
                      <a:latin typeface="+mn-lt"/>
                      <a:ea typeface="+mn-ea"/>
                      <a:cs typeface="+mn-cs"/>
                    </a:rPr>
                    <a:pPr marL="0" indent="0" algn="l"/>
                    <a:t>5,00</a:t>
                  </a:fld>
                  <a:endParaRPr lang="es-ES" sz="1400" b="1" i="0" u="none" strike="noStrike">
                    <a:solidFill>
                      <a:srgbClr val="0FA2A9"/>
                    </a:solidFill>
                    <a:effectLst/>
                    <a:latin typeface="+mn-lt"/>
                    <a:ea typeface="+mn-ea"/>
                    <a:cs typeface="+mn-cs"/>
                  </a:endParaRPr>
                </a:p>
              </xdr:txBody>
            </xdr:sp>
            <xdr:sp macro="" textlink="LOGBOOK!V1543">
              <xdr:nvSpPr>
                <xdr:cNvPr id="208" name="CuadroTexto 81">
                  <a:extLst>
                    <a:ext uri="{FF2B5EF4-FFF2-40B4-BE49-F238E27FC236}">
                      <a16:creationId xmlns:a16="http://schemas.microsoft.com/office/drawing/2014/main" id="{41776EFE-2C0E-8711-11F7-B51C0AFF9D36}"/>
                    </a:ext>
                  </a:extLst>
                </xdr:cNvPr>
                <xdr:cNvSpPr txBox="1"/>
              </xdr:nvSpPr>
              <xdr:spPr>
                <a:xfrm>
                  <a:off x="6733772" y="2708822"/>
                  <a:ext cx="1092415" cy="277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748634D4-07F2-407F-872A-714454993C52}" type="TxLink">
                    <a:rPr lang="en-US" sz="1400" b="1" i="0" u="none" strike="noStrike">
                      <a:solidFill>
                        <a:srgbClr val="0FA2A9"/>
                      </a:solidFill>
                      <a:effectLst/>
                      <a:latin typeface="+mn-lt"/>
                      <a:ea typeface="+mn-ea"/>
                      <a:cs typeface="+mn-cs"/>
                    </a:rPr>
                    <a:pPr marL="0" indent="0" algn="l"/>
                    <a:t>5,00</a:t>
                  </a:fld>
                  <a:endParaRPr lang="es-ES" sz="1400" b="1" i="0" u="none" strike="noStrike">
                    <a:solidFill>
                      <a:srgbClr val="0FA2A9"/>
                    </a:solidFill>
                    <a:effectLst/>
                    <a:latin typeface="+mn-lt"/>
                    <a:ea typeface="+mn-ea"/>
                    <a:cs typeface="+mn-cs"/>
                  </a:endParaRPr>
                </a:p>
              </xdr:txBody>
            </xdr:sp>
            <xdr:sp macro="" textlink="">
              <xdr:nvSpPr>
                <xdr:cNvPr id="209" name="CuadroTexto 77">
                  <a:extLst>
                    <a:ext uri="{FF2B5EF4-FFF2-40B4-BE49-F238E27FC236}">
                      <a16:creationId xmlns:a16="http://schemas.microsoft.com/office/drawing/2014/main" id="{B7D3BDB0-A385-38EB-F73B-A905B9C344A4}"/>
                    </a:ext>
                  </a:extLst>
                </xdr:cNvPr>
                <xdr:cNvSpPr txBox="1"/>
              </xdr:nvSpPr>
              <xdr:spPr>
                <a:xfrm>
                  <a:off x="5435301" y="2761986"/>
                  <a:ext cx="1594824" cy="183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400" b="1">
                      <a:solidFill>
                        <a:schemeClr val="accent1">
                          <a:lumMod val="75000"/>
                        </a:schemeClr>
                      </a:solidFill>
                      <a:latin typeface="+mn-lt"/>
                      <a:ea typeface="+mn-ea"/>
                      <a:cs typeface="+mn-cs"/>
                    </a:rPr>
                    <a:t>Total</a:t>
                  </a:r>
                  <a:r>
                    <a:rPr lang="es-ES" sz="1400" b="1" baseline="0">
                      <a:solidFill>
                        <a:schemeClr val="accent1">
                          <a:lumMod val="75000"/>
                        </a:schemeClr>
                      </a:solidFill>
                    </a:rPr>
                    <a:t> IFR time</a:t>
                  </a:r>
                  <a:endParaRPr lang="es-ES" sz="900" b="1">
                    <a:solidFill>
                      <a:schemeClr val="accent1">
                        <a:lumMod val="75000"/>
                      </a:schemeClr>
                    </a:solidFill>
                  </a:endParaRPr>
                </a:p>
              </xdr:txBody>
            </xdr:sp>
            <xdr:sp macro="" textlink="">
              <xdr:nvSpPr>
                <xdr:cNvPr id="210" name="CuadroTexto 85">
                  <a:extLst>
                    <a:ext uri="{FF2B5EF4-FFF2-40B4-BE49-F238E27FC236}">
                      <a16:creationId xmlns:a16="http://schemas.microsoft.com/office/drawing/2014/main" id="{501E1F81-FF91-4BAF-047A-F582FF2C943C}"/>
                    </a:ext>
                  </a:extLst>
                </xdr:cNvPr>
                <xdr:cNvSpPr txBox="1"/>
              </xdr:nvSpPr>
              <xdr:spPr>
                <a:xfrm>
                  <a:off x="5435302" y="2951295"/>
                  <a:ext cx="1271461" cy="90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s-ES" sz="700" b="1">
                      <a:solidFill>
                        <a:srgbClr val="0FA2A9"/>
                      </a:solidFill>
                      <a:latin typeface="+mn-lt"/>
                      <a:ea typeface="+mn-ea"/>
                      <a:cs typeface="+mn-cs"/>
                    </a:rPr>
                    <a:t>THIS LOGBOOK</a:t>
                  </a:r>
                </a:p>
              </xdr:txBody>
            </xdr:sp>
            <xdr:sp macro="" textlink="">
              <xdr:nvSpPr>
                <xdr:cNvPr id="211" name="CuadroTexto 87">
                  <a:extLst>
                    <a:ext uri="{FF2B5EF4-FFF2-40B4-BE49-F238E27FC236}">
                      <a16:creationId xmlns:a16="http://schemas.microsoft.com/office/drawing/2014/main" id="{FB732AF2-D356-4EAD-EC72-00BABEB4C20B}"/>
                    </a:ext>
                  </a:extLst>
                </xdr:cNvPr>
                <xdr:cNvSpPr txBox="1"/>
              </xdr:nvSpPr>
              <xdr:spPr>
                <a:xfrm>
                  <a:off x="5435302" y="2661685"/>
                  <a:ext cx="1271461" cy="925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700" b="1">
                      <a:solidFill>
                        <a:srgbClr val="0FA2A9"/>
                      </a:solidFill>
                    </a:rPr>
                    <a:t>ALL</a:t>
                  </a:r>
                  <a:r>
                    <a:rPr lang="es-ES" sz="700" b="1" baseline="0">
                      <a:solidFill>
                        <a:srgbClr val="0FA2A9"/>
                      </a:solidFill>
                    </a:rPr>
                    <a:t> LOGBOOKS</a:t>
                  </a:r>
                  <a:endParaRPr lang="es-ES" sz="700" b="1">
                    <a:solidFill>
                      <a:srgbClr val="0FA2A9"/>
                    </a:solidFill>
                  </a:endParaRPr>
                </a:p>
              </xdr:txBody>
            </xdr:sp>
            <xdr:sp macro="" textlink="LOGBOOK!T3">
              <xdr:nvSpPr>
                <xdr:cNvPr id="313" name="CuadroTexto 74">
                  <a:extLst>
                    <a:ext uri="{FF2B5EF4-FFF2-40B4-BE49-F238E27FC236}">
                      <a16:creationId xmlns:a16="http://schemas.microsoft.com/office/drawing/2014/main" id="{A41BE7C7-BC4F-D4E2-79AD-C8D5EF94FF64}"/>
                    </a:ext>
                  </a:extLst>
                </xdr:cNvPr>
                <xdr:cNvSpPr txBox="1"/>
              </xdr:nvSpPr>
              <xdr:spPr>
                <a:xfrm>
                  <a:off x="8559414" y="3716184"/>
                  <a:ext cx="380733" cy="1605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anchor="ctr"/>
                <a:lstStyle/>
                <a:p>
                  <a:pPr marL="0" indent="0" algn="l"/>
                  <a:fld id="{76C96419-98CA-449A-A55D-4EFE7E795874}" type="TxLink">
                    <a:rPr lang="en-US" sz="700" b="1" i="0" u="none" strike="noStrike">
                      <a:solidFill>
                        <a:srgbClr val="006878"/>
                      </a:solidFill>
                      <a:latin typeface="Arial"/>
                      <a:ea typeface="+mn-ea"/>
                      <a:cs typeface="Arial"/>
                    </a:rPr>
                    <a:pPr marL="0" indent="0" algn="l"/>
                    <a:t>DAY</a:t>
                  </a:fld>
                  <a:endParaRPr lang="es-ES" sz="700" b="1" i="0" u="none" strike="noStrike">
                    <a:solidFill>
                      <a:srgbClr val="006878"/>
                    </a:solidFill>
                    <a:latin typeface="Arial"/>
                    <a:ea typeface="+mn-ea"/>
                    <a:cs typeface="Arial"/>
                  </a:endParaRPr>
                </a:p>
              </xdr:txBody>
            </xdr:sp>
            <xdr:sp macro="" textlink="LOGBOOK!U3">
              <xdr:nvSpPr>
                <xdr:cNvPr id="314" name="CuadroTexto 82">
                  <a:extLst>
                    <a:ext uri="{FF2B5EF4-FFF2-40B4-BE49-F238E27FC236}">
                      <a16:creationId xmlns:a16="http://schemas.microsoft.com/office/drawing/2014/main" id="{19C575B9-D949-5360-679A-DC65432602FE}"/>
                    </a:ext>
                  </a:extLst>
                </xdr:cNvPr>
                <xdr:cNvSpPr txBox="1"/>
              </xdr:nvSpPr>
              <xdr:spPr>
                <a:xfrm>
                  <a:off x="8559414" y="3913035"/>
                  <a:ext cx="546596" cy="1153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anchor="ctr"/>
                <a:lstStyle/>
                <a:p>
                  <a:pPr marL="0" indent="0" algn="l"/>
                  <a:fld id="{B6C8B94C-B709-40AE-A1FF-08D804823DA3}" type="TxLink">
                    <a:rPr lang="en-US" sz="700" b="1" i="0" u="none" strike="noStrike">
                      <a:solidFill>
                        <a:srgbClr val="006878"/>
                      </a:solidFill>
                      <a:latin typeface="Arial"/>
                      <a:ea typeface="+mn-ea"/>
                      <a:cs typeface="Arial"/>
                    </a:rPr>
                    <a:pPr marL="0" indent="0" algn="l"/>
                    <a:t>NIGHT</a:t>
                  </a:fld>
                  <a:endParaRPr lang="es-ES" sz="700" b="1" i="0" u="none" strike="noStrike">
                    <a:solidFill>
                      <a:srgbClr val="006878"/>
                    </a:solidFill>
                    <a:latin typeface="Arial"/>
                    <a:ea typeface="+mn-ea"/>
                    <a:cs typeface="Arial"/>
                  </a:endParaRPr>
                </a:p>
              </xdr:txBody>
            </xdr:sp>
            <xdr:sp macro="" textlink="LOGBOOK!V3">
              <xdr:nvSpPr>
                <xdr:cNvPr id="315" name="CuadroTexto 86">
                  <a:extLst>
                    <a:ext uri="{FF2B5EF4-FFF2-40B4-BE49-F238E27FC236}">
                      <a16:creationId xmlns:a16="http://schemas.microsoft.com/office/drawing/2014/main" id="{AB88EF8B-F2DB-2F64-90E6-A5CEEF15C009}"/>
                    </a:ext>
                  </a:extLst>
                </xdr:cNvPr>
                <xdr:cNvSpPr txBox="1"/>
              </xdr:nvSpPr>
              <xdr:spPr>
                <a:xfrm>
                  <a:off x="8559414" y="4109885"/>
                  <a:ext cx="380733" cy="1153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anchor="ctr"/>
                <a:lstStyle/>
                <a:p>
                  <a:pPr marL="0" indent="0" algn="l"/>
                  <a:fld id="{1C987DBB-D806-4607-93DF-F6477F6DBFB0}" type="TxLink">
                    <a:rPr lang="en-US" sz="700" b="1" i="0" u="none" strike="noStrike">
                      <a:solidFill>
                        <a:srgbClr val="006878"/>
                      </a:solidFill>
                      <a:latin typeface="Arial"/>
                      <a:ea typeface="+mn-ea"/>
                      <a:cs typeface="Arial"/>
                    </a:rPr>
                    <a:pPr marL="0" indent="0" algn="l"/>
                    <a:t>IFR</a:t>
                  </a:fld>
                  <a:endParaRPr lang="es-ES" sz="700" b="1" i="0" u="none" strike="noStrike">
                    <a:solidFill>
                      <a:srgbClr val="006878"/>
                    </a:solidFill>
                    <a:latin typeface="Arial"/>
                    <a:ea typeface="+mn-ea"/>
                    <a:cs typeface="Arial"/>
                  </a:endParaRPr>
                </a:p>
              </xdr:txBody>
            </xdr:sp>
            <xdr:cxnSp macro="">
              <xdr:nvCxnSpPr>
                <xdr:cNvPr id="508" name="Conector recto 179">
                  <a:extLst>
                    <a:ext uri="{FF2B5EF4-FFF2-40B4-BE49-F238E27FC236}">
                      <a16:creationId xmlns:a16="http://schemas.microsoft.com/office/drawing/2014/main" id="{A6F68C7F-3E08-0FC8-543B-5B0D3B1D1863}"/>
                    </a:ext>
                  </a:extLst>
                </xdr:cNvPr>
                <xdr:cNvCxnSpPr/>
              </xdr:nvCxnSpPr>
              <xdr:spPr>
                <a:xfrm>
                  <a:off x="5465315" y="3217018"/>
                  <a:ext cx="5788482" cy="0"/>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160" name="CuadroTexto 35">
                <a:extLst>
                  <a:ext uri="{FF2B5EF4-FFF2-40B4-BE49-F238E27FC236}">
                    <a16:creationId xmlns:a16="http://schemas.microsoft.com/office/drawing/2014/main" id="{1EAD5109-3D6D-6247-AF26-10D4C3AA4C59}"/>
                  </a:ext>
                </a:extLst>
              </xdr:cNvPr>
              <xdr:cNvSpPr txBox="1"/>
            </xdr:nvSpPr>
            <xdr:spPr>
              <a:xfrm>
                <a:off x="3223033" y="3862753"/>
                <a:ext cx="2004726" cy="2029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100" b="1" baseline="0">
                    <a:solidFill>
                      <a:schemeClr val="accent1">
                        <a:lumMod val="50000"/>
                      </a:schemeClr>
                    </a:solidFill>
                    <a:latin typeface="+mn-lt"/>
                    <a:ea typeface="+mn-ea"/>
                    <a:cs typeface="+mn-cs"/>
                  </a:rPr>
                  <a:t>FLIGHT CONDITIONS</a:t>
                </a:r>
                <a:endParaRPr lang="es-ES" sz="900" b="1">
                  <a:solidFill>
                    <a:schemeClr val="accent1">
                      <a:lumMod val="50000"/>
                    </a:schemeClr>
                  </a:solidFill>
                </a:endParaRPr>
              </a:p>
            </xdr:txBody>
          </xdr:sp>
          <xdr:cxnSp macro="">
            <xdr:nvCxnSpPr>
              <xdr:cNvPr id="161" name="Conector recto 170">
                <a:extLst>
                  <a:ext uri="{FF2B5EF4-FFF2-40B4-BE49-F238E27FC236}">
                    <a16:creationId xmlns:a16="http://schemas.microsoft.com/office/drawing/2014/main" id="{3DD2B6C3-A919-56B8-5D8A-ACDF3DAB1F48}"/>
                  </a:ext>
                </a:extLst>
              </xdr:cNvPr>
              <xdr:cNvCxnSpPr/>
            </xdr:nvCxnSpPr>
            <xdr:spPr>
              <a:xfrm>
                <a:off x="3272038" y="4060948"/>
                <a:ext cx="1867616" cy="0"/>
              </a:xfrm>
              <a:prstGeom prst="line">
                <a:avLst/>
              </a:prstGeom>
            </xdr:spPr>
            <xdr:style>
              <a:lnRef idx="1">
                <a:schemeClr val="dk1"/>
              </a:lnRef>
              <a:fillRef idx="0">
                <a:schemeClr val="dk1"/>
              </a:fillRef>
              <a:effectRef idx="0">
                <a:schemeClr val="dk1"/>
              </a:effectRef>
              <a:fontRef idx="minor">
                <a:schemeClr val="tx1"/>
              </a:fontRef>
            </xdr:style>
          </xdr:cxnSp>
          <xdr:sp macro="" textlink="LOGBOOK!Q1541">
            <xdr:nvSpPr>
              <xdr:cNvPr id="163" name="CuadroTexto 172">
                <a:extLst>
                  <a:ext uri="{FF2B5EF4-FFF2-40B4-BE49-F238E27FC236}">
                    <a16:creationId xmlns:a16="http://schemas.microsoft.com/office/drawing/2014/main" id="{695D0BB5-932C-DAC0-5446-2738E1601F53}"/>
                  </a:ext>
                </a:extLst>
              </xdr:cNvPr>
              <xdr:cNvSpPr txBox="1"/>
            </xdr:nvSpPr>
            <xdr:spPr>
              <a:xfrm>
                <a:off x="3977582" y="4192179"/>
                <a:ext cx="1161140" cy="223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CA5A6215-D224-4D68-8245-4C3D81C69E6B}" type="TxLink">
                  <a:rPr lang="en-US" sz="1000" b="1" i="0" u="none" strike="noStrike">
                    <a:solidFill>
                      <a:srgbClr val="006878"/>
                    </a:solidFill>
                    <a:effectLst/>
                    <a:latin typeface="Arial"/>
                    <a:ea typeface="+mn-ea"/>
                    <a:cs typeface="Arial"/>
                  </a:rPr>
                  <a:pPr marL="0" indent="0" algn="r"/>
                  <a:t>3,75</a:t>
                </a:fld>
                <a:endParaRPr lang="es-ES" sz="1000" b="1" i="0" u="none" strike="noStrike">
                  <a:solidFill>
                    <a:srgbClr val="006878"/>
                  </a:solidFill>
                  <a:effectLst/>
                  <a:latin typeface="Arial"/>
                  <a:ea typeface="+mn-ea"/>
                  <a:cs typeface="Arial"/>
                </a:endParaRPr>
              </a:p>
            </xdr:txBody>
          </xdr:sp>
          <xdr:sp macro="" textlink="LOGBOOK!T1541">
            <xdr:nvSpPr>
              <xdr:cNvPr id="165" name="CuadroTexto 174">
                <a:extLst>
                  <a:ext uri="{FF2B5EF4-FFF2-40B4-BE49-F238E27FC236}">
                    <a16:creationId xmlns:a16="http://schemas.microsoft.com/office/drawing/2014/main" id="{F5E473BA-B8C2-A7A6-DF5A-32FAB0F6FEBA}"/>
                  </a:ext>
                </a:extLst>
              </xdr:cNvPr>
              <xdr:cNvSpPr txBox="1"/>
            </xdr:nvSpPr>
            <xdr:spPr>
              <a:xfrm>
                <a:off x="3977582" y="4396375"/>
                <a:ext cx="1161140" cy="223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E45CF25E-AAA7-4124-95E9-D7ECE410090A}" type="TxLink">
                  <a:rPr lang="en-US" sz="1000" b="1" i="0" u="none" strike="noStrike">
                    <a:solidFill>
                      <a:srgbClr val="006878"/>
                    </a:solidFill>
                    <a:effectLst/>
                    <a:latin typeface="Arial"/>
                    <a:ea typeface="+mn-ea"/>
                    <a:cs typeface="Arial"/>
                  </a:rPr>
                  <a:pPr marL="0" indent="0" algn="r"/>
                  <a:t>0,00</a:t>
                </a:fld>
                <a:endParaRPr lang="es-ES" sz="1000" b="1" i="0" u="none" strike="noStrike">
                  <a:solidFill>
                    <a:srgbClr val="006878"/>
                  </a:solidFill>
                  <a:effectLst/>
                  <a:latin typeface="Arial"/>
                  <a:ea typeface="+mn-ea"/>
                  <a:cs typeface="Arial"/>
                </a:endParaRPr>
              </a:p>
            </xdr:txBody>
          </xdr:sp>
          <xdr:sp macro="" textlink="LOGBOOK!V1541">
            <xdr:nvSpPr>
              <xdr:cNvPr id="167" name="CuadroTexto 176">
                <a:extLst>
                  <a:ext uri="{FF2B5EF4-FFF2-40B4-BE49-F238E27FC236}">
                    <a16:creationId xmlns:a16="http://schemas.microsoft.com/office/drawing/2014/main" id="{A4C5FCAA-A89C-20D0-C7D6-0F9AEAC76913}"/>
                  </a:ext>
                </a:extLst>
              </xdr:cNvPr>
              <xdr:cNvSpPr txBox="1"/>
            </xdr:nvSpPr>
            <xdr:spPr>
              <a:xfrm>
                <a:off x="3977582" y="4666837"/>
                <a:ext cx="1161140" cy="2285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80024A1D-E36C-4E3E-9987-769B246A938C}" type="TxLink">
                  <a:rPr lang="en-US" sz="1000" b="1" i="0" u="none" strike="noStrike">
                    <a:solidFill>
                      <a:srgbClr val="0FA2A9"/>
                    </a:solidFill>
                    <a:effectLst/>
                    <a:latin typeface="Arial"/>
                    <a:ea typeface="+mn-ea"/>
                    <a:cs typeface="Arial"/>
                  </a:rPr>
                  <a:pPr marL="0" indent="0" algn="r"/>
                  <a:t>10,00</a:t>
                </a:fld>
                <a:endParaRPr lang="es-ES" sz="1000" b="1" i="0" u="none" strike="noStrike">
                  <a:solidFill>
                    <a:srgbClr val="0FA2A9"/>
                  </a:solidFill>
                  <a:effectLst/>
                  <a:latin typeface="Arial"/>
                  <a:ea typeface="+mn-ea"/>
                  <a:cs typeface="Arial"/>
                </a:endParaRPr>
              </a:p>
            </xdr:txBody>
          </xdr:sp>
          <xdr:sp macro="" textlink="LOGBOOK!X1541">
            <xdr:nvSpPr>
              <xdr:cNvPr id="169" name="CuadroTexto 178">
                <a:extLst>
                  <a:ext uri="{FF2B5EF4-FFF2-40B4-BE49-F238E27FC236}">
                    <a16:creationId xmlns:a16="http://schemas.microsoft.com/office/drawing/2014/main" id="{709774DE-3C49-FB25-12AD-32220BAE8CB3}"/>
                  </a:ext>
                </a:extLst>
              </xdr:cNvPr>
              <xdr:cNvSpPr txBox="1"/>
            </xdr:nvSpPr>
            <xdr:spPr>
              <a:xfrm>
                <a:off x="3977582" y="4871034"/>
                <a:ext cx="1161140" cy="228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1D4FE6D9-7235-4A90-B8B3-43F29566D8A4}" type="TxLink">
                  <a:rPr lang="en-US" sz="1000" b="1" i="0" u="none" strike="noStrike">
                    <a:solidFill>
                      <a:srgbClr val="0FA2A9"/>
                    </a:solidFill>
                    <a:effectLst/>
                    <a:latin typeface="Arial"/>
                    <a:ea typeface="+mn-ea"/>
                    <a:cs typeface="Arial"/>
                  </a:rPr>
                  <a:pPr marL="0" indent="0" algn="r"/>
                  <a:t>20,00</a:t>
                </a:fld>
                <a:endParaRPr lang="es-ES" sz="1000" b="1" i="0" u="none" strike="noStrike">
                  <a:solidFill>
                    <a:srgbClr val="0FA2A9"/>
                  </a:solidFill>
                  <a:effectLst/>
                  <a:latin typeface="Arial"/>
                  <a:ea typeface="+mn-ea"/>
                  <a:cs typeface="Arial"/>
                </a:endParaRPr>
              </a:p>
            </xdr:txBody>
          </xdr:sp>
          <xdr:cxnSp macro="">
            <xdr:nvCxnSpPr>
              <xdr:cNvPr id="170" name="Conector recto 182">
                <a:extLst>
                  <a:ext uri="{FF2B5EF4-FFF2-40B4-BE49-F238E27FC236}">
                    <a16:creationId xmlns:a16="http://schemas.microsoft.com/office/drawing/2014/main" id="{EEAF4BC9-86C3-C5D7-7E30-CA4E391BF59C}"/>
                  </a:ext>
                </a:extLst>
              </xdr:cNvPr>
              <xdr:cNvCxnSpPr/>
            </xdr:nvCxnSpPr>
            <xdr:spPr>
              <a:xfrm>
                <a:off x="3275808" y="4658549"/>
                <a:ext cx="1863846" cy="0"/>
              </a:xfrm>
              <a:prstGeom prst="line">
                <a:avLst/>
              </a:prstGeom>
            </xdr:spPr>
            <xdr:style>
              <a:lnRef idx="1">
                <a:schemeClr val="dk1"/>
              </a:lnRef>
              <a:fillRef idx="0">
                <a:schemeClr val="dk1"/>
              </a:fillRef>
              <a:effectRef idx="0">
                <a:schemeClr val="dk1"/>
              </a:effectRef>
              <a:fontRef idx="minor">
                <a:schemeClr val="tx1"/>
              </a:fontRef>
            </xdr:style>
          </xdr:cxnSp>
        </xdr:grpSp>
        <xdr:graphicFrame macro="">
          <xdr:nvGraphicFramePr>
            <xdr:cNvPr id="316" name="Chart 315">
              <a:extLst>
                <a:ext uri="{FF2B5EF4-FFF2-40B4-BE49-F238E27FC236}">
                  <a16:creationId xmlns:a16="http://schemas.microsoft.com/office/drawing/2014/main" id="{C88C8E85-3C0F-4838-8BFD-D20E33D5C8B9}"/>
                </a:ext>
              </a:extLst>
            </xdr:cNvPr>
            <xdr:cNvGraphicFramePr>
              <a:graphicFrameLocks/>
            </xdr:cNvGraphicFramePr>
          </xdr:nvGraphicFramePr>
          <xdr:xfrm>
            <a:off x="5706717" y="4641905"/>
            <a:ext cx="2302566" cy="554720"/>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328" name="CuadroTexto 117">
              <a:extLst>
                <a:ext uri="{FF2B5EF4-FFF2-40B4-BE49-F238E27FC236}">
                  <a16:creationId xmlns:a16="http://schemas.microsoft.com/office/drawing/2014/main" id="{5DA243D0-52AF-46C6-A53C-26C5EC10D52B}"/>
                </a:ext>
              </a:extLst>
            </xdr:cNvPr>
            <xdr:cNvSpPr txBox="1"/>
          </xdr:nvSpPr>
          <xdr:spPr>
            <a:xfrm>
              <a:off x="2179694" y="4117775"/>
              <a:ext cx="562707" cy="88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500" b="1">
                  <a:solidFill>
                    <a:srgbClr val="002060"/>
                  </a:solidFill>
                </a:rPr>
                <a:t>This Logbook</a:t>
              </a:r>
            </a:p>
          </xdr:txBody>
        </xdr:sp>
        <xdr:sp macro="" textlink="">
          <xdr:nvSpPr>
            <xdr:cNvPr id="329" name="CuadroTexto 117">
              <a:extLst>
                <a:ext uri="{FF2B5EF4-FFF2-40B4-BE49-F238E27FC236}">
                  <a16:creationId xmlns:a16="http://schemas.microsoft.com/office/drawing/2014/main" id="{55B2E1BB-CBC3-E97E-5D75-1C7371C2C8CE}"/>
                </a:ext>
              </a:extLst>
            </xdr:cNvPr>
            <xdr:cNvSpPr txBox="1"/>
          </xdr:nvSpPr>
          <xdr:spPr>
            <a:xfrm>
              <a:off x="2663168" y="4120707"/>
              <a:ext cx="562198" cy="88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500" b="1">
                  <a:solidFill>
                    <a:srgbClr val="002060"/>
                  </a:solidFill>
                </a:rPr>
                <a:t>All Logbook</a:t>
              </a:r>
            </a:p>
          </xdr:txBody>
        </xdr:sp>
        <xdr:sp macro="" textlink="">
          <xdr:nvSpPr>
            <xdr:cNvPr id="307" name="Rectángulo: esquinas redondeadas 51">
              <a:extLst>
                <a:ext uri="{FF2B5EF4-FFF2-40B4-BE49-F238E27FC236}">
                  <a16:creationId xmlns:a16="http://schemas.microsoft.com/office/drawing/2014/main" id="{320EDB76-B49C-4529-91A4-74A8CD7D7A5E}"/>
                </a:ext>
              </a:extLst>
            </xdr:cNvPr>
            <xdr:cNvSpPr/>
          </xdr:nvSpPr>
          <xdr:spPr>
            <a:xfrm>
              <a:off x="7812336" y="4667994"/>
              <a:ext cx="3561164" cy="584562"/>
            </a:xfrm>
            <a:prstGeom prst="roundRect">
              <a:avLst>
                <a:gd name="adj" fmla="val 9918"/>
              </a:avLst>
            </a:prstGeom>
            <a:solidFill>
              <a:schemeClr val="bg1"/>
            </a:solidFill>
            <a:ln>
              <a:solidFill>
                <a:srgbClr val="0FA2A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s-ES" sz="1100">
                  <a:solidFill>
                    <a:schemeClr val="accent1">
                      <a:lumMod val="50000"/>
                    </a:schemeClr>
                  </a:solidFill>
                  <a:latin typeface="+mn-lt"/>
                  <a:ea typeface="+mn-ea"/>
                  <a:cs typeface="+mn-cs"/>
                </a:rPr>
                <a:t>Remarks: </a:t>
              </a:r>
            </a:p>
          </xdr:txBody>
        </xdr:sp>
      </xdr:grpSp>
      <xdr:sp macro="" textlink="[1]Bitácora!I1530">
        <xdr:nvSpPr>
          <xdr:cNvPr id="155" name="CuadroTexto 13">
            <a:extLst>
              <a:ext uri="{FF2B5EF4-FFF2-40B4-BE49-F238E27FC236}">
                <a16:creationId xmlns:a16="http://schemas.microsoft.com/office/drawing/2014/main" id="{D955C6E6-5A71-4F50-8FBB-EE3C94DD668D}"/>
              </a:ext>
            </a:extLst>
          </xdr:cNvPr>
          <xdr:cNvSpPr txBox="1"/>
        </xdr:nvSpPr>
        <xdr:spPr>
          <a:xfrm>
            <a:off x="4044567" y="4840134"/>
            <a:ext cx="1253780" cy="1736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r"/>
            <a:fld id="{35F78CF1-CAF7-4A6A-91C5-345E5AF2D578}" type="TxLink">
              <a:rPr lang="en-US" sz="1200" b="1" i="0" u="none" strike="noStrike">
                <a:solidFill>
                  <a:schemeClr val="accent5">
                    <a:lumMod val="50000"/>
                  </a:schemeClr>
                </a:solidFill>
                <a:effectLst/>
                <a:latin typeface="+mn-lt"/>
                <a:ea typeface="+mn-ea"/>
                <a:cs typeface="+mn-cs"/>
              </a:rPr>
              <a:pPr marL="0" indent="0" algn="r"/>
              <a:t>6,25</a:t>
            </a:fld>
            <a:endParaRPr lang="es-ES" sz="1200" b="1" i="0" u="none" strike="noStrike">
              <a:solidFill>
                <a:schemeClr val="accent5">
                  <a:lumMod val="50000"/>
                </a:schemeClr>
              </a:solidFill>
              <a:effectLst/>
              <a:latin typeface="+mn-lt"/>
              <a:ea typeface="+mn-ea"/>
              <a:cs typeface="+mn-cs"/>
            </a:endParaRPr>
          </a:p>
        </xdr:txBody>
      </xdr:sp>
      <xdr:cxnSp macro="">
        <xdr:nvCxnSpPr>
          <xdr:cNvPr id="157" name="Conector recto 169">
            <a:extLst>
              <a:ext uri="{FF2B5EF4-FFF2-40B4-BE49-F238E27FC236}">
                <a16:creationId xmlns:a16="http://schemas.microsoft.com/office/drawing/2014/main" id="{95D2DAA6-8F51-40DB-B09D-2B4FF69CDC90}"/>
              </a:ext>
            </a:extLst>
          </xdr:cNvPr>
          <xdr:cNvCxnSpPr/>
        </xdr:nvCxnSpPr>
        <xdr:spPr>
          <a:xfrm>
            <a:off x="283265" y="6840194"/>
            <a:ext cx="2663273" cy="0"/>
          </a:xfrm>
          <a:prstGeom prst="line">
            <a:avLst/>
          </a:prstGeom>
        </xdr:spPr>
        <xdr:style>
          <a:lnRef idx="1">
            <a:schemeClr val="dk1"/>
          </a:lnRef>
          <a:fillRef idx="0">
            <a:schemeClr val="dk1"/>
          </a:fillRef>
          <a:effectRef idx="0">
            <a:schemeClr val="dk1"/>
          </a:effectRef>
          <a:fontRef idx="minor">
            <a:schemeClr val="tx1"/>
          </a:fontRef>
        </xdr:style>
      </xdr:cxnSp>
      <xdr:pic>
        <xdr:nvPicPr>
          <xdr:cNvPr id="309" name="Picture 308">
            <a:extLst>
              <a:ext uri="{FF2B5EF4-FFF2-40B4-BE49-F238E27FC236}">
                <a16:creationId xmlns:a16="http://schemas.microsoft.com/office/drawing/2014/main" id="{2066A425-E5A1-B8FA-1AFC-CE6A2597C17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840201" y="6697871"/>
            <a:ext cx="519712" cy="656683"/>
          </a:xfrm>
          <a:prstGeom prst="rect">
            <a:avLst/>
          </a:prstGeom>
        </xdr:spPr>
      </xdr:pic>
      <xdr:cxnSp macro="">
        <xdr:nvCxnSpPr>
          <xdr:cNvPr id="509" name="Conector recto 190">
            <a:extLst>
              <a:ext uri="{FF2B5EF4-FFF2-40B4-BE49-F238E27FC236}">
                <a16:creationId xmlns:a16="http://schemas.microsoft.com/office/drawing/2014/main" id="{2E273CE9-739C-45C6-B013-1D6D19026F63}"/>
              </a:ext>
            </a:extLst>
          </xdr:cNvPr>
          <xdr:cNvCxnSpPr/>
        </xdr:nvCxnSpPr>
        <xdr:spPr>
          <a:xfrm>
            <a:off x="9561270" y="7497055"/>
            <a:ext cx="0" cy="95320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11" name="Conector recto 190">
            <a:extLst>
              <a:ext uri="{FF2B5EF4-FFF2-40B4-BE49-F238E27FC236}">
                <a16:creationId xmlns:a16="http://schemas.microsoft.com/office/drawing/2014/main" id="{EC09E80F-2A05-D3A4-166F-29F15D278612}"/>
              </a:ext>
            </a:extLst>
          </xdr:cNvPr>
          <xdr:cNvCxnSpPr/>
        </xdr:nvCxnSpPr>
        <xdr:spPr>
          <a:xfrm>
            <a:off x="7401508" y="7497055"/>
            <a:ext cx="0" cy="953206"/>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152400</xdr:colOff>
      <xdr:row>0</xdr:row>
      <xdr:rowOff>151039</xdr:rowOff>
    </xdr:from>
    <xdr:to>
      <xdr:col>12</xdr:col>
      <xdr:colOff>9525</xdr:colOff>
      <xdr:row>0</xdr:row>
      <xdr:rowOff>572861</xdr:rowOff>
    </xdr:to>
    <xdr:sp macro="" textlink="">
      <xdr:nvSpPr>
        <xdr:cNvPr id="344" name="Rectangle: Rounded Corners 343">
          <a:extLst>
            <a:ext uri="{FF2B5EF4-FFF2-40B4-BE49-F238E27FC236}">
              <a16:creationId xmlns:a16="http://schemas.microsoft.com/office/drawing/2014/main" id="{15AF2C21-7134-97EB-006C-307A8F6CCFBC}"/>
            </a:ext>
          </a:extLst>
        </xdr:cNvPr>
        <xdr:cNvSpPr/>
      </xdr:nvSpPr>
      <xdr:spPr>
        <a:xfrm>
          <a:off x="152400" y="151039"/>
          <a:ext cx="11401425" cy="421822"/>
        </a:xfrm>
        <a:prstGeom prst="roundRect">
          <a:avLst>
            <a:gd name="adj" fmla="val 10215"/>
          </a:avLst>
        </a:prstGeom>
        <a:solidFill>
          <a:schemeClr val="bg1"/>
        </a:solidFill>
        <a:ln w="15875">
          <a:solidFill>
            <a:srgbClr val="0FA2A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b="1" baseline="0">
              <a:solidFill>
                <a:srgbClr val="0FA2A9"/>
              </a:solidFill>
            </a:rPr>
            <a:t>DASHBOARD</a:t>
          </a:r>
          <a:endParaRPr lang="en-US" sz="1600" b="1">
            <a:solidFill>
              <a:srgbClr val="0FA2A9"/>
            </a:solidFill>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0.58923</cdr:x>
      <cdr:y>0.31456</cdr:y>
    </cdr:from>
    <cdr:to>
      <cdr:x>0.67702</cdr:x>
      <cdr:y>0.39361</cdr:y>
    </cdr:to>
    <cdr:sp macro="" textlink="">
      <cdr:nvSpPr>
        <cdr:cNvPr id="2" name="Rectángulo: esquinas redondeadas 1">
          <a:extLst xmlns:a="http://schemas.openxmlformats.org/drawingml/2006/main">
            <a:ext uri="{FF2B5EF4-FFF2-40B4-BE49-F238E27FC236}">
              <a16:creationId xmlns:a16="http://schemas.microsoft.com/office/drawing/2014/main" id="{597B1D59-C599-515F-7B67-D251A9D00830}"/>
            </a:ext>
          </a:extLst>
        </cdr:cNvPr>
        <cdr:cNvSpPr/>
      </cdr:nvSpPr>
      <cdr:spPr>
        <a:xfrm xmlns:a="http://schemas.openxmlformats.org/drawingml/2006/main">
          <a:off x="1404517" y="499956"/>
          <a:ext cx="209264" cy="125640"/>
        </a:xfrm>
        <a:prstGeom xmlns:a="http://schemas.openxmlformats.org/drawingml/2006/main" prst="roundRect">
          <a:avLst/>
        </a:prstGeom>
        <a:solidFill xmlns:a="http://schemas.openxmlformats.org/drawingml/2006/main">
          <a:srgbClr val="006878"/>
        </a:solidFill>
        <a:ln xmlns:a="http://schemas.openxmlformats.org/drawingml/2006/main" w="3175">
          <a:solidFill>
            <a:schemeClr val="accent1">
              <a:shade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ES"/>
        </a:p>
      </cdr:txBody>
    </cdr:sp>
  </cdr:relSizeAnchor>
  <cdr:relSizeAnchor xmlns:cdr="http://schemas.openxmlformats.org/drawingml/2006/chartDrawing">
    <cdr:from>
      <cdr:x>0.58923</cdr:x>
      <cdr:y>0.45616</cdr:y>
    </cdr:from>
    <cdr:to>
      <cdr:x>0.67702</cdr:x>
      <cdr:y>0.53521</cdr:y>
    </cdr:to>
    <cdr:sp macro="" textlink="">
      <cdr:nvSpPr>
        <cdr:cNvPr id="3" name="Rectángulo: esquinas redondeadas 2">
          <a:extLst xmlns:a="http://schemas.openxmlformats.org/drawingml/2006/main">
            <a:ext uri="{FF2B5EF4-FFF2-40B4-BE49-F238E27FC236}">
              <a16:creationId xmlns:a16="http://schemas.microsoft.com/office/drawing/2014/main" id="{DADF9F45-8ECB-9627-5198-A0749E6E1DBD}"/>
            </a:ext>
          </a:extLst>
        </cdr:cNvPr>
        <cdr:cNvSpPr/>
      </cdr:nvSpPr>
      <cdr:spPr>
        <a:xfrm xmlns:a="http://schemas.openxmlformats.org/drawingml/2006/main">
          <a:off x="1404517" y="725005"/>
          <a:ext cx="209264" cy="125640"/>
        </a:xfrm>
        <a:prstGeom xmlns:a="http://schemas.openxmlformats.org/drawingml/2006/main" prst="roundRect">
          <a:avLst/>
        </a:prstGeom>
        <a:solidFill xmlns:a="http://schemas.openxmlformats.org/drawingml/2006/main">
          <a:schemeClr val="accent6">
            <a:lumMod val="40000"/>
            <a:lumOff val="60000"/>
          </a:schemeClr>
        </a:solidFill>
        <a:ln xmlns:a="http://schemas.openxmlformats.org/drawingml/2006/main" w="3175">
          <a:solidFill>
            <a:schemeClr val="accent1">
              <a:shade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ES"/>
        </a:p>
      </cdr:txBody>
    </cdr:sp>
  </cdr:relSizeAnchor>
  <cdr:relSizeAnchor xmlns:cdr="http://schemas.openxmlformats.org/drawingml/2006/chartDrawing">
    <cdr:from>
      <cdr:x>0.58923</cdr:x>
      <cdr:y>0.60084</cdr:y>
    </cdr:from>
    <cdr:to>
      <cdr:x>0.67702</cdr:x>
      <cdr:y>0.67989</cdr:y>
    </cdr:to>
    <cdr:sp macro="" textlink="">
      <cdr:nvSpPr>
        <cdr:cNvPr id="4" name="Rectángulo: esquinas redondeadas 3">
          <a:extLst xmlns:a="http://schemas.openxmlformats.org/drawingml/2006/main">
            <a:ext uri="{FF2B5EF4-FFF2-40B4-BE49-F238E27FC236}">
              <a16:creationId xmlns:a16="http://schemas.microsoft.com/office/drawing/2014/main" id="{7F38BBBC-7FC5-4B5E-AF08-2C6DE8B8986F}"/>
            </a:ext>
          </a:extLst>
        </cdr:cNvPr>
        <cdr:cNvSpPr/>
      </cdr:nvSpPr>
      <cdr:spPr>
        <a:xfrm xmlns:a="http://schemas.openxmlformats.org/drawingml/2006/main">
          <a:off x="1404517" y="954954"/>
          <a:ext cx="209264" cy="125640"/>
        </a:xfrm>
        <a:prstGeom xmlns:a="http://schemas.openxmlformats.org/drawingml/2006/main" prst="roundRect">
          <a:avLst/>
        </a:prstGeom>
        <a:solidFill xmlns:a="http://schemas.openxmlformats.org/drawingml/2006/main">
          <a:schemeClr val="accent5">
            <a:lumMod val="50000"/>
          </a:schemeClr>
        </a:solidFill>
        <a:ln xmlns:a="http://schemas.openxmlformats.org/drawingml/2006/main" w="3175"/>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ES"/>
        </a:p>
      </cdr:txBody>
    </cdr:sp>
  </cdr:relSizeAnchor>
</c:userShapes>
</file>

<file path=xl/drawings/drawing5.xml><?xml version="1.0" encoding="utf-8"?>
<c:userShapes xmlns:c="http://schemas.openxmlformats.org/drawingml/2006/chart">
  <cdr:relSizeAnchor xmlns:cdr="http://schemas.openxmlformats.org/drawingml/2006/chartDrawing">
    <cdr:from>
      <cdr:x>0.59549</cdr:x>
      <cdr:y>0.20232</cdr:y>
    </cdr:from>
    <cdr:to>
      <cdr:x>0.67666</cdr:x>
      <cdr:y>0.29367</cdr:y>
    </cdr:to>
    <cdr:sp macro="" textlink="">
      <cdr:nvSpPr>
        <cdr:cNvPr id="2" name="Rectángulo: esquinas redondeadas 1">
          <a:extLst xmlns:a="http://schemas.openxmlformats.org/drawingml/2006/main">
            <a:ext uri="{FF2B5EF4-FFF2-40B4-BE49-F238E27FC236}">
              <a16:creationId xmlns:a16="http://schemas.microsoft.com/office/drawing/2014/main" id="{B15A5EF3-8B5F-1541-8F47-A06A8039134E}"/>
            </a:ext>
          </a:extLst>
        </cdr:cNvPr>
        <cdr:cNvSpPr/>
      </cdr:nvSpPr>
      <cdr:spPr>
        <a:xfrm xmlns:a="http://schemas.openxmlformats.org/drawingml/2006/main">
          <a:off x="1625325" y="296067"/>
          <a:ext cx="221543" cy="133671"/>
        </a:xfrm>
        <a:prstGeom xmlns:a="http://schemas.openxmlformats.org/drawingml/2006/main" prst="roundRect">
          <a:avLst/>
        </a:prstGeom>
        <a:solidFill xmlns:a="http://schemas.openxmlformats.org/drawingml/2006/main">
          <a:srgbClr val="006878"/>
        </a:solidFill>
        <a:ln xmlns:a="http://schemas.openxmlformats.org/drawingml/2006/main">
          <a:solidFill>
            <a:schemeClr val="accent1">
              <a:shade val="50000"/>
              <a:alpha val="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ES"/>
        </a:p>
      </cdr:txBody>
    </cdr:sp>
  </cdr:relSizeAnchor>
  <cdr:relSizeAnchor xmlns:cdr="http://schemas.openxmlformats.org/drawingml/2006/chartDrawing">
    <cdr:from>
      <cdr:x>0.5962</cdr:x>
      <cdr:y>0.36124</cdr:y>
    </cdr:from>
    <cdr:to>
      <cdr:x>0.67737</cdr:x>
      <cdr:y>0.45259</cdr:y>
    </cdr:to>
    <cdr:sp macro="" textlink="">
      <cdr:nvSpPr>
        <cdr:cNvPr id="3" name="Rectángulo: esquinas redondeadas 2">
          <a:extLst xmlns:a="http://schemas.openxmlformats.org/drawingml/2006/main">
            <a:ext uri="{FF2B5EF4-FFF2-40B4-BE49-F238E27FC236}">
              <a16:creationId xmlns:a16="http://schemas.microsoft.com/office/drawing/2014/main" id="{BEDB8F5E-5D20-03D4-BD89-97A2A9F23D40}"/>
            </a:ext>
          </a:extLst>
        </cdr:cNvPr>
        <cdr:cNvSpPr/>
      </cdr:nvSpPr>
      <cdr:spPr>
        <a:xfrm xmlns:a="http://schemas.openxmlformats.org/drawingml/2006/main">
          <a:off x="1627279" y="528624"/>
          <a:ext cx="221543" cy="133671"/>
        </a:xfrm>
        <a:prstGeom xmlns:a="http://schemas.openxmlformats.org/drawingml/2006/main" prst="roundRect">
          <a:avLst/>
        </a:prstGeom>
        <a:solidFill xmlns:a="http://schemas.openxmlformats.org/drawingml/2006/main">
          <a:srgbClr val="45A58E"/>
        </a:solidFill>
        <a:ln xmlns:a="http://schemas.openxmlformats.org/drawingml/2006/main">
          <a:solidFill>
            <a:schemeClr val="accent1">
              <a:shade val="50000"/>
              <a:alpha val="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ES"/>
        </a:p>
      </cdr:txBody>
    </cdr:sp>
  </cdr:relSizeAnchor>
  <cdr:relSizeAnchor xmlns:cdr="http://schemas.openxmlformats.org/drawingml/2006/chartDrawing">
    <cdr:from>
      <cdr:x>0.59477</cdr:x>
      <cdr:y>0.52016</cdr:y>
    </cdr:from>
    <cdr:to>
      <cdr:x>0.67594</cdr:x>
      <cdr:y>0.61151</cdr:y>
    </cdr:to>
    <cdr:sp macro="" textlink="">
      <cdr:nvSpPr>
        <cdr:cNvPr id="4" name="Rectángulo: esquinas redondeadas 3">
          <a:extLst xmlns:a="http://schemas.openxmlformats.org/drawingml/2006/main">
            <a:ext uri="{FF2B5EF4-FFF2-40B4-BE49-F238E27FC236}">
              <a16:creationId xmlns:a16="http://schemas.microsoft.com/office/drawing/2014/main" id="{FA9E84D1-AD89-9038-6DAA-99FE25D2B3D9}"/>
            </a:ext>
          </a:extLst>
        </cdr:cNvPr>
        <cdr:cNvSpPr/>
      </cdr:nvSpPr>
      <cdr:spPr>
        <a:xfrm xmlns:a="http://schemas.openxmlformats.org/drawingml/2006/main">
          <a:off x="1623371" y="761181"/>
          <a:ext cx="221543" cy="133672"/>
        </a:xfrm>
        <a:prstGeom xmlns:a="http://schemas.openxmlformats.org/drawingml/2006/main" prst="roundRect">
          <a:avLst/>
        </a:prstGeom>
        <a:solidFill xmlns:a="http://schemas.openxmlformats.org/drawingml/2006/main">
          <a:srgbClr val="368270"/>
        </a:solidFill>
        <a:ln xmlns:a="http://schemas.openxmlformats.org/drawingml/2006/main">
          <a:solidFill>
            <a:schemeClr val="accent1">
              <a:shade val="50000"/>
              <a:alpha val="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ES"/>
        </a:p>
      </cdr:txBody>
    </cdr:sp>
  </cdr:relSizeAnchor>
  <cdr:relSizeAnchor xmlns:cdr="http://schemas.openxmlformats.org/drawingml/2006/chartDrawing">
    <cdr:from>
      <cdr:x>0.59405</cdr:x>
      <cdr:y>0.67909</cdr:y>
    </cdr:from>
    <cdr:to>
      <cdr:x>0.67522</cdr:x>
      <cdr:y>0.77043</cdr:y>
    </cdr:to>
    <cdr:sp macro="" textlink="">
      <cdr:nvSpPr>
        <cdr:cNvPr id="5" name="Rectángulo: esquinas redondeadas 4">
          <a:extLst xmlns:a="http://schemas.openxmlformats.org/drawingml/2006/main">
            <a:ext uri="{FF2B5EF4-FFF2-40B4-BE49-F238E27FC236}">
              <a16:creationId xmlns:a16="http://schemas.microsoft.com/office/drawing/2014/main" id="{B50E4AF2-85C1-6529-41C3-6EB6DA06177D}"/>
            </a:ext>
          </a:extLst>
        </cdr:cNvPr>
        <cdr:cNvSpPr/>
      </cdr:nvSpPr>
      <cdr:spPr>
        <a:xfrm xmlns:a="http://schemas.openxmlformats.org/drawingml/2006/main">
          <a:off x="1621417" y="993739"/>
          <a:ext cx="221543" cy="133671"/>
        </a:xfrm>
        <a:prstGeom xmlns:a="http://schemas.openxmlformats.org/drawingml/2006/main" prst="roundRect">
          <a:avLst/>
        </a:prstGeom>
        <a:solidFill xmlns:a="http://schemas.openxmlformats.org/drawingml/2006/main">
          <a:schemeClr val="accent6">
            <a:lumMod val="40000"/>
            <a:lumOff val="60000"/>
          </a:schemeClr>
        </a:solidFill>
        <a:ln xmlns:a="http://schemas.openxmlformats.org/drawingml/2006/main">
          <a:solidFill>
            <a:schemeClr val="accent1">
              <a:shade val="50000"/>
              <a:alpha val="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ES"/>
        </a:p>
      </cdr:txBody>
    </cdr:sp>
  </cdr:relSizeAnchor>
  <cdr:relSizeAnchor xmlns:cdr="http://schemas.openxmlformats.org/drawingml/2006/chartDrawing">
    <cdr:from>
      <cdr:x>0.77273</cdr:x>
      <cdr:y>0.18269</cdr:y>
    </cdr:from>
    <cdr:to>
      <cdr:x>0.98701</cdr:x>
      <cdr:y>0.30288</cdr:y>
    </cdr:to>
    <cdr:sp macro="" textlink="LOGBOOK!$AH$1534">
      <cdr:nvSpPr>
        <cdr:cNvPr id="6" name="Rectángulo: esquinas redondeadas 5">
          <a:extLst xmlns:a="http://schemas.openxmlformats.org/drawingml/2006/main">
            <a:ext uri="{FF2B5EF4-FFF2-40B4-BE49-F238E27FC236}">
              <a16:creationId xmlns:a16="http://schemas.microsoft.com/office/drawing/2014/main" id="{383C0DA1-05F0-81F3-8D33-B1C88CB4D272}"/>
            </a:ext>
          </a:extLst>
        </cdr:cNvPr>
        <cdr:cNvSpPr/>
      </cdr:nvSpPr>
      <cdr:spPr>
        <a:xfrm xmlns:a="http://schemas.openxmlformats.org/drawingml/2006/main">
          <a:off x="2667002" y="425824"/>
          <a:ext cx="739589" cy="280147"/>
        </a:xfrm>
        <a:prstGeom xmlns:a="http://schemas.openxmlformats.org/drawingml/2006/main" prst="round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marL="0" indent="0" algn="l"/>
          <a:fld id="{1A310118-BD92-487D-AA5C-EFD03589124E}" type="TxLink">
            <a:rPr lang="en-US" sz="1000" b="1" i="0" u="none" strike="noStrike">
              <a:solidFill>
                <a:srgbClr val="006878"/>
              </a:solidFill>
              <a:latin typeface="Arial"/>
              <a:ea typeface="+mn-ea"/>
              <a:cs typeface="Arial"/>
            </a:rPr>
            <a:pPr marL="0" indent="0" algn="l"/>
            <a:t>1</a:t>
          </a:fld>
          <a:endParaRPr lang="es-ES" sz="1050" b="1" i="0" u="none" strike="noStrike">
            <a:solidFill>
              <a:srgbClr val="006878"/>
            </a:solidFill>
            <a:latin typeface="Arial"/>
            <a:ea typeface="+mn-ea"/>
            <a:cs typeface="Arial"/>
          </a:endParaRPr>
        </a:p>
      </cdr:txBody>
    </cdr:sp>
  </cdr:relSizeAnchor>
  <cdr:relSizeAnchor xmlns:cdr="http://schemas.openxmlformats.org/drawingml/2006/chartDrawing">
    <cdr:from>
      <cdr:x>0.77273</cdr:x>
      <cdr:y>0.33654</cdr:y>
    </cdr:from>
    <cdr:to>
      <cdr:x>0.98701</cdr:x>
      <cdr:y>0.45673</cdr:y>
    </cdr:to>
    <cdr:sp macro="" textlink="LOGBOOK!$AH$1535">
      <cdr:nvSpPr>
        <cdr:cNvPr id="7" name="Rectángulo: esquinas redondeadas 6">
          <a:extLst xmlns:a="http://schemas.openxmlformats.org/drawingml/2006/main">
            <a:ext uri="{FF2B5EF4-FFF2-40B4-BE49-F238E27FC236}">
              <a16:creationId xmlns:a16="http://schemas.microsoft.com/office/drawing/2014/main" id="{70EBF10D-BDA1-014E-2044-A9FAC1D3A7FA}"/>
            </a:ext>
          </a:extLst>
        </cdr:cNvPr>
        <cdr:cNvSpPr/>
      </cdr:nvSpPr>
      <cdr:spPr>
        <a:xfrm xmlns:a="http://schemas.openxmlformats.org/drawingml/2006/main">
          <a:off x="2667002" y="784413"/>
          <a:ext cx="739589" cy="280147"/>
        </a:xfrm>
        <a:prstGeom xmlns:a="http://schemas.openxmlformats.org/drawingml/2006/main" prst="round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marL="0" indent="0" algn="l"/>
          <a:fld id="{A9DB17EA-7509-4A89-9CAA-72F3CA6065DF}" type="TxLink">
            <a:rPr lang="en-US" sz="1000" b="1" i="0" u="none" strike="noStrike">
              <a:solidFill>
                <a:srgbClr val="006878"/>
              </a:solidFill>
              <a:latin typeface="Arial"/>
              <a:ea typeface="+mn-ea"/>
              <a:cs typeface="Arial"/>
            </a:rPr>
            <a:pPr marL="0" indent="0" algn="l"/>
            <a:t>1</a:t>
          </a:fld>
          <a:endParaRPr lang="es-ES" sz="1000" b="1" i="0" u="none" strike="noStrike">
            <a:solidFill>
              <a:srgbClr val="006878"/>
            </a:solidFill>
            <a:latin typeface="Arial"/>
            <a:ea typeface="+mn-ea"/>
            <a:cs typeface="Arial"/>
          </a:endParaRPr>
        </a:p>
      </cdr:txBody>
    </cdr:sp>
  </cdr:relSizeAnchor>
  <cdr:relSizeAnchor xmlns:cdr="http://schemas.openxmlformats.org/drawingml/2006/chartDrawing">
    <cdr:from>
      <cdr:x>0.77273</cdr:x>
      <cdr:y>0.49519</cdr:y>
    </cdr:from>
    <cdr:to>
      <cdr:x>0.98701</cdr:x>
      <cdr:y>0.61538</cdr:y>
    </cdr:to>
    <cdr:sp macro="" textlink="LOGBOOK!$AH$1536">
      <cdr:nvSpPr>
        <cdr:cNvPr id="8" name="Rectángulo: esquinas redondeadas 7">
          <a:extLst xmlns:a="http://schemas.openxmlformats.org/drawingml/2006/main">
            <a:ext uri="{FF2B5EF4-FFF2-40B4-BE49-F238E27FC236}">
              <a16:creationId xmlns:a16="http://schemas.microsoft.com/office/drawing/2014/main" id="{44B90423-F123-DC6A-8068-F3B6AD667CFA}"/>
            </a:ext>
          </a:extLst>
        </cdr:cNvPr>
        <cdr:cNvSpPr/>
      </cdr:nvSpPr>
      <cdr:spPr>
        <a:xfrm xmlns:a="http://schemas.openxmlformats.org/drawingml/2006/main">
          <a:off x="2667002" y="1154207"/>
          <a:ext cx="739589" cy="280147"/>
        </a:xfrm>
        <a:prstGeom xmlns:a="http://schemas.openxmlformats.org/drawingml/2006/main" prst="round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marL="0" indent="0" algn="l"/>
          <a:fld id="{B1D9D110-FF88-432B-834B-C3D7C2E5C860}" type="TxLink">
            <a:rPr lang="en-US" sz="1000" b="1" i="0" u="none" strike="noStrike">
              <a:solidFill>
                <a:srgbClr val="006878"/>
              </a:solidFill>
              <a:latin typeface="Arial"/>
              <a:ea typeface="+mn-ea"/>
              <a:cs typeface="Arial"/>
            </a:rPr>
            <a:pPr marL="0" indent="0" algn="l"/>
            <a:t>0</a:t>
          </a:fld>
          <a:endParaRPr lang="es-ES" sz="1000" b="1" i="0" u="none" strike="noStrike">
            <a:solidFill>
              <a:srgbClr val="006878"/>
            </a:solidFill>
            <a:latin typeface="Arial"/>
            <a:ea typeface="+mn-ea"/>
            <a:cs typeface="Arial"/>
          </a:endParaRPr>
        </a:p>
      </cdr:txBody>
    </cdr:sp>
  </cdr:relSizeAnchor>
  <cdr:relSizeAnchor xmlns:cdr="http://schemas.openxmlformats.org/drawingml/2006/chartDrawing">
    <cdr:from>
      <cdr:x>0.77273</cdr:x>
      <cdr:y>0.65385</cdr:y>
    </cdr:from>
    <cdr:to>
      <cdr:x>0.98701</cdr:x>
      <cdr:y>0.77404</cdr:y>
    </cdr:to>
    <cdr:sp macro="" textlink="LOGBOOK!$AH$1537">
      <cdr:nvSpPr>
        <cdr:cNvPr id="9" name="Rectángulo: esquinas redondeadas 8">
          <a:extLst xmlns:a="http://schemas.openxmlformats.org/drawingml/2006/main">
            <a:ext uri="{FF2B5EF4-FFF2-40B4-BE49-F238E27FC236}">
              <a16:creationId xmlns:a16="http://schemas.microsoft.com/office/drawing/2014/main" id="{09DB7F74-FB00-69AD-1558-B791B2E300A3}"/>
            </a:ext>
          </a:extLst>
        </cdr:cNvPr>
        <cdr:cNvSpPr/>
      </cdr:nvSpPr>
      <cdr:spPr>
        <a:xfrm xmlns:a="http://schemas.openxmlformats.org/drawingml/2006/main">
          <a:off x="2667002" y="1524001"/>
          <a:ext cx="739589" cy="280147"/>
        </a:xfrm>
        <a:prstGeom xmlns:a="http://schemas.openxmlformats.org/drawingml/2006/main" prst="round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marL="0" indent="0" algn="l"/>
          <a:fld id="{483DDC03-09CD-4851-9088-4E5784B267DA}" type="TxLink">
            <a:rPr lang="en-US" sz="1000" b="1" i="0" u="none" strike="noStrike">
              <a:solidFill>
                <a:srgbClr val="006878"/>
              </a:solidFill>
              <a:latin typeface="Arial"/>
              <a:ea typeface="+mn-ea"/>
              <a:cs typeface="Arial"/>
            </a:rPr>
            <a:pPr marL="0" indent="0" algn="l"/>
            <a:t>6</a:t>
          </a:fld>
          <a:endParaRPr lang="es-ES" sz="1000" b="1" i="0" u="none" strike="noStrike">
            <a:solidFill>
              <a:srgbClr val="006878"/>
            </a:solidFill>
            <a:latin typeface="Arial"/>
            <a:ea typeface="+mn-ea"/>
            <a:cs typeface="Arial"/>
          </a:endParaRP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4</xdr:col>
      <xdr:colOff>161925</xdr:colOff>
      <xdr:row>2</xdr:row>
      <xdr:rowOff>9525</xdr:rowOff>
    </xdr:from>
    <xdr:to>
      <xdr:col>4</xdr:col>
      <xdr:colOff>1076325</xdr:colOff>
      <xdr:row>8</xdr:row>
      <xdr:rowOff>9525</xdr:rowOff>
    </xdr:to>
    <xdr:pic>
      <xdr:nvPicPr>
        <xdr:cNvPr id="2" name="Imagen 1">
          <a:extLst>
            <a:ext uri="{FF2B5EF4-FFF2-40B4-BE49-F238E27FC236}">
              <a16:creationId xmlns:a16="http://schemas.microsoft.com/office/drawing/2014/main" id="{31760927-3F96-5281-DEF2-6D979DB97E57}"/>
            </a:ext>
          </a:extLst>
        </xdr:cNvPr>
        <xdr:cNvPicPr>
          <a:picLocks noChangeAspect="1"/>
        </xdr:cNvPicPr>
      </xdr:nvPicPr>
      <xdr:blipFill>
        <a:blip xmlns:r="http://schemas.openxmlformats.org/officeDocument/2006/relationships" r:embed="rId1"/>
        <a:stretch>
          <a:fillRect/>
        </a:stretch>
      </xdr:blipFill>
      <xdr:spPr>
        <a:xfrm>
          <a:off x="6972300" y="590550"/>
          <a:ext cx="914400" cy="1143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Pilot%20Logbook\Bit&#225;coras\Bitacora%20Final\Excel\Sin%20Contrase&#241;a\Bit&#225;cora%20Vuelo%20The%20Pilots%20Book%20Espa&#241;ol%20(Con%20Dashboard).xlsx" TargetMode="External"/><Relationship Id="rId1" Type="http://schemas.openxmlformats.org/officeDocument/2006/relationships/externalLinkPath" Target="/Pilot%20Logbook/Bit&#225;coras/Bitacora%20Final/Excel/Sin%20Contrase&#241;a/Bit&#225;cora%20Vuelo%20The%20Pilots%20Book%20Espa&#241;ol%20(Con%20Dashboar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rtada"/>
      <sheetName val="Datos Personales"/>
      <sheetName val="Instrucciones"/>
      <sheetName val="Dashboard (2)"/>
      <sheetName val="Dashboard"/>
      <sheetName val="Bitácora"/>
      <sheetName val="Resumen Anual"/>
      <sheetName val="Resumen Aeronave"/>
      <sheetName val="CERT,AUT,LIM,SAN"/>
    </sheetNames>
    <sheetDataSet>
      <sheetData sheetId="0"/>
      <sheetData sheetId="1"/>
      <sheetData sheetId="2"/>
      <sheetData sheetId="3"/>
      <sheetData sheetId="4"/>
      <sheetData sheetId="5">
        <row r="3">
          <cell r="S3" t="str">
            <v>DÍA</v>
          </cell>
        </row>
      </sheetData>
      <sheetData sheetId="6"/>
      <sheetData sheetId="7"/>
      <sheetData sheetId="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E01FF7D-AAD3-44AF-BF7C-60D78E086780}" name="Febrero" displayName="Febrero" ref="A22:E109" totalsRowShown="0" headerRowDxfId="146" dataDxfId="144" headerRowBorderDxfId="145" tableBorderDxfId="143">
  <autoFilter ref="A22:E109" xr:uid="{3E01FF7D-AAD3-44AF-BF7C-60D78E086780}"/>
  <tableColumns count="5">
    <tableColumn id="1" xr3:uid="{7EC7B250-C92E-45C2-80C6-6238F3359269}" name="TYPE OF LOAD" dataDxfId="142"/>
    <tableColumn id="2" xr3:uid="{CB07E74A-698C-475E-AC20-D28C5D01AB20}" name="TICKETS" dataDxfId="141"/>
    <tableColumn id="3" xr3:uid="{E439F9D5-AF98-4EC9-9098-4902BD4D7D25}" name="DATE" dataDxfId="140"/>
    <tableColumn id="4" xr3:uid="{420B2792-FAED-40D6-91E0-1E9B4980C035}" name="DETAIL" dataDxfId="139"/>
    <tableColumn id="5" xr3:uid="{983F2E7E-3014-4416-A3CC-D0CCDCDA9084}" name="AMOUNT" dataDxfId="138"/>
  </tableColumns>
  <tableStyleInfo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pilots-book.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TuMail@pilots-book.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B21EA-7A34-4B55-A5E4-76B351A7B203}">
  <sheetPr codeName="Hoja1">
    <tabColor rgb="FF006878"/>
  </sheetPr>
  <dimension ref="A1:L225"/>
  <sheetViews>
    <sheetView zoomScaleNormal="100" zoomScaleSheetLayoutView="100" workbookViewId="0">
      <selection activeCell="E25" sqref="E25:G26"/>
    </sheetView>
  </sheetViews>
  <sheetFormatPr defaultColWidth="12.625" defaultRowHeight="14.25" x14ac:dyDescent="0.2"/>
  <cols>
    <col min="1" max="1" width="3.375" style="3" customWidth="1"/>
    <col min="2" max="2" width="18.75" style="3" customWidth="1"/>
    <col min="3" max="6" width="12.625" style="3"/>
    <col min="7" max="7" width="19.375" style="3" customWidth="1"/>
    <col min="8" max="8" width="1.375" style="3" customWidth="1"/>
    <col min="9" max="9" width="13.875" style="3" customWidth="1"/>
    <col min="10" max="10" width="12.625" style="3"/>
    <col min="11" max="11" width="21.5" style="3" customWidth="1"/>
    <col min="12" max="12" width="3.875" style="3" customWidth="1"/>
    <col min="13" max="16384" width="12.625" style="3"/>
  </cols>
  <sheetData>
    <row r="1" spans="1:12" ht="18" customHeight="1" x14ac:dyDescent="0.2">
      <c r="A1" s="396" t="s">
        <v>0</v>
      </c>
      <c r="B1" s="396"/>
      <c r="C1" s="396"/>
      <c r="D1" s="396"/>
      <c r="E1" s="396"/>
      <c r="F1" s="396"/>
      <c r="G1" s="396"/>
      <c r="H1" s="396"/>
      <c r="I1" s="396"/>
      <c r="J1" s="394" t="s">
        <v>1</v>
      </c>
      <c r="K1" s="394"/>
      <c r="L1" s="229"/>
    </row>
    <row r="2" spans="1:12" ht="18" customHeight="1" x14ac:dyDescent="0.2">
      <c r="A2" s="396"/>
      <c r="B2" s="396"/>
      <c r="C2" s="396"/>
      <c r="D2" s="396"/>
      <c r="E2" s="396"/>
      <c r="F2" s="396"/>
      <c r="G2" s="396"/>
      <c r="H2" s="396"/>
      <c r="I2" s="396"/>
      <c r="J2" s="229"/>
      <c r="K2" s="229"/>
      <c r="L2" s="229"/>
    </row>
    <row r="3" spans="1:12" ht="12" customHeight="1" x14ac:dyDescent="0.2">
      <c r="A3" s="396"/>
      <c r="B3" s="396"/>
      <c r="C3" s="396"/>
      <c r="D3" s="396"/>
      <c r="E3" s="396"/>
      <c r="F3" s="396"/>
      <c r="G3" s="396"/>
      <c r="H3" s="396"/>
      <c r="I3" s="396"/>
      <c r="J3" s="229"/>
      <c r="K3" s="229"/>
      <c r="L3" s="229"/>
    </row>
    <row r="4" spans="1:12" ht="12" customHeight="1" x14ac:dyDescent="0.2">
      <c r="A4" s="396"/>
      <c r="B4" s="396"/>
      <c r="C4" s="396"/>
      <c r="D4" s="396"/>
      <c r="E4" s="396"/>
      <c r="F4" s="396"/>
      <c r="G4" s="396"/>
      <c r="H4" s="396"/>
      <c r="I4" s="396"/>
      <c r="J4" s="229"/>
      <c r="K4" s="229"/>
      <c r="L4" s="229"/>
    </row>
    <row r="5" spans="1:12" ht="12" customHeight="1" x14ac:dyDescent="0.2">
      <c r="A5" s="396"/>
      <c r="B5" s="396"/>
      <c r="C5" s="396"/>
      <c r="D5" s="396"/>
      <c r="E5" s="396"/>
      <c r="F5" s="396"/>
      <c r="G5" s="396"/>
      <c r="H5" s="396"/>
      <c r="I5" s="396"/>
      <c r="J5" s="229"/>
      <c r="K5" s="229"/>
      <c r="L5" s="229"/>
    </row>
    <row r="6" spans="1:12" ht="12" customHeight="1" x14ac:dyDescent="0.2">
      <c r="A6" s="396"/>
      <c r="B6" s="396"/>
      <c r="C6" s="396"/>
      <c r="D6" s="396"/>
      <c r="E6" s="396"/>
      <c r="F6" s="396"/>
      <c r="G6" s="396"/>
      <c r="H6" s="396"/>
      <c r="I6" s="396"/>
      <c r="J6" s="229"/>
      <c r="K6" s="229"/>
      <c r="L6" s="229"/>
    </row>
    <row r="7" spans="1:12" ht="12" customHeight="1" x14ac:dyDescent="0.2">
      <c r="A7" s="396"/>
      <c r="B7" s="396"/>
      <c r="C7" s="396"/>
      <c r="D7" s="396"/>
      <c r="E7" s="396"/>
      <c r="F7" s="396"/>
      <c r="G7" s="396"/>
      <c r="H7" s="396"/>
      <c r="I7" s="396"/>
      <c r="J7" s="229"/>
      <c r="K7" s="229"/>
      <c r="L7" s="229"/>
    </row>
    <row r="8" spans="1:12" ht="12" customHeight="1" x14ac:dyDescent="0.2">
      <c r="A8" s="396"/>
      <c r="B8" s="396"/>
      <c r="C8" s="396"/>
      <c r="D8" s="396"/>
      <c r="E8" s="396"/>
      <c r="F8" s="396"/>
      <c r="G8" s="396"/>
      <c r="H8" s="396"/>
      <c r="I8" s="396"/>
      <c r="J8" s="229"/>
      <c r="K8" s="229"/>
      <c r="L8" s="229"/>
    </row>
    <row r="9" spans="1:12" ht="12" customHeight="1" x14ac:dyDescent="0.2">
      <c r="A9" s="396"/>
      <c r="B9" s="396"/>
      <c r="C9" s="396"/>
      <c r="D9" s="396"/>
      <c r="E9" s="396"/>
      <c r="F9" s="396"/>
      <c r="G9" s="396"/>
      <c r="H9" s="396"/>
      <c r="I9" s="396"/>
      <c r="J9" s="229"/>
      <c r="K9" s="229"/>
      <c r="L9" s="229"/>
    </row>
    <row r="10" spans="1:12" ht="12" customHeight="1" x14ac:dyDescent="0.2">
      <c r="A10" s="396"/>
      <c r="B10" s="396"/>
      <c r="C10" s="396"/>
      <c r="D10" s="396"/>
      <c r="E10" s="396"/>
      <c r="F10" s="396"/>
      <c r="G10" s="396"/>
      <c r="H10" s="396"/>
      <c r="I10" s="396"/>
      <c r="J10" s="229"/>
      <c r="K10" s="229"/>
      <c r="L10" s="229"/>
    </row>
    <row r="11" spans="1:12" ht="12" customHeight="1" x14ac:dyDescent="0.2">
      <c r="A11" s="396"/>
      <c r="B11" s="396"/>
      <c r="C11" s="396"/>
      <c r="D11" s="396"/>
      <c r="E11" s="396"/>
      <c r="F11" s="396"/>
      <c r="G11" s="396"/>
      <c r="H11" s="396"/>
      <c r="I11" s="396"/>
      <c r="J11" s="229"/>
      <c r="K11" s="229"/>
      <c r="L11" s="229"/>
    </row>
    <row r="12" spans="1:12" ht="12" customHeight="1" x14ac:dyDescent="0.2">
      <c r="A12" s="396"/>
      <c r="B12" s="396"/>
      <c r="C12" s="396"/>
      <c r="D12" s="396"/>
      <c r="E12" s="396"/>
      <c r="F12" s="396"/>
      <c r="G12" s="396"/>
      <c r="H12" s="396"/>
      <c r="I12" s="396"/>
      <c r="J12" s="229"/>
      <c r="K12" s="229"/>
      <c r="L12" s="229"/>
    </row>
    <row r="13" spans="1:12" ht="12" customHeight="1" x14ac:dyDescent="0.2">
      <c r="A13" s="396"/>
      <c r="B13" s="396"/>
      <c r="C13" s="396"/>
      <c r="D13" s="396"/>
      <c r="E13" s="396"/>
      <c r="F13" s="396"/>
      <c r="G13" s="396"/>
      <c r="H13" s="396"/>
      <c r="I13" s="396"/>
      <c r="J13" s="229"/>
      <c r="K13" s="229"/>
      <c r="L13" s="229"/>
    </row>
    <row r="14" spans="1:12" ht="12" customHeight="1" x14ac:dyDescent="0.2">
      <c r="A14" s="396"/>
      <c r="B14" s="396"/>
      <c r="C14" s="396"/>
      <c r="D14" s="396"/>
      <c r="E14" s="396"/>
      <c r="F14" s="396"/>
      <c r="G14" s="396"/>
      <c r="H14" s="396"/>
      <c r="I14" s="396"/>
      <c r="J14" s="229"/>
      <c r="K14" s="229"/>
      <c r="L14" s="229"/>
    </row>
    <row r="15" spans="1:12" ht="12" customHeight="1" x14ac:dyDescent="0.2">
      <c r="A15" s="396"/>
      <c r="B15" s="396"/>
      <c r="C15" s="396"/>
      <c r="D15" s="396"/>
      <c r="E15" s="396"/>
      <c r="F15" s="396"/>
      <c r="G15" s="396"/>
      <c r="H15" s="396"/>
      <c r="I15" s="396"/>
      <c r="J15" s="229"/>
      <c r="K15" s="229"/>
      <c r="L15" s="229"/>
    </row>
    <row r="16" spans="1:12" ht="12" customHeight="1" x14ac:dyDescent="0.2">
      <c r="A16" s="396"/>
      <c r="B16" s="396"/>
      <c r="C16" s="396"/>
      <c r="D16" s="396"/>
      <c r="E16" s="396"/>
      <c r="F16" s="396"/>
      <c r="G16" s="396"/>
      <c r="H16" s="396"/>
      <c r="I16" s="396"/>
      <c r="J16" s="229"/>
      <c r="K16" s="229"/>
      <c r="L16" s="229"/>
    </row>
    <row r="17" spans="1:12" ht="12" customHeight="1" x14ac:dyDescent="0.2">
      <c r="A17" s="396"/>
      <c r="B17" s="396"/>
      <c r="C17" s="396"/>
      <c r="D17" s="396"/>
      <c r="E17" s="396"/>
      <c r="F17" s="396"/>
      <c r="G17" s="396"/>
      <c r="H17" s="396"/>
      <c r="I17" s="396"/>
      <c r="J17" s="229"/>
      <c r="K17" s="229"/>
      <c r="L17" s="229"/>
    </row>
    <row r="18" spans="1:12" ht="12" customHeight="1" x14ac:dyDescent="0.2">
      <c r="A18" s="396"/>
      <c r="B18" s="396"/>
      <c r="C18" s="396"/>
      <c r="D18" s="396"/>
      <c r="E18" s="396"/>
      <c r="F18" s="396"/>
      <c r="G18" s="396"/>
      <c r="H18" s="396"/>
      <c r="I18" s="396"/>
      <c r="J18" s="229"/>
      <c r="K18" s="229"/>
      <c r="L18" s="229"/>
    </row>
    <row r="19" spans="1:12" ht="12" customHeight="1" x14ac:dyDescent="0.2">
      <c r="A19" s="396"/>
      <c r="B19" s="396"/>
      <c r="C19" s="396"/>
      <c r="D19" s="396"/>
      <c r="E19" s="396"/>
      <c r="F19" s="396"/>
      <c r="G19" s="396"/>
      <c r="H19" s="396"/>
      <c r="I19" s="396"/>
      <c r="J19" s="229"/>
      <c r="K19" s="229"/>
      <c r="L19" s="229"/>
    </row>
    <row r="20" spans="1:12" ht="12" customHeight="1" x14ac:dyDescent="0.2">
      <c r="A20" s="396"/>
      <c r="B20" s="396"/>
      <c r="C20" s="396"/>
      <c r="D20" s="396"/>
      <c r="E20" s="396"/>
      <c r="F20" s="396"/>
      <c r="G20" s="396"/>
      <c r="H20" s="396"/>
      <c r="I20" s="396"/>
      <c r="J20" s="229"/>
      <c r="K20" s="229"/>
      <c r="L20" s="229"/>
    </row>
    <row r="21" spans="1:12" ht="12" customHeight="1" x14ac:dyDescent="0.2">
      <c r="A21" s="396"/>
      <c r="B21" s="396"/>
      <c r="C21" s="396"/>
      <c r="D21" s="396"/>
      <c r="E21" s="396"/>
      <c r="F21" s="396"/>
      <c r="G21" s="396"/>
      <c r="H21" s="396"/>
      <c r="I21" s="396"/>
      <c r="J21" s="229"/>
      <c r="K21" s="229"/>
      <c r="L21" s="229"/>
    </row>
    <row r="22" spans="1:12" ht="12" customHeight="1" x14ac:dyDescent="0.2">
      <c r="A22" s="396"/>
      <c r="B22" s="396"/>
      <c r="C22" s="396"/>
      <c r="D22" s="396"/>
      <c r="E22" s="396"/>
      <c r="F22" s="396"/>
      <c r="G22" s="396"/>
      <c r="H22" s="396"/>
      <c r="I22" s="396"/>
      <c r="J22" s="229"/>
      <c r="K22" s="229"/>
      <c r="L22" s="229"/>
    </row>
    <row r="23" spans="1:12" ht="12" customHeight="1" x14ac:dyDescent="0.2">
      <c r="A23" s="35"/>
      <c r="B23" s="35"/>
      <c r="C23" s="35"/>
      <c r="D23" s="35"/>
      <c r="E23" s="35"/>
      <c r="F23" s="35"/>
      <c r="G23" s="35"/>
      <c r="H23" s="35"/>
      <c r="I23" s="400" t="s">
        <v>110</v>
      </c>
      <c r="J23" s="400"/>
      <c r="K23" s="229"/>
      <c r="L23" s="229"/>
    </row>
    <row r="24" spans="1:12" ht="12" customHeight="1" x14ac:dyDescent="0.2">
      <c r="A24" s="35"/>
      <c r="B24" s="35"/>
      <c r="C24" s="229"/>
      <c r="D24" s="229"/>
      <c r="E24" s="229"/>
      <c r="F24" s="229"/>
      <c r="G24" s="229"/>
      <c r="H24" s="229"/>
      <c r="I24" s="400"/>
      <c r="J24" s="400"/>
      <c r="K24" s="229"/>
      <c r="L24" s="229"/>
    </row>
    <row r="25" spans="1:12" ht="12" customHeight="1" x14ac:dyDescent="0.2">
      <c r="A25" s="35"/>
      <c r="B25" s="35"/>
      <c r="C25" s="395" t="s">
        <v>111</v>
      </c>
      <c r="D25" s="395"/>
      <c r="E25" s="397" t="s">
        <v>124</v>
      </c>
      <c r="F25" s="397"/>
      <c r="G25" s="397"/>
      <c r="H25" s="399" t="s">
        <v>2</v>
      </c>
      <c r="I25" s="397" t="s">
        <v>131</v>
      </c>
      <c r="J25" s="397"/>
      <c r="K25" s="229"/>
      <c r="L25" s="229"/>
    </row>
    <row r="26" spans="1:12" ht="12" customHeight="1" x14ac:dyDescent="0.2">
      <c r="A26" s="35"/>
      <c r="B26" s="35"/>
      <c r="C26" s="395"/>
      <c r="D26" s="395"/>
      <c r="E26" s="398"/>
      <c r="F26" s="398"/>
      <c r="G26" s="398"/>
      <c r="H26" s="399"/>
      <c r="I26" s="398"/>
      <c r="J26" s="398"/>
      <c r="K26" s="229"/>
      <c r="L26" s="229"/>
    </row>
    <row r="27" spans="1:12" ht="8.25" customHeight="1" x14ac:dyDescent="0.2">
      <c r="A27" s="229"/>
      <c r="B27" s="229"/>
      <c r="C27" s="229"/>
      <c r="D27" s="229"/>
      <c r="E27" s="229"/>
      <c r="F27" s="229"/>
      <c r="G27" s="229"/>
      <c r="H27" s="229"/>
      <c r="I27" s="229"/>
      <c r="J27" s="229"/>
      <c r="K27" s="229"/>
      <c r="L27" s="229"/>
    </row>
    <row r="28" spans="1:12" ht="12" customHeight="1" x14ac:dyDescent="0.2">
      <c r="A28" s="229"/>
      <c r="B28" s="229"/>
      <c r="C28" s="395" t="s">
        <v>112</v>
      </c>
      <c r="D28" s="395"/>
      <c r="E28" s="391"/>
      <c r="F28" s="391"/>
      <c r="G28" s="391"/>
      <c r="H28" s="391"/>
      <c r="I28" s="391"/>
      <c r="J28" s="229"/>
      <c r="K28" s="229"/>
      <c r="L28" s="229"/>
    </row>
    <row r="29" spans="1:12" ht="12" customHeight="1" x14ac:dyDescent="0.2">
      <c r="A29" s="229"/>
      <c r="B29" s="229"/>
      <c r="C29" s="395"/>
      <c r="D29" s="395"/>
      <c r="E29" s="392"/>
      <c r="F29" s="392"/>
      <c r="G29" s="392"/>
      <c r="H29" s="392"/>
      <c r="I29" s="392"/>
      <c r="J29" s="229"/>
      <c r="K29" s="229"/>
      <c r="L29" s="229"/>
    </row>
    <row r="30" spans="1:12" ht="8.25" customHeight="1" x14ac:dyDescent="0.2">
      <c r="A30" s="229"/>
      <c r="B30" s="229"/>
      <c r="C30" s="229"/>
      <c r="D30" s="229"/>
      <c r="E30" s="231"/>
      <c r="F30" s="231"/>
      <c r="G30" s="231"/>
      <c r="H30" s="231"/>
      <c r="I30" s="231"/>
      <c r="J30" s="229"/>
      <c r="K30" s="229"/>
      <c r="L30" s="229"/>
    </row>
    <row r="31" spans="1:12" ht="12" customHeight="1" x14ac:dyDescent="0.2">
      <c r="A31" s="229"/>
      <c r="B31" s="229"/>
      <c r="C31" s="229"/>
      <c r="D31" s="229"/>
      <c r="E31" s="391"/>
      <c r="F31" s="391"/>
      <c r="G31" s="391"/>
      <c r="H31" s="391"/>
      <c r="I31" s="391"/>
      <c r="J31" s="229"/>
      <c r="K31" s="229"/>
      <c r="L31" s="229"/>
    </row>
    <row r="32" spans="1:12" ht="12" customHeight="1" x14ac:dyDescent="0.2">
      <c r="A32" s="229"/>
      <c r="B32" s="229"/>
      <c r="C32" s="229"/>
      <c r="D32" s="229"/>
      <c r="E32" s="392"/>
      <c r="F32" s="392"/>
      <c r="G32" s="392"/>
      <c r="H32" s="392"/>
      <c r="I32" s="392"/>
      <c r="J32" s="229"/>
      <c r="K32" s="229"/>
      <c r="L32" s="229"/>
    </row>
    <row r="33" spans="1:12" ht="12" customHeight="1" x14ac:dyDescent="0.2">
      <c r="A33" s="229"/>
      <c r="B33" s="229"/>
      <c r="C33" s="229"/>
      <c r="D33" s="229"/>
      <c r="E33" s="230"/>
      <c r="F33" s="230"/>
      <c r="G33" s="230"/>
      <c r="H33" s="230"/>
      <c r="I33" s="230"/>
      <c r="J33" s="229"/>
      <c r="K33" s="229"/>
      <c r="L33" s="229"/>
    </row>
    <row r="34" spans="1:12" ht="12" customHeight="1" x14ac:dyDescent="0.2">
      <c r="A34" s="229"/>
      <c r="B34" s="229"/>
      <c r="C34" s="229"/>
      <c r="D34" s="229"/>
      <c r="E34" s="230"/>
      <c r="F34" s="230"/>
      <c r="G34" s="230"/>
      <c r="H34" s="230"/>
      <c r="I34" s="230"/>
      <c r="J34" s="229"/>
      <c r="K34" s="229"/>
      <c r="L34" s="229"/>
    </row>
    <row r="35" spans="1:12" ht="12" customHeight="1" x14ac:dyDescent="0.2">
      <c r="A35" s="229"/>
      <c r="B35" s="229"/>
      <c r="C35" s="393" t="s">
        <v>113</v>
      </c>
      <c r="D35" s="393"/>
      <c r="E35" s="393"/>
      <c r="F35" s="393"/>
      <c r="G35" s="393"/>
      <c r="H35" s="393"/>
      <c r="I35" s="393"/>
      <c r="J35" s="393"/>
      <c r="K35" s="229"/>
      <c r="L35" s="229"/>
    </row>
    <row r="36" spans="1:12" ht="12" customHeight="1" x14ac:dyDescent="0.2">
      <c r="A36" s="229"/>
      <c r="B36" s="229"/>
      <c r="C36" s="393"/>
      <c r="D36" s="393"/>
      <c r="E36" s="393"/>
      <c r="F36" s="393"/>
      <c r="G36" s="393"/>
      <c r="H36" s="393"/>
      <c r="I36" s="393"/>
      <c r="J36" s="393"/>
      <c r="K36" s="229"/>
      <c r="L36" s="229"/>
    </row>
    <row r="37" spans="1:12" ht="12" customHeight="1" x14ac:dyDescent="0.2"/>
    <row r="38" spans="1:12" ht="12" customHeight="1" x14ac:dyDescent="0.2"/>
    <row r="39" spans="1:12" ht="12" customHeight="1" x14ac:dyDescent="0.2"/>
    <row r="40" spans="1:12" ht="12" customHeight="1" x14ac:dyDescent="0.2"/>
    <row r="41" spans="1:12" ht="12" customHeight="1" x14ac:dyDescent="0.2"/>
    <row r="42" spans="1:12" ht="12" customHeight="1" x14ac:dyDescent="0.2"/>
    <row r="43" spans="1:12" ht="12" customHeight="1" x14ac:dyDescent="0.2"/>
    <row r="44" spans="1:12" ht="12" customHeight="1" x14ac:dyDescent="0.2"/>
    <row r="45" spans="1:12" ht="12" customHeight="1" x14ac:dyDescent="0.2"/>
    <row r="46" spans="1:12" ht="12" customHeight="1" x14ac:dyDescent="0.2"/>
    <row r="47" spans="1:12" ht="12" customHeight="1" x14ac:dyDescent="0.2"/>
    <row r="48" spans="1:12"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8" customHeight="1" x14ac:dyDescent="0.2"/>
    <row r="57" ht="18"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8" customHeight="1" x14ac:dyDescent="0.2"/>
    <row r="91" ht="18" customHeight="1" x14ac:dyDescent="0.2"/>
    <row r="92" ht="12" customHeight="1" x14ac:dyDescent="0.2"/>
    <row r="93" ht="12" customHeight="1" x14ac:dyDescent="0.2"/>
    <row r="94" ht="12" customHeight="1" x14ac:dyDescent="0.2"/>
    <row r="95" ht="12" customHeight="1" x14ac:dyDescent="0.2"/>
    <row r="96"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8" customHeight="1" x14ac:dyDescent="0.2"/>
    <row r="125" ht="18"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8" customHeight="1" x14ac:dyDescent="0.2"/>
    <row r="159" ht="18" customHeight="1" x14ac:dyDescent="0.2"/>
    <row r="160" ht="12" customHeight="1" x14ac:dyDescent="0.2"/>
    <row r="161" ht="12" customHeight="1" x14ac:dyDescent="0.2"/>
    <row r="162" ht="12" customHeight="1" x14ac:dyDescent="0.2"/>
    <row r="163" ht="12" customHeight="1" x14ac:dyDescent="0.2"/>
    <row r="164" ht="12" customHeight="1" x14ac:dyDescent="0.2"/>
    <row r="165" ht="12" customHeight="1" x14ac:dyDescent="0.2"/>
    <row r="166" ht="12" customHeight="1" x14ac:dyDescent="0.2"/>
    <row r="167" ht="12" customHeight="1" x14ac:dyDescent="0.2"/>
    <row r="168" ht="12" customHeight="1" x14ac:dyDescent="0.2"/>
    <row r="169" ht="12" customHeight="1" x14ac:dyDescent="0.2"/>
    <row r="170" ht="12" customHeight="1" x14ac:dyDescent="0.2"/>
    <row r="171" ht="12" customHeight="1" x14ac:dyDescent="0.2"/>
    <row r="172" ht="12" customHeight="1" x14ac:dyDescent="0.2"/>
    <row r="173" ht="12" customHeight="1" x14ac:dyDescent="0.2"/>
    <row r="174" ht="12" customHeight="1" x14ac:dyDescent="0.2"/>
    <row r="175" ht="12" customHeight="1" x14ac:dyDescent="0.2"/>
    <row r="176" ht="12" customHeight="1" x14ac:dyDescent="0.2"/>
    <row r="177" ht="12" customHeight="1" x14ac:dyDescent="0.2"/>
    <row r="178" ht="12" customHeight="1" x14ac:dyDescent="0.2"/>
    <row r="179" ht="12" customHeight="1" x14ac:dyDescent="0.2"/>
    <row r="180" ht="12" customHeight="1" x14ac:dyDescent="0.2"/>
    <row r="181" ht="12" customHeight="1" x14ac:dyDescent="0.2"/>
    <row r="182" ht="12" customHeight="1" x14ac:dyDescent="0.2"/>
    <row r="183" ht="12" customHeight="1" x14ac:dyDescent="0.2"/>
    <row r="184" ht="12" customHeight="1" x14ac:dyDescent="0.2"/>
    <row r="185" ht="12" customHeight="1" x14ac:dyDescent="0.2"/>
    <row r="186" ht="12" customHeight="1" x14ac:dyDescent="0.2"/>
    <row r="187" ht="12" customHeight="1" x14ac:dyDescent="0.2"/>
    <row r="188" ht="12" customHeight="1" x14ac:dyDescent="0.2"/>
    <row r="189" ht="12" customHeight="1" x14ac:dyDescent="0.2"/>
    <row r="190" ht="12" customHeight="1" x14ac:dyDescent="0.2"/>
    <row r="191" ht="12" customHeight="1" x14ac:dyDescent="0.2"/>
    <row r="192" ht="18" customHeight="1" x14ac:dyDescent="0.2"/>
    <row r="193" ht="18" customHeight="1" x14ac:dyDescent="0.2"/>
    <row r="194" ht="12" customHeight="1" x14ac:dyDescent="0.2"/>
    <row r="195" ht="12" customHeight="1" x14ac:dyDescent="0.2"/>
    <row r="196" ht="12" customHeight="1" x14ac:dyDescent="0.2"/>
    <row r="197" ht="12" customHeight="1" x14ac:dyDescent="0.2"/>
    <row r="198" ht="12" customHeight="1" x14ac:dyDescent="0.2"/>
    <row r="199" ht="12" customHeight="1" x14ac:dyDescent="0.2"/>
    <row r="200" ht="12" customHeight="1" x14ac:dyDescent="0.2"/>
    <row r="201" ht="12" customHeight="1" x14ac:dyDescent="0.2"/>
    <row r="202" ht="12" customHeight="1" x14ac:dyDescent="0.2"/>
    <row r="203" ht="12" customHeight="1" x14ac:dyDescent="0.2"/>
    <row r="204" ht="12" customHeight="1" x14ac:dyDescent="0.2"/>
    <row r="205" ht="12" customHeight="1" x14ac:dyDescent="0.2"/>
    <row r="206" ht="12" customHeight="1" x14ac:dyDescent="0.2"/>
    <row r="207" ht="12" customHeight="1" x14ac:dyDescent="0.2"/>
    <row r="208" ht="12" customHeight="1" x14ac:dyDescent="0.2"/>
    <row r="209" ht="12" customHeight="1" x14ac:dyDescent="0.2"/>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sheetData>
  <sheetProtection algorithmName="SHA-512" hashValue="jaMBN75enIFyBdweuclVpMBR3BroiWV3nNAf/+pn9CquDeyJwSkKLulS2XCT7jC4n3rAD8WegPfGKmD4mqfvVw==" saltValue="npIFBttWE9+fbhBoeS5vOg==" spinCount="100000" sheet="1" objects="1" scenarios="1" formatCells="0"/>
  <mergeCells count="11">
    <mergeCell ref="E31:I32"/>
    <mergeCell ref="C35:J36"/>
    <mergeCell ref="J1:K1"/>
    <mergeCell ref="C28:D29"/>
    <mergeCell ref="E28:I29"/>
    <mergeCell ref="A1:I22"/>
    <mergeCell ref="C25:D26"/>
    <mergeCell ref="E25:G26"/>
    <mergeCell ref="H25:H26"/>
    <mergeCell ref="I25:J26"/>
    <mergeCell ref="I23:J24"/>
  </mergeCells>
  <hyperlinks>
    <hyperlink ref="A1" r:id="rId1" xr:uid="{7862FE7E-31AA-4AFA-9B25-872AD8A16247}"/>
  </hyperlinks>
  <printOptions horizontalCentered="1" verticalCentered="1"/>
  <pageMargins left="0.43307086614173229" right="0.43307086614173229" top="1.5748031496062993" bottom="1.5748031496062993" header="0.31496062992125984" footer="0.31496062992125984"/>
  <pageSetup paperSize="9" scale="80" orientation="landscape" r:id="rId2"/>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E1DC9-3188-4B02-91BE-6381834E6AEE}">
  <sheetPr>
    <tabColor rgb="FF006878"/>
  </sheetPr>
  <dimension ref="A1:F109"/>
  <sheetViews>
    <sheetView view="pageBreakPreview" zoomScaleNormal="100" zoomScaleSheetLayoutView="100" workbookViewId="0">
      <pane ySplit="22" topLeftCell="A23" activePane="bottomLeft" state="frozen"/>
      <selection pane="bottomLeft" activeCell="D4" sqref="D4"/>
    </sheetView>
  </sheetViews>
  <sheetFormatPr defaultColWidth="8" defaultRowHeight="14.25" x14ac:dyDescent="0.2"/>
  <cols>
    <col min="1" max="1" width="20.25" style="173" customWidth="1"/>
    <col min="2" max="2" width="23.25" style="173" customWidth="1"/>
    <col min="3" max="3" width="11.125" style="198" customWidth="1"/>
    <col min="4" max="4" width="32.375" style="173" customWidth="1"/>
    <col min="5" max="5" width="15.125" style="199" customWidth="1"/>
    <col min="6" max="16384" width="8" style="173"/>
  </cols>
  <sheetData>
    <row r="1" spans="1:6" s="179" customFormat="1" ht="15.75" customHeight="1" x14ac:dyDescent="0.25">
      <c r="A1" s="1086" t="s">
        <v>107</v>
      </c>
      <c r="B1" s="1087"/>
      <c r="C1" s="171"/>
      <c r="D1" s="1090" t="s">
        <v>74</v>
      </c>
      <c r="E1" s="1091"/>
      <c r="F1" s="174"/>
    </row>
    <row r="2" spans="1:6" s="179" customFormat="1" ht="15.75" customHeight="1" x14ac:dyDescent="0.25">
      <c r="A2" s="1088"/>
      <c r="B2" s="1089"/>
      <c r="C2" s="172"/>
      <c r="D2" s="1092"/>
      <c r="E2" s="1093"/>
      <c r="F2" s="174"/>
    </row>
    <row r="3" spans="1:6" s="179" customFormat="1" ht="15.75" customHeight="1" x14ac:dyDescent="0.25">
      <c r="A3" s="180"/>
      <c r="B3" s="180"/>
      <c r="C3" s="181"/>
      <c r="D3" s="180"/>
      <c r="E3" s="1096"/>
    </row>
    <row r="4" spans="1:6" s="179" customFormat="1" ht="15.75" customHeight="1" x14ac:dyDescent="0.25">
      <c r="A4" s="1094" t="str">
        <f>_xlfn.CONCAT('PERSONAL DETAILS'!C3,":  ",'PERSONAL DETAILS'!D3)</f>
        <v>NAME:  Name &amp; Lastname</v>
      </c>
      <c r="B4" s="1094"/>
      <c r="C4" s="183" t="s">
        <v>86</v>
      </c>
      <c r="D4" s="182" t="s">
        <v>10</v>
      </c>
      <c r="E4" s="1097"/>
    </row>
    <row r="5" spans="1:6" s="179" customFormat="1" ht="15.75" customHeight="1" x14ac:dyDescent="0.25">
      <c r="A5" s="1094" t="str">
        <f>_xlfn.CONCAT('PERSONAL DETAILS'!C7,":  ",'PERSONAL DETAILS'!D7)</f>
        <v>ADDRESS:  Av. Pilots Book 1230 / Depto 101 / Ciudad / País</v>
      </c>
      <c r="B5" s="1094"/>
      <c r="C5" s="183" t="s">
        <v>87</v>
      </c>
      <c r="D5" s="184" t="s">
        <v>75</v>
      </c>
      <c r="E5" s="1097"/>
    </row>
    <row r="6" spans="1:6" ht="14.25" customHeight="1" x14ac:dyDescent="0.2">
      <c r="A6" s="1094" t="str">
        <f>_xlfn.CONCAT('PERSONAL DETAILS'!C9,":  ",'PERSONAL DETAILS'!D9)</f>
        <v>E-MAIL:  TuMail@pilots-book.com</v>
      </c>
      <c r="B6" s="1094"/>
      <c r="C6" s="183" t="s">
        <v>88</v>
      </c>
      <c r="D6" s="184" t="s">
        <v>106</v>
      </c>
      <c r="E6" s="1097"/>
    </row>
    <row r="7" spans="1:6" ht="14.25" customHeight="1" x14ac:dyDescent="0.2">
      <c r="A7" s="1094" t="str">
        <f>_xlfn.CONCAT('PERSONAL DETAILS'!N3,":  ",'PERSONAL DETAILS'!O3)</f>
        <v>ID NUMBER:  20.000.000-2</v>
      </c>
      <c r="B7" s="1094"/>
      <c r="C7" s="183" t="s">
        <v>89</v>
      </c>
      <c r="D7" s="184">
        <v>123456</v>
      </c>
      <c r="E7" s="1097"/>
    </row>
    <row r="8" spans="1:6" ht="14.25" customHeight="1" x14ac:dyDescent="0.2">
      <c r="A8" s="1095"/>
      <c r="B8" s="1095"/>
      <c r="C8" s="185" t="s">
        <v>108</v>
      </c>
      <c r="D8" s="186" t="s">
        <v>109</v>
      </c>
      <c r="E8" s="1097"/>
    </row>
    <row r="9" spans="1:6" ht="23.25" customHeight="1" x14ac:dyDescent="0.2">
      <c r="A9" s="1098" t="s">
        <v>76</v>
      </c>
      <c r="B9" s="1099"/>
      <c r="C9" s="1099"/>
      <c r="D9" s="1099"/>
      <c r="E9" s="1100"/>
      <c r="F9" s="175"/>
    </row>
    <row r="10" spans="1:6" s="1" customFormat="1" ht="9" customHeight="1" x14ac:dyDescent="0.2">
      <c r="A10" s="350"/>
      <c r="B10" s="350"/>
      <c r="C10" s="350"/>
      <c r="D10" s="350"/>
      <c r="E10" s="350"/>
      <c r="F10" s="351"/>
    </row>
    <row r="11" spans="1:6" ht="14.25" customHeight="1" x14ac:dyDescent="0.2">
      <c r="A11" s="187" t="s">
        <v>90</v>
      </c>
      <c r="B11" s="1109"/>
      <c r="C11" s="1109"/>
      <c r="D11" s="186" t="s">
        <v>94</v>
      </c>
      <c r="E11" s="352"/>
      <c r="F11" s="175"/>
    </row>
    <row r="12" spans="1:6" ht="14.25" customHeight="1" x14ac:dyDescent="0.2">
      <c r="A12" s="189" t="s">
        <v>91</v>
      </c>
      <c r="B12" s="1109"/>
      <c r="C12" s="1110"/>
      <c r="D12" s="1101"/>
      <c r="E12" s="1102"/>
      <c r="F12" s="175"/>
    </row>
    <row r="13" spans="1:6" ht="14.25" customHeight="1" x14ac:dyDescent="0.2">
      <c r="A13" s="189" t="s">
        <v>92</v>
      </c>
      <c r="B13" s="1107"/>
      <c r="C13" s="1108"/>
      <c r="D13" s="1103"/>
      <c r="E13" s="1104"/>
      <c r="F13" s="175"/>
    </row>
    <row r="14" spans="1:6" ht="14.25" customHeight="1" x14ac:dyDescent="0.2">
      <c r="A14" s="189" t="s">
        <v>93</v>
      </c>
      <c r="B14" s="1107"/>
      <c r="C14" s="1108"/>
      <c r="D14" s="1105"/>
      <c r="E14" s="1106"/>
      <c r="F14" s="175"/>
    </row>
    <row r="15" spans="1:6" ht="5.25" customHeight="1" x14ac:dyDescent="0.2">
      <c r="A15" s="188"/>
      <c r="B15" s="180"/>
      <c r="C15" s="185"/>
      <c r="D15" s="355"/>
      <c r="E15" s="355"/>
      <c r="F15" s="175"/>
    </row>
    <row r="16" spans="1:6" s="190" customFormat="1" ht="20.25" customHeight="1" x14ac:dyDescent="0.2">
      <c r="A16" s="1084" t="s">
        <v>77</v>
      </c>
      <c r="B16" s="1085"/>
      <c r="C16" s="1085"/>
      <c r="D16" s="353" t="s">
        <v>100</v>
      </c>
      <c r="E16" s="354" t="s">
        <v>101</v>
      </c>
      <c r="F16" s="176"/>
    </row>
    <row r="17" spans="1:6" s="177" customFormat="1" ht="11.25" customHeight="1" x14ac:dyDescent="0.2">
      <c r="A17" s="191"/>
      <c r="B17" s="192"/>
      <c r="C17" s="193"/>
      <c r="D17" s="192"/>
      <c r="E17" s="194"/>
    </row>
    <row r="18" spans="1:6" s="177" customFormat="1" ht="14.25" customHeight="1" x14ac:dyDescent="0.2">
      <c r="A18" s="195"/>
      <c r="B18" s="189" t="s">
        <v>95</v>
      </c>
      <c r="C18" s="196">
        <v>1500</v>
      </c>
      <c r="D18" s="189" t="s">
        <v>78</v>
      </c>
      <c r="E18" s="196">
        <f>SUM(Febrero[AMOUNT])</f>
        <v>12</v>
      </c>
    </row>
    <row r="19" spans="1:6" s="177" customFormat="1" ht="14.25" customHeight="1" x14ac:dyDescent="0.2">
      <c r="A19" s="195"/>
      <c r="B19" s="189" t="s">
        <v>96</v>
      </c>
      <c r="C19" s="196">
        <v>1500</v>
      </c>
      <c r="D19" s="189" t="s">
        <v>97</v>
      </c>
      <c r="E19" s="196">
        <f>C20-E18</f>
        <v>2988</v>
      </c>
    </row>
    <row r="20" spans="1:6" s="177" customFormat="1" ht="14.25" customHeight="1" x14ac:dyDescent="0.2">
      <c r="A20" s="195"/>
      <c r="B20" s="189" t="s">
        <v>78</v>
      </c>
      <c r="C20" s="196">
        <f>C18+C19</f>
        <v>3000</v>
      </c>
      <c r="D20" s="189" t="s">
        <v>79</v>
      </c>
      <c r="E20" s="196">
        <f>MAX(Febrero[AMOUNT])</f>
        <v>12</v>
      </c>
    </row>
    <row r="21" spans="1:6" s="177" customFormat="1" ht="11.25" customHeight="1" x14ac:dyDescent="0.2">
      <c r="A21" s="192"/>
      <c r="B21" s="192"/>
      <c r="C21" s="197"/>
      <c r="D21" s="192"/>
      <c r="E21" s="197"/>
    </row>
    <row r="22" spans="1:6" s="177" customFormat="1" ht="15.75" customHeight="1" x14ac:dyDescent="0.2">
      <c r="A22" s="200" t="s">
        <v>102</v>
      </c>
      <c r="B22" s="201" t="s">
        <v>80</v>
      </c>
      <c r="C22" s="201" t="s">
        <v>103</v>
      </c>
      <c r="D22" s="201" t="s">
        <v>104</v>
      </c>
      <c r="E22" s="202" t="s">
        <v>105</v>
      </c>
      <c r="F22" s="178"/>
    </row>
    <row r="23" spans="1:6" ht="15.75" customHeight="1" x14ac:dyDescent="0.2">
      <c r="A23" s="357" t="s">
        <v>81</v>
      </c>
      <c r="B23" s="357" t="s">
        <v>98</v>
      </c>
      <c r="C23" s="358">
        <v>45275</v>
      </c>
      <c r="D23" s="357" t="s">
        <v>99</v>
      </c>
      <c r="E23" s="359">
        <v>12</v>
      </c>
    </row>
    <row r="24" spans="1:6" ht="15.75" customHeight="1" x14ac:dyDescent="0.2">
      <c r="A24" s="357"/>
      <c r="B24" s="357"/>
      <c r="C24" s="358"/>
      <c r="D24" s="357"/>
      <c r="E24" s="359"/>
    </row>
    <row r="25" spans="1:6" x14ac:dyDescent="0.2">
      <c r="A25" s="357"/>
      <c r="B25" s="357"/>
      <c r="C25" s="358"/>
      <c r="D25" s="357"/>
      <c r="E25" s="359"/>
    </row>
    <row r="26" spans="1:6" x14ac:dyDescent="0.2">
      <c r="A26" s="357"/>
      <c r="B26" s="357"/>
      <c r="C26" s="358"/>
      <c r="D26" s="357"/>
      <c r="E26" s="359"/>
    </row>
    <row r="27" spans="1:6" x14ac:dyDescent="0.2">
      <c r="A27" s="357"/>
      <c r="B27" s="357"/>
      <c r="C27" s="358"/>
      <c r="D27" s="357"/>
      <c r="E27" s="359"/>
    </row>
    <row r="28" spans="1:6" x14ac:dyDescent="0.2">
      <c r="A28" s="357"/>
      <c r="B28" s="357"/>
      <c r="C28" s="358"/>
      <c r="D28" s="357"/>
      <c r="E28" s="359"/>
    </row>
    <row r="29" spans="1:6" x14ac:dyDescent="0.2">
      <c r="A29" s="357"/>
      <c r="B29" s="357"/>
      <c r="C29" s="358"/>
      <c r="D29" s="357"/>
      <c r="E29" s="359"/>
    </row>
    <row r="30" spans="1:6" x14ac:dyDescent="0.2">
      <c r="A30" s="357"/>
      <c r="B30" s="357"/>
      <c r="C30" s="358"/>
      <c r="D30" s="357"/>
      <c r="E30" s="359"/>
    </row>
    <row r="31" spans="1:6" x14ac:dyDescent="0.2">
      <c r="A31" s="357"/>
      <c r="B31" s="357"/>
      <c r="C31" s="358"/>
      <c r="D31" s="357"/>
      <c r="E31" s="359"/>
    </row>
    <row r="32" spans="1:6" x14ac:dyDescent="0.2">
      <c r="A32" s="357"/>
      <c r="B32" s="357"/>
      <c r="C32" s="358"/>
      <c r="D32" s="357"/>
      <c r="E32" s="359"/>
    </row>
    <row r="33" spans="1:5" x14ac:dyDescent="0.2">
      <c r="A33" s="357"/>
      <c r="B33" s="357"/>
      <c r="C33" s="358"/>
      <c r="D33" s="357"/>
      <c r="E33" s="359"/>
    </row>
    <row r="34" spans="1:5" x14ac:dyDescent="0.2">
      <c r="A34" s="357"/>
      <c r="B34" s="357"/>
      <c r="C34" s="358"/>
      <c r="D34" s="357"/>
      <c r="E34" s="359"/>
    </row>
    <row r="35" spans="1:5" x14ac:dyDescent="0.2">
      <c r="A35" s="357"/>
      <c r="B35" s="357"/>
      <c r="C35" s="358"/>
      <c r="D35" s="357"/>
      <c r="E35" s="359"/>
    </row>
    <row r="36" spans="1:5" x14ac:dyDescent="0.2">
      <c r="A36" s="357"/>
      <c r="B36" s="357"/>
      <c r="C36" s="358"/>
      <c r="D36" s="357"/>
      <c r="E36" s="359"/>
    </row>
    <row r="37" spans="1:5" x14ac:dyDescent="0.2">
      <c r="A37" s="357"/>
      <c r="B37" s="357"/>
      <c r="C37" s="358"/>
      <c r="D37" s="357"/>
      <c r="E37" s="359"/>
    </row>
    <row r="38" spans="1:5" x14ac:dyDescent="0.2">
      <c r="A38" s="357"/>
      <c r="B38" s="357"/>
      <c r="C38" s="358"/>
      <c r="D38" s="357"/>
      <c r="E38" s="359"/>
    </row>
    <row r="39" spans="1:5" x14ac:dyDescent="0.2">
      <c r="A39" s="357"/>
      <c r="B39" s="357"/>
      <c r="C39" s="358"/>
      <c r="D39" s="357"/>
      <c r="E39" s="359"/>
    </row>
    <row r="40" spans="1:5" x14ac:dyDescent="0.2">
      <c r="A40" s="357"/>
      <c r="B40" s="357"/>
      <c r="C40" s="358"/>
      <c r="D40" s="357"/>
      <c r="E40" s="359"/>
    </row>
    <row r="41" spans="1:5" x14ac:dyDescent="0.2">
      <c r="A41" s="357"/>
      <c r="B41" s="357"/>
      <c r="C41" s="358"/>
      <c r="D41" s="357"/>
      <c r="E41" s="359"/>
    </row>
    <row r="42" spans="1:5" x14ac:dyDescent="0.2">
      <c r="A42" s="357"/>
      <c r="B42" s="357"/>
      <c r="C42" s="358"/>
      <c r="D42" s="357"/>
      <c r="E42" s="359"/>
    </row>
    <row r="43" spans="1:5" x14ac:dyDescent="0.2">
      <c r="A43" s="357"/>
      <c r="B43" s="357"/>
      <c r="C43" s="358"/>
      <c r="D43" s="357"/>
      <c r="E43" s="359"/>
    </row>
    <row r="44" spans="1:5" x14ac:dyDescent="0.2">
      <c r="A44" s="357"/>
      <c r="B44" s="357"/>
      <c r="C44" s="358"/>
      <c r="D44" s="357"/>
      <c r="E44" s="359"/>
    </row>
    <row r="45" spans="1:5" x14ac:dyDescent="0.2">
      <c r="A45" s="357"/>
      <c r="B45" s="357"/>
      <c r="C45" s="358"/>
      <c r="D45" s="357"/>
      <c r="E45" s="359"/>
    </row>
    <row r="46" spans="1:5" x14ac:dyDescent="0.2">
      <c r="A46" s="357"/>
      <c r="B46" s="357"/>
      <c r="C46" s="358"/>
      <c r="D46" s="357"/>
      <c r="E46" s="359"/>
    </row>
    <row r="47" spans="1:5" x14ac:dyDescent="0.2">
      <c r="A47" s="357"/>
      <c r="B47" s="357"/>
      <c r="C47" s="358"/>
      <c r="D47" s="357"/>
      <c r="E47" s="359"/>
    </row>
    <row r="48" spans="1:5" x14ac:dyDescent="0.2">
      <c r="A48" s="357"/>
      <c r="B48" s="357"/>
      <c r="C48" s="358"/>
      <c r="D48" s="357"/>
      <c r="E48" s="359"/>
    </row>
    <row r="49" spans="1:5" x14ac:dyDescent="0.2">
      <c r="A49" s="357"/>
      <c r="B49" s="357"/>
      <c r="C49" s="358"/>
      <c r="D49" s="357"/>
      <c r="E49" s="359"/>
    </row>
    <row r="50" spans="1:5" x14ac:dyDescent="0.2">
      <c r="A50" s="357"/>
      <c r="B50" s="357"/>
      <c r="C50" s="358"/>
      <c r="D50" s="357"/>
      <c r="E50" s="359"/>
    </row>
    <row r="51" spans="1:5" x14ac:dyDescent="0.2">
      <c r="A51" s="357"/>
      <c r="B51" s="357"/>
      <c r="C51" s="358"/>
      <c r="D51" s="357"/>
      <c r="E51" s="359"/>
    </row>
    <row r="52" spans="1:5" x14ac:dyDescent="0.2">
      <c r="A52" s="357"/>
      <c r="B52" s="357"/>
      <c r="C52" s="358"/>
      <c r="D52" s="357"/>
      <c r="E52" s="359"/>
    </row>
    <row r="53" spans="1:5" x14ac:dyDescent="0.2">
      <c r="A53" s="357"/>
      <c r="B53" s="357"/>
      <c r="C53" s="358"/>
      <c r="D53" s="357"/>
      <c r="E53" s="359"/>
    </row>
    <row r="54" spans="1:5" x14ac:dyDescent="0.2">
      <c r="A54" s="357"/>
      <c r="B54" s="357"/>
      <c r="C54" s="358"/>
      <c r="D54" s="357"/>
      <c r="E54" s="359"/>
    </row>
    <row r="55" spans="1:5" x14ac:dyDescent="0.2">
      <c r="A55" s="357"/>
      <c r="B55" s="357"/>
      <c r="C55" s="358"/>
      <c r="D55" s="357"/>
      <c r="E55" s="359"/>
    </row>
    <row r="56" spans="1:5" x14ac:dyDescent="0.2">
      <c r="A56" s="357"/>
      <c r="B56" s="357"/>
      <c r="C56" s="358"/>
      <c r="D56" s="357"/>
      <c r="E56" s="359"/>
    </row>
    <row r="57" spans="1:5" x14ac:dyDescent="0.2">
      <c r="A57" s="357"/>
      <c r="B57" s="357"/>
      <c r="C57" s="358"/>
      <c r="D57" s="357"/>
      <c r="E57" s="359"/>
    </row>
    <row r="58" spans="1:5" x14ac:dyDescent="0.2">
      <c r="A58" s="357"/>
      <c r="B58" s="357"/>
      <c r="C58" s="358"/>
      <c r="D58" s="357"/>
      <c r="E58" s="359"/>
    </row>
    <row r="59" spans="1:5" x14ac:dyDescent="0.2">
      <c r="A59" s="357"/>
      <c r="B59" s="357"/>
      <c r="C59" s="358"/>
      <c r="D59" s="357"/>
      <c r="E59" s="359"/>
    </row>
    <row r="60" spans="1:5" x14ac:dyDescent="0.2">
      <c r="A60" s="357"/>
      <c r="B60" s="357"/>
      <c r="C60" s="358"/>
      <c r="D60" s="357"/>
      <c r="E60" s="359"/>
    </row>
    <row r="61" spans="1:5" x14ac:dyDescent="0.2">
      <c r="A61" s="357"/>
      <c r="B61" s="357"/>
      <c r="C61" s="358"/>
      <c r="D61" s="357"/>
      <c r="E61" s="359"/>
    </row>
    <row r="62" spans="1:5" x14ac:dyDescent="0.2">
      <c r="A62" s="357"/>
      <c r="B62" s="357"/>
      <c r="C62" s="358"/>
      <c r="D62" s="357"/>
      <c r="E62" s="359"/>
    </row>
    <row r="63" spans="1:5" x14ac:dyDescent="0.2">
      <c r="A63" s="357"/>
      <c r="B63" s="357"/>
      <c r="C63" s="358"/>
      <c r="D63" s="357"/>
      <c r="E63" s="359"/>
    </row>
    <row r="64" spans="1:5" x14ac:dyDescent="0.2">
      <c r="A64" s="357"/>
      <c r="B64" s="357"/>
      <c r="C64" s="358"/>
      <c r="D64" s="357"/>
      <c r="E64" s="359"/>
    </row>
    <row r="65" spans="1:5" x14ac:dyDescent="0.2">
      <c r="A65" s="357"/>
      <c r="B65" s="357"/>
      <c r="C65" s="358"/>
      <c r="D65" s="357"/>
      <c r="E65" s="359"/>
    </row>
    <row r="66" spans="1:5" x14ac:dyDescent="0.2">
      <c r="A66" s="357"/>
      <c r="B66" s="357"/>
      <c r="C66" s="358"/>
      <c r="D66" s="357"/>
      <c r="E66" s="359"/>
    </row>
    <row r="67" spans="1:5" x14ac:dyDescent="0.2">
      <c r="A67" s="357"/>
      <c r="B67" s="357"/>
      <c r="C67" s="358"/>
      <c r="D67" s="357"/>
      <c r="E67" s="359"/>
    </row>
    <row r="68" spans="1:5" x14ac:dyDescent="0.2">
      <c r="A68" s="357"/>
      <c r="B68" s="357"/>
      <c r="C68" s="358"/>
      <c r="D68" s="357"/>
      <c r="E68" s="359"/>
    </row>
    <row r="69" spans="1:5" x14ac:dyDescent="0.2">
      <c r="A69" s="357"/>
      <c r="B69" s="357"/>
      <c r="C69" s="358"/>
      <c r="D69" s="357"/>
      <c r="E69" s="359"/>
    </row>
    <row r="70" spans="1:5" x14ac:dyDescent="0.2">
      <c r="A70" s="357"/>
      <c r="B70" s="357"/>
      <c r="C70" s="358"/>
      <c r="D70" s="357"/>
      <c r="E70" s="359"/>
    </row>
    <row r="71" spans="1:5" x14ac:dyDescent="0.2">
      <c r="A71" s="357"/>
      <c r="B71" s="357"/>
      <c r="C71" s="358"/>
      <c r="D71" s="357"/>
      <c r="E71" s="359"/>
    </row>
    <row r="72" spans="1:5" x14ac:dyDescent="0.2">
      <c r="A72" s="357"/>
      <c r="B72" s="357"/>
      <c r="C72" s="358"/>
      <c r="D72" s="357"/>
      <c r="E72" s="359"/>
    </row>
    <row r="73" spans="1:5" x14ac:dyDescent="0.2">
      <c r="A73" s="357"/>
      <c r="B73" s="357"/>
      <c r="C73" s="358"/>
      <c r="D73" s="357"/>
      <c r="E73" s="359"/>
    </row>
    <row r="74" spans="1:5" x14ac:dyDescent="0.2">
      <c r="A74" s="357"/>
      <c r="B74" s="357"/>
      <c r="C74" s="358"/>
      <c r="D74" s="357"/>
      <c r="E74" s="359"/>
    </row>
    <row r="75" spans="1:5" x14ac:dyDescent="0.2">
      <c r="A75" s="357"/>
      <c r="B75" s="357"/>
      <c r="C75" s="358"/>
      <c r="D75" s="357"/>
      <c r="E75" s="359"/>
    </row>
    <row r="76" spans="1:5" x14ac:dyDescent="0.2">
      <c r="A76" s="357"/>
      <c r="B76" s="357"/>
      <c r="C76" s="358"/>
      <c r="D76" s="357"/>
      <c r="E76" s="359"/>
    </row>
    <row r="77" spans="1:5" x14ac:dyDescent="0.2">
      <c r="A77" s="357"/>
      <c r="B77" s="357"/>
      <c r="C77" s="358"/>
      <c r="D77" s="357"/>
      <c r="E77" s="359"/>
    </row>
    <row r="78" spans="1:5" x14ac:dyDescent="0.2">
      <c r="A78" s="357"/>
      <c r="B78" s="357"/>
      <c r="C78" s="358"/>
      <c r="D78" s="357"/>
      <c r="E78" s="359"/>
    </row>
    <row r="79" spans="1:5" x14ac:dyDescent="0.2">
      <c r="A79" s="357"/>
      <c r="B79" s="357"/>
      <c r="C79" s="358"/>
      <c r="D79" s="357"/>
      <c r="E79" s="359"/>
    </row>
    <row r="80" spans="1:5" x14ac:dyDescent="0.2">
      <c r="A80" s="357"/>
      <c r="B80" s="357"/>
      <c r="C80" s="358"/>
      <c r="D80" s="357"/>
      <c r="E80" s="359"/>
    </row>
    <row r="81" spans="1:5" x14ac:dyDescent="0.2">
      <c r="A81" s="357"/>
      <c r="B81" s="357"/>
      <c r="C81" s="358"/>
      <c r="D81" s="357"/>
      <c r="E81" s="359"/>
    </row>
    <row r="82" spans="1:5" x14ac:dyDescent="0.2">
      <c r="A82" s="357"/>
      <c r="B82" s="357"/>
      <c r="C82" s="358"/>
      <c r="D82" s="357"/>
      <c r="E82" s="359"/>
    </row>
    <row r="83" spans="1:5" x14ac:dyDescent="0.2">
      <c r="A83" s="357"/>
      <c r="B83" s="357"/>
      <c r="C83" s="358"/>
      <c r="D83" s="357"/>
      <c r="E83" s="359"/>
    </row>
    <row r="84" spans="1:5" x14ac:dyDescent="0.2">
      <c r="A84" s="357"/>
      <c r="B84" s="357"/>
      <c r="C84" s="358"/>
      <c r="D84" s="357"/>
      <c r="E84" s="359"/>
    </row>
    <row r="85" spans="1:5" x14ac:dyDescent="0.2">
      <c r="A85" s="357"/>
      <c r="B85" s="357"/>
      <c r="C85" s="358"/>
      <c r="D85" s="357"/>
      <c r="E85" s="359"/>
    </row>
    <row r="86" spans="1:5" x14ac:dyDescent="0.2">
      <c r="A86" s="357"/>
      <c r="B86" s="357"/>
      <c r="C86" s="358"/>
      <c r="D86" s="357"/>
      <c r="E86" s="359"/>
    </row>
    <row r="87" spans="1:5" x14ac:dyDescent="0.2">
      <c r="A87" s="357"/>
      <c r="B87" s="357"/>
      <c r="C87" s="358"/>
      <c r="D87" s="357"/>
      <c r="E87" s="359"/>
    </row>
    <row r="88" spans="1:5" x14ac:dyDescent="0.2">
      <c r="A88" s="357"/>
      <c r="B88" s="357"/>
      <c r="C88" s="358"/>
      <c r="D88" s="357"/>
      <c r="E88" s="359"/>
    </row>
    <row r="89" spans="1:5" x14ac:dyDescent="0.2">
      <c r="A89" s="357"/>
      <c r="B89" s="357"/>
      <c r="C89" s="358"/>
      <c r="D89" s="357"/>
      <c r="E89" s="359"/>
    </row>
    <row r="90" spans="1:5" x14ac:dyDescent="0.2">
      <c r="A90" s="357"/>
      <c r="B90" s="357"/>
      <c r="C90" s="358"/>
      <c r="D90" s="357"/>
      <c r="E90" s="359"/>
    </row>
    <row r="91" spans="1:5" x14ac:dyDescent="0.2">
      <c r="A91" s="357"/>
      <c r="B91" s="357"/>
      <c r="C91" s="358"/>
      <c r="D91" s="357"/>
      <c r="E91" s="359"/>
    </row>
    <row r="92" spans="1:5" x14ac:dyDescent="0.2">
      <c r="A92" s="357"/>
      <c r="B92" s="357"/>
      <c r="C92" s="358"/>
      <c r="D92" s="357"/>
      <c r="E92" s="359"/>
    </row>
    <row r="93" spans="1:5" x14ac:dyDescent="0.2">
      <c r="A93" s="357"/>
      <c r="B93" s="357"/>
      <c r="C93" s="358"/>
      <c r="D93" s="357"/>
      <c r="E93" s="359"/>
    </row>
    <row r="94" spans="1:5" x14ac:dyDescent="0.2">
      <c r="A94" s="357"/>
      <c r="B94" s="357"/>
      <c r="C94" s="358"/>
      <c r="D94" s="357"/>
      <c r="E94" s="359"/>
    </row>
    <row r="95" spans="1:5" x14ac:dyDescent="0.2">
      <c r="A95" s="357"/>
      <c r="B95" s="357"/>
      <c r="C95" s="358"/>
      <c r="D95" s="357"/>
      <c r="E95" s="359"/>
    </row>
    <row r="96" spans="1:5" x14ac:dyDescent="0.2">
      <c r="A96" s="357"/>
      <c r="B96" s="357"/>
      <c r="C96" s="358"/>
      <c r="D96" s="357"/>
      <c r="E96" s="359"/>
    </row>
    <row r="97" spans="1:5" x14ac:dyDescent="0.2">
      <c r="A97" s="357"/>
      <c r="B97" s="357"/>
      <c r="C97" s="358"/>
      <c r="D97" s="357"/>
      <c r="E97" s="359"/>
    </row>
    <row r="98" spans="1:5" x14ac:dyDescent="0.2">
      <c r="A98" s="357"/>
      <c r="B98" s="357"/>
      <c r="C98" s="358"/>
      <c r="D98" s="357"/>
      <c r="E98" s="359"/>
    </row>
    <row r="99" spans="1:5" x14ac:dyDescent="0.2">
      <c r="A99" s="357"/>
      <c r="B99" s="357"/>
      <c r="C99" s="358"/>
      <c r="D99" s="357"/>
      <c r="E99" s="359"/>
    </row>
    <row r="100" spans="1:5" x14ac:dyDescent="0.2">
      <c r="A100" s="357"/>
      <c r="B100" s="357"/>
      <c r="C100" s="358"/>
      <c r="D100" s="357"/>
      <c r="E100" s="359"/>
    </row>
    <row r="101" spans="1:5" x14ac:dyDescent="0.2">
      <c r="A101" s="357"/>
      <c r="B101" s="357"/>
      <c r="C101" s="358"/>
      <c r="D101" s="357"/>
      <c r="E101" s="359"/>
    </row>
    <row r="102" spans="1:5" x14ac:dyDescent="0.2">
      <c r="A102" s="357"/>
      <c r="B102" s="357"/>
      <c r="C102" s="358"/>
      <c r="D102" s="357"/>
      <c r="E102" s="359"/>
    </row>
    <row r="103" spans="1:5" x14ac:dyDescent="0.2">
      <c r="A103" s="357"/>
      <c r="B103" s="357"/>
      <c r="C103" s="358"/>
      <c r="D103" s="357"/>
      <c r="E103" s="359"/>
    </row>
    <row r="104" spans="1:5" x14ac:dyDescent="0.2">
      <c r="A104" s="357"/>
      <c r="B104" s="357"/>
      <c r="C104" s="358"/>
      <c r="D104" s="357"/>
      <c r="E104" s="359"/>
    </row>
    <row r="105" spans="1:5" x14ac:dyDescent="0.2">
      <c r="A105" s="357"/>
      <c r="B105" s="357"/>
      <c r="C105" s="358"/>
      <c r="D105" s="357"/>
      <c r="E105" s="359"/>
    </row>
    <row r="106" spans="1:5" x14ac:dyDescent="0.2">
      <c r="A106" s="357"/>
      <c r="B106" s="357"/>
      <c r="C106" s="358"/>
      <c r="D106" s="357"/>
      <c r="E106" s="359"/>
    </row>
    <row r="107" spans="1:5" x14ac:dyDescent="0.2">
      <c r="A107" s="357"/>
      <c r="B107" s="357"/>
      <c r="C107" s="358"/>
      <c r="D107" s="357"/>
      <c r="E107" s="359"/>
    </row>
    <row r="108" spans="1:5" x14ac:dyDescent="0.2">
      <c r="A108" s="357"/>
      <c r="B108" s="357"/>
      <c r="C108" s="358"/>
      <c r="D108" s="357"/>
      <c r="E108" s="359"/>
    </row>
    <row r="109" spans="1:5" x14ac:dyDescent="0.2">
      <c r="A109" s="357"/>
      <c r="B109" s="357"/>
      <c r="C109" s="358"/>
      <c r="D109" s="357"/>
      <c r="E109" s="359"/>
    </row>
  </sheetData>
  <mergeCells count="15">
    <mergeCell ref="A16:C16"/>
    <mergeCell ref="A1:B2"/>
    <mergeCell ref="D1:E2"/>
    <mergeCell ref="A5:B5"/>
    <mergeCell ref="A4:B4"/>
    <mergeCell ref="A6:B6"/>
    <mergeCell ref="A7:B7"/>
    <mergeCell ref="A8:B8"/>
    <mergeCell ref="E3:E8"/>
    <mergeCell ref="A9:E9"/>
    <mergeCell ref="D12:E14"/>
    <mergeCell ref="B14:C14"/>
    <mergeCell ref="B11:C11"/>
    <mergeCell ref="B12:C12"/>
    <mergeCell ref="B13:C13"/>
  </mergeCells>
  <dataValidations count="1">
    <dataValidation allowBlank="1" showInputMessage="1" showErrorMessage="1" sqref="B23:B109" xr:uid="{20BFB5E4-129A-4479-8E1F-1F3A53B43BF1}"/>
  </dataValidations>
  <pageMargins left="0.7" right="0.7" top="0.75" bottom="0.75" header="0.3" footer="0.3"/>
  <pageSetup scale="81" orientation="portrait" horizontalDpi="0" verticalDpi="0" r:id="rId1"/>
  <colBreaks count="1" manualBreakCount="1">
    <brk id="5" max="1048575" man="1"/>
  </colBreaks>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tabColor rgb="FF006878"/>
  </sheetPr>
  <dimension ref="A1:AB53"/>
  <sheetViews>
    <sheetView zoomScaleNormal="100" zoomScaleSheetLayoutView="100" workbookViewId="0">
      <selection activeCell="G18" sqref="G18"/>
    </sheetView>
  </sheetViews>
  <sheetFormatPr defaultColWidth="12.625" defaultRowHeight="15" customHeight="1" x14ac:dyDescent="0.2"/>
  <cols>
    <col min="1" max="1" width="13.875" style="3" customWidth="1"/>
    <col min="2" max="2" width="1.875" style="3" customWidth="1"/>
    <col min="3" max="3" width="15.75" style="3" customWidth="1"/>
    <col min="4" max="4" width="2.5" style="3" customWidth="1"/>
    <col min="5" max="10" width="10.875" style="3" customWidth="1"/>
    <col min="11" max="11" width="2.125" style="3" customWidth="1"/>
    <col min="12" max="12" width="9.25" style="3" customWidth="1"/>
    <col min="13" max="13" width="1.875" style="3" customWidth="1"/>
    <col min="14" max="14" width="13.375" style="3" customWidth="1"/>
    <col min="15" max="15" width="20.125" style="3" customWidth="1"/>
    <col min="16" max="16" width="2.125" style="3" customWidth="1"/>
    <col min="17" max="17" width="12.625" style="3"/>
    <col min="18" max="18" width="17.625" style="3" customWidth="1"/>
    <col min="19" max="20" width="6.625" style="3" customWidth="1"/>
    <col min="21" max="26" width="11.25" style="3" customWidth="1"/>
    <col min="27" max="27" width="29.5" style="3" customWidth="1"/>
    <col min="28" max="16384" width="12.625" style="3"/>
  </cols>
  <sheetData>
    <row r="1" spans="1:28" ht="17.45" customHeight="1" x14ac:dyDescent="0.2">
      <c r="A1" s="431" t="str">
        <f>'FRONT PAGE'!$J$1</f>
        <v>Versión 01/2023</v>
      </c>
      <c r="B1" s="431"/>
      <c r="C1" s="431"/>
      <c r="D1" s="431"/>
      <c r="E1" s="431"/>
      <c r="F1" s="431"/>
      <c r="G1" s="431"/>
      <c r="H1" s="431"/>
      <c r="I1" s="431"/>
      <c r="J1" s="431"/>
      <c r="K1" s="431"/>
      <c r="L1" s="431"/>
      <c r="M1" s="499">
        <f ca="1">TODAY()</f>
        <v>45101</v>
      </c>
      <c r="N1" s="499"/>
      <c r="O1" s="499"/>
      <c r="P1" s="497"/>
      <c r="Q1" s="464" t="str">
        <f>IF('FRONT PAGE'!A1="www.fly-logics.com","TYPE RATINGS",0)</f>
        <v>TYPE RATINGS</v>
      </c>
      <c r="R1" s="465"/>
      <c r="S1" s="466" t="str">
        <f>IF('FRONT PAGE'!A1="www.fly-logics.com","NUMBER",0)</f>
        <v>NUMBER</v>
      </c>
      <c r="T1" s="467"/>
      <c r="U1" s="232" t="str">
        <f>IF('FRONT PAGE'!A1="www.fly-logics.com","CATEGORY",0)</f>
        <v>CATEGORY</v>
      </c>
      <c r="V1" s="233" t="str">
        <f>IF('FRONT PAGE'!A1="www.fly-logics.com","AIRC. TYPE",0)</f>
        <v>AIRC. TYPE</v>
      </c>
      <c r="W1" s="222" t="str">
        <f>IF('FRONT PAGE'!A1="www.fly-logics.com","ISSUE",0)</f>
        <v>ISSUE</v>
      </c>
      <c r="X1" s="417" t="str">
        <f>IF('FRONT PAGE'!A1="www.fly-logics.com","EXPIRATION",0)</f>
        <v>EXPIRATION</v>
      </c>
      <c r="Y1" s="418"/>
      <c r="Z1" s="222" t="str">
        <f>IF('FRONT PAGE'!A1="www.fly-logics.com","VALIDITY",0)</f>
        <v>VALIDITY</v>
      </c>
      <c r="AA1" s="206" t="str">
        <f>IF('FRONT PAGE'!A1="www.fly-logics.com","REMARKS",0)</f>
        <v>REMARKS</v>
      </c>
      <c r="AB1" s="6"/>
    </row>
    <row r="2" spans="1:28" ht="6" customHeight="1" x14ac:dyDescent="0.2">
      <c r="A2" s="6"/>
      <c r="B2" s="6"/>
      <c r="C2" s="6"/>
      <c r="D2" s="6"/>
      <c r="E2" s="6"/>
      <c r="F2" s="6"/>
      <c r="G2" s="6"/>
      <c r="H2" s="6"/>
      <c r="I2" s="6"/>
      <c r="J2" s="6"/>
      <c r="K2" s="6"/>
      <c r="L2" s="6"/>
      <c r="M2" s="6"/>
      <c r="N2" s="6"/>
      <c r="O2" s="6"/>
      <c r="P2" s="497"/>
      <c r="Q2" s="462" t="s">
        <v>4</v>
      </c>
      <c r="R2" s="463"/>
      <c r="S2" s="442">
        <v>41258963</v>
      </c>
      <c r="T2" s="442"/>
      <c r="U2" s="443" t="s">
        <v>5</v>
      </c>
      <c r="V2" s="443" t="s">
        <v>6</v>
      </c>
      <c r="W2" s="457">
        <v>43971</v>
      </c>
      <c r="X2" s="469">
        <v>46006</v>
      </c>
      <c r="Y2" s="471">
        <f ca="1">IF('FRONT PAGE'!$A$1="www.fly-logics.com",IF(X2-$M$1&lt;0," ",X2-$M$1),0)</f>
        <v>905</v>
      </c>
      <c r="Z2" s="481" t="str">
        <f ca="1">IF('FRONT PAGE'!$A$1="www.fly-logics.com",IF(X2=0,"",IFERROR(IF(X2-$M$1&lt;=0,"Expired",IF(X2-$M$1=3,"3 days",IF(X2-$M$1=2,"2 days",IF(X2-$M$1=2,"2 days",IF(X2-$M$1=1,"1 day",IF(X2-$M$1=0," ",IF(X2-$M$1&lt;7,"Less 1 week",IF(X2-$M$1&lt;=14,"Less 2 weeks",IF(X2-$M$1&lt;=30,"Less 1 month","Valid"))))))))),"")),0)</f>
        <v>Valid</v>
      </c>
      <c r="AA2" s="490" t="s">
        <v>118</v>
      </c>
      <c r="AB2" s="6"/>
    </row>
    <row r="3" spans="1:28" ht="18" customHeight="1" x14ac:dyDescent="0.25">
      <c r="A3" s="448"/>
      <c r="B3" s="15"/>
      <c r="C3" s="210" t="str">
        <f>IF('FRONT PAGE'!A1="www.fly-logics.com","NAME",0)</f>
        <v>NAME</v>
      </c>
      <c r="D3" s="451" t="s">
        <v>82</v>
      </c>
      <c r="E3" s="452"/>
      <c r="F3" s="452"/>
      <c r="G3" s="452"/>
      <c r="H3" s="452"/>
      <c r="I3" s="452"/>
      <c r="J3" s="452"/>
      <c r="K3" s="452"/>
      <c r="L3" s="453"/>
      <c r="M3" s="6"/>
      <c r="N3" s="211" t="str">
        <f>IF('FRONT PAGE'!A1="www.fly-logics.com","ID NUMBER",0)</f>
        <v>ID NUMBER</v>
      </c>
      <c r="O3" s="149" t="s">
        <v>7</v>
      </c>
      <c r="P3" s="497"/>
      <c r="Q3" s="462"/>
      <c r="R3" s="463"/>
      <c r="S3" s="442"/>
      <c r="T3" s="442"/>
      <c r="U3" s="443"/>
      <c r="V3" s="443"/>
      <c r="W3" s="468"/>
      <c r="X3" s="470"/>
      <c r="Y3" s="472"/>
      <c r="Z3" s="482"/>
      <c r="AA3" s="491"/>
      <c r="AB3" s="6"/>
    </row>
    <row r="4" spans="1:28" ht="6" customHeight="1" x14ac:dyDescent="0.25">
      <c r="A4" s="449"/>
      <c r="B4" s="15"/>
      <c r="C4" s="36"/>
      <c r="D4" s="36"/>
      <c r="E4" s="36"/>
      <c r="F4" s="36"/>
      <c r="G4" s="36"/>
      <c r="H4" s="36"/>
      <c r="I4" s="36"/>
      <c r="J4" s="36"/>
      <c r="K4" s="15"/>
      <c r="L4" s="6"/>
      <c r="N4" s="15"/>
      <c r="O4" s="15"/>
      <c r="P4" s="497"/>
      <c r="Q4" s="462"/>
      <c r="R4" s="463"/>
      <c r="S4" s="442"/>
      <c r="T4" s="442"/>
      <c r="U4" s="443"/>
      <c r="V4" s="443"/>
      <c r="W4" s="457"/>
      <c r="X4" s="469"/>
      <c r="Y4" s="471" t="str">
        <f ca="1">IF('FRONT PAGE'!$A$1="www.fly-logics.com",IF(X4-$M$1&lt;0," ",X4-$M$1),0)</f>
        <v xml:space="preserve"> </v>
      </c>
      <c r="Z4" s="481" t="str">
        <f>IF('FRONT PAGE'!$A$1="www.fly-logics.com",IF(X4=0,"",IFERROR(IF(X4-$M$1&lt;=0,"Expired",IF(X4-$M$1=3,"3 days",IF(X4-$M$1=2,"2 days",IF(X4-$M$1=2,"2 days",IF(X4-$M$1=1,"1 day",IF(X4-$M$1=0," ",IF(X4-$M$1&lt;7,"Less 1 week",IF(X4-$M$1&lt;=14,"Less 2 weeks",IF(X4-$M$1&lt;=30,"Less 1 month","Valid"))))))))),"")),0)</f>
        <v/>
      </c>
      <c r="AA4" s="479"/>
      <c r="AB4" s="6"/>
    </row>
    <row r="5" spans="1:28" ht="18" customHeight="1" x14ac:dyDescent="0.25">
      <c r="A5" s="449"/>
      <c r="B5" s="15"/>
      <c r="C5" s="210" t="str">
        <f>IF('FRONT PAGE'!A1="www.fly-logics.com","DATE OF BIRTH",0)</f>
        <v>DATE OF BIRTH</v>
      </c>
      <c r="D5" s="454">
        <v>29587</v>
      </c>
      <c r="E5" s="455"/>
      <c r="F5" s="455"/>
      <c r="G5" s="455"/>
      <c r="H5" s="455"/>
      <c r="I5" s="455"/>
      <c r="J5" s="455"/>
      <c r="K5" s="455"/>
      <c r="L5" s="456"/>
      <c r="M5" s="6"/>
      <c r="N5" s="211" t="str">
        <f>IF('FRONT PAGE'!A1="www.fly-logics.com","PASAPORT",0)</f>
        <v>PASAPORT</v>
      </c>
      <c r="O5" s="149" t="s">
        <v>8</v>
      </c>
      <c r="P5" s="497"/>
      <c r="Q5" s="462"/>
      <c r="R5" s="463"/>
      <c r="S5" s="442"/>
      <c r="T5" s="442"/>
      <c r="U5" s="443"/>
      <c r="V5" s="443"/>
      <c r="W5" s="458"/>
      <c r="X5" s="470"/>
      <c r="Y5" s="472"/>
      <c r="Z5" s="482"/>
      <c r="AA5" s="492"/>
      <c r="AB5" s="6"/>
    </row>
    <row r="6" spans="1:28" ht="6" customHeight="1" x14ac:dyDescent="0.25">
      <c r="A6" s="449"/>
      <c r="B6" s="15"/>
      <c r="C6" s="36"/>
      <c r="D6" s="36"/>
      <c r="E6" s="36"/>
      <c r="F6" s="36"/>
      <c r="G6" s="36"/>
      <c r="H6" s="36"/>
      <c r="I6" s="36"/>
      <c r="J6" s="36"/>
      <c r="K6" s="15"/>
      <c r="L6" s="6"/>
      <c r="N6" s="15"/>
      <c r="O6" s="15"/>
      <c r="P6" s="497"/>
      <c r="Q6" s="462"/>
      <c r="R6" s="463"/>
      <c r="S6" s="442"/>
      <c r="T6" s="442"/>
      <c r="U6" s="443"/>
      <c r="V6" s="443"/>
      <c r="W6" s="444"/>
      <c r="X6" s="483"/>
      <c r="Y6" s="471" t="str">
        <f ca="1">IF('FRONT PAGE'!$A$1="www.fly-logics.com",IF(X6-$M$1&lt;0," ",X6-$M$1),0)</f>
        <v xml:space="preserve"> </v>
      </c>
      <c r="Z6" s="481" t="str">
        <f>IF('FRONT PAGE'!$A$1="www.fly-logics.com",IF(X6=0,"",IFERROR(IF(X6-$M$1&lt;=0,"Expired",IF(X6-$M$1=3,"3 days",IF(X6-$M$1=2,"2 days",IF(X6-$M$1=2,"2 days",IF(X6-$M$1=1,"1 day",IF(X6-$M$1=0," ",IF(X6-$M$1&lt;7,"Less 1 week",IF(X6-$M$1&lt;=14,"Less 2 weeks",IF(X6-$M$1&lt;=30,"Less 1 month","Valid"))))))))),"")),0)</f>
        <v/>
      </c>
      <c r="AA6" s="479"/>
      <c r="AB6" s="6"/>
    </row>
    <row r="7" spans="1:28" ht="18" customHeight="1" x14ac:dyDescent="0.25">
      <c r="A7" s="449"/>
      <c r="B7" s="15"/>
      <c r="C7" s="210" t="str">
        <f>IF('FRONT PAGE'!A1="www.fly-logics.com","ADDRESS",0)</f>
        <v>ADDRESS</v>
      </c>
      <c r="D7" s="451" t="s">
        <v>9</v>
      </c>
      <c r="E7" s="452"/>
      <c r="F7" s="452"/>
      <c r="G7" s="452"/>
      <c r="H7" s="452"/>
      <c r="I7" s="452"/>
      <c r="J7" s="452"/>
      <c r="K7" s="452"/>
      <c r="L7" s="453"/>
      <c r="M7" s="6"/>
      <c r="N7" s="211" t="str">
        <f>IF('FRONT PAGE'!A1="www.fly-logics.com","PHONE",0)</f>
        <v>PHONE</v>
      </c>
      <c r="O7" s="149" t="s">
        <v>10</v>
      </c>
      <c r="P7" s="497"/>
      <c r="Q7" s="462"/>
      <c r="R7" s="463"/>
      <c r="S7" s="442"/>
      <c r="T7" s="442"/>
      <c r="U7" s="443"/>
      <c r="V7" s="443"/>
      <c r="W7" s="458"/>
      <c r="X7" s="484"/>
      <c r="Y7" s="472"/>
      <c r="Z7" s="482"/>
      <c r="AA7" s="480"/>
      <c r="AB7" s="6"/>
    </row>
    <row r="8" spans="1:28" ht="6" customHeight="1" x14ac:dyDescent="0.25">
      <c r="A8" s="449"/>
      <c r="B8" s="15"/>
      <c r="C8" s="36"/>
      <c r="D8" s="36"/>
      <c r="E8" s="36"/>
      <c r="F8" s="36"/>
      <c r="G8" s="36"/>
      <c r="H8" s="36"/>
      <c r="I8" s="36"/>
      <c r="J8" s="36"/>
      <c r="K8" s="15"/>
      <c r="L8" s="6"/>
      <c r="N8" s="15"/>
      <c r="O8" s="15"/>
      <c r="P8" s="497"/>
      <c r="Q8" s="462"/>
      <c r="R8" s="463"/>
      <c r="S8" s="442"/>
      <c r="T8" s="442"/>
      <c r="U8" s="443"/>
      <c r="V8" s="443"/>
      <c r="W8" s="444"/>
      <c r="X8" s="477"/>
      <c r="Y8" s="471" t="str">
        <f ca="1">IF('FRONT PAGE'!$A$1="www.fly-logics.com",IF(X8-$M$1&lt;0," ",X8-$M$1),0)</f>
        <v xml:space="preserve"> </v>
      </c>
      <c r="Z8" s="481" t="str">
        <f>IF('FRONT PAGE'!$A$1="www.fly-logics.com",IF(X8=0,"",IFERROR(IF(X8-$M$1&lt;=0,"Expired",IF(X8-$M$1=3,"3 days",IF(X8-$M$1=2,"2 days",IF(X8-$M$1=2,"2 days",IF(X8-$M$1=1,"1 day",IF(X8-$M$1=0," ",IF(X8-$M$1&lt;7,"Less 1 week",IF(X8-$M$1&lt;=14,"Less 2 weeks",IF(X8-$M$1&lt;=30,"Less 1 month","Valid"))))))))),"")),0)</f>
        <v/>
      </c>
      <c r="AA8" s="493"/>
      <c r="AB8" s="6"/>
    </row>
    <row r="9" spans="1:28" ht="18" customHeight="1" x14ac:dyDescent="0.25">
      <c r="A9" s="449"/>
      <c r="B9" s="15"/>
      <c r="C9" s="460" t="str">
        <f>IF('FRONT PAGE'!A1="www.fly-logics.com","E-MAIL",0)</f>
        <v>E-MAIL</v>
      </c>
      <c r="D9" s="432" t="s">
        <v>11</v>
      </c>
      <c r="E9" s="433"/>
      <c r="F9" s="433"/>
      <c r="G9" s="433"/>
      <c r="H9" s="433"/>
      <c r="I9" s="433"/>
      <c r="J9" s="433"/>
      <c r="K9" s="433"/>
      <c r="L9" s="434"/>
      <c r="M9" s="6"/>
      <c r="N9" s="495" t="str">
        <f>IF('FRONT PAGE'!A1="www.fly-logics.com","SIGNATURE",0)</f>
        <v>SIGNATURE</v>
      </c>
      <c r="O9" s="147"/>
      <c r="P9" s="497"/>
      <c r="Q9" s="462"/>
      <c r="R9" s="463"/>
      <c r="S9" s="442"/>
      <c r="T9" s="442"/>
      <c r="U9" s="443"/>
      <c r="V9" s="443"/>
      <c r="W9" s="445"/>
      <c r="X9" s="478"/>
      <c r="Y9" s="472"/>
      <c r="Z9" s="482"/>
      <c r="AA9" s="494"/>
      <c r="AB9" s="6"/>
    </row>
    <row r="10" spans="1:28" ht="18" customHeight="1" x14ac:dyDescent="0.25">
      <c r="A10" s="450"/>
      <c r="B10" s="15"/>
      <c r="C10" s="461"/>
      <c r="D10" s="435"/>
      <c r="E10" s="436"/>
      <c r="F10" s="436"/>
      <c r="G10" s="436"/>
      <c r="H10" s="436"/>
      <c r="I10" s="436"/>
      <c r="J10" s="436"/>
      <c r="K10" s="436"/>
      <c r="L10" s="437"/>
      <c r="M10" s="6"/>
      <c r="N10" s="496"/>
      <c r="O10" s="148"/>
      <c r="P10" s="497"/>
      <c r="Q10" s="462"/>
      <c r="R10" s="463"/>
      <c r="S10" s="442"/>
      <c r="T10" s="442"/>
      <c r="U10" s="500"/>
      <c r="V10" s="500"/>
      <c r="W10" s="473"/>
      <c r="X10" s="475"/>
      <c r="Y10" s="471" t="str">
        <f ca="1">IF('FRONT PAGE'!$A$1="www.fly-logics.com",IF(X10-$M$1&lt;0," ",X10-$M$1),0)</f>
        <v xml:space="preserve"> </v>
      </c>
      <c r="Z10" s="481" t="str">
        <f>IF('FRONT PAGE'!$A$1="www.fly-logics.com",IF(X10=0,"",IFERROR(IF(X10-$M$1&lt;=0,"Expired",IF(X10-$M$1=3,"3 days",IF(X10-$M$1=2,"2 days",IF(X10-$M$1=2,"2 days",IF(X10-$M$1=1,"1 day",IF(X10-$M$1=0," ",IF(X10-$M$1&lt;7,"Less 1 week",IF(X10-$M$1&lt;=14,"Less 2 weeks",IF(X10-$M$1&lt;=30,"Less 1 month","Valid"))))))))),"")),0)</f>
        <v/>
      </c>
      <c r="AA10" s="485"/>
      <c r="AB10" s="6"/>
    </row>
    <row r="11" spans="1:28" ht="6" customHeight="1" x14ac:dyDescent="0.25">
      <c r="A11" s="15"/>
      <c r="B11" s="15"/>
      <c r="C11" s="15"/>
      <c r="D11" s="15"/>
      <c r="E11" s="15"/>
      <c r="F11" s="228"/>
      <c r="G11" s="15"/>
      <c r="H11" s="15"/>
      <c r="I11" s="15"/>
      <c r="J11" s="15"/>
      <c r="K11" s="15"/>
      <c r="L11" s="15"/>
      <c r="M11" s="15"/>
      <c r="N11" s="15"/>
      <c r="O11" s="15"/>
      <c r="P11" s="497"/>
      <c r="Q11" s="462"/>
      <c r="R11" s="463"/>
      <c r="S11" s="442"/>
      <c r="T11" s="442"/>
      <c r="U11" s="500"/>
      <c r="V11" s="500"/>
      <c r="W11" s="474"/>
      <c r="X11" s="476"/>
      <c r="Y11" s="472"/>
      <c r="Z11" s="482"/>
      <c r="AA11" s="486"/>
      <c r="AB11" s="6"/>
    </row>
    <row r="12" spans="1:28" ht="18" customHeight="1" x14ac:dyDescent="0.2">
      <c r="A12" s="446" t="str">
        <f>IF('FRONT PAGE'!A1="www.fly-logics.com","LICENSES",0)</f>
        <v>LICENSES</v>
      </c>
      <c r="B12" s="420"/>
      <c r="C12" s="420"/>
      <c r="D12" s="447"/>
      <c r="E12" s="220" t="str">
        <f>IF('FRONT PAGE'!A1="www.fly-logics.com","TIPE",0)</f>
        <v>TIPE</v>
      </c>
      <c r="F12" s="220" t="str">
        <f>IF('FRONT PAGE'!A1="www.fly-logics.com","NUMBER",0)</f>
        <v>NUMBER</v>
      </c>
      <c r="G12" s="220" t="str">
        <f>IF('FRONT PAGE'!A1="www.fly-logics.com","CLASS",0)</f>
        <v>CLASS</v>
      </c>
      <c r="H12" s="220" t="str">
        <f>IF('FRONT PAGE'!A1="www.fly-logics.com","ISSUE",0)</f>
        <v>ISSUE</v>
      </c>
      <c r="I12" s="419" t="str">
        <f>IF('FRONT PAGE'!A1="www.fly-logics.com","EXPIRATION",0)</f>
        <v>EXPIRATION</v>
      </c>
      <c r="J12" s="447"/>
      <c r="K12" s="417" t="str">
        <f>IF('FRONT PAGE'!A1="www.fly-logics.com","VALIDITY",0)</f>
        <v>VALIDITY</v>
      </c>
      <c r="L12" s="418"/>
      <c r="M12" s="421"/>
      <c r="N12" s="419" t="str">
        <f>IF('FRONT PAGE'!A1="www.fly-logics.com","REMARKS",0)</f>
        <v>REMARKS</v>
      </c>
      <c r="O12" s="459"/>
      <c r="P12" s="498"/>
      <c r="Q12" s="487" t="str">
        <f>IF('FRONT PAGE'!A1="www.fly-logics.com","SUPPLEMENTAL TYPE CERTIFICATE ",0)</f>
        <v xml:space="preserve">SUPPLEMENTAL TYPE CERTIFICATE </v>
      </c>
      <c r="R12" s="487"/>
      <c r="S12" s="488" t="str">
        <f>IF('FRONT PAGE'!A1="www.fly-logics.com","NUMBER",0)</f>
        <v>NUMBER</v>
      </c>
      <c r="T12" s="488"/>
      <c r="U12" s="221" t="str">
        <f>IF('FRONT PAGE'!A1="www.fly-logics.com","CATEGORY",0)</f>
        <v>CATEGORY</v>
      </c>
      <c r="V12" s="220" t="str">
        <f>IF('FRONT PAGE'!A1="www.fly-logics.com","AIRC. TYPE",0)</f>
        <v>AIRC. TYPE</v>
      </c>
      <c r="W12" s="220" t="str">
        <f>IF('FRONT PAGE'!A1="www.fly-logics.com","ISSUE",0)</f>
        <v>ISSUE</v>
      </c>
      <c r="X12" s="419" t="str">
        <f>IF('FRONT PAGE'!A1="www.fly-logics.com","EXPIRATION",0)</f>
        <v>EXPIRATION</v>
      </c>
      <c r="Y12" s="489"/>
      <c r="Z12" s="204" t="str">
        <f>IF('FRONT PAGE'!A1="www.fly-logics.com","VALIDITY",0)</f>
        <v>VALIDITY</v>
      </c>
      <c r="AA12" s="205" t="str">
        <f>IF('FRONT PAGE'!A1="www.fly-logics.com","REMARKS",0)</f>
        <v>REMARKS</v>
      </c>
      <c r="AB12" s="6"/>
    </row>
    <row r="13" spans="1:28" ht="18" customHeight="1" x14ac:dyDescent="0.25">
      <c r="A13" s="438" t="s">
        <v>114</v>
      </c>
      <c r="B13" s="439"/>
      <c r="C13" s="439"/>
      <c r="D13" s="439"/>
      <c r="E13" s="130" t="s">
        <v>126</v>
      </c>
      <c r="F13" s="130">
        <v>1234</v>
      </c>
      <c r="G13" s="131" t="s">
        <v>130</v>
      </c>
      <c r="H13" s="131">
        <v>44177</v>
      </c>
      <c r="I13" s="131">
        <v>46006</v>
      </c>
      <c r="J13" s="361">
        <f ca="1">IF('FRONT PAGE'!$A$1="www.fly-logics.com",IF(I13-$M$1&lt;0," ",I13-$M$1),0)</f>
        <v>905</v>
      </c>
      <c r="K13" s="411" t="str">
        <f ca="1">IF('FRONT PAGE'!$A$1="www.fly-logics.com",IF(I13=0,"",IFERROR(IF(I13-$M$1&lt;=0,"Expired",IF(I13-$M$1=3,"3 days",IF(I13-$M$1=2,"2 days",IF(I13-$M$1=2,"2 days",IF(I13-$M$1=1,"1 day",IF(I13-$M$1=0," ",IF(I13-$M$1&lt;7,"Less 1 week",IF(I13-$M$1&lt;=14,"Less 2 weeks",IF(I13-$M$1&lt;=30,"Less 1 month","Valid"))))))))),"")),0)</f>
        <v>Valid</v>
      </c>
      <c r="L13" s="412"/>
      <c r="M13" s="413"/>
      <c r="N13" s="414"/>
      <c r="O13" s="414"/>
      <c r="P13" s="497"/>
      <c r="Q13" s="440" t="s">
        <v>119</v>
      </c>
      <c r="R13" s="441"/>
      <c r="S13" s="429">
        <v>52421252</v>
      </c>
      <c r="T13" s="430"/>
      <c r="U13" s="223" t="s">
        <v>120</v>
      </c>
      <c r="V13" s="129" t="s">
        <v>13</v>
      </c>
      <c r="W13" s="128">
        <v>43971</v>
      </c>
      <c r="X13" s="128">
        <v>46006</v>
      </c>
      <c r="Y13" s="361">
        <f ca="1">IF('FRONT PAGE'!$A$1="www.fly-logics.com",IF(X13-$M$1&lt;0," ",X13-$M$1),0)</f>
        <v>905</v>
      </c>
      <c r="Z13" s="362" t="str">
        <f ca="1">IF('FRONT PAGE'!$A$1="www.fly-logics.com",IF(X13=0,"",IFERROR(IF(X13-$M$1&lt;=0,"Expired",IF(X13-$M$1=3,"3 days",IF(X13-$M$1=2,"2 days",IF(X13-$M$1=2,"2 days",IF(X13-$M$1=1,"1 day",IF(X13-$M$1=0," ",IF(X13-$M$1&lt;7,"Less 1 week",IF(X13-$M$1&lt;=14,"Less 2 weeks",IF(X13-$M$1&lt;=30,"Less 1 month","Valid"))))))))),"")),0)</f>
        <v>Valid</v>
      </c>
      <c r="AA13" s="219" t="s">
        <v>121</v>
      </c>
      <c r="AB13" s="6"/>
    </row>
    <row r="14" spans="1:28" ht="18" customHeight="1" x14ac:dyDescent="0.25">
      <c r="A14" s="427" t="s">
        <v>115</v>
      </c>
      <c r="B14" s="428"/>
      <c r="C14" s="428"/>
      <c r="D14" s="428"/>
      <c r="E14" s="130" t="s">
        <v>126</v>
      </c>
      <c r="F14" s="142">
        <v>1235</v>
      </c>
      <c r="G14" s="141" t="s">
        <v>14</v>
      </c>
      <c r="H14" s="141">
        <v>44177</v>
      </c>
      <c r="I14" s="141">
        <v>44910</v>
      </c>
      <c r="J14" s="360" t="str">
        <f ca="1">IF('FRONT PAGE'!$A$1="www.fly-logics.com",IF(I14-$M$1&lt;0," ",I14-$M$1),0)</f>
        <v xml:space="preserve"> </v>
      </c>
      <c r="K14" s="411" t="str">
        <f ca="1">IF('FRONT PAGE'!$A$1="www.fly-logics.com",IF(I14=0,"",IFERROR(IF(I14-$M$1&lt;=0,"Expired",IF(I14-$M$1=3,"3 days",IF(I14-$M$1=2,"2 days",IF(I14-$M$1=2,"2 days",IF(I14-$M$1=1,"1 day",IF(I14-$M$1=0," ",IF(I14-$M$1&lt;7,"Less 1 week",IF(I14-$M$1&lt;=14,"Less 2 weeks",IF(I14-$M$1&lt;=30,"Less 1 month","Valid"))))))))),"")),0)</f>
        <v>Expired</v>
      </c>
      <c r="L14" s="412"/>
      <c r="M14" s="413"/>
      <c r="N14" s="414"/>
      <c r="O14" s="414"/>
      <c r="P14" s="497"/>
      <c r="Q14" s="401"/>
      <c r="R14" s="402"/>
      <c r="S14" s="429"/>
      <c r="T14" s="430"/>
      <c r="U14" s="126"/>
      <c r="V14" s="129"/>
      <c r="W14" s="128"/>
      <c r="X14" s="128"/>
      <c r="Y14" s="361" t="str">
        <f ca="1">IF('FRONT PAGE'!$A$1="www.fly-logics.com",IF(X14-$M$1&lt;0," ",X14-$M$1),0)</f>
        <v xml:space="preserve"> </v>
      </c>
      <c r="Z14" s="362" t="str">
        <f>IF('FRONT PAGE'!$A$1="www.fly-logics.com",IF(X14=0,"",IFERROR(IF(X14-$M$1&lt;=0,"Expired",IF(X14-$M$1=3,"3 days",IF(X14-$M$1=2,"2 days",IF(X14-$M$1=2,"2 days",IF(X14-$M$1=1,"1 day",IF(X14-$M$1=0," ",IF(X14-$M$1&lt;7,"Less 1 week",IF(X14-$M$1&lt;=14,"Less 2 weeks",IF(X14-$M$1&lt;=30,"Less 1 month","Valid"))))))))),"")),0)</f>
        <v/>
      </c>
      <c r="AA14" s="144"/>
      <c r="AB14" s="6"/>
    </row>
    <row r="15" spans="1:28" ht="18" customHeight="1" x14ac:dyDescent="0.25">
      <c r="A15" s="415" t="s">
        <v>116</v>
      </c>
      <c r="B15" s="416"/>
      <c r="C15" s="416"/>
      <c r="D15" s="416"/>
      <c r="E15" s="130" t="s">
        <v>126</v>
      </c>
      <c r="F15" s="127">
        <v>1236</v>
      </c>
      <c r="G15" s="224" t="s">
        <v>14</v>
      </c>
      <c r="H15" s="224">
        <v>44907</v>
      </c>
      <c r="I15" s="224">
        <v>46006</v>
      </c>
      <c r="J15" s="360">
        <f ca="1">IF('FRONT PAGE'!$A$1="www.fly-logics.com",IF(I15-$M$1&lt;0," ",I15-$M$1),0)</f>
        <v>905</v>
      </c>
      <c r="K15" s="411" t="str">
        <f ca="1">IF('FRONT PAGE'!$A$1="www.fly-logics.com",IF(I15=0,"",IFERROR(IF(I15-$M$1&lt;=0,"Expired",IF(I15-$M$1=3,"3 days",IF(I15-$M$1=2,"2 days",IF(I15-$M$1=2,"2 days",IF(I15-$M$1=1,"1 day",IF(I15-$M$1=0," ",IF(I15-$M$1&lt;7,"Less 1 week",IF(I15-$M$1&lt;=14,"Less 2 weeks",IF(I15-$M$1&lt;=30,"Less 1 month","Valid"))))))))),"")),0)</f>
        <v>Valid</v>
      </c>
      <c r="L15" s="412"/>
      <c r="M15" s="413"/>
      <c r="N15" s="414"/>
      <c r="O15" s="414"/>
      <c r="P15" s="497"/>
      <c r="Q15" s="401"/>
      <c r="R15" s="402"/>
      <c r="S15" s="429"/>
      <c r="T15" s="430"/>
      <c r="U15" s="126"/>
      <c r="V15" s="129"/>
      <c r="W15" s="128"/>
      <c r="X15" s="128"/>
      <c r="Y15" s="361" t="str">
        <f ca="1">IF('FRONT PAGE'!$A$1="www.fly-logics.com",IF(X15-$M$1&lt;0," ",X15-$M$1),0)</f>
        <v xml:space="preserve"> </v>
      </c>
      <c r="Z15" s="362" t="str">
        <f>IF('FRONT PAGE'!$A$1="www.fly-logics.com",IF(X15=0,"",IFERROR(IF(X15-$M$1&lt;=0,"Expired",IF(X15-$M$1=3,"3 days",IF(X15-$M$1=2,"2 days",IF(X15-$M$1=2,"2 days",IF(X15-$M$1=1,"1 day",IF(X15-$M$1=0," ",IF(X15-$M$1&lt;7,"Less 1 week",IF(X15-$M$1&lt;=14,"Less 2 weeks",IF(X15-$M$1&lt;=30,"Less 1 month","Valid"))))))))),"")),0)</f>
        <v/>
      </c>
      <c r="AA15" s="145"/>
      <c r="AB15" s="6"/>
    </row>
    <row r="16" spans="1:28" ht="18" customHeight="1" x14ac:dyDescent="0.25">
      <c r="A16" s="415" t="s">
        <v>116</v>
      </c>
      <c r="B16" s="416"/>
      <c r="C16" s="416"/>
      <c r="D16" s="416"/>
      <c r="E16" s="130" t="s">
        <v>126</v>
      </c>
      <c r="F16" s="127">
        <v>1237</v>
      </c>
      <c r="G16" s="224" t="s">
        <v>130</v>
      </c>
      <c r="H16" s="224">
        <v>44177</v>
      </c>
      <c r="I16" s="224">
        <v>44576</v>
      </c>
      <c r="J16" s="360" t="str">
        <f ca="1">IF('FRONT PAGE'!$A$1="www.fly-logics.com",IF(I16-$M$1&lt;0," ",I16-$M$1),0)</f>
        <v xml:space="preserve"> </v>
      </c>
      <c r="K16" s="411" t="str">
        <f ca="1">IF('FRONT PAGE'!$A$1="www.fly-logics.com",IF(I16=0,"",IFERROR(IF(I16-$M$1&lt;=0,"Expired",IF(I16-$M$1=3,"3 days",IF(I16-$M$1=2,"2 days",IF(I16-$M$1=2,"2 days",IF(I16-$M$1=1,"1 day",IF(I16-$M$1=0," ",IF(I16-$M$1&lt;7,"Less 1 week",IF(I16-$M$1&lt;=14,"Less 2 weeks",IF(I16-$M$1&lt;=30,"Less 1 month","Valid"))))))))),"")),0)</f>
        <v>Expired</v>
      </c>
      <c r="L16" s="412"/>
      <c r="M16" s="413"/>
      <c r="N16" s="414"/>
      <c r="O16" s="414"/>
      <c r="P16" s="497"/>
      <c r="Q16" s="401"/>
      <c r="R16" s="402"/>
      <c r="S16" s="429"/>
      <c r="T16" s="430"/>
      <c r="U16" s="126"/>
      <c r="V16" s="129"/>
      <c r="W16" s="128"/>
      <c r="X16" s="128"/>
      <c r="Y16" s="361" t="str">
        <f ca="1">IF('FRONT PAGE'!$A$1="www.fly-logics.com",IF(X16-$M$1&lt;0," ",X16-$M$1),0)</f>
        <v xml:space="preserve"> </v>
      </c>
      <c r="Z16" s="362" t="str">
        <f>IF('FRONT PAGE'!$A$1="www.fly-logics.com",IF(X16=0,"",IFERROR(IF(X16-$M$1&lt;=0,"Expired",IF(X16-$M$1=3,"3 days",IF(X16-$M$1=2,"2 days",IF(X16-$M$1=2,"2 days",IF(X16-$M$1=1,"1 day",IF(X16-$M$1=0," ",IF(X16-$M$1&lt;7,"Less 1 week",IF(X16-$M$1&lt;=14,"Less 2 weeks",IF(X16-$M$1&lt;=30,"Less 1 month","Valid"))))))))),"")),0)</f>
        <v/>
      </c>
      <c r="AA16" s="146"/>
      <c r="AB16" s="6"/>
    </row>
    <row r="17" spans="1:28" ht="18" customHeight="1" x14ac:dyDescent="0.25">
      <c r="A17" s="415" t="s">
        <v>116</v>
      </c>
      <c r="B17" s="416"/>
      <c r="C17" s="416"/>
      <c r="D17" s="416"/>
      <c r="E17" s="130" t="s">
        <v>126</v>
      </c>
      <c r="F17" s="127">
        <v>1238</v>
      </c>
      <c r="G17" s="224" t="s">
        <v>14</v>
      </c>
      <c r="H17" s="224">
        <v>44177</v>
      </c>
      <c r="I17" s="224">
        <v>44593</v>
      </c>
      <c r="J17" s="360" t="str">
        <f ca="1">IF('FRONT PAGE'!$A$1="www.fly-logics.com",IF(I17-$M$1&lt;0," ",I17-$M$1),0)</f>
        <v xml:space="preserve"> </v>
      </c>
      <c r="K17" s="411" t="str">
        <f ca="1">IF('FRONT PAGE'!$A$1="www.fly-logics.com",IF(I17=0,"",IFERROR(IF(I17-$M$1&lt;=0,"Expired",IF(I17-$M$1=3,"3 days",IF(I17-$M$1=2,"2 days",IF(I17-$M$1=2,"2 days",IF(I17-$M$1=1,"1 day",IF(I17-$M$1=0," ",IF(I17-$M$1&lt;7,"Less 1 week",IF(I17-$M$1&lt;=14,"Less 2 weeks",IF(I17-$M$1&lt;=30,"Less 1 month","Valid"))))))))),"")),0)</f>
        <v>Expired</v>
      </c>
      <c r="L17" s="412"/>
      <c r="M17" s="413"/>
      <c r="N17" s="414"/>
      <c r="O17" s="414"/>
      <c r="P17" s="497"/>
      <c r="Q17" s="401"/>
      <c r="R17" s="402"/>
      <c r="S17" s="429"/>
      <c r="T17" s="430"/>
      <c r="U17" s="126"/>
      <c r="V17" s="129"/>
      <c r="W17" s="128"/>
      <c r="X17" s="128"/>
      <c r="Y17" s="361" t="str">
        <f ca="1">IF('FRONT PAGE'!$A$1="www.fly-logics.com",IF(X17-$M$1&lt;0," ",X17-$M$1),0)</f>
        <v xml:space="preserve"> </v>
      </c>
      <c r="Z17" s="362" t="str">
        <f>IF('FRONT PAGE'!$A$1="www.fly-logics.com",IF(X17=0,"",IFERROR(IF(X17-$M$1&lt;=0,"Expired",IF(X17-$M$1=3,"3 days",IF(X17-$M$1=2,"2 days",IF(X17-$M$1=2,"2 days",IF(X17-$M$1=1,"1 day",IF(X17-$M$1=0," ",IF(X17-$M$1&lt;7,"Less 1 week",IF(X17-$M$1&lt;=14,"Less 2 weeks",IF(X17-$M$1&lt;=30,"Less 1 month","Valid"))))))))),"")),0)</f>
        <v/>
      </c>
      <c r="AA17" s="143"/>
      <c r="AB17" s="6"/>
    </row>
    <row r="18" spans="1:28" ht="18" customHeight="1" x14ac:dyDescent="0.25">
      <c r="A18" s="415" t="s">
        <v>117</v>
      </c>
      <c r="B18" s="416"/>
      <c r="C18" s="416"/>
      <c r="D18" s="416"/>
      <c r="E18" s="130" t="s">
        <v>126</v>
      </c>
      <c r="F18" s="127">
        <v>1239</v>
      </c>
      <c r="G18" s="224" t="s">
        <v>12</v>
      </c>
      <c r="H18" s="224">
        <v>44177</v>
      </c>
      <c r="I18" s="224">
        <v>46006</v>
      </c>
      <c r="J18" s="360">
        <f ca="1">IF('FRONT PAGE'!$A$1="www.fly-logics.com",IF(I18-$M$1&lt;0," ",I18-$M$1),0)</f>
        <v>905</v>
      </c>
      <c r="K18" s="411" t="str">
        <f ca="1">IF('FRONT PAGE'!$A$1="www.fly-logics.com",IF(I18=0,"",IFERROR(IF(I18-$M$1&lt;=0,"Expired",IF(I18-$M$1=3,"3 days",IF(I18-$M$1=2,"2 days",IF(I18-$M$1=2,"2 days",IF(I18-$M$1=1,"1 day",IF(I18-$M$1=0," ",IF(I18-$M$1&lt;7,"Less 1 week",IF(I18-$M$1&lt;=14,"Less 2 weeks",IF(I18-$M$1&lt;=30,"Less 1 month","Valid"))))))))),"")),0)</f>
        <v>Valid</v>
      </c>
      <c r="L18" s="412"/>
      <c r="M18" s="413"/>
      <c r="N18" s="414"/>
      <c r="O18" s="414"/>
      <c r="P18" s="497"/>
      <c r="Q18" s="401"/>
      <c r="R18" s="402"/>
      <c r="S18" s="429"/>
      <c r="T18" s="430"/>
      <c r="U18" s="126"/>
      <c r="V18" s="129"/>
      <c r="W18" s="128"/>
      <c r="X18" s="128"/>
      <c r="Y18" s="361" t="str">
        <f ca="1">IF('FRONT PAGE'!$A$1="www.fly-logics.com",IF(X18-$M$1&lt;0," ",X18-$M$1),0)</f>
        <v xml:space="preserve"> </v>
      </c>
      <c r="Z18" s="362" t="str">
        <f>IF('FRONT PAGE'!$A$1="www.fly-logics.com",IF(X18=0,"",IFERROR(IF(X18-$M$1&lt;=0,"Expired",IF(X18-$M$1=3,"3 days",IF(X18-$M$1=2,"2 days",IF(X18-$M$1=2,"2 days",IF(X18-$M$1=1,"1 day",IF(X18-$M$1=0," ",IF(X18-$M$1&lt;7,"Less 1 week",IF(X18-$M$1&lt;=14,"Less 2 weeks",IF(X18-$M$1&lt;=30,"Less 1 month","Valid"))))))))),"")),0)</f>
        <v/>
      </c>
      <c r="AA18" s="143"/>
      <c r="AB18" s="6"/>
    </row>
    <row r="19" spans="1:28" ht="18" customHeight="1" x14ac:dyDescent="0.25">
      <c r="A19" s="415"/>
      <c r="B19" s="416"/>
      <c r="C19" s="416"/>
      <c r="D19" s="416"/>
      <c r="E19" s="127"/>
      <c r="F19" s="127"/>
      <c r="G19" s="224"/>
      <c r="H19" s="224"/>
      <c r="I19" s="224"/>
      <c r="J19" s="360" t="str">
        <f ca="1">IF('FRONT PAGE'!$A$1="www.fly-logics.com",IF(I19-$M$1&lt;0," ",I19-$M$1),0)</f>
        <v xml:space="preserve"> </v>
      </c>
      <c r="K19" s="411" t="str">
        <f>IF('FRONT PAGE'!$A$1="www.fly-logics.com",IF(I19=0,"",IFERROR(IF(I19-$M$1&lt;=0,"Expired",IF(I19-$M$1=3,"3 days",IF(I19-$M$1=2,"2 days",IF(I19-$M$1=2,"2 days",IF(I19-$M$1=1,"1 day",IF(I19-$M$1=0," ",IF(I19-$M$1&lt;7,"Less 1 week",IF(I19-$M$1&lt;=14,"Less 2 weeks",IF(I19-$M$1&lt;=30,"Less 1 month","Valid"))))))))),"")),0)</f>
        <v/>
      </c>
      <c r="L19" s="412"/>
      <c r="M19" s="413"/>
      <c r="N19" s="414"/>
      <c r="O19" s="414"/>
      <c r="P19" s="497"/>
      <c r="Q19" s="423" t="str">
        <f>IF('FRONT PAGE'!A1="www.fly-logics.com","PERSONAL LICENSES",0)</f>
        <v>PERSONAL LICENSES</v>
      </c>
      <c r="R19" s="424"/>
      <c r="S19" s="424"/>
      <c r="T19" s="425" t="str">
        <f>IF('FRONT PAGE'!A1="www.fly-logics.com","COUNTRY",0)</f>
        <v>COUNTRY</v>
      </c>
      <c r="U19" s="426"/>
      <c r="V19" s="222" t="str">
        <f>IF('FRONT PAGE'!A1="www.fly-logics.com","TYPE",0)</f>
        <v>TYPE</v>
      </c>
      <c r="W19" s="222" t="str">
        <f>IF('FRONT PAGE'!A1="www.fly-logics.com","ISSUE",0)</f>
        <v>ISSUE</v>
      </c>
      <c r="X19" s="417" t="str">
        <f>IF('FRONT PAGE'!A1="www.fly-logics.com","EXPIRATION",0)</f>
        <v>EXPIRATION</v>
      </c>
      <c r="Y19" s="418"/>
      <c r="Z19" s="222" t="str">
        <f>IF('FRONT PAGE'!A1="www.fly-logics.com","VALIDITY",0)</f>
        <v>VALIDITY</v>
      </c>
      <c r="AA19" s="203" t="str">
        <f>IF('FRONT PAGE'!A1="www.fly-logics.com","REMARKS",0)</f>
        <v>REMARKS</v>
      </c>
      <c r="AB19" s="6"/>
    </row>
    <row r="20" spans="1:28" ht="18" customHeight="1" x14ac:dyDescent="0.25">
      <c r="A20" s="409"/>
      <c r="B20" s="410"/>
      <c r="C20" s="410"/>
      <c r="D20" s="410"/>
      <c r="E20" s="127"/>
      <c r="F20" s="127"/>
      <c r="G20" s="224"/>
      <c r="H20" s="224"/>
      <c r="I20" s="224"/>
      <c r="J20" s="360" t="str">
        <f ca="1">IF('FRONT PAGE'!$A$1="www.fly-logics.com",IF(I20-$M$1&lt;0," ",I20-$M$1),0)</f>
        <v xml:space="preserve"> </v>
      </c>
      <c r="K20" s="411" t="str">
        <f>IF('FRONT PAGE'!$A$1="www.fly-logics.com",IF(I20=0,"",IFERROR(IF(I20-$M$1&lt;=0,"Expired",IF(I20-$M$1=3,"3 days",IF(I20-$M$1=2,"2 days",IF(I20-$M$1=2,"2 days",IF(I20-$M$1=1,"1 day",IF(I20-$M$1=0," ",IF(I20-$M$1&lt;7,"Less 1 week",IF(I20-$M$1&lt;=14,"Less 2 weeks",IF(I20-$M$1&lt;=30,"Less 1 month","Valid"))))))))),"")),0)</f>
        <v/>
      </c>
      <c r="L20" s="412"/>
      <c r="M20" s="413"/>
      <c r="N20" s="414"/>
      <c r="O20" s="414"/>
      <c r="P20" s="497"/>
      <c r="Q20" s="401" t="s">
        <v>127</v>
      </c>
      <c r="R20" s="402"/>
      <c r="S20" s="402"/>
      <c r="T20" s="407" t="s">
        <v>128</v>
      </c>
      <c r="U20" s="408"/>
      <c r="V20" s="129" t="s">
        <v>129</v>
      </c>
      <c r="W20" s="128">
        <v>44177</v>
      </c>
      <c r="X20" s="128">
        <v>46006</v>
      </c>
      <c r="Y20" s="361">
        <f ca="1">IF('FRONT PAGE'!$A$1="www.fly-logics.com",IF(X20-$M$1&lt;0," ",X20-$M$1),0)</f>
        <v>905</v>
      </c>
      <c r="Z20" s="362" t="str">
        <f ca="1">IF('FRONT PAGE'!$A$1="www.fly-logics.com",IF(X20=0,"",IFERROR(IF(X20-$M$1&lt;=0,"Expired",IF(X20-$M$1=3,"3 days",IF(X20-$M$1=2,"2 days",IF(X20-$M$1=2,"2 days",IF(X20-$M$1=1,"1 day",IF(X20-$M$1=0," ",IF(X20-$M$1&lt;7,"Less 1 week",IF(X20-$M$1&lt;=14,"Less 2 weeks",IF(X20-$M$1&lt;=30,"Less 1 month","Valid"))))))))),"")),0)</f>
        <v>Valid</v>
      </c>
      <c r="AA20" s="143"/>
      <c r="AB20" s="6"/>
    </row>
    <row r="21" spans="1:28" ht="18" customHeight="1" x14ac:dyDescent="0.25">
      <c r="A21" s="409"/>
      <c r="B21" s="410"/>
      <c r="C21" s="410"/>
      <c r="D21" s="410"/>
      <c r="E21" s="127"/>
      <c r="F21" s="127"/>
      <c r="G21" s="224"/>
      <c r="H21" s="224"/>
      <c r="I21" s="224"/>
      <c r="J21" s="360" t="str">
        <f ca="1">IF('FRONT PAGE'!$A$1="www.fly-logics.com",IF(I21-$M$1&lt;0," ",I21-$M$1),0)</f>
        <v xml:space="preserve"> </v>
      </c>
      <c r="K21" s="411" t="str">
        <f>IF('FRONT PAGE'!$A$1="www.fly-logics.com",IF(I21=0,"",IFERROR(IF(I21-$M$1&lt;=0,"Expired",IF(I21-$M$1=3,"3 days",IF(I21-$M$1=2,"2 days",IF(I21-$M$1=2,"2 days",IF(I21-$M$1=1,"1 day",IF(I21-$M$1=0," ",IF(I21-$M$1&lt;7,"Less 1 week",IF(I21-$M$1&lt;=14,"Less 2 weeks",IF(I21-$M$1&lt;=30,"Less 1 month","Valid"))))))))),"")),0)</f>
        <v/>
      </c>
      <c r="L21" s="412"/>
      <c r="M21" s="413"/>
      <c r="N21" s="414"/>
      <c r="O21" s="414"/>
      <c r="P21" s="497"/>
      <c r="Q21" s="401" t="s">
        <v>16</v>
      </c>
      <c r="R21" s="402"/>
      <c r="S21" s="402"/>
      <c r="T21" s="403" t="s">
        <v>17</v>
      </c>
      <c r="U21" s="404" t="s">
        <v>17</v>
      </c>
      <c r="V21" s="129" t="s">
        <v>16</v>
      </c>
      <c r="W21" s="128">
        <v>41927</v>
      </c>
      <c r="X21" s="128">
        <v>46006</v>
      </c>
      <c r="Y21" s="361">
        <f ca="1">IF('FRONT PAGE'!$A$1="www.fly-logics.com",IF(X21-$M$1&lt;0," ",X21-$M$1),0)</f>
        <v>905</v>
      </c>
      <c r="Z21" s="362" t="str">
        <f ca="1">IF('FRONT PAGE'!$A$1="www.fly-logics.com",IF(X21=0,"",IFERROR(IF(X21-$M$1&lt;=0,"Expired",IF(X21-$M$1=3,"3 days",IF(X21-$M$1=2,"2 days",IF(X21-$M$1=2,"2 days",IF(X21-$M$1=1,"1 day",IF(X21-$M$1=0," ",IF(X21-$M$1&lt;7,"Less 1 week",IF(X21-$M$1&lt;=14,"Less 2 weeks",IF(X21-$M$1&lt;=30,"Less 1 month","Valid"))))))))),"")),0)</f>
        <v>Valid</v>
      </c>
      <c r="AA21" s="143"/>
      <c r="AB21" s="6"/>
    </row>
    <row r="22" spans="1:28" ht="18" customHeight="1" x14ac:dyDescent="0.2">
      <c r="A22" s="417" t="str">
        <f>IF('FRONT PAGE'!A1="www.fly-logics.com","MEDICAL EXAM",0)</f>
        <v>MEDICAL EXAM</v>
      </c>
      <c r="B22" s="418"/>
      <c r="C22" s="418"/>
      <c r="D22" s="418"/>
      <c r="E22" s="222" t="str">
        <f>IF('FRONT PAGE'!A1="www.fly-logics.com","EXAM DATE",0)</f>
        <v>EXAM DATE</v>
      </c>
      <c r="F22" s="417" t="str">
        <f>IF('FRONT PAGE'!A1="www.fly-logics.com","MEDICAL SENTENCE DATE",0)</f>
        <v>MEDICAL SENTENCE DATE</v>
      </c>
      <c r="G22" s="418"/>
      <c r="H22" s="222" t="str">
        <f>IF('FRONT PAGE'!A1="www.fly-logics.com","CLASS",0)</f>
        <v>CLASS</v>
      </c>
      <c r="I22" s="419" t="str">
        <f>IF('FRONT PAGE'!A1="www.fly-logics.com","EXPIRATION",0)</f>
        <v>EXPIRATION</v>
      </c>
      <c r="J22" s="420"/>
      <c r="K22" s="417" t="str">
        <f>IF('FRONT PAGE'!A1="www.fly-logics.com","VALIDITY",0)</f>
        <v>VALIDITY</v>
      </c>
      <c r="L22" s="418"/>
      <c r="M22" s="421"/>
      <c r="N22" s="417" t="str">
        <f>IF('FRONT PAGE'!A1="www.fly-logics.com","REMARKS",0)</f>
        <v>REMARKS</v>
      </c>
      <c r="O22" s="422"/>
      <c r="P22" s="497"/>
      <c r="Q22" s="401" t="s">
        <v>18</v>
      </c>
      <c r="R22" s="402"/>
      <c r="S22" s="402"/>
      <c r="T22" s="407" t="s">
        <v>15</v>
      </c>
      <c r="U22" s="408" t="s">
        <v>15</v>
      </c>
      <c r="V22" s="129" t="s">
        <v>19</v>
      </c>
      <c r="W22" s="128">
        <v>41685</v>
      </c>
      <c r="X22" s="128">
        <v>46006</v>
      </c>
      <c r="Y22" s="361">
        <f ca="1">IF('FRONT PAGE'!$A$1="www.fly-logics.com",IF(X22-$M$1&lt;0," ",X22-$M$1),0)</f>
        <v>905</v>
      </c>
      <c r="Z22" s="362" t="str">
        <f ca="1">IF('FRONT PAGE'!$A$1="www.fly-logics.com",IF(X22=0,"",IFERROR(IF(X22-$M$1&lt;=0,"Expired",IF(X22-$M$1=3,"3 days",IF(X22-$M$1=2,"2 days",IF(X22-$M$1=2,"2 days",IF(X22-$M$1=1,"1 day",IF(X22-$M$1=0," ",IF(X22-$M$1&lt;7,"Less 1 week",IF(X22-$M$1&lt;=14,"Less 2 weeks",IF(X22-$M$1&lt;=30,"Less 1 month","Valid"))))))))),"")),0)</f>
        <v>Valid</v>
      </c>
      <c r="AA22" s="143"/>
      <c r="AB22" s="6"/>
    </row>
    <row r="23" spans="1:28" ht="18" customHeight="1" x14ac:dyDescent="0.25">
      <c r="A23" s="415" t="s">
        <v>125</v>
      </c>
      <c r="B23" s="416"/>
      <c r="C23" s="416"/>
      <c r="D23" s="416"/>
      <c r="E23" s="224">
        <v>43745</v>
      </c>
      <c r="F23" s="405">
        <v>43752</v>
      </c>
      <c r="G23" s="406"/>
      <c r="H23" s="224" t="s">
        <v>20</v>
      </c>
      <c r="I23" s="224">
        <v>46006</v>
      </c>
      <c r="J23" s="360">
        <f ca="1">IF('FRONT PAGE'!$A$1="www.fly-logics.com",IF(I23-$M$1&lt;0," ",I23-$M$1),0)</f>
        <v>905</v>
      </c>
      <c r="K23" s="411" t="str">
        <f ca="1">IF('FRONT PAGE'!$A$1="www.fly-logics.com",IF(I23=0,"",IFERROR(IF(I23-$M$1&lt;=0,"Expired",IF(I23-$M$1=3,"3 days",IF(I23-$M$1=2,"2 days",IF(I23-$M$1=2,"2 days",IF(I23-$M$1=1,"1 day",IF(I23-$M$1=0," ",IF(I23-$M$1&lt;7,"Less 1 week",IF(I23-$M$1&lt;=14,"Less 2 weeks",IF(I23-$M$1&lt;=30,"Less 1 month","Valid"))))))))),"")),0)</f>
        <v>Valid</v>
      </c>
      <c r="L23" s="412"/>
      <c r="M23" s="413"/>
      <c r="N23" s="414"/>
      <c r="O23" s="414"/>
      <c r="P23" s="497"/>
      <c r="Q23" s="401"/>
      <c r="R23" s="402"/>
      <c r="S23" s="402"/>
      <c r="T23" s="407"/>
      <c r="U23" s="408"/>
      <c r="V23" s="129"/>
      <c r="W23" s="128"/>
      <c r="X23" s="128"/>
      <c r="Y23" s="361" t="str">
        <f ca="1">IF('FRONT PAGE'!$A$1="www.fly-logics.com",IF(X23-$M$1&lt;0," ",X23-$M$1),0)</f>
        <v xml:space="preserve"> </v>
      </c>
      <c r="Z23" s="362" t="str">
        <f>IF('FRONT PAGE'!$A$1="www.fly-logics.com",IF(X23=0,"",IFERROR(IF(X23-$M$1&lt;=0,"Expired",IF(X23-$M$1=3,"3 days",IF(X23-$M$1=2,"2 days",IF(X23-$M$1=2,"2 days",IF(X23-$M$1=1,"1 day",IF(X23-$M$1=0," ",IF(X23-$M$1&lt;7,"Less 1 week",IF(X23-$M$1&lt;=14,"Less 2 weeks",IF(X23-$M$1&lt;=30,"Less 1 month","Valid"))))))))),"")),0)</f>
        <v/>
      </c>
      <c r="AA23" s="143"/>
      <c r="AB23" s="6"/>
    </row>
    <row r="24" spans="1:28" ht="18" customHeight="1" x14ac:dyDescent="0.25">
      <c r="A24" s="409"/>
      <c r="B24" s="410"/>
      <c r="C24" s="410"/>
      <c r="D24" s="410"/>
      <c r="E24" s="224"/>
      <c r="F24" s="405"/>
      <c r="G24" s="406"/>
      <c r="H24" s="224"/>
      <c r="I24" s="224"/>
      <c r="J24" s="360" t="str">
        <f ca="1">IF('FRONT PAGE'!$A$1="www.fly-logics.com",IF(I24-$M$1&lt;0," ",I24-$M$1),0)</f>
        <v xml:space="preserve"> </v>
      </c>
      <c r="K24" s="411" t="str">
        <f>IF('FRONT PAGE'!$A$1="www.fly-logics.com",IF(I24=0,"",IFERROR(IF(I24-$M$1&lt;=0,"Expired",IF(I24-$M$1=3,"3 days",IF(I24-$M$1=2,"2 days",IF(I24-$M$1=2,"2 days",IF(I24-$M$1=1,"1 day",IF(I24-$M$1=0," ",IF(I24-$M$1&lt;7,"Less 1 week",IF(I24-$M$1&lt;=14,"Less 2 weeks",IF(I24-$M$1&lt;=30,"Less 1 month","Valid"))))))))),"")),0)</f>
        <v/>
      </c>
      <c r="L24" s="412"/>
      <c r="M24" s="413"/>
      <c r="N24" s="414"/>
      <c r="O24" s="414"/>
      <c r="P24" s="497"/>
      <c r="Q24" s="401"/>
      <c r="R24" s="402"/>
      <c r="S24" s="402"/>
      <c r="T24" s="407"/>
      <c r="U24" s="408"/>
      <c r="V24" s="129"/>
      <c r="W24" s="128"/>
      <c r="X24" s="128"/>
      <c r="Y24" s="361" t="str">
        <f ca="1">IF('FRONT PAGE'!$A$1="www.fly-logics.com",IF(X24-$M$1&lt;0," ",X24-$M$1),0)</f>
        <v xml:space="preserve"> </v>
      </c>
      <c r="Z24" s="362" t="str">
        <f>IF('FRONT PAGE'!$A$1="www.fly-logics.com",IF(X24=0,"",IFERROR(IF(X24-$M$1&lt;=0,"Expired",IF(X24-$M$1=3,"3 days",IF(X24-$M$1=2,"2 days",IF(X24-$M$1=2,"2 days",IF(X24-$M$1=1,"1 day",IF(X24-$M$1=0," ",IF(X24-$M$1&lt;7,"Less 1 week",IF(X24-$M$1&lt;=14,"Less 2 weeks",IF(X24-$M$1&lt;=30,"Less 1 month","Valid"))))))))),"")),0)</f>
        <v/>
      </c>
      <c r="AA24" s="143"/>
      <c r="AB24" s="6"/>
    </row>
    <row r="25" spans="1:28" ht="18" customHeight="1" x14ac:dyDescent="0.25">
      <c r="A25" s="409"/>
      <c r="B25" s="410"/>
      <c r="C25" s="410"/>
      <c r="D25" s="410"/>
      <c r="E25" s="224"/>
      <c r="F25" s="405"/>
      <c r="G25" s="406"/>
      <c r="H25" s="224"/>
      <c r="I25" s="224"/>
      <c r="J25" s="360" t="str">
        <f ca="1">IF('FRONT PAGE'!$A$1="www.fly-logics.com",IF(I25-$M$1&lt;0," ",I25-$M$1),0)</f>
        <v xml:space="preserve"> </v>
      </c>
      <c r="K25" s="411" t="str">
        <f>IF('FRONT PAGE'!$A$1="www.fly-logics.com",IF(I25=0,"",IFERROR(IF(I25-$M$1&lt;=0,"Expired",IF(I25-$M$1=3,"3 days",IF(I25-$M$1=2,"2 days",IF(I25-$M$1=2,"2 days",IF(I25-$M$1=1,"1 day",IF(I25-$M$1=0," ",IF(I25-$M$1&lt;7,"Less 1 week",IF(I25-$M$1&lt;=14,"Less 2 weeks",IF(I25-$M$1&lt;=30,"Less 1 month","Valid"))))))))),"")),0)</f>
        <v/>
      </c>
      <c r="L25" s="412"/>
      <c r="M25" s="413"/>
      <c r="N25" s="414"/>
      <c r="O25" s="414"/>
      <c r="P25" s="497"/>
      <c r="Q25" s="401"/>
      <c r="R25" s="402"/>
      <c r="S25" s="402"/>
      <c r="T25" s="407"/>
      <c r="U25" s="408"/>
      <c r="V25" s="129"/>
      <c r="W25" s="128"/>
      <c r="X25" s="128"/>
      <c r="Y25" s="361" t="str">
        <f ca="1">IF('FRONT PAGE'!$A$1="www.fly-logics.com",IF(X25-$M$1&lt;0," ",X25-$M$1),0)</f>
        <v xml:space="preserve"> </v>
      </c>
      <c r="Z25" s="362" t="str">
        <f>IF('FRONT PAGE'!$A$1="www.fly-logics.com",IF(X25=0,"",IFERROR(IF(X25-$M$1&lt;=0,"Expired",IF(X25-$M$1=3,"3 days",IF(X25-$M$1=2,"2 days",IF(X25-$M$1=2,"2 days",IF(X25-$M$1=1,"1 day",IF(X25-$M$1=0," ",IF(X25-$M$1&lt;7,"Less 1 week",IF(X25-$M$1&lt;=14,"Less 2 weeks",IF(X25-$M$1&lt;=30,"Less 1 month","Valid"))))))))),"")),0)</f>
        <v/>
      </c>
      <c r="AA25" s="143"/>
      <c r="AB25" s="6"/>
    </row>
    <row r="26" spans="1:28" ht="18" customHeight="1" x14ac:dyDescent="0.25">
      <c r="A26" s="409"/>
      <c r="B26" s="410"/>
      <c r="C26" s="410"/>
      <c r="D26" s="410"/>
      <c r="E26" s="224"/>
      <c r="F26" s="405"/>
      <c r="G26" s="406"/>
      <c r="H26" s="224"/>
      <c r="I26" s="224"/>
      <c r="J26" s="360" t="str">
        <f ca="1">IF('FRONT PAGE'!$A$1="www.fly-logics.com",IF(I26-$M$1&lt;0," ",I26-$M$1),0)</f>
        <v xml:space="preserve"> </v>
      </c>
      <c r="K26" s="411" t="str">
        <f>IF('FRONT PAGE'!$A$1="www.fly-logics.com",IF(I26=0,"",IFERROR(IF(I26-$M$1&lt;=0,"Expired",IF(I26-$M$1=3,"3 days",IF(I26-$M$1=2,"2 days",IF(I26-$M$1=2,"2 days",IF(I26-$M$1=1,"1 day",IF(I26-$M$1=0," ",IF(I26-$M$1&lt;7,"Less 1 week",IF(I26-$M$1&lt;=14,"Less 2 weeks",IF(I26-$M$1&lt;=30,"Less 1 month","Valid"))))))))),"")),0)</f>
        <v/>
      </c>
      <c r="L26" s="412"/>
      <c r="M26" s="413"/>
      <c r="N26" s="414"/>
      <c r="O26" s="414"/>
      <c r="P26" s="497"/>
      <c r="Q26" s="401"/>
      <c r="R26" s="402"/>
      <c r="S26" s="402"/>
      <c r="T26" s="407"/>
      <c r="U26" s="408"/>
      <c r="V26" s="129"/>
      <c r="W26" s="128"/>
      <c r="X26" s="128"/>
      <c r="Y26" s="361" t="str">
        <f ca="1">IF('FRONT PAGE'!$A$1="www.fly-logics.com",IF(X26-$M$1&lt;0," ",X26-$M$1),0)</f>
        <v xml:space="preserve"> </v>
      </c>
      <c r="Z26" s="362" t="str">
        <f>IF('FRONT PAGE'!$A$1="www.fly-logics.com",IF(X26=0,"",IFERROR(IF(X26-$M$1&lt;=0,"Expired",IF(X26-$M$1=3,"3 days",IF(X26-$M$1=2,"2 days",IF(X26-$M$1=2,"2 days",IF(X26-$M$1=1,"1 day",IF(X26-$M$1=0," ",IF(X26-$M$1&lt;7,"Less 1 week",IF(X26-$M$1&lt;=14,"Less 2 weeks",IF(X26-$M$1&lt;=30,"Less 1 month","Valid"))))))))),"")),0)</f>
        <v/>
      </c>
      <c r="AA26" s="143"/>
      <c r="AB26" s="6"/>
    </row>
    <row r="27" spans="1:28" ht="18" customHeight="1" x14ac:dyDescent="0.25">
      <c r="A27" s="409"/>
      <c r="B27" s="410"/>
      <c r="C27" s="410"/>
      <c r="D27" s="410"/>
      <c r="E27" s="224"/>
      <c r="F27" s="405"/>
      <c r="G27" s="406"/>
      <c r="H27" s="224"/>
      <c r="I27" s="224"/>
      <c r="J27" s="360" t="str">
        <f ca="1">IF('FRONT PAGE'!$A$1="www.fly-logics.com",IF(I27-$M$1&lt;0," ",I27-$M$1),0)</f>
        <v xml:space="preserve"> </v>
      </c>
      <c r="K27" s="411" t="str">
        <f>IF('FRONT PAGE'!$A$1="www.fly-logics.com",IF(I27=0,"",IFERROR(IF(I27-$M$1&lt;=0,"Expired",IF(I27-$M$1=3,"3 days",IF(I27-$M$1=2,"2 days",IF(I27-$M$1=2,"2 days",IF(I27-$M$1=1,"1 day",IF(I27-$M$1=0," ",IF(I27-$M$1&lt;7,"Less 1 week",IF(I27-$M$1&lt;=14,"Less 2 weeks",IF(I27-$M$1&lt;=30,"Less 1 month","Valid"))))))))),"")),0)</f>
        <v/>
      </c>
      <c r="L27" s="412"/>
      <c r="M27" s="413"/>
      <c r="N27" s="414"/>
      <c r="O27" s="414"/>
      <c r="P27" s="497"/>
      <c r="Q27" s="401"/>
      <c r="R27" s="402"/>
      <c r="S27" s="402"/>
      <c r="T27" s="403"/>
      <c r="U27" s="404"/>
      <c r="V27" s="129"/>
      <c r="W27" s="128"/>
      <c r="X27" s="128"/>
      <c r="Y27" s="361" t="str">
        <f ca="1">IF('FRONT PAGE'!$A$1="www.fly-logics.com",IF(X27-$M$1&lt;0," ",X27-$M$1),0)</f>
        <v xml:space="preserve"> </v>
      </c>
      <c r="Z27" s="362" t="str">
        <f>IF('FRONT PAGE'!$A$1="www.fly-logics.com",IF(X27=0,"",IFERROR(IF(X27-$M$1&lt;=0,"Expired",IF(X27-$M$1=3,"3 days",IF(X27-$M$1=2,"2 days",IF(X27-$M$1=2,"2 days",IF(X27-$M$1=1,"1 day",IF(X27-$M$1=0," ",IF(X27-$M$1&lt;7,"Less 1 week",IF(X27-$M$1&lt;=14,"Less 2 weeks",IF(X27-$M$1&lt;=30,"Less 1 month","Valid"))))))))),"")),0)</f>
        <v/>
      </c>
      <c r="AA27" s="143"/>
      <c r="AB27" s="6"/>
    </row>
    <row r="28" spans="1:28" ht="17.45" customHeight="1" x14ac:dyDescent="0.2">
      <c r="K28" s="6"/>
      <c r="L28" s="6"/>
      <c r="M28" s="6"/>
      <c r="Q28" s="6"/>
      <c r="R28" s="6"/>
      <c r="S28" s="6"/>
      <c r="T28" s="6"/>
      <c r="U28" s="6"/>
      <c r="V28" s="6"/>
      <c r="W28" s="6"/>
      <c r="X28" s="6"/>
      <c r="Y28" s="6"/>
      <c r="Z28" s="6"/>
      <c r="AA28" s="6"/>
    </row>
    <row r="29" spans="1:28" ht="17.45" customHeight="1" x14ac:dyDescent="0.2"/>
    <row r="30" spans="1:28" ht="17.45" customHeight="1" x14ac:dyDescent="0.2"/>
    <row r="31" spans="1:28" ht="17.45" customHeight="1" x14ac:dyDescent="0.2"/>
    <row r="32" spans="1:28" ht="17.45" customHeight="1" x14ac:dyDescent="0.2"/>
    <row r="33" ht="17.45" customHeight="1" x14ac:dyDescent="0.2"/>
    <row r="34" ht="17.45" customHeight="1" x14ac:dyDescent="0.2"/>
    <row r="35" ht="17.45" customHeight="1" x14ac:dyDescent="0.2"/>
    <row r="36" ht="17.45" customHeight="1" x14ac:dyDescent="0.2"/>
    <row r="37" ht="17.45" customHeight="1" x14ac:dyDescent="0.2"/>
    <row r="38" ht="17.45" customHeight="1" x14ac:dyDescent="0.2"/>
    <row r="39" ht="17.45" customHeight="1" x14ac:dyDescent="0.2"/>
    <row r="40" ht="17.45" customHeight="1" x14ac:dyDescent="0.2"/>
    <row r="41" ht="17.45" customHeight="1" x14ac:dyDescent="0.2"/>
    <row r="42" ht="17.45" customHeight="1" x14ac:dyDescent="0.2"/>
    <row r="43" ht="17.45" customHeight="1" x14ac:dyDescent="0.2"/>
    <row r="44" ht="17.45" customHeight="1" x14ac:dyDescent="0.2"/>
    <row r="45" ht="17.45" customHeight="1" x14ac:dyDescent="0.2"/>
    <row r="46" ht="17.45" customHeight="1" x14ac:dyDescent="0.2"/>
    <row r="47" ht="17.45" customHeight="1" x14ac:dyDescent="0.2"/>
    <row r="48" ht="17.45" customHeight="1" x14ac:dyDescent="0.2"/>
    <row r="49" ht="17.45" customHeight="1" x14ac:dyDescent="0.2"/>
    <row r="50" ht="17.45" customHeight="1" x14ac:dyDescent="0.2"/>
    <row r="51" ht="17.45" customHeight="1" x14ac:dyDescent="0.2"/>
    <row r="52" ht="16.5" customHeight="1" x14ac:dyDescent="0.2"/>
    <row r="53" ht="16.5" customHeight="1" x14ac:dyDescent="0.2"/>
  </sheetData>
  <sheetProtection algorithmName="SHA-512" hashValue="qiK6/R06z7RPVxYzXuVb6gHIVT0F+90/Ay1IlaJBebt+TI7Gqp3rdRWwhPBv0giqyBt/8y6QK8OFFDCmKw2OfA==" saltValue="a4EIn9vO0LPPS+z7a3JpAw==" spinCount="100000" sheet="1" formatCells="0"/>
  <mergeCells count="148">
    <mergeCell ref="N13:O13"/>
    <mergeCell ref="N14:O14"/>
    <mergeCell ref="AA10:AA11"/>
    <mergeCell ref="Q12:R12"/>
    <mergeCell ref="S12:T12"/>
    <mergeCell ref="X12:Y12"/>
    <mergeCell ref="AA2:AA3"/>
    <mergeCell ref="AA4:AA5"/>
    <mergeCell ref="AA8:AA9"/>
    <mergeCell ref="Y10:Y11"/>
    <mergeCell ref="Z10:Z11"/>
    <mergeCell ref="Q8:R9"/>
    <mergeCell ref="N9:N10"/>
    <mergeCell ref="Y8:Y9"/>
    <mergeCell ref="P1:P27"/>
    <mergeCell ref="M1:O1"/>
    <mergeCell ref="K12:M12"/>
    <mergeCell ref="K13:M13"/>
    <mergeCell ref="K14:M14"/>
    <mergeCell ref="K15:M15"/>
    <mergeCell ref="K16:M16"/>
    <mergeCell ref="K17:M17"/>
    <mergeCell ref="U10:U11"/>
    <mergeCell ref="V10:V11"/>
    <mergeCell ref="W10:W11"/>
    <mergeCell ref="X10:X11"/>
    <mergeCell ref="X8:X9"/>
    <mergeCell ref="X4:X5"/>
    <mergeCell ref="Q15:R15"/>
    <mergeCell ref="S15:T15"/>
    <mergeCell ref="AA6:AA7"/>
    <mergeCell ref="Q4:R5"/>
    <mergeCell ref="Z2:Z3"/>
    <mergeCell ref="Y4:Y5"/>
    <mergeCell ref="Z4:Z5"/>
    <mergeCell ref="Q6:R7"/>
    <mergeCell ref="S6:T7"/>
    <mergeCell ref="U6:U7"/>
    <mergeCell ref="Z8:Z9"/>
    <mergeCell ref="V6:V7"/>
    <mergeCell ref="W6:W7"/>
    <mergeCell ref="X6:X7"/>
    <mergeCell ref="Y6:Y7"/>
    <mergeCell ref="Z6:Z7"/>
    <mergeCell ref="S1:T1"/>
    <mergeCell ref="X1:Y1"/>
    <mergeCell ref="Q2:R3"/>
    <mergeCell ref="S2:T3"/>
    <mergeCell ref="U2:U3"/>
    <mergeCell ref="V2:V3"/>
    <mergeCell ref="W2:W3"/>
    <mergeCell ref="X2:X3"/>
    <mergeCell ref="Y2:Y3"/>
    <mergeCell ref="A1:L1"/>
    <mergeCell ref="D9:L10"/>
    <mergeCell ref="A13:D13"/>
    <mergeCell ref="Q13:R13"/>
    <mergeCell ref="S13:T13"/>
    <mergeCell ref="S8:T9"/>
    <mergeCell ref="U8:U9"/>
    <mergeCell ref="V8:V9"/>
    <mergeCell ref="W8:W9"/>
    <mergeCell ref="A12:D12"/>
    <mergeCell ref="I12:J12"/>
    <mergeCell ref="A3:A10"/>
    <mergeCell ref="D3:L3"/>
    <mergeCell ref="D5:L5"/>
    <mergeCell ref="D7:L7"/>
    <mergeCell ref="S4:T5"/>
    <mergeCell ref="U4:U5"/>
    <mergeCell ref="V4:V5"/>
    <mergeCell ref="W4:W5"/>
    <mergeCell ref="N12:O12"/>
    <mergeCell ref="C9:C10"/>
    <mergeCell ref="Q10:R11"/>
    <mergeCell ref="S10:T11"/>
    <mergeCell ref="Q1:R1"/>
    <mergeCell ref="A14:D14"/>
    <mergeCell ref="Q14:R14"/>
    <mergeCell ref="S14:T14"/>
    <mergeCell ref="A15:D15"/>
    <mergeCell ref="Q18:R18"/>
    <mergeCell ref="S18:T18"/>
    <mergeCell ref="Q17:R17"/>
    <mergeCell ref="S17:T17"/>
    <mergeCell ref="A16:D16"/>
    <mergeCell ref="Q16:R16"/>
    <mergeCell ref="S16:T16"/>
    <mergeCell ref="A17:D17"/>
    <mergeCell ref="A18:D18"/>
    <mergeCell ref="N15:O15"/>
    <mergeCell ref="N16:O16"/>
    <mergeCell ref="N17:O17"/>
    <mergeCell ref="N18:O18"/>
    <mergeCell ref="K18:M18"/>
    <mergeCell ref="Q21:S21"/>
    <mergeCell ref="T21:U21"/>
    <mergeCell ref="Q19:S19"/>
    <mergeCell ref="T19:U19"/>
    <mergeCell ref="X19:Y19"/>
    <mergeCell ref="A20:D20"/>
    <mergeCell ref="Q20:S20"/>
    <mergeCell ref="T20:U20"/>
    <mergeCell ref="A19:D19"/>
    <mergeCell ref="A21:D21"/>
    <mergeCell ref="K21:M21"/>
    <mergeCell ref="N20:O20"/>
    <mergeCell ref="N21:O21"/>
    <mergeCell ref="K20:M20"/>
    <mergeCell ref="N19:O19"/>
    <mergeCell ref="K19:M19"/>
    <mergeCell ref="Q24:S24"/>
    <mergeCell ref="T24:U24"/>
    <mergeCell ref="A23:D23"/>
    <mergeCell ref="F23:G23"/>
    <mergeCell ref="Q23:S23"/>
    <mergeCell ref="T23:U23"/>
    <mergeCell ref="A22:D22"/>
    <mergeCell ref="F22:G22"/>
    <mergeCell ref="I22:J22"/>
    <mergeCell ref="Q22:S22"/>
    <mergeCell ref="T22:U22"/>
    <mergeCell ref="A24:D24"/>
    <mergeCell ref="K22:M22"/>
    <mergeCell ref="K23:M23"/>
    <mergeCell ref="K24:M24"/>
    <mergeCell ref="N22:O22"/>
    <mergeCell ref="N23:O23"/>
    <mergeCell ref="N24:O24"/>
    <mergeCell ref="F24:G24"/>
    <mergeCell ref="Q27:S27"/>
    <mergeCell ref="T27:U27"/>
    <mergeCell ref="F26:G26"/>
    <mergeCell ref="Q26:S26"/>
    <mergeCell ref="T26:U26"/>
    <mergeCell ref="A25:D25"/>
    <mergeCell ref="F25:G25"/>
    <mergeCell ref="Q25:S25"/>
    <mergeCell ref="T25:U25"/>
    <mergeCell ref="A26:D26"/>
    <mergeCell ref="K25:M25"/>
    <mergeCell ref="K26:M26"/>
    <mergeCell ref="K27:M27"/>
    <mergeCell ref="N25:O25"/>
    <mergeCell ref="N26:O26"/>
    <mergeCell ref="N27:O27"/>
    <mergeCell ref="A27:D27"/>
    <mergeCell ref="F27:G27"/>
  </mergeCells>
  <conditionalFormatting sqref="J13:J21">
    <cfRule type="cellIs" dxfId="137" priority="13" operator="between">
      <formula>1</formula>
      <formula>3</formula>
    </cfRule>
    <cfRule type="cellIs" dxfId="136" priority="14" operator="between">
      <formula>4</formula>
      <formula>7</formula>
    </cfRule>
    <cfRule type="cellIs" dxfId="135" priority="15" operator="between">
      <formula>30</formula>
      <formula>8</formula>
    </cfRule>
    <cfRule type="cellIs" dxfId="134" priority="16" operator="greaterThan">
      <formula>30</formula>
    </cfRule>
  </conditionalFormatting>
  <conditionalFormatting sqref="J23:J27">
    <cfRule type="cellIs" dxfId="133" priority="121" operator="between">
      <formula>1</formula>
      <formula>3</formula>
    </cfRule>
    <cfRule type="cellIs" dxfId="132" priority="122" operator="between">
      <formula>4</formula>
      <formula>7</formula>
    </cfRule>
    <cfRule type="cellIs" dxfId="131" priority="123" operator="between">
      <formula>30</formula>
      <formula>8</formula>
    </cfRule>
    <cfRule type="cellIs" dxfId="130" priority="124" operator="greaterThan">
      <formula>30</formula>
    </cfRule>
  </conditionalFormatting>
  <conditionalFormatting sqref="K13:K21">
    <cfRule type="containsText" dxfId="129" priority="7" operator="containsText" text="Expired">
      <formula>NOT(ISERROR(SEARCH("Expired",K13)))</formula>
    </cfRule>
    <cfRule type="containsText" dxfId="128" priority="8" operator="containsText" text="day">
      <formula>NOT(ISERROR(SEARCH("day",K13)))</formula>
    </cfRule>
    <cfRule type="containsText" dxfId="127" priority="9" operator="containsText" text="Less 1 week">
      <formula>NOT(ISERROR(SEARCH("Less 1 week",K13)))</formula>
    </cfRule>
    <cfRule type="containsText" dxfId="126" priority="10" operator="containsText" text="Less 2 weeks">
      <formula>NOT(ISERROR(SEARCH("Less 2 weeks",K13)))</formula>
    </cfRule>
    <cfRule type="containsText" dxfId="125" priority="11" operator="containsText" text="Valid">
      <formula>NOT(ISERROR(SEARCH("Valid",K13)))</formula>
    </cfRule>
    <cfRule type="containsText" dxfId="124" priority="12" operator="containsText" text="Less 1 month">
      <formula>NOT(ISERROR(SEARCH("Less 1 month",K13)))</formula>
    </cfRule>
  </conditionalFormatting>
  <conditionalFormatting sqref="K23:K27">
    <cfRule type="containsText" dxfId="123" priority="1" operator="containsText" text="Expired">
      <formula>NOT(ISERROR(SEARCH("Expired",K23)))</formula>
    </cfRule>
    <cfRule type="containsText" dxfId="122" priority="2" operator="containsText" text="day">
      <formula>NOT(ISERROR(SEARCH("day",K23)))</formula>
    </cfRule>
    <cfRule type="containsText" dxfId="121" priority="3" operator="containsText" text="Less 1 week">
      <formula>NOT(ISERROR(SEARCH("Less 1 week",K23)))</formula>
    </cfRule>
    <cfRule type="containsText" dxfId="120" priority="4" operator="containsText" text="Less 2 weeks">
      <formula>NOT(ISERROR(SEARCH("Less 2 weeks",K23)))</formula>
    </cfRule>
    <cfRule type="containsText" dxfId="119" priority="5" operator="containsText" text="Valid">
      <formula>NOT(ISERROR(SEARCH("Valid",K23)))</formula>
    </cfRule>
    <cfRule type="containsText" dxfId="118" priority="6" operator="containsText" text="Less 1 month">
      <formula>NOT(ISERROR(SEARCH("Less 1 month",K23)))</formula>
    </cfRule>
  </conditionalFormatting>
  <conditionalFormatting sqref="Y2 Y4 Y6 Y8 Y10">
    <cfRule type="cellIs" dxfId="117" priority="125" operator="between">
      <formula>1</formula>
      <formula>3</formula>
    </cfRule>
    <cfRule type="cellIs" dxfId="116" priority="126" operator="between">
      <formula>4</formula>
      <formula>7</formula>
    </cfRule>
    <cfRule type="cellIs" dxfId="115" priority="127" operator="between">
      <formula>30</formula>
      <formula>8</formula>
    </cfRule>
    <cfRule type="cellIs" dxfId="114" priority="128" operator="greaterThan">
      <formula>30</formula>
    </cfRule>
  </conditionalFormatting>
  <conditionalFormatting sqref="Y13:Y18">
    <cfRule type="cellIs" dxfId="113" priority="28" operator="between">
      <formula>1</formula>
      <formula>3</formula>
    </cfRule>
    <cfRule type="cellIs" dxfId="112" priority="29" operator="between">
      <formula>4</formula>
      <formula>7</formula>
    </cfRule>
    <cfRule type="cellIs" dxfId="111" priority="30" operator="between">
      <formula>30</formula>
      <formula>8</formula>
    </cfRule>
    <cfRule type="cellIs" dxfId="110" priority="31" operator="greaterThan">
      <formula>30</formula>
    </cfRule>
  </conditionalFormatting>
  <conditionalFormatting sqref="Y20:Y27">
    <cfRule type="cellIs" dxfId="109" priority="17" operator="between">
      <formula>1</formula>
      <formula>3</formula>
    </cfRule>
    <cfRule type="cellIs" dxfId="108" priority="18" operator="between">
      <formula>4</formula>
      <formula>7</formula>
    </cfRule>
    <cfRule type="cellIs" dxfId="107" priority="19" operator="between">
      <formula>30</formula>
      <formula>8</formula>
    </cfRule>
    <cfRule type="cellIs" dxfId="106" priority="20" operator="greaterThan">
      <formula>30</formula>
    </cfRule>
  </conditionalFormatting>
  <conditionalFormatting sqref="Z2 Z4 Z6 Z8 Z10 Z13:Z18 K13:K21 K23:K27">
    <cfRule type="expression" dxfId="105" priority="134">
      <formula>H2=0</formula>
    </cfRule>
  </conditionalFormatting>
  <conditionalFormatting sqref="Z2 Z4 Z6 Z8 Z10">
    <cfRule type="containsText" dxfId="104" priority="129" operator="containsText" text="Expired">
      <formula>NOT(ISERROR(SEARCH("Expired",Z2)))</formula>
    </cfRule>
    <cfRule type="containsText" dxfId="103" priority="130" operator="containsText" text="day">
      <formula>NOT(ISERROR(SEARCH("day",Z2)))</formula>
    </cfRule>
    <cfRule type="containsText" dxfId="102" priority="131" operator="containsText" text="Less 1 week">
      <formula>NOT(ISERROR(SEARCH("Less 1 week",Z2)))</formula>
    </cfRule>
    <cfRule type="containsText" dxfId="101" priority="132" operator="containsText" text="Less 2 weeks">
      <formula>NOT(ISERROR(SEARCH("Less 2 weeks",Z2)))</formula>
    </cfRule>
    <cfRule type="containsText" dxfId="100" priority="133" operator="containsText" text="Valid">
      <formula>NOT(ISERROR(SEARCH("Valid",Z2)))</formula>
    </cfRule>
    <cfRule type="containsText" dxfId="99" priority="135" operator="containsText" text="Less 1 month">
      <formula>NOT(ISERROR(SEARCH("Less 1 month",Z2)))</formula>
    </cfRule>
  </conditionalFormatting>
  <conditionalFormatting sqref="Z13:Z18">
    <cfRule type="containsText" dxfId="98" priority="32" operator="containsText" text="Expired">
      <formula>NOT(ISERROR(SEARCH("Expired",Z13)))</formula>
    </cfRule>
    <cfRule type="containsText" dxfId="97" priority="33" operator="containsText" text="day">
      <formula>NOT(ISERROR(SEARCH("day",Z13)))</formula>
    </cfRule>
    <cfRule type="containsText" dxfId="96" priority="34" operator="containsText" text="Less 1 week">
      <formula>NOT(ISERROR(SEARCH("Less 1 week",Z13)))</formula>
    </cfRule>
    <cfRule type="containsText" dxfId="95" priority="35" operator="containsText" text="Less 2 weeks">
      <formula>NOT(ISERROR(SEARCH("Less 2 weeks",Z13)))</formula>
    </cfRule>
    <cfRule type="containsText" dxfId="94" priority="36" operator="containsText" text="Valid">
      <formula>NOT(ISERROR(SEARCH("Valid",Z13)))</formula>
    </cfRule>
    <cfRule type="containsText" dxfId="93" priority="37" operator="containsText" text="Less 1 month">
      <formula>NOT(ISERROR(SEARCH("Less 1 month",Z13)))</formula>
    </cfRule>
  </conditionalFormatting>
  <conditionalFormatting sqref="Z20:Z27">
    <cfRule type="containsText" dxfId="92" priority="21" operator="containsText" text="Expired">
      <formula>NOT(ISERROR(SEARCH("Expired",Z20)))</formula>
    </cfRule>
    <cfRule type="containsText" dxfId="91" priority="22" operator="containsText" text="day">
      <formula>NOT(ISERROR(SEARCH("day",Z20)))</formula>
    </cfRule>
    <cfRule type="containsText" dxfId="90" priority="23" operator="containsText" text="Less 1 week">
      <formula>NOT(ISERROR(SEARCH("Less 1 week",Z20)))</formula>
    </cfRule>
    <cfRule type="containsText" dxfId="89" priority="24" operator="containsText" text="Less 2 weeks">
      <formula>NOT(ISERROR(SEARCH("Less 2 weeks",Z20)))</formula>
    </cfRule>
    <cfRule type="containsText" dxfId="88" priority="25" operator="containsText" text="Valid">
      <formula>NOT(ISERROR(SEARCH("Valid",Z20)))</formula>
    </cfRule>
    <cfRule type="containsText" dxfId="87" priority="26" operator="containsText" text="Less 1 month">
      <formula>NOT(ISERROR(SEARCH("Less 1 month",Z20)))</formula>
    </cfRule>
    <cfRule type="expression" dxfId="86" priority="27">
      <formula>W20=0</formula>
    </cfRule>
  </conditionalFormatting>
  <hyperlinks>
    <hyperlink ref="D9" r:id="rId1" xr:uid="{AD29DEDF-990F-408B-9623-E89A017BE5BA}"/>
  </hyperlinks>
  <printOptions horizontalCentered="1" verticalCentered="1"/>
  <pageMargins left="0.43307086614173229" right="0.43307086614173229" top="1.5748031496062993" bottom="1.5748031496062993" header="0" footer="0"/>
  <pageSetup paperSize="9" scale="80" orientation="landscape" r:id="rId2"/>
  <rowBreaks count="1" manualBreakCount="1">
    <brk id="27"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006878"/>
  </sheetPr>
  <dimension ref="A1:AR134"/>
  <sheetViews>
    <sheetView zoomScaleNormal="100" zoomScaleSheetLayoutView="100" workbookViewId="0">
      <selection activeCell="A2" sqref="A2"/>
    </sheetView>
  </sheetViews>
  <sheetFormatPr defaultColWidth="12.625" defaultRowHeight="15" customHeight="1" x14ac:dyDescent="0.2"/>
  <cols>
    <col min="1" max="1" width="156.25" style="1" customWidth="1"/>
    <col min="2" max="2" width="0.75" style="1" customWidth="1"/>
    <col min="3" max="3" width="156.25" style="1" customWidth="1"/>
    <col min="4" max="46" width="12.75" style="1" customWidth="1"/>
    <col min="47" max="16384" width="12.625" style="1"/>
  </cols>
  <sheetData>
    <row r="1" spans="1:3" ht="33" customHeight="1" x14ac:dyDescent="0.2">
      <c r="A1" s="356" t="s">
        <v>123</v>
      </c>
      <c r="B1" s="207" t="s">
        <v>21</v>
      </c>
      <c r="C1" s="356" t="s">
        <v>122</v>
      </c>
    </row>
    <row r="2" spans="1:3" ht="243.75" customHeight="1" x14ac:dyDescent="0.2"/>
    <row r="3" spans="1:3" ht="204.75" customHeight="1" x14ac:dyDescent="0.2"/>
    <row r="4" spans="1:3" ht="14.25" customHeight="1" x14ac:dyDescent="0.2"/>
    <row r="5" spans="1:3" ht="14.25" customHeight="1" x14ac:dyDescent="0.2"/>
    <row r="6" spans="1:3" ht="14.25" customHeight="1" x14ac:dyDescent="0.2"/>
    <row r="7" spans="1:3" ht="14.25" customHeight="1" x14ac:dyDescent="0.2"/>
    <row r="8" spans="1:3" ht="14.25" customHeight="1" x14ac:dyDescent="0.2"/>
    <row r="9" spans="1:3" ht="14.25" customHeight="1" x14ac:dyDescent="0.2"/>
    <row r="10" spans="1:3" ht="14.25" customHeight="1" x14ac:dyDescent="0.2"/>
    <row r="11" spans="1:3" ht="14.25" customHeight="1" x14ac:dyDescent="0.2"/>
    <row r="12" spans="1:3" ht="14.25" customHeight="1" x14ac:dyDescent="0.2"/>
    <row r="13" spans="1:3" ht="14.25" customHeight="1" x14ac:dyDescent="0.2"/>
    <row r="14" spans="1:3" ht="14.25" customHeight="1" x14ac:dyDescent="0.2"/>
    <row r="15" spans="1:3" ht="14.25" customHeight="1" x14ac:dyDescent="0.2"/>
    <row r="16" spans="1:3"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spans="1:44" ht="14.25" customHeight="1" x14ac:dyDescent="0.2"/>
    <row r="50" spans="1:44" ht="14.25" customHeight="1" x14ac:dyDescent="0.2">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row>
    <row r="51" spans="1:44" ht="14.25" customHeight="1" x14ac:dyDescent="0.2"/>
    <row r="52" spans="1:44" ht="14.25" customHeight="1" x14ac:dyDescent="0.2"/>
    <row r="53" spans="1:44" ht="14.25" customHeight="1" x14ac:dyDescent="0.2"/>
    <row r="54" spans="1:44" ht="14.25" customHeight="1" x14ac:dyDescent="0.2"/>
    <row r="55" spans="1:44" ht="14.25" customHeight="1" x14ac:dyDescent="0.2"/>
    <row r="56" spans="1:44" ht="14.25" customHeight="1" x14ac:dyDescent="0.2"/>
    <row r="57" spans="1:44" ht="14.25" customHeight="1" x14ac:dyDescent="0.2"/>
    <row r="58" spans="1:44" ht="14.25" customHeight="1" x14ac:dyDescent="0.2"/>
    <row r="59" spans="1:44" ht="14.25" customHeight="1" x14ac:dyDescent="0.2"/>
    <row r="60" spans="1:44" ht="14.25" customHeight="1" x14ac:dyDescent="0.2"/>
    <row r="61" spans="1:44" ht="14.25" customHeight="1" x14ac:dyDescent="0.2"/>
    <row r="62" spans="1:44" ht="14.25" customHeight="1" x14ac:dyDescent="0.2"/>
    <row r="63" spans="1:44" ht="14.25" customHeight="1" x14ac:dyDescent="0.2"/>
    <row r="64" spans="1:4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sheetData>
  <sheetProtection algorithmName="SHA-512" hashValue="EjQ4vtZYVNGiMAVx5GAUHkrOSQrDYMvpGURTpHJpPF327Su3FN9qek4owvpKsSwASO6kO7R/YcmR5Bo8mgnaMQ==" saltValue="bBNDxpv6GjRIgpEgqfW6zw==" spinCount="100000" sheet="1" objects="1" scenarios="1"/>
  <phoneticPr fontId="11" type="noConversion"/>
  <printOptions horizontalCentered="1" verticalCentered="1"/>
  <pageMargins left="0.82677165354330717" right="0.82677165354330717" top="1.5748031496062993" bottom="1.5748031496062993" header="0.39370078740157483" footer="0.39370078740157483"/>
  <pageSetup paperSize="9" scale="75" pageOrder="overThenDown"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ADECC-4FD3-47E5-A8B4-B608E2AD09B3}">
  <sheetPr>
    <tabColor rgb="FF368270"/>
  </sheetPr>
  <dimension ref="A1:M36"/>
  <sheetViews>
    <sheetView tabSelected="1" view="pageBreakPreview" zoomScale="115" zoomScaleNormal="100" zoomScaleSheetLayoutView="115" workbookViewId="0">
      <selection sqref="A1:M2"/>
    </sheetView>
  </sheetViews>
  <sheetFormatPr defaultColWidth="12.625" defaultRowHeight="15" customHeight="1" x14ac:dyDescent="0.2"/>
  <cols>
    <col min="1" max="12" width="12.625" style="3"/>
    <col min="13" max="13" width="2" style="3" customWidth="1"/>
    <col min="14" max="18" width="12.375" style="3" customWidth="1"/>
    <col min="19" max="16384" width="12.625" style="3"/>
  </cols>
  <sheetData>
    <row r="1" spans="1:13" ht="227.25" customHeight="1" x14ac:dyDescent="0.2">
      <c r="A1" s="501"/>
      <c r="B1" s="501"/>
      <c r="C1" s="501"/>
      <c r="D1" s="501"/>
      <c r="E1" s="501"/>
      <c r="F1" s="501"/>
      <c r="G1" s="501"/>
      <c r="H1" s="501"/>
      <c r="I1" s="501"/>
      <c r="J1" s="501"/>
      <c r="K1" s="501"/>
      <c r="L1" s="501"/>
      <c r="M1" s="501"/>
    </row>
    <row r="2" spans="1:13" ht="239.25" customHeight="1" x14ac:dyDescent="0.2">
      <c r="A2" s="501"/>
      <c r="B2" s="501"/>
      <c r="C2" s="501"/>
      <c r="D2" s="501"/>
      <c r="E2" s="501"/>
      <c r="F2" s="501"/>
      <c r="G2" s="501"/>
      <c r="H2" s="501"/>
      <c r="I2" s="501"/>
      <c r="J2" s="501"/>
      <c r="K2" s="501"/>
      <c r="L2" s="501"/>
      <c r="M2" s="501"/>
    </row>
    <row r="3" spans="1:13" ht="14.25" x14ac:dyDescent="0.2"/>
    <row r="4" spans="1:13" ht="14.25" x14ac:dyDescent="0.2"/>
    <row r="5" spans="1:13" ht="14.25" x14ac:dyDescent="0.2"/>
    <row r="6" spans="1:13" ht="14.25" x14ac:dyDescent="0.2"/>
    <row r="7" spans="1:13" ht="14.25" x14ac:dyDescent="0.2"/>
    <row r="8" spans="1:13" ht="14.25" x14ac:dyDescent="0.2"/>
    <row r="9" spans="1:13" ht="14.25" x14ac:dyDescent="0.2"/>
    <row r="10" spans="1:13" ht="14.25" x14ac:dyDescent="0.2"/>
    <row r="11" spans="1:13" ht="14.25" x14ac:dyDescent="0.2"/>
    <row r="12" spans="1:13" ht="14.25" x14ac:dyDescent="0.2"/>
    <row r="13" spans="1:13" ht="14.25" x14ac:dyDescent="0.2"/>
    <row r="14" spans="1:13" ht="14.25" x14ac:dyDescent="0.2"/>
    <row r="15" spans="1:13" ht="14.25" x14ac:dyDescent="0.2"/>
    <row r="16" spans="1:13" ht="14.25" x14ac:dyDescent="0.2"/>
    <row r="17" ht="14.25" x14ac:dyDescent="0.2"/>
    <row r="18" ht="14.25" x14ac:dyDescent="0.2"/>
    <row r="19" ht="14.25" x14ac:dyDescent="0.2"/>
    <row r="20" ht="14.25" x14ac:dyDescent="0.2"/>
    <row r="21" ht="14.25" x14ac:dyDescent="0.2"/>
    <row r="22" ht="14.25" x14ac:dyDescent="0.2"/>
    <row r="23" ht="14.25" x14ac:dyDescent="0.2"/>
    <row r="24" ht="14.25" x14ac:dyDescent="0.2"/>
    <row r="25" ht="14.25" x14ac:dyDescent="0.2"/>
    <row r="26" ht="14.25" x14ac:dyDescent="0.2"/>
    <row r="27" ht="14.25" x14ac:dyDescent="0.2"/>
    <row r="28" ht="14.25" x14ac:dyDescent="0.2"/>
    <row r="29" ht="14.25" x14ac:dyDescent="0.2"/>
    <row r="30" ht="14.25" x14ac:dyDescent="0.2"/>
    <row r="31" ht="14.25" x14ac:dyDescent="0.2"/>
    <row r="32" ht="14.25" x14ac:dyDescent="0.2"/>
    <row r="33" ht="14.25" x14ac:dyDescent="0.2"/>
    <row r="34" ht="14.25" x14ac:dyDescent="0.2"/>
    <row r="35" ht="14.25" x14ac:dyDescent="0.2"/>
    <row r="36" ht="14.25" x14ac:dyDescent="0.2"/>
  </sheetData>
  <sheetProtection algorithmName="SHA-512" hashValue="AiQif6zqiS1RCLV8UtuagWoWGqQuRMdypRELg4I+g2rEc8HCeRnVYJdHzjQTzVe83KJJf3vGIDCjYdKv1s7/7w==" saltValue="zOGkIL4qjzeTnfdOHJ0MAw==" spinCount="100000" sheet="1" objects="1" scenarios="1"/>
  <mergeCells count="1">
    <mergeCell ref="A1:M2"/>
  </mergeCells>
  <pageMargins left="0.7" right="0.7" top="0.75" bottom="0.75" header="0.3" footer="0.3"/>
  <pageSetup scale="53"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tabColor rgb="FF368270"/>
  </sheetPr>
  <dimension ref="A1:BR1663"/>
  <sheetViews>
    <sheetView showGridLines="0" zoomScaleNormal="100" zoomScaleSheetLayoutView="100" workbookViewId="0">
      <pane ySplit="4" topLeftCell="A5" activePane="bottomLeft" state="frozen"/>
      <selection activeCell="A21" sqref="A21:N21"/>
      <selection pane="bottomLeft" activeCell="I12" sqref="I12"/>
    </sheetView>
  </sheetViews>
  <sheetFormatPr defaultColWidth="11" defaultRowHeight="14.25" x14ac:dyDescent="0.2"/>
  <cols>
    <col min="1" max="1" width="6" style="82" bestFit="1" customWidth="1"/>
    <col min="2" max="2" width="13.625" style="83" customWidth="1"/>
    <col min="3" max="3" width="1.5" style="85" customWidth="1"/>
    <col min="4" max="5" width="9.25" style="86" customWidth="1"/>
    <col min="6" max="7" width="8.375" style="86" customWidth="1"/>
    <col min="8" max="8" width="14.125" style="86" customWidth="1"/>
    <col min="9" max="9" width="9.625" style="87" customWidth="1"/>
    <col min="10" max="17" width="9.625" style="88" customWidth="1"/>
    <col min="18" max="18" width="0.375" style="88" customWidth="1"/>
    <col min="19" max="28" width="9.625" style="88" customWidth="1"/>
    <col min="29" max="32" width="5.125" style="90" customWidth="1"/>
    <col min="33" max="33" width="5.125" style="89" customWidth="1"/>
    <col min="34" max="34" width="5.125" style="88" customWidth="1"/>
    <col min="35" max="35" width="3.125" style="84" customWidth="1"/>
    <col min="36" max="36" width="19.375" style="84" customWidth="1"/>
    <col min="37" max="37" width="4.25" style="103" bestFit="1" customWidth="1"/>
    <col min="38" max="38" width="11.125" style="100" customWidth="1"/>
    <col min="39" max="39" width="11.125" style="382" customWidth="1"/>
    <col min="40" max="40" width="11.125" style="105" customWidth="1"/>
    <col min="41" max="42" width="11.125" style="365" customWidth="1"/>
    <col min="43" max="43" width="11.125" style="256" customWidth="1"/>
    <col min="44" max="45" width="11.125" style="365" customWidth="1"/>
    <col min="46" max="46" width="11.125" style="364" customWidth="1"/>
    <col min="47" max="48" width="11.125" style="365" customWidth="1"/>
    <col min="49" max="49" width="11.125" style="364" customWidth="1"/>
    <col min="50" max="63" width="11.125" style="365" customWidth="1"/>
    <col min="64" max="65" width="11.125" style="376" customWidth="1"/>
    <col min="66" max="68" width="11.125" style="260" customWidth="1"/>
    <col min="69" max="70" width="11" style="263"/>
    <col min="71" max="16384" width="11" style="81"/>
  </cols>
  <sheetData>
    <row r="1" spans="1:70" s="37" customFormat="1" ht="15.75" customHeight="1" x14ac:dyDescent="0.2">
      <c r="A1" s="543" t="str">
        <f>IF('FRONT PAGE'!A1="www.fly-logics.com","1",0)</f>
        <v>1</v>
      </c>
      <c r="B1" s="545"/>
      <c r="C1" s="544"/>
      <c r="D1" s="543" t="str">
        <f>IF('FRONT PAGE'!A1="www.fly-logics.com","2",0)</f>
        <v>2</v>
      </c>
      <c r="E1" s="544"/>
      <c r="F1" s="543" t="str">
        <f>IF('FRONT PAGE'!A1="www.fly-logics.com","3",0)</f>
        <v>3</v>
      </c>
      <c r="G1" s="544"/>
      <c r="H1" s="162" t="str">
        <f>IF('FRONT PAGE'!A1="www.fly-logics.com","4",0)</f>
        <v>4</v>
      </c>
      <c r="I1" s="162" t="str">
        <f>IF('FRONT PAGE'!A1="www.fly-logics.com","5",0)</f>
        <v>5</v>
      </c>
      <c r="J1" s="543" t="str">
        <f>IF('FRONT PAGE'!A1="www.fly-logics.com","6",0)</f>
        <v>6</v>
      </c>
      <c r="K1" s="545"/>
      <c r="L1" s="545"/>
      <c r="M1" s="545"/>
      <c r="N1" s="545"/>
      <c r="O1" s="545"/>
      <c r="P1" s="545"/>
      <c r="Q1" s="544"/>
      <c r="R1" s="234"/>
      <c r="S1" s="162" t="str">
        <f>IF('FRONT PAGE'!A1="www.fly-logics.com","7",0)</f>
        <v>7</v>
      </c>
      <c r="T1" s="543" t="str">
        <f>IF('FRONT PAGE'!A1="www.fly-logics.com","8",0)</f>
        <v>8</v>
      </c>
      <c r="U1" s="545"/>
      <c r="V1" s="544"/>
      <c r="W1" s="543" t="str">
        <f>IF('FRONT PAGE'!A1="www.fly-logics.com","9",0)</f>
        <v>9</v>
      </c>
      <c r="X1" s="545"/>
      <c r="Y1" s="545"/>
      <c r="Z1" s="545"/>
      <c r="AA1" s="545"/>
      <c r="AB1" s="544"/>
      <c r="AC1" s="543" t="str">
        <f>IF('FRONT PAGE'!A1="www.fly-logics.com","10",0)</f>
        <v>10</v>
      </c>
      <c r="AD1" s="545"/>
      <c r="AE1" s="545"/>
      <c r="AF1" s="544"/>
      <c r="AG1" s="543" t="str">
        <f>IF('FRONT PAGE'!A1="www.fly-logics.com","11",0)</f>
        <v>11</v>
      </c>
      <c r="AH1" s="544"/>
      <c r="AI1" s="540" t="str">
        <f>IF('FRONT PAGE'!A1="www.fly-logics.com","12",0)</f>
        <v>12</v>
      </c>
      <c r="AJ1" s="541"/>
      <c r="AK1" s="542"/>
      <c r="AL1" s="363">
        <f>AM1</f>
        <v>0</v>
      </c>
      <c r="AM1" s="379"/>
      <c r="AN1" s="363"/>
      <c r="AO1" s="363"/>
      <c r="AP1" s="363"/>
      <c r="AQ1" s="255"/>
      <c r="AR1" s="363"/>
      <c r="AS1" s="363"/>
      <c r="AT1" s="364"/>
      <c r="AU1" s="363"/>
      <c r="AV1" s="363"/>
      <c r="AW1" s="364"/>
      <c r="AX1" s="363"/>
      <c r="AY1" s="363"/>
      <c r="AZ1" s="363"/>
      <c r="BA1" s="363"/>
      <c r="BB1" s="363"/>
      <c r="BC1" s="363"/>
      <c r="BD1" s="365"/>
      <c r="BE1" s="363"/>
      <c r="BF1" s="363"/>
      <c r="BG1" s="363"/>
      <c r="BH1" s="363"/>
      <c r="BI1" s="363"/>
      <c r="BJ1" s="363"/>
      <c r="BK1" s="363"/>
      <c r="BL1" s="366"/>
      <c r="BM1" s="366"/>
      <c r="BN1" s="257"/>
      <c r="BO1" s="257"/>
      <c r="BP1" s="257"/>
      <c r="BQ1" s="324"/>
      <c r="BR1" s="324"/>
    </row>
    <row r="2" spans="1:70" s="38" customFormat="1" ht="27" customHeight="1" x14ac:dyDescent="0.2">
      <c r="A2" s="597" t="str">
        <f>IF('FRONT PAGE'!A1="www.fly-logics.com","  DATE  ",0)</f>
        <v xml:space="preserve">  DATE  </v>
      </c>
      <c r="B2" s="598"/>
      <c r="C2" s="599"/>
      <c r="D2" s="594" t="str">
        <f>IF('FRONT PAGE'!A1="www.fly-logics.com","AIRCRAFT MANUFACTURER
AND MODEL",0)</f>
        <v>AIRCRAFT MANUFACTURER
AND MODEL</v>
      </c>
      <c r="E2" s="591" t="str">
        <f>IF('FRONT PAGE'!A1="www.fly-logics.com","AIRCRAFT REGISTRATION",0)</f>
        <v>AIRCRAFT REGISTRATION</v>
      </c>
      <c r="F2" s="561" t="str">
        <f>IF('FRONT PAGE'!A1="www.fly-logics.com","ROUTE IF FLIGHT",0)</f>
        <v>ROUTE IF FLIGHT</v>
      </c>
      <c r="G2" s="562"/>
      <c r="H2" s="566" t="str">
        <f>IF('FRONT PAGE'!A1="www.fly-logics.com","PILOT 
IN COMMAND",0)</f>
        <v>PILOT 
IN COMMAND</v>
      </c>
      <c r="I2" s="574" t="str">
        <f>IF('FRONT PAGE'!A1="www.fly-logics.com","TOTAL FLIGHT DURATION",0)</f>
        <v>TOTAL FLIGHT DURATION</v>
      </c>
      <c r="J2" s="548" t="str">
        <f>IF('FRONT PAGE'!A1="www.fly-logics.com","AIRCRAFT CATEGORY AND CLASS",0)</f>
        <v>AIRCRAFT CATEGORY AND CLASS</v>
      </c>
      <c r="K2" s="549"/>
      <c r="L2" s="549"/>
      <c r="M2" s="549"/>
      <c r="N2" s="550"/>
      <c r="O2" s="578" t="str">
        <f>IF('FRONT PAGE'!A1="www.fly-logics.com","HELICOPTER",0)</f>
        <v>HELICOPTER</v>
      </c>
      <c r="P2" s="581" t="s">
        <v>83</v>
      </c>
      <c r="Q2" s="584" t="s">
        <v>84</v>
      </c>
      <c r="R2" s="138"/>
      <c r="S2" s="587" t="str">
        <f>IF('FRONT PAGE'!A1="www.fly-logics.com","FLIGHT
SIMULATOR",0)</f>
        <v>FLIGHT
SIMULATOR</v>
      </c>
      <c r="T2" s="606" t="str">
        <f>IF('FRONT PAGE'!A1="www.fly-logics.com","FLIGHT CINDITIONS",0)</f>
        <v>FLIGHT CINDITIONS</v>
      </c>
      <c r="U2" s="607"/>
      <c r="V2" s="608"/>
      <c r="W2" s="609" t="str">
        <f>IF('FRONT PAGE'!A1="www.fly-logics.com","TYPE OF FLIGHT TIME",0)</f>
        <v>TYPE OF FLIGHT TIME</v>
      </c>
      <c r="X2" s="610"/>
      <c r="Y2" s="610"/>
      <c r="Z2" s="610"/>
      <c r="AA2" s="610"/>
      <c r="AB2" s="611"/>
      <c r="AC2" s="568" t="str">
        <f>IF('FRONT PAGE'!A1="www.fly-logics.com","TAKE OFF",0)</f>
        <v>TAKE OFF</v>
      </c>
      <c r="AD2" s="569"/>
      <c r="AE2" s="570" t="str">
        <f>IF('FRONT PAGE'!A1="www.fly-logics.com","LANDINGS",0)</f>
        <v>LANDINGS</v>
      </c>
      <c r="AF2" s="571"/>
      <c r="AG2" s="606" t="str">
        <f>IF('FRONT PAGE'!A1="www.fly-logics.com","APP.",0)</f>
        <v>APP.</v>
      </c>
      <c r="AH2" s="608"/>
      <c r="AI2" s="615" t="str">
        <f>IF('FRONT PAGE'!A1="www.fly-logics.com","REMARKS &amp; ENDORSEMENTS",0)</f>
        <v>REMARKS &amp; ENDORSEMENTS</v>
      </c>
      <c r="AJ2" s="616"/>
      <c r="AK2" s="617"/>
      <c r="AL2" s="380"/>
      <c r="AM2" s="381"/>
      <c r="AN2" s="380"/>
      <c r="AO2" s="367"/>
      <c r="AP2" s="367"/>
      <c r="AQ2" s="258"/>
      <c r="AR2" s="367"/>
      <c r="AS2" s="367"/>
      <c r="AT2" s="368"/>
      <c r="AU2" s="367"/>
      <c r="AV2" s="367"/>
      <c r="AW2" s="364"/>
      <c r="AX2" s="367"/>
      <c r="AY2" s="367"/>
      <c r="AZ2" s="367"/>
      <c r="BA2" s="367"/>
      <c r="BB2" s="367"/>
      <c r="BC2" s="367"/>
      <c r="BD2" s="367"/>
      <c r="BE2" s="367"/>
      <c r="BF2" s="367"/>
      <c r="BG2" s="367"/>
      <c r="BH2" s="367"/>
      <c r="BI2" s="367"/>
      <c r="BJ2" s="367"/>
      <c r="BK2" s="367"/>
      <c r="BL2" s="369"/>
      <c r="BM2" s="369"/>
      <c r="BN2" s="259"/>
      <c r="BO2" s="259"/>
      <c r="BP2" s="259"/>
      <c r="BQ2" s="325"/>
      <c r="BR2" s="325"/>
    </row>
    <row r="3" spans="1:70" s="38" customFormat="1" ht="22.5" customHeight="1" x14ac:dyDescent="0.15">
      <c r="A3" s="600"/>
      <c r="B3" s="601"/>
      <c r="C3" s="602"/>
      <c r="D3" s="595"/>
      <c r="E3" s="592"/>
      <c r="F3" s="572" t="str">
        <f>IF('FRONT PAGE'!A1="www.fly-logics.com","FROM",0)</f>
        <v>FROM</v>
      </c>
      <c r="G3" s="559" t="str">
        <f>IF('FRONT PAGE'!A1="www.fly-logics.com","TO",0)</f>
        <v>TO</v>
      </c>
      <c r="H3" s="567"/>
      <c r="I3" s="575"/>
      <c r="J3" s="546" t="str">
        <f>IF('FRONT PAGE'!A1="www.fly-logics.com","SINGLE-ENGINE",0)</f>
        <v>SINGLE-ENGINE</v>
      </c>
      <c r="K3" s="538" t="str">
        <f>IF('FRONT PAGE'!A1="www.fly-logics.com","MULTI-ENGINE",0)</f>
        <v>MULTI-ENGINE</v>
      </c>
      <c r="L3" s="589" t="str">
        <f>IF('FRONT PAGE'!A1="www.fly-logics.com","TURBO PROP",0)</f>
        <v>TURBO PROP</v>
      </c>
      <c r="M3" s="538" t="str">
        <f>IF('FRONT PAGE'!A1="www.fly-logics.com","TURBO JET",0)</f>
        <v>TURBO JET</v>
      </c>
      <c r="N3" s="589" t="str">
        <f>IF('FRONT PAGE'!A1="www.fly-logics.com","LSA",0)</f>
        <v>LSA</v>
      </c>
      <c r="O3" s="579"/>
      <c r="P3" s="582"/>
      <c r="Q3" s="585"/>
      <c r="R3" s="139"/>
      <c r="S3" s="588"/>
      <c r="T3" s="612" t="str">
        <f>IF('FRONT PAGE'!A1="www.fly-logics.com","DAY",0)</f>
        <v>DAY</v>
      </c>
      <c r="U3" s="557" t="str">
        <f>IF('FRONT PAGE'!A1="www.fly-logics.com","NIGHT",0)</f>
        <v>NIGHT</v>
      </c>
      <c r="V3" s="576" t="str">
        <f>IF('FRONT PAGE'!A1="www.fly-logics.com","IFR",0)</f>
        <v>IFR</v>
      </c>
      <c r="W3" s="546" t="str">
        <f>IF('FRONT PAGE'!A1="www.fly-logics.com","CROSS 
COUNTRY",0)</f>
        <v>CROSS 
COUNTRY</v>
      </c>
      <c r="X3" s="557" t="str">
        <f>IF('FRONT PAGE'!A1="www.fly-logics.com","SOLO",0)</f>
        <v>SOLO</v>
      </c>
      <c r="Y3" s="132" t="str">
        <f>IF('FRONT PAGE'!A1="www.fly-logics.com","PILOT IN COMMAND (PIC)",0)</f>
        <v>PILOT IN COMMAND (PIC)</v>
      </c>
      <c r="Z3" s="538" t="str">
        <f>IF('FRONT PAGE'!A1="www.fly-logics.com","CO-PILOT
(SIC)",0)</f>
        <v>CO-PILOT
(SIC)</v>
      </c>
      <c r="AA3" s="589" t="str">
        <f>IF('FRONT PAGE'!A1="www.fly-logics.com","INSTRUCTION RECEIVED",0)</f>
        <v>INSTRUCTION RECEIVED</v>
      </c>
      <c r="AB3" s="553" t="str">
        <f>IF('FRONT PAGE'!A1="www.fly-logics.com","AS FLIGHT INSTRUCTOR",0)</f>
        <v>AS FLIGHT INSTRUCTOR</v>
      </c>
      <c r="AC3" s="555" t="str">
        <f>IF('FRONT PAGE'!A1="www.fly-logics.com","DAY",0)</f>
        <v>DAY</v>
      </c>
      <c r="AD3" s="551" t="str">
        <f>IF('FRONT PAGE'!A1="www.fly-logics.com","NIGHT",0)</f>
        <v>NIGHT</v>
      </c>
      <c r="AE3" s="555" t="str">
        <f>IF('FRONT PAGE'!A1="www.fly-logics.com","DAY",0)</f>
        <v>DAY</v>
      </c>
      <c r="AF3" s="551" t="str">
        <f>IF('FRONT PAGE'!A1="www.fly-logics.com","NIGHT",0)</f>
        <v>NIGHT</v>
      </c>
      <c r="AG3" s="620" t="str">
        <f>IF('FRONT PAGE'!A1="www.fly-logics.com","NR.",0)</f>
        <v>NR.</v>
      </c>
      <c r="AH3" s="618" t="str">
        <f>IF('FRONT PAGE'!A1="www.fly-logics.com","TYPE",0)</f>
        <v>TYPE</v>
      </c>
      <c r="AI3" s="563" t="str">
        <f>IF('FRONT PAGE'!A1="www.fly-logics.com","times (UTC) to be block time
exams / classes",0)</f>
        <v>times (UTC) to be block time
exams / classes</v>
      </c>
      <c r="AJ3" s="564"/>
      <c r="AK3" s="565"/>
      <c r="AL3" s="380"/>
      <c r="AM3" s="381"/>
      <c r="AN3" s="380"/>
      <c r="AO3" s="367"/>
      <c r="AP3" s="367"/>
      <c r="AQ3" s="258"/>
      <c r="AR3" s="367"/>
      <c r="AS3" s="367"/>
      <c r="AT3" s="368">
        <f ca="1">TODAY()</f>
        <v>45101</v>
      </c>
      <c r="AU3" s="367"/>
      <c r="AV3" s="367"/>
      <c r="AW3" s="364"/>
      <c r="AX3" s="367"/>
      <c r="AY3" s="367"/>
      <c r="AZ3" s="367"/>
      <c r="BA3" s="367"/>
      <c r="BB3" s="367"/>
      <c r="BC3" s="367"/>
      <c r="BD3" s="367"/>
      <c r="BE3" s="367"/>
      <c r="BF3" s="367"/>
      <c r="BG3" s="367"/>
      <c r="BH3" s="367"/>
      <c r="BI3" s="367"/>
      <c r="BJ3" s="367"/>
      <c r="BK3" s="367"/>
      <c r="BL3" s="369"/>
      <c r="BM3" s="369"/>
      <c r="BN3" s="259"/>
      <c r="BO3" s="259"/>
      <c r="BP3" s="259"/>
      <c r="BQ3" s="325"/>
      <c r="BR3" s="325"/>
    </row>
    <row r="4" spans="1:70" s="38" customFormat="1" ht="9" customHeight="1" thickBot="1" x14ac:dyDescent="0.25">
      <c r="A4" s="603"/>
      <c r="B4" s="604"/>
      <c r="C4" s="605"/>
      <c r="D4" s="596"/>
      <c r="E4" s="593"/>
      <c r="F4" s="573"/>
      <c r="G4" s="560"/>
      <c r="H4" s="133"/>
      <c r="I4" s="313" t="str">
        <f>IF('FRONT PAGE'!A1="www.fly-logics.com","HOURS",0)</f>
        <v>HOURS</v>
      </c>
      <c r="J4" s="547"/>
      <c r="K4" s="539"/>
      <c r="L4" s="590"/>
      <c r="M4" s="539"/>
      <c r="N4" s="590"/>
      <c r="O4" s="580"/>
      <c r="P4" s="583"/>
      <c r="Q4" s="586"/>
      <c r="R4" s="140"/>
      <c r="S4" s="588"/>
      <c r="T4" s="613"/>
      <c r="U4" s="558"/>
      <c r="V4" s="577"/>
      <c r="W4" s="547"/>
      <c r="X4" s="614"/>
      <c r="Y4" s="134" t="str">
        <f>IF('FRONT PAGE'!A1="www.fly-logics.com","SPIC/PICUS",0)</f>
        <v>SPIC/PICUS</v>
      </c>
      <c r="Z4" s="539"/>
      <c r="AA4" s="590"/>
      <c r="AB4" s="554"/>
      <c r="AC4" s="556"/>
      <c r="AD4" s="552"/>
      <c r="AE4" s="556"/>
      <c r="AF4" s="552"/>
      <c r="AG4" s="621"/>
      <c r="AH4" s="619"/>
      <c r="AI4" s="135"/>
      <c r="AJ4" s="136"/>
      <c r="AK4" s="137"/>
      <c r="AL4" s="380"/>
      <c r="AM4" s="381"/>
      <c r="AN4" s="380"/>
      <c r="AO4" s="367"/>
      <c r="AP4" s="367"/>
      <c r="AQ4" s="258"/>
      <c r="AR4" s="367"/>
      <c r="AS4" s="367"/>
      <c r="AT4" s="370" t="s">
        <v>22</v>
      </c>
      <c r="AU4" s="367" t="s">
        <v>23</v>
      </c>
      <c r="AV4" s="367"/>
      <c r="AW4" s="364"/>
      <c r="AX4" s="367" t="s">
        <v>23</v>
      </c>
      <c r="AY4" s="367"/>
      <c r="AZ4" s="367"/>
      <c r="BA4" s="371">
        <f ca="1">AT3</f>
        <v>45101</v>
      </c>
      <c r="BB4" s="367" t="s">
        <v>24</v>
      </c>
      <c r="BC4" s="371">
        <f ca="1">AT3</f>
        <v>45101</v>
      </c>
      <c r="BD4" s="367"/>
      <c r="BE4" s="367"/>
      <c r="BF4" s="367"/>
      <c r="BG4" s="367"/>
      <c r="BH4" s="367"/>
      <c r="BI4" s="367"/>
      <c r="BJ4" s="367"/>
      <c r="BK4" s="367"/>
      <c r="BL4" s="369"/>
      <c r="BM4" s="369"/>
      <c r="BN4" s="259"/>
      <c r="BO4" s="259"/>
      <c r="BP4" s="259"/>
      <c r="BQ4" s="325"/>
      <c r="BR4" s="325"/>
    </row>
    <row r="5" spans="1:70" s="50" customFormat="1" ht="27.75" customHeight="1" x14ac:dyDescent="0.2">
      <c r="A5" s="29">
        <f>IF('FRONT PAGE'!A1="www.fly-logics.com",1,0)</f>
        <v>1</v>
      </c>
      <c r="B5" s="338">
        <v>44573</v>
      </c>
      <c r="C5" s="40" t="s">
        <v>25</v>
      </c>
      <c r="D5" s="41" t="s">
        <v>26</v>
      </c>
      <c r="E5" s="42" t="s">
        <v>27</v>
      </c>
      <c r="F5" s="43" t="s">
        <v>28</v>
      </c>
      <c r="G5" s="44" t="s">
        <v>29</v>
      </c>
      <c r="H5" s="45" t="s">
        <v>30</v>
      </c>
      <c r="I5" s="281">
        <v>0.72</v>
      </c>
      <c r="J5" s="277">
        <v>0.72</v>
      </c>
      <c r="K5" s="278"/>
      <c r="L5" s="279"/>
      <c r="M5" s="278"/>
      <c r="N5" s="279"/>
      <c r="O5" s="278"/>
      <c r="P5" s="279"/>
      <c r="Q5" s="150"/>
      <c r="R5" s="285"/>
      <c r="S5" s="46"/>
      <c r="T5" s="47">
        <v>0.72</v>
      </c>
      <c r="U5" s="47"/>
      <c r="V5" s="48"/>
      <c r="W5" s="293"/>
      <c r="X5" s="278"/>
      <c r="Y5" s="279"/>
      <c r="Z5" s="278"/>
      <c r="AA5" s="279">
        <v>0.72</v>
      </c>
      <c r="AB5" s="150"/>
      <c r="AC5" s="282">
        <v>1</v>
      </c>
      <c r="AD5" s="283"/>
      <c r="AE5" s="283">
        <v>1</v>
      </c>
      <c r="AF5" s="326"/>
      <c r="AG5" s="49">
        <v>1</v>
      </c>
      <c r="AH5" s="48" t="s">
        <v>31</v>
      </c>
      <c r="AI5" s="516" t="s">
        <v>32</v>
      </c>
      <c r="AJ5" s="516"/>
      <c r="AK5" s="517"/>
      <c r="AL5" s="100"/>
      <c r="AM5" s="382" t="str">
        <f t="shared" ref="AM5:AM10" si="0">IF(B5=0," ",TEXT(B5,"Mmm"))</f>
        <v>ene</v>
      </c>
      <c r="AN5" s="95">
        <f t="shared" ref="AN5:AN10" si="1">IF(B5=0," ",YEAR(B5))</f>
        <v>2022</v>
      </c>
      <c r="AO5" s="365"/>
      <c r="AP5" s="365"/>
      <c r="AQ5" s="256"/>
      <c r="AR5" s="365"/>
      <c r="AS5" s="365"/>
      <c r="AT5" s="364">
        <f>IF(ISBLANK($B5),NA(),$B5)</f>
        <v>44573</v>
      </c>
      <c r="AU5" s="365">
        <f>IF(ISBLANK($I5),NA(),$I5)</f>
        <v>0.72</v>
      </c>
      <c r="AV5" s="372">
        <f t="shared" ref="AV5:AV68" ca="1" si="2">IFERROR($AT$3-AT5,"")</f>
        <v>528</v>
      </c>
      <c r="AW5" s="364">
        <f t="shared" ref="AW5:AW68" ca="1" si="3">IF(AV5&gt;730,NA(),AT5)</f>
        <v>44573</v>
      </c>
      <c r="AX5" s="373">
        <f t="shared" ref="AX5:AX68" ca="1" si="4">IF(AV5&gt;730,NA(),AU5)</f>
        <v>0.72</v>
      </c>
      <c r="AY5" s="98" t="e">
        <f>IF(S5=0,NA(),S5)</f>
        <v>#N/A</v>
      </c>
      <c r="AZ5" s="373" t="e">
        <f>IF(V5=0,NA(),V5)</f>
        <v>#N/A</v>
      </c>
      <c r="BA5" s="363">
        <f ca="1">YEAR(BA4)</f>
        <v>2023</v>
      </c>
      <c r="BB5" s="365" t="str">
        <f t="shared" ref="BB5:BB26" ca="1" si="5">IF(SUMIFS($I:$I,$AN:$AN,BA5)=0,"",SUMIFS($I:$I,$AN:$AN,$BA5))</f>
        <v/>
      </c>
      <c r="BC5" s="374">
        <f>MAX(B:B)</f>
        <v>44655</v>
      </c>
      <c r="BD5" s="365">
        <f t="shared" ref="BD5:BD27" si="6">SUMIFS(I:I,AM:AM,BE5,AN:AN,BF5)</f>
        <v>32.11</v>
      </c>
      <c r="BE5" s="365" t="str">
        <f>TEXT(BC5,"MMM")</f>
        <v>abr</v>
      </c>
      <c r="BF5" s="365">
        <f>YEAR(BC5)</f>
        <v>2022</v>
      </c>
      <c r="BG5" s="375" t="str">
        <f>UPPER(TEXT(BC5,"MMMM[$-en-US]"))</f>
        <v>APRIL</v>
      </c>
      <c r="BH5" s="375"/>
      <c r="BI5" s="365"/>
      <c r="BJ5" s="365"/>
      <c r="BK5" s="365"/>
      <c r="BL5" s="376"/>
      <c r="BM5" s="376"/>
      <c r="BN5" s="260"/>
      <c r="BO5" s="260"/>
      <c r="BP5" s="260"/>
      <c r="BQ5" s="263"/>
      <c r="BR5" s="263"/>
    </row>
    <row r="6" spans="1:70" s="50" customFormat="1" ht="27.75" customHeight="1" x14ac:dyDescent="0.2">
      <c r="A6" s="22">
        <f>A5+1</f>
        <v>2</v>
      </c>
      <c r="B6" s="339">
        <v>44596</v>
      </c>
      <c r="C6" s="52"/>
      <c r="D6" s="53" t="s">
        <v>26</v>
      </c>
      <c r="E6" s="54" t="s">
        <v>27</v>
      </c>
      <c r="F6" s="55" t="s">
        <v>28</v>
      </c>
      <c r="G6" s="56" t="s">
        <v>29</v>
      </c>
      <c r="H6" s="57" t="s">
        <v>33</v>
      </c>
      <c r="I6" s="275">
        <v>0.92</v>
      </c>
      <c r="J6" s="58">
        <v>0.92</v>
      </c>
      <c r="K6" s="59"/>
      <c r="L6" s="60"/>
      <c r="M6" s="59"/>
      <c r="N6" s="60"/>
      <c r="O6" s="59"/>
      <c r="P6" s="60"/>
      <c r="Q6" s="61"/>
      <c r="R6" s="286"/>
      <c r="S6" s="58"/>
      <c r="T6" s="59">
        <v>0.92</v>
      </c>
      <c r="U6" s="59"/>
      <c r="V6" s="61"/>
      <c r="W6" s="294"/>
      <c r="X6" s="59"/>
      <c r="Y6" s="60"/>
      <c r="Z6" s="59"/>
      <c r="AA6" s="60">
        <v>0.92</v>
      </c>
      <c r="AB6" s="61"/>
      <c r="AC6" s="62">
        <v>1</v>
      </c>
      <c r="AD6" s="63"/>
      <c r="AE6" s="63">
        <v>1</v>
      </c>
      <c r="AF6" s="327"/>
      <c r="AG6" s="65">
        <v>1</v>
      </c>
      <c r="AH6" s="61" t="s">
        <v>35</v>
      </c>
      <c r="AI6" s="510"/>
      <c r="AJ6" s="510"/>
      <c r="AK6" s="511"/>
      <c r="AL6" s="100"/>
      <c r="AM6" s="382" t="str">
        <f t="shared" si="0"/>
        <v>feb</v>
      </c>
      <c r="AN6" s="95">
        <f t="shared" si="1"/>
        <v>2022</v>
      </c>
      <c r="AO6" s="365"/>
      <c r="AP6" s="365"/>
      <c r="AQ6" s="256"/>
      <c r="AR6" s="365"/>
      <c r="AS6" s="365"/>
      <c r="AT6" s="364">
        <f t="shared" ref="AT6:AT14" si="7">IF(ISBLANK($B6),NA(),$B6)</f>
        <v>44596</v>
      </c>
      <c r="AU6" s="365">
        <f t="shared" ref="AU6:AU14" si="8">IF(ISBLANK($I6),NA(),$I6)</f>
        <v>0.92</v>
      </c>
      <c r="AV6" s="372">
        <f t="shared" ca="1" si="2"/>
        <v>505</v>
      </c>
      <c r="AW6" s="364">
        <f t="shared" ca="1" si="3"/>
        <v>44596</v>
      </c>
      <c r="AX6" s="373">
        <f t="shared" ca="1" si="4"/>
        <v>0.92</v>
      </c>
      <c r="AY6" s="98" t="e">
        <f t="shared" ref="AY6:AY14" si="9">IF(S6=0,NA(),S6)</f>
        <v>#N/A</v>
      </c>
      <c r="AZ6" s="373" t="e">
        <f t="shared" ref="AZ6:AZ14" si="10">IF(V6=0,NA(),V6)</f>
        <v>#N/A</v>
      </c>
      <c r="BA6" s="363">
        <f t="shared" ref="BA6:BA26" ca="1" si="11">IF(BA5=$AN$5,NA(),BA5)-1</f>
        <v>2022</v>
      </c>
      <c r="BB6" s="365">
        <f t="shared" ca="1" si="5"/>
        <v>33.75</v>
      </c>
      <c r="BC6" s="374">
        <f>EDATE(BC5,-1)</f>
        <v>44624</v>
      </c>
      <c r="BD6" s="365">
        <f t="shared" si="6"/>
        <v>0</v>
      </c>
      <c r="BE6" s="365" t="str">
        <f t="shared" ref="BE6:BE28" si="12">TEXT(BC6,"mmm")</f>
        <v>mar</v>
      </c>
      <c r="BF6" s="365">
        <f t="shared" ref="BF6:BF28" si="13">YEAR(BC6)</f>
        <v>2022</v>
      </c>
      <c r="BG6" s="375" t="str">
        <f t="shared" ref="BG6:BG28" si="14">UPPER(TEXT(BC6,"MMMM[$-en-US]"))</f>
        <v>MARCH</v>
      </c>
      <c r="BH6" s="365"/>
      <c r="BI6" s="365"/>
      <c r="BJ6" s="365"/>
      <c r="BK6" s="365"/>
      <c r="BL6" s="376"/>
      <c r="BM6" s="376"/>
      <c r="BN6" s="260"/>
      <c r="BO6" s="260"/>
      <c r="BP6" s="260"/>
      <c r="BQ6" s="263"/>
      <c r="BR6" s="263"/>
    </row>
    <row r="7" spans="1:70" s="50" customFormat="1" ht="27.75" customHeight="1" x14ac:dyDescent="0.2">
      <c r="A7" s="22">
        <f t="shared" ref="A7:A14" si="15">A6+1</f>
        <v>3</v>
      </c>
      <c r="B7" s="339">
        <v>44652</v>
      </c>
      <c r="C7" s="52"/>
      <c r="D7" s="53" t="s">
        <v>26</v>
      </c>
      <c r="E7" s="54" t="s">
        <v>27</v>
      </c>
      <c r="F7" s="55" t="s">
        <v>28</v>
      </c>
      <c r="G7" s="56" t="s">
        <v>29</v>
      </c>
      <c r="H7" s="57" t="s">
        <v>30</v>
      </c>
      <c r="I7" s="275">
        <v>1.03</v>
      </c>
      <c r="J7" s="58">
        <v>1.03</v>
      </c>
      <c r="K7" s="59"/>
      <c r="L7" s="60"/>
      <c r="M7" s="59"/>
      <c r="N7" s="60"/>
      <c r="O7" s="59"/>
      <c r="P7" s="60"/>
      <c r="Q7" s="61"/>
      <c r="R7" s="286"/>
      <c r="S7" s="58"/>
      <c r="T7" s="59">
        <v>1.03</v>
      </c>
      <c r="U7" s="59"/>
      <c r="V7" s="61"/>
      <c r="W7" s="294"/>
      <c r="X7" s="59"/>
      <c r="Y7" s="60"/>
      <c r="Z7" s="59"/>
      <c r="AA7" s="60">
        <v>1.03</v>
      </c>
      <c r="AB7" s="61"/>
      <c r="AC7" s="62">
        <v>1</v>
      </c>
      <c r="AD7" s="63"/>
      <c r="AE7" s="63">
        <v>1</v>
      </c>
      <c r="AF7" s="327"/>
      <c r="AG7" s="65">
        <v>1</v>
      </c>
      <c r="AH7" s="61" t="s">
        <v>37</v>
      </c>
      <c r="AI7" s="510"/>
      <c r="AJ7" s="510"/>
      <c r="AK7" s="511"/>
      <c r="AL7" s="100"/>
      <c r="AM7" s="382" t="str">
        <f t="shared" si="0"/>
        <v>abr</v>
      </c>
      <c r="AN7" s="95">
        <f t="shared" si="1"/>
        <v>2022</v>
      </c>
      <c r="AO7" s="365"/>
      <c r="AP7" s="365"/>
      <c r="AQ7" s="256"/>
      <c r="AR7" s="365"/>
      <c r="AS7" s="365"/>
      <c r="AT7" s="364">
        <f t="shared" si="7"/>
        <v>44652</v>
      </c>
      <c r="AU7" s="365">
        <f t="shared" si="8"/>
        <v>1.03</v>
      </c>
      <c r="AV7" s="372">
        <f t="shared" ca="1" si="2"/>
        <v>449</v>
      </c>
      <c r="AW7" s="364">
        <f t="shared" ca="1" si="3"/>
        <v>44652</v>
      </c>
      <c r="AX7" s="373">
        <f t="shared" ca="1" si="4"/>
        <v>1.03</v>
      </c>
      <c r="AY7" s="98" t="e">
        <f t="shared" si="9"/>
        <v>#N/A</v>
      </c>
      <c r="AZ7" s="373" t="e">
        <f t="shared" si="10"/>
        <v>#N/A</v>
      </c>
      <c r="BA7" s="363" t="e">
        <f t="shared" ca="1" si="11"/>
        <v>#N/A</v>
      </c>
      <c r="BB7" s="365" t="str">
        <f t="shared" ca="1" si="5"/>
        <v/>
      </c>
      <c r="BC7" s="374">
        <f t="shared" ref="BC7:BC28" si="16">EDATE(BC6,-1)</f>
        <v>44596</v>
      </c>
      <c r="BD7" s="365">
        <f t="shared" si="6"/>
        <v>0.92</v>
      </c>
      <c r="BE7" s="365" t="str">
        <f t="shared" si="12"/>
        <v>feb</v>
      </c>
      <c r="BF7" s="365">
        <f t="shared" si="13"/>
        <v>2022</v>
      </c>
      <c r="BG7" s="375" t="str">
        <f t="shared" si="14"/>
        <v>FEBRUARY</v>
      </c>
      <c r="BH7" s="365"/>
      <c r="BI7" s="365"/>
      <c r="BJ7" s="365"/>
      <c r="BK7" s="365"/>
      <c r="BL7" s="376"/>
      <c r="BM7" s="376"/>
      <c r="BN7" s="260"/>
      <c r="BO7" s="260"/>
      <c r="BP7" s="260"/>
      <c r="BQ7" s="263"/>
      <c r="BR7" s="263"/>
    </row>
    <row r="8" spans="1:70" s="50" customFormat="1" ht="27.75" customHeight="1" x14ac:dyDescent="0.2">
      <c r="A8" s="22">
        <f t="shared" si="15"/>
        <v>4</v>
      </c>
      <c r="B8" s="339">
        <v>44653</v>
      </c>
      <c r="C8" s="52"/>
      <c r="D8" s="53" t="s">
        <v>26</v>
      </c>
      <c r="E8" s="54" t="s">
        <v>27</v>
      </c>
      <c r="F8" s="55" t="s">
        <v>28</v>
      </c>
      <c r="G8" s="56" t="s">
        <v>29</v>
      </c>
      <c r="H8" s="57" t="s">
        <v>33</v>
      </c>
      <c r="I8" s="275">
        <v>1.08</v>
      </c>
      <c r="J8" s="58">
        <v>1.08</v>
      </c>
      <c r="K8" s="59"/>
      <c r="L8" s="60"/>
      <c r="M8" s="59"/>
      <c r="N8" s="60"/>
      <c r="O8" s="59"/>
      <c r="P8" s="60"/>
      <c r="Q8" s="61"/>
      <c r="R8" s="286"/>
      <c r="S8" s="58"/>
      <c r="T8" s="59">
        <v>1.08</v>
      </c>
      <c r="U8" s="59"/>
      <c r="V8" s="61"/>
      <c r="W8" s="294"/>
      <c r="X8" s="59"/>
      <c r="Y8" s="60"/>
      <c r="Z8" s="59"/>
      <c r="AA8" s="60">
        <v>1.08</v>
      </c>
      <c r="AB8" s="61"/>
      <c r="AC8" s="62">
        <v>1</v>
      </c>
      <c r="AD8" s="63"/>
      <c r="AE8" s="63">
        <v>1</v>
      </c>
      <c r="AF8" s="327"/>
      <c r="AG8" s="65">
        <v>2</v>
      </c>
      <c r="AH8" s="61" t="s">
        <v>36</v>
      </c>
      <c r="AI8" s="510"/>
      <c r="AJ8" s="510"/>
      <c r="AK8" s="511"/>
      <c r="AL8" s="100"/>
      <c r="AM8" s="382" t="str">
        <f t="shared" si="0"/>
        <v>abr</v>
      </c>
      <c r="AN8" s="95">
        <f t="shared" si="1"/>
        <v>2022</v>
      </c>
      <c r="AO8" s="365"/>
      <c r="AP8" s="365"/>
      <c r="AQ8" s="256"/>
      <c r="AR8" s="365"/>
      <c r="AS8" s="365"/>
      <c r="AT8" s="364">
        <f t="shared" si="7"/>
        <v>44653</v>
      </c>
      <c r="AU8" s="365">
        <f t="shared" si="8"/>
        <v>1.08</v>
      </c>
      <c r="AV8" s="372">
        <f t="shared" ca="1" si="2"/>
        <v>448</v>
      </c>
      <c r="AW8" s="364">
        <f t="shared" ca="1" si="3"/>
        <v>44653</v>
      </c>
      <c r="AX8" s="373">
        <f t="shared" ca="1" si="4"/>
        <v>1.08</v>
      </c>
      <c r="AY8" s="98" t="e">
        <f t="shared" si="9"/>
        <v>#N/A</v>
      </c>
      <c r="AZ8" s="373" t="e">
        <f t="shared" si="10"/>
        <v>#N/A</v>
      </c>
      <c r="BA8" s="363" t="e">
        <f t="shared" ca="1" si="11"/>
        <v>#N/A</v>
      </c>
      <c r="BB8" s="365" t="str">
        <f t="shared" ca="1" si="5"/>
        <v/>
      </c>
      <c r="BC8" s="374">
        <f t="shared" si="16"/>
        <v>44565</v>
      </c>
      <c r="BD8" s="365">
        <f t="shared" si="6"/>
        <v>0.72</v>
      </c>
      <c r="BE8" s="365" t="str">
        <f t="shared" si="12"/>
        <v>ene</v>
      </c>
      <c r="BF8" s="365">
        <f t="shared" si="13"/>
        <v>2022</v>
      </c>
      <c r="BG8" s="375" t="str">
        <f t="shared" si="14"/>
        <v>JANUARY</v>
      </c>
      <c r="BH8" s="365"/>
      <c r="BI8" s="365"/>
      <c r="BJ8" s="365"/>
      <c r="BK8" s="365"/>
      <c r="BL8" s="376"/>
      <c r="BM8" s="376"/>
      <c r="BN8" s="260"/>
      <c r="BO8" s="260"/>
      <c r="BP8" s="260"/>
      <c r="BQ8" s="263"/>
      <c r="BR8" s="263"/>
    </row>
    <row r="9" spans="1:70" s="50" customFormat="1" ht="27.75" customHeight="1" x14ac:dyDescent="0.2">
      <c r="A9" s="22">
        <f t="shared" si="15"/>
        <v>5</v>
      </c>
      <c r="B9" s="339">
        <v>44654</v>
      </c>
      <c r="C9" s="52"/>
      <c r="D9" s="53" t="s">
        <v>26</v>
      </c>
      <c r="E9" s="54" t="s">
        <v>27</v>
      </c>
      <c r="F9" s="55" t="s">
        <v>28</v>
      </c>
      <c r="G9" s="56" t="s">
        <v>29</v>
      </c>
      <c r="H9" s="57" t="s">
        <v>3</v>
      </c>
      <c r="I9" s="275">
        <v>15</v>
      </c>
      <c r="J9" s="58">
        <v>15</v>
      </c>
      <c r="K9" s="59"/>
      <c r="L9" s="60"/>
      <c r="M9" s="59"/>
      <c r="N9" s="60"/>
      <c r="O9" s="59"/>
      <c r="P9" s="60"/>
      <c r="Q9" s="61"/>
      <c r="R9" s="286"/>
      <c r="S9" s="58"/>
      <c r="T9" s="59">
        <v>5</v>
      </c>
      <c r="U9" s="59">
        <v>10</v>
      </c>
      <c r="V9" s="61">
        <v>2.5</v>
      </c>
      <c r="W9" s="294"/>
      <c r="X9" s="59"/>
      <c r="Y9" s="60">
        <v>2.5</v>
      </c>
      <c r="Z9" s="59"/>
      <c r="AA9" s="60"/>
      <c r="AB9" s="61"/>
      <c r="AC9" s="62">
        <v>5</v>
      </c>
      <c r="AD9" s="63"/>
      <c r="AE9" s="63">
        <v>5</v>
      </c>
      <c r="AF9" s="327"/>
      <c r="AG9" s="65">
        <v>6</v>
      </c>
      <c r="AH9" s="61" t="s">
        <v>34</v>
      </c>
      <c r="AI9" s="510"/>
      <c r="AJ9" s="510"/>
      <c r="AK9" s="511"/>
      <c r="AL9" s="100"/>
      <c r="AM9" s="382" t="str">
        <f t="shared" si="0"/>
        <v>abr</v>
      </c>
      <c r="AN9" s="95">
        <f t="shared" si="1"/>
        <v>2022</v>
      </c>
      <c r="AO9" s="365"/>
      <c r="AP9" s="365"/>
      <c r="AQ9" s="256"/>
      <c r="AR9" s="365"/>
      <c r="AS9" s="365"/>
      <c r="AT9" s="364">
        <f t="shared" si="7"/>
        <v>44654</v>
      </c>
      <c r="AU9" s="365">
        <f t="shared" si="8"/>
        <v>15</v>
      </c>
      <c r="AV9" s="372">
        <f t="shared" ca="1" si="2"/>
        <v>447</v>
      </c>
      <c r="AW9" s="364">
        <f t="shared" ca="1" si="3"/>
        <v>44654</v>
      </c>
      <c r="AX9" s="373">
        <f t="shared" ca="1" si="4"/>
        <v>15</v>
      </c>
      <c r="AY9" s="98" t="e">
        <f t="shared" si="9"/>
        <v>#N/A</v>
      </c>
      <c r="AZ9" s="373">
        <f t="shared" si="10"/>
        <v>2.5</v>
      </c>
      <c r="BA9" s="363" t="e">
        <f t="shared" ca="1" si="11"/>
        <v>#N/A</v>
      </c>
      <c r="BB9" s="365" t="str">
        <f t="shared" ca="1" si="5"/>
        <v/>
      </c>
      <c r="BC9" s="374">
        <f t="shared" si="16"/>
        <v>44534</v>
      </c>
      <c r="BD9" s="365">
        <f t="shared" si="6"/>
        <v>0</v>
      </c>
      <c r="BE9" s="365" t="str">
        <f t="shared" si="12"/>
        <v>dic</v>
      </c>
      <c r="BF9" s="365">
        <f t="shared" si="13"/>
        <v>2021</v>
      </c>
      <c r="BG9" s="375" t="str">
        <f t="shared" si="14"/>
        <v>DECEMBER</v>
      </c>
      <c r="BH9" s="365"/>
      <c r="BI9" s="365"/>
      <c r="BJ9" s="365"/>
      <c r="BK9" s="365"/>
      <c r="BL9" s="376"/>
      <c r="BM9" s="376"/>
      <c r="BN9" s="260"/>
      <c r="BO9" s="260"/>
      <c r="BP9" s="260"/>
      <c r="BQ9" s="263"/>
      <c r="BR9" s="263"/>
    </row>
    <row r="10" spans="1:70" s="50" customFormat="1" ht="27.75" customHeight="1" x14ac:dyDescent="0.2">
      <c r="A10" s="22">
        <f t="shared" si="15"/>
        <v>6</v>
      </c>
      <c r="B10" s="339">
        <v>44655</v>
      </c>
      <c r="C10" s="52"/>
      <c r="D10" s="53" t="s">
        <v>26</v>
      </c>
      <c r="E10" s="54" t="s">
        <v>27</v>
      </c>
      <c r="F10" s="55" t="s">
        <v>28</v>
      </c>
      <c r="G10" s="56" t="s">
        <v>29</v>
      </c>
      <c r="H10" s="57" t="s">
        <v>3</v>
      </c>
      <c r="I10" s="275">
        <v>15</v>
      </c>
      <c r="J10" s="58">
        <v>15</v>
      </c>
      <c r="K10" s="59"/>
      <c r="L10" s="60"/>
      <c r="M10" s="59"/>
      <c r="N10" s="60"/>
      <c r="O10" s="59"/>
      <c r="P10" s="60"/>
      <c r="Q10" s="61"/>
      <c r="R10" s="286"/>
      <c r="S10" s="58"/>
      <c r="T10" s="59">
        <v>5</v>
      </c>
      <c r="U10" s="59">
        <v>10</v>
      </c>
      <c r="V10" s="61">
        <v>2.5</v>
      </c>
      <c r="W10" s="294"/>
      <c r="X10" s="59"/>
      <c r="Y10" s="60">
        <v>2.5</v>
      </c>
      <c r="Z10" s="59"/>
      <c r="AA10" s="60"/>
      <c r="AB10" s="61"/>
      <c r="AC10" s="62">
        <v>5</v>
      </c>
      <c r="AD10" s="63"/>
      <c r="AE10" s="63">
        <v>5</v>
      </c>
      <c r="AF10" s="327"/>
      <c r="AG10" s="65">
        <v>6</v>
      </c>
      <c r="AH10" s="61" t="s">
        <v>39</v>
      </c>
      <c r="AI10" s="510"/>
      <c r="AJ10" s="510"/>
      <c r="AK10" s="511"/>
      <c r="AL10" s="100"/>
      <c r="AM10" s="382" t="str">
        <f t="shared" si="0"/>
        <v>abr</v>
      </c>
      <c r="AN10" s="95">
        <f t="shared" si="1"/>
        <v>2022</v>
      </c>
      <c r="AO10" s="365"/>
      <c r="AP10" s="365"/>
      <c r="AQ10" s="256"/>
      <c r="AR10" s="365"/>
      <c r="AS10" s="365"/>
      <c r="AT10" s="364">
        <f t="shared" si="7"/>
        <v>44655</v>
      </c>
      <c r="AU10" s="365">
        <f t="shared" si="8"/>
        <v>15</v>
      </c>
      <c r="AV10" s="372">
        <f t="shared" ca="1" si="2"/>
        <v>446</v>
      </c>
      <c r="AW10" s="364">
        <f t="shared" ca="1" si="3"/>
        <v>44655</v>
      </c>
      <c r="AX10" s="373">
        <f t="shared" ca="1" si="4"/>
        <v>15</v>
      </c>
      <c r="AY10" s="98" t="e">
        <f t="shared" si="9"/>
        <v>#N/A</v>
      </c>
      <c r="AZ10" s="373">
        <f t="shared" si="10"/>
        <v>2.5</v>
      </c>
      <c r="BA10" s="363" t="e">
        <f t="shared" ca="1" si="11"/>
        <v>#N/A</v>
      </c>
      <c r="BB10" s="365" t="str">
        <f t="shared" ca="1" si="5"/>
        <v/>
      </c>
      <c r="BC10" s="374">
        <f t="shared" si="16"/>
        <v>44504</v>
      </c>
      <c r="BD10" s="365">
        <f t="shared" si="6"/>
        <v>0</v>
      </c>
      <c r="BE10" s="365" t="str">
        <f t="shared" si="12"/>
        <v>nov</v>
      </c>
      <c r="BF10" s="365">
        <f t="shared" si="13"/>
        <v>2021</v>
      </c>
      <c r="BG10" s="375" t="str">
        <f t="shared" si="14"/>
        <v>NOVEMBER</v>
      </c>
      <c r="BH10" s="365"/>
      <c r="BI10" s="365"/>
      <c r="BJ10" s="365"/>
      <c r="BK10" s="365"/>
      <c r="BL10" s="376"/>
      <c r="BM10" s="376"/>
      <c r="BN10" s="260"/>
      <c r="BO10" s="260"/>
      <c r="BP10" s="260"/>
      <c r="BQ10" s="263"/>
      <c r="BR10" s="263"/>
    </row>
    <row r="11" spans="1:70" s="50" customFormat="1" ht="27.75" customHeight="1" x14ac:dyDescent="0.2">
      <c r="A11" s="22">
        <f>A10+1</f>
        <v>7</v>
      </c>
      <c r="B11" s="339"/>
      <c r="C11" s="52"/>
      <c r="D11" s="53"/>
      <c r="E11" s="54"/>
      <c r="F11" s="55"/>
      <c r="G11" s="56"/>
      <c r="H11" s="57"/>
      <c r="I11" s="275"/>
      <c r="J11" s="58"/>
      <c r="K11" s="59"/>
      <c r="L11" s="60"/>
      <c r="M11" s="59"/>
      <c r="N11" s="60"/>
      <c r="O11" s="59"/>
      <c r="P11" s="60"/>
      <c r="Q11" s="61"/>
      <c r="R11" s="286"/>
      <c r="S11" s="58"/>
      <c r="T11" s="59"/>
      <c r="U11" s="59"/>
      <c r="V11" s="61"/>
      <c r="W11" s="294"/>
      <c r="X11" s="59"/>
      <c r="Y11" s="60"/>
      <c r="Z11" s="59"/>
      <c r="AA11" s="60"/>
      <c r="AB11" s="61"/>
      <c r="AC11" s="62"/>
      <c r="AD11" s="63"/>
      <c r="AE11" s="63"/>
      <c r="AF11" s="327"/>
      <c r="AG11" s="65"/>
      <c r="AH11" s="61"/>
      <c r="AI11" s="510"/>
      <c r="AJ11" s="510"/>
      <c r="AK11" s="511"/>
      <c r="AL11" s="100"/>
      <c r="AM11" s="382" t="str">
        <f>IF(B11=0," ",TEXT(B11,"Mmm"))</f>
        <v xml:space="preserve"> </v>
      </c>
      <c r="AN11" s="95" t="str">
        <f>IF(B11=0," ",YEAR(B11))</f>
        <v xml:space="preserve"> </v>
      </c>
      <c r="AO11" s="365"/>
      <c r="AP11" s="365"/>
      <c r="AQ11" s="256"/>
      <c r="AR11" s="365"/>
      <c r="AS11" s="365"/>
      <c r="AT11" s="364" t="e">
        <f t="shared" si="7"/>
        <v>#N/A</v>
      </c>
      <c r="AU11" s="365" t="e">
        <f t="shared" si="8"/>
        <v>#N/A</v>
      </c>
      <c r="AV11" s="372" t="str">
        <f t="shared" ca="1" si="2"/>
        <v/>
      </c>
      <c r="AW11" s="364" t="e">
        <f t="shared" ca="1" si="3"/>
        <v>#N/A</v>
      </c>
      <c r="AX11" s="373" t="e">
        <f t="shared" ca="1" si="4"/>
        <v>#N/A</v>
      </c>
      <c r="AY11" s="98" t="e">
        <f t="shared" si="9"/>
        <v>#N/A</v>
      </c>
      <c r="AZ11" s="373" t="e">
        <f t="shared" si="10"/>
        <v>#N/A</v>
      </c>
      <c r="BA11" s="363" t="e">
        <f t="shared" ca="1" si="11"/>
        <v>#N/A</v>
      </c>
      <c r="BB11" s="365" t="str">
        <f t="shared" ca="1" si="5"/>
        <v/>
      </c>
      <c r="BC11" s="374">
        <f t="shared" si="16"/>
        <v>44473</v>
      </c>
      <c r="BD11" s="365">
        <f t="shared" si="6"/>
        <v>0</v>
      </c>
      <c r="BE11" s="365" t="str">
        <f t="shared" si="12"/>
        <v>oct</v>
      </c>
      <c r="BF11" s="365">
        <f t="shared" si="13"/>
        <v>2021</v>
      </c>
      <c r="BG11" s="375" t="str">
        <f t="shared" si="14"/>
        <v>OCTOBER</v>
      </c>
      <c r="BH11" s="365"/>
      <c r="BI11" s="365"/>
      <c r="BJ11" s="365"/>
      <c r="BK11" s="365"/>
      <c r="BL11" s="376"/>
      <c r="BM11" s="376"/>
      <c r="BN11" s="260"/>
      <c r="BO11" s="260"/>
      <c r="BP11" s="260"/>
      <c r="BQ11" s="263"/>
      <c r="BR11" s="263"/>
    </row>
    <row r="12" spans="1:70" s="50" customFormat="1" ht="27.75" customHeight="1" x14ac:dyDescent="0.2">
      <c r="A12" s="22">
        <f t="shared" si="15"/>
        <v>8</v>
      </c>
      <c r="B12" s="339"/>
      <c r="C12" s="52"/>
      <c r="D12" s="53"/>
      <c r="E12" s="54"/>
      <c r="F12" s="55"/>
      <c r="G12" s="56"/>
      <c r="H12" s="57"/>
      <c r="I12" s="275"/>
      <c r="J12" s="58"/>
      <c r="K12" s="59"/>
      <c r="L12" s="60"/>
      <c r="M12" s="59"/>
      <c r="N12" s="60"/>
      <c r="O12" s="59"/>
      <c r="P12" s="60"/>
      <c r="Q12" s="61"/>
      <c r="R12" s="286"/>
      <c r="S12" s="58"/>
      <c r="T12" s="59"/>
      <c r="U12" s="59"/>
      <c r="V12" s="61"/>
      <c r="W12" s="294"/>
      <c r="X12" s="59"/>
      <c r="Y12" s="60"/>
      <c r="Z12" s="59"/>
      <c r="AA12" s="60"/>
      <c r="AB12" s="61"/>
      <c r="AC12" s="62"/>
      <c r="AD12" s="63"/>
      <c r="AE12" s="63"/>
      <c r="AF12" s="327"/>
      <c r="AG12" s="65"/>
      <c r="AH12" s="61"/>
      <c r="AI12" s="510"/>
      <c r="AJ12" s="510"/>
      <c r="AK12" s="511"/>
      <c r="AL12" s="100"/>
      <c r="AM12" s="382" t="str">
        <f>IF(B12=0," ",TEXT(B12,"Mmm"))</f>
        <v xml:space="preserve"> </v>
      </c>
      <c r="AN12" s="95" t="str">
        <f>IF(B12=0," ",YEAR(B12))</f>
        <v xml:space="preserve"> </v>
      </c>
      <c r="AO12" s="365"/>
      <c r="AP12" s="365"/>
      <c r="AQ12" s="256"/>
      <c r="AR12" s="365"/>
      <c r="AS12" s="365"/>
      <c r="AT12" s="364" t="e">
        <f t="shared" si="7"/>
        <v>#N/A</v>
      </c>
      <c r="AU12" s="365" t="e">
        <f t="shared" si="8"/>
        <v>#N/A</v>
      </c>
      <c r="AV12" s="372" t="str">
        <f t="shared" ca="1" si="2"/>
        <v/>
      </c>
      <c r="AW12" s="364" t="e">
        <f t="shared" ca="1" si="3"/>
        <v>#N/A</v>
      </c>
      <c r="AX12" s="373" t="e">
        <f t="shared" ca="1" si="4"/>
        <v>#N/A</v>
      </c>
      <c r="AY12" s="98" t="e">
        <f t="shared" si="9"/>
        <v>#N/A</v>
      </c>
      <c r="AZ12" s="373" t="e">
        <f t="shared" si="10"/>
        <v>#N/A</v>
      </c>
      <c r="BA12" s="363" t="e">
        <f t="shared" ca="1" si="11"/>
        <v>#N/A</v>
      </c>
      <c r="BB12" s="365" t="str">
        <f t="shared" ca="1" si="5"/>
        <v/>
      </c>
      <c r="BC12" s="374">
        <f t="shared" si="16"/>
        <v>44443</v>
      </c>
      <c r="BD12" s="365">
        <f t="shared" si="6"/>
        <v>0</v>
      </c>
      <c r="BE12" s="365" t="str">
        <f t="shared" si="12"/>
        <v>sept</v>
      </c>
      <c r="BF12" s="365">
        <f t="shared" si="13"/>
        <v>2021</v>
      </c>
      <c r="BG12" s="375" t="str">
        <f t="shared" si="14"/>
        <v>SEPTEMBER</v>
      </c>
      <c r="BH12" s="365"/>
      <c r="BI12" s="365"/>
      <c r="BJ12" s="365"/>
      <c r="BK12" s="365"/>
      <c r="BL12" s="376"/>
      <c r="BM12" s="376"/>
      <c r="BN12" s="260"/>
      <c r="BO12" s="260"/>
      <c r="BP12" s="260"/>
      <c r="BQ12" s="263"/>
      <c r="BR12" s="263"/>
    </row>
    <row r="13" spans="1:70" s="50" customFormat="1" ht="27.75" customHeight="1" x14ac:dyDescent="0.2">
      <c r="A13" s="22">
        <f t="shared" si="15"/>
        <v>9</v>
      </c>
      <c r="B13" s="339"/>
      <c r="C13" s="52"/>
      <c r="D13" s="53"/>
      <c r="E13" s="54"/>
      <c r="F13" s="55"/>
      <c r="G13" s="56"/>
      <c r="H13" s="57"/>
      <c r="I13" s="275"/>
      <c r="J13" s="58"/>
      <c r="K13" s="59"/>
      <c r="L13" s="60"/>
      <c r="M13" s="59"/>
      <c r="N13" s="60"/>
      <c r="O13" s="59"/>
      <c r="P13" s="60"/>
      <c r="Q13" s="61"/>
      <c r="R13" s="286"/>
      <c r="S13" s="58"/>
      <c r="T13" s="59"/>
      <c r="U13" s="59"/>
      <c r="V13" s="61"/>
      <c r="W13" s="294"/>
      <c r="X13" s="59"/>
      <c r="Y13" s="60"/>
      <c r="Z13" s="59"/>
      <c r="AA13" s="60"/>
      <c r="AB13" s="61"/>
      <c r="AC13" s="62"/>
      <c r="AD13" s="63"/>
      <c r="AE13" s="63"/>
      <c r="AF13" s="327"/>
      <c r="AG13" s="65"/>
      <c r="AH13" s="61"/>
      <c r="AI13" s="510"/>
      <c r="AJ13" s="510"/>
      <c r="AK13" s="511"/>
      <c r="AL13" s="100"/>
      <c r="AM13" s="382" t="str">
        <f>IF(B13=0," ",TEXT(B13,"Mmm"))</f>
        <v xml:space="preserve"> </v>
      </c>
      <c r="AN13" s="95" t="str">
        <f>IF(B13=0," ",YEAR(B13))</f>
        <v xml:space="preserve"> </v>
      </c>
      <c r="AO13" s="365"/>
      <c r="AP13" s="365"/>
      <c r="AQ13" s="256"/>
      <c r="AR13" s="365"/>
      <c r="AS13" s="365"/>
      <c r="AT13" s="364" t="e">
        <f t="shared" si="7"/>
        <v>#N/A</v>
      </c>
      <c r="AU13" s="365" t="e">
        <f t="shared" si="8"/>
        <v>#N/A</v>
      </c>
      <c r="AV13" s="372" t="str">
        <f t="shared" ca="1" si="2"/>
        <v/>
      </c>
      <c r="AW13" s="364" t="e">
        <f t="shared" ca="1" si="3"/>
        <v>#N/A</v>
      </c>
      <c r="AX13" s="373" t="e">
        <f t="shared" ca="1" si="4"/>
        <v>#N/A</v>
      </c>
      <c r="AY13" s="98" t="e">
        <f t="shared" si="9"/>
        <v>#N/A</v>
      </c>
      <c r="AZ13" s="373" t="e">
        <f t="shared" si="10"/>
        <v>#N/A</v>
      </c>
      <c r="BA13" s="363" t="e">
        <f t="shared" ca="1" si="11"/>
        <v>#N/A</v>
      </c>
      <c r="BB13" s="365" t="str">
        <f t="shared" ca="1" si="5"/>
        <v/>
      </c>
      <c r="BC13" s="374">
        <f t="shared" si="16"/>
        <v>44412</v>
      </c>
      <c r="BD13" s="365">
        <f t="shared" si="6"/>
        <v>0</v>
      </c>
      <c r="BE13" s="365" t="str">
        <f t="shared" si="12"/>
        <v>ago</v>
      </c>
      <c r="BF13" s="365">
        <f t="shared" si="13"/>
        <v>2021</v>
      </c>
      <c r="BG13" s="375" t="str">
        <f t="shared" si="14"/>
        <v>AUGUST</v>
      </c>
      <c r="BH13" s="365"/>
      <c r="BI13" s="365"/>
      <c r="BJ13" s="365"/>
      <c r="BK13" s="365"/>
      <c r="BL13" s="376"/>
      <c r="BM13" s="376"/>
      <c r="BN13" s="260"/>
      <c r="BO13" s="260"/>
      <c r="BP13" s="260"/>
      <c r="BQ13" s="263"/>
      <c r="BR13" s="263"/>
    </row>
    <row r="14" spans="1:70" s="50" customFormat="1" ht="27.75" customHeight="1" thickBot="1" x14ac:dyDescent="0.25">
      <c r="A14" s="23">
        <f t="shared" si="15"/>
        <v>10</v>
      </c>
      <c r="B14" s="342"/>
      <c r="C14" s="67"/>
      <c r="D14" s="68"/>
      <c r="E14" s="69"/>
      <c r="F14" s="70"/>
      <c r="G14" s="71"/>
      <c r="H14" s="72"/>
      <c r="I14" s="276"/>
      <c r="J14" s="73"/>
      <c r="K14" s="74"/>
      <c r="L14" s="75"/>
      <c r="M14" s="74"/>
      <c r="N14" s="75"/>
      <c r="O14" s="74"/>
      <c r="P14" s="75"/>
      <c r="Q14" s="76"/>
      <c r="R14" s="287"/>
      <c r="S14" s="73"/>
      <c r="T14" s="74"/>
      <c r="U14" s="74"/>
      <c r="V14" s="76"/>
      <c r="W14" s="295"/>
      <c r="X14" s="74"/>
      <c r="Y14" s="75"/>
      <c r="Z14" s="74"/>
      <c r="AA14" s="75"/>
      <c r="AB14" s="76"/>
      <c r="AC14" s="77"/>
      <c r="AD14" s="78"/>
      <c r="AE14" s="78"/>
      <c r="AF14" s="328"/>
      <c r="AG14" s="80"/>
      <c r="AH14" s="76"/>
      <c r="AI14" s="518"/>
      <c r="AJ14" s="518"/>
      <c r="AK14" s="519"/>
      <c r="AL14" s="100"/>
      <c r="AM14" s="382" t="str">
        <f>IF(B14=0," ",TEXT(B14,"Mmm"))</f>
        <v xml:space="preserve"> </v>
      </c>
      <c r="AN14" s="95" t="str">
        <f>IF(B14=0," ",YEAR(B14))</f>
        <v xml:space="preserve"> </v>
      </c>
      <c r="AO14" s="365"/>
      <c r="AP14" s="365"/>
      <c r="AQ14" s="256"/>
      <c r="AR14" s="365"/>
      <c r="AS14" s="365"/>
      <c r="AT14" s="364" t="e">
        <f t="shared" si="7"/>
        <v>#N/A</v>
      </c>
      <c r="AU14" s="365" t="e">
        <f t="shared" si="8"/>
        <v>#N/A</v>
      </c>
      <c r="AV14" s="372" t="str">
        <f t="shared" ca="1" si="2"/>
        <v/>
      </c>
      <c r="AW14" s="364" t="e">
        <f t="shared" ca="1" si="3"/>
        <v>#N/A</v>
      </c>
      <c r="AX14" s="373" t="e">
        <f t="shared" ca="1" si="4"/>
        <v>#N/A</v>
      </c>
      <c r="AY14" s="98" t="e">
        <f t="shared" si="9"/>
        <v>#N/A</v>
      </c>
      <c r="AZ14" s="373" t="e">
        <f t="shared" si="10"/>
        <v>#N/A</v>
      </c>
      <c r="BA14" s="363" t="e">
        <f t="shared" ca="1" si="11"/>
        <v>#N/A</v>
      </c>
      <c r="BB14" s="365" t="str">
        <f t="shared" ca="1" si="5"/>
        <v/>
      </c>
      <c r="BC14" s="374">
        <f t="shared" si="16"/>
        <v>44381</v>
      </c>
      <c r="BD14" s="365">
        <f t="shared" si="6"/>
        <v>0</v>
      </c>
      <c r="BE14" s="365" t="str">
        <f t="shared" si="12"/>
        <v>jul</v>
      </c>
      <c r="BF14" s="365">
        <f t="shared" si="13"/>
        <v>2021</v>
      </c>
      <c r="BG14" s="375" t="str">
        <f t="shared" si="14"/>
        <v>JULY</v>
      </c>
      <c r="BH14" s="365"/>
      <c r="BI14" s="365"/>
      <c r="BJ14" s="365"/>
      <c r="BK14" s="365"/>
      <c r="BL14" s="376"/>
      <c r="BM14" s="376"/>
      <c r="BN14" s="260"/>
      <c r="BO14" s="260"/>
      <c r="BP14" s="260"/>
      <c r="BQ14" s="263"/>
      <c r="BR14" s="263"/>
    </row>
    <row r="15" spans="1:70" ht="4.5" customHeight="1" thickBot="1" x14ac:dyDescent="0.25">
      <c r="A15" s="340">
        <f>AL1</f>
        <v>0</v>
      </c>
      <c r="B15" s="341"/>
      <c r="C15" s="280"/>
      <c r="D15" s="235"/>
      <c r="E15" s="235"/>
      <c r="F15" s="235"/>
      <c r="G15" s="235"/>
      <c r="H15" s="235"/>
      <c r="I15" s="235"/>
      <c r="J15" s="280"/>
      <c r="K15" s="280"/>
      <c r="L15" s="280"/>
      <c r="M15" s="280"/>
      <c r="N15" s="280"/>
      <c r="O15" s="280"/>
      <c r="P15" s="280"/>
      <c r="Q15" s="280"/>
      <c r="R15" s="280"/>
      <c r="S15" s="292"/>
      <c r="T15" s="292"/>
      <c r="U15" s="292"/>
      <c r="V15" s="292"/>
      <c r="W15" s="292"/>
      <c r="X15" s="292"/>
      <c r="Y15" s="292"/>
      <c r="Z15" s="292"/>
      <c r="AA15" s="292" t="s">
        <v>31</v>
      </c>
      <c r="AB15" s="292" t="s">
        <v>34</v>
      </c>
      <c r="AC15" s="280" t="s">
        <v>38</v>
      </c>
      <c r="AD15" s="236" t="s">
        <v>35</v>
      </c>
      <c r="AE15" s="237" t="s">
        <v>37</v>
      </c>
      <c r="AF15" s="236" t="s">
        <v>36</v>
      </c>
      <c r="AG15" s="238" t="s">
        <v>39</v>
      </c>
      <c r="AH15" s="536">
        <f>AK18</f>
        <v>1</v>
      </c>
      <c r="AI15" s="537"/>
      <c r="AJ15" s="537"/>
      <c r="AK15" s="537"/>
      <c r="AL15" s="383"/>
      <c r="AM15" s="384"/>
      <c r="AN15" s="383"/>
      <c r="AT15" s="364" t="e">
        <f t="shared" ref="AT15:AT24" si="17">IF(ISBLANK($B19),NA(),$B19)</f>
        <v>#N/A</v>
      </c>
      <c r="AU15" s="365" t="e">
        <f t="shared" ref="AU15:AU24" si="18">IF(ISBLANK($I19),NA(),$I19)</f>
        <v>#N/A</v>
      </c>
      <c r="AV15" s="372" t="str">
        <f t="shared" ca="1" si="2"/>
        <v/>
      </c>
      <c r="AW15" s="364" t="e">
        <f t="shared" ca="1" si="3"/>
        <v>#N/A</v>
      </c>
      <c r="AX15" s="373" t="e">
        <f t="shared" ca="1" si="4"/>
        <v>#N/A</v>
      </c>
      <c r="AY15" s="98" t="e">
        <f t="shared" ref="AY15:AY24" si="19">IF(S19=0,NA(),S19)</f>
        <v>#N/A</v>
      </c>
      <c r="AZ15" s="373" t="e">
        <f>IF(V19=0,NA(),V19)</f>
        <v>#N/A</v>
      </c>
      <c r="BA15" s="363" t="e">
        <f t="shared" ca="1" si="11"/>
        <v>#N/A</v>
      </c>
      <c r="BB15" s="365" t="str">
        <f t="shared" ca="1" si="5"/>
        <v/>
      </c>
      <c r="BC15" s="374">
        <f t="shared" si="16"/>
        <v>44351</v>
      </c>
      <c r="BD15" s="365">
        <f t="shared" si="6"/>
        <v>0</v>
      </c>
      <c r="BE15" s="365" t="str">
        <f t="shared" si="12"/>
        <v>jun</v>
      </c>
      <c r="BF15" s="365">
        <f t="shared" si="13"/>
        <v>2021</v>
      </c>
      <c r="BG15" s="375" t="str">
        <f t="shared" si="14"/>
        <v>JUNE</v>
      </c>
    </row>
    <row r="16" spans="1:70" ht="26.25" customHeight="1" x14ac:dyDescent="0.2">
      <c r="A16" s="163">
        <f>A5</f>
        <v>1</v>
      </c>
      <c r="B16" s="523"/>
      <c r="C16" s="523"/>
      <c r="D16" s="523"/>
      <c r="E16" s="524"/>
      <c r="F16" s="527" t="str">
        <f>IF('FRONT PAGE'!$A$1="www.fly-logics.com","TOTAL PAGE",0)</f>
        <v>TOTAL PAGE</v>
      </c>
      <c r="G16" s="528"/>
      <c r="H16" s="529"/>
      <c r="I16" s="314">
        <f>IF('FRONT PAGE'!$A$1="www.fly-logics.com",IF(SUM(I5:I15)=0," ",SUM(I5:I15)),0)</f>
        <v>33.75</v>
      </c>
      <c r="J16" s="315">
        <f>IF('FRONT PAGE'!$A$1="www.fly-logics.com",IF(SUM(J5:J15)=0," ",SUM(J5:J15)),0)</f>
        <v>33.75</v>
      </c>
      <c r="K16" s="316" t="str">
        <f>IF('FRONT PAGE'!$A$1="www.fly-logics.com",IF(SUM(K5:K15)=0," ",SUM(K5:K15)),0)</f>
        <v xml:space="preserve"> </v>
      </c>
      <c r="L16" s="317" t="str">
        <f>IF('FRONT PAGE'!$A$1="www.fly-logics.com",IF(SUM(L5:L15)=0," ",SUM(L5:L15)),0)</f>
        <v xml:space="preserve"> </v>
      </c>
      <c r="M16" s="316" t="str">
        <f>IF('FRONT PAGE'!$A$1="www.fly-logics.com",IF(SUM(M5:M15)=0," ",SUM(M5:M15)),0)</f>
        <v xml:space="preserve"> </v>
      </c>
      <c r="N16" s="317" t="str">
        <f>IF('FRONT PAGE'!$A$1="www.fly-logics.com",IF(SUM(N5:N15)=0," ",SUM(N5:N15)),0)</f>
        <v xml:space="preserve"> </v>
      </c>
      <c r="O16" s="316" t="str">
        <f>IF('FRONT PAGE'!$A$1="www.fly-logics.com",IF(SUM(O5:O15)=0," ",SUM(O5:O15)),0)</f>
        <v xml:space="preserve"> </v>
      </c>
      <c r="P16" s="317" t="str">
        <f>IF('FRONT PAGE'!$A$1="www.fly-logics.com",IF(SUM(P5:P15)=0," ",SUM(P5:P15)),0)</f>
        <v xml:space="preserve"> </v>
      </c>
      <c r="Q16" s="318" t="str">
        <f>IF('FRONT PAGE'!$A$1="www.fly-logics.com",IF(SUM(Q5:Q15)=0," ",SUM(Q5:Q15)),0)</f>
        <v xml:space="preserve"> </v>
      </c>
      <c r="R16" s="319"/>
      <c r="S16" s="315" t="str">
        <f>IF('FRONT PAGE'!$A$1="www.fly-logics.com",IF(SUM(S5:S15)=0," ",SUM(S5:S15)),0)</f>
        <v xml:space="preserve"> </v>
      </c>
      <c r="T16" s="316">
        <f>IF('FRONT PAGE'!$A$1="www.fly-logics.com",IF(SUM(T5:T15)=0," ",SUM(T5:T15)),0)</f>
        <v>13.75</v>
      </c>
      <c r="U16" s="316">
        <f>IF('FRONT PAGE'!$A$1="www.fly-logics.com",IF(SUM(U5:U15)=0," ",SUM(U5:U15)),0)</f>
        <v>20</v>
      </c>
      <c r="V16" s="316">
        <f>IF('FRONT PAGE'!$A$1="www.fly-logics.com",IF(SUM(V5:V15)=0," ",SUM(V5:V15)),0)</f>
        <v>5</v>
      </c>
      <c r="W16" s="317" t="str">
        <f>IF('FRONT PAGE'!$A$1="www.fly-logics.com",IF(SUM(W5:W15)=0," ",SUM(W5:W15)),0)</f>
        <v xml:space="preserve"> </v>
      </c>
      <c r="X16" s="316" t="str">
        <f>IF('FRONT PAGE'!$A$1="www.fly-logics.com",IF(SUM(X5:X15)=0," ",SUM(X5:X15)),0)</f>
        <v xml:space="preserve"> </v>
      </c>
      <c r="Y16" s="317">
        <f>IF('FRONT PAGE'!$A$1="www.fly-logics.com",IF(SUM(Y5:Y15)=0," ",SUM(Y5:Y15)),0)</f>
        <v>5</v>
      </c>
      <c r="Z16" s="316" t="str">
        <f>IF('FRONT PAGE'!$A$1="www.fly-logics.com",IF(SUM(Z5:Z15)=0," ",SUM(Z5:Z15)),0)</f>
        <v xml:space="preserve"> </v>
      </c>
      <c r="AA16" s="317">
        <f>IF('FRONT PAGE'!$A$1="www.fly-logics.com",IF(SUM(AA5:AA15)=0," ",SUM(AA5:AA15)),0)</f>
        <v>3.75</v>
      </c>
      <c r="AB16" s="318" t="str">
        <f>IF('FRONT PAGE'!$A$1="www.fly-logics.com",IF(SUM(AB5:AB15)=0," ",SUM(AB5:AB15)),0)</f>
        <v xml:space="preserve"> </v>
      </c>
      <c r="AC16" s="320">
        <f>IF('FRONT PAGE'!$A$1="www.fly-logics.com",IF(SUM(AC5:AC15)=0," ",SUM(AC5:AC15)),0)</f>
        <v>14</v>
      </c>
      <c r="AD16" s="321" t="str">
        <f>IF('FRONT PAGE'!$A$1="www.fly-logics.com",IF(SUM(AD5:AD15)=0," ",SUM(AD5:AD15)),0)</f>
        <v xml:space="preserve"> </v>
      </c>
      <c r="AE16" s="321">
        <f>IF('FRONT PAGE'!$A$1="www.fly-logics.com",IF(SUM(AE5:AE15)=0," ",SUM(AE5:AE15)),0)</f>
        <v>14</v>
      </c>
      <c r="AF16" s="322" t="str">
        <f>IF('FRONT PAGE'!$A$1="www.fly-logics.com",IF(SUM(AF5:AF15)=0," ",SUM(AF5:AF15)),0)</f>
        <v xml:space="preserve"> </v>
      </c>
      <c r="AG16" s="323">
        <f>IF('FRONT PAGE'!$A$1="www.fly-logics.com",IF(SUM(AG5:AG15)=0," ",SUM(AG5:AG15)),0)</f>
        <v>17</v>
      </c>
      <c r="AH16" s="520" t="str">
        <f>IF('FRONT PAGE'!$A$1="www.fly-logics.com","I certify that all the data in this
logbook are accurate",0)</f>
        <v>I certify that all the data in this
logbook are accurate</v>
      </c>
      <c r="AI16" s="521"/>
      <c r="AJ16" s="521"/>
      <c r="AK16" s="522"/>
      <c r="AL16" s="385"/>
      <c r="AM16" s="386"/>
      <c r="AN16" s="385"/>
      <c r="AT16" s="364" t="e">
        <f t="shared" si="17"/>
        <v>#N/A</v>
      </c>
      <c r="AU16" s="365" t="e">
        <f t="shared" si="18"/>
        <v>#N/A</v>
      </c>
      <c r="AV16" s="372" t="str">
        <f t="shared" ca="1" si="2"/>
        <v/>
      </c>
      <c r="AW16" s="364" t="e">
        <f t="shared" ca="1" si="3"/>
        <v>#N/A</v>
      </c>
      <c r="AX16" s="373" t="e">
        <f t="shared" ca="1" si="4"/>
        <v>#N/A</v>
      </c>
      <c r="AY16" s="98" t="e">
        <f t="shared" si="19"/>
        <v>#N/A</v>
      </c>
      <c r="AZ16" s="373" t="e">
        <f t="shared" ref="AZ16:AZ24" si="20">IF(V20=0,NA(),V20)</f>
        <v>#N/A</v>
      </c>
      <c r="BA16" s="363" t="e">
        <f t="shared" ca="1" si="11"/>
        <v>#N/A</v>
      </c>
      <c r="BB16" s="365" t="str">
        <f t="shared" ca="1" si="5"/>
        <v/>
      </c>
      <c r="BC16" s="374">
        <f t="shared" si="16"/>
        <v>44320</v>
      </c>
      <c r="BD16" s="365">
        <f t="shared" si="6"/>
        <v>0</v>
      </c>
      <c r="BE16" s="365" t="str">
        <f t="shared" si="12"/>
        <v>may</v>
      </c>
      <c r="BF16" s="365">
        <f t="shared" si="13"/>
        <v>2021</v>
      </c>
      <c r="BG16" s="375" t="str">
        <f t="shared" si="14"/>
        <v>MAY</v>
      </c>
    </row>
    <row r="17" spans="1:70" ht="26.25" customHeight="1" x14ac:dyDescent="0.2">
      <c r="A17" s="505">
        <f>AL1</f>
        <v>0</v>
      </c>
      <c r="B17" s="525"/>
      <c r="C17" s="525"/>
      <c r="D17" s="525"/>
      <c r="E17" s="526"/>
      <c r="F17" s="530" t="str">
        <f>IF('FRONT PAGE'!$A$1="www.fly-logics.com","TOTAL PREVIOUS LOGBOOK",0)</f>
        <v>TOTAL PREVIOUS LOGBOOK</v>
      </c>
      <c r="G17" s="531"/>
      <c r="H17" s="532"/>
      <c r="I17" s="267"/>
      <c r="J17" s="268"/>
      <c r="K17" s="269"/>
      <c r="L17" s="270"/>
      <c r="M17" s="269"/>
      <c r="N17" s="270"/>
      <c r="O17" s="269"/>
      <c r="P17" s="270"/>
      <c r="Q17" s="271"/>
      <c r="R17" s="288"/>
      <c r="S17" s="268"/>
      <c r="T17" s="269"/>
      <c r="U17" s="269"/>
      <c r="V17" s="269"/>
      <c r="W17" s="270"/>
      <c r="X17" s="269"/>
      <c r="Y17" s="270"/>
      <c r="Z17" s="269"/>
      <c r="AA17" s="270"/>
      <c r="AB17" s="271"/>
      <c r="AC17" s="290"/>
      <c r="AD17" s="272"/>
      <c r="AE17" s="272"/>
      <c r="AF17" s="273"/>
      <c r="AG17" s="274"/>
      <c r="AH17" s="507"/>
      <c r="AI17" s="508"/>
      <c r="AJ17" s="508"/>
      <c r="AK17" s="509"/>
      <c r="AL17" s="385"/>
      <c r="AM17" s="386"/>
      <c r="AN17" s="385"/>
      <c r="AT17" s="364" t="e">
        <f t="shared" si="17"/>
        <v>#N/A</v>
      </c>
      <c r="AU17" s="365" t="e">
        <f t="shared" si="18"/>
        <v>#N/A</v>
      </c>
      <c r="AV17" s="372" t="str">
        <f t="shared" ca="1" si="2"/>
        <v/>
      </c>
      <c r="AW17" s="364" t="e">
        <f t="shared" ca="1" si="3"/>
        <v>#N/A</v>
      </c>
      <c r="AX17" s="373" t="e">
        <f t="shared" ca="1" si="4"/>
        <v>#N/A</v>
      </c>
      <c r="AY17" s="98" t="e">
        <f t="shared" si="19"/>
        <v>#N/A</v>
      </c>
      <c r="AZ17" s="373" t="e">
        <f t="shared" si="20"/>
        <v>#N/A</v>
      </c>
      <c r="BA17" s="363" t="e">
        <f t="shared" ca="1" si="11"/>
        <v>#N/A</v>
      </c>
      <c r="BB17" s="365" t="str">
        <f t="shared" ca="1" si="5"/>
        <v/>
      </c>
      <c r="BC17" s="374">
        <f t="shared" si="16"/>
        <v>44290</v>
      </c>
      <c r="BD17" s="365">
        <f t="shared" si="6"/>
        <v>0</v>
      </c>
      <c r="BE17" s="365" t="str">
        <f t="shared" si="12"/>
        <v>abr</v>
      </c>
      <c r="BF17" s="365">
        <f t="shared" si="13"/>
        <v>2021</v>
      </c>
      <c r="BG17" s="375" t="str">
        <f t="shared" si="14"/>
        <v>APRIL</v>
      </c>
    </row>
    <row r="18" spans="1:70" ht="26.25" customHeight="1" thickBot="1" x14ac:dyDescent="0.25">
      <c r="A18" s="506"/>
      <c r="B18" s="512" t="str">
        <f>IF('FRONT PAGE'!$A$1="www.fly-logics.com","Authority certifying flight hours 
STAMP &amp; SIGNATURE",0)</f>
        <v>Authority certifying flight hours 
STAMP &amp; SIGNATURE</v>
      </c>
      <c r="C18" s="512"/>
      <c r="D18" s="512"/>
      <c r="E18" s="513"/>
      <c r="F18" s="533" t="str">
        <f>IF('FRONT PAGE'!$A$1="www.fly-logics.com","TOTAL TO DATE",0)</f>
        <v>TOTAL TO DATE</v>
      </c>
      <c r="G18" s="534"/>
      <c r="H18" s="535"/>
      <c r="I18" s="32">
        <f t="shared" ref="I18:Q18" si="21">IF(SUM(I16:I17)=0," ",SUM(I16:I17))</f>
        <v>33.75</v>
      </c>
      <c r="J18" s="27">
        <f t="shared" si="21"/>
        <v>33.75</v>
      </c>
      <c r="K18" s="24" t="str">
        <f t="shared" si="21"/>
        <v xml:space="preserve"> </v>
      </c>
      <c r="L18" s="25" t="str">
        <f t="shared" si="21"/>
        <v xml:space="preserve"> </v>
      </c>
      <c r="M18" s="24" t="str">
        <f t="shared" si="21"/>
        <v xml:space="preserve"> </v>
      </c>
      <c r="N18" s="25" t="str">
        <f t="shared" si="21"/>
        <v xml:space="preserve"> </v>
      </c>
      <c r="O18" s="24" t="str">
        <f t="shared" si="21"/>
        <v xml:space="preserve"> </v>
      </c>
      <c r="P18" s="25" t="str">
        <f t="shared" si="21"/>
        <v xml:space="preserve"> </v>
      </c>
      <c r="Q18" s="26" t="str">
        <f t="shared" si="21"/>
        <v xml:space="preserve"> </v>
      </c>
      <c r="R18" s="289"/>
      <c r="S18" s="27" t="str">
        <f t="shared" ref="S18:AG18" si="22">IF(SUM(S16:S17)=0," ",SUM(S16:S17))</f>
        <v xml:space="preserve"> </v>
      </c>
      <c r="T18" s="24">
        <f t="shared" si="22"/>
        <v>13.75</v>
      </c>
      <c r="U18" s="24">
        <f t="shared" si="22"/>
        <v>20</v>
      </c>
      <c r="V18" s="24">
        <f t="shared" si="22"/>
        <v>5</v>
      </c>
      <c r="W18" s="25" t="str">
        <f t="shared" si="22"/>
        <v xml:space="preserve"> </v>
      </c>
      <c r="X18" s="24" t="str">
        <f t="shared" si="22"/>
        <v xml:space="preserve"> </v>
      </c>
      <c r="Y18" s="25">
        <f t="shared" si="22"/>
        <v>5</v>
      </c>
      <c r="Z18" s="24" t="str">
        <f t="shared" si="22"/>
        <v xml:space="preserve"> </v>
      </c>
      <c r="AA18" s="25">
        <f t="shared" si="22"/>
        <v>3.75</v>
      </c>
      <c r="AB18" s="26" t="str">
        <f t="shared" si="22"/>
        <v xml:space="preserve"> </v>
      </c>
      <c r="AC18" s="291">
        <f t="shared" si="22"/>
        <v>14</v>
      </c>
      <c r="AD18" s="28" t="str">
        <f t="shared" si="22"/>
        <v xml:space="preserve"> </v>
      </c>
      <c r="AE18" s="28">
        <f t="shared" si="22"/>
        <v>14</v>
      </c>
      <c r="AF18" s="31" t="str">
        <f t="shared" si="22"/>
        <v xml:space="preserve"> </v>
      </c>
      <c r="AG18" s="33">
        <f t="shared" si="22"/>
        <v>17</v>
      </c>
      <c r="AH18" s="514" t="str">
        <f>IF('FRONT PAGE'!$A$1="www.fly-logics.com","_____________________________
PILOT SIGNATURE",0)</f>
        <v>_____________________________
PILOT SIGNATURE</v>
      </c>
      <c r="AI18" s="515"/>
      <c r="AJ18" s="515"/>
      <c r="AK18" s="164">
        <f>A16</f>
        <v>1</v>
      </c>
      <c r="AL18" s="387"/>
      <c r="AM18" s="388"/>
      <c r="AN18" s="387"/>
      <c r="AT18" s="364" t="e">
        <f t="shared" si="17"/>
        <v>#N/A</v>
      </c>
      <c r="AU18" s="365" t="e">
        <f t="shared" si="18"/>
        <v>#N/A</v>
      </c>
      <c r="AV18" s="372" t="str">
        <f t="shared" ca="1" si="2"/>
        <v/>
      </c>
      <c r="AW18" s="364" t="e">
        <f t="shared" ca="1" si="3"/>
        <v>#N/A</v>
      </c>
      <c r="AX18" s="373" t="e">
        <f t="shared" ca="1" si="4"/>
        <v>#N/A</v>
      </c>
      <c r="AY18" s="98" t="e">
        <f t="shared" si="19"/>
        <v>#N/A</v>
      </c>
      <c r="AZ18" s="373" t="e">
        <f t="shared" si="20"/>
        <v>#N/A</v>
      </c>
      <c r="BA18" s="363" t="e">
        <f t="shared" ca="1" si="11"/>
        <v>#N/A</v>
      </c>
      <c r="BB18" s="365" t="str">
        <f t="shared" ca="1" si="5"/>
        <v/>
      </c>
      <c r="BC18" s="374">
        <f t="shared" si="16"/>
        <v>44259</v>
      </c>
      <c r="BD18" s="365">
        <f t="shared" si="6"/>
        <v>0</v>
      </c>
      <c r="BE18" s="365" t="str">
        <f t="shared" si="12"/>
        <v>mar</v>
      </c>
      <c r="BF18" s="365">
        <f t="shared" si="13"/>
        <v>2021</v>
      </c>
      <c r="BG18" s="375" t="str">
        <f t="shared" si="14"/>
        <v>MARCH</v>
      </c>
    </row>
    <row r="19" spans="1:70" s="50" customFormat="1" ht="27.75" customHeight="1" x14ac:dyDescent="0.2">
      <c r="A19" s="29">
        <f>A14+1</f>
        <v>11</v>
      </c>
      <c r="B19" s="345"/>
      <c r="C19" s="40"/>
      <c r="D19" s="41"/>
      <c r="E19" s="42"/>
      <c r="F19" s="43"/>
      <c r="G19" s="44"/>
      <c r="H19" s="45"/>
      <c r="I19" s="281"/>
      <c r="J19" s="277"/>
      <c r="K19" s="278"/>
      <c r="L19" s="279"/>
      <c r="M19" s="278"/>
      <c r="N19" s="279"/>
      <c r="O19" s="278"/>
      <c r="P19" s="279"/>
      <c r="Q19" s="150"/>
      <c r="R19" s="285"/>
      <c r="S19" s="46"/>
      <c r="T19" s="47"/>
      <c r="U19" s="47"/>
      <c r="V19" s="48"/>
      <c r="W19" s="293"/>
      <c r="X19" s="278"/>
      <c r="Y19" s="279"/>
      <c r="Z19" s="278"/>
      <c r="AA19" s="279"/>
      <c r="AB19" s="150"/>
      <c r="AC19" s="282"/>
      <c r="AD19" s="283"/>
      <c r="AE19" s="283"/>
      <c r="AF19" s="284"/>
      <c r="AG19" s="49"/>
      <c r="AH19" s="48"/>
      <c r="AI19" s="516"/>
      <c r="AJ19" s="516"/>
      <c r="AK19" s="517"/>
      <c r="AL19" s="100"/>
      <c r="AM19" s="382" t="str">
        <f t="shared" ref="AM19:AM28" si="23">IF(B19=0," ",TEXT(B19,"MMM"))</f>
        <v xml:space="preserve"> </v>
      </c>
      <c r="AN19" s="95" t="str">
        <f t="shared" ref="AN19:AN28" si="24">IF(B19=0," ",YEAR(B19))</f>
        <v xml:space="preserve"> </v>
      </c>
      <c r="AO19" s="365"/>
      <c r="AP19" s="365"/>
      <c r="AQ19" s="256"/>
      <c r="AR19" s="365"/>
      <c r="AS19" s="365"/>
      <c r="AT19" s="364" t="e">
        <f t="shared" si="17"/>
        <v>#N/A</v>
      </c>
      <c r="AU19" s="365" t="e">
        <f t="shared" si="18"/>
        <v>#N/A</v>
      </c>
      <c r="AV19" s="372" t="str">
        <f t="shared" ca="1" si="2"/>
        <v/>
      </c>
      <c r="AW19" s="364" t="e">
        <f t="shared" ca="1" si="3"/>
        <v>#N/A</v>
      </c>
      <c r="AX19" s="373" t="e">
        <f t="shared" ca="1" si="4"/>
        <v>#N/A</v>
      </c>
      <c r="AY19" s="98" t="e">
        <f t="shared" si="19"/>
        <v>#N/A</v>
      </c>
      <c r="AZ19" s="373" t="e">
        <f t="shared" si="20"/>
        <v>#N/A</v>
      </c>
      <c r="BA19" s="363" t="e">
        <f t="shared" ca="1" si="11"/>
        <v>#N/A</v>
      </c>
      <c r="BB19" s="365" t="str">
        <f t="shared" ca="1" si="5"/>
        <v/>
      </c>
      <c r="BC19" s="374">
        <f t="shared" si="16"/>
        <v>44231</v>
      </c>
      <c r="BD19" s="365">
        <f t="shared" si="6"/>
        <v>0</v>
      </c>
      <c r="BE19" s="365" t="str">
        <f t="shared" si="12"/>
        <v>feb</v>
      </c>
      <c r="BF19" s="365">
        <f t="shared" si="13"/>
        <v>2021</v>
      </c>
      <c r="BG19" s="375" t="str">
        <f t="shared" si="14"/>
        <v>FEBRUARY</v>
      </c>
      <c r="BH19" s="365"/>
      <c r="BI19" s="365"/>
      <c r="BJ19" s="365"/>
      <c r="BK19" s="365"/>
      <c r="BL19" s="376"/>
      <c r="BM19" s="376"/>
      <c r="BN19" s="260"/>
      <c r="BO19" s="260"/>
      <c r="BP19" s="260"/>
      <c r="BQ19" s="263"/>
      <c r="BR19" s="263"/>
    </row>
    <row r="20" spans="1:70" s="50" customFormat="1" ht="27.75" customHeight="1" x14ac:dyDescent="0.2">
      <c r="A20" s="343">
        <f>A19+1</f>
        <v>12</v>
      </c>
      <c r="B20" s="346"/>
      <c r="C20" s="52"/>
      <c r="D20" s="53"/>
      <c r="E20" s="54"/>
      <c r="F20" s="55"/>
      <c r="G20" s="56"/>
      <c r="H20" s="57"/>
      <c r="I20" s="275"/>
      <c r="J20" s="58"/>
      <c r="K20" s="59"/>
      <c r="L20" s="60"/>
      <c r="M20" s="59"/>
      <c r="N20" s="60"/>
      <c r="O20" s="59"/>
      <c r="P20" s="60"/>
      <c r="Q20" s="61"/>
      <c r="R20" s="286"/>
      <c r="S20" s="58"/>
      <c r="T20" s="59"/>
      <c r="U20" s="59"/>
      <c r="V20" s="61"/>
      <c r="W20" s="294"/>
      <c r="X20" s="59"/>
      <c r="Y20" s="60"/>
      <c r="Z20" s="59"/>
      <c r="AA20" s="60"/>
      <c r="AB20" s="61"/>
      <c r="AC20" s="62"/>
      <c r="AD20" s="63"/>
      <c r="AE20" s="63"/>
      <c r="AF20" s="64"/>
      <c r="AG20" s="65"/>
      <c r="AH20" s="61"/>
      <c r="AI20" s="510"/>
      <c r="AJ20" s="510"/>
      <c r="AK20" s="511"/>
      <c r="AL20" s="100"/>
      <c r="AM20" s="382" t="str">
        <f t="shared" si="23"/>
        <v xml:space="preserve"> </v>
      </c>
      <c r="AN20" s="95" t="str">
        <f t="shared" si="24"/>
        <v xml:space="preserve"> </v>
      </c>
      <c r="AO20" s="365"/>
      <c r="AP20" s="365"/>
      <c r="AQ20" s="256"/>
      <c r="AR20" s="365"/>
      <c r="AS20" s="365"/>
      <c r="AT20" s="364" t="e">
        <f t="shared" si="17"/>
        <v>#N/A</v>
      </c>
      <c r="AU20" s="365" t="e">
        <f t="shared" si="18"/>
        <v>#N/A</v>
      </c>
      <c r="AV20" s="372" t="str">
        <f t="shared" ca="1" si="2"/>
        <v/>
      </c>
      <c r="AW20" s="364" t="e">
        <f t="shared" ca="1" si="3"/>
        <v>#N/A</v>
      </c>
      <c r="AX20" s="373" t="e">
        <f t="shared" ca="1" si="4"/>
        <v>#N/A</v>
      </c>
      <c r="AY20" s="98" t="e">
        <f t="shared" si="19"/>
        <v>#N/A</v>
      </c>
      <c r="AZ20" s="373" t="e">
        <f t="shared" si="20"/>
        <v>#N/A</v>
      </c>
      <c r="BA20" s="363" t="e">
        <f t="shared" ca="1" si="11"/>
        <v>#N/A</v>
      </c>
      <c r="BB20" s="365" t="str">
        <f t="shared" ca="1" si="5"/>
        <v/>
      </c>
      <c r="BC20" s="374">
        <f t="shared" si="16"/>
        <v>44200</v>
      </c>
      <c r="BD20" s="365">
        <f t="shared" si="6"/>
        <v>0</v>
      </c>
      <c r="BE20" s="365" t="str">
        <f t="shared" si="12"/>
        <v>ene</v>
      </c>
      <c r="BF20" s="365">
        <f t="shared" si="13"/>
        <v>2021</v>
      </c>
      <c r="BG20" s="375" t="str">
        <f t="shared" si="14"/>
        <v>JANUARY</v>
      </c>
      <c r="BH20" s="365"/>
      <c r="BI20" s="365"/>
      <c r="BJ20" s="365"/>
      <c r="BK20" s="365"/>
      <c r="BL20" s="376"/>
      <c r="BM20" s="376"/>
      <c r="BN20" s="260"/>
      <c r="BO20" s="260"/>
      <c r="BP20" s="260"/>
      <c r="BQ20" s="263"/>
      <c r="BR20" s="263"/>
    </row>
    <row r="21" spans="1:70" s="50" customFormat="1" ht="27.75" customHeight="1" x14ac:dyDescent="0.2">
      <c r="A21" s="343">
        <f t="shared" ref="A21:A28" si="25">A20+1</f>
        <v>13</v>
      </c>
      <c r="B21" s="346"/>
      <c r="C21" s="52"/>
      <c r="D21" s="53"/>
      <c r="E21" s="54"/>
      <c r="F21" s="55"/>
      <c r="G21" s="56"/>
      <c r="H21" s="57"/>
      <c r="I21" s="275"/>
      <c r="J21" s="58"/>
      <c r="K21" s="59"/>
      <c r="L21" s="60"/>
      <c r="M21" s="59"/>
      <c r="N21" s="60"/>
      <c r="O21" s="59"/>
      <c r="P21" s="60"/>
      <c r="Q21" s="61"/>
      <c r="R21" s="286"/>
      <c r="S21" s="58"/>
      <c r="T21" s="59"/>
      <c r="U21" s="59"/>
      <c r="V21" s="61"/>
      <c r="W21" s="294"/>
      <c r="X21" s="59"/>
      <c r="Y21" s="60"/>
      <c r="Z21" s="59"/>
      <c r="AA21" s="60"/>
      <c r="AB21" s="61"/>
      <c r="AC21" s="62"/>
      <c r="AD21" s="63"/>
      <c r="AE21" s="63"/>
      <c r="AF21" s="64"/>
      <c r="AG21" s="65"/>
      <c r="AH21" s="61"/>
      <c r="AI21" s="510"/>
      <c r="AJ21" s="510"/>
      <c r="AK21" s="511"/>
      <c r="AL21" s="100"/>
      <c r="AM21" s="382" t="str">
        <f t="shared" si="23"/>
        <v xml:space="preserve"> </v>
      </c>
      <c r="AN21" s="95" t="str">
        <f t="shared" si="24"/>
        <v xml:space="preserve"> </v>
      </c>
      <c r="AO21" s="365"/>
      <c r="AP21" s="365"/>
      <c r="AQ21" s="256"/>
      <c r="AR21" s="365"/>
      <c r="AS21" s="365"/>
      <c r="AT21" s="364" t="e">
        <f t="shared" si="17"/>
        <v>#N/A</v>
      </c>
      <c r="AU21" s="365" t="e">
        <f t="shared" si="18"/>
        <v>#N/A</v>
      </c>
      <c r="AV21" s="372" t="str">
        <f t="shared" ca="1" si="2"/>
        <v/>
      </c>
      <c r="AW21" s="364" t="e">
        <f t="shared" ca="1" si="3"/>
        <v>#N/A</v>
      </c>
      <c r="AX21" s="373" t="e">
        <f t="shared" ca="1" si="4"/>
        <v>#N/A</v>
      </c>
      <c r="AY21" s="98" t="e">
        <f t="shared" si="19"/>
        <v>#N/A</v>
      </c>
      <c r="AZ21" s="373" t="e">
        <f t="shared" si="20"/>
        <v>#N/A</v>
      </c>
      <c r="BA21" s="363" t="e">
        <f t="shared" ca="1" si="11"/>
        <v>#N/A</v>
      </c>
      <c r="BB21" s="365" t="str">
        <f t="shared" ca="1" si="5"/>
        <v/>
      </c>
      <c r="BC21" s="374">
        <f t="shared" si="16"/>
        <v>44169</v>
      </c>
      <c r="BD21" s="365">
        <f t="shared" si="6"/>
        <v>0</v>
      </c>
      <c r="BE21" s="365" t="str">
        <f t="shared" si="12"/>
        <v>dic</v>
      </c>
      <c r="BF21" s="365">
        <f t="shared" si="13"/>
        <v>2020</v>
      </c>
      <c r="BG21" s="375" t="str">
        <f t="shared" si="14"/>
        <v>DECEMBER</v>
      </c>
      <c r="BH21" s="365"/>
      <c r="BI21" s="365"/>
      <c r="BJ21" s="365"/>
      <c r="BK21" s="365"/>
      <c r="BL21" s="376"/>
      <c r="BM21" s="376"/>
      <c r="BN21" s="260"/>
      <c r="BO21" s="260"/>
      <c r="BP21" s="260"/>
      <c r="BQ21" s="263"/>
      <c r="BR21" s="263"/>
    </row>
    <row r="22" spans="1:70" s="50" customFormat="1" ht="27.75" customHeight="1" x14ac:dyDescent="0.2">
      <c r="A22" s="343">
        <f t="shared" si="25"/>
        <v>14</v>
      </c>
      <c r="B22" s="346"/>
      <c r="C22" s="52"/>
      <c r="D22" s="53"/>
      <c r="E22" s="54"/>
      <c r="F22" s="55"/>
      <c r="G22" s="56"/>
      <c r="H22" s="57"/>
      <c r="I22" s="275"/>
      <c r="J22" s="58"/>
      <c r="K22" s="59"/>
      <c r="L22" s="60"/>
      <c r="M22" s="59"/>
      <c r="N22" s="60"/>
      <c r="O22" s="59"/>
      <c r="P22" s="60"/>
      <c r="Q22" s="61"/>
      <c r="R22" s="286"/>
      <c r="S22" s="58"/>
      <c r="T22" s="59"/>
      <c r="U22" s="59"/>
      <c r="V22" s="61"/>
      <c r="W22" s="294"/>
      <c r="X22" s="59"/>
      <c r="Y22" s="60"/>
      <c r="Z22" s="59"/>
      <c r="AA22" s="60"/>
      <c r="AB22" s="61"/>
      <c r="AC22" s="62"/>
      <c r="AD22" s="63"/>
      <c r="AE22" s="63"/>
      <c r="AF22" s="64"/>
      <c r="AG22" s="65"/>
      <c r="AH22" s="61"/>
      <c r="AI22" s="510"/>
      <c r="AJ22" s="510"/>
      <c r="AK22" s="511"/>
      <c r="AL22" s="100"/>
      <c r="AM22" s="382" t="str">
        <f t="shared" si="23"/>
        <v xml:space="preserve"> </v>
      </c>
      <c r="AN22" s="95" t="str">
        <f t="shared" si="24"/>
        <v xml:space="preserve"> </v>
      </c>
      <c r="AO22" s="365"/>
      <c r="AP22" s="365"/>
      <c r="AQ22" s="256"/>
      <c r="AR22" s="365"/>
      <c r="AS22" s="365"/>
      <c r="AT22" s="364" t="e">
        <f t="shared" si="17"/>
        <v>#N/A</v>
      </c>
      <c r="AU22" s="365" t="e">
        <f t="shared" si="18"/>
        <v>#N/A</v>
      </c>
      <c r="AV22" s="372" t="str">
        <f t="shared" ca="1" si="2"/>
        <v/>
      </c>
      <c r="AW22" s="364" t="e">
        <f t="shared" ca="1" si="3"/>
        <v>#N/A</v>
      </c>
      <c r="AX22" s="373" t="e">
        <f t="shared" ca="1" si="4"/>
        <v>#N/A</v>
      </c>
      <c r="AY22" s="98" t="e">
        <f t="shared" si="19"/>
        <v>#N/A</v>
      </c>
      <c r="AZ22" s="373" t="e">
        <f t="shared" si="20"/>
        <v>#N/A</v>
      </c>
      <c r="BA22" s="363" t="e">
        <f t="shared" ca="1" si="11"/>
        <v>#N/A</v>
      </c>
      <c r="BB22" s="365" t="str">
        <f t="shared" ca="1" si="5"/>
        <v/>
      </c>
      <c r="BC22" s="374">
        <f t="shared" si="16"/>
        <v>44139</v>
      </c>
      <c r="BD22" s="365">
        <f t="shared" si="6"/>
        <v>0</v>
      </c>
      <c r="BE22" s="365" t="str">
        <f t="shared" si="12"/>
        <v>nov</v>
      </c>
      <c r="BF22" s="365">
        <f t="shared" si="13"/>
        <v>2020</v>
      </c>
      <c r="BG22" s="375" t="str">
        <f t="shared" si="14"/>
        <v>NOVEMBER</v>
      </c>
      <c r="BH22" s="365"/>
      <c r="BI22" s="365"/>
      <c r="BJ22" s="365"/>
      <c r="BK22" s="365"/>
      <c r="BL22" s="376"/>
      <c r="BM22" s="376"/>
      <c r="BN22" s="260"/>
      <c r="BO22" s="260"/>
      <c r="BP22" s="260"/>
      <c r="BQ22" s="263"/>
      <c r="BR22" s="263"/>
    </row>
    <row r="23" spans="1:70" s="50" customFormat="1" ht="27.75" customHeight="1" x14ac:dyDescent="0.2">
      <c r="A23" s="343">
        <f t="shared" si="25"/>
        <v>15</v>
      </c>
      <c r="B23" s="346"/>
      <c r="C23" s="52"/>
      <c r="D23" s="53"/>
      <c r="E23" s="54"/>
      <c r="F23" s="55"/>
      <c r="G23" s="56"/>
      <c r="H23" s="57"/>
      <c r="I23" s="275"/>
      <c r="J23" s="58"/>
      <c r="K23" s="59"/>
      <c r="L23" s="60"/>
      <c r="M23" s="59"/>
      <c r="N23" s="60"/>
      <c r="O23" s="59"/>
      <c r="P23" s="60"/>
      <c r="Q23" s="61"/>
      <c r="R23" s="286"/>
      <c r="S23" s="58"/>
      <c r="T23" s="59"/>
      <c r="U23" s="59"/>
      <c r="V23" s="61"/>
      <c r="W23" s="294"/>
      <c r="X23" s="59"/>
      <c r="Y23" s="60"/>
      <c r="Z23" s="59"/>
      <c r="AA23" s="60"/>
      <c r="AB23" s="61"/>
      <c r="AC23" s="62"/>
      <c r="AD23" s="63"/>
      <c r="AE23" s="63"/>
      <c r="AF23" s="64"/>
      <c r="AG23" s="65"/>
      <c r="AH23" s="61"/>
      <c r="AI23" s="510"/>
      <c r="AJ23" s="510"/>
      <c r="AK23" s="511"/>
      <c r="AL23" s="100"/>
      <c r="AM23" s="382" t="str">
        <f t="shared" si="23"/>
        <v xml:space="preserve"> </v>
      </c>
      <c r="AN23" s="95" t="str">
        <f t="shared" si="24"/>
        <v xml:space="preserve"> </v>
      </c>
      <c r="AO23" s="365"/>
      <c r="AP23" s="365"/>
      <c r="AQ23" s="256"/>
      <c r="AR23" s="365"/>
      <c r="AS23" s="365"/>
      <c r="AT23" s="364" t="e">
        <f t="shared" si="17"/>
        <v>#N/A</v>
      </c>
      <c r="AU23" s="365" t="e">
        <f t="shared" si="18"/>
        <v>#N/A</v>
      </c>
      <c r="AV23" s="372" t="str">
        <f t="shared" ca="1" si="2"/>
        <v/>
      </c>
      <c r="AW23" s="364" t="e">
        <f t="shared" ca="1" si="3"/>
        <v>#N/A</v>
      </c>
      <c r="AX23" s="373" t="e">
        <f t="shared" ca="1" si="4"/>
        <v>#N/A</v>
      </c>
      <c r="AY23" s="98" t="e">
        <f t="shared" si="19"/>
        <v>#N/A</v>
      </c>
      <c r="AZ23" s="373" t="e">
        <f t="shared" si="20"/>
        <v>#N/A</v>
      </c>
      <c r="BA23" s="363" t="e">
        <f t="shared" ca="1" si="11"/>
        <v>#N/A</v>
      </c>
      <c r="BB23" s="365" t="str">
        <f t="shared" ca="1" si="5"/>
        <v/>
      </c>
      <c r="BC23" s="374">
        <f t="shared" si="16"/>
        <v>44108</v>
      </c>
      <c r="BD23" s="365">
        <f t="shared" si="6"/>
        <v>0</v>
      </c>
      <c r="BE23" s="365" t="str">
        <f t="shared" si="12"/>
        <v>oct</v>
      </c>
      <c r="BF23" s="365">
        <f t="shared" si="13"/>
        <v>2020</v>
      </c>
      <c r="BG23" s="375" t="str">
        <f t="shared" si="14"/>
        <v>OCTOBER</v>
      </c>
      <c r="BH23" s="365"/>
      <c r="BI23" s="365"/>
      <c r="BJ23" s="365"/>
      <c r="BK23" s="365"/>
      <c r="BL23" s="376"/>
      <c r="BM23" s="376"/>
      <c r="BN23" s="260"/>
      <c r="BO23" s="260"/>
      <c r="BP23" s="260"/>
      <c r="BQ23" s="263"/>
      <c r="BR23" s="263"/>
    </row>
    <row r="24" spans="1:70" s="50" customFormat="1" ht="27.75" customHeight="1" x14ac:dyDescent="0.2">
      <c r="A24" s="343">
        <f t="shared" si="25"/>
        <v>16</v>
      </c>
      <c r="B24" s="346"/>
      <c r="C24" s="52"/>
      <c r="D24" s="53"/>
      <c r="E24" s="54"/>
      <c r="F24" s="55"/>
      <c r="G24" s="56"/>
      <c r="H24" s="57"/>
      <c r="I24" s="275"/>
      <c r="J24" s="58"/>
      <c r="K24" s="59"/>
      <c r="L24" s="60"/>
      <c r="M24" s="59"/>
      <c r="N24" s="60"/>
      <c r="O24" s="59"/>
      <c r="P24" s="60"/>
      <c r="Q24" s="61"/>
      <c r="R24" s="286"/>
      <c r="S24" s="58"/>
      <c r="T24" s="59"/>
      <c r="U24" s="59"/>
      <c r="V24" s="61"/>
      <c r="W24" s="294"/>
      <c r="X24" s="59"/>
      <c r="Y24" s="60"/>
      <c r="Z24" s="59"/>
      <c r="AA24" s="60"/>
      <c r="AB24" s="61"/>
      <c r="AC24" s="62"/>
      <c r="AD24" s="63"/>
      <c r="AE24" s="63"/>
      <c r="AF24" s="64"/>
      <c r="AG24" s="65"/>
      <c r="AH24" s="61"/>
      <c r="AI24" s="510"/>
      <c r="AJ24" s="510"/>
      <c r="AK24" s="511"/>
      <c r="AL24" s="100"/>
      <c r="AM24" s="382" t="str">
        <f t="shared" si="23"/>
        <v xml:space="preserve"> </v>
      </c>
      <c r="AN24" s="95" t="str">
        <f t="shared" si="24"/>
        <v xml:space="preserve"> </v>
      </c>
      <c r="AO24" s="365"/>
      <c r="AP24" s="365"/>
      <c r="AQ24" s="256"/>
      <c r="AR24" s="365"/>
      <c r="AS24" s="365"/>
      <c r="AT24" s="364" t="e">
        <f t="shared" si="17"/>
        <v>#N/A</v>
      </c>
      <c r="AU24" s="365" t="e">
        <f t="shared" si="18"/>
        <v>#N/A</v>
      </c>
      <c r="AV24" s="372" t="str">
        <f t="shared" ca="1" si="2"/>
        <v/>
      </c>
      <c r="AW24" s="364" t="e">
        <f t="shared" ca="1" si="3"/>
        <v>#N/A</v>
      </c>
      <c r="AX24" s="373" t="e">
        <f t="shared" ca="1" si="4"/>
        <v>#N/A</v>
      </c>
      <c r="AY24" s="98" t="e">
        <f t="shared" si="19"/>
        <v>#N/A</v>
      </c>
      <c r="AZ24" s="373" t="e">
        <f t="shared" si="20"/>
        <v>#N/A</v>
      </c>
      <c r="BA24" s="363" t="e">
        <f t="shared" ca="1" si="11"/>
        <v>#N/A</v>
      </c>
      <c r="BB24" s="365" t="str">
        <f t="shared" ca="1" si="5"/>
        <v/>
      </c>
      <c r="BC24" s="374">
        <f t="shared" si="16"/>
        <v>44078</v>
      </c>
      <c r="BD24" s="365">
        <f t="shared" si="6"/>
        <v>0</v>
      </c>
      <c r="BE24" s="365" t="str">
        <f t="shared" si="12"/>
        <v>sept</v>
      </c>
      <c r="BF24" s="365">
        <f t="shared" si="13"/>
        <v>2020</v>
      </c>
      <c r="BG24" s="375" t="str">
        <f t="shared" si="14"/>
        <v>SEPTEMBER</v>
      </c>
      <c r="BH24" s="365"/>
      <c r="BI24" s="365"/>
      <c r="BJ24" s="365"/>
      <c r="BK24" s="365"/>
      <c r="BL24" s="376"/>
      <c r="BM24" s="376"/>
      <c r="BN24" s="260"/>
      <c r="BO24" s="260"/>
      <c r="BP24" s="260"/>
      <c r="BQ24" s="263"/>
      <c r="BR24" s="263"/>
    </row>
    <row r="25" spans="1:70" s="50" customFormat="1" ht="27.75" customHeight="1" x14ac:dyDescent="0.2">
      <c r="A25" s="343">
        <f>A24+1</f>
        <v>17</v>
      </c>
      <c r="B25" s="346"/>
      <c r="C25" s="52"/>
      <c r="D25" s="53"/>
      <c r="E25" s="54"/>
      <c r="F25" s="55"/>
      <c r="G25" s="56"/>
      <c r="H25" s="57"/>
      <c r="I25" s="275"/>
      <c r="J25" s="58"/>
      <c r="K25" s="59"/>
      <c r="L25" s="60"/>
      <c r="M25" s="59"/>
      <c r="N25" s="60"/>
      <c r="O25" s="59"/>
      <c r="P25" s="60"/>
      <c r="Q25" s="61"/>
      <c r="R25" s="286"/>
      <c r="S25" s="58"/>
      <c r="T25" s="59"/>
      <c r="U25" s="59"/>
      <c r="V25" s="61"/>
      <c r="W25" s="294"/>
      <c r="X25" s="59"/>
      <c r="Y25" s="60"/>
      <c r="Z25" s="59"/>
      <c r="AA25" s="60"/>
      <c r="AB25" s="61"/>
      <c r="AC25" s="62"/>
      <c r="AD25" s="63"/>
      <c r="AE25" s="63"/>
      <c r="AF25" s="64"/>
      <c r="AG25" s="65"/>
      <c r="AH25" s="61"/>
      <c r="AI25" s="510"/>
      <c r="AJ25" s="510"/>
      <c r="AK25" s="511"/>
      <c r="AL25" s="100"/>
      <c r="AM25" s="382" t="str">
        <f t="shared" si="23"/>
        <v xml:space="preserve"> </v>
      </c>
      <c r="AN25" s="95" t="str">
        <f t="shared" si="24"/>
        <v xml:space="preserve"> </v>
      </c>
      <c r="AO25" s="365"/>
      <c r="AP25" s="365"/>
      <c r="AQ25" s="256"/>
      <c r="AR25" s="365"/>
      <c r="AS25" s="365"/>
      <c r="AT25" s="364" t="e">
        <f t="shared" ref="AT25:AT32" si="26">IF(ISBLANK($B33),NA(),$B33)</f>
        <v>#N/A</v>
      </c>
      <c r="AU25" s="365" t="e">
        <f t="shared" ref="AU25:AU32" si="27">IF(ISBLANK($I33),NA(),$I33)</f>
        <v>#N/A</v>
      </c>
      <c r="AV25" s="372" t="str">
        <f t="shared" ca="1" si="2"/>
        <v/>
      </c>
      <c r="AW25" s="364" t="e">
        <f t="shared" ca="1" si="3"/>
        <v>#N/A</v>
      </c>
      <c r="AX25" s="373" t="e">
        <f t="shared" ca="1" si="4"/>
        <v>#N/A</v>
      </c>
      <c r="AY25" s="98" t="e">
        <f t="shared" ref="AY25:AY32" si="28">IF(S33=0,NA(),S33)</f>
        <v>#N/A</v>
      </c>
      <c r="AZ25" s="373" t="e">
        <f t="shared" ref="AZ25:AZ32" si="29">IF(V33=0,NA(),V33)</f>
        <v>#N/A</v>
      </c>
      <c r="BA25" s="363" t="e">
        <f t="shared" ca="1" si="11"/>
        <v>#N/A</v>
      </c>
      <c r="BB25" s="365" t="str">
        <f t="shared" ca="1" si="5"/>
        <v/>
      </c>
      <c r="BC25" s="374">
        <f t="shared" si="16"/>
        <v>44047</v>
      </c>
      <c r="BD25" s="365">
        <f t="shared" si="6"/>
        <v>0</v>
      </c>
      <c r="BE25" s="365" t="str">
        <f t="shared" si="12"/>
        <v>ago</v>
      </c>
      <c r="BF25" s="365">
        <f t="shared" si="13"/>
        <v>2020</v>
      </c>
      <c r="BG25" s="375" t="str">
        <f t="shared" si="14"/>
        <v>AUGUST</v>
      </c>
      <c r="BH25" s="365"/>
      <c r="BI25" s="365"/>
      <c r="BJ25" s="365"/>
      <c r="BK25" s="365"/>
      <c r="BL25" s="376"/>
      <c r="BM25" s="376"/>
      <c r="BN25" s="260"/>
      <c r="BO25" s="260"/>
      <c r="BP25" s="260"/>
      <c r="BQ25" s="263"/>
      <c r="BR25" s="263"/>
    </row>
    <row r="26" spans="1:70" s="50" customFormat="1" ht="27.75" customHeight="1" x14ac:dyDescent="0.2">
      <c r="A26" s="343">
        <f t="shared" si="25"/>
        <v>18</v>
      </c>
      <c r="B26" s="346"/>
      <c r="C26" s="52"/>
      <c r="D26" s="53"/>
      <c r="E26" s="54"/>
      <c r="F26" s="55"/>
      <c r="G26" s="56"/>
      <c r="H26" s="57"/>
      <c r="I26" s="275"/>
      <c r="J26" s="58"/>
      <c r="K26" s="59"/>
      <c r="L26" s="60"/>
      <c r="M26" s="59"/>
      <c r="N26" s="60"/>
      <c r="O26" s="59"/>
      <c r="P26" s="60"/>
      <c r="Q26" s="61"/>
      <c r="R26" s="286"/>
      <c r="S26" s="58"/>
      <c r="T26" s="59"/>
      <c r="U26" s="59"/>
      <c r="V26" s="61"/>
      <c r="W26" s="294"/>
      <c r="X26" s="59"/>
      <c r="Y26" s="60"/>
      <c r="Z26" s="59"/>
      <c r="AA26" s="60"/>
      <c r="AB26" s="61"/>
      <c r="AC26" s="62"/>
      <c r="AD26" s="63"/>
      <c r="AE26" s="63"/>
      <c r="AF26" s="64"/>
      <c r="AG26" s="65"/>
      <c r="AH26" s="61"/>
      <c r="AI26" s="510"/>
      <c r="AJ26" s="510"/>
      <c r="AK26" s="511"/>
      <c r="AL26" s="100"/>
      <c r="AM26" s="382" t="str">
        <f t="shared" si="23"/>
        <v xml:space="preserve"> </v>
      </c>
      <c r="AN26" s="95" t="str">
        <f t="shared" si="24"/>
        <v xml:space="preserve"> </v>
      </c>
      <c r="AO26" s="365"/>
      <c r="AP26" s="365"/>
      <c r="AQ26" s="256"/>
      <c r="AR26" s="365"/>
      <c r="AS26" s="365"/>
      <c r="AT26" s="364" t="e">
        <f t="shared" si="26"/>
        <v>#N/A</v>
      </c>
      <c r="AU26" s="365" t="e">
        <f t="shared" si="27"/>
        <v>#N/A</v>
      </c>
      <c r="AV26" s="372" t="str">
        <f t="shared" ca="1" si="2"/>
        <v/>
      </c>
      <c r="AW26" s="364" t="e">
        <f t="shared" ca="1" si="3"/>
        <v>#N/A</v>
      </c>
      <c r="AX26" s="373" t="e">
        <f t="shared" ca="1" si="4"/>
        <v>#N/A</v>
      </c>
      <c r="AY26" s="98" t="e">
        <f t="shared" si="28"/>
        <v>#N/A</v>
      </c>
      <c r="AZ26" s="373" t="e">
        <f t="shared" si="29"/>
        <v>#N/A</v>
      </c>
      <c r="BA26" s="363" t="e">
        <f t="shared" ca="1" si="11"/>
        <v>#N/A</v>
      </c>
      <c r="BB26" s="365" t="str">
        <f t="shared" ca="1" si="5"/>
        <v/>
      </c>
      <c r="BC26" s="374">
        <f t="shared" si="16"/>
        <v>44016</v>
      </c>
      <c r="BD26" s="365">
        <f t="shared" si="6"/>
        <v>0</v>
      </c>
      <c r="BE26" s="365" t="str">
        <f t="shared" si="12"/>
        <v>jul</v>
      </c>
      <c r="BF26" s="365">
        <f t="shared" si="13"/>
        <v>2020</v>
      </c>
      <c r="BG26" s="375" t="str">
        <f t="shared" si="14"/>
        <v>JULY</v>
      </c>
      <c r="BH26" s="365"/>
      <c r="BI26" s="365"/>
      <c r="BJ26" s="365"/>
      <c r="BK26" s="365"/>
      <c r="BL26" s="376"/>
      <c r="BM26" s="376"/>
      <c r="BN26" s="260"/>
      <c r="BO26" s="260"/>
      <c r="BP26" s="260"/>
      <c r="BQ26" s="263"/>
      <c r="BR26" s="263"/>
    </row>
    <row r="27" spans="1:70" s="50" customFormat="1" ht="27.75" customHeight="1" x14ac:dyDescent="0.2">
      <c r="A27" s="343">
        <f t="shared" si="25"/>
        <v>19</v>
      </c>
      <c r="B27" s="346"/>
      <c r="C27" s="52"/>
      <c r="D27" s="53"/>
      <c r="E27" s="54"/>
      <c r="F27" s="55"/>
      <c r="G27" s="56"/>
      <c r="H27" s="57"/>
      <c r="I27" s="275"/>
      <c r="J27" s="58"/>
      <c r="K27" s="59"/>
      <c r="L27" s="60"/>
      <c r="M27" s="59"/>
      <c r="N27" s="60"/>
      <c r="O27" s="59"/>
      <c r="P27" s="60"/>
      <c r="Q27" s="61"/>
      <c r="R27" s="286"/>
      <c r="S27" s="58"/>
      <c r="T27" s="59"/>
      <c r="U27" s="59"/>
      <c r="V27" s="61"/>
      <c r="W27" s="294"/>
      <c r="X27" s="59"/>
      <c r="Y27" s="60"/>
      <c r="Z27" s="59"/>
      <c r="AA27" s="60"/>
      <c r="AB27" s="61"/>
      <c r="AC27" s="62"/>
      <c r="AD27" s="63"/>
      <c r="AE27" s="63"/>
      <c r="AF27" s="64"/>
      <c r="AG27" s="65"/>
      <c r="AH27" s="61"/>
      <c r="AI27" s="510"/>
      <c r="AJ27" s="510"/>
      <c r="AK27" s="511"/>
      <c r="AL27" s="100"/>
      <c r="AM27" s="382" t="str">
        <f t="shared" si="23"/>
        <v xml:space="preserve"> </v>
      </c>
      <c r="AN27" s="95" t="str">
        <f t="shared" si="24"/>
        <v xml:space="preserve"> </v>
      </c>
      <c r="AO27" s="365"/>
      <c r="AP27" s="365"/>
      <c r="AQ27" s="256"/>
      <c r="AR27" s="365"/>
      <c r="AS27" s="365"/>
      <c r="AT27" s="364" t="e">
        <f t="shared" si="26"/>
        <v>#N/A</v>
      </c>
      <c r="AU27" s="365" t="e">
        <f t="shared" si="27"/>
        <v>#N/A</v>
      </c>
      <c r="AV27" s="372" t="str">
        <f t="shared" ca="1" si="2"/>
        <v/>
      </c>
      <c r="AW27" s="364" t="e">
        <f t="shared" ca="1" si="3"/>
        <v>#N/A</v>
      </c>
      <c r="AX27" s="373" t="e">
        <f t="shared" ca="1" si="4"/>
        <v>#N/A</v>
      </c>
      <c r="AY27" s="98" t="e">
        <f t="shared" si="28"/>
        <v>#N/A</v>
      </c>
      <c r="AZ27" s="373" t="e">
        <f t="shared" si="29"/>
        <v>#N/A</v>
      </c>
      <c r="BA27" s="365" t="s">
        <v>40</v>
      </c>
      <c r="BB27" s="365" t="s">
        <v>41</v>
      </c>
      <c r="BC27" s="374">
        <f t="shared" si="16"/>
        <v>43986</v>
      </c>
      <c r="BD27" s="365">
        <f t="shared" si="6"/>
        <v>0</v>
      </c>
      <c r="BE27" s="365" t="str">
        <f t="shared" si="12"/>
        <v>jun</v>
      </c>
      <c r="BF27" s="365">
        <f t="shared" si="13"/>
        <v>2020</v>
      </c>
      <c r="BG27" s="375" t="str">
        <f t="shared" si="14"/>
        <v>JUNE</v>
      </c>
      <c r="BH27" s="365"/>
      <c r="BI27" s="365"/>
      <c r="BJ27" s="365"/>
      <c r="BK27" s="365"/>
      <c r="BL27" s="376"/>
      <c r="BM27" s="376"/>
      <c r="BN27" s="260"/>
      <c r="BO27" s="260"/>
      <c r="BP27" s="260"/>
      <c r="BQ27" s="263"/>
      <c r="BR27" s="263"/>
    </row>
    <row r="28" spans="1:70" s="50" customFormat="1" ht="27.75" customHeight="1" thickBot="1" x14ac:dyDescent="0.25">
      <c r="A28" s="344">
        <f t="shared" si="25"/>
        <v>20</v>
      </c>
      <c r="B28" s="347"/>
      <c r="C28" s="67"/>
      <c r="D28" s="68"/>
      <c r="E28" s="69"/>
      <c r="F28" s="70"/>
      <c r="G28" s="71"/>
      <c r="H28" s="72"/>
      <c r="I28" s="276"/>
      <c r="J28" s="73"/>
      <c r="K28" s="74"/>
      <c r="L28" s="75"/>
      <c r="M28" s="74"/>
      <c r="N28" s="75"/>
      <c r="O28" s="74"/>
      <c r="P28" s="75"/>
      <c r="Q28" s="76"/>
      <c r="R28" s="287"/>
      <c r="S28" s="73"/>
      <c r="T28" s="74"/>
      <c r="U28" s="74"/>
      <c r="V28" s="76"/>
      <c r="W28" s="295"/>
      <c r="X28" s="74"/>
      <c r="Y28" s="75"/>
      <c r="Z28" s="74"/>
      <c r="AA28" s="75"/>
      <c r="AB28" s="76"/>
      <c r="AC28" s="77"/>
      <c r="AD28" s="78"/>
      <c r="AE28" s="78"/>
      <c r="AF28" s="79"/>
      <c r="AG28" s="80"/>
      <c r="AH28" s="76"/>
      <c r="AI28" s="518"/>
      <c r="AJ28" s="518"/>
      <c r="AK28" s="519"/>
      <c r="AL28" s="100"/>
      <c r="AM28" s="382" t="str">
        <f t="shared" si="23"/>
        <v xml:space="preserve"> </v>
      </c>
      <c r="AN28" s="95" t="str">
        <f t="shared" si="24"/>
        <v xml:space="preserve"> </v>
      </c>
      <c r="AO28" s="365"/>
      <c r="AP28" s="365"/>
      <c r="AQ28" s="256"/>
      <c r="AR28" s="365"/>
      <c r="AS28" s="365"/>
      <c r="AT28" s="364" t="e">
        <f t="shared" si="26"/>
        <v>#N/A</v>
      </c>
      <c r="AU28" s="365" t="e">
        <f t="shared" si="27"/>
        <v>#N/A</v>
      </c>
      <c r="AV28" s="372" t="str">
        <f t="shared" ca="1" si="2"/>
        <v/>
      </c>
      <c r="AW28" s="364" t="e">
        <f t="shared" ca="1" si="3"/>
        <v>#N/A</v>
      </c>
      <c r="AX28" s="373" t="e">
        <f t="shared" ca="1" si="4"/>
        <v>#N/A</v>
      </c>
      <c r="AY28" s="98" t="e">
        <f t="shared" si="28"/>
        <v>#N/A</v>
      </c>
      <c r="AZ28" s="373" t="e">
        <f t="shared" si="29"/>
        <v>#N/A</v>
      </c>
      <c r="BA28" s="365">
        <f ca="1">SUMIF(BB5:BB26,BB28,BA5:BA26)</f>
        <v>2022</v>
      </c>
      <c r="BB28" s="365">
        <f ca="1">MAX(BB5:BB26)</f>
        <v>33.75</v>
      </c>
      <c r="BC28" s="374">
        <f t="shared" si="16"/>
        <v>43955</v>
      </c>
      <c r="BD28" s="365">
        <f>SUMIFS(I:I,B:B,BC28)</f>
        <v>0</v>
      </c>
      <c r="BE28" s="365" t="str">
        <f t="shared" si="12"/>
        <v>may</v>
      </c>
      <c r="BF28" s="365">
        <f t="shared" si="13"/>
        <v>2020</v>
      </c>
      <c r="BG28" s="375" t="str">
        <f t="shared" si="14"/>
        <v>MAY</v>
      </c>
      <c r="BH28" s="365"/>
      <c r="BI28" s="365"/>
      <c r="BJ28" s="365"/>
      <c r="BK28" s="365"/>
      <c r="BL28" s="376"/>
      <c r="BM28" s="376"/>
      <c r="BN28" s="260"/>
      <c r="BO28" s="260"/>
      <c r="BP28" s="260"/>
      <c r="BQ28" s="263"/>
      <c r="BR28" s="263"/>
    </row>
    <row r="29" spans="1:70" ht="4.5" customHeight="1" thickBot="1" x14ac:dyDescent="0.25">
      <c r="A29" s="91">
        <f>AK32</f>
        <v>2</v>
      </c>
      <c r="B29" s="235"/>
      <c r="C29" s="235"/>
      <c r="D29" s="235"/>
      <c r="E29" s="235"/>
      <c r="F29" s="235"/>
      <c r="G29" s="235"/>
      <c r="H29" s="235"/>
      <c r="I29" s="235"/>
      <c r="J29" s="280"/>
      <c r="K29" s="280"/>
      <c r="L29" s="280"/>
      <c r="M29" s="280"/>
      <c r="N29" s="280"/>
      <c r="O29" s="280"/>
      <c r="P29" s="280"/>
      <c r="Q29" s="280"/>
      <c r="R29" s="280"/>
      <c r="S29" s="292"/>
      <c r="T29" s="292"/>
      <c r="U29" s="292"/>
      <c r="V29" s="292"/>
      <c r="W29" s="292"/>
      <c r="X29" s="292"/>
      <c r="Y29" s="292"/>
      <c r="Z29" s="292"/>
      <c r="AA29" s="292"/>
      <c r="AB29" s="292"/>
      <c r="AC29" s="292"/>
      <c r="AD29" s="236"/>
      <c r="AE29" s="237"/>
      <c r="AF29" s="236"/>
      <c r="AG29" s="238"/>
      <c r="AH29" s="536"/>
      <c r="AI29" s="537"/>
      <c r="AJ29" s="537"/>
      <c r="AK29" s="537"/>
      <c r="AL29" s="383"/>
      <c r="AM29" s="384"/>
      <c r="AN29" s="383"/>
      <c r="AT29" s="364" t="e">
        <f t="shared" si="26"/>
        <v>#N/A</v>
      </c>
      <c r="AU29" s="365" t="e">
        <f t="shared" si="27"/>
        <v>#N/A</v>
      </c>
      <c r="AV29" s="372" t="str">
        <f t="shared" ca="1" si="2"/>
        <v/>
      </c>
      <c r="AW29" s="364" t="e">
        <f t="shared" ca="1" si="3"/>
        <v>#N/A</v>
      </c>
      <c r="AX29" s="373" t="e">
        <f t="shared" ca="1" si="4"/>
        <v>#N/A</v>
      </c>
      <c r="AY29" s="98" t="e">
        <f t="shared" si="28"/>
        <v>#N/A</v>
      </c>
      <c r="AZ29" s="373" t="e">
        <f t="shared" si="29"/>
        <v>#N/A</v>
      </c>
      <c r="BC29" s="377"/>
    </row>
    <row r="30" spans="1:70" ht="26.25" customHeight="1" x14ac:dyDescent="0.2">
      <c r="A30" s="163">
        <f>A16+1</f>
        <v>2</v>
      </c>
      <c r="B30" s="523"/>
      <c r="C30" s="523"/>
      <c r="D30" s="523"/>
      <c r="E30" s="524"/>
      <c r="F30" s="527" t="str">
        <f>IF('FRONT PAGE'!$A$1="www.fly-logics.com","TOTAL PAGE",0)</f>
        <v>TOTAL PAGE</v>
      </c>
      <c r="G30" s="528"/>
      <c r="H30" s="529"/>
      <c r="I30" s="314" t="str">
        <f>IF('FRONT PAGE'!$A$1="www.fly-logics.com",IF(SUM(I19:I29)=0," ",SUM(I19:I29)),0)</f>
        <v xml:space="preserve"> </v>
      </c>
      <c r="J30" s="315" t="str">
        <f>IF('FRONT PAGE'!$A$1="www.fly-logics.com",IF(SUM(J19:J29)=0," ",SUM(J19:J29)),0)</f>
        <v xml:space="preserve"> </v>
      </c>
      <c r="K30" s="316" t="str">
        <f>IF('FRONT PAGE'!$A$1="www.fly-logics.com",IF(SUM(K19:K29)=0," ",SUM(K19:K29)),0)</f>
        <v xml:space="preserve"> </v>
      </c>
      <c r="L30" s="317" t="str">
        <f>IF('FRONT PAGE'!$A$1="www.fly-logics.com",IF(SUM(L19:L29)=0," ",SUM(L19:L29)),0)</f>
        <v xml:space="preserve"> </v>
      </c>
      <c r="M30" s="316" t="str">
        <f>IF('FRONT PAGE'!$A$1="www.fly-logics.com",IF(SUM(M19:M29)=0," ",SUM(M19:M29)),0)</f>
        <v xml:space="preserve"> </v>
      </c>
      <c r="N30" s="317" t="str">
        <f>IF('FRONT PAGE'!$A$1="www.fly-logics.com",IF(SUM(N19:N29)=0," ",SUM(N19:N29)),0)</f>
        <v xml:space="preserve"> </v>
      </c>
      <c r="O30" s="316" t="str">
        <f>IF('FRONT PAGE'!$A$1="www.fly-logics.com",IF(SUM(O19:O29)=0," ",SUM(O19:O29)),0)</f>
        <v xml:space="preserve"> </v>
      </c>
      <c r="P30" s="317" t="str">
        <f>IF('FRONT PAGE'!$A$1="www.fly-logics.com",IF(SUM(P19:P29)=0," ",SUM(P19:P29)),0)</f>
        <v xml:space="preserve"> </v>
      </c>
      <c r="Q30" s="318" t="str">
        <f>IF('FRONT PAGE'!$A$1="www.fly-logics.com",IF(SUM(Q19:Q29)=0," ",SUM(Q19:Q29)),0)</f>
        <v xml:space="preserve"> </v>
      </c>
      <c r="R30" s="319"/>
      <c r="S30" s="315" t="str">
        <f>IF('FRONT PAGE'!$A$1="www.fly-logics.com",IF(SUM(S19:S29)=0," ",SUM(S19:S29)),0)</f>
        <v xml:space="preserve"> </v>
      </c>
      <c r="T30" s="316" t="str">
        <f>IF('FRONT PAGE'!$A$1="www.fly-logics.com",IF(SUM(T19:T29)=0," ",SUM(T19:T29)),0)</f>
        <v xml:space="preserve"> </v>
      </c>
      <c r="U30" s="316" t="str">
        <f>IF('FRONT PAGE'!$A$1="www.fly-logics.com",IF(SUM(U19:U29)=0," ",SUM(U19:U29)),0)</f>
        <v xml:space="preserve"> </v>
      </c>
      <c r="V30" s="318" t="str">
        <f>IF('FRONT PAGE'!$A$1="www.fly-logics.com",IF(SUM(V19:V29)=0," ",SUM(V19:V29)),0)</f>
        <v xml:space="preserve"> </v>
      </c>
      <c r="W30" s="315" t="str">
        <f>IF('FRONT PAGE'!$A$1="www.fly-logics.com",IF(SUM(W19:W29)=0," ",SUM(W19:W29)),0)</f>
        <v xml:space="preserve"> </v>
      </c>
      <c r="X30" s="316" t="str">
        <f>IF('FRONT PAGE'!$A$1="www.fly-logics.com",IF(SUM(X19:X29)=0," ",SUM(X19:X29)),0)</f>
        <v xml:space="preserve"> </v>
      </c>
      <c r="Y30" s="317" t="str">
        <f>IF('FRONT PAGE'!$A$1="www.fly-logics.com",IF(SUM(Y19:Y29)=0," ",SUM(Y19:Y29)),0)</f>
        <v xml:space="preserve"> </v>
      </c>
      <c r="Z30" s="316" t="str">
        <f>IF('FRONT PAGE'!$A$1="www.fly-logics.com",IF(SUM(Z19:Z29)=0," ",SUM(Z19:Z29)),0)</f>
        <v xml:space="preserve"> </v>
      </c>
      <c r="AA30" s="317" t="str">
        <f>IF('FRONT PAGE'!$A$1="www.fly-logics.com",IF(SUM(AA19:AA29)=0," ",SUM(AA19:AA29)),0)</f>
        <v xml:space="preserve"> </v>
      </c>
      <c r="AB30" s="318" t="str">
        <f>IF('FRONT PAGE'!$A$1="www.fly-logics.com",IF(SUM(AB19:AB29)=0," ",SUM(AB19:AB29)),0)</f>
        <v xml:space="preserve"> </v>
      </c>
      <c r="AC30" s="329" t="str">
        <f>IF('FRONT PAGE'!$A$1="www.fly-logics.com",IF(SUM(AC19:AC29)=0," ",SUM(AC19:AC29)),0)</f>
        <v xml:space="preserve"> </v>
      </c>
      <c r="AD30" s="321" t="str">
        <f>IF('FRONT PAGE'!$A$1="www.fly-logics.com",IF(SUM(AD19:AD29)=0," ",SUM(AD19:AD29)),0)</f>
        <v xml:space="preserve"> </v>
      </c>
      <c r="AE30" s="321" t="str">
        <f>IF('FRONT PAGE'!$A$1="www.fly-logics.com",IF(SUM(AE19:AE29)=0," ",SUM(AE19:AE29)),0)</f>
        <v xml:space="preserve"> </v>
      </c>
      <c r="AF30" s="322" t="str">
        <f>IF('FRONT PAGE'!$A$1="www.fly-logics.com",IF(SUM(AF19:AF29)=0," ",SUM(AF19:AF29)),0)</f>
        <v xml:space="preserve"> </v>
      </c>
      <c r="AG30" s="323" t="str">
        <f>IF('FRONT PAGE'!$A$1="www.fly-logics.com",IF(SUM(AG19:AG29)=0," ",SUM(AG19:AG29)),0)</f>
        <v xml:space="preserve"> </v>
      </c>
      <c r="AH30" s="520" t="str">
        <f>IF('FRONT PAGE'!$A$1="www.fly-logics.com","I certify that all the data in this
logbook are accurate",0)</f>
        <v>I certify that all the data in this
logbook are accurate</v>
      </c>
      <c r="AI30" s="521"/>
      <c r="AJ30" s="521"/>
      <c r="AK30" s="522"/>
      <c r="AL30" s="385"/>
      <c r="AM30" s="386"/>
      <c r="AN30" s="385"/>
      <c r="AT30" s="364" t="e">
        <f t="shared" si="26"/>
        <v>#N/A</v>
      </c>
      <c r="AU30" s="365" t="e">
        <f t="shared" si="27"/>
        <v>#N/A</v>
      </c>
      <c r="AV30" s="372" t="str">
        <f t="shared" ca="1" si="2"/>
        <v/>
      </c>
      <c r="AW30" s="364" t="e">
        <f t="shared" ca="1" si="3"/>
        <v>#N/A</v>
      </c>
      <c r="AX30" s="373" t="e">
        <f t="shared" ca="1" si="4"/>
        <v>#N/A</v>
      </c>
      <c r="AY30" s="98" t="e">
        <f t="shared" si="28"/>
        <v>#N/A</v>
      </c>
      <c r="AZ30" s="373" t="e">
        <f t="shared" si="29"/>
        <v>#N/A</v>
      </c>
      <c r="BA30" s="363" t="s">
        <v>42</v>
      </c>
      <c r="BB30" s="365" t="s">
        <v>43</v>
      </c>
      <c r="BC30" s="377" t="s">
        <v>44</v>
      </c>
      <c r="BD30" s="365">
        <f>SUM(BD5:BD28)</f>
        <v>33.75</v>
      </c>
    </row>
    <row r="31" spans="1:70" ht="26.25" customHeight="1" x14ac:dyDescent="0.2">
      <c r="A31" s="505">
        <f>AL15</f>
        <v>0</v>
      </c>
      <c r="B31" s="525"/>
      <c r="C31" s="525"/>
      <c r="D31" s="525"/>
      <c r="E31" s="526"/>
      <c r="F31" s="530" t="str">
        <f>IF('FRONT PAGE'!$A$1="www.fly-logics.com","TOTAL PREVIOUS LOGBOOK",0)</f>
        <v>TOTAL PREVIOUS LOGBOOK</v>
      </c>
      <c r="G31" s="531"/>
      <c r="H31" s="532"/>
      <c r="I31" s="333">
        <f>I18</f>
        <v>33.75</v>
      </c>
      <c r="J31" s="334">
        <f t="shared" ref="J31:Q31" si="30">J18</f>
        <v>33.75</v>
      </c>
      <c r="K31" s="335" t="str">
        <f t="shared" si="30"/>
        <v xml:space="preserve"> </v>
      </c>
      <c r="L31" s="336" t="str">
        <f t="shared" si="30"/>
        <v xml:space="preserve"> </v>
      </c>
      <c r="M31" s="335" t="str">
        <f t="shared" si="30"/>
        <v xml:space="preserve"> </v>
      </c>
      <c r="N31" s="336" t="str">
        <f t="shared" si="30"/>
        <v xml:space="preserve"> </v>
      </c>
      <c r="O31" s="335" t="str">
        <f t="shared" si="30"/>
        <v xml:space="preserve"> </v>
      </c>
      <c r="P31" s="336" t="str">
        <f t="shared" si="30"/>
        <v xml:space="preserve"> </v>
      </c>
      <c r="Q31" s="337" t="str">
        <f t="shared" si="30"/>
        <v xml:space="preserve"> </v>
      </c>
      <c r="R31" s="288">
        <v>10</v>
      </c>
      <c r="S31" s="331" t="str">
        <f>S18</f>
        <v xml:space="preserve"> </v>
      </c>
      <c r="T31" s="239">
        <f t="shared" ref="T31:AG31" si="31">T18</f>
        <v>13.75</v>
      </c>
      <c r="U31" s="239">
        <f t="shared" si="31"/>
        <v>20</v>
      </c>
      <c r="V31" s="240">
        <f t="shared" si="31"/>
        <v>5</v>
      </c>
      <c r="W31" s="241" t="str">
        <f t="shared" si="31"/>
        <v xml:space="preserve"> </v>
      </c>
      <c r="X31" s="239" t="str">
        <f t="shared" si="31"/>
        <v xml:space="preserve"> </v>
      </c>
      <c r="Y31" s="242">
        <f t="shared" si="31"/>
        <v>5</v>
      </c>
      <c r="Z31" s="239" t="str">
        <f t="shared" si="31"/>
        <v xml:space="preserve"> </v>
      </c>
      <c r="AA31" s="242">
        <f t="shared" si="31"/>
        <v>3.75</v>
      </c>
      <c r="AB31" s="240" t="str">
        <f t="shared" si="31"/>
        <v xml:space="preserve"> </v>
      </c>
      <c r="AC31" s="243">
        <f t="shared" si="31"/>
        <v>14</v>
      </c>
      <c r="AD31" s="244" t="str">
        <f t="shared" si="31"/>
        <v xml:space="preserve"> </v>
      </c>
      <c r="AE31" s="244">
        <f t="shared" si="31"/>
        <v>14</v>
      </c>
      <c r="AF31" s="245" t="str">
        <f t="shared" si="31"/>
        <v xml:space="preserve"> </v>
      </c>
      <c r="AG31" s="332">
        <f t="shared" si="31"/>
        <v>17</v>
      </c>
      <c r="AH31" s="507"/>
      <c r="AI31" s="508"/>
      <c r="AJ31" s="508"/>
      <c r="AK31" s="509"/>
      <c r="AL31" s="385"/>
      <c r="AM31" s="386"/>
      <c r="AN31" s="385"/>
      <c r="AT31" s="364" t="e">
        <f t="shared" si="26"/>
        <v>#N/A</v>
      </c>
      <c r="AU31" s="365" t="e">
        <f t="shared" si="27"/>
        <v>#N/A</v>
      </c>
      <c r="AV31" s="372" t="str">
        <f t="shared" ca="1" si="2"/>
        <v/>
      </c>
      <c r="AW31" s="364" t="e">
        <f t="shared" ca="1" si="3"/>
        <v>#N/A</v>
      </c>
      <c r="AX31" s="373" t="e">
        <f t="shared" ca="1" si="4"/>
        <v>#N/A</v>
      </c>
      <c r="AY31" s="98" t="e">
        <f t="shared" si="28"/>
        <v>#N/A</v>
      </c>
      <c r="AZ31" s="373" t="e">
        <f t="shared" si="29"/>
        <v>#N/A</v>
      </c>
      <c r="BA31" s="363">
        <f ca="1">COUNT(BB5:BB26)</f>
        <v>1</v>
      </c>
      <c r="BB31" s="365">
        <f ca="1">AVERAGE(BB5:BB26)</f>
        <v>33.75</v>
      </c>
      <c r="BC31" s="377" t="s">
        <v>45</v>
      </c>
      <c r="BD31" s="365">
        <f>MAX(BD5:BD28)</f>
        <v>32.11</v>
      </c>
      <c r="BE31" s="375" t="str">
        <f>VLOOKUP(MAX(BD5:BD28),BD5:BG28,4,FALSE)</f>
        <v>APRIL</v>
      </c>
      <c r="BF31" s="365">
        <f>VLOOKUP(MAX(BD5:BD28),BD5:BF29,3,FALSE)</f>
        <v>2022</v>
      </c>
    </row>
    <row r="32" spans="1:70" ht="26.25" customHeight="1" thickBot="1" x14ac:dyDescent="0.25">
      <c r="A32" s="506"/>
      <c r="B32" s="512" t="str">
        <f>IF('FRONT PAGE'!$A$1="www.fly-logics.com","Authority certifying flight hours 
STAMP &amp; SIGNATURE",0)</f>
        <v>Authority certifying flight hours 
STAMP &amp; SIGNATURE</v>
      </c>
      <c r="C32" s="512"/>
      <c r="D32" s="512"/>
      <c r="E32" s="513"/>
      <c r="F32" s="533" t="str">
        <f>IF('FRONT PAGE'!$A$1="www.fly-logics.com","TOTAL TO DATE",0)</f>
        <v>TOTAL TO DATE</v>
      </c>
      <c r="G32" s="534"/>
      <c r="H32" s="535"/>
      <c r="I32" s="32">
        <f t="shared" ref="I32:Q32" si="32">IF(SUM(I30:I31)=0," ",SUM(I30:I31))</f>
        <v>33.75</v>
      </c>
      <c r="J32" s="27">
        <f t="shared" si="32"/>
        <v>33.75</v>
      </c>
      <c r="K32" s="24" t="str">
        <f t="shared" si="32"/>
        <v xml:space="preserve"> </v>
      </c>
      <c r="L32" s="25" t="str">
        <f t="shared" si="32"/>
        <v xml:space="preserve"> </v>
      </c>
      <c r="M32" s="24" t="str">
        <f t="shared" si="32"/>
        <v xml:space="preserve"> </v>
      </c>
      <c r="N32" s="25" t="str">
        <f t="shared" si="32"/>
        <v xml:space="preserve"> </v>
      </c>
      <c r="O32" s="24" t="str">
        <f t="shared" si="32"/>
        <v xml:space="preserve"> </v>
      </c>
      <c r="P32" s="25" t="str">
        <f t="shared" si="32"/>
        <v xml:space="preserve"> </v>
      </c>
      <c r="Q32" s="26" t="str">
        <f t="shared" si="32"/>
        <v xml:space="preserve"> </v>
      </c>
      <c r="R32" s="289"/>
      <c r="S32" s="27" t="str">
        <f t="shared" ref="S32:AG32" si="33">IF(SUM(S30:S31)=0," ",SUM(S30:S31))</f>
        <v xml:space="preserve"> </v>
      </c>
      <c r="T32" s="24">
        <f t="shared" si="33"/>
        <v>13.75</v>
      </c>
      <c r="U32" s="24">
        <f t="shared" si="33"/>
        <v>20</v>
      </c>
      <c r="V32" s="26">
        <f t="shared" si="33"/>
        <v>5</v>
      </c>
      <c r="W32" s="27" t="str">
        <f t="shared" si="33"/>
        <v xml:space="preserve"> </v>
      </c>
      <c r="X32" s="24" t="str">
        <f t="shared" si="33"/>
        <v xml:space="preserve"> </v>
      </c>
      <c r="Y32" s="25">
        <f t="shared" si="33"/>
        <v>5</v>
      </c>
      <c r="Z32" s="24" t="str">
        <f t="shared" si="33"/>
        <v xml:space="preserve"> </v>
      </c>
      <c r="AA32" s="25">
        <f t="shared" si="33"/>
        <v>3.75</v>
      </c>
      <c r="AB32" s="26" t="str">
        <f t="shared" si="33"/>
        <v xml:space="preserve"> </v>
      </c>
      <c r="AC32" s="30">
        <f t="shared" si="33"/>
        <v>14</v>
      </c>
      <c r="AD32" s="28" t="str">
        <f t="shared" si="33"/>
        <v xml:space="preserve"> </v>
      </c>
      <c r="AE32" s="28">
        <f t="shared" si="33"/>
        <v>14</v>
      </c>
      <c r="AF32" s="31" t="str">
        <f t="shared" si="33"/>
        <v xml:space="preserve"> </v>
      </c>
      <c r="AG32" s="33">
        <f t="shared" si="33"/>
        <v>17</v>
      </c>
      <c r="AH32" s="514" t="str">
        <f>IF('FRONT PAGE'!$A$1="www.fly-logics.com","_____________________________
PILOT SIGNATURE",0)</f>
        <v>_____________________________
PILOT SIGNATURE</v>
      </c>
      <c r="AI32" s="515"/>
      <c r="AJ32" s="515"/>
      <c r="AK32" s="330">
        <f>A30</f>
        <v>2</v>
      </c>
      <c r="AL32" s="387"/>
      <c r="AM32" s="388"/>
      <c r="AN32" s="387"/>
      <c r="AT32" s="364" t="e">
        <f t="shared" si="26"/>
        <v>#N/A</v>
      </c>
      <c r="AU32" s="365" t="e">
        <f t="shared" si="27"/>
        <v>#N/A</v>
      </c>
      <c r="AV32" s="372" t="str">
        <f t="shared" ca="1" si="2"/>
        <v/>
      </c>
      <c r="AW32" s="364" t="e">
        <f t="shared" ca="1" si="3"/>
        <v>#N/A</v>
      </c>
      <c r="AX32" s="373" t="e">
        <f t="shared" ca="1" si="4"/>
        <v>#N/A</v>
      </c>
      <c r="AY32" s="98" t="e">
        <f t="shared" si="28"/>
        <v>#N/A</v>
      </c>
      <c r="AZ32" s="373" t="e">
        <f t="shared" si="29"/>
        <v>#N/A</v>
      </c>
      <c r="BA32" s="363"/>
      <c r="BC32" s="377" t="s">
        <v>46</v>
      </c>
    </row>
    <row r="33" spans="1:70" s="50" customFormat="1" ht="27.75" customHeight="1" x14ac:dyDescent="0.2">
      <c r="A33" s="29">
        <f>A28+1</f>
        <v>21</v>
      </c>
      <c r="B33" s="39"/>
      <c r="C33" s="40"/>
      <c r="D33" s="41"/>
      <c r="E33" s="42"/>
      <c r="F33" s="43"/>
      <c r="G33" s="44"/>
      <c r="H33" s="45"/>
      <c r="I33" s="281"/>
      <c r="J33" s="277"/>
      <c r="K33" s="278"/>
      <c r="L33" s="279"/>
      <c r="M33" s="278"/>
      <c r="N33" s="279"/>
      <c r="O33" s="278"/>
      <c r="P33" s="279"/>
      <c r="Q33" s="150"/>
      <c r="R33" s="285"/>
      <c r="S33" s="46"/>
      <c r="T33" s="47"/>
      <c r="U33" s="47"/>
      <c r="V33" s="48"/>
      <c r="W33" s="293"/>
      <c r="X33" s="278"/>
      <c r="Y33" s="279"/>
      <c r="Z33" s="278"/>
      <c r="AA33" s="279"/>
      <c r="AB33" s="150"/>
      <c r="AC33" s="282"/>
      <c r="AD33" s="283"/>
      <c r="AE33" s="283"/>
      <c r="AF33" s="284"/>
      <c r="AG33" s="49"/>
      <c r="AH33" s="48"/>
      <c r="AI33" s="516"/>
      <c r="AJ33" s="516"/>
      <c r="AK33" s="517"/>
      <c r="AL33" s="100"/>
      <c r="AM33" s="382" t="str">
        <f t="shared" ref="AM33:AM42" si="34">IF(B33=0," ",TEXT(B33,"MMM"))</f>
        <v xml:space="preserve"> </v>
      </c>
      <c r="AN33" s="95" t="str">
        <f t="shared" ref="AN33:AN42" si="35">IF(B33=0," ",YEAR(B33))</f>
        <v xml:space="preserve"> </v>
      </c>
      <c r="AO33" s="365"/>
      <c r="AP33" s="365"/>
      <c r="AQ33" s="256"/>
      <c r="AR33" s="365"/>
      <c r="AS33" s="365"/>
      <c r="AT33" s="364" t="e">
        <f>IF(ISBLANK($B41),NA(),$B41)</f>
        <v>#N/A</v>
      </c>
      <c r="AU33" s="365" t="e">
        <f>IF(ISBLANK($I41),NA(),$I41)</f>
        <v>#N/A</v>
      </c>
      <c r="AV33" s="372" t="str">
        <f t="shared" ca="1" si="2"/>
        <v/>
      </c>
      <c r="AW33" s="364" t="e">
        <f t="shared" ca="1" si="3"/>
        <v>#N/A</v>
      </c>
      <c r="AX33" s="373" t="e">
        <f t="shared" ca="1" si="4"/>
        <v>#N/A</v>
      </c>
      <c r="AY33" s="98" t="e">
        <f>IF(S41=0,NA(),S41)</f>
        <v>#N/A</v>
      </c>
      <c r="AZ33" s="373" t="e">
        <f>IF(V41=0,NA(),V41)</f>
        <v>#N/A</v>
      </c>
      <c r="BA33" s="363"/>
      <c r="BB33" s="365"/>
      <c r="BC33" s="377" t="s">
        <v>47</v>
      </c>
      <c r="BD33" s="365">
        <f>SUMIFS(BF5:BF28,BD5:BD28,BD31)</f>
        <v>2022</v>
      </c>
      <c r="BE33" s="365"/>
      <c r="BF33" s="365"/>
      <c r="BG33" s="365"/>
      <c r="BH33" s="365"/>
      <c r="BI33" s="365"/>
      <c r="BJ33" s="365"/>
      <c r="BK33" s="365"/>
      <c r="BL33" s="376"/>
      <c r="BM33" s="376"/>
      <c r="BN33" s="260"/>
      <c r="BO33" s="260"/>
      <c r="BP33" s="260"/>
      <c r="BQ33" s="263"/>
      <c r="BR33" s="263"/>
    </row>
    <row r="34" spans="1:70" s="50" customFormat="1" ht="27.75" customHeight="1" x14ac:dyDescent="0.2">
      <c r="A34" s="22">
        <f>A33+1</f>
        <v>22</v>
      </c>
      <c r="B34" s="51"/>
      <c r="C34" s="52"/>
      <c r="D34" s="53"/>
      <c r="E34" s="54"/>
      <c r="F34" s="55"/>
      <c r="G34" s="56"/>
      <c r="H34" s="57"/>
      <c r="I34" s="275"/>
      <c r="J34" s="58"/>
      <c r="K34" s="59"/>
      <c r="L34" s="60"/>
      <c r="M34" s="59"/>
      <c r="N34" s="60"/>
      <c r="O34" s="59"/>
      <c r="P34" s="60"/>
      <c r="Q34" s="61"/>
      <c r="R34" s="286"/>
      <c r="S34" s="58"/>
      <c r="T34" s="59"/>
      <c r="U34" s="59"/>
      <c r="V34" s="61"/>
      <c r="W34" s="294"/>
      <c r="X34" s="59"/>
      <c r="Y34" s="60"/>
      <c r="Z34" s="59"/>
      <c r="AA34" s="60"/>
      <c r="AB34" s="61"/>
      <c r="AC34" s="62"/>
      <c r="AD34" s="63"/>
      <c r="AE34" s="63"/>
      <c r="AF34" s="64"/>
      <c r="AG34" s="65"/>
      <c r="AH34" s="61"/>
      <c r="AI34" s="510"/>
      <c r="AJ34" s="510"/>
      <c r="AK34" s="511"/>
      <c r="AL34" s="100"/>
      <c r="AM34" s="382" t="str">
        <f t="shared" si="34"/>
        <v xml:space="preserve"> </v>
      </c>
      <c r="AN34" s="95" t="str">
        <f t="shared" si="35"/>
        <v xml:space="preserve"> </v>
      </c>
      <c r="AO34" s="365"/>
      <c r="AP34" s="365"/>
      <c r="AQ34" s="256"/>
      <c r="AR34" s="365"/>
      <c r="AS34" s="365"/>
      <c r="AT34" s="364" t="e">
        <f>IF(ISBLANK($B42),NA(),$B42)</f>
        <v>#N/A</v>
      </c>
      <c r="AU34" s="365" t="e">
        <f>IF(ISBLANK($I42),NA(),$I42)</f>
        <v>#N/A</v>
      </c>
      <c r="AV34" s="372" t="str">
        <f t="shared" ca="1" si="2"/>
        <v/>
      </c>
      <c r="AW34" s="364" t="e">
        <f t="shared" ca="1" si="3"/>
        <v>#N/A</v>
      </c>
      <c r="AX34" s="373" t="e">
        <f t="shared" ca="1" si="4"/>
        <v>#N/A</v>
      </c>
      <c r="AY34" s="98" t="e">
        <f>IF(S42=0,NA(),S42)</f>
        <v>#N/A</v>
      </c>
      <c r="AZ34" s="373" t="e">
        <f>IF(V42=0,NA(),V42)</f>
        <v>#N/A</v>
      </c>
      <c r="BA34" s="363"/>
      <c r="BB34" s="365"/>
      <c r="BC34" s="377"/>
      <c r="BD34" s="365"/>
      <c r="BE34" s="365"/>
      <c r="BF34" s="365"/>
      <c r="BG34" s="365"/>
      <c r="BH34" s="365"/>
      <c r="BI34" s="365"/>
      <c r="BJ34" s="365"/>
      <c r="BK34" s="365"/>
      <c r="BL34" s="376"/>
      <c r="BM34" s="376"/>
      <c r="BN34" s="260"/>
      <c r="BO34" s="260"/>
      <c r="BP34" s="260"/>
      <c r="BQ34" s="263"/>
      <c r="BR34" s="263"/>
    </row>
    <row r="35" spans="1:70" s="50" customFormat="1" ht="27.75" customHeight="1" x14ac:dyDescent="0.2">
      <c r="A35" s="22">
        <f t="shared" ref="A35:A42" si="36">A34+1</f>
        <v>23</v>
      </c>
      <c r="B35" s="51"/>
      <c r="C35" s="52"/>
      <c r="D35" s="53"/>
      <c r="E35" s="54"/>
      <c r="F35" s="55"/>
      <c r="G35" s="56"/>
      <c r="H35" s="57"/>
      <c r="I35" s="275"/>
      <c r="J35" s="58"/>
      <c r="K35" s="59"/>
      <c r="L35" s="60"/>
      <c r="M35" s="59"/>
      <c r="N35" s="60"/>
      <c r="O35" s="59"/>
      <c r="P35" s="60"/>
      <c r="Q35" s="61"/>
      <c r="R35" s="286"/>
      <c r="S35" s="58"/>
      <c r="T35" s="59"/>
      <c r="U35" s="59"/>
      <c r="V35" s="61"/>
      <c r="W35" s="294"/>
      <c r="X35" s="59"/>
      <c r="Y35" s="60"/>
      <c r="Z35" s="59"/>
      <c r="AA35" s="60"/>
      <c r="AB35" s="61"/>
      <c r="AC35" s="62"/>
      <c r="AD35" s="63"/>
      <c r="AE35" s="63"/>
      <c r="AF35" s="64"/>
      <c r="AG35" s="65"/>
      <c r="AH35" s="61"/>
      <c r="AI35" s="510"/>
      <c r="AJ35" s="510"/>
      <c r="AK35" s="511"/>
      <c r="AL35" s="100"/>
      <c r="AM35" s="382" t="str">
        <f t="shared" si="34"/>
        <v xml:space="preserve"> </v>
      </c>
      <c r="AN35" s="95" t="str">
        <f t="shared" si="35"/>
        <v xml:space="preserve"> </v>
      </c>
      <c r="AO35" s="365"/>
      <c r="AP35" s="365"/>
      <c r="AQ35" s="256"/>
      <c r="AR35" s="365"/>
      <c r="AS35" s="365"/>
      <c r="AT35" s="364" t="e">
        <f t="shared" ref="AT35:AT44" si="37">IF(ISBLANK($B47),NA(),$B47)</f>
        <v>#N/A</v>
      </c>
      <c r="AU35" s="365" t="e">
        <f t="shared" ref="AU35:AU44" si="38">IF(ISBLANK($I47),NA(),$I47)</f>
        <v>#N/A</v>
      </c>
      <c r="AV35" s="372" t="str">
        <f t="shared" ca="1" si="2"/>
        <v/>
      </c>
      <c r="AW35" s="364" t="e">
        <f t="shared" ca="1" si="3"/>
        <v>#N/A</v>
      </c>
      <c r="AX35" s="373" t="e">
        <f t="shared" ca="1" si="4"/>
        <v>#N/A</v>
      </c>
      <c r="AY35" s="98" t="e">
        <f>IF(S47=0,NA(),S47)</f>
        <v>#N/A</v>
      </c>
      <c r="AZ35" s="373" t="e">
        <f>IF(V47=0,NA(),V47)</f>
        <v>#N/A</v>
      </c>
      <c r="BA35" s="363"/>
      <c r="BB35" s="365"/>
      <c r="BC35" s="377"/>
      <c r="BD35" s="365"/>
      <c r="BE35" s="365"/>
      <c r="BF35" s="365"/>
      <c r="BG35" s="365"/>
      <c r="BH35" s="365"/>
      <c r="BI35" s="365"/>
      <c r="BJ35" s="365"/>
      <c r="BK35" s="365"/>
      <c r="BL35" s="376"/>
      <c r="BM35" s="376"/>
      <c r="BN35" s="260"/>
      <c r="BO35" s="260"/>
      <c r="BP35" s="260"/>
      <c r="BQ35" s="263"/>
      <c r="BR35" s="263"/>
    </row>
    <row r="36" spans="1:70" s="50" customFormat="1" ht="27.75" customHeight="1" x14ac:dyDescent="0.2">
      <c r="A36" s="22">
        <f t="shared" si="36"/>
        <v>24</v>
      </c>
      <c r="B36" s="51"/>
      <c r="C36" s="52"/>
      <c r="D36" s="53"/>
      <c r="E36" s="54"/>
      <c r="F36" s="55"/>
      <c r="G36" s="56"/>
      <c r="H36" s="57"/>
      <c r="I36" s="275"/>
      <c r="J36" s="58"/>
      <c r="K36" s="59"/>
      <c r="L36" s="60"/>
      <c r="M36" s="59"/>
      <c r="N36" s="60"/>
      <c r="O36" s="59"/>
      <c r="P36" s="60"/>
      <c r="Q36" s="61"/>
      <c r="R36" s="286"/>
      <c r="S36" s="58"/>
      <c r="T36" s="59"/>
      <c r="U36" s="59"/>
      <c r="V36" s="61"/>
      <c r="W36" s="294"/>
      <c r="X36" s="59"/>
      <c r="Y36" s="60"/>
      <c r="Z36" s="59"/>
      <c r="AA36" s="60"/>
      <c r="AB36" s="61"/>
      <c r="AC36" s="62"/>
      <c r="AD36" s="63"/>
      <c r="AE36" s="63"/>
      <c r="AF36" s="64"/>
      <c r="AG36" s="65"/>
      <c r="AH36" s="61"/>
      <c r="AI36" s="510"/>
      <c r="AJ36" s="510"/>
      <c r="AK36" s="511"/>
      <c r="AL36" s="100"/>
      <c r="AM36" s="382" t="str">
        <f t="shared" si="34"/>
        <v xml:space="preserve"> </v>
      </c>
      <c r="AN36" s="95" t="str">
        <f t="shared" si="35"/>
        <v xml:space="preserve"> </v>
      </c>
      <c r="AO36" s="365"/>
      <c r="AP36" s="365"/>
      <c r="AQ36" s="256"/>
      <c r="AR36" s="365"/>
      <c r="AS36" s="365"/>
      <c r="AT36" s="364" t="e">
        <f t="shared" si="37"/>
        <v>#N/A</v>
      </c>
      <c r="AU36" s="365" t="e">
        <f t="shared" si="38"/>
        <v>#N/A</v>
      </c>
      <c r="AV36" s="372" t="str">
        <f t="shared" ca="1" si="2"/>
        <v/>
      </c>
      <c r="AW36" s="364" t="e">
        <f t="shared" ca="1" si="3"/>
        <v>#N/A</v>
      </c>
      <c r="AX36" s="373" t="e">
        <f t="shared" ca="1" si="4"/>
        <v>#N/A</v>
      </c>
      <c r="AY36" s="98" t="e">
        <f t="shared" ref="AY36:AY44" si="39">IF(S48=0,NA(),S48)</f>
        <v>#N/A</v>
      </c>
      <c r="AZ36" s="373" t="e">
        <f t="shared" ref="AZ36:AZ44" si="40">IF(V48=0,NA(),V48)</f>
        <v>#N/A</v>
      </c>
      <c r="BA36" s="363" t="e">
        <f>DMAX(AT4:AY1094,AT4,AY4:AY784&gt;0.01)</f>
        <v>#N/A</v>
      </c>
      <c r="BB36" s="365"/>
      <c r="BC36" s="377"/>
      <c r="BD36" s="365"/>
      <c r="BE36" s="365"/>
      <c r="BF36" s="365"/>
      <c r="BG36" s="365"/>
      <c r="BH36" s="365"/>
      <c r="BI36" s="365"/>
      <c r="BJ36" s="365"/>
      <c r="BK36" s="365"/>
      <c r="BL36" s="376"/>
      <c r="BM36" s="376"/>
      <c r="BN36" s="260"/>
      <c r="BO36" s="260"/>
      <c r="BP36" s="260"/>
      <c r="BQ36" s="263"/>
      <c r="BR36" s="263"/>
    </row>
    <row r="37" spans="1:70" s="50" customFormat="1" ht="27.75" customHeight="1" x14ac:dyDescent="0.2">
      <c r="A37" s="22">
        <f t="shared" si="36"/>
        <v>25</v>
      </c>
      <c r="B37" s="51"/>
      <c r="C37" s="52"/>
      <c r="D37" s="53"/>
      <c r="E37" s="54"/>
      <c r="F37" s="55"/>
      <c r="G37" s="56"/>
      <c r="H37" s="57"/>
      <c r="I37" s="275"/>
      <c r="J37" s="58"/>
      <c r="K37" s="59"/>
      <c r="L37" s="60"/>
      <c r="M37" s="59"/>
      <c r="N37" s="60"/>
      <c r="O37" s="59"/>
      <c r="P37" s="60"/>
      <c r="Q37" s="61"/>
      <c r="R37" s="286"/>
      <c r="S37" s="58"/>
      <c r="T37" s="59"/>
      <c r="U37" s="59"/>
      <c r="V37" s="61"/>
      <c r="W37" s="294"/>
      <c r="X37" s="59"/>
      <c r="Y37" s="60"/>
      <c r="Z37" s="59"/>
      <c r="AA37" s="60"/>
      <c r="AB37" s="61"/>
      <c r="AC37" s="62"/>
      <c r="AD37" s="63"/>
      <c r="AE37" s="63"/>
      <c r="AF37" s="64"/>
      <c r="AG37" s="65"/>
      <c r="AH37" s="61"/>
      <c r="AI37" s="510"/>
      <c r="AJ37" s="510"/>
      <c r="AK37" s="511"/>
      <c r="AL37" s="100"/>
      <c r="AM37" s="382" t="str">
        <f t="shared" si="34"/>
        <v xml:space="preserve"> </v>
      </c>
      <c r="AN37" s="95" t="str">
        <f t="shared" si="35"/>
        <v xml:space="preserve"> </v>
      </c>
      <c r="AO37" s="365"/>
      <c r="AP37" s="365"/>
      <c r="AQ37" s="256"/>
      <c r="AR37" s="365"/>
      <c r="AS37" s="365"/>
      <c r="AT37" s="364" t="e">
        <f t="shared" si="37"/>
        <v>#N/A</v>
      </c>
      <c r="AU37" s="365" t="e">
        <f t="shared" si="38"/>
        <v>#N/A</v>
      </c>
      <c r="AV37" s="372" t="str">
        <f t="shared" ca="1" si="2"/>
        <v/>
      </c>
      <c r="AW37" s="364" t="e">
        <f t="shared" ca="1" si="3"/>
        <v>#N/A</v>
      </c>
      <c r="AX37" s="373" t="e">
        <f t="shared" ca="1" si="4"/>
        <v>#N/A</v>
      </c>
      <c r="AY37" s="98" t="e">
        <f t="shared" si="39"/>
        <v>#N/A</v>
      </c>
      <c r="AZ37" s="373" t="e">
        <f t="shared" si="40"/>
        <v>#N/A</v>
      </c>
      <c r="BA37" s="363"/>
      <c r="BB37" s="365"/>
      <c r="BC37" s="377"/>
      <c r="BD37" s="365"/>
      <c r="BE37" s="365"/>
      <c r="BF37" s="365"/>
      <c r="BG37" s="365"/>
      <c r="BH37" s="365"/>
      <c r="BI37" s="365"/>
      <c r="BJ37" s="365"/>
      <c r="BK37" s="365"/>
      <c r="BL37" s="376"/>
      <c r="BM37" s="376"/>
      <c r="BN37" s="260"/>
      <c r="BO37" s="260"/>
      <c r="BP37" s="260"/>
      <c r="BQ37" s="263"/>
      <c r="BR37" s="263"/>
    </row>
    <row r="38" spans="1:70" s="50" customFormat="1" ht="27.75" customHeight="1" x14ac:dyDescent="0.2">
      <c r="A38" s="22">
        <f t="shared" si="36"/>
        <v>26</v>
      </c>
      <c r="B38" s="51"/>
      <c r="C38" s="52"/>
      <c r="D38" s="53"/>
      <c r="E38" s="54"/>
      <c r="F38" s="55"/>
      <c r="G38" s="56"/>
      <c r="H38" s="57"/>
      <c r="I38" s="275"/>
      <c r="J38" s="58"/>
      <c r="K38" s="59"/>
      <c r="L38" s="60"/>
      <c r="M38" s="59"/>
      <c r="N38" s="60"/>
      <c r="O38" s="59"/>
      <c r="P38" s="60"/>
      <c r="Q38" s="61"/>
      <c r="R38" s="286"/>
      <c r="S38" s="58"/>
      <c r="T38" s="59"/>
      <c r="U38" s="59"/>
      <c r="V38" s="61"/>
      <c r="W38" s="294"/>
      <c r="X38" s="59"/>
      <c r="Y38" s="60"/>
      <c r="Z38" s="59"/>
      <c r="AA38" s="60"/>
      <c r="AB38" s="61"/>
      <c r="AC38" s="62"/>
      <c r="AD38" s="63"/>
      <c r="AE38" s="63"/>
      <c r="AF38" s="64"/>
      <c r="AG38" s="65"/>
      <c r="AH38" s="61"/>
      <c r="AI38" s="510"/>
      <c r="AJ38" s="510"/>
      <c r="AK38" s="511"/>
      <c r="AL38" s="100"/>
      <c r="AM38" s="382" t="str">
        <f t="shared" si="34"/>
        <v xml:space="preserve"> </v>
      </c>
      <c r="AN38" s="95" t="str">
        <f t="shared" si="35"/>
        <v xml:space="preserve"> </v>
      </c>
      <c r="AO38" s="365"/>
      <c r="AP38" s="365"/>
      <c r="AQ38" s="256"/>
      <c r="AR38" s="365"/>
      <c r="AS38" s="365"/>
      <c r="AT38" s="364" t="e">
        <f t="shared" si="37"/>
        <v>#N/A</v>
      </c>
      <c r="AU38" s="365" t="e">
        <f t="shared" si="38"/>
        <v>#N/A</v>
      </c>
      <c r="AV38" s="372" t="str">
        <f t="shared" ca="1" si="2"/>
        <v/>
      </c>
      <c r="AW38" s="364" t="e">
        <f t="shared" ca="1" si="3"/>
        <v>#N/A</v>
      </c>
      <c r="AX38" s="373" t="e">
        <f t="shared" ca="1" si="4"/>
        <v>#N/A</v>
      </c>
      <c r="AY38" s="98" t="e">
        <f t="shared" si="39"/>
        <v>#N/A</v>
      </c>
      <c r="AZ38" s="373" t="e">
        <f t="shared" si="40"/>
        <v>#N/A</v>
      </c>
      <c r="BA38" s="363"/>
      <c r="BB38" s="365"/>
      <c r="BC38" s="377"/>
      <c r="BD38" s="365"/>
      <c r="BE38" s="365"/>
      <c r="BF38" s="365"/>
      <c r="BG38" s="365"/>
      <c r="BH38" s="365"/>
      <c r="BI38" s="365"/>
      <c r="BJ38" s="365"/>
      <c r="BK38" s="365"/>
      <c r="BL38" s="376"/>
      <c r="BM38" s="376"/>
      <c r="BN38" s="260"/>
      <c r="BO38" s="260"/>
      <c r="BP38" s="260"/>
      <c r="BQ38" s="263"/>
      <c r="BR38" s="263"/>
    </row>
    <row r="39" spans="1:70" s="50" customFormat="1" ht="27.75" customHeight="1" x14ac:dyDescent="0.2">
      <c r="A39" s="22">
        <f>A38+1</f>
        <v>27</v>
      </c>
      <c r="B39" s="51"/>
      <c r="C39" s="52"/>
      <c r="D39" s="53"/>
      <c r="E39" s="54"/>
      <c r="F39" s="55"/>
      <c r="G39" s="56"/>
      <c r="H39" s="57"/>
      <c r="I39" s="275"/>
      <c r="J39" s="58"/>
      <c r="K39" s="59"/>
      <c r="L39" s="60"/>
      <c r="M39" s="59"/>
      <c r="N39" s="60"/>
      <c r="O39" s="59"/>
      <c r="P39" s="60"/>
      <c r="Q39" s="61"/>
      <c r="R39" s="286"/>
      <c r="S39" s="58"/>
      <c r="T39" s="59"/>
      <c r="U39" s="59"/>
      <c r="V39" s="61"/>
      <c r="W39" s="294"/>
      <c r="X39" s="59"/>
      <c r="Y39" s="60"/>
      <c r="Z39" s="59"/>
      <c r="AA39" s="60"/>
      <c r="AB39" s="61"/>
      <c r="AC39" s="62"/>
      <c r="AD39" s="63"/>
      <c r="AE39" s="63"/>
      <c r="AF39" s="64"/>
      <c r="AG39" s="65"/>
      <c r="AH39" s="61"/>
      <c r="AI39" s="510"/>
      <c r="AJ39" s="510"/>
      <c r="AK39" s="511"/>
      <c r="AL39" s="100"/>
      <c r="AM39" s="382" t="str">
        <f t="shared" si="34"/>
        <v xml:space="preserve"> </v>
      </c>
      <c r="AN39" s="95" t="str">
        <f t="shared" si="35"/>
        <v xml:space="preserve"> </v>
      </c>
      <c r="AO39" s="365"/>
      <c r="AP39" s="365"/>
      <c r="AQ39" s="256"/>
      <c r="AR39" s="365"/>
      <c r="AS39" s="365"/>
      <c r="AT39" s="364" t="e">
        <f t="shared" si="37"/>
        <v>#N/A</v>
      </c>
      <c r="AU39" s="365" t="e">
        <f t="shared" si="38"/>
        <v>#N/A</v>
      </c>
      <c r="AV39" s="372" t="str">
        <f t="shared" ca="1" si="2"/>
        <v/>
      </c>
      <c r="AW39" s="364" t="e">
        <f t="shared" ca="1" si="3"/>
        <v>#N/A</v>
      </c>
      <c r="AX39" s="373" t="e">
        <f t="shared" ca="1" si="4"/>
        <v>#N/A</v>
      </c>
      <c r="AY39" s="98" t="e">
        <f t="shared" si="39"/>
        <v>#N/A</v>
      </c>
      <c r="AZ39" s="373" t="e">
        <f t="shared" si="40"/>
        <v>#N/A</v>
      </c>
      <c r="BA39" s="363"/>
      <c r="BB39" s="365"/>
      <c r="BC39" s="377"/>
      <c r="BD39" s="365"/>
      <c r="BE39" s="365"/>
      <c r="BF39" s="365"/>
      <c r="BG39" s="365"/>
      <c r="BH39" s="365"/>
      <c r="BI39" s="365"/>
      <c r="BJ39" s="365"/>
      <c r="BK39" s="365"/>
      <c r="BL39" s="376"/>
      <c r="BM39" s="376"/>
      <c r="BN39" s="260"/>
      <c r="BO39" s="260"/>
      <c r="BP39" s="260"/>
      <c r="BQ39" s="263"/>
      <c r="BR39" s="263"/>
    </row>
    <row r="40" spans="1:70" s="50" customFormat="1" ht="27.75" customHeight="1" x14ac:dyDescent="0.2">
      <c r="A40" s="22">
        <f t="shared" si="36"/>
        <v>28</v>
      </c>
      <c r="B40" s="51"/>
      <c r="C40" s="52"/>
      <c r="D40" s="53"/>
      <c r="E40" s="54"/>
      <c r="F40" s="55"/>
      <c r="G40" s="56"/>
      <c r="H40" s="57"/>
      <c r="I40" s="275"/>
      <c r="J40" s="58"/>
      <c r="K40" s="59"/>
      <c r="L40" s="60"/>
      <c r="M40" s="59"/>
      <c r="N40" s="60"/>
      <c r="O40" s="59"/>
      <c r="P40" s="60"/>
      <c r="Q40" s="61"/>
      <c r="R40" s="286"/>
      <c r="S40" s="58"/>
      <c r="T40" s="59"/>
      <c r="U40" s="59"/>
      <c r="V40" s="61"/>
      <c r="W40" s="294"/>
      <c r="X40" s="59"/>
      <c r="Y40" s="60"/>
      <c r="Z40" s="59"/>
      <c r="AA40" s="60"/>
      <c r="AB40" s="61"/>
      <c r="AC40" s="62"/>
      <c r="AD40" s="63"/>
      <c r="AE40" s="63"/>
      <c r="AF40" s="64"/>
      <c r="AG40" s="65"/>
      <c r="AH40" s="61"/>
      <c r="AI40" s="510"/>
      <c r="AJ40" s="510"/>
      <c r="AK40" s="511"/>
      <c r="AL40" s="100"/>
      <c r="AM40" s="382" t="str">
        <f t="shared" si="34"/>
        <v xml:space="preserve"> </v>
      </c>
      <c r="AN40" s="95" t="str">
        <f t="shared" si="35"/>
        <v xml:space="preserve"> </v>
      </c>
      <c r="AO40" s="365"/>
      <c r="AP40" s="365"/>
      <c r="AQ40" s="256"/>
      <c r="AR40" s="365"/>
      <c r="AS40" s="365"/>
      <c r="AT40" s="364" t="e">
        <f t="shared" si="37"/>
        <v>#N/A</v>
      </c>
      <c r="AU40" s="365" t="e">
        <f t="shared" si="38"/>
        <v>#N/A</v>
      </c>
      <c r="AV40" s="372" t="str">
        <f t="shared" ca="1" si="2"/>
        <v/>
      </c>
      <c r="AW40" s="364" t="e">
        <f t="shared" ca="1" si="3"/>
        <v>#N/A</v>
      </c>
      <c r="AX40" s="373" t="e">
        <f t="shared" ca="1" si="4"/>
        <v>#N/A</v>
      </c>
      <c r="AY40" s="98" t="e">
        <f t="shared" si="39"/>
        <v>#N/A</v>
      </c>
      <c r="AZ40" s="373" t="e">
        <f t="shared" si="40"/>
        <v>#N/A</v>
      </c>
      <c r="BA40" s="363"/>
      <c r="BB40" s="365"/>
      <c r="BC40" s="377"/>
      <c r="BD40" s="365"/>
      <c r="BE40" s="365"/>
      <c r="BF40" s="365"/>
      <c r="BG40" s="365"/>
      <c r="BH40" s="365"/>
      <c r="BI40" s="365"/>
      <c r="BJ40" s="365"/>
      <c r="BK40" s="365"/>
      <c r="BL40" s="376"/>
      <c r="BM40" s="376"/>
      <c r="BN40" s="260"/>
      <c r="BO40" s="260"/>
      <c r="BP40" s="260"/>
      <c r="BQ40" s="263"/>
      <c r="BR40" s="263"/>
    </row>
    <row r="41" spans="1:70" s="50" customFormat="1" ht="27.75" customHeight="1" x14ac:dyDescent="0.2">
      <c r="A41" s="22">
        <f t="shared" si="36"/>
        <v>29</v>
      </c>
      <c r="B41" s="51"/>
      <c r="C41" s="52"/>
      <c r="D41" s="53"/>
      <c r="E41" s="54"/>
      <c r="F41" s="55"/>
      <c r="G41" s="56"/>
      <c r="H41" s="57"/>
      <c r="I41" s="275"/>
      <c r="J41" s="58"/>
      <c r="K41" s="59"/>
      <c r="L41" s="60"/>
      <c r="M41" s="59"/>
      <c r="N41" s="60"/>
      <c r="O41" s="59"/>
      <c r="P41" s="60"/>
      <c r="Q41" s="61"/>
      <c r="R41" s="286"/>
      <c r="S41" s="58"/>
      <c r="T41" s="59"/>
      <c r="U41" s="59"/>
      <c r="V41" s="61"/>
      <c r="W41" s="294"/>
      <c r="X41" s="59"/>
      <c r="Y41" s="60"/>
      <c r="Z41" s="59"/>
      <c r="AA41" s="60"/>
      <c r="AB41" s="61"/>
      <c r="AC41" s="62"/>
      <c r="AD41" s="63"/>
      <c r="AE41" s="63"/>
      <c r="AF41" s="64"/>
      <c r="AG41" s="65"/>
      <c r="AH41" s="61"/>
      <c r="AI41" s="510"/>
      <c r="AJ41" s="510"/>
      <c r="AK41" s="511"/>
      <c r="AL41" s="100"/>
      <c r="AM41" s="382" t="str">
        <f t="shared" si="34"/>
        <v xml:space="preserve"> </v>
      </c>
      <c r="AN41" s="95" t="str">
        <f t="shared" si="35"/>
        <v xml:space="preserve"> </v>
      </c>
      <c r="AO41" s="365"/>
      <c r="AP41" s="365"/>
      <c r="AQ41" s="256"/>
      <c r="AR41" s="365"/>
      <c r="AS41" s="365"/>
      <c r="AT41" s="364" t="e">
        <f t="shared" si="37"/>
        <v>#N/A</v>
      </c>
      <c r="AU41" s="365" t="e">
        <f t="shared" si="38"/>
        <v>#N/A</v>
      </c>
      <c r="AV41" s="372" t="str">
        <f t="shared" ca="1" si="2"/>
        <v/>
      </c>
      <c r="AW41" s="364" t="e">
        <f t="shared" ca="1" si="3"/>
        <v>#N/A</v>
      </c>
      <c r="AX41" s="373" t="e">
        <f t="shared" ca="1" si="4"/>
        <v>#N/A</v>
      </c>
      <c r="AY41" s="98" t="e">
        <f t="shared" si="39"/>
        <v>#N/A</v>
      </c>
      <c r="AZ41" s="373" t="e">
        <f t="shared" si="40"/>
        <v>#N/A</v>
      </c>
      <c r="BA41" s="365"/>
      <c r="BB41" s="365"/>
      <c r="BC41" s="377"/>
      <c r="BD41" s="365"/>
      <c r="BE41" s="365"/>
      <c r="BF41" s="365"/>
      <c r="BG41" s="365"/>
      <c r="BH41" s="365"/>
      <c r="BI41" s="365"/>
      <c r="BJ41" s="365"/>
      <c r="BK41" s="365"/>
      <c r="BL41" s="376"/>
      <c r="BM41" s="376"/>
      <c r="BN41" s="260"/>
      <c r="BO41" s="260"/>
      <c r="BP41" s="260"/>
      <c r="BQ41" s="263"/>
      <c r="BR41" s="263"/>
    </row>
    <row r="42" spans="1:70" s="50" customFormat="1" ht="27.75" customHeight="1" thickBot="1" x14ac:dyDescent="0.25">
      <c r="A42" s="23">
        <f t="shared" si="36"/>
        <v>30</v>
      </c>
      <c r="B42" s="66"/>
      <c r="C42" s="67"/>
      <c r="D42" s="68"/>
      <c r="E42" s="69"/>
      <c r="F42" s="70"/>
      <c r="G42" s="71"/>
      <c r="H42" s="72"/>
      <c r="I42" s="276"/>
      <c r="J42" s="73"/>
      <c r="K42" s="74"/>
      <c r="L42" s="75"/>
      <c r="M42" s="74"/>
      <c r="N42" s="75"/>
      <c r="O42" s="74"/>
      <c r="P42" s="75"/>
      <c r="Q42" s="76"/>
      <c r="R42" s="287"/>
      <c r="S42" s="73"/>
      <c r="T42" s="74"/>
      <c r="U42" s="74"/>
      <c r="V42" s="76"/>
      <c r="W42" s="295"/>
      <c r="X42" s="74"/>
      <c r="Y42" s="75"/>
      <c r="Z42" s="74"/>
      <c r="AA42" s="75"/>
      <c r="AB42" s="76"/>
      <c r="AC42" s="77"/>
      <c r="AD42" s="78"/>
      <c r="AE42" s="78"/>
      <c r="AF42" s="79"/>
      <c r="AG42" s="80"/>
      <c r="AH42" s="76"/>
      <c r="AI42" s="518"/>
      <c r="AJ42" s="518"/>
      <c r="AK42" s="519"/>
      <c r="AL42" s="100"/>
      <c r="AM42" s="382" t="str">
        <f t="shared" si="34"/>
        <v xml:space="preserve"> </v>
      </c>
      <c r="AN42" s="95" t="str">
        <f t="shared" si="35"/>
        <v xml:space="preserve"> </v>
      </c>
      <c r="AO42" s="365"/>
      <c r="AP42" s="365"/>
      <c r="AQ42" s="256"/>
      <c r="AR42" s="365"/>
      <c r="AS42" s="365"/>
      <c r="AT42" s="364" t="e">
        <f t="shared" si="37"/>
        <v>#N/A</v>
      </c>
      <c r="AU42" s="365" t="e">
        <f t="shared" si="38"/>
        <v>#N/A</v>
      </c>
      <c r="AV42" s="372" t="str">
        <f t="shared" ca="1" si="2"/>
        <v/>
      </c>
      <c r="AW42" s="364" t="e">
        <f t="shared" ca="1" si="3"/>
        <v>#N/A</v>
      </c>
      <c r="AX42" s="373" t="e">
        <f t="shared" ca="1" si="4"/>
        <v>#N/A</v>
      </c>
      <c r="AY42" s="98" t="e">
        <f t="shared" si="39"/>
        <v>#N/A</v>
      </c>
      <c r="AZ42" s="373" t="e">
        <f t="shared" si="40"/>
        <v>#N/A</v>
      </c>
      <c r="BA42" s="365"/>
      <c r="BB42" s="365"/>
      <c r="BC42" s="377"/>
      <c r="BD42" s="365"/>
      <c r="BE42" s="365"/>
      <c r="BF42" s="365"/>
      <c r="BG42" s="365"/>
      <c r="BH42" s="365"/>
      <c r="BI42" s="365"/>
      <c r="BJ42" s="365"/>
      <c r="BK42" s="365"/>
      <c r="BL42" s="376"/>
      <c r="BM42" s="376"/>
      <c r="BN42" s="260"/>
      <c r="BO42" s="260"/>
      <c r="BP42" s="260"/>
      <c r="BQ42" s="263"/>
      <c r="BR42" s="263"/>
    </row>
    <row r="43" spans="1:70" ht="4.5" customHeight="1" thickBot="1" x14ac:dyDescent="0.25">
      <c r="A43" s="91">
        <f>AK46</f>
        <v>3</v>
      </c>
      <c r="B43" s="235"/>
      <c r="C43" s="235"/>
      <c r="D43" s="235"/>
      <c r="E43" s="235"/>
      <c r="F43" s="235"/>
      <c r="G43" s="235"/>
      <c r="H43" s="235"/>
      <c r="I43" s="235"/>
      <c r="J43" s="280"/>
      <c r="K43" s="280"/>
      <c r="L43" s="280"/>
      <c r="M43" s="280"/>
      <c r="N43" s="280"/>
      <c r="O43" s="280"/>
      <c r="P43" s="280"/>
      <c r="Q43" s="280"/>
      <c r="R43" s="280"/>
      <c r="S43" s="292"/>
      <c r="T43" s="292"/>
      <c r="U43" s="292"/>
      <c r="V43" s="292"/>
      <c r="W43" s="292"/>
      <c r="X43" s="292"/>
      <c r="Y43" s="292"/>
      <c r="Z43" s="292"/>
      <c r="AA43" s="292"/>
      <c r="AB43" s="292"/>
      <c r="AC43" s="292"/>
      <c r="AD43" s="236"/>
      <c r="AE43" s="237"/>
      <c r="AF43" s="236"/>
      <c r="AG43" s="238"/>
      <c r="AH43" s="536"/>
      <c r="AI43" s="537"/>
      <c r="AJ43" s="537"/>
      <c r="AK43" s="537"/>
      <c r="AL43" s="383"/>
      <c r="AM43" s="384"/>
      <c r="AN43" s="383"/>
      <c r="AT43" s="364" t="e">
        <f t="shared" si="37"/>
        <v>#N/A</v>
      </c>
      <c r="AU43" s="365" t="e">
        <f t="shared" si="38"/>
        <v>#N/A</v>
      </c>
      <c r="AV43" s="372" t="str">
        <f t="shared" ca="1" si="2"/>
        <v/>
      </c>
      <c r="AW43" s="364" t="e">
        <f t="shared" ca="1" si="3"/>
        <v>#N/A</v>
      </c>
      <c r="AX43" s="373" t="e">
        <f t="shared" ca="1" si="4"/>
        <v>#N/A</v>
      </c>
      <c r="AY43" s="98" t="e">
        <f t="shared" si="39"/>
        <v>#N/A</v>
      </c>
      <c r="AZ43" s="373" t="e">
        <f t="shared" si="40"/>
        <v>#N/A</v>
      </c>
      <c r="BC43" s="377"/>
    </row>
    <row r="44" spans="1:70" ht="26.25" customHeight="1" x14ac:dyDescent="0.2">
      <c r="A44" s="163">
        <f>A30+1</f>
        <v>3</v>
      </c>
      <c r="B44" s="523"/>
      <c r="C44" s="523"/>
      <c r="D44" s="523"/>
      <c r="E44" s="524"/>
      <c r="F44" s="527" t="str">
        <f>IF('FRONT PAGE'!$A$1="www.fly-logics.com","TOTAL PAGE",0)</f>
        <v>TOTAL PAGE</v>
      </c>
      <c r="G44" s="528"/>
      <c r="H44" s="529"/>
      <c r="I44" s="314" t="str">
        <f>IF('FRONT PAGE'!$A$1="www.fly-logics.com",IF(SUM(I33:I43)=0," ",SUM(I33:I43)),0)</f>
        <v xml:space="preserve"> </v>
      </c>
      <c r="J44" s="315" t="str">
        <f>IF('FRONT PAGE'!$A$1="www.fly-logics.com",IF(SUM(J33:J43)=0," ",SUM(J33:J43)),0)</f>
        <v xml:space="preserve"> </v>
      </c>
      <c r="K44" s="316" t="str">
        <f>IF('FRONT PAGE'!$A$1="www.fly-logics.com",IF(SUM(K33:K43)=0," ",SUM(K33:K43)),0)</f>
        <v xml:space="preserve"> </v>
      </c>
      <c r="L44" s="317" t="str">
        <f>IF('FRONT PAGE'!$A$1="www.fly-logics.com",IF(SUM(L33:L43)=0," ",SUM(L33:L43)),0)</f>
        <v xml:space="preserve"> </v>
      </c>
      <c r="M44" s="316" t="str">
        <f>IF('FRONT PAGE'!$A$1="www.fly-logics.com",IF(SUM(M33:M43)=0," ",SUM(M33:M43)),0)</f>
        <v xml:space="preserve"> </v>
      </c>
      <c r="N44" s="317" t="str">
        <f>IF('FRONT PAGE'!$A$1="www.fly-logics.com",IF(SUM(N33:N43)=0," ",SUM(N33:N43)),0)</f>
        <v xml:space="preserve"> </v>
      </c>
      <c r="O44" s="316" t="str">
        <f>IF('FRONT PAGE'!$A$1="www.fly-logics.com",IF(SUM(O33:O43)=0," ",SUM(O33:O43)),0)</f>
        <v xml:space="preserve"> </v>
      </c>
      <c r="P44" s="317" t="str">
        <f>IF('FRONT PAGE'!$A$1="www.fly-logics.com",IF(SUM(P33:P43)=0," ",SUM(P33:P43)),0)</f>
        <v xml:space="preserve"> </v>
      </c>
      <c r="Q44" s="318" t="str">
        <f>IF('FRONT PAGE'!$A$1="www.fly-logics.com",IF(SUM(Q33:Q43)=0," ",SUM(Q33:Q43)),0)</f>
        <v xml:space="preserve"> </v>
      </c>
      <c r="R44" s="319"/>
      <c r="S44" s="315" t="str">
        <f>IF('FRONT PAGE'!$A$1="www.fly-logics.com",IF(SUM(S33:S43)=0," ",SUM(S33:S43)),0)</f>
        <v xml:space="preserve"> </v>
      </c>
      <c r="T44" s="316" t="str">
        <f>IF('FRONT PAGE'!$A$1="www.fly-logics.com",IF(SUM(T33:T43)=0," ",SUM(T33:T43)),0)</f>
        <v xml:space="preserve"> </v>
      </c>
      <c r="U44" s="316" t="str">
        <f>IF('FRONT PAGE'!$A$1="www.fly-logics.com",IF(SUM(U33:U43)=0," ",SUM(U33:U43)),0)</f>
        <v xml:space="preserve"> </v>
      </c>
      <c r="V44" s="318" t="str">
        <f>IF('FRONT PAGE'!$A$1="www.fly-logics.com",IF(SUM(V33:V43)=0," ",SUM(V33:V43)),0)</f>
        <v xml:space="preserve"> </v>
      </c>
      <c r="W44" s="315" t="str">
        <f>IF('FRONT PAGE'!$A$1="www.fly-logics.com",IF(SUM(W33:W43)=0," ",SUM(W33:W43)),0)</f>
        <v xml:space="preserve"> </v>
      </c>
      <c r="X44" s="316" t="str">
        <f>IF('FRONT PAGE'!$A$1="www.fly-logics.com",IF(SUM(X33:X43)=0," ",SUM(X33:X43)),0)</f>
        <v xml:space="preserve"> </v>
      </c>
      <c r="Y44" s="317" t="str">
        <f>IF('FRONT PAGE'!$A$1="www.fly-logics.com",IF(SUM(Y33:Y43)=0," ",SUM(Y33:Y43)),0)</f>
        <v xml:space="preserve"> </v>
      </c>
      <c r="Z44" s="316" t="str">
        <f>IF('FRONT PAGE'!$A$1="www.fly-logics.com",IF(SUM(Z33:Z43)=0," ",SUM(Z33:Z43)),0)</f>
        <v xml:space="preserve"> </v>
      </c>
      <c r="AA44" s="317" t="str">
        <f>IF('FRONT PAGE'!$A$1="www.fly-logics.com",IF(SUM(AA33:AA43)=0," ",SUM(AA33:AA43)),0)</f>
        <v xml:space="preserve"> </v>
      </c>
      <c r="AB44" s="318" t="str">
        <f>IF('FRONT PAGE'!$A$1="www.fly-logics.com",IF(SUM(AB33:AB43)=0," ",SUM(AB33:AB43)),0)</f>
        <v xml:space="preserve"> </v>
      </c>
      <c r="AC44" s="329" t="str">
        <f>IF('FRONT PAGE'!$A$1="www.fly-logics.com",IF(SUM(AC33:AC43)=0," ",SUM(AC33:AC43)),0)</f>
        <v xml:space="preserve"> </v>
      </c>
      <c r="AD44" s="321" t="str">
        <f>IF('FRONT PAGE'!$A$1="www.fly-logics.com",IF(SUM(AD33:AD43)=0," ",SUM(AD33:AD43)),0)</f>
        <v xml:space="preserve"> </v>
      </c>
      <c r="AE44" s="321" t="str">
        <f>IF('FRONT PAGE'!$A$1="www.fly-logics.com",IF(SUM(AE33:AE43)=0," ",SUM(AE33:AE43)),0)</f>
        <v xml:space="preserve"> </v>
      </c>
      <c r="AF44" s="322" t="str">
        <f>IF('FRONT PAGE'!$A$1="www.fly-logics.com",IF(SUM(AF33:AF43)=0," ",SUM(AF33:AF43)),0)</f>
        <v xml:space="preserve"> </v>
      </c>
      <c r="AG44" s="323" t="str">
        <f>IF('FRONT PAGE'!$A$1="www.fly-logics.com",IF(SUM(AG33:AG43)=0," ",SUM(AG33:AG43)),0)</f>
        <v xml:space="preserve"> </v>
      </c>
      <c r="AH44" s="520" t="str">
        <f>IF('FRONT PAGE'!$A$1="www.fly-logics.com","I certify that all the data in this
logbook are accurate",0)</f>
        <v>I certify that all the data in this
logbook are accurate</v>
      </c>
      <c r="AI44" s="521"/>
      <c r="AJ44" s="521"/>
      <c r="AK44" s="522"/>
      <c r="AL44" s="385"/>
      <c r="AM44" s="386"/>
      <c r="AN44" s="385"/>
      <c r="AT44" s="364" t="e">
        <f t="shared" si="37"/>
        <v>#N/A</v>
      </c>
      <c r="AU44" s="365" t="e">
        <f t="shared" si="38"/>
        <v>#N/A</v>
      </c>
      <c r="AV44" s="372" t="str">
        <f t="shared" ca="1" si="2"/>
        <v/>
      </c>
      <c r="AW44" s="364" t="e">
        <f t="shared" ca="1" si="3"/>
        <v>#N/A</v>
      </c>
      <c r="AX44" s="373" t="e">
        <f t="shared" ca="1" si="4"/>
        <v>#N/A</v>
      </c>
      <c r="AY44" s="98" t="e">
        <f t="shared" si="39"/>
        <v>#N/A</v>
      </c>
      <c r="AZ44" s="373" t="e">
        <f t="shared" si="40"/>
        <v>#N/A</v>
      </c>
      <c r="BA44" s="363"/>
      <c r="BC44" s="377"/>
    </row>
    <row r="45" spans="1:70" ht="26.25" customHeight="1" x14ac:dyDescent="0.2">
      <c r="A45" s="505">
        <f>AL29</f>
        <v>0</v>
      </c>
      <c r="B45" s="525"/>
      <c r="C45" s="525"/>
      <c r="D45" s="525"/>
      <c r="E45" s="526"/>
      <c r="F45" s="530" t="str">
        <f>IF('FRONT PAGE'!$A$1="www.fly-logics.com","TOTAL PREVIOUS LOGBOOK",0)</f>
        <v>TOTAL PREVIOUS LOGBOOK</v>
      </c>
      <c r="G45" s="531"/>
      <c r="H45" s="532"/>
      <c r="I45" s="333">
        <f>I32</f>
        <v>33.75</v>
      </c>
      <c r="J45" s="334">
        <f t="shared" ref="J45:Q45" si="41">J32</f>
        <v>33.75</v>
      </c>
      <c r="K45" s="335" t="str">
        <f t="shared" si="41"/>
        <v xml:space="preserve"> </v>
      </c>
      <c r="L45" s="336" t="str">
        <f t="shared" si="41"/>
        <v xml:space="preserve"> </v>
      </c>
      <c r="M45" s="335" t="str">
        <f t="shared" si="41"/>
        <v xml:space="preserve"> </v>
      </c>
      <c r="N45" s="336" t="str">
        <f t="shared" si="41"/>
        <v xml:space="preserve"> </v>
      </c>
      <c r="O45" s="335" t="str">
        <f t="shared" si="41"/>
        <v xml:space="preserve"> </v>
      </c>
      <c r="P45" s="336" t="str">
        <f t="shared" si="41"/>
        <v xml:space="preserve"> </v>
      </c>
      <c r="Q45" s="337" t="str">
        <f t="shared" si="41"/>
        <v xml:space="preserve"> </v>
      </c>
      <c r="R45" s="288">
        <v>10</v>
      </c>
      <c r="S45" s="331" t="str">
        <f>S32</f>
        <v xml:space="preserve"> </v>
      </c>
      <c r="T45" s="239">
        <f t="shared" ref="T45:AG45" si="42">T32</f>
        <v>13.75</v>
      </c>
      <c r="U45" s="239">
        <f t="shared" si="42"/>
        <v>20</v>
      </c>
      <c r="V45" s="240">
        <f t="shared" si="42"/>
        <v>5</v>
      </c>
      <c r="W45" s="241" t="str">
        <f t="shared" si="42"/>
        <v xml:space="preserve"> </v>
      </c>
      <c r="X45" s="239" t="str">
        <f t="shared" si="42"/>
        <v xml:space="preserve"> </v>
      </c>
      <c r="Y45" s="242">
        <f t="shared" si="42"/>
        <v>5</v>
      </c>
      <c r="Z45" s="239" t="str">
        <f t="shared" si="42"/>
        <v xml:space="preserve"> </v>
      </c>
      <c r="AA45" s="242">
        <f t="shared" si="42"/>
        <v>3.75</v>
      </c>
      <c r="AB45" s="240" t="str">
        <f t="shared" si="42"/>
        <v xml:space="preserve"> </v>
      </c>
      <c r="AC45" s="243">
        <f t="shared" si="42"/>
        <v>14</v>
      </c>
      <c r="AD45" s="244" t="str">
        <f t="shared" si="42"/>
        <v xml:space="preserve"> </v>
      </c>
      <c r="AE45" s="244">
        <f t="shared" si="42"/>
        <v>14</v>
      </c>
      <c r="AF45" s="245" t="str">
        <f t="shared" si="42"/>
        <v xml:space="preserve"> </v>
      </c>
      <c r="AG45" s="332">
        <f t="shared" si="42"/>
        <v>17</v>
      </c>
      <c r="AH45" s="507"/>
      <c r="AI45" s="508"/>
      <c r="AJ45" s="508"/>
      <c r="AK45" s="509"/>
      <c r="AL45" s="385"/>
      <c r="AM45" s="386"/>
      <c r="AN45" s="385"/>
      <c r="AT45" s="364" t="e">
        <f t="shared" ref="AT45:AT54" si="43">IF(ISBLANK($B61),NA(),$B61)</f>
        <v>#N/A</v>
      </c>
      <c r="AU45" s="365" t="e">
        <f t="shared" ref="AU45:AU54" si="44">IF(ISBLANK($I61),NA(),$I61)</f>
        <v>#N/A</v>
      </c>
      <c r="AV45" s="372" t="str">
        <f t="shared" ca="1" si="2"/>
        <v/>
      </c>
      <c r="AW45" s="364" t="e">
        <f t="shared" ca="1" si="3"/>
        <v>#N/A</v>
      </c>
      <c r="AX45" s="373" t="e">
        <f t="shared" ca="1" si="4"/>
        <v>#N/A</v>
      </c>
      <c r="AY45" s="98" t="e">
        <f>IF(S61=0,NA(),S61)</f>
        <v>#N/A</v>
      </c>
      <c r="AZ45" s="373" t="e">
        <f>IF(V61=0,NA(),V61)</f>
        <v>#N/A</v>
      </c>
      <c r="BA45" s="363"/>
      <c r="BC45" s="377"/>
    </row>
    <row r="46" spans="1:70" ht="26.25" customHeight="1" thickBot="1" x14ac:dyDescent="0.25">
      <c r="A46" s="506"/>
      <c r="B46" s="512" t="str">
        <f>IF('FRONT PAGE'!$A$1="www.fly-logics.com","Authority certifying flight hours 
STAMP &amp; SIGNATURE",0)</f>
        <v>Authority certifying flight hours 
STAMP &amp; SIGNATURE</v>
      </c>
      <c r="C46" s="512"/>
      <c r="D46" s="512"/>
      <c r="E46" s="513"/>
      <c r="F46" s="533" t="str">
        <f>IF('FRONT PAGE'!$A$1="www.fly-logics.com","TOTAL TO DATE",0)</f>
        <v>TOTAL TO DATE</v>
      </c>
      <c r="G46" s="534"/>
      <c r="H46" s="535"/>
      <c r="I46" s="32">
        <f t="shared" ref="I46:Q46" si="45">IF(SUM(I44:I45)=0," ",SUM(I44:I45))</f>
        <v>33.75</v>
      </c>
      <c r="J46" s="27">
        <f t="shared" si="45"/>
        <v>33.75</v>
      </c>
      <c r="K46" s="24" t="str">
        <f t="shared" si="45"/>
        <v xml:space="preserve"> </v>
      </c>
      <c r="L46" s="25" t="str">
        <f t="shared" si="45"/>
        <v xml:space="preserve"> </v>
      </c>
      <c r="M46" s="24" t="str">
        <f t="shared" si="45"/>
        <v xml:space="preserve"> </v>
      </c>
      <c r="N46" s="25" t="str">
        <f t="shared" si="45"/>
        <v xml:space="preserve"> </v>
      </c>
      <c r="O46" s="24" t="str">
        <f t="shared" si="45"/>
        <v xml:space="preserve"> </v>
      </c>
      <c r="P46" s="25" t="str">
        <f t="shared" si="45"/>
        <v xml:space="preserve"> </v>
      </c>
      <c r="Q46" s="26" t="str">
        <f t="shared" si="45"/>
        <v xml:space="preserve"> </v>
      </c>
      <c r="R46" s="289"/>
      <c r="S46" s="27" t="str">
        <f t="shared" ref="S46:AG46" si="46">IF(SUM(S44:S45)=0," ",SUM(S44:S45))</f>
        <v xml:space="preserve"> </v>
      </c>
      <c r="T46" s="24">
        <f t="shared" si="46"/>
        <v>13.75</v>
      </c>
      <c r="U46" s="24">
        <f t="shared" si="46"/>
        <v>20</v>
      </c>
      <c r="V46" s="26">
        <f t="shared" si="46"/>
        <v>5</v>
      </c>
      <c r="W46" s="27" t="str">
        <f t="shared" si="46"/>
        <v xml:space="preserve"> </v>
      </c>
      <c r="X46" s="24" t="str">
        <f t="shared" si="46"/>
        <v xml:space="preserve"> </v>
      </c>
      <c r="Y46" s="25">
        <f t="shared" si="46"/>
        <v>5</v>
      </c>
      <c r="Z46" s="24" t="str">
        <f t="shared" si="46"/>
        <v xml:space="preserve"> </v>
      </c>
      <c r="AA46" s="25">
        <f t="shared" si="46"/>
        <v>3.75</v>
      </c>
      <c r="AB46" s="26" t="str">
        <f t="shared" si="46"/>
        <v xml:space="preserve"> </v>
      </c>
      <c r="AC46" s="30">
        <f t="shared" si="46"/>
        <v>14</v>
      </c>
      <c r="AD46" s="28" t="str">
        <f t="shared" si="46"/>
        <v xml:space="preserve"> </v>
      </c>
      <c r="AE46" s="28">
        <f t="shared" si="46"/>
        <v>14</v>
      </c>
      <c r="AF46" s="31" t="str">
        <f t="shared" si="46"/>
        <v xml:space="preserve"> </v>
      </c>
      <c r="AG46" s="33">
        <f t="shared" si="46"/>
        <v>17</v>
      </c>
      <c r="AH46" s="514" t="str">
        <f>IF('FRONT PAGE'!$A$1="www.fly-logics.com","_____________________________
PILOT SIGNATURE",0)</f>
        <v>_____________________________
PILOT SIGNATURE</v>
      </c>
      <c r="AI46" s="515"/>
      <c r="AJ46" s="515"/>
      <c r="AK46" s="330">
        <f>A44</f>
        <v>3</v>
      </c>
      <c r="AL46" s="387"/>
      <c r="AM46" s="388"/>
      <c r="AN46" s="387"/>
      <c r="AT46" s="364" t="e">
        <f t="shared" si="43"/>
        <v>#N/A</v>
      </c>
      <c r="AU46" s="365" t="e">
        <f t="shared" si="44"/>
        <v>#N/A</v>
      </c>
      <c r="AV46" s="372" t="str">
        <f t="shared" ca="1" si="2"/>
        <v/>
      </c>
      <c r="AW46" s="364" t="e">
        <f t="shared" ca="1" si="3"/>
        <v>#N/A</v>
      </c>
      <c r="AX46" s="373" t="e">
        <f t="shared" ca="1" si="4"/>
        <v>#N/A</v>
      </c>
      <c r="AY46" s="98" t="e">
        <f t="shared" ref="AY46:AY54" si="47">IF(S62=0,NA(),S62)</f>
        <v>#N/A</v>
      </c>
      <c r="AZ46" s="373" t="e">
        <f t="shared" ref="AZ46:AZ53" si="48">IF(V62=0,NA(),V62)</f>
        <v>#N/A</v>
      </c>
      <c r="BA46" s="363"/>
      <c r="BC46" s="377"/>
    </row>
    <row r="47" spans="1:70" s="50" customFormat="1" ht="27.75" customHeight="1" x14ac:dyDescent="0.2">
      <c r="A47" s="29">
        <f>A42+1</f>
        <v>31</v>
      </c>
      <c r="B47" s="39"/>
      <c r="C47" s="40"/>
      <c r="D47" s="41"/>
      <c r="E47" s="42"/>
      <c r="F47" s="43"/>
      <c r="G47" s="44"/>
      <c r="H47" s="45"/>
      <c r="I47" s="281"/>
      <c r="J47" s="277"/>
      <c r="K47" s="278"/>
      <c r="L47" s="279"/>
      <c r="M47" s="278"/>
      <c r="N47" s="279"/>
      <c r="O47" s="278"/>
      <c r="P47" s="279"/>
      <c r="Q47" s="150"/>
      <c r="R47" s="285"/>
      <c r="S47" s="46"/>
      <c r="T47" s="47"/>
      <c r="U47" s="47"/>
      <c r="V47" s="48"/>
      <c r="W47" s="293"/>
      <c r="X47" s="278"/>
      <c r="Y47" s="279"/>
      <c r="Z47" s="278"/>
      <c r="AA47" s="279"/>
      <c r="AB47" s="150"/>
      <c r="AC47" s="282"/>
      <c r="AD47" s="283"/>
      <c r="AE47" s="283"/>
      <c r="AF47" s="284"/>
      <c r="AG47" s="49"/>
      <c r="AH47" s="48"/>
      <c r="AI47" s="516"/>
      <c r="AJ47" s="516"/>
      <c r="AK47" s="517"/>
      <c r="AL47" s="100"/>
      <c r="AM47" s="382" t="str">
        <f t="shared" ref="AM47:AM56" si="49">IF(B47=0," ",TEXT(B47,"MMM"))</f>
        <v xml:space="preserve"> </v>
      </c>
      <c r="AN47" s="95" t="str">
        <f t="shared" ref="AN47:AN56" si="50">IF(B47=0," ",YEAR(B47))</f>
        <v xml:space="preserve"> </v>
      </c>
      <c r="AO47" s="365"/>
      <c r="AP47" s="365"/>
      <c r="AQ47" s="256"/>
      <c r="AR47" s="365"/>
      <c r="AS47" s="365"/>
      <c r="AT47" s="364" t="e">
        <f t="shared" si="43"/>
        <v>#N/A</v>
      </c>
      <c r="AU47" s="365" t="e">
        <f t="shared" si="44"/>
        <v>#N/A</v>
      </c>
      <c r="AV47" s="372" t="str">
        <f t="shared" ca="1" si="2"/>
        <v/>
      </c>
      <c r="AW47" s="364" t="e">
        <f t="shared" ca="1" si="3"/>
        <v>#N/A</v>
      </c>
      <c r="AX47" s="373" t="e">
        <f t="shared" ca="1" si="4"/>
        <v>#N/A</v>
      </c>
      <c r="AY47" s="98" t="e">
        <f t="shared" si="47"/>
        <v>#N/A</v>
      </c>
      <c r="AZ47" s="373" t="e">
        <f t="shared" si="48"/>
        <v>#N/A</v>
      </c>
      <c r="BA47" s="363"/>
      <c r="BB47" s="365"/>
      <c r="BC47" s="378"/>
      <c r="BD47" s="365"/>
      <c r="BE47" s="365"/>
      <c r="BF47" s="365"/>
      <c r="BG47" s="365"/>
      <c r="BH47" s="365"/>
      <c r="BI47" s="365"/>
      <c r="BJ47" s="365"/>
      <c r="BK47" s="365"/>
      <c r="BL47" s="376"/>
      <c r="BM47" s="376"/>
      <c r="BN47" s="260"/>
      <c r="BO47" s="260"/>
      <c r="BP47" s="260"/>
      <c r="BQ47" s="263"/>
      <c r="BR47" s="263"/>
    </row>
    <row r="48" spans="1:70" s="50" customFormat="1" ht="27.75" customHeight="1" x14ac:dyDescent="0.2">
      <c r="A48" s="22">
        <f>A47+1</f>
        <v>32</v>
      </c>
      <c r="B48" s="51"/>
      <c r="C48" s="52"/>
      <c r="D48" s="53"/>
      <c r="E48" s="54"/>
      <c r="F48" s="55"/>
      <c r="G48" s="56"/>
      <c r="H48" s="57"/>
      <c r="I48" s="275"/>
      <c r="J48" s="58"/>
      <c r="K48" s="59"/>
      <c r="L48" s="60"/>
      <c r="M48" s="59"/>
      <c r="N48" s="60"/>
      <c r="O48" s="59"/>
      <c r="P48" s="60"/>
      <c r="Q48" s="61"/>
      <c r="R48" s="286"/>
      <c r="S48" s="58"/>
      <c r="T48" s="59"/>
      <c r="U48" s="59"/>
      <c r="V48" s="61"/>
      <c r="W48" s="294"/>
      <c r="X48" s="59"/>
      <c r="Y48" s="60"/>
      <c r="Z48" s="59"/>
      <c r="AA48" s="60"/>
      <c r="AB48" s="61"/>
      <c r="AC48" s="62"/>
      <c r="AD48" s="63"/>
      <c r="AE48" s="63"/>
      <c r="AF48" s="64"/>
      <c r="AG48" s="65"/>
      <c r="AH48" s="61"/>
      <c r="AI48" s="510"/>
      <c r="AJ48" s="510"/>
      <c r="AK48" s="511"/>
      <c r="AL48" s="100"/>
      <c r="AM48" s="382" t="str">
        <f t="shared" si="49"/>
        <v xml:space="preserve"> </v>
      </c>
      <c r="AN48" s="95" t="str">
        <f t="shared" si="50"/>
        <v xml:space="preserve"> </v>
      </c>
      <c r="AO48" s="365"/>
      <c r="AP48" s="365"/>
      <c r="AQ48" s="256"/>
      <c r="AR48" s="365"/>
      <c r="AS48" s="365"/>
      <c r="AT48" s="364" t="e">
        <f t="shared" si="43"/>
        <v>#N/A</v>
      </c>
      <c r="AU48" s="365" t="e">
        <f t="shared" si="44"/>
        <v>#N/A</v>
      </c>
      <c r="AV48" s="372" t="str">
        <f t="shared" ca="1" si="2"/>
        <v/>
      </c>
      <c r="AW48" s="364" t="e">
        <f t="shared" ca="1" si="3"/>
        <v>#N/A</v>
      </c>
      <c r="AX48" s="373" t="e">
        <f t="shared" ca="1" si="4"/>
        <v>#N/A</v>
      </c>
      <c r="AY48" s="98" t="e">
        <f t="shared" si="47"/>
        <v>#N/A</v>
      </c>
      <c r="AZ48" s="373" t="e">
        <f t="shared" si="48"/>
        <v>#N/A</v>
      </c>
      <c r="BA48" s="363"/>
      <c r="BB48" s="365"/>
      <c r="BC48" s="377"/>
      <c r="BD48" s="365"/>
      <c r="BE48" s="365"/>
      <c r="BF48" s="365"/>
      <c r="BG48" s="365"/>
      <c r="BH48" s="365"/>
      <c r="BI48" s="365"/>
      <c r="BJ48" s="365"/>
      <c r="BK48" s="365"/>
      <c r="BL48" s="376"/>
      <c r="BM48" s="376"/>
      <c r="BN48" s="260"/>
      <c r="BO48" s="260"/>
      <c r="BP48" s="260"/>
      <c r="BQ48" s="263"/>
      <c r="BR48" s="263"/>
    </row>
    <row r="49" spans="1:70" s="50" customFormat="1" ht="27.75" customHeight="1" x14ac:dyDescent="0.2">
      <c r="A49" s="22">
        <f t="shared" ref="A49:A56" si="51">A48+1</f>
        <v>33</v>
      </c>
      <c r="B49" s="51"/>
      <c r="C49" s="52"/>
      <c r="D49" s="53"/>
      <c r="E49" s="54"/>
      <c r="F49" s="55"/>
      <c r="G49" s="56"/>
      <c r="H49" s="57"/>
      <c r="I49" s="275"/>
      <c r="J49" s="58"/>
      <c r="K49" s="59"/>
      <c r="L49" s="60"/>
      <c r="M49" s="59"/>
      <c r="N49" s="60"/>
      <c r="O49" s="59"/>
      <c r="P49" s="60"/>
      <c r="Q49" s="61"/>
      <c r="R49" s="286"/>
      <c r="S49" s="58"/>
      <c r="T49" s="59"/>
      <c r="U49" s="59"/>
      <c r="V49" s="61"/>
      <c r="W49" s="294"/>
      <c r="X49" s="59"/>
      <c r="Y49" s="60"/>
      <c r="Z49" s="59"/>
      <c r="AA49" s="60"/>
      <c r="AB49" s="61"/>
      <c r="AC49" s="62"/>
      <c r="AD49" s="63"/>
      <c r="AE49" s="63"/>
      <c r="AF49" s="64"/>
      <c r="AG49" s="65"/>
      <c r="AH49" s="61"/>
      <c r="AI49" s="510"/>
      <c r="AJ49" s="510"/>
      <c r="AK49" s="511"/>
      <c r="AL49" s="100"/>
      <c r="AM49" s="382" t="str">
        <f t="shared" si="49"/>
        <v xml:space="preserve"> </v>
      </c>
      <c r="AN49" s="95" t="str">
        <f t="shared" si="50"/>
        <v xml:space="preserve"> </v>
      </c>
      <c r="AO49" s="365"/>
      <c r="AP49" s="365"/>
      <c r="AQ49" s="256"/>
      <c r="AR49" s="365"/>
      <c r="AS49" s="365"/>
      <c r="AT49" s="364" t="e">
        <f t="shared" si="43"/>
        <v>#N/A</v>
      </c>
      <c r="AU49" s="365" t="e">
        <f t="shared" si="44"/>
        <v>#N/A</v>
      </c>
      <c r="AV49" s="372" t="str">
        <f t="shared" ca="1" si="2"/>
        <v/>
      </c>
      <c r="AW49" s="364" t="e">
        <f t="shared" ca="1" si="3"/>
        <v>#N/A</v>
      </c>
      <c r="AX49" s="373" t="e">
        <f t="shared" ca="1" si="4"/>
        <v>#N/A</v>
      </c>
      <c r="AY49" s="98" t="e">
        <f t="shared" si="47"/>
        <v>#N/A</v>
      </c>
      <c r="AZ49" s="373" t="e">
        <f t="shared" si="48"/>
        <v>#N/A</v>
      </c>
      <c r="BA49" s="363"/>
      <c r="BB49" s="365"/>
      <c r="BC49" s="377"/>
      <c r="BD49" s="365"/>
      <c r="BE49" s="365"/>
      <c r="BF49" s="365"/>
      <c r="BG49" s="365"/>
      <c r="BH49" s="365"/>
      <c r="BI49" s="365"/>
      <c r="BJ49" s="365"/>
      <c r="BK49" s="365"/>
      <c r="BL49" s="376"/>
      <c r="BM49" s="376"/>
      <c r="BN49" s="260"/>
      <c r="BO49" s="260"/>
      <c r="BP49" s="260"/>
      <c r="BQ49" s="263"/>
      <c r="BR49" s="263"/>
    </row>
    <row r="50" spans="1:70" s="50" customFormat="1" ht="27.75" customHeight="1" x14ac:dyDescent="0.2">
      <c r="A50" s="22">
        <f t="shared" si="51"/>
        <v>34</v>
      </c>
      <c r="B50" s="51"/>
      <c r="C50" s="52"/>
      <c r="D50" s="53"/>
      <c r="E50" s="54"/>
      <c r="F50" s="55"/>
      <c r="G50" s="56"/>
      <c r="H50" s="57"/>
      <c r="I50" s="275"/>
      <c r="J50" s="58"/>
      <c r="K50" s="59"/>
      <c r="L50" s="60"/>
      <c r="M50" s="59"/>
      <c r="N50" s="60"/>
      <c r="O50" s="59"/>
      <c r="P50" s="60"/>
      <c r="Q50" s="61"/>
      <c r="R50" s="286"/>
      <c r="S50" s="58"/>
      <c r="T50" s="59"/>
      <c r="U50" s="59"/>
      <c r="V50" s="61"/>
      <c r="W50" s="294"/>
      <c r="X50" s="59"/>
      <c r="Y50" s="60"/>
      <c r="Z50" s="59"/>
      <c r="AA50" s="60"/>
      <c r="AB50" s="61"/>
      <c r="AC50" s="62"/>
      <c r="AD50" s="63"/>
      <c r="AE50" s="63"/>
      <c r="AF50" s="64"/>
      <c r="AG50" s="65"/>
      <c r="AH50" s="61"/>
      <c r="AI50" s="510"/>
      <c r="AJ50" s="510"/>
      <c r="AK50" s="511"/>
      <c r="AL50" s="100"/>
      <c r="AM50" s="382" t="str">
        <f t="shared" si="49"/>
        <v xml:space="preserve"> </v>
      </c>
      <c r="AN50" s="95" t="str">
        <f t="shared" si="50"/>
        <v xml:space="preserve"> </v>
      </c>
      <c r="AO50" s="365"/>
      <c r="AP50" s="365"/>
      <c r="AQ50" s="256"/>
      <c r="AR50" s="365"/>
      <c r="AS50" s="365"/>
      <c r="AT50" s="364" t="e">
        <f t="shared" si="43"/>
        <v>#N/A</v>
      </c>
      <c r="AU50" s="365" t="e">
        <f t="shared" si="44"/>
        <v>#N/A</v>
      </c>
      <c r="AV50" s="372" t="str">
        <f t="shared" ca="1" si="2"/>
        <v/>
      </c>
      <c r="AW50" s="364" t="e">
        <f t="shared" ca="1" si="3"/>
        <v>#N/A</v>
      </c>
      <c r="AX50" s="373" t="e">
        <f t="shared" ca="1" si="4"/>
        <v>#N/A</v>
      </c>
      <c r="AY50" s="98" t="e">
        <f t="shared" si="47"/>
        <v>#N/A</v>
      </c>
      <c r="AZ50" s="373" t="e">
        <f t="shared" si="48"/>
        <v>#N/A</v>
      </c>
      <c r="BA50" s="363"/>
      <c r="BB50" s="365"/>
      <c r="BC50" s="377"/>
      <c r="BD50" s="365"/>
      <c r="BE50" s="365"/>
      <c r="BF50" s="365"/>
      <c r="BG50" s="365"/>
      <c r="BH50" s="365"/>
      <c r="BI50" s="365"/>
      <c r="BJ50" s="365"/>
      <c r="BK50" s="365"/>
      <c r="BL50" s="376"/>
      <c r="BM50" s="376"/>
      <c r="BN50" s="260"/>
      <c r="BO50" s="260"/>
      <c r="BP50" s="260"/>
      <c r="BQ50" s="263"/>
      <c r="BR50" s="263"/>
    </row>
    <row r="51" spans="1:70" s="50" customFormat="1" ht="27.75" customHeight="1" x14ac:dyDescent="0.2">
      <c r="A51" s="22">
        <f t="shared" si="51"/>
        <v>35</v>
      </c>
      <c r="B51" s="51"/>
      <c r="C51" s="52"/>
      <c r="D51" s="53"/>
      <c r="E51" s="54"/>
      <c r="F51" s="55"/>
      <c r="G51" s="56"/>
      <c r="H51" s="57"/>
      <c r="I51" s="275"/>
      <c r="J51" s="58"/>
      <c r="K51" s="59"/>
      <c r="L51" s="60"/>
      <c r="M51" s="59"/>
      <c r="N51" s="60"/>
      <c r="O51" s="59"/>
      <c r="P51" s="60"/>
      <c r="Q51" s="61"/>
      <c r="R51" s="286"/>
      <c r="S51" s="58"/>
      <c r="T51" s="59"/>
      <c r="U51" s="59"/>
      <c r="V51" s="61"/>
      <c r="W51" s="294"/>
      <c r="X51" s="59"/>
      <c r="Y51" s="60"/>
      <c r="Z51" s="59"/>
      <c r="AA51" s="60"/>
      <c r="AB51" s="61"/>
      <c r="AC51" s="62"/>
      <c r="AD51" s="63"/>
      <c r="AE51" s="63"/>
      <c r="AF51" s="64"/>
      <c r="AG51" s="65"/>
      <c r="AH51" s="61"/>
      <c r="AI51" s="510"/>
      <c r="AJ51" s="510"/>
      <c r="AK51" s="511"/>
      <c r="AL51" s="100"/>
      <c r="AM51" s="382" t="str">
        <f t="shared" si="49"/>
        <v xml:space="preserve"> </v>
      </c>
      <c r="AN51" s="95" t="str">
        <f t="shared" si="50"/>
        <v xml:space="preserve"> </v>
      </c>
      <c r="AO51" s="365"/>
      <c r="AP51" s="365"/>
      <c r="AQ51" s="256"/>
      <c r="AR51" s="365"/>
      <c r="AS51" s="365"/>
      <c r="AT51" s="364" t="e">
        <f t="shared" si="43"/>
        <v>#N/A</v>
      </c>
      <c r="AU51" s="365" t="e">
        <f t="shared" si="44"/>
        <v>#N/A</v>
      </c>
      <c r="AV51" s="372" t="str">
        <f t="shared" ca="1" si="2"/>
        <v/>
      </c>
      <c r="AW51" s="364" t="e">
        <f t="shared" ca="1" si="3"/>
        <v>#N/A</v>
      </c>
      <c r="AX51" s="373" t="e">
        <f t="shared" ca="1" si="4"/>
        <v>#N/A</v>
      </c>
      <c r="AY51" s="98" t="e">
        <f t="shared" si="47"/>
        <v>#N/A</v>
      </c>
      <c r="AZ51" s="373" t="e">
        <f t="shared" si="48"/>
        <v>#N/A</v>
      </c>
      <c r="BA51" s="363"/>
      <c r="BB51" s="365"/>
      <c r="BC51" s="377"/>
      <c r="BD51" s="365"/>
      <c r="BE51" s="365"/>
      <c r="BF51" s="365"/>
      <c r="BG51" s="365"/>
      <c r="BH51" s="365"/>
      <c r="BI51" s="365"/>
      <c r="BJ51" s="365"/>
      <c r="BK51" s="365"/>
      <c r="BL51" s="376"/>
      <c r="BM51" s="376"/>
      <c r="BN51" s="260"/>
      <c r="BO51" s="260"/>
      <c r="BP51" s="260"/>
      <c r="BQ51" s="263"/>
      <c r="BR51" s="263"/>
    </row>
    <row r="52" spans="1:70" s="50" customFormat="1" ht="27.75" customHeight="1" x14ac:dyDescent="0.2">
      <c r="A52" s="22">
        <f t="shared" si="51"/>
        <v>36</v>
      </c>
      <c r="B52" s="51"/>
      <c r="C52" s="52"/>
      <c r="D52" s="53"/>
      <c r="E52" s="54"/>
      <c r="F52" s="55"/>
      <c r="G52" s="56"/>
      <c r="H52" s="57"/>
      <c r="I52" s="275"/>
      <c r="J52" s="58"/>
      <c r="K52" s="59"/>
      <c r="L52" s="60"/>
      <c r="M52" s="59"/>
      <c r="N52" s="60"/>
      <c r="O52" s="59"/>
      <c r="P52" s="60"/>
      <c r="Q52" s="61"/>
      <c r="R52" s="286"/>
      <c r="S52" s="58"/>
      <c r="T52" s="59"/>
      <c r="U52" s="59"/>
      <c r="V52" s="61"/>
      <c r="W52" s="294"/>
      <c r="X52" s="59"/>
      <c r="Y52" s="60"/>
      <c r="Z52" s="59"/>
      <c r="AA52" s="60"/>
      <c r="AB52" s="61"/>
      <c r="AC52" s="62"/>
      <c r="AD52" s="63"/>
      <c r="AE52" s="63"/>
      <c r="AF52" s="64"/>
      <c r="AG52" s="65"/>
      <c r="AH52" s="61"/>
      <c r="AI52" s="510"/>
      <c r="AJ52" s="510"/>
      <c r="AK52" s="511"/>
      <c r="AL52" s="100"/>
      <c r="AM52" s="382" t="str">
        <f t="shared" si="49"/>
        <v xml:space="preserve"> </v>
      </c>
      <c r="AN52" s="95" t="str">
        <f t="shared" si="50"/>
        <v xml:space="preserve"> </v>
      </c>
      <c r="AO52" s="365"/>
      <c r="AP52" s="365"/>
      <c r="AQ52" s="256"/>
      <c r="AR52" s="365"/>
      <c r="AS52" s="365"/>
      <c r="AT52" s="364" t="e">
        <f t="shared" si="43"/>
        <v>#N/A</v>
      </c>
      <c r="AU52" s="365" t="e">
        <f t="shared" si="44"/>
        <v>#N/A</v>
      </c>
      <c r="AV52" s="372" t="str">
        <f t="shared" ca="1" si="2"/>
        <v/>
      </c>
      <c r="AW52" s="364" t="e">
        <f t="shared" ca="1" si="3"/>
        <v>#N/A</v>
      </c>
      <c r="AX52" s="373" t="e">
        <f t="shared" ca="1" si="4"/>
        <v>#N/A</v>
      </c>
      <c r="AY52" s="98" t="e">
        <f t="shared" si="47"/>
        <v>#N/A</v>
      </c>
      <c r="AZ52" s="373" t="e">
        <f t="shared" si="48"/>
        <v>#N/A</v>
      </c>
      <c r="BA52" s="363"/>
      <c r="BB52" s="365"/>
      <c r="BC52" s="377"/>
      <c r="BD52" s="365"/>
      <c r="BE52" s="365"/>
      <c r="BF52" s="365"/>
      <c r="BG52" s="365"/>
      <c r="BH52" s="365"/>
      <c r="BI52" s="365"/>
      <c r="BJ52" s="365"/>
      <c r="BK52" s="365"/>
      <c r="BL52" s="376"/>
      <c r="BM52" s="376"/>
      <c r="BN52" s="260"/>
      <c r="BO52" s="260"/>
      <c r="BP52" s="260"/>
      <c r="BQ52" s="263"/>
      <c r="BR52" s="263"/>
    </row>
    <row r="53" spans="1:70" s="50" customFormat="1" ht="27.75" customHeight="1" x14ac:dyDescent="0.2">
      <c r="A53" s="22">
        <f>A52+1</f>
        <v>37</v>
      </c>
      <c r="B53" s="51"/>
      <c r="C53" s="52"/>
      <c r="D53" s="53"/>
      <c r="E53" s="54"/>
      <c r="F53" s="55"/>
      <c r="G53" s="56"/>
      <c r="H53" s="57"/>
      <c r="I53" s="275"/>
      <c r="J53" s="58"/>
      <c r="K53" s="59"/>
      <c r="L53" s="60"/>
      <c r="M53" s="59"/>
      <c r="N53" s="60"/>
      <c r="O53" s="59"/>
      <c r="P53" s="60"/>
      <c r="Q53" s="61"/>
      <c r="R53" s="286"/>
      <c r="S53" s="58"/>
      <c r="T53" s="59"/>
      <c r="U53" s="59"/>
      <c r="V53" s="61"/>
      <c r="W53" s="294"/>
      <c r="X53" s="59"/>
      <c r="Y53" s="60"/>
      <c r="Z53" s="59"/>
      <c r="AA53" s="60"/>
      <c r="AB53" s="61"/>
      <c r="AC53" s="62"/>
      <c r="AD53" s="63"/>
      <c r="AE53" s="63"/>
      <c r="AF53" s="64"/>
      <c r="AG53" s="65"/>
      <c r="AH53" s="61"/>
      <c r="AI53" s="510"/>
      <c r="AJ53" s="510"/>
      <c r="AK53" s="511"/>
      <c r="AL53" s="100"/>
      <c r="AM53" s="382" t="str">
        <f t="shared" si="49"/>
        <v xml:space="preserve"> </v>
      </c>
      <c r="AN53" s="95" t="str">
        <f t="shared" si="50"/>
        <v xml:space="preserve"> </v>
      </c>
      <c r="AO53" s="365"/>
      <c r="AP53" s="365"/>
      <c r="AQ53" s="256"/>
      <c r="AR53" s="365"/>
      <c r="AS53" s="365"/>
      <c r="AT53" s="364" t="e">
        <f t="shared" si="43"/>
        <v>#N/A</v>
      </c>
      <c r="AU53" s="365" t="e">
        <f t="shared" si="44"/>
        <v>#N/A</v>
      </c>
      <c r="AV53" s="372" t="str">
        <f t="shared" ca="1" si="2"/>
        <v/>
      </c>
      <c r="AW53" s="364" t="e">
        <f t="shared" ca="1" si="3"/>
        <v>#N/A</v>
      </c>
      <c r="AX53" s="373" t="e">
        <f t="shared" ca="1" si="4"/>
        <v>#N/A</v>
      </c>
      <c r="AY53" s="98" t="e">
        <f t="shared" si="47"/>
        <v>#N/A</v>
      </c>
      <c r="AZ53" s="373" t="e">
        <f t="shared" si="48"/>
        <v>#N/A</v>
      </c>
      <c r="BA53" s="363"/>
      <c r="BB53" s="365"/>
      <c r="BC53" s="377"/>
      <c r="BD53" s="365"/>
      <c r="BE53" s="365"/>
      <c r="BF53" s="365"/>
      <c r="BG53" s="365"/>
      <c r="BH53" s="365"/>
      <c r="BI53" s="365"/>
      <c r="BJ53" s="365"/>
      <c r="BK53" s="365"/>
      <c r="BL53" s="376"/>
      <c r="BM53" s="376"/>
      <c r="BN53" s="260"/>
      <c r="BO53" s="260"/>
      <c r="BP53" s="260"/>
      <c r="BQ53" s="263"/>
      <c r="BR53" s="263"/>
    </row>
    <row r="54" spans="1:70" s="50" customFormat="1" ht="27.75" customHeight="1" x14ac:dyDescent="0.2">
      <c r="A54" s="22">
        <f t="shared" si="51"/>
        <v>38</v>
      </c>
      <c r="B54" s="51"/>
      <c r="C54" s="52"/>
      <c r="D54" s="53"/>
      <c r="E54" s="54"/>
      <c r="F54" s="55"/>
      <c r="G54" s="56"/>
      <c r="H54" s="57"/>
      <c r="I54" s="275"/>
      <c r="J54" s="58"/>
      <c r="K54" s="59"/>
      <c r="L54" s="60"/>
      <c r="M54" s="59"/>
      <c r="N54" s="60"/>
      <c r="O54" s="59"/>
      <c r="P54" s="60"/>
      <c r="Q54" s="61"/>
      <c r="R54" s="286"/>
      <c r="S54" s="58"/>
      <c r="T54" s="59"/>
      <c r="U54" s="59"/>
      <c r="V54" s="61"/>
      <c r="W54" s="294"/>
      <c r="X54" s="59"/>
      <c r="Y54" s="60"/>
      <c r="Z54" s="59"/>
      <c r="AA54" s="60"/>
      <c r="AB54" s="61"/>
      <c r="AC54" s="62"/>
      <c r="AD54" s="63"/>
      <c r="AE54" s="63"/>
      <c r="AF54" s="64"/>
      <c r="AG54" s="65"/>
      <c r="AH54" s="61"/>
      <c r="AI54" s="510"/>
      <c r="AJ54" s="510"/>
      <c r="AK54" s="511"/>
      <c r="AL54" s="100"/>
      <c r="AM54" s="382" t="str">
        <f t="shared" si="49"/>
        <v xml:space="preserve"> </v>
      </c>
      <c r="AN54" s="95" t="str">
        <f t="shared" si="50"/>
        <v xml:space="preserve"> </v>
      </c>
      <c r="AO54" s="365"/>
      <c r="AP54" s="365"/>
      <c r="AQ54" s="256"/>
      <c r="AR54" s="365"/>
      <c r="AS54" s="365"/>
      <c r="AT54" s="364" t="e">
        <f t="shared" si="43"/>
        <v>#N/A</v>
      </c>
      <c r="AU54" s="365" t="e">
        <f t="shared" si="44"/>
        <v>#N/A</v>
      </c>
      <c r="AV54" s="372" t="str">
        <f t="shared" ca="1" si="2"/>
        <v/>
      </c>
      <c r="AW54" s="364" t="e">
        <f t="shared" ca="1" si="3"/>
        <v>#N/A</v>
      </c>
      <c r="AX54" s="373" t="e">
        <f t="shared" ca="1" si="4"/>
        <v>#N/A</v>
      </c>
      <c r="AY54" s="98" t="e">
        <f t="shared" si="47"/>
        <v>#N/A</v>
      </c>
      <c r="AZ54" s="373" t="e">
        <f>IF(V70=0,NA(),V70)</f>
        <v>#N/A</v>
      </c>
      <c r="BA54" s="363"/>
      <c r="BB54" s="365"/>
      <c r="BC54" s="377"/>
      <c r="BD54" s="365"/>
      <c r="BE54" s="365"/>
      <c r="BF54" s="365"/>
      <c r="BG54" s="365"/>
      <c r="BH54" s="365"/>
      <c r="BI54" s="365"/>
      <c r="BJ54" s="365"/>
      <c r="BK54" s="365"/>
      <c r="BL54" s="376"/>
      <c r="BM54" s="376"/>
      <c r="BN54" s="260"/>
      <c r="BO54" s="260"/>
      <c r="BP54" s="260"/>
      <c r="BQ54" s="263"/>
      <c r="BR54" s="263"/>
    </row>
    <row r="55" spans="1:70" s="50" customFormat="1" ht="27.75" customHeight="1" x14ac:dyDescent="0.2">
      <c r="A55" s="22">
        <f t="shared" si="51"/>
        <v>39</v>
      </c>
      <c r="B55" s="51"/>
      <c r="C55" s="52"/>
      <c r="D55" s="53"/>
      <c r="E55" s="54"/>
      <c r="F55" s="55"/>
      <c r="G55" s="56"/>
      <c r="H55" s="57"/>
      <c r="I55" s="275"/>
      <c r="J55" s="58"/>
      <c r="K55" s="59"/>
      <c r="L55" s="60"/>
      <c r="M55" s="59"/>
      <c r="N55" s="60"/>
      <c r="O55" s="59"/>
      <c r="P55" s="60"/>
      <c r="Q55" s="61"/>
      <c r="R55" s="286"/>
      <c r="S55" s="58"/>
      <c r="T55" s="59"/>
      <c r="U55" s="59"/>
      <c r="V55" s="61"/>
      <c r="W55" s="294"/>
      <c r="X55" s="59"/>
      <c r="Y55" s="60"/>
      <c r="Z55" s="59"/>
      <c r="AA55" s="60"/>
      <c r="AB55" s="61"/>
      <c r="AC55" s="62"/>
      <c r="AD55" s="63"/>
      <c r="AE55" s="63"/>
      <c r="AF55" s="64"/>
      <c r="AG55" s="65"/>
      <c r="AH55" s="61"/>
      <c r="AI55" s="510"/>
      <c r="AJ55" s="510"/>
      <c r="AK55" s="511"/>
      <c r="AL55" s="100"/>
      <c r="AM55" s="382" t="str">
        <f t="shared" si="49"/>
        <v xml:space="preserve"> </v>
      </c>
      <c r="AN55" s="95" t="str">
        <f t="shared" si="50"/>
        <v xml:space="preserve"> </v>
      </c>
      <c r="AO55" s="365"/>
      <c r="AP55" s="365"/>
      <c r="AQ55" s="256"/>
      <c r="AR55" s="365"/>
      <c r="AS55" s="365"/>
      <c r="AT55" s="364" t="e">
        <f t="shared" ref="AT55:AT64" si="52">IF(ISBLANK($B75),NA(),$B75)</f>
        <v>#N/A</v>
      </c>
      <c r="AU55" s="365" t="e">
        <f t="shared" ref="AU55:AU64" si="53">IF(ISBLANK($I75),NA(),$I75)</f>
        <v>#N/A</v>
      </c>
      <c r="AV55" s="372" t="str">
        <f t="shared" ca="1" si="2"/>
        <v/>
      </c>
      <c r="AW55" s="364" t="e">
        <f t="shared" ca="1" si="3"/>
        <v>#N/A</v>
      </c>
      <c r="AX55" s="373" t="e">
        <f t="shared" ca="1" si="4"/>
        <v>#N/A</v>
      </c>
      <c r="AY55" s="98" t="e">
        <f>IF(S75=0,NA(),S75)</f>
        <v>#N/A</v>
      </c>
      <c r="AZ55" s="373" t="e">
        <f>IF(V75=0,NA(),V75)</f>
        <v>#N/A</v>
      </c>
      <c r="BA55" s="363"/>
      <c r="BB55" s="365"/>
      <c r="BC55" s="377"/>
      <c r="BD55" s="365"/>
      <c r="BE55" s="365"/>
      <c r="BF55" s="365"/>
      <c r="BG55" s="365"/>
      <c r="BH55" s="365"/>
      <c r="BI55" s="365"/>
      <c r="BJ55" s="365"/>
      <c r="BK55" s="365"/>
      <c r="BL55" s="376"/>
      <c r="BM55" s="376"/>
      <c r="BN55" s="260"/>
      <c r="BO55" s="260"/>
      <c r="BP55" s="260"/>
      <c r="BQ55" s="263"/>
      <c r="BR55" s="263"/>
    </row>
    <row r="56" spans="1:70" s="50" customFormat="1" ht="27.75" customHeight="1" thickBot="1" x14ac:dyDescent="0.25">
      <c r="A56" s="23">
        <f t="shared" si="51"/>
        <v>40</v>
      </c>
      <c r="B56" s="66"/>
      <c r="C56" s="67"/>
      <c r="D56" s="68"/>
      <c r="E56" s="69"/>
      <c r="F56" s="70"/>
      <c r="G56" s="71"/>
      <c r="H56" s="72"/>
      <c r="I56" s="276"/>
      <c r="J56" s="73"/>
      <c r="K56" s="74"/>
      <c r="L56" s="75"/>
      <c r="M56" s="74"/>
      <c r="N56" s="75"/>
      <c r="O56" s="74"/>
      <c r="P56" s="75"/>
      <c r="Q56" s="76"/>
      <c r="R56" s="287"/>
      <c r="S56" s="73"/>
      <c r="T56" s="74"/>
      <c r="U56" s="74"/>
      <c r="V56" s="76"/>
      <c r="W56" s="295"/>
      <c r="X56" s="74"/>
      <c r="Y56" s="75"/>
      <c r="Z56" s="74"/>
      <c r="AA56" s="75"/>
      <c r="AB56" s="76"/>
      <c r="AC56" s="77"/>
      <c r="AD56" s="78"/>
      <c r="AE56" s="78"/>
      <c r="AF56" s="79"/>
      <c r="AG56" s="80"/>
      <c r="AH56" s="76"/>
      <c r="AI56" s="518"/>
      <c r="AJ56" s="518"/>
      <c r="AK56" s="519"/>
      <c r="AL56" s="100"/>
      <c r="AM56" s="382" t="str">
        <f t="shared" si="49"/>
        <v xml:space="preserve"> </v>
      </c>
      <c r="AN56" s="95" t="str">
        <f t="shared" si="50"/>
        <v xml:space="preserve"> </v>
      </c>
      <c r="AO56" s="365"/>
      <c r="AP56" s="365"/>
      <c r="AQ56" s="256"/>
      <c r="AR56" s="365"/>
      <c r="AS56" s="365"/>
      <c r="AT56" s="364" t="e">
        <f t="shared" si="52"/>
        <v>#N/A</v>
      </c>
      <c r="AU56" s="365" t="e">
        <f t="shared" si="53"/>
        <v>#N/A</v>
      </c>
      <c r="AV56" s="372" t="str">
        <f t="shared" ca="1" si="2"/>
        <v/>
      </c>
      <c r="AW56" s="364" t="e">
        <f t="shared" ca="1" si="3"/>
        <v>#N/A</v>
      </c>
      <c r="AX56" s="373" t="e">
        <f t="shared" ca="1" si="4"/>
        <v>#N/A</v>
      </c>
      <c r="AY56" s="98" t="e">
        <f t="shared" ref="AY56:AY62" si="54">IF(S76=0,NA(),S76)</f>
        <v>#N/A</v>
      </c>
      <c r="AZ56" s="373" t="e">
        <f t="shared" ref="AZ56:AZ64" si="55">IF(V76=0,NA(),V76)</f>
        <v>#N/A</v>
      </c>
      <c r="BA56" s="363"/>
      <c r="BB56" s="365"/>
      <c r="BC56" s="377"/>
      <c r="BD56" s="365"/>
      <c r="BE56" s="365"/>
      <c r="BF56" s="365"/>
      <c r="BG56" s="365"/>
      <c r="BH56" s="365"/>
      <c r="BI56" s="365"/>
      <c r="BJ56" s="365"/>
      <c r="BK56" s="365"/>
      <c r="BL56" s="376"/>
      <c r="BM56" s="376"/>
      <c r="BN56" s="260"/>
      <c r="BO56" s="260"/>
      <c r="BP56" s="260"/>
      <c r="BQ56" s="263"/>
      <c r="BR56" s="263"/>
    </row>
    <row r="57" spans="1:70" ht="4.5" customHeight="1" thickBot="1" x14ac:dyDescent="0.25">
      <c r="A57" s="91">
        <f>AK60</f>
        <v>4</v>
      </c>
      <c r="B57" s="235"/>
      <c r="C57" s="235"/>
      <c r="D57" s="235"/>
      <c r="E57" s="235"/>
      <c r="F57" s="235"/>
      <c r="G57" s="235"/>
      <c r="H57" s="235"/>
      <c r="I57" s="235"/>
      <c r="J57" s="280"/>
      <c r="K57" s="280"/>
      <c r="L57" s="280"/>
      <c r="M57" s="280"/>
      <c r="N57" s="280"/>
      <c r="O57" s="280"/>
      <c r="P57" s="280"/>
      <c r="Q57" s="280"/>
      <c r="R57" s="280"/>
      <c r="S57" s="292"/>
      <c r="T57" s="292"/>
      <c r="U57" s="292"/>
      <c r="V57" s="292"/>
      <c r="W57" s="292"/>
      <c r="X57" s="292"/>
      <c r="Y57" s="292"/>
      <c r="Z57" s="292"/>
      <c r="AA57" s="292"/>
      <c r="AB57" s="292"/>
      <c r="AC57" s="292"/>
      <c r="AD57" s="236"/>
      <c r="AE57" s="237"/>
      <c r="AF57" s="236"/>
      <c r="AG57" s="238"/>
      <c r="AH57" s="536"/>
      <c r="AI57" s="537"/>
      <c r="AJ57" s="537"/>
      <c r="AK57" s="537"/>
      <c r="AL57" s="383"/>
      <c r="AM57" s="384"/>
      <c r="AN57" s="383"/>
      <c r="AT57" s="364" t="e">
        <f t="shared" si="52"/>
        <v>#N/A</v>
      </c>
      <c r="AU57" s="365" t="e">
        <f t="shared" si="53"/>
        <v>#N/A</v>
      </c>
      <c r="AV57" s="372" t="str">
        <f t="shared" ca="1" si="2"/>
        <v/>
      </c>
      <c r="AW57" s="364" t="e">
        <f t="shared" ca="1" si="3"/>
        <v>#N/A</v>
      </c>
      <c r="AX57" s="373" t="e">
        <f t="shared" ca="1" si="4"/>
        <v>#N/A</v>
      </c>
      <c r="AY57" s="98" t="e">
        <f t="shared" si="54"/>
        <v>#N/A</v>
      </c>
      <c r="AZ57" s="373" t="e">
        <f t="shared" si="55"/>
        <v>#N/A</v>
      </c>
      <c r="BA57" s="363"/>
      <c r="BC57" s="377"/>
    </row>
    <row r="58" spans="1:70" ht="26.25" customHeight="1" x14ac:dyDescent="0.2">
      <c r="A58" s="163">
        <f>A44+1</f>
        <v>4</v>
      </c>
      <c r="B58" s="523"/>
      <c r="C58" s="523"/>
      <c r="D58" s="523"/>
      <c r="E58" s="524"/>
      <c r="F58" s="527" t="str">
        <f>IF('FRONT PAGE'!$A$1="www.fly-logics.com","TOTAL PAGE",0)</f>
        <v>TOTAL PAGE</v>
      </c>
      <c r="G58" s="528"/>
      <c r="H58" s="529"/>
      <c r="I58" s="314" t="str">
        <f>IF('FRONT PAGE'!$A$1="www.fly-logics.com",IF(SUM(I47:I57)=0," ",SUM(I47:I57)),0)</f>
        <v xml:space="preserve"> </v>
      </c>
      <c r="J58" s="315" t="str">
        <f>IF('FRONT PAGE'!$A$1="www.fly-logics.com",IF(SUM(J47:J57)=0," ",SUM(J47:J57)),0)</f>
        <v xml:space="preserve"> </v>
      </c>
      <c r="K58" s="316" t="str">
        <f>IF('FRONT PAGE'!$A$1="www.fly-logics.com",IF(SUM(K47:K57)=0," ",SUM(K47:K57)),0)</f>
        <v xml:space="preserve"> </v>
      </c>
      <c r="L58" s="317" t="str">
        <f>IF('FRONT PAGE'!$A$1="www.fly-logics.com",IF(SUM(L47:L57)=0," ",SUM(L47:L57)),0)</f>
        <v xml:space="preserve"> </v>
      </c>
      <c r="M58" s="316" t="str">
        <f>IF('FRONT PAGE'!$A$1="www.fly-logics.com",IF(SUM(M47:M57)=0," ",SUM(M47:M57)),0)</f>
        <v xml:space="preserve"> </v>
      </c>
      <c r="N58" s="317" t="str">
        <f>IF('FRONT PAGE'!$A$1="www.fly-logics.com",IF(SUM(N47:N57)=0," ",SUM(N47:N57)),0)</f>
        <v xml:space="preserve"> </v>
      </c>
      <c r="O58" s="316" t="str">
        <f>IF('FRONT PAGE'!$A$1="www.fly-logics.com",IF(SUM(O47:O57)=0," ",SUM(O47:O57)),0)</f>
        <v xml:space="preserve"> </v>
      </c>
      <c r="P58" s="317" t="str">
        <f>IF('FRONT PAGE'!$A$1="www.fly-logics.com",IF(SUM(P47:P57)=0," ",SUM(P47:P57)),0)</f>
        <v xml:space="preserve"> </v>
      </c>
      <c r="Q58" s="318" t="str">
        <f>IF('FRONT PAGE'!$A$1="www.fly-logics.com",IF(SUM(Q47:Q57)=0," ",SUM(Q47:Q57)),0)</f>
        <v xml:space="preserve"> </v>
      </c>
      <c r="R58" s="319"/>
      <c r="S58" s="315" t="str">
        <f>IF('FRONT PAGE'!$A$1="www.fly-logics.com",IF(SUM(S47:S57)=0," ",SUM(S47:S57)),0)</f>
        <v xml:space="preserve"> </v>
      </c>
      <c r="T58" s="316" t="str">
        <f>IF('FRONT PAGE'!$A$1="www.fly-logics.com",IF(SUM(T47:T57)=0," ",SUM(T47:T57)),0)</f>
        <v xml:space="preserve"> </v>
      </c>
      <c r="U58" s="316" t="str">
        <f>IF('FRONT PAGE'!$A$1="www.fly-logics.com",IF(SUM(U47:U57)=0," ",SUM(U47:U57)),0)</f>
        <v xml:space="preserve"> </v>
      </c>
      <c r="V58" s="318" t="str">
        <f>IF('FRONT PAGE'!$A$1="www.fly-logics.com",IF(SUM(V47:V57)=0," ",SUM(V47:V57)),0)</f>
        <v xml:space="preserve"> </v>
      </c>
      <c r="W58" s="315" t="str">
        <f>IF('FRONT PAGE'!$A$1="www.fly-logics.com",IF(SUM(W47:W57)=0," ",SUM(W47:W57)),0)</f>
        <v xml:space="preserve"> </v>
      </c>
      <c r="X58" s="316" t="str">
        <f>IF('FRONT PAGE'!$A$1="www.fly-logics.com",IF(SUM(X47:X57)=0," ",SUM(X47:X57)),0)</f>
        <v xml:space="preserve"> </v>
      </c>
      <c r="Y58" s="317" t="str">
        <f>IF('FRONT PAGE'!$A$1="www.fly-logics.com",IF(SUM(Y47:Y57)=0," ",SUM(Y47:Y57)),0)</f>
        <v xml:space="preserve"> </v>
      </c>
      <c r="Z58" s="316" t="str">
        <f>IF('FRONT PAGE'!$A$1="www.fly-logics.com",IF(SUM(Z47:Z57)=0," ",SUM(Z47:Z57)),0)</f>
        <v xml:space="preserve"> </v>
      </c>
      <c r="AA58" s="317" t="str">
        <f>IF('FRONT PAGE'!$A$1="www.fly-logics.com",IF(SUM(AA47:AA57)=0," ",SUM(AA47:AA57)),0)</f>
        <v xml:space="preserve"> </v>
      </c>
      <c r="AB58" s="318" t="str">
        <f>IF('FRONT PAGE'!$A$1="www.fly-logics.com",IF(SUM(AB47:AB57)=0," ",SUM(AB47:AB57)),0)</f>
        <v xml:space="preserve"> </v>
      </c>
      <c r="AC58" s="329" t="str">
        <f>IF('FRONT PAGE'!$A$1="www.fly-logics.com",IF(SUM(AC47:AC57)=0," ",SUM(AC47:AC57)),0)</f>
        <v xml:space="preserve"> </v>
      </c>
      <c r="AD58" s="321" t="str">
        <f>IF('FRONT PAGE'!$A$1="www.fly-logics.com",IF(SUM(AD47:AD57)=0," ",SUM(AD47:AD57)),0)</f>
        <v xml:space="preserve"> </v>
      </c>
      <c r="AE58" s="321" t="str">
        <f>IF('FRONT PAGE'!$A$1="www.fly-logics.com",IF(SUM(AE47:AE57)=0," ",SUM(AE47:AE57)),0)</f>
        <v xml:space="preserve"> </v>
      </c>
      <c r="AF58" s="322" t="str">
        <f>IF('FRONT PAGE'!$A$1="www.fly-logics.com",IF(SUM(AF47:AF57)=0," ",SUM(AF47:AF57)),0)</f>
        <v xml:space="preserve"> </v>
      </c>
      <c r="AG58" s="323" t="str">
        <f>IF('FRONT PAGE'!$A$1="www.fly-logics.com",IF(SUM(AG47:AG57)=0," ",SUM(AG47:AG57)),0)</f>
        <v xml:space="preserve"> </v>
      </c>
      <c r="AH58" s="520" t="str">
        <f>IF('FRONT PAGE'!$A$1="www.fly-logics.com","I certify that all the data in this
logbook are accurate",0)</f>
        <v>I certify that all the data in this
logbook are accurate</v>
      </c>
      <c r="AI58" s="521"/>
      <c r="AJ58" s="521"/>
      <c r="AK58" s="522"/>
      <c r="AL58" s="385"/>
      <c r="AM58" s="386"/>
      <c r="AN58" s="385"/>
      <c r="AT58" s="364" t="e">
        <f t="shared" si="52"/>
        <v>#N/A</v>
      </c>
      <c r="AU58" s="365" t="e">
        <f t="shared" si="53"/>
        <v>#N/A</v>
      </c>
      <c r="AV58" s="372" t="str">
        <f t="shared" ca="1" si="2"/>
        <v/>
      </c>
      <c r="AW58" s="364" t="e">
        <f t="shared" ca="1" si="3"/>
        <v>#N/A</v>
      </c>
      <c r="AX58" s="373" t="e">
        <f t="shared" ca="1" si="4"/>
        <v>#N/A</v>
      </c>
      <c r="AY58" s="98" t="e">
        <f t="shared" si="54"/>
        <v>#N/A</v>
      </c>
      <c r="AZ58" s="373" t="e">
        <f t="shared" si="55"/>
        <v>#N/A</v>
      </c>
      <c r="BA58" s="363"/>
      <c r="BC58" s="377"/>
    </row>
    <row r="59" spans="1:70" ht="26.25" customHeight="1" x14ac:dyDescent="0.2">
      <c r="A59" s="505">
        <f>AL43</f>
        <v>0</v>
      </c>
      <c r="B59" s="525"/>
      <c r="C59" s="525"/>
      <c r="D59" s="525"/>
      <c r="E59" s="526"/>
      <c r="F59" s="530" t="str">
        <f>IF('FRONT PAGE'!$A$1="www.fly-logics.com","TOTAL PREVIOUS LOGBOOK",0)</f>
        <v>TOTAL PREVIOUS LOGBOOK</v>
      </c>
      <c r="G59" s="531"/>
      <c r="H59" s="532"/>
      <c r="I59" s="333">
        <f>I46</f>
        <v>33.75</v>
      </c>
      <c r="J59" s="334">
        <f t="shared" ref="J59:Q59" si="56">J46</f>
        <v>33.75</v>
      </c>
      <c r="K59" s="335" t="str">
        <f t="shared" si="56"/>
        <v xml:space="preserve"> </v>
      </c>
      <c r="L59" s="336" t="str">
        <f t="shared" si="56"/>
        <v xml:space="preserve"> </v>
      </c>
      <c r="M59" s="335" t="str">
        <f t="shared" si="56"/>
        <v xml:space="preserve"> </v>
      </c>
      <c r="N59" s="336" t="str">
        <f t="shared" si="56"/>
        <v xml:space="preserve"> </v>
      </c>
      <c r="O59" s="335" t="str">
        <f t="shared" si="56"/>
        <v xml:space="preserve"> </v>
      </c>
      <c r="P59" s="336" t="str">
        <f t="shared" si="56"/>
        <v xml:space="preserve"> </v>
      </c>
      <c r="Q59" s="337" t="str">
        <f t="shared" si="56"/>
        <v xml:space="preserve"> </v>
      </c>
      <c r="R59" s="288">
        <v>10</v>
      </c>
      <c r="S59" s="331" t="str">
        <f>S46</f>
        <v xml:space="preserve"> </v>
      </c>
      <c r="T59" s="239">
        <f t="shared" ref="T59:AG59" si="57">T46</f>
        <v>13.75</v>
      </c>
      <c r="U59" s="239">
        <f t="shared" si="57"/>
        <v>20</v>
      </c>
      <c r="V59" s="240">
        <f t="shared" si="57"/>
        <v>5</v>
      </c>
      <c r="W59" s="241" t="str">
        <f t="shared" si="57"/>
        <v xml:space="preserve"> </v>
      </c>
      <c r="X59" s="239" t="str">
        <f t="shared" si="57"/>
        <v xml:space="preserve"> </v>
      </c>
      <c r="Y59" s="242">
        <f t="shared" si="57"/>
        <v>5</v>
      </c>
      <c r="Z59" s="239" t="str">
        <f t="shared" si="57"/>
        <v xml:space="preserve"> </v>
      </c>
      <c r="AA59" s="242">
        <f t="shared" si="57"/>
        <v>3.75</v>
      </c>
      <c r="AB59" s="240" t="str">
        <f t="shared" si="57"/>
        <v xml:space="preserve"> </v>
      </c>
      <c r="AC59" s="243">
        <f t="shared" si="57"/>
        <v>14</v>
      </c>
      <c r="AD59" s="244" t="str">
        <f t="shared" si="57"/>
        <v xml:space="preserve"> </v>
      </c>
      <c r="AE59" s="244">
        <f t="shared" si="57"/>
        <v>14</v>
      </c>
      <c r="AF59" s="245" t="str">
        <f t="shared" si="57"/>
        <v xml:space="preserve"> </v>
      </c>
      <c r="AG59" s="332">
        <f t="shared" si="57"/>
        <v>17</v>
      </c>
      <c r="AH59" s="507"/>
      <c r="AI59" s="508"/>
      <c r="AJ59" s="508"/>
      <c r="AK59" s="509"/>
      <c r="AL59" s="385"/>
      <c r="AM59" s="386"/>
      <c r="AN59" s="385"/>
      <c r="AT59" s="364" t="e">
        <f t="shared" si="52"/>
        <v>#N/A</v>
      </c>
      <c r="AU59" s="365" t="e">
        <f t="shared" si="53"/>
        <v>#N/A</v>
      </c>
      <c r="AV59" s="372" t="str">
        <f t="shared" ca="1" si="2"/>
        <v/>
      </c>
      <c r="AW59" s="364" t="e">
        <f t="shared" ca="1" si="3"/>
        <v>#N/A</v>
      </c>
      <c r="AX59" s="373" t="e">
        <f t="shared" ca="1" si="4"/>
        <v>#N/A</v>
      </c>
      <c r="AY59" s="98" t="e">
        <f t="shared" si="54"/>
        <v>#N/A</v>
      </c>
      <c r="AZ59" s="373" t="e">
        <f t="shared" si="55"/>
        <v>#N/A</v>
      </c>
      <c r="BA59" s="363"/>
      <c r="BC59" s="377"/>
    </row>
    <row r="60" spans="1:70" ht="26.25" customHeight="1" thickBot="1" x14ac:dyDescent="0.25">
      <c r="A60" s="506"/>
      <c r="B60" s="512" t="str">
        <f>IF('FRONT PAGE'!$A$1="www.fly-logics.com","Authority certifying flight hours 
STAMP &amp; SIGNATURE",0)</f>
        <v>Authority certifying flight hours 
STAMP &amp; SIGNATURE</v>
      </c>
      <c r="C60" s="512"/>
      <c r="D60" s="512"/>
      <c r="E60" s="513"/>
      <c r="F60" s="533" t="str">
        <f>IF('FRONT PAGE'!$A$1="www.fly-logics.com","TOTAL TO DATE",0)</f>
        <v>TOTAL TO DATE</v>
      </c>
      <c r="G60" s="534"/>
      <c r="H60" s="535"/>
      <c r="I60" s="32">
        <f t="shared" ref="I60:Q60" si="58">IF(SUM(I58:I59)=0," ",SUM(I58:I59))</f>
        <v>33.75</v>
      </c>
      <c r="J60" s="27">
        <f t="shared" si="58"/>
        <v>33.75</v>
      </c>
      <c r="K60" s="24" t="str">
        <f t="shared" si="58"/>
        <v xml:space="preserve"> </v>
      </c>
      <c r="L60" s="25" t="str">
        <f t="shared" si="58"/>
        <v xml:space="preserve"> </v>
      </c>
      <c r="M60" s="24" t="str">
        <f t="shared" si="58"/>
        <v xml:space="preserve"> </v>
      </c>
      <c r="N60" s="25" t="str">
        <f t="shared" si="58"/>
        <v xml:space="preserve"> </v>
      </c>
      <c r="O60" s="24" t="str">
        <f t="shared" si="58"/>
        <v xml:space="preserve"> </v>
      </c>
      <c r="P60" s="25" t="str">
        <f t="shared" si="58"/>
        <v xml:space="preserve"> </v>
      </c>
      <c r="Q60" s="26" t="str">
        <f t="shared" si="58"/>
        <v xml:space="preserve"> </v>
      </c>
      <c r="R60" s="289"/>
      <c r="S60" s="27" t="str">
        <f t="shared" ref="S60:AG60" si="59">IF(SUM(S58:S59)=0," ",SUM(S58:S59))</f>
        <v xml:space="preserve"> </v>
      </c>
      <c r="T60" s="24">
        <f t="shared" si="59"/>
        <v>13.75</v>
      </c>
      <c r="U60" s="24">
        <f t="shared" si="59"/>
        <v>20</v>
      </c>
      <c r="V60" s="26">
        <f t="shared" si="59"/>
        <v>5</v>
      </c>
      <c r="W60" s="27" t="str">
        <f t="shared" si="59"/>
        <v xml:space="preserve"> </v>
      </c>
      <c r="X60" s="24" t="str">
        <f t="shared" si="59"/>
        <v xml:space="preserve"> </v>
      </c>
      <c r="Y60" s="25">
        <f t="shared" si="59"/>
        <v>5</v>
      </c>
      <c r="Z60" s="24" t="str">
        <f t="shared" si="59"/>
        <v xml:space="preserve"> </v>
      </c>
      <c r="AA60" s="25">
        <f t="shared" si="59"/>
        <v>3.75</v>
      </c>
      <c r="AB60" s="26" t="str">
        <f t="shared" si="59"/>
        <v xml:space="preserve"> </v>
      </c>
      <c r="AC60" s="30">
        <f t="shared" si="59"/>
        <v>14</v>
      </c>
      <c r="AD60" s="28" t="str">
        <f t="shared" si="59"/>
        <v xml:space="preserve"> </v>
      </c>
      <c r="AE60" s="28">
        <f t="shared" si="59"/>
        <v>14</v>
      </c>
      <c r="AF60" s="31" t="str">
        <f t="shared" si="59"/>
        <v xml:space="preserve"> </v>
      </c>
      <c r="AG60" s="33">
        <f t="shared" si="59"/>
        <v>17</v>
      </c>
      <c r="AH60" s="514" t="str">
        <f>IF('FRONT PAGE'!$A$1="www.fly-logics.com","_____________________________
PILOT SIGNATURE",0)</f>
        <v>_____________________________
PILOT SIGNATURE</v>
      </c>
      <c r="AI60" s="515"/>
      <c r="AJ60" s="515"/>
      <c r="AK60" s="330">
        <f>A58</f>
        <v>4</v>
      </c>
      <c r="AL60" s="387"/>
      <c r="AM60" s="388"/>
      <c r="AN60" s="387"/>
      <c r="AT60" s="364" t="e">
        <f t="shared" si="52"/>
        <v>#N/A</v>
      </c>
      <c r="AU60" s="365" t="e">
        <f t="shared" si="53"/>
        <v>#N/A</v>
      </c>
      <c r="AV60" s="372" t="str">
        <f t="shared" ca="1" si="2"/>
        <v/>
      </c>
      <c r="AW60" s="364" t="e">
        <f t="shared" ca="1" si="3"/>
        <v>#N/A</v>
      </c>
      <c r="AX60" s="373" t="e">
        <f t="shared" ca="1" si="4"/>
        <v>#N/A</v>
      </c>
      <c r="AY60" s="98" t="e">
        <f t="shared" si="54"/>
        <v>#N/A</v>
      </c>
      <c r="AZ60" s="373" t="e">
        <f t="shared" si="55"/>
        <v>#N/A</v>
      </c>
      <c r="BA60" s="363"/>
      <c r="BC60" s="377"/>
    </row>
    <row r="61" spans="1:70" s="50" customFormat="1" ht="27.75" customHeight="1" x14ac:dyDescent="0.2">
      <c r="A61" s="29">
        <f>A56+1</f>
        <v>41</v>
      </c>
      <c r="B61" s="39"/>
      <c r="C61" s="40"/>
      <c r="D61" s="41"/>
      <c r="E61" s="42"/>
      <c r="F61" s="43"/>
      <c r="G61" s="44"/>
      <c r="H61" s="45"/>
      <c r="I61" s="281"/>
      <c r="J61" s="277"/>
      <c r="K61" s="278"/>
      <c r="L61" s="279"/>
      <c r="M61" s="278"/>
      <c r="N61" s="279"/>
      <c r="O61" s="278"/>
      <c r="P61" s="279"/>
      <c r="Q61" s="150"/>
      <c r="R61" s="285"/>
      <c r="S61" s="46"/>
      <c r="T61" s="47"/>
      <c r="U61" s="47"/>
      <c r="V61" s="48"/>
      <c r="W61" s="293"/>
      <c r="X61" s="278"/>
      <c r="Y61" s="279"/>
      <c r="Z61" s="278"/>
      <c r="AA61" s="279"/>
      <c r="AB61" s="150"/>
      <c r="AC61" s="282"/>
      <c r="AD61" s="283"/>
      <c r="AE61" s="283"/>
      <c r="AF61" s="284"/>
      <c r="AG61" s="49"/>
      <c r="AH61" s="48"/>
      <c r="AI61" s="516"/>
      <c r="AJ61" s="516"/>
      <c r="AK61" s="517"/>
      <c r="AL61" s="100"/>
      <c r="AM61" s="382" t="str">
        <f t="shared" ref="AM61:AM70" si="60">IF(B61=0," ",TEXT(B61,"MMM"))</f>
        <v xml:space="preserve"> </v>
      </c>
      <c r="AN61" s="95" t="str">
        <f t="shared" ref="AN61:AN70" si="61">IF(B61=0," ",YEAR(B61))</f>
        <v xml:space="preserve"> </v>
      </c>
      <c r="AO61" s="365"/>
      <c r="AP61" s="365"/>
      <c r="AQ61" s="256"/>
      <c r="AR61" s="365"/>
      <c r="AS61" s="365"/>
      <c r="AT61" s="364" t="e">
        <f t="shared" si="52"/>
        <v>#N/A</v>
      </c>
      <c r="AU61" s="365" t="e">
        <f t="shared" si="53"/>
        <v>#N/A</v>
      </c>
      <c r="AV61" s="372" t="str">
        <f t="shared" ca="1" si="2"/>
        <v/>
      </c>
      <c r="AW61" s="364" t="e">
        <f t="shared" ca="1" si="3"/>
        <v>#N/A</v>
      </c>
      <c r="AX61" s="373" t="e">
        <f t="shared" ca="1" si="4"/>
        <v>#N/A</v>
      </c>
      <c r="AY61" s="98" t="e">
        <f t="shared" si="54"/>
        <v>#N/A</v>
      </c>
      <c r="AZ61" s="373" t="e">
        <f t="shared" si="55"/>
        <v>#N/A</v>
      </c>
      <c r="BA61" s="363"/>
      <c r="BB61" s="365"/>
      <c r="BC61" s="377"/>
      <c r="BD61" s="365"/>
      <c r="BE61" s="365"/>
      <c r="BF61" s="365"/>
      <c r="BG61" s="365"/>
      <c r="BH61" s="365"/>
      <c r="BI61" s="365"/>
      <c r="BJ61" s="365"/>
      <c r="BK61" s="365"/>
      <c r="BL61" s="376"/>
      <c r="BM61" s="376"/>
      <c r="BN61" s="260"/>
      <c r="BO61" s="260"/>
      <c r="BP61" s="260"/>
      <c r="BQ61" s="263"/>
      <c r="BR61" s="263"/>
    </row>
    <row r="62" spans="1:70" s="50" customFormat="1" ht="27.75" customHeight="1" x14ac:dyDescent="0.2">
      <c r="A62" s="22">
        <f>A61+1</f>
        <v>42</v>
      </c>
      <c r="B62" s="51"/>
      <c r="C62" s="52"/>
      <c r="D62" s="53"/>
      <c r="E62" s="54"/>
      <c r="F62" s="55"/>
      <c r="G62" s="56"/>
      <c r="H62" s="57"/>
      <c r="I62" s="275"/>
      <c r="J62" s="58"/>
      <c r="K62" s="59"/>
      <c r="L62" s="60"/>
      <c r="M62" s="59"/>
      <c r="N62" s="60"/>
      <c r="O62" s="59"/>
      <c r="P62" s="60"/>
      <c r="Q62" s="61"/>
      <c r="R62" s="286"/>
      <c r="S62" s="58"/>
      <c r="T62" s="59"/>
      <c r="U62" s="59"/>
      <c r="V62" s="61"/>
      <c r="W62" s="294"/>
      <c r="X62" s="59"/>
      <c r="Y62" s="60"/>
      <c r="Z62" s="59"/>
      <c r="AA62" s="60"/>
      <c r="AB62" s="61"/>
      <c r="AC62" s="62"/>
      <c r="AD62" s="63"/>
      <c r="AE62" s="63"/>
      <c r="AF62" s="64"/>
      <c r="AG62" s="65"/>
      <c r="AH62" s="61"/>
      <c r="AI62" s="510"/>
      <c r="AJ62" s="510"/>
      <c r="AK62" s="511"/>
      <c r="AL62" s="100"/>
      <c r="AM62" s="382" t="str">
        <f t="shared" si="60"/>
        <v xml:space="preserve"> </v>
      </c>
      <c r="AN62" s="95" t="str">
        <f t="shared" si="61"/>
        <v xml:space="preserve"> </v>
      </c>
      <c r="AO62" s="365"/>
      <c r="AP62" s="365"/>
      <c r="AQ62" s="256"/>
      <c r="AR62" s="365"/>
      <c r="AS62" s="365"/>
      <c r="AT62" s="364" t="e">
        <f t="shared" si="52"/>
        <v>#N/A</v>
      </c>
      <c r="AU62" s="365" t="e">
        <f t="shared" si="53"/>
        <v>#N/A</v>
      </c>
      <c r="AV62" s="372" t="str">
        <f t="shared" ca="1" si="2"/>
        <v/>
      </c>
      <c r="AW62" s="364" t="e">
        <f t="shared" ca="1" si="3"/>
        <v>#N/A</v>
      </c>
      <c r="AX62" s="373" t="e">
        <f t="shared" ca="1" si="4"/>
        <v>#N/A</v>
      </c>
      <c r="AY62" s="98" t="e">
        <f t="shared" si="54"/>
        <v>#N/A</v>
      </c>
      <c r="AZ62" s="373" t="e">
        <f t="shared" si="55"/>
        <v>#N/A</v>
      </c>
      <c r="BA62" s="363"/>
      <c r="BB62" s="365"/>
      <c r="BC62" s="377"/>
      <c r="BD62" s="365"/>
      <c r="BE62" s="365"/>
      <c r="BF62" s="365"/>
      <c r="BG62" s="365"/>
      <c r="BH62" s="365"/>
      <c r="BI62" s="365"/>
      <c r="BJ62" s="365"/>
      <c r="BK62" s="365"/>
      <c r="BL62" s="376"/>
      <c r="BM62" s="376"/>
      <c r="BN62" s="260"/>
      <c r="BO62" s="260"/>
      <c r="BP62" s="260"/>
      <c r="BQ62" s="263"/>
      <c r="BR62" s="263"/>
    </row>
    <row r="63" spans="1:70" s="50" customFormat="1" ht="27.75" customHeight="1" x14ac:dyDescent="0.2">
      <c r="A63" s="22">
        <f t="shared" ref="A63:A70" si="62">A62+1</f>
        <v>43</v>
      </c>
      <c r="B63" s="51"/>
      <c r="C63" s="52"/>
      <c r="D63" s="53"/>
      <c r="E63" s="54"/>
      <c r="F63" s="55"/>
      <c r="G63" s="56"/>
      <c r="H63" s="57"/>
      <c r="I63" s="275"/>
      <c r="J63" s="58"/>
      <c r="K63" s="59"/>
      <c r="L63" s="60"/>
      <c r="M63" s="59"/>
      <c r="N63" s="60"/>
      <c r="O63" s="59"/>
      <c r="P63" s="60"/>
      <c r="Q63" s="61"/>
      <c r="R63" s="286"/>
      <c r="S63" s="58"/>
      <c r="T63" s="59"/>
      <c r="U63" s="59"/>
      <c r="V63" s="61"/>
      <c r="W63" s="294"/>
      <c r="X63" s="59"/>
      <c r="Y63" s="60"/>
      <c r="Z63" s="59"/>
      <c r="AA63" s="60"/>
      <c r="AB63" s="61"/>
      <c r="AC63" s="62"/>
      <c r="AD63" s="63"/>
      <c r="AE63" s="63"/>
      <c r="AF63" s="64"/>
      <c r="AG63" s="65"/>
      <c r="AH63" s="61"/>
      <c r="AI63" s="510"/>
      <c r="AJ63" s="510"/>
      <c r="AK63" s="511"/>
      <c r="AL63" s="100"/>
      <c r="AM63" s="382" t="str">
        <f t="shared" si="60"/>
        <v xml:space="preserve"> </v>
      </c>
      <c r="AN63" s="95" t="str">
        <f t="shared" si="61"/>
        <v xml:space="preserve"> </v>
      </c>
      <c r="AO63" s="365"/>
      <c r="AP63" s="365"/>
      <c r="AQ63" s="256"/>
      <c r="AR63" s="365"/>
      <c r="AS63" s="365"/>
      <c r="AT63" s="364" t="e">
        <f t="shared" si="52"/>
        <v>#N/A</v>
      </c>
      <c r="AU63" s="365" t="e">
        <f t="shared" si="53"/>
        <v>#N/A</v>
      </c>
      <c r="AV63" s="372" t="str">
        <f t="shared" ca="1" si="2"/>
        <v/>
      </c>
      <c r="AW63" s="364" t="e">
        <f t="shared" ca="1" si="3"/>
        <v>#N/A</v>
      </c>
      <c r="AX63" s="373" t="e">
        <f t="shared" ca="1" si="4"/>
        <v>#N/A</v>
      </c>
      <c r="AY63" s="98" t="e">
        <f>IF(S83=0,NA(),S83)</f>
        <v>#N/A</v>
      </c>
      <c r="AZ63" s="373" t="e">
        <f t="shared" si="55"/>
        <v>#N/A</v>
      </c>
      <c r="BA63" s="363"/>
      <c r="BB63" s="365"/>
      <c r="BC63" s="377"/>
      <c r="BD63" s="365"/>
      <c r="BE63" s="365"/>
      <c r="BF63" s="365"/>
      <c r="BG63" s="365"/>
      <c r="BH63" s="365"/>
      <c r="BI63" s="365"/>
      <c r="BJ63" s="365"/>
      <c r="BK63" s="365"/>
      <c r="BL63" s="376"/>
      <c r="BM63" s="376"/>
      <c r="BN63" s="260"/>
      <c r="BO63" s="260"/>
      <c r="BP63" s="260"/>
      <c r="BQ63" s="263"/>
      <c r="BR63" s="263"/>
    </row>
    <row r="64" spans="1:70" s="50" customFormat="1" ht="27.75" customHeight="1" x14ac:dyDescent="0.2">
      <c r="A64" s="22">
        <f t="shared" si="62"/>
        <v>44</v>
      </c>
      <c r="B64" s="51"/>
      <c r="C64" s="52"/>
      <c r="D64" s="53"/>
      <c r="E64" s="54"/>
      <c r="F64" s="55"/>
      <c r="G64" s="56"/>
      <c r="H64" s="57"/>
      <c r="I64" s="275"/>
      <c r="J64" s="58"/>
      <c r="K64" s="59"/>
      <c r="L64" s="60"/>
      <c r="M64" s="59"/>
      <c r="N64" s="60"/>
      <c r="O64" s="59"/>
      <c r="P64" s="60"/>
      <c r="Q64" s="61"/>
      <c r="R64" s="286"/>
      <c r="S64" s="58"/>
      <c r="T64" s="59"/>
      <c r="U64" s="59"/>
      <c r="V64" s="61"/>
      <c r="W64" s="294"/>
      <c r="X64" s="59"/>
      <c r="Y64" s="60"/>
      <c r="Z64" s="59"/>
      <c r="AA64" s="60"/>
      <c r="AB64" s="61"/>
      <c r="AC64" s="62"/>
      <c r="AD64" s="63"/>
      <c r="AE64" s="63"/>
      <c r="AF64" s="64"/>
      <c r="AG64" s="65"/>
      <c r="AH64" s="61"/>
      <c r="AI64" s="510"/>
      <c r="AJ64" s="510"/>
      <c r="AK64" s="511"/>
      <c r="AL64" s="100"/>
      <c r="AM64" s="382" t="str">
        <f t="shared" si="60"/>
        <v xml:space="preserve"> </v>
      </c>
      <c r="AN64" s="95" t="str">
        <f t="shared" si="61"/>
        <v xml:space="preserve"> </v>
      </c>
      <c r="AO64" s="365"/>
      <c r="AP64" s="365"/>
      <c r="AQ64" s="256"/>
      <c r="AR64" s="365"/>
      <c r="AS64" s="365"/>
      <c r="AT64" s="364" t="e">
        <f t="shared" si="52"/>
        <v>#N/A</v>
      </c>
      <c r="AU64" s="365" t="e">
        <f t="shared" si="53"/>
        <v>#N/A</v>
      </c>
      <c r="AV64" s="372" t="str">
        <f t="shared" ca="1" si="2"/>
        <v/>
      </c>
      <c r="AW64" s="364" t="e">
        <f t="shared" ca="1" si="3"/>
        <v>#N/A</v>
      </c>
      <c r="AX64" s="373" t="e">
        <f t="shared" ca="1" si="4"/>
        <v>#N/A</v>
      </c>
      <c r="AY64" s="98" t="e">
        <f>IF(S84=0,NA(),S84)</f>
        <v>#N/A</v>
      </c>
      <c r="AZ64" s="373" t="e">
        <f t="shared" si="55"/>
        <v>#N/A</v>
      </c>
      <c r="BA64" s="363"/>
      <c r="BB64" s="365"/>
      <c r="BC64" s="377"/>
      <c r="BD64" s="365"/>
      <c r="BE64" s="365"/>
      <c r="BF64" s="365"/>
      <c r="BG64" s="365"/>
      <c r="BH64" s="365"/>
      <c r="BI64" s="365"/>
      <c r="BJ64" s="365"/>
      <c r="BK64" s="365"/>
      <c r="BL64" s="376"/>
      <c r="BM64" s="376"/>
      <c r="BN64" s="260"/>
      <c r="BO64" s="260"/>
      <c r="BP64" s="260"/>
      <c r="BQ64" s="263"/>
      <c r="BR64" s="263"/>
    </row>
    <row r="65" spans="1:70" s="50" customFormat="1" ht="27.75" customHeight="1" x14ac:dyDescent="0.2">
      <c r="A65" s="22">
        <f t="shared" si="62"/>
        <v>45</v>
      </c>
      <c r="B65" s="51"/>
      <c r="C65" s="52"/>
      <c r="D65" s="53"/>
      <c r="E65" s="54"/>
      <c r="F65" s="55"/>
      <c r="G65" s="56"/>
      <c r="H65" s="57"/>
      <c r="I65" s="275"/>
      <c r="J65" s="58"/>
      <c r="K65" s="59"/>
      <c r="L65" s="60"/>
      <c r="M65" s="59"/>
      <c r="N65" s="60"/>
      <c r="O65" s="59"/>
      <c r="P65" s="60"/>
      <c r="Q65" s="61"/>
      <c r="R65" s="286"/>
      <c r="S65" s="58"/>
      <c r="T65" s="59"/>
      <c r="U65" s="59"/>
      <c r="V65" s="61"/>
      <c r="W65" s="294"/>
      <c r="X65" s="59"/>
      <c r="Y65" s="60"/>
      <c r="Z65" s="59"/>
      <c r="AA65" s="60"/>
      <c r="AB65" s="61"/>
      <c r="AC65" s="62"/>
      <c r="AD65" s="63"/>
      <c r="AE65" s="63"/>
      <c r="AF65" s="64"/>
      <c r="AG65" s="65"/>
      <c r="AH65" s="61"/>
      <c r="AI65" s="510"/>
      <c r="AJ65" s="510"/>
      <c r="AK65" s="511"/>
      <c r="AL65" s="100"/>
      <c r="AM65" s="382" t="str">
        <f t="shared" si="60"/>
        <v xml:space="preserve"> </v>
      </c>
      <c r="AN65" s="95" t="str">
        <f t="shared" si="61"/>
        <v xml:space="preserve"> </v>
      </c>
      <c r="AO65" s="365"/>
      <c r="AP65" s="365"/>
      <c r="AQ65" s="256"/>
      <c r="AR65" s="365"/>
      <c r="AS65" s="365"/>
      <c r="AT65" s="364" t="e">
        <f t="shared" ref="AT65:AT74" si="63">IF(ISBLANK($B89),NA(),$B89)</f>
        <v>#N/A</v>
      </c>
      <c r="AU65" s="365" t="e">
        <f t="shared" ref="AU65:AU74" si="64">IF(ISBLANK($I89),NA(),$I89)</f>
        <v>#N/A</v>
      </c>
      <c r="AV65" s="372" t="str">
        <f t="shared" ca="1" si="2"/>
        <v/>
      </c>
      <c r="AW65" s="364" t="e">
        <f t="shared" ca="1" si="3"/>
        <v>#N/A</v>
      </c>
      <c r="AX65" s="373" t="e">
        <f t="shared" ca="1" si="4"/>
        <v>#N/A</v>
      </c>
      <c r="AY65" s="98" t="e">
        <f>IF(S89=0,NA(),S89)</f>
        <v>#N/A</v>
      </c>
      <c r="AZ65" s="373" t="e">
        <f>IF(V89=0,NA(),V89)</f>
        <v>#N/A</v>
      </c>
      <c r="BA65" s="363"/>
      <c r="BB65" s="365"/>
      <c r="BC65" s="377"/>
      <c r="BD65" s="365"/>
      <c r="BE65" s="365"/>
      <c r="BF65" s="365"/>
      <c r="BG65" s="365"/>
      <c r="BH65" s="365"/>
      <c r="BI65" s="365"/>
      <c r="BJ65" s="365"/>
      <c r="BK65" s="365"/>
      <c r="BL65" s="376"/>
      <c r="BM65" s="376"/>
      <c r="BN65" s="260"/>
      <c r="BO65" s="260"/>
      <c r="BP65" s="260"/>
      <c r="BQ65" s="263"/>
      <c r="BR65" s="263"/>
    </row>
    <row r="66" spans="1:70" s="50" customFormat="1" ht="27.75" customHeight="1" x14ac:dyDescent="0.2">
      <c r="A66" s="22">
        <f t="shared" si="62"/>
        <v>46</v>
      </c>
      <c r="B66" s="51"/>
      <c r="C66" s="52"/>
      <c r="D66" s="53"/>
      <c r="E66" s="54"/>
      <c r="F66" s="55"/>
      <c r="G66" s="56"/>
      <c r="H66" s="57"/>
      <c r="I66" s="275"/>
      <c r="J66" s="58"/>
      <c r="K66" s="59"/>
      <c r="L66" s="60"/>
      <c r="M66" s="59"/>
      <c r="N66" s="60"/>
      <c r="O66" s="59"/>
      <c r="P66" s="60"/>
      <c r="Q66" s="61"/>
      <c r="R66" s="286"/>
      <c r="S66" s="58"/>
      <c r="T66" s="59"/>
      <c r="U66" s="59"/>
      <c r="V66" s="61"/>
      <c r="W66" s="294"/>
      <c r="X66" s="59"/>
      <c r="Y66" s="60"/>
      <c r="Z66" s="59"/>
      <c r="AA66" s="60"/>
      <c r="AB66" s="61"/>
      <c r="AC66" s="62"/>
      <c r="AD66" s="63"/>
      <c r="AE66" s="63"/>
      <c r="AF66" s="64"/>
      <c r="AG66" s="65"/>
      <c r="AH66" s="61"/>
      <c r="AI66" s="510"/>
      <c r="AJ66" s="510"/>
      <c r="AK66" s="511"/>
      <c r="AL66" s="100"/>
      <c r="AM66" s="382" t="str">
        <f t="shared" si="60"/>
        <v xml:space="preserve"> </v>
      </c>
      <c r="AN66" s="95" t="str">
        <f t="shared" si="61"/>
        <v xml:space="preserve"> </v>
      </c>
      <c r="AO66" s="365"/>
      <c r="AP66" s="365"/>
      <c r="AQ66" s="256"/>
      <c r="AR66" s="365"/>
      <c r="AS66" s="365"/>
      <c r="AT66" s="364" t="e">
        <f t="shared" si="63"/>
        <v>#N/A</v>
      </c>
      <c r="AU66" s="365" t="e">
        <f t="shared" si="64"/>
        <v>#N/A</v>
      </c>
      <c r="AV66" s="372" t="str">
        <f t="shared" ca="1" si="2"/>
        <v/>
      </c>
      <c r="AW66" s="364" t="e">
        <f t="shared" ca="1" si="3"/>
        <v>#N/A</v>
      </c>
      <c r="AX66" s="373" t="e">
        <f t="shared" ca="1" si="4"/>
        <v>#N/A</v>
      </c>
      <c r="AY66" s="98" t="e">
        <f t="shared" ref="AY66:AY74" si="65">IF(S90=0,NA(),S90)</f>
        <v>#N/A</v>
      </c>
      <c r="AZ66" s="373" t="e">
        <f t="shared" ref="AZ66:AZ74" si="66">IF(V90=0,NA(),V90)</f>
        <v>#N/A</v>
      </c>
      <c r="BA66" s="363"/>
      <c r="BB66" s="365"/>
      <c r="BC66" s="377"/>
      <c r="BD66" s="365"/>
      <c r="BE66" s="365"/>
      <c r="BF66" s="365"/>
      <c r="BG66" s="365"/>
      <c r="BH66" s="365"/>
      <c r="BI66" s="365"/>
      <c r="BJ66" s="365"/>
      <c r="BK66" s="365"/>
      <c r="BL66" s="376"/>
      <c r="BM66" s="376"/>
      <c r="BN66" s="260"/>
      <c r="BO66" s="260"/>
      <c r="BP66" s="260"/>
      <c r="BQ66" s="263"/>
      <c r="BR66" s="263"/>
    </row>
    <row r="67" spans="1:70" s="50" customFormat="1" ht="27.75" customHeight="1" x14ac:dyDescent="0.2">
      <c r="A67" s="22">
        <f>A66+1</f>
        <v>47</v>
      </c>
      <c r="B67" s="51"/>
      <c r="C67" s="52"/>
      <c r="D67" s="53"/>
      <c r="E67" s="54"/>
      <c r="F67" s="55"/>
      <c r="G67" s="56"/>
      <c r="H67" s="57"/>
      <c r="I67" s="275"/>
      <c r="J67" s="58"/>
      <c r="K67" s="59"/>
      <c r="L67" s="60"/>
      <c r="M67" s="59"/>
      <c r="N67" s="60"/>
      <c r="O67" s="59"/>
      <c r="P67" s="60"/>
      <c r="Q67" s="61"/>
      <c r="R67" s="286"/>
      <c r="S67" s="58"/>
      <c r="T67" s="59"/>
      <c r="U67" s="59"/>
      <c r="V67" s="61"/>
      <c r="W67" s="294"/>
      <c r="X67" s="59"/>
      <c r="Y67" s="60"/>
      <c r="Z67" s="59"/>
      <c r="AA67" s="60"/>
      <c r="AB67" s="61"/>
      <c r="AC67" s="62"/>
      <c r="AD67" s="63"/>
      <c r="AE67" s="63"/>
      <c r="AF67" s="64"/>
      <c r="AG67" s="65"/>
      <c r="AH67" s="61"/>
      <c r="AI67" s="510"/>
      <c r="AJ67" s="510"/>
      <c r="AK67" s="511"/>
      <c r="AL67" s="100"/>
      <c r="AM67" s="382" t="str">
        <f t="shared" si="60"/>
        <v xml:space="preserve"> </v>
      </c>
      <c r="AN67" s="95" t="str">
        <f t="shared" si="61"/>
        <v xml:space="preserve"> </v>
      </c>
      <c r="AO67" s="365"/>
      <c r="AP67" s="365"/>
      <c r="AQ67" s="256"/>
      <c r="AR67" s="365"/>
      <c r="AS67" s="365"/>
      <c r="AT67" s="364" t="e">
        <f t="shared" si="63"/>
        <v>#N/A</v>
      </c>
      <c r="AU67" s="365" t="e">
        <f t="shared" si="64"/>
        <v>#N/A</v>
      </c>
      <c r="AV67" s="372" t="str">
        <f t="shared" ca="1" si="2"/>
        <v/>
      </c>
      <c r="AW67" s="364" t="e">
        <f t="shared" ca="1" si="3"/>
        <v>#N/A</v>
      </c>
      <c r="AX67" s="373" t="e">
        <f t="shared" ca="1" si="4"/>
        <v>#N/A</v>
      </c>
      <c r="AY67" s="98" t="e">
        <f t="shared" si="65"/>
        <v>#N/A</v>
      </c>
      <c r="AZ67" s="373" t="e">
        <f t="shared" si="66"/>
        <v>#N/A</v>
      </c>
      <c r="BA67" s="363"/>
      <c r="BB67" s="365"/>
      <c r="BC67" s="377"/>
      <c r="BD67" s="365"/>
      <c r="BE67" s="365"/>
      <c r="BF67" s="365"/>
      <c r="BG67" s="365"/>
      <c r="BH67" s="365"/>
      <c r="BI67" s="365"/>
      <c r="BJ67" s="365"/>
      <c r="BK67" s="365"/>
      <c r="BL67" s="376"/>
      <c r="BM67" s="376"/>
      <c r="BN67" s="260"/>
      <c r="BO67" s="260"/>
      <c r="BP67" s="260"/>
      <c r="BQ67" s="263"/>
      <c r="BR67" s="263"/>
    </row>
    <row r="68" spans="1:70" s="50" customFormat="1" ht="27.75" customHeight="1" x14ac:dyDescent="0.2">
      <c r="A68" s="22">
        <f t="shared" si="62"/>
        <v>48</v>
      </c>
      <c r="B68" s="51"/>
      <c r="C68" s="52"/>
      <c r="D68" s="53"/>
      <c r="E68" s="54"/>
      <c r="F68" s="55"/>
      <c r="G68" s="56"/>
      <c r="H68" s="57"/>
      <c r="I68" s="275"/>
      <c r="J68" s="58"/>
      <c r="K68" s="59"/>
      <c r="L68" s="60"/>
      <c r="M68" s="59"/>
      <c r="N68" s="60"/>
      <c r="O68" s="59"/>
      <c r="P68" s="60"/>
      <c r="Q68" s="61"/>
      <c r="R68" s="286"/>
      <c r="S68" s="58"/>
      <c r="T68" s="59"/>
      <c r="U68" s="59"/>
      <c r="V68" s="61"/>
      <c r="W68" s="294"/>
      <c r="X68" s="59"/>
      <c r="Y68" s="60"/>
      <c r="Z68" s="59"/>
      <c r="AA68" s="60"/>
      <c r="AB68" s="61"/>
      <c r="AC68" s="62"/>
      <c r="AD68" s="63"/>
      <c r="AE68" s="63"/>
      <c r="AF68" s="64"/>
      <c r="AG68" s="65"/>
      <c r="AH68" s="61"/>
      <c r="AI68" s="510"/>
      <c r="AJ68" s="510"/>
      <c r="AK68" s="511"/>
      <c r="AL68" s="100"/>
      <c r="AM68" s="382" t="str">
        <f t="shared" si="60"/>
        <v xml:space="preserve"> </v>
      </c>
      <c r="AN68" s="95" t="str">
        <f t="shared" si="61"/>
        <v xml:space="preserve"> </v>
      </c>
      <c r="AO68" s="365"/>
      <c r="AP68" s="365"/>
      <c r="AQ68" s="256"/>
      <c r="AR68" s="365"/>
      <c r="AS68" s="365"/>
      <c r="AT68" s="364" t="e">
        <f t="shared" si="63"/>
        <v>#N/A</v>
      </c>
      <c r="AU68" s="365" t="e">
        <f t="shared" si="64"/>
        <v>#N/A</v>
      </c>
      <c r="AV68" s="372" t="str">
        <f t="shared" ca="1" si="2"/>
        <v/>
      </c>
      <c r="AW68" s="364" t="e">
        <f t="shared" ca="1" si="3"/>
        <v>#N/A</v>
      </c>
      <c r="AX68" s="373" t="e">
        <f t="shared" ca="1" si="4"/>
        <v>#N/A</v>
      </c>
      <c r="AY68" s="98" t="e">
        <f t="shared" si="65"/>
        <v>#N/A</v>
      </c>
      <c r="AZ68" s="373" t="e">
        <f t="shared" si="66"/>
        <v>#N/A</v>
      </c>
      <c r="BA68" s="363"/>
      <c r="BB68" s="365"/>
      <c r="BC68" s="377"/>
      <c r="BD68" s="365"/>
      <c r="BE68" s="365"/>
      <c r="BF68" s="365"/>
      <c r="BG68" s="365"/>
      <c r="BH68" s="365"/>
      <c r="BI68" s="365"/>
      <c r="BJ68" s="365"/>
      <c r="BK68" s="365"/>
      <c r="BL68" s="376"/>
      <c r="BM68" s="376"/>
      <c r="BN68" s="260"/>
      <c r="BO68" s="260"/>
      <c r="BP68" s="260"/>
      <c r="BQ68" s="263"/>
      <c r="BR68" s="263"/>
    </row>
    <row r="69" spans="1:70" s="50" customFormat="1" ht="27.75" customHeight="1" x14ac:dyDescent="0.2">
      <c r="A69" s="22">
        <f t="shared" si="62"/>
        <v>49</v>
      </c>
      <c r="B69" s="51"/>
      <c r="C69" s="52"/>
      <c r="D69" s="53"/>
      <c r="E69" s="54"/>
      <c r="F69" s="55"/>
      <c r="G69" s="56"/>
      <c r="H69" s="57"/>
      <c r="I69" s="275"/>
      <c r="J69" s="58"/>
      <c r="K69" s="59"/>
      <c r="L69" s="60"/>
      <c r="M69" s="59"/>
      <c r="N69" s="60"/>
      <c r="O69" s="59"/>
      <c r="P69" s="60"/>
      <c r="Q69" s="61"/>
      <c r="R69" s="286"/>
      <c r="S69" s="58"/>
      <c r="T69" s="59"/>
      <c r="U69" s="59"/>
      <c r="V69" s="61"/>
      <c r="W69" s="294"/>
      <c r="X69" s="59"/>
      <c r="Y69" s="60"/>
      <c r="Z69" s="59"/>
      <c r="AA69" s="60"/>
      <c r="AB69" s="61"/>
      <c r="AC69" s="62"/>
      <c r="AD69" s="63"/>
      <c r="AE69" s="63"/>
      <c r="AF69" s="64"/>
      <c r="AG69" s="65"/>
      <c r="AH69" s="61"/>
      <c r="AI69" s="510"/>
      <c r="AJ69" s="510"/>
      <c r="AK69" s="511"/>
      <c r="AL69" s="100"/>
      <c r="AM69" s="382" t="str">
        <f t="shared" si="60"/>
        <v xml:space="preserve"> </v>
      </c>
      <c r="AN69" s="95" t="str">
        <f t="shared" si="61"/>
        <v xml:space="preserve"> </v>
      </c>
      <c r="AO69" s="365"/>
      <c r="AP69" s="365"/>
      <c r="AQ69" s="256"/>
      <c r="AR69" s="365"/>
      <c r="AS69" s="365"/>
      <c r="AT69" s="364" t="e">
        <f t="shared" si="63"/>
        <v>#N/A</v>
      </c>
      <c r="AU69" s="365" t="e">
        <f t="shared" si="64"/>
        <v>#N/A</v>
      </c>
      <c r="AV69" s="372" t="str">
        <f t="shared" ref="AV69:AV132" ca="1" si="67">IFERROR($AT$3-AT69,"")</f>
        <v/>
      </c>
      <c r="AW69" s="364" t="e">
        <f t="shared" ref="AW69:AW132" ca="1" si="68">IF(AV69&gt;730,NA(),AT69)</f>
        <v>#N/A</v>
      </c>
      <c r="AX69" s="373" t="e">
        <f t="shared" ref="AX69:AX132" ca="1" si="69">IF(AV69&gt;730,NA(),AU69)</f>
        <v>#N/A</v>
      </c>
      <c r="AY69" s="98" t="e">
        <f t="shared" si="65"/>
        <v>#N/A</v>
      </c>
      <c r="AZ69" s="373" t="e">
        <f t="shared" si="66"/>
        <v>#N/A</v>
      </c>
      <c r="BA69" s="365"/>
      <c r="BB69" s="365"/>
      <c r="BC69" s="377"/>
      <c r="BD69" s="365"/>
      <c r="BE69" s="365"/>
      <c r="BF69" s="365"/>
      <c r="BG69" s="365"/>
      <c r="BH69" s="365"/>
      <c r="BI69" s="365"/>
      <c r="BJ69" s="365"/>
      <c r="BK69" s="365"/>
      <c r="BL69" s="376"/>
      <c r="BM69" s="376"/>
      <c r="BN69" s="260"/>
      <c r="BO69" s="260"/>
      <c r="BP69" s="260"/>
      <c r="BQ69" s="263"/>
      <c r="BR69" s="263"/>
    </row>
    <row r="70" spans="1:70" s="50" customFormat="1" ht="27.75" customHeight="1" thickBot="1" x14ac:dyDescent="0.25">
      <c r="A70" s="23">
        <f t="shared" si="62"/>
        <v>50</v>
      </c>
      <c r="B70" s="66"/>
      <c r="C70" s="67"/>
      <c r="D70" s="68"/>
      <c r="E70" s="69"/>
      <c r="F70" s="70"/>
      <c r="G70" s="71"/>
      <c r="H70" s="72"/>
      <c r="I70" s="276"/>
      <c r="J70" s="73"/>
      <c r="K70" s="74"/>
      <c r="L70" s="75"/>
      <c r="M70" s="74"/>
      <c r="N70" s="75"/>
      <c r="O70" s="74"/>
      <c r="P70" s="75"/>
      <c r="Q70" s="76"/>
      <c r="R70" s="287"/>
      <c r="S70" s="73"/>
      <c r="T70" s="74"/>
      <c r="U70" s="74"/>
      <c r="V70" s="76"/>
      <c r="W70" s="295"/>
      <c r="X70" s="74"/>
      <c r="Y70" s="75"/>
      <c r="Z70" s="74"/>
      <c r="AA70" s="75"/>
      <c r="AB70" s="76"/>
      <c r="AC70" s="77"/>
      <c r="AD70" s="78"/>
      <c r="AE70" s="78"/>
      <c r="AF70" s="79"/>
      <c r="AG70" s="80"/>
      <c r="AH70" s="76"/>
      <c r="AI70" s="518"/>
      <c r="AJ70" s="518"/>
      <c r="AK70" s="519"/>
      <c r="AL70" s="100"/>
      <c r="AM70" s="382" t="str">
        <f t="shared" si="60"/>
        <v xml:space="preserve"> </v>
      </c>
      <c r="AN70" s="95" t="str">
        <f t="shared" si="61"/>
        <v xml:space="preserve"> </v>
      </c>
      <c r="AO70" s="365"/>
      <c r="AP70" s="365"/>
      <c r="AQ70" s="256"/>
      <c r="AR70" s="365"/>
      <c r="AS70" s="365"/>
      <c r="AT70" s="364" t="e">
        <f t="shared" si="63"/>
        <v>#N/A</v>
      </c>
      <c r="AU70" s="365" t="e">
        <f t="shared" si="64"/>
        <v>#N/A</v>
      </c>
      <c r="AV70" s="372" t="str">
        <f t="shared" ca="1" si="67"/>
        <v/>
      </c>
      <c r="AW70" s="364" t="e">
        <f t="shared" ca="1" si="68"/>
        <v>#N/A</v>
      </c>
      <c r="AX70" s="373" t="e">
        <f t="shared" ca="1" si="69"/>
        <v>#N/A</v>
      </c>
      <c r="AY70" s="98" t="e">
        <f t="shared" si="65"/>
        <v>#N/A</v>
      </c>
      <c r="AZ70" s="373" t="e">
        <f t="shared" si="66"/>
        <v>#N/A</v>
      </c>
      <c r="BA70" s="365"/>
      <c r="BB70" s="365"/>
      <c r="BC70" s="377"/>
      <c r="BD70" s="365"/>
      <c r="BE70" s="365"/>
      <c r="BF70" s="365"/>
      <c r="BG70" s="365"/>
      <c r="BH70" s="365"/>
      <c r="BI70" s="365"/>
      <c r="BJ70" s="365"/>
      <c r="BK70" s="365"/>
      <c r="BL70" s="376"/>
      <c r="BM70" s="376"/>
      <c r="BN70" s="260"/>
      <c r="BO70" s="260"/>
      <c r="BP70" s="260"/>
      <c r="BQ70" s="263"/>
      <c r="BR70" s="263"/>
    </row>
    <row r="71" spans="1:70" ht="4.5" customHeight="1" thickBot="1" x14ac:dyDescent="0.25">
      <c r="A71" s="91">
        <f>AK74</f>
        <v>5</v>
      </c>
      <c r="B71" s="235"/>
      <c r="C71" s="235"/>
      <c r="D71" s="235"/>
      <c r="E71" s="235"/>
      <c r="F71" s="235"/>
      <c r="G71" s="235"/>
      <c r="H71" s="235"/>
      <c r="I71" s="235"/>
      <c r="J71" s="280"/>
      <c r="K71" s="280"/>
      <c r="L71" s="280"/>
      <c r="M71" s="280"/>
      <c r="N71" s="280"/>
      <c r="O71" s="280"/>
      <c r="P71" s="280"/>
      <c r="Q71" s="280"/>
      <c r="R71" s="280"/>
      <c r="S71" s="292"/>
      <c r="T71" s="292"/>
      <c r="U71" s="292"/>
      <c r="V71" s="292"/>
      <c r="W71" s="292"/>
      <c r="X71" s="292"/>
      <c r="Y71" s="292"/>
      <c r="Z71" s="292"/>
      <c r="AA71" s="292"/>
      <c r="AB71" s="292"/>
      <c r="AC71" s="292"/>
      <c r="AD71" s="236"/>
      <c r="AE71" s="237"/>
      <c r="AF71" s="236"/>
      <c r="AG71" s="238"/>
      <c r="AH71" s="536"/>
      <c r="AI71" s="537"/>
      <c r="AJ71" s="537"/>
      <c r="AK71" s="537"/>
      <c r="AL71" s="383"/>
      <c r="AM71" s="384"/>
      <c r="AN71" s="383"/>
      <c r="AT71" s="364" t="e">
        <f t="shared" si="63"/>
        <v>#N/A</v>
      </c>
      <c r="AU71" s="365" t="e">
        <f t="shared" si="64"/>
        <v>#N/A</v>
      </c>
      <c r="AV71" s="372" t="str">
        <f t="shared" ca="1" si="67"/>
        <v/>
      </c>
      <c r="AW71" s="364" t="e">
        <f t="shared" ca="1" si="68"/>
        <v>#N/A</v>
      </c>
      <c r="AX71" s="373" t="e">
        <f t="shared" ca="1" si="69"/>
        <v>#N/A</v>
      </c>
      <c r="AY71" s="98" t="e">
        <f t="shared" si="65"/>
        <v>#N/A</v>
      </c>
      <c r="AZ71" s="373" t="e">
        <f t="shared" si="66"/>
        <v>#N/A</v>
      </c>
      <c r="BC71" s="377"/>
    </row>
    <row r="72" spans="1:70" ht="26.25" customHeight="1" x14ac:dyDescent="0.2">
      <c r="A72" s="163">
        <f>A58+1</f>
        <v>5</v>
      </c>
      <c r="B72" s="523"/>
      <c r="C72" s="523"/>
      <c r="D72" s="523"/>
      <c r="E72" s="524"/>
      <c r="F72" s="527" t="str">
        <f>IF('FRONT PAGE'!$A$1="www.fly-logics.com","TOTAL PAGE",0)</f>
        <v>TOTAL PAGE</v>
      </c>
      <c r="G72" s="528"/>
      <c r="H72" s="529"/>
      <c r="I72" s="314" t="str">
        <f>IF('FRONT PAGE'!$A$1="www.fly-logics.com",IF(SUM(I61:I71)=0," ",SUM(I61:I71)),0)</f>
        <v xml:space="preserve"> </v>
      </c>
      <c r="J72" s="315" t="str">
        <f>IF('FRONT PAGE'!$A$1="www.fly-logics.com",IF(SUM(J61:J71)=0," ",SUM(J61:J71)),0)</f>
        <v xml:space="preserve"> </v>
      </c>
      <c r="K72" s="316" t="str">
        <f>IF('FRONT PAGE'!$A$1="www.fly-logics.com",IF(SUM(K61:K71)=0," ",SUM(K61:K71)),0)</f>
        <v xml:space="preserve"> </v>
      </c>
      <c r="L72" s="317" t="str">
        <f>IF('FRONT PAGE'!$A$1="www.fly-logics.com",IF(SUM(L61:L71)=0," ",SUM(L61:L71)),0)</f>
        <v xml:space="preserve"> </v>
      </c>
      <c r="M72" s="316" t="str">
        <f>IF('FRONT PAGE'!$A$1="www.fly-logics.com",IF(SUM(M61:M71)=0," ",SUM(M61:M71)),0)</f>
        <v xml:space="preserve"> </v>
      </c>
      <c r="N72" s="317" t="str">
        <f>IF('FRONT PAGE'!$A$1="www.fly-logics.com",IF(SUM(N61:N71)=0," ",SUM(N61:N71)),0)</f>
        <v xml:space="preserve"> </v>
      </c>
      <c r="O72" s="316" t="str">
        <f>IF('FRONT PAGE'!$A$1="www.fly-logics.com",IF(SUM(O61:O71)=0," ",SUM(O61:O71)),0)</f>
        <v xml:space="preserve"> </v>
      </c>
      <c r="P72" s="317" t="str">
        <f>IF('FRONT PAGE'!$A$1="www.fly-logics.com",IF(SUM(P61:P71)=0," ",SUM(P61:P71)),0)</f>
        <v xml:space="preserve"> </v>
      </c>
      <c r="Q72" s="318" t="str">
        <f>IF('FRONT PAGE'!$A$1="www.fly-logics.com",IF(SUM(Q61:Q71)=0," ",SUM(Q61:Q71)),0)</f>
        <v xml:space="preserve"> </v>
      </c>
      <c r="R72" s="319"/>
      <c r="S72" s="315" t="str">
        <f>IF('FRONT PAGE'!$A$1="www.fly-logics.com",IF(SUM(S61:S71)=0," ",SUM(S61:S71)),0)</f>
        <v xml:space="preserve"> </v>
      </c>
      <c r="T72" s="316" t="str">
        <f>IF('FRONT PAGE'!$A$1="www.fly-logics.com",IF(SUM(T61:T71)=0," ",SUM(T61:T71)),0)</f>
        <v xml:space="preserve"> </v>
      </c>
      <c r="U72" s="316" t="str">
        <f>IF('FRONT PAGE'!$A$1="www.fly-logics.com",IF(SUM(U61:U71)=0," ",SUM(U61:U71)),0)</f>
        <v xml:space="preserve"> </v>
      </c>
      <c r="V72" s="318" t="str">
        <f>IF('FRONT PAGE'!$A$1="www.fly-logics.com",IF(SUM(V61:V71)=0," ",SUM(V61:V71)),0)</f>
        <v xml:space="preserve"> </v>
      </c>
      <c r="W72" s="315" t="str">
        <f>IF('FRONT PAGE'!$A$1="www.fly-logics.com",IF(SUM(W61:W71)=0," ",SUM(W61:W71)),0)</f>
        <v xml:space="preserve"> </v>
      </c>
      <c r="X72" s="316" t="str">
        <f>IF('FRONT PAGE'!$A$1="www.fly-logics.com",IF(SUM(X61:X71)=0," ",SUM(X61:X71)),0)</f>
        <v xml:space="preserve"> </v>
      </c>
      <c r="Y72" s="317" t="str">
        <f>IF('FRONT PAGE'!$A$1="www.fly-logics.com",IF(SUM(Y61:Y71)=0," ",SUM(Y61:Y71)),0)</f>
        <v xml:space="preserve"> </v>
      </c>
      <c r="Z72" s="316" t="str">
        <f>IF('FRONT PAGE'!$A$1="www.fly-logics.com",IF(SUM(Z61:Z71)=0," ",SUM(Z61:Z71)),0)</f>
        <v xml:space="preserve"> </v>
      </c>
      <c r="AA72" s="317" t="str">
        <f>IF('FRONT PAGE'!$A$1="www.fly-logics.com",IF(SUM(AA61:AA71)=0," ",SUM(AA61:AA71)),0)</f>
        <v xml:space="preserve"> </v>
      </c>
      <c r="AB72" s="318" t="str">
        <f>IF('FRONT PAGE'!$A$1="www.fly-logics.com",IF(SUM(AB61:AB71)=0," ",SUM(AB61:AB71)),0)</f>
        <v xml:space="preserve"> </v>
      </c>
      <c r="AC72" s="329" t="str">
        <f>IF('FRONT PAGE'!$A$1="www.fly-logics.com",IF(SUM(AC61:AC71)=0," ",SUM(AC61:AC71)),0)</f>
        <v xml:space="preserve"> </v>
      </c>
      <c r="AD72" s="321" t="str">
        <f>IF('FRONT PAGE'!$A$1="www.fly-logics.com",IF(SUM(AD61:AD71)=0," ",SUM(AD61:AD71)),0)</f>
        <v xml:space="preserve"> </v>
      </c>
      <c r="AE72" s="321" t="str">
        <f>IF('FRONT PAGE'!$A$1="www.fly-logics.com",IF(SUM(AE61:AE71)=0," ",SUM(AE61:AE71)),0)</f>
        <v xml:space="preserve"> </v>
      </c>
      <c r="AF72" s="322" t="str">
        <f>IF('FRONT PAGE'!$A$1="www.fly-logics.com",IF(SUM(AF61:AF71)=0," ",SUM(AF61:AF71)),0)</f>
        <v xml:space="preserve"> </v>
      </c>
      <c r="AG72" s="323" t="str">
        <f>IF('FRONT PAGE'!$A$1="www.fly-logics.com",IF(SUM(AG61:AG71)=0," ",SUM(AG61:AG71)),0)</f>
        <v xml:space="preserve"> </v>
      </c>
      <c r="AH72" s="520" t="str">
        <f>IF('FRONT PAGE'!$A$1="www.fly-logics.com","I certify that all the data in this
logbook are accurate",0)</f>
        <v>I certify that all the data in this
logbook are accurate</v>
      </c>
      <c r="AI72" s="521"/>
      <c r="AJ72" s="521"/>
      <c r="AK72" s="522"/>
      <c r="AL72" s="385"/>
      <c r="AM72" s="386"/>
      <c r="AN72" s="385"/>
      <c r="AT72" s="364" t="e">
        <f t="shared" si="63"/>
        <v>#N/A</v>
      </c>
      <c r="AU72" s="365" t="e">
        <f t="shared" si="64"/>
        <v>#N/A</v>
      </c>
      <c r="AV72" s="372" t="str">
        <f t="shared" ca="1" si="67"/>
        <v/>
      </c>
      <c r="AW72" s="364" t="e">
        <f t="shared" ca="1" si="68"/>
        <v>#N/A</v>
      </c>
      <c r="AX72" s="373" t="e">
        <f t="shared" ca="1" si="69"/>
        <v>#N/A</v>
      </c>
      <c r="AY72" s="98" t="e">
        <f t="shared" si="65"/>
        <v>#N/A</v>
      </c>
      <c r="AZ72" s="373" t="e">
        <f t="shared" si="66"/>
        <v>#N/A</v>
      </c>
      <c r="BA72" s="363"/>
      <c r="BC72" s="377"/>
    </row>
    <row r="73" spans="1:70" ht="26.25" customHeight="1" x14ac:dyDescent="0.2">
      <c r="A73" s="505">
        <f>AL57</f>
        <v>0</v>
      </c>
      <c r="B73" s="525"/>
      <c r="C73" s="525"/>
      <c r="D73" s="525"/>
      <c r="E73" s="526"/>
      <c r="F73" s="530" t="str">
        <f>IF('FRONT PAGE'!$A$1="www.fly-logics.com","TOTAL PREVIOUS LOGBOOK",0)</f>
        <v>TOTAL PREVIOUS LOGBOOK</v>
      </c>
      <c r="G73" s="531"/>
      <c r="H73" s="532"/>
      <c r="I73" s="333">
        <f>I60</f>
        <v>33.75</v>
      </c>
      <c r="J73" s="334">
        <f t="shared" ref="J73:Q73" si="70">J60</f>
        <v>33.75</v>
      </c>
      <c r="K73" s="335" t="str">
        <f t="shared" si="70"/>
        <v xml:space="preserve"> </v>
      </c>
      <c r="L73" s="336" t="str">
        <f t="shared" si="70"/>
        <v xml:space="preserve"> </v>
      </c>
      <c r="M73" s="335" t="str">
        <f t="shared" si="70"/>
        <v xml:space="preserve"> </v>
      </c>
      <c r="N73" s="336" t="str">
        <f t="shared" si="70"/>
        <v xml:space="preserve"> </v>
      </c>
      <c r="O73" s="335" t="str">
        <f t="shared" si="70"/>
        <v xml:space="preserve"> </v>
      </c>
      <c r="P73" s="336" t="str">
        <f t="shared" si="70"/>
        <v xml:space="preserve"> </v>
      </c>
      <c r="Q73" s="337" t="str">
        <f t="shared" si="70"/>
        <v xml:space="preserve"> </v>
      </c>
      <c r="R73" s="288">
        <v>10</v>
      </c>
      <c r="S73" s="331" t="str">
        <f>S60</f>
        <v xml:space="preserve"> </v>
      </c>
      <c r="T73" s="239">
        <f t="shared" ref="T73:AG73" si="71">T60</f>
        <v>13.75</v>
      </c>
      <c r="U73" s="239">
        <f t="shared" si="71"/>
        <v>20</v>
      </c>
      <c r="V73" s="240">
        <f t="shared" si="71"/>
        <v>5</v>
      </c>
      <c r="W73" s="241" t="str">
        <f t="shared" si="71"/>
        <v xml:space="preserve"> </v>
      </c>
      <c r="X73" s="239" t="str">
        <f t="shared" si="71"/>
        <v xml:space="preserve"> </v>
      </c>
      <c r="Y73" s="242">
        <f t="shared" si="71"/>
        <v>5</v>
      </c>
      <c r="Z73" s="239" t="str">
        <f t="shared" si="71"/>
        <v xml:space="preserve"> </v>
      </c>
      <c r="AA73" s="242">
        <f t="shared" si="71"/>
        <v>3.75</v>
      </c>
      <c r="AB73" s="240" t="str">
        <f t="shared" si="71"/>
        <v xml:space="preserve"> </v>
      </c>
      <c r="AC73" s="243">
        <f t="shared" si="71"/>
        <v>14</v>
      </c>
      <c r="AD73" s="244" t="str">
        <f t="shared" si="71"/>
        <v xml:space="preserve"> </v>
      </c>
      <c r="AE73" s="244">
        <f t="shared" si="71"/>
        <v>14</v>
      </c>
      <c r="AF73" s="245" t="str">
        <f t="shared" si="71"/>
        <v xml:space="preserve"> </v>
      </c>
      <c r="AG73" s="332">
        <f t="shared" si="71"/>
        <v>17</v>
      </c>
      <c r="AH73" s="507"/>
      <c r="AI73" s="508"/>
      <c r="AJ73" s="508"/>
      <c r="AK73" s="509"/>
      <c r="AL73" s="385"/>
      <c r="AM73" s="386"/>
      <c r="AN73" s="385"/>
      <c r="AT73" s="364" t="e">
        <f t="shared" si="63"/>
        <v>#N/A</v>
      </c>
      <c r="AU73" s="365" t="e">
        <f t="shared" si="64"/>
        <v>#N/A</v>
      </c>
      <c r="AV73" s="372" t="str">
        <f t="shared" ca="1" si="67"/>
        <v/>
      </c>
      <c r="AW73" s="364" t="e">
        <f t="shared" ca="1" si="68"/>
        <v>#N/A</v>
      </c>
      <c r="AX73" s="373" t="e">
        <f t="shared" ca="1" si="69"/>
        <v>#N/A</v>
      </c>
      <c r="AY73" s="98" t="e">
        <f t="shared" si="65"/>
        <v>#N/A</v>
      </c>
      <c r="AZ73" s="373" t="e">
        <f t="shared" si="66"/>
        <v>#N/A</v>
      </c>
      <c r="BA73" s="363"/>
      <c r="BC73" s="377"/>
    </row>
    <row r="74" spans="1:70" ht="26.25" customHeight="1" thickBot="1" x14ac:dyDescent="0.25">
      <c r="A74" s="506"/>
      <c r="B74" s="512" t="str">
        <f>IF('FRONT PAGE'!$A$1="www.fly-logics.com","Authority certifying flight hours 
STAMP &amp; SIGNATURE",0)</f>
        <v>Authority certifying flight hours 
STAMP &amp; SIGNATURE</v>
      </c>
      <c r="C74" s="512"/>
      <c r="D74" s="512"/>
      <c r="E74" s="513"/>
      <c r="F74" s="533" t="str">
        <f>IF('FRONT PAGE'!$A$1="www.fly-logics.com","TOTAL TO DATE",0)</f>
        <v>TOTAL TO DATE</v>
      </c>
      <c r="G74" s="534"/>
      <c r="H74" s="535"/>
      <c r="I74" s="32">
        <f t="shared" ref="I74:Q74" si="72">IF(SUM(I72:I73)=0," ",SUM(I72:I73))</f>
        <v>33.75</v>
      </c>
      <c r="J74" s="27">
        <f t="shared" si="72"/>
        <v>33.75</v>
      </c>
      <c r="K74" s="24" t="str">
        <f t="shared" si="72"/>
        <v xml:space="preserve"> </v>
      </c>
      <c r="L74" s="25" t="str">
        <f t="shared" si="72"/>
        <v xml:space="preserve"> </v>
      </c>
      <c r="M74" s="24" t="str">
        <f t="shared" si="72"/>
        <v xml:space="preserve"> </v>
      </c>
      <c r="N74" s="25" t="str">
        <f t="shared" si="72"/>
        <v xml:space="preserve"> </v>
      </c>
      <c r="O74" s="24" t="str">
        <f t="shared" si="72"/>
        <v xml:space="preserve"> </v>
      </c>
      <c r="P74" s="25" t="str">
        <f t="shared" si="72"/>
        <v xml:space="preserve"> </v>
      </c>
      <c r="Q74" s="26" t="str">
        <f t="shared" si="72"/>
        <v xml:space="preserve"> </v>
      </c>
      <c r="R74" s="289"/>
      <c r="S74" s="27" t="str">
        <f t="shared" ref="S74:AG74" si="73">IF(SUM(S72:S73)=0," ",SUM(S72:S73))</f>
        <v xml:space="preserve"> </v>
      </c>
      <c r="T74" s="24">
        <f t="shared" si="73"/>
        <v>13.75</v>
      </c>
      <c r="U74" s="24">
        <f t="shared" si="73"/>
        <v>20</v>
      </c>
      <c r="V74" s="26">
        <f t="shared" si="73"/>
        <v>5</v>
      </c>
      <c r="W74" s="27" t="str">
        <f t="shared" si="73"/>
        <v xml:space="preserve"> </v>
      </c>
      <c r="X74" s="24" t="str">
        <f t="shared" si="73"/>
        <v xml:space="preserve"> </v>
      </c>
      <c r="Y74" s="25">
        <f t="shared" si="73"/>
        <v>5</v>
      </c>
      <c r="Z74" s="24" t="str">
        <f t="shared" si="73"/>
        <v xml:space="preserve"> </v>
      </c>
      <c r="AA74" s="25">
        <f t="shared" si="73"/>
        <v>3.75</v>
      </c>
      <c r="AB74" s="26" t="str">
        <f t="shared" si="73"/>
        <v xml:space="preserve"> </v>
      </c>
      <c r="AC74" s="30">
        <f t="shared" si="73"/>
        <v>14</v>
      </c>
      <c r="AD74" s="28" t="str">
        <f t="shared" si="73"/>
        <v xml:space="preserve"> </v>
      </c>
      <c r="AE74" s="28">
        <f t="shared" si="73"/>
        <v>14</v>
      </c>
      <c r="AF74" s="31" t="str">
        <f t="shared" si="73"/>
        <v xml:space="preserve"> </v>
      </c>
      <c r="AG74" s="33">
        <f t="shared" si="73"/>
        <v>17</v>
      </c>
      <c r="AH74" s="514" t="str">
        <f>IF('FRONT PAGE'!$A$1="www.fly-logics.com","_____________________________
PILOT SIGNATURE",0)</f>
        <v>_____________________________
PILOT SIGNATURE</v>
      </c>
      <c r="AI74" s="515"/>
      <c r="AJ74" s="515"/>
      <c r="AK74" s="330">
        <f>A72</f>
        <v>5</v>
      </c>
      <c r="AL74" s="387"/>
      <c r="AM74" s="388"/>
      <c r="AN74" s="387"/>
      <c r="AT74" s="364" t="e">
        <f t="shared" si="63"/>
        <v>#N/A</v>
      </c>
      <c r="AU74" s="365" t="e">
        <f t="shared" si="64"/>
        <v>#N/A</v>
      </c>
      <c r="AV74" s="372" t="str">
        <f t="shared" ca="1" si="67"/>
        <v/>
      </c>
      <c r="AW74" s="364" t="e">
        <f t="shared" ca="1" si="68"/>
        <v>#N/A</v>
      </c>
      <c r="AX74" s="373" t="e">
        <f t="shared" ca="1" si="69"/>
        <v>#N/A</v>
      </c>
      <c r="AY74" s="98" t="e">
        <f t="shared" si="65"/>
        <v>#N/A</v>
      </c>
      <c r="AZ74" s="373" t="e">
        <f t="shared" si="66"/>
        <v>#N/A</v>
      </c>
      <c r="BA74" s="363"/>
      <c r="BC74" s="377"/>
    </row>
    <row r="75" spans="1:70" s="50" customFormat="1" ht="27.75" customHeight="1" x14ac:dyDescent="0.2">
      <c r="A75" s="29">
        <f>A70+1</f>
        <v>51</v>
      </c>
      <c r="B75" s="39"/>
      <c r="C75" s="40"/>
      <c r="D75" s="41"/>
      <c r="E75" s="42"/>
      <c r="F75" s="43"/>
      <c r="G75" s="44"/>
      <c r="H75" s="45"/>
      <c r="I75" s="281"/>
      <c r="J75" s="277"/>
      <c r="K75" s="278"/>
      <c r="L75" s="279"/>
      <c r="M75" s="278"/>
      <c r="N75" s="279"/>
      <c r="O75" s="278"/>
      <c r="P75" s="279"/>
      <c r="Q75" s="150"/>
      <c r="R75" s="285"/>
      <c r="S75" s="46"/>
      <c r="T75" s="47"/>
      <c r="U75" s="47"/>
      <c r="V75" s="48"/>
      <c r="W75" s="293"/>
      <c r="X75" s="278"/>
      <c r="Y75" s="279"/>
      <c r="Z75" s="278"/>
      <c r="AA75" s="279"/>
      <c r="AB75" s="150"/>
      <c r="AC75" s="282"/>
      <c r="AD75" s="283"/>
      <c r="AE75" s="283"/>
      <c r="AF75" s="284"/>
      <c r="AG75" s="49"/>
      <c r="AH75" s="48"/>
      <c r="AI75" s="516"/>
      <c r="AJ75" s="516"/>
      <c r="AK75" s="517"/>
      <c r="AL75" s="100"/>
      <c r="AM75" s="382" t="str">
        <f t="shared" ref="AM75:AM84" si="74">IF(B75=0," ",TEXT(B75,"MMM"))</f>
        <v xml:space="preserve"> </v>
      </c>
      <c r="AN75" s="95" t="str">
        <f t="shared" ref="AN75:AN84" si="75">IF(B75=0," ",YEAR(B75))</f>
        <v xml:space="preserve"> </v>
      </c>
      <c r="AO75" s="365"/>
      <c r="AP75" s="365"/>
      <c r="AQ75" s="256"/>
      <c r="AR75" s="365"/>
      <c r="AS75" s="365"/>
      <c r="AT75" s="364" t="e">
        <f t="shared" ref="AT75:AT84" si="76">IF(ISBLANK($B103),NA(),$B103)</f>
        <v>#N/A</v>
      </c>
      <c r="AU75" s="365" t="e">
        <f t="shared" ref="AU75:AU84" si="77">IF(ISBLANK($I103),NA(),$I103)</f>
        <v>#N/A</v>
      </c>
      <c r="AV75" s="372" t="str">
        <f t="shared" ca="1" si="67"/>
        <v/>
      </c>
      <c r="AW75" s="364" t="e">
        <f t="shared" ca="1" si="68"/>
        <v>#N/A</v>
      </c>
      <c r="AX75" s="373" t="e">
        <f t="shared" ca="1" si="69"/>
        <v>#N/A</v>
      </c>
      <c r="AY75" s="98" t="e">
        <f>IF(S103=0,NA(),S103)</f>
        <v>#N/A</v>
      </c>
      <c r="AZ75" s="373" t="e">
        <f>IF(V103=0,NA(),V103)</f>
        <v>#N/A</v>
      </c>
      <c r="BA75" s="363"/>
      <c r="BB75" s="365"/>
      <c r="BC75" s="377"/>
      <c r="BD75" s="365"/>
      <c r="BE75" s="365"/>
      <c r="BF75" s="365"/>
      <c r="BG75" s="365"/>
      <c r="BH75" s="365"/>
      <c r="BI75" s="365"/>
      <c r="BJ75" s="365"/>
      <c r="BK75" s="365"/>
      <c r="BL75" s="376"/>
      <c r="BM75" s="376"/>
      <c r="BN75" s="260"/>
      <c r="BO75" s="260"/>
      <c r="BP75" s="260"/>
      <c r="BQ75" s="263"/>
      <c r="BR75" s="263"/>
    </row>
    <row r="76" spans="1:70" s="50" customFormat="1" ht="27.75" customHeight="1" x14ac:dyDescent="0.2">
      <c r="A76" s="22">
        <f>A75+1</f>
        <v>52</v>
      </c>
      <c r="B76" s="51"/>
      <c r="C76" s="52"/>
      <c r="D76" s="53"/>
      <c r="E76" s="54"/>
      <c r="F76" s="55"/>
      <c r="G76" s="56"/>
      <c r="H76" s="57"/>
      <c r="I76" s="275"/>
      <c r="J76" s="58"/>
      <c r="K76" s="59"/>
      <c r="L76" s="60"/>
      <c r="M76" s="59"/>
      <c r="N76" s="60"/>
      <c r="O76" s="59"/>
      <c r="P76" s="60"/>
      <c r="Q76" s="61"/>
      <c r="R76" s="286"/>
      <c r="S76" s="58"/>
      <c r="T76" s="59"/>
      <c r="U76" s="59"/>
      <c r="V76" s="61"/>
      <c r="W76" s="294"/>
      <c r="X76" s="59"/>
      <c r="Y76" s="60"/>
      <c r="Z76" s="59"/>
      <c r="AA76" s="60"/>
      <c r="AB76" s="61"/>
      <c r="AC76" s="62"/>
      <c r="AD76" s="63"/>
      <c r="AE76" s="63"/>
      <c r="AF76" s="64"/>
      <c r="AG76" s="65"/>
      <c r="AH76" s="61"/>
      <c r="AI76" s="510"/>
      <c r="AJ76" s="510"/>
      <c r="AK76" s="511"/>
      <c r="AL76" s="100"/>
      <c r="AM76" s="382" t="str">
        <f t="shared" si="74"/>
        <v xml:space="preserve"> </v>
      </c>
      <c r="AN76" s="95" t="str">
        <f t="shared" si="75"/>
        <v xml:space="preserve"> </v>
      </c>
      <c r="AO76" s="365"/>
      <c r="AP76" s="365"/>
      <c r="AQ76" s="256"/>
      <c r="AR76" s="365"/>
      <c r="AS76" s="365"/>
      <c r="AT76" s="364" t="e">
        <f t="shared" si="76"/>
        <v>#N/A</v>
      </c>
      <c r="AU76" s="365" t="e">
        <f t="shared" si="77"/>
        <v>#N/A</v>
      </c>
      <c r="AV76" s="372" t="str">
        <f t="shared" ca="1" si="67"/>
        <v/>
      </c>
      <c r="AW76" s="364" t="e">
        <f t="shared" ca="1" si="68"/>
        <v>#N/A</v>
      </c>
      <c r="AX76" s="373" t="e">
        <f t="shared" ca="1" si="69"/>
        <v>#N/A</v>
      </c>
      <c r="AY76" s="98" t="e">
        <f t="shared" ref="AY76:AY84" si="78">IF(S104=0,NA(),S104)</f>
        <v>#N/A</v>
      </c>
      <c r="AZ76" s="373" t="e">
        <f t="shared" ref="AZ76:AZ84" si="79">IF(V104=0,NA(),V104)</f>
        <v>#N/A</v>
      </c>
      <c r="BA76" s="363"/>
      <c r="BB76" s="365"/>
      <c r="BC76" s="377"/>
      <c r="BD76" s="365"/>
      <c r="BE76" s="365"/>
      <c r="BF76" s="365"/>
      <c r="BG76" s="365"/>
      <c r="BH76" s="365"/>
      <c r="BI76" s="365"/>
      <c r="BJ76" s="365"/>
      <c r="BK76" s="365"/>
      <c r="BL76" s="376"/>
      <c r="BM76" s="376"/>
      <c r="BN76" s="260"/>
      <c r="BO76" s="260"/>
      <c r="BP76" s="260"/>
      <c r="BQ76" s="263"/>
      <c r="BR76" s="263"/>
    </row>
    <row r="77" spans="1:70" s="50" customFormat="1" ht="27.75" customHeight="1" x14ac:dyDescent="0.2">
      <c r="A77" s="22">
        <f t="shared" ref="A77:A84" si="80">A76+1</f>
        <v>53</v>
      </c>
      <c r="B77" s="51"/>
      <c r="C77" s="52"/>
      <c r="D77" s="53"/>
      <c r="E77" s="54"/>
      <c r="F77" s="55"/>
      <c r="G77" s="56"/>
      <c r="H77" s="57"/>
      <c r="I77" s="275"/>
      <c r="J77" s="58"/>
      <c r="K77" s="59"/>
      <c r="L77" s="60"/>
      <c r="M77" s="59"/>
      <c r="N77" s="60"/>
      <c r="O77" s="59"/>
      <c r="P77" s="60"/>
      <c r="Q77" s="61"/>
      <c r="R77" s="286"/>
      <c r="S77" s="58"/>
      <c r="T77" s="59"/>
      <c r="U77" s="59"/>
      <c r="V77" s="61"/>
      <c r="W77" s="294"/>
      <c r="X77" s="59"/>
      <c r="Y77" s="60"/>
      <c r="Z77" s="59"/>
      <c r="AA77" s="60"/>
      <c r="AB77" s="61"/>
      <c r="AC77" s="62"/>
      <c r="AD77" s="63"/>
      <c r="AE77" s="63"/>
      <c r="AF77" s="64"/>
      <c r="AG77" s="65"/>
      <c r="AH77" s="61"/>
      <c r="AI77" s="510"/>
      <c r="AJ77" s="510"/>
      <c r="AK77" s="511"/>
      <c r="AL77" s="100"/>
      <c r="AM77" s="382" t="str">
        <f t="shared" si="74"/>
        <v xml:space="preserve"> </v>
      </c>
      <c r="AN77" s="95" t="str">
        <f t="shared" si="75"/>
        <v xml:space="preserve"> </v>
      </c>
      <c r="AO77" s="365"/>
      <c r="AP77" s="365"/>
      <c r="AQ77" s="256"/>
      <c r="AR77" s="365"/>
      <c r="AS77" s="365"/>
      <c r="AT77" s="364" t="e">
        <f t="shared" si="76"/>
        <v>#N/A</v>
      </c>
      <c r="AU77" s="365" t="e">
        <f t="shared" si="77"/>
        <v>#N/A</v>
      </c>
      <c r="AV77" s="372" t="str">
        <f t="shared" ca="1" si="67"/>
        <v/>
      </c>
      <c r="AW77" s="364" t="e">
        <f t="shared" ca="1" si="68"/>
        <v>#N/A</v>
      </c>
      <c r="AX77" s="373" t="e">
        <f t="shared" ca="1" si="69"/>
        <v>#N/A</v>
      </c>
      <c r="AY77" s="98" t="e">
        <f t="shared" si="78"/>
        <v>#N/A</v>
      </c>
      <c r="AZ77" s="373" t="e">
        <f t="shared" si="79"/>
        <v>#N/A</v>
      </c>
      <c r="BA77" s="363"/>
      <c r="BB77" s="365"/>
      <c r="BC77" s="377"/>
      <c r="BD77" s="365"/>
      <c r="BE77" s="365"/>
      <c r="BF77" s="365"/>
      <c r="BG77" s="365"/>
      <c r="BH77" s="365"/>
      <c r="BI77" s="365"/>
      <c r="BJ77" s="365"/>
      <c r="BK77" s="365"/>
      <c r="BL77" s="376"/>
      <c r="BM77" s="376"/>
      <c r="BN77" s="260"/>
      <c r="BO77" s="260"/>
      <c r="BP77" s="260"/>
      <c r="BQ77" s="263"/>
      <c r="BR77" s="263"/>
    </row>
    <row r="78" spans="1:70" s="50" customFormat="1" ht="27.75" customHeight="1" x14ac:dyDescent="0.2">
      <c r="A78" s="22">
        <f t="shared" si="80"/>
        <v>54</v>
      </c>
      <c r="B78" s="51"/>
      <c r="C78" s="52"/>
      <c r="D78" s="53"/>
      <c r="E78" s="54"/>
      <c r="F78" s="55"/>
      <c r="G78" s="56"/>
      <c r="H78" s="57"/>
      <c r="I78" s="275"/>
      <c r="J78" s="58"/>
      <c r="K78" s="59"/>
      <c r="L78" s="60"/>
      <c r="M78" s="59"/>
      <c r="N78" s="60"/>
      <c r="O78" s="59"/>
      <c r="P78" s="60"/>
      <c r="Q78" s="61"/>
      <c r="R78" s="286"/>
      <c r="S78" s="58"/>
      <c r="T78" s="59"/>
      <c r="U78" s="59"/>
      <c r="V78" s="61"/>
      <c r="W78" s="294"/>
      <c r="X78" s="59"/>
      <c r="Y78" s="60"/>
      <c r="Z78" s="59"/>
      <c r="AA78" s="60"/>
      <c r="AB78" s="61"/>
      <c r="AC78" s="62"/>
      <c r="AD78" s="63"/>
      <c r="AE78" s="63"/>
      <c r="AF78" s="64"/>
      <c r="AG78" s="65"/>
      <c r="AH78" s="61"/>
      <c r="AI78" s="510"/>
      <c r="AJ78" s="510"/>
      <c r="AK78" s="511"/>
      <c r="AL78" s="100"/>
      <c r="AM78" s="382" t="str">
        <f t="shared" si="74"/>
        <v xml:space="preserve"> </v>
      </c>
      <c r="AN78" s="95" t="str">
        <f t="shared" si="75"/>
        <v xml:space="preserve"> </v>
      </c>
      <c r="AO78" s="365"/>
      <c r="AP78" s="365"/>
      <c r="AQ78" s="256"/>
      <c r="AR78" s="365"/>
      <c r="AS78" s="365"/>
      <c r="AT78" s="364" t="e">
        <f t="shared" si="76"/>
        <v>#N/A</v>
      </c>
      <c r="AU78" s="365" t="e">
        <f t="shared" si="77"/>
        <v>#N/A</v>
      </c>
      <c r="AV78" s="372" t="str">
        <f t="shared" ca="1" si="67"/>
        <v/>
      </c>
      <c r="AW78" s="364" t="e">
        <f t="shared" ca="1" si="68"/>
        <v>#N/A</v>
      </c>
      <c r="AX78" s="373" t="e">
        <f t="shared" ca="1" si="69"/>
        <v>#N/A</v>
      </c>
      <c r="AY78" s="98" t="e">
        <f t="shared" si="78"/>
        <v>#N/A</v>
      </c>
      <c r="AZ78" s="373" t="e">
        <f t="shared" si="79"/>
        <v>#N/A</v>
      </c>
      <c r="BA78" s="363"/>
      <c r="BB78" s="365"/>
      <c r="BC78" s="377"/>
      <c r="BD78" s="365"/>
      <c r="BE78" s="365"/>
      <c r="BF78" s="365"/>
      <c r="BG78" s="365"/>
      <c r="BH78" s="365"/>
      <c r="BI78" s="365"/>
      <c r="BJ78" s="365"/>
      <c r="BK78" s="365"/>
      <c r="BL78" s="376"/>
      <c r="BM78" s="376"/>
      <c r="BN78" s="260"/>
      <c r="BO78" s="260"/>
      <c r="BP78" s="260"/>
      <c r="BQ78" s="263"/>
      <c r="BR78" s="263"/>
    </row>
    <row r="79" spans="1:70" s="50" customFormat="1" ht="27.75" customHeight="1" x14ac:dyDescent="0.2">
      <c r="A79" s="22">
        <f t="shared" si="80"/>
        <v>55</v>
      </c>
      <c r="B79" s="51"/>
      <c r="C79" s="52"/>
      <c r="D79" s="53"/>
      <c r="E79" s="54"/>
      <c r="F79" s="55"/>
      <c r="G79" s="56"/>
      <c r="H79" s="57"/>
      <c r="I79" s="275"/>
      <c r="J79" s="58"/>
      <c r="K79" s="59"/>
      <c r="L79" s="60"/>
      <c r="M79" s="59"/>
      <c r="N79" s="60"/>
      <c r="O79" s="59"/>
      <c r="P79" s="60"/>
      <c r="Q79" s="61"/>
      <c r="R79" s="286"/>
      <c r="S79" s="58"/>
      <c r="T79" s="59"/>
      <c r="U79" s="59"/>
      <c r="V79" s="61"/>
      <c r="W79" s="294"/>
      <c r="X79" s="59"/>
      <c r="Y79" s="60"/>
      <c r="Z79" s="59"/>
      <c r="AA79" s="60"/>
      <c r="AB79" s="61"/>
      <c r="AC79" s="62"/>
      <c r="AD79" s="63"/>
      <c r="AE79" s="63"/>
      <c r="AF79" s="64"/>
      <c r="AG79" s="65"/>
      <c r="AH79" s="61"/>
      <c r="AI79" s="510"/>
      <c r="AJ79" s="510"/>
      <c r="AK79" s="511"/>
      <c r="AL79" s="100"/>
      <c r="AM79" s="382" t="str">
        <f t="shared" si="74"/>
        <v xml:space="preserve"> </v>
      </c>
      <c r="AN79" s="95" t="str">
        <f t="shared" si="75"/>
        <v xml:space="preserve"> </v>
      </c>
      <c r="AO79" s="365"/>
      <c r="AP79" s="365"/>
      <c r="AQ79" s="256"/>
      <c r="AR79" s="365"/>
      <c r="AS79" s="365"/>
      <c r="AT79" s="364" t="e">
        <f t="shared" si="76"/>
        <v>#N/A</v>
      </c>
      <c r="AU79" s="365" t="e">
        <f t="shared" si="77"/>
        <v>#N/A</v>
      </c>
      <c r="AV79" s="372" t="str">
        <f t="shared" ca="1" si="67"/>
        <v/>
      </c>
      <c r="AW79" s="364" t="e">
        <f t="shared" ca="1" si="68"/>
        <v>#N/A</v>
      </c>
      <c r="AX79" s="373" t="e">
        <f t="shared" ca="1" si="69"/>
        <v>#N/A</v>
      </c>
      <c r="AY79" s="98" t="e">
        <f t="shared" si="78"/>
        <v>#N/A</v>
      </c>
      <c r="AZ79" s="373" t="e">
        <f t="shared" si="79"/>
        <v>#N/A</v>
      </c>
      <c r="BA79" s="363"/>
      <c r="BB79" s="365"/>
      <c r="BC79" s="377"/>
      <c r="BD79" s="365"/>
      <c r="BE79" s="365"/>
      <c r="BF79" s="365"/>
      <c r="BG79" s="365"/>
      <c r="BH79" s="365"/>
      <c r="BI79" s="365"/>
      <c r="BJ79" s="365"/>
      <c r="BK79" s="365"/>
      <c r="BL79" s="376"/>
      <c r="BM79" s="376"/>
      <c r="BN79" s="260"/>
      <c r="BO79" s="260"/>
      <c r="BP79" s="260"/>
      <c r="BQ79" s="263"/>
      <c r="BR79" s="263"/>
    </row>
    <row r="80" spans="1:70" s="50" customFormat="1" ht="27.75" customHeight="1" x14ac:dyDescent="0.2">
      <c r="A80" s="22">
        <f t="shared" si="80"/>
        <v>56</v>
      </c>
      <c r="B80" s="51"/>
      <c r="C80" s="52"/>
      <c r="D80" s="53"/>
      <c r="E80" s="54"/>
      <c r="F80" s="55"/>
      <c r="G80" s="56"/>
      <c r="H80" s="57"/>
      <c r="I80" s="275"/>
      <c r="J80" s="58"/>
      <c r="K80" s="59"/>
      <c r="L80" s="60"/>
      <c r="M80" s="59"/>
      <c r="N80" s="60"/>
      <c r="O80" s="59"/>
      <c r="P80" s="60"/>
      <c r="Q80" s="61"/>
      <c r="R80" s="286"/>
      <c r="S80" s="58"/>
      <c r="T80" s="59"/>
      <c r="U80" s="59"/>
      <c r="V80" s="61"/>
      <c r="W80" s="294"/>
      <c r="X80" s="59"/>
      <c r="Y80" s="60"/>
      <c r="Z80" s="59"/>
      <c r="AA80" s="60"/>
      <c r="AB80" s="61"/>
      <c r="AC80" s="62"/>
      <c r="AD80" s="63"/>
      <c r="AE80" s="63"/>
      <c r="AF80" s="64"/>
      <c r="AG80" s="65"/>
      <c r="AH80" s="61"/>
      <c r="AI80" s="510"/>
      <c r="AJ80" s="510"/>
      <c r="AK80" s="511"/>
      <c r="AL80" s="100"/>
      <c r="AM80" s="382" t="str">
        <f t="shared" si="74"/>
        <v xml:space="preserve"> </v>
      </c>
      <c r="AN80" s="95" t="str">
        <f t="shared" si="75"/>
        <v xml:space="preserve"> </v>
      </c>
      <c r="AO80" s="365"/>
      <c r="AP80" s="365"/>
      <c r="AQ80" s="256"/>
      <c r="AR80" s="365"/>
      <c r="AS80" s="365"/>
      <c r="AT80" s="364" t="e">
        <f t="shared" si="76"/>
        <v>#N/A</v>
      </c>
      <c r="AU80" s="365" t="e">
        <f t="shared" si="77"/>
        <v>#N/A</v>
      </c>
      <c r="AV80" s="372" t="str">
        <f t="shared" ca="1" si="67"/>
        <v/>
      </c>
      <c r="AW80" s="364" t="e">
        <f t="shared" ca="1" si="68"/>
        <v>#N/A</v>
      </c>
      <c r="AX80" s="373" t="e">
        <f t="shared" ca="1" si="69"/>
        <v>#N/A</v>
      </c>
      <c r="AY80" s="98" t="e">
        <f t="shared" si="78"/>
        <v>#N/A</v>
      </c>
      <c r="AZ80" s="373" t="e">
        <f t="shared" si="79"/>
        <v>#N/A</v>
      </c>
      <c r="BA80" s="363"/>
      <c r="BB80" s="365"/>
      <c r="BC80" s="377"/>
      <c r="BD80" s="365"/>
      <c r="BE80" s="365"/>
      <c r="BF80" s="365"/>
      <c r="BG80" s="365"/>
      <c r="BH80" s="365"/>
      <c r="BI80" s="365"/>
      <c r="BJ80" s="365"/>
      <c r="BK80" s="365"/>
      <c r="BL80" s="376"/>
      <c r="BM80" s="376"/>
      <c r="BN80" s="260"/>
      <c r="BO80" s="260"/>
      <c r="BP80" s="260"/>
      <c r="BQ80" s="263"/>
      <c r="BR80" s="263"/>
    </row>
    <row r="81" spans="1:70" s="50" customFormat="1" ht="27.75" customHeight="1" x14ac:dyDescent="0.2">
      <c r="A81" s="22">
        <f>A80+1</f>
        <v>57</v>
      </c>
      <c r="B81" s="51"/>
      <c r="C81" s="52"/>
      <c r="D81" s="53"/>
      <c r="E81" s="54"/>
      <c r="F81" s="55"/>
      <c r="G81" s="56"/>
      <c r="H81" s="57"/>
      <c r="I81" s="275"/>
      <c r="J81" s="58"/>
      <c r="K81" s="59"/>
      <c r="L81" s="60"/>
      <c r="M81" s="59"/>
      <c r="N81" s="60"/>
      <c r="O81" s="59"/>
      <c r="P81" s="60"/>
      <c r="Q81" s="61"/>
      <c r="R81" s="286"/>
      <c r="S81" s="58"/>
      <c r="T81" s="59"/>
      <c r="U81" s="59"/>
      <c r="V81" s="61"/>
      <c r="W81" s="294"/>
      <c r="X81" s="59"/>
      <c r="Y81" s="60"/>
      <c r="Z81" s="59"/>
      <c r="AA81" s="60"/>
      <c r="AB81" s="61"/>
      <c r="AC81" s="62"/>
      <c r="AD81" s="63"/>
      <c r="AE81" s="63"/>
      <c r="AF81" s="64"/>
      <c r="AG81" s="65"/>
      <c r="AH81" s="61"/>
      <c r="AI81" s="510"/>
      <c r="AJ81" s="510"/>
      <c r="AK81" s="511"/>
      <c r="AL81" s="100"/>
      <c r="AM81" s="382" t="str">
        <f t="shared" si="74"/>
        <v xml:space="preserve"> </v>
      </c>
      <c r="AN81" s="95" t="str">
        <f t="shared" si="75"/>
        <v xml:space="preserve"> </v>
      </c>
      <c r="AO81" s="365"/>
      <c r="AP81" s="365"/>
      <c r="AQ81" s="256"/>
      <c r="AR81" s="365"/>
      <c r="AS81" s="365"/>
      <c r="AT81" s="364" t="e">
        <f t="shared" si="76"/>
        <v>#N/A</v>
      </c>
      <c r="AU81" s="365" t="e">
        <f t="shared" si="77"/>
        <v>#N/A</v>
      </c>
      <c r="AV81" s="372" t="str">
        <f t="shared" ca="1" si="67"/>
        <v/>
      </c>
      <c r="AW81" s="364" t="e">
        <f t="shared" ca="1" si="68"/>
        <v>#N/A</v>
      </c>
      <c r="AX81" s="373" t="e">
        <f t="shared" ca="1" si="69"/>
        <v>#N/A</v>
      </c>
      <c r="AY81" s="98" t="e">
        <f t="shared" si="78"/>
        <v>#N/A</v>
      </c>
      <c r="AZ81" s="373" t="e">
        <f t="shared" si="79"/>
        <v>#N/A</v>
      </c>
      <c r="BA81" s="363"/>
      <c r="BB81" s="365"/>
      <c r="BC81" s="377"/>
      <c r="BD81" s="365"/>
      <c r="BE81" s="365"/>
      <c r="BF81" s="365"/>
      <c r="BG81" s="365"/>
      <c r="BH81" s="365"/>
      <c r="BI81" s="365"/>
      <c r="BJ81" s="365"/>
      <c r="BK81" s="365"/>
      <c r="BL81" s="376"/>
      <c r="BM81" s="376"/>
      <c r="BN81" s="260"/>
      <c r="BO81" s="260"/>
      <c r="BP81" s="260"/>
      <c r="BQ81" s="263"/>
      <c r="BR81" s="263"/>
    </row>
    <row r="82" spans="1:70" s="50" customFormat="1" ht="27.75" customHeight="1" x14ac:dyDescent="0.2">
      <c r="A82" s="22">
        <f t="shared" si="80"/>
        <v>58</v>
      </c>
      <c r="B82" s="51"/>
      <c r="C82" s="52"/>
      <c r="D82" s="53"/>
      <c r="E82" s="54"/>
      <c r="F82" s="55"/>
      <c r="G82" s="56"/>
      <c r="H82" s="57"/>
      <c r="I82" s="275"/>
      <c r="J82" s="58"/>
      <c r="K82" s="59"/>
      <c r="L82" s="60"/>
      <c r="M82" s="59"/>
      <c r="N82" s="60"/>
      <c r="O82" s="59"/>
      <c r="P82" s="60"/>
      <c r="Q82" s="61"/>
      <c r="R82" s="286"/>
      <c r="S82" s="58"/>
      <c r="T82" s="59"/>
      <c r="U82" s="59"/>
      <c r="V82" s="61"/>
      <c r="W82" s="294"/>
      <c r="X82" s="59"/>
      <c r="Y82" s="60"/>
      <c r="Z82" s="59"/>
      <c r="AA82" s="60"/>
      <c r="AB82" s="61"/>
      <c r="AC82" s="62"/>
      <c r="AD82" s="63"/>
      <c r="AE82" s="63"/>
      <c r="AF82" s="64"/>
      <c r="AG82" s="65"/>
      <c r="AH82" s="61"/>
      <c r="AI82" s="510"/>
      <c r="AJ82" s="510"/>
      <c r="AK82" s="511"/>
      <c r="AL82" s="100"/>
      <c r="AM82" s="382" t="str">
        <f t="shared" si="74"/>
        <v xml:space="preserve"> </v>
      </c>
      <c r="AN82" s="95" t="str">
        <f t="shared" si="75"/>
        <v xml:space="preserve"> </v>
      </c>
      <c r="AO82" s="365"/>
      <c r="AP82" s="365"/>
      <c r="AQ82" s="256"/>
      <c r="AR82" s="365"/>
      <c r="AS82" s="365"/>
      <c r="AT82" s="364" t="e">
        <f t="shared" si="76"/>
        <v>#N/A</v>
      </c>
      <c r="AU82" s="365" t="e">
        <f t="shared" si="77"/>
        <v>#N/A</v>
      </c>
      <c r="AV82" s="372" t="str">
        <f t="shared" ca="1" si="67"/>
        <v/>
      </c>
      <c r="AW82" s="364" t="e">
        <f t="shared" ca="1" si="68"/>
        <v>#N/A</v>
      </c>
      <c r="AX82" s="373" t="e">
        <f t="shared" ca="1" si="69"/>
        <v>#N/A</v>
      </c>
      <c r="AY82" s="98" t="e">
        <f t="shared" si="78"/>
        <v>#N/A</v>
      </c>
      <c r="AZ82" s="373" t="e">
        <f t="shared" si="79"/>
        <v>#N/A</v>
      </c>
      <c r="BA82" s="363"/>
      <c r="BB82" s="365"/>
      <c r="BC82" s="377"/>
      <c r="BD82" s="365"/>
      <c r="BE82" s="365"/>
      <c r="BF82" s="365"/>
      <c r="BG82" s="365"/>
      <c r="BH82" s="365"/>
      <c r="BI82" s="365"/>
      <c r="BJ82" s="365"/>
      <c r="BK82" s="365"/>
      <c r="BL82" s="376"/>
      <c r="BM82" s="376"/>
      <c r="BN82" s="260"/>
      <c r="BO82" s="260"/>
      <c r="BP82" s="260"/>
      <c r="BQ82" s="263"/>
      <c r="BR82" s="263"/>
    </row>
    <row r="83" spans="1:70" s="50" customFormat="1" ht="27.75" customHeight="1" x14ac:dyDescent="0.2">
      <c r="A83" s="22">
        <f t="shared" si="80"/>
        <v>59</v>
      </c>
      <c r="B83" s="51"/>
      <c r="C83" s="52"/>
      <c r="D83" s="53"/>
      <c r="E83" s="54"/>
      <c r="F83" s="55"/>
      <c r="G83" s="56"/>
      <c r="H83" s="57"/>
      <c r="I83" s="275"/>
      <c r="J83" s="58"/>
      <c r="K83" s="59"/>
      <c r="L83" s="60"/>
      <c r="M83" s="59"/>
      <c r="N83" s="60"/>
      <c r="O83" s="59"/>
      <c r="P83" s="60"/>
      <c r="Q83" s="61"/>
      <c r="R83" s="286"/>
      <c r="S83" s="58"/>
      <c r="T83" s="59"/>
      <c r="U83" s="59"/>
      <c r="V83" s="61"/>
      <c r="W83" s="294"/>
      <c r="X83" s="59"/>
      <c r="Y83" s="60"/>
      <c r="Z83" s="59"/>
      <c r="AA83" s="60"/>
      <c r="AB83" s="61"/>
      <c r="AC83" s="62"/>
      <c r="AD83" s="63"/>
      <c r="AE83" s="63"/>
      <c r="AF83" s="64"/>
      <c r="AG83" s="65"/>
      <c r="AH83" s="61"/>
      <c r="AI83" s="510"/>
      <c r="AJ83" s="510"/>
      <c r="AK83" s="511"/>
      <c r="AL83" s="100"/>
      <c r="AM83" s="382" t="str">
        <f t="shared" si="74"/>
        <v xml:space="preserve"> </v>
      </c>
      <c r="AN83" s="95" t="str">
        <f t="shared" si="75"/>
        <v xml:space="preserve"> </v>
      </c>
      <c r="AO83" s="365"/>
      <c r="AP83" s="365"/>
      <c r="AQ83" s="256"/>
      <c r="AR83" s="365"/>
      <c r="AS83" s="365"/>
      <c r="AT83" s="364" t="e">
        <f t="shared" si="76"/>
        <v>#N/A</v>
      </c>
      <c r="AU83" s="365" t="e">
        <f t="shared" si="77"/>
        <v>#N/A</v>
      </c>
      <c r="AV83" s="372" t="str">
        <f t="shared" ca="1" si="67"/>
        <v/>
      </c>
      <c r="AW83" s="364" t="e">
        <f t="shared" ca="1" si="68"/>
        <v>#N/A</v>
      </c>
      <c r="AX83" s="373" t="e">
        <f t="shared" ca="1" si="69"/>
        <v>#N/A</v>
      </c>
      <c r="AY83" s="98" t="e">
        <f t="shared" si="78"/>
        <v>#N/A</v>
      </c>
      <c r="AZ83" s="373" t="e">
        <f t="shared" si="79"/>
        <v>#N/A</v>
      </c>
      <c r="BA83" s="365"/>
      <c r="BB83" s="365"/>
      <c r="BC83" s="377"/>
      <c r="BD83" s="365"/>
      <c r="BE83" s="365"/>
      <c r="BF83" s="365"/>
      <c r="BG83" s="365"/>
      <c r="BH83" s="365"/>
      <c r="BI83" s="365"/>
      <c r="BJ83" s="365"/>
      <c r="BK83" s="365"/>
      <c r="BL83" s="376"/>
      <c r="BM83" s="376"/>
      <c r="BN83" s="260"/>
      <c r="BO83" s="260"/>
      <c r="BP83" s="260"/>
      <c r="BQ83" s="263"/>
      <c r="BR83" s="263"/>
    </row>
    <row r="84" spans="1:70" s="50" customFormat="1" ht="27.75" customHeight="1" thickBot="1" x14ac:dyDescent="0.25">
      <c r="A84" s="23">
        <f t="shared" si="80"/>
        <v>60</v>
      </c>
      <c r="B84" s="66"/>
      <c r="C84" s="67"/>
      <c r="D84" s="68"/>
      <c r="E84" s="69"/>
      <c r="F84" s="70"/>
      <c r="G84" s="71"/>
      <c r="H84" s="72"/>
      <c r="I84" s="276"/>
      <c r="J84" s="73"/>
      <c r="K84" s="74"/>
      <c r="L84" s="75"/>
      <c r="M84" s="74"/>
      <c r="N84" s="75"/>
      <c r="O84" s="74"/>
      <c r="P84" s="75"/>
      <c r="Q84" s="76"/>
      <c r="R84" s="287"/>
      <c r="S84" s="73"/>
      <c r="T84" s="74"/>
      <c r="U84" s="74"/>
      <c r="V84" s="76"/>
      <c r="W84" s="295"/>
      <c r="X84" s="74"/>
      <c r="Y84" s="75"/>
      <c r="Z84" s="74"/>
      <c r="AA84" s="75"/>
      <c r="AB84" s="76"/>
      <c r="AC84" s="77"/>
      <c r="AD84" s="78"/>
      <c r="AE84" s="78"/>
      <c r="AF84" s="79"/>
      <c r="AG84" s="80"/>
      <c r="AH84" s="76"/>
      <c r="AI84" s="518"/>
      <c r="AJ84" s="518"/>
      <c r="AK84" s="519"/>
      <c r="AL84" s="100"/>
      <c r="AM84" s="382" t="str">
        <f t="shared" si="74"/>
        <v xml:space="preserve"> </v>
      </c>
      <c r="AN84" s="95" t="str">
        <f t="shared" si="75"/>
        <v xml:space="preserve"> </v>
      </c>
      <c r="AO84" s="365"/>
      <c r="AP84" s="365"/>
      <c r="AQ84" s="256"/>
      <c r="AR84" s="365"/>
      <c r="AS84" s="365"/>
      <c r="AT84" s="364" t="e">
        <f t="shared" si="76"/>
        <v>#N/A</v>
      </c>
      <c r="AU84" s="365" t="e">
        <f t="shared" si="77"/>
        <v>#N/A</v>
      </c>
      <c r="AV84" s="372" t="str">
        <f t="shared" ca="1" si="67"/>
        <v/>
      </c>
      <c r="AW84" s="364" t="e">
        <f t="shared" ca="1" si="68"/>
        <v>#N/A</v>
      </c>
      <c r="AX84" s="373" t="e">
        <f t="shared" ca="1" si="69"/>
        <v>#N/A</v>
      </c>
      <c r="AY84" s="98" t="e">
        <f t="shared" si="78"/>
        <v>#N/A</v>
      </c>
      <c r="AZ84" s="373" t="e">
        <f t="shared" si="79"/>
        <v>#N/A</v>
      </c>
      <c r="BA84" s="365"/>
      <c r="BB84" s="365"/>
      <c r="BC84" s="377"/>
      <c r="BD84" s="365"/>
      <c r="BE84" s="365"/>
      <c r="BF84" s="365"/>
      <c r="BG84" s="365"/>
      <c r="BH84" s="365"/>
      <c r="BI84" s="365"/>
      <c r="BJ84" s="365"/>
      <c r="BK84" s="365"/>
      <c r="BL84" s="376"/>
      <c r="BM84" s="376"/>
      <c r="BN84" s="260"/>
      <c r="BO84" s="260"/>
      <c r="BP84" s="260"/>
      <c r="BQ84" s="263"/>
      <c r="BR84" s="263"/>
    </row>
    <row r="85" spans="1:70" ht="4.5" customHeight="1" thickBot="1" x14ac:dyDescent="0.25">
      <c r="A85" s="91">
        <f>AK88</f>
        <v>6</v>
      </c>
      <c r="B85" s="235"/>
      <c r="C85" s="235"/>
      <c r="D85" s="235"/>
      <c r="E85" s="235"/>
      <c r="F85" s="235"/>
      <c r="G85" s="235"/>
      <c r="H85" s="235"/>
      <c r="I85" s="235"/>
      <c r="J85" s="280"/>
      <c r="K85" s="280"/>
      <c r="L85" s="280"/>
      <c r="M85" s="280"/>
      <c r="N85" s="280"/>
      <c r="O85" s="280"/>
      <c r="P85" s="280"/>
      <c r="Q85" s="280"/>
      <c r="R85" s="280"/>
      <c r="S85" s="292"/>
      <c r="T85" s="292"/>
      <c r="U85" s="292"/>
      <c r="V85" s="292"/>
      <c r="W85" s="292"/>
      <c r="X85" s="292"/>
      <c r="Y85" s="292"/>
      <c r="Z85" s="292"/>
      <c r="AA85" s="292"/>
      <c r="AB85" s="292"/>
      <c r="AC85" s="292"/>
      <c r="AD85" s="236"/>
      <c r="AE85" s="237"/>
      <c r="AF85" s="236"/>
      <c r="AG85" s="238"/>
      <c r="AH85" s="536"/>
      <c r="AI85" s="537"/>
      <c r="AJ85" s="537"/>
      <c r="AK85" s="537"/>
      <c r="AL85" s="383"/>
      <c r="AM85" s="384"/>
      <c r="AN85" s="383"/>
      <c r="AT85" s="364" t="e">
        <f t="shared" ref="AT85:AT94" si="81">IF(ISBLANK($B117),NA(),$B117)</f>
        <v>#N/A</v>
      </c>
      <c r="AU85" s="365" t="e">
        <f t="shared" ref="AU85:AU94" si="82">IF(ISBLANK($I117),NA(),$I117)</f>
        <v>#N/A</v>
      </c>
      <c r="AV85" s="372" t="str">
        <f t="shared" ca="1" si="67"/>
        <v/>
      </c>
      <c r="AW85" s="364" t="e">
        <f t="shared" ca="1" si="68"/>
        <v>#N/A</v>
      </c>
      <c r="AX85" s="373" t="e">
        <f t="shared" ca="1" si="69"/>
        <v>#N/A</v>
      </c>
      <c r="AY85" s="98" t="e">
        <f>IF(S117=0,NA(),S117)</f>
        <v>#N/A</v>
      </c>
      <c r="AZ85" s="373" t="e">
        <f>IF(V117=0,NA(),V117)</f>
        <v>#N/A</v>
      </c>
      <c r="BC85" s="377"/>
    </row>
    <row r="86" spans="1:70" ht="26.25" customHeight="1" x14ac:dyDescent="0.2">
      <c r="A86" s="163">
        <f>A72+1</f>
        <v>6</v>
      </c>
      <c r="B86" s="523"/>
      <c r="C86" s="523"/>
      <c r="D86" s="523"/>
      <c r="E86" s="524"/>
      <c r="F86" s="527" t="str">
        <f>IF('FRONT PAGE'!$A$1="www.fly-logics.com","TOTAL PAGE",0)</f>
        <v>TOTAL PAGE</v>
      </c>
      <c r="G86" s="528"/>
      <c r="H86" s="529"/>
      <c r="I86" s="314" t="str">
        <f>IF('FRONT PAGE'!$A$1="www.fly-logics.com",IF(SUM(I75:I85)=0," ",SUM(I75:I85)),0)</f>
        <v xml:space="preserve"> </v>
      </c>
      <c r="J86" s="315" t="str">
        <f>IF('FRONT PAGE'!$A$1="www.fly-logics.com",IF(SUM(J75:J85)=0," ",SUM(J75:J85)),0)</f>
        <v xml:space="preserve"> </v>
      </c>
      <c r="K86" s="316" t="str">
        <f>IF('FRONT PAGE'!$A$1="www.fly-logics.com",IF(SUM(K75:K85)=0," ",SUM(K75:K85)),0)</f>
        <v xml:space="preserve"> </v>
      </c>
      <c r="L86" s="317" t="str">
        <f>IF('FRONT PAGE'!$A$1="www.fly-logics.com",IF(SUM(L75:L85)=0," ",SUM(L75:L85)),0)</f>
        <v xml:space="preserve"> </v>
      </c>
      <c r="M86" s="316" t="str">
        <f>IF('FRONT PAGE'!$A$1="www.fly-logics.com",IF(SUM(M75:M85)=0," ",SUM(M75:M85)),0)</f>
        <v xml:space="preserve"> </v>
      </c>
      <c r="N86" s="317" t="str">
        <f>IF('FRONT PAGE'!$A$1="www.fly-logics.com",IF(SUM(N75:N85)=0," ",SUM(N75:N85)),0)</f>
        <v xml:space="preserve"> </v>
      </c>
      <c r="O86" s="316" t="str">
        <f>IF('FRONT PAGE'!$A$1="www.fly-logics.com",IF(SUM(O75:O85)=0," ",SUM(O75:O85)),0)</f>
        <v xml:space="preserve"> </v>
      </c>
      <c r="P86" s="317" t="str">
        <f>IF('FRONT PAGE'!$A$1="www.fly-logics.com",IF(SUM(P75:P85)=0," ",SUM(P75:P85)),0)</f>
        <v xml:space="preserve"> </v>
      </c>
      <c r="Q86" s="318" t="str">
        <f>IF('FRONT PAGE'!$A$1="www.fly-logics.com",IF(SUM(Q75:Q85)=0," ",SUM(Q75:Q85)),0)</f>
        <v xml:space="preserve"> </v>
      </c>
      <c r="R86" s="319"/>
      <c r="S86" s="315" t="str">
        <f>IF('FRONT PAGE'!$A$1="www.fly-logics.com",IF(SUM(S75:S85)=0," ",SUM(S75:S85)),0)</f>
        <v xml:space="preserve"> </v>
      </c>
      <c r="T86" s="316" t="str">
        <f>IF('FRONT PAGE'!$A$1="www.fly-logics.com",IF(SUM(T75:T85)=0," ",SUM(T75:T85)),0)</f>
        <v xml:space="preserve"> </v>
      </c>
      <c r="U86" s="316" t="str">
        <f>IF('FRONT PAGE'!$A$1="www.fly-logics.com",IF(SUM(U75:U85)=0," ",SUM(U75:U85)),0)</f>
        <v xml:space="preserve"> </v>
      </c>
      <c r="V86" s="318" t="str">
        <f>IF('FRONT PAGE'!$A$1="www.fly-logics.com",IF(SUM(V75:V85)=0," ",SUM(V75:V85)),0)</f>
        <v xml:space="preserve"> </v>
      </c>
      <c r="W86" s="315" t="str">
        <f>IF('FRONT PAGE'!$A$1="www.fly-logics.com",IF(SUM(W75:W85)=0," ",SUM(W75:W85)),0)</f>
        <v xml:space="preserve"> </v>
      </c>
      <c r="X86" s="316" t="str">
        <f>IF('FRONT PAGE'!$A$1="www.fly-logics.com",IF(SUM(X75:X85)=0," ",SUM(X75:X85)),0)</f>
        <v xml:space="preserve"> </v>
      </c>
      <c r="Y86" s="317" t="str">
        <f>IF('FRONT PAGE'!$A$1="www.fly-logics.com",IF(SUM(Y75:Y85)=0," ",SUM(Y75:Y85)),0)</f>
        <v xml:space="preserve"> </v>
      </c>
      <c r="Z86" s="316" t="str">
        <f>IF('FRONT PAGE'!$A$1="www.fly-logics.com",IF(SUM(Z75:Z85)=0," ",SUM(Z75:Z85)),0)</f>
        <v xml:space="preserve"> </v>
      </c>
      <c r="AA86" s="317" t="str">
        <f>IF('FRONT PAGE'!$A$1="www.fly-logics.com",IF(SUM(AA75:AA85)=0," ",SUM(AA75:AA85)),0)</f>
        <v xml:space="preserve"> </v>
      </c>
      <c r="AB86" s="318" t="str">
        <f>IF('FRONT PAGE'!$A$1="www.fly-logics.com",IF(SUM(AB75:AB85)=0," ",SUM(AB75:AB85)),0)</f>
        <v xml:space="preserve"> </v>
      </c>
      <c r="AC86" s="329" t="str">
        <f>IF('FRONT PAGE'!$A$1="www.fly-logics.com",IF(SUM(AC75:AC85)=0," ",SUM(AC75:AC85)),0)</f>
        <v xml:space="preserve"> </v>
      </c>
      <c r="AD86" s="321" t="str">
        <f>IF('FRONT PAGE'!$A$1="www.fly-logics.com",IF(SUM(AD75:AD85)=0," ",SUM(AD75:AD85)),0)</f>
        <v xml:space="preserve"> </v>
      </c>
      <c r="AE86" s="321" t="str">
        <f>IF('FRONT PAGE'!$A$1="www.fly-logics.com",IF(SUM(AE75:AE85)=0," ",SUM(AE75:AE85)),0)</f>
        <v xml:space="preserve"> </v>
      </c>
      <c r="AF86" s="322" t="str">
        <f>IF('FRONT PAGE'!$A$1="www.fly-logics.com",IF(SUM(AF75:AF85)=0," ",SUM(AF75:AF85)),0)</f>
        <v xml:space="preserve"> </v>
      </c>
      <c r="AG86" s="323" t="str">
        <f>IF('FRONT PAGE'!$A$1="www.fly-logics.com",IF(SUM(AG75:AG85)=0," ",SUM(AG75:AG85)),0)</f>
        <v xml:space="preserve"> </v>
      </c>
      <c r="AH86" s="520" t="str">
        <f>IF('FRONT PAGE'!$A$1="www.fly-logics.com","I certify that all the data in this
logbook are accurate",0)</f>
        <v>I certify that all the data in this
logbook are accurate</v>
      </c>
      <c r="AI86" s="521"/>
      <c r="AJ86" s="521"/>
      <c r="AK86" s="522"/>
      <c r="AL86" s="385"/>
      <c r="AM86" s="386"/>
      <c r="AN86" s="385"/>
      <c r="AT86" s="364" t="e">
        <f t="shared" si="81"/>
        <v>#N/A</v>
      </c>
      <c r="AU86" s="365" t="e">
        <f t="shared" si="82"/>
        <v>#N/A</v>
      </c>
      <c r="AV86" s="372" t="str">
        <f t="shared" ca="1" si="67"/>
        <v/>
      </c>
      <c r="AW86" s="364" t="e">
        <f t="shared" ca="1" si="68"/>
        <v>#N/A</v>
      </c>
      <c r="AX86" s="373" t="e">
        <f t="shared" ca="1" si="69"/>
        <v>#N/A</v>
      </c>
      <c r="AY86" s="98" t="e">
        <f t="shared" ref="AY86:AY94" si="83">IF(S118=0,NA(),S118)</f>
        <v>#N/A</v>
      </c>
      <c r="AZ86" s="373" t="e">
        <f t="shared" ref="AZ86:AZ94" si="84">IF(V118=0,NA(),V118)</f>
        <v>#N/A</v>
      </c>
      <c r="BA86" s="363"/>
      <c r="BC86" s="377"/>
    </row>
    <row r="87" spans="1:70" ht="26.25" customHeight="1" x14ac:dyDescent="0.2">
      <c r="A87" s="505">
        <f>AL71</f>
        <v>0</v>
      </c>
      <c r="B87" s="525"/>
      <c r="C87" s="525"/>
      <c r="D87" s="525"/>
      <c r="E87" s="526"/>
      <c r="F87" s="530" t="str">
        <f>IF('FRONT PAGE'!$A$1="www.fly-logics.com","TOTAL PREVIOUS LOGBOOK",0)</f>
        <v>TOTAL PREVIOUS LOGBOOK</v>
      </c>
      <c r="G87" s="531"/>
      <c r="H87" s="532"/>
      <c r="I87" s="333">
        <f>I74</f>
        <v>33.75</v>
      </c>
      <c r="J87" s="334">
        <f t="shared" ref="J87:Q87" si="85">J74</f>
        <v>33.75</v>
      </c>
      <c r="K87" s="335" t="str">
        <f t="shared" si="85"/>
        <v xml:space="preserve"> </v>
      </c>
      <c r="L87" s="336" t="str">
        <f t="shared" si="85"/>
        <v xml:space="preserve"> </v>
      </c>
      <c r="M87" s="335" t="str">
        <f t="shared" si="85"/>
        <v xml:space="preserve"> </v>
      </c>
      <c r="N87" s="336" t="str">
        <f t="shared" si="85"/>
        <v xml:space="preserve"> </v>
      </c>
      <c r="O87" s="335" t="str">
        <f t="shared" si="85"/>
        <v xml:space="preserve"> </v>
      </c>
      <c r="P87" s="336" t="str">
        <f t="shared" si="85"/>
        <v xml:space="preserve"> </v>
      </c>
      <c r="Q87" s="337" t="str">
        <f t="shared" si="85"/>
        <v xml:space="preserve"> </v>
      </c>
      <c r="R87" s="288">
        <v>10</v>
      </c>
      <c r="S87" s="331" t="str">
        <f>S74</f>
        <v xml:space="preserve"> </v>
      </c>
      <c r="T87" s="239">
        <f t="shared" ref="T87:AG87" si="86">T74</f>
        <v>13.75</v>
      </c>
      <c r="U87" s="239">
        <f t="shared" si="86"/>
        <v>20</v>
      </c>
      <c r="V87" s="240">
        <f t="shared" si="86"/>
        <v>5</v>
      </c>
      <c r="W87" s="241" t="str">
        <f t="shared" si="86"/>
        <v xml:space="preserve"> </v>
      </c>
      <c r="X87" s="239" t="str">
        <f t="shared" si="86"/>
        <v xml:space="preserve"> </v>
      </c>
      <c r="Y87" s="242">
        <f t="shared" si="86"/>
        <v>5</v>
      </c>
      <c r="Z87" s="239" t="str">
        <f t="shared" si="86"/>
        <v xml:space="preserve"> </v>
      </c>
      <c r="AA87" s="242">
        <f t="shared" si="86"/>
        <v>3.75</v>
      </c>
      <c r="AB87" s="240" t="str">
        <f t="shared" si="86"/>
        <v xml:space="preserve"> </v>
      </c>
      <c r="AC87" s="243">
        <f t="shared" si="86"/>
        <v>14</v>
      </c>
      <c r="AD87" s="244" t="str">
        <f t="shared" si="86"/>
        <v xml:space="preserve"> </v>
      </c>
      <c r="AE87" s="244">
        <f t="shared" si="86"/>
        <v>14</v>
      </c>
      <c r="AF87" s="245" t="str">
        <f t="shared" si="86"/>
        <v xml:space="preserve"> </v>
      </c>
      <c r="AG87" s="332">
        <f t="shared" si="86"/>
        <v>17</v>
      </c>
      <c r="AH87" s="507"/>
      <c r="AI87" s="508"/>
      <c r="AJ87" s="508"/>
      <c r="AK87" s="509"/>
      <c r="AL87" s="385"/>
      <c r="AM87" s="386"/>
      <c r="AN87" s="385"/>
      <c r="AT87" s="364" t="e">
        <f t="shared" si="81"/>
        <v>#N/A</v>
      </c>
      <c r="AU87" s="365" t="e">
        <f t="shared" si="82"/>
        <v>#N/A</v>
      </c>
      <c r="AV87" s="372" t="str">
        <f t="shared" ca="1" si="67"/>
        <v/>
      </c>
      <c r="AW87" s="364" t="e">
        <f t="shared" ca="1" si="68"/>
        <v>#N/A</v>
      </c>
      <c r="AX87" s="373" t="e">
        <f t="shared" ca="1" si="69"/>
        <v>#N/A</v>
      </c>
      <c r="AY87" s="98" t="e">
        <f t="shared" si="83"/>
        <v>#N/A</v>
      </c>
      <c r="AZ87" s="373" t="e">
        <f t="shared" si="84"/>
        <v>#N/A</v>
      </c>
      <c r="BA87" s="363"/>
      <c r="BC87" s="377"/>
    </row>
    <row r="88" spans="1:70" ht="26.25" customHeight="1" thickBot="1" x14ac:dyDescent="0.25">
      <c r="A88" s="506"/>
      <c r="B88" s="512" t="str">
        <f>IF('FRONT PAGE'!$A$1="www.fly-logics.com","Authority certifying flight hours 
STAMP &amp; SIGNATURE",0)</f>
        <v>Authority certifying flight hours 
STAMP &amp; SIGNATURE</v>
      </c>
      <c r="C88" s="512"/>
      <c r="D88" s="512"/>
      <c r="E88" s="513"/>
      <c r="F88" s="533" t="str">
        <f>IF('FRONT PAGE'!$A$1="www.fly-logics.com","TOTAL TO DATE",0)</f>
        <v>TOTAL TO DATE</v>
      </c>
      <c r="G88" s="534"/>
      <c r="H88" s="535"/>
      <c r="I88" s="32">
        <f t="shared" ref="I88:Q88" si="87">IF(SUM(I86:I87)=0," ",SUM(I86:I87))</f>
        <v>33.75</v>
      </c>
      <c r="J88" s="27">
        <f t="shared" si="87"/>
        <v>33.75</v>
      </c>
      <c r="K88" s="24" t="str">
        <f t="shared" si="87"/>
        <v xml:space="preserve"> </v>
      </c>
      <c r="L88" s="25" t="str">
        <f t="shared" si="87"/>
        <v xml:space="preserve"> </v>
      </c>
      <c r="M88" s="24" t="str">
        <f t="shared" si="87"/>
        <v xml:space="preserve"> </v>
      </c>
      <c r="N88" s="25" t="str">
        <f t="shared" si="87"/>
        <v xml:space="preserve"> </v>
      </c>
      <c r="O88" s="24" t="str">
        <f t="shared" si="87"/>
        <v xml:space="preserve"> </v>
      </c>
      <c r="P88" s="25" t="str">
        <f t="shared" si="87"/>
        <v xml:space="preserve"> </v>
      </c>
      <c r="Q88" s="26" t="str">
        <f t="shared" si="87"/>
        <v xml:space="preserve"> </v>
      </c>
      <c r="R88" s="289"/>
      <c r="S88" s="27" t="str">
        <f t="shared" ref="S88:AG88" si="88">IF(SUM(S86:S87)=0," ",SUM(S86:S87))</f>
        <v xml:space="preserve"> </v>
      </c>
      <c r="T88" s="24">
        <f t="shared" si="88"/>
        <v>13.75</v>
      </c>
      <c r="U88" s="24">
        <f t="shared" si="88"/>
        <v>20</v>
      </c>
      <c r="V88" s="26">
        <f t="shared" si="88"/>
        <v>5</v>
      </c>
      <c r="W88" s="27" t="str">
        <f t="shared" si="88"/>
        <v xml:space="preserve"> </v>
      </c>
      <c r="X88" s="24" t="str">
        <f t="shared" si="88"/>
        <v xml:space="preserve"> </v>
      </c>
      <c r="Y88" s="25">
        <f t="shared" si="88"/>
        <v>5</v>
      </c>
      <c r="Z88" s="24" t="str">
        <f t="shared" si="88"/>
        <v xml:space="preserve"> </v>
      </c>
      <c r="AA88" s="25">
        <f t="shared" si="88"/>
        <v>3.75</v>
      </c>
      <c r="AB88" s="26" t="str">
        <f t="shared" si="88"/>
        <v xml:space="preserve"> </v>
      </c>
      <c r="AC88" s="30">
        <f t="shared" si="88"/>
        <v>14</v>
      </c>
      <c r="AD88" s="28" t="str">
        <f t="shared" si="88"/>
        <v xml:space="preserve"> </v>
      </c>
      <c r="AE88" s="28">
        <f t="shared" si="88"/>
        <v>14</v>
      </c>
      <c r="AF88" s="31" t="str">
        <f t="shared" si="88"/>
        <v xml:space="preserve"> </v>
      </c>
      <c r="AG88" s="33">
        <f t="shared" si="88"/>
        <v>17</v>
      </c>
      <c r="AH88" s="514" t="str">
        <f>IF('FRONT PAGE'!$A$1="www.fly-logics.com","_____________________________
PILOT SIGNATURE",0)</f>
        <v>_____________________________
PILOT SIGNATURE</v>
      </c>
      <c r="AI88" s="515"/>
      <c r="AJ88" s="515"/>
      <c r="AK88" s="330">
        <f>A86</f>
        <v>6</v>
      </c>
      <c r="AL88" s="387"/>
      <c r="AM88" s="388"/>
      <c r="AN88" s="387"/>
      <c r="AT88" s="364" t="e">
        <f t="shared" si="81"/>
        <v>#N/A</v>
      </c>
      <c r="AU88" s="365" t="e">
        <f t="shared" si="82"/>
        <v>#N/A</v>
      </c>
      <c r="AV88" s="372" t="str">
        <f t="shared" ca="1" si="67"/>
        <v/>
      </c>
      <c r="AW88" s="364" t="e">
        <f t="shared" ca="1" si="68"/>
        <v>#N/A</v>
      </c>
      <c r="AX88" s="373" t="e">
        <f t="shared" ca="1" si="69"/>
        <v>#N/A</v>
      </c>
      <c r="AY88" s="98" t="e">
        <f t="shared" si="83"/>
        <v>#N/A</v>
      </c>
      <c r="AZ88" s="373" t="e">
        <f t="shared" si="84"/>
        <v>#N/A</v>
      </c>
      <c r="BA88" s="363"/>
      <c r="BC88" s="377"/>
    </row>
    <row r="89" spans="1:70" s="50" customFormat="1" ht="27.75" customHeight="1" x14ac:dyDescent="0.2">
      <c r="A89" s="29">
        <f>A84+1</f>
        <v>61</v>
      </c>
      <c r="B89" s="39"/>
      <c r="C89" s="40"/>
      <c r="D89" s="41"/>
      <c r="E89" s="42"/>
      <c r="F89" s="43"/>
      <c r="G89" s="44"/>
      <c r="H89" s="45"/>
      <c r="I89" s="281"/>
      <c r="J89" s="277"/>
      <c r="K89" s="278"/>
      <c r="L89" s="279"/>
      <c r="M89" s="278"/>
      <c r="N89" s="279"/>
      <c r="O89" s="278"/>
      <c r="P89" s="279"/>
      <c r="Q89" s="150"/>
      <c r="R89" s="285"/>
      <c r="S89" s="46"/>
      <c r="T89" s="47"/>
      <c r="U89" s="47"/>
      <c r="V89" s="48"/>
      <c r="W89" s="293"/>
      <c r="X89" s="278"/>
      <c r="Y89" s="279"/>
      <c r="Z89" s="278"/>
      <c r="AA89" s="279"/>
      <c r="AB89" s="150"/>
      <c r="AC89" s="282"/>
      <c r="AD89" s="283"/>
      <c r="AE89" s="283"/>
      <c r="AF89" s="284"/>
      <c r="AG89" s="49"/>
      <c r="AH89" s="48"/>
      <c r="AI89" s="516"/>
      <c r="AJ89" s="516"/>
      <c r="AK89" s="517"/>
      <c r="AL89" s="100"/>
      <c r="AM89" s="382" t="str">
        <f t="shared" ref="AM89:AM98" si="89">IF(B89=0," ",TEXT(B89,"MMM"))</f>
        <v xml:space="preserve"> </v>
      </c>
      <c r="AN89" s="95" t="str">
        <f t="shared" ref="AN89:AN98" si="90">IF(B89=0," ",YEAR(B89))</f>
        <v xml:space="preserve"> </v>
      </c>
      <c r="AO89" s="365"/>
      <c r="AP89" s="365"/>
      <c r="AQ89" s="256"/>
      <c r="AR89" s="365"/>
      <c r="AS89" s="365"/>
      <c r="AT89" s="364" t="e">
        <f t="shared" si="81"/>
        <v>#N/A</v>
      </c>
      <c r="AU89" s="365" t="e">
        <f t="shared" si="82"/>
        <v>#N/A</v>
      </c>
      <c r="AV89" s="372" t="str">
        <f t="shared" ca="1" si="67"/>
        <v/>
      </c>
      <c r="AW89" s="364" t="e">
        <f t="shared" ca="1" si="68"/>
        <v>#N/A</v>
      </c>
      <c r="AX89" s="373" t="e">
        <f t="shared" ca="1" si="69"/>
        <v>#N/A</v>
      </c>
      <c r="AY89" s="98" t="e">
        <f t="shared" si="83"/>
        <v>#N/A</v>
      </c>
      <c r="AZ89" s="373" t="e">
        <f t="shared" si="84"/>
        <v>#N/A</v>
      </c>
      <c r="BA89" s="363"/>
      <c r="BB89" s="365"/>
      <c r="BC89" s="378"/>
      <c r="BD89" s="365"/>
      <c r="BE89" s="365"/>
      <c r="BF89" s="365"/>
      <c r="BG89" s="365"/>
      <c r="BH89" s="365"/>
      <c r="BI89" s="365"/>
      <c r="BJ89" s="365"/>
      <c r="BK89" s="365"/>
      <c r="BL89" s="376"/>
      <c r="BM89" s="376"/>
      <c r="BN89" s="260"/>
      <c r="BO89" s="260"/>
      <c r="BP89" s="260"/>
      <c r="BQ89" s="263"/>
      <c r="BR89" s="263"/>
    </row>
    <row r="90" spans="1:70" s="50" customFormat="1" ht="27.75" customHeight="1" x14ac:dyDescent="0.2">
      <c r="A90" s="22">
        <f>A89+1</f>
        <v>62</v>
      </c>
      <c r="B90" s="51"/>
      <c r="C90" s="52"/>
      <c r="D90" s="53"/>
      <c r="E90" s="54"/>
      <c r="F90" s="55"/>
      <c r="G90" s="56"/>
      <c r="H90" s="57"/>
      <c r="I90" s="275"/>
      <c r="J90" s="58"/>
      <c r="K90" s="59"/>
      <c r="L90" s="60"/>
      <c r="M90" s="59"/>
      <c r="N90" s="60"/>
      <c r="O90" s="59"/>
      <c r="P90" s="60"/>
      <c r="Q90" s="61"/>
      <c r="R90" s="286"/>
      <c r="S90" s="58"/>
      <c r="T90" s="59"/>
      <c r="U90" s="59"/>
      <c r="V90" s="61"/>
      <c r="W90" s="294"/>
      <c r="X90" s="59"/>
      <c r="Y90" s="60"/>
      <c r="Z90" s="59"/>
      <c r="AA90" s="60"/>
      <c r="AB90" s="61"/>
      <c r="AC90" s="62"/>
      <c r="AD90" s="63"/>
      <c r="AE90" s="63"/>
      <c r="AF90" s="64"/>
      <c r="AG90" s="65"/>
      <c r="AH90" s="61"/>
      <c r="AI90" s="510"/>
      <c r="AJ90" s="510"/>
      <c r="AK90" s="511"/>
      <c r="AL90" s="100"/>
      <c r="AM90" s="382" t="str">
        <f t="shared" si="89"/>
        <v xml:space="preserve"> </v>
      </c>
      <c r="AN90" s="95" t="str">
        <f t="shared" si="90"/>
        <v xml:space="preserve"> </v>
      </c>
      <c r="AO90" s="365"/>
      <c r="AP90" s="365"/>
      <c r="AQ90" s="256"/>
      <c r="AR90" s="365"/>
      <c r="AS90" s="365"/>
      <c r="AT90" s="364" t="e">
        <f t="shared" si="81"/>
        <v>#N/A</v>
      </c>
      <c r="AU90" s="365" t="e">
        <f t="shared" si="82"/>
        <v>#N/A</v>
      </c>
      <c r="AV90" s="372" t="str">
        <f t="shared" ca="1" si="67"/>
        <v/>
      </c>
      <c r="AW90" s="364" t="e">
        <f t="shared" ca="1" si="68"/>
        <v>#N/A</v>
      </c>
      <c r="AX90" s="373" t="e">
        <f t="shared" ca="1" si="69"/>
        <v>#N/A</v>
      </c>
      <c r="AY90" s="98" t="e">
        <f t="shared" si="83"/>
        <v>#N/A</v>
      </c>
      <c r="AZ90" s="373" t="e">
        <f t="shared" si="84"/>
        <v>#N/A</v>
      </c>
      <c r="BA90" s="363"/>
      <c r="BB90" s="365"/>
      <c r="BC90" s="377"/>
      <c r="BD90" s="365"/>
      <c r="BE90" s="365"/>
      <c r="BF90" s="365"/>
      <c r="BG90" s="365"/>
      <c r="BH90" s="365"/>
      <c r="BI90" s="365"/>
      <c r="BJ90" s="365"/>
      <c r="BK90" s="365"/>
      <c r="BL90" s="376"/>
      <c r="BM90" s="376"/>
      <c r="BN90" s="260"/>
      <c r="BO90" s="260"/>
      <c r="BP90" s="260"/>
      <c r="BQ90" s="263"/>
      <c r="BR90" s="263"/>
    </row>
    <row r="91" spans="1:70" s="50" customFormat="1" ht="27.75" customHeight="1" x14ac:dyDescent="0.2">
      <c r="A91" s="22">
        <f t="shared" ref="A91:A98" si="91">A90+1</f>
        <v>63</v>
      </c>
      <c r="B91" s="51"/>
      <c r="C91" s="52"/>
      <c r="D91" s="53"/>
      <c r="E91" s="54"/>
      <c r="F91" s="55"/>
      <c r="G91" s="56"/>
      <c r="H91" s="57"/>
      <c r="I91" s="275"/>
      <c r="J91" s="58"/>
      <c r="K91" s="59"/>
      <c r="L91" s="60"/>
      <c r="M91" s="59"/>
      <c r="N91" s="60"/>
      <c r="O91" s="59"/>
      <c r="P91" s="60"/>
      <c r="Q91" s="61"/>
      <c r="R91" s="286"/>
      <c r="S91" s="58"/>
      <c r="T91" s="59"/>
      <c r="U91" s="59"/>
      <c r="V91" s="61"/>
      <c r="W91" s="294"/>
      <c r="X91" s="59"/>
      <c r="Y91" s="60"/>
      <c r="Z91" s="59"/>
      <c r="AA91" s="60"/>
      <c r="AB91" s="61"/>
      <c r="AC91" s="62"/>
      <c r="AD91" s="63"/>
      <c r="AE91" s="63"/>
      <c r="AF91" s="64"/>
      <c r="AG91" s="65"/>
      <c r="AH91" s="61"/>
      <c r="AI91" s="510"/>
      <c r="AJ91" s="510"/>
      <c r="AK91" s="511"/>
      <c r="AL91" s="100"/>
      <c r="AM91" s="382" t="str">
        <f t="shared" si="89"/>
        <v xml:space="preserve"> </v>
      </c>
      <c r="AN91" s="95" t="str">
        <f t="shared" si="90"/>
        <v xml:space="preserve"> </v>
      </c>
      <c r="AO91" s="365"/>
      <c r="AP91" s="365"/>
      <c r="AQ91" s="256"/>
      <c r="AR91" s="365"/>
      <c r="AS91" s="365"/>
      <c r="AT91" s="364" t="e">
        <f t="shared" si="81"/>
        <v>#N/A</v>
      </c>
      <c r="AU91" s="365" t="e">
        <f t="shared" si="82"/>
        <v>#N/A</v>
      </c>
      <c r="AV91" s="372" t="str">
        <f t="shared" ca="1" si="67"/>
        <v/>
      </c>
      <c r="AW91" s="364" t="e">
        <f t="shared" ca="1" si="68"/>
        <v>#N/A</v>
      </c>
      <c r="AX91" s="373" t="e">
        <f t="shared" ca="1" si="69"/>
        <v>#N/A</v>
      </c>
      <c r="AY91" s="98" t="e">
        <f t="shared" si="83"/>
        <v>#N/A</v>
      </c>
      <c r="AZ91" s="373" t="e">
        <f t="shared" si="84"/>
        <v>#N/A</v>
      </c>
      <c r="BA91" s="363"/>
      <c r="BB91" s="365"/>
      <c r="BC91" s="377"/>
      <c r="BD91" s="365"/>
      <c r="BE91" s="365"/>
      <c r="BF91" s="365"/>
      <c r="BG91" s="365"/>
      <c r="BH91" s="365"/>
      <c r="BI91" s="365"/>
      <c r="BJ91" s="365"/>
      <c r="BK91" s="365"/>
      <c r="BL91" s="376"/>
      <c r="BM91" s="376"/>
      <c r="BN91" s="260"/>
      <c r="BO91" s="260"/>
      <c r="BP91" s="260"/>
      <c r="BQ91" s="263"/>
      <c r="BR91" s="263"/>
    </row>
    <row r="92" spans="1:70" s="50" customFormat="1" ht="27.75" customHeight="1" x14ac:dyDescent="0.2">
      <c r="A92" s="22">
        <f t="shared" si="91"/>
        <v>64</v>
      </c>
      <c r="B92" s="51"/>
      <c r="C92" s="52"/>
      <c r="D92" s="53"/>
      <c r="E92" s="54"/>
      <c r="F92" s="55"/>
      <c r="G92" s="56"/>
      <c r="H92" s="57"/>
      <c r="I92" s="275"/>
      <c r="J92" s="58"/>
      <c r="K92" s="59"/>
      <c r="L92" s="60"/>
      <c r="M92" s="59"/>
      <c r="N92" s="60"/>
      <c r="O92" s="59"/>
      <c r="P92" s="60"/>
      <c r="Q92" s="61"/>
      <c r="R92" s="286"/>
      <c r="S92" s="58"/>
      <c r="T92" s="59"/>
      <c r="U92" s="59"/>
      <c r="V92" s="61"/>
      <c r="W92" s="294"/>
      <c r="X92" s="59"/>
      <c r="Y92" s="60"/>
      <c r="Z92" s="59"/>
      <c r="AA92" s="60"/>
      <c r="AB92" s="61"/>
      <c r="AC92" s="62"/>
      <c r="AD92" s="63"/>
      <c r="AE92" s="63"/>
      <c r="AF92" s="64"/>
      <c r="AG92" s="65"/>
      <c r="AH92" s="61"/>
      <c r="AI92" s="510"/>
      <c r="AJ92" s="510"/>
      <c r="AK92" s="511"/>
      <c r="AL92" s="100"/>
      <c r="AM92" s="382" t="str">
        <f t="shared" si="89"/>
        <v xml:space="preserve"> </v>
      </c>
      <c r="AN92" s="95" t="str">
        <f t="shared" si="90"/>
        <v xml:space="preserve"> </v>
      </c>
      <c r="AO92" s="365"/>
      <c r="AP92" s="365"/>
      <c r="AQ92" s="256"/>
      <c r="AR92" s="365"/>
      <c r="AS92" s="365"/>
      <c r="AT92" s="364" t="e">
        <f t="shared" si="81"/>
        <v>#N/A</v>
      </c>
      <c r="AU92" s="365" t="e">
        <f t="shared" si="82"/>
        <v>#N/A</v>
      </c>
      <c r="AV92" s="372" t="str">
        <f t="shared" ca="1" si="67"/>
        <v/>
      </c>
      <c r="AW92" s="364" t="e">
        <f t="shared" ca="1" si="68"/>
        <v>#N/A</v>
      </c>
      <c r="AX92" s="373" t="e">
        <f t="shared" ca="1" si="69"/>
        <v>#N/A</v>
      </c>
      <c r="AY92" s="98" t="e">
        <f t="shared" si="83"/>
        <v>#N/A</v>
      </c>
      <c r="AZ92" s="373" t="e">
        <f t="shared" si="84"/>
        <v>#N/A</v>
      </c>
      <c r="BA92" s="363"/>
      <c r="BB92" s="365"/>
      <c r="BC92" s="377"/>
      <c r="BD92" s="365"/>
      <c r="BE92" s="365"/>
      <c r="BF92" s="365"/>
      <c r="BG92" s="365"/>
      <c r="BH92" s="365"/>
      <c r="BI92" s="365"/>
      <c r="BJ92" s="365"/>
      <c r="BK92" s="365"/>
      <c r="BL92" s="376"/>
      <c r="BM92" s="376"/>
      <c r="BN92" s="260"/>
      <c r="BO92" s="260"/>
      <c r="BP92" s="260"/>
      <c r="BQ92" s="263"/>
      <c r="BR92" s="263"/>
    </row>
    <row r="93" spans="1:70" s="50" customFormat="1" ht="27.75" customHeight="1" x14ac:dyDescent="0.2">
      <c r="A93" s="22">
        <f t="shared" si="91"/>
        <v>65</v>
      </c>
      <c r="B93" s="51"/>
      <c r="C93" s="52"/>
      <c r="D93" s="53"/>
      <c r="E93" s="54"/>
      <c r="F93" s="55"/>
      <c r="G93" s="56"/>
      <c r="H93" s="57"/>
      <c r="I93" s="275"/>
      <c r="J93" s="58"/>
      <c r="K93" s="59"/>
      <c r="L93" s="60"/>
      <c r="M93" s="59"/>
      <c r="N93" s="60"/>
      <c r="O93" s="59"/>
      <c r="P93" s="60"/>
      <c r="Q93" s="61"/>
      <c r="R93" s="286"/>
      <c r="S93" s="58"/>
      <c r="T93" s="59"/>
      <c r="U93" s="59"/>
      <c r="V93" s="61"/>
      <c r="W93" s="294"/>
      <c r="X93" s="59"/>
      <c r="Y93" s="60"/>
      <c r="Z93" s="59"/>
      <c r="AA93" s="60"/>
      <c r="AB93" s="61"/>
      <c r="AC93" s="62"/>
      <c r="AD93" s="63"/>
      <c r="AE93" s="63"/>
      <c r="AF93" s="64"/>
      <c r="AG93" s="65"/>
      <c r="AH93" s="61"/>
      <c r="AI93" s="510"/>
      <c r="AJ93" s="510"/>
      <c r="AK93" s="511"/>
      <c r="AL93" s="100"/>
      <c r="AM93" s="382" t="str">
        <f t="shared" si="89"/>
        <v xml:space="preserve"> </v>
      </c>
      <c r="AN93" s="95" t="str">
        <f t="shared" si="90"/>
        <v xml:space="preserve"> </v>
      </c>
      <c r="AO93" s="365"/>
      <c r="AP93" s="365"/>
      <c r="AQ93" s="256"/>
      <c r="AR93" s="365"/>
      <c r="AS93" s="365"/>
      <c r="AT93" s="364" t="e">
        <f t="shared" si="81"/>
        <v>#N/A</v>
      </c>
      <c r="AU93" s="365" t="e">
        <f t="shared" si="82"/>
        <v>#N/A</v>
      </c>
      <c r="AV93" s="372" t="str">
        <f t="shared" ca="1" si="67"/>
        <v/>
      </c>
      <c r="AW93" s="364" t="e">
        <f t="shared" ca="1" si="68"/>
        <v>#N/A</v>
      </c>
      <c r="AX93" s="373" t="e">
        <f t="shared" ca="1" si="69"/>
        <v>#N/A</v>
      </c>
      <c r="AY93" s="98" t="e">
        <f t="shared" si="83"/>
        <v>#N/A</v>
      </c>
      <c r="AZ93" s="373" t="e">
        <f t="shared" si="84"/>
        <v>#N/A</v>
      </c>
      <c r="BA93" s="363"/>
      <c r="BB93" s="365"/>
      <c r="BC93" s="377"/>
      <c r="BD93" s="365"/>
      <c r="BE93" s="365"/>
      <c r="BF93" s="365"/>
      <c r="BG93" s="365"/>
      <c r="BH93" s="365"/>
      <c r="BI93" s="365"/>
      <c r="BJ93" s="365"/>
      <c r="BK93" s="365"/>
      <c r="BL93" s="376"/>
      <c r="BM93" s="376"/>
      <c r="BN93" s="260"/>
      <c r="BO93" s="260"/>
      <c r="BP93" s="260"/>
      <c r="BQ93" s="263"/>
      <c r="BR93" s="263"/>
    </row>
    <row r="94" spans="1:70" s="50" customFormat="1" ht="27.75" customHeight="1" x14ac:dyDescent="0.2">
      <c r="A94" s="22">
        <f t="shared" si="91"/>
        <v>66</v>
      </c>
      <c r="B94" s="51"/>
      <c r="C94" s="52"/>
      <c r="D94" s="53"/>
      <c r="E94" s="54"/>
      <c r="F94" s="55"/>
      <c r="G94" s="56"/>
      <c r="H94" s="57"/>
      <c r="I94" s="275"/>
      <c r="J94" s="58"/>
      <c r="K94" s="59"/>
      <c r="L94" s="60"/>
      <c r="M94" s="59"/>
      <c r="N94" s="60"/>
      <c r="O94" s="59"/>
      <c r="P94" s="60"/>
      <c r="Q94" s="61"/>
      <c r="R94" s="286"/>
      <c r="S94" s="58"/>
      <c r="T94" s="59"/>
      <c r="U94" s="59"/>
      <c r="V94" s="61"/>
      <c r="W94" s="294"/>
      <c r="X94" s="59"/>
      <c r="Y94" s="60"/>
      <c r="Z94" s="59"/>
      <c r="AA94" s="60"/>
      <c r="AB94" s="61"/>
      <c r="AC94" s="62"/>
      <c r="AD94" s="63"/>
      <c r="AE94" s="63"/>
      <c r="AF94" s="64"/>
      <c r="AG94" s="65"/>
      <c r="AH94" s="61"/>
      <c r="AI94" s="510"/>
      <c r="AJ94" s="510"/>
      <c r="AK94" s="511"/>
      <c r="AL94" s="100"/>
      <c r="AM94" s="382" t="str">
        <f t="shared" si="89"/>
        <v xml:space="preserve"> </v>
      </c>
      <c r="AN94" s="95" t="str">
        <f t="shared" si="90"/>
        <v xml:space="preserve"> </v>
      </c>
      <c r="AO94" s="365"/>
      <c r="AP94" s="365"/>
      <c r="AQ94" s="256"/>
      <c r="AR94" s="365"/>
      <c r="AS94" s="365"/>
      <c r="AT94" s="364" t="e">
        <f t="shared" si="81"/>
        <v>#N/A</v>
      </c>
      <c r="AU94" s="365" t="e">
        <f t="shared" si="82"/>
        <v>#N/A</v>
      </c>
      <c r="AV94" s="372" t="str">
        <f t="shared" ca="1" si="67"/>
        <v/>
      </c>
      <c r="AW94" s="364" t="e">
        <f t="shared" ca="1" si="68"/>
        <v>#N/A</v>
      </c>
      <c r="AX94" s="373" t="e">
        <f t="shared" ca="1" si="69"/>
        <v>#N/A</v>
      </c>
      <c r="AY94" s="98" t="e">
        <f t="shared" si="83"/>
        <v>#N/A</v>
      </c>
      <c r="AZ94" s="373" t="e">
        <f t="shared" si="84"/>
        <v>#N/A</v>
      </c>
      <c r="BA94" s="363"/>
      <c r="BB94" s="365"/>
      <c r="BC94" s="377"/>
      <c r="BD94" s="365"/>
      <c r="BE94" s="365"/>
      <c r="BF94" s="365"/>
      <c r="BG94" s="365"/>
      <c r="BH94" s="365"/>
      <c r="BI94" s="365"/>
      <c r="BJ94" s="365"/>
      <c r="BK94" s="365"/>
      <c r="BL94" s="376"/>
      <c r="BM94" s="376"/>
      <c r="BN94" s="260"/>
      <c r="BO94" s="260"/>
      <c r="BP94" s="260"/>
      <c r="BQ94" s="263"/>
      <c r="BR94" s="263"/>
    </row>
    <row r="95" spans="1:70" s="50" customFormat="1" ht="27.75" customHeight="1" x14ac:dyDescent="0.2">
      <c r="A95" s="22">
        <f>A94+1</f>
        <v>67</v>
      </c>
      <c r="B95" s="51"/>
      <c r="C95" s="52"/>
      <c r="D95" s="53"/>
      <c r="E95" s="54"/>
      <c r="F95" s="55"/>
      <c r="G95" s="56"/>
      <c r="H95" s="57"/>
      <c r="I95" s="275"/>
      <c r="J95" s="58"/>
      <c r="K95" s="59"/>
      <c r="L95" s="60"/>
      <c r="M95" s="59"/>
      <c r="N95" s="60"/>
      <c r="O95" s="59"/>
      <c r="P95" s="60"/>
      <c r="Q95" s="61"/>
      <c r="R95" s="286"/>
      <c r="S95" s="58"/>
      <c r="T95" s="59"/>
      <c r="U95" s="59"/>
      <c r="V95" s="61"/>
      <c r="W95" s="294"/>
      <c r="X95" s="59"/>
      <c r="Y95" s="60"/>
      <c r="Z95" s="59"/>
      <c r="AA95" s="60"/>
      <c r="AB95" s="61"/>
      <c r="AC95" s="62"/>
      <c r="AD95" s="63"/>
      <c r="AE95" s="63"/>
      <c r="AF95" s="64"/>
      <c r="AG95" s="65"/>
      <c r="AH95" s="61"/>
      <c r="AI95" s="510"/>
      <c r="AJ95" s="510"/>
      <c r="AK95" s="511"/>
      <c r="AL95" s="100"/>
      <c r="AM95" s="382" t="str">
        <f t="shared" si="89"/>
        <v xml:space="preserve"> </v>
      </c>
      <c r="AN95" s="95" t="str">
        <f t="shared" si="90"/>
        <v xml:space="preserve"> </v>
      </c>
      <c r="AO95" s="365"/>
      <c r="AP95" s="365"/>
      <c r="AQ95" s="256"/>
      <c r="AR95" s="365"/>
      <c r="AS95" s="365"/>
      <c r="AT95" s="364" t="e">
        <f t="shared" ref="AT95:AT104" si="92">IF(ISBLANK($B131),NA(),$B131)</f>
        <v>#N/A</v>
      </c>
      <c r="AU95" s="365" t="e">
        <f t="shared" ref="AU95:AU104" si="93">IF(ISBLANK($I131),NA(),$I131)</f>
        <v>#N/A</v>
      </c>
      <c r="AV95" s="372" t="str">
        <f t="shared" ca="1" si="67"/>
        <v/>
      </c>
      <c r="AW95" s="364" t="e">
        <f t="shared" ca="1" si="68"/>
        <v>#N/A</v>
      </c>
      <c r="AX95" s="373" t="e">
        <f t="shared" ca="1" si="69"/>
        <v>#N/A</v>
      </c>
      <c r="AY95" s="98" t="e">
        <f>IF(S131=0,NA(),S131)</f>
        <v>#N/A</v>
      </c>
      <c r="AZ95" s="373" t="e">
        <f>IF(V131=0,NA(),V131)</f>
        <v>#N/A</v>
      </c>
      <c r="BA95" s="363"/>
      <c r="BB95" s="365"/>
      <c r="BC95" s="377"/>
      <c r="BD95" s="365"/>
      <c r="BE95" s="365"/>
      <c r="BF95" s="365"/>
      <c r="BG95" s="365"/>
      <c r="BH95" s="365"/>
      <c r="BI95" s="365"/>
      <c r="BJ95" s="365"/>
      <c r="BK95" s="365"/>
      <c r="BL95" s="376"/>
      <c r="BM95" s="376"/>
      <c r="BN95" s="260"/>
      <c r="BO95" s="260"/>
      <c r="BP95" s="260"/>
      <c r="BQ95" s="263"/>
      <c r="BR95" s="263"/>
    </row>
    <row r="96" spans="1:70" s="50" customFormat="1" ht="27.75" customHeight="1" x14ac:dyDescent="0.2">
      <c r="A96" s="22">
        <f t="shared" si="91"/>
        <v>68</v>
      </c>
      <c r="B96" s="51"/>
      <c r="C96" s="52"/>
      <c r="D96" s="53"/>
      <c r="E96" s="54"/>
      <c r="F96" s="55"/>
      <c r="G96" s="56"/>
      <c r="H96" s="57"/>
      <c r="I96" s="275"/>
      <c r="J96" s="58"/>
      <c r="K96" s="59"/>
      <c r="L96" s="60"/>
      <c r="M96" s="59"/>
      <c r="N96" s="60"/>
      <c r="O96" s="59"/>
      <c r="P96" s="60"/>
      <c r="Q96" s="61"/>
      <c r="R96" s="286"/>
      <c r="S96" s="58"/>
      <c r="T96" s="59"/>
      <c r="U96" s="59"/>
      <c r="V96" s="61"/>
      <c r="W96" s="294"/>
      <c r="X96" s="59"/>
      <c r="Y96" s="60"/>
      <c r="Z96" s="59"/>
      <c r="AA96" s="60"/>
      <c r="AB96" s="61"/>
      <c r="AC96" s="62"/>
      <c r="AD96" s="63"/>
      <c r="AE96" s="63"/>
      <c r="AF96" s="64"/>
      <c r="AG96" s="65"/>
      <c r="AH96" s="61"/>
      <c r="AI96" s="510"/>
      <c r="AJ96" s="510"/>
      <c r="AK96" s="511"/>
      <c r="AL96" s="100"/>
      <c r="AM96" s="382" t="str">
        <f t="shared" si="89"/>
        <v xml:space="preserve"> </v>
      </c>
      <c r="AN96" s="95" t="str">
        <f t="shared" si="90"/>
        <v xml:space="preserve"> </v>
      </c>
      <c r="AO96" s="365"/>
      <c r="AP96" s="365"/>
      <c r="AQ96" s="256"/>
      <c r="AR96" s="365"/>
      <c r="AS96" s="365"/>
      <c r="AT96" s="364" t="e">
        <f t="shared" si="92"/>
        <v>#N/A</v>
      </c>
      <c r="AU96" s="365" t="e">
        <f t="shared" si="93"/>
        <v>#N/A</v>
      </c>
      <c r="AV96" s="372" t="str">
        <f t="shared" ca="1" si="67"/>
        <v/>
      </c>
      <c r="AW96" s="364" t="e">
        <f t="shared" ca="1" si="68"/>
        <v>#N/A</v>
      </c>
      <c r="AX96" s="373" t="e">
        <f t="shared" ca="1" si="69"/>
        <v>#N/A</v>
      </c>
      <c r="AY96" s="98" t="e">
        <f t="shared" ref="AY96:AY104" si="94">IF(S132=0,NA(),S132)</f>
        <v>#N/A</v>
      </c>
      <c r="AZ96" s="373" t="e">
        <f>IF(V132=0,NA(),V132)</f>
        <v>#N/A</v>
      </c>
      <c r="BA96" s="363"/>
      <c r="BB96" s="365"/>
      <c r="BC96" s="377"/>
      <c r="BD96" s="365"/>
      <c r="BE96" s="365"/>
      <c r="BF96" s="365"/>
      <c r="BG96" s="365"/>
      <c r="BH96" s="365"/>
      <c r="BI96" s="365"/>
      <c r="BJ96" s="365"/>
      <c r="BK96" s="365"/>
      <c r="BL96" s="376"/>
      <c r="BM96" s="376"/>
      <c r="BN96" s="260"/>
      <c r="BO96" s="260"/>
      <c r="BP96" s="260"/>
      <c r="BQ96" s="263"/>
      <c r="BR96" s="263"/>
    </row>
    <row r="97" spans="1:70" s="50" customFormat="1" ht="27.75" customHeight="1" x14ac:dyDescent="0.2">
      <c r="A97" s="22">
        <f t="shared" si="91"/>
        <v>69</v>
      </c>
      <c r="B97" s="51"/>
      <c r="C97" s="52"/>
      <c r="D97" s="53"/>
      <c r="E97" s="54"/>
      <c r="F97" s="55"/>
      <c r="G97" s="56"/>
      <c r="H97" s="57"/>
      <c r="I97" s="275"/>
      <c r="J97" s="58"/>
      <c r="K97" s="59"/>
      <c r="L97" s="60"/>
      <c r="M97" s="59"/>
      <c r="N97" s="60"/>
      <c r="O97" s="59"/>
      <c r="P97" s="60"/>
      <c r="Q97" s="61"/>
      <c r="R97" s="286"/>
      <c r="S97" s="58"/>
      <c r="T97" s="59"/>
      <c r="U97" s="59"/>
      <c r="V97" s="61"/>
      <c r="W97" s="294"/>
      <c r="X97" s="59"/>
      <c r="Y97" s="60"/>
      <c r="Z97" s="59"/>
      <c r="AA97" s="60"/>
      <c r="AB97" s="61"/>
      <c r="AC97" s="62"/>
      <c r="AD97" s="63"/>
      <c r="AE97" s="63"/>
      <c r="AF97" s="64"/>
      <c r="AG97" s="65"/>
      <c r="AH97" s="61"/>
      <c r="AI97" s="510"/>
      <c r="AJ97" s="510"/>
      <c r="AK97" s="511"/>
      <c r="AL97" s="100"/>
      <c r="AM97" s="382" t="str">
        <f t="shared" si="89"/>
        <v xml:space="preserve"> </v>
      </c>
      <c r="AN97" s="95" t="str">
        <f t="shared" si="90"/>
        <v xml:space="preserve"> </v>
      </c>
      <c r="AO97" s="365"/>
      <c r="AP97" s="365"/>
      <c r="AQ97" s="256"/>
      <c r="AR97" s="365"/>
      <c r="AS97" s="365"/>
      <c r="AT97" s="364" t="e">
        <f t="shared" si="92"/>
        <v>#N/A</v>
      </c>
      <c r="AU97" s="365" t="e">
        <f t="shared" si="93"/>
        <v>#N/A</v>
      </c>
      <c r="AV97" s="372" t="str">
        <f t="shared" ca="1" si="67"/>
        <v/>
      </c>
      <c r="AW97" s="364" t="e">
        <f t="shared" ca="1" si="68"/>
        <v>#N/A</v>
      </c>
      <c r="AX97" s="373" t="e">
        <f t="shared" ca="1" si="69"/>
        <v>#N/A</v>
      </c>
      <c r="AY97" s="98" t="e">
        <f t="shared" si="94"/>
        <v>#N/A</v>
      </c>
      <c r="AZ97" s="373" t="e">
        <f>IF(V133=0,NA(),V133)</f>
        <v>#N/A</v>
      </c>
      <c r="BA97" s="363"/>
      <c r="BB97" s="365"/>
      <c r="BC97" s="377"/>
      <c r="BD97" s="365"/>
      <c r="BE97" s="365"/>
      <c r="BF97" s="365"/>
      <c r="BG97" s="365"/>
      <c r="BH97" s="365"/>
      <c r="BI97" s="365"/>
      <c r="BJ97" s="365"/>
      <c r="BK97" s="365"/>
      <c r="BL97" s="376"/>
      <c r="BM97" s="376"/>
      <c r="BN97" s="260"/>
      <c r="BO97" s="260"/>
      <c r="BP97" s="260"/>
      <c r="BQ97" s="263"/>
      <c r="BR97" s="263"/>
    </row>
    <row r="98" spans="1:70" s="50" customFormat="1" ht="27.75" customHeight="1" thickBot="1" x14ac:dyDescent="0.25">
      <c r="A98" s="23">
        <f t="shared" si="91"/>
        <v>70</v>
      </c>
      <c r="B98" s="66"/>
      <c r="C98" s="67"/>
      <c r="D98" s="68"/>
      <c r="E98" s="69"/>
      <c r="F98" s="70"/>
      <c r="G98" s="71"/>
      <c r="H98" s="72"/>
      <c r="I98" s="276"/>
      <c r="J98" s="73"/>
      <c r="K98" s="74"/>
      <c r="L98" s="75"/>
      <c r="M98" s="74"/>
      <c r="N98" s="75"/>
      <c r="O98" s="74"/>
      <c r="P98" s="75"/>
      <c r="Q98" s="76"/>
      <c r="R98" s="287"/>
      <c r="S98" s="73"/>
      <c r="T98" s="74"/>
      <c r="U98" s="74"/>
      <c r="V98" s="76"/>
      <c r="W98" s="295"/>
      <c r="X98" s="74"/>
      <c r="Y98" s="75"/>
      <c r="Z98" s="74"/>
      <c r="AA98" s="75"/>
      <c r="AB98" s="76"/>
      <c r="AC98" s="77"/>
      <c r="AD98" s="78"/>
      <c r="AE98" s="78"/>
      <c r="AF98" s="79"/>
      <c r="AG98" s="80"/>
      <c r="AH98" s="76"/>
      <c r="AI98" s="518"/>
      <c r="AJ98" s="518"/>
      <c r="AK98" s="519"/>
      <c r="AL98" s="100"/>
      <c r="AM98" s="382" t="str">
        <f t="shared" si="89"/>
        <v xml:space="preserve"> </v>
      </c>
      <c r="AN98" s="95" t="str">
        <f t="shared" si="90"/>
        <v xml:space="preserve"> </v>
      </c>
      <c r="AO98" s="365"/>
      <c r="AP98" s="365"/>
      <c r="AQ98" s="256"/>
      <c r="AR98" s="365"/>
      <c r="AS98" s="365"/>
      <c r="AT98" s="364" t="e">
        <f t="shared" si="92"/>
        <v>#N/A</v>
      </c>
      <c r="AU98" s="365" t="e">
        <f t="shared" si="93"/>
        <v>#N/A</v>
      </c>
      <c r="AV98" s="372" t="str">
        <f t="shared" ca="1" si="67"/>
        <v/>
      </c>
      <c r="AW98" s="364" t="e">
        <f t="shared" ca="1" si="68"/>
        <v>#N/A</v>
      </c>
      <c r="AX98" s="373" t="e">
        <f t="shared" ca="1" si="69"/>
        <v>#N/A</v>
      </c>
      <c r="AY98" s="98" t="e">
        <f t="shared" si="94"/>
        <v>#N/A</v>
      </c>
      <c r="AZ98" s="373" t="e">
        <f t="shared" ref="AZ98:AZ104" si="95">IF(V134=0,NA(),V134)</f>
        <v>#N/A</v>
      </c>
      <c r="BA98" s="363"/>
      <c r="BB98" s="365"/>
      <c r="BC98" s="377"/>
      <c r="BD98" s="365"/>
      <c r="BE98" s="365"/>
      <c r="BF98" s="365"/>
      <c r="BG98" s="365"/>
      <c r="BH98" s="365"/>
      <c r="BI98" s="365"/>
      <c r="BJ98" s="365"/>
      <c r="BK98" s="365"/>
      <c r="BL98" s="376"/>
      <c r="BM98" s="376"/>
      <c r="BN98" s="260"/>
      <c r="BO98" s="260"/>
      <c r="BP98" s="260"/>
      <c r="BQ98" s="263"/>
      <c r="BR98" s="263"/>
    </row>
    <row r="99" spans="1:70" ht="4.5" customHeight="1" thickBot="1" x14ac:dyDescent="0.25">
      <c r="A99" s="91">
        <f>AK102</f>
        <v>7</v>
      </c>
      <c r="B99" s="235"/>
      <c r="C99" s="235"/>
      <c r="D99" s="235"/>
      <c r="E99" s="235"/>
      <c r="F99" s="235"/>
      <c r="G99" s="235"/>
      <c r="H99" s="235"/>
      <c r="I99" s="235"/>
      <c r="J99" s="280"/>
      <c r="K99" s="280"/>
      <c r="L99" s="280"/>
      <c r="M99" s="280"/>
      <c r="N99" s="280"/>
      <c r="O99" s="280"/>
      <c r="P99" s="280"/>
      <c r="Q99" s="280"/>
      <c r="R99" s="280"/>
      <c r="S99" s="292"/>
      <c r="T99" s="292"/>
      <c r="U99" s="292"/>
      <c r="V99" s="292"/>
      <c r="W99" s="292"/>
      <c r="X99" s="292"/>
      <c r="Y99" s="292"/>
      <c r="Z99" s="292"/>
      <c r="AA99" s="292"/>
      <c r="AB99" s="292"/>
      <c r="AC99" s="292"/>
      <c r="AD99" s="236"/>
      <c r="AE99" s="237"/>
      <c r="AF99" s="236"/>
      <c r="AG99" s="238"/>
      <c r="AH99" s="536"/>
      <c r="AI99" s="537"/>
      <c r="AJ99" s="537"/>
      <c r="AK99" s="537"/>
      <c r="AL99" s="383"/>
      <c r="AM99" s="384"/>
      <c r="AN99" s="383"/>
      <c r="AT99" s="364" t="e">
        <f t="shared" si="92"/>
        <v>#N/A</v>
      </c>
      <c r="AU99" s="365" t="e">
        <f t="shared" si="93"/>
        <v>#N/A</v>
      </c>
      <c r="AV99" s="372" t="str">
        <f t="shared" ca="1" si="67"/>
        <v/>
      </c>
      <c r="AW99" s="364" t="e">
        <f t="shared" ca="1" si="68"/>
        <v>#N/A</v>
      </c>
      <c r="AX99" s="373" t="e">
        <f t="shared" ca="1" si="69"/>
        <v>#N/A</v>
      </c>
      <c r="AY99" s="98" t="e">
        <f t="shared" si="94"/>
        <v>#N/A</v>
      </c>
      <c r="AZ99" s="373" t="e">
        <f t="shared" si="95"/>
        <v>#N/A</v>
      </c>
      <c r="BA99" s="363"/>
      <c r="BC99" s="377"/>
    </row>
    <row r="100" spans="1:70" ht="26.25" customHeight="1" x14ac:dyDescent="0.2">
      <c r="A100" s="163">
        <f>A86+1</f>
        <v>7</v>
      </c>
      <c r="B100" s="523"/>
      <c r="C100" s="523"/>
      <c r="D100" s="523"/>
      <c r="E100" s="524"/>
      <c r="F100" s="527" t="str">
        <f>IF('FRONT PAGE'!$A$1="www.fly-logics.com","TOTAL PAGE",0)</f>
        <v>TOTAL PAGE</v>
      </c>
      <c r="G100" s="528"/>
      <c r="H100" s="529"/>
      <c r="I100" s="314" t="str">
        <f>IF('FRONT PAGE'!$A$1="www.fly-logics.com",IF(SUM(I89:I99)=0," ",SUM(I89:I99)),0)</f>
        <v xml:space="preserve"> </v>
      </c>
      <c r="J100" s="315" t="str">
        <f>IF('FRONT PAGE'!$A$1="www.fly-logics.com",IF(SUM(J89:J99)=0," ",SUM(J89:J99)),0)</f>
        <v xml:space="preserve"> </v>
      </c>
      <c r="K100" s="316" t="str">
        <f>IF('FRONT PAGE'!$A$1="www.fly-logics.com",IF(SUM(K89:K99)=0," ",SUM(K89:K99)),0)</f>
        <v xml:space="preserve"> </v>
      </c>
      <c r="L100" s="317" t="str">
        <f>IF('FRONT PAGE'!$A$1="www.fly-logics.com",IF(SUM(L89:L99)=0," ",SUM(L89:L99)),0)</f>
        <v xml:space="preserve"> </v>
      </c>
      <c r="M100" s="316" t="str">
        <f>IF('FRONT PAGE'!$A$1="www.fly-logics.com",IF(SUM(M89:M99)=0," ",SUM(M89:M99)),0)</f>
        <v xml:space="preserve"> </v>
      </c>
      <c r="N100" s="317" t="str">
        <f>IF('FRONT PAGE'!$A$1="www.fly-logics.com",IF(SUM(N89:N99)=0," ",SUM(N89:N99)),0)</f>
        <v xml:space="preserve"> </v>
      </c>
      <c r="O100" s="316" t="str">
        <f>IF('FRONT PAGE'!$A$1="www.fly-logics.com",IF(SUM(O89:O99)=0," ",SUM(O89:O99)),0)</f>
        <v xml:space="preserve"> </v>
      </c>
      <c r="P100" s="317" t="str">
        <f>IF('FRONT PAGE'!$A$1="www.fly-logics.com",IF(SUM(P89:P99)=0," ",SUM(P89:P99)),0)</f>
        <v xml:space="preserve"> </v>
      </c>
      <c r="Q100" s="318" t="str">
        <f>IF('FRONT PAGE'!$A$1="www.fly-logics.com",IF(SUM(Q89:Q99)=0," ",SUM(Q89:Q99)),0)</f>
        <v xml:space="preserve"> </v>
      </c>
      <c r="R100" s="319"/>
      <c r="S100" s="315" t="str">
        <f>IF('FRONT PAGE'!$A$1="www.fly-logics.com",IF(SUM(S89:S99)=0," ",SUM(S89:S99)),0)</f>
        <v xml:space="preserve"> </v>
      </c>
      <c r="T100" s="316" t="str">
        <f>IF('FRONT PAGE'!$A$1="www.fly-logics.com",IF(SUM(T89:T99)=0," ",SUM(T89:T99)),0)</f>
        <v xml:space="preserve"> </v>
      </c>
      <c r="U100" s="316" t="str">
        <f>IF('FRONT PAGE'!$A$1="www.fly-logics.com",IF(SUM(U89:U99)=0," ",SUM(U89:U99)),0)</f>
        <v xml:space="preserve"> </v>
      </c>
      <c r="V100" s="318" t="str">
        <f>IF('FRONT PAGE'!$A$1="www.fly-logics.com",IF(SUM(V89:V99)=0," ",SUM(V89:V99)),0)</f>
        <v xml:space="preserve"> </v>
      </c>
      <c r="W100" s="315" t="str">
        <f>IF('FRONT PAGE'!$A$1="www.fly-logics.com",IF(SUM(W89:W99)=0," ",SUM(W89:W99)),0)</f>
        <v xml:space="preserve"> </v>
      </c>
      <c r="X100" s="316" t="str">
        <f>IF('FRONT PAGE'!$A$1="www.fly-logics.com",IF(SUM(X89:X99)=0," ",SUM(X89:X99)),0)</f>
        <v xml:space="preserve"> </v>
      </c>
      <c r="Y100" s="317" t="str">
        <f>IF('FRONT PAGE'!$A$1="www.fly-logics.com",IF(SUM(Y89:Y99)=0," ",SUM(Y89:Y99)),0)</f>
        <v xml:space="preserve"> </v>
      </c>
      <c r="Z100" s="316" t="str">
        <f>IF('FRONT PAGE'!$A$1="www.fly-logics.com",IF(SUM(Z89:Z99)=0," ",SUM(Z89:Z99)),0)</f>
        <v xml:space="preserve"> </v>
      </c>
      <c r="AA100" s="317" t="str">
        <f>IF('FRONT PAGE'!$A$1="www.fly-logics.com",IF(SUM(AA89:AA99)=0," ",SUM(AA89:AA99)),0)</f>
        <v xml:space="preserve"> </v>
      </c>
      <c r="AB100" s="318" t="str">
        <f>IF('FRONT PAGE'!$A$1="www.fly-logics.com",IF(SUM(AB89:AB99)=0," ",SUM(AB89:AB99)),0)</f>
        <v xml:space="preserve"> </v>
      </c>
      <c r="AC100" s="329" t="str">
        <f>IF('FRONT PAGE'!$A$1="www.fly-logics.com",IF(SUM(AC89:AC99)=0," ",SUM(AC89:AC99)),0)</f>
        <v xml:space="preserve"> </v>
      </c>
      <c r="AD100" s="321" t="str">
        <f>IF('FRONT PAGE'!$A$1="www.fly-logics.com",IF(SUM(AD89:AD99)=0," ",SUM(AD89:AD99)),0)</f>
        <v xml:space="preserve"> </v>
      </c>
      <c r="AE100" s="321" t="str">
        <f>IF('FRONT PAGE'!$A$1="www.fly-logics.com",IF(SUM(AE89:AE99)=0," ",SUM(AE89:AE99)),0)</f>
        <v xml:space="preserve"> </v>
      </c>
      <c r="AF100" s="322" t="str">
        <f>IF('FRONT PAGE'!$A$1="www.fly-logics.com",IF(SUM(AF89:AF99)=0," ",SUM(AF89:AF99)),0)</f>
        <v xml:space="preserve"> </v>
      </c>
      <c r="AG100" s="323" t="str">
        <f>IF('FRONT PAGE'!$A$1="www.fly-logics.com",IF(SUM(AG89:AG99)=0," ",SUM(AG89:AG99)),0)</f>
        <v xml:space="preserve"> </v>
      </c>
      <c r="AH100" s="520" t="str">
        <f>IF('FRONT PAGE'!$A$1="www.fly-logics.com","I certify that all the data in this
logbook are accurate",0)</f>
        <v>I certify that all the data in this
logbook are accurate</v>
      </c>
      <c r="AI100" s="521"/>
      <c r="AJ100" s="521"/>
      <c r="AK100" s="522"/>
      <c r="AL100" s="385"/>
      <c r="AM100" s="386"/>
      <c r="AN100" s="385"/>
      <c r="AT100" s="364" t="e">
        <f t="shared" si="92"/>
        <v>#N/A</v>
      </c>
      <c r="AU100" s="365" t="e">
        <f t="shared" si="93"/>
        <v>#N/A</v>
      </c>
      <c r="AV100" s="372" t="str">
        <f t="shared" ca="1" si="67"/>
        <v/>
      </c>
      <c r="AW100" s="364" t="e">
        <f t="shared" ca="1" si="68"/>
        <v>#N/A</v>
      </c>
      <c r="AX100" s="373" t="e">
        <f t="shared" ca="1" si="69"/>
        <v>#N/A</v>
      </c>
      <c r="AY100" s="98" t="e">
        <f t="shared" si="94"/>
        <v>#N/A</v>
      </c>
      <c r="AZ100" s="373" t="e">
        <f t="shared" si="95"/>
        <v>#N/A</v>
      </c>
      <c r="BA100" s="363"/>
      <c r="BC100" s="377"/>
    </row>
    <row r="101" spans="1:70" ht="26.25" customHeight="1" x14ac:dyDescent="0.2">
      <c r="A101" s="505">
        <f>AL85</f>
        <v>0</v>
      </c>
      <c r="B101" s="525"/>
      <c r="C101" s="525"/>
      <c r="D101" s="525"/>
      <c r="E101" s="526"/>
      <c r="F101" s="530" t="str">
        <f>IF('FRONT PAGE'!$A$1="www.fly-logics.com","TOTAL PREVIOUS LOGBOOK",0)</f>
        <v>TOTAL PREVIOUS LOGBOOK</v>
      </c>
      <c r="G101" s="531"/>
      <c r="H101" s="532"/>
      <c r="I101" s="333">
        <f>I88</f>
        <v>33.75</v>
      </c>
      <c r="J101" s="334">
        <f t="shared" ref="J101:Q101" si="96">J88</f>
        <v>33.75</v>
      </c>
      <c r="K101" s="335" t="str">
        <f t="shared" si="96"/>
        <v xml:space="preserve"> </v>
      </c>
      <c r="L101" s="336" t="str">
        <f t="shared" si="96"/>
        <v xml:space="preserve"> </v>
      </c>
      <c r="M101" s="335" t="str">
        <f t="shared" si="96"/>
        <v xml:space="preserve"> </v>
      </c>
      <c r="N101" s="336" t="str">
        <f t="shared" si="96"/>
        <v xml:space="preserve"> </v>
      </c>
      <c r="O101" s="335" t="str">
        <f t="shared" si="96"/>
        <v xml:space="preserve"> </v>
      </c>
      <c r="P101" s="336" t="str">
        <f t="shared" si="96"/>
        <v xml:space="preserve"> </v>
      </c>
      <c r="Q101" s="337" t="str">
        <f t="shared" si="96"/>
        <v xml:space="preserve"> </v>
      </c>
      <c r="R101" s="288">
        <v>10</v>
      </c>
      <c r="S101" s="331" t="str">
        <f>S88</f>
        <v xml:space="preserve"> </v>
      </c>
      <c r="T101" s="239">
        <f t="shared" ref="T101:AG101" si="97">T88</f>
        <v>13.75</v>
      </c>
      <c r="U101" s="239">
        <f t="shared" si="97"/>
        <v>20</v>
      </c>
      <c r="V101" s="240">
        <f t="shared" si="97"/>
        <v>5</v>
      </c>
      <c r="W101" s="241" t="str">
        <f t="shared" si="97"/>
        <v xml:space="preserve"> </v>
      </c>
      <c r="X101" s="239" t="str">
        <f t="shared" si="97"/>
        <v xml:space="preserve"> </v>
      </c>
      <c r="Y101" s="242">
        <f t="shared" si="97"/>
        <v>5</v>
      </c>
      <c r="Z101" s="239" t="str">
        <f t="shared" si="97"/>
        <v xml:space="preserve"> </v>
      </c>
      <c r="AA101" s="242">
        <f t="shared" si="97"/>
        <v>3.75</v>
      </c>
      <c r="AB101" s="240" t="str">
        <f t="shared" si="97"/>
        <v xml:space="preserve"> </v>
      </c>
      <c r="AC101" s="243">
        <f t="shared" si="97"/>
        <v>14</v>
      </c>
      <c r="AD101" s="244" t="str">
        <f t="shared" si="97"/>
        <v xml:space="preserve"> </v>
      </c>
      <c r="AE101" s="244">
        <f t="shared" si="97"/>
        <v>14</v>
      </c>
      <c r="AF101" s="245" t="str">
        <f t="shared" si="97"/>
        <v xml:space="preserve"> </v>
      </c>
      <c r="AG101" s="332">
        <f t="shared" si="97"/>
        <v>17</v>
      </c>
      <c r="AH101" s="507"/>
      <c r="AI101" s="508"/>
      <c r="AJ101" s="508"/>
      <c r="AK101" s="509"/>
      <c r="AL101" s="385"/>
      <c r="AM101" s="386"/>
      <c r="AN101" s="385"/>
      <c r="AT101" s="364" t="e">
        <f t="shared" si="92"/>
        <v>#N/A</v>
      </c>
      <c r="AU101" s="365" t="e">
        <f t="shared" si="93"/>
        <v>#N/A</v>
      </c>
      <c r="AV101" s="372" t="str">
        <f t="shared" ca="1" si="67"/>
        <v/>
      </c>
      <c r="AW101" s="364" t="e">
        <f t="shared" ca="1" si="68"/>
        <v>#N/A</v>
      </c>
      <c r="AX101" s="373" t="e">
        <f t="shared" ca="1" si="69"/>
        <v>#N/A</v>
      </c>
      <c r="AY101" s="98" t="e">
        <f t="shared" si="94"/>
        <v>#N/A</v>
      </c>
      <c r="AZ101" s="373" t="e">
        <f t="shared" si="95"/>
        <v>#N/A</v>
      </c>
      <c r="BA101" s="363"/>
      <c r="BC101" s="377"/>
    </row>
    <row r="102" spans="1:70" ht="26.25" customHeight="1" thickBot="1" x14ac:dyDescent="0.25">
      <c r="A102" s="506"/>
      <c r="B102" s="512" t="str">
        <f>IF('FRONT PAGE'!$A$1="www.fly-logics.com","Authority certifying flight hours 
STAMP &amp; SIGNATURE",0)</f>
        <v>Authority certifying flight hours 
STAMP &amp; SIGNATURE</v>
      </c>
      <c r="C102" s="512"/>
      <c r="D102" s="512"/>
      <c r="E102" s="513"/>
      <c r="F102" s="533" t="str">
        <f>IF('FRONT PAGE'!$A$1="www.fly-logics.com","TOTAL TO DATE",0)</f>
        <v>TOTAL TO DATE</v>
      </c>
      <c r="G102" s="534"/>
      <c r="H102" s="535"/>
      <c r="I102" s="32">
        <f t="shared" ref="I102:Q102" si="98">IF(SUM(I100:I101)=0," ",SUM(I100:I101))</f>
        <v>33.75</v>
      </c>
      <c r="J102" s="27">
        <f t="shared" si="98"/>
        <v>33.75</v>
      </c>
      <c r="K102" s="24" t="str">
        <f t="shared" si="98"/>
        <v xml:space="preserve"> </v>
      </c>
      <c r="L102" s="25" t="str">
        <f t="shared" si="98"/>
        <v xml:space="preserve"> </v>
      </c>
      <c r="M102" s="24" t="str">
        <f t="shared" si="98"/>
        <v xml:space="preserve"> </v>
      </c>
      <c r="N102" s="25" t="str">
        <f t="shared" si="98"/>
        <v xml:space="preserve"> </v>
      </c>
      <c r="O102" s="24" t="str">
        <f t="shared" si="98"/>
        <v xml:space="preserve"> </v>
      </c>
      <c r="P102" s="25" t="str">
        <f t="shared" si="98"/>
        <v xml:space="preserve"> </v>
      </c>
      <c r="Q102" s="26" t="str">
        <f t="shared" si="98"/>
        <v xml:space="preserve"> </v>
      </c>
      <c r="R102" s="289"/>
      <c r="S102" s="27" t="str">
        <f t="shared" ref="S102:AG102" si="99">IF(SUM(S100:S101)=0," ",SUM(S100:S101))</f>
        <v xml:space="preserve"> </v>
      </c>
      <c r="T102" s="24">
        <f t="shared" si="99"/>
        <v>13.75</v>
      </c>
      <c r="U102" s="24">
        <f t="shared" si="99"/>
        <v>20</v>
      </c>
      <c r="V102" s="26">
        <f t="shared" si="99"/>
        <v>5</v>
      </c>
      <c r="W102" s="27" t="str">
        <f t="shared" si="99"/>
        <v xml:space="preserve"> </v>
      </c>
      <c r="X102" s="24" t="str">
        <f t="shared" si="99"/>
        <v xml:space="preserve"> </v>
      </c>
      <c r="Y102" s="25">
        <f t="shared" si="99"/>
        <v>5</v>
      </c>
      <c r="Z102" s="24" t="str">
        <f t="shared" si="99"/>
        <v xml:space="preserve"> </v>
      </c>
      <c r="AA102" s="25">
        <f t="shared" si="99"/>
        <v>3.75</v>
      </c>
      <c r="AB102" s="26" t="str">
        <f t="shared" si="99"/>
        <v xml:space="preserve"> </v>
      </c>
      <c r="AC102" s="30">
        <f t="shared" si="99"/>
        <v>14</v>
      </c>
      <c r="AD102" s="28" t="str">
        <f t="shared" si="99"/>
        <v xml:space="preserve"> </v>
      </c>
      <c r="AE102" s="28">
        <f t="shared" si="99"/>
        <v>14</v>
      </c>
      <c r="AF102" s="31" t="str">
        <f t="shared" si="99"/>
        <v xml:space="preserve"> </v>
      </c>
      <c r="AG102" s="33">
        <f t="shared" si="99"/>
        <v>17</v>
      </c>
      <c r="AH102" s="514" t="str">
        <f>IF('FRONT PAGE'!$A$1="www.fly-logics.com","_____________________________
PILOT SIGNATURE",0)</f>
        <v>_____________________________
PILOT SIGNATURE</v>
      </c>
      <c r="AI102" s="515"/>
      <c r="AJ102" s="515"/>
      <c r="AK102" s="330">
        <f>A100</f>
        <v>7</v>
      </c>
      <c r="AL102" s="387"/>
      <c r="AM102" s="388"/>
      <c r="AN102" s="387"/>
      <c r="AT102" s="364" t="e">
        <f t="shared" si="92"/>
        <v>#N/A</v>
      </c>
      <c r="AU102" s="365" t="e">
        <f t="shared" si="93"/>
        <v>#N/A</v>
      </c>
      <c r="AV102" s="372" t="str">
        <f t="shared" ca="1" si="67"/>
        <v/>
      </c>
      <c r="AW102" s="364" t="e">
        <f t="shared" ca="1" si="68"/>
        <v>#N/A</v>
      </c>
      <c r="AX102" s="373" t="e">
        <f t="shared" ca="1" si="69"/>
        <v>#N/A</v>
      </c>
      <c r="AY102" s="98" t="e">
        <f t="shared" si="94"/>
        <v>#N/A</v>
      </c>
      <c r="AZ102" s="373" t="e">
        <f t="shared" si="95"/>
        <v>#N/A</v>
      </c>
      <c r="BA102" s="363"/>
      <c r="BC102" s="377"/>
    </row>
    <row r="103" spans="1:70" s="50" customFormat="1" ht="27.75" customHeight="1" x14ac:dyDescent="0.2">
      <c r="A103" s="29">
        <f>A98+1</f>
        <v>71</v>
      </c>
      <c r="B103" s="39"/>
      <c r="C103" s="40"/>
      <c r="D103" s="41"/>
      <c r="E103" s="42"/>
      <c r="F103" s="43"/>
      <c r="G103" s="44"/>
      <c r="H103" s="45"/>
      <c r="I103" s="281"/>
      <c r="J103" s="277"/>
      <c r="K103" s="278"/>
      <c r="L103" s="279"/>
      <c r="M103" s="278"/>
      <c r="N103" s="279"/>
      <c r="O103" s="278"/>
      <c r="P103" s="279"/>
      <c r="Q103" s="150"/>
      <c r="R103" s="285"/>
      <c r="S103" s="46"/>
      <c r="T103" s="47"/>
      <c r="U103" s="47"/>
      <c r="V103" s="48"/>
      <c r="W103" s="293"/>
      <c r="X103" s="278"/>
      <c r="Y103" s="279"/>
      <c r="Z103" s="278"/>
      <c r="AA103" s="279"/>
      <c r="AB103" s="150"/>
      <c r="AC103" s="282"/>
      <c r="AD103" s="283"/>
      <c r="AE103" s="283"/>
      <c r="AF103" s="284"/>
      <c r="AG103" s="49"/>
      <c r="AH103" s="48"/>
      <c r="AI103" s="516"/>
      <c r="AJ103" s="516"/>
      <c r="AK103" s="517"/>
      <c r="AL103" s="100"/>
      <c r="AM103" s="382" t="str">
        <f t="shared" ref="AM103:AM112" si="100">IF(B103=0," ",TEXT(B103,"MMM"))</f>
        <v xml:space="preserve"> </v>
      </c>
      <c r="AN103" s="95" t="str">
        <f t="shared" ref="AN103:AN112" si="101">IF(B103=0," ",YEAR(B103))</f>
        <v xml:space="preserve"> </v>
      </c>
      <c r="AO103" s="365"/>
      <c r="AP103" s="365"/>
      <c r="AQ103" s="256"/>
      <c r="AR103" s="365"/>
      <c r="AS103" s="365"/>
      <c r="AT103" s="364" t="e">
        <f t="shared" si="92"/>
        <v>#N/A</v>
      </c>
      <c r="AU103" s="365" t="e">
        <f t="shared" si="93"/>
        <v>#N/A</v>
      </c>
      <c r="AV103" s="372" t="str">
        <f t="shared" ca="1" si="67"/>
        <v/>
      </c>
      <c r="AW103" s="364" t="e">
        <f t="shared" ca="1" si="68"/>
        <v>#N/A</v>
      </c>
      <c r="AX103" s="373" t="e">
        <f t="shared" ca="1" si="69"/>
        <v>#N/A</v>
      </c>
      <c r="AY103" s="98" t="e">
        <f t="shared" si="94"/>
        <v>#N/A</v>
      </c>
      <c r="AZ103" s="373" t="e">
        <f t="shared" si="95"/>
        <v>#N/A</v>
      </c>
      <c r="BA103" s="363"/>
      <c r="BB103" s="365"/>
      <c r="BC103" s="377"/>
      <c r="BD103" s="365"/>
      <c r="BE103" s="365"/>
      <c r="BF103" s="365"/>
      <c r="BG103" s="365"/>
      <c r="BH103" s="365"/>
      <c r="BI103" s="365"/>
      <c r="BJ103" s="365"/>
      <c r="BK103" s="365"/>
      <c r="BL103" s="376"/>
      <c r="BM103" s="376"/>
      <c r="BN103" s="260"/>
      <c r="BO103" s="260"/>
      <c r="BP103" s="260"/>
      <c r="BQ103" s="263"/>
      <c r="BR103" s="263"/>
    </row>
    <row r="104" spans="1:70" s="50" customFormat="1" ht="27.75" customHeight="1" x14ac:dyDescent="0.2">
      <c r="A104" s="22">
        <f>A103+1</f>
        <v>72</v>
      </c>
      <c r="B104" s="51"/>
      <c r="C104" s="52"/>
      <c r="D104" s="53"/>
      <c r="E104" s="54"/>
      <c r="F104" s="55"/>
      <c r="G104" s="56"/>
      <c r="H104" s="57"/>
      <c r="I104" s="275"/>
      <c r="J104" s="58"/>
      <c r="K104" s="59"/>
      <c r="L104" s="60"/>
      <c r="M104" s="59"/>
      <c r="N104" s="60"/>
      <c r="O104" s="59"/>
      <c r="P104" s="60"/>
      <c r="Q104" s="61"/>
      <c r="R104" s="286"/>
      <c r="S104" s="58"/>
      <c r="T104" s="59"/>
      <c r="U104" s="59"/>
      <c r="V104" s="61"/>
      <c r="W104" s="294"/>
      <c r="X104" s="59"/>
      <c r="Y104" s="60"/>
      <c r="Z104" s="59"/>
      <c r="AA104" s="60"/>
      <c r="AB104" s="61"/>
      <c r="AC104" s="62"/>
      <c r="AD104" s="63"/>
      <c r="AE104" s="63"/>
      <c r="AF104" s="64"/>
      <c r="AG104" s="65"/>
      <c r="AH104" s="61"/>
      <c r="AI104" s="510"/>
      <c r="AJ104" s="510"/>
      <c r="AK104" s="511"/>
      <c r="AL104" s="100"/>
      <c r="AM104" s="382" t="str">
        <f t="shared" si="100"/>
        <v xml:space="preserve"> </v>
      </c>
      <c r="AN104" s="95" t="str">
        <f t="shared" si="101"/>
        <v xml:space="preserve"> </v>
      </c>
      <c r="AO104" s="365"/>
      <c r="AP104" s="365"/>
      <c r="AQ104" s="256"/>
      <c r="AR104" s="365"/>
      <c r="AS104" s="365"/>
      <c r="AT104" s="364" t="e">
        <f t="shared" si="92"/>
        <v>#N/A</v>
      </c>
      <c r="AU104" s="365" t="e">
        <f t="shared" si="93"/>
        <v>#N/A</v>
      </c>
      <c r="AV104" s="372" t="str">
        <f t="shared" ca="1" si="67"/>
        <v/>
      </c>
      <c r="AW104" s="364" t="e">
        <f t="shared" ca="1" si="68"/>
        <v>#N/A</v>
      </c>
      <c r="AX104" s="373" t="e">
        <f t="shared" ca="1" si="69"/>
        <v>#N/A</v>
      </c>
      <c r="AY104" s="98" t="e">
        <f t="shared" si="94"/>
        <v>#N/A</v>
      </c>
      <c r="AZ104" s="373" t="e">
        <f t="shared" si="95"/>
        <v>#N/A</v>
      </c>
      <c r="BA104" s="363"/>
      <c r="BB104" s="365"/>
      <c r="BC104" s="377"/>
      <c r="BD104" s="365"/>
      <c r="BE104" s="365"/>
      <c r="BF104" s="365"/>
      <c r="BG104" s="365"/>
      <c r="BH104" s="365"/>
      <c r="BI104" s="365"/>
      <c r="BJ104" s="365"/>
      <c r="BK104" s="365"/>
      <c r="BL104" s="376"/>
      <c r="BM104" s="376"/>
      <c r="BN104" s="260"/>
      <c r="BO104" s="260"/>
      <c r="BP104" s="260"/>
      <c r="BQ104" s="263"/>
      <c r="BR104" s="263"/>
    </row>
    <row r="105" spans="1:70" s="50" customFormat="1" ht="27.75" customHeight="1" x14ac:dyDescent="0.2">
      <c r="A105" s="22">
        <f t="shared" ref="A105:A112" si="102">A104+1</f>
        <v>73</v>
      </c>
      <c r="B105" s="51"/>
      <c r="C105" s="52"/>
      <c r="D105" s="53"/>
      <c r="E105" s="54"/>
      <c r="F105" s="55"/>
      <c r="G105" s="56"/>
      <c r="H105" s="57"/>
      <c r="I105" s="275"/>
      <c r="J105" s="58"/>
      <c r="K105" s="59"/>
      <c r="L105" s="60"/>
      <c r="M105" s="59"/>
      <c r="N105" s="60"/>
      <c r="O105" s="59"/>
      <c r="P105" s="60"/>
      <c r="Q105" s="61"/>
      <c r="R105" s="286"/>
      <c r="S105" s="58"/>
      <c r="T105" s="59"/>
      <c r="U105" s="59"/>
      <c r="V105" s="61"/>
      <c r="W105" s="294"/>
      <c r="X105" s="59"/>
      <c r="Y105" s="60"/>
      <c r="Z105" s="59"/>
      <c r="AA105" s="60"/>
      <c r="AB105" s="61"/>
      <c r="AC105" s="62"/>
      <c r="AD105" s="63"/>
      <c r="AE105" s="63"/>
      <c r="AF105" s="64"/>
      <c r="AG105" s="65"/>
      <c r="AH105" s="61"/>
      <c r="AI105" s="510"/>
      <c r="AJ105" s="510"/>
      <c r="AK105" s="511"/>
      <c r="AL105" s="100"/>
      <c r="AM105" s="382" t="str">
        <f t="shared" si="100"/>
        <v xml:space="preserve"> </v>
      </c>
      <c r="AN105" s="95" t="str">
        <f t="shared" si="101"/>
        <v xml:space="preserve"> </v>
      </c>
      <c r="AO105" s="365"/>
      <c r="AP105" s="365"/>
      <c r="AQ105" s="256"/>
      <c r="AR105" s="365"/>
      <c r="AS105" s="365"/>
      <c r="AT105" s="364" t="e">
        <f t="shared" ref="AT105:AT114" si="103">IF(ISBLANK($B145),NA(),$B145)</f>
        <v>#N/A</v>
      </c>
      <c r="AU105" s="365" t="e">
        <f t="shared" ref="AU105:AU114" si="104">IF(ISBLANK($I145),NA(),$I145)</f>
        <v>#N/A</v>
      </c>
      <c r="AV105" s="372" t="str">
        <f t="shared" ca="1" si="67"/>
        <v/>
      </c>
      <c r="AW105" s="364" t="e">
        <f t="shared" ca="1" si="68"/>
        <v>#N/A</v>
      </c>
      <c r="AX105" s="373" t="e">
        <f t="shared" ca="1" si="69"/>
        <v>#N/A</v>
      </c>
      <c r="AY105" s="98" t="e">
        <f>IF(S145=0,NA(),S145)</f>
        <v>#N/A</v>
      </c>
      <c r="AZ105" s="373" t="e">
        <f>IF(V145=0,NA(),V145)</f>
        <v>#N/A</v>
      </c>
      <c r="BA105" s="363"/>
      <c r="BB105" s="365"/>
      <c r="BC105" s="377"/>
      <c r="BD105" s="365"/>
      <c r="BE105" s="365"/>
      <c r="BF105" s="365"/>
      <c r="BG105" s="365"/>
      <c r="BH105" s="365"/>
      <c r="BI105" s="365"/>
      <c r="BJ105" s="365"/>
      <c r="BK105" s="365"/>
      <c r="BL105" s="376"/>
      <c r="BM105" s="376"/>
      <c r="BN105" s="260"/>
      <c r="BO105" s="260"/>
      <c r="BP105" s="260"/>
      <c r="BQ105" s="263"/>
      <c r="BR105" s="263"/>
    </row>
    <row r="106" spans="1:70" s="50" customFormat="1" ht="27.75" customHeight="1" x14ac:dyDescent="0.2">
      <c r="A106" s="22">
        <f t="shared" si="102"/>
        <v>74</v>
      </c>
      <c r="B106" s="51"/>
      <c r="C106" s="52"/>
      <c r="D106" s="53"/>
      <c r="E106" s="54"/>
      <c r="F106" s="55"/>
      <c r="G106" s="56"/>
      <c r="H106" s="57"/>
      <c r="I106" s="275"/>
      <c r="J106" s="58"/>
      <c r="K106" s="59"/>
      <c r="L106" s="60"/>
      <c r="M106" s="59"/>
      <c r="N106" s="60"/>
      <c r="O106" s="59"/>
      <c r="P106" s="60"/>
      <c r="Q106" s="61"/>
      <c r="R106" s="286"/>
      <c r="S106" s="58"/>
      <c r="T106" s="59"/>
      <c r="U106" s="59"/>
      <c r="V106" s="61"/>
      <c r="W106" s="294"/>
      <c r="X106" s="59"/>
      <c r="Y106" s="60"/>
      <c r="Z106" s="59"/>
      <c r="AA106" s="60"/>
      <c r="AB106" s="61"/>
      <c r="AC106" s="62"/>
      <c r="AD106" s="63"/>
      <c r="AE106" s="63"/>
      <c r="AF106" s="64"/>
      <c r="AG106" s="65"/>
      <c r="AH106" s="61"/>
      <c r="AI106" s="510"/>
      <c r="AJ106" s="510"/>
      <c r="AK106" s="511"/>
      <c r="AL106" s="100"/>
      <c r="AM106" s="382" t="str">
        <f t="shared" si="100"/>
        <v xml:space="preserve"> </v>
      </c>
      <c r="AN106" s="95" t="str">
        <f t="shared" si="101"/>
        <v xml:space="preserve"> </v>
      </c>
      <c r="AO106" s="365"/>
      <c r="AP106" s="365"/>
      <c r="AQ106" s="256"/>
      <c r="AR106" s="365"/>
      <c r="AS106" s="365"/>
      <c r="AT106" s="364" t="e">
        <f t="shared" si="103"/>
        <v>#N/A</v>
      </c>
      <c r="AU106" s="365" t="e">
        <f t="shared" si="104"/>
        <v>#N/A</v>
      </c>
      <c r="AV106" s="372" t="str">
        <f t="shared" ca="1" si="67"/>
        <v/>
      </c>
      <c r="AW106" s="364" t="e">
        <f t="shared" ca="1" si="68"/>
        <v>#N/A</v>
      </c>
      <c r="AX106" s="373" t="e">
        <f t="shared" ca="1" si="69"/>
        <v>#N/A</v>
      </c>
      <c r="AY106" s="98" t="e">
        <f>IF(S146=0,NA(),S146)</f>
        <v>#N/A</v>
      </c>
      <c r="AZ106" s="373" t="e">
        <f t="shared" ref="AZ106:AZ114" si="105">IF(V146=0,NA(),V146)</f>
        <v>#N/A</v>
      </c>
      <c r="BA106" s="363"/>
      <c r="BB106" s="365"/>
      <c r="BC106" s="377"/>
      <c r="BD106" s="365"/>
      <c r="BE106" s="365"/>
      <c r="BF106" s="365"/>
      <c r="BG106" s="365"/>
      <c r="BH106" s="365"/>
      <c r="BI106" s="365"/>
      <c r="BJ106" s="365"/>
      <c r="BK106" s="365"/>
      <c r="BL106" s="376"/>
      <c r="BM106" s="376"/>
      <c r="BN106" s="260"/>
      <c r="BO106" s="260"/>
      <c r="BP106" s="260"/>
      <c r="BQ106" s="263"/>
      <c r="BR106" s="263"/>
    </row>
    <row r="107" spans="1:70" s="50" customFormat="1" ht="27.75" customHeight="1" x14ac:dyDescent="0.2">
      <c r="A107" s="22">
        <f t="shared" si="102"/>
        <v>75</v>
      </c>
      <c r="B107" s="51"/>
      <c r="C107" s="52"/>
      <c r="D107" s="53"/>
      <c r="E107" s="54"/>
      <c r="F107" s="55"/>
      <c r="G107" s="56"/>
      <c r="H107" s="57"/>
      <c r="I107" s="275"/>
      <c r="J107" s="58"/>
      <c r="K107" s="59"/>
      <c r="L107" s="60"/>
      <c r="M107" s="59"/>
      <c r="N107" s="60"/>
      <c r="O107" s="59"/>
      <c r="P107" s="60"/>
      <c r="Q107" s="61"/>
      <c r="R107" s="286"/>
      <c r="S107" s="58"/>
      <c r="T107" s="59"/>
      <c r="U107" s="59"/>
      <c r="V107" s="61"/>
      <c r="W107" s="294"/>
      <c r="X107" s="59"/>
      <c r="Y107" s="60"/>
      <c r="Z107" s="59"/>
      <c r="AA107" s="60"/>
      <c r="AB107" s="61"/>
      <c r="AC107" s="62"/>
      <c r="AD107" s="63"/>
      <c r="AE107" s="63"/>
      <c r="AF107" s="64"/>
      <c r="AG107" s="65"/>
      <c r="AH107" s="61"/>
      <c r="AI107" s="510"/>
      <c r="AJ107" s="510"/>
      <c r="AK107" s="511"/>
      <c r="AL107" s="100"/>
      <c r="AM107" s="382" t="str">
        <f t="shared" si="100"/>
        <v xml:space="preserve"> </v>
      </c>
      <c r="AN107" s="95" t="str">
        <f t="shared" si="101"/>
        <v xml:space="preserve"> </v>
      </c>
      <c r="AO107" s="365"/>
      <c r="AP107" s="365"/>
      <c r="AQ107" s="256"/>
      <c r="AR107" s="365"/>
      <c r="AS107" s="365"/>
      <c r="AT107" s="364" t="e">
        <f t="shared" si="103"/>
        <v>#N/A</v>
      </c>
      <c r="AU107" s="365" t="e">
        <f t="shared" si="104"/>
        <v>#N/A</v>
      </c>
      <c r="AV107" s="372" t="str">
        <f t="shared" ca="1" si="67"/>
        <v/>
      </c>
      <c r="AW107" s="364" t="e">
        <f t="shared" ca="1" si="68"/>
        <v>#N/A</v>
      </c>
      <c r="AX107" s="373" t="e">
        <f t="shared" ca="1" si="69"/>
        <v>#N/A</v>
      </c>
      <c r="AY107" s="98" t="e">
        <f t="shared" ref="AY107:AY114" si="106">IF(S147=0,NA(),S147)</f>
        <v>#N/A</v>
      </c>
      <c r="AZ107" s="373" t="e">
        <f t="shared" si="105"/>
        <v>#N/A</v>
      </c>
      <c r="BA107" s="363"/>
      <c r="BB107" s="365"/>
      <c r="BC107" s="377"/>
      <c r="BD107" s="365"/>
      <c r="BE107" s="365"/>
      <c r="BF107" s="365"/>
      <c r="BG107" s="365"/>
      <c r="BH107" s="365"/>
      <c r="BI107" s="365"/>
      <c r="BJ107" s="365"/>
      <c r="BK107" s="365"/>
      <c r="BL107" s="376"/>
      <c r="BM107" s="376"/>
      <c r="BN107" s="260"/>
      <c r="BO107" s="260"/>
      <c r="BP107" s="260"/>
      <c r="BQ107" s="263"/>
      <c r="BR107" s="263"/>
    </row>
    <row r="108" spans="1:70" s="50" customFormat="1" ht="27.75" customHeight="1" x14ac:dyDescent="0.2">
      <c r="A108" s="22">
        <f t="shared" si="102"/>
        <v>76</v>
      </c>
      <c r="B108" s="51"/>
      <c r="C108" s="52"/>
      <c r="D108" s="53"/>
      <c r="E108" s="54"/>
      <c r="F108" s="55"/>
      <c r="G108" s="56"/>
      <c r="H108" s="57"/>
      <c r="I108" s="275"/>
      <c r="J108" s="58"/>
      <c r="K108" s="59"/>
      <c r="L108" s="60"/>
      <c r="M108" s="59"/>
      <c r="N108" s="60"/>
      <c r="O108" s="59"/>
      <c r="P108" s="60"/>
      <c r="Q108" s="61"/>
      <c r="R108" s="286"/>
      <c r="S108" s="58"/>
      <c r="T108" s="59"/>
      <c r="U108" s="59"/>
      <c r="V108" s="61"/>
      <c r="W108" s="294"/>
      <c r="X108" s="59"/>
      <c r="Y108" s="60"/>
      <c r="Z108" s="59"/>
      <c r="AA108" s="60"/>
      <c r="AB108" s="61"/>
      <c r="AC108" s="62"/>
      <c r="AD108" s="63"/>
      <c r="AE108" s="63"/>
      <c r="AF108" s="64"/>
      <c r="AG108" s="65"/>
      <c r="AH108" s="61"/>
      <c r="AI108" s="510"/>
      <c r="AJ108" s="510"/>
      <c r="AK108" s="511"/>
      <c r="AL108" s="100"/>
      <c r="AM108" s="382" t="str">
        <f t="shared" si="100"/>
        <v xml:space="preserve"> </v>
      </c>
      <c r="AN108" s="95" t="str">
        <f t="shared" si="101"/>
        <v xml:space="preserve"> </v>
      </c>
      <c r="AO108" s="365"/>
      <c r="AP108" s="365"/>
      <c r="AQ108" s="256"/>
      <c r="AR108" s="365"/>
      <c r="AS108" s="365"/>
      <c r="AT108" s="364" t="e">
        <f t="shared" si="103"/>
        <v>#N/A</v>
      </c>
      <c r="AU108" s="365" t="e">
        <f t="shared" si="104"/>
        <v>#N/A</v>
      </c>
      <c r="AV108" s="372" t="str">
        <f t="shared" ca="1" si="67"/>
        <v/>
      </c>
      <c r="AW108" s="364" t="e">
        <f t="shared" ca="1" si="68"/>
        <v>#N/A</v>
      </c>
      <c r="AX108" s="373" t="e">
        <f t="shared" ca="1" si="69"/>
        <v>#N/A</v>
      </c>
      <c r="AY108" s="98" t="e">
        <f t="shared" si="106"/>
        <v>#N/A</v>
      </c>
      <c r="AZ108" s="373" t="e">
        <f t="shared" si="105"/>
        <v>#N/A</v>
      </c>
      <c r="BA108" s="363"/>
      <c r="BB108" s="365"/>
      <c r="BC108" s="377"/>
      <c r="BD108" s="365"/>
      <c r="BE108" s="365"/>
      <c r="BF108" s="365"/>
      <c r="BG108" s="365"/>
      <c r="BH108" s="365"/>
      <c r="BI108" s="365"/>
      <c r="BJ108" s="365"/>
      <c r="BK108" s="365"/>
      <c r="BL108" s="376"/>
      <c r="BM108" s="376"/>
      <c r="BN108" s="260"/>
      <c r="BO108" s="260"/>
      <c r="BP108" s="260"/>
      <c r="BQ108" s="263"/>
      <c r="BR108" s="263"/>
    </row>
    <row r="109" spans="1:70" s="50" customFormat="1" ht="27.75" customHeight="1" x14ac:dyDescent="0.2">
      <c r="A109" s="22">
        <f>A108+1</f>
        <v>77</v>
      </c>
      <c r="B109" s="51"/>
      <c r="C109" s="52"/>
      <c r="D109" s="53"/>
      <c r="E109" s="54"/>
      <c r="F109" s="55"/>
      <c r="G109" s="56"/>
      <c r="H109" s="57"/>
      <c r="I109" s="275"/>
      <c r="J109" s="58"/>
      <c r="K109" s="59"/>
      <c r="L109" s="60"/>
      <c r="M109" s="59"/>
      <c r="N109" s="60"/>
      <c r="O109" s="59"/>
      <c r="P109" s="60"/>
      <c r="Q109" s="61"/>
      <c r="R109" s="286"/>
      <c r="S109" s="58"/>
      <c r="T109" s="59"/>
      <c r="U109" s="59"/>
      <c r="V109" s="61"/>
      <c r="W109" s="294"/>
      <c r="X109" s="59"/>
      <c r="Y109" s="60"/>
      <c r="Z109" s="59"/>
      <c r="AA109" s="60"/>
      <c r="AB109" s="61"/>
      <c r="AC109" s="62"/>
      <c r="AD109" s="63"/>
      <c r="AE109" s="63"/>
      <c r="AF109" s="64"/>
      <c r="AG109" s="65"/>
      <c r="AH109" s="61"/>
      <c r="AI109" s="510"/>
      <c r="AJ109" s="510"/>
      <c r="AK109" s="511"/>
      <c r="AL109" s="100"/>
      <c r="AM109" s="382" t="str">
        <f t="shared" si="100"/>
        <v xml:space="preserve"> </v>
      </c>
      <c r="AN109" s="95" t="str">
        <f t="shared" si="101"/>
        <v xml:space="preserve"> </v>
      </c>
      <c r="AO109" s="365"/>
      <c r="AP109" s="365"/>
      <c r="AQ109" s="256"/>
      <c r="AR109" s="365"/>
      <c r="AS109" s="365"/>
      <c r="AT109" s="364" t="e">
        <f t="shared" si="103"/>
        <v>#N/A</v>
      </c>
      <c r="AU109" s="365" t="e">
        <f t="shared" si="104"/>
        <v>#N/A</v>
      </c>
      <c r="AV109" s="372" t="str">
        <f t="shared" ca="1" si="67"/>
        <v/>
      </c>
      <c r="AW109" s="364" t="e">
        <f t="shared" ca="1" si="68"/>
        <v>#N/A</v>
      </c>
      <c r="AX109" s="373" t="e">
        <f t="shared" ca="1" si="69"/>
        <v>#N/A</v>
      </c>
      <c r="AY109" s="98" t="e">
        <f t="shared" si="106"/>
        <v>#N/A</v>
      </c>
      <c r="AZ109" s="373" t="e">
        <f t="shared" si="105"/>
        <v>#N/A</v>
      </c>
      <c r="BA109" s="363"/>
      <c r="BB109" s="365"/>
      <c r="BC109" s="377"/>
      <c r="BD109" s="365"/>
      <c r="BE109" s="365"/>
      <c r="BF109" s="365"/>
      <c r="BG109" s="365"/>
      <c r="BH109" s="365"/>
      <c r="BI109" s="365"/>
      <c r="BJ109" s="365"/>
      <c r="BK109" s="365"/>
      <c r="BL109" s="376"/>
      <c r="BM109" s="376"/>
      <c r="BN109" s="260"/>
      <c r="BO109" s="260"/>
      <c r="BP109" s="260"/>
      <c r="BQ109" s="263"/>
      <c r="BR109" s="263"/>
    </row>
    <row r="110" spans="1:70" s="50" customFormat="1" ht="27.75" customHeight="1" x14ac:dyDescent="0.2">
      <c r="A110" s="22">
        <f t="shared" si="102"/>
        <v>78</v>
      </c>
      <c r="B110" s="51"/>
      <c r="C110" s="52"/>
      <c r="D110" s="53"/>
      <c r="E110" s="54"/>
      <c r="F110" s="55"/>
      <c r="G110" s="56"/>
      <c r="H110" s="57"/>
      <c r="I110" s="275"/>
      <c r="J110" s="58"/>
      <c r="K110" s="59"/>
      <c r="L110" s="60"/>
      <c r="M110" s="59"/>
      <c r="N110" s="60"/>
      <c r="O110" s="59"/>
      <c r="P110" s="60"/>
      <c r="Q110" s="61"/>
      <c r="R110" s="286"/>
      <c r="S110" s="58"/>
      <c r="T110" s="59"/>
      <c r="U110" s="59"/>
      <c r="V110" s="61"/>
      <c r="W110" s="294"/>
      <c r="X110" s="59"/>
      <c r="Y110" s="60"/>
      <c r="Z110" s="59"/>
      <c r="AA110" s="60"/>
      <c r="AB110" s="61"/>
      <c r="AC110" s="62"/>
      <c r="AD110" s="63"/>
      <c r="AE110" s="63"/>
      <c r="AF110" s="64"/>
      <c r="AG110" s="65"/>
      <c r="AH110" s="61"/>
      <c r="AI110" s="510"/>
      <c r="AJ110" s="510"/>
      <c r="AK110" s="511"/>
      <c r="AL110" s="100"/>
      <c r="AM110" s="382" t="str">
        <f t="shared" si="100"/>
        <v xml:space="preserve"> </v>
      </c>
      <c r="AN110" s="95" t="str">
        <f t="shared" si="101"/>
        <v xml:space="preserve"> </v>
      </c>
      <c r="AO110" s="365"/>
      <c r="AP110" s="365"/>
      <c r="AQ110" s="256"/>
      <c r="AR110" s="365"/>
      <c r="AS110" s="365"/>
      <c r="AT110" s="364" t="e">
        <f t="shared" si="103"/>
        <v>#N/A</v>
      </c>
      <c r="AU110" s="365" t="e">
        <f t="shared" si="104"/>
        <v>#N/A</v>
      </c>
      <c r="AV110" s="372" t="str">
        <f t="shared" ca="1" si="67"/>
        <v/>
      </c>
      <c r="AW110" s="364" t="e">
        <f t="shared" ca="1" si="68"/>
        <v>#N/A</v>
      </c>
      <c r="AX110" s="373" t="e">
        <f t="shared" ca="1" si="69"/>
        <v>#N/A</v>
      </c>
      <c r="AY110" s="98" t="e">
        <f t="shared" si="106"/>
        <v>#N/A</v>
      </c>
      <c r="AZ110" s="373" t="e">
        <f t="shared" si="105"/>
        <v>#N/A</v>
      </c>
      <c r="BA110" s="363"/>
      <c r="BB110" s="365"/>
      <c r="BC110" s="377"/>
      <c r="BD110" s="365"/>
      <c r="BE110" s="365"/>
      <c r="BF110" s="365"/>
      <c r="BG110" s="365"/>
      <c r="BH110" s="365"/>
      <c r="BI110" s="365"/>
      <c r="BJ110" s="365"/>
      <c r="BK110" s="365"/>
      <c r="BL110" s="376"/>
      <c r="BM110" s="376"/>
      <c r="BN110" s="260"/>
      <c r="BO110" s="260"/>
      <c r="BP110" s="260"/>
      <c r="BQ110" s="263"/>
      <c r="BR110" s="263"/>
    </row>
    <row r="111" spans="1:70" s="50" customFormat="1" ht="27.75" customHeight="1" x14ac:dyDescent="0.2">
      <c r="A111" s="22">
        <f t="shared" si="102"/>
        <v>79</v>
      </c>
      <c r="B111" s="51"/>
      <c r="C111" s="52"/>
      <c r="D111" s="53"/>
      <c r="E111" s="54"/>
      <c r="F111" s="55"/>
      <c r="G111" s="56"/>
      <c r="H111" s="57"/>
      <c r="I111" s="275"/>
      <c r="J111" s="58"/>
      <c r="K111" s="59"/>
      <c r="L111" s="60"/>
      <c r="M111" s="59"/>
      <c r="N111" s="60"/>
      <c r="O111" s="59"/>
      <c r="P111" s="60"/>
      <c r="Q111" s="61"/>
      <c r="R111" s="286"/>
      <c r="S111" s="58"/>
      <c r="T111" s="59"/>
      <c r="U111" s="59"/>
      <c r="V111" s="61"/>
      <c r="W111" s="294"/>
      <c r="X111" s="59"/>
      <c r="Y111" s="60"/>
      <c r="Z111" s="59"/>
      <c r="AA111" s="60"/>
      <c r="AB111" s="61"/>
      <c r="AC111" s="62"/>
      <c r="AD111" s="63"/>
      <c r="AE111" s="63"/>
      <c r="AF111" s="64"/>
      <c r="AG111" s="65"/>
      <c r="AH111" s="61"/>
      <c r="AI111" s="510"/>
      <c r="AJ111" s="510"/>
      <c r="AK111" s="511"/>
      <c r="AL111" s="100"/>
      <c r="AM111" s="382" t="str">
        <f t="shared" si="100"/>
        <v xml:space="preserve"> </v>
      </c>
      <c r="AN111" s="95" t="str">
        <f t="shared" si="101"/>
        <v xml:space="preserve"> </v>
      </c>
      <c r="AO111" s="365"/>
      <c r="AP111" s="365"/>
      <c r="AQ111" s="256"/>
      <c r="AR111" s="365"/>
      <c r="AS111" s="365"/>
      <c r="AT111" s="364" t="e">
        <f t="shared" si="103"/>
        <v>#N/A</v>
      </c>
      <c r="AU111" s="365" t="e">
        <f t="shared" si="104"/>
        <v>#N/A</v>
      </c>
      <c r="AV111" s="372" t="str">
        <f t="shared" ca="1" si="67"/>
        <v/>
      </c>
      <c r="AW111" s="364" t="e">
        <f t="shared" ca="1" si="68"/>
        <v>#N/A</v>
      </c>
      <c r="AX111" s="373" t="e">
        <f t="shared" ca="1" si="69"/>
        <v>#N/A</v>
      </c>
      <c r="AY111" s="98" t="e">
        <f t="shared" si="106"/>
        <v>#N/A</v>
      </c>
      <c r="AZ111" s="373" t="e">
        <f t="shared" si="105"/>
        <v>#N/A</v>
      </c>
      <c r="BA111" s="365"/>
      <c r="BB111" s="365"/>
      <c r="BC111" s="377"/>
      <c r="BD111" s="365"/>
      <c r="BE111" s="365"/>
      <c r="BF111" s="365"/>
      <c r="BG111" s="365"/>
      <c r="BH111" s="365"/>
      <c r="BI111" s="365"/>
      <c r="BJ111" s="365"/>
      <c r="BK111" s="365"/>
      <c r="BL111" s="376"/>
      <c r="BM111" s="376"/>
      <c r="BN111" s="260"/>
      <c r="BO111" s="260"/>
      <c r="BP111" s="260"/>
      <c r="BQ111" s="263"/>
      <c r="BR111" s="263"/>
    </row>
    <row r="112" spans="1:70" s="50" customFormat="1" ht="27.75" customHeight="1" thickBot="1" x14ac:dyDescent="0.25">
      <c r="A112" s="23">
        <f t="shared" si="102"/>
        <v>80</v>
      </c>
      <c r="B112" s="66"/>
      <c r="C112" s="67"/>
      <c r="D112" s="68"/>
      <c r="E112" s="69"/>
      <c r="F112" s="70"/>
      <c r="G112" s="71"/>
      <c r="H112" s="72"/>
      <c r="I112" s="276"/>
      <c r="J112" s="73"/>
      <c r="K112" s="74"/>
      <c r="L112" s="75"/>
      <c r="M112" s="74"/>
      <c r="N112" s="75"/>
      <c r="O112" s="74"/>
      <c r="P112" s="75"/>
      <c r="Q112" s="76"/>
      <c r="R112" s="287"/>
      <c r="S112" s="73"/>
      <c r="T112" s="74"/>
      <c r="U112" s="74"/>
      <c r="V112" s="76"/>
      <c r="W112" s="295"/>
      <c r="X112" s="74"/>
      <c r="Y112" s="75"/>
      <c r="Z112" s="74"/>
      <c r="AA112" s="75"/>
      <c r="AB112" s="76"/>
      <c r="AC112" s="77"/>
      <c r="AD112" s="78"/>
      <c r="AE112" s="78"/>
      <c r="AF112" s="79"/>
      <c r="AG112" s="80"/>
      <c r="AH112" s="76"/>
      <c r="AI112" s="518"/>
      <c r="AJ112" s="518"/>
      <c r="AK112" s="519"/>
      <c r="AL112" s="100"/>
      <c r="AM112" s="382" t="str">
        <f t="shared" si="100"/>
        <v xml:space="preserve"> </v>
      </c>
      <c r="AN112" s="95" t="str">
        <f t="shared" si="101"/>
        <v xml:space="preserve"> </v>
      </c>
      <c r="AO112" s="365"/>
      <c r="AP112" s="365"/>
      <c r="AQ112" s="256"/>
      <c r="AR112" s="365"/>
      <c r="AS112" s="365"/>
      <c r="AT112" s="364" t="e">
        <f t="shared" si="103"/>
        <v>#N/A</v>
      </c>
      <c r="AU112" s="365" t="e">
        <f t="shared" si="104"/>
        <v>#N/A</v>
      </c>
      <c r="AV112" s="372" t="str">
        <f t="shared" ca="1" si="67"/>
        <v/>
      </c>
      <c r="AW112" s="364" t="e">
        <f t="shared" ca="1" si="68"/>
        <v>#N/A</v>
      </c>
      <c r="AX112" s="373" t="e">
        <f t="shared" ca="1" si="69"/>
        <v>#N/A</v>
      </c>
      <c r="AY112" s="98" t="e">
        <f t="shared" si="106"/>
        <v>#N/A</v>
      </c>
      <c r="AZ112" s="373" t="e">
        <f t="shared" si="105"/>
        <v>#N/A</v>
      </c>
      <c r="BA112" s="365"/>
      <c r="BB112" s="365"/>
      <c r="BC112" s="377"/>
      <c r="BD112" s="365"/>
      <c r="BE112" s="365"/>
      <c r="BF112" s="365"/>
      <c r="BG112" s="365"/>
      <c r="BH112" s="365"/>
      <c r="BI112" s="365"/>
      <c r="BJ112" s="365"/>
      <c r="BK112" s="365"/>
      <c r="BL112" s="376"/>
      <c r="BM112" s="376"/>
      <c r="BN112" s="260"/>
      <c r="BO112" s="260"/>
      <c r="BP112" s="260"/>
      <c r="BQ112" s="263"/>
      <c r="BR112" s="263"/>
    </row>
    <row r="113" spans="1:70" ht="4.5" customHeight="1" thickBot="1" x14ac:dyDescent="0.25">
      <c r="A113" s="91">
        <f>AK116</f>
        <v>8</v>
      </c>
      <c r="B113" s="235"/>
      <c r="C113" s="235"/>
      <c r="D113" s="235"/>
      <c r="E113" s="235"/>
      <c r="F113" s="235"/>
      <c r="G113" s="235"/>
      <c r="H113" s="235"/>
      <c r="I113" s="235"/>
      <c r="J113" s="280"/>
      <c r="K113" s="280"/>
      <c r="L113" s="280"/>
      <c r="M113" s="280"/>
      <c r="N113" s="280"/>
      <c r="O113" s="280"/>
      <c r="P113" s="280"/>
      <c r="Q113" s="280"/>
      <c r="R113" s="280"/>
      <c r="S113" s="292"/>
      <c r="T113" s="292"/>
      <c r="U113" s="292"/>
      <c r="V113" s="292"/>
      <c r="W113" s="292"/>
      <c r="X113" s="292"/>
      <c r="Y113" s="292"/>
      <c r="Z113" s="292"/>
      <c r="AA113" s="292"/>
      <c r="AB113" s="292"/>
      <c r="AC113" s="292"/>
      <c r="AD113" s="236"/>
      <c r="AE113" s="237"/>
      <c r="AF113" s="236"/>
      <c r="AG113" s="238"/>
      <c r="AH113" s="536"/>
      <c r="AI113" s="537"/>
      <c r="AJ113" s="537"/>
      <c r="AK113" s="537"/>
      <c r="AL113" s="383"/>
      <c r="AM113" s="384"/>
      <c r="AN113" s="383"/>
      <c r="AT113" s="364" t="e">
        <f t="shared" si="103"/>
        <v>#N/A</v>
      </c>
      <c r="AU113" s="365" t="e">
        <f t="shared" si="104"/>
        <v>#N/A</v>
      </c>
      <c r="AV113" s="372" t="str">
        <f t="shared" ca="1" si="67"/>
        <v/>
      </c>
      <c r="AW113" s="364" t="e">
        <f t="shared" ca="1" si="68"/>
        <v>#N/A</v>
      </c>
      <c r="AX113" s="373" t="e">
        <f t="shared" ca="1" si="69"/>
        <v>#N/A</v>
      </c>
      <c r="AY113" s="98" t="e">
        <f t="shared" si="106"/>
        <v>#N/A</v>
      </c>
      <c r="AZ113" s="373" t="e">
        <f t="shared" si="105"/>
        <v>#N/A</v>
      </c>
      <c r="BC113" s="377"/>
    </row>
    <row r="114" spans="1:70" ht="26.25" customHeight="1" x14ac:dyDescent="0.2">
      <c r="A114" s="163">
        <f>A100+1</f>
        <v>8</v>
      </c>
      <c r="B114" s="523"/>
      <c r="C114" s="523"/>
      <c r="D114" s="523"/>
      <c r="E114" s="524"/>
      <c r="F114" s="527" t="str">
        <f>IF('FRONT PAGE'!$A$1="www.fly-logics.com","TOTAL PAGE",0)</f>
        <v>TOTAL PAGE</v>
      </c>
      <c r="G114" s="528"/>
      <c r="H114" s="529"/>
      <c r="I114" s="314" t="str">
        <f>IF('FRONT PAGE'!$A$1="www.fly-logics.com",IF(SUM(I103:I113)=0," ",SUM(I103:I113)),0)</f>
        <v xml:space="preserve"> </v>
      </c>
      <c r="J114" s="315" t="str">
        <f>IF('FRONT PAGE'!$A$1="www.fly-logics.com",IF(SUM(J103:J113)=0," ",SUM(J103:J113)),0)</f>
        <v xml:space="preserve"> </v>
      </c>
      <c r="K114" s="316" t="str">
        <f>IF('FRONT PAGE'!$A$1="www.fly-logics.com",IF(SUM(K103:K113)=0," ",SUM(K103:K113)),0)</f>
        <v xml:space="preserve"> </v>
      </c>
      <c r="L114" s="317" t="str">
        <f>IF('FRONT PAGE'!$A$1="www.fly-logics.com",IF(SUM(L103:L113)=0," ",SUM(L103:L113)),0)</f>
        <v xml:space="preserve"> </v>
      </c>
      <c r="M114" s="316" t="str">
        <f>IF('FRONT PAGE'!$A$1="www.fly-logics.com",IF(SUM(M103:M113)=0," ",SUM(M103:M113)),0)</f>
        <v xml:space="preserve"> </v>
      </c>
      <c r="N114" s="317" t="str">
        <f>IF('FRONT PAGE'!$A$1="www.fly-logics.com",IF(SUM(N103:N113)=0," ",SUM(N103:N113)),0)</f>
        <v xml:space="preserve"> </v>
      </c>
      <c r="O114" s="316" t="str">
        <f>IF('FRONT PAGE'!$A$1="www.fly-logics.com",IF(SUM(O103:O113)=0," ",SUM(O103:O113)),0)</f>
        <v xml:space="preserve"> </v>
      </c>
      <c r="P114" s="317" t="str">
        <f>IF('FRONT PAGE'!$A$1="www.fly-logics.com",IF(SUM(P103:P113)=0," ",SUM(P103:P113)),0)</f>
        <v xml:space="preserve"> </v>
      </c>
      <c r="Q114" s="318" t="str">
        <f>IF('FRONT PAGE'!$A$1="www.fly-logics.com",IF(SUM(Q103:Q113)=0," ",SUM(Q103:Q113)),0)</f>
        <v xml:space="preserve"> </v>
      </c>
      <c r="R114" s="319"/>
      <c r="S114" s="315" t="str">
        <f>IF('FRONT PAGE'!$A$1="www.fly-logics.com",IF(SUM(S103:S113)=0," ",SUM(S103:S113)),0)</f>
        <v xml:space="preserve"> </v>
      </c>
      <c r="T114" s="316" t="str">
        <f>IF('FRONT PAGE'!$A$1="www.fly-logics.com",IF(SUM(T103:T113)=0," ",SUM(T103:T113)),0)</f>
        <v xml:space="preserve"> </v>
      </c>
      <c r="U114" s="316" t="str">
        <f>IF('FRONT PAGE'!$A$1="www.fly-logics.com",IF(SUM(U103:U113)=0," ",SUM(U103:U113)),0)</f>
        <v xml:space="preserve"> </v>
      </c>
      <c r="V114" s="318" t="str">
        <f>IF('FRONT PAGE'!$A$1="www.fly-logics.com",IF(SUM(V103:V113)=0," ",SUM(V103:V113)),0)</f>
        <v xml:space="preserve"> </v>
      </c>
      <c r="W114" s="315" t="str">
        <f>IF('FRONT PAGE'!$A$1="www.fly-logics.com",IF(SUM(W103:W113)=0," ",SUM(W103:W113)),0)</f>
        <v xml:space="preserve"> </v>
      </c>
      <c r="X114" s="316" t="str">
        <f>IF('FRONT PAGE'!$A$1="www.fly-logics.com",IF(SUM(X103:X113)=0," ",SUM(X103:X113)),0)</f>
        <v xml:space="preserve"> </v>
      </c>
      <c r="Y114" s="317" t="str">
        <f>IF('FRONT PAGE'!$A$1="www.fly-logics.com",IF(SUM(Y103:Y113)=0," ",SUM(Y103:Y113)),0)</f>
        <v xml:space="preserve"> </v>
      </c>
      <c r="Z114" s="316" t="str">
        <f>IF('FRONT PAGE'!$A$1="www.fly-logics.com",IF(SUM(Z103:Z113)=0," ",SUM(Z103:Z113)),0)</f>
        <v xml:space="preserve"> </v>
      </c>
      <c r="AA114" s="317" t="str">
        <f>IF('FRONT PAGE'!$A$1="www.fly-logics.com",IF(SUM(AA103:AA113)=0," ",SUM(AA103:AA113)),0)</f>
        <v xml:space="preserve"> </v>
      </c>
      <c r="AB114" s="318" t="str">
        <f>IF('FRONT PAGE'!$A$1="www.fly-logics.com",IF(SUM(AB103:AB113)=0," ",SUM(AB103:AB113)),0)</f>
        <v xml:space="preserve"> </v>
      </c>
      <c r="AC114" s="329" t="str">
        <f>IF('FRONT PAGE'!$A$1="www.fly-logics.com",IF(SUM(AC103:AC113)=0," ",SUM(AC103:AC113)),0)</f>
        <v xml:space="preserve"> </v>
      </c>
      <c r="AD114" s="321" t="str">
        <f>IF('FRONT PAGE'!$A$1="www.fly-logics.com",IF(SUM(AD103:AD113)=0," ",SUM(AD103:AD113)),0)</f>
        <v xml:space="preserve"> </v>
      </c>
      <c r="AE114" s="321" t="str">
        <f>IF('FRONT PAGE'!$A$1="www.fly-logics.com",IF(SUM(AE103:AE113)=0," ",SUM(AE103:AE113)),0)</f>
        <v xml:space="preserve"> </v>
      </c>
      <c r="AF114" s="322" t="str">
        <f>IF('FRONT PAGE'!$A$1="www.fly-logics.com",IF(SUM(AF103:AF113)=0," ",SUM(AF103:AF113)),0)</f>
        <v xml:space="preserve"> </v>
      </c>
      <c r="AG114" s="323" t="str">
        <f>IF('FRONT PAGE'!$A$1="www.fly-logics.com",IF(SUM(AG103:AG113)=0," ",SUM(AG103:AG113)),0)</f>
        <v xml:space="preserve"> </v>
      </c>
      <c r="AH114" s="520" t="str">
        <f>IF('FRONT PAGE'!$A$1="www.fly-logics.com","I certify that all the data in this
logbook are accurate",0)</f>
        <v>I certify that all the data in this
logbook are accurate</v>
      </c>
      <c r="AI114" s="521"/>
      <c r="AJ114" s="521"/>
      <c r="AK114" s="522"/>
      <c r="AL114" s="385"/>
      <c r="AM114" s="386"/>
      <c r="AN114" s="385"/>
      <c r="AT114" s="364" t="e">
        <f t="shared" si="103"/>
        <v>#N/A</v>
      </c>
      <c r="AU114" s="365" t="e">
        <f t="shared" si="104"/>
        <v>#N/A</v>
      </c>
      <c r="AV114" s="372" t="str">
        <f t="shared" ca="1" si="67"/>
        <v/>
      </c>
      <c r="AW114" s="364" t="e">
        <f t="shared" ca="1" si="68"/>
        <v>#N/A</v>
      </c>
      <c r="AX114" s="373" t="e">
        <f t="shared" ca="1" si="69"/>
        <v>#N/A</v>
      </c>
      <c r="AY114" s="98" t="e">
        <f t="shared" si="106"/>
        <v>#N/A</v>
      </c>
      <c r="AZ114" s="373" t="e">
        <f t="shared" si="105"/>
        <v>#N/A</v>
      </c>
      <c r="BA114" s="363"/>
      <c r="BC114" s="377"/>
    </row>
    <row r="115" spans="1:70" ht="26.25" customHeight="1" x14ac:dyDescent="0.2">
      <c r="A115" s="505">
        <f>AL99</f>
        <v>0</v>
      </c>
      <c r="B115" s="525"/>
      <c r="C115" s="525"/>
      <c r="D115" s="525"/>
      <c r="E115" s="526"/>
      <c r="F115" s="530" t="str">
        <f>IF('FRONT PAGE'!$A$1="www.fly-logics.com","TOTAL PREVIOUS LOGBOOK",0)</f>
        <v>TOTAL PREVIOUS LOGBOOK</v>
      </c>
      <c r="G115" s="531"/>
      <c r="H115" s="532"/>
      <c r="I115" s="333">
        <f>I102</f>
        <v>33.75</v>
      </c>
      <c r="J115" s="334">
        <f t="shared" ref="J115:Q115" si="107">J102</f>
        <v>33.75</v>
      </c>
      <c r="K115" s="335" t="str">
        <f t="shared" si="107"/>
        <v xml:space="preserve"> </v>
      </c>
      <c r="L115" s="336" t="str">
        <f t="shared" si="107"/>
        <v xml:space="preserve"> </v>
      </c>
      <c r="M115" s="335" t="str">
        <f t="shared" si="107"/>
        <v xml:space="preserve"> </v>
      </c>
      <c r="N115" s="336" t="str">
        <f t="shared" si="107"/>
        <v xml:space="preserve"> </v>
      </c>
      <c r="O115" s="335" t="str">
        <f t="shared" si="107"/>
        <v xml:space="preserve"> </v>
      </c>
      <c r="P115" s="336" t="str">
        <f t="shared" si="107"/>
        <v xml:space="preserve"> </v>
      </c>
      <c r="Q115" s="337" t="str">
        <f t="shared" si="107"/>
        <v xml:space="preserve"> </v>
      </c>
      <c r="R115" s="288">
        <v>10</v>
      </c>
      <c r="S115" s="331" t="str">
        <f>S102</f>
        <v xml:space="preserve"> </v>
      </c>
      <c r="T115" s="239">
        <f t="shared" ref="T115:AG115" si="108">T102</f>
        <v>13.75</v>
      </c>
      <c r="U115" s="239">
        <f t="shared" si="108"/>
        <v>20</v>
      </c>
      <c r="V115" s="240">
        <f t="shared" si="108"/>
        <v>5</v>
      </c>
      <c r="W115" s="241" t="str">
        <f t="shared" si="108"/>
        <v xml:space="preserve"> </v>
      </c>
      <c r="X115" s="239" t="str">
        <f t="shared" si="108"/>
        <v xml:space="preserve"> </v>
      </c>
      <c r="Y115" s="242">
        <f t="shared" si="108"/>
        <v>5</v>
      </c>
      <c r="Z115" s="239" t="str">
        <f t="shared" si="108"/>
        <v xml:space="preserve"> </v>
      </c>
      <c r="AA115" s="242">
        <f t="shared" si="108"/>
        <v>3.75</v>
      </c>
      <c r="AB115" s="240" t="str">
        <f t="shared" si="108"/>
        <v xml:space="preserve"> </v>
      </c>
      <c r="AC115" s="243">
        <f t="shared" si="108"/>
        <v>14</v>
      </c>
      <c r="AD115" s="244" t="str">
        <f t="shared" si="108"/>
        <v xml:space="preserve"> </v>
      </c>
      <c r="AE115" s="244">
        <f t="shared" si="108"/>
        <v>14</v>
      </c>
      <c r="AF115" s="245" t="str">
        <f t="shared" si="108"/>
        <v xml:space="preserve"> </v>
      </c>
      <c r="AG115" s="332">
        <f t="shared" si="108"/>
        <v>17</v>
      </c>
      <c r="AH115" s="507"/>
      <c r="AI115" s="508"/>
      <c r="AJ115" s="508"/>
      <c r="AK115" s="509"/>
      <c r="AL115" s="385"/>
      <c r="AM115" s="386"/>
      <c r="AN115" s="385"/>
      <c r="AT115" s="364" t="e">
        <f t="shared" ref="AT115:AT124" si="109">IF(ISBLANK($B159),NA(),$B159)</f>
        <v>#N/A</v>
      </c>
      <c r="AU115" s="365" t="e">
        <f t="shared" ref="AU115:AU124" si="110">IF(ISBLANK($I159),NA(),$I159)</f>
        <v>#N/A</v>
      </c>
      <c r="AV115" s="372" t="str">
        <f t="shared" ca="1" si="67"/>
        <v/>
      </c>
      <c r="AW115" s="364" t="e">
        <f t="shared" ca="1" si="68"/>
        <v>#N/A</v>
      </c>
      <c r="AX115" s="373" t="e">
        <f t="shared" ca="1" si="69"/>
        <v>#N/A</v>
      </c>
      <c r="AY115" s="98" t="e">
        <f>IF(S159=0,NA(),S159)</f>
        <v>#N/A</v>
      </c>
      <c r="AZ115" s="373" t="e">
        <f>IF(V159=0,NA(),V159)</f>
        <v>#N/A</v>
      </c>
      <c r="BA115" s="363"/>
      <c r="BC115" s="377"/>
    </row>
    <row r="116" spans="1:70" ht="26.25" customHeight="1" thickBot="1" x14ac:dyDescent="0.25">
      <c r="A116" s="506"/>
      <c r="B116" s="512" t="str">
        <f>IF('FRONT PAGE'!$A$1="www.fly-logics.com","Authority certifying flight hours 
STAMP &amp; SIGNATURE",0)</f>
        <v>Authority certifying flight hours 
STAMP &amp; SIGNATURE</v>
      </c>
      <c r="C116" s="512"/>
      <c r="D116" s="512"/>
      <c r="E116" s="513"/>
      <c r="F116" s="533" t="str">
        <f>IF('FRONT PAGE'!$A$1="www.fly-logics.com","TOTAL TO DATE",0)</f>
        <v>TOTAL TO DATE</v>
      </c>
      <c r="G116" s="534"/>
      <c r="H116" s="535"/>
      <c r="I116" s="32">
        <f t="shared" ref="I116:Q116" si="111">IF(SUM(I114:I115)=0," ",SUM(I114:I115))</f>
        <v>33.75</v>
      </c>
      <c r="J116" s="27">
        <f t="shared" si="111"/>
        <v>33.75</v>
      </c>
      <c r="K116" s="24" t="str">
        <f t="shared" si="111"/>
        <v xml:space="preserve"> </v>
      </c>
      <c r="L116" s="25" t="str">
        <f t="shared" si="111"/>
        <v xml:space="preserve"> </v>
      </c>
      <c r="M116" s="24" t="str">
        <f t="shared" si="111"/>
        <v xml:space="preserve"> </v>
      </c>
      <c r="N116" s="25" t="str">
        <f t="shared" si="111"/>
        <v xml:space="preserve"> </v>
      </c>
      <c r="O116" s="24" t="str">
        <f t="shared" si="111"/>
        <v xml:space="preserve"> </v>
      </c>
      <c r="P116" s="25" t="str">
        <f t="shared" si="111"/>
        <v xml:space="preserve"> </v>
      </c>
      <c r="Q116" s="26" t="str">
        <f t="shared" si="111"/>
        <v xml:space="preserve"> </v>
      </c>
      <c r="R116" s="289"/>
      <c r="S116" s="27" t="str">
        <f t="shared" ref="S116:AG116" si="112">IF(SUM(S114:S115)=0," ",SUM(S114:S115))</f>
        <v xml:space="preserve"> </v>
      </c>
      <c r="T116" s="24">
        <f t="shared" si="112"/>
        <v>13.75</v>
      </c>
      <c r="U116" s="24">
        <f t="shared" si="112"/>
        <v>20</v>
      </c>
      <c r="V116" s="26">
        <f t="shared" si="112"/>
        <v>5</v>
      </c>
      <c r="W116" s="27" t="str">
        <f t="shared" si="112"/>
        <v xml:space="preserve"> </v>
      </c>
      <c r="X116" s="24" t="str">
        <f t="shared" si="112"/>
        <v xml:space="preserve"> </v>
      </c>
      <c r="Y116" s="25">
        <f t="shared" si="112"/>
        <v>5</v>
      </c>
      <c r="Z116" s="24" t="str">
        <f t="shared" si="112"/>
        <v xml:space="preserve"> </v>
      </c>
      <c r="AA116" s="25">
        <f t="shared" si="112"/>
        <v>3.75</v>
      </c>
      <c r="AB116" s="26" t="str">
        <f t="shared" si="112"/>
        <v xml:space="preserve"> </v>
      </c>
      <c r="AC116" s="30">
        <f t="shared" si="112"/>
        <v>14</v>
      </c>
      <c r="AD116" s="28" t="str">
        <f t="shared" si="112"/>
        <v xml:space="preserve"> </v>
      </c>
      <c r="AE116" s="28">
        <f t="shared" si="112"/>
        <v>14</v>
      </c>
      <c r="AF116" s="31" t="str">
        <f t="shared" si="112"/>
        <v xml:space="preserve"> </v>
      </c>
      <c r="AG116" s="33">
        <f t="shared" si="112"/>
        <v>17</v>
      </c>
      <c r="AH116" s="514" t="str">
        <f>IF('FRONT PAGE'!$A$1="www.fly-logics.com","_____________________________
PILOT SIGNATURE",0)</f>
        <v>_____________________________
PILOT SIGNATURE</v>
      </c>
      <c r="AI116" s="515"/>
      <c r="AJ116" s="515"/>
      <c r="AK116" s="330">
        <f>A114</f>
        <v>8</v>
      </c>
      <c r="AL116" s="387"/>
      <c r="AM116" s="388"/>
      <c r="AN116" s="387"/>
      <c r="AT116" s="364" t="e">
        <f t="shared" si="109"/>
        <v>#N/A</v>
      </c>
      <c r="AU116" s="365" t="e">
        <f t="shared" si="110"/>
        <v>#N/A</v>
      </c>
      <c r="AV116" s="372" t="str">
        <f t="shared" ca="1" si="67"/>
        <v/>
      </c>
      <c r="AW116" s="364" t="e">
        <f t="shared" ca="1" si="68"/>
        <v>#N/A</v>
      </c>
      <c r="AX116" s="373" t="e">
        <f t="shared" ca="1" si="69"/>
        <v>#N/A</v>
      </c>
      <c r="AY116" s="98" t="e">
        <f t="shared" ref="AY116:AY124" si="113">IF(S160=0,NA(),S160)</f>
        <v>#N/A</v>
      </c>
      <c r="AZ116" s="373" t="e">
        <f t="shared" ref="AZ116:AZ124" si="114">IF(V160=0,NA(),V160)</f>
        <v>#N/A</v>
      </c>
      <c r="BA116" s="363"/>
      <c r="BC116" s="377"/>
    </row>
    <row r="117" spans="1:70" s="50" customFormat="1" ht="27.75" customHeight="1" x14ac:dyDescent="0.2">
      <c r="A117" s="29">
        <f>A112+1</f>
        <v>81</v>
      </c>
      <c r="B117" s="39"/>
      <c r="C117" s="40"/>
      <c r="D117" s="41"/>
      <c r="E117" s="42"/>
      <c r="F117" s="43"/>
      <c r="G117" s="44"/>
      <c r="H117" s="45"/>
      <c r="I117" s="281"/>
      <c r="J117" s="277"/>
      <c r="K117" s="278"/>
      <c r="L117" s="279"/>
      <c r="M117" s="278"/>
      <c r="N117" s="279"/>
      <c r="O117" s="278"/>
      <c r="P117" s="279"/>
      <c r="Q117" s="150"/>
      <c r="R117" s="285"/>
      <c r="S117" s="46"/>
      <c r="T117" s="47"/>
      <c r="U117" s="47"/>
      <c r="V117" s="48"/>
      <c r="W117" s="293"/>
      <c r="X117" s="278"/>
      <c r="Y117" s="279"/>
      <c r="Z117" s="278"/>
      <c r="AA117" s="279"/>
      <c r="AB117" s="150"/>
      <c r="AC117" s="282"/>
      <c r="AD117" s="283"/>
      <c r="AE117" s="283"/>
      <c r="AF117" s="284"/>
      <c r="AG117" s="49"/>
      <c r="AH117" s="48"/>
      <c r="AI117" s="516"/>
      <c r="AJ117" s="516"/>
      <c r="AK117" s="517"/>
      <c r="AL117" s="100"/>
      <c r="AM117" s="382" t="str">
        <f t="shared" ref="AM117:AM126" si="115">IF(B117=0," ",TEXT(B117,"MMM"))</f>
        <v xml:space="preserve"> </v>
      </c>
      <c r="AN117" s="95" t="str">
        <f t="shared" ref="AN117:AN126" si="116">IF(B117=0," ",YEAR(B117))</f>
        <v xml:space="preserve"> </v>
      </c>
      <c r="AO117" s="365"/>
      <c r="AP117" s="365"/>
      <c r="AQ117" s="256"/>
      <c r="AR117" s="365"/>
      <c r="AS117" s="365"/>
      <c r="AT117" s="364" t="e">
        <f t="shared" si="109"/>
        <v>#N/A</v>
      </c>
      <c r="AU117" s="365" t="e">
        <f t="shared" si="110"/>
        <v>#N/A</v>
      </c>
      <c r="AV117" s="372" t="str">
        <f t="shared" ca="1" si="67"/>
        <v/>
      </c>
      <c r="AW117" s="364" t="e">
        <f t="shared" ca="1" si="68"/>
        <v>#N/A</v>
      </c>
      <c r="AX117" s="373" t="e">
        <f t="shared" ca="1" si="69"/>
        <v>#N/A</v>
      </c>
      <c r="AY117" s="98" t="e">
        <f t="shared" si="113"/>
        <v>#N/A</v>
      </c>
      <c r="AZ117" s="373" t="e">
        <f t="shared" si="114"/>
        <v>#N/A</v>
      </c>
      <c r="BA117" s="363"/>
      <c r="BB117" s="365"/>
      <c r="BC117" s="377"/>
      <c r="BD117" s="365"/>
      <c r="BE117" s="365"/>
      <c r="BF117" s="365"/>
      <c r="BG117" s="365"/>
      <c r="BH117" s="365"/>
      <c r="BI117" s="365"/>
      <c r="BJ117" s="365"/>
      <c r="BK117" s="365"/>
      <c r="BL117" s="376"/>
      <c r="BM117" s="376"/>
      <c r="BN117" s="260"/>
      <c r="BO117" s="260"/>
      <c r="BP117" s="260"/>
      <c r="BQ117" s="263"/>
      <c r="BR117" s="263"/>
    </row>
    <row r="118" spans="1:70" s="50" customFormat="1" ht="27.75" customHeight="1" x14ac:dyDescent="0.2">
      <c r="A118" s="22">
        <f>A117+1</f>
        <v>82</v>
      </c>
      <c r="B118" s="51"/>
      <c r="C118" s="52"/>
      <c r="D118" s="53"/>
      <c r="E118" s="54"/>
      <c r="F118" s="55"/>
      <c r="G118" s="56"/>
      <c r="H118" s="57"/>
      <c r="I118" s="275"/>
      <c r="J118" s="58"/>
      <c r="K118" s="59"/>
      <c r="L118" s="60"/>
      <c r="M118" s="59"/>
      <c r="N118" s="60"/>
      <c r="O118" s="59"/>
      <c r="P118" s="60"/>
      <c r="Q118" s="61"/>
      <c r="R118" s="286"/>
      <c r="S118" s="58"/>
      <c r="T118" s="59"/>
      <c r="U118" s="59"/>
      <c r="V118" s="61"/>
      <c r="W118" s="294"/>
      <c r="X118" s="59"/>
      <c r="Y118" s="60"/>
      <c r="Z118" s="59"/>
      <c r="AA118" s="60"/>
      <c r="AB118" s="61"/>
      <c r="AC118" s="62"/>
      <c r="AD118" s="63"/>
      <c r="AE118" s="63"/>
      <c r="AF118" s="64"/>
      <c r="AG118" s="65"/>
      <c r="AH118" s="61"/>
      <c r="AI118" s="510"/>
      <c r="AJ118" s="510"/>
      <c r="AK118" s="511"/>
      <c r="AL118" s="100"/>
      <c r="AM118" s="382" t="str">
        <f t="shared" si="115"/>
        <v xml:space="preserve"> </v>
      </c>
      <c r="AN118" s="95" t="str">
        <f t="shared" si="116"/>
        <v xml:space="preserve"> </v>
      </c>
      <c r="AO118" s="365"/>
      <c r="AP118" s="365"/>
      <c r="AQ118" s="256"/>
      <c r="AR118" s="365"/>
      <c r="AS118" s="365"/>
      <c r="AT118" s="364" t="e">
        <f t="shared" si="109"/>
        <v>#N/A</v>
      </c>
      <c r="AU118" s="365" t="e">
        <f t="shared" si="110"/>
        <v>#N/A</v>
      </c>
      <c r="AV118" s="372" t="str">
        <f t="shared" ca="1" si="67"/>
        <v/>
      </c>
      <c r="AW118" s="364" t="e">
        <f t="shared" ca="1" si="68"/>
        <v>#N/A</v>
      </c>
      <c r="AX118" s="373" t="e">
        <f t="shared" ca="1" si="69"/>
        <v>#N/A</v>
      </c>
      <c r="AY118" s="98" t="e">
        <f t="shared" si="113"/>
        <v>#N/A</v>
      </c>
      <c r="AZ118" s="373" t="e">
        <f t="shared" si="114"/>
        <v>#N/A</v>
      </c>
      <c r="BA118" s="363"/>
      <c r="BB118" s="365"/>
      <c r="BC118" s="377"/>
      <c r="BD118" s="365"/>
      <c r="BE118" s="365"/>
      <c r="BF118" s="365"/>
      <c r="BG118" s="365"/>
      <c r="BH118" s="365"/>
      <c r="BI118" s="365"/>
      <c r="BJ118" s="365"/>
      <c r="BK118" s="365"/>
      <c r="BL118" s="376"/>
      <c r="BM118" s="376"/>
      <c r="BN118" s="260"/>
      <c r="BO118" s="260"/>
      <c r="BP118" s="260"/>
      <c r="BQ118" s="263"/>
      <c r="BR118" s="263"/>
    </row>
    <row r="119" spans="1:70" s="50" customFormat="1" ht="27.75" customHeight="1" x14ac:dyDescent="0.2">
      <c r="A119" s="22">
        <f t="shared" ref="A119:A126" si="117">A118+1</f>
        <v>83</v>
      </c>
      <c r="B119" s="51"/>
      <c r="C119" s="52"/>
      <c r="D119" s="53"/>
      <c r="E119" s="54"/>
      <c r="F119" s="55"/>
      <c r="G119" s="56"/>
      <c r="H119" s="57"/>
      <c r="I119" s="275"/>
      <c r="J119" s="58"/>
      <c r="K119" s="59"/>
      <c r="L119" s="60"/>
      <c r="M119" s="59"/>
      <c r="N119" s="60"/>
      <c r="O119" s="59"/>
      <c r="P119" s="60"/>
      <c r="Q119" s="61"/>
      <c r="R119" s="286"/>
      <c r="S119" s="58"/>
      <c r="T119" s="59"/>
      <c r="U119" s="59"/>
      <c r="V119" s="61"/>
      <c r="W119" s="294"/>
      <c r="X119" s="59"/>
      <c r="Y119" s="60"/>
      <c r="Z119" s="59"/>
      <c r="AA119" s="60"/>
      <c r="AB119" s="61"/>
      <c r="AC119" s="62"/>
      <c r="AD119" s="63"/>
      <c r="AE119" s="63"/>
      <c r="AF119" s="64"/>
      <c r="AG119" s="65"/>
      <c r="AH119" s="61"/>
      <c r="AI119" s="510"/>
      <c r="AJ119" s="510"/>
      <c r="AK119" s="511"/>
      <c r="AL119" s="100"/>
      <c r="AM119" s="382" t="str">
        <f t="shared" si="115"/>
        <v xml:space="preserve"> </v>
      </c>
      <c r="AN119" s="95" t="str">
        <f t="shared" si="116"/>
        <v xml:space="preserve"> </v>
      </c>
      <c r="AO119" s="365"/>
      <c r="AP119" s="365"/>
      <c r="AQ119" s="256"/>
      <c r="AR119" s="365"/>
      <c r="AS119" s="365"/>
      <c r="AT119" s="364" t="e">
        <f t="shared" si="109"/>
        <v>#N/A</v>
      </c>
      <c r="AU119" s="365" t="e">
        <f t="shared" si="110"/>
        <v>#N/A</v>
      </c>
      <c r="AV119" s="372" t="str">
        <f t="shared" ca="1" si="67"/>
        <v/>
      </c>
      <c r="AW119" s="364" t="e">
        <f t="shared" ca="1" si="68"/>
        <v>#N/A</v>
      </c>
      <c r="AX119" s="373" t="e">
        <f t="shared" ca="1" si="69"/>
        <v>#N/A</v>
      </c>
      <c r="AY119" s="98" t="e">
        <f t="shared" si="113"/>
        <v>#N/A</v>
      </c>
      <c r="AZ119" s="373" t="e">
        <f t="shared" si="114"/>
        <v>#N/A</v>
      </c>
      <c r="BA119" s="363"/>
      <c r="BB119" s="365"/>
      <c r="BC119" s="377"/>
      <c r="BD119" s="365"/>
      <c r="BE119" s="365"/>
      <c r="BF119" s="365"/>
      <c r="BG119" s="365"/>
      <c r="BH119" s="365"/>
      <c r="BI119" s="365"/>
      <c r="BJ119" s="365"/>
      <c r="BK119" s="365"/>
      <c r="BL119" s="376"/>
      <c r="BM119" s="376"/>
      <c r="BN119" s="260"/>
      <c r="BO119" s="260"/>
      <c r="BP119" s="260"/>
      <c r="BQ119" s="263"/>
      <c r="BR119" s="263"/>
    </row>
    <row r="120" spans="1:70" s="50" customFormat="1" ht="27.75" customHeight="1" x14ac:dyDescent="0.2">
      <c r="A120" s="22">
        <f t="shared" si="117"/>
        <v>84</v>
      </c>
      <c r="B120" s="51"/>
      <c r="C120" s="52"/>
      <c r="D120" s="53"/>
      <c r="E120" s="54"/>
      <c r="F120" s="55"/>
      <c r="G120" s="56"/>
      <c r="H120" s="57"/>
      <c r="I120" s="275"/>
      <c r="J120" s="58"/>
      <c r="K120" s="59"/>
      <c r="L120" s="60"/>
      <c r="M120" s="59"/>
      <c r="N120" s="60"/>
      <c r="O120" s="59"/>
      <c r="P120" s="60"/>
      <c r="Q120" s="61"/>
      <c r="R120" s="286"/>
      <c r="S120" s="58"/>
      <c r="T120" s="59"/>
      <c r="U120" s="59"/>
      <c r="V120" s="61"/>
      <c r="W120" s="294"/>
      <c r="X120" s="59"/>
      <c r="Y120" s="60"/>
      <c r="Z120" s="59"/>
      <c r="AA120" s="60"/>
      <c r="AB120" s="61"/>
      <c r="AC120" s="62"/>
      <c r="AD120" s="63"/>
      <c r="AE120" s="63"/>
      <c r="AF120" s="64"/>
      <c r="AG120" s="65"/>
      <c r="AH120" s="61"/>
      <c r="AI120" s="510"/>
      <c r="AJ120" s="510"/>
      <c r="AK120" s="511"/>
      <c r="AL120" s="100"/>
      <c r="AM120" s="382" t="str">
        <f t="shared" si="115"/>
        <v xml:space="preserve"> </v>
      </c>
      <c r="AN120" s="95" t="str">
        <f t="shared" si="116"/>
        <v xml:space="preserve"> </v>
      </c>
      <c r="AO120" s="365"/>
      <c r="AP120" s="365"/>
      <c r="AQ120" s="256"/>
      <c r="AR120" s="365"/>
      <c r="AS120" s="365"/>
      <c r="AT120" s="364" t="e">
        <f t="shared" si="109"/>
        <v>#N/A</v>
      </c>
      <c r="AU120" s="365" t="e">
        <f t="shared" si="110"/>
        <v>#N/A</v>
      </c>
      <c r="AV120" s="372" t="str">
        <f t="shared" ca="1" si="67"/>
        <v/>
      </c>
      <c r="AW120" s="364" t="e">
        <f t="shared" ca="1" si="68"/>
        <v>#N/A</v>
      </c>
      <c r="AX120" s="373" t="e">
        <f t="shared" ca="1" si="69"/>
        <v>#N/A</v>
      </c>
      <c r="AY120" s="98" t="e">
        <f t="shared" si="113"/>
        <v>#N/A</v>
      </c>
      <c r="AZ120" s="373" t="e">
        <f t="shared" si="114"/>
        <v>#N/A</v>
      </c>
      <c r="BA120" s="363"/>
      <c r="BB120" s="365"/>
      <c r="BC120" s="377"/>
      <c r="BD120" s="365"/>
      <c r="BE120" s="365"/>
      <c r="BF120" s="365"/>
      <c r="BG120" s="365"/>
      <c r="BH120" s="365"/>
      <c r="BI120" s="365"/>
      <c r="BJ120" s="365"/>
      <c r="BK120" s="365"/>
      <c r="BL120" s="376"/>
      <c r="BM120" s="376"/>
      <c r="BN120" s="260"/>
      <c r="BO120" s="260"/>
      <c r="BP120" s="260"/>
      <c r="BQ120" s="263"/>
      <c r="BR120" s="263"/>
    </row>
    <row r="121" spans="1:70" s="50" customFormat="1" ht="27.75" customHeight="1" x14ac:dyDescent="0.2">
      <c r="A121" s="22">
        <f t="shared" si="117"/>
        <v>85</v>
      </c>
      <c r="B121" s="51"/>
      <c r="C121" s="52"/>
      <c r="D121" s="53"/>
      <c r="E121" s="54"/>
      <c r="F121" s="55"/>
      <c r="G121" s="56"/>
      <c r="H121" s="57"/>
      <c r="I121" s="275"/>
      <c r="J121" s="58"/>
      <c r="K121" s="59"/>
      <c r="L121" s="60"/>
      <c r="M121" s="59"/>
      <c r="N121" s="60"/>
      <c r="O121" s="59"/>
      <c r="P121" s="60"/>
      <c r="Q121" s="61"/>
      <c r="R121" s="286"/>
      <c r="S121" s="58"/>
      <c r="T121" s="59"/>
      <c r="U121" s="59"/>
      <c r="V121" s="61"/>
      <c r="W121" s="294"/>
      <c r="X121" s="59"/>
      <c r="Y121" s="60"/>
      <c r="Z121" s="59"/>
      <c r="AA121" s="60"/>
      <c r="AB121" s="61"/>
      <c r="AC121" s="62"/>
      <c r="AD121" s="63"/>
      <c r="AE121" s="63"/>
      <c r="AF121" s="64"/>
      <c r="AG121" s="65"/>
      <c r="AH121" s="61"/>
      <c r="AI121" s="510"/>
      <c r="AJ121" s="510"/>
      <c r="AK121" s="511"/>
      <c r="AL121" s="100"/>
      <c r="AM121" s="382" t="str">
        <f t="shared" si="115"/>
        <v xml:space="preserve"> </v>
      </c>
      <c r="AN121" s="95" t="str">
        <f t="shared" si="116"/>
        <v xml:space="preserve"> </v>
      </c>
      <c r="AO121" s="365"/>
      <c r="AP121" s="365"/>
      <c r="AQ121" s="256"/>
      <c r="AR121" s="365"/>
      <c r="AS121" s="365"/>
      <c r="AT121" s="364" t="e">
        <f t="shared" si="109"/>
        <v>#N/A</v>
      </c>
      <c r="AU121" s="365" t="e">
        <f t="shared" si="110"/>
        <v>#N/A</v>
      </c>
      <c r="AV121" s="372" t="str">
        <f t="shared" ca="1" si="67"/>
        <v/>
      </c>
      <c r="AW121" s="364" t="e">
        <f t="shared" ca="1" si="68"/>
        <v>#N/A</v>
      </c>
      <c r="AX121" s="373" t="e">
        <f t="shared" ca="1" si="69"/>
        <v>#N/A</v>
      </c>
      <c r="AY121" s="98" t="e">
        <f t="shared" si="113"/>
        <v>#N/A</v>
      </c>
      <c r="AZ121" s="373" t="e">
        <f t="shared" si="114"/>
        <v>#N/A</v>
      </c>
      <c r="BA121" s="363"/>
      <c r="BB121" s="365"/>
      <c r="BC121" s="377"/>
      <c r="BD121" s="365"/>
      <c r="BE121" s="365"/>
      <c r="BF121" s="365"/>
      <c r="BG121" s="365"/>
      <c r="BH121" s="365"/>
      <c r="BI121" s="365"/>
      <c r="BJ121" s="365"/>
      <c r="BK121" s="365"/>
      <c r="BL121" s="376"/>
      <c r="BM121" s="376"/>
      <c r="BN121" s="260"/>
      <c r="BO121" s="260"/>
      <c r="BP121" s="260"/>
      <c r="BQ121" s="263"/>
      <c r="BR121" s="263"/>
    </row>
    <row r="122" spans="1:70" s="50" customFormat="1" ht="27.75" customHeight="1" x14ac:dyDescent="0.2">
      <c r="A122" s="22">
        <f t="shared" si="117"/>
        <v>86</v>
      </c>
      <c r="B122" s="51"/>
      <c r="C122" s="52"/>
      <c r="D122" s="53"/>
      <c r="E122" s="54"/>
      <c r="F122" s="55"/>
      <c r="G122" s="56"/>
      <c r="H122" s="57"/>
      <c r="I122" s="275"/>
      <c r="J122" s="58"/>
      <c r="K122" s="59"/>
      <c r="L122" s="60"/>
      <c r="M122" s="59"/>
      <c r="N122" s="60"/>
      <c r="O122" s="59"/>
      <c r="P122" s="60"/>
      <c r="Q122" s="61"/>
      <c r="R122" s="286"/>
      <c r="S122" s="58"/>
      <c r="T122" s="59"/>
      <c r="U122" s="59"/>
      <c r="V122" s="61"/>
      <c r="W122" s="294"/>
      <c r="X122" s="59"/>
      <c r="Y122" s="60"/>
      <c r="Z122" s="59"/>
      <c r="AA122" s="60"/>
      <c r="AB122" s="61"/>
      <c r="AC122" s="62"/>
      <c r="AD122" s="63"/>
      <c r="AE122" s="63"/>
      <c r="AF122" s="64"/>
      <c r="AG122" s="65"/>
      <c r="AH122" s="61"/>
      <c r="AI122" s="510"/>
      <c r="AJ122" s="510"/>
      <c r="AK122" s="511"/>
      <c r="AL122" s="100"/>
      <c r="AM122" s="382" t="str">
        <f t="shared" si="115"/>
        <v xml:space="preserve"> </v>
      </c>
      <c r="AN122" s="95" t="str">
        <f t="shared" si="116"/>
        <v xml:space="preserve"> </v>
      </c>
      <c r="AO122" s="365"/>
      <c r="AP122" s="365"/>
      <c r="AQ122" s="256"/>
      <c r="AR122" s="365"/>
      <c r="AS122" s="365"/>
      <c r="AT122" s="364" t="e">
        <f t="shared" si="109"/>
        <v>#N/A</v>
      </c>
      <c r="AU122" s="365" t="e">
        <f t="shared" si="110"/>
        <v>#N/A</v>
      </c>
      <c r="AV122" s="372" t="str">
        <f t="shared" ca="1" si="67"/>
        <v/>
      </c>
      <c r="AW122" s="364" t="e">
        <f t="shared" ca="1" si="68"/>
        <v>#N/A</v>
      </c>
      <c r="AX122" s="373" t="e">
        <f t="shared" ca="1" si="69"/>
        <v>#N/A</v>
      </c>
      <c r="AY122" s="98" t="e">
        <f t="shared" si="113"/>
        <v>#N/A</v>
      </c>
      <c r="AZ122" s="373" t="e">
        <f t="shared" si="114"/>
        <v>#N/A</v>
      </c>
      <c r="BA122" s="363"/>
      <c r="BB122" s="365"/>
      <c r="BC122" s="377"/>
      <c r="BD122" s="365"/>
      <c r="BE122" s="365"/>
      <c r="BF122" s="365"/>
      <c r="BG122" s="365"/>
      <c r="BH122" s="365"/>
      <c r="BI122" s="365"/>
      <c r="BJ122" s="365"/>
      <c r="BK122" s="365"/>
      <c r="BL122" s="376"/>
      <c r="BM122" s="376"/>
      <c r="BN122" s="260"/>
      <c r="BO122" s="260"/>
      <c r="BP122" s="260"/>
      <c r="BQ122" s="263"/>
      <c r="BR122" s="263"/>
    </row>
    <row r="123" spans="1:70" s="50" customFormat="1" ht="27.75" customHeight="1" x14ac:dyDescent="0.2">
      <c r="A123" s="22">
        <f>A122+1</f>
        <v>87</v>
      </c>
      <c r="B123" s="51"/>
      <c r="C123" s="52"/>
      <c r="D123" s="53"/>
      <c r="E123" s="54"/>
      <c r="F123" s="55"/>
      <c r="G123" s="56"/>
      <c r="H123" s="57"/>
      <c r="I123" s="275"/>
      <c r="J123" s="58"/>
      <c r="K123" s="59"/>
      <c r="L123" s="60"/>
      <c r="M123" s="59"/>
      <c r="N123" s="60"/>
      <c r="O123" s="59"/>
      <c r="P123" s="60"/>
      <c r="Q123" s="61"/>
      <c r="R123" s="286"/>
      <c r="S123" s="58"/>
      <c r="T123" s="59"/>
      <c r="U123" s="59"/>
      <c r="V123" s="61"/>
      <c r="W123" s="294"/>
      <c r="X123" s="59"/>
      <c r="Y123" s="60"/>
      <c r="Z123" s="59"/>
      <c r="AA123" s="60"/>
      <c r="AB123" s="61"/>
      <c r="AC123" s="62"/>
      <c r="AD123" s="63"/>
      <c r="AE123" s="63"/>
      <c r="AF123" s="64"/>
      <c r="AG123" s="65"/>
      <c r="AH123" s="61"/>
      <c r="AI123" s="510"/>
      <c r="AJ123" s="510"/>
      <c r="AK123" s="511"/>
      <c r="AL123" s="100"/>
      <c r="AM123" s="382" t="str">
        <f t="shared" si="115"/>
        <v xml:space="preserve"> </v>
      </c>
      <c r="AN123" s="95" t="str">
        <f t="shared" si="116"/>
        <v xml:space="preserve"> </v>
      </c>
      <c r="AO123" s="365"/>
      <c r="AP123" s="365"/>
      <c r="AQ123" s="256"/>
      <c r="AR123" s="365"/>
      <c r="AS123" s="365"/>
      <c r="AT123" s="364" t="e">
        <f t="shared" si="109"/>
        <v>#N/A</v>
      </c>
      <c r="AU123" s="365" t="e">
        <f t="shared" si="110"/>
        <v>#N/A</v>
      </c>
      <c r="AV123" s="372" t="str">
        <f t="shared" ca="1" si="67"/>
        <v/>
      </c>
      <c r="AW123" s="364" t="e">
        <f t="shared" ca="1" si="68"/>
        <v>#N/A</v>
      </c>
      <c r="AX123" s="373" t="e">
        <f t="shared" ca="1" si="69"/>
        <v>#N/A</v>
      </c>
      <c r="AY123" s="98" t="e">
        <f t="shared" si="113"/>
        <v>#N/A</v>
      </c>
      <c r="AZ123" s="373" t="e">
        <f t="shared" si="114"/>
        <v>#N/A</v>
      </c>
      <c r="BA123" s="363"/>
      <c r="BB123" s="365"/>
      <c r="BC123" s="377"/>
      <c r="BD123" s="365"/>
      <c r="BE123" s="365"/>
      <c r="BF123" s="365"/>
      <c r="BG123" s="365"/>
      <c r="BH123" s="365"/>
      <c r="BI123" s="365"/>
      <c r="BJ123" s="365"/>
      <c r="BK123" s="365"/>
      <c r="BL123" s="376"/>
      <c r="BM123" s="376"/>
      <c r="BN123" s="260"/>
      <c r="BO123" s="260"/>
      <c r="BP123" s="260"/>
      <c r="BQ123" s="263"/>
      <c r="BR123" s="263"/>
    </row>
    <row r="124" spans="1:70" s="50" customFormat="1" ht="27.75" customHeight="1" x14ac:dyDescent="0.2">
      <c r="A124" s="22">
        <f t="shared" si="117"/>
        <v>88</v>
      </c>
      <c r="B124" s="51"/>
      <c r="C124" s="52"/>
      <c r="D124" s="53"/>
      <c r="E124" s="54"/>
      <c r="F124" s="55"/>
      <c r="G124" s="56"/>
      <c r="H124" s="57"/>
      <c r="I124" s="275"/>
      <c r="J124" s="58"/>
      <c r="K124" s="59"/>
      <c r="L124" s="60"/>
      <c r="M124" s="59"/>
      <c r="N124" s="60"/>
      <c r="O124" s="59"/>
      <c r="P124" s="60"/>
      <c r="Q124" s="61"/>
      <c r="R124" s="286"/>
      <c r="S124" s="58"/>
      <c r="T124" s="59"/>
      <c r="U124" s="59"/>
      <c r="V124" s="61"/>
      <c r="W124" s="294"/>
      <c r="X124" s="59"/>
      <c r="Y124" s="60"/>
      <c r="Z124" s="59"/>
      <c r="AA124" s="60"/>
      <c r="AB124" s="61"/>
      <c r="AC124" s="62"/>
      <c r="AD124" s="63"/>
      <c r="AE124" s="63"/>
      <c r="AF124" s="64"/>
      <c r="AG124" s="65"/>
      <c r="AH124" s="61"/>
      <c r="AI124" s="510"/>
      <c r="AJ124" s="510"/>
      <c r="AK124" s="511"/>
      <c r="AL124" s="100"/>
      <c r="AM124" s="382" t="str">
        <f t="shared" si="115"/>
        <v xml:space="preserve"> </v>
      </c>
      <c r="AN124" s="95" t="str">
        <f t="shared" si="116"/>
        <v xml:space="preserve"> </v>
      </c>
      <c r="AO124" s="365"/>
      <c r="AP124" s="365"/>
      <c r="AQ124" s="256"/>
      <c r="AR124" s="365"/>
      <c r="AS124" s="365"/>
      <c r="AT124" s="364" t="e">
        <f t="shared" si="109"/>
        <v>#N/A</v>
      </c>
      <c r="AU124" s="365" t="e">
        <f t="shared" si="110"/>
        <v>#N/A</v>
      </c>
      <c r="AV124" s="372" t="str">
        <f t="shared" ca="1" si="67"/>
        <v/>
      </c>
      <c r="AW124" s="364" t="e">
        <f t="shared" ca="1" si="68"/>
        <v>#N/A</v>
      </c>
      <c r="AX124" s="373" t="e">
        <f t="shared" ca="1" si="69"/>
        <v>#N/A</v>
      </c>
      <c r="AY124" s="98" t="e">
        <f t="shared" si="113"/>
        <v>#N/A</v>
      </c>
      <c r="AZ124" s="373" t="e">
        <f t="shared" si="114"/>
        <v>#N/A</v>
      </c>
      <c r="BA124" s="363"/>
      <c r="BB124" s="365"/>
      <c r="BC124" s="377"/>
      <c r="BD124" s="365"/>
      <c r="BE124" s="365"/>
      <c r="BF124" s="365"/>
      <c r="BG124" s="365"/>
      <c r="BH124" s="365"/>
      <c r="BI124" s="365"/>
      <c r="BJ124" s="365"/>
      <c r="BK124" s="365"/>
      <c r="BL124" s="376"/>
      <c r="BM124" s="376"/>
      <c r="BN124" s="260"/>
      <c r="BO124" s="260"/>
      <c r="BP124" s="260"/>
      <c r="BQ124" s="263"/>
      <c r="BR124" s="263"/>
    </row>
    <row r="125" spans="1:70" s="50" customFormat="1" ht="27.75" customHeight="1" x14ac:dyDescent="0.2">
      <c r="A125" s="22">
        <f t="shared" si="117"/>
        <v>89</v>
      </c>
      <c r="B125" s="51"/>
      <c r="C125" s="52"/>
      <c r="D125" s="53"/>
      <c r="E125" s="54"/>
      <c r="F125" s="55"/>
      <c r="G125" s="56"/>
      <c r="H125" s="57"/>
      <c r="I125" s="275"/>
      <c r="J125" s="58"/>
      <c r="K125" s="59"/>
      <c r="L125" s="60"/>
      <c r="M125" s="59"/>
      <c r="N125" s="60"/>
      <c r="O125" s="59"/>
      <c r="P125" s="60"/>
      <c r="Q125" s="61"/>
      <c r="R125" s="286"/>
      <c r="S125" s="58"/>
      <c r="T125" s="59"/>
      <c r="U125" s="59"/>
      <c r="V125" s="61"/>
      <c r="W125" s="294"/>
      <c r="X125" s="59"/>
      <c r="Y125" s="60"/>
      <c r="Z125" s="59"/>
      <c r="AA125" s="60"/>
      <c r="AB125" s="61"/>
      <c r="AC125" s="62"/>
      <c r="AD125" s="63"/>
      <c r="AE125" s="63"/>
      <c r="AF125" s="64"/>
      <c r="AG125" s="65"/>
      <c r="AH125" s="61"/>
      <c r="AI125" s="510"/>
      <c r="AJ125" s="510"/>
      <c r="AK125" s="511"/>
      <c r="AL125" s="100"/>
      <c r="AM125" s="382" t="str">
        <f t="shared" si="115"/>
        <v xml:space="preserve"> </v>
      </c>
      <c r="AN125" s="95" t="str">
        <f t="shared" si="116"/>
        <v xml:space="preserve"> </v>
      </c>
      <c r="AO125" s="365"/>
      <c r="AP125" s="365"/>
      <c r="AQ125" s="256"/>
      <c r="AR125" s="365"/>
      <c r="AS125" s="365"/>
      <c r="AT125" s="364" t="e">
        <f t="shared" ref="AT125:AT134" si="118">IF(ISBLANK($B173),NA(),$B173)</f>
        <v>#N/A</v>
      </c>
      <c r="AU125" s="365" t="e">
        <f t="shared" ref="AU125:AU134" si="119">IF(ISBLANK($I173),NA(),$I173)</f>
        <v>#N/A</v>
      </c>
      <c r="AV125" s="372" t="str">
        <f t="shared" ca="1" si="67"/>
        <v/>
      </c>
      <c r="AW125" s="364" t="e">
        <f t="shared" ca="1" si="68"/>
        <v>#N/A</v>
      </c>
      <c r="AX125" s="373" t="e">
        <f t="shared" ca="1" si="69"/>
        <v>#N/A</v>
      </c>
      <c r="AY125" s="98" t="e">
        <f>IF(S173=0,NA(),S173)</f>
        <v>#N/A</v>
      </c>
      <c r="AZ125" s="373" t="e">
        <f>IF(V173=0,NA(),V173)</f>
        <v>#N/A</v>
      </c>
      <c r="BA125" s="365"/>
      <c r="BB125" s="365"/>
      <c r="BC125" s="377"/>
      <c r="BD125" s="365"/>
      <c r="BE125" s="365"/>
      <c r="BF125" s="365"/>
      <c r="BG125" s="365"/>
      <c r="BH125" s="365"/>
      <c r="BI125" s="365"/>
      <c r="BJ125" s="365"/>
      <c r="BK125" s="365"/>
      <c r="BL125" s="376"/>
      <c r="BM125" s="376"/>
      <c r="BN125" s="260"/>
      <c r="BO125" s="260"/>
      <c r="BP125" s="260"/>
      <c r="BQ125" s="263"/>
      <c r="BR125" s="263"/>
    </row>
    <row r="126" spans="1:70" s="50" customFormat="1" ht="27.75" customHeight="1" thickBot="1" x14ac:dyDescent="0.25">
      <c r="A126" s="23">
        <f t="shared" si="117"/>
        <v>90</v>
      </c>
      <c r="B126" s="66"/>
      <c r="C126" s="67"/>
      <c r="D126" s="68"/>
      <c r="E126" s="69"/>
      <c r="F126" s="70"/>
      <c r="G126" s="71"/>
      <c r="H126" s="72"/>
      <c r="I126" s="276"/>
      <c r="J126" s="73"/>
      <c r="K126" s="74"/>
      <c r="L126" s="75"/>
      <c r="M126" s="74"/>
      <c r="N126" s="75"/>
      <c r="O126" s="74"/>
      <c r="P126" s="75"/>
      <c r="Q126" s="76"/>
      <c r="R126" s="287"/>
      <c r="S126" s="73"/>
      <c r="T126" s="74"/>
      <c r="U126" s="74"/>
      <c r="V126" s="76"/>
      <c r="W126" s="295"/>
      <c r="X126" s="74"/>
      <c r="Y126" s="75"/>
      <c r="Z126" s="74"/>
      <c r="AA126" s="75"/>
      <c r="AB126" s="76"/>
      <c r="AC126" s="77"/>
      <c r="AD126" s="78"/>
      <c r="AE126" s="78"/>
      <c r="AF126" s="79"/>
      <c r="AG126" s="80"/>
      <c r="AH126" s="76"/>
      <c r="AI126" s="518"/>
      <c r="AJ126" s="518"/>
      <c r="AK126" s="519"/>
      <c r="AL126" s="100"/>
      <c r="AM126" s="382" t="str">
        <f t="shared" si="115"/>
        <v xml:space="preserve"> </v>
      </c>
      <c r="AN126" s="95" t="str">
        <f t="shared" si="116"/>
        <v xml:space="preserve"> </v>
      </c>
      <c r="AO126" s="365"/>
      <c r="AP126" s="365"/>
      <c r="AQ126" s="256"/>
      <c r="AR126" s="365"/>
      <c r="AS126" s="365"/>
      <c r="AT126" s="364" t="e">
        <f t="shared" si="118"/>
        <v>#N/A</v>
      </c>
      <c r="AU126" s="365" t="e">
        <f t="shared" si="119"/>
        <v>#N/A</v>
      </c>
      <c r="AV126" s="372" t="str">
        <f t="shared" ca="1" si="67"/>
        <v/>
      </c>
      <c r="AW126" s="364" t="e">
        <f t="shared" ca="1" si="68"/>
        <v>#N/A</v>
      </c>
      <c r="AX126" s="373" t="e">
        <f t="shared" ca="1" si="69"/>
        <v>#N/A</v>
      </c>
      <c r="AY126" s="98" t="e">
        <f t="shared" ref="AY126:AY134" si="120">IF(S174=0,NA(),S174)</f>
        <v>#N/A</v>
      </c>
      <c r="AZ126" s="373" t="e">
        <f t="shared" ref="AZ126:AZ134" si="121">IF(V174=0,NA(),V174)</f>
        <v>#N/A</v>
      </c>
      <c r="BA126" s="365"/>
      <c r="BB126" s="365"/>
      <c r="BC126" s="377"/>
      <c r="BD126" s="365"/>
      <c r="BE126" s="365"/>
      <c r="BF126" s="365"/>
      <c r="BG126" s="365"/>
      <c r="BH126" s="365"/>
      <c r="BI126" s="365"/>
      <c r="BJ126" s="365"/>
      <c r="BK126" s="365"/>
      <c r="BL126" s="376"/>
      <c r="BM126" s="376"/>
      <c r="BN126" s="260"/>
      <c r="BO126" s="260"/>
      <c r="BP126" s="260"/>
      <c r="BQ126" s="263"/>
      <c r="BR126" s="263"/>
    </row>
    <row r="127" spans="1:70" ht="4.5" customHeight="1" thickBot="1" x14ac:dyDescent="0.25">
      <c r="A127" s="91">
        <f>AK130</f>
        <v>9</v>
      </c>
      <c r="B127" s="235"/>
      <c r="C127" s="235"/>
      <c r="D127" s="235"/>
      <c r="E127" s="235"/>
      <c r="F127" s="235"/>
      <c r="G127" s="235"/>
      <c r="H127" s="235"/>
      <c r="I127" s="235"/>
      <c r="J127" s="280"/>
      <c r="K127" s="280"/>
      <c r="L127" s="280"/>
      <c r="M127" s="280"/>
      <c r="N127" s="280"/>
      <c r="O127" s="280"/>
      <c r="P127" s="280"/>
      <c r="Q127" s="280"/>
      <c r="R127" s="280"/>
      <c r="S127" s="292"/>
      <c r="T127" s="292"/>
      <c r="U127" s="292"/>
      <c r="V127" s="292"/>
      <c r="W127" s="292"/>
      <c r="X127" s="292"/>
      <c r="Y127" s="292"/>
      <c r="Z127" s="292"/>
      <c r="AA127" s="292"/>
      <c r="AB127" s="292"/>
      <c r="AC127" s="292"/>
      <c r="AD127" s="236"/>
      <c r="AE127" s="237"/>
      <c r="AF127" s="236"/>
      <c r="AG127" s="238"/>
      <c r="AH127" s="536"/>
      <c r="AI127" s="537"/>
      <c r="AJ127" s="537"/>
      <c r="AK127" s="537"/>
      <c r="AL127" s="383"/>
      <c r="AM127" s="384"/>
      <c r="AN127" s="383"/>
      <c r="AT127" s="364" t="e">
        <f t="shared" si="118"/>
        <v>#N/A</v>
      </c>
      <c r="AU127" s="365" t="e">
        <f t="shared" si="119"/>
        <v>#N/A</v>
      </c>
      <c r="AV127" s="372" t="str">
        <f t="shared" ca="1" si="67"/>
        <v/>
      </c>
      <c r="AW127" s="364" t="e">
        <f t="shared" ca="1" si="68"/>
        <v>#N/A</v>
      </c>
      <c r="AX127" s="373" t="e">
        <f t="shared" ca="1" si="69"/>
        <v>#N/A</v>
      </c>
      <c r="AY127" s="98" t="e">
        <f t="shared" si="120"/>
        <v>#N/A</v>
      </c>
      <c r="AZ127" s="373" t="e">
        <f t="shared" si="121"/>
        <v>#N/A</v>
      </c>
      <c r="BC127" s="377"/>
    </row>
    <row r="128" spans="1:70" ht="26.25" customHeight="1" x14ac:dyDescent="0.2">
      <c r="A128" s="163">
        <f>A114+1</f>
        <v>9</v>
      </c>
      <c r="B128" s="523"/>
      <c r="C128" s="523"/>
      <c r="D128" s="523"/>
      <c r="E128" s="524"/>
      <c r="F128" s="527" t="str">
        <f>IF('FRONT PAGE'!$A$1="www.fly-logics.com","TOTAL PAGE",0)</f>
        <v>TOTAL PAGE</v>
      </c>
      <c r="G128" s="528"/>
      <c r="H128" s="529"/>
      <c r="I128" s="314" t="str">
        <f>IF('FRONT PAGE'!$A$1="www.fly-logics.com",IF(SUM(I117:I127)=0," ",SUM(I117:I127)),0)</f>
        <v xml:space="preserve"> </v>
      </c>
      <c r="J128" s="315" t="str">
        <f>IF('FRONT PAGE'!$A$1="www.fly-logics.com",IF(SUM(J117:J127)=0," ",SUM(J117:J127)),0)</f>
        <v xml:space="preserve"> </v>
      </c>
      <c r="K128" s="316" t="str">
        <f>IF('FRONT PAGE'!$A$1="www.fly-logics.com",IF(SUM(K117:K127)=0," ",SUM(K117:K127)),0)</f>
        <v xml:space="preserve"> </v>
      </c>
      <c r="L128" s="317" t="str">
        <f>IF('FRONT PAGE'!$A$1="www.fly-logics.com",IF(SUM(L117:L127)=0," ",SUM(L117:L127)),0)</f>
        <v xml:space="preserve"> </v>
      </c>
      <c r="M128" s="316" t="str">
        <f>IF('FRONT PAGE'!$A$1="www.fly-logics.com",IF(SUM(M117:M127)=0," ",SUM(M117:M127)),0)</f>
        <v xml:space="preserve"> </v>
      </c>
      <c r="N128" s="317" t="str">
        <f>IF('FRONT PAGE'!$A$1="www.fly-logics.com",IF(SUM(N117:N127)=0," ",SUM(N117:N127)),0)</f>
        <v xml:space="preserve"> </v>
      </c>
      <c r="O128" s="316" t="str">
        <f>IF('FRONT PAGE'!$A$1="www.fly-logics.com",IF(SUM(O117:O127)=0," ",SUM(O117:O127)),0)</f>
        <v xml:space="preserve"> </v>
      </c>
      <c r="P128" s="317" t="str">
        <f>IF('FRONT PAGE'!$A$1="www.fly-logics.com",IF(SUM(P117:P127)=0," ",SUM(P117:P127)),0)</f>
        <v xml:space="preserve"> </v>
      </c>
      <c r="Q128" s="318" t="str">
        <f>IF('FRONT PAGE'!$A$1="www.fly-logics.com",IF(SUM(Q117:Q127)=0," ",SUM(Q117:Q127)),0)</f>
        <v xml:space="preserve"> </v>
      </c>
      <c r="R128" s="319"/>
      <c r="S128" s="315" t="str">
        <f>IF('FRONT PAGE'!$A$1="www.fly-logics.com",IF(SUM(S117:S127)=0," ",SUM(S117:S127)),0)</f>
        <v xml:space="preserve"> </v>
      </c>
      <c r="T128" s="316" t="str">
        <f>IF('FRONT PAGE'!$A$1="www.fly-logics.com",IF(SUM(T117:T127)=0," ",SUM(T117:T127)),0)</f>
        <v xml:space="preserve"> </v>
      </c>
      <c r="U128" s="316" t="str">
        <f>IF('FRONT PAGE'!$A$1="www.fly-logics.com",IF(SUM(U117:U127)=0," ",SUM(U117:U127)),0)</f>
        <v xml:space="preserve"> </v>
      </c>
      <c r="V128" s="318" t="str">
        <f>IF('FRONT PAGE'!$A$1="www.fly-logics.com",IF(SUM(V117:V127)=0," ",SUM(V117:V127)),0)</f>
        <v xml:space="preserve"> </v>
      </c>
      <c r="W128" s="315" t="str">
        <f>IF('FRONT PAGE'!$A$1="www.fly-logics.com",IF(SUM(W117:W127)=0," ",SUM(W117:W127)),0)</f>
        <v xml:space="preserve"> </v>
      </c>
      <c r="X128" s="316" t="str">
        <f>IF('FRONT PAGE'!$A$1="www.fly-logics.com",IF(SUM(X117:X127)=0," ",SUM(X117:X127)),0)</f>
        <v xml:space="preserve"> </v>
      </c>
      <c r="Y128" s="317" t="str">
        <f>IF('FRONT PAGE'!$A$1="www.fly-logics.com",IF(SUM(Y117:Y127)=0," ",SUM(Y117:Y127)),0)</f>
        <v xml:space="preserve"> </v>
      </c>
      <c r="Z128" s="316" t="str">
        <f>IF('FRONT PAGE'!$A$1="www.fly-logics.com",IF(SUM(Z117:Z127)=0," ",SUM(Z117:Z127)),0)</f>
        <v xml:space="preserve"> </v>
      </c>
      <c r="AA128" s="317" t="str">
        <f>IF('FRONT PAGE'!$A$1="www.fly-logics.com",IF(SUM(AA117:AA127)=0," ",SUM(AA117:AA127)),0)</f>
        <v xml:space="preserve"> </v>
      </c>
      <c r="AB128" s="318" t="str">
        <f>IF('FRONT PAGE'!$A$1="www.fly-logics.com",IF(SUM(AB117:AB127)=0," ",SUM(AB117:AB127)),0)</f>
        <v xml:space="preserve"> </v>
      </c>
      <c r="AC128" s="329" t="str">
        <f>IF('FRONT PAGE'!$A$1="www.fly-logics.com",IF(SUM(AC117:AC127)=0," ",SUM(AC117:AC127)),0)</f>
        <v xml:space="preserve"> </v>
      </c>
      <c r="AD128" s="321" t="str">
        <f>IF('FRONT PAGE'!$A$1="www.fly-logics.com",IF(SUM(AD117:AD127)=0," ",SUM(AD117:AD127)),0)</f>
        <v xml:space="preserve"> </v>
      </c>
      <c r="AE128" s="321" t="str">
        <f>IF('FRONT PAGE'!$A$1="www.fly-logics.com",IF(SUM(AE117:AE127)=0," ",SUM(AE117:AE127)),0)</f>
        <v xml:space="preserve"> </v>
      </c>
      <c r="AF128" s="322" t="str">
        <f>IF('FRONT PAGE'!$A$1="www.fly-logics.com",IF(SUM(AF117:AF127)=0," ",SUM(AF117:AF127)),0)</f>
        <v xml:space="preserve"> </v>
      </c>
      <c r="AG128" s="323" t="str">
        <f>IF('FRONT PAGE'!$A$1="www.fly-logics.com",IF(SUM(AG117:AG127)=0," ",SUM(AG117:AG127)),0)</f>
        <v xml:space="preserve"> </v>
      </c>
      <c r="AH128" s="520" t="str">
        <f>IF('FRONT PAGE'!$A$1="www.fly-logics.com","I certify that all the data in this
logbook are accurate",0)</f>
        <v>I certify that all the data in this
logbook are accurate</v>
      </c>
      <c r="AI128" s="521"/>
      <c r="AJ128" s="521"/>
      <c r="AK128" s="522"/>
      <c r="AL128" s="385"/>
      <c r="AM128" s="386"/>
      <c r="AN128" s="385"/>
      <c r="AT128" s="364" t="e">
        <f t="shared" si="118"/>
        <v>#N/A</v>
      </c>
      <c r="AU128" s="365" t="e">
        <f t="shared" si="119"/>
        <v>#N/A</v>
      </c>
      <c r="AV128" s="372" t="str">
        <f t="shared" ca="1" si="67"/>
        <v/>
      </c>
      <c r="AW128" s="364" t="e">
        <f t="shared" ca="1" si="68"/>
        <v>#N/A</v>
      </c>
      <c r="AX128" s="373" t="e">
        <f t="shared" ca="1" si="69"/>
        <v>#N/A</v>
      </c>
      <c r="AY128" s="98" t="e">
        <f t="shared" si="120"/>
        <v>#N/A</v>
      </c>
      <c r="AZ128" s="373" t="e">
        <f t="shared" si="121"/>
        <v>#N/A</v>
      </c>
      <c r="BA128" s="363"/>
      <c r="BC128" s="377"/>
    </row>
    <row r="129" spans="1:70" ht="26.25" customHeight="1" x14ac:dyDescent="0.2">
      <c r="A129" s="505">
        <f>AL113</f>
        <v>0</v>
      </c>
      <c r="B129" s="525"/>
      <c r="C129" s="525"/>
      <c r="D129" s="525"/>
      <c r="E129" s="526"/>
      <c r="F129" s="530" t="str">
        <f>IF('FRONT PAGE'!$A$1="www.fly-logics.com","TOTAL PREVIOUS LOGBOOK",0)</f>
        <v>TOTAL PREVIOUS LOGBOOK</v>
      </c>
      <c r="G129" s="531"/>
      <c r="H129" s="532"/>
      <c r="I129" s="333">
        <f>I116</f>
        <v>33.75</v>
      </c>
      <c r="J129" s="334">
        <f t="shared" ref="J129:Q129" si="122">J116</f>
        <v>33.75</v>
      </c>
      <c r="K129" s="335" t="str">
        <f t="shared" si="122"/>
        <v xml:space="preserve"> </v>
      </c>
      <c r="L129" s="336" t="str">
        <f t="shared" si="122"/>
        <v xml:space="preserve"> </v>
      </c>
      <c r="M129" s="335" t="str">
        <f t="shared" si="122"/>
        <v xml:space="preserve"> </v>
      </c>
      <c r="N129" s="336" t="str">
        <f t="shared" si="122"/>
        <v xml:space="preserve"> </v>
      </c>
      <c r="O129" s="335" t="str">
        <f t="shared" si="122"/>
        <v xml:space="preserve"> </v>
      </c>
      <c r="P129" s="336" t="str">
        <f t="shared" si="122"/>
        <v xml:space="preserve"> </v>
      </c>
      <c r="Q129" s="337" t="str">
        <f t="shared" si="122"/>
        <v xml:space="preserve"> </v>
      </c>
      <c r="R129" s="288">
        <v>10</v>
      </c>
      <c r="S129" s="331" t="str">
        <f>S116</f>
        <v xml:space="preserve"> </v>
      </c>
      <c r="T129" s="239">
        <f t="shared" ref="T129:AG129" si="123">T116</f>
        <v>13.75</v>
      </c>
      <c r="U129" s="239">
        <f t="shared" si="123"/>
        <v>20</v>
      </c>
      <c r="V129" s="240">
        <f t="shared" si="123"/>
        <v>5</v>
      </c>
      <c r="W129" s="241" t="str">
        <f t="shared" si="123"/>
        <v xml:space="preserve"> </v>
      </c>
      <c r="X129" s="239" t="str">
        <f t="shared" si="123"/>
        <v xml:space="preserve"> </v>
      </c>
      <c r="Y129" s="242">
        <f t="shared" si="123"/>
        <v>5</v>
      </c>
      <c r="Z129" s="239" t="str">
        <f t="shared" si="123"/>
        <v xml:space="preserve"> </v>
      </c>
      <c r="AA129" s="242">
        <f t="shared" si="123"/>
        <v>3.75</v>
      </c>
      <c r="AB129" s="240" t="str">
        <f t="shared" si="123"/>
        <v xml:space="preserve"> </v>
      </c>
      <c r="AC129" s="243">
        <f t="shared" si="123"/>
        <v>14</v>
      </c>
      <c r="AD129" s="244" t="str">
        <f t="shared" si="123"/>
        <v xml:space="preserve"> </v>
      </c>
      <c r="AE129" s="244">
        <f t="shared" si="123"/>
        <v>14</v>
      </c>
      <c r="AF129" s="245" t="str">
        <f t="shared" si="123"/>
        <v xml:space="preserve"> </v>
      </c>
      <c r="AG129" s="332">
        <f t="shared" si="123"/>
        <v>17</v>
      </c>
      <c r="AH129" s="507"/>
      <c r="AI129" s="508"/>
      <c r="AJ129" s="508"/>
      <c r="AK129" s="509"/>
      <c r="AL129" s="385"/>
      <c r="AM129" s="386"/>
      <c r="AN129" s="385"/>
      <c r="AT129" s="364" t="e">
        <f t="shared" si="118"/>
        <v>#N/A</v>
      </c>
      <c r="AU129" s="365" t="e">
        <f t="shared" si="119"/>
        <v>#N/A</v>
      </c>
      <c r="AV129" s="372" t="str">
        <f t="shared" ca="1" si="67"/>
        <v/>
      </c>
      <c r="AW129" s="364" t="e">
        <f t="shared" ca="1" si="68"/>
        <v>#N/A</v>
      </c>
      <c r="AX129" s="373" t="e">
        <f t="shared" ca="1" si="69"/>
        <v>#N/A</v>
      </c>
      <c r="AY129" s="98" t="e">
        <f t="shared" si="120"/>
        <v>#N/A</v>
      </c>
      <c r="AZ129" s="373" t="e">
        <f t="shared" si="121"/>
        <v>#N/A</v>
      </c>
      <c r="BA129" s="363"/>
      <c r="BC129" s="377"/>
    </row>
    <row r="130" spans="1:70" ht="26.25" customHeight="1" thickBot="1" x14ac:dyDescent="0.25">
      <c r="A130" s="506"/>
      <c r="B130" s="512" t="str">
        <f>IF('FRONT PAGE'!$A$1="www.fly-logics.com","Authority certifying flight hours 
STAMP &amp; SIGNATURE",0)</f>
        <v>Authority certifying flight hours 
STAMP &amp; SIGNATURE</v>
      </c>
      <c r="C130" s="512"/>
      <c r="D130" s="512"/>
      <c r="E130" s="513"/>
      <c r="F130" s="533" t="str">
        <f>IF('FRONT PAGE'!$A$1="www.fly-logics.com","TOTAL TO DATE",0)</f>
        <v>TOTAL TO DATE</v>
      </c>
      <c r="G130" s="534"/>
      <c r="H130" s="535"/>
      <c r="I130" s="32">
        <f t="shared" ref="I130:Q130" si="124">IF(SUM(I128:I129)=0," ",SUM(I128:I129))</f>
        <v>33.75</v>
      </c>
      <c r="J130" s="27">
        <f t="shared" si="124"/>
        <v>33.75</v>
      </c>
      <c r="K130" s="24" t="str">
        <f t="shared" si="124"/>
        <v xml:space="preserve"> </v>
      </c>
      <c r="L130" s="25" t="str">
        <f t="shared" si="124"/>
        <v xml:space="preserve"> </v>
      </c>
      <c r="M130" s="24" t="str">
        <f t="shared" si="124"/>
        <v xml:space="preserve"> </v>
      </c>
      <c r="N130" s="25" t="str">
        <f t="shared" si="124"/>
        <v xml:space="preserve"> </v>
      </c>
      <c r="O130" s="24" t="str">
        <f t="shared" si="124"/>
        <v xml:space="preserve"> </v>
      </c>
      <c r="P130" s="25" t="str">
        <f t="shared" si="124"/>
        <v xml:space="preserve"> </v>
      </c>
      <c r="Q130" s="26" t="str">
        <f t="shared" si="124"/>
        <v xml:space="preserve"> </v>
      </c>
      <c r="R130" s="289"/>
      <c r="S130" s="27" t="str">
        <f t="shared" ref="S130:AG130" si="125">IF(SUM(S128:S129)=0," ",SUM(S128:S129))</f>
        <v xml:space="preserve"> </v>
      </c>
      <c r="T130" s="24">
        <f t="shared" si="125"/>
        <v>13.75</v>
      </c>
      <c r="U130" s="24">
        <f t="shared" si="125"/>
        <v>20</v>
      </c>
      <c r="V130" s="26">
        <f t="shared" si="125"/>
        <v>5</v>
      </c>
      <c r="W130" s="27" t="str">
        <f t="shared" si="125"/>
        <v xml:space="preserve"> </v>
      </c>
      <c r="X130" s="24" t="str">
        <f t="shared" si="125"/>
        <v xml:space="preserve"> </v>
      </c>
      <c r="Y130" s="25">
        <f t="shared" si="125"/>
        <v>5</v>
      </c>
      <c r="Z130" s="24" t="str">
        <f t="shared" si="125"/>
        <v xml:space="preserve"> </v>
      </c>
      <c r="AA130" s="25">
        <f t="shared" si="125"/>
        <v>3.75</v>
      </c>
      <c r="AB130" s="26" t="str">
        <f t="shared" si="125"/>
        <v xml:space="preserve"> </v>
      </c>
      <c r="AC130" s="30">
        <f t="shared" si="125"/>
        <v>14</v>
      </c>
      <c r="AD130" s="28" t="str">
        <f t="shared" si="125"/>
        <v xml:space="preserve"> </v>
      </c>
      <c r="AE130" s="28">
        <f t="shared" si="125"/>
        <v>14</v>
      </c>
      <c r="AF130" s="31" t="str">
        <f t="shared" si="125"/>
        <v xml:space="preserve"> </v>
      </c>
      <c r="AG130" s="33">
        <f t="shared" si="125"/>
        <v>17</v>
      </c>
      <c r="AH130" s="514" t="str">
        <f>IF('FRONT PAGE'!$A$1="www.fly-logics.com","_____________________________
PILOT SIGNATURE",0)</f>
        <v>_____________________________
PILOT SIGNATURE</v>
      </c>
      <c r="AI130" s="515"/>
      <c r="AJ130" s="515"/>
      <c r="AK130" s="330">
        <f>A128</f>
        <v>9</v>
      </c>
      <c r="AL130" s="387"/>
      <c r="AM130" s="388"/>
      <c r="AN130" s="387"/>
      <c r="AT130" s="364" t="e">
        <f t="shared" si="118"/>
        <v>#N/A</v>
      </c>
      <c r="AU130" s="365" t="e">
        <f t="shared" si="119"/>
        <v>#N/A</v>
      </c>
      <c r="AV130" s="372" t="str">
        <f t="shared" ca="1" si="67"/>
        <v/>
      </c>
      <c r="AW130" s="364" t="e">
        <f t="shared" ca="1" si="68"/>
        <v>#N/A</v>
      </c>
      <c r="AX130" s="373" t="e">
        <f t="shared" ca="1" si="69"/>
        <v>#N/A</v>
      </c>
      <c r="AY130" s="98" t="e">
        <f t="shared" si="120"/>
        <v>#N/A</v>
      </c>
      <c r="AZ130" s="373" t="e">
        <f t="shared" si="121"/>
        <v>#N/A</v>
      </c>
      <c r="BA130" s="363"/>
      <c r="BC130" s="377"/>
    </row>
    <row r="131" spans="1:70" s="50" customFormat="1" ht="27.75" customHeight="1" x14ac:dyDescent="0.2">
      <c r="A131" s="29">
        <f>A126+1</f>
        <v>91</v>
      </c>
      <c r="B131" s="39"/>
      <c r="C131" s="40"/>
      <c r="D131" s="41"/>
      <c r="E131" s="42"/>
      <c r="F131" s="43"/>
      <c r="G131" s="44"/>
      <c r="H131" s="45"/>
      <c r="I131" s="281"/>
      <c r="J131" s="277"/>
      <c r="K131" s="278"/>
      <c r="L131" s="279"/>
      <c r="M131" s="278"/>
      <c r="N131" s="279"/>
      <c r="O131" s="278"/>
      <c r="P131" s="279"/>
      <c r="Q131" s="150"/>
      <c r="R131" s="285"/>
      <c r="S131" s="46"/>
      <c r="T131" s="47"/>
      <c r="U131" s="47"/>
      <c r="V131" s="48"/>
      <c r="W131" s="293"/>
      <c r="X131" s="278"/>
      <c r="Y131" s="279"/>
      <c r="Z131" s="278"/>
      <c r="AA131" s="279"/>
      <c r="AB131" s="150"/>
      <c r="AC131" s="282"/>
      <c r="AD131" s="283"/>
      <c r="AE131" s="283"/>
      <c r="AF131" s="284"/>
      <c r="AG131" s="49"/>
      <c r="AH131" s="48"/>
      <c r="AI131" s="516"/>
      <c r="AJ131" s="516"/>
      <c r="AK131" s="517"/>
      <c r="AL131" s="100"/>
      <c r="AM131" s="382" t="str">
        <f t="shared" ref="AM131:AM140" si="126">IF(B131=0," ",TEXT(B131,"MMM"))</f>
        <v xml:space="preserve"> </v>
      </c>
      <c r="AN131" s="95" t="str">
        <f t="shared" ref="AN131:AN140" si="127">IF(B131=0," ",YEAR(B131))</f>
        <v xml:space="preserve"> </v>
      </c>
      <c r="AO131" s="365"/>
      <c r="AP131" s="365"/>
      <c r="AQ131" s="256"/>
      <c r="AR131" s="365"/>
      <c r="AS131" s="365"/>
      <c r="AT131" s="364" t="e">
        <f t="shared" si="118"/>
        <v>#N/A</v>
      </c>
      <c r="AU131" s="365" t="e">
        <f t="shared" si="119"/>
        <v>#N/A</v>
      </c>
      <c r="AV131" s="372" t="str">
        <f t="shared" ca="1" si="67"/>
        <v/>
      </c>
      <c r="AW131" s="364" t="e">
        <f t="shared" ca="1" si="68"/>
        <v>#N/A</v>
      </c>
      <c r="AX131" s="373" t="e">
        <f t="shared" ca="1" si="69"/>
        <v>#N/A</v>
      </c>
      <c r="AY131" s="98" t="e">
        <f t="shared" si="120"/>
        <v>#N/A</v>
      </c>
      <c r="AZ131" s="373" t="e">
        <f t="shared" si="121"/>
        <v>#N/A</v>
      </c>
      <c r="BA131" s="363"/>
      <c r="BB131" s="365"/>
      <c r="BC131" s="378"/>
      <c r="BD131" s="365"/>
      <c r="BE131" s="365"/>
      <c r="BF131" s="365"/>
      <c r="BG131" s="365"/>
      <c r="BH131" s="365"/>
      <c r="BI131" s="365"/>
      <c r="BJ131" s="365"/>
      <c r="BK131" s="365"/>
      <c r="BL131" s="376"/>
      <c r="BM131" s="376"/>
      <c r="BN131" s="260"/>
      <c r="BO131" s="260"/>
      <c r="BP131" s="260"/>
      <c r="BQ131" s="263"/>
      <c r="BR131" s="263"/>
    </row>
    <row r="132" spans="1:70" s="50" customFormat="1" ht="27.75" customHeight="1" x14ac:dyDescent="0.2">
      <c r="A132" s="22">
        <f>A131+1</f>
        <v>92</v>
      </c>
      <c r="B132" s="51"/>
      <c r="C132" s="52"/>
      <c r="D132" s="53"/>
      <c r="E132" s="54"/>
      <c r="F132" s="55"/>
      <c r="G132" s="56"/>
      <c r="H132" s="57"/>
      <c r="I132" s="275"/>
      <c r="J132" s="58"/>
      <c r="K132" s="59"/>
      <c r="L132" s="60"/>
      <c r="M132" s="59"/>
      <c r="N132" s="60"/>
      <c r="O132" s="59"/>
      <c r="P132" s="60"/>
      <c r="Q132" s="61"/>
      <c r="R132" s="286"/>
      <c r="S132" s="58"/>
      <c r="T132" s="59"/>
      <c r="U132" s="59"/>
      <c r="V132" s="61"/>
      <c r="W132" s="294"/>
      <c r="X132" s="59"/>
      <c r="Y132" s="60"/>
      <c r="Z132" s="59"/>
      <c r="AA132" s="60"/>
      <c r="AB132" s="61"/>
      <c r="AC132" s="62"/>
      <c r="AD132" s="63"/>
      <c r="AE132" s="63"/>
      <c r="AF132" s="64"/>
      <c r="AG132" s="65"/>
      <c r="AH132" s="61"/>
      <c r="AI132" s="510"/>
      <c r="AJ132" s="510"/>
      <c r="AK132" s="511"/>
      <c r="AL132" s="100"/>
      <c r="AM132" s="382" t="str">
        <f t="shared" si="126"/>
        <v xml:space="preserve"> </v>
      </c>
      <c r="AN132" s="95" t="str">
        <f t="shared" si="127"/>
        <v xml:space="preserve"> </v>
      </c>
      <c r="AO132" s="365"/>
      <c r="AP132" s="365"/>
      <c r="AQ132" s="256"/>
      <c r="AR132" s="365"/>
      <c r="AS132" s="365"/>
      <c r="AT132" s="364" t="e">
        <f t="shared" si="118"/>
        <v>#N/A</v>
      </c>
      <c r="AU132" s="365" t="e">
        <f t="shared" si="119"/>
        <v>#N/A</v>
      </c>
      <c r="AV132" s="372" t="str">
        <f t="shared" ca="1" si="67"/>
        <v/>
      </c>
      <c r="AW132" s="364" t="e">
        <f t="shared" ca="1" si="68"/>
        <v>#N/A</v>
      </c>
      <c r="AX132" s="373" t="e">
        <f t="shared" ca="1" si="69"/>
        <v>#N/A</v>
      </c>
      <c r="AY132" s="98" t="e">
        <f t="shared" si="120"/>
        <v>#N/A</v>
      </c>
      <c r="AZ132" s="373" t="e">
        <f t="shared" si="121"/>
        <v>#N/A</v>
      </c>
      <c r="BA132" s="363"/>
      <c r="BB132" s="365"/>
      <c r="BC132" s="377"/>
      <c r="BD132" s="365"/>
      <c r="BE132" s="365"/>
      <c r="BF132" s="365"/>
      <c r="BG132" s="365"/>
      <c r="BH132" s="365"/>
      <c r="BI132" s="365"/>
      <c r="BJ132" s="365"/>
      <c r="BK132" s="365"/>
      <c r="BL132" s="376"/>
      <c r="BM132" s="376"/>
      <c r="BN132" s="260"/>
      <c r="BO132" s="260"/>
      <c r="BP132" s="260"/>
      <c r="BQ132" s="263"/>
      <c r="BR132" s="263"/>
    </row>
    <row r="133" spans="1:70" s="50" customFormat="1" ht="27.75" customHeight="1" x14ac:dyDescent="0.2">
      <c r="A133" s="22">
        <f t="shared" ref="A133:A140" si="128">A132+1</f>
        <v>93</v>
      </c>
      <c r="B133" s="51"/>
      <c r="C133" s="52"/>
      <c r="D133" s="53"/>
      <c r="E133" s="54"/>
      <c r="F133" s="55"/>
      <c r="G133" s="56"/>
      <c r="H133" s="57"/>
      <c r="I133" s="275"/>
      <c r="J133" s="58"/>
      <c r="K133" s="59"/>
      <c r="L133" s="60"/>
      <c r="M133" s="59"/>
      <c r="N133" s="60"/>
      <c r="O133" s="59"/>
      <c r="P133" s="60"/>
      <c r="Q133" s="61"/>
      <c r="R133" s="286"/>
      <c r="S133" s="58"/>
      <c r="T133" s="59"/>
      <c r="U133" s="59"/>
      <c r="V133" s="61"/>
      <c r="W133" s="294"/>
      <c r="X133" s="59"/>
      <c r="Y133" s="60"/>
      <c r="Z133" s="59"/>
      <c r="AA133" s="60"/>
      <c r="AB133" s="61"/>
      <c r="AC133" s="62"/>
      <c r="AD133" s="63"/>
      <c r="AE133" s="63"/>
      <c r="AF133" s="64"/>
      <c r="AG133" s="65"/>
      <c r="AH133" s="61"/>
      <c r="AI133" s="510"/>
      <c r="AJ133" s="510"/>
      <c r="AK133" s="511"/>
      <c r="AL133" s="100"/>
      <c r="AM133" s="382" t="str">
        <f t="shared" si="126"/>
        <v xml:space="preserve"> </v>
      </c>
      <c r="AN133" s="95" t="str">
        <f t="shared" si="127"/>
        <v xml:space="preserve"> </v>
      </c>
      <c r="AO133" s="365"/>
      <c r="AP133" s="365"/>
      <c r="AQ133" s="256"/>
      <c r="AR133" s="365"/>
      <c r="AS133" s="365"/>
      <c r="AT133" s="364" t="e">
        <f t="shared" si="118"/>
        <v>#N/A</v>
      </c>
      <c r="AU133" s="365" t="e">
        <f t="shared" si="119"/>
        <v>#N/A</v>
      </c>
      <c r="AV133" s="372" t="str">
        <f t="shared" ref="AV133:AV196" ca="1" si="129">IFERROR($AT$3-AT133,"")</f>
        <v/>
      </c>
      <c r="AW133" s="364" t="e">
        <f t="shared" ref="AW133:AW196" ca="1" si="130">IF(AV133&gt;730,NA(),AT133)</f>
        <v>#N/A</v>
      </c>
      <c r="AX133" s="373" t="e">
        <f t="shared" ref="AX133:AX196" ca="1" si="131">IF(AV133&gt;730,NA(),AU133)</f>
        <v>#N/A</v>
      </c>
      <c r="AY133" s="98" t="e">
        <f t="shared" si="120"/>
        <v>#N/A</v>
      </c>
      <c r="AZ133" s="373" t="e">
        <f t="shared" si="121"/>
        <v>#N/A</v>
      </c>
      <c r="BA133" s="363"/>
      <c r="BB133" s="365"/>
      <c r="BC133" s="377"/>
      <c r="BD133" s="365"/>
      <c r="BE133" s="365"/>
      <c r="BF133" s="365"/>
      <c r="BG133" s="365"/>
      <c r="BH133" s="365"/>
      <c r="BI133" s="365"/>
      <c r="BJ133" s="365"/>
      <c r="BK133" s="365"/>
      <c r="BL133" s="376"/>
      <c r="BM133" s="376"/>
      <c r="BN133" s="260"/>
      <c r="BO133" s="260"/>
      <c r="BP133" s="260"/>
      <c r="BQ133" s="263"/>
      <c r="BR133" s="263"/>
    </row>
    <row r="134" spans="1:70" s="50" customFormat="1" ht="27.75" customHeight="1" x14ac:dyDescent="0.2">
      <c r="A134" s="22">
        <f t="shared" si="128"/>
        <v>94</v>
      </c>
      <c r="B134" s="51"/>
      <c r="C134" s="52"/>
      <c r="D134" s="53"/>
      <c r="E134" s="54"/>
      <c r="F134" s="55"/>
      <c r="G134" s="56"/>
      <c r="H134" s="57"/>
      <c r="I134" s="275"/>
      <c r="J134" s="58"/>
      <c r="K134" s="59"/>
      <c r="L134" s="60"/>
      <c r="M134" s="59"/>
      <c r="N134" s="60"/>
      <c r="O134" s="59"/>
      <c r="P134" s="60"/>
      <c r="Q134" s="61"/>
      <c r="R134" s="286"/>
      <c r="S134" s="58"/>
      <c r="T134" s="59"/>
      <c r="U134" s="59"/>
      <c r="V134" s="61"/>
      <c r="W134" s="294"/>
      <c r="X134" s="59"/>
      <c r="Y134" s="60"/>
      <c r="Z134" s="59"/>
      <c r="AA134" s="60"/>
      <c r="AB134" s="61"/>
      <c r="AC134" s="62"/>
      <c r="AD134" s="63"/>
      <c r="AE134" s="63"/>
      <c r="AF134" s="64"/>
      <c r="AG134" s="65"/>
      <c r="AH134" s="61"/>
      <c r="AI134" s="510"/>
      <c r="AJ134" s="510"/>
      <c r="AK134" s="511"/>
      <c r="AL134" s="100"/>
      <c r="AM134" s="382" t="str">
        <f t="shared" si="126"/>
        <v xml:space="preserve"> </v>
      </c>
      <c r="AN134" s="95" t="str">
        <f t="shared" si="127"/>
        <v xml:space="preserve"> </v>
      </c>
      <c r="AO134" s="365"/>
      <c r="AP134" s="365"/>
      <c r="AQ134" s="256"/>
      <c r="AR134" s="365"/>
      <c r="AS134" s="365"/>
      <c r="AT134" s="364" t="e">
        <f t="shared" si="118"/>
        <v>#N/A</v>
      </c>
      <c r="AU134" s="365" t="e">
        <f t="shared" si="119"/>
        <v>#N/A</v>
      </c>
      <c r="AV134" s="372" t="str">
        <f t="shared" ca="1" si="129"/>
        <v/>
      </c>
      <c r="AW134" s="364" t="e">
        <f t="shared" ca="1" si="130"/>
        <v>#N/A</v>
      </c>
      <c r="AX134" s="373" t="e">
        <f t="shared" ca="1" si="131"/>
        <v>#N/A</v>
      </c>
      <c r="AY134" s="98" t="e">
        <f t="shared" si="120"/>
        <v>#N/A</v>
      </c>
      <c r="AZ134" s="373" t="e">
        <f t="shared" si="121"/>
        <v>#N/A</v>
      </c>
      <c r="BA134" s="363"/>
      <c r="BB134" s="365"/>
      <c r="BC134" s="377"/>
      <c r="BD134" s="365"/>
      <c r="BE134" s="365"/>
      <c r="BF134" s="365"/>
      <c r="BG134" s="365"/>
      <c r="BH134" s="365"/>
      <c r="BI134" s="365"/>
      <c r="BJ134" s="365"/>
      <c r="BK134" s="365"/>
      <c r="BL134" s="376"/>
      <c r="BM134" s="376"/>
      <c r="BN134" s="260"/>
      <c r="BO134" s="260"/>
      <c r="BP134" s="260"/>
      <c r="BQ134" s="263"/>
      <c r="BR134" s="263"/>
    </row>
    <row r="135" spans="1:70" s="50" customFormat="1" ht="27.75" customHeight="1" x14ac:dyDescent="0.2">
      <c r="A135" s="22">
        <f t="shared" si="128"/>
        <v>95</v>
      </c>
      <c r="B135" s="51"/>
      <c r="C135" s="52"/>
      <c r="D135" s="53"/>
      <c r="E135" s="54"/>
      <c r="F135" s="55"/>
      <c r="G135" s="56"/>
      <c r="H135" s="57"/>
      <c r="I135" s="275"/>
      <c r="J135" s="58"/>
      <c r="K135" s="59"/>
      <c r="L135" s="60"/>
      <c r="M135" s="59"/>
      <c r="N135" s="60"/>
      <c r="O135" s="59"/>
      <c r="P135" s="60"/>
      <c r="Q135" s="61"/>
      <c r="R135" s="286"/>
      <c r="S135" s="58"/>
      <c r="T135" s="59"/>
      <c r="U135" s="59"/>
      <c r="V135" s="61"/>
      <c r="W135" s="294"/>
      <c r="X135" s="59"/>
      <c r="Y135" s="60"/>
      <c r="Z135" s="59"/>
      <c r="AA135" s="60"/>
      <c r="AB135" s="61"/>
      <c r="AC135" s="62"/>
      <c r="AD135" s="63"/>
      <c r="AE135" s="63"/>
      <c r="AF135" s="64"/>
      <c r="AG135" s="65"/>
      <c r="AH135" s="61"/>
      <c r="AI135" s="510"/>
      <c r="AJ135" s="510"/>
      <c r="AK135" s="511"/>
      <c r="AL135" s="100"/>
      <c r="AM135" s="382" t="str">
        <f t="shared" si="126"/>
        <v xml:space="preserve"> </v>
      </c>
      <c r="AN135" s="95" t="str">
        <f t="shared" si="127"/>
        <v xml:space="preserve"> </v>
      </c>
      <c r="AO135" s="365"/>
      <c r="AP135" s="365"/>
      <c r="AQ135" s="256"/>
      <c r="AR135" s="365"/>
      <c r="AS135" s="365"/>
      <c r="AT135" s="364" t="e">
        <f t="shared" ref="AT135:AT144" si="132">IF(ISBLANK($B187),NA(),$B187)</f>
        <v>#N/A</v>
      </c>
      <c r="AU135" s="365" t="e">
        <f t="shared" ref="AU135:AU144" si="133">IF(ISBLANK($I187),NA(),$I187)</f>
        <v>#N/A</v>
      </c>
      <c r="AV135" s="372" t="str">
        <f t="shared" ca="1" si="129"/>
        <v/>
      </c>
      <c r="AW135" s="364" t="e">
        <f t="shared" ca="1" si="130"/>
        <v>#N/A</v>
      </c>
      <c r="AX135" s="373" t="e">
        <f t="shared" ca="1" si="131"/>
        <v>#N/A</v>
      </c>
      <c r="AY135" s="98" t="e">
        <f>IF(S187=0,NA(),S187)</f>
        <v>#N/A</v>
      </c>
      <c r="AZ135" s="373" t="e">
        <f>IF(V187=0,NA(),V187)</f>
        <v>#N/A</v>
      </c>
      <c r="BA135" s="363"/>
      <c r="BB135" s="365"/>
      <c r="BC135" s="377"/>
      <c r="BD135" s="365"/>
      <c r="BE135" s="365"/>
      <c r="BF135" s="365"/>
      <c r="BG135" s="365"/>
      <c r="BH135" s="365"/>
      <c r="BI135" s="365"/>
      <c r="BJ135" s="365"/>
      <c r="BK135" s="365"/>
      <c r="BL135" s="376"/>
      <c r="BM135" s="376"/>
      <c r="BN135" s="260"/>
      <c r="BO135" s="260"/>
      <c r="BP135" s="260"/>
      <c r="BQ135" s="263"/>
      <c r="BR135" s="263"/>
    </row>
    <row r="136" spans="1:70" s="50" customFormat="1" ht="27.75" customHeight="1" x14ac:dyDescent="0.2">
      <c r="A136" s="22">
        <f t="shared" si="128"/>
        <v>96</v>
      </c>
      <c r="B136" s="51"/>
      <c r="C136" s="52"/>
      <c r="D136" s="53"/>
      <c r="E136" s="54"/>
      <c r="F136" s="55"/>
      <c r="G136" s="56"/>
      <c r="H136" s="57"/>
      <c r="I136" s="275"/>
      <c r="J136" s="58"/>
      <c r="K136" s="59"/>
      <c r="L136" s="60"/>
      <c r="M136" s="59"/>
      <c r="N136" s="60"/>
      <c r="O136" s="59"/>
      <c r="P136" s="60"/>
      <c r="Q136" s="61"/>
      <c r="R136" s="286"/>
      <c r="S136" s="58"/>
      <c r="T136" s="59"/>
      <c r="U136" s="59"/>
      <c r="V136" s="61"/>
      <c r="W136" s="294"/>
      <c r="X136" s="59"/>
      <c r="Y136" s="60"/>
      <c r="Z136" s="59"/>
      <c r="AA136" s="60"/>
      <c r="AB136" s="61"/>
      <c r="AC136" s="62"/>
      <c r="AD136" s="63"/>
      <c r="AE136" s="63"/>
      <c r="AF136" s="64"/>
      <c r="AG136" s="65"/>
      <c r="AH136" s="61"/>
      <c r="AI136" s="510"/>
      <c r="AJ136" s="510"/>
      <c r="AK136" s="511"/>
      <c r="AL136" s="100"/>
      <c r="AM136" s="382" t="str">
        <f t="shared" si="126"/>
        <v xml:space="preserve"> </v>
      </c>
      <c r="AN136" s="95" t="str">
        <f t="shared" si="127"/>
        <v xml:space="preserve"> </v>
      </c>
      <c r="AO136" s="365"/>
      <c r="AP136" s="365"/>
      <c r="AQ136" s="256"/>
      <c r="AR136" s="365"/>
      <c r="AS136" s="365"/>
      <c r="AT136" s="364" t="e">
        <f t="shared" si="132"/>
        <v>#N/A</v>
      </c>
      <c r="AU136" s="365" t="e">
        <f t="shared" si="133"/>
        <v>#N/A</v>
      </c>
      <c r="AV136" s="372" t="str">
        <f t="shared" ca="1" si="129"/>
        <v/>
      </c>
      <c r="AW136" s="364" t="e">
        <f t="shared" ca="1" si="130"/>
        <v>#N/A</v>
      </c>
      <c r="AX136" s="373" t="e">
        <f t="shared" ca="1" si="131"/>
        <v>#N/A</v>
      </c>
      <c r="AY136" s="98" t="e">
        <f t="shared" ref="AY136:AY144" si="134">IF(S188=0,NA(),S188)</f>
        <v>#N/A</v>
      </c>
      <c r="AZ136" s="373" t="e">
        <f t="shared" ref="AZ136:AZ144" si="135">IF(V188=0,NA(),V188)</f>
        <v>#N/A</v>
      </c>
      <c r="BA136" s="363"/>
      <c r="BB136" s="365"/>
      <c r="BC136" s="377"/>
      <c r="BD136" s="365"/>
      <c r="BE136" s="365"/>
      <c r="BF136" s="365"/>
      <c r="BG136" s="365"/>
      <c r="BH136" s="365"/>
      <c r="BI136" s="365"/>
      <c r="BJ136" s="365"/>
      <c r="BK136" s="365"/>
      <c r="BL136" s="376"/>
      <c r="BM136" s="376"/>
      <c r="BN136" s="260"/>
      <c r="BO136" s="260"/>
      <c r="BP136" s="260"/>
      <c r="BQ136" s="263"/>
      <c r="BR136" s="263"/>
    </row>
    <row r="137" spans="1:70" s="50" customFormat="1" ht="27.75" customHeight="1" x14ac:dyDescent="0.2">
      <c r="A137" s="22">
        <f>A136+1</f>
        <v>97</v>
      </c>
      <c r="B137" s="51"/>
      <c r="C137" s="52"/>
      <c r="D137" s="53"/>
      <c r="E137" s="54"/>
      <c r="F137" s="55"/>
      <c r="G137" s="56"/>
      <c r="H137" s="57"/>
      <c r="I137" s="275"/>
      <c r="J137" s="58"/>
      <c r="K137" s="59"/>
      <c r="L137" s="60"/>
      <c r="M137" s="59"/>
      <c r="N137" s="60"/>
      <c r="O137" s="59"/>
      <c r="P137" s="60"/>
      <c r="Q137" s="61"/>
      <c r="R137" s="286"/>
      <c r="S137" s="58"/>
      <c r="T137" s="59"/>
      <c r="U137" s="59"/>
      <c r="V137" s="61"/>
      <c r="W137" s="294"/>
      <c r="X137" s="59"/>
      <c r="Y137" s="60"/>
      <c r="Z137" s="59"/>
      <c r="AA137" s="60"/>
      <c r="AB137" s="61"/>
      <c r="AC137" s="62"/>
      <c r="AD137" s="63"/>
      <c r="AE137" s="63"/>
      <c r="AF137" s="64"/>
      <c r="AG137" s="65"/>
      <c r="AH137" s="61"/>
      <c r="AI137" s="510"/>
      <c r="AJ137" s="510"/>
      <c r="AK137" s="511"/>
      <c r="AL137" s="100"/>
      <c r="AM137" s="382" t="str">
        <f t="shared" si="126"/>
        <v xml:space="preserve"> </v>
      </c>
      <c r="AN137" s="95" t="str">
        <f t="shared" si="127"/>
        <v xml:space="preserve"> </v>
      </c>
      <c r="AO137" s="365"/>
      <c r="AP137" s="365"/>
      <c r="AQ137" s="256"/>
      <c r="AR137" s="365"/>
      <c r="AS137" s="365"/>
      <c r="AT137" s="364" t="e">
        <f t="shared" si="132"/>
        <v>#N/A</v>
      </c>
      <c r="AU137" s="365" t="e">
        <f t="shared" si="133"/>
        <v>#N/A</v>
      </c>
      <c r="AV137" s="372" t="str">
        <f t="shared" ca="1" si="129"/>
        <v/>
      </c>
      <c r="AW137" s="364" t="e">
        <f t="shared" ca="1" si="130"/>
        <v>#N/A</v>
      </c>
      <c r="AX137" s="373" t="e">
        <f t="shared" ca="1" si="131"/>
        <v>#N/A</v>
      </c>
      <c r="AY137" s="98" t="e">
        <f t="shared" si="134"/>
        <v>#N/A</v>
      </c>
      <c r="AZ137" s="373" t="e">
        <f t="shared" si="135"/>
        <v>#N/A</v>
      </c>
      <c r="BA137" s="363"/>
      <c r="BB137" s="365"/>
      <c r="BC137" s="377"/>
      <c r="BD137" s="365"/>
      <c r="BE137" s="365"/>
      <c r="BF137" s="365"/>
      <c r="BG137" s="365"/>
      <c r="BH137" s="365"/>
      <c r="BI137" s="365"/>
      <c r="BJ137" s="365"/>
      <c r="BK137" s="365"/>
      <c r="BL137" s="376"/>
      <c r="BM137" s="376"/>
      <c r="BN137" s="260"/>
      <c r="BO137" s="260"/>
      <c r="BP137" s="260"/>
      <c r="BQ137" s="263"/>
      <c r="BR137" s="263"/>
    </row>
    <row r="138" spans="1:70" s="50" customFormat="1" ht="27.75" customHeight="1" x14ac:dyDescent="0.2">
      <c r="A138" s="22">
        <f t="shared" si="128"/>
        <v>98</v>
      </c>
      <c r="B138" s="51"/>
      <c r="C138" s="52"/>
      <c r="D138" s="53"/>
      <c r="E138" s="54"/>
      <c r="F138" s="55"/>
      <c r="G138" s="56"/>
      <c r="H138" s="57"/>
      <c r="I138" s="275"/>
      <c r="J138" s="58"/>
      <c r="K138" s="59"/>
      <c r="L138" s="60"/>
      <c r="M138" s="59"/>
      <c r="N138" s="60"/>
      <c r="O138" s="59"/>
      <c r="P138" s="60"/>
      <c r="Q138" s="61"/>
      <c r="R138" s="286"/>
      <c r="S138" s="58"/>
      <c r="T138" s="59"/>
      <c r="U138" s="59"/>
      <c r="V138" s="61"/>
      <c r="W138" s="294"/>
      <c r="X138" s="59"/>
      <c r="Y138" s="60"/>
      <c r="Z138" s="59"/>
      <c r="AA138" s="60"/>
      <c r="AB138" s="61"/>
      <c r="AC138" s="62"/>
      <c r="AD138" s="63"/>
      <c r="AE138" s="63"/>
      <c r="AF138" s="64"/>
      <c r="AG138" s="65"/>
      <c r="AH138" s="61"/>
      <c r="AI138" s="510"/>
      <c r="AJ138" s="510"/>
      <c r="AK138" s="511"/>
      <c r="AL138" s="100"/>
      <c r="AM138" s="382" t="str">
        <f t="shared" si="126"/>
        <v xml:space="preserve"> </v>
      </c>
      <c r="AN138" s="95" t="str">
        <f t="shared" si="127"/>
        <v xml:space="preserve"> </v>
      </c>
      <c r="AO138" s="365"/>
      <c r="AP138" s="365"/>
      <c r="AQ138" s="256"/>
      <c r="AR138" s="365"/>
      <c r="AS138" s="365"/>
      <c r="AT138" s="364" t="e">
        <f t="shared" si="132"/>
        <v>#N/A</v>
      </c>
      <c r="AU138" s="365" t="e">
        <f t="shared" si="133"/>
        <v>#N/A</v>
      </c>
      <c r="AV138" s="372" t="str">
        <f t="shared" ca="1" si="129"/>
        <v/>
      </c>
      <c r="AW138" s="364" t="e">
        <f t="shared" ca="1" si="130"/>
        <v>#N/A</v>
      </c>
      <c r="AX138" s="373" t="e">
        <f t="shared" ca="1" si="131"/>
        <v>#N/A</v>
      </c>
      <c r="AY138" s="98" t="e">
        <f t="shared" si="134"/>
        <v>#N/A</v>
      </c>
      <c r="AZ138" s="373" t="e">
        <f t="shared" si="135"/>
        <v>#N/A</v>
      </c>
      <c r="BA138" s="363"/>
      <c r="BB138" s="365"/>
      <c r="BC138" s="377"/>
      <c r="BD138" s="365"/>
      <c r="BE138" s="365"/>
      <c r="BF138" s="365"/>
      <c r="BG138" s="365"/>
      <c r="BH138" s="365"/>
      <c r="BI138" s="365"/>
      <c r="BJ138" s="365"/>
      <c r="BK138" s="365"/>
      <c r="BL138" s="376"/>
      <c r="BM138" s="376"/>
      <c r="BN138" s="260"/>
      <c r="BO138" s="260"/>
      <c r="BP138" s="260"/>
      <c r="BQ138" s="263"/>
      <c r="BR138" s="263"/>
    </row>
    <row r="139" spans="1:70" s="50" customFormat="1" ht="27.75" customHeight="1" x14ac:dyDescent="0.2">
      <c r="A139" s="22">
        <f t="shared" si="128"/>
        <v>99</v>
      </c>
      <c r="B139" s="51"/>
      <c r="C139" s="52"/>
      <c r="D139" s="53"/>
      <c r="E139" s="54"/>
      <c r="F139" s="55"/>
      <c r="G139" s="56"/>
      <c r="H139" s="57"/>
      <c r="I139" s="275"/>
      <c r="J139" s="58"/>
      <c r="K139" s="59"/>
      <c r="L139" s="60"/>
      <c r="M139" s="59"/>
      <c r="N139" s="60"/>
      <c r="O139" s="59"/>
      <c r="P139" s="60"/>
      <c r="Q139" s="61"/>
      <c r="R139" s="286"/>
      <c r="S139" s="58"/>
      <c r="T139" s="59"/>
      <c r="U139" s="59"/>
      <c r="V139" s="61"/>
      <c r="W139" s="294"/>
      <c r="X139" s="59"/>
      <c r="Y139" s="60"/>
      <c r="Z139" s="59"/>
      <c r="AA139" s="60"/>
      <c r="AB139" s="61"/>
      <c r="AC139" s="62"/>
      <c r="AD139" s="63"/>
      <c r="AE139" s="63"/>
      <c r="AF139" s="64"/>
      <c r="AG139" s="65"/>
      <c r="AH139" s="61"/>
      <c r="AI139" s="510"/>
      <c r="AJ139" s="510"/>
      <c r="AK139" s="511"/>
      <c r="AL139" s="100"/>
      <c r="AM139" s="382" t="str">
        <f t="shared" si="126"/>
        <v xml:space="preserve"> </v>
      </c>
      <c r="AN139" s="95" t="str">
        <f t="shared" si="127"/>
        <v xml:space="preserve"> </v>
      </c>
      <c r="AO139" s="365"/>
      <c r="AP139" s="365"/>
      <c r="AQ139" s="256"/>
      <c r="AR139" s="365"/>
      <c r="AS139" s="365"/>
      <c r="AT139" s="364" t="e">
        <f t="shared" si="132"/>
        <v>#N/A</v>
      </c>
      <c r="AU139" s="365" t="e">
        <f t="shared" si="133"/>
        <v>#N/A</v>
      </c>
      <c r="AV139" s="372" t="str">
        <f t="shared" ca="1" si="129"/>
        <v/>
      </c>
      <c r="AW139" s="364" t="e">
        <f t="shared" ca="1" si="130"/>
        <v>#N/A</v>
      </c>
      <c r="AX139" s="373" t="e">
        <f t="shared" ca="1" si="131"/>
        <v>#N/A</v>
      </c>
      <c r="AY139" s="98" t="e">
        <f t="shared" si="134"/>
        <v>#N/A</v>
      </c>
      <c r="AZ139" s="373" t="e">
        <f t="shared" si="135"/>
        <v>#N/A</v>
      </c>
      <c r="BA139" s="363"/>
      <c r="BB139" s="365"/>
      <c r="BC139" s="377"/>
      <c r="BD139" s="365"/>
      <c r="BE139" s="365"/>
      <c r="BF139" s="365"/>
      <c r="BG139" s="365"/>
      <c r="BH139" s="365"/>
      <c r="BI139" s="365"/>
      <c r="BJ139" s="365"/>
      <c r="BK139" s="365"/>
      <c r="BL139" s="376"/>
      <c r="BM139" s="376"/>
      <c r="BN139" s="260"/>
      <c r="BO139" s="260"/>
      <c r="BP139" s="260"/>
      <c r="BQ139" s="263"/>
      <c r="BR139" s="263"/>
    </row>
    <row r="140" spans="1:70" s="50" customFormat="1" ht="27.75" customHeight="1" thickBot="1" x14ac:dyDescent="0.25">
      <c r="A140" s="23">
        <f t="shared" si="128"/>
        <v>100</v>
      </c>
      <c r="B140" s="66"/>
      <c r="C140" s="67"/>
      <c r="D140" s="68"/>
      <c r="E140" s="69"/>
      <c r="F140" s="70"/>
      <c r="G140" s="71"/>
      <c r="H140" s="72"/>
      <c r="I140" s="276"/>
      <c r="J140" s="73"/>
      <c r="K140" s="74"/>
      <c r="L140" s="75"/>
      <c r="M140" s="74"/>
      <c r="N140" s="75"/>
      <c r="O140" s="74"/>
      <c r="P140" s="75"/>
      <c r="Q140" s="76"/>
      <c r="R140" s="287"/>
      <c r="S140" s="73"/>
      <c r="T140" s="74"/>
      <c r="U140" s="74"/>
      <c r="V140" s="76"/>
      <c r="W140" s="295"/>
      <c r="X140" s="74"/>
      <c r="Y140" s="75"/>
      <c r="Z140" s="74"/>
      <c r="AA140" s="75"/>
      <c r="AB140" s="76"/>
      <c r="AC140" s="77"/>
      <c r="AD140" s="78"/>
      <c r="AE140" s="78"/>
      <c r="AF140" s="79"/>
      <c r="AG140" s="80"/>
      <c r="AH140" s="76"/>
      <c r="AI140" s="518"/>
      <c r="AJ140" s="518"/>
      <c r="AK140" s="519"/>
      <c r="AL140" s="100"/>
      <c r="AM140" s="382" t="str">
        <f t="shared" si="126"/>
        <v xml:space="preserve"> </v>
      </c>
      <c r="AN140" s="95" t="str">
        <f t="shared" si="127"/>
        <v xml:space="preserve"> </v>
      </c>
      <c r="AO140" s="365"/>
      <c r="AP140" s="365"/>
      <c r="AQ140" s="256"/>
      <c r="AR140" s="365"/>
      <c r="AS140" s="365"/>
      <c r="AT140" s="364" t="e">
        <f t="shared" si="132"/>
        <v>#N/A</v>
      </c>
      <c r="AU140" s="365" t="e">
        <f t="shared" si="133"/>
        <v>#N/A</v>
      </c>
      <c r="AV140" s="372" t="str">
        <f t="shared" ca="1" si="129"/>
        <v/>
      </c>
      <c r="AW140" s="364" t="e">
        <f t="shared" ca="1" si="130"/>
        <v>#N/A</v>
      </c>
      <c r="AX140" s="373" t="e">
        <f t="shared" ca="1" si="131"/>
        <v>#N/A</v>
      </c>
      <c r="AY140" s="98" t="e">
        <f t="shared" si="134"/>
        <v>#N/A</v>
      </c>
      <c r="AZ140" s="373" t="e">
        <f t="shared" si="135"/>
        <v>#N/A</v>
      </c>
      <c r="BA140" s="363"/>
      <c r="BB140" s="365"/>
      <c r="BC140" s="377"/>
      <c r="BD140" s="365"/>
      <c r="BE140" s="365"/>
      <c r="BF140" s="365"/>
      <c r="BG140" s="365"/>
      <c r="BH140" s="365"/>
      <c r="BI140" s="365"/>
      <c r="BJ140" s="365"/>
      <c r="BK140" s="365"/>
      <c r="BL140" s="376"/>
      <c r="BM140" s="376"/>
      <c r="BN140" s="260"/>
      <c r="BO140" s="260"/>
      <c r="BP140" s="260"/>
      <c r="BQ140" s="263"/>
      <c r="BR140" s="263"/>
    </row>
    <row r="141" spans="1:70" ht="4.5" customHeight="1" thickBot="1" x14ac:dyDescent="0.25">
      <c r="A141" s="91">
        <f>AK144</f>
        <v>10</v>
      </c>
      <c r="B141" s="235"/>
      <c r="C141" s="235"/>
      <c r="D141" s="235"/>
      <c r="E141" s="235"/>
      <c r="F141" s="235"/>
      <c r="G141" s="235"/>
      <c r="H141" s="235"/>
      <c r="I141" s="235"/>
      <c r="J141" s="280"/>
      <c r="K141" s="280"/>
      <c r="L141" s="280"/>
      <c r="M141" s="280"/>
      <c r="N141" s="280"/>
      <c r="O141" s="280"/>
      <c r="P141" s="280"/>
      <c r="Q141" s="280"/>
      <c r="R141" s="280"/>
      <c r="S141" s="292"/>
      <c r="T141" s="292"/>
      <c r="U141" s="292"/>
      <c r="V141" s="292"/>
      <c r="W141" s="292"/>
      <c r="X141" s="292"/>
      <c r="Y141" s="292"/>
      <c r="Z141" s="292"/>
      <c r="AA141" s="292"/>
      <c r="AB141" s="292"/>
      <c r="AC141" s="292"/>
      <c r="AD141" s="236"/>
      <c r="AE141" s="237"/>
      <c r="AF141" s="236"/>
      <c r="AG141" s="238"/>
      <c r="AH141" s="536"/>
      <c r="AI141" s="537"/>
      <c r="AJ141" s="537"/>
      <c r="AK141" s="537"/>
      <c r="AL141" s="383"/>
      <c r="AM141" s="384"/>
      <c r="AN141" s="383"/>
      <c r="AT141" s="364" t="e">
        <f t="shared" si="132"/>
        <v>#N/A</v>
      </c>
      <c r="AU141" s="365" t="e">
        <f t="shared" si="133"/>
        <v>#N/A</v>
      </c>
      <c r="AV141" s="372" t="str">
        <f t="shared" ca="1" si="129"/>
        <v/>
      </c>
      <c r="AW141" s="364" t="e">
        <f t="shared" ca="1" si="130"/>
        <v>#N/A</v>
      </c>
      <c r="AX141" s="373" t="e">
        <f t="shared" ca="1" si="131"/>
        <v>#N/A</v>
      </c>
      <c r="AY141" s="98" t="e">
        <f t="shared" si="134"/>
        <v>#N/A</v>
      </c>
      <c r="AZ141" s="373" t="e">
        <f t="shared" si="135"/>
        <v>#N/A</v>
      </c>
      <c r="BA141" s="363"/>
      <c r="BC141" s="377"/>
    </row>
    <row r="142" spans="1:70" ht="26.25" customHeight="1" x14ac:dyDescent="0.2">
      <c r="A142" s="163">
        <f>A128+1</f>
        <v>10</v>
      </c>
      <c r="B142" s="523"/>
      <c r="C142" s="523"/>
      <c r="D142" s="523"/>
      <c r="E142" s="524"/>
      <c r="F142" s="527" t="str">
        <f>IF('FRONT PAGE'!$A$1="www.fly-logics.com","TOTAL PAGE",0)</f>
        <v>TOTAL PAGE</v>
      </c>
      <c r="G142" s="528"/>
      <c r="H142" s="529"/>
      <c r="I142" s="314" t="str">
        <f>IF('FRONT PAGE'!$A$1="www.fly-logics.com",IF(SUM(I131:I141)=0," ",SUM(I131:I141)),0)</f>
        <v xml:space="preserve"> </v>
      </c>
      <c r="J142" s="315" t="str">
        <f>IF('FRONT PAGE'!$A$1="www.fly-logics.com",IF(SUM(J131:J141)=0," ",SUM(J131:J141)),0)</f>
        <v xml:space="preserve"> </v>
      </c>
      <c r="K142" s="316" t="str">
        <f>IF('FRONT PAGE'!$A$1="www.fly-logics.com",IF(SUM(K131:K141)=0," ",SUM(K131:K141)),0)</f>
        <v xml:space="preserve"> </v>
      </c>
      <c r="L142" s="317" t="str">
        <f>IF('FRONT PAGE'!$A$1="www.fly-logics.com",IF(SUM(L131:L141)=0," ",SUM(L131:L141)),0)</f>
        <v xml:space="preserve"> </v>
      </c>
      <c r="M142" s="316" t="str">
        <f>IF('FRONT PAGE'!$A$1="www.fly-logics.com",IF(SUM(M131:M141)=0," ",SUM(M131:M141)),0)</f>
        <v xml:space="preserve"> </v>
      </c>
      <c r="N142" s="317" t="str">
        <f>IF('FRONT PAGE'!$A$1="www.fly-logics.com",IF(SUM(N131:N141)=0," ",SUM(N131:N141)),0)</f>
        <v xml:space="preserve"> </v>
      </c>
      <c r="O142" s="316" t="str">
        <f>IF('FRONT PAGE'!$A$1="www.fly-logics.com",IF(SUM(O131:O141)=0," ",SUM(O131:O141)),0)</f>
        <v xml:space="preserve"> </v>
      </c>
      <c r="P142" s="317" t="str">
        <f>IF('FRONT PAGE'!$A$1="www.fly-logics.com",IF(SUM(P131:P141)=0," ",SUM(P131:P141)),0)</f>
        <v xml:space="preserve"> </v>
      </c>
      <c r="Q142" s="318" t="str">
        <f>IF('FRONT PAGE'!$A$1="www.fly-logics.com",IF(SUM(Q131:Q141)=0," ",SUM(Q131:Q141)),0)</f>
        <v xml:space="preserve"> </v>
      </c>
      <c r="R142" s="319"/>
      <c r="S142" s="315" t="str">
        <f>IF('FRONT PAGE'!$A$1="www.fly-logics.com",IF(SUM(S131:S141)=0," ",SUM(S131:S141)),0)</f>
        <v xml:space="preserve"> </v>
      </c>
      <c r="T142" s="316" t="str">
        <f>IF('FRONT PAGE'!$A$1="www.fly-logics.com",IF(SUM(T131:T141)=0," ",SUM(T131:T141)),0)</f>
        <v xml:space="preserve"> </v>
      </c>
      <c r="U142" s="316" t="str">
        <f>IF('FRONT PAGE'!$A$1="www.fly-logics.com",IF(SUM(U131:U141)=0," ",SUM(U131:U141)),0)</f>
        <v xml:space="preserve"> </v>
      </c>
      <c r="V142" s="318" t="str">
        <f>IF('FRONT PAGE'!$A$1="www.fly-logics.com",IF(SUM(V131:V141)=0," ",SUM(V131:V141)),0)</f>
        <v xml:space="preserve"> </v>
      </c>
      <c r="W142" s="315" t="str">
        <f>IF('FRONT PAGE'!$A$1="www.fly-logics.com",IF(SUM(W131:W141)=0," ",SUM(W131:W141)),0)</f>
        <v xml:space="preserve"> </v>
      </c>
      <c r="X142" s="316" t="str">
        <f>IF('FRONT PAGE'!$A$1="www.fly-logics.com",IF(SUM(X131:X141)=0," ",SUM(X131:X141)),0)</f>
        <v xml:space="preserve"> </v>
      </c>
      <c r="Y142" s="317" t="str">
        <f>IF('FRONT PAGE'!$A$1="www.fly-logics.com",IF(SUM(Y131:Y141)=0," ",SUM(Y131:Y141)),0)</f>
        <v xml:space="preserve"> </v>
      </c>
      <c r="Z142" s="316" t="str">
        <f>IF('FRONT PAGE'!$A$1="www.fly-logics.com",IF(SUM(Z131:Z141)=0," ",SUM(Z131:Z141)),0)</f>
        <v xml:space="preserve"> </v>
      </c>
      <c r="AA142" s="317" t="str">
        <f>IF('FRONT PAGE'!$A$1="www.fly-logics.com",IF(SUM(AA131:AA141)=0," ",SUM(AA131:AA141)),0)</f>
        <v xml:space="preserve"> </v>
      </c>
      <c r="AB142" s="318" t="str">
        <f>IF('FRONT PAGE'!$A$1="www.fly-logics.com",IF(SUM(AB131:AB141)=0," ",SUM(AB131:AB141)),0)</f>
        <v xml:space="preserve"> </v>
      </c>
      <c r="AC142" s="329" t="str">
        <f>IF('FRONT PAGE'!$A$1="www.fly-logics.com",IF(SUM(AC131:AC141)=0," ",SUM(AC131:AC141)),0)</f>
        <v xml:space="preserve"> </v>
      </c>
      <c r="AD142" s="321" t="str">
        <f>IF('FRONT PAGE'!$A$1="www.fly-logics.com",IF(SUM(AD131:AD141)=0," ",SUM(AD131:AD141)),0)</f>
        <v xml:space="preserve"> </v>
      </c>
      <c r="AE142" s="321" t="str">
        <f>IF('FRONT PAGE'!$A$1="www.fly-logics.com",IF(SUM(AE131:AE141)=0," ",SUM(AE131:AE141)),0)</f>
        <v xml:space="preserve"> </v>
      </c>
      <c r="AF142" s="322" t="str">
        <f>IF('FRONT PAGE'!$A$1="www.fly-logics.com",IF(SUM(AF131:AF141)=0," ",SUM(AF131:AF141)),0)</f>
        <v xml:space="preserve"> </v>
      </c>
      <c r="AG142" s="323" t="str">
        <f>IF('FRONT PAGE'!$A$1="www.fly-logics.com",IF(SUM(AG131:AG141)=0," ",SUM(AG131:AG141)),0)</f>
        <v xml:space="preserve"> </v>
      </c>
      <c r="AH142" s="520" t="str">
        <f>IF('FRONT PAGE'!$A$1="www.fly-logics.com","I certify that all the data in this
logbook are accurate",0)</f>
        <v>I certify that all the data in this
logbook are accurate</v>
      </c>
      <c r="AI142" s="521"/>
      <c r="AJ142" s="521"/>
      <c r="AK142" s="522"/>
      <c r="AL142" s="385"/>
      <c r="AM142" s="386"/>
      <c r="AN142" s="385"/>
      <c r="AT142" s="364" t="e">
        <f t="shared" si="132"/>
        <v>#N/A</v>
      </c>
      <c r="AU142" s="365" t="e">
        <f t="shared" si="133"/>
        <v>#N/A</v>
      </c>
      <c r="AV142" s="372" t="str">
        <f t="shared" ca="1" si="129"/>
        <v/>
      </c>
      <c r="AW142" s="364" t="e">
        <f t="shared" ca="1" si="130"/>
        <v>#N/A</v>
      </c>
      <c r="AX142" s="373" t="e">
        <f t="shared" ca="1" si="131"/>
        <v>#N/A</v>
      </c>
      <c r="AY142" s="98" t="e">
        <f t="shared" si="134"/>
        <v>#N/A</v>
      </c>
      <c r="AZ142" s="373" t="e">
        <f t="shared" si="135"/>
        <v>#N/A</v>
      </c>
      <c r="BA142" s="363"/>
      <c r="BC142" s="377"/>
    </row>
    <row r="143" spans="1:70" ht="26.25" customHeight="1" x14ac:dyDescent="0.2">
      <c r="A143" s="505">
        <f>AL127</f>
        <v>0</v>
      </c>
      <c r="B143" s="525"/>
      <c r="C143" s="525"/>
      <c r="D143" s="525"/>
      <c r="E143" s="526"/>
      <c r="F143" s="530" t="str">
        <f>IF('FRONT PAGE'!$A$1="www.fly-logics.com","TOTAL PREVIOUS LOGBOOK",0)</f>
        <v>TOTAL PREVIOUS LOGBOOK</v>
      </c>
      <c r="G143" s="531"/>
      <c r="H143" s="532"/>
      <c r="I143" s="333">
        <f>I130</f>
        <v>33.75</v>
      </c>
      <c r="J143" s="334">
        <f t="shared" ref="J143:Q143" si="136">J130</f>
        <v>33.75</v>
      </c>
      <c r="K143" s="335" t="str">
        <f t="shared" si="136"/>
        <v xml:space="preserve"> </v>
      </c>
      <c r="L143" s="336" t="str">
        <f t="shared" si="136"/>
        <v xml:space="preserve"> </v>
      </c>
      <c r="M143" s="335" t="str">
        <f t="shared" si="136"/>
        <v xml:space="preserve"> </v>
      </c>
      <c r="N143" s="336" t="str">
        <f t="shared" si="136"/>
        <v xml:space="preserve"> </v>
      </c>
      <c r="O143" s="335" t="str">
        <f t="shared" si="136"/>
        <v xml:space="preserve"> </v>
      </c>
      <c r="P143" s="336" t="str">
        <f t="shared" si="136"/>
        <v xml:space="preserve"> </v>
      </c>
      <c r="Q143" s="337" t="str">
        <f t="shared" si="136"/>
        <v xml:space="preserve"> </v>
      </c>
      <c r="R143" s="288">
        <v>10</v>
      </c>
      <c r="S143" s="331" t="str">
        <f>S130</f>
        <v xml:space="preserve"> </v>
      </c>
      <c r="T143" s="239">
        <f t="shared" ref="T143:AG143" si="137">T130</f>
        <v>13.75</v>
      </c>
      <c r="U143" s="239">
        <f t="shared" si="137"/>
        <v>20</v>
      </c>
      <c r="V143" s="240">
        <f t="shared" si="137"/>
        <v>5</v>
      </c>
      <c r="W143" s="241" t="str">
        <f t="shared" si="137"/>
        <v xml:space="preserve"> </v>
      </c>
      <c r="X143" s="239" t="str">
        <f t="shared" si="137"/>
        <v xml:space="preserve"> </v>
      </c>
      <c r="Y143" s="242">
        <f t="shared" si="137"/>
        <v>5</v>
      </c>
      <c r="Z143" s="239" t="str">
        <f t="shared" si="137"/>
        <v xml:space="preserve"> </v>
      </c>
      <c r="AA143" s="242">
        <f t="shared" si="137"/>
        <v>3.75</v>
      </c>
      <c r="AB143" s="240" t="str">
        <f t="shared" si="137"/>
        <v xml:space="preserve"> </v>
      </c>
      <c r="AC143" s="243">
        <f t="shared" si="137"/>
        <v>14</v>
      </c>
      <c r="AD143" s="244" t="str">
        <f t="shared" si="137"/>
        <v xml:space="preserve"> </v>
      </c>
      <c r="AE143" s="244">
        <f t="shared" si="137"/>
        <v>14</v>
      </c>
      <c r="AF143" s="245" t="str">
        <f t="shared" si="137"/>
        <v xml:space="preserve"> </v>
      </c>
      <c r="AG143" s="332">
        <f t="shared" si="137"/>
        <v>17</v>
      </c>
      <c r="AH143" s="507"/>
      <c r="AI143" s="508"/>
      <c r="AJ143" s="508"/>
      <c r="AK143" s="509"/>
      <c r="AL143" s="385"/>
      <c r="AM143" s="386"/>
      <c r="AN143" s="385"/>
      <c r="AT143" s="364" t="e">
        <f t="shared" si="132"/>
        <v>#N/A</v>
      </c>
      <c r="AU143" s="365" t="e">
        <f t="shared" si="133"/>
        <v>#N/A</v>
      </c>
      <c r="AV143" s="372" t="str">
        <f t="shared" ca="1" si="129"/>
        <v/>
      </c>
      <c r="AW143" s="364" t="e">
        <f t="shared" ca="1" si="130"/>
        <v>#N/A</v>
      </c>
      <c r="AX143" s="373" t="e">
        <f t="shared" ca="1" si="131"/>
        <v>#N/A</v>
      </c>
      <c r="AY143" s="98" t="e">
        <f t="shared" si="134"/>
        <v>#N/A</v>
      </c>
      <c r="AZ143" s="373" t="e">
        <f t="shared" si="135"/>
        <v>#N/A</v>
      </c>
      <c r="BA143" s="363"/>
      <c r="BC143" s="377"/>
    </row>
    <row r="144" spans="1:70" ht="26.25" customHeight="1" thickBot="1" x14ac:dyDescent="0.25">
      <c r="A144" s="506"/>
      <c r="B144" s="512" t="str">
        <f>IF('FRONT PAGE'!$A$1="www.fly-logics.com","Authority certifying flight hours 
STAMP &amp; SIGNATURE",0)</f>
        <v>Authority certifying flight hours 
STAMP &amp; SIGNATURE</v>
      </c>
      <c r="C144" s="512"/>
      <c r="D144" s="512"/>
      <c r="E144" s="513"/>
      <c r="F144" s="533" t="str">
        <f>IF('FRONT PAGE'!$A$1="www.fly-logics.com","TOTAL TO DATE",0)</f>
        <v>TOTAL TO DATE</v>
      </c>
      <c r="G144" s="534"/>
      <c r="H144" s="535"/>
      <c r="I144" s="32">
        <f t="shared" ref="I144:Q144" si="138">IF(SUM(I142:I143)=0," ",SUM(I142:I143))</f>
        <v>33.75</v>
      </c>
      <c r="J144" s="27">
        <f t="shared" si="138"/>
        <v>33.75</v>
      </c>
      <c r="K144" s="24" t="str">
        <f t="shared" si="138"/>
        <v xml:space="preserve"> </v>
      </c>
      <c r="L144" s="25" t="str">
        <f t="shared" si="138"/>
        <v xml:space="preserve"> </v>
      </c>
      <c r="M144" s="24" t="str">
        <f t="shared" si="138"/>
        <v xml:space="preserve"> </v>
      </c>
      <c r="N144" s="25" t="str">
        <f t="shared" si="138"/>
        <v xml:space="preserve"> </v>
      </c>
      <c r="O144" s="24" t="str">
        <f t="shared" si="138"/>
        <v xml:space="preserve"> </v>
      </c>
      <c r="P144" s="25" t="str">
        <f t="shared" si="138"/>
        <v xml:space="preserve"> </v>
      </c>
      <c r="Q144" s="26" t="str">
        <f t="shared" si="138"/>
        <v xml:space="preserve"> </v>
      </c>
      <c r="R144" s="289"/>
      <c r="S144" s="27" t="str">
        <f t="shared" ref="S144:AG144" si="139">IF(SUM(S142:S143)=0," ",SUM(S142:S143))</f>
        <v xml:space="preserve"> </v>
      </c>
      <c r="T144" s="24">
        <f t="shared" si="139"/>
        <v>13.75</v>
      </c>
      <c r="U144" s="24">
        <f t="shared" si="139"/>
        <v>20</v>
      </c>
      <c r="V144" s="26">
        <f t="shared" si="139"/>
        <v>5</v>
      </c>
      <c r="W144" s="27" t="str">
        <f t="shared" si="139"/>
        <v xml:space="preserve"> </v>
      </c>
      <c r="X144" s="24" t="str">
        <f t="shared" si="139"/>
        <v xml:space="preserve"> </v>
      </c>
      <c r="Y144" s="25">
        <f t="shared" si="139"/>
        <v>5</v>
      </c>
      <c r="Z144" s="24" t="str">
        <f t="shared" si="139"/>
        <v xml:space="preserve"> </v>
      </c>
      <c r="AA144" s="25">
        <f t="shared" si="139"/>
        <v>3.75</v>
      </c>
      <c r="AB144" s="26" t="str">
        <f t="shared" si="139"/>
        <v xml:space="preserve"> </v>
      </c>
      <c r="AC144" s="30">
        <f t="shared" si="139"/>
        <v>14</v>
      </c>
      <c r="AD144" s="28" t="str">
        <f t="shared" si="139"/>
        <v xml:space="preserve"> </v>
      </c>
      <c r="AE144" s="28">
        <f t="shared" si="139"/>
        <v>14</v>
      </c>
      <c r="AF144" s="31" t="str">
        <f t="shared" si="139"/>
        <v xml:space="preserve"> </v>
      </c>
      <c r="AG144" s="33">
        <f t="shared" si="139"/>
        <v>17</v>
      </c>
      <c r="AH144" s="514" t="str">
        <f>IF('FRONT PAGE'!$A$1="www.fly-logics.com","_____________________________
PILOT SIGNATURE",0)</f>
        <v>_____________________________
PILOT SIGNATURE</v>
      </c>
      <c r="AI144" s="515"/>
      <c r="AJ144" s="515"/>
      <c r="AK144" s="330">
        <f>A142</f>
        <v>10</v>
      </c>
      <c r="AL144" s="387"/>
      <c r="AM144" s="388"/>
      <c r="AN144" s="387"/>
      <c r="AT144" s="364" t="e">
        <f t="shared" si="132"/>
        <v>#N/A</v>
      </c>
      <c r="AU144" s="365" t="e">
        <f t="shared" si="133"/>
        <v>#N/A</v>
      </c>
      <c r="AV144" s="372" t="str">
        <f t="shared" ca="1" si="129"/>
        <v/>
      </c>
      <c r="AW144" s="364" t="e">
        <f t="shared" ca="1" si="130"/>
        <v>#N/A</v>
      </c>
      <c r="AX144" s="373" t="e">
        <f t="shared" ca="1" si="131"/>
        <v>#N/A</v>
      </c>
      <c r="AY144" s="98" t="e">
        <f t="shared" si="134"/>
        <v>#N/A</v>
      </c>
      <c r="AZ144" s="373" t="e">
        <f t="shared" si="135"/>
        <v>#N/A</v>
      </c>
      <c r="BA144" s="363"/>
      <c r="BC144" s="377"/>
    </row>
    <row r="145" spans="1:70" s="50" customFormat="1" ht="27.75" customHeight="1" x14ac:dyDescent="0.2">
      <c r="A145" s="29">
        <f>A140+1</f>
        <v>101</v>
      </c>
      <c r="B145" s="39"/>
      <c r="C145" s="40"/>
      <c r="D145" s="41"/>
      <c r="E145" s="42"/>
      <c r="F145" s="43"/>
      <c r="G145" s="44"/>
      <c r="H145" s="45"/>
      <c r="I145" s="281"/>
      <c r="J145" s="277"/>
      <c r="K145" s="278"/>
      <c r="L145" s="279"/>
      <c r="M145" s="278"/>
      <c r="N145" s="279"/>
      <c r="O145" s="278"/>
      <c r="P145" s="279"/>
      <c r="Q145" s="150"/>
      <c r="R145" s="285"/>
      <c r="S145" s="46"/>
      <c r="T145" s="47"/>
      <c r="U145" s="47"/>
      <c r="V145" s="48"/>
      <c r="W145" s="293"/>
      <c r="X145" s="278"/>
      <c r="Y145" s="279"/>
      <c r="Z145" s="278"/>
      <c r="AA145" s="279"/>
      <c r="AB145" s="150"/>
      <c r="AC145" s="282"/>
      <c r="AD145" s="283"/>
      <c r="AE145" s="283"/>
      <c r="AF145" s="284"/>
      <c r="AG145" s="49"/>
      <c r="AH145" s="48"/>
      <c r="AI145" s="516"/>
      <c r="AJ145" s="516"/>
      <c r="AK145" s="517"/>
      <c r="AL145" s="100"/>
      <c r="AM145" s="382" t="str">
        <f t="shared" ref="AM145:AM154" si="140">IF(B145=0," ",TEXT(B145,"MMM"))</f>
        <v xml:space="preserve"> </v>
      </c>
      <c r="AN145" s="95" t="str">
        <f t="shared" ref="AN145:AN154" si="141">IF(B145=0," ",YEAR(B145))</f>
        <v xml:space="preserve"> </v>
      </c>
      <c r="AO145" s="365"/>
      <c r="AP145" s="365"/>
      <c r="AQ145" s="256"/>
      <c r="AR145" s="365"/>
      <c r="AS145" s="365"/>
      <c r="AT145" s="364" t="e">
        <f t="shared" ref="AT145:AT154" si="142">IF(ISBLANK($B201),NA(),$B201)</f>
        <v>#N/A</v>
      </c>
      <c r="AU145" s="365" t="e">
        <f t="shared" ref="AU145:AU154" si="143">IF(ISBLANK($I201),NA(),$I201)</f>
        <v>#N/A</v>
      </c>
      <c r="AV145" s="372" t="str">
        <f t="shared" ca="1" si="129"/>
        <v/>
      </c>
      <c r="AW145" s="364" t="e">
        <f t="shared" ca="1" si="130"/>
        <v>#N/A</v>
      </c>
      <c r="AX145" s="373" t="e">
        <f t="shared" ca="1" si="131"/>
        <v>#N/A</v>
      </c>
      <c r="AY145" s="98" t="e">
        <f>IF(S201=0,NA(),S201)</f>
        <v>#N/A</v>
      </c>
      <c r="AZ145" s="373" t="e">
        <f t="shared" ref="AZ145:AZ154" si="144">IF(V201=0,NA(),V201)</f>
        <v>#N/A</v>
      </c>
      <c r="BA145" s="363"/>
      <c r="BB145" s="365"/>
      <c r="BC145" s="377"/>
      <c r="BD145" s="365"/>
      <c r="BE145" s="365"/>
      <c r="BF145" s="365"/>
      <c r="BG145" s="365"/>
      <c r="BH145" s="365"/>
      <c r="BI145" s="365"/>
      <c r="BJ145" s="365"/>
      <c r="BK145" s="365"/>
      <c r="BL145" s="376"/>
      <c r="BM145" s="376"/>
      <c r="BN145" s="260"/>
      <c r="BO145" s="260"/>
      <c r="BP145" s="260"/>
      <c r="BQ145" s="263"/>
      <c r="BR145" s="263"/>
    </row>
    <row r="146" spans="1:70" s="50" customFormat="1" ht="27.75" customHeight="1" x14ac:dyDescent="0.2">
      <c r="A146" s="22">
        <f>A145+1</f>
        <v>102</v>
      </c>
      <c r="B146" s="51"/>
      <c r="C146" s="52"/>
      <c r="D146" s="53"/>
      <c r="E146" s="54"/>
      <c r="F146" s="55"/>
      <c r="G146" s="56"/>
      <c r="H146" s="57"/>
      <c r="I146" s="275"/>
      <c r="J146" s="58"/>
      <c r="K146" s="59"/>
      <c r="L146" s="60"/>
      <c r="M146" s="59"/>
      <c r="N146" s="60"/>
      <c r="O146" s="59"/>
      <c r="P146" s="60"/>
      <c r="Q146" s="61"/>
      <c r="R146" s="286"/>
      <c r="S146" s="58"/>
      <c r="T146" s="59"/>
      <c r="U146" s="59"/>
      <c r="V146" s="61"/>
      <c r="W146" s="294"/>
      <c r="X146" s="59"/>
      <c r="Y146" s="60"/>
      <c r="Z146" s="59"/>
      <c r="AA146" s="60"/>
      <c r="AB146" s="61"/>
      <c r="AC146" s="62"/>
      <c r="AD146" s="63"/>
      <c r="AE146" s="63"/>
      <c r="AF146" s="64"/>
      <c r="AG146" s="65"/>
      <c r="AH146" s="61"/>
      <c r="AI146" s="510"/>
      <c r="AJ146" s="510"/>
      <c r="AK146" s="511"/>
      <c r="AL146" s="100"/>
      <c r="AM146" s="382" t="str">
        <f t="shared" si="140"/>
        <v xml:space="preserve"> </v>
      </c>
      <c r="AN146" s="95" t="str">
        <f t="shared" si="141"/>
        <v xml:space="preserve"> </v>
      </c>
      <c r="AO146" s="365"/>
      <c r="AP146" s="365"/>
      <c r="AQ146" s="256"/>
      <c r="AR146" s="365"/>
      <c r="AS146" s="365"/>
      <c r="AT146" s="364" t="e">
        <f t="shared" si="142"/>
        <v>#N/A</v>
      </c>
      <c r="AU146" s="365" t="e">
        <f t="shared" si="143"/>
        <v>#N/A</v>
      </c>
      <c r="AV146" s="372" t="str">
        <f t="shared" ca="1" si="129"/>
        <v/>
      </c>
      <c r="AW146" s="364" t="e">
        <f t="shared" ca="1" si="130"/>
        <v>#N/A</v>
      </c>
      <c r="AX146" s="373" t="e">
        <f t="shared" ca="1" si="131"/>
        <v>#N/A</v>
      </c>
      <c r="AY146" s="98" t="e">
        <f t="shared" ref="AY146:AY154" si="145">IF(S202=0,NA(),S202)</f>
        <v>#N/A</v>
      </c>
      <c r="AZ146" s="373" t="e">
        <f t="shared" si="144"/>
        <v>#N/A</v>
      </c>
      <c r="BA146" s="363"/>
      <c r="BB146" s="365"/>
      <c r="BC146" s="377"/>
      <c r="BD146" s="365"/>
      <c r="BE146" s="365"/>
      <c r="BF146" s="365"/>
      <c r="BG146" s="365"/>
      <c r="BH146" s="365"/>
      <c r="BI146" s="365"/>
      <c r="BJ146" s="365"/>
      <c r="BK146" s="365"/>
      <c r="BL146" s="376"/>
      <c r="BM146" s="376"/>
      <c r="BN146" s="260"/>
      <c r="BO146" s="260"/>
      <c r="BP146" s="260"/>
      <c r="BQ146" s="263"/>
      <c r="BR146" s="263"/>
    </row>
    <row r="147" spans="1:70" s="50" customFormat="1" ht="27.75" customHeight="1" x14ac:dyDescent="0.2">
      <c r="A147" s="22">
        <f t="shared" ref="A147:A154" si="146">A146+1</f>
        <v>103</v>
      </c>
      <c r="B147" s="51"/>
      <c r="C147" s="52"/>
      <c r="D147" s="53"/>
      <c r="E147" s="54"/>
      <c r="F147" s="55"/>
      <c r="G147" s="56"/>
      <c r="H147" s="57"/>
      <c r="I147" s="275"/>
      <c r="J147" s="58"/>
      <c r="K147" s="59"/>
      <c r="L147" s="60"/>
      <c r="M147" s="59"/>
      <c r="N147" s="60"/>
      <c r="O147" s="59"/>
      <c r="P147" s="60"/>
      <c r="Q147" s="61"/>
      <c r="R147" s="286"/>
      <c r="S147" s="58"/>
      <c r="T147" s="59"/>
      <c r="U147" s="59"/>
      <c r="V147" s="61"/>
      <c r="W147" s="294"/>
      <c r="X147" s="59"/>
      <c r="Y147" s="60"/>
      <c r="Z147" s="59"/>
      <c r="AA147" s="60"/>
      <c r="AB147" s="61"/>
      <c r="AC147" s="62"/>
      <c r="AD147" s="63"/>
      <c r="AE147" s="63"/>
      <c r="AF147" s="64"/>
      <c r="AG147" s="65"/>
      <c r="AH147" s="61"/>
      <c r="AI147" s="510"/>
      <c r="AJ147" s="510"/>
      <c r="AK147" s="511"/>
      <c r="AL147" s="100"/>
      <c r="AM147" s="382" t="str">
        <f t="shared" si="140"/>
        <v xml:space="preserve"> </v>
      </c>
      <c r="AN147" s="95" t="str">
        <f t="shared" si="141"/>
        <v xml:space="preserve"> </v>
      </c>
      <c r="AO147" s="365"/>
      <c r="AP147" s="365"/>
      <c r="AQ147" s="256"/>
      <c r="AR147" s="365"/>
      <c r="AS147" s="365"/>
      <c r="AT147" s="364" t="e">
        <f t="shared" si="142"/>
        <v>#N/A</v>
      </c>
      <c r="AU147" s="365" t="e">
        <f t="shared" si="143"/>
        <v>#N/A</v>
      </c>
      <c r="AV147" s="372" t="str">
        <f t="shared" ca="1" si="129"/>
        <v/>
      </c>
      <c r="AW147" s="364" t="e">
        <f t="shared" ca="1" si="130"/>
        <v>#N/A</v>
      </c>
      <c r="AX147" s="373" t="e">
        <f t="shared" ca="1" si="131"/>
        <v>#N/A</v>
      </c>
      <c r="AY147" s="98" t="e">
        <f t="shared" si="145"/>
        <v>#N/A</v>
      </c>
      <c r="AZ147" s="373" t="e">
        <f t="shared" si="144"/>
        <v>#N/A</v>
      </c>
      <c r="BA147" s="363"/>
      <c r="BB147" s="365"/>
      <c r="BC147" s="377"/>
      <c r="BD147" s="365"/>
      <c r="BE147" s="365"/>
      <c r="BF147" s="365"/>
      <c r="BG147" s="365"/>
      <c r="BH147" s="365"/>
      <c r="BI147" s="365"/>
      <c r="BJ147" s="365"/>
      <c r="BK147" s="365"/>
      <c r="BL147" s="376"/>
      <c r="BM147" s="376"/>
      <c r="BN147" s="260"/>
      <c r="BO147" s="260"/>
      <c r="BP147" s="260"/>
      <c r="BQ147" s="263"/>
      <c r="BR147" s="263"/>
    </row>
    <row r="148" spans="1:70" s="50" customFormat="1" ht="27.75" customHeight="1" x14ac:dyDescent="0.2">
      <c r="A148" s="22">
        <f t="shared" si="146"/>
        <v>104</v>
      </c>
      <c r="B148" s="51"/>
      <c r="C148" s="52"/>
      <c r="D148" s="53"/>
      <c r="E148" s="54"/>
      <c r="F148" s="55"/>
      <c r="G148" s="56"/>
      <c r="H148" s="57"/>
      <c r="I148" s="275"/>
      <c r="J148" s="58"/>
      <c r="K148" s="59"/>
      <c r="L148" s="60"/>
      <c r="M148" s="59"/>
      <c r="N148" s="60"/>
      <c r="O148" s="59"/>
      <c r="P148" s="60"/>
      <c r="Q148" s="61"/>
      <c r="R148" s="286"/>
      <c r="S148" s="58"/>
      <c r="T148" s="59"/>
      <c r="U148" s="59"/>
      <c r="V148" s="61"/>
      <c r="W148" s="294"/>
      <c r="X148" s="59"/>
      <c r="Y148" s="60"/>
      <c r="Z148" s="59"/>
      <c r="AA148" s="60"/>
      <c r="AB148" s="61"/>
      <c r="AC148" s="62"/>
      <c r="AD148" s="63"/>
      <c r="AE148" s="63"/>
      <c r="AF148" s="64"/>
      <c r="AG148" s="65"/>
      <c r="AH148" s="61"/>
      <c r="AI148" s="510"/>
      <c r="AJ148" s="510"/>
      <c r="AK148" s="511"/>
      <c r="AL148" s="100"/>
      <c r="AM148" s="382" t="str">
        <f t="shared" si="140"/>
        <v xml:space="preserve"> </v>
      </c>
      <c r="AN148" s="95" t="str">
        <f t="shared" si="141"/>
        <v xml:space="preserve"> </v>
      </c>
      <c r="AO148" s="365"/>
      <c r="AP148" s="365"/>
      <c r="AQ148" s="256"/>
      <c r="AR148" s="365"/>
      <c r="AS148" s="365"/>
      <c r="AT148" s="364" t="e">
        <f t="shared" si="142"/>
        <v>#N/A</v>
      </c>
      <c r="AU148" s="365" t="e">
        <f t="shared" si="143"/>
        <v>#N/A</v>
      </c>
      <c r="AV148" s="372" t="str">
        <f t="shared" ca="1" si="129"/>
        <v/>
      </c>
      <c r="AW148" s="364" t="e">
        <f t="shared" ca="1" si="130"/>
        <v>#N/A</v>
      </c>
      <c r="AX148" s="373" t="e">
        <f t="shared" ca="1" si="131"/>
        <v>#N/A</v>
      </c>
      <c r="AY148" s="98" t="e">
        <f t="shared" si="145"/>
        <v>#N/A</v>
      </c>
      <c r="AZ148" s="373" t="e">
        <f t="shared" si="144"/>
        <v>#N/A</v>
      </c>
      <c r="BA148" s="363"/>
      <c r="BB148" s="365"/>
      <c r="BC148" s="377"/>
      <c r="BD148" s="365"/>
      <c r="BE148" s="365"/>
      <c r="BF148" s="365"/>
      <c r="BG148" s="365"/>
      <c r="BH148" s="365"/>
      <c r="BI148" s="365"/>
      <c r="BJ148" s="365"/>
      <c r="BK148" s="365"/>
      <c r="BL148" s="376"/>
      <c r="BM148" s="376"/>
      <c r="BN148" s="260"/>
      <c r="BO148" s="260"/>
      <c r="BP148" s="260"/>
      <c r="BQ148" s="263"/>
      <c r="BR148" s="263"/>
    </row>
    <row r="149" spans="1:70" s="50" customFormat="1" ht="27.75" customHeight="1" x14ac:dyDescent="0.2">
      <c r="A149" s="22">
        <f t="shared" si="146"/>
        <v>105</v>
      </c>
      <c r="B149" s="51"/>
      <c r="C149" s="52"/>
      <c r="D149" s="53"/>
      <c r="E149" s="54"/>
      <c r="F149" s="55"/>
      <c r="G149" s="56"/>
      <c r="H149" s="57"/>
      <c r="I149" s="275"/>
      <c r="J149" s="58"/>
      <c r="K149" s="59"/>
      <c r="L149" s="60"/>
      <c r="M149" s="59"/>
      <c r="N149" s="60"/>
      <c r="O149" s="59"/>
      <c r="P149" s="60"/>
      <c r="Q149" s="61"/>
      <c r="R149" s="286"/>
      <c r="S149" s="58"/>
      <c r="T149" s="59"/>
      <c r="U149" s="59"/>
      <c r="V149" s="61"/>
      <c r="W149" s="294"/>
      <c r="X149" s="59"/>
      <c r="Y149" s="60"/>
      <c r="Z149" s="59"/>
      <c r="AA149" s="60"/>
      <c r="AB149" s="61"/>
      <c r="AC149" s="62"/>
      <c r="AD149" s="63"/>
      <c r="AE149" s="63"/>
      <c r="AF149" s="64"/>
      <c r="AG149" s="65"/>
      <c r="AH149" s="61"/>
      <c r="AI149" s="510"/>
      <c r="AJ149" s="510"/>
      <c r="AK149" s="511"/>
      <c r="AL149" s="100"/>
      <c r="AM149" s="382" t="str">
        <f t="shared" si="140"/>
        <v xml:space="preserve"> </v>
      </c>
      <c r="AN149" s="95" t="str">
        <f t="shared" si="141"/>
        <v xml:space="preserve"> </v>
      </c>
      <c r="AO149" s="365"/>
      <c r="AP149" s="365"/>
      <c r="AQ149" s="256"/>
      <c r="AR149" s="365"/>
      <c r="AS149" s="365"/>
      <c r="AT149" s="364" t="e">
        <f t="shared" si="142"/>
        <v>#N/A</v>
      </c>
      <c r="AU149" s="365" t="e">
        <f t="shared" si="143"/>
        <v>#N/A</v>
      </c>
      <c r="AV149" s="372" t="str">
        <f t="shared" ca="1" si="129"/>
        <v/>
      </c>
      <c r="AW149" s="364" t="e">
        <f t="shared" ca="1" si="130"/>
        <v>#N/A</v>
      </c>
      <c r="AX149" s="373" t="e">
        <f t="shared" ca="1" si="131"/>
        <v>#N/A</v>
      </c>
      <c r="AY149" s="98" t="e">
        <f t="shared" si="145"/>
        <v>#N/A</v>
      </c>
      <c r="AZ149" s="373" t="e">
        <f t="shared" si="144"/>
        <v>#N/A</v>
      </c>
      <c r="BA149" s="363"/>
      <c r="BB149" s="365"/>
      <c r="BC149" s="377"/>
      <c r="BD149" s="365"/>
      <c r="BE149" s="365"/>
      <c r="BF149" s="365"/>
      <c r="BG149" s="365"/>
      <c r="BH149" s="365"/>
      <c r="BI149" s="365"/>
      <c r="BJ149" s="365"/>
      <c r="BK149" s="365"/>
      <c r="BL149" s="376"/>
      <c r="BM149" s="376"/>
      <c r="BN149" s="260"/>
      <c r="BO149" s="260"/>
      <c r="BP149" s="260"/>
      <c r="BQ149" s="263"/>
      <c r="BR149" s="263"/>
    </row>
    <row r="150" spans="1:70" s="50" customFormat="1" ht="27.75" customHeight="1" x14ac:dyDescent="0.2">
      <c r="A150" s="22">
        <f t="shared" si="146"/>
        <v>106</v>
      </c>
      <c r="B150" s="51"/>
      <c r="C150" s="52"/>
      <c r="D150" s="53"/>
      <c r="E150" s="54"/>
      <c r="F150" s="55"/>
      <c r="G150" s="56"/>
      <c r="H150" s="57"/>
      <c r="I150" s="275"/>
      <c r="J150" s="58"/>
      <c r="K150" s="59"/>
      <c r="L150" s="60"/>
      <c r="M150" s="59"/>
      <c r="N150" s="60"/>
      <c r="O150" s="59"/>
      <c r="P150" s="60"/>
      <c r="Q150" s="61"/>
      <c r="R150" s="286"/>
      <c r="S150" s="58"/>
      <c r="T150" s="59"/>
      <c r="U150" s="59"/>
      <c r="V150" s="61"/>
      <c r="W150" s="294"/>
      <c r="X150" s="59"/>
      <c r="Y150" s="60"/>
      <c r="Z150" s="59"/>
      <c r="AA150" s="60"/>
      <c r="AB150" s="61"/>
      <c r="AC150" s="62"/>
      <c r="AD150" s="63"/>
      <c r="AE150" s="63"/>
      <c r="AF150" s="64"/>
      <c r="AG150" s="65"/>
      <c r="AH150" s="61"/>
      <c r="AI150" s="510"/>
      <c r="AJ150" s="510"/>
      <c r="AK150" s="511"/>
      <c r="AL150" s="100"/>
      <c r="AM150" s="382" t="str">
        <f t="shared" si="140"/>
        <v xml:space="preserve"> </v>
      </c>
      <c r="AN150" s="95" t="str">
        <f t="shared" si="141"/>
        <v xml:space="preserve"> </v>
      </c>
      <c r="AO150" s="365"/>
      <c r="AP150" s="365"/>
      <c r="AQ150" s="256"/>
      <c r="AR150" s="365"/>
      <c r="AS150" s="365"/>
      <c r="AT150" s="364" t="e">
        <f t="shared" si="142"/>
        <v>#N/A</v>
      </c>
      <c r="AU150" s="365" t="e">
        <f t="shared" si="143"/>
        <v>#N/A</v>
      </c>
      <c r="AV150" s="372" t="str">
        <f t="shared" ca="1" si="129"/>
        <v/>
      </c>
      <c r="AW150" s="364" t="e">
        <f t="shared" ca="1" si="130"/>
        <v>#N/A</v>
      </c>
      <c r="AX150" s="373" t="e">
        <f t="shared" ca="1" si="131"/>
        <v>#N/A</v>
      </c>
      <c r="AY150" s="98" t="e">
        <f t="shared" si="145"/>
        <v>#N/A</v>
      </c>
      <c r="AZ150" s="373" t="e">
        <f t="shared" si="144"/>
        <v>#N/A</v>
      </c>
      <c r="BA150" s="363"/>
      <c r="BB150" s="365"/>
      <c r="BC150" s="377"/>
      <c r="BD150" s="365"/>
      <c r="BE150" s="365"/>
      <c r="BF150" s="365"/>
      <c r="BG150" s="365"/>
      <c r="BH150" s="365"/>
      <c r="BI150" s="365"/>
      <c r="BJ150" s="365"/>
      <c r="BK150" s="365"/>
      <c r="BL150" s="376"/>
      <c r="BM150" s="376"/>
      <c r="BN150" s="260"/>
      <c r="BO150" s="260"/>
      <c r="BP150" s="260"/>
      <c r="BQ150" s="263"/>
      <c r="BR150" s="263"/>
    </row>
    <row r="151" spans="1:70" s="50" customFormat="1" ht="27.75" customHeight="1" x14ac:dyDescent="0.2">
      <c r="A151" s="22">
        <f>A150+1</f>
        <v>107</v>
      </c>
      <c r="B151" s="51"/>
      <c r="C151" s="52"/>
      <c r="D151" s="53"/>
      <c r="E151" s="54"/>
      <c r="F151" s="55"/>
      <c r="G151" s="56"/>
      <c r="H151" s="57"/>
      <c r="I151" s="275"/>
      <c r="J151" s="58"/>
      <c r="K151" s="59"/>
      <c r="L151" s="60"/>
      <c r="M151" s="59"/>
      <c r="N151" s="60"/>
      <c r="O151" s="59"/>
      <c r="P151" s="60"/>
      <c r="Q151" s="61"/>
      <c r="R151" s="286"/>
      <c r="S151" s="58"/>
      <c r="T151" s="59"/>
      <c r="U151" s="59"/>
      <c r="V151" s="61"/>
      <c r="W151" s="294"/>
      <c r="X151" s="59"/>
      <c r="Y151" s="60"/>
      <c r="Z151" s="59"/>
      <c r="AA151" s="60"/>
      <c r="AB151" s="61"/>
      <c r="AC151" s="62"/>
      <c r="AD151" s="63"/>
      <c r="AE151" s="63"/>
      <c r="AF151" s="64"/>
      <c r="AG151" s="65"/>
      <c r="AH151" s="61"/>
      <c r="AI151" s="510"/>
      <c r="AJ151" s="510"/>
      <c r="AK151" s="511"/>
      <c r="AL151" s="100"/>
      <c r="AM151" s="382" t="str">
        <f t="shared" si="140"/>
        <v xml:space="preserve"> </v>
      </c>
      <c r="AN151" s="95" t="str">
        <f t="shared" si="141"/>
        <v xml:space="preserve"> </v>
      </c>
      <c r="AO151" s="365"/>
      <c r="AP151" s="365"/>
      <c r="AQ151" s="256"/>
      <c r="AR151" s="365"/>
      <c r="AS151" s="365"/>
      <c r="AT151" s="364" t="e">
        <f t="shared" si="142"/>
        <v>#N/A</v>
      </c>
      <c r="AU151" s="365" t="e">
        <f t="shared" si="143"/>
        <v>#N/A</v>
      </c>
      <c r="AV151" s="372" t="str">
        <f t="shared" ca="1" si="129"/>
        <v/>
      </c>
      <c r="AW151" s="364" t="e">
        <f t="shared" ca="1" si="130"/>
        <v>#N/A</v>
      </c>
      <c r="AX151" s="373" t="e">
        <f t="shared" ca="1" si="131"/>
        <v>#N/A</v>
      </c>
      <c r="AY151" s="98" t="e">
        <f t="shared" si="145"/>
        <v>#N/A</v>
      </c>
      <c r="AZ151" s="373" t="e">
        <f t="shared" si="144"/>
        <v>#N/A</v>
      </c>
      <c r="BA151" s="363"/>
      <c r="BB151" s="365"/>
      <c r="BC151" s="377"/>
      <c r="BD151" s="365"/>
      <c r="BE151" s="365"/>
      <c r="BF151" s="365"/>
      <c r="BG151" s="365"/>
      <c r="BH151" s="365"/>
      <c r="BI151" s="365"/>
      <c r="BJ151" s="365"/>
      <c r="BK151" s="365"/>
      <c r="BL151" s="376"/>
      <c r="BM151" s="376"/>
      <c r="BN151" s="260"/>
      <c r="BO151" s="260"/>
      <c r="BP151" s="260"/>
      <c r="BQ151" s="263"/>
      <c r="BR151" s="263"/>
    </row>
    <row r="152" spans="1:70" s="50" customFormat="1" ht="27.75" customHeight="1" x14ac:dyDescent="0.2">
      <c r="A152" s="22">
        <f t="shared" si="146"/>
        <v>108</v>
      </c>
      <c r="B152" s="51"/>
      <c r="C152" s="52"/>
      <c r="D152" s="53"/>
      <c r="E152" s="54"/>
      <c r="F152" s="55"/>
      <c r="G152" s="56"/>
      <c r="H152" s="57"/>
      <c r="I152" s="275"/>
      <c r="J152" s="58"/>
      <c r="K152" s="59"/>
      <c r="L152" s="60"/>
      <c r="M152" s="59"/>
      <c r="N152" s="60"/>
      <c r="O152" s="59"/>
      <c r="P152" s="60"/>
      <c r="Q152" s="61"/>
      <c r="R152" s="286"/>
      <c r="S152" s="58"/>
      <c r="T152" s="59"/>
      <c r="U152" s="59"/>
      <c r="V152" s="61"/>
      <c r="W152" s="294"/>
      <c r="X152" s="59"/>
      <c r="Y152" s="60"/>
      <c r="Z152" s="59"/>
      <c r="AA152" s="60"/>
      <c r="AB152" s="61"/>
      <c r="AC152" s="62"/>
      <c r="AD152" s="63"/>
      <c r="AE152" s="63"/>
      <c r="AF152" s="64"/>
      <c r="AG152" s="65"/>
      <c r="AH152" s="61"/>
      <c r="AI152" s="510"/>
      <c r="AJ152" s="510"/>
      <c r="AK152" s="511"/>
      <c r="AL152" s="100"/>
      <c r="AM152" s="382" t="str">
        <f t="shared" si="140"/>
        <v xml:space="preserve"> </v>
      </c>
      <c r="AN152" s="95" t="str">
        <f t="shared" si="141"/>
        <v xml:space="preserve"> </v>
      </c>
      <c r="AO152" s="365"/>
      <c r="AP152" s="365"/>
      <c r="AQ152" s="256"/>
      <c r="AR152" s="365"/>
      <c r="AS152" s="365"/>
      <c r="AT152" s="364" t="e">
        <f t="shared" si="142"/>
        <v>#N/A</v>
      </c>
      <c r="AU152" s="365" t="e">
        <f t="shared" si="143"/>
        <v>#N/A</v>
      </c>
      <c r="AV152" s="372" t="str">
        <f t="shared" ca="1" si="129"/>
        <v/>
      </c>
      <c r="AW152" s="364" t="e">
        <f t="shared" ca="1" si="130"/>
        <v>#N/A</v>
      </c>
      <c r="AX152" s="373" t="e">
        <f t="shared" ca="1" si="131"/>
        <v>#N/A</v>
      </c>
      <c r="AY152" s="98" t="e">
        <f t="shared" si="145"/>
        <v>#N/A</v>
      </c>
      <c r="AZ152" s="373" t="e">
        <f t="shared" si="144"/>
        <v>#N/A</v>
      </c>
      <c r="BA152" s="363"/>
      <c r="BB152" s="365"/>
      <c r="BC152" s="377"/>
      <c r="BD152" s="365"/>
      <c r="BE152" s="365"/>
      <c r="BF152" s="365"/>
      <c r="BG152" s="365"/>
      <c r="BH152" s="365"/>
      <c r="BI152" s="365"/>
      <c r="BJ152" s="365"/>
      <c r="BK152" s="365"/>
      <c r="BL152" s="376"/>
      <c r="BM152" s="376"/>
      <c r="BN152" s="260"/>
      <c r="BO152" s="260"/>
      <c r="BP152" s="260"/>
      <c r="BQ152" s="263"/>
      <c r="BR152" s="263"/>
    </row>
    <row r="153" spans="1:70" s="50" customFormat="1" ht="27.75" customHeight="1" x14ac:dyDescent="0.2">
      <c r="A153" s="22">
        <f t="shared" si="146"/>
        <v>109</v>
      </c>
      <c r="B153" s="51"/>
      <c r="C153" s="52"/>
      <c r="D153" s="53"/>
      <c r="E153" s="54"/>
      <c r="F153" s="55"/>
      <c r="G153" s="56"/>
      <c r="H153" s="57"/>
      <c r="I153" s="275"/>
      <c r="J153" s="58"/>
      <c r="K153" s="59"/>
      <c r="L153" s="60"/>
      <c r="M153" s="59"/>
      <c r="N153" s="60"/>
      <c r="O153" s="59"/>
      <c r="P153" s="60"/>
      <c r="Q153" s="61"/>
      <c r="R153" s="286"/>
      <c r="S153" s="58"/>
      <c r="T153" s="59"/>
      <c r="U153" s="59"/>
      <c r="V153" s="61"/>
      <c r="W153" s="294"/>
      <c r="X153" s="59"/>
      <c r="Y153" s="60"/>
      <c r="Z153" s="59"/>
      <c r="AA153" s="60"/>
      <c r="AB153" s="61"/>
      <c r="AC153" s="62"/>
      <c r="AD153" s="63"/>
      <c r="AE153" s="63"/>
      <c r="AF153" s="64"/>
      <c r="AG153" s="65"/>
      <c r="AH153" s="61"/>
      <c r="AI153" s="510"/>
      <c r="AJ153" s="510"/>
      <c r="AK153" s="511"/>
      <c r="AL153" s="100"/>
      <c r="AM153" s="382" t="str">
        <f t="shared" si="140"/>
        <v xml:space="preserve"> </v>
      </c>
      <c r="AN153" s="95" t="str">
        <f t="shared" si="141"/>
        <v xml:space="preserve"> </v>
      </c>
      <c r="AO153" s="365"/>
      <c r="AP153" s="365"/>
      <c r="AQ153" s="256"/>
      <c r="AR153" s="365"/>
      <c r="AS153" s="365"/>
      <c r="AT153" s="364" t="e">
        <f t="shared" si="142"/>
        <v>#N/A</v>
      </c>
      <c r="AU153" s="365" t="e">
        <f t="shared" si="143"/>
        <v>#N/A</v>
      </c>
      <c r="AV153" s="372" t="str">
        <f t="shared" ca="1" si="129"/>
        <v/>
      </c>
      <c r="AW153" s="364" t="e">
        <f t="shared" ca="1" si="130"/>
        <v>#N/A</v>
      </c>
      <c r="AX153" s="373" t="e">
        <f t="shared" ca="1" si="131"/>
        <v>#N/A</v>
      </c>
      <c r="AY153" s="98" t="e">
        <f t="shared" si="145"/>
        <v>#N/A</v>
      </c>
      <c r="AZ153" s="373" t="e">
        <f t="shared" si="144"/>
        <v>#N/A</v>
      </c>
      <c r="BA153" s="365"/>
      <c r="BB153" s="365"/>
      <c r="BC153" s="377"/>
      <c r="BD153" s="365"/>
      <c r="BE153" s="365"/>
      <c r="BF153" s="365"/>
      <c r="BG153" s="365"/>
      <c r="BH153" s="365"/>
      <c r="BI153" s="365"/>
      <c r="BJ153" s="365"/>
      <c r="BK153" s="365"/>
      <c r="BL153" s="376"/>
      <c r="BM153" s="376"/>
      <c r="BN153" s="260"/>
      <c r="BO153" s="260"/>
      <c r="BP153" s="260"/>
      <c r="BQ153" s="263"/>
      <c r="BR153" s="263"/>
    </row>
    <row r="154" spans="1:70" s="50" customFormat="1" ht="27.75" customHeight="1" thickBot="1" x14ac:dyDescent="0.25">
      <c r="A154" s="23">
        <f t="shared" si="146"/>
        <v>110</v>
      </c>
      <c r="B154" s="66"/>
      <c r="C154" s="67"/>
      <c r="D154" s="68"/>
      <c r="E154" s="69"/>
      <c r="F154" s="70"/>
      <c r="G154" s="71"/>
      <c r="H154" s="72"/>
      <c r="I154" s="276"/>
      <c r="J154" s="73"/>
      <c r="K154" s="74"/>
      <c r="L154" s="75"/>
      <c r="M154" s="74"/>
      <c r="N154" s="75"/>
      <c r="O154" s="74"/>
      <c r="P154" s="75"/>
      <c r="Q154" s="76"/>
      <c r="R154" s="287"/>
      <c r="S154" s="73"/>
      <c r="T154" s="74"/>
      <c r="U154" s="74"/>
      <c r="V154" s="76"/>
      <c r="W154" s="295"/>
      <c r="X154" s="74"/>
      <c r="Y154" s="75"/>
      <c r="Z154" s="74"/>
      <c r="AA154" s="75"/>
      <c r="AB154" s="76"/>
      <c r="AC154" s="77"/>
      <c r="AD154" s="78"/>
      <c r="AE154" s="78"/>
      <c r="AF154" s="79"/>
      <c r="AG154" s="80"/>
      <c r="AH154" s="76"/>
      <c r="AI154" s="518"/>
      <c r="AJ154" s="518"/>
      <c r="AK154" s="519"/>
      <c r="AL154" s="100"/>
      <c r="AM154" s="382" t="str">
        <f t="shared" si="140"/>
        <v xml:space="preserve"> </v>
      </c>
      <c r="AN154" s="95" t="str">
        <f t="shared" si="141"/>
        <v xml:space="preserve"> </v>
      </c>
      <c r="AO154" s="365"/>
      <c r="AP154" s="365"/>
      <c r="AQ154" s="256"/>
      <c r="AR154" s="365"/>
      <c r="AS154" s="365"/>
      <c r="AT154" s="364" t="e">
        <f t="shared" si="142"/>
        <v>#N/A</v>
      </c>
      <c r="AU154" s="365" t="e">
        <f t="shared" si="143"/>
        <v>#N/A</v>
      </c>
      <c r="AV154" s="372" t="str">
        <f t="shared" ca="1" si="129"/>
        <v/>
      </c>
      <c r="AW154" s="364" t="e">
        <f t="shared" ca="1" si="130"/>
        <v>#N/A</v>
      </c>
      <c r="AX154" s="373" t="e">
        <f t="shared" ca="1" si="131"/>
        <v>#N/A</v>
      </c>
      <c r="AY154" s="98" t="e">
        <f t="shared" si="145"/>
        <v>#N/A</v>
      </c>
      <c r="AZ154" s="373" t="e">
        <f t="shared" si="144"/>
        <v>#N/A</v>
      </c>
      <c r="BA154" s="365"/>
      <c r="BB154" s="365"/>
      <c r="BC154" s="377"/>
      <c r="BD154" s="365"/>
      <c r="BE154" s="365"/>
      <c r="BF154" s="365"/>
      <c r="BG154" s="365"/>
      <c r="BH154" s="365"/>
      <c r="BI154" s="365"/>
      <c r="BJ154" s="365"/>
      <c r="BK154" s="365"/>
      <c r="BL154" s="376"/>
      <c r="BM154" s="376"/>
      <c r="BN154" s="260"/>
      <c r="BO154" s="260"/>
      <c r="BP154" s="260"/>
      <c r="BQ154" s="263"/>
      <c r="BR154" s="263"/>
    </row>
    <row r="155" spans="1:70" ht="4.5" customHeight="1" thickBot="1" x14ac:dyDescent="0.25">
      <c r="A155" s="91">
        <f>AK158</f>
        <v>11</v>
      </c>
      <c r="B155" s="235"/>
      <c r="C155" s="235"/>
      <c r="D155" s="235"/>
      <c r="E155" s="235"/>
      <c r="F155" s="235"/>
      <c r="G155" s="235"/>
      <c r="H155" s="235"/>
      <c r="I155" s="235"/>
      <c r="J155" s="280"/>
      <c r="K155" s="280"/>
      <c r="L155" s="280"/>
      <c r="M155" s="280"/>
      <c r="N155" s="280"/>
      <c r="O155" s="280"/>
      <c r="P155" s="280"/>
      <c r="Q155" s="280"/>
      <c r="R155" s="280"/>
      <c r="S155" s="292"/>
      <c r="T155" s="292"/>
      <c r="U155" s="292"/>
      <c r="V155" s="292"/>
      <c r="W155" s="292"/>
      <c r="X155" s="292"/>
      <c r="Y155" s="292"/>
      <c r="Z155" s="292"/>
      <c r="AA155" s="292"/>
      <c r="AB155" s="292"/>
      <c r="AC155" s="292"/>
      <c r="AD155" s="236"/>
      <c r="AE155" s="237"/>
      <c r="AF155" s="236"/>
      <c r="AG155" s="238"/>
      <c r="AH155" s="536"/>
      <c r="AI155" s="537"/>
      <c r="AJ155" s="537"/>
      <c r="AK155" s="537"/>
      <c r="AL155" s="383"/>
      <c r="AM155" s="384"/>
      <c r="AN155" s="383"/>
      <c r="AT155" s="364" t="e">
        <f t="shared" ref="AT155:AT164" si="147">IF(ISBLANK($B215),NA(),$B215)</f>
        <v>#N/A</v>
      </c>
      <c r="AU155" s="365" t="e">
        <f t="shared" ref="AU155:AU164" si="148">IF(ISBLANK($I215),NA(),$I215)</f>
        <v>#N/A</v>
      </c>
      <c r="AV155" s="372" t="str">
        <f t="shared" ca="1" si="129"/>
        <v/>
      </c>
      <c r="AW155" s="364" t="e">
        <f t="shared" ca="1" si="130"/>
        <v>#N/A</v>
      </c>
      <c r="AX155" s="373" t="e">
        <f t="shared" ca="1" si="131"/>
        <v>#N/A</v>
      </c>
      <c r="AY155" s="98" t="e">
        <f t="shared" ref="AY155:AY164" si="149">IF(S215=0,NA(),S215)</f>
        <v>#N/A</v>
      </c>
      <c r="AZ155" s="373" t="e">
        <f>IF(V215=0,NA(),V215)</f>
        <v>#N/A</v>
      </c>
      <c r="BC155" s="377"/>
    </row>
    <row r="156" spans="1:70" ht="26.25" customHeight="1" x14ac:dyDescent="0.2">
      <c r="A156" s="163">
        <f>A142+1</f>
        <v>11</v>
      </c>
      <c r="B156" s="523"/>
      <c r="C156" s="523"/>
      <c r="D156" s="523"/>
      <c r="E156" s="524"/>
      <c r="F156" s="527" t="str">
        <f>IF('FRONT PAGE'!$A$1="www.fly-logics.com","TOTAL PAGE",0)</f>
        <v>TOTAL PAGE</v>
      </c>
      <c r="G156" s="528"/>
      <c r="H156" s="529"/>
      <c r="I156" s="314" t="str">
        <f>IF('FRONT PAGE'!$A$1="www.fly-logics.com",IF(SUM(I145:I155)=0," ",SUM(I145:I155)),0)</f>
        <v xml:space="preserve"> </v>
      </c>
      <c r="J156" s="315" t="str">
        <f>IF('FRONT PAGE'!$A$1="www.fly-logics.com",IF(SUM(J145:J155)=0," ",SUM(J145:J155)),0)</f>
        <v xml:space="preserve"> </v>
      </c>
      <c r="K156" s="316" t="str">
        <f>IF('FRONT PAGE'!$A$1="www.fly-logics.com",IF(SUM(K145:K155)=0," ",SUM(K145:K155)),0)</f>
        <v xml:space="preserve"> </v>
      </c>
      <c r="L156" s="317" t="str">
        <f>IF('FRONT PAGE'!$A$1="www.fly-logics.com",IF(SUM(L145:L155)=0," ",SUM(L145:L155)),0)</f>
        <v xml:space="preserve"> </v>
      </c>
      <c r="M156" s="316" t="str">
        <f>IF('FRONT PAGE'!$A$1="www.fly-logics.com",IF(SUM(M145:M155)=0," ",SUM(M145:M155)),0)</f>
        <v xml:space="preserve"> </v>
      </c>
      <c r="N156" s="317" t="str">
        <f>IF('FRONT PAGE'!$A$1="www.fly-logics.com",IF(SUM(N145:N155)=0," ",SUM(N145:N155)),0)</f>
        <v xml:space="preserve"> </v>
      </c>
      <c r="O156" s="316" t="str">
        <f>IF('FRONT PAGE'!$A$1="www.fly-logics.com",IF(SUM(O145:O155)=0," ",SUM(O145:O155)),0)</f>
        <v xml:space="preserve"> </v>
      </c>
      <c r="P156" s="317" t="str">
        <f>IF('FRONT PAGE'!$A$1="www.fly-logics.com",IF(SUM(P145:P155)=0," ",SUM(P145:P155)),0)</f>
        <v xml:space="preserve"> </v>
      </c>
      <c r="Q156" s="318" t="str">
        <f>IF('FRONT PAGE'!$A$1="www.fly-logics.com",IF(SUM(Q145:Q155)=0," ",SUM(Q145:Q155)),0)</f>
        <v xml:space="preserve"> </v>
      </c>
      <c r="R156" s="319"/>
      <c r="S156" s="315" t="str">
        <f>IF('FRONT PAGE'!$A$1="www.fly-logics.com",IF(SUM(S145:S155)=0," ",SUM(S145:S155)),0)</f>
        <v xml:space="preserve"> </v>
      </c>
      <c r="T156" s="316" t="str">
        <f>IF('FRONT PAGE'!$A$1="www.fly-logics.com",IF(SUM(T145:T155)=0," ",SUM(T145:T155)),0)</f>
        <v xml:space="preserve"> </v>
      </c>
      <c r="U156" s="316" t="str">
        <f>IF('FRONT PAGE'!$A$1="www.fly-logics.com",IF(SUM(U145:U155)=0," ",SUM(U145:U155)),0)</f>
        <v xml:space="preserve"> </v>
      </c>
      <c r="V156" s="318" t="str">
        <f>IF('FRONT PAGE'!$A$1="www.fly-logics.com",IF(SUM(V145:V155)=0," ",SUM(V145:V155)),0)</f>
        <v xml:space="preserve"> </v>
      </c>
      <c r="W156" s="315" t="str">
        <f>IF('FRONT PAGE'!$A$1="www.fly-logics.com",IF(SUM(W145:W155)=0," ",SUM(W145:W155)),0)</f>
        <v xml:space="preserve"> </v>
      </c>
      <c r="X156" s="316" t="str">
        <f>IF('FRONT PAGE'!$A$1="www.fly-logics.com",IF(SUM(X145:X155)=0," ",SUM(X145:X155)),0)</f>
        <v xml:space="preserve"> </v>
      </c>
      <c r="Y156" s="317" t="str">
        <f>IF('FRONT PAGE'!$A$1="www.fly-logics.com",IF(SUM(Y145:Y155)=0," ",SUM(Y145:Y155)),0)</f>
        <v xml:space="preserve"> </v>
      </c>
      <c r="Z156" s="316" t="str">
        <f>IF('FRONT PAGE'!$A$1="www.fly-logics.com",IF(SUM(Z145:Z155)=0," ",SUM(Z145:Z155)),0)</f>
        <v xml:space="preserve"> </v>
      </c>
      <c r="AA156" s="317" t="str">
        <f>IF('FRONT PAGE'!$A$1="www.fly-logics.com",IF(SUM(AA145:AA155)=0," ",SUM(AA145:AA155)),0)</f>
        <v xml:space="preserve"> </v>
      </c>
      <c r="AB156" s="318" t="str">
        <f>IF('FRONT PAGE'!$A$1="www.fly-logics.com",IF(SUM(AB145:AB155)=0," ",SUM(AB145:AB155)),0)</f>
        <v xml:space="preserve"> </v>
      </c>
      <c r="AC156" s="329" t="str">
        <f>IF('FRONT PAGE'!$A$1="www.fly-logics.com",IF(SUM(AC145:AC155)=0," ",SUM(AC145:AC155)),0)</f>
        <v xml:space="preserve"> </v>
      </c>
      <c r="AD156" s="321" t="str">
        <f>IF('FRONT PAGE'!$A$1="www.fly-logics.com",IF(SUM(AD145:AD155)=0," ",SUM(AD145:AD155)),0)</f>
        <v xml:space="preserve"> </v>
      </c>
      <c r="AE156" s="321" t="str">
        <f>IF('FRONT PAGE'!$A$1="www.fly-logics.com",IF(SUM(AE145:AE155)=0," ",SUM(AE145:AE155)),0)</f>
        <v xml:space="preserve"> </v>
      </c>
      <c r="AF156" s="322" t="str">
        <f>IF('FRONT PAGE'!$A$1="www.fly-logics.com",IF(SUM(AF145:AF155)=0," ",SUM(AF145:AF155)),0)</f>
        <v xml:space="preserve"> </v>
      </c>
      <c r="AG156" s="323" t="str">
        <f>IF('FRONT PAGE'!$A$1="www.fly-logics.com",IF(SUM(AG145:AG155)=0," ",SUM(AG145:AG155)),0)</f>
        <v xml:space="preserve"> </v>
      </c>
      <c r="AH156" s="520" t="str">
        <f>IF('FRONT PAGE'!$A$1="www.fly-logics.com","I certify that all the data in this
logbook are accurate",0)</f>
        <v>I certify that all the data in this
logbook are accurate</v>
      </c>
      <c r="AI156" s="521"/>
      <c r="AJ156" s="521"/>
      <c r="AK156" s="522"/>
      <c r="AL156" s="385"/>
      <c r="AM156" s="386"/>
      <c r="AN156" s="385"/>
      <c r="AT156" s="364" t="e">
        <f t="shared" si="147"/>
        <v>#N/A</v>
      </c>
      <c r="AU156" s="365" t="e">
        <f t="shared" si="148"/>
        <v>#N/A</v>
      </c>
      <c r="AV156" s="372" t="str">
        <f t="shared" ca="1" si="129"/>
        <v/>
      </c>
      <c r="AW156" s="364" t="e">
        <f t="shared" ca="1" si="130"/>
        <v>#N/A</v>
      </c>
      <c r="AX156" s="373" t="e">
        <f t="shared" ca="1" si="131"/>
        <v>#N/A</v>
      </c>
      <c r="AY156" s="98" t="e">
        <f t="shared" si="149"/>
        <v>#N/A</v>
      </c>
      <c r="AZ156" s="373" t="e">
        <f t="shared" ref="AZ156:AZ164" si="150">IF(V216=0,NA(),V216)</f>
        <v>#N/A</v>
      </c>
      <c r="BA156" s="363"/>
      <c r="BC156" s="377"/>
    </row>
    <row r="157" spans="1:70" ht="26.25" customHeight="1" x14ac:dyDescent="0.2">
      <c r="A157" s="505">
        <f>AL141</f>
        <v>0</v>
      </c>
      <c r="B157" s="525"/>
      <c r="C157" s="525"/>
      <c r="D157" s="525"/>
      <c r="E157" s="526"/>
      <c r="F157" s="530" t="str">
        <f>IF('FRONT PAGE'!$A$1="www.fly-logics.com","TOTAL PREVIOUS LOGBOOK",0)</f>
        <v>TOTAL PREVIOUS LOGBOOK</v>
      </c>
      <c r="G157" s="531"/>
      <c r="H157" s="532"/>
      <c r="I157" s="333">
        <f>I144</f>
        <v>33.75</v>
      </c>
      <c r="J157" s="334">
        <f t="shared" ref="J157:Q157" si="151">J144</f>
        <v>33.75</v>
      </c>
      <c r="K157" s="335" t="str">
        <f t="shared" si="151"/>
        <v xml:space="preserve"> </v>
      </c>
      <c r="L157" s="336" t="str">
        <f t="shared" si="151"/>
        <v xml:space="preserve"> </v>
      </c>
      <c r="M157" s="335" t="str">
        <f t="shared" si="151"/>
        <v xml:space="preserve"> </v>
      </c>
      <c r="N157" s="336" t="str">
        <f t="shared" si="151"/>
        <v xml:space="preserve"> </v>
      </c>
      <c r="O157" s="335" t="str">
        <f t="shared" si="151"/>
        <v xml:space="preserve"> </v>
      </c>
      <c r="P157" s="336" t="str">
        <f t="shared" si="151"/>
        <v xml:space="preserve"> </v>
      </c>
      <c r="Q157" s="337" t="str">
        <f t="shared" si="151"/>
        <v xml:space="preserve"> </v>
      </c>
      <c r="R157" s="288">
        <v>10</v>
      </c>
      <c r="S157" s="331" t="str">
        <f>S144</f>
        <v xml:space="preserve"> </v>
      </c>
      <c r="T157" s="239">
        <f t="shared" ref="T157:AG157" si="152">T144</f>
        <v>13.75</v>
      </c>
      <c r="U157" s="239">
        <f t="shared" si="152"/>
        <v>20</v>
      </c>
      <c r="V157" s="240">
        <f t="shared" si="152"/>
        <v>5</v>
      </c>
      <c r="W157" s="241" t="str">
        <f t="shared" si="152"/>
        <v xml:space="preserve"> </v>
      </c>
      <c r="X157" s="239" t="str">
        <f t="shared" si="152"/>
        <v xml:space="preserve"> </v>
      </c>
      <c r="Y157" s="242">
        <f t="shared" si="152"/>
        <v>5</v>
      </c>
      <c r="Z157" s="239" t="str">
        <f t="shared" si="152"/>
        <v xml:space="preserve"> </v>
      </c>
      <c r="AA157" s="242">
        <f t="shared" si="152"/>
        <v>3.75</v>
      </c>
      <c r="AB157" s="240" t="str">
        <f t="shared" si="152"/>
        <v xml:space="preserve"> </v>
      </c>
      <c r="AC157" s="243">
        <f t="shared" si="152"/>
        <v>14</v>
      </c>
      <c r="AD157" s="244" t="str">
        <f t="shared" si="152"/>
        <v xml:space="preserve"> </v>
      </c>
      <c r="AE157" s="244">
        <f t="shared" si="152"/>
        <v>14</v>
      </c>
      <c r="AF157" s="245" t="str">
        <f t="shared" si="152"/>
        <v xml:space="preserve"> </v>
      </c>
      <c r="AG157" s="332">
        <f t="shared" si="152"/>
        <v>17</v>
      </c>
      <c r="AH157" s="507"/>
      <c r="AI157" s="508"/>
      <c r="AJ157" s="508"/>
      <c r="AK157" s="509"/>
      <c r="AL157" s="385"/>
      <c r="AM157" s="386"/>
      <c r="AN157" s="385"/>
      <c r="AT157" s="364" t="e">
        <f t="shared" si="147"/>
        <v>#N/A</v>
      </c>
      <c r="AU157" s="365" t="e">
        <f t="shared" si="148"/>
        <v>#N/A</v>
      </c>
      <c r="AV157" s="372" t="str">
        <f t="shared" ca="1" si="129"/>
        <v/>
      </c>
      <c r="AW157" s="364" t="e">
        <f t="shared" ca="1" si="130"/>
        <v>#N/A</v>
      </c>
      <c r="AX157" s="373" t="e">
        <f t="shared" ca="1" si="131"/>
        <v>#N/A</v>
      </c>
      <c r="AY157" s="98" t="e">
        <f t="shared" si="149"/>
        <v>#N/A</v>
      </c>
      <c r="AZ157" s="373" t="e">
        <f t="shared" si="150"/>
        <v>#N/A</v>
      </c>
      <c r="BA157" s="363"/>
      <c r="BC157" s="377"/>
    </row>
    <row r="158" spans="1:70" ht="26.25" customHeight="1" thickBot="1" x14ac:dyDescent="0.25">
      <c r="A158" s="506"/>
      <c r="B158" s="512" t="str">
        <f>IF('FRONT PAGE'!$A$1="www.fly-logics.com","Authority certifying flight hours 
STAMP &amp; SIGNATURE",0)</f>
        <v>Authority certifying flight hours 
STAMP &amp; SIGNATURE</v>
      </c>
      <c r="C158" s="512"/>
      <c r="D158" s="512"/>
      <c r="E158" s="513"/>
      <c r="F158" s="533" t="str">
        <f>IF('FRONT PAGE'!$A$1="www.fly-logics.com","TOTAL TO DATE",0)</f>
        <v>TOTAL TO DATE</v>
      </c>
      <c r="G158" s="534"/>
      <c r="H158" s="535"/>
      <c r="I158" s="32">
        <f t="shared" ref="I158:Q158" si="153">IF(SUM(I156:I157)=0," ",SUM(I156:I157))</f>
        <v>33.75</v>
      </c>
      <c r="J158" s="27">
        <f t="shared" si="153"/>
        <v>33.75</v>
      </c>
      <c r="K158" s="24" t="str">
        <f t="shared" si="153"/>
        <v xml:space="preserve"> </v>
      </c>
      <c r="L158" s="25" t="str">
        <f t="shared" si="153"/>
        <v xml:space="preserve"> </v>
      </c>
      <c r="M158" s="24" t="str">
        <f t="shared" si="153"/>
        <v xml:space="preserve"> </v>
      </c>
      <c r="N158" s="25" t="str">
        <f t="shared" si="153"/>
        <v xml:space="preserve"> </v>
      </c>
      <c r="O158" s="24" t="str">
        <f t="shared" si="153"/>
        <v xml:space="preserve"> </v>
      </c>
      <c r="P158" s="25" t="str">
        <f t="shared" si="153"/>
        <v xml:space="preserve"> </v>
      </c>
      <c r="Q158" s="26" t="str">
        <f t="shared" si="153"/>
        <v xml:space="preserve"> </v>
      </c>
      <c r="R158" s="289"/>
      <c r="S158" s="27" t="str">
        <f t="shared" ref="S158:AG158" si="154">IF(SUM(S156:S157)=0," ",SUM(S156:S157))</f>
        <v xml:space="preserve"> </v>
      </c>
      <c r="T158" s="24">
        <f t="shared" si="154"/>
        <v>13.75</v>
      </c>
      <c r="U158" s="24">
        <f t="shared" si="154"/>
        <v>20</v>
      </c>
      <c r="V158" s="26">
        <f t="shared" si="154"/>
        <v>5</v>
      </c>
      <c r="W158" s="27" t="str">
        <f t="shared" si="154"/>
        <v xml:space="preserve"> </v>
      </c>
      <c r="X158" s="24" t="str">
        <f t="shared" si="154"/>
        <v xml:space="preserve"> </v>
      </c>
      <c r="Y158" s="25">
        <f t="shared" si="154"/>
        <v>5</v>
      </c>
      <c r="Z158" s="24" t="str">
        <f t="shared" si="154"/>
        <v xml:space="preserve"> </v>
      </c>
      <c r="AA158" s="25">
        <f t="shared" si="154"/>
        <v>3.75</v>
      </c>
      <c r="AB158" s="26" t="str">
        <f t="shared" si="154"/>
        <v xml:space="preserve"> </v>
      </c>
      <c r="AC158" s="30">
        <f t="shared" si="154"/>
        <v>14</v>
      </c>
      <c r="AD158" s="28" t="str">
        <f t="shared" si="154"/>
        <v xml:space="preserve"> </v>
      </c>
      <c r="AE158" s="28">
        <f t="shared" si="154"/>
        <v>14</v>
      </c>
      <c r="AF158" s="31" t="str">
        <f t="shared" si="154"/>
        <v xml:space="preserve"> </v>
      </c>
      <c r="AG158" s="33">
        <f t="shared" si="154"/>
        <v>17</v>
      </c>
      <c r="AH158" s="514" t="str">
        <f>IF('FRONT PAGE'!$A$1="www.fly-logics.com","_____________________________
PILOT SIGNATURE",0)</f>
        <v>_____________________________
PILOT SIGNATURE</v>
      </c>
      <c r="AI158" s="515"/>
      <c r="AJ158" s="515"/>
      <c r="AK158" s="330">
        <f>A156</f>
        <v>11</v>
      </c>
      <c r="AL158" s="387"/>
      <c r="AM158" s="388"/>
      <c r="AN158" s="387"/>
      <c r="AT158" s="364" t="e">
        <f t="shared" si="147"/>
        <v>#N/A</v>
      </c>
      <c r="AU158" s="365" t="e">
        <f t="shared" si="148"/>
        <v>#N/A</v>
      </c>
      <c r="AV158" s="372" t="str">
        <f t="shared" ca="1" si="129"/>
        <v/>
      </c>
      <c r="AW158" s="364" t="e">
        <f t="shared" ca="1" si="130"/>
        <v>#N/A</v>
      </c>
      <c r="AX158" s="373" t="e">
        <f t="shared" ca="1" si="131"/>
        <v>#N/A</v>
      </c>
      <c r="AY158" s="98" t="e">
        <f t="shared" si="149"/>
        <v>#N/A</v>
      </c>
      <c r="AZ158" s="373" t="e">
        <f t="shared" si="150"/>
        <v>#N/A</v>
      </c>
      <c r="BA158" s="363"/>
      <c r="BC158" s="377"/>
    </row>
    <row r="159" spans="1:70" s="50" customFormat="1" ht="27.75" customHeight="1" x14ac:dyDescent="0.2">
      <c r="A159" s="29">
        <f>A154+1</f>
        <v>111</v>
      </c>
      <c r="B159" s="39"/>
      <c r="C159" s="40"/>
      <c r="D159" s="41"/>
      <c r="E159" s="42"/>
      <c r="F159" s="43"/>
      <c r="G159" s="44"/>
      <c r="H159" s="45"/>
      <c r="I159" s="281"/>
      <c r="J159" s="277"/>
      <c r="K159" s="278"/>
      <c r="L159" s="279"/>
      <c r="M159" s="278"/>
      <c r="N159" s="279"/>
      <c r="O159" s="278"/>
      <c r="P159" s="279"/>
      <c r="Q159" s="150"/>
      <c r="R159" s="285"/>
      <c r="S159" s="46"/>
      <c r="T159" s="47"/>
      <c r="U159" s="47"/>
      <c r="V159" s="48"/>
      <c r="W159" s="293"/>
      <c r="X159" s="278"/>
      <c r="Y159" s="279"/>
      <c r="Z159" s="278"/>
      <c r="AA159" s="279"/>
      <c r="AB159" s="150"/>
      <c r="AC159" s="282"/>
      <c r="AD159" s="283"/>
      <c r="AE159" s="283"/>
      <c r="AF159" s="284"/>
      <c r="AG159" s="49"/>
      <c r="AH159" s="48"/>
      <c r="AI159" s="516"/>
      <c r="AJ159" s="516"/>
      <c r="AK159" s="517"/>
      <c r="AL159" s="100"/>
      <c r="AM159" s="382" t="str">
        <f t="shared" ref="AM159:AM168" si="155">IF(B159=0," ",TEXT(B159,"MMM"))</f>
        <v xml:space="preserve"> </v>
      </c>
      <c r="AN159" s="95" t="str">
        <f t="shared" ref="AN159:AN168" si="156">IF(B159=0," ",YEAR(B159))</f>
        <v xml:space="preserve"> </v>
      </c>
      <c r="AO159" s="365"/>
      <c r="AP159" s="365"/>
      <c r="AQ159" s="256"/>
      <c r="AR159" s="365"/>
      <c r="AS159" s="365"/>
      <c r="AT159" s="364" t="e">
        <f t="shared" si="147"/>
        <v>#N/A</v>
      </c>
      <c r="AU159" s="365" t="e">
        <f t="shared" si="148"/>
        <v>#N/A</v>
      </c>
      <c r="AV159" s="372" t="str">
        <f t="shared" ca="1" si="129"/>
        <v/>
      </c>
      <c r="AW159" s="364" t="e">
        <f t="shared" ca="1" si="130"/>
        <v>#N/A</v>
      </c>
      <c r="AX159" s="373" t="e">
        <f t="shared" ca="1" si="131"/>
        <v>#N/A</v>
      </c>
      <c r="AY159" s="98" t="e">
        <f t="shared" si="149"/>
        <v>#N/A</v>
      </c>
      <c r="AZ159" s="373" t="e">
        <f t="shared" si="150"/>
        <v>#N/A</v>
      </c>
      <c r="BA159" s="363"/>
      <c r="BB159" s="365"/>
      <c r="BC159" s="377"/>
      <c r="BD159" s="365"/>
      <c r="BE159" s="365"/>
      <c r="BF159" s="365"/>
      <c r="BG159" s="365"/>
      <c r="BH159" s="365"/>
      <c r="BI159" s="365"/>
      <c r="BJ159" s="365"/>
      <c r="BK159" s="365"/>
      <c r="BL159" s="376"/>
      <c r="BM159" s="376"/>
      <c r="BN159" s="260"/>
      <c r="BO159" s="260"/>
      <c r="BP159" s="260"/>
      <c r="BQ159" s="263"/>
      <c r="BR159" s="263"/>
    </row>
    <row r="160" spans="1:70" s="50" customFormat="1" ht="27.75" customHeight="1" x14ac:dyDescent="0.2">
      <c r="A160" s="22">
        <f>A159+1</f>
        <v>112</v>
      </c>
      <c r="B160" s="51"/>
      <c r="C160" s="52"/>
      <c r="D160" s="53"/>
      <c r="E160" s="54"/>
      <c r="F160" s="55"/>
      <c r="G160" s="56"/>
      <c r="H160" s="57"/>
      <c r="I160" s="275"/>
      <c r="J160" s="58"/>
      <c r="K160" s="59"/>
      <c r="L160" s="60"/>
      <c r="M160" s="59"/>
      <c r="N160" s="60"/>
      <c r="O160" s="59"/>
      <c r="P160" s="60"/>
      <c r="Q160" s="61"/>
      <c r="R160" s="286"/>
      <c r="S160" s="58"/>
      <c r="T160" s="59"/>
      <c r="U160" s="59"/>
      <c r="V160" s="61"/>
      <c r="W160" s="294"/>
      <c r="X160" s="59"/>
      <c r="Y160" s="60"/>
      <c r="Z160" s="59"/>
      <c r="AA160" s="60"/>
      <c r="AB160" s="61"/>
      <c r="AC160" s="62"/>
      <c r="AD160" s="63"/>
      <c r="AE160" s="63"/>
      <c r="AF160" s="64"/>
      <c r="AG160" s="65"/>
      <c r="AH160" s="61"/>
      <c r="AI160" s="510"/>
      <c r="AJ160" s="510"/>
      <c r="AK160" s="511"/>
      <c r="AL160" s="100"/>
      <c r="AM160" s="382" t="str">
        <f t="shared" si="155"/>
        <v xml:space="preserve"> </v>
      </c>
      <c r="AN160" s="95" t="str">
        <f t="shared" si="156"/>
        <v xml:space="preserve"> </v>
      </c>
      <c r="AO160" s="365"/>
      <c r="AP160" s="365"/>
      <c r="AQ160" s="256"/>
      <c r="AR160" s="365"/>
      <c r="AS160" s="365"/>
      <c r="AT160" s="364" t="e">
        <f t="shared" si="147"/>
        <v>#N/A</v>
      </c>
      <c r="AU160" s="365" t="e">
        <f t="shared" si="148"/>
        <v>#N/A</v>
      </c>
      <c r="AV160" s="372" t="str">
        <f t="shared" ca="1" si="129"/>
        <v/>
      </c>
      <c r="AW160" s="364" t="e">
        <f t="shared" ca="1" si="130"/>
        <v>#N/A</v>
      </c>
      <c r="AX160" s="373" t="e">
        <f t="shared" ca="1" si="131"/>
        <v>#N/A</v>
      </c>
      <c r="AY160" s="98" t="e">
        <f t="shared" si="149"/>
        <v>#N/A</v>
      </c>
      <c r="AZ160" s="373" t="e">
        <f t="shared" si="150"/>
        <v>#N/A</v>
      </c>
      <c r="BA160" s="363"/>
      <c r="BB160" s="365"/>
      <c r="BC160" s="377"/>
      <c r="BD160" s="365"/>
      <c r="BE160" s="365"/>
      <c r="BF160" s="365"/>
      <c r="BG160" s="365"/>
      <c r="BH160" s="365"/>
      <c r="BI160" s="365"/>
      <c r="BJ160" s="365"/>
      <c r="BK160" s="365"/>
      <c r="BL160" s="376"/>
      <c r="BM160" s="376"/>
      <c r="BN160" s="260"/>
      <c r="BO160" s="260"/>
      <c r="BP160" s="260"/>
      <c r="BQ160" s="263"/>
      <c r="BR160" s="263"/>
    </row>
    <row r="161" spans="1:70" s="50" customFormat="1" ht="27.75" customHeight="1" x14ac:dyDescent="0.2">
      <c r="A161" s="22">
        <f t="shared" ref="A161:A168" si="157">A160+1</f>
        <v>113</v>
      </c>
      <c r="B161" s="51"/>
      <c r="C161" s="52"/>
      <c r="D161" s="53"/>
      <c r="E161" s="54"/>
      <c r="F161" s="55"/>
      <c r="G161" s="56"/>
      <c r="H161" s="57"/>
      <c r="I161" s="275"/>
      <c r="J161" s="58"/>
      <c r="K161" s="59"/>
      <c r="L161" s="60"/>
      <c r="M161" s="59"/>
      <c r="N161" s="60"/>
      <c r="O161" s="59"/>
      <c r="P161" s="60"/>
      <c r="Q161" s="61"/>
      <c r="R161" s="286"/>
      <c r="S161" s="58"/>
      <c r="T161" s="59"/>
      <c r="U161" s="59"/>
      <c r="V161" s="61"/>
      <c r="W161" s="294"/>
      <c r="X161" s="59"/>
      <c r="Y161" s="60"/>
      <c r="Z161" s="59"/>
      <c r="AA161" s="60"/>
      <c r="AB161" s="61"/>
      <c r="AC161" s="62"/>
      <c r="AD161" s="63"/>
      <c r="AE161" s="63"/>
      <c r="AF161" s="64"/>
      <c r="AG161" s="65"/>
      <c r="AH161" s="61"/>
      <c r="AI161" s="510"/>
      <c r="AJ161" s="510"/>
      <c r="AK161" s="511"/>
      <c r="AL161" s="100"/>
      <c r="AM161" s="382" t="str">
        <f t="shared" si="155"/>
        <v xml:space="preserve"> </v>
      </c>
      <c r="AN161" s="95" t="str">
        <f t="shared" si="156"/>
        <v xml:space="preserve"> </v>
      </c>
      <c r="AO161" s="365"/>
      <c r="AP161" s="365"/>
      <c r="AQ161" s="256"/>
      <c r="AR161" s="365"/>
      <c r="AS161" s="365"/>
      <c r="AT161" s="364" t="e">
        <f t="shared" si="147"/>
        <v>#N/A</v>
      </c>
      <c r="AU161" s="365" t="e">
        <f t="shared" si="148"/>
        <v>#N/A</v>
      </c>
      <c r="AV161" s="372" t="str">
        <f t="shared" ca="1" si="129"/>
        <v/>
      </c>
      <c r="AW161" s="364" t="e">
        <f t="shared" ca="1" si="130"/>
        <v>#N/A</v>
      </c>
      <c r="AX161" s="373" t="e">
        <f t="shared" ca="1" si="131"/>
        <v>#N/A</v>
      </c>
      <c r="AY161" s="98" t="e">
        <f t="shared" si="149"/>
        <v>#N/A</v>
      </c>
      <c r="AZ161" s="373" t="e">
        <f t="shared" si="150"/>
        <v>#N/A</v>
      </c>
      <c r="BA161" s="363"/>
      <c r="BB161" s="365"/>
      <c r="BC161" s="377"/>
      <c r="BD161" s="365"/>
      <c r="BE161" s="365"/>
      <c r="BF161" s="365"/>
      <c r="BG161" s="365"/>
      <c r="BH161" s="365"/>
      <c r="BI161" s="365"/>
      <c r="BJ161" s="365"/>
      <c r="BK161" s="365"/>
      <c r="BL161" s="376"/>
      <c r="BM161" s="376"/>
      <c r="BN161" s="260"/>
      <c r="BO161" s="260"/>
      <c r="BP161" s="260"/>
      <c r="BQ161" s="263"/>
      <c r="BR161" s="263"/>
    </row>
    <row r="162" spans="1:70" s="50" customFormat="1" ht="27.75" customHeight="1" x14ac:dyDescent="0.2">
      <c r="A162" s="22">
        <f t="shared" si="157"/>
        <v>114</v>
      </c>
      <c r="B162" s="51"/>
      <c r="C162" s="52"/>
      <c r="D162" s="53"/>
      <c r="E162" s="54"/>
      <c r="F162" s="55"/>
      <c r="G162" s="56"/>
      <c r="H162" s="57"/>
      <c r="I162" s="275"/>
      <c r="J162" s="58"/>
      <c r="K162" s="59"/>
      <c r="L162" s="60"/>
      <c r="M162" s="59"/>
      <c r="N162" s="60"/>
      <c r="O162" s="59"/>
      <c r="P162" s="60"/>
      <c r="Q162" s="61"/>
      <c r="R162" s="286"/>
      <c r="S162" s="58"/>
      <c r="T162" s="59"/>
      <c r="U162" s="59"/>
      <c r="V162" s="61"/>
      <c r="W162" s="294"/>
      <c r="X162" s="59"/>
      <c r="Y162" s="60"/>
      <c r="Z162" s="59"/>
      <c r="AA162" s="60"/>
      <c r="AB162" s="61"/>
      <c r="AC162" s="62"/>
      <c r="AD162" s="63"/>
      <c r="AE162" s="63"/>
      <c r="AF162" s="64"/>
      <c r="AG162" s="65"/>
      <c r="AH162" s="61"/>
      <c r="AI162" s="510"/>
      <c r="AJ162" s="510"/>
      <c r="AK162" s="511"/>
      <c r="AL162" s="100"/>
      <c r="AM162" s="382" t="str">
        <f t="shared" si="155"/>
        <v xml:space="preserve"> </v>
      </c>
      <c r="AN162" s="95" t="str">
        <f t="shared" si="156"/>
        <v xml:space="preserve"> </v>
      </c>
      <c r="AO162" s="365"/>
      <c r="AP162" s="365"/>
      <c r="AQ162" s="256"/>
      <c r="AR162" s="365"/>
      <c r="AS162" s="365"/>
      <c r="AT162" s="364" t="e">
        <f t="shared" si="147"/>
        <v>#N/A</v>
      </c>
      <c r="AU162" s="365" t="e">
        <f t="shared" si="148"/>
        <v>#N/A</v>
      </c>
      <c r="AV162" s="372" t="str">
        <f t="shared" ca="1" si="129"/>
        <v/>
      </c>
      <c r="AW162" s="364" t="e">
        <f t="shared" ca="1" si="130"/>
        <v>#N/A</v>
      </c>
      <c r="AX162" s="373" t="e">
        <f t="shared" ca="1" si="131"/>
        <v>#N/A</v>
      </c>
      <c r="AY162" s="98" t="e">
        <f t="shared" si="149"/>
        <v>#N/A</v>
      </c>
      <c r="AZ162" s="373" t="e">
        <f t="shared" si="150"/>
        <v>#N/A</v>
      </c>
      <c r="BA162" s="363"/>
      <c r="BB162" s="365"/>
      <c r="BC162" s="377"/>
      <c r="BD162" s="365"/>
      <c r="BE162" s="365"/>
      <c r="BF162" s="365"/>
      <c r="BG162" s="365"/>
      <c r="BH162" s="365"/>
      <c r="BI162" s="365"/>
      <c r="BJ162" s="365"/>
      <c r="BK162" s="365"/>
      <c r="BL162" s="376"/>
      <c r="BM162" s="376"/>
      <c r="BN162" s="260"/>
      <c r="BO162" s="260"/>
      <c r="BP162" s="260"/>
      <c r="BQ162" s="263"/>
      <c r="BR162" s="263"/>
    </row>
    <row r="163" spans="1:70" s="50" customFormat="1" ht="27.75" customHeight="1" x14ac:dyDescent="0.2">
      <c r="A163" s="22">
        <f t="shared" si="157"/>
        <v>115</v>
      </c>
      <c r="B163" s="51"/>
      <c r="C163" s="52"/>
      <c r="D163" s="53"/>
      <c r="E163" s="54"/>
      <c r="F163" s="55"/>
      <c r="G163" s="56"/>
      <c r="H163" s="57"/>
      <c r="I163" s="275"/>
      <c r="J163" s="58"/>
      <c r="K163" s="59"/>
      <c r="L163" s="60"/>
      <c r="M163" s="59"/>
      <c r="N163" s="60"/>
      <c r="O163" s="59"/>
      <c r="P163" s="60"/>
      <c r="Q163" s="61"/>
      <c r="R163" s="286"/>
      <c r="S163" s="58"/>
      <c r="T163" s="59"/>
      <c r="U163" s="59"/>
      <c r="V163" s="61"/>
      <c r="W163" s="294"/>
      <c r="X163" s="59"/>
      <c r="Y163" s="60"/>
      <c r="Z163" s="59"/>
      <c r="AA163" s="60"/>
      <c r="AB163" s="61"/>
      <c r="AC163" s="62"/>
      <c r="AD163" s="63"/>
      <c r="AE163" s="63"/>
      <c r="AF163" s="64"/>
      <c r="AG163" s="65"/>
      <c r="AH163" s="61"/>
      <c r="AI163" s="510"/>
      <c r="AJ163" s="510"/>
      <c r="AK163" s="511"/>
      <c r="AL163" s="100"/>
      <c r="AM163" s="382" t="str">
        <f t="shared" si="155"/>
        <v xml:space="preserve"> </v>
      </c>
      <c r="AN163" s="95" t="str">
        <f t="shared" si="156"/>
        <v xml:space="preserve"> </v>
      </c>
      <c r="AO163" s="365"/>
      <c r="AP163" s="365"/>
      <c r="AQ163" s="256"/>
      <c r="AR163" s="365"/>
      <c r="AS163" s="365"/>
      <c r="AT163" s="364" t="e">
        <f t="shared" si="147"/>
        <v>#N/A</v>
      </c>
      <c r="AU163" s="365" t="e">
        <f t="shared" si="148"/>
        <v>#N/A</v>
      </c>
      <c r="AV163" s="372" t="str">
        <f t="shared" ca="1" si="129"/>
        <v/>
      </c>
      <c r="AW163" s="364" t="e">
        <f t="shared" ca="1" si="130"/>
        <v>#N/A</v>
      </c>
      <c r="AX163" s="373" t="e">
        <f t="shared" ca="1" si="131"/>
        <v>#N/A</v>
      </c>
      <c r="AY163" s="98" t="e">
        <f t="shared" si="149"/>
        <v>#N/A</v>
      </c>
      <c r="AZ163" s="373" t="e">
        <f t="shared" si="150"/>
        <v>#N/A</v>
      </c>
      <c r="BA163" s="363"/>
      <c r="BB163" s="365"/>
      <c r="BC163" s="377"/>
      <c r="BD163" s="365"/>
      <c r="BE163" s="365"/>
      <c r="BF163" s="365"/>
      <c r="BG163" s="365"/>
      <c r="BH163" s="365"/>
      <c r="BI163" s="365"/>
      <c r="BJ163" s="365"/>
      <c r="BK163" s="365"/>
      <c r="BL163" s="376"/>
      <c r="BM163" s="376"/>
      <c r="BN163" s="260"/>
      <c r="BO163" s="260"/>
      <c r="BP163" s="260"/>
      <c r="BQ163" s="263"/>
      <c r="BR163" s="263"/>
    </row>
    <row r="164" spans="1:70" s="50" customFormat="1" ht="27.75" customHeight="1" x14ac:dyDescent="0.2">
      <c r="A164" s="22">
        <f t="shared" si="157"/>
        <v>116</v>
      </c>
      <c r="B164" s="51"/>
      <c r="C164" s="52"/>
      <c r="D164" s="53"/>
      <c r="E164" s="54"/>
      <c r="F164" s="55"/>
      <c r="G164" s="56"/>
      <c r="H164" s="57"/>
      <c r="I164" s="275"/>
      <c r="J164" s="58"/>
      <c r="K164" s="59"/>
      <c r="L164" s="60"/>
      <c r="M164" s="59"/>
      <c r="N164" s="60"/>
      <c r="O164" s="59"/>
      <c r="P164" s="60"/>
      <c r="Q164" s="61"/>
      <c r="R164" s="286"/>
      <c r="S164" s="58"/>
      <c r="T164" s="59"/>
      <c r="U164" s="59"/>
      <c r="V164" s="61"/>
      <c r="W164" s="294"/>
      <c r="X164" s="59"/>
      <c r="Y164" s="60"/>
      <c r="Z164" s="59"/>
      <c r="AA164" s="60"/>
      <c r="AB164" s="61"/>
      <c r="AC164" s="62"/>
      <c r="AD164" s="63"/>
      <c r="AE164" s="63"/>
      <c r="AF164" s="64"/>
      <c r="AG164" s="65"/>
      <c r="AH164" s="61"/>
      <c r="AI164" s="510"/>
      <c r="AJ164" s="510"/>
      <c r="AK164" s="511"/>
      <c r="AL164" s="100"/>
      <c r="AM164" s="382" t="str">
        <f t="shared" si="155"/>
        <v xml:space="preserve"> </v>
      </c>
      <c r="AN164" s="95" t="str">
        <f t="shared" si="156"/>
        <v xml:space="preserve"> </v>
      </c>
      <c r="AO164" s="365"/>
      <c r="AP164" s="365"/>
      <c r="AQ164" s="256"/>
      <c r="AR164" s="365"/>
      <c r="AS164" s="365"/>
      <c r="AT164" s="364" t="e">
        <f t="shared" si="147"/>
        <v>#N/A</v>
      </c>
      <c r="AU164" s="365" t="e">
        <f t="shared" si="148"/>
        <v>#N/A</v>
      </c>
      <c r="AV164" s="372" t="str">
        <f t="shared" ca="1" si="129"/>
        <v/>
      </c>
      <c r="AW164" s="364" t="e">
        <f t="shared" ca="1" si="130"/>
        <v>#N/A</v>
      </c>
      <c r="AX164" s="373" t="e">
        <f t="shared" ca="1" si="131"/>
        <v>#N/A</v>
      </c>
      <c r="AY164" s="98" t="e">
        <f t="shared" si="149"/>
        <v>#N/A</v>
      </c>
      <c r="AZ164" s="373" t="e">
        <f t="shared" si="150"/>
        <v>#N/A</v>
      </c>
      <c r="BA164" s="363"/>
      <c r="BB164" s="365"/>
      <c r="BC164" s="377"/>
      <c r="BD164" s="365"/>
      <c r="BE164" s="365"/>
      <c r="BF164" s="365"/>
      <c r="BG164" s="365"/>
      <c r="BH164" s="365"/>
      <c r="BI164" s="365"/>
      <c r="BJ164" s="365"/>
      <c r="BK164" s="365"/>
      <c r="BL164" s="376"/>
      <c r="BM164" s="376"/>
      <c r="BN164" s="260"/>
      <c r="BO164" s="260"/>
      <c r="BP164" s="260"/>
      <c r="BQ164" s="263"/>
      <c r="BR164" s="263"/>
    </row>
    <row r="165" spans="1:70" s="50" customFormat="1" ht="27.75" customHeight="1" x14ac:dyDescent="0.2">
      <c r="A165" s="22">
        <f>A164+1</f>
        <v>117</v>
      </c>
      <c r="B165" s="51"/>
      <c r="C165" s="52"/>
      <c r="D165" s="53"/>
      <c r="E165" s="54"/>
      <c r="F165" s="55"/>
      <c r="G165" s="56"/>
      <c r="H165" s="57"/>
      <c r="I165" s="275"/>
      <c r="J165" s="58"/>
      <c r="K165" s="59"/>
      <c r="L165" s="60"/>
      <c r="M165" s="59"/>
      <c r="N165" s="60"/>
      <c r="O165" s="59"/>
      <c r="P165" s="60"/>
      <c r="Q165" s="61"/>
      <c r="R165" s="286"/>
      <c r="S165" s="58"/>
      <c r="T165" s="59"/>
      <c r="U165" s="59"/>
      <c r="V165" s="61"/>
      <c r="W165" s="294"/>
      <c r="X165" s="59"/>
      <c r="Y165" s="60"/>
      <c r="Z165" s="59"/>
      <c r="AA165" s="60"/>
      <c r="AB165" s="61"/>
      <c r="AC165" s="62"/>
      <c r="AD165" s="63"/>
      <c r="AE165" s="63"/>
      <c r="AF165" s="64"/>
      <c r="AG165" s="65"/>
      <c r="AH165" s="61"/>
      <c r="AI165" s="510"/>
      <c r="AJ165" s="510"/>
      <c r="AK165" s="511"/>
      <c r="AL165" s="100"/>
      <c r="AM165" s="382" t="str">
        <f t="shared" si="155"/>
        <v xml:space="preserve"> </v>
      </c>
      <c r="AN165" s="95" t="str">
        <f t="shared" si="156"/>
        <v xml:space="preserve"> </v>
      </c>
      <c r="AO165" s="365"/>
      <c r="AP165" s="365"/>
      <c r="AQ165" s="256"/>
      <c r="AR165" s="365"/>
      <c r="AS165" s="365"/>
      <c r="AT165" s="364" t="e">
        <f t="shared" ref="AT165:AT174" si="158">IF(ISBLANK($B229),NA(),$B229)</f>
        <v>#N/A</v>
      </c>
      <c r="AU165" s="365" t="e">
        <f t="shared" ref="AU165:AU174" si="159">IF(ISBLANK($I229),NA(),$I229)</f>
        <v>#N/A</v>
      </c>
      <c r="AV165" s="372" t="str">
        <f t="shared" ca="1" si="129"/>
        <v/>
      </c>
      <c r="AW165" s="364" t="e">
        <f t="shared" ca="1" si="130"/>
        <v>#N/A</v>
      </c>
      <c r="AX165" s="373" t="e">
        <f t="shared" ca="1" si="131"/>
        <v>#N/A</v>
      </c>
      <c r="AY165" s="98" t="e">
        <f>IF(S229=0,NA(),S229)</f>
        <v>#N/A</v>
      </c>
      <c r="AZ165" s="373" t="e">
        <f>IF(V229=0,NA(),V229)</f>
        <v>#N/A</v>
      </c>
      <c r="BA165" s="363"/>
      <c r="BB165" s="365"/>
      <c r="BC165" s="377"/>
      <c r="BD165" s="365"/>
      <c r="BE165" s="365"/>
      <c r="BF165" s="365"/>
      <c r="BG165" s="365"/>
      <c r="BH165" s="365"/>
      <c r="BI165" s="365"/>
      <c r="BJ165" s="365"/>
      <c r="BK165" s="365"/>
      <c r="BL165" s="376"/>
      <c r="BM165" s="376"/>
      <c r="BN165" s="260"/>
      <c r="BO165" s="260"/>
      <c r="BP165" s="260"/>
      <c r="BQ165" s="263"/>
      <c r="BR165" s="263"/>
    </row>
    <row r="166" spans="1:70" s="50" customFormat="1" ht="27.75" customHeight="1" x14ac:dyDescent="0.2">
      <c r="A166" s="22">
        <f t="shared" si="157"/>
        <v>118</v>
      </c>
      <c r="B166" s="51"/>
      <c r="C166" s="52"/>
      <c r="D166" s="53"/>
      <c r="E166" s="54"/>
      <c r="F166" s="55"/>
      <c r="G166" s="56"/>
      <c r="H166" s="57"/>
      <c r="I166" s="275"/>
      <c r="J166" s="58"/>
      <c r="K166" s="59"/>
      <c r="L166" s="60"/>
      <c r="M166" s="59"/>
      <c r="N166" s="60"/>
      <c r="O166" s="59"/>
      <c r="P166" s="60"/>
      <c r="Q166" s="61"/>
      <c r="R166" s="286"/>
      <c r="S166" s="58"/>
      <c r="T166" s="59"/>
      <c r="U166" s="59"/>
      <c r="V166" s="61"/>
      <c r="W166" s="294"/>
      <c r="X166" s="59"/>
      <c r="Y166" s="60"/>
      <c r="Z166" s="59"/>
      <c r="AA166" s="60"/>
      <c r="AB166" s="61"/>
      <c r="AC166" s="62"/>
      <c r="AD166" s="63"/>
      <c r="AE166" s="63"/>
      <c r="AF166" s="64"/>
      <c r="AG166" s="65"/>
      <c r="AH166" s="61"/>
      <c r="AI166" s="510"/>
      <c r="AJ166" s="510"/>
      <c r="AK166" s="511"/>
      <c r="AL166" s="100"/>
      <c r="AM166" s="382" t="str">
        <f t="shared" si="155"/>
        <v xml:space="preserve"> </v>
      </c>
      <c r="AN166" s="95" t="str">
        <f t="shared" si="156"/>
        <v xml:space="preserve"> </v>
      </c>
      <c r="AO166" s="365"/>
      <c r="AP166" s="365"/>
      <c r="AQ166" s="256"/>
      <c r="AR166" s="365"/>
      <c r="AS166" s="365"/>
      <c r="AT166" s="364" t="e">
        <f t="shared" si="158"/>
        <v>#N/A</v>
      </c>
      <c r="AU166" s="365" t="e">
        <f t="shared" si="159"/>
        <v>#N/A</v>
      </c>
      <c r="AV166" s="372" t="str">
        <f t="shared" ca="1" si="129"/>
        <v/>
      </c>
      <c r="AW166" s="364" t="e">
        <f t="shared" ca="1" si="130"/>
        <v>#N/A</v>
      </c>
      <c r="AX166" s="373" t="e">
        <f t="shared" ca="1" si="131"/>
        <v>#N/A</v>
      </c>
      <c r="AY166" s="98" t="e">
        <f t="shared" ref="AY166:AY174" si="160">IF(S230=0,NA(),S230)</f>
        <v>#N/A</v>
      </c>
      <c r="AZ166" s="373" t="e">
        <f t="shared" ref="AZ166:AZ174" si="161">IF(V230=0,NA(),V230)</f>
        <v>#N/A</v>
      </c>
      <c r="BA166" s="363"/>
      <c r="BB166" s="365"/>
      <c r="BC166" s="377"/>
      <c r="BD166" s="365"/>
      <c r="BE166" s="365"/>
      <c r="BF166" s="365"/>
      <c r="BG166" s="365"/>
      <c r="BH166" s="365"/>
      <c r="BI166" s="365"/>
      <c r="BJ166" s="365"/>
      <c r="BK166" s="365"/>
      <c r="BL166" s="376"/>
      <c r="BM166" s="376"/>
      <c r="BN166" s="260"/>
      <c r="BO166" s="260"/>
      <c r="BP166" s="260"/>
      <c r="BQ166" s="263"/>
      <c r="BR166" s="263"/>
    </row>
    <row r="167" spans="1:70" s="50" customFormat="1" ht="27.75" customHeight="1" x14ac:dyDescent="0.2">
      <c r="A167" s="22">
        <f t="shared" si="157"/>
        <v>119</v>
      </c>
      <c r="B167" s="51"/>
      <c r="C167" s="52"/>
      <c r="D167" s="53"/>
      <c r="E167" s="54"/>
      <c r="F167" s="55"/>
      <c r="G167" s="56"/>
      <c r="H167" s="57"/>
      <c r="I167" s="275"/>
      <c r="J167" s="58"/>
      <c r="K167" s="59"/>
      <c r="L167" s="60"/>
      <c r="M167" s="59"/>
      <c r="N167" s="60"/>
      <c r="O167" s="59"/>
      <c r="P167" s="60"/>
      <c r="Q167" s="61"/>
      <c r="R167" s="286"/>
      <c r="S167" s="58"/>
      <c r="T167" s="59"/>
      <c r="U167" s="59"/>
      <c r="V167" s="61"/>
      <c r="W167" s="294"/>
      <c r="X167" s="59"/>
      <c r="Y167" s="60"/>
      <c r="Z167" s="59"/>
      <c r="AA167" s="60"/>
      <c r="AB167" s="61"/>
      <c r="AC167" s="62"/>
      <c r="AD167" s="63"/>
      <c r="AE167" s="63"/>
      <c r="AF167" s="64"/>
      <c r="AG167" s="65"/>
      <c r="AH167" s="61"/>
      <c r="AI167" s="510"/>
      <c r="AJ167" s="510"/>
      <c r="AK167" s="511"/>
      <c r="AL167" s="100"/>
      <c r="AM167" s="382" t="str">
        <f t="shared" si="155"/>
        <v xml:space="preserve"> </v>
      </c>
      <c r="AN167" s="95" t="str">
        <f t="shared" si="156"/>
        <v xml:space="preserve"> </v>
      </c>
      <c r="AO167" s="365"/>
      <c r="AP167" s="365"/>
      <c r="AQ167" s="256"/>
      <c r="AR167" s="365"/>
      <c r="AS167" s="365"/>
      <c r="AT167" s="364" t="e">
        <f t="shared" si="158"/>
        <v>#N/A</v>
      </c>
      <c r="AU167" s="365" t="e">
        <f t="shared" si="159"/>
        <v>#N/A</v>
      </c>
      <c r="AV167" s="372" t="str">
        <f t="shared" ca="1" si="129"/>
        <v/>
      </c>
      <c r="AW167" s="364" t="e">
        <f t="shared" ca="1" si="130"/>
        <v>#N/A</v>
      </c>
      <c r="AX167" s="373" t="e">
        <f t="shared" ca="1" si="131"/>
        <v>#N/A</v>
      </c>
      <c r="AY167" s="98" t="e">
        <f t="shared" si="160"/>
        <v>#N/A</v>
      </c>
      <c r="AZ167" s="373" t="e">
        <f t="shared" si="161"/>
        <v>#N/A</v>
      </c>
      <c r="BA167" s="365"/>
      <c r="BB167" s="365"/>
      <c r="BC167" s="377"/>
      <c r="BD167" s="365"/>
      <c r="BE167" s="365"/>
      <c r="BF167" s="365"/>
      <c r="BG167" s="365"/>
      <c r="BH167" s="365"/>
      <c r="BI167" s="365"/>
      <c r="BJ167" s="365"/>
      <c r="BK167" s="365"/>
      <c r="BL167" s="376"/>
      <c r="BM167" s="376"/>
      <c r="BN167" s="260"/>
      <c r="BO167" s="260"/>
      <c r="BP167" s="260"/>
      <c r="BQ167" s="263"/>
      <c r="BR167" s="263"/>
    </row>
    <row r="168" spans="1:70" s="50" customFormat="1" ht="27.75" customHeight="1" thickBot="1" x14ac:dyDescent="0.25">
      <c r="A168" s="23">
        <f t="shared" si="157"/>
        <v>120</v>
      </c>
      <c r="B168" s="66"/>
      <c r="C168" s="67"/>
      <c r="D168" s="68"/>
      <c r="E168" s="69"/>
      <c r="F168" s="70"/>
      <c r="G168" s="71"/>
      <c r="H168" s="72"/>
      <c r="I168" s="276"/>
      <c r="J168" s="73"/>
      <c r="K168" s="74"/>
      <c r="L168" s="75"/>
      <c r="M168" s="74"/>
      <c r="N168" s="75"/>
      <c r="O168" s="74"/>
      <c r="P168" s="75"/>
      <c r="Q168" s="76"/>
      <c r="R168" s="287"/>
      <c r="S168" s="73"/>
      <c r="T168" s="74"/>
      <c r="U168" s="74"/>
      <c r="V168" s="76"/>
      <c r="W168" s="295"/>
      <c r="X168" s="74"/>
      <c r="Y168" s="75"/>
      <c r="Z168" s="74"/>
      <c r="AA168" s="75"/>
      <c r="AB168" s="76"/>
      <c r="AC168" s="77"/>
      <c r="AD168" s="78"/>
      <c r="AE168" s="78"/>
      <c r="AF168" s="79"/>
      <c r="AG168" s="80"/>
      <c r="AH168" s="76"/>
      <c r="AI168" s="518"/>
      <c r="AJ168" s="518"/>
      <c r="AK168" s="519"/>
      <c r="AL168" s="100"/>
      <c r="AM168" s="382" t="str">
        <f t="shared" si="155"/>
        <v xml:space="preserve"> </v>
      </c>
      <c r="AN168" s="95" t="str">
        <f t="shared" si="156"/>
        <v xml:space="preserve"> </v>
      </c>
      <c r="AO168" s="365"/>
      <c r="AP168" s="365"/>
      <c r="AQ168" s="256"/>
      <c r="AR168" s="365"/>
      <c r="AS168" s="365"/>
      <c r="AT168" s="364" t="e">
        <f t="shared" si="158"/>
        <v>#N/A</v>
      </c>
      <c r="AU168" s="365" t="e">
        <f t="shared" si="159"/>
        <v>#N/A</v>
      </c>
      <c r="AV168" s="372" t="str">
        <f t="shared" ca="1" si="129"/>
        <v/>
      </c>
      <c r="AW168" s="364" t="e">
        <f t="shared" ca="1" si="130"/>
        <v>#N/A</v>
      </c>
      <c r="AX168" s="373" t="e">
        <f t="shared" ca="1" si="131"/>
        <v>#N/A</v>
      </c>
      <c r="AY168" s="98" t="e">
        <f t="shared" si="160"/>
        <v>#N/A</v>
      </c>
      <c r="AZ168" s="373" t="e">
        <f t="shared" si="161"/>
        <v>#N/A</v>
      </c>
      <c r="BA168" s="365"/>
      <c r="BB168" s="365"/>
      <c r="BC168" s="377"/>
      <c r="BD168" s="365"/>
      <c r="BE168" s="365"/>
      <c r="BF168" s="365"/>
      <c r="BG168" s="365"/>
      <c r="BH168" s="365"/>
      <c r="BI168" s="365"/>
      <c r="BJ168" s="365"/>
      <c r="BK168" s="365"/>
      <c r="BL168" s="376"/>
      <c r="BM168" s="376"/>
      <c r="BN168" s="260"/>
      <c r="BO168" s="260"/>
      <c r="BP168" s="260"/>
      <c r="BQ168" s="263"/>
      <c r="BR168" s="263"/>
    </row>
    <row r="169" spans="1:70" ht="4.5" customHeight="1" thickBot="1" x14ac:dyDescent="0.25">
      <c r="A169" s="91">
        <f>AK172</f>
        <v>12</v>
      </c>
      <c r="B169" s="235"/>
      <c r="C169" s="235"/>
      <c r="D169" s="235"/>
      <c r="E169" s="235"/>
      <c r="F169" s="235"/>
      <c r="G169" s="235"/>
      <c r="H169" s="235"/>
      <c r="I169" s="235"/>
      <c r="J169" s="280"/>
      <c r="K169" s="280"/>
      <c r="L169" s="280"/>
      <c r="M169" s="280"/>
      <c r="N169" s="280"/>
      <c r="O169" s="280"/>
      <c r="P169" s="280"/>
      <c r="Q169" s="280"/>
      <c r="R169" s="280"/>
      <c r="S169" s="292"/>
      <c r="T169" s="292"/>
      <c r="U169" s="292"/>
      <c r="V169" s="292"/>
      <c r="W169" s="292"/>
      <c r="X169" s="292"/>
      <c r="Y169" s="292"/>
      <c r="Z169" s="292"/>
      <c r="AA169" s="292"/>
      <c r="AB169" s="292"/>
      <c r="AC169" s="292"/>
      <c r="AD169" s="236"/>
      <c r="AE169" s="237"/>
      <c r="AF169" s="236"/>
      <c r="AG169" s="238"/>
      <c r="AH169" s="536"/>
      <c r="AI169" s="537"/>
      <c r="AJ169" s="537"/>
      <c r="AK169" s="537"/>
      <c r="AL169" s="383"/>
      <c r="AM169" s="384"/>
      <c r="AN169" s="383"/>
      <c r="AT169" s="364" t="e">
        <f t="shared" si="158"/>
        <v>#N/A</v>
      </c>
      <c r="AU169" s="365" t="e">
        <f t="shared" si="159"/>
        <v>#N/A</v>
      </c>
      <c r="AV169" s="372" t="str">
        <f t="shared" ca="1" si="129"/>
        <v/>
      </c>
      <c r="AW169" s="364" t="e">
        <f t="shared" ca="1" si="130"/>
        <v>#N/A</v>
      </c>
      <c r="AX169" s="373" t="e">
        <f t="shared" ca="1" si="131"/>
        <v>#N/A</v>
      </c>
      <c r="AY169" s="98" t="e">
        <f t="shared" si="160"/>
        <v>#N/A</v>
      </c>
      <c r="AZ169" s="373" t="e">
        <f t="shared" si="161"/>
        <v>#N/A</v>
      </c>
      <c r="BC169" s="377"/>
    </row>
    <row r="170" spans="1:70" ht="26.25" customHeight="1" x14ac:dyDescent="0.2">
      <c r="A170" s="163">
        <f>A156+1</f>
        <v>12</v>
      </c>
      <c r="B170" s="523"/>
      <c r="C170" s="523"/>
      <c r="D170" s="523"/>
      <c r="E170" s="524"/>
      <c r="F170" s="527" t="str">
        <f>IF('FRONT PAGE'!$A$1="www.fly-logics.com","TOTAL PAGE",0)</f>
        <v>TOTAL PAGE</v>
      </c>
      <c r="G170" s="528"/>
      <c r="H170" s="529"/>
      <c r="I170" s="314" t="str">
        <f>IF('FRONT PAGE'!$A$1="www.fly-logics.com",IF(SUM(I159:I169)=0," ",SUM(I159:I169)),0)</f>
        <v xml:space="preserve"> </v>
      </c>
      <c r="J170" s="315" t="str">
        <f>IF('FRONT PAGE'!$A$1="www.fly-logics.com",IF(SUM(J159:J169)=0," ",SUM(J159:J169)),0)</f>
        <v xml:space="preserve"> </v>
      </c>
      <c r="K170" s="316" t="str">
        <f>IF('FRONT PAGE'!$A$1="www.fly-logics.com",IF(SUM(K159:K169)=0," ",SUM(K159:K169)),0)</f>
        <v xml:space="preserve"> </v>
      </c>
      <c r="L170" s="317" t="str">
        <f>IF('FRONT PAGE'!$A$1="www.fly-logics.com",IF(SUM(L159:L169)=0," ",SUM(L159:L169)),0)</f>
        <v xml:space="preserve"> </v>
      </c>
      <c r="M170" s="316" t="str">
        <f>IF('FRONT PAGE'!$A$1="www.fly-logics.com",IF(SUM(M159:M169)=0," ",SUM(M159:M169)),0)</f>
        <v xml:space="preserve"> </v>
      </c>
      <c r="N170" s="317" t="str">
        <f>IF('FRONT PAGE'!$A$1="www.fly-logics.com",IF(SUM(N159:N169)=0," ",SUM(N159:N169)),0)</f>
        <v xml:space="preserve"> </v>
      </c>
      <c r="O170" s="316" t="str">
        <f>IF('FRONT PAGE'!$A$1="www.fly-logics.com",IF(SUM(O159:O169)=0," ",SUM(O159:O169)),0)</f>
        <v xml:space="preserve"> </v>
      </c>
      <c r="P170" s="317" t="str">
        <f>IF('FRONT PAGE'!$A$1="www.fly-logics.com",IF(SUM(P159:P169)=0," ",SUM(P159:P169)),0)</f>
        <v xml:space="preserve"> </v>
      </c>
      <c r="Q170" s="318" t="str">
        <f>IF('FRONT PAGE'!$A$1="www.fly-logics.com",IF(SUM(Q159:Q169)=0," ",SUM(Q159:Q169)),0)</f>
        <v xml:space="preserve"> </v>
      </c>
      <c r="R170" s="319"/>
      <c r="S170" s="315" t="str">
        <f>IF('FRONT PAGE'!$A$1="www.fly-logics.com",IF(SUM(S159:S169)=0," ",SUM(S159:S169)),0)</f>
        <v xml:space="preserve"> </v>
      </c>
      <c r="T170" s="316" t="str">
        <f>IF('FRONT PAGE'!$A$1="www.fly-logics.com",IF(SUM(T159:T169)=0," ",SUM(T159:T169)),0)</f>
        <v xml:space="preserve"> </v>
      </c>
      <c r="U170" s="316" t="str">
        <f>IF('FRONT PAGE'!$A$1="www.fly-logics.com",IF(SUM(U159:U169)=0," ",SUM(U159:U169)),0)</f>
        <v xml:space="preserve"> </v>
      </c>
      <c r="V170" s="318" t="str">
        <f>IF('FRONT PAGE'!$A$1="www.fly-logics.com",IF(SUM(V159:V169)=0," ",SUM(V159:V169)),0)</f>
        <v xml:space="preserve"> </v>
      </c>
      <c r="W170" s="315" t="str">
        <f>IF('FRONT PAGE'!$A$1="www.fly-logics.com",IF(SUM(W159:W169)=0," ",SUM(W159:W169)),0)</f>
        <v xml:space="preserve"> </v>
      </c>
      <c r="X170" s="316" t="str">
        <f>IF('FRONT PAGE'!$A$1="www.fly-logics.com",IF(SUM(X159:X169)=0," ",SUM(X159:X169)),0)</f>
        <v xml:space="preserve"> </v>
      </c>
      <c r="Y170" s="317" t="str">
        <f>IF('FRONT PAGE'!$A$1="www.fly-logics.com",IF(SUM(Y159:Y169)=0," ",SUM(Y159:Y169)),0)</f>
        <v xml:space="preserve"> </v>
      </c>
      <c r="Z170" s="316" t="str">
        <f>IF('FRONT PAGE'!$A$1="www.fly-logics.com",IF(SUM(Z159:Z169)=0," ",SUM(Z159:Z169)),0)</f>
        <v xml:space="preserve"> </v>
      </c>
      <c r="AA170" s="317" t="str">
        <f>IF('FRONT PAGE'!$A$1="www.fly-logics.com",IF(SUM(AA159:AA169)=0," ",SUM(AA159:AA169)),0)</f>
        <v xml:space="preserve"> </v>
      </c>
      <c r="AB170" s="318" t="str">
        <f>IF('FRONT PAGE'!$A$1="www.fly-logics.com",IF(SUM(AB159:AB169)=0," ",SUM(AB159:AB169)),0)</f>
        <v xml:space="preserve"> </v>
      </c>
      <c r="AC170" s="329" t="str">
        <f>IF('FRONT PAGE'!$A$1="www.fly-logics.com",IF(SUM(AC159:AC169)=0," ",SUM(AC159:AC169)),0)</f>
        <v xml:space="preserve"> </v>
      </c>
      <c r="AD170" s="321" t="str">
        <f>IF('FRONT PAGE'!$A$1="www.fly-logics.com",IF(SUM(AD159:AD169)=0," ",SUM(AD159:AD169)),0)</f>
        <v xml:space="preserve"> </v>
      </c>
      <c r="AE170" s="321" t="str">
        <f>IF('FRONT PAGE'!$A$1="www.fly-logics.com",IF(SUM(AE159:AE169)=0," ",SUM(AE159:AE169)),0)</f>
        <v xml:space="preserve"> </v>
      </c>
      <c r="AF170" s="322" t="str">
        <f>IF('FRONT PAGE'!$A$1="www.fly-logics.com",IF(SUM(AF159:AF169)=0," ",SUM(AF159:AF169)),0)</f>
        <v xml:space="preserve"> </v>
      </c>
      <c r="AG170" s="323" t="str">
        <f>IF('FRONT PAGE'!$A$1="www.fly-logics.com",IF(SUM(AG159:AG169)=0," ",SUM(AG159:AG169)),0)</f>
        <v xml:space="preserve"> </v>
      </c>
      <c r="AH170" s="520" t="str">
        <f>IF('FRONT PAGE'!$A$1="www.fly-logics.com","I certify that all the data in this
logbook are accurate",0)</f>
        <v>I certify that all the data in this
logbook are accurate</v>
      </c>
      <c r="AI170" s="521"/>
      <c r="AJ170" s="521"/>
      <c r="AK170" s="522"/>
      <c r="AL170" s="385"/>
      <c r="AM170" s="386"/>
      <c r="AN170" s="385"/>
      <c r="AT170" s="364" t="e">
        <f t="shared" si="158"/>
        <v>#N/A</v>
      </c>
      <c r="AU170" s="365" t="e">
        <f t="shared" si="159"/>
        <v>#N/A</v>
      </c>
      <c r="AV170" s="372" t="str">
        <f t="shared" ca="1" si="129"/>
        <v/>
      </c>
      <c r="AW170" s="364" t="e">
        <f t="shared" ca="1" si="130"/>
        <v>#N/A</v>
      </c>
      <c r="AX170" s="373" t="e">
        <f t="shared" ca="1" si="131"/>
        <v>#N/A</v>
      </c>
      <c r="AY170" s="98" t="e">
        <f t="shared" si="160"/>
        <v>#N/A</v>
      </c>
      <c r="AZ170" s="373" t="e">
        <f t="shared" si="161"/>
        <v>#N/A</v>
      </c>
      <c r="BA170" s="363"/>
      <c r="BC170" s="377"/>
    </row>
    <row r="171" spans="1:70" ht="26.25" customHeight="1" x14ac:dyDescent="0.2">
      <c r="A171" s="505">
        <f>AL155</f>
        <v>0</v>
      </c>
      <c r="B171" s="525"/>
      <c r="C171" s="525"/>
      <c r="D171" s="525"/>
      <c r="E171" s="526"/>
      <c r="F171" s="530" t="str">
        <f>IF('FRONT PAGE'!$A$1="www.fly-logics.com","TOTAL PREVIOUS LOGBOOK",0)</f>
        <v>TOTAL PREVIOUS LOGBOOK</v>
      </c>
      <c r="G171" s="531"/>
      <c r="H171" s="532"/>
      <c r="I171" s="333">
        <f>I158</f>
        <v>33.75</v>
      </c>
      <c r="J171" s="334">
        <f t="shared" ref="J171:Q171" si="162">J158</f>
        <v>33.75</v>
      </c>
      <c r="K171" s="335" t="str">
        <f t="shared" si="162"/>
        <v xml:space="preserve"> </v>
      </c>
      <c r="L171" s="336" t="str">
        <f t="shared" si="162"/>
        <v xml:space="preserve"> </v>
      </c>
      <c r="M171" s="335" t="str">
        <f t="shared" si="162"/>
        <v xml:space="preserve"> </v>
      </c>
      <c r="N171" s="336" t="str">
        <f t="shared" si="162"/>
        <v xml:space="preserve"> </v>
      </c>
      <c r="O171" s="335" t="str">
        <f t="shared" si="162"/>
        <v xml:space="preserve"> </v>
      </c>
      <c r="P171" s="336" t="str">
        <f t="shared" si="162"/>
        <v xml:space="preserve"> </v>
      </c>
      <c r="Q171" s="337" t="str">
        <f t="shared" si="162"/>
        <v xml:space="preserve"> </v>
      </c>
      <c r="R171" s="288">
        <v>10</v>
      </c>
      <c r="S171" s="331" t="str">
        <f>S158</f>
        <v xml:space="preserve"> </v>
      </c>
      <c r="T171" s="239">
        <f t="shared" ref="T171:AG171" si="163">T158</f>
        <v>13.75</v>
      </c>
      <c r="U171" s="239">
        <f t="shared" si="163"/>
        <v>20</v>
      </c>
      <c r="V171" s="240">
        <f t="shared" si="163"/>
        <v>5</v>
      </c>
      <c r="W171" s="241" t="str">
        <f t="shared" si="163"/>
        <v xml:space="preserve"> </v>
      </c>
      <c r="X171" s="239" t="str">
        <f t="shared" si="163"/>
        <v xml:space="preserve"> </v>
      </c>
      <c r="Y171" s="242">
        <f t="shared" si="163"/>
        <v>5</v>
      </c>
      <c r="Z171" s="239" t="str">
        <f t="shared" si="163"/>
        <v xml:space="preserve"> </v>
      </c>
      <c r="AA171" s="242">
        <f t="shared" si="163"/>
        <v>3.75</v>
      </c>
      <c r="AB171" s="240" t="str">
        <f t="shared" si="163"/>
        <v xml:space="preserve"> </v>
      </c>
      <c r="AC171" s="243">
        <f t="shared" si="163"/>
        <v>14</v>
      </c>
      <c r="AD171" s="244" t="str">
        <f t="shared" si="163"/>
        <v xml:space="preserve"> </v>
      </c>
      <c r="AE171" s="244">
        <f t="shared" si="163"/>
        <v>14</v>
      </c>
      <c r="AF171" s="245" t="str">
        <f t="shared" si="163"/>
        <v xml:space="preserve"> </v>
      </c>
      <c r="AG171" s="332">
        <f t="shared" si="163"/>
        <v>17</v>
      </c>
      <c r="AH171" s="507"/>
      <c r="AI171" s="508"/>
      <c r="AJ171" s="508"/>
      <c r="AK171" s="509"/>
      <c r="AL171" s="385"/>
      <c r="AM171" s="386"/>
      <c r="AN171" s="385"/>
      <c r="AT171" s="364" t="e">
        <f t="shared" si="158"/>
        <v>#N/A</v>
      </c>
      <c r="AU171" s="365" t="e">
        <f t="shared" si="159"/>
        <v>#N/A</v>
      </c>
      <c r="AV171" s="372" t="str">
        <f t="shared" ca="1" si="129"/>
        <v/>
      </c>
      <c r="AW171" s="364" t="e">
        <f t="shared" ca="1" si="130"/>
        <v>#N/A</v>
      </c>
      <c r="AX171" s="373" t="e">
        <f t="shared" ca="1" si="131"/>
        <v>#N/A</v>
      </c>
      <c r="AY171" s="98" t="e">
        <f t="shared" si="160"/>
        <v>#N/A</v>
      </c>
      <c r="AZ171" s="373" t="e">
        <f t="shared" si="161"/>
        <v>#N/A</v>
      </c>
      <c r="BA171" s="363"/>
      <c r="BC171" s="377"/>
    </row>
    <row r="172" spans="1:70" ht="26.25" customHeight="1" thickBot="1" x14ac:dyDescent="0.25">
      <c r="A172" s="506"/>
      <c r="B172" s="512" t="str">
        <f>IF('FRONT PAGE'!$A$1="www.fly-logics.com","Authority certifying flight hours 
STAMP &amp; SIGNATURE",0)</f>
        <v>Authority certifying flight hours 
STAMP &amp; SIGNATURE</v>
      </c>
      <c r="C172" s="512"/>
      <c r="D172" s="512"/>
      <c r="E172" s="513"/>
      <c r="F172" s="533" t="str">
        <f>IF('FRONT PAGE'!$A$1="www.fly-logics.com","TOTAL TO DATE",0)</f>
        <v>TOTAL TO DATE</v>
      </c>
      <c r="G172" s="534"/>
      <c r="H172" s="535"/>
      <c r="I172" s="32">
        <f t="shared" ref="I172:Q172" si="164">IF(SUM(I170:I171)=0," ",SUM(I170:I171))</f>
        <v>33.75</v>
      </c>
      <c r="J172" s="27">
        <f t="shared" si="164"/>
        <v>33.75</v>
      </c>
      <c r="K172" s="24" t="str">
        <f t="shared" si="164"/>
        <v xml:space="preserve"> </v>
      </c>
      <c r="L172" s="25" t="str">
        <f t="shared" si="164"/>
        <v xml:space="preserve"> </v>
      </c>
      <c r="M172" s="24" t="str">
        <f t="shared" si="164"/>
        <v xml:space="preserve"> </v>
      </c>
      <c r="N172" s="25" t="str">
        <f t="shared" si="164"/>
        <v xml:space="preserve"> </v>
      </c>
      <c r="O172" s="24" t="str">
        <f t="shared" si="164"/>
        <v xml:space="preserve"> </v>
      </c>
      <c r="P172" s="25" t="str">
        <f t="shared" si="164"/>
        <v xml:space="preserve"> </v>
      </c>
      <c r="Q172" s="26" t="str">
        <f t="shared" si="164"/>
        <v xml:space="preserve"> </v>
      </c>
      <c r="R172" s="289"/>
      <c r="S172" s="27" t="str">
        <f t="shared" ref="S172:AG172" si="165">IF(SUM(S170:S171)=0," ",SUM(S170:S171))</f>
        <v xml:space="preserve"> </v>
      </c>
      <c r="T172" s="24">
        <f t="shared" si="165"/>
        <v>13.75</v>
      </c>
      <c r="U172" s="24">
        <f t="shared" si="165"/>
        <v>20</v>
      </c>
      <c r="V172" s="26">
        <f t="shared" si="165"/>
        <v>5</v>
      </c>
      <c r="W172" s="27" t="str">
        <f t="shared" si="165"/>
        <v xml:space="preserve"> </v>
      </c>
      <c r="X172" s="24" t="str">
        <f t="shared" si="165"/>
        <v xml:space="preserve"> </v>
      </c>
      <c r="Y172" s="25">
        <f t="shared" si="165"/>
        <v>5</v>
      </c>
      <c r="Z172" s="24" t="str">
        <f t="shared" si="165"/>
        <v xml:space="preserve"> </v>
      </c>
      <c r="AA172" s="25">
        <f t="shared" si="165"/>
        <v>3.75</v>
      </c>
      <c r="AB172" s="26" t="str">
        <f t="shared" si="165"/>
        <v xml:space="preserve"> </v>
      </c>
      <c r="AC172" s="30">
        <f t="shared" si="165"/>
        <v>14</v>
      </c>
      <c r="AD172" s="28" t="str">
        <f t="shared" si="165"/>
        <v xml:space="preserve"> </v>
      </c>
      <c r="AE172" s="28">
        <f t="shared" si="165"/>
        <v>14</v>
      </c>
      <c r="AF172" s="31" t="str">
        <f t="shared" si="165"/>
        <v xml:space="preserve"> </v>
      </c>
      <c r="AG172" s="33">
        <f t="shared" si="165"/>
        <v>17</v>
      </c>
      <c r="AH172" s="514" t="str">
        <f>IF('FRONT PAGE'!$A$1="www.fly-logics.com","_____________________________
PILOT SIGNATURE",0)</f>
        <v>_____________________________
PILOT SIGNATURE</v>
      </c>
      <c r="AI172" s="515"/>
      <c r="AJ172" s="515"/>
      <c r="AK172" s="330">
        <f>A170</f>
        <v>12</v>
      </c>
      <c r="AL172" s="387"/>
      <c r="AM172" s="388"/>
      <c r="AN172" s="387"/>
      <c r="AT172" s="364" t="e">
        <f t="shared" si="158"/>
        <v>#N/A</v>
      </c>
      <c r="AU172" s="365" t="e">
        <f t="shared" si="159"/>
        <v>#N/A</v>
      </c>
      <c r="AV172" s="372" t="str">
        <f t="shared" ca="1" si="129"/>
        <v/>
      </c>
      <c r="AW172" s="364" t="e">
        <f t="shared" ca="1" si="130"/>
        <v>#N/A</v>
      </c>
      <c r="AX172" s="373" t="e">
        <f t="shared" ca="1" si="131"/>
        <v>#N/A</v>
      </c>
      <c r="AY172" s="98" t="e">
        <f t="shared" si="160"/>
        <v>#N/A</v>
      </c>
      <c r="AZ172" s="373" t="e">
        <f t="shared" si="161"/>
        <v>#N/A</v>
      </c>
      <c r="BA172" s="363"/>
      <c r="BC172" s="377"/>
    </row>
    <row r="173" spans="1:70" s="50" customFormat="1" ht="27.75" customHeight="1" x14ac:dyDescent="0.2">
      <c r="A173" s="29">
        <f>A168+1</f>
        <v>121</v>
      </c>
      <c r="B173" s="39"/>
      <c r="C173" s="40"/>
      <c r="D173" s="41"/>
      <c r="E173" s="42"/>
      <c r="F173" s="43"/>
      <c r="G173" s="44"/>
      <c r="H173" s="45"/>
      <c r="I173" s="281"/>
      <c r="J173" s="277"/>
      <c r="K173" s="278"/>
      <c r="L173" s="279"/>
      <c r="M173" s="278"/>
      <c r="N173" s="279"/>
      <c r="O173" s="278"/>
      <c r="P173" s="279"/>
      <c r="Q173" s="150"/>
      <c r="R173" s="285"/>
      <c r="S173" s="46"/>
      <c r="T173" s="47"/>
      <c r="U173" s="47"/>
      <c r="V173" s="48"/>
      <c r="W173" s="293"/>
      <c r="X173" s="278"/>
      <c r="Y173" s="279"/>
      <c r="Z173" s="278"/>
      <c r="AA173" s="279"/>
      <c r="AB173" s="150"/>
      <c r="AC173" s="282"/>
      <c r="AD173" s="283"/>
      <c r="AE173" s="283"/>
      <c r="AF173" s="284"/>
      <c r="AG173" s="49"/>
      <c r="AH173" s="48"/>
      <c r="AI173" s="516"/>
      <c r="AJ173" s="516"/>
      <c r="AK173" s="517"/>
      <c r="AL173" s="100"/>
      <c r="AM173" s="382" t="str">
        <f t="shared" ref="AM173:AM182" si="166">IF(B173=0," ",TEXT(B173,"MMM"))</f>
        <v xml:space="preserve"> </v>
      </c>
      <c r="AN173" s="95" t="str">
        <f t="shared" ref="AN173:AN182" si="167">IF(B173=0," ",YEAR(B173))</f>
        <v xml:space="preserve"> </v>
      </c>
      <c r="AO173" s="365"/>
      <c r="AP173" s="365"/>
      <c r="AQ173" s="256"/>
      <c r="AR173" s="365"/>
      <c r="AS173" s="365"/>
      <c r="AT173" s="364" t="e">
        <f t="shared" si="158"/>
        <v>#N/A</v>
      </c>
      <c r="AU173" s="365" t="e">
        <f t="shared" si="159"/>
        <v>#N/A</v>
      </c>
      <c r="AV173" s="372" t="str">
        <f t="shared" ca="1" si="129"/>
        <v/>
      </c>
      <c r="AW173" s="364" t="e">
        <f t="shared" ca="1" si="130"/>
        <v>#N/A</v>
      </c>
      <c r="AX173" s="373" t="e">
        <f t="shared" ca="1" si="131"/>
        <v>#N/A</v>
      </c>
      <c r="AY173" s="98" t="e">
        <f t="shared" si="160"/>
        <v>#N/A</v>
      </c>
      <c r="AZ173" s="373" t="e">
        <f t="shared" si="161"/>
        <v>#N/A</v>
      </c>
      <c r="BA173" s="363"/>
      <c r="BB173" s="365"/>
      <c r="BC173" s="378"/>
      <c r="BD173" s="365"/>
      <c r="BE173" s="365"/>
      <c r="BF173" s="365"/>
      <c r="BG173" s="365"/>
      <c r="BH173" s="365"/>
      <c r="BI173" s="365"/>
      <c r="BJ173" s="365"/>
      <c r="BK173" s="365"/>
      <c r="BL173" s="376"/>
      <c r="BM173" s="376"/>
      <c r="BN173" s="260"/>
      <c r="BO173" s="260"/>
      <c r="BP173" s="260"/>
      <c r="BQ173" s="263"/>
      <c r="BR173" s="263"/>
    </row>
    <row r="174" spans="1:70" s="50" customFormat="1" ht="27.75" customHeight="1" x14ac:dyDescent="0.2">
      <c r="A174" s="22">
        <f>A173+1</f>
        <v>122</v>
      </c>
      <c r="B174" s="51"/>
      <c r="C174" s="52"/>
      <c r="D174" s="53"/>
      <c r="E174" s="54"/>
      <c r="F174" s="55"/>
      <c r="G174" s="56"/>
      <c r="H174" s="57"/>
      <c r="I174" s="275"/>
      <c r="J174" s="58"/>
      <c r="K174" s="59"/>
      <c r="L174" s="60"/>
      <c r="M174" s="59"/>
      <c r="N174" s="60"/>
      <c r="O174" s="59"/>
      <c r="P174" s="60"/>
      <c r="Q174" s="61"/>
      <c r="R174" s="286"/>
      <c r="S174" s="58"/>
      <c r="T174" s="59"/>
      <c r="U174" s="59"/>
      <c r="V174" s="61"/>
      <c r="W174" s="294"/>
      <c r="X174" s="59"/>
      <c r="Y174" s="60"/>
      <c r="Z174" s="59"/>
      <c r="AA174" s="60"/>
      <c r="AB174" s="61"/>
      <c r="AC174" s="62"/>
      <c r="AD174" s="63"/>
      <c r="AE174" s="63"/>
      <c r="AF174" s="64"/>
      <c r="AG174" s="65"/>
      <c r="AH174" s="61"/>
      <c r="AI174" s="510"/>
      <c r="AJ174" s="510"/>
      <c r="AK174" s="511"/>
      <c r="AL174" s="100"/>
      <c r="AM174" s="382" t="str">
        <f t="shared" si="166"/>
        <v xml:space="preserve"> </v>
      </c>
      <c r="AN174" s="95" t="str">
        <f t="shared" si="167"/>
        <v xml:space="preserve"> </v>
      </c>
      <c r="AO174" s="365"/>
      <c r="AP174" s="365"/>
      <c r="AQ174" s="256"/>
      <c r="AR174" s="365"/>
      <c r="AS174" s="365"/>
      <c r="AT174" s="364" t="e">
        <f t="shared" si="158"/>
        <v>#N/A</v>
      </c>
      <c r="AU174" s="365" t="e">
        <f t="shared" si="159"/>
        <v>#N/A</v>
      </c>
      <c r="AV174" s="372" t="str">
        <f t="shared" ca="1" si="129"/>
        <v/>
      </c>
      <c r="AW174" s="364" t="e">
        <f t="shared" ca="1" si="130"/>
        <v>#N/A</v>
      </c>
      <c r="AX174" s="373" t="e">
        <f t="shared" ca="1" si="131"/>
        <v>#N/A</v>
      </c>
      <c r="AY174" s="98" t="e">
        <f t="shared" si="160"/>
        <v>#N/A</v>
      </c>
      <c r="AZ174" s="373" t="e">
        <f t="shared" si="161"/>
        <v>#N/A</v>
      </c>
      <c r="BA174" s="363"/>
      <c r="BB174" s="365"/>
      <c r="BC174" s="377"/>
      <c r="BD174" s="365"/>
      <c r="BE174" s="365"/>
      <c r="BF174" s="365"/>
      <c r="BG174" s="365"/>
      <c r="BH174" s="365"/>
      <c r="BI174" s="365"/>
      <c r="BJ174" s="365"/>
      <c r="BK174" s="365"/>
      <c r="BL174" s="376"/>
      <c r="BM174" s="376"/>
      <c r="BN174" s="260"/>
      <c r="BO174" s="260"/>
      <c r="BP174" s="260"/>
      <c r="BQ174" s="263"/>
      <c r="BR174" s="263"/>
    </row>
    <row r="175" spans="1:70" s="50" customFormat="1" ht="27.75" customHeight="1" x14ac:dyDescent="0.2">
      <c r="A175" s="22">
        <f t="shared" ref="A175:A182" si="168">A174+1</f>
        <v>123</v>
      </c>
      <c r="B175" s="51"/>
      <c r="C175" s="52"/>
      <c r="D175" s="53"/>
      <c r="E175" s="54"/>
      <c r="F175" s="55"/>
      <c r="G175" s="56"/>
      <c r="H175" s="57"/>
      <c r="I175" s="275"/>
      <c r="J175" s="58"/>
      <c r="K175" s="59"/>
      <c r="L175" s="60"/>
      <c r="M175" s="59"/>
      <c r="N175" s="60"/>
      <c r="O175" s="59"/>
      <c r="P175" s="60"/>
      <c r="Q175" s="61"/>
      <c r="R175" s="286"/>
      <c r="S175" s="58"/>
      <c r="T175" s="59"/>
      <c r="U175" s="59"/>
      <c r="V175" s="61"/>
      <c r="W175" s="294"/>
      <c r="X175" s="59"/>
      <c r="Y175" s="60"/>
      <c r="Z175" s="59"/>
      <c r="AA175" s="60"/>
      <c r="AB175" s="61"/>
      <c r="AC175" s="62"/>
      <c r="AD175" s="63"/>
      <c r="AE175" s="63"/>
      <c r="AF175" s="64"/>
      <c r="AG175" s="65"/>
      <c r="AH175" s="61"/>
      <c r="AI175" s="510"/>
      <c r="AJ175" s="510"/>
      <c r="AK175" s="511"/>
      <c r="AL175" s="100"/>
      <c r="AM175" s="382" t="str">
        <f t="shared" si="166"/>
        <v xml:space="preserve"> </v>
      </c>
      <c r="AN175" s="95" t="str">
        <f t="shared" si="167"/>
        <v xml:space="preserve"> </v>
      </c>
      <c r="AO175" s="365"/>
      <c r="AP175" s="365"/>
      <c r="AQ175" s="256"/>
      <c r="AR175" s="365"/>
      <c r="AS175" s="365"/>
      <c r="AT175" s="364" t="e">
        <f t="shared" ref="AT175:AT184" si="169">IF(ISBLANK($B243),NA(),$B243)</f>
        <v>#N/A</v>
      </c>
      <c r="AU175" s="365" t="e">
        <f t="shared" ref="AU175:AU184" si="170">IF(ISBLANK($I243),NA(),$I243)</f>
        <v>#N/A</v>
      </c>
      <c r="AV175" s="372" t="str">
        <f t="shared" ca="1" si="129"/>
        <v/>
      </c>
      <c r="AW175" s="364" t="e">
        <f t="shared" ca="1" si="130"/>
        <v>#N/A</v>
      </c>
      <c r="AX175" s="373" t="e">
        <f t="shared" ca="1" si="131"/>
        <v>#N/A</v>
      </c>
      <c r="AY175" s="98" t="e">
        <f>IF(S243=0,NA(),S243)</f>
        <v>#N/A</v>
      </c>
      <c r="AZ175" s="373" t="e">
        <f>IF(V243=0,NA(),V243)</f>
        <v>#N/A</v>
      </c>
      <c r="BA175" s="363"/>
      <c r="BB175" s="365"/>
      <c r="BC175" s="377"/>
      <c r="BD175" s="365"/>
      <c r="BE175" s="365"/>
      <c r="BF175" s="365"/>
      <c r="BG175" s="365"/>
      <c r="BH175" s="365"/>
      <c r="BI175" s="365"/>
      <c r="BJ175" s="365"/>
      <c r="BK175" s="365"/>
      <c r="BL175" s="376"/>
      <c r="BM175" s="376"/>
      <c r="BN175" s="260"/>
      <c r="BO175" s="260"/>
      <c r="BP175" s="260"/>
      <c r="BQ175" s="263"/>
      <c r="BR175" s="263"/>
    </row>
    <row r="176" spans="1:70" s="50" customFormat="1" ht="27.75" customHeight="1" x14ac:dyDescent="0.2">
      <c r="A176" s="22">
        <f t="shared" si="168"/>
        <v>124</v>
      </c>
      <c r="B176" s="51"/>
      <c r="C176" s="52"/>
      <c r="D176" s="53"/>
      <c r="E176" s="54"/>
      <c r="F176" s="55"/>
      <c r="G176" s="56"/>
      <c r="H176" s="57"/>
      <c r="I176" s="275"/>
      <c r="J176" s="58"/>
      <c r="K176" s="59"/>
      <c r="L176" s="60"/>
      <c r="M176" s="59"/>
      <c r="N176" s="60"/>
      <c r="O176" s="59"/>
      <c r="P176" s="60"/>
      <c r="Q176" s="61"/>
      <c r="R176" s="286"/>
      <c r="S176" s="58"/>
      <c r="T176" s="59"/>
      <c r="U176" s="59"/>
      <c r="V176" s="61"/>
      <c r="W176" s="294"/>
      <c r="X176" s="59"/>
      <c r="Y176" s="60"/>
      <c r="Z176" s="59"/>
      <c r="AA176" s="60"/>
      <c r="AB176" s="61"/>
      <c r="AC176" s="62"/>
      <c r="AD176" s="63"/>
      <c r="AE176" s="63"/>
      <c r="AF176" s="64"/>
      <c r="AG176" s="65"/>
      <c r="AH176" s="61"/>
      <c r="AI176" s="510"/>
      <c r="AJ176" s="510"/>
      <c r="AK176" s="511"/>
      <c r="AL176" s="100"/>
      <c r="AM176" s="382" t="str">
        <f t="shared" si="166"/>
        <v xml:space="preserve"> </v>
      </c>
      <c r="AN176" s="95" t="str">
        <f t="shared" si="167"/>
        <v xml:space="preserve"> </v>
      </c>
      <c r="AO176" s="365"/>
      <c r="AP176" s="365"/>
      <c r="AQ176" s="256"/>
      <c r="AR176" s="365"/>
      <c r="AS176" s="365"/>
      <c r="AT176" s="364" t="e">
        <f t="shared" si="169"/>
        <v>#N/A</v>
      </c>
      <c r="AU176" s="365" t="e">
        <f t="shared" si="170"/>
        <v>#N/A</v>
      </c>
      <c r="AV176" s="372" t="str">
        <f t="shared" ca="1" si="129"/>
        <v/>
      </c>
      <c r="AW176" s="364" t="e">
        <f t="shared" ca="1" si="130"/>
        <v>#N/A</v>
      </c>
      <c r="AX176" s="373" t="e">
        <f t="shared" ca="1" si="131"/>
        <v>#N/A</v>
      </c>
      <c r="AY176" s="98" t="e">
        <f t="shared" ref="AY176:AY184" si="171">IF(S244=0,NA(),S244)</f>
        <v>#N/A</v>
      </c>
      <c r="AZ176" s="373" t="e">
        <f t="shared" ref="AZ176:AZ184" si="172">IF(V244=0,NA(),V244)</f>
        <v>#N/A</v>
      </c>
      <c r="BA176" s="363"/>
      <c r="BB176" s="365"/>
      <c r="BC176" s="377"/>
      <c r="BD176" s="365"/>
      <c r="BE176" s="365"/>
      <c r="BF176" s="365"/>
      <c r="BG176" s="365"/>
      <c r="BH176" s="365"/>
      <c r="BI176" s="365"/>
      <c r="BJ176" s="365"/>
      <c r="BK176" s="365"/>
      <c r="BL176" s="376"/>
      <c r="BM176" s="376"/>
      <c r="BN176" s="260"/>
      <c r="BO176" s="260"/>
      <c r="BP176" s="260"/>
      <c r="BQ176" s="263"/>
      <c r="BR176" s="263"/>
    </row>
    <row r="177" spans="1:70" s="50" customFormat="1" ht="27.75" customHeight="1" x14ac:dyDescent="0.2">
      <c r="A177" s="22">
        <f t="shared" si="168"/>
        <v>125</v>
      </c>
      <c r="B177" s="51"/>
      <c r="C177" s="52"/>
      <c r="D177" s="53"/>
      <c r="E177" s="54"/>
      <c r="F177" s="55"/>
      <c r="G177" s="56"/>
      <c r="H177" s="57"/>
      <c r="I177" s="275"/>
      <c r="J177" s="58"/>
      <c r="K177" s="59"/>
      <c r="L177" s="60"/>
      <c r="M177" s="59"/>
      <c r="N177" s="60"/>
      <c r="O177" s="59"/>
      <c r="P177" s="60"/>
      <c r="Q177" s="61"/>
      <c r="R177" s="286"/>
      <c r="S177" s="58"/>
      <c r="T177" s="59"/>
      <c r="U177" s="59"/>
      <c r="V177" s="61"/>
      <c r="W177" s="294"/>
      <c r="X177" s="59"/>
      <c r="Y177" s="60"/>
      <c r="Z177" s="59"/>
      <c r="AA177" s="60"/>
      <c r="AB177" s="61"/>
      <c r="AC177" s="62"/>
      <c r="AD177" s="63"/>
      <c r="AE177" s="63"/>
      <c r="AF177" s="64"/>
      <c r="AG177" s="65"/>
      <c r="AH177" s="61"/>
      <c r="AI177" s="510"/>
      <c r="AJ177" s="510"/>
      <c r="AK177" s="511"/>
      <c r="AL177" s="100"/>
      <c r="AM177" s="382" t="str">
        <f t="shared" si="166"/>
        <v xml:space="preserve"> </v>
      </c>
      <c r="AN177" s="95" t="str">
        <f t="shared" si="167"/>
        <v xml:space="preserve"> </v>
      </c>
      <c r="AO177" s="365"/>
      <c r="AP177" s="365"/>
      <c r="AQ177" s="256"/>
      <c r="AR177" s="365"/>
      <c r="AS177" s="365"/>
      <c r="AT177" s="364" t="e">
        <f t="shared" si="169"/>
        <v>#N/A</v>
      </c>
      <c r="AU177" s="365" t="e">
        <f t="shared" si="170"/>
        <v>#N/A</v>
      </c>
      <c r="AV177" s="372" t="str">
        <f t="shared" ca="1" si="129"/>
        <v/>
      </c>
      <c r="AW177" s="364" t="e">
        <f t="shared" ca="1" si="130"/>
        <v>#N/A</v>
      </c>
      <c r="AX177" s="373" t="e">
        <f t="shared" ca="1" si="131"/>
        <v>#N/A</v>
      </c>
      <c r="AY177" s="98" t="e">
        <f t="shared" si="171"/>
        <v>#N/A</v>
      </c>
      <c r="AZ177" s="373" t="e">
        <f t="shared" si="172"/>
        <v>#N/A</v>
      </c>
      <c r="BA177" s="363"/>
      <c r="BB177" s="365"/>
      <c r="BC177" s="377"/>
      <c r="BD177" s="365"/>
      <c r="BE177" s="365"/>
      <c r="BF177" s="365"/>
      <c r="BG177" s="365"/>
      <c r="BH177" s="365"/>
      <c r="BI177" s="365"/>
      <c r="BJ177" s="365"/>
      <c r="BK177" s="365"/>
      <c r="BL177" s="376"/>
      <c r="BM177" s="376"/>
      <c r="BN177" s="260"/>
      <c r="BO177" s="260"/>
      <c r="BP177" s="260"/>
      <c r="BQ177" s="263"/>
      <c r="BR177" s="263"/>
    </row>
    <row r="178" spans="1:70" s="50" customFormat="1" ht="27.75" customHeight="1" x14ac:dyDescent="0.2">
      <c r="A178" s="22">
        <f t="shared" si="168"/>
        <v>126</v>
      </c>
      <c r="B178" s="51"/>
      <c r="C178" s="52"/>
      <c r="D178" s="53"/>
      <c r="E178" s="54"/>
      <c r="F178" s="55"/>
      <c r="G178" s="56"/>
      <c r="H178" s="57"/>
      <c r="I178" s="275"/>
      <c r="J178" s="58"/>
      <c r="K178" s="59"/>
      <c r="L178" s="60"/>
      <c r="M178" s="59"/>
      <c r="N178" s="60"/>
      <c r="O178" s="59"/>
      <c r="P178" s="60"/>
      <c r="Q178" s="61"/>
      <c r="R178" s="286"/>
      <c r="S178" s="58"/>
      <c r="T178" s="59"/>
      <c r="U178" s="59"/>
      <c r="V178" s="61"/>
      <c r="W178" s="294"/>
      <c r="X178" s="59"/>
      <c r="Y178" s="60"/>
      <c r="Z178" s="59"/>
      <c r="AA178" s="60"/>
      <c r="AB178" s="61"/>
      <c r="AC178" s="62"/>
      <c r="AD178" s="63"/>
      <c r="AE178" s="63"/>
      <c r="AF178" s="64"/>
      <c r="AG178" s="65"/>
      <c r="AH178" s="61"/>
      <c r="AI178" s="510"/>
      <c r="AJ178" s="510"/>
      <c r="AK178" s="511"/>
      <c r="AL178" s="100"/>
      <c r="AM178" s="382" t="str">
        <f t="shared" si="166"/>
        <v xml:space="preserve"> </v>
      </c>
      <c r="AN178" s="95" t="str">
        <f t="shared" si="167"/>
        <v xml:space="preserve"> </v>
      </c>
      <c r="AO178" s="365"/>
      <c r="AP178" s="365"/>
      <c r="AQ178" s="256"/>
      <c r="AR178" s="365"/>
      <c r="AS178" s="365"/>
      <c r="AT178" s="364" t="e">
        <f t="shared" si="169"/>
        <v>#N/A</v>
      </c>
      <c r="AU178" s="365" t="e">
        <f t="shared" si="170"/>
        <v>#N/A</v>
      </c>
      <c r="AV178" s="372" t="str">
        <f t="shared" ca="1" si="129"/>
        <v/>
      </c>
      <c r="AW178" s="364" t="e">
        <f t="shared" ca="1" si="130"/>
        <v>#N/A</v>
      </c>
      <c r="AX178" s="373" t="e">
        <f t="shared" ca="1" si="131"/>
        <v>#N/A</v>
      </c>
      <c r="AY178" s="98" t="e">
        <f t="shared" si="171"/>
        <v>#N/A</v>
      </c>
      <c r="AZ178" s="373" t="e">
        <f t="shared" si="172"/>
        <v>#N/A</v>
      </c>
      <c r="BA178" s="363"/>
      <c r="BB178" s="365"/>
      <c r="BC178" s="377"/>
      <c r="BD178" s="365"/>
      <c r="BE178" s="365"/>
      <c r="BF178" s="365"/>
      <c r="BG178" s="365"/>
      <c r="BH178" s="365"/>
      <c r="BI178" s="365"/>
      <c r="BJ178" s="365"/>
      <c r="BK178" s="365"/>
      <c r="BL178" s="376"/>
      <c r="BM178" s="376"/>
      <c r="BN178" s="260"/>
      <c r="BO178" s="260"/>
      <c r="BP178" s="260"/>
      <c r="BQ178" s="263"/>
      <c r="BR178" s="263"/>
    </row>
    <row r="179" spans="1:70" s="50" customFormat="1" ht="27.75" customHeight="1" x14ac:dyDescent="0.2">
      <c r="A179" s="22">
        <f>A178+1</f>
        <v>127</v>
      </c>
      <c r="B179" s="51"/>
      <c r="C179" s="52"/>
      <c r="D179" s="53"/>
      <c r="E179" s="54"/>
      <c r="F179" s="55"/>
      <c r="G179" s="56"/>
      <c r="H179" s="57"/>
      <c r="I179" s="275"/>
      <c r="J179" s="58"/>
      <c r="K179" s="59"/>
      <c r="L179" s="60"/>
      <c r="M179" s="59"/>
      <c r="N179" s="60"/>
      <c r="O179" s="59"/>
      <c r="P179" s="60"/>
      <c r="Q179" s="61"/>
      <c r="R179" s="286"/>
      <c r="S179" s="58"/>
      <c r="T179" s="59"/>
      <c r="U179" s="59"/>
      <c r="V179" s="61"/>
      <c r="W179" s="294"/>
      <c r="X179" s="59"/>
      <c r="Y179" s="60"/>
      <c r="Z179" s="59"/>
      <c r="AA179" s="60"/>
      <c r="AB179" s="61"/>
      <c r="AC179" s="62"/>
      <c r="AD179" s="63"/>
      <c r="AE179" s="63"/>
      <c r="AF179" s="64"/>
      <c r="AG179" s="65"/>
      <c r="AH179" s="61"/>
      <c r="AI179" s="510"/>
      <c r="AJ179" s="510"/>
      <c r="AK179" s="511"/>
      <c r="AL179" s="100"/>
      <c r="AM179" s="382" t="str">
        <f t="shared" si="166"/>
        <v xml:space="preserve"> </v>
      </c>
      <c r="AN179" s="95" t="str">
        <f t="shared" si="167"/>
        <v xml:space="preserve"> </v>
      </c>
      <c r="AO179" s="365"/>
      <c r="AP179" s="365"/>
      <c r="AQ179" s="256"/>
      <c r="AR179" s="365"/>
      <c r="AS179" s="365"/>
      <c r="AT179" s="364" t="e">
        <f t="shared" si="169"/>
        <v>#N/A</v>
      </c>
      <c r="AU179" s="365" t="e">
        <f t="shared" si="170"/>
        <v>#N/A</v>
      </c>
      <c r="AV179" s="372" t="str">
        <f t="shared" ca="1" si="129"/>
        <v/>
      </c>
      <c r="AW179" s="364" t="e">
        <f t="shared" ca="1" si="130"/>
        <v>#N/A</v>
      </c>
      <c r="AX179" s="373" t="e">
        <f t="shared" ca="1" si="131"/>
        <v>#N/A</v>
      </c>
      <c r="AY179" s="98" t="e">
        <f t="shared" si="171"/>
        <v>#N/A</v>
      </c>
      <c r="AZ179" s="373" t="e">
        <f t="shared" si="172"/>
        <v>#N/A</v>
      </c>
      <c r="BA179" s="363"/>
      <c r="BB179" s="365"/>
      <c r="BC179" s="377"/>
      <c r="BD179" s="365"/>
      <c r="BE179" s="365"/>
      <c r="BF179" s="365"/>
      <c r="BG179" s="365"/>
      <c r="BH179" s="365"/>
      <c r="BI179" s="365"/>
      <c r="BJ179" s="365"/>
      <c r="BK179" s="365"/>
      <c r="BL179" s="376"/>
      <c r="BM179" s="376"/>
      <c r="BN179" s="260"/>
      <c r="BO179" s="260"/>
      <c r="BP179" s="260"/>
      <c r="BQ179" s="263"/>
      <c r="BR179" s="263"/>
    </row>
    <row r="180" spans="1:70" s="50" customFormat="1" ht="27.75" customHeight="1" x14ac:dyDescent="0.2">
      <c r="A180" s="22">
        <f t="shared" si="168"/>
        <v>128</v>
      </c>
      <c r="B180" s="51"/>
      <c r="C180" s="52"/>
      <c r="D180" s="53"/>
      <c r="E180" s="54"/>
      <c r="F180" s="55"/>
      <c r="G180" s="56"/>
      <c r="H180" s="57"/>
      <c r="I180" s="275"/>
      <c r="J180" s="58"/>
      <c r="K180" s="59"/>
      <c r="L180" s="60"/>
      <c r="M180" s="59"/>
      <c r="N180" s="60"/>
      <c r="O180" s="59"/>
      <c r="P180" s="60"/>
      <c r="Q180" s="61"/>
      <c r="R180" s="286"/>
      <c r="S180" s="58"/>
      <c r="T180" s="59"/>
      <c r="U180" s="59"/>
      <c r="V180" s="61"/>
      <c r="W180" s="294"/>
      <c r="X180" s="59"/>
      <c r="Y180" s="60"/>
      <c r="Z180" s="59"/>
      <c r="AA180" s="60"/>
      <c r="AB180" s="61"/>
      <c r="AC180" s="62"/>
      <c r="AD180" s="63"/>
      <c r="AE180" s="63"/>
      <c r="AF180" s="64"/>
      <c r="AG180" s="65"/>
      <c r="AH180" s="61"/>
      <c r="AI180" s="510"/>
      <c r="AJ180" s="510"/>
      <c r="AK180" s="511"/>
      <c r="AL180" s="100"/>
      <c r="AM180" s="382" t="str">
        <f t="shared" si="166"/>
        <v xml:space="preserve"> </v>
      </c>
      <c r="AN180" s="95" t="str">
        <f t="shared" si="167"/>
        <v xml:space="preserve"> </v>
      </c>
      <c r="AO180" s="365"/>
      <c r="AP180" s="365"/>
      <c r="AQ180" s="256"/>
      <c r="AR180" s="365"/>
      <c r="AS180" s="365"/>
      <c r="AT180" s="364" t="e">
        <f t="shared" si="169"/>
        <v>#N/A</v>
      </c>
      <c r="AU180" s="365" t="e">
        <f t="shared" si="170"/>
        <v>#N/A</v>
      </c>
      <c r="AV180" s="372" t="str">
        <f t="shared" ca="1" si="129"/>
        <v/>
      </c>
      <c r="AW180" s="364" t="e">
        <f t="shared" ca="1" si="130"/>
        <v>#N/A</v>
      </c>
      <c r="AX180" s="373" t="e">
        <f t="shared" ca="1" si="131"/>
        <v>#N/A</v>
      </c>
      <c r="AY180" s="98" t="e">
        <f t="shared" si="171"/>
        <v>#N/A</v>
      </c>
      <c r="AZ180" s="373" t="e">
        <f t="shared" si="172"/>
        <v>#N/A</v>
      </c>
      <c r="BA180" s="363"/>
      <c r="BB180" s="365"/>
      <c r="BC180" s="377"/>
      <c r="BD180" s="365"/>
      <c r="BE180" s="365"/>
      <c r="BF180" s="365"/>
      <c r="BG180" s="365"/>
      <c r="BH180" s="365"/>
      <c r="BI180" s="365"/>
      <c r="BJ180" s="365"/>
      <c r="BK180" s="365"/>
      <c r="BL180" s="376"/>
      <c r="BM180" s="376"/>
      <c r="BN180" s="260"/>
      <c r="BO180" s="260"/>
      <c r="BP180" s="260"/>
      <c r="BQ180" s="263"/>
      <c r="BR180" s="263"/>
    </row>
    <row r="181" spans="1:70" s="50" customFormat="1" ht="27.75" customHeight="1" x14ac:dyDescent="0.2">
      <c r="A181" s="22">
        <f t="shared" si="168"/>
        <v>129</v>
      </c>
      <c r="B181" s="51"/>
      <c r="C181" s="52"/>
      <c r="D181" s="53"/>
      <c r="E181" s="54"/>
      <c r="F181" s="55"/>
      <c r="G181" s="56"/>
      <c r="H181" s="57"/>
      <c r="I181" s="275"/>
      <c r="J181" s="58"/>
      <c r="K181" s="59"/>
      <c r="L181" s="60"/>
      <c r="M181" s="59"/>
      <c r="N181" s="60"/>
      <c r="O181" s="59"/>
      <c r="P181" s="60"/>
      <c r="Q181" s="61"/>
      <c r="R181" s="286"/>
      <c r="S181" s="58"/>
      <c r="T181" s="59"/>
      <c r="U181" s="59"/>
      <c r="V181" s="61"/>
      <c r="W181" s="294"/>
      <c r="X181" s="59"/>
      <c r="Y181" s="60"/>
      <c r="Z181" s="59"/>
      <c r="AA181" s="60"/>
      <c r="AB181" s="61"/>
      <c r="AC181" s="62"/>
      <c r="AD181" s="63"/>
      <c r="AE181" s="63"/>
      <c r="AF181" s="64"/>
      <c r="AG181" s="65"/>
      <c r="AH181" s="61"/>
      <c r="AI181" s="510"/>
      <c r="AJ181" s="510"/>
      <c r="AK181" s="511"/>
      <c r="AL181" s="100"/>
      <c r="AM181" s="382" t="str">
        <f t="shared" si="166"/>
        <v xml:space="preserve"> </v>
      </c>
      <c r="AN181" s="95" t="str">
        <f t="shared" si="167"/>
        <v xml:space="preserve"> </v>
      </c>
      <c r="AO181" s="365"/>
      <c r="AP181" s="365"/>
      <c r="AQ181" s="256"/>
      <c r="AR181" s="365"/>
      <c r="AS181" s="365"/>
      <c r="AT181" s="364" t="e">
        <f t="shared" si="169"/>
        <v>#N/A</v>
      </c>
      <c r="AU181" s="365" t="e">
        <f t="shared" si="170"/>
        <v>#N/A</v>
      </c>
      <c r="AV181" s="372" t="str">
        <f t="shared" ca="1" si="129"/>
        <v/>
      </c>
      <c r="AW181" s="364" t="e">
        <f t="shared" ca="1" si="130"/>
        <v>#N/A</v>
      </c>
      <c r="AX181" s="373" t="e">
        <f t="shared" ca="1" si="131"/>
        <v>#N/A</v>
      </c>
      <c r="AY181" s="98" t="e">
        <f t="shared" si="171"/>
        <v>#N/A</v>
      </c>
      <c r="AZ181" s="373" t="e">
        <f t="shared" si="172"/>
        <v>#N/A</v>
      </c>
      <c r="BA181" s="363"/>
      <c r="BB181" s="365"/>
      <c r="BC181" s="377"/>
      <c r="BD181" s="365"/>
      <c r="BE181" s="365"/>
      <c r="BF181" s="365"/>
      <c r="BG181" s="365"/>
      <c r="BH181" s="365"/>
      <c r="BI181" s="365"/>
      <c r="BJ181" s="365"/>
      <c r="BK181" s="365"/>
      <c r="BL181" s="376"/>
      <c r="BM181" s="376"/>
      <c r="BN181" s="260"/>
      <c r="BO181" s="260"/>
      <c r="BP181" s="260"/>
      <c r="BQ181" s="263"/>
      <c r="BR181" s="263"/>
    </row>
    <row r="182" spans="1:70" s="50" customFormat="1" ht="27.75" customHeight="1" thickBot="1" x14ac:dyDescent="0.25">
      <c r="A182" s="23">
        <f t="shared" si="168"/>
        <v>130</v>
      </c>
      <c r="B182" s="66"/>
      <c r="C182" s="67"/>
      <c r="D182" s="68"/>
      <c r="E182" s="69"/>
      <c r="F182" s="70"/>
      <c r="G182" s="71"/>
      <c r="H182" s="72"/>
      <c r="I182" s="276"/>
      <c r="J182" s="73"/>
      <c r="K182" s="74"/>
      <c r="L182" s="75"/>
      <c r="M182" s="74"/>
      <c r="N182" s="75"/>
      <c r="O182" s="74"/>
      <c r="P182" s="75"/>
      <c r="Q182" s="76"/>
      <c r="R182" s="287"/>
      <c r="S182" s="73"/>
      <c r="T182" s="74"/>
      <c r="U182" s="74"/>
      <c r="V182" s="76"/>
      <c r="W182" s="295"/>
      <c r="X182" s="74"/>
      <c r="Y182" s="75"/>
      <c r="Z182" s="74"/>
      <c r="AA182" s="75"/>
      <c r="AB182" s="76"/>
      <c r="AC182" s="77"/>
      <c r="AD182" s="78"/>
      <c r="AE182" s="78"/>
      <c r="AF182" s="79"/>
      <c r="AG182" s="80"/>
      <c r="AH182" s="76"/>
      <c r="AI182" s="518"/>
      <c r="AJ182" s="518"/>
      <c r="AK182" s="519"/>
      <c r="AL182" s="100"/>
      <c r="AM182" s="382" t="str">
        <f t="shared" si="166"/>
        <v xml:space="preserve"> </v>
      </c>
      <c r="AN182" s="95" t="str">
        <f t="shared" si="167"/>
        <v xml:space="preserve"> </v>
      </c>
      <c r="AO182" s="365"/>
      <c r="AP182" s="365"/>
      <c r="AQ182" s="256"/>
      <c r="AR182" s="365"/>
      <c r="AS182" s="365"/>
      <c r="AT182" s="364" t="e">
        <f t="shared" si="169"/>
        <v>#N/A</v>
      </c>
      <c r="AU182" s="365" t="e">
        <f t="shared" si="170"/>
        <v>#N/A</v>
      </c>
      <c r="AV182" s="372" t="str">
        <f t="shared" ca="1" si="129"/>
        <v/>
      </c>
      <c r="AW182" s="364" t="e">
        <f t="shared" ca="1" si="130"/>
        <v>#N/A</v>
      </c>
      <c r="AX182" s="373" t="e">
        <f t="shared" ca="1" si="131"/>
        <v>#N/A</v>
      </c>
      <c r="AY182" s="98" t="e">
        <f t="shared" si="171"/>
        <v>#N/A</v>
      </c>
      <c r="AZ182" s="373" t="e">
        <f t="shared" si="172"/>
        <v>#N/A</v>
      </c>
      <c r="BA182" s="363"/>
      <c r="BB182" s="365"/>
      <c r="BC182" s="377"/>
      <c r="BD182" s="365"/>
      <c r="BE182" s="365"/>
      <c r="BF182" s="365"/>
      <c r="BG182" s="365"/>
      <c r="BH182" s="365"/>
      <c r="BI182" s="365"/>
      <c r="BJ182" s="365"/>
      <c r="BK182" s="365"/>
      <c r="BL182" s="376"/>
      <c r="BM182" s="376"/>
      <c r="BN182" s="260"/>
      <c r="BO182" s="260"/>
      <c r="BP182" s="260"/>
      <c r="BQ182" s="263"/>
      <c r="BR182" s="263"/>
    </row>
    <row r="183" spans="1:70" ht="4.5" customHeight="1" thickBot="1" x14ac:dyDescent="0.25">
      <c r="A183" s="91">
        <f>AK186</f>
        <v>13</v>
      </c>
      <c r="B183" s="235"/>
      <c r="C183" s="235"/>
      <c r="D183" s="235"/>
      <c r="E183" s="235"/>
      <c r="F183" s="235"/>
      <c r="G183" s="235"/>
      <c r="H183" s="235"/>
      <c r="I183" s="235"/>
      <c r="J183" s="280"/>
      <c r="K183" s="280"/>
      <c r="L183" s="280"/>
      <c r="M183" s="280"/>
      <c r="N183" s="280"/>
      <c r="O183" s="280"/>
      <c r="P183" s="280"/>
      <c r="Q183" s="280"/>
      <c r="R183" s="280"/>
      <c r="S183" s="292"/>
      <c r="T183" s="292"/>
      <c r="U183" s="292"/>
      <c r="V183" s="292"/>
      <c r="W183" s="292"/>
      <c r="X183" s="292"/>
      <c r="Y183" s="292"/>
      <c r="Z183" s="292"/>
      <c r="AA183" s="292"/>
      <c r="AB183" s="292"/>
      <c r="AC183" s="292"/>
      <c r="AD183" s="236"/>
      <c r="AE183" s="237"/>
      <c r="AF183" s="236"/>
      <c r="AG183" s="238"/>
      <c r="AH183" s="536"/>
      <c r="AI183" s="537"/>
      <c r="AJ183" s="537"/>
      <c r="AK183" s="537"/>
      <c r="AL183" s="383"/>
      <c r="AM183" s="384"/>
      <c r="AN183" s="383"/>
      <c r="AT183" s="364" t="e">
        <f t="shared" si="169"/>
        <v>#N/A</v>
      </c>
      <c r="AU183" s="365" t="e">
        <f t="shared" si="170"/>
        <v>#N/A</v>
      </c>
      <c r="AV183" s="372" t="str">
        <f t="shared" ca="1" si="129"/>
        <v/>
      </c>
      <c r="AW183" s="364" t="e">
        <f t="shared" ca="1" si="130"/>
        <v>#N/A</v>
      </c>
      <c r="AX183" s="373" t="e">
        <f t="shared" ca="1" si="131"/>
        <v>#N/A</v>
      </c>
      <c r="AY183" s="98" t="e">
        <f t="shared" si="171"/>
        <v>#N/A</v>
      </c>
      <c r="AZ183" s="373" t="e">
        <f t="shared" si="172"/>
        <v>#N/A</v>
      </c>
      <c r="BA183" s="363"/>
      <c r="BC183" s="377"/>
    </row>
    <row r="184" spans="1:70" ht="26.25" customHeight="1" x14ac:dyDescent="0.2">
      <c r="A184" s="163">
        <f>A170+1</f>
        <v>13</v>
      </c>
      <c r="B184" s="523"/>
      <c r="C184" s="523"/>
      <c r="D184" s="523"/>
      <c r="E184" s="524"/>
      <c r="F184" s="527" t="str">
        <f>IF('FRONT PAGE'!$A$1="www.fly-logics.com","TOTAL PAGE",0)</f>
        <v>TOTAL PAGE</v>
      </c>
      <c r="G184" s="528"/>
      <c r="H184" s="529"/>
      <c r="I184" s="314" t="str">
        <f>IF('FRONT PAGE'!$A$1="www.fly-logics.com",IF(SUM(I173:I183)=0," ",SUM(I173:I183)),0)</f>
        <v xml:space="preserve"> </v>
      </c>
      <c r="J184" s="315" t="str">
        <f>IF('FRONT PAGE'!$A$1="www.fly-logics.com",IF(SUM(J173:J183)=0," ",SUM(J173:J183)),0)</f>
        <v xml:space="preserve"> </v>
      </c>
      <c r="K184" s="316" t="str">
        <f>IF('FRONT PAGE'!$A$1="www.fly-logics.com",IF(SUM(K173:K183)=0," ",SUM(K173:K183)),0)</f>
        <v xml:space="preserve"> </v>
      </c>
      <c r="L184" s="317" t="str">
        <f>IF('FRONT PAGE'!$A$1="www.fly-logics.com",IF(SUM(L173:L183)=0," ",SUM(L173:L183)),0)</f>
        <v xml:space="preserve"> </v>
      </c>
      <c r="M184" s="316" t="str">
        <f>IF('FRONT PAGE'!$A$1="www.fly-logics.com",IF(SUM(M173:M183)=0," ",SUM(M173:M183)),0)</f>
        <v xml:space="preserve"> </v>
      </c>
      <c r="N184" s="317" t="str">
        <f>IF('FRONT PAGE'!$A$1="www.fly-logics.com",IF(SUM(N173:N183)=0," ",SUM(N173:N183)),0)</f>
        <v xml:space="preserve"> </v>
      </c>
      <c r="O184" s="316" t="str">
        <f>IF('FRONT PAGE'!$A$1="www.fly-logics.com",IF(SUM(O173:O183)=0," ",SUM(O173:O183)),0)</f>
        <v xml:space="preserve"> </v>
      </c>
      <c r="P184" s="317" t="str">
        <f>IF('FRONT PAGE'!$A$1="www.fly-logics.com",IF(SUM(P173:P183)=0," ",SUM(P173:P183)),0)</f>
        <v xml:space="preserve"> </v>
      </c>
      <c r="Q184" s="318" t="str">
        <f>IF('FRONT PAGE'!$A$1="www.fly-logics.com",IF(SUM(Q173:Q183)=0," ",SUM(Q173:Q183)),0)</f>
        <v xml:space="preserve"> </v>
      </c>
      <c r="R184" s="319"/>
      <c r="S184" s="315" t="str">
        <f>IF('FRONT PAGE'!$A$1="www.fly-logics.com",IF(SUM(S173:S183)=0," ",SUM(S173:S183)),0)</f>
        <v xml:space="preserve"> </v>
      </c>
      <c r="T184" s="316" t="str">
        <f>IF('FRONT PAGE'!$A$1="www.fly-logics.com",IF(SUM(T173:T183)=0," ",SUM(T173:T183)),0)</f>
        <v xml:space="preserve"> </v>
      </c>
      <c r="U184" s="316" t="str">
        <f>IF('FRONT PAGE'!$A$1="www.fly-logics.com",IF(SUM(U173:U183)=0," ",SUM(U173:U183)),0)</f>
        <v xml:space="preserve"> </v>
      </c>
      <c r="V184" s="318" t="str">
        <f>IF('FRONT PAGE'!$A$1="www.fly-logics.com",IF(SUM(V173:V183)=0," ",SUM(V173:V183)),0)</f>
        <v xml:space="preserve"> </v>
      </c>
      <c r="W184" s="315" t="str">
        <f>IF('FRONT PAGE'!$A$1="www.fly-logics.com",IF(SUM(W173:W183)=0," ",SUM(W173:W183)),0)</f>
        <v xml:space="preserve"> </v>
      </c>
      <c r="X184" s="316" t="str">
        <f>IF('FRONT PAGE'!$A$1="www.fly-logics.com",IF(SUM(X173:X183)=0," ",SUM(X173:X183)),0)</f>
        <v xml:space="preserve"> </v>
      </c>
      <c r="Y184" s="317" t="str">
        <f>IF('FRONT PAGE'!$A$1="www.fly-logics.com",IF(SUM(Y173:Y183)=0," ",SUM(Y173:Y183)),0)</f>
        <v xml:space="preserve"> </v>
      </c>
      <c r="Z184" s="316" t="str">
        <f>IF('FRONT PAGE'!$A$1="www.fly-logics.com",IF(SUM(Z173:Z183)=0," ",SUM(Z173:Z183)),0)</f>
        <v xml:space="preserve"> </v>
      </c>
      <c r="AA184" s="317" t="str">
        <f>IF('FRONT PAGE'!$A$1="www.fly-logics.com",IF(SUM(AA173:AA183)=0," ",SUM(AA173:AA183)),0)</f>
        <v xml:space="preserve"> </v>
      </c>
      <c r="AB184" s="318" t="str">
        <f>IF('FRONT PAGE'!$A$1="www.fly-logics.com",IF(SUM(AB173:AB183)=0," ",SUM(AB173:AB183)),0)</f>
        <v xml:space="preserve"> </v>
      </c>
      <c r="AC184" s="329" t="str">
        <f>IF('FRONT PAGE'!$A$1="www.fly-logics.com",IF(SUM(AC173:AC183)=0," ",SUM(AC173:AC183)),0)</f>
        <v xml:space="preserve"> </v>
      </c>
      <c r="AD184" s="321" t="str">
        <f>IF('FRONT PAGE'!$A$1="www.fly-logics.com",IF(SUM(AD173:AD183)=0," ",SUM(AD173:AD183)),0)</f>
        <v xml:space="preserve"> </v>
      </c>
      <c r="AE184" s="321" t="str">
        <f>IF('FRONT PAGE'!$A$1="www.fly-logics.com",IF(SUM(AE173:AE183)=0," ",SUM(AE173:AE183)),0)</f>
        <v xml:space="preserve"> </v>
      </c>
      <c r="AF184" s="322" t="str">
        <f>IF('FRONT PAGE'!$A$1="www.fly-logics.com",IF(SUM(AF173:AF183)=0," ",SUM(AF173:AF183)),0)</f>
        <v xml:space="preserve"> </v>
      </c>
      <c r="AG184" s="323" t="str">
        <f>IF('FRONT PAGE'!$A$1="www.fly-logics.com",IF(SUM(AG173:AG183)=0," ",SUM(AG173:AG183)),0)</f>
        <v xml:space="preserve"> </v>
      </c>
      <c r="AH184" s="520" t="str">
        <f>IF('FRONT PAGE'!$A$1="www.fly-logics.com","I certify that all the data in this
logbook are accurate",0)</f>
        <v>I certify that all the data in this
logbook are accurate</v>
      </c>
      <c r="AI184" s="521"/>
      <c r="AJ184" s="521"/>
      <c r="AK184" s="522"/>
      <c r="AL184" s="385"/>
      <c r="AM184" s="386"/>
      <c r="AN184" s="385"/>
      <c r="AT184" s="364" t="e">
        <f t="shared" si="169"/>
        <v>#N/A</v>
      </c>
      <c r="AU184" s="365" t="e">
        <f t="shared" si="170"/>
        <v>#N/A</v>
      </c>
      <c r="AV184" s="372" t="str">
        <f t="shared" ca="1" si="129"/>
        <v/>
      </c>
      <c r="AW184" s="364" t="e">
        <f t="shared" ca="1" si="130"/>
        <v>#N/A</v>
      </c>
      <c r="AX184" s="373" t="e">
        <f t="shared" ca="1" si="131"/>
        <v>#N/A</v>
      </c>
      <c r="AY184" s="98" t="e">
        <f t="shared" si="171"/>
        <v>#N/A</v>
      </c>
      <c r="AZ184" s="373" t="e">
        <f t="shared" si="172"/>
        <v>#N/A</v>
      </c>
      <c r="BA184" s="363"/>
      <c r="BC184" s="377"/>
    </row>
    <row r="185" spans="1:70" ht="26.25" customHeight="1" x14ac:dyDescent="0.2">
      <c r="A185" s="505">
        <f>AL169</f>
        <v>0</v>
      </c>
      <c r="B185" s="525"/>
      <c r="C185" s="525"/>
      <c r="D185" s="525"/>
      <c r="E185" s="526"/>
      <c r="F185" s="530" t="str">
        <f>IF('FRONT PAGE'!$A$1="www.fly-logics.com","TOTAL PREVIOUS LOGBOOK",0)</f>
        <v>TOTAL PREVIOUS LOGBOOK</v>
      </c>
      <c r="G185" s="531"/>
      <c r="H185" s="532"/>
      <c r="I185" s="333">
        <f>I172</f>
        <v>33.75</v>
      </c>
      <c r="J185" s="334">
        <f t="shared" ref="J185:Q185" si="173">J172</f>
        <v>33.75</v>
      </c>
      <c r="K185" s="335" t="str">
        <f t="shared" si="173"/>
        <v xml:space="preserve"> </v>
      </c>
      <c r="L185" s="336" t="str">
        <f t="shared" si="173"/>
        <v xml:space="preserve"> </v>
      </c>
      <c r="M185" s="335" t="str">
        <f t="shared" si="173"/>
        <v xml:space="preserve"> </v>
      </c>
      <c r="N185" s="336" t="str">
        <f t="shared" si="173"/>
        <v xml:space="preserve"> </v>
      </c>
      <c r="O185" s="335" t="str">
        <f t="shared" si="173"/>
        <v xml:space="preserve"> </v>
      </c>
      <c r="P185" s="336" t="str">
        <f t="shared" si="173"/>
        <v xml:space="preserve"> </v>
      </c>
      <c r="Q185" s="337" t="str">
        <f t="shared" si="173"/>
        <v xml:space="preserve"> </v>
      </c>
      <c r="R185" s="288">
        <v>10</v>
      </c>
      <c r="S185" s="331" t="str">
        <f>S172</f>
        <v xml:space="preserve"> </v>
      </c>
      <c r="T185" s="239">
        <f t="shared" ref="T185:AG185" si="174">T172</f>
        <v>13.75</v>
      </c>
      <c r="U185" s="239">
        <f t="shared" si="174"/>
        <v>20</v>
      </c>
      <c r="V185" s="240">
        <f t="shared" si="174"/>
        <v>5</v>
      </c>
      <c r="W185" s="241" t="str">
        <f t="shared" si="174"/>
        <v xml:space="preserve"> </v>
      </c>
      <c r="X185" s="239" t="str">
        <f t="shared" si="174"/>
        <v xml:space="preserve"> </v>
      </c>
      <c r="Y185" s="242">
        <f t="shared" si="174"/>
        <v>5</v>
      </c>
      <c r="Z185" s="239" t="str">
        <f t="shared" si="174"/>
        <v xml:space="preserve"> </v>
      </c>
      <c r="AA185" s="242">
        <f t="shared" si="174"/>
        <v>3.75</v>
      </c>
      <c r="AB185" s="240" t="str">
        <f t="shared" si="174"/>
        <v xml:space="preserve"> </v>
      </c>
      <c r="AC185" s="243">
        <f t="shared" si="174"/>
        <v>14</v>
      </c>
      <c r="AD185" s="244" t="str">
        <f t="shared" si="174"/>
        <v xml:space="preserve"> </v>
      </c>
      <c r="AE185" s="244">
        <f t="shared" si="174"/>
        <v>14</v>
      </c>
      <c r="AF185" s="245" t="str">
        <f t="shared" si="174"/>
        <v xml:space="preserve"> </v>
      </c>
      <c r="AG185" s="332">
        <f t="shared" si="174"/>
        <v>17</v>
      </c>
      <c r="AH185" s="507"/>
      <c r="AI185" s="508"/>
      <c r="AJ185" s="508"/>
      <c r="AK185" s="509"/>
      <c r="AL185" s="385"/>
      <c r="AM185" s="386"/>
      <c r="AN185" s="385"/>
      <c r="AT185" s="364" t="e">
        <f t="shared" ref="AT185:AT194" si="175">IF(ISBLANK($B257),NA(),$B257)</f>
        <v>#N/A</v>
      </c>
      <c r="AU185" s="365" t="e">
        <f t="shared" ref="AU185:AU194" si="176">IF(ISBLANK($I257),NA(),$I257)</f>
        <v>#N/A</v>
      </c>
      <c r="AV185" s="372" t="str">
        <f t="shared" ca="1" si="129"/>
        <v/>
      </c>
      <c r="AW185" s="364" t="e">
        <f t="shared" ca="1" si="130"/>
        <v>#N/A</v>
      </c>
      <c r="AX185" s="373" t="e">
        <f t="shared" ca="1" si="131"/>
        <v>#N/A</v>
      </c>
      <c r="AY185" s="98" t="e">
        <f>IF(S257=0,NA(),S257)</f>
        <v>#N/A</v>
      </c>
      <c r="AZ185" s="373" t="e">
        <f>IF(V257=0,NA(),V257)</f>
        <v>#N/A</v>
      </c>
      <c r="BA185" s="363"/>
      <c r="BC185" s="377"/>
    </row>
    <row r="186" spans="1:70" ht="26.25" customHeight="1" thickBot="1" x14ac:dyDescent="0.25">
      <c r="A186" s="506"/>
      <c r="B186" s="512" t="str">
        <f>IF('FRONT PAGE'!$A$1="www.fly-logics.com","Authority certifying flight hours 
STAMP &amp; SIGNATURE",0)</f>
        <v>Authority certifying flight hours 
STAMP &amp; SIGNATURE</v>
      </c>
      <c r="C186" s="512"/>
      <c r="D186" s="512"/>
      <c r="E186" s="513"/>
      <c r="F186" s="533" t="str">
        <f>IF('FRONT PAGE'!$A$1="www.fly-logics.com","TOTAL TO DATE",0)</f>
        <v>TOTAL TO DATE</v>
      </c>
      <c r="G186" s="534"/>
      <c r="H186" s="535"/>
      <c r="I186" s="32">
        <f t="shared" ref="I186:Q186" si="177">IF(SUM(I184:I185)=0," ",SUM(I184:I185))</f>
        <v>33.75</v>
      </c>
      <c r="J186" s="27">
        <f t="shared" si="177"/>
        <v>33.75</v>
      </c>
      <c r="K186" s="24" t="str">
        <f t="shared" si="177"/>
        <v xml:space="preserve"> </v>
      </c>
      <c r="L186" s="25" t="str">
        <f t="shared" si="177"/>
        <v xml:space="preserve"> </v>
      </c>
      <c r="M186" s="24" t="str">
        <f t="shared" si="177"/>
        <v xml:space="preserve"> </v>
      </c>
      <c r="N186" s="25" t="str">
        <f t="shared" si="177"/>
        <v xml:space="preserve"> </v>
      </c>
      <c r="O186" s="24" t="str">
        <f t="shared" si="177"/>
        <v xml:space="preserve"> </v>
      </c>
      <c r="P186" s="25" t="str">
        <f t="shared" si="177"/>
        <v xml:space="preserve"> </v>
      </c>
      <c r="Q186" s="26" t="str">
        <f t="shared" si="177"/>
        <v xml:space="preserve"> </v>
      </c>
      <c r="R186" s="289"/>
      <c r="S186" s="27" t="str">
        <f t="shared" ref="S186:AG186" si="178">IF(SUM(S184:S185)=0," ",SUM(S184:S185))</f>
        <v xml:space="preserve"> </v>
      </c>
      <c r="T186" s="24">
        <f t="shared" si="178"/>
        <v>13.75</v>
      </c>
      <c r="U186" s="24">
        <f t="shared" si="178"/>
        <v>20</v>
      </c>
      <c r="V186" s="26">
        <f t="shared" si="178"/>
        <v>5</v>
      </c>
      <c r="W186" s="27" t="str">
        <f t="shared" si="178"/>
        <v xml:space="preserve"> </v>
      </c>
      <c r="X186" s="24" t="str">
        <f t="shared" si="178"/>
        <v xml:space="preserve"> </v>
      </c>
      <c r="Y186" s="25">
        <f t="shared" si="178"/>
        <v>5</v>
      </c>
      <c r="Z186" s="24" t="str">
        <f t="shared" si="178"/>
        <v xml:space="preserve"> </v>
      </c>
      <c r="AA186" s="25">
        <f t="shared" si="178"/>
        <v>3.75</v>
      </c>
      <c r="AB186" s="26" t="str">
        <f t="shared" si="178"/>
        <v xml:space="preserve"> </v>
      </c>
      <c r="AC186" s="30">
        <f t="shared" si="178"/>
        <v>14</v>
      </c>
      <c r="AD186" s="28" t="str">
        <f t="shared" si="178"/>
        <v xml:space="preserve"> </v>
      </c>
      <c r="AE186" s="28">
        <f t="shared" si="178"/>
        <v>14</v>
      </c>
      <c r="AF186" s="31" t="str">
        <f t="shared" si="178"/>
        <v xml:space="preserve"> </v>
      </c>
      <c r="AG186" s="33">
        <f t="shared" si="178"/>
        <v>17</v>
      </c>
      <c r="AH186" s="514" t="str">
        <f>IF('FRONT PAGE'!$A$1="www.fly-logics.com","_____________________________
PILOT SIGNATURE",0)</f>
        <v>_____________________________
PILOT SIGNATURE</v>
      </c>
      <c r="AI186" s="515"/>
      <c r="AJ186" s="515"/>
      <c r="AK186" s="330">
        <f>A184</f>
        <v>13</v>
      </c>
      <c r="AL186" s="387"/>
      <c r="AM186" s="388"/>
      <c r="AN186" s="387"/>
      <c r="AT186" s="364" t="e">
        <f t="shared" si="175"/>
        <v>#N/A</v>
      </c>
      <c r="AU186" s="365" t="e">
        <f t="shared" si="176"/>
        <v>#N/A</v>
      </c>
      <c r="AV186" s="372" t="str">
        <f t="shared" ca="1" si="129"/>
        <v/>
      </c>
      <c r="AW186" s="364" t="e">
        <f t="shared" ca="1" si="130"/>
        <v>#N/A</v>
      </c>
      <c r="AX186" s="373" t="e">
        <f t="shared" ca="1" si="131"/>
        <v>#N/A</v>
      </c>
      <c r="AY186" s="98" t="e">
        <f t="shared" ref="AY186:AY194" si="179">IF(S258=0,NA(),S258)</f>
        <v>#N/A</v>
      </c>
      <c r="AZ186" s="373" t="e">
        <f t="shared" ref="AZ186:AZ192" si="180">IF(V258=0,NA(),V258)</f>
        <v>#N/A</v>
      </c>
      <c r="BA186" s="363"/>
      <c r="BC186" s="377"/>
    </row>
    <row r="187" spans="1:70" s="50" customFormat="1" ht="27.75" customHeight="1" x14ac:dyDescent="0.2">
      <c r="A187" s="29">
        <f>A182+1</f>
        <v>131</v>
      </c>
      <c r="B187" s="39"/>
      <c r="C187" s="40"/>
      <c r="D187" s="41"/>
      <c r="E187" s="42"/>
      <c r="F187" s="43"/>
      <c r="G187" s="44"/>
      <c r="H187" s="45"/>
      <c r="I187" s="281"/>
      <c r="J187" s="277"/>
      <c r="K187" s="278"/>
      <c r="L187" s="279"/>
      <c r="M187" s="278"/>
      <c r="N187" s="279"/>
      <c r="O187" s="278"/>
      <c r="P187" s="279"/>
      <c r="Q187" s="150"/>
      <c r="R187" s="285"/>
      <c r="S187" s="46"/>
      <c r="T187" s="47"/>
      <c r="U187" s="47"/>
      <c r="V187" s="48"/>
      <c r="W187" s="293"/>
      <c r="X187" s="278"/>
      <c r="Y187" s="279"/>
      <c r="Z187" s="278"/>
      <c r="AA187" s="279"/>
      <c r="AB187" s="150"/>
      <c r="AC187" s="282"/>
      <c r="AD187" s="283"/>
      <c r="AE187" s="283"/>
      <c r="AF187" s="284"/>
      <c r="AG187" s="49"/>
      <c r="AH187" s="48"/>
      <c r="AI187" s="516"/>
      <c r="AJ187" s="516"/>
      <c r="AK187" s="517"/>
      <c r="AL187" s="100"/>
      <c r="AM187" s="382" t="str">
        <f t="shared" ref="AM187:AM196" si="181">IF(B187=0," ",TEXT(B187,"MMM"))</f>
        <v xml:space="preserve"> </v>
      </c>
      <c r="AN187" s="95" t="str">
        <f t="shared" ref="AN187:AN196" si="182">IF(B187=0," ",YEAR(B187))</f>
        <v xml:space="preserve"> </v>
      </c>
      <c r="AO187" s="365"/>
      <c r="AP187" s="365"/>
      <c r="AQ187" s="256"/>
      <c r="AR187" s="365"/>
      <c r="AS187" s="365"/>
      <c r="AT187" s="364" t="e">
        <f t="shared" si="175"/>
        <v>#N/A</v>
      </c>
      <c r="AU187" s="365" t="e">
        <f t="shared" si="176"/>
        <v>#N/A</v>
      </c>
      <c r="AV187" s="372" t="str">
        <f t="shared" ca="1" si="129"/>
        <v/>
      </c>
      <c r="AW187" s="364" t="e">
        <f t="shared" ca="1" si="130"/>
        <v>#N/A</v>
      </c>
      <c r="AX187" s="373" t="e">
        <f t="shared" ca="1" si="131"/>
        <v>#N/A</v>
      </c>
      <c r="AY187" s="98" t="e">
        <f t="shared" si="179"/>
        <v>#N/A</v>
      </c>
      <c r="AZ187" s="373" t="e">
        <f t="shared" si="180"/>
        <v>#N/A</v>
      </c>
      <c r="BA187" s="363"/>
      <c r="BB187" s="365"/>
      <c r="BC187" s="377"/>
      <c r="BD187" s="365"/>
      <c r="BE187" s="365"/>
      <c r="BF187" s="365"/>
      <c r="BG187" s="365"/>
      <c r="BH187" s="365"/>
      <c r="BI187" s="365"/>
      <c r="BJ187" s="365"/>
      <c r="BK187" s="365"/>
      <c r="BL187" s="376"/>
      <c r="BM187" s="376"/>
      <c r="BN187" s="260"/>
      <c r="BO187" s="260"/>
      <c r="BP187" s="260"/>
      <c r="BQ187" s="263"/>
      <c r="BR187" s="263"/>
    </row>
    <row r="188" spans="1:70" s="50" customFormat="1" ht="27.75" customHeight="1" x14ac:dyDescent="0.2">
      <c r="A188" s="22">
        <f>A187+1</f>
        <v>132</v>
      </c>
      <c r="B188" s="51"/>
      <c r="C188" s="52"/>
      <c r="D188" s="53"/>
      <c r="E188" s="54"/>
      <c r="F188" s="55"/>
      <c r="G188" s="56"/>
      <c r="H188" s="57"/>
      <c r="I188" s="275"/>
      <c r="J188" s="58"/>
      <c r="K188" s="59"/>
      <c r="L188" s="60"/>
      <c r="M188" s="59"/>
      <c r="N188" s="60"/>
      <c r="O188" s="59"/>
      <c r="P188" s="60"/>
      <c r="Q188" s="61"/>
      <c r="R188" s="286"/>
      <c r="S188" s="58"/>
      <c r="T188" s="59"/>
      <c r="U188" s="59"/>
      <c r="V188" s="61"/>
      <c r="W188" s="294"/>
      <c r="X188" s="59"/>
      <c r="Y188" s="60"/>
      <c r="Z188" s="59"/>
      <c r="AA188" s="60"/>
      <c r="AB188" s="61"/>
      <c r="AC188" s="62"/>
      <c r="AD188" s="63"/>
      <c r="AE188" s="63"/>
      <c r="AF188" s="64"/>
      <c r="AG188" s="65"/>
      <c r="AH188" s="61"/>
      <c r="AI188" s="510"/>
      <c r="AJ188" s="510"/>
      <c r="AK188" s="511"/>
      <c r="AL188" s="100"/>
      <c r="AM188" s="382" t="str">
        <f t="shared" si="181"/>
        <v xml:space="preserve"> </v>
      </c>
      <c r="AN188" s="95" t="str">
        <f t="shared" si="182"/>
        <v xml:space="preserve"> </v>
      </c>
      <c r="AO188" s="365"/>
      <c r="AP188" s="365"/>
      <c r="AQ188" s="256"/>
      <c r="AR188" s="365"/>
      <c r="AS188" s="365"/>
      <c r="AT188" s="364" t="e">
        <f t="shared" si="175"/>
        <v>#N/A</v>
      </c>
      <c r="AU188" s="365" t="e">
        <f t="shared" si="176"/>
        <v>#N/A</v>
      </c>
      <c r="AV188" s="372" t="str">
        <f t="shared" ca="1" si="129"/>
        <v/>
      </c>
      <c r="AW188" s="364" t="e">
        <f t="shared" ca="1" si="130"/>
        <v>#N/A</v>
      </c>
      <c r="AX188" s="373" t="e">
        <f t="shared" ca="1" si="131"/>
        <v>#N/A</v>
      </c>
      <c r="AY188" s="98" t="e">
        <f t="shared" si="179"/>
        <v>#N/A</v>
      </c>
      <c r="AZ188" s="373" t="e">
        <f t="shared" si="180"/>
        <v>#N/A</v>
      </c>
      <c r="BA188" s="363"/>
      <c r="BB188" s="365"/>
      <c r="BC188" s="377"/>
      <c r="BD188" s="365"/>
      <c r="BE188" s="365"/>
      <c r="BF188" s="365"/>
      <c r="BG188" s="365"/>
      <c r="BH188" s="365"/>
      <c r="BI188" s="365"/>
      <c r="BJ188" s="365"/>
      <c r="BK188" s="365"/>
      <c r="BL188" s="376"/>
      <c r="BM188" s="376"/>
      <c r="BN188" s="260"/>
      <c r="BO188" s="260"/>
      <c r="BP188" s="260"/>
      <c r="BQ188" s="263"/>
      <c r="BR188" s="263"/>
    </row>
    <row r="189" spans="1:70" s="50" customFormat="1" ht="27.75" customHeight="1" x14ac:dyDescent="0.2">
      <c r="A189" s="22">
        <f t="shared" ref="A189:A196" si="183">A188+1</f>
        <v>133</v>
      </c>
      <c r="B189" s="51"/>
      <c r="C189" s="52"/>
      <c r="D189" s="53"/>
      <c r="E189" s="54"/>
      <c r="F189" s="55"/>
      <c r="G189" s="56"/>
      <c r="H189" s="57"/>
      <c r="I189" s="275"/>
      <c r="J189" s="58"/>
      <c r="K189" s="59"/>
      <c r="L189" s="60"/>
      <c r="M189" s="59"/>
      <c r="N189" s="60"/>
      <c r="O189" s="59"/>
      <c r="P189" s="60"/>
      <c r="Q189" s="61"/>
      <c r="R189" s="286"/>
      <c r="S189" s="58"/>
      <c r="T189" s="59"/>
      <c r="U189" s="59"/>
      <c r="V189" s="61"/>
      <c r="W189" s="294"/>
      <c r="X189" s="59"/>
      <c r="Y189" s="60"/>
      <c r="Z189" s="59"/>
      <c r="AA189" s="60"/>
      <c r="AB189" s="61"/>
      <c r="AC189" s="62"/>
      <c r="AD189" s="63"/>
      <c r="AE189" s="63"/>
      <c r="AF189" s="64"/>
      <c r="AG189" s="65"/>
      <c r="AH189" s="61"/>
      <c r="AI189" s="510"/>
      <c r="AJ189" s="510"/>
      <c r="AK189" s="511"/>
      <c r="AL189" s="100"/>
      <c r="AM189" s="382" t="str">
        <f t="shared" si="181"/>
        <v xml:space="preserve"> </v>
      </c>
      <c r="AN189" s="95" t="str">
        <f t="shared" si="182"/>
        <v xml:space="preserve"> </v>
      </c>
      <c r="AO189" s="365"/>
      <c r="AP189" s="365"/>
      <c r="AQ189" s="256"/>
      <c r="AR189" s="365"/>
      <c r="AS189" s="365"/>
      <c r="AT189" s="364" t="e">
        <f t="shared" si="175"/>
        <v>#N/A</v>
      </c>
      <c r="AU189" s="365" t="e">
        <f t="shared" si="176"/>
        <v>#N/A</v>
      </c>
      <c r="AV189" s="372" t="str">
        <f t="shared" ca="1" si="129"/>
        <v/>
      </c>
      <c r="AW189" s="364" t="e">
        <f t="shared" ca="1" si="130"/>
        <v>#N/A</v>
      </c>
      <c r="AX189" s="373" t="e">
        <f t="shared" ca="1" si="131"/>
        <v>#N/A</v>
      </c>
      <c r="AY189" s="98" t="e">
        <f t="shared" si="179"/>
        <v>#N/A</v>
      </c>
      <c r="AZ189" s="373" t="e">
        <f t="shared" si="180"/>
        <v>#N/A</v>
      </c>
      <c r="BA189" s="363"/>
      <c r="BB189" s="365"/>
      <c r="BC189" s="377"/>
      <c r="BD189" s="365"/>
      <c r="BE189" s="365"/>
      <c r="BF189" s="365"/>
      <c r="BG189" s="365"/>
      <c r="BH189" s="365"/>
      <c r="BI189" s="365"/>
      <c r="BJ189" s="365"/>
      <c r="BK189" s="365"/>
      <c r="BL189" s="376"/>
      <c r="BM189" s="376"/>
      <c r="BN189" s="260"/>
      <c r="BO189" s="260"/>
      <c r="BP189" s="260"/>
      <c r="BQ189" s="263"/>
      <c r="BR189" s="263"/>
    </row>
    <row r="190" spans="1:70" s="50" customFormat="1" ht="27.75" customHeight="1" x14ac:dyDescent="0.2">
      <c r="A190" s="22">
        <f t="shared" si="183"/>
        <v>134</v>
      </c>
      <c r="B190" s="51"/>
      <c r="C190" s="52"/>
      <c r="D190" s="53"/>
      <c r="E190" s="54"/>
      <c r="F190" s="55"/>
      <c r="G190" s="56"/>
      <c r="H190" s="57"/>
      <c r="I190" s="275"/>
      <c r="J190" s="58"/>
      <c r="K190" s="59"/>
      <c r="L190" s="60"/>
      <c r="M190" s="59"/>
      <c r="N190" s="60"/>
      <c r="O190" s="59"/>
      <c r="P190" s="60"/>
      <c r="Q190" s="61"/>
      <c r="R190" s="286"/>
      <c r="S190" s="58"/>
      <c r="T190" s="59"/>
      <c r="U190" s="59"/>
      <c r="V190" s="61"/>
      <c r="W190" s="294"/>
      <c r="X190" s="59"/>
      <c r="Y190" s="60"/>
      <c r="Z190" s="59"/>
      <c r="AA190" s="60"/>
      <c r="AB190" s="61"/>
      <c r="AC190" s="62"/>
      <c r="AD190" s="63"/>
      <c r="AE190" s="63"/>
      <c r="AF190" s="64"/>
      <c r="AG190" s="65"/>
      <c r="AH190" s="61"/>
      <c r="AI190" s="510"/>
      <c r="AJ190" s="510"/>
      <c r="AK190" s="511"/>
      <c r="AL190" s="100"/>
      <c r="AM190" s="382" t="str">
        <f t="shared" si="181"/>
        <v xml:space="preserve"> </v>
      </c>
      <c r="AN190" s="95" t="str">
        <f t="shared" si="182"/>
        <v xml:space="preserve"> </v>
      </c>
      <c r="AO190" s="365"/>
      <c r="AP190" s="365"/>
      <c r="AQ190" s="256"/>
      <c r="AR190" s="365"/>
      <c r="AS190" s="365"/>
      <c r="AT190" s="364" t="e">
        <f t="shared" si="175"/>
        <v>#N/A</v>
      </c>
      <c r="AU190" s="365" t="e">
        <f t="shared" si="176"/>
        <v>#N/A</v>
      </c>
      <c r="AV190" s="372" t="str">
        <f t="shared" ca="1" si="129"/>
        <v/>
      </c>
      <c r="AW190" s="364" t="e">
        <f t="shared" ca="1" si="130"/>
        <v>#N/A</v>
      </c>
      <c r="AX190" s="373" t="e">
        <f t="shared" ca="1" si="131"/>
        <v>#N/A</v>
      </c>
      <c r="AY190" s="98" t="e">
        <f t="shared" si="179"/>
        <v>#N/A</v>
      </c>
      <c r="AZ190" s="373" t="e">
        <f t="shared" si="180"/>
        <v>#N/A</v>
      </c>
      <c r="BA190" s="363"/>
      <c r="BB190" s="365"/>
      <c r="BC190" s="377"/>
      <c r="BD190" s="365"/>
      <c r="BE190" s="365"/>
      <c r="BF190" s="365"/>
      <c r="BG190" s="365"/>
      <c r="BH190" s="365"/>
      <c r="BI190" s="365"/>
      <c r="BJ190" s="365"/>
      <c r="BK190" s="365"/>
      <c r="BL190" s="376"/>
      <c r="BM190" s="376"/>
      <c r="BN190" s="260"/>
      <c r="BO190" s="260"/>
      <c r="BP190" s="260"/>
      <c r="BQ190" s="263"/>
      <c r="BR190" s="263"/>
    </row>
    <row r="191" spans="1:70" s="50" customFormat="1" ht="27.75" customHeight="1" x14ac:dyDescent="0.2">
      <c r="A191" s="22">
        <f t="shared" si="183"/>
        <v>135</v>
      </c>
      <c r="B191" s="51"/>
      <c r="C191" s="52"/>
      <c r="D191" s="53"/>
      <c r="E191" s="54"/>
      <c r="F191" s="55"/>
      <c r="G191" s="56"/>
      <c r="H191" s="57"/>
      <c r="I191" s="275"/>
      <c r="J191" s="58"/>
      <c r="K191" s="59"/>
      <c r="L191" s="60"/>
      <c r="M191" s="59"/>
      <c r="N191" s="60"/>
      <c r="O191" s="59"/>
      <c r="P191" s="60"/>
      <c r="Q191" s="61"/>
      <c r="R191" s="286"/>
      <c r="S191" s="58"/>
      <c r="T191" s="59"/>
      <c r="U191" s="59"/>
      <c r="V191" s="61"/>
      <c r="W191" s="294"/>
      <c r="X191" s="59"/>
      <c r="Y191" s="60"/>
      <c r="Z191" s="59"/>
      <c r="AA191" s="60"/>
      <c r="AB191" s="61"/>
      <c r="AC191" s="62"/>
      <c r="AD191" s="63"/>
      <c r="AE191" s="63"/>
      <c r="AF191" s="64"/>
      <c r="AG191" s="65"/>
      <c r="AH191" s="61"/>
      <c r="AI191" s="510"/>
      <c r="AJ191" s="510"/>
      <c r="AK191" s="511"/>
      <c r="AL191" s="100"/>
      <c r="AM191" s="382" t="str">
        <f t="shared" si="181"/>
        <v xml:space="preserve"> </v>
      </c>
      <c r="AN191" s="95" t="str">
        <f t="shared" si="182"/>
        <v xml:space="preserve"> </v>
      </c>
      <c r="AO191" s="365"/>
      <c r="AP191" s="365"/>
      <c r="AQ191" s="256"/>
      <c r="AR191" s="365"/>
      <c r="AS191" s="365"/>
      <c r="AT191" s="364" t="e">
        <f t="shared" si="175"/>
        <v>#N/A</v>
      </c>
      <c r="AU191" s="365" t="e">
        <f t="shared" si="176"/>
        <v>#N/A</v>
      </c>
      <c r="AV191" s="372" t="str">
        <f t="shared" ca="1" si="129"/>
        <v/>
      </c>
      <c r="AW191" s="364" t="e">
        <f t="shared" ca="1" si="130"/>
        <v>#N/A</v>
      </c>
      <c r="AX191" s="373" t="e">
        <f t="shared" ca="1" si="131"/>
        <v>#N/A</v>
      </c>
      <c r="AY191" s="98" t="e">
        <f t="shared" si="179"/>
        <v>#N/A</v>
      </c>
      <c r="AZ191" s="373" t="e">
        <f t="shared" si="180"/>
        <v>#N/A</v>
      </c>
      <c r="BA191" s="363"/>
      <c r="BB191" s="365"/>
      <c r="BC191" s="377"/>
      <c r="BD191" s="365"/>
      <c r="BE191" s="365"/>
      <c r="BF191" s="365"/>
      <c r="BG191" s="365"/>
      <c r="BH191" s="365"/>
      <c r="BI191" s="365"/>
      <c r="BJ191" s="365"/>
      <c r="BK191" s="365"/>
      <c r="BL191" s="376"/>
      <c r="BM191" s="376"/>
      <c r="BN191" s="260"/>
      <c r="BO191" s="260"/>
      <c r="BP191" s="260"/>
      <c r="BQ191" s="263"/>
      <c r="BR191" s="263"/>
    </row>
    <row r="192" spans="1:70" s="50" customFormat="1" ht="27.75" customHeight="1" x14ac:dyDescent="0.2">
      <c r="A192" s="22">
        <f t="shared" si="183"/>
        <v>136</v>
      </c>
      <c r="B192" s="51"/>
      <c r="C192" s="52"/>
      <c r="D192" s="53"/>
      <c r="E192" s="54"/>
      <c r="F192" s="55"/>
      <c r="G192" s="56"/>
      <c r="H192" s="57"/>
      <c r="I192" s="275"/>
      <c r="J192" s="58"/>
      <c r="K192" s="59"/>
      <c r="L192" s="60"/>
      <c r="M192" s="59"/>
      <c r="N192" s="60"/>
      <c r="O192" s="59"/>
      <c r="P192" s="60"/>
      <c r="Q192" s="61"/>
      <c r="R192" s="286"/>
      <c r="S192" s="58"/>
      <c r="T192" s="59"/>
      <c r="U192" s="59"/>
      <c r="V192" s="61"/>
      <c r="W192" s="294"/>
      <c r="X192" s="59"/>
      <c r="Y192" s="60"/>
      <c r="Z192" s="59"/>
      <c r="AA192" s="60"/>
      <c r="AB192" s="61"/>
      <c r="AC192" s="62"/>
      <c r="AD192" s="63"/>
      <c r="AE192" s="63"/>
      <c r="AF192" s="64"/>
      <c r="AG192" s="65"/>
      <c r="AH192" s="61"/>
      <c r="AI192" s="510"/>
      <c r="AJ192" s="510"/>
      <c r="AK192" s="511"/>
      <c r="AL192" s="100"/>
      <c r="AM192" s="382" t="str">
        <f t="shared" si="181"/>
        <v xml:space="preserve"> </v>
      </c>
      <c r="AN192" s="95" t="str">
        <f t="shared" si="182"/>
        <v xml:space="preserve"> </v>
      </c>
      <c r="AO192" s="365"/>
      <c r="AP192" s="365"/>
      <c r="AQ192" s="256"/>
      <c r="AR192" s="365"/>
      <c r="AS192" s="365"/>
      <c r="AT192" s="364" t="e">
        <f t="shared" si="175"/>
        <v>#N/A</v>
      </c>
      <c r="AU192" s="365" t="e">
        <f t="shared" si="176"/>
        <v>#N/A</v>
      </c>
      <c r="AV192" s="372" t="str">
        <f t="shared" ca="1" si="129"/>
        <v/>
      </c>
      <c r="AW192" s="364" t="e">
        <f t="shared" ca="1" si="130"/>
        <v>#N/A</v>
      </c>
      <c r="AX192" s="373" t="e">
        <f t="shared" ca="1" si="131"/>
        <v>#N/A</v>
      </c>
      <c r="AY192" s="98" t="e">
        <f t="shared" si="179"/>
        <v>#N/A</v>
      </c>
      <c r="AZ192" s="373" t="e">
        <f t="shared" si="180"/>
        <v>#N/A</v>
      </c>
      <c r="BA192" s="363"/>
      <c r="BB192" s="365"/>
      <c r="BC192" s="377"/>
      <c r="BD192" s="365"/>
      <c r="BE192" s="365"/>
      <c r="BF192" s="365"/>
      <c r="BG192" s="365"/>
      <c r="BH192" s="365"/>
      <c r="BI192" s="365"/>
      <c r="BJ192" s="365"/>
      <c r="BK192" s="365"/>
      <c r="BL192" s="376"/>
      <c r="BM192" s="376"/>
      <c r="BN192" s="260"/>
      <c r="BO192" s="260"/>
      <c r="BP192" s="260"/>
      <c r="BQ192" s="263"/>
      <c r="BR192" s="263"/>
    </row>
    <row r="193" spans="1:70" s="50" customFormat="1" ht="27.75" customHeight="1" x14ac:dyDescent="0.2">
      <c r="A193" s="22">
        <f>A192+1</f>
        <v>137</v>
      </c>
      <c r="B193" s="51"/>
      <c r="C193" s="52"/>
      <c r="D193" s="53"/>
      <c r="E193" s="54"/>
      <c r="F193" s="55"/>
      <c r="G193" s="56"/>
      <c r="H193" s="57"/>
      <c r="I193" s="275"/>
      <c r="J193" s="58"/>
      <c r="K193" s="59"/>
      <c r="L193" s="60"/>
      <c r="M193" s="59"/>
      <c r="N193" s="60"/>
      <c r="O193" s="59"/>
      <c r="P193" s="60"/>
      <c r="Q193" s="61"/>
      <c r="R193" s="286"/>
      <c r="S193" s="58"/>
      <c r="T193" s="59"/>
      <c r="U193" s="59"/>
      <c r="V193" s="61"/>
      <c r="W193" s="294"/>
      <c r="X193" s="59"/>
      <c r="Y193" s="60"/>
      <c r="Z193" s="59"/>
      <c r="AA193" s="60"/>
      <c r="AB193" s="61"/>
      <c r="AC193" s="62"/>
      <c r="AD193" s="63"/>
      <c r="AE193" s="63"/>
      <c r="AF193" s="64"/>
      <c r="AG193" s="65"/>
      <c r="AH193" s="61"/>
      <c r="AI193" s="510"/>
      <c r="AJ193" s="510"/>
      <c r="AK193" s="511"/>
      <c r="AL193" s="100"/>
      <c r="AM193" s="382" t="str">
        <f t="shared" si="181"/>
        <v xml:space="preserve"> </v>
      </c>
      <c r="AN193" s="95" t="str">
        <f t="shared" si="182"/>
        <v xml:space="preserve"> </v>
      </c>
      <c r="AO193" s="365"/>
      <c r="AP193" s="365"/>
      <c r="AQ193" s="256"/>
      <c r="AR193" s="365"/>
      <c r="AS193" s="365"/>
      <c r="AT193" s="364" t="e">
        <f t="shared" si="175"/>
        <v>#N/A</v>
      </c>
      <c r="AU193" s="365" t="e">
        <f t="shared" si="176"/>
        <v>#N/A</v>
      </c>
      <c r="AV193" s="372" t="str">
        <f t="shared" ca="1" si="129"/>
        <v/>
      </c>
      <c r="AW193" s="364" t="e">
        <f t="shared" ca="1" si="130"/>
        <v>#N/A</v>
      </c>
      <c r="AX193" s="373" t="e">
        <f t="shared" ca="1" si="131"/>
        <v>#N/A</v>
      </c>
      <c r="AY193" s="98" t="e">
        <f t="shared" si="179"/>
        <v>#N/A</v>
      </c>
      <c r="AZ193" s="373" t="e">
        <f>IF(V265=0,NA(),V265)</f>
        <v>#N/A</v>
      </c>
      <c r="BA193" s="363"/>
      <c r="BB193" s="365"/>
      <c r="BC193" s="377"/>
      <c r="BD193" s="365"/>
      <c r="BE193" s="365"/>
      <c r="BF193" s="365"/>
      <c r="BG193" s="365"/>
      <c r="BH193" s="365"/>
      <c r="BI193" s="365"/>
      <c r="BJ193" s="365"/>
      <c r="BK193" s="365"/>
      <c r="BL193" s="376"/>
      <c r="BM193" s="376"/>
      <c r="BN193" s="260"/>
      <c r="BO193" s="260"/>
      <c r="BP193" s="260"/>
      <c r="BQ193" s="263"/>
      <c r="BR193" s="263"/>
    </row>
    <row r="194" spans="1:70" s="50" customFormat="1" ht="27.75" customHeight="1" x14ac:dyDescent="0.2">
      <c r="A194" s="22">
        <f t="shared" si="183"/>
        <v>138</v>
      </c>
      <c r="B194" s="51"/>
      <c r="C194" s="52"/>
      <c r="D194" s="53"/>
      <c r="E194" s="54"/>
      <c r="F194" s="55"/>
      <c r="G194" s="56"/>
      <c r="H194" s="57"/>
      <c r="I194" s="275"/>
      <c r="J194" s="58"/>
      <c r="K194" s="59"/>
      <c r="L194" s="60"/>
      <c r="M194" s="59"/>
      <c r="N194" s="60"/>
      <c r="O194" s="59"/>
      <c r="P194" s="60"/>
      <c r="Q194" s="61"/>
      <c r="R194" s="286"/>
      <c r="S194" s="58"/>
      <c r="T194" s="59"/>
      <c r="U194" s="59"/>
      <c r="V194" s="61"/>
      <c r="W194" s="294"/>
      <c r="X194" s="59"/>
      <c r="Y194" s="60"/>
      <c r="Z194" s="59"/>
      <c r="AA194" s="60"/>
      <c r="AB194" s="61"/>
      <c r="AC194" s="62"/>
      <c r="AD194" s="63"/>
      <c r="AE194" s="63"/>
      <c r="AF194" s="64"/>
      <c r="AG194" s="65"/>
      <c r="AH194" s="61"/>
      <c r="AI194" s="510"/>
      <c r="AJ194" s="510"/>
      <c r="AK194" s="511"/>
      <c r="AL194" s="100"/>
      <c r="AM194" s="382" t="str">
        <f t="shared" si="181"/>
        <v xml:space="preserve"> </v>
      </c>
      <c r="AN194" s="95" t="str">
        <f t="shared" si="182"/>
        <v xml:space="preserve"> </v>
      </c>
      <c r="AO194" s="365"/>
      <c r="AP194" s="365"/>
      <c r="AQ194" s="256"/>
      <c r="AR194" s="365"/>
      <c r="AS194" s="365"/>
      <c r="AT194" s="364" t="e">
        <f t="shared" si="175"/>
        <v>#N/A</v>
      </c>
      <c r="AU194" s="365" t="e">
        <f t="shared" si="176"/>
        <v>#N/A</v>
      </c>
      <c r="AV194" s="372" t="str">
        <f t="shared" ca="1" si="129"/>
        <v/>
      </c>
      <c r="AW194" s="364" t="e">
        <f t="shared" ca="1" si="130"/>
        <v>#N/A</v>
      </c>
      <c r="AX194" s="373" t="e">
        <f t="shared" ca="1" si="131"/>
        <v>#N/A</v>
      </c>
      <c r="AY194" s="98" t="e">
        <f t="shared" si="179"/>
        <v>#N/A</v>
      </c>
      <c r="AZ194" s="373" t="e">
        <f>IF(V266=0,NA(),V266)</f>
        <v>#N/A</v>
      </c>
      <c r="BA194" s="363"/>
      <c r="BB194" s="365"/>
      <c r="BC194" s="377"/>
      <c r="BD194" s="365"/>
      <c r="BE194" s="365"/>
      <c r="BF194" s="365"/>
      <c r="BG194" s="365"/>
      <c r="BH194" s="365"/>
      <c r="BI194" s="365"/>
      <c r="BJ194" s="365"/>
      <c r="BK194" s="365"/>
      <c r="BL194" s="376"/>
      <c r="BM194" s="376"/>
      <c r="BN194" s="260"/>
      <c r="BO194" s="260"/>
      <c r="BP194" s="260"/>
      <c r="BQ194" s="263"/>
      <c r="BR194" s="263"/>
    </row>
    <row r="195" spans="1:70" s="50" customFormat="1" ht="27.75" customHeight="1" x14ac:dyDescent="0.2">
      <c r="A195" s="22">
        <f t="shared" si="183"/>
        <v>139</v>
      </c>
      <c r="B195" s="51"/>
      <c r="C195" s="52"/>
      <c r="D195" s="53"/>
      <c r="E195" s="54"/>
      <c r="F195" s="55"/>
      <c r="G195" s="56"/>
      <c r="H195" s="57"/>
      <c r="I195" s="275"/>
      <c r="J195" s="58"/>
      <c r="K195" s="59"/>
      <c r="L195" s="60"/>
      <c r="M195" s="59"/>
      <c r="N195" s="60"/>
      <c r="O195" s="59"/>
      <c r="P195" s="60"/>
      <c r="Q195" s="61"/>
      <c r="R195" s="286"/>
      <c r="S195" s="58"/>
      <c r="T195" s="59"/>
      <c r="U195" s="59"/>
      <c r="V195" s="61"/>
      <c r="W195" s="294"/>
      <c r="X195" s="59"/>
      <c r="Y195" s="60"/>
      <c r="Z195" s="59"/>
      <c r="AA195" s="60"/>
      <c r="AB195" s="61"/>
      <c r="AC195" s="62"/>
      <c r="AD195" s="63"/>
      <c r="AE195" s="63"/>
      <c r="AF195" s="64"/>
      <c r="AG195" s="65"/>
      <c r="AH195" s="61"/>
      <c r="AI195" s="510"/>
      <c r="AJ195" s="510"/>
      <c r="AK195" s="511"/>
      <c r="AL195" s="100"/>
      <c r="AM195" s="382" t="str">
        <f t="shared" si="181"/>
        <v xml:space="preserve"> </v>
      </c>
      <c r="AN195" s="95" t="str">
        <f t="shared" si="182"/>
        <v xml:space="preserve"> </v>
      </c>
      <c r="AO195" s="365"/>
      <c r="AP195" s="365"/>
      <c r="AQ195" s="256"/>
      <c r="AR195" s="365"/>
      <c r="AS195" s="365"/>
      <c r="AT195" s="364" t="e">
        <f t="shared" ref="AT195:AT204" si="184">IF(ISBLANK($B271),NA(),$B271)</f>
        <v>#N/A</v>
      </c>
      <c r="AU195" s="365" t="e">
        <f t="shared" ref="AU195:AU204" si="185">IF(ISBLANK($I271),NA(),$I271)</f>
        <v>#N/A</v>
      </c>
      <c r="AV195" s="372" t="str">
        <f t="shared" ca="1" si="129"/>
        <v/>
      </c>
      <c r="AW195" s="364" t="e">
        <f t="shared" ca="1" si="130"/>
        <v>#N/A</v>
      </c>
      <c r="AX195" s="373" t="e">
        <f t="shared" ca="1" si="131"/>
        <v>#N/A</v>
      </c>
      <c r="AY195" s="98" t="e">
        <f>IF(S271=0,NA(),S271)</f>
        <v>#N/A</v>
      </c>
      <c r="AZ195" s="373" t="e">
        <f>IF(V271=0,NA(),V271)</f>
        <v>#N/A</v>
      </c>
      <c r="BA195" s="365"/>
      <c r="BB195" s="365"/>
      <c r="BC195" s="377"/>
      <c r="BD195" s="365"/>
      <c r="BE195" s="365"/>
      <c r="BF195" s="365"/>
      <c r="BG195" s="365"/>
      <c r="BH195" s="365"/>
      <c r="BI195" s="365"/>
      <c r="BJ195" s="365"/>
      <c r="BK195" s="365"/>
      <c r="BL195" s="376"/>
      <c r="BM195" s="376"/>
      <c r="BN195" s="260"/>
      <c r="BO195" s="260"/>
      <c r="BP195" s="260"/>
      <c r="BQ195" s="263"/>
      <c r="BR195" s="263"/>
    </row>
    <row r="196" spans="1:70" s="50" customFormat="1" ht="27.75" customHeight="1" thickBot="1" x14ac:dyDescent="0.25">
      <c r="A196" s="23">
        <f t="shared" si="183"/>
        <v>140</v>
      </c>
      <c r="B196" s="66"/>
      <c r="C196" s="67"/>
      <c r="D196" s="68"/>
      <c r="E196" s="69"/>
      <c r="F196" s="70"/>
      <c r="G196" s="71"/>
      <c r="H196" s="72"/>
      <c r="I196" s="276"/>
      <c r="J196" s="73"/>
      <c r="K196" s="74"/>
      <c r="L196" s="75"/>
      <c r="M196" s="74"/>
      <c r="N196" s="75"/>
      <c r="O196" s="74"/>
      <c r="P196" s="75"/>
      <c r="Q196" s="76"/>
      <c r="R196" s="287"/>
      <c r="S196" s="73"/>
      <c r="T196" s="74"/>
      <c r="U196" s="74"/>
      <c r="V196" s="76"/>
      <c r="W196" s="295"/>
      <c r="X196" s="74"/>
      <c r="Y196" s="75"/>
      <c r="Z196" s="74"/>
      <c r="AA196" s="75"/>
      <c r="AB196" s="76"/>
      <c r="AC196" s="77"/>
      <c r="AD196" s="78"/>
      <c r="AE196" s="78"/>
      <c r="AF196" s="79"/>
      <c r="AG196" s="80"/>
      <c r="AH196" s="76"/>
      <c r="AI196" s="518"/>
      <c r="AJ196" s="518"/>
      <c r="AK196" s="519"/>
      <c r="AL196" s="100"/>
      <c r="AM196" s="382" t="str">
        <f t="shared" si="181"/>
        <v xml:space="preserve"> </v>
      </c>
      <c r="AN196" s="95" t="str">
        <f t="shared" si="182"/>
        <v xml:space="preserve"> </v>
      </c>
      <c r="AO196" s="365"/>
      <c r="AP196" s="365"/>
      <c r="AQ196" s="256"/>
      <c r="AR196" s="365"/>
      <c r="AS196" s="365"/>
      <c r="AT196" s="364" t="e">
        <f t="shared" si="184"/>
        <v>#N/A</v>
      </c>
      <c r="AU196" s="365" t="e">
        <f t="shared" si="185"/>
        <v>#N/A</v>
      </c>
      <c r="AV196" s="372" t="str">
        <f t="shared" ca="1" si="129"/>
        <v/>
      </c>
      <c r="AW196" s="364" t="e">
        <f t="shared" ca="1" si="130"/>
        <v>#N/A</v>
      </c>
      <c r="AX196" s="373" t="e">
        <f t="shared" ca="1" si="131"/>
        <v>#N/A</v>
      </c>
      <c r="AY196" s="98" t="e">
        <f t="shared" ref="AY196:AY202" si="186">IF(S272=0,NA(),S272)</f>
        <v>#N/A</v>
      </c>
      <c r="AZ196" s="373" t="e">
        <f t="shared" ref="AZ196:AZ204" si="187">IF(V272=0,NA(),V272)</f>
        <v>#N/A</v>
      </c>
      <c r="BA196" s="365"/>
      <c r="BB196" s="365"/>
      <c r="BC196" s="377"/>
      <c r="BD196" s="365"/>
      <c r="BE196" s="365"/>
      <c r="BF196" s="365"/>
      <c r="BG196" s="365"/>
      <c r="BH196" s="365"/>
      <c r="BI196" s="365"/>
      <c r="BJ196" s="365"/>
      <c r="BK196" s="365"/>
      <c r="BL196" s="376"/>
      <c r="BM196" s="376"/>
      <c r="BN196" s="260"/>
      <c r="BO196" s="260"/>
      <c r="BP196" s="260"/>
      <c r="BQ196" s="263"/>
      <c r="BR196" s="263"/>
    </row>
    <row r="197" spans="1:70" ht="4.5" customHeight="1" thickBot="1" x14ac:dyDescent="0.25">
      <c r="A197" s="91">
        <f>AK200</f>
        <v>14</v>
      </c>
      <c r="B197" s="235"/>
      <c r="C197" s="235"/>
      <c r="D197" s="235"/>
      <c r="E197" s="235"/>
      <c r="F197" s="235"/>
      <c r="G197" s="235"/>
      <c r="H197" s="235"/>
      <c r="I197" s="235"/>
      <c r="J197" s="280"/>
      <c r="K197" s="280"/>
      <c r="L197" s="280"/>
      <c r="M197" s="280"/>
      <c r="N197" s="280"/>
      <c r="O197" s="280"/>
      <c r="P197" s="280"/>
      <c r="Q197" s="280"/>
      <c r="R197" s="280"/>
      <c r="S197" s="292"/>
      <c r="T197" s="292"/>
      <c r="U197" s="292"/>
      <c r="V197" s="292"/>
      <c r="W197" s="292"/>
      <c r="X197" s="292"/>
      <c r="Y197" s="292"/>
      <c r="Z197" s="292"/>
      <c r="AA197" s="292"/>
      <c r="AB197" s="292"/>
      <c r="AC197" s="292"/>
      <c r="AD197" s="236"/>
      <c r="AE197" s="237"/>
      <c r="AF197" s="236"/>
      <c r="AG197" s="238"/>
      <c r="AH197" s="536"/>
      <c r="AI197" s="537"/>
      <c r="AJ197" s="537"/>
      <c r="AK197" s="537"/>
      <c r="AL197" s="383"/>
      <c r="AM197" s="384"/>
      <c r="AN197" s="383"/>
      <c r="AT197" s="364" t="e">
        <f t="shared" si="184"/>
        <v>#N/A</v>
      </c>
      <c r="AU197" s="365" t="e">
        <f t="shared" si="185"/>
        <v>#N/A</v>
      </c>
      <c r="AV197" s="372" t="str">
        <f t="shared" ref="AV197:AV260" ca="1" si="188">IFERROR($AT$3-AT197,"")</f>
        <v/>
      </c>
      <c r="AW197" s="364" t="e">
        <f t="shared" ref="AW197:AW260" ca="1" si="189">IF(AV197&gt;730,NA(),AT197)</f>
        <v>#N/A</v>
      </c>
      <c r="AX197" s="373" t="e">
        <f t="shared" ref="AX197:AX260" ca="1" si="190">IF(AV197&gt;730,NA(),AU197)</f>
        <v>#N/A</v>
      </c>
      <c r="AY197" s="98" t="e">
        <f t="shared" si="186"/>
        <v>#N/A</v>
      </c>
      <c r="AZ197" s="373" t="e">
        <f t="shared" si="187"/>
        <v>#N/A</v>
      </c>
      <c r="BC197" s="377"/>
    </row>
    <row r="198" spans="1:70" ht="26.25" customHeight="1" x14ac:dyDescent="0.2">
      <c r="A198" s="163">
        <f>A184+1</f>
        <v>14</v>
      </c>
      <c r="B198" s="523"/>
      <c r="C198" s="523"/>
      <c r="D198" s="523"/>
      <c r="E198" s="524"/>
      <c r="F198" s="527" t="str">
        <f>IF('FRONT PAGE'!$A$1="www.fly-logics.com","TOTAL PAGE",0)</f>
        <v>TOTAL PAGE</v>
      </c>
      <c r="G198" s="528"/>
      <c r="H198" s="529"/>
      <c r="I198" s="314" t="str">
        <f>IF('FRONT PAGE'!$A$1="www.fly-logics.com",IF(SUM(I187:I197)=0," ",SUM(I187:I197)),0)</f>
        <v xml:space="preserve"> </v>
      </c>
      <c r="J198" s="315" t="str">
        <f>IF('FRONT PAGE'!$A$1="www.fly-logics.com",IF(SUM(J187:J197)=0," ",SUM(J187:J197)),0)</f>
        <v xml:space="preserve"> </v>
      </c>
      <c r="K198" s="316" t="str">
        <f>IF('FRONT PAGE'!$A$1="www.fly-logics.com",IF(SUM(K187:K197)=0," ",SUM(K187:K197)),0)</f>
        <v xml:space="preserve"> </v>
      </c>
      <c r="L198" s="317" t="str">
        <f>IF('FRONT PAGE'!$A$1="www.fly-logics.com",IF(SUM(L187:L197)=0," ",SUM(L187:L197)),0)</f>
        <v xml:space="preserve"> </v>
      </c>
      <c r="M198" s="316" t="str">
        <f>IF('FRONT PAGE'!$A$1="www.fly-logics.com",IF(SUM(M187:M197)=0," ",SUM(M187:M197)),0)</f>
        <v xml:space="preserve"> </v>
      </c>
      <c r="N198" s="317" t="str">
        <f>IF('FRONT PAGE'!$A$1="www.fly-logics.com",IF(SUM(N187:N197)=0," ",SUM(N187:N197)),0)</f>
        <v xml:space="preserve"> </v>
      </c>
      <c r="O198" s="316" t="str">
        <f>IF('FRONT PAGE'!$A$1="www.fly-logics.com",IF(SUM(O187:O197)=0," ",SUM(O187:O197)),0)</f>
        <v xml:space="preserve"> </v>
      </c>
      <c r="P198" s="317" t="str">
        <f>IF('FRONT PAGE'!$A$1="www.fly-logics.com",IF(SUM(P187:P197)=0," ",SUM(P187:P197)),0)</f>
        <v xml:space="preserve"> </v>
      </c>
      <c r="Q198" s="318" t="str">
        <f>IF('FRONT PAGE'!$A$1="www.fly-logics.com",IF(SUM(Q187:Q197)=0," ",SUM(Q187:Q197)),0)</f>
        <v xml:space="preserve"> </v>
      </c>
      <c r="R198" s="319"/>
      <c r="S198" s="315" t="str">
        <f>IF('FRONT PAGE'!$A$1="www.fly-logics.com",IF(SUM(S187:S197)=0," ",SUM(S187:S197)),0)</f>
        <v xml:space="preserve"> </v>
      </c>
      <c r="T198" s="316" t="str">
        <f>IF('FRONT PAGE'!$A$1="www.fly-logics.com",IF(SUM(T187:T197)=0," ",SUM(T187:T197)),0)</f>
        <v xml:space="preserve"> </v>
      </c>
      <c r="U198" s="316" t="str">
        <f>IF('FRONT PAGE'!$A$1="www.fly-logics.com",IF(SUM(U187:U197)=0," ",SUM(U187:U197)),0)</f>
        <v xml:space="preserve"> </v>
      </c>
      <c r="V198" s="318" t="str">
        <f>IF('FRONT PAGE'!$A$1="www.fly-logics.com",IF(SUM(V187:V197)=0," ",SUM(V187:V197)),0)</f>
        <v xml:space="preserve"> </v>
      </c>
      <c r="W198" s="315" t="str">
        <f>IF('FRONT PAGE'!$A$1="www.fly-logics.com",IF(SUM(W187:W197)=0," ",SUM(W187:W197)),0)</f>
        <v xml:space="preserve"> </v>
      </c>
      <c r="X198" s="316" t="str">
        <f>IF('FRONT PAGE'!$A$1="www.fly-logics.com",IF(SUM(X187:X197)=0," ",SUM(X187:X197)),0)</f>
        <v xml:space="preserve"> </v>
      </c>
      <c r="Y198" s="317" t="str">
        <f>IF('FRONT PAGE'!$A$1="www.fly-logics.com",IF(SUM(Y187:Y197)=0," ",SUM(Y187:Y197)),0)</f>
        <v xml:space="preserve"> </v>
      </c>
      <c r="Z198" s="316" t="str">
        <f>IF('FRONT PAGE'!$A$1="www.fly-logics.com",IF(SUM(Z187:Z197)=0," ",SUM(Z187:Z197)),0)</f>
        <v xml:space="preserve"> </v>
      </c>
      <c r="AA198" s="317" t="str">
        <f>IF('FRONT PAGE'!$A$1="www.fly-logics.com",IF(SUM(AA187:AA197)=0," ",SUM(AA187:AA197)),0)</f>
        <v xml:space="preserve"> </v>
      </c>
      <c r="AB198" s="318" t="str">
        <f>IF('FRONT PAGE'!$A$1="www.fly-logics.com",IF(SUM(AB187:AB197)=0," ",SUM(AB187:AB197)),0)</f>
        <v xml:space="preserve"> </v>
      </c>
      <c r="AC198" s="329" t="str">
        <f>IF('FRONT PAGE'!$A$1="www.fly-logics.com",IF(SUM(AC187:AC197)=0," ",SUM(AC187:AC197)),0)</f>
        <v xml:space="preserve"> </v>
      </c>
      <c r="AD198" s="321" t="str">
        <f>IF('FRONT PAGE'!$A$1="www.fly-logics.com",IF(SUM(AD187:AD197)=0," ",SUM(AD187:AD197)),0)</f>
        <v xml:space="preserve"> </v>
      </c>
      <c r="AE198" s="321" t="str">
        <f>IF('FRONT PAGE'!$A$1="www.fly-logics.com",IF(SUM(AE187:AE197)=0," ",SUM(AE187:AE197)),0)</f>
        <v xml:space="preserve"> </v>
      </c>
      <c r="AF198" s="322" t="str">
        <f>IF('FRONT PAGE'!$A$1="www.fly-logics.com",IF(SUM(AF187:AF197)=0," ",SUM(AF187:AF197)),0)</f>
        <v xml:space="preserve"> </v>
      </c>
      <c r="AG198" s="323" t="str">
        <f>IF('FRONT PAGE'!$A$1="www.fly-logics.com",IF(SUM(AG187:AG197)=0," ",SUM(AG187:AG197)),0)</f>
        <v xml:space="preserve"> </v>
      </c>
      <c r="AH198" s="520" t="str">
        <f>IF('FRONT PAGE'!$A$1="www.fly-logics.com","I certify that all the data in this
logbook are accurate",0)</f>
        <v>I certify that all the data in this
logbook are accurate</v>
      </c>
      <c r="AI198" s="521"/>
      <c r="AJ198" s="521"/>
      <c r="AK198" s="522"/>
      <c r="AL198" s="385"/>
      <c r="AM198" s="386"/>
      <c r="AN198" s="385"/>
      <c r="AT198" s="364" t="e">
        <f t="shared" si="184"/>
        <v>#N/A</v>
      </c>
      <c r="AU198" s="365" t="e">
        <f t="shared" si="185"/>
        <v>#N/A</v>
      </c>
      <c r="AV198" s="372" t="str">
        <f t="shared" ca="1" si="188"/>
        <v/>
      </c>
      <c r="AW198" s="364" t="e">
        <f t="shared" ca="1" si="189"/>
        <v>#N/A</v>
      </c>
      <c r="AX198" s="373" t="e">
        <f t="shared" ca="1" si="190"/>
        <v>#N/A</v>
      </c>
      <c r="AY198" s="98" t="e">
        <f t="shared" si="186"/>
        <v>#N/A</v>
      </c>
      <c r="AZ198" s="373" t="e">
        <f t="shared" si="187"/>
        <v>#N/A</v>
      </c>
      <c r="BA198" s="363"/>
      <c r="BC198" s="377"/>
    </row>
    <row r="199" spans="1:70" ht="26.25" customHeight="1" x14ac:dyDescent="0.2">
      <c r="A199" s="505">
        <f>AL183</f>
        <v>0</v>
      </c>
      <c r="B199" s="525"/>
      <c r="C199" s="525"/>
      <c r="D199" s="525"/>
      <c r="E199" s="526"/>
      <c r="F199" s="530" t="str">
        <f>IF('FRONT PAGE'!$A$1="www.fly-logics.com","TOTAL PREVIOUS LOGBOOK",0)</f>
        <v>TOTAL PREVIOUS LOGBOOK</v>
      </c>
      <c r="G199" s="531"/>
      <c r="H199" s="532"/>
      <c r="I199" s="333">
        <f>I186</f>
        <v>33.75</v>
      </c>
      <c r="J199" s="334">
        <f t="shared" ref="J199:Q199" si="191">J186</f>
        <v>33.75</v>
      </c>
      <c r="K199" s="335" t="str">
        <f t="shared" si="191"/>
        <v xml:space="preserve"> </v>
      </c>
      <c r="L199" s="336" t="str">
        <f t="shared" si="191"/>
        <v xml:space="preserve"> </v>
      </c>
      <c r="M199" s="335" t="str">
        <f t="shared" si="191"/>
        <v xml:space="preserve"> </v>
      </c>
      <c r="N199" s="336" t="str">
        <f t="shared" si="191"/>
        <v xml:space="preserve"> </v>
      </c>
      <c r="O199" s="335" t="str">
        <f t="shared" si="191"/>
        <v xml:space="preserve"> </v>
      </c>
      <c r="P199" s="336" t="str">
        <f t="shared" si="191"/>
        <v xml:space="preserve"> </v>
      </c>
      <c r="Q199" s="337" t="str">
        <f t="shared" si="191"/>
        <v xml:space="preserve"> </v>
      </c>
      <c r="R199" s="288">
        <v>10</v>
      </c>
      <c r="S199" s="331" t="str">
        <f>S186</f>
        <v xml:space="preserve"> </v>
      </c>
      <c r="T199" s="239">
        <f t="shared" ref="T199:AG199" si="192">T186</f>
        <v>13.75</v>
      </c>
      <c r="U199" s="239">
        <f t="shared" si="192"/>
        <v>20</v>
      </c>
      <c r="V199" s="240">
        <f t="shared" si="192"/>
        <v>5</v>
      </c>
      <c r="W199" s="241" t="str">
        <f t="shared" si="192"/>
        <v xml:space="preserve"> </v>
      </c>
      <c r="X199" s="239" t="str">
        <f t="shared" si="192"/>
        <v xml:space="preserve"> </v>
      </c>
      <c r="Y199" s="242">
        <f t="shared" si="192"/>
        <v>5</v>
      </c>
      <c r="Z199" s="239" t="str">
        <f t="shared" si="192"/>
        <v xml:space="preserve"> </v>
      </c>
      <c r="AA199" s="242">
        <f t="shared" si="192"/>
        <v>3.75</v>
      </c>
      <c r="AB199" s="240" t="str">
        <f t="shared" si="192"/>
        <v xml:space="preserve"> </v>
      </c>
      <c r="AC199" s="243">
        <f t="shared" si="192"/>
        <v>14</v>
      </c>
      <c r="AD199" s="244" t="str">
        <f t="shared" si="192"/>
        <v xml:space="preserve"> </v>
      </c>
      <c r="AE199" s="244">
        <f t="shared" si="192"/>
        <v>14</v>
      </c>
      <c r="AF199" s="245" t="str">
        <f t="shared" si="192"/>
        <v xml:space="preserve"> </v>
      </c>
      <c r="AG199" s="332">
        <f t="shared" si="192"/>
        <v>17</v>
      </c>
      <c r="AH199" s="507"/>
      <c r="AI199" s="508"/>
      <c r="AJ199" s="508"/>
      <c r="AK199" s="509"/>
      <c r="AL199" s="385"/>
      <c r="AM199" s="386"/>
      <c r="AN199" s="385"/>
      <c r="AT199" s="364" t="e">
        <f t="shared" si="184"/>
        <v>#N/A</v>
      </c>
      <c r="AU199" s="365" t="e">
        <f t="shared" si="185"/>
        <v>#N/A</v>
      </c>
      <c r="AV199" s="372" t="str">
        <f t="shared" ca="1" si="188"/>
        <v/>
      </c>
      <c r="AW199" s="364" t="e">
        <f t="shared" ca="1" si="189"/>
        <v>#N/A</v>
      </c>
      <c r="AX199" s="373" t="e">
        <f t="shared" ca="1" si="190"/>
        <v>#N/A</v>
      </c>
      <c r="AY199" s="98" t="e">
        <f t="shared" si="186"/>
        <v>#N/A</v>
      </c>
      <c r="AZ199" s="373" t="e">
        <f t="shared" si="187"/>
        <v>#N/A</v>
      </c>
      <c r="BA199" s="363"/>
      <c r="BC199" s="377"/>
    </row>
    <row r="200" spans="1:70" ht="26.25" customHeight="1" thickBot="1" x14ac:dyDescent="0.25">
      <c r="A200" s="506"/>
      <c r="B200" s="512" t="str">
        <f>IF('FRONT PAGE'!$A$1="www.fly-logics.com","Authority certifying flight hours 
STAMP &amp; SIGNATURE",0)</f>
        <v>Authority certifying flight hours 
STAMP &amp; SIGNATURE</v>
      </c>
      <c r="C200" s="512"/>
      <c r="D200" s="512"/>
      <c r="E200" s="513"/>
      <c r="F200" s="533" t="str">
        <f>IF('FRONT PAGE'!$A$1="www.fly-logics.com","TOTAL TO DATE",0)</f>
        <v>TOTAL TO DATE</v>
      </c>
      <c r="G200" s="534"/>
      <c r="H200" s="535"/>
      <c r="I200" s="32">
        <f t="shared" ref="I200:Q200" si="193">IF(SUM(I198:I199)=0," ",SUM(I198:I199))</f>
        <v>33.75</v>
      </c>
      <c r="J200" s="27">
        <f t="shared" si="193"/>
        <v>33.75</v>
      </c>
      <c r="K200" s="24" t="str">
        <f t="shared" si="193"/>
        <v xml:space="preserve"> </v>
      </c>
      <c r="L200" s="25" t="str">
        <f t="shared" si="193"/>
        <v xml:space="preserve"> </v>
      </c>
      <c r="M200" s="24" t="str">
        <f t="shared" si="193"/>
        <v xml:space="preserve"> </v>
      </c>
      <c r="N200" s="25" t="str">
        <f t="shared" si="193"/>
        <v xml:space="preserve"> </v>
      </c>
      <c r="O200" s="24" t="str">
        <f t="shared" si="193"/>
        <v xml:space="preserve"> </v>
      </c>
      <c r="P200" s="25" t="str">
        <f t="shared" si="193"/>
        <v xml:space="preserve"> </v>
      </c>
      <c r="Q200" s="26" t="str">
        <f t="shared" si="193"/>
        <v xml:space="preserve"> </v>
      </c>
      <c r="R200" s="289"/>
      <c r="S200" s="27" t="str">
        <f t="shared" ref="S200:AG200" si="194">IF(SUM(S198:S199)=0," ",SUM(S198:S199))</f>
        <v xml:space="preserve"> </v>
      </c>
      <c r="T200" s="24">
        <f t="shared" si="194"/>
        <v>13.75</v>
      </c>
      <c r="U200" s="24">
        <f t="shared" si="194"/>
        <v>20</v>
      </c>
      <c r="V200" s="26">
        <f t="shared" si="194"/>
        <v>5</v>
      </c>
      <c r="W200" s="27" t="str">
        <f t="shared" si="194"/>
        <v xml:space="preserve"> </v>
      </c>
      <c r="X200" s="24" t="str">
        <f t="shared" si="194"/>
        <v xml:space="preserve"> </v>
      </c>
      <c r="Y200" s="25">
        <f t="shared" si="194"/>
        <v>5</v>
      </c>
      <c r="Z200" s="24" t="str">
        <f t="shared" si="194"/>
        <v xml:space="preserve"> </v>
      </c>
      <c r="AA200" s="25">
        <f t="shared" si="194"/>
        <v>3.75</v>
      </c>
      <c r="AB200" s="26" t="str">
        <f t="shared" si="194"/>
        <v xml:space="preserve"> </v>
      </c>
      <c r="AC200" s="30">
        <f t="shared" si="194"/>
        <v>14</v>
      </c>
      <c r="AD200" s="28" t="str">
        <f t="shared" si="194"/>
        <v xml:space="preserve"> </v>
      </c>
      <c r="AE200" s="28">
        <f t="shared" si="194"/>
        <v>14</v>
      </c>
      <c r="AF200" s="31" t="str">
        <f t="shared" si="194"/>
        <v xml:space="preserve"> </v>
      </c>
      <c r="AG200" s="33">
        <f t="shared" si="194"/>
        <v>17</v>
      </c>
      <c r="AH200" s="514" t="str">
        <f>IF('FRONT PAGE'!$A$1="www.fly-logics.com","_____________________________
PILOT SIGNATURE",0)</f>
        <v>_____________________________
PILOT SIGNATURE</v>
      </c>
      <c r="AI200" s="515"/>
      <c r="AJ200" s="515"/>
      <c r="AK200" s="330">
        <f>A198</f>
        <v>14</v>
      </c>
      <c r="AL200" s="387"/>
      <c r="AM200" s="388"/>
      <c r="AN200" s="387"/>
      <c r="AT200" s="364" t="e">
        <f t="shared" si="184"/>
        <v>#N/A</v>
      </c>
      <c r="AU200" s="365" t="e">
        <f t="shared" si="185"/>
        <v>#N/A</v>
      </c>
      <c r="AV200" s="372" t="str">
        <f t="shared" ca="1" si="188"/>
        <v/>
      </c>
      <c r="AW200" s="364" t="e">
        <f t="shared" ca="1" si="189"/>
        <v>#N/A</v>
      </c>
      <c r="AX200" s="373" t="e">
        <f t="shared" ca="1" si="190"/>
        <v>#N/A</v>
      </c>
      <c r="AY200" s="98" t="e">
        <f t="shared" si="186"/>
        <v>#N/A</v>
      </c>
      <c r="AZ200" s="373" t="e">
        <f t="shared" si="187"/>
        <v>#N/A</v>
      </c>
      <c r="BA200" s="363"/>
      <c r="BC200" s="377"/>
    </row>
    <row r="201" spans="1:70" s="50" customFormat="1" ht="27.75" customHeight="1" x14ac:dyDescent="0.2">
      <c r="A201" s="29">
        <f>A196+1</f>
        <v>141</v>
      </c>
      <c r="B201" s="39"/>
      <c r="C201" s="40"/>
      <c r="D201" s="41"/>
      <c r="E201" s="42"/>
      <c r="F201" s="43"/>
      <c r="G201" s="44"/>
      <c r="H201" s="45"/>
      <c r="I201" s="281"/>
      <c r="J201" s="277"/>
      <c r="K201" s="278"/>
      <c r="L201" s="279"/>
      <c r="M201" s="278"/>
      <c r="N201" s="279"/>
      <c r="O201" s="278"/>
      <c r="P201" s="279"/>
      <c r="Q201" s="150"/>
      <c r="R201" s="285"/>
      <c r="S201" s="46"/>
      <c r="T201" s="47"/>
      <c r="U201" s="47"/>
      <c r="V201" s="48"/>
      <c r="W201" s="293"/>
      <c r="X201" s="278"/>
      <c r="Y201" s="279"/>
      <c r="Z201" s="278"/>
      <c r="AA201" s="279"/>
      <c r="AB201" s="150"/>
      <c r="AC201" s="282"/>
      <c r="AD201" s="283"/>
      <c r="AE201" s="283"/>
      <c r="AF201" s="284"/>
      <c r="AG201" s="49"/>
      <c r="AH201" s="48"/>
      <c r="AI201" s="516"/>
      <c r="AJ201" s="516"/>
      <c r="AK201" s="517"/>
      <c r="AL201" s="100"/>
      <c r="AM201" s="382" t="str">
        <f t="shared" ref="AM201:AM210" si="195">IF(B201=0," ",TEXT(B201,"MMM"))</f>
        <v xml:space="preserve"> </v>
      </c>
      <c r="AN201" s="95" t="str">
        <f t="shared" ref="AN201:AN210" si="196">IF(B201=0," ",YEAR(B201))</f>
        <v xml:space="preserve"> </v>
      </c>
      <c r="AO201" s="365"/>
      <c r="AP201" s="365"/>
      <c r="AQ201" s="256"/>
      <c r="AR201" s="365"/>
      <c r="AS201" s="365"/>
      <c r="AT201" s="364" t="e">
        <f t="shared" si="184"/>
        <v>#N/A</v>
      </c>
      <c r="AU201" s="365" t="e">
        <f t="shared" si="185"/>
        <v>#N/A</v>
      </c>
      <c r="AV201" s="372" t="str">
        <f t="shared" ca="1" si="188"/>
        <v/>
      </c>
      <c r="AW201" s="364" t="e">
        <f t="shared" ca="1" si="189"/>
        <v>#N/A</v>
      </c>
      <c r="AX201" s="373" t="e">
        <f t="shared" ca="1" si="190"/>
        <v>#N/A</v>
      </c>
      <c r="AY201" s="98" t="e">
        <f t="shared" si="186"/>
        <v>#N/A</v>
      </c>
      <c r="AZ201" s="373" t="e">
        <f t="shared" si="187"/>
        <v>#N/A</v>
      </c>
      <c r="BA201" s="363"/>
      <c r="BB201" s="365"/>
      <c r="BC201" s="377"/>
      <c r="BD201" s="365"/>
      <c r="BE201" s="365"/>
      <c r="BF201" s="365"/>
      <c r="BG201" s="365"/>
      <c r="BH201" s="365"/>
      <c r="BI201" s="365"/>
      <c r="BJ201" s="365"/>
      <c r="BK201" s="365"/>
      <c r="BL201" s="376"/>
      <c r="BM201" s="376"/>
      <c r="BN201" s="260"/>
      <c r="BO201" s="260"/>
      <c r="BP201" s="260"/>
      <c r="BQ201" s="263"/>
      <c r="BR201" s="263"/>
    </row>
    <row r="202" spans="1:70" s="50" customFormat="1" ht="27.75" customHeight="1" x14ac:dyDescent="0.2">
      <c r="A202" s="22">
        <f>A201+1</f>
        <v>142</v>
      </c>
      <c r="B202" s="51"/>
      <c r="C202" s="52"/>
      <c r="D202" s="53"/>
      <c r="E202" s="54"/>
      <c r="F202" s="55"/>
      <c r="G202" s="56"/>
      <c r="H202" s="57"/>
      <c r="I202" s="275"/>
      <c r="J202" s="58"/>
      <c r="K202" s="59"/>
      <c r="L202" s="60"/>
      <c r="M202" s="59"/>
      <c r="N202" s="60"/>
      <c r="O202" s="59"/>
      <c r="P202" s="60"/>
      <c r="Q202" s="61"/>
      <c r="R202" s="286"/>
      <c r="S202" s="58"/>
      <c r="T202" s="59"/>
      <c r="U202" s="59"/>
      <c r="V202" s="61"/>
      <c r="W202" s="294"/>
      <c r="X202" s="59"/>
      <c r="Y202" s="60"/>
      <c r="Z202" s="59"/>
      <c r="AA202" s="60"/>
      <c r="AB202" s="61"/>
      <c r="AC202" s="62"/>
      <c r="AD202" s="63"/>
      <c r="AE202" s="63"/>
      <c r="AF202" s="64"/>
      <c r="AG202" s="65"/>
      <c r="AH202" s="61"/>
      <c r="AI202" s="510"/>
      <c r="AJ202" s="510"/>
      <c r="AK202" s="511"/>
      <c r="AL202" s="100"/>
      <c r="AM202" s="382" t="str">
        <f t="shared" si="195"/>
        <v xml:space="preserve"> </v>
      </c>
      <c r="AN202" s="95" t="str">
        <f t="shared" si="196"/>
        <v xml:space="preserve"> </v>
      </c>
      <c r="AO202" s="365"/>
      <c r="AP202" s="365"/>
      <c r="AQ202" s="256"/>
      <c r="AR202" s="365"/>
      <c r="AS202" s="365"/>
      <c r="AT202" s="364" t="e">
        <f t="shared" si="184"/>
        <v>#N/A</v>
      </c>
      <c r="AU202" s="365" t="e">
        <f t="shared" si="185"/>
        <v>#N/A</v>
      </c>
      <c r="AV202" s="372" t="str">
        <f t="shared" ca="1" si="188"/>
        <v/>
      </c>
      <c r="AW202" s="364" t="e">
        <f t="shared" ca="1" si="189"/>
        <v>#N/A</v>
      </c>
      <c r="AX202" s="373" t="e">
        <f t="shared" ca="1" si="190"/>
        <v>#N/A</v>
      </c>
      <c r="AY202" s="98" t="e">
        <f t="shared" si="186"/>
        <v>#N/A</v>
      </c>
      <c r="AZ202" s="373" t="e">
        <f t="shared" si="187"/>
        <v>#N/A</v>
      </c>
      <c r="BA202" s="363"/>
      <c r="BB202" s="365"/>
      <c r="BC202" s="377"/>
      <c r="BD202" s="365"/>
      <c r="BE202" s="365"/>
      <c r="BF202" s="365"/>
      <c r="BG202" s="365"/>
      <c r="BH202" s="365"/>
      <c r="BI202" s="365"/>
      <c r="BJ202" s="365"/>
      <c r="BK202" s="365"/>
      <c r="BL202" s="376"/>
      <c r="BM202" s="376"/>
      <c r="BN202" s="260"/>
      <c r="BO202" s="260"/>
      <c r="BP202" s="260"/>
      <c r="BQ202" s="263"/>
      <c r="BR202" s="263"/>
    </row>
    <row r="203" spans="1:70" s="50" customFormat="1" ht="27.75" customHeight="1" x14ac:dyDescent="0.2">
      <c r="A203" s="22">
        <f t="shared" ref="A203:A210" si="197">A202+1</f>
        <v>143</v>
      </c>
      <c r="B203" s="51"/>
      <c r="C203" s="52"/>
      <c r="D203" s="53"/>
      <c r="E203" s="54"/>
      <c r="F203" s="55"/>
      <c r="G203" s="56"/>
      <c r="H203" s="57"/>
      <c r="I203" s="275"/>
      <c r="J203" s="58"/>
      <c r="K203" s="59"/>
      <c r="L203" s="60"/>
      <c r="M203" s="59"/>
      <c r="N203" s="60"/>
      <c r="O203" s="59"/>
      <c r="P203" s="60"/>
      <c r="Q203" s="61"/>
      <c r="R203" s="286"/>
      <c r="S203" s="58"/>
      <c r="T203" s="59"/>
      <c r="U203" s="59"/>
      <c r="V203" s="61"/>
      <c r="W203" s="294"/>
      <c r="X203" s="59"/>
      <c r="Y203" s="60"/>
      <c r="Z203" s="59"/>
      <c r="AA203" s="60"/>
      <c r="AB203" s="61"/>
      <c r="AC203" s="62"/>
      <c r="AD203" s="63"/>
      <c r="AE203" s="63"/>
      <c r="AF203" s="64"/>
      <c r="AG203" s="65"/>
      <c r="AH203" s="61"/>
      <c r="AI203" s="510"/>
      <c r="AJ203" s="510"/>
      <c r="AK203" s="511"/>
      <c r="AL203" s="100"/>
      <c r="AM203" s="382" t="str">
        <f t="shared" si="195"/>
        <v xml:space="preserve"> </v>
      </c>
      <c r="AN203" s="95" t="str">
        <f t="shared" si="196"/>
        <v xml:space="preserve"> </v>
      </c>
      <c r="AO203" s="365"/>
      <c r="AP203" s="365"/>
      <c r="AQ203" s="256"/>
      <c r="AR203" s="365"/>
      <c r="AS203" s="365"/>
      <c r="AT203" s="364" t="e">
        <f t="shared" si="184"/>
        <v>#N/A</v>
      </c>
      <c r="AU203" s="365" t="e">
        <f t="shared" si="185"/>
        <v>#N/A</v>
      </c>
      <c r="AV203" s="372" t="str">
        <f t="shared" ca="1" si="188"/>
        <v/>
      </c>
      <c r="AW203" s="364" t="e">
        <f t="shared" ca="1" si="189"/>
        <v>#N/A</v>
      </c>
      <c r="AX203" s="373" t="e">
        <f t="shared" ca="1" si="190"/>
        <v>#N/A</v>
      </c>
      <c r="AY203" s="98" t="e">
        <f>IF(S279=0,NA(),S279)</f>
        <v>#N/A</v>
      </c>
      <c r="AZ203" s="373" t="e">
        <f t="shared" si="187"/>
        <v>#N/A</v>
      </c>
      <c r="BA203" s="363"/>
      <c r="BB203" s="365"/>
      <c r="BC203" s="377"/>
      <c r="BD203" s="365"/>
      <c r="BE203" s="365"/>
      <c r="BF203" s="365"/>
      <c r="BG203" s="365"/>
      <c r="BH203" s="365"/>
      <c r="BI203" s="365"/>
      <c r="BJ203" s="365"/>
      <c r="BK203" s="365"/>
      <c r="BL203" s="376"/>
      <c r="BM203" s="376"/>
      <c r="BN203" s="260"/>
      <c r="BO203" s="260"/>
      <c r="BP203" s="260"/>
      <c r="BQ203" s="263"/>
      <c r="BR203" s="263"/>
    </row>
    <row r="204" spans="1:70" s="50" customFormat="1" ht="27.75" customHeight="1" x14ac:dyDescent="0.2">
      <c r="A204" s="22">
        <f t="shared" si="197"/>
        <v>144</v>
      </c>
      <c r="B204" s="51"/>
      <c r="C204" s="52"/>
      <c r="D204" s="53"/>
      <c r="E204" s="54"/>
      <c r="F204" s="55"/>
      <c r="G204" s="56"/>
      <c r="H204" s="57"/>
      <c r="I204" s="275"/>
      <c r="J204" s="58"/>
      <c r="K204" s="59"/>
      <c r="L204" s="60"/>
      <c r="M204" s="59"/>
      <c r="N204" s="60"/>
      <c r="O204" s="59"/>
      <c r="P204" s="60"/>
      <c r="Q204" s="61"/>
      <c r="R204" s="286"/>
      <c r="S204" s="58"/>
      <c r="T204" s="59"/>
      <c r="U204" s="59"/>
      <c r="V204" s="61"/>
      <c r="W204" s="294"/>
      <c r="X204" s="59"/>
      <c r="Y204" s="60"/>
      <c r="Z204" s="59"/>
      <c r="AA204" s="60"/>
      <c r="AB204" s="61"/>
      <c r="AC204" s="62"/>
      <c r="AD204" s="63"/>
      <c r="AE204" s="63"/>
      <c r="AF204" s="64"/>
      <c r="AG204" s="65"/>
      <c r="AH204" s="61"/>
      <c r="AI204" s="510"/>
      <c r="AJ204" s="510"/>
      <c r="AK204" s="511"/>
      <c r="AL204" s="100"/>
      <c r="AM204" s="382" t="str">
        <f t="shared" si="195"/>
        <v xml:space="preserve"> </v>
      </c>
      <c r="AN204" s="95" t="str">
        <f t="shared" si="196"/>
        <v xml:space="preserve"> </v>
      </c>
      <c r="AO204" s="365"/>
      <c r="AP204" s="365"/>
      <c r="AQ204" s="256"/>
      <c r="AR204" s="365"/>
      <c r="AS204" s="365"/>
      <c r="AT204" s="364" t="e">
        <f t="shared" si="184"/>
        <v>#N/A</v>
      </c>
      <c r="AU204" s="365" t="e">
        <f t="shared" si="185"/>
        <v>#N/A</v>
      </c>
      <c r="AV204" s="372" t="str">
        <f t="shared" ca="1" si="188"/>
        <v/>
      </c>
      <c r="AW204" s="364" t="e">
        <f t="shared" ca="1" si="189"/>
        <v>#N/A</v>
      </c>
      <c r="AX204" s="373" t="e">
        <f t="shared" ca="1" si="190"/>
        <v>#N/A</v>
      </c>
      <c r="AY204" s="98" t="e">
        <f>IF(S280=0,NA(),S280)</f>
        <v>#N/A</v>
      </c>
      <c r="AZ204" s="373" t="e">
        <f t="shared" si="187"/>
        <v>#N/A</v>
      </c>
      <c r="BA204" s="363"/>
      <c r="BB204" s="365"/>
      <c r="BC204" s="377"/>
      <c r="BD204" s="365"/>
      <c r="BE204" s="365"/>
      <c r="BF204" s="365"/>
      <c r="BG204" s="365"/>
      <c r="BH204" s="365"/>
      <c r="BI204" s="365"/>
      <c r="BJ204" s="365"/>
      <c r="BK204" s="365"/>
      <c r="BL204" s="376"/>
      <c r="BM204" s="376"/>
      <c r="BN204" s="260"/>
      <c r="BO204" s="260"/>
      <c r="BP204" s="260"/>
      <c r="BQ204" s="263"/>
      <c r="BR204" s="263"/>
    </row>
    <row r="205" spans="1:70" s="50" customFormat="1" ht="27.75" customHeight="1" x14ac:dyDescent="0.2">
      <c r="A205" s="22">
        <f t="shared" si="197"/>
        <v>145</v>
      </c>
      <c r="B205" s="51"/>
      <c r="C205" s="52"/>
      <c r="D205" s="53"/>
      <c r="E205" s="54"/>
      <c r="F205" s="55"/>
      <c r="G205" s="56"/>
      <c r="H205" s="57"/>
      <c r="I205" s="275"/>
      <c r="J205" s="58"/>
      <c r="K205" s="59"/>
      <c r="L205" s="60"/>
      <c r="M205" s="59"/>
      <c r="N205" s="60"/>
      <c r="O205" s="59"/>
      <c r="P205" s="60"/>
      <c r="Q205" s="61"/>
      <c r="R205" s="286"/>
      <c r="S205" s="58"/>
      <c r="T205" s="59"/>
      <c r="U205" s="59"/>
      <c r="V205" s="61"/>
      <c r="W205" s="294"/>
      <c r="X205" s="59"/>
      <c r="Y205" s="60"/>
      <c r="Z205" s="59"/>
      <c r="AA205" s="60"/>
      <c r="AB205" s="61"/>
      <c r="AC205" s="62"/>
      <c r="AD205" s="63"/>
      <c r="AE205" s="63"/>
      <c r="AF205" s="64"/>
      <c r="AG205" s="65"/>
      <c r="AH205" s="61"/>
      <c r="AI205" s="510"/>
      <c r="AJ205" s="510"/>
      <c r="AK205" s="511"/>
      <c r="AL205" s="100"/>
      <c r="AM205" s="382" t="str">
        <f t="shared" si="195"/>
        <v xml:space="preserve"> </v>
      </c>
      <c r="AN205" s="95" t="str">
        <f t="shared" si="196"/>
        <v xml:space="preserve"> </v>
      </c>
      <c r="AO205" s="365"/>
      <c r="AP205" s="365"/>
      <c r="AQ205" s="256"/>
      <c r="AR205" s="365"/>
      <c r="AS205" s="365"/>
      <c r="AT205" s="364" t="e">
        <f t="shared" ref="AT205:AT214" si="198">IF(ISBLANK($B285),NA(),$B285)</f>
        <v>#N/A</v>
      </c>
      <c r="AU205" s="365" t="e">
        <f t="shared" ref="AU205:AU214" si="199">IF(ISBLANK($I285),NA(),$I285)</f>
        <v>#N/A</v>
      </c>
      <c r="AV205" s="372" t="str">
        <f t="shared" ca="1" si="188"/>
        <v/>
      </c>
      <c r="AW205" s="364" t="e">
        <f t="shared" ca="1" si="189"/>
        <v>#N/A</v>
      </c>
      <c r="AX205" s="373" t="e">
        <f t="shared" ca="1" si="190"/>
        <v>#N/A</v>
      </c>
      <c r="AY205" s="98" t="e">
        <f>IF(S285=0,NA(),S285)</f>
        <v>#N/A</v>
      </c>
      <c r="AZ205" s="373" t="e">
        <f>IF(V285=0,NA(),V285)</f>
        <v>#N/A</v>
      </c>
      <c r="BA205" s="363"/>
      <c r="BB205" s="365"/>
      <c r="BC205" s="377"/>
      <c r="BD205" s="365"/>
      <c r="BE205" s="365"/>
      <c r="BF205" s="365"/>
      <c r="BG205" s="365"/>
      <c r="BH205" s="365"/>
      <c r="BI205" s="365"/>
      <c r="BJ205" s="365"/>
      <c r="BK205" s="365"/>
      <c r="BL205" s="376"/>
      <c r="BM205" s="376"/>
      <c r="BN205" s="260"/>
      <c r="BO205" s="260"/>
      <c r="BP205" s="260"/>
      <c r="BQ205" s="263"/>
      <c r="BR205" s="263"/>
    </row>
    <row r="206" spans="1:70" s="50" customFormat="1" ht="27.75" customHeight="1" x14ac:dyDescent="0.2">
      <c r="A206" s="22">
        <f t="shared" si="197"/>
        <v>146</v>
      </c>
      <c r="B206" s="51"/>
      <c r="C206" s="52"/>
      <c r="D206" s="53"/>
      <c r="E206" s="54"/>
      <c r="F206" s="55"/>
      <c r="G206" s="56"/>
      <c r="H206" s="57"/>
      <c r="I206" s="275"/>
      <c r="J206" s="58"/>
      <c r="K206" s="59"/>
      <c r="L206" s="60"/>
      <c r="M206" s="59"/>
      <c r="N206" s="60"/>
      <c r="O206" s="59"/>
      <c r="P206" s="60"/>
      <c r="Q206" s="61"/>
      <c r="R206" s="286"/>
      <c r="S206" s="58"/>
      <c r="T206" s="59"/>
      <c r="U206" s="59"/>
      <c r="V206" s="61"/>
      <c r="W206" s="294"/>
      <c r="X206" s="59"/>
      <c r="Y206" s="60"/>
      <c r="Z206" s="59"/>
      <c r="AA206" s="60"/>
      <c r="AB206" s="61"/>
      <c r="AC206" s="62"/>
      <c r="AD206" s="63"/>
      <c r="AE206" s="63"/>
      <c r="AF206" s="64"/>
      <c r="AG206" s="65"/>
      <c r="AH206" s="61"/>
      <c r="AI206" s="510"/>
      <c r="AJ206" s="510"/>
      <c r="AK206" s="511"/>
      <c r="AL206" s="100"/>
      <c r="AM206" s="382" t="str">
        <f t="shared" si="195"/>
        <v xml:space="preserve"> </v>
      </c>
      <c r="AN206" s="95" t="str">
        <f t="shared" si="196"/>
        <v xml:space="preserve"> </v>
      </c>
      <c r="AO206" s="365"/>
      <c r="AP206" s="365"/>
      <c r="AQ206" s="256"/>
      <c r="AR206" s="365"/>
      <c r="AS206" s="365"/>
      <c r="AT206" s="364" t="e">
        <f t="shared" si="198"/>
        <v>#N/A</v>
      </c>
      <c r="AU206" s="365" t="e">
        <f t="shared" si="199"/>
        <v>#N/A</v>
      </c>
      <c r="AV206" s="372" t="str">
        <f t="shared" ca="1" si="188"/>
        <v/>
      </c>
      <c r="AW206" s="364" t="e">
        <f t="shared" ca="1" si="189"/>
        <v>#N/A</v>
      </c>
      <c r="AX206" s="373" t="e">
        <f t="shared" ca="1" si="190"/>
        <v>#N/A</v>
      </c>
      <c r="AY206" s="98" t="e">
        <f t="shared" ref="AY206:AY214" si="200">IF(S286=0,NA(),S286)</f>
        <v>#N/A</v>
      </c>
      <c r="AZ206" s="373" t="e">
        <f t="shared" ref="AZ206:AZ214" si="201">IF(V286=0,NA(),V286)</f>
        <v>#N/A</v>
      </c>
      <c r="BA206" s="363"/>
      <c r="BB206" s="365"/>
      <c r="BC206" s="377"/>
      <c r="BD206" s="365"/>
      <c r="BE206" s="365"/>
      <c r="BF206" s="365"/>
      <c r="BG206" s="365"/>
      <c r="BH206" s="365"/>
      <c r="BI206" s="365"/>
      <c r="BJ206" s="365"/>
      <c r="BK206" s="365"/>
      <c r="BL206" s="376"/>
      <c r="BM206" s="376"/>
      <c r="BN206" s="260"/>
      <c r="BO206" s="260"/>
      <c r="BP206" s="260"/>
      <c r="BQ206" s="263"/>
      <c r="BR206" s="263"/>
    </row>
    <row r="207" spans="1:70" s="50" customFormat="1" ht="27.75" customHeight="1" x14ac:dyDescent="0.2">
      <c r="A207" s="22">
        <f>A206+1</f>
        <v>147</v>
      </c>
      <c r="B207" s="51"/>
      <c r="C207" s="52"/>
      <c r="D207" s="53"/>
      <c r="E207" s="54"/>
      <c r="F207" s="55"/>
      <c r="G207" s="56"/>
      <c r="H207" s="57"/>
      <c r="I207" s="275"/>
      <c r="J207" s="58"/>
      <c r="K207" s="59"/>
      <c r="L207" s="60"/>
      <c r="M207" s="59"/>
      <c r="N207" s="60"/>
      <c r="O207" s="59"/>
      <c r="P207" s="60"/>
      <c r="Q207" s="61"/>
      <c r="R207" s="286"/>
      <c r="S207" s="58"/>
      <c r="T207" s="59"/>
      <c r="U207" s="59"/>
      <c r="V207" s="61"/>
      <c r="W207" s="294"/>
      <c r="X207" s="59"/>
      <c r="Y207" s="60"/>
      <c r="Z207" s="59"/>
      <c r="AA207" s="60"/>
      <c r="AB207" s="61"/>
      <c r="AC207" s="62"/>
      <c r="AD207" s="63"/>
      <c r="AE207" s="63"/>
      <c r="AF207" s="64"/>
      <c r="AG207" s="65"/>
      <c r="AH207" s="61"/>
      <c r="AI207" s="510"/>
      <c r="AJ207" s="510"/>
      <c r="AK207" s="511"/>
      <c r="AL207" s="100"/>
      <c r="AM207" s="382" t="str">
        <f t="shared" si="195"/>
        <v xml:space="preserve"> </v>
      </c>
      <c r="AN207" s="95" t="str">
        <f t="shared" si="196"/>
        <v xml:space="preserve"> </v>
      </c>
      <c r="AO207" s="365"/>
      <c r="AP207" s="365"/>
      <c r="AQ207" s="256"/>
      <c r="AR207" s="365"/>
      <c r="AS207" s="365"/>
      <c r="AT207" s="364" t="e">
        <f t="shared" si="198"/>
        <v>#N/A</v>
      </c>
      <c r="AU207" s="365" t="e">
        <f t="shared" si="199"/>
        <v>#N/A</v>
      </c>
      <c r="AV207" s="372" t="str">
        <f t="shared" ca="1" si="188"/>
        <v/>
      </c>
      <c r="AW207" s="364" t="e">
        <f t="shared" ca="1" si="189"/>
        <v>#N/A</v>
      </c>
      <c r="AX207" s="373" t="e">
        <f t="shared" ca="1" si="190"/>
        <v>#N/A</v>
      </c>
      <c r="AY207" s="98" t="e">
        <f t="shared" si="200"/>
        <v>#N/A</v>
      </c>
      <c r="AZ207" s="373" t="e">
        <f t="shared" si="201"/>
        <v>#N/A</v>
      </c>
      <c r="BA207" s="363"/>
      <c r="BB207" s="365"/>
      <c r="BC207" s="377"/>
      <c r="BD207" s="365"/>
      <c r="BE207" s="365"/>
      <c r="BF207" s="365"/>
      <c r="BG207" s="365"/>
      <c r="BH207" s="365"/>
      <c r="BI207" s="365"/>
      <c r="BJ207" s="365"/>
      <c r="BK207" s="365"/>
      <c r="BL207" s="376"/>
      <c r="BM207" s="376"/>
      <c r="BN207" s="260"/>
      <c r="BO207" s="260"/>
      <c r="BP207" s="260"/>
      <c r="BQ207" s="263"/>
      <c r="BR207" s="263"/>
    </row>
    <row r="208" spans="1:70" s="50" customFormat="1" ht="27.75" customHeight="1" x14ac:dyDescent="0.2">
      <c r="A208" s="22">
        <f t="shared" si="197"/>
        <v>148</v>
      </c>
      <c r="B208" s="51"/>
      <c r="C208" s="52"/>
      <c r="D208" s="53"/>
      <c r="E208" s="54"/>
      <c r="F208" s="55"/>
      <c r="G208" s="56"/>
      <c r="H208" s="57"/>
      <c r="I208" s="275"/>
      <c r="J208" s="58"/>
      <c r="K208" s="59"/>
      <c r="L208" s="60"/>
      <c r="M208" s="59"/>
      <c r="N208" s="60"/>
      <c r="O208" s="59"/>
      <c r="P208" s="60"/>
      <c r="Q208" s="61"/>
      <c r="R208" s="286"/>
      <c r="S208" s="58"/>
      <c r="T208" s="59"/>
      <c r="U208" s="59"/>
      <c r="V208" s="61"/>
      <c r="W208" s="294"/>
      <c r="X208" s="59"/>
      <c r="Y208" s="60"/>
      <c r="Z208" s="59"/>
      <c r="AA208" s="60"/>
      <c r="AB208" s="61"/>
      <c r="AC208" s="62"/>
      <c r="AD208" s="63"/>
      <c r="AE208" s="63"/>
      <c r="AF208" s="64"/>
      <c r="AG208" s="65"/>
      <c r="AH208" s="61"/>
      <c r="AI208" s="510"/>
      <c r="AJ208" s="510"/>
      <c r="AK208" s="511"/>
      <c r="AL208" s="100"/>
      <c r="AM208" s="382" t="str">
        <f t="shared" si="195"/>
        <v xml:space="preserve"> </v>
      </c>
      <c r="AN208" s="95" t="str">
        <f t="shared" si="196"/>
        <v xml:space="preserve"> </v>
      </c>
      <c r="AO208" s="365"/>
      <c r="AP208" s="365"/>
      <c r="AQ208" s="256"/>
      <c r="AR208" s="365"/>
      <c r="AS208" s="365"/>
      <c r="AT208" s="364" t="e">
        <f t="shared" si="198"/>
        <v>#N/A</v>
      </c>
      <c r="AU208" s="365" t="e">
        <f t="shared" si="199"/>
        <v>#N/A</v>
      </c>
      <c r="AV208" s="372" t="str">
        <f t="shared" ca="1" si="188"/>
        <v/>
      </c>
      <c r="AW208" s="364" t="e">
        <f t="shared" ca="1" si="189"/>
        <v>#N/A</v>
      </c>
      <c r="AX208" s="373" t="e">
        <f t="shared" ca="1" si="190"/>
        <v>#N/A</v>
      </c>
      <c r="AY208" s="98" t="e">
        <f t="shared" si="200"/>
        <v>#N/A</v>
      </c>
      <c r="AZ208" s="373" t="e">
        <f t="shared" si="201"/>
        <v>#N/A</v>
      </c>
      <c r="BA208" s="363"/>
      <c r="BB208" s="365"/>
      <c r="BC208" s="377"/>
      <c r="BD208" s="365"/>
      <c r="BE208" s="365"/>
      <c r="BF208" s="365"/>
      <c r="BG208" s="365"/>
      <c r="BH208" s="365"/>
      <c r="BI208" s="365"/>
      <c r="BJ208" s="365"/>
      <c r="BK208" s="365"/>
      <c r="BL208" s="376"/>
      <c r="BM208" s="376"/>
      <c r="BN208" s="260"/>
      <c r="BO208" s="260"/>
      <c r="BP208" s="260"/>
      <c r="BQ208" s="263"/>
      <c r="BR208" s="263"/>
    </row>
    <row r="209" spans="1:70" s="50" customFormat="1" ht="27.75" customHeight="1" x14ac:dyDescent="0.2">
      <c r="A209" s="22">
        <f t="shared" si="197"/>
        <v>149</v>
      </c>
      <c r="B209" s="51"/>
      <c r="C209" s="52"/>
      <c r="D209" s="53"/>
      <c r="E209" s="54"/>
      <c r="F209" s="55"/>
      <c r="G209" s="56"/>
      <c r="H209" s="57"/>
      <c r="I209" s="275"/>
      <c r="J209" s="58"/>
      <c r="K209" s="59"/>
      <c r="L209" s="60"/>
      <c r="M209" s="59"/>
      <c r="N209" s="60"/>
      <c r="O209" s="59"/>
      <c r="P209" s="60"/>
      <c r="Q209" s="61"/>
      <c r="R209" s="286"/>
      <c r="S209" s="58"/>
      <c r="T209" s="59"/>
      <c r="U209" s="59"/>
      <c r="V209" s="61"/>
      <c r="W209" s="294"/>
      <c r="X209" s="59"/>
      <c r="Y209" s="60"/>
      <c r="Z209" s="59"/>
      <c r="AA209" s="60"/>
      <c r="AB209" s="61"/>
      <c r="AC209" s="62"/>
      <c r="AD209" s="63"/>
      <c r="AE209" s="63"/>
      <c r="AF209" s="64"/>
      <c r="AG209" s="65"/>
      <c r="AH209" s="61"/>
      <c r="AI209" s="510"/>
      <c r="AJ209" s="510"/>
      <c r="AK209" s="511"/>
      <c r="AL209" s="100"/>
      <c r="AM209" s="382" t="str">
        <f t="shared" si="195"/>
        <v xml:space="preserve"> </v>
      </c>
      <c r="AN209" s="95" t="str">
        <f t="shared" si="196"/>
        <v xml:space="preserve"> </v>
      </c>
      <c r="AO209" s="365"/>
      <c r="AP209" s="365"/>
      <c r="AQ209" s="256"/>
      <c r="AR209" s="365"/>
      <c r="AS209" s="365"/>
      <c r="AT209" s="364" t="e">
        <f t="shared" si="198"/>
        <v>#N/A</v>
      </c>
      <c r="AU209" s="365" t="e">
        <f t="shared" si="199"/>
        <v>#N/A</v>
      </c>
      <c r="AV209" s="372" t="str">
        <f t="shared" ca="1" si="188"/>
        <v/>
      </c>
      <c r="AW209" s="364" t="e">
        <f t="shared" ca="1" si="189"/>
        <v>#N/A</v>
      </c>
      <c r="AX209" s="373" t="e">
        <f t="shared" ca="1" si="190"/>
        <v>#N/A</v>
      </c>
      <c r="AY209" s="98" t="e">
        <f t="shared" si="200"/>
        <v>#N/A</v>
      </c>
      <c r="AZ209" s="373" t="e">
        <f t="shared" si="201"/>
        <v>#N/A</v>
      </c>
      <c r="BA209" s="365"/>
      <c r="BB209" s="365"/>
      <c r="BC209" s="377"/>
      <c r="BD209" s="365"/>
      <c r="BE209" s="365"/>
      <c r="BF209" s="365"/>
      <c r="BG209" s="365"/>
      <c r="BH209" s="365"/>
      <c r="BI209" s="365"/>
      <c r="BJ209" s="365"/>
      <c r="BK209" s="365"/>
      <c r="BL209" s="376"/>
      <c r="BM209" s="376"/>
      <c r="BN209" s="260"/>
      <c r="BO209" s="260"/>
      <c r="BP209" s="260"/>
      <c r="BQ209" s="263"/>
      <c r="BR209" s="263"/>
    </row>
    <row r="210" spans="1:70" s="50" customFormat="1" ht="27.75" customHeight="1" thickBot="1" x14ac:dyDescent="0.25">
      <c r="A210" s="23">
        <f t="shared" si="197"/>
        <v>150</v>
      </c>
      <c r="B210" s="66"/>
      <c r="C210" s="67"/>
      <c r="D210" s="68"/>
      <c r="E210" s="69"/>
      <c r="F210" s="70"/>
      <c r="G210" s="71"/>
      <c r="H210" s="72"/>
      <c r="I210" s="276"/>
      <c r="J210" s="73"/>
      <c r="K210" s="74"/>
      <c r="L210" s="75"/>
      <c r="M210" s="74"/>
      <c r="N210" s="75"/>
      <c r="O210" s="74"/>
      <c r="P210" s="75"/>
      <c r="Q210" s="76"/>
      <c r="R210" s="287"/>
      <c r="S210" s="73"/>
      <c r="T210" s="74"/>
      <c r="U210" s="74"/>
      <c r="V210" s="76"/>
      <c r="W210" s="295"/>
      <c r="X210" s="74"/>
      <c r="Y210" s="75"/>
      <c r="Z210" s="74"/>
      <c r="AA210" s="75"/>
      <c r="AB210" s="76"/>
      <c r="AC210" s="77"/>
      <c r="AD210" s="78"/>
      <c r="AE210" s="78"/>
      <c r="AF210" s="79"/>
      <c r="AG210" s="80"/>
      <c r="AH210" s="76"/>
      <c r="AI210" s="518"/>
      <c r="AJ210" s="518"/>
      <c r="AK210" s="519"/>
      <c r="AL210" s="100"/>
      <c r="AM210" s="382" t="str">
        <f t="shared" si="195"/>
        <v xml:space="preserve"> </v>
      </c>
      <c r="AN210" s="95" t="str">
        <f t="shared" si="196"/>
        <v xml:space="preserve"> </v>
      </c>
      <c r="AO210" s="365"/>
      <c r="AP210" s="365"/>
      <c r="AQ210" s="256"/>
      <c r="AR210" s="365"/>
      <c r="AS210" s="365"/>
      <c r="AT210" s="364" t="e">
        <f t="shared" si="198"/>
        <v>#N/A</v>
      </c>
      <c r="AU210" s="365" t="e">
        <f t="shared" si="199"/>
        <v>#N/A</v>
      </c>
      <c r="AV210" s="372" t="str">
        <f t="shared" ca="1" si="188"/>
        <v/>
      </c>
      <c r="AW210" s="364" t="e">
        <f t="shared" ca="1" si="189"/>
        <v>#N/A</v>
      </c>
      <c r="AX210" s="373" t="e">
        <f t="shared" ca="1" si="190"/>
        <v>#N/A</v>
      </c>
      <c r="AY210" s="98" t="e">
        <f t="shared" si="200"/>
        <v>#N/A</v>
      </c>
      <c r="AZ210" s="373" t="e">
        <f t="shared" si="201"/>
        <v>#N/A</v>
      </c>
      <c r="BA210" s="365"/>
      <c r="BB210" s="365"/>
      <c r="BC210" s="377"/>
      <c r="BD210" s="365"/>
      <c r="BE210" s="365"/>
      <c r="BF210" s="365"/>
      <c r="BG210" s="365"/>
      <c r="BH210" s="365"/>
      <c r="BI210" s="365"/>
      <c r="BJ210" s="365"/>
      <c r="BK210" s="365"/>
      <c r="BL210" s="376"/>
      <c r="BM210" s="376"/>
      <c r="BN210" s="260"/>
      <c r="BO210" s="260"/>
      <c r="BP210" s="260"/>
      <c r="BQ210" s="263"/>
      <c r="BR210" s="263"/>
    </row>
    <row r="211" spans="1:70" ht="4.5" customHeight="1" thickBot="1" x14ac:dyDescent="0.25">
      <c r="A211" s="91">
        <f>AK214</f>
        <v>15</v>
      </c>
      <c r="B211" s="235"/>
      <c r="C211" s="235"/>
      <c r="D211" s="235"/>
      <c r="E211" s="235"/>
      <c r="F211" s="235"/>
      <c r="G211" s="235"/>
      <c r="H211" s="235"/>
      <c r="I211" s="235"/>
      <c r="J211" s="280"/>
      <c r="K211" s="280"/>
      <c r="L211" s="280"/>
      <c r="M211" s="280"/>
      <c r="N211" s="280"/>
      <c r="O211" s="280"/>
      <c r="P211" s="280"/>
      <c r="Q211" s="280"/>
      <c r="R211" s="280"/>
      <c r="S211" s="292"/>
      <c r="T211" s="292"/>
      <c r="U211" s="292"/>
      <c r="V211" s="292"/>
      <c r="W211" s="292"/>
      <c r="X211" s="292"/>
      <c r="Y211" s="292"/>
      <c r="Z211" s="292"/>
      <c r="AA211" s="292"/>
      <c r="AB211" s="292"/>
      <c r="AC211" s="292"/>
      <c r="AD211" s="236"/>
      <c r="AE211" s="237"/>
      <c r="AF211" s="236"/>
      <c r="AG211" s="238"/>
      <c r="AH211" s="536"/>
      <c r="AI211" s="537"/>
      <c r="AJ211" s="537"/>
      <c r="AK211" s="537"/>
      <c r="AL211" s="383"/>
      <c r="AM211" s="384"/>
      <c r="AN211" s="383"/>
      <c r="AT211" s="364" t="e">
        <f t="shared" si="198"/>
        <v>#N/A</v>
      </c>
      <c r="AU211" s="365" t="e">
        <f t="shared" si="199"/>
        <v>#N/A</v>
      </c>
      <c r="AV211" s="372" t="str">
        <f t="shared" ca="1" si="188"/>
        <v/>
      </c>
      <c r="AW211" s="364" t="e">
        <f t="shared" ca="1" si="189"/>
        <v>#N/A</v>
      </c>
      <c r="AX211" s="373" t="e">
        <f t="shared" ca="1" si="190"/>
        <v>#N/A</v>
      </c>
      <c r="AY211" s="98" t="e">
        <f t="shared" si="200"/>
        <v>#N/A</v>
      </c>
      <c r="AZ211" s="373" t="e">
        <f t="shared" si="201"/>
        <v>#N/A</v>
      </c>
      <c r="BC211" s="377"/>
    </row>
    <row r="212" spans="1:70" ht="26.25" customHeight="1" x14ac:dyDescent="0.2">
      <c r="A212" s="163">
        <f>A198+1</f>
        <v>15</v>
      </c>
      <c r="B212" s="523"/>
      <c r="C212" s="523"/>
      <c r="D212" s="523"/>
      <c r="E212" s="524"/>
      <c r="F212" s="527" t="str">
        <f>IF('FRONT PAGE'!$A$1="www.fly-logics.com","TOTAL PAGE",0)</f>
        <v>TOTAL PAGE</v>
      </c>
      <c r="G212" s="528"/>
      <c r="H212" s="529"/>
      <c r="I212" s="314" t="str">
        <f>IF('FRONT PAGE'!$A$1="www.fly-logics.com",IF(SUM(I201:I211)=0," ",SUM(I201:I211)),0)</f>
        <v xml:space="preserve"> </v>
      </c>
      <c r="J212" s="315" t="str">
        <f>IF('FRONT PAGE'!$A$1="www.fly-logics.com",IF(SUM(J201:J211)=0," ",SUM(J201:J211)),0)</f>
        <v xml:space="preserve"> </v>
      </c>
      <c r="K212" s="316" t="str">
        <f>IF('FRONT PAGE'!$A$1="www.fly-logics.com",IF(SUM(K201:K211)=0," ",SUM(K201:K211)),0)</f>
        <v xml:space="preserve"> </v>
      </c>
      <c r="L212" s="317" t="str">
        <f>IF('FRONT PAGE'!$A$1="www.fly-logics.com",IF(SUM(L201:L211)=0," ",SUM(L201:L211)),0)</f>
        <v xml:space="preserve"> </v>
      </c>
      <c r="M212" s="316" t="str">
        <f>IF('FRONT PAGE'!$A$1="www.fly-logics.com",IF(SUM(M201:M211)=0," ",SUM(M201:M211)),0)</f>
        <v xml:space="preserve"> </v>
      </c>
      <c r="N212" s="317" t="str">
        <f>IF('FRONT PAGE'!$A$1="www.fly-logics.com",IF(SUM(N201:N211)=0," ",SUM(N201:N211)),0)</f>
        <v xml:space="preserve"> </v>
      </c>
      <c r="O212" s="316" t="str">
        <f>IF('FRONT PAGE'!$A$1="www.fly-logics.com",IF(SUM(O201:O211)=0," ",SUM(O201:O211)),0)</f>
        <v xml:space="preserve"> </v>
      </c>
      <c r="P212" s="317" t="str">
        <f>IF('FRONT PAGE'!$A$1="www.fly-logics.com",IF(SUM(P201:P211)=0," ",SUM(P201:P211)),0)</f>
        <v xml:space="preserve"> </v>
      </c>
      <c r="Q212" s="318" t="str">
        <f>IF('FRONT PAGE'!$A$1="www.fly-logics.com",IF(SUM(Q201:Q211)=0," ",SUM(Q201:Q211)),0)</f>
        <v xml:space="preserve"> </v>
      </c>
      <c r="R212" s="319"/>
      <c r="S212" s="315" t="str">
        <f>IF('FRONT PAGE'!$A$1="www.fly-logics.com",IF(SUM(S201:S211)=0," ",SUM(S201:S211)),0)</f>
        <v xml:space="preserve"> </v>
      </c>
      <c r="T212" s="316" t="str">
        <f>IF('FRONT PAGE'!$A$1="www.fly-logics.com",IF(SUM(T201:T211)=0," ",SUM(T201:T211)),0)</f>
        <v xml:space="preserve"> </v>
      </c>
      <c r="U212" s="316" t="str">
        <f>IF('FRONT PAGE'!$A$1="www.fly-logics.com",IF(SUM(U201:U211)=0," ",SUM(U201:U211)),0)</f>
        <v xml:space="preserve"> </v>
      </c>
      <c r="V212" s="318" t="str">
        <f>IF('FRONT PAGE'!$A$1="www.fly-logics.com",IF(SUM(V201:V211)=0," ",SUM(V201:V211)),0)</f>
        <v xml:space="preserve"> </v>
      </c>
      <c r="W212" s="315" t="str">
        <f>IF('FRONT PAGE'!$A$1="www.fly-logics.com",IF(SUM(W201:W211)=0," ",SUM(W201:W211)),0)</f>
        <v xml:space="preserve"> </v>
      </c>
      <c r="X212" s="316" t="str">
        <f>IF('FRONT PAGE'!$A$1="www.fly-logics.com",IF(SUM(X201:X211)=0," ",SUM(X201:X211)),0)</f>
        <v xml:space="preserve"> </v>
      </c>
      <c r="Y212" s="317" t="str">
        <f>IF('FRONT PAGE'!$A$1="www.fly-logics.com",IF(SUM(Y201:Y211)=0," ",SUM(Y201:Y211)),0)</f>
        <v xml:space="preserve"> </v>
      </c>
      <c r="Z212" s="316" t="str">
        <f>IF('FRONT PAGE'!$A$1="www.fly-logics.com",IF(SUM(Z201:Z211)=0," ",SUM(Z201:Z211)),0)</f>
        <v xml:space="preserve"> </v>
      </c>
      <c r="AA212" s="317" t="str">
        <f>IF('FRONT PAGE'!$A$1="www.fly-logics.com",IF(SUM(AA201:AA211)=0," ",SUM(AA201:AA211)),0)</f>
        <v xml:space="preserve"> </v>
      </c>
      <c r="AB212" s="318" t="str">
        <f>IF('FRONT PAGE'!$A$1="www.fly-logics.com",IF(SUM(AB201:AB211)=0," ",SUM(AB201:AB211)),0)</f>
        <v xml:space="preserve"> </v>
      </c>
      <c r="AC212" s="329" t="str">
        <f>IF('FRONT PAGE'!$A$1="www.fly-logics.com",IF(SUM(AC201:AC211)=0," ",SUM(AC201:AC211)),0)</f>
        <v xml:space="preserve"> </v>
      </c>
      <c r="AD212" s="321" t="str">
        <f>IF('FRONT PAGE'!$A$1="www.fly-logics.com",IF(SUM(AD201:AD211)=0," ",SUM(AD201:AD211)),0)</f>
        <v xml:space="preserve"> </v>
      </c>
      <c r="AE212" s="321" t="str">
        <f>IF('FRONT PAGE'!$A$1="www.fly-logics.com",IF(SUM(AE201:AE211)=0," ",SUM(AE201:AE211)),0)</f>
        <v xml:space="preserve"> </v>
      </c>
      <c r="AF212" s="322" t="str">
        <f>IF('FRONT PAGE'!$A$1="www.fly-logics.com",IF(SUM(AF201:AF211)=0," ",SUM(AF201:AF211)),0)</f>
        <v xml:space="preserve"> </v>
      </c>
      <c r="AG212" s="323" t="str">
        <f>IF('FRONT PAGE'!$A$1="www.fly-logics.com",IF(SUM(AG201:AG211)=0," ",SUM(AG201:AG211)),0)</f>
        <v xml:space="preserve"> </v>
      </c>
      <c r="AH212" s="520" t="str">
        <f>IF('FRONT PAGE'!$A$1="www.fly-logics.com","I certify that all the data in this
logbook are accurate",0)</f>
        <v>I certify that all the data in this
logbook are accurate</v>
      </c>
      <c r="AI212" s="521"/>
      <c r="AJ212" s="521"/>
      <c r="AK212" s="522"/>
      <c r="AL212" s="385"/>
      <c r="AM212" s="386"/>
      <c r="AN212" s="385"/>
      <c r="AT212" s="364" t="e">
        <f t="shared" si="198"/>
        <v>#N/A</v>
      </c>
      <c r="AU212" s="365" t="e">
        <f t="shared" si="199"/>
        <v>#N/A</v>
      </c>
      <c r="AV212" s="372" t="str">
        <f t="shared" ca="1" si="188"/>
        <v/>
      </c>
      <c r="AW212" s="364" t="e">
        <f t="shared" ca="1" si="189"/>
        <v>#N/A</v>
      </c>
      <c r="AX212" s="373" t="e">
        <f t="shared" ca="1" si="190"/>
        <v>#N/A</v>
      </c>
      <c r="AY212" s="98" t="e">
        <f t="shared" si="200"/>
        <v>#N/A</v>
      </c>
      <c r="AZ212" s="373" t="e">
        <f t="shared" si="201"/>
        <v>#N/A</v>
      </c>
      <c r="BA212" s="363"/>
      <c r="BC212" s="377"/>
    </row>
    <row r="213" spans="1:70" ht="26.25" customHeight="1" x14ac:dyDescent="0.2">
      <c r="A213" s="505">
        <f>AL197</f>
        <v>0</v>
      </c>
      <c r="B213" s="525"/>
      <c r="C213" s="525"/>
      <c r="D213" s="525"/>
      <c r="E213" s="526"/>
      <c r="F213" s="530" t="str">
        <f>IF('FRONT PAGE'!$A$1="www.fly-logics.com","TOTAL PREVIOUS LOGBOOK",0)</f>
        <v>TOTAL PREVIOUS LOGBOOK</v>
      </c>
      <c r="G213" s="531"/>
      <c r="H213" s="532"/>
      <c r="I213" s="333">
        <f>I200</f>
        <v>33.75</v>
      </c>
      <c r="J213" s="334">
        <f t="shared" ref="J213:Q213" si="202">J200</f>
        <v>33.75</v>
      </c>
      <c r="K213" s="335" t="str">
        <f t="shared" si="202"/>
        <v xml:space="preserve"> </v>
      </c>
      <c r="L213" s="336" t="str">
        <f t="shared" si="202"/>
        <v xml:space="preserve"> </v>
      </c>
      <c r="M213" s="335" t="str">
        <f t="shared" si="202"/>
        <v xml:space="preserve"> </v>
      </c>
      <c r="N213" s="336" t="str">
        <f t="shared" si="202"/>
        <v xml:space="preserve"> </v>
      </c>
      <c r="O213" s="335" t="str">
        <f t="shared" si="202"/>
        <v xml:space="preserve"> </v>
      </c>
      <c r="P213" s="336" t="str">
        <f t="shared" si="202"/>
        <v xml:space="preserve"> </v>
      </c>
      <c r="Q213" s="337" t="str">
        <f t="shared" si="202"/>
        <v xml:space="preserve"> </v>
      </c>
      <c r="R213" s="288">
        <v>10</v>
      </c>
      <c r="S213" s="331" t="str">
        <f>S200</f>
        <v xml:space="preserve"> </v>
      </c>
      <c r="T213" s="239">
        <f t="shared" ref="T213:AG213" si="203">T200</f>
        <v>13.75</v>
      </c>
      <c r="U213" s="239">
        <f t="shared" si="203"/>
        <v>20</v>
      </c>
      <c r="V213" s="240">
        <f t="shared" si="203"/>
        <v>5</v>
      </c>
      <c r="W213" s="241" t="str">
        <f t="shared" si="203"/>
        <v xml:space="preserve"> </v>
      </c>
      <c r="X213" s="239" t="str">
        <f t="shared" si="203"/>
        <v xml:space="preserve"> </v>
      </c>
      <c r="Y213" s="242">
        <f t="shared" si="203"/>
        <v>5</v>
      </c>
      <c r="Z213" s="239" t="str">
        <f t="shared" si="203"/>
        <v xml:space="preserve"> </v>
      </c>
      <c r="AA213" s="242">
        <f t="shared" si="203"/>
        <v>3.75</v>
      </c>
      <c r="AB213" s="240" t="str">
        <f t="shared" si="203"/>
        <v xml:space="preserve"> </v>
      </c>
      <c r="AC213" s="243">
        <f t="shared" si="203"/>
        <v>14</v>
      </c>
      <c r="AD213" s="244" t="str">
        <f t="shared" si="203"/>
        <v xml:space="preserve"> </v>
      </c>
      <c r="AE213" s="244">
        <f t="shared" si="203"/>
        <v>14</v>
      </c>
      <c r="AF213" s="245" t="str">
        <f t="shared" si="203"/>
        <v xml:space="preserve"> </v>
      </c>
      <c r="AG213" s="332">
        <f t="shared" si="203"/>
        <v>17</v>
      </c>
      <c r="AH213" s="507"/>
      <c r="AI213" s="508"/>
      <c r="AJ213" s="508"/>
      <c r="AK213" s="509"/>
      <c r="AL213" s="385"/>
      <c r="AM213" s="386"/>
      <c r="AN213" s="385"/>
      <c r="AT213" s="364" t="e">
        <f t="shared" si="198"/>
        <v>#N/A</v>
      </c>
      <c r="AU213" s="365" t="e">
        <f t="shared" si="199"/>
        <v>#N/A</v>
      </c>
      <c r="AV213" s="372" t="str">
        <f t="shared" ca="1" si="188"/>
        <v/>
      </c>
      <c r="AW213" s="364" t="e">
        <f t="shared" ca="1" si="189"/>
        <v>#N/A</v>
      </c>
      <c r="AX213" s="373" t="e">
        <f t="shared" ca="1" si="190"/>
        <v>#N/A</v>
      </c>
      <c r="AY213" s="98" t="e">
        <f t="shared" si="200"/>
        <v>#N/A</v>
      </c>
      <c r="AZ213" s="373" t="e">
        <f t="shared" si="201"/>
        <v>#N/A</v>
      </c>
      <c r="BA213" s="363"/>
      <c r="BC213" s="377"/>
    </row>
    <row r="214" spans="1:70" ht="26.25" customHeight="1" thickBot="1" x14ac:dyDescent="0.25">
      <c r="A214" s="506"/>
      <c r="B214" s="512" t="str">
        <f>IF('FRONT PAGE'!$A$1="www.fly-logics.com","Authority certifying flight hours 
STAMP &amp; SIGNATURE",0)</f>
        <v>Authority certifying flight hours 
STAMP &amp; SIGNATURE</v>
      </c>
      <c r="C214" s="512"/>
      <c r="D214" s="512"/>
      <c r="E214" s="513"/>
      <c r="F214" s="533" t="str">
        <f>IF('FRONT PAGE'!$A$1="www.fly-logics.com","TOTAL TO DATE",0)</f>
        <v>TOTAL TO DATE</v>
      </c>
      <c r="G214" s="534"/>
      <c r="H214" s="535"/>
      <c r="I214" s="32">
        <f t="shared" ref="I214:Q214" si="204">IF(SUM(I212:I213)=0," ",SUM(I212:I213))</f>
        <v>33.75</v>
      </c>
      <c r="J214" s="27">
        <f t="shared" si="204"/>
        <v>33.75</v>
      </c>
      <c r="K214" s="24" t="str">
        <f t="shared" si="204"/>
        <v xml:space="preserve"> </v>
      </c>
      <c r="L214" s="25" t="str">
        <f t="shared" si="204"/>
        <v xml:space="preserve"> </v>
      </c>
      <c r="M214" s="24" t="str">
        <f t="shared" si="204"/>
        <v xml:space="preserve"> </v>
      </c>
      <c r="N214" s="25" t="str">
        <f t="shared" si="204"/>
        <v xml:space="preserve"> </v>
      </c>
      <c r="O214" s="24" t="str">
        <f t="shared" si="204"/>
        <v xml:space="preserve"> </v>
      </c>
      <c r="P214" s="25" t="str">
        <f t="shared" si="204"/>
        <v xml:space="preserve"> </v>
      </c>
      <c r="Q214" s="26" t="str">
        <f t="shared" si="204"/>
        <v xml:space="preserve"> </v>
      </c>
      <c r="R214" s="289"/>
      <c r="S214" s="27" t="str">
        <f t="shared" ref="S214:AG214" si="205">IF(SUM(S212:S213)=0," ",SUM(S212:S213))</f>
        <v xml:space="preserve"> </v>
      </c>
      <c r="T214" s="24">
        <f t="shared" si="205"/>
        <v>13.75</v>
      </c>
      <c r="U214" s="24">
        <f t="shared" si="205"/>
        <v>20</v>
      </c>
      <c r="V214" s="26">
        <f t="shared" si="205"/>
        <v>5</v>
      </c>
      <c r="W214" s="27" t="str">
        <f t="shared" si="205"/>
        <v xml:space="preserve"> </v>
      </c>
      <c r="X214" s="24" t="str">
        <f t="shared" si="205"/>
        <v xml:space="preserve"> </v>
      </c>
      <c r="Y214" s="25">
        <f t="shared" si="205"/>
        <v>5</v>
      </c>
      <c r="Z214" s="24" t="str">
        <f t="shared" si="205"/>
        <v xml:space="preserve"> </v>
      </c>
      <c r="AA214" s="25">
        <f t="shared" si="205"/>
        <v>3.75</v>
      </c>
      <c r="AB214" s="26" t="str">
        <f t="shared" si="205"/>
        <v xml:space="preserve"> </v>
      </c>
      <c r="AC214" s="30">
        <f t="shared" si="205"/>
        <v>14</v>
      </c>
      <c r="AD214" s="28" t="str">
        <f t="shared" si="205"/>
        <v xml:space="preserve"> </v>
      </c>
      <c r="AE214" s="28">
        <f t="shared" si="205"/>
        <v>14</v>
      </c>
      <c r="AF214" s="31" t="str">
        <f t="shared" si="205"/>
        <v xml:space="preserve"> </v>
      </c>
      <c r="AG214" s="33">
        <f t="shared" si="205"/>
        <v>17</v>
      </c>
      <c r="AH214" s="514" t="str">
        <f>IF('FRONT PAGE'!$A$1="www.fly-logics.com","_____________________________
PILOT SIGNATURE",0)</f>
        <v>_____________________________
PILOT SIGNATURE</v>
      </c>
      <c r="AI214" s="515"/>
      <c r="AJ214" s="515"/>
      <c r="AK214" s="330">
        <f>A212</f>
        <v>15</v>
      </c>
      <c r="AL214" s="387"/>
      <c r="AM214" s="388"/>
      <c r="AN214" s="387"/>
      <c r="AT214" s="364" t="e">
        <f t="shared" si="198"/>
        <v>#N/A</v>
      </c>
      <c r="AU214" s="365" t="e">
        <f t="shared" si="199"/>
        <v>#N/A</v>
      </c>
      <c r="AV214" s="372" t="str">
        <f t="shared" ca="1" si="188"/>
        <v/>
      </c>
      <c r="AW214" s="364" t="e">
        <f t="shared" ca="1" si="189"/>
        <v>#N/A</v>
      </c>
      <c r="AX214" s="373" t="e">
        <f t="shared" ca="1" si="190"/>
        <v>#N/A</v>
      </c>
      <c r="AY214" s="98" t="e">
        <f t="shared" si="200"/>
        <v>#N/A</v>
      </c>
      <c r="AZ214" s="373" t="e">
        <f t="shared" si="201"/>
        <v>#N/A</v>
      </c>
      <c r="BA214" s="363"/>
      <c r="BC214" s="377"/>
    </row>
    <row r="215" spans="1:70" s="50" customFormat="1" ht="27.75" customHeight="1" x14ac:dyDescent="0.2">
      <c r="A215" s="29">
        <f>A210+1</f>
        <v>151</v>
      </c>
      <c r="B215" s="39"/>
      <c r="C215" s="40"/>
      <c r="D215" s="41"/>
      <c r="E215" s="42"/>
      <c r="F215" s="43"/>
      <c r="G215" s="44"/>
      <c r="H215" s="45"/>
      <c r="I215" s="281"/>
      <c r="J215" s="277"/>
      <c r="K215" s="278"/>
      <c r="L215" s="279"/>
      <c r="M215" s="278"/>
      <c r="N215" s="279"/>
      <c r="O215" s="278"/>
      <c r="P215" s="279"/>
      <c r="Q215" s="150"/>
      <c r="R215" s="285"/>
      <c r="S215" s="46"/>
      <c r="T215" s="47"/>
      <c r="U215" s="47"/>
      <c r="V215" s="48"/>
      <c r="W215" s="293"/>
      <c r="X215" s="278"/>
      <c r="Y215" s="279"/>
      <c r="Z215" s="278"/>
      <c r="AA215" s="279"/>
      <c r="AB215" s="150"/>
      <c r="AC215" s="282"/>
      <c r="AD215" s="283"/>
      <c r="AE215" s="283"/>
      <c r="AF215" s="284"/>
      <c r="AG215" s="49"/>
      <c r="AH215" s="48"/>
      <c r="AI215" s="516"/>
      <c r="AJ215" s="516"/>
      <c r="AK215" s="517"/>
      <c r="AL215" s="100"/>
      <c r="AM215" s="382" t="str">
        <f t="shared" ref="AM215:AM224" si="206">IF(B215=0," ",TEXT(B215,"MMM"))</f>
        <v xml:space="preserve"> </v>
      </c>
      <c r="AN215" s="95" t="str">
        <f t="shared" ref="AN215:AN224" si="207">IF(B215=0," ",YEAR(B215))</f>
        <v xml:space="preserve"> </v>
      </c>
      <c r="AO215" s="365"/>
      <c r="AP215" s="365"/>
      <c r="AQ215" s="256"/>
      <c r="AR215" s="365"/>
      <c r="AS215" s="365"/>
      <c r="AT215" s="364" t="e">
        <f t="shared" ref="AT215:AT224" si="208">IF(ISBLANK($B299),NA(),$B299)</f>
        <v>#N/A</v>
      </c>
      <c r="AU215" s="365" t="e">
        <f t="shared" ref="AU215:AU224" si="209">IF(ISBLANK($I299),NA(),$I299)</f>
        <v>#N/A</v>
      </c>
      <c r="AV215" s="372" t="str">
        <f t="shared" ca="1" si="188"/>
        <v/>
      </c>
      <c r="AW215" s="364" t="e">
        <f t="shared" ca="1" si="189"/>
        <v>#N/A</v>
      </c>
      <c r="AX215" s="373" t="e">
        <f t="shared" ca="1" si="190"/>
        <v>#N/A</v>
      </c>
      <c r="AY215" s="98" t="e">
        <f>IF(S299=0,NA(),S299)</f>
        <v>#N/A</v>
      </c>
      <c r="AZ215" s="373" t="e">
        <f>IF(V299=0,NA(),V299)</f>
        <v>#N/A</v>
      </c>
      <c r="BA215" s="363"/>
      <c r="BB215" s="365"/>
      <c r="BC215" s="378"/>
      <c r="BD215" s="365"/>
      <c r="BE215" s="365"/>
      <c r="BF215" s="365"/>
      <c r="BG215" s="365"/>
      <c r="BH215" s="365"/>
      <c r="BI215" s="365"/>
      <c r="BJ215" s="365"/>
      <c r="BK215" s="365"/>
      <c r="BL215" s="376"/>
      <c r="BM215" s="376"/>
      <c r="BN215" s="260"/>
      <c r="BO215" s="260"/>
      <c r="BP215" s="260"/>
      <c r="BQ215" s="263"/>
      <c r="BR215" s="263"/>
    </row>
    <row r="216" spans="1:70" s="50" customFormat="1" ht="27.75" customHeight="1" x14ac:dyDescent="0.2">
      <c r="A216" s="22">
        <f>A215+1</f>
        <v>152</v>
      </c>
      <c r="B216" s="51"/>
      <c r="C216" s="52"/>
      <c r="D216" s="53"/>
      <c r="E216" s="54"/>
      <c r="F216" s="55"/>
      <c r="G216" s="56"/>
      <c r="H216" s="57"/>
      <c r="I216" s="275"/>
      <c r="J216" s="58"/>
      <c r="K216" s="59"/>
      <c r="L216" s="60"/>
      <c r="M216" s="59"/>
      <c r="N216" s="60"/>
      <c r="O216" s="59"/>
      <c r="P216" s="60"/>
      <c r="Q216" s="61"/>
      <c r="R216" s="286"/>
      <c r="S216" s="58"/>
      <c r="T216" s="59"/>
      <c r="U216" s="59"/>
      <c r="V216" s="61"/>
      <c r="W216" s="294"/>
      <c r="X216" s="59"/>
      <c r="Y216" s="60"/>
      <c r="Z216" s="59"/>
      <c r="AA216" s="60"/>
      <c r="AB216" s="61"/>
      <c r="AC216" s="62"/>
      <c r="AD216" s="63"/>
      <c r="AE216" s="63"/>
      <c r="AF216" s="64"/>
      <c r="AG216" s="65"/>
      <c r="AH216" s="61"/>
      <c r="AI216" s="510"/>
      <c r="AJ216" s="510"/>
      <c r="AK216" s="511"/>
      <c r="AL216" s="100"/>
      <c r="AM216" s="382" t="str">
        <f t="shared" si="206"/>
        <v xml:space="preserve"> </v>
      </c>
      <c r="AN216" s="95" t="str">
        <f t="shared" si="207"/>
        <v xml:space="preserve"> </v>
      </c>
      <c r="AO216" s="365"/>
      <c r="AP216" s="365"/>
      <c r="AQ216" s="256"/>
      <c r="AR216" s="365"/>
      <c r="AS216" s="365"/>
      <c r="AT216" s="364" t="e">
        <f t="shared" si="208"/>
        <v>#N/A</v>
      </c>
      <c r="AU216" s="365" t="e">
        <f t="shared" si="209"/>
        <v>#N/A</v>
      </c>
      <c r="AV216" s="372" t="str">
        <f t="shared" ca="1" si="188"/>
        <v/>
      </c>
      <c r="AW216" s="364" t="e">
        <f t="shared" ca="1" si="189"/>
        <v>#N/A</v>
      </c>
      <c r="AX216" s="373" t="e">
        <f t="shared" ca="1" si="190"/>
        <v>#N/A</v>
      </c>
      <c r="AY216" s="98" t="e">
        <f t="shared" ref="AY216:AY224" si="210">IF(S300=0,NA(),S300)</f>
        <v>#N/A</v>
      </c>
      <c r="AZ216" s="373" t="e">
        <f t="shared" ref="AZ216:AZ224" si="211">IF(V300=0,NA(),V300)</f>
        <v>#N/A</v>
      </c>
      <c r="BA216" s="363"/>
      <c r="BB216" s="365"/>
      <c r="BC216" s="377"/>
      <c r="BD216" s="365"/>
      <c r="BE216" s="365"/>
      <c r="BF216" s="365"/>
      <c r="BG216" s="365"/>
      <c r="BH216" s="365"/>
      <c r="BI216" s="365"/>
      <c r="BJ216" s="365"/>
      <c r="BK216" s="365"/>
      <c r="BL216" s="376"/>
      <c r="BM216" s="376"/>
      <c r="BN216" s="260"/>
      <c r="BO216" s="260"/>
      <c r="BP216" s="260"/>
      <c r="BQ216" s="263"/>
      <c r="BR216" s="263"/>
    </row>
    <row r="217" spans="1:70" s="50" customFormat="1" ht="27.75" customHeight="1" x14ac:dyDescent="0.2">
      <c r="A217" s="22">
        <f t="shared" ref="A217:A224" si="212">A216+1</f>
        <v>153</v>
      </c>
      <c r="B217" s="51"/>
      <c r="C217" s="52"/>
      <c r="D217" s="53"/>
      <c r="E217" s="54"/>
      <c r="F217" s="55"/>
      <c r="G217" s="56"/>
      <c r="H217" s="57"/>
      <c r="I217" s="275"/>
      <c r="J217" s="58"/>
      <c r="K217" s="59"/>
      <c r="L217" s="60"/>
      <c r="M217" s="59"/>
      <c r="N217" s="60"/>
      <c r="O217" s="59"/>
      <c r="P217" s="60"/>
      <c r="Q217" s="61"/>
      <c r="R217" s="286"/>
      <c r="S217" s="58"/>
      <c r="T217" s="59"/>
      <c r="U217" s="59"/>
      <c r="V217" s="61"/>
      <c r="W217" s="294"/>
      <c r="X217" s="59"/>
      <c r="Y217" s="60"/>
      <c r="Z217" s="59"/>
      <c r="AA217" s="60"/>
      <c r="AB217" s="61"/>
      <c r="AC217" s="62"/>
      <c r="AD217" s="63"/>
      <c r="AE217" s="63"/>
      <c r="AF217" s="64"/>
      <c r="AG217" s="65"/>
      <c r="AH217" s="61"/>
      <c r="AI217" s="510"/>
      <c r="AJ217" s="510"/>
      <c r="AK217" s="511"/>
      <c r="AL217" s="100"/>
      <c r="AM217" s="382" t="str">
        <f t="shared" si="206"/>
        <v xml:space="preserve"> </v>
      </c>
      <c r="AN217" s="95" t="str">
        <f t="shared" si="207"/>
        <v xml:space="preserve"> </v>
      </c>
      <c r="AO217" s="365"/>
      <c r="AP217" s="365"/>
      <c r="AQ217" s="256"/>
      <c r="AR217" s="365"/>
      <c r="AS217" s="365"/>
      <c r="AT217" s="364" t="e">
        <f t="shared" si="208"/>
        <v>#N/A</v>
      </c>
      <c r="AU217" s="365" t="e">
        <f t="shared" si="209"/>
        <v>#N/A</v>
      </c>
      <c r="AV217" s="372" t="str">
        <f t="shared" ca="1" si="188"/>
        <v/>
      </c>
      <c r="AW217" s="364" t="e">
        <f t="shared" ca="1" si="189"/>
        <v>#N/A</v>
      </c>
      <c r="AX217" s="373" t="e">
        <f t="shared" ca="1" si="190"/>
        <v>#N/A</v>
      </c>
      <c r="AY217" s="98" t="e">
        <f t="shared" si="210"/>
        <v>#N/A</v>
      </c>
      <c r="AZ217" s="373" t="e">
        <f t="shared" si="211"/>
        <v>#N/A</v>
      </c>
      <c r="BA217" s="363"/>
      <c r="BB217" s="365"/>
      <c r="BC217" s="377"/>
      <c r="BD217" s="365"/>
      <c r="BE217" s="365"/>
      <c r="BF217" s="365"/>
      <c r="BG217" s="365"/>
      <c r="BH217" s="365"/>
      <c r="BI217" s="365"/>
      <c r="BJ217" s="365"/>
      <c r="BK217" s="365"/>
      <c r="BL217" s="376"/>
      <c r="BM217" s="376"/>
      <c r="BN217" s="260"/>
      <c r="BO217" s="260"/>
      <c r="BP217" s="260"/>
      <c r="BQ217" s="263"/>
      <c r="BR217" s="263"/>
    </row>
    <row r="218" spans="1:70" s="50" customFormat="1" ht="27.75" customHeight="1" x14ac:dyDescent="0.2">
      <c r="A218" s="22">
        <f t="shared" si="212"/>
        <v>154</v>
      </c>
      <c r="B218" s="51"/>
      <c r="C218" s="52"/>
      <c r="D218" s="53"/>
      <c r="E218" s="54"/>
      <c r="F218" s="55"/>
      <c r="G218" s="56"/>
      <c r="H218" s="57"/>
      <c r="I218" s="275"/>
      <c r="J218" s="58"/>
      <c r="K218" s="59"/>
      <c r="L218" s="60"/>
      <c r="M218" s="59"/>
      <c r="N218" s="60"/>
      <c r="O218" s="59"/>
      <c r="P218" s="60"/>
      <c r="Q218" s="61"/>
      <c r="R218" s="286"/>
      <c r="S218" s="58"/>
      <c r="T218" s="59"/>
      <c r="U218" s="59"/>
      <c r="V218" s="61"/>
      <c r="W218" s="294"/>
      <c r="X218" s="59"/>
      <c r="Y218" s="60"/>
      <c r="Z218" s="59"/>
      <c r="AA218" s="60"/>
      <c r="AB218" s="61"/>
      <c r="AC218" s="62"/>
      <c r="AD218" s="63"/>
      <c r="AE218" s="63"/>
      <c r="AF218" s="64"/>
      <c r="AG218" s="65"/>
      <c r="AH218" s="61"/>
      <c r="AI218" s="510"/>
      <c r="AJ218" s="510"/>
      <c r="AK218" s="511"/>
      <c r="AL218" s="100"/>
      <c r="AM218" s="382" t="str">
        <f t="shared" si="206"/>
        <v xml:space="preserve"> </v>
      </c>
      <c r="AN218" s="95" t="str">
        <f t="shared" si="207"/>
        <v xml:space="preserve"> </v>
      </c>
      <c r="AO218" s="365"/>
      <c r="AP218" s="365"/>
      <c r="AQ218" s="256"/>
      <c r="AR218" s="365"/>
      <c r="AS218" s="365"/>
      <c r="AT218" s="364" t="e">
        <f t="shared" si="208"/>
        <v>#N/A</v>
      </c>
      <c r="AU218" s="365" t="e">
        <f t="shared" si="209"/>
        <v>#N/A</v>
      </c>
      <c r="AV218" s="372" t="str">
        <f t="shared" ca="1" si="188"/>
        <v/>
      </c>
      <c r="AW218" s="364" t="e">
        <f t="shared" ca="1" si="189"/>
        <v>#N/A</v>
      </c>
      <c r="AX218" s="373" t="e">
        <f t="shared" ca="1" si="190"/>
        <v>#N/A</v>
      </c>
      <c r="AY218" s="98" t="e">
        <f t="shared" si="210"/>
        <v>#N/A</v>
      </c>
      <c r="AZ218" s="373" t="e">
        <f t="shared" si="211"/>
        <v>#N/A</v>
      </c>
      <c r="BA218" s="363"/>
      <c r="BB218" s="365"/>
      <c r="BC218" s="377"/>
      <c r="BD218" s="365"/>
      <c r="BE218" s="365"/>
      <c r="BF218" s="365"/>
      <c r="BG218" s="365"/>
      <c r="BH218" s="365"/>
      <c r="BI218" s="365"/>
      <c r="BJ218" s="365"/>
      <c r="BK218" s="365"/>
      <c r="BL218" s="376"/>
      <c r="BM218" s="376"/>
      <c r="BN218" s="260"/>
      <c r="BO218" s="260"/>
      <c r="BP218" s="260"/>
      <c r="BQ218" s="263"/>
      <c r="BR218" s="263"/>
    </row>
    <row r="219" spans="1:70" s="50" customFormat="1" ht="27.75" customHeight="1" x14ac:dyDescent="0.2">
      <c r="A219" s="22">
        <f t="shared" si="212"/>
        <v>155</v>
      </c>
      <c r="B219" s="51"/>
      <c r="C219" s="52"/>
      <c r="D219" s="53"/>
      <c r="E219" s="54"/>
      <c r="F219" s="55"/>
      <c r="G219" s="56"/>
      <c r="H219" s="57"/>
      <c r="I219" s="275"/>
      <c r="J219" s="58"/>
      <c r="K219" s="59"/>
      <c r="L219" s="60"/>
      <c r="M219" s="59"/>
      <c r="N219" s="60"/>
      <c r="O219" s="59"/>
      <c r="P219" s="60"/>
      <c r="Q219" s="61"/>
      <c r="R219" s="286"/>
      <c r="S219" s="58"/>
      <c r="T219" s="59"/>
      <c r="U219" s="59"/>
      <c r="V219" s="61"/>
      <c r="W219" s="294"/>
      <c r="X219" s="59"/>
      <c r="Y219" s="60"/>
      <c r="Z219" s="59"/>
      <c r="AA219" s="60"/>
      <c r="AB219" s="61"/>
      <c r="AC219" s="62"/>
      <c r="AD219" s="63"/>
      <c r="AE219" s="63"/>
      <c r="AF219" s="64"/>
      <c r="AG219" s="65"/>
      <c r="AH219" s="61"/>
      <c r="AI219" s="510"/>
      <c r="AJ219" s="510"/>
      <c r="AK219" s="511"/>
      <c r="AL219" s="100"/>
      <c r="AM219" s="382" t="str">
        <f t="shared" si="206"/>
        <v xml:space="preserve"> </v>
      </c>
      <c r="AN219" s="95" t="str">
        <f t="shared" si="207"/>
        <v xml:space="preserve"> </v>
      </c>
      <c r="AO219" s="365"/>
      <c r="AP219" s="365"/>
      <c r="AQ219" s="256"/>
      <c r="AR219" s="365"/>
      <c r="AS219" s="365"/>
      <c r="AT219" s="364" t="e">
        <f t="shared" si="208"/>
        <v>#N/A</v>
      </c>
      <c r="AU219" s="365" t="e">
        <f t="shared" si="209"/>
        <v>#N/A</v>
      </c>
      <c r="AV219" s="372" t="str">
        <f t="shared" ca="1" si="188"/>
        <v/>
      </c>
      <c r="AW219" s="364" t="e">
        <f t="shared" ca="1" si="189"/>
        <v>#N/A</v>
      </c>
      <c r="AX219" s="373" t="e">
        <f t="shared" ca="1" si="190"/>
        <v>#N/A</v>
      </c>
      <c r="AY219" s="98" t="e">
        <f t="shared" si="210"/>
        <v>#N/A</v>
      </c>
      <c r="AZ219" s="373" t="e">
        <f t="shared" si="211"/>
        <v>#N/A</v>
      </c>
      <c r="BA219" s="363"/>
      <c r="BB219" s="365"/>
      <c r="BC219" s="377"/>
      <c r="BD219" s="365"/>
      <c r="BE219" s="365"/>
      <c r="BF219" s="365"/>
      <c r="BG219" s="365"/>
      <c r="BH219" s="365"/>
      <c r="BI219" s="365"/>
      <c r="BJ219" s="365"/>
      <c r="BK219" s="365"/>
      <c r="BL219" s="376"/>
      <c r="BM219" s="376"/>
      <c r="BN219" s="260"/>
      <c r="BO219" s="260"/>
      <c r="BP219" s="260"/>
      <c r="BQ219" s="263"/>
      <c r="BR219" s="263"/>
    </row>
    <row r="220" spans="1:70" s="50" customFormat="1" ht="27.75" customHeight="1" x14ac:dyDescent="0.2">
      <c r="A220" s="22">
        <f t="shared" si="212"/>
        <v>156</v>
      </c>
      <c r="B220" s="51"/>
      <c r="C220" s="52"/>
      <c r="D220" s="53"/>
      <c r="E220" s="54"/>
      <c r="F220" s="55"/>
      <c r="G220" s="56"/>
      <c r="H220" s="57"/>
      <c r="I220" s="275"/>
      <c r="J220" s="58"/>
      <c r="K220" s="59"/>
      <c r="L220" s="60"/>
      <c r="M220" s="59"/>
      <c r="N220" s="60"/>
      <c r="O220" s="59"/>
      <c r="P220" s="60"/>
      <c r="Q220" s="61"/>
      <c r="R220" s="286"/>
      <c r="S220" s="58"/>
      <c r="T220" s="59"/>
      <c r="U220" s="59"/>
      <c r="V220" s="61"/>
      <c r="W220" s="294"/>
      <c r="X220" s="59"/>
      <c r="Y220" s="60"/>
      <c r="Z220" s="59"/>
      <c r="AA220" s="60"/>
      <c r="AB220" s="61"/>
      <c r="AC220" s="62"/>
      <c r="AD220" s="63"/>
      <c r="AE220" s="63"/>
      <c r="AF220" s="64"/>
      <c r="AG220" s="65"/>
      <c r="AH220" s="61"/>
      <c r="AI220" s="510"/>
      <c r="AJ220" s="510"/>
      <c r="AK220" s="511"/>
      <c r="AL220" s="100"/>
      <c r="AM220" s="382" t="str">
        <f t="shared" si="206"/>
        <v xml:space="preserve"> </v>
      </c>
      <c r="AN220" s="95" t="str">
        <f t="shared" si="207"/>
        <v xml:space="preserve"> </v>
      </c>
      <c r="AO220" s="365"/>
      <c r="AP220" s="365"/>
      <c r="AQ220" s="256"/>
      <c r="AR220" s="365"/>
      <c r="AS220" s="365"/>
      <c r="AT220" s="364" t="e">
        <f t="shared" si="208"/>
        <v>#N/A</v>
      </c>
      <c r="AU220" s="365" t="e">
        <f t="shared" si="209"/>
        <v>#N/A</v>
      </c>
      <c r="AV220" s="372" t="str">
        <f t="shared" ca="1" si="188"/>
        <v/>
      </c>
      <c r="AW220" s="364" t="e">
        <f t="shared" ca="1" si="189"/>
        <v>#N/A</v>
      </c>
      <c r="AX220" s="373" t="e">
        <f t="shared" ca="1" si="190"/>
        <v>#N/A</v>
      </c>
      <c r="AY220" s="98" t="e">
        <f t="shared" si="210"/>
        <v>#N/A</v>
      </c>
      <c r="AZ220" s="373" t="e">
        <f t="shared" si="211"/>
        <v>#N/A</v>
      </c>
      <c r="BA220" s="363"/>
      <c r="BB220" s="365"/>
      <c r="BC220" s="377"/>
      <c r="BD220" s="365"/>
      <c r="BE220" s="365"/>
      <c r="BF220" s="365"/>
      <c r="BG220" s="365"/>
      <c r="BH220" s="365"/>
      <c r="BI220" s="365"/>
      <c r="BJ220" s="365"/>
      <c r="BK220" s="365"/>
      <c r="BL220" s="376"/>
      <c r="BM220" s="376"/>
      <c r="BN220" s="260"/>
      <c r="BO220" s="260"/>
      <c r="BP220" s="260"/>
      <c r="BQ220" s="263"/>
      <c r="BR220" s="263"/>
    </row>
    <row r="221" spans="1:70" s="50" customFormat="1" ht="27.75" customHeight="1" x14ac:dyDescent="0.2">
      <c r="A221" s="22">
        <f>A220+1</f>
        <v>157</v>
      </c>
      <c r="B221" s="51"/>
      <c r="C221" s="52"/>
      <c r="D221" s="53"/>
      <c r="E221" s="54"/>
      <c r="F221" s="55"/>
      <c r="G221" s="56"/>
      <c r="H221" s="57"/>
      <c r="I221" s="275"/>
      <c r="J221" s="58"/>
      <c r="K221" s="59"/>
      <c r="L221" s="60"/>
      <c r="M221" s="59"/>
      <c r="N221" s="60"/>
      <c r="O221" s="59"/>
      <c r="P221" s="60"/>
      <c r="Q221" s="61"/>
      <c r="R221" s="286"/>
      <c r="S221" s="58"/>
      <c r="T221" s="59"/>
      <c r="U221" s="59"/>
      <c r="V221" s="61"/>
      <c r="W221" s="294"/>
      <c r="X221" s="59"/>
      <c r="Y221" s="60"/>
      <c r="Z221" s="59"/>
      <c r="AA221" s="60"/>
      <c r="AB221" s="61"/>
      <c r="AC221" s="62"/>
      <c r="AD221" s="63"/>
      <c r="AE221" s="63"/>
      <c r="AF221" s="64"/>
      <c r="AG221" s="65"/>
      <c r="AH221" s="61"/>
      <c r="AI221" s="510"/>
      <c r="AJ221" s="510"/>
      <c r="AK221" s="511"/>
      <c r="AL221" s="100"/>
      <c r="AM221" s="382" t="str">
        <f t="shared" si="206"/>
        <v xml:space="preserve"> </v>
      </c>
      <c r="AN221" s="95" t="str">
        <f t="shared" si="207"/>
        <v xml:space="preserve"> </v>
      </c>
      <c r="AO221" s="365"/>
      <c r="AP221" s="365"/>
      <c r="AQ221" s="256"/>
      <c r="AR221" s="365"/>
      <c r="AS221" s="365"/>
      <c r="AT221" s="364" t="e">
        <f t="shared" si="208"/>
        <v>#N/A</v>
      </c>
      <c r="AU221" s="365" t="e">
        <f t="shared" si="209"/>
        <v>#N/A</v>
      </c>
      <c r="AV221" s="372" t="str">
        <f t="shared" ca="1" si="188"/>
        <v/>
      </c>
      <c r="AW221" s="364" t="e">
        <f t="shared" ca="1" si="189"/>
        <v>#N/A</v>
      </c>
      <c r="AX221" s="373" t="e">
        <f t="shared" ca="1" si="190"/>
        <v>#N/A</v>
      </c>
      <c r="AY221" s="98" t="e">
        <f t="shared" si="210"/>
        <v>#N/A</v>
      </c>
      <c r="AZ221" s="373" t="e">
        <f t="shared" si="211"/>
        <v>#N/A</v>
      </c>
      <c r="BA221" s="363"/>
      <c r="BB221" s="365"/>
      <c r="BC221" s="377"/>
      <c r="BD221" s="365"/>
      <c r="BE221" s="365"/>
      <c r="BF221" s="365"/>
      <c r="BG221" s="365"/>
      <c r="BH221" s="365"/>
      <c r="BI221" s="365"/>
      <c r="BJ221" s="365"/>
      <c r="BK221" s="365"/>
      <c r="BL221" s="376"/>
      <c r="BM221" s="376"/>
      <c r="BN221" s="260"/>
      <c r="BO221" s="260"/>
      <c r="BP221" s="260"/>
      <c r="BQ221" s="263"/>
      <c r="BR221" s="263"/>
    </row>
    <row r="222" spans="1:70" s="50" customFormat="1" ht="27.75" customHeight="1" x14ac:dyDescent="0.2">
      <c r="A222" s="22">
        <f t="shared" si="212"/>
        <v>158</v>
      </c>
      <c r="B222" s="51"/>
      <c r="C222" s="52"/>
      <c r="D222" s="53"/>
      <c r="E222" s="54"/>
      <c r="F222" s="55"/>
      <c r="G222" s="56"/>
      <c r="H222" s="57"/>
      <c r="I222" s="275"/>
      <c r="J222" s="58"/>
      <c r="K222" s="59"/>
      <c r="L222" s="60"/>
      <c r="M222" s="59"/>
      <c r="N222" s="60"/>
      <c r="O222" s="59"/>
      <c r="P222" s="60"/>
      <c r="Q222" s="61"/>
      <c r="R222" s="286"/>
      <c r="S222" s="58"/>
      <c r="T222" s="59"/>
      <c r="U222" s="59"/>
      <c r="V222" s="61"/>
      <c r="W222" s="294"/>
      <c r="X222" s="59"/>
      <c r="Y222" s="60"/>
      <c r="Z222" s="59"/>
      <c r="AA222" s="60"/>
      <c r="AB222" s="61"/>
      <c r="AC222" s="62"/>
      <c r="AD222" s="63"/>
      <c r="AE222" s="63"/>
      <c r="AF222" s="64"/>
      <c r="AG222" s="65"/>
      <c r="AH222" s="61"/>
      <c r="AI222" s="510"/>
      <c r="AJ222" s="510"/>
      <c r="AK222" s="511"/>
      <c r="AL222" s="100"/>
      <c r="AM222" s="382" t="str">
        <f t="shared" si="206"/>
        <v xml:space="preserve"> </v>
      </c>
      <c r="AN222" s="95" t="str">
        <f t="shared" si="207"/>
        <v xml:space="preserve"> </v>
      </c>
      <c r="AO222" s="365"/>
      <c r="AP222" s="365"/>
      <c r="AQ222" s="256"/>
      <c r="AR222" s="365"/>
      <c r="AS222" s="365"/>
      <c r="AT222" s="364" t="e">
        <f t="shared" si="208"/>
        <v>#N/A</v>
      </c>
      <c r="AU222" s="365" t="e">
        <f t="shared" si="209"/>
        <v>#N/A</v>
      </c>
      <c r="AV222" s="372" t="str">
        <f t="shared" ca="1" si="188"/>
        <v/>
      </c>
      <c r="AW222" s="364" t="e">
        <f t="shared" ca="1" si="189"/>
        <v>#N/A</v>
      </c>
      <c r="AX222" s="373" t="e">
        <f t="shared" ca="1" si="190"/>
        <v>#N/A</v>
      </c>
      <c r="AY222" s="98" t="e">
        <f t="shared" si="210"/>
        <v>#N/A</v>
      </c>
      <c r="AZ222" s="373" t="e">
        <f t="shared" si="211"/>
        <v>#N/A</v>
      </c>
      <c r="BA222" s="363"/>
      <c r="BB222" s="365"/>
      <c r="BC222" s="377"/>
      <c r="BD222" s="365"/>
      <c r="BE222" s="365"/>
      <c r="BF222" s="365"/>
      <c r="BG222" s="365"/>
      <c r="BH222" s="365"/>
      <c r="BI222" s="365"/>
      <c r="BJ222" s="365"/>
      <c r="BK222" s="365"/>
      <c r="BL222" s="376"/>
      <c r="BM222" s="376"/>
      <c r="BN222" s="260"/>
      <c r="BO222" s="260"/>
      <c r="BP222" s="260"/>
      <c r="BQ222" s="263"/>
      <c r="BR222" s="263"/>
    </row>
    <row r="223" spans="1:70" s="50" customFormat="1" ht="27.75" customHeight="1" x14ac:dyDescent="0.2">
      <c r="A223" s="22">
        <f t="shared" si="212"/>
        <v>159</v>
      </c>
      <c r="B223" s="51"/>
      <c r="C223" s="52"/>
      <c r="D223" s="53"/>
      <c r="E223" s="54"/>
      <c r="F223" s="55"/>
      <c r="G223" s="56"/>
      <c r="H223" s="57"/>
      <c r="I223" s="275"/>
      <c r="J223" s="58"/>
      <c r="K223" s="59"/>
      <c r="L223" s="60"/>
      <c r="M223" s="59"/>
      <c r="N223" s="60"/>
      <c r="O223" s="59"/>
      <c r="P223" s="60"/>
      <c r="Q223" s="61"/>
      <c r="R223" s="286"/>
      <c r="S223" s="58"/>
      <c r="T223" s="59"/>
      <c r="U223" s="59"/>
      <c r="V223" s="61"/>
      <c r="W223" s="294"/>
      <c r="X223" s="59"/>
      <c r="Y223" s="60"/>
      <c r="Z223" s="59"/>
      <c r="AA223" s="60"/>
      <c r="AB223" s="61"/>
      <c r="AC223" s="62"/>
      <c r="AD223" s="63"/>
      <c r="AE223" s="63"/>
      <c r="AF223" s="64"/>
      <c r="AG223" s="65"/>
      <c r="AH223" s="61"/>
      <c r="AI223" s="510"/>
      <c r="AJ223" s="510"/>
      <c r="AK223" s="511"/>
      <c r="AL223" s="100"/>
      <c r="AM223" s="382" t="str">
        <f t="shared" si="206"/>
        <v xml:space="preserve"> </v>
      </c>
      <c r="AN223" s="95" t="str">
        <f t="shared" si="207"/>
        <v xml:space="preserve"> </v>
      </c>
      <c r="AO223" s="365"/>
      <c r="AP223" s="365"/>
      <c r="AQ223" s="256"/>
      <c r="AR223" s="365"/>
      <c r="AS223" s="365"/>
      <c r="AT223" s="364" t="e">
        <f t="shared" si="208"/>
        <v>#N/A</v>
      </c>
      <c r="AU223" s="365" t="e">
        <f t="shared" si="209"/>
        <v>#N/A</v>
      </c>
      <c r="AV223" s="372" t="str">
        <f t="shared" ca="1" si="188"/>
        <v/>
      </c>
      <c r="AW223" s="364" t="e">
        <f t="shared" ca="1" si="189"/>
        <v>#N/A</v>
      </c>
      <c r="AX223" s="373" t="e">
        <f t="shared" ca="1" si="190"/>
        <v>#N/A</v>
      </c>
      <c r="AY223" s="98" t="e">
        <f t="shared" si="210"/>
        <v>#N/A</v>
      </c>
      <c r="AZ223" s="373" t="e">
        <f t="shared" si="211"/>
        <v>#N/A</v>
      </c>
      <c r="BA223" s="363"/>
      <c r="BB223" s="365"/>
      <c r="BC223" s="377"/>
      <c r="BD223" s="365"/>
      <c r="BE223" s="365"/>
      <c r="BF223" s="365"/>
      <c r="BG223" s="365"/>
      <c r="BH223" s="365"/>
      <c r="BI223" s="365"/>
      <c r="BJ223" s="365"/>
      <c r="BK223" s="365"/>
      <c r="BL223" s="376"/>
      <c r="BM223" s="376"/>
      <c r="BN223" s="260"/>
      <c r="BO223" s="260"/>
      <c r="BP223" s="260"/>
      <c r="BQ223" s="263"/>
      <c r="BR223" s="263"/>
    </row>
    <row r="224" spans="1:70" s="50" customFormat="1" ht="27.75" customHeight="1" thickBot="1" x14ac:dyDescent="0.25">
      <c r="A224" s="23">
        <f t="shared" si="212"/>
        <v>160</v>
      </c>
      <c r="B224" s="66"/>
      <c r="C224" s="67"/>
      <c r="D224" s="68"/>
      <c r="E224" s="69"/>
      <c r="F224" s="70"/>
      <c r="G224" s="71"/>
      <c r="H224" s="72"/>
      <c r="I224" s="276"/>
      <c r="J224" s="73"/>
      <c r="K224" s="74"/>
      <c r="L224" s="75"/>
      <c r="M224" s="74"/>
      <c r="N224" s="75"/>
      <c r="O224" s="74"/>
      <c r="P224" s="75"/>
      <c r="Q224" s="76"/>
      <c r="R224" s="287"/>
      <c r="S224" s="73"/>
      <c r="T224" s="74"/>
      <c r="U224" s="74"/>
      <c r="V224" s="76"/>
      <c r="W224" s="295"/>
      <c r="X224" s="74"/>
      <c r="Y224" s="75"/>
      <c r="Z224" s="74"/>
      <c r="AA224" s="75"/>
      <c r="AB224" s="76"/>
      <c r="AC224" s="77"/>
      <c r="AD224" s="78"/>
      <c r="AE224" s="78"/>
      <c r="AF224" s="79"/>
      <c r="AG224" s="80"/>
      <c r="AH224" s="76"/>
      <c r="AI224" s="518"/>
      <c r="AJ224" s="518"/>
      <c r="AK224" s="519"/>
      <c r="AL224" s="100"/>
      <c r="AM224" s="382" t="str">
        <f t="shared" si="206"/>
        <v xml:space="preserve"> </v>
      </c>
      <c r="AN224" s="95" t="str">
        <f t="shared" si="207"/>
        <v xml:space="preserve"> </v>
      </c>
      <c r="AO224" s="365"/>
      <c r="AP224" s="365"/>
      <c r="AQ224" s="256"/>
      <c r="AR224" s="365"/>
      <c r="AS224" s="365"/>
      <c r="AT224" s="364" t="e">
        <f t="shared" si="208"/>
        <v>#N/A</v>
      </c>
      <c r="AU224" s="365" t="e">
        <f t="shared" si="209"/>
        <v>#N/A</v>
      </c>
      <c r="AV224" s="372" t="str">
        <f t="shared" ca="1" si="188"/>
        <v/>
      </c>
      <c r="AW224" s="364" t="e">
        <f t="shared" ca="1" si="189"/>
        <v>#N/A</v>
      </c>
      <c r="AX224" s="373" t="e">
        <f t="shared" ca="1" si="190"/>
        <v>#N/A</v>
      </c>
      <c r="AY224" s="98" t="e">
        <f t="shared" si="210"/>
        <v>#N/A</v>
      </c>
      <c r="AZ224" s="373" t="e">
        <f t="shared" si="211"/>
        <v>#N/A</v>
      </c>
      <c r="BA224" s="363"/>
      <c r="BB224" s="365"/>
      <c r="BC224" s="377"/>
      <c r="BD224" s="365"/>
      <c r="BE224" s="365"/>
      <c r="BF224" s="365"/>
      <c r="BG224" s="365"/>
      <c r="BH224" s="365"/>
      <c r="BI224" s="365"/>
      <c r="BJ224" s="365"/>
      <c r="BK224" s="365"/>
      <c r="BL224" s="376"/>
      <c r="BM224" s="376"/>
      <c r="BN224" s="260"/>
      <c r="BO224" s="260"/>
      <c r="BP224" s="260"/>
      <c r="BQ224" s="263"/>
      <c r="BR224" s="263"/>
    </row>
    <row r="225" spans="1:70" ht="4.5" customHeight="1" thickBot="1" x14ac:dyDescent="0.25">
      <c r="A225" s="91">
        <f>AK228</f>
        <v>16</v>
      </c>
      <c r="B225" s="235"/>
      <c r="C225" s="235"/>
      <c r="D225" s="235"/>
      <c r="E225" s="235"/>
      <c r="F225" s="235"/>
      <c r="G225" s="235"/>
      <c r="H225" s="235"/>
      <c r="I225" s="235"/>
      <c r="J225" s="280"/>
      <c r="K225" s="280"/>
      <c r="L225" s="280"/>
      <c r="M225" s="280"/>
      <c r="N225" s="280"/>
      <c r="O225" s="280"/>
      <c r="P225" s="280"/>
      <c r="Q225" s="280"/>
      <c r="R225" s="280"/>
      <c r="S225" s="292"/>
      <c r="T225" s="292"/>
      <c r="U225" s="292"/>
      <c r="V225" s="292"/>
      <c r="W225" s="292"/>
      <c r="X225" s="292"/>
      <c r="Y225" s="292"/>
      <c r="Z225" s="292"/>
      <c r="AA225" s="292"/>
      <c r="AB225" s="292"/>
      <c r="AC225" s="292"/>
      <c r="AD225" s="236"/>
      <c r="AE225" s="237"/>
      <c r="AF225" s="236"/>
      <c r="AG225" s="238"/>
      <c r="AH225" s="536"/>
      <c r="AI225" s="537"/>
      <c r="AJ225" s="537"/>
      <c r="AK225" s="537"/>
      <c r="AL225" s="383"/>
      <c r="AM225" s="384"/>
      <c r="AN225" s="383"/>
      <c r="AT225" s="364" t="e">
        <f t="shared" ref="AT225:AT234" si="213">IF(ISBLANK($B313),NA(),$B313)</f>
        <v>#N/A</v>
      </c>
      <c r="AU225" s="365" t="e">
        <f t="shared" ref="AU225:AU234" si="214">IF(ISBLANK($I313),NA(),$I313)</f>
        <v>#N/A</v>
      </c>
      <c r="AV225" s="372" t="str">
        <f t="shared" ca="1" si="188"/>
        <v/>
      </c>
      <c r="AW225" s="364" t="e">
        <f t="shared" ca="1" si="189"/>
        <v>#N/A</v>
      </c>
      <c r="AX225" s="373" t="e">
        <f t="shared" ca="1" si="190"/>
        <v>#N/A</v>
      </c>
      <c r="AY225" s="98" t="e">
        <f>IF(S313=0,NA(),S313)</f>
        <v>#N/A</v>
      </c>
      <c r="AZ225" s="373" t="e">
        <f>IF(V313=0,NA(),V313)</f>
        <v>#N/A</v>
      </c>
      <c r="BA225" s="363"/>
      <c r="BC225" s="377"/>
    </row>
    <row r="226" spans="1:70" ht="26.25" customHeight="1" x14ac:dyDescent="0.2">
      <c r="A226" s="163">
        <f>A212+1</f>
        <v>16</v>
      </c>
      <c r="B226" s="523"/>
      <c r="C226" s="523"/>
      <c r="D226" s="523"/>
      <c r="E226" s="524"/>
      <c r="F226" s="527" t="str">
        <f>IF('FRONT PAGE'!$A$1="www.fly-logics.com","TOTAL PAGE",0)</f>
        <v>TOTAL PAGE</v>
      </c>
      <c r="G226" s="528"/>
      <c r="H226" s="529"/>
      <c r="I226" s="314" t="str">
        <f>IF('FRONT PAGE'!$A$1="www.fly-logics.com",IF(SUM(I215:I225)=0," ",SUM(I215:I225)),0)</f>
        <v xml:space="preserve"> </v>
      </c>
      <c r="J226" s="315" t="str">
        <f>IF('FRONT PAGE'!$A$1="www.fly-logics.com",IF(SUM(J215:J225)=0," ",SUM(J215:J225)),0)</f>
        <v xml:space="preserve"> </v>
      </c>
      <c r="K226" s="316" t="str">
        <f>IF('FRONT PAGE'!$A$1="www.fly-logics.com",IF(SUM(K215:K225)=0," ",SUM(K215:K225)),0)</f>
        <v xml:space="preserve"> </v>
      </c>
      <c r="L226" s="317" t="str">
        <f>IF('FRONT PAGE'!$A$1="www.fly-logics.com",IF(SUM(L215:L225)=0," ",SUM(L215:L225)),0)</f>
        <v xml:space="preserve"> </v>
      </c>
      <c r="M226" s="316" t="str">
        <f>IF('FRONT PAGE'!$A$1="www.fly-logics.com",IF(SUM(M215:M225)=0," ",SUM(M215:M225)),0)</f>
        <v xml:space="preserve"> </v>
      </c>
      <c r="N226" s="317" t="str">
        <f>IF('FRONT PAGE'!$A$1="www.fly-logics.com",IF(SUM(N215:N225)=0," ",SUM(N215:N225)),0)</f>
        <v xml:space="preserve"> </v>
      </c>
      <c r="O226" s="316" t="str">
        <f>IF('FRONT PAGE'!$A$1="www.fly-logics.com",IF(SUM(O215:O225)=0," ",SUM(O215:O225)),0)</f>
        <v xml:space="preserve"> </v>
      </c>
      <c r="P226" s="317" t="str">
        <f>IF('FRONT PAGE'!$A$1="www.fly-logics.com",IF(SUM(P215:P225)=0," ",SUM(P215:P225)),0)</f>
        <v xml:space="preserve"> </v>
      </c>
      <c r="Q226" s="318" t="str">
        <f>IF('FRONT PAGE'!$A$1="www.fly-logics.com",IF(SUM(Q215:Q225)=0," ",SUM(Q215:Q225)),0)</f>
        <v xml:space="preserve"> </v>
      </c>
      <c r="R226" s="319"/>
      <c r="S226" s="315" t="str">
        <f>IF('FRONT PAGE'!$A$1="www.fly-logics.com",IF(SUM(S215:S225)=0," ",SUM(S215:S225)),0)</f>
        <v xml:space="preserve"> </v>
      </c>
      <c r="T226" s="316" t="str">
        <f>IF('FRONT PAGE'!$A$1="www.fly-logics.com",IF(SUM(T215:T225)=0," ",SUM(T215:T225)),0)</f>
        <v xml:space="preserve"> </v>
      </c>
      <c r="U226" s="316" t="str">
        <f>IF('FRONT PAGE'!$A$1="www.fly-logics.com",IF(SUM(U215:U225)=0," ",SUM(U215:U225)),0)</f>
        <v xml:space="preserve"> </v>
      </c>
      <c r="V226" s="318" t="str">
        <f>IF('FRONT PAGE'!$A$1="www.fly-logics.com",IF(SUM(V215:V225)=0," ",SUM(V215:V225)),0)</f>
        <v xml:space="preserve"> </v>
      </c>
      <c r="W226" s="315" t="str">
        <f>IF('FRONT PAGE'!$A$1="www.fly-logics.com",IF(SUM(W215:W225)=0," ",SUM(W215:W225)),0)</f>
        <v xml:space="preserve"> </v>
      </c>
      <c r="X226" s="316" t="str">
        <f>IF('FRONT PAGE'!$A$1="www.fly-logics.com",IF(SUM(X215:X225)=0," ",SUM(X215:X225)),0)</f>
        <v xml:space="preserve"> </v>
      </c>
      <c r="Y226" s="317" t="str">
        <f>IF('FRONT PAGE'!$A$1="www.fly-logics.com",IF(SUM(Y215:Y225)=0," ",SUM(Y215:Y225)),0)</f>
        <v xml:space="preserve"> </v>
      </c>
      <c r="Z226" s="316" t="str">
        <f>IF('FRONT PAGE'!$A$1="www.fly-logics.com",IF(SUM(Z215:Z225)=0," ",SUM(Z215:Z225)),0)</f>
        <v xml:space="preserve"> </v>
      </c>
      <c r="AA226" s="317" t="str">
        <f>IF('FRONT PAGE'!$A$1="www.fly-logics.com",IF(SUM(AA215:AA225)=0," ",SUM(AA215:AA225)),0)</f>
        <v xml:space="preserve"> </v>
      </c>
      <c r="AB226" s="318" t="str">
        <f>IF('FRONT PAGE'!$A$1="www.fly-logics.com",IF(SUM(AB215:AB225)=0," ",SUM(AB215:AB225)),0)</f>
        <v xml:space="preserve"> </v>
      </c>
      <c r="AC226" s="329" t="str">
        <f>IF('FRONT PAGE'!$A$1="www.fly-logics.com",IF(SUM(AC215:AC225)=0," ",SUM(AC215:AC225)),0)</f>
        <v xml:space="preserve"> </v>
      </c>
      <c r="AD226" s="321" t="str">
        <f>IF('FRONT PAGE'!$A$1="www.fly-logics.com",IF(SUM(AD215:AD225)=0," ",SUM(AD215:AD225)),0)</f>
        <v xml:space="preserve"> </v>
      </c>
      <c r="AE226" s="321" t="str">
        <f>IF('FRONT PAGE'!$A$1="www.fly-logics.com",IF(SUM(AE215:AE225)=0," ",SUM(AE215:AE225)),0)</f>
        <v xml:space="preserve"> </v>
      </c>
      <c r="AF226" s="322" t="str">
        <f>IF('FRONT PAGE'!$A$1="www.fly-logics.com",IF(SUM(AF215:AF225)=0," ",SUM(AF215:AF225)),0)</f>
        <v xml:space="preserve"> </v>
      </c>
      <c r="AG226" s="323" t="str">
        <f>IF('FRONT PAGE'!$A$1="www.fly-logics.com",IF(SUM(AG215:AG225)=0," ",SUM(AG215:AG225)),0)</f>
        <v xml:space="preserve"> </v>
      </c>
      <c r="AH226" s="520" t="str">
        <f>IF('FRONT PAGE'!$A$1="www.fly-logics.com","I certify that all the data in this
logbook are accurate",0)</f>
        <v>I certify that all the data in this
logbook are accurate</v>
      </c>
      <c r="AI226" s="521"/>
      <c r="AJ226" s="521"/>
      <c r="AK226" s="522"/>
      <c r="AL226" s="385"/>
      <c r="AM226" s="386"/>
      <c r="AN226" s="385"/>
      <c r="AT226" s="364" t="e">
        <f t="shared" si="213"/>
        <v>#N/A</v>
      </c>
      <c r="AU226" s="365" t="e">
        <f t="shared" si="214"/>
        <v>#N/A</v>
      </c>
      <c r="AV226" s="372" t="str">
        <f t="shared" ca="1" si="188"/>
        <v/>
      </c>
      <c r="AW226" s="364" t="e">
        <f t="shared" ca="1" si="189"/>
        <v>#N/A</v>
      </c>
      <c r="AX226" s="373" t="e">
        <f t="shared" ca="1" si="190"/>
        <v>#N/A</v>
      </c>
      <c r="AY226" s="98" t="e">
        <f t="shared" ref="AY226:AY234" si="215">IF(S314=0,NA(),S314)</f>
        <v>#N/A</v>
      </c>
      <c r="AZ226" s="373" t="e">
        <f t="shared" ref="AZ226:AZ234" si="216">IF(V314=0,NA(),V314)</f>
        <v>#N/A</v>
      </c>
      <c r="BA226" s="363"/>
      <c r="BC226" s="377"/>
    </row>
    <row r="227" spans="1:70" ht="26.25" customHeight="1" x14ac:dyDescent="0.2">
      <c r="A227" s="505">
        <f>AL211</f>
        <v>0</v>
      </c>
      <c r="B227" s="525"/>
      <c r="C227" s="525"/>
      <c r="D227" s="525"/>
      <c r="E227" s="526"/>
      <c r="F227" s="530" t="str">
        <f>IF('FRONT PAGE'!$A$1="www.fly-logics.com","TOTAL PREVIOUS LOGBOOK",0)</f>
        <v>TOTAL PREVIOUS LOGBOOK</v>
      </c>
      <c r="G227" s="531"/>
      <c r="H227" s="532"/>
      <c r="I227" s="333">
        <f>I214</f>
        <v>33.75</v>
      </c>
      <c r="J227" s="334">
        <f t="shared" ref="J227:Q227" si="217">J214</f>
        <v>33.75</v>
      </c>
      <c r="K227" s="335" t="str">
        <f t="shared" si="217"/>
        <v xml:space="preserve"> </v>
      </c>
      <c r="L227" s="336" t="str">
        <f t="shared" si="217"/>
        <v xml:space="preserve"> </v>
      </c>
      <c r="M227" s="335" t="str">
        <f t="shared" si="217"/>
        <v xml:space="preserve"> </v>
      </c>
      <c r="N227" s="336" t="str">
        <f t="shared" si="217"/>
        <v xml:space="preserve"> </v>
      </c>
      <c r="O227" s="335" t="str">
        <f t="shared" si="217"/>
        <v xml:space="preserve"> </v>
      </c>
      <c r="P227" s="336" t="str">
        <f t="shared" si="217"/>
        <v xml:space="preserve"> </v>
      </c>
      <c r="Q227" s="337" t="str">
        <f t="shared" si="217"/>
        <v xml:space="preserve"> </v>
      </c>
      <c r="R227" s="288">
        <v>10</v>
      </c>
      <c r="S227" s="331" t="str">
        <f>S214</f>
        <v xml:space="preserve"> </v>
      </c>
      <c r="T227" s="239">
        <f t="shared" ref="T227:AG227" si="218">T214</f>
        <v>13.75</v>
      </c>
      <c r="U227" s="239">
        <f t="shared" si="218"/>
        <v>20</v>
      </c>
      <c r="V227" s="240">
        <f t="shared" si="218"/>
        <v>5</v>
      </c>
      <c r="W227" s="241" t="str">
        <f t="shared" si="218"/>
        <v xml:space="preserve"> </v>
      </c>
      <c r="X227" s="239" t="str">
        <f t="shared" si="218"/>
        <v xml:space="preserve"> </v>
      </c>
      <c r="Y227" s="242">
        <f t="shared" si="218"/>
        <v>5</v>
      </c>
      <c r="Z227" s="239" t="str">
        <f t="shared" si="218"/>
        <v xml:space="preserve"> </v>
      </c>
      <c r="AA227" s="242">
        <f t="shared" si="218"/>
        <v>3.75</v>
      </c>
      <c r="AB227" s="240" t="str">
        <f t="shared" si="218"/>
        <v xml:space="preserve"> </v>
      </c>
      <c r="AC227" s="243">
        <f t="shared" si="218"/>
        <v>14</v>
      </c>
      <c r="AD227" s="244" t="str">
        <f t="shared" si="218"/>
        <v xml:space="preserve"> </v>
      </c>
      <c r="AE227" s="244">
        <f t="shared" si="218"/>
        <v>14</v>
      </c>
      <c r="AF227" s="245" t="str">
        <f t="shared" si="218"/>
        <v xml:space="preserve"> </v>
      </c>
      <c r="AG227" s="332">
        <f t="shared" si="218"/>
        <v>17</v>
      </c>
      <c r="AH227" s="507"/>
      <c r="AI227" s="508"/>
      <c r="AJ227" s="508"/>
      <c r="AK227" s="509"/>
      <c r="AL227" s="385"/>
      <c r="AM227" s="386"/>
      <c r="AN227" s="385"/>
      <c r="AT227" s="364" t="e">
        <f t="shared" si="213"/>
        <v>#N/A</v>
      </c>
      <c r="AU227" s="365" t="e">
        <f t="shared" si="214"/>
        <v>#N/A</v>
      </c>
      <c r="AV227" s="372" t="str">
        <f t="shared" ca="1" si="188"/>
        <v/>
      </c>
      <c r="AW227" s="364" t="e">
        <f t="shared" ca="1" si="189"/>
        <v>#N/A</v>
      </c>
      <c r="AX227" s="373" t="e">
        <f t="shared" ca="1" si="190"/>
        <v>#N/A</v>
      </c>
      <c r="AY227" s="98" t="e">
        <f t="shared" si="215"/>
        <v>#N/A</v>
      </c>
      <c r="AZ227" s="373" t="e">
        <f t="shared" si="216"/>
        <v>#N/A</v>
      </c>
      <c r="BA227" s="363"/>
      <c r="BC227" s="377"/>
    </row>
    <row r="228" spans="1:70" ht="26.25" customHeight="1" thickBot="1" x14ac:dyDescent="0.25">
      <c r="A228" s="506"/>
      <c r="B228" s="512" t="str">
        <f>IF('FRONT PAGE'!$A$1="www.fly-logics.com","Authority certifying flight hours 
STAMP &amp; SIGNATURE",0)</f>
        <v>Authority certifying flight hours 
STAMP &amp; SIGNATURE</v>
      </c>
      <c r="C228" s="512"/>
      <c r="D228" s="512"/>
      <c r="E228" s="513"/>
      <c r="F228" s="533" t="str">
        <f>IF('FRONT PAGE'!$A$1="www.fly-logics.com","TOTAL TO DATE",0)</f>
        <v>TOTAL TO DATE</v>
      </c>
      <c r="G228" s="534"/>
      <c r="H228" s="535"/>
      <c r="I228" s="32">
        <f t="shared" ref="I228:Q228" si="219">IF(SUM(I226:I227)=0," ",SUM(I226:I227))</f>
        <v>33.75</v>
      </c>
      <c r="J228" s="27">
        <f t="shared" si="219"/>
        <v>33.75</v>
      </c>
      <c r="K228" s="24" t="str">
        <f t="shared" si="219"/>
        <v xml:space="preserve"> </v>
      </c>
      <c r="L228" s="25" t="str">
        <f t="shared" si="219"/>
        <v xml:space="preserve"> </v>
      </c>
      <c r="M228" s="24" t="str">
        <f t="shared" si="219"/>
        <v xml:space="preserve"> </v>
      </c>
      <c r="N228" s="25" t="str">
        <f t="shared" si="219"/>
        <v xml:space="preserve"> </v>
      </c>
      <c r="O228" s="24" t="str">
        <f t="shared" si="219"/>
        <v xml:space="preserve"> </v>
      </c>
      <c r="P228" s="25" t="str">
        <f t="shared" si="219"/>
        <v xml:space="preserve"> </v>
      </c>
      <c r="Q228" s="26" t="str">
        <f t="shared" si="219"/>
        <v xml:space="preserve"> </v>
      </c>
      <c r="R228" s="289"/>
      <c r="S228" s="27" t="str">
        <f t="shared" ref="S228:AG228" si="220">IF(SUM(S226:S227)=0," ",SUM(S226:S227))</f>
        <v xml:space="preserve"> </v>
      </c>
      <c r="T228" s="24">
        <f t="shared" si="220"/>
        <v>13.75</v>
      </c>
      <c r="U228" s="24">
        <f t="shared" si="220"/>
        <v>20</v>
      </c>
      <c r="V228" s="26">
        <f t="shared" si="220"/>
        <v>5</v>
      </c>
      <c r="W228" s="27" t="str">
        <f t="shared" si="220"/>
        <v xml:space="preserve"> </v>
      </c>
      <c r="X228" s="24" t="str">
        <f t="shared" si="220"/>
        <v xml:space="preserve"> </v>
      </c>
      <c r="Y228" s="25">
        <f t="shared" si="220"/>
        <v>5</v>
      </c>
      <c r="Z228" s="24" t="str">
        <f t="shared" si="220"/>
        <v xml:space="preserve"> </v>
      </c>
      <c r="AA228" s="25">
        <f t="shared" si="220"/>
        <v>3.75</v>
      </c>
      <c r="AB228" s="26" t="str">
        <f t="shared" si="220"/>
        <v xml:space="preserve"> </v>
      </c>
      <c r="AC228" s="30">
        <f t="shared" si="220"/>
        <v>14</v>
      </c>
      <c r="AD228" s="28" t="str">
        <f t="shared" si="220"/>
        <v xml:space="preserve"> </v>
      </c>
      <c r="AE228" s="28">
        <f t="shared" si="220"/>
        <v>14</v>
      </c>
      <c r="AF228" s="31" t="str">
        <f t="shared" si="220"/>
        <v xml:space="preserve"> </v>
      </c>
      <c r="AG228" s="33">
        <f t="shared" si="220"/>
        <v>17</v>
      </c>
      <c r="AH228" s="514" t="str">
        <f>IF('FRONT PAGE'!$A$1="www.fly-logics.com","_____________________________
PILOT SIGNATURE",0)</f>
        <v>_____________________________
PILOT SIGNATURE</v>
      </c>
      <c r="AI228" s="515"/>
      <c r="AJ228" s="515"/>
      <c r="AK228" s="330">
        <f>A226</f>
        <v>16</v>
      </c>
      <c r="AL228" s="387"/>
      <c r="AM228" s="388"/>
      <c r="AN228" s="387"/>
      <c r="AT228" s="364" t="e">
        <f t="shared" si="213"/>
        <v>#N/A</v>
      </c>
      <c r="AU228" s="365" t="e">
        <f t="shared" si="214"/>
        <v>#N/A</v>
      </c>
      <c r="AV228" s="372" t="str">
        <f t="shared" ca="1" si="188"/>
        <v/>
      </c>
      <c r="AW228" s="364" t="e">
        <f t="shared" ca="1" si="189"/>
        <v>#N/A</v>
      </c>
      <c r="AX228" s="373" t="e">
        <f t="shared" ca="1" si="190"/>
        <v>#N/A</v>
      </c>
      <c r="AY228" s="98" t="e">
        <f t="shared" si="215"/>
        <v>#N/A</v>
      </c>
      <c r="AZ228" s="373" t="e">
        <f t="shared" si="216"/>
        <v>#N/A</v>
      </c>
      <c r="BA228" s="363"/>
      <c r="BC228" s="377"/>
    </row>
    <row r="229" spans="1:70" s="50" customFormat="1" ht="27.75" customHeight="1" x14ac:dyDescent="0.2">
      <c r="A229" s="29">
        <f>A224+1</f>
        <v>161</v>
      </c>
      <c r="B229" s="39"/>
      <c r="C229" s="40"/>
      <c r="D229" s="41"/>
      <c r="E229" s="42"/>
      <c r="F229" s="43"/>
      <c r="G229" s="44"/>
      <c r="H229" s="45"/>
      <c r="I229" s="281"/>
      <c r="J229" s="277"/>
      <c r="K229" s="278"/>
      <c r="L229" s="279"/>
      <c r="M229" s="278"/>
      <c r="N229" s="279"/>
      <c r="O229" s="278"/>
      <c r="P229" s="279"/>
      <c r="Q229" s="150"/>
      <c r="R229" s="285"/>
      <c r="S229" s="46"/>
      <c r="T229" s="47"/>
      <c r="U229" s="47"/>
      <c r="V229" s="48"/>
      <c r="W229" s="293"/>
      <c r="X229" s="278"/>
      <c r="Y229" s="279"/>
      <c r="Z229" s="278"/>
      <c r="AA229" s="279"/>
      <c r="AB229" s="150"/>
      <c r="AC229" s="282"/>
      <c r="AD229" s="283"/>
      <c r="AE229" s="283"/>
      <c r="AF229" s="284"/>
      <c r="AG229" s="49"/>
      <c r="AH229" s="48"/>
      <c r="AI229" s="516"/>
      <c r="AJ229" s="516"/>
      <c r="AK229" s="517"/>
      <c r="AL229" s="100"/>
      <c r="AM229" s="382" t="str">
        <f t="shared" ref="AM229:AM238" si="221">IF(B229=0," ",TEXT(B229,"MMM"))</f>
        <v xml:space="preserve"> </v>
      </c>
      <c r="AN229" s="95" t="str">
        <f t="shared" ref="AN229:AN238" si="222">IF(B229=0," ",YEAR(B229))</f>
        <v xml:space="preserve"> </v>
      </c>
      <c r="AO229" s="365"/>
      <c r="AP229" s="365"/>
      <c r="AQ229" s="256"/>
      <c r="AR229" s="365"/>
      <c r="AS229" s="365"/>
      <c r="AT229" s="364" t="e">
        <f t="shared" si="213"/>
        <v>#N/A</v>
      </c>
      <c r="AU229" s="365" t="e">
        <f t="shared" si="214"/>
        <v>#N/A</v>
      </c>
      <c r="AV229" s="372" t="str">
        <f t="shared" ca="1" si="188"/>
        <v/>
      </c>
      <c r="AW229" s="364" t="e">
        <f t="shared" ca="1" si="189"/>
        <v>#N/A</v>
      </c>
      <c r="AX229" s="373" t="e">
        <f t="shared" ca="1" si="190"/>
        <v>#N/A</v>
      </c>
      <c r="AY229" s="98" t="e">
        <f t="shared" si="215"/>
        <v>#N/A</v>
      </c>
      <c r="AZ229" s="373" t="e">
        <f t="shared" si="216"/>
        <v>#N/A</v>
      </c>
      <c r="BA229" s="363"/>
      <c r="BB229" s="365"/>
      <c r="BC229" s="377"/>
      <c r="BD229" s="365"/>
      <c r="BE229" s="365"/>
      <c r="BF229" s="365"/>
      <c r="BG229" s="365"/>
      <c r="BH229" s="365"/>
      <c r="BI229" s="365"/>
      <c r="BJ229" s="365"/>
      <c r="BK229" s="365"/>
      <c r="BL229" s="376"/>
      <c r="BM229" s="376"/>
      <c r="BN229" s="260"/>
      <c r="BO229" s="260"/>
      <c r="BP229" s="260"/>
      <c r="BQ229" s="263"/>
      <c r="BR229" s="263"/>
    </row>
    <row r="230" spans="1:70" s="50" customFormat="1" ht="27.75" customHeight="1" x14ac:dyDescent="0.2">
      <c r="A230" s="22">
        <f>A229+1</f>
        <v>162</v>
      </c>
      <c r="B230" s="51"/>
      <c r="C230" s="52"/>
      <c r="D230" s="53"/>
      <c r="E230" s="54"/>
      <c r="F230" s="55"/>
      <c r="G230" s="56"/>
      <c r="H230" s="57"/>
      <c r="I230" s="275"/>
      <c r="J230" s="58"/>
      <c r="K230" s="59"/>
      <c r="L230" s="60"/>
      <c r="M230" s="59"/>
      <c r="N230" s="60"/>
      <c r="O230" s="59"/>
      <c r="P230" s="60"/>
      <c r="Q230" s="61"/>
      <c r="R230" s="286"/>
      <c r="S230" s="58"/>
      <c r="T230" s="59"/>
      <c r="U230" s="59"/>
      <c r="V230" s="61"/>
      <c r="W230" s="294"/>
      <c r="X230" s="59"/>
      <c r="Y230" s="60"/>
      <c r="Z230" s="59"/>
      <c r="AA230" s="60"/>
      <c r="AB230" s="61"/>
      <c r="AC230" s="62"/>
      <c r="AD230" s="63"/>
      <c r="AE230" s="63"/>
      <c r="AF230" s="64"/>
      <c r="AG230" s="65"/>
      <c r="AH230" s="61"/>
      <c r="AI230" s="510"/>
      <c r="AJ230" s="510"/>
      <c r="AK230" s="511"/>
      <c r="AL230" s="100"/>
      <c r="AM230" s="382" t="str">
        <f t="shared" si="221"/>
        <v xml:space="preserve"> </v>
      </c>
      <c r="AN230" s="95" t="str">
        <f t="shared" si="222"/>
        <v xml:space="preserve"> </v>
      </c>
      <c r="AO230" s="365"/>
      <c r="AP230" s="365"/>
      <c r="AQ230" s="256"/>
      <c r="AR230" s="365"/>
      <c r="AS230" s="365"/>
      <c r="AT230" s="364" t="e">
        <f t="shared" si="213"/>
        <v>#N/A</v>
      </c>
      <c r="AU230" s="365" t="e">
        <f t="shared" si="214"/>
        <v>#N/A</v>
      </c>
      <c r="AV230" s="372" t="str">
        <f t="shared" ca="1" si="188"/>
        <v/>
      </c>
      <c r="AW230" s="364" t="e">
        <f t="shared" ca="1" si="189"/>
        <v>#N/A</v>
      </c>
      <c r="AX230" s="373" t="e">
        <f t="shared" ca="1" si="190"/>
        <v>#N/A</v>
      </c>
      <c r="AY230" s="98" t="e">
        <f t="shared" si="215"/>
        <v>#N/A</v>
      </c>
      <c r="AZ230" s="373" t="e">
        <f t="shared" si="216"/>
        <v>#N/A</v>
      </c>
      <c r="BA230" s="363"/>
      <c r="BB230" s="365"/>
      <c r="BC230" s="377"/>
      <c r="BD230" s="365"/>
      <c r="BE230" s="365"/>
      <c r="BF230" s="365"/>
      <c r="BG230" s="365"/>
      <c r="BH230" s="365"/>
      <c r="BI230" s="365"/>
      <c r="BJ230" s="365"/>
      <c r="BK230" s="365"/>
      <c r="BL230" s="376"/>
      <c r="BM230" s="376"/>
      <c r="BN230" s="260"/>
      <c r="BO230" s="260"/>
      <c r="BP230" s="260"/>
      <c r="BQ230" s="263"/>
      <c r="BR230" s="263"/>
    </row>
    <row r="231" spans="1:70" s="50" customFormat="1" ht="27.75" customHeight="1" x14ac:dyDescent="0.2">
      <c r="A231" s="22">
        <f t="shared" ref="A231:A238" si="223">A230+1</f>
        <v>163</v>
      </c>
      <c r="B231" s="51"/>
      <c r="C231" s="52"/>
      <c r="D231" s="53"/>
      <c r="E231" s="54"/>
      <c r="F231" s="55"/>
      <c r="G231" s="56"/>
      <c r="H231" s="57"/>
      <c r="I231" s="275"/>
      <c r="J231" s="58"/>
      <c r="K231" s="59"/>
      <c r="L231" s="60"/>
      <c r="M231" s="59"/>
      <c r="N231" s="60"/>
      <c r="O231" s="59"/>
      <c r="P231" s="60"/>
      <c r="Q231" s="61"/>
      <c r="R231" s="286"/>
      <c r="S231" s="58"/>
      <c r="T231" s="59"/>
      <c r="U231" s="59"/>
      <c r="V231" s="61"/>
      <c r="W231" s="294"/>
      <c r="X231" s="59"/>
      <c r="Y231" s="60"/>
      <c r="Z231" s="59"/>
      <c r="AA231" s="60"/>
      <c r="AB231" s="61"/>
      <c r="AC231" s="62"/>
      <c r="AD231" s="63"/>
      <c r="AE231" s="63"/>
      <c r="AF231" s="64"/>
      <c r="AG231" s="65"/>
      <c r="AH231" s="61"/>
      <c r="AI231" s="510"/>
      <c r="AJ231" s="510"/>
      <c r="AK231" s="511"/>
      <c r="AL231" s="100"/>
      <c r="AM231" s="382" t="str">
        <f t="shared" si="221"/>
        <v xml:space="preserve"> </v>
      </c>
      <c r="AN231" s="95" t="str">
        <f t="shared" si="222"/>
        <v xml:space="preserve"> </v>
      </c>
      <c r="AO231" s="365"/>
      <c r="AP231" s="365"/>
      <c r="AQ231" s="256"/>
      <c r="AR231" s="365"/>
      <c r="AS231" s="365"/>
      <c r="AT231" s="364" t="e">
        <f t="shared" si="213"/>
        <v>#N/A</v>
      </c>
      <c r="AU231" s="365" t="e">
        <f t="shared" si="214"/>
        <v>#N/A</v>
      </c>
      <c r="AV231" s="372" t="str">
        <f t="shared" ca="1" si="188"/>
        <v/>
      </c>
      <c r="AW231" s="364" t="e">
        <f t="shared" ca="1" si="189"/>
        <v>#N/A</v>
      </c>
      <c r="AX231" s="373" t="e">
        <f t="shared" ca="1" si="190"/>
        <v>#N/A</v>
      </c>
      <c r="AY231" s="98" t="e">
        <f t="shared" si="215"/>
        <v>#N/A</v>
      </c>
      <c r="AZ231" s="373" t="e">
        <f t="shared" si="216"/>
        <v>#N/A</v>
      </c>
      <c r="BA231" s="363"/>
      <c r="BB231" s="365"/>
      <c r="BC231" s="377"/>
      <c r="BD231" s="365"/>
      <c r="BE231" s="365"/>
      <c r="BF231" s="365"/>
      <c r="BG231" s="365"/>
      <c r="BH231" s="365"/>
      <c r="BI231" s="365"/>
      <c r="BJ231" s="365"/>
      <c r="BK231" s="365"/>
      <c r="BL231" s="376"/>
      <c r="BM231" s="376"/>
      <c r="BN231" s="260"/>
      <c r="BO231" s="260"/>
      <c r="BP231" s="260"/>
      <c r="BQ231" s="263"/>
      <c r="BR231" s="263"/>
    </row>
    <row r="232" spans="1:70" s="50" customFormat="1" ht="27.75" customHeight="1" x14ac:dyDescent="0.2">
      <c r="A232" s="22">
        <f t="shared" si="223"/>
        <v>164</v>
      </c>
      <c r="B232" s="51"/>
      <c r="C232" s="52"/>
      <c r="D232" s="53"/>
      <c r="E232" s="54"/>
      <c r="F232" s="55"/>
      <c r="G232" s="56"/>
      <c r="H232" s="57"/>
      <c r="I232" s="275"/>
      <c r="J232" s="58"/>
      <c r="K232" s="59"/>
      <c r="L232" s="60"/>
      <c r="M232" s="59"/>
      <c r="N232" s="60"/>
      <c r="O232" s="59"/>
      <c r="P232" s="60"/>
      <c r="Q232" s="61"/>
      <c r="R232" s="286"/>
      <c r="S232" s="58"/>
      <c r="T232" s="59"/>
      <c r="U232" s="59"/>
      <c r="V232" s="61"/>
      <c r="W232" s="294"/>
      <c r="X232" s="59"/>
      <c r="Y232" s="60"/>
      <c r="Z232" s="59"/>
      <c r="AA232" s="60"/>
      <c r="AB232" s="61"/>
      <c r="AC232" s="62"/>
      <c r="AD232" s="63"/>
      <c r="AE232" s="63"/>
      <c r="AF232" s="64"/>
      <c r="AG232" s="65"/>
      <c r="AH232" s="61"/>
      <c r="AI232" s="510"/>
      <c r="AJ232" s="510"/>
      <c r="AK232" s="511"/>
      <c r="AL232" s="100"/>
      <c r="AM232" s="382" t="str">
        <f t="shared" si="221"/>
        <v xml:space="preserve"> </v>
      </c>
      <c r="AN232" s="95" t="str">
        <f t="shared" si="222"/>
        <v xml:space="preserve"> </v>
      </c>
      <c r="AO232" s="365"/>
      <c r="AP232" s="365"/>
      <c r="AQ232" s="256"/>
      <c r="AR232" s="365"/>
      <c r="AS232" s="365"/>
      <c r="AT232" s="364" t="e">
        <f t="shared" si="213"/>
        <v>#N/A</v>
      </c>
      <c r="AU232" s="365" t="e">
        <f t="shared" si="214"/>
        <v>#N/A</v>
      </c>
      <c r="AV232" s="372" t="str">
        <f t="shared" ca="1" si="188"/>
        <v/>
      </c>
      <c r="AW232" s="364" t="e">
        <f t="shared" ca="1" si="189"/>
        <v>#N/A</v>
      </c>
      <c r="AX232" s="373" t="e">
        <f t="shared" ca="1" si="190"/>
        <v>#N/A</v>
      </c>
      <c r="AY232" s="98" t="e">
        <f t="shared" si="215"/>
        <v>#N/A</v>
      </c>
      <c r="AZ232" s="373" t="e">
        <f t="shared" si="216"/>
        <v>#N/A</v>
      </c>
      <c r="BA232" s="363"/>
      <c r="BB232" s="365"/>
      <c r="BC232" s="377"/>
      <c r="BD232" s="365"/>
      <c r="BE232" s="365"/>
      <c r="BF232" s="365"/>
      <c r="BG232" s="365"/>
      <c r="BH232" s="365"/>
      <c r="BI232" s="365"/>
      <c r="BJ232" s="365"/>
      <c r="BK232" s="365"/>
      <c r="BL232" s="376"/>
      <c r="BM232" s="376"/>
      <c r="BN232" s="260"/>
      <c r="BO232" s="260"/>
      <c r="BP232" s="260"/>
      <c r="BQ232" s="263"/>
      <c r="BR232" s="263"/>
    </row>
    <row r="233" spans="1:70" s="50" customFormat="1" ht="27.75" customHeight="1" x14ac:dyDescent="0.2">
      <c r="A233" s="22">
        <f t="shared" si="223"/>
        <v>165</v>
      </c>
      <c r="B233" s="51"/>
      <c r="C233" s="52"/>
      <c r="D233" s="53"/>
      <c r="E233" s="54"/>
      <c r="F233" s="55"/>
      <c r="G233" s="56"/>
      <c r="H233" s="57"/>
      <c r="I233" s="275"/>
      <c r="J233" s="58"/>
      <c r="K233" s="59"/>
      <c r="L233" s="60"/>
      <c r="M233" s="59"/>
      <c r="N233" s="60"/>
      <c r="O233" s="59"/>
      <c r="P233" s="60"/>
      <c r="Q233" s="61"/>
      <c r="R233" s="286"/>
      <c r="S233" s="58"/>
      <c r="T233" s="59"/>
      <c r="U233" s="59"/>
      <c r="V233" s="61"/>
      <c r="W233" s="294"/>
      <c r="X233" s="59"/>
      <c r="Y233" s="60"/>
      <c r="Z233" s="59"/>
      <c r="AA233" s="60"/>
      <c r="AB233" s="61"/>
      <c r="AC233" s="62"/>
      <c r="AD233" s="63"/>
      <c r="AE233" s="63"/>
      <c r="AF233" s="64"/>
      <c r="AG233" s="65"/>
      <c r="AH233" s="61"/>
      <c r="AI233" s="510"/>
      <c r="AJ233" s="510"/>
      <c r="AK233" s="511"/>
      <c r="AL233" s="100"/>
      <c r="AM233" s="382" t="str">
        <f t="shared" si="221"/>
        <v xml:space="preserve"> </v>
      </c>
      <c r="AN233" s="95" t="str">
        <f t="shared" si="222"/>
        <v xml:space="preserve"> </v>
      </c>
      <c r="AO233" s="365"/>
      <c r="AP233" s="365"/>
      <c r="AQ233" s="256"/>
      <c r="AR233" s="365"/>
      <c r="AS233" s="365"/>
      <c r="AT233" s="364" t="e">
        <f t="shared" si="213"/>
        <v>#N/A</v>
      </c>
      <c r="AU233" s="365" t="e">
        <f t="shared" si="214"/>
        <v>#N/A</v>
      </c>
      <c r="AV233" s="372" t="str">
        <f t="shared" ca="1" si="188"/>
        <v/>
      </c>
      <c r="AW233" s="364" t="e">
        <f t="shared" ca="1" si="189"/>
        <v>#N/A</v>
      </c>
      <c r="AX233" s="373" t="e">
        <f t="shared" ca="1" si="190"/>
        <v>#N/A</v>
      </c>
      <c r="AY233" s="98" t="e">
        <f t="shared" si="215"/>
        <v>#N/A</v>
      </c>
      <c r="AZ233" s="373" t="e">
        <f t="shared" si="216"/>
        <v>#N/A</v>
      </c>
      <c r="BA233" s="363"/>
      <c r="BB233" s="365"/>
      <c r="BC233" s="377"/>
      <c r="BD233" s="365"/>
      <c r="BE233" s="365"/>
      <c r="BF233" s="365"/>
      <c r="BG233" s="365"/>
      <c r="BH233" s="365"/>
      <c r="BI233" s="365"/>
      <c r="BJ233" s="365"/>
      <c r="BK233" s="365"/>
      <c r="BL233" s="376"/>
      <c r="BM233" s="376"/>
      <c r="BN233" s="260"/>
      <c r="BO233" s="260"/>
      <c r="BP233" s="260"/>
      <c r="BQ233" s="263"/>
      <c r="BR233" s="263"/>
    </row>
    <row r="234" spans="1:70" s="50" customFormat="1" ht="27.75" customHeight="1" x14ac:dyDescent="0.2">
      <c r="A234" s="22">
        <f t="shared" si="223"/>
        <v>166</v>
      </c>
      <c r="B234" s="51"/>
      <c r="C234" s="52"/>
      <c r="D234" s="53"/>
      <c r="E234" s="54"/>
      <c r="F234" s="55"/>
      <c r="G234" s="56"/>
      <c r="H234" s="57"/>
      <c r="I234" s="275"/>
      <c r="J234" s="58"/>
      <c r="K234" s="59"/>
      <c r="L234" s="60"/>
      <c r="M234" s="59"/>
      <c r="N234" s="60"/>
      <c r="O234" s="59"/>
      <c r="P234" s="60"/>
      <c r="Q234" s="61"/>
      <c r="R234" s="286"/>
      <c r="S234" s="58"/>
      <c r="T234" s="59"/>
      <c r="U234" s="59"/>
      <c r="V234" s="61"/>
      <c r="W234" s="294"/>
      <c r="X234" s="59"/>
      <c r="Y234" s="60"/>
      <c r="Z234" s="59"/>
      <c r="AA234" s="60"/>
      <c r="AB234" s="61"/>
      <c r="AC234" s="62"/>
      <c r="AD234" s="63"/>
      <c r="AE234" s="63"/>
      <c r="AF234" s="64"/>
      <c r="AG234" s="65"/>
      <c r="AH234" s="61"/>
      <c r="AI234" s="510"/>
      <c r="AJ234" s="510"/>
      <c r="AK234" s="511"/>
      <c r="AL234" s="100"/>
      <c r="AM234" s="382" t="str">
        <f t="shared" si="221"/>
        <v xml:space="preserve"> </v>
      </c>
      <c r="AN234" s="95" t="str">
        <f t="shared" si="222"/>
        <v xml:space="preserve"> </v>
      </c>
      <c r="AO234" s="365"/>
      <c r="AP234" s="365"/>
      <c r="AQ234" s="256"/>
      <c r="AR234" s="365"/>
      <c r="AS234" s="365"/>
      <c r="AT234" s="364" t="e">
        <f t="shared" si="213"/>
        <v>#N/A</v>
      </c>
      <c r="AU234" s="365" t="e">
        <f t="shared" si="214"/>
        <v>#N/A</v>
      </c>
      <c r="AV234" s="372" t="str">
        <f t="shared" ca="1" si="188"/>
        <v/>
      </c>
      <c r="AW234" s="364" t="e">
        <f t="shared" ca="1" si="189"/>
        <v>#N/A</v>
      </c>
      <c r="AX234" s="373" t="e">
        <f t="shared" ca="1" si="190"/>
        <v>#N/A</v>
      </c>
      <c r="AY234" s="98" t="e">
        <f t="shared" si="215"/>
        <v>#N/A</v>
      </c>
      <c r="AZ234" s="373" t="e">
        <f t="shared" si="216"/>
        <v>#N/A</v>
      </c>
      <c r="BA234" s="363"/>
      <c r="BB234" s="365"/>
      <c r="BC234" s="377"/>
      <c r="BD234" s="365"/>
      <c r="BE234" s="365"/>
      <c r="BF234" s="365"/>
      <c r="BG234" s="365"/>
      <c r="BH234" s="365"/>
      <c r="BI234" s="365"/>
      <c r="BJ234" s="365"/>
      <c r="BK234" s="365"/>
      <c r="BL234" s="376"/>
      <c r="BM234" s="376"/>
      <c r="BN234" s="260"/>
      <c r="BO234" s="260"/>
      <c r="BP234" s="260"/>
      <c r="BQ234" s="263"/>
      <c r="BR234" s="263"/>
    </row>
    <row r="235" spans="1:70" s="50" customFormat="1" ht="27.75" customHeight="1" x14ac:dyDescent="0.2">
      <c r="A235" s="22">
        <f>A234+1</f>
        <v>167</v>
      </c>
      <c r="B235" s="51"/>
      <c r="C235" s="52"/>
      <c r="D235" s="53"/>
      <c r="E235" s="54"/>
      <c r="F235" s="55"/>
      <c r="G235" s="56"/>
      <c r="H235" s="57"/>
      <c r="I235" s="275"/>
      <c r="J235" s="58"/>
      <c r="K235" s="59"/>
      <c r="L235" s="60"/>
      <c r="M235" s="59"/>
      <c r="N235" s="60"/>
      <c r="O235" s="59"/>
      <c r="P235" s="60"/>
      <c r="Q235" s="61"/>
      <c r="R235" s="286"/>
      <c r="S235" s="58"/>
      <c r="T235" s="59"/>
      <c r="U235" s="59"/>
      <c r="V235" s="61"/>
      <c r="W235" s="294"/>
      <c r="X235" s="59"/>
      <c r="Y235" s="60"/>
      <c r="Z235" s="59"/>
      <c r="AA235" s="60"/>
      <c r="AB235" s="61"/>
      <c r="AC235" s="62"/>
      <c r="AD235" s="63"/>
      <c r="AE235" s="63"/>
      <c r="AF235" s="64"/>
      <c r="AG235" s="65"/>
      <c r="AH235" s="61"/>
      <c r="AI235" s="510"/>
      <c r="AJ235" s="510"/>
      <c r="AK235" s="511"/>
      <c r="AL235" s="100"/>
      <c r="AM235" s="382" t="str">
        <f t="shared" si="221"/>
        <v xml:space="preserve"> </v>
      </c>
      <c r="AN235" s="95" t="str">
        <f t="shared" si="222"/>
        <v xml:space="preserve"> </v>
      </c>
      <c r="AO235" s="365"/>
      <c r="AP235" s="365"/>
      <c r="AQ235" s="256"/>
      <c r="AR235" s="365"/>
      <c r="AS235" s="365"/>
      <c r="AT235" s="364" t="e">
        <f t="shared" ref="AT235:AT244" si="224">IF(ISBLANK($B327),NA(),$B327)</f>
        <v>#N/A</v>
      </c>
      <c r="AU235" s="365" t="e">
        <f t="shared" ref="AU235:AU244" si="225">IF(ISBLANK($I327),NA(),$I327)</f>
        <v>#N/A</v>
      </c>
      <c r="AV235" s="372" t="str">
        <f t="shared" ca="1" si="188"/>
        <v/>
      </c>
      <c r="AW235" s="364" t="e">
        <f t="shared" ca="1" si="189"/>
        <v>#N/A</v>
      </c>
      <c r="AX235" s="373" t="e">
        <f t="shared" ca="1" si="190"/>
        <v>#N/A</v>
      </c>
      <c r="AY235" s="98" t="e">
        <f>IF(S327=0,NA(),S327)</f>
        <v>#N/A</v>
      </c>
      <c r="AZ235" s="373" t="e">
        <f>IF(V327=0,NA(),V327)</f>
        <v>#N/A</v>
      </c>
      <c r="BA235" s="363"/>
      <c r="BB235" s="365"/>
      <c r="BC235" s="377"/>
      <c r="BD235" s="365"/>
      <c r="BE235" s="365"/>
      <c r="BF235" s="365"/>
      <c r="BG235" s="365"/>
      <c r="BH235" s="365"/>
      <c r="BI235" s="365"/>
      <c r="BJ235" s="365"/>
      <c r="BK235" s="365"/>
      <c r="BL235" s="376"/>
      <c r="BM235" s="376"/>
      <c r="BN235" s="260"/>
      <c r="BO235" s="260"/>
      <c r="BP235" s="260"/>
      <c r="BQ235" s="263"/>
      <c r="BR235" s="263"/>
    </row>
    <row r="236" spans="1:70" s="50" customFormat="1" ht="27.75" customHeight="1" x14ac:dyDescent="0.2">
      <c r="A236" s="22">
        <f t="shared" si="223"/>
        <v>168</v>
      </c>
      <c r="B236" s="51"/>
      <c r="C236" s="52"/>
      <c r="D236" s="53"/>
      <c r="E236" s="54"/>
      <c r="F236" s="55"/>
      <c r="G236" s="56"/>
      <c r="H236" s="57"/>
      <c r="I236" s="275"/>
      <c r="J236" s="58"/>
      <c r="K236" s="59"/>
      <c r="L236" s="60"/>
      <c r="M236" s="59"/>
      <c r="N236" s="60"/>
      <c r="O236" s="59"/>
      <c r="P236" s="60"/>
      <c r="Q236" s="61"/>
      <c r="R236" s="286"/>
      <c r="S236" s="58"/>
      <c r="T236" s="59"/>
      <c r="U236" s="59"/>
      <c r="V236" s="61"/>
      <c r="W236" s="294"/>
      <c r="X236" s="59"/>
      <c r="Y236" s="60"/>
      <c r="Z236" s="59"/>
      <c r="AA236" s="60"/>
      <c r="AB236" s="61"/>
      <c r="AC236" s="62"/>
      <c r="AD236" s="63"/>
      <c r="AE236" s="63"/>
      <c r="AF236" s="64"/>
      <c r="AG236" s="65"/>
      <c r="AH236" s="61"/>
      <c r="AI236" s="510"/>
      <c r="AJ236" s="510"/>
      <c r="AK236" s="511"/>
      <c r="AL236" s="100"/>
      <c r="AM236" s="382" t="str">
        <f t="shared" si="221"/>
        <v xml:space="preserve"> </v>
      </c>
      <c r="AN236" s="95" t="str">
        <f t="shared" si="222"/>
        <v xml:space="preserve"> </v>
      </c>
      <c r="AO236" s="365"/>
      <c r="AP236" s="365"/>
      <c r="AQ236" s="256"/>
      <c r="AR236" s="365"/>
      <c r="AS236" s="365"/>
      <c r="AT236" s="364" t="e">
        <f t="shared" si="224"/>
        <v>#N/A</v>
      </c>
      <c r="AU236" s="365" t="e">
        <f t="shared" si="225"/>
        <v>#N/A</v>
      </c>
      <c r="AV236" s="372" t="str">
        <f t="shared" ca="1" si="188"/>
        <v/>
      </c>
      <c r="AW236" s="364" t="e">
        <f t="shared" ca="1" si="189"/>
        <v>#N/A</v>
      </c>
      <c r="AX236" s="373" t="e">
        <f t="shared" ca="1" si="190"/>
        <v>#N/A</v>
      </c>
      <c r="AY236" s="98" t="e">
        <f t="shared" ref="AY236:AY244" si="226">IF(S328=0,NA(),S328)</f>
        <v>#N/A</v>
      </c>
      <c r="AZ236" s="373" t="e">
        <f>IF(V328=0,NA(),V328)</f>
        <v>#N/A</v>
      </c>
      <c r="BA236" s="363"/>
      <c r="BB236" s="365"/>
      <c r="BC236" s="377"/>
      <c r="BD236" s="365"/>
      <c r="BE236" s="365"/>
      <c r="BF236" s="365"/>
      <c r="BG236" s="365"/>
      <c r="BH236" s="365"/>
      <c r="BI236" s="365"/>
      <c r="BJ236" s="365"/>
      <c r="BK236" s="365"/>
      <c r="BL236" s="376"/>
      <c r="BM236" s="376"/>
      <c r="BN236" s="260"/>
      <c r="BO236" s="260"/>
      <c r="BP236" s="260"/>
      <c r="BQ236" s="263"/>
      <c r="BR236" s="263"/>
    </row>
    <row r="237" spans="1:70" s="50" customFormat="1" ht="27.75" customHeight="1" x14ac:dyDescent="0.2">
      <c r="A237" s="22">
        <f t="shared" si="223"/>
        <v>169</v>
      </c>
      <c r="B237" s="51"/>
      <c r="C237" s="52"/>
      <c r="D237" s="53"/>
      <c r="E237" s="54"/>
      <c r="F237" s="55"/>
      <c r="G237" s="56"/>
      <c r="H237" s="57"/>
      <c r="I237" s="275"/>
      <c r="J237" s="58"/>
      <c r="K237" s="59"/>
      <c r="L237" s="60"/>
      <c r="M237" s="59"/>
      <c r="N237" s="60"/>
      <c r="O237" s="59"/>
      <c r="P237" s="60"/>
      <c r="Q237" s="61"/>
      <c r="R237" s="286"/>
      <c r="S237" s="58"/>
      <c r="T237" s="59"/>
      <c r="U237" s="59"/>
      <c r="V237" s="61"/>
      <c r="W237" s="294"/>
      <c r="X237" s="59"/>
      <c r="Y237" s="60"/>
      <c r="Z237" s="59"/>
      <c r="AA237" s="60"/>
      <c r="AB237" s="61"/>
      <c r="AC237" s="62"/>
      <c r="AD237" s="63"/>
      <c r="AE237" s="63"/>
      <c r="AF237" s="64"/>
      <c r="AG237" s="65"/>
      <c r="AH237" s="61"/>
      <c r="AI237" s="510"/>
      <c r="AJ237" s="510"/>
      <c r="AK237" s="511"/>
      <c r="AL237" s="100"/>
      <c r="AM237" s="382" t="str">
        <f t="shared" si="221"/>
        <v xml:space="preserve"> </v>
      </c>
      <c r="AN237" s="95" t="str">
        <f t="shared" si="222"/>
        <v xml:space="preserve"> </v>
      </c>
      <c r="AO237" s="365"/>
      <c r="AP237" s="365"/>
      <c r="AQ237" s="256"/>
      <c r="AR237" s="365"/>
      <c r="AS237" s="365"/>
      <c r="AT237" s="364" t="e">
        <f t="shared" si="224"/>
        <v>#N/A</v>
      </c>
      <c r="AU237" s="365" t="e">
        <f t="shared" si="225"/>
        <v>#N/A</v>
      </c>
      <c r="AV237" s="372" t="str">
        <f t="shared" ca="1" si="188"/>
        <v/>
      </c>
      <c r="AW237" s="364" t="e">
        <f t="shared" ca="1" si="189"/>
        <v>#N/A</v>
      </c>
      <c r="AX237" s="373" t="e">
        <f t="shared" ca="1" si="190"/>
        <v>#N/A</v>
      </c>
      <c r="AY237" s="98" t="e">
        <f t="shared" si="226"/>
        <v>#N/A</v>
      </c>
      <c r="AZ237" s="373" t="e">
        <f t="shared" ref="AZ237:AZ244" si="227">IF(V329=0,NA(),V329)</f>
        <v>#N/A</v>
      </c>
      <c r="BA237" s="365"/>
      <c r="BB237" s="365"/>
      <c r="BC237" s="377"/>
      <c r="BD237" s="365"/>
      <c r="BE237" s="365"/>
      <c r="BF237" s="365"/>
      <c r="BG237" s="365"/>
      <c r="BH237" s="365"/>
      <c r="BI237" s="365"/>
      <c r="BJ237" s="365"/>
      <c r="BK237" s="365"/>
      <c r="BL237" s="376"/>
      <c r="BM237" s="376"/>
      <c r="BN237" s="260"/>
      <c r="BO237" s="260"/>
      <c r="BP237" s="260"/>
      <c r="BQ237" s="263"/>
      <c r="BR237" s="263"/>
    </row>
    <row r="238" spans="1:70" s="50" customFormat="1" ht="27.75" customHeight="1" thickBot="1" x14ac:dyDescent="0.25">
      <c r="A238" s="23">
        <f t="shared" si="223"/>
        <v>170</v>
      </c>
      <c r="B238" s="66"/>
      <c r="C238" s="67"/>
      <c r="D238" s="68"/>
      <c r="E238" s="69"/>
      <c r="F238" s="70"/>
      <c r="G238" s="71"/>
      <c r="H238" s="72"/>
      <c r="I238" s="276"/>
      <c r="J238" s="73"/>
      <c r="K238" s="74"/>
      <c r="L238" s="75"/>
      <c r="M238" s="74"/>
      <c r="N238" s="75"/>
      <c r="O238" s="74"/>
      <c r="P238" s="75"/>
      <c r="Q238" s="76"/>
      <c r="R238" s="287"/>
      <c r="S238" s="73"/>
      <c r="T238" s="74"/>
      <c r="U238" s="74"/>
      <c r="V238" s="76"/>
      <c r="W238" s="295"/>
      <c r="X238" s="74"/>
      <c r="Y238" s="75"/>
      <c r="Z238" s="74"/>
      <c r="AA238" s="75"/>
      <c r="AB238" s="76"/>
      <c r="AC238" s="77"/>
      <c r="AD238" s="78"/>
      <c r="AE238" s="78"/>
      <c r="AF238" s="79"/>
      <c r="AG238" s="80"/>
      <c r="AH238" s="76"/>
      <c r="AI238" s="518"/>
      <c r="AJ238" s="518"/>
      <c r="AK238" s="519"/>
      <c r="AL238" s="100"/>
      <c r="AM238" s="382" t="str">
        <f t="shared" si="221"/>
        <v xml:space="preserve"> </v>
      </c>
      <c r="AN238" s="95" t="str">
        <f t="shared" si="222"/>
        <v xml:space="preserve"> </v>
      </c>
      <c r="AO238" s="365"/>
      <c r="AP238" s="365"/>
      <c r="AQ238" s="256"/>
      <c r="AR238" s="365"/>
      <c r="AS238" s="365"/>
      <c r="AT238" s="364" t="e">
        <f t="shared" si="224"/>
        <v>#N/A</v>
      </c>
      <c r="AU238" s="365" t="e">
        <f t="shared" si="225"/>
        <v>#N/A</v>
      </c>
      <c r="AV238" s="372" t="str">
        <f t="shared" ca="1" si="188"/>
        <v/>
      </c>
      <c r="AW238" s="364" t="e">
        <f t="shared" ca="1" si="189"/>
        <v>#N/A</v>
      </c>
      <c r="AX238" s="373" t="e">
        <f t="shared" ca="1" si="190"/>
        <v>#N/A</v>
      </c>
      <c r="AY238" s="98" t="e">
        <f t="shared" si="226"/>
        <v>#N/A</v>
      </c>
      <c r="AZ238" s="373" t="e">
        <f t="shared" si="227"/>
        <v>#N/A</v>
      </c>
      <c r="BA238" s="365"/>
      <c r="BB238" s="365"/>
      <c r="BC238" s="377"/>
      <c r="BD238" s="365"/>
      <c r="BE238" s="365"/>
      <c r="BF238" s="365"/>
      <c r="BG238" s="365"/>
      <c r="BH238" s="365"/>
      <c r="BI238" s="365"/>
      <c r="BJ238" s="365"/>
      <c r="BK238" s="365"/>
      <c r="BL238" s="376"/>
      <c r="BM238" s="376"/>
      <c r="BN238" s="260"/>
      <c r="BO238" s="260"/>
      <c r="BP238" s="260"/>
      <c r="BQ238" s="263"/>
      <c r="BR238" s="263"/>
    </row>
    <row r="239" spans="1:70" ht="4.5" customHeight="1" thickBot="1" x14ac:dyDescent="0.25">
      <c r="A239" s="91">
        <f>AK242</f>
        <v>17</v>
      </c>
      <c r="B239" s="235"/>
      <c r="C239" s="235"/>
      <c r="D239" s="235"/>
      <c r="E239" s="235"/>
      <c r="F239" s="235"/>
      <c r="G239" s="235"/>
      <c r="H239" s="235"/>
      <c r="I239" s="235"/>
      <c r="J239" s="280"/>
      <c r="K239" s="280"/>
      <c r="L239" s="280"/>
      <c r="M239" s="280"/>
      <c r="N239" s="280"/>
      <c r="O239" s="280"/>
      <c r="P239" s="280"/>
      <c r="Q239" s="280"/>
      <c r="R239" s="280"/>
      <c r="S239" s="292"/>
      <c r="T239" s="292"/>
      <c r="U239" s="292"/>
      <c r="V239" s="292"/>
      <c r="W239" s="292"/>
      <c r="X239" s="292"/>
      <c r="Y239" s="292"/>
      <c r="Z239" s="292"/>
      <c r="AA239" s="292"/>
      <c r="AB239" s="292"/>
      <c r="AC239" s="292"/>
      <c r="AD239" s="236"/>
      <c r="AE239" s="237"/>
      <c r="AF239" s="236"/>
      <c r="AG239" s="238"/>
      <c r="AH239" s="536"/>
      <c r="AI239" s="537"/>
      <c r="AJ239" s="537"/>
      <c r="AK239" s="537"/>
      <c r="AL239" s="383"/>
      <c r="AM239" s="384"/>
      <c r="AN239" s="383"/>
      <c r="AT239" s="364" t="e">
        <f t="shared" si="224"/>
        <v>#N/A</v>
      </c>
      <c r="AU239" s="365" t="e">
        <f t="shared" si="225"/>
        <v>#N/A</v>
      </c>
      <c r="AV239" s="372" t="str">
        <f t="shared" ca="1" si="188"/>
        <v/>
      </c>
      <c r="AW239" s="364" t="e">
        <f t="shared" ca="1" si="189"/>
        <v>#N/A</v>
      </c>
      <c r="AX239" s="373" t="e">
        <f t="shared" ca="1" si="190"/>
        <v>#N/A</v>
      </c>
      <c r="AY239" s="98" t="e">
        <f t="shared" si="226"/>
        <v>#N/A</v>
      </c>
      <c r="AZ239" s="373" t="e">
        <f t="shared" si="227"/>
        <v>#N/A</v>
      </c>
      <c r="BC239" s="377"/>
    </row>
    <row r="240" spans="1:70" ht="26.25" customHeight="1" x14ac:dyDescent="0.2">
      <c r="A240" s="163">
        <f>A226+1</f>
        <v>17</v>
      </c>
      <c r="B240" s="523"/>
      <c r="C240" s="523"/>
      <c r="D240" s="523"/>
      <c r="E240" s="524"/>
      <c r="F240" s="527" t="str">
        <f>IF('FRONT PAGE'!$A$1="www.fly-logics.com","TOTAL PAGE",0)</f>
        <v>TOTAL PAGE</v>
      </c>
      <c r="G240" s="528"/>
      <c r="H240" s="529"/>
      <c r="I240" s="314" t="str">
        <f>IF('FRONT PAGE'!$A$1="www.fly-logics.com",IF(SUM(I229:I239)=0," ",SUM(I229:I239)),0)</f>
        <v xml:space="preserve"> </v>
      </c>
      <c r="J240" s="315" t="str">
        <f>IF('FRONT PAGE'!$A$1="www.fly-logics.com",IF(SUM(J229:J239)=0," ",SUM(J229:J239)),0)</f>
        <v xml:space="preserve"> </v>
      </c>
      <c r="K240" s="316" t="str">
        <f>IF('FRONT PAGE'!$A$1="www.fly-logics.com",IF(SUM(K229:K239)=0," ",SUM(K229:K239)),0)</f>
        <v xml:space="preserve"> </v>
      </c>
      <c r="L240" s="317" t="str">
        <f>IF('FRONT PAGE'!$A$1="www.fly-logics.com",IF(SUM(L229:L239)=0," ",SUM(L229:L239)),0)</f>
        <v xml:space="preserve"> </v>
      </c>
      <c r="M240" s="316" t="str">
        <f>IF('FRONT PAGE'!$A$1="www.fly-logics.com",IF(SUM(M229:M239)=0," ",SUM(M229:M239)),0)</f>
        <v xml:space="preserve"> </v>
      </c>
      <c r="N240" s="317" t="str">
        <f>IF('FRONT PAGE'!$A$1="www.fly-logics.com",IF(SUM(N229:N239)=0," ",SUM(N229:N239)),0)</f>
        <v xml:space="preserve"> </v>
      </c>
      <c r="O240" s="316" t="str">
        <f>IF('FRONT PAGE'!$A$1="www.fly-logics.com",IF(SUM(O229:O239)=0," ",SUM(O229:O239)),0)</f>
        <v xml:space="preserve"> </v>
      </c>
      <c r="P240" s="317" t="str">
        <f>IF('FRONT PAGE'!$A$1="www.fly-logics.com",IF(SUM(P229:P239)=0," ",SUM(P229:P239)),0)</f>
        <v xml:space="preserve"> </v>
      </c>
      <c r="Q240" s="318" t="str">
        <f>IF('FRONT PAGE'!$A$1="www.fly-logics.com",IF(SUM(Q229:Q239)=0," ",SUM(Q229:Q239)),0)</f>
        <v xml:space="preserve"> </v>
      </c>
      <c r="R240" s="319"/>
      <c r="S240" s="315" t="str">
        <f>IF('FRONT PAGE'!$A$1="www.fly-logics.com",IF(SUM(S229:S239)=0," ",SUM(S229:S239)),0)</f>
        <v xml:space="preserve"> </v>
      </c>
      <c r="T240" s="316" t="str">
        <f>IF('FRONT PAGE'!$A$1="www.fly-logics.com",IF(SUM(T229:T239)=0," ",SUM(T229:T239)),0)</f>
        <v xml:space="preserve"> </v>
      </c>
      <c r="U240" s="316" t="str">
        <f>IF('FRONT PAGE'!$A$1="www.fly-logics.com",IF(SUM(U229:U239)=0," ",SUM(U229:U239)),0)</f>
        <v xml:space="preserve"> </v>
      </c>
      <c r="V240" s="318" t="str">
        <f>IF('FRONT PAGE'!$A$1="www.fly-logics.com",IF(SUM(V229:V239)=0," ",SUM(V229:V239)),0)</f>
        <v xml:space="preserve"> </v>
      </c>
      <c r="W240" s="315" t="str">
        <f>IF('FRONT PAGE'!$A$1="www.fly-logics.com",IF(SUM(W229:W239)=0," ",SUM(W229:W239)),0)</f>
        <v xml:space="preserve"> </v>
      </c>
      <c r="X240" s="316" t="str">
        <f>IF('FRONT PAGE'!$A$1="www.fly-logics.com",IF(SUM(X229:X239)=0," ",SUM(X229:X239)),0)</f>
        <v xml:space="preserve"> </v>
      </c>
      <c r="Y240" s="317" t="str">
        <f>IF('FRONT PAGE'!$A$1="www.fly-logics.com",IF(SUM(Y229:Y239)=0," ",SUM(Y229:Y239)),0)</f>
        <v xml:space="preserve"> </v>
      </c>
      <c r="Z240" s="316" t="str">
        <f>IF('FRONT PAGE'!$A$1="www.fly-logics.com",IF(SUM(Z229:Z239)=0," ",SUM(Z229:Z239)),0)</f>
        <v xml:space="preserve"> </v>
      </c>
      <c r="AA240" s="317" t="str">
        <f>IF('FRONT PAGE'!$A$1="www.fly-logics.com",IF(SUM(AA229:AA239)=0," ",SUM(AA229:AA239)),0)</f>
        <v xml:space="preserve"> </v>
      </c>
      <c r="AB240" s="318" t="str">
        <f>IF('FRONT PAGE'!$A$1="www.fly-logics.com",IF(SUM(AB229:AB239)=0," ",SUM(AB229:AB239)),0)</f>
        <v xml:space="preserve"> </v>
      </c>
      <c r="AC240" s="329" t="str">
        <f>IF('FRONT PAGE'!$A$1="www.fly-logics.com",IF(SUM(AC229:AC239)=0," ",SUM(AC229:AC239)),0)</f>
        <v xml:space="preserve"> </v>
      </c>
      <c r="AD240" s="321" t="str">
        <f>IF('FRONT PAGE'!$A$1="www.fly-logics.com",IF(SUM(AD229:AD239)=0," ",SUM(AD229:AD239)),0)</f>
        <v xml:space="preserve"> </v>
      </c>
      <c r="AE240" s="321" t="str">
        <f>IF('FRONT PAGE'!$A$1="www.fly-logics.com",IF(SUM(AE229:AE239)=0," ",SUM(AE229:AE239)),0)</f>
        <v xml:space="preserve"> </v>
      </c>
      <c r="AF240" s="322" t="str">
        <f>IF('FRONT PAGE'!$A$1="www.fly-logics.com",IF(SUM(AF229:AF239)=0," ",SUM(AF229:AF239)),0)</f>
        <v xml:space="preserve"> </v>
      </c>
      <c r="AG240" s="323" t="str">
        <f>IF('FRONT PAGE'!$A$1="www.fly-logics.com",IF(SUM(AG229:AG239)=0," ",SUM(AG229:AG239)),0)</f>
        <v xml:space="preserve"> </v>
      </c>
      <c r="AH240" s="520" t="str">
        <f>IF('FRONT PAGE'!$A$1="www.fly-logics.com","I certify that all the data in this
logbook are accurate",0)</f>
        <v>I certify that all the data in this
logbook are accurate</v>
      </c>
      <c r="AI240" s="521"/>
      <c r="AJ240" s="521"/>
      <c r="AK240" s="522"/>
      <c r="AL240" s="385"/>
      <c r="AM240" s="386"/>
      <c r="AN240" s="385"/>
      <c r="AT240" s="364" t="e">
        <f t="shared" si="224"/>
        <v>#N/A</v>
      </c>
      <c r="AU240" s="365" t="e">
        <f t="shared" si="225"/>
        <v>#N/A</v>
      </c>
      <c r="AV240" s="372" t="str">
        <f t="shared" ca="1" si="188"/>
        <v/>
      </c>
      <c r="AW240" s="364" t="e">
        <f t="shared" ca="1" si="189"/>
        <v>#N/A</v>
      </c>
      <c r="AX240" s="373" t="e">
        <f t="shared" ca="1" si="190"/>
        <v>#N/A</v>
      </c>
      <c r="AY240" s="98" t="e">
        <f t="shared" si="226"/>
        <v>#N/A</v>
      </c>
      <c r="AZ240" s="373" t="e">
        <f t="shared" si="227"/>
        <v>#N/A</v>
      </c>
      <c r="BA240" s="363"/>
      <c r="BC240" s="377"/>
    </row>
    <row r="241" spans="1:70" ht="26.25" customHeight="1" x14ac:dyDescent="0.2">
      <c r="A241" s="505">
        <f>AL225</f>
        <v>0</v>
      </c>
      <c r="B241" s="525"/>
      <c r="C241" s="525"/>
      <c r="D241" s="525"/>
      <c r="E241" s="526"/>
      <c r="F241" s="530" t="str">
        <f>IF('FRONT PAGE'!$A$1="www.fly-logics.com","TOTAL PREVIOUS LOGBOOK",0)</f>
        <v>TOTAL PREVIOUS LOGBOOK</v>
      </c>
      <c r="G241" s="531"/>
      <c r="H241" s="532"/>
      <c r="I241" s="333">
        <f>I228</f>
        <v>33.75</v>
      </c>
      <c r="J241" s="334">
        <f t="shared" ref="J241:Q241" si="228">J228</f>
        <v>33.75</v>
      </c>
      <c r="K241" s="335" t="str">
        <f t="shared" si="228"/>
        <v xml:space="preserve"> </v>
      </c>
      <c r="L241" s="336" t="str">
        <f t="shared" si="228"/>
        <v xml:space="preserve"> </v>
      </c>
      <c r="M241" s="335" t="str">
        <f t="shared" si="228"/>
        <v xml:space="preserve"> </v>
      </c>
      <c r="N241" s="336" t="str">
        <f t="shared" si="228"/>
        <v xml:space="preserve"> </v>
      </c>
      <c r="O241" s="335" t="str">
        <f t="shared" si="228"/>
        <v xml:space="preserve"> </v>
      </c>
      <c r="P241" s="336" t="str">
        <f t="shared" si="228"/>
        <v xml:space="preserve"> </v>
      </c>
      <c r="Q241" s="337" t="str">
        <f t="shared" si="228"/>
        <v xml:space="preserve"> </v>
      </c>
      <c r="R241" s="288">
        <v>10</v>
      </c>
      <c r="S241" s="331" t="str">
        <f>S228</f>
        <v xml:space="preserve"> </v>
      </c>
      <c r="T241" s="239">
        <f t="shared" ref="T241:AG241" si="229">T228</f>
        <v>13.75</v>
      </c>
      <c r="U241" s="239">
        <f t="shared" si="229"/>
        <v>20</v>
      </c>
      <c r="V241" s="240">
        <f t="shared" si="229"/>
        <v>5</v>
      </c>
      <c r="W241" s="241" t="str">
        <f t="shared" si="229"/>
        <v xml:space="preserve"> </v>
      </c>
      <c r="X241" s="239" t="str">
        <f t="shared" si="229"/>
        <v xml:space="preserve"> </v>
      </c>
      <c r="Y241" s="242">
        <f t="shared" si="229"/>
        <v>5</v>
      </c>
      <c r="Z241" s="239" t="str">
        <f t="shared" si="229"/>
        <v xml:space="preserve"> </v>
      </c>
      <c r="AA241" s="242">
        <f t="shared" si="229"/>
        <v>3.75</v>
      </c>
      <c r="AB241" s="240" t="str">
        <f t="shared" si="229"/>
        <v xml:space="preserve"> </v>
      </c>
      <c r="AC241" s="243">
        <f t="shared" si="229"/>
        <v>14</v>
      </c>
      <c r="AD241" s="244" t="str">
        <f t="shared" si="229"/>
        <v xml:space="preserve"> </v>
      </c>
      <c r="AE241" s="244">
        <f t="shared" si="229"/>
        <v>14</v>
      </c>
      <c r="AF241" s="245" t="str">
        <f t="shared" si="229"/>
        <v xml:space="preserve"> </v>
      </c>
      <c r="AG241" s="332">
        <f t="shared" si="229"/>
        <v>17</v>
      </c>
      <c r="AH241" s="507"/>
      <c r="AI241" s="508"/>
      <c r="AJ241" s="508"/>
      <c r="AK241" s="509"/>
      <c r="AL241" s="385"/>
      <c r="AM241" s="386"/>
      <c r="AN241" s="385"/>
      <c r="AT241" s="364" t="e">
        <f t="shared" si="224"/>
        <v>#N/A</v>
      </c>
      <c r="AU241" s="365" t="e">
        <f t="shared" si="225"/>
        <v>#N/A</v>
      </c>
      <c r="AV241" s="372" t="str">
        <f t="shared" ca="1" si="188"/>
        <v/>
      </c>
      <c r="AW241" s="364" t="e">
        <f t="shared" ca="1" si="189"/>
        <v>#N/A</v>
      </c>
      <c r="AX241" s="373" t="e">
        <f t="shared" ca="1" si="190"/>
        <v>#N/A</v>
      </c>
      <c r="AY241" s="98" t="e">
        <f t="shared" si="226"/>
        <v>#N/A</v>
      </c>
      <c r="AZ241" s="373" t="e">
        <f t="shared" si="227"/>
        <v>#N/A</v>
      </c>
      <c r="BA241" s="363"/>
      <c r="BC241" s="377"/>
    </row>
    <row r="242" spans="1:70" ht="26.25" customHeight="1" thickBot="1" x14ac:dyDescent="0.25">
      <c r="A242" s="506"/>
      <c r="B242" s="512" t="str">
        <f>IF('FRONT PAGE'!$A$1="www.fly-logics.com","Authority certifying flight hours 
STAMP &amp; SIGNATURE",0)</f>
        <v>Authority certifying flight hours 
STAMP &amp; SIGNATURE</v>
      </c>
      <c r="C242" s="512"/>
      <c r="D242" s="512"/>
      <c r="E242" s="513"/>
      <c r="F242" s="533" t="str">
        <f>IF('FRONT PAGE'!$A$1="www.fly-logics.com","TOTAL TO DATE",0)</f>
        <v>TOTAL TO DATE</v>
      </c>
      <c r="G242" s="534"/>
      <c r="H242" s="535"/>
      <c r="I242" s="32">
        <f t="shared" ref="I242:Q242" si="230">IF(SUM(I240:I241)=0," ",SUM(I240:I241))</f>
        <v>33.75</v>
      </c>
      <c r="J242" s="27">
        <f t="shared" si="230"/>
        <v>33.75</v>
      </c>
      <c r="K242" s="24" t="str">
        <f t="shared" si="230"/>
        <v xml:space="preserve"> </v>
      </c>
      <c r="L242" s="25" t="str">
        <f t="shared" si="230"/>
        <v xml:space="preserve"> </v>
      </c>
      <c r="M242" s="24" t="str">
        <f t="shared" si="230"/>
        <v xml:space="preserve"> </v>
      </c>
      <c r="N242" s="25" t="str">
        <f t="shared" si="230"/>
        <v xml:space="preserve"> </v>
      </c>
      <c r="O242" s="24" t="str">
        <f t="shared" si="230"/>
        <v xml:space="preserve"> </v>
      </c>
      <c r="P242" s="25" t="str">
        <f t="shared" si="230"/>
        <v xml:space="preserve"> </v>
      </c>
      <c r="Q242" s="26" t="str">
        <f t="shared" si="230"/>
        <v xml:space="preserve"> </v>
      </c>
      <c r="R242" s="289"/>
      <c r="S242" s="27" t="str">
        <f t="shared" ref="S242:AG242" si="231">IF(SUM(S240:S241)=0," ",SUM(S240:S241))</f>
        <v xml:space="preserve"> </v>
      </c>
      <c r="T242" s="24">
        <f t="shared" si="231"/>
        <v>13.75</v>
      </c>
      <c r="U242" s="24">
        <f t="shared" si="231"/>
        <v>20</v>
      </c>
      <c r="V242" s="26">
        <f t="shared" si="231"/>
        <v>5</v>
      </c>
      <c r="W242" s="27" t="str">
        <f t="shared" si="231"/>
        <v xml:space="preserve"> </v>
      </c>
      <c r="X242" s="24" t="str">
        <f t="shared" si="231"/>
        <v xml:space="preserve"> </v>
      </c>
      <c r="Y242" s="25">
        <f t="shared" si="231"/>
        <v>5</v>
      </c>
      <c r="Z242" s="24" t="str">
        <f t="shared" si="231"/>
        <v xml:space="preserve"> </v>
      </c>
      <c r="AA242" s="25">
        <f t="shared" si="231"/>
        <v>3.75</v>
      </c>
      <c r="AB242" s="26" t="str">
        <f t="shared" si="231"/>
        <v xml:space="preserve"> </v>
      </c>
      <c r="AC242" s="30">
        <f t="shared" si="231"/>
        <v>14</v>
      </c>
      <c r="AD242" s="28" t="str">
        <f t="shared" si="231"/>
        <v xml:space="preserve"> </v>
      </c>
      <c r="AE242" s="28">
        <f t="shared" si="231"/>
        <v>14</v>
      </c>
      <c r="AF242" s="31" t="str">
        <f t="shared" si="231"/>
        <v xml:space="preserve"> </v>
      </c>
      <c r="AG242" s="33">
        <f t="shared" si="231"/>
        <v>17</v>
      </c>
      <c r="AH242" s="514" t="str">
        <f>IF('FRONT PAGE'!$A$1="www.fly-logics.com","_____________________________
PILOT SIGNATURE",0)</f>
        <v>_____________________________
PILOT SIGNATURE</v>
      </c>
      <c r="AI242" s="515"/>
      <c r="AJ242" s="515"/>
      <c r="AK242" s="330">
        <f>A240</f>
        <v>17</v>
      </c>
      <c r="AL242" s="387"/>
      <c r="AM242" s="388"/>
      <c r="AN242" s="387"/>
      <c r="AT242" s="364" t="e">
        <f t="shared" si="224"/>
        <v>#N/A</v>
      </c>
      <c r="AU242" s="365" t="e">
        <f t="shared" si="225"/>
        <v>#N/A</v>
      </c>
      <c r="AV242" s="372" t="str">
        <f t="shared" ca="1" si="188"/>
        <v/>
      </c>
      <c r="AW242" s="364" t="e">
        <f t="shared" ca="1" si="189"/>
        <v>#N/A</v>
      </c>
      <c r="AX242" s="373" t="e">
        <f t="shared" ca="1" si="190"/>
        <v>#N/A</v>
      </c>
      <c r="AY242" s="98" t="e">
        <f t="shared" si="226"/>
        <v>#N/A</v>
      </c>
      <c r="AZ242" s="373" t="e">
        <f t="shared" si="227"/>
        <v>#N/A</v>
      </c>
      <c r="BA242" s="363"/>
      <c r="BC242" s="377"/>
    </row>
    <row r="243" spans="1:70" s="50" customFormat="1" ht="27.75" customHeight="1" x14ac:dyDescent="0.2">
      <c r="A243" s="29">
        <f>A238+1</f>
        <v>171</v>
      </c>
      <c r="B243" s="39"/>
      <c r="C243" s="40"/>
      <c r="D243" s="41"/>
      <c r="E243" s="42"/>
      <c r="F243" s="43"/>
      <c r="G243" s="44"/>
      <c r="H243" s="45"/>
      <c r="I243" s="281"/>
      <c r="J243" s="277"/>
      <c r="K243" s="278"/>
      <c r="L243" s="279"/>
      <c r="M243" s="278"/>
      <c r="N243" s="279"/>
      <c r="O243" s="278"/>
      <c r="P243" s="279"/>
      <c r="Q243" s="150"/>
      <c r="R243" s="285"/>
      <c r="S243" s="46"/>
      <c r="T243" s="47"/>
      <c r="U243" s="47"/>
      <c r="V243" s="48"/>
      <c r="W243" s="293"/>
      <c r="X243" s="278"/>
      <c r="Y243" s="279"/>
      <c r="Z243" s="278"/>
      <c r="AA243" s="279"/>
      <c r="AB243" s="150"/>
      <c r="AC243" s="282"/>
      <c r="AD243" s="283"/>
      <c r="AE243" s="283"/>
      <c r="AF243" s="284"/>
      <c r="AG243" s="49"/>
      <c r="AH243" s="48"/>
      <c r="AI243" s="516"/>
      <c r="AJ243" s="516"/>
      <c r="AK243" s="517"/>
      <c r="AL243" s="100"/>
      <c r="AM243" s="382" t="str">
        <f t="shared" ref="AM243:AM252" si="232">IF(B243=0," ",TEXT(B243,"MMM"))</f>
        <v xml:space="preserve"> </v>
      </c>
      <c r="AN243" s="95" t="str">
        <f t="shared" ref="AN243:AN252" si="233">IF(B243=0," ",YEAR(B243))</f>
        <v xml:space="preserve"> </v>
      </c>
      <c r="AO243" s="365"/>
      <c r="AP243" s="365"/>
      <c r="AQ243" s="256"/>
      <c r="AR243" s="365"/>
      <c r="AS243" s="365"/>
      <c r="AT243" s="364" t="e">
        <f t="shared" si="224"/>
        <v>#N/A</v>
      </c>
      <c r="AU243" s="365" t="e">
        <f t="shared" si="225"/>
        <v>#N/A</v>
      </c>
      <c r="AV243" s="372" t="str">
        <f t="shared" ca="1" si="188"/>
        <v/>
      </c>
      <c r="AW243" s="364" t="e">
        <f t="shared" ca="1" si="189"/>
        <v>#N/A</v>
      </c>
      <c r="AX243" s="373" t="e">
        <f t="shared" ca="1" si="190"/>
        <v>#N/A</v>
      </c>
      <c r="AY243" s="98" t="e">
        <f t="shared" si="226"/>
        <v>#N/A</v>
      </c>
      <c r="AZ243" s="373" t="e">
        <f t="shared" si="227"/>
        <v>#N/A</v>
      </c>
      <c r="BA243" s="363"/>
      <c r="BB243" s="365"/>
      <c r="BC243" s="377"/>
      <c r="BD243" s="365"/>
      <c r="BE243" s="365"/>
      <c r="BF243" s="365"/>
      <c r="BG243" s="365"/>
      <c r="BH243" s="365"/>
      <c r="BI243" s="365"/>
      <c r="BJ243" s="365"/>
      <c r="BK243" s="365"/>
      <c r="BL243" s="376"/>
      <c r="BM243" s="376"/>
      <c r="BN243" s="260"/>
      <c r="BO243" s="260"/>
      <c r="BP243" s="260"/>
      <c r="BQ243" s="263"/>
      <c r="BR243" s="263"/>
    </row>
    <row r="244" spans="1:70" s="50" customFormat="1" ht="27.75" customHeight="1" x14ac:dyDescent="0.2">
      <c r="A244" s="22">
        <f>A243+1</f>
        <v>172</v>
      </c>
      <c r="B244" s="51"/>
      <c r="C244" s="52"/>
      <c r="D244" s="53"/>
      <c r="E244" s="54"/>
      <c r="F244" s="55"/>
      <c r="G244" s="56"/>
      <c r="H244" s="57"/>
      <c r="I244" s="275"/>
      <c r="J244" s="58"/>
      <c r="K244" s="59"/>
      <c r="L244" s="60"/>
      <c r="M244" s="59"/>
      <c r="N244" s="60"/>
      <c r="O244" s="59"/>
      <c r="P244" s="60"/>
      <c r="Q244" s="61"/>
      <c r="R244" s="286"/>
      <c r="S244" s="58"/>
      <c r="T244" s="59"/>
      <c r="U244" s="59"/>
      <c r="V244" s="61"/>
      <c r="W244" s="294"/>
      <c r="X244" s="59"/>
      <c r="Y244" s="60"/>
      <c r="Z244" s="59"/>
      <c r="AA244" s="60"/>
      <c r="AB244" s="61"/>
      <c r="AC244" s="62"/>
      <c r="AD244" s="63"/>
      <c r="AE244" s="63"/>
      <c r="AF244" s="64"/>
      <c r="AG244" s="65"/>
      <c r="AH244" s="61"/>
      <c r="AI244" s="510"/>
      <c r="AJ244" s="510"/>
      <c r="AK244" s="511"/>
      <c r="AL244" s="100"/>
      <c r="AM244" s="382" t="str">
        <f t="shared" si="232"/>
        <v xml:space="preserve"> </v>
      </c>
      <c r="AN244" s="95" t="str">
        <f t="shared" si="233"/>
        <v xml:space="preserve"> </v>
      </c>
      <c r="AO244" s="365"/>
      <c r="AP244" s="365"/>
      <c r="AQ244" s="256"/>
      <c r="AR244" s="365"/>
      <c r="AS244" s="365"/>
      <c r="AT244" s="364" t="e">
        <f t="shared" si="224"/>
        <v>#N/A</v>
      </c>
      <c r="AU244" s="365" t="e">
        <f t="shared" si="225"/>
        <v>#N/A</v>
      </c>
      <c r="AV244" s="372" t="str">
        <f t="shared" ca="1" si="188"/>
        <v/>
      </c>
      <c r="AW244" s="364" t="e">
        <f t="shared" ca="1" si="189"/>
        <v>#N/A</v>
      </c>
      <c r="AX244" s="373" t="e">
        <f t="shared" ca="1" si="190"/>
        <v>#N/A</v>
      </c>
      <c r="AY244" s="98" t="e">
        <f t="shared" si="226"/>
        <v>#N/A</v>
      </c>
      <c r="AZ244" s="373" t="e">
        <f t="shared" si="227"/>
        <v>#N/A</v>
      </c>
      <c r="BA244" s="363"/>
      <c r="BB244" s="365"/>
      <c r="BC244" s="377"/>
      <c r="BD244" s="365"/>
      <c r="BE244" s="365"/>
      <c r="BF244" s="365"/>
      <c r="BG244" s="365"/>
      <c r="BH244" s="365"/>
      <c r="BI244" s="365"/>
      <c r="BJ244" s="365"/>
      <c r="BK244" s="365"/>
      <c r="BL244" s="376"/>
      <c r="BM244" s="376"/>
      <c r="BN244" s="260"/>
      <c r="BO244" s="260"/>
      <c r="BP244" s="260"/>
      <c r="BQ244" s="263"/>
      <c r="BR244" s="263"/>
    </row>
    <row r="245" spans="1:70" s="50" customFormat="1" ht="27.75" customHeight="1" x14ac:dyDescent="0.2">
      <c r="A245" s="22">
        <f t="shared" ref="A245:A252" si="234">A244+1</f>
        <v>173</v>
      </c>
      <c r="B245" s="51"/>
      <c r="C245" s="52"/>
      <c r="D245" s="53"/>
      <c r="E245" s="54"/>
      <c r="F245" s="55"/>
      <c r="G245" s="56"/>
      <c r="H245" s="57"/>
      <c r="I245" s="275"/>
      <c r="J245" s="58"/>
      <c r="K245" s="59"/>
      <c r="L245" s="60"/>
      <c r="M245" s="59"/>
      <c r="N245" s="60"/>
      <c r="O245" s="59"/>
      <c r="P245" s="60"/>
      <c r="Q245" s="61"/>
      <c r="R245" s="286"/>
      <c r="S245" s="58"/>
      <c r="T245" s="59"/>
      <c r="U245" s="59"/>
      <c r="V245" s="61"/>
      <c r="W245" s="294"/>
      <c r="X245" s="59"/>
      <c r="Y245" s="60"/>
      <c r="Z245" s="59"/>
      <c r="AA245" s="60"/>
      <c r="AB245" s="61"/>
      <c r="AC245" s="62"/>
      <c r="AD245" s="63"/>
      <c r="AE245" s="63"/>
      <c r="AF245" s="64"/>
      <c r="AG245" s="65"/>
      <c r="AH245" s="61"/>
      <c r="AI245" s="510"/>
      <c r="AJ245" s="510"/>
      <c r="AK245" s="511"/>
      <c r="AL245" s="100"/>
      <c r="AM245" s="382" t="str">
        <f t="shared" si="232"/>
        <v xml:space="preserve"> </v>
      </c>
      <c r="AN245" s="95" t="str">
        <f t="shared" si="233"/>
        <v xml:space="preserve"> </v>
      </c>
      <c r="AO245" s="365"/>
      <c r="AP245" s="365"/>
      <c r="AQ245" s="256"/>
      <c r="AR245" s="365"/>
      <c r="AS245" s="365"/>
      <c r="AT245" s="364" t="e">
        <f t="shared" ref="AT245:AT254" si="235">IF(ISBLANK($B341),NA(),$B341)</f>
        <v>#N/A</v>
      </c>
      <c r="AU245" s="365" t="e">
        <f t="shared" ref="AU245:AU254" si="236">IF(ISBLANK($I341),NA(),$I341)</f>
        <v>#N/A</v>
      </c>
      <c r="AV245" s="372" t="str">
        <f t="shared" ca="1" si="188"/>
        <v/>
      </c>
      <c r="AW245" s="364" t="e">
        <f t="shared" ca="1" si="189"/>
        <v>#N/A</v>
      </c>
      <c r="AX245" s="373" t="e">
        <f t="shared" ca="1" si="190"/>
        <v>#N/A</v>
      </c>
      <c r="AY245" s="98" t="e">
        <f>IF(S341=0,NA(),S341)</f>
        <v>#N/A</v>
      </c>
      <c r="AZ245" s="373" t="e">
        <f>IF(V341=0,NA(),V341)</f>
        <v>#N/A</v>
      </c>
      <c r="BA245" s="363"/>
      <c r="BB245" s="365"/>
      <c r="BC245" s="377"/>
      <c r="BD245" s="365"/>
      <c r="BE245" s="365"/>
      <c r="BF245" s="365"/>
      <c r="BG245" s="365"/>
      <c r="BH245" s="365"/>
      <c r="BI245" s="365"/>
      <c r="BJ245" s="365"/>
      <c r="BK245" s="365"/>
      <c r="BL245" s="376"/>
      <c r="BM245" s="376"/>
      <c r="BN245" s="260"/>
      <c r="BO245" s="260"/>
      <c r="BP245" s="260"/>
      <c r="BQ245" s="263"/>
      <c r="BR245" s="263"/>
    </row>
    <row r="246" spans="1:70" s="50" customFormat="1" ht="27.75" customHeight="1" x14ac:dyDescent="0.2">
      <c r="A246" s="22">
        <f t="shared" si="234"/>
        <v>174</v>
      </c>
      <c r="B246" s="51"/>
      <c r="C246" s="52"/>
      <c r="D246" s="53"/>
      <c r="E246" s="54"/>
      <c r="F246" s="55"/>
      <c r="G246" s="56"/>
      <c r="H246" s="57"/>
      <c r="I246" s="275"/>
      <c r="J246" s="58"/>
      <c r="K246" s="59"/>
      <c r="L246" s="60"/>
      <c r="M246" s="59"/>
      <c r="N246" s="60"/>
      <c r="O246" s="59"/>
      <c r="P246" s="60"/>
      <c r="Q246" s="61"/>
      <c r="R246" s="286"/>
      <c r="S246" s="58"/>
      <c r="T246" s="59"/>
      <c r="U246" s="59"/>
      <c r="V246" s="61"/>
      <c r="W246" s="294"/>
      <c r="X246" s="59"/>
      <c r="Y246" s="60"/>
      <c r="Z246" s="59"/>
      <c r="AA246" s="60"/>
      <c r="AB246" s="61"/>
      <c r="AC246" s="62"/>
      <c r="AD246" s="63"/>
      <c r="AE246" s="63"/>
      <c r="AF246" s="64"/>
      <c r="AG246" s="65"/>
      <c r="AH246" s="61"/>
      <c r="AI246" s="510"/>
      <c r="AJ246" s="510"/>
      <c r="AK246" s="511"/>
      <c r="AL246" s="100"/>
      <c r="AM246" s="382" t="str">
        <f t="shared" si="232"/>
        <v xml:space="preserve"> </v>
      </c>
      <c r="AN246" s="95" t="str">
        <f t="shared" si="233"/>
        <v xml:space="preserve"> </v>
      </c>
      <c r="AO246" s="365"/>
      <c r="AP246" s="365"/>
      <c r="AQ246" s="256"/>
      <c r="AR246" s="365"/>
      <c r="AS246" s="365"/>
      <c r="AT246" s="364" t="e">
        <f t="shared" si="235"/>
        <v>#N/A</v>
      </c>
      <c r="AU246" s="365" t="e">
        <f t="shared" si="236"/>
        <v>#N/A</v>
      </c>
      <c r="AV246" s="372" t="str">
        <f t="shared" ca="1" si="188"/>
        <v/>
      </c>
      <c r="AW246" s="364" t="e">
        <f t="shared" ca="1" si="189"/>
        <v>#N/A</v>
      </c>
      <c r="AX246" s="373" t="e">
        <f t="shared" ca="1" si="190"/>
        <v>#N/A</v>
      </c>
      <c r="AY246" s="98" t="e">
        <f>IF(S342=0,NA(),S342)</f>
        <v>#N/A</v>
      </c>
      <c r="AZ246" s="373" t="e">
        <f t="shared" ref="AZ246:AZ254" si="237">IF(V342=0,NA(),V342)</f>
        <v>#N/A</v>
      </c>
      <c r="BA246" s="363"/>
      <c r="BB246" s="365"/>
      <c r="BC246" s="377"/>
      <c r="BD246" s="365"/>
      <c r="BE246" s="365"/>
      <c r="BF246" s="365"/>
      <c r="BG246" s="365"/>
      <c r="BH246" s="365"/>
      <c r="BI246" s="365"/>
      <c r="BJ246" s="365"/>
      <c r="BK246" s="365"/>
      <c r="BL246" s="376"/>
      <c r="BM246" s="376"/>
      <c r="BN246" s="260"/>
      <c r="BO246" s="260"/>
      <c r="BP246" s="260"/>
      <c r="BQ246" s="263"/>
      <c r="BR246" s="263"/>
    </row>
    <row r="247" spans="1:70" s="50" customFormat="1" ht="27.75" customHeight="1" x14ac:dyDescent="0.2">
      <c r="A247" s="22">
        <f t="shared" si="234"/>
        <v>175</v>
      </c>
      <c r="B247" s="51"/>
      <c r="C247" s="52"/>
      <c r="D247" s="53"/>
      <c r="E247" s="54"/>
      <c r="F247" s="55"/>
      <c r="G247" s="56"/>
      <c r="H247" s="57"/>
      <c r="I247" s="275"/>
      <c r="J247" s="58"/>
      <c r="K247" s="59"/>
      <c r="L247" s="60"/>
      <c r="M247" s="59"/>
      <c r="N247" s="60"/>
      <c r="O247" s="59"/>
      <c r="P247" s="60"/>
      <c r="Q247" s="61"/>
      <c r="R247" s="286"/>
      <c r="S247" s="58"/>
      <c r="T247" s="59"/>
      <c r="U247" s="59"/>
      <c r="V247" s="61"/>
      <c r="W247" s="294"/>
      <c r="X247" s="59"/>
      <c r="Y247" s="60"/>
      <c r="Z247" s="59"/>
      <c r="AA247" s="60"/>
      <c r="AB247" s="61"/>
      <c r="AC247" s="62"/>
      <c r="AD247" s="63"/>
      <c r="AE247" s="63"/>
      <c r="AF247" s="64"/>
      <c r="AG247" s="65"/>
      <c r="AH247" s="61"/>
      <c r="AI247" s="510"/>
      <c r="AJ247" s="510"/>
      <c r="AK247" s="511"/>
      <c r="AL247" s="100"/>
      <c r="AM247" s="382" t="str">
        <f t="shared" si="232"/>
        <v xml:space="preserve"> </v>
      </c>
      <c r="AN247" s="95" t="str">
        <f t="shared" si="233"/>
        <v xml:space="preserve"> </v>
      </c>
      <c r="AO247" s="365"/>
      <c r="AP247" s="365"/>
      <c r="AQ247" s="256"/>
      <c r="AR247" s="365"/>
      <c r="AS247" s="365"/>
      <c r="AT247" s="364" t="e">
        <f t="shared" si="235"/>
        <v>#N/A</v>
      </c>
      <c r="AU247" s="365" t="e">
        <f t="shared" si="236"/>
        <v>#N/A</v>
      </c>
      <c r="AV247" s="372" t="str">
        <f t="shared" ca="1" si="188"/>
        <v/>
      </c>
      <c r="AW247" s="364" t="e">
        <f t="shared" ca="1" si="189"/>
        <v>#N/A</v>
      </c>
      <c r="AX247" s="373" t="e">
        <f t="shared" ca="1" si="190"/>
        <v>#N/A</v>
      </c>
      <c r="AY247" s="98" t="e">
        <f t="shared" ref="AY247:AY254" si="238">IF(S343=0,NA(),S343)</f>
        <v>#N/A</v>
      </c>
      <c r="AZ247" s="373" t="e">
        <f t="shared" si="237"/>
        <v>#N/A</v>
      </c>
      <c r="BA247" s="363"/>
      <c r="BB247" s="365"/>
      <c r="BC247" s="377"/>
      <c r="BD247" s="365"/>
      <c r="BE247" s="365"/>
      <c r="BF247" s="365"/>
      <c r="BG247" s="365"/>
      <c r="BH247" s="365"/>
      <c r="BI247" s="365"/>
      <c r="BJ247" s="365"/>
      <c r="BK247" s="365"/>
      <c r="BL247" s="376"/>
      <c r="BM247" s="376"/>
      <c r="BN247" s="260"/>
      <c r="BO247" s="260"/>
      <c r="BP247" s="260"/>
      <c r="BQ247" s="263"/>
      <c r="BR247" s="263"/>
    </row>
    <row r="248" spans="1:70" s="50" customFormat="1" ht="27.75" customHeight="1" x14ac:dyDescent="0.2">
      <c r="A248" s="22">
        <f t="shared" si="234"/>
        <v>176</v>
      </c>
      <c r="B248" s="51"/>
      <c r="C248" s="52"/>
      <c r="D248" s="53"/>
      <c r="E248" s="54"/>
      <c r="F248" s="55"/>
      <c r="G248" s="56"/>
      <c r="H248" s="57"/>
      <c r="I248" s="275"/>
      <c r="J248" s="58"/>
      <c r="K248" s="59"/>
      <c r="L248" s="60"/>
      <c r="M248" s="59"/>
      <c r="N248" s="60"/>
      <c r="O248" s="59"/>
      <c r="P248" s="60"/>
      <c r="Q248" s="61"/>
      <c r="R248" s="286"/>
      <c r="S248" s="58"/>
      <c r="T248" s="59"/>
      <c r="U248" s="59"/>
      <c r="V248" s="61"/>
      <c r="W248" s="294"/>
      <c r="X248" s="59"/>
      <c r="Y248" s="60"/>
      <c r="Z248" s="59"/>
      <c r="AA248" s="60"/>
      <c r="AB248" s="61"/>
      <c r="AC248" s="62"/>
      <c r="AD248" s="63"/>
      <c r="AE248" s="63"/>
      <c r="AF248" s="64"/>
      <c r="AG248" s="65"/>
      <c r="AH248" s="61"/>
      <c r="AI248" s="510"/>
      <c r="AJ248" s="510"/>
      <c r="AK248" s="511"/>
      <c r="AL248" s="100"/>
      <c r="AM248" s="382" t="str">
        <f t="shared" si="232"/>
        <v xml:space="preserve"> </v>
      </c>
      <c r="AN248" s="95" t="str">
        <f t="shared" si="233"/>
        <v xml:space="preserve"> </v>
      </c>
      <c r="AO248" s="365"/>
      <c r="AP248" s="365"/>
      <c r="AQ248" s="256"/>
      <c r="AR248" s="365"/>
      <c r="AS248" s="365"/>
      <c r="AT248" s="364" t="e">
        <f t="shared" si="235"/>
        <v>#N/A</v>
      </c>
      <c r="AU248" s="365" t="e">
        <f t="shared" si="236"/>
        <v>#N/A</v>
      </c>
      <c r="AV248" s="372" t="str">
        <f t="shared" ca="1" si="188"/>
        <v/>
      </c>
      <c r="AW248" s="364" t="e">
        <f t="shared" ca="1" si="189"/>
        <v>#N/A</v>
      </c>
      <c r="AX248" s="373" t="e">
        <f t="shared" ca="1" si="190"/>
        <v>#N/A</v>
      </c>
      <c r="AY248" s="98" t="e">
        <f t="shared" si="238"/>
        <v>#N/A</v>
      </c>
      <c r="AZ248" s="373" t="e">
        <f t="shared" si="237"/>
        <v>#N/A</v>
      </c>
      <c r="BA248" s="363"/>
      <c r="BB248" s="365"/>
      <c r="BC248" s="377"/>
      <c r="BD248" s="365"/>
      <c r="BE248" s="365"/>
      <c r="BF248" s="365"/>
      <c r="BG248" s="365"/>
      <c r="BH248" s="365"/>
      <c r="BI248" s="365"/>
      <c r="BJ248" s="365"/>
      <c r="BK248" s="365"/>
      <c r="BL248" s="376"/>
      <c r="BM248" s="376"/>
      <c r="BN248" s="260"/>
      <c r="BO248" s="260"/>
      <c r="BP248" s="260"/>
      <c r="BQ248" s="263"/>
      <c r="BR248" s="263"/>
    </row>
    <row r="249" spans="1:70" s="50" customFormat="1" ht="27.75" customHeight="1" x14ac:dyDescent="0.2">
      <c r="A249" s="22">
        <f>A248+1</f>
        <v>177</v>
      </c>
      <c r="B249" s="51"/>
      <c r="C249" s="52"/>
      <c r="D249" s="53"/>
      <c r="E249" s="54"/>
      <c r="F249" s="55"/>
      <c r="G249" s="56"/>
      <c r="H249" s="57"/>
      <c r="I249" s="275"/>
      <c r="J249" s="58"/>
      <c r="K249" s="59"/>
      <c r="L249" s="60"/>
      <c r="M249" s="59"/>
      <c r="N249" s="60"/>
      <c r="O249" s="59"/>
      <c r="P249" s="60"/>
      <c r="Q249" s="61"/>
      <c r="R249" s="286"/>
      <c r="S249" s="58"/>
      <c r="T249" s="59"/>
      <c r="U249" s="59"/>
      <c r="V249" s="61"/>
      <c r="W249" s="294"/>
      <c r="X249" s="59"/>
      <c r="Y249" s="60"/>
      <c r="Z249" s="59"/>
      <c r="AA249" s="60"/>
      <c r="AB249" s="61"/>
      <c r="AC249" s="62"/>
      <c r="AD249" s="63"/>
      <c r="AE249" s="63"/>
      <c r="AF249" s="64"/>
      <c r="AG249" s="65"/>
      <c r="AH249" s="61"/>
      <c r="AI249" s="510"/>
      <c r="AJ249" s="510"/>
      <c r="AK249" s="511"/>
      <c r="AL249" s="100"/>
      <c r="AM249" s="382" t="str">
        <f t="shared" si="232"/>
        <v xml:space="preserve"> </v>
      </c>
      <c r="AN249" s="95" t="str">
        <f t="shared" si="233"/>
        <v xml:space="preserve"> </v>
      </c>
      <c r="AO249" s="365"/>
      <c r="AP249" s="365"/>
      <c r="AQ249" s="256"/>
      <c r="AR249" s="365"/>
      <c r="AS249" s="365"/>
      <c r="AT249" s="364" t="e">
        <f t="shared" si="235"/>
        <v>#N/A</v>
      </c>
      <c r="AU249" s="365" t="e">
        <f t="shared" si="236"/>
        <v>#N/A</v>
      </c>
      <c r="AV249" s="372" t="str">
        <f t="shared" ca="1" si="188"/>
        <v/>
      </c>
      <c r="AW249" s="364" t="e">
        <f t="shared" ca="1" si="189"/>
        <v>#N/A</v>
      </c>
      <c r="AX249" s="373" t="e">
        <f t="shared" ca="1" si="190"/>
        <v>#N/A</v>
      </c>
      <c r="AY249" s="98" t="e">
        <f t="shared" si="238"/>
        <v>#N/A</v>
      </c>
      <c r="AZ249" s="373" t="e">
        <f t="shared" si="237"/>
        <v>#N/A</v>
      </c>
      <c r="BA249" s="363"/>
      <c r="BB249" s="365"/>
      <c r="BC249" s="377"/>
      <c r="BD249" s="365"/>
      <c r="BE249" s="365"/>
      <c r="BF249" s="365"/>
      <c r="BG249" s="365"/>
      <c r="BH249" s="365"/>
      <c r="BI249" s="365"/>
      <c r="BJ249" s="365"/>
      <c r="BK249" s="365"/>
      <c r="BL249" s="376"/>
      <c r="BM249" s="376"/>
      <c r="BN249" s="260"/>
      <c r="BO249" s="260"/>
      <c r="BP249" s="260"/>
      <c r="BQ249" s="263"/>
      <c r="BR249" s="263"/>
    </row>
    <row r="250" spans="1:70" s="50" customFormat="1" ht="27.75" customHeight="1" x14ac:dyDescent="0.2">
      <c r="A250" s="22">
        <f t="shared" si="234"/>
        <v>178</v>
      </c>
      <c r="B250" s="51"/>
      <c r="C250" s="52"/>
      <c r="D250" s="53"/>
      <c r="E250" s="54"/>
      <c r="F250" s="55"/>
      <c r="G250" s="56"/>
      <c r="H250" s="57"/>
      <c r="I250" s="275"/>
      <c r="J250" s="58"/>
      <c r="K250" s="59"/>
      <c r="L250" s="60"/>
      <c r="M250" s="59"/>
      <c r="N250" s="60"/>
      <c r="O250" s="59"/>
      <c r="P250" s="60"/>
      <c r="Q250" s="61"/>
      <c r="R250" s="286"/>
      <c r="S250" s="58"/>
      <c r="T250" s="59"/>
      <c r="U250" s="59"/>
      <c r="V250" s="61"/>
      <c r="W250" s="294"/>
      <c r="X250" s="59"/>
      <c r="Y250" s="60"/>
      <c r="Z250" s="59"/>
      <c r="AA250" s="60"/>
      <c r="AB250" s="61"/>
      <c r="AC250" s="62"/>
      <c r="AD250" s="63"/>
      <c r="AE250" s="63"/>
      <c r="AF250" s="64"/>
      <c r="AG250" s="65"/>
      <c r="AH250" s="61"/>
      <c r="AI250" s="510"/>
      <c r="AJ250" s="510"/>
      <c r="AK250" s="511"/>
      <c r="AL250" s="100"/>
      <c r="AM250" s="382" t="str">
        <f t="shared" si="232"/>
        <v xml:space="preserve"> </v>
      </c>
      <c r="AN250" s="95" t="str">
        <f t="shared" si="233"/>
        <v xml:space="preserve"> </v>
      </c>
      <c r="AO250" s="365"/>
      <c r="AP250" s="365"/>
      <c r="AQ250" s="256"/>
      <c r="AR250" s="365"/>
      <c r="AS250" s="365"/>
      <c r="AT250" s="364" t="e">
        <f t="shared" si="235"/>
        <v>#N/A</v>
      </c>
      <c r="AU250" s="365" t="e">
        <f t="shared" si="236"/>
        <v>#N/A</v>
      </c>
      <c r="AV250" s="372" t="str">
        <f t="shared" ca="1" si="188"/>
        <v/>
      </c>
      <c r="AW250" s="364" t="e">
        <f t="shared" ca="1" si="189"/>
        <v>#N/A</v>
      </c>
      <c r="AX250" s="373" t="e">
        <f t="shared" ca="1" si="190"/>
        <v>#N/A</v>
      </c>
      <c r="AY250" s="98" t="e">
        <f t="shared" si="238"/>
        <v>#N/A</v>
      </c>
      <c r="AZ250" s="373" t="e">
        <f t="shared" si="237"/>
        <v>#N/A</v>
      </c>
      <c r="BA250" s="363"/>
      <c r="BB250" s="365"/>
      <c r="BC250" s="377"/>
      <c r="BD250" s="365"/>
      <c r="BE250" s="365"/>
      <c r="BF250" s="365"/>
      <c r="BG250" s="365"/>
      <c r="BH250" s="365"/>
      <c r="BI250" s="365"/>
      <c r="BJ250" s="365"/>
      <c r="BK250" s="365"/>
      <c r="BL250" s="376"/>
      <c r="BM250" s="376"/>
      <c r="BN250" s="260"/>
      <c r="BO250" s="260"/>
      <c r="BP250" s="260"/>
      <c r="BQ250" s="263"/>
      <c r="BR250" s="263"/>
    </row>
    <row r="251" spans="1:70" s="50" customFormat="1" ht="27.75" customHeight="1" x14ac:dyDescent="0.2">
      <c r="A251" s="22">
        <f t="shared" si="234"/>
        <v>179</v>
      </c>
      <c r="B251" s="51"/>
      <c r="C251" s="52"/>
      <c r="D251" s="53"/>
      <c r="E251" s="54"/>
      <c r="F251" s="55"/>
      <c r="G251" s="56"/>
      <c r="H251" s="57"/>
      <c r="I251" s="275"/>
      <c r="J251" s="58"/>
      <c r="K251" s="59"/>
      <c r="L251" s="60"/>
      <c r="M251" s="59"/>
      <c r="N251" s="60"/>
      <c r="O251" s="59"/>
      <c r="P251" s="60"/>
      <c r="Q251" s="61"/>
      <c r="R251" s="286"/>
      <c r="S251" s="58"/>
      <c r="T251" s="59"/>
      <c r="U251" s="59"/>
      <c r="V251" s="61"/>
      <c r="W251" s="294"/>
      <c r="X251" s="59"/>
      <c r="Y251" s="60"/>
      <c r="Z251" s="59"/>
      <c r="AA251" s="60"/>
      <c r="AB251" s="61"/>
      <c r="AC251" s="62"/>
      <c r="AD251" s="63"/>
      <c r="AE251" s="63"/>
      <c r="AF251" s="64"/>
      <c r="AG251" s="65"/>
      <c r="AH251" s="61"/>
      <c r="AI251" s="510"/>
      <c r="AJ251" s="510"/>
      <c r="AK251" s="511"/>
      <c r="AL251" s="100"/>
      <c r="AM251" s="382" t="str">
        <f t="shared" si="232"/>
        <v xml:space="preserve"> </v>
      </c>
      <c r="AN251" s="95" t="str">
        <f t="shared" si="233"/>
        <v xml:space="preserve"> </v>
      </c>
      <c r="AO251" s="365"/>
      <c r="AP251" s="365"/>
      <c r="AQ251" s="256"/>
      <c r="AR251" s="365"/>
      <c r="AS251" s="365"/>
      <c r="AT251" s="364" t="e">
        <f t="shared" si="235"/>
        <v>#N/A</v>
      </c>
      <c r="AU251" s="365" t="e">
        <f t="shared" si="236"/>
        <v>#N/A</v>
      </c>
      <c r="AV251" s="372" t="str">
        <f t="shared" ca="1" si="188"/>
        <v/>
      </c>
      <c r="AW251" s="364" t="e">
        <f t="shared" ca="1" si="189"/>
        <v>#N/A</v>
      </c>
      <c r="AX251" s="373" t="e">
        <f t="shared" ca="1" si="190"/>
        <v>#N/A</v>
      </c>
      <c r="AY251" s="98" t="e">
        <f t="shared" si="238"/>
        <v>#N/A</v>
      </c>
      <c r="AZ251" s="373" t="e">
        <f t="shared" si="237"/>
        <v>#N/A</v>
      </c>
      <c r="BA251" s="365"/>
      <c r="BB251" s="365"/>
      <c r="BC251" s="377"/>
      <c r="BD251" s="365"/>
      <c r="BE251" s="365"/>
      <c r="BF251" s="365"/>
      <c r="BG251" s="365"/>
      <c r="BH251" s="365"/>
      <c r="BI251" s="365"/>
      <c r="BJ251" s="365"/>
      <c r="BK251" s="365"/>
      <c r="BL251" s="376"/>
      <c r="BM251" s="376"/>
      <c r="BN251" s="260"/>
      <c r="BO251" s="260"/>
      <c r="BP251" s="260"/>
      <c r="BQ251" s="263"/>
      <c r="BR251" s="263"/>
    </row>
    <row r="252" spans="1:70" s="50" customFormat="1" ht="27.75" customHeight="1" thickBot="1" x14ac:dyDescent="0.25">
      <c r="A252" s="23">
        <f t="shared" si="234"/>
        <v>180</v>
      </c>
      <c r="B252" s="66"/>
      <c r="C252" s="67"/>
      <c r="D252" s="68"/>
      <c r="E252" s="69"/>
      <c r="F252" s="70"/>
      <c r="G252" s="71"/>
      <c r="H252" s="72"/>
      <c r="I252" s="276"/>
      <c r="J252" s="73"/>
      <c r="K252" s="74"/>
      <c r="L252" s="75"/>
      <c r="M252" s="74"/>
      <c r="N252" s="75"/>
      <c r="O252" s="74"/>
      <c r="P252" s="75"/>
      <c r="Q252" s="76"/>
      <c r="R252" s="287"/>
      <c r="S252" s="73"/>
      <c r="T252" s="74"/>
      <c r="U252" s="74"/>
      <c r="V252" s="76"/>
      <c r="W252" s="295"/>
      <c r="X252" s="74"/>
      <c r="Y252" s="75"/>
      <c r="Z252" s="74"/>
      <c r="AA252" s="75"/>
      <c r="AB252" s="76"/>
      <c r="AC252" s="77"/>
      <c r="AD252" s="78"/>
      <c r="AE252" s="78"/>
      <c r="AF252" s="79"/>
      <c r="AG252" s="80"/>
      <c r="AH252" s="76"/>
      <c r="AI252" s="518"/>
      <c r="AJ252" s="518"/>
      <c r="AK252" s="519"/>
      <c r="AL252" s="100"/>
      <c r="AM252" s="382" t="str">
        <f t="shared" si="232"/>
        <v xml:space="preserve"> </v>
      </c>
      <c r="AN252" s="95" t="str">
        <f t="shared" si="233"/>
        <v xml:space="preserve"> </v>
      </c>
      <c r="AO252" s="365"/>
      <c r="AP252" s="365"/>
      <c r="AQ252" s="256"/>
      <c r="AR252" s="365"/>
      <c r="AS252" s="365"/>
      <c r="AT252" s="364" t="e">
        <f t="shared" si="235"/>
        <v>#N/A</v>
      </c>
      <c r="AU252" s="365" t="e">
        <f t="shared" si="236"/>
        <v>#N/A</v>
      </c>
      <c r="AV252" s="372" t="str">
        <f t="shared" ca="1" si="188"/>
        <v/>
      </c>
      <c r="AW252" s="364" t="e">
        <f t="shared" ca="1" si="189"/>
        <v>#N/A</v>
      </c>
      <c r="AX252" s="373" t="e">
        <f t="shared" ca="1" si="190"/>
        <v>#N/A</v>
      </c>
      <c r="AY252" s="98" t="e">
        <f t="shared" si="238"/>
        <v>#N/A</v>
      </c>
      <c r="AZ252" s="373" t="e">
        <f t="shared" si="237"/>
        <v>#N/A</v>
      </c>
      <c r="BA252" s="365"/>
      <c r="BB252" s="365"/>
      <c r="BC252" s="377"/>
      <c r="BD252" s="365"/>
      <c r="BE252" s="365"/>
      <c r="BF252" s="365"/>
      <c r="BG252" s="365"/>
      <c r="BH252" s="365"/>
      <c r="BI252" s="365"/>
      <c r="BJ252" s="365"/>
      <c r="BK252" s="365"/>
      <c r="BL252" s="376"/>
      <c r="BM252" s="376"/>
      <c r="BN252" s="260"/>
      <c r="BO252" s="260"/>
      <c r="BP252" s="260"/>
      <c r="BQ252" s="263"/>
      <c r="BR252" s="263"/>
    </row>
    <row r="253" spans="1:70" ht="4.5" customHeight="1" thickBot="1" x14ac:dyDescent="0.25">
      <c r="A253" s="91">
        <f>AK256</f>
        <v>18</v>
      </c>
      <c r="B253" s="235"/>
      <c r="C253" s="235"/>
      <c r="D253" s="235"/>
      <c r="E253" s="235"/>
      <c r="F253" s="235"/>
      <c r="G253" s="235"/>
      <c r="H253" s="235"/>
      <c r="I253" s="235"/>
      <c r="J253" s="280"/>
      <c r="K253" s="280"/>
      <c r="L253" s="280"/>
      <c r="M253" s="280"/>
      <c r="N253" s="280"/>
      <c r="O253" s="280"/>
      <c r="P253" s="280"/>
      <c r="Q253" s="280"/>
      <c r="R253" s="280"/>
      <c r="S253" s="292"/>
      <c r="T253" s="292"/>
      <c r="U253" s="292"/>
      <c r="V253" s="292"/>
      <c r="W253" s="292"/>
      <c r="X253" s="292"/>
      <c r="Y253" s="292"/>
      <c r="Z253" s="292"/>
      <c r="AA253" s="292"/>
      <c r="AB253" s="292"/>
      <c r="AC253" s="292"/>
      <c r="AD253" s="236"/>
      <c r="AE253" s="237"/>
      <c r="AF253" s="236"/>
      <c r="AG253" s="238"/>
      <c r="AH253" s="536"/>
      <c r="AI253" s="537"/>
      <c r="AJ253" s="537"/>
      <c r="AK253" s="537"/>
      <c r="AL253" s="383"/>
      <c r="AM253" s="384"/>
      <c r="AN253" s="383"/>
      <c r="AT253" s="364" t="e">
        <f t="shared" si="235"/>
        <v>#N/A</v>
      </c>
      <c r="AU253" s="365" t="e">
        <f t="shared" si="236"/>
        <v>#N/A</v>
      </c>
      <c r="AV253" s="372" t="str">
        <f t="shared" ca="1" si="188"/>
        <v/>
      </c>
      <c r="AW253" s="364" t="e">
        <f t="shared" ca="1" si="189"/>
        <v>#N/A</v>
      </c>
      <c r="AX253" s="373" t="e">
        <f t="shared" ca="1" si="190"/>
        <v>#N/A</v>
      </c>
      <c r="AY253" s="98" t="e">
        <f t="shared" si="238"/>
        <v>#N/A</v>
      </c>
      <c r="AZ253" s="373" t="e">
        <f t="shared" si="237"/>
        <v>#N/A</v>
      </c>
      <c r="BC253" s="377"/>
    </row>
    <row r="254" spans="1:70" ht="26.25" customHeight="1" x14ac:dyDescent="0.2">
      <c r="A254" s="163">
        <f>A240+1</f>
        <v>18</v>
      </c>
      <c r="B254" s="523"/>
      <c r="C254" s="523"/>
      <c r="D254" s="523"/>
      <c r="E254" s="524"/>
      <c r="F254" s="527" t="str">
        <f>IF('FRONT PAGE'!$A$1="www.fly-logics.com","TOTAL PAGE",0)</f>
        <v>TOTAL PAGE</v>
      </c>
      <c r="G254" s="528"/>
      <c r="H254" s="529"/>
      <c r="I254" s="314" t="str">
        <f>IF('FRONT PAGE'!$A$1="www.fly-logics.com",IF(SUM(I243:I253)=0," ",SUM(I243:I253)),0)</f>
        <v xml:space="preserve"> </v>
      </c>
      <c r="J254" s="315" t="str">
        <f>IF('FRONT PAGE'!$A$1="www.fly-logics.com",IF(SUM(J243:J253)=0," ",SUM(J243:J253)),0)</f>
        <v xml:space="preserve"> </v>
      </c>
      <c r="K254" s="316" t="str">
        <f>IF('FRONT PAGE'!$A$1="www.fly-logics.com",IF(SUM(K243:K253)=0," ",SUM(K243:K253)),0)</f>
        <v xml:space="preserve"> </v>
      </c>
      <c r="L254" s="317" t="str">
        <f>IF('FRONT PAGE'!$A$1="www.fly-logics.com",IF(SUM(L243:L253)=0," ",SUM(L243:L253)),0)</f>
        <v xml:space="preserve"> </v>
      </c>
      <c r="M254" s="316" t="str">
        <f>IF('FRONT PAGE'!$A$1="www.fly-logics.com",IF(SUM(M243:M253)=0," ",SUM(M243:M253)),0)</f>
        <v xml:space="preserve"> </v>
      </c>
      <c r="N254" s="317" t="str">
        <f>IF('FRONT PAGE'!$A$1="www.fly-logics.com",IF(SUM(N243:N253)=0," ",SUM(N243:N253)),0)</f>
        <v xml:space="preserve"> </v>
      </c>
      <c r="O254" s="316" t="str">
        <f>IF('FRONT PAGE'!$A$1="www.fly-logics.com",IF(SUM(O243:O253)=0," ",SUM(O243:O253)),0)</f>
        <v xml:space="preserve"> </v>
      </c>
      <c r="P254" s="317" t="str">
        <f>IF('FRONT PAGE'!$A$1="www.fly-logics.com",IF(SUM(P243:P253)=0," ",SUM(P243:P253)),0)</f>
        <v xml:space="preserve"> </v>
      </c>
      <c r="Q254" s="318" t="str">
        <f>IF('FRONT PAGE'!$A$1="www.fly-logics.com",IF(SUM(Q243:Q253)=0," ",SUM(Q243:Q253)),0)</f>
        <v xml:space="preserve"> </v>
      </c>
      <c r="R254" s="319"/>
      <c r="S254" s="315" t="str">
        <f>IF('FRONT PAGE'!$A$1="www.fly-logics.com",IF(SUM(S243:S253)=0," ",SUM(S243:S253)),0)</f>
        <v xml:space="preserve"> </v>
      </c>
      <c r="T254" s="316" t="str">
        <f>IF('FRONT PAGE'!$A$1="www.fly-logics.com",IF(SUM(T243:T253)=0," ",SUM(T243:T253)),0)</f>
        <v xml:space="preserve"> </v>
      </c>
      <c r="U254" s="316" t="str">
        <f>IF('FRONT PAGE'!$A$1="www.fly-logics.com",IF(SUM(U243:U253)=0," ",SUM(U243:U253)),0)</f>
        <v xml:space="preserve"> </v>
      </c>
      <c r="V254" s="318" t="str">
        <f>IF('FRONT PAGE'!$A$1="www.fly-logics.com",IF(SUM(V243:V253)=0," ",SUM(V243:V253)),0)</f>
        <v xml:space="preserve"> </v>
      </c>
      <c r="W254" s="315" t="str">
        <f>IF('FRONT PAGE'!$A$1="www.fly-logics.com",IF(SUM(W243:W253)=0," ",SUM(W243:W253)),0)</f>
        <v xml:space="preserve"> </v>
      </c>
      <c r="X254" s="316" t="str">
        <f>IF('FRONT PAGE'!$A$1="www.fly-logics.com",IF(SUM(X243:X253)=0," ",SUM(X243:X253)),0)</f>
        <v xml:space="preserve"> </v>
      </c>
      <c r="Y254" s="317" t="str">
        <f>IF('FRONT PAGE'!$A$1="www.fly-logics.com",IF(SUM(Y243:Y253)=0," ",SUM(Y243:Y253)),0)</f>
        <v xml:space="preserve"> </v>
      </c>
      <c r="Z254" s="316" t="str">
        <f>IF('FRONT PAGE'!$A$1="www.fly-logics.com",IF(SUM(Z243:Z253)=0," ",SUM(Z243:Z253)),0)</f>
        <v xml:space="preserve"> </v>
      </c>
      <c r="AA254" s="317" t="str">
        <f>IF('FRONT PAGE'!$A$1="www.fly-logics.com",IF(SUM(AA243:AA253)=0," ",SUM(AA243:AA253)),0)</f>
        <v xml:space="preserve"> </v>
      </c>
      <c r="AB254" s="318" t="str">
        <f>IF('FRONT PAGE'!$A$1="www.fly-logics.com",IF(SUM(AB243:AB253)=0," ",SUM(AB243:AB253)),0)</f>
        <v xml:space="preserve"> </v>
      </c>
      <c r="AC254" s="329" t="str">
        <f>IF('FRONT PAGE'!$A$1="www.fly-logics.com",IF(SUM(AC243:AC253)=0," ",SUM(AC243:AC253)),0)</f>
        <v xml:space="preserve"> </v>
      </c>
      <c r="AD254" s="321" t="str">
        <f>IF('FRONT PAGE'!$A$1="www.fly-logics.com",IF(SUM(AD243:AD253)=0," ",SUM(AD243:AD253)),0)</f>
        <v xml:space="preserve"> </v>
      </c>
      <c r="AE254" s="321" t="str">
        <f>IF('FRONT PAGE'!$A$1="www.fly-logics.com",IF(SUM(AE243:AE253)=0," ",SUM(AE243:AE253)),0)</f>
        <v xml:space="preserve"> </v>
      </c>
      <c r="AF254" s="322" t="str">
        <f>IF('FRONT PAGE'!$A$1="www.fly-logics.com",IF(SUM(AF243:AF253)=0," ",SUM(AF243:AF253)),0)</f>
        <v xml:space="preserve"> </v>
      </c>
      <c r="AG254" s="323" t="str">
        <f>IF('FRONT PAGE'!$A$1="www.fly-logics.com",IF(SUM(AG243:AG253)=0," ",SUM(AG243:AG253)),0)</f>
        <v xml:space="preserve"> </v>
      </c>
      <c r="AH254" s="520" t="str">
        <f>IF('FRONT PAGE'!$A$1="www.fly-logics.com","I certify that all the data in this
logbook are accurate",0)</f>
        <v>I certify that all the data in this
logbook are accurate</v>
      </c>
      <c r="AI254" s="521"/>
      <c r="AJ254" s="521"/>
      <c r="AK254" s="522"/>
      <c r="AL254" s="385"/>
      <c r="AM254" s="386"/>
      <c r="AN254" s="385"/>
      <c r="AT254" s="364" t="e">
        <f t="shared" si="235"/>
        <v>#N/A</v>
      </c>
      <c r="AU254" s="365" t="e">
        <f t="shared" si="236"/>
        <v>#N/A</v>
      </c>
      <c r="AV254" s="372" t="str">
        <f t="shared" ca="1" si="188"/>
        <v/>
      </c>
      <c r="AW254" s="364" t="e">
        <f t="shared" ca="1" si="189"/>
        <v>#N/A</v>
      </c>
      <c r="AX254" s="373" t="e">
        <f t="shared" ca="1" si="190"/>
        <v>#N/A</v>
      </c>
      <c r="AY254" s="98" t="e">
        <f t="shared" si="238"/>
        <v>#N/A</v>
      </c>
      <c r="AZ254" s="373" t="e">
        <f t="shared" si="237"/>
        <v>#N/A</v>
      </c>
      <c r="BA254" s="363"/>
      <c r="BC254" s="377"/>
    </row>
    <row r="255" spans="1:70" ht="26.25" customHeight="1" x14ac:dyDescent="0.2">
      <c r="A255" s="505">
        <f>AL239</f>
        <v>0</v>
      </c>
      <c r="B255" s="525"/>
      <c r="C255" s="525"/>
      <c r="D255" s="525"/>
      <c r="E255" s="526"/>
      <c r="F255" s="530" t="str">
        <f>IF('FRONT PAGE'!$A$1="www.fly-logics.com","TOTAL PREVIOUS LOGBOOK",0)</f>
        <v>TOTAL PREVIOUS LOGBOOK</v>
      </c>
      <c r="G255" s="531"/>
      <c r="H255" s="532"/>
      <c r="I255" s="333">
        <f>I242</f>
        <v>33.75</v>
      </c>
      <c r="J255" s="334">
        <f t="shared" ref="J255:Q255" si="239">J242</f>
        <v>33.75</v>
      </c>
      <c r="K255" s="335" t="str">
        <f t="shared" si="239"/>
        <v xml:space="preserve"> </v>
      </c>
      <c r="L255" s="336" t="str">
        <f t="shared" si="239"/>
        <v xml:space="preserve"> </v>
      </c>
      <c r="M255" s="335" t="str">
        <f t="shared" si="239"/>
        <v xml:space="preserve"> </v>
      </c>
      <c r="N255" s="336" t="str">
        <f t="shared" si="239"/>
        <v xml:space="preserve"> </v>
      </c>
      <c r="O255" s="335" t="str">
        <f t="shared" si="239"/>
        <v xml:space="preserve"> </v>
      </c>
      <c r="P255" s="336" t="str">
        <f t="shared" si="239"/>
        <v xml:space="preserve"> </v>
      </c>
      <c r="Q255" s="337" t="str">
        <f t="shared" si="239"/>
        <v xml:space="preserve"> </v>
      </c>
      <c r="R255" s="288">
        <v>10</v>
      </c>
      <c r="S255" s="331" t="str">
        <f>S242</f>
        <v xml:space="preserve"> </v>
      </c>
      <c r="T255" s="239">
        <f t="shared" ref="T255:AG255" si="240">T242</f>
        <v>13.75</v>
      </c>
      <c r="U255" s="239">
        <f t="shared" si="240"/>
        <v>20</v>
      </c>
      <c r="V255" s="240">
        <f t="shared" si="240"/>
        <v>5</v>
      </c>
      <c r="W255" s="241" t="str">
        <f t="shared" si="240"/>
        <v xml:space="preserve"> </v>
      </c>
      <c r="X255" s="239" t="str">
        <f t="shared" si="240"/>
        <v xml:space="preserve"> </v>
      </c>
      <c r="Y255" s="242">
        <f t="shared" si="240"/>
        <v>5</v>
      </c>
      <c r="Z255" s="239" t="str">
        <f t="shared" si="240"/>
        <v xml:space="preserve"> </v>
      </c>
      <c r="AA255" s="242">
        <f t="shared" si="240"/>
        <v>3.75</v>
      </c>
      <c r="AB255" s="240" t="str">
        <f t="shared" si="240"/>
        <v xml:space="preserve"> </v>
      </c>
      <c r="AC255" s="243">
        <f t="shared" si="240"/>
        <v>14</v>
      </c>
      <c r="AD255" s="244" t="str">
        <f t="shared" si="240"/>
        <v xml:space="preserve"> </v>
      </c>
      <c r="AE255" s="244">
        <f t="shared" si="240"/>
        <v>14</v>
      </c>
      <c r="AF255" s="245" t="str">
        <f t="shared" si="240"/>
        <v xml:space="preserve"> </v>
      </c>
      <c r="AG255" s="332">
        <f t="shared" si="240"/>
        <v>17</v>
      </c>
      <c r="AH255" s="507"/>
      <c r="AI255" s="508"/>
      <c r="AJ255" s="508"/>
      <c r="AK255" s="509"/>
      <c r="AL255" s="385"/>
      <c r="AM255" s="386"/>
      <c r="AN255" s="385"/>
      <c r="AT255" s="364" t="e">
        <f t="shared" ref="AT255:AT264" si="241">IF(ISBLANK($B355),NA(),$B355)</f>
        <v>#N/A</v>
      </c>
      <c r="AU255" s="365" t="e">
        <f t="shared" ref="AU255:AU264" si="242">IF(ISBLANK($I355),NA(),$I355)</f>
        <v>#N/A</v>
      </c>
      <c r="AV255" s="372" t="str">
        <f t="shared" ca="1" si="188"/>
        <v/>
      </c>
      <c r="AW255" s="364" t="e">
        <f t="shared" ca="1" si="189"/>
        <v>#N/A</v>
      </c>
      <c r="AX255" s="373" t="e">
        <f t="shared" ca="1" si="190"/>
        <v>#N/A</v>
      </c>
      <c r="AY255" s="98" t="e">
        <f>IF(S355=0,NA(),S355)</f>
        <v>#N/A</v>
      </c>
      <c r="AZ255" s="373" t="e">
        <f>IF(V355=0,NA(),V355)</f>
        <v>#N/A</v>
      </c>
      <c r="BA255" s="363"/>
      <c r="BC255" s="377"/>
    </row>
    <row r="256" spans="1:70" ht="26.25" customHeight="1" thickBot="1" x14ac:dyDescent="0.25">
      <c r="A256" s="506"/>
      <c r="B256" s="512" t="str">
        <f>IF('FRONT PAGE'!$A$1="www.fly-logics.com","Authority certifying flight hours 
STAMP &amp; SIGNATURE",0)</f>
        <v>Authority certifying flight hours 
STAMP &amp; SIGNATURE</v>
      </c>
      <c r="C256" s="512"/>
      <c r="D256" s="512"/>
      <c r="E256" s="513"/>
      <c r="F256" s="533" t="str">
        <f>IF('FRONT PAGE'!$A$1="www.fly-logics.com","TOTAL TO DATE",0)</f>
        <v>TOTAL TO DATE</v>
      </c>
      <c r="G256" s="534"/>
      <c r="H256" s="535"/>
      <c r="I256" s="32">
        <f t="shared" ref="I256:Q256" si="243">IF(SUM(I254:I255)=0," ",SUM(I254:I255))</f>
        <v>33.75</v>
      </c>
      <c r="J256" s="27">
        <f t="shared" si="243"/>
        <v>33.75</v>
      </c>
      <c r="K256" s="24" t="str">
        <f t="shared" si="243"/>
        <v xml:space="preserve"> </v>
      </c>
      <c r="L256" s="25" t="str">
        <f t="shared" si="243"/>
        <v xml:space="preserve"> </v>
      </c>
      <c r="M256" s="24" t="str">
        <f t="shared" si="243"/>
        <v xml:space="preserve"> </v>
      </c>
      <c r="N256" s="25" t="str">
        <f t="shared" si="243"/>
        <v xml:space="preserve"> </v>
      </c>
      <c r="O256" s="24" t="str">
        <f t="shared" si="243"/>
        <v xml:space="preserve"> </v>
      </c>
      <c r="P256" s="25" t="str">
        <f t="shared" si="243"/>
        <v xml:space="preserve"> </v>
      </c>
      <c r="Q256" s="26" t="str">
        <f t="shared" si="243"/>
        <v xml:space="preserve"> </v>
      </c>
      <c r="R256" s="289"/>
      <c r="S256" s="27" t="str">
        <f t="shared" ref="S256:AG256" si="244">IF(SUM(S254:S255)=0," ",SUM(S254:S255))</f>
        <v xml:space="preserve"> </v>
      </c>
      <c r="T256" s="24">
        <f t="shared" si="244"/>
        <v>13.75</v>
      </c>
      <c r="U256" s="24">
        <f t="shared" si="244"/>
        <v>20</v>
      </c>
      <c r="V256" s="26">
        <f t="shared" si="244"/>
        <v>5</v>
      </c>
      <c r="W256" s="27" t="str">
        <f t="shared" si="244"/>
        <v xml:space="preserve"> </v>
      </c>
      <c r="X256" s="24" t="str">
        <f t="shared" si="244"/>
        <v xml:space="preserve"> </v>
      </c>
      <c r="Y256" s="25">
        <f t="shared" si="244"/>
        <v>5</v>
      </c>
      <c r="Z256" s="24" t="str">
        <f t="shared" si="244"/>
        <v xml:space="preserve"> </v>
      </c>
      <c r="AA256" s="25">
        <f t="shared" si="244"/>
        <v>3.75</v>
      </c>
      <c r="AB256" s="26" t="str">
        <f t="shared" si="244"/>
        <v xml:space="preserve"> </v>
      </c>
      <c r="AC256" s="30">
        <f t="shared" si="244"/>
        <v>14</v>
      </c>
      <c r="AD256" s="28" t="str">
        <f t="shared" si="244"/>
        <v xml:space="preserve"> </v>
      </c>
      <c r="AE256" s="28">
        <f t="shared" si="244"/>
        <v>14</v>
      </c>
      <c r="AF256" s="31" t="str">
        <f t="shared" si="244"/>
        <v xml:space="preserve"> </v>
      </c>
      <c r="AG256" s="33">
        <f t="shared" si="244"/>
        <v>17</v>
      </c>
      <c r="AH256" s="514" t="str">
        <f>IF('FRONT PAGE'!$A$1="www.fly-logics.com","_____________________________
PILOT SIGNATURE",0)</f>
        <v>_____________________________
PILOT SIGNATURE</v>
      </c>
      <c r="AI256" s="515"/>
      <c r="AJ256" s="515"/>
      <c r="AK256" s="330">
        <f>A254</f>
        <v>18</v>
      </c>
      <c r="AL256" s="387"/>
      <c r="AM256" s="388"/>
      <c r="AN256" s="387"/>
      <c r="AT256" s="364" t="e">
        <f t="shared" si="241"/>
        <v>#N/A</v>
      </c>
      <c r="AU256" s="365" t="e">
        <f t="shared" si="242"/>
        <v>#N/A</v>
      </c>
      <c r="AV256" s="372" t="str">
        <f t="shared" ca="1" si="188"/>
        <v/>
      </c>
      <c r="AW256" s="364" t="e">
        <f t="shared" ca="1" si="189"/>
        <v>#N/A</v>
      </c>
      <c r="AX256" s="373" t="e">
        <f t="shared" ca="1" si="190"/>
        <v>#N/A</v>
      </c>
      <c r="AY256" s="98" t="e">
        <f t="shared" ref="AY256:AY264" si="245">IF(S356=0,NA(),S356)</f>
        <v>#N/A</v>
      </c>
      <c r="AZ256" s="373" t="e">
        <f t="shared" ref="AZ256:AZ264" si="246">IF(V356=0,NA(),V356)</f>
        <v>#N/A</v>
      </c>
      <c r="BA256" s="363"/>
      <c r="BC256" s="377"/>
    </row>
    <row r="257" spans="1:70" s="50" customFormat="1" ht="27.75" customHeight="1" x14ac:dyDescent="0.2">
      <c r="A257" s="29">
        <f>A252+1</f>
        <v>181</v>
      </c>
      <c r="B257" s="39"/>
      <c r="C257" s="40"/>
      <c r="D257" s="41"/>
      <c r="E257" s="42"/>
      <c r="F257" s="43"/>
      <c r="G257" s="44"/>
      <c r="H257" s="45"/>
      <c r="I257" s="281"/>
      <c r="J257" s="277"/>
      <c r="K257" s="278"/>
      <c r="L257" s="279"/>
      <c r="M257" s="278"/>
      <c r="N257" s="279"/>
      <c r="O257" s="278"/>
      <c r="P257" s="279"/>
      <c r="Q257" s="150"/>
      <c r="R257" s="285"/>
      <c r="S257" s="46"/>
      <c r="T257" s="47"/>
      <c r="U257" s="47"/>
      <c r="V257" s="48"/>
      <c r="W257" s="293"/>
      <c r="X257" s="278"/>
      <c r="Y257" s="279"/>
      <c r="Z257" s="278"/>
      <c r="AA257" s="279"/>
      <c r="AB257" s="150"/>
      <c r="AC257" s="282"/>
      <c r="AD257" s="283"/>
      <c r="AE257" s="283"/>
      <c r="AF257" s="284"/>
      <c r="AG257" s="49"/>
      <c r="AH257" s="48"/>
      <c r="AI257" s="516"/>
      <c r="AJ257" s="516"/>
      <c r="AK257" s="517"/>
      <c r="AL257" s="100"/>
      <c r="AM257" s="382" t="str">
        <f t="shared" ref="AM257:AM266" si="247">IF(B257=0," ",TEXT(B257,"MMM"))</f>
        <v xml:space="preserve"> </v>
      </c>
      <c r="AN257" s="95" t="str">
        <f t="shared" ref="AN257:AN266" si="248">IF(B257=0," ",YEAR(B257))</f>
        <v xml:space="preserve"> </v>
      </c>
      <c r="AO257" s="365"/>
      <c r="AP257" s="365"/>
      <c r="AQ257" s="256"/>
      <c r="AR257" s="365"/>
      <c r="AS257" s="365"/>
      <c r="AT257" s="364" t="e">
        <f t="shared" si="241"/>
        <v>#N/A</v>
      </c>
      <c r="AU257" s="365" t="e">
        <f t="shared" si="242"/>
        <v>#N/A</v>
      </c>
      <c r="AV257" s="372" t="str">
        <f t="shared" ca="1" si="188"/>
        <v/>
      </c>
      <c r="AW257" s="364" t="e">
        <f t="shared" ca="1" si="189"/>
        <v>#N/A</v>
      </c>
      <c r="AX257" s="373" t="e">
        <f t="shared" ca="1" si="190"/>
        <v>#N/A</v>
      </c>
      <c r="AY257" s="98" t="e">
        <f t="shared" si="245"/>
        <v>#N/A</v>
      </c>
      <c r="AZ257" s="373" t="e">
        <f t="shared" si="246"/>
        <v>#N/A</v>
      </c>
      <c r="BA257" s="363"/>
      <c r="BB257" s="365"/>
      <c r="BC257" s="378"/>
      <c r="BD257" s="365"/>
      <c r="BE257" s="365"/>
      <c r="BF257" s="365"/>
      <c r="BG257" s="365"/>
      <c r="BH257" s="365"/>
      <c r="BI257" s="365"/>
      <c r="BJ257" s="365"/>
      <c r="BK257" s="365"/>
      <c r="BL257" s="376"/>
      <c r="BM257" s="376"/>
      <c r="BN257" s="260"/>
      <c r="BO257" s="260"/>
      <c r="BP257" s="260"/>
      <c r="BQ257" s="263"/>
      <c r="BR257" s="263"/>
    </row>
    <row r="258" spans="1:70" s="50" customFormat="1" ht="27.75" customHeight="1" x14ac:dyDescent="0.2">
      <c r="A258" s="22">
        <f>A257+1</f>
        <v>182</v>
      </c>
      <c r="B258" s="51"/>
      <c r="C258" s="52"/>
      <c r="D258" s="53"/>
      <c r="E258" s="54"/>
      <c r="F258" s="55"/>
      <c r="G258" s="56"/>
      <c r="H258" s="57"/>
      <c r="I258" s="275"/>
      <c r="J258" s="58"/>
      <c r="K258" s="59"/>
      <c r="L258" s="60"/>
      <c r="M258" s="59"/>
      <c r="N258" s="60"/>
      <c r="O258" s="59"/>
      <c r="P258" s="60"/>
      <c r="Q258" s="61"/>
      <c r="R258" s="286"/>
      <c r="S258" s="58"/>
      <c r="T258" s="59"/>
      <c r="U258" s="59"/>
      <c r="V258" s="61"/>
      <c r="W258" s="294"/>
      <c r="X258" s="59"/>
      <c r="Y258" s="60"/>
      <c r="Z258" s="59"/>
      <c r="AA258" s="60"/>
      <c r="AB258" s="61"/>
      <c r="AC258" s="62"/>
      <c r="AD258" s="63"/>
      <c r="AE258" s="63"/>
      <c r="AF258" s="64"/>
      <c r="AG258" s="65"/>
      <c r="AH258" s="61"/>
      <c r="AI258" s="510"/>
      <c r="AJ258" s="510"/>
      <c r="AK258" s="511"/>
      <c r="AL258" s="100"/>
      <c r="AM258" s="382" t="str">
        <f t="shared" si="247"/>
        <v xml:space="preserve"> </v>
      </c>
      <c r="AN258" s="95" t="str">
        <f t="shared" si="248"/>
        <v xml:space="preserve"> </v>
      </c>
      <c r="AO258" s="365"/>
      <c r="AP258" s="365"/>
      <c r="AQ258" s="256"/>
      <c r="AR258" s="365"/>
      <c r="AS258" s="365"/>
      <c r="AT258" s="364" t="e">
        <f t="shared" si="241"/>
        <v>#N/A</v>
      </c>
      <c r="AU258" s="365" t="e">
        <f t="shared" si="242"/>
        <v>#N/A</v>
      </c>
      <c r="AV258" s="372" t="str">
        <f t="shared" ca="1" si="188"/>
        <v/>
      </c>
      <c r="AW258" s="364" t="e">
        <f t="shared" ca="1" si="189"/>
        <v>#N/A</v>
      </c>
      <c r="AX258" s="373" t="e">
        <f t="shared" ca="1" si="190"/>
        <v>#N/A</v>
      </c>
      <c r="AY258" s="98" t="e">
        <f t="shared" si="245"/>
        <v>#N/A</v>
      </c>
      <c r="AZ258" s="373" t="e">
        <f t="shared" si="246"/>
        <v>#N/A</v>
      </c>
      <c r="BA258" s="363"/>
      <c r="BB258" s="365"/>
      <c r="BC258" s="377"/>
      <c r="BD258" s="365"/>
      <c r="BE258" s="365"/>
      <c r="BF258" s="365"/>
      <c r="BG258" s="365"/>
      <c r="BH258" s="365"/>
      <c r="BI258" s="365"/>
      <c r="BJ258" s="365"/>
      <c r="BK258" s="365"/>
      <c r="BL258" s="376"/>
      <c r="BM258" s="376"/>
      <c r="BN258" s="260"/>
      <c r="BO258" s="260"/>
      <c r="BP258" s="260"/>
      <c r="BQ258" s="263"/>
      <c r="BR258" s="263"/>
    </row>
    <row r="259" spans="1:70" s="50" customFormat="1" ht="27.75" customHeight="1" x14ac:dyDescent="0.2">
      <c r="A259" s="22">
        <f t="shared" ref="A259:A266" si="249">A258+1</f>
        <v>183</v>
      </c>
      <c r="B259" s="51"/>
      <c r="C259" s="52"/>
      <c r="D259" s="53"/>
      <c r="E259" s="54"/>
      <c r="F259" s="55"/>
      <c r="G259" s="56"/>
      <c r="H259" s="57"/>
      <c r="I259" s="275"/>
      <c r="J259" s="58"/>
      <c r="K259" s="59"/>
      <c r="L259" s="60"/>
      <c r="M259" s="59"/>
      <c r="N259" s="60"/>
      <c r="O259" s="59"/>
      <c r="P259" s="60"/>
      <c r="Q259" s="61"/>
      <c r="R259" s="286"/>
      <c r="S259" s="58"/>
      <c r="T259" s="59"/>
      <c r="U259" s="59"/>
      <c r="V259" s="61"/>
      <c r="W259" s="294"/>
      <c r="X259" s="59"/>
      <c r="Y259" s="60"/>
      <c r="Z259" s="59"/>
      <c r="AA259" s="60"/>
      <c r="AB259" s="61"/>
      <c r="AC259" s="62"/>
      <c r="AD259" s="63"/>
      <c r="AE259" s="63"/>
      <c r="AF259" s="64"/>
      <c r="AG259" s="65"/>
      <c r="AH259" s="61"/>
      <c r="AI259" s="510"/>
      <c r="AJ259" s="510"/>
      <c r="AK259" s="511"/>
      <c r="AL259" s="100"/>
      <c r="AM259" s="382" t="str">
        <f t="shared" si="247"/>
        <v xml:space="preserve"> </v>
      </c>
      <c r="AN259" s="95" t="str">
        <f t="shared" si="248"/>
        <v xml:space="preserve"> </v>
      </c>
      <c r="AO259" s="365"/>
      <c r="AP259" s="365"/>
      <c r="AQ259" s="256"/>
      <c r="AR259" s="365"/>
      <c r="AS259" s="365"/>
      <c r="AT259" s="364" t="e">
        <f t="shared" si="241"/>
        <v>#N/A</v>
      </c>
      <c r="AU259" s="365" t="e">
        <f t="shared" si="242"/>
        <v>#N/A</v>
      </c>
      <c r="AV259" s="372" t="str">
        <f t="shared" ca="1" si="188"/>
        <v/>
      </c>
      <c r="AW259" s="364" t="e">
        <f t="shared" ca="1" si="189"/>
        <v>#N/A</v>
      </c>
      <c r="AX259" s="373" t="e">
        <f t="shared" ca="1" si="190"/>
        <v>#N/A</v>
      </c>
      <c r="AY259" s="98" t="e">
        <f t="shared" si="245"/>
        <v>#N/A</v>
      </c>
      <c r="AZ259" s="373" t="e">
        <f t="shared" si="246"/>
        <v>#N/A</v>
      </c>
      <c r="BA259" s="363"/>
      <c r="BB259" s="365"/>
      <c r="BC259" s="377"/>
      <c r="BD259" s="365"/>
      <c r="BE259" s="365"/>
      <c r="BF259" s="365"/>
      <c r="BG259" s="365"/>
      <c r="BH259" s="365"/>
      <c r="BI259" s="365"/>
      <c r="BJ259" s="365"/>
      <c r="BK259" s="365"/>
      <c r="BL259" s="376"/>
      <c r="BM259" s="376"/>
      <c r="BN259" s="260"/>
      <c r="BO259" s="260"/>
      <c r="BP259" s="260"/>
      <c r="BQ259" s="263"/>
      <c r="BR259" s="263"/>
    </row>
    <row r="260" spans="1:70" s="50" customFormat="1" ht="27.75" customHeight="1" x14ac:dyDescent="0.2">
      <c r="A260" s="22">
        <f t="shared" si="249"/>
        <v>184</v>
      </c>
      <c r="B260" s="51"/>
      <c r="C260" s="52"/>
      <c r="D260" s="53"/>
      <c r="E260" s="54"/>
      <c r="F260" s="55"/>
      <c r="G260" s="56"/>
      <c r="H260" s="57"/>
      <c r="I260" s="275"/>
      <c r="J260" s="58"/>
      <c r="K260" s="59"/>
      <c r="L260" s="60"/>
      <c r="M260" s="59"/>
      <c r="N260" s="60"/>
      <c r="O260" s="59"/>
      <c r="P260" s="60"/>
      <c r="Q260" s="61"/>
      <c r="R260" s="286"/>
      <c r="S260" s="58"/>
      <c r="T260" s="59"/>
      <c r="U260" s="59"/>
      <c r="V260" s="61"/>
      <c r="W260" s="294"/>
      <c r="X260" s="59"/>
      <c r="Y260" s="60"/>
      <c r="Z260" s="59"/>
      <c r="AA260" s="60"/>
      <c r="AB260" s="61"/>
      <c r="AC260" s="62"/>
      <c r="AD260" s="63"/>
      <c r="AE260" s="63"/>
      <c r="AF260" s="64"/>
      <c r="AG260" s="65"/>
      <c r="AH260" s="61"/>
      <c r="AI260" s="510"/>
      <c r="AJ260" s="510"/>
      <c r="AK260" s="511"/>
      <c r="AL260" s="100"/>
      <c r="AM260" s="382" t="str">
        <f t="shared" si="247"/>
        <v xml:space="preserve"> </v>
      </c>
      <c r="AN260" s="95" t="str">
        <f t="shared" si="248"/>
        <v xml:space="preserve"> </v>
      </c>
      <c r="AO260" s="365"/>
      <c r="AP260" s="365"/>
      <c r="AQ260" s="256"/>
      <c r="AR260" s="365"/>
      <c r="AS260" s="365"/>
      <c r="AT260" s="364" t="e">
        <f t="shared" si="241"/>
        <v>#N/A</v>
      </c>
      <c r="AU260" s="365" t="e">
        <f t="shared" si="242"/>
        <v>#N/A</v>
      </c>
      <c r="AV260" s="372" t="str">
        <f t="shared" ca="1" si="188"/>
        <v/>
      </c>
      <c r="AW260" s="364" t="e">
        <f t="shared" ca="1" si="189"/>
        <v>#N/A</v>
      </c>
      <c r="AX260" s="373" t="e">
        <f t="shared" ca="1" si="190"/>
        <v>#N/A</v>
      </c>
      <c r="AY260" s="98" t="e">
        <f t="shared" si="245"/>
        <v>#N/A</v>
      </c>
      <c r="AZ260" s="373" t="e">
        <f t="shared" si="246"/>
        <v>#N/A</v>
      </c>
      <c r="BA260" s="363"/>
      <c r="BB260" s="365"/>
      <c r="BC260" s="377"/>
      <c r="BD260" s="365"/>
      <c r="BE260" s="365"/>
      <c r="BF260" s="365"/>
      <c r="BG260" s="365"/>
      <c r="BH260" s="365"/>
      <c r="BI260" s="365"/>
      <c r="BJ260" s="365"/>
      <c r="BK260" s="365"/>
      <c r="BL260" s="376"/>
      <c r="BM260" s="376"/>
      <c r="BN260" s="260"/>
      <c r="BO260" s="260"/>
      <c r="BP260" s="260"/>
      <c r="BQ260" s="263"/>
      <c r="BR260" s="263"/>
    </row>
    <row r="261" spans="1:70" s="50" customFormat="1" ht="27.75" customHeight="1" x14ac:dyDescent="0.2">
      <c r="A261" s="22">
        <f t="shared" si="249"/>
        <v>185</v>
      </c>
      <c r="B261" s="51"/>
      <c r="C261" s="52"/>
      <c r="D261" s="53"/>
      <c r="E261" s="54"/>
      <c r="F261" s="55"/>
      <c r="G261" s="56"/>
      <c r="H261" s="57"/>
      <c r="I261" s="275"/>
      <c r="J261" s="58"/>
      <c r="K261" s="59"/>
      <c r="L261" s="60"/>
      <c r="M261" s="59"/>
      <c r="N261" s="60"/>
      <c r="O261" s="59"/>
      <c r="P261" s="60"/>
      <c r="Q261" s="61"/>
      <c r="R261" s="286"/>
      <c r="S261" s="58"/>
      <c r="T261" s="59"/>
      <c r="U261" s="59"/>
      <c r="V261" s="61"/>
      <c r="W261" s="294"/>
      <c r="X261" s="59"/>
      <c r="Y261" s="60"/>
      <c r="Z261" s="59"/>
      <c r="AA261" s="60"/>
      <c r="AB261" s="61"/>
      <c r="AC261" s="62"/>
      <c r="AD261" s="63"/>
      <c r="AE261" s="63"/>
      <c r="AF261" s="64"/>
      <c r="AG261" s="65"/>
      <c r="AH261" s="61"/>
      <c r="AI261" s="510"/>
      <c r="AJ261" s="510"/>
      <c r="AK261" s="511"/>
      <c r="AL261" s="100"/>
      <c r="AM261" s="382" t="str">
        <f t="shared" si="247"/>
        <v xml:space="preserve"> </v>
      </c>
      <c r="AN261" s="95" t="str">
        <f t="shared" si="248"/>
        <v xml:space="preserve"> </v>
      </c>
      <c r="AO261" s="365"/>
      <c r="AP261" s="365"/>
      <c r="AQ261" s="256"/>
      <c r="AR261" s="365"/>
      <c r="AS261" s="365"/>
      <c r="AT261" s="364" t="e">
        <f t="shared" si="241"/>
        <v>#N/A</v>
      </c>
      <c r="AU261" s="365" t="e">
        <f t="shared" si="242"/>
        <v>#N/A</v>
      </c>
      <c r="AV261" s="372" t="str">
        <f t="shared" ref="AV261:AV324" ca="1" si="250">IFERROR($AT$3-AT261,"")</f>
        <v/>
      </c>
      <c r="AW261" s="364" t="e">
        <f t="shared" ref="AW261:AW324" ca="1" si="251">IF(AV261&gt;730,NA(),AT261)</f>
        <v>#N/A</v>
      </c>
      <c r="AX261" s="373" t="e">
        <f t="shared" ref="AX261:AX324" ca="1" si="252">IF(AV261&gt;730,NA(),AU261)</f>
        <v>#N/A</v>
      </c>
      <c r="AY261" s="98" t="e">
        <f t="shared" si="245"/>
        <v>#N/A</v>
      </c>
      <c r="AZ261" s="373" t="e">
        <f t="shared" si="246"/>
        <v>#N/A</v>
      </c>
      <c r="BA261" s="363"/>
      <c r="BB261" s="365"/>
      <c r="BC261" s="377"/>
      <c r="BD261" s="365"/>
      <c r="BE261" s="365"/>
      <c r="BF261" s="365"/>
      <c r="BG261" s="365"/>
      <c r="BH261" s="365"/>
      <c r="BI261" s="365"/>
      <c r="BJ261" s="365"/>
      <c r="BK261" s="365"/>
      <c r="BL261" s="376"/>
      <c r="BM261" s="376"/>
      <c r="BN261" s="260"/>
      <c r="BO261" s="260"/>
      <c r="BP261" s="260"/>
      <c r="BQ261" s="263"/>
      <c r="BR261" s="263"/>
    </row>
    <row r="262" spans="1:70" s="50" customFormat="1" ht="27.75" customHeight="1" x14ac:dyDescent="0.2">
      <c r="A262" s="22">
        <f t="shared" si="249"/>
        <v>186</v>
      </c>
      <c r="B262" s="51"/>
      <c r="C262" s="52"/>
      <c r="D262" s="53"/>
      <c r="E262" s="54"/>
      <c r="F262" s="55"/>
      <c r="G262" s="56"/>
      <c r="H262" s="57"/>
      <c r="I262" s="275"/>
      <c r="J262" s="58"/>
      <c r="K262" s="59"/>
      <c r="L262" s="60"/>
      <c r="M262" s="59"/>
      <c r="N262" s="60"/>
      <c r="O262" s="59"/>
      <c r="P262" s="60"/>
      <c r="Q262" s="61"/>
      <c r="R262" s="286"/>
      <c r="S262" s="58"/>
      <c r="T262" s="59"/>
      <c r="U262" s="59"/>
      <c r="V262" s="61"/>
      <c r="W262" s="294"/>
      <c r="X262" s="59"/>
      <c r="Y262" s="60"/>
      <c r="Z262" s="59"/>
      <c r="AA262" s="60"/>
      <c r="AB262" s="61"/>
      <c r="AC262" s="62"/>
      <c r="AD262" s="63"/>
      <c r="AE262" s="63"/>
      <c r="AF262" s="64"/>
      <c r="AG262" s="65"/>
      <c r="AH262" s="61"/>
      <c r="AI262" s="510"/>
      <c r="AJ262" s="510"/>
      <c r="AK262" s="511"/>
      <c r="AL262" s="100"/>
      <c r="AM262" s="382" t="str">
        <f t="shared" si="247"/>
        <v xml:space="preserve"> </v>
      </c>
      <c r="AN262" s="95" t="str">
        <f t="shared" si="248"/>
        <v xml:space="preserve"> </v>
      </c>
      <c r="AO262" s="365"/>
      <c r="AP262" s="365"/>
      <c r="AQ262" s="256"/>
      <c r="AR262" s="365"/>
      <c r="AS262" s="365"/>
      <c r="AT262" s="364" t="e">
        <f t="shared" si="241"/>
        <v>#N/A</v>
      </c>
      <c r="AU262" s="365" t="e">
        <f t="shared" si="242"/>
        <v>#N/A</v>
      </c>
      <c r="AV262" s="372" t="str">
        <f t="shared" ca="1" si="250"/>
        <v/>
      </c>
      <c r="AW262" s="364" t="e">
        <f t="shared" ca="1" si="251"/>
        <v>#N/A</v>
      </c>
      <c r="AX262" s="373" t="e">
        <f t="shared" ca="1" si="252"/>
        <v>#N/A</v>
      </c>
      <c r="AY262" s="98" t="e">
        <f t="shared" si="245"/>
        <v>#N/A</v>
      </c>
      <c r="AZ262" s="373" t="e">
        <f t="shared" si="246"/>
        <v>#N/A</v>
      </c>
      <c r="BA262" s="363"/>
      <c r="BB262" s="365"/>
      <c r="BC262" s="377"/>
      <c r="BD262" s="365"/>
      <c r="BE262" s="365"/>
      <c r="BF262" s="365"/>
      <c r="BG262" s="365"/>
      <c r="BH262" s="365"/>
      <c r="BI262" s="365"/>
      <c r="BJ262" s="365"/>
      <c r="BK262" s="365"/>
      <c r="BL262" s="376"/>
      <c r="BM262" s="376"/>
      <c r="BN262" s="260"/>
      <c r="BO262" s="260"/>
      <c r="BP262" s="260"/>
      <c r="BQ262" s="263"/>
      <c r="BR262" s="263"/>
    </row>
    <row r="263" spans="1:70" s="50" customFormat="1" ht="27.75" customHeight="1" x14ac:dyDescent="0.2">
      <c r="A263" s="22">
        <f>A262+1</f>
        <v>187</v>
      </c>
      <c r="B263" s="51"/>
      <c r="C263" s="52"/>
      <c r="D263" s="53"/>
      <c r="E263" s="54"/>
      <c r="F263" s="55"/>
      <c r="G263" s="56"/>
      <c r="H263" s="57"/>
      <c r="I263" s="275"/>
      <c r="J263" s="58"/>
      <c r="K263" s="59"/>
      <c r="L263" s="60"/>
      <c r="M263" s="59"/>
      <c r="N263" s="60"/>
      <c r="O263" s="59"/>
      <c r="P263" s="60"/>
      <c r="Q263" s="61"/>
      <c r="R263" s="286"/>
      <c r="S263" s="58"/>
      <c r="T263" s="59"/>
      <c r="U263" s="59"/>
      <c r="V263" s="61"/>
      <c r="W263" s="294"/>
      <c r="X263" s="59"/>
      <c r="Y263" s="60"/>
      <c r="Z263" s="59"/>
      <c r="AA263" s="60"/>
      <c r="AB263" s="61"/>
      <c r="AC263" s="62"/>
      <c r="AD263" s="63"/>
      <c r="AE263" s="63"/>
      <c r="AF263" s="64"/>
      <c r="AG263" s="65"/>
      <c r="AH263" s="61"/>
      <c r="AI263" s="510"/>
      <c r="AJ263" s="510"/>
      <c r="AK263" s="511"/>
      <c r="AL263" s="100"/>
      <c r="AM263" s="382" t="str">
        <f t="shared" si="247"/>
        <v xml:space="preserve"> </v>
      </c>
      <c r="AN263" s="95" t="str">
        <f t="shared" si="248"/>
        <v xml:space="preserve"> </v>
      </c>
      <c r="AO263" s="365"/>
      <c r="AP263" s="365"/>
      <c r="AQ263" s="256"/>
      <c r="AR263" s="365"/>
      <c r="AS263" s="365"/>
      <c r="AT263" s="364" t="e">
        <f t="shared" si="241"/>
        <v>#N/A</v>
      </c>
      <c r="AU263" s="365" t="e">
        <f t="shared" si="242"/>
        <v>#N/A</v>
      </c>
      <c r="AV263" s="372" t="str">
        <f t="shared" ca="1" si="250"/>
        <v/>
      </c>
      <c r="AW263" s="364" t="e">
        <f t="shared" ca="1" si="251"/>
        <v>#N/A</v>
      </c>
      <c r="AX263" s="373" t="e">
        <f t="shared" ca="1" si="252"/>
        <v>#N/A</v>
      </c>
      <c r="AY263" s="98" t="e">
        <f t="shared" si="245"/>
        <v>#N/A</v>
      </c>
      <c r="AZ263" s="373" t="e">
        <f t="shared" si="246"/>
        <v>#N/A</v>
      </c>
      <c r="BA263" s="363"/>
      <c r="BB263" s="365"/>
      <c r="BC263" s="377"/>
      <c r="BD263" s="365"/>
      <c r="BE263" s="365"/>
      <c r="BF263" s="365"/>
      <c r="BG263" s="365"/>
      <c r="BH263" s="365"/>
      <c r="BI263" s="365"/>
      <c r="BJ263" s="365"/>
      <c r="BK263" s="365"/>
      <c r="BL263" s="376"/>
      <c r="BM263" s="376"/>
      <c r="BN263" s="260"/>
      <c r="BO263" s="260"/>
      <c r="BP263" s="260"/>
      <c r="BQ263" s="263"/>
      <c r="BR263" s="263"/>
    </row>
    <row r="264" spans="1:70" s="50" customFormat="1" ht="27.75" customHeight="1" x14ac:dyDescent="0.2">
      <c r="A264" s="22">
        <f t="shared" si="249"/>
        <v>188</v>
      </c>
      <c r="B264" s="51"/>
      <c r="C264" s="52"/>
      <c r="D264" s="53"/>
      <c r="E264" s="54"/>
      <c r="F264" s="55"/>
      <c r="G264" s="56"/>
      <c r="H264" s="57"/>
      <c r="I264" s="275"/>
      <c r="J264" s="58"/>
      <c r="K264" s="59"/>
      <c r="L264" s="60"/>
      <c r="M264" s="59"/>
      <c r="N264" s="60"/>
      <c r="O264" s="59"/>
      <c r="P264" s="60"/>
      <c r="Q264" s="61"/>
      <c r="R264" s="286"/>
      <c r="S264" s="58"/>
      <c r="T264" s="59"/>
      <c r="U264" s="59"/>
      <c r="V264" s="61"/>
      <c r="W264" s="294"/>
      <c r="X264" s="59"/>
      <c r="Y264" s="60"/>
      <c r="Z264" s="59"/>
      <c r="AA264" s="60"/>
      <c r="AB264" s="61"/>
      <c r="AC264" s="62"/>
      <c r="AD264" s="63"/>
      <c r="AE264" s="63"/>
      <c r="AF264" s="64"/>
      <c r="AG264" s="65"/>
      <c r="AH264" s="61"/>
      <c r="AI264" s="510"/>
      <c r="AJ264" s="510"/>
      <c r="AK264" s="511"/>
      <c r="AL264" s="100"/>
      <c r="AM264" s="382" t="str">
        <f t="shared" si="247"/>
        <v xml:space="preserve"> </v>
      </c>
      <c r="AN264" s="95" t="str">
        <f t="shared" si="248"/>
        <v xml:space="preserve"> </v>
      </c>
      <c r="AO264" s="365"/>
      <c r="AP264" s="365"/>
      <c r="AQ264" s="256"/>
      <c r="AR264" s="365"/>
      <c r="AS264" s="365"/>
      <c r="AT264" s="364" t="e">
        <f t="shared" si="241"/>
        <v>#N/A</v>
      </c>
      <c r="AU264" s="365" t="e">
        <f t="shared" si="242"/>
        <v>#N/A</v>
      </c>
      <c r="AV264" s="372" t="str">
        <f t="shared" ca="1" si="250"/>
        <v/>
      </c>
      <c r="AW264" s="364" t="e">
        <f t="shared" ca="1" si="251"/>
        <v>#N/A</v>
      </c>
      <c r="AX264" s="373" t="e">
        <f t="shared" ca="1" si="252"/>
        <v>#N/A</v>
      </c>
      <c r="AY264" s="98" t="e">
        <f t="shared" si="245"/>
        <v>#N/A</v>
      </c>
      <c r="AZ264" s="373" t="e">
        <f t="shared" si="246"/>
        <v>#N/A</v>
      </c>
      <c r="BA264" s="363"/>
      <c r="BB264" s="365"/>
      <c r="BC264" s="377"/>
      <c r="BD264" s="365"/>
      <c r="BE264" s="365"/>
      <c r="BF264" s="365"/>
      <c r="BG264" s="365"/>
      <c r="BH264" s="365"/>
      <c r="BI264" s="365"/>
      <c r="BJ264" s="365"/>
      <c r="BK264" s="365"/>
      <c r="BL264" s="376"/>
      <c r="BM264" s="376"/>
      <c r="BN264" s="260"/>
      <c r="BO264" s="260"/>
      <c r="BP264" s="260"/>
      <c r="BQ264" s="263"/>
      <c r="BR264" s="263"/>
    </row>
    <row r="265" spans="1:70" s="50" customFormat="1" ht="27.75" customHeight="1" x14ac:dyDescent="0.2">
      <c r="A265" s="22">
        <f t="shared" si="249"/>
        <v>189</v>
      </c>
      <c r="B265" s="51"/>
      <c r="C265" s="52"/>
      <c r="D265" s="53"/>
      <c r="E265" s="54"/>
      <c r="F265" s="55"/>
      <c r="G265" s="56"/>
      <c r="H265" s="57"/>
      <c r="I265" s="275"/>
      <c r="J265" s="58"/>
      <c r="K265" s="59"/>
      <c r="L265" s="60"/>
      <c r="M265" s="59"/>
      <c r="N265" s="60"/>
      <c r="O265" s="59"/>
      <c r="P265" s="60"/>
      <c r="Q265" s="61"/>
      <c r="R265" s="286"/>
      <c r="S265" s="58"/>
      <c r="T265" s="59"/>
      <c r="U265" s="59"/>
      <c r="V265" s="61"/>
      <c r="W265" s="294"/>
      <c r="X265" s="59"/>
      <c r="Y265" s="60"/>
      <c r="Z265" s="59"/>
      <c r="AA265" s="60"/>
      <c r="AB265" s="61"/>
      <c r="AC265" s="62"/>
      <c r="AD265" s="63"/>
      <c r="AE265" s="63"/>
      <c r="AF265" s="64"/>
      <c r="AG265" s="65"/>
      <c r="AH265" s="61"/>
      <c r="AI265" s="510"/>
      <c r="AJ265" s="510"/>
      <c r="AK265" s="511"/>
      <c r="AL265" s="100"/>
      <c r="AM265" s="382" t="str">
        <f t="shared" si="247"/>
        <v xml:space="preserve"> </v>
      </c>
      <c r="AN265" s="95" t="str">
        <f t="shared" si="248"/>
        <v xml:space="preserve"> </v>
      </c>
      <c r="AO265" s="365"/>
      <c r="AP265" s="365"/>
      <c r="AQ265" s="256"/>
      <c r="AR265" s="365"/>
      <c r="AS265" s="365"/>
      <c r="AT265" s="364" t="e">
        <f t="shared" ref="AT265:AT274" si="253">IF(ISBLANK($B369),NA(),$B369)</f>
        <v>#N/A</v>
      </c>
      <c r="AU265" s="365" t="e">
        <f t="shared" ref="AU265:AU274" si="254">IF(ISBLANK($I369),NA(),$I369)</f>
        <v>#N/A</v>
      </c>
      <c r="AV265" s="372" t="str">
        <f t="shared" ca="1" si="250"/>
        <v/>
      </c>
      <c r="AW265" s="364" t="e">
        <f t="shared" ca="1" si="251"/>
        <v>#N/A</v>
      </c>
      <c r="AX265" s="373" t="e">
        <f t="shared" ca="1" si="252"/>
        <v>#N/A</v>
      </c>
      <c r="AY265" s="98" t="e">
        <f>IF(S369=0,NA(),S369)</f>
        <v>#N/A</v>
      </c>
      <c r="AZ265" s="373" t="e">
        <f>IF(V369=0,NA(),V369)</f>
        <v>#N/A</v>
      </c>
      <c r="BA265" s="363"/>
      <c r="BB265" s="365"/>
      <c r="BC265" s="377"/>
      <c r="BD265" s="365"/>
      <c r="BE265" s="365"/>
      <c r="BF265" s="365"/>
      <c r="BG265" s="365"/>
      <c r="BH265" s="365"/>
      <c r="BI265" s="365"/>
      <c r="BJ265" s="365"/>
      <c r="BK265" s="365"/>
      <c r="BL265" s="376"/>
      <c r="BM265" s="376"/>
      <c r="BN265" s="260"/>
      <c r="BO265" s="260"/>
      <c r="BP265" s="260"/>
      <c r="BQ265" s="263"/>
      <c r="BR265" s="263"/>
    </row>
    <row r="266" spans="1:70" s="50" customFormat="1" ht="27.75" customHeight="1" thickBot="1" x14ac:dyDescent="0.25">
      <c r="A266" s="23">
        <f t="shared" si="249"/>
        <v>190</v>
      </c>
      <c r="B266" s="66"/>
      <c r="C266" s="67"/>
      <c r="D266" s="68"/>
      <c r="E266" s="69"/>
      <c r="F266" s="70"/>
      <c r="G266" s="71"/>
      <c r="H266" s="72"/>
      <c r="I266" s="276"/>
      <c r="J266" s="73"/>
      <c r="K266" s="74"/>
      <c r="L266" s="75"/>
      <c r="M266" s="74"/>
      <c r="N266" s="75"/>
      <c r="O266" s="74"/>
      <c r="P266" s="75"/>
      <c r="Q266" s="76"/>
      <c r="R266" s="287"/>
      <c r="S266" s="73"/>
      <c r="T266" s="74"/>
      <c r="U266" s="74"/>
      <c r="V266" s="76"/>
      <c r="W266" s="295"/>
      <c r="X266" s="74"/>
      <c r="Y266" s="75"/>
      <c r="Z266" s="74"/>
      <c r="AA266" s="75"/>
      <c r="AB266" s="76"/>
      <c r="AC266" s="77"/>
      <c r="AD266" s="78"/>
      <c r="AE266" s="78"/>
      <c r="AF266" s="79"/>
      <c r="AG266" s="80"/>
      <c r="AH266" s="76"/>
      <c r="AI266" s="518"/>
      <c r="AJ266" s="518"/>
      <c r="AK266" s="519"/>
      <c r="AL266" s="100"/>
      <c r="AM266" s="382" t="str">
        <f t="shared" si="247"/>
        <v xml:space="preserve"> </v>
      </c>
      <c r="AN266" s="95" t="str">
        <f t="shared" si="248"/>
        <v xml:space="preserve"> </v>
      </c>
      <c r="AO266" s="365"/>
      <c r="AP266" s="365"/>
      <c r="AQ266" s="256"/>
      <c r="AR266" s="365"/>
      <c r="AS266" s="365"/>
      <c r="AT266" s="364" t="e">
        <f t="shared" si="253"/>
        <v>#N/A</v>
      </c>
      <c r="AU266" s="365" t="e">
        <f t="shared" si="254"/>
        <v>#N/A</v>
      </c>
      <c r="AV266" s="372" t="str">
        <f t="shared" ca="1" si="250"/>
        <v/>
      </c>
      <c r="AW266" s="364" t="e">
        <f t="shared" ca="1" si="251"/>
        <v>#N/A</v>
      </c>
      <c r="AX266" s="373" t="e">
        <f t="shared" ca="1" si="252"/>
        <v>#N/A</v>
      </c>
      <c r="AY266" s="98" t="e">
        <f t="shared" ref="AY266:AY274" si="255">IF(S370=0,NA(),S370)</f>
        <v>#N/A</v>
      </c>
      <c r="AZ266" s="373" t="e">
        <f t="shared" ref="AZ266:AZ274" si="256">IF(V370=0,NA(),V370)</f>
        <v>#N/A</v>
      </c>
      <c r="BA266" s="363"/>
      <c r="BB266" s="365"/>
      <c r="BC266" s="377"/>
      <c r="BD266" s="365"/>
      <c r="BE266" s="365"/>
      <c r="BF266" s="365"/>
      <c r="BG266" s="365"/>
      <c r="BH266" s="365"/>
      <c r="BI266" s="365"/>
      <c r="BJ266" s="365"/>
      <c r="BK266" s="365"/>
      <c r="BL266" s="376"/>
      <c r="BM266" s="376"/>
      <c r="BN266" s="260"/>
      <c r="BO266" s="260"/>
      <c r="BP266" s="260"/>
      <c r="BQ266" s="263"/>
      <c r="BR266" s="263"/>
    </row>
    <row r="267" spans="1:70" ht="4.5" customHeight="1" thickBot="1" x14ac:dyDescent="0.25">
      <c r="A267" s="91">
        <f>AK270</f>
        <v>19</v>
      </c>
      <c r="B267" s="235"/>
      <c r="C267" s="235"/>
      <c r="D267" s="235"/>
      <c r="E267" s="235"/>
      <c r="F267" s="235"/>
      <c r="G267" s="235"/>
      <c r="H267" s="235"/>
      <c r="I267" s="235"/>
      <c r="J267" s="280"/>
      <c r="K267" s="280"/>
      <c r="L267" s="280"/>
      <c r="M267" s="280"/>
      <c r="N267" s="280"/>
      <c r="O267" s="280"/>
      <c r="P267" s="280"/>
      <c r="Q267" s="280"/>
      <c r="R267" s="280"/>
      <c r="S267" s="292"/>
      <c r="T267" s="292"/>
      <c r="U267" s="292"/>
      <c r="V267" s="292"/>
      <c r="W267" s="292"/>
      <c r="X267" s="292"/>
      <c r="Y267" s="292"/>
      <c r="Z267" s="292"/>
      <c r="AA267" s="292"/>
      <c r="AB267" s="292"/>
      <c r="AC267" s="292"/>
      <c r="AD267" s="236"/>
      <c r="AE267" s="237"/>
      <c r="AF267" s="236"/>
      <c r="AG267" s="238"/>
      <c r="AH267" s="536"/>
      <c r="AI267" s="537"/>
      <c r="AJ267" s="537"/>
      <c r="AK267" s="537"/>
      <c r="AL267" s="383"/>
      <c r="AM267" s="384"/>
      <c r="AN267" s="383"/>
      <c r="AT267" s="364" t="e">
        <f t="shared" si="253"/>
        <v>#N/A</v>
      </c>
      <c r="AU267" s="365" t="e">
        <f t="shared" si="254"/>
        <v>#N/A</v>
      </c>
      <c r="AV267" s="372" t="str">
        <f t="shared" ca="1" si="250"/>
        <v/>
      </c>
      <c r="AW267" s="364" t="e">
        <f t="shared" ca="1" si="251"/>
        <v>#N/A</v>
      </c>
      <c r="AX267" s="373" t="e">
        <f t="shared" ca="1" si="252"/>
        <v>#N/A</v>
      </c>
      <c r="AY267" s="98" t="e">
        <f t="shared" si="255"/>
        <v>#N/A</v>
      </c>
      <c r="AZ267" s="373" t="e">
        <f t="shared" si="256"/>
        <v>#N/A</v>
      </c>
      <c r="BA267" s="363"/>
      <c r="BC267" s="377"/>
    </row>
    <row r="268" spans="1:70" ht="26.25" customHeight="1" x14ac:dyDescent="0.2">
      <c r="A268" s="163">
        <f>A254+1</f>
        <v>19</v>
      </c>
      <c r="B268" s="523"/>
      <c r="C268" s="523"/>
      <c r="D268" s="523"/>
      <c r="E268" s="524"/>
      <c r="F268" s="527" t="str">
        <f>IF('FRONT PAGE'!$A$1="www.fly-logics.com","TOTAL PAGE",0)</f>
        <v>TOTAL PAGE</v>
      </c>
      <c r="G268" s="528"/>
      <c r="H268" s="529"/>
      <c r="I268" s="314" t="str">
        <f>IF('FRONT PAGE'!$A$1="www.fly-logics.com",IF(SUM(I257:I267)=0," ",SUM(I257:I267)),0)</f>
        <v xml:space="preserve"> </v>
      </c>
      <c r="J268" s="315" t="str">
        <f>IF('FRONT PAGE'!$A$1="www.fly-logics.com",IF(SUM(J257:J267)=0," ",SUM(J257:J267)),0)</f>
        <v xml:space="preserve"> </v>
      </c>
      <c r="K268" s="316" t="str">
        <f>IF('FRONT PAGE'!$A$1="www.fly-logics.com",IF(SUM(K257:K267)=0," ",SUM(K257:K267)),0)</f>
        <v xml:space="preserve"> </v>
      </c>
      <c r="L268" s="317" t="str">
        <f>IF('FRONT PAGE'!$A$1="www.fly-logics.com",IF(SUM(L257:L267)=0," ",SUM(L257:L267)),0)</f>
        <v xml:space="preserve"> </v>
      </c>
      <c r="M268" s="316" t="str">
        <f>IF('FRONT PAGE'!$A$1="www.fly-logics.com",IF(SUM(M257:M267)=0," ",SUM(M257:M267)),0)</f>
        <v xml:space="preserve"> </v>
      </c>
      <c r="N268" s="317" t="str">
        <f>IF('FRONT PAGE'!$A$1="www.fly-logics.com",IF(SUM(N257:N267)=0," ",SUM(N257:N267)),0)</f>
        <v xml:space="preserve"> </v>
      </c>
      <c r="O268" s="316" t="str">
        <f>IF('FRONT PAGE'!$A$1="www.fly-logics.com",IF(SUM(O257:O267)=0," ",SUM(O257:O267)),0)</f>
        <v xml:space="preserve"> </v>
      </c>
      <c r="P268" s="317" t="str">
        <f>IF('FRONT PAGE'!$A$1="www.fly-logics.com",IF(SUM(P257:P267)=0," ",SUM(P257:P267)),0)</f>
        <v xml:space="preserve"> </v>
      </c>
      <c r="Q268" s="318" t="str">
        <f>IF('FRONT PAGE'!$A$1="www.fly-logics.com",IF(SUM(Q257:Q267)=0," ",SUM(Q257:Q267)),0)</f>
        <v xml:space="preserve"> </v>
      </c>
      <c r="R268" s="319"/>
      <c r="S268" s="315" t="str">
        <f>IF('FRONT PAGE'!$A$1="www.fly-logics.com",IF(SUM(S257:S267)=0," ",SUM(S257:S267)),0)</f>
        <v xml:space="preserve"> </v>
      </c>
      <c r="T268" s="316" t="str">
        <f>IF('FRONT PAGE'!$A$1="www.fly-logics.com",IF(SUM(T257:T267)=0," ",SUM(T257:T267)),0)</f>
        <v xml:space="preserve"> </v>
      </c>
      <c r="U268" s="316" t="str">
        <f>IF('FRONT PAGE'!$A$1="www.fly-logics.com",IF(SUM(U257:U267)=0," ",SUM(U257:U267)),0)</f>
        <v xml:space="preserve"> </v>
      </c>
      <c r="V268" s="318" t="str">
        <f>IF('FRONT PAGE'!$A$1="www.fly-logics.com",IF(SUM(V257:V267)=0," ",SUM(V257:V267)),0)</f>
        <v xml:space="preserve"> </v>
      </c>
      <c r="W268" s="315" t="str">
        <f>IF('FRONT PAGE'!$A$1="www.fly-logics.com",IF(SUM(W257:W267)=0," ",SUM(W257:W267)),0)</f>
        <v xml:space="preserve"> </v>
      </c>
      <c r="X268" s="316" t="str">
        <f>IF('FRONT PAGE'!$A$1="www.fly-logics.com",IF(SUM(X257:X267)=0," ",SUM(X257:X267)),0)</f>
        <v xml:space="preserve"> </v>
      </c>
      <c r="Y268" s="317" t="str">
        <f>IF('FRONT PAGE'!$A$1="www.fly-logics.com",IF(SUM(Y257:Y267)=0," ",SUM(Y257:Y267)),0)</f>
        <v xml:space="preserve"> </v>
      </c>
      <c r="Z268" s="316" t="str">
        <f>IF('FRONT PAGE'!$A$1="www.fly-logics.com",IF(SUM(Z257:Z267)=0," ",SUM(Z257:Z267)),0)</f>
        <v xml:space="preserve"> </v>
      </c>
      <c r="AA268" s="317" t="str">
        <f>IF('FRONT PAGE'!$A$1="www.fly-logics.com",IF(SUM(AA257:AA267)=0," ",SUM(AA257:AA267)),0)</f>
        <v xml:space="preserve"> </v>
      </c>
      <c r="AB268" s="318" t="str">
        <f>IF('FRONT PAGE'!$A$1="www.fly-logics.com",IF(SUM(AB257:AB267)=0," ",SUM(AB257:AB267)),0)</f>
        <v xml:space="preserve"> </v>
      </c>
      <c r="AC268" s="329" t="str">
        <f>IF('FRONT PAGE'!$A$1="www.fly-logics.com",IF(SUM(AC257:AC267)=0," ",SUM(AC257:AC267)),0)</f>
        <v xml:space="preserve"> </v>
      </c>
      <c r="AD268" s="321" t="str">
        <f>IF('FRONT PAGE'!$A$1="www.fly-logics.com",IF(SUM(AD257:AD267)=0," ",SUM(AD257:AD267)),0)</f>
        <v xml:space="preserve"> </v>
      </c>
      <c r="AE268" s="321" t="str">
        <f>IF('FRONT PAGE'!$A$1="www.fly-logics.com",IF(SUM(AE257:AE267)=0," ",SUM(AE257:AE267)),0)</f>
        <v xml:space="preserve"> </v>
      </c>
      <c r="AF268" s="322" t="str">
        <f>IF('FRONT PAGE'!$A$1="www.fly-logics.com",IF(SUM(AF257:AF267)=0," ",SUM(AF257:AF267)),0)</f>
        <v xml:space="preserve"> </v>
      </c>
      <c r="AG268" s="323" t="str">
        <f>IF('FRONT PAGE'!$A$1="www.fly-logics.com",IF(SUM(AG257:AG267)=0," ",SUM(AG257:AG267)),0)</f>
        <v xml:space="preserve"> </v>
      </c>
      <c r="AH268" s="520" t="str">
        <f>IF('FRONT PAGE'!$A$1="www.fly-logics.com","I certify that all the data in this
logbook are accurate",0)</f>
        <v>I certify that all the data in this
logbook are accurate</v>
      </c>
      <c r="AI268" s="521"/>
      <c r="AJ268" s="521"/>
      <c r="AK268" s="522"/>
      <c r="AL268" s="385"/>
      <c r="AM268" s="386"/>
      <c r="AN268" s="385"/>
      <c r="AT268" s="364" t="e">
        <f t="shared" si="253"/>
        <v>#N/A</v>
      </c>
      <c r="AU268" s="365" t="e">
        <f t="shared" si="254"/>
        <v>#N/A</v>
      </c>
      <c r="AV268" s="372" t="str">
        <f t="shared" ca="1" si="250"/>
        <v/>
      </c>
      <c r="AW268" s="364" t="e">
        <f t="shared" ca="1" si="251"/>
        <v>#N/A</v>
      </c>
      <c r="AX268" s="373" t="e">
        <f t="shared" ca="1" si="252"/>
        <v>#N/A</v>
      </c>
      <c r="AY268" s="98" t="e">
        <f t="shared" si="255"/>
        <v>#N/A</v>
      </c>
      <c r="AZ268" s="373" t="e">
        <f t="shared" si="256"/>
        <v>#N/A</v>
      </c>
      <c r="BA268" s="363"/>
      <c r="BC268" s="377"/>
    </row>
    <row r="269" spans="1:70" ht="26.25" customHeight="1" x14ac:dyDescent="0.2">
      <c r="A269" s="505">
        <f>AL253</f>
        <v>0</v>
      </c>
      <c r="B269" s="525"/>
      <c r="C269" s="525"/>
      <c r="D269" s="525"/>
      <c r="E269" s="526"/>
      <c r="F269" s="530" t="str">
        <f>IF('FRONT PAGE'!$A$1="www.fly-logics.com","TOTAL PREVIOUS LOGBOOK",0)</f>
        <v>TOTAL PREVIOUS LOGBOOK</v>
      </c>
      <c r="G269" s="531"/>
      <c r="H269" s="532"/>
      <c r="I269" s="333">
        <f>I256</f>
        <v>33.75</v>
      </c>
      <c r="J269" s="334">
        <f t="shared" ref="J269:Q269" si="257">J256</f>
        <v>33.75</v>
      </c>
      <c r="K269" s="335" t="str">
        <f t="shared" si="257"/>
        <v xml:space="preserve"> </v>
      </c>
      <c r="L269" s="336" t="str">
        <f t="shared" si="257"/>
        <v xml:space="preserve"> </v>
      </c>
      <c r="M269" s="335" t="str">
        <f t="shared" si="257"/>
        <v xml:space="preserve"> </v>
      </c>
      <c r="N269" s="336" t="str">
        <f t="shared" si="257"/>
        <v xml:space="preserve"> </v>
      </c>
      <c r="O269" s="335" t="str">
        <f t="shared" si="257"/>
        <v xml:space="preserve"> </v>
      </c>
      <c r="P269" s="336" t="str">
        <f t="shared" si="257"/>
        <v xml:space="preserve"> </v>
      </c>
      <c r="Q269" s="337" t="str">
        <f t="shared" si="257"/>
        <v xml:space="preserve"> </v>
      </c>
      <c r="R269" s="288">
        <v>10</v>
      </c>
      <c r="S269" s="331" t="str">
        <f>S256</f>
        <v xml:space="preserve"> </v>
      </c>
      <c r="T269" s="239">
        <f t="shared" ref="T269:AG269" si="258">T256</f>
        <v>13.75</v>
      </c>
      <c r="U269" s="239">
        <f t="shared" si="258"/>
        <v>20</v>
      </c>
      <c r="V269" s="240">
        <f t="shared" si="258"/>
        <v>5</v>
      </c>
      <c r="W269" s="241" t="str">
        <f t="shared" si="258"/>
        <v xml:space="preserve"> </v>
      </c>
      <c r="X269" s="239" t="str">
        <f t="shared" si="258"/>
        <v xml:space="preserve"> </v>
      </c>
      <c r="Y269" s="242">
        <f t="shared" si="258"/>
        <v>5</v>
      </c>
      <c r="Z269" s="239" t="str">
        <f t="shared" si="258"/>
        <v xml:space="preserve"> </v>
      </c>
      <c r="AA269" s="242">
        <f t="shared" si="258"/>
        <v>3.75</v>
      </c>
      <c r="AB269" s="240" t="str">
        <f t="shared" si="258"/>
        <v xml:space="preserve"> </v>
      </c>
      <c r="AC269" s="243">
        <f t="shared" si="258"/>
        <v>14</v>
      </c>
      <c r="AD269" s="244" t="str">
        <f t="shared" si="258"/>
        <v xml:space="preserve"> </v>
      </c>
      <c r="AE269" s="244">
        <f t="shared" si="258"/>
        <v>14</v>
      </c>
      <c r="AF269" s="245" t="str">
        <f t="shared" si="258"/>
        <v xml:space="preserve"> </v>
      </c>
      <c r="AG269" s="332">
        <f t="shared" si="258"/>
        <v>17</v>
      </c>
      <c r="AH269" s="507"/>
      <c r="AI269" s="508"/>
      <c r="AJ269" s="508"/>
      <c r="AK269" s="509"/>
      <c r="AL269" s="385"/>
      <c r="AM269" s="386"/>
      <c r="AN269" s="385"/>
      <c r="AT269" s="364" t="e">
        <f t="shared" si="253"/>
        <v>#N/A</v>
      </c>
      <c r="AU269" s="365" t="e">
        <f t="shared" si="254"/>
        <v>#N/A</v>
      </c>
      <c r="AV269" s="372" t="str">
        <f t="shared" ca="1" si="250"/>
        <v/>
      </c>
      <c r="AW269" s="364" t="e">
        <f t="shared" ca="1" si="251"/>
        <v>#N/A</v>
      </c>
      <c r="AX269" s="373" t="e">
        <f t="shared" ca="1" si="252"/>
        <v>#N/A</v>
      </c>
      <c r="AY269" s="98" t="e">
        <f t="shared" si="255"/>
        <v>#N/A</v>
      </c>
      <c r="AZ269" s="373" t="e">
        <f t="shared" si="256"/>
        <v>#N/A</v>
      </c>
      <c r="BA269" s="363"/>
      <c r="BC269" s="377"/>
    </row>
    <row r="270" spans="1:70" ht="26.25" customHeight="1" thickBot="1" x14ac:dyDescent="0.25">
      <c r="A270" s="506"/>
      <c r="B270" s="512" t="str">
        <f>IF('FRONT PAGE'!$A$1="www.fly-logics.com","Authority certifying flight hours 
STAMP &amp; SIGNATURE",0)</f>
        <v>Authority certifying flight hours 
STAMP &amp; SIGNATURE</v>
      </c>
      <c r="C270" s="512"/>
      <c r="D270" s="512"/>
      <c r="E270" s="513"/>
      <c r="F270" s="533" t="str">
        <f>IF('FRONT PAGE'!$A$1="www.fly-logics.com","TOTAL TO DATE",0)</f>
        <v>TOTAL TO DATE</v>
      </c>
      <c r="G270" s="534"/>
      <c r="H270" s="535"/>
      <c r="I270" s="32">
        <f t="shared" ref="I270:Q270" si="259">IF(SUM(I268:I269)=0," ",SUM(I268:I269))</f>
        <v>33.75</v>
      </c>
      <c r="J270" s="27">
        <f t="shared" si="259"/>
        <v>33.75</v>
      </c>
      <c r="K270" s="24" t="str">
        <f t="shared" si="259"/>
        <v xml:space="preserve"> </v>
      </c>
      <c r="L270" s="25" t="str">
        <f t="shared" si="259"/>
        <v xml:space="preserve"> </v>
      </c>
      <c r="M270" s="24" t="str">
        <f t="shared" si="259"/>
        <v xml:space="preserve"> </v>
      </c>
      <c r="N270" s="25" t="str">
        <f t="shared" si="259"/>
        <v xml:space="preserve"> </v>
      </c>
      <c r="O270" s="24" t="str">
        <f t="shared" si="259"/>
        <v xml:space="preserve"> </v>
      </c>
      <c r="P270" s="25" t="str">
        <f t="shared" si="259"/>
        <v xml:space="preserve"> </v>
      </c>
      <c r="Q270" s="26" t="str">
        <f t="shared" si="259"/>
        <v xml:space="preserve"> </v>
      </c>
      <c r="R270" s="289"/>
      <c r="S270" s="27" t="str">
        <f t="shared" ref="S270:AG270" si="260">IF(SUM(S268:S269)=0," ",SUM(S268:S269))</f>
        <v xml:space="preserve"> </v>
      </c>
      <c r="T270" s="24">
        <f t="shared" si="260"/>
        <v>13.75</v>
      </c>
      <c r="U270" s="24">
        <f t="shared" si="260"/>
        <v>20</v>
      </c>
      <c r="V270" s="26">
        <f t="shared" si="260"/>
        <v>5</v>
      </c>
      <c r="W270" s="27" t="str">
        <f t="shared" si="260"/>
        <v xml:space="preserve"> </v>
      </c>
      <c r="X270" s="24" t="str">
        <f t="shared" si="260"/>
        <v xml:space="preserve"> </v>
      </c>
      <c r="Y270" s="25">
        <f t="shared" si="260"/>
        <v>5</v>
      </c>
      <c r="Z270" s="24" t="str">
        <f t="shared" si="260"/>
        <v xml:space="preserve"> </v>
      </c>
      <c r="AA270" s="25">
        <f t="shared" si="260"/>
        <v>3.75</v>
      </c>
      <c r="AB270" s="26" t="str">
        <f t="shared" si="260"/>
        <v xml:space="preserve"> </v>
      </c>
      <c r="AC270" s="30">
        <f t="shared" si="260"/>
        <v>14</v>
      </c>
      <c r="AD270" s="28" t="str">
        <f t="shared" si="260"/>
        <v xml:space="preserve"> </v>
      </c>
      <c r="AE270" s="28">
        <f t="shared" si="260"/>
        <v>14</v>
      </c>
      <c r="AF270" s="31" t="str">
        <f t="shared" si="260"/>
        <v xml:space="preserve"> </v>
      </c>
      <c r="AG270" s="33">
        <f t="shared" si="260"/>
        <v>17</v>
      </c>
      <c r="AH270" s="514" t="str">
        <f>IF('FRONT PAGE'!$A$1="www.fly-logics.com","_____________________________
PILOT SIGNATURE",0)</f>
        <v>_____________________________
PILOT SIGNATURE</v>
      </c>
      <c r="AI270" s="515"/>
      <c r="AJ270" s="515"/>
      <c r="AK270" s="330">
        <f>A268</f>
        <v>19</v>
      </c>
      <c r="AL270" s="387"/>
      <c r="AM270" s="388"/>
      <c r="AN270" s="387"/>
      <c r="AT270" s="364" t="e">
        <f t="shared" si="253"/>
        <v>#N/A</v>
      </c>
      <c r="AU270" s="365" t="e">
        <f t="shared" si="254"/>
        <v>#N/A</v>
      </c>
      <c r="AV270" s="372" t="str">
        <f t="shared" ca="1" si="250"/>
        <v/>
      </c>
      <c r="AW270" s="364" t="e">
        <f t="shared" ca="1" si="251"/>
        <v>#N/A</v>
      </c>
      <c r="AX270" s="373" t="e">
        <f t="shared" ca="1" si="252"/>
        <v>#N/A</v>
      </c>
      <c r="AY270" s="98" t="e">
        <f t="shared" si="255"/>
        <v>#N/A</v>
      </c>
      <c r="AZ270" s="373" t="e">
        <f t="shared" si="256"/>
        <v>#N/A</v>
      </c>
      <c r="BA270" s="363"/>
      <c r="BC270" s="377"/>
    </row>
    <row r="271" spans="1:70" s="50" customFormat="1" ht="27.75" customHeight="1" x14ac:dyDescent="0.2">
      <c r="A271" s="29">
        <f>A266+1</f>
        <v>191</v>
      </c>
      <c r="B271" s="39"/>
      <c r="C271" s="40"/>
      <c r="D271" s="41"/>
      <c r="E271" s="42"/>
      <c r="F271" s="43"/>
      <c r="G271" s="44"/>
      <c r="H271" s="45"/>
      <c r="I271" s="281"/>
      <c r="J271" s="277"/>
      <c r="K271" s="278"/>
      <c r="L271" s="279"/>
      <c r="M271" s="278"/>
      <c r="N271" s="279"/>
      <c r="O271" s="278"/>
      <c r="P271" s="279"/>
      <c r="Q271" s="150"/>
      <c r="R271" s="285"/>
      <c r="S271" s="46"/>
      <c r="T271" s="47"/>
      <c r="U271" s="47"/>
      <c r="V271" s="48"/>
      <c r="W271" s="293"/>
      <c r="X271" s="278"/>
      <c r="Y271" s="279"/>
      <c r="Z271" s="278"/>
      <c r="AA271" s="279"/>
      <c r="AB271" s="150"/>
      <c r="AC271" s="282"/>
      <c r="AD271" s="283"/>
      <c r="AE271" s="283"/>
      <c r="AF271" s="284"/>
      <c r="AG271" s="49"/>
      <c r="AH271" s="48"/>
      <c r="AI271" s="516"/>
      <c r="AJ271" s="516"/>
      <c r="AK271" s="517"/>
      <c r="AL271" s="100"/>
      <c r="AM271" s="382" t="str">
        <f t="shared" ref="AM271:AM280" si="261">IF(B271=0," ",TEXT(B271,"MMM"))</f>
        <v xml:space="preserve"> </v>
      </c>
      <c r="AN271" s="95" t="str">
        <f t="shared" ref="AN271:AN280" si="262">IF(B271=0," ",YEAR(B271))</f>
        <v xml:space="preserve"> </v>
      </c>
      <c r="AO271" s="365"/>
      <c r="AP271" s="365"/>
      <c r="AQ271" s="256"/>
      <c r="AR271" s="365"/>
      <c r="AS271" s="365"/>
      <c r="AT271" s="364" t="e">
        <f t="shared" si="253"/>
        <v>#N/A</v>
      </c>
      <c r="AU271" s="365" t="e">
        <f t="shared" si="254"/>
        <v>#N/A</v>
      </c>
      <c r="AV271" s="372" t="str">
        <f t="shared" ca="1" si="250"/>
        <v/>
      </c>
      <c r="AW271" s="364" t="e">
        <f t="shared" ca="1" si="251"/>
        <v>#N/A</v>
      </c>
      <c r="AX271" s="373" t="e">
        <f t="shared" ca="1" si="252"/>
        <v>#N/A</v>
      </c>
      <c r="AY271" s="98" t="e">
        <f t="shared" si="255"/>
        <v>#N/A</v>
      </c>
      <c r="AZ271" s="373" t="e">
        <f t="shared" si="256"/>
        <v>#N/A</v>
      </c>
      <c r="BA271" s="363"/>
      <c r="BB271" s="365"/>
      <c r="BC271" s="377"/>
      <c r="BD271" s="365"/>
      <c r="BE271" s="365"/>
      <c r="BF271" s="365"/>
      <c r="BG271" s="365"/>
      <c r="BH271" s="365"/>
      <c r="BI271" s="365"/>
      <c r="BJ271" s="365"/>
      <c r="BK271" s="365"/>
      <c r="BL271" s="376"/>
      <c r="BM271" s="376"/>
      <c r="BN271" s="260"/>
      <c r="BO271" s="260"/>
      <c r="BP271" s="260"/>
      <c r="BQ271" s="263"/>
      <c r="BR271" s="263"/>
    </row>
    <row r="272" spans="1:70" s="50" customFormat="1" ht="27.75" customHeight="1" x14ac:dyDescent="0.2">
      <c r="A272" s="22">
        <f>A271+1</f>
        <v>192</v>
      </c>
      <c r="B272" s="51"/>
      <c r="C272" s="52"/>
      <c r="D272" s="53"/>
      <c r="E272" s="54"/>
      <c r="F272" s="55"/>
      <c r="G272" s="56"/>
      <c r="H272" s="57"/>
      <c r="I272" s="275"/>
      <c r="J272" s="58"/>
      <c r="K272" s="59"/>
      <c r="L272" s="60"/>
      <c r="M272" s="59"/>
      <c r="N272" s="60"/>
      <c r="O272" s="59"/>
      <c r="P272" s="60"/>
      <c r="Q272" s="61"/>
      <c r="R272" s="286"/>
      <c r="S272" s="58"/>
      <c r="T272" s="59"/>
      <c r="U272" s="59"/>
      <c r="V272" s="61"/>
      <c r="W272" s="294"/>
      <c r="X272" s="59"/>
      <c r="Y272" s="60"/>
      <c r="Z272" s="59"/>
      <c r="AA272" s="60"/>
      <c r="AB272" s="61"/>
      <c r="AC272" s="62"/>
      <c r="AD272" s="63"/>
      <c r="AE272" s="63"/>
      <c r="AF272" s="64"/>
      <c r="AG272" s="65"/>
      <c r="AH272" s="61"/>
      <c r="AI272" s="510"/>
      <c r="AJ272" s="510"/>
      <c r="AK272" s="511"/>
      <c r="AL272" s="100"/>
      <c r="AM272" s="382" t="str">
        <f t="shared" si="261"/>
        <v xml:space="preserve"> </v>
      </c>
      <c r="AN272" s="95" t="str">
        <f t="shared" si="262"/>
        <v xml:space="preserve"> </v>
      </c>
      <c r="AO272" s="365"/>
      <c r="AP272" s="365"/>
      <c r="AQ272" s="256"/>
      <c r="AR272" s="365"/>
      <c r="AS272" s="365"/>
      <c r="AT272" s="364" t="e">
        <f t="shared" si="253"/>
        <v>#N/A</v>
      </c>
      <c r="AU272" s="365" t="e">
        <f t="shared" si="254"/>
        <v>#N/A</v>
      </c>
      <c r="AV272" s="372" t="str">
        <f t="shared" ca="1" si="250"/>
        <v/>
      </c>
      <c r="AW272" s="364" t="e">
        <f t="shared" ca="1" si="251"/>
        <v>#N/A</v>
      </c>
      <c r="AX272" s="373" t="e">
        <f t="shared" ca="1" si="252"/>
        <v>#N/A</v>
      </c>
      <c r="AY272" s="98" t="e">
        <f t="shared" si="255"/>
        <v>#N/A</v>
      </c>
      <c r="AZ272" s="373" t="e">
        <f t="shared" si="256"/>
        <v>#N/A</v>
      </c>
      <c r="BA272" s="363"/>
      <c r="BB272" s="365"/>
      <c r="BC272" s="377"/>
      <c r="BD272" s="365"/>
      <c r="BE272" s="365"/>
      <c r="BF272" s="365"/>
      <c r="BG272" s="365"/>
      <c r="BH272" s="365"/>
      <c r="BI272" s="365"/>
      <c r="BJ272" s="365"/>
      <c r="BK272" s="365"/>
      <c r="BL272" s="376"/>
      <c r="BM272" s="376"/>
      <c r="BN272" s="260"/>
      <c r="BO272" s="260"/>
      <c r="BP272" s="260"/>
      <c r="BQ272" s="263"/>
      <c r="BR272" s="263"/>
    </row>
    <row r="273" spans="1:70" s="50" customFormat="1" ht="27.75" customHeight="1" x14ac:dyDescent="0.2">
      <c r="A273" s="22">
        <f t="shared" ref="A273:A280" si="263">A272+1</f>
        <v>193</v>
      </c>
      <c r="B273" s="51"/>
      <c r="C273" s="52"/>
      <c r="D273" s="53"/>
      <c r="E273" s="54"/>
      <c r="F273" s="55"/>
      <c r="G273" s="56"/>
      <c r="H273" s="57"/>
      <c r="I273" s="275"/>
      <c r="J273" s="58"/>
      <c r="K273" s="59"/>
      <c r="L273" s="60"/>
      <c r="M273" s="59"/>
      <c r="N273" s="60"/>
      <c r="O273" s="59"/>
      <c r="P273" s="60"/>
      <c r="Q273" s="61"/>
      <c r="R273" s="286"/>
      <c r="S273" s="58"/>
      <c r="T273" s="59"/>
      <c r="U273" s="59"/>
      <c r="V273" s="61"/>
      <c r="W273" s="294"/>
      <c r="X273" s="59"/>
      <c r="Y273" s="60"/>
      <c r="Z273" s="59"/>
      <c r="AA273" s="60"/>
      <c r="AB273" s="61"/>
      <c r="AC273" s="62"/>
      <c r="AD273" s="63"/>
      <c r="AE273" s="63"/>
      <c r="AF273" s="64"/>
      <c r="AG273" s="65"/>
      <c r="AH273" s="61"/>
      <c r="AI273" s="510"/>
      <c r="AJ273" s="510"/>
      <c r="AK273" s="511"/>
      <c r="AL273" s="100"/>
      <c r="AM273" s="382" t="str">
        <f t="shared" si="261"/>
        <v xml:space="preserve"> </v>
      </c>
      <c r="AN273" s="95" t="str">
        <f t="shared" si="262"/>
        <v xml:space="preserve"> </v>
      </c>
      <c r="AO273" s="365"/>
      <c r="AP273" s="365"/>
      <c r="AQ273" s="256"/>
      <c r="AR273" s="365"/>
      <c r="AS273" s="365"/>
      <c r="AT273" s="364" t="e">
        <f t="shared" si="253"/>
        <v>#N/A</v>
      </c>
      <c r="AU273" s="365" t="e">
        <f t="shared" si="254"/>
        <v>#N/A</v>
      </c>
      <c r="AV273" s="372" t="str">
        <f t="shared" ca="1" si="250"/>
        <v/>
      </c>
      <c r="AW273" s="364" t="e">
        <f t="shared" ca="1" si="251"/>
        <v>#N/A</v>
      </c>
      <c r="AX273" s="373" t="e">
        <f t="shared" ca="1" si="252"/>
        <v>#N/A</v>
      </c>
      <c r="AY273" s="98" t="e">
        <f t="shared" si="255"/>
        <v>#N/A</v>
      </c>
      <c r="AZ273" s="373" t="e">
        <f t="shared" si="256"/>
        <v>#N/A</v>
      </c>
      <c r="BA273" s="363"/>
      <c r="BB273" s="365"/>
      <c r="BC273" s="377"/>
      <c r="BD273" s="365"/>
      <c r="BE273" s="365"/>
      <c r="BF273" s="365"/>
      <c r="BG273" s="365"/>
      <c r="BH273" s="365"/>
      <c r="BI273" s="365"/>
      <c r="BJ273" s="365"/>
      <c r="BK273" s="365"/>
      <c r="BL273" s="376"/>
      <c r="BM273" s="376"/>
      <c r="BN273" s="260"/>
      <c r="BO273" s="260"/>
      <c r="BP273" s="260"/>
      <c r="BQ273" s="263"/>
      <c r="BR273" s="263"/>
    </row>
    <row r="274" spans="1:70" s="50" customFormat="1" ht="27.75" customHeight="1" x14ac:dyDescent="0.2">
      <c r="A274" s="22">
        <f t="shared" si="263"/>
        <v>194</v>
      </c>
      <c r="B274" s="51"/>
      <c r="C274" s="52"/>
      <c r="D274" s="53"/>
      <c r="E274" s="54"/>
      <c r="F274" s="55"/>
      <c r="G274" s="56"/>
      <c r="H274" s="57"/>
      <c r="I274" s="275"/>
      <c r="J274" s="58"/>
      <c r="K274" s="59"/>
      <c r="L274" s="60"/>
      <c r="M274" s="59"/>
      <c r="N274" s="60"/>
      <c r="O274" s="59"/>
      <c r="P274" s="60"/>
      <c r="Q274" s="61"/>
      <c r="R274" s="286"/>
      <c r="S274" s="58"/>
      <c r="T274" s="59"/>
      <c r="U274" s="59"/>
      <c r="V274" s="61"/>
      <c r="W274" s="294"/>
      <c r="X274" s="59"/>
      <c r="Y274" s="60"/>
      <c r="Z274" s="59"/>
      <c r="AA274" s="60"/>
      <c r="AB274" s="61"/>
      <c r="AC274" s="62"/>
      <c r="AD274" s="63"/>
      <c r="AE274" s="63"/>
      <c r="AF274" s="64"/>
      <c r="AG274" s="65"/>
      <c r="AH274" s="61"/>
      <c r="AI274" s="510"/>
      <c r="AJ274" s="510"/>
      <c r="AK274" s="511"/>
      <c r="AL274" s="100"/>
      <c r="AM274" s="382" t="str">
        <f t="shared" si="261"/>
        <v xml:space="preserve"> </v>
      </c>
      <c r="AN274" s="95" t="str">
        <f t="shared" si="262"/>
        <v xml:space="preserve"> </v>
      </c>
      <c r="AO274" s="365"/>
      <c r="AP274" s="365"/>
      <c r="AQ274" s="256"/>
      <c r="AR274" s="365"/>
      <c r="AS274" s="365"/>
      <c r="AT274" s="364" t="e">
        <f t="shared" si="253"/>
        <v>#N/A</v>
      </c>
      <c r="AU274" s="365" t="e">
        <f t="shared" si="254"/>
        <v>#N/A</v>
      </c>
      <c r="AV274" s="372" t="str">
        <f t="shared" ca="1" si="250"/>
        <v/>
      </c>
      <c r="AW274" s="364" t="e">
        <f t="shared" ca="1" si="251"/>
        <v>#N/A</v>
      </c>
      <c r="AX274" s="373" t="e">
        <f t="shared" ca="1" si="252"/>
        <v>#N/A</v>
      </c>
      <c r="AY274" s="98" t="e">
        <f t="shared" si="255"/>
        <v>#N/A</v>
      </c>
      <c r="AZ274" s="373" t="e">
        <f t="shared" si="256"/>
        <v>#N/A</v>
      </c>
      <c r="BA274" s="363"/>
      <c r="BB274" s="365"/>
      <c r="BC274" s="377"/>
      <c r="BD274" s="365"/>
      <c r="BE274" s="365"/>
      <c r="BF274" s="365"/>
      <c r="BG274" s="365"/>
      <c r="BH274" s="365"/>
      <c r="BI274" s="365"/>
      <c r="BJ274" s="365"/>
      <c r="BK274" s="365"/>
      <c r="BL274" s="376"/>
      <c r="BM274" s="376"/>
      <c r="BN274" s="260"/>
      <c r="BO274" s="260"/>
      <c r="BP274" s="260"/>
      <c r="BQ274" s="263"/>
      <c r="BR274" s="263"/>
    </row>
    <row r="275" spans="1:70" s="50" customFormat="1" ht="27.75" customHeight="1" x14ac:dyDescent="0.2">
      <c r="A275" s="22">
        <f t="shared" si="263"/>
        <v>195</v>
      </c>
      <c r="B275" s="51"/>
      <c r="C275" s="52"/>
      <c r="D275" s="53"/>
      <c r="E275" s="54"/>
      <c r="F275" s="55"/>
      <c r="G275" s="56"/>
      <c r="H275" s="57"/>
      <c r="I275" s="275"/>
      <c r="J275" s="58"/>
      <c r="K275" s="59"/>
      <c r="L275" s="60"/>
      <c r="M275" s="59"/>
      <c r="N275" s="60"/>
      <c r="O275" s="59"/>
      <c r="P275" s="60"/>
      <c r="Q275" s="61"/>
      <c r="R275" s="286"/>
      <c r="S275" s="58"/>
      <c r="T275" s="59"/>
      <c r="U275" s="59"/>
      <c r="V275" s="61"/>
      <c r="W275" s="294"/>
      <c r="X275" s="59"/>
      <c r="Y275" s="60"/>
      <c r="Z275" s="59"/>
      <c r="AA275" s="60"/>
      <c r="AB275" s="61"/>
      <c r="AC275" s="62"/>
      <c r="AD275" s="63"/>
      <c r="AE275" s="63"/>
      <c r="AF275" s="64"/>
      <c r="AG275" s="65"/>
      <c r="AH275" s="61"/>
      <c r="AI275" s="510"/>
      <c r="AJ275" s="510"/>
      <c r="AK275" s="511"/>
      <c r="AL275" s="100"/>
      <c r="AM275" s="382" t="str">
        <f t="shared" si="261"/>
        <v xml:space="preserve"> </v>
      </c>
      <c r="AN275" s="95" t="str">
        <f t="shared" si="262"/>
        <v xml:space="preserve"> </v>
      </c>
      <c r="AO275" s="365"/>
      <c r="AP275" s="365"/>
      <c r="AQ275" s="256"/>
      <c r="AR275" s="365"/>
      <c r="AS275" s="365"/>
      <c r="AT275" s="364" t="e">
        <f t="shared" ref="AT275:AT284" si="264">IF(ISBLANK($B383),NA(),$B383)</f>
        <v>#N/A</v>
      </c>
      <c r="AU275" s="365" t="e">
        <f t="shared" ref="AU275:AU284" si="265">IF(ISBLANK($I383),NA(),$I383)</f>
        <v>#N/A</v>
      </c>
      <c r="AV275" s="372" t="str">
        <f t="shared" ca="1" si="250"/>
        <v/>
      </c>
      <c r="AW275" s="364" t="e">
        <f t="shared" ca="1" si="251"/>
        <v>#N/A</v>
      </c>
      <c r="AX275" s="373" t="e">
        <f t="shared" ca="1" si="252"/>
        <v>#N/A</v>
      </c>
      <c r="AY275" s="98" t="e">
        <f>IF(S383=0,NA(),S383)</f>
        <v>#N/A</v>
      </c>
      <c r="AZ275" s="373" t="e">
        <f>IF(V383=0,NA(),V383)</f>
        <v>#N/A</v>
      </c>
      <c r="BA275" s="363"/>
      <c r="BB275" s="365"/>
      <c r="BC275" s="377"/>
      <c r="BD275" s="365"/>
      <c r="BE275" s="365"/>
      <c r="BF275" s="365"/>
      <c r="BG275" s="365"/>
      <c r="BH275" s="365"/>
      <c r="BI275" s="365"/>
      <c r="BJ275" s="365"/>
      <c r="BK275" s="365"/>
      <c r="BL275" s="376"/>
      <c r="BM275" s="376"/>
      <c r="BN275" s="260"/>
      <c r="BO275" s="260"/>
      <c r="BP275" s="260"/>
      <c r="BQ275" s="263"/>
      <c r="BR275" s="263"/>
    </row>
    <row r="276" spans="1:70" s="50" customFormat="1" ht="27.75" customHeight="1" x14ac:dyDescent="0.2">
      <c r="A276" s="22">
        <f t="shared" si="263"/>
        <v>196</v>
      </c>
      <c r="B276" s="51"/>
      <c r="C276" s="52"/>
      <c r="D276" s="53"/>
      <c r="E276" s="54"/>
      <c r="F276" s="55"/>
      <c r="G276" s="56"/>
      <c r="H276" s="57"/>
      <c r="I276" s="275"/>
      <c r="J276" s="58"/>
      <c r="K276" s="59"/>
      <c r="L276" s="60"/>
      <c r="M276" s="59"/>
      <c r="N276" s="60"/>
      <c r="O276" s="59"/>
      <c r="P276" s="60"/>
      <c r="Q276" s="61"/>
      <c r="R276" s="286"/>
      <c r="S276" s="58"/>
      <c r="T276" s="59"/>
      <c r="U276" s="59"/>
      <c r="V276" s="61"/>
      <c r="W276" s="294"/>
      <c r="X276" s="59"/>
      <c r="Y276" s="60"/>
      <c r="Z276" s="59"/>
      <c r="AA276" s="60"/>
      <c r="AB276" s="61"/>
      <c r="AC276" s="62"/>
      <c r="AD276" s="63"/>
      <c r="AE276" s="63"/>
      <c r="AF276" s="64"/>
      <c r="AG276" s="65"/>
      <c r="AH276" s="61"/>
      <c r="AI276" s="510"/>
      <c r="AJ276" s="510"/>
      <c r="AK276" s="511"/>
      <c r="AL276" s="100"/>
      <c r="AM276" s="382" t="str">
        <f t="shared" si="261"/>
        <v xml:space="preserve"> </v>
      </c>
      <c r="AN276" s="95" t="str">
        <f t="shared" si="262"/>
        <v xml:space="preserve"> </v>
      </c>
      <c r="AO276" s="365"/>
      <c r="AP276" s="365"/>
      <c r="AQ276" s="256"/>
      <c r="AR276" s="365"/>
      <c r="AS276" s="365"/>
      <c r="AT276" s="364" t="e">
        <f t="shared" si="264"/>
        <v>#N/A</v>
      </c>
      <c r="AU276" s="365" t="e">
        <f t="shared" si="265"/>
        <v>#N/A</v>
      </c>
      <c r="AV276" s="372" t="str">
        <f t="shared" ca="1" si="250"/>
        <v/>
      </c>
      <c r="AW276" s="364" t="e">
        <f t="shared" ca="1" si="251"/>
        <v>#N/A</v>
      </c>
      <c r="AX276" s="373" t="e">
        <f t="shared" ca="1" si="252"/>
        <v>#N/A</v>
      </c>
      <c r="AY276" s="98" t="e">
        <f t="shared" ref="AY276:AY284" si="266">IF(S384=0,NA(),S384)</f>
        <v>#N/A</v>
      </c>
      <c r="AZ276" s="373" t="e">
        <f t="shared" ref="AZ276:AZ284" si="267">IF(V384=0,NA(),V384)</f>
        <v>#N/A</v>
      </c>
      <c r="BA276" s="363"/>
      <c r="BB276" s="365"/>
      <c r="BC276" s="377"/>
      <c r="BD276" s="365"/>
      <c r="BE276" s="365"/>
      <c r="BF276" s="365"/>
      <c r="BG276" s="365"/>
      <c r="BH276" s="365"/>
      <c r="BI276" s="365"/>
      <c r="BJ276" s="365"/>
      <c r="BK276" s="365"/>
      <c r="BL276" s="376"/>
      <c r="BM276" s="376"/>
      <c r="BN276" s="260"/>
      <c r="BO276" s="260"/>
      <c r="BP276" s="260"/>
      <c r="BQ276" s="263"/>
      <c r="BR276" s="263"/>
    </row>
    <row r="277" spans="1:70" s="50" customFormat="1" ht="27.75" customHeight="1" x14ac:dyDescent="0.2">
      <c r="A277" s="22">
        <f>A276+1</f>
        <v>197</v>
      </c>
      <c r="B277" s="51"/>
      <c r="C277" s="52"/>
      <c r="D277" s="53"/>
      <c r="E277" s="54"/>
      <c r="F277" s="55"/>
      <c r="G277" s="56"/>
      <c r="H277" s="57"/>
      <c r="I277" s="275"/>
      <c r="J277" s="58"/>
      <c r="K277" s="59"/>
      <c r="L277" s="60"/>
      <c r="M277" s="59"/>
      <c r="N277" s="60"/>
      <c r="O277" s="59"/>
      <c r="P277" s="60"/>
      <c r="Q277" s="61"/>
      <c r="R277" s="286"/>
      <c r="S277" s="58"/>
      <c r="T277" s="59"/>
      <c r="U277" s="59"/>
      <c r="V277" s="61"/>
      <c r="W277" s="294"/>
      <c r="X277" s="59"/>
      <c r="Y277" s="60"/>
      <c r="Z277" s="59"/>
      <c r="AA277" s="60"/>
      <c r="AB277" s="61"/>
      <c r="AC277" s="62"/>
      <c r="AD277" s="63"/>
      <c r="AE277" s="63"/>
      <c r="AF277" s="64"/>
      <c r="AG277" s="65"/>
      <c r="AH277" s="61"/>
      <c r="AI277" s="510"/>
      <c r="AJ277" s="510"/>
      <c r="AK277" s="511"/>
      <c r="AL277" s="100"/>
      <c r="AM277" s="382" t="str">
        <f t="shared" si="261"/>
        <v xml:space="preserve"> </v>
      </c>
      <c r="AN277" s="95" t="str">
        <f t="shared" si="262"/>
        <v xml:space="preserve"> </v>
      </c>
      <c r="AO277" s="365"/>
      <c r="AP277" s="365"/>
      <c r="AQ277" s="256"/>
      <c r="AR277" s="365"/>
      <c r="AS277" s="365"/>
      <c r="AT277" s="364" t="e">
        <f t="shared" si="264"/>
        <v>#N/A</v>
      </c>
      <c r="AU277" s="365" t="e">
        <f t="shared" si="265"/>
        <v>#N/A</v>
      </c>
      <c r="AV277" s="372" t="str">
        <f t="shared" ca="1" si="250"/>
        <v/>
      </c>
      <c r="AW277" s="364" t="e">
        <f t="shared" ca="1" si="251"/>
        <v>#N/A</v>
      </c>
      <c r="AX277" s="373" t="e">
        <f t="shared" ca="1" si="252"/>
        <v>#N/A</v>
      </c>
      <c r="AY277" s="98" t="e">
        <f t="shared" si="266"/>
        <v>#N/A</v>
      </c>
      <c r="AZ277" s="373" t="e">
        <f t="shared" si="267"/>
        <v>#N/A</v>
      </c>
      <c r="BA277" s="363"/>
      <c r="BB277" s="365"/>
      <c r="BC277" s="377"/>
      <c r="BD277" s="365"/>
      <c r="BE277" s="365"/>
      <c r="BF277" s="365"/>
      <c r="BG277" s="365"/>
      <c r="BH277" s="365"/>
      <c r="BI277" s="365"/>
      <c r="BJ277" s="365"/>
      <c r="BK277" s="365"/>
      <c r="BL277" s="376"/>
      <c r="BM277" s="376"/>
      <c r="BN277" s="260"/>
      <c r="BO277" s="260"/>
      <c r="BP277" s="260"/>
      <c r="BQ277" s="263"/>
      <c r="BR277" s="263"/>
    </row>
    <row r="278" spans="1:70" s="50" customFormat="1" ht="27.75" customHeight="1" x14ac:dyDescent="0.2">
      <c r="A278" s="22">
        <f t="shared" si="263"/>
        <v>198</v>
      </c>
      <c r="B278" s="51"/>
      <c r="C278" s="52"/>
      <c r="D278" s="53"/>
      <c r="E278" s="54"/>
      <c r="F278" s="55"/>
      <c r="G278" s="56"/>
      <c r="H278" s="57"/>
      <c r="I278" s="275"/>
      <c r="J278" s="58"/>
      <c r="K278" s="59"/>
      <c r="L278" s="60"/>
      <c r="M278" s="59"/>
      <c r="N278" s="60"/>
      <c r="O278" s="59"/>
      <c r="P278" s="60"/>
      <c r="Q278" s="61"/>
      <c r="R278" s="286"/>
      <c r="S278" s="58"/>
      <c r="T278" s="59"/>
      <c r="U278" s="59"/>
      <c r="V278" s="61"/>
      <c r="W278" s="294"/>
      <c r="X278" s="59"/>
      <c r="Y278" s="60"/>
      <c r="Z278" s="59"/>
      <c r="AA278" s="60"/>
      <c r="AB278" s="61"/>
      <c r="AC278" s="62"/>
      <c r="AD278" s="63"/>
      <c r="AE278" s="63"/>
      <c r="AF278" s="64"/>
      <c r="AG278" s="65"/>
      <c r="AH278" s="61"/>
      <c r="AI278" s="510"/>
      <c r="AJ278" s="510"/>
      <c r="AK278" s="511"/>
      <c r="AL278" s="100"/>
      <c r="AM278" s="382" t="str">
        <f t="shared" si="261"/>
        <v xml:space="preserve"> </v>
      </c>
      <c r="AN278" s="95" t="str">
        <f t="shared" si="262"/>
        <v xml:space="preserve"> </v>
      </c>
      <c r="AO278" s="365"/>
      <c r="AP278" s="365"/>
      <c r="AQ278" s="256"/>
      <c r="AR278" s="365"/>
      <c r="AS278" s="365"/>
      <c r="AT278" s="364" t="e">
        <f t="shared" si="264"/>
        <v>#N/A</v>
      </c>
      <c r="AU278" s="365" t="e">
        <f t="shared" si="265"/>
        <v>#N/A</v>
      </c>
      <c r="AV278" s="372" t="str">
        <f t="shared" ca="1" si="250"/>
        <v/>
      </c>
      <c r="AW278" s="364" t="e">
        <f t="shared" ca="1" si="251"/>
        <v>#N/A</v>
      </c>
      <c r="AX278" s="373" t="e">
        <f t="shared" ca="1" si="252"/>
        <v>#N/A</v>
      </c>
      <c r="AY278" s="98" t="e">
        <f t="shared" si="266"/>
        <v>#N/A</v>
      </c>
      <c r="AZ278" s="373" t="e">
        <f t="shared" si="267"/>
        <v>#N/A</v>
      </c>
      <c r="BA278" s="363"/>
      <c r="BB278" s="365"/>
      <c r="BC278" s="377"/>
      <c r="BD278" s="365"/>
      <c r="BE278" s="365"/>
      <c r="BF278" s="365"/>
      <c r="BG278" s="365"/>
      <c r="BH278" s="365"/>
      <c r="BI278" s="365"/>
      <c r="BJ278" s="365"/>
      <c r="BK278" s="365"/>
      <c r="BL278" s="376"/>
      <c r="BM278" s="376"/>
      <c r="BN278" s="260"/>
      <c r="BO278" s="260"/>
      <c r="BP278" s="260"/>
      <c r="BQ278" s="263"/>
      <c r="BR278" s="263"/>
    </row>
    <row r="279" spans="1:70" s="50" customFormat="1" ht="27.75" customHeight="1" x14ac:dyDescent="0.2">
      <c r="A279" s="22">
        <f t="shared" si="263"/>
        <v>199</v>
      </c>
      <c r="B279" s="51"/>
      <c r="C279" s="52"/>
      <c r="D279" s="53"/>
      <c r="E279" s="54"/>
      <c r="F279" s="55"/>
      <c r="G279" s="56"/>
      <c r="H279" s="57"/>
      <c r="I279" s="275"/>
      <c r="J279" s="58"/>
      <c r="K279" s="59"/>
      <c r="L279" s="60"/>
      <c r="M279" s="59"/>
      <c r="N279" s="60"/>
      <c r="O279" s="59"/>
      <c r="P279" s="60"/>
      <c r="Q279" s="61"/>
      <c r="R279" s="286"/>
      <c r="S279" s="58"/>
      <c r="T279" s="59"/>
      <c r="U279" s="59"/>
      <c r="V279" s="61"/>
      <c r="W279" s="294"/>
      <c r="X279" s="59"/>
      <c r="Y279" s="60"/>
      <c r="Z279" s="59"/>
      <c r="AA279" s="60"/>
      <c r="AB279" s="61"/>
      <c r="AC279" s="62"/>
      <c r="AD279" s="63"/>
      <c r="AE279" s="63"/>
      <c r="AF279" s="64"/>
      <c r="AG279" s="65"/>
      <c r="AH279" s="61"/>
      <c r="AI279" s="510"/>
      <c r="AJ279" s="510"/>
      <c r="AK279" s="511"/>
      <c r="AL279" s="100"/>
      <c r="AM279" s="382" t="str">
        <f t="shared" si="261"/>
        <v xml:space="preserve"> </v>
      </c>
      <c r="AN279" s="95" t="str">
        <f t="shared" si="262"/>
        <v xml:space="preserve"> </v>
      </c>
      <c r="AO279" s="365"/>
      <c r="AP279" s="365"/>
      <c r="AQ279" s="256"/>
      <c r="AR279" s="365"/>
      <c r="AS279" s="365"/>
      <c r="AT279" s="364" t="e">
        <f t="shared" si="264"/>
        <v>#N/A</v>
      </c>
      <c r="AU279" s="365" t="e">
        <f t="shared" si="265"/>
        <v>#N/A</v>
      </c>
      <c r="AV279" s="372" t="str">
        <f t="shared" ca="1" si="250"/>
        <v/>
      </c>
      <c r="AW279" s="364" t="e">
        <f t="shared" ca="1" si="251"/>
        <v>#N/A</v>
      </c>
      <c r="AX279" s="373" t="e">
        <f t="shared" ca="1" si="252"/>
        <v>#N/A</v>
      </c>
      <c r="AY279" s="98" t="e">
        <f t="shared" si="266"/>
        <v>#N/A</v>
      </c>
      <c r="AZ279" s="373" t="e">
        <f t="shared" si="267"/>
        <v>#N/A</v>
      </c>
      <c r="BA279" s="365"/>
      <c r="BB279" s="365"/>
      <c r="BC279" s="377"/>
      <c r="BD279" s="365"/>
      <c r="BE279" s="365"/>
      <c r="BF279" s="365"/>
      <c r="BG279" s="365"/>
      <c r="BH279" s="365"/>
      <c r="BI279" s="365"/>
      <c r="BJ279" s="365"/>
      <c r="BK279" s="365"/>
      <c r="BL279" s="376"/>
      <c r="BM279" s="376"/>
      <c r="BN279" s="260"/>
      <c r="BO279" s="260"/>
      <c r="BP279" s="260"/>
      <c r="BQ279" s="263"/>
      <c r="BR279" s="263"/>
    </row>
    <row r="280" spans="1:70" s="50" customFormat="1" ht="27.75" customHeight="1" thickBot="1" x14ac:dyDescent="0.25">
      <c r="A280" s="23">
        <f t="shared" si="263"/>
        <v>200</v>
      </c>
      <c r="B280" s="66"/>
      <c r="C280" s="67"/>
      <c r="D280" s="68"/>
      <c r="E280" s="69"/>
      <c r="F280" s="70"/>
      <c r="G280" s="71"/>
      <c r="H280" s="72"/>
      <c r="I280" s="276"/>
      <c r="J280" s="73"/>
      <c r="K280" s="74"/>
      <c r="L280" s="75"/>
      <c r="M280" s="74"/>
      <c r="N280" s="75"/>
      <c r="O280" s="74"/>
      <c r="P280" s="75"/>
      <c r="Q280" s="76"/>
      <c r="R280" s="287"/>
      <c r="S280" s="73"/>
      <c r="T280" s="74"/>
      <c r="U280" s="74"/>
      <c r="V280" s="76"/>
      <c r="W280" s="295"/>
      <c r="X280" s="74"/>
      <c r="Y280" s="75"/>
      <c r="Z280" s="74"/>
      <c r="AA280" s="75"/>
      <c r="AB280" s="76"/>
      <c r="AC280" s="77"/>
      <c r="AD280" s="78"/>
      <c r="AE280" s="78"/>
      <c r="AF280" s="79"/>
      <c r="AG280" s="80"/>
      <c r="AH280" s="76"/>
      <c r="AI280" s="518"/>
      <c r="AJ280" s="518"/>
      <c r="AK280" s="519"/>
      <c r="AL280" s="100"/>
      <c r="AM280" s="382" t="str">
        <f t="shared" si="261"/>
        <v xml:space="preserve"> </v>
      </c>
      <c r="AN280" s="95" t="str">
        <f t="shared" si="262"/>
        <v xml:space="preserve"> </v>
      </c>
      <c r="AO280" s="365"/>
      <c r="AP280" s="365"/>
      <c r="AQ280" s="256"/>
      <c r="AR280" s="365"/>
      <c r="AS280" s="365"/>
      <c r="AT280" s="364" t="e">
        <f t="shared" si="264"/>
        <v>#N/A</v>
      </c>
      <c r="AU280" s="365" t="e">
        <f t="shared" si="265"/>
        <v>#N/A</v>
      </c>
      <c r="AV280" s="372" t="str">
        <f t="shared" ca="1" si="250"/>
        <v/>
      </c>
      <c r="AW280" s="364" t="e">
        <f t="shared" ca="1" si="251"/>
        <v>#N/A</v>
      </c>
      <c r="AX280" s="373" t="e">
        <f t="shared" ca="1" si="252"/>
        <v>#N/A</v>
      </c>
      <c r="AY280" s="98" t="e">
        <f t="shared" si="266"/>
        <v>#N/A</v>
      </c>
      <c r="AZ280" s="373" t="e">
        <f t="shared" si="267"/>
        <v>#N/A</v>
      </c>
      <c r="BA280" s="365"/>
      <c r="BB280" s="365"/>
      <c r="BC280" s="377"/>
      <c r="BD280" s="365"/>
      <c r="BE280" s="365"/>
      <c r="BF280" s="365"/>
      <c r="BG280" s="365"/>
      <c r="BH280" s="365"/>
      <c r="BI280" s="365"/>
      <c r="BJ280" s="365"/>
      <c r="BK280" s="365"/>
      <c r="BL280" s="376"/>
      <c r="BM280" s="376"/>
      <c r="BN280" s="260"/>
      <c r="BO280" s="260"/>
      <c r="BP280" s="260"/>
      <c r="BQ280" s="263"/>
      <c r="BR280" s="263"/>
    </row>
    <row r="281" spans="1:70" ht="4.5" customHeight="1" thickBot="1" x14ac:dyDescent="0.25">
      <c r="A281" s="91">
        <f>AK284</f>
        <v>20</v>
      </c>
      <c r="B281" s="235"/>
      <c r="C281" s="235"/>
      <c r="D281" s="235"/>
      <c r="E281" s="235"/>
      <c r="F281" s="235"/>
      <c r="G281" s="235"/>
      <c r="H281" s="235"/>
      <c r="I281" s="235"/>
      <c r="J281" s="280"/>
      <c r="K281" s="280"/>
      <c r="L281" s="280"/>
      <c r="M281" s="280"/>
      <c r="N281" s="280"/>
      <c r="O281" s="280"/>
      <c r="P281" s="280"/>
      <c r="Q281" s="280"/>
      <c r="R281" s="280"/>
      <c r="S281" s="292"/>
      <c r="T281" s="292"/>
      <c r="U281" s="292"/>
      <c r="V281" s="292"/>
      <c r="W281" s="292"/>
      <c r="X281" s="292"/>
      <c r="Y281" s="292"/>
      <c r="Z281" s="292"/>
      <c r="AA281" s="292"/>
      <c r="AB281" s="292"/>
      <c r="AC281" s="292"/>
      <c r="AD281" s="236"/>
      <c r="AE281" s="237"/>
      <c r="AF281" s="236"/>
      <c r="AG281" s="238"/>
      <c r="AH281" s="536"/>
      <c r="AI281" s="537"/>
      <c r="AJ281" s="537"/>
      <c r="AK281" s="537"/>
      <c r="AL281" s="383"/>
      <c r="AM281" s="384"/>
      <c r="AN281" s="383"/>
      <c r="AT281" s="364" t="e">
        <f t="shared" si="264"/>
        <v>#N/A</v>
      </c>
      <c r="AU281" s="365" t="e">
        <f t="shared" si="265"/>
        <v>#N/A</v>
      </c>
      <c r="AV281" s="372" t="str">
        <f t="shared" ca="1" si="250"/>
        <v/>
      </c>
      <c r="AW281" s="364" t="e">
        <f t="shared" ca="1" si="251"/>
        <v>#N/A</v>
      </c>
      <c r="AX281" s="373" t="e">
        <f t="shared" ca="1" si="252"/>
        <v>#N/A</v>
      </c>
      <c r="AY281" s="98" t="e">
        <f t="shared" si="266"/>
        <v>#N/A</v>
      </c>
      <c r="AZ281" s="373" t="e">
        <f t="shared" si="267"/>
        <v>#N/A</v>
      </c>
      <c r="BC281" s="377"/>
    </row>
    <row r="282" spans="1:70" ht="26.25" customHeight="1" x14ac:dyDescent="0.2">
      <c r="A282" s="163">
        <f>A268+1</f>
        <v>20</v>
      </c>
      <c r="B282" s="523"/>
      <c r="C282" s="523"/>
      <c r="D282" s="523"/>
      <c r="E282" s="524"/>
      <c r="F282" s="527" t="str">
        <f>IF('FRONT PAGE'!$A$1="www.fly-logics.com","TOTAL PAGE",0)</f>
        <v>TOTAL PAGE</v>
      </c>
      <c r="G282" s="528"/>
      <c r="H282" s="529"/>
      <c r="I282" s="314" t="str">
        <f>IF('FRONT PAGE'!$A$1="www.fly-logics.com",IF(SUM(I271:I281)=0," ",SUM(I271:I281)),0)</f>
        <v xml:space="preserve"> </v>
      </c>
      <c r="J282" s="315" t="str">
        <f>IF('FRONT PAGE'!$A$1="www.fly-logics.com",IF(SUM(J271:J281)=0," ",SUM(J271:J281)),0)</f>
        <v xml:space="preserve"> </v>
      </c>
      <c r="K282" s="316" t="str">
        <f>IF('FRONT PAGE'!$A$1="www.fly-logics.com",IF(SUM(K271:K281)=0," ",SUM(K271:K281)),0)</f>
        <v xml:space="preserve"> </v>
      </c>
      <c r="L282" s="317" t="str">
        <f>IF('FRONT PAGE'!$A$1="www.fly-logics.com",IF(SUM(L271:L281)=0," ",SUM(L271:L281)),0)</f>
        <v xml:space="preserve"> </v>
      </c>
      <c r="M282" s="316" t="str">
        <f>IF('FRONT PAGE'!$A$1="www.fly-logics.com",IF(SUM(M271:M281)=0," ",SUM(M271:M281)),0)</f>
        <v xml:space="preserve"> </v>
      </c>
      <c r="N282" s="317" t="str">
        <f>IF('FRONT PAGE'!$A$1="www.fly-logics.com",IF(SUM(N271:N281)=0," ",SUM(N271:N281)),0)</f>
        <v xml:space="preserve"> </v>
      </c>
      <c r="O282" s="316" t="str">
        <f>IF('FRONT PAGE'!$A$1="www.fly-logics.com",IF(SUM(O271:O281)=0," ",SUM(O271:O281)),0)</f>
        <v xml:space="preserve"> </v>
      </c>
      <c r="P282" s="317" t="str">
        <f>IF('FRONT PAGE'!$A$1="www.fly-logics.com",IF(SUM(P271:P281)=0," ",SUM(P271:P281)),0)</f>
        <v xml:space="preserve"> </v>
      </c>
      <c r="Q282" s="318" t="str">
        <f>IF('FRONT PAGE'!$A$1="www.fly-logics.com",IF(SUM(Q271:Q281)=0," ",SUM(Q271:Q281)),0)</f>
        <v xml:space="preserve"> </v>
      </c>
      <c r="R282" s="319"/>
      <c r="S282" s="315" t="str">
        <f>IF('FRONT PAGE'!$A$1="www.fly-logics.com",IF(SUM(S271:S281)=0," ",SUM(S271:S281)),0)</f>
        <v xml:space="preserve"> </v>
      </c>
      <c r="T282" s="316" t="str">
        <f>IF('FRONT PAGE'!$A$1="www.fly-logics.com",IF(SUM(T271:T281)=0," ",SUM(T271:T281)),0)</f>
        <v xml:space="preserve"> </v>
      </c>
      <c r="U282" s="316" t="str">
        <f>IF('FRONT PAGE'!$A$1="www.fly-logics.com",IF(SUM(U271:U281)=0," ",SUM(U271:U281)),0)</f>
        <v xml:space="preserve"> </v>
      </c>
      <c r="V282" s="318" t="str">
        <f>IF('FRONT PAGE'!$A$1="www.fly-logics.com",IF(SUM(V271:V281)=0," ",SUM(V271:V281)),0)</f>
        <v xml:space="preserve"> </v>
      </c>
      <c r="W282" s="315" t="str">
        <f>IF('FRONT PAGE'!$A$1="www.fly-logics.com",IF(SUM(W271:W281)=0," ",SUM(W271:W281)),0)</f>
        <v xml:space="preserve"> </v>
      </c>
      <c r="X282" s="316" t="str">
        <f>IF('FRONT PAGE'!$A$1="www.fly-logics.com",IF(SUM(X271:X281)=0," ",SUM(X271:X281)),0)</f>
        <v xml:space="preserve"> </v>
      </c>
      <c r="Y282" s="317" t="str">
        <f>IF('FRONT PAGE'!$A$1="www.fly-logics.com",IF(SUM(Y271:Y281)=0," ",SUM(Y271:Y281)),0)</f>
        <v xml:space="preserve"> </v>
      </c>
      <c r="Z282" s="316" t="str">
        <f>IF('FRONT PAGE'!$A$1="www.fly-logics.com",IF(SUM(Z271:Z281)=0," ",SUM(Z271:Z281)),0)</f>
        <v xml:space="preserve"> </v>
      </c>
      <c r="AA282" s="317" t="str">
        <f>IF('FRONT PAGE'!$A$1="www.fly-logics.com",IF(SUM(AA271:AA281)=0," ",SUM(AA271:AA281)),0)</f>
        <v xml:space="preserve"> </v>
      </c>
      <c r="AB282" s="318" t="str">
        <f>IF('FRONT PAGE'!$A$1="www.fly-logics.com",IF(SUM(AB271:AB281)=0," ",SUM(AB271:AB281)),0)</f>
        <v xml:space="preserve"> </v>
      </c>
      <c r="AC282" s="329" t="str">
        <f>IF('FRONT PAGE'!$A$1="www.fly-logics.com",IF(SUM(AC271:AC281)=0," ",SUM(AC271:AC281)),0)</f>
        <v xml:space="preserve"> </v>
      </c>
      <c r="AD282" s="321" t="str">
        <f>IF('FRONT PAGE'!$A$1="www.fly-logics.com",IF(SUM(AD271:AD281)=0," ",SUM(AD271:AD281)),0)</f>
        <v xml:space="preserve"> </v>
      </c>
      <c r="AE282" s="321" t="str">
        <f>IF('FRONT PAGE'!$A$1="www.fly-logics.com",IF(SUM(AE271:AE281)=0," ",SUM(AE271:AE281)),0)</f>
        <v xml:space="preserve"> </v>
      </c>
      <c r="AF282" s="322" t="str">
        <f>IF('FRONT PAGE'!$A$1="www.fly-logics.com",IF(SUM(AF271:AF281)=0," ",SUM(AF271:AF281)),0)</f>
        <v xml:space="preserve"> </v>
      </c>
      <c r="AG282" s="323" t="str">
        <f>IF('FRONT PAGE'!$A$1="www.fly-logics.com",IF(SUM(AG271:AG281)=0," ",SUM(AG271:AG281)),0)</f>
        <v xml:space="preserve"> </v>
      </c>
      <c r="AH282" s="520" t="str">
        <f>IF('FRONT PAGE'!$A$1="www.fly-logics.com","I certify that all the data in this
logbook are accurate",0)</f>
        <v>I certify that all the data in this
logbook are accurate</v>
      </c>
      <c r="AI282" s="521"/>
      <c r="AJ282" s="521"/>
      <c r="AK282" s="522"/>
      <c r="AL282" s="385"/>
      <c r="AM282" s="386"/>
      <c r="AN282" s="385"/>
      <c r="AT282" s="364" t="e">
        <f t="shared" si="264"/>
        <v>#N/A</v>
      </c>
      <c r="AU282" s="365" t="e">
        <f t="shared" si="265"/>
        <v>#N/A</v>
      </c>
      <c r="AV282" s="372" t="str">
        <f t="shared" ca="1" si="250"/>
        <v/>
      </c>
      <c r="AW282" s="364" t="e">
        <f t="shared" ca="1" si="251"/>
        <v>#N/A</v>
      </c>
      <c r="AX282" s="373" t="e">
        <f t="shared" ca="1" si="252"/>
        <v>#N/A</v>
      </c>
      <c r="AY282" s="98" t="e">
        <f t="shared" si="266"/>
        <v>#N/A</v>
      </c>
      <c r="AZ282" s="373" t="e">
        <f t="shared" si="267"/>
        <v>#N/A</v>
      </c>
      <c r="BA282" s="363"/>
      <c r="BC282" s="377"/>
    </row>
    <row r="283" spans="1:70" ht="26.25" customHeight="1" x14ac:dyDescent="0.2">
      <c r="A283" s="505">
        <f>AL267</f>
        <v>0</v>
      </c>
      <c r="B283" s="525"/>
      <c r="C283" s="525"/>
      <c r="D283" s="525"/>
      <c r="E283" s="526"/>
      <c r="F283" s="530" t="str">
        <f>IF('FRONT PAGE'!$A$1="www.fly-logics.com","TOTAL PREVIOUS LOGBOOK",0)</f>
        <v>TOTAL PREVIOUS LOGBOOK</v>
      </c>
      <c r="G283" s="531"/>
      <c r="H283" s="532"/>
      <c r="I283" s="333">
        <f>I270</f>
        <v>33.75</v>
      </c>
      <c r="J283" s="334">
        <f t="shared" ref="J283:Q283" si="268">J270</f>
        <v>33.75</v>
      </c>
      <c r="K283" s="335" t="str">
        <f t="shared" si="268"/>
        <v xml:space="preserve"> </v>
      </c>
      <c r="L283" s="336" t="str">
        <f t="shared" si="268"/>
        <v xml:space="preserve"> </v>
      </c>
      <c r="M283" s="335" t="str">
        <f t="shared" si="268"/>
        <v xml:space="preserve"> </v>
      </c>
      <c r="N283" s="336" t="str">
        <f t="shared" si="268"/>
        <v xml:space="preserve"> </v>
      </c>
      <c r="O283" s="335" t="str">
        <f t="shared" si="268"/>
        <v xml:space="preserve"> </v>
      </c>
      <c r="P283" s="336" t="str">
        <f t="shared" si="268"/>
        <v xml:space="preserve"> </v>
      </c>
      <c r="Q283" s="337" t="str">
        <f t="shared" si="268"/>
        <v xml:space="preserve"> </v>
      </c>
      <c r="R283" s="288">
        <v>10</v>
      </c>
      <c r="S283" s="331" t="str">
        <f>S270</f>
        <v xml:space="preserve"> </v>
      </c>
      <c r="T283" s="239">
        <f t="shared" ref="T283:AG283" si="269">T270</f>
        <v>13.75</v>
      </c>
      <c r="U283" s="239">
        <f t="shared" si="269"/>
        <v>20</v>
      </c>
      <c r="V283" s="240">
        <f t="shared" si="269"/>
        <v>5</v>
      </c>
      <c r="W283" s="241" t="str">
        <f t="shared" si="269"/>
        <v xml:space="preserve"> </v>
      </c>
      <c r="X283" s="239" t="str">
        <f t="shared" si="269"/>
        <v xml:space="preserve"> </v>
      </c>
      <c r="Y283" s="242">
        <f t="shared" si="269"/>
        <v>5</v>
      </c>
      <c r="Z283" s="239" t="str">
        <f t="shared" si="269"/>
        <v xml:space="preserve"> </v>
      </c>
      <c r="AA283" s="242">
        <f t="shared" si="269"/>
        <v>3.75</v>
      </c>
      <c r="AB283" s="240" t="str">
        <f t="shared" si="269"/>
        <v xml:space="preserve"> </v>
      </c>
      <c r="AC283" s="243">
        <f t="shared" si="269"/>
        <v>14</v>
      </c>
      <c r="AD283" s="244" t="str">
        <f t="shared" si="269"/>
        <v xml:space="preserve"> </v>
      </c>
      <c r="AE283" s="244">
        <f t="shared" si="269"/>
        <v>14</v>
      </c>
      <c r="AF283" s="245" t="str">
        <f t="shared" si="269"/>
        <v xml:space="preserve"> </v>
      </c>
      <c r="AG283" s="332">
        <f t="shared" si="269"/>
        <v>17</v>
      </c>
      <c r="AH283" s="507"/>
      <c r="AI283" s="508"/>
      <c r="AJ283" s="508"/>
      <c r="AK283" s="509"/>
      <c r="AL283" s="385"/>
      <c r="AM283" s="386"/>
      <c r="AN283" s="385"/>
      <c r="AT283" s="364" t="e">
        <f t="shared" si="264"/>
        <v>#N/A</v>
      </c>
      <c r="AU283" s="365" t="e">
        <f t="shared" si="265"/>
        <v>#N/A</v>
      </c>
      <c r="AV283" s="372" t="str">
        <f t="shared" ca="1" si="250"/>
        <v/>
      </c>
      <c r="AW283" s="364" t="e">
        <f t="shared" ca="1" si="251"/>
        <v>#N/A</v>
      </c>
      <c r="AX283" s="373" t="e">
        <f t="shared" ca="1" si="252"/>
        <v>#N/A</v>
      </c>
      <c r="AY283" s="98" t="e">
        <f t="shared" si="266"/>
        <v>#N/A</v>
      </c>
      <c r="AZ283" s="373" t="e">
        <f t="shared" si="267"/>
        <v>#N/A</v>
      </c>
      <c r="BA283" s="363"/>
      <c r="BC283" s="377"/>
    </row>
    <row r="284" spans="1:70" ht="26.25" customHeight="1" thickBot="1" x14ac:dyDescent="0.25">
      <c r="A284" s="506"/>
      <c r="B284" s="512" t="str">
        <f>IF('FRONT PAGE'!$A$1="www.fly-logics.com","Authority certifying flight hours 
STAMP &amp; SIGNATURE",0)</f>
        <v>Authority certifying flight hours 
STAMP &amp; SIGNATURE</v>
      </c>
      <c r="C284" s="512"/>
      <c r="D284" s="512"/>
      <c r="E284" s="513"/>
      <c r="F284" s="533" t="str">
        <f>IF('FRONT PAGE'!$A$1="www.fly-logics.com","TOTAL TO DATE",0)</f>
        <v>TOTAL TO DATE</v>
      </c>
      <c r="G284" s="534"/>
      <c r="H284" s="535"/>
      <c r="I284" s="32">
        <f t="shared" ref="I284:Q284" si="270">IF(SUM(I282:I283)=0," ",SUM(I282:I283))</f>
        <v>33.75</v>
      </c>
      <c r="J284" s="27">
        <f t="shared" si="270"/>
        <v>33.75</v>
      </c>
      <c r="K284" s="24" t="str">
        <f t="shared" si="270"/>
        <v xml:space="preserve"> </v>
      </c>
      <c r="L284" s="25" t="str">
        <f t="shared" si="270"/>
        <v xml:space="preserve"> </v>
      </c>
      <c r="M284" s="24" t="str">
        <f t="shared" si="270"/>
        <v xml:space="preserve"> </v>
      </c>
      <c r="N284" s="25" t="str">
        <f t="shared" si="270"/>
        <v xml:space="preserve"> </v>
      </c>
      <c r="O284" s="24" t="str">
        <f t="shared" si="270"/>
        <v xml:space="preserve"> </v>
      </c>
      <c r="P284" s="25" t="str">
        <f t="shared" si="270"/>
        <v xml:space="preserve"> </v>
      </c>
      <c r="Q284" s="26" t="str">
        <f t="shared" si="270"/>
        <v xml:space="preserve"> </v>
      </c>
      <c r="R284" s="289"/>
      <c r="S284" s="27" t="str">
        <f t="shared" ref="S284:AG284" si="271">IF(SUM(S282:S283)=0," ",SUM(S282:S283))</f>
        <v xml:space="preserve"> </v>
      </c>
      <c r="T284" s="24">
        <f t="shared" si="271"/>
        <v>13.75</v>
      </c>
      <c r="U284" s="24">
        <f t="shared" si="271"/>
        <v>20</v>
      </c>
      <c r="V284" s="26">
        <f t="shared" si="271"/>
        <v>5</v>
      </c>
      <c r="W284" s="27" t="str">
        <f t="shared" si="271"/>
        <v xml:space="preserve"> </v>
      </c>
      <c r="X284" s="24" t="str">
        <f t="shared" si="271"/>
        <v xml:space="preserve"> </v>
      </c>
      <c r="Y284" s="25">
        <f t="shared" si="271"/>
        <v>5</v>
      </c>
      <c r="Z284" s="24" t="str">
        <f t="shared" si="271"/>
        <v xml:space="preserve"> </v>
      </c>
      <c r="AA284" s="25">
        <f t="shared" si="271"/>
        <v>3.75</v>
      </c>
      <c r="AB284" s="26" t="str">
        <f t="shared" si="271"/>
        <v xml:space="preserve"> </v>
      </c>
      <c r="AC284" s="30">
        <f t="shared" si="271"/>
        <v>14</v>
      </c>
      <c r="AD284" s="28" t="str">
        <f t="shared" si="271"/>
        <v xml:space="preserve"> </v>
      </c>
      <c r="AE284" s="28">
        <f t="shared" si="271"/>
        <v>14</v>
      </c>
      <c r="AF284" s="31" t="str">
        <f t="shared" si="271"/>
        <v xml:space="preserve"> </v>
      </c>
      <c r="AG284" s="33">
        <f t="shared" si="271"/>
        <v>17</v>
      </c>
      <c r="AH284" s="514" t="str">
        <f>IF('FRONT PAGE'!$A$1="www.fly-logics.com","_____________________________
PILOT SIGNATURE",0)</f>
        <v>_____________________________
PILOT SIGNATURE</v>
      </c>
      <c r="AI284" s="515"/>
      <c r="AJ284" s="515"/>
      <c r="AK284" s="330">
        <f>A282</f>
        <v>20</v>
      </c>
      <c r="AL284" s="387"/>
      <c r="AM284" s="388"/>
      <c r="AN284" s="387"/>
      <c r="AT284" s="364" t="e">
        <f t="shared" si="264"/>
        <v>#N/A</v>
      </c>
      <c r="AU284" s="365" t="e">
        <f t="shared" si="265"/>
        <v>#N/A</v>
      </c>
      <c r="AV284" s="372" t="str">
        <f t="shared" ca="1" si="250"/>
        <v/>
      </c>
      <c r="AW284" s="364" t="e">
        <f t="shared" ca="1" si="251"/>
        <v>#N/A</v>
      </c>
      <c r="AX284" s="373" t="e">
        <f t="shared" ca="1" si="252"/>
        <v>#N/A</v>
      </c>
      <c r="AY284" s="98" t="e">
        <f t="shared" si="266"/>
        <v>#N/A</v>
      </c>
      <c r="AZ284" s="373" t="e">
        <f t="shared" si="267"/>
        <v>#N/A</v>
      </c>
      <c r="BA284" s="363"/>
      <c r="BC284" s="377"/>
    </row>
    <row r="285" spans="1:70" s="50" customFormat="1" ht="27.75" customHeight="1" x14ac:dyDescent="0.2">
      <c r="A285" s="29">
        <f>A280+1</f>
        <v>201</v>
      </c>
      <c r="B285" s="39"/>
      <c r="C285" s="40"/>
      <c r="D285" s="41"/>
      <c r="E285" s="42"/>
      <c r="F285" s="43"/>
      <c r="G285" s="44"/>
      <c r="H285" s="45"/>
      <c r="I285" s="281"/>
      <c r="J285" s="277"/>
      <c r="K285" s="278"/>
      <c r="L285" s="279"/>
      <c r="M285" s="278"/>
      <c r="N285" s="279"/>
      <c r="O285" s="278"/>
      <c r="P285" s="279"/>
      <c r="Q285" s="150"/>
      <c r="R285" s="285"/>
      <c r="S285" s="46"/>
      <c r="T285" s="47"/>
      <c r="U285" s="47"/>
      <c r="V285" s="48"/>
      <c r="W285" s="293"/>
      <c r="X285" s="278"/>
      <c r="Y285" s="279"/>
      <c r="Z285" s="278"/>
      <c r="AA285" s="279"/>
      <c r="AB285" s="150"/>
      <c r="AC285" s="282"/>
      <c r="AD285" s="283"/>
      <c r="AE285" s="283"/>
      <c r="AF285" s="284"/>
      <c r="AG285" s="49"/>
      <c r="AH285" s="48"/>
      <c r="AI285" s="516"/>
      <c r="AJ285" s="516"/>
      <c r="AK285" s="517"/>
      <c r="AL285" s="100"/>
      <c r="AM285" s="382" t="str">
        <f t="shared" ref="AM285:AM294" si="272">IF(B285=0," ",TEXT(B285,"MMM"))</f>
        <v xml:space="preserve"> </v>
      </c>
      <c r="AN285" s="95" t="str">
        <f t="shared" ref="AN285:AN294" si="273">IF(B285=0," ",YEAR(B285))</f>
        <v xml:space="preserve"> </v>
      </c>
      <c r="AO285" s="365"/>
      <c r="AP285" s="365"/>
      <c r="AQ285" s="256"/>
      <c r="AR285" s="365"/>
      <c r="AS285" s="365"/>
      <c r="AT285" s="364" t="e">
        <f t="shared" ref="AT285:AT294" si="274">IF(ISBLANK($B397),NA(),$B397)</f>
        <v>#N/A</v>
      </c>
      <c r="AU285" s="365" t="e">
        <f t="shared" ref="AU285:AU294" si="275">IF(ISBLANK($I397),NA(),$I397)</f>
        <v>#N/A</v>
      </c>
      <c r="AV285" s="372" t="str">
        <f t="shared" ca="1" si="250"/>
        <v/>
      </c>
      <c r="AW285" s="364" t="e">
        <f t="shared" ca="1" si="251"/>
        <v>#N/A</v>
      </c>
      <c r="AX285" s="373" t="e">
        <f t="shared" ca="1" si="252"/>
        <v>#N/A</v>
      </c>
      <c r="AY285" s="98" t="e">
        <f>IF(S397=0,NA(),S397)</f>
        <v>#N/A</v>
      </c>
      <c r="AZ285" s="373" t="e">
        <f t="shared" ref="AZ285:AZ294" si="276">IF(V397=0,NA(),V397)</f>
        <v>#N/A</v>
      </c>
      <c r="BA285" s="363"/>
      <c r="BB285" s="365"/>
      <c r="BC285" s="377"/>
      <c r="BD285" s="365"/>
      <c r="BE285" s="365"/>
      <c r="BF285" s="365"/>
      <c r="BG285" s="365"/>
      <c r="BH285" s="365"/>
      <c r="BI285" s="365"/>
      <c r="BJ285" s="365"/>
      <c r="BK285" s="365"/>
      <c r="BL285" s="376"/>
      <c r="BM285" s="376"/>
      <c r="BN285" s="260"/>
      <c r="BO285" s="260"/>
      <c r="BP285" s="260"/>
      <c r="BQ285" s="263"/>
      <c r="BR285" s="263"/>
    </row>
    <row r="286" spans="1:70" s="50" customFormat="1" ht="27.75" customHeight="1" x14ac:dyDescent="0.2">
      <c r="A286" s="22">
        <f>A285+1</f>
        <v>202</v>
      </c>
      <c r="B286" s="51"/>
      <c r="C286" s="52"/>
      <c r="D286" s="53"/>
      <c r="E286" s="54"/>
      <c r="F286" s="55"/>
      <c r="G286" s="56"/>
      <c r="H286" s="57"/>
      <c r="I286" s="275"/>
      <c r="J286" s="58"/>
      <c r="K286" s="59"/>
      <c r="L286" s="60"/>
      <c r="M286" s="59"/>
      <c r="N286" s="60"/>
      <c r="O286" s="59"/>
      <c r="P286" s="60"/>
      <c r="Q286" s="61"/>
      <c r="R286" s="286"/>
      <c r="S286" s="58"/>
      <c r="T286" s="59"/>
      <c r="U286" s="59"/>
      <c r="V286" s="61"/>
      <c r="W286" s="294"/>
      <c r="X286" s="59"/>
      <c r="Y286" s="60"/>
      <c r="Z286" s="59"/>
      <c r="AA286" s="60"/>
      <c r="AB286" s="61"/>
      <c r="AC286" s="62"/>
      <c r="AD286" s="63"/>
      <c r="AE286" s="63"/>
      <c r="AF286" s="64"/>
      <c r="AG286" s="65"/>
      <c r="AH286" s="61"/>
      <c r="AI286" s="510"/>
      <c r="AJ286" s="510"/>
      <c r="AK286" s="511"/>
      <c r="AL286" s="100"/>
      <c r="AM286" s="382" t="str">
        <f t="shared" si="272"/>
        <v xml:space="preserve"> </v>
      </c>
      <c r="AN286" s="95" t="str">
        <f t="shared" si="273"/>
        <v xml:space="preserve"> </v>
      </c>
      <c r="AO286" s="365"/>
      <c r="AP286" s="365"/>
      <c r="AQ286" s="256"/>
      <c r="AR286" s="365"/>
      <c r="AS286" s="365"/>
      <c r="AT286" s="364" t="e">
        <f t="shared" si="274"/>
        <v>#N/A</v>
      </c>
      <c r="AU286" s="365" t="e">
        <f t="shared" si="275"/>
        <v>#N/A</v>
      </c>
      <c r="AV286" s="372" t="str">
        <f t="shared" ca="1" si="250"/>
        <v/>
      </c>
      <c r="AW286" s="364" t="e">
        <f t="shared" ca="1" si="251"/>
        <v>#N/A</v>
      </c>
      <c r="AX286" s="373" t="e">
        <f t="shared" ca="1" si="252"/>
        <v>#N/A</v>
      </c>
      <c r="AY286" s="98" t="e">
        <f t="shared" ref="AY286:AY294" si="277">IF(S398=0,NA(),S398)</f>
        <v>#N/A</v>
      </c>
      <c r="AZ286" s="373" t="e">
        <f t="shared" si="276"/>
        <v>#N/A</v>
      </c>
      <c r="BA286" s="363"/>
      <c r="BB286" s="365"/>
      <c r="BC286" s="377"/>
      <c r="BD286" s="365"/>
      <c r="BE286" s="365"/>
      <c r="BF286" s="365"/>
      <c r="BG286" s="365"/>
      <c r="BH286" s="365"/>
      <c r="BI286" s="365"/>
      <c r="BJ286" s="365"/>
      <c r="BK286" s="365"/>
      <c r="BL286" s="376"/>
      <c r="BM286" s="376"/>
      <c r="BN286" s="260"/>
      <c r="BO286" s="260"/>
      <c r="BP286" s="260"/>
      <c r="BQ286" s="263"/>
      <c r="BR286" s="263"/>
    </row>
    <row r="287" spans="1:70" s="50" customFormat="1" ht="27.75" customHeight="1" x14ac:dyDescent="0.2">
      <c r="A287" s="22">
        <f t="shared" ref="A287:A294" si="278">A286+1</f>
        <v>203</v>
      </c>
      <c r="B287" s="51"/>
      <c r="C287" s="52"/>
      <c r="D287" s="53"/>
      <c r="E287" s="54"/>
      <c r="F287" s="55"/>
      <c r="G287" s="56"/>
      <c r="H287" s="57"/>
      <c r="I287" s="275"/>
      <c r="J287" s="58"/>
      <c r="K287" s="59"/>
      <c r="L287" s="60"/>
      <c r="M287" s="59"/>
      <c r="N287" s="60"/>
      <c r="O287" s="59"/>
      <c r="P287" s="60"/>
      <c r="Q287" s="61"/>
      <c r="R287" s="286"/>
      <c r="S287" s="58"/>
      <c r="T287" s="59"/>
      <c r="U287" s="59"/>
      <c r="V287" s="61"/>
      <c r="W287" s="294"/>
      <c r="X287" s="59"/>
      <c r="Y287" s="60"/>
      <c r="Z287" s="59"/>
      <c r="AA287" s="60"/>
      <c r="AB287" s="61"/>
      <c r="AC287" s="62"/>
      <c r="AD287" s="63"/>
      <c r="AE287" s="63"/>
      <c r="AF287" s="64"/>
      <c r="AG287" s="65"/>
      <c r="AH287" s="61"/>
      <c r="AI287" s="510"/>
      <c r="AJ287" s="510"/>
      <c r="AK287" s="511"/>
      <c r="AL287" s="100"/>
      <c r="AM287" s="382" t="str">
        <f t="shared" si="272"/>
        <v xml:space="preserve"> </v>
      </c>
      <c r="AN287" s="95" t="str">
        <f t="shared" si="273"/>
        <v xml:space="preserve"> </v>
      </c>
      <c r="AO287" s="365"/>
      <c r="AP287" s="365"/>
      <c r="AQ287" s="256"/>
      <c r="AR287" s="365"/>
      <c r="AS287" s="365"/>
      <c r="AT287" s="364" t="e">
        <f t="shared" si="274"/>
        <v>#N/A</v>
      </c>
      <c r="AU287" s="365" t="e">
        <f t="shared" si="275"/>
        <v>#N/A</v>
      </c>
      <c r="AV287" s="372" t="str">
        <f t="shared" ca="1" si="250"/>
        <v/>
      </c>
      <c r="AW287" s="364" t="e">
        <f t="shared" ca="1" si="251"/>
        <v>#N/A</v>
      </c>
      <c r="AX287" s="373" t="e">
        <f t="shared" ca="1" si="252"/>
        <v>#N/A</v>
      </c>
      <c r="AY287" s="98" t="e">
        <f t="shared" si="277"/>
        <v>#N/A</v>
      </c>
      <c r="AZ287" s="373" t="e">
        <f t="shared" si="276"/>
        <v>#N/A</v>
      </c>
      <c r="BA287" s="363"/>
      <c r="BB287" s="365"/>
      <c r="BC287" s="377"/>
      <c r="BD287" s="365"/>
      <c r="BE287" s="365"/>
      <c r="BF287" s="365"/>
      <c r="BG287" s="365"/>
      <c r="BH287" s="365"/>
      <c r="BI287" s="365"/>
      <c r="BJ287" s="365"/>
      <c r="BK287" s="365"/>
      <c r="BL287" s="376"/>
      <c r="BM287" s="376"/>
      <c r="BN287" s="260"/>
      <c r="BO287" s="260"/>
      <c r="BP287" s="260"/>
      <c r="BQ287" s="263"/>
      <c r="BR287" s="263"/>
    </row>
    <row r="288" spans="1:70" s="50" customFormat="1" ht="27.75" customHeight="1" x14ac:dyDescent="0.2">
      <c r="A288" s="22">
        <f t="shared" si="278"/>
        <v>204</v>
      </c>
      <c r="B288" s="51"/>
      <c r="C288" s="52"/>
      <c r="D288" s="53"/>
      <c r="E288" s="54"/>
      <c r="F288" s="55"/>
      <c r="G288" s="56"/>
      <c r="H288" s="57"/>
      <c r="I288" s="275"/>
      <c r="J288" s="58"/>
      <c r="K288" s="59"/>
      <c r="L288" s="60"/>
      <c r="M288" s="59"/>
      <c r="N288" s="60"/>
      <c r="O288" s="59"/>
      <c r="P288" s="60"/>
      <c r="Q288" s="61"/>
      <c r="R288" s="286"/>
      <c r="S288" s="58"/>
      <c r="T288" s="59"/>
      <c r="U288" s="59"/>
      <c r="V288" s="61"/>
      <c r="W288" s="294"/>
      <c r="X288" s="59"/>
      <c r="Y288" s="60"/>
      <c r="Z288" s="59"/>
      <c r="AA288" s="60"/>
      <c r="AB288" s="61"/>
      <c r="AC288" s="62"/>
      <c r="AD288" s="63"/>
      <c r="AE288" s="63"/>
      <c r="AF288" s="64"/>
      <c r="AG288" s="65"/>
      <c r="AH288" s="61"/>
      <c r="AI288" s="510"/>
      <c r="AJ288" s="510"/>
      <c r="AK288" s="511"/>
      <c r="AL288" s="100"/>
      <c r="AM288" s="382" t="str">
        <f t="shared" si="272"/>
        <v xml:space="preserve"> </v>
      </c>
      <c r="AN288" s="95" t="str">
        <f t="shared" si="273"/>
        <v xml:space="preserve"> </v>
      </c>
      <c r="AO288" s="365"/>
      <c r="AP288" s="365"/>
      <c r="AQ288" s="256"/>
      <c r="AR288" s="365"/>
      <c r="AS288" s="365"/>
      <c r="AT288" s="364" t="e">
        <f t="shared" si="274"/>
        <v>#N/A</v>
      </c>
      <c r="AU288" s="365" t="e">
        <f t="shared" si="275"/>
        <v>#N/A</v>
      </c>
      <c r="AV288" s="372" t="str">
        <f t="shared" ca="1" si="250"/>
        <v/>
      </c>
      <c r="AW288" s="364" t="e">
        <f t="shared" ca="1" si="251"/>
        <v>#N/A</v>
      </c>
      <c r="AX288" s="373" t="e">
        <f t="shared" ca="1" si="252"/>
        <v>#N/A</v>
      </c>
      <c r="AY288" s="98" t="e">
        <f t="shared" si="277"/>
        <v>#N/A</v>
      </c>
      <c r="AZ288" s="373" t="e">
        <f t="shared" si="276"/>
        <v>#N/A</v>
      </c>
      <c r="BA288" s="363"/>
      <c r="BB288" s="365"/>
      <c r="BC288" s="377"/>
      <c r="BD288" s="365"/>
      <c r="BE288" s="365"/>
      <c r="BF288" s="365"/>
      <c r="BG288" s="365"/>
      <c r="BH288" s="365"/>
      <c r="BI288" s="365"/>
      <c r="BJ288" s="365"/>
      <c r="BK288" s="365"/>
      <c r="BL288" s="376"/>
      <c r="BM288" s="376"/>
      <c r="BN288" s="260"/>
      <c r="BO288" s="260"/>
      <c r="BP288" s="260"/>
      <c r="BQ288" s="263"/>
      <c r="BR288" s="263"/>
    </row>
    <row r="289" spans="1:70" s="50" customFormat="1" ht="27.75" customHeight="1" x14ac:dyDescent="0.2">
      <c r="A289" s="22">
        <f t="shared" si="278"/>
        <v>205</v>
      </c>
      <c r="B289" s="51"/>
      <c r="C289" s="52"/>
      <c r="D289" s="53"/>
      <c r="E289" s="54"/>
      <c r="F289" s="55"/>
      <c r="G289" s="56"/>
      <c r="H289" s="57"/>
      <c r="I289" s="275"/>
      <c r="J289" s="58"/>
      <c r="K289" s="59"/>
      <c r="L289" s="60"/>
      <c r="M289" s="59"/>
      <c r="N289" s="60"/>
      <c r="O289" s="59"/>
      <c r="P289" s="60"/>
      <c r="Q289" s="61"/>
      <c r="R289" s="286"/>
      <c r="S289" s="58"/>
      <c r="T289" s="59"/>
      <c r="U289" s="59"/>
      <c r="V289" s="61"/>
      <c r="W289" s="294"/>
      <c r="X289" s="59"/>
      <c r="Y289" s="60"/>
      <c r="Z289" s="59"/>
      <c r="AA289" s="60"/>
      <c r="AB289" s="61"/>
      <c r="AC289" s="62"/>
      <c r="AD289" s="63"/>
      <c r="AE289" s="63"/>
      <c r="AF289" s="64"/>
      <c r="AG289" s="65"/>
      <c r="AH289" s="61"/>
      <c r="AI289" s="510"/>
      <c r="AJ289" s="510"/>
      <c r="AK289" s="511"/>
      <c r="AL289" s="100"/>
      <c r="AM289" s="382" t="str">
        <f t="shared" si="272"/>
        <v xml:space="preserve"> </v>
      </c>
      <c r="AN289" s="95" t="str">
        <f t="shared" si="273"/>
        <v xml:space="preserve"> </v>
      </c>
      <c r="AO289" s="365"/>
      <c r="AP289" s="365"/>
      <c r="AQ289" s="256"/>
      <c r="AR289" s="365"/>
      <c r="AS289" s="365"/>
      <c r="AT289" s="364" t="e">
        <f t="shared" si="274"/>
        <v>#N/A</v>
      </c>
      <c r="AU289" s="365" t="e">
        <f t="shared" si="275"/>
        <v>#N/A</v>
      </c>
      <c r="AV289" s="372" t="str">
        <f t="shared" ca="1" si="250"/>
        <v/>
      </c>
      <c r="AW289" s="364" t="e">
        <f t="shared" ca="1" si="251"/>
        <v>#N/A</v>
      </c>
      <c r="AX289" s="373" t="e">
        <f t="shared" ca="1" si="252"/>
        <v>#N/A</v>
      </c>
      <c r="AY289" s="98" t="e">
        <f t="shared" si="277"/>
        <v>#N/A</v>
      </c>
      <c r="AZ289" s="373" t="e">
        <f t="shared" si="276"/>
        <v>#N/A</v>
      </c>
      <c r="BA289" s="363"/>
      <c r="BB289" s="365"/>
      <c r="BC289" s="377"/>
      <c r="BD289" s="365"/>
      <c r="BE289" s="365"/>
      <c r="BF289" s="365"/>
      <c r="BG289" s="365"/>
      <c r="BH289" s="365"/>
      <c r="BI289" s="365"/>
      <c r="BJ289" s="365"/>
      <c r="BK289" s="365"/>
      <c r="BL289" s="376"/>
      <c r="BM289" s="376"/>
      <c r="BN289" s="260"/>
      <c r="BO289" s="260"/>
      <c r="BP289" s="260"/>
      <c r="BQ289" s="263"/>
      <c r="BR289" s="263"/>
    </row>
    <row r="290" spans="1:70" s="50" customFormat="1" ht="27.75" customHeight="1" x14ac:dyDescent="0.2">
      <c r="A290" s="22">
        <f t="shared" si="278"/>
        <v>206</v>
      </c>
      <c r="B290" s="51"/>
      <c r="C290" s="52"/>
      <c r="D290" s="53"/>
      <c r="E290" s="54"/>
      <c r="F290" s="55"/>
      <c r="G290" s="56"/>
      <c r="H290" s="57"/>
      <c r="I290" s="275"/>
      <c r="J290" s="58"/>
      <c r="K290" s="59"/>
      <c r="L290" s="60"/>
      <c r="M290" s="59"/>
      <c r="N290" s="60"/>
      <c r="O290" s="59"/>
      <c r="P290" s="60"/>
      <c r="Q290" s="61"/>
      <c r="R290" s="286"/>
      <c r="S290" s="58"/>
      <c r="T290" s="59"/>
      <c r="U290" s="59"/>
      <c r="V290" s="61"/>
      <c r="W290" s="294"/>
      <c r="X290" s="59"/>
      <c r="Y290" s="60"/>
      <c r="Z290" s="59"/>
      <c r="AA290" s="60"/>
      <c r="AB290" s="61"/>
      <c r="AC290" s="62"/>
      <c r="AD290" s="63"/>
      <c r="AE290" s="63"/>
      <c r="AF290" s="64"/>
      <c r="AG290" s="65"/>
      <c r="AH290" s="61"/>
      <c r="AI290" s="510"/>
      <c r="AJ290" s="510"/>
      <c r="AK290" s="511"/>
      <c r="AL290" s="100"/>
      <c r="AM290" s="382" t="str">
        <f t="shared" si="272"/>
        <v xml:space="preserve"> </v>
      </c>
      <c r="AN290" s="95" t="str">
        <f t="shared" si="273"/>
        <v xml:space="preserve"> </v>
      </c>
      <c r="AO290" s="365"/>
      <c r="AP290" s="365"/>
      <c r="AQ290" s="256"/>
      <c r="AR290" s="365"/>
      <c r="AS290" s="365"/>
      <c r="AT290" s="364" t="e">
        <f t="shared" si="274"/>
        <v>#N/A</v>
      </c>
      <c r="AU290" s="365" t="e">
        <f t="shared" si="275"/>
        <v>#N/A</v>
      </c>
      <c r="AV290" s="372" t="str">
        <f t="shared" ca="1" si="250"/>
        <v/>
      </c>
      <c r="AW290" s="364" t="e">
        <f t="shared" ca="1" si="251"/>
        <v>#N/A</v>
      </c>
      <c r="AX290" s="373" t="e">
        <f t="shared" ca="1" si="252"/>
        <v>#N/A</v>
      </c>
      <c r="AY290" s="98" t="e">
        <f t="shared" si="277"/>
        <v>#N/A</v>
      </c>
      <c r="AZ290" s="373" t="e">
        <f t="shared" si="276"/>
        <v>#N/A</v>
      </c>
      <c r="BA290" s="363"/>
      <c r="BB290" s="365"/>
      <c r="BC290" s="377"/>
      <c r="BD290" s="365"/>
      <c r="BE290" s="365"/>
      <c r="BF290" s="365"/>
      <c r="BG290" s="365"/>
      <c r="BH290" s="365"/>
      <c r="BI290" s="365"/>
      <c r="BJ290" s="365"/>
      <c r="BK290" s="365"/>
      <c r="BL290" s="376"/>
      <c r="BM290" s="376"/>
      <c r="BN290" s="260"/>
      <c r="BO290" s="260"/>
      <c r="BP290" s="260"/>
      <c r="BQ290" s="263"/>
      <c r="BR290" s="263"/>
    </row>
    <row r="291" spans="1:70" s="50" customFormat="1" ht="27.75" customHeight="1" x14ac:dyDescent="0.2">
      <c r="A291" s="22">
        <f>A290+1</f>
        <v>207</v>
      </c>
      <c r="B291" s="51"/>
      <c r="C291" s="52"/>
      <c r="D291" s="53"/>
      <c r="E291" s="54"/>
      <c r="F291" s="55"/>
      <c r="G291" s="56"/>
      <c r="H291" s="57"/>
      <c r="I291" s="275"/>
      <c r="J291" s="58"/>
      <c r="K291" s="59"/>
      <c r="L291" s="60"/>
      <c r="M291" s="59"/>
      <c r="N291" s="60"/>
      <c r="O291" s="59"/>
      <c r="P291" s="60"/>
      <c r="Q291" s="61"/>
      <c r="R291" s="286"/>
      <c r="S291" s="58"/>
      <c r="T291" s="59"/>
      <c r="U291" s="59"/>
      <c r="V291" s="61"/>
      <c r="W291" s="294"/>
      <c r="X291" s="59"/>
      <c r="Y291" s="60"/>
      <c r="Z291" s="59"/>
      <c r="AA291" s="60"/>
      <c r="AB291" s="61"/>
      <c r="AC291" s="62"/>
      <c r="AD291" s="63"/>
      <c r="AE291" s="63"/>
      <c r="AF291" s="64"/>
      <c r="AG291" s="65"/>
      <c r="AH291" s="61"/>
      <c r="AI291" s="510"/>
      <c r="AJ291" s="510"/>
      <c r="AK291" s="511"/>
      <c r="AL291" s="100"/>
      <c r="AM291" s="382" t="str">
        <f t="shared" si="272"/>
        <v xml:space="preserve"> </v>
      </c>
      <c r="AN291" s="95" t="str">
        <f t="shared" si="273"/>
        <v xml:space="preserve"> </v>
      </c>
      <c r="AO291" s="365"/>
      <c r="AP291" s="365"/>
      <c r="AQ291" s="256"/>
      <c r="AR291" s="365"/>
      <c r="AS291" s="365"/>
      <c r="AT291" s="364" t="e">
        <f t="shared" si="274"/>
        <v>#N/A</v>
      </c>
      <c r="AU291" s="365" t="e">
        <f t="shared" si="275"/>
        <v>#N/A</v>
      </c>
      <c r="AV291" s="372" t="str">
        <f t="shared" ca="1" si="250"/>
        <v/>
      </c>
      <c r="AW291" s="364" t="e">
        <f t="shared" ca="1" si="251"/>
        <v>#N/A</v>
      </c>
      <c r="AX291" s="373" t="e">
        <f t="shared" ca="1" si="252"/>
        <v>#N/A</v>
      </c>
      <c r="AY291" s="98" t="e">
        <f t="shared" si="277"/>
        <v>#N/A</v>
      </c>
      <c r="AZ291" s="373" t="e">
        <f t="shared" si="276"/>
        <v>#N/A</v>
      </c>
      <c r="BA291" s="363"/>
      <c r="BB291" s="365"/>
      <c r="BC291" s="377"/>
      <c r="BD291" s="365"/>
      <c r="BE291" s="365"/>
      <c r="BF291" s="365"/>
      <c r="BG291" s="365"/>
      <c r="BH291" s="365"/>
      <c r="BI291" s="365"/>
      <c r="BJ291" s="365"/>
      <c r="BK291" s="365"/>
      <c r="BL291" s="376"/>
      <c r="BM291" s="376"/>
      <c r="BN291" s="260"/>
      <c r="BO291" s="260"/>
      <c r="BP291" s="260"/>
      <c r="BQ291" s="263"/>
      <c r="BR291" s="263"/>
    </row>
    <row r="292" spans="1:70" s="50" customFormat="1" ht="27.75" customHeight="1" x14ac:dyDescent="0.2">
      <c r="A292" s="22">
        <f t="shared" si="278"/>
        <v>208</v>
      </c>
      <c r="B292" s="51"/>
      <c r="C292" s="52"/>
      <c r="D292" s="53"/>
      <c r="E292" s="54"/>
      <c r="F292" s="55"/>
      <c r="G292" s="56"/>
      <c r="H292" s="57"/>
      <c r="I292" s="275"/>
      <c r="J292" s="58"/>
      <c r="K292" s="59"/>
      <c r="L292" s="60"/>
      <c r="M292" s="59"/>
      <c r="N292" s="60"/>
      <c r="O292" s="59"/>
      <c r="P292" s="60"/>
      <c r="Q292" s="61"/>
      <c r="R292" s="286"/>
      <c r="S292" s="58"/>
      <c r="T292" s="59"/>
      <c r="U292" s="59"/>
      <c r="V292" s="61"/>
      <c r="W292" s="294"/>
      <c r="X292" s="59"/>
      <c r="Y292" s="60"/>
      <c r="Z292" s="59"/>
      <c r="AA292" s="60"/>
      <c r="AB292" s="61"/>
      <c r="AC292" s="62"/>
      <c r="AD292" s="63"/>
      <c r="AE292" s="63"/>
      <c r="AF292" s="64"/>
      <c r="AG292" s="65"/>
      <c r="AH292" s="61"/>
      <c r="AI292" s="510"/>
      <c r="AJ292" s="510"/>
      <c r="AK292" s="511"/>
      <c r="AL292" s="100"/>
      <c r="AM292" s="382" t="str">
        <f t="shared" si="272"/>
        <v xml:space="preserve"> </v>
      </c>
      <c r="AN292" s="95" t="str">
        <f t="shared" si="273"/>
        <v xml:space="preserve"> </v>
      </c>
      <c r="AO292" s="365"/>
      <c r="AP292" s="365"/>
      <c r="AQ292" s="256"/>
      <c r="AR292" s="365"/>
      <c r="AS292" s="365"/>
      <c r="AT292" s="364" t="e">
        <f t="shared" si="274"/>
        <v>#N/A</v>
      </c>
      <c r="AU292" s="365" t="e">
        <f t="shared" si="275"/>
        <v>#N/A</v>
      </c>
      <c r="AV292" s="372" t="str">
        <f t="shared" ca="1" si="250"/>
        <v/>
      </c>
      <c r="AW292" s="364" t="e">
        <f t="shared" ca="1" si="251"/>
        <v>#N/A</v>
      </c>
      <c r="AX292" s="373" t="e">
        <f t="shared" ca="1" si="252"/>
        <v>#N/A</v>
      </c>
      <c r="AY292" s="98" t="e">
        <f t="shared" si="277"/>
        <v>#N/A</v>
      </c>
      <c r="AZ292" s="373" t="e">
        <f t="shared" si="276"/>
        <v>#N/A</v>
      </c>
      <c r="BA292" s="363"/>
      <c r="BB292" s="365"/>
      <c r="BC292" s="377"/>
      <c r="BD292" s="365"/>
      <c r="BE292" s="365"/>
      <c r="BF292" s="365"/>
      <c r="BG292" s="365"/>
      <c r="BH292" s="365"/>
      <c r="BI292" s="365"/>
      <c r="BJ292" s="365"/>
      <c r="BK292" s="365"/>
      <c r="BL292" s="376"/>
      <c r="BM292" s="376"/>
      <c r="BN292" s="260"/>
      <c r="BO292" s="260"/>
      <c r="BP292" s="260"/>
      <c r="BQ292" s="263"/>
      <c r="BR292" s="263"/>
    </row>
    <row r="293" spans="1:70" s="50" customFormat="1" ht="27.75" customHeight="1" x14ac:dyDescent="0.2">
      <c r="A293" s="22">
        <f t="shared" si="278"/>
        <v>209</v>
      </c>
      <c r="B293" s="51"/>
      <c r="C293" s="52"/>
      <c r="D293" s="53"/>
      <c r="E293" s="54"/>
      <c r="F293" s="55"/>
      <c r="G293" s="56"/>
      <c r="H293" s="57"/>
      <c r="I293" s="275"/>
      <c r="J293" s="58"/>
      <c r="K293" s="59"/>
      <c r="L293" s="60"/>
      <c r="M293" s="59"/>
      <c r="N293" s="60"/>
      <c r="O293" s="59"/>
      <c r="P293" s="60"/>
      <c r="Q293" s="61"/>
      <c r="R293" s="286"/>
      <c r="S293" s="58"/>
      <c r="T293" s="59"/>
      <c r="U293" s="59"/>
      <c r="V293" s="61"/>
      <c r="W293" s="294"/>
      <c r="X293" s="59"/>
      <c r="Y293" s="60"/>
      <c r="Z293" s="59"/>
      <c r="AA293" s="60"/>
      <c r="AB293" s="61"/>
      <c r="AC293" s="62"/>
      <c r="AD293" s="63"/>
      <c r="AE293" s="63"/>
      <c r="AF293" s="64"/>
      <c r="AG293" s="65"/>
      <c r="AH293" s="61"/>
      <c r="AI293" s="510"/>
      <c r="AJ293" s="510"/>
      <c r="AK293" s="511"/>
      <c r="AL293" s="100"/>
      <c r="AM293" s="382" t="str">
        <f t="shared" si="272"/>
        <v xml:space="preserve"> </v>
      </c>
      <c r="AN293" s="95" t="str">
        <f t="shared" si="273"/>
        <v xml:space="preserve"> </v>
      </c>
      <c r="AO293" s="365"/>
      <c r="AP293" s="365"/>
      <c r="AQ293" s="256"/>
      <c r="AR293" s="365"/>
      <c r="AS293" s="365"/>
      <c r="AT293" s="364" t="e">
        <f t="shared" si="274"/>
        <v>#N/A</v>
      </c>
      <c r="AU293" s="365" t="e">
        <f t="shared" si="275"/>
        <v>#N/A</v>
      </c>
      <c r="AV293" s="372" t="str">
        <f t="shared" ca="1" si="250"/>
        <v/>
      </c>
      <c r="AW293" s="364" t="e">
        <f t="shared" ca="1" si="251"/>
        <v>#N/A</v>
      </c>
      <c r="AX293" s="373" t="e">
        <f t="shared" ca="1" si="252"/>
        <v>#N/A</v>
      </c>
      <c r="AY293" s="98" t="e">
        <f t="shared" si="277"/>
        <v>#N/A</v>
      </c>
      <c r="AZ293" s="373" t="e">
        <f t="shared" si="276"/>
        <v>#N/A</v>
      </c>
      <c r="BA293" s="365"/>
      <c r="BB293" s="365"/>
      <c r="BC293" s="377"/>
      <c r="BD293" s="365"/>
      <c r="BE293" s="365"/>
      <c r="BF293" s="365"/>
      <c r="BG293" s="365"/>
      <c r="BH293" s="365"/>
      <c r="BI293" s="365"/>
      <c r="BJ293" s="365"/>
      <c r="BK293" s="365"/>
      <c r="BL293" s="376"/>
      <c r="BM293" s="376"/>
      <c r="BN293" s="260"/>
      <c r="BO293" s="260"/>
      <c r="BP293" s="260"/>
      <c r="BQ293" s="263"/>
      <c r="BR293" s="263"/>
    </row>
    <row r="294" spans="1:70" s="50" customFormat="1" ht="27.75" customHeight="1" thickBot="1" x14ac:dyDescent="0.25">
      <c r="A294" s="23">
        <f t="shared" si="278"/>
        <v>210</v>
      </c>
      <c r="B294" s="66"/>
      <c r="C294" s="67"/>
      <c r="D294" s="68"/>
      <c r="E294" s="69"/>
      <c r="F294" s="70"/>
      <c r="G294" s="71"/>
      <c r="H294" s="72"/>
      <c r="I294" s="276"/>
      <c r="J294" s="73"/>
      <c r="K294" s="74"/>
      <c r="L294" s="75"/>
      <c r="M294" s="74"/>
      <c r="N294" s="75"/>
      <c r="O294" s="74"/>
      <c r="P294" s="75"/>
      <c r="Q294" s="76"/>
      <c r="R294" s="287"/>
      <c r="S294" s="73"/>
      <c r="T294" s="74"/>
      <c r="U294" s="74"/>
      <c r="V294" s="76"/>
      <c r="W294" s="295"/>
      <c r="X294" s="74"/>
      <c r="Y294" s="75"/>
      <c r="Z294" s="74"/>
      <c r="AA294" s="75"/>
      <c r="AB294" s="76"/>
      <c r="AC294" s="77"/>
      <c r="AD294" s="78"/>
      <c r="AE294" s="78"/>
      <c r="AF294" s="79"/>
      <c r="AG294" s="80"/>
      <c r="AH294" s="76"/>
      <c r="AI294" s="518"/>
      <c r="AJ294" s="518"/>
      <c r="AK294" s="519"/>
      <c r="AL294" s="100"/>
      <c r="AM294" s="382" t="str">
        <f t="shared" si="272"/>
        <v xml:space="preserve"> </v>
      </c>
      <c r="AN294" s="95" t="str">
        <f t="shared" si="273"/>
        <v xml:space="preserve"> </v>
      </c>
      <c r="AO294" s="365"/>
      <c r="AP294" s="365"/>
      <c r="AQ294" s="256"/>
      <c r="AR294" s="365"/>
      <c r="AS294" s="365"/>
      <c r="AT294" s="364" t="e">
        <f t="shared" si="274"/>
        <v>#N/A</v>
      </c>
      <c r="AU294" s="365" t="e">
        <f t="shared" si="275"/>
        <v>#N/A</v>
      </c>
      <c r="AV294" s="372" t="str">
        <f t="shared" ca="1" si="250"/>
        <v/>
      </c>
      <c r="AW294" s="364" t="e">
        <f t="shared" ca="1" si="251"/>
        <v>#N/A</v>
      </c>
      <c r="AX294" s="373" t="e">
        <f t="shared" ca="1" si="252"/>
        <v>#N/A</v>
      </c>
      <c r="AY294" s="98" t="e">
        <f t="shared" si="277"/>
        <v>#N/A</v>
      </c>
      <c r="AZ294" s="373" t="e">
        <f t="shared" si="276"/>
        <v>#N/A</v>
      </c>
      <c r="BA294" s="365"/>
      <c r="BB294" s="365"/>
      <c r="BC294" s="377"/>
      <c r="BD294" s="365"/>
      <c r="BE294" s="365"/>
      <c r="BF294" s="365"/>
      <c r="BG294" s="365"/>
      <c r="BH294" s="365"/>
      <c r="BI294" s="365"/>
      <c r="BJ294" s="365"/>
      <c r="BK294" s="365"/>
      <c r="BL294" s="376"/>
      <c r="BM294" s="376"/>
      <c r="BN294" s="260"/>
      <c r="BO294" s="260"/>
      <c r="BP294" s="260"/>
      <c r="BQ294" s="263"/>
      <c r="BR294" s="263"/>
    </row>
    <row r="295" spans="1:70" ht="4.5" customHeight="1" thickBot="1" x14ac:dyDescent="0.25">
      <c r="A295" s="91">
        <f>AK298</f>
        <v>21</v>
      </c>
      <c r="B295" s="235"/>
      <c r="C295" s="235"/>
      <c r="D295" s="235"/>
      <c r="E295" s="235"/>
      <c r="F295" s="235"/>
      <c r="G295" s="235"/>
      <c r="H295" s="235"/>
      <c r="I295" s="235"/>
      <c r="J295" s="280"/>
      <c r="K295" s="280"/>
      <c r="L295" s="280"/>
      <c r="M295" s="280"/>
      <c r="N295" s="280"/>
      <c r="O295" s="280"/>
      <c r="P295" s="280"/>
      <c r="Q295" s="280"/>
      <c r="R295" s="280"/>
      <c r="S295" s="292"/>
      <c r="T295" s="292"/>
      <c r="U295" s="292"/>
      <c r="V295" s="292"/>
      <c r="W295" s="292"/>
      <c r="X295" s="292"/>
      <c r="Y295" s="292"/>
      <c r="Z295" s="292"/>
      <c r="AA295" s="292"/>
      <c r="AB295" s="292"/>
      <c r="AC295" s="292"/>
      <c r="AD295" s="236"/>
      <c r="AE295" s="237"/>
      <c r="AF295" s="236"/>
      <c r="AG295" s="238"/>
      <c r="AH295" s="536"/>
      <c r="AI295" s="537"/>
      <c r="AJ295" s="537"/>
      <c r="AK295" s="537"/>
      <c r="AL295" s="383"/>
      <c r="AM295" s="384"/>
      <c r="AN295" s="383"/>
      <c r="AT295" s="364" t="e">
        <f t="shared" ref="AT295:AT304" si="279">IF(ISBLANK($B411),NA(),$B411)</f>
        <v>#N/A</v>
      </c>
      <c r="AU295" s="365" t="e">
        <f t="shared" ref="AU295:AU304" si="280">IF(ISBLANK($I411),NA(),$I411)</f>
        <v>#N/A</v>
      </c>
      <c r="AV295" s="372" t="str">
        <f t="shared" ca="1" si="250"/>
        <v/>
      </c>
      <c r="AW295" s="364" t="e">
        <f t="shared" ca="1" si="251"/>
        <v>#N/A</v>
      </c>
      <c r="AX295" s="373" t="e">
        <f t="shared" ca="1" si="252"/>
        <v>#N/A</v>
      </c>
      <c r="AY295" s="98" t="e">
        <f t="shared" ref="AY295:AY304" si="281">IF(S411=0,NA(),S411)</f>
        <v>#N/A</v>
      </c>
      <c r="AZ295" s="373" t="e">
        <f>IF(V411=0,NA(),V411)</f>
        <v>#N/A</v>
      </c>
      <c r="BC295" s="377"/>
    </row>
    <row r="296" spans="1:70" ht="26.25" customHeight="1" x14ac:dyDescent="0.2">
      <c r="A296" s="163">
        <f>A282+1</f>
        <v>21</v>
      </c>
      <c r="B296" s="523"/>
      <c r="C296" s="523"/>
      <c r="D296" s="523"/>
      <c r="E296" s="524"/>
      <c r="F296" s="527" t="str">
        <f>IF('FRONT PAGE'!$A$1="www.fly-logics.com","TOTAL PAGE",0)</f>
        <v>TOTAL PAGE</v>
      </c>
      <c r="G296" s="528"/>
      <c r="H296" s="529"/>
      <c r="I296" s="314" t="str">
        <f>IF('FRONT PAGE'!$A$1="www.fly-logics.com",IF(SUM(I285:I295)=0," ",SUM(I285:I295)),0)</f>
        <v xml:space="preserve"> </v>
      </c>
      <c r="J296" s="315" t="str">
        <f>IF('FRONT PAGE'!$A$1="www.fly-logics.com",IF(SUM(J285:J295)=0," ",SUM(J285:J295)),0)</f>
        <v xml:space="preserve"> </v>
      </c>
      <c r="K296" s="316" t="str">
        <f>IF('FRONT PAGE'!$A$1="www.fly-logics.com",IF(SUM(K285:K295)=0," ",SUM(K285:K295)),0)</f>
        <v xml:space="preserve"> </v>
      </c>
      <c r="L296" s="317" t="str">
        <f>IF('FRONT PAGE'!$A$1="www.fly-logics.com",IF(SUM(L285:L295)=0," ",SUM(L285:L295)),0)</f>
        <v xml:space="preserve"> </v>
      </c>
      <c r="M296" s="316" t="str">
        <f>IF('FRONT PAGE'!$A$1="www.fly-logics.com",IF(SUM(M285:M295)=0," ",SUM(M285:M295)),0)</f>
        <v xml:space="preserve"> </v>
      </c>
      <c r="N296" s="317" t="str">
        <f>IF('FRONT PAGE'!$A$1="www.fly-logics.com",IF(SUM(N285:N295)=0," ",SUM(N285:N295)),0)</f>
        <v xml:space="preserve"> </v>
      </c>
      <c r="O296" s="316" t="str">
        <f>IF('FRONT PAGE'!$A$1="www.fly-logics.com",IF(SUM(O285:O295)=0," ",SUM(O285:O295)),0)</f>
        <v xml:space="preserve"> </v>
      </c>
      <c r="P296" s="317" t="str">
        <f>IF('FRONT PAGE'!$A$1="www.fly-logics.com",IF(SUM(P285:P295)=0," ",SUM(P285:P295)),0)</f>
        <v xml:space="preserve"> </v>
      </c>
      <c r="Q296" s="318" t="str">
        <f>IF('FRONT PAGE'!$A$1="www.fly-logics.com",IF(SUM(Q285:Q295)=0," ",SUM(Q285:Q295)),0)</f>
        <v xml:space="preserve"> </v>
      </c>
      <c r="R296" s="319"/>
      <c r="S296" s="315" t="str">
        <f>IF('FRONT PAGE'!$A$1="www.fly-logics.com",IF(SUM(S285:S295)=0," ",SUM(S285:S295)),0)</f>
        <v xml:space="preserve"> </v>
      </c>
      <c r="T296" s="316" t="str">
        <f>IF('FRONT PAGE'!$A$1="www.fly-logics.com",IF(SUM(T285:T295)=0," ",SUM(T285:T295)),0)</f>
        <v xml:space="preserve"> </v>
      </c>
      <c r="U296" s="316" t="str">
        <f>IF('FRONT PAGE'!$A$1="www.fly-logics.com",IF(SUM(U285:U295)=0," ",SUM(U285:U295)),0)</f>
        <v xml:space="preserve"> </v>
      </c>
      <c r="V296" s="318" t="str">
        <f>IF('FRONT PAGE'!$A$1="www.fly-logics.com",IF(SUM(V285:V295)=0," ",SUM(V285:V295)),0)</f>
        <v xml:space="preserve"> </v>
      </c>
      <c r="W296" s="315" t="str">
        <f>IF('FRONT PAGE'!$A$1="www.fly-logics.com",IF(SUM(W285:W295)=0," ",SUM(W285:W295)),0)</f>
        <v xml:space="preserve"> </v>
      </c>
      <c r="X296" s="316" t="str">
        <f>IF('FRONT PAGE'!$A$1="www.fly-logics.com",IF(SUM(X285:X295)=0," ",SUM(X285:X295)),0)</f>
        <v xml:space="preserve"> </v>
      </c>
      <c r="Y296" s="317" t="str">
        <f>IF('FRONT PAGE'!$A$1="www.fly-logics.com",IF(SUM(Y285:Y295)=0," ",SUM(Y285:Y295)),0)</f>
        <v xml:space="preserve"> </v>
      </c>
      <c r="Z296" s="316" t="str">
        <f>IF('FRONT PAGE'!$A$1="www.fly-logics.com",IF(SUM(Z285:Z295)=0," ",SUM(Z285:Z295)),0)</f>
        <v xml:space="preserve"> </v>
      </c>
      <c r="AA296" s="317" t="str">
        <f>IF('FRONT PAGE'!$A$1="www.fly-logics.com",IF(SUM(AA285:AA295)=0," ",SUM(AA285:AA295)),0)</f>
        <v xml:space="preserve"> </v>
      </c>
      <c r="AB296" s="318" t="str">
        <f>IF('FRONT PAGE'!$A$1="www.fly-logics.com",IF(SUM(AB285:AB295)=0," ",SUM(AB285:AB295)),0)</f>
        <v xml:space="preserve"> </v>
      </c>
      <c r="AC296" s="329" t="str">
        <f>IF('FRONT PAGE'!$A$1="www.fly-logics.com",IF(SUM(AC285:AC295)=0," ",SUM(AC285:AC295)),0)</f>
        <v xml:space="preserve"> </v>
      </c>
      <c r="AD296" s="321" t="str">
        <f>IF('FRONT PAGE'!$A$1="www.fly-logics.com",IF(SUM(AD285:AD295)=0," ",SUM(AD285:AD295)),0)</f>
        <v xml:space="preserve"> </v>
      </c>
      <c r="AE296" s="321" t="str">
        <f>IF('FRONT PAGE'!$A$1="www.fly-logics.com",IF(SUM(AE285:AE295)=0," ",SUM(AE285:AE295)),0)</f>
        <v xml:space="preserve"> </v>
      </c>
      <c r="AF296" s="322" t="str">
        <f>IF('FRONT PAGE'!$A$1="www.fly-logics.com",IF(SUM(AF285:AF295)=0," ",SUM(AF285:AF295)),0)</f>
        <v xml:space="preserve"> </v>
      </c>
      <c r="AG296" s="323" t="str">
        <f>IF('FRONT PAGE'!$A$1="www.fly-logics.com",IF(SUM(AG285:AG295)=0," ",SUM(AG285:AG295)),0)</f>
        <v xml:space="preserve"> </v>
      </c>
      <c r="AH296" s="520" t="str">
        <f>IF('FRONT PAGE'!$A$1="www.fly-logics.com","I certify that all the data in this
logbook are accurate",0)</f>
        <v>I certify that all the data in this
logbook are accurate</v>
      </c>
      <c r="AI296" s="521"/>
      <c r="AJ296" s="521"/>
      <c r="AK296" s="522"/>
      <c r="AL296" s="385"/>
      <c r="AM296" s="386"/>
      <c r="AN296" s="385"/>
      <c r="AT296" s="364" t="e">
        <f t="shared" si="279"/>
        <v>#N/A</v>
      </c>
      <c r="AU296" s="365" t="e">
        <f t="shared" si="280"/>
        <v>#N/A</v>
      </c>
      <c r="AV296" s="372" t="str">
        <f t="shared" ca="1" si="250"/>
        <v/>
      </c>
      <c r="AW296" s="364" t="e">
        <f t="shared" ca="1" si="251"/>
        <v>#N/A</v>
      </c>
      <c r="AX296" s="373" t="e">
        <f t="shared" ca="1" si="252"/>
        <v>#N/A</v>
      </c>
      <c r="AY296" s="98" t="e">
        <f t="shared" si="281"/>
        <v>#N/A</v>
      </c>
      <c r="AZ296" s="373" t="e">
        <f t="shared" ref="AZ296:AZ304" si="282">IF(V412=0,NA(),V412)</f>
        <v>#N/A</v>
      </c>
      <c r="BA296" s="363"/>
      <c r="BC296" s="377"/>
    </row>
    <row r="297" spans="1:70" ht="26.25" customHeight="1" x14ac:dyDescent="0.2">
      <c r="A297" s="505">
        <f>AL281</f>
        <v>0</v>
      </c>
      <c r="B297" s="525"/>
      <c r="C297" s="525"/>
      <c r="D297" s="525"/>
      <c r="E297" s="526"/>
      <c r="F297" s="530" t="str">
        <f>IF('FRONT PAGE'!$A$1="www.fly-logics.com","TOTAL PREVIOUS LOGBOOK",0)</f>
        <v>TOTAL PREVIOUS LOGBOOK</v>
      </c>
      <c r="G297" s="531"/>
      <c r="H297" s="532"/>
      <c r="I297" s="333">
        <f>I284</f>
        <v>33.75</v>
      </c>
      <c r="J297" s="334">
        <f t="shared" ref="J297:Q297" si="283">J284</f>
        <v>33.75</v>
      </c>
      <c r="K297" s="335" t="str">
        <f t="shared" si="283"/>
        <v xml:space="preserve"> </v>
      </c>
      <c r="L297" s="336" t="str">
        <f t="shared" si="283"/>
        <v xml:space="preserve"> </v>
      </c>
      <c r="M297" s="335" t="str">
        <f t="shared" si="283"/>
        <v xml:space="preserve"> </v>
      </c>
      <c r="N297" s="336" t="str">
        <f t="shared" si="283"/>
        <v xml:space="preserve"> </v>
      </c>
      <c r="O297" s="335" t="str">
        <f t="shared" si="283"/>
        <v xml:space="preserve"> </v>
      </c>
      <c r="P297" s="336" t="str">
        <f t="shared" si="283"/>
        <v xml:space="preserve"> </v>
      </c>
      <c r="Q297" s="337" t="str">
        <f t="shared" si="283"/>
        <v xml:space="preserve"> </v>
      </c>
      <c r="R297" s="288">
        <v>10</v>
      </c>
      <c r="S297" s="331" t="str">
        <f>S284</f>
        <v xml:space="preserve"> </v>
      </c>
      <c r="T297" s="239">
        <f t="shared" ref="T297:AG297" si="284">T284</f>
        <v>13.75</v>
      </c>
      <c r="U297" s="239">
        <f t="shared" si="284"/>
        <v>20</v>
      </c>
      <c r="V297" s="240">
        <f t="shared" si="284"/>
        <v>5</v>
      </c>
      <c r="W297" s="241" t="str">
        <f t="shared" si="284"/>
        <v xml:space="preserve"> </v>
      </c>
      <c r="X297" s="239" t="str">
        <f t="shared" si="284"/>
        <v xml:space="preserve"> </v>
      </c>
      <c r="Y297" s="242">
        <f t="shared" si="284"/>
        <v>5</v>
      </c>
      <c r="Z297" s="239" t="str">
        <f t="shared" si="284"/>
        <v xml:space="preserve"> </v>
      </c>
      <c r="AA297" s="242">
        <f t="shared" si="284"/>
        <v>3.75</v>
      </c>
      <c r="AB297" s="240" t="str">
        <f t="shared" si="284"/>
        <v xml:space="preserve"> </v>
      </c>
      <c r="AC297" s="243">
        <f t="shared" si="284"/>
        <v>14</v>
      </c>
      <c r="AD297" s="244" t="str">
        <f t="shared" si="284"/>
        <v xml:space="preserve"> </v>
      </c>
      <c r="AE297" s="244">
        <f t="shared" si="284"/>
        <v>14</v>
      </c>
      <c r="AF297" s="245" t="str">
        <f t="shared" si="284"/>
        <v xml:space="preserve"> </v>
      </c>
      <c r="AG297" s="332">
        <f t="shared" si="284"/>
        <v>17</v>
      </c>
      <c r="AH297" s="507"/>
      <c r="AI297" s="508"/>
      <c r="AJ297" s="508"/>
      <c r="AK297" s="509"/>
      <c r="AL297" s="385"/>
      <c r="AM297" s="386"/>
      <c r="AN297" s="385"/>
      <c r="AT297" s="364" t="e">
        <f t="shared" si="279"/>
        <v>#N/A</v>
      </c>
      <c r="AU297" s="365" t="e">
        <f t="shared" si="280"/>
        <v>#N/A</v>
      </c>
      <c r="AV297" s="372" t="str">
        <f t="shared" ca="1" si="250"/>
        <v/>
      </c>
      <c r="AW297" s="364" t="e">
        <f t="shared" ca="1" si="251"/>
        <v>#N/A</v>
      </c>
      <c r="AX297" s="373" t="e">
        <f t="shared" ca="1" si="252"/>
        <v>#N/A</v>
      </c>
      <c r="AY297" s="98" t="e">
        <f t="shared" si="281"/>
        <v>#N/A</v>
      </c>
      <c r="AZ297" s="373" t="e">
        <f t="shared" si="282"/>
        <v>#N/A</v>
      </c>
      <c r="BA297" s="363"/>
      <c r="BC297" s="377"/>
    </row>
    <row r="298" spans="1:70" ht="26.25" customHeight="1" thickBot="1" x14ac:dyDescent="0.25">
      <c r="A298" s="506"/>
      <c r="B298" s="512" t="str">
        <f>IF('FRONT PAGE'!$A$1="www.fly-logics.com","Authority certifying flight hours 
STAMP &amp; SIGNATURE",0)</f>
        <v>Authority certifying flight hours 
STAMP &amp; SIGNATURE</v>
      </c>
      <c r="C298" s="512"/>
      <c r="D298" s="512"/>
      <c r="E298" s="513"/>
      <c r="F298" s="533" t="str">
        <f>IF('FRONT PAGE'!$A$1="www.fly-logics.com","TOTAL TO DATE",0)</f>
        <v>TOTAL TO DATE</v>
      </c>
      <c r="G298" s="534"/>
      <c r="H298" s="535"/>
      <c r="I298" s="32">
        <f t="shared" ref="I298:Q298" si="285">IF(SUM(I296:I297)=0," ",SUM(I296:I297))</f>
        <v>33.75</v>
      </c>
      <c r="J298" s="27">
        <f t="shared" si="285"/>
        <v>33.75</v>
      </c>
      <c r="K298" s="24" t="str">
        <f t="shared" si="285"/>
        <v xml:space="preserve"> </v>
      </c>
      <c r="L298" s="25" t="str">
        <f t="shared" si="285"/>
        <v xml:space="preserve"> </v>
      </c>
      <c r="M298" s="24" t="str">
        <f t="shared" si="285"/>
        <v xml:space="preserve"> </v>
      </c>
      <c r="N298" s="25" t="str">
        <f t="shared" si="285"/>
        <v xml:space="preserve"> </v>
      </c>
      <c r="O298" s="24" t="str">
        <f t="shared" si="285"/>
        <v xml:space="preserve"> </v>
      </c>
      <c r="P298" s="25" t="str">
        <f t="shared" si="285"/>
        <v xml:space="preserve"> </v>
      </c>
      <c r="Q298" s="26" t="str">
        <f t="shared" si="285"/>
        <v xml:space="preserve"> </v>
      </c>
      <c r="R298" s="289"/>
      <c r="S298" s="27" t="str">
        <f t="shared" ref="S298:AG298" si="286">IF(SUM(S296:S297)=0," ",SUM(S296:S297))</f>
        <v xml:space="preserve"> </v>
      </c>
      <c r="T298" s="24">
        <f t="shared" si="286"/>
        <v>13.75</v>
      </c>
      <c r="U298" s="24">
        <f t="shared" si="286"/>
        <v>20</v>
      </c>
      <c r="V298" s="26">
        <f t="shared" si="286"/>
        <v>5</v>
      </c>
      <c r="W298" s="27" t="str">
        <f t="shared" si="286"/>
        <v xml:space="preserve"> </v>
      </c>
      <c r="X298" s="24" t="str">
        <f t="shared" si="286"/>
        <v xml:space="preserve"> </v>
      </c>
      <c r="Y298" s="25">
        <f t="shared" si="286"/>
        <v>5</v>
      </c>
      <c r="Z298" s="24" t="str">
        <f t="shared" si="286"/>
        <v xml:space="preserve"> </v>
      </c>
      <c r="AA298" s="25">
        <f t="shared" si="286"/>
        <v>3.75</v>
      </c>
      <c r="AB298" s="26" t="str">
        <f t="shared" si="286"/>
        <v xml:space="preserve"> </v>
      </c>
      <c r="AC298" s="30">
        <f t="shared" si="286"/>
        <v>14</v>
      </c>
      <c r="AD298" s="28" t="str">
        <f t="shared" si="286"/>
        <v xml:space="preserve"> </v>
      </c>
      <c r="AE298" s="28">
        <f t="shared" si="286"/>
        <v>14</v>
      </c>
      <c r="AF298" s="31" t="str">
        <f t="shared" si="286"/>
        <v xml:space="preserve"> </v>
      </c>
      <c r="AG298" s="33">
        <f t="shared" si="286"/>
        <v>17</v>
      </c>
      <c r="AH298" s="514" t="str">
        <f>IF('FRONT PAGE'!$A$1="www.fly-logics.com","_____________________________
PILOT SIGNATURE",0)</f>
        <v>_____________________________
PILOT SIGNATURE</v>
      </c>
      <c r="AI298" s="515"/>
      <c r="AJ298" s="515"/>
      <c r="AK298" s="330">
        <f>A296</f>
        <v>21</v>
      </c>
      <c r="AL298" s="387"/>
      <c r="AM298" s="388"/>
      <c r="AN298" s="387"/>
      <c r="AT298" s="364" t="e">
        <f t="shared" si="279"/>
        <v>#N/A</v>
      </c>
      <c r="AU298" s="365" t="e">
        <f t="shared" si="280"/>
        <v>#N/A</v>
      </c>
      <c r="AV298" s="372" t="str">
        <f t="shared" ca="1" si="250"/>
        <v/>
      </c>
      <c r="AW298" s="364" t="e">
        <f t="shared" ca="1" si="251"/>
        <v>#N/A</v>
      </c>
      <c r="AX298" s="373" t="e">
        <f t="shared" ca="1" si="252"/>
        <v>#N/A</v>
      </c>
      <c r="AY298" s="98" t="e">
        <f t="shared" si="281"/>
        <v>#N/A</v>
      </c>
      <c r="AZ298" s="373" t="e">
        <f t="shared" si="282"/>
        <v>#N/A</v>
      </c>
      <c r="BA298" s="363"/>
      <c r="BC298" s="377"/>
    </row>
    <row r="299" spans="1:70" s="50" customFormat="1" ht="27.75" customHeight="1" x14ac:dyDescent="0.2">
      <c r="A299" s="29">
        <f>A294+1</f>
        <v>211</v>
      </c>
      <c r="B299" s="39"/>
      <c r="C299" s="40"/>
      <c r="D299" s="41"/>
      <c r="E299" s="42"/>
      <c r="F299" s="43"/>
      <c r="G299" s="44"/>
      <c r="H299" s="45"/>
      <c r="I299" s="281"/>
      <c r="J299" s="277"/>
      <c r="K299" s="278"/>
      <c r="L299" s="279"/>
      <c r="M299" s="278"/>
      <c r="N299" s="279"/>
      <c r="O299" s="278"/>
      <c r="P299" s="279"/>
      <c r="Q299" s="150"/>
      <c r="R299" s="285"/>
      <c r="S299" s="46"/>
      <c r="T299" s="47"/>
      <c r="U299" s="47"/>
      <c r="V299" s="48"/>
      <c r="W299" s="293"/>
      <c r="X299" s="278"/>
      <c r="Y299" s="279"/>
      <c r="Z299" s="278"/>
      <c r="AA299" s="279"/>
      <c r="AB299" s="150"/>
      <c r="AC299" s="282"/>
      <c r="AD299" s="283"/>
      <c r="AE299" s="283"/>
      <c r="AF299" s="284"/>
      <c r="AG299" s="49"/>
      <c r="AH299" s="48"/>
      <c r="AI299" s="516"/>
      <c r="AJ299" s="516"/>
      <c r="AK299" s="517"/>
      <c r="AL299" s="100"/>
      <c r="AM299" s="382" t="str">
        <f t="shared" ref="AM299:AM308" si="287">IF(B299=0," ",TEXT(B299,"MMM"))</f>
        <v xml:space="preserve"> </v>
      </c>
      <c r="AN299" s="95" t="str">
        <f t="shared" ref="AN299:AN308" si="288">IF(B299=0," ",YEAR(B299))</f>
        <v xml:space="preserve"> </v>
      </c>
      <c r="AO299" s="365"/>
      <c r="AP299" s="365"/>
      <c r="AQ299" s="256"/>
      <c r="AR299" s="365"/>
      <c r="AS299" s="365"/>
      <c r="AT299" s="364" t="e">
        <f t="shared" si="279"/>
        <v>#N/A</v>
      </c>
      <c r="AU299" s="365" t="e">
        <f t="shared" si="280"/>
        <v>#N/A</v>
      </c>
      <c r="AV299" s="372" t="str">
        <f t="shared" ca="1" si="250"/>
        <v/>
      </c>
      <c r="AW299" s="364" t="e">
        <f t="shared" ca="1" si="251"/>
        <v>#N/A</v>
      </c>
      <c r="AX299" s="373" t="e">
        <f t="shared" ca="1" si="252"/>
        <v>#N/A</v>
      </c>
      <c r="AY299" s="98" t="e">
        <f t="shared" si="281"/>
        <v>#N/A</v>
      </c>
      <c r="AZ299" s="373" t="e">
        <f t="shared" si="282"/>
        <v>#N/A</v>
      </c>
      <c r="BA299" s="363"/>
      <c r="BB299" s="365"/>
      <c r="BC299" s="378"/>
      <c r="BD299" s="365"/>
      <c r="BE299" s="365"/>
      <c r="BF299" s="365"/>
      <c r="BG299" s="365"/>
      <c r="BH299" s="365"/>
      <c r="BI299" s="365"/>
      <c r="BJ299" s="365"/>
      <c r="BK299" s="365"/>
      <c r="BL299" s="376"/>
      <c r="BM299" s="376"/>
      <c r="BN299" s="260"/>
      <c r="BO299" s="260"/>
      <c r="BP299" s="260"/>
      <c r="BQ299" s="263"/>
      <c r="BR299" s="263"/>
    </row>
    <row r="300" spans="1:70" s="50" customFormat="1" ht="27.75" customHeight="1" x14ac:dyDescent="0.2">
      <c r="A300" s="22">
        <f>A299+1</f>
        <v>212</v>
      </c>
      <c r="B300" s="51"/>
      <c r="C300" s="52"/>
      <c r="D300" s="53"/>
      <c r="E300" s="54"/>
      <c r="F300" s="55"/>
      <c r="G300" s="56"/>
      <c r="H300" s="57"/>
      <c r="I300" s="275"/>
      <c r="J300" s="58"/>
      <c r="K300" s="59"/>
      <c r="L300" s="60"/>
      <c r="M300" s="59"/>
      <c r="N300" s="60"/>
      <c r="O300" s="59"/>
      <c r="P300" s="60"/>
      <c r="Q300" s="61"/>
      <c r="R300" s="286"/>
      <c r="S300" s="58"/>
      <c r="T300" s="59"/>
      <c r="U300" s="59"/>
      <c r="V300" s="61"/>
      <c r="W300" s="294"/>
      <c r="X300" s="59"/>
      <c r="Y300" s="60"/>
      <c r="Z300" s="59"/>
      <c r="AA300" s="60"/>
      <c r="AB300" s="61"/>
      <c r="AC300" s="62"/>
      <c r="AD300" s="63"/>
      <c r="AE300" s="63"/>
      <c r="AF300" s="64"/>
      <c r="AG300" s="65"/>
      <c r="AH300" s="61"/>
      <c r="AI300" s="510"/>
      <c r="AJ300" s="510"/>
      <c r="AK300" s="511"/>
      <c r="AL300" s="100"/>
      <c r="AM300" s="382" t="str">
        <f t="shared" si="287"/>
        <v xml:space="preserve"> </v>
      </c>
      <c r="AN300" s="95" t="str">
        <f t="shared" si="288"/>
        <v xml:space="preserve"> </v>
      </c>
      <c r="AO300" s="365"/>
      <c r="AP300" s="365"/>
      <c r="AQ300" s="256"/>
      <c r="AR300" s="365"/>
      <c r="AS300" s="365"/>
      <c r="AT300" s="364" t="e">
        <f t="shared" si="279"/>
        <v>#N/A</v>
      </c>
      <c r="AU300" s="365" t="e">
        <f t="shared" si="280"/>
        <v>#N/A</v>
      </c>
      <c r="AV300" s="372" t="str">
        <f t="shared" ca="1" si="250"/>
        <v/>
      </c>
      <c r="AW300" s="364" t="e">
        <f t="shared" ca="1" si="251"/>
        <v>#N/A</v>
      </c>
      <c r="AX300" s="373" t="e">
        <f t="shared" ca="1" si="252"/>
        <v>#N/A</v>
      </c>
      <c r="AY300" s="98" t="e">
        <f t="shared" si="281"/>
        <v>#N/A</v>
      </c>
      <c r="AZ300" s="373" t="e">
        <f t="shared" si="282"/>
        <v>#N/A</v>
      </c>
      <c r="BA300" s="363"/>
      <c r="BB300" s="365"/>
      <c r="BC300" s="377"/>
      <c r="BD300" s="365"/>
      <c r="BE300" s="365"/>
      <c r="BF300" s="365"/>
      <c r="BG300" s="365"/>
      <c r="BH300" s="365"/>
      <c r="BI300" s="365"/>
      <c r="BJ300" s="365"/>
      <c r="BK300" s="365"/>
      <c r="BL300" s="376"/>
      <c r="BM300" s="376"/>
      <c r="BN300" s="260"/>
      <c r="BO300" s="260"/>
      <c r="BP300" s="260"/>
      <c r="BQ300" s="263"/>
      <c r="BR300" s="263"/>
    </row>
    <row r="301" spans="1:70" s="50" customFormat="1" ht="27.75" customHeight="1" x14ac:dyDescent="0.2">
      <c r="A301" s="22">
        <f t="shared" ref="A301:A308" si="289">A300+1</f>
        <v>213</v>
      </c>
      <c r="B301" s="51"/>
      <c r="C301" s="52"/>
      <c r="D301" s="53"/>
      <c r="E301" s="54"/>
      <c r="F301" s="55"/>
      <c r="G301" s="56"/>
      <c r="H301" s="57"/>
      <c r="I301" s="275"/>
      <c r="J301" s="58"/>
      <c r="K301" s="59"/>
      <c r="L301" s="60"/>
      <c r="M301" s="59"/>
      <c r="N301" s="60"/>
      <c r="O301" s="59"/>
      <c r="P301" s="60"/>
      <c r="Q301" s="61"/>
      <c r="R301" s="286"/>
      <c r="S301" s="58"/>
      <c r="T301" s="59"/>
      <c r="U301" s="59"/>
      <c r="V301" s="61"/>
      <c r="W301" s="294"/>
      <c r="X301" s="59"/>
      <c r="Y301" s="60"/>
      <c r="Z301" s="59"/>
      <c r="AA301" s="60"/>
      <c r="AB301" s="61"/>
      <c r="AC301" s="62"/>
      <c r="AD301" s="63"/>
      <c r="AE301" s="63"/>
      <c r="AF301" s="64"/>
      <c r="AG301" s="65"/>
      <c r="AH301" s="61"/>
      <c r="AI301" s="510"/>
      <c r="AJ301" s="510"/>
      <c r="AK301" s="511"/>
      <c r="AL301" s="100"/>
      <c r="AM301" s="382" t="str">
        <f t="shared" si="287"/>
        <v xml:space="preserve"> </v>
      </c>
      <c r="AN301" s="95" t="str">
        <f t="shared" si="288"/>
        <v xml:space="preserve"> </v>
      </c>
      <c r="AO301" s="365"/>
      <c r="AP301" s="365"/>
      <c r="AQ301" s="256"/>
      <c r="AR301" s="365"/>
      <c r="AS301" s="365"/>
      <c r="AT301" s="364" t="e">
        <f t="shared" si="279"/>
        <v>#N/A</v>
      </c>
      <c r="AU301" s="365" t="e">
        <f t="shared" si="280"/>
        <v>#N/A</v>
      </c>
      <c r="AV301" s="372" t="str">
        <f t="shared" ca="1" si="250"/>
        <v/>
      </c>
      <c r="AW301" s="364" t="e">
        <f t="shared" ca="1" si="251"/>
        <v>#N/A</v>
      </c>
      <c r="AX301" s="373" t="e">
        <f t="shared" ca="1" si="252"/>
        <v>#N/A</v>
      </c>
      <c r="AY301" s="98" t="e">
        <f t="shared" si="281"/>
        <v>#N/A</v>
      </c>
      <c r="AZ301" s="373" t="e">
        <f t="shared" si="282"/>
        <v>#N/A</v>
      </c>
      <c r="BA301" s="363"/>
      <c r="BB301" s="365"/>
      <c r="BC301" s="377"/>
      <c r="BD301" s="365"/>
      <c r="BE301" s="365"/>
      <c r="BF301" s="365"/>
      <c r="BG301" s="365"/>
      <c r="BH301" s="365"/>
      <c r="BI301" s="365"/>
      <c r="BJ301" s="365"/>
      <c r="BK301" s="365"/>
      <c r="BL301" s="376"/>
      <c r="BM301" s="376"/>
      <c r="BN301" s="260"/>
      <c r="BO301" s="260"/>
      <c r="BP301" s="260"/>
      <c r="BQ301" s="263"/>
      <c r="BR301" s="263"/>
    </row>
    <row r="302" spans="1:70" s="50" customFormat="1" ht="27.75" customHeight="1" x14ac:dyDescent="0.2">
      <c r="A302" s="22">
        <f t="shared" si="289"/>
        <v>214</v>
      </c>
      <c r="B302" s="51"/>
      <c r="C302" s="52"/>
      <c r="D302" s="53"/>
      <c r="E302" s="54"/>
      <c r="F302" s="55"/>
      <c r="G302" s="56"/>
      <c r="H302" s="57"/>
      <c r="I302" s="275"/>
      <c r="J302" s="58"/>
      <c r="K302" s="59"/>
      <c r="L302" s="60"/>
      <c r="M302" s="59"/>
      <c r="N302" s="60"/>
      <c r="O302" s="59"/>
      <c r="P302" s="60"/>
      <c r="Q302" s="61"/>
      <c r="R302" s="286"/>
      <c r="S302" s="58"/>
      <c r="T302" s="59"/>
      <c r="U302" s="59"/>
      <c r="V302" s="61"/>
      <c r="W302" s="294"/>
      <c r="X302" s="59"/>
      <c r="Y302" s="60"/>
      <c r="Z302" s="59"/>
      <c r="AA302" s="60"/>
      <c r="AB302" s="61"/>
      <c r="AC302" s="62"/>
      <c r="AD302" s="63"/>
      <c r="AE302" s="63"/>
      <c r="AF302" s="64"/>
      <c r="AG302" s="65"/>
      <c r="AH302" s="61"/>
      <c r="AI302" s="510"/>
      <c r="AJ302" s="510"/>
      <c r="AK302" s="511"/>
      <c r="AL302" s="100"/>
      <c r="AM302" s="382" t="str">
        <f t="shared" si="287"/>
        <v xml:space="preserve"> </v>
      </c>
      <c r="AN302" s="95" t="str">
        <f t="shared" si="288"/>
        <v xml:space="preserve"> </v>
      </c>
      <c r="AO302" s="365"/>
      <c r="AP302" s="365"/>
      <c r="AQ302" s="256"/>
      <c r="AR302" s="365"/>
      <c r="AS302" s="365"/>
      <c r="AT302" s="364" t="e">
        <f t="shared" si="279"/>
        <v>#N/A</v>
      </c>
      <c r="AU302" s="365" t="e">
        <f t="shared" si="280"/>
        <v>#N/A</v>
      </c>
      <c r="AV302" s="372" t="str">
        <f t="shared" ca="1" si="250"/>
        <v/>
      </c>
      <c r="AW302" s="364" t="e">
        <f t="shared" ca="1" si="251"/>
        <v>#N/A</v>
      </c>
      <c r="AX302" s="373" t="e">
        <f t="shared" ca="1" si="252"/>
        <v>#N/A</v>
      </c>
      <c r="AY302" s="98" t="e">
        <f t="shared" si="281"/>
        <v>#N/A</v>
      </c>
      <c r="AZ302" s="373" t="e">
        <f t="shared" si="282"/>
        <v>#N/A</v>
      </c>
      <c r="BA302" s="363"/>
      <c r="BB302" s="365"/>
      <c r="BC302" s="377"/>
      <c r="BD302" s="365"/>
      <c r="BE302" s="365"/>
      <c r="BF302" s="365"/>
      <c r="BG302" s="365"/>
      <c r="BH302" s="365"/>
      <c r="BI302" s="365"/>
      <c r="BJ302" s="365"/>
      <c r="BK302" s="365"/>
      <c r="BL302" s="376"/>
      <c r="BM302" s="376"/>
      <c r="BN302" s="260"/>
      <c r="BO302" s="260"/>
      <c r="BP302" s="260"/>
      <c r="BQ302" s="263"/>
      <c r="BR302" s="263"/>
    </row>
    <row r="303" spans="1:70" s="50" customFormat="1" ht="27.75" customHeight="1" x14ac:dyDescent="0.2">
      <c r="A303" s="22">
        <f t="shared" si="289"/>
        <v>215</v>
      </c>
      <c r="B303" s="51"/>
      <c r="C303" s="52"/>
      <c r="D303" s="53"/>
      <c r="E303" s="54"/>
      <c r="F303" s="55"/>
      <c r="G303" s="56"/>
      <c r="H303" s="57"/>
      <c r="I303" s="275"/>
      <c r="J303" s="58"/>
      <c r="K303" s="59"/>
      <c r="L303" s="60"/>
      <c r="M303" s="59"/>
      <c r="N303" s="60"/>
      <c r="O303" s="59"/>
      <c r="P303" s="60"/>
      <c r="Q303" s="61"/>
      <c r="R303" s="286"/>
      <c r="S303" s="58"/>
      <c r="T303" s="59"/>
      <c r="U303" s="59"/>
      <c r="V303" s="61"/>
      <c r="W303" s="294"/>
      <c r="X303" s="59"/>
      <c r="Y303" s="60"/>
      <c r="Z303" s="59"/>
      <c r="AA303" s="60"/>
      <c r="AB303" s="61"/>
      <c r="AC303" s="62"/>
      <c r="AD303" s="63"/>
      <c r="AE303" s="63"/>
      <c r="AF303" s="64"/>
      <c r="AG303" s="65"/>
      <c r="AH303" s="61"/>
      <c r="AI303" s="510"/>
      <c r="AJ303" s="510"/>
      <c r="AK303" s="511"/>
      <c r="AL303" s="100"/>
      <c r="AM303" s="382" t="str">
        <f t="shared" si="287"/>
        <v xml:space="preserve"> </v>
      </c>
      <c r="AN303" s="95" t="str">
        <f t="shared" si="288"/>
        <v xml:space="preserve"> </v>
      </c>
      <c r="AO303" s="365"/>
      <c r="AP303" s="365"/>
      <c r="AQ303" s="256"/>
      <c r="AR303" s="365"/>
      <c r="AS303" s="365"/>
      <c r="AT303" s="364" t="e">
        <f t="shared" si="279"/>
        <v>#N/A</v>
      </c>
      <c r="AU303" s="365" t="e">
        <f t="shared" si="280"/>
        <v>#N/A</v>
      </c>
      <c r="AV303" s="372" t="str">
        <f t="shared" ca="1" si="250"/>
        <v/>
      </c>
      <c r="AW303" s="364" t="e">
        <f t="shared" ca="1" si="251"/>
        <v>#N/A</v>
      </c>
      <c r="AX303" s="373" t="e">
        <f t="shared" ca="1" si="252"/>
        <v>#N/A</v>
      </c>
      <c r="AY303" s="98" t="e">
        <f t="shared" si="281"/>
        <v>#N/A</v>
      </c>
      <c r="AZ303" s="373" t="e">
        <f t="shared" si="282"/>
        <v>#N/A</v>
      </c>
      <c r="BA303" s="363"/>
      <c r="BB303" s="365"/>
      <c r="BC303" s="377"/>
      <c r="BD303" s="365"/>
      <c r="BE303" s="365"/>
      <c r="BF303" s="365"/>
      <c r="BG303" s="365"/>
      <c r="BH303" s="365"/>
      <c r="BI303" s="365"/>
      <c r="BJ303" s="365"/>
      <c r="BK303" s="365"/>
      <c r="BL303" s="376"/>
      <c r="BM303" s="376"/>
      <c r="BN303" s="260"/>
      <c r="BO303" s="260"/>
      <c r="BP303" s="260"/>
      <c r="BQ303" s="263"/>
      <c r="BR303" s="263"/>
    </row>
    <row r="304" spans="1:70" s="50" customFormat="1" ht="27.75" customHeight="1" x14ac:dyDescent="0.2">
      <c r="A304" s="22">
        <f t="shared" si="289"/>
        <v>216</v>
      </c>
      <c r="B304" s="51"/>
      <c r="C304" s="52"/>
      <c r="D304" s="53"/>
      <c r="E304" s="54"/>
      <c r="F304" s="55"/>
      <c r="G304" s="56"/>
      <c r="H304" s="57"/>
      <c r="I304" s="275"/>
      <c r="J304" s="58"/>
      <c r="K304" s="59"/>
      <c r="L304" s="60"/>
      <c r="M304" s="59"/>
      <c r="N304" s="60"/>
      <c r="O304" s="59"/>
      <c r="P304" s="60"/>
      <c r="Q304" s="61"/>
      <c r="R304" s="286"/>
      <c r="S304" s="58"/>
      <c r="T304" s="59"/>
      <c r="U304" s="59"/>
      <c r="V304" s="61"/>
      <c r="W304" s="294"/>
      <c r="X304" s="59"/>
      <c r="Y304" s="60"/>
      <c r="Z304" s="59"/>
      <c r="AA304" s="60"/>
      <c r="AB304" s="61"/>
      <c r="AC304" s="62"/>
      <c r="AD304" s="63"/>
      <c r="AE304" s="63"/>
      <c r="AF304" s="64"/>
      <c r="AG304" s="65"/>
      <c r="AH304" s="61"/>
      <c r="AI304" s="510"/>
      <c r="AJ304" s="510"/>
      <c r="AK304" s="511"/>
      <c r="AL304" s="100"/>
      <c r="AM304" s="382" t="str">
        <f t="shared" si="287"/>
        <v xml:space="preserve"> </v>
      </c>
      <c r="AN304" s="95" t="str">
        <f t="shared" si="288"/>
        <v xml:space="preserve"> </v>
      </c>
      <c r="AO304" s="365"/>
      <c r="AP304" s="365"/>
      <c r="AQ304" s="256"/>
      <c r="AR304" s="365"/>
      <c r="AS304" s="365"/>
      <c r="AT304" s="364" t="e">
        <f t="shared" si="279"/>
        <v>#N/A</v>
      </c>
      <c r="AU304" s="365" t="e">
        <f t="shared" si="280"/>
        <v>#N/A</v>
      </c>
      <c r="AV304" s="372" t="str">
        <f t="shared" ca="1" si="250"/>
        <v/>
      </c>
      <c r="AW304" s="364" t="e">
        <f t="shared" ca="1" si="251"/>
        <v>#N/A</v>
      </c>
      <c r="AX304" s="373" t="e">
        <f t="shared" ca="1" si="252"/>
        <v>#N/A</v>
      </c>
      <c r="AY304" s="98" t="e">
        <f t="shared" si="281"/>
        <v>#N/A</v>
      </c>
      <c r="AZ304" s="373" t="e">
        <f t="shared" si="282"/>
        <v>#N/A</v>
      </c>
      <c r="BA304" s="363"/>
      <c r="BB304" s="365"/>
      <c r="BC304" s="377"/>
      <c r="BD304" s="365"/>
      <c r="BE304" s="365"/>
      <c r="BF304" s="365"/>
      <c r="BG304" s="365"/>
      <c r="BH304" s="365"/>
      <c r="BI304" s="365"/>
      <c r="BJ304" s="365"/>
      <c r="BK304" s="365"/>
      <c r="BL304" s="376"/>
      <c r="BM304" s="376"/>
      <c r="BN304" s="260"/>
      <c r="BO304" s="260"/>
      <c r="BP304" s="260"/>
      <c r="BQ304" s="263"/>
      <c r="BR304" s="263"/>
    </row>
    <row r="305" spans="1:70" s="50" customFormat="1" ht="27.75" customHeight="1" x14ac:dyDescent="0.2">
      <c r="A305" s="22">
        <f>A304+1</f>
        <v>217</v>
      </c>
      <c r="B305" s="51"/>
      <c r="C305" s="52"/>
      <c r="D305" s="53"/>
      <c r="E305" s="54"/>
      <c r="F305" s="55"/>
      <c r="G305" s="56"/>
      <c r="H305" s="57"/>
      <c r="I305" s="275"/>
      <c r="J305" s="58"/>
      <c r="K305" s="59"/>
      <c r="L305" s="60"/>
      <c r="M305" s="59"/>
      <c r="N305" s="60"/>
      <c r="O305" s="59"/>
      <c r="P305" s="60"/>
      <c r="Q305" s="61"/>
      <c r="R305" s="286"/>
      <c r="S305" s="58"/>
      <c r="T305" s="59"/>
      <c r="U305" s="59"/>
      <c r="V305" s="61"/>
      <c r="W305" s="294"/>
      <c r="X305" s="59"/>
      <c r="Y305" s="60"/>
      <c r="Z305" s="59"/>
      <c r="AA305" s="60"/>
      <c r="AB305" s="61"/>
      <c r="AC305" s="62"/>
      <c r="AD305" s="63"/>
      <c r="AE305" s="63"/>
      <c r="AF305" s="64"/>
      <c r="AG305" s="65"/>
      <c r="AH305" s="61"/>
      <c r="AI305" s="510"/>
      <c r="AJ305" s="510"/>
      <c r="AK305" s="511"/>
      <c r="AL305" s="100"/>
      <c r="AM305" s="382" t="str">
        <f t="shared" si="287"/>
        <v xml:space="preserve"> </v>
      </c>
      <c r="AN305" s="95" t="str">
        <f t="shared" si="288"/>
        <v xml:space="preserve"> </v>
      </c>
      <c r="AO305" s="365"/>
      <c r="AP305" s="365"/>
      <c r="AQ305" s="256"/>
      <c r="AR305" s="365"/>
      <c r="AS305" s="365"/>
      <c r="AT305" s="364" t="e">
        <f t="shared" ref="AT305:AT314" si="290">IF(ISBLANK($B425),NA(),$B425)</f>
        <v>#N/A</v>
      </c>
      <c r="AU305" s="365" t="e">
        <f t="shared" ref="AU305:AU314" si="291">IF(ISBLANK($I425),NA(),$I425)</f>
        <v>#N/A</v>
      </c>
      <c r="AV305" s="372" t="str">
        <f t="shared" ca="1" si="250"/>
        <v/>
      </c>
      <c r="AW305" s="364" t="e">
        <f t="shared" ca="1" si="251"/>
        <v>#N/A</v>
      </c>
      <c r="AX305" s="373" t="e">
        <f t="shared" ca="1" si="252"/>
        <v>#N/A</v>
      </c>
      <c r="AY305" s="98" t="e">
        <f>IF(S425=0,NA(),S425)</f>
        <v>#N/A</v>
      </c>
      <c r="AZ305" s="373" t="e">
        <f>IF(V425=0,NA(),V425)</f>
        <v>#N/A</v>
      </c>
      <c r="BA305" s="363"/>
      <c r="BB305" s="365"/>
      <c r="BC305" s="377"/>
      <c r="BD305" s="365"/>
      <c r="BE305" s="365"/>
      <c r="BF305" s="365"/>
      <c r="BG305" s="365"/>
      <c r="BH305" s="365"/>
      <c r="BI305" s="365"/>
      <c r="BJ305" s="365"/>
      <c r="BK305" s="365"/>
      <c r="BL305" s="376"/>
      <c r="BM305" s="376"/>
      <c r="BN305" s="260"/>
      <c r="BO305" s="260"/>
      <c r="BP305" s="260"/>
      <c r="BQ305" s="263"/>
      <c r="BR305" s="263"/>
    </row>
    <row r="306" spans="1:70" s="50" customFormat="1" ht="27.75" customHeight="1" x14ac:dyDescent="0.2">
      <c r="A306" s="22">
        <f t="shared" si="289"/>
        <v>218</v>
      </c>
      <c r="B306" s="51"/>
      <c r="C306" s="52"/>
      <c r="D306" s="53"/>
      <c r="E306" s="54"/>
      <c r="F306" s="55"/>
      <c r="G306" s="56"/>
      <c r="H306" s="57"/>
      <c r="I306" s="275"/>
      <c r="J306" s="58"/>
      <c r="K306" s="59"/>
      <c r="L306" s="60"/>
      <c r="M306" s="59"/>
      <c r="N306" s="60"/>
      <c r="O306" s="59"/>
      <c r="P306" s="60"/>
      <c r="Q306" s="61"/>
      <c r="R306" s="286"/>
      <c r="S306" s="58"/>
      <c r="T306" s="59"/>
      <c r="U306" s="59"/>
      <c r="V306" s="61"/>
      <c r="W306" s="294"/>
      <c r="X306" s="59"/>
      <c r="Y306" s="60"/>
      <c r="Z306" s="59"/>
      <c r="AA306" s="60"/>
      <c r="AB306" s="61"/>
      <c r="AC306" s="62"/>
      <c r="AD306" s="63"/>
      <c r="AE306" s="63"/>
      <c r="AF306" s="64"/>
      <c r="AG306" s="65"/>
      <c r="AH306" s="61"/>
      <c r="AI306" s="510"/>
      <c r="AJ306" s="510"/>
      <c r="AK306" s="511"/>
      <c r="AL306" s="100"/>
      <c r="AM306" s="382" t="str">
        <f t="shared" si="287"/>
        <v xml:space="preserve"> </v>
      </c>
      <c r="AN306" s="95" t="str">
        <f t="shared" si="288"/>
        <v xml:space="preserve"> </v>
      </c>
      <c r="AO306" s="365"/>
      <c r="AP306" s="365"/>
      <c r="AQ306" s="256"/>
      <c r="AR306" s="365"/>
      <c r="AS306" s="365"/>
      <c r="AT306" s="364" t="e">
        <f t="shared" si="290"/>
        <v>#N/A</v>
      </c>
      <c r="AU306" s="365" t="e">
        <f t="shared" si="291"/>
        <v>#N/A</v>
      </c>
      <c r="AV306" s="372" t="str">
        <f t="shared" ca="1" si="250"/>
        <v/>
      </c>
      <c r="AW306" s="364" t="e">
        <f t="shared" ca="1" si="251"/>
        <v>#N/A</v>
      </c>
      <c r="AX306" s="373" t="e">
        <f t="shared" ca="1" si="252"/>
        <v>#N/A</v>
      </c>
      <c r="AY306" s="98" t="e">
        <f t="shared" ref="AY306:AY314" si="292">IF(S426=0,NA(),S426)</f>
        <v>#N/A</v>
      </c>
      <c r="AZ306" s="373" t="e">
        <f t="shared" ref="AZ306:AZ314" si="293">IF(V426=0,NA(),V426)</f>
        <v>#N/A</v>
      </c>
      <c r="BA306" s="363"/>
      <c r="BB306" s="365"/>
      <c r="BC306" s="377"/>
      <c r="BD306" s="365"/>
      <c r="BE306" s="365"/>
      <c r="BF306" s="365"/>
      <c r="BG306" s="365"/>
      <c r="BH306" s="365"/>
      <c r="BI306" s="365"/>
      <c r="BJ306" s="365"/>
      <c r="BK306" s="365"/>
      <c r="BL306" s="376"/>
      <c r="BM306" s="376"/>
      <c r="BN306" s="260"/>
      <c r="BO306" s="260"/>
      <c r="BP306" s="260"/>
      <c r="BQ306" s="263"/>
      <c r="BR306" s="263"/>
    </row>
    <row r="307" spans="1:70" s="50" customFormat="1" ht="27.75" customHeight="1" x14ac:dyDescent="0.2">
      <c r="A307" s="22">
        <f t="shared" si="289"/>
        <v>219</v>
      </c>
      <c r="B307" s="51"/>
      <c r="C307" s="52"/>
      <c r="D307" s="53"/>
      <c r="E307" s="54"/>
      <c r="F307" s="55"/>
      <c r="G307" s="56"/>
      <c r="H307" s="57"/>
      <c r="I307" s="275"/>
      <c r="J307" s="58"/>
      <c r="K307" s="59"/>
      <c r="L307" s="60"/>
      <c r="M307" s="59"/>
      <c r="N307" s="60"/>
      <c r="O307" s="59"/>
      <c r="P307" s="60"/>
      <c r="Q307" s="61"/>
      <c r="R307" s="286"/>
      <c r="S307" s="58"/>
      <c r="T307" s="59"/>
      <c r="U307" s="59"/>
      <c r="V307" s="61"/>
      <c r="W307" s="294"/>
      <c r="X307" s="59"/>
      <c r="Y307" s="60"/>
      <c r="Z307" s="59"/>
      <c r="AA307" s="60"/>
      <c r="AB307" s="61"/>
      <c r="AC307" s="62"/>
      <c r="AD307" s="63"/>
      <c r="AE307" s="63"/>
      <c r="AF307" s="64"/>
      <c r="AG307" s="65"/>
      <c r="AH307" s="61"/>
      <c r="AI307" s="510"/>
      <c r="AJ307" s="510"/>
      <c r="AK307" s="511"/>
      <c r="AL307" s="100"/>
      <c r="AM307" s="382" t="str">
        <f t="shared" si="287"/>
        <v xml:space="preserve"> </v>
      </c>
      <c r="AN307" s="95" t="str">
        <f t="shared" si="288"/>
        <v xml:space="preserve"> </v>
      </c>
      <c r="AO307" s="365"/>
      <c r="AP307" s="365"/>
      <c r="AQ307" s="256"/>
      <c r="AR307" s="365"/>
      <c r="AS307" s="365"/>
      <c r="AT307" s="364" t="e">
        <f t="shared" si="290"/>
        <v>#N/A</v>
      </c>
      <c r="AU307" s="365" t="e">
        <f t="shared" si="291"/>
        <v>#N/A</v>
      </c>
      <c r="AV307" s="372" t="str">
        <f t="shared" ca="1" si="250"/>
        <v/>
      </c>
      <c r="AW307" s="364" t="e">
        <f t="shared" ca="1" si="251"/>
        <v>#N/A</v>
      </c>
      <c r="AX307" s="373" t="e">
        <f t="shared" ca="1" si="252"/>
        <v>#N/A</v>
      </c>
      <c r="AY307" s="98" t="e">
        <f t="shared" si="292"/>
        <v>#N/A</v>
      </c>
      <c r="AZ307" s="373" t="e">
        <f t="shared" si="293"/>
        <v>#N/A</v>
      </c>
      <c r="BA307" s="363"/>
      <c r="BB307" s="365"/>
      <c r="BC307" s="377"/>
      <c r="BD307" s="365"/>
      <c r="BE307" s="365"/>
      <c r="BF307" s="365"/>
      <c r="BG307" s="365"/>
      <c r="BH307" s="365"/>
      <c r="BI307" s="365"/>
      <c r="BJ307" s="365"/>
      <c r="BK307" s="365"/>
      <c r="BL307" s="376"/>
      <c r="BM307" s="376"/>
      <c r="BN307" s="260"/>
      <c r="BO307" s="260"/>
      <c r="BP307" s="260"/>
      <c r="BQ307" s="263"/>
      <c r="BR307" s="263"/>
    </row>
    <row r="308" spans="1:70" s="50" customFormat="1" ht="27.75" customHeight="1" thickBot="1" x14ac:dyDescent="0.25">
      <c r="A308" s="23">
        <f t="shared" si="289"/>
        <v>220</v>
      </c>
      <c r="B308" s="66"/>
      <c r="C308" s="67"/>
      <c r="D308" s="68"/>
      <c r="E308" s="69"/>
      <c r="F308" s="70"/>
      <c r="G308" s="71"/>
      <c r="H308" s="72"/>
      <c r="I308" s="276"/>
      <c r="J308" s="73"/>
      <c r="K308" s="74"/>
      <c r="L308" s="75"/>
      <c r="M308" s="74"/>
      <c r="N308" s="75"/>
      <c r="O308" s="74"/>
      <c r="P308" s="75"/>
      <c r="Q308" s="76"/>
      <c r="R308" s="287"/>
      <c r="S308" s="73"/>
      <c r="T308" s="74"/>
      <c r="U308" s="74"/>
      <c r="V308" s="76"/>
      <c r="W308" s="295"/>
      <c r="X308" s="74"/>
      <c r="Y308" s="75"/>
      <c r="Z308" s="74"/>
      <c r="AA308" s="75"/>
      <c r="AB308" s="76"/>
      <c r="AC308" s="77"/>
      <c r="AD308" s="78"/>
      <c r="AE308" s="78"/>
      <c r="AF308" s="79"/>
      <c r="AG308" s="80"/>
      <c r="AH308" s="76"/>
      <c r="AI308" s="518"/>
      <c r="AJ308" s="518"/>
      <c r="AK308" s="519"/>
      <c r="AL308" s="100"/>
      <c r="AM308" s="382" t="str">
        <f t="shared" si="287"/>
        <v xml:space="preserve"> </v>
      </c>
      <c r="AN308" s="95" t="str">
        <f t="shared" si="288"/>
        <v xml:space="preserve"> </v>
      </c>
      <c r="AO308" s="365"/>
      <c r="AP308" s="365"/>
      <c r="AQ308" s="256"/>
      <c r="AR308" s="365"/>
      <c r="AS308" s="365"/>
      <c r="AT308" s="364" t="e">
        <f t="shared" si="290"/>
        <v>#N/A</v>
      </c>
      <c r="AU308" s="365" t="e">
        <f t="shared" si="291"/>
        <v>#N/A</v>
      </c>
      <c r="AV308" s="372" t="str">
        <f t="shared" ca="1" si="250"/>
        <v/>
      </c>
      <c r="AW308" s="364" t="e">
        <f t="shared" ca="1" si="251"/>
        <v>#N/A</v>
      </c>
      <c r="AX308" s="373" t="e">
        <f t="shared" ca="1" si="252"/>
        <v>#N/A</v>
      </c>
      <c r="AY308" s="98" t="e">
        <f t="shared" si="292"/>
        <v>#N/A</v>
      </c>
      <c r="AZ308" s="373" t="e">
        <f t="shared" si="293"/>
        <v>#N/A</v>
      </c>
      <c r="BA308" s="363"/>
      <c r="BB308" s="365"/>
      <c r="BC308" s="377"/>
      <c r="BD308" s="365"/>
      <c r="BE308" s="365"/>
      <c r="BF308" s="365"/>
      <c r="BG308" s="365"/>
      <c r="BH308" s="365"/>
      <c r="BI308" s="365"/>
      <c r="BJ308" s="365"/>
      <c r="BK308" s="365"/>
      <c r="BL308" s="376"/>
      <c r="BM308" s="376"/>
      <c r="BN308" s="260"/>
      <c r="BO308" s="260"/>
      <c r="BP308" s="260"/>
      <c r="BQ308" s="263"/>
      <c r="BR308" s="263"/>
    </row>
    <row r="309" spans="1:70" ht="4.5" customHeight="1" thickBot="1" x14ac:dyDescent="0.25">
      <c r="A309" s="91">
        <f>AK312</f>
        <v>22</v>
      </c>
      <c r="B309" s="235"/>
      <c r="C309" s="235"/>
      <c r="D309" s="235"/>
      <c r="E309" s="235"/>
      <c r="F309" s="235"/>
      <c r="G309" s="235"/>
      <c r="H309" s="235"/>
      <c r="I309" s="235"/>
      <c r="J309" s="280"/>
      <c r="K309" s="280"/>
      <c r="L309" s="280"/>
      <c r="M309" s="280"/>
      <c r="N309" s="280"/>
      <c r="O309" s="280"/>
      <c r="P309" s="280"/>
      <c r="Q309" s="280"/>
      <c r="R309" s="280"/>
      <c r="S309" s="292"/>
      <c r="T309" s="292"/>
      <c r="U309" s="292"/>
      <c r="V309" s="292"/>
      <c r="W309" s="292"/>
      <c r="X309" s="292"/>
      <c r="Y309" s="292"/>
      <c r="Z309" s="292"/>
      <c r="AA309" s="292"/>
      <c r="AB309" s="292"/>
      <c r="AC309" s="292"/>
      <c r="AD309" s="236"/>
      <c r="AE309" s="237"/>
      <c r="AF309" s="236"/>
      <c r="AG309" s="238"/>
      <c r="AH309" s="536"/>
      <c r="AI309" s="537"/>
      <c r="AJ309" s="537"/>
      <c r="AK309" s="537"/>
      <c r="AL309" s="383"/>
      <c r="AM309" s="384"/>
      <c r="AN309" s="383"/>
      <c r="AT309" s="364" t="e">
        <f t="shared" si="290"/>
        <v>#N/A</v>
      </c>
      <c r="AU309" s="365" t="e">
        <f t="shared" si="291"/>
        <v>#N/A</v>
      </c>
      <c r="AV309" s="372" t="str">
        <f t="shared" ca="1" si="250"/>
        <v/>
      </c>
      <c r="AW309" s="364" t="e">
        <f t="shared" ca="1" si="251"/>
        <v>#N/A</v>
      </c>
      <c r="AX309" s="373" t="e">
        <f t="shared" ca="1" si="252"/>
        <v>#N/A</v>
      </c>
      <c r="AY309" s="98" t="e">
        <f t="shared" si="292"/>
        <v>#N/A</v>
      </c>
      <c r="AZ309" s="373" t="e">
        <f t="shared" si="293"/>
        <v>#N/A</v>
      </c>
      <c r="BA309" s="363"/>
      <c r="BC309" s="377"/>
    </row>
    <row r="310" spans="1:70" ht="26.25" customHeight="1" x14ac:dyDescent="0.2">
      <c r="A310" s="163">
        <f>A296+1</f>
        <v>22</v>
      </c>
      <c r="B310" s="523"/>
      <c r="C310" s="523"/>
      <c r="D310" s="523"/>
      <c r="E310" s="524"/>
      <c r="F310" s="527" t="str">
        <f>IF('FRONT PAGE'!$A$1="www.fly-logics.com","TOTAL PAGE",0)</f>
        <v>TOTAL PAGE</v>
      </c>
      <c r="G310" s="528"/>
      <c r="H310" s="529"/>
      <c r="I310" s="314" t="str">
        <f>IF('FRONT PAGE'!$A$1="www.fly-logics.com",IF(SUM(I299:I309)=0," ",SUM(I299:I309)),0)</f>
        <v xml:space="preserve"> </v>
      </c>
      <c r="J310" s="315" t="str">
        <f>IF('FRONT PAGE'!$A$1="www.fly-logics.com",IF(SUM(J299:J309)=0," ",SUM(J299:J309)),0)</f>
        <v xml:space="preserve"> </v>
      </c>
      <c r="K310" s="316" t="str">
        <f>IF('FRONT PAGE'!$A$1="www.fly-logics.com",IF(SUM(K299:K309)=0," ",SUM(K299:K309)),0)</f>
        <v xml:space="preserve"> </v>
      </c>
      <c r="L310" s="317" t="str">
        <f>IF('FRONT PAGE'!$A$1="www.fly-logics.com",IF(SUM(L299:L309)=0," ",SUM(L299:L309)),0)</f>
        <v xml:space="preserve"> </v>
      </c>
      <c r="M310" s="316" t="str">
        <f>IF('FRONT PAGE'!$A$1="www.fly-logics.com",IF(SUM(M299:M309)=0," ",SUM(M299:M309)),0)</f>
        <v xml:space="preserve"> </v>
      </c>
      <c r="N310" s="317" t="str">
        <f>IF('FRONT PAGE'!$A$1="www.fly-logics.com",IF(SUM(N299:N309)=0," ",SUM(N299:N309)),0)</f>
        <v xml:space="preserve"> </v>
      </c>
      <c r="O310" s="316" t="str">
        <f>IF('FRONT PAGE'!$A$1="www.fly-logics.com",IF(SUM(O299:O309)=0," ",SUM(O299:O309)),0)</f>
        <v xml:space="preserve"> </v>
      </c>
      <c r="P310" s="317" t="str">
        <f>IF('FRONT PAGE'!$A$1="www.fly-logics.com",IF(SUM(P299:P309)=0," ",SUM(P299:P309)),0)</f>
        <v xml:space="preserve"> </v>
      </c>
      <c r="Q310" s="318" t="str">
        <f>IF('FRONT PAGE'!$A$1="www.fly-logics.com",IF(SUM(Q299:Q309)=0," ",SUM(Q299:Q309)),0)</f>
        <v xml:space="preserve"> </v>
      </c>
      <c r="R310" s="319"/>
      <c r="S310" s="315" t="str">
        <f>IF('FRONT PAGE'!$A$1="www.fly-logics.com",IF(SUM(S299:S309)=0," ",SUM(S299:S309)),0)</f>
        <v xml:space="preserve"> </v>
      </c>
      <c r="T310" s="316" t="str">
        <f>IF('FRONT PAGE'!$A$1="www.fly-logics.com",IF(SUM(T299:T309)=0," ",SUM(T299:T309)),0)</f>
        <v xml:space="preserve"> </v>
      </c>
      <c r="U310" s="316" t="str">
        <f>IF('FRONT PAGE'!$A$1="www.fly-logics.com",IF(SUM(U299:U309)=0," ",SUM(U299:U309)),0)</f>
        <v xml:space="preserve"> </v>
      </c>
      <c r="V310" s="318" t="str">
        <f>IF('FRONT PAGE'!$A$1="www.fly-logics.com",IF(SUM(V299:V309)=0," ",SUM(V299:V309)),0)</f>
        <v xml:space="preserve"> </v>
      </c>
      <c r="W310" s="315" t="str">
        <f>IF('FRONT PAGE'!$A$1="www.fly-logics.com",IF(SUM(W299:W309)=0," ",SUM(W299:W309)),0)</f>
        <v xml:space="preserve"> </v>
      </c>
      <c r="X310" s="316" t="str">
        <f>IF('FRONT PAGE'!$A$1="www.fly-logics.com",IF(SUM(X299:X309)=0," ",SUM(X299:X309)),0)</f>
        <v xml:space="preserve"> </v>
      </c>
      <c r="Y310" s="317" t="str">
        <f>IF('FRONT PAGE'!$A$1="www.fly-logics.com",IF(SUM(Y299:Y309)=0," ",SUM(Y299:Y309)),0)</f>
        <v xml:space="preserve"> </v>
      </c>
      <c r="Z310" s="316" t="str">
        <f>IF('FRONT PAGE'!$A$1="www.fly-logics.com",IF(SUM(Z299:Z309)=0," ",SUM(Z299:Z309)),0)</f>
        <v xml:space="preserve"> </v>
      </c>
      <c r="AA310" s="317" t="str">
        <f>IF('FRONT PAGE'!$A$1="www.fly-logics.com",IF(SUM(AA299:AA309)=0," ",SUM(AA299:AA309)),0)</f>
        <v xml:space="preserve"> </v>
      </c>
      <c r="AB310" s="318" t="str">
        <f>IF('FRONT PAGE'!$A$1="www.fly-logics.com",IF(SUM(AB299:AB309)=0," ",SUM(AB299:AB309)),0)</f>
        <v xml:space="preserve"> </v>
      </c>
      <c r="AC310" s="329" t="str">
        <f>IF('FRONT PAGE'!$A$1="www.fly-logics.com",IF(SUM(AC299:AC309)=0," ",SUM(AC299:AC309)),0)</f>
        <v xml:space="preserve"> </v>
      </c>
      <c r="AD310" s="321" t="str">
        <f>IF('FRONT PAGE'!$A$1="www.fly-logics.com",IF(SUM(AD299:AD309)=0," ",SUM(AD299:AD309)),0)</f>
        <v xml:space="preserve"> </v>
      </c>
      <c r="AE310" s="321" t="str">
        <f>IF('FRONT PAGE'!$A$1="www.fly-logics.com",IF(SUM(AE299:AE309)=0," ",SUM(AE299:AE309)),0)</f>
        <v xml:space="preserve"> </v>
      </c>
      <c r="AF310" s="322" t="str">
        <f>IF('FRONT PAGE'!$A$1="www.fly-logics.com",IF(SUM(AF299:AF309)=0," ",SUM(AF299:AF309)),0)</f>
        <v xml:space="preserve"> </v>
      </c>
      <c r="AG310" s="323" t="str">
        <f>IF('FRONT PAGE'!$A$1="www.fly-logics.com",IF(SUM(AG299:AG309)=0," ",SUM(AG299:AG309)),0)</f>
        <v xml:space="preserve"> </v>
      </c>
      <c r="AH310" s="520" t="str">
        <f>IF('FRONT PAGE'!$A$1="www.fly-logics.com","I certify that all the data in this
logbook are accurate",0)</f>
        <v>I certify that all the data in this
logbook are accurate</v>
      </c>
      <c r="AI310" s="521"/>
      <c r="AJ310" s="521"/>
      <c r="AK310" s="522"/>
      <c r="AL310" s="385"/>
      <c r="AM310" s="386"/>
      <c r="AN310" s="385"/>
      <c r="AT310" s="364" t="e">
        <f t="shared" si="290"/>
        <v>#N/A</v>
      </c>
      <c r="AU310" s="365" t="e">
        <f t="shared" si="291"/>
        <v>#N/A</v>
      </c>
      <c r="AV310" s="372" t="str">
        <f t="shared" ca="1" si="250"/>
        <v/>
      </c>
      <c r="AW310" s="364" t="e">
        <f t="shared" ca="1" si="251"/>
        <v>#N/A</v>
      </c>
      <c r="AX310" s="373" t="e">
        <f t="shared" ca="1" si="252"/>
        <v>#N/A</v>
      </c>
      <c r="AY310" s="98" t="e">
        <f t="shared" si="292"/>
        <v>#N/A</v>
      </c>
      <c r="AZ310" s="373" t="e">
        <f t="shared" si="293"/>
        <v>#N/A</v>
      </c>
      <c r="BA310" s="363"/>
      <c r="BC310" s="377"/>
    </row>
    <row r="311" spans="1:70" ht="26.25" customHeight="1" x14ac:dyDescent="0.2">
      <c r="A311" s="505">
        <f>AL295</f>
        <v>0</v>
      </c>
      <c r="B311" s="525"/>
      <c r="C311" s="525"/>
      <c r="D311" s="525"/>
      <c r="E311" s="526"/>
      <c r="F311" s="530" t="str">
        <f>IF('FRONT PAGE'!$A$1="www.fly-logics.com","TOTAL PREVIOUS LOGBOOK",0)</f>
        <v>TOTAL PREVIOUS LOGBOOK</v>
      </c>
      <c r="G311" s="531"/>
      <c r="H311" s="532"/>
      <c r="I311" s="333">
        <f>I298</f>
        <v>33.75</v>
      </c>
      <c r="J311" s="334">
        <f t="shared" ref="J311:Q311" si="294">J298</f>
        <v>33.75</v>
      </c>
      <c r="K311" s="335" t="str">
        <f t="shared" si="294"/>
        <v xml:space="preserve"> </v>
      </c>
      <c r="L311" s="336" t="str">
        <f t="shared" si="294"/>
        <v xml:space="preserve"> </v>
      </c>
      <c r="M311" s="335" t="str">
        <f t="shared" si="294"/>
        <v xml:space="preserve"> </v>
      </c>
      <c r="N311" s="336" t="str">
        <f t="shared" si="294"/>
        <v xml:space="preserve"> </v>
      </c>
      <c r="O311" s="335" t="str">
        <f t="shared" si="294"/>
        <v xml:space="preserve"> </v>
      </c>
      <c r="P311" s="336" t="str">
        <f t="shared" si="294"/>
        <v xml:space="preserve"> </v>
      </c>
      <c r="Q311" s="337" t="str">
        <f t="shared" si="294"/>
        <v xml:space="preserve"> </v>
      </c>
      <c r="R311" s="288">
        <v>10</v>
      </c>
      <c r="S311" s="331" t="str">
        <f>S298</f>
        <v xml:space="preserve"> </v>
      </c>
      <c r="T311" s="239">
        <f t="shared" ref="T311:AG311" si="295">T298</f>
        <v>13.75</v>
      </c>
      <c r="U311" s="239">
        <f t="shared" si="295"/>
        <v>20</v>
      </c>
      <c r="V311" s="240">
        <f t="shared" si="295"/>
        <v>5</v>
      </c>
      <c r="W311" s="241" t="str">
        <f t="shared" si="295"/>
        <v xml:space="preserve"> </v>
      </c>
      <c r="X311" s="239" t="str">
        <f t="shared" si="295"/>
        <v xml:space="preserve"> </v>
      </c>
      <c r="Y311" s="242">
        <f t="shared" si="295"/>
        <v>5</v>
      </c>
      <c r="Z311" s="239" t="str">
        <f t="shared" si="295"/>
        <v xml:space="preserve"> </v>
      </c>
      <c r="AA311" s="242">
        <f t="shared" si="295"/>
        <v>3.75</v>
      </c>
      <c r="AB311" s="240" t="str">
        <f t="shared" si="295"/>
        <v xml:space="preserve"> </v>
      </c>
      <c r="AC311" s="243">
        <f t="shared" si="295"/>
        <v>14</v>
      </c>
      <c r="AD311" s="244" t="str">
        <f t="shared" si="295"/>
        <v xml:space="preserve"> </v>
      </c>
      <c r="AE311" s="244">
        <f t="shared" si="295"/>
        <v>14</v>
      </c>
      <c r="AF311" s="245" t="str">
        <f t="shared" si="295"/>
        <v xml:space="preserve"> </v>
      </c>
      <c r="AG311" s="332">
        <f t="shared" si="295"/>
        <v>17</v>
      </c>
      <c r="AH311" s="507"/>
      <c r="AI311" s="508"/>
      <c r="AJ311" s="508"/>
      <c r="AK311" s="509"/>
      <c r="AL311" s="385"/>
      <c r="AM311" s="386"/>
      <c r="AN311" s="385"/>
      <c r="AT311" s="364" t="e">
        <f t="shared" si="290"/>
        <v>#N/A</v>
      </c>
      <c r="AU311" s="365" t="e">
        <f t="shared" si="291"/>
        <v>#N/A</v>
      </c>
      <c r="AV311" s="372" t="str">
        <f t="shared" ca="1" si="250"/>
        <v/>
      </c>
      <c r="AW311" s="364" t="e">
        <f t="shared" ca="1" si="251"/>
        <v>#N/A</v>
      </c>
      <c r="AX311" s="373" t="e">
        <f t="shared" ca="1" si="252"/>
        <v>#N/A</v>
      </c>
      <c r="AY311" s="98" t="e">
        <f t="shared" si="292"/>
        <v>#N/A</v>
      </c>
      <c r="AZ311" s="373" t="e">
        <f t="shared" si="293"/>
        <v>#N/A</v>
      </c>
      <c r="BA311" s="363"/>
      <c r="BC311" s="377"/>
    </row>
    <row r="312" spans="1:70" ht="26.25" customHeight="1" thickBot="1" x14ac:dyDescent="0.25">
      <c r="A312" s="506"/>
      <c r="B312" s="512" t="str">
        <f>IF('FRONT PAGE'!$A$1="www.fly-logics.com","Authority certifying flight hours 
STAMP &amp; SIGNATURE",0)</f>
        <v>Authority certifying flight hours 
STAMP &amp; SIGNATURE</v>
      </c>
      <c r="C312" s="512"/>
      <c r="D312" s="512"/>
      <c r="E312" s="513"/>
      <c r="F312" s="533" t="str">
        <f>IF('FRONT PAGE'!$A$1="www.fly-logics.com","TOTAL TO DATE",0)</f>
        <v>TOTAL TO DATE</v>
      </c>
      <c r="G312" s="534"/>
      <c r="H312" s="535"/>
      <c r="I312" s="32">
        <f t="shared" ref="I312:Q312" si="296">IF(SUM(I310:I311)=0," ",SUM(I310:I311))</f>
        <v>33.75</v>
      </c>
      <c r="J312" s="27">
        <f t="shared" si="296"/>
        <v>33.75</v>
      </c>
      <c r="K312" s="24" t="str">
        <f t="shared" si="296"/>
        <v xml:space="preserve"> </v>
      </c>
      <c r="L312" s="25" t="str">
        <f t="shared" si="296"/>
        <v xml:space="preserve"> </v>
      </c>
      <c r="M312" s="24" t="str">
        <f t="shared" si="296"/>
        <v xml:space="preserve"> </v>
      </c>
      <c r="N312" s="25" t="str">
        <f t="shared" si="296"/>
        <v xml:space="preserve"> </v>
      </c>
      <c r="O312" s="24" t="str">
        <f t="shared" si="296"/>
        <v xml:space="preserve"> </v>
      </c>
      <c r="P312" s="25" t="str">
        <f t="shared" si="296"/>
        <v xml:space="preserve"> </v>
      </c>
      <c r="Q312" s="26" t="str">
        <f t="shared" si="296"/>
        <v xml:space="preserve"> </v>
      </c>
      <c r="R312" s="289"/>
      <c r="S312" s="27" t="str">
        <f t="shared" ref="S312:AG312" si="297">IF(SUM(S310:S311)=0," ",SUM(S310:S311))</f>
        <v xml:space="preserve"> </v>
      </c>
      <c r="T312" s="24">
        <f t="shared" si="297"/>
        <v>13.75</v>
      </c>
      <c r="U312" s="24">
        <f t="shared" si="297"/>
        <v>20</v>
      </c>
      <c r="V312" s="26">
        <f t="shared" si="297"/>
        <v>5</v>
      </c>
      <c r="W312" s="27" t="str">
        <f t="shared" si="297"/>
        <v xml:space="preserve"> </v>
      </c>
      <c r="X312" s="24" t="str">
        <f t="shared" si="297"/>
        <v xml:space="preserve"> </v>
      </c>
      <c r="Y312" s="25">
        <f t="shared" si="297"/>
        <v>5</v>
      </c>
      <c r="Z312" s="24" t="str">
        <f t="shared" si="297"/>
        <v xml:space="preserve"> </v>
      </c>
      <c r="AA312" s="25">
        <f t="shared" si="297"/>
        <v>3.75</v>
      </c>
      <c r="AB312" s="26" t="str">
        <f t="shared" si="297"/>
        <v xml:space="preserve"> </v>
      </c>
      <c r="AC312" s="30">
        <f t="shared" si="297"/>
        <v>14</v>
      </c>
      <c r="AD312" s="28" t="str">
        <f t="shared" si="297"/>
        <v xml:space="preserve"> </v>
      </c>
      <c r="AE312" s="28">
        <f t="shared" si="297"/>
        <v>14</v>
      </c>
      <c r="AF312" s="31" t="str">
        <f t="shared" si="297"/>
        <v xml:space="preserve"> </v>
      </c>
      <c r="AG312" s="33">
        <f t="shared" si="297"/>
        <v>17</v>
      </c>
      <c r="AH312" s="514" t="str">
        <f>IF('FRONT PAGE'!$A$1="www.fly-logics.com","_____________________________
PILOT SIGNATURE",0)</f>
        <v>_____________________________
PILOT SIGNATURE</v>
      </c>
      <c r="AI312" s="515"/>
      <c r="AJ312" s="515"/>
      <c r="AK312" s="330">
        <f>A310</f>
        <v>22</v>
      </c>
      <c r="AL312" s="387"/>
      <c r="AM312" s="388"/>
      <c r="AN312" s="387"/>
      <c r="AT312" s="364" t="e">
        <f t="shared" si="290"/>
        <v>#N/A</v>
      </c>
      <c r="AU312" s="365" t="e">
        <f t="shared" si="291"/>
        <v>#N/A</v>
      </c>
      <c r="AV312" s="372" t="str">
        <f t="shared" ca="1" si="250"/>
        <v/>
      </c>
      <c r="AW312" s="364" t="e">
        <f t="shared" ca="1" si="251"/>
        <v>#N/A</v>
      </c>
      <c r="AX312" s="373" t="e">
        <f t="shared" ca="1" si="252"/>
        <v>#N/A</v>
      </c>
      <c r="AY312" s="98" t="e">
        <f t="shared" si="292"/>
        <v>#N/A</v>
      </c>
      <c r="AZ312" s="373" t="e">
        <f t="shared" si="293"/>
        <v>#N/A</v>
      </c>
      <c r="BA312" s="363"/>
      <c r="BC312" s="377"/>
    </row>
    <row r="313" spans="1:70" s="50" customFormat="1" ht="27.75" customHeight="1" x14ac:dyDescent="0.2">
      <c r="A313" s="29">
        <f>A308+1</f>
        <v>221</v>
      </c>
      <c r="B313" s="39"/>
      <c r="C313" s="40"/>
      <c r="D313" s="41"/>
      <c r="E313" s="42"/>
      <c r="F313" s="43"/>
      <c r="G313" s="44"/>
      <c r="H313" s="45"/>
      <c r="I313" s="281"/>
      <c r="J313" s="277"/>
      <c r="K313" s="278"/>
      <c r="L313" s="279"/>
      <c r="M313" s="278"/>
      <c r="N313" s="279"/>
      <c r="O313" s="278"/>
      <c r="P313" s="279"/>
      <c r="Q313" s="150"/>
      <c r="R313" s="285"/>
      <c r="S313" s="46"/>
      <c r="T313" s="47"/>
      <c r="U313" s="47"/>
      <c r="V313" s="48"/>
      <c r="W313" s="293"/>
      <c r="X313" s="278"/>
      <c r="Y313" s="279"/>
      <c r="Z313" s="278"/>
      <c r="AA313" s="279"/>
      <c r="AB313" s="150"/>
      <c r="AC313" s="282"/>
      <c r="AD313" s="283"/>
      <c r="AE313" s="283"/>
      <c r="AF313" s="284"/>
      <c r="AG313" s="49"/>
      <c r="AH313" s="48"/>
      <c r="AI313" s="516"/>
      <c r="AJ313" s="516"/>
      <c r="AK313" s="517"/>
      <c r="AL313" s="100"/>
      <c r="AM313" s="382" t="str">
        <f t="shared" ref="AM313:AM322" si="298">IF(B313=0," ",TEXT(B313,"MMM"))</f>
        <v xml:space="preserve"> </v>
      </c>
      <c r="AN313" s="95" t="str">
        <f t="shared" ref="AN313:AN322" si="299">IF(B313=0," ",YEAR(B313))</f>
        <v xml:space="preserve"> </v>
      </c>
      <c r="AO313" s="365"/>
      <c r="AP313" s="365"/>
      <c r="AQ313" s="256"/>
      <c r="AR313" s="365"/>
      <c r="AS313" s="365"/>
      <c r="AT313" s="364" t="e">
        <f t="shared" si="290"/>
        <v>#N/A</v>
      </c>
      <c r="AU313" s="365" t="e">
        <f t="shared" si="291"/>
        <v>#N/A</v>
      </c>
      <c r="AV313" s="372" t="str">
        <f t="shared" ca="1" si="250"/>
        <v/>
      </c>
      <c r="AW313" s="364" t="e">
        <f t="shared" ca="1" si="251"/>
        <v>#N/A</v>
      </c>
      <c r="AX313" s="373" t="e">
        <f t="shared" ca="1" si="252"/>
        <v>#N/A</v>
      </c>
      <c r="AY313" s="98" t="e">
        <f t="shared" si="292"/>
        <v>#N/A</v>
      </c>
      <c r="AZ313" s="373" t="e">
        <f t="shared" si="293"/>
        <v>#N/A</v>
      </c>
      <c r="BA313" s="363"/>
      <c r="BB313" s="365"/>
      <c r="BC313" s="377"/>
      <c r="BD313" s="365"/>
      <c r="BE313" s="365"/>
      <c r="BF313" s="365"/>
      <c r="BG313" s="365"/>
      <c r="BH313" s="365"/>
      <c r="BI313" s="365"/>
      <c r="BJ313" s="365"/>
      <c r="BK313" s="365"/>
      <c r="BL313" s="376"/>
      <c r="BM313" s="376"/>
      <c r="BN313" s="260"/>
      <c r="BO313" s="260"/>
      <c r="BP313" s="260"/>
      <c r="BQ313" s="263"/>
      <c r="BR313" s="263"/>
    </row>
    <row r="314" spans="1:70" s="50" customFormat="1" ht="27.75" customHeight="1" x14ac:dyDescent="0.2">
      <c r="A314" s="22">
        <f>A313+1</f>
        <v>222</v>
      </c>
      <c r="B314" s="51"/>
      <c r="C314" s="52"/>
      <c r="D314" s="53"/>
      <c r="E314" s="54"/>
      <c r="F314" s="55"/>
      <c r="G314" s="56"/>
      <c r="H314" s="57"/>
      <c r="I314" s="275"/>
      <c r="J314" s="58"/>
      <c r="K314" s="59"/>
      <c r="L314" s="60"/>
      <c r="M314" s="59"/>
      <c r="N314" s="60"/>
      <c r="O314" s="59"/>
      <c r="P314" s="60"/>
      <c r="Q314" s="61"/>
      <c r="R314" s="286"/>
      <c r="S314" s="58"/>
      <c r="T314" s="59"/>
      <c r="U314" s="59"/>
      <c r="V314" s="61"/>
      <c r="W314" s="294"/>
      <c r="X314" s="59"/>
      <c r="Y314" s="60"/>
      <c r="Z314" s="59"/>
      <c r="AA314" s="60"/>
      <c r="AB314" s="61"/>
      <c r="AC314" s="62"/>
      <c r="AD314" s="63"/>
      <c r="AE314" s="63"/>
      <c r="AF314" s="64"/>
      <c r="AG314" s="65"/>
      <c r="AH314" s="61"/>
      <c r="AI314" s="510"/>
      <c r="AJ314" s="510"/>
      <c r="AK314" s="511"/>
      <c r="AL314" s="100"/>
      <c r="AM314" s="382" t="str">
        <f t="shared" si="298"/>
        <v xml:space="preserve"> </v>
      </c>
      <c r="AN314" s="95" t="str">
        <f t="shared" si="299"/>
        <v xml:space="preserve"> </v>
      </c>
      <c r="AO314" s="365"/>
      <c r="AP314" s="365"/>
      <c r="AQ314" s="256"/>
      <c r="AR314" s="365"/>
      <c r="AS314" s="365"/>
      <c r="AT314" s="364" t="e">
        <f t="shared" si="290"/>
        <v>#N/A</v>
      </c>
      <c r="AU314" s="365" t="e">
        <f t="shared" si="291"/>
        <v>#N/A</v>
      </c>
      <c r="AV314" s="372" t="str">
        <f t="shared" ca="1" si="250"/>
        <v/>
      </c>
      <c r="AW314" s="364" t="e">
        <f t="shared" ca="1" si="251"/>
        <v>#N/A</v>
      </c>
      <c r="AX314" s="373" t="e">
        <f t="shared" ca="1" si="252"/>
        <v>#N/A</v>
      </c>
      <c r="AY314" s="98" t="e">
        <f t="shared" si="292"/>
        <v>#N/A</v>
      </c>
      <c r="AZ314" s="373" t="e">
        <f t="shared" si="293"/>
        <v>#N/A</v>
      </c>
      <c r="BA314" s="363"/>
      <c r="BB314" s="365"/>
      <c r="BC314" s="377"/>
      <c r="BD314" s="365"/>
      <c r="BE314" s="365"/>
      <c r="BF314" s="365"/>
      <c r="BG314" s="365"/>
      <c r="BH314" s="365"/>
      <c r="BI314" s="365"/>
      <c r="BJ314" s="365"/>
      <c r="BK314" s="365"/>
      <c r="BL314" s="376"/>
      <c r="BM314" s="376"/>
      <c r="BN314" s="260"/>
      <c r="BO314" s="260"/>
      <c r="BP314" s="260"/>
      <c r="BQ314" s="263"/>
      <c r="BR314" s="263"/>
    </row>
    <row r="315" spans="1:70" s="50" customFormat="1" ht="27.75" customHeight="1" x14ac:dyDescent="0.2">
      <c r="A315" s="22">
        <f t="shared" ref="A315:A322" si="300">A314+1</f>
        <v>223</v>
      </c>
      <c r="B315" s="51"/>
      <c r="C315" s="52"/>
      <c r="D315" s="53"/>
      <c r="E315" s="54"/>
      <c r="F315" s="55"/>
      <c r="G315" s="56"/>
      <c r="H315" s="57"/>
      <c r="I315" s="275"/>
      <c r="J315" s="58"/>
      <c r="K315" s="59"/>
      <c r="L315" s="60"/>
      <c r="M315" s="59"/>
      <c r="N315" s="60"/>
      <c r="O315" s="59"/>
      <c r="P315" s="60"/>
      <c r="Q315" s="61"/>
      <c r="R315" s="286"/>
      <c r="S315" s="58"/>
      <c r="T315" s="59"/>
      <c r="U315" s="59"/>
      <c r="V315" s="61"/>
      <c r="W315" s="294"/>
      <c r="X315" s="59"/>
      <c r="Y315" s="60"/>
      <c r="Z315" s="59"/>
      <c r="AA315" s="60"/>
      <c r="AB315" s="61"/>
      <c r="AC315" s="62"/>
      <c r="AD315" s="63"/>
      <c r="AE315" s="63"/>
      <c r="AF315" s="64"/>
      <c r="AG315" s="65"/>
      <c r="AH315" s="61"/>
      <c r="AI315" s="510"/>
      <c r="AJ315" s="510"/>
      <c r="AK315" s="511"/>
      <c r="AL315" s="100"/>
      <c r="AM315" s="382" t="str">
        <f t="shared" si="298"/>
        <v xml:space="preserve"> </v>
      </c>
      <c r="AN315" s="95" t="str">
        <f t="shared" si="299"/>
        <v xml:space="preserve"> </v>
      </c>
      <c r="AO315" s="365"/>
      <c r="AP315" s="365"/>
      <c r="AQ315" s="256"/>
      <c r="AR315" s="365"/>
      <c r="AS315" s="365"/>
      <c r="AT315" s="364" t="e">
        <f t="shared" ref="AT315:AT324" si="301">IF(ISBLANK($B439),NA(),$B439)</f>
        <v>#N/A</v>
      </c>
      <c r="AU315" s="365" t="e">
        <f t="shared" ref="AU315:AU324" si="302">IF(ISBLANK($I439),NA(),$I439)</f>
        <v>#N/A</v>
      </c>
      <c r="AV315" s="372" t="str">
        <f t="shared" ca="1" si="250"/>
        <v/>
      </c>
      <c r="AW315" s="364" t="e">
        <f t="shared" ca="1" si="251"/>
        <v>#N/A</v>
      </c>
      <c r="AX315" s="373" t="e">
        <f t="shared" ca="1" si="252"/>
        <v>#N/A</v>
      </c>
      <c r="AY315" s="98" t="e">
        <f>IF(S439=0,NA(),S439)</f>
        <v>#N/A</v>
      </c>
      <c r="AZ315" s="373" t="e">
        <f>IF(V439=0,NA(),V439)</f>
        <v>#N/A</v>
      </c>
      <c r="BA315" s="363"/>
      <c r="BB315" s="365"/>
      <c r="BC315" s="377"/>
      <c r="BD315" s="365"/>
      <c r="BE315" s="365"/>
      <c r="BF315" s="365"/>
      <c r="BG315" s="365"/>
      <c r="BH315" s="365"/>
      <c r="BI315" s="365"/>
      <c r="BJ315" s="365"/>
      <c r="BK315" s="365"/>
      <c r="BL315" s="376"/>
      <c r="BM315" s="376"/>
      <c r="BN315" s="260"/>
      <c r="BO315" s="260"/>
      <c r="BP315" s="260"/>
      <c r="BQ315" s="263"/>
      <c r="BR315" s="263"/>
    </row>
    <row r="316" spans="1:70" s="50" customFormat="1" ht="27.75" customHeight="1" x14ac:dyDescent="0.2">
      <c r="A316" s="22">
        <f t="shared" si="300"/>
        <v>224</v>
      </c>
      <c r="B316" s="51"/>
      <c r="C316" s="52"/>
      <c r="D316" s="53"/>
      <c r="E316" s="54"/>
      <c r="F316" s="55"/>
      <c r="G316" s="56"/>
      <c r="H316" s="57"/>
      <c r="I316" s="275"/>
      <c r="J316" s="58"/>
      <c r="K316" s="59"/>
      <c r="L316" s="60"/>
      <c r="M316" s="59"/>
      <c r="N316" s="60"/>
      <c r="O316" s="59"/>
      <c r="P316" s="60"/>
      <c r="Q316" s="61"/>
      <c r="R316" s="286"/>
      <c r="S316" s="58"/>
      <c r="T316" s="59"/>
      <c r="U316" s="59"/>
      <c r="V316" s="61"/>
      <c r="W316" s="294"/>
      <c r="X316" s="59"/>
      <c r="Y316" s="60"/>
      <c r="Z316" s="59"/>
      <c r="AA316" s="60"/>
      <c r="AB316" s="61"/>
      <c r="AC316" s="62"/>
      <c r="AD316" s="63"/>
      <c r="AE316" s="63"/>
      <c r="AF316" s="64"/>
      <c r="AG316" s="65"/>
      <c r="AH316" s="61"/>
      <c r="AI316" s="510"/>
      <c r="AJ316" s="510"/>
      <c r="AK316" s="511"/>
      <c r="AL316" s="100"/>
      <c r="AM316" s="382" t="str">
        <f t="shared" si="298"/>
        <v xml:space="preserve"> </v>
      </c>
      <c r="AN316" s="95" t="str">
        <f t="shared" si="299"/>
        <v xml:space="preserve"> </v>
      </c>
      <c r="AO316" s="365"/>
      <c r="AP316" s="365"/>
      <c r="AQ316" s="256"/>
      <c r="AR316" s="365"/>
      <c r="AS316" s="365"/>
      <c r="AT316" s="364" t="e">
        <f t="shared" si="301"/>
        <v>#N/A</v>
      </c>
      <c r="AU316" s="365" t="e">
        <f t="shared" si="302"/>
        <v>#N/A</v>
      </c>
      <c r="AV316" s="372" t="str">
        <f t="shared" ca="1" si="250"/>
        <v/>
      </c>
      <c r="AW316" s="364" t="e">
        <f t="shared" ca="1" si="251"/>
        <v>#N/A</v>
      </c>
      <c r="AX316" s="373" t="e">
        <f t="shared" ca="1" si="252"/>
        <v>#N/A</v>
      </c>
      <c r="AY316" s="98" t="e">
        <f t="shared" ref="AY316:AY324" si="303">IF(S440=0,NA(),S440)</f>
        <v>#N/A</v>
      </c>
      <c r="AZ316" s="373" t="e">
        <f t="shared" ref="AZ316:AZ324" si="304">IF(V440=0,NA(),V440)</f>
        <v>#N/A</v>
      </c>
      <c r="BA316" s="363"/>
      <c r="BB316" s="365"/>
      <c r="BC316" s="377"/>
      <c r="BD316" s="365"/>
      <c r="BE316" s="365"/>
      <c r="BF316" s="365"/>
      <c r="BG316" s="365"/>
      <c r="BH316" s="365"/>
      <c r="BI316" s="365"/>
      <c r="BJ316" s="365"/>
      <c r="BK316" s="365"/>
      <c r="BL316" s="376"/>
      <c r="BM316" s="376"/>
      <c r="BN316" s="260"/>
      <c r="BO316" s="260"/>
      <c r="BP316" s="260"/>
      <c r="BQ316" s="263"/>
      <c r="BR316" s="263"/>
    </row>
    <row r="317" spans="1:70" s="50" customFormat="1" ht="27.75" customHeight="1" x14ac:dyDescent="0.2">
      <c r="A317" s="22">
        <f t="shared" si="300"/>
        <v>225</v>
      </c>
      <c r="B317" s="51"/>
      <c r="C317" s="52"/>
      <c r="D317" s="53"/>
      <c r="E317" s="54"/>
      <c r="F317" s="55"/>
      <c r="G317" s="56"/>
      <c r="H317" s="57"/>
      <c r="I317" s="275"/>
      <c r="J317" s="58"/>
      <c r="K317" s="59"/>
      <c r="L317" s="60"/>
      <c r="M317" s="59"/>
      <c r="N317" s="60"/>
      <c r="O317" s="59"/>
      <c r="P317" s="60"/>
      <c r="Q317" s="61"/>
      <c r="R317" s="286"/>
      <c r="S317" s="58"/>
      <c r="T317" s="59"/>
      <c r="U317" s="59"/>
      <c r="V317" s="61"/>
      <c r="W317" s="294"/>
      <c r="X317" s="59"/>
      <c r="Y317" s="60"/>
      <c r="Z317" s="59"/>
      <c r="AA317" s="60"/>
      <c r="AB317" s="61"/>
      <c r="AC317" s="62"/>
      <c r="AD317" s="63"/>
      <c r="AE317" s="63"/>
      <c r="AF317" s="64"/>
      <c r="AG317" s="65"/>
      <c r="AH317" s="61"/>
      <c r="AI317" s="510"/>
      <c r="AJ317" s="510"/>
      <c r="AK317" s="511"/>
      <c r="AL317" s="100"/>
      <c r="AM317" s="382" t="str">
        <f t="shared" si="298"/>
        <v xml:space="preserve"> </v>
      </c>
      <c r="AN317" s="95" t="str">
        <f t="shared" si="299"/>
        <v xml:space="preserve"> </v>
      </c>
      <c r="AO317" s="365"/>
      <c r="AP317" s="365"/>
      <c r="AQ317" s="256"/>
      <c r="AR317" s="365"/>
      <c r="AS317" s="365"/>
      <c r="AT317" s="364" t="e">
        <f t="shared" si="301"/>
        <v>#N/A</v>
      </c>
      <c r="AU317" s="365" t="e">
        <f t="shared" si="302"/>
        <v>#N/A</v>
      </c>
      <c r="AV317" s="372" t="str">
        <f t="shared" ca="1" si="250"/>
        <v/>
      </c>
      <c r="AW317" s="364" t="e">
        <f t="shared" ca="1" si="251"/>
        <v>#N/A</v>
      </c>
      <c r="AX317" s="373" t="e">
        <f t="shared" ca="1" si="252"/>
        <v>#N/A</v>
      </c>
      <c r="AY317" s="98" t="e">
        <f t="shared" si="303"/>
        <v>#N/A</v>
      </c>
      <c r="AZ317" s="373" t="e">
        <f t="shared" si="304"/>
        <v>#N/A</v>
      </c>
      <c r="BA317" s="363"/>
      <c r="BB317" s="365"/>
      <c r="BC317" s="377"/>
      <c r="BD317" s="365"/>
      <c r="BE317" s="365"/>
      <c r="BF317" s="365"/>
      <c r="BG317" s="365"/>
      <c r="BH317" s="365"/>
      <c r="BI317" s="365"/>
      <c r="BJ317" s="365"/>
      <c r="BK317" s="365"/>
      <c r="BL317" s="376"/>
      <c r="BM317" s="376"/>
      <c r="BN317" s="260"/>
      <c r="BO317" s="260"/>
      <c r="BP317" s="260"/>
      <c r="BQ317" s="263"/>
      <c r="BR317" s="263"/>
    </row>
    <row r="318" spans="1:70" s="50" customFormat="1" ht="27.75" customHeight="1" x14ac:dyDescent="0.2">
      <c r="A318" s="22">
        <f t="shared" si="300"/>
        <v>226</v>
      </c>
      <c r="B318" s="51"/>
      <c r="C318" s="52"/>
      <c r="D318" s="53"/>
      <c r="E318" s="54"/>
      <c r="F318" s="55"/>
      <c r="G318" s="56"/>
      <c r="H318" s="57"/>
      <c r="I318" s="275"/>
      <c r="J318" s="58"/>
      <c r="K318" s="59"/>
      <c r="L318" s="60"/>
      <c r="M318" s="59"/>
      <c r="N318" s="60"/>
      <c r="O318" s="59"/>
      <c r="P318" s="60"/>
      <c r="Q318" s="61"/>
      <c r="R318" s="286"/>
      <c r="S318" s="58"/>
      <c r="T318" s="59"/>
      <c r="U318" s="59"/>
      <c r="V318" s="61"/>
      <c r="W318" s="294"/>
      <c r="X318" s="59"/>
      <c r="Y318" s="60"/>
      <c r="Z318" s="59"/>
      <c r="AA318" s="60"/>
      <c r="AB318" s="61"/>
      <c r="AC318" s="62"/>
      <c r="AD318" s="63"/>
      <c r="AE318" s="63"/>
      <c r="AF318" s="64"/>
      <c r="AG318" s="65"/>
      <c r="AH318" s="61"/>
      <c r="AI318" s="510"/>
      <c r="AJ318" s="510"/>
      <c r="AK318" s="511"/>
      <c r="AL318" s="100"/>
      <c r="AM318" s="382" t="str">
        <f t="shared" si="298"/>
        <v xml:space="preserve"> </v>
      </c>
      <c r="AN318" s="95" t="str">
        <f t="shared" si="299"/>
        <v xml:space="preserve"> </v>
      </c>
      <c r="AO318" s="365"/>
      <c r="AP318" s="365"/>
      <c r="AQ318" s="256"/>
      <c r="AR318" s="365"/>
      <c r="AS318" s="365"/>
      <c r="AT318" s="364" t="e">
        <f t="shared" si="301"/>
        <v>#N/A</v>
      </c>
      <c r="AU318" s="365" t="e">
        <f t="shared" si="302"/>
        <v>#N/A</v>
      </c>
      <c r="AV318" s="372" t="str">
        <f t="shared" ca="1" si="250"/>
        <v/>
      </c>
      <c r="AW318" s="364" t="e">
        <f t="shared" ca="1" si="251"/>
        <v>#N/A</v>
      </c>
      <c r="AX318" s="373" t="e">
        <f t="shared" ca="1" si="252"/>
        <v>#N/A</v>
      </c>
      <c r="AY318" s="98" t="e">
        <f t="shared" si="303"/>
        <v>#N/A</v>
      </c>
      <c r="AZ318" s="373" t="e">
        <f t="shared" si="304"/>
        <v>#N/A</v>
      </c>
      <c r="BA318" s="363"/>
      <c r="BB318" s="365"/>
      <c r="BC318" s="377"/>
      <c r="BD318" s="365"/>
      <c r="BE318" s="365"/>
      <c r="BF318" s="365"/>
      <c r="BG318" s="365"/>
      <c r="BH318" s="365"/>
      <c r="BI318" s="365"/>
      <c r="BJ318" s="365"/>
      <c r="BK318" s="365"/>
      <c r="BL318" s="376"/>
      <c r="BM318" s="376"/>
      <c r="BN318" s="260"/>
      <c r="BO318" s="260"/>
      <c r="BP318" s="260"/>
      <c r="BQ318" s="263"/>
      <c r="BR318" s="263"/>
    </row>
    <row r="319" spans="1:70" s="50" customFormat="1" ht="27.75" customHeight="1" x14ac:dyDescent="0.2">
      <c r="A319" s="22">
        <f>A318+1</f>
        <v>227</v>
      </c>
      <c r="B319" s="51"/>
      <c r="C319" s="52"/>
      <c r="D319" s="53"/>
      <c r="E319" s="54"/>
      <c r="F319" s="55"/>
      <c r="G319" s="56"/>
      <c r="H319" s="57"/>
      <c r="I319" s="275"/>
      <c r="J319" s="58"/>
      <c r="K319" s="59"/>
      <c r="L319" s="60"/>
      <c r="M319" s="59"/>
      <c r="N319" s="60"/>
      <c r="O319" s="59"/>
      <c r="P319" s="60"/>
      <c r="Q319" s="61"/>
      <c r="R319" s="286"/>
      <c r="S319" s="58"/>
      <c r="T319" s="59"/>
      <c r="U319" s="59"/>
      <c r="V319" s="61"/>
      <c r="W319" s="294"/>
      <c r="X319" s="59"/>
      <c r="Y319" s="60"/>
      <c r="Z319" s="59"/>
      <c r="AA319" s="60"/>
      <c r="AB319" s="61"/>
      <c r="AC319" s="62"/>
      <c r="AD319" s="63"/>
      <c r="AE319" s="63"/>
      <c r="AF319" s="64"/>
      <c r="AG319" s="65"/>
      <c r="AH319" s="61"/>
      <c r="AI319" s="510"/>
      <c r="AJ319" s="510"/>
      <c r="AK319" s="511"/>
      <c r="AL319" s="100"/>
      <c r="AM319" s="382" t="str">
        <f t="shared" si="298"/>
        <v xml:space="preserve"> </v>
      </c>
      <c r="AN319" s="95" t="str">
        <f t="shared" si="299"/>
        <v xml:space="preserve"> </v>
      </c>
      <c r="AO319" s="365"/>
      <c r="AP319" s="365"/>
      <c r="AQ319" s="256"/>
      <c r="AR319" s="365"/>
      <c r="AS319" s="365"/>
      <c r="AT319" s="364" t="e">
        <f t="shared" si="301"/>
        <v>#N/A</v>
      </c>
      <c r="AU319" s="365" t="e">
        <f t="shared" si="302"/>
        <v>#N/A</v>
      </c>
      <c r="AV319" s="372" t="str">
        <f t="shared" ca="1" si="250"/>
        <v/>
      </c>
      <c r="AW319" s="364" t="e">
        <f t="shared" ca="1" si="251"/>
        <v>#N/A</v>
      </c>
      <c r="AX319" s="373" t="e">
        <f t="shared" ca="1" si="252"/>
        <v>#N/A</v>
      </c>
      <c r="AY319" s="98" t="e">
        <f t="shared" si="303"/>
        <v>#N/A</v>
      </c>
      <c r="AZ319" s="373" t="e">
        <f t="shared" si="304"/>
        <v>#N/A</v>
      </c>
      <c r="BA319" s="363"/>
      <c r="BB319" s="365"/>
      <c r="BC319" s="377"/>
      <c r="BD319" s="365"/>
      <c r="BE319" s="365"/>
      <c r="BF319" s="365"/>
      <c r="BG319" s="365"/>
      <c r="BH319" s="365"/>
      <c r="BI319" s="365"/>
      <c r="BJ319" s="365"/>
      <c r="BK319" s="365"/>
      <c r="BL319" s="376"/>
      <c r="BM319" s="376"/>
      <c r="BN319" s="260"/>
      <c r="BO319" s="260"/>
      <c r="BP319" s="260"/>
      <c r="BQ319" s="263"/>
      <c r="BR319" s="263"/>
    </row>
    <row r="320" spans="1:70" s="50" customFormat="1" ht="27.75" customHeight="1" x14ac:dyDescent="0.2">
      <c r="A320" s="22">
        <f t="shared" si="300"/>
        <v>228</v>
      </c>
      <c r="B320" s="51"/>
      <c r="C320" s="52"/>
      <c r="D320" s="53"/>
      <c r="E320" s="54"/>
      <c r="F320" s="55"/>
      <c r="G320" s="56"/>
      <c r="H320" s="57"/>
      <c r="I320" s="275"/>
      <c r="J320" s="58"/>
      <c r="K320" s="59"/>
      <c r="L320" s="60"/>
      <c r="M320" s="59"/>
      <c r="N320" s="60"/>
      <c r="O320" s="59"/>
      <c r="P320" s="60"/>
      <c r="Q320" s="61"/>
      <c r="R320" s="286"/>
      <c r="S320" s="58"/>
      <c r="T320" s="59"/>
      <c r="U320" s="59"/>
      <c r="V320" s="61"/>
      <c r="W320" s="294"/>
      <c r="X320" s="59"/>
      <c r="Y320" s="60"/>
      <c r="Z320" s="59"/>
      <c r="AA320" s="60"/>
      <c r="AB320" s="61"/>
      <c r="AC320" s="62"/>
      <c r="AD320" s="63"/>
      <c r="AE320" s="63"/>
      <c r="AF320" s="64"/>
      <c r="AG320" s="65"/>
      <c r="AH320" s="61"/>
      <c r="AI320" s="510"/>
      <c r="AJ320" s="510"/>
      <c r="AK320" s="511"/>
      <c r="AL320" s="100"/>
      <c r="AM320" s="382" t="str">
        <f t="shared" si="298"/>
        <v xml:space="preserve"> </v>
      </c>
      <c r="AN320" s="95" t="str">
        <f t="shared" si="299"/>
        <v xml:space="preserve"> </v>
      </c>
      <c r="AO320" s="365"/>
      <c r="AP320" s="365"/>
      <c r="AQ320" s="256"/>
      <c r="AR320" s="365"/>
      <c r="AS320" s="365"/>
      <c r="AT320" s="364" t="e">
        <f t="shared" si="301"/>
        <v>#N/A</v>
      </c>
      <c r="AU320" s="365" t="e">
        <f t="shared" si="302"/>
        <v>#N/A</v>
      </c>
      <c r="AV320" s="372" t="str">
        <f t="shared" ca="1" si="250"/>
        <v/>
      </c>
      <c r="AW320" s="364" t="e">
        <f t="shared" ca="1" si="251"/>
        <v>#N/A</v>
      </c>
      <c r="AX320" s="373" t="e">
        <f t="shared" ca="1" si="252"/>
        <v>#N/A</v>
      </c>
      <c r="AY320" s="98" t="e">
        <f t="shared" si="303"/>
        <v>#N/A</v>
      </c>
      <c r="AZ320" s="373" t="e">
        <f t="shared" si="304"/>
        <v>#N/A</v>
      </c>
      <c r="BA320" s="363"/>
      <c r="BB320" s="365"/>
      <c r="BC320" s="377"/>
      <c r="BD320" s="365"/>
      <c r="BE320" s="365"/>
      <c r="BF320" s="365"/>
      <c r="BG320" s="365"/>
      <c r="BH320" s="365"/>
      <c r="BI320" s="365"/>
      <c r="BJ320" s="365"/>
      <c r="BK320" s="365"/>
      <c r="BL320" s="376"/>
      <c r="BM320" s="376"/>
      <c r="BN320" s="260"/>
      <c r="BO320" s="260"/>
      <c r="BP320" s="260"/>
      <c r="BQ320" s="263"/>
      <c r="BR320" s="263"/>
    </row>
    <row r="321" spans="1:70" s="50" customFormat="1" ht="27.75" customHeight="1" x14ac:dyDescent="0.2">
      <c r="A321" s="22">
        <f t="shared" si="300"/>
        <v>229</v>
      </c>
      <c r="B321" s="51"/>
      <c r="C321" s="52"/>
      <c r="D321" s="53"/>
      <c r="E321" s="54"/>
      <c r="F321" s="55"/>
      <c r="G321" s="56"/>
      <c r="H321" s="57"/>
      <c r="I321" s="275"/>
      <c r="J321" s="58"/>
      <c r="K321" s="59"/>
      <c r="L321" s="60"/>
      <c r="M321" s="59"/>
      <c r="N321" s="60"/>
      <c r="O321" s="59"/>
      <c r="P321" s="60"/>
      <c r="Q321" s="61"/>
      <c r="R321" s="286"/>
      <c r="S321" s="58"/>
      <c r="T321" s="59"/>
      <c r="U321" s="59"/>
      <c r="V321" s="61"/>
      <c r="W321" s="294"/>
      <c r="X321" s="59"/>
      <c r="Y321" s="60"/>
      <c r="Z321" s="59"/>
      <c r="AA321" s="60"/>
      <c r="AB321" s="61"/>
      <c r="AC321" s="62"/>
      <c r="AD321" s="63"/>
      <c r="AE321" s="63"/>
      <c r="AF321" s="64"/>
      <c r="AG321" s="65"/>
      <c r="AH321" s="61"/>
      <c r="AI321" s="510"/>
      <c r="AJ321" s="510"/>
      <c r="AK321" s="511"/>
      <c r="AL321" s="100"/>
      <c r="AM321" s="382" t="str">
        <f t="shared" si="298"/>
        <v xml:space="preserve"> </v>
      </c>
      <c r="AN321" s="95" t="str">
        <f t="shared" si="299"/>
        <v xml:space="preserve"> </v>
      </c>
      <c r="AO321" s="365"/>
      <c r="AP321" s="365"/>
      <c r="AQ321" s="256"/>
      <c r="AR321" s="365"/>
      <c r="AS321" s="365"/>
      <c r="AT321" s="364" t="e">
        <f t="shared" si="301"/>
        <v>#N/A</v>
      </c>
      <c r="AU321" s="365" t="e">
        <f t="shared" si="302"/>
        <v>#N/A</v>
      </c>
      <c r="AV321" s="372" t="str">
        <f t="shared" ca="1" si="250"/>
        <v/>
      </c>
      <c r="AW321" s="364" t="e">
        <f t="shared" ca="1" si="251"/>
        <v>#N/A</v>
      </c>
      <c r="AX321" s="373" t="e">
        <f t="shared" ca="1" si="252"/>
        <v>#N/A</v>
      </c>
      <c r="AY321" s="98" t="e">
        <f t="shared" si="303"/>
        <v>#N/A</v>
      </c>
      <c r="AZ321" s="373" t="e">
        <f t="shared" si="304"/>
        <v>#N/A</v>
      </c>
      <c r="BA321" s="365"/>
      <c r="BB321" s="365"/>
      <c r="BC321" s="377"/>
      <c r="BD321" s="365"/>
      <c r="BE321" s="365"/>
      <c r="BF321" s="365"/>
      <c r="BG321" s="365"/>
      <c r="BH321" s="365"/>
      <c r="BI321" s="365"/>
      <c r="BJ321" s="365"/>
      <c r="BK321" s="365"/>
      <c r="BL321" s="376"/>
      <c r="BM321" s="376"/>
      <c r="BN321" s="260"/>
      <c r="BO321" s="260"/>
      <c r="BP321" s="260"/>
      <c r="BQ321" s="263"/>
      <c r="BR321" s="263"/>
    </row>
    <row r="322" spans="1:70" s="50" customFormat="1" ht="27.75" customHeight="1" thickBot="1" x14ac:dyDescent="0.25">
      <c r="A322" s="23">
        <f t="shared" si="300"/>
        <v>230</v>
      </c>
      <c r="B322" s="66"/>
      <c r="C322" s="67"/>
      <c r="D322" s="68"/>
      <c r="E322" s="69"/>
      <c r="F322" s="70"/>
      <c r="G322" s="71"/>
      <c r="H322" s="72"/>
      <c r="I322" s="276"/>
      <c r="J322" s="73"/>
      <c r="K322" s="74"/>
      <c r="L322" s="75"/>
      <c r="M322" s="74"/>
      <c r="N322" s="75"/>
      <c r="O322" s="74"/>
      <c r="P322" s="75"/>
      <c r="Q322" s="76"/>
      <c r="R322" s="287"/>
      <c r="S322" s="73"/>
      <c r="T322" s="74"/>
      <c r="U322" s="74"/>
      <c r="V322" s="76"/>
      <c r="W322" s="295"/>
      <c r="X322" s="74"/>
      <c r="Y322" s="75"/>
      <c r="Z322" s="74"/>
      <c r="AA322" s="75"/>
      <c r="AB322" s="76"/>
      <c r="AC322" s="77"/>
      <c r="AD322" s="78"/>
      <c r="AE322" s="78"/>
      <c r="AF322" s="79"/>
      <c r="AG322" s="80"/>
      <c r="AH322" s="76"/>
      <c r="AI322" s="518"/>
      <c r="AJ322" s="518"/>
      <c r="AK322" s="519"/>
      <c r="AL322" s="100"/>
      <c r="AM322" s="382" t="str">
        <f t="shared" si="298"/>
        <v xml:space="preserve"> </v>
      </c>
      <c r="AN322" s="95" t="str">
        <f t="shared" si="299"/>
        <v xml:space="preserve"> </v>
      </c>
      <c r="AO322" s="365"/>
      <c r="AP322" s="365"/>
      <c r="AQ322" s="256"/>
      <c r="AR322" s="365"/>
      <c r="AS322" s="365"/>
      <c r="AT322" s="364" t="e">
        <f t="shared" si="301"/>
        <v>#N/A</v>
      </c>
      <c r="AU322" s="365" t="e">
        <f t="shared" si="302"/>
        <v>#N/A</v>
      </c>
      <c r="AV322" s="372" t="str">
        <f t="shared" ca="1" si="250"/>
        <v/>
      </c>
      <c r="AW322" s="364" t="e">
        <f t="shared" ca="1" si="251"/>
        <v>#N/A</v>
      </c>
      <c r="AX322" s="373" t="e">
        <f t="shared" ca="1" si="252"/>
        <v>#N/A</v>
      </c>
      <c r="AY322" s="98" t="e">
        <f t="shared" si="303"/>
        <v>#N/A</v>
      </c>
      <c r="AZ322" s="373" t="e">
        <f t="shared" si="304"/>
        <v>#N/A</v>
      </c>
      <c r="BA322" s="365"/>
      <c r="BB322" s="365"/>
      <c r="BC322" s="377"/>
      <c r="BD322" s="365"/>
      <c r="BE322" s="365"/>
      <c r="BF322" s="365"/>
      <c r="BG322" s="365"/>
      <c r="BH322" s="365"/>
      <c r="BI322" s="365"/>
      <c r="BJ322" s="365"/>
      <c r="BK322" s="365"/>
      <c r="BL322" s="376"/>
      <c r="BM322" s="376"/>
      <c r="BN322" s="260"/>
      <c r="BO322" s="260"/>
      <c r="BP322" s="260"/>
      <c r="BQ322" s="263"/>
      <c r="BR322" s="263"/>
    </row>
    <row r="323" spans="1:70" ht="4.5" customHeight="1" thickBot="1" x14ac:dyDescent="0.25">
      <c r="A323" s="91">
        <f>AK326</f>
        <v>23</v>
      </c>
      <c r="B323" s="235"/>
      <c r="C323" s="235"/>
      <c r="D323" s="235"/>
      <c r="E323" s="235"/>
      <c r="F323" s="235"/>
      <c r="G323" s="235"/>
      <c r="H323" s="235"/>
      <c r="I323" s="235"/>
      <c r="J323" s="280"/>
      <c r="K323" s="280"/>
      <c r="L323" s="280"/>
      <c r="M323" s="280"/>
      <c r="N323" s="280"/>
      <c r="O323" s="280"/>
      <c r="P323" s="280"/>
      <c r="Q323" s="280"/>
      <c r="R323" s="280"/>
      <c r="S323" s="292"/>
      <c r="T323" s="292"/>
      <c r="U323" s="292"/>
      <c r="V323" s="292"/>
      <c r="W323" s="292"/>
      <c r="X323" s="292"/>
      <c r="Y323" s="292"/>
      <c r="Z323" s="292"/>
      <c r="AA323" s="292"/>
      <c r="AB323" s="292"/>
      <c r="AC323" s="292"/>
      <c r="AD323" s="236"/>
      <c r="AE323" s="237"/>
      <c r="AF323" s="236"/>
      <c r="AG323" s="238"/>
      <c r="AH323" s="536"/>
      <c r="AI323" s="537"/>
      <c r="AJ323" s="537"/>
      <c r="AK323" s="537"/>
      <c r="AL323" s="383"/>
      <c r="AM323" s="384"/>
      <c r="AN323" s="383"/>
      <c r="AT323" s="364" t="e">
        <f t="shared" si="301"/>
        <v>#N/A</v>
      </c>
      <c r="AU323" s="365" t="e">
        <f t="shared" si="302"/>
        <v>#N/A</v>
      </c>
      <c r="AV323" s="372" t="str">
        <f t="shared" ca="1" si="250"/>
        <v/>
      </c>
      <c r="AW323" s="364" t="e">
        <f t="shared" ca="1" si="251"/>
        <v>#N/A</v>
      </c>
      <c r="AX323" s="373" t="e">
        <f t="shared" ca="1" si="252"/>
        <v>#N/A</v>
      </c>
      <c r="AY323" s="98" t="e">
        <f t="shared" si="303"/>
        <v>#N/A</v>
      </c>
      <c r="AZ323" s="373" t="e">
        <f t="shared" si="304"/>
        <v>#N/A</v>
      </c>
      <c r="BC323" s="377"/>
    </row>
    <row r="324" spans="1:70" ht="26.25" customHeight="1" x14ac:dyDescent="0.2">
      <c r="A324" s="163">
        <f>A310+1</f>
        <v>23</v>
      </c>
      <c r="B324" s="523"/>
      <c r="C324" s="523"/>
      <c r="D324" s="523"/>
      <c r="E324" s="524"/>
      <c r="F324" s="527" t="str">
        <f>IF('FRONT PAGE'!$A$1="www.fly-logics.com","TOTAL PAGE",0)</f>
        <v>TOTAL PAGE</v>
      </c>
      <c r="G324" s="528"/>
      <c r="H324" s="529"/>
      <c r="I324" s="314" t="str">
        <f>IF('FRONT PAGE'!$A$1="www.fly-logics.com",IF(SUM(I313:I323)=0," ",SUM(I313:I323)),0)</f>
        <v xml:space="preserve"> </v>
      </c>
      <c r="J324" s="315" t="str">
        <f>IF('FRONT PAGE'!$A$1="www.fly-logics.com",IF(SUM(J313:J323)=0," ",SUM(J313:J323)),0)</f>
        <v xml:space="preserve"> </v>
      </c>
      <c r="K324" s="316" t="str">
        <f>IF('FRONT PAGE'!$A$1="www.fly-logics.com",IF(SUM(K313:K323)=0," ",SUM(K313:K323)),0)</f>
        <v xml:space="preserve"> </v>
      </c>
      <c r="L324" s="317" t="str">
        <f>IF('FRONT PAGE'!$A$1="www.fly-logics.com",IF(SUM(L313:L323)=0," ",SUM(L313:L323)),0)</f>
        <v xml:space="preserve"> </v>
      </c>
      <c r="M324" s="316" t="str">
        <f>IF('FRONT PAGE'!$A$1="www.fly-logics.com",IF(SUM(M313:M323)=0," ",SUM(M313:M323)),0)</f>
        <v xml:space="preserve"> </v>
      </c>
      <c r="N324" s="317" t="str">
        <f>IF('FRONT PAGE'!$A$1="www.fly-logics.com",IF(SUM(N313:N323)=0," ",SUM(N313:N323)),0)</f>
        <v xml:space="preserve"> </v>
      </c>
      <c r="O324" s="316" t="str">
        <f>IF('FRONT PAGE'!$A$1="www.fly-logics.com",IF(SUM(O313:O323)=0," ",SUM(O313:O323)),0)</f>
        <v xml:space="preserve"> </v>
      </c>
      <c r="P324" s="317" t="str">
        <f>IF('FRONT PAGE'!$A$1="www.fly-logics.com",IF(SUM(P313:P323)=0," ",SUM(P313:P323)),0)</f>
        <v xml:space="preserve"> </v>
      </c>
      <c r="Q324" s="318" t="str">
        <f>IF('FRONT PAGE'!$A$1="www.fly-logics.com",IF(SUM(Q313:Q323)=0," ",SUM(Q313:Q323)),0)</f>
        <v xml:space="preserve"> </v>
      </c>
      <c r="R324" s="319"/>
      <c r="S324" s="315" t="str">
        <f>IF('FRONT PAGE'!$A$1="www.fly-logics.com",IF(SUM(S313:S323)=0," ",SUM(S313:S323)),0)</f>
        <v xml:space="preserve"> </v>
      </c>
      <c r="T324" s="316" t="str">
        <f>IF('FRONT PAGE'!$A$1="www.fly-logics.com",IF(SUM(T313:T323)=0," ",SUM(T313:T323)),0)</f>
        <v xml:space="preserve"> </v>
      </c>
      <c r="U324" s="316" t="str">
        <f>IF('FRONT PAGE'!$A$1="www.fly-logics.com",IF(SUM(U313:U323)=0," ",SUM(U313:U323)),0)</f>
        <v xml:space="preserve"> </v>
      </c>
      <c r="V324" s="318" t="str">
        <f>IF('FRONT PAGE'!$A$1="www.fly-logics.com",IF(SUM(V313:V323)=0," ",SUM(V313:V323)),0)</f>
        <v xml:space="preserve"> </v>
      </c>
      <c r="W324" s="315" t="str">
        <f>IF('FRONT PAGE'!$A$1="www.fly-logics.com",IF(SUM(W313:W323)=0," ",SUM(W313:W323)),0)</f>
        <v xml:space="preserve"> </v>
      </c>
      <c r="X324" s="316" t="str">
        <f>IF('FRONT PAGE'!$A$1="www.fly-logics.com",IF(SUM(X313:X323)=0," ",SUM(X313:X323)),0)</f>
        <v xml:space="preserve"> </v>
      </c>
      <c r="Y324" s="317" t="str">
        <f>IF('FRONT PAGE'!$A$1="www.fly-logics.com",IF(SUM(Y313:Y323)=0," ",SUM(Y313:Y323)),0)</f>
        <v xml:space="preserve"> </v>
      </c>
      <c r="Z324" s="316" t="str">
        <f>IF('FRONT PAGE'!$A$1="www.fly-logics.com",IF(SUM(Z313:Z323)=0," ",SUM(Z313:Z323)),0)</f>
        <v xml:space="preserve"> </v>
      </c>
      <c r="AA324" s="317" t="str">
        <f>IF('FRONT PAGE'!$A$1="www.fly-logics.com",IF(SUM(AA313:AA323)=0," ",SUM(AA313:AA323)),0)</f>
        <v xml:space="preserve"> </v>
      </c>
      <c r="AB324" s="318" t="str">
        <f>IF('FRONT PAGE'!$A$1="www.fly-logics.com",IF(SUM(AB313:AB323)=0," ",SUM(AB313:AB323)),0)</f>
        <v xml:space="preserve"> </v>
      </c>
      <c r="AC324" s="329" t="str">
        <f>IF('FRONT PAGE'!$A$1="www.fly-logics.com",IF(SUM(AC313:AC323)=0," ",SUM(AC313:AC323)),0)</f>
        <v xml:space="preserve"> </v>
      </c>
      <c r="AD324" s="321" t="str">
        <f>IF('FRONT PAGE'!$A$1="www.fly-logics.com",IF(SUM(AD313:AD323)=0," ",SUM(AD313:AD323)),0)</f>
        <v xml:space="preserve"> </v>
      </c>
      <c r="AE324" s="321" t="str">
        <f>IF('FRONT PAGE'!$A$1="www.fly-logics.com",IF(SUM(AE313:AE323)=0," ",SUM(AE313:AE323)),0)</f>
        <v xml:space="preserve"> </v>
      </c>
      <c r="AF324" s="322" t="str">
        <f>IF('FRONT PAGE'!$A$1="www.fly-logics.com",IF(SUM(AF313:AF323)=0," ",SUM(AF313:AF323)),0)</f>
        <v xml:space="preserve"> </v>
      </c>
      <c r="AG324" s="323" t="str">
        <f>IF('FRONT PAGE'!$A$1="www.fly-logics.com",IF(SUM(AG313:AG323)=0," ",SUM(AG313:AG323)),0)</f>
        <v xml:space="preserve"> </v>
      </c>
      <c r="AH324" s="520" t="str">
        <f>IF('FRONT PAGE'!$A$1="www.fly-logics.com","I certify that all the data in this
logbook are accurate",0)</f>
        <v>I certify that all the data in this
logbook are accurate</v>
      </c>
      <c r="AI324" s="521"/>
      <c r="AJ324" s="521"/>
      <c r="AK324" s="522"/>
      <c r="AL324" s="385"/>
      <c r="AM324" s="386"/>
      <c r="AN324" s="385"/>
      <c r="AT324" s="364" t="e">
        <f t="shared" si="301"/>
        <v>#N/A</v>
      </c>
      <c r="AU324" s="365" t="e">
        <f t="shared" si="302"/>
        <v>#N/A</v>
      </c>
      <c r="AV324" s="372" t="str">
        <f t="shared" ca="1" si="250"/>
        <v/>
      </c>
      <c r="AW324" s="364" t="e">
        <f t="shared" ca="1" si="251"/>
        <v>#N/A</v>
      </c>
      <c r="AX324" s="373" t="e">
        <f t="shared" ca="1" si="252"/>
        <v>#N/A</v>
      </c>
      <c r="AY324" s="98" t="e">
        <f t="shared" si="303"/>
        <v>#N/A</v>
      </c>
      <c r="AZ324" s="373" t="e">
        <f t="shared" si="304"/>
        <v>#N/A</v>
      </c>
      <c r="BA324" s="363"/>
      <c r="BC324" s="377"/>
    </row>
    <row r="325" spans="1:70" ht="26.25" customHeight="1" x14ac:dyDescent="0.2">
      <c r="A325" s="505">
        <f>AL309</f>
        <v>0</v>
      </c>
      <c r="B325" s="525"/>
      <c r="C325" s="525"/>
      <c r="D325" s="525"/>
      <c r="E325" s="526"/>
      <c r="F325" s="530" t="str">
        <f>IF('FRONT PAGE'!$A$1="www.fly-logics.com","TOTAL PREVIOUS LOGBOOK",0)</f>
        <v>TOTAL PREVIOUS LOGBOOK</v>
      </c>
      <c r="G325" s="531"/>
      <c r="H325" s="532"/>
      <c r="I325" s="333">
        <f>I312</f>
        <v>33.75</v>
      </c>
      <c r="J325" s="334">
        <f t="shared" ref="J325:Q325" si="305">J312</f>
        <v>33.75</v>
      </c>
      <c r="K325" s="335" t="str">
        <f t="shared" si="305"/>
        <v xml:space="preserve"> </v>
      </c>
      <c r="L325" s="336" t="str">
        <f t="shared" si="305"/>
        <v xml:space="preserve"> </v>
      </c>
      <c r="M325" s="335" t="str">
        <f t="shared" si="305"/>
        <v xml:space="preserve"> </v>
      </c>
      <c r="N325" s="336" t="str">
        <f t="shared" si="305"/>
        <v xml:space="preserve"> </v>
      </c>
      <c r="O325" s="335" t="str">
        <f t="shared" si="305"/>
        <v xml:space="preserve"> </v>
      </c>
      <c r="P325" s="336" t="str">
        <f t="shared" si="305"/>
        <v xml:space="preserve"> </v>
      </c>
      <c r="Q325" s="337" t="str">
        <f t="shared" si="305"/>
        <v xml:space="preserve"> </v>
      </c>
      <c r="R325" s="288">
        <v>10</v>
      </c>
      <c r="S325" s="331" t="str">
        <f>S312</f>
        <v xml:space="preserve"> </v>
      </c>
      <c r="T325" s="239">
        <f t="shared" ref="T325:AG325" si="306">T312</f>
        <v>13.75</v>
      </c>
      <c r="U325" s="239">
        <f t="shared" si="306"/>
        <v>20</v>
      </c>
      <c r="V325" s="240">
        <f t="shared" si="306"/>
        <v>5</v>
      </c>
      <c r="W325" s="241" t="str">
        <f t="shared" si="306"/>
        <v xml:space="preserve"> </v>
      </c>
      <c r="X325" s="239" t="str">
        <f t="shared" si="306"/>
        <v xml:space="preserve"> </v>
      </c>
      <c r="Y325" s="242">
        <f t="shared" si="306"/>
        <v>5</v>
      </c>
      <c r="Z325" s="239" t="str">
        <f t="shared" si="306"/>
        <v xml:space="preserve"> </v>
      </c>
      <c r="AA325" s="242">
        <f t="shared" si="306"/>
        <v>3.75</v>
      </c>
      <c r="AB325" s="240" t="str">
        <f t="shared" si="306"/>
        <v xml:space="preserve"> </v>
      </c>
      <c r="AC325" s="243">
        <f t="shared" si="306"/>
        <v>14</v>
      </c>
      <c r="AD325" s="244" t="str">
        <f t="shared" si="306"/>
        <v xml:space="preserve"> </v>
      </c>
      <c r="AE325" s="244">
        <f t="shared" si="306"/>
        <v>14</v>
      </c>
      <c r="AF325" s="245" t="str">
        <f t="shared" si="306"/>
        <v xml:space="preserve"> </v>
      </c>
      <c r="AG325" s="332">
        <f t="shared" si="306"/>
        <v>17</v>
      </c>
      <c r="AH325" s="507"/>
      <c r="AI325" s="508"/>
      <c r="AJ325" s="508"/>
      <c r="AK325" s="509"/>
      <c r="AL325" s="385"/>
      <c r="AM325" s="386"/>
      <c r="AN325" s="385"/>
      <c r="AT325" s="364" t="e">
        <f t="shared" ref="AT325:AT334" si="307">IF(ISBLANK($B453),NA(),$B453)</f>
        <v>#N/A</v>
      </c>
      <c r="AU325" s="365" t="e">
        <f t="shared" ref="AU325:AU334" si="308">IF(ISBLANK($I453),NA(),$I453)</f>
        <v>#N/A</v>
      </c>
      <c r="AV325" s="372" t="str">
        <f t="shared" ref="AV325:AV388" ca="1" si="309">IFERROR($AT$3-AT325,"")</f>
        <v/>
      </c>
      <c r="AW325" s="364" t="e">
        <f t="shared" ref="AW325:AW388" ca="1" si="310">IF(AV325&gt;730,NA(),AT325)</f>
        <v>#N/A</v>
      </c>
      <c r="AX325" s="373" t="e">
        <f t="shared" ref="AX325:AX388" ca="1" si="311">IF(AV325&gt;730,NA(),AU325)</f>
        <v>#N/A</v>
      </c>
      <c r="AY325" s="98" t="e">
        <f>IF(S453=0,NA(),S453)</f>
        <v>#N/A</v>
      </c>
      <c r="AZ325" s="373" t="e">
        <f>IF(V453=0,NA(),V453)</f>
        <v>#N/A</v>
      </c>
      <c r="BA325" s="363"/>
      <c r="BC325" s="377"/>
    </row>
    <row r="326" spans="1:70" ht="26.25" customHeight="1" thickBot="1" x14ac:dyDescent="0.25">
      <c r="A326" s="506"/>
      <c r="B326" s="512" t="str">
        <f>IF('FRONT PAGE'!$A$1="www.fly-logics.com","Authority certifying flight hours 
STAMP &amp; SIGNATURE",0)</f>
        <v>Authority certifying flight hours 
STAMP &amp; SIGNATURE</v>
      </c>
      <c r="C326" s="512"/>
      <c r="D326" s="512"/>
      <c r="E326" s="513"/>
      <c r="F326" s="533" t="str">
        <f>IF('FRONT PAGE'!$A$1="www.fly-logics.com","TOTAL TO DATE",0)</f>
        <v>TOTAL TO DATE</v>
      </c>
      <c r="G326" s="534"/>
      <c r="H326" s="535"/>
      <c r="I326" s="32">
        <f t="shared" ref="I326:Q326" si="312">IF(SUM(I324:I325)=0," ",SUM(I324:I325))</f>
        <v>33.75</v>
      </c>
      <c r="J326" s="27">
        <f t="shared" si="312"/>
        <v>33.75</v>
      </c>
      <c r="K326" s="24" t="str">
        <f t="shared" si="312"/>
        <v xml:space="preserve"> </v>
      </c>
      <c r="L326" s="25" t="str">
        <f t="shared" si="312"/>
        <v xml:space="preserve"> </v>
      </c>
      <c r="M326" s="24" t="str">
        <f t="shared" si="312"/>
        <v xml:space="preserve"> </v>
      </c>
      <c r="N326" s="25" t="str">
        <f t="shared" si="312"/>
        <v xml:space="preserve"> </v>
      </c>
      <c r="O326" s="24" t="str">
        <f t="shared" si="312"/>
        <v xml:space="preserve"> </v>
      </c>
      <c r="P326" s="25" t="str">
        <f t="shared" si="312"/>
        <v xml:space="preserve"> </v>
      </c>
      <c r="Q326" s="26" t="str">
        <f t="shared" si="312"/>
        <v xml:space="preserve"> </v>
      </c>
      <c r="R326" s="289"/>
      <c r="S326" s="27" t="str">
        <f t="shared" ref="S326:AG326" si="313">IF(SUM(S324:S325)=0," ",SUM(S324:S325))</f>
        <v xml:space="preserve"> </v>
      </c>
      <c r="T326" s="24">
        <f t="shared" si="313"/>
        <v>13.75</v>
      </c>
      <c r="U326" s="24">
        <f t="shared" si="313"/>
        <v>20</v>
      </c>
      <c r="V326" s="26">
        <f t="shared" si="313"/>
        <v>5</v>
      </c>
      <c r="W326" s="27" t="str">
        <f t="shared" si="313"/>
        <v xml:space="preserve"> </v>
      </c>
      <c r="X326" s="24" t="str">
        <f t="shared" si="313"/>
        <v xml:space="preserve"> </v>
      </c>
      <c r="Y326" s="25">
        <f t="shared" si="313"/>
        <v>5</v>
      </c>
      <c r="Z326" s="24" t="str">
        <f t="shared" si="313"/>
        <v xml:space="preserve"> </v>
      </c>
      <c r="AA326" s="25">
        <f t="shared" si="313"/>
        <v>3.75</v>
      </c>
      <c r="AB326" s="26" t="str">
        <f t="shared" si="313"/>
        <v xml:space="preserve"> </v>
      </c>
      <c r="AC326" s="30">
        <f t="shared" si="313"/>
        <v>14</v>
      </c>
      <c r="AD326" s="28" t="str">
        <f t="shared" si="313"/>
        <v xml:space="preserve"> </v>
      </c>
      <c r="AE326" s="28">
        <f t="shared" si="313"/>
        <v>14</v>
      </c>
      <c r="AF326" s="31" t="str">
        <f t="shared" si="313"/>
        <v xml:space="preserve"> </v>
      </c>
      <c r="AG326" s="33">
        <f t="shared" si="313"/>
        <v>17</v>
      </c>
      <c r="AH326" s="514" t="str">
        <f>IF('FRONT PAGE'!$A$1="www.fly-logics.com","_____________________________
PILOT SIGNATURE",0)</f>
        <v>_____________________________
PILOT SIGNATURE</v>
      </c>
      <c r="AI326" s="515"/>
      <c r="AJ326" s="515"/>
      <c r="AK326" s="330">
        <f>A324</f>
        <v>23</v>
      </c>
      <c r="AL326" s="387"/>
      <c r="AM326" s="388"/>
      <c r="AN326" s="387"/>
      <c r="AT326" s="364" t="e">
        <f t="shared" si="307"/>
        <v>#N/A</v>
      </c>
      <c r="AU326" s="365" t="e">
        <f t="shared" si="308"/>
        <v>#N/A</v>
      </c>
      <c r="AV326" s="372" t="str">
        <f t="shared" ca="1" si="309"/>
        <v/>
      </c>
      <c r="AW326" s="364" t="e">
        <f t="shared" ca="1" si="310"/>
        <v>#N/A</v>
      </c>
      <c r="AX326" s="373" t="e">
        <f t="shared" ca="1" si="311"/>
        <v>#N/A</v>
      </c>
      <c r="AY326" s="98" t="e">
        <f t="shared" ref="AY326:AY334" si="314">IF(S454=0,NA(),S454)</f>
        <v>#N/A</v>
      </c>
      <c r="AZ326" s="373" t="e">
        <f t="shared" ref="AZ326:AZ332" si="315">IF(V454=0,NA(),V454)</f>
        <v>#N/A</v>
      </c>
      <c r="BA326" s="363"/>
      <c r="BC326" s="377"/>
    </row>
    <row r="327" spans="1:70" s="50" customFormat="1" ht="27.75" customHeight="1" x14ac:dyDescent="0.2">
      <c r="A327" s="29">
        <f>A322+1</f>
        <v>231</v>
      </c>
      <c r="B327" s="39"/>
      <c r="C327" s="40"/>
      <c r="D327" s="41"/>
      <c r="E327" s="42"/>
      <c r="F327" s="43"/>
      <c r="G327" s="44"/>
      <c r="H327" s="45"/>
      <c r="I327" s="281"/>
      <c r="J327" s="277"/>
      <c r="K327" s="278"/>
      <c r="L327" s="279"/>
      <c r="M327" s="278"/>
      <c r="N327" s="279"/>
      <c r="O327" s="278"/>
      <c r="P327" s="279"/>
      <c r="Q327" s="150"/>
      <c r="R327" s="285"/>
      <c r="S327" s="46"/>
      <c r="T327" s="47"/>
      <c r="U327" s="47"/>
      <c r="V327" s="48"/>
      <c r="W327" s="293"/>
      <c r="X327" s="278"/>
      <c r="Y327" s="279"/>
      <c r="Z327" s="278"/>
      <c r="AA327" s="279"/>
      <c r="AB327" s="150"/>
      <c r="AC327" s="282"/>
      <c r="AD327" s="283"/>
      <c r="AE327" s="283"/>
      <c r="AF327" s="284"/>
      <c r="AG327" s="49"/>
      <c r="AH327" s="48"/>
      <c r="AI327" s="516"/>
      <c r="AJ327" s="516"/>
      <c r="AK327" s="517"/>
      <c r="AL327" s="100"/>
      <c r="AM327" s="382" t="str">
        <f t="shared" ref="AM327:AM336" si="316">IF(B327=0," ",TEXT(B327,"MMM"))</f>
        <v xml:space="preserve"> </v>
      </c>
      <c r="AN327" s="95" t="str">
        <f t="shared" ref="AN327:AN336" si="317">IF(B327=0," ",YEAR(B327))</f>
        <v xml:space="preserve"> </v>
      </c>
      <c r="AO327" s="365"/>
      <c r="AP327" s="365"/>
      <c r="AQ327" s="256"/>
      <c r="AR327" s="365"/>
      <c r="AS327" s="365"/>
      <c r="AT327" s="364" t="e">
        <f t="shared" si="307"/>
        <v>#N/A</v>
      </c>
      <c r="AU327" s="365" t="e">
        <f t="shared" si="308"/>
        <v>#N/A</v>
      </c>
      <c r="AV327" s="372" t="str">
        <f t="shared" ca="1" si="309"/>
        <v/>
      </c>
      <c r="AW327" s="364" t="e">
        <f t="shared" ca="1" si="310"/>
        <v>#N/A</v>
      </c>
      <c r="AX327" s="373" t="e">
        <f t="shared" ca="1" si="311"/>
        <v>#N/A</v>
      </c>
      <c r="AY327" s="98" t="e">
        <f t="shared" si="314"/>
        <v>#N/A</v>
      </c>
      <c r="AZ327" s="373" t="e">
        <f t="shared" si="315"/>
        <v>#N/A</v>
      </c>
      <c r="BA327" s="363"/>
      <c r="BB327" s="365"/>
      <c r="BC327" s="377"/>
      <c r="BD327" s="365"/>
      <c r="BE327" s="365"/>
      <c r="BF327" s="365"/>
      <c r="BG327" s="365"/>
      <c r="BH327" s="365"/>
      <c r="BI327" s="365"/>
      <c r="BJ327" s="365"/>
      <c r="BK327" s="365"/>
      <c r="BL327" s="376"/>
      <c r="BM327" s="376"/>
      <c r="BN327" s="260"/>
      <c r="BO327" s="260"/>
      <c r="BP327" s="260"/>
      <c r="BQ327" s="263"/>
      <c r="BR327" s="263"/>
    </row>
    <row r="328" spans="1:70" s="50" customFormat="1" ht="27.75" customHeight="1" x14ac:dyDescent="0.2">
      <c r="A328" s="22">
        <f>A327+1</f>
        <v>232</v>
      </c>
      <c r="B328" s="51"/>
      <c r="C328" s="52"/>
      <c r="D328" s="53"/>
      <c r="E328" s="54"/>
      <c r="F328" s="55"/>
      <c r="G328" s="56"/>
      <c r="H328" s="57"/>
      <c r="I328" s="275"/>
      <c r="J328" s="58"/>
      <c r="K328" s="59"/>
      <c r="L328" s="60"/>
      <c r="M328" s="59"/>
      <c r="N328" s="60"/>
      <c r="O328" s="59"/>
      <c r="P328" s="60"/>
      <c r="Q328" s="61"/>
      <c r="R328" s="286"/>
      <c r="S328" s="58"/>
      <c r="T328" s="59"/>
      <c r="U328" s="59"/>
      <c r="V328" s="61"/>
      <c r="W328" s="294"/>
      <c r="X328" s="59"/>
      <c r="Y328" s="60"/>
      <c r="Z328" s="59"/>
      <c r="AA328" s="60"/>
      <c r="AB328" s="61"/>
      <c r="AC328" s="62"/>
      <c r="AD328" s="63"/>
      <c r="AE328" s="63"/>
      <c r="AF328" s="64"/>
      <c r="AG328" s="65"/>
      <c r="AH328" s="61"/>
      <c r="AI328" s="510"/>
      <c r="AJ328" s="510"/>
      <c r="AK328" s="511"/>
      <c r="AL328" s="100"/>
      <c r="AM328" s="382" t="str">
        <f t="shared" si="316"/>
        <v xml:space="preserve"> </v>
      </c>
      <c r="AN328" s="95" t="str">
        <f t="shared" si="317"/>
        <v xml:space="preserve"> </v>
      </c>
      <c r="AO328" s="365"/>
      <c r="AP328" s="365"/>
      <c r="AQ328" s="256"/>
      <c r="AR328" s="365"/>
      <c r="AS328" s="365"/>
      <c r="AT328" s="364" t="e">
        <f t="shared" si="307"/>
        <v>#N/A</v>
      </c>
      <c r="AU328" s="365" t="e">
        <f t="shared" si="308"/>
        <v>#N/A</v>
      </c>
      <c r="AV328" s="372" t="str">
        <f t="shared" ca="1" si="309"/>
        <v/>
      </c>
      <c r="AW328" s="364" t="e">
        <f t="shared" ca="1" si="310"/>
        <v>#N/A</v>
      </c>
      <c r="AX328" s="373" t="e">
        <f t="shared" ca="1" si="311"/>
        <v>#N/A</v>
      </c>
      <c r="AY328" s="98" t="e">
        <f t="shared" si="314"/>
        <v>#N/A</v>
      </c>
      <c r="AZ328" s="373" t="e">
        <f t="shared" si="315"/>
        <v>#N/A</v>
      </c>
      <c r="BA328" s="363"/>
      <c r="BB328" s="365"/>
      <c r="BC328" s="377"/>
      <c r="BD328" s="365"/>
      <c r="BE328" s="365"/>
      <c r="BF328" s="365"/>
      <c r="BG328" s="365"/>
      <c r="BH328" s="365"/>
      <c r="BI328" s="365"/>
      <c r="BJ328" s="365"/>
      <c r="BK328" s="365"/>
      <c r="BL328" s="376"/>
      <c r="BM328" s="376"/>
      <c r="BN328" s="260"/>
      <c r="BO328" s="260"/>
      <c r="BP328" s="260"/>
      <c r="BQ328" s="263"/>
      <c r="BR328" s="263"/>
    </row>
    <row r="329" spans="1:70" s="50" customFormat="1" ht="27.75" customHeight="1" x14ac:dyDescent="0.2">
      <c r="A329" s="22">
        <f t="shared" ref="A329:A336" si="318">A328+1</f>
        <v>233</v>
      </c>
      <c r="B329" s="51"/>
      <c r="C329" s="52"/>
      <c r="D329" s="53"/>
      <c r="E329" s="54"/>
      <c r="F329" s="55"/>
      <c r="G329" s="56"/>
      <c r="H329" s="57"/>
      <c r="I329" s="275"/>
      <c r="J329" s="58"/>
      <c r="K329" s="59"/>
      <c r="L329" s="60"/>
      <c r="M329" s="59"/>
      <c r="N329" s="60"/>
      <c r="O329" s="59"/>
      <c r="P329" s="60"/>
      <c r="Q329" s="61"/>
      <c r="R329" s="286"/>
      <c r="S329" s="58"/>
      <c r="T329" s="59"/>
      <c r="U329" s="59"/>
      <c r="V329" s="61"/>
      <c r="W329" s="294"/>
      <c r="X329" s="59"/>
      <c r="Y329" s="60"/>
      <c r="Z329" s="59"/>
      <c r="AA329" s="60"/>
      <c r="AB329" s="61"/>
      <c r="AC329" s="62"/>
      <c r="AD329" s="63"/>
      <c r="AE329" s="63"/>
      <c r="AF329" s="64"/>
      <c r="AG329" s="65"/>
      <c r="AH329" s="61"/>
      <c r="AI329" s="510"/>
      <c r="AJ329" s="510"/>
      <c r="AK329" s="511"/>
      <c r="AL329" s="100"/>
      <c r="AM329" s="382" t="str">
        <f t="shared" si="316"/>
        <v xml:space="preserve"> </v>
      </c>
      <c r="AN329" s="95" t="str">
        <f t="shared" si="317"/>
        <v xml:space="preserve"> </v>
      </c>
      <c r="AO329" s="365"/>
      <c r="AP329" s="365"/>
      <c r="AQ329" s="256"/>
      <c r="AR329" s="365"/>
      <c r="AS329" s="365"/>
      <c r="AT329" s="364" t="e">
        <f t="shared" si="307"/>
        <v>#N/A</v>
      </c>
      <c r="AU329" s="365" t="e">
        <f t="shared" si="308"/>
        <v>#N/A</v>
      </c>
      <c r="AV329" s="372" t="str">
        <f t="shared" ca="1" si="309"/>
        <v/>
      </c>
      <c r="AW329" s="364" t="e">
        <f t="shared" ca="1" si="310"/>
        <v>#N/A</v>
      </c>
      <c r="AX329" s="373" t="e">
        <f t="shared" ca="1" si="311"/>
        <v>#N/A</v>
      </c>
      <c r="AY329" s="98" t="e">
        <f t="shared" si="314"/>
        <v>#N/A</v>
      </c>
      <c r="AZ329" s="373" t="e">
        <f t="shared" si="315"/>
        <v>#N/A</v>
      </c>
      <c r="BA329" s="363"/>
      <c r="BB329" s="365"/>
      <c r="BC329" s="377"/>
      <c r="BD329" s="365"/>
      <c r="BE329" s="365"/>
      <c r="BF329" s="365"/>
      <c r="BG329" s="365"/>
      <c r="BH329" s="365"/>
      <c r="BI329" s="365"/>
      <c r="BJ329" s="365"/>
      <c r="BK329" s="365"/>
      <c r="BL329" s="376"/>
      <c r="BM329" s="376"/>
      <c r="BN329" s="260"/>
      <c r="BO329" s="260"/>
      <c r="BP329" s="260"/>
      <c r="BQ329" s="263"/>
      <c r="BR329" s="263"/>
    </row>
    <row r="330" spans="1:70" s="50" customFormat="1" ht="27.75" customHeight="1" x14ac:dyDescent="0.2">
      <c r="A330" s="22">
        <f t="shared" si="318"/>
        <v>234</v>
      </c>
      <c r="B330" s="51"/>
      <c r="C330" s="52"/>
      <c r="D330" s="53"/>
      <c r="E330" s="54"/>
      <c r="F330" s="55"/>
      <c r="G330" s="56"/>
      <c r="H330" s="57"/>
      <c r="I330" s="275"/>
      <c r="J330" s="58"/>
      <c r="K330" s="59"/>
      <c r="L330" s="60"/>
      <c r="M330" s="59"/>
      <c r="N330" s="60"/>
      <c r="O330" s="59"/>
      <c r="P330" s="60"/>
      <c r="Q330" s="61"/>
      <c r="R330" s="286"/>
      <c r="S330" s="58"/>
      <c r="T330" s="59"/>
      <c r="U330" s="59"/>
      <c r="V330" s="61"/>
      <c r="W330" s="294"/>
      <c r="X330" s="59"/>
      <c r="Y330" s="60"/>
      <c r="Z330" s="59"/>
      <c r="AA330" s="60"/>
      <c r="AB330" s="61"/>
      <c r="AC330" s="62"/>
      <c r="AD330" s="63"/>
      <c r="AE330" s="63"/>
      <c r="AF330" s="64"/>
      <c r="AG330" s="65"/>
      <c r="AH330" s="61"/>
      <c r="AI330" s="510"/>
      <c r="AJ330" s="510"/>
      <c r="AK330" s="511"/>
      <c r="AL330" s="100"/>
      <c r="AM330" s="382" t="str">
        <f t="shared" si="316"/>
        <v xml:space="preserve"> </v>
      </c>
      <c r="AN330" s="95" t="str">
        <f t="shared" si="317"/>
        <v xml:space="preserve"> </v>
      </c>
      <c r="AO330" s="365"/>
      <c r="AP330" s="365"/>
      <c r="AQ330" s="256"/>
      <c r="AR330" s="365"/>
      <c r="AS330" s="365"/>
      <c r="AT330" s="364" t="e">
        <f t="shared" si="307"/>
        <v>#N/A</v>
      </c>
      <c r="AU330" s="365" t="e">
        <f t="shared" si="308"/>
        <v>#N/A</v>
      </c>
      <c r="AV330" s="372" t="str">
        <f t="shared" ca="1" si="309"/>
        <v/>
      </c>
      <c r="AW330" s="364" t="e">
        <f t="shared" ca="1" si="310"/>
        <v>#N/A</v>
      </c>
      <c r="AX330" s="373" t="e">
        <f t="shared" ca="1" si="311"/>
        <v>#N/A</v>
      </c>
      <c r="AY330" s="98" t="e">
        <f t="shared" si="314"/>
        <v>#N/A</v>
      </c>
      <c r="AZ330" s="373" t="e">
        <f t="shared" si="315"/>
        <v>#N/A</v>
      </c>
      <c r="BA330" s="363"/>
      <c r="BB330" s="365"/>
      <c r="BC330" s="377"/>
      <c r="BD330" s="365"/>
      <c r="BE330" s="365"/>
      <c r="BF330" s="365"/>
      <c r="BG330" s="365"/>
      <c r="BH330" s="365"/>
      <c r="BI330" s="365"/>
      <c r="BJ330" s="365"/>
      <c r="BK330" s="365"/>
      <c r="BL330" s="376"/>
      <c r="BM330" s="376"/>
      <c r="BN330" s="260"/>
      <c r="BO330" s="260"/>
      <c r="BP330" s="260"/>
      <c r="BQ330" s="263"/>
      <c r="BR330" s="263"/>
    </row>
    <row r="331" spans="1:70" s="50" customFormat="1" ht="27.75" customHeight="1" x14ac:dyDescent="0.2">
      <c r="A331" s="22">
        <f t="shared" si="318"/>
        <v>235</v>
      </c>
      <c r="B331" s="51"/>
      <c r="C331" s="52"/>
      <c r="D331" s="53"/>
      <c r="E331" s="54"/>
      <c r="F331" s="55"/>
      <c r="G331" s="56"/>
      <c r="H331" s="57"/>
      <c r="I331" s="275"/>
      <c r="J331" s="58"/>
      <c r="K331" s="59"/>
      <c r="L331" s="60"/>
      <c r="M331" s="59"/>
      <c r="N331" s="60"/>
      <c r="O331" s="59"/>
      <c r="P331" s="60"/>
      <c r="Q331" s="61"/>
      <c r="R331" s="286"/>
      <c r="S331" s="58"/>
      <c r="T331" s="59"/>
      <c r="U331" s="59"/>
      <c r="V331" s="61"/>
      <c r="W331" s="294"/>
      <c r="X331" s="59"/>
      <c r="Y331" s="60"/>
      <c r="Z331" s="59"/>
      <c r="AA331" s="60"/>
      <c r="AB331" s="61"/>
      <c r="AC331" s="62"/>
      <c r="AD331" s="63"/>
      <c r="AE331" s="63"/>
      <c r="AF331" s="64"/>
      <c r="AG331" s="65"/>
      <c r="AH331" s="61"/>
      <c r="AI331" s="510"/>
      <c r="AJ331" s="510"/>
      <c r="AK331" s="511"/>
      <c r="AL331" s="100"/>
      <c r="AM331" s="382" t="str">
        <f t="shared" si="316"/>
        <v xml:space="preserve"> </v>
      </c>
      <c r="AN331" s="95" t="str">
        <f t="shared" si="317"/>
        <v xml:space="preserve"> </v>
      </c>
      <c r="AO331" s="365"/>
      <c r="AP331" s="365"/>
      <c r="AQ331" s="256"/>
      <c r="AR331" s="365"/>
      <c r="AS331" s="365"/>
      <c r="AT331" s="364" t="e">
        <f t="shared" si="307"/>
        <v>#N/A</v>
      </c>
      <c r="AU331" s="365" t="e">
        <f t="shared" si="308"/>
        <v>#N/A</v>
      </c>
      <c r="AV331" s="372" t="str">
        <f t="shared" ca="1" si="309"/>
        <v/>
      </c>
      <c r="AW331" s="364" t="e">
        <f t="shared" ca="1" si="310"/>
        <v>#N/A</v>
      </c>
      <c r="AX331" s="373" t="e">
        <f t="shared" ca="1" si="311"/>
        <v>#N/A</v>
      </c>
      <c r="AY331" s="98" t="e">
        <f t="shared" si="314"/>
        <v>#N/A</v>
      </c>
      <c r="AZ331" s="373" t="e">
        <f t="shared" si="315"/>
        <v>#N/A</v>
      </c>
      <c r="BA331" s="363"/>
      <c r="BB331" s="365"/>
      <c r="BC331" s="377"/>
      <c r="BD331" s="365"/>
      <c r="BE331" s="365"/>
      <c r="BF331" s="365"/>
      <c r="BG331" s="365"/>
      <c r="BH331" s="365"/>
      <c r="BI331" s="365"/>
      <c r="BJ331" s="365"/>
      <c r="BK331" s="365"/>
      <c r="BL331" s="376"/>
      <c r="BM331" s="376"/>
      <c r="BN331" s="260"/>
      <c r="BO331" s="260"/>
      <c r="BP331" s="260"/>
      <c r="BQ331" s="263"/>
      <c r="BR331" s="263"/>
    </row>
    <row r="332" spans="1:70" s="50" customFormat="1" ht="27.75" customHeight="1" x14ac:dyDescent="0.2">
      <c r="A332" s="22">
        <f t="shared" si="318"/>
        <v>236</v>
      </c>
      <c r="B332" s="51"/>
      <c r="C332" s="52"/>
      <c r="D332" s="53"/>
      <c r="E332" s="54"/>
      <c r="F332" s="55"/>
      <c r="G332" s="56"/>
      <c r="H332" s="57"/>
      <c r="I332" s="275"/>
      <c r="J332" s="58"/>
      <c r="K332" s="59"/>
      <c r="L332" s="60"/>
      <c r="M332" s="59"/>
      <c r="N332" s="60"/>
      <c r="O332" s="59"/>
      <c r="P332" s="60"/>
      <c r="Q332" s="61"/>
      <c r="R332" s="286"/>
      <c r="S332" s="58"/>
      <c r="T332" s="59"/>
      <c r="U332" s="59"/>
      <c r="V332" s="61"/>
      <c r="W332" s="294"/>
      <c r="X332" s="59"/>
      <c r="Y332" s="60"/>
      <c r="Z332" s="59"/>
      <c r="AA332" s="60"/>
      <c r="AB332" s="61"/>
      <c r="AC332" s="62"/>
      <c r="AD332" s="63"/>
      <c r="AE332" s="63"/>
      <c r="AF332" s="64"/>
      <c r="AG332" s="65"/>
      <c r="AH332" s="61"/>
      <c r="AI332" s="510"/>
      <c r="AJ332" s="510"/>
      <c r="AK332" s="511"/>
      <c r="AL332" s="100"/>
      <c r="AM332" s="382" t="str">
        <f t="shared" si="316"/>
        <v xml:space="preserve"> </v>
      </c>
      <c r="AN332" s="95" t="str">
        <f t="shared" si="317"/>
        <v xml:space="preserve"> </v>
      </c>
      <c r="AO332" s="365"/>
      <c r="AP332" s="365"/>
      <c r="AQ332" s="256"/>
      <c r="AR332" s="365"/>
      <c r="AS332" s="365"/>
      <c r="AT332" s="364" t="e">
        <f t="shared" si="307"/>
        <v>#N/A</v>
      </c>
      <c r="AU332" s="365" t="e">
        <f t="shared" si="308"/>
        <v>#N/A</v>
      </c>
      <c r="AV332" s="372" t="str">
        <f t="shared" ca="1" si="309"/>
        <v/>
      </c>
      <c r="AW332" s="364" t="e">
        <f t="shared" ca="1" si="310"/>
        <v>#N/A</v>
      </c>
      <c r="AX332" s="373" t="e">
        <f t="shared" ca="1" si="311"/>
        <v>#N/A</v>
      </c>
      <c r="AY332" s="98" t="e">
        <f t="shared" si="314"/>
        <v>#N/A</v>
      </c>
      <c r="AZ332" s="373" t="e">
        <f t="shared" si="315"/>
        <v>#N/A</v>
      </c>
      <c r="BA332" s="363"/>
      <c r="BB332" s="365"/>
      <c r="BC332" s="377"/>
      <c r="BD332" s="365"/>
      <c r="BE332" s="365"/>
      <c r="BF332" s="365"/>
      <c r="BG332" s="365"/>
      <c r="BH332" s="365"/>
      <c r="BI332" s="365"/>
      <c r="BJ332" s="365"/>
      <c r="BK332" s="365"/>
      <c r="BL332" s="376"/>
      <c r="BM332" s="376"/>
      <c r="BN332" s="260"/>
      <c r="BO332" s="260"/>
      <c r="BP332" s="260"/>
      <c r="BQ332" s="263"/>
      <c r="BR332" s="263"/>
    </row>
    <row r="333" spans="1:70" s="50" customFormat="1" ht="27.75" customHeight="1" x14ac:dyDescent="0.2">
      <c r="A333" s="22">
        <f>A332+1</f>
        <v>237</v>
      </c>
      <c r="B333" s="51"/>
      <c r="C333" s="52"/>
      <c r="D333" s="53"/>
      <c r="E333" s="54"/>
      <c r="F333" s="55"/>
      <c r="G333" s="56"/>
      <c r="H333" s="57"/>
      <c r="I333" s="275"/>
      <c r="J333" s="58"/>
      <c r="K333" s="59"/>
      <c r="L333" s="60"/>
      <c r="M333" s="59"/>
      <c r="N333" s="60"/>
      <c r="O333" s="59"/>
      <c r="P333" s="60"/>
      <c r="Q333" s="61"/>
      <c r="R333" s="286"/>
      <c r="S333" s="58"/>
      <c r="T333" s="59"/>
      <c r="U333" s="59"/>
      <c r="V333" s="61"/>
      <c r="W333" s="294"/>
      <c r="X333" s="59"/>
      <c r="Y333" s="60"/>
      <c r="Z333" s="59"/>
      <c r="AA333" s="60"/>
      <c r="AB333" s="61"/>
      <c r="AC333" s="62"/>
      <c r="AD333" s="63"/>
      <c r="AE333" s="63"/>
      <c r="AF333" s="64"/>
      <c r="AG333" s="65"/>
      <c r="AH333" s="61"/>
      <c r="AI333" s="510"/>
      <c r="AJ333" s="510"/>
      <c r="AK333" s="511"/>
      <c r="AL333" s="100"/>
      <c r="AM333" s="382" t="str">
        <f t="shared" si="316"/>
        <v xml:space="preserve"> </v>
      </c>
      <c r="AN333" s="95" t="str">
        <f t="shared" si="317"/>
        <v xml:space="preserve"> </v>
      </c>
      <c r="AO333" s="365"/>
      <c r="AP333" s="365"/>
      <c r="AQ333" s="256"/>
      <c r="AR333" s="365"/>
      <c r="AS333" s="365"/>
      <c r="AT333" s="364" t="e">
        <f t="shared" si="307"/>
        <v>#N/A</v>
      </c>
      <c r="AU333" s="365" t="e">
        <f t="shared" si="308"/>
        <v>#N/A</v>
      </c>
      <c r="AV333" s="372" t="str">
        <f t="shared" ca="1" si="309"/>
        <v/>
      </c>
      <c r="AW333" s="364" t="e">
        <f t="shared" ca="1" si="310"/>
        <v>#N/A</v>
      </c>
      <c r="AX333" s="373" t="e">
        <f t="shared" ca="1" si="311"/>
        <v>#N/A</v>
      </c>
      <c r="AY333" s="98" t="e">
        <f t="shared" si="314"/>
        <v>#N/A</v>
      </c>
      <c r="AZ333" s="373" t="e">
        <f>IF(V461=0,NA(),V461)</f>
        <v>#N/A</v>
      </c>
      <c r="BA333" s="363"/>
      <c r="BB333" s="365"/>
      <c r="BC333" s="377"/>
      <c r="BD333" s="365"/>
      <c r="BE333" s="365"/>
      <c r="BF333" s="365"/>
      <c r="BG333" s="365"/>
      <c r="BH333" s="365"/>
      <c r="BI333" s="365"/>
      <c r="BJ333" s="365"/>
      <c r="BK333" s="365"/>
      <c r="BL333" s="376"/>
      <c r="BM333" s="376"/>
      <c r="BN333" s="260"/>
      <c r="BO333" s="260"/>
      <c r="BP333" s="260"/>
      <c r="BQ333" s="263"/>
      <c r="BR333" s="263"/>
    </row>
    <row r="334" spans="1:70" s="50" customFormat="1" ht="27.75" customHeight="1" x14ac:dyDescent="0.2">
      <c r="A334" s="22">
        <f t="shared" si="318"/>
        <v>238</v>
      </c>
      <c r="B334" s="51"/>
      <c r="C334" s="52"/>
      <c r="D334" s="53"/>
      <c r="E334" s="54"/>
      <c r="F334" s="55"/>
      <c r="G334" s="56"/>
      <c r="H334" s="57"/>
      <c r="I334" s="275"/>
      <c r="J334" s="58"/>
      <c r="K334" s="59"/>
      <c r="L334" s="60"/>
      <c r="M334" s="59"/>
      <c r="N334" s="60"/>
      <c r="O334" s="59"/>
      <c r="P334" s="60"/>
      <c r="Q334" s="61"/>
      <c r="R334" s="286"/>
      <c r="S334" s="58"/>
      <c r="T334" s="59"/>
      <c r="U334" s="59"/>
      <c r="V334" s="61"/>
      <c r="W334" s="294"/>
      <c r="X334" s="59"/>
      <c r="Y334" s="60"/>
      <c r="Z334" s="59"/>
      <c r="AA334" s="60"/>
      <c r="AB334" s="61"/>
      <c r="AC334" s="62"/>
      <c r="AD334" s="63"/>
      <c r="AE334" s="63"/>
      <c r="AF334" s="64"/>
      <c r="AG334" s="65"/>
      <c r="AH334" s="61"/>
      <c r="AI334" s="510"/>
      <c r="AJ334" s="510"/>
      <c r="AK334" s="511"/>
      <c r="AL334" s="100"/>
      <c r="AM334" s="382" t="str">
        <f t="shared" si="316"/>
        <v xml:space="preserve"> </v>
      </c>
      <c r="AN334" s="95" t="str">
        <f t="shared" si="317"/>
        <v xml:space="preserve"> </v>
      </c>
      <c r="AO334" s="365"/>
      <c r="AP334" s="365"/>
      <c r="AQ334" s="256"/>
      <c r="AR334" s="365"/>
      <c r="AS334" s="365"/>
      <c r="AT334" s="364" t="e">
        <f t="shared" si="307"/>
        <v>#N/A</v>
      </c>
      <c r="AU334" s="365" t="e">
        <f t="shared" si="308"/>
        <v>#N/A</v>
      </c>
      <c r="AV334" s="372" t="str">
        <f t="shared" ca="1" si="309"/>
        <v/>
      </c>
      <c r="AW334" s="364" t="e">
        <f t="shared" ca="1" si="310"/>
        <v>#N/A</v>
      </c>
      <c r="AX334" s="373" t="e">
        <f t="shared" ca="1" si="311"/>
        <v>#N/A</v>
      </c>
      <c r="AY334" s="98" t="e">
        <f t="shared" si="314"/>
        <v>#N/A</v>
      </c>
      <c r="AZ334" s="373" t="e">
        <f>IF(V462=0,NA(),V462)</f>
        <v>#N/A</v>
      </c>
      <c r="BA334" s="363"/>
      <c r="BB334" s="365"/>
      <c r="BC334" s="377"/>
      <c r="BD334" s="365"/>
      <c r="BE334" s="365"/>
      <c r="BF334" s="365"/>
      <c r="BG334" s="365"/>
      <c r="BH334" s="365"/>
      <c r="BI334" s="365"/>
      <c r="BJ334" s="365"/>
      <c r="BK334" s="365"/>
      <c r="BL334" s="376"/>
      <c r="BM334" s="376"/>
      <c r="BN334" s="260"/>
      <c r="BO334" s="260"/>
      <c r="BP334" s="260"/>
      <c r="BQ334" s="263"/>
      <c r="BR334" s="263"/>
    </row>
    <row r="335" spans="1:70" s="50" customFormat="1" ht="27.75" customHeight="1" x14ac:dyDescent="0.2">
      <c r="A335" s="22">
        <f t="shared" si="318"/>
        <v>239</v>
      </c>
      <c r="B335" s="51"/>
      <c r="C335" s="52"/>
      <c r="D335" s="53"/>
      <c r="E335" s="54"/>
      <c r="F335" s="55"/>
      <c r="G335" s="56"/>
      <c r="H335" s="57"/>
      <c r="I335" s="275"/>
      <c r="J335" s="58"/>
      <c r="K335" s="59"/>
      <c r="L335" s="60"/>
      <c r="M335" s="59"/>
      <c r="N335" s="60"/>
      <c r="O335" s="59"/>
      <c r="P335" s="60"/>
      <c r="Q335" s="61"/>
      <c r="R335" s="286"/>
      <c r="S335" s="58"/>
      <c r="T335" s="59"/>
      <c r="U335" s="59"/>
      <c r="V335" s="61"/>
      <c r="W335" s="294"/>
      <c r="X335" s="59"/>
      <c r="Y335" s="60"/>
      <c r="Z335" s="59"/>
      <c r="AA335" s="60"/>
      <c r="AB335" s="61"/>
      <c r="AC335" s="62"/>
      <c r="AD335" s="63"/>
      <c r="AE335" s="63"/>
      <c r="AF335" s="64"/>
      <c r="AG335" s="65"/>
      <c r="AH335" s="61"/>
      <c r="AI335" s="510"/>
      <c r="AJ335" s="510"/>
      <c r="AK335" s="511"/>
      <c r="AL335" s="100"/>
      <c r="AM335" s="382" t="str">
        <f t="shared" si="316"/>
        <v xml:space="preserve"> </v>
      </c>
      <c r="AN335" s="95" t="str">
        <f t="shared" si="317"/>
        <v xml:space="preserve"> </v>
      </c>
      <c r="AO335" s="365"/>
      <c r="AP335" s="365"/>
      <c r="AQ335" s="256"/>
      <c r="AR335" s="365"/>
      <c r="AS335" s="365"/>
      <c r="AT335" s="364" t="e">
        <f t="shared" ref="AT335:AT344" si="319">IF(ISBLANK($B467),NA(),$B467)</f>
        <v>#N/A</v>
      </c>
      <c r="AU335" s="365" t="e">
        <f t="shared" ref="AU335:AU344" si="320">IF(ISBLANK($I467),NA(),$I467)</f>
        <v>#N/A</v>
      </c>
      <c r="AV335" s="372" t="str">
        <f t="shared" ca="1" si="309"/>
        <v/>
      </c>
      <c r="AW335" s="364" t="e">
        <f t="shared" ca="1" si="310"/>
        <v>#N/A</v>
      </c>
      <c r="AX335" s="373" t="e">
        <f t="shared" ca="1" si="311"/>
        <v>#N/A</v>
      </c>
      <c r="AY335" s="98" t="e">
        <f>IF(S467=0,NA(),S467)</f>
        <v>#N/A</v>
      </c>
      <c r="AZ335" s="373" t="e">
        <f>IF(V467=0,NA(),V467)</f>
        <v>#N/A</v>
      </c>
      <c r="BA335" s="365"/>
      <c r="BB335" s="365"/>
      <c r="BC335" s="377"/>
      <c r="BD335" s="365"/>
      <c r="BE335" s="365"/>
      <c r="BF335" s="365"/>
      <c r="BG335" s="365"/>
      <c r="BH335" s="365"/>
      <c r="BI335" s="365"/>
      <c r="BJ335" s="365"/>
      <c r="BK335" s="365"/>
      <c r="BL335" s="376"/>
      <c r="BM335" s="376"/>
      <c r="BN335" s="260"/>
      <c r="BO335" s="260"/>
      <c r="BP335" s="260"/>
      <c r="BQ335" s="263"/>
      <c r="BR335" s="263"/>
    </row>
    <row r="336" spans="1:70" s="50" customFormat="1" ht="27.75" customHeight="1" thickBot="1" x14ac:dyDescent="0.25">
      <c r="A336" s="23">
        <f t="shared" si="318"/>
        <v>240</v>
      </c>
      <c r="B336" s="66"/>
      <c r="C336" s="67"/>
      <c r="D336" s="68"/>
      <c r="E336" s="69"/>
      <c r="F336" s="70"/>
      <c r="G336" s="71"/>
      <c r="H336" s="72"/>
      <c r="I336" s="276"/>
      <c r="J336" s="73"/>
      <c r="K336" s="74"/>
      <c r="L336" s="75"/>
      <c r="M336" s="74"/>
      <c r="N336" s="75"/>
      <c r="O336" s="74"/>
      <c r="P336" s="75"/>
      <c r="Q336" s="76"/>
      <c r="R336" s="287"/>
      <c r="S336" s="73"/>
      <c r="T336" s="74"/>
      <c r="U336" s="74"/>
      <c r="V336" s="76"/>
      <c r="W336" s="295"/>
      <c r="X336" s="74"/>
      <c r="Y336" s="75"/>
      <c r="Z336" s="74"/>
      <c r="AA336" s="75"/>
      <c r="AB336" s="76"/>
      <c r="AC336" s="77"/>
      <c r="AD336" s="78"/>
      <c r="AE336" s="78"/>
      <c r="AF336" s="79"/>
      <c r="AG336" s="80"/>
      <c r="AH336" s="76"/>
      <c r="AI336" s="518"/>
      <c r="AJ336" s="518"/>
      <c r="AK336" s="519"/>
      <c r="AL336" s="100"/>
      <c r="AM336" s="382" t="str">
        <f t="shared" si="316"/>
        <v xml:space="preserve"> </v>
      </c>
      <c r="AN336" s="95" t="str">
        <f t="shared" si="317"/>
        <v xml:space="preserve"> </v>
      </c>
      <c r="AO336" s="365"/>
      <c r="AP336" s="365"/>
      <c r="AQ336" s="256"/>
      <c r="AR336" s="365"/>
      <c r="AS336" s="365"/>
      <c r="AT336" s="364" t="e">
        <f t="shared" si="319"/>
        <v>#N/A</v>
      </c>
      <c r="AU336" s="365" t="e">
        <f t="shared" si="320"/>
        <v>#N/A</v>
      </c>
      <c r="AV336" s="372" t="str">
        <f t="shared" ca="1" si="309"/>
        <v/>
      </c>
      <c r="AW336" s="364" t="e">
        <f t="shared" ca="1" si="310"/>
        <v>#N/A</v>
      </c>
      <c r="AX336" s="373" t="e">
        <f t="shared" ca="1" si="311"/>
        <v>#N/A</v>
      </c>
      <c r="AY336" s="98" t="e">
        <f t="shared" ref="AY336:AY342" si="321">IF(S468=0,NA(),S468)</f>
        <v>#N/A</v>
      </c>
      <c r="AZ336" s="373" t="e">
        <f t="shared" ref="AZ336:AZ344" si="322">IF(V468=0,NA(),V468)</f>
        <v>#N/A</v>
      </c>
      <c r="BA336" s="365"/>
      <c r="BB336" s="365"/>
      <c r="BC336" s="377"/>
      <c r="BD336" s="365"/>
      <c r="BE336" s="365"/>
      <c r="BF336" s="365"/>
      <c r="BG336" s="365"/>
      <c r="BH336" s="365"/>
      <c r="BI336" s="365"/>
      <c r="BJ336" s="365"/>
      <c r="BK336" s="365"/>
      <c r="BL336" s="376"/>
      <c r="BM336" s="376"/>
      <c r="BN336" s="260"/>
      <c r="BO336" s="260"/>
      <c r="BP336" s="260"/>
      <c r="BQ336" s="263"/>
      <c r="BR336" s="263"/>
    </row>
    <row r="337" spans="1:70" ht="4.5" customHeight="1" thickBot="1" x14ac:dyDescent="0.25">
      <c r="A337" s="91">
        <f>AK340</f>
        <v>24</v>
      </c>
      <c r="B337" s="235"/>
      <c r="C337" s="235"/>
      <c r="D337" s="235"/>
      <c r="E337" s="235"/>
      <c r="F337" s="235"/>
      <c r="G337" s="235"/>
      <c r="H337" s="235"/>
      <c r="I337" s="235"/>
      <c r="J337" s="280"/>
      <c r="K337" s="280"/>
      <c r="L337" s="280"/>
      <c r="M337" s="280"/>
      <c r="N337" s="280"/>
      <c r="O337" s="280"/>
      <c r="P337" s="280"/>
      <c r="Q337" s="280"/>
      <c r="R337" s="280"/>
      <c r="S337" s="292"/>
      <c r="T337" s="292"/>
      <c r="U337" s="292"/>
      <c r="V337" s="292"/>
      <c r="W337" s="292"/>
      <c r="X337" s="292"/>
      <c r="Y337" s="292"/>
      <c r="Z337" s="292"/>
      <c r="AA337" s="292"/>
      <c r="AB337" s="292"/>
      <c r="AC337" s="292"/>
      <c r="AD337" s="236"/>
      <c r="AE337" s="237"/>
      <c r="AF337" s="236"/>
      <c r="AG337" s="238"/>
      <c r="AH337" s="536"/>
      <c r="AI337" s="537"/>
      <c r="AJ337" s="537"/>
      <c r="AK337" s="537"/>
      <c r="AL337" s="383"/>
      <c r="AM337" s="384"/>
      <c r="AN337" s="383"/>
      <c r="AT337" s="364" t="e">
        <f t="shared" si="319"/>
        <v>#N/A</v>
      </c>
      <c r="AU337" s="365" t="e">
        <f t="shared" si="320"/>
        <v>#N/A</v>
      </c>
      <c r="AV337" s="372" t="str">
        <f t="shared" ca="1" si="309"/>
        <v/>
      </c>
      <c r="AW337" s="364" t="e">
        <f t="shared" ca="1" si="310"/>
        <v>#N/A</v>
      </c>
      <c r="AX337" s="373" t="e">
        <f t="shared" ca="1" si="311"/>
        <v>#N/A</v>
      </c>
      <c r="AY337" s="98" t="e">
        <f t="shared" si="321"/>
        <v>#N/A</v>
      </c>
      <c r="AZ337" s="373" t="e">
        <f t="shared" si="322"/>
        <v>#N/A</v>
      </c>
      <c r="BC337" s="377"/>
    </row>
    <row r="338" spans="1:70" ht="26.25" customHeight="1" x14ac:dyDescent="0.2">
      <c r="A338" s="163">
        <f>A324+1</f>
        <v>24</v>
      </c>
      <c r="B338" s="523"/>
      <c r="C338" s="523"/>
      <c r="D338" s="523"/>
      <c r="E338" s="524"/>
      <c r="F338" s="527" t="str">
        <f>IF('FRONT PAGE'!$A$1="www.fly-logics.com","TOTAL PAGE",0)</f>
        <v>TOTAL PAGE</v>
      </c>
      <c r="G338" s="528"/>
      <c r="H338" s="529"/>
      <c r="I338" s="314" t="str">
        <f>IF('FRONT PAGE'!$A$1="www.fly-logics.com",IF(SUM(I327:I337)=0," ",SUM(I327:I337)),0)</f>
        <v xml:space="preserve"> </v>
      </c>
      <c r="J338" s="315" t="str">
        <f>IF('FRONT PAGE'!$A$1="www.fly-logics.com",IF(SUM(J327:J337)=0," ",SUM(J327:J337)),0)</f>
        <v xml:space="preserve"> </v>
      </c>
      <c r="K338" s="316" t="str">
        <f>IF('FRONT PAGE'!$A$1="www.fly-logics.com",IF(SUM(K327:K337)=0," ",SUM(K327:K337)),0)</f>
        <v xml:space="preserve"> </v>
      </c>
      <c r="L338" s="317" t="str">
        <f>IF('FRONT PAGE'!$A$1="www.fly-logics.com",IF(SUM(L327:L337)=0," ",SUM(L327:L337)),0)</f>
        <v xml:space="preserve"> </v>
      </c>
      <c r="M338" s="316" t="str">
        <f>IF('FRONT PAGE'!$A$1="www.fly-logics.com",IF(SUM(M327:M337)=0," ",SUM(M327:M337)),0)</f>
        <v xml:space="preserve"> </v>
      </c>
      <c r="N338" s="317" t="str">
        <f>IF('FRONT PAGE'!$A$1="www.fly-logics.com",IF(SUM(N327:N337)=0," ",SUM(N327:N337)),0)</f>
        <v xml:space="preserve"> </v>
      </c>
      <c r="O338" s="316" t="str">
        <f>IF('FRONT PAGE'!$A$1="www.fly-logics.com",IF(SUM(O327:O337)=0," ",SUM(O327:O337)),0)</f>
        <v xml:space="preserve"> </v>
      </c>
      <c r="P338" s="317" t="str">
        <f>IF('FRONT PAGE'!$A$1="www.fly-logics.com",IF(SUM(P327:P337)=0," ",SUM(P327:P337)),0)</f>
        <v xml:space="preserve"> </v>
      </c>
      <c r="Q338" s="318" t="str">
        <f>IF('FRONT PAGE'!$A$1="www.fly-logics.com",IF(SUM(Q327:Q337)=0," ",SUM(Q327:Q337)),0)</f>
        <v xml:space="preserve"> </v>
      </c>
      <c r="R338" s="319"/>
      <c r="S338" s="315" t="str">
        <f>IF('FRONT PAGE'!$A$1="www.fly-logics.com",IF(SUM(S327:S337)=0," ",SUM(S327:S337)),0)</f>
        <v xml:space="preserve"> </v>
      </c>
      <c r="T338" s="316" t="str">
        <f>IF('FRONT PAGE'!$A$1="www.fly-logics.com",IF(SUM(T327:T337)=0," ",SUM(T327:T337)),0)</f>
        <v xml:space="preserve"> </v>
      </c>
      <c r="U338" s="316" t="str">
        <f>IF('FRONT PAGE'!$A$1="www.fly-logics.com",IF(SUM(U327:U337)=0," ",SUM(U327:U337)),0)</f>
        <v xml:space="preserve"> </v>
      </c>
      <c r="V338" s="318" t="str">
        <f>IF('FRONT PAGE'!$A$1="www.fly-logics.com",IF(SUM(V327:V337)=0," ",SUM(V327:V337)),0)</f>
        <v xml:space="preserve"> </v>
      </c>
      <c r="W338" s="315" t="str">
        <f>IF('FRONT PAGE'!$A$1="www.fly-logics.com",IF(SUM(W327:W337)=0," ",SUM(W327:W337)),0)</f>
        <v xml:space="preserve"> </v>
      </c>
      <c r="X338" s="316" t="str">
        <f>IF('FRONT PAGE'!$A$1="www.fly-logics.com",IF(SUM(X327:X337)=0," ",SUM(X327:X337)),0)</f>
        <v xml:space="preserve"> </v>
      </c>
      <c r="Y338" s="317" t="str">
        <f>IF('FRONT PAGE'!$A$1="www.fly-logics.com",IF(SUM(Y327:Y337)=0," ",SUM(Y327:Y337)),0)</f>
        <v xml:space="preserve"> </v>
      </c>
      <c r="Z338" s="316" t="str">
        <f>IF('FRONT PAGE'!$A$1="www.fly-logics.com",IF(SUM(Z327:Z337)=0," ",SUM(Z327:Z337)),0)</f>
        <v xml:space="preserve"> </v>
      </c>
      <c r="AA338" s="317" t="str">
        <f>IF('FRONT PAGE'!$A$1="www.fly-logics.com",IF(SUM(AA327:AA337)=0," ",SUM(AA327:AA337)),0)</f>
        <v xml:space="preserve"> </v>
      </c>
      <c r="AB338" s="318" t="str">
        <f>IF('FRONT PAGE'!$A$1="www.fly-logics.com",IF(SUM(AB327:AB337)=0," ",SUM(AB327:AB337)),0)</f>
        <v xml:space="preserve"> </v>
      </c>
      <c r="AC338" s="329" t="str">
        <f>IF('FRONT PAGE'!$A$1="www.fly-logics.com",IF(SUM(AC327:AC337)=0," ",SUM(AC327:AC337)),0)</f>
        <v xml:space="preserve"> </v>
      </c>
      <c r="AD338" s="321" t="str">
        <f>IF('FRONT PAGE'!$A$1="www.fly-logics.com",IF(SUM(AD327:AD337)=0," ",SUM(AD327:AD337)),0)</f>
        <v xml:space="preserve"> </v>
      </c>
      <c r="AE338" s="321" t="str">
        <f>IF('FRONT PAGE'!$A$1="www.fly-logics.com",IF(SUM(AE327:AE337)=0," ",SUM(AE327:AE337)),0)</f>
        <v xml:space="preserve"> </v>
      </c>
      <c r="AF338" s="322" t="str">
        <f>IF('FRONT PAGE'!$A$1="www.fly-logics.com",IF(SUM(AF327:AF337)=0," ",SUM(AF327:AF337)),0)</f>
        <v xml:space="preserve"> </v>
      </c>
      <c r="AG338" s="323" t="str">
        <f>IF('FRONT PAGE'!$A$1="www.fly-logics.com",IF(SUM(AG327:AG337)=0," ",SUM(AG327:AG337)),0)</f>
        <v xml:space="preserve"> </v>
      </c>
      <c r="AH338" s="520" t="str">
        <f>IF('FRONT PAGE'!$A$1="www.fly-logics.com","I certify that all the data in this
logbook are accurate",0)</f>
        <v>I certify that all the data in this
logbook are accurate</v>
      </c>
      <c r="AI338" s="521"/>
      <c r="AJ338" s="521"/>
      <c r="AK338" s="522"/>
      <c r="AL338" s="385"/>
      <c r="AM338" s="386"/>
      <c r="AN338" s="385"/>
      <c r="AT338" s="364" t="e">
        <f t="shared" si="319"/>
        <v>#N/A</v>
      </c>
      <c r="AU338" s="365" t="e">
        <f t="shared" si="320"/>
        <v>#N/A</v>
      </c>
      <c r="AV338" s="372" t="str">
        <f t="shared" ca="1" si="309"/>
        <v/>
      </c>
      <c r="AW338" s="364" t="e">
        <f t="shared" ca="1" si="310"/>
        <v>#N/A</v>
      </c>
      <c r="AX338" s="373" t="e">
        <f t="shared" ca="1" si="311"/>
        <v>#N/A</v>
      </c>
      <c r="AY338" s="98" t="e">
        <f t="shared" si="321"/>
        <v>#N/A</v>
      </c>
      <c r="AZ338" s="373" t="e">
        <f t="shared" si="322"/>
        <v>#N/A</v>
      </c>
      <c r="BA338" s="363"/>
      <c r="BC338" s="377"/>
    </row>
    <row r="339" spans="1:70" ht="26.25" customHeight="1" x14ac:dyDescent="0.2">
      <c r="A339" s="505">
        <f>AL323</f>
        <v>0</v>
      </c>
      <c r="B339" s="525"/>
      <c r="C339" s="525"/>
      <c r="D339" s="525"/>
      <c r="E339" s="526"/>
      <c r="F339" s="530" t="str">
        <f>IF('FRONT PAGE'!$A$1="www.fly-logics.com","TOTAL PREVIOUS LOGBOOK",0)</f>
        <v>TOTAL PREVIOUS LOGBOOK</v>
      </c>
      <c r="G339" s="531"/>
      <c r="H339" s="532"/>
      <c r="I339" s="333">
        <f>I326</f>
        <v>33.75</v>
      </c>
      <c r="J339" s="334">
        <f t="shared" ref="J339:Q339" si="323">J326</f>
        <v>33.75</v>
      </c>
      <c r="K339" s="335" t="str">
        <f t="shared" si="323"/>
        <v xml:space="preserve"> </v>
      </c>
      <c r="L339" s="336" t="str">
        <f t="shared" si="323"/>
        <v xml:space="preserve"> </v>
      </c>
      <c r="M339" s="335" t="str">
        <f t="shared" si="323"/>
        <v xml:space="preserve"> </v>
      </c>
      <c r="N339" s="336" t="str">
        <f t="shared" si="323"/>
        <v xml:space="preserve"> </v>
      </c>
      <c r="O339" s="335" t="str">
        <f t="shared" si="323"/>
        <v xml:space="preserve"> </v>
      </c>
      <c r="P339" s="336" t="str">
        <f t="shared" si="323"/>
        <v xml:space="preserve"> </v>
      </c>
      <c r="Q339" s="337" t="str">
        <f t="shared" si="323"/>
        <v xml:space="preserve"> </v>
      </c>
      <c r="R339" s="288">
        <v>10</v>
      </c>
      <c r="S339" s="331" t="str">
        <f>S326</f>
        <v xml:space="preserve"> </v>
      </c>
      <c r="T339" s="239">
        <f t="shared" ref="T339:AG339" si="324">T326</f>
        <v>13.75</v>
      </c>
      <c r="U339" s="239">
        <f t="shared" si="324"/>
        <v>20</v>
      </c>
      <c r="V339" s="240">
        <f t="shared" si="324"/>
        <v>5</v>
      </c>
      <c r="W339" s="241" t="str">
        <f t="shared" si="324"/>
        <v xml:space="preserve"> </v>
      </c>
      <c r="X339" s="239" t="str">
        <f t="shared" si="324"/>
        <v xml:space="preserve"> </v>
      </c>
      <c r="Y339" s="242">
        <f t="shared" si="324"/>
        <v>5</v>
      </c>
      <c r="Z339" s="239" t="str">
        <f t="shared" si="324"/>
        <v xml:space="preserve"> </v>
      </c>
      <c r="AA339" s="242">
        <f t="shared" si="324"/>
        <v>3.75</v>
      </c>
      <c r="AB339" s="240" t="str">
        <f t="shared" si="324"/>
        <v xml:space="preserve"> </v>
      </c>
      <c r="AC339" s="243">
        <f t="shared" si="324"/>
        <v>14</v>
      </c>
      <c r="AD339" s="244" t="str">
        <f t="shared" si="324"/>
        <v xml:space="preserve"> </v>
      </c>
      <c r="AE339" s="244">
        <f t="shared" si="324"/>
        <v>14</v>
      </c>
      <c r="AF339" s="245" t="str">
        <f t="shared" si="324"/>
        <v xml:space="preserve"> </v>
      </c>
      <c r="AG339" s="332">
        <f t="shared" si="324"/>
        <v>17</v>
      </c>
      <c r="AH339" s="507"/>
      <c r="AI339" s="508"/>
      <c r="AJ339" s="508"/>
      <c r="AK339" s="509"/>
      <c r="AL339" s="385"/>
      <c r="AM339" s="386"/>
      <c r="AN339" s="385"/>
      <c r="AT339" s="364" t="e">
        <f t="shared" si="319"/>
        <v>#N/A</v>
      </c>
      <c r="AU339" s="365" t="e">
        <f t="shared" si="320"/>
        <v>#N/A</v>
      </c>
      <c r="AV339" s="372" t="str">
        <f t="shared" ca="1" si="309"/>
        <v/>
      </c>
      <c r="AW339" s="364" t="e">
        <f t="shared" ca="1" si="310"/>
        <v>#N/A</v>
      </c>
      <c r="AX339" s="373" t="e">
        <f t="shared" ca="1" si="311"/>
        <v>#N/A</v>
      </c>
      <c r="AY339" s="98" t="e">
        <f t="shared" si="321"/>
        <v>#N/A</v>
      </c>
      <c r="AZ339" s="373" t="e">
        <f t="shared" si="322"/>
        <v>#N/A</v>
      </c>
      <c r="BA339" s="363"/>
      <c r="BC339" s="377"/>
    </row>
    <row r="340" spans="1:70" ht="26.25" customHeight="1" thickBot="1" x14ac:dyDescent="0.25">
      <c r="A340" s="506"/>
      <c r="B340" s="512" t="str">
        <f>IF('FRONT PAGE'!$A$1="www.fly-logics.com","Authority certifying flight hours 
STAMP &amp; SIGNATURE",0)</f>
        <v>Authority certifying flight hours 
STAMP &amp; SIGNATURE</v>
      </c>
      <c r="C340" s="512"/>
      <c r="D340" s="512"/>
      <c r="E340" s="513"/>
      <c r="F340" s="533" t="str">
        <f>IF('FRONT PAGE'!$A$1="www.fly-logics.com","TOTAL TO DATE",0)</f>
        <v>TOTAL TO DATE</v>
      </c>
      <c r="G340" s="534"/>
      <c r="H340" s="535"/>
      <c r="I340" s="32">
        <f t="shared" ref="I340:Q340" si="325">IF(SUM(I338:I339)=0," ",SUM(I338:I339))</f>
        <v>33.75</v>
      </c>
      <c r="J340" s="27">
        <f t="shared" si="325"/>
        <v>33.75</v>
      </c>
      <c r="K340" s="24" t="str">
        <f t="shared" si="325"/>
        <v xml:space="preserve"> </v>
      </c>
      <c r="L340" s="25" t="str">
        <f t="shared" si="325"/>
        <v xml:space="preserve"> </v>
      </c>
      <c r="M340" s="24" t="str">
        <f t="shared" si="325"/>
        <v xml:space="preserve"> </v>
      </c>
      <c r="N340" s="25" t="str">
        <f t="shared" si="325"/>
        <v xml:space="preserve"> </v>
      </c>
      <c r="O340" s="24" t="str">
        <f t="shared" si="325"/>
        <v xml:space="preserve"> </v>
      </c>
      <c r="P340" s="25" t="str">
        <f t="shared" si="325"/>
        <v xml:space="preserve"> </v>
      </c>
      <c r="Q340" s="26" t="str">
        <f t="shared" si="325"/>
        <v xml:space="preserve"> </v>
      </c>
      <c r="R340" s="289"/>
      <c r="S340" s="27" t="str">
        <f t="shared" ref="S340:AG340" si="326">IF(SUM(S338:S339)=0," ",SUM(S338:S339))</f>
        <v xml:space="preserve"> </v>
      </c>
      <c r="T340" s="24">
        <f t="shared" si="326"/>
        <v>13.75</v>
      </c>
      <c r="U340" s="24">
        <f t="shared" si="326"/>
        <v>20</v>
      </c>
      <c r="V340" s="26">
        <f t="shared" si="326"/>
        <v>5</v>
      </c>
      <c r="W340" s="27" t="str">
        <f t="shared" si="326"/>
        <v xml:space="preserve"> </v>
      </c>
      <c r="X340" s="24" t="str">
        <f t="shared" si="326"/>
        <v xml:space="preserve"> </v>
      </c>
      <c r="Y340" s="25">
        <f t="shared" si="326"/>
        <v>5</v>
      </c>
      <c r="Z340" s="24" t="str">
        <f t="shared" si="326"/>
        <v xml:space="preserve"> </v>
      </c>
      <c r="AA340" s="25">
        <f t="shared" si="326"/>
        <v>3.75</v>
      </c>
      <c r="AB340" s="26" t="str">
        <f t="shared" si="326"/>
        <v xml:space="preserve"> </v>
      </c>
      <c r="AC340" s="30">
        <f t="shared" si="326"/>
        <v>14</v>
      </c>
      <c r="AD340" s="28" t="str">
        <f t="shared" si="326"/>
        <v xml:space="preserve"> </v>
      </c>
      <c r="AE340" s="28">
        <f t="shared" si="326"/>
        <v>14</v>
      </c>
      <c r="AF340" s="31" t="str">
        <f t="shared" si="326"/>
        <v xml:space="preserve"> </v>
      </c>
      <c r="AG340" s="33">
        <f t="shared" si="326"/>
        <v>17</v>
      </c>
      <c r="AH340" s="514" t="str">
        <f>IF('FRONT PAGE'!$A$1="www.fly-logics.com","_____________________________
PILOT SIGNATURE",0)</f>
        <v>_____________________________
PILOT SIGNATURE</v>
      </c>
      <c r="AI340" s="515"/>
      <c r="AJ340" s="515"/>
      <c r="AK340" s="330">
        <f>A338</f>
        <v>24</v>
      </c>
      <c r="AL340" s="387"/>
      <c r="AM340" s="388"/>
      <c r="AN340" s="387"/>
      <c r="AT340" s="364" t="e">
        <f t="shared" si="319"/>
        <v>#N/A</v>
      </c>
      <c r="AU340" s="365" t="e">
        <f t="shared" si="320"/>
        <v>#N/A</v>
      </c>
      <c r="AV340" s="372" t="str">
        <f t="shared" ca="1" si="309"/>
        <v/>
      </c>
      <c r="AW340" s="364" t="e">
        <f t="shared" ca="1" si="310"/>
        <v>#N/A</v>
      </c>
      <c r="AX340" s="373" t="e">
        <f t="shared" ca="1" si="311"/>
        <v>#N/A</v>
      </c>
      <c r="AY340" s="98" t="e">
        <f t="shared" si="321"/>
        <v>#N/A</v>
      </c>
      <c r="AZ340" s="373" t="e">
        <f t="shared" si="322"/>
        <v>#N/A</v>
      </c>
      <c r="BA340" s="363"/>
      <c r="BC340" s="377"/>
    </row>
    <row r="341" spans="1:70" s="50" customFormat="1" ht="27.75" customHeight="1" x14ac:dyDescent="0.2">
      <c r="A341" s="29">
        <f>A336+1</f>
        <v>241</v>
      </c>
      <c r="B341" s="39"/>
      <c r="C341" s="40"/>
      <c r="D341" s="41"/>
      <c r="E341" s="42"/>
      <c r="F341" s="43"/>
      <c r="G341" s="44"/>
      <c r="H341" s="45"/>
      <c r="I341" s="281"/>
      <c r="J341" s="277"/>
      <c r="K341" s="278"/>
      <c r="L341" s="279"/>
      <c r="M341" s="278"/>
      <c r="N341" s="279"/>
      <c r="O341" s="278"/>
      <c r="P341" s="279"/>
      <c r="Q341" s="150"/>
      <c r="R341" s="285"/>
      <c r="S341" s="46"/>
      <c r="T341" s="47"/>
      <c r="U341" s="47"/>
      <c r="V341" s="48"/>
      <c r="W341" s="293"/>
      <c r="X341" s="278"/>
      <c r="Y341" s="279"/>
      <c r="Z341" s="278"/>
      <c r="AA341" s="279"/>
      <c r="AB341" s="150"/>
      <c r="AC341" s="282"/>
      <c r="AD341" s="283"/>
      <c r="AE341" s="283"/>
      <c r="AF341" s="284"/>
      <c r="AG341" s="49"/>
      <c r="AH341" s="48"/>
      <c r="AI341" s="516"/>
      <c r="AJ341" s="516"/>
      <c r="AK341" s="517"/>
      <c r="AL341" s="100"/>
      <c r="AM341" s="382" t="str">
        <f t="shared" ref="AM341:AM350" si="327">IF(B341=0," ",TEXT(B341,"MMM"))</f>
        <v xml:space="preserve"> </v>
      </c>
      <c r="AN341" s="95" t="str">
        <f t="shared" ref="AN341:AN350" si="328">IF(B341=0," ",YEAR(B341))</f>
        <v xml:space="preserve"> </v>
      </c>
      <c r="AO341" s="365"/>
      <c r="AP341" s="365"/>
      <c r="AQ341" s="256"/>
      <c r="AR341" s="365"/>
      <c r="AS341" s="365"/>
      <c r="AT341" s="364" t="e">
        <f t="shared" si="319"/>
        <v>#N/A</v>
      </c>
      <c r="AU341" s="365" t="e">
        <f t="shared" si="320"/>
        <v>#N/A</v>
      </c>
      <c r="AV341" s="372" t="str">
        <f t="shared" ca="1" si="309"/>
        <v/>
      </c>
      <c r="AW341" s="364" t="e">
        <f t="shared" ca="1" si="310"/>
        <v>#N/A</v>
      </c>
      <c r="AX341" s="373" t="e">
        <f t="shared" ca="1" si="311"/>
        <v>#N/A</v>
      </c>
      <c r="AY341" s="98" t="e">
        <f t="shared" si="321"/>
        <v>#N/A</v>
      </c>
      <c r="AZ341" s="373" t="e">
        <f t="shared" si="322"/>
        <v>#N/A</v>
      </c>
      <c r="BA341" s="363"/>
      <c r="BB341" s="365"/>
      <c r="BC341" s="378"/>
      <c r="BD341" s="365"/>
      <c r="BE341" s="365"/>
      <c r="BF341" s="365"/>
      <c r="BG341" s="365"/>
      <c r="BH341" s="365"/>
      <c r="BI341" s="365"/>
      <c r="BJ341" s="365"/>
      <c r="BK341" s="365"/>
      <c r="BL341" s="376"/>
      <c r="BM341" s="376"/>
      <c r="BN341" s="260"/>
      <c r="BO341" s="260"/>
      <c r="BP341" s="260"/>
      <c r="BQ341" s="263"/>
      <c r="BR341" s="263"/>
    </row>
    <row r="342" spans="1:70" s="50" customFormat="1" ht="27.75" customHeight="1" x14ac:dyDescent="0.2">
      <c r="A342" s="22">
        <f>A341+1</f>
        <v>242</v>
      </c>
      <c r="B342" s="51"/>
      <c r="C342" s="52"/>
      <c r="D342" s="53"/>
      <c r="E342" s="54"/>
      <c r="F342" s="55"/>
      <c r="G342" s="56"/>
      <c r="H342" s="57"/>
      <c r="I342" s="275"/>
      <c r="J342" s="58"/>
      <c r="K342" s="59"/>
      <c r="L342" s="60"/>
      <c r="M342" s="59"/>
      <c r="N342" s="60"/>
      <c r="O342" s="59"/>
      <c r="P342" s="60"/>
      <c r="Q342" s="61"/>
      <c r="R342" s="286"/>
      <c r="S342" s="58"/>
      <c r="T342" s="59"/>
      <c r="U342" s="59"/>
      <c r="V342" s="61"/>
      <c r="W342" s="294"/>
      <c r="X342" s="59"/>
      <c r="Y342" s="60"/>
      <c r="Z342" s="59"/>
      <c r="AA342" s="60"/>
      <c r="AB342" s="61"/>
      <c r="AC342" s="62"/>
      <c r="AD342" s="63"/>
      <c r="AE342" s="63"/>
      <c r="AF342" s="64"/>
      <c r="AG342" s="65"/>
      <c r="AH342" s="61"/>
      <c r="AI342" s="510"/>
      <c r="AJ342" s="510"/>
      <c r="AK342" s="511"/>
      <c r="AL342" s="100"/>
      <c r="AM342" s="382" t="str">
        <f t="shared" si="327"/>
        <v xml:space="preserve"> </v>
      </c>
      <c r="AN342" s="95" t="str">
        <f t="shared" si="328"/>
        <v xml:space="preserve"> </v>
      </c>
      <c r="AO342" s="365"/>
      <c r="AP342" s="365"/>
      <c r="AQ342" s="256"/>
      <c r="AR342" s="365"/>
      <c r="AS342" s="365"/>
      <c r="AT342" s="364" t="e">
        <f t="shared" si="319"/>
        <v>#N/A</v>
      </c>
      <c r="AU342" s="365" t="e">
        <f t="shared" si="320"/>
        <v>#N/A</v>
      </c>
      <c r="AV342" s="372" t="str">
        <f t="shared" ca="1" si="309"/>
        <v/>
      </c>
      <c r="AW342" s="364" t="e">
        <f t="shared" ca="1" si="310"/>
        <v>#N/A</v>
      </c>
      <c r="AX342" s="373" t="e">
        <f t="shared" ca="1" si="311"/>
        <v>#N/A</v>
      </c>
      <c r="AY342" s="98" t="e">
        <f t="shared" si="321"/>
        <v>#N/A</v>
      </c>
      <c r="AZ342" s="373" t="e">
        <f t="shared" si="322"/>
        <v>#N/A</v>
      </c>
      <c r="BA342" s="363"/>
      <c r="BB342" s="365"/>
      <c r="BC342" s="377"/>
      <c r="BD342" s="365"/>
      <c r="BE342" s="365"/>
      <c r="BF342" s="365"/>
      <c r="BG342" s="365"/>
      <c r="BH342" s="365"/>
      <c r="BI342" s="365"/>
      <c r="BJ342" s="365"/>
      <c r="BK342" s="365"/>
      <c r="BL342" s="376"/>
      <c r="BM342" s="376"/>
      <c r="BN342" s="260"/>
      <c r="BO342" s="260"/>
      <c r="BP342" s="260"/>
      <c r="BQ342" s="263"/>
      <c r="BR342" s="263"/>
    </row>
    <row r="343" spans="1:70" s="50" customFormat="1" ht="27.75" customHeight="1" x14ac:dyDescent="0.2">
      <c r="A343" s="22">
        <f t="shared" ref="A343:A350" si="329">A342+1</f>
        <v>243</v>
      </c>
      <c r="B343" s="51"/>
      <c r="C343" s="52"/>
      <c r="D343" s="53"/>
      <c r="E343" s="54"/>
      <c r="F343" s="55"/>
      <c r="G343" s="56"/>
      <c r="H343" s="57"/>
      <c r="I343" s="275"/>
      <c r="J343" s="58"/>
      <c r="K343" s="59"/>
      <c r="L343" s="60"/>
      <c r="M343" s="59"/>
      <c r="N343" s="60"/>
      <c r="O343" s="59"/>
      <c r="P343" s="60"/>
      <c r="Q343" s="61"/>
      <c r="R343" s="286"/>
      <c r="S343" s="58"/>
      <c r="T343" s="59"/>
      <c r="U343" s="59"/>
      <c r="V343" s="61"/>
      <c r="W343" s="294"/>
      <c r="X343" s="59"/>
      <c r="Y343" s="60"/>
      <c r="Z343" s="59"/>
      <c r="AA343" s="60"/>
      <c r="AB343" s="61"/>
      <c r="AC343" s="62"/>
      <c r="AD343" s="63"/>
      <c r="AE343" s="63"/>
      <c r="AF343" s="64"/>
      <c r="AG343" s="65"/>
      <c r="AH343" s="61"/>
      <c r="AI343" s="510"/>
      <c r="AJ343" s="510"/>
      <c r="AK343" s="511"/>
      <c r="AL343" s="100"/>
      <c r="AM343" s="382" t="str">
        <f t="shared" si="327"/>
        <v xml:space="preserve"> </v>
      </c>
      <c r="AN343" s="95" t="str">
        <f t="shared" si="328"/>
        <v xml:space="preserve"> </v>
      </c>
      <c r="AO343" s="365"/>
      <c r="AP343" s="365"/>
      <c r="AQ343" s="256"/>
      <c r="AR343" s="365"/>
      <c r="AS343" s="365"/>
      <c r="AT343" s="364" t="e">
        <f t="shared" si="319"/>
        <v>#N/A</v>
      </c>
      <c r="AU343" s="365" t="e">
        <f t="shared" si="320"/>
        <v>#N/A</v>
      </c>
      <c r="AV343" s="372" t="str">
        <f t="shared" ca="1" si="309"/>
        <v/>
      </c>
      <c r="AW343" s="364" t="e">
        <f t="shared" ca="1" si="310"/>
        <v>#N/A</v>
      </c>
      <c r="AX343" s="373" t="e">
        <f t="shared" ca="1" si="311"/>
        <v>#N/A</v>
      </c>
      <c r="AY343" s="98" t="e">
        <f>IF(S475=0,NA(),S475)</f>
        <v>#N/A</v>
      </c>
      <c r="AZ343" s="373" t="e">
        <f t="shared" si="322"/>
        <v>#N/A</v>
      </c>
      <c r="BA343" s="363"/>
      <c r="BB343" s="365"/>
      <c r="BC343" s="377"/>
      <c r="BD343" s="365"/>
      <c r="BE343" s="365"/>
      <c r="BF343" s="365"/>
      <c r="BG343" s="365"/>
      <c r="BH343" s="365"/>
      <c r="BI343" s="365"/>
      <c r="BJ343" s="365"/>
      <c r="BK343" s="365"/>
      <c r="BL343" s="376"/>
      <c r="BM343" s="376"/>
      <c r="BN343" s="260"/>
      <c r="BO343" s="260"/>
      <c r="BP343" s="260"/>
      <c r="BQ343" s="263"/>
      <c r="BR343" s="263"/>
    </row>
    <row r="344" spans="1:70" s="50" customFormat="1" ht="27.75" customHeight="1" x14ac:dyDescent="0.2">
      <c r="A344" s="22">
        <f t="shared" si="329"/>
        <v>244</v>
      </c>
      <c r="B344" s="51"/>
      <c r="C344" s="52"/>
      <c r="D344" s="53"/>
      <c r="E344" s="54"/>
      <c r="F344" s="55"/>
      <c r="G344" s="56"/>
      <c r="H344" s="57"/>
      <c r="I344" s="275"/>
      <c r="J344" s="58"/>
      <c r="K344" s="59"/>
      <c r="L344" s="60"/>
      <c r="M344" s="59"/>
      <c r="N344" s="60"/>
      <c r="O344" s="59"/>
      <c r="P344" s="60"/>
      <c r="Q344" s="61"/>
      <c r="R344" s="286"/>
      <c r="S344" s="58"/>
      <c r="T344" s="59"/>
      <c r="U344" s="59"/>
      <c r="V344" s="61"/>
      <c r="W344" s="294"/>
      <c r="X344" s="59"/>
      <c r="Y344" s="60"/>
      <c r="Z344" s="59"/>
      <c r="AA344" s="60"/>
      <c r="AB344" s="61"/>
      <c r="AC344" s="62"/>
      <c r="AD344" s="63"/>
      <c r="AE344" s="63"/>
      <c r="AF344" s="64"/>
      <c r="AG344" s="65"/>
      <c r="AH344" s="61"/>
      <c r="AI344" s="510"/>
      <c r="AJ344" s="510"/>
      <c r="AK344" s="511"/>
      <c r="AL344" s="100"/>
      <c r="AM344" s="382" t="str">
        <f t="shared" si="327"/>
        <v xml:space="preserve"> </v>
      </c>
      <c r="AN344" s="95" t="str">
        <f t="shared" si="328"/>
        <v xml:space="preserve"> </v>
      </c>
      <c r="AO344" s="365"/>
      <c r="AP344" s="365"/>
      <c r="AQ344" s="256"/>
      <c r="AR344" s="365"/>
      <c r="AS344" s="365"/>
      <c r="AT344" s="364" t="e">
        <f t="shared" si="319"/>
        <v>#N/A</v>
      </c>
      <c r="AU344" s="365" t="e">
        <f t="shared" si="320"/>
        <v>#N/A</v>
      </c>
      <c r="AV344" s="372" t="str">
        <f t="shared" ca="1" si="309"/>
        <v/>
      </c>
      <c r="AW344" s="364" t="e">
        <f t="shared" ca="1" si="310"/>
        <v>#N/A</v>
      </c>
      <c r="AX344" s="373" t="e">
        <f t="shared" ca="1" si="311"/>
        <v>#N/A</v>
      </c>
      <c r="AY344" s="98" t="e">
        <f>IF(S476=0,NA(),S476)</f>
        <v>#N/A</v>
      </c>
      <c r="AZ344" s="373" t="e">
        <f t="shared" si="322"/>
        <v>#N/A</v>
      </c>
      <c r="BA344" s="363"/>
      <c r="BB344" s="365"/>
      <c r="BC344" s="377"/>
      <c r="BD344" s="365"/>
      <c r="BE344" s="365"/>
      <c r="BF344" s="365"/>
      <c r="BG344" s="365"/>
      <c r="BH344" s="365"/>
      <c r="BI344" s="365"/>
      <c r="BJ344" s="365"/>
      <c r="BK344" s="365"/>
      <c r="BL344" s="376"/>
      <c r="BM344" s="376"/>
      <c r="BN344" s="260"/>
      <c r="BO344" s="260"/>
      <c r="BP344" s="260"/>
      <c r="BQ344" s="263"/>
      <c r="BR344" s="263"/>
    </row>
    <row r="345" spans="1:70" s="50" customFormat="1" ht="27.75" customHeight="1" x14ac:dyDescent="0.2">
      <c r="A345" s="22">
        <f t="shared" si="329"/>
        <v>245</v>
      </c>
      <c r="B345" s="51"/>
      <c r="C345" s="52"/>
      <c r="D345" s="53"/>
      <c r="E345" s="54"/>
      <c r="F345" s="55"/>
      <c r="G345" s="56"/>
      <c r="H345" s="57"/>
      <c r="I345" s="275"/>
      <c r="J345" s="58"/>
      <c r="K345" s="59"/>
      <c r="L345" s="60"/>
      <c r="M345" s="59"/>
      <c r="N345" s="60"/>
      <c r="O345" s="59"/>
      <c r="P345" s="60"/>
      <c r="Q345" s="61"/>
      <c r="R345" s="286"/>
      <c r="S345" s="58"/>
      <c r="T345" s="59"/>
      <c r="U345" s="59"/>
      <c r="V345" s="61"/>
      <c r="W345" s="294"/>
      <c r="X345" s="59"/>
      <c r="Y345" s="60"/>
      <c r="Z345" s="59"/>
      <c r="AA345" s="60"/>
      <c r="AB345" s="61"/>
      <c r="AC345" s="62"/>
      <c r="AD345" s="63"/>
      <c r="AE345" s="63"/>
      <c r="AF345" s="64"/>
      <c r="AG345" s="65"/>
      <c r="AH345" s="61"/>
      <c r="AI345" s="510"/>
      <c r="AJ345" s="510"/>
      <c r="AK345" s="511"/>
      <c r="AL345" s="100"/>
      <c r="AM345" s="382" t="str">
        <f t="shared" si="327"/>
        <v xml:space="preserve"> </v>
      </c>
      <c r="AN345" s="95" t="str">
        <f t="shared" si="328"/>
        <v xml:space="preserve"> </v>
      </c>
      <c r="AO345" s="365"/>
      <c r="AP345" s="365"/>
      <c r="AQ345" s="256"/>
      <c r="AR345" s="365"/>
      <c r="AS345" s="365"/>
      <c r="AT345" s="364" t="e">
        <f t="shared" ref="AT345:AT354" si="330">IF(ISBLANK($B481),NA(),$B481)</f>
        <v>#N/A</v>
      </c>
      <c r="AU345" s="365" t="e">
        <f t="shared" ref="AU345:AU354" si="331">IF(ISBLANK($I481),NA(),$I481)</f>
        <v>#N/A</v>
      </c>
      <c r="AV345" s="372" t="str">
        <f t="shared" ca="1" si="309"/>
        <v/>
      </c>
      <c r="AW345" s="364" t="e">
        <f t="shared" ca="1" si="310"/>
        <v>#N/A</v>
      </c>
      <c r="AX345" s="373" t="e">
        <f t="shared" ca="1" si="311"/>
        <v>#N/A</v>
      </c>
      <c r="AY345" s="98" t="e">
        <f>IF(S481=0,NA(),S481)</f>
        <v>#N/A</v>
      </c>
      <c r="AZ345" s="373" t="e">
        <f>IF(V481=0,NA(),V481)</f>
        <v>#N/A</v>
      </c>
      <c r="BA345" s="363"/>
      <c r="BB345" s="365"/>
      <c r="BC345" s="377"/>
      <c r="BD345" s="365"/>
      <c r="BE345" s="365"/>
      <c r="BF345" s="365"/>
      <c r="BG345" s="365"/>
      <c r="BH345" s="365"/>
      <c r="BI345" s="365"/>
      <c r="BJ345" s="365"/>
      <c r="BK345" s="365"/>
      <c r="BL345" s="376"/>
      <c r="BM345" s="376"/>
      <c r="BN345" s="260"/>
      <c r="BO345" s="260"/>
      <c r="BP345" s="260"/>
      <c r="BQ345" s="263"/>
      <c r="BR345" s="263"/>
    </row>
    <row r="346" spans="1:70" s="50" customFormat="1" ht="27.75" customHeight="1" x14ac:dyDescent="0.2">
      <c r="A346" s="22">
        <f t="shared" si="329"/>
        <v>246</v>
      </c>
      <c r="B346" s="51"/>
      <c r="C346" s="52"/>
      <c r="D346" s="53"/>
      <c r="E346" s="54"/>
      <c r="F346" s="55"/>
      <c r="G346" s="56"/>
      <c r="H346" s="57"/>
      <c r="I346" s="275"/>
      <c r="J346" s="58"/>
      <c r="K346" s="59"/>
      <c r="L346" s="60"/>
      <c r="M346" s="59"/>
      <c r="N346" s="60"/>
      <c r="O346" s="59"/>
      <c r="P346" s="60"/>
      <c r="Q346" s="61"/>
      <c r="R346" s="286"/>
      <c r="S346" s="58"/>
      <c r="T346" s="59"/>
      <c r="U346" s="59"/>
      <c r="V346" s="61"/>
      <c r="W346" s="294"/>
      <c r="X346" s="59"/>
      <c r="Y346" s="60"/>
      <c r="Z346" s="59"/>
      <c r="AA346" s="60"/>
      <c r="AB346" s="61"/>
      <c r="AC346" s="62"/>
      <c r="AD346" s="63"/>
      <c r="AE346" s="63"/>
      <c r="AF346" s="64"/>
      <c r="AG346" s="65"/>
      <c r="AH346" s="61"/>
      <c r="AI346" s="510"/>
      <c r="AJ346" s="510"/>
      <c r="AK346" s="511"/>
      <c r="AL346" s="100"/>
      <c r="AM346" s="382" t="str">
        <f t="shared" si="327"/>
        <v xml:space="preserve"> </v>
      </c>
      <c r="AN346" s="95" t="str">
        <f t="shared" si="328"/>
        <v xml:space="preserve"> </v>
      </c>
      <c r="AO346" s="365"/>
      <c r="AP346" s="365"/>
      <c r="AQ346" s="256"/>
      <c r="AR346" s="365"/>
      <c r="AS346" s="365"/>
      <c r="AT346" s="364" t="e">
        <f t="shared" si="330"/>
        <v>#N/A</v>
      </c>
      <c r="AU346" s="365" t="e">
        <f t="shared" si="331"/>
        <v>#N/A</v>
      </c>
      <c r="AV346" s="372" t="str">
        <f t="shared" ca="1" si="309"/>
        <v/>
      </c>
      <c r="AW346" s="364" t="e">
        <f t="shared" ca="1" si="310"/>
        <v>#N/A</v>
      </c>
      <c r="AX346" s="373" t="e">
        <f t="shared" ca="1" si="311"/>
        <v>#N/A</v>
      </c>
      <c r="AY346" s="98" t="e">
        <f t="shared" ref="AY346:AY354" si="332">IF(S482=0,NA(),S482)</f>
        <v>#N/A</v>
      </c>
      <c r="AZ346" s="373" t="e">
        <f t="shared" ref="AZ346:AZ354" si="333">IF(V482=0,NA(),V482)</f>
        <v>#N/A</v>
      </c>
      <c r="BA346" s="363"/>
      <c r="BB346" s="365"/>
      <c r="BC346" s="377"/>
      <c r="BD346" s="365"/>
      <c r="BE346" s="365"/>
      <c r="BF346" s="365"/>
      <c r="BG346" s="365"/>
      <c r="BH346" s="365"/>
      <c r="BI346" s="365"/>
      <c r="BJ346" s="365"/>
      <c r="BK346" s="365"/>
      <c r="BL346" s="376"/>
      <c r="BM346" s="376"/>
      <c r="BN346" s="260"/>
      <c r="BO346" s="260"/>
      <c r="BP346" s="260"/>
      <c r="BQ346" s="263"/>
      <c r="BR346" s="263"/>
    </row>
    <row r="347" spans="1:70" s="50" customFormat="1" ht="27.75" customHeight="1" x14ac:dyDescent="0.2">
      <c r="A347" s="22">
        <f>A346+1</f>
        <v>247</v>
      </c>
      <c r="B347" s="51"/>
      <c r="C347" s="52"/>
      <c r="D347" s="53"/>
      <c r="E347" s="54"/>
      <c r="F347" s="55"/>
      <c r="G347" s="56"/>
      <c r="H347" s="57"/>
      <c r="I347" s="275"/>
      <c r="J347" s="58"/>
      <c r="K347" s="59"/>
      <c r="L347" s="60"/>
      <c r="M347" s="59"/>
      <c r="N347" s="60"/>
      <c r="O347" s="59"/>
      <c r="P347" s="60"/>
      <c r="Q347" s="61"/>
      <c r="R347" s="286"/>
      <c r="S347" s="58"/>
      <c r="T347" s="59"/>
      <c r="U347" s="59"/>
      <c r="V347" s="61"/>
      <c r="W347" s="294"/>
      <c r="X347" s="59"/>
      <c r="Y347" s="60"/>
      <c r="Z347" s="59"/>
      <c r="AA347" s="60"/>
      <c r="AB347" s="61"/>
      <c r="AC347" s="62"/>
      <c r="AD347" s="63"/>
      <c r="AE347" s="63"/>
      <c r="AF347" s="64"/>
      <c r="AG347" s="65"/>
      <c r="AH347" s="61"/>
      <c r="AI347" s="510"/>
      <c r="AJ347" s="510"/>
      <c r="AK347" s="511"/>
      <c r="AL347" s="100"/>
      <c r="AM347" s="382" t="str">
        <f t="shared" si="327"/>
        <v xml:space="preserve"> </v>
      </c>
      <c r="AN347" s="95" t="str">
        <f t="shared" si="328"/>
        <v xml:space="preserve"> </v>
      </c>
      <c r="AO347" s="365"/>
      <c r="AP347" s="365"/>
      <c r="AQ347" s="256"/>
      <c r="AR347" s="365"/>
      <c r="AS347" s="365"/>
      <c r="AT347" s="364" t="e">
        <f t="shared" si="330"/>
        <v>#N/A</v>
      </c>
      <c r="AU347" s="365" t="e">
        <f t="shared" si="331"/>
        <v>#N/A</v>
      </c>
      <c r="AV347" s="372" t="str">
        <f t="shared" ca="1" si="309"/>
        <v/>
      </c>
      <c r="AW347" s="364" t="e">
        <f t="shared" ca="1" si="310"/>
        <v>#N/A</v>
      </c>
      <c r="AX347" s="373" t="e">
        <f t="shared" ca="1" si="311"/>
        <v>#N/A</v>
      </c>
      <c r="AY347" s="98" t="e">
        <f t="shared" si="332"/>
        <v>#N/A</v>
      </c>
      <c r="AZ347" s="373" t="e">
        <f t="shared" si="333"/>
        <v>#N/A</v>
      </c>
      <c r="BA347" s="363"/>
      <c r="BB347" s="365"/>
      <c r="BC347" s="377"/>
      <c r="BD347" s="365"/>
      <c r="BE347" s="365"/>
      <c r="BF347" s="365"/>
      <c r="BG347" s="365"/>
      <c r="BH347" s="365"/>
      <c r="BI347" s="365"/>
      <c r="BJ347" s="365"/>
      <c r="BK347" s="365"/>
      <c r="BL347" s="376"/>
      <c r="BM347" s="376"/>
      <c r="BN347" s="260"/>
      <c r="BO347" s="260"/>
      <c r="BP347" s="260"/>
      <c r="BQ347" s="263"/>
      <c r="BR347" s="263"/>
    </row>
    <row r="348" spans="1:70" s="50" customFormat="1" ht="27.75" customHeight="1" x14ac:dyDescent="0.2">
      <c r="A348" s="22">
        <f t="shared" si="329"/>
        <v>248</v>
      </c>
      <c r="B348" s="51"/>
      <c r="C348" s="52"/>
      <c r="D348" s="53"/>
      <c r="E348" s="54"/>
      <c r="F348" s="55"/>
      <c r="G348" s="56"/>
      <c r="H348" s="57"/>
      <c r="I348" s="275"/>
      <c r="J348" s="58"/>
      <c r="K348" s="59"/>
      <c r="L348" s="60"/>
      <c r="M348" s="59"/>
      <c r="N348" s="60"/>
      <c r="O348" s="59"/>
      <c r="P348" s="60"/>
      <c r="Q348" s="61"/>
      <c r="R348" s="286"/>
      <c r="S348" s="58"/>
      <c r="T348" s="59"/>
      <c r="U348" s="59"/>
      <c r="V348" s="61"/>
      <c r="W348" s="294"/>
      <c r="X348" s="59"/>
      <c r="Y348" s="60"/>
      <c r="Z348" s="59"/>
      <c r="AA348" s="60"/>
      <c r="AB348" s="61"/>
      <c r="AC348" s="62"/>
      <c r="AD348" s="63"/>
      <c r="AE348" s="63"/>
      <c r="AF348" s="64"/>
      <c r="AG348" s="65"/>
      <c r="AH348" s="61"/>
      <c r="AI348" s="510"/>
      <c r="AJ348" s="510"/>
      <c r="AK348" s="511"/>
      <c r="AL348" s="100"/>
      <c r="AM348" s="382" t="str">
        <f t="shared" si="327"/>
        <v xml:space="preserve"> </v>
      </c>
      <c r="AN348" s="95" t="str">
        <f t="shared" si="328"/>
        <v xml:space="preserve"> </v>
      </c>
      <c r="AO348" s="365"/>
      <c r="AP348" s="365"/>
      <c r="AQ348" s="256"/>
      <c r="AR348" s="365"/>
      <c r="AS348" s="365"/>
      <c r="AT348" s="364" t="e">
        <f t="shared" si="330"/>
        <v>#N/A</v>
      </c>
      <c r="AU348" s="365" t="e">
        <f t="shared" si="331"/>
        <v>#N/A</v>
      </c>
      <c r="AV348" s="372" t="str">
        <f t="shared" ca="1" si="309"/>
        <v/>
      </c>
      <c r="AW348" s="364" t="e">
        <f t="shared" ca="1" si="310"/>
        <v>#N/A</v>
      </c>
      <c r="AX348" s="373" t="e">
        <f t="shared" ca="1" si="311"/>
        <v>#N/A</v>
      </c>
      <c r="AY348" s="98" t="e">
        <f t="shared" si="332"/>
        <v>#N/A</v>
      </c>
      <c r="AZ348" s="373" t="e">
        <f t="shared" si="333"/>
        <v>#N/A</v>
      </c>
      <c r="BA348" s="363"/>
      <c r="BB348" s="365"/>
      <c r="BC348" s="377"/>
      <c r="BD348" s="365"/>
      <c r="BE348" s="365"/>
      <c r="BF348" s="365"/>
      <c r="BG348" s="365"/>
      <c r="BH348" s="365"/>
      <c r="BI348" s="365"/>
      <c r="BJ348" s="365"/>
      <c r="BK348" s="365"/>
      <c r="BL348" s="376"/>
      <c r="BM348" s="376"/>
      <c r="BN348" s="260"/>
      <c r="BO348" s="260"/>
      <c r="BP348" s="260"/>
      <c r="BQ348" s="263"/>
      <c r="BR348" s="263"/>
    </row>
    <row r="349" spans="1:70" s="50" customFormat="1" ht="27.75" customHeight="1" x14ac:dyDescent="0.2">
      <c r="A349" s="22">
        <f t="shared" si="329"/>
        <v>249</v>
      </c>
      <c r="B349" s="51"/>
      <c r="C349" s="52"/>
      <c r="D349" s="53"/>
      <c r="E349" s="54"/>
      <c r="F349" s="55"/>
      <c r="G349" s="56"/>
      <c r="H349" s="57"/>
      <c r="I349" s="275"/>
      <c r="J349" s="58"/>
      <c r="K349" s="59"/>
      <c r="L349" s="60"/>
      <c r="M349" s="59"/>
      <c r="N349" s="60"/>
      <c r="O349" s="59"/>
      <c r="P349" s="60"/>
      <c r="Q349" s="61"/>
      <c r="R349" s="286"/>
      <c r="S349" s="58"/>
      <c r="T349" s="59"/>
      <c r="U349" s="59"/>
      <c r="V349" s="61"/>
      <c r="W349" s="294"/>
      <c r="X349" s="59"/>
      <c r="Y349" s="60"/>
      <c r="Z349" s="59"/>
      <c r="AA349" s="60"/>
      <c r="AB349" s="61"/>
      <c r="AC349" s="62"/>
      <c r="AD349" s="63"/>
      <c r="AE349" s="63"/>
      <c r="AF349" s="64"/>
      <c r="AG349" s="65"/>
      <c r="AH349" s="61"/>
      <c r="AI349" s="510"/>
      <c r="AJ349" s="510"/>
      <c r="AK349" s="511"/>
      <c r="AL349" s="100"/>
      <c r="AM349" s="382" t="str">
        <f t="shared" si="327"/>
        <v xml:space="preserve"> </v>
      </c>
      <c r="AN349" s="95" t="str">
        <f t="shared" si="328"/>
        <v xml:space="preserve"> </v>
      </c>
      <c r="AO349" s="365"/>
      <c r="AP349" s="365"/>
      <c r="AQ349" s="256"/>
      <c r="AR349" s="365"/>
      <c r="AS349" s="365"/>
      <c r="AT349" s="364" t="e">
        <f t="shared" si="330"/>
        <v>#N/A</v>
      </c>
      <c r="AU349" s="365" t="e">
        <f t="shared" si="331"/>
        <v>#N/A</v>
      </c>
      <c r="AV349" s="372" t="str">
        <f t="shared" ca="1" si="309"/>
        <v/>
      </c>
      <c r="AW349" s="364" t="e">
        <f t="shared" ca="1" si="310"/>
        <v>#N/A</v>
      </c>
      <c r="AX349" s="373" t="e">
        <f t="shared" ca="1" si="311"/>
        <v>#N/A</v>
      </c>
      <c r="AY349" s="98" t="e">
        <f t="shared" si="332"/>
        <v>#N/A</v>
      </c>
      <c r="AZ349" s="373" t="e">
        <f t="shared" si="333"/>
        <v>#N/A</v>
      </c>
      <c r="BA349" s="363"/>
      <c r="BB349" s="365"/>
      <c r="BC349" s="377"/>
      <c r="BD349" s="365"/>
      <c r="BE349" s="365"/>
      <c r="BF349" s="365"/>
      <c r="BG349" s="365"/>
      <c r="BH349" s="365"/>
      <c r="BI349" s="365"/>
      <c r="BJ349" s="365"/>
      <c r="BK349" s="365"/>
      <c r="BL349" s="376"/>
      <c r="BM349" s="376"/>
      <c r="BN349" s="260"/>
      <c r="BO349" s="260"/>
      <c r="BP349" s="260"/>
      <c r="BQ349" s="263"/>
      <c r="BR349" s="263"/>
    </row>
    <row r="350" spans="1:70" s="50" customFormat="1" ht="27.75" customHeight="1" thickBot="1" x14ac:dyDescent="0.25">
      <c r="A350" s="23">
        <f t="shared" si="329"/>
        <v>250</v>
      </c>
      <c r="B350" s="66"/>
      <c r="C350" s="67"/>
      <c r="D350" s="68"/>
      <c r="E350" s="69"/>
      <c r="F350" s="70"/>
      <c r="G350" s="71"/>
      <c r="H350" s="72"/>
      <c r="I350" s="276"/>
      <c r="J350" s="73"/>
      <c r="K350" s="74"/>
      <c r="L350" s="75"/>
      <c r="M350" s="74"/>
      <c r="N350" s="75"/>
      <c r="O350" s="74"/>
      <c r="P350" s="75"/>
      <c r="Q350" s="76"/>
      <c r="R350" s="287"/>
      <c r="S350" s="73"/>
      <c r="T350" s="74"/>
      <c r="U350" s="74"/>
      <c r="V350" s="76"/>
      <c r="W350" s="295"/>
      <c r="X350" s="74"/>
      <c r="Y350" s="75"/>
      <c r="Z350" s="74"/>
      <c r="AA350" s="75"/>
      <c r="AB350" s="76"/>
      <c r="AC350" s="77"/>
      <c r="AD350" s="78"/>
      <c r="AE350" s="78"/>
      <c r="AF350" s="79"/>
      <c r="AG350" s="80"/>
      <c r="AH350" s="76"/>
      <c r="AI350" s="518"/>
      <c r="AJ350" s="518"/>
      <c r="AK350" s="519"/>
      <c r="AL350" s="100"/>
      <c r="AM350" s="382" t="str">
        <f t="shared" si="327"/>
        <v xml:space="preserve"> </v>
      </c>
      <c r="AN350" s="95" t="str">
        <f t="shared" si="328"/>
        <v xml:space="preserve"> </v>
      </c>
      <c r="AO350" s="365"/>
      <c r="AP350" s="365"/>
      <c r="AQ350" s="256"/>
      <c r="AR350" s="365"/>
      <c r="AS350" s="365"/>
      <c r="AT350" s="364" t="e">
        <f t="shared" si="330"/>
        <v>#N/A</v>
      </c>
      <c r="AU350" s="365" t="e">
        <f t="shared" si="331"/>
        <v>#N/A</v>
      </c>
      <c r="AV350" s="372" t="str">
        <f t="shared" ca="1" si="309"/>
        <v/>
      </c>
      <c r="AW350" s="364" t="e">
        <f t="shared" ca="1" si="310"/>
        <v>#N/A</v>
      </c>
      <c r="AX350" s="373" t="e">
        <f t="shared" ca="1" si="311"/>
        <v>#N/A</v>
      </c>
      <c r="AY350" s="98" t="e">
        <f t="shared" si="332"/>
        <v>#N/A</v>
      </c>
      <c r="AZ350" s="373" t="e">
        <f t="shared" si="333"/>
        <v>#N/A</v>
      </c>
      <c r="BA350" s="363"/>
      <c r="BB350" s="365"/>
      <c r="BC350" s="377"/>
      <c r="BD350" s="365"/>
      <c r="BE350" s="365"/>
      <c r="BF350" s="365"/>
      <c r="BG350" s="365"/>
      <c r="BH350" s="365"/>
      <c r="BI350" s="365"/>
      <c r="BJ350" s="365"/>
      <c r="BK350" s="365"/>
      <c r="BL350" s="376"/>
      <c r="BM350" s="376"/>
      <c r="BN350" s="260"/>
      <c r="BO350" s="260"/>
      <c r="BP350" s="260"/>
      <c r="BQ350" s="263"/>
      <c r="BR350" s="263"/>
    </row>
    <row r="351" spans="1:70" ht="4.5" customHeight="1" thickBot="1" x14ac:dyDescent="0.25">
      <c r="A351" s="91">
        <f>AK354</f>
        <v>25</v>
      </c>
      <c r="B351" s="235"/>
      <c r="C351" s="235"/>
      <c r="D351" s="235"/>
      <c r="E351" s="235"/>
      <c r="F351" s="235"/>
      <c r="G351" s="235"/>
      <c r="H351" s="235"/>
      <c r="I351" s="235"/>
      <c r="J351" s="280"/>
      <c r="K351" s="280"/>
      <c r="L351" s="280"/>
      <c r="M351" s="280"/>
      <c r="N351" s="280"/>
      <c r="O351" s="280"/>
      <c r="P351" s="280"/>
      <c r="Q351" s="280"/>
      <c r="R351" s="280"/>
      <c r="S351" s="292"/>
      <c r="T351" s="292"/>
      <c r="U351" s="292"/>
      <c r="V351" s="292"/>
      <c r="W351" s="292"/>
      <c r="X351" s="292"/>
      <c r="Y351" s="292"/>
      <c r="Z351" s="292"/>
      <c r="AA351" s="292"/>
      <c r="AB351" s="292"/>
      <c r="AC351" s="292"/>
      <c r="AD351" s="236"/>
      <c r="AE351" s="237"/>
      <c r="AF351" s="236"/>
      <c r="AG351" s="238"/>
      <c r="AH351" s="536"/>
      <c r="AI351" s="537"/>
      <c r="AJ351" s="537"/>
      <c r="AK351" s="537"/>
      <c r="AL351" s="383"/>
      <c r="AM351" s="384"/>
      <c r="AN351" s="383"/>
      <c r="AT351" s="364" t="e">
        <f t="shared" si="330"/>
        <v>#N/A</v>
      </c>
      <c r="AU351" s="365" t="e">
        <f t="shared" si="331"/>
        <v>#N/A</v>
      </c>
      <c r="AV351" s="372" t="str">
        <f t="shared" ca="1" si="309"/>
        <v/>
      </c>
      <c r="AW351" s="364" t="e">
        <f t="shared" ca="1" si="310"/>
        <v>#N/A</v>
      </c>
      <c r="AX351" s="373" t="e">
        <f t="shared" ca="1" si="311"/>
        <v>#N/A</v>
      </c>
      <c r="AY351" s="98" t="e">
        <f t="shared" si="332"/>
        <v>#N/A</v>
      </c>
      <c r="AZ351" s="373" t="e">
        <f t="shared" si="333"/>
        <v>#N/A</v>
      </c>
      <c r="BA351" s="363"/>
      <c r="BC351" s="377"/>
    </row>
    <row r="352" spans="1:70" ht="26.25" customHeight="1" x14ac:dyDescent="0.2">
      <c r="A352" s="163">
        <f>A338+1</f>
        <v>25</v>
      </c>
      <c r="B352" s="523"/>
      <c r="C352" s="523"/>
      <c r="D352" s="523"/>
      <c r="E352" s="524"/>
      <c r="F352" s="527" t="str">
        <f>IF('FRONT PAGE'!$A$1="www.fly-logics.com","TOTAL PAGE",0)</f>
        <v>TOTAL PAGE</v>
      </c>
      <c r="G352" s="528"/>
      <c r="H352" s="529"/>
      <c r="I352" s="314" t="str">
        <f>IF('FRONT PAGE'!$A$1="www.fly-logics.com",IF(SUM(I341:I351)=0," ",SUM(I341:I351)),0)</f>
        <v xml:space="preserve"> </v>
      </c>
      <c r="J352" s="315" t="str">
        <f>IF('FRONT PAGE'!$A$1="www.fly-logics.com",IF(SUM(J341:J351)=0," ",SUM(J341:J351)),0)</f>
        <v xml:space="preserve"> </v>
      </c>
      <c r="K352" s="316" t="str">
        <f>IF('FRONT PAGE'!$A$1="www.fly-logics.com",IF(SUM(K341:K351)=0," ",SUM(K341:K351)),0)</f>
        <v xml:space="preserve"> </v>
      </c>
      <c r="L352" s="317" t="str">
        <f>IF('FRONT PAGE'!$A$1="www.fly-logics.com",IF(SUM(L341:L351)=0," ",SUM(L341:L351)),0)</f>
        <v xml:space="preserve"> </v>
      </c>
      <c r="M352" s="316" t="str">
        <f>IF('FRONT PAGE'!$A$1="www.fly-logics.com",IF(SUM(M341:M351)=0," ",SUM(M341:M351)),0)</f>
        <v xml:space="preserve"> </v>
      </c>
      <c r="N352" s="317" t="str">
        <f>IF('FRONT PAGE'!$A$1="www.fly-logics.com",IF(SUM(N341:N351)=0," ",SUM(N341:N351)),0)</f>
        <v xml:space="preserve"> </v>
      </c>
      <c r="O352" s="316" t="str">
        <f>IF('FRONT PAGE'!$A$1="www.fly-logics.com",IF(SUM(O341:O351)=0," ",SUM(O341:O351)),0)</f>
        <v xml:space="preserve"> </v>
      </c>
      <c r="P352" s="317" t="str">
        <f>IF('FRONT PAGE'!$A$1="www.fly-logics.com",IF(SUM(P341:P351)=0," ",SUM(P341:P351)),0)</f>
        <v xml:space="preserve"> </v>
      </c>
      <c r="Q352" s="318" t="str">
        <f>IF('FRONT PAGE'!$A$1="www.fly-logics.com",IF(SUM(Q341:Q351)=0," ",SUM(Q341:Q351)),0)</f>
        <v xml:space="preserve"> </v>
      </c>
      <c r="R352" s="319"/>
      <c r="S352" s="315" t="str">
        <f>IF('FRONT PAGE'!$A$1="www.fly-logics.com",IF(SUM(S341:S351)=0," ",SUM(S341:S351)),0)</f>
        <v xml:space="preserve"> </v>
      </c>
      <c r="T352" s="316" t="str">
        <f>IF('FRONT PAGE'!$A$1="www.fly-logics.com",IF(SUM(T341:T351)=0," ",SUM(T341:T351)),0)</f>
        <v xml:space="preserve"> </v>
      </c>
      <c r="U352" s="316" t="str">
        <f>IF('FRONT PAGE'!$A$1="www.fly-logics.com",IF(SUM(U341:U351)=0," ",SUM(U341:U351)),0)</f>
        <v xml:space="preserve"> </v>
      </c>
      <c r="V352" s="318" t="str">
        <f>IF('FRONT PAGE'!$A$1="www.fly-logics.com",IF(SUM(V341:V351)=0," ",SUM(V341:V351)),0)</f>
        <v xml:space="preserve"> </v>
      </c>
      <c r="W352" s="315" t="str">
        <f>IF('FRONT PAGE'!$A$1="www.fly-logics.com",IF(SUM(W341:W351)=0," ",SUM(W341:W351)),0)</f>
        <v xml:space="preserve"> </v>
      </c>
      <c r="X352" s="316" t="str">
        <f>IF('FRONT PAGE'!$A$1="www.fly-logics.com",IF(SUM(X341:X351)=0," ",SUM(X341:X351)),0)</f>
        <v xml:space="preserve"> </v>
      </c>
      <c r="Y352" s="317" t="str">
        <f>IF('FRONT PAGE'!$A$1="www.fly-logics.com",IF(SUM(Y341:Y351)=0," ",SUM(Y341:Y351)),0)</f>
        <v xml:space="preserve"> </v>
      </c>
      <c r="Z352" s="316" t="str">
        <f>IF('FRONT PAGE'!$A$1="www.fly-logics.com",IF(SUM(Z341:Z351)=0," ",SUM(Z341:Z351)),0)</f>
        <v xml:space="preserve"> </v>
      </c>
      <c r="AA352" s="317" t="str">
        <f>IF('FRONT PAGE'!$A$1="www.fly-logics.com",IF(SUM(AA341:AA351)=0," ",SUM(AA341:AA351)),0)</f>
        <v xml:space="preserve"> </v>
      </c>
      <c r="AB352" s="318" t="str">
        <f>IF('FRONT PAGE'!$A$1="www.fly-logics.com",IF(SUM(AB341:AB351)=0," ",SUM(AB341:AB351)),0)</f>
        <v xml:space="preserve"> </v>
      </c>
      <c r="AC352" s="329" t="str">
        <f>IF('FRONT PAGE'!$A$1="www.fly-logics.com",IF(SUM(AC341:AC351)=0," ",SUM(AC341:AC351)),0)</f>
        <v xml:space="preserve"> </v>
      </c>
      <c r="AD352" s="321" t="str">
        <f>IF('FRONT PAGE'!$A$1="www.fly-logics.com",IF(SUM(AD341:AD351)=0," ",SUM(AD341:AD351)),0)</f>
        <v xml:space="preserve"> </v>
      </c>
      <c r="AE352" s="321" t="str">
        <f>IF('FRONT PAGE'!$A$1="www.fly-logics.com",IF(SUM(AE341:AE351)=0," ",SUM(AE341:AE351)),0)</f>
        <v xml:space="preserve"> </v>
      </c>
      <c r="AF352" s="322" t="str">
        <f>IF('FRONT PAGE'!$A$1="www.fly-logics.com",IF(SUM(AF341:AF351)=0," ",SUM(AF341:AF351)),0)</f>
        <v xml:space="preserve"> </v>
      </c>
      <c r="AG352" s="323" t="str">
        <f>IF('FRONT PAGE'!$A$1="www.fly-logics.com",IF(SUM(AG341:AG351)=0," ",SUM(AG341:AG351)),0)</f>
        <v xml:space="preserve"> </v>
      </c>
      <c r="AH352" s="520" t="str">
        <f>IF('FRONT PAGE'!$A$1="www.fly-logics.com","I certify that all the data in this
logbook are accurate",0)</f>
        <v>I certify that all the data in this
logbook are accurate</v>
      </c>
      <c r="AI352" s="521"/>
      <c r="AJ352" s="521"/>
      <c r="AK352" s="522"/>
      <c r="AL352" s="385"/>
      <c r="AM352" s="386"/>
      <c r="AN352" s="385"/>
      <c r="AT352" s="364" t="e">
        <f t="shared" si="330"/>
        <v>#N/A</v>
      </c>
      <c r="AU352" s="365" t="e">
        <f t="shared" si="331"/>
        <v>#N/A</v>
      </c>
      <c r="AV352" s="372" t="str">
        <f t="shared" ca="1" si="309"/>
        <v/>
      </c>
      <c r="AW352" s="364" t="e">
        <f t="shared" ca="1" si="310"/>
        <v>#N/A</v>
      </c>
      <c r="AX352" s="373" t="e">
        <f t="shared" ca="1" si="311"/>
        <v>#N/A</v>
      </c>
      <c r="AY352" s="98" t="e">
        <f t="shared" si="332"/>
        <v>#N/A</v>
      </c>
      <c r="AZ352" s="373" t="e">
        <f t="shared" si="333"/>
        <v>#N/A</v>
      </c>
      <c r="BA352" s="363"/>
      <c r="BC352" s="377"/>
    </row>
    <row r="353" spans="1:70" ht="26.25" customHeight="1" x14ac:dyDescent="0.2">
      <c r="A353" s="505">
        <f>AL337</f>
        <v>0</v>
      </c>
      <c r="B353" s="525"/>
      <c r="C353" s="525"/>
      <c r="D353" s="525"/>
      <c r="E353" s="526"/>
      <c r="F353" s="530" t="str">
        <f>IF('FRONT PAGE'!$A$1="www.fly-logics.com","TOTAL PREVIOUS LOGBOOK",0)</f>
        <v>TOTAL PREVIOUS LOGBOOK</v>
      </c>
      <c r="G353" s="531"/>
      <c r="H353" s="532"/>
      <c r="I353" s="333">
        <f>I340</f>
        <v>33.75</v>
      </c>
      <c r="J353" s="334">
        <f t="shared" ref="J353:Q353" si="334">J340</f>
        <v>33.75</v>
      </c>
      <c r="K353" s="335" t="str">
        <f t="shared" si="334"/>
        <v xml:space="preserve"> </v>
      </c>
      <c r="L353" s="336" t="str">
        <f t="shared" si="334"/>
        <v xml:space="preserve"> </v>
      </c>
      <c r="M353" s="335" t="str">
        <f t="shared" si="334"/>
        <v xml:space="preserve"> </v>
      </c>
      <c r="N353" s="336" t="str">
        <f t="shared" si="334"/>
        <v xml:space="preserve"> </v>
      </c>
      <c r="O353" s="335" t="str">
        <f t="shared" si="334"/>
        <v xml:space="preserve"> </v>
      </c>
      <c r="P353" s="336" t="str">
        <f t="shared" si="334"/>
        <v xml:space="preserve"> </v>
      </c>
      <c r="Q353" s="337" t="str">
        <f t="shared" si="334"/>
        <v xml:space="preserve"> </v>
      </c>
      <c r="R353" s="288">
        <v>10</v>
      </c>
      <c r="S353" s="331" t="str">
        <f>S340</f>
        <v xml:space="preserve"> </v>
      </c>
      <c r="T353" s="239">
        <f t="shared" ref="T353:AG353" si="335">T340</f>
        <v>13.75</v>
      </c>
      <c r="U353" s="239">
        <f t="shared" si="335"/>
        <v>20</v>
      </c>
      <c r="V353" s="240">
        <f t="shared" si="335"/>
        <v>5</v>
      </c>
      <c r="W353" s="241" t="str">
        <f t="shared" si="335"/>
        <v xml:space="preserve"> </v>
      </c>
      <c r="X353" s="239" t="str">
        <f t="shared" si="335"/>
        <v xml:space="preserve"> </v>
      </c>
      <c r="Y353" s="242">
        <f t="shared" si="335"/>
        <v>5</v>
      </c>
      <c r="Z353" s="239" t="str">
        <f t="shared" si="335"/>
        <v xml:space="preserve"> </v>
      </c>
      <c r="AA353" s="242">
        <f t="shared" si="335"/>
        <v>3.75</v>
      </c>
      <c r="AB353" s="240" t="str">
        <f t="shared" si="335"/>
        <v xml:space="preserve"> </v>
      </c>
      <c r="AC353" s="243">
        <f t="shared" si="335"/>
        <v>14</v>
      </c>
      <c r="AD353" s="244" t="str">
        <f t="shared" si="335"/>
        <v xml:space="preserve"> </v>
      </c>
      <c r="AE353" s="244">
        <f t="shared" si="335"/>
        <v>14</v>
      </c>
      <c r="AF353" s="245" t="str">
        <f t="shared" si="335"/>
        <v xml:space="preserve"> </v>
      </c>
      <c r="AG353" s="332">
        <f t="shared" si="335"/>
        <v>17</v>
      </c>
      <c r="AH353" s="507"/>
      <c r="AI353" s="508"/>
      <c r="AJ353" s="508"/>
      <c r="AK353" s="509"/>
      <c r="AL353" s="385"/>
      <c r="AM353" s="386"/>
      <c r="AN353" s="385"/>
      <c r="AT353" s="364" t="e">
        <f t="shared" si="330"/>
        <v>#N/A</v>
      </c>
      <c r="AU353" s="365" t="e">
        <f t="shared" si="331"/>
        <v>#N/A</v>
      </c>
      <c r="AV353" s="372" t="str">
        <f t="shared" ca="1" si="309"/>
        <v/>
      </c>
      <c r="AW353" s="364" t="e">
        <f t="shared" ca="1" si="310"/>
        <v>#N/A</v>
      </c>
      <c r="AX353" s="373" t="e">
        <f t="shared" ca="1" si="311"/>
        <v>#N/A</v>
      </c>
      <c r="AY353" s="98" t="e">
        <f t="shared" si="332"/>
        <v>#N/A</v>
      </c>
      <c r="AZ353" s="373" t="e">
        <f t="shared" si="333"/>
        <v>#N/A</v>
      </c>
      <c r="BA353" s="363"/>
      <c r="BC353" s="377"/>
    </row>
    <row r="354" spans="1:70" ht="26.25" customHeight="1" thickBot="1" x14ac:dyDescent="0.25">
      <c r="A354" s="506"/>
      <c r="B354" s="512" t="str">
        <f>IF('FRONT PAGE'!$A$1="www.fly-logics.com","Authority certifying flight hours 
STAMP &amp; SIGNATURE",0)</f>
        <v>Authority certifying flight hours 
STAMP &amp; SIGNATURE</v>
      </c>
      <c r="C354" s="512"/>
      <c r="D354" s="512"/>
      <c r="E354" s="513"/>
      <c r="F354" s="533" t="str">
        <f>IF('FRONT PAGE'!$A$1="www.fly-logics.com","TOTAL TO DATE",0)</f>
        <v>TOTAL TO DATE</v>
      </c>
      <c r="G354" s="534"/>
      <c r="H354" s="535"/>
      <c r="I354" s="32">
        <f t="shared" ref="I354:Q354" si="336">IF(SUM(I352:I353)=0," ",SUM(I352:I353))</f>
        <v>33.75</v>
      </c>
      <c r="J354" s="27">
        <f t="shared" si="336"/>
        <v>33.75</v>
      </c>
      <c r="K354" s="24" t="str">
        <f t="shared" si="336"/>
        <v xml:space="preserve"> </v>
      </c>
      <c r="L354" s="25" t="str">
        <f t="shared" si="336"/>
        <v xml:space="preserve"> </v>
      </c>
      <c r="M354" s="24" t="str">
        <f t="shared" si="336"/>
        <v xml:space="preserve"> </v>
      </c>
      <c r="N354" s="25" t="str">
        <f t="shared" si="336"/>
        <v xml:space="preserve"> </v>
      </c>
      <c r="O354" s="24" t="str">
        <f t="shared" si="336"/>
        <v xml:space="preserve"> </v>
      </c>
      <c r="P354" s="25" t="str">
        <f t="shared" si="336"/>
        <v xml:space="preserve"> </v>
      </c>
      <c r="Q354" s="26" t="str">
        <f t="shared" si="336"/>
        <v xml:space="preserve"> </v>
      </c>
      <c r="R354" s="289"/>
      <c r="S354" s="27" t="str">
        <f t="shared" ref="S354:AG354" si="337">IF(SUM(S352:S353)=0," ",SUM(S352:S353))</f>
        <v xml:space="preserve"> </v>
      </c>
      <c r="T354" s="24">
        <f t="shared" si="337"/>
        <v>13.75</v>
      </c>
      <c r="U354" s="24">
        <f t="shared" si="337"/>
        <v>20</v>
      </c>
      <c r="V354" s="26">
        <f t="shared" si="337"/>
        <v>5</v>
      </c>
      <c r="W354" s="27" t="str">
        <f t="shared" si="337"/>
        <v xml:space="preserve"> </v>
      </c>
      <c r="X354" s="24" t="str">
        <f t="shared" si="337"/>
        <v xml:space="preserve"> </v>
      </c>
      <c r="Y354" s="25">
        <f t="shared" si="337"/>
        <v>5</v>
      </c>
      <c r="Z354" s="24" t="str">
        <f t="shared" si="337"/>
        <v xml:space="preserve"> </v>
      </c>
      <c r="AA354" s="25">
        <f t="shared" si="337"/>
        <v>3.75</v>
      </c>
      <c r="AB354" s="26" t="str">
        <f t="shared" si="337"/>
        <v xml:space="preserve"> </v>
      </c>
      <c r="AC354" s="30">
        <f t="shared" si="337"/>
        <v>14</v>
      </c>
      <c r="AD354" s="28" t="str">
        <f t="shared" si="337"/>
        <v xml:space="preserve"> </v>
      </c>
      <c r="AE354" s="28">
        <f t="shared" si="337"/>
        <v>14</v>
      </c>
      <c r="AF354" s="31" t="str">
        <f t="shared" si="337"/>
        <v xml:space="preserve"> </v>
      </c>
      <c r="AG354" s="33">
        <f t="shared" si="337"/>
        <v>17</v>
      </c>
      <c r="AH354" s="514" t="str">
        <f>IF('FRONT PAGE'!$A$1="www.fly-logics.com","_____________________________
PILOT SIGNATURE",0)</f>
        <v>_____________________________
PILOT SIGNATURE</v>
      </c>
      <c r="AI354" s="515"/>
      <c r="AJ354" s="515"/>
      <c r="AK354" s="330">
        <f>A352</f>
        <v>25</v>
      </c>
      <c r="AL354" s="387"/>
      <c r="AM354" s="388"/>
      <c r="AN354" s="387"/>
      <c r="AT354" s="364" t="e">
        <f t="shared" si="330"/>
        <v>#N/A</v>
      </c>
      <c r="AU354" s="365" t="e">
        <f t="shared" si="331"/>
        <v>#N/A</v>
      </c>
      <c r="AV354" s="372" t="str">
        <f t="shared" ca="1" si="309"/>
        <v/>
      </c>
      <c r="AW354" s="364" t="e">
        <f t="shared" ca="1" si="310"/>
        <v>#N/A</v>
      </c>
      <c r="AX354" s="373" t="e">
        <f t="shared" ca="1" si="311"/>
        <v>#N/A</v>
      </c>
      <c r="AY354" s="98" t="e">
        <f t="shared" si="332"/>
        <v>#N/A</v>
      </c>
      <c r="AZ354" s="373" t="e">
        <f t="shared" si="333"/>
        <v>#N/A</v>
      </c>
      <c r="BA354" s="363"/>
      <c r="BC354" s="377"/>
    </row>
    <row r="355" spans="1:70" s="50" customFormat="1" ht="27.75" customHeight="1" x14ac:dyDescent="0.2">
      <c r="A355" s="29">
        <f>A350+1</f>
        <v>251</v>
      </c>
      <c r="B355" s="39"/>
      <c r="C355" s="40"/>
      <c r="D355" s="41"/>
      <c r="E355" s="42"/>
      <c r="F355" s="43"/>
      <c r="G355" s="44"/>
      <c r="H355" s="45"/>
      <c r="I355" s="281"/>
      <c r="J355" s="277"/>
      <c r="K355" s="278"/>
      <c r="L355" s="279"/>
      <c r="M355" s="278"/>
      <c r="N355" s="279"/>
      <c r="O355" s="278"/>
      <c r="P355" s="279"/>
      <c r="Q355" s="150"/>
      <c r="R355" s="285"/>
      <c r="S355" s="46"/>
      <c r="T355" s="47"/>
      <c r="U355" s="47"/>
      <c r="V355" s="48"/>
      <c r="W355" s="293"/>
      <c r="X355" s="278"/>
      <c r="Y355" s="279"/>
      <c r="Z355" s="278"/>
      <c r="AA355" s="279"/>
      <c r="AB355" s="150"/>
      <c r="AC355" s="282"/>
      <c r="AD355" s="283"/>
      <c r="AE355" s="283"/>
      <c r="AF355" s="284"/>
      <c r="AG355" s="49"/>
      <c r="AH355" s="48"/>
      <c r="AI355" s="516"/>
      <c r="AJ355" s="516"/>
      <c r="AK355" s="517"/>
      <c r="AL355" s="100"/>
      <c r="AM355" s="382" t="str">
        <f t="shared" ref="AM355:AM364" si="338">IF(B355=0," ",TEXT(B355,"MMM"))</f>
        <v xml:space="preserve"> </v>
      </c>
      <c r="AN355" s="95" t="str">
        <f t="shared" ref="AN355:AN364" si="339">IF(B355=0," ",YEAR(B355))</f>
        <v xml:space="preserve"> </v>
      </c>
      <c r="AO355" s="365"/>
      <c r="AP355" s="365"/>
      <c r="AQ355" s="256"/>
      <c r="AR355" s="365"/>
      <c r="AS355" s="365"/>
      <c r="AT355" s="364" t="e">
        <f t="shared" ref="AT355:AT364" si="340">IF(ISBLANK($B495),NA(),$B495)</f>
        <v>#N/A</v>
      </c>
      <c r="AU355" s="365" t="e">
        <f t="shared" ref="AU355:AU364" si="341">IF(ISBLANK($I495),NA(),$I495)</f>
        <v>#N/A</v>
      </c>
      <c r="AV355" s="372" t="str">
        <f t="shared" ca="1" si="309"/>
        <v/>
      </c>
      <c r="AW355" s="364" t="e">
        <f t="shared" ca="1" si="310"/>
        <v>#N/A</v>
      </c>
      <c r="AX355" s="373" t="e">
        <f t="shared" ca="1" si="311"/>
        <v>#N/A</v>
      </c>
      <c r="AY355" s="98" t="e">
        <f>IF(S495=0,NA(),S495)</f>
        <v>#N/A</v>
      </c>
      <c r="AZ355" s="373" t="e">
        <f>IF(V495=0,NA(),V495)</f>
        <v>#N/A</v>
      </c>
      <c r="BA355" s="363"/>
      <c r="BB355" s="365"/>
      <c r="BC355" s="377"/>
      <c r="BD355" s="365"/>
      <c r="BE355" s="365"/>
      <c r="BF355" s="365"/>
      <c r="BG355" s="365"/>
      <c r="BH355" s="365"/>
      <c r="BI355" s="365"/>
      <c r="BJ355" s="365"/>
      <c r="BK355" s="365"/>
      <c r="BL355" s="376"/>
      <c r="BM355" s="376"/>
      <c r="BN355" s="260"/>
      <c r="BO355" s="260"/>
      <c r="BP355" s="260"/>
      <c r="BQ355" s="263"/>
      <c r="BR355" s="263"/>
    </row>
    <row r="356" spans="1:70" s="50" customFormat="1" ht="27.75" customHeight="1" x14ac:dyDescent="0.2">
      <c r="A356" s="22">
        <f>A355+1</f>
        <v>252</v>
      </c>
      <c r="B356" s="51"/>
      <c r="C356" s="52"/>
      <c r="D356" s="53"/>
      <c r="E356" s="54"/>
      <c r="F356" s="55"/>
      <c r="G356" s="56"/>
      <c r="H356" s="57"/>
      <c r="I356" s="275"/>
      <c r="J356" s="58"/>
      <c r="K356" s="59"/>
      <c r="L356" s="60"/>
      <c r="M356" s="59"/>
      <c r="N356" s="60"/>
      <c r="O356" s="59"/>
      <c r="P356" s="60"/>
      <c r="Q356" s="61"/>
      <c r="R356" s="286"/>
      <c r="S356" s="58"/>
      <c r="T356" s="59"/>
      <c r="U356" s="59"/>
      <c r="V356" s="61"/>
      <c r="W356" s="294"/>
      <c r="X356" s="59"/>
      <c r="Y356" s="60"/>
      <c r="Z356" s="59"/>
      <c r="AA356" s="60"/>
      <c r="AB356" s="61"/>
      <c r="AC356" s="62"/>
      <c r="AD356" s="63"/>
      <c r="AE356" s="63"/>
      <c r="AF356" s="64"/>
      <c r="AG356" s="65"/>
      <c r="AH356" s="61"/>
      <c r="AI356" s="510"/>
      <c r="AJ356" s="510"/>
      <c r="AK356" s="511"/>
      <c r="AL356" s="100"/>
      <c r="AM356" s="382" t="str">
        <f t="shared" si="338"/>
        <v xml:space="preserve"> </v>
      </c>
      <c r="AN356" s="95" t="str">
        <f t="shared" si="339"/>
        <v xml:space="preserve"> </v>
      </c>
      <c r="AO356" s="365"/>
      <c r="AP356" s="365"/>
      <c r="AQ356" s="256"/>
      <c r="AR356" s="365"/>
      <c r="AS356" s="365"/>
      <c r="AT356" s="364" t="e">
        <f t="shared" si="340"/>
        <v>#N/A</v>
      </c>
      <c r="AU356" s="365" t="e">
        <f t="shared" si="341"/>
        <v>#N/A</v>
      </c>
      <c r="AV356" s="372" t="str">
        <f t="shared" ca="1" si="309"/>
        <v/>
      </c>
      <c r="AW356" s="364" t="e">
        <f t="shared" ca="1" si="310"/>
        <v>#N/A</v>
      </c>
      <c r="AX356" s="373" t="e">
        <f t="shared" ca="1" si="311"/>
        <v>#N/A</v>
      </c>
      <c r="AY356" s="98" t="e">
        <f t="shared" ref="AY356:AY364" si="342">IF(S496=0,NA(),S496)</f>
        <v>#N/A</v>
      </c>
      <c r="AZ356" s="373" t="e">
        <f t="shared" ref="AZ356:AZ364" si="343">IF(V496=0,NA(),V496)</f>
        <v>#N/A</v>
      </c>
      <c r="BA356" s="363"/>
      <c r="BB356" s="365"/>
      <c r="BC356" s="377"/>
      <c r="BD356" s="365"/>
      <c r="BE356" s="365"/>
      <c r="BF356" s="365"/>
      <c r="BG356" s="365"/>
      <c r="BH356" s="365"/>
      <c r="BI356" s="365"/>
      <c r="BJ356" s="365"/>
      <c r="BK356" s="365"/>
      <c r="BL356" s="376"/>
      <c r="BM356" s="376"/>
      <c r="BN356" s="260"/>
      <c r="BO356" s="260"/>
      <c r="BP356" s="260"/>
      <c r="BQ356" s="263"/>
      <c r="BR356" s="263"/>
    </row>
    <row r="357" spans="1:70" s="50" customFormat="1" ht="27.75" customHeight="1" x14ac:dyDescent="0.2">
      <c r="A357" s="22">
        <f t="shared" ref="A357:A364" si="344">A356+1</f>
        <v>253</v>
      </c>
      <c r="B357" s="51"/>
      <c r="C357" s="52"/>
      <c r="D357" s="53"/>
      <c r="E357" s="54"/>
      <c r="F357" s="55"/>
      <c r="G357" s="56"/>
      <c r="H357" s="57"/>
      <c r="I357" s="275"/>
      <c r="J357" s="58"/>
      <c r="K357" s="59"/>
      <c r="L357" s="60"/>
      <c r="M357" s="59"/>
      <c r="N357" s="60"/>
      <c r="O357" s="59"/>
      <c r="P357" s="60"/>
      <c r="Q357" s="61"/>
      <c r="R357" s="286"/>
      <c r="S357" s="58"/>
      <c r="T357" s="59"/>
      <c r="U357" s="59"/>
      <c r="V357" s="61"/>
      <c r="W357" s="294"/>
      <c r="X357" s="59"/>
      <c r="Y357" s="60"/>
      <c r="Z357" s="59"/>
      <c r="AA357" s="60"/>
      <c r="AB357" s="61"/>
      <c r="AC357" s="62"/>
      <c r="AD357" s="63"/>
      <c r="AE357" s="63"/>
      <c r="AF357" s="64"/>
      <c r="AG357" s="65"/>
      <c r="AH357" s="61"/>
      <c r="AI357" s="510"/>
      <c r="AJ357" s="510"/>
      <c r="AK357" s="511"/>
      <c r="AL357" s="100"/>
      <c r="AM357" s="382" t="str">
        <f t="shared" si="338"/>
        <v xml:space="preserve"> </v>
      </c>
      <c r="AN357" s="95" t="str">
        <f t="shared" si="339"/>
        <v xml:space="preserve"> </v>
      </c>
      <c r="AO357" s="365"/>
      <c r="AP357" s="365"/>
      <c r="AQ357" s="256"/>
      <c r="AR357" s="365"/>
      <c r="AS357" s="365"/>
      <c r="AT357" s="364" t="e">
        <f t="shared" si="340"/>
        <v>#N/A</v>
      </c>
      <c r="AU357" s="365" t="e">
        <f t="shared" si="341"/>
        <v>#N/A</v>
      </c>
      <c r="AV357" s="372" t="str">
        <f t="shared" ca="1" si="309"/>
        <v/>
      </c>
      <c r="AW357" s="364" t="e">
        <f t="shared" ca="1" si="310"/>
        <v>#N/A</v>
      </c>
      <c r="AX357" s="373" t="e">
        <f t="shared" ca="1" si="311"/>
        <v>#N/A</v>
      </c>
      <c r="AY357" s="98" t="e">
        <f t="shared" si="342"/>
        <v>#N/A</v>
      </c>
      <c r="AZ357" s="373" t="e">
        <f t="shared" si="343"/>
        <v>#N/A</v>
      </c>
      <c r="BA357" s="363"/>
      <c r="BB357" s="365"/>
      <c r="BC357" s="377"/>
      <c r="BD357" s="365"/>
      <c r="BE357" s="365"/>
      <c r="BF357" s="365"/>
      <c r="BG357" s="365"/>
      <c r="BH357" s="365"/>
      <c r="BI357" s="365"/>
      <c r="BJ357" s="365"/>
      <c r="BK357" s="365"/>
      <c r="BL357" s="376"/>
      <c r="BM357" s="376"/>
      <c r="BN357" s="260"/>
      <c r="BO357" s="260"/>
      <c r="BP357" s="260"/>
      <c r="BQ357" s="263"/>
      <c r="BR357" s="263"/>
    </row>
    <row r="358" spans="1:70" s="50" customFormat="1" ht="27.75" customHeight="1" x14ac:dyDescent="0.2">
      <c r="A358" s="22">
        <f t="shared" si="344"/>
        <v>254</v>
      </c>
      <c r="B358" s="51"/>
      <c r="C358" s="52"/>
      <c r="D358" s="53"/>
      <c r="E358" s="54"/>
      <c r="F358" s="55"/>
      <c r="G358" s="56"/>
      <c r="H358" s="57"/>
      <c r="I358" s="275"/>
      <c r="J358" s="58"/>
      <c r="K358" s="59"/>
      <c r="L358" s="60"/>
      <c r="M358" s="59"/>
      <c r="N358" s="60"/>
      <c r="O358" s="59"/>
      <c r="P358" s="60"/>
      <c r="Q358" s="61"/>
      <c r="R358" s="286"/>
      <c r="S358" s="58"/>
      <c r="T358" s="59"/>
      <c r="U358" s="59"/>
      <c r="V358" s="61"/>
      <c r="W358" s="294"/>
      <c r="X358" s="59"/>
      <c r="Y358" s="60"/>
      <c r="Z358" s="59"/>
      <c r="AA358" s="60"/>
      <c r="AB358" s="61"/>
      <c r="AC358" s="62"/>
      <c r="AD358" s="63"/>
      <c r="AE358" s="63"/>
      <c r="AF358" s="64"/>
      <c r="AG358" s="65"/>
      <c r="AH358" s="61"/>
      <c r="AI358" s="510"/>
      <c r="AJ358" s="510"/>
      <c r="AK358" s="511"/>
      <c r="AL358" s="100"/>
      <c r="AM358" s="382" t="str">
        <f t="shared" si="338"/>
        <v xml:space="preserve"> </v>
      </c>
      <c r="AN358" s="95" t="str">
        <f t="shared" si="339"/>
        <v xml:space="preserve"> </v>
      </c>
      <c r="AO358" s="365"/>
      <c r="AP358" s="365"/>
      <c r="AQ358" s="256"/>
      <c r="AR358" s="365"/>
      <c r="AS358" s="365"/>
      <c r="AT358" s="364" t="e">
        <f t="shared" si="340"/>
        <v>#N/A</v>
      </c>
      <c r="AU358" s="365" t="e">
        <f t="shared" si="341"/>
        <v>#N/A</v>
      </c>
      <c r="AV358" s="372" t="str">
        <f t="shared" ca="1" si="309"/>
        <v/>
      </c>
      <c r="AW358" s="364" t="e">
        <f t="shared" ca="1" si="310"/>
        <v>#N/A</v>
      </c>
      <c r="AX358" s="373" t="e">
        <f t="shared" ca="1" si="311"/>
        <v>#N/A</v>
      </c>
      <c r="AY358" s="98" t="e">
        <f t="shared" si="342"/>
        <v>#N/A</v>
      </c>
      <c r="AZ358" s="373" t="e">
        <f t="shared" si="343"/>
        <v>#N/A</v>
      </c>
      <c r="BA358" s="363"/>
      <c r="BB358" s="365"/>
      <c r="BC358" s="377"/>
      <c r="BD358" s="365"/>
      <c r="BE358" s="365"/>
      <c r="BF358" s="365"/>
      <c r="BG358" s="365"/>
      <c r="BH358" s="365"/>
      <c r="BI358" s="365"/>
      <c r="BJ358" s="365"/>
      <c r="BK358" s="365"/>
      <c r="BL358" s="376"/>
      <c r="BM358" s="376"/>
      <c r="BN358" s="260"/>
      <c r="BO358" s="260"/>
      <c r="BP358" s="260"/>
      <c r="BQ358" s="263"/>
      <c r="BR358" s="263"/>
    </row>
    <row r="359" spans="1:70" s="50" customFormat="1" ht="27.75" customHeight="1" x14ac:dyDescent="0.2">
      <c r="A359" s="22">
        <f t="shared" si="344"/>
        <v>255</v>
      </c>
      <c r="B359" s="51"/>
      <c r="C359" s="52"/>
      <c r="D359" s="53"/>
      <c r="E359" s="54"/>
      <c r="F359" s="55"/>
      <c r="G359" s="56"/>
      <c r="H359" s="57"/>
      <c r="I359" s="275"/>
      <c r="J359" s="58"/>
      <c r="K359" s="59"/>
      <c r="L359" s="60"/>
      <c r="M359" s="59"/>
      <c r="N359" s="60"/>
      <c r="O359" s="59"/>
      <c r="P359" s="60"/>
      <c r="Q359" s="61"/>
      <c r="R359" s="286"/>
      <c r="S359" s="58"/>
      <c r="T359" s="59"/>
      <c r="U359" s="59"/>
      <c r="V359" s="61"/>
      <c r="W359" s="294"/>
      <c r="X359" s="59"/>
      <c r="Y359" s="60"/>
      <c r="Z359" s="59"/>
      <c r="AA359" s="60"/>
      <c r="AB359" s="61"/>
      <c r="AC359" s="62"/>
      <c r="AD359" s="63"/>
      <c r="AE359" s="63"/>
      <c r="AF359" s="64"/>
      <c r="AG359" s="65"/>
      <c r="AH359" s="61"/>
      <c r="AI359" s="510"/>
      <c r="AJ359" s="510"/>
      <c r="AK359" s="511"/>
      <c r="AL359" s="100"/>
      <c r="AM359" s="382" t="str">
        <f t="shared" si="338"/>
        <v xml:space="preserve"> </v>
      </c>
      <c r="AN359" s="95" t="str">
        <f t="shared" si="339"/>
        <v xml:space="preserve"> </v>
      </c>
      <c r="AO359" s="365"/>
      <c r="AP359" s="365"/>
      <c r="AQ359" s="256"/>
      <c r="AR359" s="365"/>
      <c r="AS359" s="365"/>
      <c r="AT359" s="364" t="e">
        <f t="shared" si="340"/>
        <v>#N/A</v>
      </c>
      <c r="AU359" s="365" t="e">
        <f t="shared" si="341"/>
        <v>#N/A</v>
      </c>
      <c r="AV359" s="372" t="str">
        <f t="shared" ca="1" si="309"/>
        <v/>
      </c>
      <c r="AW359" s="364" t="e">
        <f t="shared" ca="1" si="310"/>
        <v>#N/A</v>
      </c>
      <c r="AX359" s="373" t="e">
        <f t="shared" ca="1" si="311"/>
        <v>#N/A</v>
      </c>
      <c r="AY359" s="98" t="e">
        <f t="shared" si="342"/>
        <v>#N/A</v>
      </c>
      <c r="AZ359" s="373" t="e">
        <f t="shared" si="343"/>
        <v>#N/A</v>
      </c>
      <c r="BA359" s="363"/>
      <c r="BB359" s="365"/>
      <c r="BC359" s="377"/>
      <c r="BD359" s="365"/>
      <c r="BE359" s="365"/>
      <c r="BF359" s="365"/>
      <c r="BG359" s="365"/>
      <c r="BH359" s="365"/>
      <c r="BI359" s="365"/>
      <c r="BJ359" s="365"/>
      <c r="BK359" s="365"/>
      <c r="BL359" s="376"/>
      <c r="BM359" s="376"/>
      <c r="BN359" s="260"/>
      <c r="BO359" s="260"/>
      <c r="BP359" s="260"/>
      <c r="BQ359" s="263"/>
      <c r="BR359" s="263"/>
    </row>
    <row r="360" spans="1:70" s="50" customFormat="1" ht="27.75" customHeight="1" x14ac:dyDescent="0.2">
      <c r="A360" s="22">
        <f t="shared" si="344"/>
        <v>256</v>
      </c>
      <c r="B360" s="51"/>
      <c r="C360" s="52"/>
      <c r="D360" s="53"/>
      <c r="E360" s="54"/>
      <c r="F360" s="55"/>
      <c r="G360" s="56"/>
      <c r="H360" s="57"/>
      <c r="I360" s="275"/>
      <c r="J360" s="58"/>
      <c r="K360" s="59"/>
      <c r="L360" s="60"/>
      <c r="M360" s="59"/>
      <c r="N360" s="60"/>
      <c r="O360" s="59"/>
      <c r="P360" s="60"/>
      <c r="Q360" s="61"/>
      <c r="R360" s="286"/>
      <c r="S360" s="58"/>
      <c r="T360" s="59"/>
      <c r="U360" s="59"/>
      <c r="V360" s="61"/>
      <c r="W360" s="294"/>
      <c r="X360" s="59"/>
      <c r="Y360" s="60"/>
      <c r="Z360" s="59"/>
      <c r="AA360" s="60"/>
      <c r="AB360" s="61"/>
      <c r="AC360" s="62"/>
      <c r="AD360" s="63"/>
      <c r="AE360" s="63"/>
      <c r="AF360" s="64"/>
      <c r="AG360" s="65"/>
      <c r="AH360" s="61"/>
      <c r="AI360" s="510"/>
      <c r="AJ360" s="510"/>
      <c r="AK360" s="511"/>
      <c r="AL360" s="100"/>
      <c r="AM360" s="382" t="str">
        <f t="shared" si="338"/>
        <v xml:space="preserve"> </v>
      </c>
      <c r="AN360" s="95" t="str">
        <f t="shared" si="339"/>
        <v xml:space="preserve"> </v>
      </c>
      <c r="AO360" s="365"/>
      <c r="AP360" s="365"/>
      <c r="AQ360" s="256"/>
      <c r="AR360" s="365"/>
      <c r="AS360" s="365"/>
      <c r="AT360" s="364" t="e">
        <f t="shared" si="340"/>
        <v>#N/A</v>
      </c>
      <c r="AU360" s="365" t="e">
        <f t="shared" si="341"/>
        <v>#N/A</v>
      </c>
      <c r="AV360" s="372" t="str">
        <f t="shared" ca="1" si="309"/>
        <v/>
      </c>
      <c r="AW360" s="364" t="e">
        <f t="shared" ca="1" si="310"/>
        <v>#N/A</v>
      </c>
      <c r="AX360" s="373" t="e">
        <f t="shared" ca="1" si="311"/>
        <v>#N/A</v>
      </c>
      <c r="AY360" s="98" t="e">
        <f t="shared" si="342"/>
        <v>#N/A</v>
      </c>
      <c r="AZ360" s="373" t="e">
        <f t="shared" si="343"/>
        <v>#N/A</v>
      </c>
      <c r="BA360" s="363"/>
      <c r="BB360" s="365"/>
      <c r="BC360" s="377"/>
      <c r="BD360" s="365"/>
      <c r="BE360" s="365"/>
      <c r="BF360" s="365"/>
      <c r="BG360" s="365"/>
      <c r="BH360" s="365"/>
      <c r="BI360" s="365"/>
      <c r="BJ360" s="365"/>
      <c r="BK360" s="365"/>
      <c r="BL360" s="376"/>
      <c r="BM360" s="376"/>
      <c r="BN360" s="260"/>
      <c r="BO360" s="260"/>
      <c r="BP360" s="260"/>
      <c r="BQ360" s="263"/>
      <c r="BR360" s="263"/>
    </row>
    <row r="361" spans="1:70" s="50" customFormat="1" ht="27.75" customHeight="1" x14ac:dyDescent="0.2">
      <c r="A361" s="22">
        <f>A360+1</f>
        <v>257</v>
      </c>
      <c r="B361" s="51"/>
      <c r="C361" s="52"/>
      <c r="D361" s="53"/>
      <c r="E361" s="54"/>
      <c r="F361" s="55"/>
      <c r="G361" s="56"/>
      <c r="H361" s="57"/>
      <c r="I361" s="275"/>
      <c r="J361" s="58"/>
      <c r="K361" s="59"/>
      <c r="L361" s="60"/>
      <c r="M361" s="59"/>
      <c r="N361" s="60"/>
      <c r="O361" s="59"/>
      <c r="P361" s="60"/>
      <c r="Q361" s="61"/>
      <c r="R361" s="286"/>
      <c r="S361" s="58"/>
      <c r="T361" s="59"/>
      <c r="U361" s="59"/>
      <c r="V361" s="61"/>
      <c r="W361" s="294"/>
      <c r="X361" s="59"/>
      <c r="Y361" s="60"/>
      <c r="Z361" s="59"/>
      <c r="AA361" s="60"/>
      <c r="AB361" s="61"/>
      <c r="AC361" s="62"/>
      <c r="AD361" s="63"/>
      <c r="AE361" s="63"/>
      <c r="AF361" s="64"/>
      <c r="AG361" s="65"/>
      <c r="AH361" s="61"/>
      <c r="AI361" s="510"/>
      <c r="AJ361" s="510"/>
      <c r="AK361" s="511"/>
      <c r="AL361" s="100"/>
      <c r="AM361" s="382" t="str">
        <f t="shared" si="338"/>
        <v xml:space="preserve"> </v>
      </c>
      <c r="AN361" s="95" t="str">
        <f t="shared" si="339"/>
        <v xml:space="preserve"> </v>
      </c>
      <c r="AO361" s="365"/>
      <c r="AP361" s="365"/>
      <c r="AQ361" s="256"/>
      <c r="AR361" s="365"/>
      <c r="AS361" s="365"/>
      <c r="AT361" s="364" t="e">
        <f t="shared" si="340"/>
        <v>#N/A</v>
      </c>
      <c r="AU361" s="365" t="e">
        <f t="shared" si="341"/>
        <v>#N/A</v>
      </c>
      <c r="AV361" s="372" t="str">
        <f t="shared" ca="1" si="309"/>
        <v/>
      </c>
      <c r="AW361" s="364" t="e">
        <f t="shared" ca="1" si="310"/>
        <v>#N/A</v>
      </c>
      <c r="AX361" s="373" t="e">
        <f t="shared" ca="1" si="311"/>
        <v>#N/A</v>
      </c>
      <c r="AY361" s="98" t="e">
        <f t="shared" si="342"/>
        <v>#N/A</v>
      </c>
      <c r="AZ361" s="373" t="e">
        <f t="shared" si="343"/>
        <v>#N/A</v>
      </c>
      <c r="BA361" s="363"/>
      <c r="BB361" s="365"/>
      <c r="BC361" s="377"/>
      <c r="BD361" s="365"/>
      <c r="BE361" s="365"/>
      <c r="BF361" s="365"/>
      <c r="BG361" s="365"/>
      <c r="BH361" s="365"/>
      <c r="BI361" s="365"/>
      <c r="BJ361" s="365"/>
      <c r="BK361" s="365"/>
      <c r="BL361" s="376"/>
      <c r="BM361" s="376"/>
      <c r="BN361" s="260"/>
      <c r="BO361" s="260"/>
      <c r="BP361" s="260"/>
      <c r="BQ361" s="263"/>
      <c r="BR361" s="263"/>
    </row>
    <row r="362" spans="1:70" s="50" customFormat="1" ht="27.75" customHeight="1" x14ac:dyDescent="0.2">
      <c r="A362" s="22">
        <f t="shared" si="344"/>
        <v>258</v>
      </c>
      <c r="B362" s="51"/>
      <c r="C362" s="52"/>
      <c r="D362" s="53"/>
      <c r="E362" s="54"/>
      <c r="F362" s="55"/>
      <c r="G362" s="56"/>
      <c r="H362" s="57"/>
      <c r="I362" s="275"/>
      <c r="J362" s="58"/>
      <c r="K362" s="59"/>
      <c r="L362" s="60"/>
      <c r="M362" s="59"/>
      <c r="N362" s="60"/>
      <c r="O362" s="59"/>
      <c r="P362" s="60"/>
      <c r="Q362" s="61"/>
      <c r="R362" s="286"/>
      <c r="S362" s="58"/>
      <c r="T362" s="59"/>
      <c r="U362" s="59"/>
      <c r="V362" s="61"/>
      <c r="W362" s="294"/>
      <c r="X362" s="59"/>
      <c r="Y362" s="60"/>
      <c r="Z362" s="59"/>
      <c r="AA362" s="60"/>
      <c r="AB362" s="61"/>
      <c r="AC362" s="62"/>
      <c r="AD362" s="63"/>
      <c r="AE362" s="63"/>
      <c r="AF362" s="64"/>
      <c r="AG362" s="65"/>
      <c r="AH362" s="61"/>
      <c r="AI362" s="510"/>
      <c r="AJ362" s="510"/>
      <c r="AK362" s="511"/>
      <c r="AL362" s="100"/>
      <c r="AM362" s="382" t="str">
        <f t="shared" si="338"/>
        <v xml:space="preserve"> </v>
      </c>
      <c r="AN362" s="95" t="str">
        <f t="shared" si="339"/>
        <v xml:space="preserve"> </v>
      </c>
      <c r="AO362" s="365"/>
      <c r="AP362" s="365"/>
      <c r="AQ362" s="256"/>
      <c r="AR362" s="365"/>
      <c r="AS362" s="365"/>
      <c r="AT362" s="364" t="e">
        <f t="shared" si="340"/>
        <v>#N/A</v>
      </c>
      <c r="AU362" s="365" t="e">
        <f t="shared" si="341"/>
        <v>#N/A</v>
      </c>
      <c r="AV362" s="372" t="str">
        <f t="shared" ca="1" si="309"/>
        <v/>
      </c>
      <c r="AW362" s="364" t="e">
        <f t="shared" ca="1" si="310"/>
        <v>#N/A</v>
      </c>
      <c r="AX362" s="373" t="e">
        <f t="shared" ca="1" si="311"/>
        <v>#N/A</v>
      </c>
      <c r="AY362" s="98" t="e">
        <f t="shared" si="342"/>
        <v>#N/A</v>
      </c>
      <c r="AZ362" s="373" t="e">
        <f t="shared" si="343"/>
        <v>#N/A</v>
      </c>
      <c r="BA362" s="363"/>
      <c r="BB362" s="365"/>
      <c r="BC362" s="377"/>
      <c r="BD362" s="365"/>
      <c r="BE362" s="365"/>
      <c r="BF362" s="365"/>
      <c r="BG362" s="365"/>
      <c r="BH362" s="365"/>
      <c r="BI362" s="365"/>
      <c r="BJ362" s="365"/>
      <c r="BK362" s="365"/>
      <c r="BL362" s="376"/>
      <c r="BM362" s="376"/>
      <c r="BN362" s="260"/>
      <c r="BO362" s="260"/>
      <c r="BP362" s="260"/>
      <c r="BQ362" s="263"/>
      <c r="BR362" s="263"/>
    </row>
    <row r="363" spans="1:70" s="50" customFormat="1" ht="27.75" customHeight="1" x14ac:dyDescent="0.2">
      <c r="A363" s="22">
        <f t="shared" si="344"/>
        <v>259</v>
      </c>
      <c r="B363" s="51"/>
      <c r="C363" s="52"/>
      <c r="D363" s="53"/>
      <c r="E363" s="54"/>
      <c r="F363" s="55"/>
      <c r="G363" s="56"/>
      <c r="H363" s="57"/>
      <c r="I363" s="275"/>
      <c r="J363" s="58"/>
      <c r="K363" s="59"/>
      <c r="L363" s="60"/>
      <c r="M363" s="59"/>
      <c r="N363" s="60"/>
      <c r="O363" s="59"/>
      <c r="P363" s="60"/>
      <c r="Q363" s="61"/>
      <c r="R363" s="286"/>
      <c r="S363" s="58"/>
      <c r="T363" s="59"/>
      <c r="U363" s="59"/>
      <c r="V363" s="61"/>
      <c r="W363" s="294"/>
      <c r="X363" s="59"/>
      <c r="Y363" s="60"/>
      <c r="Z363" s="59"/>
      <c r="AA363" s="60"/>
      <c r="AB363" s="61"/>
      <c r="AC363" s="62"/>
      <c r="AD363" s="63"/>
      <c r="AE363" s="63"/>
      <c r="AF363" s="64"/>
      <c r="AG363" s="65"/>
      <c r="AH363" s="61"/>
      <c r="AI363" s="510"/>
      <c r="AJ363" s="510"/>
      <c r="AK363" s="511"/>
      <c r="AL363" s="100"/>
      <c r="AM363" s="382" t="str">
        <f t="shared" si="338"/>
        <v xml:space="preserve"> </v>
      </c>
      <c r="AN363" s="95" t="str">
        <f t="shared" si="339"/>
        <v xml:space="preserve"> </v>
      </c>
      <c r="AO363" s="365"/>
      <c r="AP363" s="365"/>
      <c r="AQ363" s="256"/>
      <c r="AR363" s="365"/>
      <c r="AS363" s="365"/>
      <c r="AT363" s="364" t="e">
        <f t="shared" si="340"/>
        <v>#N/A</v>
      </c>
      <c r="AU363" s="365" t="e">
        <f t="shared" si="341"/>
        <v>#N/A</v>
      </c>
      <c r="AV363" s="372" t="str">
        <f t="shared" ca="1" si="309"/>
        <v/>
      </c>
      <c r="AW363" s="364" t="e">
        <f t="shared" ca="1" si="310"/>
        <v>#N/A</v>
      </c>
      <c r="AX363" s="373" t="e">
        <f t="shared" ca="1" si="311"/>
        <v>#N/A</v>
      </c>
      <c r="AY363" s="98" t="e">
        <f t="shared" si="342"/>
        <v>#N/A</v>
      </c>
      <c r="AZ363" s="373" t="e">
        <f t="shared" si="343"/>
        <v>#N/A</v>
      </c>
      <c r="BA363" s="365"/>
      <c r="BB363" s="365"/>
      <c r="BC363" s="377"/>
      <c r="BD363" s="365"/>
      <c r="BE363" s="365"/>
      <c r="BF363" s="365"/>
      <c r="BG363" s="365"/>
      <c r="BH363" s="365"/>
      <c r="BI363" s="365"/>
      <c r="BJ363" s="365"/>
      <c r="BK363" s="365"/>
      <c r="BL363" s="376"/>
      <c r="BM363" s="376"/>
      <c r="BN363" s="260"/>
      <c r="BO363" s="260"/>
      <c r="BP363" s="260"/>
      <c r="BQ363" s="263"/>
      <c r="BR363" s="263"/>
    </row>
    <row r="364" spans="1:70" s="50" customFormat="1" ht="27.75" customHeight="1" thickBot="1" x14ac:dyDescent="0.25">
      <c r="A364" s="23">
        <f t="shared" si="344"/>
        <v>260</v>
      </c>
      <c r="B364" s="66"/>
      <c r="C364" s="67"/>
      <c r="D364" s="68"/>
      <c r="E364" s="69"/>
      <c r="F364" s="70"/>
      <c r="G364" s="71"/>
      <c r="H364" s="72"/>
      <c r="I364" s="276"/>
      <c r="J364" s="73"/>
      <c r="K364" s="74"/>
      <c r="L364" s="75"/>
      <c r="M364" s="74"/>
      <c r="N364" s="75"/>
      <c r="O364" s="74"/>
      <c r="P364" s="75"/>
      <c r="Q364" s="76"/>
      <c r="R364" s="287"/>
      <c r="S364" s="73"/>
      <c r="T364" s="74"/>
      <c r="U364" s="74"/>
      <c r="V364" s="76"/>
      <c r="W364" s="295"/>
      <c r="X364" s="74"/>
      <c r="Y364" s="75"/>
      <c r="Z364" s="74"/>
      <c r="AA364" s="75"/>
      <c r="AB364" s="76"/>
      <c r="AC364" s="77"/>
      <c r="AD364" s="78"/>
      <c r="AE364" s="78"/>
      <c r="AF364" s="79"/>
      <c r="AG364" s="80"/>
      <c r="AH364" s="76"/>
      <c r="AI364" s="518"/>
      <c r="AJ364" s="518"/>
      <c r="AK364" s="519"/>
      <c r="AL364" s="100"/>
      <c r="AM364" s="382" t="str">
        <f t="shared" si="338"/>
        <v xml:space="preserve"> </v>
      </c>
      <c r="AN364" s="95" t="str">
        <f t="shared" si="339"/>
        <v xml:space="preserve"> </v>
      </c>
      <c r="AO364" s="365"/>
      <c r="AP364" s="365"/>
      <c r="AQ364" s="256"/>
      <c r="AR364" s="365"/>
      <c r="AS364" s="365"/>
      <c r="AT364" s="364" t="e">
        <f t="shared" si="340"/>
        <v>#N/A</v>
      </c>
      <c r="AU364" s="365" t="e">
        <f t="shared" si="341"/>
        <v>#N/A</v>
      </c>
      <c r="AV364" s="372" t="str">
        <f t="shared" ca="1" si="309"/>
        <v/>
      </c>
      <c r="AW364" s="364" t="e">
        <f t="shared" ca="1" si="310"/>
        <v>#N/A</v>
      </c>
      <c r="AX364" s="373" t="e">
        <f t="shared" ca="1" si="311"/>
        <v>#N/A</v>
      </c>
      <c r="AY364" s="98" t="e">
        <f t="shared" si="342"/>
        <v>#N/A</v>
      </c>
      <c r="AZ364" s="373" t="e">
        <f t="shared" si="343"/>
        <v>#N/A</v>
      </c>
      <c r="BA364" s="365"/>
      <c r="BB364" s="365"/>
      <c r="BC364" s="377"/>
      <c r="BD364" s="365"/>
      <c r="BE364" s="365"/>
      <c r="BF364" s="365"/>
      <c r="BG364" s="365"/>
      <c r="BH364" s="365"/>
      <c r="BI364" s="365"/>
      <c r="BJ364" s="365"/>
      <c r="BK364" s="365"/>
      <c r="BL364" s="376"/>
      <c r="BM364" s="376"/>
      <c r="BN364" s="260"/>
      <c r="BO364" s="260"/>
      <c r="BP364" s="260"/>
      <c r="BQ364" s="263"/>
      <c r="BR364" s="263"/>
    </row>
    <row r="365" spans="1:70" ht="4.5" customHeight="1" thickBot="1" x14ac:dyDescent="0.25">
      <c r="A365" s="91">
        <f>AK368</f>
        <v>26</v>
      </c>
      <c r="B365" s="235"/>
      <c r="C365" s="235"/>
      <c r="D365" s="235"/>
      <c r="E365" s="235"/>
      <c r="F365" s="235"/>
      <c r="G365" s="235"/>
      <c r="H365" s="235"/>
      <c r="I365" s="235"/>
      <c r="J365" s="280"/>
      <c r="K365" s="280"/>
      <c r="L365" s="280"/>
      <c r="M365" s="280"/>
      <c r="N365" s="280"/>
      <c r="O365" s="280"/>
      <c r="P365" s="280"/>
      <c r="Q365" s="280"/>
      <c r="R365" s="280"/>
      <c r="S365" s="292"/>
      <c r="T365" s="292"/>
      <c r="U365" s="292"/>
      <c r="V365" s="292"/>
      <c r="W365" s="292"/>
      <c r="X365" s="292"/>
      <c r="Y365" s="292"/>
      <c r="Z365" s="292"/>
      <c r="AA365" s="292"/>
      <c r="AB365" s="292"/>
      <c r="AC365" s="292"/>
      <c r="AD365" s="236"/>
      <c r="AE365" s="237"/>
      <c r="AF365" s="236"/>
      <c r="AG365" s="238"/>
      <c r="AH365" s="536"/>
      <c r="AI365" s="537"/>
      <c r="AJ365" s="537"/>
      <c r="AK365" s="537"/>
      <c r="AL365" s="383"/>
      <c r="AM365" s="384"/>
      <c r="AN365" s="383"/>
      <c r="AT365" s="364" t="e">
        <f t="shared" ref="AT365:AT374" si="345">IF(ISBLANK($B509),NA(),$B509)</f>
        <v>#N/A</v>
      </c>
      <c r="AU365" s="365" t="e">
        <f t="shared" ref="AU365:AU374" si="346">IF(ISBLANK($I509),NA(),$I509)</f>
        <v>#N/A</v>
      </c>
      <c r="AV365" s="372" t="str">
        <f t="shared" ca="1" si="309"/>
        <v/>
      </c>
      <c r="AW365" s="364" t="e">
        <f t="shared" ca="1" si="310"/>
        <v>#N/A</v>
      </c>
      <c r="AX365" s="373" t="e">
        <f t="shared" ca="1" si="311"/>
        <v>#N/A</v>
      </c>
      <c r="AY365" s="98" t="e">
        <f>IF(S509=0,NA(),S509)</f>
        <v>#N/A</v>
      </c>
      <c r="AZ365" s="373" t="e">
        <f>IF(V509=0,NA(),V509)</f>
        <v>#N/A</v>
      </c>
      <c r="BC365" s="377"/>
    </row>
    <row r="366" spans="1:70" ht="26.25" customHeight="1" x14ac:dyDescent="0.2">
      <c r="A366" s="163">
        <f>A352+1</f>
        <v>26</v>
      </c>
      <c r="B366" s="523"/>
      <c r="C366" s="523"/>
      <c r="D366" s="523"/>
      <c r="E366" s="524"/>
      <c r="F366" s="527" t="str">
        <f>IF('FRONT PAGE'!$A$1="www.fly-logics.com","TOTAL PAGE",0)</f>
        <v>TOTAL PAGE</v>
      </c>
      <c r="G366" s="528"/>
      <c r="H366" s="529"/>
      <c r="I366" s="314" t="str">
        <f>IF('FRONT PAGE'!$A$1="www.fly-logics.com",IF(SUM(I355:I365)=0," ",SUM(I355:I365)),0)</f>
        <v xml:space="preserve"> </v>
      </c>
      <c r="J366" s="315" t="str">
        <f>IF('FRONT PAGE'!$A$1="www.fly-logics.com",IF(SUM(J355:J365)=0," ",SUM(J355:J365)),0)</f>
        <v xml:space="preserve"> </v>
      </c>
      <c r="K366" s="316" t="str">
        <f>IF('FRONT PAGE'!$A$1="www.fly-logics.com",IF(SUM(K355:K365)=0," ",SUM(K355:K365)),0)</f>
        <v xml:space="preserve"> </v>
      </c>
      <c r="L366" s="317" t="str">
        <f>IF('FRONT PAGE'!$A$1="www.fly-logics.com",IF(SUM(L355:L365)=0," ",SUM(L355:L365)),0)</f>
        <v xml:space="preserve"> </v>
      </c>
      <c r="M366" s="316" t="str">
        <f>IF('FRONT PAGE'!$A$1="www.fly-logics.com",IF(SUM(M355:M365)=0," ",SUM(M355:M365)),0)</f>
        <v xml:space="preserve"> </v>
      </c>
      <c r="N366" s="317" t="str">
        <f>IF('FRONT PAGE'!$A$1="www.fly-logics.com",IF(SUM(N355:N365)=0," ",SUM(N355:N365)),0)</f>
        <v xml:space="preserve"> </v>
      </c>
      <c r="O366" s="316" t="str">
        <f>IF('FRONT PAGE'!$A$1="www.fly-logics.com",IF(SUM(O355:O365)=0," ",SUM(O355:O365)),0)</f>
        <v xml:space="preserve"> </v>
      </c>
      <c r="P366" s="317" t="str">
        <f>IF('FRONT PAGE'!$A$1="www.fly-logics.com",IF(SUM(P355:P365)=0," ",SUM(P355:P365)),0)</f>
        <v xml:space="preserve"> </v>
      </c>
      <c r="Q366" s="318" t="str">
        <f>IF('FRONT PAGE'!$A$1="www.fly-logics.com",IF(SUM(Q355:Q365)=0," ",SUM(Q355:Q365)),0)</f>
        <v xml:space="preserve"> </v>
      </c>
      <c r="R366" s="319"/>
      <c r="S366" s="315" t="str">
        <f>IF('FRONT PAGE'!$A$1="www.fly-logics.com",IF(SUM(S355:S365)=0," ",SUM(S355:S365)),0)</f>
        <v xml:space="preserve"> </v>
      </c>
      <c r="T366" s="316" t="str">
        <f>IF('FRONT PAGE'!$A$1="www.fly-logics.com",IF(SUM(T355:T365)=0," ",SUM(T355:T365)),0)</f>
        <v xml:space="preserve"> </v>
      </c>
      <c r="U366" s="316" t="str">
        <f>IF('FRONT PAGE'!$A$1="www.fly-logics.com",IF(SUM(U355:U365)=0," ",SUM(U355:U365)),0)</f>
        <v xml:space="preserve"> </v>
      </c>
      <c r="V366" s="318" t="str">
        <f>IF('FRONT PAGE'!$A$1="www.fly-logics.com",IF(SUM(V355:V365)=0," ",SUM(V355:V365)),0)</f>
        <v xml:space="preserve"> </v>
      </c>
      <c r="W366" s="315" t="str">
        <f>IF('FRONT PAGE'!$A$1="www.fly-logics.com",IF(SUM(W355:W365)=0," ",SUM(W355:W365)),0)</f>
        <v xml:space="preserve"> </v>
      </c>
      <c r="X366" s="316" t="str">
        <f>IF('FRONT PAGE'!$A$1="www.fly-logics.com",IF(SUM(X355:X365)=0," ",SUM(X355:X365)),0)</f>
        <v xml:space="preserve"> </v>
      </c>
      <c r="Y366" s="317" t="str">
        <f>IF('FRONT PAGE'!$A$1="www.fly-logics.com",IF(SUM(Y355:Y365)=0," ",SUM(Y355:Y365)),0)</f>
        <v xml:space="preserve"> </v>
      </c>
      <c r="Z366" s="316" t="str">
        <f>IF('FRONT PAGE'!$A$1="www.fly-logics.com",IF(SUM(Z355:Z365)=0," ",SUM(Z355:Z365)),0)</f>
        <v xml:space="preserve"> </v>
      </c>
      <c r="AA366" s="317" t="str">
        <f>IF('FRONT PAGE'!$A$1="www.fly-logics.com",IF(SUM(AA355:AA365)=0," ",SUM(AA355:AA365)),0)</f>
        <v xml:space="preserve"> </v>
      </c>
      <c r="AB366" s="318" t="str">
        <f>IF('FRONT PAGE'!$A$1="www.fly-logics.com",IF(SUM(AB355:AB365)=0," ",SUM(AB355:AB365)),0)</f>
        <v xml:space="preserve"> </v>
      </c>
      <c r="AC366" s="329" t="str">
        <f>IF('FRONT PAGE'!$A$1="www.fly-logics.com",IF(SUM(AC355:AC365)=0," ",SUM(AC355:AC365)),0)</f>
        <v xml:space="preserve"> </v>
      </c>
      <c r="AD366" s="321" t="str">
        <f>IF('FRONT PAGE'!$A$1="www.fly-logics.com",IF(SUM(AD355:AD365)=0," ",SUM(AD355:AD365)),0)</f>
        <v xml:space="preserve"> </v>
      </c>
      <c r="AE366" s="321" t="str">
        <f>IF('FRONT PAGE'!$A$1="www.fly-logics.com",IF(SUM(AE355:AE365)=0," ",SUM(AE355:AE365)),0)</f>
        <v xml:space="preserve"> </v>
      </c>
      <c r="AF366" s="322" t="str">
        <f>IF('FRONT PAGE'!$A$1="www.fly-logics.com",IF(SUM(AF355:AF365)=0," ",SUM(AF355:AF365)),0)</f>
        <v xml:space="preserve"> </v>
      </c>
      <c r="AG366" s="323" t="str">
        <f>IF('FRONT PAGE'!$A$1="www.fly-logics.com",IF(SUM(AG355:AG365)=0," ",SUM(AG355:AG365)),0)</f>
        <v xml:space="preserve"> </v>
      </c>
      <c r="AH366" s="520" t="str">
        <f>IF('FRONT PAGE'!$A$1="www.fly-logics.com","I certify that all the data in this
logbook are accurate",0)</f>
        <v>I certify that all the data in this
logbook are accurate</v>
      </c>
      <c r="AI366" s="521"/>
      <c r="AJ366" s="521"/>
      <c r="AK366" s="522"/>
      <c r="AL366" s="385"/>
      <c r="AM366" s="386"/>
      <c r="AN366" s="385"/>
      <c r="AT366" s="364" t="e">
        <f t="shared" si="345"/>
        <v>#N/A</v>
      </c>
      <c r="AU366" s="365" t="e">
        <f t="shared" si="346"/>
        <v>#N/A</v>
      </c>
      <c r="AV366" s="372" t="str">
        <f t="shared" ca="1" si="309"/>
        <v/>
      </c>
      <c r="AW366" s="364" t="e">
        <f t="shared" ca="1" si="310"/>
        <v>#N/A</v>
      </c>
      <c r="AX366" s="373" t="e">
        <f t="shared" ca="1" si="311"/>
        <v>#N/A</v>
      </c>
      <c r="AY366" s="98" t="e">
        <f t="shared" ref="AY366:AY374" si="347">IF(S510=0,NA(),S510)</f>
        <v>#N/A</v>
      </c>
      <c r="AZ366" s="373" t="e">
        <f t="shared" ref="AZ366:AZ374" si="348">IF(V510=0,NA(),V510)</f>
        <v>#N/A</v>
      </c>
      <c r="BA366" s="363"/>
      <c r="BC366" s="377"/>
    </row>
    <row r="367" spans="1:70" ht="26.25" customHeight="1" x14ac:dyDescent="0.2">
      <c r="A367" s="505">
        <f>AL351</f>
        <v>0</v>
      </c>
      <c r="B367" s="525"/>
      <c r="C367" s="525"/>
      <c r="D367" s="525"/>
      <c r="E367" s="526"/>
      <c r="F367" s="530" t="str">
        <f>IF('FRONT PAGE'!$A$1="www.fly-logics.com","TOTAL PREVIOUS LOGBOOK",0)</f>
        <v>TOTAL PREVIOUS LOGBOOK</v>
      </c>
      <c r="G367" s="531"/>
      <c r="H367" s="532"/>
      <c r="I367" s="333">
        <f>I354</f>
        <v>33.75</v>
      </c>
      <c r="J367" s="334">
        <f t="shared" ref="J367:Q367" si="349">J354</f>
        <v>33.75</v>
      </c>
      <c r="K367" s="335" t="str">
        <f t="shared" si="349"/>
        <v xml:space="preserve"> </v>
      </c>
      <c r="L367" s="336" t="str">
        <f t="shared" si="349"/>
        <v xml:space="preserve"> </v>
      </c>
      <c r="M367" s="335" t="str">
        <f t="shared" si="349"/>
        <v xml:space="preserve"> </v>
      </c>
      <c r="N367" s="336" t="str">
        <f t="shared" si="349"/>
        <v xml:space="preserve"> </v>
      </c>
      <c r="O367" s="335" t="str">
        <f t="shared" si="349"/>
        <v xml:space="preserve"> </v>
      </c>
      <c r="P367" s="336" t="str">
        <f t="shared" si="349"/>
        <v xml:space="preserve"> </v>
      </c>
      <c r="Q367" s="337" t="str">
        <f t="shared" si="349"/>
        <v xml:space="preserve"> </v>
      </c>
      <c r="R367" s="288">
        <v>10</v>
      </c>
      <c r="S367" s="331" t="str">
        <f>S354</f>
        <v xml:space="preserve"> </v>
      </c>
      <c r="T367" s="239">
        <f t="shared" ref="T367:AG367" si="350">T354</f>
        <v>13.75</v>
      </c>
      <c r="U367" s="239">
        <f t="shared" si="350"/>
        <v>20</v>
      </c>
      <c r="V367" s="240">
        <f t="shared" si="350"/>
        <v>5</v>
      </c>
      <c r="W367" s="241" t="str">
        <f t="shared" si="350"/>
        <v xml:space="preserve"> </v>
      </c>
      <c r="X367" s="239" t="str">
        <f t="shared" si="350"/>
        <v xml:space="preserve"> </v>
      </c>
      <c r="Y367" s="242">
        <f t="shared" si="350"/>
        <v>5</v>
      </c>
      <c r="Z367" s="239" t="str">
        <f t="shared" si="350"/>
        <v xml:space="preserve"> </v>
      </c>
      <c r="AA367" s="242">
        <f t="shared" si="350"/>
        <v>3.75</v>
      </c>
      <c r="AB367" s="240" t="str">
        <f t="shared" si="350"/>
        <v xml:space="preserve"> </v>
      </c>
      <c r="AC367" s="243">
        <f t="shared" si="350"/>
        <v>14</v>
      </c>
      <c r="AD367" s="244" t="str">
        <f t="shared" si="350"/>
        <v xml:space="preserve"> </v>
      </c>
      <c r="AE367" s="244">
        <f t="shared" si="350"/>
        <v>14</v>
      </c>
      <c r="AF367" s="245" t="str">
        <f t="shared" si="350"/>
        <v xml:space="preserve"> </v>
      </c>
      <c r="AG367" s="332">
        <f t="shared" si="350"/>
        <v>17</v>
      </c>
      <c r="AH367" s="507"/>
      <c r="AI367" s="508"/>
      <c r="AJ367" s="508"/>
      <c r="AK367" s="509"/>
      <c r="AL367" s="385"/>
      <c r="AM367" s="386"/>
      <c r="AN367" s="385"/>
      <c r="AT367" s="364" t="e">
        <f t="shared" si="345"/>
        <v>#N/A</v>
      </c>
      <c r="AU367" s="365" t="e">
        <f t="shared" si="346"/>
        <v>#N/A</v>
      </c>
      <c r="AV367" s="372" t="str">
        <f t="shared" ca="1" si="309"/>
        <v/>
      </c>
      <c r="AW367" s="364" t="e">
        <f t="shared" ca="1" si="310"/>
        <v>#N/A</v>
      </c>
      <c r="AX367" s="373" t="e">
        <f t="shared" ca="1" si="311"/>
        <v>#N/A</v>
      </c>
      <c r="AY367" s="98" t="e">
        <f t="shared" si="347"/>
        <v>#N/A</v>
      </c>
      <c r="AZ367" s="373" t="e">
        <f t="shared" si="348"/>
        <v>#N/A</v>
      </c>
      <c r="BA367" s="363"/>
      <c r="BC367" s="377"/>
    </row>
    <row r="368" spans="1:70" ht="26.25" customHeight="1" thickBot="1" x14ac:dyDescent="0.25">
      <c r="A368" s="506"/>
      <c r="B368" s="512" t="str">
        <f>IF('FRONT PAGE'!$A$1="www.fly-logics.com","Authority certifying flight hours 
STAMP &amp; SIGNATURE",0)</f>
        <v>Authority certifying flight hours 
STAMP &amp; SIGNATURE</v>
      </c>
      <c r="C368" s="512"/>
      <c r="D368" s="512"/>
      <c r="E368" s="513"/>
      <c r="F368" s="533" t="str">
        <f>IF('FRONT PAGE'!$A$1="www.fly-logics.com","TOTAL TO DATE",0)</f>
        <v>TOTAL TO DATE</v>
      </c>
      <c r="G368" s="534"/>
      <c r="H368" s="535"/>
      <c r="I368" s="32">
        <f t="shared" ref="I368:Q368" si="351">IF(SUM(I366:I367)=0," ",SUM(I366:I367))</f>
        <v>33.75</v>
      </c>
      <c r="J368" s="27">
        <f t="shared" si="351"/>
        <v>33.75</v>
      </c>
      <c r="K368" s="24" t="str">
        <f t="shared" si="351"/>
        <v xml:space="preserve"> </v>
      </c>
      <c r="L368" s="25" t="str">
        <f t="shared" si="351"/>
        <v xml:space="preserve"> </v>
      </c>
      <c r="M368" s="24" t="str">
        <f t="shared" si="351"/>
        <v xml:space="preserve"> </v>
      </c>
      <c r="N368" s="25" t="str">
        <f t="shared" si="351"/>
        <v xml:space="preserve"> </v>
      </c>
      <c r="O368" s="24" t="str">
        <f t="shared" si="351"/>
        <v xml:space="preserve"> </v>
      </c>
      <c r="P368" s="25" t="str">
        <f t="shared" si="351"/>
        <v xml:space="preserve"> </v>
      </c>
      <c r="Q368" s="26" t="str">
        <f t="shared" si="351"/>
        <v xml:space="preserve"> </v>
      </c>
      <c r="R368" s="289"/>
      <c r="S368" s="27" t="str">
        <f t="shared" ref="S368:AG368" si="352">IF(SUM(S366:S367)=0," ",SUM(S366:S367))</f>
        <v xml:space="preserve"> </v>
      </c>
      <c r="T368" s="24">
        <f t="shared" si="352"/>
        <v>13.75</v>
      </c>
      <c r="U368" s="24">
        <f t="shared" si="352"/>
        <v>20</v>
      </c>
      <c r="V368" s="26">
        <f t="shared" si="352"/>
        <v>5</v>
      </c>
      <c r="W368" s="27" t="str">
        <f t="shared" si="352"/>
        <v xml:space="preserve"> </v>
      </c>
      <c r="X368" s="24" t="str">
        <f t="shared" si="352"/>
        <v xml:space="preserve"> </v>
      </c>
      <c r="Y368" s="25">
        <f t="shared" si="352"/>
        <v>5</v>
      </c>
      <c r="Z368" s="24" t="str">
        <f t="shared" si="352"/>
        <v xml:space="preserve"> </v>
      </c>
      <c r="AA368" s="25">
        <f t="shared" si="352"/>
        <v>3.75</v>
      </c>
      <c r="AB368" s="26" t="str">
        <f t="shared" si="352"/>
        <v xml:space="preserve"> </v>
      </c>
      <c r="AC368" s="30">
        <f t="shared" si="352"/>
        <v>14</v>
      </c>
      <c r="AD368" s="28" t="str">
        <f t="shared" si="352"/>
        <v xml:space="preserve"> </v>
      </c>
      <c r="AE368" s="28">
        <f t="shared" si="352"/>
        <v>14</v>
      </c>
      <c r="AF368" s="31" t="str">
        <f t="shared" si="352"/>
        <v xml:space="preserve"> </v>
      </c>
      <c r="AG368" s="33">
        <f t="shared" si="352"/>
        <v>17</v>
      </c>
      <c r="AH368" s="514" t="str">
        <f>IF('FRONT PAGE'!$A$1="www.fly-logics.com","_____________________________
PILOT SIGNATURE",0)</f>
        <v>_____________________________
PILOT SIGNATURE</v>
      </c>
      <c r="AI368" s="515"/>
      <c r="AJ368" s="515"/>
      <c r="AK368" s="330">
        <f>A366</f>
        <v>26</v>
      </c>
      <c r="AL368" s="387"/>
      <c r="AM368" s="388"/>
      <c r="AN368" s="387"/>
      <c r="AT368" s="364" t="e">
        <f t="shared" si="345"/>
        <v>#N/A</v>
      </c>
      <c r="AU368" s="365" t="e">
        <f t="shared" si="346"/>
        <v>#N/A</v>
      </c>
      <c r="AV368" s="372" t="str">
        <f t="shared" ca="1" si="309"/>
        <v/>
      </c>
      <c r="AW368" s="364" t="e">
        <f t="shared" ca="1" si="310"/>
        <v>#N/A</v>
      </c>
      <c r="AX368" s="373" t="e">
        <f t="shared" ca="1" si="311"/>
        <v>#N/A</v>
      </c>
      <c r="AY368" s="98" t="e">
        <f t="shared" si="347"/>
        <v>#N/A</v>
      </c>
      <c r="AZ368" s="373" t="e">
        <f t="shared" si="348"/>
        <v>#N/A</v>
      </c>
      <c r="BA368" s="363"/>
      <c r="BC368" s="377"/>
    </row>
    <row r="369" spans="1:70" s="50" customFormat="1" ht="27.75" customHeight="1" x14ac:dyDescent="0.2">
      <c r="A369" s="29">
        <f>A364+1</f>
        <v>261</v>
      </c>
      <c r="B369" s="39"/>
      <c r="C369" s="40"/>
      <c r="D369" s="41"/>
      <c r="E369" s="42"/>
      <c r="F369" s="43"/>
      <c r="G369" s="44"/>
      <c r="H369" s="45"/>
      <c r="I369" s="281"/>
      <c r="J369" s="277"/>
      <c r="K369" s="278"/>
      <c r="L369" s="279"/>
      <c r="M369" s="278"/>
      <c r="N369" s="279"/>
      <c r="O369" s="278"/>
      <c r="P369" s="279"/>
      <c r="Q369" s="150"/>
      <c r="R369" s="285"/>
      <c r="S369" s="46"/>
      <c r="T369" s="47"/>
      <c r="U369" s="47"/>
      <c r="V369" s="48"/>
      <c r="W369" s="293"/>
      <c r="X369" s="278"/>
      <c r="Y369" s="279"/>
      <c r="Z369" s="278"/>
      <c r="AA369" s="279"/>
      <c r="AB369" s="150"/>
      <c r="AC369" s="282"/>
      <c r="AD369" s="283"/>
      <c r="AE369" s="283"/>
      <c r="AF369" s="284"/>
      <c r="AG369" s="49"/>
      <c r="AH369" s="48"/>
      <c r="AI369" s="516"/>
      <c r="AJ369" s="516"/>
      <c r="AK369" s="517"/>
      <c r="AL369" s="100"/>
      <c r="AM369" s="382" t="str">
        <f t="shared" ref="AM369:AM378" si="353">IF(B369=0," ",TEXT(B369,"MMM"))</f>
        <v xml:space="preserve"> </v>
      </c>
      <c r="AN369" s="95" t="str">
        <f t="shared" ref="AN369:AN378" si="354">IF(B369=0," ",YEAR(B369))</f>
        <v xml:space="preserve"> </v>
      </c>
      <c r="AO369" s="365"/>
      <c r="AP369" s="365"/>
      <c r="AQ369" s="256"/>
      <c r="AR369" s="365"/>
      <c r="AS369" s="365"/>
      <c r="AT369" s="364" t="e">
        <f t="shared" si="345"/>
        <v>#N/A</v>
      </c>
      <c r="AU369" s="365" t="e">
        <f t="shared" si="346"/>
        <v>#N/A</v>
      </c>
      <c r="AV369" s="372" t="str">
        <f t="shared" ca="1" si="309"/>
        <v/>
      </c>
      <c r="AW369" s="364" t="e">
        <f t="shared" ca="1" si="310"/>
        <v>#N/A</v>
      </c>
      <c r="AX369" s="373" t="e">
        <f t="shared" ca="1" si="311"/>
        <v>#N/A</v>
      </c>
      <c r="AY369" s="98" t="e">
        <f t="shared" si="347"/>
        <v>#N/A</v>
      </c>
      <c r="AZ369" s="373" t="e">
        <f t="shared" si="348"/>
        <v>#N/A</v>
      </c>
      <c r="BA369" s="363"/>
      <c r="BB369" s="365"/>
      <c r="BC369" s="377"/>
      <c r="BD369" s="365"/>
      <c r="BE369" s="365"/>
      <c r="BF369" s="365"/>
      <c r="BG369" s="365"/>
      <c r="BH369" s="365"/>
      <c r="BI369" s="365"/>
      <c r="BJ369" s="365"/>
      <c r="BK369" s="365"/>
      <c r="BL369" s="376"/>
      <c r="BM369" s="376"/>
      <c r="BN369" s="260"/>
      <c r="BO369" s="260"/>
      <c r="BP369" s="260"/>
      <c r="BQ369" s="263"/>
      <c r="BR369" s="263"/>
    </row>
    <row r="370" spans="1:70" s="50" customFormat="1" ht="27.75" customHeight="1" x14ac:dyDescent="0.2">
      <c r="A370" s="22">
        <f>A369+1</f>
        <v>262</v>
      </c>
      <c r="B370" s="51"/>
      <c r="C370" s="52"/>
      <c r="D370" s="53"/>
      <c r="E370" s="54"/>
      <c r="F370" s="55"/>
      <c r="G370" s="56"/>
      <c r="H370" s="57"/>
      <c r="I370" s="275"/>
      <c r="J370" s="58"/>
      <c r="K370" s="59"/>
      <c r="L370" s="60"/>
      <c r="M370" s="59"/>
      <c r="N370" s="60"/>
      <c r="O370" s="59"/>
      <c r="P370" s="60"/>
      <c r="Q370" s="61"/>
      <c r="R370" s="286"/>
      <c r="S370" s="58"/>
      <c r="T370" s="59"/>
      <c r="U370" s="59"/>
      <c r="V370" s="61"/>
      <c r="W370" s="294"/>
      <c r="X370" s="59"/>
      <c r="Y370" s="60"/>
      <c r="Z370" s="59"/>
      <c r="AA370" s="60"/>
      <c r="AB370" s="61"/>
      <c r="AC370" s="62"/>
      <c r="AD370" s="63"/>
      <c r="AE370" s="63"/>
      <c r="AF370" s="64"/>
      <c r="AG370" s="65"/>
      <c r="AH370" s="61"/>
      <c r="AI370" s="510"/>
      <c r="AJ370" s="510"/>
      <c r="AK370" s="511"/>
      <c r="AL370" s="100"/>
      <c r="AM370" s="382" t="str">
        <f t="shared" si="353"/>
        <v xml:space="preserve"> </v>
      </c>
      <c r="AN370" s="95" t="str">
        <f t="shared" si="354"/>
        <v xml:space="preserve"> </v>
      </c>
      <c r="AO370" s="365"/>
      <c r="AP370" s="365"/>
      <c r="AQ370" s="256"/>
      <c r="AR370" s="365"/>
      <c r="AS370" s="365"/>
      <c r="AT370" s="364" t="e">
        <f t="shared" si="345"/>
        <v>#N/A</v>
      </c>
      <c r="AU370" s="365" t="e">
        <f t="shared" si="346"/>
        <v>#N/A</v>
      </c>
      <c r="AV370" s="372" t="str">
        <f t="shared" ca="1" si="309"/>
        <v/>
      </c>
      <c r="AW370" s="364" t="e">
        <f t="shared" ca="1" si="310"/>
        <v>#N/A</v>
      </c>
      <c r="AX370" s="373" t="e">
        <f t="shared" ca="1" si="311"/>
        <v>#N/A</v>
      </c>
      <c r="AY370" s="98" t="e">
        <f t="shared" si="347"/>
        <v>#N/A</v>
      </c>
      <c r="AZ370" s="373" t="e">
        <f t="shared" si="348"/>
        <v>#N/A</v>
      </c>
      <c r="BA370" s="363"/>
      <c r="BB370" s="365"/>
      <c r="BC370" s="377"/>
      <c r="BD370" s="365"/>
      <c r="BE370" s="365"/>
      <c r="BF370" s="365"/>
      <c r="BG370" s="365"/>
      <c r="BH370" s="365"/>
      <c r="BI370" s="365"/>
      <c r="BJ370" s="365"/>
      <c r="BK370" s="365"/>
      <c r="BL370" s="376"/>
      <c r="BM370" s="376"/>
      <c r="BN370" s="260"/>
      <c r="BO370" s="260"/>
      <c r="BP370" s="260"/>
      <c r="BQ370" s="263"/>
      <c r="BR370" s="263"/>
    </row>
    <row r="371" spans="1:70" s="50" customFormat="1" ht="27.75" customHeight="1" x14ac:dyDescent="0.2">
      <c r="A371" s="22">
        <f t="shared" ref="A371:A378" si="355">A370+1</f>
        <v>263</v>
      </c>
      <c r="B371" s="51"/>
      <c r="C371" s="52"/>
      <c r="D371" s="53"/>
      <c r="E371" s="54"/>
      <c r="F371" s="55"/>
      <c r="G371" s="56"/>
      <c r="H371" s="57"/>
      <c r="I371" s="275"/>
      <c r="J371" s="58"/>
      <c r="K371" s="59"/>
      <c r="L371" s="60"/>
      <c r="M371" s="59"/>
      <c r="N371" s="60"/>
      <c r="O371" s="59"/>
      <c r="P371" s="60"/>
      <c r="Q371" s="61"/>
      <c r="R371" s="286"/>
      <c r="S371" s="58"/>
      <c r="T371" s="59"/>
      <c r="U371" s="59"/>
      <c r="V371" s="61"/>
      <c r="W371" s="294"/>
      <c r="X371" s="59"/>
      <c r="Y371" s="60"/>
      <c r="Z371" s="59"/>
      <c r="AA371" s="60"/>
      <c r="AB371" s="61"/>
      <c r="AC371" s="62"/>
      <c r="AD371" s="63"/>
      <c r="AE371" s="63"/>
      <c r="AF371" s="64"/>
      <c r="AG371" s="65"/>
      <c r="AH371" s="61"/>
      <c r="AI371" s="510"/>
      <c r="AJ371" s="510"/>
      <c r="AK371" s="511"/>
      <c r="AL371" s="100"/>
      <c r="AM371" s="382" t="str">
        <f t="shared" si="353"/>
        <v xml:space="preserve"> </v>
      </c>
      <c r="AN371" s="95" t="str">
        <f t="shared" si="354"/>
        <v xml:space="preserve"> </v>
      </c>
      <c r="AO371" s="365"/>
      <c r="AP371" s="365"/>
      <c r="AQ371" s="256"/>
      <c r="AR371" s="365"/>
      <c r="AS371" s="365"/>
      <c r="AT371" s="364" t="e">
        <f t="shared" si="345"/>
        <v>#N/A</v>
      </c>
      <c r="AU371" s="365" t="e">
        <f t="shared" si="346"/>
        <v>#N/A</v>
      </c>
      <c r="AV371" s="372" t="str">
        <f t="shared" ca="1" si="309"/>
        <v/>
      </c>
      <c r="AW371" s="364" t="e">
        <f t="shared" ca="1" si="310"/>
        <v>#N/A</v>
      </c>
      <c r="AX371" s="373" t="e">
        <f t="shared" ca="1" si="311"/>
        <v>#N/A</v>
      </c>
      <c r="AY371" s="98" t="e">
        <f t="shared" si="347"/>
        <v>#N/A</v>
      </c>
      <c r="AZ371" s="373" t="e">
        <f t="shared" si="348"/>
        <v>#N/A</v>
      </c>
      <c r="BA371" s="363"/>
      <c r="BB371" s="365"/>
      <c r="BC371" s="377"/>
      <c r="BD371" s="365"/>
      <c r="BE371" s="365"/>
      <c r="BF371" s="365"/>
      <c r="BG371" s="365"/>
      <c r="BH371" s="365"/>
      <c r="BI371" s="365"/>
      <c r="BJ371" s="365"/>
      <c r="BK371" s="365"/>
      <c r="BL371" s="376"/>
      <c r="BM371" s="376"/>
      <c r="BN371" s="260"/>
      <c r="BO371" s="260"/>
      <c r="BP371" s="260"/>
      <c r="BQ371" s="263"/>
      <c r="BR371" s="263"/>
    </row>
    <row r="372" spans="1:70" s="50" customFormat="1" ht="27.75" customHeight="1" x14ac:dyDescent="0.2">
      <c r="A372" s="22">
        <f t="shared" si="355"/>
        <v>264</v>
      </c>
      <c r="B372" s="51"/>
      <c r="C372" s="52"/>
      <c r="D372" s="53"/>
      <c r="E372" s="54"/>
      <c r="F372" s="55"/>
      <c r="G372" s="56"/>
      <c r="H372" s="57"/>
      <c r="I372" s="275"/>
      <c r="J372" s="58"/>
      <c r="K372" s="59"/>
      <c r="L372" s="60"/>
      <c r="M372" s="59"/>
      <c r="N372" s="60"/>
      <c r="O372" s="59"/>
      <c r="P372" s="60"/>
      <c r="Q372" s="61"/>
      <c r="R372" s="286"/>
      <c r="S372" s="58"/>
      <c r="T372" s="59"/>
      <c r="U372" s="59"/>
      <c r="V372" s="61"/>
      <c r="W372" s="294"/>
      <c r="X372" s="59"/>
      <c r="Y372" s="60"/>
      <c r="Z372" s="59"/>
      <c r="AA372" s="60"/>
      <c r="AB372" s="61"/>
      <c r="AC372" s="62"/>
      <c r="AD372" s="63"/>
      <c r="AE372" s="63"/>
      <c r="AF372" s="64"/>
      <c r="AG372" s="65"/>
      <c r="AH372" s="61"/>
      <c r="AI372" s="510"/>
      <c r="AJ372" s="510"/>
      <c r="AK372" s="511"/>
      <c r="AL372" s="100"/>
      <c r="AM372" s="382" t="str">
        <f t="shared" si="353"/>
        <v xml:space="preserve"> </v>
      </c>
      <c r="AN372" s="95" t="str">
        <f t="shared" si="354"/>
        <v xml:space="preserve"> </v>
      </c>
      <c r="AO372" s="365"/>
      <c r="AP372" s="365"/>
      <c r="AQ372" s="256"/>
      <c r="AR372" s="365"/>
      <c r="AS372" s="365"/>
      <c r="AT372" s="364" t="e">
        <f t="shared" si="345"/>
        <v>#N/A</v>
      </c>
      <c r="AU372" s="365" t="e">
        <f t="shared" si="346"/>
        <v>#N/A</v>
      </c>
      <c r="AV372" s="372" t="str">
        <f t="shared" ca="1" si="309"/>
        <v/>
      </c>
      <c r="AW372" s="364" t="e">
        <f t="shared" ca="1" si="310"/>
        <v>#N/A</v>
      </c>
      <c r="AX372" s="373" t="e">
        <f t="shared" ca="1" si="311"/>
        <v>#N/A</v>
      </c>
      <c r="AY372" s="98" t="e">
        <f t="shared" si="347"/>
        <v>#N/A</v>
      </c>
      <c r="AZ372" s="373" t="e">
        <f t="shared" si="348"/>
        <v>#N/A</v>
      </c>
      <c r="BA372" s="363"/>
      <c r="BB372" s="365"/>
      <c r="BC372" s="377"/>
      <c r="BD372" s="365"/>
      <c r="BE372" s="365"/>
      <c r="BF372" s="365"/>
      <c r="BG372" s="365"/>
      <c r="BH372" s="365"/>
      <c r="BI372" s="365"/>
      <c r="BJ372" s="365"/>
      <c r="BK372" s="365"/>
      <c r="BL372" s="376"/>
      <c r="BM372" s="376"/>
      <c r="BN372" s="260"/>
      <c r="BO372" s="260"/>
      <c r="BP372" s="260"/>
      <c r="BQ372" s="263"/>
      <c r="BR372" s="263"/>
    </row>
    <row r="373" spans="1:70" s="50" customFormat="1" ht="27.75" customHeight="1" x14ac:dyDescent="0.2">
      <c r="A373" s="22">
        <f t="shared" si="355"/>
        <v>265</v>
      </c>
      <c r="B373" s="51"/>
      <c r="C373" s="52"/>
      <c r="D373" s="53"/>
      <c r="E373" s="54"/>
      <c r="F373" s="55"/>
      <c r="G373" s="56"/>
      <c r="H373" s="57"/>
      <c r="I373" s="275"/>
      <c r="J373" s="58"/>
      <c r="K373" s="59"/>
      <c r="L373" s="60"/>
      <c r="M373" s="59"/>
      <c r="N373" s="60"/>
      <c r="O373" s="59"/>
      <c r="P373" s="60"/>
      <c r="Q373" s="61"/>
      <c r="R373" s="286"/>
      <c r="S373" s="58"/>
      <c r="T373" s="59"/>
      <c r="U373" s="59"/>
      <c r="V373" s="61"/>
      <c r="W373" s="294"/>
      <c r="X373" s="59"/>
      <c r="Y373" s="60"/>
      <c r="Z373" s="59"/>
      <c r="AA373" s="60"/>
      <c r="AB373" s="61"/>
      <c r="AC373" s="62"/>
      <c r="AD373" s="63"/>
      <c r="AE373" s="63"/>
      <c r="AF373" s="64"/>
      <c r="AG373" s="65"/>
      <c r="AH373" s="61"/>
      <c r="AI373" s="510"/>
      <c r="AJ373" s="510"/>
      <c r="AK373" s="511"/>
      <c r="AL373" s="100"/>
      <c r="AM373" s="382" t="str">
        <f t="shared" si="353"/>
        <v xml:space="preserve"> </v>
      </c>
      <c r="AN373" s="95" t="str">
        <f t="shared" si="354"/>
        <v xml:space="preserve"> </v>
      </c>
      <c r="AO373" s="365"/>
      <c r="AP373" s="365"/>
      <c r="AQ373" s="256"/>
      <c r="AR373" s="365"/>
      <c r="AS373" s="365"/>
      <c r="AT373" s="364" t="e">
        <f t="shared" si="345"/>
        <v>#N/A</v>
      </c>
      <c r="AU373" s="365" t="e">
        <f t="shared" si="346"/>
        <v>#N/A</v>
      </c>
      <c r="AV373" s="372" t="str">
        <f t="shared" ca="1" si="309"/>
        <v/>
      </c>
      <c r="AW373" s="364" t="e">
        <f t="shared" ca="1" si="310"/>
        <v>#N/A</v>
      </c>
      <c r="AX373" s="373" t="e">
        <f t="shared" ca="1" si="311"/>
        <v>#N/A</v>
      </c>
      <c r="AY373" s="98" t="e">
        <f t="shared" si="347"/>
        <v>#N/A</v>
      </c>
      <c r="AZ373" s="373" t="e">
        <f t="shared" si="348"/>
        <v>#N/A</v>
      </c>
      <c r="BA373" s="363"/>
      <c r="BB373" s="365"/>
      <c r="BC373" s="377"/>
      <c r="BD373" s="365"/>
      <c r="BE373" s="365"/>
      <c r="BF373" s="365"/>
      <c r="BG373" s="365"/>
      <c r="BH373" s="365"/>
      <c r="BI373" s="365"/>
      <c r="BJ373" s="365"/>
      <c r="BK373" s="365"/>
      <c r="BL373" s="376"/>
      <c r="BM373" s="376"/>
      <c r="BN373" s="260"/>
      <c r="BO373" s="260"/>
      <c r="BP373" s="260"/>
      <c r="BQ373" s="263"/>
      <c r="BR373" s="263"/>
    </row>
    <row r="374" spans="1:70" s="50" customFormat="1" ht="27.75" customHeight="1" x14ac:dyDescent="0.2">
      <c r="A374" s="22">
        <f t="shared" si="355"/>
        <v>266</v>
      </c>
      <c r="B374" s="51"/>
      <c r="C374" s="52"/>
      <c r="D374" s="53"/>
      <c r="E374" s="54"/>
      <c r="F374" s="55"/>
      <c r="G374" s="56"/>
      <c r="H374" s="57"/>
      <c r="I374" s="275"/>
      <c r="J374" s="58"/>
      <c r="K374" s="59"/>
      <c r="L374" s="60"/>
      <c r="M374" s="59"/>
      <c r="N374" s="60"/>
      <c r="O374" s="59"/>
      <c r="P374" s="60"/>
      <c r="Q374" s="61"/>
      <c r="R374" s="286"/>
      <c r="S374" s="58"/>
      <c r="T374" s="59"/>
      <c r="U374" s="59"/>
      <c r="V374" s="61"/>
      <c r="W374" s="294"/>
      <c r="X374" s="59"/>
      <c r="Y374" s="60"/>
      <c r="Z374" s="59"/>
      <c r="AA374" s="60"/>
      <c r="AB374" s="61"/>
      <c r="AC374" s="62"/>
      <c r="AD374" s="63"/>
      <c r="AE374" s="63"/>
      <c r="AF374" s="64"/>
      <c r="AG374" s="65"/>
      <c r="AH374" s="61"/>
      <c r="AI374" s="510"/>
      <c r="AJ374" s="510"/>
      <c r="AK374" s="511"/>
      <c r="AL374" s="100"/>
      <c r="AM374" s="382" t="str">
        <f t="shared" si="353"/>
        <v xml:space="preserve"> </v>
      </c>
      <c r="AN374" s="95" t="str">
        <f t="shared" si="354"/>
        <v xml:space="preserve"> </v>
      </c>
      <c r="AO374" s="365"/>
      <c r="AP374" s="365"/>
      <c r="AQ374" s="256"/>
      <c r="AR374" s="365"/>
      <c r="AS374" s="365"/>
      <c r="AT374" s="364" t="e">
        <f t="shared" si="345"/>
        <v>#N/A</v>
      </c>
      <c r="AU374" s="365" t="e">
        <f t="shared" si="346"/>
        <v>#N/A</v>
      </c>
      <c r="AV374" s="372" t="str">
        <f t="shared" ca="1" si="309"/>
        <v/>
      </c>
      <c r="AW374" s="364" t="e">
        <f t="shared" ca="1" si="310"/>
        <v>#N/A</v>
      </c>
      <c r="AX374" s="373" t="e">
        <f t="shared" ca="1" si="311"/>
        <v>#N/A</v>
      </c>
      <c r="AY374" s="98" t="e">
        <f t="shared" si="347"/>
        <v>#N/A</v>
      </c>
      <c r="AZ374" s="373" t="e">
        <f t="shared" si="348"/>
        <v>#N/A</v>
      </c>
      <c r="BA374" s="363"/>
      <c r="BB374" s="365"/>
      <c r="BC374" s="377"/>
      <c r="BD374" s="365"/>
      <c r="BE374" s="365"/>
      <c r="BF374" s="365"/>
      <c r="BG374" s="365"/>
      <c r="BH374" s="365"/>
      <c r="BI374" s="365"/>
      <c r="BJ374" s="365"/>
      <c r="BK374" s="365"/>
      <c r="BL374" s="376"/>
      <c r="BM374" s="376"/>
      <c r="BN374" s="260"/>
      <c r="BO374" s="260"/>
      <c r="BP374" s="260"/>
      <c r="BQ374" s="263"/>
      <c r="BR374" s="263"/>
    </row>
    <row r="375" spans="1:70" s="50" customFormat="1" ht="27.75" customHeight="1" x14ac:dyDescent="0.2">
      <c r="A375" s="22">
        <f>A374+1</f>
        <v>267</v>
      </c>
      <c r="B375" s="51"/>
      <c r="C375" s="52"/>
      <c r="D375" s="53"/>
      <c r="E375" s="54"/>
      <c r="F375" s="55"/>
      <c r="G375" s="56"/>
      <c r="H375" s="57"/>
      <c r="I375" s="275"/>
      <c r="J375" s="58"/>
      <c r="K375" s="59"/>
      <c r="L375" s="60"/>
      <c r="M375" s="59"/>
      <c r="N375" s="60"/>
      <c r="O375" s="59"/>
      <c r="P375" s="60"/>
      <c r="Q375" s="61"/>
      <c r="R375" s="286"/>
      <c r="S375" s="58"/>
      <c r="T375" s="59"/>
      <c r="U375" s="59"/>
      <c r="V375" s="61"/>
      <c r="W375" s="294"/>
      <c r="X375" s="59"/>
      <c r="Y375" s="60"/>
      <c r="Z375" s="59"/>
      <c r="AA375" s="60"/>
      <c r="AB375" s="61"/>
      <c r="AC375" s="62"/>
      <c r="AD375" s="63"/>
      <c r="AE375" s="63"/>
      <c r="AF375" s="64"/>
      <c r="AG375" s="65"/>
      <c r="AH375" s="61"/>
      <c r="AI375" s="510"/>
      <c r="AJ375" s="510"/>
      <c r="AK375" s="511"/>
      <c r="AL375" s="100"/>
      <c r="AM375" s="382" t="str">
        <f t="shared" si="353"/>
        <v xml:space="preserve"> </v>
      </c>
      <c r="AN375" s="95" t="str">
        <f t="shared" si="354"/>
        <v xml:space="preserve"> </v>
      </c>
      <c r="AO375" s="365"/>
      <c r="AP375" s="365"/>
      <c r="AQ375" s="256"/>
      <c r="AR375" s="365"/>
      <c r="AS375" s="365"/>
      <c r="AT375" s="364" t="e">
        <f t="shared" ref="AT375:AT384" si="356">IF(ISBLANK($B523),NA(),$B523)</f>
        <v>#N/A</v>
      </c>
      <c r="AU375" s="365" t="e">
        <f t="shared" ref="AU375:AU384" si="357">IF(ISBLANK($I523),NA(),$I523)</f>
        <v>#N/A</v>
      </c>
      <c r="AV375" s="372" t="str">
        <f t="shared" ca="1" si="309"/>
        <v/>
      </c>
      <c r="AW375" s="364" t="e">
        <f t="shared" ca="1" si="310"/>
        <v>#N/A</v>
      </c>
      <c r="AX375" s="373" t="e">
        <f t="shared" ca="1" si="311"/>
        <v>#N/A</v>
      </c>
      <c r="AY375" s="98" t="e">
        <f>IF(S523=0,NA(),S523)</f>
        <v>#N/A</v>
      </c>
      <c r="AZ375" s="373" t="e">
        <f>IF(V523=0,NA(),V523)</f>
        <v>#N/A</v>
      </c>
      <c r="BA375" s="363"/>
      <c r="BB375" s="365"/>
      <c r="BC375" s="377"/>
      <c r="BD375" s="365"/>
      <c r="BE375" s="365"/>
      <c r="BF375" s="365"/>
      <c r="BG375" s="365"/>
      <c r="BH375" s="365"/>
      <c r="BI375" s="365"/>
      <c r="BJ375" s="365"/>
      <c r="BK375" s="365"/>
      <c r="BL375" s="376"/>
      <c r="BM375" s="376"/>
      <c r="BN375" s="260"/>
      <c r="BO375" s="260"/>
      <c r="BP375" s="260"/>
      <c r="BQ375" s="263"/>
      <c r="BR375" s="263"/>
    </row>
    <row r="376" spans="1:70" s="50" customFormat="1" ht="27.75" customHeight="1" x14ac:dyDescent="0.2">
      <c r="A376" s="22">
        <f t="shared" si="355"/>
        <v>268</v>
      </c>
      <c r="B376" s="51"/>
      <c r="C376" s="52"/>
      <c r="D376" s="53"/>
      <c r="E376" s="54"/>
      <c r="F376" s="55"/>
      <c r="G376" s="56"/>
      <c r="H376" s="57"/>
      <c r="I376" s="275"/>
      <c r="J376" s="58"/>
      <c r="K376" s="59"/>
      <c r="L376" s="60"/>
      <c r="M376" s="59"/>
      <c r="N376" s="60"/>
      <c r="O376" s="59"/>
      <c r="P376" s="60"/>
      <c r="Q376" s="61"/>
      <c r="R376" s="286"/>
      <c r="S376" s="58"/>
      <c r="T376" s="59"/>
      <c r="U376" s="59"/>
      <c r="V376" s="61"/>
      <c r="W376" s="294"/>
      <c r="X376" s="59"/>
      <c r="Y376" s="60"/>
      <c r="Z376" s="59"/>
      <c r="AA376" s="60"/>
      <c r="AB376" s="61"/>
      <c r="AC376" s="62"/>
      <c r="AD376" s="63"/>
      <c r="AE376" s="63"/>
      <c r="AF376" s="64"/>
      <c r="AG376" s="65"/>
      <c r="AH376" s="61"/>
      <c r="AI376" s="510"/>
      <c r="AJ376" s="510"/>
      <c r="AK376" s="511"/>
      <c r="AL376" s="100"/>
      <c r="AM376" s="382" t="str">
        <f t="shared" si="353"/>
        <v xml:space="preserve"> </v>
      </c>
      <c r="AN376" s="95" t="str">
        <f t="shared" si="354"/>
        <v xml:space="preserve"> </v>
      </c>
      <c r="AO376" s="365"/>
      <c r="AP376" s="365"/>
      <c r="AQ376" s="256"/>
      <c r="AR376" s="365"/>
      <c r="AS376" s="365"/>
      <c r="AT376" s="364" t="e">
        <f t="shared" si="356"/>
        <v>#N/A</v>
      </c>
      <c r="AU376" s="365" t="e">
        <f t="shared" si="357"/>
        <v>#N/A</v>
      </c>
      <c r="AV376" s="372" t="str">
        <f t="shared" ca="1" si="309"/>
        <v/>
      </c>
      <c r="AW376" s="364" t="e">
        <f t="shared" ca="1" si="310"/>
        <v>#N/A</v>
      </c>
      <c r="AX376" s="373" t="e">
        <f t="shared" ca="1" si="311"/>
        <v>#N/A</v>
      </c>
      <c r="AY376" s="98" t="e">
        <f t="shared" ref="AY376:AY384" si="358">IF(S524=0,NA(),S524)</f>
        <v>#N/A</v>
      </c>
      <c r="AZ376" s="373" t="e">
        <f>IF(V524=0,NA(),V524)</f>
        <v>#N/A</v>
      </c>
      <c r="BA376" s="363"/>
      <c r="BB376" s="365"/>
      <c r="BC376" s="377"/>
      <c r="BD376" s="365"/>
      <c r="BE376" s="365"/>
      <c r="BF376" s="365"/>
      <c r="BG376" s="365"/>
      <c r="BH376" s="365"/>
      <c r="BI376" s="365"/>
      <c r="BJ376" s="365"/>
      <c r="BK376" s="365"/>
      <c r="BL376" s="376"/>
      <c r="BM376" s="376"/>
      <c r="BN376" s="260"/>
      <c r="BO376" s="260"/>
      <c r="BP376" s="260"/>
      <c r="BQ376" s="263"/>
      <c r="BR376" s="263"/>
    </row>
    <row r="377" spans="1:70" s="50" customFormat="1" ht="27.75" customHeight="1" x14ac:dyDescent="0.2">
      <c r="A377" s="22">
        <f t="shared" si="355"/>
        <v>269</v>
      </c>
      <c r="B377" s="51"/>
      <c r="C377" s="52"/>
      <c r="D377" s="53"/>
      <c r="E377" s="54"/>
      <c r="F377" s="55"/>
      <c r="G377" s="56"/>
      <c r="H377" s="57"/>
      <c r="I377" s="275"/>
      <c r="J377" s="58"/>
      <c r="K377" s="59"/>
      <c r="L377" s="60"/>
      <c r="M377" s="59"/>
      <c r="N377" s="60"/>
      <c r="O377" s="59"/>
      <c r="P377" s="60"/>
      <c r="Q377" s="61"/>
      <c r="R377" s="286"/>
      <c r="S377" s="58"/>
      <c r="T377" s="59"/>
      <c r="U377" s="59"/>
      <c r="V377" s="61"/>
      <c r="W377" s="294"/>
      <c r="X377" s="59"/>
      <c r="Y377" s="60"/>
      <c r="Z377" s="59"/>
      <c r="AA377" s="60"/>
      <c r="AB377" s="61"/>
      <c r="AC377" s="62"/>
      <c r="AD377" s="63"/>
      <c r="AE377" s="63"/>
      <c r="AF377" s="64"/>
      <c r="AG377" s="65"/>
      <c r="AH377" s="61"/>
      <c r="AI377" s="510"/>
      <c r="AJ377" s="510"/>
      <c r="AK377" s="511"/>
      <c r="AL377" s="100"/>
      <c r="AM377" s="382" t="str">
        <f t="shared" si="353"/>
        <v xml:space="preserve"> </v>
      </c>
      <c r="AN377" s="95" t="str">
        <f t="shared" si="354"/>
        <v xml:space="preserve"> </v>
      </c>
      <c r="AO377" s="365"/>
      <c r="AP377" s="365"/>
      <c r="AQ377" s="256"/>
      <c r="AR377" s="365"/>
      <c r="AS377" s="365"/>
      <c r="AT377" s="364" t="e">
        <f t="shared" si="356"/>
        <v>#N/A</v>
      </c>
      <c r="AU377" s="365" t="e">
        <f t="shared" si="357"/>
        <v>#N/A</v>
      </c>
      <c r="AV377" s="372" t="str">
        <f t="shared" ca="1" si="309"/>
        <v/>
      </c>
      <c r="AW377" s="364" t="e">
        <f t="shared" ca="1" si="310"/>
        <v>#N/A</v>
      </c>
      <c r="AX377" s="373" t="e">
        <f t="shared" ca="1" si="311"/>
        <v>#N/A</v>
      </c>
      <c r="AY377" s="98" t="e">
        <f t="shared" si="358"/>
        <v>#N/A</v>
      </c>
      <c r="AZ377" s="373" t="e">
        <f t="shared" ref="AZ377:AZ384" si="359">IF(V525=0,NA(),V525)</f>
        <v>#N/A</v>
      </c>
      <c r="BA377" s="365"/>
      <c r="BB377" s="365"/>
      <c r="BC377" s="377"/>
      <c r="BD377" s="365"/>
      <c r="BE377" s="365"/>
      <c r="BF377" s="365"/>
      <c r="BG377" s="365"/>
      <c r="BH377" s="365"/>
      <c r="BI377" s="365"/>
      <c r="BJ377" s="365"/>
      <c r="BK377" s="365"/>
      <c r="BL377" s="376"/>
      <c r="BM377" s="376"/>
      <c r="BN377" s="260"/>
      <c r="BO377" s="260"/>
      <c r="BP377" s="260"/>
      <c r="BQ377" s="263"/>
      <c r="BR377" s="263"/>
    </row>
    <row r="378" spans="1:70" s="50" customFormat="1" ht="27.75" customHeight="1" thickBot="1" x14ac:dyDescent="0.25">
      <c r="A378" s="23">
        <f t="shared" si="355"/>
        <v>270</v>
      </c>
      <c r="B378" s="66"/>
      <c r="C378" s="67"/>
      <c r="D378" s="68"/>
      <c r="E378" s="69"/>
      <c r="F378" s="70"/>
      <c r="G378" s="71"/>
      <c r="H378" s="72"/>
      <c r="I378" s="276"/>
      <c r="J378" s="73"/>
      <c r="K378" s="74"/>
      <c r="L378" s="75"/>
      <c r="M378" s="74"/>
      <c r="N378" s="75"/>
      <c r="O378" s="74"/>
      <c r="P378" s="75"/>
      <c r="Q378" s="76"/>
      <c r="R378" s="287"/>
      <c r="S378" s="73"/>
      <c r="T378" s="74"/>
      <c r="U378" s="74"/>
      <c r="V378" s="76"/>
      <c r="W378" s="295"/>
      <c r="X378" s="74"/>
      <c r="Y378" s="75"/>
      <c r="Z378" s="74"/>
      <c r="AA378" s="75"/>
      <c r="AB378" s="76"/>
      <c r="AC378" s="77"/>
      <c r="AD378" s="78"/>
      <c r="AE378" s="78"/>
      <c r="AF378" s="79"/>
      <c r="AG378" s="80"/>
      <c r="AH378" s="76"/>
      <c r="AI378" s="518"/>
      <c r="AJ378" s="518"/>
      <c r="AK378" s="519"/>
      <c r="AL378" s="100"/>
      <c r="AM378" s="382" t="str">
        <f t="shared" si="353"/>
        <v xml:space="preserve"> </v>
      </c>
      <c r="AN378" s="95" t="str">
        <f t="shared" si="354"/>
        <v xml:space="preserve"> </v>
      </c>
      <c r="AO378" s="365"/>
      <c r="AP378" s="365"/>
      <c r="AQ378" s="256"/>
      <c r="AR378" s="365"/>
      <c r="AS378" s="365"/>
      <c r="AT378" s="364" t="e">
        <f t="shared" si="356"/>
        <v>#N/A</v>
      </c>
      <c r="AU378" s="365" t="e">
        <f t="shared" si="357"/>
        <v>#N/A</v>
      </c>
      <c r="AV378" s="372" t="str">
        <f t="shared" ca="1" si="309"/>
        <v/>
      </c>
      <c r="AW378" s="364" t="e">
        <f t="shared" ca="1" si="310"/>
        <v>#N/A</v>
      </c>
      <c r="AX378" s="373" t="e">
        <f t="shared" ca="1" si="311"/>
        <v>#N/A</v>
      </c>
      <c r="AY378" s="98" t="e">
        <f t="shared" si="358"/>
        <v>#N/A</v>
      </c>
      <c r="AZ378" s="373" t="e">
        <f t="shared" si="359"/>
        <v>#N/A</v>
      </c>
      <c r="BA378" s="365"/>
      <c r="BB378" s="365"/>
      <c r="BC378" s="377"/>
      <c r="BD378" s="365"/>
      <c r="BE378" s="365"/>
      <c r="BF378" s="365"/>
      <c r="BG378" s="365"/>
      <c r="BH378" s="365"/>
      <c r="BI378" s="365"/>
      <c r="BJ378" s="365"/>
      <c r="BK378" s="365"/>
      <c r="BL378" s="376"/>
      <c r="BM378" s="376"/>
      <c r="BN378" s="260"/>
      <c r="BO378" s="260"/>
      <c r="BP378" s="260"/>
      <c r="BQ378" s="263"/>
      <c r="BR378" s="263"/>
    </row>
    <row r="379" spans="1:70" ht="4.5" customHeight="1" thickBot="1" x14ac:dyDescent="0.25">
      <c r="A379" s="91">
        <f>AK382</f>
        <v>27</v>
      </c>
      <c r="B379" s="235"/>
      <c r="C379" s="235"/>
      <c r="D379" s="235"/>
      <c r="E379" s="235"/>
      <c r="F379" s="235"/>
      <c r="G379" s="235"/>
      <c r="H379" s="235"/>
      <c r="I379" s="235"/>
      <c r="J379" s="280"/>
      <c r="K379" s="280"/>
      <c r="L379" s="280"/>
      <c r="M379" s="280"/>
      <c r="N379" s="280"/>
      <c r="O379" s="280"/>
      <c r="P379" s="280"/>
      <c r="Q379" s="280"/>
      <c r="R379" s="280"/>
      <c r="S379" s="292"/>
      <c r="T379" s="292"/>
      <c r="U379" s="292"/>
      <c r="V379" s="292"/>
      <c r="W379" s="292"/>
      <c r="X379" s="292"/>
      <c r="Y379" s="292"/>
      <c r="Z379" s="292"/>
      <c r="AA379" s="292"/>
      <c r="AB379" s="292"/>
      <c r="AC379" s="292"/>
      <c r="AD379" s="236"/>
      <c r="AE379" s="237"/>
      <c r="AF379" s="236"/>
      <c r="AG379" s="238"/>
      <c r="AH379" s="536"/>
      <c r="AI379" s="537"/>
      <c r="AJ379" s="537"/>
      <c r="AK379" s="537"/>
      <c r="AL379" s="383"/>
      <c r="AM379" s="384"/>
      <c r="AN379" s="383"/>
      <c r="AT379" s="364" t="e">
        <f t="shared" si="356"/>
        <v>#N/A</v>
      </c>
      <c r="AU379" s="365" t="e">
        <f t="shared" si="357"/>
        <v>#N/A</v>
      </c>
      <c r="AV379" s="372" t="str">
        <f t="shared" ca="1" si="309"/>
        <v/>
      </c>
      <c r="AW379" s="364" t="e">
        <f t="shared" ca="1" si="310"/>
        <v>#N/A</v>
      </c>
      <c r="AX379" s="373" t="e">
        <f t="shared" ca="1" si="311"/>
        <v>#N/A</v>
      </c>
      <c r="AY379" s="98" t="e">
        <f t="shared" si="358"/>
        <v>#N/A</v>
      </c>
      <c r="AZ379" s="373" t="e">
        <f t="shared" si="359"/>
        <v>#N/A</v>
      </c>
      <c r="BC379" s="377"/>
    </row>
    <row r="380" spans="1:70" ht="26.25" customHeight="1" x14ac:dyDescent="0.2">
      <c r="A380" s="163">
        <f>A366+1</f>
        <v>27</v>
      </c>
      <c r="B380" s="523"/>
      <c r="C380" s="523"/>
      <c r="D380" s="523"/>
      <c r="E380" s="524"/>
      <c r="F380" s="527" t="str">
        <f>IF('FRONT PAGE'!$A$1="www.fly-logics.com","TOTAL PAGE",0)</f>
        <v>TOTAL PAGE</v>
      </c>
      <c r="G380" s="528"/>
      <c r="H380" s="529"/>
      <c r="I380" s="314" t="str">
        <f>IF('FRONT PAGE'!$A$1="www.fly-logics.com",IF(SUM(I369:I379)=0," ",SUM(I369:I379)),0)</f>
        <v xml:space="preserve"> </v>
      </c>
      <c r="J380" s="315" t="str">
        <f>IF('FRONT PAGE'!$A$1="www.fly-logics.com",IF(SUM(J369:J379)=0," ",SUM(J369:J379)),0)</f>
        <v xml:space="preserve"> </v>
      </c>
      <c r="K380" s="316" t="str">
        <f>IF('FRONT PAGE'!$A$1="www.fly-logics.com",IF(SUM(K369:K379)=0," ",SUM(K369:K379)),0)</f>
        <v xml:space="preserve"> </v>
      </c>
      <c r="L380" s="317" t="str">
        <f>IF('FRONT PAGE'!$A$1="www.fly-logics.com",IF(SUM(L369:L379)=0," ",SUM(L369:L379)),0)</f>
        <v xml:space="preserve"> </v>
      </c>
      <c r="M380" s="316" t="str">
        <f>IF('FRONT PAGE'!$A$1="www.fly-logics.com",IF(SUM(M369:M379)=0," ",SUM(M369:M379)),0)</f>
        <v xml:space="preserve"> </v>
      </c>
      <c r="N380" s="317" t="str">
        <f>IF('FRONT PAGE'!$A$1="www.fly-logics.com",IF(SUM(N369:N379)=0," ",SUM(N369:N379)),0)</f>
        <v xml:space="preserve"> </v>
      </c>
      <c r="O380" s="316" t="str">
        <f>IF('FRONT PAGE'!$A$1="www.fly-logics.com",IF(SUM(O369:O379)=0," ",SUM(O369:O379)),0)</f>
        <v xml:space="preserve"> </v>
      </c>
      <c r="P380" s="317" t="str">
        <f>IF('FRONT PAGE'!$A$1="www.fly-logics.com",IF(SUM(P369:P379)=0," ",SUM(P369:P379)),0)</f>
        <v xml:space="preserve"> </v>
      </c>
      <c r="Q380" s="318" t="str">
        <f>IF('FRONT PAGE'!$A$1="www.fly-logics.com",IF(SUM(Q369:Q379)=0," ",SUM(Q369:Q379)),0)</f>
        <v xml:space="preserve"> </v>
      </c>
      <c r="R380" s="319"/>
      <c r="S380" s="315" t="str">
        <f>IF('FRONT PAGE'!$A$1="www.fly-logics.com",IF(SUM(S369:S379)=0," ",SUM(S369:S379)),0)</f>
        <v xml:space="preserve"> </v>
      </c>
      <c r="T380" s="316" t="str">
        <f>IF('FRONT PAGE'!$A$1="www.fly-logics.com",IF(SUM(T369:T379)=0," ",SUM(T369:T379)),0)</f>
        <v xml:space="preserve"> </v>
      </c>
      <c r="U380" s="316" t="str">
        <f>IF('FRONT PAGE'!$A$1="www.fly-logics.com",IF(SUM(U369:U379)=0," ",SUM(U369:U379)),0)</f>
        <v xml:space="preserve"> </v>
      </c>
      <c r="V380" s="318" t="str">
        <f>IF('FRONT PAGE'!$A$1="www.fly-logics.com",IF(SUM(V369:V379)=0," ",SUM(V369:V379)),0)</f>
        <v xml:space="preserve"> </v>
      </c>
      <c r="W380" s="315" t="str">
        <f>IF('FRONT PAGE'!$A$1="www.fly-logics.com",IF(SUM(W369:W379)=0," ",SUM(W369:W379)),0)</f>
        <v xml:space="preserve"> </v>
      </c>
      <c r="X380" s="316" t="str">
        <f>IF('FRONT PAGE'!$A$1="www.fly-logics.com",IF(SUM(X369:X379)=0," ",SUM(X369:X379)),0)</f>
        <v xml:space="preserve"> </v>
      </c>
      <c r="Y380" s="317" t="str">
        <f>IF('FRONT PAGE'!$A$1="www.fly-logics.com",IF(SUM(Y369:Y379)=0," ",SUM(Y369:Y379)),0)</f>
        <v xml:space="preserve"> </v>
      </c>
      <c r="Z380" s="316" t="str">
        <f>IF('FRONT PAGE'!$A$1="www.fly-logics.com",IF(SUM(Z369:Z379)=0," ",SUM(Z369:Z379)),0)</f>
        <v xml:space="preserve"> </v>
      </c>
      <c r="AA380" s="317" t="str">
        <f>IF('FRONT PAGE'!$A$1="www.fly-logics.com",IF(SUM(AA369:AA379)=0," ",SUM(AA369:AA379)),0)</f>
        <v xml:space="preserve"> </v>
      </c>
      <c r="AB380" s="318" t="str">
        <f>IF('FRONT PAGE'!$A$1="www.fly-logics.com",IF(SUM(AB369:AB379)=0," ",SUM(AB369:AB379)),0)</f>
        <v xml:space="preserve"> </v>
      </c>
      <c r="AC380" s="329" t="str">
        <f>IF('FRONT PAGE'!$A$1="www.fly-logics.com",IF(SUM(AC369:AC379)=0," ",SUM(AC369:AC379)),0)</f>
        <v xml:space="preserve"> </v>
      </c>
      <c r="AD380" s="321" t="str">
        <f>IF('FRONT PAGE'!$A$1="www.fly-logics.com",IF(SUM(AD369:AD379)=0," ",SUM(AD369:AD379)),0)</f>
        <v xml:space="preserve"> </v>
      </c>
      <c r="AE380" s="321" t="str">
        <f>IF('FRONT PAGE'!$A$1="www.fly-logics.com",IF(SUM(AE369:AE379)=0," ",SUM(AE369:AE379)),0)</f>
        <v xml:space="preserve"> </v>
      </c>
      <c r="AF380" s="322" t="str">
        <f>IF('FRONT PAGE'!$A$1="www.fly-logics.com",IF(SUM(AF369:AF379)=0," ",SUM(AF369:AF379)),0)</f>
        <v xml:space="preserve"> </v>
      </c>
      <c r="AG380" s="323" t="str">
        <f>IF('FRONT PAGE'!$A$1="www.fly-logics.com",IF(SUM(AG369:AG379)=0," ",SUM(AG369:AG379)),0)</f>
        <v xml:space="preserve"> </v>
      </c>
      <c r="AH380" s="520" t="str">
        <f>IF('FRONT PAGE'!$A$1="www.fly-logics.com","I certify that all the data in this
logbook are accurate",0)</f>
        <v>I certify that all the data in this
logbook are accurate</v>
      </c>
      <c r="AI380" s="521"/>
      <c r="AJ380" s="521"/>
      <c r="AK380" s="522"/>
      <c r="AL380" s="385"/>
      <c r="AM380" s="386"/>
      <c r="AN380" s="385"/>
      <c r="AT380" s="364" t="e">
        <f t="shared" si="356"/>
        <v>#N/A</v>
      </c>
      <c r="AU380" s="365" t="e">
        <f t="shared" si="357"/>
        <v>#N/A</v>
      </c>
      <c r="AV380" s="372" t="str">
        <f t="shared" ca="1" si="309"/>
        <v/>
      </c>
      <c r="AW380" s="364" t="e">
        <f t="shared" ca="1" si="310"/>
        <v>#N/A</v>
      </c>
      <c r="AX380" s="373" t="e">
        <f t="shared" ca="1" si="311"/>
        <v>#N/A</v>
      </c>
      <c r="AY380" s="98" t="e">
        <f t="shared" si="358"/>
        <v>#N/A</v>
      </c>
      <c r="AZ380" s="373" t="e">
        <f t="shared" si="359"/>
        <v>#N/A</v>
      </c>
      <c r="BA380" s="363"/>
      <c r="BC380" s="377"/>
    </row>
    <row r="381" spans="1:70" ht="26.25" customHeight="1" x14ac:dyDescent="0.2">
      <c r="A381" s="505">
        <f>AL365</f>
        <v>0</v>
      </c>
      <c r="B381" s="525"/>
      <c r="C381" s="525"/>
      <c r="D381" s="525"/>
      <c r="E381" s="526"/>
      <c r="F381" s="530" t="str">
        <f>IF('FRONT PAGE'!$A$1="www.fly-logics.com","TOTAL PREVIOUS LOGBOOK",0)</f>
        <v>TOTAL PREVIOUS LOGBOOK</v>
      </c>
      <c r="G381" s="531"/>
      <c r="H381" s="532"/>
      <c r="I381" s="333">
        <f>I368</f>
        <v>33.75</v>
      </c>
      <c r="J381" s="334">
        <f t="shared" ref="J381:Q381" si="360">J368</f>
        <v>33.75</v>
      </c>
      <c r="K381" s="335" t="str">
        <f t="shared" si="360"/>
        <v xml:space="preserve"> </v>
      </c>
      <c r="L381" s="336" t="str">
        <f t="shared" si="360"/>
        <v xml:space="preserve"> </v>
      </c>
      <c r="M381" s="335" t="str">
        <f t="shared" si="360"/>
        <v xml:space="preserve"> </v>
      </c>
      <c r="N381" s="336" t="str">
        <f t="shared" si="360"/>
        <v xml:space="preserve"> </v>
      </c>
      <c r="O381" s="335" t="str">
        <f t="shared" si="360"/>
        <v xml:space="preserve"> </v>
      </c>
      <c r="P381" s="336" t="str">
        <f t="shared" si="360"/>
        <v xml:space="preserve"> </v>
      </c>
      <c r="Q381" s="337" t="str">
        <f t="shared" si="360"/>
        <v xml:space="preserve"> </v>
      </c>
      <c r="R381" s="288">
        <v>10</v>
      </c>
      <c r="S381" s="331" t="str">
        <f>S368</f>
        <v xml:space="preserve"> </v>
      </c>
      <c r="T381" s="239">
        <f t="shared" ref="T381:AG381" si="361">T368</f>
        <v>13.75</v>
      </c>
      <c r="U381" s="239">
        <f t="shared" si="361"/>
        <v>20</v>
      </c>
      <c r="V381" s="240">
        <f t="shared" si="361"/>
        <v>5</v>
      </c>
      <c r="W381" s="241" t="str">
        <f t="shared" si="361"/>
        <v xml:space="preserve"> </v>
      </c>
      <c r="X381" s="239" t="str">
        <f t="shared" si="361"/>
        <v xml:space="preserve"> </v>
      </c>
      <c r="Y381" s="242">
        <f t="shared" si="361"/>
        <v>5</v>
      </c>
      <c r="Z381" s="239" t="str">
        <f t="shared" si="361"/>
        <v xml:space="preserve"> </v>
      </c>
      <c r="AA381" s="242">
        <f t="shared" si="361"/>
        <v>3.75</v>
      </c>
      <c r="AB381" s="240" t="str">
        <f t="shared" si="361"/>
        <v xml:space="preserve"> </v>
      </c>
      <c r="AC381" s="243">
        <f t="shared" si="361"/>
        <v>14</v>
      </c>
      <c r="AD381" s="244" t="str">
        <f t="shared" si="361"/>
        <v xml:space="preserve"> </v>
      </c>
      <c r="AE381" s="244">
        <f t="shared" si="361"/>
        <v>14</v>
      </c>
      <c r="AF381" s="245" t="str">
        <f t="shared" si="361"/>
        <v xml:space="preserve"> </v>
      </c>
      <c r="AG381" s="332">
        <f t="shared" si="361"/>
        <v>17</v>
      </c>
      <c r="AH381" s="507"/>
      <c r="AI381" s="508"/>
      <c r="AJ381" s="508"/>
      <c r="AK381" s="509"/>
      <c r="AL381" s="385"/>
      <c r="AM381" s="386"/>
      <c r="AN381" s="385"/>
      <c r="AT381" s="364" t="e">
        <f t="shared" si="356"/>
        <v>#N/A</v>
      </c>
      <c r="AU381" s="365" t="e">
        <f t="shared" si="357"/>
        <v>#N/A</v>
      </c>
      <c r="AV381" s="372" t="str">
        <f t="shared" ca="1" si="309"/>
        <v/>
      </c>
      <c r="AW381" s="364" t="e">
        <f t="shared" ca="1" si="310"/>
        <v>#N/A</v>
      </c>
      <c r="AX381" s="373" t="e">
        <f t="shared" ca="1" si="311"/>
        <v>#N/A</v>
      </c>
      <c r="AY381" s="98" t="e">
        <f t="shared" si="358"/>
        <v>#N/A</v>
      </c>
      <c r="AZ381" s="373" t="e">
        <f t="shared" si="359"/>
        <v>#N/A</v>
      </c>
      <c r="BA381" s="363"/>
      <c r="BC381" s="377"/>
    </row>
    <row r="382" spans="1:70" ht="26.25" customHeight="1" thickBot="1" x14ac:dyDescent="0.25">
      <c r="A382" s="506"/>
      <c r="B382" s="512" t="str">
        <f>IF('FRONT PAGE'!$A$1="www.fly-logics.com","Authority certifying flight hours 
STAMP &amp; SIGNATURE",0)</f>
        <v>Authority certifying flight hours 
STAMP &amp; SIGNATURE</v>
      </c>
      <c r="C382" s="512"/>
      <c r="D382" s="512"/>
      <c r="E382" s="513"/>
      <c r="F382" s="533" t="str">
        <f>IF('FRONT PAGE'!$A$1="www.fly-logics.com","TOTAL TO DATE",0)</f>
        <v>TOTAL TO DATE</v>
      </c>
      <c r="G382" s="534"/>
      <c r="H382" s="535"/>
      <c r="I382" s="32">
        <f t="shared" ref="I382:Q382" si="362">IF(SUM(I380:I381)=0," ",SUM(I380:I381))</f>
        <v>33.75</v>
      </c>
      <c r="J382" s="27">
        <f t="shared" si="362"/>
        <v>33.75</v>
      </c>
      <c r="K382" s="24" t="str">
        <f t="shared" si="362"/>
        <v xml:space="preserve"> </v>
      </c>
      <c r="L382" s="25" t="str">
        <f t="shared" si="362"/>
        <v xml:space="preserve"> </v>
      </c>
      <c r="M382" s="24" t="str">
        <f t="shared" si="362"/>
        <v xml:space="preserve"> </v>
      </c>
      <c r="N382" s="25" t="str">
        <f t="shared" si="362"/>
        <v xml:space="preserve"> </v>
      </c>
      <c r="O382" s="24" t="str">
        <f t="shared" si="362"/>
        <v xml:space="preserve"> </v>
      </c>
      <c r="P382" s="25" t="str">
        <f t="shared" si="362"/>
        <v xml:space="preserve"> </v>
      </c>
      <c r="Q382" s="26" t="str">
        <f t="shared" si="362"/>
        <v xml:space="preserve"> </v>
      </c>
      <c r="R382" s="289"/>
      <c r="S382" s="27" t="str">
        <f t="shared" ref="S382:AG382" si="363">IF(SUM(S380:S381)=0," ",SUM(S380:S381))</f>
        <v xml:space="preserve"> </v>
      </c>
      <c r="T382" s="24">
        <f t="shared" si="363"/>
        <v>13.75</v>
      </c>
      <c r="U382" s="24">
        <f t="shared" si="363"/>
        <v>20</v>
      </c>
      <c r="V382" s="26">
        <f t="shared" si="363"/>
        <v>5</v>
      </c>
      <c r="W382" s="27" t="str">
        <f t="shared" si="363"/>
        <v xml:space="preserve"> </v>
      </c>
      <c r="X382" s="24" t="str">
        <f t="shared" si="363"/>
        <v xml:space="preserve"> </v>
      </c>
      <c r="Y382" s="25">
        <f t="shared" si="363"/>
        <v>5</v>
      </c>
      <c r="Z382" s="24" t="str">
        <f t="shared" si="363"/>
        <v xml:space="preserve"> </v>
      </c>
      <c r="AA382" s="25">
        <f t="shared" si="363"/>
        <v>3.75</v>
      </c>
      <c r="AB382" s="26" t="str">
        <f t="shared" si="363"/>
        <v xml:space="preserve"> </v>
      </c>
      <c r="AC382" s="30">
        <f t="shared" si="363"/>
        <v>14</v>
      </c>
      <c r="AD382" s="28" t="str">
        <f t="shared" si="363"/>
        <v xml:space="preserve"> </v>
      </c>
      <c r="AE382" s="28">
        <f t="shared" si="363"/>
        <v>14</v>
      </c>
      <c r="AF382" s="31" t="str">
        <f t="shared" si="363"/>
        <v xml:space="preserve"> </v>
      </c>
      <c r="AG382" s="33">
        <f t="shared" si="363"/>
        <v>17</v>
      </c>
      <c r="AH382" s="514" t="str">
        <f>IF('FRONT PAGE'!$A$1="www.fly-logics.com","_____________________________
PILOT SIGNATURE",0)</f>
        <v>_____________________________
PILOT SIGNATURE</v>
      </c>
      <c r="AI382" s="515"/>
      <c r="AJ382" s="515"/>
      <c r="AK382" s="330">
        <f>A380</f>
        <v>27</v>
      </c>
      <c r="AL382" s="387"/>
      <c r="AM382" s="388"/>
      <c r="AN382" s="387"/>
      <c r="AT382" s="364" t="e">
        <f t="shared" si="356"/>
        <v>#N/A</v>
      </c>
      <c r="AU382" s="365" t="e">
        <f t="shared" si="357"/>
        <v>#N/A</v>
      </c>
      <c r="AV382" s="372" t="str">
        <f t="shared" ca="1" si="309"/>
        <v/>
      </c>
      <c r="AW382" s="364" t="e">
        <f t="shared" ca="1" si="310"/>
        <v>#N/A</v>
      </c>
      <c r="AX382" s="373" t="e">
        <f t="shared" ca="1" si="311"/>
        <v>#N/A</v>
      </c>
      <c r="AY382" s="98" t="e">
        <f t="shared" si="358"/>
        <v>#N/A</v>
      </c>
      <c r="AZ382" s="373" t="e">
        <f t="shared" si="359"/>
        <v>#N/A</v>
      </c>
      <c r="BA382" s="363"/>
      <c r="BC382" s="377"/>
    </row>
    <row r="383" spans="1:70" s="50" customFormat="1" ht="27.75" customHeight="1" x14ac:dyDescent="0.2">
      <c r="A383" s="29">
        <f>A378+1</f>
        <v>271</v>
      </c>
      <c r="B383" s="39"/>
      <c r="C383" s="40"/>
      <c r="D383" s="41"/>
      <c r="E383" s="42"/>
      <c r="F383" s="43"/>
      <c r="G383" s="44"/>
      <c r="H383" s="45"/>
      <c r="I383" s="281"/>
      <c r="J383" s="277"/>
      <c r="K383" s="278"/>
      <c r="L383" s="279"/>
      <c r="M383" s="278"/>
      <c r="N383" s="279"/>
      <c r="O383" s="278"/>
      <c r="P383" s="279"/>
      <c r="Q383" s="150"/>
      <c r="R383" s="285"/>
      <c r="S383" s="46"/>
      <c r="T383" s="47"/>
      <c r="U383" s="47"/>
      <c r="V383" s="48"/>
      <c r="W383" s="293"/>
      <c r="X383" s="278"/>
      <c r="Y383" s="279"/>
      <c r="Z383" s="278"/>
      <c r="AA383" s="279"/>
      <c r="AB383" s="150"/>
      <c r="AC383" s="282"/>
      <c r="AD383" s="283"/>
      <c r="AE383" s="283"/>
      <c r="AF383" s="284"/>
      <c r="AG383" s="49"/>
      <c r="AH383" s="48"/>
      <c r="AI383" s="516"/>
      <c r="AJ383" s="516"/>
      <c r="AK383" s="517"/>
      <c r="AL383" s="100"/>
      <c r="AM383" s="382" t="str">
        <f t="shared" ref="AM383:AM392" si="364">IF(B383=0," ",TEXT(B383,"MMM"))</f>
        <v xml:space="preserve"> </v>
      </c>
      <c r="AN383" s="95" t="str">
        <f t="shared" ref="AN383:AN392" si="365">IF(B383=0," ",YEAR(B383))</f>
        <v xml:space="preserve"> </v>
      </c>
      <c r="AO383" s="365"/>
      <c r="AP383" s="365"/>
      <c r="AQ383" s="256"/>
      <c r="AR383" s="365"/>
      <c r="AS383" s="365"/>
      <c r="AT383" s="364" t="e">
        <f t="shared" si="356"/>
        <v>#N/A</v>
      </c>
      <c r="AU383" s="365" t="e">
        <f t="shared" si="357"/>
        <v>#N/A</v>
      </c>
      <c r="AV383" s="372" t="str">
        <f t="shared" ca="1" si="309"/>
        <v/>
      </c>
      <c r="AW383" s="364" t="e">
        <f t="shared" ca="1" si="310"/>
        <v>#N/A</v>
      </c>
      <c r="AX383" s="373" t="e">
        <f t="shared" ca="1" si="311"/>
        <v>#N/A</v>
      </c>
      <c r="AY383" s="98" t="e">
        <f t="shared" si="358"/>
        <v>#N/A</v>
      </c>
      <c r="AZ383" s="373" t="e">
        <f t="shared" si="359"/>
        <v>#N/A</v>
      </c>
      <c r="BA383" s="363"/>
      <c r="BB383" s="365"/>
      <c r="BC383" s="378"/>
      <c r="BD383" s="365"/>
      <c r="BE383" s="365"/>
      <c r="BF383" s="365"/>
      <c r="BG383" s="365"/>
      <c r="BH383" s="365"/>
      <c r="BI383" s="365"/>
      <c r="BJ383" s="365"/>
      <c r="BK383" s="365"/>
      <c r="BL383" s="376"/>
      <c r="BM383" s="376"/>
      <c r="BN383" s="260"/>
      <c r="BO383" s="260"/>
      <c r="BP383" s="260"/>
      <c r="BQ383" s="263"/>
      <c r="BR383" s="263"/>
    </row>
    <row r="384" spans="1:70" s="50" customFormat="1" ht="27.75" customHeight="1" x14ac:dyDescent="0.2">
      <c r="A384" s="22">
        <f>A383+1</f>
        <v>272</v>
      </c>
      <c r="B384" s="51"/>
      <c r="C384" s="52"/>
      <c r="D384" s="53"/>
      <c r="E384" s="54"/>
      <c r="F384" s="55"/>
      <c r="G384" s="56"/>
      <c r="H384" s="57"/>
      <c r="I384" s="275"/>
      <c r="J384" s="58"/>
      <c r="K384" s="59"/>
      <c r="L384" s="60"/>
      <c r="M384" s="59"/>
      <c r="N384" s="60"/>
      <c r="O384" s="59"/>
      <c r="P384" s="60"/>
      <c r="Q384" s="61"/>
      <c r="R384" s="286"/>
      <c r="S384" s="58"/>
      <c r="T384" s="59"/>
      <c r="U384" s="59"/>
      <c r="V384" s="61"/>
      <c r="W384" s="294"/>
      <c r="X384" s="59"/>
      <c r="Y384" s="60"/>
      <c r="Z384" s="59"/>
      <c r="AA384" s="60"/>
      <c r="AB384" s="61"/>
      <c r="AC384" s="62"/>
      <c r="AD384" s="63"/>
      <c r="AE384" s="63"/>
      <c r="AF384" s="64"/>
      <c r="AG384" s="65"/>
      <c r="AH384" s="61"/>
      <c r="AI384" s="510"/>
      <c r="AJ384" s="510"/>
      <c r="AK384" s="511"/>
      <c r="AL384" s="100"/>
      <c r="AM384" s="382" t="str">
        <f t="shared" si="364"/>
        <v xml:space="preserve"> </v>
      </c>
      <c r="AN384" s="95" t="str">
        <f t="shared" si="365"/>
        <v xml:space="preserve"> </v>
      </c>
      <c r="AO384" s="365"/>
      <c r="AP384" s="365"/>
      <c r="AQ384" s="256"/>
      <c r="AR384" s="365"/>
      <c r="AS384" s="365"/>
      <c r="AT384" s="364" t="e">
        <f t="shared" si="356"/>
        <v>#N/A</v>
      </c>
      <c r="AU384" s="365" t="e">
        <f t="shared" si="357"/>
        <v>#N/A</v>
      </c>
      <c r="AV384" s="372" t="str">
        <f t="shared" ca="1" si="309"/>
        <v/>
      </c>
      <c r="AW384" s="364" t="e">
        <f t="shared" ca="1" si="310"/>
        <v>#N/A</v>
      </c>
      <c r="AX384" s="373" t="e">
        <f t="shared" ca="1" si="311"/>
        <v>#N/A</v>
      </c>
      <c r="AY384" s="98" t="e">
        <f t="shared" si="358"/>
        <v>#N/A</v>
      </c>
      <c r="AZ384" s="373" t="e">
        <f t="shared" si="359"/>
        <v>#N/A</v>
      </c>
      <c r="BA384" s="363"/>
      <c r="BB384" s="365"/>
      <c r="BC384" s="377"/>
      <c r="BD384" s="365"/>
      <c r="BE384" s="365"/>
      <c r="BF384" s="365"/>
      <c r="BG384" s="365"/>
      <c r="BH384" s="365"/>
      <c r="BI384" s="365"/>
      <c r="BJ384" s="365"/>
      <c r="BK384" s="365"/>
      <c r="BL384" s="376"/>
      <c r="BM384" s="376"/>
      <c r="BN384" s="260"/>
      <c r="BO384" s="260"/>
      <c r="BP384" s="260"/>
      <c r="BQ384" s="263"/>
      <c r="BR384" s="263"/>
    </row>
    <row r="385" spans="1:70" s="50" customFormat="1" ht="27.75" customHeight="1" x14ac:dyDescent="0.2">
      <c r="A385" s="22">
        <f t="shared" ref="A385:A392" si="366">A384+1</f>
        <v>273</v>
      </c>
      <c r="B385" s="51"/>
      <c r="C385" s="52"/>
      <c r="D385" s="53"/>
      <c r="E385" s="54"/>
      <c r="F385" s="55"/>
      <c r="G385" s="56"/>
      <c r="H385" s="57"/>
      <c r="I385" s="275"/>
      <c r="J385" s="58"/>
      <c r="K385" s="59"/>
      <c r="L385" s="60"/>
      <c r="M385" s="59"/>
      <c r="N385" s="60"/>
      <c r="O385" s="59"/>
      <c r="P385" s="60"/>
      <c r="Q385" s="61"/>
      <c r="R385" s="286"/>
      <c r="S385" s="58"/>
      <c r="T385" s="59"/>
      <c r="U385" s="59"/>
      <c r="V385" s="61"/>
      <c r="W385" s="294"/>
      <c r="X385" s="59"/>
      <c r="Y385" s="60"/>
      <c r="Z385" s="59"/>
      <c r="AA385" s="60"/>
      <c r="AB385" s="61"/>
      <c r="AC385" s="62"/>
      <c r="AD385" s="63"/>
      <c r="AE385" s="63"/>
      <c r="AF385" s="64"/>
      <c r="AG385" s="65"/>
      <c r="AH385" s="61"/>
      <c r="AI385" s="510"/>
      <c r="AJ385" s="510"/>
      <c r="AK385" s="511"/>
      <c r="AL385" s="100"/>
      <c r="AM385" s="382" t="str">
        <f t="shared" si="364"/>
        <v xml:space="preserve"> </v>
      </c>
      <c r="AN385" s="95" t="str">
        <f t="shared" si="365"/>
        <v xml:space="preserve"> </v>
      </c>
      <c r="AO385" s="365"/>
      <c r="AP385" s="365"/>
      <c r="AQ385" s="256"/>
      <c r="AR385" s="365"/>
      <c r="AS385" s="365"/>
      <c r="AT385" s="364" t="e">
        <f t="shared" ref="AT385:AT394" si="367">IF(ISBLANK($B537),NA(),$B537)</f>
        <v>#N/A</v>
      </c>
      <c r="AU385" s="365" t="e">
        <f t="shared" ref="AU385:AU394" si="368">IF(ISBLANK($I537),NA(),$I537)</f>
        <v>#N/A</v>
      </c>
      <c r="AV385" s="372" t="str">
        <f t="shared" ca="1" si="309"/>
        <v/>
      </c>
      <c r="AW385" s="364" t="e">
        <f t="shared" ca="1" si="310"/>
        <v>#N/A</v>
      </c>
      <c r="AX385" s="373" t="e">
        <f t="shared" ca="1" si="311"/>
        <v>#N/A</v>
      </c>
      <c r="AY385" s="98" t="e">
        <f>IF(S537=0,NA(),S537)</f>
        <v>#N/A</v>
      </c>
      <c r="AZ385" s="373" t="e">
        <f>IF(V537=0,NA(),V537)</f>
        <v>#N/A</v>
      </c>
      <c r="BA385" s="363"/>
      <c r="BB385" s="365"/>
      <c r="BC385" s="377"/>
      <c r="BD385" s="365"/>
      <c r="BE385" s="365"/>
      <c r="BF385" s="365"/>
      <c r="BG385" s="365"/>
      <c r="BH385" s="365"/>
      <c r="BI385" s="365"/>
      <c r="BJ385" s="365"/>
      <c r="BK385" s="365"/>
      <c r="BL385" s="376"/>
      <c r="BM385" s="376"/>
      <c r="BN385" s="260"/>
      <c r="BO385" s="260"/>
      <c r="BP385" s="260"/>
      <c r="BQ385" s="263"/>
      <c r="BR385" s="263"/>
    </row>
    <row r="386" spans="1:70" s="50" customFormat="1" ht="27.75" customHeight="1" x14ac:dyDescent="0.2">
      <c r="A386" s="22">
        <f t="shared" si="366"/>
        <v>274</v>
      </c>
      <c r="B386" s="51"/>
      <c r="C386" s="52"/>
      <c r="D386" s="53"/>
      <c r="E386" s="54"/>
      <c r="F386" s="55"/>
      <c r="G386" s="56"/>
      <c r="H386" s="57"/>
      <c r="I386" s="275"/>
      <c r="J386" s="58"/>
      <c r="K386" s="59"/>
      <c r="L386" s="60"/>
      <c r="M386" s="59"/>
      <c r="N386" s="60"/>
      <c r="O386" s="59"/>
      <c r="P386" s="60"/>
      <c r="Q386" s="61"/>
      <c r="R386" s="286"/>
      <c r="S386" s="58"/>
      <c r="T386" s="59"/>
      <c r="U386" s="59"/>
      <c r="V386" s="61"/>
      <c r="W386" s="294"/>
      <c r="X386" s="59"/>
      <c r="Y386" s="60"/>
      <c r="Z386" s="59"/>
      <c r="AA386" s="60"/>
      <c r="AB386" s="61"/>
      <c r="AC386" s="62"/>
      <c r="AD386" s="63"/>
      <c r="AE386" s="63"/>
      <c r="AF386" s="64"/>
      <c r="AG386" s="65"/>
      <c r="AH386" s="61"/>
      <c r="AI386" s="510"/>
      <c r="AJ386" s="510"/>
      <c r="AK386" s="511"/>
      <c r="AL386" s="100"/>
      <c r="AM386" s="382" t="str">
        <f t="shared" si="364"/>
        <v xml:space="preserve"> </v>
      </c>
      <c r="AN386" s="95" t="str">
        <f t="shared" si="365"/>
        <v xml:space="preserve"> </v>
      </c>
      <c r="AO386" s="365"/>
      <c r="AP386" s="365"/>
      <c r="AQ386" s="256"/>
      <c r="AR386" s="365"/>
      <c r="AS386" s="365"/>
      <c r="AT386" s="364" t="e">
        <f t="shared" si="367"/>
        <v>#N/A</v>
      </c>
      <c r="AU386" s="365" t="e">
        <f t="shared" si="368"/>
        <v>#N/A</v>
      </c>
      <c r="AV386" s="372" t="str">
        <f t="shared" ca="1" si="309"/>
        <v/>
      </c>
      <c r="AW386" s="364" t="e">
        <f t="shared" ca="1" si="310"/>
        <v>#N/A</v>
      </c>
      <c r="AX386" s="373" t="e">
        <f t="shared" ca="1" si="311"/>
        <v>#N/A</v>
      </c>
      <c r="AY386" s="98" t="e">
        <f>IF(S538=0,NA(),S538)</f>
        <v>#N/A</v>
      </c>
      <c r="AZ386" s="373" t="e">
        <f t="shared" ref="AZ386:AZ394" si="369">IF(V538=0,NA(),V538)</f>
        <v>#N/A</v>
      </c>
      <c r="BA386" s="363"/>
      <c r="BB386" s="365"/>
      <c r="BC386" s="377"/>
      <c r="BD386" s="365"/>
      <c r="BE386" s="365"/>
      <c r="BF386" s="365"/>
      <c r="BG386" s="365"/>
      <c r="BH386" s="365"/>
      <c r="BI386" s="365"/>
      <c r="BJ386" s="365"/>
      <c r="BK386" s="365"/>
      <c r="BL386" s="376"/>
      <c r="BM386" s="376"/>
      <c r="BN386" s="260"/>
      <c r="BO386" s="260"/>
      <c r="BP386" s="260"/>
      <c r="BQ386" s="263"/>
      <c r="BR386" s="263"/>
    </row>
    <row r="387" spans="1:70" s="50" customFormat="1" ht="27.75" customHeight="1" x14ac:dyDescent="0.2">
      <c r="A387" s="22">
        <f t="shared" si="366"/>
        <v>275</v>
      </c>
      <c r="B387" s="51"/>
      <c r="C387" s="52"/>
      <c r="D387" s="53"/>
      <c r="E387" s="54"/>
      <c r="F387" s="55"/>
      <c r="G387" s="56"/>
      <c r="H387" s="57"/>
      <c r="I387" s="275"/>
      <c r="J387" s="58"/>
      <c r="K387" s="59"/>
      <c r="L387" s="60"/>
      <c r="M387" s="59"/>
      <c r="N387" s="60"/>
      <c r="O387" s="59"/>
      <c r="P387" s="60"/>
      <c r="Q387" s="61"/>
      <c r="R387" s="286"/>
      <c r="S387" s="58"/>
      <c r="T387" s="59"/>
      <c r="U387" s="59"/>
      <c r="V387" s="61"/>
      <c r="W387" s="294"/>
      <c r="X387" s="59"/>
      <c r="Y387" s="60"/>
      <c r="Z387" s="59"/>
      <c r="AA387" s="60"/>
      <c r="AB387" s="61"/>
      <c r="AC387" s="62"/>
      <c r="AD387" s="63"/>
      <c r="AE387" s="63"/>
      <c r="AF387" s="64"/>
      <c r="AG387" s="65"/>
      <c r="AH387" s="61"/>
      <c r="AI387" s="510"/>
      <c r="AJ387" s="510"/>
      <c r="AK387" s="511"/>
      <c r="AL387" s="100"/>
      <c r="AM387" s="382" t="str">
        <f t="shared" si="364"/>
        <v xml:space="preserve"> </v>
      </c>
      <c r="AN387" s="95" t="str">
        <f t="shared" si="365"/>
        <v xml:space="preserve"> </v>
      </c>
      <c r="AO387" s="365"/>
      <c r="AP387" s="365"/>
      <c r="AQ387" s="256"/>
      <c r="AR387" s="365"/>
      <c r="AS387" s="365"/>
      <c r="AT387" s="364" t="e">
        <f t="shared" si="367"/>
        <v>#N/A</v>
      </c>
      <c r="AU387" s="365" t="e">
        <f t="shared" si="368"/>
        <v>#N/A</v>
      </c>
      <c r="AV387" s="372" t="str">
        <f t="shared" ca="1" si="309"/>
        <v/>
      </c>
      <c r="AW387" s="364" t="e">
        <f t="shared" ca="1" si="310"/>
        <v>#N/A</v>
      </c>
      <c r="AX387" s="373" t="e">
        <f t="shared" ca="1" si="311"/>
        <v>#N/A</v>
      </c>
      <c r="AY387" s="98" t="e">
        <f t="shared" ref="AY387:AY394" si="370">IF(S539=0,NA(),S539)</f>
        <v>#N/A</v>
      </c>
      <c r="AZ387" s="373" t="e">
        <f t="shared" si="369"/>
        <v>#N/A</v>
      </c>
      <c r="BA387" s="363"/>
      <c r="BB387" s="365"/>
      <c r="BC387" s="377"/>
      <c r="BD387" s="365"/>
      <c r="BE387" s="365"/>
      <c r="BF387" s="365"/>
      <c r="BG387" s="365"/>
      <c r="BH387" s="365"/>
      <c r="BI387" s="365"/>
      <c r="BJ387" s="365"/>
      <c r="BK387" s="365"/>
      <c r="BL387" s="376"/>
      <c r="BM387" s="376"/>
      <c r="BN387" s="260"/>
      <c r="BO387" s="260"/>
      <c r="BP387" s="260"/>
      <c r="BQ387" s="263"/>
      <c r="BR387" s="263"/>
    </row>
    <row r="388" spans="1:70" s="50" customFormat="1" ht="27.75" customHeight="1" x14ac:dyDescent="0.2">
      <c r="A388" s="22">
        <f t="shared" si="366"/>
        <v>276</v>
      </c>
      <c r="B388" s="51"/>
      <c r="C388" s="52"/>
      <c r="D388" s="53"/>
      <c r="E388" s="54"/>
      <c r="F388" s="55"/>
      <c r="G388" s="56"/>
      <c r="H388" s="57"/>
      <c r="I388" s="275"/>
      <c r="J388" s="58"/>
      <c r="K388" s="59"/>
      <c r="L388" s="60"/>
      <c r="M388" s="59"/>
      <c r="N388" s="60"/>
      <c r="O388" s="59"/>
      <c r="P388" s="60"/>
      <c r="Q388" s="61"/>
      <c r="R388" s="286"/>
      <c r="S388" s="58"/>
      <c r="T388" s="59"/>
      <c r="U388" s="59"/>
      <c r="V388" s="61"/>
      <c r="W388" s="294"/>
      <c r="X388" s="59"/>
      <c r="Y388" s="60"/>
      <c r="Z388" s="59"/>
      <c r="AA388" s="60"/>
      <c r="AB388" s="61"/>
      <c r="AC388" s="62"/>
      <c r="AD388" s="63"/>
      <c r="AE388" s="63"/>
      <c r="AF388" s="64"/>
      <c r="AG388" s="65"/>
      <c r="AH388" s="61"/>
      <c r="AI388" s="510"/>
      <c r="AJ388" s="510"/>
      <c r="AK388" s="511"/>
      <c r="AL388" s="100"/>
      <c r="AM388" s="382" t="str">
        <f t="shared" si="364"/>
        <v xml:space="preserve"> </v>
      </c>
      <c r="AN388" s="95" t="str">
        <f t="shared" si="365"/>
        <v xml:space="preserve"> </v>
      </c>
      <c r="AO388" s="365"/>
      <c r="AP388" s="365"/>
      <c r="AQ388" s="256"/>
      <c r="AR388" s="365"/>
      <c r="AS388" s="365"/>
      <c r="AT388" s="364" t="e">
        <f t="shared" si="367"/>
        <v>#N/A</v>
      </c>
      <c r="AU388" s="365" t="e">
        <f t="shared" si="368"/>
        <v>#N/A</v>
      </c>
      <c r="AV388" s="372" t="str">
        <f t="shared" ca="1" si="309"/>
        <v/>
      </c>
      <c r="AW388" s="364" t="e">
        <f t="shared" ca="1" si="310"/>
        <v>#N/A</v>
      </c>
      <c r="AX388" s="373" t="e">
        <f t="shared" ca="1" si="311"/>
        <v>#N/A</v>
      </c>
      <c r="AY388" s="98" t="e">
        <f t="shared" si="370"/>
        <v>#N/A</v>
      </c>
      <c r="AZ388" s="373" t="e">
        <f t="shared" si="369"/>
        <v>#N/A</v>
      </c>
      <c r="BA388" s="363"/>
      <c r="BB388" s="365"/>
      <c r="BC388" s="377"/>
      <c r="BD388" s="365"/>
      <c r="BE388" s="365"/>
      <c r="BF388" s="365"/>
      <c r="BG388" s="365"/>
      <c r="BH388" s="365"/>
      <c r="BI388" s="365"/>
      <c r="BJ388" s="365"/>
      <c r="BK388" s="365"/>
      <c r="BL388" s="376"/>
      <c r="BM388" s="376"/>
      <c r="BN388" s="260"/>
      <c r="BO388" s="260"/>
      <c r="BP388" s="260"/>
      <c r="BQ388" s="263"/>
      <c r="BR388" s="263"/>
    </row>
    <row r="389" spans="1:70" s="50" customFormat="1" ht="27.75" customHeight="1" x14ac:dyDescent="0.2">
      <c r="A389" s="22">
        <f>A388+1</f>
        <v>277</v>
      </c>
      <c r="B389" s="51"/>
      <c r="C389" s="52"/>
      <c r="D389" s="53"/>
      <c r="E389" s="54"/>
      <c r="F389" s="55"/>
      <c r="G389" s="56"/>
      <c r="H389" s="57"/>
      <c r="I389" s="275"/>
      <c r="J389" s="58"/>
      <c r="K389" s="59"/>
      <c r="L389" s="60"/>
      <c r="M389" s="59"/>
      <c r="N389" s="60"/>
      <c r="O389" s="59"/>
      <c r="P389" s="60"/>
      <c r="Q389" s="61"/>
      <c r="R389" s="286"/>
      <c r="S389" s="58"/>
      <c r="T389" s="59"/>
      <c r="U389" s="59"/>
      <c r="V389" s="61"/>
      <c r="W389" s="294"/>
      <c r="X389" s="59"/>
      <c r="Y389" s="60"/>
      <c r="Z389" s="59"/>
      <c r="AA389" s="60"/>
      <c r="AB389" s="61"/>
      <c r="AC389" s="62"/>
      <c r="AD389" s="63"/>
      <c r="AE389" s="63"/>
      <c r="AF389" s="64"/>
      <c r="AG389" s="65"/>
      <c r="AH389" s="61"/>
      <c r="AI389" s="510"/>
      <c r="AJ389" s="510"/>
      <c r="AK389" s="511"/>
      <c r="AL389" s="100"/>
      <c r="AM389" s="382" t="str">
        <f t="shared" si="364"/>
        <v xml:space="preserve"> </v>
      </c>
      <c r="AN389" s="95" t="str">
        <f t="shared" si="365"/>
        <v xml:space="preserve"> </v>
      </c>
      <c r="AO389" s="365"/>
      <c r="AP389" s="365"/>
      <c r="AQ389" s="256"/>
      <c r="AR389" s="365"/>
      <c r="AS389" s="365"/>
      <c r="AT389" s="364" t="e">
        <f t="shared" si="367"/>
        <v>#N/A</v>
      </c>
      <c r="AU389" s="365" t="e">
        <f t="shared" si="368"/>
        <v>#N/A</v>
      </c>
      <c r="AV389" s="372" t="str">
        <f t="shared" ref="AV389:AV452" ca="1" si="371">IFERROR($AT$3-AT389,"")</f>
        <v/>
      </c>
      <c r="AW389" s="364" t="e">
        <f t="shared" ref="AW389:AW452" ca="1" si="372">IF(AV389&gt;730,NA(),AT389)</f>
        <v>#N/A</v>
      </c>
      <c r="AX389" s="373" t="e">
        <f t="shared" ref="AX389:AX452" ca="1" si="373">IF(AV389&gt;730,NA(),AU389)</f>
        <v>#N/A</v>
      </c>
      <c r="AY389" s="98" t="e">
        <f t="shared" si="370"/>
        <v>#N/A</v>
      </c>
      <c r="AZ389" s="373" t="e">
        <f t="shared" si="369"/>
        <v>#N/A</v>
      </c>
      <c r="BA389" s="363"/>
      <c r="BB389" s="365"/>
      <c r="BC389" s="377"/>
      <c r="BD389" s="365"/>
      <c r="BE389" s="365"/>
      <c r="BF389" s="365"/>
      <c r="BG389" s="365"/>
      <c r="BH389" s="365"/>
      <c r="BI389" s="365"/>
      <c r="BJ389" s="365"/>
      <c r="BK389" s="365"/>
      <c r="BL389" s="376"/>
      <c r="BM389" s="376"/>
      <c r="BN389" s="260"/>
      <c r="BO389" s="260"/>
      <c r="BP389" s="260"/>
      <c r="BQ389" s="263"/>
      <c r="BR389" s="263"/>
    </row>
    <row r="390" spans="1:70" s="50" customFormat="1" ht="27.75" customHeight="1" x14ac:dyDescent="0.2">
      <c r="A390" s="22">
        <f t="shared" si="366"/>
        <v>278</v>
      </c>
      <c r="B390" s="51"/>
      <c r="C390" s="52"/>
      <c r="D390" s="53"/>
      <c r="E390" s="54"/>
      <c r="F390" s="55"/>
      <c r="G390" s="56"/>
      <c r="H390" s="57"/>
      <c r="I390" s="275"/>
      <c r="J390" s="58"/>
      <c r="K390" s="59"/>
      <c r="L390" s="60"/>
      <c r="M390" s="59"/>
      <c r="N390" s="60"/>
      <c r="O390" s="59"/>
      <c r="P390" s="60"/>
      <c r="Q390" s="61"/>
      <c r="R390" s="286"/>
      <c r="S390" s="58"/>
      <c r="T390" s="59"/>
      <c r="U390" s="59"/>
      <c r="V390" s="61"/>
      <c r="W390" s="294"/>
      <c r="X390" s="59"/>
      <c r="Y390" s="60"/>
      <c r="Z390" s="59"/>
      <c r="AA390" s="60"/>
      <c r="AB390" s="61"/>
      <c r="AC390" s="62"/>
      <c r="AD390" s="63"/>
      <c r="AE390" s="63"/>
      <c r="AF390" s="64"/>
      <c r="AG390" s="65"/>
      <c r="AH390" s="61"/>
      <c r="AI390" s="510"/>
      <c r="AJ390" s="510"/>
      <c r="AK390" s="511"/>
      <c r="AL390" s="100"/>
      <c r="AM390" s="382" t="str">
        <f t="shared" si="364"/>
        <v xml:space="preserve"> </v>
      </c>
      <c r="AN390" s="95" t="str">
        <f t="shared" si="365"/>
        <v xml:space="preserve"> </v>
      </c>
      <c r="AO390" s="365"/>
      <c r="AP390" s="365"/>
      <c r="AQ390" s="256"/>
      <c r="AR390" s="365"/>
      <c r="AS390" s="365"/>
      <c r="AT390" s="364" t="e">
        <f t="shared" si="367"/>
        <v>#N/A</v>
      </c>
      <c r="AU390" s="365" t="e">
        <f t="shared" si="368"/>
        <v>#N/A</v>
      </c>
      <c r="AV390" s="372" t="str">
        <f t="shared" ca="1" si="371"/>
        <v/>
      </c>
      <c r="AW390" s="364" t="e">
        <f t="shared" ca="1" si="372"/>
        <v>#N/A</v>
      </c>
      <c r="AX390" s="373" t="e">
        <f t="shared" ca="1" si="373"/>
        <v>#N/A</v>
      </c>
      <c r="AY390" s="98" t="e">
        <f t="shared" si="370"/>
        <v>#N/A</v>
      </c>
      <c r="AZ390" s="373" t="e">
        <f t="shared" si="369"/>
        <v>#N/A</v>
      </c>
      <c r="BA390" s="363"/>
      <c r="BB390" s="365"/>
      <c r="BC390" s="377"/>
      <c r="BD390" s="365"/>
      <c r="BE390" s="365"/>
      <c r="BF390" s="365"/>
      <c r="BG390" s="365"/>
      <c r="BH390" s="365"/>
      <c r="BI390" s="365"/>
      <c r="BJ390" s="365"/>
      <c r="BK390" s="365"/>
      <c r="BL390" s="376"/>
      <c r="BM390" s="376"/>
      <c r="BN390" s="260"/>
      <c r="BO390" s="260"/>
      <c r="BP390" s="260"/>
      <c r="BQ390" s="263"/>
      <c r="BR390" s="263"/>
    </row>
    <row r="391" spans="1:70" s="50" customFormat="1" ht="27.75" customHeight="1" x14ac:dyDescent="0.2">
      <c r="A391" s="22">
        <f t="shared" si="366"/>
        <v>279</v>
      </c>
      <c r="B391" s="51"/>
      <c r="C391" s="52"/>
      <c r="D391" s="53"/>
      <c r="E391" s="54"/>
      <c r="F391" s="55"/>
      <c r="G391" s="56"/>
      <c r="H391" s="57"/>
      <c r="I391" s="275"/>
      <c r="J391" s="58"/>
      <c r="K391" s="59"/>
      <c r="L391" s="60"/>
      <c r="M391" s="59"/>
      <c r="N391" s="60"/>
      <c r="O391" s="59"/>
      <c r="P391" s="60"/>
      <c r="Q391" s="61"/>
      <c r="R391" s="286"/>
      <c r="S391" s="58"/>
      <c r="T391" s="59"/>
      <c r="U391" s="59"/>
      <c r="V391" s="61"/>
      <c r="W391" s="294"/>
      <c r="X391" s="59"/>
      <c r="Y391" s="60"/>
      <c r="Z391" s="59"/>
      <c r="AA391" s="60"/>
      <c r="AB391" s="61"/>
      <c r="AC391" s="62"/>
      <c r="AD391" s="63"/>
      <c r="AE391" s="63"/>
      <c r="AF391" s="64"/>
      <c r="AG391" s="65"/>
      <c r="AH391" s="61"/>
      <c r="AI391" s="510"/>
      <c r="AJ391" s="510"/>
      <c r="AK391" s="511"/>
      <c r="AL391" s="100"/>
      <c r="AM391" s="382" t="str">
        <f t="shared" si="364"/>
        <v xml:space="preserve"> </v>
      </c>
      <c r="AN391" s="95" t="str">
        <f t="shared" si="365"/>
        <v xml:space="preserve"> </v>
      </c>
      <c r="AO391" s="365"/>
      <c r="AP391" s="365"/>
      <c r="AQ391" s="256"/>
      <c r="AR391" s="365"/>
      <c r="AS391" s="365"/>
      <c r="AT391" s="364" t="e">
        <f t="shared" si="367"/>
        <v>#N/A</v>
      </c>
      <c r="AU391" s="365" t="e">
        <f t="shared" si="368"/>
        <v>#N/A</v>
      </c>
      <c r="AV391" s="372" t="str">
        <f t="shared" ca="1" si="371"/>
        <v/>
      </c>
      <c r="AW391" s="364" t="e">
        <f t="shared" ca="1" si="372"/>
        <v>#N/A</v>
      </c>
      <c r="AX391" s="373" t="e">
        <f t="shared" ca="1" si="373"/>
        <v>#N/A</v>
      </c>
      <c r="AY391" s="98" t="e">
        <f t="shared" si="370"/>
        <v>#N/A</v>
      </c>
      <c r="AZ391" s="373" t="e">
        <f t="shared" si="369"/>
        <v>#N/A</v>
      </c>
      <c r="BA391" s="363"/>
      <c r="BB391" s="365"/>
      <c r="BC391" s="377"/>
      <c r="BD391" s="365"/>
      <c r="BE391" s="365"/>
      <c r="BF391" s="365"/>
      <c r="BG391" s="365"/>
      <c r="BH391" s="365"/>
      <c r="BI391" s="365"/>
      <c r="BJ391" s="365"/>
      <c r="BK391" s="365"/>
      <c r="BL391" s="376"/>
      <c r="BM391" s="376"/>
      <c r="BN391" s="260"/>
      <c r="BO391" s="260"/>
      <c r="BP391" s="260"/>
      <c r="BQ391" s="263"/>
      <c r="BR391" s="263"/>
    </row>
    <row r="392" spans="1:70" s="50" customFormat="1" ht="27.75" customHeight="1" thickBot="1" x14ac:dyDescent="0.25">
      <c r="A392" s="23">
        <f t="shared" si="366"/>
        <v>280</v>
      </c>
      <c r="B392" s="66"/>
      <c r="C392" s="67"/>
      <c r="D392" s="68"/>
      <c r="E392" s="69"/>
      <c r="F392" s="70"/>
      <c r="G392" s="71"/>
      <c r="H392" s="72"/>
      <c r="I392" s="276"/>
      <c r="J392" s="73"/>
      <c r="K392" s="74"/>
      <c r="L392" s="75"/>
      <c r="M392" s="74"/>
      <c r="N392" s="75"/>
      <c r="O392" s="74"/>
      <c r="P392" s="75"/>
      <c r="Q392" s="76"/>
      <c r="R392" s="287"/>
      <c r="S392" s="73"/>
      <c r="T392" s="74"/>
      <c r="U392" s="74"/>
      <c r="V392" s="76"/>
      <c r="W392" s="295"/>
      <c r="X392" s="74"/>
      <c r="Y392" s="75"/>
      <c r="Z392" s="74"/>
      <c r="AA392" s="75"/>
      <c r="AB392" s="76"/>
      <c r="AC392" s="77"/>
      <c r="AD392" s="78"/>
      <c r="AE392" s="78"/>
      <c r="AF392" s="79"/>
      <c r="AG392" s="80"/>
      <c r="AH392" s="76"/>
      <c r="AI392" s="518"/>
      <c r="AJ392" s="518"/>
      <c r="AK392" s="519"/>
      <c r="AL392" s="100"/>
      <c r="AM392" s="382" t="str">
        <f t="shared" si="364"/>
        <v xml:space="preserve"> </v>
      </c>
      <c r="AN392" s="95" t="str">
        <f t="shared" si="365"/>
        <v xml:space="preserve"> </v>
      </c>
      <c r="AO392" s="365"/>
      <c r="AP392" s="365"/>
      <c r="AQ392" s="256"/>
      <c r="AR392" s="365"/>
      <c r="AS392" s="365"/>
      <c r="AT392" s="364" t="e">
        <f t="shared" si="367"/>
        <v>#N/A</v>
      </c>
      <c r="AU392" s="365" t="e">
        <f t="shared" si="368"/>
        <v>#N/A</v>
      </c>
      <c r="AV392" s="372" t="str">
        <f t="shared" ca="1" si="371"/>
        <v/>
      </c>
      <c r="AW392" s="364" t="e">
        <f t="shared" ca="1" si="372"/>
        <v>#N/A</v>
      </c>
      <c r="AX392" s="373" t="e">
        <f t="shared" ca="1" si="373"/>
        <v>#N/A</v>
      </c>
      <c r="AY392" s="98" t="e">
        <f t="shared" si="370"/>
        <v>#N/A</v>
      </c>
      <c r="AZ392" s="373" t="e">
        <f t="shared" si="369"/>
        <v>#N/A</v>
      </c>
      <c r="BA392" s="363"/>
      <c r="BB392" s="365"/>
      <c r="BC392" s="377"/>
      <c r="BD392" s="365"/>
      <c r="BE392" s="365"/>
      <c r="BF392" s="365"/>
      <c r="BG392" s="365"/>
      <c r="BH392" s="365"/>
      <c r="BI392" s="365"/>
      <c r="BJ392" s="365"/>
      <c r="BK392" s="365"/>
      <c r="BL392" s="376"/>
      <c r="BM392" s="376"/>
      <c r="BN392" s="260"/>
      <c r="BO392" s="260"/>
      <c r="BP392" s="260"/>
      <c r="BQ392" s="263"/>
      <c r="BR392" s="263"/>
    </row>
    <row r="393" spans="1:70" ht="4.5" customHeight="1" thickBot="1" x14ac:dyDescent="0.25">
      <c r="A393" s="91">
        <f>AK396</f>
        <v>28</v>
      </c>
      <c r="B393" s="235"/>
      <c r="C393" s="235"/>
      <c r="D393" s="235"/>
      <c r="E393" s="235"/>
      <c r="F393" s="235"/>
      <c r="G393" s="235"/>
      <c r="H393" s="235"/>
      <c r="I393" s="235"/>
      <c r="J393" s="280"/>
      <c r="K393" s="280"/>
      <c r="L393" s="280"/>
      <c r="M393" s="280"/>
      <c r="N393" s="280"/>
      <c r="O393" s="280"/>
      <c r="P393" s="280"/>
      <c r="Q393" s="280"/>
      <c r="R393" s="280"/>
      <c r="S393" s="292"/>
      <c r="T393" s="292"/>
      <c r="U393" s="292"/>
      <c r="V393" s="292"/>
      <c r="W393" s="292"/>
      <c r="X393" s="292"/>
      <c r="Y393" s="292"/>
      <c r="Z393" s="292"/>
      <c r="AA393" s="292"/>
      <c r="AB393" s="292"/>
      <c r="AC393" s="292"/>
      <c r="AD393" s="236"/>
      <c r="AE393" s="237"/>
      <c r="AF393" s="236"/>
      <c r="AG393" s="238"/>
      <c r="AH393" s="536"/>
      <c r="AI393" s="537"/>
      <c r="AJ393" s="537"/>
      <c r="AK393" s="537"/>
      <c r="AL393" s="383"/>
      <c r="AM393" s="384"/>
      <c r="AN393" s="383"/>
      <c r="AT393" s="364" t="e">
        <f t="shared" si="367"/>
        <v>#N/A</v>
      </c>
      <c r="AU393" s="365" t="e">
        <f t="shared" si="368"/>
        <v>#N/A</v>
      </c>
      <c r="AV393" s="372" t="str">
        <f t="shared" ca="1" si="371"/>
        <v/>
      </c>
      <c r="AW393" s="364" t="e">
        <f t="shared" ca="1" si="372"/>
        <v>#N/A</v>
      </c>
      <c r="AX393" s="373" t="e">
        <f t="shared" ca="1" si="373"/>
        <v>#N/A</v>
      </c>
      <c r="AY393" s="98" t="e">
        <f t="shared" si="370"/>
        <v>#N/A</v>
      </c>
      <c r="AZ393" s="373" t="e">
        <f t="shared" si="369"/>
        <v>#N/A</v>
      </c>
      <c r="BA393" s="363"/>
      <c r="BC393" s="377"/>
    </row>
    <row r="394" spans="1:70" ht="26.25" customHeight="1" x14ac:dyDescent="0.2">
      <c r="A394" s="163">
        <f>A380+1</f>
        <v>28</v>
      </c>
      <c r="B394" s="523"/>
      <c r="C394" s="523"/>
      <c r="D394" s="523"/>
      <c r="E394" s="524"/>
      <c r="F394" s="527" t="str">
        <f>IF('FRONT PAGE'!$A$1="www.fly-logics.com","TOTAL PAGE",0)</f>
        <v>TOTAL PAGE</v>
      </c>
      <c r="G394" s="528"/>
      <c r="H394" s="529"/>
      <c r="I394" s="314" t="str">
        <f>IF('FRONT PAGE'!$A$1="www.fly-logics.com",IF(SUM(I383:I393)=0," ",SUM(I383:I393)),0)</f>
        <v xml:space="preserve"> </v>
      </c>
      <c r="J394" s="315" t="str">
        <f>IF('FRONT PAGE'!$A$1="www.fly-logics.com",IF(SUM(J383:J393)=0," ",SUM(J383:J393)),0)</f>
        <v xml:space="preserve"> </v>
      </c>
      <c r="K394" s="316" t="str">
        <f>IF('FRONT PAGE'!$A$1="www.fly-logics.com",IF(SUM(K383:K393)=0," ",SUM(K383:K393)),0)</f>
        <v xml:space="preserve"> </v>
      </c>
      <c r="L394" s="317" t="str">
        <f>IF('FRONT PAGE'!$A$1="www.fly-logics.com",IF(SUM(L383:L393)=0," ",SUM(L383:L393)),0)</f>
        <v xml:space="preserve"> </v>
      </c>
      <c r="M394" s="316" t="str">
        <f>IF('FRONT PAGE'!$A$1="www.fly-logics.com",IF(SUM(M383:M393)=0," ",SUM(M383:M393)),0)</f>
        <v xml:space="preserve"> </v>
      </c>
      <c r="N394" s="317" t="str">
        <f>IF('FRONT PAGE'!$A$1="www.fly-logics.com",IF(SUM(N383:N393)=0," ",SUM(N383:N393)),0)</f>
        <v xml:space="preserve"> </v>
      </c>
      <c r="O394" s="316" t="str">
        <f>IF('FRONT PAGE'!$A$1="www.fly-logics.com",IF(SUM(O383:O393)=0," ",SUM(O383:O393)),0)</f>
        <v xml:space="preserve"> </v>
      </c>
      <c r="P394" s="317" t="str">
        <f>IF('FRONT PAGE'!$A$1="www.fly-logics.com",IF(SUM(P383:P393)=0," ",SUM(P383:P393)),0)</f>
        <v xml:space="preserve"> </v>
      </c>
      <c r="Q394" s="318" t="str">
        <f>IF('FRONT PAGE'!$A$1="www.fly-logics.com",IF(SUM(Q383:Q393)=0," ",SUM(Q383:Q393)),0)</f>
        <v xml:space="preserve"> </v>
      </c>
      <c r="R394" s="319"/>
      <c r="S394" s="315" t="str">
        <f>IF('FRONT PAGE'!$A$1="www.fly-logics.com",IF(SUM(S383:S393)=0," ",SUM(S383:S393)),0)</f>
        <v xml:space="preserve"> </v>
      </c>
      <c r="T394" s="316" t="str">
        <f>IF('FRONT PAGE'!$A$1="www.fly-logics.com",IF(SUM(T383:T393)=0," ",SUM(T383:T393)),0)</f>
        <v xml:space="preserve"> </v>
      </c>
      <c r="U394" s="316" t="str">
        <f>IF('FRONT PAGE'!$A$1="www.fly-logics.com",IF(SUM(U383:U393)=0," ",SUM(U383:U393)),0)</f>
        <v xml:space="preserve"> </v>
      </c>
      <c r="V394" s="318" t="str">
        <f>IF('FRONT PAGE'!$A$1="www.fly-logics.com",IF(SUM(V383:V393)=0," ",SUM(V383:V393)),0)</f>
        <v xml:space="preserve"> </v>
      </c>
      <c r="W394" s="315" t="str">
        <f>IF('FRONT PAGE'!$A$1="www.fly-logics.com",IF(SUM(W383:W393)=0," ",SUM(W383:W393)),0)</f>
        <v xml:space="preserve"> </v>
      </c>
      <c r="X394" s="316" t="str">
        <f>IF('FRONT PAGE'!$A$1="www.fly-logics.com",IF(SUM(X383:X393)=0," ",SUM(X383:X393)),0)</f>
        <v xml:space="preserve"> </v>
      </c>
      <c r="Y394" s="317" t="str">
        <f>IF('FRONT PAGE'!$A$1="www.fly-logics.com",IF(SUM(Y383:Y393)=0," ",SUM(Y383:Y393)),0)</f>
        <v xml:space="preserve"> </v>
      </c>
      <c r="Z394" s="316" t="str">
        <f>IF('FRONT PAGE'!$A$1="www.fly-logics.com",IF(SUM(Z383:Z393)=0," ",SUM(Z383:Z393)),0)</f>
        <v xml:space="preserve"> </v>
      </c>
      <c r="AA394" s="317" t="str">
        <f>IF('FRONT PAGE'!$A$1="www.fly-logics.com",IF(SUM(AA383:AA393)=0," ",SUM(AA383:AA393)),0)</f>
        <v xml:space="preserve"> </v>
      </c>
      <c r="AB394" s="318" t="str">
        <f>IF('FRONT PAGE'!$A$1="www.fly-logics.com",IF(SUM(AB383:AB393)=0," ",SUM(AB383:AB393)),0)</f>
        <v xml:space="preserve"> </v>
      </c>
      <c r="AC394" s="329" t="str">
        <f>IF('FRONT PAGE'!$A$1="www.fly-logics.com",IF(SUM(AC383:AC393)=0," ",SUM(AC383:AC393)),0)</f>
        <v xml:space="preserve"> </v>
      </c>
      <c r="AD394" s="321" t="str">
        <f>IF('FRONT PAGE'!$A$1="www.fly-logics.com",IF(SUM(AD383:AD393)=0," ",SUM(AD383:AD393)),0)</f>
        <v xml:space="preserve"> </v>
      </c>
      <c r="AE394" s="321" t="str">
        <f>IF('FRONT PAGE'!$A$1="www.fly-logics.com",IF(SUM(AE383:AE393)=0," ",SUM(AE383:AE393)),0)</f>
        <v xml:space="preserve"> </v>
      </c>
      <c r="AF394" s="322" t="str">
        <f>IF('FRONT PAGE'!$A$1="www.fly-logics.com",IF(SUM(AF383:AF393)=0," ",SUM(AF383:AF393)),0)</f>
        <v xml:space="preserve"> </v>
      </c>
      <c r="AG394" s="323" t="str">
        <f>IF('FRONT PAGE'!$A$1="www.fly-logics.com",IF(SUM(AG383:AG393)=0," ",SUM(AG383:AG393)),0)</f>
        <v xml:space="preserve"> </v>
      </c>
      <c r="AH394" s="520" t="str">
        <f>IF('FRONT PAGE'!$A$1="www.fly-logics.com","I certify that all the data in this
logbook are accurate",0)</f>
        <v>I certify that all the data in this
logbook are accurate</v>
      </c>
      <c r="AI394" s="521"/>
      <c r="AJ394" s="521"/>
      <c r="AK394" s="522"/>
      <c r="AL394" s="385"/>
      <c r="AM394" s="386"/>
      <c r="AN394" s="385"/>
      <c r="AT394" s="364" t="e">
        <f t="shared" si="367"/>
        <v>#N/A</v>
      </c>
      <c r="AU394" s="365" t="e">
        <f t="shared" si="368"/>
        <v>#N/A</v>
      </c>
      <c r="AV394" s="372" t="str">
        <f t="shared" ca="1" si="371"/>
        <v/>
      </c>
      <c r="AW394" s="364" t="e">
        <f t="shared" ca="1" si="372"/>
        <v>#N/A</v>
      </c>
      <c r="AX394" s="373" t="e">
        <f t="shared" ca="1" si="373"/>
        <v>#N/A</v>
      </c>
      <c r="AY394" s="98" t="e">
        <f t="shared" si="370"/>
        <v>#N/A</v>
      </c>
      <c r="AZ394" s="373" t="e">
        <f t="shared" si="369"/>
        <v>#N/A</v>
      </c>
      <c r="BA394" s="363"/>
      <c r="BC394" s="377"/>
    </row>
    <row r="395" spans="1:70" ht="26.25" customHeight="1" x14ac:dyDescent="0.2">
      <c r="A395" s="505">
        <f>AL379</f>
        <v>0</v>
      </c>
      <c r="B395" s="525"/>
      <c r="C395" s="525"/>
      <c r="D395" s="525"/>
      <c r="E395" s="526"/>
      <c r="F395" s="530" t="str">
        <f>IF('FRONT PAGE'!$A$1="www.fly-logics.com","TOTAL PREVIOUS LOGBOOK",0)</f>
        <v>TOTAL PREVIOUS LOGBOOK</v>
      </c>
      <c r="G395" s="531"/>
      <c r="H395" s="532"/>
      <c r="I395" s="333">
        <f>I382</f>
        <v>33.75</v>
      </c>
      <c r="J395" s="334">
        <f t="shared" ref="J395:Q395" si="374">J382</f>
        <v>33.75</v>
      </c>
      <c r="K395" s="335" t="str">
        <f t="shared" si="374"/>
        <v xml:space="preserve"> </v>
      </c>
      <c r="L395" s="336" t="str">
        <f t="shared" si="374"/>
        <v xml:space="preserve"> </v>
      </c>
      <c r="M395" s="335" t="str">
        <f t="shared" si="374"/>
        <v xml:space="preserve"> </v>
      </c>
      <c r="N395" s="336" t="str">
        <f t="shared" si="374"/>
        <v xml:space="preserve"> </v>
      </c>
      <c r="O395" s="335" t="str">
        <f t="shared" si="374"/>
        <v xml:space="preserve"> </v>
      </c>
      <c r="P395" s="336" t="str">
        <f t="shared" si="374"/>
        <v xml:space="preserve"> </v>
      </c>
      <c r="Q395" s="337" t="str">
        <f t="shared" si="374"/>
        <v xml:space="preserve"> </v>
      </c>
      <c r="R395" s="288">
        <v>10</v>
      </c>
      <c r="S395" s="331" t="str">
        <f>S382</f>
        <v xml:space="preserve"> </v>
      </c>
      <c r="T395" s="239">
        <f t="shared" ref="T395:AG395" si="375">T382</f>
        <v>13.75</v>
      </c>
      <c r="U395" s="239">
        <f t="shared" si="375"/>
        <v>20</v>
      </c>
      <c r="V395" s="240">
        <f t="shared" si="375"/>
        <v>5</v>
      </c>
      <c r="W395" s="241" t="str">
        <f t="shared" si="375"/>
        <v xml:space="preserve"> </v>
      </c>
      <c r="X395" s="239" t="str">
        <f t="shared" si="375"/>
        <v xml:space="preserve"> </v>
      </c>
      <c r="Y395" s="242">
        <f t="shared" si="375"/>
        <v>5</v>
      </c>
      <c r="Z395" s="239" t="str">
        <f t="shared" si="375"/>
        <v xml:space="preserve"> </v>
      </c>
      <c r="AA395" s="242">
        <f t="shared" si="375"/>
        <v>3.75</v>
      </c>
      <c r="AB395" s="240" t="str">
        <f t="shared" si="375"/>
        <v xml:space="preserve"> </v>
      </c>
      <c r="AC395" s="243">
        <f t="shared" si="375"/>
        <v>14</v>
      </c>
      <c r="AD395" s="244" t="str">
        <f t="shared" si="375"/>
        <v xml:space="preserve"> </v>
      </c>
      <c r="AE395" s="244">
        <f t="shared" si="375"/>
        <v>14</v>
      </c>
      <c r="AF395" s="245" t="str">
        <f t="shared" si="375"/>
        <v xml:space="preserve"> </v>
      </c>
      <c r="AG395" s="332">
        <f t="shared" si="375"/>
        <v>17</v>
      </c>
      <c r="AH395" s="507"/>
      <c r="AI395" s="508"/>
      <c r="AJ395" s="508"/>
      <c r="AK395" s="509"/>
      <c r="AL395" s="385"/>
      <c r="AM395" s="386"/>
      <c r="AN395" s="385"/>
      <c r="AT395" s="364" t="e">
        <f t="shared" ref="AT395:AT404" si="376">IF(ISBLANK($B551),NA(),$B551)</f>
        <v>#N/A</v>
      </c>
      <c r="AU395" s="365" t="e">
        <f t="shared" ref="AU395:AU404" si="377">IF(ISBLANK($I551),NA(),$I551)</f>
        <v>#N/A</v>
      </c>
      <c r="AV395" s="372" t="str">
        <f t="shared" ca="1" si="371"/>
        <v/>
      </c>
      <c r="AW395" s="364" t="e">
        <f t="shared" ca="1" si="372"/>
        <v>#N/A</v>
      </c>
      <c r="AX395" s="373" t="e">
        <f t="shared" ca="1" si="373"/>
        <v>#N/A</v>
      </c>
      <c r="AY395" s="98" t="e">
        <f>IF(S551=0,NA(),S551)</f>
        <v>#N/A</v>
      </c>
      <c r="AZ395" s="373" t="e">
        <f>IF(V551=0,NA(),V551)</f>
        <v>#N/A</v>
      </c>
      <c r="BA395" s="363"/>
      <c r="BC395" s="377"/>
    </row>
    <row r="396" spans="1:70" ht="26.25" customHeight="1" thickBot="1" x14ac:dyDescent="0.25">
      <c r="A396" s="506"/>
      <c r="B396" s="512" t="str">
        <f>IF('FRONT PAGE'!$A$1="www.fly-logics.com","Authority certifying flight hours 
STAMP &amp; SIGNATURE",0)</f>
        <v>Authority certifying flight hours 
STAMP &amp; SIGNATURE</v>
      </c>
      <c r="C396" s="512"/>
      <c r="D396" s="512"/>
      <c r="E396" s="513"/>
      <c r="F396" s="533" t="str">
        <f>IF('FRONT PAGE'!$A$1="www.fly-logics.com","TOTAL TO DATE",0)</f>
        <v>TOTAL TO DATE</v>
      </c>
      <c r="G396" s="534"/>
      <c r="H396" s="535"/>
      <c r="I396" s="32">
        <f t="shared" ref="I396:Q396" si="378">IF(SUM(I394:I395)=0," ",SUM(I394:I395))</f>
        <v>33.75</v>
      </c>
      <c r="J396" s="27">
        <f t="shared" si="378"/>
        <v>33.75</v>
      </c>
      <c r="K396" s="24" t="str">
        <f t="shared" si="378"/>
        <v xml:space="preserve"> </v>
      </c>
      <c r="L396" s="25" t="str">
        <f t="shared" si="378"/>
        <v xml:space="preserve"> </v>
      </c>
      <c r="M396" s="24" t="str">
        <f t="shared" si="378"/>
        <v xml:space="preserve"> </v>
      </c>
      <c r="N396" s="25" t="str">
        <f t="shared" si="378"/>
        <v xml:space="preserve"> </v>
      </c>
      <c r="O396" s="24" t="str">
        <f t="shared" si="378"/>
        <v xml:space="preserve"> </v>
      </c>
      <c r="P396" s="25" t="str">
        <f t="shared" si="378"/>
        <v xml:space="preserve"> </v>
      </c>
      <c r="Q396" s="26" t="str">
        <f t="shared" si="378"/>
        <v xml:space="preserve"> </v>
      </c>
      <c r="R396" s="289"/>
      <c r="S396" s="27" t="str">
        <f t="shared" ref="S396:AG396" si="379">IF(SUM(S394:S395)=0," ",SUM(S394:S395))</f>
        <v xml:space="preserve"> </v>
      </c>
      <c r="T396" s="24">
        <f t="shared" si="379"/>
        <v>13.75</v>
      </c>
      <c r="U396" s="24">
        <f t="shared" si="379"/>
        <v>20</v>
      </c>
      <c r="V396" s="26">
        <f t="shared" si="379"/>
        <v>5</v>
      </c>
      <c r="W396" s="27" t="str">
        <f t="shared" si="379"/>
        <v xml:space="preserve"> </v>
      </c>
      <c r="X396" s="24" t="str">
        <f t="shared" si="379"/>
        <v xml:space="preserve"> </v>
      </c>
      <c r="Y396" s="25">
        <f t="shared" si="379"/>
        <v>5</v>
      </c>
      <c r="Z396" s="24" t="str">
        <f t="shared" si="379"/>
        <v xml:space="preserve"> </v>
      </c>
      <c r="AA396" s="25">
        <f t="shared" si="379"/>
        <v>3.75</v>
      </c>
      <c r="AB396" s="26" t="str">
        <f t="shared" si="379"/>
        <v xml:space="preserve"> </v>
      </c>
      <c r="AC396" s="30">
        <f t="shared" si="379"/>
        <v>14</v>
      </c>
      <c r="AD396" s="28" t="str">
        <f t="shared" si="379"/>
        <v xml:space="preserve"> </v>
      </c>
      <c r="AE396" s="28">
        <f t="shared" si="379"/>
        <v>14</v>
      </c>
      <c r="AF396" s="31" t="str">
        <f t="shared" si="379"/>
        <v xml:space="preserve"> </v>
      </c>
      <c r="AG396" s="33">
        <f t="shared" si="379"/>
        <v>17</v>
      </c>
      <c r="AH396" s="514" t="str">
        <f>IF('FRONT PAGE'!$A$1="www.fly-logics.com","_____________________________
PILOT SIGNATURE",0)</f>
        <v>_____________________________
PILOT SIGNATURE</v>
      </c>
      <c r="AI396" s="515"/>
      <c r="AJ396" s="515"/>
      <c r="AK396" s="330">
        <f>A394</f>
        <v>28</v>
      </c>
      <c r="AL396" s="387"/>
      <c r="AM396" s="388"/>
      <c r="AN396" s="387"/>
      <c r="AT396" s="364" t="e">
        <f t="shared" si="376"/>
        <v>#N/A</v>
      </c>
      <c r="AU396" s="365" t="e">
        <f t="shared" si="377"/>
        <v>#N/A</v>
      </c>
      <c r="AV396" s="372" t="str">
        <f t="shared" ca="1" si="371"/>
        <v/>
      </c>
      <c r="AW396" s="364" t="e">
        <f t="shared" ca="1" si="372"/>
        <v>#N/A</v>
      </c>
      <c r="AX396" s="373" t="e">
        <f t="shared" ca="1" si="373"/>
        <v>#N/A</v>
      </c>
      <c r="AY396" s="98" t="e">
        <f t="shared" ref="AY396:AY404" si="380">IF(S552=0,NA(),S552)</f>
        <v>#N/A</v>
      </c>
      <c r="AZ396" s="373" t="e">
        <f t="shared" ref="AZ396:AZ404" si="381">IF(V552=0,NA(),V552)</f>
        <v>#N/A</v>
      </c>
      <c r="BA396" s="363"/>
      <c r="BC396" s="377"/>
    </row>
    <row r="397" spans="1:70" s="50" customFormat="1" ht="27.75" customHeight="1" x14ac:dyDescent="0.2">
      <c r="A397" s="29">
        <f>A392+1</f>
        <v>281</v>
      </c>
      <c r="B397" s="39"/>
      <c r="C397" s="40"/>
      <c r="D397" s="41"/>
      <c r="E397" s="42"/>
      <c r="F397" s="43"/>
      <c r="G397" s="44"/>
      <c r="H397" s="45"/>
      <c r="I397" s="281"/>
      <c r="J397" s="277"/>
      <c r="K397" s="278"/>
      <c r="L397" s="279"/>
      <c r="M397" s="278"/>
      <c r="N397" s="279"/>
      <c r="O397" s="278"/>
      <c r="P397" s="279"/>
      <c r="Q397" s="150"/>
      <c r="R397" s="285"/>
      <c r="S397" s="46"/>
      <c r="T397" s="47"/>
      <c r="U397" s="47"/>
      <c r="V397" s="48"/>
      <c r="W397" s="293"/>
      <c r="X397" s="278"/>
      <c r="Y397" s="279"/>
      <c r="Z397" s="278"/>
      <c r="AA397" s="279"/>
      <c r="AB397" s="150"/>
      <c r="AC397" s="282"/>
      <c r="AD397" s="283"/>
      <c r="AE397" s="283"/>
      <c r="AF397" s="284"/>
      <c r="AG397" s="49"/>
      <c r="AH397" s="48"/>
      <c r="AI397" s="516"/>
      <c r="AJ397" s="516"/>
      <c r="AK397" s="517"/>
      <c r="AL397" s="100"/>
      <c r="AM397" s="382" t="str">
        <f t="shared" ref="AM397:AM406" si="382">IF(B397=0," ",TEXT(B397,"MMM"))</f>
        <v xml:space="preserve"> </v>
      </c>
      <c r="AN397" s="95" t="str">
        <f t="shared" ref="AN397:AN406" si="383">IF(B397=0," ",YEAR(B397))</f>
        <v xml:space="preserve"> </v>
      </c>
      <c r="AO397" s="365"/>
      <c r="AP397" s="365"/>
      <c r="AQ397" s="256"/>
      <c r="AR397" s="365"/>
      <c r="AS397" s="365"/>
      <c r="AT397" s="364" t="e">
        <f t="shared" si="376"/>
        <v>#N/A</v>
      </c>
      <c r="AU397" s="365" t="e">
        <f t="shared" si="377"/>
        <v>#N/A</v>
      </c>
      <c r="AV397" s="372" t="str">
        <f t="shared" ca="1" si="371"/>
        <v/>
      </c>
      <c r="AW397" s="364" t="e">
        <f t="shared" ca="1" si="372"/>
        <v>#N/A</v>
      </c>
      <c r="AX397" s="373" t="e">
        <f t="shared" ca="1" si="373"/>
        <v>#N/A</v>
      </c>
      <c r="AY397" s="98" t="e">
        <f t="shared" si="380"/>
        <v>#N/A</v>
      </c>
      <c r="AZ397" s="373" t="e">
        <f t="shared" si="381"/>
        <v>#N/A</v>
      </c>
      <c r="BA397" s="363"/>
      <c r="BB397" s="365"/>
      <c r="BC397" s="377"/>
      <c r="BD397" s="365"/>
      <c r="BE397" s="365"/>
      <c r="BF397" s="365"/>
      <c r="BG397" s="365"/>
      <c r="BH397" s="365"/>
      <c r="BI397" s="365"/>
      <c r="BJ397" s="365"/>
      <c r="BK397" s="365"/>
      <c r="BL397" s="376"/>
      <c r="BM397" s="376"/>
      <c r="BN397" s="260"/>
      <c r="BO397" s="260"/>
      <c r="BP397" s="260"/>
      <c r="BQ397" s="263"/>
      <c r="BR397" s="263"/>
    </row>
    <row r="398" spans="1:70" s="50" customFormat="1" ht="27.75" customHeight="1" x14ac:dyDescent="0.2">
      <c r="A398" s="22">
        <f>A397+1</f>
        <v>282</v>
      </c>
      <c r="B398" s="51"/>
      <c r="C398" s="52"/>
      <c r="D398" s="53"/>
      <c r="E398" s="54"/>
      <c r="F398" s="55"/>
      <c r="G398" s="56"/>
      <c r="H398" s="57"/>
      <c r="I398" s="275"/>
      <c r="J398" s="58"/>
      <c r="K398" s="59"/>
      <c r="L398" s="60"/>
      <c r="M398" s="59"/>
      <c r="N398" s="60"/>
      <c r="O398" s="59"/>
      <c r="P398" s="60"/>
      <c r="Q398" s="61"/>
      <c r="R398" s="286"/>
      <c r="S398" s="58"/>
      <c r="T398" s="59"/>
      <c r="U398" s="59"/>
      <c r="V398" s="61"/>
      <c r="W398" s="294"/>
      <c r="X398" s="59"/>
      <c r="Y398" s="60"/>
      <c r="Z398" s="59"/>
      <c r="AA398" s="60"/>
      <c r="AB398" s="61"/>
      <c r="AC398" s="62"/>
      <c r="AD398" s="63"/>
      <c r="AE398" s="63"/>
      <c r="AF398" s="64"/>
      <c r="AG398" s="65"/>
      <c r="AH398" s="61"/>
      <c r="AI398" s="510"/>
      <c r="AJ398" s="510"/>
      <c r="AK398" s="511"/>
      <c r="AL398" s="100"/>
      <c r="AM398" s="382" t="str">
        <f t="shared" si="382"/>
        <v xml:space="preserve"> </v>
      </c>
      <c r="AN398" s="95" t="str">
        <f t="shared" si="383"/>
        <v xml:space="preserve"> </v>
      </c>
      <c r="AO398" s="365"/>
      <c r="AP398" s="365"/>
      <c r="AQ398" s="256"/>
      <c r="AR398" s="365"/>
      <c r="AS398" s="365"/>
      <c r="AT398" s="364" t="e">
        <f t="shared" si="376"/>
        <v>#N/A</v>
      </c>
      <c r="AU398" s="365" t="e">
        <f t="shared" si="377"/>
        <v>#N/A</v>
      </c>
      <c r="AV398" s="372" t="str">
        <f t="shared" ca="1" si="371"/>
        <v/>
      </c>
      <c r="AW398" s="364" t="e">
        <f t="shared" ca="1" si="372"/>
        <v>#N/A</v>
      </c>
      <c r="AX398" s="373" t="e">
        <f t="shared" ca="1" si="373"/>
        <v>#N/A</v>
      </c>
      <c r="AY398" s="98" t="e">
        <f t="shared" si="380"/>
        <v>#N/A</v>
      </c>
      <c r="AZ398" s="373" t="e">
        <f t="shared" si="381"/>
        <v>#N/A</v>
      </c>
      <c r="BA398" s="363"/>
      <c r="BB398" s="365"/>
      <c r="BC398" s="377"/>
      <c r="BD398" s="365"/>
      <c r="BE398" s="365"/>
      <c r="BF398" s="365"/>
      <c r="BG398" s="365"/>
      <c r="BH398" s="365"/>
      <c r="BI398" s="365"/>
      <c r="BJ398" s="365"/>
      <c r="BK398" s="365"/>
      <c r="BL398" s="376"/>
      <c r="BM398" s="376"/>
      <c r="BN398" s="260"/>
      <c r="BO398" s="260"/>
      <c r="BP398" s="260"/>
      <c r="BQ398" s="263"/>
      <c r="BR398" s="263"/>
    </row>
    <row r="399" spans="1:70" s="50" customFormat="1" ht="27.75" customHeight="1" x14ac:dyDescent="0.2">
      <c r="A399" s="22">
        <f t="shared" ref="A399:A406" si="384">A398+1</f>
        <v>283</v>
      </c>
      <c r="B399" s="51"/>
      <c r="C399" s="52"/>
      <c r="D399" s="53"/>
      <c r="E399" s="54"/>
      <c r="F399" s="55"/>
      <c r="G399" s="56"/>
      <c r="H399" s="57"/>
      <c r="I399" s="275"/>
      <c r="J399" s="58"/>
      <c r="K399" s="59"/>
      <c r="L399" s="60"/>
      <c r="M399" s="59"/>
      <c r="N399" s="60"/>
      <c r="O399" s="59"/>
      <c r="P399" s="60"/>
      <c r="Q399" s="61"/>
      <c r="R399" s="286"/>
      <c r="S399" s="58"/>
      <c r="T399" s="59"/>
      <c r="U399" s="59"/>
      <c r="V399" s="61"/>
      <c r="W399" s="294"/>
      <c r="X399" s="59"/>
      <c r="Y399" s="60"/>
      <c r="Z399" s="59"/>
      <c r="AA399" s="60"/>
      <c r="AB399" s="61"/>
      <c r="AC399" s="62"/>
      <c r="AD399" s="63"/>
      <c r="AE399" s="63"/>
      <c r="AF399" s="64"/>
      <c r="AG399" s="65"/>
      <c r="AH399" s="61"/>
      <c r="AI399" s="510"/>
      <c r="AJ399" s="510"/>
      <c r="AK399" s="511"/>
      <c r="AL399" s="100"/>
      <c r="AM399" s="382" t="str">
        <f t="shared" si="382"/>
        <v xml:space="preserve"> </v>
      </c>
      <c r="AN399" s="95" t="str">
        <f t="shared" si="383"/>
        <v xml:space="preserve"> </v>
      </c>
      <c r="AO399" s="365"/>
      <c r="AP399" s="365"/>
      <c r="AQ399" s="256"/>
      <c r="AR399" s="365"/>
      <c r="AS399" s="365"/>
      <c r="AT399" s="364" t="e">
        <f t="shared" si="376"/>
        <v>#N/A</v>
      </c>
      <c r="AU399" s="365" t="e">
        <f t="shared" si="377"/>
        <v>#N/A</v>
      </c>
      <c r="AV399" s="372" t="str">
        <f t="shared" ca="1" si="371"/>
        <v/>
      </c>
      <c r="AW399" s="364" t="e">
        <f t="shared" ca="1" si="372"/>
        <v>#N/A</v>
      </c>
      <c r="AX399" s="373" t="e">
        <f t="shared" ca="1" si="373"/>
        <v>#N/A</v>
      </c>
      <c r="AY399" s="98" t="e">
        <f t="shared" si="380"/>
        <v>#N/A</v>
      </c>
      <c r="AZ399" s="373" t="e">
        <f t="shared" si="381"/>
        <v>#N/A</v>
      </c>
      <c r="BA399" s="363"/>
      <c r="BB399" s="365"/>
      <c r="BC399" s="377"/>
      <c r="BD399" s="365"/>
      <c r="BE399" s="365"/>
      <c r="BF399" s="365"/>
      <c r="BG399" s="365"/>
      <c r="BH399" s="365"/>
      <c r="BI399" s="365"/>
      <c r="BJ399" s="365"/>
      <c r="BK399" s="365"/>
      <c r="BL399" s="376"/>
      <c r="BM399" s="376"/>
      <c r="BN399" s="260"/>
      <c r="BO399" s="260"/>
      <c r="BP399" s="260"/>
      <c r="BQ399" s="263"/>
      <c r="BR399" s="263"/>
    </row>
    <row r="400" spans="1:70" s="50" customFormat="1" ht="27.75" customHeight="1" x14ac:dyDescent="0.2">
      <c r="A400" s="22">
        <f t="shared" si="384"/>
        <v>284</v>
      </c>
      <c r="B400" s="51"/>
      <c r="C400" s="52"/>
      <c r="D400" s="53"/>
      <c r="E400" s="54"/>
      <c r="F400" s="55"/>
      <c r="G400" s="56"/>
      <c r="H400" s="57"/>
      <c r="I400" s="275"/>
      <c r="J400" s="58"/>
      <c r="K400" s="59"/>
      <c r="L400" s="60"/>
      <c r="M400" s="59"/>
      <c r="N400" s="60"/>
      <c r="O400" s="59"/>
      <c r="P400" s="60"/>
      <c r="Q400" s="61"/>
      <c r="R400" s="286"/>
      <c r="S400" s="58"/>
      <c r="T400" s="59"/>
      <c r="U400" s="59"/>
      <c r="V400" s="61"/>
      <c r="W400" s="294"/>
      <c r="X400" s="59"/>
      <c r="Y400" s="60"/>
      <c r="Z400" s="59"/>
      <c r="AA400" s="60"/>
      <c r="AB400" s="61"/>
      <c r="AC400" s="62"/>
      <c r="AD400" s="63"/>
      <c r="AE400" s="63"/>
      <c r="AF400" s="64"/>
      <c r="AG400" s="65"/>
      <c r="AH400" s="61"/>
      <c r="AI400" s="510"/>
      <c r="AJ400" s="510"/>
      <c r="AK400" s="511"/>
      <c r="AL400" s="100"/>
      <c r="AM400" s="382" t="str">
        <f t="shared" si="382"/>
        <v xml:space="preserve"> </v>
      </c>
      <c r="AN400" s="95" t="str">
        <f t="shared" si="383"/>
        <v xml:space="preserve"> </v>
      </c>
      <c r="AO400" s="365"/>
      <c r="AP400" s="365"/>
      <c r="AQ400" s="256"/>
      <c r="AR400" s="365"/>
      <c r="AS400" s="365"/>
      <c r="AT400" s="364" t="e">
        <f t="shared" si="376"/>
        <v>#N/A</v>
      </c>
      <c r="AU400" s="365" t="e">
        <f t="shared" si="377"/>
        <v>#N/A</v>
      </c>
      <c r="AV400" s="372" t="str">
        <f t="shared" ca="1" si="371"/>
        <v/>
      </c>
      <c r="AW400" s="364" t="e">
        <f t="shared" ca="1" si="372"/>
        <v>#N/A</v>
      </c>
      <c r="AX400" s="373" t="e">
        <f t="shared" ca="1" si="373"/>
        <v>#N/A</v>
      </c>
      <c r="AY400" s="98" t="e">
        <f t="shared" si="380"/>
        <v>#N/A</v>
      </c>
      <c r="AZ400" s="373" t="e">
        <f t="shared" si="381"/>
        <v>#N/A</v>
      </c>
      <c r="BA400" s="363"/>
      <c r="BB400" s="365"/>
      <c r="BC400" s="377"/>
      <c r="BD400" s="365"/>
      <c r="BE400" s="365"/>
      <c r="BF400" s="365"/>
      <c r="BG400" s="365"/>
      <c r="BH400" s="365"/>
      <c r="BI400" s="365"/>
      <c r="BJ400" s="365"/>
      <c r="BK400" s="365"/>
      <c r="BL400" s="376"/>
      <c r="BM400" s="376"/>
      <c r="BN400" s="260"/>
      <c r="BO400" s="260"/>
      <c r="BP400" s="260"/>
      <c r="BQ400" s="263"/>
      <c r="BR400" s="263"/>
    </row>
    <row r="401" spans="1:70" s="50" customFormat="1" ht="27.75" customHeight="1" x14ac:dyDescent="0.2">
      <c r="A401" s="22">
        <f t="shared" si="384"/>
        <v>285</v>
      </c>
      <c r="B401" s="51"/>
      <c r="C401" s="52"/>
      <c r="D401" s="53"/>
      <c r="E401" s="54"/>
      <c r="F401" s="55"/>
      <c r="G401" s="56"/>
      <c r="H401" s="57"/>
      <c r="I401" s="275"/>
      <c r="J401" s="58"/>
      <c r="K401" s="59"/>
      <c r="L401" s="60"/>
      <c r="M401" s="59"/>
      <c r="N401" s="60"/>
      <c r="O401" s="59"/>
      <c r="P401" s="60"/>
      <c r="Q401" s="61"/>
      <c r="R401" s="286"/>
      <c r="S401" s="58"/>
      <c r="T401" s="59"/>
      <c r="U401" s="59"/>
      <c r="V401" s="61"/>
      <c r="W401" s="294"/>
      <c r="X401" s="59"/>
      <c r="Y401" s="60"/>
      <c r="Z401" s="59"/>
      <c r="AA401" s="60"/>
      <c r="AB401" s="61"/>
      <c r="AC401" s="62"/>
      <c r="AD401" s="63"/>
      <c r="AE401" s="63"/>
      <c r="AF401" s="64"/>
      <c r="AG401" s="65"/>
      <c r="AH401" s="61"/>
      <c r="AI401" s="510"/>
      <c r="AJ401" s="510"/>
      <c r="AK401" s="511"/>
      <c r="AL401" s="100"/>
      <c r="AM401" s="382" t="str">
        <f t="shared" si="382"/>
        <v xml:space="preserve"> </v>
      </c>
      <c r="AN401" s="95" t="str">
        <f t="shared" si="383"/>
        <v xml:space="preserve"> </v>
      </c>
      <c r="AO401" s="365"/>
      <c r="AP401" s="365"/>
      <c r="AQ401" s="256"/>
      <c r="AR401" s="365"/>
      <c r="AS401" s="365"/>
      <c r="AT401" s="364" t="e">
        <f t="shared" si="376"/>
        <v>#N/A</v>
      </c>
      <c r="AU401" s="365" t="e">
        <f t="shared" si="377"/>
        <v>#N/A</v>
      </c>
      <c r="AV401" s="372" t="str">
        <f t="shared" ca="1" si="371"/>
        <v/>
      </c>
      <c r="AW401" s="364" t="e">
        <f t="shared" ca="1" si="372"/>
        <v>#N/A</v>
      </c>
      <c r="AX401" s="373" t="e">
        <f t="shared" ca="1" si="373"/>
        <v>#N/A</v>
      </c>
      <c r="AY401" s="98" t="e">
        <f t="shared" si="380"/>
        <v>#N/A</v>
      </c>
      <c r="AZ401" s="373" t="e">
        <f t="shared" si="381"/>
        <v>#N/A</v>
      </c>
      <c r="BA401" s="363"/>
      <c r="BB401" s="365"/>
      <c r="BC401" s="377"/>
      <c r="BD401" s="365"/>
      <c r="BE401" s="365"/>
      <c r="BF401" s="365"/>
      <c r="BG401" s="365"/>
      <c r="BH401" s="365"/>
      <c r="BI401" s="365"/>
      <c r="BJ401" s="365"/>
      <c r="BK401" s="365"/>
      <c r="BL401" s="376"/>
      <c r="BM401" s="376"/>
      <c r="BN401" s="260"/>
      <c r="BO401" s="260"/>
      <c r="BP401" s="260"/>
      <c r="BQ401" s="263"/>
      <c r="BR401" s="263"/>
    </row>
    <row r="402" spans="1:70" s="50" customFormat="1" ht="27.75" customHeight="1" x14ac:dyDescent="0.2">
      <c r="A402" s="22">
        <f t="shared" si="384"/>
        <v>286</v>
      </c>
      <c r="B402" s="51"/>
      <c r="C402" s="52"/>
      <c r="D402" s="53"/>
      <c r="E402" s="54"/>
      <c r="F402" s="55"/>
      <c r="G402" s="56"/>
      <c r="H402" s="57"/>
      <c r="I402" s="275"/>
      <c r="J402" s="58"/>
      <c r="K402" s="59"/>
      <c r="L402" s="60"/>
      <c r="M402" s="59"/>
      <c r="N402" s="60"/>
      <c r="O402" s="59"/>
      <c r="P402" s="60"/>
      <c r="Q402" s="61"/>
      <c r="R402" s="286"/>
      <c r="S402" s="58"/>
      <c r="T402" s="59"/>
      <c r="U402" s="59"/>
      <c r="V402" s="61"/>
      <c r="W402" s="294"/>
      <c r="X402" s="59"/>
      <c r="Y402" s="60"/>
      <c r="Z402" s="59"/>
      <c r="AA402" s="60"/>
      <c r="AB402" s="61"/>
      <c r="AC402" s="62"/>
      <c r="AD402" s="63"/>
      <c r="AE402" s="63"/>
      <c r="AF402" s="64"/>
      <c r="AG402" s="65"/>
      <c r="AH402" s="61"/>
      <c r="AI402" s="510"/>
      <c r="AJ402" s="510"/>
      <c r="AK402" s="511"/>
      <c r="AL402" s="100"/>
      <c r="AM402" s="382" t="str">
        <f t="shared" si="382"/>
        <v xml:space="preserve"> </v>
      </c>
      <c r="AN402" s="95" t="str">
        <f t="shared" si="383"/>
        <v xml:space="preserve"> </v>
      </c>
      <c r="AO402" s="365"/>
      <c r="AP402" s="365"/>
      <c r="AQ402" s="256"/>
      <c r="AR402" s="365"/>
      <c r="AS402" s="365"/>
      <c r="AT402" s="364" t="e">
        <f t="shared" si="376"/>
        <v>#N/A</v>
      </c>
      <c r="AU402" s="365" t="e">
        <f t="shared" si="377"/>
        <v>#N/A</v>
      </c>
      <c r="AV402" s="372" t="str">
        <f t="shared" ca="1" si="371"/>
        <v/>
      </c>
      <c r="AW402" s="364" t="e">
        <f t="shared" ca="1" si="372"/>
        <v>#N/A</v>
      </c>
      <c r="AX402" s="373" t="e">
        <f t="shared" ca="1" si="373"/>
        <v>#N/A</v>
      </c>
      <c r="AY402" s="98" t="e">
        <f t="shared" si="380"/>
        <v>#N/A</v>
      </c>
      <c r="AZ402" s="373" t="e">
        <f t="shared" si="381"/>
        <v>#N/A</v>
      </c>
      <c r="BA402" s="363"/>
      <c r="BB402" s="365"/>
      <c r="BC402" s="377"/>
      <c r="BD402" s="365"/>
      <c r="BE402" s="365"/>
      <c r="BF402" s="365"/>
      <c r="BG402" s="365"/>
      <c r="BH402" s="365"/>
      <c r="BI402" s="365"/>
      <c r="BJ402" s="365"/>
      <c r="BK402" s="365"/>
      <c r="BL402" s="376"/>
      <c r="BM402" s="376"/>
      <c r="BN402" s="260"/>
      <c r="BO402" s="260"/>
      <c r="BP402" s="260"/>
      <c r="BQ402" s="263"/>
      <c r="BR402" s="263"/>
    </row>
    <row r="403" spans="1:70" s="50" customFormat="1" ht="27.75" customHeight="1" x14ac:dyDescent="0.2">
      <c r="A403" s="22">
        <f>A402+1</f>
        <v>287</v>
      </c>
      <c r="B403" s="51"/>
      <c r="C403" s="52"/>
      <c r="D403" s="53"/>
      <c r="E403" s="54"/>
      <c r="F403" s="55"/>
      <c r="G403" s="56"/>
      <c r="H403" s="57"/>
      <c r="I403" s="275"/>
      <c r="J403" s="58"/>
      <c r="K403" s="59"/>
      <c r="L403" s="60"/>
      <c r="M403" s="59"/>
      <c r="N403" s="60"/>
      <c r="O403" s="59"/>
      <c r="P403" s="60"/>
      <c r="Q403" s="61"/>
      <c r="R403" s="286"/>
      <c r="S403" s="58"/>
      <c r="T403" s="59"/>
      <c r="U403" s="59"/>
      <c r="V403" s="61"/>
      <c r="W403" s="294"/>
      <c r="X403" s="59"/>
      <c r="Y403" s="60"/>
      <c r="Z403" s="59"/>
      <c r="AA403" s="60"/>
      <c r="AB403" s="61"/>
      <c r="AC403" s="62"/>
      <c r="AD403" s="63"/>
      <c r="AE403" s="63"/>
      <c r="AF403" s="64"/>
      <c r="AG403" s="65"/>
      <c r="AH403" s="61"/>
      <c r="AI403" s="510"/>
      <c r="AJ403" s="510"/>
      <c r="AK403" s="511"/>
      <c r="AL403" s="100"/>
      <c r="AM403" s="382" t="str">
        <f t="shared" si="382"/>
        <v xml:space="preserve"> </v>
      </c>
      <c r="AN403" s="95" t="str">
        <f t="shared" si="383"/>
        <v xml:space="preserve"> </v>
      </c>
      <c r="AO403" s="365"/>
      <c r="AP403" s="365"/>
      <c r="AQ403" s="256"/>
      <c r="AR403" s="365"/>
      <c r="AS403" s="365"/>
      <c r="AT403" s="364" t="e">
        <f t="shared" si="376"/>
        <v>#N/A</v>
      </c>
      <c r="AU403" s="365" t="e">
        <f t="shared" si="377"/>
        <v>#N/A</v>
      </c>
      <c r="AV403" s="372" t="str">
        <f t="shared" ca="1" si="371"/>
        <v/>
      </c>
      <c r="AW403" s="364" t="e">
        <f t="shared" ca="1" si="372"/>
        <v>#N/A</v>
      </c>
      <c r="AX403" s="373" t="e">
        <f t="shared" ca="1" si="373"/>
        <v>#N/A</v>
      </c>
      <c r="AY403" s="98" t="e">
        <f t="shared" si="380"/>
        <v>#N/A</v>
      </c>
      <c r="AZ403" s="373" t="e">
        <f t="shared" si="381"/>
        <v>#N/A</v>
      </c>
      <c r="BA403" s="363"/>
      <c r="BB403" s="365"/>
      <c r="BC403" s="377"/>
      <c r="BD403" s="365"/>
      <c r="BE403" s="365"/>
      <c r="BF403" s="365"/>
      <c r="BG403" s="365"/>
      <c r="BH403" s="365"/>
      <c r="BI403" s="365"/>
      <c r="BJ403" s="365"/>
      <c r="BK403" s="365"/>
      <c r="BL403" s="376"/>
      <c r="BM403" s="376"/>
      <c r="BN403" s="260"/>
      <c r="BO403" s="260"/>
      <c r="BP403" s="260"/>
      <c r="BQ403" s="263"/>
      <c r="BR403" s="263"/>
    </row>
    <row r="404" spans="1:70" s="50" customFormat="1" ht="27.75" customHeight="1" x14ac:dyDescent="0.2">
      <c r="A404" s="22">
        <f t="shared" si="384"/>
        <v>288</v>
      </c>
      <c r="B404" s="51"/>
      <c r="C404" s="52"/>
      <c r="D404" s="53"/>
      <c r="E404" s="54"/>
      <c r="F404" s="55"/>
      <c r="G404" s="56"/>
      <c r="H404" s="57"/>
      <c r="I404" s="275"/>
      <c r="J404" s="58"/>
      <c r="K404" s="59"/>
      <c r="L404" s="60"/>
      <c r="M404" s="59"/>
      <c r="N404" s="60"/>
      <c r="O404" s="59"/>
      <c r="P404" s="60"/>
      <c r="Q404" s="61"/>
      <c r="R404" s="286"/>
      <c r="S404" s="58"/>
      <c r="T404" s="59"/>
      <c r="U404" s="59"/>
      <c r="V404" s="61"/>
      <c r="W404" s="294"/>
      <c r="X404" s="59"/>
      <c r="Y404" s="60"/>
      <c r="Z404" s="59"/>
      <c r="AA404" s="60"/>
      <c r="AB404" s="61"/>
      <c r="AC404" s="62"/>
      <c r="AD404" s="63"/>
      <c r="AE404" s="63"/>
      <c r="AF404" s="64"/>
      <c r="AG404" s="65"/>
      <c r="AH404" s="61"/>
      <c r="AI404" s="510"/>
      <c r="AJ404" s="510"/>
      <c r="AK404" s="511"/>
      <c r="AL404" s="100"/>
      <c r="AM404" s="382" t="str">
        <f t="shared" si="382"/>
        <v xml:space="preserve"> </v>
      </c>
      <c r="AN404" s="95" t="str">
        <f t="shared" si="383"/>
        <v xml:space="preserve"> </v>
      </c>
      <c r="AO404" s="365"/>
      <c r="AP404" s="365"/>
      <c r="AQ404" s="256"/>
      <c r="AR404" s="365"/>
      <c r="AS404" s="365"/>
      <c r="AT404" s="364" t="e">
        <f t="shared" si="376"/>
        <v>#N/A</v>
      </c>
      <c r="AU404" s="365" t="e">
        <f t="shared" si="377"/>
        <v>#N/A</v>
      </c>
      <c r="AV404" s="372" t="str">
        <f t="shared" ca="1" si="371"/>
        <v/>
      </c>
      <c r="AW404" s="364" t="e">
        <f t="shared" ca="1" si="372"/>
        <v>#N/A</v>
      </c>
      <c r="AX404" s="373" t="e">
        <f t="shared" ca="1" si="373"/>
        <v>#N/A</v>
      </c>
      <c r="AY404" s="98" t="e">
        <f t="shared" si="380"/>
        <v>#N/A</v>
      </c>
      <c r="AZ404" s="373" t="e">
        <f t="shared" si="381"/>
        <v>#N/A</v>
      </c>
      <c r="BA404" s="363"/>
      <c r="BB404" s="365"/>
      <c r="BC404" s="377"/>
      <c r="BD404" s="365"/>
      <c r="BE404" s="365"/>
      <c r="BF404" s="365"/>
      <c r="BG404" s="365"/>
      <c r="BH404" s="365"/>
      <c r="BI404" s="365"/>
      <c r="BJ404" s="365"/>
      <c r="BK404" s="365"/>
      <c r="BL404" s="376"/>
      <c r="BM404" s="376"/>
      <c r="BN404" s="260"/>
      <c r="BO404" s="260"/>
      <c r="BP404" s="260"/>
      <c r="BQ404" s="263"/>
      <c r="BR404" s="263"/>
    </row>
    <row r="405" spans="1:70" s="50" customFormat="1" ht="27.75" customHeight="1" x14ac:dyDescent="0.2">
      <c r="A405" s="22">
        <f t="shared" si="384"/>
        <v>289</v>
      </c>
      <c r="B405" s="51"/>
      <c r="C405" s="52"/>
      <c r="D405" s="53"/>
      <c r="E405" s="54"/>
      <c r="F405" s="55"/>
      <c r="G405" s="56"/>
      <c r="H405" s="57"/>
      <c r="I405" s="275"/>
      <c r="J405" s="58"/>
      <c r="K405" s="59"/>
      <c r="L405" s="60"/>
      <c r="M405" s="59"/>
      <c r="N405" s="60"/>
      <c r="O405" s="59"/>
      <c r="P405" s="60"/>
      <c r="Q405" s="61"/>
      <c r="R405" s="286"/>
      <c r="S405" s="58"/>
      <c r="T405" s="59"/>
      <c r="U405" s="59"/>
      <c r="V405" s="61"/>
      <c r="W405" s="294"/>
      <c r="X405" s="59"/>
      <c r="Y405" s="60"/>
      <c r="Z405" s="59"/>
      <c r="AA405" s="60"/>
      <c r="AB405" s="61"/>
      <c r="AC405" s="62"/>
      <c r="AD405" s="63"/>
      <c r="AE405" s="63"/>
      <c r="AF405" s="64"/>
      <c r="AG405" s="65"/>
      <c r="AH405" s="61"/>
      <c r="AI405" s="510"/>
      <c r="AJ405" s="510"/>
      <c r="AK405" s="511"/>
      <c r="AL405" s="100"/>
      <c r="AM405" s="382" t="str">
        <f t="shared" si="382"/>
        <v xml:space="preserve"> </v>
      </c>
      <c r="AN405" s="95" t="str">
        <f t="shared" si="383"/>
        <v xml:space="preserve"> </v>
      </c>
      <c r="AO405" s="365"/>
      <c r="AP405" s="365"/>
      <c r="AQ405" s="256"/>
      <c r="AR405" s="365"/>
      <c r="AS405" s="365"/>
      <c r="AT405" s="364" t="e">
        <f t="shared" ref="AT405:AT414" si="385">IF(ISBLANK($B565),NA(),$B565)</f>
        <v>#N/A</v>
      </c>
      <c r="AU405" s="365" t="e">
        <f t="shared" ref="AU405:AU414" si="386">IF(ISBLANK($I565),NA(),$I565)</f>
        <v>#N/A</v>
      </c>
      <c r="AV405" s="372" t="str">
        <f t="shared" ca="1" si="371"/>
        <v/>
      </c>
      <c r="AW405" s="364" t="e">
        <f t="shared" ca="1" si="372"/>
        <v>#N/A</v>
      </c>
      <c r="AX405" s="373" t="e">
        <f t="shared" ca="1" si="373"/>
        <v>#N/A</v>
      </c>
      <c r="AY405" s="98" t="e">
        <f>IF(S565=0,NA(),S565)</f>
        <v>#N/A</v>
      </c>
      <c r="AZ405" s="373" t="e">
        <f>IF(V565=0,NA(),V565)</f>
        <v>#N/A</v>
      </c>
      <c r="BA405" s="365"/>
      <c r="BB405" s="365"/>
      <c r="BC405" s="377"/>
      <c r="BD405" s="365"/>
      <c r="BE405" s="365"/>
      <c r="BF405" s="365"/>
      <c r="BG405" s="365"/>
      <c r="BH405" s="365"/>
      <c r="BI405" s="365"/>
      <c r="BJ405" s="365"/>
      <c r="BK405" s="365"/>
      <c r="BL405" s="376"/>
      <c r="BM405" s="376"/>
      <c r="BN405" s="260"/>
      <c r="BO405" s="260"/>
      <c r="BP405" s="260"/>
      <c r="BQ405" s="263"/>
      <c r="BR405" s="263"/>
    </row>
    <row r="406" spans="1:70" s="50" customFormat="1" ht="27.75" customHeight="1" thickBot="1" x14ac:dyDescent="0.25">
      <c r="A406" s="23">
        <f t="shared" si="384"/>
        <v>290</v>
      </c>
      <c r="B406" s="66"/>
      <c r="C406" s="67"/>
      <c r="D406" s="68"/>
      <c r="E406" s="69"/>
      <c r="F406" s="70"/>
      <c r="G406" s="71"/>
      <c r="H406" s="72"/>
      <c r="I406" s="276"/>
      <c r="J406" s="73"/>
      <c r="K406" s="74"/>
      <c r="L406" s="75"/>
      <c r="M406" s="74"/>
      <c r="N406" s="75"/>
      <c r="O406" s="74"/>
      <c r="P406" s="75"/>
      <c r="Q406" s="76"/>
      <c r="R406" s="287"/>
      <c r="S406" s="73"/>
      <c r="T406" s="74"/>
      <c r="U406" s="74"/>
      <c r="V406" s="76"/>
      <c r="W406" s="295"/>
      <c r="X406" s="74"/>
      <c r="Y406" s="75"/>
      <c r="Z406" s="74"/>
      <c r="AA406" s="75"/>
      <c r="AB406" s="76"/>
      <c r="AC406" s="77"/>
      <c r="AD406" s="78"/>
      <c r="AE406" s="78"/>
      <c r="AF406" s="79"/>
      <c r="AG406" s="80"/>
      <c r="AH406" s="76"/>
      <c r="AI406" s="518"/>
      <c r="AJ406" s="518"/>
      <c r="AK406" s="519"/>
      <c r="AL406" s="100"/>
      <c r="AM406" s="382" t="str">
        <f t="shared" si="382"/>
        <v xml:space="preserve"> </v>
      </c>
      <c r="AN406" s="95" t="str">
        <f t="shared" si="383"/>
        <v xml:space="preserve"> </v>
      </c>
      <c r="AO406" s="365"/>
      <c r="AP406" s="365"/>
      <c r="AQ406" s="256"/>
      <c r="AR406" s="365"/>
      <c r="AS406" s="365"/>
      <c r="AT406" s="364" t="e">
        <f t="shared" si="385"/>
        <v>#N/A</v>
      </c>
      <c r="AU406" s="365" t="e">
        <f t="shared" si="386"/>
        <v>#N/A</v>
      </c>
      <c r="AV406" s="372" t="str">
        <f t="shared" ca="1" si="371"/>
        <v/>
      </c>
      <c r="AW406" s="364" t="e">
        <f t="shared" ca="1" si="372"/>
        <v>#N/A</v>
      </c>
      <c r="AX406" s="373" t="e">
        <f t="shared" ca="1" si="373"/>
        <v>#N/A</v>
      </c>
      <c r="AY406" s="98" t="e">
        <f t="shared" ref="AY406:AY414" si="387">IF(S566=0,NA(),S566)</f>
        <v>#N/A</v>
      </c>
      <c r="AZ406" s="373" t="e">
        <f t="shared" ref="AZ406:AZ414" si="388">IF(V566=0,NA(),V566)</f>
        <v>#N/A</v>
      </c>
      <c r="BA406" s="365"/>
      <c r="BB406" s="365"/>
      <c r="BC406" s="377"/>
      <c r="BD406" s="365"/>
      <c r="BE406" s="365"/>
      <c r="BF406" s="365"/>
      <c r="BG406" s="365"/>
      <c r="BH406" s="365"/>
      <c r="BI406" s="365"/>
      <c r="BJ406" s="365"/>
      <c r="BK406" s="365"/>
      <c r="BL406" s="376"/>
      <c r="BM406" s="376"/>
      <c r="BN406" s="260"/>
      <c r="BO406" s="260"/>
      <c r="BP406" s="260"/>
      <c r="BQ406" s="263"/>
      <c r="BR406" s="263"/>
    </row>
    <row r="407" spans="1:70" ht="4.5" customHeight="1" thickBot="1" x14ac:dyDescent="0.25">
      <c r="A407" s="91">
        <f>AK410</f>
        <v>29</v>
      </c>
      <c r="B407" s="235"/>
      <c r="C407" s="235"/>
      <c r="D407" s="235"/>
      <c r="E407" s="235"/>
      <c r="F407" s="235"/>
      <c r="G407" s="235"/>
      <c r="H407" s="235"/>
      <c r="I407" s="235"/>
      <c r="J407" s="280"/>
      <c r="K407" s="280"/>
      <c r="L407" s="280"/>
      <c r="M407" s="280"/>
      <c r="N407" s="280"/>
      <c r="O407" s="280"/>
      <c r="P407" s="280"/>
      <c r="Q407" s="280"/>
      <c r="R407" s="280"/>
      <c r="S407" s="292"/>
      <c r="T407" s="292"/>
      <c r="U407" s="292"/>
      <c r="V407" s="292"/>
      <c r="W407" s="292"/>
      <c r="X407" s="292"/>
      <c r="Y407" s="292"/>
      <c r="Z407" s="292"/>
      <c r="AA407" s="292"/>
      <c r="AB407" s="292"/>
      <c r="AC407" s="292"/>
      <c r="AD407" s="236"/>
      <c r="AE407" s="237"/>
      <c r="AF407" s="236"/>
      <c r="AG407" s="238"/>
      <c r="AH407" s="536"/>
      <c r="AI407" s="537"/>
      <c r="AJ407" s="537"/>
      <c r="AK407" s="537"/>
      <c r="AL407" s="383"/>
      <c r="AM407" s="384"/>
      <c r="AN407" s="383"/>
      <c r="AT407" s="364" t="e">
        <f t="shared" si="385"/>
        <v>#N/A</v>
      </c>
      <c r="AU407" s="365" t="e">
        <f t="shared" si="386"/>
        <v>#N/A</v>
      </c>
      <c r="AV407" s="372" t="str">
        <f t="shared" ca="1" si="371"/>
        <v/>
      </c>
      <c r="AW407" s="364" t="e">
        <f t="shared" ca="1" si="372"/>
        <v>#N/A</v>
      </c>
      <c r="AX407" s="373" t="e">
        <f t="shared" ca="1" si="373"/>
        <v>#N/A</v>
      </c>
      <c r="AY407" s="98" t="e">
        <f t="shared" si="387"/>
        <v>#N/A</v>
      </c>
      <c r="AZ407" s="373" t="e">
        <f t="shared" si="388"/>
        <v>#N/A</v>
      </c>
      <c r="BC407" s="377"/>
    </row>
    <row r="408" spans="1:70" ht="26.25" customHeight="1" x14ac:dyDescent="0.2">
      <c r="A408" s="163">
        <f>A394+1</f>
        <v>29</v>
      </c>
      <c r="B408" s="523"/>
      <c r="C408" s="523"/>
      <c r="D408" s="523"/>
      <c r="E408" s="524"/>
      <c r="F408" s="527" t="str">
        <f>IF('FRONT PAGE'!$A$1="www.fly-logics.com","TOTAL PAGE",0)</f>
        <v>TOTAL PAGE</v>
      </c>
      <c r="G408" s="528"/>
      <c r="H408" s="529"/>
      <c r="I408" s="314" t="str">
        <f>IF('FRONT PAGE'!$A$1="www.fly-logics.com",IF(SUM(I397:I407)=0," ",SUM(I397:I407)),0)</f>
        <v xml:space="preserve"> </v>
      </c>
      <c r="J408" s="315" t="str">
        <f>IF('FRONT PAGE'!$A$1="www.fly-logics.com",IF(SUM(J397:J407)=0," ",SUM(J397:J407)),0)</f>
        <v xml:space="preserve"> </v>
      </c>
      <c r="K408" s="316" t="str">
        <f>IF('FRONT PAGE'!$A$1="www.fly-logics.com",IF(SUM(K397:K407)=0," ",SUM(K397:K407)),0)</f>
        <v xml:space="preserve"> </v>
      </c>
      <c r="L408" s="317" t="str">
        <f>IF('FRONT PAGE'!$A$1="www.fly-logics.com",IF(SUM(L397:L407)=0," ",SUM(L397:L407)),0)</f>
        <v xml:space="preserve"> </v>
      </c>
      <c r="M408" s="316" t="str">
        <f>IF('FRONT PAGE'!$A$1="www.fly-logics.com",IF(SUM(M397:M407)=0," ",SUM(M397:M407)),0)</f>
        <v xml:space="preserve"> </v>
      </c>
      <c r="N408" s="317" t="str">
        <f>IF('FRONT PAGE'!$A$1="www.fly-logics.com",IF(SUM(N397:N407)=0," ",SUM(N397:N407)),0)</f>
        <v xml:space="preserve"> </v>
      </c>
      <c r="O408" s="316" t="str">
        <f>IF('FRONT PAGE'!$A$1="www.fly-logics.com",IF(SUM(O397:O407)=0," ",SUM(O397:O407)),0)</f>
        <v xml:space="preserve"> </v>
      </c>
      <c r="P408" s="317" t="str">
        <f>IF('FRONT PAGE'!$A$1="www.fly-logics.com",IF(SUM(P397:P407)=0," ",SUM(P397:P407)),0)</f>
        <v xml:space="preserve"> </v>
      </c>
      <c r="Q408" s="318" t="str">
        <f>IF('FRONT PAGE'!$A$1="www.fly-logics.com",IF(SUM(Q397:Q407)=0," ",SUM(Q397:Q407)),0)</f>
        <v xml:space="preserve"> </v>
      </c>
      <c r="R408" s="319"/>
      <c r="S408" s="315" t="str">
        <f>IF('FRONT PAGE'!$A$1="www.fly-logics.com",IF(SUM(S397:S407)=0," ",SUM(S397:S407)),0)</f>
        <v xml:space="preserve"> </v>
      </c>
      <c r="T408" s="316" t="str">
        <f>IF('FRONT PAGE'!$A$1="www.fly-logics.com",IF(SUM(T397:T407)=0," ",SUM(T397:T407)),0)</f>
        <v xml:space="preserve"> </v>
      </c>
      <c r="U408" s="316" t="str">
        <f>IF('FRONT PAGE'!$A$1="www.fly-logics.com",IF(SUM(U397:U407)=0," ",SUM(U397:U407)),0)</f>
        <v xml:space="preserve"> </v>
      </c>
      <c r="V408" s="318" t="str">
        <f>IF('FRONT PAGE'!$A$1="www.fly-logics.com",IF(SUM(V397:V407)=0," ",SUM(V397:V407)),0)</f>
        <v xml:space="preserve"> </v>
      </c>
      <c r="W408" s="315" t="str">
        <f>IF('FRONT PAGE'!$A$1="www.fly-logics.com",IF(SUM(W397:W407)=0," ",SUM(W397:W407)),0)</f>
        <v xml:space="preserve"> </v>
      </c>
      <c r="X408" s="316" t="str">
        <f>IF('FRONT PAGE'!$A$1="www.fly-logics.com",IF(SUM(X397:X407)=0," ",SUM(X397:X407)),0)</f>
        <v xml:space="preserve"> </v>
      </c>
      <c r="Y408" s="317" t="str">
        <f>IF('FRONT PAGE'!$A$1="www.fly-logics.com",IF(SUM(Y397:Y407)=0," ",SUM(Y397:Y407)),0)</f>
        <v xml:space="preserve"> </v>
      </c>
      <c r="Z408" s="316" t="str">
        <f>IF('FRONT PAGE'!$A$1="www.fly-logics.com",IF(SUM(Z397:Z407)=0," ",SUM(Z397:Z407)),0)</f>
        <v xml:space="preserve"> </v>
      </c>
      <c r="AA408" s="317" t="str">
        <f>IF('FRONT PAGE'!$A$1="www.fly-logics.com",IF(SUM(AA397:AA407)=0," ",SUM(AA397:AA407)),0)</f>
        <v xml:space="preserve"> </v>
      </c>
      <c r="AB408" s="318" t="str">
        <f>IF('FRONT PAGE'!$A$1="www.fly-logics.com",IF(SUM(AB397:AB407)=0," ",SUM(AB397:AB407)),0)</f>
        <v xml:space="preserve"> </v>
      </c>
      <c r="AC408" s="329" t="str">
        <f>IF('FRONT PAGE'!$A$1="www.fly-logics.com",IF(SUM(AC397:AC407)=0," ",SUM(AC397:AC407)),0)</f>
        <v xml:space="preserve"> </v>
      </c>
      <c r="AD408" s="321" t="str">
        <f>IF('FRONT PAGE'!$A$1="www.fly-logics.com",IF(SUM(AD397:AD407)=0," ",SUM(AD397:AD407)),0)</f>
        <v xml:space="preserve"> </v>
      </c>
      <c r="AE408" s="321" t="str">
        <f>IF('FRONT PAGE'!$A$1="www.fly-logics.com",IF(SUM(AE397:AE407)=0," ",SUM(AE397:AE407)),0)</f>
        <v xml:space="preserve"> </v>
      </c>
      <c r="AF408" s="322" t="str">
        <f>IF('FRONT PAGE'!$A$1="www.fly-logics.com",IF(SUM(AF397:AF407)=0," ",SUM(AF397:AF407)),0)</f>
        <v xml:space="preserve"> </v>
      </c>
      <c r="AG408" s="323" t="str">
        <f>IF('FRONT PAGE'!$A$1="www.fly-logics.com",IF(SUM(AG397:AG407)=0," ",SUM(AG397:AG407)),0)</f>
        <v xml:space="preserve"> </v>
      </c>
      <c r="AH408" s="520" t="str">
        <f>IF('FRONT PAGE'!$A$1="www.fly-logics.com","I certify that all the data in this
logbook are accurate",0)</f>
        <v>I certify that all the data in this
logbook are accurate</v>
      </c>
      <c r="AI408" s="521"/>
      <c r="AJ408" s="521"/>
      <c r="AK408" s="522"/>
      <c r="AL408" s="385"/>
      <c r="AM408" s="386"/>
      <c r="AN408" s="385"/>
      <c r="AT408" s="364" t="e">
        <f t="shared" si="385"/>
        <v>#N/A</v>
      </c>
      <c r="AU408" s="365" t="e">
        <f t="shared" si="386"/>
        <v>#N/A</v>
      </c>
      <c r="AV408" s="372" t="str">
        <f t="shared" ca="1" si="371"/>
        <v/>
      </c>
      <c r="AW408" s="364" t="e">
        <f t="shared" ca="1" si="372"/>
        <v>#N/A</v>
      </c>
      <c r="AX408" s="373" t="e">
        <f t="shared" ca="1" si="373"/>
        <v>#N/A</v>
      </c>
      <c r="AY408" s="98" t="e">
        <f t="shared" si="387"/>
        <v>#N/A</v>
      </c>
      <c r="AZ408" s="373" t="e">
        <f t="shared" si="388"/>
        <v>#N/A</v>
      </c>
      <c r="BA408" s="363"/>
      <c r="BC408" s="377"/>
    </row>
    <row r="409" spans="1:70" ht="26.25" customHeight="1" x14ac:dyDescent="0.2">
      <c r="A409" s="505">
        <f>AL393</f>
        <v>0</v>
      </c>
      <c r="B409" s="525"/>
      <c r="C409" s="525"/>
      <c r="D409" s="525"/>
      <c r="E409" s="526"/>
      <c r="F409" s="530" t="str">
        <f>IF('FRONT PAGE'!$A$1="www.fly-logics.com","TOTAL PREVIOUS LOGBOOK",0)</f>
        <v>TOTAL PREVIOUS LOGBOOK</v>
      </c>
      <c r="G409" s="531"/>
      <c r="H409" s="532"/>
      <c r="I409" s="333">
        <f>I396</f>
        <v>33.75</v>
      </c>
      <c r="J409" s="334">
        <f t="shared" ref="J409:Q409" si="389">J396</f>
        <v>33.75</v>
      </c>
      <c r="K409" s="335" t="str">
        <f t="shared" si="389"/>
        <v xml:space="preserve"> </v>
      </c>
      <c r="L409" s="336" t="str">
        <f t="shared" si="389"/>
        <v xml:space="preserve"> </v>
      </c>
      <c r="M409" s="335" t="str">
        <f t="shared" si="389"/>
        <v xml:space="preserve"> </v>
      </c>
      <c r="N409" s="336" t="str">
        <f t="shared" si="389"/>
        <v xml:space="preserve"> </v>
      </c>
      <c r="O409" s="335" t="str">
        <f t="shared" si="389"/>
        <v xml:space="preserve"> </v>
      </c>
      <c r="P409" s="336" t="str">
        <f t="shared" si="389"/>
        <v xml:space="preserve"> </v>
      </c>
      <c r="Q409" s="337" t="str">
        <f t="shared" si="389"/>
        <v xml:space="preserve"> </v>
      </c>
      <c r="R409" s="288">
        <v>10</v>
      </c>
      <c r="S409" s="331" t="str">
        <f>S396</f>
        <v xml:space="preserve"> </v>
      </c>
      <c r="T409" s="239">
        <f t="shared" ref="T409:AG409" si="390">T396</f>
        <v>13.75</v>
      </c>
      <c r="U409" s="239">
        <f t="shared" si="390"/>
        <v>20</v>
      </c>
      <c r="V409" s="240">
        <f t="shared" si="390"/>
        <v>5</v>
      </c>
      <c r="W409" s="241" t="str">
        <f t="shared" si="390"/>
        <v xml:space="preserve"> </v>
      </c>
      <c r="X409" s="239" t="str">
        <f t="shared" si="390"/>
        <v xml:space="preserve"> </v>
      </c>
      <c r="Y409" s="242">
        <f t="shared" si="390"/>
        <v>5</v>
      </c>
      <c r="Z409" s="239" t="str">
        <f t="shared" si="390"/>
        <v xml:space="preserve"> </v>
      </c>
      <c r="AA409" s="242">
        <f t="shared" si="390"/>
        <v>3.75</v>
      </c>
      <c r="AB409" s="240" t="str">
        <f t="shared" si="390"/>
        <v xml:space="preserve"> </v>
      </c>
      <c r="AC409" s="243">
        <f t="shared" si="390"/>
        <v>14</v>
      </c>
      <c r="AD409" s="244" t="str">
        <f t="shared" si="390"/>
        <v xml:space="preserve"> </v>
      </c>
      <c r="AE409" s="244">
        <f t="shared" si="390"/>
        <v>14</v>
      </c>
      <c r="AF409" s="245" t="str">
        <f t="shared" si="390"/>
        <v xml:space="preserve"> </v>
      </c>
      <c r="AG409" s="332">
        <f t="shared" si="390"/>
        <v>17</v>
      </c>
      <c r="AH409" s="507"/>
      <c r="AI409" s="508"/>
      <c r="AJ409" s="508"/>
      <c r="AK409" s="509"/>
      <c r="AL409" s="385"/>
      <c r="AM409" s="386"/>
      <c r="AN409" s="385"/>
      <c r="AT409" s="364" t="e">
        <f t="shared" si="385"/>
        <v>#N/A</v>
      </c>
      <c r="AU409" s="365" t="e">
        <f t="shared" si="386"/>
        <v>#N/A</v>
      </c>
      <c r="AV409" s="372" t="str">
        <f t="shared" ca="1" si="371"/>
        <v/>
      </c>
      <c r="AW409" s="364" t="e">
        <f t="shared" ca="1" si="372"/>
        <v>#N/A</v>
      </c>
      <c r="AX409" s="373" t="e">
        <f t="shared" ca="1" si="373"/>
        <v>#N/A</v>
      </c>
      <c r="AY409" s="98" t="e">
        <f t="shared" si="387"/>
        <v>#N/A</v>
      </c>
      <c r="AZ409" s="373" t="e">
        <f t="shared" si="388"/>
        <v>#N/A</v>
      </c>
      <c r="BA409" s="363"/>
      <c r="BC409" s="377"/>
    </row>
    <row r="410" spans="1:70" ht="26.25" customHeight="1" thickBot="1" x14ac:dyDescent="0.25">
      <c r="A410" s="506"/>
      <c r="B410" s="512" t="str">
        <f>IF('FRONT PAGE'!$A$1="www.fly-logics.com","Authority certifying flight hours 
STAMP &amp; SIGNATURE",0)</f>
        <v>Authority certifying flight hours 
STAMP &amp; SIGNATURE</v>
      </c>
      <c r="C410" s="512"/>
      <c r="D410" s="512"/>
      <c r="E410" s="513"/>
      <c r="F410" s="533" t="str">
        <f>IF('FRONT PAGE'!$A$1="www.fly-logics.com","TOTAL TO DATE",0)</f>
        <v>TOTAL TO DATE</v>
      </c>
      <c r="G410" s="534"/>
      <c r="H410" s="535"/>
      <c r="I410" s="32">
        <f t="shared" ref="I410:Q410" si="391">IF(SUM(I408:I409)=0," ",SUM(I408:I409))</f>
        <v>33.75</v>
      </c>
      <c r="J410" s="27">
        <f t="shared" si="391"/>
        <v>33.75</v>
      </c>
      <c r="K410" s="24" t="str">
        <f t="shared" si="391"/>
        <v xml:space="preserve"> </v>
      </c>
      <c r="L410" s="25" t="str">
        <f t="shared" si="391"/>
        <v xml:space="preserve"> </v>
      </c>
      <c r="M410" s="24" t="str">
        <f t="shared" si="391"/>
        <v xml:space="preserve"> </v>
      </c>
      <c r="N410" s="25" t="str">
        <f t="shared" si="391"/>
        <v xml:space="preserve"> </v>
      </c>
      <c r="O410" s="24" t="str">
        <f t="shared" si="391"/>
        <v xml:space="preserve"> </v>
      </c>
      <c r="P410" s="25" t="str">
        <f t="shared" si="391"/>
        <v xml:space="preserve"> </v>
      </c>
      <c r="Q410" s="26" t="str">
        <f t="shared" si="391"/>
        <v xml:space="preserve"> </v>
      </c>
      <c r="R410" s="289"/>
      <c r="S410" s="27" t="str">
        <f t="shared" ref="S410:AG410" si="392">IF(SUM(S408:S409)=0," ",SUM(S408:S409))</f>
        <v xml:space="preserve"> </v>
      </c>
      <c r="T410" s="24">
        <f t="shared" si="392"/>
        <v>13.75</v>
      </c>
      <c r="U410" s="24">
        <f t="shared" si="392"/>
        <v>20</v>
      </c>
      <c r="V410" s="26">
        <f t="shared" si="392"/>
        <v>5</v>
      </c>
      <c r="W410" s="27" t="str">
        <f t="shared" si="392"/>
        <v xml:space="preserve"> </v>
      </c>
      <c r="X410" s="24" t="str">
        <f t="shared" si="392"/>
        <v xml:space="preserve"> </v>
      </c>
      <c r="Y410" s="25">
        <f t="shared" si="392"/>
        <v>5</v>
      </c>
      <c r="Z410" s="24" t="str">
        <f t="shared" si="392"/>
        <v xml:space="preserve"> </v>
      </c>
      <c r="AA410" s="25">
        <f t="shared" si="392"/>
        <v>3.75</v>
      </c>
      <c r="AB410" s="26" t="str">
        <f t="shared" si="392"/>
        <v xml:space="preserve"> </v>
      </c>
      <c r="AC410" s="30">
        <f t="shared" si="392"/>
        <v>14</v>
      </c>
      <c r="AD410" s="28" t="str">
        <f t="shared" si="392"/>
        <v xml:space="preserve"> </v>
      </c>
      <c r="AE410" s="28">
        <f t="shared" si="392"/>
        <v>14</v>
      </c>
      <c r="AF410" s="31" t="str">
        <f t="shared" si="392"/>
        <v xml:space="preserve"> </v>
      </c>
      <c r="AG410" s="33">
        <f t="shared" si="392"/>
        <v>17</v>
      </c>
      <c r="AH410" s="514" t="str">
        <f>IF('FRONT PAGE'!$A$1="www.fly-logics.com","_____________________________
PILOT SIGNATURE",0)</f>
        <v>_____________________________
PILOT SIGNATURE</v>
      </c>
      <c r="AI410" s="515"/>
      <c r="AJ410" s="515"/>
      <c r="AK410" s="330">
        <f>A408</f>
        <v>29</v>
      </c>
      <c r="AL410" s="387"/>
      <c r="AM410" s="388"/>
      <c r="AN410" s="387"/>
      <c r="AT410" s="364" t="e">
        <f t="shared" si="385"/>
        <v>#N/A</v>
      </c>
      <c r="AU410" s="365" t="e">
        <f t="shared" si="386"/>
        <v>#N/A</v>
      </c>
      <c r="AV410" s="372" t="str">
        <f t="shared" ca="1" si="371"/>
        <v/>
      </c>
      <c r="AW410" s="364" t="e">
        <f t="shared" ca="1" si="372"/>
        <v>#N/A</v>
      </c>
      <c r="AX410" s="373" t="e">
        <f t="shared" ca="1" si="373"/>
        <v>#N/A</v>
      </c>
      <c r="AY410" s="98" t="e">
        <f t="shared" si="387"/>
        <v>#N/A</v>
      </c>
      <c r="AZ410" s="373" t="e">
        <f t="shared" si="388"/>
        <v>#N/A</v>
      </c>
      <c r="BA410" s="363"/>
      <c r="BC410" s="377"/>
    </row>
    <row r="411" spans="1:70" s="50" customFormat="1" ht="27.75" customHeight="1" x14ac:dyDescent="0.2">
      <c r="A411" s="29">
        <f>A406+1</f>
        <v>291</v>
      </c>
      <c r="B411" s="39"/>
      <c r="C411" s="40"/>
      <c r="D411" s="41"/>
      <c r="E411" s="42"/>
      <c r="F411" s="43"/>
      <c r="G411" s="44"/>
      <c r="H411" s="45"/>
      <c r="I411" s="281"/>
      <c r="J411" s="277"/>
      <c r="K411" s="278"/>
      <c r="L411" s="279"/>
      <c r="M411" s="278"/>
      <c r="N411" s="279"/>
      <c r="O411" s="278"/>
      <c r="P411" s="279"/>
      <c r="Q411" s="150"/>
      <c r="R411" s="285"/>
      <c r="S411" s="46"/>
      <c r="T411" s="47"/>
      <c r="U411" s="47"/>
      <c r="V411" s="48"/>
      <c r="W411" s="293"/>
      <c r="X411" s="278"/>
      <c r="Y411" s="279"/>
      <c r="Z411" s="278"/>
      <c r="AA411" s="279"/>
      <c r="AB411" s="150"/>
      <c r="AC411" s="282"/>
      <c r="AD411" s="283"/>
      <c r="AE411" s="283"/>
      <c r="AF411" s="284"/>
      <c r="AG411" s="49"/>
      <c r="AH411" s="48"/>
      <c r="AI411" s="516"/>
      <c r="AJ411" s="516"/>
      <c r="AK411" s="517"/>
      <c r="AL411" s="100"/>
      <c r="AM411" s="382" t="str">
        <f t="shared" ref="AM411:AM420" si="393">IF(B411=0," ",TEXT(B411,"MMM"))</f>
        <v xml:space="preserve"> </v>
      </c>
      <c r="AN411" s="95" t="str">
        <f t="shared" ref="AN411:AN420" si="394">IF(B411=0," ",YEAR(B411))</f>
        <v xml:space="preserve"> </v>
      </c>
      <c r="AO411" s="365"/>
      <c r="AP411" s="365"/>
      <c r="AQ411" s="256"/>
      <c r="AR411" s="365"/>
      <c r="AS411" s="365"/>
      <c r="AT411" s="364" t="e">
        <f t="shared" si="385"/>
        <v>#N/A</v>
      </c>
      <c r="AU411" s="365" t="e">
        <f t="shared" si="386"/>
        <v>#N/A</v>
      </c>
      <c r="AV411" s="372" t="str">
        <f t="shared" ca="1" si="371"/>
        <v/>
      </c>
      <c r="AW411" s="364" t="e">
        <f t="shared" ca="1" si="372"/>
        <v>#N/A</v>
      </c>
      <c r="AX411" s="373" t="e">
        <f t="shared" ca="1" si="373"/>
        <v>#N/A</v>
      </c>
      <c r="AY411" s="98" t="e">
        <f t="shared" si="387"/>
        <v>#N/A</v>
      </c>
      <c r="AZ411" s="373" t="e">
        <f t="shared" si="388"/>
        <v>#N/A</v>
      </c>
      <c r="BA411" s="363"/>
      <c r="BB411" s="365"/>
      <c r="BC411" s="377"/>
      <c r="BD411" s="365"/>
      <c r="BE411" s="365"/>
      <c r="BF411" s="365"/>
      <c r="BG411" s="365"/>
      <c r="BH411" s="365"/>
      <c r="BI411" s="365"/>
      <c r="BJ411" s="365"/>
      <c r="BK411" s="365"/>
      <c r="BL411" s="376"/>
      <c r="BM411" s="376"/>
      <c r="BN411" s="260"/>
      <c r="BO411" s="260"/>
      <c r="BP411" s="260"/>
      <c r="BQ411" s="263"/>
      <c r="BR411" s="263"/>
    </row>
    <row r="412" spans="1:70" s="50" customFormat="1" ht="27.75" customHeight="1" x14ac:dyDescent="0.2">
      <c r="A412" s="22">
        <f>A411+1</f>
        <v>292</v>
      </c>
      <c r="B412" s="51"/>
      <c r="C412" s="52"/>
      <c r="D412" s="53"/>
      <c r="E412" s="54"/>
      <c r="F412" s="55"/>
      <c r="G412" s="56"/>
      <c r="H412" s="57"/>
      <c r="I412" s="275"/>
      <c r="J412" s="58"/>
      <c r="K412" s="59"/>
      <c r="L412" s="60"/>
      <c r="M412" s="59"/>
      <c r="N412" s="60"/>
      <c r="O412" s="59"/>
      <c r="P412" s="60"/>
      <c r="Q412" s="61"/>
      <c r="R412" s="286"/>
      <c r="S412" s="58"/>
      <c r="T412" s="59"/>
      <c r="U412" s="59"/>
      <c r="V412" s="61"/>
      <c r="W412" s="294"/>
      <c r="X412" s="59"/>
      <c r="Y412" s="60"/>
      <c r="Z412" s="59"/>
      <c r="AA412" s="60"/>
      <c r="AB412" s="61"/>
      <c r="AC412" s="62"/>
      <c r="AD412" s="63"/>
      <c r="AE412" s="63"/>
      <c r="AF412" s="64"/>
      <c r="AG412" s="65"/>
      <c r="AH412" s="61"/>
      <c r="AI412" s="510"/>
      <c r="AJ412" s="510"/>
      <c r="AK412" s="511"/>
      <c r="AL412" s="100"/>
      <c r="AM412" s="382" t="str">
        <f t="shared" si="393"/>
        <v xml:space="preserve"> </v>
      </c>
      <c r="AN412" s="95" t="str">
        <f t="shared" si="394"/>
        <v xml:space="preserve"> </v>
      </c>
      <c r="AO412" s="365"/>
      <c r="AP412" s="365"/>
      <c r="AQ412" s="256"/>
      <c r="AR412" s="365"/>
      <c r="AS412" s="365"/>
      <c r="AT412" s="364" t="e">
        <f t="shared" si="385"/>
        <v>#N/A</v>
      </c>
      <c r="AU412" s="365" t="e">
        <f t="shared" si="386"/>
        <v>#N/A</v>
      </c>
      <c r="AV412" s="372" t="str">
        <f t="shared" ca="1" si="371"/>
        <v/>
      </c>
      <c r="AW412" s="364" t="e">
        <f t="shared" ca="1" si="372"/>
        <v>#N/A</v>
      </c>
      <c r="AX412" s="373" t="e">
        <f t="shared" ca="1" si="373"/>
        <v>#N/A</v>
      </c>
      <c r="AY412" s="98" t="e">
        <f t="shared" si="387"/>
        <v>#N/A</v>
      </c>
      <c r="AZ412" s="373" t="e">
        <f t="shared" si="388"/>
        <v>#N/A</v>
      </c>
      <c r="BA412" s="363"/>
      <c r="BB412" s="365"/>
      <c r="BC412" s="377"/>
      <c r="BD412" s="365"/>
      <c r="BE412" s="365"/>
      <c r="BF412" s="365"/>
      <c r="BG412" s="365"/>
      <c r="BH412" s="365"/>
      <c r="BI412" s="365"/>
      <c r="BJ412" s="365"/>
      <c r="BK412" s="365"/>
      <c r="BL412" s="376"/>
      <c r="BM412" s="376"/>
      <c r="BN412" s="260"/>
      <c r="BO412" s="260"/>
      <c r="BP412" s="260"/>
      <c r="BQ412" s="263"/>
      <c r="BR412" s="263"/>
    </row>
    <row r="413" spans="1:70" s="50" customFormat="1" ht="27.75" customHeight="1" x14ac:dyDescent="0.2">
      <c r="A413" s="22">
        <f t="shared" ref="A413:A420" si="395">A412+1</f>
        <v>293</v>
      </c>
      <c r="B413" s="51"/>
      <c r="C413" s="52"/>
      <c r="D413" s="53"/>
      <c r="E413" s="54"/>
      <c r="F413" s="55"/>
      <c r="G413" s="56"/>
      <c r="H413" s="57"/>
      <c r="I413" s="275"/>
      <c r="J413" s="58"/>
      <c r="K413" s="59"/>
      <c r="L413" s="60"/>
      <c r="M413" s="59"/>
      <c r="N413" s="60"/>
      <c r="O413" s="59"/>
      <c r="P413" s="60"/>
      <c r="Q413" s="61"/>
      <c r="R413" s="286"/>
      <c r="S413" s="58"/>
      <c r="T413" s="59"/>
      <c r="U413" s="59"/>
      <c r="V413" s="61"/>
      <c r="W413" s="294"/>
      <c r="X413" s="59"/>
      <c r="Y413" s="60"/>
      <c r="Z413" s="59"/>
      <c r="AA413" s="60"/>
      <c r="AB413" s="61"/>
      <c r="AC413" s="62"/>
      <c r="AD413" s="63"/>
      <c r="AE413" s="63"/>
      <c r="AF413" s="64"/>
      <c r="AG413" s="65"/>
      <c r="AH413" s="61"/>
      <c r="AI413" s="510"/>
      <c r="AJ413" s="510"/>
      <c r="AK413" s="511"/>
      <c r="AL413" s="100"/>
      <c r="AM413" s="382" t="str">
        <f t="shared" si="393"/>
        <v xml:space="preserve"> </v>
      </c>
      <c r="AN413" s="95" t="str">
        <f t="shared" si="394"/>
        <v xml:space="preserve"> </v>
      </c>
      <c r="AO413" s="365"/>
      <c r="AP413" s="365"/>
      <c r="AQ413" s="256"/>
      <c r="AR413" s="365"/>
      <c r="AS413" s="365"/>
      <c r="AT413" s="364" t="e">
        <f t="shared" si="385"/>
        <v>#N/A</v>
      </c>
      <c r="AU413" s="365" t="e">
        <f t="shared" si="386"/>
        <v>#N/A</v>
      </c>
      <c r="AV413" s="372" t="str">
        <f t="shared" ca="1" si="371"/>
        <v/>
      </c>
      <c r="AW413" s="364" t="e">
        <f t="shared" ca="1" si="372"/>
        <v>#N/A</v>
      </c>
      <c r="AX413" s="373" t="e">
        <f t="shared" ca="1" si="373"/>
        <v>#N/A</v>
      </c>
      <c r="AY413" s="98" t="e">
        <f t="shared" si="387"/>
        <v>#N/A</v>
      </c>
      <c r="AZ413" s="373" t="e">
        <f t="shared" si="388"/>
        <v>#N/A</v>
      </c>
      <c r="BA413" s="363"/>
      <c r="BB413" s="365"/>
      <c r="BC413" s="377"/>
      <c r="BD413" s="365"/>
      <c r="BE413" s="365"/>
      <c r="BF413" s="365"/>
      <c r="BG413" s="365"/>
      <c r="BH413" s="365"/>
      <c r="BI413" s="365"/>
      <c r="BJ413" s="365"/>
      <c r="BK413" s="365"/>
      <c r="BL413" s="376"/>
      <c r="BM413" s="376"/>
      <c r="BN413" s="260"/>
      <c r="BO413" s="260"/>
      <c r="BP413" s="260"/>
      <c r="BQ413" s="263"/>
      <c r="BR413" s="263"/>
    </row>
    <row r="414" spans="1:70" s="50" customFormat="1" ht="27.75" customHeight="1" x14ac:dyDescent="0.2">
      <c r="A414" s="22">
        <f t="shared" si="395"/>
        <v>294</v>
      </c>
      <c r="B414" s="51"/>
      <c r="C414" s="52"/>
      <c r="D414" s="53"/>
      <c r="E414" s="54"/>
      <c r="F414" s="55"/>
      <c r="G414" s="56"/>
      <c r="H414" s="57"/>
      <c r="I414" s="275"/>
      <c r="J414" s="58"/>
      <c r="K414" s="59"/>
      <c r="L414" s="60"/>
      <c r="M414" s="59"/>
      <c r="N414" s="60"/>
      <c r="O414" s="59"/>
      <c r="P414" s="60"/>
      <c r="Q414" s="61"/>
      <c r="R414" s="286"/>
      <c r="S414" s="58"/>
      <c r="T414" s="59"/>
      <c r="U414" s="59"/>
      <c r="V414" s="61"/>
      <c r="W414" s="294"/>
      <c r="X414" s="59"/>
      <c r="Y414" s="60"/>
      <c r="Z414" s="59"/>
      <c r="AA414" s="60"/>
      <c r="AB414" s="61"/>
      <c r="AC414" s="62"/>
      <c r="AD414" s="63"/>
      <c r="AE414" s="63"/>
      <c r="AF414" s="64"/>
      <c r="AG414" s="65"/>
      <c r="AH414" s="61"/>
      <c r="AI414" s="510"/>
      <c r="AJ414" s="510"/>
      <c r="AK414" s="511"/>
      <c r="AL414" s="100"/>
      <c r="AM414" s="382" t="str">
        <f t="shared" si="393"/>
        <v xml:space="preserve"> </v>
      </c>
      <c r="AN414" s="95" t="str">
        <f t="shared" si="394"/>
        <v xml:space="preserve"> </v>
      </c>
      <c r="AO414" s="365"/>
      <c r="AP414" s="365"/>
      <c r="AQ414" s="256"/>
      <c r="AR414" s="365"/>
      <c r="AS414" s="365"/>
      <c r="AT414" s="364" t="e">
        <f t="shared" si="385"/>
        <v>#N/A</v>
      </c>
      <c r="AU414" s="365" t="e">
        <f t="shared" si="386"/>
        <v>#N/A</v>
      </c>
      <c r="AV414" s="372" t="str">
        <f t="shared" ca="1" si="371"/>
        <v/>
      </c>
      <c r="AW414" s="364" t="e">
        <f t="shared" ca="1" si="372"/>
        <v>#N/A</v>
      </c>
      <c r="AX414" s="373" t="e">
        <f t="shared" ca="1" si="373"/>
        <v>#N/A</v>
      </c>
      <c r="AY414" s="98" t="e">
        <f t="shared" si="387"/>
        <v>#N/A</v>
      </c>
      <c r="AZ414" s="373" t="e">
        <f t="shared" si="388"/>
        <v>#N/A</v>
      </c>
      <c r="BA414" s="363"/>
      <c r="BB414" s="365"/>
      <c r="BC414" s="377"/>
      <c r="BD414" s="365"/>
      <c r="BE414" s="365"/>
      <c r="BF414" s="365"/>
      <c r="BG414" s="365"/>
      <c r="BH414" s="365"/>
      <c r="BI414" s="365"/>
      <c r="BJ414" s="365"/>
      <c r="BK414" s="365"/>
      <c r="BL414" s="376"/>
      <c r="BM414" s="376"/>
      <c r="BN414" s="260"/>
      <c r="BO414" s="260"/>
      <c r="BP414" s="260"/>
      <c r="BQ414" s="263"/>
      <c r="BR414" s="263"/>
    </row>
    <row r="415" spans="1:70" s="50" customFormat="1" ht="27.75" customHeight="1" x14ac:dyDescent="0.2">
      <c r="A415" s="22">
        <f t="shared" si="395"/>
        <v>295</v>
      </c>
      <c r="B415" s="51"/>
      <c r="C415" s="52"/>
      <c r="D415" s="53"/>
      <c r="E415" s="54"/>
      <c r="F415" s="55"/>
      <c r="G415" s="56"/>
      <c r="H415" s="57"/>
      <c r="I415" s="275"/>
      <c r="J415" s="58"/>
      <c r="K415" s="59"/>
      <c r="L415" s="60"/>
      <c r="M415" s="59"/>
      <c r="N415" s="60"/>
      <c r="O415" s="59"/>
      <c r="P415" s="60"/>
      <c r="Q415" s="61"/>
      <c r="R415" s="286"/>
      <c r="S415" s="58"/>
      <c r="T415" s="59"/>
      <c r="U415" s="59"/>
      <c r="V415" s="61"/>
      <c r="W415" s="294"/>
      <c r="X415" s="59"/>
      <c r="Y415" s="60"/>
      <c r="Z415" s="59"/>
      <c r="AA415" s="60"/>
      <c r="AB415" s="61"/>
      <c r="AC415" s="62"/>
      <c r="AD415" s="63"/>
      <c r="AE415" s="63"/>
      <c r="AF415" s="64"/>
      <c r="AG415" s="65"/>
      <c r="AH415" s="61"/>
      <c r="AI415" s="510"/>
      <c r="AJ415" s="510"/>
      <c r="AK415" s="511"/>
      <c r="AL415" s="100"/>
      <c r="AM415" s="382" t="str">
        <f t="shared" si="393"/>
        <v xml:space="preserve"> </v>
      </c>
      <c r="AN415" s="95" t="str">
        <f t="shared" si="394"/>
        <v xml:space="preserve"> </v>
      </c>
      <c r="AO415" s="365"/>
      <c r="AP415" s="365"/>
      <c r="AQ415" s="256"/>
      <c r="AR415" s="365"/>
      <c r="AS415" s="365"/>
      <c r="AT415" s="364" t="e">
        <f t="shared" ref="AT415:AT424" si="396">IF(ISBLANK($B579),NA(),$B579)</f>
        <v>#N/A</v>
      </c>
      <c r="AU415" s="365" t="e">
        <f t="shared" ref="AU415:AU424" si="397">IF(ISBLANK($I579),NA(),$I579)</f>
        <v>#N/A</v>
      </c>
      <c r="AV415" s="372" t="str">
        <f t="shared" ca="1" si="371"/>
        <v/>
      </c>
      <c r="AW415" s="364" t="e">
        <f t="shared" ca="1" si="372"/>
        <v>#N/A</v>
      </c>
      <c r="AX415" s="373" t="e">
        <f t="shared" ca="1" si="373"/>
        <v>#N/A</v>
      </c>
      <c r="AY415" s="98" t="e">
        <f>IF(S579=0,NA(),S579)</f>
        <v>#N/A</v>
      </c>
      <c r="AZ415" s="373" t="e">
        <f>IF(V579=0,NA(),V579)</f>
        <v>#N/A</v>
      </c>
      <c r="BA415" s="363"/>
      <c r="BB415" s="365"/>
      <c r="BC415" s="377"/>
      <c r="BD415" s="365"/>
      <c r="BE415" s="365"/>
      <c r="BF415" s="365"/>
      <c r="BG415" s="365"/>
      <c r="BH415" s="365"/>
      <c r="BI415" s="365"/>
      <c r="BJ415" s="365"/>
      <c r="BK415" s="365"/>
      <c r="BL415" s="376"/>
      <c r="BM415" s="376"/>
      <c r="BN415" s="260"/>
      <c r="BO415" s="260"/>
      <c r="BP415" s="260"/>
      <c r="BQ415" s="263"/>
      <c r="BR415" s="263"/>
    </row>
    <row r="416" spans="1:70" s="50" customFormat="1" ht="27.75" customHeight="1" x14ac:dyDescent="0.2">
      <c r="A416" s="22">
        <f t="shared" si="395"/>
        <v>296</v>
      </c>
      <c r="B416" s="51"/>
      <c r="C416" s="52"/>
      <c r="D416" s="53"/>
      <c r="E416" s="54"/>
      <c r="F416" s="55"/>
      <c r="G416" s="56"/>
      <c r="H416" s="57"/>
      <c r="I416" s="275"/>
      <c r="J416" s="58"/>
      <c r="K416" s="59"/>
      <c r="L416" s="60"/>
      <c r="M416" s="59"/>
      <c r="N416" s="60"/>
      <c r="O416" s="59"/>
      <c r="P416" s="60"/>
      <c r="Q416" s="61"/>
      <c r="R416" s="286"/>
      <c r="S416" s="58"/>
      <c r="T416" s="59"/>
      <c r="U416" s="59"/>
      <c r="V416" s="61"/>
      <c r="W416" s="294"/>
      <c r="X416" s="59"/>
      <c r="Y416" s="60"/>
      <c r="Z416" s="59"/>
      <c r="AA416" s="60"/>
      <c r="AB416" s="61"/>
      <c r="AC416" s="62"/>
      <c r="AD416" s="63"/>
      <c r="AE416" s="63"/>
      <c r="AF416" s="64"/>
      <c r="AG416" s="65"/>
      <c r="AH416" s="61"/>
      <c r="AI416" s="510"/>
      <c r="AJ416" s="510"/>
      <c r="AK416" s="511"/>
      <c r="AL416" s="100"/>
      <c r="AM416" s="382" t="str">
        <f t="shared" si="393"/>
        <v xml:space="preserve"> </v>
      </c>
      <c r="AN416" s="95" t="str">
        <f t="shared" si="394"/>
        <v xml:space="preserve"> </v>
      </c>
      <c r="AO416" s="365"/>
      <c r="AP416" s="365"/>
      <c r="AQ416" s="256"/>
      <c r="AR416" s="365"/>
      <c r="AS416" s="365"/>
      <c r="AT416" s="364" t="e">
        <f t="shared" si="396"/>
        <v>#N/A</v>
      </c>
      <c r="AU416" s="365" t="e">
        <f t="shared" si="397"/>
        <v>#N/A</v>
      </c>
      <c r="AV416" s="372" t="str">
        <f t="shared" ca="1" si="371"/>
        <v/>
      </c>
      <c r="AW416" s="364" t="e">
        <f t="shared" ca="1" si="372"/>
        <v>#N/A</v>
      </c>
      <c r="AX416" s="373" t="e">
        <f t="shared" ca="1" si="373"/>
        <v>#N/A</v>
      </c>
      <c r="AY416" s="98" t="e">
        <f t="shared" ref="AY416:AY424" si="398">IF(S580=0,NA(),S580)</f>
        <v>#N/A</v>
      </c>
      <c r="AZ416" s="373" t="e">
        <f t="shared" ref="AZ416:AZ424" si="399">IF(V580=0,NA(),V580)</f>
        <v>#N/A</v>
      </c>
      <c r="BA416" s="363"/>
      <c r="BB416" s="365"/>
      <c r="BC416" s="377"/>
      <c r="BD416" s="365"/>
      <c r="BE416" s="365"/>
      <c r="BF416" s="365"/>
      <c r="BG416" s="365"/>
      <c r="BH416" s="365"/>
      <c r="BI416" s="365"/>
      <c r="BJ416" s="365"/>
      <c r="BK416" s="365"/>
      <c r="BL416" s="376"/>
      <c r="BM416" s="376"/>
      <c r="BN416" s="260"/>
      <c r="BO416" s="260"/>
      <c r="BP416" s="260"/>
      <c r="BQ416" s="263"/>
      <c r="BR416" s="263"/>
    </row>
    <row r="417" spans="1:70" s="50" customFormat="1" ht="27.75" customHeight="1" x14ac:dyDescent="0.2">
      <c r="A417" s="22">
        <f>A416+1</f>
        <v>297</v>
      </c>
      <c r="B417" s="51"/>
      <c r="C417" s="52"/>
      <c r="D417" s="53"/>
      <c r="E417" s="54"/>
      <c r="F417" s="55"/>
      <c r="G417" s="56"/>
      <c r="H417" s="57"/>
      <c r="I417" s="275"/>
      <c r="J417" s="58"/>
      <c r="K417" s="59"/>
      <c r="L417" s="60"/>
      <c r="M417" s="59"/>
      <c r="N417" s="60"/>
      <c r="O417" s="59"/>
      <c r="P417" s="60"/>
      <c r="Q417" s="61"/>
      <c r="R417" s="286"/>
      <c r="S417" s="58"/>
      <c r="T417" s="59"/>
      <c r="U417" s="59"/>
      <c r="V417" s="61"/>
      <c r="W417" s="294"/>
      <c r="X417" s="59"/>
      <c r="Y417" s="60"/>
      <c r="Z417" s="59"/>
      <c r="AA417" s="60"/>
      <c r="AB417" s="61"/>
      <c r="AC417" s="62"/>
      <c r="AD417" s="63"/>
      <c r="AE417" s="63"/>
      <c r="AF417" s="64"/>
      <c r="AG417" s="65"/>
      <c r="AH417" s="61"/>
      <c r="AI417" s="510"/>
      <c r="AJ417" s="510"/>
      <c r="AK417" s="511"/>
      <c r="AL417" s="100"/>
      <c r="AM417" s="382" t="str">
        <f t="shared" si="393"/>
        <v xml:space="preserve"> </v>
      </c>
      <c r="AN417" s="95" t="str">
        <f t="shared" si="394"/>
        <v xml:space="preserve"> </v>
      </c>
      <c r="AO417" s="365"/>
      <c r="AP417" s="365"/>
      <c r="AQ417" s="256"/>
      <c r="AR417" s="365"/>
      <c r="AS417" s="365"/>
      <c r="AT417" s="364" t="e">
        <f t="shared" si="396"/>
        <v>#N/A</v>
      </c>
      <c r="AU417" s="365" t="e">
        <f t="shared" si="397"/>
        <v>#N/A</v>
      </c>
      <c r="AV417" s="372" t="str">
        <f t="shared" ca="1" si="371"/>
        <v/>
      </c>
      <c r="AW417" s="364" t="e">
        <f t="shared" ca="1" si="372"/>
        <v>#N/A</v>
      </c>
      <c r="AX417" s="373" t="e">
        <f t="shared" ca="1" si="373"/>
        <v>#N/A</v>
      </c>
      <c r="AY417" s="98" t="e">
        <f t="shared" si="398"/>
        <v>#N/A</v>
      </c>
      <c r="AZ417" s="373" t="e">
        <f t="shared" si="399"/>
        <v>#N/A</v>
      </c>
      <c r="BA417" s="363"/>
      <c r="BB417" s="365"/>
      <c r="BC417" s="377"/>
      <c r="BD417" s="365"/>
      <c r="BE417" s="365"/>
      <c r="BF417" s="365"/>
      <c r="BG417" s="365"/>
      <c r="BH417" s="365"/>
      <c r="BI417" s="365"/>
      <c r="BJ417" s="365"/>
      <c r="BK417" s="365"/>
      <c r="BL417" s="376"/>
      <c r="BM417" s="376"/>
      <c r="BN417" s="260"/>
      <c r="BO417" s="260"/>
      <c r="BP417" s="260"/>
      <c r="BQ417" s="263"/>
      <c r="BR417" s="263"/>
    </row>
    <row r="418" spans="1:70" s="50" customFormat="1" ht="27.75" customHeight="1" x14ac:dyDescent="0.2">
      <c r="A418" s="22">
        <f t="shared" si="395"/>
        <v>298</v>
      </c>
      <c r="B418" s="51"/>
      <c r="C418" s="52"/>
      <c r="D418" s="53"/>
      <c r="E418" s="54"/>
      <c r="F418" s="55"/>
      <c r="G418" s="56"/>
      <c r="H418" s="57"/>
      <c r="I418" s="275"/>
      <c r="J418" s="58"/>
      <c r="K418" s="59"/>
      <c r="L418" s="60"/>
      <c r="M418" s="59"/>
      <c r="N418" s="60"/>
      <c r="O418" s="59"/>
      <c r="P418" s="60"/>
      <c r="Q418" s="61"/>
      <c r="R418" s="286"/>
      <c r="S418" s="58"/>
      <c r="T418" s="59"/>
      <c r="U418" s="59"/>
      <c r="V418" s="61"/>
      <c r="W418" s="294"/>
      <c r="X418" s="59"/>
      <c r="Y418" s="60"/>
      <c r="Z418" s="59"/>
      <c r="AA418" s="60"/>
      <c r="AB418" s="61"/>
      <c r="AC418" s="62"/>
      <c r="AD418" s="63"/>
      <c r="AE418" s="63"/>
      <c r="AF418" s="64"/>
      <c r="AG418" s="65"/>
      <c r="AH418" s="61"/>
      <c r="AI418" s="510"/>
      <c r="AJ418" s="510"/>
      <c r="AK418" s="511"/>
      <c r="AL418" s="100"/>
      <c r="AM418" s="382" t="str">
        <f t="shared" si="393"/>
        <v xml:space="preserve"> </v>
      </c>
      <c r="AN418" s="95" t="str">
        <f t="shared" si="394"/>
        <v xml:space="preserve"> </v>
      </c>
      <c r="AO418" s="365"/>
      <c r="AP418" s="365"/>
      <c r="AQ418" s="256"/>
      <c r="AR418" s="365"/>
      <c r="AS418" s="365"/>
      <c r="AT418" s="364" t="e">
        <f t="shared" si="396"/>
        <v>#N/A</v>
      </c>
      <c r="AU418" s="365" t="e">
        <f t="shared" si="397"/>
        <v>#N/A</v>
      </c>
      <c r="AV418" s="372" t="str">
        <f t="shared" ca="1" si="371"/>
        <v/>
      </c>
      <c r="AW418" s="364" t="e">
        <f t="shared" ca="1" si="372"/>
        <v>#N/A</v>
      </c>
      <c r="AX418" s="373" t="e">
        <f t="shared" ca="1" si="373"/>
        <v>#N/A</v>
      </c>
      <c r="AY418" s="98" t="e">
        <f t="shared" si="398"/>
        <v>#N/A</v>
      </c>
      <c r="AZ418" s="373" t="e">
        <f t="shared" si="399"/>
        <v>#N/A</v>
      </c>
      <c r="BA418" s="363"/>
      <c r="BB418" s="365"/>
      <c r="BC418" s="377"/>
      <c r="BD418" s="365"/>
      <c r="BE418" s="365"/>
      <c r="BF418" s="365"/>
      <c r="BG418" s="365"/>
      <c r="BH418" s="365"/>
      <c r="BI418" s="365"/>
      <c r="BJ418" s="365"/>
      <c r="BK418" s="365"/>
      <c r="BL418" s="376"/>
      <c r="BM418" s="376"/>
      <c r="BN418" s="260"/>
      <c r="BO418" s="260"/>
      <c r="BP418" s="260"/>
      <c r="BQ418" s="263"/>
      <c r="BR418" s="263"/>
    </row>
    <row r="419" spans="1:70" s="50" customFormat="1" ht="27.75" customHeight="1" x14ac:dyDescent="0.2">
      <c r="A419" s="22">
        <f t="shared" si="395"/>
        <v>299</v>
      </c>
      <c r="B419" s="51"/>
      <c r="C419" s="52"/>
      <c r="D419" s="53"/>
      <c r="E419" s="54"/>
      <c r="F419" s="55"/>
      <c r="G419" s="56"/>
      <c r="H419" s="57"/>
      <c r="I419" s="275"/>
      <c r="J419" s="58"/>
      <c r="K419" s="59"/>
      <c r="L419" s="60"/>
      <c r="M419" s="59"/>
      <c r="N419" s="60"/>
      <c r="O419" s="59"/>
      <c r="P419" s="60"/>
      <c r="Q419" s="61"/>
      <c r="R419" s="286"/>
      <c r="S419" s="58"/>
      <c r="T419" s="59"/>
      <c r="U419" s="59"/>
      <c r="V419" s="61"/>
      <c r="W419" s="294"/>
      <c r="X419" s="59"/>
      <c r="Y419" s="60"/>
      <c r="Z419" s="59"/>
      <c r="AA419" s="60"/>
      <c r="AB419" s="61"/>
      <c r="AC419" s="62"/>
      <c r="AD419" s="63"/>
      <c r="AE419" s="63"/>
      <c r="AF419" s="64"/>
      <c r="AG419" s="65"/>
      <c r="AH419" s="61"/>
      <c r="AI419" s="510"/>
      <c r="AJ419" s="510"/>
      <c r="AK419" s="511"/>
      <c r="AL419" s="100"/>
      <c r="AM419" s="382" t="str">
        <f t="shared" si="393"/>
        <v xml:space="preserve"> </v>
      </c>
      <c r="AN419" s="95" t="str">
        <f t="shared" si="394"/>
        <v xml:space="preserve"> </v>
      </c>
      <c r="AO419" s="365"/>
      <c r="AP419" s="365"/>
      <c r="AQ419" s="256"/>
      <c r="AR419" s="365"/>
      <c r="AS419" s="365"/>
      <c r="AT419" s="364" t="e">
        <f t="shared" si="396"/>
        <v>#N/A</v>
      </c>
      <c r="AU419" s="365" t="e">
        <f t="shared" si="397"/>
        <v>#N/A</v>
      </c>
      <c r="AV419" s="372" t="str">
        <f t="shared" ca="1" si="371"/>
        <v/>
      </c>
      <c r="AW419" s="364" t="e">
        <f t="shared" ca="1" si="372"/>
        <v>#N/A</v>
      </c>
      <c r="AX419" s="373" t="e">
        <f t="shared" ca="1" si="373"/>
        <v>#N/A</v>
      </c>
      <c r="AY419" s="98" t="e">
        <f t="shared" si="398"/>
        <v>#N/A</v>
      </c>
      <c r="AZ419" s="373" t="e">
        <f t="shared" si="399"/>
        <v>#N/A</v>
      </c>
      <c r="BA419" s="365"/>
      <c r="BB419" s="365"/>
      <c r="BC419" s="377"/>
      <c r="BD419" s="365"/>
      <c r="BE419" s="365"/>
      <c r="BF419" s="365"/>
      <c r="BG419" s="365"/>
      <c r="BH419" s="365"/>
      <c r="BI419" s="365"/>
      <c r="BJ419" s="365"/>
      <c r="BK419" s="365"/>
      <c r="BL419" s="376"/>
      <c r="BM419" s="376"/>
      <c r="BN419" s="260"/>
      <c r="BO419" s="260"/>
      <c r="BP419" s="260"/>
      <c r="BQ419" s="263"/>
      <c r="BR419" s="263"/>
    </row>
    <row r="420" spans="1:70" s="50" customFormat="1" ht="27.75" customHeight="1" thickBot="1" x14ac:dyDescent="0.25">
      <c r="A420" s="23">
        <f t="shared" si="395"/>
        <v>300</v>
      </c>
      <c r="B420" s="66"/>
      <c r="C420" s="67"/>
      <c r="D420" s="68"/>
      <c r="E420" s="69"/>
      <c r="F420" s="70"/>
      <c r="G420" s="71"/>
      <c r="H420" s="72"/>
      <c r="I420" s="276"/>
      <c r="J420" s="73"/>
      <c r="K420" s="74"/>
      <c r="L420" s="75"/>
      <c r="M420" s="74"/>
      <c r="N420" s="75"/>
      <c r="O420" s="74"/>
      <c r="P420" s="75"/>
      <c r="Q420" s="76"/>
      <c r="R420" s="287"/>
      <c r="S420" s="73"/>
      <c r="T420" s="74"/>
      <c r="U420" s="74"/>
      <c r="V420" s="76"/>
      <c r="W420" s="295"/>
      <c r="X420" s="74"/>
      <c r="Y420" s="75"/>
      <c r="Z420" s="74"/>
      <c r="AA420" s="75"/>
      <c r="AB420" s="76"/>
      <c r="AC420" s="77"/>
      <c r="AD420" s="78"/>
      <c r="AE420" s="78"/>
      <c r="AF420" s="79"/>
      <c r="AG420" s="80"/>
      <c r="AH420" s="76"/>
      <c r="AI420" s="518"/>
      <c r="AJ420" s="518"/>
      <c r="AK420" s="519"/>
      <c r="AL420" s="100"/>
      <c r="AM420" s="382" t="str">
        <f t="shared" si="393"/>
        <v xml:space="preserve"> </v>
      </c>
      <c r="AN420" s="95" t="str">
        <f t="shared" si="394"/>
        <v xml:space="preserve"> </v>
      </c>
      <c r="AO420" s="365"/>
      <c r="AP420" s="365"/>
      <c r="AQ420" s="256"/>
      <c r="AR420" s="365"/>
      <c r="AS420" s="365"/>
      <c r="AT420" s="364" t="e">
        <f t="shared" si="396"/>
        <v>#N/A</v>
      </c>
      <c r="AU420" s="365" t="e">
        <f t="shared" si="397"/>
        <v>#N/A</v>
      </c>
      <c r="AV420" s="372" t="str">
        <f t="shared" ca="1" si="371"/>
        <v/>
      </c>
      <c r="AW420" s="364" t="e">
        <f t="shared" ca="1" si="372"/>
        <v>#N/A</v>
      </c>
      <c r="AX420" s="373" t="e">
        <f t="shared" ca="1" si="373"/>
        <v>#N/A</v>
      </c>
      <c r="AY420" s="98" t="e">
        <f t="shared" si="398"/>
        <v>#N/A</v>
      </c>
      <c r="AZ420" s="373" t="e">
        <f t="shared" si="399"/>
        <v>#N/A</v>
      </c>
      <c r="BA420" s="365"/>
      <c r="BB420" s="365"/>
      <c r="BC420" s="377"/>
      <c r="BD420" s="365"/>
      <c r="BE420" s="365"/>
      <c r="BF420" s="365"/>
      <c r="BG420" s="365"/>
      <c r="BH420" s="365"/>
      <c r="BI420" s="365"/>
      <c r="BJ420" s="365"/>
      <c r="BK420" s="365"/>
      <c r="BL420" s="376"/>
      <c r="BM420" s="376"/>
      <c r="BN420" s="260"/>
      <c r="BO420" s="260"/>
      <c r="BP420" s="260"/>
      <c r="BQ420" s="263"/>
      <c r="BR420" s="263"/>
    </row>
    <row r="421" spans="1:70" ht="4.5" customHeight="1" thickBot="1" x14ac:dyDescent="0.25">
      <c r="A421" s="91">
        <f>AK424</f>
        <v>30</v>
      </c>
      <c r="B421" s="235"/>
      <c r="C421" s="235"/>
      <c r="D421" s="235"/>
      <c r="E421" s="235"/>
      <c r="F421" s="235"/>
      <c r="G421" s="235"/>
      <c r="H421" s="235"/>
      <c r="I421" s="235"/>
      <c r="J421" s="280"/>
      <c r="K421" s="280"/>
      <c r="L421" s="280"/>
      <c r="M421" s="280"/>
      <c r="N421" s="280"/>
      <c r="O421" s="280"/>
      <c r="P421" s="280"/>
      <c r="Q421" s="280"/>
      <c r="R421" s="280"/>
      <c r="S421" s="292"/>
      <c r="T421" s="292"/>
      <c r="U421" s="292"/>
      <c r="V421" s="292"/>
      <c r="W421" s="292"/>
      <c r="X421" s="292"/>
      <c r="Y421" s="292"/>
      <c r="Z421" s="292"/>
      <c r="AA421" s="292"/>
      <c r="AB421" s="292"/>
      <c r="AC421" s="292"/>
      <c r="AD421" s="236"/>
      <c r="AE421" s="237"/>
      <c r="AF421" s="236"/>
      <c r="AG421" s="238"/>
      <c r="AH421" s="536"/>
      <c r="AI421" s="537"/>
      <c r="AJ421" s="537"/>
      <c r="AK421" s="537"/>
      <c r="AL421" s="383"/>
      <c r="AM421" s="384"/>
      <c r="AN421" s="383"/>
      <c r="AT421" s="364" t="e">
        <f t="shared" si="396"/>
        <v>#N/A</v>
      </c>
      <c r="AU421" s="365" t="e">
        <f t="shared" si="397"/>
        <v>#N/A</v>
      </c>
      <c r="AV421" s="372" t="str">
        <f t="shared" ca="1" si="371"/>
        <v/>
      </c>
      <c r="AW421" s="364" t="e">
        <f t="shared" ca="1" si="372"/>
        <v>#N/A</v>
      </c>
      <c r="AX421" s="373" t="e">
        <f t="shared" ca="1" si="373"/>
        <v>#N/A</v>
      </c>
      <c r="AY421" s="98" t="e">
        <f t="shared" si="398"/>
        <v>#N/A</v>
      </c>
      <c r="AZ421" s="373" t="e">
        <f t="shared" si="399"/>
        <v>#N/A</v>
      </c>
      <c r="BC421" s="377"/>
    </row>
    <row r="422" spans="1:70" ht="26.25" customHeight="1" x14ac:dyDescent="0.2">
      <c r="A422" s="163">
        <f>A408+1</f>
        <v>30</v>
      </c>
      <c r="B422" s="523"/>
      <c r="C422" s="523"/>
      <c r="D422" s="523"/>
      <c r="E422" s="524"/>
      <c r="F422" s="527" t="str">
        <f>IF('FRONT PAGE'!$A$1="www.fly-logics.com","TOTAL PAGE",0)</f>
        <v>TOTAL PAGE</v>
      </c>
      <c r="G422" s="528"/>
      <c r="H422" s="529"/>
      <c r="I422" s="314" t="str">
        <f>IF('FRONT PAGE'!$A$1="www.fly-logics.com",IF(SUM(I411:I421)=0," ",SUM(I411:I421)),0)</f>
        <v xml:space="preserve"> </v>
      </c>
      <c r="J422" s="315" t="str">
        <f>IF('FRONT PAGE'!$A$1="www.fly-logics.com",IF(SUM(J411:J421)=0," ",SUM(J411:J421)),0)</f>
        <v xml:space="preserve"> </v>
      </c>
      <c r="K422" s="316" t="str">
        <f>IF('FRONT PAGE'!$A$1="www.fly-logics.com",IF(SUM(K411:K421)=0," ",SUM(K411:K421)),0)</f>
        <v xml:space="preserve"> </v>
      </c>
      <c r="L422" s="317" t="str">
        <f>IF('FRONT PAGE'!$A$1="www.fly-logics.com",IF(SUM(L411:L421)=0," ",SUM(L411:L421)),0)</f>
        <v xml:space="preserve"> </v>
      </c>
      <c r="M422" s="316" t="str">
        <f>IF('FRONT PAGE'!$A$1="www.fly-logics.com",IF(SUM(M411:M421)=0," ",SUM(M411:M421)),0)</f>
        <v xml:space="preserve"> </v>
      </c>
      <c r="N422" s="317" t="str">
        <f>IF('FRONT PAGE'!$A$1="www.fly-logics.com",IF(SUM(N411:N421)=0," ",SUM(N411:N421)),0)</f>
        <v xml:space="preserve"> </v>
      </c>
      <c r="O422" s="316" t="str">
        <f>IF('FRONT PAGE'!$A$1="www.fly-logics.com",IF(SUM(O411:O421)=0," ",SUM(O411:O421)),0)</f>
        <v xml:space="preserve"> </v>
      </c>
      <c r="P422" s="317" t="str">
        <f>IF('FRONT PAGE'!$A$1="www.fly-logics.com",IF(SUM(P411:P421)=0," ",SUM(P411:P421)),0)</f>
        <v xml:space="preserve"> </v>
      </c>
      <c r="Q422" s="318" t="str">
        <f>IF('FRONT PAGE'!$A$1="www.fly-logics.com",IF(SUM(Q411:Q421)=0," ",SUM(Q411:Q421)),0)</f>
        <v xml:space="preserve"> </v>
      </c>
      <c r="R422" s="319"/>
      <c r="S422" s="315" t="str">
        <f>IF('FRONT PAGE'!$A$1="www.fly-logics.com",IF(SUM(S411:S421)=0," ",SUM(S411:S421)),0)</f>
        <v xml:space="preserve"> </v>
      </c>
      <c r="T422" s="316" t="str">
        <f>IF('FRONT PAGE'!$A$1="www.fly-logics.com",IF(SUM(T411:T421)=0," ",SUM(T411:T421)),0)</f>
        <v xml:space="preserve"> </v>
      </c>
      <c r="U422" s="316" t="str">
        <f>IF('FRONT PAGE'!$A$1="www.fly-logics.com",IF(SUM(U411:U421)=0," ",SUM(U411:U421)),0)</f>
        <v xml:space="preserve"> </v>
      </c>
      <c r="V422" s="318" t="str">
        <f>IF('FRONT PAGE'!$A$1="www.fly-logics.com",IF(SUM(V411:V421)=0," ",SUM(V411:V421)),0)</f>
        <v xml:space="preserve"> </v>
      </c>
      <c r="W422" s="315" t="str">
        <f>IF('FRONT PAGE'!$A$1="www.fly-logics.com",IF(SUM(W411:W421)=0," ",SUM(W411:W421)),0)</f>
        <v xml:space="preserve"> </v>
      </c>
      <c r="X422" s="316" t="str">
        <f>IF('FRONT PAGE'!$A$1="www.fly-logics.com",IF(SUM(X411:X421)=0," ",SUM(X411:X421)),0)</f>
        <v xml:space="preserve"> </v>
      </c>
      <c r="Y422" s="317" t="str">
        <f>IF('FRONT PAGE'!$A$1="www.fly-logics.com",IF(SUM(Y411:Y421)=0," ",SUM(Y411:Y421)),0)</f>
        <v xml:space="preserve"> </v>
      </c>
      <c r="Z422" s="316" t="str">
        <f>IF('FRONT PAGE'!$A$1="www.fly-logics.com",IF(SUM(Z411:Z421)=0," ",SUM(Z411:Z421)),0)</f>
        <v xml:space="preserve"> </v>
      </c>
      <c r="AA422" s="317" t="str">
        <f>IF('FRONT PAGE'!$A$1="www.fly-logics.com",IF(SUM(AA411:AA421)=0," ",SUM(AA411:AA421)),0)</f>
        <v xml:space="preserve"> </v>
      </c>
      <c r="AB422" s="318" t="str">
        <f>IF('FRONT PAGE'!$A$1="www.fly-logics.com",IF(SUM(AB411:AB421)=0," ",SUM(AB411:AB421)),0)</f>
        <v xml:space="preserve"> </v>
      </c>
      <c r="AC422" s="329" t="str">
        <f>IF('FRONT PAGE'!$A$1="www.fly-logics.com",IF(SUM(AC411:AC421)=0," ",SUM(AC411:AC421)),0)</f>
        <v xml:space="preserve"> </v>
      </c>
      <c r="AD422" s="321" t="str">
        <f>IF('FRONT PAGE'!$A$1="www.fly-logics.com",IF(SUM(AD411:AD421)=0," ",SUM(AD411:AD421)),0)</f>
        <v xml:space="preserve"> </v>
      </c>
      <c r="AE422" s="321" t="str">
        <f>IF('FRONT PAGE'!$A$1="www.fly-logics.com",IF(SUM(AE411:AE421)=0," ",SUM(AE411:AE421)),0)</f>
        <v xml:space="preserve"> </v>
      </c>
      <c r="AF422" s="322" t="str">
        <f>IF('FRONT PAGE'!$A$1="www.fly-logics.com",IF(SUM(AF411:AF421)=0," ",SUM(AF411:AF421)),0)</f>
        <v xml:space="preserve"> </v>
      </c>
      <c r="AG422" s="323" t="str">
        <f>IF('FRONT PAGE'!$A$1="www.fly-logics.com",IF(SUM(AG411:AG421)=0," ",SUM(AG411:AG421)),0)</f>
        <v xml:space="preserve"> </v>
      </c>
      <c r="AH422" s="520" t="str">
        <f>IF('FRONT PAGE'!$A$1="www.fly-logics.com","I certify that all the data in this
logbook are accurate",0)</f>
        <v>I certify that all the data in this
logbook are accurate</v>
      </c>
      <c r="AI422" s="521"/>
      <c r="AJ422" s="521"/>
      <c r="AK422" s="522"/>
      <c r="AL422" s="385"/>
      <c r="AM422" s="386"/>
      <c r="AN422" s="385"/>
      <c r="AT422" s="364" t="e">
        <f t="shared" si="396"/>
        <v>#N/A</v>
      </c>
      <c r="AU422" s="365" t="e">
        <f t="shared" si="397"/>
        <v>#N/A</v>
      </c>
      <c r="AV422" s="372" t="str">
        <f t="shared" ca="1" si="371"/>
        <v/>
      </c>
      <c r="AW422" s="364" t="e">
        <f t="shared" ca="1" si="372"/>
        <v>#N/A</v>
      </c>
      <c r="AX422" s="373" t="e">
        <f t="shared" ca="1" si="373"/>
        <v>#N/A</v>
      </c>
      <c r="AY422" s="98" t="e">
        <f t="shared" si="398"/>
        <v>#N/A</v>
      </c>
      <c r="AZ422" s="373" t="e">
        <f t="shared" si="399"/>
        <v>#N/A</v>
      </c>
      <c r="BA422" s="363"/>
      <c r="BC422" s="377"/>
    </row>
    <row r="423" spans="1:70" ht="26.25" customHeight="1" x14ac:dyDescent="0.2">
      <c r="A423" s="505">
        <f>AL407</f>
        <v>0</v>
      </c>
      <c r="B423" s="525"/>
      <c r="C423" s="525"/>
      <c r="D423" s="525"/>
      <c r="E423" s="526"/>
      <c r="F423" s="530" t="str">
        <f>IF('FRONT PAGE'!$A$1="www.fly-logics.com","TOTAL PREVIOUS LOGBOOK",0)</f>
        <v>TOTAL PREVIOUS LOGBOOK</v>
      </c>
      <c r="G423" s="531"/>
      <c r="H423" s="532"/>
      <c r="I423" s="333">
        <f>I410</f>
        <v>33.75</v>
      </c>
      <c r="J423" s="334">
        <f t="shared" ref="J423:Q423" si="400">J410</f>
        <v>33.75</v>
      </c>
      <c r="K423" s="335" t="str">
        <f t="shared" si="400"/>
        <v xml:space="preserve"> </v>
      </c>
      <c r="L423" s="336" t="str">
        <f t="shared" si="400"/>
        <v xml:space="preserve"> </v>
      </c>
      <c r="M423" s="335" t="str">
        <f t="shared" si="400"/>
        <v xml:space="preserve"> </v>
      </c>
      <c r="N423" s="336" t="str">
        <f t="shared" si="400"/>
        <v xml:space="preserve"> </v>
      </c>
      <c r="O423" s="335" t="str">
        <f t="shared" si="400"/>
        <v xml:space="preserve"> </v>
      </c>
      <c r="P423" s="336" t="str">
        <f t="shared" si="400"/>
        <v xml:space="preserve"> </v>
      </c>
      <c r="Q423" s="337" t="str">
        <f t="shared" si="400"/>
        <v xml:space="preserve"> </v>
      </c>
      <c r="R423" s="288">
        <v>10</v>
      </c>
      <c r="S423" s="331" t="str">
        <f>S410</f>
        <v xml:space="preserve"> </v>
      </c>
      <c r="T423" s="239">
        <f t="shared" ref="T423:AG423" si="401">T410</f>
        <v>13.75</v>
      </c>
      <c r="U423" s="239">
        <f t="shared" si="401"/>
        <v>20</v>
      </c>
      <c r="V423" s="240">
        <f t="shared" si="401"/>
        <v>5</v>
      </c>
      <c r="W423" s="241" t="str">
        <f t="shared" si="401"/>
        <v xml:space="preserve"> </v>
      </c>
      <c r="X423" s="239" t="str">
        <f t="shared" si="401"/>
        <v xml:space="preserve"> </v>
      </c>
      <c r="Y423" s="242">
        <f t="shared" si="401"/>
        <v>5</v>
      </c>
      <c r="Z423" s="239" t="str">
        <f t="shared" si="401"/>
        <v xml:space="preserve"> </v>
      </c>
      <c r="AA423" s="242">
        <f t="shared" si="401"/>
        <v>3.75</v>
      </c>
      <c r="AB423" s="240" t="str">
        <f t="shared" si="401"/>
        <v xml:space="preserve"> </v>
      </c>
      <c r="AC423" s="243">
        <f t="shared" si="401"/>
        <v>14</v>
      </c>
      <c r="AD423" s="244" t="str">
        <f t="shared" si="401"/>
        <v xml:space="preserve"> </v>
      </c>
      <c r="AE423" s="244">
        <f t="shared" si="401"/>
        <v>14</v>
      </c>
      <c r="AF423" s="245" t="str">
        <f t="shared" si="401"/>
        <v xml:space="preserve"> </v>
      </c>
      <c r="AG423" s="332">
        <f t="shared" si="401"/>
        <v>17</v>
      </c>
      <c r="AH423" s="507"/>
      <c r="AI423" s="508"/>
      <c r="AJ423" s="508"/>
      <c r="AK423" s="509"/>
      <c r="AL423" s="385"/>
      <c r="AM423" s="386"/>
      <c r="AN423" s="385"/>
      <c r="AT423" s="364" t="e">
        <f t="shared" si="396"/>
        <v>#N/A</v>
      </c>
      <c r="AU423" s="365" t="e">
        <f t="shared" si="397"/>
        <v>#N/A</v>
      </c>
      <c r="AV423" s="372" t="str">
        <f t="shared" ca="1" si="371"/>
        <v/>
      </c>
      <c r="AW423" s="364" t="e">
        <f t="shared" ca="1" si="372"/>
        <v>#N/A</v>
      </c>
      <c r="AX423" s="373" t="e">
        <f t="shared" ca="1" si="373"/>
        <v>#N/A</v>
      </c>
      <c r="AY423" s="98" t="e">
        <f t="shared" si="398"/>
        <v>#N/A</v>
      </c>
      <c r="AZ423" s="373" t="e">
        <f t="shared" si="399"/>
        <v>#N/A</v>
      </c>
      <c r="BA423" s="363"/>
      <c r="BC423" s="377"/>
    </row>
    <row r="424" spans="1:70" ht="26.25" customHeight="1" thickBot="1" x14ac:dyDescent="0.25">
      <c r="A424" s="506"/>
      <c r="B424" s="512" t="str">
        <f>IF('FRONT PAGE'!$A$1="www.fly-logics.com","Authority certifying flight hours 
STAMP &amp; SIGNATURE",0)</f>
        <v>Authority certifying flight hours 
STAMP &amp; SIGNATURE</v>
      </c>
      <c r="C424" s="512"/>
      <c r="D424" s="512"/>
      <c r="E424" s="513"/>
      <c r="F424" s="533" t="str">
        <f>IF('FRONT PAGE'!$A$1="www.fly-logics.com","TOTAL TO DATE",0)</f>
        <v>TOTAL TO DATE</v>
      </c>
      <c r="G424" s="534"/>
      <c r="H424" s="535"/>
      <c r="I424" s="32">
        <f t="shared" ref="I424:Q424" si="402">IF(SUM(I422:I423)=0," ",SUM(I422:I423))</f>
        <v>33.75</v>
      </c>
      <c r="J424" s="27">
        <f t="shared" si="402"/>
        <v>33.75</v>
      </c>
      <c r="K424" s="24" t="str">
        <f t="shared" si="402"/>
        <v xml:space="preserve"> </v>
      </c>
      <c r="L424" s="25" t="str">
        <f t="shared" si="402"/>
        <v xml:space="preserve"> </v>
      </c>
      <c r="M424" s="24" t="str">
        <f t="shared" si="402"/>
        <v xml:space="preserve"> </v>
      </c>
      <c r="N424" s="25" t="str">
        <f t="shared" si="402"/>
        <v xml:space="preserve"> </v>
      </c>
      <c r="O424" s="24" t="str">
        <f t="shared" si="402"/>
        <v xml:space="preserve"> </v>
      </c>
      <c r="P424" s="25" t="str">
        <f t="shared" si="402"/>
        <v xml:space="preserve"> </v>
      </c>
      <c r="Q424" s="26" t="str">
        <f t="shared" si="402"/>
        <v xml:space="preserve"> </v>
      </c>
      <c r="R424" s="289"/>
      <c r="S424" s="27" t="str">
        <f t="shared" ref="S424:AG424" si="403">IF(SUM(S422:S423)=0," ",SUM(S422:S423))</f>
        <v xml:space="preserve"> </v>
      </c>
      <c r="T424" s="24">
        <f t="shared" si="403"/>
        <v>13.75</v>
      </c>
      <c r="U424" s="24">
        <f t="shared" si="403"/>
        <v>20</v>
      </c>
      <c r="V424" s="26">
        <f t="shared" si="403"/>
        <v>5</v>
      </c>
      <c r="W424" s="27" t="str">
        <f t="shared" si="403"/>
        <v xml:space="preserve"> </v>
      </c>
      <c r="X424" s="24" t="str">
        <f t="shared" si="403"/>
        <v xml:space="preserve"> </v>
      </c>
      <c r="Y424" s="25">
        <f t="shared" si="403"/>
        <v>5</v>
      </c>
      <c r="Z424" s="24" t="str">
        <f t="shared" si="403"/>
        <v xml:space="preserve"> </v>
      </c>
      <c r="AA424" s="25">
        <f t="shared" si="403"/>
        <v>3.75</v>
      </c>
      <c r="AB424" s="26" t="str">
        <f t="shared" si="403"/>
        <v xml:space="preserve"> </v>
      </c>
      <c r="AC424" s="30">
        <f t="shared" si="403"/>
        <v>14</v>
      </c>
      <c r="AD424" s="28" t="str">
        <f t="shared" si="403"/>
        <v xml:space="preserve"> </v>
      </c>
      <c r="AE424" s="28">
        <f t="shared" si="403"/>
        <v>14</v>
      </c>
      <c r="AF424" s="31" t="str">
        <f t="shared" si="403"/>
        <v xml:space="preserve"> </v>
      </c>
      <c r="AG424" s="33">
        <f t="shared" si="403"/>
        <v>17</v>
      </c>
      <c r="AH424" s="514" t="str">
        <f>IF('FRONT PAGE'!$A$1="www.fly-logics.com","_____________________________
PILOT SIGNATURE",0)</f>
        <v>_____________________________
PILOT SIGNATURE</v>
      </c>
      <c r="AI424" s="515"/>
      <c r="AJ424" s="515"/>
      <c r="AK424" s="330">
        <f>A422</f>
        <v>30</v>
      </c>
      <c r="AL424" s="387"/>
      <c r="AM424" s="388"/>
      <c r="AN424" s="387"/>
      <c r="AT424" s="364" t="e">
        <f t="shared" si="396"/>
        <v>#N/A</v>
      </c>
      <c r="AU424" s="365" t="e">
        <f t="shared" si="397"/>
        <v>#N/A</v>
      </c>
      <c r="AV424" s="372" t="str">
        <f t="shared" ca="1" si="371"/>
        <v/>
      </c>
      <c r="AW424" s="364" t="e">
        <f t="shared" ca="1" si="372"/>
        <v>#N/A</v>
      </c>
      <c r="AX424" s="373" t="e">
        <f t="shared" ca="1" si="373"/>
        <v>#N/A</v>
      </c>
      <c r="AY424" s="98" t="e">
        <f t="shared" si="398"/>
        <v>#N/A</v>
      </c>
      <c r="AZ424" s="373" t="e">
        <f t="shared" si="399"/>
        <v>#N/A</v>
      </c>
      <c r="BA424" s="363"/>
      <c r="BC424" s="377"/>
    </row>
    <row r="425" spans="1:70" s="50" customFormat="1" ht="27.75" customHeight="1" x14ac:dyDescent="0.2">
      <c r="A425" s="29">
        <f>A420+1</f>
        <v>301</v>
      </c>
      <c r="B425" s="39"/>
      <c r="C425" s="40"/>
      <c r="D425" s="41"/>
      <c r="E425" s="42"/>
      <c r="F425" s="43"/>
      <c r="G425" s="44"/>
      <c r="H425" s="45"/>
      <c r="I425" s="281"/>
      <c r="J425" s="277"/>
      <c r="K425" s="278"/>
      <c r="L425" s="279"/>
      <c r="M425" s="278"/>
      <c r="N425" s="279"/>
      <c r="O425" s="278"/>
      <c r="P425" s="279"/>
      <c r="Q425" s="150"/>
      <c r="R425" s="285"/>
      <c r="S425" s="46"/>
      <c r="T425" s="47"/>
      <c r="U425" s="47"/>
      <c r="V425" s="48"/>
      <c r="W425" s="293"/>
      <c r="X425" s="278"/>
      <c r="Y425" s="279"/>
      <c r="Z425" s="278"/>
      <c r="AA425" s="279"/>
      <c r="AB425" s="150"/>
      <c r="AC425" s="282"/>
      <c r="AD425" s="283"/>
      <c r="AE425" s="283"/>
      <c r="AF425" s="284"/>
      <c r="AG425" s="49"/>
      <c r="AH425" s="48"/>
      <c r="AI425" s="516"/>
      <c r="AJ425" s="516"/>
      <c r="AK425" s="517"/>
      <c r="AL425" s="100"/>
      <c r="AM425" s="382" t="str">
        <f t="shared" ref="AM425:AM434" si="404">IF(B425=0," ",TEXT(B425,"MMM"))</f>
        <v xml:space="preserve"> </v>
      </c>
      <c r="AN425" s="95" t="str">
        <f t="shared" ref="AN425:AN434" si="405">IF(B425=0," ",YEAR(B425))</f>
        <v xml:space="preserve"> </v>
      </c>
      <c r="AO425" s="365"/>
      <c r="AP425" s="365"/>
      <c r="AQ425" s="256"/>
      <c r="AR425" s="365"/>
      <c r="AS425" s="365"/>
      <c r="AT425" s="364" t="e">
        <f t="shared" ref="AT425:AT434" si="406">IF(ISBLANK($B593),NA(),$B593)</f>
        <v>#N/A</v>
      </c>
      <c r="AU425" s="365" t="e">
        <f t="shared" ref="AU425:AU434" si="407">IF(ISBLANK($I593),NA(),$I593)</f>
        <v>#N/A</v>
      </c>
      <c r="AV425" s="372" t="str">
        <f t="shared" ca="1" si="371"/>
        <v/>
      </c>
      <c r="AW425" s="364" t="e">
        <f t="shared" ca="1" si="372"/>
        <v>#N/A</v>
      </c>
      <c r="AX425" s="373" t="e">
        <f t="shared" ca="1" si="373"/>
        <v>#N/A</v>
      </c>
      <c r="AY425" s="98" t="e">
        <f>IF(S593=0,NA(),S593)</f>
        <v>#N/A</v>
      </c>
      <c r="AZ425" s="373" t="e">
        <f t="shared" ref="AZ425:AZ434" si="408">IF(V593=0,NA(),V593)</f>
        <v>#N/A</v>
      </c>
      <c r="BA425" s="363"/>
      <c r="BB425" s="365"/>
      <c r="BC425" s="378"/>
      <c r="BD425" s="365"/>
      <c r="BE425" s="365"/>
      <c r="BF425" s="365"/>
      <c r="BG425" s="365"/>
      <c r="BH425" s="365"/>
      <c r="BI425" s="365"/>
      <c r="BJ425" s="365"/>
      <c r="BK425" s="365"/>
      <c r="BL425" s="376"/>
      <c r="BM425" s="376"/>
      <c r="BN425" s="260"/>
      <c r="BO425" s="260"/>
      <c r="BP425" s="260"/>
      <c r="BQ425" s="263"/>
      <c r="BR425" s="263"/>
    </row>
    <row r="426" spans="1:70" s="50" customFormat="1" ht="27.75" customHeight="1" x14ac:dyDescent="0.2">
      <c r="A426" s="22">
        <f>A425+1</f>
        <v>302</v>
      </c>
      <c r="B426" s="51"/>
      <c r="C426" s="52"/>
      <c r="D426" s="53"/>
      <c r="E426" s="54"/>
      <c r="F426" s="55"/>
      <c r="G426" s="56"/>
      <c r="H426" s="57"/>
      <c r="I426" s="275"/>
      <c r="J426" s="58"/>
      <c r="K426" s="59"/>
      <c r="L426" s="60"/>
      <c r="M426" s="59"/>
      <c r="N426" s="60"/>
      <c r="O426" s="59"/>
      <c r="P426" s="60"/>
      <c r="Q426" s="61"/>
      <c r="R426" s="286"/>
      <c r="S426" s="58"/>
      <c r="T426" s="59"/>
      <c r="U426" s="59"/>
      <c r="V426" s="61"/>
      <c r="W426" s="294"/>
      <c r="X426" s="59"/>
      <c r="Y426" s="60"/>
      <c r="Z426" s="59"/>
      <c r="AA426" s="60"/>
      <c r="AB426" s="61"/>
      <c r="AC426" s="62"/>
      <c r="AD426" s="63"/>
      <c r="AE426" s="63"/>
      <c r="AF426" s="64"/>
      <c r="AG426" s="65"/>
      <c r="AH426" s="61"/>
      <c r="AI426" s="510"/>
      <c r="AJ426" s="510"/>
      <c r="AK426" s="511"/>
      <c r="AL426" s="100"/>
      <c r="AM426" s="382" t="str">
        <f t="shared" si="404"/>
        <v xml:space="preserve"> </v>
      </c>
      <c r="AN426" s="95" t="str">
        <f t="shared" si="405"/>
        <v xml:space="preserve"> </v>
      </c>
      <c r="AO426" s="365"/>
      <c r="AP426" s="365"/>
      <c r="AQ426" s="256"/>
      <c r="AR426" s="365"/>
      <c r="AS426" s="365"/>
      <c r="AT426" s="364" t="e">
        <f t="shared" si="406"/>
        <v>#N/A</v>
      </c>
      <c r="AU426" s="365" t="e">
        <f t="shared" si="407"/>
        <v>#N/A</v>
      </c>
      <c r="AV426" s="372" t="str">
        <f t="shared" ca="1" si="371"/>
        <v/>
      </c>
      <c r="AW426" s="364" t="e">
        <f t="shared" ca="1" si="372"/>
        <v>#N/A</v>
      </c>
      <c r="AX426" s="373" t="e">
        <f t="shared" ca="1" si="373"/>
        <v>#N/A</v>
      </c>
      <c r="AY426" s="98" t="e">
        <f t="shared" ref="AY426:AY434" si="409">IF(S594=0,NA(),S594)</f>
        <v>#N/A</v>
      </c>
      <c r="AZ426" s="373" t="e">
        <f t="shared" si="408"/>
        <v>#N/A</v>
      </c>
      <c r="BA426" s="363"/>
      <c r="BB426" s="365"/>
      <c r="BC426" s="377"/>
      <c r="BD426" s="365"/>
      <c r="BE426" s="365"/>
      <c r="BF426" s="365"/>
      <c r="BG426" s="365"/>
      <c r="BH426" s="365"/>
      <c r="BI426" s="365"/>
      <c r="BJ426" s="365"/>
      <c r="BK426" s="365"/>
      <c r="BL426" s="376"/>
      <c r="BM426" s="376"/>
      <c r="BN426" s="260"/>
      <c r="BO426" s="260"/>
      <c r="BP426" s="260"/>
      <c r="BQ426" s="263"/>
      <c r="BR426" s="263"/>
    </row>
    <row r="427" spans="1:70" s="50" customFormat="1" ht="27.75" customHeight="1" x14ac:dyDescent="0.2">
      <c r="A427" s="22">
        <f t="shared" ref="A427:A434" si="410">A426+1</f>
        <v>303</v>
      </c>
      <c r="B427" s="51"/>
      <c r="C427" s="52"/>
      <c r="D427" s="53"/>
      <c r="E427" s="54"/>
      <c r="F427" s="55"/>
      <c r="G427" s="56"/>
      <c r="H427" s="57"/>
      <c r="I427" s="275"/>
      <c r="J427" s="58"/>
      <c r="K427" s="59"/>
      <c r="L427" s="60"/>
      <c r="M427" s="59"/>
      <c r="N427" s="60"/>
      <c r="O427" s="59"/>
      <c r="P427" s="60"/>
      <c r="Q427" s="61"/>
      <c r="R427" s="286"/>
      <c r="S427" s="58"/>
      <c r="T427" s="59"/>
      <c r="U427" s="59"/>
      <c r="V427" s="61"/>
      <c r="W427" s="294"/>
      <c r="X427" s="59"/>
      <c r="Y427" s="60"/>
      <c r="Z427" s="59"/>
      <c r="AA427" s="60"/>
      <c r="AB427" s="61"/>
      <c r="AC427" s="62"/>
      <c r="AD427" s="63"/>
      <c r="AE427" s="63"/>
      <c r="AF427" s="64"/>
      <c r="AG427" s="65"/>
      <c r="AH427" s="61"/>
      <c r="AI427" s="510"/>
      <c r="AJ427" s="510"/>
      <c r="AK427" s="511"/>
      <c r="AL427" s="100"/>
      <c r="AM427" s="382" t="str">
        <f t="shared" si="404"/>
        <v xml:space="preserve"> </v>
      </c>
      <c r="AN427" s="95" t="str">
        <f t="shared" si="405"/>
        <v xml:space="preserve"> </v>
      </c>
      <c r="AO427" s="365"/>
      <c r="AP427" s="365"/>
      <c r="AQ427" s="256"/>
      <c r="AR427" s="365"/>
      <c r="AS427" s="365"/>
      <c r="AT427" s="364" t="e">
        <f t="shared" si="406"/>
        <v>#N/A</v>
      </c>
      <c r="AU427" s="365" t="e">
        <f t="shared" si="407"/>
        <v>#N/A</v>
      </c>
      <c r="AV427" s="372" t="str">
        <f t="shared" ca="1" si="371"/>
        <v/>
      </c>
      <c r="AW427" s="364" t="e">
        <f t="shared" ca="1" si="372"/>
        <v>#N/A</v>
      </c>
      <c r="AX427" s="373" t="e">
        <f t="shared" ca="1" si="373"/>
        <v>#N/A</v>
      </c>
      <c r="AY427" s="98" t="e">
        <f t="shared" si="409"/>
        <v>#N/A</v>
      </c>
      <c r="AZ427" s="373" t="e">
        <f t="shared" si="408"/>
        <v>#N/A</v>
      </c>
      <c r="BA427" s="363"/>
      <c r="BB427" s="365"/>
      <c r="BC427" s="377"/>
      <c r="BD427" s="365"/>
      <c r="BE427" s="365"/>
      <c r="BF427" s="365"/>
      <c r="BG427" s="365"/>
      <c r="BH427" s="365"/>
      <c r="BI427" s="365"/>
      <c r="BJ427" s="365"/>
      <c r="BK427" s="365"/>
      <c r="BL427" s="376"/>
      <c r="BM427" s="376"/>
      <c r="BN427" s="260"/>
      <c r="BO427" s="260"/>
      <c r="BP427" s="260"/>
      <c r="BQ427" s="263"/>
      <c r="BR427" s="263"/>
    </row>
    <row r="428" spans="1:70" s="50" customFormat="1" ht="27.75" customHeight="1" x14ac:dyDescent="0.2">
      <c r="A428" s="22">
        <f t="shared" si="410"/>
        <v>304</v>
      </c>
      <c r="B428" s="51"/>
      <c r="C428" s="52"/>
      <c r="D428" s="53"/>
      <c r="E428" s="54"/>
      <c r="F428" s="55"/>
      <c r="G428" s="56"/>
      <c r="H428" s="57"/>
      <c r="I428" s="275"/>
      <c r="J428" s="58"/>
      <c r="K428" s="59"/>
      <c r="L428" s="60"/>
      <c r="M428" s="59"/>
      <c r="N428" s="60"/>
      <c r="O428" s="59"/>
      <c r="P428" s="60"/>
      <c r="Q428" s="61"/>
      <c r="R428" s="286"/>
      <c r="S428" s="58"/>
      <c r="T428" s="59"/>
      <c r="U428" s="59"/>
      <c r="V428" s="61"/>
      <c r="W428" s="294"/>
      <c r="X428" s="59"/>
      <c r="Y428" s="60"/>
      <c r="Z428" s="59"/>
      <c r="AA428" s="60"/>
      <c r="AB428" s="61"/>
      <c r="AC428" s="62"/>
      <c r="AD428" s="63"/>
      <c r="AE428" s="63"/>
      <c r="AF428" s="64"/>
      <c r="AG428" s="65"/>
      <c r="AH428" s="61"/>
      <c r="AI428" s="510"/>
      <c r="AJ428" s="510"/>
      <c r="AK428" s="511"/>
      <c r="AL428" s="100"/>
      <c r="AM428" s="382" t="str">
        <f t="shared" si="404"/>
        <v xml:space="preserve"> </v>
      </c>
      <c r="AN428" s="95" t="str">
        <f t="shared" si="405"/>
        <v xml:space="preserve"> </v>
      </c>
      <c r="AO428" s="365"/>
      <c r="AP428" s="365"/>
      <c r="AQ428" s="256"/>
      <c r="AR428" s="365"/>
      <c r="AS428" s="365"/>
      <c r="AT428" s="364" t="e">
        <f t="shared" si="406"/>
        <v>#N/A</v>
      </c>
      <c r="AU428" s="365" t="e">
        <f t="shared" si="407"/>
        <v>#N/A</v>
      </c>
      <c r="AV428" s="372" t="str">
        <f t="shared" ca="1" si="371"/>
        <v/>
      </c>
      <c r="AW428" s="364" t="e">
        <f t="shared" ca="1" si="372"/>
        <v>#N/A</v>
      </c>
      <c r="AX428" s="373" t="e">
        <f t="shared" ca="1" si="373"/>
        <v>#N/A</v>
      </c>
      <c r="AY428" s="98" t="e">
        <f t="shared" si="409"/>
        <v>#N/A</v>
      </c>
      <c r="AZ428" s="373" t="e">
        <f t="shared" si="408"/>
        <v>#N/A</v>
      </c>
      <c r="BA428" s="363"/>
      <c r="BB428" s="365"/>
      <c r="BC428" s="377"/>
      <c r="BD428" s="365"/>
      <c r="BE428" s="365"/>
      <c r="BF428" s="365"/>
      <c r="BG428" s="365"/>
      <c r="BH428" s="365"/>
      <c r="BI428" s="365"/>
      <c r="BJ428" s="365"/>
      <c r="BK428" s="365"/>
      <c r="BL428" s="376"/>
      <c r="BM428" s="376"/>
      <c r="BN428" s="260"/>
      <c r="BO428" s="260"/>
      <c r="BP428" s="260"/>
      <c r="BQ428" s="263"/>
      <c r="BR428" s="263"/>
    </row>
    <row r="429" spans="1:70" s="50" customFormat="1" ht="27.75" customHeight="1" x14ac:dyDescent="0.2">
      <c r="A429" s="22">
        <f t="shared" si="410"/>
        <v>305</v>
      </c>
      <c r="B429" s="51"/>
      <c r="C429" s="52"/>
      <c r="D429" s="53"/>
      <c r="E429" s="54"/>
      <c r="F429" s="55"/>
      <c r="G429" s="56"/>
      <c r="H429" s="57"/>
      <c r="I429" s="275"/>
      <c r="J429" s="58"/>
      <c r="K429" s="59"/>
      <c r="L429" s="60"/>
      <c r="M429" s="59"/>
      <c r="N429" s="60"/>
      <c r="O429" s="59"/>
      <c r="P429" s="60"/>
      <c r="Q429" s="61"/>
      <c r="R429" s="286"/>
      <c r="S429" s="58"/>
      <c r="T429" s="59"/>
      <c r="U429" s="59"/>
      <c r="V429" s="61"/>
      <c r="W429" s="294"/>
      <c r="X429" s="59"/>
      <c r="Y429" s="60"/>
      <c r="Z429" s="59"/>
      <c r="AA429" s="60"/>
      <c r="AB429" s="61"/>
      <c r="AC429" s="62"/>
      <c r="AD429" s="63"/>
      <c r="AE429" s="63"/>
      <c r="AF429" s="64"/>
      <c r="AG429" s="65"/>
      <c r="AH429" s="61"/>
      <c r="AI429" s="510"/>
      <c r="AJ429" s="510"/>
      <c r="AK429" s="511"/>
      <c r="AL429" s="100"/>
      <c r="AM429" s="382" t="str">
        <f t="shared" si="404"/>
        <v xml:space="preserve"> </v>
      </c>
      <c r="AN429" s="95" t="str">
        <f t="shared" si="405"/>
        <v xml:space="preserve"> </v>
      </c>
      <c r="AO429" s="365"/>
      <c r="AP429" s="365"/>
      <c r="AQ429" s="256"/>
      <c r="AR429" s="365"/>
      <c r="AS429" s="365"/>
      <c r="AT429" s="364" t="e">
        <f t="shared" si="406"/>
        <v>#N/A</v>
      </c>
      <c r="AU429" s="365" t="e">
        <f t="shared" si="407"/>
        <v>#N/A</v>
      </c>
      <c r="AV429" s="372" t="str">
        <f t="shared" ca="1" si="371"/>
        <v/>
      </c>
      <c r="AW429" s="364" t="e">
        <f t="shared" ca="1" si="372"/>
        <v>#N/A</v>
      </c>
      <c r="AX429" s="373" t="e">
        <f t="shared" ca="1" si="373"/>
        <v>#N/A</v>
      </c>
      <c r="AY429" s="98" t="e">
        <f t="shared" si="409"/>
        <v>#N/A</v>
      </c>
      <c r="AZ429" s="373" t="e">
        <f t="shared" si="408"/>
        <v>#N/A</v>
      </c>
      <c r="BA429" s="363"/>
      <c r="BB429" s="365"/>
      <c r="BC429" s="377"/>
      <c r="BD429" s="365"/>
      <c r="BE429" s="365"/>
      <c r="BF429" s="365"/>
      <c r="BG429" s="365"/>
      <c r="BH429" s="365"/>
      <c r="BI429" s="365"/>
      <c r="BJ429" s="365"/>
      <c r="BK429" s="365"/>
      <c r="BL429" s="376"/>
      <c r="BM429" s="376"/>
      <c r="BN429" s="260"/>
      <c r="BO429" s="260"/>
      <c r="BP429" s="260"/>
      <c r="BQ429" s="263"/>
      <c r="BR429" s="263"/>
    </row>
    <row r="430" spans="1:70" s="50" customFormat="1" ht="27.75" customHeight="1" x14ac:dyDescent="0.2">
      <c r="A430" s="22">
        <f t="shared" si="410"/>
        <v>306</v>
      </c>
      <c r="B430" s="51"/>
      <c r="C430" s="52"/>
      <c r="D430" s="53"/>
      <c r="E430" s="54"/>
      <c r="F430" s="55"/>
      <c r="G430" s="56"/>
      <c r="H430" s="57"/>
      <c r="I430" s="275"/>
      <c r="J430" s="58"/>
      <c r="K430" s="59"/>
      <c r="L430" s="60"/>
      <c r="M430" s="59"/>
      <c r="N430" s="60"/>
      <c r="O430" s="59"/>
      <c r="P430" s="60"/>
      <c r="Q430" s="61"/>
      <c r="R430" s="286"/>
      <c r="S430" s="58"/>
      <c r="T430" s="59"/>
      <c r="U430" s="59"/>
      <c r="V430" s="61"/>
      <c r="W430" s="294"/>
      <c r="X430" s="59"/>
      <c r="Y430" s="60"/>
      <c r="Z430" s="59"/>
      <c r="AA430" s="60"/>
      <c r="AB430" s="61"/>
      <c r="AC430" s="62"/>
      <c r="AD430" s="63"/>
      <c r="AE430" s="63"/>
      <c r="AF430" s="64"/>
      <c r="AG430" s="65"/>
      <c r="AH430" s="61"/>
      <c r="AI430" s="510"/>
      <c r="AJ430" s="510"/>
      <c r="AK430" s="511"/>
      <c r="AL430" s="100"/>
      <c r="AM430" s="382" t="str">
        <f t="shared" si="404"/>
        <v xml:space="preserve"> </v>
      </c>
      <c r="AN430" s="95" t="str">
        <f t="shared" si="405"/>
        <v xml:space="preserve"> </v>
      </c>
      <c r="AO430" s="365"/>
      <c r="AP430" s="365"/>
      <c r="AQ430" s="256"/>
      <c r="AR430" s="365"/>
      <c r="AS430" s="365"/>
      <c r="AT430" s="364" t="e">
        <f t="shared" si="406"/>
        <v>#N/A</v>
      </c>
      <c r="AU430" s="365" t="e">
        <f t="shared" si="407"/>
        <v>#N/A</v>
      </c>
      <c r="AV430" s="372" t="str">
        <f t="shared" ca="1" si="371"/>
        <v/>
      </c>
      <c r="AW430" s="364" t="e">
        <f t="shared" ca="1" si="372"/>
        <v>#N/A</v>
      </c>
      <c r="AX430" s="373" t="e">
        <f t="shared" ca="1" si="373"/>
        <v>#N/A</v>
      </c>
      <c r="AY430" s="98" t="e">
        <f t="shared" si="409"/>
        <v>#N/A</v>
      </c>
      <c r="AZ430" s="373" t="e">
        <f t="shared" si="408"/>
        <v>#N/A</v>
      </c>
      <c r="BA430" s="363"/>
      <c r="BB430" s="365"/>
      <c r="BC430" s="377"/>
      <c r="BD430" s="365"/>
      <c r="BE430" s="365"/>
      <c r="BF430" s="365"/>
      <c r="BG430" s="365"/>
      <c r="BH430" s="365"/>
      <c r="BI430" s="365"/>
      <c r="BJ430" s="365"/>
      <c r="BK430" s="365"/>
      <c r="BL430" s="376"/>
      <c r="BM430" s="376"/>
      <c r="BN430" s="260"/>
      <c r="BO430" s="260"/>
      <c r="BP430" s="260"/>
      <c r="BQ430" s="263"/>
      <c r="BR430" s="263"/>
    </row>
    <row r="431" spans="1:70" s="50" customFormat="1" ht="27.75" customHeight="1" x14ac:dyDescent="0.2">
      <c r="A431" s="22">
        <f>A430+1</f>
        <v>307</v>
      </c>
      <c r="B431" s="51"/>
      <c r="C431" s="52"/>
      <c r="D431" s="53"/>
      <c r="E431" s="54"/>
      <c r="F431" s="55"/>
      <c r="G431" s="56"/>
      <c r="H431" s="57"/>
      <c r="I431" s="275"/>
      <c r="J431" s="58"/>
      <c r="K431" s="59"/>
      <c r="L431" s="60"/>
      <c r="M431" s="59"/>
      <c r="N431" s="60"/>
      <c r="O431" s="59"/>
      <c r="P431" s="60"/>
      <c r="Q431" s="61"/>
      <c r="R431" s="286"/>
      <c r="S431" s="58"/>
      <c r="T431" s="59"/>
      <c r="U431" s="59"/>
      <c r="V431" s="61"/>
      <c r="W431" s="294"/>
      <c r="X431" s="59"/>
      <c r="Y431" s="60"/>
      <c r="Z431" s="59"/>
      <c r="AA431" s="60"/>
      <c r="AB431" s="61"/>
      <c r="AC431" s="62"/>
      <c r="AD431" s="63"/>
      <c r="AE431" s="63"/>
      <c r="AF431" s="64"/>
      <c r="AG431" s="65"/>
      <c r="AH431" s="61"/>
      <c r="AI431" s="510"/>
      <c r="AJ431" s="510"/>
      <c r="AK431" s="511"/>
      <c r="AL431" s="100"/>
      <c r="AM431" s="382" t="str">
        <f t="shared" si="404"/>
        <v xml:space="preserve"> </v>
      </c>
      <c r="AN431" s="95" t="str">
        <f t="shared" si="405"/>
        <v xml:space="preserve"> </v>
      </c>
      <c r="AO431" s="365"/>
      <c r="AP431" s="365"/>
      <c r="AQ431" s="256"/>
      <c r="AR431" s="365"/>
      <c r="AS431" s="365"/>
      <c r="AT431" s="364" t="e">
        <f t="shared" si="406"/>
        <v>#N/A</v>
      </c>
      <c r="AU431" s="365" t="e">
        <f t="shared" si="407"/>
        <v>#N/A</v>
      </c>
      <c r="AV431" s="372" t="str">
        <f t="shared" ca="1" si="371"/>
        <v/>
      </c>
      <c r="AW431" s="364" t="e">
        <f t="shared" ca="1" si="372"/>
        <v>#N/A</v>
      </c>
      <c r="AX431" s="373" t="e">
        <f t="shared" ca="1" si="373"/>
        <v>#N/A</v>
      </c>
      <c r="AY431" s="98" t="e">
        <f t="shared" si="409"/>
        <v>#N/A</v>
      </c>
      <c r="AZ431" s="373" t="e">
        <f t="shared" si="408"/>
        <v>#N/A</v>
      </c>
      <c r="BA431" s="363"/>
      <c r="BB431" s="365"/>
      <c r="BC431" s="377"/>
      <c r="BD431" s="365"/>
      <c r="BE431" s="365"/>
      <c r="BF431" s="365"/>
      <c r="BG431" s="365"/>
      <c r="BH431" s="365"/>
      <c r="BI431" s="365"/>
      <c r="BJ431" s="365"/>
      <c r="BK431" s="365"/>
      <c r="BL431" s="376"/>
      <c r="BM431" s="376"/>
      <c r="BN431" s="260"/>
      <c r="BO431" s="260"/>
      <c r="BP431" s="260"/>
      <c r="BQ431" s="263"/>
      <c r="BR431" s="263"/>
    </row>
    <row r="432" spans="1:70" s="50" customFormat="1" ht="27.75" customHeight="1" x14ac:dyDescent="0.2">
      <c r="A432" s="22">
        <f t="shared" si="410"/>
        <v>308</v>
      </c>
      <c r="B432" s="51"/>
      <c r="C432" s="52"/>
      <c r="D432" s="53"/>
      <c r="E432" s="54"/>
      <c r="F432" s="55"/>
      <c r="G432" s="56"/>
      <c r="H432" s="57"/>
      <c r="I432" s="275"/>
      <c r="J432" s="58"/>
      <c r="K432" s="59"/>
      <c r="L432" s="60"/>
      <c r="M432" s="59"/>
      <c r="N432" s="60"/>
      <c r="O432" s="59"/>
      <c r="P432" s="60"/>
      <c r="Q432" s="61"/>
      <c r="R432" s="286"/>
      <c r="S432" s="58"/>
      <c r="T432" s="59"/>
      <c r="U432" s="59"/>
      <c r="V432" s="61"/>
      <c r="W432" s="294"/>
      <c r="X432" s="59"/>
      <c r="Y432" s="60"/>
      <c r="Z432" s="59"/>
      <c r="AA432" s="60"/>
      <c r="AB432" s="61"/>
      <c r="AC432" s="62"/>
      <c r="AD432" s="63"/>
      <c r="AE432" s="63"/>
      <c r="AF432" s="64"/>
      <c r="AG432" s="65"/>
      <c r="AH432" s="61"/>
      <c r="AI432" s="510"/>
      <c r="AJ432" s="510"/>
      <c r="AK432" s="511"/>
      <c r="AL432" s="100"/>
      <c r="AM432" s="382" t="str">
        <f t="shared" si="404"/>
        <v xml:space="preserve"> </v>
      </c>
      <c r="AN432" s="95" t="str">
        <f t="shared" si="405"/>
        <v xml:space="preserve"> </v>
      </c>
      <c r="AO432" s="365"/>
      <c r="AP432" s="365"/>
      <c r="AQ432" s="256"/>
      <c r="AR432" s="365"/>
      <c r="AS432" s="365"/>
      <c r="AT432" s="364" t="e">
        <f t="shared" si="406"/>
        <v>#N/A</v>
      </c>
      <c r="AU432" s="365" t="e">
        <f t="shared" si="407"/>
        <v>#N/A</v>
      </c>
      <c r="AV432" s="372" t="str">
        <f t="shared" ca="1" si="371"/>
        <v/>
      </c>
      <c r="AW432" s="364" t="e">
        <f t="shared" ca="1" si="372"/>
        <v>#N/A</v>
      </c>
      <c r="AX432" s="373" t="e">
        <f t="shared" ca="1" si="373"/>
        <v>#N/A</v>
      </c>
      <c r="AY432" s="98" t="e">
        <f t="shared" si="409"/>
        <v>#N/A</v>
      </c>
      <c r="AZ432" s="373" t="e">
        <f t="shared" si="408"/>
        <v>#N/A</v>
      </c>
      <c r="BA432" s="363"/>
      <c r="BB432" s="365"/>
      <c r="BC432" s="377"/>
      <c r="BD432" s="365"/>
      <c r="BE432" s="365"/>
      <c r="BF432" s="365"/>
      <c r="BG432" s="365"/>
      <c r="BH432" s="365"/>
      <c r="BI432" s="365"/>
      <c r="BJ432" s="365"/>
      <c r="BK432" s="365"/>
      <c r="BL432" s="376"/>
      <c r="BM432" s="376"/>
      <c r="BN432" s="260"/>
      <c r="BO432" s="260"/>
      <c r="BP432" s="260"/>
      <c r="BQ432" s="263"/>
      <c r="BR432" s="263"/>
    </row>
    <row r="433" spans="1:70" s="50" customFormat="1" ht="27.75" customHeight="1" x14ac:dyDescent="0.2">
      <c r="A433" s="22">
        <f t="shared" si="410"/>
        <v>309</v>
      </c>
      <c r="B433" s="51"/>
      <c r="C433" s="52"/>
      <c r="D433" s="53"/>
      <c r="E433" s="54"/>
      <c r="F433" s="55"/>
      <c r="G433" s="56"/>
      <c r="H433" s="57"/>
      <c r="I433" s="275"/>
      <c r="J433" s="58"/>
      <c r="K433" s="59"/>
      <c r="L433" s="60"/>
      <c r="M433" s="59"/>
      <c r="N433" s="60"/>
      <c r="O433" s="59"/>
      <c r="P433" s="60"/>
      <c r="Q433" s="61"/>
      <c r="R433" s="286"/>
      <c r="S433" s="58"/>
      <c r="T433" s="59"/>
      <c r="U433" s="59"/>
      <c r="V433" s="61"/>
      <c r="W433" s="294"/>
      <c r="X433" s="59"/>
      <c r="Y433" s="60"/>
      <c r="Z433" s="59"/>
      <c r="AA433" s="60"/>
      <c r="AB433" s="61"/>
      <c r="AC433" s="62"/>
      <c r="AD433" s="63"/>
      <c r="AE433" s="63"/>
      <c r="AF433" s="64"/>
      <c r="AG433" s="65"/>
      <c r="AH433" s="61"/>
      <c r="AI433" s="510"/>
      <c r="AJ433" s="510"/>
      <c r="AK433" s="511"/>
      <c r="AL433" s="100"/>
      <c r="AM433" s="382" t="str">
        <f t="shared" si="404"/>
        <v xml:space="preserve"> </v>
      </c>
      <c r="AN433" s="95" t="str">
        <f t="shared" si="405"/>
        <v xml:space="preserve"> </v>
      </c>
      <c r="AO433" s="365"/>
      <c r="AP433" s="365"/>
      <c r="AQ433" s="256"/>
      <c r="AR433" s="365"/>
      <c r="AS433" s="365"/>
      <c r="AT433" s="364" t="e">
        <f t="shared" si="406"/>
        <v>#N/A</v>
      </c>
      <c r="AU433" s="365" t="e">
        <f t="shared" si="407"/>
        <v>#N/A</v>
      </c>
      <c r="AV433" s="372" t="str">
        <f t="shared" ca="1" si="371"/>
        <v/>
      </c>
      <c r="AW433" s="364" t="e">
        <f t="shared" ca="1" si="372"/>
        <v>#N/A</v>
      </c>
      <c r="AX433" s="373" t="e">
        <f t="shared" ca="1" si="373"/>
        <v>#N/A</v>
      </c>
      <c r="AY433" s="98" t="e">
        <f t="shared" si="409"/>
        <v>#N/A</v>
      </c>
      <c r="AZ433" s="373" t="e">
        <f t="shared" si="408"/>
        <v>#N/A</v>
      </c>
      <c r="BA433" s="363"/>
      <c r="BB433" s="365"/>
      <c r="BC433" s="377"/>
      <c r="BD433" s="365"/>
      <c r="BE433" s="365"/>
      <c r="BF433" s="365"/>
      <c r="BG433" s="365"/>
      <c r="BH433" s="365"/>
      <c r="BI433" s="365"/>
      <c r="BJ433" s="365"/>
      <c r="BK433" s="365"/>
      <c r="BL433" s="376"/>
      <c r="BM433" s="376"/>
      <c r="BN433" s="260"/>
      <c r="BO433" s="260"/>
      <c r="BP433" s="260"/>
      <c r="BQ433" s="263"/>
      <c r="BR433" s="263"/>
    </row>
    <row r="434" spans="1:70" s="50" customFormat="1" ht="27.75" customHeight="1" thickBot="1" x14ac:dyDescent="0.25">
      <c r="A434" s="23">
        <f t="shared" si="410"/>
        <v>310</v>
      </c>
      <c r="B434" s="66"/>
      <c r="C434" s="67"/>
      <c r="D434" s="68"/>
      <c r="E434" s="69"/>
      <c r="F434" s="70"/>
      <c r="G434" s="71"/>
      <c r="H434" s="72"/>
      <c r="I434" s="276"/>
      <c r="J434" s="73"/>
      <c r="K434" s="74"/>
      <c r="L434" s="75"/>
      <c r="M434" s="74"/>
      <c r="N434" s="75"/>
      <c r="O434" s="74"/>
      <c r="P434" s="75"/>
      <c r="Q434" s="76"/>
      <c r="R434" s="287"/>
      <c r="S434" s="73"/>
      <c r="T434" s="74"/>
      <c r="U434" s="74"/>
      <c r="V434" s="76"/>
      <c r="W434" s="295"/>
      <c r="X434" s="74"/>
      <c r="Y434" s="75"/>
      <c r="Z434" s="74"/>
      <c r="AA434" s="75"/>
      <c r="AB434" s="76"/>
      <c r="AC434" s="77"/>
      <c r="AD434" s="78"/>
      <c r="AE434" s="78"/>
      <c r="AF434" s="79"/>
      <c r="AG434" s="80"/>
      <c r="AH434" s="76"/>
      <c r="AI434" s="518"/>
      <c r="AJ434" s="518"/>
      <c r="AK434" s="519"/>
      <c r="AL434" s="100"/>
      <c r="AM434" s="382" t="str">
        <f t="shared" si="404"/>
        <v xml:space="preserve"> </v>
      </c>
      <c r="AN434" s="95" t="str">
        <f t="shared" si="405"/>
        <v xml:space="preserve"> </v>
      </c>
      <c r="AO434" s="365"/>
      <c r="AP434" s="365"/>
      <c r="AQ434" s="256"/>
      <c r="AR434" s="365"/>
      <c r="AS434" s="365"/>
      <c r="AT434" s="364" t="e">
        <f t="shared" si="406"/>
        <v>#N/A</v>
      </c>
      <c r="AU434" s="365" t="e">
        <f t="shared" si="407"/>
        <v>#N/A</v>
      </c>
      <c r="AV434" s="372" t="str">
        <f t="shared" ca="1" si="371"/>
        <v/>
      </c>
      <c r="AW434" s="364" t="e">
        <f t="shared" ca="1" si="372"/>
        <v>#N/A</v>
      </c>
      <c r="AX434" s="373" t="e">
        <f t="shared" ca="1" si="373"/>
        <v>#N/A</v>
      </c>
      <c r="AY434" s="98" t="e">
        <f t="shared" si="409"/>
        <v>#N/A</v>
      </c>
      <c r="AZ434" s="373" t="e">
        <f t="shared" si="408"/>
        <v>#N/A</v>
      </c>
      <c r="BA434" s="363"/>
      <c r="BB434" s="365"/>
      <c r="BC434" s="377"/>
      <c r="BD434" s="365"/>
      <c r="BE434" s="365"/>
      <c r="BF434" s="365"/>
      <c r="BG434" s="365"/>
      <c r="BH434" s="365"/>
      <c r="BI434" s="365"/>
      <c r="BJ434" s="365"/>
      <c r="BK434" s="365"/>
      <c r="BL434" s="376"/>
      <c r="BM434" s="376"/>
      <c r="BN434" s="260"/>
      <c r="BO434" s="260"/>
      <c r="BP434" s="260"/>
      <c r="BQ434" s="263"/>
      <c r="BR434" s="263"/>
    </row>
    <row r="435" spans="1:70" ht="4.5" customHeight="1" thickBot="1" x14ac:dyDescent="0.25">
      <c r="A435" s="91">
        <f>AK438</f>
        <v>31</v>
      </c>
      <c r="B435" s="235"/>
      <c r="C435" s="235"/>
      <c r="D435" s="235"/>
      <c r="E435" s="235"/>
      <c r="F435" s="235"/>
      <c r="G435" s="235"/>
      <c r="H435" s="235"/>
      <c r="I435" s="235"/>
      <c r="J435" s="280"/>
      <c r="K435" s="280"/>
      <c r="L435" s="280"/>
      <c r="M435" s="280"/>
      <c r="N435" s="280"/>
      <c r="O435" s="280"/>
      <c r="P435" s="280"/>
      <c r="Q435" s="280"/>
      <c r="R435" s="280"/>
      <c r="S435" s="292"/>
      <c r="T435" s="292"/>
      <c r="U435" s="292"/>
      <c r="V435" s="292"/>
      <c r="W435" s="292"/>
      <c r="X435" s="292"/>
      <c r="Y435" s="292"/>
      <c r="Z435" s="292"/>
      <c r="AA435" s="292"/>
      <c r="AB435" s="292"/>
      <c r="AC435" s="292"/>
      <c r="AD435" s="236"/>
      <c r="AE435" s="237"/>
      <c r="AF435" s="236"/>
      <c r="AG435" s="238"/>
      <c r="AH435" s="536"/>
      <c r="AI435" s="537"/>
      <c r="AJ435" s="537"/>
      <c r="AK435" s="537"/>
      <c r="AL435" s="383"/>
      <c r="AM435" s="384"/>
      <c r="AN435" s="383"/>
      <c r="AT435" s="364" t="e">
        <f t="shared" ref="AT435:AT444" si="411">IF(ISBLANK($B607),NA(),$B607)</f>
        <v>#N/A</v>
      </c>
      <c r="AU435" s="365" t="e">
        <f t="shared" ref="AU435:AU444" si="412">IF(ISBLANK($I607),NA(),$I607)</f>
        <v>#N/A</v>
      </c>
      <c r="AV435" s="372" t="str">
        <f t="shared" ca="1" si="371"/>
        <v/>
      </c>
      <c r="AW435" s="364" t="e">
        <f t="shared" ca="1" si="372"/>
        <v>#N/A</v>
      </c>
      <c r="AX435" s="373" t="e">
        <f t="shared" ca="1" si="373"/>
        <v>#N/A</v>
      </c>
      <c r="AY435" s="98" t="e">
        <f t="shared" ref="AY435:AY444" si="413">IF(S607=0,NA(),S607)</f>
        <v>#N/A</v>
      </c>
      <c r="AZ435" s="373" t="e">
        <f>IF(V607=0,NA(),V607)</f>
        <v>#N/A</v>
      </c>
      <c r="BA435" s="363"/>
      <c r="BC435" s="377"/>
    </row>
    <row r="436" spans="1:70" ht="26.25" customHeight="1" x14ac:dyDescent="0.2">
      <c r="A436" s="163">
        <f>A422+1</f>
        <v>31</v>
      </c>
      <c r="B436" s="523"/>
      <c r="C436" s="523"/>
      <c r="D436" s="523"/>
      <c r="E436" s="524"/>
      <c r="F436" s="527" t="str">
        <f>IF('FRONT PAGE'!$A$1="www.fly-logics.com","TOTAL PAGE",0)</f>
        <v>TOTAL PAGE</v>
      </c>
      <c r="G436" s="528"/>
      <c r="H436" s="529"/>
      <c r="I436" s="314" t="str">
        <f>IF('FRONT PAGE'!$A$1="www.fly-logics.com",IF(SUM(I425:I435)=0," ",SUM(I425:I435)),0)</f>
        <v xml:space="preserve"> </v>
      </c>
      <c r="J436" s="315" t="str">
        <f>IF('FRONT PAGE'!$A$1="www.fly-logics.com",IF(SUM(J425:J435)=0," ",SUM(J425:J435)),0)</f>
        <v xml:space="preserve"> </v>
      </c>
      <c r="K436" s="316" t="str">
        <f>IF('FRONT PAGE'!$A$1="www.fly-logics.com",IF(SUM(K425:K435)=0," ",SUM(K425:K435)),0)</f>
        <v xml:space="preserve"> </v>
      </c>
      <c r="L436" s="317" t="str">
        <f>IF('FRONT PAGE'!$A$1="www.fly-logics.com",IF(SUM(L425:L435)=0," ",SUM(L425:L435)),0)</f>
        <v xml:space="preserve"> </v>
      </c>
      <c r="M436" s="316" t="str">
        <f>IF('FRONT PAGE'!$A$1="www.fly-logics.com",IF(SUM(M425:M435)=0," ",SUM(M425:M435)),0)</f>
        <v xml:space="preserve"> </v>
      </c>
      <c r="N436" s="317" t="str">
        <f>IF('FRONT PAGE'!$A$1="www.fly-logics.com",IF(SUM(N425:N435)=0," ",SUM(N425:N435)),0)</f>
        <v xml:space="preserve"> </v>
      </c>
      <c r="O436" s="316" t="str">
        <f>IF('FRONT PAGE'!$A$1="www.fly-logics.com",IF(SUM(O425:O435)=0," ",SUM(O425:O435)),0)</f>
        <v xml:space="preserve"> </v>
      </c>
      <c r="P436" s="317" t="str">
        <f>IF('FRONT PAGE'!$A$1="www.fly-logics.com",IF(SUM(P425:P435)=0," ",SUM(P425:P435)),0)</f>
        <v xml:space="preserve"> </v>
      </c>
      <c r="Q436" s="318" t="str">
        <f>IF('FRONT PAGE'!$A$1="www.fly-logics.com",IF(SUM(Q425:Q435)=0," ",SUM(Q425:Q435)),0)</f>
        <v xml:space="preserve"> </v>
      </c>
      <c r="R436" s="319"/>
      <c r="S436" s="315" t="str">
        <f>IF('FRONT PAGE'!$A$1="www.fly-logics.com",IF(SUM(S425:S435)=0," ",SUM(S425:S435)),0)</f>
        <v xml:space="preserve"> </v>
      </c>
      <c r="T436" s="316" t="str">
        <f>IF('FRONT PAGE'!$A$1="www.fly-logics.com",IF(SUM(T425:T435)=0," ",SUM(T425:T435)),0)</f>
        <v xml:space="preserve"> </v>
      </c>
      <c r="U436" s="316" t="str">
        <f>IF('FRONT PAGE'!$A$1="www.fly-logics.com",IF(SUM(U425:U435)=0," ",SUM(U425:U435)),0)</f>
        <v xml:space="preserve"> </v>
      </c>
      <c r="V436" s="318" t="str">
        <f>IF('FRONT PAGE'!$A$1="www.fly-logics.com",IF(SUM(V425:V435)=0," ",SUM(V425:V435)),0)</f>
        <v xml:space="preserve"> </v>
      </c>
      <c r="W436" s="315" t="str">
        <f>IF('FRONT PAGE'!$A$1="www.fly-logics.com",IF(SUM(W425:W435)=0," ",SUM(W425:W435)),0)</f>
        <v xml:space="preserve"> </v>
      </c>
      <c r="X436" s="316" t="str">
        <f>IF('FRONT PAGE'!$A$1="www.fly-logics.com",IF(SUM(X425:X435)=0," ",SUM(X425:X435)),0)</f>
        <v xml:space="preserve"> </v>
      </c>
      <c r="Y436" s="317" t="str">
        <f>IF('FRONT PAGE'!$A$1="www.fly-logics.com",IF(SUM(Y425:Y435)=0," ",SUM(Y425:Y435)),0)</f>
        <v xml:space="preserve"> </v>
      </c>
      <c r="Z436" s="316" t="str">
        <f>IF('FRONT PAGE'!$A$1="www.fly-logics.com",IF(SUM(Z425:Z435)=0," ",SUM(Z425:Z435)),0)</f>
        <v xml:space="preserve"> </v>
      </c>
      <c r="AA436" s="317" t="str">
        <f>IF('FRONT PAGE'!$A$1="www.fly-logics.com",IF(SUM(AA425:AA435)=0," ",SUM(AA425:AA435)),0)</f>
        <v xml:space="preserve"> </v>
      </c>
      <c r="AB436" s="318" t="str">
        <f>IF('FRONT PAGE'!$A$1="www.fly-logics.com",IF(SUM(AB425:AB435)=0," ",SUM(AB425:AB435)),0)</f>
        <v xml:space="preserve"> </v>
      </c>
      <c r="AC436" s="329" t="str">
        <f>IF('FRONT PAGE'!$A$1="www.fly-logics.com",IF(SUM(AC425:AC435)=0," ",SUM(AC425:AC435)),0)</f>
        <v xml:space="preserve"> </v>
      </c>
      <c r="AD436" s="321" t="str">
        <f>IF('FRONT PAGE'!$A$1="www.fly-logics.com",IF(SUM(AD425:AD435)=0," ",SUM(AD425:AD435)),0)</f>
        <v xml:space="preserve"> </v>
      </c>
      <c r="AE436" s="321" t="str">
        <f>IF('FRONT PAGE'!$A$1="www.fly-logics.com",IF(SUM(AE425:AE435)=0," ",SUM(AE425:AE435)),0)</f>
        <v xml:space="preserve"> </v>
      </c>
      <c r="AF436" s="322" t="str">
        <f>IF('FRONT PAGE'!$A$1="www.fly-logics.com",IF(SUM(AF425:AF435)=0," ",SUM(AF425:AF435)),0)</f>
        <v xml:space="preserve"> </v>
      </c>
      <c r="AG436" s="323" t="str">
        <f>IF('FRONT PAGE'!$A$1="www.fly-logics.com",IF(SUM(AG425:AG435)=0," ",SUM(AG425:AG435)),0)</f>
        <v xml:space="preserve"> </v>
      </c>
      <c r="AH436" s="520" t="str">
        <f>IF('FRONT PAGE'!$A$1="www.fly-logics.com","I certify that all the data in this
logbook are accurate",0)</f>
        <v>I certify that all the data in this
logbook are accurate</v>
      </c>
      <c r="AI436" s="521"/>
      <c r="AJ436" s="521"/>
      <c r="AK436" s="522"/>
      <c r="AL436" s="385"/>
      <c r="AM436" s="386"/>
      <c r="AN436" s="385"/>
      <c r="AT436" s="364" t="e">
        <f t="shared" si="411"/>
        <v>#N/A</v>
      </c>
      <c r="AU436" s="365" t="e">
        <f t="shared" si="412"/>
        <v>#N/A</v>
      </c>
      <c r="AV436" s="372" t="str">
        <f t="shared" ca="1" si="371"/>
        <v/>
      </c>
      <c r="AW436" s="364" t="e">
        <f t="shared" ca="1" si="372"/>
        <v>#N/A</v>
      </c>
      <c r="AX436" s="373" t="e">
        <f t="shared" ca="1" si="373"/>
        <v>#N/A</v>
      </c>
      <c r="AY436" s="98" t="e">
        <f t="shared" si="413"/>
        <v>#N/A</v>
      </c>
      <c r="AZ436" s="373" t="e">
        <f t="shared" ref="AZ436:AZ444" si="414">IF(V608=0,NA(),V608)</f>
        <v>#N/A</v>
      </c>
      <c r="BA436" s="363"/>
      <c r="BC436" s="377"/>
    </row>
    <row r="437" spans="1:70" ht="26.25" customHeight="1" x14ac:dyDescent="0.2">
      <c r="A437" s="505">
        <f>AL421</f>
        <v>0</v>
      </c>
      <c r="B437" s="525"/>
      <c r="C437" s="525"/>
      <c r="D437" s="525"/>
      <c r="E437" s="526"/>
      <c r="F437" s="530" t="str">
        <f>IF('FRONT PAGE'!$A$1="www.fly-logics.com","TOTAL PREVIOUS LOGBOOK",0)</f>
        <v>TOTAL PREVIOUS LOGBOOK</v>
      </c>
      <c r="G437" s="531"/>
      <c r="H437" s="532"/>
      <c r="I437" s="333">
        <f>I424</f>
        <v>33.75</v>
      </c>
      <c r="J437" s="334">
        <f t="shared" ref="J437:Q437" si="415">J424</f>
        <v>33.75</v>
      </c>
      <c r="K437" s="335" t="str">
        <f t="shared" si="415"/>
        <v xml:space="preserve"> </v>
      </c>
      <c r="L437" s="336" t="str">
        <f t="shared" si="415"/>
        <v xml:space="preserve"> </v>
      </c>
      <c r="M437" s="335" t="str">
        <f t="shared" si="415"/>
        <v xml:space="preserve"> </v>
      </c>
      <c r="N437" s="336" t="str">
        <f t="shared" si="415"/>
        <v xml:space="preserve"> </v>
      </c>
      <c r="O437" s="335" t="str">
        <f t="shared" si="415"/>
        <v xml:space="preserve"> </v>
      </c>
      <c r="P437" s="336" t="str">
        <f t="shared" si="415"/>
        <v xml:space="preserve"> </v>
      </c>
      <c r="Q437" s="337" t="str">
        <f t="shared" si="415"/>
        <v xml:space="preserve"> </v>
      </c>
      <c r="R437" s="288">
        <v>10</v>
      </c>
      <c r="S437" s="331" t="str">
        <f>S424</f>
        <v xml:space="preserve"> </v>
      </c>
      <c r="T437" s="239">
        <f t="shared" ref="T437:AG437" si="416">T424</f>
        <v>13.75</v>
      </c>
      <c r="U437" s="239">
        <f t="shared" si="416"/>
        <v>20</v>
      </c>
      <c r="V437" s="240">
        <f t="shared" si="416"/>
        <v>5</v>
      </c>
      <c r="W437" s="241" t="str">
        <f t="shared" si="416"/>
        <v xml:space="preserve"> </v>
      </c>
      <c r="X437" s="239" t="str">
        <f t="shared" si="416"/>
        <v xml:space="preserve"> </v>
      </c>
      <c r="Y437" s="242">
        <f t="shared" si="416"/>
        <v>5</v>
      </c>
      <c r="Z437" s="239" t="str">
        <f t="shared" si="416"/>
        <v xml:space="preserve"> </v>
      </c>
      <c r="AA437" s="242">
        <f t="shared" si="416"/>
        <v>3.75</v>
      </c>
      <c r="AB437" s="240" t="str">
        <f t="shared" si="416"/>
        <v xml:space="preserve"> </v>
      </c>
      <c r="AC437" s="243">
        <f t="shared" si="416"/>
        <v>14</v>
      </c>
      <c r="AD437" s="244" t="str">
        <f t="shared" si="416"/>
        <v xml:space="preserve"> </v>
      </c>
      <c r="AE437" s="244">
        <f t="shared" si="416"/>
        <v>14</v>
      </c>
      <c r="AF437" s="245" t="str">
        <f t="shared" si="416"/>
        <v xml:space="preserve"> </v>
      </c>
      <c r="AG437" s="332">
        <f t="shared" si="416"/>
        <v>17</v>
      </c>
      <c r="AH437" s="507"/>
      <c r="AI437" s="508"/>
      <c r="AJ437" s="508"/>
      <c r="AK437" s="509"/>
      <c r="AL437" s="385"/>
      <c r="AM437" s="386"/>
      <c r="AN437" s="385"/>
      <c r="AT437" s="364" t="e">
        <f t="shared" si="411"/>
        <v>#N/A</v>
      </c>
      <c r="AU437" s="365" t="e">
        <f t="shared" si="412"/>
        <v>#N/A</v>
      </c>
      <c r="AV437" s="372" t="str">
        <f t="shared" ca="1" si="371"/>
        <v/>
      </c>
      <c r="AW437" s="364" t="e">
        <f t="shared" ca="1" si="372"/>
        <v>#N/A</v>
      </c>
      <c r="AX437" s="373" t="e">
        <f t="shared" ca="1" si="373"/>
        <v>#N/A</v>
      </c>
      <c r="AY437" s="98" t="e">
        <f t="shared" si="413"/>
        <v>#N/A</v>
      </c>
      <c r="AZ437" s="373" t="e">
        <f t="shared" si="414"/>
        <v>#N/A</v>
      </c>
      <c r="BA437" s="363"/>
      <c r="BC437" s="377"/>
    </row>
    <row r="438" spans="1:70" ht="26.25" customHeight="1" thickBot="1" x14ac:dyDescent="0.25">
      <c r="A438" s="506"/>
      <c r="B438" s="512" t="str">
        <f>IF('FRONT PAGE'!$A$1="www.fly-logics.com","Authority certifying flight hours 
STAMP &amp; SIGNATURE",0)</f>
        <v>Authority certifying flight hours 
STAMP &amp; SIGNATURE</v>
      </c>
      <c r="C438" s="512"/>
      <c r="D438" s="512"/>
      <c r="E438" s="513"/>
      <c r="F438" s="533" t="str">
        <f>IF('FRONT PAGE'!$A$1="www.fly-logics.com","TOTAL TO DATE",0)</f>
        <v>TOTAL TO DATE</v>
      </c>
      <c r="G438" s="534"/>
      <c r="H438" s="535"/>
      <c r="I438" s="32">
        <f t="shared" ref="I438:Q438" si="417">IF(SUM(I436:I437)=0," ",SUM(I436:I437))</f>
        <v>33.75</v>
      </c>
      <c r="J438" s="27">
        <f t="shared" si="417"/>
        <v>33.75</v>
      </c>
      <c r="K438" s="24" t="str">
        <f t="shared" si="417"/>
        <v xml:space="preserve"> </v>
      </c>
      <c r="L438" s="25" t="str">
        <f t="shared" si="417"/>
        <v xml:space="preserve"> </v>
      </c>
      <c r="M438" s="24" t="str">
        <f t="shared" si="417"/>
        <v xml:space="preserve"> </v>
      </c>
      <c r="N438" s="25" t="str">
        <f t="shared" si="417"/>
        <v xml:space="preserve"> </v>
      </c>
      <c r="O438" s="24" t="str">
        <f t="shared" si="417"/>
        <v xml:space="preserve"> </v>
      </c>
      <c r="P438" s="25" t="str">
        <f t="shared" si="417"/>
        <v xml:space="preserve"> </v>
      </c>
      <c r="Q438" s="26" t="str">
        <f t="shared" si="417"/>
        <v xml:space="preserve"> </v>
      </c>
      <c r="R438" s="289"/>
      <c r="S438" s="27" t="str">
        <f t="shared" ref="S438:AG438" si="418">IF(SUM(S436:S437)=0," ",SUM(S436:S437))</f>
        <v xml:space="preserve"> </v>
      </c>
      <c r="T438" s="24">
        <f t="shared" si="418"/>
        <v>13.75</v>
      </c>
      <c r="U438" s="24">
        <f t="shared" si="418"/>
        <v>20</v>
      </c>
      <c r="V438" s="26">
        <f t="shared" si="418"/>
        <v>5</v>
      </c>
      <c r="W438" s="27" t="str">
        <f t="shared" si="418"/>
        <v xml:space="preserve"> </v>
      </c>
      <c r="X438" s="24" t="str">
        <f t="shared" si="418"/>
        <v xml:space="preserve"> </v>
      </c>
      <c r="Y438" s="25">
        <f t="shared" si="418"/>
        <v>5</v>
      </c>
      <c r="Z438" s="24" t="str">
        <f t="shared" si="418"/>
        <v xml:space="preserve"> </v>
      </c>
      <c r="AA438" s="25">
        <f t="shared" si="418"/>
        <v>3.75</v>
      </c>
      <c r="AB438" s="26" t="str">
        <f t="shared" si="418"/>
        <v xml:space="preserve"> </v>
      </c>
      <c r="AC438" s="30">
        <f t="shared" si="418"/>
        <v>14</v>
      </c>
      <c r="AD438" s="28" t="str">
        <f t="shared" si="418"/>
        <v xml:space="preserve"> </v>
      </c>
      <c r="AE438" s="28">
        <f t="shared" si="418"/>
        <v>14</v>
      </c>
      <c r="AF438" s="31" t="str">
        <f t="shared" si="418"/>
        <v xml:space="preserve"> </v>
      </c>
      <c r="AG438" s="33">
        <f t="shared" si="418"/>
        <v>17</v>
      </c>
      <c r="AH438" s="514" t="str">
        <f>IF('FRONT PAGE'!$A$1="www.fly-logics.com","_____________________________
PILOT SIGNATURE",0)</f>
        <v>_____________________________
PILOT SIGNATURE</v>
      </c>
      <c r="AI438" s="515"/>
      <c r="AJ438" s="515"/>
      <c r="AK438" s="330">
        <f>A436</f>
        <v>31</v>
      </c>
      <c r="AL438" s="387"/>
      <c r="AM438" s="388"/>
      <c r="AN438" s="387"/>
      <c r="AT438" s="364" t="e">
        <f t="shared" si="411"/>
        <v>#N/A</v>
      </c>
      <c r="AU438" s="365" t="e">
        <f t="shared" si="412"/>
        <v>#N/A</v>
      </c>
      <c r="AV438" s="372" t="str">
        <f t="shared" ca="1" si="371"/>
        <v/>
      </c>
      <c r="AW438" s="364" t="e">
        <f t="shared" ca="1" si="372"/>
        <v>#N/A</v>
      </c>
      <c r="AX438" s="373" t="e">
        <f t="shared" ca="1" si="373"/>
        <v>#N/A</v>
      </c>
      <c r="AY438" s="98" t="e">
        <f t="shared" si="413"/>
        <v>#N/A</v>
      </c>
      <c r="AZ438" s="373" t="e">
        <f t="shared" si="414"/>
        <v>#N/A</v>
      </c>
      <c r="BA438" s="363"/>
      <c r="BC438" s="377"/>
    </row>
    <row r="439" spans="1:70" s="50" customFormat="1" ht="27.75" customHeight="1" x14ac:dyDescent="0.2">
      <c r="A439" s="29">
        <f>A434+1</f>
        <v>311</v>
      </c>
      <c r="B439" s="39"/>
      <c r="C439" s="40"/>
      <c r="D439" s="41"/>
      <c r="E439" s="42"/>
      <c r="F439" s="43"/>
      <c r="G439" s="44"/>
      <c r="H439" s="45"/>
      <c r="I439" s="281"/>
      <c r="J439" s="277"/>
      <c r="K439" s="278"/>
      <c r="L439" s="279"/>
      <c r="M439" s="278"/>
      <c r="N439" s="279"/>
      <c r="O439" s="278"/>
      <c r="P439" s="279"/>
      <c r="Q439" s="150"/>
      <c r="R439" s="285"/>
      <c r="S439" s="46"/>
      <c r="T439" s="47"/>
      <c r="U439" s="47"/>
      <c r="V439" s="48"/>
      <c r="W439" s="293"/>
      <c r="X439" s="278"/>
      <c r="Y439" s="279"/>
      <c r="Z439" s="278"/>
      <c r="AA439" s="279"/>
      <c r="AB439" s="150"/>
      <c r="AC439" s="282"/>
      <c r="AD439" s="283"/>
      <c r="AE439" s="283"/>
      <c r="AF439" s="284"/>
      <c r="AG439" s="49"/>
      <c r="AH439" s="48"/>
      <c r="AI439" s="516"/>
      <c r="AJ439" s="516"/>
      <c r="AK439" s="517"/>
      <c r="AL439" s="100"/>
      <c r="AM439" s="382" t="str">
        <f t="shared" ref="AM439:AM448" si="419">IF(B439=0," ",TEXT(B439,"MMM"))</f>
        <v xml:space="preserve"> </v>
      </c>
      <c r="AN439" s="95" t="str">
        <f t="shared" ref="AN439:AN448" si="420">IF(B439=0," ",YEAR(B439))</f>
        <v xml:space="preserve"> </v>
      </c>
      <c r="AO439" s="365"/>
      <c r="AP439" s="365"/>
      <c r="AQ439" s="256"/>
      <c r="AR439" s="365"/>
      <c r="AS439" s="365"/>
      <c r="AT439" s="364" t="e">
        <f t="shared" si="411"/>
        <v>#N/A</v>
      </c>
      <c r="AU439" s="365" t="e">
        <f t="shared" si="412"/>
        <v>#N/A</v>
      </c>
      <c r="AV439" s="372" t="str">
        <f t="shared" ca="1" si="371"/>
        <v/>
      </c>
      <c r="AW439" s="364" t="e">
        <f t="shared" ca="1" si="372"/>
        <v>#N/A</v>
      </c>
      <c r="AX439" s="373" t="e">
        <f t="shared" ca="1" si="373"/>
        <v>#N/A</v>
      </c>
      <c r="AY439" s="98" t="e">
        <f t="shared" si="413"/>
        <v>#N/A</v>
      </c>
      <c r="AZ439" s="373" t="e">
        <f t="shared" si="414"/>
        <v>#N/A</v>
      </c>
      <c r="BA439" s="363"/>
      <c r="BB439" s="365"/>
      <c r="BC439" s="377"/>
      <c r="BD439" s="365"/>
      <c r="BE439" s="365"/>
      <c r="BF439" s="365"/>
      <c r="BG439" s="365"/>
      <c r="BH439" s="365"/>
      <c r="BI439" s="365"/>
      <c r="BJ439" s="365"/>
      <c r="BK439" s="365"/>
      <c r="BL439" s="376"/>
      <c r="BM439" s="376"/>
      <c r="BN439" s="260"/>
      <c r="BO439" s="260"/>
      <c r="BP439" s="260"/>
      <c r="BQ439" s="263"/>
      <c r="BR439" s="263"/>
    </row>
    <row r="440" spans="1:70" s="50" customFormat="1" ht="27.75" customHeight="1" x14ac:dyDescent="0.2">
      <c r="A440" s="22">
        <f>A439+1</f>
        <v>312</v>
      </c>
      <c r="B440" s="51"/>
      <c r="C440" s="52"/>
      <c r="D440" s="53"/>
      <c r="E440" s="54"/>
      <c r="F440" s="55"/>
      <c r="G440" s="56"/>
      <c r="H440" s="57"/>
      <c r="I440" s="275"/>
      <c r="J440" s="58"/>
      <c r="K440" s="59"/>
      <c r="L440" s="60"/>
      <c r="M440" s="59"/>
      <c r="N440" s="60"/>
      <c r="O440" s="59"/>
      <c r="P440" s="60"/>
      <c r="Q440" s="61"/>
      <c r="R440" s="286"/>
      <c r="S440" s="58"/>
      <c r="T440" s="59"/>
      <c r="U440" s="59"/>
      <c r="V440" s="61"/>
      <c r="W440" s="294"/>
      <c r="X440" s="59"/>
      <c r="Y440" s="60"/>
      <c r="Z440" s="59"/>
      <c r="AA440" s="60"/>
      <c r="AB440" s="61"/>
      <c r="AC440" s="62"/>
      <c r="AD440" s="63"/>
      <c r="AE440" s="63"/>
      <c r="AF440" s="64"/>
      <c r="AG440" s="65"/>
      <c r="AH440" s="61"/>
      <c r="AI440" s="510"/>
      <c r="AJ440" s="510"/>
      <c r="AK440" s="511"/>
      <c r="AL440" s="100"/>
      <c r="AM440" s="382" t="str">
        <f t="shared" si="419"/>
        <v xml:space="preserve"> </v>
      </c>
      <c r="AN440" s="95" t="str">
        <f t="shared" si="420"/>
        <v xml:space="preserve"> </v>
      </c>
      <c r="AO440" s="365"/>
      <c r="AP440" s="365"/>
      <c r="AQ440" s="256"/>
      <c r="AR440" s="365"/>
      <c r="AS440" s="365"/>
      <c r="AT440" s="364" t="e">
        <f t="shared" si="411"/>
        <v>#N/A</v>
      </c>
      <c r="AU440" s="365" t="e">
        <f t="shared" si="412"/>
        <v>#N/A</v>
      </c>
      <c r="AV440" s="372" t="str">
        <f t="shared" ca="1" si="371"/>
        <v/>
      </c>
      <c r="AW440" s="364" t="e">
        <f t="shared" ca="1" si="372"/>
        <v>#N/A</v>
      </c>
      <c r="AX440" s="373" t="e">
        <f t="shared" ca="1" si="373"/>
        <v>#N/A</v>
      </c>
      <c r="AY440" s="98" t="e">
        <f t="shared" si="413"/>
        <v>#N/A</v>
      </c>
      <c r="AZ440" s="373" t="e">
        <f t="shared" si="414"/>
        <v>#N/A</v>
      </c>
      <c r="BA440" s="363"/>
      <c r="BB440" s="365"/>
      <c r="BC440" s="377"/>
      <c r="BD440" s="365"/>
      <c r="BE440" s="365"/>
      <c r="BF440" s="365"/>
      <c r="BG440" s="365"/>
      <c r="BH440" s="365"/>
      <c r="BI440" s="365"/>
      <c r="BJ440" s="365"/>
      <c r="BK440" s="365"/>
      <c r="BL440" s="376"/>
      <c r="BM440" s="376"/>
      <c r="BN440" s="260"/>
      <c r="BO440" s="260"/>
      <c r="BP440" s="260"/>
      <c r="BQ440" s="263"/>
      <c r="BR440" s="263"/>
    </row>
    <row r="441" spans="1:70" s="50" customFormat="1" ht="27.75" customHeight="1" x14ac:dyDescent="0.2">
      <c r="A441" s="22">
        <f t="shared" ref="A441:A448" si="421">A440+1</f>
        <v>313</v>
      </c>
      <c r="B441" s="51"/>
      <c r="C441" s="52"/>
      <c r="D441" s="53"/>
      <c r="E441" s="54"/>
      <c r="F441" s="55"/>
      <c r="G441" s="56"/>
      <c r="H441" s="57"/>
      <c r="I441" s="275"/>
      <c r="J441" s="58"/>
      <c r="K441" s="59"/>
      <c r="L441" s="60"/>
      <c r="M441" s="59"/>
      <c r="N441" s="60"/>
      <c r="O441" s="59"/>
      <c r="P441" s="60"/>
      <c r="Q441" s="61"/>
      <c r="R441" s="286"/>
      <c r="S441" s="58"/>
      <c r="T441" s="59"/>
      <c r="U441" s="59"/>
      <c r="V441" s="61"/>
      <c r="W441" s="294"/>
      <c r="X441" s="59"/>
      <c r="Y441" s="60"/>
      <c r="Z441" s="59"/>
      <c r="AA441" s="60"/>
      <c r="AB441" s="61"/>
      <c r="AC441" s="62"/>
      <c r="AD441" s="63"/>
      <c r="AE441" s="63"/>
      <c r="AF441" s="64"/>
      <c r="AG441" s="65"/>
      <c r="AH441" s="61"/>
      <c r="AI441" s="510"/>
      <c r="AJ441" s="510"/>
      <c r="AK441" s="511"/>
      <c r="AL441" s="100"/>
      <c r="AM441" s="382" t="str">
        <f t="shared" si="419"/>
        <v xml:space="preserve"> </v>
      </c>
      <c r="AN441" s="95" t="str">
        <f t="shared" si="420"/>
        <v xml:space="preserve"> </v>
      </c>
      <c r="AO441" s="365"/>
      <c r="AP441" s="365"/>
      <c r="AQ441" s="256"/>
      <c r="AR441" s="365"/>
      <c r="AS441" s="365"/>
      <c r="AT441" s="364" t="e">
        <f t="shared" si="411"/>
        <v>#N/A</v>
      </c>
      <c r="AU441" s="365" t="e">
        <f t="shared" si="412"/>
        <v>#N/A</v>
      </c>
      <c r="AV441" s="372" t="str">
        <f t="shared" ca="1" si="371"/>
        <v/>
      </c>
      <c r="AW441" s="364" t="e">
        <f t="shared" ca="1" si="372"/>
        <v>#N/A</v>
      </c>
      <c r="AX441" s="373" t="e">
        <f t="shared" ca="1" si="373"/>
        <v>#N/A</v>
      </c>
      <c r="AY441" s="98" t="e">
        <f t="shared" si="413"/>
        <v>#N/A</v>
      </c>
      <c r="AZ441" s="373" t="e">
        <f t="shared" si="414"/>
        <v>#N/A</v>
      </c>
      <c r="BA441" s="363"/>
      <c r="BB441" s="365"/>
      <c r="BC441" s="377"/>
      <c r="BD441" s="365"/>
      <c r="BE441" s="365"/>
      <c r="BF441" s="365"/>
      <c r="BG441" s="365"/>
      <c r="BH441" s="365"/>
      <c r="BI441" s="365"/>
      <c r="BJ441" s="365"/>
      <c r="BK441" s="365"/>
      <c r="BL441" s="376"/>
      <c r="BM441" s="376"/>
      <c r="BN441" s="260"/>
      <c r="BO441" s="260"/>
      <c r="BP441" s="260"/>
      <c r="BQ441" s="263"/>
      <c r="BR441" s="263"/>
    </row>
    <row r="442" spans="1:70" s="50" customFormat="1" ht="27.75" customHeight="1" x14ac:dyDescent="0.2">
      <c r="A442" s="22">
        <f t="shared" si="421"/>
        <v>314</v>
      </c>
      <c r="B442" s="51"/>
      <c r="C442" s="52"/>
      <c r="D442" s="53"/>
      <c r="E442" s="54"/>
      <c r="F442" s="55"/>
      <c r="G442" s="56"/>
      <c r="H442" s="57"/>
      <c r="I442" s="275"/>
      <c r="J442" s="58"/>
      <c r="K442" s="59"/>
      <c r="L442" s="60"/>
      <c r="M442" s="59"/>
      <c r="N442" s="60"/>
      <c r="O442" s="59"/>
      <c r="P442" s="60"/>
      <c r="Q442" s="61"/>
      <c r="R442" s="286"/>
      <c r="S442" s="58"/>
      <c r="T442" s="59"/>
      <c r="U442" s="59"/>
      <c r="V442" s="61"/>
      <c r="W442" s="294"/>
      <c r="X442" s="59"/>
      <c r="Y442" s="60"/>
      <c r="Z442" s="59"/>
      <c r="AA442" s="60"/>
      <c r="AB442" s="61"/>
      <c r="AC442" s="62"/>
      <c r="AD442" s="63"/>
      <c r="AE442" s="63"/>
      <c r="AF442" s="64"/>
      <c r="AG442" s="65"/>
      <c r="AH442" s="61"/>
      <c r="AI442" s="510"/>
      <c r="AJ442" s="510"/>
      <c r="AK442" s="511"/>
      <c r="AL442" s="100"/>
      <c r="AM442" s="382" t="str">
        <f t="shared" si="419"/>
        <v xml:space="preserve"> </v>
      </c>
      <c r="AN442" s="95" t="str">
        <f t="shared" si="420"/>
        <v xml:space="preserve"> </v>
      </c>
      <c r="AO442" s="365"/>
      <c r="AP442" s="365"/>
      <c r="AQ442" s="256"/>
      <c r="AR442" s="365"/>
      <c r="AS442" s="365"/>
      <c r="AT442" s="364" t="e">
        <f t="shared" si="411"/>
        <v>#N/A</v>
      </c>
      <c r="AU442" s="365" t="e">
        <f t="shared" si="412"/>
        <v>#N/A</v>
      </c>
      <c r="AV442" s="372" t="str">
        <f t="shared" ca="1" si="371"/>
        <v/>
      </c>
      <c r="AW442" s="364" t="e">
        <f t="shared" ca="1" si="372"/>
        <v>#N/A</v>
      </c>
      <c r="AX442" s="373" t="e">
        <f t="shared" ca="1" si="373"/>
        <v>#N/A</v>
      </c>
      <c r="AY442" s="98" t="e">
        <f t="shared" si="413"/>
        <v>#N/A</v>
      </c>
      <c r="AZ442" s="373" t="e">
        <f t="shared" si="414"/>
        <v>#N/A</v>
      </c>
      <c r="BA442" s="363"/>
      <c r="BB442" s="365"/>
      <c r="BC442" s="377"/>
      <c r="BD442" s="365"/>
      <c r="BE442" s="365"/>
      <c r="BF442" s="365"/>
      <c r="BG442" s="365"/>
      <c r="BH442" s="365"/>
      <c r="BI442" s="365"/>
      <c r="BJ442" s="365"/>
      <c r="BK442" s="365"/>
      <c r="BL442" s="376"/>
      <c r="BM442" s="376"/>
      <c r="BN442" s="260"/>
      <c r="BO442" s="260"/>
      <c r="BP442" s="260"/>
      <c r="BQ442" s="263"/>
      <c r="BR442" s="263"/>
    </row>
    <row r="443" spans="1:70" s="50" customFormat="1" ht="27.75" customHeight="1" x14ac:dyDescent="0.2">
      <c r="A443" s="22">
        <f t="shared" si="421"/>
        <v>315</v>
      </c>
      <c r="B443" s="51"/>
      <c r="C443" s="52"/>
      <c r="D443" s="53"/>
      <c r="E443" s="54"/>
      <c r="F443" s="55"/>
      <c r="G443" s="56"/>
      <c r="H443" s="57"/>
      <c r="I443" s="275"/>
      <c r="J443" s="58"/>
      <c r="K443" s="59"/>
      <c r="L443" s="60"/>
      <c r="M443" s="59"/>
      <c r="N443" s="60"/>
      <c r="O443" s="59"/>
      <c r="P443" s="60"/>
      <c r="Q443" s="61"/>
      <c r="R443" s="286"/>
      <c r="S443" s="58"/>
      <c r="T443" s="59"/>
      <c r="U443" s="59"/>
      <c r="V443" s="61"/>
      <c r="W443" s="294"/>
      <c r="X443" s="59"/>
      <c r="Y443" s="60"/>
      <c r="Z443" s="59"/>
      <c r="AA443" s="60"/>
      <c r="AB443" s="61"/>
      <c r="AC443" s="62"/>
      <c r="AD443" s="63"/>
      <c r="AE443" s="63"/>
      <c r="AF443" s="64"/>
      <c r="AG443" s="65"/>
      <c r="AH443" s="61"/>
      <c r="AI443" s="510"/>
      <c r="AJ443" s="510"/>
      <c r="AK443" s="511"/>
      <c r="AL443" s="100"/>
      <c r="AM443" s="382" t="str">
        <f t="shared" si="419"/>
        <v xml:space="preserve"> </v>
      </c>
      <c r="AN443" s="95" t="str">
        <f t="shared" si="420"/>
        <v xml:space="preserve"> </v>
      </c>
      <c r="AO443" s="365"/>
      <c r="AP443" s="365"/>
      <c r="AQ443" s="256"/>
      <c r="AR443" s="365"/>
      <c r="AS443" s="365"/>
      <c r="AT443" s="364" t="e">
        <f t="shared" si="411"/>
        <v>#N/A</v>
      </c>
      <c r="AU443" s="365" t="e">
        <f t="shared" si="412"/>
        <v>#N/A</v>
      </c>
      <c r="AV443" s="372" t="str">
        <f t="shared" ca="1" si="371"/>
        <v/>
      </c>
      <c r="AW443" s="364" t="e">
        <f t="shared" ca="1" si="372"/>
        <v>#N/A</v>
      </c>
      <c r="AX443" s="373" t="e">
        <f t="shared" ca="1" si="373"/>
        <v>#N/A</v>
      </c>
      <c r="AY443" s="98" t="e">
        <f t="shared" si="413"/>
        <v>#N/A</v>
      </c>
      <c r="AZ443" s="373" t="e">
        <f t="shared" si="414"/>
        <v>#N/A</v>
      </c>
      <c r="BA443" s="363"/>
      <c r="BB443" s="365"/>
      <c r="BC443" s="377"/>
      <c r="BD443" s="365"/>
      <c r="BE443" s="365"/>
      <c r="BF443" s="365"/>
      <c r="BG443" s="365"/>
      <c r="BH443" s="365"/>
      <c r="BI443" s="365"/>
      <c r="BJ443" s="365"/>
      <c r="BK443" s="365"/>
      <c r="BL443" s="376"/>
      <c r="BM443" s="376"/>
      <c r="BN443" s="260"/>
      <c r="BO443" s="260"/>
      <c r="BP443" s="260"/>
      <c r="BQ443" s="263"/>
      <c r="BR443" s="263"/>
    </row>
    <row r="444" spans="1:70" s="50" customFormat="1" ht="27.75" customHeight="1" x14ac:dyDescent="0.2">
      <c r="A444" s="22">
        <f t="shared" si="421"/>
        <v>316</v>
      </c>
      <c r="B444" s="51"/>
      <c r="C444" s="52"/>
      <c r="D444" s="53"/>
      <c r="E444" s="54"/>
      <c r="F444" s="55"/>
      <c r="G444" s="56"/>
      <c r="H444" s="57"/>
      <c r="I444" s="275"/>
      <c r="J444" s="58"/>
      <c r="K444" s="59"/>
      <c r="L444" s="60"/>
      <c r="M444" s="59"/>
      <c r="N444" s="60"/>
      <c r="O444" s="59"/>
      <c r="P444" s="60"/>
      <c r="Q444" s="61"/>
      <c r="R444" s="286"/>
      <c r="S444" s="58"/>
      <c r="T444" s="59"/>
      <c r="U444" s="59"/>
      <c r="V444" s="61"/>
      <c r="W444" s="294"/>
      <c r="X444" s="59"/>
      <c r="Y444" s="60"/>
      <c r="Z444" s="59"/>
      <c r="AA444" s="60"/>
      <c r="AB444" s="61"/>
      <c r="AC444" s="62"/>
      <c r="AD444" s="63"/>
      <c r="AE444" s="63"/>
      <c r="AF444" s="64"/>
      <c r="AG444" s="65"/>
      <c r="AH444" s="61"/>
      <c r="AI444" s="510"/>
      <c r="AJ444" s="510"/>
      <c r="AK444" s="511"/>
      <c r="AL444" s="100"/>
      <c r="AM444" s="382" t="str">
        <f t="shared" si="419"/>
        <v xml:space="preserve"> </v>
      </c>
      <c r="AN444" s="95" t="str">
        <f t="shared" si="420"/>
        <v xml:space="preserve"> </v>
      </c>
      <c r="AO444" s="365"/>
      <c r="AP444" s="365"/>
      <c r="AQ444" s="256"/>
      <c r="AR444" s="365"/>
      <c r="AS444" s="365"/>
      <c r="AT444" s="364" t="e">
        <f t="shared" si="411"/>
        <v>#N/A</v>
      </c>
      <c r="AU444" s="365" t="e">
        <f t="shared" si="412"/>
        <v>#N/A</v>
      </c>
      <c r="AV444" s="372" t="str">
        <f t="shared" ca="1" si="371"/>
        <v/>
      </c>
      <c r="AW444" s="364" t="e">
        <f t="shared" ca="1" si="372"/>
        <v>#N/A</v>
      </c>
      <c r="AX444" s="373" t="e">
        <f t="shared" ca="1" si="373"/>
        <v>#N/A</v>
      </c>
      <c r="AY444" s="98" t="e">
        <f t="shared" si="413"/>
        <v>#N/A</v>
      </c>
      <c r="AZ444" s="373" t="e">
        <f t="shared" si="414"/>
        <v>#N/A</v>
      </c>
      <c r="BA444" s="363"/>
      <c r="BB444" s="365"/>
      <c r="BC444" s="377"/>
      <c r="BD444" s="365"/>
      <c r="BE444" s="365"/>
      <c r="BF444" s="365"/>
      <c r="BG444" s="365"/>
      <c r="BH444" s="365"/>
      <c r="BI444" s="365"/>
      <c r="BJ444" s="365"/>
      <c r="BK444" s="365"/>
      <c r="BL444" s="376"/>
      <c r="BM444" s="376"/>
      <c r="BN444" s="260"/>
      <c r="BO444" s="260"/>
      <c r="BP444" s="260"/>
      <c r="BQ444" s="263"/>
      <c r="BR444" s="263"/>
    </row>
    <row r="445" spans="1:70" s="50" customFormat="1" ht="27.75" customHeight="1" x14ac:dyDescent="0.2">
      <c r="A445" s="22">
        <f>A444+1</f>
        <v>317</v>
      </c>
      <c r="B445" s="51"/>
      <c r="C445" s="52"/>
      <c r="D445" s="53"/>
      <c r="E445" s="54"/>
      <c r="F445" s="55"/>
      <c r="G445" s="56"/>
      <c r="H445" s="57"/>
      <c r="I445" s="275"/>
      <c r="J445" s="58"/>
      <c r="K445" s="59"/>
      <c r="L445" s="60"/>
      <c r="M445" s="59"/>
      <c r="N445" s="60"/>
      <c r="O445" s="59"/>
      <c r="P445" s="60"/>
      <c r="Q445" s="61"/>
      <c r="R445" s="286"/>
      <c r="S445" s="58"/>
      <c r="T445" s="59"/>
      <c r="U445" s="59"/>
      <c r="V445" s="61"/>
      <c r="W445" s="294"/>
      <c r="X445" s="59"/>
      <c r="Y445" s="60"/>
      <c r="Z445" s="59"/>
      <c r="AA445" s="60"/>
      <c r="AB445" s="61"/>
      <c r="AC445" s="62"/>
      <c r="AD445" s="63"/>
      <c r="AE445" s="63"/>
      <c r="AF445" s="64"/>
      <c r="AG445" s="65"/>
      <c r="AH445" s="61"/>
      <c r="AI445" s="510"/>
      <c r="AJ445" s="510"/>
      <c r="AK445" s="511"/>
      <c r="AL445" s="100"/>
      <c r="AM445" s="382" t="str">
        <f t="shared" si="419"/>
        <v xml:space="preserve"> </v>
      </c>
      <c r="AN445" s="95" t="str">
        <f t="shared" si="420"/>
        <v xml:space="preserve"> </v>
      </c>
      <c r="AO445" s="365"/>
      <c r="AP445" s="365"/>
      <c r="AQ445" s="256"/>
      <c r="AR445" s="365"/>
      <c r="AS445" s="365"/>
      <c r="AT445" s="364" t="e">
        <f t="shared" ref="AT445:AT454" si="422">IF(ISBLANK($B621),NA(),$B621)</f>
        <v>#N/A</v>
      </c>
      <c r="AU445" s="365" t="e">
        <f t="shared" ref="AU445:AU454" si="423">IF(ISBLANK($I621),NA(),$I621)</f>
        <v>#N/A</v>
      </c>
      <c r="AV445" s="372" t="str">
        <f t="shared" ca="1" si="371"/>
        <v/>
      </c>
      <c r="AW445" s="364" t="e">
        <f t="shared" ca="1" si="372"/>
        <v>#N/A</v>
      </c>
      <c r="AX445" s="373" t="e">
        <f t="shared" ca="1" si="373"/>
        <v>#N/A</v>
      </c>
      <c r="AY445" s="98" t="e">
        <f>IF(S621=0,NA(),S621)</f>
        <v>#N/A</v>
      </c>
      <c r="AZ445" s="373" t="e">
        <f>IF(V621=0,NA(),V621)</f>
        <v>#N/A</v>
      </c>
      <c r="BA445" s="363"/>
      <c r="BB445" s="365"/>
      <c r="BC445" s="377"/>
      <c r="BD445" s="365"/>
      <c r="BE445" s="365"/>
      <c r="BF445" s="365"/>
      <c r="BG445" s="365"/>
      <c r="BH445" s="365"/>
      <c r="BI445" s="365"/>
      <c r="BJ445" s="365"/>
      <c r="BK445" s="365"/>
      <c r="BL445" s="376"/>
      <c r="BM445" s="376"/>
      <c r="BN445" s="260"/>
      <c r="BO445" s="260"/>
      <c r="BP445" s="260"/>
      <c r="BQ445" s="263"/>
      <c r="BR445" s="263"/>
    </row>
    <row r="446" spans="1:70" s="50" customFormat="1" ht="27.75" customHeight="1" x14ac:dyDescent="0.2">
      <c r="A446" s="22">
        <f t="shared" si="421"/>
        <v>318</v>
      </c>
      <c r="B446" s="51"/>
      <c r="C446" s="52"/>
      <c r="D446" s="53"/>
      <c r="E446" s="54"/>
      <c r="F446" s="55"/>
      <c r="G446" s="56"/>
      <c r="H446" s="57"/>
      <c r="I446" s="275"/>
      <c r="J446" s="58"/>
      <c r="K446" s="59"/>
      <c r="L446" s="60"/>
      <c r="M446" s="59"/>
      <c r="N446" s="60"/>
      <c r="O446" s="59"/>
      <c r="P446" s="60"/>
      <c r="Q446" s="61"/>
      <c r="R446" s="286"/>
      <c r="S446" s="58"/>
      <c r="T446" s="59"/>
      <c r="U446" s="59"/>
      <c r="V446" s="61"/>
      <c r="W446" s="294"/>
      <c r="X446" s="59"/>
      <c r="Y446" s="60"/>
      <c r="Z446" s="59"/>
      <c r="AA446" s="60"/>
      <c r="AB446" s="61"/>
      <c r="AC446" s="62"/>
      <c r="AD446" s="63"/>
      <c r="AE446" s="63"/>
      <c r="AF446" s="64"/>
      <c r="AG446" s="65"/>
      <c r="AH446" s="61"/>
      <c r="AI446" s="510"/>
      <c r="AJ446" s="510"/>
      <c r="AK446" s="511"/>
      <c r="AL446" s="100"/>
      <c r="AM446" s="382" t="str">
        <f t="shared" si="419"/>
        <v xml:space="preserve"> </v>
      </c>
      <c r="AN446" s="95" t="str">
        <f t="shared" si="420"/>
        <v xml:space="preserve"> </v>
      </c>
      <c r="AO446" s="365"/>
      <c r="AP446" s="365"/>
      <c r="AQ446" s="256"/>
      <c r="AR446" s="365"/>
      <c r="AS446" s="365"/>
      <c r="AT446" s="364" t="e">
        <f t="shared" si="422"/>
        <v>#N/A</v>
      </c>
      <c r="AU446" s="365" t="e">
        <f t="shared" si="423"/>
        <v>#N/A</v>
      </c>
      <c r="AV446" s="372" t="str">
        <f t="shared" ca="1" si="371"/>
        <v/>
      </c>
      <c r="AW446" s="364" t="e">
        <f t="shared" ca="1" si="372"/>
        <v>#N/A</v>
      </c>
      <c r="AX446" s="373" t="e">
        <f t="shared" ca="1" si="373"/>
        <v>#N/A</v>
      </c>
      <c r="AY446" s="98" t="e">
        <f t="shared" ref="AY446:AY454" si="424">IF(S622=0,NA(),S622)</f>
        <v>#N/A</v>
      </c>
      <c r="AZ446" s="373" t="e">
        <f t="shared" ref="AZ446:AZ454" si="425">IF(V622=0,NA(),V622)</f>
        <v>#N/A</v>
      </c>
      <c r="BA446" s="363"/>
      <c r="BB446" s="365"/>
      <c r="BC446" s="377"/>
      <c r="BD446" s="365"/>
      <c r="BE446" s="365"/>
      <c r="BF446" s="365"/>
      <c r="BG446" s="365"/>
      <c r="BH446" s="365"/>
      <c r="BI446" s="365"/>
      <c r="BJ446" s="365"/>
      <c r="BK446" s="365"/>
      <c r="BL446" s="376"/>
      <c r="BM446" s="376"/>
      <c r="BN446" s="260"/>
      <c r="BO446" s="260"/>
      <c r="BP446" s="260"/>
      <c r="BQ446" s="263"/>
      <c r="BR446" s="263"/>
    </row>
    <row r="447" spans="1:70" s="50" customFormat="1" ht="27.75" customHeight="1" x14ac:dyDescent="0.2">
      <c r="A447" s="22">
        <f t="shared" si="421"/>
        <v>319</v>
      </c>
      <c r="B447" s="51"/>
      <c r="C447" s="52"/>
      <c r="D447" s="53"/>
      <c r="E447" s="54"/>
      <c r="F447" s="55"/>
      <c r="G447" s="56"/>
      <c r="H447" s="57"/>
      <c r="I447" s="275"/>
      <c r="J447" s="58"/>
      <c r="K447" s="59"/>
      <c r="L447" s="60"/>
      <c r="M447" s="59"/>
      <c r="N447" s="60"/>
      <c r="O447" s="59"/>
      <c r="P447" s="60"/>
      <c r="Q447" s="61"/>
      <c r="R447" s="286"/>
      <c r="S447" s="58"/>
      <c r="T447" s="59"/>
      <c r="U447" s="59"/>
      <c r="V447" s="61"/>
      <c r="W447" s="294"/>
      <c r="X447" s="59"/>
      <c r="Y447" s="60"/>
      <c r="Z447" s="59"/>
      <c r="AA447" s="60"/>
      <c r="AB447" s="61"/>
      <c r="AC447" s="62"/>
      <c r="AD447" s="63"/>
      <c r="AE447" s="63"/>
      <c r="AF447" s="64"/>
      <c r="AG447" s="65"/>
      <c r="AH447" s="61"/>
      <c r="AI447" s="510"/>
      <c r="AJ447" s="510"/>
      <c r="AK447" s="511"/>
      <c r="AL447" s="100"/>
      <c r="AM447" s="382" t="str">
        <f t="shared" si="419"/>
        <v xml:space="preserve"> </v>
      </c>
      <c r="AN447" s="95" t="str">
        <f t="shared" si="420"/>
        <v xml:space="preserve"> </v>
      </c>
      <c r="AO447" s="365"/>
      <c r="AP447" s="365"/>
      <c r="AQ447" s="256"/>
      <c r="AR447" s="365"/>
      <c r="AS447" s="365"/>
      <c r="AT447" s="364" t="e">
        <f t="shared" si="422"/>
        <v>#N/A</v>
      </c>
      <c r="AU447" s="365" t="e">
        <f t="shared" si="423"/>
        <v>#N/A</v>
      </c>
      <c r="AV447" s="372" t="str">
        <f t="shared" ca="1" si="371"/>
        <v/>
      </c>
      <c r="AW447" s="364" t="e">
        <f t="shared" ca="1" si="372"/>
        <v>#N/A</v>
      </c>
      <c r="AX447" s="373" t="e">
        <f t="shared" ca="1" si="373"/>
        <v>#N/A</v>
      </c>
      <c r="AY447" s="98" t="e">
        <f t="shared" si="424"/>
        <v>#N/A</v>
      </c>
      <c r="AZ447" s="373" t="e">
        <f t="shared" si="425"/>
        <v>#N/A</v>
      </c>
      <c r="BA447" s="365"/>
      <c r="BB447" s="365"/>
      <c r="BC447" s="377"/>
      <c r="BD447" s="365"/>
      <c r="BE447" s="365"/>
      <c r="BF447" s="365"/>
      <c r="BG447" s="365"/>
      <c r="BH447" s="365"/>
      <c r="BI447" s="365"/>
      <c r="BJ447" s="365"/>
      <c r="BK447" s="365"/>
      <c r="BL447" s="376"/>
      <c r="BM447" s="376"/>
      <c r="BN447" s="260"/>
      <c r="BO447" s="260"/>
      <c r="BP447" s="260"/>
      <c r="BQ447" s="263"/>
      <c r="BR447" s="263"/>
    </row>
    <row r="448" spans="1:70" s="50" customFormat="1" ht="27.75" customHeight="1" thickBot="1" x14ac:dyDescent="0.25">
      <c r="A448" s="23">
        <f t="shared" si="421"/>
        <v>320</v>
      </c>
      <c r="B448" s="66"/>
      <c r="C448" s="67"/>
      <c r="D448" s="68"/>
      <c r="E448" s="69"/>
      <c r="F448" s="70"/>
      <c r="G448" s="71"/>
      <c r="H448" s="72"/>
      <c r="I448" s="276"/>
      <c r="J448" s="73"/>
      <c r="K448" s="74"/>
      <c r="L448" s="75"/>
      <c r="M448" s="74"/>
      <c r="N448" s="75"/>
      <c r="O448" s="74"/>
      <c r="P448" s="75"/>
      <c r="Q448" s="76"/>
      <c r="R448" s="287"/>
      <c r="S448" s="73"/>
      <c r="T448" s="74"/>
      <c r="U448" s="74"/>
      <c r="V448" s="76"/>
      <c r="W448" s="295"/>
      <c r="X448" s="74"/>
      <c r="Y448" s="75"/>
      <c r="Z448" s="74"/>
      <c r="AA448" s="75"/>
      <c r="AB448" s="76"/>
      <c r="AC448" s="77"/>
      <c r="AD448" s="78"/>
      <c r="AE448" s="78"/>
      <c r="AF448" s="79"/>
      <c r="AG448" s="80"/>
      <c r="AH448" s="76"/>
      <c r="AI448" s="518"/>
      <c r="AJ448" s="518"/>
      <c r="AK448" s="519"/>
      <c r="AL448" s="100"/>
      <c r="AM448" s="382" t="str">
        <f t="shared" si="419"/>
        <v xml:space="preserve"> </v>
      </c>
      <c r="AN448" s="95" t="str">
        <f t="shared" si="420"/>
        <v xml:space="preserve"> </v>
      </c>
      <c r="AO448" s="365"/>
      <c r="AP448" s="365"/>
      <c r="AQ448" s="256"/>
      <c r="AR448" s="365"/>
      <c r="AS448" s="365"/>
      <c r="AT448" s="364" t="e">
        <f t="shared" si="422"/>
        <v>#N/A</v>
      </c>
      <c r="AU448" s="365" t="e">
        <f t="shared" si="423"/>
        <v>#N/A</v>
      </c>
      <c r="AV448" s="372" t="str">
        <f t="shared" ca="1" si="371"/>
        <v/>
      </c>
      <c r="AW448" s="364" t="e">
        <f t="shared" ca="1" si="372"/>
        <v>#N/A</v>
      </c>
      <c r="AX448" s="373" t="e">
        <f t="shared" ca="1" si="373"/>
        <v>#N/A</v>
      </c>
      <c r="AY448" s="98" t="e">
        <f t="shared" si="424"/>
        <v>#N/A</v>
      </c>
      <c r="AZ448" s="373" t="e">
        <f t="shared" si="425"/>
        <v>#N/A</v>
      </c>
      <c r="BA448" s="365"/>
      <c r="BB448" s="365"/>
      <c r="BC448" s="377"/>
      <c r="BD448" s="365"/>
      <c r="BE448" s="365"/>
      <c r="BF448" s="365"/>
      <c r="BG448" s="365"/>
      <c r="BH448" s="365"/>
      <c r="BI448" s="365"/>
      <c r="BJ448" s="365"/>
      <c r="BK448" s="365"/>
      <c r="BL448" s="376"/>
      <c r="BM448" s="376"/>
      <c r="BN448" s="260"/>
      <c r="BO448" s="260"/>
      <c r="BP448" s="260"/>
      <c r="BQ448" s="263"/>
      <c r="BR448" s="263"/>
    </row>
    <row r="449" spans="1:70" ht="4.5" customHeight="1" thickBot="1" x14ac:dyDescent="0.25">
      <c r="A449" s="91">
        <f>AK452</f>
        <v>32</v>
      </c>
      <c r="B449" s="235"/>
      <c r="C449" s="235"/>
      <c r="D449" s="235"/>
      <c r="E449" s="235"/>
      <c r="F449" s="235"/>
      <c r="G449" s="235"/>
      <c r="H449" s="235"/>
      <c r="I449" s="235"/>
      <c r="J449" s="280"/>
      <c r="K449" s="280"/>
      <c r="L449" s="280"/>
      <c r="M449" s="280"/>
      <c r="N449" s="280"/>
      <c r="O449" s="280"/>
      <c r="P449" s="280"/>
      <c r="Q449" s="280"/>
      <c r="R449" s="280"/>
      <c r="S449" s="292"/>
      <c r="T449" s="292"/>
      <c r="U449" s="292"/>
      <c r="V449" s="292"/>
      <c r="W449" s="292"/>
      <c r="X449" s="292"/>
      <c r="Y449" s="292"/>
      <c r="Z449" s="292"/>
      <c r="AA449" s="292"/>
      <c r="AB449" s="292"/>
      <c r="AC449" s="292"/>
      <c r="AD449" s="236"/>
      <c r="AE449" s="237"/>
      <c r="AF449" s="236"/>
      <c r="AG449" s="238"/>
      <c r="AH449" s="536"/>
      <c r="AI449" s="537"/>
      <c r="AJ449" s="537"/>
      <c r="AK449" s="537"/>
      <c r="AL449" s="383"/>
      <c r="AM449" s="384"/>
      <c r="AN449" s="383"/>
      <c r="AT449" s="364" t="e">
        <f t="shared" si="422"/>
        <v>#N/A</v>
      </c>
      <c r="AU449" s="365" t="e">
        <f t="shared" si="423"/>
        <v>#N/A</v>
      </c>
      <c r="AV449" s="372" t="str">
        <f t="shared" ca="1" si="371"/>
        <v/>
      </c>
      <c r="AW449" s="364" t="e">
        <f t="shared" ca="1" si="372"/>
        <v>#N/A</v>
      </c>
      <c r="AX449" s="373" t="e">
        <f t="shared" ca="1" si="373"/>
        <v>#N/A</v>
      </c>
      <c r="AY449" s="98" t="e">
        <f t="shared" si="424"/>
        <v>#N/A</v>
      </c>
      <c r="AZ449" s="373" t="e">
        <f t="shared" si="425"/>
        <v>#N/A</v>
      </c>
      <c r="BC449" s="377"/>
    </row>
    <row r="450" spans="1:70" ht="26.25" customHeight="1" x14ac:dyDescent="0.2">
      <c r="A450" s="163">
        <f>A436+1</f>
        <v>32</v>
      </c>
      <c r="B450" s="523"/>
      <c r="C450" s="523"/>
      <c r="D450" s="523"/>
      <c r="E450" s="524"/>
      <c r="F450" s="527" t="str">
        <f>IF('FRONT PAGE'!$A$1="www.fly-logics.com","TOTAL PAGE",0)</f>
        <v>TOTAL PAGE</v>
      </c>
      <c r="G450" s="528"/>
      <c r="H450" s="529"/>
      <c r="I450" s="314" t="str">
        <f>IF('FRONT PAGE'!$A$1="www.fly-logics.com",IF(SUM(I439:I449)=0," ",SUM(I439:I449)),0)</f>
        <v xml:space="preserve"> </v>
      </c>
      <c r="J450" s="315" t="str">
        <f>IF('FRONT PAGE'!$A$1="www.fly-logics.com",IF(SUM(J439:J449)=0," ",SUM(J439:J449)),0)</f>
        <v xml:space="preserve"> </v>
      </c>
      <c r="K450" s="316" t="str">
        <f>IF('FRONT PAGE'!$A$1="www.fly-logics.com",IF(SUM(K439:K449)=0," ",SUM(K439:K449)),0)</f>
        <v xml:space="preserve"> </v>
      </c>
      <c r="L450" s="317" t="str">
        <f>IF('FRONT PAGE'!$A$1="www.fly-logics.com",IF(SUM(L439:L449)=0," ",SUM(L439:L449)),0)</f>
        <v xml:space="preserve"> </v>
      </c>
      <c r="M450" s="316" t="str">
        <f>IF('FRONT PAGE'!$A$1="www.fly-logics.com",IF(SUM(M439:M449)=0," ",SUM(M439:M449)),0)</f>
        <v xml:space="preserve"> </v>
      </c>
      <c r="N450" s="317" t="str">
        <f>IF('FRONT PAGE'!$A$1="www.fly-logics.com",IF(SUM(N439:N449)=0," ",SUM(N439:N449)),0)</f>
        <v xml:space="preserve"> </v>
      </c>
      <c r="O450" s="316" t="str">
        <f>IF('FRONT PAGE'!$A$1="www.fly-logics.com",IF(SUM(O439:O449)=0," ",SUM(O439:O449)),0)</f>
        <v xml:space="preserve"> </v>
      </c>
      <c r="P450" s="317" t="str">
        <f>IF('FRONT PAGE'!$A$1="www.fly-logics.com",IF(SUM(P439:P449)=0," ",SUM(P439:P449)),0)</f>
        <v xml:space="preserve"> </v>
      </c>
      <c r="Q450" s="318" t="str">
        <f>IF('FRONT PAGE'!$A$1="www.fly-logics.com",IF(SUM(Q439:Q449)=0," ",SUM(Q439:Q449)),0)</f>
        <v xml:space="preserve"> </v>
      </c>
      <c r="R450" s="319"/>
      <c r="S450" s="315" t="str">
        <f>IF('FRONT PAGE'!$A$1="www.fly-logics.com",IF(SUM(S439:S449)=0," ",SUM(S439:S449)),0)</f>
        <v xml:space="preserve"> </v>
      </c>
      <c r="T450" s="316" t="str">
        <f>IF('FRONT PAGE'!$A$1="www.fly-logics.com",IF(SUM(T439:T449)=0," ",SUM(T439:T449)),0)</f>
        <v xml:space="preserve"> </v>
      </c>
      <c r="U450" s="316" t="str">
        <f>IF('FRONT PAGE'!$A$1="www.fly-logics.com",IF(SUM(U439:U449)=0," ",SUM(U439:U449)),0)</f>
        <v xml:space="preserve"> </v>
      </c>
      <c r="V450" s="318" t="str">
        <f>IF('FRONT PAGE'!$A$1="www.fly-logics.com",IF(SUM(V439:V449)=0," ",SUM(V439:V449)),0)</f>
        <v xml:space="preserve"> </v>
      </c>
      <c r="W450" s="315" t="str">
        <f>IF('FRONT PAGE'!$A$1="www.fly-logics.com",IF(SUM(W439:W449)=0," ",SUM(W439:W449)),0)</f>
        <v xml:space="preserve"> </v>
      </c>
      <c r="X450" s="316" t="str">
        <f>IF('FRONT PAGE'!$A$1="www.fly-logics.com",IF(SUM(X439:X449)=0," ",SUM(X439:X449)),0)</f>
        <v xml:space="preserve"> </v>
      </c>
      <c r="Y450" s="317" t="str">
        <f>IF('FRONT PAGE'!$A$1="www.fly-logics.com",IF(SUM(Y439:Y449)=0," ",SUM(Y439:Y449)),0)</f>
        <v xml:space="preserve"> </v>
      </c>
      <c r="Z450" s="316" t="str">
        <f>IF('FRONT PAGE'!$A$1="www.fly-logics.com",IF(SUM(Z439:Z449)=0," ",SUM(Z439:Z449)),0)</f>
        <v xml:space="preserve"> </v>
      </c>
      <c r="AA450" s="317" t="str">
        <f>IF('FRONT PAGE'!$A$1="www.fly-logics.com",IF(SUM(AA439:AA449)=0," ",SUM(AA439:AA449)),0)</f>
        <v xml:space="preserve"> </v>
      </c>
      <c r="AB450" s="318" t="str">
        <f>IF('FRONT PAGE'!$A$1="www.fly-logics.com",IF(SUM(AB439:AB449)=0," ",SUM(AB439:AB449)),0)</f>
        <v xml:space="preserve"> </v>
      </c>
      <c r="AC450" s="329" t="str">
        <f>IF('FRONT PAGE'!$A$1="www.fly-logics.com",IF(SUM(AC439:AC449)=0," ",SUM(AC439:AC449)),0)</f>
        <v xml:space="preserve"> </v>
      </c>
      <c r="AD450" s="321" t="str">
        <f>IF('FRONT PAGE'!$A$1="www.fly-logics.com",IF(SUM(AD439:AD449)=0," ",SUM(AD439:AD449)),0)</f>
        <v xml:space="preserve"> </v>
      </c>
      <c r="AE450" s="321" t="str">
        <f>IF('FRONT PAGE'!$A$1="www.fly-logics.com",IF(SUM(AE439:AE449)=0," ",SUM(AE439:AE449)),0)</f>
        <v xml:space="preserve"> </v>
      </c>
      <c r="AF450" s="322" t="str">
        <f>IF('FRONT PAGE'!$A$1="www.fly-logics.com",IF(SUM(AF439:AF449)=0," ",SUM(AF439:AF449)),0)</f>
        <v xml:space="preserve"> </v>
      </c>
      <c r="AG450" s="323" t="str">
        <f>IF('FRONT PAGE'!$A$1="www.fly-logics.com",IF(SUM(AG439:AG449)=0," ",SUM(AG439:AG449)),0)</f>
        <v xml:space="preserve"> </v>
      </c>
      <c r="AH450" s="520" t="str">
        <f>IF('FRONT PAGE'!$A$1="www.fly-logics.com","I certify that all the data in this
logbook are accurate",0)</f>
        <v>I certify that all the data in this
logbook are accurate</v>
      </c>
      <c r="AI450" s="521"/>
      <c r="AJ450" s="521"/>
      <c r="AK450" s="522"/>
      <c r="AL450" s="385"/>
      <c r="AM450" s="386"/>
      <c r="AN450" s="385"/>
      <c r="AT450" s="364" t="e">
        <f t="shared" si="422"/>
        <v>#N/A</v>
      </c>
      <c r="AU450" s="365" t="e">
        <f t="shared" si="423"/>
        <v>#N/A</v>
      </c>
      <c r="AV450" s="372" t="str">
        <f t="shared" ca="1" si="371"/>
        <v/>
      </c>
      <c r="AW450" s="364" t="e">
        <f t="shared" ca="1" si="372"/>
        <v>#N/A</v>
      </c>
      <c r="AX450" s="373" t="e">
        <f t="shared" ca="1" si="373"/>
        <v>#N/A</v>
      </c>
      <c r="AY450" s="98" t="e">
        <f t="shared" si="424"/>
        <v>#N/A</v>
      </c>
      <c r="AZ450" s="373" t="e">
        <f t="shared" si="425"/>
        <v>#N/A</v>
      </c>
      <c r="BA450" s="363"/>
      <c r="BC450" s="377"/>
    </row>
    <row r="451" spans="1:70" ht="26.25" customHeight="1" x14ac:dyDescent="0.2">
      <c r="A451" s="505">
        <f>AL435</f>
        <v>0</v>
      </c>
      <c r="B451" s="525"/>
      <c r="C451" s="525"/>
      <c r="D451" s="525"/>
      <c r="E451" s="526"/>
      <c r="F451" s="530" t="str">
        <f>IF('FRONT PAGE'!$A$1="www.fly-logics.com","TOTAL PREVIOUS LOGBOOK",0)</f>
        <v>TOTAL PREVIOUS LOGBOOK</v>
      </c>
      <c r="G451" s="531"/>
      <c r="H451" s="532"/>
      <c r="I451" s="333">
        <f>I438</f>
        <v>33.75</v>
      </c>
      <c r="J451" s="334">
        <f t="shared" ref="J451:Q451" si="426">J438</f>
        <v>33.75</v>
      </c>
      <c r="K451" s="335" t="str">
        <f t="shared" si="426"/>
        <v xml:space="preserve"> </v>
      </c>
      <c r="L451" s="336" t="str">
        <f t="shared" si="426"/>
        <v xml:space="preserve"> </v>
      </c>
      <c r="M451" s="335" t="str">
        <f t="shared" si="426"/>
        <v xml:space="preserve"> </v>
      </c>
      <c r="N451" s="336" t="str">
        <f t="shared" si="426"/>
        <v xml:space="preserve"> </v>
      </c>
      <c r="O451" s="335" t="str">
        <f t="shared" si="426"/>
        <v xml:space="preserve"> </v>
      </c>
      <c r="P451" s="336" t="str">
        <f t="shared" si="426"/>
        <v xml:space="preserve"> </v>
      </c>
      <c r="Q451" s="337" t="str">
        <f t="shared" si="426"/>
        <v xml:space="preserve"> </v>
      </c>
      <c r="R451" s="288">
        <v>10</v>
      </c>
      <c r="S451" s="331" t="str">
        <f>S438</f>
        <v xml:space="preserve"> </v>
      </c>
      <c r="T451" s="239">
        <f t="shared" ref="T451:AG451" si="427">T438</f>
        <v>13.75</v>
      </c>
      <c r="U451" s="239">
        <f t="shared" si="427"/>
        <v>20</v>
      </c>
      <c r="V451" s="240">
        <f t="shared" si="427"/>
        <v>5</v>
      </c>
      <c r="W451" s="241" t="str">
        <f t="shared" si="427"/>
        <v xml:space="preserve"> </v>
      </c>
      <c r="X451" s="239" t="str">
        <f t="shared" si="427"/>
        <v xml:space="preserve"> </v>
      </c>
      <c r="Y451" s="242">
        <f t="shared" si="427"/>
        <v>5</v>
      </c>
      <c r="Z451" s="239" t="str">
        <f t="shared" si="427"/>
        <v xml:space="preserve"> </v>
      </c>
      <c r="AA451" s="242">
        <f t="shared" si="427"/>
        <v>3.75</v>
      </c>
      <c r="AB451" s="240" t="str">
        <f t="shared" si="427"/>
        <v xml:space="preserve"> </v>
      </c>
      <c r="AC451" s="243">
        <f t="shared" si="427"/>
        <v>14</v>
      </c>
      <c r="AD451" s="244" t="str">
        <f t="shared" si="427"/>
        <v xml:space="preserve"> </v>
      </c>
      <c r="AE451" s="244">
        <f t="shared" si="427"/>
        <v>14</v>
      </c>
      <c r="AF451" s="245" t="str">
        <f t="shared" si="427"/>
        <v xml:space="preserve"> </v>
      </c>
      <c r="AG451" s="332">
        <f t="shared" si="427"/>
        <v>17</v>
      </c>
      <c r="AH451" s="507"/>
      <c r="AI451" s="508"/>
      <c r="AJ451" s="508"/>
      <c r="AK451" s="509"/>
      <c r="AL451" s="385"/>
      <c r="AM451" s="386"/>
      <c r="AN451" s="385"/>
      <c r="AT451" s="364" t="e">
        <f t="shared" si="422"/>
        <v>#N/A</v>
      </c>
      <c r="AU451" s="365" t="e">
        <f t="shared" si="423"/>
        <v>#N/A</v>
      </c>
      <c r="AV451" s="372" t="str">
        <f t="shared" ca="1" si="371"/>
        <v/>
      </c>
      <c r="AW451" s="364" t="e">
        <f t="shared" ca="1" si="372"/>
        <v>#N/A</v>
      </c>
      <c r="AX451" s="373" t="e">
        <f t="shared" ca="1" si="373"/>
        <v>#N/A</v>
      </c>
      <c r="AY451" s="98" t="e">
        <f t="shared" si="424"/>
        <v>#N/A</v>
      </c>
      <c r="AZ451" s="373" t="e">
        <f t="shared" si="425"/>
        <v>#N/A</v>
      </c>
      <c r="BA451" s="363"/>
      <c r="BC451" s="377"/>
    </row>
    <row r="452" spans="1:70" ht="26.25" customHeight="1" thickBot="1" x14ac:dyDescent="0.25">
      <c r="A452" s="506"/>
      <c r="B452" s="512" t="str">
        <f>IF('FRONT PAGE'!$A$1="www.fly-logics.com","Authority certifying flight hours 
STAMP &amp; SIGNATURE",0)</f>
        <v>Authority certifying flight hours 
STAMP &amp; SIGNATURE</v>
      </c>
      <c r="C452" s="512"/>
      <c r="D452" s="512"/>
      <c r="E452" s="513"/>
      <c r="F452" s="533" t="str">
        <f>IF('FRONT PAGE'!$A$1="www.fly-logics.com","TOTAL TO DATE",0)</f>
        <v>TOTAL TO DATE</v>
      </c>
      <c r="G452" s="534"/>
      <c r="H452" s="535"/>
      <c r="I452" s="32">
        <f t="shared" ref="I452:Q452" si="428">IF(SUM(I450:I451)=0," ",SUM(I450:I451))</f>
        <v>33.75</v>
      </c>
      <c r="J452" s="27">
        <f t="shared" si="428"/>
        <v>33.75</v>
      </c>
      <c r="K452" s="24" t="str">
        <f t="shared" si="428"/>
        <v xml:space="preserve"> </v>
      </c>
      <c r="L452" s="25" t="str">
        <f t="shared" si="428"/>
        <v xml:space="preserve"> </v>
      </c>
      <c r="M452" s="24" t="str">
        <f t="shared" si="428"/>
        <v xml:space="preserve"> </v>
      </c>
      <c r="N452" s="25" t="str">
        <f t="shared" si="428"/>
        <v xml:space="preserve"> </v>
      </c>
      <c r="O452" s="24" t="str">
        <f t="shared" si="428"/>
        <v xml:space="preserve"> </v>
      </c>
      <c r="P452" s="25" t="str">
        <f t="shared" si="428"/>
        <v xml:space="preserve"> </v>
      </c>
      <c r="Q452" s="26" t="str">
        <f t="shared" si="428"/>
        <v xml:space="preserve"> </v>
      </c>
      <c r="R452" s="289"/>
      <c r="S452" s="27" t="str">
        <f t="shared" ref="S452:AG452" si="429">IF(SUM(S450:S451)=0," ",SUM(S450:S451))</f>
        <v xml:space="preserve"> </v>
      </c>
      <c r="T452" s="24">
        <f t="shared" si="429"/>
        <v>13.75</v>
      </c>
      <c r="U452" s="24">
        <f t="shared" si="429"/>
        <v>20</v>
      </c>
      <c r="V452" s="26">
        <f t="shared" si="429"/>
        <v>5</v>
      </c>
      <c r="W452" s="27" t="str">
        <f t="shared" si="429"/>
        <v xml:space="preserve"> </v>
      </c>
      <c r="X452" s="24" t="str">
        <f t="shared" si="429"/>
        <v xml:space="preserve"> </v>
      </c>
      <c r="Y452" s="25">
        <f t="shared" si="429"/>
        <v>5</v>
      </c>
      <c r="Z452" s="24" t="str">
        <f t="shared" si="429"/>
        <v xml:space="preserve"> </v>
      </c>
      <c r="AA452" s="25">
        <f t="shared" si="429"/>
        <v>3.75</v>
      </c>
      <c r="AB452" s="26" t="str">
        <f t="shared" si="429"/>
        <v xml:space="preserve"> </v>
      </c>
      <c r="AC452" s="30">
        <f t="shared" si="429"/>
        <v>14</v>
      </c>
      <c r="AD452" s="28" t="str">
        <f t="shared" si="429"/>
        <v xml:space="preserve"> </v>
      </c>
      <c r="AE452" s="28">
        <f t="shared" si="429"/>
        <v>14</v>
      </c>
      <c r="AF452" s="31" t="str">
        <f t="shared" si="429"/>
        <v xml:space="preserve"> </v>
      </c>
      <c r="AG452" s="33">
        <f t="shared" si="429"/>
        <v>17</v>
      </c>
      <c r="AH452" s="514" t="str">
        <f>IF('FRONT PAGE'!$A$1="www.fly-logics.com","_____________________________
PILOT SIGNATURE",0)</f>
        <v>_____________________________
PILOT SIGNATURE</v>
      </c>
      <c r="AI452" s="515"/>
      <c r="AJ452" s="515"/>
      <c r="AK452" s="330">
        <f>A450</f>
        <v>32</v>
      </c>
      <c r="AL452" s="387"/>
      <c r="AM452" s="388"/>
      <c r="AN452" s="387"/>
      <c r="AT452" s="364" t="e">
        <f t="shared" si="422"/>
        <v>#N/A</v>
      </c>
      <c r="AU452" s="365" t="e">
        <f t="shared" si="423"/>
        <v>#N/A</v>
      </c>
      <c r="AV452" s="372" t="str">
        <f t="shared" ca="1" si="371"/>
        <v/>
      </c>
      <c r="AW452" s="364" t="e">
        <f t="shared" ca="1" si="372"/>
        <v>#N/A</v>
      </c>
      <c r="AX452" s="373" t="e">
        <f t="shared" ca="1" si="373"/>
        <v>#N/A</v>
      </c>
      <c r="AY452" s="98" t="e">
        <f t="shared" si="424"/>
        <v>#N/A</v>
      </c>
      <c r="AZ452" s="373" t="e">
        <f t="shared" si="425"/>
        <v>#N/A</v>
      </c>
      <c r="BA452" s="363"/>
      <c r="BC452" s="377"/>
    </row>
    <row r="453" spans="1:70" s="50" customFormat="1" ht="27.75" customHeight="1" x14ac:dyDescent="0.2">
      <c r="A453" s="29">
        <f>A448+1</f>
        <v>321</v>
      </c>
      <c r="B453" s="39"/>
      <c r="C453" s="40"/>
      <c r="D453" s="41"/>
      <c r="E453" s="42"/>
      <c r="F453" s="43"/>
      <c r="G453" s="44"/>
      <c r="H453" s="45"/>
      <c r="I453" s="281"/>
      <c r="J453" s="277"/>
      <c r="K453" s="278"/>
      <c r="L453" s="279"/>
      <c r="M453" s="278"/>
      <c r="N453" s="279"/>
      <c r="O453" s="278"/>
      <c r="P453" s="279"/>
      <c r="Q453" s="150"/>
      <c r="R453" s="285"/>
      <c r="S453" s="46"/>
      <c r="T453" s="47"/>
      <c r="U453" s="47"/>
      <c r="V453" s="48"/>
      <c r="W453" s="293"/>
      <c r="X453" s="278"/>
      <c r="Y453" s="279"/>
      <c r="Z453" s="278"/>
      <c r="AA453" s="279"/>
      <c r="AB453" s="150"/>
      <c r="AC453" s="282"/>
      <c r="AD453" s="283"/>
      <c r="AE453" s="283"/>
      <c r="AF453" s="284"/>
      <c r="AG453" s="49"/>
      <c r="AH453" s="48"/>
      <c r="AI453" s="516"/>
      <c r="AJ453" s="516"/>
      <c r="AK453" s="517"/>
      <c r="AL453" s="100"/>
      <c r="AM453" s="382" t="str">
        <f t="shared" ref="AM453:AM462" si="430">IF(B453=0," ",TEXT(B453,"MMM"))</f>
        <v xml:space="preserve"> </v>
      </c>
      <c r="AN453" s="95" t="str">
        <f t="shared" ref="AN453:AN462" si="431">IF(B453=0," ",YEAR(B453))</f>
        <v xml:space="preserve"> </v>
      </c>
      <c r="AO453" s="365"/>
      <c r="AP453" s="365"/>
      <c r="AQ453" s="256"/>
      <c r="AR453" s="365"/>
      <c r="AS453" s="365"/>
      <c r="AT453" s="364" t="e">
        <f t="shared" si="422"/>
        <v>#N/A</v>
      </c>
      <c r="AU453" s="365" t="e">
        <f t="shared" si="423"/>
        <v>#N/A</v>
      </c>
      <c r="AV453" s="372" t="str">
        <f t="shared" ref="AV453:AV516" ca="1" si="432">IFERROR($AT$3-AT453,"")</f>
        <v/>
      </c>
      <c r="AW453" s="364" t="e">
        <f t="shared" ref="AW453:AW516" ca="1" si="433">IF(AV453&gt;730,NA(),AT453)</f>
        <v>#N/A</v>
      </c>
      <c r="AX453" s="373" t="e">
        <f t="shared" ref="AX453:AX516" ca="1" si="434">IF(AV453&gt;730,NA(),AU453)</f>
        <v>#N/A</v>
      </c>
      <c r="AY453" s="98" t="e">
        <f t="shared" si="424"/>
        <v>#N/A</v>
      </c>
      <c r="AZ453" s="373" t="e">
        <f t="shared" si="425"/>
        <v>#N/A</v>
      </c>
      <c r="BA453" s="363"/>
      <c r="BB453" s="365"/>
      <c r="BC453" s="377"/>
      <c r="BD453" s="365"/>
      <c r="BE453" s="365"/>
      <c r="BF453" s="365"/>
      <c r="BG453" s="365"/>
      <c r="BH453" s="365"/>
      <c r="BI453" s="365"/>
      <c r="BJ453" s="365"/>
      <c r="BK453" s="365"/>
      <c r="BL453" s="376"/>
      <c r="BM453" s="376"/>
      <c r="BN453" s="260"/>
      <c r="BO453" s="260"/>
      <c r="BP453" s="260"/>
      <c r="BQ453" s="263"/>
      <c r="BR453" s="263"/>
    </row>
    <row r="454" spans="1:70" s="50" customFormat="1" ht="27.75" customHeight="1" x14ac:dyDescent="0.2">
      <c r="A454" s="22">
        <f>A453+1</f>
        <v>322</v>
      </c>
      <c r="B454" s="51"/>
      <c r="C454" s="52"/>
      <c r="D454" s="53"/>
      <c r="E454" s="54"/>
      <c r="F454" s="55"/>
      <c r="G454" s="56"/>
      <c r="H454" s="57"/>
      <c r="I454" s="275"/>
      <c r="J454" s="58"/>
      <c r="K454" s="59"/>
      <c r="L454" s="60"/>
      <c r="M454" s="59"/>
      <c r="N454" s="60"/>
      <c r="O454" s="59"/>
      <c r="P454" s="60"/>
      <c r="Q454" s="61"/>
      <c r="R454" s="286"/>
      <c r="S454" s="58"/>
      <c r="T454" s="59"/>
      <c r="U454" s="59"/>
      <c r="V454" s="61"/>
      <c r="W454" s="294"/>
      <c r="X454" s="59"/>
      <c r="Y454" s="60"/>
      <c r="Z454" s="59"/>
      <c r="AA454" s="60"/>
      <c r="AB454" s="61"/>
      <c r="AC454" s="62"/>
      <c r="AD454" s="63"/>
      <c r="AE454" s="63"/>
      <c r="AF454" s="64"/>
      <c r="AG454" s="65"/>
      <c r="AH454" s="61"/>
      <c r="AI454" s="510"/>
      <c r="AJ454" s="510"/>
      <c r="AK454" s="511"/>
      <c r="AL454" s="100"/>
      <c r="AM454" s="382" t="str">
        <f t="shared" si="430"/>
        <v xml:space="preserve"> </v>
      </c>
      <c r="AN454" s="95" t="str">
        <f t="shared" si="431"/>
        <v xml:space="preserve"> </v>
      </c>
      <c r="AO454" s="365"/>
      <c r="AP454" s="365"/>
      <c r="AQ454" s="256"/>
      <c r="AR454" s="365"/>
      <c r="AS454" s="365"/>
      <c r="AT454" s="364" t="e">
        <f t="shared" si="422"/>
        <v>#N/A</v>
      </c>
      <c r="AU454" s="365" t="e">
        <f t="shared" si="423"/>
        <v>#N/A</v>
      </c>
      <c r="AV454" s="372" t="str">
        <f t="shared" ca="1" si="432"/>
        <v/>
      </c>
      <c r="AW454" s="364" t="e">
        <f t="shared" ca="1" si="433"/>
        <v>#N/A</v>
      </c>
      <c r="AX454" s="373" t="e">
        <f t="shared" ca="1" si="434"/>
        <v>#N/A</v>
      </c>
      <c r="AY454" s="98" t="e">
        <f t="shared" si="424"/>
        <v>#N/A</v>
      </c>
      <c r="AZ454" s="373" t="e">
        <f t="shared" si="425"/>
        <v>#N/A</v>
      </c>
      <c r="BA454" s="363"/>
      <c r="BB454" s="365"/>
      <c r="BC454" s="377"/>
      <c r="BD454" s="365"/>
      <c r="BE454" s="365"/>
      <c r="BF454" s="365"/>
      <c r="BG454" s="365"/>
      <c r="BH454" s="365"/>
      <c r="BI454" s="365"/>
      <c r="BJ454" s="365"/>
      <c r="BK454" s="365"/>
      <c r="BL454" s="376"/>
      <c r="BM454" s="376"/>
      <c r="BN454" s="260"/>
      <c r="BO454" s="260"/>
      <c r="BP454" s="260"/>
      <c r="BQ454" s="263"/>
      <c r="BR454" s="263"/>
    </row>
    <row r="455" spans="1:70" s="50" customFormat="1" ht="27.75" customHeight="1" x14ac:dyDescent="0.2">
      <c r="A455" s="22">
        <f t="shared" ref="A455:A462" si="435">A454+1</f>
        <v>323</v>
      </c>
      <c r="B455" s="51"/>
      <c r="C455" s="52"/>
      <c r="D455" s="53"/>
      <c r="E455" s="54"/>
      <c r="F455" s="55"/>
      <c r="G455" s="56"/>
      <c r="H455" s="57"/>
      <c r="I455" s="275"/>
      <c r="J455" s="58"/>
      <c r="K455" s="59"/>
      <c r="L455" s="60"/>
      <c r="M455" s="59"/>
      <c r="N455" s="60"/>
      <c r="O455" s="59"/>
      <c r="P455" s="60"/>
      <c r="Q455" s="61"/>
      <c r="R455" s="286"/>
      <c r="S455" s="58"/>
      <c r="T455" s="59"/>
      <c r="U455" s="59"/>
      <c r="V455" s="61"/>
      <c r="W455" s="294"/>
      <c r="X455" s="59"/>
      <c r="Y455" s="60"/>
      <c r="Z455" s="59"/>
      <c r="AA455" s="60"/>
      <c r="AB455" s="61"/>
      <c r="AC455" s="62"/>
      <c r="AD455" s="63"/>
      <c r="AE455" s="63"/>
      <c r="AF455" s="64"/>
      <c r="AG455" s="65"/>
      <c r="AH455" s="61"/>
      <c r="AI455" s="510"/>
      <c r="AJ455" s="510"/>
      <c r="AK455" s="511"/>
      <c r="AL455" s="100"/>
      <c r="AM455" s="382" t="str">
        <f t="shared" si="430"/>
        <v xml:space="preserve"> </v>
      </c>
      <c r="AN455" s="95" t="str">
        <f t="shared" si="431"/>
        <v xml:space="preserve"> </v>
      </c>
      <c r="AO455" s="365"/>
      <c r="AP455" s="365"/>
      <c r="AQ455" s="256"/>
      <c r="AR455" s="365"/>
      <c r="AS455" s="365"/>
      <c r="AT455" s="364" t="e">
        <f t="shared" ref="AT455:AT464" si="436">IF(ISBLANK($B635),NA(),$B635)</f>
        <v>#N/A</v>
      </c>
      <c r="AU455" s="365" t="e">
        <f t="shared" ref="AU455:AU464" si="437">IF(ISBLANK($I635),NA(),$I635)</f>
        <v>#N/A</v>
      </c>
      <c r="AV455" s="372" t="str">
        <f t="shared" ca="1" si="432"/>
        <v/>
      </c>
      <c r="AW455" s="364" t="e">
        <f t="shared" ca="1" si="433"/>
        <v>#N/A</v>
      </c>
      <c r="AX455" s="373" t="e">
        <f t="shared" ca="1" si="434"/>
        <v>#N/A</v>
      </c>
      <c r="AY455" s="98" t="e">
        <f>IF(S635=0,NA(),S635)</f>
        <v>#N/A</v>
      </c>
      <c r="AZ455" s="373" t="e">
        <f>IF(V635=0,NA(),V635)</f>
        <v>#N/A</v>
      </c>
      <c r="BA455" s="363"/>
      <c r="BB455" s="365"/>
      <c r="BC455" s="377"/>
      <c r="BD455" s="365"/>
      <c r="BE455" s="365"/>
      <c r="BF455" s="365"/>
      <c r="BG455" s="365"/>
      <c r="BH455" s="365"/>
      <c r="BI455" s="365"/>
      <c r="BJ455" s="365"/>
      <c r="BK455" s="365"/>
      <c r="BL455" s="376"/>
      <c r="BM455" s="376"/>
      <c r="BN455" s="260"/>
      <c r="BO455" s="260"/>
      <c r="BP455" s="260"/>
      <c r="BQ455" s="263"/>
      <c r="BR455" s="263"/>
    </row>
    <row r="456" spans="1:70" s="50" customFormat="1" ht="27.75" customHeight="1" x14ac:dyDescent="0.2">
      <c r="A456" s="22">
        <f t="shared" si="435"/>
        <v>324</v>
      </c>
      <c r="B456" s="51"/>
      <c r="C456" s="52"/>
      <c r="D456" s="53"/>
      <c r="E456" s="54"/>
      <c r="F456" s="55"/>
      <c r="G456" s="56"/>
      <c r="H456" s="57"/>
      <c r="I456" s="275"/>
      <c r="J456" s="58"/>
      <c r="K456" s="59"/>
      <c r="L456" s="60"/>
      <c r="M456" s="59"/>
      <c r="N456" s="60"/>
      <c r="O456" s="59"/>
      <c r="P456" s="60"/>
      <c r="Q456" s="61"/>
      <c r="R456" s="286"/>
      <c r="S456" s="58"/>
      <c r="T456" s="59"/>
      <c r="U456" s="59"/>
      <c r="V456" s="61"/>
      <c r="W456" s="294"/>
      <c r="X456" s="59"/>
      <c r="Y456" s="60"/>
      <c r="Z456" s="59"/>
      <c r="AA456" s="60"/>
      <c r="AB456" s="61"/>
      <c r="AC456" s="62"/>
      <c r="AD456" s="63"/>
      <c r="AE456" s="63"/>
      <c r="AF456" s="64"/>
      <c r="AG456" s="65"/>
      <c r="AH456" s="61"/>
      <c r="AI456" s="510"/>
      <c r="AJ456" s="510"/>
      <c r="AK456" s="511"/>
      <c r="AL456" s="100"/>
      <c r="AM456" s="382" t="str">
        <f t="shared" si="430"/>
        <v xml:space="preserve"> </v>
      </c>
      <c r="AN456" s="95" t="str">
        <f t="shared" si="431"/>
        <v xml:space="preserve"> </v>
      </c>
      <c r="AO456" s="365"/>
      <c r="AP456" s="365"/>
      <c r="AQ456" s="256"/>
      <c r="AR456" s="365"/>
      <c r="AS456" s="365"/>
      <c r="AT456" s="364" t="e">
        <f t="shared" si="436"/>
        <v>#N/A</v>
      </c>
      <c r="AU456" s="365" t="e">
        <f t="shared" si="437"/>
        <v>#N/A</v>
      </c>
      <c r="AV456" s="372" t="str">
        <f t="shared" ca="1" si="432"/>
        <v/>
      </c>
      <c r="AW456" s="364" t="e">
        <f t="shared" ca="1" si="433"/>
        <v>#N/A</v>
      </c>
      <c r="AX456" s="373" t="e">
        <f t="shared" ca="1" si="434"/>
        <v>#N/A</v>
      </c>
      <c r="AY456" s="98" t="e">
        <f t="shared" ref="AY456:AY464" si="438">IF(S636=0,NA(),S636)</f>
        <v>#N/A</v>
      </c>
      <c r="AZ456" s="373" t="e">
        <f t="shared" ref="AZ456:AZ464" si="439">IF(V636=0,NA(),V636)</f>
        <v>#N/A</v>
      </c>
      <c r="BA456" s="363"/>
      <c r="BB456" s="365"/>
      <c r="BC456" s="377"/>
      <c r="BD456" s="365"/>
      <c r="BE456" s="365"/>
      <c r="BF456" s="365"/>
      <c r="BG456" s="365"/>
      <c r="BH456" s="365"/>
      <c r="BI456" s="365"/>
      <c r="BJ456" s="365"/>
      <c r="BK456" s="365"/>
      <c r="BL456" s="376"/>
      <c r="BM456" s="376"/>
      <c r="BN456" s="260"/>
      <c r="BO456" s="260"/>
      <c r="BP456" s="260"/>
      <c r="BQ456" s="263"/>
      <c r="BR456" s="263"/>
    </row>
    <row r="457" spans="1:70" s="50" customFormat="1" ht="27.75" customHeight="1" x14ac:dyDescent="0.2">
      <c r="A457" s="22">
        <f t="shared" si="435"/>
        <v>325</v>
      </c>
      <c r="B457" s="51"/>
      <c r="C457" s="52"/>
      <c r="D457" s="53"/>
      <c r="E457" s="54"/>
      <c r="F457" s="55"/>
      <c r="G457" s="56"/>
      <c r="H457" s="57"/>
      <c r="I457" s="275"/>
      <c r="J457" s="58"/>
      <c r="K457" s="59"/>
      <c r="L457" s="60"/>
      <c r="M457" s="59"/>
      <c r="N457" s="60"/>
      <c r="O457" s="59"/>
      <c r="P457" s="60"/>
      <c r="Q457" s="61"/>
      <c r="R457" s="286"/>
      <c r="S457" s="58"/>
      <c r="T457" s="59"/>
      <c r="U457" s="59"/>
      <c r="V457" s="61"/>
      <c r="W457" s="294"/>
      <c r="X457" s="59"/>
      <c r="Y457" s="60"/>
      <c r="Z457" s="59"/>
      <c r="AA457" s="60"/>
      <c r="AB457" s="61"/>
      <c r="AC457" s="62"/>
      <c r="AD457" s="63"/>
      <c r="AE457" s="63"/>
      <c r="AF457" s="64"/>
      <c r="AG457" s="65"/>
      <c r="AH457" s="61"/>
      <c r="AI457" s="510"/>
      <c r="AJ457" s="510"/>
      <c r="AK457" s="511"/>
      <c r="AL457" s="100"/>
      <c r="AM457" s="382" t="str">
        <f t="shared" si="430"/>
        <v xml:space="preserve"> </v>
      </c>
      <c r="AN457" s="95" t="str">
        <f t="shared" si="431"/>
        <v xml:space="preserve"> </v>
      </c>
      <c r="AO457" s="365"/>
      <c r="AP457" s="365"/>
      <c r="AQ457" s="256"/>
      <c r="AR457" s="365"/>
      <c r="AS457" s="365"/>
      <c r="AT457" s="364" t="e">
        <f t="shared" si="436"/>
        <v>#N/A</v>
      </c>
      <c r="AU457" s="365" t="e">
        <f t="shared" si="437"/>
        <v>#N/A</v>
      </c>
      <c r="AV457" s="372" t="str">
        <f t="shared" ca="1" si="432"/>
        <v/>
      </c>
      <c r="AW457" s="364" t="e">
        <f t="shared" ca="1" si="433"/>
        <v>#N/A</v>
      </c>
      <c r="AX457" s="373" t="e">
        <f t="shared" ca="1" si="434"/>
        <v>#N/A</v>
      </c>
      <c r="AY457" s="98" t="e">
        <f t="shared" si="438"/>
        <v>#N/A</v>
      </c>
      <c r="AZ457" s="373" t="e">
        <f t="shared" si="439"/>
        <v>#N/A</v>
      </c>
      <c r="BA457" s="363"/>
      <c r="BB457" s="365"/>
      <c r="BC457" s="377"/>
      <c r="BD457" s="365"/>
      <c r="BE457" s="365"/>
      <c r="BF457" s="365"/>
      <c r="BG457" s="365"/>
      <c r="BH457" s="365"/>
      <c r="BI457" s="365"/>
      <c r="BJ457" s="365"/>
      <c r="BK457" s="365"/>
      <c r="BL457" s="376"/>
      <c r="BM457" s="376"/>
      <c r="BN457" s="260"/>
      <c r="BO457" s="260"/>
      <c r="BP457" s="260"/>
      <c r="BQ457" s="263"/>
      <c r="BR457" s="263"/>
    </row>
    <row r="458" spans="1:70" s="50" customFormat="1" ht="27.75" customHeight="1" x14ac:dyDescent="0.2">
      <c r="A458" s="22">
        <f t="shared" si="435"/>
        <v>326</v>
      </c>
      <c r="B458" s="51"/>
      <c r="C458" s="52"/>
      <c r="D458" s="53"/>
      <c r="E458" s="54"/>
      <c r="F458" s="55"/>
      <c r="G458" s="56"/>
      <c r="H458" s="57"/>
      <c r="I458" s="275"/>
      <c r="J458" s="58"/>
      <c r="K458" s="59"/>
      <c r="L458" s="60"/>
      <c r="M458" s="59"/>
      <c r="N458" s="60"/>
      <c r="O458" s="59"/>
      <c r="P458" s="60"/>
      <c r="Q458" s="61"/>
      <c r="R458" s="286"/>
      <c r="S458" s="58"/>
      <c r="T458" s="59"/>
      <c r="U458" s="59"/>
      <c r="V458" s="61"/>
      <c r="W458" s="294"/>
      <c r="X458" s="59"/>
      <c r="Y458" s="60"/>
      <c r="Z458" s="59"/>
      <c r="AA458" s="60"/>
      <c r="AB458" s="61"/>
      <c r="AC458" s="62"/>
      <c r="AD458" s="63"/>
      <c r="AE458" s="63"/>
      <c r="AF458" s="64"/>
      <c r="AG458" s="65"/>
      <c r="AH458" s="61"/>
      <c r="AI458" s="510"/>
      <c r="AJ458" s="510"/>
      <c r="AK458" s="511"/>
      <c r="AL458" s="100"/>
      <c r="AM458" s="382" t="str">
        <f t="shared" si="430"/>
        <v xml:space="preserve"> </v>
      </c>
      <c r="AN458" s="95" t="str">
        <f t="shared" si="431"/>
        <v xml:space="preserve"> </v>
      </c>
      <c r="AO458" s="365"/>
      <c r="AP458" s="365"/>
      <c r="AQ458" s="256"/>
      <c r="AR458" s="365"/>
      <c r="AS458" s="365"/>
      <c r="AT458" s="364" t="e">
        <f t="shared" si="436"/>
        <v>#N/A</v>
      </c>
      <c r="AU458" s="365" t="e">
        <f t="shared" si="437"/>
        <v>#N/A</v>
      </c>
      <c r="AV458" s="372" t="str">
        <f t="shared" ca="1" si="432"/>
        <v/>
      </c>
      <c r="AW458" s="364" t="e">
        <f t="shared" ca="1" si="433"/>
        <v>#N/A</v>
      </c>
      <c r="AX458" s="373" t="e">
        <f t="shared" ca="1" si="434"/>
        <v>#N/A</v>
      </c>
      <c r="AY458" s="98" t="e">
        <f t="shared" si="438"/>
        <v>#N/A</v>
      </c>
      <c r="AZ458" s="373" t="e">
        <f t="shared" si="439"/>
        <v>#N/A</v>
      </c>
      <c r="BA458" s="363"/>
      <c r="BB458" s="365"/>
      <c r="BC458" s="377"/>
      <c r="BD458" s="365"/>
      <c r="BE458" s="365"/>
      <c r="BF458" s="365"/>
      <c r="BG458" s="365"/>
      <c r="BH458" s="365"/>
      <c r="BI458" s="365"/>
      <c r="BJ458" s="365"/>
      <c r="BK458" s="365"/>
      <c r="BL458" s="376"/>
      <c r="BM458" s="376"/>
      <c r="BN458" s="260"/>
      <c r="BO458" s="260"/>
      <c r="BP458" s="260"/>
      <c r="BQ458" s="263"/>
      <c r="BR458" s="263"/>
    </row>
    <row r="459" spans="1:70" s="50" customFormat="1" ht="27.75" customHeight="1" x14ac:dyDescent="0.2">
      <c r="A459" s="22">
        <f>A458+1</f>
        <v>327</v>
      </c>
      <c r="B459" s="51"/>
      <c r="C459" s="52"/>
      <c r="D459" s="53"/>
      <c r="E459" s="54"/>
      <c r="F459" s="55"/>
      <c r="G459" s="56"/>
      <c r="H459" s="57"/>
      <c r="I459" s="275"/>
      <c r="J459" s="58"/>
      <c r="K459" s="59"/>
      <c r="L459" s="60"/>
      <c r="M459" s="59"/>
      <c r="N459" s="60"/>
      <c r="O459" s="59"/>
      <c r="P459" s="60"/>
      <c r="Q459" s="61"/>
      <c r="R459" s="286"/>
      <c r="S459" s="58"/>
      <c r="T459" s="59"/>
      <c r="U459" s="59"/>
      <c r="V459" s="61"/>
      <c r="W459" s="294"/>
      <c r="X459" s="59"/>
      <c r="Y459" s="60"/>
      <c r="Z459" s="59"/>
      <c r="AA459" s="60"/>
      <c r="AB459" s="61"/>
      <c r="AC459" s="62"/>
      <c r="AD459" s="63"/>
      <c r="AE459" s="63"/>
      <c r="AF459" s="64"/>
      <c r="AG459" s="65"/>
      <c r="AH459" s="61"/>
      <c r="AI459" s="510"/>
      <c r="AJ459" s="510"/>
      <c r="AK459" s="511"/>
      <c r="AL459" s="100"/>
      <c r="AM459" s="382" t="str">
        <f t="shared" si="430"/>
        <v xml:space="preserve"> </v>
      </c>
      <c r="AN459" s="95" t="str">
        <f t="shared" si="431"/>
        <v xml:space="preserve"> </v>
      </c>
      <c r="AO459" s="365"/>
      <c r="AP459" s="365"/>
      <c r="AQ459" s="256"/>
      <c r="AR459" s="365"/>
      <c r="AS459" s="365"/>
      <c r="AT459" s="364" t="e">
        <f t="shared" si="436"/>
        <v>#N/A</v>
      </c>
      <c r="AU459" s="365" t="e">
        <f t="shared" si="437"/>
        <v>#N/A</v>
      </c>
      <c r="AV459" s="372" t="str">
        <f t="shared" ca="1" si="432"/>
        <v/>
      </c>
      <c r="AW459" s="364" t="e">
        <f t="shared" ca="1" si="433"/>
        <v>#N/A</v>
      </c>
      <c r="AX459" s="373" t="e">
        <f t="shared" ca="1" si="434"/>
        <v>#N/A</v>
      </c>
      <c r="AY459" s="98" t="e">
        <f t="shared" si="438"/>
        <v>#N/A</v>
      </c>
      <c r="AZ459" s="373" t="e">
        <f t="shared" si="439"/>
        <v>#N/A</v>
      </c>
      <c r="BA459" s="363"/>
      <c r="BB459" s="365"/>
      <c r="BC459" s="377"/>
      <c r="BD459" s="365"/>
      <c r="BE459" s="365"/>
      <c r="BF459" s="365"/>
      <c r="BG459" s="365"/>
      <c r="BH459" s="365"/>
      <c r="BI459" s="365"/>
      <c r="BJ459" s="365"/>
      <c r="BK459" s="365"/>
      <c r="BL459" s="376"/>
      <c r="BM459" s="376"/>
      <c r="BN459" s="260"/>
      <c r="BO459" s="260"/>
      <c r="BP459" s="260"/>
      <c r="BQ459" s="263"/>
      <c r="BR459" s="263"/>
    </row>
    <row r="460" spans="1:70" s="50" customFormat="1" ht="27.75" customHeight="1" x14ac:dyDescent="0.2">
      <c r="A460" s="22">
        <f t="shared" si="435"/>
        <v>328</v>
      </c>
      <c r="B460" s="51"/>
      <c r="C460" s="52"/>
      <c r="D460" s="53"/>
      <c r="E460" s="54"/>
      <c r="F460" s="55"/>
      <c r="G460" s="56"/>
      <c r="H460" s="57"/>
      <c r="I460" s="275"/>
      <c r="J460" s="58"/>
      <c r="K460" s="59"/>
      <c r="L460" s="60"/>
      <c r="M460" s="59"/>
      <c r="N460" s="60"/>
      <c r="O460" s="59"/>
      <c r="P460" s="60"/>
      <c r="Q460" s="61"/>
      <c r="R460" s="286"/>
      <c r="S460" s="58"/>
      <c r="T460" s="59"/>
      <c r="U460" s="59"/>
      <c r="V460" s="61"/>
      <c r="W460" s="294"/>
      <c r="X460" s="59"/>
      <c r="Y460" s="60"/>
      <c r="Z460" s="59"/>
      <c r="AA460" s="60"/>
      <c r="AB460" s="61"/>
      <c r="AC460" s="62"/>
      <c r="AD460" s="63"/>
      <c r="AE460" s="63"/>
      <c r="AF460" s="64"/>
      <c r="AG460" s="65"/>
      <c r="AH460" s="61"/>
      <c r="AI460" s="510"/>
      <c r="AJ460" s="510"/>
      <c r="AK460" s="511"/>
      <c r="AL460" s="100"/>
      <c r="AM460" s="382" t="str">
        <f t="shared" si="430"/>
        <v xml:space="preserve"> </v>
      </c>
      <c r="AN460" s="95" t="str">
        <f t="shared" si="431"/>
        <v xml:space="preserve"> </v>
      </c>
      <c r="AO460" s="365"/>
      <c r="AP460" s="365"/>
      <c r="AQ460" s="256"/>
      <c r="AR460" s="365"/>
      <c r="AS460" s="365"/>
      <c r="AT460" s="364" t="e">
        <f t="shared" si="436"/>
        <v>#N/A</v>
      </c>
      <c r="AU460" s="365" t="e">
        <f t="shared" si="437"/>
        <v>#N/A</v>
      </c>
      <c r="AV460" s="372" t="str">
        <f t="shared" ca="1" si="432"/>
        <v/>
      </c>
      <c r="AW460" s="364" t="e">
        <f t="shared" ca="1" si="433"/>
        <v>#N/A</v>
      </c>
      <c r="AX460" s="373" t="e">
        <f t="shared" ca="1" si="434"/>
        <v>#N/A</v>
      </c>
      <c r="AY460" s="98" t="e">
        <f t="shared" si="438"/>
        <v>#N/A</v>
      </c>
      <c r="AZ460" s="373" t="e">
        <f t="shared" si="439"/>
        <v>#N/A</v>
      </c>
      <c r="BA460" s="363"/>
      <c r="BB460" s="365"/>
      <c r="BC460" s="377"/>
      <c r="BD460" s="365"/>
      <c r="BE460" s="365"/>
      <c r="BF460" s="365"/>
      <c r="BG460" s="365"/>
      <c r="BH460" s="365"/>
      <c r="BI460" s="365"/>
      <c r="BJ460" s="365"/>
      <c r="BK460" s="365"/>
      <c r="BL460" s="376"/>
      <c r="BM460" s="376"/>
      <c r="BN460" s="260"/>
      <c r="BO460" s="260"/>
      <c r="BP460" s="260"/>
      <c r="BQ460" s="263"/>
      <c r="BR460" s="263"/>
    </row>
    <row r="461" spans="1:70" s="50" customFormat="1" ht="27.75" customHeight="1" x14ac:dyDescent="0.2">
      <c r="A461" s="22">
        <f t="shared" si="435"/>
        <v>329</v>
      </c>
      <c r="B461" s="51"/>
      <c r="C461" s="52"/>
      <c r="D461" s="53"/>
      <c r="E461" s="54"/>
      <c r="F461" s="55"/>
      <c r="G461" s="56"/>
      <c r="H461" s="57"/>
      <c r="I461" s="275"/>
      <c r="J461" s="58"/>
      <c r="K461" s="59"/>
      <c r="L461" s="60"/>
      <c r="M461" s="59"/>
      <c r="N461" s="60"/>
      <c r="O461" s="59"/>
      <c r="P461" s="60"/>
      <c r="Q461" s="61"/>
      <c r="R461" s="286"/>
      <c r="S461" s="58"/>
      <c r="T461" s="59"/>
      <c r="U461" s="59"/>
      <c r="V461" s="61"/>
      <c r="W461" s="294"/>
      <c r="X461" s="59"/>
      <c r="Y461" s="60"/>
      <c r="Z461" s="59"/>
      <c r="AA461" s="60"/>
      <c r="AB461" s="61"/>
      <c r="AC461" s="62"/>
      <c r="AD461" s="63"/>
      <c r="AE461" s="63"/>
      <c r="AF461" s="64"/>
      <c r="AG461" s="65"/>
      <c r="AH461" s="61"/>
      <c r="AI461" s="510"/>
      <c r="AJ461" s="510"/>
      <c r="AK461" s="511"/>
      <c r="AL461" s="100"/>
      <c r="AM461" s="382" t="str">
        <f t="shared" si="430"/>
        <v xml:space="preserve"> </v>
      </c>
      <c r="AN461" s="95" t="str">
        <f t="shared" si="431"/>
        <v xml:space="preserve"> </v>
      </c>
      <c r="AO461" s="365"/>
      <c r="AP461" s="365"/>
      <c r="AQ461" s="256"/>
      <c r="AR461" s="365"/>
      <c r="AS461" s="365"/>
      <c r="AT461" s="364" t="e">
        <f t="shared" si="436"/>
        <v>#N/A</v>
      </c>
      <c r="AU461" s="365" t="e">
        <f t="shared" si="437"/>
        <v>#N/A</v>
      </c>
      <c r="AV461" s="372" t="str">
        <f t="shared" ca="1" si="432"/>
        <v/>
      </c>
      <c r="AW461" s="364" t="e">
        <f t="shared" ca="1" si="433"/>
        <v>#N/A</v>
      </c>
      <c r="AX461" s="373" t="e">
        <f t="shared" ca="1" si="434"/>
        <v>#N/A</v>
      </c>
      <c r="AY461" s="98" t="e">
        <f t="shared" si="438"/>
        <v>#N/A</v>
      </c>
      <c r="AZ461" s="373" t="e">
        <f t="shared" si="439"/>
        <v>#N/A</v>
      </c>
      <c r="BA461" s="365"/>
      <c r="BB461" s="365"/>
      <c r="BC461" s="377"/>
      <c r="BD461" s="365"/>
      <c r="BE461" s="365"/>
      <c r="BF461" s="365"/>
      <c r="BG461" s="365"/>
      <c r="BH461" s="365"/>
      <c r="BI461" s="365"/>
      <c r="BJ461" s="365"/>
      <c r="BK461" s="365"/>
      <c r="BL461" s="376"/>
      <c r="BM461" s="376"/>
      <c r="BN461" s="260"/>
      <c r="BO461" s="260"/>
      <c r="BP461" s="260"/>
      <c r="BQ461" s="263"/>
      <c r="BR461" s="263"/>
    </row>
    <row r="462" spans="1:70" s="50" customFormat="1" ht="27.75" customHeight="1" thickBot="1" x14ac:dyDescent="0.25">
      <c r="A462" s="23">
        <f t="shared" si="435"/>
        <v>330</v>
      </c>
      <c r="B462" s="66"/>
      <c r="C462" s="67"/>
      <c r="D462" s="68"/>
      <c r="E462" s="69"/>
      <c r="F462" s="70"/>
      <c r="G462" s="71"/>
      <c r="H462" s="72"/>
      <c r="I462" s="276"/>
      <c r="J462" s="73"/>
      <c r="K462" s="74"/>
      <c r="L462" s="75"/>
      <c r="M462" s="74"/>
      <c r="N462" s="75"/>
      <c r="O462" s="74"/>
      <c r="P462" s="75"/>
      <c r="Q462" s="76"/>
      <c r="R462" s="287"/>
      <c r="S462" s="73"/>
      <c r="T462" s="74"/>
      <c r="U462" s="74"/>
      <c r="V462" s="76"/>
      <c r="W462" s="295"/>
      <c r="X462" s="74"/>
      <c r="Y462" s="75"/>
      <c r="Z462" s="74"/>
      <c r="AA462" s="75"/>
      <c r="AB462" s="76"/>
      <c r="AC462" s="77"/>
      <c r="AD462" s="78"/>
      <c r="AE462" s="78"/>
      <c r="AF462" s="79"/>
      <c r="AG462" s="80"/>
      <c r="AH462" s="76"/>
      <c r="AI462" s="518"/>
      <c r="AJ462" s="518"/>
      <c r="AK462" s="519"/>
      <c r="AL462" s="100"/>
      <c r="AM462" s="382" t="str">
        <f t="shared" si="430"/>
        <v xml:space="preserve"> </v>
      </c>
      <c r="AN462" s="95" t="str">
        <f t="shared" si="431"/>
        <v xml:space="preserve"> </v>
      </c>
      <c r="AO462" s="365"/>
      <c r="AP462" s="365"/>
      <c r="AQ462" s="256"/>
      <c r="AR462" s="365"/>
      <c r="AS462" s="365"/>
      <c r="AT462" s="364" t="e">
        <f t="shared" si="436"/>
        <v>#N/A</v>
      </c>
      <c r="AU462" s="365" t="e">
        <f t="shared" si="437"/>
        <v>#N/A</v>
      </c>
      <c r="AV462" s="372" t="str">
        <f t="shared" ca="1" si="432"/>
        <v/>
      </c>
      <c r="AW462" s="364" t="e">
        <f t="shared" ca="1" si="433"/>
        <v>#N/A</v>
      </c>
      <c r="AX462" s="373" t="e">
        <f t="shared" ca="1" si="434"/>
        <v>#N/A</v>
      </c>
      <c r="AY462" s="98" t="e">
        <f t="shared" si="438"/>
        <v>#N/A</v>
      </c>
      <c r="AZ462" s="373" t="e">
        <f t="shared" si="439"/>
        <v>#N/A</v>
      </c>
      <c r="BA462" s="365"/>
      <c r="BB462" s="365"/>
      <c r="BC462" s="377"/>
      <c r="BD462" s="365"/>
      <c r="BE462" s="365"/>
      <c r="BF462" s="365"/>
      <c r="BG462" s="365"/>
      <c r="BH462" s="365"/>
      <c r="BI462" s="365"/>
      <c r="BJ462" s="365"/>
      <c r="BK462" s="365"/>
      <c r="BL462" s="376"/>
      <c r="BM462" s="376"/>
      <c r="BN462" s="260"/>
      <c r="BO462" s="260"/>
      <c r="BP462" s="260"/>
      <c r="BQ462" s="263"/>
      <c r="BR462" s="263"/>
    </row>
    <row r="463" spans="1:70" ht="4.5" customHeight="1" thickBot="1" x14ac:dyDescent="0.25">
      <c r="A463" s="91">
        <f>AK466</f>
        <v>33</v>
      </c>
      <c r="B463" s="235"/>
      <c r="C463" s="235"/>
      <c r="D463" s="235"/>
      <c r="E463" s="235"/>
      <c r="F463" s="235"/>
      <c r="G463" s="235"/>
      <c r="H463" s="235"/>
      <c r="I463" s="235"/>
      <c r="J463" s="280"/>
      <c r="K463" s="280"/>
      <c r="L463" s="280"/>
      <c r="M463" s="280"/>
      <c r="N463" s="280"/>
      <c r="O463" s="280"/>
      <c r="P463" s="280"/>
      <c r="Q463" s="280"/>
      <c r="R463" s="280"/>
      <c r="S463" s="292"/>
      <c r="T463" s="292"/>
      <c r="U463" s="292"/>
      <c r="V463" s="292"/>
      <c r="W463" s="292"/>
      <c r="X463" s="292"/>
      <c r="Y463" s="292"/>
      <c r="Z463" s="292"/>
      <c r="AA463" s="292"/>
      <c r="AB463" s="292"/>
      <c r="AC463" s="292"/>
      <c r="AD463" s="236"/>
      <c r="AE463" s="237"/>
      <c r="AF463" s="236"/>
      <c r="AG463" s="238"/>
      <c r="AH463" s="536"/>
      <c r="AI463" s="537"/>
      <c r="AJ463" s="537"/>
      <c r="AK463" s="537"/>
      <c r="AL463" s="383"/>
      <c r="AM463" s="384"/>
      <c r="AN463" s="383"/>
      <c r="AT463" s="364" t="e">
        <f t="shared" si="436"/>
        <v>#N/A</v>
      </c>
      <c r="AU463" s="365" t="e">
        <f t="shared" si="437"/>
        <v>#N/A</v>
      </c>
      <c r="AV463" s="372" t="str">
        <f t="shared" ca="1" si="432"/>
        <v/>
      </c>
      <c r="AW463" s="364" t="e">
        <f t="shared" ca="1" si="433"/>
        <v>#N/A</v>
      </c>
      <c r="AX463" s="373" t="e">
        <f t="shared" ca="1" si="434"/>
        <v>#N/A</v>
      </c>
      <c r="AY463" s="98" t="e">
        <f t="shared" si="438"/>
        <v>#N/A</v>
      </c>
      <c r="AZ463" s="373" t="e">
        <f t="shared" si="439"/>
        <v>#N/A</v>
      </c>
      <c r="BC463" s="377"/>
    </row>
    <row r="464" spans="1:70" ht="26.25" customHeight="1" x14ac:dyDescent="0.2">
      <c r="A464" s="163">
        <f>A450+1</f>
        <v>33</v>
      </c>
      <c r="B464" s="523"/>
      <c r="C464" s="523"/>
      <c r="D464" s="523"/>
      <c r="E464" s="524"/>
      <c r="F464" s="527" t="str">
        <f>IF('FRONT PAGE'!$A$1="www.fly-logics.com","TOTAL PAGE",0)</f>
        <v>TOTAL PAGE</v>
      </c>
      <c r="G464" s="528"/>
      <c r="H464" s="529"/>
      <c r="I464" s="314" t="str">
        <f>IF('FRONT PAGE'!$A$1="www.fly-logics.com",IF(SUM(I453:I463)=0," ",SUM(I453:I463)),0)</f>
        <v xml:space="preserve"> </v>
      </c>
      <c r="J464" s="315" t="str">
        <f>IF('FRONT PAGE'!$A$1="www.fly-logics.com",IF(SUM(J453:J463)=0," ",SUM(J453:J463)),0)</f>
        <v xml:space="preserve"> </v>
      </c>
      <c r="K464" s="316" t="str">
        <f>IF('FRONT PAGE'!$A$1="www.fly-logics.com",IF(SUM(K453:K463)=0," ",SUM(K453:K463)),0)</f>
        <v xml:space="preserve"> </v>
      </c>
      <c r="L464" s="317" t="str">
        <f>IF('FRONT PAGE'!$A$1="www.fly-logics.com",IF(SUM(L453:L463)=0," ",SUM(L453:L463)),0)</f>
        <v xml:space="preserve"> </v>
      </c>
      <c r="M464" s="316" t="str">
        <f>IF('FRONT PAGE'!$A$1="www.fly-logics.com",IF(SUM(M453:M463)=0," ",SUM(M453:M463)),0)</f>
        <v xml:space="preserve"> </v>
      </c>
      <c r="N464" s="317" t="str">
        <f>IF('FRONT PAGE'!$A$1="www.fly-logics.com",IF(SUM(N453:N463)=0," ",SUM(N453:N463)),0)</f>
        <v xml:space="preserve"> </v>
      </c>
      <c r="O464" s="316" t="str">
        <f>IF('FRONT PAGE'!$A$1="www.fly-logics.com",IF(SUM(O453:O463)=0," ",SUM(O453:O463)),0)</f>
        <v xml:space="preserve"> </v>
      </c>
      <c r="P464" s="317" t="str">
        <f>IF('FRONT PAGE'!$A$1="www.fly-logics.com",IF(SUM(P453:P463)=0," ",SUM(P453:P463)),0)</f>
        <v xml:space="preserve"> </v>
      </c>
      <c r="Q464" s="318" t="str">
        <f>IF('FRONT PAGE'!$A$1="www.fly-logics.com",IF(SUM(Q453:Q463)=0," ",SUM(Q453:Q463)),0)</f>
        <v xml:space="preserve"> </v>
      </c>
      <c r="R464" s="319"/>
      <c r="S464" s="315" t="str">
        <f>IF('FRONT PAGE'!$A$1="www.fly-logics.com",IF(SUM(S453:S463)=0," ",SUM(S453:S463)),0)</f>
        <v xml:space="preserve"> </v>
      </c>
      <c r="T464" s="316" t="str">
        <f>IF('FRONT PAGE'!$A$1="www.fly-logics.com",IF(SUM(T453:T463)=0," ",SUM(T453:T463)),0)</f>
        <v xml:space="preserve"> </v>
      </c>
      <c r="U464" s="316" t="str">
        <f>IF('FRONT PAGE'!$A$1="www.fly-logics.com",IF(SUM(U453:U463)=0," ",SUM(U453:U463)),0)</f>
        <v xml:space="preserve"> </v>
      </c>
      <c r="V464" s="318" t="str">
        <f>IF('FRONT PAGE'!$A$1="www.fly-logics.com",IF(SUM(V453:V463)=0," ",SUM(V453:V463)),0)</f>
        <v xml:space="preserve"> </v>
      </c>
      <c r="W464" s="315" t="str">
        <f>IF('FRONT PAGE'!$A$1="www.fly-logics.com",IF(SUM(W453:W463)=0," ",SUM(W453:W463)),0)</f>
        <v xml:space="preserve"> </v>
      </c>
      <c r="X464" s="316" t="str">
        <f>IF('FRONT PAGE'!$A$1="www.fly-logics.com",IF(SUM(X453:X463)=0," ",SUM(X453:X463)),0)</f>
        <v xml:space="preserve"> </v>
      </c>
      <c r="Y464" s="317" t="str">
        <f>IF('FRONT PAGE'!$A$1="www.fly-logics.com",IF(SUM(Y453:Y463)=0," ",SUM(Y453:Y463)),0)</f>
        <v xml:space="preserve"> </v>
      </c>
      <c r="Z464" s="316" t="str">
        <f>IF('FRONT PAGE'!$A$1="www.fly-logics.com",IF(SUM(Z453:Z463)=0," ",SUM(Z453:Z463)),0)</f>
        <v xml:space="preserve"> </v>
      </c>
      <c r="AA464" s="317" t="str">
        <f>IF('FRONT PAGE'!$A$1="www.fly-logics.com",IF(SUM(AA453:AA463)=0," ",SUM(AA453:AA463)),0)</f>
        <v xml:space="preserve"> </v>
      </c>
      <c r="AB464" s="318" t="str">
        <f>IF('FRONT PAGE'!$A$1="www.fly-logics.com",IF(SUM(AB453:AB463)=0," ",SUM(AB453:AB463)),0)</f>
        <v xml:space="preserve"> </v>
      </c>
      <c r="AC464" s="329" t="str">
        <f>IF('FRONT PAGE'!$A$1="www.fly-logics.com",IF(SUM(AC453:AC463)=0," ",SUM(AC453:AC463)),0)</f>
        <v xml:space="preserve"> </v>
      </c>
      <c r="AD464" s="321" t="str">
        <f>IF('FRONT PAGE'!$A$1="www.fly-logics.com",IF(SUM(AD453:AD463)=0," ",SUM(AD453:AD463)),0)</f>
        <v xml:space="preserve"> </v>
      </c>
      <c r="AE464" s="321" t="str">
        <f>IF('FRONT PAGE'!$A$1="www.fly-logics.com",IF(SUM(AE453:AE463)=0," ",SUM(AE453:AE463)),0)</f>
        <v xml:space="preserve"> </v>
      </c>
      <c r="AF464" s="322" t="str">
        <f>IF('FRONT PAGE'!$A$1="www.fly-logics.com",IF(SUM(AF453:AF463)=0," ",SUM(AF453:AF463)),0)</f>
        <v xml:space="preserve"> </v>
      </c>
      <c r="AG464" s="323" t="str">
        <f>IF('FRONT PAGE'!$A$1="www.fly-logics.com",IF(SUM(AG453:AG463)=0," ",SUM(AG453:AG463)),0)</f>
        <v xml:space="preserve"> </v>
      </c>
      <c r="AH464" s="520" t="str">
        <f>IF('FRONT PAGE'!$A$1="www.fly-logics.com","I certify that all the data in this
logbook are accurate",0)</f>
        <v>I certify that all the data in this
logbook are accurate</v>
      </c>
      <c r="AI464" s="521"/>
      <c r="AJ464" s="521"/>
      <c r="AK464" s="522"/>
      <c r="AL464" s="385"/>
      <c r="AM464" s="386"/>
      <c r="AN464" s="385"/>
      <c r="AT464" s="364" t="e">
        <f t="shared" si="436"/>
        <v>#N/A</v>
      </c>
      <c r="AU464" s="365" t="e">
        <f t="shared" si="437"/>
        <v>#N/A</v>
      </c>
      <c r="AV464" s="372" t="str">
        <f t="shared" ca="1" si="432"/>
        <v/>
      </c>
      <c r="AW464" s="364" t="e">
        <f t="shared" ca="1" si="433"/>
        <v>#N/A</v>
      </c>
      <c r="AX464" s="373" t="e">
        <f t="shared" ca="1" si="434"/>
        <v>#N/A</v>
      </c>
      <c r="AY464" s="98" t="e">
        <f t="shared" si="438"/>
        <v>#N/A</v>
      </c>
      <c r="AZ464" s="373" t="e">
        <f t="shared" si="439"/>
        <v>#N/A</v>
      </c>
      <c r="BA464" s="363"/>
      <c r="BC464" s="377"/>
    </row>
    <row r="465" spans="1:70" ht="26.25" customHeight="1" x14ac:dyDescent="0.2">
      <c r="A465" s="505">
        <f>AL449</f>
        <v>0</v>
      </c>
      <c r="B465" s="525"/>
      <c r="C465" s="525"/>
      <c r="D465" s="525"/>
      <c r="E465" s="526"/>
      <c r="F465" s="530" t="str">
        <f>IF('FRONT PAGE'!$A$1="www.fly-logics.com","TOTAL PREVIOUS LOGBOOK",0)</f>
        <v>TOTAL PREVIOUS LOGBOOK</v>
      </c>
      <c r="G465" s="531"/>
      <c r="H465" s="532"/>
      <c r="I465" s="333">
        <f>I452</f>
        <v>33.75</v>
      </c>
      <c r="J465" s="334">
        <f t="shared" ref="J465:Q465" si="440">J452</f>
        <v>33.75</v>
      </c>
      <c r="K465" s="335" t="str">
        <f t="shared" si="440"/>
        <v xml:space="preserve"> </v>
      </c>
      <c r="L465" s="336" t="str">
        <f t="shared" si="440"/>
        <v xml:space="preserve"> </v>
      </c>
      <c r="M465" s="335" t="str">
        <f t="shared" si="440"/>
        <v xml:space="preserve"> </v>
      </c>
      <c r="N465" s="336" t="str">
        <f t="shared" si="440"/>
        <v xml:space="preserve"> </v>
      </c>
      <c r="O465" s="335" t="str">
        <f t="shared" si="440"/>
        <v xml:space="preserve"> </v>
      </c>
      <c r="P465" s="336" t="str">
        <f t="shared" si="440"/>
        <v xml:space="preserve"> </v>
      </c>
      <c r="Q465" s="337" t="str">
        <f t="shared" si="440"/>
        <v xml:space="preserve"> </v>
      </c>
      <c r="R465" s="288">
        <v>10</v>
      </c>
      <c r="S465" s="331" t="str">
        <f>S452</f>
        <v xml:space="preserve"> </v>
      </c>
      <c r="T465" s="239">
        <f t="shared" ref="T465:AG465" si="441">T452</f>
        <v>13.75</v>
      </c>
      <c r="U465" s="239">
        <f t="shared" si="441"/>
        <v>20</v>
      </c>
      <c r="V465" s="240">
        <f t="shared" si="441"/>
        <v>5</v>
      </c>
      <c r="W465" s="241" t="str">
        <f t="shared" si="441"/>
        <v xml:space="preserve"> </v>
      </c>
      <c r="X465" s="239" t="str">
        <f t="shared" si="441"/>
        <v xml:space="preserve"> </v>
      </c>
      <c r="Y465" s="242">
        <f t="shared" si="441"/>
        <v>5</v>
      </c>
      <c r="Z465" s="239" t="str">
        <f t="shared" si="441"/>
        <v xml:space="preserve"> </v>
      </c>
      <c r="AA465" s="242">
        <f t="shared" si="441"/>
        <v>3.75</v>
      </c>
      <c r="AB465" s="240" t="str">
        <f t="shared" si="441"/>
        <v xml:space="preserve"> </v>
      </c>
      <c r="AC465" s="243">
        <f t="shared" si="441"/>
        <v>14</v>
      </c>
      <c r="AD465" s="244" t="str">
        <f t="shared" si="441"/>
        <v xml:space="preserve"> </v>
      </c>
      <c r="AE465" s="244">
        <f t="shared" si="441"/>
        <v>14</v>
      </c>
      <c r="AF465" s="245" t="str">
        <f t="shared" si="441"/>
        <v xml:space="preserve"> </v>
      </c>
      <c r="AG465" s="332">
        <f t="shared" si="441"/>
        <v>17</v>
      </c>
      <c r="AH465" s="507"/>
      <c r="AI465" s="508"/>
      <c r="AJ465" s="508"/>
      <c r="AK465" s="509"/>
      <c r="AL465" s="385"/>
      <c r="AM465" s="386"/>
      <c r="AN465" s="385"/>
      <c r="AT465" s="364" t="e">
        <f t="shared" ref="AT465:AT474" si="442">IF(ISBLANK($B649),NA(),$B649)</f>
        <v>#N/A</v>
      </c>
      <c r="AU465" s="365" t="e">
        <f t="shared" ref="AU465:AU474" si="443">IF(ISBLANK($I649),NA(),$I649)</f>
        <v>#N/A</v>
      </c>
      <c r="AV465" s="372" t="str">
        <f t="shared" ca="1" si="432"/>
        <v/>
      </c>
      <c r="AW465" s="364" t="e">
        <f t="shared" ca="1" si="433"/>
        <v>#N/A</v>
      </c>
      <c r="AX465" s="373" t="e">
        <f t="shared" ca="1" si="434"/>
        <v>#N/A</v>
      </c>
      <c r="AY465" s="98" t="e">
        <f>IF(S649=0,NA(),S649)</f>
        <v>#N/A</v>
      </c>
      <c r="AZ465" s="373" t="e">
        <f>IF(V649=0,NA(),V649)</f>
        <v>#N/A</v>
      </c>
      <c r="BA465" s="363"/>
      <c r="BC465" s="377"/>
    </row>
    <row r="466" spans="1:70" ht="26.25" customHeight="1" thickBot="1" x14ac:dyDescent="0.25">
      <c r="A466" s="506"/>
      <c r="B466" s="512" t="str">
        <f>IF('FRONT PAGE'!$A$1="www.fly-logics.com","Authority certifying flight hours 
STAMP &amp; SIGNATURE",0)</f>
        <v>Authority certifying flight hours 
STAMP &amp; SIGNATURE</v>
      </c>
      <c r="C466" s="512"/>
      <c r="D466" s="512"/>
      <c r="E466" s="513"/>
      <c r="F466" s="533" t="str">
        <f>IF('FRONT PAGE'!$A$1="www.fly-logics.com","TOTAL TO DATE",0)</f>
        <v>TOTAL TO DATE</v>
      </c>
      <c r="G466" s="534"/>
      <c r="H466" s="535"/>
      <c r="I466" s="32">
        <f t="shared" ref="I466:Q466" si="444">IF(SUM(I464:I465)=0," ",SUM(I464:I465))</f>
        <v>33.75</v>
      </c>
      <c r="J466" s="27">
        <f t="shared" si="444"/>
        <v>33.75</v>
      </c>
      <c r="K466" s="24" t="str">
        <f t="shared" si="444"/>
        <v xml:space="preserve"> </v>
      </c>
      <c r="L466" s="25" t="str">
        <f t="shared" si="444"/>
        <v xml:space="preserve"> </v>
      </c>
      <c r="M466" s="24" t="str">
        <f t="shared" si="444"/>
        <v xml:space="preserve"> </v>
      </c>
      <c r="N466" s="25" t="str">
        <f t="shared" si="444"/>
        <v xml:space="preserve"> </v>
      </c>
      <c r="O466" s="24" t="str">
        <f t="shared" si="444"/>
        <v xml:space="preserve"> </v>
      </c>
      <c r="P466" s="25" t="str">
        <f t="shared" si="444"/>
        <v xml:space="preserve"> </v>
      </c>
      <c r="Q466" s="26" t="str">
        <f t="shared" si="444"/>
        <v xml:space="preserve"> </v>
      </c>
      <c r="R466" s="289"/>
      <c r="S466" s="27" t="str">
        <f t="shared" ref="S466:AG466" si="445">IF(SUM(S464:S465)=0," ",SUM(S464:S465))</f>
        <v xml:space="preserve"> </v>
      </c>
      <c r="T466" s="24">
        <f t="shared" si="445"/>
        <v>13.75</v>
      </c>
      <c r="U466" s="24">
        <f t="shared" si="445"/>
        <v>20</v>
      </c>
      <c r="V466" s="26">
        <f t="shared" si="445"/>
        <v>5</v>
      </c>
      <c r="W466" s="27" t="str">
        <f t="shared" si="445"/>
        <v xml:space="preserve"> </v>
      </c>
      <c r="X466" s="24" t="str">
        <f t="shared" si="445"/>
        <v xml:space="preserve"> </v>
      </c>
      <c r="Y466" s="25">
        <f t="shared" si="445"/>
        <v>5</v>
      </c>
      <c r="Z466" s="24" t="str">
        <f t="shared" si="445"/>
        <v xml:space="preserve"> </v>
      </c>
      <c r="AA466" s="25">
        <f t="shared" si="445"/>
        <v>3.75</v>
      </c>
      <c r="AB466" s="26" t="str">
        <f t="shared" si="445"/>
        <v xml:space="preserve"> </v>
      </c>
      <c r="AC466" s="30">
        <f t="shared" si="445"/>
        <v>14</v>
      </c>
      <c r="AD466" s="28" t="str">
        <f t="shared" si="445"/>
        <v xml:space="preserve"> </v>
      </c>
      <c r="AE466" s="28">
        <f t="shared" si="445"/>
        <v>14</v>
      </c>
      <c r="AF466" s="31" t="str">
        <f t="shared" si="445"/>
        <v xml:space="preserve"> </v>
      </c>
      <c r="AG466" s="33">
        <f t="shared" si="445"/>
        <v>17</v>
      </c>
      <c r="AH466" s="514" t="str">
        <f>IF('FRONT PAGE'!$A$1="www.fly-logics.com","_____________________________
PILOT SIGNATURE",0)</f>
        <v>_____________________________
PILOT SIGNATURE</v>
      </c>
      <c r="AI466" s="515"/>
      <c r="AJ466" s="515"/>
      <c r="AK466" s="330">
        <f>A464</f>
        <v>33</v>
      </c>
      <c r="AL466" s="387"/>
      <c r="AM466" s="388"/>
      <c r="AN466" s="387"/>
      <c r="AT466" s="364" t="e">
        <f t="shared" si="442"/>
        <v>#N/A</v>
      </c>
      <c r="AU466" s="365" t="e">
        <f t="shared" si="443"/>
        <v>#N/A</v>
      </c>
      <c r="AV466" s="372" t="str">
        <f t="shared" ca="1" si="432"/>
        <v/>
      </c>
      <c r="AW466" s="364" t="e">
        <f t="shared" ca="1" si="433"/>
        <v>#N/A</v>
      </c>
      <c r="AX466" s="373" t="e">
        <f t="shared" ca="1" si="434"/>
        <v>#N/A</v>
      </c>
      <c r="AY466" s="98" t="e">
        <f t="shared" ref="AY466:AY474" si="446">IF(S650=0,NA(),S650)</f>
        <v>#N/A</v>
      </c>
      <c r="AZ466" s="373" t="e">
        <f t="shared" ref="AZ466:AZ472" si="447">IF(V650=0,NA(),V650)</f>
        <v>#N/A</v>
      </c>
      <c r="BA466" s="363"/>
      <c r="BC466" s="377"/>
    </row>
    <row r="467" spans="1:70" s="50" customFormat="1" ht="27.75" customHeight="1" x14ac:dyDescent="0.2">
      <c r="A467" s="29">
        <f>A462+1</f>
        <v>331</v>
      </c>
      <c r="B467" s="39"/>
      <c r="C467" s="40"/>
      <c r="D467" s="41"/>
      <c r="E467" s="42"/>
      <c r="F467" s="43"/>
      <c r="G467" s="44"/>
      <c r="H467" s="45"/>
      <c r="I467" s="281"/>
      <c r="J467" s="277"/>
      <c r="K467" s="278"/>
      <c r="L467" s="279"/>
      <c r="M467" s="278"/>
      <c r="N467" s="279"/>
      <c r="O467" s="278"/>
      <c r="P467" s="279"/>
      <c r="Q467" s="150"/>
      <c r="R467" s="285"/>
      <c r="S467" s="46"/>
      <c r="T467" s="47"/>
      <c r="U467" s="47"/>
      <c r="V467" s="48"/>
      <c r="W467" s="293"/>
      <c r="X467" s="278"/>
      <c r="Y467" s="279"/>
      <c r="Z467" s="278"/>
      <c r="AA467" s="279"/>
      <c r="AB467" s="150"/>
      <c r="AC467" s="282"/>
      <c r="AD467" s="283"/>
      <c r="AE467" s="283"/>
      <c r="AF467" s="284"/>
      <c r="AG467" s="49"/>
      <c r="AH467" s="48"/>
      <c r="AI467" s="516"/>
      <c r="AJ467" s="516"/>
      <c r="AK467" s="517"/>
      <c r="AL467" s="100"/>
      <c r="AM467" s="382" t="str">
        <f t="shared" ref="AM467:AM476" si="448">IF(B467=0," ",TEXT(B467,"MMM"))</f>
        <v xml:space="preserve"> </v>
      </c>
      <c r="AN467" s="95" t="str">
        <f t="shared" ref="AN467:AN476" si="449">IF(B467=0," ",YEAR(B467))</f>
        <v xml:space="preserve"> </v>
      </c>
      <c r="AO467" s="365"/>
      <c r="AP467" s="365"/>
      <c r="AQ467" s="256"/>
      <c r="AR467" s="365"/>
      <c r="AS467" s="365"/>
      <c r="AT467" s="364" t="e">
        <f t="shared" si="442"/>
        <v>#N/A</v>
      </c>
      <c r="AU467" s="365" t="e">
        <f t="shared" si="443"/>
        <v>#N/A</v>
      </c>
      <c r="AV467" s="372" t="str">
        <f t="shared" ca="1" si="432"/>
        <v/>
      </c>
      <c r="AW467" s="364" t="e">
        <f t="shared" ca="1" si="433"/>
        <v>#N/A</v>
      </c>
      <c r="AX467" s="373" t="e">
        <f t="shared" ca="1" si="434"/>
        <v>#N/A</v>
      </c>
      <c r="AY467" s="98" t="e">
        <f t="shared" si="446"/>
        <v>#N/A</v>
      </c>
      <c r="AZ467" s="373" t="e">
        <f t="shared" si="447"/>
        <v>#N/A</v>
      </c>
      <c r="BA467" s="363"/>
      <c r="BB467" s="365"/>
      <c r="BC467" s="378"/>
      <c r="BD467" s="365"/>
      <c r="BE467" s="365"/>
      <c r="BF467" s="365"/>
      <c r="BG467" s="365"/>
      <c r="BH467" s="365"/>
      <c r="BI467" s="365"/>
      <c r="BJ467" s="365"/>
      <c r="BK467" s="365"/>
      <c r="BL467" s="376"/>
      <c r="BM467" s="376"/>
      <c r="BN467" s="260"/>
      <c r="BO467" s="260"/>
      <c r="BP467" s="260"/>
      <c r="BQ467" s="263"/>
      <c r="BR467" s="263"/>
    </row>
    <row r="468" spans="1:70" s="50" customFormat="1" ht="27.75" customHeight="1" x14ac:dyDescent="0.2">
      <c r="A468" s="22">
        <f>A467+1</f>
        <v>332</v>
      </c>
      <c r="B468" s="51"/>
      <c r="C468" s="52"/>
      <c r="D468" s="53"/>
      <c r="E468" s="54"/>
      <c r="F468" s="55"/>
      <c r="G468" s="56"/>
      <c r="H468" s="57"/>
      <c r="I468" s="275"/>
      <c r="J468" s="58"/>
      <c r="K468" s="59"/>
      <c r="L468" s="60"/>
      <c r="M468" s="59"/>
      <c r="N468" s="60"/>
      <c r="O468" s="59"/>
      <c r="P468" s="60"/>
      <c r="Q468" s="61"/>
      <c r="R468" s="286"/>
      <c r="S468" s="58"/>
      <c r="T468" s="59"/>
      <c r="U468" s="59"/>
      <c r="V468" s="61"/>
      <c r="W468" s="294"/>
      <c r="X468" s="59"/>
      <c r="Y468" s="60"/>
      <c r="Z468" s="59"/>
      <c r="AA468" s="60"/>
      <c r="AB468" s="61"/>
      <c r="AC468" s="62"/>
      <c r="AD468" s="63"/>
      <c r="AE468" s="63"/>
      <c r="AF468" s="64"/>
      <c r="AG468" s="65"/>
      <c r="AH468" s="61"/>
      <c r="AI468" s="510"/>
      <c r="AJ468" s="510"/>
      <c r="AK468" s="511"/>
      <c r="AL468" s="100"/>
      <c r="AM468" s="382" t="str">
        <f t="shared" si="448"/>
        <v xml:space="preserve"> </v>
      </c>
      <c r="AN468" s="95" t="str">
        <f t="shared" si="449"/>
        <v xml:space="preserve"> </v>
      </c>
      <c r="AO468" s="365"/>
      <c r="AP468" s="365"/>
      <c r="AQ468" s="256"/>
      <c r="AR468" s="365"/>
      <c r="AS468" s="365"/>
      <c r="AT468" s="364" t="e">
        <f t="shared" si="442"/>
        <v>#N/A</v>
      </c>
      <c r="AU468" s="365" t="e">
        <f t="shared" si="443"/>
        <v>#N/A</v>
      </c>
      <c r="AV468" s="372" t="str">
        <f t="shared" ca="1" si="432"/>
        <v/>
      </c>
      <c r="AW468" s="364" t="e">
        <f t="shared" ca="1" si="433"/>
        <v>#N/A</v>
      </c>
      <c r="AX468" s="373" t="e">
        <f t="shared" ca="1" si="434"/>
        <v>#N/A</v>
      </c>
      <c r="AY468" s="98" t="e">
        <f t="shared" si="446"/>
        <v>#N/A</v>
      </c>
      <c r="AZ468" s="373" t="e">
        <f t="shared" si="447"/>
        <v>#N/A</v>
      </c>
      <c r="BA468" s="363"/>
      <c r="BB468" s="365"/>
      <c r="BC468" s="377"/>
      <c r="BD468" s="365"/>
      <c r="BE468" s="365"/>
      <c r="BF468" s="365"/>
      <c r="BG468" s="365"/>
      <c r="BH468" s="365"/>
      <c r="BI468" s="365"/>
      <c r="BJ468" s="365"/>
      <c r="BK468" s="365"/>
      <c r="BL468" s="376"/>
      <c r="BM468" s="376"/>
      <c r="BN468" s="260"/>
      <c r="BO468" s="260"/>
      <c r="BP468" s="260"/>
      <c r="BQ468" s="263"/>
      <c r="BR468" s="263"/>
    </row>
    <row r="469" spans="1:70" s="50" customFormat="1" ht="27.75" customHeight="1" x14ac:dyDescent="0.2">
      <c r="A469" s="22">
        <f t="shared" ref="A469:A476" si="450">A468+1</f>
        <v>333</v>
      </c>
      <c r="B469" s="51"/>
      <c r="C469" s="52"/>
      <c r="D469" s="53"/>
      <c r="E469" s="54"/>
      <c r="F469" s="55"/>
      <c r="G469" s="56"/>
      <c r="H469" s="57"/>
      <c r="I469" s="275"/>
      <c r="J469" s="58"/>
      <c r="K469" s="59"/>
      <c r="L469" s="60"/>
      <c r="M469" s="59"/>
      <c r="N469" s="60"/>
      <c r="O469" s="59"/>
      <c r="P469" s="60"/>
      <c r="Q469" s="61"/>
      <c r="R469" s="286"/>
      <c r="S469" s="58"/>
      <c r="T469" s="59"/>
      <c r="U469" s="59"/>
      <c r="V469" s="61"/>
      <c r="W469" s="294"/>
      <c r="X469" s="59"/>
      <c r="Y469" s="60"/>
      <c r="Z469" s="59"/>
      <c r="AA469" s="60"/>
      <c r="AB469" s="61"/>
      <c r="AC469" s="62"/>
      <c r="AD469" s="63"/>
      <c r="AE469" s="63"/>
      <c r="AF469" s="64"/>
      <c r="AG469" s="65"/>
      <c r="AH469" s="61"/>
      <c r="AI469" s="510"/>
      <c r="AJ469" s="510"/>
      <c r="AK469" s="511"/>
      <c r="AL469" s="100"/>
      <c r="AM469" s="382" t="str">
        <f t="shared" si="448"/>
        <v xml:space="preserve"> </v>
      </c>
      <c r="AN469" s="95" t="str">
        <f t="shared" si="449"/>
        <v xml:space="preserve"> </v>
      </c>
      <c r="AO469" s="365"/>
      <c r="AP469" s="365"/>
      <c r="AQ469" s="256"/>
      <c r="AR469" s="365"/>
      <c r="AS469" s="365"/>
      <c r="AT469" s="364" t="e">
        <f t="shared" si="442"/>
        <v>#N/A</v>
      </c>
      <c r="AU469" s="365" t="e">
        <f t="shared" si="443"/>
        <v>#N/A</v>
      </c>
      <c r="AV469" s="372" t="str">
        <f t="shared" ca="1" si="432"/>
        <v/>
      </c>
      <c r="AW469" s="364" t="e">
        <f t="shared" ca="1" si="433"/>
        <v>#N/A</v>
      </c>
      <c r="AX469" s="373" t="e">
        <f t="shared" ca="1" si="434"/>
        <v>#N/A</v>
      </c>
      <c r="AY469" s="98" t="e">
        <f t="shared" si="446"/>
        <v>#N/A</v>
      </c>
      <c r="AZ469" s="373" t="e">
        <f t="shared" si="447"/>
        <v>#N/A</v>
      </c>
      <c r="BA469" s="363"/>
      <c r="BB469" s="365"/>
      <c r="BC469" s="377"/>
      <c r="BD469" s="365"/>
      <c r="BE469" s="365"/>
      <c r="BF469" s="365"/>
      <c r="BG469" s="365"/>
      <c r="BH469" s="365"/>
      <c r="BI469" s="365"/>
      <c r="BJ469" s="365"/>
      <c r="BK469" s="365"/>
      <c r="BL469" s="376"/>
      <c r="BM469" s="376"/>
      <c r="BN469" s="260"/>
      <c r="BO469" s="260"/>
      <c r="BP469" s="260"/>
      <c r="BQ469" s="263"/>
      <c r="BR469" s="263"/>
    </row>
    <row r="470" spans="1:70" s="50" customFormat="1" ht="27.75" customHeight="1" x14ac:dyDescent="0.2">
      <c r="A470" s="22">
        <f t="shared" si="450"/>
        <v>334</v>
      </c>
      <c r="B470" s="51"/>
      <c r="C470" s="52"/>
      <c r="D470" s="53"/>
      <c r="E470" s="54"/>
      <c r="F470" s="55"/>
      <c r="G470" s="56"/>
      <c r="H470" s="57"/>
      <c r="I470" s="275"/>
      <c r="J470" s="58"/>
      <c r="K470" s="59"/>
      <c r="L470" s="60"/>
      <c r="M470" s="59"/>
      <c r="N470" s="60"/>
      <c r="O470" s="59"/>
      <c r="P470" s="60"/>
      <c r="Q470" s="61"/>
      <c r="R470" s="286"/>
      <c r="S470" s="58"/>
      <c r="T470" s="59"/>
      <c r="U470" s="59"/>
      <c r="V470" s="61"/>
      <c r="W470" s="294"/>
      <c r="X470" s="59"/>
      <c r="Y470" s="60"/>
      <c r="Z470" s="59"/>
      <c r="AA470" s="60"/>
      <c r="AB470" s="61"/>
      <c r="AC470" s="62"/>
      <c r="AD470" s="63"/>
      <c r="AE470" s="63"/>
      <c r="AF470" s="64"/>
      <c r="AG470" s="65"/>
      <c r="AH470" s="61"/>
      <c r="AI470" s="510"/>
      <c r="AJ470" s="510"/>
      <c r="AK470" s="511"/>
      <c r="AL470" s="100"/>
      <c r="AM470" s="382" t="str">
        <f t="shared" si="448"/>
        <v xml:space="preserve"> </v>
      </c>
      <c r="AN470" s="95" t="str">
        <f t="shared" si="449"/>
        <v xml:space="preserve"> </v>
      </c>
      <c r="AO470" s="365"/>
      <c r="AP470" s="365"/>
      <c r="AQ470" s="256"/>
      <c r="AR470" s="365"/>
      <c r="AS470" s="365"/>
      <c r="AT470" s="364" t="e">
        <f t="shared" si="442"/>
        <v>#N/A</v>
      </c>
      <c r="AU470" s="365" t="e">
        <f t="shared" si="443"/>
        <v>#N/A</v>
      </c>
      <c r="AV470" s="372" t="str">
        <f t="shared" ca="1" si="432"/>
        <v/>
      </c>
      <c r="AW470" s="364" t="e">
        <f t="shared" ca="1" si="433"/>
        <v>#N/A</v>
      </c>
      <c r="AX470" s="373" t="e">
        <f t="shared" ca="1" si="434"/>
        <v>#N/A</v>
      </c>
      <c r="AY470" s="98" t="e">
        <f t="shared" si="446"/>
        <v>#N/A</v>
      </c>
      <c r="AZ470" s="373" t="e">
        <f t="shared" si="447"/>
        <v>#N/A</v>
      </c>
      <c r="BA470" s="363"/>
      <c r="BB470" s="365"/>
      <c r="BC470" s="377"/>
      <c r="BD470" s="365"/>
      <c r="BE470" s="365"/>
      <c r="BF470" s="365"/>
      <c r="BG470" s="365"/>
      <c r="BH470" s="365"/>
      <c r="BI470" s="365"/>
      <c r="BJ470" s="365"/>
      <c r="BK470" s="365"/>
      <c r="BL470" s="376"/>
      <c r="BM470" s="376"/>
      <c r="BN470" s="260"/>
      <c r="BO470" s="260"/>
      <c r="BP470" s="260"/>
      <c r="BQ470" s="263"/>
      <c r="BR470" s="263"/>
    </row>
    <row r="471" spans="1:70" s="50" customFormat="1" ht="27.75" customHeight="1" x14ac:dyDescent="0.2">
      <c r="A471" s="22">
        <f t="shared" si="450"/>
        <v>335</v>
      </c>
      <c r="B471" s="51"/>
      <c r="C471" s="52"/>
      <c r="D471" s="53"/>
      <c r="E471" s="54"/>
      <c r="F471" s="55"/>
      <c r="G471" s="56"/>
      <c r="H471" s="57"/>
      <c r="I471" s="275"/>
      <c r="J471" s="58"/>
      <c r="K471" s="59"/>
      <c r="L471" s="60"/>
      <c r="M471" s="59"/>
      <c r="N471" s="60"/>
      <c r="O471" s="59"/>
      <c r="P471" s="60"/>
      <c r="Q471" s="61"/>
      <c r="R471" s="286"/>
      <c r="S471" s="58"/>
      <c r="T471" s="59"/>
      <c r="U471" s="59"/>
      <c r="V471" s="61"/>
      <c r="W471" s="294"/>
      <c r="X471" s="59"/>
      <c r="Y471" s="60"/>
      <c r="Z471" s="59"/>
      <c r="AA471" s="60"/>
      <c r="AB471" s="61"/>
      <c r="AC471" s="62"/>
      <c r="AD471" s="63"/>
      <c r="AE471" s="63"/>
      <c r="AF471" s="64"/>
      <c r="AG471" s="65"/>
      <c r="AH471" s="61"/>
      <c r="AI471" s="510"/>
      <c r="AJ471" s="510"/>
      <c r="AK471" s="511"/>
      <c r="AL471" s="100"/>
      <c r="AM471" s="382" t="str">
        <f t="shared" si="448"/>
        <v xml:space="preserve"> </v>
      </c>
      <c r="AN471" s="95" t="str">
        <f t="shared" si="449"/>
        <v xml:space="preserve"> </v>
      </c>
      <c r="AO471" s="365"/>
      <c r="AP471" s="365"/>
      <c r="AQ471" s="256"/>
      <c r="AR471" s="365"/>
      <c r="AS471" s="365"/>
      <c r="AT471" s="364" t="e">
        <f t="shared" si="442"/>
        <v>#N/A</v>
      </c>
      <c r="AU471" s="365" t="e">
        <f t="shared" si="443"/>
        <v>#N/A</v>
      </c>
      <c r="AV471" s="372" t="str">
        <f t="shared" ca="1" si="432"/>
        <v/>
      </c>
      <c r="AW471" s="364" t="e">
        <f t="shared" ca="1" si="433"/>
        <v>#N/A</v>
      </c>
      <c r="AX471" s="373" t="e">
        <f t="shared" ca="1" si="434"/>
        <v>#N/A</v>
      </c>
      <c r="AY471" s="98" t="e">
        <f t="shared" si="446"/>
        <v>#N/A</v>
      </c>
      <c r="AZ471" s="373" t="e">
        <f t="shared" si="447"/>
        <v>#N/A</v>
      </c>
      <c r="BA471" s="363"/>
      <c r="BB471" s="365"/>
      <c r="BC471" s="377"/>
      <c r="BD471" s="365"/>
      <c r="BE471" s="365"/>
      <c r="BF471" s="365"/>
      <c r="BG471" s="365"/>
      <c r="BH471" s="365"/>
      <c r="BI471" s="365"/>
      <c r="BJ471" s="365"/>
      <c r="BK471" s="365"/>
      <c r="BL471" s="376"/>
      <c r="BM471" s="376"/>
      <c r="BN471" s="260"/>
      <c r="BO471" s="260"/>
      <c r="BP471" s="260"/>
      <c r="BQ471" s="263"/>
      <c r="BR471" s="263"/>
    </row>
    <row r="472" spans="1:70" s="50" customFormat="1" ht="27.75" customHeight="1" x14ac:dyDescent="0.2">
      <c r="A472" s="22">
        <f t="shared" si="450"/>
        <v>336</v>
      </c>
      <c r="B472" s="51"/>
      <c r="C472" s="52"/>
      <c r="D472" s="53"/>
      <c r="E472" s="54"/>
      <c r="F472" s="55"/>
      <c r="G472" s="56"/>
      <c r="H472" s="57"/>
      <c r="I472" s="275"/>
      <c r="J472" s="58"/>
      <c r="K472" s="59"/>
      <c r="L472" s="60"/>
      <c r="M472" s="59"/>
      <c r="N472" s="60"/>
      <c r="O472" s="59"/>
      <c r="P472" s="60"/>
      <c r="Q472" s="61"/>
      <c r="R472" s="286"/>
      <c r="S472" s="58"/>
      <c r="T472" s="59"/>
      <c r="U472" s="59"/>
      <c r="V472" s="61"/>
      <c r="W472" s="294"/>
      <c r="X472" s="59"/>
      <c r="Y472" s="60"/>
      <c r="Z472" s="59"/>
      <c r="AA472" s="60"/>
      <c r="AB472" s="61"/>
      <c r="AC472" s="62"/>
      <c r="AD472" s="63"/>
      <c r="AE472" s="63"/>
      <c r="AF472" s="64"/>
      <c r="AG472" s="65"/>
      <c r="AH472" s="61"/>
      <c r="AI472" s="510"/>
      <c r="AJ472" s="510"/>
      <c r="AK472" s="511"/>
      <c r="AL472" s="100"/>
      <c r="AM472" s="382" t="str">
        <f t="shared" si="448"/>
        <v xml:space="preserve"> </v>
      </c>
      <c r="AN472" s="95" t="str">
        <f t="shared" si="449"/>
        <v xml:space="preserve"> </v>
      </c>
      <c r="AO472" s="365"/>
      <c r="AP472" s="365"/>
      <c r="AQ472" s="256"/>
      <c r="AR472" s="365"/>
      <c r="AS472" s="365"/>
      <c r="AT472" s="364" t="e">
        <f t="shared" si="442"/>
        <v>#N/A</v>
      </c>
      <c r="AU472" s="365" t="e">
        <f t="shared" si="443"/>
        <v>#N/A</v>
      </c>
      <c r="AV472" s="372" t="str">
        <f t="shared" ca="1" si="432"/>
        <v/>
      </c>
      <c r="AW472" s="364" t="e">
        <f t="shared" ca="1" si="433"/>
        <v>#N/A</v>
      </c>
      <c r="AX472" s="373" t="e">
        <f t="shared" ca="1" si="434"/>
        <v>#N/A</v>
      </c>
      <c r="AY472" s="98" t="e">
        <f t="shared" si="446"/>
        <v>#N/A</v>
      </c>
      <c r="AZ472" s="373" t="e">
        <f t="shared" si="447"/>
        <v>#N/A</v>
      </c>
      <c r="BA472" s="363"/>
      <c r="BB472" s="365"/>
      <c r="BC472" s="377"/>
      <c r="BD472" s="365"/>
      <c r="BE472" s="365"/>
      <c r="BF472" s="365"/>
      <c r="BG472" s="365"/>
      <c r="BH472" s="365"/>
      <c r="BI472" s="365"/>
      <c r="BJ472" s="365"/>
      <c r="BK472" s="365"/>
      <c r="BL472" s="376"/>
      <c r="BM472" s="376"/>
      <c r="BN472" s="260"/>
      <c r="BO472" s="260"/>
      <c r="BP472" s="260"/>
      <c r="BQ472" s="263"/>
      <c r="BR472" s="263"/>
    </row>
    <row r="473" spans="1:70" s="50" customFormat="1" ht="27.75" customHeight="1" x14ac:dyDescent="0.2">
      <c r="A473" s="22">
        <f>A472+1</f>
        <v>337</v>
      </c>
      <c r="B473" s="51"/>
      <c r="C473" s="52"/>
      <c r="D473" s="53"/>
      <c r="E473" s="54"/>
      <c r="F473" s="55"/>
      <c r="G473" s="56"/>
      <c r="H473" s="57"/>
      <c r="I473" s="275"/>
      <c r="J473" s="58"/>
      <c r="K473" s="59"/>
      <c r="L473" s="60"/>
      <c r="M473" s="59"/>
      <c r="N473" s="60"/>
      <c r="O473" s="59"/>
      <c r="P473" s="60"/>
      <c r="Q473" s="61"/>
      <c r="R473" s="286"/>
      <c r="S473" s="58"/>
      <c r="T473" s="59"/>
      <c r="U473" s="59"/>
      <c r="V473" s="61"/>
      <c r="W473" s="294"/>
      <c r="X473" s="59"/>
      <c r="Y473" s="60"/>
      <c r="Z473" s="59"/>
      <c r="AA473" s="60"/>
      <c r="AB473" s="61"/>
      <c r="AC473" s="62"/>
      <c r="AD473" s="63"/>
      <c r="AE473" s="63"/>
      <c r="AF473" s="64"/>
      <c r="AG473" s="65"/>
      <c r="AH473" s="61"/>
      <c r="AI473" s="510"/>
      <c r="AJ473" s="510"/>
      <c r="AK473" s="511"/>
      <c r="AL473" s="100"/>
      <c r="AM473" s="382" t="str">
        <f t="shared" si="448"/>
        <v xml:space="preserve"> </v>
      </c>
      <c r="AN473" s="95" t="str">
        <f t="shared" si="449"/>
        <v xml:space="preserve"> </v>
      </c>
      <c r="AO473" s="365"/>
      <c r="AP473" s="365"/>
      <c r="AQ473" s="256"/>
      <c r="AR473" s="365"/>
      <c r="AS473" s="365"/>
      <c r="AT473" s="364" t="e">
        <f t="shared" si="442"/>
        <v>#N/A</v>
      </c>
      <c r="AU473" s="365" t="e">
        <f t="shared" si="443"/>
        <v>#N/A</v>
      </c>
      <c r="AV473" s="372" t="str">
        <f t="shared" ca="1" si="432"/>
        <v/>
      </c>
      <c r="AW473" s="364" t="e">
        <f t="shared" ca="1" si="433"/>
        <v>#N/A</v>
      </c>
      <c r="AX473" s="373" t="e">
        <f t="shared" ca="1" si="434"/>
        <v>#N/A</v>
      </c>
      <c r="AY473" s="98" t="e">
        <f t="shared" si="446"/>
        <v>#N/A</v>
      </c>
      <c r="AZ473" s="373" t="e">
        <f>IF(V657=0,NA(),V657)</f>
        <v>#N/A</v>
      </c>
      <c r="BA473" s="363"/>
      <c r="BB473" s="365"/>
      <c r="BC473" s="377"/>
      <c r="BD473" s="365"/>
      <c r="BE473" s="365"/>
      <c r="BF473" s="365"/>
      <c r="BG473" s="365"/>
      <c r="BH473" s="365"/>
      <c r="BI473" s="365"/>
      <c r="BJ473" s="365"/>
      <c r="BK473" s="365"/>
      <c r="BL473" s="376"/>
      <c r="BM473" s="376"/>
      <c r="BN473" s="260"/>
      <c r="BO473" s="260"/>
      <c r="BP473" s="260"/>
      <c r="BQ473" s="263"/>
      <c r="BR473" s="263"/>
    </row>
    <row r="474" spans="1:70" s="50" customFormat="1" ht="27.75" customHeight="1" x14ac:dyDescent="0.2">
      <c r="A474" s="22">
        <f t="shared" si="450"/>
        <v>338</v>
      </c>
      <c r="B474" s="51"/>
      <c r="C474" s="52"/>
      <c r="D474" s="53"/>
      <c r="E474" s="54"/>
      <c r="F474" s="55"/>
      <c r="G474" s="56"/>
      <c r="H474" s="57"/>
      <c r="I474" s="275"/>
      <c r="J474" s="58"/>
      <c r="K474" s="59"/>
      <c r="L474" s="60"/>
      <c r="M474" s="59"/>
      <c r="N474" s="60"/>
      <c r="O474" s="59"/>
      <c r="P474" s="60"/>
      <c r="Q474" s="61"/>
      <c r="R474" s="286"/>
      <c r="S474" s="58"/>
      <c r="T474" s="59"/>
      <c r="U474" s="59"/>
      <c r="V474" s="61"/>
      <c r="W474" s="294"/>
      <c r="X474" s="59"/>
      <c r="Y474" s="60"/>
      <c r="Z474" s="59"/>
      <c r="AA474" s="60"/>
      <c r="AB474" s="61"/>
      <c r="AC474" s="62"/>
      <c r="AD474" s="63"/>
      <c r="AE474" s="63"/>
      <c r="AF474" s="64"/>
      <c r="AG474" s="65"/>
      <c r="AH474" s="61"/>
      <c r="AI474" s="510"/>
      <c r="AJ474" s="510"/>
      <c r="AK474" s="511"/>
      <c r="AL474" s="100"/>
      <c r="AM474" s="382" t="str">
        <f t="shared" si="448"/>
        <v xml:space="preserve"> </v>
      </c>
      <c r="AN474" s="95" t="str">
        <f t="shared" si="449"/>
        <v xml:space="preserve"> </v>
      </c>
      <c r="AO474" s="365"/>
      <c r="AP474" s="365"/>
      <c r="AQ474" s="256"/>
      <c r="AR474" s="365"/>
      <c r="AS474" s="365"/>
      <c r="AT474" s="364" t="e">
        <f t="shared" si="442"/>
        <v>#N/A</v>
      </c>
      <c r="AU474" s="365" t="e">
        <f t="shared" si="443"/>
        <v>#N/A</v>
      </c>
      <c r="AV474" s="372" t="str">
        <f t="shared" ca="1" si="432"/>
        <v/>
      </c>
      <c r="AW474" s="364" t="e">
        <f t="shared" ca="1" si="433"/>
        <v>#N/A</v>
      </c>
      <c r="AX474" s="373" t="e">
        <f t="shared" ca="1" si="434"/>
        <v>#N/A</v>
      </c>
      <c r="AY474" s="98" t="e">
        <f t="shared" si="446"/>
        <v>#N/A</v>
      </c>
      <c r="AZ474" s="373" t="e">
        <f>IF(V658=0,NA(),V658)</f>
        <v>#N/A</v>
      </c>
      <c r="BA474" s="363"/>
      <c r="BB474" s="365"/>
      <c r="BC474" s="377"/>
      <c r="BD474" s="365"/>
      <c r="BE474" s="365"/>
      <c r="BF474" s="365"/>
      <c r="BG474" s="365"/>
      <c r="BH474" s="365"/>
      <c r="BI474" s="365"/>
      <c r="BJ474" s="365"/>
      <c r="BK474" s="365"/>
      <c r="BL474" s="376"/>
      <c r="BM474" s="376"/>
      <c r="BN474" s="260"/>
      <c r="BO474" s="260"/>
      <c r="BP474" s="260"/>
      <c r="BQ474" s="263"/>
      <c r="BR474" s="263"/>
    </row>
    <row r="475" spans="1:70" s="50" customFormat="1" ht="27.75" customHeight="1" x14ac:dyDescent="0.2">
      <c r="A475" s="22">
        <f t="shared" si="450"/>
        <v>339</v>
      </c>
      <c r="B475" s="51"/>
      <c r="C475" s="52"/>
      <c r="D475" s="53"/>
      <c r="E475" s="54"/>
      <c r="F475" s="55"/>
      <c r="G475" s="56"/>
      <c r="H475" s="57"/>
      <c r="I475" s="275"/>
      <c r="J475" s="58"/>
      <c r="K475" s="59"/>
      <c r="L475" s="60"/>
      <c r="M475" s="59"/>
      <c r="N475" s="60"/>
      <c r="O475" s="59"/>
      <c r="P475" s="60"/>
      <c r="Q475" s="61"/>
      <c r="R475" s="286"/>
      <c r="S475" s="58"/>
      <c r="T475" s="59"/>
      <c r="U475" s="59"/>
      <c r="V475" s="61"/>
      <c r="W475" s="294"/>
      <c r="X475" s="59"/>
      <c r="Y475" s="60"/>
      <c r="Z475" s="59"/>
      <c r="AA475" s="60"/>
      <c r="AB475" s="61"/>
      <c r="AC475" s="62"/>
      <c r="AD475" s="63"/>
      <c r="AE475" s="63"/>
      <c r="AF475" s="64"/>
      <c r="AG475" s="65"/>
      <c r="AH475" s="61"/>
      <c r="AI475" s="510"/>
      <c r="AJ475" s="510"/>
      <c r="AK475" s="511"/>
      <c r="AL475" s="100"/>
      <c r="AM475" s="382" t="str">
        <f t="shared" si="448"/>
        <v xml:space="preserve"> </v>
      </c>
      <c r="AN475" s="95" t="str">
        <f t="shared" si="449"/>
        <v xml:space="preserve"> </v>
      </c>
      <c r="AO475" s="365"/>
      <c r="AP475" s="365"/>
      <c r="AQ475" s="256"/>
      <c r="AR475" s="365"/>
      <c r="AS475" s="365"/>
      <c r="AT475" s="364" t="e">
        <f t="shared" ref="AT475:AT484" si="451">IF(ISBLANK($B663),NA(),$B663)</f>
        <v>#N/A</v>
      </c>
      <c r="AU475" s="365" t="e">
        <f t="shared" ref="AU475:AU484" si="452">IF(ISBLANK($I663),NA(),$I663)</f>
        <v>#N/A</v>
      </c>
      <c r="AV475" s="372" t="str">
        <f t="shared" ca="1" si="432"/>
        <v/>
      </c>
      <c r="AW475" s="364" t="e">
        <f t="shared" ca="1" si="433"/>
        <v>#N/A</v>
      </c>
      <c r="AX475" s="373" t="e">
        <f t="shared" ca="1" si="434"/>
        <v>#N/A</v>
      </c>
      <c r="AY475" s="98" t="e">
        <f>IF(S663=0,NA(),S663)</f>
        <v>#N/A</v>
      </c>
      <c r="AZ475" s="373" t="e">
        <f>IF(V663=0,NA(),V663)</f>
        <v>#N/A</v>
      </c>
      <c r="BA475" s="363"/>
      <c r="BB475" s="365"/>
      <c r="BC475" s="377"/>
      <c r="BD475" s="365"/>
      <c r="BE475" s="365"/>
      <c r="BF475" s="365"/>
      <c r="BG475" s="365"/>
      <c r="BH475" s="365"/>
      <c r="BI475" s="365"/>
      <c r="BJ475" s="365"/>
      <c r="BK475" s="365"/>
      <c r="BL475" s="376"/>
      <c r="BM475" s="376"/>
      <c r="BN475" s="260"/>
      <c r="BO475" s="260"/>
      <c r="BP475" s="260"/>
      <c r="BQ475" s="263"/>
      <c r="BR475" s="263"/>
    </row>
    <row r="476" spans="1:70" s="50" customFormat="1" ht="27.75" customHeight="1" thickBot="1" x14ac:dyDescent="0.25">
      <c r="A476" s="23">
        <f t="shared" si="450"/>
        <v>340</v>
      </c>
      <c r="B476" s="66"/>
      <c r="C476" s="67"/>
      <c r="D476" s="68"/>
      <c r="E476" s="69"/>
      <c r="F476" s="70"/>
      <c r="G476" s="71"/>
      <c r="H476" s="72"/>
      <c r="I476" s="276"/>
      <c r="J476" s="73"/>
      <c r="K476" s="74"/>
      <c r="L476" s="75"/>
      <c r="M476" s="74"/>
      <c r="N476" s="75"/>
      <c r="O476" s="74"/>
      <c r="P476" s="75"/>
      <c r="Q476" s="76"/>
      <c r="R476" s="287"/>
      <c r="S476" s="73"/>
      <c r="T476" s="74"/>
      <c r="U476" s="74"/>
      <c r="V476" s="76"/>
      <c r="W476" s="295"/>
      <c r="X476" s="74"/>
      <c r="Y476" s="75"/>
      <c r="Z476" s="74"/>
      <c r="AA476" s="75"/>
      <c r="AB476" s="76"/>
      <c r="AC476" s="77"/>
      <c r="AD476" s="78"/>
      <c r="AE476" s="78"/>
      <c r="AF476" s="79"/>
      <c r="AG476" s="80"/>
      <c r="AH476" s="76"/>
      <c r="AI476" s="518"/>
      <c r="AJ476" s="518"/>
      <c r="AK476" s="519"/>
      <c r="AL476" s="100"/>
      <c r="AM476" s="382" t="str">
        <f t="shared" si="448"/>
        <v xml:space="preserve"> </v>
      </c>
      <c r="AN476" s="95" t="str">
        <f t="shared" si="449"/>
        <v xml:space="preserve"> </v>
      </c>
      <c r="AO476" s="365"/>
      <c r="AP476" s="365"/>
      <c r="AQ476" s="256"/>
      <c r="AR476" s="365"/>
      <c r="AS476" s="365"/>
      <c r="AT476" s="364" t="e">
        <f t="shared" si="451"/>
        <v>#N/A</v>
      </c>
      <c r="AU476" s="365" t="e">
        <f t="shared" si="452"/>
        <v>#N/A</v>
      </c>
      <c r="AV476" s="372" t="str">
        <f t="shared" ca="1" si="432"/>
        <v/>
      </c>
      <c r="AW476" s="364" t="e">
        <f t="shared" ca="1" si="433"/>
        <v>#N/A</v>
      </c>
      <c r="AX476" s="373" t="e">
        <f t="shared" ca="1" si="434"/>
        <v>#N/A</v>
      </c>
      <c r="AY476" s="98" t="e">
        <f t="shared" ref="AY476:AY482" si="453">IF(S664=0,NA(),S664)</f>
        <v>#N/A</v>
      </c>
      <c r="AZ476" s="373" t="e">
        <f t="shared" ref="AZ476:AZ484" si="454">IF(V664=0,NA(),V664)</f>
        <v>#N/A</v>
      </c>
      <c r="BA476" s="363"/>
      <c r="BB476" s="365"/>
      <c r="BC476" s="377"/>
      <c r="BD476" s="365"/>
      <c r="BE476" s="365"/>
      <c r="BF476" s="365"/>
      <c r="BG476" s="365"/>
      <c r="BH476" s="365"/>
      <c r="BI476" s="365"/>
      <c r="BJ476" s="365"/>
      <c r="BK476" s="365"/>
      <c r="BL476" s="376"/>
      <c r="BM476" s="376"/>
      <c r="BN476" s="260"/>
      <c r="BO476" s="260"/>
      <c r="BP476" s="260"/>
      <c r="BQ476" s="263"/>
      <c r="BR476" s="263"/>
    </row>
    <row r="477" spans="1:70" ht="4.5" customHeight="1" thickBot="1" x14ac:dyDescent="0.25">
      <c r="A477" s="91">
        <f>AK480</f>
        <v>34</v>
      </c>
      <c r="B477" s="235"/>
      <c r="C477" s="235"/>
      <c r="D477" s="235"/>
      <c r="E477" s="235"/>
      <c r="F477" s="235"/>
      <c r="G477" s="235"/>
      <c r="H477" s="235"/>
      <c r="I477" s="235"/>
      <c r="J477" s="280"/>
      <c r="K477" s="280"/>
      <c r="L477" s="280"/>
      <c r="M477" s="280"/>
      <c r="N477" s="280"/>
      <c r="O477" s="280"/>
      <c r="P477" s="280"/>
      <c r="Q477" s="280"/>
      <c r="R477" s="280"/>
      <c r="S477" s="292"/>
      <c r="T477" s="292"/>
      <c r="U477" s="292"/>
      <c r="V477" s="292"/>
      <c r="W477" s="292"/>
      <c r="X477" s="292"/>
      <c r="Y477" s="292"/>
      <c r="Z477" s="292"/>
      <c r="AA477" s="292"/>
      <c r="AB477" s="292"/>
      <c r="AC477" s="292"/>
      <c r="AD477" s="236"/>
      <c r="AE477" s="237"/>
      <c r="AF477" s="236"/>
      <c r="AG477" s="238"/>
      <c r="AH477" s="536"/>
      <c r="AI477" s="537"/>
      <c r="AJ477" s="537"/>
      <c r="AK477" s="537"/>
      <c r="AL477" s="383"/>
      <c r="AM477" s="384"/>
      <c r="AN477" s="383"/>
      <c r="AT477" s="364" t="e">
        <f t="shared" si="451"/>
        <v>#N/A</v>
      </c>
      <c r="AU477" s="365" t="e">
        <f t="shared" si="452"/>
        <v>#N/A</v>
      </c>
      <c r="AV477" s="372" t="str">
        <f t="shared" ca="1" si="432"/>
        <v/>
      </c>
      <c r="AW477" s="364" t="e">
        <f t="shared" ca="1" si="433"/>
        <v>#N/A</v>
      </c>
      <c r="AX477" s="373" t="e">
        <f t="shared" ca="1" si="434"/>
        <v>#N/A</v>
      </c>
      <c r="AY477" s="98" t="e">
        <f t="shared" si="453"/>
        <v>#N/A</v>
      </c>
      <c r="AZ477" s="373" t="e">
        <f t="shared" si="454"/>
        <v>#N/A</v>
      </c>
      <c r="BA477" s="363"/>
      <c r="BC477" s="377"/>
    </row>
    <row r="478" spans="1:70" ht="26.25" customHeight="1" x14ac:dyDescent="0.2">
      <c r="A478" s="163">
        <f>A464+1</f>
        <v>34</v>
      </c>
      <c r="B478" s="523"/>
      <c r="C478" s="523"/>
      <c r="D478" s="523"/>
      <c r="E478" s="524"/>
      <c r="F478" s="527" t="str">
        <f>IF('FRONT PAGE'!$A$1="www.fly-logics.com","TOTAL PAGE",0)</f>
        <v>TOTAL PAGE</v>
      </c>
      <c r="G478" s="528"/>
      <c r="H478" s="529"/>
      <c r="I478" s="314" t="str">
        <f>IF('FRONT PAGE'!$A$1="www.fly-logics.com",IF(SUM(I467:I477)=0," ",SUM(I467:I477)),0)</f>
        <v xml:space="preserve"> </v>
      </c>
      <c r="J478" s="315" t="str">
        <f>IF('FRONT PAGE'!$A$1="www.fly-logics.com",IF(SUM(J467:J477)=0," ",SUM(J467:J477)),0)</f>
        <v xml:space="preserve"> </v>
      </c>
      <c r="K478" s="316" t="str">
        <f>IF('FRONT PAGE'!$A$1="www.fly-logics.com",IF(SUM(K467:K477)=0," ",SUM(K467:K477)),0)</f>
        <v xml:space="preserve"> </v>
      </c>
      <c r="L478" s="317" t="str">
        <f>IF('FRONT PAGE'!$A$1="www.fly-logics.com",IF(SUM(L467:L477)=0," ",SUM(L467:L477)),0)</f>
        <v xml:space="preserve"> </v>
      </c>
      <c r="M478" s="316" t="str">
        <f>IF('FRONT PAGE'!$A$1="www.fly-logics.com",IF(SUM(M467:M477)=0," ",SUM(M467:M477)),0)</f>
        <v xml:space="preserve"> </v>
      </c>
      <c r="N478" s="317" t="str">
        <f>IF('FRONT PAGE'!$A$1="www.fly-logics.com",IF(SUM(N467:N477)=0," ",SUM(N467:N477)),0)</f>
        <v xml:space="preserve"> </v>
      </c>
      <c r="O478" s="316" t="str">
        <f>IF('FRONT PAGE'!$A$1="www.fly-logics.com",IF(SUM(O467:O477)=0," ",SUM(O467:O477)),0)</f>
        <v xml:space="preserve"> </v>
      </c>
      <c r="P478" s="317" t="str">
        <f>IF('FRONT PAGE'!$A$1="www.fly-logics.com",IF(SUM(P467:P477)=0," ",SUM(P467:P477)),0)</f>
        <v xml:space="preserve"> </v>
      </c>
      <c r="Q478" s="318" t="str">
        <f>IF('FRONT PAGE'!$A$1="www.fly-logics.com",IF(SUM(Q467:Q477)=0," ",SUM(Q467:Q477)),0)</f>
        <v xml:space="preserve"> </v>
      </c>
      <c r="R478" s="319"/>
      <c r="S478" s="315" t="str">
        <f>IF('FRONT PAGE'!$A$1="www.fly-logics.com",IF(SUM(S467:S477)=0," ",SUM(S467:S477)),0)</f>
        <v xml:space="preserve"> </v>
      </c>
      <c r="T478" s="316" t="str">
        <f>IF('FRONT PAGE'!$A$1="www.fly-logics.com",IF(SUM(T467:T477)=0," ",SUM(T467:T477)),0)</f>
        <v xml:space="preserve"> </v>
      </c>
      <c r="U478" s="316" t="str">
        <f>IF('FRONT PAGE'!$A$1="www.fly-logics.com",IF(SUM(U467:U477)=0," ",SUM(U467:U477)),0)</f>
        <v xml:space="preserve"> </v>
      </c>
      <c r="V478" s="318" t="str">
        <f>IF('FRONT PAGE'!$A$1="www.fly-logics.com",IF(SUM(V467:V477)=0," ",SUM(V467:V477)),0)</f>
        <v xml:space="preserve"> </v>
      </c>
      <c r="W478" s="315" t="str">
        <f>IF('FRONT PAGE'!$A$1="www.fly-logics.com",IF(SUM(W467:W477)=0," ",SUM(W467:W477)),0)</f>
        <v xml:space="preserve"> </v>
      </c>
      <c r="X478" s="316" t="str">
        <f>IF('FRONT PAGE'!$A$1="www.fly-logics.com",IF(SUM(X467:X477)=0," ",SUM(X467:X477)),0)</f>
        <v xml:space="preserve"> </v>
      </c>
      <c r="Y478" s="317" t="str">
        <f>IF('FRONT PAGE'!$A$1="www.fly-logics.com",IF(SUM(Y467:Y477)=0," ",SUM(Y467:Y477)),0)</f>
        <v xml:space="preserve"> </v>
      </c>
      <c r="Z478" s="316" t="str">
        <f>IF('FRONT PAGE'!$A$1="www.fly-logics.com",IF(SUM(Z467:Z477)=0," ",SUM(Z467:Z477)),0)</f>
        <v xml:space="preserve"> </v>
      </c>
      <c r="AA478" s="317" t="str">
        <f>IF('FRONT PAGE'!$A$1="www.fly-logics.com",IF(SUM(AA467:AA477)=0," ",SUM(AA467:AA477)),0)</f>
        <v xml:space="preserve"> </v>
      </c>
      <c r="AB478" s="318" t="str">
        <f>IF('FRONT PAGE'!$A$1="www.fly-logics.com",IF(SUM(AB467:AB477)=0," ",SUM(AB467:AB477)),0)</f>
        <v xml:space="preserve"> </v>
      </c>
      <c r="AC478" s="329" t="str">
        <f>IF('FRONT PAGE'!$A$1="www.fly-logics.com",IF(SUM(AC467:AC477)=0," ",SUM(AC467:AC477)),0)</f>
        <v xml:space="preserve"> </v>
      </c>
      <c r="AD478" s="321" t="str">
        <f>IF('FRONT PAGE'!$A$1="www.fly-logics.com",IF(SUM(AD467:AD477)=0," ",SUM(AD467:AD477)),0)</f>
        <v xml:space="preserve"> </v>
      </c>
      <c r="AE478" s="321" t="str">
        <f>IF('FRONT PAGE'!$A$1="www.fly-logics.com",IF(SUM(AE467:AE477)=0," ",SUM(AE467:AE477)),0)</f>
        <v xml:space="preserve"> </v>
      </c>
      <c r="AF478" s="322" t="str">
        <f>IF('FRONT PAGE'!$A$1="www.fly-logics.com",IF(SUM(AF467:AF477)=0," ",SUM(AF467:AF477)),0)</f>
        <v xml:space="preserve"> </v>
      </c>
      <c r="AG478" s="323" t="str">
        <f>IF('FRONT PAGE'!$A$1="www.fly-logics.com",IF(SUM(AG467:AG477)=0," ",SUM(AG467:AG477)),0)</f>
        <v xml:space="preserve"> </v>
      </c>
      <c r="AH478" s="520" t="str">
        <f>IF('FRONT PAGE'!$A$1="www.fly-logics.com","I certify that all the data in this
logbook are accurate",0)</f>
        <v>I certify that all the data in this
logbook are accurate</v>
      </c>
      <c r="AI478" s="521"/>
      <c r="AJ478" s="521"/>
      <c r="AK478" s="522"/>
      <c r="AL478" s="385"/>
      <c r="AM478" s="386"/>
      <c r="AN478" s="385"/>
      <c r="AT478" s="364" t="e">
        <f t="shared" si="451"/>
        <v>#N/A</v>
      </c>
      <c r="AU478" s="365" t="e">
        <f t="shared" si="452"/>
        <v>#N/A</v>
      </c>
      <c r="AV478" s="372" t="str">
        <f t="shared" ca="1" si="432"/>
        <v/>
      </c>
      <c r="AW478" s="364" t="e">
        <f t="shared" ca="1" si="433"/>
        <v>#N/A</v>
      </c>
      <c r="AX478" s="373" t="e">
        <f t="shared" ca="1" si="434"/>
        <v>#N/A</v>
      </c>
      <c r="AY478" s="98" t="e">
        <f t="shared" si="453"/>
        <v>#N/A</v>
      </c>
      <c r="AZ478" s="373" t="e">
        <f t="shared" si="454"/>
        <v>#N/A</v>
      </c>
      <c r="BA478" s="363"/>
      <c r="BC478" s="377"/>
    </row>
    <row r="479" spans="1:70" ht="26.25" customHeight="1" x14ac:dyDescent="0.2">
      <c r="A479" s="505">
        <f>AL463</f>
        <v>0</v>
      </c>
      <c r="B479" s="525"/>
      <c r="C479" s="525"/>
      <c r="D479" s="525"/>
      <c r="E479" s="526"/>
      <c r="F479" s="530" t="str">
        <f>IF('FRONT PAGE'!$A$1="www.fly-logics.com","TOTAL PREVIOUS LOGBOOK",0)</f>
        <v>TOTAL PREVIOUS LOGBOOK</v>
      </c>
      <c r="G479" s="531"/>
      <c r="H479" s="532"/>
      <c r="I479" s="333">
        <f>I466</f>
        <v>33.75</v>
      </c>
      <c r="J479" s="334">
        <f t="shared" ref="J479:Q479" si="455">J466</f>
        <v>33.75</v>
      </c>
      <c r="K479" s="335" t="str">
        <f t="shared" si="455"/>
        <v xml:space="preserve"> </v>
      </c>
      <c r="L479" s="336" t="str">
        <f t="shared" si="455"/>
        <v xml:space="preserve"> </v>
      </c>
      <c r="M479" s="335" t="str">
        <f t="shared" si="455"/>
        <v xml:space="preserve"> </v>
      </c>
      <c r="N479" s="336" t="str">
        <f t="shared" si="455"/>
        <v xml:space="preserve"> </v>
      </c>
      <c r="O479" s="335" t="str">
        <f t="shared" si="455"/>
        <v xml:space="preserve"> </v>
      </c>
      <c r="P479" s="336" t="str">
        <f t="shared" si="455"/>
        <v xml:space="preserve"> </v>
      </c>
      <c r="Q479" s="337" t="str">
        <f t="shared" si="455"/>
        <v xml:space="preserve"> </v>
      </c>
      <c r="R479" s="288">
        <v>10</v>
      </c>
      <c r="S479" s="331" t="str">
        <f>S466</f>
        <v xml:space="preserve"> </v>
      </c>
      <c r="T479" s="239">
        <f t="shared" ref="T479:AG479" si="456">T466</f>
        <v>13.75</v>
      </c>
      <c r="U479" s="239">
        <f t="shared" si="456"/>
        <v>20</v>
      </c>
      <c r="V479" s="240">
        <f t="shared" si="456"/>
        <v>5</v>
      </c>
      <c r="W479" s="241" t="str">
        <f t="shared" si="456"/>
        <v xml:space="preserve"> </v>
      </c>
      <c r="X479" s="239" t="str">
        <f t="shared" si="456"/>
        <v xml:space="preserve"> </v>
      </c>
      <c r="Y479" s="242">
        <f t="shared" si="456"/>
        <v>5</v>
      </c>
      <c r="Z479" s="239" t="str">
        <f t="shared" si="456"/>
        <v xml:space="preserve"> </v>
      </c>
      <c r="AA479" s="242">
        <f t="shared" si="456"/>
        <v>3.75</v>
      </c>
      <c r="AB479" s="240" t="str">
        <f t="shared" si="456"/>
        <v xml:space="preserve"> </v>
      </c>
      <c r="AC479" s="243">
        <f t="shared" si="456"/>
        <v>14</v>
      </c>
      <c r="AD479" s="244" t="str">
        <f t="shared" si="456"/>
        <v xml:space="preserve"> </v>
      </c>
      <c r="AE479" s="244">
        <f t="shared" si="456"/>
        <v>14</v>
      </c>
      <c r="AF479" s="245" t="str">
        <f t="shared" si="456"/>
        <v xml:space="preserve"> </v>
      </c>
      <c r="AG479" s="332">
        <f t="shared" si="456"/>
        <v>17</v>
      </c>
      <c r="AH479" s="507"/>
      <c r="AI479" s="508"/>
      <c r="AJ479" s="508"/>
      <c r="AK479" s="509"/>
      <c r="AL479" s="385"/>
      <c r="AM479" s="386"/>
      <c r="AN479" s="385"/>
      <c r="AT479" s="364" t="e">
        <f t="shared" si="451"/>
        <v>#N/A</v>
      </c>
      <c r="AU479" s="365" t="e">
        <f t="shared" si="452"/>
        <v>#N/A</v>
      </c>
      <c r="AV479" s="372" t="str">
        <f t="shared" ca="1" si="432"/>
        <v/>
      </c>
      <c r="AW479" s="364" t="e">
        <f t="shared" ca="1" si="433"/>
        <v>#N/A</v>
      </c>
      <c r="AX479" s="373" t="e">
        <f t="shared" ca="1" si="434"/>
        <v>#N/A</v>
      </c>
      <c r="AY479" s="98" t="e">
        <f t="shared" si="453"/>
        <v>#N/A</v>
      </c>
      <c r="AZ479" s="373" t="e">
        <f t="shared" si="454"/>
        <v>#N/A</v>
      </c>
      <c r="BA479" s="363"/>
      <c r="BC479" s="377"/>
    </row>
    <row r="480" spans="1:70" ht="26.25" customHeight="1" thickBot="1" x14ac:dyDescent="0.25">
      <c r="A480" s="506"/>
      <c r="B480" s="512" t="str">
        <f>IF('FRONT PAGE'!$A$1="www.fly-logics.com","Authority certifying flight hours 
STAMP &amp; SIGNATURE",0)</f>
        <v>Authority certifying flight hours 
STAMP &amp; SIGNATURE</v>
      </c>
      <c r="C480" s="512"/>
      <c r="D480" s="512"/>
      <c r="E480" s="513"/>
      <c r="F480" s="533" t="str">
        <f>IF('FRONT PAGE'!$A$1="www.fly-logics.com","TOTAL TO DATE",0)</f>
        <v>TOTAL TO DATE</v>
      </c>
      <c r="G480" s="534"/>
      <c r="H480" s="535"/>
      <c r="I480" s="32">
        <f t="shared" ref="I480:Q480" si="457">IF(SUM(I478:I479)=0," ",SUM(I478:I479))</f>
        <v>33.75</v>
      </c>
      <c r="J480" s="27">
        <f t="shared" si="457"/>
        <v>33.75</v>
      </c>
      <c r="K480" s="24" t="str">
        <f t="shared" si="457"/>
        <v xml:space="preserve"> </v>
      </c>
      <c r="L480" s="25" t="str">
        <f t="shared" si="457"/>
        <v xml:space="preserve"> </v>
      </c>
      <c r="M480" s="24" t="str">
        <f t="shared" si="457"/>
        <v xml:space="preserve"> </v>
      </c>
      <c r="N480" s="25" t="str">
        <f t="shared" si="457"/>
        <v xml:space="preserve"> </v>
      </c>
      <c r="O480" s="24" t="str">
        <f t="shared" si="457"/>
        <v xml:space="preserve"> </v>
      </c>
      <c r="P480" s="25" t="str">
        <f t="shared" si="457"/>
        <v xml:space="preserve"> </v>
      </c>
      <c r="Q480" s="26" t="str">
        <f t="shared" si="457"/>
        <v xml:space="preserve"> </v>
      </c>
      <c r="R480" s="289"/>
      <c r="S480" s="27" t="str">
        <f t="shared" ref="S480:AG480" si="458">IF(SUM(S478:S479)=0," ",SUM(S478:S479))</f>
        <v xml:space="preserve"> </v>
      </c>
      <c r="T480" s="24">
        <f t="shared" si="458"/>
        <v>13.75</v>
      </c>
      <c r="U480" s="24">
        <f t="shared" si="458"/>
        <v>20</v>
      </c>
      <c r="V480" s="26">
        <f t="shared" si="458"/>
        <v>5</v>
      </c>
      <c r="W480" s="27" t="str">
        <f t="shared" si="458"/>
        <v xml:space="preserve"> </v>
      </c>
      <c r="X480" s="24" t="str">
        <f t="shared" si="458"/>
        <v xml:space="preserve"> </v>
      </c>
      <c r="Y480" s="25">
        <f t="shared" si="458"/>
        <v>5</v>
      </c>
      <c r="Z480" s="24" t="str">
        <f t="shared" si="458"/>
        <v xml:space="preserve"> </v>
      </c>
      <c r="AA480" s="25">
        <f t="shared" si="458"/>
        <v>3.75</v>
      </c>
      <c r="AB480" s="26" t="str">
        <f t="shared" si="458"/>
        <v xml:space="preserve"> </v>
      </c>
      <c r="AC480" s="30">
        <f t="shared" si="458"/>
        <v>14</v>
      </c>
      <c r="AD480" s="28" t="str">
        <f t="shared" si="458"/>
        <v xml:space="preserve"> </v>
      </c>
      <c r="AE480" s="28">
        <f t="shared" si="458"/>
        <v>14</v>
      </c>
      <c r="AF480" s="31" t="str">
        <f t="shared" si="458"/>
        <v xml:space="preserve"> </v>
      </c>
      <c r="AG480" s="33">
        <f t="shared" si="458"/>
        <v>17</v>
      </c>
      <c r="AH480" s="514" t="str">
        <f>IF('FRONT PAGE'!$A$1="www.fly-logics.com","_____________________________
PILOT SIGNATURE",0)</f>
        <v>_____________________________
PILOT SIGNATURE</v>
      </c>
      <c r="AI480" s="515"/>
      <c r="AJ480" s="515"/>
      <c r="AK480" s="330">
        <f>A478</f>
        <v>34</v>
      </c>
      <c r="AL480" s="387"/>
      <c r="AM480" s="388"/>
      <c r="AN480" s="387"/>
      <c r="AT480" s="364" t="e">
        <f t="shared" si="451"/>
        <v>#N/A</v>
      </c>
      <c r="AU480" s="365" t="e">
        <f t="shared" si="452"/>
        <v>#N/A</v>
      </c>
      <c r="AV480" s="372" t="str">
        <f t="shared" ca="1" si="432"/>
        <v/>
      </c>
      <c r="AW480" s="364" t="e">
        <f t="shared" ca="1" si="433"/>
        <v>#N/A</v>
      </c>
      <c r="AX480" s="373" t="e">
        <f t="shared" ca="1" si="434"/>
        <v>#N/A</v>
      </c>
      <c r="AY480" s="98" t="e">
        <f t="shared" si="453"/>
        <v>#N/A</v>
      </c>
      <c r="AZ480" s="373" t="e">
        <f t="shared" si="454"/>
        <v>#N/A</v>
      </c>
      <c r="BA480" s="363"/>
      <c r="BC480" s="377"/>
    </row>
    <row r="481" spans="1:70" s="50" customFormat="1" ht="27.75" customHeight="1" x14ac:dyDescent="0.2">
      <c r="A481" s="29">
        <f>A476+1</f>
        <v>341</v>
      </c>
      <c r="B481" s="39"/>
      <c r="C481" s="40"/>
      <c r="D481" s="41"/>
      <c r="E481" s="42"/>
      <c r="F481" s="43"/>
      <c r="G481" s="44"/>
      <c r="H481" s="45"/>
      <c r="I481" s="281"/>
      <c r="J481" s="277"/>
      <c r="K481" s="278"/>
      <c r="L481" s="279"/>
      <c r="M481" s="278"/>
      <c r="N481" s="279"/>
      <c r="O481" s="278"/>
      <c r="P481" s="279"/>
      <c r="Q481" s="150"/>
      <c r="R481" s="285"/>
      <c r="S481" s="46"/>
      <c r="T481" s="47"/>
      <c r="U481" s="47"/>
      <c r="V481" s="48"/>
      <c r="W481" s="293"/>
      <c r="X481" s="278"/>
      <c r="Y481" s="279"/>
      <c r="Z481" s="278"/>
      <c r="AA481" s="279"/>
      <c r="AB481" s="150"/>
      <c r="AC481" s="282"/>
      <c r="AD481" s="283"/>
      <c r="AE481" s="283"/>
      <c r="AF481" s="284"/>
      <c r="AG481" s="49"/>
      <c r="AH481" s="48"/>
      <c r="AI481" s="516"/>
      <c r="AJ481" s="516"/>
      <c r="AK481" s="517"/>
      <c r="AL481" s="100"/>
      <c r="AM481" s="382" t="str">
        <f t="shared" ref="AM481:AM490" si="459">IF(B481=0," ",TEXT(B481,"MMM"))</f>
        <v xml:space="preserve"> </v>
      </c>
      <c r="AN481" s="95" t="str">
        <f t="shared" ref="AN481:AN490" si="460">IF(B481=0," ",YEAR(B481))</f>
        <v xml:space="preserve"> </v>
      </c>
      <c r="AO481" s="365"/>
      <c r="AP481" s="365"/>
      <c r="AQ481" s="256"/>
      <c r="AR481" s="365"/>
      <c r="AS481" s="365"/>
      <c r="AT481" s="364" t="e">
        <f t="shared" si="451"/>
        <v>#N/A</v>
      </c>
      <c r="AU481" s="365" t="e">
        <f t="shared" si="452"/>
        <v>#N/A</v>
      </c>
      <c r="AV481" s="372" t="str">
        <f t="shared" ca="1" si="432"/>
        <v/>
      </c>
      <c r="AW481" s="364" t="e">
        <f t="shared" ca="1" si="433"/>
        <v>#N/A</v>
      </c>
      <c r="AX481" s="373" t="e">
        <f t="shared" ca="1" si="434"/>
        <v>#N/A</v>
      </c>
      <c r="AY481" s="98" t="e">
        <f t="shared" si="453"/>
        <v>#N/A</v>
      </c>
      <c r="AZ481" s="373" t="e">
        <f t="shared" si="454"/>
        <v>#N/A</v>
      </c>
      <c r="BA481" s="363"/>
      <c r="BB481" s="365"/>
      <c r="BC481" s="377"/>
      <c r="BD481" s="365"/>
      <c r="BE481" s="365"/>
      <c r="BF481" s="365"/>
      <c r="BG481" s="365"/>
      <c r="BH481" s="365"/>
      <c r="BI481" s="365"/>
      <c r="BJ481" s="365"/>
      <c r="BK481" s="365"/>
      <c r="BL481" s="376"/>
      <c r="BM481" s="376"/>
      <c r="BN481" s="260"/>
      <c r="BO481" s="260"/>
      <c r="BP481" s="260"/>
      <c r="BQ481" s="263"/>
      <c r="BR481" s="263"/>
    </row>
    <row r="482" spans="1:70" s="50" customFormat="1" ht="27.75" customHeight="1" x14ac:dyDescent="0.2">
      <c r="A482" s="22">
        <f>A481+1</f>
        <v>342</v>
      </c>
      <c r="B482" s="51"/>
      <c r="C482" s="52"/>
      <c r="D482" s="53"/>
      <c r="E482" s="54"/>
      <c r="F482" s="55"/>
      <c r="G482" s="56"/>
      <c r="H482" s="57"/>
      <c r="I482" s="275"/>
      <c r="J482" s="58"/>
      <c r="K482" s="59"/>
      <c r="L482" s="60"/>
      <c r="M482" s="59"/>
      <c r="N482" s="60"/>
      <c r="O482" s="59"/>
      <c r="P482" s="60"/>
      <c r="Q482" s="61"/>
      <c r="R482" s="286"/>
      <c r="S482" s="58"/>
      <c r="T482" s="59"/>
      <c r="U482" s="59"/>
      <c r="V482" s="61"/>
      <c r="W482" s="294"/>
      <c r="X482" s="59"/>
      <c r="Y482" s="60"/>
      <c r="Z482" s="59"/>
      <c r="AA482" s="60"/>
      <c r="AB482" s="61"/>
      <c r="AC482" s="62"/>
      <c r="AD482" s="63"/>
      <c r="AE482" s="63"/>
      <c r="AF482" s="64"/>
      <c r="AG482" s="65"/>
      <c r="AH482" s="61"/>
      <c r="AI482" s="510"/>
      <c r="AJ482" s="510"/>
      <c r="AK482" s="511"/>
      <c r="AL482" s="100"/>
      <c r="AM482" s="382" t="str">
        <f t="shared" si="459"/>
        <v xml:space="preserve"> </v>
      </c>
      <c r="AN482" s="95" t="str">
        <f t="shared" si="460"/>
        <v xml:space="preserve"> </v>
      </c>
      <c r="AO482" s="365"/>
      <c r="AP482" s="365"/>
      <c r="AQ482" s="256"/>
      <c r="AR482" s="365"/>
      <c r="AS482" s="365"/>
      <c r="AT482" s="364" t="e">
        <f t="shared" si="451"/>
        <v>#N/A</v>
      </c>
      <c r="AU482" s="365" t="e">
        <f t="shared" si="452"/>
        <v>#N/A</v>
      </c>
      <c r="AV482" s="372" t="str">
        <f t="shared" ca="1" si="432"/>
        <v/>
      </c>
      <c r="AW482" s="364" t="e">
        <f t="shared" ca="1" si="433"/>
        <v>#N/A</v>
      </c>
      <c r="AX482" s="373" t="e">
        <f t="shared" ca="1" si="434"/>
        <v>#N/A</v>
      </c>
      <c r="AY482" s="98" t="e">
        <f t="shared" si="453"/>
        <v>#N/A</v>
      </c>
      <c r="AZ482" s="373" t="e">
        <f t="shared" si="454"/>
        <v>#N/A</v>
      </c>
      <c r="BA482" s="363"/>
      <c r="BB482" s="365"/>
      <c r="BC482" s="377"/>
      <c r="BD482" s="365"/>
      <c r="BE482" s="365"/>
      <c r="BF482" s="365"/>
      <c r="BG482" s="365"/>
      <c r="BH482" s="365"/>
      <c r="BI482" s="365"/>
      <c r="BJ482" s="365"/>
      <c r="BK482" s="365"/>
      <c r="BL482" s="376"/>
      <c r="BM482" s="376"/>
      <c r="BN482" s="260"/>
      <c r="BO482" s="260"/>
      <c r="BP482" s="260"/>
      <c r="BQ482" s="263"/>
      <c r="BR482" s="263"/>
    </row>
    <row r="483" spans="1:70" s="50" customFormat="1" ht="27.75" customHeight="1" x14ac:dyDescent="0.2">
      <c r="A483" s="22">
        <f t="shared" ref="A483:A490" si="461">A482+1</f>
        <v>343</v>
      </c>
      <c r="B483" s="51"/>
      <c r="C483" s="52"/>
      <c r="D483" s="53"/>
      <c r="E483" s="54"/>
      <c r="F483" s="55"/>
      <c r="G483" s="56"/>
      <c r="H483" s="57"/>
      <c r="I483" s="275"/>
      <c r="J483" s="58"/>
      <c r="K483" s="59"/>
      <c r="L483" s="60"/>
      <c r="M483" s="59"/>
      <c r="N483" s="60"/>
      <c r="O483" s="59"/>
      <c r="P483" s="60"/>
      <c r="Q483" s="61"/>
      <c r="R483" s="286"/>
      <c r="S483" s="58"/>
      <c r="T483" s="59"/>
      <c r="U483" s="59"/>
      <c r="V483" s="61"/>
      <c r="W483" s="294"/>
      <c r="X483" s="59"/>
      <c r="Y483" s="60"/>
      <c r="Z483" s="59"/>
      <c r="AA483" s="60"/>
      <c r="AB483" s="61"/>
      <c r="AC483" s="62"/>
      <c r="AD483" s="63"/>
      <c r="AE483" s="63"/>
      <c r="AF483" s="64"/>
      <c r="AG483" s="65"/>
      <c r="AH483" s="61"/>
      <c r="AI483" s="510"/>
      <c r="AJ483" s="510"/>
      <c r="AK483" s="511"/>
      <c r="AL483" s="100"/>
      <c r="AM483" s="382" t="str">
        <f t="shared" si="459"/>
        <v xml:space="preserve"> </v>
      </c>
      <c r="AN483" s="95" t="str">
        <f t="shared" si="460"/>
        <v xml:space="preserve"> </v>
      </c>
      <c r="AO483" s="365"/>
      <c r="AP483" s="365"/>
      <c r="AQ483" s="256"/>
      <c r="AR483" s="365"/>
      <c r="AS483" s="365"/>
      <c r="AT483" s="364" t="e">
        <f t="shared" si="451"/>
        <v>#N/A</v>
      </c>
      <c r="AU483" s="365" t="e">
        <f t="shared" si="452"/>
        <v>#N/A</v>
      </c>
      <c r="AV483" s="372" t="str">
        <f t="shared" ca="1" si="432"/>
        <v/>
      </c>
      <c r="AW483" s="364" t="e">
        <f t="shared" ca="1" si="433"/>
        <v>#N/A</v>
      </c>
      <c r="AX483" s="373" t="e">
        <f t="shared" ca="1" si="434"/>
        <v>#N/A</v>
      </c>
      <c r="AY483" s="98" t="e">
        <f>IF(S671=0,NA(),S671)</f>
        <v>#N/A</v>
      </c>
      <c r="AZ483" s="373" t="e">
        <f t="shared" si="454"/>
        <v>#N/A</v>
      </c>
      <c r="BA483" s="363"/>
      <c r="BB483" s="365"/>
      <c r="BC483" s="377"/>
      <c r="BD483" s="365"/>
      <c r="BE483" s="365"/>
      <c r="BF483" s="365"/>
      <c r="BG483" s="365"/>
      <c r="BH483" s="365"/>
      <c r="BI483" s="365"/>
      <c r="BJ483" s="365"/>
      <c r="BK483" s="365"/>
      <c r="BL483" s="376"/>
      <c r="BM483" s="376"/>
      <c r="BN483" s="260"/>
      <c r="BO483" s="260"/>
      <c r="BP483" s="260"/>
      <c r="BQ483" s="263"/>
      <c r="BR483" s="263"/>
    </row>
    <row r="484" spans="1:70" s="50" customFormat="1" ht="27.75" customHeight="1" x14ac:dyDescent="0.2">
      <c r="A484" s="22">
        <f t="shared" si="461"/>
        <v>344</v>
      </c>
      <c r="B484" s="51"/>
      <c r="C484" s="52"/>
      <c r="D484" s="53"/>
      <c r="E484" s="54"/>
      <c r="F484" s="55"/>
      <c r="G484" s="56"/>
      <c r="H484" s="57"/>
      <c r="I484" s="275"/>
      <c r="J484" s="58"/>
      <c r="K484" s="59"/>
      <c r="L484" s="60"/>
      <c r="M484" s="59"/>
      <c r="N484" s="60"/>
      <c r="O484" s="59"/>
      <c r="P484" s="60"/>
      <c r="Q484" s="61"/>
      <c r="R484" s="286"/>
      <c r="S484" s="58"/>
      <c r="T484" s="59"/>
      <c r="U484" s="59"/>
      <c r="V484" s="61"/>
      <c r="W484" s="294"/>
      <c r="X484" s="59"/>
      <c r="Y484" s="60"/>
      <c r="Z484" s="59"/>
      <c r="AA484" s="60"/>
      <c r="AB484" s="61"/>
      <c r="AC484" s="62"/>
      <c r="AD484" s="63"/>
      <c r="AE484" s="63"/>
      <c r="AF484" s="64"/>
      <c r="AG484" s="65"/>
      <c r="AH484" s="61"/>
      <c r="AI484" s="510"/>
      <c r="AJ484" s="510"/>
      <c r="AK484" s="511"/>
      <c r="AL484" s="100"/>
      <c r="AM484" s="382" t="str">
        <f t="shared" si="459"/>
        <v xml:space="preserve"> </v>
      </c>
      <c r="AN484" s="95" t="str">
        <f t="shared" si="460"/>
        <v xml:space="preserve"> </v>
      </c>
      <c r="AO484" s="365"/>
      <c r="AP484" s="365"/>
      <c r="AQ484" s="256"/>
      <c r="AR484" s="365"/>
      <c r="AS484" s="365"/>
      <c r="AT484" s="364" t="e">
        <f t="shared" si="451"/>
        <v>#N/A</v>
      </c>
      <c r="AU484" s="365" t="e">
        <f t="shared" si="452"/>
        <v>#N/A</v>
      </c>
      <c r="AV484" s="372" t="str">
        <f t="shared" ca="1" si="432"/>
        <v/>
      </c>
      <c r="AW484" s="364" t="e">
        <f t="shared" ca="1" si="433"/>
        <v>#N/A</v>
      </c>
      <c r="AX484" s="373" t="e">
        <f t="shared" ca="1" si="434"/>
        <v>#N/A</v>
      </c>
      <c r="AY484" s="98" t="e">
        <f>IF(S672=0,NA(),S672)</f>
        <v>#N/A</v>
      </c>
      <c r="AZ484" s="373" t="e">
        <f t="shared" si="454"/>
        <v>#N/A</v>
      </c>
      <c r="BA484" s="363"/>
      <c r="BB484" s="365"/>
      <c r="BC484" s="377"/>
      <c r="BD484" s="365"/>
      <c r="BE484" s="365"/>
      <c r="BF484" s="365"/>
      <c r="BG484" s="365"/>
      <c r="BH484" s="365"/>
      <c r="BI484" s="365"/>
      <c r="BJ484" s="365"/>
      <c r="BK484" s="365"/>
      <c r="BL484" s="376"/>
      <c r="BM484" s="376"/>
      <c r="BN484" s="260"/>
      <c r="BO484" s="260"/>
      <c r="BP484" s="260"/>
      <c r="BQ484" s="263"/>
      <c r="BR484" s="263"/>
    </row>
    <row r="485" spans="1:70" s="50" customFormat="1" ht="27.75" customHeight="1" x14ac:dyDescent="0.2">
      <c r="A485" s="22">
        <f t="shared" si="461"/>
        <v>345</v>
      </c>
      <c r="B485" s="51"/>
      <c r="C485" s="52"/>
      <c r="D485" s="53"/>
      <c r="E485" s="54"/>
      <c r="F485" s="55"/>
      <c r="G485" s="56"/>
      <c r="H485" s="57"/>
      <c r="I485" s="275"/>
      <c r="J485" s="58"/>
      <c r="K485" s="59"/>
      <c r="L485" s="60"/>
      <c r="M485" s="59"/>
      <c r="N485" s="60"/>
      <c r="O485" s="59"/>
      <c r="P485" s="60"/>
      <c r="Q485" s="61"/>
      <c r="R485" s="286"/>
      <c r="S485" s="58"/>
      <c r="T485" s="59"/>
      <c r="U485" s="59"/>
      <c r="V485" s="61"/>
      <c r="W485" s="294"/>
      <c r="X485" s="59"/>
      <c r="Y485" s="60"/>
      <c r="Z485" s="59"/>
      <c r="AA485" s="60"/>
      <c r="AB485" s="61"/>
      <c r="AC485" s="62"/>
      <c r="AD485" s="63"/>
      <c r="AE485" s="63"/>
      <c r="AF485" s="64"/>
      <c r="AG485" s="65"/>
      <c r="AH485" s="61"/>
      <c r="AI485" s="510"/>
      <c r="AJ485" s="510"/>
      <c r="AK485" s="511"/>
      <c r="AL485" s="100"/>
      <c r="AM485" s="382" t="str">
        <f t="shared" si="459"/>
        <v xml:space="preserve"> </v>
      </c>
      <c r="AN485" s="95" t="str">
        <f t="shared" si="460"/>
        <v xml:space="preserve"> </v>
      </c>
      <c r="AO485" s="365"/>
      <c r="AP485" s="365"/>
      <c r="AQ485" s="256"/>
      <c r="AR485" s="365"/>
      <c r="AS485" s="365"/>
      <c r="AT485" s="364" t="e">
        <f t="shared" ref="AT485:AT494" si="462">IF(ISBLANK($B677),NA(),$B677)</f>
        <v>#N/A</v>
      </c>
      <c r="AU485" s="365" t="e">
        <f t="shared" ref="AU485:AU494" si="463">IF(ISBLANK($I677),NA(),$I677)</f>
        <v>#N/A</v>
      </c>
      <c r="AV485" s="372" t="str">
        <f t="shared" ca="1" si="432"/>
        <v/>
      </c>
      <c r="AW485" s="364" t="e">
        <f t="shared" ca="1" si="433"/>
        <v>#N/A</v>
      </c>
      <c r="AX485" s="373" t="e">
        <f t="shared" ca="1" si="434"/>
        <v>#N/A</v>
      </c>
      <c r="AY485" s="98" t="e">
        <f>IF(S677=0,NA(),S677)</f>
        <v>#N/A</v>
      </c>
      <c r="AZ485" s="373" t="e">
        <f>IF(V677=0,NA(),V677)</f>
        <v>#N/A</v>
      </c>
      <c r="BA485" s="363"/>
      <c r="BB485" s="365"/>
      <c r="BC485" s="377"/>
      <c r="BD485" s="365"/>
      <c r="BE485" s="365"/>
      <c r="BF485" s="365"/>
      <c r="BG485" s="365"/>
      <c r="BH485" s="365"/>
      <c r="BI485" s="365"/>
      <c r="BJ485" s="365"/>
      <c r="BK485" s="365"/>
      <c r="BL485" s="376"/>
      <c r="BM485" s="376"/>
      <c r="BN485" s="260"/>
      <c r="BO485" s="260"/>
      <c r="BP485" s="260"/>
      <c r="BQ485" s="263"/>
      <c r="BR485" s="263"/>
    </row>
    <row r="486" spans="1:70" s="50" customFormat="1" ht="27.75" customHeight="1" x14ac:dyDescent="0.2">
      <c r="A486" s="22">
        <f t="shared" si="461"/>
        <v>346</v>
      </c>
      <c r="B486" s="51"/>
      <c r="C486" s="52"/>
      <c r="D486" s="53"/>
      <c r="E486" s="54"/>
      <c r="F486" s="55"/>
      <c r="G486" s="56"/>
      <c r="H486" s="57"/>
      <c r="I486" s="275"/>
      <c r="J486" s="58"/>
      <c r="K486" s="59"/>
      <c r="L486" s="60"/>
      <c r="M486" s="59"/>
      <c r="N486" s="60"/>
      <c r="O486" s="59"/>
      <c r="P486" s="60"/>
      <c r="Q486" s="61"/>
      <c r="R486" s="286"/>
      <c r="S486" s="58"/>
      <c r="T486" s="59"/>
      <c r="U486" s="59"/>
      <c r="V486" s="61"/>
      <c r="W486" s="294"/>
      <c r="X486" s="59"/>
      <c r="Y486" s="60"/>
      <c r="Z486" s="59"/>
      <c r="AA486" s="60"/>
      <c r="AB486" s="61"/>
      <c r="AC486" s="62"/>
      <c r="AD486" s="63"/>
      <c r="AE486" s="63"/>
      <c r="AF486" s="64"/>
      <c r="AG486" s="65"/>
      <c r="AH486" s="61"/>
      <c r="AI486" s="510"/>
      <c r="AJ486" s="510"/>
      <c r="AK486" s="511"/>
      <c r="AL486" s="100"/>
      <c r="AM486" s="382" t="str">
        <f t="shared" si="459"/>
        <v xml:space="preserve"> </v>
      </c>
      <c r="AN486" s="95" t="str">
        <f t="shared" si="460"/>
        <v xml:space="preserve"> </v>
      </c>
      <c r="AO486" s="365"/>
      <c r="AP486" s="365"/>
      <c r="AQ486" s="256"/>
      <c r="AR486" s="365"/>
      <c r="AS486" s="365"/>
      <c r="AT486" s="364" t="e">
        <f t="shared" si="462"/>
        <v>#N/A</v>
      </c>
      <c r="AU486" s="365" t="e">
        <f t="shared" si="463"/>
        <v>#N/A</v>
      </c>
      <c r="AV486" s="372" t="str">
        <f t="shared" ca="1" si="432"/>
        <v/>
      </c>
      <c r="AW486" s="364" t="e">
        <f t="shared" ca="1" si="433"/>
        <v>#N/A</v>
      </c>
      <c r="AX486" s="373" t="e">
        <f t="shared" ca="1" si="434"/>
        <v>#N/A</v>
      </c>
      <c r="AY486" s="98" t="e">
        <f t="shared" ref="AY486:AY494" si="464">IF(S678=0,NA(),S678)</f>
        <v>#N/A</v>
      </c>
      <c r="AZ486" s="373" t="e">
        <f t="shared" ref="AZ486:AZ494" si="465">IF(V678=0,NA(),V678)</f>
        <v>#N/A</v>
      </c>
      <c r="BA486" s="363"/>
      <c r="BB486" s="365"/>
      <c r="BC486" s="377"/>
      <c r="BD486" s="365"/>
      <c r="BE486" s="365"/>
      <c r="BF486" s="365"/>
      <c r="BG486" s="365"/>
      <c r="BH486" s="365"/>
      <c r="BI486" s="365"/>
      <c r="BJ486" s="365"/>
      <c r="BK486" s="365"/>
      <c r="BL486" s="376"/>
      <c r="BM486" s="376"/>
      <c r="BN486" s="260"/>
      <c r="BO486" s="260"/>
      <c r="BP486" s="260"/>
      <c r="BQ486" s="263"/>
      <c r="BR486" s="263"/>
    </row>
    <row r="487" spans="1:70" s="50" customFormat="1" ht="27.75" customHeight="1" x14ac:dyDescent="0.2">
      <c r="A487" s="22">
        <f>A486+1</f>
        <v>347</v>
      </c>
      <c r="B487" s="51"/>
      <c r="C487" s="52"/>
      <c r="D487" s="53"/>
      <c r="E487" s="54"/>
      <c r="F487" s="55"/>
      <c r="G487" s="56"/>
      <c r="H487" s="57"/>
      <c r="I487" s="275"/>
      <c r="J487" s="58"/>
      <c r="K487" s="59"/>
      <c r="L487" s="60"/>
      <c r="M487" s="59"/>
      <c r="N487" s="60"/>
      <c r="O487" s="59"/>
      <c r="P487" s="60"/>
      <c r="Q487" s="61"/>
      <c r="R487" s="286"/>
      <c r="S487" s="58"/>
      <c r="T487" s="59"/>
      <c r="U487" s="59"/>
      <c r="V487" s="61"/>
      <c r="W487" s="294"/>
      <c r="X487" s="59"/>
      <c r="Y487" s="60"/>
      <c r="Z487" s="59"/>
      <c r="AA487" s="60"/>
      <c r="AB487" s="61"/>
      <c r="AC487" s="62"/>
      <c r="AD487" s="63"/>
      <c r="AE487" s="63"/>
      <c r="AF487" s="64"/>
      <c r="AG487" s="65"/>
      <c r="AH487" s="61"/>
      <c r="AI487" s="510"/>
      <c r="AJ487" s="510"/>
      <c r="AK487" s="511"/>
      <c r="AL487" s="100"/>
      <c r="AM487" s="382" t="str">
        <f t="shared" si="459"/>
        <v xml:space="preserve"> </v>
      </c>
      <c r="AN487" s="95" t="str">
        <f t="shared" si="460"/>
        <v xml:space="preserve"> </v>
      </c>
      <c r="AO487" s="365"/>
      <c r="AP487" s="365"/>
      <c r="AQ487" s="256"/>
      <c r="AR487" s="365"/>
      <c r="AS487" s="365"/>
      <c r="AT487" s="364" t="e">
        <f t="shared" si="462"/>
        <v>#N/A</v>
      </c>
      <c r="AU487" s="365" t="e">
        <f t="shared" si="463"/>
        <v>#N/A</v>
      </c>
      <c r="AV487" s="372" t="str">
        <f t="shared" ca="1" si="432"/>
        <v/>
      </c>
      <c r="AW487" s="364" t="e">
        <f t="shared" ca="1" si="433"/>
        <v>#N/A</v>
      </c>
      <c r="AX487" s="373" t="e">
        <f t="shared" ca="1" si="434"/>
        <v>#N/A</v>
      </c>
      <c r="AY487" s="98" t="e">
        <f t="shared" si="464"/>
        <v>#N/A</v>
      </c>
      <c r="AZ487" s="373" t="e">
        <f t="shared" si="465"/>
        <v>#N/A</v>
      </c>
      <c r="BA487" s="363"/>
      <c r="BB487" s="365"/>
      <c r="BC487" s="377"/>
      <c r="BD487" s="365"/>
      <c r="BE487" s="365"/>
      <c r="BF487" s="365"/>
      <c r="BG487" s="365"/>
      <c r="BH487" s="365"/>
      <c r="BI487" s="365"/>
      <c r="BJ487" s="365"/>
      <c r="BK487" s="365"/>
      <c r="BL487" s="376"/>
      <c r="BM487" s="376"/>
      <c r="BN487" s="260"/>
      <c r="BO487" s="260"/>
      <c r="BP487" s="260"/>
      <c r="BQ487" s="263"/>
      <c r="BR487" s="263"/>
    </row>
    <row r="488" spans="1:70" s="50" customFormat="1" ht="27.75" customHeight="1" x14ac:dyDescent="0.2">
      <c r="A488" s="22">
        <f t="shared" si="461"/>
        <v>348</v>
      </c>
      <c r="B488" s="51"/>
      <c r="C488" s="52"/>
      <c r="D488" s="53"/>
      <c r="E488" s="54"/>
      <c r="F488" s="55"/>
      <c r="G488" s="56"/>
      <c r="H488" s="57"/>
      <c r="I488" s="275"/>
      <c r="J488" s="58"/>
      <c r="K488" s="59"/>
      <c r="L488" s="60"/>
      <c r="M488" s="59"/>
      <c r="N488" s="60"/>
      <c r="O488" s="59"/>
      <c r="P488" s="60"/>
      <c r="Q488" s="61"/>
      <c r="R488" s="286"/>
      <c r="S488" s="58"/>
      <c r="T488" s="59"/>
      <c r="U488" s="59"/>
      <c r="V488" s="61"/>
      <c r="W488" s="294"/>
      <c r="X488" s="59"/>
      <c r="Y488" s="60"/>
      <c r="Z488" s="59"/>
      <c r="AA488" s="60"/>
      <c r="AB488" s="61"/>
      <c r="AC488" s="62"/>
      <c r="AD488" s="63"/>
      <c r="AE488" s="63"/>
      <c r="AF488" s="64"/>
      <c r="AG488" s="65"/>
      <c r="AH488" s="61"/>
      <c r="AI488" s="510"/>
      <c r="AJ488" s="510"/>
      <c r="AK488" s="511"/>
      <c r="AL488" s="100"/>
      <c r="AM488" s="382" t="str">
        <f t="shared" si="459"/>
        <v xml:space="preserve"> </v>
      </c>
      <c r="AN488" s="95" t="str">
        <f t="shared" si="460"/>
        <v xml:space="preserve"> </v>
      </c>
      <c r="AO488" s="365"/>
      <c r="AP488" s="365"/>
      <c r="AQ488" s="256"/>
      <c r="AR488" s="365"/>
      <c r="AS488" s="365"/>
      <c r="AT488" s="364" t="e">
        <f t="shared" si="462"/>
        <v>#N/A</v>
      </c>
      <c r="AU488" s="365" t="e">
        <f t="shared" si="463"/>
        <v>#N/A</v>
      </c>
      <c r="AV488" s="372" t="str">
        <f t="shared" ca="1" si="432"/>
        <v/>
      </c>
      <c r="AW488" s="364" t="e">
        <f t="shared" ca="1" si="433"/>
        <v>#N/A</v>
      </c>
      <c r="AX488" s="373" t="e">
        <f t="shared" ca="1" si="434"/>
        <v>#N/A</v>
      </c>
      <c r="AY488" s="98" t="e">
        <f t="shared" si="464"/>
        <v>#N/A</v>
      </c>
      <c r="AZ488" s="373" t="e">
        <f t="shared" si="465"/>
        <v>#N/A</v>
      </c>
      <c r="BA488" s="363"/>
      <c r="BB488" s="365"/>
      <c r="BC488" s="377"/>
      <c r="BD488" s="365"/>
      <c r="BE488" s="365"/>
      <c r="BF488" s="365"/>
      <c r="BG488" s="365"/>
      <c r="BH488" s="365"/>
      <c r="BI488" s="365"/>
      <c r="BJ488" s="365"/>
      <c r="BK488" s="365"/>
      <c r="BL488" s="376"/>
      <c r="BM488" s="376"/>
      <c r="BN488" s="260"/>
      <c r="BO488" s="260"/>
      <c r="BP488" s="260"/>
      <c r="BQ488" s="263"/>
      <c r="BR488" s="263"/>
    </row>
    <row r="489" spans="1:70" s="50" customFormat="1" ht="27.75" customHeight="1" x14ac:dyDescent="0.2">
      <c r="A489" s="22">
        <f t="shared" si="461"/>
        <v>349</v>
      </c>
      <c r="B489" s="51"/>
      <c r="C489" s="52"/>
      <c r="D489" s="53"/>
      <c r="E489" s="54"/>
      <c r="F489" s="55"/>
      <c r="G489" s="56"/>
      <c r="H489" s="57"/>
      <c r="I489" s="275"/>
      <c r="J489" s="58"/>
      <c r="K489" s="59"/>
      <c r="L489" s="60"/>
      <c r="M489" s="59"/>
      <c r="N489" s="60"/>
      <c r="O489" s="59"/>
      <c r="P489" s="60"/>
      <c r="Q489" s="61"/>
      <c r="R489" s="286"/>
      <c r="S489" s="58"/>
      <c r="T489" s="59"/>
      <c r="U489" s="59"/>
      <c r="V489" s="61"/>
      <c r="W489" s="294"/>
      <c r="X489" s="59"/>
      <c r="Y489" s="60"/>
      <c r="Z489" s="59"/>
      <c r="AA489" s="60"/>
      <c r="AB489" s="61"/>
      <c r="AC489" s="62"/>
      <c r="AD489" s="63"/>
      <c r="AE489" s="63"/>
      <c r="AF489" s="64"/>
      <c r="AG489" s="65"/>
      <c r="AH489" s="61"/>
      <c r="AI489" s="510"/>
      <c r="AJ489" s="510"/>
      <c r="AK489" s="511"/>
      <c r="AL489" s="100"/>
      <c r="AM489" s="382" t="str">
        <f t="shared" si="459"/>
        <v xml:space="preserve"> </v>
      </c>
      <c r="AN489" s="95" t="str">
        <f t="shared" si="460"/>
        <v xml:space="preserve"> </v>
      </c>
      <c r="AO489" s="365"/>
      <c r="AP489" s="365"/>
      <c r="AQ489" s="256"/>
      <c r="AR489" s="365"/>
      <c r="AS489" s="365"/>
      <c r="AT489" s="364" t="e">
        <f t="shared" si="462"/>
        <v>#N/A</v>
      </c>
      <c r="AU489" s="365" t="e">
        <f t="shared" si="463"/>
        <v>#N/A</v>
      </c>
      <c r="AV489" s="372" t="str">
        <f t="shared" ca="1" si="432"/>
        <v/>
      </c>
      <c r="AW489" s="364" t="e">
        <f t="shared" ca="1" si="433"/>
        <v>#N/A</v>
      </c>
      <c r="AX489" s="373" t="e">
        <f t="shared" ca="1" si="434"/>
        <v>#N/A</v>
      </c>
      <c r="AY489" s="98" t="e">
        <f t="shared" si="464"/>
        <v>#N/A</v>
      </c>
      <c r="AZ489" s="373" t="e">
        <f t="shared" si="465"/>
        <v>#N/A</v>
      </c>
      <c r="BA489" s="365"/>
      <c r="BB489" s="365"/>
      <c r="BC489" s="377"/>
      <c r="BD489" s="365"/>
      <c r="BE489" s="365"/>
      <c r="BF489" s="365"/>
      <c r="BG489" s="365"/>
      <c r="BH489" s="365"/>
      <c r="BI489" s="365"/>
      <c r="BJ489" s="365"/>
      <c r="BK489" s="365"/>
      <c r="BL489" s="376"/>
      <c r="BM489" s="376"/>
      <c r="BN489" s="260"/>
      <c r="BO489" s="260"/>
      <c r="BP489" s="260"/>
      <c r="BQ489" s="263"/>
      <c r="BR489" s="263"/>
    </row>
    <row r="490" spans="1:70" s="50" customFormat="1" ht="27.75" customHeight="1" thickBot="1" x14ac:dyDescent="0.25">
      <c r="A490" s="23">
        <f t="shared" si="461"/>
        <v>350</v>
      </c>
      <c r="B490" s="66"/>
      <c r="C490" s="67"/>
      <c r="D490" s="68"/>
      <c r="E490" s="69"/>
      <c r="F490" s="70"/>
      <c r="G490" s="71"/>
      <c r="H490" s="72"/>
      <c r="I490" s="276"/>
      <c r="J490" s="73"/>
      <c r="K490" s="74"/>
      <c r="L490" s="75"/>
      <c r="M490" s="74"/>
      <c r="N490" s="75"/>
      <c r="O490" s="74"/>
      <c r="P490" s="75"/>
      <c r="Q490" s="76"/>
      <c r="R490" s="287"/>
      <c r="S490" s="73"/>
      <c r="T490" s="74"/>
      <c r="U490" s="74"/>
      <c r="V490" s="76"/>
      <c r="W490" s="295"/>
      <c r="X490" s="74"/>
      <c r="Y490" s="75"/>
      <c r="Z490" s="74"/>
      <c r="AA490" s="75"/>
      <c r="AB490" s="76"/>
      <c r="AC490" s="77"/>
      <c r="AD490" s="78"/>
      <c r="AE490" s="78"/>
      <c r="AF490" s="79"/>
      <c r="AG490" s="80"/>
      <c r="AH490" s="76"/>
      <c r="AI490" s="518"/>
      <c r="AJ490" s="518"/>
      <c r="AK490" s="519"/>
      <c r="AL490" s="100"/>
      <c r="AM490" s="382" t="str">
        <f t="shared" si="459"/>
        <v xml:space="preserve"> </v>
      </c>
      <c r="AN490" s="95" t="str">
        <f t="shared" si="460"/>
        <v xml:space="preserve"> </v>
      </c>
      <c r="AO490" s="365"/>
      <c r="AP490" s="365"/>
      <c r="AQ490" s="256"/>
      <c r="AR490" s="365"/>
      <c r="AS490" s="365"/>
      <c r="AT490" s="364" t="e">
        <f t="shared" si="462"/>
        <v>#N/A</v>
      </c>
      <c r="AU490" s="365" t="e">
        <f t="shared" si="463"/>
        <v>#N/A</v>
      </c>
      <c r="AV490" s="372" t="str">
        <f t="shared" ca="1" si="432"/>
        <v/>
      </c>
      <c r="AW490" s="364" t="e">
        <f t="shared" ca="1" si="433"/>
        <v>#N/A</v>
      </c>
      <c r="AX490" s="373" t="e">
        <f t="shared" ca="1" si="434"/>
        <v>#N/A</v>
      </c>
      <c r="AY490" s="98" t="e">
        <f t="shared" si="464"/>
        <v>#N/A</v>
      </c>
      <c r="AZ490" s="373" t="e">
        <f t="shared" si="465"/>
        <v>#N/A</v>
      </c>
      <c r="BA490" s="365"/>
      <c r="BB490" s="365"/>
      <c r="BC490" s="377"/>
      <c r="BD490" s="365"/>
      <c r="BE490" s="365"/>
      <c r="BF490" s="365"/>
      <c r="BG490" s="365"/>
      <c r="BH490" s="365"/>
      <c r="BI490" s="365"/>
      <c r="BJ490" s="365"/>
      <c r="BK490" s="365"/>
      <c r="BL490" s="376"/>
      <c r="BM490" s="376"/>
      <c r="BN490" s="260"/>
      <c r="BO490" s="260"/>
      <c r="BP490" s="260"/>
      <c r="BQ490" s="263"/>
      <c r="BR490" s="263"/>
    </row>
    <row r="491" spans="1:70" ht="4.5" customHeight="1" thickBot="1" x14ac:dyDescent="0.25">
      <c r="A491" s="91">
        <f>AK494</f>
        <v>35</v>
      </c>
      <c r="B491" s="235"/>
      <c r="C491" s="235"/>
      <c r="D491" s="235"/>
      <c r="E491" s="235"/>
      <c r="F491" s="235"/>
      <c r="G491" s="235"/>
      <c r="H491" s="235"/>
      <c r="I491" s="235"/>
      <c r="J491" s="280"/>
      <c r="K491" s="280"/>
      <c r="L491" s="280"/>
      <c r="M491" s="280"/>
      <c r="N491" s="280"/>
      <c r="O491" s="280"/>
      <c r="P491" s="280"/>
      <c r="Q491" s="280"/>
      <c r="R491" s="280"/>
      <c r="S491" s="292"/>
      <c r="T491" s="292"/>
      <c r="U491" s="292"/>
      <c r="V491" s="292"/>
      <c r="W491" s="292"/>
      <c r="X491" s="292"/>
      <c r="Y491" s="292"/>
      <c r="Z491" s="292"/>
      <c r="AA491" s="292"/>
      <c r="AB491" s="292"/>
      <c r="AC491" s="292"/>
      <c r="AD491" s="236"/>
      <c r="AE491" s="237"/>
      <c r="AF491" s="236"/>
      <c r="AG491" s="238"/>
      <c r="AH491" s="536"/>
      <c r="AI491" s="537"/>
      <c r="AJ491" s="537"/>
      <c r="AK491" s="537"/>
      <c r="AL491" s="383"/>
      <c r="AM491" s="384"/>
      <c r="AN491" s="383"/>
      <c r="AT491" s="364" t="e">
        <f t="shared" si="462"/>
        <v>#N/A</v>
      </c>
      <c r="AU491" s="365" t="e">
        <f t="shared" si="463"/>
        <v>#N/A</v>
      </c>
      <c r="AV491" s="372" t="str">
        <f t="shared" ca="1" si="432"/>
        <v/>
      </c>
      <c r="AW491" s="364" t="e">
        <f t="shared" ca="1" si="433"/>
        <v>#N/A</v>
      </c>
      <c r="AX491" s="373" t="e">
        <f t="shared" ca="1" si="434"/>
        <v>#N/A</v>
      </c>
      <c r="AY491" s="98" t="e">
        <f t="shared" si="464"/>
        <v>#N/A</v>
      </c>
      <c r="AZ491" s="373" t="e">
        <f t="shared" si="465"/>
        <v>#N/A</v>
      </c>
      <c r="BC491" s="377"/>
    </row>
    <row r="492" spans="1:70" ht="26.25" customHeight="1" x14ac:dyDescent="0.2">
      <c r="A492" s="163">
        <f>A478+1</f>
        <v>35</v>
      </c>
      <c r="B492" s="523"/>
      <c r="C492" s="523"/>
      <c r="D492" s="523"/>
      <c r="E492" s="524"/>
      <c r="F492" s="527" t="str">
        <f>IF('FRONT PAGE'!$A$1="www.fly-logics.com","TOTAL PAGE",0)</f>
        <v>TOTAL PAGE</v>
      </c>
      <c r="G492" s="528"/>
      <c r="H492" s="529"/>
      <c r="I492" s="314" t="str">
        <f>IF('FRONT PAGE'!$A$1="www.fly-logics.com",IF(SUM(I481:I491)=0," ",SUM(I481:I491)),0)</f>
        <v xml:space="preserve"> </v>
      </c>
      <c r="J492" s="315" t="str">
        <f>IF('FRONT PAGE'!$A$1="www.fly-logics.com",IF(SUM(J481:J491)=0," ",SUM(J481:J491)),0)</f>
        <v xml:space="preserve"> </v>
      </c>
      <c r="K492" s="316" t="str">
        <f>IF('FRONT PAGE'!$A$1="www.fly-logics.com",IF(SUM(K481:K491)=0," ",SUM(K481:K491)),0)</f>
        <v xml:space="preserve"> </v>
      </c>
      <c r="L492" s="317" t="str">
        <f>IF('FRONT PAGE'!$A$1="www.fly-logics.com",IF(SUM(L481:L491)=0," ",SUM(L481:L491)),0)</f>
        <v xml:space="preserve"> </v>
      </c>
      <c r="M492" s="316" t="str">
        <f>IF('FRONT PAGE'!$A$1="www.fly-logics.com",IF(SUM(M481:M491)=0," ",SUM(M481:M491)),0)</f>
        <v xml:space="preserve"> </v>
      </c>
      <c r="N492" s="317" t="str">
        <f>IF('FRONT PAGE'!$A$1="www.fly-logics.com",IF(SUM(N481:N491)=0," ",SUM(N481:N491)),0)</f>
        <v xml:space="preserve"> </v>
      </c>
      <c r="O492" s="316" t="str">
        <f>IF('FRONT PAGE'!$A$1="www.fly-logics.com",IF(SUM(O481:O491)=0," ",SUM(O481:O491)),0)</f>
        <v xml:space="preserve"> </v>
      </c>
      <c r="P492" s="317" t="str">
        <f>IF('FRONT PAGE'!$A$1="www.fly-logics.com",IF(SUM(P481:P491)=0," ",SUM(P481:P491)),0)</f>
        <v xml:space="preserve"> </v>
      </c>
      <c r="Q492" s="318" t="str">
        <f>IF('FRONT PAGE'!$A$1="www.fly-logics.com",IF(SUM(Q481:Q491)=0," ",SUM(Q481:Q491)),0)</f>
        <v xml:space="preserve"> </v>
      </c>
      <c r="R492" s="319"/>
      <c r="S492" s="315" t="str">
        <f>IF('FRONT PAGE'!$A$1="www.fly-logics.com",IF(SUM(S481:S491)=0," ",SUM(S481:S491)),0)</f>
        <v xml:space="preserve"> </v>
      </c>
      <c r="T492" s="316" t="str">
        <f>IF('FRONT PAGE'!$A$1="www.fly-logics.com",IF(SUM(T481:T491)=0," ",SUM(T481:T491)),0)</f>
        <v xml:space="preserve"> </v>
      </c>
      <c r="U492" s="316" t="str">
        <f>IF('FRONT PAGE'!$A$1="www.fly-logics.com",IF(SUM(U481:U491)=0," ",SUM(U481:U491)),0)</f>
        <v xml:space="preserve"> </v>
      </c>
      <c r="V492" s="318" t="str">
        <f>IF('FRONT PAGE'!$A$1="www.fly-logics.com",IF(SUM(V481:V491)=0," ",SUM(V481:V491)),0)</f>
        <v xml:space="preserve"> </v>
      </c>
      <c r="W492" s="315" t="str">
        <f>IF('FRONT PAGE'!$A$1="www.fly-logics.com",IF(SUM(W481:W491)=0," ",SUM(W481:W491)),0)</f>
        <v xml:space="preserve"> </v>
      </c>
      <c r="X492" s="316" t="str">
        <f>IF('FRONT PAGE'!$A$1="www.fly-logics.com",IF(SUM(X481:X491)=0," ",SUM(X481:X491)),0)</f>
        <v xml:space="preserve"> </v>
      </c>
      <c r="Y492" s="317" t="str">
        <f>IF('FRONT PAGE'!$A$1="www.fly-logics.com",IF(SUM(Y481:Y491)=0," ",SUM(Y481:Y491)),0)</f>
        <v xml:space="preserve"> </v>
      </c>
      <c r="Z492" s="316" t="str">
        <f>IF('FRONT PAGE'!$A$1="www.fly-logics.com",IF(SUM(Z481:Z491)=0," ",SUM(Z481:Z491)),0)</f>
        <v xml:space="preserve"> </v>
      </c>
      <c r="AA492" s="317" t="str">
        <f>IF('FRONT PAGE'!$A$1="www.fly-logics.com",IF(SUM(AA481:AA491)=0," ",SUM(AA481:AA491)),0)</f>
        <v xml:space="preserve"> </v>
      </c>
      <c r="AB492" s="318" t="str">
        <f>IF('FRONT PAGE'!$A$1="www.fly-logics.com",IF(SUM(AB481:AB491)=0," ",SUM(AB481:AB491)),0)</f>
        <v xml:space="preserve"> </v>
      </c>
      <c r="AC492" s="329" t="str">
        <f>IF('FRONT PAGE'!$A$1="www.fly-logics.com",IF(SUM(AC481:AC491)=0," ",SUM(AC481:AC491)),0)</f>
        <v xml:space="preserve"> </v>
      </c>
      <c r="AD492" s="321" t="str">
        <f>IF('FRONT PAGE'!$A$1="www.fly-logics.com",IF(SUM(AD481:AD491)=0," ",SUM(AD481:AD491)),0)</f>
        <v xml:space="preserve"> </v>
      </c>
      <c r="AE492" s="321" t="str">
        <f>IF('FRONT PAGE'!$A$1="www.fly-logics.com",IF(SUM(AE481:AE491)=0," ",SUM(AE481:AE491)),0)</f>
        <v xml:space="preserve"> </v>
      </c>
      <c r="AF492" s="322" t="str">
        <f>IF('FRONT PAGE'!$A$1="www.fly-logics.com",IF(SUM(AF481:AF491)=0," ",SUM(AF481:AF491)),0)</f>
        <v xml:space="preserve"> </v>
      </c>
      <c r="AG492" s="323" t="str">
        <f>IF('FRONT PAGE'!$A$1="www.fly-logics.com",IF(SUM(AG481:AG491)=0," ",SUM(AG481:AG491)),0)</f>
        <v xml:space="preserve"> </v>
      </c>
      <c r="AH492" s="520" t="str">
        <f>IF('FRONT PAGE'!$A$1="www.fly-logics.com","I certify that all the data in this
logbook are accurate",0)</f>
        <v>I certify that all the data in this
logbook are accurate</v>
      </c>
      <c r="AI492" s="521"/>
      <c r="AJ492" s="521"/>
      <c r="AK492" s="522"/>
      <c r="AL492" s="385"/>
      <c r="AM492" s="386"/>
      <c r="AN492" s="385"/>
      <c r="AT492" s="364" t="e">
        <f t="shared" si="462"/>
        <v>#N/A</v>
      </c>
      <c r="AU492" s="365" t="e">
        <f t="shared" si="463"/>
        <v>#N/A</v>
      </c>
      <c r="AV492" s="372" t="str">
        <f t="shared" ca="1" si="432"/>
        <v/>
      </c>
      <c r="AW492" s="364" t="e">
        <f t="shared" ca="1" si="433"/>
        <v>#N/A</v>
      </c>
      <c r="AX492" s="373" t="e">
        <f t="shared" ca="1" si="434"/>
        <v>#N/A</v>
      </c>
      <c r="AY492" s="98" t="e">
        <f t="shared" si="464"/>
        <v>#N/A</v>
      </c>
      <c r="AZ492" s="373" t="e">
        <f t="shared" si="465"/>
        <v>#N/A</v>
      </c>
      <c r="BA492" s="363"/>
      <c r="BC492" s="377"/>
    </row>
    <row r="493" spans="1:70" ht="26.25" customHeight="1" x14ac:dyDescent="0.2">
      <c r="A493" s="505">
        <f>AL477</f>
        <v>0</v>
      </c>
      <c r="B493" s="525"/>
      <c r="C493" s="525"/>
      <c r="D493" s="525"/>
      <c r="E493" s="526"/>
      <c r="F493" s="530" t="str">
        <f>IF('FRONT PAGE'!$A$1="www.fly-logics.com","TOTAL PREVIOUS LOGBOOK",0)</f>
        <v>TOTAL PREVIOUS LOGBOOK</v>
      </c>
      <c r="G493" s="531"/>
      <c r="H493" s="532"/>
      <c r="I493" s="333">
        <f>I480</f>
        <v>33.75</v>
      </c>
      <c r="J493" s="334">
        <f t="shared" ref="J493:Q493" si="466">J480</f>
        <v>33.75</v>
      </c>
      <c r="K493" s="335" t="str">
        <f t="shared" si="466"/>
        <v xml:space="preserve"> </v>
      </c>
      <c r="L493" s="336" t="str">
        <f t="shared" si="466"/>
        <v xml:space="preserve"> </v>
      </c>
      <c r="M493" s="335" t="str">
        <f t="shared" si="466"/>
        <v xml:space="preserve"> </v>
      </c>
      <c r="N493" s="336" t="str">
        <f t="shared" si="466"/>
        <v xml:space="preserve"> </v>
      </c>
      <c r="O493" s="335" t="str">
        <f t="shared" si="466"/>
        <v xml:space="preserve"> </v>
      </c>
      <c r="P493" s="336" t="str">
        <f t="shared" si="466"/>
        <v xml:space="preserve"> </v>
      </c>
      <c r="Q493" s="337" t="str">
        <f t="shared" si="466"/>
        <v xml:space="preserve"> </v>
      </c>
      <c r="R493" s="288">
        <v>10</v>
      </c>
      <c r="S493" s="331" t="str">
        <f>S480</f>
        <v xml:space="preserve"> </v>
      </c>
      <c r="T493" s="239">
        <f t="shared" ref="T493:AG493" si="467">T480</f>
        <v>13.75</v>
      </c>
      <c r="U493" s="239">
        <f t="shared" si="467"/>
        <v>20</v>
      </c>
      <c r="V493" s="240">
        <f t="shared" si="467"/>
        <v>5</v>
      </c>
      <c r="W493" s="241" t="str">
        <f t="shared" si="467"/>
        <v xml:space="preserve"> </v>
      </c>
      <c r="X493" s="239" t="str">
        <f t="shared" si="467"/>
        <v xml:space="preserve"> </v>
      </c>
      <c r="Y493" s="242">
        <f t="shared" si="467"/>
        <v>5</v>
      </c>
      <c r="Z493" s="239" t="str">
        <f t="shared" si="467"/>
        <v xml:space="preserve"> </v>
      </c>
      <c r="AA493" s="242">
        <f t="shared" si="467"/>
        <v>3.75</v>
      </c>
      <c r="AB493" s="240" t="str">
        <f t="shared" si="467"/>
        <v xml:space="preserve"> </v>
      </c>
      <c r="AC493" s="243">
        <f t="shared" si="467"/>
        <v>14</v>
      </c>
      <c r="AD493" s="244" t="str">
        <f t="shared" si="467"/>
        <v xml:space="preserve"> </v>
      </c>
      <c r="AE493" s="244">
        <f t="shared" si="467"/>
        <v>14</v>
      </c>
      <c r="AF493" s="245" t="str">
        <f t="shared" si="467"/>
        <v xml:space="preserve"> </v>
      </c>
      <c r="AG493" s="332">
        <f t="shared" si="467"/>
        <v>17</v>
      </c>
      <c r="AH493" s="507"/>
      <c r="AI493" s="508"/>
      <c r="AJ493" s="508"/>
      <c r="AK493" s="509"/>
      <c r="AL493" s="385"/>
      <c r="AM493" s="386"/>
      <c r="AN493" s="385"/>
      <c r="AT493" s="364" t="e">
        <f t="shared" si="462"/>
        <v>#N/A</v>
      </c>
      <c r="AU493" s="365" t="e">
        <f t="shared" si="463"/>
        <v>#N/A</v>
      </c>
      <c r="AV493" s="372" t="str">
        <f t="shared" ca="1" si="432"/>
        <v/>
      </c>
      <c r="AW493" s="364" t="e">
        <f t="shared" ca="1" si="433"/>
        <v>#N/A</v>
      </c>
      <c r="AX493" s="373" t="e">
        <f t="shared" ca="1" si="434"/>
        <v>#N/A</v>
      </c>
      <c r="AY493" s="98" t="e">
        <f t="shared" si="464"/>
        <v>#N/A</v>
      </c>
      <c r="AZ493" s="373" t="e">
        <f t="shared" si="465"/>
        <v>#N/A</v>
      </c>
      <c r="BA493" s="363"/>
      <c r="BC493" s="377"/>
    </row>
    <row r="494" spans="1:70" ht="26.25" customHeight="1" thickBot="1" x14ac:dyDescent="0.25">
      <c r="A494" s="506"/>
      <c r="B494" s="512" t="str">
        <f>IF('FRONT PAGE'!$A$1="www.fly-logics.com","Authority certifying flight hours 
STAMP &amp; SIGNATURE",0)</f>
        <v>Authority certifying flight hours 
STAMP &amp; SIGNATURE</v>
      </c>
      <c r="C494" s="512"/>
      <c r="D494" s="512"/>
      <c r="E494" s="513"/>
      <c r="F494" s="533" t="str">
        <f>IF('FRONT PAGE'!$A$1="www.fly-logics.com","TOTAL TO DATE",0)</f>
        <v>TOTAL TO DATE</v>
      </c>
      <c r="G494" s="534"/>
      <c r="H494" s="535"/>
      <c r="I494" s="32">
        <f t="shared" ref="I494:Q494" si="468">IF(SUM(I492:I493)=0," ",SUM(I492:I493))</f>
        <v>33.75</v>
      </c>
      <c r="J494" s="27">
        <f t="shared" si="468"/>
        <v>33.75</v>
      </c>
      <c r="K494" s="24" t="str">
        <f t="shared" si="468"/>
        <v xml:space="preserve"> </v>
      </c>
      <c r="L494" s="25" t="str">
        <f t="shared" si="468"/>
        <v xml:space="preserve"> </v>
      </c>
      <c r="M494" s="24" t="str">
        <f t="shared" si="468"/>
        <v xml:space="preserve"> </v>
      </c>
      <c r="N494" s="25" t="str">
        <f t="shared" si="468"/>
        <v xml:space="preserve"> </v>
      </c>
      <c r="O494" s="24" t="str">
        <f t="shared" si="468"/>
        <v xml:space="preserve"> </v>
      </c>
      <c r="P494" s="25" t="str">
        <f t="shared" si="468"/>
        <v xml:space="preserve"> </v>
      </c>
      <c r="Q494" s="26" t="str">
        <f t="shared" si="468"/>
        <v xml:space="preserve"> </v>
      </c>
      <c r="R494" s="289"/>
      <c r="S494" s="27" t="str">
        <f t="shared" ref="S494:AG494" si="469">IF(SUM(S492:S493)=0," ",SUM(S492:S493))</f>
        <v xml:space="preserve"> </v>
      </c>
      <c r="T494" s="24">
        <f t="shared" si="469"/>
        <v>13.75</v>
      </c>
      <c r="U494" s="24">
        <f t="shared" si="469"/>
        <v>20</v>
      </c>
      <c r="V494" s="26">
        <f t="shared" si="469"/>
        <v>5</v>
      </c>
      <c r="W494" s="27" t="str">
        <f t="shared" si="469"/>
        <v xml:space="preserve"> </v>
      </c>
      <c r="X494" s="24" t="str">
        <f t="shared" si="469"/>
        <v xml:space="preserve"> </v>
      </c>
      <c r="Y494" s="25">
        <f t="shared" si="469"/>
        <v>5</v>
      </c>
      <c r="Z494" s="24" t="str">
        <f t="shared" si="469"/>
        <v xml:space="preserve"> </v>
      </c>
      <c r="AA494" s="25">
        <f t="shared" si="469"/>
        <v>3.75</v>
      </c>
      <c r="AB494" s="26" t="str">
        <f t="shared" si="469"/>
        <v xml:space="preserve"> </v>
      </c>
      <c r="AC494" s="30">
        <f t="shared" si="469"/>
        <v>14</v>
      </c>
      <c r="AD494" s="28" t="str">
        <f t="shared" si="469"/>
        <v xml:space="preserve"> </v>
      </c>
      <c r="AE494" s="28">
        <f t="shared" si="469"/>
        <v>14</v>
      </c>
      <c r="AF494" s="31" t="str">
        <f t="shared" si="469"/>
        <v xml:space="preserve"> </v>
      </c>
      <c r="AG494" s="33">
        <f t="shared" si="469"/>
        <v>17</v>
      </c>
      <c r="AH494" s="514" t="str">
        <f>IF('FRONT PAGE'!$A$1="www.fly-logics.com","_____________________________
PILOT SIGNATURE",0)</f>
        <v>_____________________________
PILOT SIGNATURE</v>
      </c>
      <c r="AI494" s="515"/>
      <c r="AJ494" s="515"/>
      <c r="AK494" s="330">
        <f>A492</f>
        <v>35</v>
      </c>
      <c r="AL494" s="387"/>
      <c r="AM494" s="388"/>
      <c r="AN494" s="387"/>
      <c r="AT494" s="364" t="e">
        <f t="shared" si="462"/>
        <v>#N/A</v>
      </c>
      <c r="AU494" s="365" t="e">
        <f t="shared" si="463"/>
        <v>#N/A</v>
      </c>
      <c r="AV494" s="372" t="str">
        <f t="shared" ca="1" si="432"/>
        <v/>
      </c>
      <c r="AW494" s="364" t="e">
        <f t="shared" ca="1" si="433"/>
        <v>#N/A</v>
      </c>
      <c r="AX494" s="373" t="e">
        <f t="shared" ca="1" si="434"/>
        <v>#N/A</v>
      </c>
      <c r="AY494" s="98" t="e">
        <f t="shared" si="464"/>
        <v>#N/A</v>
      </c>
      <c r="AZ494" s="373" t="e">
        <f t="shared" si="465"/>
        <v>#N/A</v>
      </c>
      <c r="BA494" s="363"/>
      <c r="BC494" s="377"/>
    </row>
    <row r="495" spans="1:70" s="50" customFormat="1" ht="27.75" customHeight="1" x14ac:dyDescent="0.2">
      <c r="A495" s="29">
        <f>A490+1</f>
        <v>351</v>
      </c>
      <c r="B495" s="39"/>
      <c r="C495" s="40"/>
      <c r="D495" s="41"/>
      <c r="E495" s="42"/>
      <c r="F495" s="43"/>
      <c r="G495" s="44"/>
      <c r="H495" s="45"/>
      <c r="I495" s="281"/>
      <c r="J495" s="277"/>
      <c r="K495" s="278"/>
      <c r="L495" s="279"/>
      <c r="M495" s="278"/>
      <c r="N495" s="279"/>
      <c r="O495" s="278"/>
      <c r="P495" s="279"/>
      <c r="Q495" s="150"/>
      <c r="R495" s="285"/>
      <c r="S495" s="46"/>
      <c r="T495" s="47"/>
      <c r="U495" s="47"/>
      <c r="V495" s="48"/>
      <c r="W495" s="293"/>
      <c r="X495" s="278"/>
      <c r="Y495" s="279"/>
      <c r="Z495" s="278"/>
      <c r="AA495" s="279"/>
      <c r="AB495" s="150"/>
      <c r="AC495" s="282"/>
      <c r="AD495" s="283"/>
      <c r="AE495" s="283"/>
      <c r="AF495" s="284"/>
      <c r="AG495" s="49"/>
      <c r="AH495" s="48"/>
      <c r="AI495" s="516"/>
      <c r="AJ495" s="516"/>
      <c r="AK495" s="517"/>
      <c r="AL495" s="100"/>
      <c r="AM495" s="382" t="str">
        <f t="shared" ref="AM495:AM504" si="470">IF(B495=0," ",TEXT(B495,"MMM"))</f>
        <v xml:space="preserve"> </v>
      </c>
      <c r="AN495" s="95" t="str">
        <f t="shared" ref="AN495:AN504" si="471">IF(B495=0," ",YEAR(B495))</f>
        <v xml:space="preserve"> </v>
      </c>
      <c r="AO495" s="365"/>
      <c r="AP495" s="365"/>
      <c r="AQ495" s="256"/>
      <c r="AR495" s="365"/>
      <c r="AS495" s="365"/>
      <c r="AT495" s="364" t="e">
        <f t="shared" ref="AT495:AT504" si="472">IF(ISBLANK($B691),NA(),$B691)</f>
        <v>#N/A</v>
      </c>
      <c r="AU495" s="365" t="e">
        <f t="shared" ref="AU495:AU504" si="473">IF(ISBLANK($I691),NA(),$I691)</f>
        <v>#N/A</v>
      </c>
      <c r="AV495" s="372" t="str">
        <f t="shared" ca="1" si="432"/>
        <v/>
      </c>
      <c r="AW495" s="364" t="e">
        <f t="shared" ca="1" si="433"/>
        <v>#N/A</v>
      </c>
      <c r="AX495" s="373" t="e">
        <f t="shared" ca="1" si="434"/>
        <v>#N/A</v>
      </c>
      <c r="AY495" s="98" t="e">
        <f>IF(S691=0,NA(),S691)</f>
        <v>#N/A</v>
      </c>
      <c r="AZ495" s="373" t="e">
        <f>IF(V691=0,NA(),V691)</f>
        <v>#N/A</v>
      </c>
      <c r="BA495" s="363"/>
      <c r="BB495" s="365"/>
      <c r="BC495" s="377"/>
      <c r="BD495" s="365"/>
      <c r="BE495" s="365"/>
      <c r="BF495" s="365"/>
      <c r="BG495" s="365"/>
      <c r="BH495" s="365"/>
      <c r="BI495" s="365"/>
      <c r="BJ495" s="365"/>
      <c r="BK495" s="365"/>
      <c r="BL495" s="376"/>
      <c r="BM495" s="376"/>
      <c r="BN495" s="260"/>
      <c r="BO495" s="260"/>
      <c r="BP495" s="260"/>
      <c r="BQ495" s="263"/>
      <c r="BR495" s="263"/>
    </row>
    <row r="496" spans="1:70" s="50" customFormat="1" ht="27.75" customHeight="1" x14ac:dyDescent="0.2">
      <c r="A496" s="22">
        <f>A495+1</f>
        <v>352</v>
      </c>
      <c r="B496" s="51"/>
      <c r="C496" s="52"/>
      <c r="D496" s="53"/>
      <c r="E496" s="54"/>
      <c r="F496" s="55"/>
      <c r="G496" s="56"/>
      <c r="H496" s="57"/>
      <c r="I496" s="275"/>
      <c r="J496" s="58"/>
      <c r="K496" s="59"/>
      <c r="L496" s="60"/>
      <c r="M496" s="59"/>
      <c r="N496" s="60"/>
      <c r="O496" s="59"/>
      <c r="P496" s="60"/>
      <c r="Q496" s="61"/>
      <c r="R496" s="286"/>
      <c r="S496" s="58"/>
      <c r="T496" s="59"/>
      <c r="U496" s="59"/>
      <c r="V496" s="61"/>
      <c r="W496" s="294"/>
      <c r="X496" s="59"/>
      <c r="Y496" s="60"/>
      <c r="Z496" s="59"/>
      <c r="AA496" s="60"/>
      <c r="AB496" s="61"/>
      <c r="AC496" s="62"/>
      <c r="AD496" s="63"/>
      <c r="AE496" s="63"/>
      <c r="AF496" s="64"/>
      <c r="AG496" s="65"/>
      <c r="AH496" s="61"/>
      <c r="AI496" s="510"/>
      <c r="AJ496" s="510"/>
      <c r="AK496" s="511"/>
      <c r="AL496" s="100"/>
      <c r="AM496" s="382" t="str">
        <f t="shared" si="470"/>
        <v xml:space="preserve"> </v>
      </c>
      <c r="AN496" s="95" t="str">
        <f t="shared" si="471"/>
        <v xml:space="preserve"> </v>
      </c>
      <c r="AO496" s="365"/>
      <c r="AP496" s="365"/>
      <c r="AQ496" s="256"/>
      <c r="AR496" s="365"/>
      <c r="AS496" s="365"/>
      <c r="AT496" s="364" t="e">
        <f t="shared" si="472"/>
        <v>#N/A</v>
      </c>
      <c r="AU496" s="365" t="e">
        <f t="shared" si="473"/>
        <v>#N/A</v>
      </c>
      <c r="AV496" s="372" t="str">
        <f t="shared" ca="1" si="432"/>
        <v/>
      </c>
      <c r="AW496" s="364" t="e">
        <f t="shared" ca="1" si="433"/>
        <v>#N/A</v>
      </c>
      <c r="AX496" s="373" t="e">
        <f t="shared" ca="1" si="434"/>
        <v>#N/A</v>
      </c>
      <c r="AY496" s="98" t="e">
        <f t="shared" ref="AY496:AY504" si="474">IF(S692=0,NA(),S692)</f>
        <v>#N/A</v>
      </c>
      <c r="AZ496" s="373" t="e">
        <f t="shared" ref="AZ496:AZ504" si="475">IF(V692=0,NA(),V692)</f>
        <v>#N/A</v>
      </c>
      <c r="BA496" s="363"/>
      <c r="BB496" s="365"/>
      <c r="BC496" s="377"/>
      <c r="BD496" s="365"/>
      <c r="BE496" s="365"/>
      <c r="BF496" s="365"/>
      <c r="BG496" s="365"/>
      <c r="BH496" s="365"/>
      <c r="BI496" s="365"/>
      <c r="BJ496" s="365"/>
      <c r="BK496" s="365"/>
      <c r="BL496" s="376"/>
      <c r="BM496" s="376"/>
      <c r="BN496" s="260"/>
      <c r="BO496" s="260"/>
      <c r="BP496" s="260"/>
      <c r="BQ496" s="263"/>
      <c r="BR496" s="263"/>
    </row>
    <row r="497" spans="1:70" s="50" customFormat="1" ht="27.75" customHeight="1" x14ac:dyDescent="0.2">
      <c r="A497" s="22">
        <f t="shared" ref="A497:A504" si="476">A496+1</f>
        <v>353</v>
      </c>
      <c r="B497" s="51"/>
      <c r="C497" s="52"/>
      <c r="D497" s="53"/>
      <c r="E497" s="54"/>
      <c r="F497" s="55"/>
      <c r="G497" s="56"/>
      <c r="H497" s="57"/>
      <c r="I497" s="275"/>
      <c r="J497" s="58"/>
      <c r="K497" s="59"/>
      <c r="L497" s="60"/>
      <c r="M497" s="59"/>
      <c r="N497" s="60"/>
      <c r="O497" s="59"/>
      <c r="P497" s="60"/>
      <c r="Q497" s="61"/>
      <c r="R497" s="286"/>
      <c r="S497" s="58"/>
      <c r="T497" s="59"/>
      <c r="U497" s="59"/>
      <c r="V497" s="61"/>
      <c r="W497" s="294"/>
      <c r="X497" s="59"/>
      <c r="Y497" s="60"/>
      <c r="Z497" s="59"/>
      <c r="AA497" s="60"/>
      <c r="AB497" s="61"/>
      <c r="AC497" s="62"/>
      <c r="AD497" s="63"/>
      <c r="AE497" s="63"/>
      <c r="AF497" s="64"/>
      <c r="AG497" s="65"/>
      <c r="AH497" s="61"/>
      <c r="AI497" s="510"/>
      <c r="AJ497" s="510"/>
      <c r="AK497" s="511"/>
      <c r="AL497" s="100"/>
      <c r="AM497" s="382" t="str">
        <f t="shared" si="470"/>
        <v xml:space="preserve"> </v>
      </c>
      <c r="AN497" s="95" t="str">
        <f t="shared" si="471"/>
        <v xml:space="preserve"> </v>
      </c>
      <c r="AO497" s="365"/>
      <c r="AP497" s="365"/>
      <c r="AQ497" s="256"/>
      <c r="AR497" s="365"/>
      <c r="AS497" s="365"/>
      <c r="AT497" s="364" t="e">
        <f t="shared" si="472"/>
        <v>#N/A</v>
      </c>
      <c r="AU497" s="365" t="e">
        <f t="shared" si="473"/>
        <v>#N/A</v>
      </c>
      <c r="AV497" s="372" t="str">
        <f t="shared" ca="1" si="432"/>
        <v/>
      </c>
      <c r="AW497" s="364" t="e">
        <f t="shared" ca="1" si="433"/>
        <v>#N/A</v>
      </c>
      <c r="AX497" s="373" t="e">
        <f t="shared" ca="1" si="434"/>
        <v>#N/A</v>
      </c>
      <c r="AY497" s="98" t="e">
        <f t="shared" si="474"/>
        <v>#N/A</v>
      </c>
      <c r="AZ497" s="373" t="e">
        <f t="shared" si="475"/>
        <v>#N/A</v>
      </c>
      <c r="BA497" s="363"/>
      <c r="BB497" s="365"/>
      <c r="BC497" s="377"/>
      <c r="BD497" s="365"/>
      <c r="BE497" s="365"/>
      <c r="BF497" s="365"/>
      <c r="BG497" s="365"/>
      <c r="BH497" s="365"/>
      <c r="BI497" s="365"/>
      <c r="BJ497" s="365"/>
      <c r="BK497" s="365"/>
      <c r="BL497" s="376"/>
      <c r="BM497" s="376"/>
      <c r="BN497" s="260"/>
      <c r="BO497" s="260"/>
      <c r="BP497" s="260"/>
      <c r="BQ497" s="263"/>
      <c r="BR497" s="263"/>
    </row>
    <row r="498" spans="1:70" s="50" customFormat="1" ht="27.75" customHeight="1" x14ac:dyDescent="0.2">
      <c r="A498" s="22">
        <f t="shared" si="476"/>
        <v>354</v>
      </c>
      <c r="B498" s="51"/>
      <c r="C498" s="52"/>
      <c r="D498" s="53"/>
      <c r="E498" s="54"/>
      <c r="F498" s="55"/>
      <c r="G498" s="56"/>
      <c r="H498" s="57"/>
      <c r="I498" s="275"/>
      <c r="J498" s="58"/>
      <c r="K498" s="59"/>
      <c r="L498" s="60"/>
      <c r="M498" s="59"/>
      <c r="N498" s="60"/>
      <c r="O498" s="59"/>
      <c r="P498" s="60"/>
      <c r="Q498" s="61"/>
      <c r="R498" s="286"/>
      <c r="S498" s="58"/>
      <c r="T498" s="59"/>
      <c r="U498" s="59"/>
      <c r="V498" s="61"/>
      <c r="W498" s="294"/>
      <c r="X498" s="59"/>
      <c r="Y498" s="60"/>
      <c r="Z498" s="59"/>
      <c r="AA498" s="60"/>
      <c r="AB498" s="61"/>
      <c r="AC498" s="62"/>
      <c r="AD498" s="63"/>
      <c r="AE498" s="63"/>
      <c r="AF498" s="64"/>
      <c r="AG498" s="65"/>
      <c r="AH498" s="61"/>
      <c r="AI498" s="510"/>
      <c r="AJ498" s="510"/>
      <c r="AK498" s="511"/>
      <c r="AL498" s="100"/>
      <c r="AM498" s="382" t="str">
        <f t="shared" si="470"/>
        <v xml:space="preserve"> </v>
      </c>
      <c r="AN498" s="95" t="str">
        <f t="shared" si="471"/>
        <v xml:space="preserve"> </v>
      </c>
      <c r="AO498" s="365"/>
      <c r="AP498" s="365"/>
      <c r="AQ498" s="256"/>
      <c r="AR498" s="365"/>
      <c r="AS498" s="365"/>
      <c r="AT498" s="364" t="e">
        <f t="shared" si="472"/>
        <v>#N/A</v>
      </c>
      <c r="AU498" s="365" t="e">
        <f t="shared" si="473"/>
        <v>#N/A</v>
      </c>
      <c r="AV498" s="372" t="str">
        <f t="shared" ca="1" si="432"/>
        <v/>
      </c>
      <c r="AW498" s="364" t="e">
        <f t="shared" ca="1" si="433"/>
        <v>#N/A</v>
      </c>
      <c r="AX498" s="373" t="e">
        <f t="shared" ca="1" si="434"/>
        <v>#N/A</v>
      </c>
      <c r="AY498" s="98" t="e">
        <f t="shared" si="474"/>
        <v>#N/A</v>
      </c>
      <c r="AZ498" s="373" t="e">
        <f t="shared" si="475"/>
        <v>#N/A</v>
      </c>
      <c r="BA498" s="363"/>
      <c r="BB498" s="365"/>
      <c r="BC498" s="377"/>
      <c r="BD498" s="365"/>
      <c r="BE498" s="365"/>
      <c r="BF498" s="365"/>
      <c r="BG498" s="365"/>
      <c r="BH498" s="365"/>
      <c r="BI498" s="365"/>
      <c r="BJ498" s="365"/>
      <c r="BK498" s="365"/>
      <c r="BL498" s="376"/>
      <c r="BM498" s="376"/>
      <c r="BN498" s="260"/>
      <c r="BO498" s="260"/>
      <c r="BP498" s="260"/>
      <c r="BQ498" s="263"/>
      <c r="BR498" s="263"/>
    </row>
    <row r="499" spans="1:70" s="50" customFormat="1" ht="27.75" customHeight="1" x14ac:dyDescent="0.2">
      <c r="A499" s="22">
        <f t="shared" si="476"/>
        <v>355</v>
      </c>
      <c r="B499" s="51"/>
      <c r="C499" s="52"/>
      <c r="D499" s="53"/>
      <c r="E499" s="54"/>
      <c r="F499" s="55"/>
      <c r="G499" s="56"/>
      <c r="H499" s="57"/>
      <c r="I499" s="275"/>
      <c r="J499" s="58"/>
      <c r="K499" s="59"/>
      <c r="L499" s="60"/>
      <c r="M499" s="59"/>
      <c r="N499" s="60"/>
      <c r="O499" s="59"/>
      <c r="P499" s="60"/>
      <c r="Q499" s="61"/>
      <c r="R499" s="286"/>
      <c r="S499" s="58"/>
      <c r="T499" s="59"/>
      <c r="U499" s="59"/>
      <c r="V499" s="61"/>
      <c r="W499" s="294"/>
      <c r="X499" s="59"/>
      <c r="Y499" s="60"/>
      <c r="Z499" s="59"/>
      <c r="AA499" s="60"/>
      <c r="AB499" s="61"/>
      <c r="AC499" s="62"/>
      <c r="AD499" s="63"/>
      <c r="AE499" s="63"/>
      <c r="AF499" s="64"/>
      <c r="AG499" s="65"/>
      <c r="AH499" s="61"/>
      <c r="AI499" s="510"/>
      <c r="AJ499" s="510"/>
      <c r="AK499" s="511"/>
      <c r="AL499" s="100"/>
      <c r="AM499" s="382" t="str">
        <f t="shared" si="470"/>
        <v xml:space="preserve"> </v>
      </c>
      <c r="AN499" s="95" t="str">
        <f t="shared" si="471"/>
        <v xml:space="preserve"> </v>
      </c>
      <c r="AO499" s="365"/>
      <c r="AP499" s="365"/>
      <c r="AQ499" s="256"/>
      <c r="AR499" s="365"/>
      <c r="AS499" s="365"/>
      <c r="AT499" s="364" t="e">
        <f t="shared" si="472"/>
        <v>#N/A</v>
      </c>
      <c r="AU499" s="365" t="e">
        <f t="shared" si="473"/>
        <v>#N/A</v>
      </c>
      <c r="AV499" s="372" t="str">
        <f t="shared" ca="1" si="432"/>
        <v/>
      </c>
      <c r="AW499" s="364" t="e">
        <f t="shared" ca="1" si="433"/>
        <v>#N/A</v>
      </c>
      <c r="AX499" s="373" t="e">
        <f t="shared" ca="1" si="434"/>
        <v>#N/A</v>
      </c>
      <c r="AY499" s="98" t="e">
        <f t="shared" si="474"/>
        <v>#N/A</v>
      </c>
      <c r="AZ499" s="373" t="e">
        <f t="shared" si="475"/>
        <v>#N/A</v>
      </c>
      <c r="BA499" s="363"/>
      <c r="BB499" s="365"/>
      <c r="BC499" s="377"/>
      <c r="BD499" s="365"/>
      <c r="BE499" s="365"/>
      <c r="BF499" s="365"/>
      <c r="BG499" s="365"/>
      <c r="BH499" s="365"/>
      <c r="BI499" s="365"/>
      <c r="BJ499" s="365"/>
      <c r="BK499" s="365"/>
      <c r="BL499" s="376"/>
      <c r="BM499" s="376"/>
      <c r="BN499" s="260"/>
      <c r="BO499" s="260"/>
      <c r="BP499" s="260"/>
      <c r="BQ499" s="263"/>
      <c r="BR499" s="263"/>
    </row>
    <row r="500" spans="1:70" s="50" customFormat="1" ht="27.75" customHeight="1" x14ac:dyDescent="0.2">
      <c r="A500" s="22">
        <f t="shared" si="476"/>
        <v>356</v>
      </c>
      <c r="B500" s="51"/>
      <c r="C500" s="52"/>
      <c r="D500" s="53"/>
      <c r="E500" s="54"/>
      <c r="F500" s="55"/>
      <c r="G500" s="56"/>
      <c r="H500" s="57"/>
      <c r="I500" s="275"/>
      <c r="J500" s="58"/>
      <c r="K500" s="59"/>
      <c r="L500" s="60"/>
      <c r="M500" s="59"/>
      <c r="N500" s="60"/>
      <c r="O500" s="59"/>
      <c r="P500" s="60"/>
      <c r="Q500" s="61"/>
      <c r="R500" s="286"/>
      <c r="S500" s="58"/>
      <c r="T500" s="59"/>
      <c r="U500" s="59"/>
      <c r="V500" s="61"/>
      <c r="W500" s="294"/>
      <c r="X500" s="59"/>
      <c r="Y500" s="60"/>
      <c r="Z500" s="59"/>
      <c r="AA500" s="60"/>
      <c r="AB500" s="61"/>
      <c r="AC500" s="62"/>
      <c r="AD500" s="63"/>
      <c r="AE500" s="63"/>
      <c r="AF500" s="64"/>
      <c r="AG500" s="65"/>
      <c r="AH500" s="61"/>
      <c r="AI500" s="510"/>
      <c r="AJ500" s="510"/>
      <c r="AK500" s="511"/>
      <c r="AL500" s="100"/>
      <c r="AM500" s="382" t="str">
        <f t="shared" si="470"/>
        <v xml:space="preserve"> </v>
      </c>
      <c r="AN500" s="95" t="str">
        <f t="shared" si="471"/>
        <v xml:space="preserve"> </v>
      </c>
      <c r="AO500" s="365"/>
      <c r="AP500" s="365"/>
      <c r="AQ500" s="256"/>
      <c r="AR500" s="365"/>
      <c r="AS500" s="365"/>
      <c r="AT500" s="364" t="e">
        <f t="shared" si="472"/>
        <v>#N/A</v>
      </c>
      <c r="AU500" s="365" t="e">
        <f t="shared" si="473"/>
        <v>#N/A</v>
      </c>
      <c r="AV500" s="372" t="str">
        <f t="shared" ca="1" si="432"/>
        <v/>
      </c>
      <c r="AW500" s="364" t="e">
        <f t="shared" ca="1" si="433"/>
        <v>#N/A</v>
      </c>
      <c r="AX500" s="373" t="e">
        <f t="shared" ca="1" si="434"/>
        <v>#N/A</v>
      </c>
      <c r="AY500" s="98" t="e">
        <f t="shared" si="474"/>
        <v>#N/A</v>
      </c>
      <c r="AZ500" s="373" t="e">
        <f t="shared" si="475"/>
        <v>#N/A</v>
      </c>
      <c r="BA500" s="363"/>
      <c r="BB500" s="365"/>
      <c r="BC500" s="377"/>
      <c r="BD500" s="365"/>
      <c r="BE500" s="365"/>
      <c r="BF500" s="365"/>
      <c r="BG500" s="365"/>
      <c r="BH500" s="365"/>
      <c r="BI500" s="365"/>
      <c r="BJ500" s="365"/>
      <c r="BK500" s="365"/>
      <c r="BL500" s="376"/>
      <c r="BM500" s="376"/>
      <c r="BN500" s="260"/>
      <c r="BO500" s="260"/>
      <c r="BP500" s="260"/>
      <c r="BQ500" s="263"/>
      <c r="BR500" s="263"/>
    </row>
    <row r="501" spans="1:70" s="50" customFormat="1" ht="27.75" customHeight="1" x14ac:dyDescent="0.2">
      <c r="A501" s="22">
        <f>A500+1</f>
        <v>357</v>
      </c>
      <c r="B501" s="51"/>
      <c r="C501" s="52"/>
      <c r="D501" s="53"/>
      <c r="E501" s="54"/>
      <c r="F501" s="55"/>
      <c r="G501" s="56"/>
      <c r="H501" s="57"/>
      <c r="I501" s="275"/>
      <c r="J501" s="58"/>
      <c r="K501" s="59"/>
      <c r="L501" s="60"/>
      <c r="M501" s="59"/>
      <c r="N501" s="60"/>
      <c r="O501" s="59"/>
      <c r="P501" s="60"/>
      <c r="Q501" s="61"/>
      <c r="R501" s="286"/>
      <c r="S501" s="58"/>
      <c r="T501" s="59"/>
      <c r="U501" s="59"/>
      <c r="V501" s="61"/>
      <c r="W501" s="294"/>
      <c r="X501" s="59"/>
      <c r="Y501" s="60"/>
      <c r="Z501" s="59"/>
      <c r="AA501" s="60"/>
      <c r="AB501" s="61"/>
      <c r="AC501" s="62"/>
      <c r="AD501" s="63"/>
      <c r="AE501" s="63"/>
      <c r="AF501" s="64"/>
      <c r="AG501" s="65"/>
      <c r="AH501" s="61"/>
      <c r="AI501" s="510"/>
      <c r="AJ501" s="510"/>
      <c r="AK501" s="511"/>
      <c r="AL501" s="100"/>
      <c r="AM501" s="382" t="str">
        <f t="shared" si="470"/>
        <v xml:space="preserve"> </v>
      </c>
      <c r="AN501" s="95" t="str">
        <f t="shared" si="471"/>
        <v xml:space="preserve"> </v>
      </c>
      <c r="AO501" s="365"/>
      <c r="AP501" s="365"/>
      <c r="AQ501" s="256"/>
      <c r="AR501" s="365"/>
      <c r="AS501" s="365"/>
      <c r="AT501" s="364" t="e">
        <f t="shared" si="472"/>
        <v>#N/A</v>
      </c>
      <c r="AU501" s="365" t="e">
        <f t="shared" si="473"/>
        <v>#N/A</v>
      </c>
      <c r="AV501" s="372" t="str">
        <f t="shared" ca="1" si="432"/>
        <v/>
      </c>
      <c r="AW501" s="364" t="e">
        <f t="shared" ca="1" si="433"/>
        <v>#N/A</v>
      </c>
      <c r="AX501" s="373" t="e">
        <f t="shared" ca="1" si="434"/>
        <v>#N/A</v>
      </c>
      <c r="AY501" s="98" t="e">
        <f t="shared" si="474"/>
        <v>#N/A</v>
      </c>
      <c r="AZ501" s="373" t="e">
        <f t="shared" si="475"/>
        <v>#N/A</v>
      </c>
      <c r="BA501" s="363"/>
      <c r="BB501" s="365"/>
      <c r="BC501" s="377"/>
      <c r="BD501" s="365"/>
      <c r="BE501" s="365"/>
      <c r="BF501" s="365"/>
      <c r="BG501" s="365"/>
      <c r="BH501" s="365"/>
      <c r="BI501" s="365"/>
      <c r="BJ501" s="365"/>
      <c r="BK501" s="365"/>
      <c r="BL501" s="376"/>
      <c r="BM501" s="376"/>
      <c r="BN501" s="260"/>
      <c r="BO501" s="260"/>
      <c r="BP501" s="260"/>
      <c r="BQ501" s="263"/>
      <c r="BR501" s="263"/>
    </row>
    <row r="502" spans="1:70" s="50" customFormat="1" ht="27.75" customHeight="1" x14ac:dyDescent="0.2">
      <c r="A502" s="22">
        <f t="shared" si="476"/>
        <v>358</v>
      </c>
      <c r="B502" s="51"/>
      <c r="C502" s="52"/>
      <c r="D502" s="53"/>
      <c r="E502" s="54"/>
      <c r="F502" s="55"/>
      <c r="G502" s="56"/>
      <c r="H502" s="57"/>
      <c r="I502" s="275"/>
      <c r="J502" s="58"/>
      <c r="K502" s="59"/>
      <c r="L502" s="60"/>
      <c r="M502" s="59"/>
      <c r="N502" s="60"/>
      <c r="O502" s="59"/>
      <c r="P502" s="60"/>
      <c r="Q502" s="61"/>
      <c r="R502" s="286"/>
      <c r="S502" s="58"/>
      <c r="T502" s="59"/>
      <c r="U502" s="59"/>
      <c r="V502" s="61"/>
      <c r="W502" s="294"/>
      <c r="X502" s="59"/>
      <c r="Y502" s="60"/>
      <c r="Z502" s="59"/>
      <c r="AA502" s="60"/>
      <c r="AB502" s="61"/>
      <c r="AC502" s="62"/>
      <c r="AD502" s="63"/>
      <c r="AE502" s="63"/>
      <c r="AF502" s="64"/>
      <c r="AG502" s="65"/>
      <c r="AH502" s="61"/>
      <c r="AI502" s="510"/>
      <c r="AJ502" s="510"/>
      <c r="AK502" s="511"/>
      <c r="AL502" s="100"/>
      <c r="AM502" s="382" t="str">
        <f t="shared" si="470"/>
        <v xml:space="preserve"> </v>
      </c>
      <c r="AN502" s="95" t="str">
        <f t="shared" si="471"/>
        <v xml:space="preserve"> </v>
      </c>
      <c r="AO502" s="365"/>
      <c r="AP502" s="365"/>
      <c r="AQ502" s="256"/>
      <c r="AR502" s="365"/>
      <c r="AS502" s="365"/>
      <c r="AT502" s="364" t="e">
        <f t="shared" si="472"/>
        <v>#N/A</v>
      </c>
      <c r="AU502" s="365" t="e">
        <f t="shared" si="473"/>
        <v>#N/A</v>
      </c>
      <c r="AV502" s="372" t="str">
        <f t="shared" ca="1" si="432"/>
        <v/>
      </c>
      <c r="AW502" s="364" t="e">
        <f t="shared" ca="1" si="433"/>
        <v>#N/A</v>
      </c>
      <c r="AX502" s="373" t="e">
        <f t="shared" ca="1" si="434"/>
        <v>#N/A</v>
      </c>
      <c r="AY502" s="98" t="e">
        <f t="shared" si="474"/>
        <v>#N/A</v>
      </c>
      <c r="AZ502" s="373" t="e">
        <f t="shared" si="475"/>
        <v>#N/A</v>
      </c>
      <c r="BA502" s="363"/>
      <c r="BB502" s="365"/>
      <c r="BC502" s="377"/>
      <c r="BD502" s="365"/>
      <c r="BE502" s="365"/>
      <c r="BF502" s="365"/>
      <c r="BG502" s="365"/>
      <c r="BH502" s="365"/>
      <c r="BI502" s="365"/>
      <c r="BJ502" s="365"/>
      <c r="BK502" s="365"/>
      <c r="BL502" s="376"/>
      <c r="BM502" s="376"/>
      <c r="BN502" s="260"/>
      <c r="BO502" s="260"/>
      <c r="BP502" s="260"/>
      <c r="BQ502" s="263"/>
      <c r="BR502" s="263"/>
    </row>
    <row r="503" spans="1:70" s="50" customFormat="1" ht="27.75" customHeight="1" x14ac:dyDescent="0.2">
      <c r="A503" s="22">
        <f t="shared" si="476"/>
        <v>359</v>
      </c>
      <c r="B503" s="51"/>
      <c r="C503" s="52"/>
      <c r="D503" s="53"/>
      <c r="E503" s="54"/>
      <c r="F503" s="55"/>
      <c r="G503" s="56"/>
      <c r="H503" s="57"/>
      <c r="I503" s="275"/>
      <c r="J503" s="58"/>
      <c r="K503" s="59"/>
      <c r="L503" s="60"/>
      <c r="M503" s="59"/>
      <c r="N503" s="60"/>
      <c r="O503" s="59"/>
      <c r="P503" s="60"/>
      <c r="Q503" s="61"/>
      <c r="R503" s="286"/>
      <c r="S503" s="58"/>
      <c r="T503" s="59"/>
      <c r="U503" s="59"/>
      <c r="V503" s="61"/>
      <c r="W503" s="294"/>
      <c r="X503" s="59"/>
      <c r="Y503" s="60"/>
      <c r="Z503" s="59"/>
      <c r="AA503" s="60"/>
      <c r="AB503" s="61"/>
      <c r="AC503" s="62"/>
      <c r="AD503" s="63"/>
      <c r="AE503" s="63"/>
      <c r="AF503" s="64"/>
      <c r="AG503" s="65"/>
      <c r="AH503" s="61"/>
      <c r="AI503" s="510"/>
      <c r="AJ503" s="510"/>
      <c r="AK503" s="511"/>
      <c r="AL503" s="100"/>
      <c r="AM503" s="382" t="str">
        <f t="shared" si="470"/>
        <v xml:space="preserve"> </v>
      </c>
      <c r="AN503" s="95" t="str">
        <f t="shared" si="471"/>
        <v xml:space="preserve"> </v>
      </c>
      <c r="AO503" s="365"/>
      <c r="AP503" s="365"/>
      <c r="AQ503" s="256"/>
      <c r="AR503" s="365"/>
      <c r="AS503" s="365"/>
      <c r="AT503" s="364" t="e">
        <f t="shared" si="472"/>
        <v>#N/A</v>
      </c>
      <c r="AU503" s="365" t="e">
        <f t="shared" si="473"/>
        <v>#N/A</v>
      </c>
      <c r="AV503" s="372" t="str">
        <f t="shared" ca="1" si="432"/>
        <v/>
      </c>
      <c r="AW503" s="364" t="e">
        <f t="shared" ca="1" si="433"/>
        <v>#N/A</v>
      </c>
      <c r="AX503" s="373" t="e">
        <f t="shared" ca="1" si="434"/>
        <v>#N/A</v>
      </c>
      <c r="AY503" s="98" t="e">
        <f t="shared" si="474"/>
        <v>#N/A</v>
      </c>
      <c r="AZ503" s="373" t="e">
        <f t="shared" si="475"/>
        <v>#N/A</v>
      </c>
      <c r="BA503" s="365"/>
      <c r="BB503" s="365"/>
      <c r="BC503" s="377"/>
      <c r="BD503" s="365"/>
      <c r="BE503" s="365"/>
      <c r="BF503" s="365"/>
      <c r="BG503" s="365"/>
      <c r="BH503" s="365"/>
      <c r="BI503" s="365"/>
      <c r="BJ503" s="365"/>
      <c r="BK503" s="365"/>
      <c r="BL503" s="376"/>
      <c r="BM503" s="376"/>
      <c r="BN503" s="260"/>
      <c r="BO503" s="260"/>
      <c r="BP503" s="260"/>
      <c r="BQ503" s="263"/>
      <c r="BR503" s="263"/>
    </row>
    <row r="504" spans="1:70" s="50" customFormat="1" ht="27.75" customHeight="1" thickBot="1" x14ac:dyDescent="0.25">
      <c r="A504" s="23">
        <f t="shared" si="476"/>
        <v>360</v>
      </c>
      <c r="B504" s="66"/>
      <c r="C504" s="67"/>
      <c r="D504" s="68"/>
      <c r="E504" s="69"/>
      <c r="F504" s="70"/>
      <c r="G504" s="71"/>
      <c r="H504" s="72"/>
      <c r="I504" s="276"/>
      <c r="J504" s="73"/>
      <c r="K504" s="74"/>
      <c r="L504" s="75"/>
      <c r="M504" s="74"/>
      <c r="N504" s="75"/>
      <c r="O504" s="74"/>
      <c r="P504" s="75"/>
      <c r="Q504" s="76"/>
      <c r="R504" s="287"/>
      <c r="S504" s="73"/>
      <c r="T504" s="74"/>
      <c r="U504" s="74"/>
      <c r="V504" s="76"/>
      <c r="W504" s="295"/>
      <c r="X504" s="74"/>
      <c r="Y504" s="75"/>
      <c r="Z504" s="74"/>
      <c r="AA504" s="75"/>
      <c r="AB504" s="76"/>
      <c r="AC504" s="77"/>
      <c r="AD504" s="78"/>
      <c r="AE504" s="78"/>
      <c r="AF504" s="79"/>
      <c r="AG504" s="80"/>
      <c r="AH504" s="76"/>
      <c r="AI504" s="518"/>
      <c r="AJ504" s="518"/>
      <c r="AK504" s="519"/>
      <c r="AL504" s="100"/>
      <c r="AM504" s="382" t="str">
        <f t="shared" si="470"/>
        <v xml:space="preserve"> </v>
      </c>
      <c r="AN504" s="95" t="str">
        <f t="shared" si="471"/>
        <v xml:space="preserve"> </v>
      </c>
      <c r="AO504" s="365"/>
      <c r="AP504" s="365"/>
      <c r="AQ504" s="256"/>
      <c r="AR504" s="365"/>
      <c r="AS504" s="365"/>
      <c r="AT504" s="364" t="e">
        <f t="shared" si="472"/>
        <v>#N/A</v>
      </c>
      <c r="AU504" s="365" t="e">
        <f t="shared" si="473"/>
        <v>#N/A</v>
      </c>
      <c r="AV504" s="372" t="str">
        <f t="shared" ca="1" si="432"/>
        <v/>
      </c>
      <c r="AW504" s="364" t="e">
        <f t="shared" ca="1" si="433"/>
        <v>#N/A</v>
      </c>
      <c r="AX504" s="373" t="e">
        <f t="shared" ca="1" si="434"/>
        <v>#N/A</v>
      </c>
      <c r="AY504" s="98" t="e">
        <f t="shared" si="474"/>
        <v>#N/A</v>
      </c>
      <c r="AZ504" s="373" t="e">
        <f t="shared" si="475"/>
        <v>#N/A</v>
      </c>
      <c r="BA504" s="365"/>
      <c r="BB504" s="365"/>
      <c r="BC504" s="377"/>
      <c r="BD504" s="365"/>
      <c r="BE504" s="365"/>
      <c r="BF504" s="365"/>
      <c r="BG504" s="365"/>
      <c r="BH504" s="365"/>
      <c r="BI504" s="365"/>
      <c r="BJ504" s="365"/>
      <c r="BK504" s="365"/>
      <c r="BL504" s="376"/>
      <c r="BM504" s="376"/>
      <c r="BN504" s="260"/>
      <c r="BO504" s="260"/>
      <c r="BP504" s="260"/>
      <c r="BQ504" s="263"/>
      <c r="BR504" s="263"/>
    </row>
    <row r="505" spans="1:70" ht="4.5" customHeight="1" thickBot="1" x14ac:dyDescent="0.25">
      <c r="A505" s="91">
        <f>AK508</f>
        <v>36</v>
      </c>
      <c r="B505" s="235"/>
      <c r="C505" s="235"/>
      <c r="D505" s="235"/>
      <c r="E505" s="235"/>
      <c r="F505" s="235"/>
      <c r="G505" s="235"/>
      <c r="H505" s="235"/>
      <c r="I505" s="235"/>
      <c r="J505" s="280"/>
      <c r="K505" s="280"/>
      <c r="L505" s="280"/>
      <c r="M505" s="280"/>
      <c r="N505" s="280"/>
      <c r="O505" s="280"/>
      <c r="P505" s="280"/>
      <c r="Q505" s="280"/>
      <c r="R505" s="280"/>
      <c r="S505" s="292"/>
      <c r="T505" s="292"/>
      <c r="U505" s="292"/>
      <c r="V505" s="292"/>
      <c r="W505" s="292"/>
      <c r="X505" s="292"/>
      <c r="Y505" s="292"/>
      <c r="Z505" s="292"/>
      <c r="AA505" s="292"/>
      <c r="AB505" s="292"/>
      <c r="AC505" s="292"/>
      <c r="AD505" s="236"/>
      <c r="AE505" s="237"/>
      <c r="AF505" s="236"/>
      <c r="AG505" s="238"/>
      <c r="AH505" s="536"/>
      <c r="AI505" s="537"/>
      <c r="AJ505" s="537"/>
      <c r="AK505" s="537"/>
      <c r="AL505" s="383"/>
      <c r="AM505" s="384"/>
      <c r="AN505" s="383"/>
      <c r="AT505" s="364" t="e">
        <f t="shared" ref="AT505:AT514" si="477">IF(ISBLANK($B705),NA(),$B705)</f>
        <v>#N/A</v>
      </c>
      <c r="AU505" s="365" t="e">
        <f t="shared" ref="AU505:AU514" si="478">IF(ISBLANK($I705),NA(),$I705)</f>
        <v>#N/A</v>
      </c>
      <c r="AV505" s="372" t="str">
        <f t="shared" ca="1" si="432"/>
        <v/>
      </c>
      <c r="AW505" s="364" t="e">
        <f t="shared" ca="1" si="433"/>
        <v>#N/A</v>
      </c>
      <c r="AX505" s="373" t="e">
        <f t="shared" ca="1" si="434"/>
        <v>#N/A</v>
      </c>
      <c r="AY505" s="98" t="e">
        <f>IF(S705=0,NA(),S705)</f>
        <v>#N/A</v>
      </c>
      <c r="AZ505" s="373" t="e">
        <f>IF(V705=0,NA(),V705)</f>
        <v>#N/A</v>
      </c>
      <c r="BC505" s="377"/>
    </row>
    <row r="506" spans="1:70" ht="26.25" customHeight="1" x14ac:dyDescent="0.2">
      <c r="A506" s="163">
        <f>A492+1</f>
        <v>36</v>
      </c>
      <c r="B506" s="523"/>
      <c r="C506" s="523"/>
      <c r="D506" s="523"/>
      <c r="E506" s="524"/>
      <c r="F506" s="527" t="str">
        <f>IF('FRONT PAGE'!$A$1="www.fly-logics.com","TOTAL PAGE",0)</f>
        <v>TOTAL PAGE</v>
      </c>
      <c r="G506" s="528"/>
      <c r="H506" s="529"/>
      <c r="I506" s="314" t="str">
        <f>IF('FRONT PAGE'!$A$1="www.fly-logics.com",IF(SUM(I495:I505)=0," ",SUM(I495:I505)),0)</f>
        <v xml:space="preserve"> </v>
      </c>
      <c r="J506" s="315" t="str">
        <f>IF('FRONT PAGE'!$A$1="www.fly-logics.com",IF(SUM(J495:J505)=0," ",SUM(J495:J505)),0)</f>
        <v xml:space="preserve"> </v>
      </c>
      <c r="K506" s="316" t="str">
        <f>IF('FRONT PAGE'!$A$1="www.fly-logics.com",IF(SUM(K495:K505)=0," ",SUM(K495:K505)),0)</f>
        <v xml:space="preserve"> </v>
      </c>
      <c r="L506" s="317" t="str">
        <f>IF('FRONT PAGE'!$A$1="www.fly-logics.com",IF(SUM(L495:L505)=0," ",SUM(L495:L505)),0)</f>
        <v xml:space="preserve"> </v>
      </c>
      <c r="M506" s="316" t="str">
        <f>IF('FRONT PAGE'!$A$1="www.fly-logics.com",IF(SUM(M495:M505)=0," ",SUM(M495:M505)),0)</f>
        <v xml:space="preserve"> </v>
      </c>
      <c r="N506" s="317" t="str">
        <f>IF('FRONT PAGE'!$A$1="www.fly-logics.com",IF(SUM(N495:N505)=0," ",SUM(N495:N505)),0)</f>
        <v xml:space="preserve"> </v>
      </c>
      <c r="O506" s="316" t="str">
        <f>IF('FRONT PAGE'!$A$1="www.fly-logics.com",IF(SUM(O495:O505)=0," ",SUM(O495:O505)),0)</f>
        <v xml:space="preserve"> </v>
      </c>
      <c r="P506" s="317" t="str">
        <f>IF('FRONT PAGE'!$A$1="www.fly-logics.com",IF(SUM(P495:P505)=0," ",SUM(P495:P505)),0)</f>
        <v xml:space="preserve"> </v>
      </c>
      <c r="Q506" s="318" t="str">
        <f>IF('FRONT PAGE'!$A$1="www.fly-logics.com",IF(SUM(Q495:Q505)=0," ",SUM(Q495:Q505)),0)</f>
        <v xml:space="preserve"> </v>
      </c>
      <c r="R506" s="319"/>
      <c r="S506" s="315" t="str">
        <f>IF('FRONT PAGE'!$A$1="www.fly-logics.com",IF(SUM(S495:S505)=0," ",SUM(S495:S505)),0)</f>
        <v xml:space="preserve"> </v>
      </c>
      <c r="T506" s="316" t="str">
        <f>IF('FRONT PAGE'!$A$1="www.fly-logics.com",IF(SUM(T495:T505)=0," ",SUM(T495:T505)),0)</f>
        <v xml:space="preserve"> </v>
      </c>
      <c r="U506" s="316" t="str">
        <f>IF('FRONT PAGE'!$A$1="www.fly-logics.com",IF(SUM(U495:U505)=0," ",SUM(U495:U505)),0)</f>
        <v xml:space="preserve"> </v>
      </c>
      <c r="V506" s="318" t="str">
        <f>IF('FRONT PAGE'!$A$1="www.fly-logics.com",IF(SUM(V495:V505)=0," ",SUM(V495:V505)),0)</f>
        <v xml:space="preserve"> </v>
      </c>
      <c r="W506" s="315" t="str">
        <f>IF('FRONT PAGE'!$A$1="www.fly-logics.com",IF(SUM(W495:W505)=0," ",SUM(W495:W505)),0)</f>
        <v xml:space="preserve"> </v>
      </c>
      <c r="X506" s="316" t="str">
        <f>IF('FRONT PAGE'!$A$1="www.fly-logics.com",IF(SUM(X495:X505)=0," ",SUM(X495:X505)),0)</f>
        <v xml:space="preserve"> </v>
      </c>
      <c r="Y506" s="317" t="str">
        <f>IF('FRONT PAGE'!$A$1="www.fly-logics.com",IF(SUM(Y495:Y505)=0," ",SUM(Y495:Y505)),0)</f>
        <v xml:space="preserve"> </v>
      </c>
      <c r="Z506" s="316" t="str">
        <f>IF('FRONT PAGE'!$A$1="www.fly-logics.com",IF(SUM(Z495:Z505)=0," ",SUM(Z495:Z505)),0)</f>
        <v xml:space="preserve"> </v>
      </c>
      <c r="AA506" s="317" t="str">
        <f>IF('FRONT PAGE'!$A$1="www.fly-logics.com",IF(SUM(AA495:AA505)=0," ",SUM(AA495:AA505)),0)</f>
        <v xml:space="preserve"> </v>
      </c>
      <c r="AB506" s="318" t="str">
        <f>IF('FRONT PAGE'!$A$1="www.fly-logics.com",IF(SUM(AB495:AB505)=0," ",SUM(AB495:AB505)),0)</f>
        <v xml:space="preserve"> </v>
      </c>
      <c r="AC506" s="329" t="str">
        <f>IF('FRONT PAGE'!$A$1="www.fly-logics.com",IF(SUM(AC495:AC505)=0," ",SUM(AC495:AC505)),0)</f>
        <v xml:space="preserve"> </v>
      </c>
      <c r="AD506" s="321" t="str">
        <f>IF('FRONT PAGE'!$A$1="www.fly-logics.com",IF(SUM(AD495:AD505)=0," ",SUM(AD495:AD505)),0)</f>
        <v xml:space="preserve"> </v>
      </c>
      <c r="AE506" s="321" t="str">
        <f>IF('FRONT PAGE'!$A$1="www.fly-logics.com",IF(SUM(AE495:AE505)=0," ",SUM(AE495:AE505)),0)</f>
        <v xml:space="preserve"> </v>
      </c>
      <c r="AF506" s="322" t="str">
        <f>IF('FRONT PAGE'!$A$1="www.fly-logics.com",IF(SUM(AF495:AF505)=0," ",SUM(AF495:AF505)),0)</f>
        <v xml:space="preserve"> </v>
      </c>
      <c r="AG506" s="323" t="str">
        <f>IF('FRONT PAGE'!$A$1="www.fly-logics.com",IF(SUM(AG495:AG505)=0," ",SUM(AG495:AG505)),0)</f>
        <v xml:space="preserve"> </v>
      </c>
      <c r="AH506" s="520" t="str">
        <f>IF('FRONT PAGE'!$A$1="www.fly-logics.com","I certify that all the data in this
logbook are accurate",0)</f>
        <v>I certify that all the data in this
logbook are accurate</v>
      </c>
      <c r="AI506" s="521"/>
      <c r="AJ506" s="521"/>
      <c r="AK506" s="522"/>
      <c r="AL506" s="385"/>
      <c r="AM506" s="386"/>
      <c r="AN506" s="385"/>
      <c r="AT506" s="364" t="e">
        <f t="shared" si="477"/>
        <v>#N/A</v>
      </c>
      <c r="AU506" s="365" t="e">
        <f t="shared" si="478"/>
        <v>#N/A</v>
      </c>
      <c r="AV506" s="372" t="str">
        <f t="shared" ca="1" si="432"/>
        <v/>
      </c>
      <c r="AW506" s="364" t="e">
        <f t="shared" ca="1" si="433"/>
        <v>#N/A</v>
      </c>
      <c r="AX506" s="373" t="e">
        <f t="shared" ca="1" si="434"/>
        <v>#N/A</v>
      </c>
      <c r="AY506" s="98" t="e">
        <f t="shared" ref="AY506:AY514" si="479">IF(S706=0,NA(),S706)</f>
        <v>#N/A</v>
      </c>
      <c r="AZ506" s="373" t="e">
        <f t="shared" ref="AZ506:AZ514" si="480">IF(V706=0,NA(),V706)</f>
        <v>#N/A</v>
      </c>
      <c r="BA506" s="363"/>
      <c r="BC506" s="377"/>
    </row>
    <row r="507" spans="1:70" ht="26.25" customHeight="1" x14ac:dyDescent="0.2">
      <c r="A507" s="505">
        <f>AL491</f>
        <v>0</v>
      </c>
      <c r="B507" s="525"/>
      <c r="C507" s="525"/>
      <c r="D507" s="525"/>
      <c r="E507" s="526"/>
      <c r="F507" s="530" t="str">
        <f>IF('FRONT PAGE'!$A$1="www.fly-logics.com","TOTAL PREVIOUS LOGBOOK",0)</f>
        <v>TOTAL PREVIOUS LOGBOOK</v>
      </c>
      <c r="G507" s="531"/>
      <c r="H507" s="532"/>
      <c r="I507" s="333">
        <f>I494</f>
        <v>33.75</v>
      </c>
      <c r="J507" s="334">
        <f t="shared" ref="J507:Q507" si="481">J494</f>
        <v>33.75</v>
      </c>
      <c r="K507" s="335" t="str">
        <f t="shared" si="481"/>
        <v xml:space="preserve"> </v>
      </c>
      <c r="L507" s="336" t="str">
        <f t="shared" si="481"/>
        <v xml:space="preserve"> </v>
      </c>
      <c r="M507" s="335" t="str">
        <f t="shared" si="481"/>
        <v xml:space="preserve"> </v>
      </c>
      <c r="N507" s="336" t="str">
        <f t="shared" si="481"/>
        <v xml:space="preserve"> </v>
      </c>
      <c r="O507" s="335" t="str">
        <f t="shared" si="481"/>
        <v xml:space="preserve"> </v>
      </c>
      <c r="P507" s="336" t="str">
        <f t="shared" si="481"/>
        <v xml:space="preserve"> </v>
      </c>
      <c r="Q507" s="337" t="str">
        <f t="shared" si="481"/>
        <v xml:space="preserve"> </v>
      </c>
      <c r="R507" s="288">
        <v>10</v>
      </c>
      <c r="S507" s="331" t="str">
        <f>S494</f>
        <v xml:space="preserve"> </v>
      </c>
      <c r="T507" s="239">
        <f t="shared" ref="T507:AG507" si="482">T494</f>
        <v>13.75</v>
      </c>
      <c r="U507" s="239">
        <f t="shared" si="482"/>
        <v>20</v>
      </c>
      <c r="V507" s="240">
        <f t="shared" si="482"/>
        <v>5</v>
      </c>
      <c r="W507" s="241" t="str">
        <f t="shared" si="482"/>
        <v xml:space="preserve"> </v>
      </c>
      <c r="X507" s="239" t="str">
        <f t="shared" si="482"/>
        <v xml:space="preserve"> </v>
      </c>
      <c r="Y507" s="242">
        <f t="shared" si="482"/>
        <v>5</v>
      </c>
      <c r="Z507" s="239" t="str">
        <f t="shared" si="482"/>
        <v xml:space="preserve"> </v>
      </c>
      <c r="AA507" s="242">
        <f t="shared" si="482"/>
        <v>3.75</v>
      </c>
      <c r="AB507" s="240" t="str">
        <f t="shared" si="482"/>
        <v xml:space="preserve"> </v>
      </c>
      <c r="AC507" s="243">
        <f t="shared" si="482"/>
        <v>14</v>
      </c>
      <c r="AD507" s="244" t="str">
        <f t="shared" si="482"/>
        <v xml:space="preserve"> </v>
      </c>
      <c r="AE507" s="244">
        <f t="shared" si="482"/>
        <v>14</v>
      </c>
      <c r="AF507" s="245" t="str">
        <f t="shared" si="482"/>
        <v xml:space="preserve"> </v>
      </c>
      <c r="AG507" s="332">
        <f t="shared" si="482"/>
        <v>17</v>
      </c>
      <c r="AH507" s="507"/>
      <c r="AI507" s="508"/>
      <c r="AJ507" s="508"/>
      <c r="AK507" s="509"/>
      <c r="AL507" s="385"/>
      <c r="AM507" s="386"/>
      <c r="AN507" s="385"/>
      <c r="AT507" s="364" t="e">
        <f t="shared" si="477"/>
        <v>#N/A</v>
      </c>
      <c r="AU507" s="365" t="e">
        <f t="shared" si="478"/>
        <v>#N/A</v>
      </c>
      <c r="AV507" s="372" t="str">
        <f t="shared" ca="1" si="432"/>
        <v/>
      </c>
      <c r="AW507" s="364" t="e">
        <f t="shared" ca="1" si="433"/>
        <v>#N/A</v>
      </c>
      <c r="AX507" s="373" t="e">
        <f t="shared" ca="1" si="434"/>
        <v>#N/A</v>
      </c>
      <c r="AY507" s="98" t="e">
        <f t="shared" si="479"/>
        <v>#N/A</v>
      </c>
      <c r="AZ507" s="373" t="e">
        <f t="shared" si="480"/>
        <v>#N/A</v>
      </c>
      <c r="BA507" s="363"/>
      <c r="BC507" s="377"/>
    </row>
    <row r="508" spans="1:70" ht="26.25" customHeight="1" thickBot="1" x14ac:dyDescent="0.25">
      <c r="A508" s="506"/>
      <c r="B508" s="512" t="str">
        <f>IF('FRONT PAGE'!$A$1="www.fly-logics.com","Authority certifying flight hours 
STAMP &amp; SIGNATURE",0)</f>
        <v>Authority certifying flight hours 
STAMP &amp; SIGNATURE</v>
      </c>
      <c r="C508" s="512"/>
      <c r="D508" s="512"/>
      <c r="E508" s="513"/>
      <c r="F508" s="533" t="str">
        <f>IF('FRONT PAGE'!$A$1="www.fly-logics.com","TOTAL TO DATE",0)</f>
        <v>TOTAL TO DATE</v>
      </c>
      <c r="G508" s="534"/>
      <c r="H508" s="535"/>
      <c r="I508" s="32">
        <f t="shared" ref="I508:Q508" si="483">IF(SUM(I506:I507)=0," ",SUM(I506:I507))</f>
        <v>33.75</v>
      </c>
      <c r="J508" s="27">
        <f t="shared" si="483"/>
        <v>33.75</v>
      </c>
      <c r="K508" s="24" t="str">
        <f t="shared" si="483"/>
        <v xml:space="preserve"> </v>
      </c>
      <c r="L508" s="25" t="str">
        <f t="shared" si="483"/>
        <v xml:space="preserve"> </v>
      </c>
      <c r="M508" s="24" t="str">
        <f t="shared" si="483"/>
        <v xml:space="preserve"> </v>
      </c>
      <c r="N508" s="25" t="str">
        <f t="shared" si="483"/>
        <v xml:space="preserve"> </v>
      </c>
      <c r="O508" s="24" t="str">
        <f t="shared" si="483"/>
        <v xml:space="preserve"> </v>
      </c>
      <c r="P508" s="25" t="str">
        <f t="shared" si="483"/>
        <v xml:space="preserve"> </v>
      </c>
      <c r="Q508" s="26" t="str">
        <f t="shared" si="483"/>
        <v xml:space="preserve"> </v>
      </c>
      <c r="R508" s="289"/>
      <c r="S508" s="27" t="str">
        <f t="shared" ref="S508:AG508" si="484">IF(SUM(S506:S507)=0," ",SUM(S506:S507))</f>
        <v xml:space="preserve"> </v>
      </c>
      <c r="T508" s="24">
        <f t="shared" si="484"/>
        <v>13.75</v>
      </c>
      <c r="U508" s="24">
        <f t="shared" si="484"/>
        <v>20</v>
      </c>
      <c r="V508" s="26">
        <f t="shared" si="484"/>
        <v>5</v>
      </c>
      <c r="W508" s="27" t="str">
        <f t="shared" si="484"/>
        <v xml:space="preserve"> </v>
      </c>
      <c r="X508" s="24" t="str">
        <f t="shared" si="484"/>
        <v xml:space="preserve"> </v>
      </c>
      <c r="Y508" s="25">
        <f t="shared" si="484"/>
        <v>5</v>
      </c>
      <c r="Z508" s="24" t="str">
        <f t="shared" si="484"/>
        <v xml:space="preserve"> </v>
      </c>
      <c r="AA508" s="25">
        <f t="shared" si="484"/>
        <v>3.75</v>
      </c>
      <c r="AB508" s="26" t="str">
        <f t="shared" si="484"/>
        <v xml:space="preserve"> </v>
      </c>
      <c r="AC508" s="30">
        <f t="shared" si="484"/>
        <v>14</v>
      </c>
      <c r="AD508" s="28" t="str">
        <f t="shared" si="484"/>
        <v xml:space="preserve"> </v>
      </c>
      <c r="AE508" s="28">
        <f t="shared" si="484"/>
        <v>14</v>
      </c>
      <c r="AF508" s="31" t="str">
        <f t="shared" si="484"/>
        <v xml:space="preserve"> </v>
      </c>
      <c r="AG508" s="33">
        <f t="shared" si="484"/>
        <v>17</v>
      </c>
      <c r="AH508" s="514" t="str">
        <f>IF('FRONT PAGE'!$A$1="www.fly-logics.com","_____________________________
PILOT SIGNATURE",0)</f>
        <v>_____________________________
PILOT SIGNATURE</v>
      </c>
      <c r="AI508" s="515"/>
      <c r="AJ508" s="515"/>
      <c r="AK508" s="330">
        <f>A506</f>
        <v>36</v>
      </c>
      <c r="AL508" s="387"/>
      <c r="AM508" s="388"/>
      <c r="AN508" s="387"/>
      <c r="AT508" s="364" t="e">
        <f t="shared" si="477"/>
        <v>#N/A</v>
      </c>
      <c r="AU508" s="365" t="e">
        <f t="shared" si="478"/>
        <v>#N/A</v>
      </c>
      <c r="AV508" s="372" t="str">
        <f t="shared" ca="1" si="432"/>
        <v/>
      </c>
      <c r="AW508" s="364" t="e">
        <f t="shared" ca="1" si="433"/>
        <v>#N/A</v>
      </c>
      <c r="AX508" s="373" t="e">
        <f t="shared" ca="1" si="434"/>
        <v>#N/A</v>
      </c>
      <c r="AY508" s="98" t="e">
        <f t="shared" si="479"/>
        <v>#N/A</v>
      </c>
      <c r="AZ508" s="373" t="e">
        <f t="shared" si="480"/>
        <v>#N/A</v>
      </c>
      <c r="BA508" s="363"/>
      <c r="BC508" s="377"/>
    </row>
    <row r="509" spans="1:70" s="50" customFormat="1" ht="27.75" customHeight="1" x14ac:dyDescent="0.2">
      <c r="A509" s="29">
        <f>A504+1</f>
        <v>361</v>
      </c>
      <c r="B509" s="39"/>
      <c r="C509" s="40"/>
      <c r="D509" s="41"/>
      <c r="E509" s="42"/>
      <c r="F509" s="43"/>
      <c r="G509" s="44"/>
      <c r="H509" s="45"/>
      <c r="I509" s="281"/>
      <c r="J509" s="277"/>
      <c r="K509" s="278"/>
      <c r="L509" s="279"/>
      <c r="M509" s="278"/>
      <c r="N509" s="279"/>
      <c r="O509" s="278"/>
      <c r="P509" s="279"/>
      <c r="Q509" s="150"/>
      <c r="R509" s="285"/>
      <c r="S509" s="46"/>
      <c r="T509" s="47"/>
      <c r="U509" s="47"/>
      <c r="V509" s="48"/>
      <c r="W509" s="293"/>
      <c r="X509" s="278"/>
      <c r="Y509" s="279"/>
      <c r="Z509" s="278"/>
      <c r="AA509" s="279"/>
      <c r="AB509" s="150"/>
      <c r="AC509" s="282"/>
      <c r="AD509" s="283"/>
      <c r="AE509" s="283"/>
      <c r="AF509" s="284"/>
      <c r="AG509" s="49"/>
      <c r="AH509" s="48"/>
      <c r="AI509" s="516"/>
      <c r="AJ509" s="516"/>
      <c r="AK509" s="517"/>
      <c r="AL509" s="100"/>
      <c r="AM509" s="382" t="str">
        <f t="shared" ref="AM509:AM518" si="485">IF(B509=0," ",TEXT(B509,"MMM"))</f>
        <v xml:space="preserve"> </v>
      </c>
      <c r="AN509" s="95" t="str">
        <f t="shared" ref="AN509:AN518" si="486">IF(B509=0," ",YEAR(B509))</f>
        <v xml:space="preserve"> </v>
      </c>
      <c r="AO509" s="365"/>
      <c r="AP509" s="365"/>
      <c r="AQ509" s="256"/>
      <c r="AR509" s="365"/>
      <c r="AS509" s="365"/>
      <c r="AT509" s="364" t="e">
        <f t="shared" si="477"/>
        <v>#N/A</v>
      </c>
      <c r="AU509" s="365" t="e">
        <f t="shared" si="478"/>
        <v>#N/A</v>
      </c>
      <c r="AV509" s="372" t="str">
        <f t="shared" ca="1" si="432"/>
        <v/>
      </c>
      <c r="AW509" s="364" t="e">
        <f t="shared" ca="1" si="433"/>
        <v>#N/A</v>
      </c>
      <c r="AX509" s="373" t="e">
        <f t="shared" ca="1" si="434"/>
        <v>#N/A</v>
      </c>
      <c r="AY509" s="98" t="e">
        <f t="shared" si="479"/>
        <v>#N/A</v>
      </c>
      <c r="AZ509" s="373" t="e">
        <f t="shared" si="480"/>
        <v>#N/A</v>
      </c>
      <c r="BA509" s="363"/>
      <c r="BB509" s="365"/>
      <c r="BC509" s="378"/>
      <c r="BD509" s="365"/>
      <c r="BE509" s="365"/>
      <c r="BF509" s="365"/>
      <c r="BG509" s="365"/>
      <c r="BH509" s="365"/>
      <c r="BI509" s="365"/>
      <c r="BJ509" s="365"/>
      <c r="BK509" s="365"/>
      <c r="BL509" s="376"/>
      <c r="BM509" s="376"/>
      <c r="BN509" s="260"/>
      <c r="BO509" s="260"/>
      <c r="BP509" s="260"/>
      <c r="BQ509" s="263"/>
      <c r="BR509" s="263"/>
    </row>
    <row r="510" spans="1:70" s="50" customFormat="1" ht="27.75" customHeight="1" x14ac:dyDescent="0.2">
      <c r="A510" s="22">
        <f>A509+1</f>
        <v>362</v>
      </c>
      <c r="B510" s="51"/>
      <c r="C510" s="52"/>
      <c r="D510" s="53"/>
      <c r="E510" s="54"/>
      <c r="F510" s="55"/>
      <c r="G510" s="56"/>
      <c r="H510" s="57"/>
      <c r="I510" s="275"/>
      <c r="J510" s="58"/>
      <c r="K510" s="59"/>
      <c r="L510" s="60"/>
      <c r="M510" s="59"/>
      <c r="N510" s="60"/>
      <c r="O510" s="59"/>
      <c r="P510" s="60"/>
      <c r="Q510" s="61"/>
      <c r="R510" s="286"/>
      <c r="S510" s="58"/>
      <c r="T510" s="59"/>
      <c r="U510" s="59"/>
      <c r="V510" s="61"/>
      <c r="W510" s="294"/>
      <c r="X510" s="59"/>
      <c r="Y510" s="60"/>
      <c r="Z510" s="59"/>
      <c r="AA510" s="60"/>
      <c r="AB510" s="61"/>
      <c r="AC510" s="62"/>
      <c r="AD510" s="63"/>
      <c r="AE510" s="63"/>
      <c r="AF510" s="64"/>
      <c r="AG510" s="65"/>
      <c r="AH510" s="61"/>
      <c r="AI510" s="510"/>
      <c r="AJ510" s="510"/>
      <c r="AK510" s="511"/>
      <c r="AL510" s="100"/>
      <c r="AM510" s="382" t="str">
        <f t="shared" si="485"/>
        <v xml:space="preserve"> </v>
      </c>
      <c r="AN510" s="95" t="str">
        <f t="shared" si="486"/>
        <v xml:space="preserve"> </v>
      </c>
      <c r="AO510" s="365"/>
      <c r="AP510" s="365"/>
      <c r="AQ510" s="256"/>
      <c r="AR510" s="365"/>
      <c r="AS510" s="365"/>
      <c r="AT510" s="364" t="e">
        <f t="shared" si="477"/>
        <v>#N/A</v>
      </c>
      <c r="AU510" s="365" t="e">
        <f t="shared" si="478"/>
        <v>#N/A</v>
      </c>
      <c r="AV510" s="372" t="str">
        <f t="shared" ca="1" si="432"/>
        <v/>
      </c>
      <c r="AW510" s="364" t="e">
        <f t="shared" ca="1" si="433"/>
        <v>#N/A</v>
      </c>
      <c r="AX510" s="373" t="e">
        <f t="shared" ca="1" si="434"/>
        <v>#N/A</v>
      </c>
      <c r="AY510" s="98" t="e">
        <f t="shared" si="479"/>
        <v>#N/A</v>
      </c>
      <c r="AZ510" s="373" t="e">
        <f t="shared" si="480"/>
        <v>#N/A</v>
      </c>
      <c r="BA510" s="363"/>
      <c r="BB510" s="365"/>
      <c r="BC510" s="377"/>
      <c r="BD510" s="365"/>
      <c r="BE510" s="365"/>
      <c r="BF510" s="365"/>
      <c r="BG510" s="365"/>
      <c r="BH510" s="365"/>
      <c r="BI510" s="365"/>
      <c r="BJ510" s="365"/>
      <c r="BK510" s="365"/>
      <c r="BL510" s="376"/>
      <c r="BM510" s="376"/>
      <c r="BN510" s="260"/>
      <c r="BO510" s="260"/>
      <c r="BP510" s="260"/>
      <c r="BQ510" s="263"/>
      <c r="BR510" s="263"/>
    </row>
    <row r="511" spans="1:70" s="50" customFormat="1" ht="27.75" customHeight="1" x14ac:dyDescent="0.2">
      <c r="A511" s="22">
        <f t="shared" ref="A511:A518" si="487">A510+1</f>
        <v>363</v>
      </c>
      <c r="B511" s="51"/>
      <c r="C511" s="52"/>
      <c r="D511" s="53"/>
      <c r="E511" s="54"/>
      <c r="F511" s="55"/>
      <c r="G511" s="56"/>
      <c r="H511" s="57"/>
      <c r="I511" s="275"/>
      <c r="J511" s="58"/>
      <c r="K511" s="59"/>
      <c r="L511" s="60"/>
      <c r="M511" s="59"/>
      <c r="N511" s="60"/>
      <c r="O511" s="59"/>
      <c r="P511" s="60"/>
      <c r="Q511" s="61"/>
      <c r="R511" s="286"/>
      <c r="S511" s="58"/>
      <c r="T511" s="59"/>
      <c r="U511" s="59"/>
      <c r="V511" s="61"/>
      <c r="W511" s="294"/>
      <c r="X511" s="59"/>
      <c r="Y511" s="60"/>
      <c r="Z511" s="59"/>
      <c r="AA511" s="60"/>
      <c r="AB511" s="61"/>
      <c r="AC511" s="62"/>
      <c r="AD511" s="63"/>
      <c r="AE511" s="63"/>
      <c r="AF511" s="64"/>
      <c r="AG511" s="65"/>
      <c r="AH511" s="61"/>
      <c r="AI511" s="510"/>
      <c r="AJ511" s="510"/>
      <c r="AK511" s="511"/>
      <c r="AL511" s="100"/>
      <c r="AM511" s="382" t="str">
        <f t="shared" si="485"/>
        <v xml:space="preserve"> </v>
      </c>
      <c r="AN511" s="95" t="str">
        <f t="shared" si="486"/>
        <v xml:space="preserve"> </v>
      </c>
      <c r="AO511" s="365"/>
      <c r="AP511" s="365"/>
      <c r="AQ511" s="256"/>
      <c r="AR511" s="365"/>
      <c r="AS511" s="365"/>
      <c r="AT511" s="364" t="e">
        <f t="shared" si="477"/>
        <v>#N/A</v>
      </c>
      <c r="AU511" s="365" t="e">
        <f t="shared" si="478"/>
        <v>#N/A</v>
      </c>
      <c r="AV511" s="372" t="str">
        <f t="shared" ca="1" si="432"/>
        <v/>
      </c>
      <c r="AW511" s="364" t="e">
        <f t="shared" ca="1" si="433"/>
        <v>#N/A</v>
      </c>
      <c r="AX511" s="373" t="e">
        <f t="shared" ca="1" si="434"/>
        <v>#N/A</v>
      </c>
      <c r="AY511" s="98" t="e">
        <f t="shared" si="479"/>
        <v>#N/A</v>
      </c>
      <c r="AZ511" s="373" t="e">
        <f t="shared" si="480"/>
        <v>#N/A</v>
      </c>
      <c r="BA511" s="363"/>
      <c r="BB511" s="365"/>
      <c r="BC511" s="377"/>
      <c r="BD511" s="365"/>
      <c r="BE511" s="365"/>
      <c r="BF511" s="365"/>
      <c r="BG511" s="365"/>
      <c r="BH511" s="365"/>
      <c r="BI511" s="365"/>
      <c r="BJ511" s="365"/>
      <c r="BK511" s="365"/>
      <c r="BL511" s="376"/>
      <c r="BM511" s="376"/>
      <c r="BN511" s="260"/>
      <c r="BO511" s="260"/>
      <c r="BP511" s="260"/>
      <c r="BQ511" s="263"/>
      <c r="BR511" s="263"/>
    </row>
    <row r="512" spans="1:70" s="50" customFormat="1" ht="27.75" customHeight="1" x14ac:dyDescent="0.2">
      <c r="A512" s="22">
        <f t="shared" si="487"/>
        <v>364</v>
      </c>
      <c r="B512" s="51"/>
      <c r="C512" s="52"/>
      <c r="D512" s="53"/>
      <c r="E512" s="54"/>
      <c r="F512" s="55"/>
      <c r="G512" s="56"/>
      <c r="H512" s="57"/>
      <c r="I512" s="275"/>
      <c r="J512" s="58"/>
      <c r="K512" s="59"/>
      <c r="L512" s="60"/>
      <c r="M512" s="59"/>
      <c r="N512" s="60"/>
      <c r="O512" s="59"/>
      <c r="P512" s="60"/>
      <c r="Q512" s="61"/>
      <c r="R512" s="286"/>
      <c r="S512" s="58"/>
      <c r="T512" s="59"/>
      <c r="U512" s="59"/>
      <c r="V512" s="61"/>
      <c r="W512" s="294"/>
      <c r="X512" s="59"/>
      <c r="Y512" s="60"/>
      <c r="Z512" s="59"/>
      <c r="AA512" s="60"/>
      <c r="AB512" s="61"/>
      <c r="AC512" s="62"/>
      <c r="AD512" s="63"/>
      <c r="AE512" s="63"/>
      <c r="AF512" s="64"/>
      <c r="AG512" s="65"/>
      <c r="AH512" s="61"/>
      <c r="AI512" s="510"/>
      <c r="AJ512" s="510"/>
      <c r="AK512" s="511"/>
      <c r="AL512" s="100"/>
      <c r="AM512" s="382" t="str">
        <f t="shared" si="485"/>
        <v xml:space="preserve"> </v>
      </c>
      <c r="AN512" s="95" t="str">
        <f t="shared" si="486"/>
        <v xml:space="preserve"> </v>
      </c>
      <c r="AO512" s="365"/>
      <c r="AP512" s="365"/>
      <c r="AQ512" s="256"/>
      <c r="AR512" s="365"/>
      <c r="AS512" s="365"/>
      <c r="AT512" s="364" t="e">
        <f t="shared" si="477"/>
        <v>#N/A</v>
      </c>
      <c r="AU512" s="365" t="e">
        <f t="shared" si="478"/>
        <v>#N/A</v>
      </c>
      <c r="AV512" s="372" t="str">
        <f t="shared" ca="1" si="432"/>
        <v/>
      </c>
      <c r="AW512" s="364" t="e">
        <f t="shared" ca="1" si="433"/>
        <v>#N/A</v>
      </c>
      <c r="AX512" s="373" t="e">
        <f t="shared" ca="1" si="434"/>
        <v>#N/A</v>
      </c>
      <c r="AY512" s="98" t="e">
        <f t="shared" si="479"/>
        <v>#N/A</v>
      </c>
      <c r="AZ512" s="373" t="e">
        <f t="shared" si="480"/>
        <v>#N/A</v>
      </c>
      <c r="BA512" s="363"/>
      <c r="BB512" s="365"/>
      <c r="BC512" s="377"/>
      <c r="BD512" s="365"/>
      <c r="BE512" s="365"/>
      <c r="BF512" s="365"/>
      <c r="BG512" s="365"/>
      <c r="BH512" s="365"/>
      <c r="BI512" s="365"/>
      <c r="BJ512" s="365"/>
      <c r="BK512" s="365"/>
      <c r="BL512" s="376"/>
      <c r="BM512" s="376"/>
      <c r="BN512" s="260"/>
      <c r="BO512" s="260"/>
      <c r="BP512" s="260"/>
      <c r="BQ512" s="263"/>
      <c r="BR512" s="263"/>
    </row>
    <row r="513" spans="1:70" s="50" customFormat="1" ht="27.75" customHeight="1" x14ac:dyDescent="0.2">
      <c r="A513" s="22">
        <f t="shared" si="487"/>
        <v>365</v>
      </c>
      <c r="B513" s="51"/>
      <c r="C513" s="52"/>
      <c r="D513" s="53"/>
      <c r="E513" s="54"/>
      <c r="F513" s="55"/>
      <c r="G513" s="56"/>
      <c r="H513" s="57"/>
      <c r="I513" s="275"/>
      <c r="J513" s="58"/>
      <c r="K513" s="59"/>
      <c r="L513" s="60"/>
      <c r="M513" s="59"/>
      <c r="N513" s="60"/>
      <c r="O513" s="59"/>
      <c r="P513" s="60"/>
      <c r="Q513" s="61"/>
      <c r="R513" s="286"/>
      <c r="S513" s="58"/>
      <c r="T513" s="59"/>
      <c r="U513" s="59"/>
      <c r="V513" s="61"/>
      <c r="W513" s="294"/>
      <c r="X513" s="59"/>
      <c r="Y513" s="60"/>
      <c r="Z513" s="59"/>
      <c r="AA513" s="60"/>
      <c r="AB513" s="61"/>
      <c r="AC513" s="62"/>
      <c r="AD513" s="63"/>
      <c r="AE513" s="63"/>
      <c r="AF513" s="64"/>
      <c r="AG513" s="65"/>
      <c r="AH513" s="61"/>
      <c r="AI513" s="510"/>
      <c r="AJ513" s="510"/>
      <c r="AK513" s="511"/>
      <c r="AL513" s="100"/>
      <c r="AM513" s="382" t="str">
        <f t="shared" si="485"/>
        <v xml:space="preserve"> </v>
      </c>
      <c r="AN513" s="95" t="str">
        <f t="shared" si="486"/>
        <v xml:space="preserve"> </v>
      </c>
      <c r="AO513" s="365"/>
      <c r="AP513" s="365"/>
      <c r="AQ513" s="256"/>
      <c r="AR513" s="365"/>
      <c r="AS513" s="365"/>
      <c r="AT513" s="364" t="e">
        <f t="shared" si="477"/>
        <v>#N/A</v>
      </c>
      <c r="AU513" s="365" t="e">
        <f t="shared" si="478"/>
        <v>#N/A</v>
      </c>
      <c r="AV513" s="372" t="str">
        <f t="shared" ca="1" si="432"/>
        <v/>
      </c>
      <c r="AW513" s="364" t="e">
        <f t="shared" ca="1" si="433"/>
        <v>#N/A</v>
      </c>
      <c r="AX513" s="373" t="e">
        <f t="shared" ca="1" si="434"/>
        <v>#N/A</v>
      </c>
      <c r="AY513" s="98" t="e">
        <f t="shared" si="479"/>
        <v>#N/A</v>
      </c>
      <c r="AZ513" s="373" t="e">
        <f t="shared" si="480"/>
        <v>#N/A</v>
      </c>
      <c r="BA513" s="363"/>
      <c r="BB513" s="365"/>
      <c r="BC513" s="377"/>
      <c r="BD513" s="365"/>
      <c r="BE513" s="365"/>
      <c r="BF513" s="365"/>
      <c r="BG513" s="365"/>
      <c r="BH513" s="365"/>
      <c r="BI513" s="365"/>
      <c r="BJ513" s="365"/>
      <c r="BK513" s="365"/>
      <c r="BL513" s="376"/>
      <c r="BM513" s="376"/>
      <c r="BN513" s="260"/>
      <c r="BO513" s="260"/>
      <c r="BP513" s="260"/>
      <c r="BQ513" s="263"/>
      <c r="BR513" s="263"/>
    </row>
    <row r="514" spans="1:70" s="50" customFormat="1" ht="27.75" customHeight="1" x14ac:dyDescent="0.2">
      <c r="A514" s="22">
        <f t="shared" si="487"/>
        <v>366</v>
      </c>
      <c r="B514" s="51"/>
      <c r="C514" s="52"/>
      <c r="D514" s="53"/>
      <c r="E514" s="54"/>
      <c r="F514" s="55"/>
      <c r="G514" s="56"/>
      <c r="H514" s="57"/>
      <c r="I514" s="275"/>
      <c r="J514" s="58"/>
      <c r="K514" s="59"/>
      <c r="L514" s="60"/>
      <c r="M514" s="59"/>
      <c r="N514" s="60"/>
      <c r="O514" s="59"/>
      <c r="P514" s="60"/>
      <c r="Q514" s="61"/>
      <c r="R514" s="286"/>
      <c r="S514" s="58"/>
      <c r="T514" s="59"/>
      <c r="U514" s="59"/>
      <c r="V514" s="61"/>
      <c r="W514" s="294"/>
      <c r="X514" s="59"/>
      <c r="Y514" s="60"/>
      <c r="Z514" s="59"/>
      <c r="AA514" s="60"/>
      <c r="AB514" s="61"/>
      <c r="AC514" s="62"/>
      <c r="AD514" s="63"/>
      <c r="AE514" s="63"/>
      <c r="AF514" s="64"/>
      <c r="AG514" s="65"/>
      <c r="AH514" s="61"/>
      <c r="AI514" s="510"/>
      <c r="AJ514" s="510"/>
      <c r="AK514" s="511"/>
      <c r="AL514" s="100"/>
      <c r="AM514" s="382" t="str">
        <f t="shared" si="485"/>
        <v xml:space="preserve"> </v>
      </c>
      <c r="AN514" s="95" t="str">
        <f t="shared" si="486"/>
        <v xml:space="preserve"> </v>
      </c>
      <c r="AO514" s="365"/>
      <c r="AP514" s="365"/>
      <c r="AQ514" s="256"/>
      <c r="AR514" s="365"/>
      <c r="AS514" s="365"/>
      <c r="AT514" s="364" t="e">
        <f t="shared" si="477"/>
        <v>#N/A</v>
      </c>
      <c r="AU514" s="365" t="e">
        <f t="shared" si="478"/>
        <v>#N/A</v>
      </c>
      <c r="AV514" s="372" t="str">
        <f t="shared" ca="1" si="432"/>
        <v/>
      </c>
      <c r="AW514" s="364" t="e">
        <f t="shared" ca="1" si="433"/>
        <v>#N/A</v>
      </c>
      <c r="AX514" s="373" t="e">
        <f t="shared" ca="1" si="434"/>
        <v>#N/A</v>
      </c>
      <c r="AY514" s="98" t="e">
        <f t="shared" si="479"/>
        <v>#N/A</v>
      </c>
      <c r="AZ514" s="373" t="e">
        <f t="shared" si="480"/>
        <v>#N/A</v>
      </c>
      <c r="BA514" s="363"/>
      <c r="BB514" s="365"/>
      <c r="BC514" s="377"/>
      <c r="BD514" s="365"/>
      <c r="BE514" s="365"/>
      <c r="BF514" s="365"/>
      <c r="BG514" s="365"/>
      <c r="BH514" s="365"/>
      <c r="BI514" s="365"/>
      <c r="BJ514" s="365"/>
      <c r="BK514" s="365"/>
      <c r="BL514" s="376"/>
      <c r="BM514" s="376"/>
      <c r="BN514" s="260"/>
      <c r="BO514" s="260"/>
      <c r="BP514" s="260"/>
      <c r="BQ514" s="263"/>
      <c r="BR514" s="263"/>
    </row>
    <row r="515" spans="1:70" s="50" customFormat="1" ht="27.75" customHeight="1" x14ac:dyDescent="0.2">
      <c r="A515" s="22">
        <f>A514+1</f>
        <v>367</v>
      </c>
      <c r="B515" s="51"/>
      <c r="C515" s="52"/>
      <c r="D515" s="53"/>
      <c r="E515" s="54"/>
      <c r="F515" s="55"/>
      <c r="G515" s="56"/>
      <c r="H515" s="57"/>
      <c r="I515" s="275"/>
      <c r="J515" s="58"/>
      <c r="K515" s="59"/>
      <c r="L515" s="60"/>
      <c r="M515" s="59"/>
      <c r="N515" s="60"/>
      <c r="O515" s="59"/>
      <c r="P515" s="60"/>
      <c r="Q515" s="61"/>
      <c r="R515" s="286"/>
      <c r="S515" s="58"/>
      <c r="T515" s="59"/>
      <c r="U515" s="59"/>
      <c r="V515" s="61"/>
      <c r="W515" s="294"/>
      <c r="X515" s="59"/>
      <c r="Y515" s="60"/>
      <c r="Z515" s="59"/>
      <c r="AA515" s="60"/>
      <c r="AB515" s="61"/>
      <c r="AC515" s="62"/>
      <c r="AD515" s="63"/>
      <c r="AE515" s="63"/>
      <c r="AF515" s="64"/>
      <c r="AG515" s="65"/>
      <c r="AH515" s="61"/>
      <c r="AI515" s="510"/>
      <c r="AJ515" s="510"/>
      <c r="AK515" s="511"/>
      <c r="AL515" s="100"/>
      <c r="AM515" s="382" t="str">
        <f t="shared" si="485"/>
        <v xml:space="preserve"> </v>
      </c>
      <c r="AN515" s="95" t="str">
        <f t="shared" si="486"/>
        <v xml:space="preserve"> </v>
      </c>
      <c r="AO515" s="365"/>
      <c r="AP515" s="365"/>
      <c r="AQ515" s="256"/>
      <c r="AR515" s="365"/>
      <c r="AS515" s="365"/>
      <c r="AT515" s="364" t="e">
        <f t="shared" ref="AT515:AT524" si="488">IF(ISBLANK($B719),NA(),$B719)</f>
        <v>#N/A</v>
      </c>
      <c r="AU515" s="365" t="e">
        <f t="shared" ref="AU515:AU524" si="489">IF(ISBLANK($I719),NA(),$I719)</f>
        <v>#N/A</v>
      </c>
      <c r="AV515" s="372" t="str">
        <f t="shared" ca="1" si="432"/>
        <v/>
      </c>
      <c r="AW515" s="364" t="e">
        <f t="shared" ca="1" si="433"/>
        <v>#N/A</v>
      </c>
      <c r="AX515" s="373" t="e">
        <f t="shared" ca="1" si="434"/>
        <v>#N/A</v>
      </c>
      <c r="AY515" s="98" t="e">
        <f>IF(S719=0,NA(),S719)</f>
        <v>#N/A</v>
      </c>
      <c r="AZ515" s="373" t="e">
        <f>IF(V719=0,NA(),V719)</f>
        <v>#N/A</v>
      </c>
      <c r="BA515" s="363"/>
      <c r="BB515" s="365"/>
      <c r="BC515" s="377"/>
      <c r="BD515" s="365"/>
      <c r="BE515" s="365"/>
      <c r="BF515" s="365"/>
      <c r="BG515" s="365"/>
      <c r="BH515" s="365"/>
      <c r="BI515" s="365"/>
      <c r="BJ515" s="365"/>
      <c r="BK515" s="365"/>
      <c r="BL515" s="376"/>
      <c r="BM515" s="376"/>
      <c r="BN515" s="260"/>
      <c r="BO515" s="260"/>
      <c r="BP515" s="260"/>
      <c r="BQ515" s="263"/>
      <c r="BR515" s="263"/>
    </row>
    <row r="516" spans="1:70" s="50" customFormat="1" ht="27.75" customHeight="1" x14ac:dyDescent="0.2">
      <c r="A516" s="22">
        <f t="shared" si="487"/>
        <v>368</v>
      </c>
      <c r="B516" s="51"/>
      <c r="C516" s="52"/>
      <c r="D516" s="53"/>
      <c r="E516" s="54"/>
      <c r="F516" s="55"/>
      <c r="G516" s="56"/>
      <c r="H516" s="57"/>
      <c r="I516" s="275"/>
      <c r="J516" s="58"/>
      <c r="K516" s="59"/>
      <c r="L516" s="60"/>
      <c r="M516" s="59"/>
      <c r="N516" s="60"/>
      <c r="O516" s="59"/>
      <c r="P516" s="60"/>
      <c r="Q516" s="61"/>
      <c r="R516" s="286"/>
      <c r="S516" s="58"/>
      <c r="T516" s="59"/>
      <c r="U516" s="59"/>
      <c r="V516" s="61"/>
      <c r="W516" s="294"/>
      <c r="X516" s="59"/>
      <c r="Y516" s="60"/>
      <c r="Z516" s="59"/>
      <c r="AA516" s="60"/>
      <c r="AB516" s="61"/>
      <c r="AC516" s="62"/>
      <c r="AD516" s="63"/>
      <c r="AE516" s="63"/>
      <c r="AF516" s="64"/>
      <c r="AG516" s="65"/>
      <c r="AH516" s="61"/>
      <c r="AI516" s="510"/>
      <c r="AJ516" s="510"/>
      <c r="AK516" s="511"/>
      <c r="AL516" s="100"/>
      <c r="AM516" s="382" t="str">
        <f t="shared" si="485"/>
        <v xml:space="preserve"> </v>
      </c>
      <c r="AN516" s="95" t="str">
        <f t="shared" si="486"/>
        <v xml:space="preserve"> </v>
      </c>
      <c r="AO516" s="365"/>
      <c r="AP516" s="365"/>
      <c r="AQ516" s="256"/>
      <c r="AR516" s="365"/>
      <c r="AS516" s="365"/>
      <c r="AT516" s="364" t="e">
        <f t="shared" si="488"/>
        <v>#N/A</v>
      </c>
      <c r="AU516" s="365" t="e">
        <f t="shared" si="489"/>
        <v>#N/A</v>
      </c>
      <c r="AV516" s="372" t="str">
        <f t="shared" ca="1" si="432"/>
        <v/>
      </c>
      <c r="AW516" s="364" t="e">
        <f t="shared" ca="1" si="433"/>
        <v>#N/A</v>
      </c>
      <c r="AX516" s="373" t="e">
        <f t="shared" ca="1" si="434"/>
        <v>#N/A</v>
      </c>
      <c r="AY516" s="98" t="e">
        <f t="shared" ref="AY516:AY524" si="490">IF(S720=0,NA(),S720)</f>
        <v>#N/A</v>
      </c>
      <c r="AZ516" s="373" t="e">
        <f>IF(V720=0,NA(),V720)</f>
        <v>#N/A</v>
      </c>
      <c r="BA516" s="363"/>
      <c r="BB516" s="365"/>
      <c r="BC516" s="377"/>
      <c r="BD516" s="365"/>
      <c r="BE516" s="365"/>
      <c r="BF516" s="365"/>
      <c r="BG516" s="365"/>
      <c r="BH516" s="365"/>
      <c r="BI516" s="365"/>
      <c r="BJ516" s="365"/>
      <c r="BK516" s="365"/>
      <c r="BL516" s="376"/>
      <c r="BM516" s="376"/>
      <c r="BN516" s="260"/>
      <c r="BO516" s="260"/>
      <c r="BP516" s="260"/>
      <c r="BQ516" s="263"/>
      <c r="BR516" s="263"/>
    </row>
    <row r="517" spans="1:70" s="50" customFormat="1" ht="27.75" customHeight="1" x14ac:dyDescent="0.2">
      <c r="A517" s="22">
        <f t="shared" si="487"/>
        <v>369</v>
      </c>
      <c r="B517" s="51"/>
      <c r="C517" s="52"/>
      <c r="D517" s="53"/>
      <c r="E517" s="54"/>
      <c r="F517" s="55"/>
      <c r="G517" s="56"/>
      <c r="H517" s="57"/>
      <c r="I517" s="275"/>
      <c r="J517" s="58"/>
      <c r="K517" s="59"/>
      <c r="L517" s="60"/>
      <c r="M517" s="59"/>
      <c r="N517" s="60"/>
      <c r="O517" s="59"/>
      <c r="P517" s="60"/>
      <c r="Q517" s="61"/>
      <c r="R517" s="286"/>
      <c r="S517" s="58"/>
      <c r="T517" s="59"/>
      <c r="U517" s="59"/>
      <c r="V517" s="61"/>
      <c r="W517" s="294"/>
      <c r="X517" s="59"/>
      <c r="Y517" s="60"/>
      <c r="Z517" s="59"/>
      <c r="AA517" s="60"/>
      <c r="AB517" s="61"/>
      <c r="AC517" s="62"/>
      <c r="AD517" s="63"/>
      <c r="AE517" s="63"/>
      <c r="AF517" s="64"/>
      <c r="AG517" s="65"/>
      <c r="AH517" s="61"/>
      <c r="AI517" s="510"/>
      <c r="AJ517" s="510"/>
      <c r="AK517" s="511"/>
      <c r="AL517" s="100"/>
      <c r="AM517" s="382" t="str">
        <f t="shared" si="485"/>
        <v xml:space="preserve"> </v>
      </c>
      <c r="AN517" s="95" t="str">
        <f t="shared" si="486"/>
        <v xml:space="preserve"> </v>
      </c>
      <c r="AO517" s="365"/>
      <c r="AP517" s="365"/>
      <c r="AQ517" s="256"/>
      <c r="AR517" s="365"/>
      <c r="AS517" s="365"/>
      <c r="AT517" s="364" t="e">
        <f t="shared" si="488"/>
        <v>#N/A</v>
      </c>
      <c r="AU517" s="365" t="e">
        <f t="shared" si="489"/>
        <v>#N/A</v>
      </c>
      <c r="AV517" s="372" t="str">
        <f t="shared" ref="AV517:AV580" ca="1" si="491">IFERROR($AT$3-AT517,"")</f>
        <v/>
      </c>
      <c r="AW517" s="364" t="e">
        <f t="shared" ref="AW517:AW580" ca="1" si="492">IF(AV517&gt;730,NA(),AT517)</f>
        <v>#N/A</v>
      </c>
      <c r="AX517" s="373" t="e">
        <f t="shared" ref="AX517:AX580" ca="1" si="493">IF(AV517&gt;730,NA(),AU517)</f>
        <v>#N/A</v>
      </c>
      <c r="AY517" s="98" t="e">
        <f t="shared" si="490"/>
        <v>#N/A</v>
      </c>
      <c r="AZ517" s="373" t="e">
        <f t="shared" ref="AZ517:AZ524" si="494">IF(V721=0,NA(),V721)</f>
        <v>#N/A</v>
      </c>
      <c r="BA517" s="363"/>
      <c r="BB517" s="365"/>
      <c r="BC517" s="377"/>
      <c r="BD517" s="365"/>
      <c r="BE517" s="365"/>
      <c r="BF517" s="365"/>
      <c r="BG517" s="365"/>
      <c r="BH517" s="365"/>
      <c r="BI517" s="365"/>
      <c r="BJ517" s="365"/>
      <c r="BK517" s="365"/>
      <c r="BL517" s="376"/>
      <c r="BM517" s="376"/>
      <c r="BN517" s="260"/>
      <c r="BO517" s="260"/>
      <c r="BP517" s="260"/>
      <c r="BQ517" s="263"/>
      <c r="BR517" s="263"/>
    </row>
    <row r="518" spans="1:70" s="50" customFormat="1" ht="27.75" customHeight="1" thickBot="1" x14ac:dyDescent="0.25">
      <c r="A518" s="23">
        <f t="shared" si="487"/>
        <v>370</v>
      </c>
      <c r="B518" s="66"/>
      <c r="C518" s="67"/>
      <c r="D518" s="68"/>
      <c r="E518" s="69"/>
      <c r="F518" s="70"/>
      <c r="G518" s="71"/>
      <c r="H518" s="72"/>
      <c r="I518" s="276"/>
      <c r="J518" s="73"/>
      <c r="K518" s="74"/>
      <c r="L518" s="75"/>
      <c r="M518" s="74"/>
      <c r="N518" s="75"/>
      <c r="O518" s="74"/>
      <c r="P518" s="75"/>
      <c r="Q518" s="76"/>
      <c r="R518" s="287"/>
      <c r="S518" s="73"/>
      <c r="T518" s="74"/>
      <c r="U518" s="74"/>
      <c r="V518" s="76"/>
      <c r="W518" s="295"/>
      <c r="X518" s="74"/>
      <c r="Y518" s="75"/>
      <c r="Z518" s="74"/>
      <c r="AA518" s="75"/>
      <c r="AB518" s="76"/>
      <c r="AC518" s="77"/>
      <c r="AD518" s="78"/>
      <c r="AE518" s="78"/>
      <c r="AF518" s="79"/>
      <c r="AG518" s="80"/>
      <c r="AH518" s="76"/>
      <c r="AI518" s="518"/>
      <c r="AJ518" s="518"/>
      <c r="AK518" s="519"/>
      <c r="AL518" s="100"/>
      <c r="AM518" s="382" t="str">
        <f t="shared" si="485"/>
        <v xml:space="preserve"> </v>
      </c>
      <c r="AN518" s="95" t="str">
        <f t="shared" si="486"/>
        <v xml:space="preserve"> </v>
      </c>
      <c r="AO518" s="365"/>
      <c r="AP518" s="365"/>
      <c r="AQ518" s="256"/>
      <c r="AR518" s="365"/>
      <c r="AS518" s="365"/>
      <c r="AT518" s="364" t="e">
        <f t="shared" si="488"/>
        <v>#N/A</v>
      </c>
      <c r="AU518" s="365" t="e">
        <f t="shared" si="489"/>
        <v>#N/A</v>
      </c>
      <c r="AV518" s="372" t="str">
        <f t="shared" ca="1" si="491"/>
        <v/>
      </c>
      <c r="AW518" s="364" t="e">
        <f t="shared" ca="1" si="492"/>
        <v>#N/A</v>
      </c>
      <c r="AX518" s="373" t="e">
        <f t="shared" ca="1" si="493"/>
        <v>#N/A</v>
      </c>
      <c r="AY518" s="98" t="e">
        <f t="shared" si="490"/>
        <v>#N/A</v>
      </c>
      <c r="AZ518" s="373" t="e">
        <f t="shared" si="494"/>
        <v>#N/A</v>
      </c>
      <c r="BA518" s="363"/>
      <c r="BB518" s="365"/>
      <c r="BC518" s="377"/>
      <c r="BD518" s="365"/>
      <c r="BE518" s="365"/>
      <c r="BF518" s="365"/>
      <c r="BG518" s="365"/>
      <c r="BH518" s="365"/>
      <c r="BI518" s="365"/>
      <c r="BJ518" s="365"/>
      <c r="BK518" s="365"/>
      <c r="BL518" s="376"/>
      <c r="BM518" s="376"/>
      <c r="BN518" s="260"/>
      <c r="BO518" s="260"/>
      <c r="BP518" s="260"/>
      <c r="BQ518" s="263"/>
      <c r="BR518" s="263"/>
    </row>
    <row r="519" spans="1:70" ht="4.5" customHeight="1" thickBot="1" x14ac:dyDescent="0.25">
      <c r="A519" s="91">
        <f>AK522</f>
        <v>37</v>
      </c>
      <c r="B519" s="235"/>
      <c r="C519" s="235"/>
      <c r="D519" s="235"/>
      <c r="E519" s="235"/>
      <c r="F519" s="235"/>
      <c r="G519" s="235"/>
      <c r="H519" s="235"/>
      <c r="I519" s="235"/>
      <c r="J519" s="280"/>
      <c r="K519" s="280"/>
      <c r="L519" s="280"/>
      <c r="M519" s="280"/>
      <c r="N519" s="280"/>
      <c r="O519" s="280"/>
      <c r="P519" s="280"/>
      <c r="Q519" s="280"/>
      <c r="R519" s="280"/>
      <c r="S519" s="292"/>
      <c r="T519" s="292"/>
      <c r="U519" s="292"/>
      <c r="V519" s="292"/>
      <c r="W519" s="292"/>
      <c r="X519" s="292"/>
      <c r="Y519" s="292"/>
      <c r="Z519" s="292"/>
      <c r="AA519" s="292"/>
      <c r="AB519" s="292"/>
      <c r="AC519" s="292"/>
      <c r="AD519" s="236"/>
      <c r="AE519" s="237"/>
      <c r="AF519" s="236"/>
      <c r="AG519" s="238"/>
      <c r="AH519" s="536"/>
      <c r="AI519" s="537"/>
      <c r="AJ519" s="537"/>
      <c r="AK519" s="537"/>
      <c r="AL519" s="383"/>
      <c r="AM519" s="384"/>
      <c r="AN519" s="383"/>
      <c r="AT519" s="364" t="e">
        <f t="shared" si="488"/>
        <v>#N/A</v>
      </c>
      <c r="AU519" s="365" t="e">
        <f t="shared" si="489"/>
        <v>#N/A</v>
      </c>
      <c r="AV519" s="372" t="str">
        <f t="shared" ca="1" si="491"/>
        <v/>
      </c>
      <c r="AW519" s="364" t="e">
        <f t="shared" ca="1" si="492"/>
        <v>#N/A</v>
      </c>
      <c r="AX519" s="373" t="e">
        <f t="shared" ca="1" si="493"/>
        <v>#N/A</v>
      </c>
      <c r="AY519" s="98" t="e">
        <f t="shared" si="490"/>
        <v>#N/A</v>
      </c>
      <c r="AZ519" s="373" t="e">
        <f t="shared" si="494"/>
        <v>#N/A</v>
      </c>
      <c r="BA519" s="363"/>
      <c r="BC519" s="377"/>
    </row>
    <row r="520" spans="1:70" ht="26.25" customHeight="1" x14ac:dyDescent="0.2">
      <c r="A520" s="163">
        <f>A506+1</f>
        <v>37</v>
      </c>
      <c r="B520" s="523"/>
      <c r="C520" s="523"/>
      <c r="D520" s="523"/>
      <c r="E520" s="524"/>
      <c r="F520" s="527" t="str">
        <f>IF('FRONT PAGE'!$A$1="www.fly-logics.com","TOTAL PAGE",0)</f>
        <v>TOTAL PAGE</v>
      </c>
      <c r="G520" s="528"/>
      <c r="H520" s="529"/>
      <c r="I520" s="314" t="str">
        <f>IF('FRONT PAGE'!$A$1="www.fly-logics.com",IF(SUM(I509:I519)=0," ",SUM(I509:I519)),0)</f>
        <v xml:space="preserve"> </v>
      </c>
      <c r="J520" s="315" t="str">
        <f>IF('FRONT PAGE'!$A$1="www.fly-logics.com",IF(SUM(J509:J519)=0," ",SUM(J509:J519)),0)</f>
        <v xml:space="preserve"> </v>
      </c>
      <c r="K520" s="316" t="str">
        <f>IF('FRONT PAGE'!$A$1="www.fly-logics.com",IF(SUM(K509:K519)=0," ",SUM(K509:K519)),0)</f>
        <v xml:space="preserve"> </v>
      </c>
      <c r="L520" s="317" t="str">
        <f>IF('FRONT PAGE'!$A$1="www.fly-logics.com",IF(SUM(L509:L519)=0," ",SUM(L509:L519)),0)</f>
        <v xml:space="preserve"> </v>
      </c>
      <c r="M520" s="316" t="str">
        <f>IF('FRONT PAGE'!$A$1="www.fly-logics.com",IF(SUM(M509:M519)=0," ",SUM(M509:M519)),0)</f>
        <v xml:space="preserve"> </v>
      </c>
      <c r="N520" s="317" t="str">
        <f>IF('FRONT PAGE'!$A$1="www.fly-logics.com",IF(SUM(N509:N519)=0," ",SUM(N509:N519)),0)</f>
        <v xml:space="preserve"> </v>
      </c>
      <c r="O520" s="316" t="str">
        <f>IF('FRONT PAGE'!$A$1="www.fly-logics.com",IF(SUM(O509:O519)=0," ",SUM(O509:O519)),0)</f>
        <v xml:space="preserve"> </v>
      </c>
      <c r="P520" s="317" t="str">
        <f>IF('FRONT PAGE'!$A$1="www.fly-logics.com",IF(SUM(P509:P519)=0," ",SUM(P509:P519)),0)</f>
        <v xml:space="preserve"> </v>
      </c>
      <c r="Q520" s="318" t="str">
        <f>IF('FRONT PAGE'!$A$1="www.fly-logics.com",IF(SUM(Q509:Q519)=0," ",SUM(Q509:Q519)),0)</f>
        <v xml:space="preserve"> </v>
      </c>
      <c r="R520" s="319"/>
      <c r="S520" s="315" t="str">
        <f>IF('FRONT PAGE'!$A$1="www.fly-logics.com",IF(SUM(S509:S519)=0," ",SUM(S509:S519)),0)</f>
        <v xml:space="preserve"> </v>
      </c>
      <c r="T520" s="316" t="str">
        <f>IF('FRONT PAGE'!$A$1="www.fly-logics.com",IF(SUM(T509:T519)=0," ",SUM(T509:T519)),0)</f>
        <v xml:space="preserve"> </v>
      </c>
      <c r="U520" s="316" t="str">
        <f>IF('FRONT PAGE'!$A$1="www.fly-logics.com",IF(SUM(U509:U519)=0," ",SUM(U509:U519)),0)</f>
        <v xml:space="preserve"> </v>
      </c>
      <c r="V520" s="318" t="str">
        <f>IF('FRONT PAGE'!$A$1="www.fly-logics.com",IF(SUM(V509:V519)=0," ",SUM(V509:V519)),0)</f>
        <v xml:space="preserve"> </v>
      </c>
      <c r="W520" s="315" t="str">
        <f>IF('FRONT PAGE'!$A$1="www.fly-logics.com",IF(SUM(W509:W519)=0," ",SUM(W509:W519)),0)</f>
        <v xml:space="preserve"> </v>
      </c>
      <c r="X520" s="316" t="str">
        <f>IF('FRONT PAGE'!$A$1="www.fly-logics.com",IF(SUM(X509:X519)=0," ",SUM(X509:X519)),0)</f>
        <v xml:space="preserve"> </v>
      </c>
      <c r="Y520" s="317" t="str">
        <f>IF('FRONT PAGE'!$A$1="www.fly-logics.com",IF(SUM(Y509:Y519)=0," ",SUM(Y509:Y519)),0)</f>
        <v xml:space="preserve"> </v>
      </c>
      <c r="Z520" s="316" t="str">
        <f>IF('FRONT PAGE'!$A$1="www.fly-logics.com",IF(SUM(Z509:Z519)=0," ",SUM(Z509:Z519)),0)</f>
        <v xml:space="preserve"> </v>
      </c>
      <c r="AA520" s="317" t="str">
        <f>IF('FRONT PAGE'!$A$1="www.fly-logics.com",IF(SUM(AA509:AA519)=0," ",SUM(AA509:AA519)),0)</f>
        <v xml:space="preserve"> </v>
      </c>
      <c r="AB520" s="318" t="str">
        <f>IF('FRONT PAGE'!$A$1="www.fly-logics.com",IF(SUM(AB509:AB519)=0," ",SUM(AB509:AB519)),0)</f>
        <v xml:space="preserve"> </v>
      </c>
      <c r="AC520" s="329" t="str">
        <f>IF('FRONT PAGE'!$A$1="www.fly-logics.com",IF(SUM(AC509:AC519)=0," ",SUM(AC509:AC519)),0)</f>
        <v xml:space="preserve"> </v>
      </c>
      <c r="AD520" s="321" t="str">
        <f>IF('FRONT PAGE'!$A$1="www.fly-logics.com",IF(SUM(AD509:AD519)=0," ",SUM(AD509:AD519)),0)</f>
        <v xml:space="preserve"> </v>
      </c>
      <c r="AE520" s="321" t="str">
        <f>IF('FRONT PAGE'!$A$1="www.fly-logics.com",IF(SUM(AE509:AE519)=0," ",SUM(AE509:AE519)),0)</f>
        <v xml:space="preserve"> </v>
      </c>
      <c r="AF520" s="322" t="str">
        <f>IF('FRONT PAGE'!$A$1="www.fly-logics.com",IF(SUM(AF509:AF519)=0," ",SUM(AF509:AF519)),0)</f>
        <v xml:space="preserve"> </v>
      </c>
      <c r="AG520" s="323" t="str">
        <f>IF('FRONT PAGE'!$A$1="www.fly-logics.com",IF(SUM(AG509:AG519)=0," ",SUM(AG509:AG519)),0)</f>
        <v xml:space="preserve"> </v>
      </c>
      <c r="AH520" s="520" t="str">
        <f>IF('FRONT PAGE'!$A$1="www.fly-logics.com","I certify that all the data in this
logbook are accurate",0)</f>
        <v>I certify that all the data in this
logbook are accurate</v>
      </c>
      <c r="AI520" s="521"/>
      <c r="AJ520" s="521"/>
      <c r="AK520" s="522"/>
      <c r="AL520" s="385"/>
      <c r="AM520" s="386"/>
      <c r="AN520" s="385"/>
      <c r="AT520" s="364" t="e">
        <f t="shared" si="488"/>
        <v>#N/A</v>
      </c>
      <c r="AU520" s="365" t="e">
        <f t="shared" si="489"/>
        <v>#N/A</v>
      </c>
      <c r="AV520" s="372" t="str">
        <f t="shared" ca="1" si="491"/>
        <v/>
      </c>
      <c r="AW520" s="364" t="e">
        <f t="shared" ca="1" si="492"/>
        <v>#N/A</v>
      </c>
      <c r="AX520" s="373" t="e">
        <f t="shared" ca="1" si="493"/>
        <v>#N/A</v>
      </c>
      <c r="AY520" s="98" t="e">
        <f t="shared" si="490"/>
        <v>#N/A</v>
      </c>
      <c r="AZ520" s="373" t="e">
        <f t="shared" si="494"/>
        <v>#N/A</v>
      </c>
      <c r="BA520" s="363"/>
      <c r="BC520" s="377"/>
    </row>
    <row r="521" spans="1:70" ht="26.25" customHeight="1" x14ac:dyDescent="0.2">
      <c r="A521" s="505">
        <f>AL505</f>
        <v>0</v>
      </c>
      <c r="B521" s="525"/>
      <c r="C521" s="525"/>
      <c r="D521" s="525"/>
      <c r="E521" s="526"/>
      <c r="F521" s="530" t="str">
        <f>IF('FRONT PAGE'!$A$1="www.fly-logics.com","TOTAL PREVIOUS LOGBOOK",0)</f>
        <v>TOTAL PREVIOUS LOGBOOK</v>
      </c>
      <c r="G521" s="531"/>
      <c r="H521" s="532"/>
      <c r="I521" s="333">
        <f>I508</f>
        <v>33.75</v>
      </c>
      <c r="J521" s="334">
        <f t="shared" ref="J521:Q521" si="495">J508</f>
        <v>33.75</v>
      </c>
      <c r="K521" s="335" t="str">
        <f t="shared" si="495"/>
        <v xml:space="preserve"> </v>
      </c>
      <c r="L521" s="336" t="str">
        <f t="shared" si="495"/>
        <v xml:space="preserve"> </v>
      </c>
      <c r="M521" s="335" t="str">
        <f t="shared" si="495"/>
        <v xml:space="preserve"> </v>
      </c>
      <c r="N521" s="336" t="str">
        <f t="shared" si="495"/>
        <v xml:space="preserve"> </v>
      </c>
      <c r="O521" s="335" t="str">
        <f t="shared" si="495"/>
        <v xml:space="preserve"> </v>
      </c>
      <c r="P521" s="336" t="str">
        <f t="shared" si="495"/>
        <v xml:space="preserve"> </v>
      </c>
      <c r="Q521" s="337" t="str">
        <f t="shared" si="495"/>
        <v xml:space="preserve"> </v>
      </c>
      <c r="R521" s="288">
        <v>10</v>
      </c>
      <c r="S521" s="331" t="str">
        <f>S508</f>
        <v xml:space="preserve"> </v>
      </c>
      <c r="T521" s="239">
        <f t="shared" ref="T521:AG521" si="496">T508</f>
        <v>13.75</v>
      </c>
      <c r="U521" s="239">
        <f t="shared" si="496"/>
        <v>20</v>
      </c>
      <c r="V521" s="240">
        <f t="shared" si="496"/>
        <v>5</v>
      </c>
      <c r="W521" s="241" t="str">
        <f t="shared" si="496"/>
        <v xml:space="preserve"> </v>
      </c>
      <c r="X521" s="239" t="str">
        <f t="shared" si="496"/>
        <v xml:space="preserve"> </v>
      </c>
      <c r="Y521" s="242">
        <f t="shared" si="496"/>
        <v>5</v>
      </c>
      <c r="Z521" s="239" t="str">
        <f t="shared" si="496"/>
        <v xml:space="preserve"> </v>
      </c>
      <c r="AA521" s="242">
        <f t="shared" si="496"/>
        <v>3.75</v>
      </c>
      <c r="AB521" s="240" t="str">
        <f t="shared" si="496"/>
        <v xml:space="preserve"> </v>
      </c>
      <c r="AC521" s="243">
        <f t="shared" si="496"/>
        <v>14</v>
      </c>
      <c r="AD521" s="244" t="str">
        <f t="shared" si="496"/>
        <v xml:space="preserve"> </v>
      </c>
      <c r="AE521" s="244">
        <f t="shared" si="496"/>
        <v>14</v>
      </c>
      <c r="AF521" s="245" t="str">
        <f t="shared" si="496"/>
        <v xml:space="preserve"> </v>
      </c>
      <c r="AG521" s="332">
        <f t="shared" si="496"/>
        <v>17</v>
      </c>
      <c r="AH521" s="507"/>
      <c r="AI521" s="508"/>
      <c r="AJ521" s="508"/>
      <c r="AK521" s="509"/>
      <c r="AL521" s="385"/>
      <c r="AM521" s="386"/>
      <c r="AN521" s="385"/>
      <c r="AT521" s="364" t="e">
        <f t="shared" si="488"/>
        <v>#N/A</v>
      </c>
      <c r="AU521" s="365" t="e">
        <f t="shared" si="489"/>
        <v>#N/A</v>
      </c>
      <c r="AV521" s="372" t="str">
        <f t="shared" ca="1" si="491"/>
        <v/>
      </c>
      <c r="AW521" s="364" t="e">
        <f t="shared" ca="1" si="492"/>
        <v>#N/A</v>
      </c>
      <c r="AX521" s="373" t="e">
        <f t="shared" ca="1" si="493"/>
        <v>#N/A</v>
      </c>
      <c r="AY521" s="98" t="e">
        <f t="shared" si="490"/>
        <v>#N/A</v>
      </c>
      <c r="AZ521" s="373" t="e">
        <f t="shared" si="494"/>
        <v>#N/A</v>
      </c>
      <c r="BA521" s="363"/>
      <c r="BC521" s="377"/>
    </row>
    <row r="522" spans="1:70" ht="26.25" customHeight="1" thickBot="1" x14ac:dyDescent="0.25">
      <c r="A522" s="506"/>
      <c r="B522" s="512" t="str">
        <f>IF('FRONT PAGE'!$A$1="www.fly-logics.com","Authority certifying flight hours 
STAMP &amp; SIGNATURE",0)</f>
        <v>Authority certifying flight hours 
STAMP &amp; SIGNATURE</v>
      </c>
      <c r="C522" s="512"/>
      <c r="D522" s="512"/>
      <c r="E522" s="513"/>
      <c r="F522" s="533" t="str">
        <f>IF('FRONT PAGE'!$A$1="www.fly-logics.com","TOTAL TO DATE",0)</f>
        <v>TOTAL TO DATE</v>
      </c>
      <c r="G522" s="534"/>
      <c r="H522" s="535"/>
      <c r="I522" s="32">
        <f t="shared" ref="I522:Q522" si="497">IF(SUM(I520:I521)=0," ",SUM(I520:I521))</f>
        <v>33.75</v>
      </c>
      <c r="J522" s="27">
        <f t="shared" si="497"/>
        <v>33.75</v>
      </c>
      <c r="K522" s="24" t="str">
        <f t="shared" si="497"/>
        <v xml:space="preserve"> </v>
      </c>
      <c r="L522" s="25" t="str">
        <f t="shared" si="497"/>
        <v xml:space="preserve"> </v>
      </c>
      <c r="M522" s="24" t="str">
        <f t="shared" si="497"/>
        <v xml:space="preserve"> </v>
      </c>
      <c r="N522" s="25" t="str">
        <f t="shared" si="497"/>
        <v xml:space="preserve"> </v>
      </c>
      <c r="O522" s="24" t="str">
        <f t="shared" si="497"/>
        <v xml:space="preserve"> </v>
      </c>
      <c r="P522" s="25" t="str">
        <f t="shared" si="497"/>
        <v xml:space="preserve"> </v>
      </c>
      <c r="Q522" s="26" t="str">
        <f t="shared" si="497"/>
        <v xml:space="preserve"> </v>
      </c>
      <c r="R522" s="289"/>
      <c r="S522" s="27" t="str">
        <f t="shared" ref="S522:AG522" si="498">IF(SUM(S520:S521)=0," ",SUM(S520:S521))</f>
        <v xml:space="preserve"> </v>
      </c>
      <c r="T522" s="24">
        <f t="shared" si="498"/>
        <v>13.75</v>
      </c>
      <c r="U522" s="24">
        <f t="shared" si="498"/>
        <v>20</v>
      </c>
      <c r="V522" s="26">
        <f t="shared" si="498"/>
        <v>5</v>
      </c>
      <c r="W522" s="27" t="str">
        <f t="shared" si="498"/>
        <v xml:space="preserve"> </v>
      </c>
      <c r="X522" s="24" t="str">
        <f t="shared" si="498"/>
        <v xml:space="preserve"> </v>
      </c>
      <c r="Y522" s="25">
        <f t="shared" si="498"/>
        <v>5</v>
      </c>
      <c r="Z522" s="24" t="str">
        <f t="shared" si="498"/>
        <v xml:space="preserve"> </v>
      </c>
      <c r="AA522" s="25">
        <f t="shared" si="498"/>
        <v>3.75</v>
      </c>
      <c r="AB522" s="26" t="str">
        <f t="shared" si="498"/>
        <v xml:space="preserve"> </v>
      </c>
      <c r="AC522" s="30">
        <f t="shared" si="498"/>
        <v>14</v>
      </c>
      <c r="AD522" s="28" t="str">
        <f t="shared" si="498"/>
        <v xml:space="preserve"> </v>
      </c>
      <c r="AE522" s="28">
        <f t="shared" si="498"/>
        <v>14</v>
      </c>
      <c r="AF522" s="31" t="str">
        <f t="shared" si="498"/>
        <v xml:space="preserve"> </v>
      </c>
      <c r="AG522" s="33">
        <f t="shared" si="498"/>
        <v>17</v>
      </c>
      <c r="AH522" s="514" t="str">
        <f>IF('FRONT PAGE'!$A$1="www.fly-logics.com","_____________________________
PILOT SIGNATURE",0)</f>
        <v>_____________________________
PILOT SIGNATURE</v>
      </c>
      <c r="AI522" s="515"/>
      <c r="AJ522" s="515"/>
      <c r="AK522" s="330">
        <f>A520</f>
        <v>37</v>
      </c>
      <c r="AL522" s="387"/>
      <c r="AM522" s="388"/>
      <c r="AN522" s="387"/>
      <c r="AT522" s="364" t="e">
        <f t="shared" si="488"/>
        <v>#N/A</v>
      </c>
      <c r="AU522" s="365" t="e">
        <f t="shared" si="489"/>
        <v>#N/A</v>
      </c>
      <c r="AV522" s="372" t="str">
        <f t="shared" ca="1" si="491"/>
        <v/>
      </c>
      <c r="AW522" s="364" t="e">
        <f t="shared" ca="1" si="492"/>
        <v>#N/A</v>
      </c>
      <c r="AX522" s="373" t="e">
        <f t="shared" ca="1" si="493"/>
        <v>#N/A</v>
      </c>
      <c r="AY522" s="98" t="e">
        <f t="shared" si="490"/>
        <v>#N/A</v>
      </c>
      <c r="AZ522" s="373" t="e">
        <f t="shared" si="494"/>
        <v>#N/A</v>
      </c>
      <c r="BA522" s="363"/>
      <c r="BC522" s="377"/>
    </row>
    <row r="523" spans="1:70" s="50" customFormat="1" ht="27.75" customHeight="1" x14ac:dyDescent="0.2">
      <c r="A523" s="29">
        <f>A518+1</f>
        <v>371</v>
      </c>
      <c r="B523" s="39"/>
      <c r="C523" s="40"/>
      <c r="D523" s="41"/>
      <c r="E523" s="42"/>
      <c r="F523" s="43"/>
      <c r="G523" s="44"/>
      <c r="H523" s="45"/>
      <c r="I523" s="281"/>
      <c r="J523" s="277"/>
      <c r="K523" s="278"/>
      <c r="L523" s="279"/>
      <c r="M523" s="278"/>
      <c r="N523" s="279"/>
      <c r="O523" s="278"/>
      <c r="P523" s="279"/>
      <c r="Q523" s="150"/>
      <c r="R523" s="285"/>
      <c r="S523" s="46"/>
      <c r="T523" s="47"/>
      <c r="U523" s="47"/>
      <c r="V523" s="48"/>
      <c r="W523" s="293"/>
      <c r="X523" s="278"/>
      <c r="Y523" s="279"/>
      <c r="Z523" s="278"/>
      <c r="AA523" s="279"/>
      <c r="AB523" s="150"/>
      <c r="AC523" s="282"/>
      <c r="AD523" s="283"/>
      <c r="AE523" s="283"/>
      <c r="AF523" s="284"/>
      <c r="AG523" s="49"/>
      <c r="AH523" s="48"/>
      <c r="AI523" s="516"/>
      <c r="AJ523" s="516"/>
      <c r="AK523" s="517"/>
      <c r="AL523" s="100"/>
      <c r="AM523" s="382" t="str">
        <f t="shared" ref="AM523:AM532" si="499">IF(B523=0," ",TEXT(B523,"MMM"))</f>
        <v xml:space="preserve"> </v>
      </c>
      <c r="AN523" s="95" t="str">
        <f t="shared" ref="AN523:AN532" si="500">IF(B523=0," ",YEAR(B523))</f>
        <v xml:space="preserve"> </v>
      </c>
      <c r="AO523" s="365"/>
      <c r="AP523" s="365"/>
      <c r="AQ523" s="256"/>
      <c r="AR523" s="365"/>
      <c r="AS523" s="365"/>
      <c r="AT523" s="364" t="e">
        <f t="shared" si="488"/>
        <v>#N/A</v>
      </c>
      <c r="AU523" s="365" t="e">
        <f t="shared" si="489"/>
        <v>#N/A</v>
      </c>
      <c r="AV523" s="372" t="str">
        <f t="shared" ca="1" si="491"/>
        <v/>
      </c>
      <c r="AW523" s="364" t="e">
        <f t="shared" ca="1" si="492"/>
        <v>#N/A</v>
      </c>
      <c r="AX523" s="373" t="e">
        <f t="shared" ca="1" si="493"/>
        <v>#N/A</v>
      </c>
      <c r="AY523" s="98" t="e">
        <f t="shared" si="490"/>
        <v>#N/A</v>
      </c>
      <c r="AZ523" s="373" t="e">
        <f t="shared" si="494"/>
        <v>#N/A</v>
      </c>
      <c r="BA523" s="363"/>
      <c r="BB523" s="365"/>
      <c r="BC523" s="377"/>
      <c r="BD523" s="365"/>
      <c r="BE523" s="365"/>
      <c r="BF523" s="365"/>
      <c r="BG523" s="365"/>
      <c r="BH523" s="365"/>
      <c r="BI523" s="365"/>
      <c r="BJ523" s="365"/>
      <c r="BK523" s="365"/>
      <c r="BL523" s="376"/>
      <c r="BM523" s="376"/>
      <c r="BN523" s="260"/>
      <c r="BO523" s="260"/>
      <c r="BP523" s="260"/>
      <c r="BQ523" s="263"/>
      <c r="BR523" s="263"/>
    </row>
    <row r="524" spans="1:70" s="50" customFormat="1" ht="27.75" customHeight="1" x14ac:dyDescent="0.2">
      <c r="A524" s="22">
        <f>A523+1</f>
        <v>372</v>
      </c>
      <c r="B524" s="51"/>
      <c r="C524" s="52"/>
      <c r="D524" s="53"/>
      <c r="E524" s="54"/>
      <c r="F524" s="55"/>
      <c r="G524" s="56"/>
      <c r="H524" s="57"/>
      <c r="I524" s="275"/>
      <c r="J524" s="58"/>
      <c r="K524" s="59"/>
      <c r="L524" s="60"/>
      <c r="M524" s="59"/>
      <c r="N524" s="60"/>
      <c r="O524" s="59"/>
      <c r="P524" s="60"/>
      <c r="Q524" s="61"/>
      <c r="R524" s="286"/>
      <c r="S524" s="58"/>
      <c r="T524" s="59"/>
      <c r="U524" s="59"/>
      <c r="V524" s="61"/>
      <c r="W524" s="294"/>
      <c r="X524" s="59"/>
      <c r="Y524" s="60"/>
      <c r="Z524" s="59"/>
      <c r="AA524" s="60"/>
      <c r="AB524" s="61"/>
      <c r="AC524" s="62"/>
      <c r="AD524" s="63"/>
      <c r="AE524" s="63"/>
      <c r="AF524" s="64"/>
      <c r="AG524" s="65"/>
      <c r="AH524" s="61"/>
      <c r="AI524" s="510"/>
      <c r="AJ524" s="510"/>
      <c r="AK524" s="511"/>
      <c r="AL524" s="100"/>
      <c r="AM524" s="382" t="str">
        <f t="shared" si="499"/>
        <v xml:space="preserve"> </v>
      </c>
      <c r="AN524" s="95" t="str">
        <f t="shared" si="500"/>
        <v xml:space="preserve"> </v>
      </c>
      <c r="AO524" s="365"/>
      <c r="AP524" s="365"/>
      <c r="AQ524" s="256"/>
      <c r="AR524" s="365"/>
      <c r="AS524" s="365"/>
      <c r="AT524" s="364" t="e">
        <f t="shared" si="488"/>
        <v>#N/A</v>
      </c>
      <c r="AU524" s="365" t="e">
        <f t="shared" si="489"/>
        <v>#N/A</v>
      </c>
      <c r="AV524" s="372" t="str">
        <f t="shared" ca="1" si="491"/>
        <v/>
      </c>
      <c r="AW524" s="364" t="e">
        <f t="shared" ca="1" si="492"/>
        <v>#N/A</v>
      </c>
      <c r="AX524" s="373" t="e">
        <f t="shared" ca="1" si="493"/>
        <v>#N/A</v>
      </c>
      <c r="AY524" s="98" t="e">
        <f t="shared" si="490"/>
        <v>#N/A</v>
      </c>
      <c r="AZ524" s="373" t="e">
        <f t="shared" si="494"/>
        <v>#N/A</v>
      </c>
      <c r="BA524" s="363"/>
      <c r="BB524" s="365"/>
      <c r="BC524" s="377"/>
      <c r="BD524" s="365"/>
      <c r="BE524" s="365"/>
      <c r="BF524" s="365"/>
      <c r="BG524" s="365"/>
      <c r="BH524" s="365"/>
      <c r="BI524" s="365"/>
      <c r="BJ524" s="365"/>
      <c r="BK524" s="365"/>
      <c r="BL524" s="376"/>
      <c r="BM524" s="376"/>
      <c r="BN524" s="260"/>
      <c r="BO524" s="260"/>
      <c r="BP524" s="260"/>
      <c r="BQ524" s="263"/>
      <c r="BR524" s="263"/>
    </row>
    <row r="525" spans="1:70" s="50" customFormat="1" ht="27.75" customHeight="1" x14ac:dyDescent="0.2">
      <c r="A525" s="22">
        <f t="shared" ref="A525:A532" si="501">A524+1</f>
        <v>373</v>
      </c>
      <c r="B525" s="51"/>
      <c r="C525" s="52"/>
      <c r="D525" s="53"/>
      <c r="E525" s="54"/>
      <c r="F525" s="55"/>
      <c r="G525" s="56"/>
      <c r="H525" s="57"/>
      <c r="I525" s="275"/>
      <c r="J525" s="58"/>
      <c r="K525" s="59"/>
      <c r="L525" s="60"/>
      <c r="M525" s="59"/>
      <c r="N525" s="60"/>
      <c r="O525" s="59"/>
      <c r="P525" s="60"/>
      <c r="Q525" s="61"/>
      <c r="R525" s="286"/>
      <c r="S525" s="58"/>
      <c r="T525" s="59"/>
      <c r="U525" s="59"/>
      <c r="V525" s="61"/>
      <c r="W525" s="294"/>
      <c r="X525" s="59"/>
      <c r="Y525" s="60"/>
      <c r="Z525" s="59"/>
      <c r="AA525" s="60"/>
      <c r="AB525" s="61"/>
      <c r="AC525" s="62"/>
      <c r="AD525" s="63"/>
      <c r="AE525" s="63"/>
      <c r="AF525" s="64"/>
      <c r="AG525" s="65"/>
      <c r="AH525" s="61"/>
      <c r="AI525" s="510"/>
      <c r="AJ525" s="510"/>
      <c r="AK525" s="511"/>
      <c r="AL525" s="100"/>
      <c r="AM525" s="382" t="str">
        <f t="shared" si="499"/>
        <v xml:space="preserve"> </v>
      </c>
      <c r="AN525" s="95" t="str">
        <f t="shared" si="500"/>
        <v xml:space="preserve"> </v>
      </c>
      <c r="AO525" s="365"/>
      <c r="AP525" s="365"/>
      <c r="AQ525" s="256"/>
      <c r="AR525" s="365"/>
      <c r="AS525" s="365"/>
      <c r="AT525" s="364" t="e">
        <f t="shared" ref="AT525:AT534" si="502">IF(ISBLANK($B733),NA(),$B733)</f>
        <v>#N/A</v>
      </c>
      <c r="AU525" s="365" t="e">
        <f t="shared" ref="AU525:AU534" si="503">IF(ISBLANK($I733),NA(),$I733)</f>
        <v>#N/A</v>
      </c>
      <c r="AV525" s="372" t="str">
        <f t="shared" ca="1" si="491"/>
        <v/>
      </c>
      <c r="AW525" s="364" t="e">
        <f t="shared" ca="1" si="492"/>
        <v>#N/A</v>
      </c>
      <c r="AX525" s="373" t="e">
        <f t="shared" ca="1" si="493"/>
        <v>#N/A</v>
      </c>
      <c r="AY525" s="98" t="e">
        <f>IF(S733=0,NA(),S733)</f>
        <v>#N/A</v>
      </c>
      <c r="AZ525" s="373" t="e">
        <f>IF(V733=0,NA(),V733)</f>
        <v>#N/A</v>
      </c>
      <c r="BA525" s="363"/>
      <c r="BB525" s="365"/>
      <c r="BC525" s="377"/>
      <c r="BD525" s="365"/>
      <c r="BE525" s="365"/>
      <c r="BF525" s="365"/>
      <c r="BG525" s="365"/>
      <c r="BH525" s="365"/>
      <c r="BI525" s="365"/>
      <c r="BJ525" s="365"/>
      <c r="BK525" s="365"/>
      <c r="BL525" s="376"/>
      <c r="BM525" s="376"/>
      <c r="BN525" s="260"/>
      <c r="BO525" s="260"/>
      <c r="BP525" s="260"/>
      <c r="BQ525" s="263"/>
      <c r="BR525" s="263"/>
    </row>
    <row r="526" spans="1:70" s="50" customFormat="1" ht="27.75" customHeight="1" x14ac:dyDescent="0.2">
      <c r="A526" s="22">
        <f t="shared" si="501"/>
        <v>374</v>
      </c>
      <c r="B526" s="51"/>
      <c r="C526" s="52"/>
      <c r="D526" s="53"/>
      <c r="E526" s="54"/>
      <c r="F526" s="55"/>
      <c r="G526" s="56"/>
      <c r="H526" s="57"/>
      <c r="I526" s="275"/>
      <c r="J526" s="58"/>
      <c r="K526" s="59"/>
      <c r="L526" s="60"/>
      <c r="M526" s="59"/>
      <c r="N526" s="60"/>
      <c r="O526" s="59"/>
      <c r="P526" s="60"/>
      <c r="Q526" s="61"/>
      <c r="R526" s="286"/>
      <c r="S526" s="58"/>
      <c r="T526" s="59"/>
      <c r="U526" s="59"/>
      <c r="V526" s="61"/>
      <c r="W526" s="294"/>
      <c r="X526" s="59"/>
      <c r="Y526" s="60"/>
      <c r="Z526" s="59"/>
      <c r="AA526" s="60"/>
      <c r="AB526" s="61"/>
      <c r="AC526" s="62"/>
      <c r="AD526" s="63"/>
      <c r="AE526" s="63"/>
      <c r="AF526" s="64"/>
      <c r="AG526" s="65"/>
      <c r="AH526" s="61"/>
      <c r="AI526" s="510"/>
      <c r="AJ526" s="510"/>
      <c r="AK526" s="511"/>
      <c r="AL526" s="100"/>
      <c r="AM526" s="382" t="str">
        <f t="shared" si="499"/>
        <v xml:space="preserve"> </v>
      </c>
      <c r="AN526" s="95" t="str">
        <f t="shared" si="500"/>
        <v xml:space="preserve"> </v>
      </c>
      <c r="AO526" s="365"/>
      <c r="AP526" s="365"/>
      <c r="AQ526" s="256"/>
      <c r="AR526" s="365"/>
      <c r="AS526" s="365"/>
      <c r="AT526" s="364" t="e">
        <f t="shared" si="502"/>
        <v>#N/A</v>
      </c>
      <c r="AU526" s="365" t="e">
        <f t="shared" si="503"/>
        <v>#N/A</v>
      </c>
      <c r="AV526" s="372" t="str">
        <f t="shared" ca="1" si="491"/>
        <v/>
      </c>
      <c r="AW526" s="364" t="e">
        <f t="shared" ca="1" si="492"/>
        <v>#N/A</v>
      </c>
      <c r="AX526" s="373" t="e">
        <f t="shared" ca="1" si="493"/>
        <v>#N/A</v>
      </c>
      <c r="AY526" s="98" t="e">
        <f>IF(S734=0,NA(),S734)</f>
        <v>#N/A</v>
      </c>
      <c r="AZ526" s="373" t="e">
        <f t="shared" ref="AZ526:AZ534" si="504">IF(V734=0,NA(),V734)</f>
        <v>#N/A</v>
      </c>
      <c r="BA526" s="363"/>
      <c r="BB526" s="365"/>
      <c r="BC526" s="377"/>
      <c r="BD526" s="365"/>
      <c r="BE526" s="365"/>
      <c r="BF526" s="365"/>
      <c r="BG526" s="365"/>
      <c r="BH526" s="365"/>
      <c r="BI526" s="365"/>
      <c r="BJ526" s="365"/>
      <c r="BK526" s="365"/>
      <c r="BL526" s="376"/>
      <c r="BM526" s="376"/>
      <c r="BN526" s="260"/>
      <c r="BO526" s="260"/>
      <c r="BP526" s="260"/>
      <c r="BQ526" s="263"/>
      <c r="BR526" s="263"/>
    </row>
    <row r="527" spans="1:70" s="50" customFormat="1" ht="27.75" customHeight="1" x14ac:dyDescent="0.2">
      <c r="A527" s="22">
        <f t="shared" si="501"/>
        <v>375</v>
      </c>
      <c r="B527" s="51"/>
      <c r="C527" s="52"/>
      <c r="D527" s="53"/>
      <c r="E527" s="54"/>
      <c r="F527" s="55"/>
      <c r="G527" s="56"/>
      <c r="H527" s="57"/>
      <c r="I527" s="275"/>
      <c r="J527" s="58"/>
      <c r="K527" s="59"/>
      <c r="L527" s="60"/>
      <c r="M527" s="59"/>
      <c r="N527" s="60"/>
      <c r="O527" s="59"/>
      <c r="P527" s="60"/>
      <c r="Q527" s="61"/>
      <c r="R527" s="286"/>
      <c r="S527" s="58"/>
      <c r="T527" s="59"/>
      <c r="U527" s="59"/>
      <c r="V527" s="61"/>
      <c r="W527" s="294"/>
      <c r="X527" s="59"/>
      <c r="Y527" s="60"/>
      <c r="Z527" s="59"/>
      <c r="AA527" s="60"/>
      <c r="AB527" s="61"/>
      <c r="AC527" s="62"/>
      <c r="AD527" s="63"/>
      <c r="AE527" s="63"/>
      <c r="AF527" s="64"/>
      <c r="AG527" s="65"/>
      <c r="AH527" s="61"/>
      <c r="AI527" s="510"/>
      <c r="AJ527" s="510"/>
      <c r="AK527" s="511"/>
      <c r="AL527" s="100"/>
      <c r="AM527" s="382" t="str">
        <f t="shared" si="499"/>
        <v xml:space="preserve"> </v>
      </c>
      <c r="AN527" s="95" t="str">
        <f t="shared" si="500"/>
        <v xml:space="preserve"> </v>
      </c>
      <c r="AO527" s="365"/>
      <c r="AP527" s="365"/>
      <c r="AQ527" s="256"/>
      <c r="AR527" s="365"/>
      <c r="AS527" s="365"/>
      <c r="AT527" s="364" t="e">
        <f t="shared" si="502"/>
        <v>#N/A</v>
      </c>
      <c r="AU527" s="365" t="e">
        <f t="shared" si="503"/>
        <v>#N/A</v>
      </c>
      <c r="AV527" s="372" t="str">
        <f t="shared" ca="1" si="491"/>
        <v/>
      </c>
      <c r="AW527" s="364" t="e">
        <f t="shared" ca="1" si="492"/>
        <v>#N/A</v>
      </c>
      <c r="AX527" s="373" t="e">
        <f t="shared" ca="1" si="493"/>
        <v>#N/A</v>
      </c>
      <c r="AY527" s="98" t="e">
        <f t="shared" ref="AY527:AY534" si="505">IF(S735=0,NA(),S735)</f>
        <v>#N/A</v>
      </c>
      <c r="AZ527" s="373" t="e">
        <f t="shared" si="504"/>
        <v>#N/A</v>
      </c>
      <c r="BA527" s="363"/>
      <c r="BB527" s="365"/>
      <c r="BC527" s="377"/>
      <c r="BD527" s="365"/>
      <c r="BE527" s="365"/>
      <c r="BF527" s="365"/>
      <c r="BG527" s="365"/>
      <c r="BH527" s="365"/>
      <c r="BI527" s="365"/>
      <c r="BJ527" s="365"/>
      <c r="BK527" s="365"/>
      <c r="BL527" s="376"/>
      <c r="BM527" s="376"/>
      <c r="BN527" s="260"/>
      <c r="BO527" s="260"/>
      <c r="BP527" s="260"/>
      <c r="BQ527" s="263"/>
      <c r="BR527" s="263"/>
    </row>
    <row r="528" spans="1:70" s="50" customFormat="1" ht="27.75" customHeight="1" x14ac:dyDescent="0.2">
      <c r="A528" s="22">
        <f t="shared" si="501"/>
        <v>376</v>
      </c>
      <c r="B528" s="51"/>
      <c r="C528" s="52"/>
      <c r="D528" s="53"/>
      <c r="E528" s="54"/>
      <c r="F528" s="55"/>
      <c r="G528" s="56"/>
      <c r="H528" s="57"/>
      <c r="I528" s="275"/>
      <c r="J528" s="58"/>
      <c r="K528" s="59"/>
      <c r="L528" s="60"/>
      <c r="M528" s="59"/>
      <c r="N528" s="60"/>
      <c r="O528" s="59"/>
      <c r="P528" s="60"/>
      <c r="Q528" s="61"/>
      <c r="R528" s="286"/>
      <c r="S528" s="58"/>
      <c r="T528" s="59"/>
      <c r="U528" s="59"/>
      <c r="V528" s="61"/>
      <c r="W528" s="294"/>
      <c r="X528" s="59"/>
      <c r="Y528" s="60"/>
      <c r="Z528" s="59"/>
      <c r="AA528" s="60"/>
      <c r="AB528" s="61"/>
      <c r="AC528" s="62"/>
      <c r="AD528" s="63"/>
      <c r="AE528" s="63"/>
      <c r="AF528" s="64"/>
      <c r="AG528" s="65"/>
      <c r="AH528" s="61"/>
      <c r="AI528" s="510"/>
      <c r="AJ528" s="510"/>
      <c r="AK528" s="511"/>
      <c r="AL528" s="100"/>
      <c r="AM528" s="382" t="str">
        <f t="shared" si="499"/>
        <v xml:space="preserve"> </v>
      </c>
      <c r="AN528" s="95" t="str">
        <f t="shared" si="500"/>
        <v xml:space="preserve"> </v>
      </c>
      <c r="AO528" s="365"/>
      <c r="AP528" s="365"/>
      <c r="AQ528" s="256"/>
      <c r="AR528" s="365"/>
      <c r="AS528" s="365"/>
      <c r="AT528" s="364" t="e">
        <f t="shared" si="502"/>
        <v>#N/A</v>
      </c>
      <c r="AU528" s="365" t="e">
        <f t="shared" si="503"/>
        <v>#N/A</v>
      </c>
      <c r="AV528" s="372" t="str">
        <f t="shared" ca="1" si="491"/>
        <v/>
      </c>
      <c r="AW528" s="364" t="e">
        <f t="shared" ca="1" si="492"/>
        <v>#N/A</v>
      </c>
      <c r="AX528" s="373" t="e">
        <f t="shared" ca="1" si="493"/>
        <v>#N/A</v>
      </c>
      <c r="AY528" s="98" t="e">
        <f t="shared" si="505"/>
        <v>#N/A</v>
      </c>
      <c r="AZ528" s="373" t="e">
        <f t="shared" si="504"/>
        <v>#N/A</v>
      </c>
      <c r="BA528" s="363"/>
      <c r="BB528" s="365"/>
      <c r="BC528" s="377"/>
      <c r="BD528" s="365"/>
      <c r="BE528" s="365"/>
      <c r="BF528" s="365"/>
      <c r="BG528" s="365"/>
      <c r="BH528" s="365"/>
      <c r="BI528" s="365"/>
      <c r="BJ528" s="365"/>
      <c r="BK528" s="365"/>
      <c r="BL528" s="376"/>
      <c r="BM528" s="376"/>
      <c r="BN528" s="260"/>
      <c r="BO528" s="260"/>
      <c r="BP528" s="260"/>
      <c r="BQ528" s="263"/>
      <c r="BR528" s="263"/>
    </row>
    <row r="529" spans="1:70" s="50" customFormat="1" ht="27.75" customHeight="1" x14ac:dyDescent="0.2">
      <c r="A529" s="22">
        <f>A528+1</f>
        <v>377</v>
      </c>
      <c r="B529" s="51"/>
      <c r="C529" s="52"/>
      <c r="D529" s="53"/>
      <c r="E529" s="54"/>
      <c r="F529" s="55"/>
      <c r="G529" s="56"/>
      <c r="H529" s="57"/>
      <c r="I529" s="275"/>
      <c r="J529" s="58"/>
      <c r="K529" s="59"/>
      <c r="L529" s="60"/>
      <c r="M529" s="59"/>
      <c r="N529" s="60"/>
      <c r="O529" s="59"/>
      <c r="P529" s="60"/>
      <c r="Q529" s="61"/>
      <c r="R529" s="286"/>
      <c r="S529" s="58"/>
      <c r="T529" s="59"/>
      <c r="U529" s="59"/>
      <c r="V529" s="61"/>
      <c r="W529" s="294"/>
      <c r="X529" s="59"/>
      <c r="Y529" s="60"/>
      <c r="Z529" s="59"/>
      <c r="AA529" s="60"/>
      <c r="AB529" s="61"/>
      <c r="AC529" s="62"/>
      <c r="AD529" s="63"/>
      <c r="AE529" s="63"/>
      <c r="AF529" s="64"/>
      <c r="AG529" s="65"/>
      <c r="AH529" s="61"/>
      <c r="AI529" s="510"/>
      <c r="AJ529" s="510"/>
      <c r="AK529" s="511"/>
      <c r="AL529" s="100"/>
      <c r="AM529" s="382" t="str">
        <f t="shared" si="499"/>
        <v xml:space="preserve"> </v>
      </c>
      <c r="AN529" s="95" t="str">
        <f t="shared" si="500"/>
        <v xml:space="preserve"> </v>
      </c>
      <c r="AO529" s="365"/>
      <c r="AP529" s="365"/>
      <c r="AQ529" s="256"/>
      <c r="AR529" s="365"/>
      <c r="AS529" s="365"/>
      <c r="AT529" s="364" t="e">
        <f t="shared" si="502"/>
        <v>#N/A</v>
      </c>
      <c r="AU529" s="365" t="e">
        <f t="shared" si="503"/>
        <v>#N/A</v>
      </c>
      <c r="AV529" s="372" t="str">
        <f t="shared" ca="1" si="491"/>
        <v/>
      </c>
      <c r="AW529" s="364" t="e">
        <f t="shared" ca="1" si="492"/>
        <v>#N/A</v>
      </c>
      <c r="AX529" s="373" t="e">
        <f t="shared" ca="1" si="493"/>
        <v>#N/A</v>
      </c>
      <c r="AY529" s="98" t="e">
        <f t="shared" si="505"/>
        <v>#N/A</v>
      </c>
      <c r="AZ529" s="373" t="e">
        <f t="shared" si="504"/>
        <v>#N/A</v>
      </c>
      <c r="BA529" s="363"/>
      <c r="BB529" s="365"/>
      <c r="BC529" s="377"/>
      <c r="BD529" s="365"/>
      <c r="BE529" s="365"/>
      <c r="BF529" s="365"/>
      <c r="BG529" s="365"/>
      <c r="BH529" s="365"/>
      <c r="BI529" s="365"/>
      <c r="BJ529" s="365"/>
      <c r="BK529" s="365"/>
      <c r="BL529" s="376"/>
      <c r="BM529" s="376"/>
      <c r="BN529" s="260"/>
      <c r="BO529" s="260"/>
      <c r="BP529" s="260"/>
      <c r="BQ529" s="263"/>
      <c r="BR529" s="263"/>
    </row>
    <row r="530" spans="1:70" s="50" customFormat="1" ht="27.75" customHeight="1" x14ac:dyDescent="0.2">
      <c r="A530" s="22">
        <f t="shared" si="501"/>
        <v>378</v>
      </c>
      <c r="B530" s="51"/>
      <c r="C530" s="52"/>
      <c r="D530" s="53"/>
      <c r="E530" s="54"/>
      <c r="F530" s="55"/>
      <c r="G530" s="56"/>
      <c r="H530" s="57"/>
      <c r="I530" s="275"/>
      <c r="J530" s="58"/>
      <c r="K530" s="59"/>
      <c r="L530" s="60"/>
      <c r="M530" s="59"/>
      <c r="N530" s="60"/>
      <c r="O530" s="59"/>
      <c r="P530" s="60"/>
      <c r="Q530" s="61"/>
      <c r="R530" s="286"/>
      <c r="S530" s="58"/>
      <c r="T530" s="59"/>
      <c r="U530" s="59"/>
      <c r="V530" s="61"/>
      <c r="W530" s="294"/>
      <c r="X530" s="59"/>
      <c r="Y530" s="60"/>
      <c r="Z530" s="59"/>
      <c r="AA530" s="60"/>
      <c r="AB530" s="61"/>
      <c r="AC530" s="62"/>
      <c r="AD530" s="63"/>
      <c r="AE530" s="63"/>
      <c r="AF530" s="64"/>
      <c r="AG530" s="65"/>
      <c r="AH530" s="61"/>
      <c r="AI530" s="510"/>
      <c r="AJ530" s="510"/>
      <c r="AK530" s="511"/>
      <c r="AL530" s="100"/>
      <c r="AM530" s="382" t="str">
        <f t="shared" si="499"/>
        <v xml:space="preserve"> </v>
      </c>
      <c r="AN530" s="95" t="str">
        <f t="shared" si="500"/>
        <v xml:space="preserve"> </v>
      </c>
      <c r="AO530" s="365"/>
      <c r="AP530" s="365"/>
      <c r="AQ530" s="256"/>
      <c r="AR530" s="365"/>
      <c r="AS530" s="365"/>
      <c r="AT530" s="364" t="e">
        <f t="shared" si="502"/>
        <v>#N/A</v>
      </c>
      <c r="AU530" s="365" t="e">
        <f t="shared" si="503"/>
        <v>#N/A</v>
      </c>
      <c r="AV530" s="372" t="str">
        <f t="shared" ca="1" si="491"/>
        <v/>
      </c>
      <c r="AW530" s="364" t="e">
        <f t="shared" ca="1" si="492"/>
        <v>#N/A</v>
      </c>
      <c r="AX530" s="373" t="e">
        <f t="shared" ca="1" si="493"/>
        <v>#N/A</v>
      </c>
      <c r="AY530" s="98" t="e">
        <f t="shared" si="505"/>
        <v>#N/A</v>
      </c>
      <c r="AZ530" s="373" t="e">
        <f t="shared" si="504"/>
        <v>#N/A</v>
      </c>
      <c r="BA530" s="363"/>
      <c r="BB530" s="365"/>
      <c r="BC530" s="377"/>
      <c r="BD530" s="365"/>
      <c r="BE530" s="365"/>
      <c r="BF530" s="365"/>
      <c r="BG530" s="365"/>
      <c r="BH530" s="365"/>
      <c r="BI530" s="365"/>
      <c r="BJ530" s="365"/>
      <c r="BK530" s="365"/>
      <c r="BL530" s="376"/>
      <c r="BM530" s="376"/>
      <c r="BN530" s="260"/>
      <c r="BO530" s="260"/>
      <c r="BP530" s="260"/>
      <c r="BQ530" s="263"/>
      <c r="BR530" s="263"/>
    </row>
    <row r="531" spans="1:70" s="50" customFormat="1" ht="27.75" customHeight="1" x14ac:dyDescent="0.2">
      <c r="A531" s="22">
        <f t="shared" si="501"/>
        <v>379</v>
      </c>
      <c r="B531" s="51"/>
      <c r="C531" s="52"/>
      <c r="D531" s="53"/>
      <c r="E531" s="54"/>
      <c r="F531" s="55"/>
      <c r="G531" s="56"/>
      <c r="H531" s="57"/>
      <c r="I531" s="275"/>
      <c r="J531" s="58"/>
      <c r="K531" s="59"/>
      <c r="L531" s="60"/>
      <c r="M531" s="59"/>
      <c r="N531" s="60"/>
      <c r="O531" s="59"/>
      <c r="P531" s="60"/>
      <c r="Q531" s="61"/>
      <c r="R531" s="286"/>
      <c r="S531" s="58"/>
      <c r="T531" s="59"/>
      <c r="U531" s="59"/>
      <c r="V531" s="61"/>
      <c r="W531" s="294"/>
      <c r="X531" s="59"/>
      <c r="Y531" s="60"/>
      <c r="Z531" s="59"/>
      <c r="AA531" s="60"/>
      <c r="AB531" s="61"/>
      <c r="AC531" s="62"/>
      <c r="AD531" s="63"/>
      <c r="AE531" s="63"/>
      <c r="AF531" s="64"/>
      <c r="AG531" s="65"/>
      <c r="AH531" s="61"/>
      <c r="AI531" s="510"/>
      <c r="AJ531" s="510"/>
      <c r="AK531" s="511"/>
      <c r="AL531" s="100"/>
      <c r="AM531" s="382" t="str">
        <f t="shared" si="499"/>
        <v xml:space="preserve"> </v>
      </c>
      <c r="AN531" s="95" t="str">
        <f t="shared" si="500"/>
        <v xml:space="preserve"> </v>
      </c>
      <c r="AO531" s="365"/>
      <c r="AP531" s="365"/>
      <c r="AQ531" s="256"/>
      <c r="AR531" s="365"/>
      <c r="AS531" s="365"/>
      <c r="AT531" s="364" t="e">
        <f t="shared" si="502"/>
        <v>#N/A</v>
      </c>
      <c r="AU531" s="365" t="e">
        <f t="shared" si="503"/>
        <v>#N/A</v>
      </c>
      <c r="AV531" s="372" t="str">
        <f t="shared" ca="1" si="491"/>
        <v/>
      </c>
      <c r="AW531" s="364" t="e">
        <f t="shared" ca="1" si="492"/>
        <v>#N/A</v>
      </c>
      <c r="AX531" s="373" t="e">
        <f t="shared" ca="1" si="493"/>
        <v>#N/A</v>
      </c>
      <c r="AY531" s="98" t="e">
        <f t="shared" si="505"/>
        <v>#N/A</v>
      </c>
      <c r="AZ531" s="373" t="e">
        <f t="shared" si="504"/>
        <v>#N/A</v>
      </c>
      <c r="BA531" s="365"/>
      <c r="BB531" s="365"/>
      <c r="BC531" s="377"/>
      <c r="BD531" s="365"/>
      <c r="BE531" s="365"/>
      <c r="BF531" s="365"/>
      <c r="BG531" s="365"/>
      <c r="BH531" s="365"/>
      <c r="BI531" s="365"/>
      <c r="BJ531" s="365"/>
      <c r="BK531" s="365"/>
      <c r="BL531" s="376"/>
      <c r="BM531" s="376"/>
      <c r="BN531" s="260"/>
      <c r="BO531" s="260"/>
      <c r="BP531" s="260"/>
      <c r="BQ531" s="263"/>
      <c r="BR531" s="263"/>
    </row>
    <row r="532" spans="1:70" s="50" customFormat="1" ht="27.75" customHeight="1" thickBot="1" x14ac:dyDescent="0.25">
      <c r="A532" s="23">
        <f t="shared" si="501"/>
        <v>380</v>
      </c>
      <c r="B532" s="66"/>
      <c r="C532" s="67"/>
      <c r="D532" s="68"/>
      <c r="E532" s="69"/>
      <c r="F532" s="70"/>
      <c r="G532" s="71"/>
      <c r="H532" s="72"/>
      <c r="I532" s="276"/>
      <c r="J532" s="73"/>
      <c r="K532" s="74"/>
      <c r="L532" s="75"/>
      <c r="M532" s="74"/>
      <c r="N532" s="75"/>
      <c r="O532" s="74"/>
      <c r="P532" s="75"/>
      <c r="Q532" s="76"/>
      <c r="R532" s="287"/>
      <c r="S532" s="73"/>
      <c r="T532" s="74"/>
      <c r="U532" s="74"/>
      <c r="V532" s="76"/>
      <c r="W532" s="295"/>
      <c r="X532" s="74"/>
      <c r="Y532" s="75"/>
      <c r="Z532" s="74"/>
      <c r="AA532" s="75"/>
      <c r="AB532" s="76"/>
      <c r="AC532" s="77"/>
      <c r="AD532" s="78"/>
      <c r="AE532" s="78"/>
      <c r="AF532" s="79"/>
      <c r="AG532" s="80"/>
      <c r="AH532" s="76"/>
      <c r="AI532" s="518"/>
      <c r="AJ532" s="518"/>
      <c r="AK532" s="519"/>
      <c r="AL532" s="100"/>
      <c r="AM532" s="382" t="str">
        <f t="shared" si="499"/>
        <v xml:space="preserve"> </v>
      </c>
      <c r="AN532" s="95" t="str">
        <f t="shared" si="500"/>
        <v xml:space="preserve"> </v>
      </c>
      <c r="AO532" s="365"/>
      <c r="AP532" s="365"/>
      <c r="AQ532" s="256"/>
      <c r="AR532" s="365"/>
      <c r="AS532" s="365"/>
      <c r="AT532" s="364" t="e">
        <f t="shared" si="502"/>
        <v>#N/A</v>
      </c>
      <c r="AU532" s="365" t="e">
        <f t="shared" si="503"/>
        <v>#N/A</v>
      </c>
      <c r="AV532" s="372" t="str">
        <f t="shared" ca="1" si="491"/>
        <v/>
      </c>
      <c r="AW532" s="364" t="e">
        <f t="shared" ca="1" si="492"/>
        <v>#N/A</v>
      </c>
      <c r="AX532" s="373" t="e">
        <f t="shared" ca="1" si="493"/>
        <v>#N/A</v>
      </c>
      <c r="AY532" s="98" t="e">
        <f t="shared" si="505"/>
        <v>#N/A</v>
      </c>
      <c r="AZ532" s="373" t="e">
        <f t="shared" si="504"/>
        <v>#N/A</v>
      </c>
      <c r="BA532" s="365"/>
      <c r="BB532" s="365"/>
      <c r="BC532" s="377"/>
      <c r="BD532" s="365"/>
      <c r="BE532" s="365"/>
      <c r="BF532" s="365"/>
      <c r="BG532" s="365"/>
      <c r="BH532" s="365"/>
      <c r="BI532" s="365"/>
      <c r="BJ532" s="365"/>
      <c r="BK532" s="365"/>
      <c r="BL532" s="376"/>
      <c r="BM532" s="376"/>
      <c r="BN532" s="260"/>
      <c r="BO532" s="260"/>
      <c r="BP532" s="260"/>
      <c r="BQ532" s="263"/>
      <c r="BR532" s="263"/>
    </row>
    <row r="533" spans="1:70" ht="4.5" customHeight="1" thickBot="1" x14ac:dyDescent="0.25">
      <c r="A533" s="91">
        <f>AK536</f>
        <v>38</v>
      </c>
      <c r="B533" s="235"/>
      <c r="C533" s="235"/>
      <c r="D533" s="235"/>
      <c r="E533" s="235"/>
      <c r="F533" s="235"/>
      <c r="G533" s="235"/>
      <c r="H533" s="235"/>
      <c r="I533" s="235"/>
      <c r="J533" s="280"/>
      <c r="K533" s="280"/>
      <c r="L533" s="280"/>
      <c r="M533" s="280"/>
      <c r="N533" s="280"/>
      <c r="O533" s="280"/>
      <c r="P533" s="280"/>
      <c r="Q533" s="280"/>
      <c r="R533" s="280"/>
      <c r="S533" s="292"/>
      <c r="T533" s="292"/>
      <c r="U533" s="292"/>
      <c r="V533" s="292"/>
      <c r="W533" s="292"/>
      <c r="X533" s="292"/>
      <c r="Y533" s="292"/>
      <c r="Z533" s="292"/>
      <c r="AA533" s="292"/>
      <c r="AB533" s="292"/>
      <c r="AC533" s="292"/>
      <c r="AD533" s="236"/>
      <c r="AE533" s="237"/>
      <c r="AF533" s="236"/>
      <c r="AG533" s="238"/>
      <c r="AH533" s="536"/>
      <c r="AI533" s="537"/>
      <c r="AJ533" s="537"/>
      <c r="AK533" s="537"/>
      <c r="AL533" s="383"/>
      <c r="AM533" s="384"/>
      <c r="AN533" s="383"/>
      <c r="AT533" s="364" t="e">
        <f t="shared" si="502"/>
        <v>#N/A</v>
      </c>
      <c r="AU533" s="365" t="e">
        <f t="shared" si="503"/>
        <v>#N/A</v>
      </c>
      <c r="AV533" s="372" t="str">
        <f t="shared" ca="1" si="491"/>
        <v/>
      </c>
      <c r="AW533" s="364" t="e">
        <f t="shared" ca="1" si="492"/>
        <v>#N/A</v>
      </c>
      <c r="AX533" s="373" t="e">
        <f t="shared" ca="1" si="493"/>
        <v>#N/A</v>
      </c>
      <c r="AY533" s="98" t="e">
        <f t="shared" si="505"/>
        <v>#N/A</v>
      </c>
      <c r="AZ533" s="373" t="e">
        <f t="shared" si="504"/>
        <v>#N/A</v>
      </c>
      <c r="BC533" s="377"/>
    </row>
    <row r="534" spans="1:70" ht="26.25" customHeight="1" x14ac:dyDescent="0.2">
      <c r="A534" s="163">
        <f>A520+1</f>
        <v>38</v>
      </c>
      <c r="B534" s="523"/>
      <c r="C534" s="523"/>
      <c r="D534" s="523"/>
      <c r="E534" s="524"/>
      <c r="F534" s="527" t="str">
        <f>IF('FRONT PAGE'!$A$1="www.fly-logics.com","TOTAL PAGE",0)</f>
        <v>TOTAL PAGE</v>
      </c>
      <c r="G534" s="528"/>
      <c r="H534" s="529"/>
      <c r="I534" s="314" t="str">
        <f>IF('FRONT PAGE'!$A$1="www.fly-logics.com",IF(SUM(I523:I533)=0," ",SUM(I523:I533)),0)</f>
        <v xml:space="preserve"> </v>
      </c>
      <c r="J534" s="315" t="str">
        <f>IF('FRONT PAGE'!$A$1="www.fly-logics.com",IF(SUM(J523:J533)=0," ",SUM(J523:J533)),0)</f>
        <v xml:space="preserve"> </v>
      </c>
      <c r="K534" s="316" t="str">
        <f>IF('FRONT PAGE'!$A$1="www.fly-logics.com",IF(SUM(K523:K533)=0," ",SUM(K523:K533)),0)</f>
        <v xml:space="preserve"> </v>
      </c>
      <c r="L534" s="317" t="str">
        <f>IF('FRONT PAGE'!$A$1="www.fly-logics.com",IF(SUM(L523:L533)=0," ",SUM(L523:L533)),0)</f>
        <v xml:space="preserve"> </v>
      </c>
      <c r="M534" s="316" t="str">
        <f>IF('FRONT PAGE'!$A$1="www.fly-logics.com",IF(SUM(M523:M533)=0," ",SUM(M523:M533)),0)</f>
        <v xml:space="preserve"> </v>
      </c>
      <c r="N534" s="317" t="str">
        <f>IF('FRONT PAGE'!$A$1="www.fly-logics.com",IF(SUM(N523:N533)=0," ",SUM(N523:N533)),0)</f>
        <v xml:space="preserve"> </v>
      </c>
      <c r="O534" s="316" t="str">
        <f>IF('FRONT PAGE'!$A$1="www.fly-logics.com",IF(SUM(O523:O533)=0," ",SUM(O523:O533)),0)</f>
        <v xml:space="preserve"> </v>
      </c>
      <c r="P534" s="317" t="str">
        <f>IF('FRONT PAGE'!$A$1="www.fly-logics.com",IF(SUM(P523:P533)=0," ",SUM(P523:P533)),0)</f>
        <v xml:space="preserve"> </v>
      </c>
      <c r="Q534" s="318" t="str">
        <f>IF('FRONT PAGE'!$A$1="www.fly-logics.com",IF(SUM(Q523:Q533)=0," ",SUM(Q523:Q533)),0)</f>
        <v xml:space="preserve"> </v>
      </c>
      <c r="R534" s="319"/>
      <c r="S534" s="315" t="str">
        <f>IF('FRONT PAGE'!$A$1="www.fly-logics.com",IF(SUM(S523:S533)=0," ",SUM(S523:S533)),0)</f>
        <v xml:space="preserve"> </v>
      </c>
      <c r="T534" s="316" t="str">
        <f>IF('FRONT PAGE'!$A$1="www.fly-logics.com",IF(SUM(T523:T533)=0," ",SUM(T523:T533)),0)</f>
        <v xml:space="preserve"> </v>
      </c>
      <c r="U534" s="316" t="str">
        <f>IF('FRONT PAGE'!$A$1="www.fly-logics.com",IF(SUM(U523:U533)=0," ",SUM(U523:U533)),0)</f>
        <v xml:space="preserve"> </v>
      </c>
      <c r="V534" s="318" t="str">
        <f>IF('FRONT PAGE'!$A$1="www.fly-logics.com",IF(SUM(V523:V533)=0," ",SUM(V523:V533)),0)</f>
        <v xml:space="preserve"> </v>
      </c>
      <c r="W534" s="315" t="str">
        <f>IF('FRONT PAGE'!$A$1="www.fly-logics.com",IF(SUM(W523:W533)=0," ",SUM(W523:W533)),0)</f>
        <v xml:space="preserve"> </v>
      </c>
      <c r="X534" s="316" t="str">
        <f>IF('FRONT PAGE'!$A$1="www.fly-logics.com",IF(SUM(X523:X533)=0," ",SUM(X523:X533)),0)</f>
        <v xml:space="preserve"> </v>
      </c>
      <c r="Y534" s="317" t="str">
        <f>IF('FRONT PAGE'!$A$1="www.fly-logics.com",IF(SUM(Y523:Y533)=0," ",SUM(Y523:Y533)),0)</f>
        <v xml:space="preserve"> </v>
      </c>
      <c r="Z534" s="316" t="str">
        <f>IF('FRONT PAGE'!$A$1="www.fly-logics.com",IF(SUM(Z523:Z533)=0," ",SUM(Z523:Z533)),0)</f>
        <v xml:space="preserve"> </v>
      </c>
      <c r="AA534" s="317" t="str">
        <f>IF('FRONT PAGE'!$A$1="www.fly-logics.com",IF(SUM(AA523:AA533)=0," ",SUM(AA523:AA533)),0)</f>
        <v xml:space="preserve"> </v>
      </c>
      <c r="AB534" s="318" t="str">
        <f>IF('FRONT PAGE'!$A$1="www.fly-logics.com",IF(SUM(AB523:AB533)=0," ",SUM(AB523:AB533)),0)</f>
        <v xml:space="preserve"> </v>
      </c>
      <c r="AC534" s="329" t="str">
        <f>IF('FRONT PAGE'!$A$1="www.fly-logics.com",IF(SUM(AC523:AC533)=0," ",SUM(AC523:AC533)),0)</f>
        <v xml:space="preserve"> </v>
      </c>
      <c r="AD534" s="321" t="str">
        <f>IF('FRONT PAGE'!$A$1="www.fly-logics.com",IF(SUM(AD523:AD533)=0," ",SUM(AD523:AD533)),0)</f>
        <v xml:space="preserve"> </v>
      </c>
      <c r="AE534" s="321" t="str">
        <f>IF('FRONT PAGE'!$A$1="www.fly-logics.com",IF(SUM(AE523:AE533)=0," ",SUM(AE523:AE533)),0)</f>
        <v xml:space="preserve"> </v>
      </c>
      <c r="AF534" s="322" t="str">
        <f>IF('FRONT PAGE'!$A$1="www.fly-logics.com",IF(SUM(AF523:AF533)=0," ",SUM(AF523:AF533)),0)</f>
        <v xml:space="preserve"> </v>
      </c>
      <c r="AG534" s="323" t="str">
        <f>IF('FRONT PAGE'!$A$1="www.fly-logics.com",IF(SUM(AG523:AG533)=0," ",SUM(AG523:AG533)),0)</f>
        <v xml:space="preserve"> </v>
      </c>
      <c r="AH534" s="520" t="str">
        <f>IF('FRONT PAGE'!$A$1="www.fly-logics.com","I certify that all the data in this
logbook are accurate",0)</f>
        <v>I certify that all the data in this
logbook are accurate</v>
      </c>
      <c r="AI534" s="521"/>
      <c r="AJ534" s="521"/>
      <c r="AK534" s="522"/>
      <c r="AL534" s="385"/>
      <c r="AM534" s="386"/>
      <c r="AN534" s="385"/>
      <c r="AT534" s="364" t="e">
        <f t="shared" si="502"/>
        <v>#N/A</v>
      </c>
      <c r="AU534" s="365" t="e">
        <f t="shared" si="503"/>
        <v>#N/A</v>
      </c>
      <c r="AV534" s="372" t="str">
        <f t="shared" ca="1" si="491"/>
        <v/>
      </c>
      <c r="AW534" s="364" t="e">
        <f t="shared" ca="1" si="492"/>
        <v>#N/A</v>
      </c>
      <c r="AX534" s="373" t="e">
        <f t="shared" ca="1" si="493"/>
        <v>#N/A</v>
      </c>
      <c r="AY534" s="98" t="e">
        <f t="shared" si="505"/>
        <v>#N/A</v>
      </c>
      <c r="AZ534" s="373" t="e">
        <f t="shared" si="504"/>
        <v>#N/A</v>
      </c>
      <c r="BA534" s="363"/>
      <c r="BC534" s="377"/>
    </row>
    <row r="535" spans="1:70" ht="26.25" customHeight="1" x14ac:dyDescent="0.2">
      <c r="A535" s="505">
        <f>AL519</f>
        <v>0</v>
      </c>
      <c r="B535" s="525"/>
      <c r="C535" s="525"/>
      <c r="D535" s="525"/>
      <c r="E535" s="526"/>
      <c r="F535" s="530" t="str">
        <f>IF('FRONT PAGE'!$A$1="www.fly-logics.com","TOTAL PREVIOUS LOGBOOK",0)</f>
        <v>TOTAL PREVIOUS LOGBOOK</v>
      </c>
      <c r="G535" s="531"/>
      <c r="H535" s="532"/>
      <c r="I535" s="333">
        <f>I522</f>
        <v>33.75</v>
      </c>
      <c r="J535" s="334">
        <f t="shared" ref="J535:Q535" si="506">J522</f>
        <v>33.75</v>
      </c>
      <c r="K535" s="335" t="str">
        <f t="shared" si="506"/>
        <v xml:space="preserve"> </v>
      </c>
      <c r="L535" s="336" t="str">
        <f t="shared" si="506"/>
        <v xml:space="preserve"> </v>
      </c>
      <c r="M535" s="335" t="str">
        <f t="shared" si="506"/>
        <v xml:space="preserve"> </v>
      </c>
      <c r="N535" s="336" t="str">
        <f t="shared" si="506"/>
        <v xml:space="preserve"> </v>
      </c>
      <c r="O535" s="335" t="str">
        <f t="shared" si="506"/>
        <v xml:space="preserve"> </v>
      </c>
      <c r="P535" s="336" t="str">
        <f t="shared" si="506"/>
        <v xml:space="preserve"> </v>
      </c>
      <c r="Q535" s="337" t="str">
        <f t="shared" si="506"/>
        <v xml:space="preserve"> </v>
      </c>
      <c r="R535" s="288">
        <v>10</v>
      </c>
      <c r="S535" s="331" t="str">
        <f>S522</f>
        <v xml:space="preserve"> </v>
      </c>
      <c r="T535" s="239">
        <f t="shared" ref="T535:AG535" si="507">T522</f>
        <v>13.75</v>
      </c>
      <c r="U535" s="239">
        <f t="shared" si="507"/>
        <v>20</v>
      </c>
      <c r="V535" s="240">
        <f t="shared" si="507"/>
        <v>5</v>
      </c>
      <c r="W535" s="241" t="str">
        <f t="shared" si="507"/>
        <v xml:space="preserve"> </v>
      </c>
      <c r="X535" s="239" t="str">
        <f t="shared" si="507"/>
        <v xml:space="preserve"> </v>
      </c>
      <c r="Y535" s="242">
        <f t="shared" si="507"/>
        <v>5</v>
      </c>
      <c r="Z535" s="239" t="str">
        <f t="shared" si="507"/>
        <v xml:space="preserve"> </v>
      </c>
      <c r="AA535" s="242">
        <f t="shared" si="507"/>
        <v>3.75</v>
      </c>
      <c r="AB535" s="240" t="str">
        <f t="shared" si="507"/>
        <v xml:space="preserve"> </v>
      </c>
      <c r="AC535" s="243">
        <f t="shared" si="507"/>
        <v>14</v>
      </c>
      <c r="AD535" s="244" t="str">
        <f t="shared" si="507"/>
        <v xml:space="preserve"> </v>
      </c>
      <c r="AE535" s="244">
        <f t="shared" si="507"/>
        <v>14</v>
      </c>
      <c r="AF535" s="245" t="str">
        <f t="shared" si="507"/>
        <v xml:space="preserve"> </v>
      </c>
      <c r="AG535" s="332">
        <f t="shared" si="507"/>
        <v>17</v>
      </c>
      <c r="AH535" s="507"/>
      <c r="AI535" s="508"/>
      <c r="AJ535" s="508"/>
      <c r="AK535" s="509"/>
      <c r="AL535" s="385"/>
      <c r="AM535" s="386"/>
      <c r="AN535" s="385"/>
      <c r="AT535" s="364" t="e">
        <f t="shared" ref="AT535:AT544" si="508">IF(ISBLANK($B747),NA(),$B747)</f>
        <v>#N/A</v>
      </c>
      <c r="AU535" s="365" t="e">
        <f t="shared" ref="AU535:AU544" si="509">IF(ISBLANK($I747),NA(),$I747)</f>
        <v>#N/A</v>
      </c>
      <c r="AV535" s="372" t="str">
        <f t="shared" ca="1" si="491"/>
        <v/>
      </c>
      <c r="AW535" s="364" t="e">
        <f t="shared" ca="1" si="492"/>
        <v>#N/A</v>
      </c>
      <c r="AX535" s="373" t="e">
        <f t="shared" ca="1" si="493"/>
        <v>#N/A</v>
      </c>
      <c r="AY535" s="98" t="e">
        <f>IF(S747=0,NA(),S747)</f>
        <v>#N/A</v>
      </c>
      <c r="AZ535" s="373" t="e">
        <f>IF(V747=0,NA(),V747)</f>
        <v>#N/A</v>
      </c>
      <c r="BA535" s="363"/>
      <c r="BC535" s="377"/>
    </row>
    <row r="536" spans="1:70" ht="26.25" customHeight="1" thickBot="1" x14ac:dyDescent="0.25">
      <c r="A536" s="506"/>
      <c r="B536" s="512" t="str">
        <f>IF('FRONT PAGE'!$A$1="www.fly-logics.com","Authority certifying flight hours 
STAMP &amp; SIGNATURE",0)</f>
        <v>Authority certifying flight hours 
STAMP &amp; SIGNATURE</v>
      </c>
      <c r="C536" s="512"/>
      <c r="D536" s="512"/>
      <c r="E536" s="513"/>
      <c r="F536" s="533" t="str">
        <f>IF('FRONT PAGE'!$A$1="www.fly-logics.com","TOTAL TO DATE",0)</f>
        <v>TOTAL TO DATE</v>
      </c>
      <c r="G536" s="534"/>
      <c r="H536" s="535"/>
      <c r="I536" s="32">
        <f t="shared" ref="I536:Q536" si="510">IF(SUM(I534:I535)=0," ",SUM(I534:I535))</f>
        <v>33.75</v>
      </c>
      <c r="J536" s="27">
        <f t="shared" si="510"/>
        <v>33.75</v>
      </c>
      <c r="K536" s="24" t="str">
        <f t="shared" si="510"/>
        <v xml:space="preserve"> </v>
      </c>
      <c r="L536" s="25" t="str">
        <f t="shared" si="510"/>
        <v xml:space="preserve"> </v>
      </c>
      <c r="M536" s="24" t="str">
        <f t="shared" si="510"/>
        <v xml:space="preserve"> </v>
      </c>
      <c r="N536" s="25" t="str">
        <f t="shared" si="510"/>
        <v xml:space="preserve"> </v>
      </c>
      <c r="O536" s="24" t="str">
        <f t="shared" si="510"/>
        <v xml:space="preserve"> </v>
      </c>
      <c r="P536" s="25" t="str">
        <f t="shared" si="510"/>
        <v xml:space="preserve"> </v>
      </c>
      <c r="Q536" s="26" t="str">
        <f t="shared" si="510"/>
        <v xml:space="preserve"> </v>
      </c>
      <c r="R536" s="289"/>
      <c r="S536" s="27" t="str">
        <f t="shared" ref="S536:AG536" si="511">IF(SUM(S534:S535)=0," ",SUM(S534:S535))</f>
        <v xml:space="preserve"> </v>
      </c>
      <c r="T536" s="24">
        <f t="shared" si="511"/>
        <v>13.75</v>
      </c>
      <c r="U536" s="24">
        <f t="shared" si="511"/>
        <v>20</v>
      </c>
      <c r="V536" s="26">
        <f t="shared" si="511"/>
        <v>5</v>
      </c>
      <c r="W536" s="27" t="str">
        <f t="shared" si="511"/>
        <v xml:space="preserve"> </v>
      </c>
      <c r="X536" s="24" t="str">
        <f t="shared" si="511"/>
        <v xml:space="preserve"> </v>
      </c>
      <c r="Y536" s="25">
        <f t="shared" si="511"/>
        <v>5</v>
      </c>
      <c r="Z536" s="24" t="str">
        <f t="shared" si="511"/>
        <v xml:space="preserve"> </v>
      </c>
      <c r="AA536" s="25">
        <f t="shared" si="511"/>
        <v>3.75</v>
      </c>
      <c r="AB536" s="26" t="str">
        <f t="shared" si="511"/>
        <v xml:space="preserve"> </v>
      </c>
      <c r="AC536" s="30">
        <f t="shared" si="511"/>
        <v>14</v>
      </c>
      <c r="AD536" s="28" t="str">
        <f t="shared" si="511"/>
        <v xml:space="preserve"> </v>
      </c>
      <c r="AE536" s="28">
        <f t="shared" si="511"/>
        <v>14</v>
      </c>
      <c r="AF536" s="31" t="str">
        <f t="shared" si="511"/>
        <v xml:space="preserve"> </v>
      </c>
      <c r="AG536" s="33">
        <f t="shared" si="511"/>
        <v>17</v>
      </c>
      <c r="AH536" s="514" t="str">
        <f>IF('FRONT PAGE'!$A$1="www.fly-logics.com","_____________________________
PILOT SIGNATURE",0)</f>
        <v>_____________________________
PILOT SIGNATURE</v>
      </c>
      <c r="AI536" s="515"/>
      <c r="AJ536" s="515"/>
      <c r="AK536" s="330">
        <f>A534</f>
        <v>38</v>
      </c>
      <c r="AL536" s="387"/>
      <c r="AM536" s="388"/>
      <c r="AN536" s="387"/>
      <c r="AT536" s="364" t="e">
        <f t="shared" si="508"/>
        <v>#N/A</v>
      </c>
      <c r="AU536" s="365" t="e">
        <f t="shared" si="509"/>
        <v>#N/A</v>
      </c>
      <c r="AV536" s="372" t="str">
        <f t="shared" ca="1" si="491"/>
        <v/>
      </c>
      <c r="AW536" s="364" t="e">
        <f t="shared" ca="1" si="492"/>
        <v>#N/A</v>
      </c>
      <c r="AX536" s="373" t="e">
        <f t="shared" ca="1" si="493"/>
        <v>#N/A</v>
      </c>
      <c r="AY536" s="98" t="e">
        <f t="shared" ref="AY536:AY544" si="512">IF(S748=0,NA(),S748)</f>
        <v>#N/A</v>
      </c>
      <c r="AZ536" s="373" t="e">
        <f t="shared" ref="AZ536:AZ544" si="513">IF(V748=0,NA(),V748)</f>
        <v>#N/A</v>
      </c>
      <c r="BA536" s="363"/>
      <c r="BC536" s="377"/>
    </row>
    <row r="537" spans="1:70" s="50" customFormat="1" ht="27.75" customHeight="1" x14ac:dyDescent="0.2">
      <c r="A537" s="29">
        <f>A532+1</f>
        <v>381</v>
      </c>
      <c r="B537" s="39"/>
      <c r="C537" s="40"/>
      <c r="D537" s="41"/>
      <c r="E537" s="42"/>
      <c r="F537" s="43"/>
      <c r="G537" s="44"/>
      <c r="H537" s="45"/>
      <c r="I537" s="281"/>
      <c r="J537" s="277"/>
      <c r="K537" s="278"/>
      <c r="L537" s="279"/>
      <c r="M537" s="278"/>
      <c r="N537" s="279"/>
      <c r="O537" s="278"/>
      <c r="P537" s="279"/>
      <c r="Q537" s="150"/>
      <c r="R537" s="285"/>
      <c r="S537" s="46"/>
      <c r="T537" s="47"/>
      <c r="U537" s="47"/>
      <c r="V537" s="48"/>
      <c r="W537" s="293"/>
      <c r="X537" s="278"/>
      <c r="Y537" s="279"/>
      <c r="Z537" s="278"/>
      <c r="AA537" s="279"/>
      <c r="AB537" s="150"/>
      <c r="AC537" s="282"/>
      <c r="AD537" s="283"/>
      <c r="AE537" s="283"/>
      <c r="AF537" s="284"/>
      <c r="AG537" s="49"/>
      <c r="AH537" s="48"/>
      <c r="AI537" s="516"/>
      <c r="AJ537" s="516"/>
      <c r="AK537" s="517"/>
      <c r="AL537" s="100"/>
      <c r="AM537" s="382" t="str">
        <f t="shared" ref="AM537:AM546" si="514">IF(B537=0," ",TEXT(B537,"MMM"))</f>
        <v xml:space="preserve"> </v>
      </c>
      <c r="AN537" s="95" t="str">
        <f t="shared" ref="AN537:AN546" si="515">IF(B537=0," ",YEAR(B537))</f>
        <v xml:space="preserve"> </v>
      </c>
      <c r="AO537" s="365"/>
      <c r="AP537" s="365"/>
      <c r="AQ537" s="256"/>
      <c r="AR537" s="365"/>
      <c r="AS537" s="365"/>
      <c r="AT537" s="364" t="e">
        <f t="shared" si="508"/>
        <v>#N/A</v>
      </c>
      <c r="AU537" s="365" t="e">
        <f t="shared" si="509"/>
        <v>#N/A</v>
      </c>
      <c r="AV537" s="372" t="str">
        <f t="shared" ca="1" si="491"/>
        <v/>
      </c>
      <c r="AW537" s="364" t="e">
        <f t="shared" ca="1" si="492"/>
        <v>#N/A</v>
      </c>
      <c r="AX537" s="373" t="e">
        <f t="shared" ca="1" si="493"/>
        <v>#N/A</v>
      </c>
      <c r="AY537" s="98" t="e">
        <f t="shared" si="512"/>
        <v>#N/A</v>
      </c>
      <c r="AZ537" s="373" t="e">
        <f t="shared" si="513"/>
        <v>#N/A</v>
      </c>
      <c r="BA537" s="363"/>
      <c r="BB537" s="365"/>
      <c r="BC537" s="377"/>
      <c r="BD537" s="365"/>
      <c r="BE537" s="365"/>
      <c r="BF537" s="365"/>
      <c r="BG537" s="365"/>
      <c r="BH537" s="365"/>
      <c r="BI537" s="365"/>
      <c r="BJ537" s="365"/>
      <c r="BK537" s="365"/>
      <c r="BL537" s="376"/>
      <c r="BM537" s="376"/>
      <c r="BN537" s="260"/>
      <c r="BO537" s="260"/>
      <c r="BP537" s="260"/>
      <c r="BQ537" s="263"/>
      <c r="BR537" s="263"/>
    </row>
    <row r="538" spans="1:70" s="50" customFormat="1" ht="27.75" customHeight="1" x14ac:dyDescent="0.2">
      <c r="A538" s="22">
        <f>A537+1</f>
        <v>382</v>
      </c>
      <c r="B538" s="51"/>
      <c r="C538" s="52"/>
      <c r="D538" s="53"/>
      <c r="E538" s="54"/>
      <c r="F538" s="55"/>
      <c r="G538" s="56"/>
      <c r="H538" s="57"/>
      <c r="I538" s="275"/>
      <c r="J538" s="58"/>
      <c r="K538" s="59"/>
      <c r="L538" s="60"/>
      <c r="M538" s="59"/>
      <c r="N538" s="60"/>
      <c r="O538" s="59"/>
      <c r="P538" s="60"/>
      <c r="Q538" s="61"/>
      <c r="R538" s="286"/>
      <c r="S538" s="58"/>
      <c r="T538" s="59"/>
      <c r="U538" s="59"/>
      <c r="V538" s="61"/>
      <c r="W538" s="294"/>
      <c r="X538" s="59"/>
      <c r="Y538" s="60"/>
      <c r="Z538" s="59"/>
      <c r="AA538" s="60"/>
      <c r="AB538" s="61"/>
      <c r="AC538" s="62"/>
      <c r="AD538" s="63"/>
      <c r="AE538" s="63"/>
      <c r="AF538" s="64"/>
      <c r="AG538" s="65"/>
      <c r="AH538" s="61"/>
      <c r="AI538" s="510"/>
      <c r="AJ538" s="510"/>
      <c r="AK538" s="511"/>
      <c r="AL538" s="100"/>
      <c r="AM538" s="382" t="str">
        <f t="shared" si="514"/>
        <v xml:space="preserve"> </v>
      </c>
      <c r="AN538" s="95" t="str">
        <f t="shared" si="515"/>
        <v xml:space="preserve"> </v>
      </c>
      <c r="AO538" s="365"/>
      <c r="AP538" s="365"/>
      <c r="AQ538" s="256"/>
      <c r="AR538" s="365"/>
      <c r="AS538" s="365"/>
      <c r="AT538" s="364" t="e">
        <f t="shared" si="508"/>
        <v>#N/A</v>
      </c>
      <c r="AU538" s="365" t="e">
        <f t="shared" si="509"/>
        <v>#N/A</v>
      </c>
      <c r="AV538" s="372" t="str">
        <f t="shared" ca="1" si="491"/>
        <v/>
      </c>
      <c r="AW538" s="364" t="e">
        <f t="shared" ca="1" si="492"/>
        <v>#N/A</v>
      </c>
      <c r="AX538" s="373" t="e">
        <f t="shared" ca="1" si="493"/>
        <v>#N/A</v>
      </c>
      <c r="AY538" s="98" t="e">
        <f t="shared" si="512"/>
        <v>#N/A</v>
      </c>
      <c r="AZ538" s="373" t="e">
        <f t="shared" si="513"/>
        <v>#N/A</v>
      </c>
      <c r="BA538" s="363"/>
      <c r="BB538" s="365"/>
      <c r="BC538" s="377"/>
      <c r="BD538" s="365"/>
      <c r="BE538" s="365"/>
      <c r="BF538" s="365"/>
      <c r="BG538" s="365"/>
      <c r="BH538" s="365"/>
      <c r="BI538" s="365"/>
      <c r="BJ538" s="365"/>
      <c r="BK538" s="365"/>
      <c r="BL538" s="376"/>
      <c r="BM538" s="376"/>
      <c r="BN538" s="260"/>
      <c r="BO538" s="260"/>
      <c r="BP538" s="260"/>
      <c r="BQ538" s="263"/>
      <c r="BR538" s="263"/>
    </row>
    <row r="539" spans="1:70" s="50" customFormat="1" ht="27.75" customHeight="1" x14ac:dyDescent="0.2">
      <c r="A539" s="22">
        <f t="shared" ref="A539:A546" si="516">A538+1</f>
        <v>383</v>
      </c>
      <c r="B539" s="51"/>
      <c r="C539" s="52"/>
      <c r="D539" s="53"/>
      <c r="E539" s="54"/>
      <c r="F539" s="55"/>
      <c r="G539" s="56"/>
      <c r="H539" s="57"/>
      <c r="I539" s="275"/>
      <c r="J539" s="58"/>
      <c r="K539" s="59"/>
      <c r="L539" s="60"/>
      <c r="M539" s="59"/>
      <c r="N539" s="60"/>
      <c r="O539" s="59"/>
      <c r="P539" s="60"/>
      <c r="Q539" s="61"/>
      <c r="R539" s="286"/>
      <c r="S539" s="58"/>
      <c r="T539" s="59"/>
      <c r="U539" s="59"/>
      <c r="V539" s="61"/>
      <c r="W539" s="294"/>
      <c r="X539" s="59"/>
      <c r="Y539" s="60"/>
      <c r="Z539" s="59"/>
      <c r="AA539" s="60"/>
      <c r="AB539" s="61"/>
      <c r="AC539" s="62"/>
      <c r="AD539" s="63"/>
      <c r="AE539" s="63"/>
      <c r="AF539" s="64"/>
      <c r="AG539" s="65"/>
      <c r="AH539" s="61"/>
      <c r="AI539" s="510"/>
      <c r="AJ539" s="510"/>
      <c r="AK539" s="511"/>
      <c r="AL539" s="100"/>
      <c r="AM539" s="382" t="str">
        <f t="shared" si="514"/>
        <v xml:space="preserve"> </v>
      </c>
      <c r="AN539" s="95" t="str">
        <f t="shared" si="515"/>
        <v xml:space="preserve"> </v>
      </c>
      <c r="AO539" s="365"/>
      <c r="AP539" s="365"/>
      <c r="AQ539" s="256"/>
      <c r="AR539" s="365"/>
      <c r="AS539" s="365"/>
      <c r="AT539" s="364" t="e">
        <f t="shared" si="508"/>
        <v>#N/A</v>
      </c>
      <c r="AU539" s="365" t="e">
        <f t="shared" si="509"/>
        <v>#N/A</v>
      </c>
      <c r="AV539" s="372" t="str">
        <f t="shared" ca="1" si="491"/>
        <v/>
      </c>
      <c r="AW539" s="364" t="e">
        <f t="shared" ca="1" si="492"/>
        <v>#N/A</v>
      </c>
      <c r="AX539" s="373" t="e">
        <f t="shared" ca="1" si="493"/>
        <v>#N/A</v>
      </c>
      <c r="AY539" s="98" t="e">
        <f t="shared" si="512"/>
        <v>#N/A</v>
      </c>
      <c r="AZ539" s="373" t="e">
        <f t="shared" si="513"/>
        <v>#N/A</v>
      </c>
      <c r="BA539" s="363"/>
      <c r="BB539" s="365"/>
      <c r="BC539" s="377"/>
      <c r="BD539" s="365"/>
      <c r="BE539" s="365"/>
      <c r="BF539" s="365"/>
      <c r="BG539" s="365"/>
      <c r="BH539" s="365"/>
      <c r="BI539" s="365"/>
      <c r="BJ539" s="365"/>
      <c r="BK539" s="365"/>
      <c r="BL539" s="376"/>
      <c r="BM539" s="376"/>
      <c r="BN539" s="260"/>
      <c r="BO539" s="260"/>
      <c r="BP539" s="260"/>
      <c r="BQ539" s="263"/>
      <c r="BR539" s="263"/>
    </row>
    <row r="540" spans="1:70" s="50" customFormat="1" ht="27.75" customHeight="1" x14ac:dyDescent="0.2">
      <c r="A540" s="22">
        <f t="shared" si="516"/>
        <v>384</v>
      </c>
      <c r="B540" s="51"/>
      <c r="C540" s="52"/>
      <c r="D540" s="53"/>
      <c r="E540" s="54"/>
      <c r="F540" s="55"/>
      <c r="G540" s="56"/>
      <c r="H540" s="57"/>
      <c r="I540" s="275"/>
      <c r="J540" s="58"/>
      <c r="K540" s="59"/>
      <c r="L540" s="60"/>
      <c r="M540" s="59"/>
      <c r="N540" s="60"/>
      <c r="O540" s="59"/>
      <c r="P540" s="60"/>
      <c r="Q540" s="61"/>
      <c r="R540" s="286"/>
      <c r="S540" s="58"/>
      <c r="T540" s="59"/>
      <c r="U540" s="59"/>
      <c r="V540" s="61"/>
      <c r="W540" s="294"/>
      <c r="X540" s="59"/>
      <c r="Y540" s="60"/>
      <c r="Z540" s="59"/>
      <c r="AA540" s="60"/>
      <c r="AB540" s="61"/>
      <c r="AC540" s="62"/>
      <c r="AD540" s="63"/>
      <c r="AE540" s="63"/>
      <c r="AF540" s="64"/>
      <c r="AG540" s="65"/>
      <c r="AH540" s="61"/>
      <c r="AI540" s="510"/>
      <c r="AJ540" s="510"/>
      <c r="AK540" s="511"/>
      <c r="AL540" s="100"/>
      <c r="AM540" s="382" t="str">
        <f t="shared" si="514"/>
        <v xml:space="preserve"> </v>
      </c>
      <c r="AN540" s="95" t="str">
        <f t="shared" si="515"/>
        <v xml:space="preserve"> </v>
      </c>
      <c r="AO540" s="365"/>
      <c r="AP540" s="365"/>
      <c r="AQ540" s="256"/>
      <c r="AR540" s="365"/>
      <c r="AS540" s="365"/>
      <c r="AT540" s="364" t="e">
        <f t="shared" si="508"/>
        <v>#N/A</v>
      </c>
      <c r="AU540" s="365" t="e">
        <f t="shared" si="509"/>
        <v>#N/A</v>
      </c>
      <c r="AV540" s="372" t="str">
        <f t="shared" ca="1" si="491"/>
        <v/>
      </c>
      <c r="AW540" s="364" t="e">
        <f t="shared" ca="1" si="492"/>
        <v>#N/A</v>
      </c>
      <c r="AX540" s="373" t="e">
        <f t="shared" ca="1" si="493"/>
        <v>#N/A</v>
      </c>
      <c r="AY540" s="98" t="e">
        <f t="shared" si="512"/>
        <v>#N/A</v>
      </c>
      <c r="AZ540" s="373" t="e">
        <f t="shared" si="513"/>
        <v>#N/A</v>
      </c>
      <c r="BA540" s="363"/>
      <c r="BB540" s="365"/>
      <c r="BC540" s="377"/>
      <c r="BD540" s="365"/>
      <c r="BE540" s="365"/>
      <c r="BF540" s="365"/>
      <c r="BG540" s="365"/>
      <c r="BH540" s="365"/>
      <c r="BI540" s="365"/>
      <c r="BJ540" s="365"/>
      <c r="BK540" s="365"/>
      <c r="BL540" s="376"/>
      <c r="BM540" s="376"/>
      <c r="BN540" s="260"/>
      <c r="BO540" s="260"/>
      <c r="BP540" s="260"/>
      <c r="BQ540" s="263"/>
      <c r="BR540" s="263"/>
    </row>
    <row r="541" spans="1:70" s="50" customFormat="1" ht="27.75" customHeight="1" x14ac:dyDescent="0.2">
      <c r="A541" s="22">
        <f t="shared" si="516"/>
        <v>385</v>
      </c>
      <c r="B541" s="51"/>
      <c r="C541" s="52"/>
      <c r="D541" s="53"/>
      <c r="E541" s="54"/>
      <c r="F541" s="55"/>
      <c r="G541" s="56"/>
      <c r="H541" s="57"/>
      <c r="I541" s="275"/>
      <c r="J541" s="58"/>
      <c r="K541" s="59"/>
      <c r="L541" s="60"/>
      <c r="M541" s="59"/>
      <c r="N541" s="60"/>
      <c r="O541" s="59"/>
      <c r="P541" s="60"/>
      <c r="Q541" s="61"/>
      <c r="R541" s="286"/>
      <c r="S541" s="58"/>
      <c r="T541" s="59"/>
      <c r="U541" s="59"/>
      <c r="V541" s="61"/>
      <c r="W541" s="294"/>
      <c r="X541" s="59"/>
      <c r="Y541" s="60"/>
      <c r="Z541" s="59"/>
      <c r="AA541" s="60"/>
      <c r="AB541" s="61"/>
      <c r="AC541" s="62"/>
      <c r="AD541" s="63"/>
      <c r="AE541" s="63"/>
      <c r="AF541" s="64"/>
      <c r="AG541" s="65"/>
      <c r="AH541" s="61"/>
      <c r="AI541" s="510"/>
      <c r="AJ541" s="510"/>
      <c r="AK541" s="511"/>
      <c r="AL541" s="100"/>
      <c r="AM541" s="382" t="str">
        <f t="shared" si="514"/>
        <v xml:space="preserve"> </v>
      </c>
      <c r="AN541" s="95" t="str">
        <f t="shared" si="515"/>
        <v xml:space="preserve"> </v>
      </c>
      <c r="AO541" s="365"/>
      <c r="AP541" s="365"/>
      <c r="AQ541" s="256"/>
      <c r="AR541" s="365"/>
      <c r="AS541" s="365"/>
      <c r="AT541" s="364" t="e">
        <f t="shared" si="508"/>
        <v>#N/A</v>
      </c>
      <c r="AU541" s="365" t="e">
        <f t="shared" si="509"/>
        <v>#N/A</v>
      </c>
      <c r="AV541" s="372" t="str">
        <f t="shared" ca="1" si="491"/>
        <v/>
      </c>
      <c r="AW541" s="364" t="e">
        <f t="shared" ca="1" si="492"/>
        <v>#N/A</v>
      </c>
      <c r="AX541" s="373" t="e">
        <f t="shared" ca="1" si="493"/>
        <v>#N/A</v>
      </c>
      <c r="AY541" s="98" t="e">
        <f t="shared" si="512"/>
        <v>#N/A</v>
      </c>
      <c r="AZ541" s="373" t="e">
        <f t="shared" si="513"/>
        <v>#N/A</v>
      </c>
      <c r="BA541" s="363"/>
      <c r="BB541" s="365"/>
      <c r="BC541" s="377"/>
      <c r="BD541" s="365"/>
      <c r="BE541" s="365"/>
      <c r="BF541" s="365"/>
      <c r="BG541" s="365"/>
      <c r="BH541" s="365"/>
      <c r="BI541" s="365"/>
      <c r="BJ541" s="365"/>
      <c r="BK541" s="365"/>
      <c r="BL541" s="376"/>
      <c r="BM541" s="376"/>
      <c r="BN541" s="260"/>
      <c r="BO541" s="260"/>
      <c r="BP541" s="260"/>
      <c r="BQ541" s="263"/>
      <c r="BR541" s="263"/>
    </row>
    <row r="542" spans="1:70" s="50" customFormat="1" ht="27.75" customHeight="1" x14ac:dyDescent="0.2">
      <c r="A542" s="22">
        <f t="shared" si="516"/>
        <v>386</v>
      </c>
      <c r="B542" s="51"/>
      <c r="C542" s="52"/>
      <c r="D542" s="53"/>
      <c r="E542" s="54"/>
      <c r="F542" s="55"/>
      <c r="G542" s="56"/>
      <c r="H542" s="57"/>
      <c r="I542" s="275"/>
      <c r="J542" s="58"/>
      <c r="K542" s="59"/>
      <c r="L542" s="60"/>
      <c r="M542" s="59"/>
      <c r="N542" s="60"/>
      <c r="O542" s="59"/>
      <c r="P542" s="60"/>
      <c r="Q542" s="61"/>
      <c r="R542" s="286"/>
      <c r="S542" s="58"/>
      <c r="T542" s="59"/>
      <c r="U542" s="59"/>
      <c r="V542" s="61"/>
      <c r="W542" s="294"/>
      <c r="X542" s="59"/>
      <c r="Y542" s="60"/>
      <c r="Z542" s="59"/>
      <c r="AA542" s="60"/>
      <c r="AB542" s="61"/>
      <c r="AC542" s="62"/>
      <c r="AD542" s="63"/>
      <c r="AE542" s="63"/>
      <c r="AF542" s="64"/>
      <c r="AG542" s="65"/>
      <c r="AH542" s="61"/>
      <c r="AI542" s="510"/>
      <c r="AJ542" s="510"/>
      <c r="AK542" s="511"/>
      <c r="AL542" s="100"/>
      <c r="AM542" s="382" t="str">
        <f t="shared" si="514"/>
        <v xml:space="preserve"> </v>
      </c>
      <c r="AN542" s="95" t="str">
        <f t="shared" si="515"/>
        <v xml:space="preserve"> </v>
      </c>
      <c r="AO542" s="365"/>
      <c r="AP542" s="365"/>
      <c r="AQ542" s="256"/>
      <c r="AR542" s="365"/>
      <c r="AS542" s="365"/>
      <c r="AT542" s="364" t="e">
        <f t="shared" si="508"/>
        <v>#N/A</v>
      </c>
      <c r="AU542" s="365" t="e">
        <f t="shared" si="509"/>
        <v>#N/A</v>
      </c>
      <c r="AV542" s="372" t="str">
        <f t="shared" ca="1" si="491"/>
        <v/>
      </c>
      <c r="AW542" s="364" t="e">
        <f t="shared" ca="1" si="492"/>
        <v>#N/A</v>
      </c>
      <c r="AX542" s="373" t="e">
        <f t="shared" ca="1" si="493"/>
        <v>#N/A</v>
      </c>
      <c r="AY542" s="98" t="e">
        <f t="shared" si="512"/>
        <v>#N/A</v>
      </c>
      <c r="AZ542" s="373" t="e">
        <f t="shared" si="513"/>
        <v>#N/A</v>
      </c>
      <c r="BA542" s="363"/>
      <c r="BB542" s="365"/>
      <c r="BC542" s="377"/>
      <c r="BD542" s="365"/>
      <c r="BE542" s="365"/>
      <c r="BF542" s="365"/>
      <c r="BG542" s="365"/>
      <c r="BH542" s="365"/>
      <c r="BI542" s="365"/>
      <c r="BJ542" s="365"/>
      <c r="BK542" s="365"/>
      <c r="BL542" s="376"/>
      <c r="BM542" s="376"/>
      <c r="BN542" s="260"/>
      <c r="BO542" s="260"/>
      <c r="BP542" s="260"/>
      <c r="BQ542" s="263"/>
      <c r="BR542" s="263"/>
    </row>
    <row r="543" spans="1:70" s="50" customFormat="1" ht="27.75" customHeight="1" x14ac:dyDescent="0.2">
      <c r="A543" s="22">
        <f>A542+1</f>
        <v>387</v>
      </c>
      <c r="B543" s="51"/>
      <c r="C543" s="52"/>
      <c r="D543" s="53"/>
      <c r="E543" s="54"/>
      <c r="F543" s="55"/>
      <c r="G543" s="56"/>
      <c r="H543" s="57"/>
      <c r="I543" s="275"/>
      <c r="J543" s="58"/>
      <c r="K543" s="59"/>
      <c r="L543" s="60"/>
      <c r="M543" s="59"/>
      <c r="N543" s="60"/>
      <c r="O543" s="59"/>
      <c r="P543" s="60"/>
      <c r="Q543" s="61"/>
      <c r="R543" s="286"/>
      <c r="S543" s="58"/>
      <c r="T543" s="59"/>
      <c r="U543" s="59"/>
      <c r="V543" s="61"/>
      <c r="W543" s="294"/>
      <c r="X543" s="59"/>
      <c r="Y543" s="60"/>
      <c r="Z543" s="59"/>
      <c r="AA543" s="60"/>
      <c r="AB543" s="61"/>
      <c r="AC543" s="62"/>
      <c r="AD543" s="63"/>
      <c r="AE543" s="63"/>
      <c r="AF543" s="64"/>
      <c r="AG543" s="65"/>
      <c r="AH543" s="61"/>
      <c r="AI543" s="510"/>
      <c r="AJ543" s="510"/>
      <c r="AK543" s="511"/>
      <c r="AL543" s="100"/>
      <c r="AM543" s="382" t="str">
        <f t="shared" si="514"/>
        <v xml:space="preserve"> </v>
      </c>
      <c r="AN543" s="95" t="str">
        <f t="shared" si="515"/>
        <v xml:space="preserve"> </v>
      </c>
      <c r="AO543" s="365"/>
      <c r="AP543" s="365"/>
      <c r="AQ543" s="256"/>
      <c r="AR543" s="365"/>
      <c r="AS543" s="365"/>
      <c r="AT543" s="364" t="e">
        <f t="shared" si="508"/>
        <v>#N/A</v>
      </c>
      <c r="AU543" s="365" t="e">
        <f t="shared" si="509"/>
        <v>#N/A</v>
      </c>
      <c r="AV543" s="372" t="str">
        <f t="shared" ca="1" si="491"/>
        <v/>
      </c>
      <c r="AW543" s="364" t="e">
        <f t="shared" ca="1" si="492"/>
        <v>#N/A</v>
      </c>
      <c r="AX543" s="373" t="e">
        <f t="shared" ca="1" si="493"/>
        <v>#N/A</v>
      </c>
      <c r="AY543" s="98" t="e">
        <f t="shared" si="512"/>
        <v>#N/A</v>
      </c>
      <c r="AZ543" s="373" t="e">
        <f t="shared" si="513"/>
        <v>#N/A</v>
      </c>
      <c r="BA543" s="363"/>
      <c r="BB543" s="365"/>
      <c r="BC543" s="377"/>
      <c r="BD543" s="365"/>
      <c r="BE543" s="365"/>
      <c r="BF543" s="365"/>
      <c r="BG543" s="365"/>
      <c r="BH543" s="365"/>
      <c r="BI543" s="365"/>
      <c r="BJ543" s="365"/>
      <c r="BK543" s="365"/>
      <c r="BL543" s="376"/>
      <c r="BM543" s="376"/>
      <c r="BN543" s="260"/>
      <c r="BO543" s="260"/>
      <c r="BP543" s="260"/>
      <c r="BQ543" s="263"/>
      <c r="BR543" s="263"/>
    </row>
    <row r="544" spans="1:70" s="50" customFormat="1" ht="27.75" customHeight="1" x14ac:dyDescent="0.2">
      <c r="A544" s="22">
        <f t="shared" si="516"/>
        <v>388</v>
      </c>
      <c r="B544" s="51"/>
      <c r="C544" s="52"/>
      <c r="D544" s="53"/>
      <c r="E544" s="54"/>
      <c r="F544" s="55"/>
      <c r="G544" s="56"/>
      <c r="H544" s="57"/>
      <c r="I544" s="275"/>
      <c r="J544" s="58"/>
      <c r="K544" s="59"/>
      <c r="L544" s="60"/>
      <c r="M544" s="59"/>
      <c r="N544" s="60"/>
      <c r="O544" s="59"/>
      <c r="P544" s="60"/>
      <c r="Q544" s="61"/>
      <c r="R544" s="286"/>
      <c r="S544" s="58"/>
      <c r="T544" s="59"/>
      <c r="U544" s="59"/>
      <c r="V544" s="61"/>
      <c r="W544" s="294"/>
      <c r="X544" s="59"/>
      <c r="Y544" s="60"/>
      <c r="Z544" s="59"/>
      <c r="AA544" s="60"/>
      <c r="AB544" s="61"/>
      <c r="AC544" s="62"/>
      <c r="AD544" s="63"/>
      <c r="AE544" s="63"/>
      <c r="AF544" s="64"/>
      <c r="AG544" s="65"/>
      <c r="AH544" s="61"/>
      <c r="AI544" s="510"/>
      <c r="AJ544" s="510"/>
      <c r="AK544" s="511"/>
      <c r="AL544" s="100"/>
      <c r="AM544" s="382" t="str">
        <f t="shared" si="514"/>
        <v xml:space="preserve"> </v>
      </c>
      <c r="AN544" s="95" t="str">
        <f t="shared" si="515"/>
        <v xml:space="preserve"> </v>
      </c>
      <c r="AO544" s="365"/>
      <c r="AP544" s="365"/>
      <c r="AQ544" s="256"/>
      <c r="AR544" s="365"/>
      <c r="AS544" s="365"/>
      <c r="AT544" s="364" t="e">
        <f t="shared" si="508"/>
        <v>#N/A</v>
      </c>
      <c r="AU544" s="365" t="e">
        <f t="shared" si="509"/>
        <v>#N/A</v>
      </c>
      <c r="AV544" s="372" t="str">
        <f t="shared" ca="1" si="491"/>
        <v/>
      </c>
      <c r="AW544" s="364" t="e">
        <f t="shared" ca="1" si="492"/>
        <v>#N/A</v>
      </c>
      <c r="AX544" s="373" t="e">
        <f t="shared" ca="1" si="493"/>
        <v>#N/A</v>
      </c>
      <c r="AY544" s="98" t="e">
        <f t="shared" si="512"/>
        <v>#N/A</v>
      </c>
      <c r="AZ544" s="373" t="e">
        <f t="shared" si="513"/>
        <v>#N/A</v>
      </c>
      <c r="BA544" s="363"/>
      <c r="BB544" s="365"/>
      <c r="BC544" s="377"/>
      <c r="BD544" s="365"/>
      <c r="BE544" s="365"/>
      <c r="BF544" s="365"/>
      <c r="BG544" s="365"/>
      <c r="BH544" s="365"/>
      <c r="BI544" s="365"/>
      <c r="BJ544" s="365"/>
      <c r="BK544" s="365"/>
      <c r="BL544" s="376"/>
      <c r="BM544" s="376"/>
      <c r="BN544" s="260"/>
      <c r="BO544" s="260"/>
      <c r="BP544" s="260"/>
      <c r="BQ544" s="263"/>
      <c r="BR544" s="263"/>
    </row>
    <row r="545" spans="1:70" s="50" customFormat="1" ht="27.75" customHeight="1" x14ac:dyDescent="0.2">
      <c r="A545" s="22">
        <f t="shared" si="516"/>
        <v>389</v>
      </c>
      <c r="B545" s="51"/>
      <c r="C545" s="52"/>
      <c r="D545" s="53"/>
      <c r="E545" s="54"/>
      <c r="F545" s="55"/>
      <c r="G545" s="56"/>
      <c r="H545" s="57"/>
      <c r="I545" s="275"/>
      <c r="J545" s="58"/>
      <c r="K545" s="59"/>
      <c r="L545" s="60"/>
      <c r="M545" s="59"/>
      <c r="N545" s="60"/>
      <c r="O545" s="59"/>
      <c r="P545" s="60"/>
      <c r="Q545" s="61"/>
      <c r="R545" s="286"/>
      <c r="S545" s="58"/>
      <c r="T545" s="59"/>
      <c r="U545" s="59"/>
      <c r="V545" s="61"/>
      <c r="W545" s="294"/>
      <c r="X545" s="59"/>
      <c r="Y545" s="60"/>
      <c r="Z545" s="59"/>
      <c r="AA545" s="60"/>
      <c r="AB545" s="61"/>
      <c r="AC545" s="62"/>
      <c r="AD545" s="63"/>
      <c r="AE545" s="63"/>
      <c r="AF545" s="64"/>
      <c r="AG545" s="65"/>
      <c r="AH545" s="61"/>
      <c r="AI545" s="510"/>
      <c r="AJ545" s="510"/>
      <c r="AK545" s="511"/>
      <c r="AL545" s="100"/>
      <c r="AM545" s="382" t="str">
        <f t="shared" si="514"/>
        <v xml:space="preserve"> </v>
      </c>
      <c r="AN545" s="95" t="str">
        <f t="shared" si="515"/>
        <v xml:space="preserve"> </v>
      </c>
      <c r="AO545" s="365"/>
      <c r="AP545" s="365"/>
      <c r="AQ545" s="256"/>
      <c r="AR545" s="365"/>
      <c r="AS545" s="365"/>
      <c r="AT545" s="364" t="e">
        <f t="shared" ref="AT545:AT554" si="517">IF(ISBLANK($B761),NA(),$B761)</f>
        <v>#N/A</v>
      </c>
      <c r="AU545" s="365" t="e">
        <f t="shared" ref="AU545:AU554" si="518">IF(ISBLANK($I761),NA(),$I761)</f>
        <v>#N/A</v>
      </c>
      <c r="AV545" s="372" t="str">
        <f t="shared" ca="1" si="491"/>
        <v/>
      </c>
      <c r="AW545" s="364" t="e">
        <f t="shared" ca="1" si="492"/>
        <v>#N/A</v>
      </c>
      <c r="AX545" s="373" t="e">
        <f t="shared" ca="1" si="493"/>
        <v>#N/A</v>
      </c>
      <c r="AY545" s="98" t="e">
        <f>IF(S761=0,NA(),S761)</f>
        <v>#N/A</v>
      </c>
      <c r="AZ545" s="373" t="e">
        <f>IF(V761=0,NA(),V761)</f>
        <v>#N/A</v>
      </c>
      <c r="BA545" s="365"/>
      <c r="BB545" s="365"/>
      <c r="BC545" s="377"/>
      <c r="BD545" s="365"/>
      <c r="BE545" s="365"/>
      <c r="BF545" s="365"/>
      <c r="BG545" s="365"/>
      <c r="BH545" s="365"/>
      <c r="BI545" s="365"/>
      <c r="BJ545" s="365"/>
      <c r="BK545" s="365"/>
      <c r="BL545" s="376"/>
      <c r="BM545" s="376"/>
      <c r="BN545" s="260"/>
      <c r="BO545" s="260"/>
      <c r="BP545" s="260"/>
      <c r="BQ545" s="263"/>
      <c r="BR545" s="263"/>
    </row>
    <row r="546" spans="1:70" s="50" customFormat="1" ht="27.75" customHeight="1" thickBot="1" x14ac:dyDescent="0.25">
      <c r="A546" s="23">
        <f t="shared" si="516"/>
        <v>390</v>
      </c>
      <c r="B546" s="66"/>
      <c r="C546" s="67"/>
      <c r="D546" s="68"/>
      <c r="E546" s="69"/>
      <c r="F546" s="70"/>
      <c r="G546" s="71"/>
      <c r="H546" s="72"/>
      <c r="I546" s="276"/>
      <c r="J546" s="73"/>
      <c r="K546" s="74"/>
      <c r="L546" s="75"/>
      <c r="M546" s="74"/>
      <c r="N546" s="75"/>
      <c r="O546" s="74"/>
      <c r="P546" s="75"/>
      <c r="Q546" s="76"/>
      <c r="R546" s="287"/>
      <c r="S546" s="73"/>
      <c r="T546" s="74"/>
      <c r="U546" s="74"/>
      <c r="V546" s="76"/>
      <c r="W546" s="295"/>
      <c r="X546" s="74"/>
      <c r="Y546" s="75"/>
      <c r="Z546" s="74"/>
      <c r="AA546" s="75"/>
      <c r="AB546" s="76"/>
      <c r="AC546" s="77"/>
      <c r="AD546" s="78"/>
      <c r="AE546" s="78"/>
      <c r="AF546" s="79"/>
      <c r="AG546" s="80"/>
      <c r="AH546" s="76"/>
      <c r="AI546" s="518"/>
      <c r="AJ546" s="518"/>
      <c r="AK546" s="519"/>
      <c r="AL546" s="100"/>
      <c r="AM546" s="382" t="str">
        <f t="shared" si="514"/>
        <v xml:space="preserve"> </v>
      </c>
      <c r="AN546" s="95" t="str">
        <f t="shared" si="515"/>
        <v xml:space="preserve"> </v>
      </c>
      <c r="AO546" s="365"/>
      <c r="AP546" s="365"/>
      <c r="AQ546" s="256"/>
      <c r="AR546" s="365"/>
      <c r="AS546" s="365"/>
      <c r="AT546" s="364" t="e">
        <f t="shared" si="517"/>
        <v>#N/A</v>
      </c>
      <c r="AU546" s="365" t="e">
        <f t="shared" si="518"/>
        <v>#N/A</v>
      </c>
      <c r="AV546" s="372" t="str">
        <f t="shared" ca="1" si="491"/>
        <v/>
      </c>
      <c r="AW546" s="364" t="e">
        <f t="shared" ca="1" si="492"/>
        <v>#N/A</v>
      </c>
      <c r="AX546" s="373" t="e">
        <f t="shared" ca="1" si="493"/>
        <v>#N/A</v>
      </c>
      <c r="AY546" s="98" t="e">
        <f t="shared" ref="AY546:AY554" si="519">IF(S762=0,NA(),S762)</f>
        <v>#N/A</v>
      </c>
      <c r="AZ546" s="373" t="e">
        <f t="shared" ref="AZ546:AZ554" si="520">IF(V762=0,NA(),V762)</f>
        <v>#N/A</v>
      </c>
      <c r="BA546" s="365"/>
      <c r="BB546" s="365"/>
      <c r="BC546" s="377"/>
      <c r="BD546" s="365"/>
      <c r="BE546" s="365"/>
      <c r="BF546" s="365"/>
      <c r="BG546" s="365"/>
      <c r="BH546" s="365"/>
      <c r="BI546" s="365"/>
      <c r="BJ546" s="365"/>
      <c r="BK546" s="365"/>
      <c r="BL546" s="376"/>
      <c r="BM546" s="376"/>
      <c r="BN546" s="260"/>
      <c r="BO546" s="260"/>
      <c r="BP546" s="260"/>
      <c r="BQ546" s="263"/>
      <c r="BR546" s="263"/>
    </row>
    <row r="547" spans="1:70" ht="4.5" customHeight="1" thickBot="1" x14ac:dyDescent="0.25">
      <c r="A547" s="91">
        <f>AK550</f>
        <v>39</v>
      </c>
      <c r="B547" s="235"/>
      <c r="C547" s="235"/>
      <c r="D547" s="235"/>
      <c r="E547" s="235"/>
      <c r="F547" s="235"/>
      <c r="G547" s="235"/>
      <c r="H547" s="235"/>
      <c r="I547" s="235"/>
      <c r="J547" s="280"/>
      <c r="K547" s="280"/>
      <c r="L547" s="280"/>
      <c r="M547" s="280"/>
      <c r="N547" s="280"/>
      <c r="O547" s="280"/>
      <c r="P547" s="280"/>
      <c r="Q547" s="280"/>
      <c r="R547" s="280"/>
      <c r="S547" s="292"/>
      <c r="T547" s="292"/>
      <c r="U547" s="292"/>
      <c r="V547" s="292"/>
      <c r="W547" s="292"/>
      <c r="X547" s="292"/>
      <c r="Y547" s="292"/>
      <c r="Z547" s="292"/>
      <c r="AA547" s="292"/>
      <c r="AB547" s="292"/>
      <c r="AC547" s="292"/>
      <c r="AD547" s="236"/>
      <c r="AE547" s="237"/>
      <c r="AF547" s="236"/>
      <c r="AG547" s="238"/>
      <c r="AH547" s="536"/>
      <c r="AI547" s="537"/>
      <c r="AJ547" s="537"/>
      <c r="AK547" s="537"/>
      <c r="AL547" s="383"/>
      <c r="AM547" s="384"/>
      <c r="AN547" s="383"/>
      <c r="AT547" s="364" t="e">
        <f t="shared" si="517"/>
        <v>#N/A</v>
      </c>
      <c r="AU547" s="365" t="e">
        <f t="shared" si="518"/>
        <v>#N/A</v>
      </c>
      <c r="AV547" s="372" t="str">
        <f t="shared" ca="1" si="491"/>
        <v/>
      </c>
      <c r="AW547" s="364" t="e">
        <f t="shared" ca="1" si="492"/>
        <v>#N/A</v>
      </c>
      <c r="AX547" s="373" t="e">
        <f t="shared" ca="1" si="493"/>
        <v>#N/A</v>
      </c>
      <c r="AY547" s="98" t="e">
        <f t="shared" si="519"/>
        <v>#N/A</v>
      </c>
      <c r="AZ547" s="373" t="e">
        <f t="shared" si="520"/>
        <v>#N/A</v>
      </c>
      <c r="BC547" s="377"/>
    </row>
    <row r="548" spans="1:70" ht="26.25" customHeight="1" x14ac:dyDescent="0.2">
      <c r="A548" s="163">
        <f>A534+1</f>
        <v>39</v>
      </c>
      <c r="B548" s="523"/>
      <c r="C548" s="523"/>
      <c r="D548" s="523"/>
      <c r="E548" s="524"/>
      <c r="F548" s="527" t="str">
        <f>IF('FRONT PAGE'!$A$1="www.fly-logics.com","TOTAL PAGE",0)</f>
        <v>TOTAL PAGE</v>
      </c>
      <c r="G548" s="528"/>
      <c r="H548" s="529"/>
      <c r="I548" s="314" t="str">
        <f>IF('FRONT PAGE'!$A$1="www.fly-logics.com",IF(SUM(I537:I547)=0," ",SUM(I537:I547)),0)</f>
        <v xml:space="preserve"> </v>
      </c>
      <c r="J548" s="315" t="str">
        <f>IF('FRONT PAGE'!$A$1="www.fly-logics.com",IF(SUM(J537:J547)=0," ",SUM(J537:J547)),0)</f>
        <v xml:space="preserve"> </v>
      </c>
      <c r="K548" s="316" t="str">
        <f>IF('FRONT PAGE'!$A$1="www.fly-logics.com",IF(SUM(K537:K547)=0," ",SUM(K537:K547)),0)</f>
        <v xml:space="preserve"> </v>
      </c>
      <c r="L548" s="317" t="str">
        <f>IF('FRONT PAGE'!$A$1="www.fly-logics.com",IF(SUM(L537:L547)=0," ",SUM(L537:L547)),0)</f>
        <v xml:space="preserve"> </v>
      </c>
      <c r="M548" s="316" t="str">
        <f>IF('FRONT PAGE'!$A$1="www.fly-logics.com",IF(SUM(M537:M547)=0," ",SUM(M537:M547)),0)</f>
        <v xml:space="preserve"> </v>
      </c>
      <c r="N548" s="317" t="str">
        <f>IF('FRONT PAGE'!$A$1="www.fly-logics.com",IF(SUM(N537:N547)=0," ",SUM(N537:N547)),0)</f>
        <v xml:space="preserve"> </v>
      </c>
      <c r="O548" s="316" t="str">
        <f>IF('FRONT PAGE'!$A$1="www.fly-logics.com",IF(SUM(O537:O547)=0," ",SUM(O537:O547)),0)</f>
        <v xml:space="preserve"> </v>
      </c>
      <c r="P548" s="317" t="str">
        <f>IF('FRONT PAGE'!$A$1="www.fly-logics.com",IF(SUM(P537:P547)=0," ",SUM(P537:P547)),0)</f>
        <v xml:space="preserve"> </v>
      </c>
      <c r="Q548" s="318" t="str">
        <f>IF('FRONT PAGE'!$A$1="www.fly-logics.com",IF(SUM(Q537:Q547)=0," ",SUM(Q537:Q547)),0)</f>
        <v xml:space="preserve"> </v>
      </c>
      <c r="R548" s="319"/>
      <c r="S548" s="315" t="str">
        <f>IF('FRONT PAGE'!$A$1="www.fly-logics.com",IF(SUM(S537:S547)=0," ",SUM(S537:S547)),0)</f>
        <v xml:space="preserve"> </v>
      </c>
      <c r="T548" s="316" t="str">
        <f>IF('FRONT PAGE'!$A$1="www.fly-logics.com",IF(SUM(T537:T547)=0," ",SUM(T537:T547)),0)</f>
        <v xml:space="preserve"> </v>
      </c>
      <c r="U548" s="316" t="str">
        <f>IF('FRONT PAGE'!$A$1="www.fly-logics.com",IF(SUM(U537:U547)=0," ",SUM(U537:U547)),0)</f>
        <v xml:space="preserve"> </v>
      </c>
      <c r="V548" s="318" t="str">
        <f>IF('FRONT PAGE'!$A$1="www.fly-logics.com",IF(SUM(V537:V547)=0," ",SUM(V537:V547)),0)</f>
        <v xml:space="preserve"> </v>
      </c>
      <c r="W548" s="315" t="str">
        <f>IF('FRONT PAGE'!$A$1="www.fly-logics.com",IF(SUM(W537:W547)=0," ",SUM(W537:W547)),0)</f>
        <v xml:space="preserve"> </v>
      </c>
      <c r="X548" s="316" t="str">
        <f>IF('FRONT PAGE'!$A$1="www.fly-logics.com",IF(SUM(X537:X547)=0," ",SUM(X537:X547)),0)</f>
        <v xml:space="preserve"> </v>
      </c>
      <c r="Y548" s="317" t="str">
        <f>IF('FRONT PAGE'!$A$1="www.fly-logics.com",IF(SUM(Y537:Y547)=0," ",SUM(Y537:Y547)),0)</f>
        <v xml:space="preserve"> </v>
      </c>
      <c r="Z548" s="316" t="str">
        <f>IF('FRONT PAGE'!$A$1="www.fly-logics.com",IF(SUM(Z537:Z547)=0," ",SUM(Z537:Z547)),0)</f>
        <v xml:space="preserve"> </v>
      </c>
      <c r="AA548" s="317" t="str">
        <f>IF('FRONT PAGE'!$A$1="www.fly-logics.com",IF(SUM(AA537:AA547)=0," ",SUM(AA537:AA547)),0)</f>
        <v xml:space="preserve"> </v>
      </c>
      <c r="AB548" s="318" t="str">
        <f>IF('FRONT PAGE'!$A$1="www.fly-logics.com",IF(SUM(AB537:AB547)=0," ",SUM(AB537:AB547)),0)</f>
        <v xml:space="preserve"> </v>
      </c>
      <c r="AC548" s="329" t="str">
        <f>IF('FRONT PAGE'!$A$1="www.fly-logics.com",IF(SUM(AC537:AC547)=0," ",SUM(AC537:AC547)),0)</f>
        <v xml:space="preserve"> </v>
      </c>
      <c r="AD548" s="321" t="str">
        <f>IF('FRONT PAGE'!$A$1="www.fly-logics.com",IF(SUM(AD537:AD547)=0," ",SUM(AD537:AD547)),0)</f>
        <v xml:space="preserve"> </v>
      </c>
      <c r="AE548" s="321" t="str">
        <f>IF('FRONT PAGE'!$A$1="www.fly-logics.com",IF(SUM(AE537:AE547)=0," ",SUM(AE537:AE547)),0)</f>
        <v xml:space="preserve"> </v>
      </c>
      <c r="AF548" s="322" t="str">
        <f>IF('FRONT PAGE'!$A$1="www.fly-logics.com",IF(SUM(AF537:AF547)=0," ",SUM(AF537:AF547)),0)</f>
        <v xml:space="preserve"> </v>
      </c>
      <c r="AG548" s="323" t="str">
        <f>IF('FRONT PAGE'!$A$1="www.fly-logics.com",IF(SUM(AG537:AG547)=0," ",SUM(AG537:AG547)),0)</f>
        <v xml:space="preserve"> </v>
      </c>
      <c r="AH548" s="520" t="str">
        <f>IF('FRONT PAGE'!$A$1="www.fly-logics.com","I certify that all the data in this
logbook are accurate",0)</f>
        <v>I certify that all the data in this
logbook are accurate</v>
      </c>
      <c r="AI548" s="521"/>
      <c r="AJ548" s="521"/>
      <c r="AK548" s="522"/>
      <c r="AL548" s="385"/>
      <c r="AM548" s="386"/>
      <c r="AN548" s="385"/>
      <c r="AT548" s="364" t="e">
        <f t="shared" si="517"/>
        <v>#N/A</v>
      </c>
      <c r="AU548" s="365" t="e">
        <f t="shared" si="518"/>
        <v>#N/A</v>
      </c>
      <c r="AV548" s="372" t="str">
        <f t="shared" ca="1" si="491"/>
        <v/>
      </c>
      <c r="AW548" s="364" t="e">
        <f t="shared" ca="1" si="492"/>
        <v>#N/A</v>
      </c>
      <c r="AX548" s="373" t="e">
        <f t="shared" ca="1" si="493"/>
        <v>#N/A</v>
      </c>
      <c r="AY548" s="98" t="e">
        <f t="shared" si="519"/>
        <v>#N/A</v>
      </c>
      <c r="AZ548" s="373" t="e">
        <f t="shared" si="520"/>
        <v>#N/A</v>
      </c>
      <c r="BA548" s="363"/>
      <c r="BC548" s="377"/>
    </row>
    <row r="549" spans="1:70" ht="26.25" customHeight="1" x14ac:dyDescent="0.2">
      <c r="A549" s="505">
        <f>AL533</f>
        <v>0</v>
      </c>
      <c r="B549" s="525"/>
      <c r="C549" s="525"/>
      <c r="D549" s="525"/>
      <c r="E549" s="526"/>
      <c r="F549" s="530" t="str">
        <f>IF('FRONT PAGE'!$A$1="www.fly-logics.com","TOTAL PREVIOUS LOGBOOK",0)</f>
        <v>TOTAL PREVIOUS LOGBOOK</v>
      </c>
      <c r="G549" s="531"/>
      <c r="H549" s="532"/>
      <c r="I549" s="333">
        <f>I536</f>
        <v>33.75</v>
      </c>
      <c r="J549" s="334">
        <f t="shared" ref="J549:Q549" si="521">J536</f>
        <v>33.75</v>
      </c>
      <c r="K549" s="335" t="str">
        <f t="shared" si="521"/>
        <v xml:space="preserve"> </v>
      </c>
      <c r="L549" s="336" t="str">
        <f t="shared" si="521"/>
        <v xml:space="preserve"> </v>
      </c>
      <c r="M549" s="335" t="str">
        <f t="shared" si="521"/>
        <v xml:space="preserve"> </v>
      </c>
      <c r="N549" s="336" t="str">
        <f t="shared" si="521"/>
        <v xml:space="preserve"> </v>
      </c>
      <c r="O549" s="335" t="str">
        <f t="shared" si="521"/>
        <v xml:space="preserve"> </v>
      </c>
      <c r="P549" s="336" t="str">
        <f t="shared" si="521"/>
        <v xml:space="preserve"> </v>
      </c>
      <c r="Q549" s="337" t="str">
        <f t="shared" si="521"/>
        <v xml:space="preserve"> </v>
      </c>
      <c r="R549" s="288">
        <v>10</v>
      </c>
      <c r="S549" s="331" t="str">
        <f>S536</f>
        <v xml:space="preserve"> </v>
      </c>
      <c r="T549" s="239">
        <f t="shared" ref="T549:AG549" si="522">T536</f>
        <v>13.75</v>
      </c>
      <c r="U549" s="239">
        <f t="shared" si="522"/>
        <v>20</v>
      </c>
      <c r="V549" s="240">
        <f t="shared" si="522"/>
        <v>5</v>
      </c>
      <c r="W549" s="241" t="str">
        <f t="shared" si="522"/>
        <v xml:space="preserve"> </v>
      </c>
      <c r="X549" s="239" t="str">
        <f t="shared" si="522"/>
        <v xml:space="preserve"> </v>
      </c>
      <c r="Y549" s="242">
        <f t="shared" si="522"/>
        <v>5</v>
      </c>
      <c r="Z549" s="239" t="str">
        <f t="shared" si="522"/>
        <v xml:space="preserve"> </v>
      </c>
      <c r="AA549" s="242">
        <f t="shared" si="522"/>
        <v>3.75</v>
      </c>
      <c r="AB549" s="240" t="str">
        <f t="shared" si="522"/>
        <v xml:space="preserve"> </v>
      </c>
      <c r="AC549" s="243">
        <f t="shared" si="522"/>
        <v>14</v>
      </c>
      <c r="AD549" s="244" t="str">
        <f t="shared" si="522"/>
        <v xml:space="preserve"> </v>
      </c>
      <c r="AE549" s="244">
        <f t="shared" si="522"/>
        <v>14</v>
      </c>
      <c r="AF549" s="245" t="str">
        <f t="shared" si="522"/>
        <v xml:space="preserve"> </v>
      </c>
      <c r="AG549" s="332">
        <f t="shared" si="522"/>
        <v>17</v>
      </c>
      <c r="AH549" s="507"/>
      <c r="AI549" s="508"/>
      <c r="AJ549" s="508"/>
      <c r="AK549" s="509"/>
      <c r="AL549" s="385"/>
      <c r="AM549" s="386"/>
      <c r="AN549" s="385"/>
      <c r="AT549" s="364" t="e">
        <f t="shared" si="517"/>
        <v>#N/A</v>
      </c>
      <c r="AU549" s="365" t="e">
        <f t="shared" si="518"/>
        <v>#N/A</v>
      </c>
      <c r="AV549" s="372" t="str">
        <f t="shared" ca="1" si="491"/>
        <v/>
      </c>
      <c r="AW549" s="364" t="e">
        <f t="shared" ca="1" si="492"/>
        <v>#N/A</v>
      </c>
      <c r="AX549" s="373" t="e">
        <f t="shared" ca="1" si="493"/>
        <v>#N/A</v>
      </c>
      <c r="AY549" s="98" t="e">
        <f t="shared" si="519"/>
        <v>#N/A</v>
      </c>
      <c r="AZ549" s="373" t="e">
        <f t="shared" si="520"/>
        <v>#N/A</v>
      </c>
      <c r="BA549" s="363"/>
      <c r="BC549" s="377"/>
    </row>
    <row r="550" spans="1:70" ht="26.25" customHeight="1" thickBot="1" x14ac:dyDescent="0.25">
      <c r="A550" s="506"/>
      <c r="B550" s="512" t="str">
        <f>IF('FRONT PAGE'!$A$1="www.fly-logics.com","Authority certifying flight hours 
STAMP &amp; SIGNATURE",0)</f>
        <v>Authority certifying flight hours 
STAMP &amp; SIGNATURE</v>
      </c>
      <c r="C550" s="512"/>
      <c r="D550" s="512"/>
      <c r="E550" s="513"/>
      <c r="F550" s="533" t="str">
        <f>IF('FRONT PAGE'!$A$1="www.fly-logics.com","TOTAL TO DATE",0)</f>
        <v>TOTAL TO DATE</v>
      </c>
      <c r="G550" s="534"/>
      <c r="H550" s="535"/>
      <c r="I550" s="32">
        <f t="shared" ref="I550:Q550" si="523">IF(SUM(I548:I549)=0," ",SUM(I548:I549))</f>
        <v>33.75</v>
      </c>
      <c r="J550" s="27">
        <f t="shared" si="523"/>
        <v>33.75</v>
      </c>
      <c r="K550" s="24" t="str">
        <f t="shared" si="523"/>
        <v xml:space="preserve"> </v>
      </c>
      <c r="L550" s="25" t="str">
        <f t="shared" si="523"/>
        <v xml:space="preserve"> </v>
      </c>
      <c r="M550" s="24" t="str">
        <f t="shared" si="523"/>
        <v xml:space="preserve"> </v>
      </c>
      <c r="N550" s="25" t="str">
        <f t="shared" si="523"/>
        <v xml:space="preserve"> </v>
      </c>
      <c r="O550" s="24" t="str">
        <f t="shared" si="523"/>
        <v xml:space="preserve"> </v>
      </c>
      <c r="P550" s="25" t="str">
        <f t="shared" si="523"/>
        <v xml:space="preserve"> </v>
      </c>
      <c r="Q550" s="26" t="str">
        <f t="shared" si="523"/>
        <v xml:space="preserve"> </v>
      </c>
      <c r="R550" s="289"/>
      <c r="S550" s="27" t="str">
        <f t="shared" ref="S550:AG550" si="524">IF(SUM(S548:S549)=0," ",SUM(S548:S549))</f>
        <v xml:space="preserve"> </v>
      </c>
      <c r="T550" s="24">
        <f t="shared" si="524"/>
        <v>13.75</v>
      </c>
      <c r="U550" s="24">
        <f t="shared" si="524"/>
        <v>20</v>
      </c>
      <c r="V550" s="26">
        <f t="shared" si="524"/>
        <v>5</v>
      </c>
      <c r="W550" s="27" t="str">
        <f t="shared" si="524"/>
        <v xml:space="preserve"> </v>
      </c>
      <c r="X550" s="24" t="str">
        <f t="shared" si="524"/>
        <v xml:space="preserve"> </v>
      </c>
      <c r="Y550" s="25">
        <f t="shared" si="524"/>
        <v>5</v>
      </c>
      <c r="Z550" s="24" t="str">
        <f t="shared" si="524"/>
        <v xml:space="preserve"> </v>
      </c>
      <c r="AA550" s="25">
        <f t="shared" si="524"/>
        <v>3.75</v>
      </c>
      <c r="AB550" s="26" t="str">
        <f t="shared" si="524"/>
        <v xml:space="preserve"> </v>
      </c>
      <c r="AC550" s="30">
        <f t="shared" si="524"/>
        <v>14</v>
      </c>
      <c r="AD550" s="28" t="str">
        <f t="shared" si="524"/>
        <v xml:space="preserve"> </v>
      </c>
      <c r="AE550" s="28">
        <f t="shared" si="524"/>
        <v>14</v>
      </c>
      <c r="AF550" s="31" t="str">
        <f t="shared" si="524"/>
        <v xml:space="preserve"> </v>
      </c>
      <c r="AG550" s="33">
        <f t="shared" si="524"/>
        <v>17</v>
      </c>
      <c r="AH550" s="514" t="str">
        <f>IF('FRONT PAGE'!$A$1="www.fly-logics.com","_____________________________
PILOT SIGNATURE",0)</f>
        <v>_____________________________
PILOT SIGNATURE</v>
      </c>
      <c r="AI550" s="515"/>
      <c r="AJ550" s="515"/>
      <c r="AK550" s="330">
        <f>A548</f>
        <v>39</v>
      </c>
      <c r="AL550" s="387"/>
      <c r="AM550" s="388"/>
      <c r="AN550" s="387"/>
      <c r="AT550" s="364" t="e">
        <f t="shared" si="517"/>
        <v>#N/A</v>
      </c>
      <c r="AU550" s="365" t="e">
        <f t="shared" si="518"/>
        <v>#N/A</v>
      </c>
      <c r="AV550" s="372" t="str">
        <f t="shared" ca="1" si="491"/>
        <v/>
      </c>
      <c r="AW550" s="364" t="e">
        <f t="shared" ca="1" si="492"/>
        <v>#N/A</v>
      </c>
      <c r="AX550" s="373" t="e">
        <f t="shared" ca="1" si="493"/>
        <v>#N/A</v>
      </c>
      <c r="AY550" s="98" t="e">
        <f t="shared" si="519"/>
        <v>#N/A</v>
      </c>
      <c r="AZ550" s="373" t="e">
        <f t="shared" si="520"/>
        <v>#N/A</v>
      </c>
      <c r="BA550" s="363"/>
      <c r="BC550" s="377"/>
    </row>
    <row r="551" spans="1:70" s="50" customFormat="1" ht="27.75" customHeight="1" x14ac:dyDescent="0.2">
      <c r="A551" s="29">
        <f>A546+1</f>
        <v>391</v>
      </c>
      <c r="B551" s="39"/>
      <c r="C551" s="40"/>
      <c r="D551" s="41"/>
      <c r="E551" s="42"/>
      <c r="F551" s="43"/>
      <c r="G551" s="44"/>
      <c r="H551" s="45"/>
      <c r="I551" s="281"/>
      <c r="J551" s="277"/>
      <c r="K551" s="278"/>
      <c r="L551" s="279"/>
      <c r="M551" s="278"/>
      <c r="N551" s="279"/>
      <c r="O551" s="278"/>
      <c r="P551" s="279"/>
      <c r="Q551" s="150"/>
      <c r="R551" s="285"/>
      <c r="S551" s="46"/>
      <c r="T551" s="47"/>
      <c r="U551" s="47"/>
      <c r="V551" s="48"/>
      <c r="W551" s="293"/>
      <c r="X551" s="278"/>
      <c r="Y551" s="279"/>
      <c r="Z551" s="278"/>
      <c r="AA551" s="279"/>
      <c r="AB551" s="150"/>
      <c r="AC551" s="282"/>
      <c r="AD551" s="283"/>
      <c r="AE551" s="283"/>
      <c r="AF551" s="284"/>
      <c r="AG551" s="49"/>
      <c r="AH551" s="48"/>
      <c r="AI551" s="516"/>
      <c r="AJ551" s="516"/>
      <c r="AK551" s="517"/>
      <c r="AL551" s="100"/>
      <c r="AM551" s="382" t="str">
        <f t="shared" ref="AM551:AM560" si="525">IF(B551=0," ",TEXT(B551,"MMM"))</f>
        <v xml:space="preserve"> </v>
      </c>
      <c r="AN551" s="95" t="str">
        <f t="shared" ref="AN551:AN560" si="526">IF(B551=0," ",YEAR(B551))</f>
        <v xml:space="preserve"> </v>
      </c>
      <c r="AO551" s="365"/>
      <c r="AP551" s="365"/>
      <c r="AQ551" s="256"/>
      <c r="AR551" s="365"/>
      <c r="AS551" s="365"/>
      <c r="AT551" s="364" t="e">
        <f t="shared" si="517"/>
        <v>#N/A</v>
      </c>
      <c r="AU551" s="365" t="e">
        <f t="shared" si="518"/>
        <v>#N/A</v>
      </c>
      <c r="AV551" s="372" t="str">
        <f t="shared" ca="1" si="491"/>
        <v/>
      </c>
      <c r="AW551" s="364" t="e">
        <f t="shared" ca="1" si="492"/>
        <v>#N/A</v>
      </c>
      <c r="AX551" s="373" t="e">
        <f t="shared" ca="1" si="493"/>
        <v>#N/A</v>
      </c>
      <c r="AY551" s="98" t="e">
        <f t="shared" si="519"/>
        <v>#N/A</v>
      </c>
      <c r="AZ551" s="373" t="e">
        <f t="shared" si="520"/>
        <v>#N/A</v>
      </c>
      <c r="BA551" s="363"/>
      <c r="BB551" s="365"/>
      <c r="BC551" s="378"/>
      <c r="BD551" s="365"/>
      <c r="BE551" s="365"/>
      <c r="BF551" s="365"/>
      <c r="BG551" s="365"/>
      <c r="BH551" s="365"/>
      <c r="BI551" s="365"/>
      <c r="BJ551" s="365"/>
      <c r="BK551" s="365"/>
      <c r="BL551" s="376"/>
      <c r="BM551" s="376"/>
      <c r="BN551" s="260"/>
      <c r="BO551" s="260"/>
      <c r="BP551" s="260"/>
      <c r="BQ551" s="263"/>
      <c r="BR551" s="263"/>
    </row>
    <row r="552" spans="1:70" s="50" customFormat="1" ht="27.75" customHeight="1" x14ac:dyDescent="0.2">
      <c r="A552" s="22">
        <f>A551+1</f>
        <v>392</v>
      </c>
      <c r="B552" s="51"/>
      <c r="C552" s="52"/>
      <c r="D552" s="53"/>
      <c r="E552" s="54"/>
      <c r="F552" s="55"/>
      <c r="G552" s="56"/>
      <c r="H552" s="57"/>
      <c r="I552" s="275"/>
      <c r="J552" s="58"/>
      <c r="K552" s="59"/>
      <c r="L552" s="60"/>
      <c r="M552" s="59"/>
      <c r="N552" s="60"/>
      <c r="O552" s="59"/>
      <c r="P552" s="60"/>
      <c r="Q552" s="61"/>
      <c r="R552" s="286"/>
      <c r="S552" s="58"/>
      <c r="T552" s="59"/>
      <c r="U552" s="59"/>
      <c r="V552" s="61"/>
      <c r="W552" s="294"/>
      <c r="X552" s="59"/>
      <c r="Y552" s="60"/>
      <c r="Z552" s="59"/>
      <c r="AA552" s="60"/>
      <c r="AB552" s="61"/>
      <c r="AC552" s="62"/>
      <c r="AD552" s="63"/>
      <c r="AE552" s="63"/>
      <c r="AF552" s="64"/>
      <c r="AG552" s="65"/>
      <c r="AH552" s="61"/>
      <c r="AI552" s="510"/>
      <c r="AJ552" s="510"/>
      <c r="AK552" s="511"/>
      <c r="AL552" s="100"/>
      <c r="AM552" s="382" t="str">
        <f t="shared" si="525"/>
        <v xml:space="preserve"> </v>
      </c>
      <c r="AN552" s="95" t="str">
        <f t="shared" si="526"/>
        <v xml:space="preserve"> </v>
      </c>
      <c r="AO552" s="365"/>
      <c r="AP552" s="365"/>
      <c r="AQ552" s="256"/>
      <c r="AR552" s="365"/>
      <c r="AS552" s="365"/>
      <c r="AT552" s="364" t="e">
        <f t="shared" si="517"/>
        <v>#N/A</v>
      </c>
      <c r="AU552" s="365" t="e">
        <f t="shared" si="518"/>
        <v>#N/A</v>
      </c>
      <c r="AV552" s="372" t="str">
        <f t="shared" ca="1" si="491"/>
        <v/>
      </c>
      <c r="AW552" s="364" t="e">
        <f t="shared" ca="1" si="492"/>
        <v>#N/A</v>
      </c>
      <c r="AX552" s="373" t="e">
        <f t="shared" ca="1" si="493"/>
        <v>#N/A</v>
      </c>
      <c r="AY552" s="98" t="e">
        <f t="shared" si="519"/>
        <v>#N/A</v>
      </c>
      <c r="AZ552" s="373" t="e">
        <f t="shared" si="520"/>
        <v>#N/A</v>
      </c>
      <c r="BA552" s="363"/>
      <c r="BB552" s="365"/>
      <c r="BC552" s="377"/>
      <c r="BD552" s="365"/>
      <c r="BE552" s="365"/>
      <c r="BF552" s="365"/>
      <c r="BG552" s="365"/>
      <c r="BH552" s="365"/>
      <c r="BI552" s="365"/>
      <c r="BJ552" s="365"/>
      <c r="BK552" s="365"/>
      <c r="BL552" s="376"/>
      <c r="BM552" s="376"/>
      <c r="BN552" s="260"/>
      <c r="BO552" s="260"/>
      <c r="BP552" s="260"/>
      <c r="BQ552" s="263"/>
      <c r="BR552" s="263"/>
    </row>
    <row r="553" spans="1:70" s="50" customFormat="1" ht="27.75" customHeight="1" x14ac:dyDescent="0.2">
      <c r="A553" s="22">
        <f t="shared" ref="A553:A560" si="527">A552+1</f>
        <v>393</v>
      </c>
      <c r="B553" s="51"/>
      <c r="C553" s="52"/>
      <c r="D553" s="53"/>
      <c r="E553" s="54"/>
      <c r="F553" s="55"/>
      <c r="G553" s="56"/>
      <c r="H553" s="57"/>
      <c r="I553" s="275"/>
      <c r="J553" s="58"/>
      <c r="K553" s="59"/>
      <c r="L553" s="60"/>
      <c r="M553" s="59"/>
      <c r="N553" s="60"/>
      <c r="O553" s="59"/>
      <c r="P553" s="60"/>
      <c r="Q553" s="61"/>
      <c r="R553" s="286"/>
      <c r="S553" s="58"/>
      <c r="T553" s="59"/>
      <c r="U553" s="59"/>
      <c r="V553" s="61"/>
      <c r="W553" s="294"/>
      <c r="X553" s="59"/>
      <c r="Y553" s="60"/>
      <c r="Z553" s="59"/>
      <c r="AA553" s="60"/>
      <c r="AB553" s="61"/>
      <c r="AC553" s="62"/>
      <c r="AD553" s="63"/>
      <c r="AE553" s="63"/>
      <c r="AF553" s="64"/>
      <c r="AG553" s="65"/>
      <c r="AH553" s="61"/>
      <c r="AI553" s="510"/>
      <c r="AJ553" s="510"/>
      <c r="AK553" s="511"/>
      <c r="AL553" s="100"/>
      <c r="AM553" s="382" t="str">
        <f t="shared" si="525"/>
        <v xml:space="preserve"> </v>
      </c>
      <c r="AN553" s="95" t="str">
        <f t="shared" si="526"/>
        <v xml:space="preserve"> </v>
      </c>
      <c r="AO553" s="365"/>
      <c r="AP553" s="365"/>
      <c r="AQ553" s="256"/>
      <c r="AR553" s="365"/>
      <c r="AS553" s="365"/>
      <c r="AT553" s="364" t="e">
        <f t="shared" si="517"/>
        <v>#N/A</v>
      </c>
      <c r="AU553" s="365" t="e">
        <f t="shared" si="518"/>
        <v>#N/A</v>
      </c>
      <c r="AV553" s="372" t="str">
        <f t="shared" ca="1" si="491"/>
        <v/>
      </c>
      <c r="AW553" s="364" t="e">
        <f t="shared" ca="1" si="492"/>
        <v>#N/A</v>
      </c>
      <c r="AX553" s="373" t="e">
        <f t="shared" ca="1" si="493"/>
        <v>#N/A</v>
      </c>
      <c r="AY553" s="98" t="e">
        <f t="shared" si="519"/>
        <v>#N/A</v>
      </c>
      <c r="AZ553" s="373" t="e">
        <f t="shared" si="520"/>
        <v>#N/A</v>
      </c>
      <c r="BA553" s="363"/>
      <c r="BB553" s="365"/>
      <c r="BC553" s="377"/>
      <c r="BD553" s="365"/>
      <c r="BE553" s="365"/>
      <c r="BF553" s="365"/>
      <c r="BG553" s="365"/>
      <c r="BH553" s="365"/>
      <c r="BI553" s="365"/>
      <c r="BJ553" s="365"/>
      <c r="BK553" s="365"/>
      <c r="BL553" s="376"/>
      <c r="BM553" s="376"/>
      <c r="BN553" s="260"/>
      <c r="BO553" s="260"/>
      <c r="BP553" s="260"/>
      <c r="BQ553" s="263"/>
      <c r="BR553" s="263"/>
    </row>
    <row r="554" spans="1:70" s="50" customFormat="1" ht="27.75" customHeight="1" x14ac:dyDescent="0.2">
      <c r="A554" s="22">
        <f t="shared" si="527"/>
        <v>394</v>
      </c>
      <c r="B554" s="51"/>
      <c r="C554" s="52"/>
      <c r="D554" s="53"/>
      <c r="E554" s="54"/>
      <c r="F554" s="55"/>
      <c r="G554" s="56"/>
      <c r="H554" s="57"/>
      <c r="I554" s="275"/>
      <c r="J554" s="58"/>
      <c r="K554" s="59"/>
      <c r="L554" s="60"/>
      <c r="M554" s="59"/>
      <c r="N554" s="60"/>
      <c r="O554" s="59"/>
      <c r="P554" s="60"/>
      <c r="Q554" s="61"/>
      <c r="R554" s="286"/>
      <c r="S554" s="58"/>
      <c r="T554" s="59"/>
      <c r="U554" s="59"/>
      <c r="V554" s="61"/>
      <c r="W554" s="294"/>
      <c r="X554" s="59"/>
      <c r="Y554" s="60"/>
      <c r="Z554" s="59"/>
      <c r="AA554" s="60"/>
      <c r="AB554" s="61"/>
      <c r="AC554" s="62"/>
      <c r="AD554" s="63"/>
      <c r="AE554" s="63"/>
      <c r="AF554" s="64"/>
      <c r="AG554" s="65"/>
      <c r="AH554" s="61"/>
      <c r="AI554" s="510"/>
      <c r="AJ554" s="510"/>
      <c r="AK554" s="511"/>
      <c r="AL554" s="100"/>
      <c r="AM554" s="382" t="str">
        <f t="shared" si="525"/>
        <v xml:space="preserve"> </v>
      </c>
      <c r="AN554" s="95" t="str">
        <f t="shared" si="526"/>
        <v xml:space="preserve"> </v>
      </c>
      <c r="AO554" s="365"/>
      <c r="AP554" s="365"/>
      <c r="AQ554" s="256"/>
      <c r="AR554" s="365"/>
      <c r="AS554" s="365"/>
      <c r="AT554" s="364" t="e">
        <f t="shared" si="517"/>
        <v>#N/A</v>
      </c>
      <c r="AU554" s="365" t="e">
        <f t="shared" si="518"/>
        <v>#N/A</v>
      </c>
      <c r="AV554" s="372" t="str">
        <f t="shared" ca="1" si="491"/>
        <v/>
      </c>
      <c r="AW554" s="364" t="e">
        <f t="shared" ca="1" si="492"/>
        <v>#N/A</v>
      </c>
      <c r="AX554" s="373" t="e">
        <f t="shared" ca="1" si="493"/>
        <v>#N/A</v>
      </c>
      <c r="AY554" s="98" t="e">
        <f t="shared" si="519"/>
        <v>#N/A</v>
      </c>
      <c r="AZ554" s="373" t="e">
        <f t="shared" si="520"/>
        <v>#N/A</v>
      </c>
      <c r="BA554" s="363"/>
      <c r="BB554" s="365"/>
      <c r="BC554" s="377"/>
      <c r="BD554" s="365"/>
      <c r="BE554" s="365"/>
      <c r="BF554" s="365"/>
      <c r="BG554" s="365"/>
      <c r="BH554" s="365"/>
      <c r="BI554" s="365"/>
      <c r="BJ554" s="365"/>
      <c r="BK554" s="365"/>
      <c r="BL554" s="376"/>
      <c r="BM554" s="376"/>
      <c r="BN554" s="260"/>
      <c r="BO554" s="260"/>
      <c r="BP554" s="260"/>
      <c r="BQ554" s="263"/>
      <c r="BR554" s="263"/>
    </row>
    <row r="555" spans="1:70" s="50" customFormat="1" ht="27.75" customHeight="1" x14ac:dyDescent="0.2">
      <c r="A555" s="22">
        <f t="shared" si="527"/>
        <v>395</v>
      </c>
      <c r="B555" s="51"/>
      <c r="C555" s="52"/>
      <c r="D555" s="53"/>
      <c r="E555" s="54"/>
      <c r="F555" s="55"/>
      <c r="G555" s="56"/>
      <c r="H555" s="57"/>
      <c r="I555" s="275"/>
      <c r="J555" s="58"/>
      <c r="K555" s="59"/>
      <c r="L555" s="60"/>
      <c r="M555" s="59"/>
      <c r="N555" s="60"/>
      <c r="O555" s="59"/>
      <c r="P555" s="60"/>
      <c r="Q555" s="61"/>
      <c r="R555" s="286"/>
      <c r="S555" s="58"/>
      <c r="T555" s="59"/>
      <c r="U555" s="59"/>
      <c r="V555" s="61"/>
      <c r="W555" s="294"/>
      <c r="X555" s="59"/>
      <c r="Y555" s="60"/>
      <c r="Z555" s="59"/>
      <c r="AA555" s="60"/>
      <c r="AB555" s="61"/>
      <c r="AC555" s="62"/>
      <c r="AD555" s="63"/>
      <c r="AE555" s="63"/>
      <c r="AF555" s="64"/>
      <c r="AG555" s="65"/>
      <c r="AH555" s="61"/>
      <c r="AI555" s="510"/>
      <c r="AJ555" s="510"/>
      <c r="AK555" s="511"/>
      <c r="AL555" s="100"/>
      <c r="AM555" s="382" t="str">
        <f t="shared" si="525"/>
        <v xml:space="preserve"> </v>
      </c>
      <c r="AN555" s="95" t="str">
        <f t="shared" si="526"/>
        <v xml:space="preserve"> </v>
      </c>
      <c r="AO555" s="365"/>
      <c r="AP555" s="365"/>
      <c r="AQ555" s="256"/>
      <c r="AR555" s="365"/>
      <c r="AS555" s="365"/>
      <c r="AT555" s="364" t="e">
        <f t="shared" ref="AT555:AT564" si="528">IF(ISBLANK($B775),NA(),$B775)</f>
        <v>#N/A</v>
      </c>
      <c r="AU555" s="365" t="e">
        <f t="shared" ref="AU555:AU564" si="529">IF(ISBLANK($I775),NA(),$I775)</f>
        <v>#N/A</v>
      </c>
      <c r="AV555" s="372" t="str">
        <f t="shared" ca="1" si="491"/>
        <v/>
      </c>
      <c r="AW555" s="364" t="e">
        <f t="shared" ca="1" si="492"/>
        <v>#N/A</v>
      </c>
      <c r="AX555" s="373" t="e">
        <f t="shared" ca="1" si="493"/>
        <v>#N/A</v>
      </c>
      <c r="AY555" s="98" t="e">
        <f>IF(S775=0,NA(),S775)</f>
        <v>#N/A</v>
      </c>
      <c r="AZ555" s="373" t="e">
        <f>IF(V775=0,NA(),V775)</f>
        <v>#N/A</v>
      </c>
      <c r="BA555" s="363"/>
      <c r="BB555" s="365"/>
      <c r="BC555" s="377"/>
      <c r="BD555" s="365"/>
      <c r="BE555" s="365"/>
      <c r="BF555" s="365"/>
      <c r="BG555" s="365"/>
      <c r="BH555" s="365"/>
      <c r="BI555" s="365"/>
      <c r="BJ555" s="365"/>
      <c r="BK555" s="365"/>
      <c r="BL555" s="376"/>
      <c r="BM555" s="376"/>
      <c r="BN555" s="260"/>
      <c r="BO555" s="260"/>
      <c r="BP555" s="260"/>
      <c r="BQ555" s="263"/>
      <c r="BR555" s="263"/>
    </row>
    <row r="556" spans="1:70" s="50" customFormat="1" ht="27.75" customHeight="1" x14ac:dyDescent="0.2">
      <c r="A556" s="22">
        <f t="shared" si="527"/>
        <v>396</v>
      </c>
      <c r="B556" s="51"/>
      <c r="C556" s="52"/>
      <c r="D556" s="53"/>
      <c r="E556" s="54"/>
      <c r="F556" s="55"/>
      <c r="G556" s="56"/>
      <c r="H556" s="57"/>
      <c r="I556" s="275"/>
      <c r="J556" s="58"/>
      <c r="K556" s="59"/>
      <c r="L556" s="60"/>
      <c r="M556" s="59"/>
      <c r="N556" s="60"/>
      <c r="O556" s="59"/>
      <c r="P556" s="60"/>
      <c r="Q556" s="61"/>
      <c r="R556" s="286"/>
      <c r="S556" s="58"/>
      <c r="T556" s="59"/>
      <c r="U556" s="59"/>
      <c r="V556" s="61"/>
      <c r="W556" s="294"/>
      <c r="X556" s="59"/>
      <c r="Y556" s="60"/>
      <c r="Z556" s="59"/>
      <c r="AA556" s="60"/>
      <c r="AB556" s="61"/>
      <c r="AC556" s="62"/>
      <c r="AD556" s="63"/>
      <c r="AE556" s="63"/>
      <c r="AF556" s="64"/>
      <c r="AG556" s="65"/>
      <c r="AH556" s="61"/>
      <c r="AI556" s="510"/>
      <c r="AJ556" s="510"/>
      <c r="AK556" s="511"/>
      <c r="AL556" s="100"/>
      <c r="AM556" s="382" t="str">
        <f t="shared" si="525"/>
        <v xml:space="preserve"> </v>
      </c>
      <c r="AN556" s="95" t="str">
        <f t="shared" si="526"/>
        <v xml:space="preserve"> </v>
      </c>
      <c r="AO556" s="365"/>
      <c r="AP556" s="365"/>
      <c r="AQ556" s="256"/>
      <c r="AR556" s="365"/>
      <c r="AS556" s="365"/>
      <c r="AT556" s="364" t="e">
        <f t="shared" si="528"/>
        <v>#N/A</v>
      </c>
      <c r="AU556" s="365" t="e">
        <f t="shared" si="529"/>
        <v>#N/A</v>
      </c>
      <c r="AV556" s="372" t="str">
        <f t="shared" ca="1" si="491"/>
        <v/>
      </c>
      <c r="AW556" s="364" t="e">
        <f t="shared" ca="1" si="492"/>
        <v>#N/A</v>
      </c>
      <c r="AX556" s="373" t="e">
        <f t="shared" ca="1" si="493"/>
        <v>#N/A</v>
      </c>
      <c r="AY556" s="98" t="e">
        <f t="shared" ref="AY556:AY564" si="530">IF(S776=0,NA(),S776)</f>
        <v>#N/A</v>
      </c>
      <c r="AZ556" s="373" t="e">
        <f t="shared" ref="AZ556:AZ564" si="531">IF(V776=0,NA(),V776)</f>
        <v>#N/A</v>
      </c>
      <c r="BA556" s="363"/>
      <c r="BB556" s="365"/>
      <c r="BC556" s="377"/>
      <c r="BD556" s="365"/>
      <c r="BE556" s="365"/>
      <c r="BF556" s="365"/>
      <c r="BG556" s="365"/>
      <c r="BH556" s="365"/>
      <c r="BI556" s="365"/>
      <c r="BJ556" s="365"/>
      <c r="BK556" s="365"/>
      <c r="BL556" s="376"/>
      <c r="BM556" s="376"/>
      <c r="BN556" s="260"/>
      <c r="BO556" s="260"/>
      <c r="BP556" s="260"/>
      <c r="BQ556" s="263"/>
      <c r="BR556" s="263"/>
    </row>
    <row r="557" spans="1:70" s="50" customFormat="1" ht="27.75" customHeight="1" x14ac:dyDescent="0.2">
      <c r="A557" s="22">
        <f>A556+1</f>
        <v>397</v>
      </c>
      <c r="B557" s="51"/>
      <c r="C557" s="52"/>
      <c r="D557" s="53"/>
      <c r="E557" s="54"/>
      <c r="F557" s="55"/>
      <c r="G557" s="56"/>
      <c r="H557" s="57"/>
      <c r="I557" s="275"/>
      <c r="J557" s="58"/>
      <c r="K557" s="59"/>
      <c r="L557" s="60"/>
      <c r="M557" s="59"/>
      <c r="N557" s="60"/>
      <c r="O557" s="59"/>
      <c r="P557" s="60"/>
      <c r="Q557" s="61"/>
      <c r="R557" s="286"/>
      <c r="S557" s="58"/>
      <c r="T557" s="59"/>
      <c r="U557" s="59"/>
      <c r="V557" s="61"/>
      <c r="W557" s="294"/>
      <c r="X557" s="59"/>
      <c r="Y557" s="60"/>
      <c r="Z557" s="59"/>
      <c r="AA557" s="60"/>
      <c r="AB557" s="61"/>
      <c r="AC557" s="62"/>
      <c r="AD557" s="63"/>
      <c r="AE557" s="63"/>
      <c r="AF557" s="64"/>
      <c r="AG557" s="65"/>
      <c r="AH557" s="61"/>
      <c r="AI557" s="510"/>
      <c r="AJ557" s="510"/>
      <c r="AK557" s="511"/>
      <c r="AL557" s="100"/>
      <c r="AM557" s="382" t="str">
        <f t="shared" si="525"/>
        <v xml:space="preserve"> </v>
      </c>
      <c r="AN557" s="95" t="str">
        <f t="shared" si="526"/>
        <v xml:space="preserve"> </v>
      </c>
      <c r="AO557" s="365"/>
      <c r="AP557" s="365"/>
      <c r="AQ557" s="256"/>
      <c r="AR557" s="365"/>
      <c r="AS557" s="365"/>
      <c r="AT557" s="364" t="e">
        <f t="shared" si="528"/>
        <v>#N/A</v>
      </c>
      <c r="AU557" s="365" t="e">
        <f t="shared" si="529"/>
        <v>#N/A</v>
      </c>
      <c r="AV557" s="372" t="str">
        <f t="shared" ca="1" si="491"/>
        <v/>
      </c>
      <c r="AW557" s="364" t="e">
        <f t="shared" ca="1" si="492"/>
        <v>#N/A</v>
      </c>
      <c r="AX557" s="373" t="e">
        <f t="shared" ca="1" si="493"/>
        <v>#N/A</v>
      </c>
      <c r="AY557" s="98" t="e">
        <f t="shared" si="530"/>
        <v>#N/A</v>
      </c>
      <c r="AZ557" s="373" t="e">
        <f t="shared" si="531"/>
        <v>#N/A</v>
      </c>
      <c r="BA557" s="363"/>
      <c r="BB557" s="365"/>
      <c r="BC557" s="377"/>
      <c r="BD557" s="365"/>
      <c r="BE557" s="365"/>
      <c r="BF557" s="365"/>
      <c r="BG557" s="365"/>
      <c r="BH557" s="365"/>
      <c r="BI557" s="365"/>
      <c r="BJ557" s="365"/>
      <c r="BK557" s="365"/>
      <c r="BL557" s="376"/>
      <c r="BM557" s="376"/>
      <c r="BN557" s="260"/>
      <c r="BO557" s="260"/>
      <c r="BP557" s="260"/>
      <c r="BQ557" s="263"/>
      <c r="BR557" s="263"/>
    </row>
    <row r="558" spans="1:70" s="50" customFormat="1" ht="27.75" customHeight="1" x14ac:dyDescent="0.2">
      <c r="A558" s="22">
        <f t="shared" si="527"/>
        <v>398</v>
      </c>
      <c r="B558" s="51"/>
      <c r="C558" s="52"/>
      <c r="D558" s="53"/>
      <c r="E558" s="54"/>
      <c r="F558" s="55"/>
      <c r="G558" s="56"/>
      <c r="H558" s="57"/>
      <c r="I558" s="275"/>
      <c r="J558" s="58"/>
      <c r="K558" s="59"/>
      <c r="L558" s="60"/>
      <c r="M558" s="59"/>
      <c r="N558" s="60"/>
      <c r="O558" s="59"/>
      <c r="P558" s="60"/>
      <c r="Q558" s="61"/>
      <c r="R558" s="286"/>
      <c r="S558" s="58"/>
      <c r="T558" s="59"/>
      <c r="U558" s="59"/>
      <c r="V558" s="61"/>
      <c r="W558" s="294"/>
      <c r="X558" s="59"/>
      <c r="Y558" s="60"/>
      <c r="Z558" s="59"/>
      <c r="AA558" s="60"/>
      <c r="AB558" s="61"/>
      <c r="AC558" s="62"/>
      <c r="AD558" s="63"/>
      <c r="AE558" s="63"/>
      <c r="AF558" s="64"/>
      <c r="AG558" s="65"/>
      <c r="AH558" s="61"/>
      <c r="AI558" s="510"/>
      <c r="AJ558" s="510"/>
      <c r="AK558" s="511"/>
      <c r="AL558" s="100"/>
      <c r="AM558" s="382" t="str">
        <f t="shared" si="525"/>
        <v xml:space="preserve"> </v>
      </c>
      <c r="AN558" s="95" t="str">
        <f t="shared" si="526"/>
        <v xml:space="preserve"> </v>
      </c>
      <c r="AO558" s="365"/>
      <c r="AP558" s="365"/>
      <c r="AQ558" s="256"/>
      <c r="AR558" s="365"/>
      <c r="AS558" s="365"/>
      <c r="AT558" s="364" t="e">
        <f t="shared" si="528"/>
        <v>#N/A</v>
      </c>
      <c r="AU558" s="365" t="e">
        <f t="shared" si="529"/>
        <v>#N/A</v>
      </c>
      <c r="AV558" s="372" t="str">
        <f t="shared" ca="1" si="491"/>
        <v/>
      </c>
      <c r="AW558" s="364" t="e">
        <f t="shared" ca="1" si="492"/>
        <v>#N/A</v>
      </c>
      <c r="AX558" s="373" t="e">
        <f t="shared" ca="1" si="493"/>
        <v>#N/A</v>
      </c>
      <c r="AY558" s="98" t="e">
        <f t="shared" si="530"/>
        <v>#N/A</v>
      </c>
      <c r="AZ558" s="373" t="e">
        <f t="shared" si="531"/>
        <v>#N/A</v>
      </c>
      <c r="BA558" s="363"/>
      <c r="BB558" s="365"/>
      <c r="BC558" s="377"/>
      <c r="BD558" s="365"/>
      <c r="BE558" s="365"/>
      <c r="BF558" s="365"/>
      <c r="BG558" s="365"/>
      <c r="BH558" s="365"/>
      <c r="BI558" s="365"/>
      <c r="BJ558" s="365"/>
      <c r="BK558" s="365"/>
      <c r="BL558" s="376"/>
      <c r="BM558" s="376"/>
      <c r="BN558" s="260"/>
      <c r="BO558" s="260"/>
      <c r="BP558" s="260"/>
      <c r="BQ558" s="263"/>
      <c r="BR558" s="263"/>
    </row>
    <row r="559" spans="1:70" s="50" customFormat="1" ht="27.75" customHeight="1" x14ac:dyDescent="0.2">
      <c r="A559" s="22">
        <f t="shared" si="527"/>
        <v>399</v>
      </c>
      <c r="B559" s="51"/>
      <c r="C559" s="52"/>
      <c r="D559" s="53"/>
      <c r="E559" s="54"/>
      <c r="F559" s="55"/>
      <c r="G559" s="56"/>
      <c r="H559" s="57"/>
      <c r="I559" s="275"/>
      <c r="J559" s="58"/>
      <c r="K559" s="59"/>
      <c r="L559" s="60"/>
      <c r="M559" s="59"/>
      <c r="N559" s="60"/>
      <c r="O559" s="59"/>
      <c r="P559" s="60"/>
      <c r="Q559" s="61"/>
      <c r="R559" s="286"/>
      <c r="S559" s="58"/>
      <c r="T559" s="59"/>
      <c r="U559" s="59"/>
      <c r="V559" s="61"/>
      <c r="W559" s="294"/>
      <c r="X559" s="59"/>
      <c r="Y559" s="60"/>
      <c r="Z559" s="59"/>
      <c r="AA559" s="60"/>
      <c r="AB559" s="61"/>
      <c r="AC559" s="62"/>
      <c r="AD559" s="63"/>
      <c r="AE559" s="63"/>
      <c r="AF559" s="64"/>
      <c r="AG559" s="65"/>
      <c r="AH559" s="61"/>
      <c r="AI559" s="510"/>
      <c r="AJ559" s="510"/>
      <c r="AK559" s="511"/>
      <c r="AL559" s="100"/>
      <c r="AM559" s="382" t="str">
        <f t="shared" si="525"/>
        <v xml:space="preserve"> </v>
      </c>
      <c r="AN559" s="95" t="str">
        <f t="shared" si="526"/>
        <v xml:space="preserve"> </v>
      </c>
      <c r="AO559" s="365"/>
      <c r="AP559" s="365"/>
      <c r="AQ559" s="256"/>
      <c r="AR559" s="365"/>
      <c r="AS559" s="365"/>
      <c r="AT559" s="364" t="e">
        <f t="shared" si="528"/>
        <v>#N/A</v>
      </c>
      <c r="AU559" s="365" t="e">
        <f t="shared" si="529"/>
        <v>#N/A</v>
      </c>
      <c r="AV559" s="372" t="str">
        <f t="shared" ca="1" si="491"/>
        <v/>
      </c>
      <c r="AW559" s="364" t="e">
        <f t="shared" ca="1" si="492"/>
        <v>#N/A</v>
      </c>
      <c r="AX559" s="373" t="e">
        <f t="shared" ca="1" si="493"/>
        <v>#N/A</v>
      </c>
      <c r="AY559" s="98" t="e">
        <f t="shared" si="530"/>
        <v>#N/A</v>
      </c>
      <c r="AZ559" s="373" t="e">
        <f t="shared" si="531"/>
        <v>#N/A</v>
      </c>
      <c r="BA559" s="363"/>
      <c r="BB559" s="365"/>
      <c r="BC559" s="377"/>
      <c r="BD559" s="365"/>
      <c r="BE559" s="365"/>
      <c r="BF559" s="365"/>
      <c r="BG559" s="365"/>
      <c r="BH559" s="365"/>
      <c r="BI559" s="365"/>
      <c r="BJ559" s="365"/>
      <c r="BK559" s="365"/>
      <c r="BL559" s="376"/>
      <c r="BM559" s="376"/>
      <c r="BN559" s="260"/>
      <c r="BO559" s="260"/>
      <c r="BP559" s="260"/>
      <c r="BQ559" s="263"/>
      <c r="BR559" s="263"/>
    </row>
    <row r="560" spans="1:70" s="50" customFormat="1" ht="27.75" customHeight="1" thickBot="1" x14ac:dyDescent="0.25">
      <c r="A560" s="23">
        <f t="shared" si="527"/>
        <v>400</v>
      </c>
      <c r="B560" s="66"/>
      <c r="C560" s="67"/>
      <c r="D560" s="68"/>
      <c r="E560" s="69"/>
      <c r="F560" s="70"/>
      <c r="G560" s="71"/>
      <c r="H560" s="72"/>
      <c r="I560" s="276"/>
      <c r="J560" s="73"/>
      <c r="K560" s="74"/>
      <c r="L560" s="75"/>
      <c r="M560" s="74"/>
      <c r="N560" s="75"/>
      <c r="O560" s="74"/>
      <c r="P560" s="75"/>
      <c r="Q560" s="76"/>
      <c r="R560" s="287"/>
      <c r="S560" s="73"/>
      <c r="T560" s="74"/>
      <c r="U560" s="74"/>
      <c r="V560" s="76"/>
      <c r="W560" s="295"/>
      <c r="X560" s="74"/>
      <c r="Y560" s="75"/>
      <c r="Z560" s="74"/>
      <c r="AA560" s="75"/>
      <c r="AB560" s="76"/>
      <c r="AC560" s="77"/>
      <c r="AD560" s="78"/>
      <c r="AE560" s="78"/>
      <c r="AF560" s="79"/>
      <c r="AG560" s="80"/>
      <c r="AH560" s="76"/>
      <c r="AI560" s="518"/>
      <c r="AJ560" s="518"/>
      <c r="AK560" s="519"/>
      <c r="AL560" s="100"/>
      <c r="AM560" s="382" t="str">
        <f t="shared" si="525"/>
        <v xml:space="preserve"> </v>
      </c>
      <c r="AN560" s="95" t="str">
        <f t="shared" si="526"/>
        <v xml:space="preserve"> </v>
      </c>
      <c r="AO560" s="365"/>
      <c r="AP560" s="365"/>
      <c r="AQ560" s="256"/>
      <c r="AR560" s="365"/>
      <c r="AS560" s="365"/>
      <c r="AT560" s="364" t="e">
        <f t="shared" si="528"/>
        <v>#N/A</v>
      </c>
      <c r="AU560" s="365" t="e">
        <f t="shared" si="529"/>
        <v>#N/A</v>
      </c>
      <c r="AV560" s="372" t="str">
        <f t="shared" ca="1" si="491"/>
        <v/>
      </c>
      <c r="AW560" s="364" t="e">
        <f t="shared" ca="1" si="492"/>
        <v>#N/A</v>
      </c>
      <c r="AX560" s="373" t="e">
        <f t="shared" ca="1" si="493"/>
        <v>#N/A</v>
      </c>
      <c r="AY560" s="98" t="e">
        <f t="shared" si="530"/>
        <v>#N/A</v>
      </c>
      <c r="AZ560" s="373" t="e">
        <f t="shared" si="531"/>
        <v>#N/A</v>
      </c>
      <c r="BA560" s="363"/>
      <c r="BB560" s="365"/>
      <c r="BC560" s="377"/>
      <c r="BD560" s="365"/>
      <c r="BE560" s="365"/>
      <c r="BF560" s="365"/>
      <c r="BG560" s="365"/>
      <c r="BH560" s="365"/>
      <c r="BI560" s="365"/>
      <c r="BJ560" s="365"/>
      <c r="BK560" s="365"/>
      <c r="BL560" s="376"/>
      <c r="BM560" s="376"/>
      <c r="BN560" s="260"/>
      <c r="BO560" s="260"/>
      <c r="BP560" s="260"/>
      <c r="BQ560" s="263"/>
      <c r="BR560" s="263"/>
    </row>
    <row r="561" spans="1:70" ht="4.5" customHeight="1" thickBot="1" x14ac:dyDescent="0.25">
      <c r="A561" s="91">
        <f>AK564</f>
        <v>40</v>
      </c>
      <c r="B561" s="235"/>
      <c r="C561" s="235"/>
      <c r="D561" s="235"/>
      <c r="E561" s="235"/>
      <c r="F561" s="235"/>
      <c r="G561" s="235"/>
      <c r="H561" s="235"/>
      <c r="I561" s="235"/>
      <c r="J561" s="280"/>
      <c r="K561" s="280"/>
      <c r="L561" s="280"/>
      <c r="M561" s="280"/>
      <c r="N561" s="280"/>
      <c r="O561" s="280"/>
      <c r="P561" s="280"/>
      <c r="Q561" s="280"/>
      <c r="R561" s="280"/>
      <c r="S561" s="292"/>
      <c r="T561" s="292"/>
      <c r="U561" s="292"/>
      <c r="V561" s="292"/>
      <c r="W561" s="292"/>
      <c r="X561" s="292"/>
      <c r="Y561" s="292"/>
      <c r="Z561" s="292"/>
      <c r="AA561" s="292"/>
      <c r="AB561" s="292"/>
      <c r="AC561" s="292"/>
      <c r="AD561" s="236"/>
      <c r="AE561" s="237"/>
      <c r="AF561" s="236"/>
      <c r="AG561" s="238"/>
      <c r="AH561" s="536"/>
      <c r="AI561" s="537"/>
      <c r="AJ561" s="537"/>
      <c r="AK561" s="537"/>
      <c r="AL561" s="383"/>
      <c r="AM561" s="384"/>
      <c r="AN561" s="383"/>
      <c r="AT561" s="364" t="e">
        <f t="shared" si="528"/>
        <v>#N/A</v>
      </c>
      <c r="AU561" s="365" t="e">
        <f t="shared" si="529"/>
        <v>#N/A</v>
      </c>
      <c r="AV561" s="372" t="str">
        <f t="shared" ca="1" si="491"/>
        <v/>
      </c>
      <c r="AW561" s="364" t="e">
        <f t="shared" ca="1" si="492"/>
        <v>#N/A</v>
      </c>
      <c r="AX561" s="373" t="e">
        <f t="shared" ca="1" si="493"/>
        <v>#N/A</v>
      </c>
      <c r="AY561" s="98" t="e">
        <f t="shared" si="530"/>
        <v>#N/A</v>
      </c>
      <c r="AZ561" s="373" t="e">
        <f t="shared" si="531"/>
        <v>#N/A</v>
      </c>
      <c r="BA561" s="363"/>
      <c r="BC561" s="377"/>
    </row>
    <row r="562" spans="1:70" ht="26.25" customHeight="1" x14ac:dyDescent="0.2">
      <c r="A562" s="163">
        <f>A548+1</f>
        <v>40</v>
      </c>
      <c r="B562" s="523"/>
      <c r="C562" s="523"/>
      <c r="D562" s="523"/>
      <c r="E562" s="524"/>
      <c r="F562" s="527" t="str">
        <f>IF('FRONT PAGE'!$A$1="www.fly-logics.com","TOTAL PAGE",0)</f>
        <v>TOTAL PAGE</v>
      </c>
      <c r="G562" s="528"/>
      <c r="H562" s="529"/>
      <c r="I562" s="314" t="str">
        <f>IF('FRONT PAGE'!$A$1="www.fly-logics.com",IF(SUM(I551:I561)=0," ",SUM(I551:I561)),0)</f>
        <v xml:space="preserve"> </v>
      </c>
      <c r="J562" s="315" t="str">
        <f>IF('FRONT PAGE'!$A$1="www.fly-logics.com",IF(SUM(J551:J561)=0," ",SUM(J551:J561)),0)</f>
        <v xml:space="preserve"> </v>
      </c>
      <c r="K562" s="316" t="str">
        <f>IF('FRONT PAGE'!$A$1="www.fly-logics.com",IF(SUM(K551:K561)=0," ",SUM(K551:K561)),0)</f>
        <v xml:space="preserve"> </v>
      </c>
      <c r="L562" s="317" t="str">
        <f>IF('FRONT PAGE'!$A$1="www.fly-logics.com",IF(SUM(L551:L561)=0," ",SUM(L551:L561)),0)</f>
        <v xml:space="preserve"> </v>
      </c>
      <c r="M562" s="316" t="str">
        <f>IF('FRONT PAGE'!$A$1="www.fly-logics.com",IF(SUM(M551:M561)=0," ",SUM(M551:M561)),0)</f>
        <v xml:space="preserve"> </v>
      </c>
      <c r="N562" s="317" t="str">
        <f>IF('FRONT PAGE'!$A$1="www.fly-logics.com",IF(SUM(N551:N561)=0," ",SUM(N551:N561)),0)</f>
        <v xml:space="preserve"> </v>
      </c>
      <c r="O562" s="316" t="str">
        <f>IF('FRONT PAGE'!$A$1="www.fly-logics.com",IF(SUM(O551:O561)=0," ",SUM(O551:O561)),0)</f>
        <v xml:space="preserve"> </v>
      </c>
      <c r="P562" s="317" t="str">
        <f>IF('FRONT PAGE'!$A$1="www.fly-logics.com",IF(SUM(P551:P561)=0," ",SUM(P551:P561)),0)</f>
        <v xml:space="preserve"> </v>
      </c>
      <c r="Q562" s="318" t="str">
        <f>IF('FRONT PAGE'!$A$1="www.fly-logics.com",IF(SUM(Q551:Q561)=0," ",SUM(Q551:Q561)),0)</f>
        <v xml:space="preserve"> </v>
      </c>
      <c r="R562" s="319"/>
      <c r="S562" s="315" t="str">
        <f>IF('FRONT PAGE'!$A$1="www.fly-logics.com",IF(SUM(S551:S561)=0," ",SUM(S551:S561)),0)</f>
        <v xml:space="preserve"> </v>
      </c>
      <c r="T562" s="316" t="str">
        <f>IF('FRONT PAGE'!$A$1="www.fly-logics.com",IF(SUM(T551:T561)=0," ",SUM(T551:T561)),0)</f>
        <v xml:space="preserve"> </v>
      </c>
      <c r="U562" s="316" t="str">
        <f>IF('FRONT PAGE'!$A$1="www.fly-logics.com",IF(SUM(U551:U561)=0," ",SUM(U551:U561)),0)</f>
        <v xml:space="preserve"> </v>
      </c>
      <c r="V562" s="318" t="str">
        <f>IF('FRONT PAGE'!$A$1="www.fly-logics.com",IF(SUM(V551:V561)=0," ",SUM(V551:V561)),0)</f>
        <v xml:space="preserve"> </v>
      </c>
      <c r="W562" s="315" t="str">
        <f>IF('FRONT PAGE'!$A$1="www.fly-logics.com",IF(SUM(W551:W561)=0," ",SUM(W551:W561)),0)</f>
        <v xml:space="preserve"> </v>
      </c>
      <c r="X562" s="316" t="str">
        <f>IF('FRONT PAGE'!$A$1="www.fly-logics.com",IF(SUM(X551:X561)=0," ",SUM(X551:X561)),0)</f>
        <v xml:space="preserve"> </v>
      </c>
      <c r="Y562" s="317" t="str">
        <f>IF('FRONT PAGE'!$A$1="www.fly-logics.com",IF(SUM(Y551:Y561)=0," ",SUM(Y551:Y561)),0)</f>
        <v xml:space="preserve"> </v>
      </c>
      <c r="Z562" s="316" t="str">
        <f>IF('FRONT PAGE'!$A$1="www.fly-logics.com",IF(SUM(Z551:Z561)=0," ",SUM(Z551:Z561)),0)</f>
        <v xml:space="preserve"> </v>
      </c>
      <c r="AA562" s="317" t="str">
        <f>IF('FRONT PAGE'!$A$1="www.fly-logics.com",IF(SUM(AA551:AA561)=0," ",SUM(AA551:AA561)),0)</f>
        <v xml:space="preserve"> </v>
      </c>
      <c r="AB562" s="318" t="str">
        <f>IF('FRONT PAGE'!$A$1="www.fly-logics.com",IF(SUM(AB551:AB561)=0," ",SUM(AB551:AB561)),0)</f>
        <v xml:space="preserve"> </v>
      </c>
      <c r="AC562" s="329" t="str">
        <f>IF('FRONT PAGE'!$A$1="www.fly-logics.com",IF(SUM(AC551:AC561)=0," ",SUM(AC551:AC561)),0)</f>
        <v xml:space="preserve"> </v>
      </c>
      <c r="AD562" s="321" t="str">
        <f>IF('FRONT PAGE'!$A$1="www.fly-logics.com",IF(SUM(AD551:AD561)=0," ",SUM(AD551:AD561)),0)</f>
        <v xml:space="preserve"> </v>
      </c>
      <c r="AE562" s="321" t="str">
        <f>IF('FRONT PAGE'!$A$1="www.fly-logics.com",IF(SUM(AE551:AE561)=0," ",SUM(AE551:AE561)),0)</f>
        <v xml:space="preserve"> </v>
      </c>
      <c r="AF562" s="322" t="str">
        <f>IF('FRONT PAGE'!$A$1="www.fly-logics.com",IF(SUM(AF551:AF561)=0," ",SUM(AF551:AF561)),0)</f>
        <v xml:space="preserve"> </v>
      </c>
      <c r="AG562" s="323" t="str">
        <f>IF('FRONT PAGE'!$A$1="www.fly-logics.com",IF(SUM(AG551:AG561)=0," ",SUM(AG551:AG561)),0)</f>
        <v xml:space="preserve"> </v>
      </c>
      <c r="AH562" s="520" t="str">
        <f>IF('FRONT PAGE'!$A$1="www.fly-logics.com","I certify that all the data in this
logbook are accurate",0)</f>
        <v>I certify that all the data in this
logbook are accurate</v>
      </c>
      <c r="AI562" s="521"/>
      <c r="AJ562" s="521"/>
      <c r="AK562" s="522"/>
      <c r="AL562" s="385"/>
      <c r="AM562" s="386"/>
      <c r="AN562" s="385"/>
      <c r="AT562" s="364" t="e">
        <f t="shared" si="528"/>
        <v>#N/A</v>
      </c>
      <c r="AU562" s="365" t="e">
        <f t="shared" si="529"/>
        <v>#N/A</v>
      </c>
      <c r="AV562" s="372" t="str">
        <f t="shared" ca="1" si="491"/>
        <v/>
      </c>
      <c r="AW562" s="364" t="e">
        <f t="shared" ca="1" si="492"/>
        <v>#N/A</v>
      </c>
      <c r="AX562" s="373" t="e">
        <f t="shared" ca="1" si="493"/>
        <v>#N/A</v>
      </c>
      <c r="AY562" s="98" t="e">
        <f t="shared" si="530"/>
        <v>#N/A</v>
      </c>
      <c r="AZ562" s="373" t="e">
        <f t="shared" si="531"/>
        <v>#N/A</v>
      </c>
      <c r="BA562" s="363"/>
      <c r="BC562" s="377"/>
    </row>
    <row r="563" spans="1:70" ht="26.25" customHeight="1" x14ac:dyDescent="0.2">
      <c r="A563" s="505">
        <f>AL547</f>
        <v>0</v>
      </c>
      <c r="B563" s="525"/>
      <c r="C563" s="525"/>
      <c r="D563" s="525"/>
      <c r="E563" s="526"/>
      <c r="F563" s="530" t="str">
        <f>IF('FRONT PAGE'!$A$1="www.fly-logics.com","TOTAL PREVIOUS LOGBOOK",0)</f>
        <v>TOTAL PREVIOUS LOGBOOK</v>
      </c>
      <c r="G563" s="531"/>
      <c r="H563" s="532"/>
      <c r="I563" s="333">
        <f>I550</f>
        <v>33.75</v>
      </c>
      <c r="J563" s="334">
        <f t="shared" ref="J563:Q563" si="532">J550</f>
        <v>33.75</v>
      </c>
      <c r="K563" s="335" t="str">
        <f t="shared" si="532"/>
        <v xml:space="preserve"> </v>
      </c>
      <c r="L563" s="336" t="str">
        <f t="shared" si="532"/>
        <v xml:space="preserve"> </v>
      </c>
      <c r="M563" s="335" t="str">
        <f t="shared" si="532"/>
        <v xml:space="preserve"> </v>
      </c>
      <c r="N563" s="336" t="str">
        <f t="shared" si="532"/>
        <v xml:space="preserve"> </v>
      </c>
      <c r="O563" s="335" t="str">
        <f t="shared" si="532"/>
        <v xml:space="preserve"> </v>
      </c>
      <c r="P563" s="336" t="str">
        <f t="shared" si="532"/>
        <v xml:space="preserve"> </v>
      </c>
      <c r="Q563" s="337" t="str">
        <f t="shared" si="532"/>
        <v xml:space="preserve"> </v>
      </c>
      <c r="R563" s="288">
        <v>10</v>
      </c>
      <c r="S563" s="331" t="str">
        <f>S550</f>
        <v xml:space="preserve"> </v>
      </c>
      <c r="T563" s="239">
        <f t="shared" ref="T563:AG563" si="533">T550</f>
        <v>13.75</v>
      </c>
      <c r="U563" s="239">
        <f t="shared" si="533"/>
        <v>20</v>
      </c>
      <c r="V563" s="240">
        <f t="shared" si="533"/>
        <v>5</v>
      </c>
      <c r="W563" s="241" t="str">
        <f t="shared" si="533"/>
        <v xml:space="preserve"> </v>
      </c>
      <c r="X563" s="239" t="str">
        <f t="shared" si="533"/>
        <v xml:space="preserve"> </v>
      </c>
      <c r="Y563" s="242">
        <f t="shared" si="533"/>
        <v>5</v>
      </c>
      <c r="Z563" s="239" t="str">
        <f t="shared" si="533"/>
        <v xml:space="preserve"> </v>
      </c>
      <c r="AA563" s="242">
        <f t="shared" si="533"/>
        <v>3.75</v>
      </c>
      <c r="AB563" s="240" t="str">
        <f t="shared" si="533"/>
        <v xml:space="preserve"> </v>
      </c>
      <c r="AC563" s="243">
        <f t="shared" si="533"/>
        <v>14</v>
      </c>
      <c r="AD563" s="244" t="str">
        <f t="shared" si="533"/>
        <v xml:space="preserve"> </v>
      </c>
      <c r="AE563" s="244">
        <f t="shared" si="533"/>
        <v>14</v>
      </c>
      <c r="AF563" s="245" t="str">
        <f t="shared" si="533"/>
        <v xml:space="preserve"> </v>
      </c>
      <c r="AG563" s="332">
        <f t="shared" si="533"/>
        <v>17</v>
      </c>
      <c r="AH563" s="507"/>
      <c r="AI563" s="508"/>
      <c r="AJ563" s="508"/>
      <c r="AK563" s="509"/>
      <c r="AL563" s="385"/>
      <c r="AM563" s="386"/>
      <c r="AN563" s="385"/>
      <c r="AT563" s="364" t="e">
        <f t="shared" si="528"/>
        <v>#N/A</v>
      </c>
      <c r="AU563" s="365" t="e">
        <f t="shared" si="529"/>
        <v>#N/A</v>
      </c>
      <c r="AV563" s="372" t="str">
        <f t="shared" ca="1" si="491"/>
        <v/>
      </c>
      <c r="AW563" s="364" t="e">
        <f t="shared" ca="1" si="492"/>
        <v>#N/A</v>
      </c>
      <c r="AX563" s="373" t="e">
        <f t="shared" ca="1" si="493"/>
        <v>#N/A</v>
      </c>
      <c r="AY563" s="98" t="e">
        <f t="shared" si="530"/>
        <v>#N/A</v>
      </c>
      <c r="AZ563" s="373" t="e">
        <f t="shared" si="531"/>
        <v>#N/A</v>
      </c>
      <c r="BA563" s="363"/>
      <c r="BC563" s="377"/>
    </row>
    <row r="564" spans="1:70" ht="26.25" customHeight="1" thickBot="1" x14ac:dyDescent="0.25">
      <c r="A564" s="506"/>
      <c r="B564" s="512" t="str">
        <f>IF('FRONT PAGE'!$A$1="www.fly-logics.com","Authority certifying flight hours 
STAMP &amp; SIGNATURE",0)</f>
        <v>Authority certifying flight hours 
STAMP &amp; SIGNATURE</v>
      </c>
      <c r="C564" s="512"/>
      <c r="D564" s="512"/>
      <c r="E564" s="513"/>
      <c r="F564" s="533" t="str">
        <f>IF('FRONT PAGE'!$A$1="www.fly-logics.com","TOTAL TO DATE",0)</f>
        <v>TOTAL TO DATE</v>
      </c>
      <c r="G564" s="534"/>
      <c r="H564" s="535"/>
      <c r="I564" s="32">
        <f t="shared" ref="I564:Q564" si="534">IF(SUM(I562:I563)=0," ",SUM(I562:I563))</f>
        <v>33.75</v>
      </c>
      <c r="J564" s="27">
        <f t="shared" si="534"/>
        <v>33.75</v>
      </c>
      <c r="K564" s="24" t="str">
        <f t="shared" si="534"/>
        <v xml:space="preserve"> </v>
      </c>
      <c r="L564" s="25" t="str">
        <f t="shared" si="534"/>
        <v xml:space="preserve"> </v>
      </c>
      <c r="M564" s="24" t="str">
        <f t="shared" si="534"/>
        <v xml:space="preserve"> </v>
      </c>
      <c r="N564" s="25" t="str">
        <f t="shared" si="534"/>
        <v xml:space="preserve"> </v>
      </c>
      <c r="O564" s="24" t="str">
        <f t="shared" si="534"/>
        <v xml:space="preserve"> </v>
      </c>
      <c r="P564" s="25" t="str">
        <f t="shared" si="534"/>
        <v xml:space="preserve"> </v>
      </c>
      <c r="Q564" s="26" t="str">
        <f t="shared" si="534"/>
        <v xml:space="preserve"> </v>
      </c>
      <c r="R564" s="289"/>
      <c r="S564" s="27" t="str">
        <f t="shared" ref="S564:AG564" si="535">IF(SUM(S562:S563)=0," ",SUM(S562:S563))</f>
        <v xml:space="preserve"> </v>
      </c>
      <c r="T564" s="24">
        <f t="shared" si="535"/>
        <v>13.75</v>
      </c>
      <c r="U564" s="24">
        <f t="shared" si="535"/>
        <v>20</v>
      </c>
      <c r="V564" s="26">
        <f t="shared" si="535"/>
        <v>5</v>
      </c>
      <c r="W564" s="27" t="str">
        <f t="shared" si="535"/>
        <v xml:space="preserve"> </v>
      </c>
      <c r="X564" s="24" t="str">
        <f t="shared" si="535"/>
        <v xml:space="preserve"> </v>
      </c>
      <c r="Y564" s="25">
        <f t="shared" si="535"/>
        <v>5</v>
      </c>
      <c r="Z564" s="24" t="str">
        <f t="shared" si="535"/>
        <v xml:space="preserve"> </v>
      </c>
      <c r="AA564" s="25">
        <f t="shared" si="535"/>
        <v>3.75</v>
      </c>
      <c r="AB564" s="26" t="str">
        <f t="shared" si="535"/>
        <v xml:space="preserve"> </v>
      </c>
      <c r="AC564" s="30">
        <f t="shared" si="535"/>
        <v>14</v>
      </c>
      <c r="AD564" s="28" t="str">
        <f t="shared" si="535"/>
        <v xml:space="preserve"> </v>
      </c>
      <c r="AE564" s="28">
        <f t="shared" si="535"/>
        <v>14</v>
      </c>
      <c r="AF564" s="31" t="str">
        <f t="shared" si="535"/>
        <v xml:space="preserve"> </v>
      </c>
      <c r="AG564" s="33">
        <f t="shared" si="535"/>
        <v>17</v>
      </c>
      <c r="AH564" s="514" t="str">
        <f>IF('FRONT PAGE'!$A$1="www.fly-logics.com","_____________________________
PILOT SIGNATURE",0)</f>
        <v>_____________________________
PILOT SIGNATURE</v>
      </c>
      <c r="AI564" s="515"/>
      <c r="AJ564" s="515"/>
      <c r="AK564" s="330">
        <f>A562</f>
        <v>40</v>
      </c>
      <c r="AL564" s="387"/>
      <c r="AM564" s="388"/>
      <c r="AN564" s="387"/>
      <c r="AT564" s="364" t="e">
        <f t="shared" si="528"/>
        <v>#N/A</v>
      </c>
      <c r="AU564" s="365" t="e">
        <f t="shared" si="529"/>
        <v>#N/A</v>
      </c>
      <c r="AV564" s="372" t="str">
        <f t="shared" ca="1" si="491"/>
        <v/>
      </c>
      <c r="AW564" s="364" t="e">
        <f t="shared" ca="1" si="492"/>
        <v>#N/A</v>
      </c>
      <c r="AX564" s="373" t="e">
        <f t="shared" ca="1" si="493"/>
        <v>#N/A</v>
      </c>
      <c r="AY564" s="98" t="e">
        <f t="shared" si="530"/>
        <v>#N/A</v>
      </c>
      <c r="AZ564" s="373" t="e">
        <f t="shared" si="531"/>
        <v>#N/A</v>
      </c>
      <c r="BA564" s="363"/>
      <c r="BC564" s="377"/>
    </row>
    <row r="565" spans="1:70" s="50" customFormat="1" ht="27.75" customHeight="1" x14ac:dyDescent="0.2">
      <c r="A565" s="29">
        <f>A560+1</f>
        <v>401</v>
      </c>
      <c r="B565" s="39"/>
      <c r="C565" s="40"/>
      <c r="D565" s="41"/>
      <c r="E565" s="42"/>
      <c r="F565" s="43"/>
      <c r="G565" s="44"/>
      <c r="H565" s="45"/>
      <c r="I565" s="281"/>
      <c r="J565" s="277"/>
      <c r="K565" s="278"/>
      <c r="L565" s="279"/>
      <c r="M565" s="278"/>
      <c r="N565" s="279"/>
      <c r="O565" s="278"/>
      <c r="P565" s="279"/>
      <c r="Q565" s="150"/>
      <c r="R565" s="285"/>
      <c r="S565" s="46"/>
      <c r="T565" s="47"/>
      <c r="U565" s="47"/>
      <c r="V565" s="48"/>
      <c r="W565" s="293"/>
      <c r="X565" s="278"/>
      <c r="Y565" s="279"/>
      <c r="Z565" s="278"/>
      <c r="AA565" s="279"/>
      <c r="AB565" s="150"/>
      <c r="AC565" s="282"/>
      <c r="AD565" s="283"/>
      <c r="AE565" s="283"/>
      <c r="AF565" s="284"/>
      <c r="AG565" s="49"/>
      <c r="AH565" s="48"/>
      <c r="AI565" s="516"/>
      <c r="AJ565" s="516"/>
      <c r="AK565" s="517"/>
      <c r="AL565" s="100"/>
      <c r="AM565" s="382" t="str">
        <f t="shared" ref="AM565:AM574" si="536">IF(B565=0," ",TEXT(B565,"MMM"))</f>
        <v xml:space="preserve"> </v>
      </c>
      <c r="AN565" s="95" t="str">
        <f t="shared" ref="AN565:AN574" si="537">IF(B565=0," ",YEAR(B565))</f>
        <v xml:space="preserve"> </v>
      </c>
      <c r="AO565" s="365"/>
      <c r="AP565" s="365"/>
      <c r="AQ565" s="256"/>
      <c r="AR565" s="365"/>
      <c r="AS565" s="365"/>
      <c r="AT565" s="364" t="e">
        <f t="shared" ref="AT565:AT574" si="538">IF(ISBLANK($B789),NA(),$B789)</f>
        <v>#N/A</v>
      </c>
      <c r="AU565" s="365" t="e">
        <f t="shared" ref="AU565:AU574" si="539">IF(ISBLANK($I789),NA(),$I789)</f>
        <v>#N/A</v>
      </c>
      <c r="AV565" s="372" t="str">
        <f t="shared" ca="1" si="491"/>
        <v/>
      </c>
      <c r="AW565" s="364" t="e">
        <f t="shared" ca="1" si="492"/>
        <v>#N/A</v>
      </c>
      <c r="AX565" s="373" t="e">
        <f t="shared" ca="1" si="493"/>
        <v>#N/A</v>
      </c>
      <c r="AY565" s="98" t="e">
        <f>IF(S789=0,NA(),S789)</f>
        <v>#N/A</v>
      </c>
      <c r="AZ565" s="373" t="e">
        <f t="shared" ref="AZ565:AZ574" si="540">IF(V789=0,NA(),V789)</f>
        <v>#N/A</v>
      </c>
      <c r="BA565" s="363"/>
      <c r="BB565" s="365"/>
      <c r="BC565" s="377"/>
      <c r="BD565" s="365"/>
      <c r="BE565" s="365"/>
      <c r="BF565" s="365"/>
      <c r="BG565" s="365"/>
      <c r="BH565" s="365"/>
      <c r="BI565" s="365"/>
      <c r="BJ565" s="365"/>
      <c r="BK565" s="365"/>
      <c r="BL565" s="376"/>
      <c r="BM565" s="376"/>
      <c r="BN565" s="260"/>
      <c r="BO565" s="260"/>
      <c r="BP565" s="260"/>
      <c r="BQ565" s="263"/>
      <c r="BR565" s="263"/>
    </row>
    <row r="566" spans="1:70" s="50" customFormat="1" ht="27.75" customHeight="1" x14ac:dyDescent="0.2">
      <c r="A566" s="22">
        <f>A565+1</f>
        <v>402</v>
      </c>
      <c r="B566" s="51"/>
      <c r="C566" s="52"/>
      <c r="D566" s="53"/>
      <c r="E566" s="54"/>
      <c r="F566" s="55"/>
      <c r="G566" s="56"/>
      <c r="H566" s="57"/>
      <c r="I566" s="275"/>
      <c r="J566" s="58"/>
      <c r="K566" s="59"/>
      <c r="L566" s="60"/>
      <c r="M566" s="59"/>
      <c r="N566" s="60"/>
      <c r="O566" s="59"/>
      <c r="P566" s="60"/>
      <c r="Q566" s="61"/>
      <c r="R566" s="286"/>
      <c r="S566" s="58"/>
      <c r="T566" s="59"/>
      <c r="U566" s="59"/>
      <c r="V566" s="61"/>
      <c r="W566" s="294"/>
      <c r="X566" s="59"/>
      <c r="Y566" s="60"/>
      <c r="Z566" s="59"/>
      <c r="AA566" s="60"/>
      <c r="AB566" s="61"/>
      <c r="AC566" s="62"/>
      <c r="AD566" s="63"/>
      <c r="AE566" s="63"/>
      <c r="AF566" s="64"/>
      <c r="AG566" s="65"/>
      <c r="AH566" s="61"/>
      <c r="AI566" s="510"/>
      <c r="AJ566" s="510"/>
      <c r="AK566" s="511"/>
      <c r="AL566" s="100"/>
      <c r="AM566" s="382" t="str">
        <f t="shared" si="536"/>
        <v xml:space="preserve"> </v>
      </c>
      <c r="AN566" s="95" t="str">
        <f t="shared" si="537"/>
        <v xml:space="preserve"> </v>
      </c>
      <c r="AO566" s="365"/>
      <c r="AP566" s="365"/>
      <c r="AQ566" s="256"/>
      <c r="AR566" s="365"/>
      <c r="AS566" s="365"/>
      <c r="AT566" s="364" t="e">
        <f t="shared" si="538"/>
        <v>#N/A</v>
      </c>
      <c r="AU566" s="365" t="e">
        <f t="shared" si="539"/>
        <v>#N/A</v>
      </c>
      <c r="AV566" s="372" t="str">
        <f t="shared" ca="1" si="491"/>
        <v/>
      </c>
      <c r="AW566" s="364" t="e">
        <f t="shared" ca="1" si="492"/>
        <v>#N/A</v>
      </c>
      <c r="AX566" s="373" t="e">
        <f t="shared" ca="1" si="493"/>
        <v>#N/A</v>
      </c>
      <c r="AY566" s="98" t="e">
        <f t="shared" ref="AY566:AY574" si="541">IF(S790=0,NA(),S790)</f>
        <v>#N/A</v>
      </c>
      <c r="AZ566" s="373" t="e">
        <f t="shared" si="540"/>
        <v>#N/A</v>
      </c>
      <c r="BA566" s="363"/>
      <c r="BB566" s="365"/>
      <c r="BC566" s="377"/>
      <c r="BD566" s="365"/>
      <c r="BE566" s="365"/>
      <c r="BF566" s="365"/>
      <c r="BG566" s="365"/>
      <c r="BH566" s="365"/>
      <c r="BI566" s="365"/>
      <c r="BJ566" s="365"/>
      <c r="BK566" s="365"/>
      <c r="BL566" s="376"/>
      <c r="BM566" s="376"/>
      <c r="BN566" s="260"/>
      <c r="BO566" s="260"/>
      <c r="BP566" s="260"/>
      <c r="BQ566" s="263"/>
      <c r="BR566" s="263"/>
    </row>
    <row r="567" spans="1:70" s="50" customFormat="1" ht="27.75" customHeight="1" x14ac:dyDescent="0.2">
      <c r="A567" s="22">
        <f t="shared" ref="A567:A574" si="542">A566+1</f>
        <v>403</v>
      </c>
      <c r="B567" s="51"/>
      <c r="C567" s="52"/>
      <c r="D567" s="53"/>
      <c r="E567" s="54"/>
      <c r="F567" s="55"/>
      <c r="G567" s="56"/>
      <c r="H567" s="57"/>
      <c r="I567" s="275"/>
      <c r="J567" s="58"/>
      <c r="K567" s="59"/>
      <c r="L567" s="60"/>
      <c r="M567" s="59"/>
      <c r="N567" s="60"/>
      <c r="O567" s="59"/>
      <c r="P567" s="60"/>
      <c r="Q567" s="61"/>
      <c r="R567" s="286"/>
      <c r="S567" s="58"/>
      <c r="T567" s="59"/>
      <c r="U567" s="59"/>
      <c r="V567" s="61"/>
      <c r="W567" s="294"/>
      <c r="X567" s="59"/>
      <c r="Y567" s="60"/>
      <c r="Z567" s="59"/>
      <c r="AA567" s="60"/>
      <c r="AB567" s="61"/>
      <c r="AC567" s="62"/>
      <c r="AD567" s="63"/>
      <c r="AE567" s="63"/>
      <c r="AF567" s="64"/>
      <c r="AG567" s="65"/>
      <c r="AH567" s="61"/>
      <c r="AI567" s="510"/>
      <c r="AJ567" s="510"/>
      <c r="AK567" s="511"/>
      <c r="AL567" s="100"/>
      <c r="AM567" s="382" t="str">
        <f t="shared" si="536"/>
        <v xml:space="preserve"> </v>
      </c>
      <c r="AN567" s="95" t="str">
        <f t="shared" si="537"/>
        <v xml:space="preserve"> </v>
      </c>
      <c r="AO567" s="365"/>
      <c r="AP567" s="365"/>
      <c r="AQ567" s="256"/>
      <c r="AR567" s="365"/>
      <c r="AS567" s="365"/>
      <c r="AT567" s="364" t="e">
        <f t="shared" si="538"/>
        <v>#N/A</v>
      </c>
      <c r="AU567" s="365" t="e">
        <f t="shared" si="539"/>
        <v>#N/A</v>
      </c>
      <c r="AV567" s="372" t="str">
        <f t="shared" ca="1" si="491"/>
        <v/>
      </c>
      <c r="AW567" s="364" t="e">
        <f t="shared" ca="1" si="492"/>
        <v>#N/A</v>
      </c>
      <c r="AX567" s="373" t="e">
        <f t="shared" ca="1" si="493"/>
        <v>#N/A</v>
      </c>
      <c r="AY567" s="98" t="e">
        <f t="shared" si="541"/>
        <v>#N/A</v>
      </c>
      <c r="AZ567" s="373" t="e">
        <f t="shared" si="540"/>
        <v>#N/A</v>
      </c>
      <c r="BA567" s="363"/>
      <c r="BB567" s="365"/>
      <c r="BC567" s="377"/>
      <c r="BD567" s="365"/>
      <c r="BE567" s="365"/>
      <c r="BF567" s="365"/>
      <c r="BG567" s="365"/>
      <c r="BH567" s="365"/>
      <c r="BI567" s="365"/>
      <c r="BJ567" s="365"/>
      <c r="BK567" s="365"/>
      <c r="BL567" s="376"/>
      <c r="BM567" s="376"/>
      <c r="BN567" s="260"/>
      <c r="BO567" s="260"/>
      <c r="BP567" s="260"/>
      <c r="BQ567" s="263"/>
      <c r="BR567" s="263"/>
    </row>
    <row r="568" spans="1:70" s="50" customFormat="1" ht="27.75" customHeight="1" x14ac:dyDescent="0.2">
      <c r="A568" s="22">
        <f t="shared" si="542"/>
        <v>404</v>
      </c>
      <c r="B568" s="51"/>
      <c r="C568" s="52"/>
      <c r="D568" s="53"/>
      <c r="E568" s="54"/>
      <c r="F568" s="55"/>
      <c r="G568" s="56"/>
      <c r="H568" s="57"/>
      <c r="I568" s="275"/>
      <c r="J568" s="58"/>
      <c r="K568" s="59"/>
      <c r="L568" s="60"/>
      <c r="M568" s="59"/>
      <c r="N568" s="60"/>
      <c r="O568" s="59"/>
      <c r="P568" s="60"/>
      <c r="Q568" s="61"/>
      <c r="R568" s="286"/>
      <c r="S568" s="58"/>
      <c r="T568" s="59"/>
      <c r="U568" s="59"/>
      <c r="V568" s="61"/>
      <c r="W568" s="294"/>
      <c r="X568" s="59"/>
      <c r="Y568" s="60"/>
      <c r="Z568" s="59"/>
      <c r="AA568" s="60"/>
      <c r="AB568" s="61"/>
      <c r="AC568" s="62"/>
      <c r="AD568" s="63"/>
      <c r="AE568" s="63"/>
      <c r="AF568" s="64"/>
      <c r="AG568" s="65"/>
      <c r="AH568" s="61"/>
      <c r="AI568" s="510"/>
      <c r="AJ568" s="510"/>
      <c r="AK568" s="511"/>
      <c r="AL568" s="100"/>
      <c r="AM568" s="382" t="str">
        <f t="shared" si="536"/>
        <v xml:space="preserve"> </v>
      </c>
      <c r="AN568" s="95" t="str">
        <f t="shared" si="537"/>
        <v xml:space="preserve"> </v>
      </c>
      <c r="AO568" s="365"/>
      <c r="AP568" s="365"/>
      <c r="AQ568" s="256"/>
      <c r="AR568" s="365"/>
      <c r="AS568" s="365"/>
      <c r="AT568" s="364" t="e">
        <f t="shared" si="538"/>
        <v>#N/A</v>
      </c>
      <c r="AU568" s="365" t="e">
        <f t="shared" si="539"/>
        <v>#N/A</v>
      </c>
      <c r="AV568" s="372" t="str">
        <f t="shared" ca="1" si="491"/>
        <v/>
      </c>
      <c r="AW568" s="364" t="e">
        <f t="shared" ca="1" si="492"/>
        <v>#N/A</v>
      </c>
      <c r="AX568" s="373" t="e">
        <f t="shared" ca="1" si="493"/>
        <v>#N/A</v>
      </c>
      <c r="AY568" s="98" t="e">
        <f t="shared" si="541"/>
        <v>#N/A</v>
      </c>
      <c r="AZ568" s="373" t="e">
        <f t="shared" si="540"/>
        <v>#N/A</v>
      </c>
      <c r="BA568" s="363"/>
      <c r="BB568" s="365"/>
      <c r="BC568" s="377"/>
      <c r="BD568" s="365"/>
      <c r="BE568" s="365"/>
      <c r="BF568" s="365"/>
      <c r="BG568" s="365"/>
      <c r="BH568" s="365"/>
      <c r="BI568" s="365"/>
      <c r="BJ568" s="365"/>
      <c r="BK568" s="365"/>
      <c r="BL568" s="376"/>
      <c r="BM568" s="376"/>
      <c r="BN568" s="260"/>
      <c r="BO568" s="260"/>
      <c r="BP568" s="260"/>
      <c r="BQ568" s="263"/>
      <c r="BR568" s="263"/>
    </row>
    <row r="569" spans="1:70" s="50" customFormat="1" ht="27.75" customHeight="1" x14ac:dyDescent="0.2">
      <c r="A569" s="22">
        <f t="shared" si="542"/>
        <v>405</v>
      </c>
      <c r="B569" s="51"/>
      <c r="C569" s="52"/>
      <c r="D569" s="53"/>
      <c r="E569" s="54"/>
      <c r="F569" s="55"/>
      <c r="G569" s="56"/>
      <c r="H569" s="57"/>
      <c r="I569" s="275"/>
      <c r="J569" s="58"/>
      <c r="K569" s="59"/>
      <c r="L569" s="60"/>
      <c r="M569" s="59"/>
      <c r="N569" s="60"/>
      <c r="O569" s="59"/>
      <c r="P569" s="60"/>
      <c r="Q569" s="61"/>
      <c r="R569" s="286"/>
      <c r="S569" s="58"/>
      <c r="T569" s="59"/>
      <c r="U569" s="59"/>
      <c r="V569" s="61"/>
      <c r="W569" s="294"/>
      <c r="X569" s="59"/>
      <c r="Y569" s="60"/>
      <c r="Z569" s="59"/>
      <c r="AA569" s="60"/>
      <c r="AB569" s="61"/>
      <c r="AC569" s="62"/>
      <c r="AD569" s="63"/>
      <c r="AE569" s="63"/>
      <c r="AF569" s="64"/>
      <c r="AG569" s="65"/>
      <c r="AH569" s="61"/>
      <c r="AI569" s="510"/>
      <c r="AJ569" s="510"/>
      <c r="AK569" s="511"/>
      <c r="AL569" s="100"/>
      <c r="AM569" s="382" t="str">
        <f t="shared" si="536"/>
        <v xml:space="preserve"> </v>
      </c>
      <c r="AN569" s="95" t="str">
        <f t="shared" si="537"/>
        <v xml:space="preserve"> </v>
      </c>
      <c r="AO569" s="365"/>
      <c r="AP569" s="365"/>
      <c r="AQ569" s="256"/>
      <c r="AR569" s="365"/>
      <c r="AS569" s="365"/>
      <c r="AT569" s="364" t="e">
        <f t="shared" si="538"/>
        <v>#N/A</v>
      </c>
      <c r="AU569" s="365" t="e">
        <f t="shared" si="539"/>
        <v>#N/A</v>
      </c>
      <c r="AV569" s="372" t="str">
        <f t="shared" ca="1" si="491"/>
        <v/>
      </c>
      <c r="AW569" s="364" t="e">
        <f t="shared" ca="1" si="492"/>
        <v>#N/A</v>
      </c>
      <c r="AX569" s="373" t="e">
        <f t="shared" ca="1" si="493"/>
        <v>#N/A</v>
      </c>
      <c r="AY569" s="98" t="e">
        <f t="shared" si="541"/>
        <v>#N/A</v>
      </c>
      <c r="AZ569" s="373" t="e">
        <f t="shared" si="540"/>
        <v>#N/A</v>
      </c>
      <c r="BA569" s="363"/>
      <c r="BB569" s="365"/>
      <c r="BC569" s="377"/>
      <c r="BD569" s="365"/>
      <c r="BE569" s="365"/>
      <c r="BF569" s="365"/>
      <c r="BG569" s="365"/>
      <c r="BH569" s="365"/>
      <c r="BI569" s="365"/>
      <c r="BJ569" s="365"/>
      <c r="BK569" s="365"/>
      <c r="BL569" s="376"/>
      <c r="BM569" s="376"/>
      <c r="BN569" s="260"/>
      <c r="BO569" s="260"/>
      <c r="BP569" s="260"/>
      <c r="BQ569" s="263"/>
      <c r="BR569" s="263"/>
    </row>
    <row r="570" spans="1:70" s="50" customFormat="1" ht="27.75" customHeight="1" x14ac:dyDescent="0.2">
      <c r="A570" s="22">
        <f t="shared" si="542"/>
        <v>406</v>
      </c>
      <c r="B570" s="51"/>
      <c r="C570" s="52"/>
      <c r="D570" s="53"/>
      <c r="E570" s="54"/>
      <c r="F570" s="55"/>
      <c r="G570" s="56"/>
      <c r="H570" s="57"/>
      <c r="I570" s="275"/>
      <c r="J570" s="58"/>
      <c r="K570" s="59"/>
      <c r="L570" s="60"/>
      <c r="M570" s="59"/>
      <c r="N570" s="60"/>
      <c r="O570" s="59"/>
      <c r="P570" s="60"/>
      <c r="Q570" s="61"/>
      <c r="R570" s="286"/>
      <c r="S570" s="58"/>
      <c r="T570" s="59"/>
      <c r="U570" s="59"/>
      <c r="V570" s="61"/>
      <c r="W570" s="294"/>
      <c r="X570" s="59"/>
      <c r="Y570" s="60"/>
      <c r="Z570" s="59"/>
      <c r="AA570" s="60"/>
      <c r="AB570" s="61"/>
      <c r="AC570" s="62"/>
      <c r="AD570" s="63"/>
      <c r="AE570" s="63"/>
      <c r="AF570" s="64"/>
      <c r="AG570" s="65"/>
      <c r="AH570" s="61"/>
      <c r="AI570" s="510"/>
      <c r="AJ570" s="510"/>
      <c r="AK570" s="511"/>
      <c r="AL570" s="100"/>
      <c r="AM570" s="382" t="str">
        <f t="shared" si="536"/>
        <v xml:space="preserve"> </v>
      </c>
      <c r="AN570" s="95" t="str">
        <f t="shared" si="537"/>
        <v xml:space="preserve"> </v>
      </c>
      <c r="AO570" s="365"/>
      <c r="AP570" s="365"/>
      <c r="AQ570" s="256"/>
      <c r="AR570" s="365"/>
      <c r="AS570" s="365"/>
      <c r="AT570" s="364" t="e">
        <f t="shared" si="538"/>
        <v>#N/A</v>
      </c>
      <c r="AU570" s="365" t="e">
        <f t="shared" si="539"/>
        <v>#N/A</v>
      </c>
      <c r="AV570" s="372" t="str">
        <f t="shared" ca="1" si="491"/>
        <v/>
      </c>
      <c r="AW570" s="364" t="e">
        <f t="shared" ca="1" si="492"/>
        <v>#N/A</v>
      </c>
      <c r="AX570" s="373" t="e">
        <f t="shared" ca="1" si="493"/>
        <v>#N/A</v>
      </c>
      <c r="AY570" s="98" t="e">
        <f t="shared" si="541"/>
        <v>#N/A</v>
      </c>
      <c r="AZ570" s="373" t="e">
        <f t="shared" si="540"/>
        <v>#N/A</v>
      </c>
      <c r="BA570" s="363"/>
      <c r="BB570" s="365"/>
      <c r="BC570" s="377"/>
      <c r="BD570" s="365"/>
      <c r="BE570" s="365"/>
      <c r="BF570" s="365"/>
      <c r="BG570" s="365"/>
      <c r="BH570" s="365"/>
      <c r="BI570" s="365"/>
      <c r="BJ570" s="365"/>
      <c r="BK570" s="365"/>
      <c r="BL570" s="376"/>
      <c r="BM570" s="376"/>
      <c r="BN570" s="260"/>
      <c r="BO570" s="260"/>
      <c r="BP570" s="260"/>
      <c r="BQ570" s="263"/>
      <c r="BR570" s="263"/>
    </row>
    <row r="571" spans="1:70" s="50" customFormat="1" ht="27.75" customHeight="1" x14ac:dyDescent="0.2">
      <c r="A571" s="22">
        <f>A570+1</f>
        <v>407</v>
      </c>
      <c r="B571" s="51"/>
      <c r="C571" s="52"/>
      <c r="D571" s="53"/>
      <c r="E571" s="54"/>
      <c r="F571" s="55"/>
      <c r="G571" s="56"/>
      <c r="H571" s="57"/>
      <c r="I571" s="275"/>
      <c r="J571" s="58"/>
      <c r="K571" s="59"/>
      <c r="L571" s="60"/>
      <c r="M571" s="59"/>
      <c r="N571" s="60"/>
      <c r="O571" s="59"/>
      <c r="P571" s="60"/>
      <c r="Q571" s="61"/>
      <c r="R571" s="286"/>
      <c r="S571" s="58"/>
      <c r="T571" s="59"/>
      <c r="U571" s="59"/>
      <c r="V571" s="61"/>
      <c r="W571" s="294"/>
      <c r="X571" s="59"/>
      <c r="Y571" s="60"/>
      <c r="Z571" s="59"/>
      <c r="AA571" s="60"/>
      <c r="AB571" s="61"/>
      <c r="AC571" s="62"/>
      <c r="AD571" s="63"/>
      <c r="AE571" s="63"/>
      <c r="AF571" s="64"/>
      <c r="AG571" s="65"/>
      <c r="AH571" s="61"/>
      <c r="AI571" s="510"/>
      <c r="AJ571" s="510"/>
      <c r="AK571" s="511"/>
      <c r="AL571" s="100"/>
      <c r="AM571" s="382" t="str">
        <f t="shared" si="536"/>
        <v xml:space="preserve"> </v>
      </c>
      <c r="AN571" s="95" t="str">
        <f t="shared" si="537"/>
        <v xml:space="preserve"> </v>
      </c>
      <c r="AO571" s="365"/>
      <c r="AP571" s="365"/>
      <c r="AQ571" s="256"/>
      <c r="AR571" s="365"/>
      <c r="AS571" s="365"/>
      <c r="AT571" s="364" t="e">
        <f t="shared" si="538"/>
        <v>#N/A</v>
      </c>
      <c r="AU571" s="365" t="e">
        <f t="shared" si="539"/>
        <v>#N/A</v>
      </c>
      <c r="AV571" s="372" t="str">
        <f t="shared" ca="1" si="491"/>
        <v/>
      </c>
      <c r="AW571" s="364" t="e">
        <f t="shared" ca="1" si="492"/>
        <v>#N/A</v>
      </c>
      <c r="AX571" s="373" t="e">
        <f t="shared" ca="1" si="493"/>
        <v>#N/A</v>
      </c>
      <c r="AY571" s="98" t="e">
        <f t="shared" si="541"/>
        <v>#N/A</v>
      </c>
      <c r="AZ571" s="373" t="e">
        <f t="shared" si="540"/>
        <v>#N/A</v>
      </c>
      <c r="BA571" s="363"/>
      <c r="BB571" s="365"/>
      <c r="BC571" s="377"/>
      <c r="BD571" s="365"/>
      <c r="BE571" s="365"/>
      <c r="BF571" s="365"/>
      <c r="BG571" s="365"/>
      <c r="BH571" s="365"/>
      <c r="BI571" s="365"/>
      <c r="BJ571" s="365"/>
      <c r="BK571" s="365"/>
      <c r="BL571" s="376"/>
      <c r="BM571" s="376"/>
      <c r="BN571" s="260"/>
      <c r="BO571" s="260"/>
      <c r="BP571" s="260"/>
      <c r="BQ571" s="263"/>
      <c r="BR571" s="263"/>
    </row>
    <row r="572" spans="1:70" s="50" customFormat="1" ht="27.75" customHeight="1" x14ac:dyDescent="0.2">
      <c r="A572" s="22">
        <f t="shared" si="542"/>
        <v>408</v>
      </c>
      <c r="B572" s="51"/>
      <c r="C572" s="52"/>
      <c r="D572" s="53"/>
      <c r="E572" s="54"/>
      <c r="F572" s="55"/>
      <c r="G572" s="56"/>
      <c r="H572" s="57"/>
      <c r="I572" s="275"/>
      <c r="J572" s="58"/>
      <c r="K572" s="59"/>
      <c r="L572" s="60"/>
      <c r="M572" s="59"/>
      <c r="N572" s="60"/>
      <c r="O572" s="59"/>
      <c r="P572" s="60"/>
      <c r="Q572" s="61"/>
      <c r="R572" s="286"/>
      <c r="S572" s="58"/>
      <c r="T572" s="59"/>
      <c r="U572" s="59"/>
      <c r="V572" s="61"/>
      <c r="W572" s="294"/>
      <c r="X572" s="59"/>
      <c r="Y572" s="60"/>
      <c r="Z572" s="59"/>
      <c r="AA572" s="60"/>
      <c r="AB572" s="61"/>
      <c r="AC572" s="62"/>
      <c r="AD572" s="63"/>
      <c r="AE572" s="63"/>
      <c r="AF572" s="64"/>
      <c r="AG572" s="65"/>
      <c r="AH572" s="61"/>
      <c r="AI572" s="510"/>
      <c r="AJ572" s="510"/>
      <c r="AK572" s="511"/>
      <c r="AL572" s="100"/>
      <c r="AM572" s="382" t="str">
        <f t="shared" si="536"/>
        <v xml:space="preserve"> </v>
      </c>
      <c r="AN572" s="95" t="str">
        <f t="shared" si="537"/>
        <v xml:space="preserve"> </v>
      </c>
      <c r="AO572" s="365"/>
      <c r="AP572" s="365"/>
      <c r="AQ572" s="256"/>
      <c r="AR572" s="365"/>
      <c r="AS572" s="365"/>
      <c r="AT572" s="364" t="e">
        <f t="shared" si="538"/>
        <v>#N/A</v>
      </c>
      <c r="AU572" s="365" t="e">
        <f t="shared" si="539"/>
        <v>#N/A</v>
      </c>
      <c r="AV572" s="372" t="str">
        <f t="shared" ca="1" si="491"/>
        <v/>
      </c>
      <c r="AW572" s="364" t="e">
        <f t="shared" ca="1" si="492"/>
        <v>#N/A</v>
      </c>
      <c r="AX572" s="373" t="e">
        <f t="shared" ca="1" si="493"/>
        <v>#N/A</v>
      </c>
      <c r="AY572" s="98" t="e">
        <f t="shared" si="541"/>
        <v>#N/A</v>
      </c>
      <c r="AZ572" s="373" t="e">
        <f t="shared" si="540"/>
        <v>#N/A</v>
      </c>
      <c r="BA572" s="363"/>
      <c r="BB572" s="365"/>
      <c r="BC572" s="377"/>
      <c r="BD572" s="365"/>
      <c r="BE572" s="365"/>
      <c r="BF572" s="365"/>
      <c r="BG572" s="365"/>
      <c r="BH572" s="365"/>
      <c r="BI572" s="365"/>
      <c r="BJ572" s="365"/>
      <c r="BK572" s="365"/>
      <c r="BL572" s="376"/>
      <c r="BM572" s="376"/>
      <c r="BN572" s="260"/>
      <c r="BO572" s="260"/>
      <c r="BP572" s="260"/>
      <c r="BQ572" s="263"/>
      <c r="BR572" s="263"/>
    </row>
    <row r="573" spans="1:70" s="50" customFormat="1" ht="27.75" customHeight="1" x14ac:dyDescent="0.2">
      <c r="A573" s="22">
        <f t="shared" si="542"/>
        <v>409</v>
      </c>
      <c r="B573" s="51"/>
      <c r="C573" s="52"/>
      <c r="D573" s="53"/>
      <c r="E573" s="54"/>
      <c r="F573" s="55"/>
      <c r="G573" s="56"/>
      <c r="H573" s="57"/>
      <c r="I573" s="275"/>
      <c r="J573" s="58"/>
      <c r="K573" s="59"/>
      <c r="L573" s="60"/>
      <c r="M573" s="59"/>
      <c r="N573" s="60"/>
      <c r="O573" s="59"/>
      <c r="P573" s="60"/>
      <c r="Q573" s="61"/>
      <c r="R573" s="286"/>
      <c r="S573" s="58"/>
      <c r="T573" s="59"/>
      <c r="U573" s="59"/>
      <c r="V573" s="61"/>
      <c r="W573" s="294"/>
      <c r="X573" s="59"/>
      <c r="Y573" s="60"/>
      <c r="Z573" s="59"/>
      <c r="AA573" s="60"/>
      <c r="AB573" s="61"/>
      <c r="AC573" s="62"/>
      <c r="AD573" s="63"/>
      <c r="AE573" s="63"/>
      <c r="AF573" s="64"/>
      <c r="AG573" s="65"/>
      <c r="AH573" s="61"/>
      <c r="AI573" s="510"/>
      <c r="AJ573" s="510"/>
      <c r="AK573" s="511"/>
      <c r="AL573" s="100"/>
      <c r="AM573" s="382" t="str">
        <f t="shared" si="536"/>
        <v xml:space="preserve"> </v>
      </c>
      <c r="AN573" s="95" t="str">
        <f t="shared" si="537"/>
        <v xml:space="preserve"> </v>
      </c>
      <c r="AO573" s="365"/>
      <c r="AP573" s="365"/>
      <c r="AQ573" s="256"/>
      <c r="AR573" s="365"/>
      <c r="AS573" s="365"/>
      <c r="AT573" s="364" t="e">
        <f t="shared" si="538"/>
        <v>#N/A</v>
      </c>
      <c r="AU573" s="365" t="e">
        <f t="shared" si="539"/>
        <v>#N/A</v>
      </c>
      <c r="AV573" s="372" t="str">
        <f t="shared" ca="1" si="491"/>
        <v/>
      </c>
      <c r="AW573" s="364" t="e">
        <f t="shared" ca="1" si="492"/>
        <v>#N/A</v>
      </c>
      <c r="AX573" s="373" t="e">
        <f t="shared" ca="1" si="493"/>
        <v>#N/A</v>
      </c>
      <c r="AY573" s="98" t="e">
        <f t="shared" si="541"/>
        <v>#N/A</v>
      </c>
      <c r="AZ573" s="373" t="e">
        <f t="shared" si="540"/>
        <v>#N/A</v>
      </c>
      <c r="BA573" s="365"/>
      <c r="BB573" s="365"/>
      <c r="BC573" s="377"/>
      <c r="BD573" s="365"/>
      <c r="BE573" s="365"/>
      <c r="BF573" s="365"/>
      <c r="BG573" s="365"/>
      <c r="BH573" s="365"/>
      <c r="BI573" s="365"/>
      <c r="BJ573" s="365"/>
      <c r="BK573" s="365"/>
      <c r="BL573" s="376"/>
      <c r="BM573" s="376"/>
      <c r="BN573" s="260"/>
      <c r="BO573" s="260"/>
      <c r="BP573" s="260"/>
      <c r="BQ573" s="263"/>
      <c r="BR573" s="263"/>
    </row>
    <row r="574" spans="1:70" s="50" customFormat="1" ht="27.75" customHeight="1" thickBot="1" x14ac:dyDescent="0.25">
      <c r="A574" s="23">
        <f t="shared" si="542"/>
        <v>410</v>
      </c>
      <c r="B574" s="66"/>
      <c r="C574" s="67"/>
      <c r="D574" s="68"/>
      <c r="E574" s="69"/>
      <c r="F574" s="70"/>
      <c r="G574" s="71"/>
      <c r="H574" s="72"/>
      <c r="I574" s="276"/>
      <c r="J574" s="73"/>
      <c r="K574" s="74"/>
      <c r="L574" s="75"/>
      <c r="M574" s="74"/>
      <c r="N574" s="75"/>
      <c r="O574" s="74"/>
      <c r="P574" s="75"/>
      <c r="Q574" s="76"/>
      <c r="R574" s="287"/>
      <c r="S574" s="73"/>
      <c r="T574" s="74"/>
      <c r="U574" s="74"/>
      <c r="V574" s="76"/>
      <c r="W574" s="295"/>
      <c r="X574" s="74"/>
      <c r="Y574" s="75"/>
      <c r="Z574" s="74"/>
      <c r="AA574" s="75"/>
      <c r="AB574" s="76"/>
      <c r="AC574" s="77"/>
      <c r="AD574" s="78"/>
      <c r="AE574" s="78"/>
      <c r="AF574" s="79"/>
      <c r="AG574" s="80"/>
      <c r="AH574" s="76"/>
      <c r="AI574" s="518"/>
      <c r="AJ574" s="518"/>
      <c r="AK574" s="519"/>
      <c r="AL574" s="100"/>
      <c r="AM574" s="382" t="str">
        <f t="shared" si="536"/>
        <v xml:space="preserve"> </v>
      </c>
      <c r="AN574" s="95" t="str">
        <f t="shared" si="537"/>
        <v xml:space="preserve"> </v>
      </c>
      <c r="AO574" s="365"/>
      <c r="AP574" s="365"/>
      <c r="AQ574" s="256"/>
      <c r="AR574" s="365"/>
      <c r="AS574" s="365"/>
      <c r="AT574" s="364" t="e">
        <f t="shared" si="538"/>
        <v>#N/A</v>
      </c>
      <c r="AU574" s="365" t="e">
        <f t="shared" si="539"/>
        <v>#N/A</v>
      </c>
      <c r="AV574" s="372" t="str">
        <f t="shared" ca="1" si="491"/>
        <v/>
      </c>
      <c r="AW574" s="364" t="e">
        <f t="shared" ca="1" si="492"/>
        <v>#N/A</v>
      </c>
      <c r="AX574" s="373" t="e">
        <f t="shared" ca="1" si="493"/>
        <v>#N/A</v>
      </c>
      <c r="AY574" s="98" t="e">
        <f t="shared" si="541"/>
        <v>#N/A</v>
      </c>
      <c r="AZ574" s="373" t="e">
        <f t="shared" si="540"/>
        <v>#N/A</v>
      </c>
      <c r="BA574" s="365"/>
      <c r="BB574" s="365"/>
      <c r="BC574" s="377"/>
      <c r="BD574" s="365"/>
      <c r="BE574" s="365"/>
      <c r="BF574" s="365"/>
      <c r="BG574" s="365"/>
      <c r="BH574" s="365"/>
      <c r="BI574" s="365"/>
      <c r="BJ574" s="365"/>
      <c r="BK574" s="365"/>
      <c r="BL574" s="376"/>
      <c r="BM574" s="376"/>
      <c r="BN574" s="260"/>
      <c r="BO574" s="260"/>
      <c r="BP574" s="260"/>
      <c r="BQ574" s="263"/>
      <c r="BR574" s="263"/>
    </row>
    <row r="575" spans="1:70" ht="4.5" customHeight="1" thickBot="1" x14ac:dyDescent="0.25">
      <c r="A575" s="91">
        <f>AK578</f>
        <v>41</v>
      </c>
      <c r="B575" s="235"/>
      <c r="C575" s="235"/>
      <c r="D575" s="235"/>
      <c r="E575" s="235"/>
      <c r="F575" s="235"/>
      <c r="G575" s="235"/>
      <c r="H575" s="235"/>
      <c r="I575" s="235"/>
      <c r="J575" s="280"/>
      <c r="K575" s="280"/>
      <c r="L575" s="280"/>
      <c r="M575" s="280"/>
      <c r="N575" s="280"/>
      <c r="O575" s="280"/>
      <c r="P575" s="280"/>
      <c r="Q575" s="280"/>
      <c r="R575" s="280"/>
      <c r="S575" s="292"/>
      <c r="T575" s="292"/>
      <c r="U575" s="292"/>
      <c r="V575" s="292"/>
      <c r="W575" s="292"/>
      <c r="X575" s="292"/>
      <c r="Y575" s="292"/>
      <c r="Z575" s="292"/>
      <c r="AA575" s="292"/>
      <c r="AB575" s="292"/>
      <c r="AC575" s="292"/>
      <c r="AD575" s="236"/>
      <c r="AE575" s="237"/>
      <c r="AF575" s="236"/>
      <c r="AG575" s="238"/>
      <c r="AH575" s="536"/>
      <c r="AI575" s="537"/>
      <c r="AJ575" s="537"/>
      <c r="AK575" s="537"/>
      <c r="AL575" s="383"/>
      <c r="AM575" s="384"/>
      <c r="AN575" s="383"/>
      <c r="AT575" s="364" t="e">
        <f t="shared" ref="AT575:AT584" si="543">IF(ISBLANK($B803),NA(),$B803)</f>
        <v>#N/A</v>
      </c>
      <c r="AU575" s="365" t="e">
        <f t="shared" ref="AU575:AU584" si="544">IF(ISBLANK($I803),NA(),$I803)</f>
        <v>#N/A</v>
      </c>
      <c r="AV575" s="372" t="str">
        <f t="shared" ca="1" si="491"/>
        <v/>
      </c>
      <c r="AW575" s="364" t="e">
        <f t="shared" ca="1" si="492"/>
        <v>#N/A</v>
      </c>
      <c r="AX575" s="373" t="e">
        <f t="shared" ca="1" si="493"/>
        <v>#N/A</v>
      </c>
      <c r="AY575" s="98" t="e">
        <f t="shared" ref="AY575:AY584" si="545">IF(S803=0,NA(),S803)</f>
        <v>#N/A</v>
      </c>
      <c r="AZ575" s="373" t="e">
        <f>IF(V803=0,NA(),V803)</f>
        <v>#N/A</v>
      </c>
      <c r="BC575" s="377"/>
    </row>
    <row r="576" spans="1:70" ht="26.25" customHeight="1" x14ac:dyDescent="0.2">
      <c r="A576" s="163">
        <f>A562+1</f>
        <v>41</v>
      </c>
      <c r="B576" s="523"/>
      <c r="C576" s="523"/>
      <c r="D576" s="523"/>
      <c r="E576" s="524"/>
      <c r="F576" s="527" t="str">
        <f>IF('FRONT PAGE'!$A$1="www.fly-logics.com","TOTAL PAGE",0)</f>
        <v>TOTAL PAGE</v>
      </c>
      <c r="G576" s="528"/>
      <c r="H576" s="529"/>
      <c r="I576" s="314" t="str">
        <f>IF('FRONT PAGE'!$A$1="www.fly-logics.com",IF(SUM(I565:I575)=0," ",SUM(I565:I575)),0)</f>
        <v xml:space="preserve"> </v>
      </c>
      <c r="J576" s="315" t="str">
        <f>IF('FRONT PAGE'!$A$1="www.fly-logics.com",IF(SUM(J565:J575)=0," ",SUM(J565:J575)),0)</f>
        <v xml:space="preserve"> </v>
      </c>
      <c r="K576" s="316" t="str">
        <f>IF('FRONT PAGE'!$A$1="www.fly-logics.com",IF(SUM(K565:K575)=0," ",SUM(K565:K575)),0)</f>
        <v xml:space="preserve"> </v>
      </c>
      <c r="L576" s="317" t="str">
        <f>IF('FRONT PAGE'!$A$1="www.fly-logics.com",IF(SUM(L565:L575)=0," ",SUM(L565:L575)),0)</f>
        <v xml:space="preserve"> </v>
      </c>
      <c r="M576" s="316" t="str">
        <f>IF('FRONT PAGE'!$A$1="www.fly-logics.com",IF(SUM(M565:M575)=0," ",SUM(M565:M575)),0)</f>
        <v xml:space="preserve"> </v>
      </c>
      <c r="N576" s="317" t="str">
        <f>IF('FRONT PAGE'!$A$1="www.fly-logics.com",IF(SUM(N565:N575)=0," ",SUM(N565:N575)),0)</f>
        <v xml:space="preserve"> </v>
      </c>
      <c r="O576" s="316" t="str">
        <f>IF('FRONT PAGE'!$A$1="www.fly-logics.com",IF(SUM(O565:O575)=0," ",SUM(O565:O575)),0)</f>
        <v xml:space="preserve"> </v>
      </c>
      <c r="P576" s="317" t="str">
        <f>IF('FRONT PAGE'!$A$1="www.fly-logics.com",IF(SUM(P565:P575)=0," ",SUM(P565:P575)),0)</f>
        <v xml:space="preserve"> </v>
      </c>
      <c r="Q576" s="318" t="str">
        <f>IF('FRONT PAGE'!$A$1="www.fly-logics.com",IF(SUM(Q565:Q575)=0," ",SUM(Q565:Q575)),0)</f>
        <v xml:space="preserve"> </v>
      </c>
      <c r="R576" s="319"/>
      <c r="S576" s="315" t="str">
        <f>IF('FRONT PAGE'!$A$1="www.fly-logics.com",IF(SUM(S565:S575)=0," ",SUM(S565:S575)),0)</f>
        <v xml:space="preserve"> </v>
      </c>
      <c r="T576" s="316" t="str">
        <f>IF('FRONT PAGE'!$A$1="www.fly-logics.com",IF(SUM(T565:T575)=0," ",SUM(T565:T575)),0)</f>
        <v xml:space="preserve"> </v>
      </c>
      <c r="U576" s="316" t="str">
        <f>IF('FRONT PAGE'!$A$1="www.fly-logics.com",IF(SUM(U565:U575)=0," ",SUM(U565:U575)),0)</f>
        <v xml:space="preserve"> </v>
      </c>
      <c r="V576" s="318" t="str">
        <f>IF('FRONT PAGE'!$A$1="www.fly-logics.com",IF(SUM(V565:V575)=0," ",SUM(V565:V575)),0)</f>
        <v xml:space="preserve"> </v>
      </c>
      <c r="W576" s="315" t="str">
        <f>IF('FRONT PAGE'!$A$1="www.fly-logics.com",IF(SUM(W565:W575)=0," ",SUM(W565:W575)),0)</f>
        <v xml:space="preserve"> </v>
      </c>
      <c r="X576" s="316" t="str">
        <f>IF('FRONT PAGE'!$A$1="www.fly-logics.com",IF(SUM(X565:X575)=0," ",SUM(X565:X575)),0)</f>
        <v xml:space="preserve"> </v>
      </c>
      <c r="Y576" s="317" t="str">
        <f>IF('FRONT PAGE'!$A$1="www.fly-logics.com",IF(SUM(Y565:Y575)=0," ",SUM(Y565:Y575)),0)</f>
        <v xml:space="preserve"> </v>
      </c>
      <c r="Z576" s="316" t="str">
        <f>IF('FRONT PAGE'!$A$1="www.fly-logics.com",IF(SUM(Z565:Z575)=0," ",SUM(Z565:Z575)),0)</f>
        <v xml:space="preserve"> </v>
      </c>
      <c r="AA576" s="317" t="str">
        <f>IF('FRONT PAGE'!$A$1="www.fly-logics.com",IF(SUM(AA565:AA575)=0," ",SUM(AA565:AA575)),0)</f>
        <v xml:space="preserve"> </v>
      </c>
      <c r="AB576" s="318" t="str">
        <f>IF('FRONT PAGE'!$A$1="www.fly-logics.com",IF(SUM(AB565:AB575)=0," ",SUM(AB565:AB575)),0)</f>
        <v xml:space="preserve"> </v>
      </c>
      <c r="AC576" s="329" t="str">
        <f>IF('FRONT PAGE'!$A$1="www.fly-logics.com",IF(SUM(AC565:AC575)=0," ",SUM(AC565:AC575)),0)</f>
        <v xml:space="preserve"> </v>
      </c>
      <c r="AD576" s="321" t="str">
        <f>IF('FRONT PAGE'!$A$1="www.fly-logics.com",IF(SUM(AD565:AD575)=0," ",SUM(AD565:AD575)),0)</f>
        <v xml:space="preserve"> </v>
      </c>
      <c r="AE576" s="321" t="str">
        <f>IF('FRONT PAGE'!$A$1="www.fly-logics.com",IF(SUM(AE565:AE575)=0," ",SUM(AE565:AE575)),0)</f>
        <v xml:space="preserve"> </v>
      </c>
      <c r="AF576" s="322" t="str">
        <f>IF('FRONT PAGE'!$A$1="www.fly-logics.com",IF(SUM(AF565:AF575)=0," ",SUM(AF565:AF575)),0)</f>
        <v xml:space="preserve"> </v>
      </c>
      <c r="AG576" s="323" t="str">
        <f>IF('FRONT PAGE'!$A$1="www.fly-logics.com",IF(SUM(AG565:AG575)=0," ",SUM(AG565:AG575)),0)</f>
        <v xml:space="preserve"> </v>
      </c>
      <c r="AH576" s="520" t="str">
        <f>IF('FRONT PAGE'!$A$1="www.fly-logics.com","I certify that all the data in this
logbook are accurate",0)</f>
        <v>I certify that all the data in this
logbook are accurate</v>
      </c>
      <c r="AI576" s="521"/>
      <c r="AJ576" s="521"/>
      <c r="AK576" s="522"/>
      <c r="AL576" s="385"/>
      <c r="AM576" s="386"/>
      <c r="AN576" s="385"/>
      <c r="AT576" s="364" t="e">
        <f t="shared" si="543"/>
        <v>#N/A</v>
      </c>
      <c r="AU576" s="365" t="e">
        <f t="shared" si="544"/>
        <v>#N/A</v>
      </c>
      <c r="AV576" s="372" t="str">
        <f t="shared" ca="1" si="491"/>
        <v/>
      </c>
      <c r="AW576" s="364" t="e">
        <f t="shared" ca="1" si="492"/>
        <v>#N/A</v>
      </c>
      <c r="AX576" s="373" t="e">
        <f t="shared" ca="1" si="493"/>
        <v>#N/A</v>
      </c>
      <c r="AY576" s="98" t="e">
        <f t="shared" si="545"/>
        <v>#N/A</v>
      </c>
      <c r="AZ576" s="373" t="e">
        <f t="shared" ref="AZ576:AZ584" si="546">IF(V804=0,NA(),V804)</f>
        <v>#N/A</v>
      </c>
      <c r="BA576" s="363"/>
      <c r="BC576" s="377"/>
    </row>
    <row r="577" spans="1:70" ht="26.25" customHeight="1" x14ac:dyDescent="0.2">
      <c r="A577" s="505">
        <f>AL561</f>
        <v>0</v>
      </c>
      <c r="B577" s="525"/>
      <c r="C577" s="525"/>
      <c r="D577" s="525"/>
      <c r="E577" s="526"/>
      <c r="F577" s="530" t="str">
        <f>IF('FRONT PAGE'!$A$1="www.fly-logics.com","TOTAL PREVIOUS LOGBOOK",0)</f>
        <v>TOTAL PREVIOUS LOGBOOK</v>
      </c>
      <c r="G577" s="531"/>
      <c r="H577" s="532"/>
      <c r="I577" s="333">
        <f>I564</f>
        <v>33.75</v>
      </c>
      <c r="J577" s="334">
        <f t="shared" ref="J577:Q577" si="547">J564</f>
        <v>33.75</v>
      </c>
      <c r="K577" s="335" t="str">
        <f t="shared" si="547"/>
        <v xml:space="preserve"> </v>
      </c>
      <c r="L577" s="336" t="str">
        <f t="shared" si="547"/>
        <v xml:space="preserve"> </v>
      </c>
      <c r="M577" s="335" t="str">
        <f t="shared" si="547"/>
        <v xml:space="preserve"> </v>
      </c>
      <c r="N577" s="336" t="str">
        <f t="shared" si="547"/>
        <v xml:space="preserve"> </v>
      </c>
      <c r="O577" s="335" t="str">
        <f t="shared" si="547"/>
        <v xml:space="preserve"> </v>
      </c>
      <c r="P577" s="336" t="str">
        <f t="shared" si="547"/>
        <v xml:space="preserve"> </v>
      </c>
      <c r="Q577" s="337" t="str">
        <f t="shared" si="547"/>
        <v xml:space="preserve"> </v>
      </c>
      <c r="R577" s="288">
        <v>10</v>
      </c>
      <c r="S577" s="331" t="str">
        <f>S564</f>
        <v xml:space="preserve"> </v>
      </c>
      <c r="T577" s="239">
        <f t="shared" ref="T577:AG577" si="548">T564</f>
        <v>13.75</v>
      </c>
      <c r="U577" s="239">
        <f t="shared" si="548"/>
        <v>20</v>
      </c>
      <c r="V577" s="240">
        <f t="shared" si="548"/>
        <v>5</v>
      </c>
      <c r="W577" s="241" t="str">
        <f t="shared" si="548"/>
        <v xml:space="preserve"> </v>
      </c>
      <c r="X577" s="239" t="str">
        <f t="shared" si="548"/>
        <v xml:space="preserve"> </v>
      </c>
      <c r="Y577" s="242">
        <f t="shared" si="548"/>
        <v>5</v>
      </c>
      <c r="Z577" s="239" t="str">
        <f t="shared" si="548"/>
        <v xml:space="preserve"> </v>
      </c>
      <c r="AA577" s="242">
        <f t="shared" si="548"/>
        <v>3.75</v>
      </c>
      <c r="AB577" s="240" t="str">
        <f t="shared" si="548"/>
        <v xml:space="preserve"> </v>
      </c>
      <c r="AC577" s="243">
        <f t="shared" si="548"/>
        <v>14</v>
      </c>
      <c r="AD577" s="244" t="str">
        <f t="shared" si="548"/>
        <v xml:space="preserve"> </v>
      </c>
      <c r="AE577" s="244">
        <f t="shared" si="548"/>
        <v>14</v>
      </c>
      <c r="AF577" s="245" t="str">
        <f t="shared" si="548"/>
        <v xml:space="preserve"> </v>
      </c>
      <c r="AG577" s="332">
        <f t="shared" si="548"/>
        <v>17</v>
      </c>
      <c r="AH577" s="507"/>
      <c r="AI577" s="508"/>
      <c r="AJ577" s="508"/>
      <c r="AK577" s="509"/>
      <c r="AL577" s="385"/>
      <c r="AM577" s="386"/>
      <c r="AN577" s="385"/>
      <c r="AT577" s="364" t="e">
        <f t="shared" si="543"/>
        <v>#N/A</v>
      </c>
      <c r="AU577" s="365" t="e">
        <f t="shared" si="544"/>
        <v>#N/A</v>
      </c>
      <c r="AV577" s="372" t="str">
        <f t="shared" ca="1" si="491"/>
        <v/>
      </c>
      <c r="AW577" s="364" t="e">
        <f t="shared" ca="1" si="492"/>
        <v>#N/A</v>
      </c>
      <c r="AX577" s="373" t="e">
        <f t="shared" ca="1" si="493"/>
        <v>#N/A</v>
      </c>
      <c r="AY577" s="98" t="e">
        <f t="shared" si="545"/>
        <v>#N/A</v>
      </c>
      <c r="AZ577" s="373" t="e">
        <f t="shared" si="546"/>
        <v>#N/A</v>
      </c>
      <c r="BA577" s="363"/>
      <c r="BC577" s="377"/>
    </row>
    <row r="578" spans="1:70" ht="26.25" customHeight="1" thickBot="1" x14ac:dyDescent="0.25">
      <c r="A578" s="506"/>
      <c r="B578" s="512" t="str">
        <f>IF('FRONT PAGE'!$A$1="www.fly-logics.com","Authority certifying flight hours 
STAMP &amp; SIGNATURE",0)</f>
        <v>Authority certifying flight hours 
STAMP &amp; SIGNATURE</v>
      </c>
      <c r="C578" s="512"/>
      <c r="D578" s="512"/>
      <c r="E578" s="513"/>
      <c r="F578" s="533" t="str">
        <f>IF('FRONT PAGE'!$A$1="www.fly-logics.com","TOTAL TO DATE",0)</f>
        <v>TOTAL TO DATE</v>
      </c>
      <c r="G578" s="534"/>
      <c r="H578" s="535"/>
      <c r="I578" s="32">
        <f t="shared" ref="I578:Q578" si="549">IF(SUM(I576:I577)=0," ",SUM(I576:I577))</f>
        <v>33.75</v>
      </c>
      <c r="J578" s="27">
        <f t="shared" si="549"/>
        <v>33.75</v>
      </c>
      <c r="K578" s="24" t="str">
        <f t="shared" si="549"/>
        <v xml:space="preserve"> </v>
      </c>
      <c r="L578" s="25" t="str">
        <f t="shared" si="549"/>
        <v xml:space="preserve"> </v>
      </c>
      <c r="M578" s="24" t="str">
        <f t="shared" si="549"/>
        <v xml:space="preserve"> </v>
      </c>
      <c r="N578" s="25" t="str">
        <f t="shared" si="549"/>
        <v xml:space="preserve"> </v>
      </c>
      <c r="O578" s="24" t="str">
        <f t="shared" si="549"/>
        <v xml:space="preserve"> </v>
      </c>
      <c r="P578" s="25" t="str">
        <f t="shared" si="549"/>
        <v xml:space="preserve"> </v>
      </c>
      <c r="Q578" s="26" t="str">
        <f t="shared" si="549"/>
        <v xml:space="preserve"> </v>
      </c>
      <c r="R578" s="289"/>
      <c r="S578" s="27" t="str">
        <f t="shared" ref="S578:AG578" si="550">IF(SUM(S576:S577)=0," ",SUM(S576:S577))</f>
        <v xml:space="preserve"> </v>
      </c>
      <c r="T578" s="24">
        <f t="shared" si="550"/>
        <v>13.75</v>
      </c>
      <c r="U578" s="24">
        <f t="shared" si="550"/>
        <v>20</v>
      </c>
      <c r="V578" s="26">
        <f t="shared" si="550"/>
        <v>5</v>
      </c>
      <c r="W578" s="27" t="str">
        <f t="shared" si="550"/>
        <v xml:space="preserve"> </v>
      </c>
      <c r="X578" s="24" t="str">
        <f t="shared" si="550"/>
        <v xml:space="preserve"> </v>
      </c>
      <c r="Y578" s="25">
        <f t="shared" si="550"/>
        <v>5</v>
      </c>
      <c r="Z578" s="24" t="str">
        <f t="shared" si="550"/>
        <v xml:space="preserve"> </v>
      </c>
      <c r="AA578" s="25">
        <f t="shared" si="550"/>
        <v>3.75</v>
      </c>
      <c r="AB578" s="26" t="str">
        <f t="shared" si="550"/>
        <v xml:space="preserve"> </v>
      </c>
      <c r="AC578" s="30">
        <f t="shared" si="550"/>
        <v>14</v>
      </c>
      <c r="AD578" s="28" t="str">
        <f t="shared" si="550"/>
        <v xml:space="preserve"> </v>
      </c>
      <c r="AE578" s="28">
        <f t="shared" si="550"/>
        <v>14</v>
      </c>
      <c r="AF578" s="31" t="str">
        <f t="shared" si="550"/>
        <v xml:space="preserve"> </v>
      </c>
      <c r="AG578" s="33">
        <f t="shared" si="550"/>
        <v>17</v>
      </c>
      <c r="AH578" s="514" t="str">
        <f>IF('FRONT PAGE'!$A$1="www.fly-logics.com","_____________________________
PILOT SIGNATURE",0)</f>
        <v>_____________________________
PILOT SIGNATURE</v>
      </c>
      <c r="AI578" s="515"/>
      <c r="AJ578" s="515"/>
      <c r="AK578" s="330">
        <f>A576</f>
        <v>41</v>
      </c>
      <c r="AL578" s="387"/>
      <c r="AM578" s="388"/>
      <c r="AN578" s="387"/>
      <c r="AT578" s="364" t="e">
        <f t="shared" si="543"/>
        <v>#N/A</v>
      </c>
      <c r="AU578" s="365" t="e">
        <f t="shared" si="544"/>
        <v>#N/A</v>
      </c>
      <c r="AV578" s="372" t="str">
        <f t="shared" ca="1" si="491"/>
        <v/>
      </c>
      <c r="AW578" s="364" t="e">
        <f t="shared" ca="1" si="492"/>
        <v>#N/A</v>
      </c>
      <c r="AX578" s="373" t="e">
        <f t="shared" ca="1" si="493"/>
        <v>#N/A</v>
      </c>
      <c r="AY578" s="98" t="e">
        <f t="shared" si="545"/>
        <v>#N/A</v>
      </c>
      <c r="AZ578" s="373" t="e">
        <f t="shared" si="546"/>
        <v>#N/A</v>
      </c>
      <c r="BA578" s="363"/>
      <c r="BC578" s="377"/>
    </row>
    <row r="579" spans="1:70" s="50" customFormat="1" ht="27.75" customHeight="1" x14ac:dyDescent="0.2">
      <c r="A579" s="29">
        <f>A574+1</f>
        <v>411</v>
      </c>
      <c r="B579" s="39"/>
      <c r="C579" s="40"/>
      <c r="D579" s="41"/>
      <c r="E579" s="42"/>
      <c r="F579" s="43"/>
      <c r="G579" s="44"/>
      <c r="H579" s="45"/>
      <c r="I579" s="281"/>
      <c r="J579" s="277"/>
      <c r="K579" s="278"/>
      <c r="L579" s="279"/>
      <c r="M579" s="278"/>
      <c r="N579" s="279"/>
      <c r="O579" s="278"/>
      <c r="P579" s="279"/>
      <c r="Q579" s="150"/>
      <c r="R579" s="285"/>
      <c r="S579" s="46"/>
      <c r="T579" s="47"/>
      <c r="U579" s="47"/>
      <c r="V579" s="48"/>
      <c r="W579" s="293"/>
      <c r="X579" s="278"/>
      <c r="Y579" s="279"/>
      <c r="Z579" s="278"/>
      <c r="AA579" s="279"/>
      <c r="AB579" s="150"/>
      <c r="AC579" s="282"/>
      <c r="AD579" s="283"/>
      <c r="AE579" s="283"/>
      <c r="AF579" s="284"/>
      <c r="AG579" s="49"/>
      <c r="AH579" s="48"/>
      <c r="AI579" s="516"/>
      <c r="AJ579" s="516"/>
      <c r="AK579" s="517"/>
      <c r="AL579" s="100"/>
      <c r="AM579" s="382" t="str">
        <f t="shared" ref="AM579:AM588" si="551">IF(B579=0," ",TEXT(B579,"MMM"))</f>
        <v xml:space="preserve"> </v>
      </c>
      <c r="AN579" s="95" t="str">
        <f t="shared" ref="AN579:AN588" si="552">IF(B579=0," ",YEAR(B579))</f>
        <v xml:space="preserve"> </v>
      </c>
      <c r="AO579" s="365"/>
      <c r="AP579" s="365"/>
      <c r="AQ579" s="256"/>
      <c r="AR579" s="365"/>
      <c r="AS579" s="365"/>
      <c r="AT579" s="364" t="e">
        <f t="shared" si="543"/>
        <v>#N/A</v>
      </c>
      <c r="AU579" s="365" t="e">
        <f t="shared" si="544"/>
        <v>#N/A</v>
      </c>
      <c r="AV579" s="372" t="str">
        <f t="shared" ca="1" si="491"/>
        <v/>
      </c>
      <c r="AW579" s="364" t="e">
        <f t="shared" ca="1" si="492"/>
        <v>#N/A</v>
      </c>
      <c r="AX579" s="373" t="e">
        <f t="shared" ca="1" si="493"/>
        <v>#N/A</v>
      </c>
      <c r="AY579" s="98" t="e">
        <f t="shared" si="545"/>
        <v>#N/A</v>
      </c>
      <c r="AZ579" s="373" t="e">
        <f t="shared" si="546"/>
        <v>#N/A</v>
      </c>
      <c r="BA579" s="363"/>
      <c r="BB579" s="365"/>
      <c r="BC579" s="377"/>
      <c r="BD579" s="365"/>
      <c r="BE579" s="365"/>
      <c r="BF579" s="365"/>
      <c r="BG579" s="365"/>
      <c r="BH579" s="365"/>
      <c r="BI579" s="365"/>
      <c r="BJ579" s="365"/>
      <c r="BK579" s="365"/>
      <c r="BL579" s="376"/>
      <c r="BM579" s="376"/>
      <c r="BN579" s="260"/>
      <c r="BO579" s="260"/>
      <c r="BP579" s="260"/>
      <c r="BQ579" s="263"/>
      <c r="BR579" s="263"/>
    </row>
    <row r="580" spans="1:70" s="50" customFormat="1" ht="27.75" customHeight="1" x14ac:dyDescent="0.2">
      <c r="A580" s="22">
        <f>A579+1</f>
        <v>412</v>
      </c>
      <c r="B580" s="51"/>
      <c r="C580" s="52"/>
      <c r="D580" s="53"/>
      <c r="E580" s="54"/>
      <c r="F580" s="55"/>
      <c r="G580" s="56"/>
      <c r="H580" s="57"/>
      <c r="I580" s="275"/>
      <c r="J580" s="58"/>
      <c r="K580" s="59"/>
      <c r="L580" s="60"/>
      <c r="M580" s="59"/>
      <c r="N580" s="60"/>
      <c r="O580" s="59"/>
      <c r="P580" s="60"/>
      <c r="Q580" s="61"/>
      <c r="R580" s="286"/>
      <c r="S580" s="58"/>
      <c r="T580" s="59"/>
      <c r="U580" s="59"/>
      <c r="V580" s="61"/>
      <c r="W580" s="294"/>
      <c r="X580" s="59"/>
      <c r="Y580" s="60"/>
      <c r="Z580" s="59"/>
      <c r="AA580" s="60"/>
      <c r="AB580" s="61"/>
      <c r="AC580" s="62"/>
      <c r="AD580" s="63"/>
      <c r="AE580" s="63"/>
      <c r="AF580" s="64"/>
      <c r="AG580" s="65"/>
      <c r="AH580" s="61"/>
      <c r="AI580" s="510"/>
      <c r="AJ580" s="510"/>
      <c r="AK580" s="511"/>
      <c r="AL580" s="100"/>
      <c r="AM580" s="382" t="str">
        <f t="shared" si="551"/>
        <v xml:space="preserve"> </v>
      </c>
      <c r="AN580" s="95" t="str">
        <f t="shared" si="552"/>
        <v xml:space="preserve"> </v>
      </c>
      <c r="AO580" s="365"/>
      <c r="AP580" s="365"/>
      <c r="AQ580" s="256"/>
      <c r="AR580" s="365"/>
      <c r="AS580" s="365"/>
      <c r="AT580" s="364" t="e">
        <f t="shared" si="543"/>
        <v>#N/A</v>
      </c>
      <c r="AU580" s="365" t="e">
        <f t="shared" si="544"/>
        <v>#N/A</v>
      </c>
      <c r="AV580" s="372" t="str">
        <f t="shared" ca="1" si="491"/>
        <v/>
      </c>
      <c r="AW580" s="364" t="e">
        <f t="shared" ca="1" si="492"/>
        <v>#N/A</v>
      </c>
      <c r="AX580" s="373" t="e">
        <f t="shared" ca="1" si="493"/>
        <v>#N/A</v>
      </c>
      <c r="AY580" s="98" t="e">
        <f t="shared" si="545"/>
        <v>#N/A</v>
      </c>
      <c r="AZ580" s="373" t="e">
        <f t="shared" si="546"/>
        <v>#N/A</v>
      </c>
      <c r="BA580" s="363"/>
      <c r="BB580" s="365"/>
      <c r="BC580" s="377"/>
      <c r="BD580" s="365"/>
      <c r="BE580" s="365"/>
      <c r="BF580" s="365"/>
      <c r="BG580" s="365"/>
      <c r="BH580" s="365"/>
      <c r="BI580" s="365"/>
      <c r="BJ580" s="365"/>
      <c r="BK580" s="365"/>
      <c r="BL580" s="376"/>
      <c r="BM580" s="376"/>
      <c r="BN580" s="260"/>
      <c r="BO580" s="260"/>
      <c r="BP580" s="260"/>
      <c r="BQ580" s="263"/>
      <c r="BR580" s="263"/>
    </row>
    <row r="581" spans="1:70" s="50" customFormat="1" ht="27.75" customHeight="1" x14ac:dyDescent="0.2">
      <c r="A581" s="22">
        <f t="shared" ref="A581:A588" si="553">A580+1</f>
        <v>413</v>
      </c>
      <c r="B581" s="51"/>
      <c r="C581" s="52"/>
      <c r="D581" s="53"/>
      <c r="E581" s="54"/>
      <c r="F581" s="55"/>
      <c r="G581" s="56"/>
      <c r="H581" s="57"/>
      <c r="I581" s="275"/>
      <c r="J581" s="58"/>
      <c r="K581" s="59"/>
      <c r="L581" s="60"/>
      <c r="M581" s="59"/>
      <c r="N581" s="60"/>
      <c r="O581" s="59"/>
      <c r="P581" s="60"/>
      <c r="Q581" s="61"/>
      <c r="R581" s="286"/>
      <c r="S581" s="58"/>
      <c r="T581" s="59"/>
      <c r="U581" s="59"/>
      <c r="V581" s="61"/>
      <c r="W581" s="294"/>
      <c r="X581" s="59"/>
      <c r="Y581" s="60"/>
      <c r="Z581" s="59"/>
      <c r="AA581" s="60"/>
      <c r="AB581" s="61"/>
      <c r="AC581" s="62"/>
      <c r="AD581" s="63"/>
      <c r="AE581" s="63"/>
      <c r="AF581" s="64"/>
      <c r="AG581" s="65"/>
      <c r="AH581" s="61"/>
      <c r="AI581" s="510"/>
      <c r="AJ581" s="510"/>
      <c r="AK581" s="511"/>
      <c r="AL581" s="100"/>
      <c r="AM581" s="382" t="str">
        <f t="shared" si="551"/>
        <v xml:space="preserve"> </v>
      </c>
      <c r="AN581" s="95" t="str">
        <f t="shared" si="552"/>
        <v xml:space="preserve"> </v>
      </c>
      <c r="AO581" s="365"/>
      <c r="AP581" s="365"/>
      <c r="AQ581" s="256"/>
      <c r="AR581" s="365"/>
      <c r="AS581" s="365"/>
      <c r="AT581" s="364" t="e">
        <f t="shared" si="543"/>
        <v>#N/A</v>
      </c>
      <c r="AU581" s="365" t="e">
        <f t="shared" si="544"/>
        <v>#N/A</v>
      </c>
      <c r="AV581" s="372" t="str">
        <f t="shared" ref="AV581:AV644" ca="1" si="554">IFERROR($AT$3-AT581,"")</f>
        <v/>
      </c>
      <c r="AW581" s="364" t="e">
        <f t="shared" ref="AW581:AW644" ca="1" si="555">IF(AV581&gt;730,NA(),AT581)</f>
        <v>#N/A</v>
      </c>
      <c r="AX581" s="373" t="e">
        <f t="shared" ref="AX581:AX644" ca="1" si="556">IF(AV581&gt;730,NA(),AU581)</f>
        <v>#N/A</v>
      </c>
      <c r="AY581" s="98" t="e">
        <f t="shared" si="545"/>
        <v>#N/A</v>
      </c>
      <c r="AZ581" s="373" t="e">
        <f t="shared" si="546"/>
        <v>#N/A</v>
      </c>
      <c r="BA581" s="363"/>
      <c r="BB581" s="365"/>
      <c r="BC581" s="377"/>
      <c r="BD581" s="365"/>
      <c r="BE581" s="365"/>
      <c r="BF581" s="365"/>
      <c r="BG581" s="365"/>
      <c r="BH581" s="365"/>
      <c r="BI581" s="365"/>
      <c r="BJ581" s="365"/>
      <c r="BK581" s="365"/>
      <c r="BL581" s="376"/>
      <c r="BM581" s="376"/>
      <c r="BN581" s="260"/>
      <c r="BO581" s="260"/>
      <c r="BP581" s="260"/>
      <c r="BQ581" s="263"/>
      <c r="BR581" s="263"/>
    </row>
    <row r="582" spans="1:70" s="50" customFormat="1" ht="27.75" customHeight="1" x14ac:dyDescent="0.2">
      <c r="A582" s="22">
        <f t="shared" si="553"/>
        <v>414</v>
      </c>
      <c r="B582" s="51"/>
      <c r="C582" s="52"/>
      <c r="D582" s="53"/>
      <c r="E582" s="54"/>
      <c r="F582" s="55"/>
      <c r="G582" s="56"/>
      <c r="H582" s="57"/>
      <c r="I582" s="275"/>
      <c r="J582" s="58"/>
      <c r="K582" s="59"/>
      <c r="L582" s="60"/>
      <c r="M582" s="59"/>
      <c r="N582" s="60"/>
      <c r="O582" s="59"/>
      <c r="P582" s="60"/>
      <c r="Q582" s="61"/>
      <c r="R582" s="286"/>
      <c r="S582" s="58"/>
      <c r="T582" s="59"/>
      <c r="U582" s="59"/>
      <c r="V582" s="61"/>
      <c r="W582" s="294"/>
      <c r="X582" s="59"/>
      <c r="Y582" s="60"/>
      <c r="Z582" s="59"/>
      <c r="AA582" s="60"/>
      <c r="AB582" s="61"/>
      <c r="AC582" s="62"/>
      <c r="AD582" s="63"/>
      <c r="AE582" s="63"/>
      <c r="AF582" s="64"/>
      <c r="AG582" s="65"/>
      <c r="AH582" s="61"/>
      <c r="AI582" s="510"/>
      <c r="AJ582" s="510"/>
      <c r="AK582" s="511"/>
      <c r="AL582" s="100"/>
      <c r="AM582" s="382" t="str">
        <f t="shared" si="551"/>
        <v xml:space="preserve"> </v>
      </c>
      <c r="AN582" s="95" t="str">
        <f t="shared" si="552"/>
        <v xml:space="preserve"> </v>
      </c>
      <c r="AO582" s="365"/>
      <c r="AP582" s="365"/>
      <c r="AQ582" s="256"/>
      <c r="AR582" s="365"/>
      <c r="AS582" s="365"/>
      <c r="AT582" s="364" t="e">
        <f t="shared" si="543"/>
        <v>#N/A</v>
      </c>
      <c r="AU582" s="365" t="e">
        <f t="shared" si="544"/>
        <v>#N/A</v>
      </c>
      <c r="AV582" s="372" t="str">
        <f t="shared" ca="1" si="554"/>
        <v/>
      </c>
      <c r="AW582" s="364" t="e">
        <f t="shared" ca="1" si="555"/>
        <v>#N/A</v>
      </c>
      <c r="AX582" s="373" t="e">
        <f t="shared" ca="1" si="556"/>
        <v>#N/A</v>
      </c>
      <c r="AY582" s="98" t="e">
        <f t="shared" si="545"/>
        <v>#N/A</v>
      </c>
      <c r="AZ582" s="373" t="e">
        <f t="shared" si="546"/>
        <v>#N/A</v>
      </c>
      <c r="BA582" s="363"/>
      <c r="BB582" s="365"/>
      <c r="BC582" s="377"/>
      <c r="BD582" s="365"/>
      <c r="BE582" s="365"/>
      <c r="BF582" s="365"/>
      <c r="BG582" s="365"/>
      <c r="BH582" s="365"/>
      <c r="BI582" s="365"/>
      <c r="BJ582" s="365"/>
      <c r="BK582" s="365"/>
      <c r="BL582" s="376"/>
      <c r="BM582" s="376"/>
      <c r="BN582" s="260"/>
      <c r="BO582" s="260"/>
      <c r="BP582" s="260"/>
      <c r="BQ582" s="263"/>
      <c r="BR582" s="263"/>
    </row>
    <row r="583" spans="1:70" s="50" customFormat="1" ht="27.75" customHeight="1" x14ac:dyDescent="0.2">
      <c r="A583" s="22">
        <f t="shared" si="553"/>
        <v>415</v>
      </c>
      <c r="B583" s="51"/>
      <c r="C583" s="52"/>
      <c r="D583" s="53"/>
      <c r="E583" s="54"/>
      <c r="F583" s="55"/>
      <c r="G583" s="56"/>
      <c r="H583" s="57"/>
      <c r="I583" s="275"/>
      <c r="J583" s="58"/>
      <c r="K583" s="59"/>
      <c r="L583" s="60"/>
      <c r="M583" s="59"/>
      <c r="N583" s="60"/>
      <c r="O583" s="59"/>
      <c r="P583" s="60"/>
      <c r="Q583" s="61"/>
      <c r="R583" s="286"/>
      <c r="S583" s="58"/>
      <c r="T583" s="59"/>
      <c r="U583" s="59"/>
      <c r="V583" s="61"/>
      <c r="W583" s="294"/>
      <c r="X583" s="59"/>
      <c r="Y583" s="60"/>
      <c r="Z583" s="59"/>
      <c r="AA583" s="60"/>
      <c r="AB583" s="61"/>
      <c r="AC583" s="62"/>
      <c r="AD583" s="63"/>
      <c r="AE583" s="63"/>
      <c r="AF583" s="64"/>
      <c r="AG583" s="65"/>
      <c r="AH583" s="61"/>
      <c r="AI583" s="510"/>
      <c r="AJ583" s="510"/>
      <c r="AK583" s="511"/>
      <c r="AL583" s="100"/>
      <c r="AM583" s="382" t="str">
        <f t="shared" si="551"/>
        <v xml:space="preserve"> </v>
      </c>
      <c r="AN583" s="95" t="str">
        <f t="shared" si="552"/>
        <v xml:space="preserve"> </v>
      </c>
      <c r="AO583" s="365"/>
      <c r="AP583" s="365"/>
      <c r="AQ583" s="256"/>
      <c r="AR583" s="365"/>
      <c r="AS583" s="365"/>
      <c r="AT583" s="364" t="e">
        <f t="shared" si="543"/>
        <v>#N/A</v>
      </c>
      <c r="AU583" s="365" t="e">
        <f t="shared" si="544"/>
        <v>#N/A</v>
      </c>
      <c r="AV583" s="372" t="str">
        <f t="shared" ca="1" si="554"/>
        <v/>
      </c>
      <c r="AW583" s="364" t="e">
        <f t="shared" ca="1" si="555"/>
        <v>#N/A</v>
      </c>
      <c r="AX583" s="373" t="e">
        <f t="shared" ca="1" si="556"/>
        <v>#N/A</v>
      </c>
      <c r="AY583" s="98" t="e">
        <f t="shared" si="545"/>
        <v>#N/A</v>
      </c>
      <c r="AZ583" s="373" t="e">
        <f t="shared" si="546"/>
        <v>#N/A</v>
      </c>
      <c r="BA583" s="363"/>
      <c r="BB583" s="365"/>
      <c r="BC583" s="377"/>
      <c r="BD583" s="365"/>
      <c r="BE583" s="365"/>
      <c r="BF583" s="365"/>
      <c r="BG583" s="365"/>
      <c r="BH583" s="365"/>
      <c r="BI583" s="365"/>
      <c r="BJ583" s="365"/>
      <c r="BK583" s="365"/>
      <c r="BL583" s="376"/>
      <c r="BM583" s="376"/>
      <c r="BN583" s="260"/>
      <c r="BO583" s="260"/>
      <c r="BP583" s="260"/>
      <c r="BQ583" s="263"/>
      <c r="BR583" s="263"/>
    </row>
    <row r="584" spans="1:70" s="50" customFormat="1" ht="27.75" customHeight="1" x14ac:dyDescent="0.2">
      <c r="A584" s="22">
        <f t="shared" si="553"/>
        <v>416</v>
      </c>
      <c r="B584" s="51"/>
      <c r="C584" s="52"/>
      <c r="D584" s="53"/>
      <c r="E584" s="54"/>
      <c r="F584" s="55"/>
      <c r="G584" s="56"/>
      <c r="H584" s="57"/>
      <c r="I584" s="275"/>
      <c r="J584" s="58"/>
      <c r="K584" s="59"/>
      <c r="L584" s="60"/>
      <c r="M584" s="59"/>
      <c r="N584" s="60"/>
      <c r="O584" s="59"/>
      <c r="P584" s="60"/>
      <c r="Q584" s="61"/>
      <c r="R584" s="286"/>
      <c r="S584" s="58"/>
      <c r="T584" s="59"/>
      <c r="U584" s="59"/>
      <c r="V584" s="61"/>
      <c r="W584" s="294"/>
      <c r="X584" s="59"/>
      <c r="Y584" s="60"/>
      <c r="Z584" s="59"/>
      <c r="AA584" s="60"/>
      <c r="AB584" s="61"/>
      <c r="AC584" s="62"/>
      <c r="AD584" s="63"/>
      <c r="AE584" s="63"/>
      <c r="AF584" s="64"/>
      <c r="AG584" s="65"/>
      <c r="AH584" s="61"/>
      <c r="AI584" s="510"/>
      <c r="AJ584" s="510"/>
      <c r="AK584" s="511"/>
      <c r="AL584" s="100"/>
      <c r="AM584" s="382" t="str">
        <f t="shared" si="551"/>
        <v xml:space="preserve"> </v>
      </c>
      <c r="AN584" s="95" t="str">
        <f t="shared" si="552"/>
        <v xml:space="preserve"> </v>
      </c>
      <c r="AO584" s="365"/>
      <c r="AP584" s="365"/>
      <c r="AQ584" s="256"/>
      <c r="AR584" s="365"/>
      <c r="AS584" s="365"/>
      <c r="AT584" s="364" t="e">
        <f t="shared" si="543"/>
        <v>#N/A</v>
      </c>
      <c r="AU584" s="365" t="e">
        <f t="shared" si="544"/>
        <v>#N/A</v>
      </c>
      <c r="AV584" s="372" t="str">
        <f t="shared" ca="1" si="554"/>
        <v/>
      </c>
      <c r="AW584" s="364" t="e">
        <f t="shared" ca="1" si="555"/>
        <v>#N/A</v>
      </c>
      <c r="AX584" s="373" t="e">
        <f t="shared" ca="1" si="556"/>
        <v>#N/A</v>
      </c>
      <c r="AY584" s="98" t="e">
        <f t="shared" si="545"/>
        <v>#N/A</v>
      </c>
      <c r="AZ584" s="373" t="e">
        <f t="shared" si="546"/>
        <v>#N/A</v>
      </c>
      <c r="BA584" s="363"/>
      <c r="BB584" s="365"/>
      <c r="BC584" s="377"/>
      <c r="BD584" s="365"/>
      <c r="BE584" s="365"/>
      <c r="BF584" s="365"/>
      <c r="BG584" s="365"/>
      <c r="BH584" s="365"/>
      <c r="BI584" s="365"/>
      <c r="BJ584" s="365"/>
      <c r="BK584" s="365"/>
      <c r="BL584" s="376"/>
      <c r="BM584" s="376"/>
      <c r="BN584" s="260"/>
      <c r="BO584" s="260"/>
      <c r="BP584" s="260"/>
      <c r="BQ584" s="263"/>
      <c r="BR584" s="263"/>
    </row>
    <row r="585" spans="1:70" s="50" customFormat="1" ht="27.75" customHeight="1" x14ac:dyDescent="0.2">
      <c r="A585" s="22">
        <f>A584+1</f>
        <v>417</v>
      </c>
      <c r="B585" s="51"/>
      <c r="C585" s="52"/>
      <c r="D585" s="53"/>
      <c r="E585" s="54"/>
      <c r="F585" s="55"/>
      <c r="G585" s="56"/>
      <c r="H585" s="57"/>
      <c r="I585" s="275"/>
      <c r="J585" s="58"/>
      <c r="K585" s="59"/>
      <c r="L585" s="60"/>
      <c r="M585" s="59"/>
      <c r="N585" s="60"/>
      <c r="O585" s="59"/>
      <c r="P585" s="60"/>
      <c r="Q585" s="61"/>
      <c r="R585" s="286"/>
      <c r="S585" s="58"/>
      <c r="T585" s="59"/>
      <c r="U585" s="59"/>
      <c r="V585" s="61"/>
      <c r="W585" s="294"/>
      <c r="X585" s="59"/>
      <c r="Y585" s="60"/>
      <c r="Z585" s="59"/>
      <c r="AA585" s="60"/>
      <c r="AB585" s="61"/>
      <c r="AC585" s="62"/>
      <c r="AD585" s="63"/>
      <c r="AE585" s="63"/>
      <c r="AF585" s="64"/>
      <c r="AG585" s="65"/>
      <c r="AH585" s="61"/>
      <c r="AI585" s="510"/>
      <c r="AJ585" s="510"/>
      <c r="AK585" s="511"/>
      <c r="AL585" s="100"/>
      <c r="AM585" s="382" t="str">
        <f t="shared" si="551"/>
        <v xml:space="preserve"> </v>
      </c>
      <c r="AN585" s="95" t="str">
        <f t="shared" si="552"/>
        <v xml:space="preserve"> </v>
      </c>
      <c r="AO585" s="365"/>
      <c r="AP585" s="365"/>
      <c r="AQ585" s="256"/>
      <c r="AR585" s="365"/>
      <c r="AS585" s="365"/>
      <c r="AT585" s="364" t="e">
        <f t="shared" ref="AT585:AT594" si="557">IF(ISBLANK($B817),NA(),$B817)</f>
        <v>#N/A</v>
      </c>
      <c r="AU585" s="365" t="e">
        <f t="shared" ref="AU585:AU594" si="558">IF(ISBLANK($I817),NA(),$I817)</f>
        <v>#N/A</v>
      </c>
      <c r="AV585" s="372" t="str">
        <f t="shared" ca="1" si="554"/>
        <v/>
      </c>
      <c r="AW585" s="364" t="e">
        <f t="shared" ca="1" si="555"/>
        <v>#N/A</v>
      </c>
      <c r="AX585" s="373" t="e">
        <f t="shared" ca="1" si="556"/>
        <v>#N/A</v>
      </c>
      <c r="AY585" s="98" t="e">
        <f>IF(S817=0,NA(),S817)</f>
        <v>#N/A</v>
      </c>
      <c r="AZ585" s="373" t="e">
        <f>IF(V817=0,NA(),V817)</f>
        <v>#N/A</v>
      </c>
      <c r="BA585" s="363"/>
      <c r="BB585" s="365"/>
      <c r="BC585" s="377"/>
      <c r="BD585" s="365"/>
      <c r="BE585" s="365"/>
      <c r="BF585" s="365"/>
      <c r="BG585" s="365"/>
      <c r="BH585" s="365"/>
      <c r="BI585" s="365"/>
      <c r="BJ585" s="365"/>
      <c r="BK585" s="365"/>
      <c r="BL585" s="376"/>
      <c r="BM585" s="376"/>
      <c r="BN585" s="260"/>
      <c r="BO585" s="260"/>
      <c r="BP585" s="260"/>
      <c r="BQ585" s="263"/>
      <c r="BR585" s="263"/>
    </row>
    <row r="586" spans="1:70" s="50" customFormat="1" ht="27.75" customHeight="1" x14ac:dyDescent="0.2">
      <c r="A586" s="22">
        <f t="shared" si="553"/>
        <v>418</v>
      </c>
      <c r="B586" s="51"/>
      <c r="C586" s="52"/>
      <c r="D586" s="53"/>
      <c r="E586" s="54"/>
      <c r="F586" s="55"/>
      <c r="G586" s="56"/>
      <c r="H586" s="57"/>
      <c r="I586" s="275"/>
      <c r="J586" s="58"/>
      <c r="K586" s="59"/>
      <c r="L586" s="60"/>
      <c r="M586" s="59"/>
      <c r="N586" s="60"/>
      <c r="O586" s="59"/>
      <c r="P586" s="60"/>
      <c r="Q586" s="61"/>
      <c r="R586" s="286"/>
      <c r="S586" s="58"/>
      <c r="T586" s="59"/>
      <c r="U586" s="59"/>
      <c r="V586" s="61"/>
      <c r="W586" s="294"/>
      <c r="X586" s="59"/>
      <c r="Y586" s="60"/>
      <c r="Z586" s="59"/>
      <c r="AA586" s="60"/>
      <c r="AB586" s="61"/>
      <c r="AC586" s="62"/>
      <c r="AD586" s="63"/>
      <c r="AE586" s="63"/>
      <c r="AF586" s="64"/>
      <c r="AG586" s="65"/>
      <c r="AH586" s="61"/>
      <c r="AI586" s="510"/>
      <c r="AJ586" s="510"/>
      <c r="AK586" s="511"/>
      <c r="AL586" s="100"/>
      <c r="AM586" s="382" t="str">
        <f t="shared" si="551"/>
        <v xml:space="preserve"> </v>
      </c>
      <c r="AN586" s="95" t="str">
        <f t="shared" si="552"/>
        <v xml:space="preserve"> </v>
      </c>
      <c r="AO586" s="365"/>
      <c r="AP586" s="365"/>
      <c r="AQ586" s="256"/>
      <c r="AR586" s="365"/>
      <c r="AS586" s="365"/>
      <c r="AT586" s="364" t="e">
        <f t="shared" si="557"/>
        <v>#N/A</v>
      </c>
      <c r="AU586" s="365" t="e">
        <f t="shared" si="558"/>
        <v>#N/A</v>
      </c>
      <c r="AV586" s="372" t="str">
        <f t="shared" ca="1" si="554"/>
        <v/>
      </c>
      <c r="AW586" s="364" t="e">
        <f t="shared" ca="1" si="555"/>
        <v>#N/A</v>
      </c>
      <c r="AX586" s="373" t="e">
        <f t="shared" ca="1" si="556"/>
        <v>#N/A</v>
      </c>
      <c r="AY586" s="98" t="e">
        <f t="shared" ref="AY586:AY594" si="559">IF(S818=0,NA(),S818)</f>
        <v>#N/A</v>
      </c>
      <c r="AZ586" s="373" t="e">
        <f t="shared" ref="AZ586:AZ594" si="560">IF(V818=0,NA(),V818)</f>
        <v>#N/A</v>
      </c>
      <c r="BA586" s="363"/>
      <c r="BB586" s="365"/>
      <c r="BC586" s="377"/>
      <c r="BD586" s="365"/>
      <c r="BE586" s="365"/>
      <c r="BF586" s="365"/>
      <c r="BG586" s="365"/>
      <c r="BH586" s="365"/>
      <c r="BI586" s="365"/>
      <c r="BJ586" s="365"/>
      <c r="BK586" s="365"/>
      <c r="BL586" s="376"/>
      <c r="BM586" s="376"/>
      <c r="BN586" s="260"/>
      <c r="BO586" s="260"/>
      <c r="BP586" s="260"/>
      <c r="BQ586" s="263"/>
      <c r="BR586" s="263"/>
    </row>
    <row r="587" spans="1:70" s="50" customFormat="1" ht="27.75" customHeight="1" x14ac:dyDescent="0.2">
      <c r="A587" s="22">
        <f t="shared" si="553"/>
        <v>419</v>
      </c>
      <c r="B587" s="51"/>
      <c r="C587" s="52"/>
      <c r="D587" s="53"/>
      <c r="E587" s="54"/>
      <c r="F587" s="55"/>
      <c r="G587" s="56"/>
      <c r="H587" s="57"/>
      <c r="I587" s="275"/>
      <c r="J587" s="58"/>
      <c r="K587" s="59"/>
      <c r="L587" s="60"/>
      <c r="M587" s="59"/>
      <c r="N587" s="60"/>
      <c r="O587" s="59"/>
      <c r="P587" s="60"/>
      <c r="Q587" s="61"/>
      <c r="R587" s="286"/>
      <c r="S587" s="58"/>
      <c r="T587" s="59"/>
      <c r="U587" s="59"/>
      <c r="V587" s="61"/>
      <c r="W587" s="294"/>
      <c r="X587" s="59"/>
      <c r="Y587" s="60"/>
      <c r="Z587" s="59"/>
      <c r="AA587" s="60"/>
      <c r="AB587" s="61"/>
      <c r="AC587" s="62"/>
      <c r="AD587" s="63"/>
      <c r="AE587" s="63"/>
      <c r="AF587" s="64"/>
      <c r="AG587" s="65"/>
      <c r="AH587" s="61"/>
      <c r="AI587" s="510"/>
      <c r="AJ587" s="510"/>
      <c r="AK587" s="511"/>
      <c r="AL587" s="100"/>
      <c r="AM587" s="382" t="str">
        <f t="shared" si="551"/>
        <v xml:space="preserve"> </v>
      </c>
      <c r="AN587" s="95" t="str">
        <f t="shared" si="552"/>
        <v xml:space="preserve"> </v>
      </c>
      <c r="AO587" s="365"/>
      <c r="AP587" s="365"/>
      <c r="AQ587" s="256"/>
      <c r="AR587" s="365"/>
      <c r="AS587" s="365"/>
      <c r="AT587" s="364" t="e">
        <f t="shared" si="557"/>
        <v>#N/A</v>
      </c>
      <c r="AU587" s="365" t="e">
        <f t="shared" si="558"/>
        <v>#N/A</v>
      </c>
      <c r="AV587" s="372" t="str">
        <f t="shared" ca="1" si="554"/>
        <v/>
      </c>
      <c r="AW587" s="364" t="e">
        <f t="shared" ca="1" si="555"/>
        <v>#N/A</v>
      </c>
      <c r="AX587" s="373" t="e">
        <f t="shared" ca="1" si="556"/>
        <v>#N/A</v>
      </c>
      <c r="AY587" s="98" t="e">
        <f t="shared" si="559"/>
        <v>#N/A</v>
      </c>
      <c r="AZ587" s="373" t="e">
        <f t="shared" si="560"/>
        <v>#N/A</v>
      </c>
      <c r="BA587" s="365"/>
      <c r="BB587" s="365"/>
      <c r="BC587" s="377"/>
      <c r="BD587" s="365"/>
      <c r="BE587" s="365"/>
      <c r="BF587" s="365"/>
      <c r="BG587" s="365"/>
      <c r="BH587" s="365"/>
      <c r="BI587" s="365"/>
      <c r="BJ587" s="365"/>
      <c r="BK587" s="365"/>
      <c r="BL587" s="376"/>
      <c r="BM587" s="376"/>
      <c r="BN587" s="260"/>
      <c r="BO587" s="260"/>
      <c r="BP587" s="260"/>
      <c r="BQ587" s="263"/>
      <c r="BR587" s="263"/>
    </row>
    <row r="588" spans="1:70" s="50" customFormat="1" ht="27.75" customHeight="1" thickBot="1" x14ac:dyDescent="0.25">
      <c r="A588" s="23">
        <f t="shared" si="553"/>
        <v>420</v>
      </c>
      <c r="B588" s="66"/>
      <c r="C588" s="67"/>
      <c r="D588" s="68"/>
      <c r="E588" s="69"/>
      <c r="F588" s="70"/>
      <c r="G588" s="71"/>
      <c r="H588" s="72"/>
      <c r="I588" s="276"/>
      <c r="J588" s="73"/>
      <c r="K588" s="74"/>
      <c r="L588" s="75"/>
      <c r="M588" s="74"/>
      <c r="N588" s="75"/>
      <c r="O588" s="74"/>
      <c r="P588" s="75"/>
      <c r="Q588" s="76"/>
      <c r="R588" s="287"/>
      <c r="S588" s="73"/>
      <c r="T588" s="74"/>
      <c r="U588" s="74"/>
      <c r="V588" s="76"/>
      <c r="W588" s="295"/>
      <c r="X588" s="74"/>
      <c r="Y588" s="75"/>
      <c r="Z588" s="74"/>
      <c r="AA588" s="75"/>
      <c r="AB588" s="76"/>
      <c r="AC588" s="77"/>
      <c r="AD588" s="78"/>
      <c r="AE588" s="78"/>
      <c r="AF588" s="79"/>
      <c r="AG588" s="80"/>
      <c r="AH588" s="76"/>
      <c r="AI588" s="518"/>
      <c r="AJ588" s="518"/>
      <c r="AK588" s="519"/>
      <c r="AL588" s="100"/>
      <c r="AM588" s="382" t="str">
        <f t="shared" si="551"/>
        <v xml:space="preserve"> </v>
      </c>
      <c r="AN588" s="95" t="str">
        <f t="shared" si="552"/>
        <v xml:space="preserve"> </v>
      </c>
      <c r="AO588" s="365"/>
      <c r="AP588" s="365"/>
      <c r="AQ588" s="256"/>
      <c r="AR588" s="365"/>
      <c r="AS588" s="365"/>
      <c r="AT588" s="364" t="e">
        <f t="shared" si="557"/>
        <v>#N/A</v>
      </c>
      <c r="AU588" s="365" t="e">
        <f t="shared" si="558"/>
        <v>#N/A</v>
      </c>
      <c r="AV588" s="372" t="str">
        <f t="shared" ca="1" si="554"/>
        <v/>
      </c>
      <c r="AW588" s="364" t="e">
        <f t="shared" ca="1" si="555"/>
        <v>#N/A</v>
      </c>
      <c r="AX588" s="373" t="e">
        <f t="shared" ca="1" si="556"/>
        <v>#N/A</v>
      </c>
      <c r="AY588" s="98" t="e">
        <f t="shared" si="559"/>
        <v>#N/A</v>
      </c>
      <c r="AZ588" s="373" t="e">
        <f t="shared" si="560"/>
        <v>#N/A</v>
      </c>
      <c r="BA588" s="365"/>
      <c r="BB588" s="365"/>
      <c r="BC588" s="377"/>
      <c r="BD588" s="365"/>
      <c r="BE588" s="365"/>
      <c r="BF588" s="365"/>
      <c r="BG588" s="365"/>
      <c r="BH588" s="365"/>
      <c r="BI588" s="365"/>
      <c r="BJ588" s="365"/>
      <c r="BK588" s="365"/>
      <c r="BL588" s="376"/>
      <c r="BM588" s="376"/>
      <c r="BN588" s="260"/>
      <c r="BO588" s="260"/>
      <c r="BP588" s="260"/>
      <c r="BQ588" s="263"/>
      <c r="BR588" s="263"/>
    </row>
    <row r="589" spans="1:70" ht="4.5" customHeight="1" thickBot="1" x14ac:dyDescent="0.25">
      <c r="A589" s="91">
        <f>AK592</f>
        <v>42</v>
      </c>
      <c r="B589" s="235"/>
      <c r="C589" s="235"/>
      <c r="D589" s="235"/>
      <c r="E589" s="235"/>
      <c r="F589" s="235"/>
      <c r="G589" s="235"/>
      <c r="H589" s="235"/>
      <c r="I589" s="235"/>
      <c r="J589" s="280"/>
      <c r="K589" s="280"/>
      <c r="L589" s="280"/>
      <c r="M589" s="280"/>
      <c r="N589" s="280"/>
      <c r="O589" s="280"/>
      <c r="P589" s="280"/>
      <c r="Q589" s="280"/>
      <c r="R589" s="280"/>
      <c r="S589" s="292"/>
      <c r="T589" s="292"/>
      <c r="U589" s="292"/>
      <c r="V589" s="292"/>
      <c r="W589" s="292"/>
      <c r="X589" s="292"/>
      <c r="Y589" s="292"/>
      <c r="Z589" s="292"/>
      <c r="AA589" s="292"/>
      <c r="AB589" s="292"/>
      <c r="AC589" s="292"/>
      <c r="AD589" s="236"/>
      <c r="AE589" s="237"/>
      <c r="AF589" s="236"/>
      <c r="AG589" s="238"/>
      <c r="AH589" s="536"/>
      <c r="AI589" s="537"/>
      <c r="AJ589" s="537"/>
      <c r="AK589" s="537"/>
      <c r="AL589" s="383"/>
      <c r="AM589" s="384"/>
      <c r="AN589" s="383"/>
      <c r="AT589" s="364" t="e">
        <f t="shared" si="557"/>
        <v>#N/A</v>
      </c>
      <c r="AU589" s="365" t="e">
        <f t="shared" si="558"/>
        <v>#N/A</v>
      </c>
      <c r="AV589" s="372" t="str">
        <f t="shared" ca="1" si="554"/>
        <v/>
      </c>
      <c r="AW589" s="364" t="e">
        <f t="shared" ca="1" si="555"/>
        <v>#N/A</v>
      </c>
      <c r="AX589" s="373" t="e">
        <f t="shared" ca="1" si="556"/>
        <v>#N/A</v>
      </c>
      <c r="AY589" s="98" t="e">
        <f t="shared" si="559"/>
        <v>#N/A</v>
      </c>
      <c r="AZ589" s="373" t="e">
        <f t="shared" si="560"/>
        <v>#N/A</v>
      </c>
      <c r="BC589" s="377"/>
    </row>
    <row r="590" spans="1:70" ht="26.25" customHeight="1" x14ac:dyDescent="0.2">
      <c r="A590" s="163">
        <f>A576+1</f>
        <v>42</v>
      </c>
      <c r="B590" s="523"/>
      <c r="C590" s="523"/>
      <c r="D590" s="523"/>
      <c r="E590" s="524"/>
      <c r="F590" s="527" t="str">
        <f>IF('FRONT PAGE'!$A$1="www.fly-logics.com","TOTAL PAGE",0)</f>
        <v>TOTAL PAGE</v>
      </c>
      <c r="G590" s="528"/>
      <c r="H590" s="529"/>
      <c r="I590" s="314" t="str">
        <f>IF('FRONT PAGE'!$A$1="www.fly-logics.com",IF(SUM(I579:I589)=0," ",SUM(I579:I589)),0)</f>
        <v xml:space="preserve"> </v>
      </c>
      <c r="J590" s="315" t="str">
        <f>IF('FRONT PAGE'!$A$1="www.fly-logics.com",IF(SUM(J579:J589)=0," ",SUM(J579:J589)),0)</f>
        <v xml:space="preserve"> </v>
      </c>
      <c r="K590" s="316" t="str">
        <f>IF('FRONT PAGE'!$A$1="www.fly-logics.com",IF(SUM(K579:K589)=0," ",SUM(K579:K589)),0)</f>
        <v xml:space="preserve"> </v>
      </c>
      <c r="L590" s="317" t="str">
        <f>IF('FRONT PAGE'!$A$1="www.fly-logics.com",IF(SUM(L579:L589)=0," ",SUM(L579:L589)),0)</f>
        <v xml:space="preserve"> </v>
      </c>
      <c r="M590" s="316" t="str">
        <f>IF('FRONT PAGE'!$A$1="www.fly-logics.com",IF(SUM(M579:M589)=0," ",SUM(M579:M589)),0)</f>
        <v xml:space="preserve"> </v>
      </c>
      <c r="N590" s="317" t="str">
        <f>IF('FRONT PAGE'!$A$1="www.fly-logics.com",IF(SUM(N579:N589)=0," ",SUM(N579:N589)),0)</f>
        <v xml:space="preserve"> </v>
      </c>
      <c r="O590" s="316" t="str">
        <f>IF('FRONT PAGE'!$A$1="www.fly-logics.com",IF(SUM(O579:O589)=0," ",SUM(O579:O589)),0)</f>
        <v xml:space="preserve"> </v>
      </c>
      <c r="P590" s="317" t="str">
        <f>IF('FRONT PAGE'!$A$1="www.fly-logics.com",IF(SUM(P579:P589)=0," ",SUM(P579:P589)),0)</f>
        <v xml:space="preserve"> </v>
      </c>
      <c r="Q590" s="318" t="str">
        <f>IF('FRONT PAGE'!$A$1="www.fly-logics.com",IF(SUM(Q579:Q589)=0," ",SUM(Q579:Q589)),0)</f>
        <v xml:space="preserve"> </v>
      </c>
      <c r="R590" s="319"/>
      <c r="S590" s="315" t="str">
        <f>IF('FRONT PAGE'!$A$1="www.fly-logics.com",IF(SUM(S579:S589)=0," ",SUM(S579:S589)),0)</f>
        <v xml:space="preserve"> </v>
      </c>
      <c r="T590" s="316" t="str">
        <f>IF('FRONT PAGE'!$A$1="www.fly-logics.com",IF(SUM(T579:T589)=0," ",SUM(T579:T589)),0)</f>
        <v xml:space="preserve"> </v>
      </c>
      <c r="U590" s="316" t="str">
        <f>IF('FRONT PAGE'!$A$1="www.fly-logics.com",IF(SUM(U579:U589)=0," ",SUM(U579:U589)),0)</f>
        <v xml:space="preserve"> </v>
      </c>
      <c r="V590" s="318" t="str">
        <f>IF('FRONT PAGE'!$A$1="www.fly-logics.com",IF(SUM(V579:V589)=0," ",SUM(V579:V589)),0)</f>
        <v xml:space="preserve"> </v>
      </c>
      <c r="W590" s="315" t="str">
        <f>IF('FRONT PAGE'!$A$1="www.fly-logics.com",IF(SUM(W579:W589)=0," ",SUM(W579:W589)),0)</f>
        <v xml:space="preserve"> </v>
      </c>
      <c r="X590" s="316" t="str">
        <f>IF('FRONT PAGE'!$A$1="www.fly-logics.com",IF(SUM(X579:X589)=0," ",SUM(X579:X589)),0)</f>
        <v xml:space="preserve"> </v>
      </c>
      <c r="Y590" s="317" t="str">
        <f>IF('FRONT PAGE'!$A$1="www.fly-logics.com",IF(SUM(Y579:Y589)=0," ",SUM(Y579:Y589)),0)</f>
        <v xml:space="preserve"> </v>
      </c>
      <c r="Z590" s="316" t="str">
        <f>IF('FRONT PAGE'!$A$1="www.fly-logics.com",IF(SUM(Z579:Z589)=0," ",SUM(Z579:Z589)),0)</f>
        <v xml:space="preserve"> </v>
      </c>
      <c r="AA590" s="317" t="str">
        <f>IF('FRONT PAGE'!$A$1="www.fly-logics.com",IF(SUM(AA579:AA589)=0," ",SUM(AA579:AA589)),0)</f>
        <v xml:space="preserve"> </v>
      </c>
      <c r="AB590" s="318" t="str">
        <f>IF('FRONT PAGE'!$A$1="www.fly-logics.com",IF(SUM(AB579:AB589)=0," ",SUM(AB579:AB589)),0)</f>
        <v xml:space="preserve"> </v>
      </c>
      <c r="AC590" s="329" t="str">
        <f>IF('FRONT PAGE'!$A$1="www.fly-logics.com",IF(SUM(AC579:AC589)=0," ",SUM(AC579:AC589)),0)</f>
        <v xml:space="preserve"> </v>
      </c>
      <c r="AD590" s="321" t="str">
        <f>IF('FRONT PAGE'!$A$1="www.fly-logics.com",IF(SUM(AD579:AD589)=0," ",SUM(AD579:AD589)),0)</f>
        <v xml:space="preserve"> </v>
      </c>
      <c r="AE590" s="321" t="str">
        <f>IF('FRONT PAGE'!$A$1="www.fly-logics.com",IF(SUM(AE579:AE589)=0," ",SUM(AE579:AE589)),0)</f>
        <v xml:space="preserve"> </v>
      </c>
      <c r="AF590" s="322" t="str">
        <f>IF('FRONT PAGE'!$A$1="www.fly-logics.com",IF(SUM(AF579:AF589)=0," ",SUM(AF579:AF589)),0)</f>
        <v xml:space="preserve"> </v>
      </c>
      <c r="AG590" s="323" t="str">
        <f>IF('FRONT PAGE'!$A$1="www.fly-logics.com",IF(SUM(AG579:AG589)=0," ",SUM(AG579:AG589)),0)</f>
        <v xml:space="preserve"> </v>
      </c>
      <c r="AH590" s="520" t="str">
        <f>IF('FRONT PAGE'!$A$1="www.fly-logics.com","I certify that all the data in this
logbook are accurate",0)</f>
        <v>I certify that all the data in this
logbook are accurate</v>
      </c>
      <c r="AI590" s="521"/>
      <c r="AJ590" s="521"/>
      <c r="AK590" s="522"/>
      <c r="AL590" s="385"/>
      <c r="AM590" s="386"/>
      <c r="AN590" s="385"/>
      <c r="AT590" s="364" t="e">
        <f t="shared" si="557"/>
        <v>#N/A</v>
      </c>
      <c r="AU590" s="365" t="e">
        <f t="shared" si="558"/>
        <v>#N/A</v>
      </c>
      <c r="AV590" s="372" t="str">
        <f t="shared" ca="1" si="554"/>
        <v/>
      </c>
      <c r="AW590" s="364" t="e">
        <f t="shared" ca="1" si="555"/>
        <v>#N/A</v>
      </c>
      <c r="AX590" s="373" t="e">
        <f t="shared" ca="1" si="556"/>
        <v>#N/A</v>
      </c>
      <c r="AY590" s="98" t="e">
        <f t="shared" si="559"/>
        <v>#N/A</v>
      </c>
      <c r="AZ590" s="373" t="e">
        <f t="shared" si="560"/>
        <v>#N/A</v>
      </c>
      <c r="BA590" s="363"/>
      <c r="BC590" s="377"/>
    </row>
    <row r="591" spans="1:70" ht="26.25" customHeight="1" x14ac:dyDescent="0.2">
      <c r="A591" s="505">
        <f>AL575</f>
        <v>0</v>
      </c>
      <c r="B591" s="525"/>
      <c r="C591" s="525"/>
      <c r="D591" s="525"/>
      <c r="E591" s="526"/>
      <c r="F591" s="530" t="str">
        <f>IF('FRONT PAGE'!$A$1="www.fly-logics.com","TOTAL PREVIOUS LOGBOOK",0)</f>
        <v>TOTAL PREVIOUS LOGBOOK</v>
      </c>
      <c r="G591" s="531"/>
      <c r="H591" s="532"/>
      <c r="I591" s="333">
        <f>I578</f>
        <v>33.75</v>
      </c>
      <c r="J591" s="334">
        <f t="shared" ref="J591:Q591" si="561">J578</f>
        <v>33.75</v>
      </c>
      <c r="K591" s="335" t="str">
        <f t="shared" si="561"/>
        <v xml:space="preserve"> </v>
      </c>
      <c r="L591" s="336" t="str">
        <f t="shared" si="561"/>
        <v xml:space="preserve"> </v>
      </c>
      <c r="M591" s="335" t="str">
        <f t="shared" si="561"/>
        <v xml:space="preserve"> </v>
      </c>
      <c r="N591" s="336" t="str">
        <f t="shared" si="561"/>
        <v xml:space="preserve"> </v>
      </c>
      <c r="O591" s="335" t="str">
        <f t="shared" si="561"/>
        <v xml:space="preserve"> </v>
      </c>
      <c r="P591" s="336" t="str">
        <f t="shared" si="561"/>
        <v xml:space="preserve"> </v>
      </c>
      <c r="Q591" s="337" t="str">
        <f t="shared" si="561"/>
        <v xml:space="preserve"> </v>
      </c>
      <c r="R591" s="288">
        <v>10</v>
      </c>
      <c r="S591" s="331" t="str">
        <f>S578</f>
        <v xml:space="preserve"> </v>
      </c>
      <c r="T591" s="239">
        <f t="shared" ref="T591:AG591" si="562">T578</f>
        <v>13.75</v>
      </c>
      <c r="U591" s="239">
        <f t="shared" si="562"/>
        <v>20</v>
      </c>
      <c r="V591" s="240">
        <f t="shared" si="562"/>
        <v>5</v>
      </c>
      <c r="W591" s="241" t="str">
        <f t="shared" si="562"/>
        <v xml:space="preserve"> </v>
      </c>
      <c r="X591" s="239" t="str">
        <f t="shared" si="562"/>
        <v xml:space="preserve"> </v>
      </c>
      <c r="Y591" s="242">
        <f t="shared" si="562"/>
        <v>5</v>
      </c>
      <c r="Z591" s="239" t="str">
        <f t="shared" si="562"/>
        <v xml:space="preserve"> </v>
      </c>
      <c r="AA591" s="242">
        <f t="shared" si="562"/>
        <v>3.75</v>
      </c>
      <c r="AB591" s="240" t="str">
        <f t="shared" si="562"/>
        <v xml:space="preserve"> </v>
      </c>
      <c r="AC591" s="243">
        <f t="shared" si="562"/>
        <v>14</v>
      </c>
      <c r="AD591" s="244" t="str">
        <f t="shared" si="562"/>
        <v xml:space="preserve"> </v>
      </c>
      <c r="AE591" s="244">
        <f t="shared" si="562"/>
        <v>14</v>
      </c>
      <c r="AF591" s="245" t="str">
        <f t="shared" si="562"/>
        <v xml:space="preserve"> </v>
      </c>
      <c r="AG591" s="332">
        <f t="shared" si="562"/>
        <v>17</v>
      </c>
      <c r="AH591" s="507"/>
      <c r="AI591" s="508"/>
      <c r="AJ591" s="508"/>
      <c r="AK591" s="509"/>
      <c r="AL591" s="385"/>
      <c r="AM591" s="386"/>
      <c r="AN591" s="385"/>
      <c r="AT591" s="364" t="e">
        <f t="shared" si="557"/>
        <v>#N/A</v>
      </c>
      <c r="AU591" s="365" t="e">
        <f t="shared" si="558"/>
        <v>#N/A</v>
      </c>
      <c r="AV591" s="372" t="str">
        <f t="shared" ca="1" si="554"/>
        <v/>
      </c>
      <c r="AW591" s="364" t="e">
        <f t="shared" ca="1" si="555"/>
        <v>#N/A</v>
      </c>
      <c r="AX591" s="373" t="e">
        <f t="shared" ca="1" si="556"/>
        <v>#N/A</v>
      </c>
      <c r="AY591" s="98" t="e">
        <f t="shared" si="559"/>
        <v>#N/A</v>
      </c>
      <c r="AZ591" s="373" t="e">
        <f t="shared" si="560"/>
        <v>#N/A</v>
      </c>
      <c r="BA591" s="363"/>
      <c r="BC591" s="377"/>
    </row>
    <row r="592" spans="1:70" ht="26.25" customHeight="1" thickBot="1" x14ac:dyDescent="0.25">
      <c r="A592" s="506"/>
      <c r="B592" s="512" t="str">
        <f>IF('FRONT PAGE'!$A$1="www.fly-logics.com","Authority certifying flight hours 
STAMP &amp; SIGNATURE",0)</f>
        <v>Authority certifying flight hours 
STAMP &amp; SIGNATURE</v>
      </c>
      <c r="C592" s="512"/>
      <c r="D592" s="512"/>
      <c r="E592" s="513"/>
      <c r="F592" s="533" t="str">
        <f>IF('FRONT PAGE'!$A$1="www.fly-logics.com","TOTAL TO DATE",0)</f>
        <v>TOTAL TO DATE</v>
      </c>
      <c r="G592" s="534"/>
      <c r="H592" s="535"/>
      <c r="I592" s="32">
        <f t="shared" ref="I592:Q592" si="563">IF(SUM(I590:I591)=0," ",SUM(I590:I591))</f>
        <v>33.75</v>
      </c>
      <c r="J592" s="27">
        <f t="shared" si="563"/>
        <v>33.75</v>
      </c>
      <c r="K592" s="24" t="str">
        <f t="shared" si="563"/>
        <v xml:space="preserve"> </v>
      </c>
      <c r="L592" s="25" t="str">
        <f t="shared" si="563"/>
        <v xml:space="preserve"> </v>
      </c>
      <c r="M592" s="24" t="str">
        <f t="shared" si="563"/>
        <v xml:space="preserve"> </v>
      </c>
      <c r="N592" s="25" t="str">
        <f t="shared" si="563"/>
        <v xml:space="preserve"> </v>
      </c>
      <c r="O592" s="24" t="str">
        <f t="shared" si="563"/>
        <v xml:space="preserve"> </v>
      </c>
      <c r="P592" s="25" t="str">
        <f t="shared" si="563"/>
        <v xml:space="preserve"> </v>
      </c>
      <c r="Q592" s="26" t="str">
        <f t="shared" si="563"/>
        <v xml:space="preserve"> </v>
      </c>
      <c r="R592" s="289"/>
      <c r="S592" s="27" t="str">
        <f t="shared" ref="S592:AG592" si="564">IF(SUM(S590:S591)=0," ",SUM(S590:S591))</f>
        <v xml:space="preserve"> </v>
      </c>
      <c r="T592" s="24">
        <f t="shared" si="564"/>
        <v>13.75</v>
      </c>
      <c r="U592" s="24">
        <f t="shared" si="564"/>
        <v>20</v>
      </c>
      <c r="V592" s="26">
        <f t="shared" si="564"/>
        <v>5</v>
      </c>
      <c r="W592" s="27" t="str">
        <f t="shared" si="564"/>
        <v xml:space="preserve"> </v>
      </c>
      <c r="X592" s="24" t="str">
        <f t="shared" si="564"/>
        <v xml:space="preserve"> </v>
      </c>
      <c r="Y592" s="25">
        <f t="shared" si="564"/>
        <v>5</v>
      </c>
      <c r="Z592" s="24" t="str">
        <f t="shared" si="564"/>
        <v xml:space="preserve"> </v>
      </c>
      <c r="AA592" s="25">
        <f t="shared" si="564"/>
        <v>3.75</v>
      </c>
      <c r="AB592" s="26" t="str">
        <f t="shared" si="564"/>
        <v xml:space="preserve"> </v>
      </c>
      <c r="AC592" s="30">
        <f t="shared" si="564"/>
        <v>14</v>
      </c>
      <c r="AD592" s="28" t="str">
        <f t="shared" si="564"/>
        <v xml:space="preserve"> </v>
      </c>
      <c r="AE592" s="28">
        <f t="shared" si="564"/>
        <v>14</v>
      </c>
      <c r="AF592" s="31" t="str">
        <f t="shared" si="564"/>
        <v xml:space="preserve"> </v>
      </c>
      <c r="AG592" s="33">
        <f t="shared" si="564"/>
        <v>17</v>
      </c>
      <c r="AH592" s="514" t="str">
        <f>IF('FRONT PAGE'!$A$1="www.fly-logics.com","_____________________________
PILOT SIGNATURE",0)</f>
        <v>_____________________________
PILOT SIGNATURE</v>
      </c>
      <c r="AI592" s="515"/>
      <c r="AJ592" s="515"/>
      <c r="AK592" s="330">
        <f>A590</f>
        <v>42</v>
      </c>
      <c r="AL592" s="387"/>
      <c r="AM592" s="388"/>
      <c r="AN592" s="387"/>
      <c r="AT592" s="364" t="e">
        <f t="shared" si="557"/>
        <v>#N/A</v>
      </c>
      <c r="AU592" s="365" t="e">
        <f t="shared" si="558"/>
        <v>#N/A</v>
      </c>
      <c r="AV592" s="372" t="str">
        <f t="shared" ca="1" si="554"/>
        <v/>
      </c>
      <c r="AW592" s="364" t="e">
        <f t="shared" ca="1" si="555"/>
        <v>#N/A</v>
      </c>
      <c r="AX592" s="373" t="e">
        <f t="shared" ca="1" si="556"/>
        <v>#N/A</v>
      </c>
      <c r="AY592" s="98" t="e">
        <f t="shared" si="559"/>
        <v>#N/A</v>
      </c>
      <c r="AZ592" s="373" t="e">
        <f t="shared" si="560"/>
        <v>#N/A</v>
      </c>
      <c r="BA592" s="363"/>
      <c r="BC592" s="377"/>
    </row>
    <row r="593" spans="1:70" s="50" customFormat="1" ht="27.75" customHeight="1" x14ac:dyDescent="0.2">
      <c r="A593" s="29">
        <f>A588+1</f>
        <v>421</v>
      </c>
      <c r="B593" s="39"/>
      <c r="C593" s="40"/>
      <c r="D593" s="41"/>
      <c r="E593" s="42"/>
      <c r="F593" s="43"/>
      <c r="G593" s="44"/>
      <c r="H593" s="45"/>
      <c r="I593" s="281"/>
      <c r="J593" s="277"/>
      <c r="K593" s="278"/>
      <c r="L593" s="279"/>
      <c r="M593" s="278"/>
      <c r="N593" s="279"/>
      <c r="O593" s="278"/>
      <c r="P593" s="279"/>
      <c r="Q593" s="150"/>
      <c r="R593" s="285"/>
      <c r="S593" s="46"/>
      <c r="T593" s="47"/>
      <c r="U593" s="47"/>
      <c r="V593" s="48"/>
      <c r="W593" s="293"/>
      <c r="X593" s="278"/>
      <c r="Y593" s="279"/>
      <c r="Z593" s="278"/>
      <c r="AA593" s="279"/>
      <c r="AB593" s="150"/>
      <c r="AC593" s="282"/>
      <c r="AD593" s="283"/>
      <c r="AE593" s="283"/>
      <c r="AF593" s="284"/>
      <c r="AG593" s="49"/>
      <c r="AH593" s="48"/>
      <c r="AI593" s="516"/>
      <c r="AJ593" s="516"/>
      <c r="AK593" s="517"/>
      <c r="AL593" s="100"/>
      <c r="AM593" s="382" t="str">
        <f t="shared" ref="AM593:AM602" si="565">IF(B593=0," ",TEXT(B593,"MMM"))</f>
        <v xml:space="preserve"> </v>
      </c>
      <c r="AN593" s="95" t="str">
        <f t="shared" ref="AN593:AN602" si="566">IF(B593=0," ",YEAR(B593))</f>
        <v xml:space="preserve"> </v>
      </c>
      <c r="AO593" s="365"/>
      <c r="AP593" s="365"/>
      <c r="AQ593" s="256"/>
      <c r="AR593" s="365"/>
      <c r="AS593" s="365"/>
      <c r="AT593" s="364" t="e">
        <f t="shared" si="557"/>
        <v>#N/A</v>
      </c>
      <c r="AU593" s="365" t="e">
        <f t="shared" si="558"/>
        <v>#N/A</v>
      </c>
      <c r="AV593" s="372" t="str">
        <f t="shared" ca="1" si="554"/>
        <v/>
      </c>
      <c r="AW593" s="364" t="e">
        <f t="shared" ca="1" si="555"/>
        <v>#N/A</v>
      </c>
      <c r="AX593" s="373" t="e">
        <f t="shared" ca="1" si="556"/>
        <v>#N/A</v>
      </c>
      <c r="AY593" s="98" t="e">
        <f t="shared" si="559"/>
        <v>#N/A</v>
      </c>
      <c r="AZ593" s="373" t="e">
        <f t="shared" si="560"/>
        <v>#N/A</v>
      </c>
      <c r="BA593" s="363"/>
      <c r="BB593" s="365"/>
      <c r="BC593" s="378"/>
      <c r="BD593" s="365"/>
      <c r="BE593" s="365"/>
      <c r="BF593" s="365"/>
      <c r="BG593" s="365"/>
      <c r="BH593" s="365"/>
      <c r="BI593" s="365"/>
      <c r="BJ593" s="365"/>
      <c r="BK593" s="365"/>
      <c r="BL593" s="376"/>
      <c r="BM593" s="376"/>
      <c r="BN593" s="260"/>
      <c r="BO593" s="260"/>
      <c r="BP593" s="260"/>
      <c r="BQ593" s="263"/>
      <c r="BR593" s="263"/>
    </row>
    <row r="594" spans="1:70" s="50" customFormat="1" ht="27.75" customHeight="1" x14ac:dyDescent="0.2">
      <c r="A594" s="22">
        <f>A593+1</f>
        <v>422</v>
      </c>
      <c r="B594" s="51"/>
      <c r="C594" s="52"/>
      <c r="D594" s="53"/>
      <c r="E594" s="54"/>
      <c r="F594" s="55"/>
      <c r="G594" s="56"/>
      <c r="H594" s="57"/>
      <c r="I594" s="275"/>
      <c r="J594" s="58"/>
      <c r="K594" s="59"/>
      <c r="L594" s="60"/>
      <c r="M594" s="59"/>
      <c r="N594" s="60"/>
      <c r="O594" s="59"/>
      <c r="P594" s="60"/>
      <c r="Q594" s="61"/>
      <c r="R594" s="286"/>
      <c r="S594" s="58"/>
      <c r="T594" s="59"/>
      <c r="U594" s="59"/>
      <c r="V594" s="61"/>
      <c r="W594" s="294"/>
      <c r="X594" s="59"/>
      <c r="Y594" s="60"/>
      <c r="Z594" s="59"/>
      <c r="AA594" s="60"/>
      <c r="AB594" s="61"/>
      <c r="AC594" s="62"/>
      <c r="AD594" s="63"/>
      <c r="AE594" s="63"/>
      <c r="AF594" s="64"/>
      <c r="AG594" s="65"/>
      <c r="AH594" s="61"/>
      <c r="AI594" s="510"/>
      <c r="AJ594" s="510"/>
      <c r="AK594" s="511"/>
      <c r="AL594" s="100"/>
      <c r="AM594" s="382" t="str">
        <f t="shared" si="565"/>
        <v xml:space="preserve"> </v>
      </c>
      <c r="AN594" s="95" t="str">
        <f t="shared" si="566"/>
        <v xml:space="preserve"> </v>
      </c>
      <c r="AO594" s="365"/>
      <c r="AP594" s="365"/>
      <c r="AQ594" s="256"/>
      <c r="AR594" s="365"/>
      <c r="AS594" s="365"/>
      <c r="AT594" s="364" t="e">
        <f t="shared" si="557"/>
        <v>#N/A</v>
      </c>
      <c r="AU594" s="365" t="e">
        <f t="shared" si="558"/>
        <v>#N/A</v>
      </c>
      <c r="AV594" s="372" t="str">
        <f t="shared" ca="1" si="554"/>
        <v/>
      </c>
      <c r="AW594" s="364" t="e">
        <f t="shared" ca="1" si="555"/>
        <v>#N/A</v>
      </c>
      <c r="AX594" s="373" t="e">
        <f t="shared" ca="1" si="556"/>
        <v>#N/A</v>
      </c>
      <c r="AY594" s="98" t="e">
        <f t="shared" si="559"/>
        <v>#N/A</v>
      </c>
      <c r="AZ594" s="373" t="e">
        <f t="shared" si="560"/>
        <v>#N/A</v>
      </c>
      <c r="BA594" s="363"/>
      <c r="BB594" s="365"/>
      <c r="BC594" s="377"/>
      <c r="BD594" s="365"/>
      <c r="BE594" s="365"/>
      <c r="BF594" s="365"/>
      <c r="BG594" s="365"/>
      <c r="BH594" s="365"/>
      <c r="BI594" s="365"/>
      <c r="BJ594" s="365"/>
      <c r="BK594" s="365"/>
      <c r="BL594" s="376"/>
      <c r="BM594" s="376"/>
      <c r="BN594" s="260"/>
      <c r="BO594" s="260"/>
      <c r="BP594" s="260"/>
      <c r="BQ594" s="263"/>
      <c r="BR594" s="263"/>
    </row>
    <row r="595" spans="1:70" s="50" customFormat="1" ht="27.75" customHeight="1" x14ac:dyDescent="0.2">
      <c r="A595" s="22">
        <f t="shared" ref="A595:A602" si="567">A594+1</f>
        <v>423</v>
      </c>
      <c r="B595" s="51"/>
      <c r="C595" s="52"/>
      <c r="D595" s="53"/>
      <c r="E595" s="54"/>
      <c r="F595" s="55"/>
      <c r="G595" s="56"/>
      <c r="H595" s="57"/>
      <c r="I595" s="275"/>
      <c r="J595" s="58"/>
      <c r="K595" s="59"/>
      <c r="L595" s="60"/>
      <c r="M595" s="59"/>
      <c r="N595" s="60"/>
      <c r="O595" s="59"/>
      <c r="P595" s="60"/>
      <c r="Q595" s="61"/>
      <c r="R595" s="286"/>
      <c r="S595" s="58"/>
      <c r="T595" s="59"/>
      <c r="U595" s="59"/>
      <c r="V595" s="61"/>
      <c r="W595" s="294"/>
      <c r="X595" s="59"/>
      <c r="Y595" s="60"/>
      <c r="Z595" s="59"/>
      <c r="AA595" s="60"/>
      <c r="AB595" s="61"/>
      <c r="AC595" s="62"/>
      <c r="AD595" s="63"/>
      <c r="AE595" s="63"/>
      <c r="AF595" s="64"/>
      <c r="AG595" s="65"/>
      <c r="AH595" s="61"/>
      <c r="AI595" s="510"/>
      <c r="AJ595" s="510"/>
      <c r="AK595" s="511"/>
      <c r="AL595" s="100"/>
      <c r="AM595" s="382" t="str">
        <f t="shared" si="565"/>
        <v xml:space="preserve"> </v>
      </c>
      <c r="AN595" s="95" t="str">
        <f t="shared" si="566"/>
        <v xml:space="preserve"> </v>
      </c>
      <c r="AO595" s="365"/>
      <c r="AP595" s="365"/>
      <c r="AQ595" s="256"/>
      <c r="AR595" s="365"/>
      <c r="AS595" s="365"/>
      <c r="AT595" s="364" t="e">
        <f t="shared" ref="AT595:AT604" si="568">IF(ISBLANK($B831),NA(),$B831)</f>
        <v>#N/A</v>
      </c>
      <c r="AU595" s="365" t="e">
        <f t="shared" ref="AU595:AU604" si="569">IF(ISBLANK($I831),NA(),$I831)</f>
        <v>#N/A</v>
      </c>
      <c r="AV595" s="372" t="str">
        <f t="shared" ca="1" si="554"/>
        <v/>
      </c>
      <c r="AW595" s="364" t="e">
        <f t="shared" ca="1" si="555"/>
        <v>#N/A</v>
      </c>
      <c r="AX595" s="373" t="e">
        <f t="shared" ca="1" si="556"/>
        <v>#N/A</v>
      </c>
      <c r="AY595" s="98" t="e">
        <f>IF(S831=0,NA(),S831)</f>
        <v>#N/A</v>
      </c>
      <c r="AZ595" s="373" t="e">
        <f>IF(V831=0,NA(),V831)</f>
        <v>#N/A</v>
      </c>
      <c r="BA595" s="363"/>
      <c r="BB595" s="365"/>
      <c r="BC595" s="377"/>
      <c r="BD595" s="365"/>
      <c r="BE595" s="365"/>
      <c r="BF595" s="365"/>
      <c r="BG595" s="365"/>
      <c r="BH595" s="365"/>
      <c r="BI595" s="365"/>
      <c r="BJ595" s="365"/>
      <c r="BK595" s="365"/>
      <c r="BL595" s="376"/>
      <c r="BM595" s="376"/>
      <c r="BN595" s="260"/>
      <c r="BO595" s="260"/>
      <c r="BP595" s="260"/>
      <c r="BQ595" s="263"/>
      <c r="BR595" s="263"/>
    </row>
    <row r="596" spans="1:70" s="50" customFormat="1" ht="27.75" customHeight="1" x14ac:dyDescent="0.2">
      <c r="A596" s="22">
        <f t="shared" si="567"/>
        <v>424</v>
      </c>
      <c r="B596" s="51"/>
      <c r="C596" s="52"/>
      <c r="D596" s="53"/>
      <c r="E596" s="54"/>
      <c r="F596" s="55"/>
      <c r="G596" s="56"/>
      <c r="H596" s="57"/>
      <c r="I596" s="275"/>
      <c r="J596" s="58"/>
      <c r="K596" s="59"/>
      <c r="L596" s="60"/>
      <c r="M596" s="59"/>
      <c r="N596" s="60"/>
      <c r="O596" s="59"/>
      <c r="P596" s="60"/>
      <c r="Q596" s="61"/>
      <c r="R596" s="286"/>
      <c r="S596" s="58"/>
      <c r="T596" s="59"/>
      <c r="U596" s="59"/>
      <c r="V596" s="61"/>
      <c r="W596" s="294"/>
      <c r="X596" s="59"/>
      <c r="Y596" s="60"/>
      <c r="Z596" s="59"/>
      <c r="AA596" s="60"/>
      <c r="AB596" s="61"/>
      <c r="AC596" s="62"/>
      <c r="AD596" s="63"/>
      <c r="AE596" s="63"/>
      <c r="AF596" s="64"/>
      <c r="AG596" s="65"/>
      <c r="AH596" s="61"/>
      <c r="AI596" s="510"/>
      <c r="AJ596" s="510"/>
      <c r="AK596" s="511"/>
      <c r="AL596" s="100"/>
      <c r="AM596" s="382" t="str">
        <f t="shared" si="565"/>
        <v xml:space="preserve"> </v>
      </c>
      <c r="AN596" s="95" t="str">
        <f t="shared" si="566"/>
        <v xml:space="preserve"> </v>
      </c>
      <c r="AO596" s="365"/>
      <c r="AP596" s="365"/>
      <c r="AQ596" s="256"/>
      <c r="AR596" s="365"/>
      <c r="AS596" s="365"/>
      <c r="AT596" s="364" t="e">
        <f t="shared" si="568"/>
        <v>#N/A</v>
      </c>
      <c r="AU596" s="365" t="e">
        <f t="shared" si="569"/>
        <v>#N/A</v>
      </c>
      <c r="AV596" s="372" t="str">
        <f t="shared" ca="1" si="554"/>
        <v/>
      </c>
      <c r="AW596" s="364" t="e">
        <f t="shared" ca="1" si="555"/>
        <v>#N/A</v>
      </c>
      <c r="AX596" s="373" t="e">
        <f t="shared" ca="1" si="556"/>
        <v>#N/A</v>
      </c>
      <c r="AY596" s="98" t="e">
        <f t="shared" ref="AY596:AY604" si="570">IF(S832=0,NA(),S832)</f>
        <v>#N/A</v>
      </c>
      <c r="AZ596" s="373" t="e">
        <f t="shared" ref="AZ596:AZ604" si="571">IF(V832=0,NA(),V832)</f>
        <v>#N/A</v>
      </c>
      <c r="BA596" s="363"/>
      <c r="BB596" s="365"/>
      <c r="BC596" s="377"/>
      <c r="BD596" s="365"/>
      <c r="BE596" s="365"/>
      <c r="BF596" s="365"/>
      <c r="BG596" s="365"/>
      <c r="BH596" s="365"/>
      <c r="BI596" s="365"/>
      <c r="BJ596" s="365"/>
      <c r="BK596" s="365"/>
      <c r="BL596" s="376"/>
      <c r="BM596" s="376"/>
      <c r="BN596" s="260"/>
      <c r="BO596" s="260"/>
      <c r="BP596" s="260"/>
      <c r="BQ596" s="263"/>
      <c r="BR596" s="263"/>
    </row>
    <row r="597" spans="1:70" s="50" customFormat="1" ht="27.75" customHeight="1" x14ac:dyDescent="0.2">
      <c r="A597" s="22">
        <f t="shared" si="567"/>
        <v>425</v>
      </c>
      <c r="B597" s="51"/>
      <c r="C597" s="52"/>
      <c r="D597" s="53"/>
      <c r="E597" s="54"/>
      <c r="F597" s="55"/>
      <c r="G597" s="56"/>
      <c r="H597" s="57"/>
      <c r="I597" s="275"/>
      <c r="J597" s="58"/>
      <c r="K597" s="59"/>
      <c r="L597" s="60"/>
      <c r="M597" s="59"/>
      <c r="N597" s="60"/>
      <c r="O597" s="59"/>
      <c r="P597" s="60"/>
      <c r="Q597" s="61"/>
      <c r="R597" s="286"/>
      <c r="S597" s="58"/>
      <c r="T597" s="59"/>
      <c r="U597" s="59"/>
      <c r="V597" s="61"/>
      <c r="W597" s="294"/>
      <c r="X597" s="59"/>
      <c r="Y597" s="60"/>
      <c r="Z597" s="59"/>
      <c r="AA597" s="60"/>
      <c r="AB597" s="61"/>
      <c r="AC597" s="62"/>
      <c r="AD597" s="63"/>
      <c r="AE597" s="63"/>
      <c r="AF597" s="64"/>
      <c r="AG597" s="65"/>
      <c r="AH597" s="61"/>
      <c r="AI597" s="510"/>
      <c r="AJ597" s="510"/>
      <c r="AK597" s="511"/>
      <c r="AL597" s="100"/>
      <c r="AM597" s="382" t="str">
        <f t="shared" si="565"/>
        <v xml:space="preserve"> </v>
      </c>
      <c r="AN597" s="95" t="str">
        <f t="shared" si="566"/>
        <v xml:space="preserve"> </v>
      </c>
      <c r="AO597" s="365"/>
      <c r="AP597" s="365"/>
      <c r="AQ597" s="256"/>
      <c r="AR597" s="365"/>
      <c r="AS597" s="365"/>
      <c r="AT597" s="364" t="e">
        <f t="shared" si="568"/>
        <v>#N/A</v>
      </c>
      <c r="AU597" s="365" t="e">
        <f t="shared" si="569"/>
        <v>#N/A</v>
      </c>
      <c r="AV597" s="372" t="str">
        <f t="shared" ca="1" si="554"/>
        <v/>
      </c>
      <c r="AW597" s="364" t="e">
        <f t="shared" ca="1" si="555"/>
        <v>#N/A</v>
      </c>
      <c r="AX597" s="373" t="e">
        <f t="shared" ca="1" si="556"/>
        <v>#N/A</v>
      </c>
      <c r="AY597" s="98" t="e">
        <f t="shared" si="570"/>
        <v>#N/A</v>
      </c>
      <c r="AZ597" s="373" t="e">
        <f t="shared" si="571"/>
        <v>#N/A</v>
      </c>
      <c r="BA597" s="363"/>
      <c r="BB597" s="365"/>
      <c r="BC597" s="377"/>
      <c r="BD597" s="365"/>
      <c r="BE597" s="365"/>
      <c r="BF597" s="365"/>
      <c r="BG597" s="365"/>
      <c r="BH597" s="365"/>
      <c r="BI597" s="365"/>
      <c r="BJ597" s="365"/>
      <c r="BK597" s="365"/>
      <c r="BL597" s="376"/>
      <c r="BM597" s="376"/>
      <c r="BN597" s="260"/>
      <c r="BO597" s="260"/>
      <c r="BP597" s="260"/>
      <c r="BQ597" s="263"/>
      <c r="BR597" s="263"/>
    </row>
    <row r="598" spans="1:70" s="50" customFormat="1" ht="27.75" customHeight="1" x14ac:dyDescent="0.2">
      <c r="A598" s="22">
        <f t="shared" si="567"/>
        <v>426</v>
      </c>
      <c r="B598" s="51"/>
      <c r="C598" s="52"/>
      <c r="D598" s="53"/>
      <c r="E598" s="54"/>
      <c r="F598" s="55"/>
      <c r="G598" s="56"/>
      <c r="H598" s="57"/>
      <c r="I598" s="275"/>
      <c r="J598" s="58"/>
      <c r="K598" s="59"/>
      <c r="L598" s="60"/>
      <c r="M598" s="59"/>
      <c r="N598" s="60"/>
      <c r="O598" s="59"/>
      <c r="P598" s="60"/>
      <c r="Q598" s="61"/>
      <c r="R598" s="286"/>
      <c r="S598" s="58"/>
      <c r="T598" s="59"/>
      <c r="U598" s="59"/>
      <c r="V598" s="61"/>
      <c r="W598" s="294"/>
      <c r="X598" s="59"/>
      <c r="Y598" s="60"/>
      <c r="Z598" s="59"/>
      <c r="AA598" s="60"/>
      <c r="AB598" s="61"/>
      <c r="AC598" s="62"/>
      <c r="AD598" s="63"/>
      <c r="AE598" s="63"/>
      <c r="AF598" s="64"/>
      <c r="AG598" s="65"/>
      <c r="AH598" s="61"/>
      <c r="AI598" s="510"/>
      <c r="AJ598" s="510"/>
      <c r="AK598" s="511"/>
      <c r="AL598" s="100"/>
      <c r="AM598" s="382" t="str">
        <f t="shared" si="565"/>
        <v xml:space="preserve"> </v>
      </c>
      <c r="AN598" s="95" t="str">
        <f t="shared" si="566"/>
        <v xml:space="preserve"> </v>
      </c>
      <c r="AO598" s="365"/>
      <c r="AP598" s="365"/>
      <c r="AQ598" s="256"/>
      <c r="AR598" s="365"/>
      <c r="AS598" s="365"/>
      <c r="AT598" s="364" t="e">
        <f t="shared" si="568"/>
        <v>#N/A</v>
      </c>
      <c r="AU598" s="365" t="e">
        <f t="shared" si="569"/>
        <v>#N/A</v>
      </c>
      <c r="AV598" s="372" t="str">
        <f t="shared" ca="1" si="554"/>
        <v/>
      </c>
      <c r="AW598" s="364" t="e">
        <f t="shared" ca="1" si="555"/>
        <v>#N/A</v>
      </c>
      <c r="AX598" s="373" t="e">
        <f t="shared" ca="1" si="556"/>
        <v>#N/A</v>
      </c>
      <c r="AY598" s="98" t="e">
        <f t="shared" si="570"/>
        <v>#N/A</v>
      </c>
      <c r="AZ598" s="373" t="e">
        <f t="shared" si="571"/>
        <v>#N/A</v>
      </c>
      <c r="BA598" s="363"/>
      <c r="BB598" s="365"/>
      <c r="BC598" s="377"/>
      <c r="BD598" s="365"/>
      <c r="BE598" s="365"/>
      <c r="BF598" s="365"/>
      <c r="BG598" s="365"/>
      <c r="BH598" s="365"/>
      <c r="BI598" s="365"/>
      <c r="BJ598" s="365"/>
      <c r="BK598" s="365"/>
      <c r="BL598" s="376"/>
      <c r="BM598" s="376"/>
      <c r="BN598" s="260"/>
      <c r="BO598" s="260"/>
      <c r="BP598" s="260"/>
      <c r="BQ598" s="263"/>
      <c r="BR598" s="263"/>
    </row>
    <row r="599" spans="1:70" s="50" customFormat="1" ht="27.75" customHeight="1" x14ac:dyDescent="0.2">
      <c r="A599" s="22">
        <f>A598+1</f>
        <v>427</v>
      </c>
      <c r="B599" s="51"/>
      <c r="C599" s="52"/>
      <c r="D599" s="53"/>
      <c r="E599" s="54"/>
      <c r="F599" s="55"/>
      <c r="G599" s="56"/>
      <c r="H599" s="57"/>
      <c r="I599" s="275"/>
      <c r="J599" s="58"/>
      <c r="K599" s="59"/>
      <c r="L599" s="60"/>
      <c r="M599" s="59"/>
      <c r="N599" s="60"/>
      <c r="O599" s="59"/>
      <c r="P599" s="60"/>
      <c r="Q599" s="61"/>
      <c r="R599" s="286"/>
      <c r="S599" s="58"/>
      <c r="T599" s="59"/>
      <c r="U599" s="59"/>
      <c r="V599" s="61"/>
      <c r="W599" s="294"/>
      <c r="X599" s="59"/>
      <c r="Y599" s="60"/>
      <c r="Z599" s="59"/>
      <c r="AA599" s="60"/>
      <c r="AB599" s="61"/>
      <c r="AC599" s="62"/>
      <c r="AD599" s="63"/>
      <c r="AE599" s="63"/>
      <c r="AF599" s="64"/>
      <c r="AG599" s="65"/>
      <c r="AH599" s="61"/>
      <c r="AI599" s="510"/>
      <c r="AJ599" s="510"/>
      <c r="AK599" s="511"/>
      <c r="AL599" s="100"/>
      <c r="AM599" s="382" t="str">
        <f t="shared" si="565"/>
        <v xml:space="preserve"> </v>
      </c>
      <c r="AN599" s="95" t="str">
        <f t="shared" si="566"/>
        <v xml:space="preserve"> </v>
      </c>
      <c r="AO599" s="365"/>
      <c r="AP599" s="365"/>
      <c r="AQ599" s="256"/>
      <c r="AR599" s="365"/>
      <c r="AS599" s="365"/>
      <c r="AT599" s="364" t="e">
        <f t="shared" si="568"/>
        <v>#N/A</v>
      </c>
      <c r="AU599" s="365" t="e">
        <f t="shared" si="569"/>
        <v>#N/A</v>
      </c>
      <c r="AV599" s="372" t="str">
        <f t="shared" ca="1" si="554"/>
        <v/>
      </c>
      <c r="AW599" s="364" t="e">
        <f t="shared" ca="1" si="555"/>
        <v>#N/A</v>
      </c>
      <c r="AX599" s="373" t="e">
        <f t="shared" ca="1" si="556"/>
        <v>#N/A</v>
      </c>
      <c r="AY599" s="98" t="e">
        <f t="shared" si="570"/>
        <v>#N/A</v>
      </c>
      <c r="AZ599" s="373" t="e">
        <f t="shared" si="571"/>
        <v>#N/A</v>
      </c>
      <c r="BA599" s="363"/>
      <c r="BB599" s="365"/>
      <c r="BC599" s="377"/>
      <c r="BD599" s="365"/>
      <c r="BE599" s="365"/>
      <c r="BF599" s="365"/>
      <c r="BG599" s="365"/>
      <c r="BH599" s="365"/>
      <c r="BI599" s="365"/>
      <c r="BJ599" s="365"/>
      <c r="BK599" s="365"/>
      <c r="BL599" s="376"/>
      <c r="BM599" s="376"/>
      <c r="BN599" s="260"/>
      <c r="BO599" s="260"/>
      <c r="BP599" s="260"/>
      <c r="BQ599" s="263"/>
      <c r="BR599" s="263"/>
    </row>
    <row r="600" spans="1:70" s="50" customFormat="1" ht="27.75" customHeight="1" x14ac:dyDescent="0.2">
      <c r="A600" s="22">
        <f t="shared" si="567"/>
        <v>428</v>
      </c>
      <c r="B600" s="51"/>
      <c r="C600" s="52"/>
      <c r="D600" s="53"/>
      <c r="E600" s="54"/>
      <c r="F600" s="55"/>
      <c r="G600" s="56"/>
      <c r="H600" s="57"/>
      <c r="I600" s="275"/>
      <c r="J600" s="58"/>
      <c r="K600" s="59"/>
      <c r="L600" s="60"/>
      <c r="M600" s="59"/>
      <c r="N600" s="60"/>
      <c r="O600" s="59"/>
      <c r="P600" s="60"/>
      <c r="Q600" s="61"/>
      <c r="R600" s="286"/>
      <c r="S600" s="58"/>
      <c r="T600" s="59"/>
      <c r="U600" s="59"/>
      <c r="V600" s="61"/>
      <c r="W600" s="294"/>
      <c r="X600" s="59"/>
      <c r="Y600" s="60"/>
      <c r="Z600" s="59"/>
      <c r="AA600" s="60"/>
      <c r="AB600" s="61"/>
      <c r="AC600" s="62"/>
      <c r="AD600" s="63"/>
      <c r="AE600" s="63"/>
      <c r="AF600" s="64"/>
      <c r="AG600" s="65"/>
      <c r="AH600" s="61"/>
      <c r="AI600" s="510"/>
      <c r="AJ600" s="510"/>
      <c r="AK600" s="511"/>
      <c r="AL600" s="100"/>
      <c r="AM600" s="382" t="str">
        <f t="shared" si="565"/>
        <v xml:space="preserve"> </v>
      </c>
      <c r="AN600" s="95" t="str">
        <f t="shared" si="566"/>
        <v xml:space="preserve"> </v>
      </c>
      <c r="AO600" s="365"/>
      <c r="AP600" s="365"/>
      <c r="AQ600" s="256"/>
      <c r="AR600" s="365"/>
      <c r="AS600" s="365"/>
      <c r="AT600" s="364" t="e">
        <f t="shared" si="568"/>
        <v>#N/A</v>
      </c>
      <c r="AU600" s="365" t="e">
        <f t="shared" si="569"/>
        <v>#N/A</v>
      </c>
      <c r="AV600" s="372" t="str">
        <f t="shared" ca="1" si="554"/>
        <v/>
      </c>
      <c r="AW600" s="364" t="e">
        <f t="shared" ca="1" si="555"/>
        <v>#N/A</v>
      </c>
      <c r="AX600" s="373" t="e">
        <f t="shared" ca="1" si="556"/>
        <v>#N/A</v>
      </c>
      <c r="AY600" s="98" t="e">
        <f t="shared" si="570"/>
        <v>#N/A</v>
      </c>
      <c r="AZ600" s="373" t="e">
        <f t="shared" si="571"/>
        <v>#N/A</v>
      </c>
      <c r="BA600" s="363"/>
      <c r="BB600" s="365"/>
      <c r="BC600" s="377"/>
      <c r="BD600" s="365"/>
      <c r="BE600" s="365"/>
      <c r="BF600" s="365"/>
      <c r="BG600" s="365"/>
      <c r="BH600" s="365"/>
      <c r="BI600" s="365"/>
      <c r="BJ600" s="365"/>
      <c r="BK600" s="365"/>
      <c r="BL600" s="376"/>
      <c r="BM600" s="376"/>
      <c r="BN600" s="260"/>
      <c r="BO600" s="260"/>
      <c r="BP600" s="260"/>
      <c r="BQ600" s="263"/>
      <c r="BR600" s="263"/>
    </row>
    <row r="601" spans="1:70" s="50" customFormat="1" ht="27.75" customHeight="1" x14ac:dyDescent="0.2">
      <c r="A601" s="22">
        <f t="shared" si="567"/>
        <v>429</v>
      </c>
      <c r="B601" s="51"/>
      <c r="C601" s="52"/>
      <c r="D601" s="53"/>
      <c r="E601" s="54"/>
      <c r="F601" s="55"/>
      <c r="G601" s="56"/>
      <c r="H601" s="57"/>
      <c r="I601" s="275"/>
      <c r="J601" s="58"/>
      <c r="K601" s="59"/>
      <c r="L601" s="60"/>
      <c r="M601" s="59"/>
      <c r="N601" s="60"/>
      <c r="O601" s="59"/>
      <c r="P601" s="60"/>
      <c r="Q601" s="61"/>
      <c r="R601" s="286"/>
      <c r="S601" s="58"/>
      <c r="T601" s="59"/>
      <c r="U601" s="59"/>
      <c r="V601" s="61"/>
      <c r="W601" s="294"/>
      <c r="X601" s="59"/>
      <c r="Y601" s="60"/>
      <c r="Z601" s="59"/>
      <c r="AA601" s="60"/>
      <c r="AB601" s="61"/>
      <c r="AC601" s="62"/>
      <c r="AD601" s="63"/>
      <c r="AE601" s="63"/>
      <c r="AF601" s="64"/>
      <c r="AG601" s="65"/>
      <c r="AH601" s="61"/>
      <c r="AI601" s="510"/>
      <c r="AJ601" s="510"/>
      <c r="AK601" s="511"/>
      <c r="AL601" s="100"/>
      <c r="AM601" s="382" t="str">
        <f t="shared" si="565"/>
        <v xml:space="preserve"> </v>
      </c>
      <c r="AN601" s="95" t="str">
        <f t="shared" si="566"/>
        <v xml:space="preserve"> </v>
      </c>
      <c r="AO601" s="365"/>
      <c r="AP601" s="365"/>
      <c r="AQ601" s="256"/>
      <c r="AR601" s="365"/>
      <c r="AS601" s="365"/>
      <c r="AT601" s="364" t="e">
        <f t="shared" si="568"/>
        <v>#N/A</v>
      </c>
      <c r="AU601" s="365" t="e">
        <f t="shared" si="569"/>
        <v>#N/A</v>
      </c>
      <c r="AV601" s="372" t="str">
        <f t="shared" ca="1" si="554"/>
        <v/>
      </c>
      <c r="AW601" s="364" t="e">
        <f t="shared" ca="1" si="555"/>
        <v>#N/A</v>
      </c>
      <c r="AX601" s="373" t="e">
        <f t="shared" ca="1" si="556"/>
        <v>#N/A</v>
      </c>
      <c r="AY601" s="98" t="e">
        <f t="shared" si="570"/>
        <v>#N/A</v>
      </c>
      <c r="AZ601" s="373" t="e">
        <f t="shared" si="571"/>
        <v>#N/A</v>
      </c>
      <c r="BA601" s="363"/>
      <c r="BB601" s="365"/>
      <c r="BC601" s="377"/>
      <c r="BD601" s="365"/>
      <c r="BE601" s="365"/>
      <c r="BF601" s="365"/>
      <c r="BG601" s="365"/>
      <c r="BH601" s="365"/>
      <c r="BI601" s="365"/>
      <c r="BJ601" s="365"/>
      <c r="BK601" s="365"/>
      <c r="BL601" s="376"/>
      <c r="BM601" s="376"/>
      <c r="BN601" s="260"/>
      <c r="BO601" s="260"/>
      <c r="BP601" s="260"/>
      <c r="BQ601" s="263"/>
      <c r="BR601" s="263"/>
    </row>
    <row r="602" spans="1:70" s="50" customFormat="1" ht="27.75" customHeight="1" thickBot="1" x14ac:dyDescent="0.25">
      <c r="A602" s="23">
        <f t="shared" si="567"/>
        <v>430</v>
      </c>
      <c r="B602" s="66"/>
      <c r="C602" s="67"/>
      <c r="D602" s="68"/>
      <c r="E602" s="69"/>
      <c r="F602" s="70"/>
      <c r="G602" s="71"/>
      <c r="H602" s="72"/>
      <c r="I602" s="276"/>
      <c r="J602" s="73"/>
      <c r="K602" s="74"/>
      <c r="L602" s="75"/>
      <c r="M602" s="74"/>
      <c r="N602" s="75"/>
      <c r="O602" s="74"/>
      <c r="P602" s="75"/>
      <c r="Q602" s="76"/>
      <c r="R602" s="287"/>
      <c r="S602" s="73"/>
      <c r="T602" s="74"/>
      <c r="U602" s="74"/>
      <c r="V602" s="76"/>
      <c r="W602" s="295"/>
      <c r="X602" s="74"/>
      <c r="Y602" s="75"/>
      <c r="Z602" s="74"/>
      <c r="AA602" s="75"/>
      <c r="AB602" s="76"/>
      <c r="AC602" s="77"/>
      <c r="AD602" s="78"/>
      <c r="AE602" s="78"/>
      <c r="AF602" s="79"/>
      <c r="AG602" s="80"/>
      <c r="AH602" s="76"/>
      <c r="AI602" s="518"/>
      <c r="AJ602" s="518"/>
      <c r="AK602" s="519"/>
      <c r="AL602" s="100"/>
      <c r="AM602" s="382" t="str">
        <f t="shared" si="565"/>
        <v xml:space="preserve"> </v>
      </c>
      <c r="AN602" s="95" t="str">
        <f t="shared" si="566"/>
        <v xml:space="preserve"> </v>
      </c>
      <c r="AO602" s="365"/>
      <c r="AP602" s="365"/>
      <c r="AQ602" s="256"/>
      <c r="AR602" s="365"/>
      <c r="AS602" s="365"/>
      <c r="AT602" s="364" t="e">
        <f t="shared" si="568"/>
        <v>#N/A</v>
      </c>
      <c r="AU602" s="365" t="e">
        <f t="shared" si="569"/>
        <v>#N/A</v>
      </c>
      <c r="AV602" s="372" t="str">
        <f t="shared" ca="1" si="554"/>
        <v/>
      </c>
      <c r="AW602" s="364" t="e">
        <f t="shared" ca="1" si="555"/>
        <v>#N/A</v>
      </c>
      <c r="AX602" s="373" t="e">
        <f t="shared" ca="1" si="556"/>
        <v>#N/A</v>
      </c>
      <c r="AY602" s="98" t="e">
        <f t="shared" si="570"/>
        <v>#N/A</v>
      </c>
      <c r="AZ602" s="373" t="e">
        <f t="shared" si="571"/>
        <v>#N/A</v>
      </c>
      <c r="BA602" s="363"/>
      <c r="BB602" s="365"/>
      <c r="BC602" s="377"/>
      <c r="BD602" s="365"/>
      <c r="BE602" s="365"/>
      <c r="BF602" s="365"/>
      <c r="BG602" s="365"/>
      <c r="BH602" s="365"/>
      <c r="BI602" s="365"/>
      <c r="BJ602" s="365"/>
      <c r="BK602" s="365"/>
      <c r="BL602" s="376"/>
      <c r="BM602" s="376"/>
      <c r="BN602" s="260"/>
      <c r="BO602" s="260"/>
      <c r="BP602" s="260"/>
      <c r="BQ602" s="263"/>
      <c r="BR602" s="263"/>
    </row>
    <row r="603" spans="1:70" ht="4.5" customHeight="1" thickBot="1" x14ac:dyDescent="0.25">
      <c r="A603" s="91">
        <f>AK606</f>
        <v>43</v>
      </c>
      <c r="B603" s="235"/>
      <c r="C603" s="235"/>
      <c r="D603" s="235"/>
      <c r="E603" s="235"/>
      <c r="F603" s="235"/>
      <c r="G603" s="235"/>
      <c r="H603" s="235"/>
      <c r="I603" s="235"/>
      <c r="J603" s="280"/>
      <c r="K603" s="280"/>
      <c r="L603" s="280"/>
      <c r="M603" s="280"/>
      <c r="N603" s="280"/>
      <c r="O603" s="280"/>
      <c r="P603" s="280"/>
      <c r="Q603" s="280"/>
      <c r="R603" s="280"/>
      <c r="S603" s="292"/>
      <c r="T603" s="292"/>
      <c r="U603" s="292"/>
      <c r="V603" s="292"/>
      <c r="W603" s="292"/>
      <c r="X603" s="292"/>
      <c r="Y603" s="292"/>
      <c r="Z603" s="292"/>
      <c r="AA603" s="292"/>
      <c r="AB603" s="292"/>
      <c r="AC603" s="292"/>
      <c r="AD603" s="236"/>
      <c r="AE603" s="237"/>
      <c r="AF603" s="236"/>
      <c r="AG603" s="238"/>
      <c r="AH603" s="536"/>
      <c r="AI603" s="537"/>
      <c r="AJ603" s="537"/>
      <c r="AK603" s="537"/>
      <c r="AL603" s="383"/>
      <c r="AM603" s="384"/>
      <c r="AN603" s="383"/>
      <c r="AT603" s="364" t="e">
        <f t="shared" si="568"/>
        <v>#N/A</v>
      </c>
      <c r="AU603" s="365" t="e">
        <f t="shared" si="569"/>
        <v>#N/A</v>
      </c>
      <c r="AV603" s="372" t="str">
        <f t="shared" ca="1" si="554"/>
        <v/>
      </c>
      <c r="AW603" s="364" t="e">
        <f t="shared" ca="1" si="555"/>
        <v>#N/A</v>
      </c>
      <c r="AX603" s="373" t="e">
        <f t="shared" ca="1" si="556"/>
        <v>#N/A</v>
      </c>
      <c r="AY603" s="98" t="e">
        <f t="shared" si="570"/>
        <v>#N/A</v>
      </c>
      <c r="AZ603" s="373" t="e">
        <f t="shared" si="571"/>
        <v>#N/A</v>
      </c>
      <c r="BA603" s="363"/>
      <c r="BC603" s="377"/>
    </row>
    <row r="604" spans="1:70" ht="26.25" customHeight="1" x14ac:dyDescent="0.2">
      <c r="A604" s="163">
        <f>A590+1</f>
        <v>43</v>
      </c>
      <c r="B604" s="523"/>
      <c r="C604" s="523"/>
      <c r="D604" s="523"/>
      <c r="E604" s="524"/>
      <c r="F604" s="527" t="str">
        <f>IF('FRONT PAGE'!$A$1="www.fly-logics.com","TOTAL PAGE",0)</f>
        <v>TOTAL PAGE</v>
      </c>
      <c r="G604" s="528"/>
      <c r="H604" s="529"/>
      <c r="I604" s="314" t="str">
        <f>IF('FRONT PAGE'!$A$1="www.fly-logics.com",IF(SUM(I593:I603)=0," ",SUM(I593:I603)),0)</f>
        <v xml:space="preserve"> </v>
      </c>
      <c r="J604" s="315" t="str">
        <f>IF('FRONT PAGE'!$A$1="www.fly-logics.com",IF(SUM(J593:J603)=0," ",SUM(J593:J603)),0)</f>
        <v xml:space="preserve"> </v>
      </c>
      <c r="K604" s="316" t="str">
        <f>IF('FRONT PAGE'!$A$1="www.fly-logics.com",IF(SUM(K593:K603)=0," ",SUM(K593:K603)),0)</f>
        <v xml:space="preserve"> </v>
      </c>
      <c r="L604" s="317" t="str">
        <f>IF('FRONT PAGE'!$A$1="www.fly-logics.com",IF(SUM(L593:L603)=0," ",SUM(L593:L603)),0)</f>
        <v xml:space="preserve"> </v>
      </c>
      <c r="M604" s="316" t="str">
        <f>IF('FRONT PAGE'!$A$1="www.fly-logics.com",IF(SUM(M593:M603)=0," ",SUM(M593:M603)),0)</f>
        <v xml:space="preserve"> </v>
      </c>
      <c r="N604" s="317" t="str">
        <f>IF('FRONT PAGE'!$A$1="www.fly-logics.com",IF(SUM(N593:N603)=0," ",SUM(N593:N603)),0)</f>
        <v xml:space="preserve"> </v>
      </c>
      <c r="O604" s="316" t="str">
        <f>IF('FRONT PAGE'!$A$1="www.fly-logics.com",IF(SUM(O593:O603)=0," ",SUM(O593:O603)),0)</f>
        <v xml:space="preserve"> </v>
      </c>
      <c r="P604" s="317" t="str">
        <f>IF('FRONT PAGE'!$A$1="www.fly-logics.com",IF(SUM(P593:P603)=0," ",SUM(P593:P603)),0)</f>
        <v xml:space="preserve"> </v>
      </c>
      <c r="Q604" s="318" t="str">
        <f>IF('FRONT PAGE'!$A$1="www.fly-logics.com",IF(SUM(Q593:Q603)=0," ",SUM(Q593:Q603)),0)</f>
        <v xml:space="preserve"> </v>
      </c>
      <c r="R604" s="319"/>
      <c r="S604" s="315" t="str">
        <f>IF('FRONT PAGE'!$A$1="www.fly-logics.com",IF(SUM(S593:S603)=0," ",SUM(S593:S603)),0)</f>
        <v xml:space="preserve"> </v>
      </c>
      <c r="T604" s="316" t="str">
        <f>IF('FRONT PAGE'!$A$1="www.fly-logics.com",IF(SUM(T593:T603)=0," ",SUM(T593:T603)),0)</f>
        <v xml:space="preserve"> </v>
      </c>
      <c r="U604" s="316" t="str">
        <f>IF('FRONT PAGE'!$A$1="www.fly-logics.com",IF(SUM(U593:U603)=0," ",SUM(U593:U603)),0)</f>
        <v xml:space="preserve"> </v>
      </c>
      <c r="V604" s="318" t="str">
        <f>IF('FRONT PAGE'!$A$1="www.fly-logics.com",IF(SUM(V593:V603)=0," ",SUM(V593:V603)),0)</f>
        <v xml:space="preserve"> </v>
      </c>
      <c r="W604" s="315" t="str">
        <f>IF('FRONT PAGE'!$A$1="www.fly-logics.com",IF(SUM(W593:W603)=0," ",SUM(W593:W603)),0)</f>
        <v xml:space="preserve"> </v>
      </c>
      <c r="X604" s="316" t="str">
        <f>IF('FRONT PAGE'!$A$1="www.fly-logics.com",IF(SUM(X593:X603)=0," ",SUM(X593:X603)),0)</f>
        <v xml:space="preserve"> </v>
      </c>
      <c r="Y604" s="317" t="str">
        <f>IF('FRONT PAGE'!$A$1="www.fly-logics.com",IF(SUM(Y593:Y603)=0," ",SUM(Y593:Y603)),0)</f>
        <v xml:space="preserve"> </v>
      </c>
      <c r="Z604" s="316" t="str">
        <f>IF('FRONT PAGE'!$A$1="www.fly-logics.com",IF(SUM(Z593:Z603)=0," ",SUM(Z593:Z603)),0)</f>
        <v xml:space="preserve"> </v>
      </c>
      <c r="AA604" s="317" t="str">
        <f>IF('FRONT PAGE'!$A$1="www.fly-logics.com",IF(SUM(AA593:AA603)=0," ",SUM(AA593:AA603)),0)</f>
        <v xml:space="preserve"> </v>
      </c>
      <c r="AB604" s="318" t="str">
        <f>IF('FRONT PAGE'!$A$1="www.fly-logics.com",IF(SUM(AB593:AB603)=0," ",SUM(AB593:AB603)),0)</f>
        <v xml:space="preserve"> </v>
      </c>
      <c r="AC604" s="329" t="str">
        <f>IF('FRONT PAGE'!$A$1="www.fly-logics.com",IF(SUM(AC593:AC603)=0," ",SUM(AC593:AC603)),0)</f>
        <v xml:space="preserve"> </v>
      </c>
      <c r="AD604" s="321" t="str">
        <f>IF('FRONT PAGE'!$A$1="www.fly-logics.com",IF(SUM(AD593:AD603)=0," ",SUM(AD593:AD603)),0)</f>
        <v xml:space="preserve"> </v>
      </c>
      <c r="AE604" s="321" t="str">
        <f>IF('FRONT PAGE'!$A$1="www.fly-logics.com",IF(SUM(AE593:AE603)=0," ",SUM(AE593:AE603)),0)</f>
        <v xml:space="preserve"> </v>
      </c>
      <c r="AF604" s="322" t="str">
        <f>IF('FRONT PAGE'!$A$1="www.fly-logics.com",IF(SUM(AF593:AF603)=0," ",SUM(AF593:AF603)),0)</f>
        <v xml:space="preserve"> </v>
      </c>
      <c r="AG604" s="323" t="str">
        <f>IF('FRONT PAGE'!$A$1="www.fly-logics.com",IF(SUM(AG593:AG603)=0," ",SUM(AG593:AG603)),0)</f>
        <v xml:space="preserve"> </v>
      </c>
      <c r="AH604" s="520" t="str">
        <f>IF('FRONT PAGE'!$A$1="www.fly-logics.com","I certify that all the data in this
logbook are accurate",0)</f>
        <v>I certify that all the data in this
logbook are accurate</v>
      </c>
      <c r="AI604" s="521"/>
      <c r="AJ604" s="521"/>
      <c r="AK604" s="522"/>
      <c r="AL604" s="385"/>
      <c r="AM604" s="386"/>
      <c r="AN604" s="385"/>
      <c r="AT604" s="364" t="e">
        <f t="shared" si="568"/>
        <v>#N/A</v>
      </c>
      <c r="AU604" s="365" t="e">
        <f t="shared" si="569"/>
        <v>#N/A</v>
      </c>
      <c r="AV604" s="372" t="str">
        <f t="shared" ca="1" si="554"/>
        <v/>
      </c>
      <c r="AW604" s="364" t="e">
        <f t="shared" ca="1" si="555"/>
        <v>#N/A</v>
      </c>
      <c r="AX604" s="373" t="e">
        <f t="shared" ca="1" si="556"/>
        <v>#N/A</v>
      </c>
      <c r="AY604" s="98" t="e">
        <f t="shared" si="570"/>
        <v>#N/A</v>
      </c>
      <c r="AZ604" s="373" t="e">
        <f t="shared" si="571"/>
        <v>#N/A</v>
      </c>
      <c r="BA604" s="363"/>
      <c r="BC604" s="377"/>
    </row>
    <row r="605" spans="1:70" ht="26.25" customHeight="1" x14ac:dyDescent="0.2">
      <c r="A605" s="505">
        <f>AL589</f>
        <v>0</v>
      </c>
      <c r="B605" s="525"/>
      <c r="C605" s="525"/>
      <c r="D605" s="525"/>
      <c r="E605" s="526"/>
      <c r="F605" s="530" t="str">
        <f>IF('FRONT PAGE'!$A$1="www.fly-logics.com","TOTAL PREVIOUS LOGBOOK",0)</f>
        <v>TOTAL PREVIOUS LOGBOOK</v>
      </c>
      <c r="G605" s="531"/>
      <c r="H605" s="532"/>
      <c r="I605" s="333">
        <f>I592</f>
        <v>33.75</v>
      </c>
      <c r="J605" s="334">
        <f t="shared" ref="J605:Q605" si="572">J592</f>
        <v>33.75</v>
      </c>
      <c r="K605" s="335" t="str">
        <f t="shared" si="572"/>
        <v xml:space="preserve"> </v>
      </c>
      <c r="L605" s="336" t="str">
        <f t="shared" si="572"/>
        <v xml:space="preserve"> </v>
      </c>
      <c r="M605" s="335" t="str">
        <f t="shared" si="572"/>
        <v xml:space="preserve"> </v>
      </c>
      <c r="N605" s="336" t="str">
        <f t="shared" si="572"/>
        <v xml:space="preserve"> </v>
      </c>
      <c r="O605" s="335" t="str">
        <f t="shared" si="572"/>
        <v xml:space="preserve"> </v>
      </c>
      <c r="P605" s="336" t="str">
        <f t="shared" si="572"/>
        <v xml:space="preserve"> </v>
      </c>
      <c r="Q605" s="337" t="str">
        <f t="shared" si="572"/>
        <v xml:space="preserve"> </v>
      </c>
      <c r="R605" s="288">
        <v>10</v>
      </c>
      <c r="S605" s="331" t="str">
        <f>S592</f>
        <v xml:space="preserve"> </v>
      </c>
      <c r="T605" s="239">
        <f t="shared" ref="T605:AG605" si="573">T592</f>
        <v>13.75</v>
      </c>
      <c r="U605" s="239">
        <f t="shared" si="573"/>
        <v>20</v>
      </c>
      <c r="V605" s="240">
        <f t="shared" si="573"/>
        <v>5</v>
      </c>
      <c r="W605" s="241" t="str">
        <f t="shared" si="573"/>
        <v xml:space="preserve"> </v>
      </c>
      <c r="X605" s="239" t="str">
        <f t="shared" si="573"/>
        <v xml:space="preserve"> </v>
      </c>
      <c r="Y605" s="242">
        <f t="shared" si="573"/>
        <v>5</v>
      </c>
      <c r="Z605" s="239" t="str">
        <f t="shared" si="573"/>
        <v xml:space="preserve"> </v>
      </c>
      <c r="AA605" s="242">
        <f t="shared" si="573"/>
        <v>3.75</v>
      </c>
      <c r="AB605" s="240" t="str">
        <f t="shared" si="573"/>
        <v xml:space="preserve"> </v>
      </c>
      <c r="AC605" s="243">
        <f t="shared" si="573"/>
        <v>14</v>
      </c>
      <c r="AD605" s="244" t="str">
        <f t="shared" si="573"/>
        <v xml:space="preserve"> </v>
      </c>
      <c r="AE605" s="244">
        <f t="shared" si="573"/>
        <v>14</v>
      </c>
      <c r="AF605" s="245" t="str">
        <f t="shared" si="573"/>
        <v xml:space="preserve"> </v>
      </c>
      <c r="AG605" s="332">
        <f t="shared" si="573"/>
        <v>17</v>
      </c>
      <c r="AH605" s="507"/>
      <c r="AI605" s="508"/>
      <c r="AJ605" s="508"/>
      <c r="AK605" s="509"/>
      <c r="AL605" s="385"/>
      <c r="AM605" s="386"/>
      <c r="AN605" s="385"/>
      <c r="AT605" s="364" t="e">
        <f t="shared" ref="AT605:AT614" si="574">IF(ISBLANK($B845),NA(),$B845)</f>
        <v>#N/A</v>
      </c>
      <c r="AU605" s="365" t="e">
        <f t="shared" ref="AU605:AU614" si="575">IF(ISBLANK($I845),NA(),$I845)</f>
        <v>#N/A</v>
      </c>
      <c r="AV605" s="372" t="str">
        <f t="shared" ca="1" si="554"/>
        <v/>
      </c>
      <c r="AW605" s="364" t="e">
        <f t="shared" ca="1" si="555"/>
        <v>#N/A</v>
      </c>
      <c r="AX605" s="373" t="e">
        <f t="shared" ca="1" si="556"/>
        <v>#N/A</v>
      </c>
      <c r="AY605" s="98" t="e">
        <f>IF(S845=0,NA(),S845)</f>
        <v>#N/A</v>
      </c>
      <c r="AZ605" s="373" t="e">
        <f>IF(V845=0,NA(),V845)</f>
        <v>#N/A</v>
      </c>
      <c r="BA605" s="363"/>
      <c r="BC605" s="377"/>
    </row>
    <row r="606" spans="1:70" ht="26.25" customHeight="1" thickBot="1" x14ac:dyDescent="0.25">
      <c r="A606" s="506"/>
      <c r="B606" s="512" t="str">
        <f>IF('FRONT PAGE'!$A$1="www.fly-logics.com","Authority certifying flight hours 
STAMP &amp; SIGNATURE",0)</f>
        <v>Authority certifying flight hours 
STAMP &amp; SIGNATURE</v>
      </c>
      <c r="C606" s="512"/>
      <c r="D606" s="512"/>
      <c r="E606" s="513"/>
      <c r="F606" s="533" t="str">
        <f>IF('FRONT PAGE'!$A$1="www.fly-logics.com","TOTAL TO DATE",0)</f>
        <v>TOTAL TO DATE</v>
      </c>
      <c r="G606" s="534"/>
      <c r="H606" s="535"/>
      <c r="I606" s="32">
        <f t="shared" ref="I606:Q606" si="576">IF(SUM(I604:I605)=0," ",SUM(I604:I605))</f>
        <v>33.75</v>
      </c>
      <c r="J606" s="27">
        <f t="shared" si="576"/>
        <v>33.75</v>
      </c>
      <c r="K606" s="24" t="str">
        <f t="shared" si="576"/>
        <v xml:space="preserve"> </v>
      </c>
      <c r="L606" s="25" t="str">
        <f t="shared" si="576"/>
        <v xml:space="preserve"> </v>
      </c>
      <c r="M606" s="24" t="str">
        <f t="shared" si="576"/>
        <v xml:space="preserve"> </v>
      </c>
      <c r="N606" s="25" t="str">
        <f t="shared" si="576"/>
        <v xml:space="preserve"> </v>
      </c>
      <c r="O606" s="24" t="str">
        <f t="shared" si="576"/>
        <v xml:space="preserve"> </v>
      </c>
      <c r="P606" s="25" t="str">
        <f t="shared" si="576"/>
        <v xml:space="preserve"> </v>
      </c>
      <c r="Q606" s="26" t="str">
        <f t="shared" si="576"/>
        <v xml:space="preserve"> </v>
      </c>
      <c r="R606" s="289"/>
      <c r="S606" s="27" t="str">
        <f t="shared" ref="S606:AG606" si="577">IF(SUM(S604:S605)=0," ",SUM(S604:S605))</f>
        <v xml:space="preserve"> </v>
      </c>
      <c r="T606" s="24">
        <f t="shared" si="577"/>
        <v>13.75</v>
      </c>
      <c r="U606" s="24">
        <f t="shared" si="577"/>
        <v>20</v>
      </c>
      <c r="V606" s="26">
        <f t="shared" si="577"/>
        <v>5</v>
      </c>
      <c r="W606" s="27" t="str">
        <f t="shared" si="577"/>
        <v xml:space="preserve"> </v>
      </c>
      <c r="X606" s="24" t="str">
        <f t="shared" si="577"/>
        <v xml:space="preserve"> </v>
      </c>
      <c r="Y606" s="25">
        <f t="shared" si="577"/>
        <v>5</v>
      </c>
      <c r="Z606" s="24" t="str">
        <f t="shared" si="577"/>
        <v xml:space="preserve"> </v>
      </c>
      <c r="AA606" s="25">
        <f t="shared" si="577"/>
        <v>3.75</v>
      </c>
      <c r="AB606" s="26" t="str">
        <f t="shared" si="577"/>
        <v xml:space="preserve"> </v>
      </c>
      <c r="AC606" s="30">
        <f t="shared" si="577"/>
        <v>14</v>
      </c>
      <c r="AD606" s="28" t="str">
        <f t="shared" si="577"/>
        <v xml:space="preserve"> </v>
      </c>
      <c r="AE606" s="28">
        <f t="shared" si="577"/>
        <v>14</v>
      </c>
      <c r="AF606" s="31" t="str">
        <f t="shared" si="577"/>
        <v xml:space="preserve"> </v>
      </c>
      <c r="AG606" s="33">
        <f t="shared" si="577"/>
        <v>17</v>
      </c>
      <c r="AH606" s="514" t="str">
        <f>IF('FRONT PAGE'!$A$1="www.fly-logics.com","_____________________________
PILOT SIGNATURE",0)</f>
        <v>_____________________________
PILOT SIGNATURE</v>
      </c>
      <c r="AI606" s="515"/>
      <c r="AJ606" s="515"/>
      <c r="AK606" s="330">
        <f>A604</f>
        <v>43</v>
      </c>
      <c r="AL606" s="387"/>
      <c r="AM606" s="388"/>
      <c r="AN606" s="387"/>
      <c r="AT606" s="364" t="e">
        <f t="shared" si="574"/>
        <v>#N/A</v>
      </c>
      <c r="AU606" s="365" t="e">
        <f t="shared" si="575"/>
        <v>#N/A</v>
      </c>
      <c r="AV606" s="372" t="str">
        <f t="shared" ca="1" si="554"/>
        <v/>
      </c>
      <c r="AW606" s="364" t="e">
        <f t="shared" ca="1" si="555"/>
        <v>#N/A</v>
      </c>
      <c r="AX606" s="373" t="e">
        <f t="shared" ca="1" si="556"/>
        <v>#N/A</v>
      </c>
      <c r="AY606" s="98" t="e">
        <f t="shared" ref="AY606:AY614" si="578">IF(S846=0,NA(),S846)</f>
        <v>#N/A</v>
      </c>
      <c r="AZ606" s="373" t="e">
        <f t="shared" ref="AZ606:AZ612" si="579">IF(V846=0,NA(),V846)</f>
        <v>#N/A</v>
      </c>
      <c r="BA606" s="363"/>
      <c r="BC606" s="377"/>
    </row>
    <row r="607" spans="1:70" s="50" customFormat="1" ht="27.95" customHeight="1" x14ac:dyDescent="0.2">
      <c r="A607" s="29">
        <f>A602+1</f>
        <v>431</v>
      </c>
      <c r="B607" s="39"/>
      <c r="C607" s="40"/>
      <c r="D607" s="41"/>
      <c r="E607" s="42"/>
      <c r="F607" s="43"/>
      <c r="G607" s="44"/>
      <c r="H607" s="45"/>
      <c r="I607" s="281"/>
      <c r="J607" s="277"/>
      <c r="K607" s="278"/>
      <c r="L607" s="279"/>
      <c r="M607" s="278"/>
      <c r="N607" s="279"/>
      <c r="O607" s="278"/>
      <c r="P607" s="279"/>
      <c r="Q607" s="150"/>
      <c r="R607" s="285"/>
      <c r="S607" s="46"/>
      <c r="T607" s="47"/>
      <c r="U607" s="47"/>
      <c r="V607" s="48"/>
      <c r="W607" s="293"/>
      <c r="X607" s="278"/>
      <c r="Y607" s="279"/>
      <c r="Z607" s="278"/>
      <c r="AA607" s="279"/>
      <c r="AB607" s="150"/>
      <c r="AC607" s="282"/>
      <c r="AD607" s="283"/>
      <c r="AE607" s="283"/>
      <c r="AF607" s="284"/>
      <c r="AG607" s="49"/>
      <c r="AH607" s="48"/>
      <c r="AI607" s="516"/>
      <c r="AJ607" s="516"/>
      <c r="AK607" s="517"/>
      <c r="AL607" s="100"/>
      <c r="AM607" s="382" t="str">
        <f t="shared" ref="AM607:AM616" si="580">IF(B607=0," ",TEXT(B607,"MMM"))</f>
        <v xml:space="preserve"> </v>
      </c>
      <c r="AN607" s="95" t="str">
        <f t="shared" ref="AN607:AN616" si="581">IF(B607=0," ",YEAR(B607))</f>
        <v xml:space="preserve"> </v>
      </c>
      <c r="AO607" s="365"/>
      <c r="AP607" s="365"/>
      <c r="AQ607" s="256"/>
      <c r="AR607" s="365"/>
      <c r="AS607" s="365"/>
      <c r="AT607" s="364" t="e">
        <f t="shared" si="574"/>
        <v>#N/A</v>
      </c>
      <c r="AU607" s="365" t="e">
        <f t="shared" si="575"/>
        <v>#N/A</v>
      </c>
      <c r="AV607" s="372" t="str">
        <f t="shared" ca="1" si="554"/>
        <v/>
      </c>
      <c r="AW607" s="364" t="e">
        <f t="shared" ca="1" si="555"/>
        <v>#N/A</v>
      </c>
      <c r="AX607" s="373" t="e">
        <f t="shared" ca="1" si="556"/>
        <v>#N/A</v>
      </c>
      <c r="AY607" s="98" t="e">
        <f t="shared" si="578"/>
        <v>#N/A</v>
      </c>
      <c r="AZ607" s="373" t="e">
        <f t="shared" si="579"/>
        <v>#N/A</v>
      </c>
      <c r="BA607" s="363"/>
      <c r="BB607" s="365"/>
      <c r="BC607" s="377"/>
      <c r="BD607" s="365"/>
      <c r="BE607" s="365"/>
      <c r="BF607" s="365"/>
      <c r="BG607" s="365"/>
      <c r="BH607" s="365"/>
      <c r="BI607" s="365"/>
      <c r="BJ607" s="365"/>
      <c r="BK607" s="365"/>
      <c r="BL607" s="376"/>
      <c r="BM607" s="376"/>
      <c r="BN607" s="260"/>
      <c r="BO607" s="260"/>
      <c r="BP607" s="260"/>
      <c r="BQ607" s="263"/>
      <c r="BR607" s="263"/>
    </row>
    <row r="608" spans="1:70" s="50" customFormat="1" ht="27.95" customHeight="1" x14ac:dyDescent="0.2">
      <c r="A608" s="22">
        <f>A607+1</f>
        <v>432</v>
      </c>
      <c r="B608" s="51"/>
      <c r="C608" s="52"/>
      <c r="D608" s="53"/>
      <c r="E608" s="54"/>
      <c r="F608" s="55"/>
      <c r="G608" s="56"/>
      <c r="H608" s="57"/>
      <c r="I608" s="275"/>
      <c r="J608" s="58"/>
      <c r="K608" s="59"/>
      <c r="L608" s="60"/>
      <c r="M608" s="59"/>
      <c r="N608" s="60"/>
      <c r="O608" s="59"/>
      <c r="P608" s="60"/>
      <c r="Q608" s="61"/>
      <c r="R608" s="286"/>
      <c r="S608" s="58"/>
      <c r="T608" s="59"/>
      <c r="U608" s="59"/>
      <c r="V608" s="61"/>
      <c r="W608" s="294"/>
      <c r="X608" s="59"/>
      <c r="Y608" s="60"/>
      <c r="Z608" s="59"/>
      <c r="AA608" s="60"/>
      <c r="AB608" s="61"/>
      <c r="AC608" s="62"/>
      <c r="AD608" s="63"/>
      <c r="AE608" s="63"/>
      <c r="AF608" s="64"/>
      <c r="AG608" s="65"/>
      <c r="AH608" s="61"/>
      <c r="AI608" s="510"/>
      <c r="AJ608" s="510"/>
      <c r="AK608" s="511"/>
      <c r="AL608" s="100"/>
      <c r="AM608" s="382" t="str">
        <f t="shared" si="580"/>
        <v xml:space="preserve"> </v>
      </c>
      <c r="AN608" s="95" t="str">
        <f t="shared" si="581"/>
        <v xml:space="preserve"> </v>
      </c>
      <c r="AO608" s="365"/>
      <c r="AP608" s="365"/>
      <c r="AQ608" s="256"/>
      <c r="AR608" s="365"/>
      <c r="AS608" s="365"/>
      <c r="AT608" s="364" t="e">
        <f t="shared" si="574"/>
        <v>#N/A</v>
      </c>
      <c r="AU608" s="365" t="e">
        <f t="shared" si="575"/>
        <v>#N/A</v>
      </c>
      <c r="AV608" s="372" t="str">
        <f t="shared" ca="1" si="554"/>
        <v/>
      </c>
      <c r="AW608" s="364" t="e">
        <f t="shared" ca="1" si="555"/>
        <v>#N/A</v>
      </c>
      <c r="AX608" s="373" t="e">
        <f t="shared" ca="1" si="556"/>
        <v>#N/A</v>
      </c>
      <c r="AY608" s="98" t="e">
        <f t="shared" si="578"/>
        <v>#N/A</v>
      </c>
      <c r="AZ608" s="373" t="e">
        <f t="shared" si="579"/>
        <v>#N/A</v>
      </c>
      <c r="BA608" s="363"/>
      <c r="BB608" s="365"/>
      <c r="BC608" s="377"/>
      <c r="BD608" s="365"/>
      <c r="BE608" s="365"/>
      <c r="BF608" s="365"/>
      <c r="BG608" s="365"/>
      <c r="BH608" s="365"/>
      <c r="BI608" s="365"/>
      <c r="BJ608" s="365"/>
      <c r="BK608" s="365"/>
      <c r="BL608" s="376"/>
      <c r="BM608" s="376"/>
      <c r="BN608" s="260"/>
      <c r="BO608" s="260"/>
      <c r="BP608" s="260"/>
      <c r="BQ608" s="263"/>
      <c r="BR608" s="263"/>
    </row>
    <row r="609" spans="1:70" s="50" customFormat="1" ht="27.95" customHeight="1" x14ac:dyDescent="0.2">
      <c r="A609" s="22">
        <f t="shared" ref="A609:A616" si="582">A608+1</f>
        <v>433</v>
      </c>
      <c r="B609" s="51"/>
      <c r="C609" s="52"/>
      <c r="D609" s="53"/>
      <c r="E609" s="54"/>
      <c r="F609" s="55"/>
      <c r="G609" s="56"/>
      <c r="H609" s="57"/>
      <c r="I609" s="275"/>
      <c r="J609" s="58"/>
      <c r="K609" s="59"/>
      <c r="L609" s="60"/>
      <c r="M609" s="59"/>
      <c r="N609" s="60"/>
      <c r="O609" s="59"/>
      <c r="P609" s="60"/>
      <c r="Q609" s="61"/>
      <c r="R609" s="286"/>
      <c r="S609" s="58"/>
      <c r="T609" s="59"/>
      <c r="U609" s="59"/>
      <c r="V609" s="61"/>
      <c r="W609" s="294"/>
      <c r="X609" s="59"/>
      <c r="Y609" s="60"/>
      <c r="Z609" s="59"/>
      <c r="AA609" s="60"/>
      <c r="AB609" s="61"/>
      <c r="AC609" s="62"/>
      <c r="AD609" s="63"/>
      <c r="AE609" s="63"/>
      <c r="AF609" s="64"/>
      <c r="AG609" s="65"/>
      <c r="AH609" s="61"/>
      <c r="AI609" s="510"/>
      <c r="AJ609" s="510"/>
      <c r="AK609" s="511"/>
      <c r="AL609" s="100"/>
      <c r="AM609" s="382" t="str">
        <f t="shared" si="580"/>
        <v xml:space="preserve"> </v>
      </c>
      <c r="AN609" s="95" t="str">
        <f t="shared" si="581"/>
        <v xml:space="preserve"> </v>
      </c>
      <c r="AO609" s="365"/>
      <c r="AP609" s="365"/>
      <c r="AQ609" s="256"/>
      <c r="AR609" s="365"/>
      <c r="AS609" s="365"/>
      <c r="AT609" s="364" t="e">
        <f t="shared" si="574"/>
        <v>#N/A</v>
      </c>
      <c r="AU609" s="365" t="e">
        <f t="shared" si="575"/>
        <v>#N/A</v>
      </c>
      <c r="AV609" s="372" t="str">
        <f t="shared" ca="1" si="554"/>
        <v/>
      </c>
      <c r="AW609" s="364" t="e">
        <f t="shared" ca="1" si="555"/>
        <v>#N/A</v>
      </c>
      <c r="AX609" s="373" t="e">
        <f t="shared" ca="1" si="556"/>
        <v>#N/A</v>
      </c>
      <c r="AY609" s="98" t="e">
        <f t="shared" si="578"/>
        <v>#N/A</v>
      </c>
      <c r="AZ609" s="373" t="e">
        <f t="shared" si="579"/>
        <v>#N/A</v>
      </c>
      <c r="BA609" s="363"/>
      <c r="BB609" s="365"/>
      <c r="BC609" s="377"/>
      <c r="BD609" s="365"/>
      <c r="BE609" s="365"/>
      <c r="BF609" s="365"/>
      <c r="BG609" s="365"/>
      <c r="BH609" s="365"/>
      <c r="BI609" s="365"/>
      <c r="BJ609" s="365"/>
      <c r="BK609" s="365"/>
      <c r="BL609" s="376"/>
      <c r="BM609" s="376"/>
      <c r="BN609" s="260"/>
      <c r="BO609" s="260"/>
      <c r="BP609" s="260"/>
      <c r="BQ609" s="263"/>
      <c r="BR609" s="263"/>
    </row>
    <row r="610" spans="1:70" s="50" customFormat="1" ht="27.95" customHeight="1" x14ac:dyDescent="0.2">
      <c r="A610" s="22">
        <f t="shared" si="582"/>
        <v>434</v>
      </c>
      <c r="B610" s="51"/>
      <c r="C610" s="52"/>
      <c r="D610" s="53"/>
      <c r="E610" s="54"/>
      <c r="F610" s="55"/>
      <c r="G610" s="56"/>
      <c r="H610" s="57"/>
      <c r="I610" s="275"/>
      <c r="J610" s="58"/>
      <c r="K610" s="59"/>
      <c r="L610" s="60"/>
      <c r="M610" s="59"/>
      <c r="N610" s="60"/>
      <c r="O610" s="59"/>
      <c r="P610" s="60"/>
      <c r="Q610" s="61"/>
      <c r="R610" s="286"/>
      <c r="S610" s="58"/>
      <c r="T610" s="59"/>
      <c r="U610" s="59"/>
      <c r="V610" s="61"/>
      <c r="W610" s="294"/>
      <c r="X610" s="59"/>
      <c r="Y610" s="60"/>
      <c r="Z610" s="59"/>
      <c r="AA610" s="60"/>
      <c r="AB610" s="61"/>
      <c r="AC610" s="62"/>
      <c r="AD610" s="63"/>
      <c r="AE610" s="63"/>
      <c r="AF610" s="64"/>
      <c r="AG610" s="65"/>
      <c r="AH610" s="61"/>
      <c r="AI610" s="510"/>
      <c r="AJ610" s="510"/>
      <c r="AK610" s="511"/>
      <c r="AL610" s="100"/>
      <c r="AM610" s="382" t="str">
        <f t="shared" si="580"/>
        <v xml:space="preserve"> </v>
      </c>
      <c r="AN610" s="95" t="str">
        <f t="shared" si="581"/>
        <v xml:space="preserve"> </v>
      </c>
      <c r="AO610" s="365"/>
      <c r="AP610" s="365"/>
      <c r="AQ610" s="256"/>
      <c r="AR610" s="365"/>
      <c r="AS610" s="365"/>
      <c r="AT610" s="364" t="e">
        <f t="shared" si="574"/>
        <v>#N/A</v>
      </c>
      <c r="AU610" s="365" t="e">
        <f t="shared" si="575"/>
        <v>#N/A</v>
      </c>
      <c r="AV610" s="372" t="str">
        <f t="shared" ca="1" si="554"/>
        <v/>
      </c>
      <c r="AW610" s="364" t="e">
        <f t="shared" ca="1" si="555"/>
        <v>#N/A</v>
      </c>
      <c r="AX610" s="373" t="e">
        <f t="shared" ca="1" si="556"/>
        <v>#N/A</v>
      </c>
      <c r="AY610" s="98" t="e">
        <f t="shared" si="578"/>
        <v>#N/A</v>
      </c>
      <c r="AZ610" s="373" t="e">
        <f t="shared" si="579"/>
        <v>#N/A</v>
      </c>
      <c r="BA610" s="363"/>
      <c r="BB610" s="365"/>
      <c r="BC610" s="377"/>
      <c r="BD610" s="365"/>
      <c r="BE610" s="365"/>
      <c r="BF610" s="365"/>
      <c r="BG610" s="365"/>
      <c r="BH610" s="365"/>
      <c r="BI610" s="365"/>
      <c r="BJ610" s="365"/>
      <c r="BK610" s="365"/>
      <c r="BL610" s="376"/>
      <c r="BM610" s="376"/>
      <c r="BN610" s="260"/>
      <c r="BO610" s="260"/>
      <c r="BP610" s="260"/>
      <c r="BQ610" s="263"/>
      <c r="BR610" s="263"/>
    </row>
    <row r="611" spans="1:70" s="50" customFormat="1" ht="27.95" customHeight="1" x14ac:dyDescent="0.2">
      <c r="A611" s="22">
        <f t="shared" si="582"/>
        <v>435</v>
      </c>
      <c r="B611" s="51"/>
      <c r="C611" s="52"/>
      <c r="D611" s="53"/>
      <c r="E611" s="54"/>
      <c r="F611" s="55"/>
      <c r="G611" s="56"/>
      <c r="H611" s="57"/>
      <c r="I611" s="275"/>
      <c r="J611" s="58"/>
      <c r="K611" s="59"/>
      <c r="L611" s="60"/>
      <c r="M611" s="59"/>
      <c r="N611" s="60"/>
      <c r="O611" s="59"/>
      <c r="P611" s="60"/>
      <c r="Q611" s="61"/>
      <c r="R611" s="286"/>
      <c r="S611" s="58"/>
      <c r="T611" s="59"/>
      <c r="U611" s="59"/>
      <c r="V611" s="61"/>
      <c r="W611" s="294"/>
      <c r="X611" s="59"/>
      <c r="Y611" s="60"/>
      <c r="Z611" s="59"/>
      <c r="AA611" s="60"/>
      <c r="AB611" s="61"/>
      <c r="AC611" s="62"/>
      <c r="AD611" s="63"/>
      <c r="AE611" s="63"/>
      <c r="AF611" s="64"/>
      <c r="AG611" s="65"/>
      <c r="AH611" s="61"/>
      <c r="AI611" s="510"/>
      <c r="AJ611" s="510"/>
      <c r="AK611" s="511"/>
      <c r="AL611" s="100"/>
      <c r="AM611" s="382" t="str">
        <f t="shared" si="580"/>
        <v xml:space="preserve"> </v>
      </c>
      <c r="AN611" s="95" t="str">
        <f t="shared" si="581"/>
        <v xml:space="preserve"> </v>
      </c>
      <c r="AO611" s="365"/>
      <c r="AP611" s="365"/>
      <c r="AQ611" s="256"/>
      <c r="AR611" s="365"/>
      <c r="AS611" s="365"/>
      <c r="AT611" s="364" t="e">
        <f t="shared" si="574"/>
        <v>#N/A</v>
      </c>
      <c r="AU611" s="365" t="e">
        <f t="shared" si="575"/>
        <v>#N/A</v>
      </c>
      <c r="AV611" s="372" t="str">
        <f t="shared" ca="1" si="554"/>
        <v/>
      </c>
      <c r="AW611" s="364" t="e">
        <f t="shared" ca="1" si="555"/>
        <v>#N/A</v>
      </c>
      <c r="AX611" s="373" t="e">
        <f t="shared" ca="1" si="556"/>
        <v>#N/A</v>
      </c>
      <c r="AY611" s="98" t="e">
        <f t="shared" si="578"/>
        <v>#N/A</v>
      </c>
      <c r="AZ611" s="373" t="e">
        <f t="shared" si="579"/>
        <v>#N/A</v>
      </c>
      <c r="BA611" s="363"/>
      <c r="BB611" s="365"/>
      <c r="BC611" s="377"/>
      <c r="BD611" s="365"/>
      <c r="BE611" s="365"/>
      <c r="BF611" s="365"/>
      <c r="BG611" s="365"/>
      <c r="BH611" s="365"/>
      <c r="BI611" s="365"/>
      <c r="BJ611" s="365"/>
      <c r="BK611" s="365"/>
      <c r="BL611" s="376"/>
      <c r="BM611" s="376"/>
      <c r="BN611" s="260"/>
      <c r="BO611" s="260"/>
      <c r="BP611" s="260"/>
      <c r="BQ611" s="263"/>
      <c r="BR611" s="263"/>
    </row>
    <row r="612" spans="1:70" s="50" customFormat="1" ht="27.95" customHeight="1" x14ac:dyDescent="0.2">
      <c r="A612" s="22">
        <f t="shared" si="582"/>
        <v>436</v>
      </c>
      <c r="B612" s="51"/>
      <c r="C612" s="52"/>
      <c r="D612" s="53"/>
      <c r="E612" s="54"/>
      <c r="F612" s="55"/>
      <c r="G612" s="56"/>
      <c r="H612" s="57"/>
      <c r="I612" s="275"/>
      <c r="J612" s="58"/>
      <c r="K612" s="59"/>
      <c r="L612" s="60"/>
      <c r="M612" s="59"/>
      <c r="N612" s="60"/>
      <c r="O612" s="59"/>
      <c r="P612" s="60"/>
      <c r="Q612" s="61"/>
      <c r="R612" s="286"/>
      <c r="S612" s="58"/>
      <c r="T612" s="59"/>
      <c r="U612" s="59"/>
      <c r="V612" s="61"/>
      <c r="W612" s="294"/>
      <c r="X612" s="59"/>
      <c r="Y612" s="60"/>
      <c r="Z612" s="59"/>
      <c r="AA612" s="60"/>
      <c r="AB612" s="61"/>
      <c r="AC612" s="62"/>
      <c r="AD612" s="63"/>
      <c r="AE612" s="63"/>
      <c r="AF612" s="64"/>
      <c r="AG612" s="65"/>
      <c r="AH612" s="61"/>
      <c r="AI612" s="510"/>
      <c r="AJ612" s="510"/>
      <c r="AK612" s="511"/>
      <c r="AL612" s="100"/>
      <c r="AM612" s="382" t="str">
        <f t="shared" si="580"/>
        <v xml:space="preserve"> </v>
      </c>
      <c r="AN612" s="95" t="str">
        <f t="shared" si="581"/>
        <v xml:space="preserve"> </v>
      </c>
      <c r="AO612" s="365"/>
      <c r="AP612" s="365"/>
      <c r="AQ612" s="256"/>
      <c r="AR612" s="365"/>
      <c r="AS612" s="365"/>
      <c r="AT612" s="364" t="e">
        <f t="shared" si="574"/>
        <v>#N/A</v>
      </c>
      <c r="AU612" s="365" t="e">
        <f t="shared" si="575"/>
        <v>#N/A</v>
      </c>
      <c r="AV612" s="372" t="str">
        <f t="shared" ca="1" si="554"/>
        <v/>
      </c>
      <c r="AW612" s="364" t="e">
        <f t="shared" ca="1" si="555"/>
        <v>#N/A</v>
      </c>
      <c r="AX612" s="373" t="e">
        <f t="shared" ca="1" si="556"/>
        <v>#N/A</v>
      </c>
      <c r="AY612" s="98" t="e">
        <f t="shared" si="578"/>
        <v>#N/A</v>
      </c>
      <c r="AZ612" s="373" t="e">
        <f t="shared" si="579"/>
        <v>#N/A</v>
      </c>
      <c r="BA612" s="363"/>
      <c r="BB612" s="365"/>
      <c r="BC612" s="377"/>
      <c r="BD612" s="365"/>
      <c r="BE612" s="365"/>
      <c r="BF612" s="365"/>
      <c r="BG612" s="365"/>
      <c r="BH612" s="365"/>
      <c r="BI612" s="365"/>
      <c r="BJ612" s="365"/>
      <c r="BK612" s="365"/>
      <c r="BL612" s="376"/>
      <c r="BM612" s="376"/>
      <c r="BN612" s="260"/>
      <c r="BO612" s="260"/>
      <c r="BP612" s="260"/>
      <c r="BQ612" s="263"/>
      <c r="BR612" s="263"/>
    </row>
    <row r="613" spans="1:70" s="50" customFormat="1" ht="27.95" customHeight="1" x14ac:dyDescent="0.2">
      <c r="A613" s="22">
        <f>A612+1</f>
        <v>437</v>
      </c>
      <c r="B613" s="51"/>
      <c r="C613" s="52"/>
      <c r="D613" s="53"/>
      <c r="E613" s="54"/>
      <c r="F613" s="55"/>
      <c r="G613" s="56"/>
      <c r="H613" s="57"/>
      <c r="I613" s="275"/>
      <c r="J613" s="58"/>
      <c r="K613" s="59"/>
      <c r="L613" s="60"/>
      <c r="M613" s="59"/>
      <c r="N613" s="60"/>
      <c r="O613" s="59"/>
      <c r="P613" s="60"/>
      <c r="Q613" s="61"/>
      <c r="R613" s="286"/>
      <c r="S613" s="58"/>
      <c r="T613" s="59"/>
      <c r="U613" s="59"/>
      <c r="V613" s="61"/>
      <c r="W613" s="294"/>
      <c r="X613" s="59"/>
      <c r="Y613" s="60"/>
      <c r="Z613" s="59"/>
      <c r="AA613" s="60"/>
      <c r="AB613" s="61"/>
      <c r="AC613" s="62"/>
      <c r="AD613" s="63"/>
      <c r="AE613" s="63"/>
      <c r="AF613" s="64"/>
      <c r="AG613" s="65"/>
      <c r="AH613" s="61"/>
      <c r="AI613" s="510"/>
      <c r="AJ613" s="510"/>
      <c r="AK613" s="511"/>
      <c r="AL613" s="100"/>
      <c r="AM613" s="382" t="str">
        <f t="shared" si="580"/>
        <v xml:space="preserve"> </v>
      </c>
      <c r="AN613" s="95" t="str">
        <f t="shared" si="581"/>
        <v xml:space="preserve"> </v>
      </c>
      <c r="AO613" s="365"/>
      <c r="AP613" s="365"/>
      <c r="AQ613" s="256"/>
      <c r="AR613" s="365"/>
      <c r="AS613" s="365"/>
      <c r="AT613" s="364" t="e">
        <f t="shared" si="574"/>
        <v>#N/A</v>
      </c>
      <c r="AU613" s="365" t="e">
        <f t="shared" si="575"/>
        <v>#N/A</v>
      </c>
      <c r="AV613" s="372" t="str">
        <f t="shared" ca="1" si="554"/>
        <v/>
      </c>
      <c r="AW613" s="364" t="e">
        <f t="shared" ca="1" si="555"/>
        <v>#N/A</v>
      </c>
      <c r="AX613" s="373" t="e">
        <f t="shared" ca="1" si="556"/>
        <v>#N/A</v>
      </c>
      <c r="AY613" s="98" t="e">
        <f t="shared" si="578"/>
        <v>#N/A</v>
      </c>
      <c r="AZ613" s="373" t="e">
        <f>IF(V853=0,NA(),V853)</f>
        <v>#N/A</v>
      </c>
      <c r="BA613" s="363"/>
      <c r="BB613" s="365"/>
      <c r="BC613" s="377"/>
      <c r="BD613" s="365"/>
      <c r="BE613" s="365"/>
      <c r="BF613" s="365"/>
      <c r="BG613" s="365"/>
      <c r="BH613" s="365"/>
      <c r="BI613" s="365"/>
      <c r="BJ613" s="365"/>
      <c r="BK613" s="365"/>
      <c r="BL613" s="376"/>
      <c r="BM613" s="376"/>
      <c r="BN613" s="260"/>
      <c r="BO613" s="260"/>
      <c r="BP613" s="260"/>
      <c r="BQ613" s="263"/>
      <c r="BR613" s="263"/>
    </row>
    <row r="614" spans="1:70" s="50" customFormat="1" ht="27.95" customHeight="1" x14ac:dyDescent="0.2">
      <c r="A614" s="22">
        <f t="shared" si="582"/>
        <v>438</v>
      </c>
      <c r="B614" s="51"/>
      <c r="C614" s="52"/>
      <c r="D614" s="53"/>
      <c r="E614" s="54"/>
      <c r="F614" s="55"/>
      <c r="G614" s="56"/>
      <c r="H614" s="57"/>
      <c r="I614" s="275"/>
      <c r="J614" s="58"/>
      <c r="K614" s="59"/>
      <c r="L614" s="60"/>
      <c r="M614" s="59"/>
      <c r="N614" s="60"/>
      <c r="O614" s="59"/>
      <c r="P614" s="60"/>
      <c r="Q614" s="61"/>
      <c r="R614" s="286"/>
      <c r="S614" s="58"/>
      <c r="T614" s="59"/>
      <c r="U614" s="59"/>
      <c r="V614" s="61"/>
      <c r="W614" s="294"/>
      <c r="X614" s="59"/>
      <c r="Y614" s="60"/>
      <c r="Z614" s="59"/>
      <c r="AA614" s="60"/>
      <c r="AB614" s="61"/>
      <c r="AC614" s="62"/>
      <c r="AD614" s="63"/>
      <c r="AE614" s="63"/>
      <c r="AF614" s="64"/>
      <c r="AG614" s="65"/>
      <c r="AH614" s="61"/>
      <c r="AI614" s="510"/>
      <c r="AJ614" s="510"/>
      <c r="AK614" s="511"/>
      <c r="AL614" s="100"/>
      <c r="AM614" s="382" t="str">
        <f t="shared" si="580"/>
        <v xml:space="preserve"> </v>
      </c>
      <c r="AN614" s="95" t="str">
        <f t="shared" si="581"/>
        <v xml:space="preserve"> </v>
      </c>
      <c r="AO614" s="365"/>
      <c r="AP614" s="365"/>
      <c r="AQ614" s="256"/>
      <c r="AR614" s="365"/>
      <c r="AS614" s="365"/>
      <c r="AT614" s="364" t="e">
        <f t="shared" si="574"/>
        <v>#N/A</v>
      </c>
      <c r="AU614" s="365" t="e">
        <f t="shared" si="575"/>
        <v>#N/A</v>
      </c>
      <c r="AV614" s="372" t="str">
        <f t="shared" ca="1" si="554"/>
        <v/>
      </c>
      <c r="AW614" s="364" t="e">
        <f t="shared" ca="1" si="555"/>
        <v>#N/A</v>
      </c>
      <c r="AX614" s="373" t="e">
        <f t="shared" ca="1" si="556"/>
        <v>#N/A</v>
      </c>
      <c r="AY614" s="98" t="e">
        <f t="shared" si="578"/>
        <v>#N/A</v>
      </c>
      <c r="AZ614" s="373" t="e">
        <f>IF(V854=0,NA(),V854)</f>
        <v>#N/A</v>
      </c>
      <c r="BA614" s="363"/>
      <c r="BB614" s="365"/>
      <c r="BC614" s="377"/>
      <c r="BD614" s="365"/>
      <c r="BE614" s="365"/>
      <c r="BF614" s="365"/>
      <c r="BG614" s="365"/>
      <c r="BH614" s="365"/>
      <c r="BI614" s="365"/>
      <c r="BJ614" s="365"/>
      <c r="BK614" s="365"/>
      <c r="BL614" s="376"/>
      <c r="BM614" s="376"/>
      <c r="BN614" s="260"/>
      <c r="BO614" s="260"/>
      <c r="BP614" s="260"/>
      <c r="BQ614" s="263"/>
      <c r="BR614" s="263"/>
    </row>
    <row r="615" spans="1:70" s="50" customFormat="1" ht="27.95" customHeight="1" x14ac:dyDescent="0.2">
      <c r="A615" s="22">
        <f t="shared" si="582"/>
        <v>439</v>
      </c>
      <c r="B615" s="51"/>
      <c r="C615" s="52"/>
      <c r="D615" s="53"/>
      <c r="E615" s="54"/>
      <c r="F615" s="55"/>
      <c r="G615" s="56"/>
      <c r="H615" s="57"/>
      <c r="I615" s="275"/>
      <c r="J615" s="58"/>
      <c r="K615" s="59"/>
      <c r="L615" s="60"/>
      <c r="M615" s="59"/>
      <c r="N615" s="60"/>
      <c r="O615" s="59"/>
      <c r="P615" s="60"/>
      <c r="Q615" s="61"/>
      <c r="R615" s="286"/>
      <c r="S615" s="58"/>
      <c r="T615" s="59"/>
      <c r="U615" s="59"/>
      <c r="V615" s="61"/>
      <c r="W615" s="294"/>
      <c r="X615" s="59"/>
      <c r="Y615" s="60"/>
      <c r="Z615" s="59"/>
      <c r="AA615" s="60"/>
      <c r="AB615" s="61"/>
      <c r="AC615" s="62"/>
      <c r="AD615" s="63"/>
      <c r="AE615" s="63"/>
      <c r="AF615" s="64"/>
      <c r="AG615" s="65"/>
      <c r="AH615" s="61"/>
      <c r="AI615" s="510"/>
      <c r="AJ615" s="510"/>
      <c r="AK615" s="511"/>
      <c r="AL615" s="100"/>
      <c r="AM615" s="382" t="str">
        <f t="shared" si="580"/>
        <v xml:space="preserve"> </v>
      </c>
      <c r="AN615" s="95" t="str">
        <f t="shared" si="581"/>
        <v xml:space="preserve"> </v>
      </c>
      <c r="AO615" s="365"/>
      <c r="AP615" s="365"/>
      <c r="AQ615" s="256"/>
      <c r="AR615" s="365"/>
      <c r="AS615" s="365"/>
      <c r="AT615" s="364" t="e">
        <f t="shared" ref="AT615:AT624" si="583">IF(ISBLANK($B859),NA(),$B859)</f>
        <v>#N/A</v>
      </c>
      <c r="AU615" s="365" t="e">
        <f t="shared" ref="AU615:AU624" si="584">IF(ISBLANK($I859),NA(),$I859)</f>
        <v>#N/A</v>
      </c>
      <c r="AV615" s="372" t="str">
        <f t="shared" ca="1" si="554"/>
        <v/>
      </c>
      <c r="AW615" s="364" t="e">
        <f t="shared" ca="1" si="555"/>
        <v>#N/A</v>
      </c>
      <c r="AX615" s="373" t="e">
        <f t="shared" ca="1" si="556"/>
        <v>#N/A</v>
      </c>
      <c r="AY615" s="98" t="e">
        <f>IF(S859=0,NA(),S859)</f>
        <v>#N/A</v>
      </c>
      <c r="AZ615" s="373" t="e">
        <f>IF(V859=0,NA(),V859)</f>
        <v>#N/A</v>
      </c>
      <c r="BA615" s="365"/>
      <c r="BB615" s="365"/>
      <c r="BC615" s="377"/>
      <c r="BD615" s="365"/>
      <c r="BE615" s="365"/>
      <c r="BF615" s="365"/>
      <c r="BG615" s="365"/>
      <c r="BH615" s="365"/>
      <c r="BI615" s="365"/>
      <c r="BJ615" s="365"/>
      <c r="BK615" s="365"/>
      <c r="BL615" s="376"/>
      <c r="BM615" s="376"/>
      <c r="BN615" s="260"/>
      <c r="BO615" s="260"/>
      <c r="BP615" s="260"/>
      <c r="BQ615" s="263"/>
      <c r="BR615" s="263"/>
    </row>
    <row r="616" spans="1:70" s="50" customFormat="1" ht="27.95" customHeight="1" thickBot="1" x14ac:dyDescent="0.25">
      <c r="A616" s="23">
        <f t="shared" si="582"/>
        <v>440</v>
      </c>
      <c r="B616" s="66"/>
      <c r="C616" s="67"/>
      <c r="D616" s="68"/>
      <c r="E616" s="69"/>
      <c r="F616" s="70"/>
      <c r="G616" s="71"/>
      <c r="H616" s="72"/>
      <c r="I616" s="276"/>
      <c r="J616" s="73"/>
      <c r="K616" s="74"/>
      <c r="L616" s="75"/>
      <c r="M616" s="74"/>
      <c r="N616" s="75"/>
      <c r="O616" s="74"/>
      <c r="P616" s="75"/>
      <c r="Q616" s="76"/>
      <c r="R616" s="287"/>
      <c r="S616" s="73"/>
      <c r="T616" s="74"/>
      <c r="U616" s="74"/>
      <c r="V616" s="76"/>
      <c r="W616" s="295"/>
      <c r="X616" s="74"/>
      <c r="Y616" s="75"/>
      <c r="Z616" s="74"/>
      <c r="AA616" s="75"/>
      <c r="AB616" s="76"/>
      <c r="AC616" s="77"/>
      <c r="AD616" s="78"/>
      <c r="AE616" s="78"/>
      <c r="AF616" s="79"/>
      <c r="AG616" s="80"/>
      <c r="AH616" s="76"/>
      <c r="AI616" s="518"/>
      <c r="AJ616" s="518"/>
      <c r="AK616" s="519"/>
      <c r="AL616" s="100"/>
      <c r="AM616" s="382" t="str">
        <f t="shared" si="580"/>
        <v xml:space="preserve"> </v>
      </c>
      <c r="AN616" s="95" t="str">
        <f t="shared" si="581"/>
        <v xml:space="preserve"> </v>
      </c>
      <c r="AO616" s="365"/>
      <c r="AP616" s="365"/>
      <c r="AQ616" s="256"/>
      <c r="AR616" s="365"/>
      <c r="AS616" s="365"/>
      <c r="AT616" s="364" t="e">
        <f t="shared" si="583"/>
        <v>#N/A</v>
      </c>
      <c r="AU616" s="365" t="e">
        <f t="shared" si="584"/>
        <v>#N/A</v>
      </c>
      <c r="AV616" s="372" t="str">
        <f t="shared" ca="1" si="554"/>
        <v/>
      </c>
      <c r="AW616" s="364" t="e">
        <f t="shared" ca="1" si="555"/>
        <v>#N/A</v>
      </c>
      <c r="AX616" s="373" t="e">
        <f t="shared" ca="1" si="556"/>
        <v>#N/A</v>
      </c>
      <c r="AY616" s="98" t="e">
        <f t="shared" ref="AY616:AY622" si="585">IF(S860=0,NA(),S860)</f>
        <v>#N/A</v>
      </c>
      <c r="AZ616" s="373" t="e">
        <f t="shared" ref="AZ616:AZ624" si="586">IF(V860=0,NA(),V860)</f>
        <v>#N/A</v>
      </c>
      <c r="BA616" s="365"/>
      <c r="BB616" s="365"/>
      <c r="BC616" s="377"/>
      <c r="BD616" s="365"/>
      <c r="BE616" s="365"/>
      <c r="BF616" s="365"/>
      <c r="BG616" s="365"/>
      <c r="BH616" s="365"/>
      <c r="BI616" s="365"/>
      <c r="BJ616" s="365"/>
      <c r="BK616" s="365"/>
      <c r="BL616" s="376"/>
      <c r="BM616" s="376"/>
      <c r="BN616" s="260"/>
      <c r="BO616" s="260"/>
      <c r="BP616" s="260"/>
      <c r="BQ616" s="263"/>
      <c r="BR616" s="263"/>
    </row>
    <row r="617" spans="1:70" ht="4.5" customHeight="1" thickBot="1" x14ac:dyDescent="0.25">
      <c r="A617" s="91">
        <f>AK620</f>
        <v>44</v>
      </c>
      <c r="B617" s="235"/>
      <c r="C617" s="235"/>
      <c r="D617" s="235"/>
      <c r="E617" s="235"/>
      <c r="F617" s="235"/>
      <c r="G617" s="235"/>
      <c r="H617" s="235"/>
      <c r="I617" s="235"/>
      <c r="J617" s="280"/>
      <c r="K617" s="280"/>
      <c r="L617" s="280"/>
      <c r="M617" s="280"/>
      <c r="N617" s="280"/>
      <c r="O617" s="280"/>
      <c r="P617" s="280"/>
      <c r="Q617" s="280"/>
      <c r="R617" s="280"/>
      <c r="S617" s="292"/>
      <c r="T617" s="292"/>
      <c r="U617" s="292"/>
      <c r="V617" s="292"/>
      <c r="W617" s="292"/>
      <c r="X617" s="292"/>
      <c r="Y617" s="292"/>
      <c r="Z617" s="292"/>
      <c r="AA617" s="292"/>
      <c r="AB617" s="292"/>
      <c r="AC617" s="292"/>
      <c r="AD617" s="236"/>
      <c r="AE617" s="237"/>
      <c r="AF617" s="236"/>
      <c r="AG617" s="238"/>
      <c r="AH617" s="536"/>
      <c r="AI617" s="537"/>
      <c r="AJ617" s="537"/>
      <c r="AK617" s="537"/>
      <c r="AL617" s="383"/>
      <c r="AM617" s="384"/>
      <c r="AN617" s="383"/>
      <c r="AT617" s="364" t="e">
        <f t="shared" si="583"/>
        <v>#N/A</v>
      </c>
      <c r="AU617" s="365" t="e">
        <f t="shared" si="584"/>
        <v>#N/A</v>
      </c>
      <c r="AV617" s="372" t="str">
        <f t="shared" ca="1" si="554"/>
        <v/>
      </c>
      <c r="AW617" s="364" t="e">
        <f t="shared" ca="1" si="555"/>
        <v>#N/A</v>
      </c>
      <c r="AX617" s="373" t="e">
        <f t="shared" ca="1" si="556"/>
        <v>#N/A</v>
      </c>
      <c r="AY617" s="98" t="e">
        <f t="shared" si="585"/>
        <v>#N/A</v>
      </c>
      <c r="AZ617" s="373" t="e">
        <f t="shared" si="586"/>
        <v>#N/A</v>
      </c>
      <c r="BC617" s="377"/>
    </row>
    <row r="618" spans="1:70" ht="26.25" customHeight="1" x14ac:dyDescent="0.2">
      <c r="A618" s="163">
        <f>A604+1</f>
        <v>44</v>
      </c>
      <c r="B618" s="523"/>
      <c r="C618" s="523"/>
      <c r="D618" s="523"/>
      <c r="E618" s="524"/>
      <c r="F618" s="527" t="str">
        <f>IF('FRONT PAGE'!$A$1="www.fly-logics.com","TOTAL PAGE",0)</f>
        <v>TOTAL PAGE</v>
      </c>
      <c r="G618" s="528"/>
      <c r="H618" s="529"/>
      <c r="I618" s="314" t="str">
        <f>IF('FRONT PAGE'!$A$1="www.fly-logics.com",IF(SUM(I607:I617)=0," ",SUM(I607:I617)),0)</f>
        <v xml:space="preserve"> </v>
      </c>
      <c r="J618" s="315" t="str">
        <f>IF('FRONT PAGE'!$A$1="www.fly-logics.com",IF(SUM(J607:J617)=0," ",SUM(J607:J617)),0)</f>
        <v xml:space="preserve"> </v>
      </c>
      <c r="K618" s="316" t="str">
        <f>IF('FRONT PAGE'!$A$1="www.fly-logics.com",IF(SUM(K607:K617)=0," ",SUM(K607:K617)),0)</f>
        <v xml:space="preserve"> </v>
      </c>
      <c r="L618" s="317" t="str">
        <f>IF('FRONT PAGE'!$A$1="www.fly-logics.com",IF(SUM(L607:L617)=0," ",SUM(L607:L617)),0)</f>
        <v xml:space="preserve"> </v>
      </c>
      <c r="M618" s="316" t="str">
        <f>IF('FRONT PAGE'!$A$1="www.fly-logics.com",IF(SUM(M607:M617)=0," ",SUM(M607:M617)),0)</f>
        <v xml:space="preserve"> </v>
      </c>
      <c r="N618" s="317" t="str">
        <f>IF('FRONT PAGE'!$A$1="www.fly-logics.com",IF(SUM(N607:N617)=0," ",SUM(N607:N617)),0)</f>
        <v xml:space="preserve"> </v>
      </c>
      <c r="O618" s="316" t="str">
        <f>IF('FRONT PAGE'!$A$1="www.fly-logics.com",IF(SUM(O607:O617)=0," ",SUM(O607:O617)),0)</f>
        <v xml:space="preserve"> </v>
      </c>
      <c r="P618" s="317" t="str">
        <f>IF('FRONT PAGE'!$A$1="www.fly-logics.com",IF(SUM(P607:P617)=0," ",SUM(P607:P617)),0)</f>
        <v xml:space="preserve"> </v>
      </c>
      <c r="Q618" s="318" t="str">
        <f>IF('FRONT PAGE'!$A$1="www.fly-logics.com",IF(SUM(Q607:Q617)=0," ",SUM(Q607:Q617)),0)</f>
        <v xml:space="preserve"> </v>
      </c>
      <c r="R618" s="319"/>
      <c r="S618" s="315" t="str">
        <f>IF('FRONT PAGE'!$A$1="www.fly-logics.com",IF(SUM(S607:S617)=0," ",SUM(S607:S617)),0)</f>
        <v xml:space="preserve"> </v>
      </c>
      <c r="T618" s="316" t="str">
        <f>IF('FRONT PAGE'!$A$1="www.fly-logics.com",IF(SUM(T607:T617)=0," ",SUM(T607:T617)),0)</f>
        <v xml:space="preserve"> </v>
      </c>
      <c r="U618" s="316" t="str">
        <f>IF('FRONT PAGE'!$A$1="www.fly-logics.com",IF(SUM(U607:U617)=0," ",SUM(U607:U617)),0)</f>
        <v xml:space="preserve"> </v>
      </c>
      <c r="V618" s="318" t="str">
        <f>IF('FRONT PAGE'!$A$1="www.fly-logics.com",IF(SUM(V607:V617)=0," ",SUM(V607:V617)),0)</f>
        <v xml:space="preserve"> </v>
      </c>
      <c r="W618" s="315" t="str">
        <f>IF('FRONT PAGE'!$A$1="www.fly-logics.com",IF(SUM(W607:W617)=0," ",SUM(W607:W617)),0)</f>
        <v xml:space="preserve"> </v>
      </c>
      <c r="X618" s="316" t="str">
        <f>IF('FRONT PAGE'!$A$1="www.fly-logics.com",IF(SUM(X607:X617)=0," ",SUM(X607:X617)),0)</f>
        <v xml:space="preserve"> </v>
      </c>
      <c r="Y618" s="317" t="str">
        <f>IF('FRONT PAGE'!$A$1="www.fly-logics.com",IF(SUM(Y607:Y617)=0," ",SUM(Y607:Y617)),0)</f>
        <v xml:space="preserve"> </v>
      </c>
      <c r="Z618" s="316" t="str">
        <f>IF('FRONT PAGE'!$A$1="www.fly-logics.com",IF(SUM(Z607:Z617)=0," ",SUM(Z607:Z617)),0)</f>
        <v xml:space="preserve"> </v>
      </c>
      <c r="AA618" s="317" t="str">
        <f>IF('FRONT PAGE'!$A$1="www.fly-logics.com",IF(SUM(AA607:AA617)=0," ",SUM(AA607:AA617)),0)</f>
        <v xml:space="preserve"> </v>
      </c>
      <c r="AB618" s="318" t="str">
        <f>IF('FRONT PAGE'!$A$1="www.fly-logics.com",IF(SUM(AB607:AB617)=0," ",SUM(AB607:AB617)),0)</f>
        <v xml:space="preserve"> </v>
      </c>
      <c r="AC618" s="329" t="str">
        <f>IF('FRONT PAGE'!$A$1="www.fly-logics.com",IF(SUM(AC607:AC617)=0," ",SUM(AC607:AC617)),0)</f>
        <v xml:space="preserve"> </v>
      </c>
      <c r="AD618" s="321" t="str">
        <f>IF('FRONT PAGE'!$A$1="www.fly-logics.com",IF(SUM(AD607:AD617)=0," ",SUM(AD607:AD617)),0)</f>
        <v xml:space="preserve"> </v>
      </c>
      <c r="AE618" s="321" t="str">
        <f>IF('FRONT PAGE'!$A$1="www.fly-logics.com",IF(SUM(AE607:AE617)=0," ",SUM(AE607:AE617)),0)</f>
        <v xml:space="preserve"> </v>
      </c>
      <c r="AF618" s="322" t="str">
        <f>IF('FRONT PAGE'!$A$1="www.fly-logics.com",IF(SUM(AF607:AF617)=0," ",SUM(AF607:AF617)),0)</f>
        <v xml:space="preserve"> </v>
      </c>
      <c r="AG618" s="323" t="str">
        <f>IF('FRONT PAGE'!$A$1="www.fly-logics.com",IF(SUM(AG607:AG617)=0," ",SUM(AG607:AG617)),0)</f>
        <v xml:space="preserve"> </v>
      </c>
      <c r="AH618" s="520" t="str">
        <f>IF('FRONT PAGE'!$A$1="www.fly-logics.com","I certify that all the data in this
logbook are accurate",0)</f>
        <v>I certify that all the data in this
logbook are accurate</v>
      </c>
      <c r="AI618" s="521"/>
      <c r="AJ618" s="521"/>
      <c r="AK618" s="522"/>
      <c r="AL618" s="385"/>
      <c r="AM618" s="386"/>
      <c r="AN618" s="385"/>
      <c r="AT618" s="364" t="e">
        <f t="shared" si="583"/>
        <v>#N/A</v>
      </c>
      <c r="AU618" s="365" t="e">
        <f t="shared" si="584"/>
        <v>#N/A</v>
      </c>
      <c r="AV618" s="372" t="str">
        <f t="shared" ca="1" si="554"/>
        <v/>
      </c>
      <c r="AW618" s="364" t="e">
        <f t="shared" ca="1" si="555"/>
        <v>#N/A</v>
      </c>
      <c r="AX618" s="373" t="e">
        <f t="shared" ca="1" si="556"/>
        <v>#N/A</v>
      </c>
      <c r="AY618" s="98" t="e">
        <f t="shared" si="585"/>
        <v>#N/A</v>
      </c>
      <c r="AZ618" s="373" t="e">
        <f t="shared" si="586"/>
        <v>#N/A</v>
      </c>
      <c r="BA618" s="363"/>
      <c r="BC618" s="377"/>
    </row>
    <row r="619" spans="1:70" ht="26.25" customHeight="1" x14ac:dyDescent="0.2">
      <c r="A619" s="505">
        <f>AL603</f>
        <v>0</v>
      </c>
      <c r="B619" s="525"/>
      <c r="C619" s="525"/>
      <c r="D619" s="525"/>
      <c r="E619" s="526"/>
      <c r="F619" s="530" t="str">
        <f>IF('FRONT PAGE'!$A$1="www.fly-logics.com","TOTAL PREVIOUS LOGBOOK",0)</f>
        <v>TOTAL PREVIOUS LOGBOOK</v>
      </c>
      <c r="G619" s="531"/>
      <c r="H619" s="532"/>
      <c r="I619" s="333">
        <f>I606</f>
        <v>33.75</v>
      </c>
      <c r="J619" s="334">
        <f t="shared" ref="J619:Q619" si="587">J606</f>
        <v>33.75</v>
      </c>
      <c r="K619" s="335" t="str">
        <f t="shared" si="587"/>
        <v xml:space="preserve"> </v>
      </c>
      <c r="L619" s="336" t="str">
        <f t="shared" si="587"/>
        <v xml:space="preserve"> </v>
      </c>
      <c r="M619" s="335" t="str">
        <f t="shared" si="587"/>
        <v xml:space="preserve"> </v>
      </c>
      <c r="N619" s="336" t="str">
        <f t="shared" si="587"/>
        <v xml:space="preserve"> </v>
      </c>
      <c r="O619" s="335" t="str">
        <f t="shared" si="587"/>
        <v xml:space="preserve"> </v>
      </c>
      <c r="P619" s="336" t="str">
        <f t="shared" si="587"/>
        <v xml:space="preserve"> </v>
      </c>
      <c r="Q619" s="337" t="str">
        <f t="shared" si="587"/>
        <v xml:space="preserve"> </v>
      </c>
      <c r="R619" s="288">
        <v>10</v>
      </c>
      <c r="S619" s="331" t="str">
        <f>S606</f>
        <v xml:space="preserve"> </v>
      </c>
      <c r="T619" s="239">
        <f t="shared" ref="T619:AG619" si="588">T606</f>
        <v>13.75</v>
      </c>
      <c r="U619" s="239">
        <f t="shared" si="588"/>
        <v>20</v>
      </c>
      <c r="V619" s="240">
        <f t="shared" si="588"/>
        <v>5</v>
      </c>
      <c r="W619" s="241" t="str">
        <f t="shared" si="588"/>
        <v xml:space="preserve"> </v>
      </c>
      <c r="X619" s="239" t="str">
        <f t="shared" si="588"/>
        <v xml:space="preserve"> </v>
      </c>
      <c r="Y619" s="242">
        <f t="shared" si="588"/>
        <v>5</v>
      </c>
      <c r="Z619" s="239" t="str">
        <f t="shared" si="588"/>
        <v xml:space="preserve"> </v>
      </c>
      <c r="AA619" s="242">
        <f t="shared" si="588"/>
        <v>3.75</v>
      </c>
      <c r="AB619" s="240" t="str">
        <f t="shared" si="588"/>
        <v xml:space="preserve"> </v>
      </c>
      <c r="AC619" s="243">
        <f t="shared" si="588"/>
        <v>14</v>
      </c>
      <c r="AD619" s="244" t="str">
        <f t="shared" si="588"/>
        <v xml:space="preserve"> </v>
      </c>
      <c r="AE619" s="244">
        <f t="shared" si="588"/>
        <v>14</v>
      </c>
      <c r="AF619" s="245" t="str">
        <f t="shared" si="588"/>
        <v xml:space="preserve"> </v>
      </c>
      <c r="AG619" s="332">
        <f t="shared" si="588"/>
        <v>17</v>
      </c>
      <c r="AH619" s="507"/>
      <c r="AI619" s="508"/>
      <c r="AJ619" s="508"/>
      <c r="AK619" s="509"/>
      <c r="AL619" s="385"/>
      <c r="AM619" s="386"/>
      <c r="AN619" s="385"/>
      <c r="AT619" s="364" t="e">
        <f t="shared" si="583"/>
        <v>#N/A</v>
      </c>
      <c r="AU619" s="365" t="e">
        <f t="shared" si="584"/>
        <v>#N/A</v>
      </c>
      <c r="AV619" s="372" t="str">
        <f t="shared" ca="1" si="554"/>
        <v/>
      </c>
      <c r="AW619" s="364" t="e">
        <f t="shared" ca="1" si="555"/>
        <v>#N/A</v>
      </c>
      <c r="AX619" s="373" t="e">
        <f t="shared" ca="1" si="556"/>
        <v>#N/A</v>
      </c>
      <c r="AY619" s="98" t="e">
        <f t="shared" si="585"/>
        <v>#N/A</v>
      </c>
      <c r="AZ619" s="373" t="e">
        <f t="shared" si="586"/>
        <v>#N/A</v>
      </c>
      <c r="BA619" s="363"/>
      <c r="BC619" s="377"/>
    </row>
    <row r="620" spans="1:70" ht="26.25" customHeight="1" thickBot="1" x14ac:dyDescent="0.25">
      <c r="A620" s="506"/>
      <c r="B620" s="512" t="str">
        <f>IF('FRONT PAGE'!$A$1="www.fly-logics.com","Authority certifying flight hours 
STAMP &amp; SIGNATURE",0)</f>
        <v>Authority certifying flight hours 
STAMP &amp; SIGNATURE</v>
      </c>
      <c r="C620" s="512"/>
      <c r="D620" s="512"/>
      <c r="E620" s="513"/>
      <c r="F620" s="533" t="str">
        <f>IF('FRONT PAGE'!$A$1="www.fly-logics.com","TOTAL TO DATE",0)</f>
        <v>TOTAL TO DATE</v>
      </c>
      <c r="G620" s="534"/>
      <c r="H620" s="535"/>
      <c r="I620" s="32">
        <f t="shared" ref="I620:Q620" si="589">IF(SUM(I618:I619)=0," ",SUM(I618:I619))</f>
        <v>33.75</v>
      </c>
      <c r="J620" s="27">
        <f t="shared" si="589"/>
        <v>33.75</v>
      </c>
      <c r="K620" s="24" t="str">
        <f t="shared" si="589"/>
        <v xml:space="preserve"> </v>
      </c>
      <c r="L620" s="25" t="str">
        <f t="shared" si="589"/>
        <v xml:space="preserve"> </v>
      </c>
      <c r="M620" s="24" t="str">
        <f t="shared" si="589"/>
        <v xml:space="preserve"> </v>
      </c>
      <c r="N620" s="25" t="str">
        <f t="shared" si="589"/>
        <v xml:space="preserve"> </v>
      </c>
      <c r="O620" s="24" t="str">
        <f t="shared" si="589"/>
        <v xml:space="preserve"> </v>
      </c>
      <c r="P620" s="25" t="str">
        <f t="shared" si="589"/>
        <v xml:space="preserve"> </v>
      </c>
      <c r="Q620" s="26" t="str">
        <f t="shared" si="589"/>
        <v xml:space="preserve"> </v>
      </c>
      <c r="R620" s="289"/>
      <c r="S620" s="27" t="str">
        <f t="shared" ref="S620:AG620" si="590">IF(SUM(S618:S619)=0," ",SUM(S618:S619))</f>
        <v xml:space="preserve"> </v>
      </c>
      <c r="T620" s="24">
        <f t="shared" si="590"/>
        <v>13.75</v>
      </c>
      <c r="U620" s="24">
        <f t="shared" si="590"/>
        <v>20</v>
      </c>
      <c r="V620" s="26">
        <f t="shared" si="590"/>
        <v>5</v>
      </c>
      <c r="W620" s="27" t="str">
        <f t="shared" si="590"/>
        <v xml:space="preserve"> </v>
      </c>
      <c r="X620" s="24" t="str">
        <f t="shared" si="590"/>
        <v xml:space="preserve"> </v>
      </c>
      <c r="Y620" s="25">
        <f t="shared" si="590"/>
        <v>5</v>
      </c>
      <c r="Z620" s="24" t="str">
        <f t="shared" si="590"/>
        <v xml:space="preserve"> </v>
      </c>
      <c r="AA620" s="25">
        <f t="shared" si="590"/>
        <v>3.75</v>
      </c>
      <c r="AB620" s="26" t="str">
        <f t="shared" si="590"/>
        <v xml:space="preserve"> </v>
      </c>
      <c r="AC620" s="30">
        <f t="shared" si="590"/>
        <v>14</v>
      </c>
      <c r="AD620" s="28" t="str">
        <f t="shared" si="590"/>
        <v xml:space="preserve"> </v>
      </c>
      <c r="AE620" s="28">
        <f t="shared" si="590"/>
        <v>14</v>
      </c>
      <c r="AF620" s="31" t="str">
        <f t="shared" si="590"/>
        <v xml:space="preserve"> </v>
      </c>
      <c r="AG620" s="33">
        <f t="shared" si="590"/>
        <v>17</v>
      </c>
      <c r="AH620" s="514" t="str">
        <f>IF('FRONT PAGE'!$A$1="www.fly-logics.com","_____________________________
PILOT SIGNATURE",0)</f>
        <v>_____________________________
PILOT SIGNATURE</v>
      </c>
      <c r="AI620" s="515"/>
      <c r="AJ620" s="515"/>
      <c r="AK620" s="330">
        <f>A618</f>
        <v>44</v>
      </c>
      <c r="AL620" s="387"/>
      <c r="AM620" s="388"/>
      <c r="AN620" s="387"/>
      <c r="AT620" s="364" t="e">
        <f t="shared" si="583"/>
        <v>#N/A</v>
      </c>
      <c r="AU620" s="365" t="e">
        <f t="shared" si="584"/>
        <v>#N/A</v>
      </c>
      <c r="AV620" s="372" t="str">
        <f t="shared" ca="1" si="554"/>
        <v/>
      </c>
      <c r="AW620" s="364" t="e">
        <f t="shared" ca="1" si="555"/>
        <v>#N/A</v>
      </c>
      <c r="AX620" s="373" t="e">
        <f t="shared" ca="1" si="556"/>
        <v>#N/A</v>
      </c>
      <c r="AY620" s="98" t="e">
        <f t="shared" si="585"/>
        <v>#N/A</v>
      </c>
      <c r="AZ620" s="373" t="e">
        <f t="shared" si="586"/>
        <v>#N/A</v>
      </c>
      <c r="BA620" s="363"/>
      <c r="BC620" s="377"/>
    </row>
    <row r="621" spans="1:70" s="50" customFormat="1" ht="27.75" customHeight="1" x14ac:dyDescent="0.2">
      <c r="A621" s="29">
        <f>A616+1</f>
        <v>441</v>
      </c>
      <c r="B621" s="39"/>
      <c r="C621" s="40"/>
      <c r="D621" s="41"/>
      <c r="E621" s="42"/>
      <c r="F621" s="43"/>
      <c r="G621" s="44"/>
      <c r="H621" s="45"/>
      <c r="I621" s="281"/>
      <c r="J621" s="277"/>
      <c r="K621" s="278"/>
      <c r="L621" s="279"/>
      <c r="M621" s="278"/>
      <c r="N621" s="279"/>
      <c r="O621" s="278"/>
      <c r="P621" s="279"/>
      <c r="Q621" s="150"/>
      <c r="R621" s="285"/>
      <c r="S621" s="46"/>
      <c r="T621" s="47"/>
      <c r="U621" s="47"/>
      <c r="V621" s="48"/>
      <c r="W621" s="293"/>
      <c r="X621" s="278"/>
      <c r="Y621" s="279"/>
      <c r="Z621" s="278"/>
      <c r="AA621" s="279"/>
      <c r="AB621" s="150"/>
      <c r="AC621" s="282"/>
      <c r="AD621" s="283"/>
      <c r="AE621" s="283"/>
      <c r="AF621" s="284"/>
      <c r="AG621" s="49"/>
      <c r="AH621" s="48"/>
      <c r="AI621" s="516"/>
      <c r="AJ621" s="516"/>
      <c r="AK621" s="517"/>
      <c r="AL621" s="100"/>
      <c r="AM621" s="382" t="str">
        <f t="shared" ref="AM621:AM630" si="591">IF(B621=0," ",TEXT(B621,"MMM"))</f>
        <v xml:space="preserve"> </v>
      </c>
      <c r="AN621" s="95" t="str">
        <f t="shared" ref="AN621:AN630" si="592">IF(B621=0," ",YEAR(B621))</f>
        <v xml:space="preserve"> </v>
      </c>
      <c r="AO621" s="365"/>
      <c r="AP621" s="365"/>
      <c r="AQ621" s="256"/>
      <c r="AR621" s="365"/>
      <c r="AS621" s="365"/>
      <c r="AT621" s="364" t="e">
        <f t="shared" si="583"/>
        <v>#N/A</v>
      </c>
      <c r="AU621" s="365" t="e">
        <f t="shared" si="584"/>
        <v>#N/A</v>
      </c>
      <c r="AV621" s="372" t="str">
        <f t="shared" ca="1" si="554"/>
        <v/>
      </c>
      <c r="AW621" s="364" t="e">
        <f t="shared" ca="1" si="555"/>
        <v>#N/A</v>
      </c>
      <c r="AX621" s="373" t="e">
        <f t="shared" ca="1" si="556"/>
        <v>#N/A</v>
      </c>
      <c r="AY621" s="98" t="e">
        <f t="shared" si="585"/>
        <v>#N/A</v>
      </c>
      <c r="AZ621" s="373" t="e">
        <f t="shared" si="586"/>
        <v>#N/A</v>
      </c>
      <c r="BA621" s="363"/>
      <c r="BB621" s="365"/>
      <c r="BC621" s="377"/>
      <c r="BD621" s="365"/>
      <c r="BE621" s="365"/>
      <c r="BF621" s="365"/>
      <c r="BG621" s="365"/>
      <c r="BH621" s="365"/>
      <c r="BI621" s="365"/>
      <c r="BJ621" s="365"/>
      <c r="BK621" s="365"/>
      <c r="BL621" s="376"/>
      <c r="BM621" s="376"/>
      <c r="BN621" s="260"/>
      <c r="BO621" s="260"/>
      <c r="BP621" s="260"/>
      <c r="BQ621" s="263"/>
      <c r="BR621" s="263"/>
    </row>
    <row r="622" spans="1:70" s="50" customFormat="1" ht="27.75" customHeight="1" x14ac:dyDescent="0.2">
      <c r="A622" s="22">
        <f>A621+1</f>
        <v>442</v>
      </c>
      <c r="B622" s="51"/>
      <c r="C622" s="52"/>
      <c r="D622" s="53"/>
      <c r="E622" s="54"/>
      <c r="F622" s="55"/>
      <c r="G622" s="56"/>
      <c r="H622" s="57"/>
      <c r="I622" s="275"/>
      <c r="J622" s="58"/>
      <c r="K622" s="59"/>
      <c r="L622" s="60"/>
      <c r="M622" s="59"/>
      <c r="N622" s="60"/>
      <c r="O622" s="59"/>
      <c r="P622" s="60"/>
      <c r="Q622" s="61"/>
      <c r="R622" s="286"/>
      <c r="S622" s="58"/>
      <c r="T622" s="59"/>
      <c r="U622" s="59"/>
      <c r="V622" s="61"/>
      <c r="W622" s="294"/>
      <c r="X622" s="59"/>
      <c r="Y622" s="60"/>
      <c r="Z622" s="59"/>
      <c r="AA622" s="60"/>
      <c r="AB622" s="61"/>
      <c r="AC622" s="62"/>
      <c r="AD622" s="63"/>
      <c r="AE622" s="63"/>
      <c r="AF622" s="64"/>
      <c r="AG622" s="65"/>
      <c r="AH622" s="61"/>
      <c r="AI622" s="510"/>
      <c r="AJ622" s="510"/>
      <c r="AK622" s="511"/>
      <c r="AL622" s="100"/>
      <c r="AM622" s="382" t="str">
        <f t="shared" si="591"/>
        <v xml:space="preserve"> </v>
      </c>
      <c r="AN622" s="95" t="str">
        <f t="shared" si="592"/>
        <v xml:space="preserve"> </v>
      </c>
      <c r="AO622" s="365"/>
      <c r="AP622" s="365"/>
      <c r="AQ622" s="256"/>
      <c r="AR622" s="365"/>
      <c r="AS622" s="365"/>
      <c r="AT622" s="364" t="e">
        <f t="shared" si="583"/>
        <v>#N/A</v>
      </c>
      <c r="AU622" s="365" t="e">
        <f t="shared" si="584"/>
        <v>#N/A</v>
      </c>
      <c r="AV622" s="372" t="str">
        <f t="shared" ca="1" si="554"/>
        <v/>
      </c>
      <c r="AW622" s="364" t="e">
        <f t="shared" ca="1" si="555"/>
        <v>#N/A</v>
      </c>
      <c r="AX622" s="373" t="e">
        <f t="shared" ca="1" si="556"/>
        <v>#N/A</v>
      </c>
      <c r="AY622" s="98" t="e">
        <f t="shared" si="585"/>
        <v>#N/A</v>
      </c>
      <c r="AZ622" s="373" t="e">
        <f t="shared" si="586"/>
        <v>#N/A</v>
      </c>
      <c r="BA622" s="363"/>
      <c r="BB622" s="365"/>
      <c r="BC622" s="377"/>
      <c r="BD622" s="365"/>
      <c r="BE622" s="365"/>
      <c r="BF622" s="365"/>
      <c r="BG622" s="365"/>
      <c r="BH622" s="365"/>
      <c r="BI622" s="365"/>
      <c r="BJ622" s="365"/>
      <c r="BK622" s="365"/>
      <c r="BL622" s="376"/>
      <c r="BM622" s="376"/>
      <c r="BN622" s="260"/>
      <c r="BO622" s="260"/>
      <c r="BP622" s="260"/>
      <c r="BQ622" s="263"/>
      <c r="BR622" s="263"/>
    </row>
    <row r="623" spans="1:70" s="50" customFormat="1" ht="27.75" customHeight="1" x14ac:dyDescent="0.2">
      <c r="A623" s="22">
        <f t="shared" ref="A623:A630" si="593">A622+1</f>
        <v>443</v>
      </c>
      <c r="B623" s="51"/>
      <c r="C623" s="52"/>
      <c r="D623" s="53"/>
      <c r="E623" s="54"/>
      <c r="F623" s="55"/>
      <c r="G623" s="56"/>
      <c r="H623" s="57"/>
      <c r="I623" s="275"/>
      <c r="J623" s="58"/>
      <c r="K623" s="59"/>
      <c r="L623" s="60"/>
      <c r="M623" s="59"/>
      <c r="N623" s="60"/>
      <c r="O623" s="59"/>
      <c r="P623" s="60"/>
      <c r="Q623" s="61"/>
      <c r="R623" s="286"/>
      <c r="S623" s="58"/>
      <c r="T623" s="59"/>
      <c r="U623" s="59"/>
      <c r="V623" s="61"/>
      <c r="W623" s="294"/>
      <c r="X623" s="59"/>
      <c r="Y623" s="60"/>
      <c r="Z623" s="59"/>
      <c r="AA623" s="60"/>
      <c r="AB623" s="61"/>
      <c r="AC623" s="62"/>
      <c r="AD623" s="63"/>
      <c r="AE623" s="63"/>
      <c r="AF623" s="64"/>
      <c r="AG623" s="65"/>
      <c r="AH623" s="61"/>
      <c r="AI623" s="510"/>
      <c r="AJ623" s="510"/>
      <c r="AK623" s="511"/>
      <c r="AL623" s="100"/>
      <c r="AM623" s="382" t="str">
        <f t="shared" si="591"/>
        <v xml:space="preserve"> </v>
      </c>
      <c r="AN623" s="95" t="str">
        <f t="shared" si="592"/>
        <v xml:space="preserve"> </v>
      </c>
      <c r="AO623" s="365"/>
      <c r="AP623" s="365"/>
      <c r="AQ623" s="256"/>
      <c r="AR623" s="365"/>
      <c r="AS623" s="365"/>
      <c r="AT623" s="364" t="e">
        <f t="shared" si="583"/>
        <v>#N/A</v>
      </c>
      <c r="AU623" s="365" t="e">
        <f t="shared" si="584"/>
        <v>#N/A</v>
      </c>
      <c r="AV623" s="372" t="str">
        <f t="shared" ca="1" si="554"/>
        <v/>
      </c>
      <c r="AW623" s="364" t="e">
        <f t="shared" ca="1" si="555"/>
        <v>#N/A</v>
      </c>
      <c r="AX623" s="373" t="e">
        <f t="shared" ca="1" si="556"/>
        <v>#N/A</v>
      </c>
      <c r="AY623" s="98" t="e">
        <f>IF(S867=0,NA(),S867)</f>
        <v>#N/A</v>
      </c>
      <c r="AZ623" s="373" t="e">
        <f t="shared" si="586"/>
        <v>#N/A</v>
      </c>
      <c r="BA623" s="363"/>
      <c r="BB623" s="365"/>
      <c r="BC623" s="377"/>
      <c r="BD623" s="365"/>
      <c r="BE623" s="365"/>
      <c r="BF623" s="365"/>
      <c r="BG623" s="365"/>
      <c r="BH623" s="365"/>
      <c r="BI623" s="365"/>
      <c r="BJ623" s="365"/>
      <c r="BK623" s="365"/>
      <c r="BL623" s="376"/>
      <c r="BM623" s="376"/>
      <c r="BN623" s="260"/>
      <c r="BO623" s="260"/>
      <c r="BP623" s="260"/>
      <c r="BQ623" s="263"/>
      <c r="BR623" s="263"/>
    </row>
    <row r="624" spans="1:70" s="50" customFormat="1" ht="27.75" customHeight="1" x14ac:dyDescent="0.2">
      <c r="A624" s="22">
        <f t="shared" si="593"/>
        <v>444</v>
      </c>
      <c r="B624" s="51"/>
      <c r="C624" s="52"/>
      <c r="D624" s="53"/>
      <c r="E624" s="54"/>
      <c r="F624" s="55"/>
      <c r="G624" s="56"/>
      <c r="H624" s="57"/>
      <c r="I624" s="275"/>
      <c r="J624" s="58"/>
      <c r="K624" s="59"/>
      <c r="L624" s="60"/>
      <c r="M624" s="59"/>
      <c r="N624" s="60"/>
      <c r="O624" s="59"/>
      <c r="P624" s="60"/>
      <c r="Q624" s="61"/>
      <c r="R624" s="286"/>
      <c r="S624" s="58"/>
      <c r="T624" s="59"/>
      <c r="U624" s="59"/>
      <c r="V624" s="61"/>
      <c r="W624" s="294"/>
      <c r="X624" s="59"/>
      <c r="Y624" s="60"/>
      <c r="Z624" s="59"/>
      <c r="AA624" s="60"/>
      <c r="AB624" s="61"/>
      <c r="AC624" s="62"/>
      <c r="AD624" s="63"/>
      <c r="AE624" s="63"/>
      <c r="AF624" s="64"/>
      <c r="AG624" s="65"/>
      <c r="AH624" s="61"/>
      <c r="AI624" s="510"/>
      <c r="AJ624" s="510"/>
      <c r="AK624" s="511"/>
      <c r="AL624" s="100"/>
      <c r="AM624" s="382" t="str">
        <f t="shared" si="591"/>
        <v xml:space="preserve"> </v>
      </c>
      <c r="AN624" s="95" t="str">
        <f t="shared" si="592"/>
        <v xml:space="preserve"> </v>
      </c>
      <c r="AO624" s="365"/>
      <c r="AP624" s="365"/>
      <c r="AQ624" s="256"/>
      <c r="AR624" s="365"/>
      <c r="AS624" s="365"/>
      <c r="AT624" s="364" t="e">
        <f t="shared" si="583"/>
        <v>#N/A</v>
      </c>
      <c r="AU624" s="365" t="e">
        <f t="shared" si="584"/>
        <v>#N/A</v>
      </c>
      <c r="AV624" s="372" t="str">
        <f t="shared" ca="1" si="554"/>
        <v/>
      </c>
      <c r="AW624" s="364" t="e">
        <f t="shared" ca="1" si="555"/>
        <v>#N/A</v>
      </c>
      <c r="AX624" s="373" t="e">
        <f t="shared" ca="1" si="556"/>
        <v>#N/A</v>
      </c>
      <c r="AY624" s="98" t="e">
        <f>IF(S868=0,NA(),S868)</f>
        <v>#N/A</v>
      </c>
      <c r="AZ624" s="373" t="e">
        <f t="shared" si="586"/>
        <v>#N/A</v>
      </c>
      <c r="BA624" s="363"/>
      <c r="BB624" s="365"/>
      <c r="BC624" s="377"/>
      <c r="BD624" s="365"/>
      <c r="BE624" s="365"/>
      <c r="BF624" s="365"/>
      <c r="BG624" s="365"/>
      <c r="BH624" s="365"/>
      <c r="BI624" s="365"/>
      <c r="BJ624" s="365"/>
      <c r="BK624" s="365"/>
      <c r="BL624" s="376"/>
      <c r="BM624" s="376"/>
      <c r="BN624" s="260"/>
      <c r="BO624" s="260"/>
      <c r="BP624" s="260"/>
      <c r="BQ624" s="263"/>
      <c r="BR624" s="263"/>
    </row>
    <row r="625" spans="1:70" s="50" customFormat="1" ht="27.75" customHeight="1" x14ac:dyDescent="0.2">
      <c r="A625" s="22">
        <f t="shared" si="593"/>
        <v>445</v>
      </c>
      <c r="B625" s="51"/>
      <c r="C625" s="52"/>
      <c r="D625" s="53"/>
      <c r="E625" s="54"/>
      <c r="F625" s="55"/>
      <c r="G625" s="56"/>
      <c r="H625" s="57"/>
      <c r="I625" s="275"/>
      <c r="J625" s="58"/>
      <c r="K625" s="59"/>
      <c r="L625" s="60"/>
      <c r="M625" s="59"/>
      <c r="N625" s="60"/>
      <c r="O625" s="59"/>
      <c r="P625" s="60"/>
      <c r="Q625" s="61"/>
      <c r="R625" s="286"/>
      <c r="S625" s="58"/>
      <c r="T625" s="59"/>
      <c r="U625" s="59"/>
      <c r="V625" s="61"/>
      <c r="W625" s="294"/>
      <c r="X625" s="59"/>
      <c r="Y625" s="60"/>
      <c r="Z625" s="59"/>
      <c r="AA625" s="60"/>
      <c r="AB625" s="61"/>
      <c r="AC625" s="62"/>
      <c r="AD625" s="63"/>
      <c r="AE625" s="63"/>
      <c r="AF625" s="64"/>
      <c r="AG625" s="65"/>
      <c r="AH625" s="61"/>
      <c r="AI625" s="510"/>
      <c r="AJ625" s="510"/>
      <c r="AK625" s="511"/>
      <c r="AL625" s="100"/>
      <c r="AM625" s="382" t="str">
        <f t="shared" si="591"/>
        <v xml:space="preserve"> </v>
      </c>
      <c r="AN625" s="95" t="str">
        <f t="shared" si="592"/>
        <v xml:space="preserve"> </v>
      </c>
      <c r="AO625" s="365"/>
      <c r="AP625" s="365"/>
      <c r="AQ625" s="256"/>
      <c r="AR625" s="365"/>
      <c r="AS625" s="365"/>
      <c r="AT625" s="364" t="e">
        <f t="shared" ref="AT625:AT634" si="594">IF(ISBLANK($B873),NA(),$B873)</f>
        <v>#N/A</v>
      </c>
      <c r="AU625" s="365" t="e">
        <f t="shared" ref="AU625:AU634" si="595">IF(ISBLANK($I873),NA(),$I873)</f>
        <v>#N/A</v>
      </c>
      <c r="AV625" s="372" t="str">
        <f t="shared" ca="1" si="554"/>
        <v/>
      </c>
      <c r="AW625" s="364" t="e">
        <f t="shared" ca="1" si="555"/>
        <v>#N/A</v>
      </c>
      <c r="AX625" s="373" t="e">
        <f t="shared" ca="1" si="556"/>
        <v>#N/A</v>
      </c>
      <c r="AY625" s="98" t="e">
        <f>IF(S873=0,NA(),S873)</f>
        <v>#N/A</v>
      </c>
      <c r="AZ625" s="373" t="e">
        <f>IF(V873=0,NA(),V873)</f>
        <v>#N/A</v>
      </c>
      <c r="BA625" s="363"/>
      <c r="BB625" s="365"/>
      <c r="BC625" s="377"/>
      <c r="BD625" s="365"/>
      <c r="BE625" s="365"/>
      <c r="BF625" s="365"/>
      <c r="BG625" s="365"/>
      <c r="BH625" s="365"/>
      <c r="BI625" s="365"/>
      <c r="BJ625" s="365"/>
      <c r="BK625" s="365"/>
      <c r="BL625" s="376"/>
      <c r="BM625" s="376"/>
      <c r="BN625" s="260"/>
      <c r="BO625" s="260"/>
      <c r="BP625" s="260"/>
      <c r="BQ625" s="263"/>
      <c r="BR625" s="263"/>
    </row>
    <row r="626" spans="1:70" s="50" customFormat="1" ht="27.75" customHeight="1" x14ac:dyDescent="0.2">
      <c r="A626" s="22">
        <f t="shared" si="593"/>
        <v>446</v>
      </c>
      <c r="B626" s="51"/>
      <c r="C626" s="52"/>
      <c r="D626" s="53"/>
      <c r="E626" s="54"/>
      <c r="F626" s="55"/>
      <c r="G626" s="56"/>
      <c r="H626" s="57"/>
      <c r="I626" s="275"/>
      <c r="J626" s="58"/>
      <c r="K626" s="59"/>
      <c r="L626" s="60"/>
      <c r="M626" s="59"/>
      <c r="N626" s="60"/>
      <c r="O626" s="59"/>
      <c r="P626" s="60"/>
      <c r="Q626" s="61"/>
      <c r="R626" s="286"/>
      <c r="S626" s="58"/>
      <c r="T626" s="59"/>
      <c r="U626" s="59"/>
      <c r="V626" s="61"/>
      <c r="W626" s="294"/>
      <c r="X626" s="59"/>
      <c r="Y626" s="60"/>
      <c r="Z626" s="59"/>
      <c r="AA626" s="60"/>
      <c r="AB626" s="61"/>
      <c r="AC626" s="62"/>
      <c r="AD626" s="63"/>
      <c r="AE626" s="63"/>
      <c r="AF626" s="64"/>
      <c r="AG626" s="65"/>
      <c r="AH626" s="61"/>
      <c r="AI626" s="510"/>
      <c r="AJ626" s="510"/>
      <c r="AK626" s="511"/>
      <c r="AL626" s="100"/>
      <c r="AM626" s="382" t="str">
        <f t="shared" si="591"/>
        <v xml:space="preserve"> </v>
      </c>
      <c r="AN626" s="95" t="str">
        <f t="shared" si="592"/>
        <v xml:space="preserve"> </v>
      </c>
      <c r="AO626" s="365"/>
      <c r="AP626" s="365"/>
      <c r="AQ626" s="256"/>
      <c r="AR626" s="365"/>
      <c r="AS626" s="365"/>
      <c r="AT626" s="364" t="e">
        <f t="shared" si="594"/>
        <v>#N/A</v>
      </c>
      <c r="AU626" s="365" t="e">
        <f t="shared" si="595"/>
        <v>#N/A</v>
      </c>
      <c r="AV626" s="372" t="str">
        <f t="shared" ca="1" si="554"/>
        <v/>
      </c>
      <c r="AW626" s="364" t="e">
        <f t="shared" ca="1" si="555"/>
        <v>#N/A</v>
      </c>
      <c r="AX626" s="373" t="e">
        <f t="shared" ca="1" si="556"/>
        <v>#N/A</v>
      </c>
      <c r="AY626" s="98" t="e">
        <f t="shared" ref="AY626:AY634" si="596">IF(S874=0,NA(),S874)</f>
        <v>#N/A</v>
      </c>
      <c r="AZ626" s="373" t="e">
        <f t="shared" ref="AZ626:AZ634" si="597">IF(V874=0,NA(),V874)</f>
        <v>#N/A</v>
      </c>
      <c r="BA626" s="363"/>
      <c r="BB626" s="365"/>
      <c r="BC626" s="377"/>
      <c r="BD626" s="365"/>
      <c r="BE626" s="365"/>
      <c r="BF626" s="365"/>
      <c r="BG626" s="365"/>
      <c r="BH626" s="365"/>
      <c r="BI626" s="365"/>
      <c r="BJ626" s="365"/>
      <c r="BK626" s="365"/>
      <c r="BL626" s="376"/>
      <c r="BM626" s="376"/>
      <c r="BN626" s="260"/>
      <c r="BO626" s="260"/>
      <c r="BP626" s="260"/>
      <c r="BQ626" s="263"/>
      <c r="BR626" s="263"/>
    </row>
    <row r="627" spans="1:70" s="50" customFormat="1" ht="27.75" customHeight="1" x14ac:dyDescent="0.2">
      <c r="A627" s="22">
        <f>A626+1</f>
        <v>447</v>
      </c>
      <c r="B627" s="51"/>
      <c r="C627" s="52"/>
      <c r="D627" s="53"/>
      <c r="E627" s="54"/>
      <c r="F627" s="55"/>
      <c r="G627" s="56"/>
      <c r="H627" s="57"/>
      <c r="I627" s="275"/>
      <c r="J627" s="58"/>
      <c r="K627" s="59"/>
      <c r="L627" s="60"/>
      <c r="M627" s="59"/>
      <c r="N627" s="60"/>
      <c r="O627" s="59"/>
      <c r="P627" s="60"/>
      <c r="Q627" s="61"/>
      <c r="R627" s="286"/>
      <c r="S627" s="58"/>
      <c r="T627" s="59"/>
      <c r="U627" s="59"/>
      <c r="V627" s="61"/>
      <c r="W627" s="294"/>
      <c r="X627" s="59"/>
      <c r="Y627" s="60"/>
      <c r="Z627" s="59"/>
      <c r="AA627" s="60"/>
      <c r="AB627" s="61"/>
      <c r="AC627" s="62"/>
      <c r="AD627" s="63"/>
      <c r="AE627" s="63"/>
      <c r="AF627" s="64"/>
      <c r="AG627" s="65"/>
      <c r="AH627" s="61"/>
      <c r="AI627" s="510"/>
      <c r="AJ627" s="510"/>
      <c r="AK627" s="511"/>
      <c r="AL627" s="100"/>
      <c r="AM627" s="382" t="str">
        <f t="shared" si="591"/>
        <v xml:space="preserve"> </v>
      </c>
      <c r="AN627" s="95" t="str">
        <f t="shared" si="592"/>
        <v xml:space="preserve"> </v>
      </c>
      <c r="AO627" s="365"/>
      <c r="AP627" s="365"/>
      <c r="AQ627" s="256"/>
      <c r="AR627" s="365"/>
      <c r="AS627" s="365"/>
      <c r="AT627" s="364" t="e">
        <f t="shared" si="594"/>
        <v>#N/A</v>
      </c>
      <c r="AU627" s="365" t="e">
        <f t="shared" si="595"/>
        <v>#N/A</v>
      </c>
      <c r="AV627" s="372" t="str">
        <f t="shared" ca="1" si="554"/>
        <v/>
      </c>
      <c r="AW627" s="364" t="e">
        <f t="shared" ca="1" si="555"/>
        <v>#N/A</v>
      </c>
      <c r="AX627" s="373" t="e">
        <f t="shared" ca="1" si="556"/>
        <v>#N/A</v>
      </c>
      <c r="AY627" s="98" t="e">
        <f t="shared" si="596"/>
        <v>#N/A</v>
      </c>
      <c r="AZ627" s="373" t="e">
        <f t="shared" si="597"/>
        <v>#N/A</v>
      </c>
      <c r="BA627" s="363"/>
      <c r="BB627" s="365"/>
      <c r="BC627" s="377"/>
      <c r="BD627" s="365"/>
      <c r="BE627" s="365"/>
      <c r="BF627" s="365"/>
      <c r="BG627" s="365"/>
      <c r="BH627" s="365"/>
      <c r="BI627" s="365"/>
      <c r="BJ627" s="365"/>
      <c r="BK627" s="365"/>
      <c r="BL627" s="376"/>
      <c r="BM627" s="376"/>
      <c r="BN627" s="260"/>
      <c r="BO627" s="260"/>
      <c r="BP627" s="260"/>
      <c r="BQ627" s="263"/>
      <c r="BR627" s="263"/>
    </row>
    <row r="628" spans="1:70" s="50" customFormat="1" ht="27.75" customHeight="1" x14ac:dyDescent="0.2">
      <c r="A628" s="22">
        <f t="shared" si="593"/>
        <v>448</v>
      </c>
      <c r="B628" s="51"/>
      <c r="C628" s="52"/>
      <c r="D628" s="53"/>
      <c r="E628" s="54"/>
      <c r="F628" s="55"/>
      <c r="G628" s="56"/>
      <c r="H628" s="57"/>
      <c r="I628" s="275"/>
      <c r="J628" s="58"/>
      <c r="K628" s="59"/>
      <c r="L628" s="60"/>
      <c r="M628" s="59"/>
      <c r="N628" s="60"/>
      <c r="O628" s="59"/>
      <c r="P628" s="60"/>
      <c r="Q628" s="61"/>
      <c r="R628" s="286"/>
      <c r="S628" s="58"/>
      <c r="T628" s="59"/>
      <c r="U628" s="59"/>
      <c r="V628" s="61"/>
      <c r="W628" s="294"/>
      <c r="X628" s="59"/>
      <c r="Y628" s="60"/>
      <c r="Z628" s="59"/>
      <c r="AA628" s="60"/>
      <c r="AB628" s="61"/>
      <c r="AC628" s="62"/>
      <c r="AD628" s="63"/>
      <c r="AE628" s="63"/>
      <c r="AF628" s="64"/>
      <c r="AG628" s="65"/>
      <c r="AH628" s="61"/>
      <c r="AI628" s="510"/>
      <c r="AJ628" s="510"/>
      <c r="AK628" s="511"/>
      <c r="AL628" s="100"/>
      <c r="AM628" s="382" t="str">
        <f t="shared" si="591"/>
        <v xml:space="preserve"> </v>
      </c>
      <c r="AN628" s="95" t="str">
        <f t="shared" si="592"/>
        <v xml:space="preserve"> </v>
      </c>
      <c r="AO628" s="365"/>
      <c r="AP628" s="365"/>
      <c r="AQ628" s="256"/>
      <c r="AR628" s="365"/>
      <c r="AS628" s="365"/>
      <c r="AT628" s="364" t="e">
        <f t="shared" si="594"/>
        <v>#N/A</v>
      </c>
      <c r="AU628" s="365" t="e">
        <f t="shared" si="595"/>
        <v>#N/A</v>
      </c>
      <c r="AV628" s="372" t="str">
        <f t="shared" ca="1" si="554"/>
        <v/>
      </c>
      <c r="AW628" s="364" t="e">
        <f t="shared" ca="1" si="555"/>
        <v>#N/A</v>
      </c>
      <c r="AX628" s="373" t="e">
        <f t="shared" ca="1" si="556"/>
        <v>#N/A</v>
      </c>
      <c r="AY628" s="98" t="e">
        <f t="shared" si="596"/>
        <v>#N/A</v>
      </c>
      <c r="AZ628" s="373" t="e">
        <f t="shared" si="597"/>
        <v>#N/A</v>
      </c>
      <c r="BA628" s="363"/>
      <c r="BB628" s="365"/>
      <c r="BC628" s="377"/>
      <c r="BD628" s="365"/>
      <c r="BE628" s="365"/>
      <c r="BF628" s="365"/>
      <c r="BG628" s="365"/>
      <c r="BH628" s="365"/>
      <c r="BI628" s="365"/>
      <c r="BJ628" s="365"/>
      <c r="BK628" s="365"/>
      <c r="BL628" s="376"/>
      <c r="BM628" s="376"/>
      <c r="BN628" s="260"/>
      <c r="BO628" s="260"/>
      <c r="BP628" s="260"/>
      <c r="BQ628" s="263"/>
      <c r="BR628" s="263"/>
    </row>
    <row r="629" spans="1:70" s="50" customFormat="1" ht="27.75" customHeight="1" x14ac:dyDescent="0.2">
      <c r="A629" s="22">
        <f t="shared" si="593"/>
        <v>449</v>
      </c>
      <c r="B629" s="51"/>
      <c r="C629" s="52"/>
      <c r="D629" s="53"/>
      <c r="E629" s="54"/>
      <c r="F629" s="55"/>
      <c r="G629" s="56"/>
      <c r="H629" s="57"/>
      <c r="I629" s="275"/>
      <c r="J629" s="58"/>
      <c r="K629" s="59"/>
      <c r="L629" s="60"/>
      <c r="M629" s="59"/>
      <c r="N629" s="60"/>
      <c r="O629" s="59"/>
      <c r="P629" s="60"/>
      <c r="Q629" s="61"/>
      <c r="R629" s="286"/>
      <c r="S629" s="58"/>
      <c r="T629" s="59"/>
      <c r="U629" s="59"/>
      <c r="V629" s="61"/>
      <c r="W629" s="294"/>
      <c r="X629" s="59"/>
      <c r="Y629" s="60"/>
      <c r="Z629" s="59"/>
      <c r="AA629" s="60"/>
      <c r="AB629" s="61"/>
      <c r="AC629" s="62"/>
      <c r="AD629" s="63"/>
      <c r="AE629" s="63"/>
      <c r="AF629" s="64"/>
      <c r="AG629" s="65"/>
      <c r="AH629" s="61"/>
      <c r="AI629" s="510"/>
      <c r="AJ629" s="510"/>
      <c r="AK629" s="511"/>
      <c r="AL629" s="100"/>
      <c r="AM629" s="382" t="str">
        <f t="shared" si="591"/>
        <v xml:space="preserve"> </v>
      </c>
      <c r="AN629" s="95" t="str">
        <f t="shared" si="592"/>
        <v xml:space="preserve"> </v>
      </c>
      <c r="AO629" s="365"/>
      <c r="AP629" s="365"/>
      <c r="AQ629" s="256"/>
      <c r="AR629" s="365"/>
      <c r="AS629" s="365"/>
      <c r="AT629" s="364" t="e">
        <f t="shared" si="594"/>
        <v>#N/A</v>
      </c>
      <c r="AU629" s="365" t="e">
        <f t="shared" si="595"/>
        <v>#N/A</v>
      </c>
      <c r="AV629" s="372" t="str">
        <f t="shared" ca="1" si="554"/>
        <v/>
      </c>
      <c r="AW629" s="364" t="e">
        <f t="shared" ca="1" si="555"/>
        <v>#N/A</v>
      </c>
      <c r="AX629" s="373" t="e">
        <f t="shared" ca="1" si="556"/>
        <v>#N/A</v>
      </c>
      <c r="AY629" s="98" t="e">
        <f t="shared" si="596"/>
        <v>#N/A</v>
      </c>
      <c r="AZ629" s="373" t="e">
        <f t="shared" si="597"/>
        <v>#N/A</v>
      </c>
      <c r="BA629" s="365"/>
      <c r="BB629" s="365"/>
      <c r="BC629" s="377"/>
      <c r="BD629" s="365"/>
      <c r="BE629" s="365"/>
      <c r="BF629" s="365"/>
      <c r="BG629" s="365"/>
      <c r="BH629" s="365"/>
      <c r="BI629" s="365"/>
      <c r="BJ629" s="365"/>
      <c r="BK629" s="365"/>
      <c r="BL629" s="376"/>
      <c r="BM629" s="376"/>
      <c r="BN629" s="260"/>
      <c r="BO629" s="260"/>
      <c r="BP629" s="260"/>
      <c r="BQ629" s="263"/>
      <c r="BR629" s="263"/>
    </row>
    <row r="630" spans="1:70" s="50" customFormat="1" ht="27.75" customHeight="1" thickBot="1" x14ac:dyDescent="0.25">
      <c r="A630" s="23">
        <f t="shared" si="593"/>
        <v>450</v>
      </c>
      <c r="B630" s="66"/>
      <c r="C630" s="67"/>
      <c r="D630" s="68"/>
      <c r="E630" s="69"/>
      <c r="F630" s="70"/>
      <c r="G630" s="71"/>
      <c r="H630" s="72"/>
      <c r="I630" s="276"/>
      <c r="J630" s="73"/>
      <c r="K630" s="74"/>
      <c r="L630" s="75"/>
      <c r="M630" s="74"/>
      <c r="N630" s="75"/>
      <c r="O630" s="74"/>
      <c r="P630" s="75"/>
      <c r="Q630" s="76"/>
      <c r="R630" s="287"/>
      <c r="S630" s="73"/>
      <c r="T630" s="74"/>
      <c r="U630" s="74"/>
      <c r="V630" s="76"/>
      <c r="W630" s="295"/>
      <c r="X630" s="74"/>
      <c r="Y630" s="75"/>
      <c r="Z630" s="74"/>
      <c r="AA630" s="75"/>
      <c r="AB630" s="76"/>
      <c r="AC630" s="77"/>
      <c r="AD630" s="78"/>
      <c r="AE630" s="78"/>
      <c r="AF630" s="79"/>
      <c r="AG630" s="80"/>
      <c r="AH630" s="76"/>
      <c r="AI630" s="518"/>
      <c r="AJ630" s="518"/>
      <c r="AK630" s="519"/>
      <c r="AL630" s="100"/>
      <c r="AM630" s="382" t="str">
        <f t="shared" si="591"/>
        <v xml:space="preserve"> </v>
      </c>
      <c r="AN630" s="95" t="str">
        <f t="shared" si="592"/>
        <v xml:space="preserve"> </v>
      </c>
      <c r="AO630" s="365"/>
      <c r="AP630" s="365"/>
      <c r="AQ630" s="256"/>
      <c r="AR630" s="365"/>
      <c r="AS630" s="365"/>
      <c r="AT630" s="364" t="e">
        <f t="shared" si="594"/>
        <v>#N/A</v>
      </c>
      <c r="AU630" s="365" t="e">
        <f t="shared" si="595"/>
        <v>#N/A</v>
      </c>
      <c r="AV630" s="372" t="str">
        <f t="shared" ca="1" si="554"/>
        <v/>
      </c>
      <c r="AW630" s="364" t="e">
        <f t="shared" ca="1" si="555"/>
        <v>#N/A</v>
      </c>
      <c r="AX630" s="373" t="e">
        <f t="shared" ca="1" si="556"/>
        <v>#N/A</v>
      </c>
      <c r="AY630" s="98" t="e">
        <f t="shared" si="596"/>
        <v>#N/A</v>
      </c>
      <c r="AZ630" s="373" t="e">
        <f t="shared" si="597"/>
        <v>#N/A</v>
      </c>
      <c r="BA630" s="365"/>
      <c r="BB630" s="365"/>
      <c r="BC630" s="377"/>
      <c r="BD630" s="365"/>
      <c r="BE630" s="365"/>
      <c r="BF630" s="365"/>
      <c r="BG630" s="365"/>
      <c r="BH630" s="365"/>
      <c r="BI630" s="365"/>
      <c r="BJ630" s="365"/>
      <c r="BK630" s="365"/>
      <c r="BL630" s="376"/>
      <c r="BM630" s="376"/>
      <c r="BN630" s="260"/>
      <c r="BO630" s="260"/>
      <c r="BP630" s="260"/>
      <c r="BQ630" s="263"/>
      <c r="BR630" s="263"/>
    </row>
    <row r="631" spans="1:70" ht="4.5" customHeight="1" thickBot="1" x14ac:dyDescent="0.25">
      <c r="A631" s="91">
        <f>AK634</f>
        <v>45</v>
      </c>
      <c r="B631" s="235"/>
      <c r="C631" s="235"/>
      <c r="D631" s="235"/>
      <c r="E631" s="235"/>
      <c r="F631" s="235"/>
      <c r="G631" s="235"/>
      <c r="H631" s="235"/>
      <c r="I631" s="235"/>
      <c r="J631" s="280"/>
      <c r="K631" s="280"/>
      <c r="L631" s="280"/>
      <c r="M631" s="280"/>
      <c r="N631" s="280"/>
      <c r="O631" s="280"/>
      <c r="P631" s="280"/>
      <c r="Q631" s="280"/>
      <c r="R631" s="280"/>
      <c r="S631" s="292"/>
      <c r="T631" s="292"/>
      <c r="U631" s="292"/>
      <c r="V631" s="292"/>
      <c r="W631" s="292"/>
      <c r="X631" s="292"/>
      <c r="Y631" s="292"/>
      <c r="Z631" s="292"/>
      <c r="AA631" s="292"/>
      <c r="AB631" s="292"/>
      <c r="AC631" s="292"/>
      <c r="AD631" s="236"/>
      <c r="AE631" s="237"/>
      <c r="AF631" s="236"/>
      <c r="AG631" s="238"/>
      <c r="AH631" s="536"/>
      <c r="AI631" s="537"/>
      <c r="AJ631" s="537"/>
      <c r="AK631" s="537"/>
      <c r="AL631" s="383"/>
      <c r="AM631" s="384"/>
      <c r="AN631" s="383"/>
      <c r="AT631" s="364" t="e">
        <f t="shared" si="594"/>
        <v>#N/A</v>
      </c>
      <c r="AU631" s="365" t="e">
        <f t="shared" si="595"/>
        <v>#N/A</v>
      </c>
      <c r="AV631" s="372" t="str">
        <f t="shared" ca="1" si="554"/>
        <v/>
      </c>
      <c r="AW631" s="364" t="e">
        <f t="shared" ca="1" si="555"/>
        <v>#N/A</v>
      </c>
      <c r="AX631" s="373" t="e">
        <f t="shared" ca="1" si="556"/>
        <v>#N/A</v>
      </c>
      <c r="AY631" s="98" t="e">
        <f t="shared" si="596"/>
        <v>#N/A</v>
      </c>
      <c r="AZ631" s="373" t="e">
        <f t="shared" si="597"/>
        <v>#N/A</v>
      </c>
      <c r="BC631" s="377"/>
    </row>
    <row r="632" spans="1:70" ht="26.25" customHeight="1" x14ac:dyDescent="0.2">
      <c r="A632" s="163">
        <f>A618+1</f>
        <v>45</v>
      </c>
      <c r="B632" s="523"/>
      <c r="C632" s="523"/>
      <c r="D632" s="523"/>
      <c r="E632" s="524"/>
      <c r="F632" s="527" t="str">
        <f>IF('FRONT PAGE'!$A$1="www.fly-logics.com","TOTAL PAGE",0)</f>
        <v>TOTAL PAGE</v>
      </c>
      <c r="G632" s="528"/>
      <c r="H632" s="529"/>
      <c r="I632" s="314" t="str">
        <f>IF('FRONT PAGE'!$A$1="www.fly-logics.com",IF(SUM(I621:I631)=0," ",SUM(I621:I631)),0)</f>
        <v xml:space="preserve"> </v>
      </c>
      <c r="J632" s="315" t="str">
        <f>IF('FRONT PAGE'!$A$1="www.fly-logics.com",IF(SUM(J621:J631)=0," ",SUM(J621:J631)),0)</f>
        <v xml:space="preserve"> </v>
      </c>
      <c r="K632" s="316" t="str">
        <f>IF('FRONT PAGE'!$A$1="www.fly-logics.com",IF(SUM(K621:K631)=0," ",SUM(K621:K631)),0)</f>
        <v xml:space="preserve"> </v>
      </c>
      <c r="L632" s="317" t="str">
        <f>IF('FRONT PAGE'!$A$1="www.fly-logics.com",IF(SUM(L621:L631)=0," ",SUM(L621:L631)),0)</f>
        <v xml:space="preserve"> </v>
      </c>
      <c r="M632" s="316" t="str">
        <f>IF('FRONT PAGE'!$A$1="www.fly-logics.com",IF(SUM(M621:M631)=0," ",SUM(M621:M631)),0)</f>
        <v xml:space="preserve"> </v>
      </c>
      <c r="N632" s="317" t="str">
        <f>IF('FRONT PAGE'!$A$1="www.fly-logics.com",IF(SUM(N621:N631)=0," ",SUM(N621:N631)),0)</f>
        <v xml:space="preserve"> </v>
      </c>
      <c r="O632" s="316" t="str">
        <f>IF('FRONT PAGE'!$A$1="www.fly-logics.com",IF(SUM(O621:O631)=0," ",SUM(O621:O631)),0)</f>
        <v xml:space="preserve"> </v>
      </c>
      <c r="P632" s="317" t="str">
        <f>IF('FRONT PAGE'!$A$1="www.fly-logics.com",IF(SUM(P621:P631)=0," ",SUM(P621:P631)),0)</f>
        <v xml:space="preserve"> </v>
      </c>
      <c r="Q632" s="318" t="str">
        <f>IF('FRONT PAGE'!$A$1="www.fly-logics.com",IF(SUM(Q621:Q631)=0," ",SUM(Q621:Q631)),0)</f>
        <v xml:space="preserve"> </v>
      </c>
      <c r="R632" s="319"/>
      <c r="S632" s="315" t="str">
        <f>IF('FRONT PAGE'!$A$1="www.fly-logics.com",IF(SUM(S621:S631)=0," ",SUM(S621:S631)),0)</f>
        <v xml:space="preserve"> </v>
      </c>
      <c r="T632" s="316" t="str">
        <f>IF('FRONT PAGE'!$A$1="www.fly-logics.com",IF(SUM(T621:T631)=0," ",SUM(T621:T631)),0)</f>
        <v xml:space="preserve"> </v>
      </c>
      <c r="U632" s="316" t="str">
        <f>IF('FRONT PAGE'!$A$1="www.fly-logics.com",IF(SUM(U621:U631)=0," ",SUM(U621:U631)),0)</f>
        <v xml:space="preserve"> </v>
      </c>
      <c r="V632" s="318" t="str">
        <f>IF('FRONT PAGE'!$A$1="www.fly-logics.com",IF(SUM(V621:V631)=0," ",SUM(V621:V631)),0)</f>
        <v xml:space="preserve"> </v>
      </c>
      <c r="W632" s="315" t="str">
        <f>IF('FRONT PAGE'!$A$1="www.fly-logics.com",IF(SUM(W621:W631)=0," ",SUM(W621:W631)),0)</f>
        <v xml:space="preserve"> </v>
      </c>
      <c r="X632" s="316" t="str">
        <f>IF('FRONT PAGE'!$A$1="www.fly-logics.com",IF(SUM(X621:X631)=0," ",SUM(X621:X631)),0)</f>
        <v xml:space="preserve"> </v>
      </c>
      <c r="Y632" s="317" t="str">
        <f>IF('FRONT PAGE'!$A$1="www.fly-logics.com",IF(SUM(Y621:Y631)=0," ",SUM(Y621:Y631)),0)</f>
        <v xml:space="preserve"> </v>
      </c>
      <c r="Z632" s="316" t="str">
        <f>IF('FRONT PAGE'!$A$1="www.fly-logics.com",IF(SUM(Z621:Z631)=0," ",SUM(Z621:Z631)),0)</f>
        <v xml:space="preserve"> </v>
      </c>
      <c r="AA632" s="317" t="str">
        <f>IF('FRONT PAGE'!$A$1="www.fly-logics.com",IF(SUM(AA621:AA631)=0," ",SUM(AA621:AA631)),0)</f>
        <v xml:space="preserve"> </v>
      </c>
      <c r="AB632" s="318" t="str">
        <f>IF('FRONT PAGE'!$A$1="www.fly-logics.com",IF(SUM(AB621:AB631)=0," ",SUM(AB621:AB631)),0)</f>
        <v xml:space="preserve"> </v>
      </c>
      <c r="AC632" s="329" t="str">
        <f>IF('FRONT PAGE'!$A$1="www.fly-logics.com",IF(SUM(AC621:AC631)=0," ",SUM(AC621:AC631)),0)</f>
        <v xml:space="preserve"> </v>
      </c>
      <c r="AD632" s="321" t="str">
        <f>IF('FRONT PAGE'!$A$1="www.fly-logics.com",IF(SUM(AD621:AD631)=0," ",SUM(AD621:AD631)),0)</f>
        <v xml:space="preserve"> </v>
      </c>
      <c r="AE632" s="321" t="str">
        <f>IF('FRONT PAGE'!$A$1="www.fly-logics.com",IF(SUM(AE621:AE631)=0," ",SUM(AE621:AE631)),0)</f>
        <v xml:space="preserve"> </v>
      </c>
      <c r="AF632" s="322" t="str">
        <f>IF('FRONT PAGE'!$A$1="www.fly-logics.com",IF(SUM(AF621:AF631)=0," ",SUM(AF621:AF631)),0)</f>
        <v xml:space="preserve"> </v>
      </c>
      <c r="AG632" s="323" t="str">
        <f>IF('FRONT PAGE'!$A$1="www.fly-logics.com",IF(SUM(AG621:AG631)=0," ",SUM(AG621:AG631)),0)</f>
        <v xml:space="preserve"> </v>
      </c>
      <c r="AH632" s="520" t="str">
        <f>IF('FRONT PAGE'!$A$1="www.fly-logics.com","I certify that all the data in this
logbook are accurate",0)</f>
        <v>I certify that all the data in this
logbook are accurate</v>
      </c>
      <c r="AI632" s="521"/>
      <c r="AJ632" s="521"/>
      <c r="AK632" s="522"/>
      <c r="AL632" s="385"/>
      <c r="AM632" s="386"/>
      <c r="AN632" s="385"/>
      <c r="AT632" s="364" t="e">
        <f t="shared" si="594"/>
        <v>#N/A</v>
      </c>
      <c r="AU632" s="365" t="e">
        <f t="shared" si="595"/>
        <v>#N/A</v>
      </c>
      <c r="AV632" s="372" t="str">
        <f t="shared" ca="1" si="554"/>
        <v/>
      </c>
      <c r="AW632" s="364" t="e">
        <f t="shared" ca="1" si="555"/>
        <v>#N/A</v>
      </c>
      <c r="AX632" s="373" t="e">
        <f t="shared" ca="1" si="556"/>
        <v>#N/A</v>
      </c>
      <c r="AY632" s="98" t="e">
        <f t="shared" si="596"/>
        <v>#N/A</v>
      </c>
      <c r="AZ632" s="373" t="e">
        <f t="shared" si="597"/>
        <v>#N/A</v>
      </c>
      <c r="BA632" s="363"/>
      <c r="BC632" s="377"/>
    </row>
    <row r="633" spans="1:70" ht="26.25" customHeight="1" x14ac:dyDescent="0.2">
      <c r="A633" s="505">
        <f>AL617</f>
        <v>0</v>
      </c>
      <c r="B633" s="525"/>
      <c r="C633" s="525"/>
      <c r="D633" s="525"/>
      <c r="E633" s="526"/>
      <c r="F633" s="530" t="str">
        <f>IF('FRONT PAGE'!$A$1="www.fly-logics.com","TOTAL PREVIOUS LOGBOOK",0)</f>
        <v>TOTAL PREVIOUS LOGBOOK</v>
      </c>
      <c r="G633" s="531"/>
      <c r="H633" s="532"/>
      <c r="I633" s="333">
        <f>I620</f>
        <v>33.75</v>
      </c>
      <c r="J633" s="334">
        <f t="shared" ref="J633:Q633" si="598">J620</f>
        <v>33.75</v>
      </c>
      <c r="K633" s="335" t="str">
        <f t="shared" si="598"/>
        <v xml:space="preserve"> </v>
      </c>
      <c r="L633" s="336" t="str">
        <f t="shared" si="598"/>
        <v xml:space="preserve"> </v>
      </c>
      <c r="M633" s="335" t="str">
        <f t="shared" si="598"/>
        <v xml:space="preserve"> </v>
      </c>
      <c r="N633" s="336" t="str">
        <f t="shared" si="598"/>
        <v xml:space="preserve"> </v>
      </c>
      <c r="O633" s="335" t="str">
        <f t="shared" si="598"/>
        <v xml:space="preserve"> </v>
      </c>
      <c r="P633" s="336" t="str">
        <f t="shared" si="598"/>
        <v xml:space="preserve"> </v>
      </c>
      <c r="Q633" s="337" t="str">
        <f t="shared" si="598"/>
        <v xml:space="preserve"> </v>
      </c>
      <c r="R633" s="288">
        <v>10</v>
      </c>
      <c r="S633" s="331" t="str">
        <f>S620</f>
        <v xml:space="preserve"> </v>
      </c>
      <c r="T633" s="239">
        <f t="shared" ref="T633:AG633" si="599">T620</f>
        <v>13.75</v>
      </c>
      <c r="U633" s="239">
        <f t="shared" si="599"/>
        <v>20</v>
      </c>
      <c r="V633" s="240">
        <f t="shared" si="599"/>
        <v>5</v>
      </c>
      <c r="W633" s="241" t="str">
        <f t="shared" si="599"/>
        <v xml:space="preserve"> </v>
      </c>
      <c r="X633" s="239" t="str">
        <f t="shared" si="599"/>
        <v xml:space="preserve"> </v>
      </c>
      <c r="Y633" s="242">
        <f t="shared" si="599"/>
        <v>5</v>
      </c>
      <c r="Z633" s="239" t="str">
        <f t="shared" si="599"/>
        <v xml:space="preserve"> </v>
      </c>
      <c r="AA633" s="242">
        <f t="shared" si="599"/>
        <v>3.75</v>
      </c>
      <c r="AB633" s="240" t="str">
        <f t="shared" si="599"/>
        <v xml:space="preserve"> </v>
      </c>
      <c r="AC633" s="243">
        <f t="shared" si="599"/>
        <v>14</v>
      </c>
      <c r="AD633" s="244" t="str">
        <f t="shared" si="599"/>
        <v xml:space="preserve"> </v>
      </c>
      <c r="AE633" s="244">
        <f t="shared" si="599"/>
        <v>14</v>
      </c>
      <c r="AF633" s="245" t="str">
        <f t="shared" si="599"/>
        <v xml:space="preserve"> </v>
      </c>
      <c r="AG633" s="332">
        <f t="shared" si="599"/>
        <v>17</v>
      </c>
      <c r="AH633" s="507"/>
      <c r="AI633" s="508"/>
      <c r="AJ633" s="508"/>
      <c r="AK633" s="509"/>
      <c r="AL633" s="385"/>
      <c r="AM633" s="386"/>
      <c r="AN633" s="385"/>
      <c r="AT633" s="364" t="e">
        <f t="shared" si="594"/>
        <v>#N/A</v>
      </c>
      <c r="AU633" s="365" t="e">
        <f t="shared" si="595"/>
        <v>#N/A</v>
      </c>
      <c r="AV633" s="372" t="str">
        <f t="shared" ca="1" si="554"/>
        <v/>
      </c>
      <c r="AW633" s="364" t="e">
        <f t="shared" ca="1" si="555"/>
        <v>#N/A</v>
      </c>
      <c r="AX633" s="373" t="e">
        <f t="shared" ca="1" si="556"/>
        <v>#N/A</v>
      </c>
      <c r="AY633" s="98" t="e">
        <f t="shared" si="596"/>
        <v>#N/A</v>
      </c>
      <c r="AZ633" s="373" t="e">
        <f t="shared" si="597"/>
        <v>#N/A</v>
      </c>
      <c r="BA633" s="363"/>
      <c r="BC633" s="377"/>
    </row>
    <row r="634" spans="1:70" ht="26.25" customHeight="1" thickBot="1" x14ac:dyDescent="0.25">
      <c r="A634" s="506"/>
      <c r="B634" s="512" t="str">
        <f>IF('FRONT PAGE'!$A$1="www.fly-logics.com","Authority certifying flight hours 
STAMP &amp; SIGNATURE",0)</f>
        <v>Authority certifying flight hours 
STAMP &amp; SIGNATURE</v>
      </c>
      <c r="C634" s="512"/>
      <c r="D634" s="512"/>
      <c r="E634" s="513"/>
      <c r="F634" s="533" t="str">
        <f>IF('FRONT PAGE'!$A$1="www.fly-logics.com","TOTAL TO DATE",0)</f>
        <v>TOTAL TO DATE</v>
      </c>
      <c r="G634" s="534"/>
      <c r="H634" s="535"/>
      <c r="I634" s="32">
        <f t="shared" ref="I634:Q634" si="600">IF(SUM(I632:I633)=0," ",SUM(I632:I633))</f>
        <v>33.75</v>
      </c>
      <c r="J634" s="27">
        <f t="shared" si="600"/>
        <v>33.75</v>
      </c>
      <c r="K634" s="24" t="str">
        <f t="shared" si="600"/>
        <v xml:space="preserve"> </v>
      </c>
      <c r="L634" s="25" t="str">
        <f t="shared" si="600"/>
        <v xml:space="preserve"> </v>
      </c>
      <c r="M634" s="24" t="str">
        <f t="shared" si="600"/>
        <v xml:space="preserve"> </v>
      </c>
      <c r="N634" s="25" t="str">
        <f t="shared" si="600"/>
        <v xml:space="preserve"> </v>
      </c>
      <c r="O634" s="24" t="str">
        <f t="shared" si="600"/>
        <v xml:space="preserve"> </v>
      </c>
      <c r="P634" s="25" t="str">
        <f t="shared" si="600"/>
        <v xml:space="preserve"> </v>
      </c>
      <c r="Q634" s="26" t="str">
        <f t="shared" si="600"/>
        <v xml:space="preserve"> </v>
      </c>
      <c r="R634" s="289"/>
      <c r="S634" s="27" t="str">
        <f t="shared" ref="S634:AG634" si="601">IF(SUM(S632:S633)=0," ",SUM(S632:S633))</f>
        <v xml:space="preserve"> </v>
      </c>
      <c r="T634" s="24">
        <f t="shared" si="601"/>
        <v>13.75</v>
      </c>
      <c r="U634" s="24">
        <f t="shared" si="601"/>
        <v>20</v>
      </c>
      <c r="V634" s="26">
        <f t="shared" si="601"/>
        <v>5</v>
      </c>
      <c r="W634" s="27" t="str">
        <f t="shared" si="601"/>
        <v xml:space="preserve"> </v>
      </c>
      <c r="X634" s="24" t="str">
        <f t="shared" si="601"/>
        <v xml:space="preserve"> </v>
      </c>
      <c r="Y634" s="25">
        <f t="shared" si="601"/>
        <v>5</v>
      </c>
      <c r="Z634" s="24" t="str">
        <f t="shared" si="601"/>
        <v xml:space="preserve"> </v>
      </c>
      <c r="AA634" s="25">
        <f t="shared" si="601"/>
        <v>3.75</v>
      </c>
      <c r="AB634" s="26" t="str">
        <f t="shared" si="601"/>
        <v xml:space="preserve"> </v>
      </c>
      <c r="AC634" s="30">
        <f t="shared" si="601"/>
        <v>14</v>
      </c>
      <c r="AD634" s="28" t="str">
        <f t="shared" si="601"/>
        <v xml:space="preserve"> </v>
      </c>
      <c r="AE634" s="28">
        <f t="shared" si="601"/>
        <v>14</v>
      </c>
      <c r="AF634" s="31" t="str">
        <f t="shared" si="601"/>
        <v xml:space="preserve"> </v>
      </c>
      <c r="AG634" s="33">
        <f t="shared" si="601"/>
        <v>17</v>
      </c>
      <c r="AH634" s="514" t="str">
        <f>IF('FRONT PAGE'!$A$1="www.fly-logics.com","_____________________________
PILOT SIGNATURE",0)</f>
        <v>_____________________________
PILOT SIGNATURE</v>
      </c>
      <c r="AI634" s="515"/>
      <c r="AJ634" s="515"/>
      <c r="AK634" s="330">
        <f>A632</f>
        <v>45</v>
      </c>
      <c r="AL634" s="387"/>
      <c r="AM634" s="388"/>
      <c r="AN634" s="387"/>
      <c r="AT634" s="364" t="e">
        <f t="shared" si="594"/>
        <v>#N/A</v>
      </c>
      <c r="AU634" s="365" t="e">
        <f t="shared" si="595"/>
        <v>#N/A</v>
      </c>
      <c r="AV634" s="372" t="str">
        <f t="shared" ca="1" si="554"/>
        <v/>
      </c>
      <c r="AW634" s="364" t="e">
        <f t="shared" ca="1" si="555"/>
        <v>#N/A</v>
      </c>
      <c r="AX634" s="373" t="e">
        <f t="shared" ca="1" si="556"/>
        <v>#N/A</v>
      </c>
      <c r="AY634" s="98" t="e">
        <f t="shared" si="596"/>
        <v>#N/A</v>
      </c>
      <c r="AZ634" s="373" t="e">
        <f t="shared" si="597"/>
        <v>#N/A</v>
      </c>
      <c r="BA634" s="363"/>
      <c r="BC634" s="377"/>
    </row>
    <row r="635" spans="1:70" s="50" customFormat="1" ht="27.75" customHeight="1" x14ac:dyDescent="0.2">
      <c r="A635" s="29">
        <f>A630+1</f>
        <v>451</v>
      </c>
      <c r="B635" s="39"/>
      <c r="C635" s="40"/>
      <c r="D635" s="41"/>
      <c r="E635" s="42"/>
      <c r="F635" s="43"/>
      <c r="G635" s="44"/>
      <c r="H635" s="45"/>
      <c r="I635" s="281"/>
      <c r="J635" s="277"/>
      <c r="K635" s="278"/>
      <c r="L635" s="279"/>
      <c r="M635" s="278"/>
      <c r="N635" s="279"/>
      <c r="O635" s="278"/>
      <c r="P635" s="279"/>
      <c r="Q635" s="150"/>
      <c r="R635" s="285"/>
      <c r="S635" s="46"/>
      <c r="T635" s="47"/>
      <c r="U635" s="47"/>
      <c r="V635" s="48"/>
      <c r="W635" s="293"/>
      <c r="X635" s="278"/>
      <c r="Y635" s="279"/>
      <c r="Z635" s="278"/>
      <c r="AA635" s="279"/>
      <c r="AB635" s="150"/>
      <c r="AC635" s="282"/>
      <c r="AD635" s="283"/>
      <c r="AE635" s="283"/>
      <c r="AF635" s="284"/>
      <c r="AG635" s="49"/>
      <c r="AH635" s="48"/>
      <c r="AI635" s="516"/>
      <c r="AJ635" s="516"/>
      <c r="AK635" s="517"/>
      <c r="AL635" s="100"/>
      <c r="AM635" s="382" t="str">
        <f t="shared" ref="AM635:AM644" si="602">IF(B635=0," ",TEXT(B635,"MMM"))</f>
        <v xml:space="preserve"> </v>
      </c>
      <c r="AN635" s="95" t="str">
        <f t="shared" ref="AN635:AN644" si="603">IF(B635=0," ",YEAR(B635))</f>
        <v xml:space="preserve"> </v>
      </c>
      <c r="AO635" s="365"/>
      <c r="AP635" s="365"/>
      <c r="AQ635" s="256"/>
      <c r="AR635" s="365"/>
      <c r="AS635" s="365"/>
      <c r="AT635" s="364" t="e">
        <f t="shared" ref="AT635:AT644" si="604">IF(ISBLANK($B887),NA(),$B887)</f>
        <v>#N/A</v>
      </c>
      <c r="AU635" s="365" t="e">
        <f t="shared" ref="AU635:AU644" si="605">IF(ISBLANK($I887),NA(),$I887)</f>
        <v>#N/A</v>
      </c>
      <c r="AV635" s="372" t="str">
        <f t="shared" ca="1" si="554"/>
        <v/>
      </c>
      <c r="AW635" s="364" t="e">
        <f t="shared" ca="1" si="555"/>
        <v>#N/A</v>
      </c>
      <c r="AX635" s="373" t="e">
        <f t="shared" ca="1" si="556"/>
        <v>#N/A</v>
      </c>
      <c r="AY635" s="98" t="e">
        <f>IF(S887=0,NA(),S887)</f>
        <v>#N/A</v>
      </c>
      <c r="AZ635" s="373" t="e">
        <f>IF(V887=0,NA(),V887)</f>
        <v>#N/A</v>
      </c>
      <c r="BA635" s="363"/>
      <c r="BB635" s="365"/>
      <c r="BC635" s="378"/>
      <c r="BD635" s="365"/>
      <c r="BE635" s="365"/>
      <c r="BF635" s="365"/>
      <c r="BG635" s="365"/>
      <c r="BH635" s="365"/>
      <c r="BI635" s="365"/>
      <c r="BJ635" s="365"/>
      <c r="BK635" s="365"/>
      <c r="BL635" s="376"/>
      <c r="BM635" s="376"/>
      <c r="BN635" s="260"/>
      <c r="BO635" s="260"/>
      <c r="BP635" s="260"/>
      <c r="BQ635" s="263"/>
      <c r="BR635" s="263"/>
    </row>
    <row r="636" spans="1:70" s="50" customFormat="1" ht="27.75" customHeight="1" x14ac:dyDescent="0.2">
      <c r="A636" s="22">
        <f>A635+1</f>
        <v>452</v>
      </c>
      <c r="B636" s="51"/>
      <c r="C636" s="52"/>
      <c r="D636" s="53"/>
      <c r="E636" s="54"/>
      <c r="F636" s="55"/>
      <c r="G636" s="56"/>
      <c r="H636" s="57"/>
      <c r="I636" s="275"/>
      <c r="J636" s="58"/>
      <c r="K636" s="59"/>
      <c r="L636" s="60"/>
      <c r="M636" s="59"/>
      <c r="N636" s="60"/>
      <c r="O636" s="59"/>
      <c r="P636" s="60"/>
      <c r="Q636" s="61"/>
      <c r="R636" s="286"/>
      <c r="S636" s="58"/>
      <c r="T636" s="59"/>
      <c r="U636" s="59"/>
      <c r="V636" s="61"/>
      <c r="W636" s="294"/>
      <c r="X636" s="59"/>
      <c r="Y636" s="60"/>
      <c r="Z636" s="59"/>
      <c r="AA636" s="60"/>
      <c r="AB636" s="61"/>
      <c r="AC636" s="62"/>
      <c r="AD636" s="63"/>
      <c r="AE636" s="63"/>
      <c r="AF636" s="64"/>
      <c r="AG636" s="65"/>
      <c r="AH636" s="61"/>
      <c r="AI636" s="510"/>
      <c r="AJ636" s="510"/>
      <c r="AK636" s="511"/>
      <c r="AL636" s="100"/>
      <c r="AM636" s="382" t="str">
        <f t="shared" si="602"/>
        <v xml:space="preserve"> </v>
      </c>
      <c r="AN636" s="95" t="str">
        <f t="shared" si="603"/>
        <v xml:space="preserve"> </v>
      </c>
      <c r="AO636" s="365"/>
      <c r="AP636" s="365"/>
      <c r="AQ636" s="256"/>
      <c r="AR636" s="365"/>
      <c r="AS636" s="365"/>
      <c r="AT636" s="364" t="e">
        <f t="shared" si="604"/>
        <v>#N/A</v>
      </c>
      <c r="AU636" s="365" t="e">
        <f t="shared" si="605"/>
        <v>#N/A</v>
      </c>
      <c r="AV636" s="372" t="str">
        <f t="shared" ca="1" si="554"/>
        <v/>
      </c>
      <c r="AW636" s="364" t="e">
        <f t="shared" ca="1" si="555"/>
        <v>#N/A</v>
      </c>
      <c r="AX636" s="373" t="e">
        <f t="shared" ca="1" si="556"/>
        <v>#N/A</v>
      </c>
      <c r="AY636" s="98" t="e">
        <f t="shared" ref="AY636:AY644" si="606">IF(S888=0,NA(),S888)</f>
        <v>#N/A</v>
      </c>
      <c r="AZ636" s="373" t="e">
        <f t="shared" ref="AZ636:AZ644" si="607">IF(V888=0,NA(),V888)</f>
        <v>#N/A</v>
      </c>
      <c r="BA636" s="363"/>
      <c r="BB636" s="365"/>
      <c r="BC636" s="377"/>
      <c r="BD636" s="365"/>
      <c r="BE636" s="365"/>
      <c r="BF636" s="365"/>
      <c r="BG636" s="365"/>
      <c r="BH636" s="365"/>
      <c r="BI636" s="365"/>
      <c r="BJ636" s="365"/>
      <c r="BK636" s="365"/>
      <c r="BL636" s="376"/>
      <c r="BM636" s="376"/>
      <c r="BN636" s="260"/>
      <c r="BO636" s="260"/>
      <c r="BP636" s="260"/>
      <c r="BQ636" s="263"/>
      <c r="BR636" s="263"/>
    </row>
    <row r="637" spans="1:70" s="50" customFormat="1" ht="27.75" customHeight="1" x14ac:dyDescent="0.2">
      <c r="A637" s="22">
        <f t="shared" ref="A637:A644" si="608">A636+1</f>
        <v>453</v>
      </c>
      <c r="B637" s="51"/>
      <c r="C637" s="52"/>
      <c r="D637" s="53"/>
      <c r="E637" s="54"/>
      <c r="F637" s="55"/>
      <c r="G637" s="56"/>
      <c r="H637" s="57"/>
      <c r="I637" s="275"/>
      <c r="J637" s="58"/>
      <c r="K637" s="59"/>
      <c r="L637" s="60"/>
      <c r="M637" s="59"/>
      <c r="N637" s="60"/>
      <c r="O637" s="59"/>
      <c r="P637" s="60"/>
      <c r="Q637" s="61"/>
      <c r="R637" s="286"/>
      <c r="S637" s="58"/>
      <c r="T637" s="59"/>
      <c r="U637" s="59"/>
      <c r="V637" s="61"/>
      <c r="W637" s="294"/>
      <c r="X637" s="59"/>
      <c r="Y637" s="60"/>
      <c r="Z637" s="59"/>
      <c r="AA637" s="60"/>
      <c r="AB637" s="61"/>
      <c r="AC637" s="62"/>
      <c r="AD637" s="63"/>
      <c r="AE637" s="63"/>
      <c r="AF637" s="64"/>
      <c r="AG637" s="65"/>
      <c r="AH637" s="61"/>
      <c r="AI637" s="510"/>
      <c r="AJ637" s="510"/>
      <c r="AK637" s="511"/>
      <c r="AL637" s="100"/>
      <c r="AM637" s="382" t="str">
        <f t="shared" si="602"/>
        <v xml:space="preserve"> </v>
      </c>
      <c r="AN637" s="95" t="str">
        <f t="shared" si="603"/>
        <v xml:space="preserve"> </v>
      </c>
      <c r="AO637" s="365"/>
      <c r="AP637" s="365"/>
      <c r="AQ637" s="256"/>
      <c r="AR637" s="365"/>
      <c r="AS637" s="365"/>
      <c r="AT637" s="364" t="e">
        <f t="shared" si="604"/>
        <v>#N/A</v>
      </c>
      <c r="AU637" s="365" t="e">
        <f t="shared" si="605"/>
        <v>#N/A</v>
      </c>
      <c r="AV637" s="372" t="str">
        <f t="shared" ca="1" si="554"/>
        <v/>
      </c>
      <c r="AW637" s="364" t="e">
        <f t="shared" ca="1" si="555"/>
        <v>#N/A</v>
      </c>
      <c r="AX637" s="373" t="e">
        <f t="shared" ca="1" si="556"/>
        <v>#N/A</v>
      </c>
      <c r="AY637" s="98" t="e">
        <f t="shared" si="606"/>
        <v>#N/A</v>
      </c>
      <c r="AZ637" s="373" t="e">
        <f t="shared" si="607"/>
        <v>#N/A</v>
      </c>
      <c r="BA637" s="363"/>
      <c r="BB637" s="365"/>
      <c r="BC637" s="377"/>
      <c r="BD637" s="365"/>
      <c r="BE637" s="365"/>
      <c r="BF637" s="365"/>
      <c r="BG637" s="365"/>
      <c r="BH637" s="365"/>
      <c r="BI637" s="365"/>
      <c r="BJ637" s="365"/>
      <c r="BK637" s="365"/>
      <c r="BL637" s="376"/>
      <c r="BM637" s="376"/>
      <c r="BN637" s="260"/>
      <c r="BO637" s="260"/>
      <c r="BP637" s="260"/>
      <c r="BQ637" s="263"/>
      <c r="BR637" s="263"/>
    </row>
    <row r="638" spans="1:70" s="50" customFormat="1" ht="27.75" customHeight="1" x14ac:dyDescent="0.2">
      <c r="A638" s="22">
        <f t="shared" si="608"/>
        <v>454</v>
      </c>
      <c r="B638" s="51"/>
      <c r="C638" s="52"/>
      <c r="D638" s="53"/>
      <c r="E638" s="54"/>
      <c r="F638" s="55"/>
      <c r="G638" s="56"/>
      <c r="H638" s="57"/>
      <c r="I638" s="275"/>
      <c r="J638" s="58"/>
      <c r="K638" s="59"/>
      <c r="L638" s="60"/>
      <c r="M638" s="59"/>
      <c r="N638" s="60"/>
      <c r="O638" s="59"/>
      <c r="P638" s="60"/>
      <c r="Q638" s="61"/>
      <c r="R638" s="286"/>
      <c r="S638" s="58"/>
      <c r="T638" s="59"/>
      <c r="U638" s="59"/>
      <c r="V638" s="61"/>
      <c r="W638" s="294"/>
      <c r="X638" s="59"/>
      <c r="Y638" s="60"/>
      <c r="Z638" s="59"/>
      <c r="AA638" s="60"/>
      <c r="AB638" s="61"/>
      <c r="AC638" s="62"/>
      <c r="AD638" s="63"/>
      <c r="AE638" s="63"/>
      <c r="AF638" s="64"/>
      <c r="AG638" s="65"/>
      <c r="AH638" s="61"/>
      <c r="AI638" s="510"/>
      <c r="AJ638" s="510"/>
      <c r="AK638" s="511"/>
      <c r="AL638" s="100"/>
      <c r="AM638" s="382" t="str">
        <f t="shared" si="602"/>
        <v xml:space="preserve"> </v>
      </c>
      <c r="AN638" s="95" t="str">
        <f t="shared" si="603"/>
        <v xml:space="preserve"> </v>
      </c>
      <c r="AO638" s="365"/>
      <c r="AP638" s="365"/>
      <c r="AQ638" s="256"/>
      <c r="AR638" s="365"/>
      <c r="AS638" s="365"/>
      <c r="AT638" s="364" t="e">
        <f t="shared" si="604"/>
        <v>#N/A</v>
      </c>
      <c r="AU638" s="365" t="e">
        <f t="shared" si="605"/>
        <v>#N/A</v>
      </c>
      <c r="AV638" s="372" t="str">
        <f t="shared" ca="1" si="554"/>
        <v/>
      </c>
      <c r="AW638" s="364" t="e">
        <f t="shared" ca="1" si="555"/>
        <v>#N/A</v>
      </c>
      <c r="AX638" s="373" t="e">
        <f t="shared" ca="1" si="556"/>
        <v>#N/A</v>
      </c>
      <c r="AY638" s="98" t="e">
        <f t="shared" si="606"/>
        <v>#N/A</v>
      </c>
      <c r="AZ638" s="373" t="e">
        <f t="shared" si="607"/>
        <v>#N/A</v>
      </c>
      <c r="BA638" s="363"/>
      <c r="BB638" s="365"/>
      <c r="BC638" s="377"/>
      <c r="BD638" s="365"/>
      <c r="BE638" s="365"/>
      <c r="BF638" s="365"/>
      <c r="BG638" s="365"/>
      <c r="BH638" s="365"/>
      <c r="BI638" s="365"/>
      <c r="BJ638" s="365"/>
      <c r="BK638" s="365"/>
      <c r="BL638" s="376"/>
      <c r="BM638" s="376"/>
      <c r="BN638" s="260"/>
      <c r="BO638" s="260"/>
      <c r="BP638" s="260"/>
      <c r="BQ638" s="263"/>
      <c r="BR638" s="263"/>
    </row>
    <row r="639" spans="1:70" s="50" customFormat="1" ht="27.75" customHeight="1" x14ac:dyDescent="0.2">
      <c r="A639" s="22">
        <f t="shared" si="608"/>
        <v>455</v>
      </c>
      <c r="B639" s="51"/>
      <c r="C639" s="52"/>
      <c r="D639" s="53"/>
      <c r="E639" s="54"/>
      <c r="F639" s="55"/>
      <c r="G639" s="56"/>
      <c r="H639" s="57"/>
      <c r="I639" s="275"/>
      <c r="J639" s="58"/>
      <c r="K639" s="59"/>
      <c r="L639" s="60"/>
      <c r="M639" s="59"/>
      <c r="N639" s="60"/>
      <c r="O639" s="59"/>
      <c r="P639" s="60"/>
      <c r="Q639" s="61"/>
      <c r="R639" s="286"/>
      <c r="S639" s="58"/>
      <c r="T639" s="59"/>
      <c r="U639" s="59"/>
      <c r="V639" s="61"/>
      <c r="W639" s="294"/>
      <c r="X639" s="59"/>
      <c r="Y639" s="60"/>
      <c r="Z639" s="59"/>
      <c r="AA639" s="60"/>
      <c r="AB639" s="61"/>
      <c r="AC639" s="62"/>
      <c r="AD639" s="63"/>
      <c r="AE639" s="63"/>
      <c r="AF639" s="64"/>
      <c r="AG639" s="65"/>
      <c r="AH639" s="61"/>
      <c r="AI639" s="510"/>
      <c r="AJ639" s="510"/>
      <c r="AK639" s="511"/>
      <c r="AL639" s="100"/>
      <c r="AM639" s="382" t="str">
        <f t="shared" si="602"/>
        <v xml:space="preserve"> </v>
      </c>
      <c r="AN639" s="95" t="str">
        <f t="shared" si="603"/>
        <v xml:space="preserve"> </v>
      </c>
      <c r="AO639" s="365"/>
      <c r="AP639" s="365"/>
      <c r="AQ639" s="256"/>
      <c r="AR639" s="365"/>
      <c r="AS639" s="365"/>
      <c r="AT639" s="364" t="e">
        <f t="shared" si="604"/>
        <v>#N/A</v>
      </c>
      <c r="AU639" s="365" t="e">
        <f t="shared" si="605"/>
        <v>#N/A</v>
      </c>
      <c r="AV639" s="372" t="str">
        <f t="shared" ca="1" si="554"/>
        <v/>
      </c>
      <c r="AW639" s="364" t="e">
        <f t="shared" ca="1" si="555"/>
        <v>#N/A</v>
      </c>
      <c r="AX639" s="373" t="e">
        <f t="shared" ca="1" si="556"/>
        <v>#N/A</v>
      </c>
      <c r="AY639" s="98" t="e">
        <f t="shared" si="606"/>
        <v>#N/A</v>
      </c>
      <c r="AZ639" s="373" t="e">
        <f t="shared" si="607"/>
        <v>#N/A</v>
      </c>
      <c r="BA639" s="363"/>
      <c r="BB639" s="365"/>
      <c r="BC639" s="377"/>
      <c r="BD639" s="365"/>
      <c r="BE639" s="365"/>
      <c r="BF639" s="365"/>
      <c r="BG639" s="365"/>
      <c r="BH639" s="365"/>
      <c r="BI639" s="365"/>
      <c r="BJ639" s="365"/>
      <c r="BK639" s="365"/>
      <c r="BL639" s="376"/>
      <c r="BM639" s="376"/>
      <c r="BN639" s="260"/>
      <c r="BO639" s="260"/>
      <c r="BP639" s="260"/>
      <c r="BQ639" s="263"/>
      <c r="BR639" s="263"/>
    </row>
    <row r="640" spans="1:70" s="50" customFormat="1" ht="27.75" customHeight="1" x14ac:dyDescent="0.2">
      <c r="A640" s="22">
        <f t="shared" si="608"/>
        <v>456</v>
      </c>
      <c r="B640" s="51"/>
      <c r="C640" s="52"/>
      <c r="D640" s="53"/>
      <c r="E640" s="54"/>
      <c r="F640" s="55"/>
      <c r="G640" s="56"/>
      <c r="H640" s="57"/>
      <c r="I640" s="275"/>
      <c r="J640" s="58"/>
      <c r="K640" s="59"/>
      <c r="L640" s="60"/>
      <c r="M640" s="59"/>
      <c r="N640" s="60"/>
      <c r="O640" s="59"/>
      <c r="P640" s="60"/>
      <c r="Q640" s="61"/>
      <c r="R640" s="286"/>
      <c r="S640" s="58"/>
      <c r="T640" s="59"/>
      <c r="U640" s="59"/>
      <c r="V640" s="61"/>
      <c r="W640" s="294"/>
      <c r="X640" s="59"/>
      <c r="Y640" s="60"/>
      <c r="Z640" s="59"/>
      <c r="AA640" s="60"/>
      <c r="AB640" s="61"/>
      <c r="AC640" s="62"/>
      <c r="AD640" s="63"/>
      <c r="AE640" s="63"/>
      <c r="AF640" s="64"/>
      <c r="AG640" s="65"/>
      <c r="AH640" s="61"/>
      <c r="AI640" s="510"/>
      <c r="AJ640" s="510"/>
      <c r="AK640" s="511"/>
      <c r="AL640" s="100"/>
      <c r="AM640" s="382" t="str">
        <f t="shared" si="602"/>
        <v xml:space="preserve"> </v>
      </c>
      <c r="AN640" s="95" t="str">
        <f t="shared" si="603"/>
        <v xml:space="preserve"> </v>
      </c>
      <c r="AO640" s="365"/>
      <c r="AP640" s="365"/>
      <c r="AQ640" s="256"/>
      <c r="AR640" s="365"/>
      <c r="AS640" s="365"/>
      <c r="AT640" s="364" t="e">
        <f t="shared" si="604"/>
        <v>#N/A</v>
      </c>
      <c r="AU640" s="365" t="e">
        <f t="shared" si="605"/>
        <v>#N/A</v>
      </c>
      <c r="AV640" s="372" t="str">
        <f t="shared" ca="1" si="554"/>
        <v/>
      </c>
      <c r="AW640" s="364" t="e">
        <f t="shared" ca="1" si="555"/>
        <v>#N/A</v>
      </c>
      <c r="AX640" s="373" t="e">
        <f t="shared" ca="1" si="556"/>
        <v>#N/A</v>
      </c>
      <c r="AY640" s="98" t="e">
        <f t="shared" si="606"/>
        <v>#N/A</v>
      </c>
      <c r="AZ640" s="373" t="e">
        <f t="shared" si="607"/>
        <v>#N/A</v>
      </c>
      <c r="BA640" s="363"/>
      <c r="BB640" s="365"/>
      <c r="BC640" s="377"/>
      <c r="BD640" s="365"/>
      <c r="BE640" s="365"/>
      <c r="BF640" s="365"/>
      <c r="BG640" s="365"/>
      <c r="BH640" s="365"/>
      <c r="BI640" s="365"/>
      <c r="BJ640" s="365"/>
      <c r="BK640" s="365"/>
      <c r="BL640" s="376"/>
      <c r="BM640" s="376"/>
      <c r="BN640" s="260"/>
      <c r="BO640" s="260"/>
      <c r="BP640" s="260"/>
      <c r="BQ640" s="263"/>
      <c r="BR640" s="263"/>
    </row>
    <row r="641" spans="1:70" s="50" customFormat="1" ht="27.75" customHeight="1" x14ac:dyDescent="0.2">
      <c r="A641" s="22">
        <f>A640+1</f>
        <v>457</v>
      </c>
      <c r="B641" s="51"/>
      <c r="C641" s="52"/>
      <c r="D641" s="53"/>
      <c r="E641" s="54"/>
      <c r="F641" s="55"/>
      <c r="G641" s="56"/>
      <c r="H641" s="57"/>
      <c r="I641" s="275"/>
      <c r="J641" s="58"/>
      <c r="K641" s="59"/>
      <c r="L641" s="60"/>
      <c r="M641" s="59"/>
      <c r="N641" s="60"/>
      <c r="O641" s="59"/>
      <c r="P641" s="60"/>
      <c r="Q641" s="61"/>
      <c r="R641" s="286"/>
      <c r="S641" s="58"/>
      <c r="T641" s="59"/>
      <c r="U641" s="59"/>
      <c r="V641" s="61"/>
      <c r="W641" s="294"/>
      <c r="X641" s="59"/>
      <c r="Y641" s="60"/>
      <c r="Z641" s="59"/>
      <c r="AA641" s="60"/>
      <c r="AB641" s="61"/>
      <c r="AC641" s="62"/>
      <c r="AD641" s="63"/>
      <c r="AE641" s="63"/>
      <c r="AF641" s="64"/>
      <c r="AG641" s="65"/>
      <c r="AH641" s="61"/>
      <c r="AI641" s="510"/>
      <c r="AJ641" s="510"/>
      <c r="AK641" s="511"/>
      <c r="AL641" s="100"/>
      <c r="AM641" s="382" t="str">
        <f t="shared" si="602"/>
        <v xml:space="preserve"> </v>
      </c>
      <c r="AN641" s="95" t="str">
        <f t="shared" si="603"/>
        <v xml:space="preserve"> </v>
      </c>
      <c r="AO641" s="365"/>
      <c r="AP641" s="365"/>
      <c r="AQ641" s="256"/>
      <c r="AR641" s="365"/>
      <c r="AS641" s="365"/>
      <c r="AT641" s="364" t="e">
        <f t="shared" si="604"/>
        <v>#N/A</v>
      </c>
      <c r="AU641" s="365" t="e">
        <f t="shared" si="605"/>
        <v>#N/A</v>
      </c>
      <c r="AV641" s="372" t="str">
        <f t="shared" ca="1" si="554"/>
        <v/>
      </c>
      <c r="AW641" s="364" t="e">
        <f t="shared" ca="1" si="555"/>
        <v>#N/A</v>
      </c>
      <c r="AX641" s="373" t="e">
        <f t="shared" ca="1" si="556"/>
        <v>#N/A</v>
      </c>
      <c r="AY641" s="98" t="e">
        <f t="shared" si="606"/>
        <v>#N/A</v>
      </c>
      <c r="AZ641" s="373" t="e">
        <f t="shared" si="607"/>
        <v>#N/A</v>
      </c>
      <c r="BA641" s="363"/>
      <c r="BB641" s="365"/>
      <c r="BC641" s="377"/>
      <c r="BD641" s="365"/>
      <c r="BE641" s="365"/>
      <c r="BF641" s="365"/>
      <c r="BG641" s="365"/>
      <c r="BH641" s="365"/>
      <c r="BI641" s="365"/>
      <c r="BJ641" s="365"/>
      <c r="BK641" s="365"/>
      <c r="BL641" s="376"/>
      <c r="BM641" s="376"/>
      <c r="BN641" s="260"/>
      <c r="BO641" s="260"/>
      <c r="BP641" s="260"/>
      <c r="BQ641" s="263"/>
      <c r="BR641" s="263"/>
    </row>
    <row r="642" spans="1:70" s="50" customFormat="1" ht="27.75" customHeight="1" x14ac:dyDescent="0.2">
      <c r="A642" s="22">
        <f t="shared" si="608"/>
        <v>458</v>
      </c>
      <c r="B642" s="51"/>
      <c r="C642" s="52"/>
      <c r="D642" s="53"/>
      <c r="E642" s="54"/>
      <c r="F642" s="55"/>
      <c r="G642" s="56"/>
      <c r="H642" s="57"/>
      <c r="I642" s="275"/>
      <c r="J642" s="58"/>
      <c r="K642" s="59"/>
      <c r="L642" s="60"/>
      <c r="M642" s="59"/>
      <c r="N642" s="60"/>
      <c r="O642" s="59"/>
      <c r="P642" s="60"/>
      <c r="Q642" s="61"/>
      <c r="R642" s="286"/>
      <c r="S642" s="58"/>
      <c r="T642" s="59"/>
      <c r="U642" s="59"/>
      <c r="V642" s="61"/>
      <c r="W642" s="294"/>
      <c r="X642" s="59"/>
      <c r="Y642" s="60"/>
      <c r="Z642" s="59"/>
      <c r="AA642" s="60"/>
      <c r="AB642" s="61"/>
      <c r="AC642" s="62"/>
      <c r="AD642" s="63"/>
      <c r="AE642" s="63"/>
      <c r="AF642" s="64"/>
      <c r="AG642" s="65"/>
      <c r="AH642" s="61"/>
      <c r="AI642" s="510"/>
      <c r="AJ642" s="510"/>
      <c r="AK642" s="511"/>
      <c r="AL642" s="100"/>
      <c r="AM642" s="382" t="str">
        <f t="shared" si="602"/>
        <v xml:space="preserve"> </v>
      </c>
      <c r="AN642" s="95" t="str">
        <f t="shared" si="603"/>
        <v xml:space="preserve"> </v>
      </c>
      <c r="AO642" s="365"/>
      <c r="AP642" s="365"/>
      <c r="AQ642" s="256"/>
      <c r="AR642" s="365"/>
      <c r="AS642" s="365"/>
      <c r="AT642" s="364" t="e">
        <f t="shared" si="604"/>
        <v>#N/A</v>
      </c>
      <c r="AU642" s="365" t="e">
        <f t="shared" si="605"/>
        <v>#N/A</v>
      </c>
      <c r="AV642" s="372" t="str">
        <f t="shared" ca="1" si="554"/>
        <v/>
      </c>
      <c r="AW642" s="364" t="e">
        <f t="shared" ca="1" si="555"/>
        <v>#N/A</v>
      </c>
      <c r="AX642" s="373" t="e">
        <f t="shared" ca="1" si="556"/>
        <v>#N/A</v>
      </c>
      <c r="AY642" s="98" t="e">
        <f t="shared" si="606"/>
        <v>#N/A</v>
      </c>
      <c r="AZ642" s="373" t="e">
        <f t="shared" si="607"/>
        <v>#N/A</v>
      </c>
      <c r="BA642" s="363"/>
      <c r="BB642" s="365"/>
      <c r="BC642" s="377"/>
      <c r="BD642" s="365"/>
      <c r="BE642" s="365"/>
      <c r="BF642" s="365"/>
      <c r="BG642" s="365"/>
      <c r="BH642" s="365"/>
      <c r="BI642" s="365"/>
      <c r="BJ642" s="365"/>
      <c r="BK642" s="365"/>
      <c r="BL642" s="376"/>
      <c r="BM642" s="376"/>
      <c r="BN642" s="260"/>
      <c r="BO642" s="260"/>
      <c r="BP642" s="260"/>
      <c r="BQ642" s="263"/>
      <c r="BR642" s="263"/>
    </row>
    <row r="643" spans="1:70" s="50" customFormat="1" ht="27.75" customHeight="1" x14ac:dyDescent="0.2">
      <c r="A643" s="22">
        <f t="shared" si="608"/>
        <v>459</v>
      </c>
      <c r="B643" s="51"/>
      <c r="C643" s="52"/>
      <c r="D643" s="53"/>
      <c r="E643" s="54"/>
      <c r="F643" s="55"/>
      <c r="G643" s="56"/>
      <c r="H643" s="57"/>
      <c r="I643" s="275"/>
      <c r="J643" s="58"/>
      <c r="K643" s="59"/>
      <c r="L643" s="60"/>
      <c r="M643" s="59"/>
      <c r="N643" s="60"/>
      <c r="O643" s="59"/>
      <c r="P643" s="60"/>
      <c r="Q643" s="61"/>
      <c r="R643" s="286"/>
      <c r="S643" s="58"/>
      <c r="T643" s="59"/>
      <c r="U643" s="59"/>
      <c r="V643" s="61"/>
      <c r="W643" s="294"/>
      <c r="X643" s="59"/>
      <c r="Y643" s="60"/>
      <c r="Z643" s="59"/>
      <c r="AA643" s="60"/>
      <c r="AB643" s="61"/>
      <c r="AC643" s="62"/>
      <c r="AD643" s="63"/>
      <c r="AE643" s="63"/>
      <c r="AF643" s="64"/>
      <c r="AG643" s="65"/>
      <c r="AH643" s="61"/>
      <c r="AI643" s="510"/>
      <c r="AJ643" s="510"/>
      <c r="AK643" s="511"/>
      <c r="AL643" s="100"/>
      <c r="AM643" s="382" t="str">
        <f t="shared" si="602"/>
        <v xml:space="preserve"> </v>
      </c>
      <c r="AN643" s="95" t="str">
        <f t="shared" si="603"/>
        <v xml:space="preserve"> </v>
      </c>
      <c r="AO643" s="365"/>
      <c r="AP643" s="365"/>
      <c r="AQ643" s="256"/>
      <c r="AR643" s="365"/>
      <c r="AS643" s="365"/>
      <c r="AT643" s="364" t="e">
        <f t="shared" si="604"/>
        <v>#N/A</v>
      </c>
      <c r="AU643" s="365" t="e">
        <f t="shared" si="605"/>
        <v>#N/A</v>
      </c>
      <c r="AV643" s="372" t="str">
        <f t="shared" ca="1" si="554"/>
        <v/>
      </c>
      <c r="AW643" s="364" t="e">
        <f t="shared" ca="1" si="555"/>
        <v>#N/A</v>
      </c>
      <c r="AX643" s="373" t="e">
        <f t="shared" ca="1" si="556"/>
        <v>#N/A</v>
      </c>
      <c r="AY643" s="98" t="e">
        <f t="shared" si="606"/>
        <v>#N/A</v>
      </c>
      <c r="AZ643" s="373" t="e">
        <f t="shared" si="607"/>
        <v>#N/A</v>
      </c>
      <c r="BA643" s="363"/>
      <c r="BB643" s="365"/>
      <c r="BC643" s="377"/>
      <c r="BD643" s="365"/>
      <c r="BE643" s="365"/>
      <c r="BF643" s="365"/>
      <c r="BG643" s="365"/>
      <c r="BH643" s="365"/>
      <c r="BI643" s="365"/>
      <c r="BJ643" s="365"/>
      <c r="BK643" s="365"/>
      <c r="BL643" s="376"/>
      <c r="BM643" s="376"/>
      <c r="BN643" s="260"/>
      <c r="BO643" s="260"/>
      <c r="BP643" s="260"/>
      <c r="BQ643" s="263"/>
      <c r="BR643" s="263"/>
    </row>
    <row r="644" spans="1:70" s="50" customFormat="1" ht="27.75" customHeight="1" thickBot="1" x14ac:dyDescent="0.25">
      <c r="A644" s="23">
        <f t="shared" si="608"/>
        <v>460</v>
      </c>
      <c r="B644" s="66"/>
      <c r="C644" s="67"/>
      <c r="D644" s="68"/>
      <c r="E644" s="69"/>
      <c r="F644" s="70"/>
      <c r="G644" s="71"/>
      <c r="H644" s="72"/>
      <c r="I644" s="276"/>
      <c r="J644" s="73"/>
      <c r="K644" s="74"/>
      <c r="L644" s="75"/>
      <c r="M644" s="74"/>
      <c r="N644" s="75"/>
      <c r="O644" s="74"/>
      <c r="P644" s="75"/>
      <c r="Q644" s="76"/>
      <c r="R644" s="287"/>
      <c r="S644" s="73"/>
      <c r="T644" s="74"/>
      <c r="U644" s="74"/>
      <c r="V644" s="76"/>
      <c r="W644" s="295"/>
      <c r="X644" s="74"/>
      <c r="Y644" s="75"/>
      <c r="Z644" s="74"/>
      <c r="AA644" s="75"/>
      <c r="AB644" s="76"/>
      <c r="AC644" s="77"/>
      <c r="AD644" s="78"/>
      <c r="AE644" s="78"/>
      <c r="AF644" s="79"/>
      <c r="AG644" s="80"/>
      <c r="AH644" s="76"/>
      <c r="AI644" s="518"/>
      <c r="AJ644" s="518"/>
      <c r="AK644" s="519"/>
      <c r="AL644" s="100"/>
      <c r="AM644" s="382" t="str">
        <f t="shared" si="602"/>
        <v xml:space="preserve"> </v>
      </c>
      <c r="AN644" s="95" t="str">
        <f t="shared" si="603"/>
        <v xml:space="preserve"> </v>
      </c>
      <c r="AO644" s="365"/>
      <c r="AP644" s="365"/>
      <c r="AQ644" s="256"/>
      <c r="AR644" s="365"/>
      <c r="AS644" s="365"/>
      <c r="AT644" s="364" t="e">
        <f t="shared" si="604"/>
        <v>#N/A</v>
      </c>
      <c r="AU644" s="365" t="e">
        <f t="shared" si="605"/>
        <v>#N/A</v>
      </c>
      <c r="AV644" s="372" t="str">
        <f t="shared" ca="1" si="554"/>
        <v/>
      </c>
      <c r="AW644" s="364" t="e">
        <f t="shared" ca="1" si="555"/>
        <v>#N/A</v>
      </c>
      <c r="AX644" s="373" t="e">
        <f t="shared" ca="1" si="556"/>
        <v>#N/A</v>
      </c>
      <c r="AY644" s="98" t="e">
        <f t="shared" si="606"/>
        <v>#N/A</v>
      </c>
      <c r="AZ644" s="373" t="e">
        <f t="shared" si="607"/>
        <v>#N/A</v>
      </c>
      <c r="BA644" s="363"/>
      <c r="BB644" s="365"/>
      <c r="BC644" s="377"/>
      <c r="BD644" s="365"/>
      <c r="BE644" s="365"/>
      <c r="BF644" s="365"/>
      <c r="BG644" s="365"/>
      <c r="BH644" s="365"/>
      <c r="BI644" s="365"/>
      <c r="BJ644" s="365"/>
      <c r="BK644" s="365"/>
      <c r="BL644" s="376"/>
      <c r="BM644" s="376"/>
      <c r="BN644" s="260"/>
      <c r="BO644" s="260"/>
      <c r="BP644" s="260"/>
      <c r="BQ644" s="263"/>
      <c r="BR644" s="263"/>
    </row>
    <row r="645" spans="1:70" ht="4.5" customHeight="1" thickBot="1" x14ac:dyDescent="0.25">
      <c r="A645" s="91">
        <f>AK648</f>
        <v>46</v>
      </c>
      <c r="B645" s="235"/>
      <c r="C645" s="235"/>
      <c r="D645" s="235"/>
      <c r="E645" s="235"/>
      <c r="F645" s="235"/>
      <c r="G645" s="235"/>
      <c r="H645" s="235"/>
      <c r="I645" s="235"/>
      <c r="J645" s="280"/>
      <c r="K645" s="280"/>
      <c r="L645" s="280"/>
      <c r="M645" s="280"/>
      <c r="N645" s="280"/>
      <c r="O645" s="280"/>
      <c r="P645" s="280"/>
      <c r="Q645" s="280"/>
      <c r="R645" s="280"/>
      <c r="S645" s="292"/>
      <c r="T645" s="292"/>
      <c r="U645" s="292"/>
      <c r="V645" s="292"/>
      <c r="W645" s="292"/>
      <c r="X645" s="292"/>
      <c r="Y645" s="292"/>
      <c r="Z645" s="292"/>
      <c r="AA645" s="292"/>
      <c r="AB645" s="292"/>
      <c r="AC645" s="292"/>
      <c r="AD645" s="236"/>
      <c r="AE645" s="237"/>
      <c r="AF645" s="236"/>
      <c r="AG645" s="238"/>
      <c r="AH645" s="536"/>
      <c r="AI645" s="537"/>
      <c r="AJ645" s="537"/>
      <c r="AK645" s="537"/>
      <c r="AL645" s="383"/>
      <c r="AM645" s="384"/>
      <c r="AN645" s="383"/>
      <c r="AT645" s="364" t="e">
        <f t="shared" ref="AT645:AT654" si="609">IF(ISBLANK($B901),NA(),$B901)</f>
        <v>#N/A</v>
      </c>
      <c r="AU645" s="365" t="e">
        <f t="shared" ref="AU645:AU654" si="610">IF(ISBLANK($I901),NA(),$I901)</f>
        <v>#N/A</v>
      </c>
      <c r="AV645" s="372" t="str">
        <f t="shared" ref="AV645:AV708" ca="1" si="611">IFERROR($AT$3-AT645,"")</f>
        <v/>
      </c>
      <c r="AW645" s="364" t="e">
        <f t="shared" ref="AW645:AW708" ca="1" si="612">IF(AV645&gt;730,NA(),AT645)</f>
        <v>#N/A</v>
      </c>
      <c r="AX645" s="373" t="e">
        <f t="shared" ref="AX645:AX708" ca="1" si="613">IF(AV645&gt;730,NA(),AU645)</f>
        <v>#N/A</v>
      </c>
      <c r="AY645" s="98" t="e">
        <f>IF(S901=0,NA(),S901)</f>
        <v>#N/A</v>
      </c>
      <c r="AZ645" s="373" t="e">
        <f>IF(V901=0,NA(),V901)</f>
        <v>#N/A</v>
      </c>
      <c r="BA645" s="363"/>
      <c r="BC645" s="377"/>
    </row>
    <row r="646" spans="1:70" ht="26.25" customHeight="1" x14ac:dyDescent="0.2">
      <c r="A646" s="163">
        <f>A632+1</f>
        <v>46</v>
      </c>
      <c r="B646" s="523"/>
      <c r="C646" s="523"/>
      <c r="D646" s="523"/>
      <c r="E646" s="524"/>
      <c r="F646" s="527" t="str">
        <f>IF('FRONT PAGE'!$A$1="www.fly-logics.com","TOTAL PAGE",0)</f>
        <v>TOTAL PAGE</v>
      </c>
      <c r="G646" s="528"/>
      <c r="H646" s="529"/>
      <c r="I646" s="314" t="str">
        <f>IF('FRONT PAGE'!$A$1="www.fly-logics.com",IF(SUM(I635:I645)=0," ",SUM(I635:I645)),0)</f>
        <v xml:space="preserve"> </v>
      </c>
      <c r="J646" s="315" t="str">
        <f>IF('FRONT PAGE'!$A$1="www.fly-logics.com",IF(SUM(J635:J645)=0," ",SUM(J635:J645)),0)</f>
        <v xml:space="preserve"> </v>
      </c>
      <c r="K646" s="316" t="str">
        <f>IF('FRONT PAGE'!$A$1="www.fly-logics.com",IF(SUM(K635:K645)=0," ",SUM(K635:K645)),0)</f>
        <v xml:space="preserve"> </v>
      </c>
      <c r="L646" s="317" t="str">
        <f>IF('FRONT PAGE'!$A$1="www.fly-logics.com",IF(SUM(L635:L645)=0," ",SUM(L635:L645)),0)</f>
        <v xml:space="preserve"> </v>
      </c>
      <c r="M646" s="316" t="str">
        <f>IF('FRONT PAGE'!$A$1="www.fly-logics.com",IF(SUM(M635:M645)=0," ",SUM(M635:M645)),0)</f>
        <v xml:space="preserve"> </v>
      </c>
      <c r="N646" s="317" t="str">
        <f>IF('FRONT PAGE'!$A$1="www.fly-logics.com",IF(SUM(N635:N645)=0," ",SUM(N635:N645)),0)</f>
        <v xml:space="preserve"> </v>
      </c>
      <c r="O646" s="316" t="str">
        <f>IF('FRONT PAGE'!$A$1="www.fly-logics.com",IF(SUM(O635:O645)=0," ",SUM(O635:O645)),0)</f>
        <v xml:space="preserve"> </v>
      </c>
      <c r="P646" s="317" t="str">
        <f>IF('FRONT PAGE'!$A$1="www.fly-logics.com",IF(SUM(P635:P645)=0," ",SUM(P635:P645)),0)</f>
        <v xml:space="preserve"> </v>
      </c>
      <c r="Q646" s="318" t="str">
        <f>IF('FRONT PAGE'!$A$1="www.fly-logics.com",IF(SUM(Q635:Q645)=0," ",SUM(Q635:Q645)),0)</f>
        <v xml:space="preserve"> </v>
      </c>
      <c r="R646" s="319"/>
      <c r="S646" s="315" t="str">
        <f>IF('FRONT PAGE'!$A$1="www.fly-logics.com",IF(SUM(S635:S645)=0," ",SUM(S635:S645)),0)</f>
        <v xml:space="preserve"> </v>
      </c>
      <c r="T646" s="316" t="str">
        <f>IF('FRONT PAGE'!$A$1="www.fly-logics.com",IF(SUM(T635:T645)=0," ",SUM(T635:T645)),0)</f>
        <v xml:space="preserve"> </v>
      </c>
      <c r="U646" s="316" t="str">
        <f>IF('FRONT PAGE'!$A$1="www.fly-logics.com",IF(SUM(U635:U645)=0," ",SUM(U635:U645)),0)</f>
        <v xml:space="preserve"> </v>
      </c>
      <c r="V646" s="318" t="str">
        <f>IF('FRONT PAGE'!$A$1="www.fly-logics.com",IF(SUM(V635:V645)=0," ",SUM(V635:V645)),0)</f>
        <v xml:space="preserve"> </v>
      </c>
      <c r="W646" s="315" t="str">
        <f>IF('FRONT PAGE'!$A$1="www.fly-logics.com",IF(SUM(W635:W645)=0," ",SUM(W635:W645)),0)</f>
        <v xml:space="preserve"> </v>
      </c>
      <c r="X646" s="316" t="str">
        <f>IF('FRONT PAGE'!$A$1="www.fly-logics.com",IF(SUM(X635:X645)=0," ",SUM(X635:X645)),0)</f>
        <v xml:space="preserve"> </v>
      </c>
      <c r="Y646" s="317" t="str">
        <f>IF('FRONT PAGE'!$A$1="www.fly-logics.com",IF(SUM(Y635:Y645)=0," ",SUM(Y635:Y645)),0)</f>
        <v xml:space="preserve"> </v>
      </c>
      <c r="Z646" s="316" t="str">
        <f>IF('FRONT PAGE'!$A$1="www.fly-logics.com",IF(SUM(Z635:Z645)=0," ",SUM(Z635:Z645)),0)</f>
        <v xml:space="preserve"> </v>
      </c>
      <c r="AA646" s="317" t="str">
        <f>IF('FRONT PAGE'!$A$1="www.fly-logics.com",IF(SUM(AA635:AA645)=0," ",SUM(AA635:AA645)),0)</f>
        <v xml:space="preserve"> </v>
      </c>
      <c r="AB646" s="318" t="str">
        <f>IF('FRONT PAGE'!$A$1="www.fly-logics.com",IF(SUM(AB635:AB645)=0," ",SUM(AB635:AB645)),0)</f>
        <v xml:space="preserve"> </v>
      </c>
      <c r="AC646" s="329" t="str">
        <f>IF('FRONT PAGE'!$A$1="www.fly-logics.com",IF(SUM(AC635:AC645)=0," ",SUM(AC635:AC645)),0)</f>
        <v xml:space="preserve"> </v>
      </c>
      <c r="AD646" s="321" t="str">
        <f>IF('FRONT PAGE'!$A$1="www.fly-logics.com",IF(SUM(AD635:AD645)=0," ",SUM(AD635:AD645)),0)</f>
        <v xml:space="preserve"> </v>
      </c>
      <c r="AE646" s="321" t="str">
        <f>IF('FRONT PAGE'!$A$1="www.fly-logics.com",IF(SUM(AE635:AE645)=0," ",SUM(AE635:AE645)),0)</f>
        <v xml:space="preserve"> </v>
      </c>
      <c r="AF646" s="322" t="str">
        <f>IF('FRONT PAGE'!$A$1="www.fly-logics.com",IF(SUM(AF635:AF645)=0," ",SUM(AF635:AF645)),0)</f>
        <v xml:space="preserve"> </v>
      </c>
      <c r="AG646" s="323" t="str">
        <f>IF('FRONT PAGE'!$A$1="www.fly-logics.com",IF(SUM(AG635:AG645)=0," ",SUM(AG635:AG645)),0)</f>
        <v xml:space="preserve"> </v>
      </c>
      <c r="AH646" s="520" t="str">
        <f>IF('FRONT PAGE'!$A$1="www.fly-logics.com","I certify that all the data in this
logbook are accurate",0)</f>
        <v>I certify that all the data in this
logbook are accurate</v>
      </c>
      <c r="AI646" s="521"/>
      <c r="AJ646" s="521"/>
      <c r="AK646" s="522"/>
      <c r="AL646" s="385"/>
      <c r="AM646" s="386"/>
      <c r="AN646" s="385"/>
      <c r="AT646" s="364" t="e">
        <f t="shared" si="609"/>
        <v>#N/A</v>
      </c>
      <c r="AU646" s="365" t="e">
        <f t="shared" si="610"/>
        <v>#N/A</v>
      </c>
      <c r="AV646" s="372" t="str">
        <f t="shared" ca="1" si="611"/>
        <v/>
      </c>
      <c r="AW646" s="364" t="e">
        <f t="shared" ca="1" si="612"/>
        <v>#N/A</v>
      </c>
      <c r="AX646" s="373" t="e">
        <f t="shared" ca="1" si="613"/>
        <v>#N/A</v>
      </c>
      <c r="AY646" s="98" t="e">
        <f t="shared" ref="AY646:AY654" si="614">IF(S902=0,NA(),S902)</f>
        <v>#N/A</v>
      </c>
      <c r="AZ646" s="373" t="e">
        <f t="shared" ref="AZ646:AZ654" si="615">IF(V902=0,NA(),V902)</f>
        <v>#N/A</v>
      </c>
      <c r="BA646" s="363"/>
      <c r="BC646" s="377"/>
    </row>
    <row r="647" spans="1:70" ht="26.25" customHeight="1" x14ac:dyDescent="0.2">
      <c r="A647" s="505">
        <f>AL631</f>
        <v>0</v>
      </c>
      <c r="B647" s="525"/>
      <c r="C647" s="525"/>
      <c r="D647" s="525"/>
      <c r="E647" s="526"/>
      <c r="F647" s="530" t="str">
        <f>IF('FRONT PAGE'!$A$1="www.fly-logics.com","TOTAL PREVIOUS LOGBOOK",0)</f>
        <v>TOTAL PREVIOUS LOGBOOK</v>
      </c>
      <c r="G647" s="531"/>
      <c r="H647" s="532"/>
      <c r="I647" s="333">
        <f>I634</f>
        <v>33.75</v>
      </c>
      <c r="J647" s="334">
        <f t="shared" ref="J647:Q647" si="616">J634</f>
        <v>33.75</v>
      </c>
      <c r="K647" s="335" t="str">
        <f t="shared" si="616"/>
        <v xml:space="preserve"> </v>
      </c>
      <c r="L647" s="336" t="str">
        <f t="shared" si="616"/>
        <v xml:space="preserve"> </v>
      </c>
      <c r="M647" s="335" t="str">
        <f t="shared" si="616"/>
        <v xml:space="preserve"> </v>
      </c>
      <c r="N647" s="336" t="str">
        <f t="shared" si="616"/>
        <v xml:space="preserve"> </v>
      </c>
      <c r="O647" s="335" t="str">
        <f t="shared" si="616"/>
        <v xml:space="preserve"> </v>
      </c>
      <c r="P647" s="336" t="str">
        <f t="shared" si="616"/>
        <v xml:space="preserve"> </v>
      </c>
      <c r="Q647" s="337" t="str">
        <f t="shared" si="616"/>
        <v xml:space="preserve"> </v>
      </c>
      <c r="R647" s="288">
        <v>10</v>
      </c>
      <c r="S647" s="331" t="str">
        <f>S634</f>
        <v xml:space="preserve"> </v>
      </c>
      <c r="T647" s="239">
        <f t="shared" ref="T647:AG647" si="617">T634</f>
        <v>13.75</v>
      </c>
      <c r="U647" s="239">
        <f t="shared" si="617"/>
        <v>20</v>
      </c>
      <c r="V647" s="240">
        <f t="shared" si="617"/>
        <v>5</v>
      </c>
      <c r="W647" s="241" t="str">
        <f t="shared" si="617"/>
        <v xml:space="preserve"> </v>
      </c>
      <c r="X647" s="239" t="str">
        <f t="shared" si="617"/>
        <v xml:space="preserve"> </v>
      </c>
      <c r="Y647" s="242">
        <f t="shared" si="617"/>
        <v>5</v>
      </c>
      <c r="Z647" s="239" t="str">
        <f t="shared" si="617"/>
        <v xml:space="preserve"> </v>
      </c>
      <c r="AA647" s="242">
        <f t="shared" si="617"/>
        <v>3.75</v>
      </c>
      <c r="AB647" s="240" t="str">
        <f t="shared" si="617"/>
        <v xml:space="preserve"> </v>
      </c>
      <c r="AC647" s="243">
        <f t="shared" si="617"/>
        <v>14</v>
      </c>
      <c r="AD647" s="244" t="str">
        <f t="shared" si="617"/>
        <v xml:space="preserve"> </v>
      </c>
      <c r="AE647" s="244">
        <f t="shared" si="617"/>
        <v>14</v>
      </c>
      <c r="AF647" s="245" t="str">
        <f t="shared" si="617"/>
        <v xml:space="preserve"> </v>
      </c>
      <c r="AG647" s="332">
        <f t="shared" si="617"/>
        <v>17</v>
      </c>
      <c r="AH647" s="507"/>
      <c r="AI647" s="508"/>
      <c r="AJ647" s="508"/>
      <c r="AK647" s="509"/>
      <c r="AL647" s="385"/>
      <c r="AM647" s="386"/>
      <c r="AN647" s="385"/>
      <c r="AT647" s="364" t="e">
        <f t="shared" si="609"/>
        <v>#N/A</v>
      </c>
      <c r="AU647" s="365" t="e">
        <f t="shared" si="610"/>
        <v>#N/A</v>
      </c>
      <c r="AV647" s="372" t="str">
        <f t="shared" ca="1" si="611"/>
        <v/>
      </c>
      <c r="AW647" s="364" t="e">
        <f t="shared" ca="1" si="612"/>
        <v>#N/A</v>
      </c>
      <c r="AX647" s="373" t="e">
        <f t="shared" ca="1" si="613"/>
        <v>#N/A</v>
      </c>
      <c r="AY647" s="98" t="e">
        <f t="shared" si="614"/>
        <v>#N/A</v>
      </c>
      <c r="AZ647" s="373" t="e">
        <f t="shared" si="615"/>
        <v>#N/A</v>
      </c>
      <c r="BA647" s="363"/>
      <c r="BC647" s="377"/>
    </row>
    <row r="648" spans="1:70" ht="26.25" customHeight="1" thickBot="1" x14ac:dyDescent="0.25">
      <c r="A648" s="506"/>
      <c r="B648" s="512" t="str">
        <f>IF('FRONT PAGE'!$A$1="www.fly-logics.com","Authority certifying flight hours 
STAMP &amp; SIGNATURE",0)</f>
        <v>Authority certifying flight hours 
STAMP &amp; SIGNATURE</v>
      </c>
      <c r="C648" s="512"/>
      <c r="D648" s="512"/>
      <c r="E648" s="513"/>
      <c r="F648" s="533" t="str">
        <f>IF('FRONT PAGE'!$A$1="www.fly-logics.com","TOTAL TO DATE",0)</f>
        <v>TOTAL TO DATE</v>
      </c>
      <c r="G648" s="534"/>
      <c r="H648" s="535"/>
      <c r="I648" s="32">
        <f t="shared" ref="I648:Q648" si="618">IF(SUM(I646:I647)=0," ",SUM(I646:I647))</f>
        <v>33.75</v>
      </c>
      <c r="J648" s="27">
        <f t="shared" si="618"/>
        <v>33.75</v>
      </c>
      <c r="K648" s="24" t="str">
        <f t="shared" si="618"/>
        <v xml:space="preserve"> </v>
      </c>
      <c r="L648" s="25" t="str">
        <f t="shared" si="618"/>
        <v xml:space="preserve"> </v>
      </c>
      <c r="M648" s="24" t="str">
        <f t="shared" si="618"/>
        <v xml:space="preserve"> </v>
      </c>
      <c r="N648" s="25" t="str">
        <f t="shared" si="618"/>
        <v xml:space="preserve"> </v>
      </c>
      <c r="O648" s="24" t="str">
        <f t="shared" si="618"/>
        <v xml:space="preserve"> </v>
      </c>
      <c r="P648" s="25" t="str">
        <f t="shared" si="618"/>
        <v xml:space="preserve"> </v>
      </c>
      <c r="Q648" s="26" t="str">
        <f t="shared" si="618"/>
        <v xml:space="preserve"> </v>
      </c>
      <c r="R648" s="289"/>
      <c r="S648" s="27" t="str">
        <f t="shared" ref="S648:AG648" si="619">IF(SUM(S646:S647)=0," ",SUM(S646:S647))</f>
        <v xml:space="preserve"> </v>
      </c>
      <c r="T648" s="24">
        <f t="shared" si="619"/>
        <v>13.75</v>
      </c>
      <c r="U648" s="24">
        <f t="shared" si="619"/>
        <v>20</v>
      </c>
      <c r="V648" s="26">
        <f t="shared" si="619"/>
        <v>5</v>
      </c>
      <c r="W648" s="27" t="str">
        <f t="shared" si="619"/>
        <v xml:space="preserve"> </v>
      </c>
      <c r="X648" s="24" t="str">
        <f t="shared" si="619"/>
        <v xml:space="preserve"> </v>
      </c>
      <c r="Y648" s="25">
        <f t="shared" si="619"/>
        <v>5</v>
      </c>
      <c r="Z648" s="24" t="str">
        <f t="shared" si="619"/>
        <v xml:space="preserve"> </v>
      </c>
      <c r="AA648" s="25">
        <f t="shared" si="619"/>
        <v>3.75</v>
      </c>
      <c r="AB648" s="26" t="str">
        <f t="shared" si="619"/>
        <v xml:space="preserve"> </v>
      </c>
      <c r="AC648" s="30">
        <f t="shared" si="619"/>
        <v>14</v>
      </c>
      <c r="AD648" s="28" t="str">
        <f t="shared" si="619"/>
        <v xml:space="preserve"> </v>
      </c>
      <c r="AE648" s="28">
        <f t="shared" si="619"/>
        <v>14</v>
      </c>
      <c r="AF648" s="31" t="str">
        <f t="shared" si="619"/>
        <v xml:space="preserve"> </v>
      </c>
      <c r="AG648" s="33">
        <f t="shared" si="619"/>
        <v>17</v>
      </c>
      <c r="AH648" s="514" t="str">
        <f>IF('FRONT PAGE'!$A$1="www.fly-logics.com","_____________________________
PILOT SIGNATURE",0)</f>
        <v>_____________________________
PILOT SIGNATURE</v>
      </c>
      <c r="AI648" s="515"/>
      <c r="AJ648" s="515"/>
      <c r="AK648" s="330">
        <f>A646</f>
        <v>46</v>
      </c>
      <c r="AL648" s="387"/>
      <c r="AM648" s="388"/>
      <c r="AN648" s="387"/>
      <c r="AT648" s="364" t="e">
        <f t="shared" si="609"/>
        <v>#N/A</v>
      </c>
      <c r="AU648" s="365" t="e">
        <f t="shared" si="610"/>
        <v>#N/A</v>
      </c>
      <c r="AV648" s="372" t="str">
        <f t="shared" ca="1" si="611"/>
        <v/>
      </c>
      <c r="AW648" s="364" t="e">
        <f t="shared" ca="1" si="612"/>
        <v>#N/A</v>
      </c>
      <c r="AX648" s="373" t="e">
        <f t="shared" ca="1" si="613"/>
        <v>#N/A</v>
      </c>
      <c r="AY648" s="98" t="e">
        <f t="shared" si="614"/>
        <v>#N/A</v>
      </c>
      <c r="AZ648" s="373" t="e">
        <f t="shared" si="615"/>
        <v>#N/A</v>
      </c>
      <c r="BA648" s="363"/>
      <c r="BC648" s="377"/>
    </row>
    <row r="649" spans="1:70" s="50" customFormat="1" ht="27.75" customHeight="1" x14ac:dyDescent="0.2">
      <c r="A649" s="29">
        <f>A644+1</f>
        <v>461</v>
      </c>
      <c r="B649" s="39"/>
      <c r="C649" s="40"/>
      <c r="D649" s="41"/>
      <c r="E649" s="42"/>
      <c r="F649" s="43"/>
      <c r="G649" s="44"/>
      <c r="H649" s="45"/>
      <c r="I649" s="281"/>
      <c r="J649" s="277"/>
      <c r="K649" s="278"/>
      <c r="L649" s="279"/>
      <c r="M649" s="278"/>
      <c r="N649" s="279"/>
      <c r="O649" s="278"/>
      <c r="P649" s="279"/>
      <c r="Q649" s="150"/>
      <c r="R649" s="285"/>
      <c r="S649" s="46"/>
      <c r="T649" s="47"/>
      <c r="U649" s="47"/>
      <c r="V649" s="48"/>
      <c r="W649" s="293"/>
      <c r="X649" s="278"/>
      <c r="Y649" s="279"/>
      <c r="Z649" s="278"/>
      <c r="AA649" s="279"/>
      <c r="AB649" s="150"/>
      <c r="AC649" s="282"/>
      <c r="AD649" s="283"/>
      <c r="AE649" s="283"/>
      <c r="AF649" s="284"/>
      <c r="AG649" s="49"/>
      <c r="AH649" s="48"/>
      <c r="AI649" s="516"/>
      <c r="AJ649" s="516"/>
      <c r="AK649" s="517"/>
      <c r="AL649" s="100"/>
      <c r="AM649" s="382" t="str">
        <f t="shared" ref="AM649:AM658" si="620">IF(B649=0," ",TEXT(B649,"MMM"))</f>
        <v xml:space="preserve"> </v>
      </c>
      <c r="AN649" s="95" t="str">
        <f t="shared" ref="AN649:AN658" si="621">IF(B649=0," ",YEAR(B649))</f>
        <v xml:space="preserve"> </v>
      </c>
      <c r="AO649" s="365"/>
      <c r="AP649" s="365"/>
      <c r="AQ649" s="256"/>
      <c r="AR649" s="365"/>
      <c r="AS649" s="365"/>
      <c r="AT649" s="364" t="e">
        <f t="shared" si="609"/>
        <v>#N/A</v>
      </c>
      <c r="AU649" s="365" t="e">
        <f t="shared" si="610"/>
        <v>#N/A</v>
      </c>
      <c r="AV649" s="372" t="str">
        <f t="shared" ca="1" si="611"/>
        <v/>
      </c>
      <c r="AW649" s="364" t="e">
        <f t="shared" ca="1" si="612"/>
        <v>#N/A</v>
      </c>
      <c r="AX649" s="373" t="e">
        <f t="shared" ca="1" si="613"/>
        <v>#N/A</v>
      </c>
      <c r="AY649" s="98" t="e">
        <f t="shared" si="614"/>
        <v>#N/A</v>
      </c>
      <c r="AZ649" s="373" t="e">
        <f t="shared" si="615"/>
        <v>#N/A</v>
      </c>
      <c r="BA649" s="363"/>
      <c r="BB649" s="365"/>
      <c r="BC649" s="377"/>
      <c r="BD649" s="365"/>
      <c r="BE649" s="365"/>
      <c r="BF649" s="365"/>
      <c r="BG649" s="365"/>
      <c r="BH649" s="365"/>
      <c r="BI649" s="365"/>
      <c r="BJ649" s="365"/>
      <c r="BK649" s="365"/>
      <c r="BL649" s="376"/>
      <c r="BM649" s="376"/>
      <c r="BN649" s="260"/>
      <c r="BO649" s="260"/>
      <c r="BP649" s="260"/>
      <c r="BQ649" s="263"/>
      <c r="BR649" s="263"/>
    </row>
    <row r="650" spans="1:70" s="50" customFormat="1" ht="27.75" customHeight="1" x14ac:dyDescent="0.2">
      <c r="A650" s="22">
        <f>A649+1</f>
        <v>462</v>
      </c>
      <c r="B650" s="51"/>
      <c r="C650" s="52"/>
      <c r="D650" s="53"/>
      <c r="E650" s="54"/>
      <c r="F650" s="55"/>
      <c r="G650" s="56"/>
      <c r="H650" s="57"/>
      <c r="I650" s="275"/>
      <c r="J650" s="58"/>
      <c r="K650" s="59"/>
      <c r="L650" s="60"/>
      <c r="M650" s="59"/>
      <c r="N650" s="60"/>
      <c r="O650" s="59"/>
      <c r="P650" s="60"/>
      <c r="Q650" s="61"/>
      <c r="R650" s="286"/>
      <c r="S650" s="58"/>
      <c r="T650" s="59"/>
      <c r="U650" s="59"/>
      <c r="V650" s="61"/>
      <c r="W650" s="294"/>
      <c r="X650" s="59"/>
      <c r="Y650" s="60"/>
      <c r="Z650" s="59"/>
      <c r="AA650" s="60"/>
      <c r="AB650" s="61"/>
      <c r="AC650" s="62"/>
      <c r="AD650" s="63"/>
      <c r="AE650" s="63"/>
      <c r="AF650" s="64"/>
      <c r="AG650" s="65"/>
      <c r="AH650" s="61"/>
      <c r="AI650" s="510"/>
      <c r="AJ650" s="510"/>
      <c r="AK650" s="511"/>
      <c r="AL650" s="100"/>
      <c r="AM650" s="382" t="str">
        <f t="shared" si="620"/>
        <v xml:space="preserve"> </v>
      </c>
      <c r="AN650" s="95" t="str">
        <f t="shared" si="621"/>
        <v xml:space="preserve"> </v>
      </c>
      <c r="AO650" s="365"/>
      <c r="AP650" s="365"/>
      <c r="AQ650" s="256"/>
      <c r="AR650" s="365"/>
      <c r="AS650" s="365"/>
      <c r="AT650" s="364" t="e">
        <f t="shared" si="609"/>
        <v>#N/A</v>
      </c>
      <c r="AU650" s="365" t="e">
        <f t="shared" si="610"/>
        <v>#N/A</v>
      </c>
      <c r="AV650" s="372" t="str">
        <f t="shared" ca="1" si="611"/>
        <v/>
      </c>
      <c r="AW650" s="364" t="e">
        <f t="shared" ca="1" si="612"/>
        <v>#N/A</v>
      </c>
      <c r="AX650" s="373" t="e">
        <f t="shared" ca="1" si="613"/>
        <v>#N/A</v>
      </c>
      <c r="AY650" s="98" t="e">
        <f t="shared" si="614"/>
        <v>#N/A</v>
      </c>
      <c r="AZ650" s="373" t="e">
        <f t="shared" si="615"/>
        <v>#N/A</v>
      </c>
      <c r="BA650" s="363"/>
      <c r="BB650" s="365"/>
      <c r="BC650" s="377"/>
      <c r="BD650" s="365"/>
      <c r="BE650" s="365"/>
      <c r="BF650" s="365"/>
      <c r="BG650" s="365"/>
      <c r="BH650" s="365"/>
      <c r="BI650" s="365"/>
      <c r="BJ650" s="365"/>
      <c r="BK650" s="365"/>
      <c r="BL650" s="376"/>
      <c r="BM650" s="376"/>
      <c r="BN650" s="260"/>
      <c r="BO650" s="260"/>
      <c r="BP650" s="260"/>
      <c r="BQ650" s="263"/>
      <c r="BR650" s="263"/>
    </row>
    <row r="651" spans="1:70" s="50" customFormat="1" ht="27.75" customHeight="1" x14ac:dyDescent="0.2">
      <c r="A651" s="22">
        <f t="shared" ref="A651:A658" si="622">A650+1</f>
        <v>463</v>
      </c>
      <c r="B651" s="51"/>
      <c r="C651" s="52"/>
      <c r="D651" s="53"/>
      <c r="E651" s="54"/>
      <c r="F651" s="55"/>
      <c r="G651" s="56"/>
      <c r="H651" s="57"/>
      <c r="I651" s="275"/>
      <c r="J651" s="58"/>
      <c r="K651" s="59"/>
      <c r="L651" s="60"/>
      <c r="M651" s="59"/>
      <c r="N651" s="60"/>
      <c r="O651" s="59"/>
      <c r="P651" s="60"/>
      <c r="Q651" s="61"/>
      <c r="R651" s="286"/>
      <c r="S651" s="58"/>
      <c r="T651" s="59"/>
      <c r="U651" s="59"/>
      <c r="V651" s="61"/>
      <c r="W651" s="294"/>
      <c r="X651" s="59"/>
      <c r="Y651" s="60"/>
      <c r="Z651" s="59"/>
      <c r="AA651" s="60"/>
      <c r="AB651" s="61"/>
      <c r="AC651" s="62"/>
      <c r="AD651" s="63"/>
      <c r="AE651" s="63"/>
      <c r="AF651" s="64"/>
      <c r="AG651" s="65"/>
      <c r="AH651" s="61"/>
      <c r="AI651" s="510"/>
      <c r="AJ651" s="510"/>
      <c r="AK651" s="511"/>
      <c r="AL651" s="100"/>
      <c r="AM651" s="382" t="str">
        <f t="shared" si="620"/>
        <v xml:space="preserve"> </v>
      </c>
      <c r="AN651" s="95" t="str">
        <f t="shared" si="621"/>
        <v xml:space="preserve"> </v>
      </c>
      <c r="AO651" s="365"/>
      <c r="AP651" s="365"/>
      <c r="AQ651" s="256"/>
      <c r="AR651" s="365"/>
      <c r="AS651" s="365"/>
      <c r="AT651" s="364" t="e">
        <f t="shared" si="609"/>
        <v>#N/A</v>
      </c>
      <c r="AU651" s="365" t="e">
        <f t="shared" si="610"/>
        <v>#N/A</v>
      </c>
      <c r="AV651" s="372" t="str">
        <f t="shared" ca="1" si="611"/>
        <v/>
      </c>
      <c r="AW651" s="364" t="e">
        <f t="shared" ca="1" si="612"/>
        <v>#N/A</v>
      </c>
      <c r="AX651" s="373" t="e">
        <f t="shared" ca="1" si="613"/>
        <v>#N/A</v>
      </c>
      <c r="AY651" s="98" t="e">
        <f t="shared" si="614"/>
        <v>#N/A</v>
      </c>
      <c r="AZ651" s="373" t="e">
        <f t="shared" si="615"/>
        <v>#N/A</v>
      </c>
      <c r="BA651" s="363"/>
      <c r="BB651" s="365"/>
      <c r="BC651" s="377"/>
      <c r="BD651" s="365"/>
      <c r="BE651" s="365"/>
      <c r="BF651" s="365"/>
      <c r="BG651" s="365"/>
      <c r="BH651" s="365"/>
      <c r="BI651" s="365"/>
      <c r="BJ651" s="365"/>
      <c r="BK651" s="365"/>
      <c r="BL651" s="376"/>
      <c r="BM651" s="376"/>
      <c r="BN651" s="260"/>
      <c r="BO651" s="260"/>
      <c r="BP651" s="260"/>
      <c r="BQ651" s="263"/>
      <c r="BR651" s="263"/>
    </row>
    <row r="652" spans="1:70" s="50" customFormat="1" ht="27.75" customHeight="1" x14ac:dyDescent="0.2">
      <c r="A652" s="22">
        <f t="shared" si="622"/>
        <v>464</v>
      </c>
      <c r="B652" s="51"/>
      <c r="C652" s="52"/>
      <c r="D652" s="53"/>
      <c r="E652" s="54"/>
      <c r="F652" s="55"/>
      <c r="G652" s="56"/>
      <c r="H652" s="57"/>
      <c r="I652" s="275"/>
      <c r="J652" s="58"/>
      <c r="K652" s="59"/>
      <c r="L652" s="60"/>
      <c r="M652" s="59"/>
      <c r="N652" s="60"/>
      <c r="O652" s="59"/>
      <c r="P652" s="60"/>
      <c r="Q652" s="61"/>
      <c r="R652" s="286"/>
      <c r="S652" s="58"/>
      <c r="T652" s="59"/>
      <c r="U652" s="59"/>
      <c r="V652" s="61"/>
      <c r="W652" s="294"/>
      <c r="X652" s="59"/>
      <c r="Y652" s="60"/>
      <c r="Z652" s="59"/>
      <c r="AA652" s="60"/>
      <c r="AB652" s="61"/>
      <c r="AC652" s="62"/>
      <c r="AD652" s="63"/>
      <c r="AE652" s="63"/>
      <c r="AF652" s="64"/>
      <c r="AG652" s="65"/>
      <c r="AH652" s="61"/>
      <c r="AI652" s="510"/>
      <c r="AJ652" s="510"/>
      <c r="AK652" s="511"/>
      <c r="AL652" s="100"/>
      <c r="AM652" s="382" t="str">
        <f t="shared" si="620"/>
        <v xml:space="preserve"> </v>
      </c>
      <c r="AN652" s="95" t="str">
        <f t="shared" si="621"/>
        <v xml:space="preserve"> </v>
      </c>
      <c r="AO652" s="365"/>
      <c r="AP652" s="365"/>
      <c r="AQ652" s="256"/>
      <c r="AR652" s="365"/>
      <c r="AS652" s="365"/>
      <c r="AT652" s="364" t="e">
        <f t="shared" si="609"/>
        <v>#N/A</v>
      </c>
      <c r="AU652" s="365" t="e">
        <f t="shared" si="610"/>
        <v>#N/A</v>
      </c>
      <c r="AV652" s="372" t="str">
        <f t="shared" ca="1" si="611"/>
        <v/>
      </c>
      <c r="AW652" s="364" t="e">
        <f t="shared" ca="1" si="612"/>
        <v>#N/A</v>
      </c>
      <c r="AX652" s="373" t="e">
        <f t="shared" ca="1" si="613"/>
        <v>#N/A</v>
      </c>
      <c r="AY652" s="98" t="e">
        <f t="shared" si="614"/>
        <v>#N/A</v>
      </c>
      <c r="AZ652" s="373" t="e">
        <f t="shared" si="615"/>
        <v>#N/A</v>
      </c>
      <c r="BA652" s="363"/>
      <c r="BB652" s="365"/>
      <c r="BC652" s="377"/>
      <c r="BD652" s="365"/>
      <c r="BE652" s="365"/>
      <c r="BF652" s="365"/>
      <c r="BG652" s="365"/>
      <c r="BH652" s="365"/>
      <c r="BI652" s="365"/>
      <c r="BJ652" s="365"/>
      <c r="BK652" s="365"/>
      <c r="BL652" s="376"/>
      <c r="BM652" s="376"/>
      <c r="BN652" s="260"/>
      <c r="BO652" s="260"/>
      <c r="BP652" s="260"/>
      <c r="BQ652" s="263"/>
      <c r="BR652" s="263"/>
    </row>
    <row r="653" spans="1:70" s="50" customFormat="1" ht="27.75" customHeight="1" x14ac:dyDescent="0.2">
      <c r="A653" s="22">
        <f t="shared" si="622"/>
        <v>465</v>
      </c>
      <c r="B653" s="51"/>
      <c r="C653" s="52"/>
      <c r="D653" s="53"/>
      <c r="E653" s="54"/>
      <c r="F653" s="55"/>
      <c r="G653" s="56"/>
      <c r="H653" s="57"/>
      <c r="I653" s="275"/>
      <c r="J653" s="58"/>
      <c r="K653" s="59"/>
      <c r="L653" s="60"/>
      <c r="M653" s="59"/>
      <c r="N653" s="60"/>
      <c r="O653" s="59"/>
      <c r="P653" s="60"/>
      <c r="Q653" s="61"/>
      <c r="R653" s="286"/>
      <c r="S653" s="58"/>
      <c r="T653" s="59"/>
      <c r="U653" s="59"/>
      <c r="V653" s="61"/>
      <c r="W653" s="294"/>
      <c r="X653" s="59"/>
      <c r="Y653" s="60"/>
      <c r="Z653" s="59"/>
      <c r="AA653" s="60"/>
      <c r="AB653" s="61"/>
      <c r="AC653" s="62"/>
      <c r="AD653" s="63"/>
      <c r="AE653" s="63"/>
      <c r="AF653" s="64"/>
      <c r="AG653" s="65"/>
      <c r="AH653" s="61"/>
      <c r="AI653" s="510"/>
      <c r="AJ653" s="510"/>
      <c r="AK653" s="511"/>
      <c r="AL653" s="100"/>
      <c r="AM653" s="382" t="str">
        <f t="shared" si="620"/>
        <v xml:space="preserve"> </v>
      </c>
      <c r="AN653" s="95" t="str">
        <f t="shared" si="621"/>
        <v xml:space="preserve"> </v>
      </c>
      <c r="AO653" s="365"/>
      <c r="AP653" s="365"/>
      <c r="AQ653" s="256"/>
      <c r="AR653" s="365"/>
      <c r="AS653" s="365"/>
      <c r="AT653" s="364" t="e">
        <f t="shared" si="609"/>
        <v>#N/A</v>
      </c>
      <c r="AU653" s="365" t="e">
        <f t="shared" si="610"/>
        <v>#N/A</v>
      </c>
      <c r="AV653" s="372" t="str">
        <f t="shared" ca="1" si="611"/>
        <v/>
      </c>
      <c r="AW653" s="364" t="e">
        <f t="shared" ca="1" si="612"/>
        <v>#N/A</v>
      </c>
      <c r="AX653" s="373" t="e">
        <f t="shared" ca="1" si="613"/>
        <v>#N/A</v>
      </c>
      <c r="AY653" s="98" t="e">
        <f t="shared" si="614"/>
        <v>#N/A</v>
      </c>
      <c r="AZ653" s="373" t="e">
        <f t="shared" si="615"/>
        <v>#N/A</v>
      </c>
      <c r="BA653" s="363"/>
      <c r="BB653" s="365"/>
      <c r="BC653" s="377"/>
      <c r="BD653" s="365"/>
      <c r="BE653" s="365"/>
      <c r="BF653" s="365"/>
      <c r="BG653" s="365"/>
      <c r="BH653" s="365"/>
      <c r="BI653" s="365"/>
      <c r="BJ653" s="365"/>
      <c r="BK653" s="365"/>
      <c r="BL653" s="376"/>
      <c r="BM653" s="376"/>
      <c r="BN653" s="260"/>
      <c r="BO653" s="260"/>
      <c r="BP653" s="260"/>
      <c r="BQ653" s="263"/>
      <c r="BR653" s="263"/>
    </row>
    <row r="654" spans="1:70" s="50" customFormat="1" ht="27.75" customHeight="1" x14ac:dyDescent="0.2">
      <c r="A654" s="22">
        <f t="shared" si="622"/>
        <v>466</v>
      </c>
      <c r="B654" s="51"/>
      <c r="C654" s="52"/>
      <c r="D654" s="53"/>
      <c r="E654" s="54"/>
      <c r="F654" s="55"/>
      <c r="G654" s="56"/>
      <c r="H654" s="57"/>
      <c r="I654" s="275"/>
      <c r="J654" s="58"/>
      <c r="K654" s="59"/>
      <c r="L654" s="60"/>
      <c r="M654" s="59"/>
      <c r="N654" s="60"/>
      <c r="O654" s="59"/>
      <c r="P654" s="60"/>
      <c r="Q654" s="61"/>
      <c r="R654" s="286"/>
      <c r="S654" s="58"/>
      <c r="T654" s="59"/>
      <c r="U654" s="59"/>
      <c r="V654" s="61"/>
      <c r="W654" s="294"/>
      <c r="X654" s="59"/>
      <c r="Y654" s="60"/>
      <c r="Z654" s="59"/>
      <c r="AA654" s="60"/>
      <c r="AB654" s="61"/>
      <c r="AC654" s="62"/>
      <c r="AD654" s="63"/>
      <c r="AE654" s="63"/>
      <c r="AF654" s="64"/>
      <c r="AG654" s="65"/>
      <c r="AH654" s="61"/>
      <c r="AI654" s="510"/>
      <c r="AJ654" s="510"/>
      <c r="AK654" s="511"/>
      <c r="AL654" s="100"/>
      <c r="AM654" s="382" t="str">
        <f t="shared" si="620"/>
        <v xml:space="preserve"> </v>
      </c>
      <c r="AN654" s="95" t="str">
        <f t="shared" si="621"/>
        <v xml:space="preserve"> </v>
      </c>
      <c r="AO654" s="365"/>
      <c r="AP654" s="365"/>
      <c r="AQ654" s="256"/>
      <c r="AR654" s="365"/>
      <c r="AS654" s="365"/>
      <c r="AT654" s="364" t="e">
        <f t="shared" si="609"/>
        <v>#N/A</v>
      </c>
      <c r="AU654" s="365" t="e">
        <f t="shared" si="610"/>
        <v>#N/A</v>
      </c>
      <c r="AV654" s="372" t="str">
        <f t="shared" ca="1" si="611"/>
        <v/>
      </c>
      <c r="AW654" s="364" t="e">
        <f t="shared" ca="1" si="612"/>
        <v>#N/A</v>
      </c>
      <c r="AX654" s="373" t="e">
        <f t="shared" ca="1" si="613"/>
        <v>#N/A</v>
      </c>
      <c r="AY654" s="98" t="e">
        <f t="shared" si="614"/>
        <v>#N/A</v>
      </c>
      <c r="AZ654" s="373" t="e">
        <f t="shared" si="615"/>
        <v>#N/A</v>
      </c>
      <c r="BA654" s="363"/>
      <c r="BB654" s="365"/>
      <c r="BC654" s="377"/>
      <c r="BD654" s="365"/>
      <c r="BE654" s="365"/>
      <c r="BF654" s="365"/>
      <c r="BG654" s="365"/>
      <c r="BH654" s="365"/>
      <c r="BI654" s="365"/>
      <c r="BJ654" s="365"/>
      <c r="BK654" s="365"/>
      <c r="BL654" s="376"/>
      <c r="BM654" s="376"/>
      <c r="BN654" s="260"/>
      <c r="BO654" s="260"/>
      <c r="BP654" s="260"/>
      <c r="BQ654" s="263"/>
      <c r="BR654" s="263"/>
    </row>
    <row r="655" spans="1:70" s="50" customFormat="1" ht="27.75" customHeight="1" x14ac:dyDescent="0.2">
      <c r="A655" s="22">
        <f>A654+1</f>
        <v>467</v>
      </c>
      <c r="B655" s="51"/>
      <c r="C655" s="52"/>
      <c r="D655" s="53"/>
      <c r="E655" s="54"/>
      <c r="F655" s="55"/>
      <c r="G655" s="56"/>
      <c r="H655" s="57"/>
      <c r="I655" s="275"/>
      <c r="J655" s="58"/>
      <c r="K655" s="59"/>
      <c r="L655" s="60"/>
      <c r="M655" s="59"/>
      <c r="N655" s="60"/>
      <c r="O655" s="59"/>
      <c r="P655" s="60"/>
      <c r="Q655" s="61"/>
      <c r="R655" s="286"/>
      <c r="S655" s="58"/>
      <c r="T655" s="59"/>
      <c r="U655" s="59"/>
      <c r="V655" s="61"/>
      <c r="W655" s="294"/>
      <c r="X655" s="59"/>
      <c r="Y655" s="60"/>
      <c r="Z655" s="59"/>
      <c r="AA655" s="60"/>
      <c r="AB655" s="61"/>
      <c r="AC655" s="62"/>
      <c r="AD655" s="63"/>
      <c r="AE655" s="63"/>
      <c r="AF655" s="64"/>
      <c r="AG655" s="65"/>
      <c r="AH655" s="61"/>
      <c r="AI655" s="510"/>
      <c r="AJ655" s="510"/>
      <c r="AK655" s="511"/>
      <c r="AL655" s="100"/>
      <c r="AM655" s="382" t="str">
        <f t="shared" si="620"/>
        <v xml:space="preserve"> </v>
      </c>
      <c r="AN655" s="95" t="str">
        <f t="shared" si="621"/>
        <v xml:space="preserve"> </v>
      </c>
      <c r="AO655" s="365"/>
      <c r="AP655" s="365"/>
      <c r="AQ655" s="256"/>
      <c r="AR655" s="365"/>
      <c r="AS655" s="365"/>
      <c r="AT655" s="364" t="e">
        <f t="shared" ref="AT655:AT664" si="623">IF(ISBLANK($B915),NA(),$B915)</f>
        <v>#N/A</v>
      </c>
      <c r="AU655" s="365" t="e">
        <f t="shared" ref="AU655:AU664" si="624">IF(ISBLANK($I915),NA(),$I915)</f>
        <v>#N/A</v>
      </c>
      <c r="AV655" s="372" t="str">
        <f t="shared" ca="1" si="611"/>
        <v/>
      </c>
      <c r="AW655" s="364" t="e">
        <f t="shared" ca="1" si="612"/>
        <v>#N/A</v>
      </c>
      <c r="AX655" s="373" t="e">
        <f t="shared" ca="1" si="613"/>
        <v>#N/A</v>
      </c>
      <c r="AY655" s="98" t="e">
        <f>IF(S915=0,NA(),S915)</f>
        <v>#N/A</v>
      </c>
      <c r="AZ655" s="373" t="e">
        <f>IF(V915=0,NA(),V915)</f>
        <v>#N/A</v>
      </c>
      <c r="BA655" s="363"/>
      <c r="BB655" s="365"/>
      <c r="BC655" s="377"/>
      <c r="BD655" s="365"/>
      <c r="BE655" s="365"/>
      <c r="BF655" s="365"/>
      <c r="BG655" s="365"/>
      <c r="BH655" s="365"/>
      <c r="BI655" s="365"/>
      <c r="BJ655" s="365"/>
      <c r="BK655" s="365"/>
      <c r="BL655" s="376"/>
      <c r="BM655" s="376"/>
      <c r="BN655" s="260"/>
      <c r="BO655" s="260"/>
      <c r="BP655" s="260"/>
      <c r="BQ655" s="263"/>
      <c r="BR655" s="263"/>
    </row>
    <row r="656" spans="1:70" s="50" customFormat="1" ht="27.75" customHeight="1" x14ac:dyDescent="0.2">
      <c r="A656" s="22">
        <f t="shared" si="622"/>
        <v>468</v>
      </c>
      <c r="B656" s="51"/>
      <c r="C656" s="52"/>
      <c r="D656" s="53"/>
      <c r="E656" s="54"/>
      <c r="F656" s="55"/>
      <c r="G656" s="56"/>
      <c r="H656" s="57"/>
      <c r="I656" s="275"/>
      <c r="J656" s="58"/>
      <c r="K656" s="59"/>
      <c r="L656" s="60"/>
      <c r="M656" s="59"/>
      <c r="N656" s="60"/>
      <c r="O656" s="59"/>
      <c r="P656" s="60"/>
      <c r="Q656" s="61"/>
      <c r="R656" s="286"/>
      <c r="S656" s="58"/>
      <c r="T656" s="59"/>
      <c r="U656" s="59"/>
      <c r="V656" s="61"/>
      <c r="W656" s="294"/>
      <c r="X656" s="59"/>
      <c r="Y656" s="60"/>
      <c r="Z656" s="59"/>
      <c r="AA656" s="60"/>
      <c r="AB656" s="61"/>
      <c r="AC656" s="62"/>
      <c r="AD656" s="63"/>
      <c r="AE656" s="63"/>
      <c r="AF656" s="64"/>
      <c r="AG656" s="65"/>
      <c r="AH656" s="61"/>
      <c r="AI656" s="510"/>
      <c r="AJ656" s="510"/>
      <c r="AK656" s="511"/>
      <c r="AL656" s="100"/>
      <c r="AM656" s="382" t="str">
        <f t="shared" si="620"/>
        <v xml:space="preserve"> </v>
      </c>
      <c r="AN656" s="95" t="str">
        <f t="shared" si="621"/>
        <v xml:space="preserve"> </v>
      </c>
      <c r="AO656" s="365"/>
      <c r="AP656" s="365"/>
      <c r="AQ656" s="256"/>
      <c r="AR656" s="365"/>
      <c r="AS656" s="365"/>
      <c r="AT656" s="364" t="e">
        <f t="shared" si="623"/>
        <v>#N/A</v>
      </c>
      <c r="AU656" s="365" t="e">
        <f t="shared" si="624"/>
        <v>#N/A</v>
      </c>
      <c r="AV656" s="372" t="str">
        <f t="shared" ca="1" si="611"/>
        <v/>
      </c>
      <c r="AW656" s="364" t="e">
        <f t="shared" ca="1" si="612"/>
        <v>#N/A</v>
      </c>
      <c r="AX656" s="373" t="e">
        <f t="shared" ca="1" si="613"/>
        <v>#N/A</v>
      </c>
      <c r="AY656" s="98" t="e">
        <f t="shared" ref="AY656:AY664" si="625">IF(S916=0,NA(),S916)</f>
        <v>#N/A</v>
      </c>
      <c r="AZ656" s="373" t="e">
        <f>IF(V916=0,NA(),V916)</f>
        <v>#N/A</v>
      </c>
      <c r="BA656" s="363"/>
      <c r="BB656" s="365"/>
      <c r="BC656" s="377"/>
      <c r="BD656" s="365"/>
      <c r="BE656" s="365"/>
      <c r="BF656" s="365"/>
      <c r="BG656" s="365"/>
      <c r="BH656" s="365"/>
      <c r="BI656" s="365"/>
      <c r="BJ656" s="365"/>
      <c r="BK656" s="365"/>
      <c r="BL656" s="376"/>
      <c r="BM656" s="376"/>
      <c r="BN656" s="260"/>
      <c r="BO656" s="260"/>
      <c r="BP656" s="260"/>
      <c r="BQ656" s="263"/>
      <c r="BR656" s="263"/>
    </row>
    <row r="657" spans="1:70" s="50" customFormat="1" ht="27.75" customHeight="1" x14ac:dyDescent="0.2">
      <c r="A657" s="22">
        <f t="shared" si="622"/>
        <v>469</v>
      </c>
      <c r="B657" s="51"/>
      <c r="C657" s="52"/>
      <c r="D657" s="53"/>
      <c r="E657" s="54"/>
      <c r="F657" s="55"/>
      <c r="G657" s="56"/>
      <c r="H657" s="57"/>
      <c r="I657" s="275"/>
      <c r="J657" s="58"/>
      <c r="K657" s="59"/>
      <c r="L657" s="60"/>
      <c r="M657" s="59"/>
      <c r="N657" s="60"/>
      <c r="O657" s="59"/>
      <c r="P657" s="60"/>
      <c r="Q657" s="61"/>
      <c r="R657" s="286"/>
      <c r="S657" s="58"/>
      <c r="T657" s="59"/>
      <c r="U657" s="59"/>
      <c r="V657" s="61"/>
      <c r="W657" s="294"/>
      <c r="X657" s="59"/>
      <c r="Y657" s="60"/>
      <c r="Z657" s="59"/>
      <c r="AA657" s="60"/>
      <c r="AB657" s="61"/>
      <c r="AC657" s="62"/>
      <c r="AD657" s="63"/>
      <c r="AE657" s="63"/>
      <c r="AF657" s="64"/>
      <c r="AG657" s="65"/>
      <c r="AH657" s="61"/>
      <c r="AI657" s="510"/>
      <c r="AJ657" s="510"/>
      <c r="AK657" s="511"/>
      <c r="AL657" s="100"/>
      <c r="AM657" s="382" t="str">
        <f t="shared" si="620"/>
        <v xml:space="preserve"> </v>
      </c>
      <c r="AN657" s="95" t="str">
        <f t="shared" si="621"/>
        <v xml:space="preserve"> </v>
      </c>
      <c r="AO657" s="365"/>
      <c r="AP657" s="365"/>
      <c r="AQ657" s="256"/>
      <c r="AR657" s="365"/>
      <c r="AS657" s="365"/>
      <c r="AT657" s="364" t="e">
        <f t="shared" si="623"/>
        <v>#N/A</v>
      </c>
      <c r="AU657" s="365" t="e">
        <f t="shared" si="624"/>
        <v>#N/A</v>
      </c>
      <c r="AV657" s="372" t="str">
        <f t="shared" ca="1" si="611"/>
        <v/>
      </c>
      <c r="AW657" s="364" t="e">
        <f t="shared" ca="1" si="612"/>
        <v>#N/A</v>
      </c>
      <c r="AX657" s="373" t="e">
        <f t="shared" ca="1" si="613"/>
        <v>#N/A</v>
      </c>
      <c r="AY657" s="98" t="e">
        <f t="shared" si="625"/>
        <v>#N/A</v>
      </c>
      <c r="AZ657" s="373" t="e">
        <f t="shared" ref="AZ657:AZ664" si="626">IF(V917=0,NA(),V917)</f>
        <v>#N/A</v>
      </c>
      <c r="BA657" s="365"/>
      <c r="BB657" s="365"/>
      <c r="BC657" s="377"/>
      <c r="BD657" s="365"/>
      <c r="BE657" s="365"/>
      <c r="BF657" s="365"/>
      <c r="BG657" s="365"/>
      <c r="BH657" s="365"/>
      <c r="BI657" s="365"/>
      <c r="BJ657" s="365"/>
      <c r="BK657" s="365"/>
      <c r="BL657" s="376"/>
      <c r="BM657" s="376"/>
      <c r="BN657" s="260"/>
      <c r="BO657" s="260"/>
      <c r="BP657" s="260"/>
      <c r="BQ657" s="263"/>
      <c r="BR657" s="263"/>
    </row>
    <row r="658" spans="1:70" s="50" customFormat="1" ht="27.75" customHeight="1" thickBot="1" x14ac:dyDescent="0.25">
      <c r="A658" s="23">
        <f t="shared" si="622"/>
        <v>470</v>
      </c>
      <c r="B658" s="66"/>
      <c r="C658" s="67"/>
      <c r="D658" s="68"/>
      <c r="E658" s="69"/>
      <c r="F658" s="70"/>
      <c r="G658" s="71"/>
      <c r="H658" s="72"/>
      <c r="I658" s="276"/>
      <c r="J658" s="73"/>
      <c r="K658" s="74"/>
      <c r="L658" s="75"/>
      <c r="M658" s="74"/>
      <c r="N658" s="75"/>
      <c r="O658" s="74"/>
      <c r="P658" s="75"/>
      <c r="Q658" s="76"/>
      <c r="R658" s="287"/>
      <c r="S658" s="73"/>
      <c r="T658" s="74"/>
      <c r="U658" s="74"/>
      <c r="V658" s="76"/>
      <c r="W658" s="295"/>
      <c r="X658" s="74"/>
      <c r="Y658" s="75"/>
      <c r="Z658" s="74"/>
      <c r="AA658" s="75"/>
      <c r="AB658" s="76"/>
      <c r="AC658" s="77"/>
      <c r="AD658" s="78"/>
      <c r="AE658" s="78"/>
      <c r="AF658" s="79"/>
      <c r="AG658" s="80"/>
      <c r="AH658" s="76"/>
      <c r="AI658" s="518"/>
      <c r="AJ658" s="518"/>
      <c r="AK658" s="519"/>
      <c r="AL658" s="100"/>
      <c r="AM658" s="382" t="str">
        <f t="shared" si="620"/>
        <v xml:space="preserve"> </v>
      </c>
      <c r="AN658" s="95" t="str">
        <f t="shared" si="621"/>
        <v xml:space="preserve"> </v>
      </c>
      <c r="AO658" s="365"/>
      <c r="AP658" s="365"/>
      <c r="AQ658" s="256"/>
      <c r="AR658" s="365"/>
      <c r="AS658" s="365"/>
      <c r="AT658" s="364" t="e">
        <f t="shared" si="623"/>
        <v>#N/A</v>
      </c>
      <c r="AU658" s="365" t="e">
        <f t="shared" si="624"/>
        <v>#N/A</v>
      </c>
      <c r="AV658" s="372" t="str">
        <f t="shared" ca="1" si="611"/>
        <v/>
      </c>
      <c r="AW658" s="364" t="e">
        <f t="shared" ca="1" si="612"/>
        <v>#N/A</v>
      </c>
      <c r="AX658" s="373" t="e">
        <f t="shared" ca="1" si="613"/>
        <v>#N/A</v>
      </c>
      <c r="AY658" s="98" t="e">
        <f t="shared" si="625"/>
        <v>#N/A</v>
      </c>
      <c r="AZ658" s="373" t="e">
        <f t="shared" si="626"/>
        <v>#N/A</v>
      </c>
      <c r="BA658" s="365"/>
      <c r="BB658" s="365"/>
      <c r="BC658" s="377"/>
      <c r="BD658" s="365"/>
      <c r="BE658" s="365"/>
      <c r="BF658" s="365"/>
      <c r="BG658" s="365"/>
      <c r="BH658" s="365"/>
      <c r="BI658" s="365"/>
      <c r="BJ658" s="365"/>
      <c r="BK658" s="365"/>
      <c r="BL658" s="376"/>
      <c r="BM658" s="376"/>
      <c r="BN658" s="260"/>
      <c r="BO658" s="260"/>
      <c r="BP658" s="260"/>
      <c r="BQ658" s="263"/>
      <c r="BR658" s="263"/>
    </row>
    <row r="659" spans="1:70" ht="4.5" customHeight="1" thickBot="1" x14ac:dyDescent="0.25">
      <c r="A659" s="91">
        <f>AK662</f>
        <v>47</v>
      </c>
      <c r="B659" s="235"/>
      <c r="C659" s="235"/>
      <c r="D659" s="235"/>
      <c r="E659" s="235"/>
      <c r="F659" s="235"/>
      <c r="G659" s="235"/>
      <c r="H659" s="235"/>
      <c r="I659" s="235"/>
      <c r="J659" s="280"/>
      <c r="K659" s="280"/>
      <c r="L659" s="280"/>
      <c r="M659" s="280"/>
      <c r="N659" s="280"/>
      <c r="O659" s="280"/>
      <c r="P659" s="280"/>
      <c r="Q659" s="280"/>
      <c r="R659" s="280"/>
      <c r="S659" s="292"/>
      <c r="T659" s="292"/>
      <c r="U659" s="292"/>
      <c r="V659" s="292"/>
      <c r="W659" s="292"/>
      <c r="X659" s="292"/>
      <c r="Y659" s="292"/>
      <c r="Z659" s="292"/>
      <c r="AA659" s="292"/>
      <c r="AB659" s="292"/>
      <c r="AC659" s="292"/>
      <c r="AD659" s="236"/>
      <c r="AE659" s="237"/>
      <c r="AF659" s="236"/>
      <c r="AG659" s="238"/>
      <c r="AH659" s="536"/>
      <c r="AI659" s="537"/>
      <c r="AJ659" s="537"/>
      <c r="AK659" s="537"/>
      <c r="AL659" s="383"/>
      <c r="AM659" s="384"/>
      <c r="AN659" s="383"/>
      <c r="AT659" s="364" t="e">
        <f t="shared" si="623"/>
        <v>#N/A</v>
      </c>
      <c r="AU659" s="365" t="e">
        <f t="shared" si="624"/>
        <v>#N/A</v>
      </c>
      <c r="AV659" s="372" t="str">
        <f t="shared" ca="1" si="611"/>
        <v/>
      </c>
      <c r="AW659" s="364" t="e">
        <f t="shared" ca="1" si="612"/>
        <v>#N/A</v>
      </c>
      <c r="AX659" s="373" t="e">
        <f t="shared" ca="1" si="613"/>
        <v>#N/A</v>
      </c>
      <c r="AY659" s="98" t="e">
        <f t="shared" si="625"/>
        <v>#N/A</v>
      </c>
      <c r="AZ659" s="373" t="e">
        <f t="shared" si="626"/>
        <v>#N/A</v>
      </c>
      <c r="BC659" s="377"/>
    </row>
    <row r="660" spans="1:70" ht="26.25" customHeight="1" x14ac:dyDescent="0.2">
      <c r="A660" s="163">
        <f>A646+1</f>
        <v>47</v>
      </c>
      <c r="B660" s="523"/>
      <c r="C660" s="523"/>
      <c r="D660" s="523"/>
      <c r="E660" s="524"/>
      <c r="F660" s="527" t="str">
        <f>IF('FRONT PAGE'!$A$1="www.fly-logics.com","TOTAL PAGE",0)</f>
        <v>TOTAL PAGE</v>
      </c>
      <c r="G660" s="528"/>
      <c r="H660" s="529"/>
      <c r="I660" s="314" t="str">
        <f>IF('FRONT PAGE'!$A$1="www.fly-logics.com",IF(SUM(I649:I659)=0," ",SUM(I649:I659)),0)</f>
        <v xml:space="preserve"> </v>
      </c>
      <c r="J660" s="315" t="str">
        <f>IF('FRONT PAGE'!$A$1="www.fly-logics.com",IF(SUM(J649:J659)=0," ",SUM(J649:J659)),0)</f>
        <v xml:space="preserve"> </v>
      </c>
      <c r="K660" s="316" t="str">
        <f>IF('FRONT PAGE'!$A$1="www.fly-logics.com",IF(SUM(K649:K659)=0," ",SUM(K649:K659)),0)</f>
        <v xml:space="preserve"> </v>
      </c>
      <c r="L660" s="317" t="str">
        <f>IF('FRONT PAGE'!$A$1="www.fly-logics.com",IF(SUM(L649:L659)=0," ",SUM(L649:L659)),0)</f>
        <v xml:space="preserve"> </v>
      </c>
      <c r="M660" s="316" t="str">
        <f>IF('FRONT PAGE'!$A$1="www.fly-logics.com",IF(SUM(M649:M659)=0," ",SUM(M649:M659)),0)</f>
        <v xml:space="preserve"> </v>
      </c>
      <c r="N660" s="317" t="str">
        <f>IF('FRONT PAGE'!$A$1="www.fly-logics.com",IF(SUM(N649:N659)=0," ",SUM(N649:N659)),0)</f>
        <v xml:space="preserve"> </v>
      </c>
      <c r="O660" s="316" t="str">
        <f>IF('FRONT PAGE'!$A$1="www.fly-logics.com",IF(SUM(O649:O659)=0," ",SUM(O649:O659)),0)</f>
        <v xml:space="preserve"> </v>
      </c>
      <c r="P660" s="317" t="str">
        <f>IF('FRONT PAGE'!$A$1="www.fly-logics.com",IF(SUM(P649:P659)=0," ",SUM(P649:P659)),0)</f>
        <v xml:space="preserve"> </v>
      </c>
      <c r="Q660" s="318" t="str">
        <f>IF('FRONT PAGE'!$A$1="www.fly-logics.com",IF(SUM(Q649:Q659)=0," ",SUM(Q649:Q659)),0)</f>
        <v xml:space="preserve"> </v>
      </c>
      <c r="R660" s="319"/>
      <c r="S660" s="315" t="str">
        <f>IF('FRONT PAGE'!$A$1="www.fly-logics.com",IF(SUM(S649:S659)=0," ",SUM(S649:S659)),0)</f>
        <v xml:space="preserve"> </v>
      </c>
      <c r="T660" s="316" t="str">
        <f>IF('FRONT PAGE'!$A$1="www.fly-logics.com",IF(SUM(T649:T659)=0," ",SUM(T649:T659)),0)</f>
        <v xml:space="preserve"> </v>
      </c>
      <c r="U660" s="316" t="str">
        <f>IF('FRONT PAGE'!$A$1="www.fly-logics.com",IF(SUM(U649:U659)=0," ",SUM(U649:U659)),0)</f>
        <v xml:space="preserve"> </v>
      </c>
      <c r="V660" s="318" t="str">
        <f>IF('FRONT PAGE'!$A$1="www.fly-logics.com",IF(SUM(V649:V659)=0," ",SUM(V649:V659)),0)</f>
        <v xml:space="preserve"> </v>
      </c>
      <c r="W660" s="315" t="str">
        <f>IF('FRONT PAGE'!$A$1="www.fly-logics.com",IF(SUM(W649:W659)=0," ",SUM(W649:W659)),0)</f>
        <v xml:space="preserve"> </v>
      </c>
      <c r="X660" s="316" t="str">
        <f>IF('FRONT PAGE'!$A$1="www.fly-logics.com",IF(SUM(X649:X659)=0," ",SUM(X649:X659)),0)</f>
        <v xml:space="preserve"> </v>
      </c>
      <c r="Y660" s="317" t="str">
        <f>IF('FRONT PAGE'!$A$1="www.fly-logics.com",IF(SUM(Y649:Y659)=0," ",SUM(Y649:Y659)),0)</f>
        <v xml:space="preserve"> </v>
      </c>
      <c r="Z660" s="316" t="str">
        <f>IF('FRONT PAGE'!$A$1="www.fly-logics.com",IF(SUM(Z649:Z659)=0," ",SUM(Z649:Z659)),0)</f>
        <v xml:space="preserve"> </v>
      </c>
      <c r="AA660" s="317" t="str">
        <f>IF('FRONT PAGE'!$A$1="www.fly-logics.com",IF(SUM(AA649:AA659)=0," ",SUM(AA649:AA659)),0)</f>
        <v xml:space="preserve"> </v>
      </c>
      <c r="AB660" s="318" t="str">
        <f>IF('FRONT PAGE'!$A$1="www.fly-logics.com",IF(SUM(AB649:AB659)=0," ",SUM(AB649:AB659)),0)</f>
        <v xml:space="preserve"> </v>
      </c>
      <c r="AC660" s="329" t="str">
        <f>IF('FRONT PAGE'!$A$1="www.fly-logics.com",IF(SUM(AC649:AC659)=0," ",SUM(AC649:AC659)),0)</f>
        <v xml:space="preserve"> </v>
      </c>
      <c r="AD660" s="321" t="str">
        <f>IF('FRONT PAGE'!$A$1="www.fly-logics.com",IF(SUM(AD649:AD659)=0," ",SUM(AD649:AD659)),0)</f>
        <v xml:space="preserve"> </v>
      </c>
      <c r="AE660" s="321" t="str">
        <f>IF('FRONT PAGE'!$A$1="www.fly-logics.com",IF(SUM(AE649:AE659)=0," ",SUM(AE649:AE659)),0)</f>
        <v xml:space="preserve"> </v>
      </c>
      <c r="AF660" s="322" t="str">
        <f>IF('FRONT PAGE'!$A$1="www.fly-logics.com",IF(SUM(AF649:AF659)=0," ",SUM(AF649:AF659)),0)</f>
        <v xml:space="preserve"> </v>
      </c>
      <c r="AG660" s="323" t="str">
        <f>IF('FRONT PAGE'!$A$1="www.fly-logics.com",IF(SUM(AG649:AG659)=0," ",SUM(AG649:AG659)),0)</f>
        <v xml:space="preserve"> </v>
      </c>
      <c r="AH660" s="520" t="str">
        <f>IF('FRONT PAGE'!$A$1="www.fly-logics.com","I certify that all the data in this
logbook are accurate",0)</f>
        <v>I certify that all the data in this
logbook are accurate</v>
      </c>
      <c r="AI660" s="521"/>
      <c r="AJ660" s="521"/>
      <c r="AK660" s="522"/>
      <c r="AL660" s="385"/>
      <c r="AM660" s="386"/>
      <c r="AN660" s="385"/>
      <c r="AT660" s="364" t="e">
        <f t="shared" si="623"/>
        <v>#N/A</v>
      </c>
      <c r="AU660" s="365" t="e">
        <f t="shared" si="624"/>
        <v>#N/A</v>
      </c>
      <c r="AV660" s="372" t="str">
        <f t="shared" ca="1" si="611"/>
        <v/>
      </c>
      <c r="AW660" s="364" t="e">
        <f t="shared" ca="1" si="612"/>
        <v>#N/A</v>
      </c>
      <c r="AX660" s="373" t="e">
        <f t="shared" ca="1" si="613"/>
        <v>#N/A</v>
      </c>
      <c r="AY660" s="98" t="e">
        <f t="shared" si="625"/>
        <v>#N/A</v>
      </c>
      <c r="AZ660" s="373" t="e">
        <f t="shared" si="626"/>
        <v>#N/A</v>
      </c>
      <c r="BA660" s="363"/>
      <c r="BC660" s="377"/>
    </row>
    <row r="661" spans="1:70" ht="26.25" customHeight="1" x14ac:dyDescent="0.2">
      <c r="A661" s="505">
        <f>AL645</f>
        <v>0</v>
      </c>
      <c r="B661" s="525"/>
      <c r="C661" s="525"/>
      <c r="D661" s="525"/>
      <c r="E661" s="526"/>
      <c r="F661" s="530" t="str">
        <f>IF('FRONT PAGE'!$A$1="www.fly-logics.com","TOTAL PREVIOUS LOGBOOK",0)</f>
        <v>TOTAL PREVIOUS LOGBOOK</v>
      </c>
      <c r="G661" s="531"/>
      <c r="H661" s="532"/>
      <c r="I661" s="333">
        <f>I648</f>
        <v>33.75</v>
      </c>
      <c r="J661" s="334">
        <f t="shared" ref="J661:Q661" si="627">J648</f>
        <v>33.75</v>
      </c>
      <c r="K661" s="335" t="str">
        <f t="shared" si="627"/>
        <v xml:space="preserve"> </v>
      </c>
      <c r="L661" s="336" t="str">
        <f t="shared" si="627"/>
        <v xml:space="preserve"> </v>
      </c>
      <c r="M661" s="335" t="str">
        <f t="shared" si="627"/>
        <v xml:space="preserve"> </v>
      </c>
      <c r="N661" s="336" t="str">
        <f t="shared" si="627"/>
        <v xml:space="preserve"> </v>
      </c>
      <c r="O661" s="335" t="str">
        <f t="shared" si="627"/>
        <v xml:space="preserve"> </v>
      </c>
      <c r="P661" s="336" t="str">
        <f t="shared" si="627"/>
        <v xml:space="preserve"> </v>
      </c>
      <c r="Q661" s="337" t="str">
        <f t="shared" si="627"/>
        <v xml:space="preserve"> </v>
      </c>
      <c r="R661" s="288">
        <v>10</v>
      </c>
      <c r="S661" s="331" t="str">
        <f>S648</f>
        <v xml:space="preserve"> </v>
      </c>
      <c r="T661" s="239">
        <f t="shared" ref="T661:AG661" si="628">T648</f>
        <v>13.75</v>
      </c>
      <c r="U661" s="239">
        <f t="shared" si="628"/>
        <v>20</v>
      </c>
      <c r="V661" s="240">
        <f t="shared" si="628"/>
        <v>5</v>
      </c>
      <c r="W661" s="241" t="str">
        <f t="shared" si="628"/>
        <v xml:space="preserve"> </v>
      </c>
      <c r="X661" s="239" t="str">
        <f t="shared" si="628"/>
        <v xml:space="preserve"> </v>
      </c>
      <c r="Y661" s="242">
        <f t="shared" si="628"/>
        <v>5</v>
      </c>
      <c r="Z661" s="239" t="str">
        <f t="shared" si="628"/>
        <v xml:space="preserve"> </v>
      </c>
      <c r="AA661" s="242">
        <f t="shared" si="628"/>
        <v>3.75</v>
      </c>
      <c r="AB661" s="240" t="str">
        <f t="shared" si="628"/>
        <v xml:space="preserve"> </v>
      </c>
      <c r="AC661" s="243">
        <f t="shared" si="628"/>
        <v>14</v>
      </c>
      <c r="AD661" s="244" t="str">
        <f t="shared" si="628"/>
        <v xml:space="preserve"> </v>
      </c>
      <c r="AE661" s="244">
        <f t="shared" si="628"/>
        <v>14</v>
      </c>
      <c r="AF661" s="245" t="str">
        <f t="shared" si="628"/>
        <v xml:space="preserve"> </v>
      </c>
      <c r="AG661" s="332">
        <f t="shared" si="628"/>
        <v>17</v>
      </c>
      <c r="AH661" s="507"/>
      <c r="AI661" s="508"/>
      <c r="AJ661" s="508"/>
      <c r="AK661" s="509"/>
      <c r="AL661" s="385"/>
      <c r="AM661" s="386"/>
      <c r="AN661" s="385"/>
      <c r="AT661" s="364" t="e">
        <f t="shared" si="623"/>
        <v>#N/A</v>
      </c>
      <c r="AU661" s="365" t="e">
        <f t="shared" si="624"/>
        <v>#N/A</v>
      </c>
      <c r="AV661" s="372" t="str">
        <f t="shared" ca="1" si="611"/>
        <v/>
      </c>
      <c r="AW661" s="364" t="e">
        <f t="shared" ca="1" si="612"/>
        <v>#N/A</v>
      </c>
      <c r="AX661" s="373" t="e">
        <f t="shared" ca="1" si="613"/>
        <v>#N/A</v>
      </c>
      <c r="AY661" s="98" t="e">
        <f t="shared" si="625"/>
        <v>#N/A</v>
      </c>
      <c r="AZ661" s="373" t="e">
        <f t="shared" si="626"/>
        <v>#N/A</v>
      </c>
      <c r="BA661" s="363"/>
      <c r="BC661" s="377"/>
    </row>
    <row r="662" spans="1:70" ht="26.25" customHeight="1" thickBot="1" x14ac:dyDescent="0.25">
      <c r="A662" s="506"/>
      <c r="B662" s="512" t="str">
        <f>IF('FRONT PAGE'!$A$1="www.fly-logics.com","Authority certifying flight hours 
STAMP &amp; SIGNATURE",0)</f>
        <v>Authority certifying flight hours 
STAMP &amp; SIGNATURE</v>
      </c>
      <c r="C662" s="512"/>
      <c r="D662" s="512"/>
      <c r="E662" s="513"/>
      <c r="F662" s="533" t="str">
        <f>IF('FRONT PAGE'!$A$1="www.fly-logics.com","TOTAL TO DATE",0)</f>
        <v>TOTAL TO DATE</v>
      </c>
      <c r="G662" s="534"/>
      <c r="H662" s="535"/>
      <c r="I662" s="32">
        <f t="shared" ref="I662:Q662" si="629">IF(SUM(I660:I661)=0," ",SUM(I660:I661))</f>
        <v>33.75</v>
      </c>
      <c r="J662" s="27">
        <f t="shared" si="629"/>
        <v>33.75</v>
      </c>
      <c r="K662" s="24" t="str">
        <f t="shared" si="629"/>
        <v xml:space="preserve"> </v>
      </c>
      <c r="L662" s="25" t="str">
        <f t="shared" si="629"/>
        <v xml:space="preserve"> </v>
      </c>
      <c r="M662" s="24" t="str">
        <f t="shared" si="629"/>
        <v xml:space="preserve"> </v>
      </c>
      <c r="N662" s="25" t="str">
        <f t="shared" si="629"/>
        <v xml:space="preserve"> </v>
      </c>
      <c r="O662" s="24" t="str">
        <f t="shared" si="629"/>
        <v xml:space="preserve"> </v>
      </c>
      <c r="P662" s="25" t="str">
        <f t="shared" si="629"/>
        <v xml:space="preserve"> </v>
      </c>
      <c r="Q662" s="26" t="str">
        <f t="shared" si="629"/>
        <v xml:space="preserve"> </v>
      </c>
      <c r="R662" s="289"/>
      <c r="S662" s="27" t="str">
        <f t="shared" ref="S662:AG662" si="630">IF(SUM(S660:S661)=0," ",SUM(S660:S661))</f>
        <v xml:space="preserve"> </v>
      </c>
      <c r="T662" s="24">
        <f t="shared" si="630"/>
        <v>13.75</v>
      </c>
      <c r="U662" s="24">
        <f t="shared" si="630"/>
        <v>20</v>
      </c>
      <c r="V662" s="26">
        <f t="shared" si="630"/>
        <v>5</v>
      </c>
      <c r="W662" s="27" t="str">
        <f t="shared" si="630"/>
        <v xml:space="preserve"> </v>
      </c>
      <c r="X662" s="24" t="str">
        <f t="shared" si="630"/>
        <v xml:space="preserve"> </v>
      </c>
      <c r="Y662" s="25">
        <f t="shared" si="630"/>
        <v>5</v>
      </c>
      <c r="Z662" s="24" t="str">
        <f t="shared" si="630"/>
        <v xml:space="preserve"> </v>
      </c>
      <c r="AA662" s="25">
        <f t="shared" si="630"/>
        <v>3.75</v>
      </c>
      <c r="AB662" s="26" t="str">
        <f t="shared" si="630"/>
        <v xml:space="preserve"> </v>
      </c>
      <c r="AC662" s="30">
        <f t="shared" si="630"/>
        <v>14</v>
      </c>
      <c r="AD662" s="28" t="str">
        <f t="shared" si="630"/>
        <v xml:space="preserve"> </v>
      </c>
      <c r="AE662" s="28">
        <f t="shared" si="630"/>
        <v>14</v>
      </c>
      <c r="AF662" s="31" t="str">
        <f t="shared" si="630"/>
        <v xml:space="preserve"> </v>
      </c>
      <c r="AG662" s="33">
        <f t="shared" si="630"/>
        <v>17</v>
      </c>
      <c r="AH662" s="514" t="str">
        <f>IF('FRONT PAGE'!$A$1="www.fly-logics.com","_____________________________
PILOT SIGNATURE",0)</f>
        <v>_____________________________
PILOT SIGNATURE</v>
      </c>
      <c r="AI662" s="515"/>
      <c r="AJ662" s="515"/>
      <c r="AK662" s="330">
        <f>A660</f>
        <v>47</v>
      </c>
      <c r="AL662" s="387"/>
      <c r="AM662" s="388"/>
      <c r="AN662" s="387"/>
      <c r="AT662" s="364" t="e">
        <f t="shared" si="623"/>
        <v>#N/A</v>
      </c>
      <c r="AU662" s="365" t="e">
        <f t="shared" si="624"/>
        <v>#N/A</v>
      </c>
      <c r="AV662" s="372" t="str">
        <f t="shared" ca="1" si="611"/>
        <v/>
      </c>
      <c r="AW662" s="364" t="e">
        <f t="shared" ca="1" si="612"/>
        <v>#N/A</v>
      </c>
      <c r="AX662" s="373" t="e">
        <f t="shared" ca="1" si="613"/>
        <v>#N/A</v>
      </c>
      <c r="AY662" s="98" t="e">
        <f t="shared" si="625"/>
        <v>#N/A</v>
      </c>
      <c r="AZ662" s="373" t="e">
        <f t="shared" si="626"/>
        <v>#N/A</v>
      </c>
      <c r="BA662" s="363"/>
      <c r="BC662" s="377"/>
    </row>
    <row r="663" spans="1:70" s="50" customFormat="1" ht="27.75" customHeight="1" x14ac:dyDescent="0.2">
      <c r="A663" s="29">
        <f>A658+1</f>
        <v>471</v>
      </c>
      <c r="B663" s="39"/>
      <c r="C663" s="40"/>
      <c r="D663" s="41"/>
      <c r="E663" s="42"/>
      <c r="F663" s="43"/>
      <c r="G663" s="44"/>
      <c r="H663" s="45"/>
      <c r="I663" s="281"/>
      <c r="J663" s="277"/>
      <c r="K663" s="278"/>
      <c r="L663" s="279"/>
      <c r="M663" s="278"/>
      <c r="N663" s="279"/>
      <c r="O663" s="278"/>
      <c r="P663" s="279"/>
      <c r="Q663" s="150"/>
      <c r="R663" s="285"/>
      <c r="S663" s="46"/>
      <c r="T663" s="47"/>
      <c r="U663" s="47"/>
      <c r="V663" s="48"/>
      <c r="W663" s="293"/>
      <c r="X663" s="278"/>
      <c r="Y663" s="279"/>
      <c r="Z663" s="278"/>
      <c r="AA663" s="279"/>
      <c r="AB663" s="150"/>
      <c r="AC663" s="282"/>
      <c r="AD663" s="283"/>
      <c r="AE663" s="283"/>
      <c r="AF663" s="284"/>
      <c r="AG663" s="49"/>
      <c r="AH663" s="48"/>
      <c r="AI663" s="516"/>
      <c r="AJ663" s="516"/>
      <c r="AK663" s="517"/>
      <c r="AL663" s="100"/>
      <c r="AM663" s="382" t="str">
        <f t="shared" ref="AM663:AM672" si="631">IF(B663=0," ",TEXT(B663,"MMM"))</f>
        <v xml:space="preserve"> </v>
      </c>
      <c r="AN663" s="95" t="str">
        <f t="shared" ref="AN663:AN672" si="632">IF(B663=0," ",YEAR(B663))</f>
        <v xml:space="preserve"> </v>
      </c>
      <c r="AO663" s="365"/>
      <c r="AP663" s="365"/>
      <c r="AQ663" s="256"/>
      <c r="AR663" s="365"/>
      <c r="AS663" s="365"/>
      <c r="AT663" s="364" t="e">
        <f t="shared" si="623"/>
        <v>#N/A</v>
      </c>
      <c r="AU663" s="365" t="e">
        <f t="shared" si="624"/>
        <v>#N/A</v>
      </c>
      <c r="AV663" s="372" t="str">
        <f t="shared" ca="1" si="611"/>
        <v/>
      </c>
      <c r="AW663" s="364" t="e">
        <f t="shared" ca="1" si="612"/>
        <v>#N/A</v>
      </c>
      <c r="AX663" s="373" t="e">
        <f t="shared" ca="1" si="613"/>
        <v>#N/A</v>
      </c>
      <c r="AY663" s="98" t="e">
        <f t="shared" si="625"/>
        <v>#N/A</v>
      </c>
      <c r="AZ663" s="373" t="e">
        <f t="shared" si="626"/>
        <v>#N/A</v>
      </c>
      <c r="BA663" s="363"/>
      <c r="BB663" s="365"/>
      <c r="BC663" s="377"/>
      <c r="BD663" s="365"/>
      <c r="BE663" s="365"/>
      <c r="BF663" s="365"/>
      <c r="BG663" s="365"/>
      <c r="BH663" s="365"/>
      <c r="BI663" s="365"/>
      <c r="BJ663" s="365"/>
      <c r="BK663" s="365"/>
      <c r="BL663" s="376"/>
      <c r="BM663" s="376"/>
      <c r="BN663" s="260"/>
      <c r="BO663" s="260"/>
      <c r="BP663" s="260"/>
      <c r="BQ663" s="263"/>
      <c r="BR663" s="263"/>
    </row>
    <row r="664" spans="1:70" s="50" customFormat="1" ht="27.75" customHeight="1" x14ac:dyDescent="0.2">
      <c r="A664" s="22">
        <f>A663+1</f>
        <v>472</v>
      </c>
      <c r="B664" s="51"/>
      <c r="C664" s="52"/>
      <c r="D664" s="53"/>
      <c r="E664" s="54"/>
      <c r="F664" s="55"/>
      <c r="G664" s="56"/>
      <c r="H664" s="57"/>
      <c r="I664" s="275"/>
      <c r="J664" s="58"/>
      <c r="K664" s="59"/>
      <c r="L664" s="60"/>
      <c r="M664" s="59"/>
      <c r="N664" s="60"/>
      <c r="O664" s="59"/>
      <c r="P664" s="60"/>
      <c r="Q664" s="61"/>
      <c r="R664" s="286"/>
      <c r="S664" s="58"/>
      <c r="T664" s="59"/>
      <c r="U664" s="59"/>
      <c r="V664" s="61"/>
      <c r="W664" s="294"/>
      <c r="X664" s="59"/>
      <c r="Y664" s="60"/>
      <c r="Z664" s="59"/>
      <c r="AA664" s="60"/>
      <c r="AB664" s="61"/>
      <c r="AC664" s="62"/>
      <c r="AD664" s="63"/>
      <c r="AE664" s="63"/>
      <c r="AF664" s="64"/>
      <c r="AG664" s="65"/>
      <c r="AH664" s="61"/>
      <c r="AI664" s="510"/>
      <c r="AJ664" s="510"/>
      <c r="AK664" s="511"/>
      <c r="AL664" s="100"/>
      <c r="AM664" s="382" t="str">
        <f t="shared" si="631"/>
        <v xml:space="preserve"> </v>
      </c>
      <c r="AN664" s="95" t="str">
        <f t="shared" si="632"/>
        <v xml:space="preserve"> </v>
      </c>
      <c r="AO664" s="365"/>
      <c r="AP664" s="365"/>
      <c r="AQ664" s="256"/>
      <c r="AR664" s="365"/>
      <c r="AS664" s="365"/>
      <c r="AT664" s="364" t="e">
        <f t="shared" si="623"/>
        <v>#N/A</v>
      </c>
      <c r="AU664" s="365" t="e">
        <f t="shared" si="624"/>
        <v>#N/A</v>
      </c>
      <c r="AV664" s="372" t="str">
        <f t="shared" ca="1" si="611"/>
        <v/>
      </c>
      <c r="AW664" s="364" t="e">
        <f t="shared" ca="1" si="612"/>
        <v>#N/A</v>
      </c>
      <c r="AX664" s="373" t="e">
        <f t="shared" ca="1" si="613"/>
        <v>#N/A</v>
      </c>
      <c r="AY664" s="98" t="e">
        <f t="shared" si="625"/>
        <v>#N/A</v>
      </c>
      <c r="AZ664" s="373" t="e">
        <f t="shared" si="626"/>
        <v>#N/A</v>
      </c>
      <c r="BA664" s="363"/>
      <c r="BB664" s="365"/>
      <c r="BC664" s="377"/>
      <c r="BD664" s="365"/>
      <c r="BE664" s="365"/>
      <c r="BF664" s="365"/>
      <c r="BG664" s="365"/>
      <c r="BH664" s="365"/>
      <c r="BI664" s="365"/>
      <c r="BJ664" s="365"/>
      <c r="BK664" s="365"/>
      <c r="BL664" s="376"/>
      <c r="BM664" s="376"/>
      <c r="BN664" s="260"/>
      <c r="BO664" s="260"/>
      <c r="BP664" s="260"/>
      <c r="BQ664" s="263"/>
      <c r="BR664" s="263"/>
    </row>
    <row r="665" spans="1:70" s="50" customFormat="1" ht="27.75" customHeight="1" x14ac:dyDescent="0.2">
      <c r="A665" s="22">
        <f t="shared" ref="A665:A672" si="633">A664+1</f>
        <v>473</v>
      </c>
      <c r="B665" s="51"/>
      <c r="C665" s="52"/>
      <c r="D665" s="53"/>
      <c r="E665" s="54"/>
      <c r="F665" s="55"/>
      <c r="G665" s="56"/>
      <c r="H665" s="57"/>
      <c r="I665" s="275"/>
      <c r="J665" s="58"/>
      <c r="K665" s="59"/>
      <c r="L665" s="60"/>
      <c r="M665" s="59"/>
      <c r="N665" s="60"/>
      <c r="O665" s="59"/>
      <c r="P665" s="60"/>
      <c r="Q665" s="61"/>
      <c r="R665" s="286"/>
      <c r="S665" s="58"/>
      <c r="T665" s="59"/>
      <c r="U665" s="59"/>
      <c r="V665" s="61"/>
      <c r="W665" s="294"/>
      <c r="X665" s="59"/>
      <c r="Y665" s="60"/>
      <c r="Z665" s="59"/>
      <c r="AA665" s="60"/>
      <c r="AB665" s="61"/>
      <c r="AC665" s="62"/>
      <c r="AD665" s="63"/>
      <c r="AE665" s="63"/>
      <c r="AF665" s="64"/>
      <c r="AG665" s="65"/>
      <c r="AH665" s="61"/>
      <c r="AI665" s="510"/>
      <c r="AJ665" s="510"/>
      <c r="AK665" s="511"/>
      <c r="AL665" s="100"/>
      <c r="AM665" s="382" t="str">
        <f t="shared" si="631"/>
        <v xml:space="preserve"> </v>
      </c>
      <c r="AN665" s="95" t="str">
        <f t="shared" si="632"/>
        <v xml:space="preserve"> </v>
      </c>
      <c r="AO665" s="365"/>
      <c r="AP665" s="365"/>
      <c r="AQ665" s="256"/>
      <c r="AR665" s="365"/>
      <c r="AS665" s="365"/>
      <c r="AT665" s="364" t="e">
        <f t="shared" ref="AT665:AT674" si="634">IF(ISBLANK($B929),NA(),$B929)</f>
        <v>#N/A</v>
      </c>
      <c r="AU665" s="365" t="e">
        <f t="shared" ref="AU665:AU674" si="635">IF(ISBLANK($I929),NA(),$I929)</f>
        <v>#N/A</v>
      </c>
      <c r="AV665" s="372" t="str">
        <f t="shared" ca="1" si="611"/>
        <v/>
      </c>
      <c r="AW665" s="364" t="e">
        <f t="shared" ca="1" si="612"/>
        <v>#N/A</v>
      </c>
      <c r="AX665" s="373" t="e">
        <f t="shared" ca="1" si="613"/>
        <v>#N/A</v>
      </c>
      <c r="AY665" s="98" t="e">
        <f>IF(S929=0,NA(),S929)</f>
        <v>#N/A</v>
      </c>
      <c r="AZ665" s="373" t="e">
        <f>IF(V929=0,NA(),V929)</f>
        <v>#N/A</v>
      </c>
      <c r="BA665" s="363"/>
      <c r="BB665" s="365"/>
      <c r="BC665" s="377"/>
      <c r="BD665" s="365"/>
      <c r="BE665" s="365"/>
      <c r="BF665" s="365"/>
      <c r="BG665" s="365"/>
      <c r="BH665" s="365"/>
      <c r="BI665" s="365"/>
      <c r="BJ665" s="365"/>
      <c r="BK665" s="365"/>
      <c r="BL665" s="376"/>
      <c r="BM665" s="376"/>
      <c r="BN665" s="260"/>
      <c r="BO665" s="260"/>
      <c r="BP665" s="260"/>
      <c r="BQ665" s="263"/>
      <c r="BR665" s="263"/>
    </row>
    <row r="666" spans="1:70" s="50" customFormat="1" ht="27.75" customHeight="1" x14ac:dyDescent="0.2">
      <c r="A666" s="22">
        <f t="shared" si="633"/>
        <v>474</v>
      </c>
      <c r="B666" s="51"/>
      <c r="C666" s="52"/>
      <c r="D666" s="53"/>
      <c r="E666" s="54"/>
      <c r="F666" s="55"/>
      <c r="G666" s="56"/>
      <c r="H666" s="57"/>
      <c r="I666" s="275"/>
      <c r="J666" s="58"/>
      <c r="K666" s="59"/>
      <c r="L666" s="60"/>
      <c r="M666" s="59"/>
      <c r="N666" s="60"/>
      <c r="O666" s="59"/>
      <c r="P666" s="60"/>
      <c r="Q666" s="61"/>
      <c r="R666" s="286"/>
      <c r="S666" s="58"/>
      <c r="T666" s="59"/>
      <c r="U666" s="59"/>
      <c r="V666" s="61"/>
      <c r="W666" s="294"/>
      <c r="X666" s="59"/>
      <c r="Y666" s="60"/>
      <c r="Z666" s="59"/>
      <c r="AA666" s="60"/>
      <c r="AB666" s="61"/>
      <c r="AC666" s="62"/>
      <c r="AD666" s="63"/>
      <c r="AE666" s="63"/>
      <c r="AF666" s="64"/>
      <c r="AG666" s="65"/>
      <c r="AH666" s="61"/>
      <c r="AI666" s="510"/>
      <c r="AJ666" s="510"/>
      <c r="AK666" s="511"/>
      <c r="AL666" s="100"/>
      <c r="AM666" s="382" t="str">
        <f t="shared" si="631"/>
        <v xml:space="preserve"> </v>
      </c>
      <c r="AN666" s="95" t="str">
        <f t="shared" si="632"/>
        <v xml:space="preserve"> </v>
      </c>
      <c r="AO666" s="365"/>
      <c r="AP666" s="365"/>
      <c r="AQ666" s="256"/>
      <c r="AR666" s="365"/>
      <c r="AS666" s="365"/>
      <c r="AT666" s="364" t="e">
        <f t="shared" si="634"/>
        <v>#N/A</v>
      </c>
      <c r="AU666" s="365" t="e">
        <f t="shared" si="635"/>
        <v>#N/A</v>
      </c>
      <c r="AV666" s="372" t="str">
        <f t="shared" ca="1" si="611"/>
        <v/>
      </c>
      <c r="AW666" s="364" t="e">
        <f t="shared" ca="1" si="612"/>
        <v>#N/A</v>
      </c>
      <c r="AX666" s="373" t="e">
        <f t="shared" ca="1" si="613"/>
        <v>#N/A</v>
      </c>
      <c r="AY666" s="98" t="e">
        <f>IF(S930=0,NA(),S930)</f>
        <v>#N/A</v>
      </c>
      <c r="AZ666" s="373" t="e">
        <f t="shared" ref="AZ666:AZ674" si="636">IF(V930=0,NA(),V930)</f>
        <v>#N/A</v>
      </c>
      <c r="BA666" s="363"/>
      <c r="BB666" s="365"/>
      <c r="BC666" s="377"/>
      <c r="BD666" s="365"/>
      <c r="BE666" s="365"/>
      <c r="BF666" s="365"/>
      <c r="BG666" s="365"/>
      <c r="BH666" s="365"/>
      <c r="BI666" s="365"/>
      <c r="BJ666" s="365"/>
      <c r="BK666" s="365"/>
      <c r="BL666" s="376"/>
      <c r="BM666" s="376"/>
      <c r="BN666" s="260"/>
      <c r="BO666" s="260"/>
      <c r="BP666" s="260"/>
      <c r="BQ666" s="263"/>
      <c r="BR666" s="263"/>
    </row>
    <row r="667" spans="1:70" s="50" customFormat="1" ht="27.75" customHeight="1" x14ac:dyDescent="0.2">
      <c r="A667" s="22">
        <f t="shared" si="633"/>
        <v>475</v>
      </c>
      <c r="B667" s="51"/>
      <c r="C667" s="52"/>
      <c r="D667" s="53"/>
      <c r="E667" s="54"/>
      <c r="F667" s="55"/>
      <c r="G667" s="56"/>
      <c r="H667" s="57"/>
      <c r="I667" s="275"/>
      <c r="J667" s="58"/>
      <c r="K667" s="59"/>
      <c r="L667" s="60"/>
      <c r="M667" s="59"/>
      <c r="N667" s="60"/>
      <c r="O667" s="59"/>
      <c r="P667" s="60"/>
      <c r="Q667" s="61"/>
      <c r="R667" s="286"/>
      <c r="S667" s="58"/>
      <c r="T667" s="59"/>
      <c r="U667" s="59"/>
      <c r="V667" s="61"/>
      <c r="W667" s="294"/>
      <c r="X667" s="59"/>
      <c r="Y667" s="60"/>
      <c r="Z667" s="59"/>
      <c r="AA667" s="60"/>
      <c r="AB667" s="61"/>
      <c r="AC667" s="62"/>
      <c r="AD667" s="63"/>
      <c r="AE667" s="63"/>
      <c r="AF667" s="64"/>
      <c r="AG667" s="65"/>
      <c r="AH667" s="61"/>
      <c r="AI667" s="510"/>
      <c r="AJ667" s="510"/>
      <c r="AK667" s="511"/>
      <c r="AL667" s="100"/>
      <c r="AM667" s="382" t="str">
        <f t="shared" si="631"/>
        <v xml:space="preserve"> </v>
      </c>
      <c r="AN667" s="95" t="str">
        <f t="shared" si="632"/>
        <v xml:space="preserve"> </v>
      </c>
      <c r="AO667" s="365"/>
      <c r="AP667" s="365"/>
      <c r="AQ667" s="256"/>
      <c r="AR667" s="365"/>
      <c r="AS667" s="365"/>
      <c r="AT667" s="364" t="e">
        <f t="shared" si="634"/>
        <v>#N/A</v>
      </c>
      <c r="AU667" s="365" t="e">
        <f t="shared" si="635"/>
        <v>#N/A</v>
      </c>
      <c r="AV667" s="372" t="str">
        <f t="shared" ca="1" si="611"/>
        <v/>
      </c>
      <c r="AW667" s="364" t="e">
        <f t="shared" ca="1" si="612"/>
        <v>#N/A</v>
      </c>
      <c r="AX667" s="373" t="e">
        <f t="shared" ca="1" si="613"/>
        <v>#N/A</v>
      </c>
      <c r="AY667" s="98" t="e">
        <f t="shared" ref="AY667:AY674" si="637">IF(S931=0,NA(),S931)</f>
        <v>#N/A</v>
      </c>
      <c r="AZ667" s="373" t="e">
        <f t="shared" si="636"/>
        <v>#N/A</v>
      </c>
      <c r="BA667" s="363"/>
      <c r="BB667" s="365"/>
      <c r="BC667" s="377"/>
      <c r="BD667" s="365"/>
      <c r="BE667" s="365"/>
      <c r="BF667" s="365"/>
      <c r="BG667" s="365"/>
      <c r="BH667" s="365"/>
      <c r="BI667" s="365"/>
      <c r="BJ667" s="365"/>
      <c r="BK667" s="365"/>
      <c r="BL667" s="376"/>
      <c r="BM667" s="376"/>
      <c r="BN667" s="260"/>
      <c r="BO667" s="260"/>
      <c r="BP667" s="260"/>
      <c r="BQ667" s="263"/>
      <c r="BR667" s="263"/>
    </row>
    <row r="668" spans="1:70" s="50" customFormat="1" ht="27.75" customHeight="1" x14ac:dyDescent="0.2">
      <c r="A668" s="22">
        <f t="shared" si="633"/>
        <v>476</v>
      </c>
      <c r="B668" s="51"/>
      <c r="C668" s="52"/>
      <c r="D668" s="53"/>
      <c r="E668" s="54"/>
      <c r="F668" s="55"/>
      <c r="G668" s="56"/>
      <c r="H668" s="57"/>
      <c r="I668" s="275"/>
      <c r="J668" s="58"/>
      <c r="K668" s="59"/>
      <c r="L668" s="60"/>
      <c r="M668" s="59"/>
      <c r="N668" s="60"/>
      <c r="O668" s="59"/>
      <c r="P668" s="60"/>
      <c r="Q668" s="61"/>
      <c r="R668" s="286"/>
      <c r="S668" s="58"/>
      <c r="T668" s="59"/>
      <c r="U668" s="59"/>
      <c r="V668" s="61"/>
      <c r="W668" s="294"/>
      <c r="X668" s="59"/>
      <c r="Y668" s="60"/>
      <c r="Z668" s="59"/>
      <c r="AA668" s="60"/>
      <c r="AB668" s="61"/>
      <c r="AC668" s="62"/>
      <c r="AD668" s="63"/>
      <c r="AE668" s="63"/>
      <c r="AF668" s="64"/>
      <c r="AG668" s="65"/>
      <c r="AH668" s="61"/>
      <c r="AI668" s="510"/>
      <c r="AJ668" s="510"/>
      <c r="AK668" s="511"/>
      <c r="AL668" s="100"/>
      <c r="AM668" s="382" t="str">
        <f t="shared" si="631"/>
        <v xml:space="preserve"> </v>
      </c>
      <c r="AN668" s="95" t="str">
        <f t="shared" si="632"/>
        <v xml:space="preserve"> </v>
      </c>
      <c r="AO668" s="365"/>
      <c r="AP668" s="365"/>
      <c r="AQ668" s="256"/>
      <c r="AR668" s="365"/>
      <c r="AS668" s="365"/>
      <c r="AT668" s="364" t="e">
        <f t="shared" si="634"/>
        <v>#N/A</v>
      </c>
      <c r="AU668" s="365" t="e">
        <f t="shared" si="635"/>
        <v>#N/A</v>
      </c>
      <c r="AV668" s="372" t="str">
        <f t="shared" ca="1" si="611"/>
        <v/>
      </c>
      <c r="AW668" s="364" t="e">
        <f t="shared" ca="1" si="612"/>
        <v>#N/A</v>
      </c>
      <c r="AX668" s="373" t="e">
        <f t="shared" ca="1" si="613"/>
        <v>#N/A</v>
      </c>
      <c r="AY668" s="98" t="e">
        <f t="shared" si="637"/>
        <v>#N/A</v>
      </c>
      <c r="AZ668" s="373" t="e">
        <f t="shared" si="636"/>
        <v>#N/A</v>
      </c>
      <c r="BA668" s="363"/>
      <c r="BB668" s="365"/>
      <c r="BC668" s="377"/>
      <c r="BD668" s="365"/>
      <c r="BE668" s="365"/>
      <c r="BF668" s="365"/>
      <c r="BG668" s="365"/>
      <c r="BH668" s="365"/>
      <c r="BI668" s="365"/>
      <c r="BJ668" s="365"/>
      <c r="BK668" s="365"/>
      <c r="BL668" s="376"/>
      <c r="BM668" s="376"/>
      <c r="BN668" s="260"/>
      <c r="BO668" s="260"/>
      <c r="BP668" s="260"/>
      <c r="BQ668" s="263"/>
      <c r="BR668" s="263"/>
    </row>
    <row r="669" spans="1:70" s="50" customFormat="1" ht="27.75" customHeight="1" x14ac:dyDescent="0.2">
      <c r="A669" s="22">
        <f>A668+1</f>
        <v>477</v>
      </c>
      <c r="B669" s="51"/>
      <c r="C669" s="52"/>
      <c r="D669" s="53"/>
      <c r="E669" s="54"/>
      <c r="F669" s="55"/>
      <c r="G669" s="56"/>
      <c r="H669" s="57"/>
      <c r="I669" s="275"/>
      <c r="J669" s="58"/>
      <c r="K669" s="59"/>
      <c r="L669" s="60"/>
      <c r="M669" s="59"/>
      <c r="N669" s="60"/>
      <c r="O669" s="59"/>
      <c r="P669" s="60"/>
      <c r="Q669" s="61"/>
      <c r="R669" s="286"/>
      <c r="S669" s="58"/>
      <c r="T669" s="59"/>
      <c r="U669" s="59"/>
      <c r="V669" s="61"/>
      <c r="W669" s="294"/>
      <c r="X669" s="59"/>
      <c r="Y669" s="60"/>
      <c r="Z669" s="59"/>
      <c r="AA669" s="60"/>
      <c r="AB669" s="61"/>
      <c r="AC669" s="62"/>
      <c r="AD669" s="63"/>
      <c r="AE669" s="63"/>
      <c r="AF669" s="64"/>
      <c r="AG669" s="65"/>
      <c r="AH669" s="61"/>
      <c r="AI669" s="510"/>
      <c r="AJ669" s="510"/>
      <c r="AK669" s="511"/>
      <c r="AL669" s="100"/>
      <c r="AM669" s="382" t="str">
        <f t="shared" si="631"/>
        <v xml:space="preserve"> </v>
      </c>
      <c r="AN669" s="95" t="str">
        <f t="shared" si="632"/>
        <v xml:space="preserve"> </v>
      </c>
      <c r="AO669" s="365"/>
      <c r="AP669" s="365"/>
      <c r="AQ669" s="256"/>
      <c r="AR669" s="365"/>
      <c r="AS669" s="365"/>
      <c r="AT669" s="364" t="e">
        <f t="shared" si="634"/>
        <v>#N/A</v>
      </c>
      <c r="AU669" s="365" t="e">
        <f t="shared" si="635"/>
        <v>#N/A</v>
      </c>
      <c r="AV669" s="372" t="str">
        <f t="shared" ca="1" si="611"/>
        <v/>
      </c>
      <c r="AW669" s="364" t="e">
        <f t="shared" ca="1" si="612"/>
        <v>#N/A</v>
      </c>
      <c r="AX669" s="373" t="e">
        <f t="shared" ca="1" si="613"/>
        <v>#N/A</v>
      </c>
      <c r="AY669" s="98" t="e">
        <f t="shared" si="637"/>
        <v>#N/A</v>
      </c>
      <c r="AZ669" s="373" t="e">
        <f t="shared" si="636"/>
        <v>#N/A</v>
      </c>
      <c r="BA669" s="363"/>
      <c r="BB669" s="365"/>
      <c r="BC669" s="377"/>
      <c r="BD669" s="365"/>
      <c r="BE669" s="365"/>
      <c r="BF669" s="365"/>
      <c r="BG669" s="365"/>
      <c r="BH669" s="365"/>
      <c r="BI669" s="365"/>
      <c r="BJ669" s="365"/>
      <c r="BK669" s="365"/>
      <c r="BL669" s="376"/>
      <c r="BM669" s="376"/>
      <c r="BN669" s="260"/>
      <c r="BO669" s="260"/>
      <c r="BP669" s="260"/>
      <c r="BQ669" s="263"/>
      <c r="BR669" s="263"/>
    </row>
    <row r="670" spans="1:70" s="50" customFormat="1" ht="27.75" customHeight="1" x14ac:dyDescent="0.2">
      <c r="A670" s="22">
        <f t="shared" si="633"/>
        <v>478</v>
      </c>
      <c r="B670" s="51"/>
      <c r="C670" s="52"/>
      <c r="D670" s="53"/>
      <c r="E670" s="54"/>
      <c r="F670" s="55"/>
      <c r="G670" s="56"/>
      <c r="H670" s="57"/>
      <c r="I670" s="275"/>
      <c r="J670" s="58"/>
      <c r="K670" s="59"/>
      <c r="L670" s="60"/>
      <c r="M670" s="59"/>
      <c r="N670" s="60"/>
      <c r="O670" s="59"/>
      <c r="P670" s="60"/>
      <c r="Q670" s="61"/>
      <c r="R670" s="286"/>
      <c r="S670" s="58"/>
      <c r="T670" s="59"/>
      <c r="U670" s="59"/>
      <c r="V670" s="61"/>
      <c r="W670" s="294"/>
      <c r="X670" s="59"/>
      <c r="Y670" s="60"/>
      <c r="Z670" s="59"/>
      <c r="AA670" s="60"/>
      <c r="AB670" s="61"/>
      <c r="AC670" s="62"/>
      <c r="AD670" s="63"/>
      <c r="AE670" s="63"/>
      <c r="AF670" s="64"/>
      <c r="AG670" s="65"/>
      <c r="AH670" s="61"/>
      <c r="AI670" s="510"/>
      <c r="AJ670" s="510"/>
      <c r="AK670" s="511"/>
      <c r="AL670" s="100"/>
      <c r="AM670" s="382" t="str">
        <f t="shared" si="631"/>
        <v xml:space="preserve"> </v>
      </c>
      <c r="AN670" s="95" t="str">
        <f t="shared" si="632"/>
        <v xml:space="preserve"> </v>
      </c>
      <c r="AO670" s="365"/>
      <c r="AP670" s="365"/>
      <c r="AQ670" s="256"/>
      <c r="AR670" s="365"/>
      <c r="AS670" s="365"/>
      <c r="AT670" s="364" t="e">
        <f t="shared" si="634"/>
        <v>#N/A</v>
      </c>
      <c r="AU670" s="365" t="e">
        <f t="shared" si="635"/>
        <v>#N/A</v>
      </c>
      <c r="AV670" s="372" t="str">
        <f t="shared" ca="1" si="611"/>
        <v/>
      </c>
      <c r="AW670" s="364" t="e">
        <f t="shared" ca="1" si="612"/>
        <v>#N/A</v>
      </c>
      <c r="AX670" s="373" t="e">
        <f t="shared" ca="1" si="613"/>
        <v>#N/A</v>
      </c>
      <c r="AY670" s="98" t="e">
        <f t="shared" si="637"/>
        <v>#N/A</v>
      </c>
      <c r="AZ670" s="373" t="e">
        <f t="shared" si="636"/>
        <v>#N/A</v>
      </c>
      <c r="BA670" s="363"/>
      <c r="BB670" s="365"/>
      <c r="BC670" s="377"/>
      <c r="BD670" s="365"/>
      <c r="BE670" s="365"/>
      <c r="BF670" s="365"/>
      <c r="BG670" s="365"/>
      <c r="BH670" s="365"/>
      <c r="BI670" s="365"/>
      <c r="BJ670" s="365"/>
      <c r="BK670" s="365"/>
      <c r="BL670" s="376"/>
      <c r="BM670" s="376"/>
      <c r="BN670" s="260"/>
      <c r="BO670" s="260"/>
      <c r="BP670" s="260"/>
      <c r="BQ670" s="263"/>
      <c r="BR670" s="263"/>
    </row>
    <row r="671" spans="1:70" s="50" customFormat="1" ht="27.75" customHeight="1" x14ac:dyDescent="0.2">
      <c r="A671" s="22">
        <f t="shared" si="633"/>
        <v>479</v>
      </c>
      <c r="B671" s="51"/>
      <c r="C671" s="52"/>
      <c r="D671" s="53"/>
      <c r="E671" s="54"/>
      <c r="F671" s="55"/>
      <c r="G671" s="56"/>
      <c r="H671" s="57"/>
      <c r="I671" s="275"/>
      <c r="J671" s="58"/>
      <c r="K671" s="59"/>
      <c r="L671" s="60"/>
      <c r="M671" s="59"/>
      <c r="N671" s="60"/>
      <c r="O671" s="59"/>
      <c r="P671" s="60"/>
      <c r="Q671" s="61"/>
      <c r="R671" s="286"/>
      <c r="S671" s="58"/>
      <c r="T671" s="59"/>
      <c r="U671" s="59"/>
      <c r="V671" s="61"/>
      <c r="W671" s="294"/>
      <c r="X671" s="59"/>
      <c r="Y671" s="60"/>
      <c r="Z671" s="59"/>
      <c r="AA671" s="60"/>
      <c r="AB671" s="61"/>
      <c r="AC671" s="62"/>
      <c r="AD671" s="63"/>
      <c r="AE671" s="63"/>
      <c r="AF671" s="64"/>
      <c r="AG671" s="65"/>
      <c r="AH671" s="61"/>
      <c r="AI671" s="510"/>
      <c r="AJ671" s="510"/>
      <c r="AK671" s="511"/>
      <c r="AL671" s="100"/>
      <c r="AM671" s="382" t="str">
        <f t="shared" si="631"/>
        <v xml:space="preserve"> </v>
      </c>
      <c r="AN671" s="95" t="str">
        <f t="shared" si="632"/>
        <v xml:space="preserve"> </v>
      </c>
      <c r="AO671" s="365"/>
      <c r="AP671" s="365"/>
      <c r="AQ671" s="256"/>
      <c r="AR671" s="365"/>
      <c r="AS671" s="365"/>
      <c r="AT671" s="364" t="e">
        <f t="shared" si="634"/>
        <v>#N/A</v>
      </c>
      <c r="AU671" s="365" t="e">
        <f t="shared" si="635"/>
        <v>#N/A</v>
      </c>
      <c r="AV671" s="372" t="str">
        <f t="shared" ca="1" si="611"/>
        <v/>
      </c>
      <c r="AW671" s="364" t="e">
        <f t="shared" ca="1" si="612"/>
        <v>#N/A</v>
      </c>
      <c r="AX671" s="373" t="e">
        <f t="shared" ca="1" si="613"/>
        <v>#N/A</v>
      </c>
      <c r="AY671" s="98" t="e">
        <f t="shared" si="637"/>
        <v>#N/A</v>
      </c>
      <c r="AZ671" s="373" t="e">
        <f t="shared" si="636"/>
        <v>#N/A</v>
      </c>
      <c r="BA671" s="365"/>
      <c r="BB671" s="365"/>
      <c r="BC671" s="377"/>
      <c r="BD671" s="365"/>
      <c r="BE671" s="365"/>
      <c r="BF671" s="365"/>
      <c r="BG671" s="365"/>
      <c r="BH671" s="365"/>
      <c r="BI671" s="365"/>
      <c r="BJ671" s="365"/>
      <c r="BK671" s="365"/>
      <c r="BL671" s="376"/>
      <c r="BM671" s="376"/>
      <c r="BN671" s="260"/>
      <c r="BO671" s="260"/>
      <c r="BP671" s="260"/>
      <c r="BQ671" s="263"/>
      <c r="BR671" s="263"/>
    </row>
    <row r="672" spans="1:70" s="50" customFormat="1" ht="27.75" customHeight="1" thickBot="1" x14ac:dyDescent="0.25">
      <c r="A672" s="23">
        <f t="shared" si="633"/>
        <v>480</v>
      </c>
      <c r="B672" s="66"/>
      <c r="C672" s="67"/>
      <c r="D672" s="68"/>
      <c r="E672" s="69"/>
      <c r="F672" s="70"/>
      <c r="G672" s="71"/>
      <c r="H672" s="72"/>
      <c r="I672" s="276"/>
      <c r="J672" s="73"/>
      <c r="K672" s="74"/>
      <c r="L672" s="75"/>
      <c r="M672" s="74"/>
      <c r="N672" s="75"/>
      <c r="O672" s="74"/>
      <c r="P672" s="75"/>
      <c r="Q672" s="76"/>
      <c r="R672" s="287"/>
      <c r="S672" s="73"/>
      <c r="T672" s="74"/>
      <c r="U672" s="74"/>
      <c r="V672" s="76"/>
      <c r="W672" s="295"/>
      <c r="X672" s="74"/>
      <c r="Y672" s="75"/>
      <c r="Z672" s="74"/>
      <c r="AA672" s="75"/>
      <c r="AB672" s="76"/>
      <c r="AC672" s="77"/>
      <c r="AD672" s="78"/>
      <c r="AE672" s="78"/>
      <c r="AF672" s="79"/>
      <c r="AG672" s="80"/>
      <c r="AH672" s="76"/>
      <c r="AI672" s="518"/>
      <c r="AJ672" s="518"/>
      <c r="AK672" s="519"/>
      <c r="AL672" s="100"/>
      <c r="AM672" s="382" t="str">
        <f t="shared" si="631"/>
        <v xml:space="preserve"> </v>
      </c>
      <c r="AN672" s="95" t="str">
        <f t="shared" si="632"/>
        <v xml:space="preserve"> </v>
      </c>
      <c r="AO672" s="365"/>
      <c r="AP672" s="365"/>
      <c r="AQ672" s="256"/>
      <c r="AR672" s="365"/>
      <c r="AS672" s="365"/>
      <c r="AT672" s="364" t="e">
        <f t="shared" si="634"/>
        <v>#N/A</v>
      </c>
      <c r="AU672" s="365" t="e">
        <f t="shared" si="635"/>
        <v>#N/A</v>
      </c>
      <c r="AV672" s="372" t="str">
        <f t="shared" ca="1" si="611"/>
        <v/>
      </c>
      <c r="AW672" s="364" t="e">
        <f t="shared" ca="1" si="612"/>
        <v>#N/A</v>
      </c>
      <c r="AX672" s="373" t="e">
        <f t="shared" ca="1" si="613"/>
        <v>#N/A</v>
      </c>
      <c r="AY672" s="98" t="e">
        <f t="shared" si="637"/>
        <v>#N/A</v>
      </c>
      <c r="AZ672" s="373" t="e">
        <f t="shared" si="636"/>
        <v>#N/A</v>
      </c>
      <c r="BA672" s="365"/>
      <c r="BB672" s="365"/>
      <c r="BC672" s="377"/>
      <c r="BD672" s="365"/>
      <c r="BE672" s="365"/>
      <c r="BF672" s="365"/>
      <c r="BG672" s="365"/>
      <c r="BH672" s="365"/>
      <c r="BI672" s="365"/>
      <c r="BJ672" s="365"/>
      <c r="BK672" s="365"/>
      <c r="BL672" s="376"/>
      <c r="BM672" s="376"/>
      <c r="BN672" s="260"/>
      <c r="BO672" s="260"/>
      <c r="BP672" s="260"/>
      <c r="BQ672" s="263"/>
      <c r="BR672" s="263"/>
    </row>
    <row r="673" spans="1:70" ht="4.5" customHeight="1" thickBot="1" x14ac:dyDescent="0.25">
      <c r="A673" s="91">
        <f>AK676</f>
        <v>48</v>
      </c>
      <c r="B673" s="235"/>
      <c r="C673" s="235"/>
      <c r="D673" s="235"/>
      <c r="E673" s="235"/>
      <c r="F673" s="235"/>
      <c r="G673" s="235"/>
      <c r="H673" s="235"/>
      <c r="I673" s="235"/>
      <c r="J673" s="280"/>
      <c r="K673" s="280"/>
      <c r="L673" s="280"/>
      <c r="M673" s="280"/>
      <c r="N673" s="280"/>
      <c r="O673" s="280"/>
      <c r="P673" s="280"/>
      <c r="Q673" s="280"/>
      <c r="R673" s="280"/>
      <c r="S673" s="292"/>
      <c r="T673" s="292"/>
      <c r="U673" s="292"/>
      <c r="V673" s="292"/>
      <c r="W673" s="292"/>
      <c r="X673" s="292"/>
      <c r="Y673" s="292"/>
      <c r="Z673" s="292"/>
      <c r="AA673" s="292"/>
      <c r="AB673" s="292"/>
      <c r="AC673" s="292"/>
      <c r="AD673" s="236"/>
      <c r="AE673" s="237"/>
      <c r="AF673" s="236"/>
      <c r="AG673" s="238"/>
      <c r="AH673" s="536"/>
      <c r="AI673" s="537"/>
      <c r="AJ673" s="537"/>
      <c r="AK673" s="537"/>
      <c r="AL673" s="383"/>
      <c r="AM673" s="384"/>
      <c r="AN673" s="383"/>
      <c r="AT673" s="364" t="e">
        <f t="shared" si="634"/>
        <v>#N/A</v>
      </c>
      <c r="AU673" s="365" t="e">
        <f t="shared" si="635"/>
        <v>#N/A</v>
      </c>
      <c r="AV673" s="372" t="str">
        <f t="shared" ca="1" si="611"/>
        <v/>
      </c>
      <c r="AW673" s="364" t="e">
        <f t="shared" ca="1" si="612"/>
        <v>#N/A</v>
      </c>
      <c r="AX673" s="373" t="e">
        <f t="shared" ca="1" si="613"/>
        <v>#N/A</v>
      </c>
      <c r="AY673" s="98" t="e">
        <f t="shared" si="637"/>
        <v>#N/A</v>
      </c>
      <c r="AZ673" s="373" t="e">
        <f t="shared" si="636"/>
        <v>#N/A</v>
      </c>
      <c r="BC673" s="377"/>
    </row>
    <row r="674" spans="1:70" ht="26.25" customHeight="1" x14ac:dyDescent="0.2">
      <c r="A674" s="163">
        <f>A660+1</f>
        <v>48</v>
      </c>
      <c r="B674" s="523"/>
      <c r="C674" s="523"/>
      <c r="D674" s="523"/>
      <c r="E674" s="524"/>
      <c r="F674" s="527" t="str">
        <f>IF('FRONT PAGE'!$A$1="www.fly-logics.com","TOTAL PAGE",0)</f>
        <v>TOTAL PAGE</v>
      </c>
      <c r="G674" s="528"/>
      <c r="H674" s="529"/>
      <c r="I674" s="314" t="str">
        <f>IF('FRONT PAGE'!$A$1="www.fly-logics.com",IF(SUM(I663:I673)=0," ",SUM(I663:I673)),0)</f>
        <v xml:space="preserve"> </v>
      </c>
      <c r="J674" s="315" t="str">
        <f>IF('FRONT PAGE'!$A$1="www.fly-logics.com",IF(SUM(J663:J673)=0," ",SUM(J663:J673)),0)</f>
        <v xml:space="preserve"> </v>
      </c>
      <c r="K674" s="316" t="str">
        <f>IF('FRONT PAGE'!$A$1="www.fly-logics.com",IF(SUM(K663:K673)=0," ",SUM(K663:K673)),0)</f>
        <v xml:space="preserve"> </v>
      </c>
      <c r="L674" s="317" t="str">
        <f>IF('FRONT PAGE'!$A$1="www.fly-logics.com",IF(SUM(L663:L673)=0," ",SUM(L663:L673)),0)</f>
        <v xml:space="preserve"> </v>
      </c>
      <c r="M674" s="316" t="str">
        <f>IF('FRONT PAGE'!$A$1="www.fly-logics.com",IF(SUM(M663:M673)=0," ",SUM(M663:M673)),0)</f>
        <v xml:space="preserve"> </v>
      </c>
      <c r="N674" s="317" t="str">
        <f>IF('FRONT PAGE'!$A$1="www.fly-logics.com",IF(SUM(N663:N673)=0," ",SUM(N663:N673)),0)</f>
        <v xml:space="preserve"> </v>
      </c>
      <c r="O674" s="316" t="str">
        <f>IF('FRONT PAGE'!$A$1="www.fly-logics.com",IF(SUM(O663:O673)=0," ",SUM(O663:O673)),0)</f>
        <v xml:space="preserve"> </v>
      </c>
      <c r="P674" s="317" t="str">
        <f>IF('FRONT PAGE'!$A$1="www.fly-logics.com",IF(SUM(P663:P673)=0," ",SUM(P663:P673)),0)</f>
        <v xml:space="preserve"> </v>
      </c>
      <c r="Q674" s="318" t="str">
        <f>IF('FRONT PAGE'!$A$1="www.fly-logics.com",IF(SUM(Q663:Q673)=0," ",SUM(Q663:Q673)),0)</f>
        <v xml:space="preserve"> </v>
      </c>
      <c r="R674" s="319"/>
      <c r="S674" s="315" t="str">
        <f>IF('FRONT PAGE'!$A$1="www.fly-logics.com",IF(SUM(S663:S673)=0," ",SUM(S663:S673)),0)</f>
        <v xml:space="preserve"> </v>
      </c>
      <c r="T674" s="316" t="str">
        <f>IF('FRONT PAGE'!$A$1="www.fly-logics.com",IF(SUM(T663:T673)=0," ",SUM(T663:T673)),0)</f>
        <v xml:space="preserve"> </v>
      </c>
      <c r="U674" s="316" t="str">
        <f>IF('FRONT PAGE'!$A$1="www.fly-logics.com",IF(SUM(U663:U673)=0," ",SUM(U663:U673)),0)</f>
        <v xml:space="preserve"> </v>
      </c>
      <c r="V674" s="318" t="str">
        <f>IF('FRONT PAGE'!$A$1="www.fly-logics.com",IF(SUM(V663:V673)=0," ",SUM(V663:V673)),0)</f>
        <v xml:space="preserve"> </v>
      </c>
      <c r="W674" s="315" t="str">
        <f>IF('FRONT PAGE'!$A$1="www.fly-logics.com",IF(SUM(W663:W673)=0," ",SUM(W663:W673)),0)</f>
        <v xml:space="preserve"> </v>
      </c>
      <c r="X674" s="316" t="str">
        <f>IF('FRONT PAGE'!$A$1="www.fly-logics.com",IF(SUM(X663:X673)=0," ",SUM(X663:X673)),0)</f>
        <v xml:space="preserve"> </v>
      </c>
      <c r="Y674" s="317" t="str">
        <f>IF('FRONT PAGE'!$A$1="www.fly-logics.com",IF(SUM(Y663:Y673)=0," ",SUM(Y663:Y673)),0)</f>
        <v xml:space="preserve"> </v>
      </c>
      <c r="Z674" s="316" t="str">
        <f>IF('FRONT PAGE'!$A$1="www.fly-logics.com",IF(SUM(Z663:Z673)=0," ",SUM(Z663:Z673)),0)</f>
        <v xml:space="preserve"> </v>
      </c>
      <c r="AA674" s="317" t="str">
        <f>IF('FRONT PAGE'!$A$1="www.fly-logics.com",IF(SUM(AA663:AA673)=0," ",SUM(AA663:AA673)),0)</f>
        <v xml:space="preserve"> </v>
      </c>
      <c r="AB674" s="318" t="str">
        <f>IF('FRONT PAGE'!$A$1="www.fly-logics.com",IF(SUM(AB663:AB673)=0," ",SUM(AB663:AB673)),0)</f>
        <v xml:space="preserve"> </v>
      </c>
      <c r="AC674" s="329" t="str">
        <f>IF('FRONT PAGE'!$A$1="www.fly-logics.com",IF(SUM(AC663:AC673)=0," ",SUM(AC663:AC673)),0)</f>
        <v xml:space="preserve"> </v>
      </c>
      <c r="AD674" s="321" t="str">
        <f>IF('FRONT PAGE'!$A$1="www.fly-logics.com",IF(SUM(AD663:AD673)=0," ",SUM(AD663:AD673)),0)</f>
        <v xml:space="preserve"> </v>
      </c>
      <c r="AE674" s="321" t="str">
        <f>IF('FRONT PAGE'!$A$1="www.fly-logics.com",IF(SUM(AE663:AE673)=0," ",SUM(AE663:AE673)),0)</f>
        <v xml:space="preserve"> </v>
      </c>
      <c r="AF674" s="322" t="str">
        <f>IF('FRONT PAGE'!$A$1="www.fly-logics.com",IF(SUM(AF663:AF673)=0," ",SUM(AF663:AF673)),0)</f>
        <v xml:space="preserve"> </v>
      </c>
      <c r="AG674" s="323" t="str">
        <f>IF('FRONT PAGE'!$A$1="www.fly-logics.com",IF(SUM(AG663:AG673)=0," ",SUM(AG663:AG673)),0)</f>
        <v xml:space="preserve"> </v>
      </c>
      <c r="AH674" s="520" t="str">
        <f>IF('FRONT PAGE'!$A$1="www.fly-logics.com","I certify that all the data in this
logbook are accurate",0)</f>
        <v>I certify that all the data in this
logbook are accurate</v>
      </c>
      <c r="AI674" s="521"/>
      <c r="AJ674" s="521"/>
      <c r="AK674" s="522"/>
      <c r="AL674" s="385"/>
      <c r="AM674" s="386"/>
      <c r="AN674" s="385"/>
      <c r="AT674" s="364" t="e">
        <f t="shared" si="634"/>
        <v>#N/A</v>
      </c>
      <c r="AU674" s="365" t="e">
        <f t="shared" si="635"/>
        <v>#N/A</v>
      </c>
      <c r="AV674" s="372" t="str">
        <f t="shared" ca="1" si="611"/>
        <v/>
      </c>
      <c r="AW674" s="364" t="e">
        <f t="shared" ca="1" si="612"/>
        <v>#N/A</v>
      </c>
      <c r="AX674" s="373" t="e">
        <f t="shared" ca="1" si="613"/>
        <v>#N/A</v>
      </c>
      <c r="AY674" s="98" t="e">
        <f t="shared" si="637"/>
        <v>#N/A</v>
      </c>
      <c r="AZ674" s="373" t="e">
        <f t="shared" si="636"/>
        <v>#N/A</v>
      </c>
      <c r="BA674" s="363"/>
      <c r="BC674" s="377"/>
    </row>
    <row r="675" spans="1:70" ht="26.25" customHeight="1" x14ac:dyDescent="0.2">
      <c r="A675" s="505">
        <f>AL659</f>
        <v>0</v>
      </c>
      <c r="B675" s="525"/>
      <c r="C675" s="525"/>
      <c r="D675" s="525"/>
      <c r="E675" s="526"/>
      <c r="F675" s="530" t="str">
        <f>IF('FRONT PAGE'!$A$1="www.fly-logics.com","TOTAL PREVIOUS LOGBOOK",0)</f>
        <v>TOTAL PREVIOUS LOGBOOK</v>
      </c>
      <c r="G675" s="531"/>
      <c r="H675" s="532"/>
      <c r="I675" s="333">
        <f>I662</f>
        <v>33.75</v>
      </c>
      <c r="J675" s="334">
        <f t="shared" ref="J675:Q675" si="638">J662</f>
        <v>33.75</v>
      </c>
      <c r="K675" s="335" t="str">
        <f t="shared" si="638"/>
        <v xml:space="preserve"> </v>
      </c>
      <c r="L675" s="336" t="str">
        <f t="shared" si="638"/>
        <v xml:space="preserve"> </v>
      </c>
      <c r="M675" s="335" t="str">
        <f t="shared" si="638"/>
        <v xml:space="preserve"> </v>
      </c>
      <c r="N675" s="336" t="str">
        <f t="shared" si="638"/>
        <v xml:space="preserve"> </v>
      </c>
      <c r="O675" s="335" t="str">
        <f t="shared" si="638"/>
        <v xml:space="preserve"> </v>
      </c>
      <c r="P675" s="336" t="str">
        <f t="shared" si="638"/>
        <v xml:space="preserve"> </v>
      </c>
      <c r="Q675" s="337" t="str">
        <f t="shared" si="638"/>
        <v xml:space="preserve"> </v>
      </c>
      <c r="R675" s="288">
        <v>10</v>
      </c>
      <c r="S675" s="331" t="str">
        <f>S662</f>
        <v xml:space="preserve"> </v>
      </c>
      <c r="T675" s="239">
        <f t="shared" ref="T675:AG675" si="639">T662</f>
        <v>13.75</v>
      </c>
      <c r="U675" s="239">
        <f t="shared" si="639"/>
        <v>20</v>
      </c>
      <c r="V675" s="240">
        <f t="shared" si="639"/>
        <v>5</v>
      </c>
      <c r="W675" s="241" t="str">
        <f t="shared" si="639"/>
        <v xml:space="preserve"> </v>
      </c>
      <c r="X675" s="239" t="str">
        <f t="shared" si="639"/>
        <v xml:space="preserve"> </v>
      </c>
      <c r="Y675" s="242">
        <f t="shared" si="639"/>
        <v>5</v>
      </c>
      <c r="Z675" s="239" t="str">
        <f t="shared" si="639"/>
        <v xml:space="preserve"> </v>
      </c>
      <c r="AA675" s="242">
        <f t="shared" si="639"/>
        <v>3.75</v>
      </c>
      <c r="AB675" s="240" t="str">
        <f t="shared" si="639"/>
        <v xml:space="preserve"> </v>
      </c>
      <c r="AC675" s="243">
        <f t="shared" si="639"/>
        <v>14</v>
      </c>
      <c r="AD675" s="244" t="str">
        <f t="shared" si="639"/>
        <v xml:space="preserve"> </v>
      </c>
      <c r="AE675" s="244">
        <f t="shared" si="639"/>
        <v>14</v>
      </c>
      <c r="AF675" s="245" t="str">
        <f t="shared" si="639"/>
        <v xml:space="preserve"> </v>
      </c>
      <c r="AG675" s="332">
        <f t="shared" si="639"/>
        <v>17</v>
      </c>
      <c r="AH675" s="507"/>
      <c r="AI675" s="508"/>
      <c r="AJ675" s="508"/>
      <c r="AK675" s="509"/>
      <c r="AL675" s="385"/>
      <c r="AM675" s="386"/>
      <c r="AN675" s="385"/>
      <c r="AT675" s="364" t="e">
        <f t="shared" ref="AT675:AT684" si="640">IF(ISBLANK($B943),NA(),$B943)</f>
        <v>#N/A</v>
      </c>
      <c r="AU675" s="365" t="e">
        <f t="shared" ref="AU675:AU684" si="641">IF(ISBLANK($I943),NA(),$I943)</f>
        <v>#N/A</v>
      </c>
      <c r="AV675" s="372" t="str">
        <f t="shared" ca="1" si="611"/>
        <v/>
      </c>
      <c r="AW675" s="364" t="e">
        <f t="shared" ca="1" si="612"/>
        <v>#N/A</v>
      </c>
      <c r="AX675" s="373" t="e">
        <f t="shared" ca="1" si="613"/>
        <v>#N/A</v>
      </c>
      <c r="AY675" s="98" t="e">
        <f>IF(S943=0,NA(),S943)</f>
        <v>#N/A</v>
      </c>
      <c r="AZ675" s="373" t="e">
        <f>IF(V943=0,NA(),V943)</f>
        <v>#N/A</v>
      </c>
      <c r="BA675" s="363"/>
      <c r="BC675" s="377"/>
    </row>
    <row r="676" spans="1:70" ht="26.25" customHeight="1" thickBot="1" x14ac:dyDescent="0.25">
      <c r="A676" s="506"/>
      <c r="B676" s="512" t="str">
        <f>IF('FRONT PAGE'!$A$1="www.fly-logics.com","Authority certifying flight hours 
STAMP &amp; SIGNATURE",0)</f>
        <v>Authority certifying flight hours 
STAMP &amp; SIGNATURE</v>
      </c>
      <c r="C676" s="512"/>
      <c r="D676" s="512"/>
      <c r="E676" s="513"/>
      <c r="F676" s="533" t="str">
        <f>IF('FRONT PAGE'!$A$1="www.fly-logics.com","TOTAL TO DATE",0)</f>
        <v>TOTAL TO DATE</v>
      </c>
      <c r="G676" s="534"/>
      <c r="H676" s="535"/>
      <c r="I676" s="32">
        <f t="shared" ref="I676:Q676" si="642">IF(SUM(I674:I675)=0," ",SUM(I674:I675))</f>
        <v>33.75</v>
      </c>
      <c r="J676" s="27">
        <f t="shared" si="642"/>
        <v>33.75</v>
      </c>
      <c r="K676" s="24" t="str">
        <f t="shared" si="642"/>
        <v xml:space="preserve"> </v>
      </c>
      <c r="L676" s="25" t="str">
        <f t="shared" si="642"/>
        <v xml:space="preserve"> </v>
      </c>
      <c r="M676" s="24" t="str">
        <f t="shared" si="642"/>
        <v xml:space="preserve"> </v>
      </c>
      <c r="N676" s="25" t="str">
        <f t="shared" si="642"/>
        <v xml:space="preserve"> </v>
      </c>
      <c r="O676" s="24" t="str">
        <f t="shared" si="642"/>
        <v xml:space="preserve"> </v>
      </c>
      <c r="P676" s="25" t="str">
        <f t="shared" si="642"/>
        <v xml:space="preserve"> </v>
      </c>
      <c r="Q676" s="26" t="str">
        <f t="shared" si="642"/>
        <v xml:space="preserve"> </v>
      </c>
      <c r="R676" s="289"/>
      <c r="S676" s="27" t="str">
        <f t="shared" ref="S676:AG676" si="643">IF(SUM(S674:S675)=0," ",SUM(S674:S675))</f>
        <v xml:space="preserve"> </v>
      </c>
      <c r="T676" s="24">
        <f t="shared" si="643"/>
        <v>13.75</v>
      </c>
      <c r="U676" s="24">
        <f t="shared" si="643"/>
        <v>20</v>
      </c>
      <c r="V676" s="26">
        <f t="shared" si="643"/>
        <v>5</v>
      </c>
      <c r="W676" s="27" t="str">
        <f t="shared" si="643"/>
        <v xml:space="preserve"> </v>
      </c>
      <c r="X676" s="24" t="str">
        <f t="shared" si="643"/>
        <v xml:space="preserve"> </v>
      </c>
      <c r="Y676" s="25">
        <f t="shared" si="643"/>
        <v>5</v>
      </c>
      <c r="Z676" s="24" t="str">
        <f t="shared" si="643"/>
        <v xml:space="preserve"> </v>
      </c>
      <c r="AA676" s="25">
        <f t="shared" si="643"/>
        <v>3.75</v>
      </c>
      <c r="AB676" s="26" t="str">
        <f t="shared" si="643"/>
        <v xml:space="preserve"> </v>
      </c>
      <c r="AC676" s="30">
        <f t="shared" si="643"/>
        <v>14</v>
      </c>
      <c r="AD676" s="28" t="str">
        <f t="shared" si="643"/>
        <v xml:space="preserve"> </v>
      </c>
      <c r="AE676" s="28">
        <f t="shared" si="643"/>
        <v>14</v>
      </c>
      <c r="AF676" s="31" t="str">
        <f t="shared" si="643"/>
        <v xml:space="preserve"> </v>
      </c>
      <c r="AG676" s="33">
        <f t="shared" si="643"/>
        <v>17</v>
      </c>
      <c r="AH676" s="514" t="str">
        <f>IF('FRONT PAGE'!$A$1="www.fly-logics.com","_____________________________
PILOT SIGNATURE",0)</f>
        <v>_____________________________
PILOT SIGNATURE</v>
      </c>
      <c r="AI676" s="515"/>
      <c r="AJ676" s="515"/>
      <c r="AK676" s="330">
        <f>A674</f>
        <v>48</v>
      </c>
      <c r="AL676" s="387"/>
      <c r="AM676" s="388"/>
      <c r="AN676" s="387"/>
      <c r="AT676" s="364" t="e">
        <f t="shared" si="640"/>
        <v>#N/A</v>
      </c>
      <c r="AU676" s="365" t="e">
        <f t="shared" si="641"/>
        <v>#N/A</v>
      </c>
      <c r="AV676" s="372" t="str">
        <f t="shared" ca="1" si="611"/>
        <v/>
      </c>
      <c r="AW676" s="364" t="e">
        <f t="shared" ca="1" si="612"/>
        <v>#N/A</v>
      </c>
      <c r="AX676" s="373" t="e">
        <f t="shared" ca="1" si="613"/>
        <v>#N/A</v>
      </c>
      <c r="AY676" s="98" t="e">
        <f t="shared" ref="AY676:AY684" si="644">IF(S944=0,NA(),S944)</f>
        <v>#N/A</v>
      </c>
      <c r="AZ676" s="373" t="e">
        <f t="shared" ref="AZ676:AZ684" si="645">IF(V944=0,NA(),V944)</f>
        <v>#N/A</v>
      </c>
      <c r="BA676" s="363"/>
      <c r="BC676" s="377"/>
    </row>
    <row r="677" spans="1:70" s="50" customFormat="1" ht="27.75" customHeight="1" x14ac:dyDescent="0.2">
      <c r="A677" s="29">
        <f>A672+1</f>
        <v>481</v>
      </c>
      <c r="B677" s="39"/>
      <c r="C677" s="40"/>
      <c r="D677" s="41"/>
      <c r="E677" s="42"/>
      <c r="F677" s="43"/>
      <c r="G677" s="44"/>
      <c r="H677" s="45"/>
      <c r="I677" s="281"/>
      <c r="J677" s="277"/>
      <c r="K677" s="278"/>
      <c r="L677" s="279"/>
      <c r="M677" s="278"/>
      <c r="N677" s="279"/>
      <c r="O677" s="278"/>
      <c r="P677" s="279"/>
      <c r="Q677" s="150"/>
      <c r="R677" s="285"/>
      <c r="S677" s="46"/>
      <c r="T677" s="47"/>
      <c r="U677" s="47"/>
      <c r="V677" s="48"/>
      <c r="W677" s="293"/>
      <c r="X677" s="278"/>
      <c r="Y677" s="279"/>
      <c r="Z677" s="278"/>
      <c r="AA677" s="279"/>
      <c r="AB677" s="150"/>
      <c r="AC677" s="282"/>
      <c r="AD677" s="283"/>
      <c r="AE677" s="283"/>
      <c r="AF677" s="284"/>
      <c r="AG677" s="49"/>
      <c r="AH677" s="48"/>
      <c r="AI677" s="516"/>
      <c r="AJ677" s="516"/>
      <c r="AK677" s="517"/>
      <c r="AL677" s="100"/>
      <c r="AM677" s="382" t="str">
        <f t="shared" ref="AM677:AM686" si="646">IF(B677=0," ",TEXT(B677,"MMM"))</f>
        <v xml:space="preserve"> </v>
      </c>
      <c r="AN677" s="95" t="str">
        <f t="shared" ref="AN677:AN686" si="647">IF(B677=0," ",YEAR(B677))</f>
        <v xml:space="preserve"> </v>
      </c>
      <c r="AO677" s="365"/>
      <c r="AP677" s="365"/>
      <c r="AQ677" s="256"/>
      <c r="AR677" s="365"/>
      <c r="AS677" s="365"/>
      <c r="AT677" s="364" t="e">
        <f t="shared" si="640"/>
        <v>#N/A</v>
      </c>
      <c r="AU677" s="365" t="e">
        <f t="shared" si="641"/>
        <v>#N/A</v>
      </c>
      <c r="AV677" s="372" t="str">
        <f t="shared" ca="1" si="611"/>
        <v/>
      </c>
      <c r="AW677" s="364" t="e">
        <f t="shared" ca="1" si="612"/>
        <v>#N/A</v>
      </c>
      <c r="AX677" s="373" t="e">
        <f t="shared" ca="1" si="613"/>
        <v>#N/A</v>
      </c>
      <c r="AY677" s="98" t="e">
        <f t="shared" si="644"/>
        <v>#N/A</v>
      </c>
      <c r="AZ677" s="373" t="e">
        <f t="shared" si="645"/>
        <v>#N/A</v>
      </c>
      <c r="BA677" s="363"/>
      <c r="BB677" s="365"/>
      <c r="BC677" s="378"/>
      <c r="BD677" s="365"/>
      <c r="BE677" s="365"/>
      <c r="BF677" s="365"/>
      <c r="BG677" s="365"/>
      <c r="BH677" s="365"/>
      <c r="BI677" s="365"/>
      <c r="BJ677" s="365"/>
      <c r="BK677" s="365"/>
      <c r="BL677" s="376"/>
      <c r="BM677" s="376"/>
      <c r="BN677" s="260"/>
      <c r="BO677" s="260"/>
      <c r="BP677" s="260"/>
      <c r="BQ677" s="263"/>
      <c r="BR677" s="263"/>
    </row>
    <row r="678" spans="1:70" s="50" customFormat="1" ht="27.75" customHeight="1" x14ac:dyDescent="0.2">
      <c r="A678" s="22">
        <f>A677+1</f>
        <v>482</v>
      </c>
      <c r="B678" s="51"/>
      <c r="C678" s="52"/>
      <c r="D678" s="53"/>
      <c r="E678" s="54"/>
      <c r="F678" s="55"/>
      <c r="G678" s="56"/>
      <c r="H678" s="57"/>
      <c r="I678" s="275"/>
      <c r="J678" s="58"/>
      <c r="K678" s="59"/>
      <c r="L678" s="60"/>
      <c r="M678" s="59"/>
      <c r="N678" s="60"/>
      <c r="O678" s="59"/>
      <c r="P678" s="60"/>
      <c r="Q678" s="61"/>
      <c r="R678" s="286"/>
      <c r="S678" s="58"/>
      <c r="T678" s="59"/>
      <c r="U678" s="59"/>
      <c r="V678" s="61"/>
      <c r="W678" s="294"/>
      <c r="X678" s="59"/>
      <c r="Y678" s="60"/>
      <c r="Z678" s="59"/>
      <c r="AA678" s="60"/>
      <c r="AB678" s="61"/>
      <c r="AC678" s="62"/>
      <c r="AD678" s="63"/>
      <c r="AE678" s="63"/>
      <c r="AF678" s="64"/>
      <c r="AG678" s="65"/>
      <c r="AH678" s="61"/>
      <c r="AI678" s="510"/>
      <c r="AJ678" s="510"/>
      <c r="AK678" s="511"/>
      <c r="AL678" s="100"/>
      <c r="AM678" s="382" t="str">
        <f t="shared" si="646"/>
        <v xml:space="preserve"> </v>
      </c>
      <c r="AN678" s="95" t="str">
        <f t="shared" si="647"/>
        <v xml:space="preserve"> </v>
      </c>
      <c r="AO678" s="365"/>
      <c r="AP678" s="365"/>
      <c r="AQ678" s="256"/>
      <c r="AR678" s="365"/>
      <c r="AS678" s="365"/>
      <c r="AT678" s="364" t="e">
        <f t="shared" si="640"/>
        <v>#N/A</v>
      </c>
      <c r="AU678" s="365" t="e">
        <f t="shared" si="641"/>
        <v>#N/A</v>
      </c>
      <c r="AV678" s="372" t="str">
        <f t="shared" ca="1" si="611"/>
        <v/>
      </c>
      <c r="AW678" s="364" t="e">
        <f t="shared" ca="1" si="612"/>
        <v>#N/A</v>
      </c>
      <c r="AX678" s="373" t="e">
        <f t="shared" ca="1" si="613"/>
        <v>#N/A</v>
      </c>
      <c r="AY678" s="98" t="e">
        <f t="shared" si="644"/>
        <v>#N/A</v>
      </c>
      <c r="AZ678" s="373" t="e">
        <f t="shared" si="645"/>
        <v>#N/A</v>
      </c>
      <c r="BA678" s="363"/>
      <c r="BB678" s="365"/>
      <c r="BC678" s="377"/>
      <c r="BD678" s="365"/>
      <c r="BE678" s="365"/>
      <c r="BF678" s="365"/>
      <c r="BG678" s="365"/>
      <c r="BH678" s="365"/>
      <c r="BI678" s="365"/>
      <c r="BJ678" s="365"/>
      <c r="BK678" s="365"/>
      <c r="BL678" s="376"/>
      <c r="BM678" s="376"/>
      <c r="BN678" s="260"/>
      <c r="BO678" s="260"/>
      <c r="BP678" s="260"/>
      <c r="BQ678" s="263"/>
      <c r="BR678" s="263"/>
    </row>
    <row r="679" spans="1:70" s="50" customFormat="1" ht="27.75" customHeight="1" x14ac:dyDescent="0.2">
      <c r="A679" s="22">
        <f t="shared" ref="A679:A686" si="648">A678+1</f>
        <v>483</v>
      </c>
      <c r="B679" s="51"/>
      <c r="C679" s="52"/>
      <c r="D679" s="53"/>
      <c r="E679" s="54"/>
      <c r="F679" s="55"/>
      <c r="G679" s="56"/>
      <c r="H679" s="57"/>
      <c r="I679" s="275"/>
      <c r="J679" s="58"/>
      <c r="K679" s="59"/>
      <c r="L679" s="60"/>
      <c r="M679" s="59"/>
      <c r="N679" s="60"/>
      <c r="O679" s="59"/>
      <c r="P679" s="60"/>
      <c r="Q679" s="61"/>
      <c r="R679" s="286"/>
      <c r="S679" s="58"/>
      <c r="T679" s="59"/>
      <c r="U679" s="59"/>
      <c r="V679" s="61"/>
      <c r="W679" s="294"/>
      <c r="X679" s="59"/>
      <c r="Y679" s="60"/>
      <c r="Z679" s="59"/>
      <c r="AA679" s="60"/>
      <c r="AB679" s="61"/>
      <c r="AC679" s="62"/>
      <c r="AD679" s="63"/>
      <c r="AE679" s="63"/>
      <c r="AF679" s="64"/>
      <c r="AG679" s="65"/>
      <c r="AH679" s="61"/>
      <c r="AI679" s="510"/>
      <c r="AJ679" s="510"/>
      <c r="AK679" s="511"/>
      <c r="AL679" s="100"/>
      <c r="AM679" s="382" t="str">
        <f t="shared" si="646"/>
        <v xml:space="preserve"> </v>
      </c>
      <c r="AN679" s="95" t="str">
        <f t="shared" si="647"/>
        <v xml:space="preserve"> </v>
      </c>
      <c r="AO679" s="365"/>
      <c r="AP679" s="365"/>
      <c r="AQ679" s="256"/>
      <c r="AR679" s="365"/>
      <c r="AS679" s="365"/>
      <c r="AT679" s="364" t="e">
        <f t="shared" si="640"/>
        <v>#N/A</v>
      </c>
      <c r="AU679" s="365" t="e">
        <f t="shared" si="641"/>
        <v>#N/A</v>
      </c>
      <c r="AV679" s="372" t="str">
        <f t="shared" ca="1" si="611"/>
        <v/>
      </c>
      <c r="AW679" s="364" t="e">
        <f t="shared" ca="1" si="612"/>
        <v>#N/A</v>
      </c>
      <c r="AX679" s="373" t="e">
        <f t="shared" ca="1" si="613"/>
        <v>#N/A</v>
      </c>
      <c r="AY679" s="98" t="e">
        <f t="shared" si="644"/>
        <v>#N/A</v>
      </c>
      <c r="AZ679" s="373" t="e">
        <f t="shared" si="645"/>
        <v>#N/A</v>
      </c>
      <c r="BA679" s="363"/>
      <c r="BB679" s="365"/>
      <c r="BC679" s="377"/>
      <c r="BD679" s="365"/>
      <c r="BE679" s="365"/>
      <c r="BF679" s="365"/>
      <c r="BG679" s="365"/>
      <c r="BH679" s="365"/>
      <c r="BI679" s="365"/>
      <c r="BJ679" s="365"/>
      <c r="BK679" s="365"/>
      <c r="BL679" s="376"/>
      <c r="BM679" s="376"/>
      <c r="BN679" s="260"/>
      <c r="BO679" s="260"/>
      <c r="BP679" s="260"/>
      <c r="BQ679" s="263"/>
      <c r="BR679" s="263"/>
    </row>
    <row r="680" spans="1:70" s="50" customFormat="1" ht="27.75" customHeight="1" x14ac:dyDescent="0.2">
      <c r="A680" s="22">
        <f t="shared" si="648"/>
        <v>484</v>
      </c>
      <c r="B680" s="51"/>
      <c r="C680" s="52"/>
      <c r="D680" s="53"/>
      <c r="E680" s="54"/>
      <c r="F680" s="55"/>
      <c r="G680" s="56"/>
      <c r="H680" s="57"/>
      <c r="I680" s="275"/>
      <c r="J680" s="58"/>
      <c r="K680" s="59"/>
      <c r="L680" s="60"/>
      <c r="M680" s="59"/>
      <c r="N680" s="60"/>
      <c r="O680" s="59"/>
      <c r="P680" s="60"/>
      <c r="Q680" s="61"/>
      <c r="R680" s="286"/>
      <c r="S680" s="58"/>
      <c r="T680" s="59"/>
      <c r="U680" s="59"/>
      <c r="V680" s="61"/>
      <c r="W680" s="294"/>
      <c r="X680" s="59"/>
      <c r="Y680" s="60"/>
      <c r="Z680" s="59"/>
      <c r="AA680" s="60"/>
      <c r="AB680" s="61"/>
      <c r="AC680" s="62"/>
      <c r="AD680" s="63"/>
      <c r="AE680" s="63"/>
      <c r="AF680" s="64"/>
      <c r="AG680" s="65"/>
      <c r="AH680" s="61"/>
      <c r="AI680" s="510"/>
      <c r="AJ680" s="510"/>
      <c r="AK680" s="511"/>
      <c r="AL680" s="100"/>
      <c r="AM680" s="382" t="str">
        <f t="shared" si="646"/>
        <v xml:space="preserve"> </v>
      </c>
      <c r="AN680" s="95" t="str">
        <f t="shared" si="647"/>
        <v xml:space="preserve"> </v>
      </c>
      <c r="AO680" s="365"/>
      <c r="AP680" s="365"/>
      <c r="AQ680" s="256"/>
      <c r="AR680" s="365"/>
      <c r="AS680" s="365"/>
      <c r="AT680" s="364" t="e">
        <f t="shared" si="640"/>
        <v>#N/A</v>
      </c>
      <c r="AU680" s="365" t="e">
        <f t="shared" si="641"/>
        <v>#N/A</v>
      </c>
      <c r="AV680" s="372" t="str">
        <f t="shared" ca="1" si="611"/>
        <v/>
      </c>
      <c r="AW680" s="364" t="e">
        <f t="shared" ca="1" si="612"/>
        <v>#N/A</v>
      </c>
      <c r="AX680" s="373" t="e">
        <f t="shared" ca="1" si="613"/>
        <v>#N/A</v>
      </c>
      <c r="AY680" s="98" t="e">
        <f t="shared" si="644"/>
        <v>#N/A</v>
      </c>
      <c r="AZ680" s="373" t="e">
        <f t="shared" si="645"/>
        <v>#N/A</v>
      </c>
      <c r="BA680" s="363"/>
      <c r="BB680" s="365"/>
      <c r="BC680" s="377"/>
      <c r="BD680" s="365"/>
      <c r="BE680" s="365"/>
      <c r="BF680" s="365"/>
      <c r="BG680" s="365"/>
      <c r="BH680" s="365"/>
      <c r="BI680" s="365"/>
      <c r="BJ680" s="365"/>
      <c r="BK680" s="365"/>
      <c r="BL680" s="376"/>
      <c r="BM680" s="376"/>
      <c r="BN680" s="260"/>
      <c r="BO680" s="260"/>
      <c r="BP680" s="260"/>
      <c r="BQ680" s="263"/>
      <c r="BR680" s="263"/>
    </row>
    <row r="681" spans="1:70" s="50" customFormat="1" ht="27.75" customHeight="1" x14ac:dyDescent="0.2">
      <c r="A681" s="22">
        <f t="shared" si="648"/>
        <v>485</v>
      </c>
      <c r="B681" s="51"/>
      <c r="C681" s="52"/>
      <c r="D681" s="53"/>
      <c r="E681" s="54"/>
      <c r="F681" s="55"/>
      <c r="G681" s="56"/>
      <c r="H681" s="57"/>
      <c r="I681" s="275"/>
      <c r="J681" s="58"/>
      <c r="K681" s="59"/>
      <c r="L681" s="60"/>
      <c r="M681" s="59"/>
      <c r="N681" s="60"/>
      <c r="O681" s="59"/>
      <c r="P681" s="60"/>
      <c r="Q681" s="61"/>
      <c r="R681" s="286"/>
      <c r="S681" s="58"/>
      <c r="T681" s="59"/>
      <c r="U681" s="59"/>
      <c r="V681" s="61"/>
      <c r="W681" s="294"/>
      <c r="X681" s="59"/>
      <c r="Y681" s="60"/>
      <c r="Z681" s="59"/>
      <c r="AA681" s="60"/>
      <c r="AB681" s="61"/>
      <c r="AC681" s="62"/>
      <c r="AD681" s="63"/>
      <c r="AE681" s="63"/>
      <c r="AF681" s="64"/>
      <c r="AG681" s="65"/>
      <c r="AH681" s="61"/>
      <c r="AI681" s="510"/>
      <c r="AJ681" s="510"/>
      <c r="AK681" s="511"/>
      <c r="AL681" s="100"/>
      <c r="AM681" s="382" t="str">
        <f t="shared" si="646"/>
        <v xml:space="preserve"> </v>
      </c>
      <c r="AN681" s="95" t="str">
        <f t="shared" si="647"/>
        <v xml:space="preserve"> </v>
      </c>
      <c r="AO681" s="365"/>
      <c r="AP681" s="365"/>
      <c r="AQ681" s="256"/>
      <c r="AR681" s="365"/>
      <c r="AS681" s="365"/>
      <c r="AT681" s="364" t="e">
        <f t="shared" si="640"/>
        <v>#N/A</v>
      </c>
      <c r="AU681" s="365" t="e">
        <f t="shared" si="641"/>
        <v>#N/A</v>
      </c>
      <c r="AV681" s="372" t="str">
        <f t="shared" ca="1" si="611"/>
        <v/>
      </c>
      <c r="AW681" s="364" t="e">
        <f t="shared" ca="1" si="612"/>
        <v>#N/A</v>
      </c>
      <c r="AX681" s="373" t="e">
        <f t="shared" ca="1" si="613"/>
        <v>#N/A</v>
      </c>
      <c r="AY681" s="98" t="e">
        <f t="shared" si="644"/>
        <v>#N/A</v>
      </c>
      <c r="AZ681" s="373" t="e">
        <f t="shared" si="645"/>
        <v>#N/A</v>
      </c>
      <c r="BA681" s="363"/>
      <c r="BB681" s="365"/>
      <c r="BC681" s="377"/>
      <c r="BD681" s="365"/>
      <c r="BE681" s="365"/>
      <c r="BF681" s="365"/>
      <c r="BG681" s="365"/>
      <c r="BH681" s="365"/>
      <c r="BI681" s="365"/>
      <c r="BJ681" s="365"/>
      <c r="BK681" s="365"/>
      <c r="BL681" s="376"/>
      <c r="BM681" s="376"/>
      <c r="BN681" s="260"/>
      <c r="BO681" s="260"/>
      <c r="BP681" s="260"/>
      <c r="BQ681" s="263"/>
      <c r="BR681" s="263"/>
    </row>
    <row r="682" spans="1:70" s="50" customFormat="1" ht="27.75" customHeight="1" x14ac:dyDescent="0.2">
      <c r="A682" s="22">
        <f t="shared" si="648"/>
        <v>486</v>
      </c>
      <c r="B682" s="51"/>
      <c r="C682" s="52"/>
      <c r="D682" s="53"/>
      <c r="E682" s="54"/>
      <c r="F682" s="55"/>
      <c r="G682" s="56"/>
      <c r="H682" s="57"/>
      <c r="I682" s="275"/>
      <c r="J682" s="58"/>
      <c r="K682" s="59"/>
      <c r="L682" s="60"/>
      <c r="M682" s="59"/>
      <c r="N682" s="60"/>
      <c r="O682" s="59"/>
      <c r="P682" s="60"/>
      <c r="Q682" s="61"/>
      <c r="R682" s="286"/>
      <c r="S682" s="58"/>
      <c r="T682" s="59"/>
      <c r="U682" s="59"/>
      <c r="V682" s="61"/>
      <c r="W682" s="294"/>
      <c r="X682" s="59"/>
      <c r="Y682" s="60"/>
      <c r="Z682" s="59"/>
      <c r="AA682" s="60"/>
      <c r="AB682" s="61"/>
      <c r="AC682" s="62"/>
      <c r="AD682" s="63"/>
      <c r="AE682" s="63"/>
      <c r="AF682" s="64"/>
      <c r="AG682" s="65"/>
      <c r="AH682" s="61"/>
      <c r="AI682" s="510"/>
      <c r="AJ682" s="510"/>
      <c r="AK682" s="511"/>
      <c r="AL682" s="100"/>
      <c r="AM682" s="382" t="str">
        <f t="shared" si="646"/>
        <v xml:space="preserve"> </v>
      </c>
      <c r="AN682" s="95" t="str">
        <f t="shared" si="647"/>
        <v xml:space="preserve"> </v>
      </c>
      <c r="AO682" s="365"/>
      <c r="AP682" s="365"/>
      <c r="AQ682" s="256"/>
      <c r="AR682" s="365"/>
      <c r="AS682" s="365"/>
      <c r="AT682" s="364" t="e">
        <f t="shared" si="640"/>
        <v>#N/A</v>
      </c>
      <c r="AU682" s="365" t="e">
        <f t="shared" si="641"/>
        <v>#N/A</v>
      </c>
      <c r="AV682" s="372" t="str">
        <f t="shared" ca="1" si="611"/>
        <v/>
      </c>
      <c r="AW682" s="364" t="e">
        <f t="shared" ca="1" si="612"/>
        <v>#N/A</v>
      </c>
      <c r="AX682" s="373" t="e">
        <f t="shared" ca="1" si="613"/>
        <v>#N/A</v>
      </c>
      <c r="AY682" s="98" t="e">
        <f t="shared" si="644"/>
        <v>#N/A</v>
      </c>
      <c r="AZ682" s="373" t="e">
        <f t="shared" si="645"/>
        <v>#N/A</v>
      </c>
      <c r="BA682" s="363"/>
      <c r="BB682" s="365"/>
      <c r="BC682" s="377"/>
      <c r="BD682" s="365"/>
      <c r="BE682" s="365"/>
      <c r="BF682" s="365"/>
      <c r="BG682" s="365"/>
      <c r="BH682" s="365"/>
      <c r="BI682" s="365"/>
      <c r="BJ682" s="365"/>
      <c r="BK682" s="365"/>
      <c r="BL682" s="376"/>
      <c r="BM682" s="376"/>
      <c r="BN682" s="260"/>
      <c r="BO682" s="260"/>
      <c r="BP682" s="260"/>
      <c r="BQ682" s="263"/>
      <c r="BR682" s="263"/>
    </row>
    <row r="683" spans="1:70" s="50" customFormat="1" ht="27.75" customHeight="1" x14ac:dyDescent="0.2">
      <c r="A683" s="22">
        <f>A682+1</f>
        <v>487</v>
      </c>
      <c r="B683" s="51"/>
      <c r="C683" s="52"/>
      <c r="D683" s="53"/>
      <c r="E683" s="54"/>
      <c r="F683" s="55"/>
      <c r="G683" s="56"/>
      <c r="H683" s="57"/>
      <c r="I683" s="275"/>
      <c r="J683" s="58"/>
      <c r="K683" s="59"/>
      <c r="L683" s="60"/>
      <c r="M683" s="59"/>
      <c r="N683" s="60"/>
      <c r="O683" s="59"/>
      <c r="P683" s="60"/>
      <c r="Q683" s="61"/>
      <c r="R683" s="286"/>
      <c r="S683" s="58"/>
      <c r="T683" s="59"/>
      <c r="U683" s="59"/>
      <c r="V683" s="61"/>
      <c r="W683" s="294"/>
      <c r="X683" s="59"/>
      <c r="Y683" s="60"/>
      <c r="Z683" s="59"/>
      <c r="AA683" s="60"/>
      <c r="AB683" s="61"/>
      <c r="AC683" s="62"/>
      <c r="AD683" s="63"/>
      <c r="AE683" s="63"/>
      <c r="AF683" s="64"/>
      <c r="AG683" s="65"/>
      <c r="AH683" s="61"/>
      <c r="AI683" s="510"/>
      <c r="AJ683" s="510"/>
      <c r="AK683" s="511"/>
      <c r="AL683" s="100"/>
      <c r="AM683" s="382" t="str">
        <f t="shared" si="646"/>
        <v xml:space="preserve"> </v>
      </c>
      <c r="AN683" s="95" t="str">
        <f t="shared" si="647"/>
        <v xml:space="preserve"> </v>
      </c>
      <c r="AO683" s="365"/>
      <c r="AP683" s="365"/>
      <c r="AQ683" s="256"/>
      <c r="AR683" s="365"/>
      <c r="AS683" s="365"/>
      <c r="AT683" s="364" t="e">
        <f t="shared" si="640"/>
        <v>#N/A</v>
      </c>
      <c r="AU683" s="365" t="e">
        <f t="shared" si="641"/>
        <v>#N/A</v>
      </c>
      <c r="AV683" s="372" t="str">
        <f t="shared" ca="1" si="611"/>
        <v/>
      </c>
      <c r="AW683" s="364" t="e">
        <f t="shared" ca="1" si="612"/>
        <v>#N/A</v>
      </c>
      <c r="AX683" s="373" t="e">
        <f t="shared" ca="1" si="613"/>
        <v>#N/A</v>
      </c>
      <c r="AY683" s="98" t="e">
        <f t="shared" si="644"/>
        <v>#N/A</v>
      </c>
      <c r="AZ683" s="373" t="e">
        <f t="shared" si="645"/>
        <v>#N/A</v>
      </c>
      <c r="BA683" s="363"/>
      <c r="BB683" s="365"/>
      <c r="BC683" s="377"/>
      <c r="BD683" s="365"/>
      <c r="BE683" s="365"/>
      <c r="BF683" s="365"/>
      <c r="BG683" s="365"/>
      <c r="BH683" s="365"/>
      <c r="BI683" s="365"/>
      <c r="BJ683" s="365"/>
      <c r="BK683" s="365"/>
      <c r="BL683" s="376"/>
      <c r="BM683" s="376"/>
      <c r="BN683" s="260"/>
      <c r="BO683" s="260"/>
      <c r="BP683" s="260"/>
      <c r="BQ683" s="263"/>
      <c r="BR683" s="263"/>
    </row>
    <row r="684" spans="1:70" s="50" customFormat="1" ht="27.75" customHeight="1" x14ac:dyDescent="0.2">
      <c r="A684" s="22">
        <f t="shared" si="648"/>
        <v>488</v>
      </c>
      <c r="B684" s="51"/>
      <c r="C684" s="52"/>
      <c r="D684" s="53"/>
      <c r="E684" s="54"/>
      <c r="F684" s="55"/>
      <c r="G684" s="56"/>
      <c r="H684" s="57"/>
      <c r="I684" s="275"/>
      <c r="J684" s="58"/>
      <c r="K684" s="59"/>
      <c r="L684" s="60"/>
      <c r="M684" s="59"/>
      <c r="N684" s="60"/>
      <c r="O684" s="59"/>
      <c r="P684" s="60"/>
      <c r="Q684" s="61"/>
      <c r="R684" s="286"/>
      <c r="S684" s="58"/>
      <c r="T684" s="59"/>
      <c r="U684" s="59"/>
      <c r="V684" s="61"/>
      <c r="W684" s="294"/>
      <c r="X684" s="59"/>
      <c r="Y684" s="60"/>
      <c r="Z684" s="59"/>
      <c r="AA684" s="60"/>
      <c r="AB684" s="61"/>
      <c r="AC684" s="62"/>
      <c r="AD684" s="63"/>
      <c r="AE684" s="63"/>
      <c r="AF684" s="64"/>
      <c r="AG684" s="65"/>
      <c r="AH684" s="61"/>
      <c r="AI684" s="510"/>
      <c r="AJ684" s="510"/>
      <c r="AK684" s="511"/>
      <c r="AL684" s="100"/>
      <c r="AM684" s="382" t="str">
        <f t="shared" si="646"/>
        <v xml:space="preserve"> </v>
      </c>
      <c r="AN684" s="95" t="str">
        <f t="shared" si="647"/>
        <v xml:space="preserve"> </v>
      </c>
      <c r="AO684" s="365"/>
      <c r="AP684" s="365"/>
      <c r="AQ684" s="256"/>
      <c r="AR684" s="365"/>
      <c r="AS684" s="365"/>
      <c r="AT684" s="364" t="e">
        <f t="shared" si="640"/>
        <v>#N/A</v>
      </c>
      <c r="AU684" s="365" t="e">
        <f t="shared" si="641"/>
        <v>#N/A</v>
      </c>
      <c r="AV684" s="372" t="str">
        <f t="shared" ca="1" si="611"/>
        <v/>
      </c>
      <c r="AW684" s="364" t="e">
        <f t="shared" ca="1" si="612"/>
        <v>#N/A</v>
      </c>
      <c r="AX684" s="373" t="e">
        <f t="shared" ca="1" si="613"/>
        <v>#N/A</v>
      </c>
      <c r="AY684" s="98" t="e">
        <f t="shared" si="644"/>
        <v>#N/A</v>
      </c>
      <c r="AZ684" s="373" t="e">
        <f t="shared" si="645"/>
        <v>#N/A</v>
      </c>
      <c r="BA684" s="363"/>
      <c r="BB684" s="365"/>
      <c r="BC684" s="377"/>
      <c r="BD684" s="365"/>
      <c r="BE684" s="365"/>
      <c r="BF684" s="365"/>
      <c r="BG684" s="365"/>
      <c r="BH684" s="365"/>
      <c r="BI684" s="365"/>
      <c r="BJ684" s="365"/>
      <c r="BK684" s="365"/>
      <c r="BL684" s="376"/>
      <c r="BM684" s="376"/>
      <c r="BN684" s="260"/>
      <c r="BO684" s="260"/>
      <c r="BP684" s="260"/>
      <c r="BQ684" s="263"/>
      <c r="BR684" s="263"/>
    </row>
    <row r="685" spans="1:70" s="50" customFormat="1" ht="27.75" customHeight="1" x14ac:dyDescent="0.2">
      <c r="A685" s="22">
        <f t="shared" si="648"/>
        <v>489</v>
      </c>
      <c r="B685" s="51"/>
      <c r="C685" s="52"/>
      <c r="D685" s="53"/>
      <c r="E685" s="54"/>
      <c r="F685" s="55"/>
      <c r="G685" s="56"/>
      <c r="H685" s="57"/>
      <c r="I685" s="275"/>
      <c r="J685" s="58"/>
      <c r="K685" s="59"/>
      <c r="L685" s="60"/>
      <c r="M685" s="59"/>
      <c r="N685" s="60"/>
      <c r="O685" s="59"/>
      <c r="P685" s="60"/>
      <c r="Q685" s="61"/>
      <c r="R685" s="286"/>
      <c r="S685" s="58"/>
      <c r="T685" s="59"/>
      <c r="U685" s="59"/>
      <c r="V685" s="61"/>
      <c r="W685" s="294"/>
      <c r="X685" s="59"/>
      <c r="Y685" s="60"/>
      <c r="Z685" s="59"/>
      <c r="AA685" s="60"/>
      <c r="AB685" s="61"/>
      <c r="AC685" s="62"/>
      <c r="AD685" s="63"/>
      <c r="AE685" s="63"/>
      <c r="AF685" s="64"/>
      <c r="AG685" s="65"/>
      <c r="AH685" s="61"/>
      <c r="AI685" s="510"/>
      <c r="AJ685" s="510"/>
      <c r="AK685" s="511"/>
      <c r="AL685" s="100"/>
      <c r="AM685" s="382" t="str">
        <f t="shared" si="646"/>
        <v xml:space="preserve"> </v>
      </c>
      <c r="AN685" s="95" t="str">
        <f t="shared" si="647"/>
        <v xml:space="preserve"> </v>
      </c>
      <c r="AO685" s="365"/>
      <c r="AP685" s="365"/>
      <c r="AQ685" s="256"/>
      <c r="AR685" s="365"/>
      <c r="AS685" s="365"/>
      <c r="AT685" s="364" t="e">
        <f t="shared" ref="AT685:AT694" si="649">IF(ISBLANK($B957),NA(),$B957)</f>
        <v>#N/A</v>
      </c>
      <c r="AU685" s="365" t="e">
        <f t="shared" ref="AU685:AU694" si="650">IF(ISBLANK($I957),NA(),$I957)</f>
        <v>#N/A</v>
      </c>
      <c r="AV685" s="372" t="str">
        <f t="shared" ca="1" si="611"/>
        <v/>
      </c>
      <c r="AW685" s="364" t="e">
        <f t="shared" ca="1" si="612"/>
        <v>#N/A</v>
      </c>
      <c r="AX685" s="373" t="e">
        <f t="shared" ca="1" si="613"/>
        <v>#N/A</v>
      </c>
      <c r="AY685" s="98" t="e">
        <f>IF(S957=0,NA(),S957)</f>
        <v>#N/A</v>
      </c>
      <c r="AZ685" s="373" t="e">
        <f>IF(V957=0,NA(),V957)</f>
        <v>#N/A</v>
      </c>
      <c r="BA685" s="363"/>
      <c r="BB685" s="365"/>
      <c r="BC685" s="377"/>
      <c r="BD685" s="365"/>
      <c r="BE685" s="365"/>
      <c r="BF685" s="365"/>
      <c r="BG685" s="365"/>
      <c r="BH685" s="365"/>
      <c r="BI685" s="365"/>
      <c r="BJ685" s="365"/>
      <c r="BK685" s="365"/>
      <c r="BL685" s="376"/>
      <c r="BM685" s="376"/>
      <c r="BN685" s="260"/>
      <c r="BO685" s="260"/>
      <c r="BP685" s="260"/>
      <c r="BQ685" s="263"/>
      <c r="BR685" s="263"/>
    </row>
    <row r="686" spans="1:70" s="50" customFormat="1" ht="27.75" customHeight="1" thickBot="1" x14ac:dyDescent="0.25">
      <c r="A686" s="23">
        <f t="shared" si="648"/>
        <v>490</v>
      </c>
      <c r="B686" s="66"/>
      <c r="C686" s="67"/>
      <c r="D686" s="68"/>
      <c r="E686" s="69"/>
      <c r="F686" s="70"/>
      <c r="G686" s="71"/>
      <c r="H686" s="72"/>
      <c r="I686" s="276"/>
      <c r="J686" s="73"/>
      <c r="K686" s="74"/>
      <c r="L686" s="75"/>
      <c r="M686" s="74"/>
      <c r="N686" s="75"/>
      <c r="O686" s="74"/>
      <c r="P686" s="75"/>
      <c r="Q686" s="76"/>
      <c r="R686" s="287"/>
      <c r="S686" s="73"/>
      <c r="T686" s="74"/>
      <c r="U686" s="74"/>
      <c r="V686" s="76"/>
      <c r="W686" s="295"/>
      <c r="X686" s="74"/>
      <c r="Y686" s="75"/>
      <c r="Z686" s="74"/>
      <c r="AA686" s="75"/>
      <c r="AB686" s="76"/>
      <c r="AC686" s="77"/>
      <c r="AD686" s="78"/>
      <c r="AE686" s="78"/>
      <c r="AF686" s="79"/>
      <c r="AG686" s="80"/>
      <c r="AH686" s="76"/>
      <c r="AI686" s="518"/>
      <c r="AJ686" s="518"/>
      <c r="AK686" s="519"/>
      <c r="AL686" s="100"/>
      <c r="AM686" s="382" t="str">
        <f t="shared" si="646"/>
        <v xml:space="preserve"> </v>
      </c>
      <c r="AN686" s="95" t="str">
        <f t="shared" si="647"/>
        <v xml:space="preserve"> </v>
      </c>
      <c r="AO686" s="365"/>
      <c r="AP686" s="365"/>
      <c r="AQ686" s="256"/>
      <c r="AR686" s="365"/>
      <c r="AS686" s="365"/>
      <c r="AT686" s="364" t="e">
        <f t="shared" si="649"/>
        <v>#N/A</v>
      </c>
      <c r="AU686" s="365" t="e">
        <f t="shared" si="650"/>
        <v>#N/A</v>
      </c>
      <c r="AV686" s="372" t="str">
        <f t="shared" ca="1" si="611"/>
        <v/>
      </c>
      <c r="AW686" s="364" t="e">
        <f t="shared" ca="1" si="612"/>
        <v>#N/A</v>
      </c>
      <c r="AX686" s="373" t="e">
        <f t="shared" ca="1" si="613"/>
        <v>#N/A</v>
      </c>
      <c r="AY686" s="98" t="e">
        <f t="shared" ref="AY686:AY694" si="651">IF(S958=0,NA(),S958)</f>
        <v>#N/A</v>
      </c>
      <c r="AZ686" s="373" t="e">
        <f t="shared" ref="AZ686:AZ694" si="652">IF(V958=0,NA(),V958)</f>
        <v>#N/A</v>
      </c>
      <c r="BA686" s="363"/>
      <c r="BB686" s="365"/>
      <c r="BC686" s="377"/>
      <c r="BD686" s="365"/>
      <c r="BE686" s="365"/>
      <c r="BF686" s="365"/>
      <c r="BG686" s="365"/>
      <c r="BH686" s="365"/>
      <c r="BI686" s="365"/>
      <c r="BJ686" s="365"/>
      <c r="BK686" s="365"/>
      <c r="BL686" s="376"/>
      <c r="BM686" s="376"/>
      <c r="BN686" s="260"/>
      <c r="BO686" s="260"/>
      <c r="BP686" s="260"/>
      <c r="BQ686" s="263"/>
      <c r="BR686" s="263"/>
    </row>
    <row r="687" spans="1:70" ht="4.5" customHeight="1" thickBot="1" x14ac:dyDescent="0.25">
      <c r="A687" s="91">
        <f>AK690</f>
        <v>49</v>
      </c>
      <c r="B687" s="235"/>
      <c r="C687" s="235"/>
      <c r="D687" s="235"/>
      <c r="E687" s="235"/>
      <c r="F687" s="235"/>
      <c r="G687" s="235"/>
      <c r="H687" s="235"/>
      <c r="I687" s="235"/>
      <c r="J687" s="280"/>
      <c r="K687" s="280"/>
      <c r="L687" s="280"/>
      <c r="M687" s="280"/>
      <c r="N687" s="280"/>
      <c r="O687" s="280"/>
      <c r="P687" s="280"/>
      <c r="Q687" s="280"/>
      <c r="R687" s="280"/>
      <c r="S687" s="292"/>
      <c r="T687" s="292"/>
      <c r="U687" s="292"/>
      <c r="V687" s="292"/>
      <c r="W687" s="292"/>
      <c r="X687" s="292"/>
      <c r="Y687" s="292"/>
      <c r="Z687" s="292"/>
      <c r="AA687" s="292"/>
      <c r="AB687" s="292"/>
      <c r="AC687" s="292"/>
      <c r="AD687" s="236"/>
      <c r="AE687" s="237"/>
      <c r="AF687" s="236"/>
      <c r="AG687" s="238"/>
      <c r="AH687" s="536"/>
      <c r="AI687" s="537"/>
      <c r="AJ687" s="537"/>
      <c r="AK687" s="537"/>
      <c r="AL687" s="383"/>
      <c r="AM687" s="384"/>
      <c r="AN687" s="383"/>
      <c r="AT687" s="364" t="e">
        <f t="shared" si="649"/>
        <v>#N/A</v>
      </c>
      <c r="AU687" s="365" t="e">
        <f t="shared" si="650"/>
        <v>#N/A</v>
      </c>
      <c r="AV687" s="372" t="str">
        <f t="shared" ca="1" si="611"/>
        <v/>
      </c>
      <c r="AW687" s="364" t="e">
        <f t="shared" ca="1" si="612"/>
        <v>#N/A</v>
      </c>
      <c r="AX687" s="373" t="e">
        <f t="shared" ca="1" si="613"/>
        <v>#N/A</v>
      </c>
      <c r="AY687" s="98" t="e">
        <f t="shared" si="651"/>
        <v>#N/A</v>
      </c>
      <c r="AZ687" s="373" t="e">
        <f t="shared" si="652"/>
        <v>#N/A</v>
      </c>
      <c r="BA687" s="363"/>
      <c r="BC687" s="377"/>
    </row>
    <row r="688" spans="1:70" ht="26.25" customHeight="1" x14ac:dyDescent="0.2">
      <c r="A688" s="163">
        <f>A674+1</f>
        <v>49</v>
      </c>
      <c r="B688" s="523"/>
      <c r="C688" s="523"/>
      <c r="D688" s="523"/>
      <c r="E688" s="524"/>
      <c r="F688" s="527" t="str">
        <f>IF('FRONT PAGE'!$A$1="www.fly-logics.com","TOTAL PAGE",0)</f>
        <v>TOTAL PAGE</v>
      </c>
      <c r="G688" s="528"/>
      <c r="H688" s="529"/>
      <c r="I688" s="314" t="str">
        <f>IF('FRONT PAGE'!$A$1="www.fly-logics.com",IF(SUM(I677:I687)=0," ",SUM(I677:I687)),0)</f>
        <v xml:space="preserve"> </v>
      </c>
      <c r="J688" s="315" t="str">
        <f>IF('FRONT PAGE'!$A$1="www.fly-logics.com",IF(SUM(J677:J687)=0," ",SUM(J677:J687)),0)</f>
        <v xml:space="preserve"> </v>
      </c>
      <c r="K688" s="316" t="str">
        <f>IF('FRONT PAGE'!$A$1="www.fly-logics.com",IF(SUM(K677:K687)=0," ",SUM(K677:K687)),0)</f>
        <v xml:space="preserve"> </v>
      </c>
      <c r="L688" s="317" t="str">
        <f>IF('FRONT PAGE'!$A$1="www.fly-logics.com",IF(SUM(L677:L687)=0," ",SUM(L677:L687)),0)</f>
        <v xml:space="preserve"> </v>
      </c>
      <c r="M688" s="316" t="str">
        <f>IF('FRONT PAGE'!$A$1="www.fly-logics.com",IF(SUM(M677:M687)=0," ",SUM(M677:M687)),0)</f>
        <v xml:space="preserve"> </v>
      </c>
      <c r="N688" s="317" t="str">
        <f>IF('FRONT PAGE'!$A$1="www.fly-logics.com",IF(SUM(N677:N687)=0," ",SUM(N677:N687)),0)</f>
        <v xml:space="preserve"> </v>
      </c>
      <c r="O688" s="316" t="str">
        <f>IF('FRONT PAGE'!$A$1="www.fly-logics.com",IF(SUM(O677:O687)=0," ",SUM(O677:O687)),0)</f>
        <v xml:space="preserve"> </v>
      </c>
      <c r="P688" s="317" t="str">
        <f>IF('FRONT PAGE'!$A$1="www.fly-logics.com",IF(SUM(P677:P687)=0," ",SUM(P677:P687)),0)</f>
        <v xml:space="preserve"> </v>
      </c>
      <c r="Q688" s="318" t="str">
        <f>IF('FRONT PAGE'!$A$1="www.fly-logics.com",IF(SUM(Q677:Q687)=0," ",SUM(Q677:Q687)),0)</f>
        <v xml:space="preserve"> </v>
      </c>
      <c r="R688" s="319"/>
      <c r="S688" s="315" t="str">
        <f>IF('FRONT PAGE'!$A$1="www.fly-logics.com",IF(SUM(S677:S687)=0," ",SUM(S677:S687)),0)</f>
        <v xml:space="preserve"> </v>
      </c>
      <c r="T688" s="316" t="str">
        <f>IF('FRONT PAGE'!$A$1="www.fly-logics.com",IF(SUM(T677:T687)=0," ",SUM(T677:T687)),0)</f>
        <v xml:space="preserve"> </v>
      </c>
      <c r="U688" s="316" t="str">
        <f>IF('FRONT PAGE'!$A$1="www.fly-logics.com",IF(SUM(U677:U687)=0," ",SUM(U677:U687)),0)</f>
        <v xml:space="preserve"> </v>
      </c>
      <c r="V688" s="318" t="str">
        <f>IF('FRONT PAGE'!$A$1="www.fly-logics.com",IF(SUM(V677:V687)=0," ",SUM(V677:V687)),0)</f>
        <v xml:space="preserve"> </v>
      </c>
      <c r="W688" s="315" t="str">
        <f>IF('FRONT PAGE'!$A$1="www.fly-logics.com",IF(SUM(W677:W687)=0," ",SUM(W677:W687)),0)</f>
        <v xml:space="preserve"> </v>
      </c>
      <c r="X688" s="316" t="str">
        <f>IF('FRONT PAGE'!$A$1="www.fly-logics.com",IF(SUM(X677:X687)=0," ",SUM(X677:X687)),0)</f>
        <v xml:space="preserve"> </v>
      </c>
      <c r="Y688" s="317" t="str">
        <f>IF('FRONT PAGE'!$A$1="www.fly-logics.com",IF(SUM(Y677:Y687)=0," ",SUM(Y677:Y687)),0)</f>
        <v xml:space="preserve"> </v>
      </c>
      <c r="Z688" s="316" t="str">
        <f>IF('FRONT PAGE'!$A$1="www.fly-logics.com",IF(SUM(Z677:Z687)=0," ",SUM(Z677:Z687)),0)</f>
        <v xml:space="preserve"> </v>
      </c>
      <c r="AA688" s="317" t="str">
        <f>IF('FRONT PAGE'!$A$1="www.fly-logics.com",IF(SUM(AA677:AA687)=0," ",SUM(AA677:AA687)),0)</f>
        <v xml:space="preserve"> </v>
      </c>
      <c r="AB688" s="318" t="str">
        <f>IF('FRONT PAGE'!$A$1="www.fly-logics.com",IF(SUM(AB677:AB687)=0," ",SUM(AB677:AB687)),0)</f>
        <v xml:space="preserve"> </v>
      </c>
      <c r="AC688" s="329" t="str">
        <f>IF('FRONT PAGE'!$A$1="www.fly-logics.com",IF(SUM(AC677:AC687)=0," ",SUM(AC677:AC687)),0)</f>
        <v xml:space="preserve"> </v>
      </c>
      <c r="AD688" s="321" t="str">
        <f>IF('FRONT PAGE'!$A$1="www.fly-logics.com",IF(SUM(AD677:AD687)=0," ",SUM(AD677:AD687)),0)</f>
        <v xml:space="preserve"> </v>
      </c>
      <c r="AE688" s="321" t="str">
        <f>IF('FRONT PAGE'!$A$1="www.fly-logics.com",IF(SUM(AE677:AE687)=0," ",SUM(AE677:AE687)),0)</f>
        <v xml:space="preserve"> </v>
      </c>
      <c r="AF688" s="322" t="str">
        <f>IF('FRONT PAGE'!$A$1="www.fly-logics.com",IF(SUM(AF677:AF687)=0," ",SUM(AF677:AF687)),0)</f>
        <v xml:space="preserve"> </v>
      </c>
      <c r="AG688" s="323" t="str">
        <f>IF('FRONT PAGE'!$A$1="www.fly-logics.com",IF(SUM(AG677:AG687)=0," ",SUM(AG677:AG687)),0)</f>
        <v xml:space="preserve"> </v>
      </c>
      <c r="AH688" s="520" t="str">
        <f>IF('FRONT PAGE'!$A$1="www.fly-logics.com","I certify that all the data in this
logbook are accurate",0)</f>
        <v>I certify that all the data in this
logbook are accurate</v>
      </c>
      <c r="AI688" s="521"/>
      <c r="AJ688" s="521"/>
      <c r="AK688" s="522"/>
      <c r="AL688" s="385"/>
      <c r="AM688" s="386"/>
      <c r="AN688" s="385"/>
      <c r="AT688" s="364" t="e">
        <f t="shared" si="649"/>
        <v>#N/A</v>
      </c>
      <c r="AU688" s="365" t="e">
        <f t="shared" si="650"/>
        <v>#N/A</v>
      </c>
      <c r="AV688" s="372" t="str">
        <f t="shared" ca="1" si="611"/>
        <v/>
      </c>
      <c r="AW688" s="364" t="e">
        <f t="shared" ca="1" si="612"/>
        <v>#N/A</v>
      </c>
      <c r="AX688" s="373" t="e">
        <f t="shared" ca="1" si="613"/>
        <v>#N/A</v>
      </c>
      <c r="AY688" s="98" t="e">
        <f t="shared" si="651"/>
        <v>#N/A</v>
      </c>
      <c r="AZ688" s="373" t="e">
        <f t="shared" si="652"/>
        <v>#N/A</v>
      </c>
      <c r="BA688" s="363"/>
      <c r="BC688" s="377"/>
    </row>
    <row r="689" spans="1:70" ht="26.25" customHeight="1" x14ac:dyDescent="0.2">
      <c r="A689" s="505">
        <f>AL673</f>
        <v>0</v>
      </c>
      <c r="B689" s="525"/>
      <c r="C689" s="525"/>
      <c r="D689" s="525"/>
      <c r="E689" s="526"/>
      <c r="F689" s="530" t="str">
        <f>IF('FRONT PAGE'!$A$1="www.fly-logics.com","TOTAL PREVIOUS LOGBOOK",0)</f>
        <v>TOTAL PREVIOUS LOGBOOK</v>
      </c>
      <c r="G689" s="531"/>
      <c r="H689" s="532"/>
      <c r="I689" s="333">
        <f>I676</f>
        <v>33.75</v>
      </c>
      <c r="J689" s="334">
        <f t="shared" ref="J689:Q689" si="653">J676</f>
        <v>33.75</v>
      </c>
      <c r="K689" s="335" t="str">
        <f t="shared" si="653"/>
        <v xml:space="preserve"> </v>
      </c>
      <c r="L689" s="336" t="str">
        <f t="shared" si="653"/>
        <v xml:space="preserve"> </v>
      </c>
      <c r="M689" s="335" t="str">
        <f t="shared" si="653"/>
        <v xml:space="preserve"> </v>
      </c>
      <c r="N689" s="336" t="str">
        <f t="shared" si="653"/>
        <v xml:space="preserve"> </v>
      </c>
      <c r="O689" s="335" t="str">
        <f t="shared" si="653"/>
        <v xml:space="preserve"> </v>
      </c>
      <c r="P689" s="336" t="str">
        <f t="shared" si="653"/>
        <v xml:space="preserve"> </v>
      </c>
      <c r="Q689" s="337" t="str">
        <f t="shared" si="653"/>
        <v xml:space="preserve"> </v>
      </c>
      <c r="R689" s="288">
        <v>10</v>
      </c>
      <c r="S689" s="331" t="str">
        <f>S676</f>
        <v xml:space="preserve"> </v>
      </c>
      <c r="T689" s="239">
        <f t="shared" ref="T689:AG689" si="654">T676</f>
        <v>13.75</v>
      </c>
      <c r="U689" s="239">
        <f t="shared" si="654"/>
        <v>20</v>
      </c>
      <c r="V689" s="240">
        <f t="shared" si="654"/>
        <v>5</v>
      </c>
      <c r="W689" s="241" t="str">
        <f t="shared" si="654"/>
        <v xml:space="preserve"> </v>
      </c>
      <c r="X689" s="239" t="str">
        <f t="shared" si="654"/>
        <v xml:space="preserve"> </v>
      </c>
      <c r="Y689" s="242">
        <f t="shared" si="654"/>
        <v>5</v>
      </c>
      <c r="Z689" s="239" t="str">
        <f t="shared" si="654"/>
        <v xml:space="preserve"> </v>
      </c>
      <c r="AA689" s="242">
        <f t="shared" si="654"/>
        <v>3.75</v>
      </c>
      <c r="AB689" s="240" t="str">
        <f t="shared" si="654"/>
        <v xml:space="preserve"> </v>
      </c>
      <c r="AC689" s="243">
        <f t="shared" si="654"/>
        <v>14</v>
      </c>
      <c r="AD689" s="244" t="str">
        <f t="shared" si="654"/>
        <v xml:space="preserve"> </v>
      </c>
      <c r="AE689" s="244">
        <f t="shared" si="654"/>
        <v>14</v>
      </c>
      <c r="AF689" s="245" t="str">
        <f t="shared" si="654"/>
        <v xml:space="preserve"> </v>
      </c>
      <c r="AG689" s="332">
        <f t="shared" si="654"/>
        <v>17</v>
      </c>
      <c r="AH689" s="507"/>
      <c r="AI689" s="508"/>
      <c r="AJ689" s="508"/>
      <c r="AK689" s="509"/>
      <c r="AL689" s="385"/>
      <c r="AM689" s="386"/>
      <c r="AN689" s="385"/>
      <c r="AT689" s="364" t="e">
        <f t="shared" si="649"/>
        <v>#N/A</v>
      </c>
      <c r="AU689" s="365" t="e">
        <f t="shared" si="650"/>
        <v>#N/A</v>
      </c>
      <c r="AV689" s="372" t="str">
        <f t="shared" ca="1" si="611"/>
        <v/>
      </c>
      <c r="AW689" s="364" t="e">
        <f t="shared" ca="1" si="612"/>
        <v>#N/A</v>
      </c>
      <c r="AX689" s="373" t="e">
        <f t="shared" ca="1" si="613"/>
        <v>#N/A</v>
      </c>
      <c r="AY689" s="98" t="e">
        <f t="shared" si="651"/>
        <v>#N/A</v>
      </c>
      <c r="AZ689" s="373" t="e">
        <f t="shared" si="652"/>
        <v>#N/A</v>
      </c>
      <c r="BA689" s="363"/>
      <c r="BC689" s="377"/>
    </row>
    <row r="690" spans="1:70" ht="26.25" customHeight="1" thickBot="1" x14ac:dyDescent="0.25">
      <c r="A690" s="506"/>
      <c r="B690" s="512" t="str">
        <f>IF('FRONT PAGE'!$A$1="www.fly-logics.com","Authority certifying flight hours 
STAMP &amp; SIGNATURE",0)</f>
        <v>Authority certifying flight hours 
STAMP &amp; SIGNATURE</v>
      </c>
      <c r="C690" s="512"/>
      <c r="D690" s="512"/>
      <c r="E690" s="513"/>
      <c r="F690" s="533" t="str">
        <f>IF('FRONT PAGE'!$A$1="www.fly-logics.com","TOTAL TO DATE",0)</f>
        <v>TOTAL TO DATE</v>
      </c>
      <c r="G690" s="534"/>
      <c r="H690" s="535"/>
      <c r="I690" s="32">
        <f t="shared" ref="I690:Q690" si="655">IF(SUM(I688:I689)=0," ",SUM(I688:I689))</f>
        <v>33.75</v>
      </c>
      <c r="J690" s="27">
        <f t="shared" si="655"/>
        <v>33.75</v>
      </c>
      <c r="K690" s="24" t="str">
        <f t="shared" si="655"/>
        <v xml:space="preserve"> </v>
      </c>
      <c r="L690" s="25" t="str">
        <f t="shared" si="655"/>
        <v xml:space="preserve"> </v>
      </c>
      <c r="M690" s="24" t="str">
        <f t="shared" si="655"/>
        <v xml:space="preserve"> </v>
      </c>
      <c r="N690" s="25" t="str">
        <f t="shared" si="655"/>
        <v xml:space="preserve"> </v>
      </c>
      <c r="O690" s="24" t="str">
        <f t="shared" si="655"/>
        <v xml:space="preserve"> </v>
      </c>
      <c r="P690" s="25" t="str">
        <f t="shared" si="655"/>
        <v xml:space="preserve"> </v>
      </c>
      <c r="Q690" s="26" t="str">
        <f t="shared" si="655"/>
        <v xml:space="preserve"> </v>
      </c>
      <c r="R690" s="289"/>
      <c r="S690" s="27" t="str">
        <f t="shared" ref="S690:AG690" si="656">IF(SUM(S688:S689)=0," ",SUM(S688:S689))</f>
        <v xml:space="preserve"> </v>
      </c>
      <c r="T690" s="24">
        <f t="shared" si="656"/>
        <v>13.75</v>
      </c>
      <c r="U690" s="24">
        <f t="shared" si="656"/>
        <v>20</v>
      </c>
      <c r="V690" s="26">
        <f t="shared" si="656"/>
        <v>5</v>
      </c>
      <c r="W690" s="27" t="str">
        <f t="shared" si="656"/>
        <v xml:space="preserve"> </v>
      </c>
      <c r="X690" s="24" t="str">
        <f t="shared" si="656"/>
        <v xml:space="preserve"> </v>
      </c>
      <c r="Y690" s="25">
        <f t="shared" si="656"/>
        <v>5</v>
      </c>
      <c r="Z690" s="24" t="str">
        <f t="shared" si="656"/>
        <v xml:space="preserve"> </v>
      </c>
      <c r="AA690" s="25">
        <f t="shared" si="656"/>
        <v>3.75</v>
      </c>
      <c r="AB690" s="26" t="str">
        <f t="shared" si="656"/>
        <v xml:space="preserve"> </v>
      </c>
      <c r="AC690" s="30">
        <f t="shared" si="656"/>
        <v>14</v>
      </c>
      <c r="AD690" s="28" t="str">
        <f t="shared" si="656"/>
        <v xml:space="preserve"> </v>
      </c>
      <c r="AE690" s="28">
        <f t="shared" si="656"/>
        <v>14</v>
      </c>
      <c r="AF690" s="31" t="str">
        <f t="shared" si="656"/>
        <v xml:space="preserve"> </v>
      </c>
      <c r="AG690" s="33">
        <f t="shared" si="656"/>
        <v>17</v>
      </c>
      <c r="AH690" s="514" t="str">
        <f>IF('FRONT PAGE'!$A$1="www.fly-logics.com","_____________________________
PILOT SIGNATURE",0)</f>
        <v>_____________________________
PILOT SIGNATURE</v>
      </c>
      <c r="AI690" s="515"/>
      <c r="AJ690" s="515"/>
      <c r="AK690" s="330">
        <f>A688</f>
        <v>49</v>
      </c>
      <c r="AL690" s="387"/>
      <c r="AM690" s="388"/>
      <c r="AN690" s="387"/>
      <c r="AT690" s="364" t="e">
        <f t="shared" si="649"/>
        <v>#N/A</v>
      </c>
      <c r="AU690" s="365" t="e">
        <f t="shared" si="650"/>
        <v>#N/A</v>
      </c>
      <c r="AV690" s="372" t="str">
        <f t="shared" ca="1" si="611"/>
        <v/>
      </c>
      <c r="AW690" s="364" t="e">
        <f t="shared" ca="1" si="612"/>
        <v>#N/A</v>
      </c>
      <c r="AX690" s="373" t="e">
        <f t="shared" ca="1" si="613"/>
        <v>#N/A</v>
      </c>
      <c r="AY690" s="98" t="e">
        <f t="shared" si="651"/>
        <v>#N/A</v>
      </c>
      <c r="AZ690" s="373" t="e">
        <f t="shared" si="652"/>
        <v>#N/A</v>
      </c>
      <c r="BA690" s="363"/>
      <c r="BC690" s="377"/>
    </row>
    <row r="691" spans="1:70" s="50" customFormat="1" ht="27.75" customHeight="1" x14ac:dyDescent="0.2">
      <c r="A691" s="29">
        <f>A686+1</f>
        <v>491</v>
      </c>
      <c r="B691" s="39"/>
      <c r="C691" s="40"/>
      <c r="D691" s="41"/>
      <c r="E691" s="42"/>
      <c r="F691" s="43"/>
      <c r="G691" s="44"/>
      <c r="H691" s="45"/>
      <c r="I691" s="281"/>
      <c r="J691" s="277"/>
      <c r="K691" s="278"/>
      <c r="L691" s="279"/>
      <c r="M691" s="278"/>
      <c r="N691" s="279"/>
      <c r="O691" s="278"/>
      <c r="P691" s="279"/>
      <c r="Q691" s="150"/>
      <c r="R691" s="285"/>
      <c r="S691" s="46"/>
      <c r="T691" s="47"/>
      <c r="U691" s="47"/>
      <c r="V691" s="48"/>
      <c r="W691" s="293"/>
      <c r="X691" s="278"/>
      <c r="Y691" s="279"/>
      <c r="Z691" s="278"/>
      <c r="AA691" s="279"/>
      <c r="AB691" s="150"/>
      <c r="AC691" s="282"/>
      <c r="AD691" s="283"/>
      <c r="AE691" s="283"/>
      <c r="AF691" s="284"/>
      <c r="AG691" s="49"/>
      <c r="AH691" s="48"/>
      <c r="AI691" s="516"/>
      <c r="AJ691" s="516"/>
      <c r="AK691" s="517"/>
      <c r="AL691" s="100"/>
      <c r="AM691" s="382" t="str">
        <f t="shared" ref="AM691:AM700" si="657">IF(B691=0," ",TEXT(B691,"MMM"))</f>
        <v xml:space="preserve"> </v>
      </c>
      <c r="AN691" s="95" t="str">
        <f t="shared" ref="AN691:AN700" si="658">IF(B691=0," ",YEAR(B691))</f>
        <v xml:space="preserve"> </v>
      </c>
      <c r="AO691" s="365"/>
      <c r="AP691" s="365"/>
      <c r="AQ691" s="256"/>
      <c r="AR691" s="365"/>
      <c r="AS691" s="365"/>
      <c r="AT691" s="364" t="e">
        <f t="shared" si="649"/>
        <v>#N/A</v>
      </c>
      <c r="AU691" s="365" t="e">
        <f t="shared" si="650"/>
        <v>#N/A</v>
      </c>
      <c r="AV691" s="372" t="str">
        <f t="shared" ca="1" si="611"/>
        <v/>
      </c>
      <c r="AW691" s="364" t="e">
        <f t="shared" ca="1" si="612"/>
        <v>#N/A</v>
      </c>
      <c r="AX691" s="373" t="e">
        <f t="shared" ca="1" si="613"/>
        <v>#N/A</v>
      </c>
      <c r="AY691" s="98" t="e">
        <f t="shared" si="651"/>
        <v>#N/A</v>
      </c>
      <c r="AZ691" s="373" t="e">
        <f t="shared" si="652"/>
        <v>#N/A</v>
      </c>
      <c r="BA691" s="363"/>
      <c r="BB691" s="365"/>
      <c r="BC691" s="377"/>
      <c r="BD691" s="365"/>
      <c r="BE691" s="365"/>
      <c r="BF691" s="365"/>
      <c r="BG691" s="365"/>
      <c r="BH691" s="365"/>
      <c r="BI691" s="365"/>
      <c r="BJ691" s="365"/>
      <c r="BK691" s="365"/>
      <c r="BL691" s="376"/>
      <c r="BM691" s="376"/>
      <c r="BN691" s="260"/>
      <c r="BO691" s="260"/>
      <c r="BP691" s="260"/>
      <c r="BQ691" s="263"/>
      <c r="BR691" s="263"/>
    </row>
    <row r="692" spans="1:70" s="50" customFormat="1" ht="27.75" customHeight="1" x14ac:dyDescent="0.2">
      <c r="A692" s="22">
        <f>A691+1</f>
        <v>492</v>
      </c>
      <c r="B692" s="51"/>
      <c r="C692" s="52"/>
      <c r="D692" s="53"/>
      <c r="E692" s="54"/>
      <c r="F692" s="55"/>
      <c r="G692" s="56"/>
      <c r="H692" s="57"/>
      <c r="I692" s="275"/>
      <c r="J692" s="58"/>
      <c r="K692" s="59"/>
      <c r="L692" s="60"/>
      <c r="M692" s="59"/>
      <c r="N692" s="60"/>
      <c r="O692" s="59"/>
      <c r="P692" s="60"/>
      <c r="Q692" s="61"/>
      <c r="R692" s="286"/>
      <c r="S692" s="58"/>
      <c r="T692" s="59"/>
      <c r="U692" s="59"/>
      <c r="V692" s="61"/>
      <c r="W692" s="294"/>
      <c r="X692" s="59"/>
      <c r="Y692" s="60"/>
      <c r="Z692" s="59"/>
      <c r="AA692" s="60"/>
      <c r="AB692" s="61"/>
      <c r="AC692" s="62"/>
      <c r="AD692" s="63"/>
      <c r="AE692" s="63"/>
      <c r="AF692" s="64"/>
      <c r="AG692" s="65"/>
      <c r="AH692" s="61"/>
      <c r="AI692" s="510"/>
      <c r="AJ692" s="510"/>
      <c r="AK692" s="511"/>
      <c r="AL692" s="100"/>
      <c r="AM692" s="382" t="str">
        <f t="shared" si="657"/>
        <v xml:space="preserve"> </v>
      </c>
      <c r="AN692" s="95" t="str">
        <f t="shared" si="658"/>
        <v xml:space="preserve"> </v>
      </c>
      <c r="AO692" s="365"/>
      <c r="AP692" s="365"/>
      <c r="AQ692" s="256"/>
      <c r="AR692" s="365"/>
      <c r="AS692" s="365"/>
      <c r="AT692" s="364" t="e">
        <f t="shared" si="649"/>
        <v>#N/A</v>
      </c>
      <c r="AU692" s="365" t="e">
        <f t="shared" si="650"/>
        <v>#N/A</v>
      </c>
      <c r="AV692" s="372" t="str">
        <f t="shared" ca="1" si="611"/>
        <v/>
      </c>
      <c r="AW692" s="364" t="e">
        <f t="shared" ca="1" si="612"/>
        <v>#N/A</v>
      </c>
      <c r="AX692" s="373" t="e">
        <f t="shared" ca="1" si="613"/>
        <v>#N/A</v>
      </c>
      <c r="AY692" s="98" t="e">
        <f t="shared" si="651"/>
        <v>#N/A</v>
      </c>
      <c r="AZ692" s="373" t="e">
        <f t="shared" si="652"/>
        <v>#N/A</v>
      </c>
      <c r="BA692" s="363"/>
      <c r="BB692" s="365"/>
      <c r="BC692" s="377"/>
      <c r="BD692" s="365"/>
      <c r="BE692" s="365"/>
      <c r="BF692" s="365"/>
      <c r="BG692" s="365"/>
      <c r="BH692" s="365"/>
      <c r="BI692" s="365"/>
      <c r="BJ692" s="365"/>
      <c r="BK692" s="365"/>
      <c r="BL692" s="376"/>
      <c r="BM692" s="376"/>
      <c r="BN692" s="260"/>
      <c r="BO692" s="260"/>
      <c r="BP692" s="260"/>
      <c r="BQ692" s="263"/>
      <c r="BR692" s="263"/>
    </row>
    <row r="693" spans="1:70" s="50" customFormat="1" ht="27.75" customHeight="1" x14ac:dyDescent="0.2">
      <c r="A693" s="22">
        <f t="shared" ref="A693:A700" si="659">A692+1</f>
        <v>493</v>
      </c>
      <c r="B693" s="51"/>
      <c r="C693" s="52"/>
      <c r="D693" s="53"/>
      <c r="E693" s="54"/>
      <c r="F693" s="55"/>
      <c r="G693" s="56"/>
      <c r="H693" s="57"/>
      <c r="I693" s="275"/>
      <c r="J693" s="58"/>
      <c r="K693" s="59"/>
      <c r="L693" s="60"/>
      <c r="M693" s="59"/>
      <c r="N693" s="60"/>
      <c r="O693" s="59"/>
      <c r="P693" s="60"/>
      <c r="Q693" s="61"/>
      <c r="R693" s="286"/>
      <c r="S693" s="58"/>
      <c r="T693" s="59"/>
      <c r="U693" s="59"/>
      <c r="V693" s="61"/>
      <c r="W693" s="294"/>
      <c r="X693" s="59"/>
      <c r="Y693" s="60"/>
      <c r="Z693" s="59"/>
      <c r="AA693" s="60"/>
      <c r="AB693" s="61"/>
      <c r="AC693" s="62"/>
      <c r="AD693" s="63"/>
      <c r="AE693" s="63"/>
      <c r="AF693" s="64"/>
      <c r="AG693" s="65"/>
      <c r="AH693" s="61"/>
      <c r="AI693" s="510"/>
      <c r="AJ693" s="510"/>
      <c r="AK693" s="511"/>
      <c r="AL693" s="100"/>
      <c r="AM693" s="382" t="str">
        <f t="shared" si="657"/>
        <v xml:space="preserve"> </v>
      </c>
      <c r="AN693" s="95" t="str">
        <f t="shared" si="658"/>
        <v xml:space="preserve"> </v>
      </c>
      <c r="AO693" s="365"/>
      <c r="AP693" s="365"/>
      <c r="AQ693" s="256"/>
      <c r="AR693" s="365"/>
      <c r="AS693" s="365"/>
      <c r="AT693" s="364" t="e">
        <f t="shared" si="649"/>
        <v>#N/A</v>
      </c>
      <c r="AU693" s="365" t="e">
        <f t="shared" si="650"/>
        <v>#N/A</v>
      </c>
      <c r="AV693" s="372" t="str">
        <f t="shared" ca="1" si="611"/>
        <v/>
      </c>
      <c r="AW693" s="364" t="e">
        <f t="shared" ca="1" si="612"/>
        <v>#N/A</v>
      </c>
      <c r="AX693" s="373" t="e">
        <f t="shared" ca="1" si="613"/>
        <v>#N/A</v>
      </c>
      <c r="AY693" s="98" t="e">
        <f t="shared" si="651"/>
        <v>#N/A</v>
      </c>
      <c r="AZ693" s="373" t="e">
        <f t="shared" si="652"/>
        <v>#N/A</v>
      </c>
      <c r="BA693" s="363"/>
      <c r="BB693" s="365"/>
      <c r="BC693" s="377"/>
      <c r="BD693" s="365"/>
      <c r="BE693" s="365"/>
      <c r="BF693" s="365"/>
      <c r="BG693" s="365"/>
      <c r="BH693" s="365"/>
      <c r="BI693" s="365"/>
      <c r="BJ693" s="365"/>
      <c r="BK693" s="365"/>
      <c r="BL693" s="376"/>
      <c r="BM693" s="376"/>
      <c r="BN693" s="260"/>
      <c r="BO693" s="260"/>
      <c r="BP693" s="260"/>
      <c r="BQ693" s="263"/>
      <c r="BR693" s="263"/>
    </row>
    <row r="694" spans="1:70" s="50" customFormat="1" ht="27.75" customHeight="1" x14ac:dyDescent="0.2">
      <c r="A694" s="22">
        <f t="shared" si="659"/>
        <v>494</v>
      </c>
      <c r="B694" s="51"/>
      <c r="C694" s="52"/>
      <c r="D694" s="53"/>
      <c r="E694" s="54"/>
      <c r="F694" s="55"/>
      <c r="G694" s="56"/>
      <c r="H694" s="57"/>
      <c r="I694" s="275"/>
      <c r="J694" s="58"/>
      <c r="K694" s="59"/>
      <c r="L694" s="60"/>
      <c r="M694" s="59"/>
      <c r="N694" s="60"/>
      <c r="O694" s="59"/>
      <c r="P694" s="60"/>
      <c r="Q694" s="61"/>
      <c r="R694" s="286"/>
      <c r="S694" s="58"/>
      <c r="T694" s="59"/>
      <c r="U694" s="59"/>
      <c r="V694" s="61"/>
      <c r="W694" s="294"/>
      <c r="X694" s="59"/>
      <c r="Y694" s="60"/>
      <c r="Z694" s="59"/>
      <c r="AA694" s="60"/>
      <c r="AB694" s="61"/>
      <c r="AC694" s="62"/>
      <c r="AD694" s="63"/>
      <c r="AE694" s="63"/>
      <c r="AF694" s="64"/>
      <c r="AG694" s="65"/>
      <c r="AH694" s="61"/>
      <c r="AI694" s="510"/>
      <c r="AJ694" s="510"/>
      <c r="AK694" s="511"/>
      <c r="AL694" s="100"/>
      <c r="AM694" s="382" t="str">
        <f t="shared" si="657"/>
        <v xml:space="preserve"> </v>
      </c>
      <c r="AN694" s="95" t="str">
        <f t="shared" si="658"/>
        <v xml:space="preserve"> </v>
      </c>
      <c r="AO694" s="365"/>
      <c r="AP694" s="365"/>
      <c r="AQ694" s="256"/>
      <c r="AR694" s="365"/>
      <c r="AS694" s="365"/>
      <c r="AT694" s="364" t="e">
        <f t="shared" si="649"/>
        <v>#N/A</v>
      </c>
      <c r="AU694" s="365" t="e">
        <f t="shared" si="650"/>
        <v>#N/A</v>
      </c>
      <c r="AV694" s="372" t="str">
        <f t="shared" ca="1" si="611"/>
        <v/>
      </c>
      <c r="AW694" s="364" t="e">
        <f t="shared" ca="1" si="612"/>
        <v>#N/A</v>
      </c>
      <c r="AX694" s="373" t="e">
        <f t="shared" ca="1" si="613"/>
        <v>#N/A</v>
      </c>
      <c r="AY694" s="98" t="e">
        <f t="shared" si="651"/>
        <v>#N/A</v>
      </c>
      <c r="AZ694" s="373" t="e">
        <f t="shared" si="652"/>
        <v>#N/A</v>
      </c>
      <c r="BA694" s="363"/>
      <c r="BB694" s="365"/>
      <c r="BC694" s="377"/>
      <c r="BD694" s="365"/>
      <c r="BE694" s="365"/>
      <c r="BF694" s="365"/>
      <c r="BG694" s="365"/>
      <c r="BH694" s="365"/>
      <c r="BI694" s="365"/>
      <c r="BJ694" s="365"/>
      <c r="BK694" s="365"/>
      <c r="BL694" s="376"/>
      <c r="BM694" s="376"/>
      <c r="BN694" s="260"/>
      <c r="BO694" s="260"/>
      <c r="BP694" s="260"/>
      <c r="BQ694" s="263"/>
      <c r="BR694" s="263"/>
    </row>
    <row r="695" spans="1:70" s="50" customFormat="1" ht="27.75" customHeight="1" x14ac:dyDescent="0.2">
      <c r="A695" s="22">
        <f t="shared" si="659"/>
        <v>495</v>
      </c>
      <c r="B695" s="51"/>
      <c r="C695" s="52"/>
      <c r="D695" s="53"/>
      <c r="E695" s="54"/>
      <c r="F695" s="55"/>
      <c r="G695" s="56"/>
      <c r="H695" s="57"/>
      <c r="I695" s="275"/>
      <c r="J695" s="58"/>
      <c r="K695" s="59"/>
      <c r="L695" s="60"/>
      <c r="M695" s="59"/>
      <c r="N695" s="60"/>
      <c r="O695" s="59"/>
      <c r="P695" s="60"/>
      <c r="Q695" s="61"/>
      <c r="R695" s="286"/>
      <c r="S695" s="58"/>
      <c r="T695" s="59"/>
      <c r="U695" s="59"/>
      <c r="V695" s="61"/>
      <c r="W695" s="294"/>
      <c r="X695" s="59"/>
      <c r="Y695" s="60"/>
      <c r="Z695" s="59"/>
      <c r="AA695" s="60"/>
      <c r="AB695" s="61"/>
      <c r="AC695" s="62"/>
      <c r="AD695" s="63"/>
      <c r="AE695" s="63"/>
      <c r="AF695" s="64"/>
      <c r="AG695" s="65"/>
      <c r="AH695" s="61"/>
      <c r="AI695" s="510"/>
      <c r="AJ695" s="510"/>
      <c r="AK695" s="511"/>
      <c r="AL695" s="100"/>
      <c r="AM695" s="382" t="str">
        <f t="shared" si="657"/>
        <v xml:space="preserve"> </v>
      </c>
      <c r="AN695" s="95" t="str">
        <f t="shared" si="658"/>
        <v xml:space="preserve"> </v>
      </c>
      <c r="AO695" s="365"/>
      <c r="AP695" s="365"/>
      <c r="AQ695" s="256"/>
      <c r="AR695" s="365"/>
      <c r="AS695" s="365"/>
      <c r="AT695" s="364" t="e">
        <f t="shared" ref="AT695:AT704" si="660">IF(ISBLANK($B971),NA(),$B971)</f>
        <v>#N/A</v>
      </c>
      <c r="AU695" s="365" t="e">
        <f t="shared" ref="AU695:AU704" si="661">IF(ISBLANK($I971),NA(),$I971)</f>
        <v>#N/A</v>
      </c>
      <c r="AV695" s="372" t="str">
        <f t="shared" ca="1" si="611"/>
        <v/>
      </c>
      <c r="AW695" s="364" t="e">
        <f t="shared" ca="1" si="612"/>
        <v>#N/A</v>
      </c>
      <c r="AX695" s="373" t="e">
        <f t="shared" ca="1" si="613"/>
        <v>#N/A</v>
      </c>
      <c r="AY695" s="98" t="e">
        <f>IF(S971=0,NA(),S971)</f>
        <v>#N/A</v>
      </c>
      <c r="AZ695" s="373" t="e">
        <f>IF(V971=0,NA(),V971)</f>
        <v>#N/A</v>
      </c>
      <c r="BA695" s="363"/>
      <c r="BB695" s="365"/>
      <c r="BC695" s="377"/>
      <c r="BD695" s="365"/>
      <c r="BE695" s="365"/>
      <c r="BF695" s="365"/>
      <c r="BG695" s="365"/>
      <c r="BH695" s="365"/>
      <c r="BI695" s="365"/>
      <c r="BJ695" s="365"/>
      <c r="BK695" s="365"/>
      <c r="BL695" s="376"/>
      <c r="BM695" s="376"/>
      <c r="BN695" s="260"/>
      <c r="BO695" s="260"/>
      <c r="BP695" s="260"/>
      <c r="BQ695" s="263"/>
      <c r="BR695" s="263"/>
    </row>
    <row r="696" spans="1:70" s="50" customFormat="1" ht="27.75" customHeight="1" x14ac:dyDescent="0.2">
      <c r="A696" s="22">
        <f t="shared" si="659"/>
        <v>496</v>
      </c>
      <c r="B696" s="51"/>
      <c r="C696" s="52"/>
      <c r="D696" s="53"/>
      <c r="E696" s="54"/>
      <c r="F696" s="55"/>
      <c r="G696" s="56"/>
      <c r="H696" s="57"/>
      <c r="I696" s="275"/>
      <c r="J696" s="58"/>
      <c r="K696" s="59"/>
      <c r="L696" s="60"/>
      <c r="M696" s="59"/>
      <c r="N696" s="60"/>
      <c r="O696" s="59"/>
      <c r="P696" s="60"/>
      <c r="Q696" s="61"/>
      <c r="R696" s="286"/>
      <c r="S696" s="58"/>
      <c r="T696" s="59"/>
      <c r="U696" s="59"/>
      <c r="V696" s="61"/>
      <c r="W696" s="294"/>
      <c r="X696" s="59"/>
      <c r="Y696" s="60"/>
      <c r="Z696" s="59"/>
      <c r="AA696" s="60"/>
      <c r="AB696" s="61"/>
      <c r="AC696" s="62"/>
      <c r="AD696" s="63"/>
      <c r="AE696" s="63"/>
      <c r="AF696" s="64"/>
      <c r="AG696" s="65"/>
      <c r="AH696" s="61"/>
      <c r="AI696" s="510"/>
      <c r="AJ696" s="510"/>
      <c r="AK696" s="511"/>
      <c r="AL696" s="100"/>
      <c r="AM696" s="382" t="str">
        <f t="shared" si="657"/>
        <v xml:space="preserve"> </v>
      </c>
      <c r="AN696" s="95" t="str">
        <f t="shared" si="658"/>
        <v xml:space="preserve"> </v>
      </c>
      <c r="AO696" s="365"/>
      <c r="AP696" s="365"/>
      <c r="AQ696" s="256"/>
      <c r="AR696" s="365"/>
      <c r="AS696" s="365"/>
      <c r="AT696" s="364" t="e">
        <f t="shared" si="660"/>
        <v>#N/A</v>
      </c>
      <c r="AU696" s="365" t="e">
        <f t="shared" si="661"/>
        <v>#N/A</v>
      </c>
      <c r="AV696" s="372" t="str">
        <f t="shared" ca="1" si="611"/>
        <v/>
      </c>
      <c r="AW696" s="364" t="e">
        <f t="shared" ca="1" si="612"/>
        <v>#N/A</v>
      </c>
      <c r="AX696" s="373" t="e">
        <f t="shared" ca="1" si="613"/>
        <v>#N/A</v>
      </c>
      <c r="AY696" s="98" t="e">
        <f t="shared" ref="AY696:AY704" si="662">IF(S972=0,NA(),S972)</f>
        <v>#N/A</v>
      </c>
      <c r="AZ696" s="373" t="e">
        <f t="shared" ref="AZ696:AZ704" si="663">IF(V972=0,NA(),V972)</f>
        <v>#N/A</v>
      </c>
      <c r="BA696" s="363"/>
      <c r="BB696" s="365"/>
      <c r="BC696" s="377"/>
      <c r="BD696" s="365"/>
      <c r="BE696" s="365"/>
      <c r="BF696" s="365"/>
      <c r="BG696" s="365"/>
      <c r="BH696" s="365"/>
      <c r="BI696" s="365"/>
      <c r="BJ696" s="365"/>
      <c r="BK696" s="365"/>
      <c r="BL696" s="376"/>
      <c r="BM696" s="376"/>
      <c r="BN696" s="260"/>
      <c r="BO696" s="260"/>
      <c r="BP696" s="260"/>
      <c r="BQ696" s="263"/>
      <c r="BR696" s="263"/>
    </row>
    <row r="697" spans="1:70" s="50" customFormat="1" ht="27.75" customHeight="1" x14ac:dyDescent="0.2">
      <c r="A697" s="22">
        <f>A696+1</f>
        <v>497</v>
      </c>
      <c r="B697" s="51"/>
      <c r="C697" s="52"/>
      <c r="D697" s="53"/>
      <c r="E697" s="54"/>
      <c r="F697" s="55"/>
      <c r="G697" s="56"/>
      <c r="H697" s="57"/>
      <c r="I697" s="275"/>
      <c r="J697" s="58"/>
      <c r="K697" s="59"/>
      <c r="L697" s="60"/>
      <c r="M697" s="59"/>
      <c r="N697" s="60"/>
      <c r="O697" s="59"/>
      <c r="P697" s="60"/>
      <c r="Q697" s="61"/>
      <c r="R697" s="286"/>
      <c r="S697" s="58"/>
      <c r="T697" s="59"/>
      <c r="U697" s="59"/>
      <c r="V697" s="61"/>
      <c r="W697" s="294"/>
      <c r="X697" s="59"/>
      <c r="Y697" s="60"/>
      <c r="Z697" s="59"/>
      <c r="AA697" s="60"/>
      <c r="AB697" s="61"/>
      <c r="AC697" s="62"/>
      <c r="AD697" s="63"/>
      <c r="AE697" s="63"/>
      <c r="AF697" s="64"/>
      <c r="AG697" s="65"/>
      <c r="AH697" s="61"/>
      <c r="AI697" s="510"/>
      <c r="AJ697" s="510"/>
      <c r="AK697" s="511"/>
      <c r="AL697" s="100"/>
      <c r="AM697" s="382" t="str">
        <f t="shared" si="657"/>
        <v xml:space="preserve"> </v>
      </c>
      <c r="AN697" s="95" t="str">
        <f t="shared" si="658"/>
        <v xml:space="preserve"> </v>
      </c>
      <c r="AO697" s="365"/>
      <c r="AP697" s="365"/>
      <c r="AQ697" s="256"/>
      <c r="AR697" s="365"/>
      <c r="AS697" s="365"/>
      <c r="AT697" s="364" t="e">
        <f t="shared" si="660"/>
        <v>#N/A</v>
      </c>
      <c r="AU697" s="365" t="e">
        <f t="shared" si="661"/>
        <v>#N/A</v>
      </c>
      <c r="AV697" s="372" t="str">
        <f t="shared" ca="1" si="611"/>
        <v/>
      </c>
      <c r="AW697" s="364" t="e">
        <f t="shared" ca="1" si="612"/>
        <v>#N/A</v>
      </c>
      <c r="AX697" s="373" t="e">
        <f t="shared" ca="1" si="613"/>
        <v>#N/A</v>
      </c>
      <c r="AY697" s="98" t="e">
        <f t="shared" si="662"/>
        <v>#N/A</v>
      </c>
      <c r="AZ697" s="373" t="e">
        <f t="shared" si="663"/>
        <v>#N/A</v>
      </c>
      <c r="BA697" s="363"/>
      <c r="BB697" s="365"/>
      <c r="BC697" s="377"/>
      <c r="BD697" s="365"/>
      <c r="BE697" s="365"/>
      <c r="BF697" s="365"/>
      <c r="BG697" s="365"/>
      <c r="BH697" s="365"/>
      <c r="BI697" s="365"/>
      <c r="BJ697" s="365"/>
      <c r="BK697" s="365"/>
      <c r="BL697" s="376"/>
      <c r="BM697" s="376"/>
      <c r="BN697" s="260"/>
      <c r="BO697" s="260"/>
      <c r="BP697" s="260"/>
      <c r="BQ697" s="263"/>
      <c r="BR697" s="263"/>
    </row>
    <row r="698" spans="1:70" s="50" customFormat="1" ht="27.75" customHeight="1" x14ac:dyDescent="0.2">
      <c r="A698" s="22">
        <f t="shared" si="659"/>
        <v>498</v>
      </c>
      <c r="B698" s="51"/>
      <c r="C698" s="52"/>
      <c r="D698" s="53"/>
      <c r="E698" s="54"/>
      <c r="F698" s="55"/>
      <c r="G698" s="56"/>
      <c r="H698" s="57"/>
      <c r="I698" s="275"/>
      <c r="J698" s="58"/>
      <c r="K698" s="59"/>
      <c r="L698" s="60"/>
      <c r="M698" s="59"/>
      <c r="N698" s="60"/>
      <c r="O698" s="59"/>
      <c r="P698" s="60"/>
      <c r="Q698" s="61"/>
      <c r="R698" s="286"/>
      <c r="S698" s="58"/>
      <c r="T698" s="59"/>
      <c r="U698" s="59"/>
      <c r="V698" s="61"/>
      <c r="W698" s="294"/>
      <c r="X698" s="59"/>
      <c r="Y698" s="60"/>
      <c r="Z698" s="59"/>
      <c r="AA698" s="60"/>
      <c r="AB698" s="61"/>
      <c r="AC698" s="62"/>
      <c r="AD698" s="63"/>
      <c r="AE698" s="63"/>
      <c r="AF698" s="64"/>
      <c r="AG698" s="65"/>
      <c r="AH698" s="61"/>
      <c r="AI698" s="510"/>
      <c r="AJ698" s="510"/>
      <c r="AK698" s="511"/>
      <c r="AL698" s="100"/>
      <c r="AM698" s="382" t="str">
        <f t="shared" si="657"/>
        <v xml:space="preserve"> </v>
      </c>
      <c r="AN698" s="95" t="str">
        <f t="shared" si="658"/>
        <v xml:space="preserve"> </v>
      </c>
      <c r="AO698" s="365"/>
      <c r="AP698" s="365"/>
      <c r="AQ698" s="256"/>
      <c r="AR698" s="365"/>
      <c r="AS698" s="365"/>
      <c r="AT698" s="364" t="e">
        <f t="shared" si="660"/>
        <v>#N/A</v>
      </c>
      <c r="AU698" s="365" t="e">
        <f t="shared" si="661"/>
        <v>#N/A</v>
      </c>
      <c r="AV698" s="372" t="str">
        <f t="shared" ca="1" si="611"/>
        <v/>
      </c>
      <c r="AW698" s="364" t="e">
        <f t="shared" ca="1" si="612"/>
        <v>#N/A</v>
      </c>
      <c r="AX698" s="373" t="e">
        <f t="shared" ca="1" si="613"/>
        <v>#N/A</v>
      </c>
      <c r="AY698" s="98" t="e">
        <f t="shared" si="662"/>
        <v>#N/A</v>
      </c>
      <c r="AZ698" s="373" t="e">
        <f t="shared" si="663"/>
        <v>#N/A</v>
      </c>
      <c r="BA698" s="363"/>
      <c r="BB698" s="365"/>
      <c r="BC698" s="377"/>
      <c r="BD698" s="365"/>
      <c r="BE698" s="365"/>
      <c r="BF698" s="365"/>
      <c r="BG698" s="365"/>
      <c r="BH698" s="365"/>
      <c r="BI698" s="365"/>
      <c r="BJ698" s="365"/>
      <c r="BK698" s="365"/>
      <c r="BL698" s="376"/>
      <c r="BM698" s="376"/>
      <c r="BN698" s="260"/>
      <c r="BO698" s="260"/>
      <c r="BP698" s="260"/>
      <c r="BQ698" s="263"/>
      <c r="BR698" s="263"/>
    </row>
    <row r="699" spans="1:70" s="50" customFormat="1" ht="27.75" customHeight="1" x14ac:dyDescent="0.2">
      <c r="A699" s="22">
        <f t="shared" si="659"/>
        <v>499</v>
      </c>
      <c r="B699" s="51"/>
      <c r="C699" s="52"/>
      <c r="D699" s="53"/>
      <c r="E699" s="54"/>
      <c r="F699" s="55"/>
      <c r="G699" s="56"/>
      <c r="H699" s="57"/>
      <c r="I699" s="275"/>
      <c r="J699" s="58"/>
      <c r="K699" s="59"/>
      <c r="L699" s="60"/>
      <c r="M699" s="59"/>
      <c r="N699" s="60"/>
      <c r="O699" s="59"/>
      <c r="P699" s="60"/>
      <c r="Q699" s="61"/>
      <c r="R699" s="286"/>
      <c r="S699" s="58"/>
      <c r="T699" s="59"/>
      <c r="U699" s="59"/>
      <c r="V699" s="61"/>
      <c r="W699" s="294"/>
      <c r="X699" s="59"/>
      <c r="Y699" s="60"/>
      <c r="Z699" s="59"/>
      <c r="AA699" s="60"/>
      <c r="AB699" s="61"/>
      <c r="AC699" s="62"/>
      <c r="AD699" s="63"/>
      <c r="AE699" s="63"/>
      <c r="AF699" s="64"/>
      <c r="AG699" s="65"/>
      <c r="AH699" s="61"/>
      <c r="AI699" s="510"/>
      <c r="AJ699" s="510"/>
      <c r="AK699" s="511"/>
      <c r="AL699" s="100"/>
      <c r="AM699" s="382" t="str">
        <f t="shared" si="657"/>
        <v xml:space="preserve"> </v>
      </c>
      <c r="AN699" s="95" t="str">
        <f t="shared" si="658"/>
        <v xml:space="preserve"> </v>
      </c>
      <c r="AO699" s="365"/>
      <c r="AP699" s="365"/>
      <c r="AQ699" s="256"/>
      <c r="AR699" s="365"/>
      <c r="AS699" s="365"/>
      <c r="AT699" s="364" t="e">
        <f t="shared" si="660"/>
        <v>#N/A</v>
      </c>
      <c r="AU699" s="365" t="e">
        <f t="shared" si="661"/>
        <v>#N/A</v>
      </c>
      <c r="AV699" s="372" t="str">
        <f t="shared" ca="1" si="611"/>
        <v/>
      </c>
      <c r="AW699" s="364" t="e">
        <f t="shared" ca="1" si="612"/>
        <v>#N/A</v>
      </c>
      <c r="AX699" s="373" t="e">
        <f t="shared" ca="1" si="613"/>
        <v>#N/A</v>
      </c>
      <c r="AY699" s="98" t="e">
        <f t="shared" si="662"/>
        <v>#N/A</v>
      </c>
      <c r="AZ699" s="373" t="e">
        <f t="shared" si="663"/>
        <v>#N/A</v>
      </c>
      <c r="BA699" s="365"/>
      <c r="BB699" s="365"/>
      <c r="BC699" s="377"/>
      <c r="BD699" s="365"/>
      <c r="BE699" s="365"/>
      <c r="BF699" s="365"/>
      <c r="BG699" s="365"/>
      <c r="BH699" s="365"/>
      <c r="BI699" s="365"/>
      <c r="BJ699" s="365"/>
      <c r="BK699" s="365"/>
      <c r="BL699" s="376"/>
      <c r="BM699" s="376"/>
      <c r="BN699" s="260"/>
      <c r="BO699" s="260"/>
      <c r="BP699" s="260"/>
      <c r="BQ699" s="263"/>
      <c r="BR699" s="263"/>
    </row>
    <row r="700" spans="1:70" s="50" customFormat="1" ht="27.75" customHeight="1" thickBot="1" x14ac:dyDescent="0.25">
      <c r="A700" s="23">
        <f t="shared" si="659"/>
        <v>500</v>
      </c>
      <c r="B700" s="66"/>
      <c r="C700" s="67"/>
      <c r="D700" s="68"/>
      <c r="E700" s="69"/>
      <c r="F700" s="70"/>
      <c r="G700" s="71"/>
      <c r="H700" s="72"/>
      <c r="I700" s="276"/>
      <c r="J700" s="73"/>
      <c r="K700" s="74"/>
      <c r="L700" s="75"/>
      <c r="M700" s="74"/>
      <c r="N700" s="75"/>
      <c r="O700" s="74"/>
      <c r="P700" s="75"/>
      <c r="Q700" s="76"/>
      <c r="R700" s="287"/>
      <c r="S700" s="73"/>
      <c r="T700" s="74"/>
      <c r="U700" s="74"/>
      <c r="V700" s="76"/>
      <c r="W700" s="295"/>
      <c r="X700" s="74"/>
      <c r="Y700" s="75"/>
      <c r="Z700" s="74"/>
      <c r="AA700" s="75"/>
      <c r="AB700" s="76"/>
      <c r="AC700" s="77"/>
      <c r="AD700" s="78"/>
      <c r="AE700" s="78"/>
      <c r="AF700" s="79"/>
      <c r="AG700" s="80"/>
      <c r="AH700" s="76"/>
      <c r="AI700" s="518"/>
      <c r="AJ700" s="518"/>
      <c r="AK700" s="519"/>
      <c r="AL700" s="100"/>
      <c r="AM700" s="382" t="str">
        <f t="shared" si="657"/>
        <v xml:space="preserve"> </v>
      </c>
      <c r="AN700" s="95" t="str">
        <f t="shared" si="658"/>
        <v xml:space="preserve"> </v>
      </c>
      <c r="AO700" s="365"/>
      <c r="AP700" s="365"/>
      <c r="AQ700" s="256"/>
      <c r="AR700" s="365"/>
      <c r="AS700" s="365"/>
      <c r="AT700" s="364" t="e">
        <f t="shared" si="660"/>
        <v>#N/A</v>
      </c>
      <c r="AU700" s="365" t="e">
        <f t="shared" si="661"/>
        <v>#N/A</v>
      </c>
      <c r="AV700" s="372" t="str">
        <f t="shared" ca="1" si="611"/>
        <v/>
      </c>
      <c r="AW700" s="364" t="e">
        <f t="shared" ca="1" si="612"/>
        <v>#N/A</v>
      </c>
      <c r="AX700" s="373" t="e">
        <f t="shared" ca="1" si="613"/>
        <v>#N/A</v>
      </c>
      <c r="AY700" s="98" t="e">
        <f t="shared" si="662"/>
        <v>#N/A</v>
      </c>
      <c r="AZ700" s="373" t="e">
        <f t="shared" si="663"/>
        <v>#N/A</v>
      </c>
      <c r="BA700" s="365"/>
      <c r="BB700" s="365"/>
      <c r="BC700" s="377"/>
      <c r="BD700" s="365"/>
      <c r="BE700" s="365"/>
      <c r="BF700" s="365"/>
      <c r="BG700" s="365"/>
      <c r="BH700" s="365"/>
      <c r="BI700" s="365"/>
      <c r="BJ700" s="365"/>
      <c r="BK700" s="365"/>
      <c r="BL700" s="376"/>
      <c r="BM700" s="376"/>
      <c r="BN700" s="260"/>
      <c r="BO700" s="260"/>
      <c r="BP700" s="260"/>
      <c r="BQ700" s="263"/>
      <c r="BR700" s="263"/>
    </row>
    <row r="701" spans="1:70" ht="4.5" customHeight="1" thickBot="1" x14ac:dyDescent="0.25">
      <c r="A701" s="91">
        <f>AK704</f>
        <v>50</v>
      </c>
      <c r="B701" s="235"/>
      <c r="C701" s="235"/>
      <c r="D701" s="235"/>
      <c r="E701" s="235"/>
      <c r="F701" s="235"/>
      <c r="G701" s="235"/>
      <c r="H701" s="235"/>
      <c r="I701" s="235"/>
      <c r="J701" s="280"/>
      <c r="K701" s="280"/>
      <c r="L701" s="280"/>
      <c r="M701" s="280"/>
      <c r="N701" s="280"/>
      <c r="O701" s="280"/>
      <c r="P701" s="280"/>
      <c r="Q701" s="280"/>
      <c r="R701" s="280"/>
      <c r="S701" s="292"/>
      <c r="T701" s="292"/>
      <c r="U701" s="292"/>
      <c r="V701" s="292"/>
      <c r="W701" s="292"/>
      <c r="X701" s="292"/>
      <c r="Y701" s="292"/>
      <c r="Z701" s="292"/>
      <c r="AA701" s="292"/>
      <c r="AB701" s="292"/>
      <c r="AC701" s="292"/>
      <c r="AD701" s="236"/>
      <c r="AE701" s="237"/>
      <c r="AF701" s="236"/>
      <c r="AG701" s="238"/>
      <c r="AH701" s="536"/>
      <c r="AI701" s="537"/>
      <c r="AJ701" s="537"/>
      <c r="AK701" s="537"/>
      <c r="AL701" s="383"/>
      <c r="AM701" s="384"/>
      <c r="AN701" s="383"/>
      <c r="AT701" s="364" t="e">
        <f t="shared" si="660"/>
        <v>#N/A</v>
      </c>
      <c r="AU701" s="365" t="e">
        <f t="shared" si="661"/>
        <v>#N/A</v>
      </c>
      <c r="AV701" s="372" t="str">
        <f t="shared" ca="1" si="611"/>
        <v/>
      </c>
      <c r="AW701" s="364" t="e">
        <f t="shared" ca="1" si="612"/>
        <v>#N/A</v>
      </c>
      <c r="AX701" s="373" t="e">
        <f t="shared" ca="1" si="613"/>
        <v>#N/A</v>
      </c>
      <c r="AY701" s="98" t="e">
        <f t="shared" si="662"/>
        <v>#N/A</v>
      </c>
      <c r="AZ701" s="373" t="e">
        <f t="shared" si="663"/>
        <v>#N/A</v>
      </c>
      <c r="BC701" s="377"/>
    </row>
    <row r="702" spans="1:70" ht="26.25" customHeight="1" x14ac:dyDescent="0.2">
      <c r="A702" s="163">
        <f>A688+1</f>
        <v>50</v>
      </c>
      <c r="B702" s="523"/>
      <c r="C702" s="523"/>
      <c r="D702" s="523"/>
      <c r="E702" s="524"/>
      <c r="F702" s="527" t="str">
        <f>IF('FRONT PAGE'!$A$1="www.fly-logics.com","TOTAL PAGE",0)</f>
        <v>TOTAL PAGE</v>
      </c>
      <c r="G702" s="528"/>
      <c r="H702" s="529"/>
      <c r="I702" s="314" t="str">
        <f>IF('FRONT PAGE'!$A$1="www.fly-logics.com",IF(SUM(I691:I701)=0," ",SUM(I691:I701)),0)</f>
        <v xml:space="preserve"> </v>
      </c>
      <c r="J702" s="315" t="str">
        <f>IF('FRONT PAGE'!$A$1="www.fly-logics.com",IF(SUM(J691:J701)=0," ",SUM(J691:J701)),0)</f>
        <v xml:space="preserve"> </v>
      </c>
      <c r="K702" s="316" t="str">
        <f>IF('FRONT PAGE'!$A$1="www.fly-logics.com",IF(SUM(K691:K701)=0," ",SUM(K691:K701)),0)</f>
        <v xml:space="preserve"> </v>
      </c>
      <c r="L702" s="317" t="str">
        <f>IF('FRONT PAGE'!$A$1="www.fly-logics.com",IF(SUM(L691:L701)=0," ",SUM(L691:L701)),0)</f>
        <v xml:space="preserve"> </v>
      </c>
      <c r="M702" s="316" t="str">
        <f>IF('FRONT PAGE'!$A$1="www.fly-logics.com",IF(SUM(M691:M701)=0," ",SUM(M691:M701)),0)</f>
        <v xml:space="preserve"> </v>
      </c>
      <c r="N702" s="317" t="str">
        <f>IF('FRONT PAGE'!$A$1="www.fly-logics.com",IF(SUM(N691:N701)=0," ",SUM(N691:N701)),0)</f>
        <v xml:space="preserve"> </v>
      </c>
      <c r="O702" s="316" t="str">
        <f>IF('FRONT PAGE'!$A$1="www.fly-logics.com",IF(SUM(O691:O701)=0," ",SUM(O691:O701)),0)</f>
        <v xml:space="preserve"> </v>
      </c>
      <c r="P702" s="317" t="str">
        <f>IF('FRONT PAGE'!$A$1="www.fly-logics.com",IF(SUM(P691:P701)=0," ",SUM(P691:P701)),0)</f>
        <v xml:space="preserve"> </v>
      </c>
      <c r="Q702" s="318" t="str">
        <f>IF('FRONT PAGE'!$A$1="www.fly-logics.com",IF(SUM(Q691:Q701)=0," ",SUM(Q691:Q701)),0)</f>
        <v xml:space="preserve"> </v>
      </c>
      <c r="R702" s="319"/>
      <c r="S702" s="315" t="str">
        <f>IF('FRONT PAGE'!$A$1="www.fly-logics.com",IF(SUM(S691:S701)=0," ",SUM(S691:S701)),0)</f>
        <v xml:space="preserve"> </v>
      </c>
      <c r="T702" s="316" t="str">
        <f>IF('FRONT PAGE'!$A$1="www.fly-logics.com",IF(SUM(T691:T701)=0," ",SUM(T691:T701)),0)</f>
        <v xml:space="preserve"> </v>
      </c>
      <c r="U702" s="316" t="str">
        <f>IF('FRONT PAGE'!$A$1="www.fly-logics.com",IF(SUM(U691:U701)=0," ",SUM(U691:U701)),0)</f>
        <v xml:space="preserve"> </v>
      </c>
      <c r="V702" s="318" t="str">
        <f>IF('FRONT PAGE'!$A$1="www.fly-logics.com",IF(SUM(V691:V701)=0," ",SUM(V691:V701)),0)</f>
        <v xml:space="preserve"> </v>
      </c>
      <c r="W702" s="315" t="str">
        <f>IF('FRONT PAGE'!$A$1="www.fly-logics.com",IF(SUM(W691:W701)=0," ",SUM(W691:W701)),0)</f>
        <v xml:space="preserve"> </v>
      </c>
      <c r="X702" s="316" t="str">
        <f>IF('FRONT PAGE'!$A$1="www.fly-logics.com",IF(SUM(X691:X701)=0," ",SUM(X691:X701)),0)</f>
        <v xml:space="preserve"> </v>
      </c>
      <c r="Y702" s="317" t="str">
        <f>IF('FRONT PAGE'!$A$1="www.fly-logics.com",IF(SUM(Y691:Y701)=0," ",SUM(Y691:Y701)),0)</f>
        <v xml:space="preserve"> </v>
      </c>
      <c r="Z702" s="316" t="str">
        <f>IF('FRONT PAGE'!$A$1="www.fly-logics.com",IF(SUM(Z691:Z701)=0," ",SUM(Z691:Z701)),0)</f>
        <v xml:space="preserve"> </v>
      </c>
      <c r="AA702" s="317" t="str">
        <f>IF('FRONT PAGE'!$A$1="www.fly-logics.com",IF(SUM(AA691:AA701)=0," ",SUM(AA691:AA701)),0)</f>
        <v xml:space="preserve"> </v>
      </c>
      <c r="AB702" s="318" t="str">
        <f>IF('FRONT PAGE'!$A$1="www.fly-logics.com",IF(SUM(AB691:AB701)=0," ",SUM(AB691:AB701)),0)</f>
        <v xml:space="preserve"> </v>
      </c>
      <c r="AC702" s="329" t="str">
        <f>IF('FRONT PAGE'!$A$1="www.fly-logics.com",IF(SUM(AC691:AC701)=0," ",SUM(AC691:AC701)),0)</f>
        <v xml:space="preserve"> </v>
      </c>
      <c r="AD702" s="321" t="str">
        <f>IF('FRONT PAGE'!$A$1="www.fly-logics.com",IF(SUM(AD691:AD701)=0," ",SUM(AD691:AD701)),0)</f>
        <v xml:space="preserve"> </v>
      </c>
      <c r="AE702" s="321" t="str">
        <f>IF('FRONT PAGE'!$A$1="www.fly-logics.com",IF(SUM(AE691:AE701)=0," ",SUM(AE691:AE701)),0)</f>
        <v xml:space="preserve"> </v>
      </c>
      <c r="AF702" s="322" t="str">
        <f>IF('FRONT PAGE'!$A$1="www.fly-logics.com",IF(SUM(AF691:AF701)=0," ",SUM(AF691:AF701)),0)</f>
        <v xml:space="preserve"> </v>
      </c>
      <c r="AG702" s="323" t="str">
        <f>IF('FRONT PAGE'!$A$1="www.fly-logics.com",IF(SUM(AG691:AG701)=0," ",SUM(AG691:AG701)),0)</f>
        <v xml:space="preserve"> </v>
      </c>
      <c r="AH702" s="520" t="str">
        <f>IF('FRONT PAGE'!$A$1="www.fly-logics.com","I certify that all the data in this
logbook are accurate",0)</f>
        <v>I certify that all the data in this
logbook are accurate</v>
      </c>
      <c r="AI702" s="521"/>
      <c r="AJ702" s="521"/>
      <c r="AK702" s="522"/>
      <c r="AL702" s="385"/>
      <c r="AM702" s="386"/>
      <c r="AN702" s="385"/>
      <c r="AT702" s="364" t="e">
        <f t="shared" si="660"/>
        <v>#N/A</v>
      </c>
      <c r="AU702" s="365" t="e">
        <f t="shared" si="661"/>
        <v>#N/A</v>
      </c>
      <c r="AV702" s="372" t="str">
        <f t="shared" ca="1" si="611"/>
        <v/>
      </c>
      <c r="AW702" s="364" t="e">
        <f t="shared" ca="1" si="612"/>
        <v>#N/A</v>
      </c>
      <c r="AX702" s="373" t="e">
        <f t="shared" ca="1" si="613"/>
        <v>#N/A</v>
      </c>
      <c r="AY702" s="98" t="e">
        <f t="shared" si="662"/>
        <v>#N/A</v>
      </c>
      <c r="AZ702" s="373" t="e">
        <f t="shared" si="663"/>
        <v>#N/A</v>
      </c>
      <c r="BA702" s="363"/>
      <c r="BC702" s="377"/>
    </row>
    <row r="703" spans="1:70" ht="26.25" customHeight="1" x14ac:dyDescent="0.2">
      <c r="A703" s="505">
        <f>AL687</f>
        <v>0</v>
      </c>
      <c r="B703" s="525"/>
      <c r="C703" s="525"/>
      <c r="D703" s="525"/>
      <c r="E703" s="526"/>
      <c r="F703" s="530" t="str">
        <f>IF('FRONT PAGE'!$A$1="www.fly-logics.com","TOTAL PREVIOUS LOGBOOK",0)</f>
        <v>TOTAL PREVIOUS LOGBOOK</v>
      </c>
      <c r="G703" s="531"/>
      <c r="H703" s="532"/>
      <c r="I703" s="333">
        <f>I690</f>
        <v>33.75</v>
      </c>
      <c r="J703" s="334">
        <f t="shared" ref="J703:Q703" si="664">J690</f>
        <v>33.75</v>
      </c>
      <c r="K703" s="335" t="str">
        <f t="shared" si="664"/>
        <v xml:space="preserve"> </v>
      </c>
      <c r="L703" s="336" t="str">
        <f t="shared" si="664"/>
        <v xml:space="preserve"> </v>
      </c>
      <c r="M703" s="335" t="str">
        <f t="shared" si="664"/>
        <v xml:space="preserve"> </v>
      </c>
      <c r="N703" s="336" t="str">
        <f t="shared" si="664"/>
        <v xml:space="preserve"> </v>
      </c>
      <c r="O703" s="335" t="str">
        <f t="shared" si="664"/>
        <v xml:space="preserve"> </v>
      </c>
      <c r="P703" s="336" t="str">
        <f t="shared" si="664"/>
        <v xml:space="preserve"> </v>
      </c>
      <c r="Q703" s="337" t="str">
        <f t="shared" si="664"/>
        <v xml:space="preserve"> </v>
      </c>
      <c r="R703" s="288">
        <v>10</v>
      </c>
      <c r="S703" s="331" t="str">
        <f>S690</f>
        <v xml:space="preserve"> </v>
      </c>
      <c r="T703" s="239">
        <f t="shared" ref="T703:AG703" si="665">T690</f>
        <v>13.75</v>
      </c>
      <c r="U703" s="239">
        <f t="shared" si="665"/>
        <v>20</v>
      </c>
      <c r="V703" s="240">
        <f t="shared" si="665"/>
        <v>5</v>
      </c>
      <c r="W703" s="241" t="str">
        <f t="shared" si="665"/>
        <v xml:space="preserve"> </v>
      </c>
      <c r="X703" s="239" t="str">
        <f t="shared" si="665"/>
        <v xml:space="preserve"> </v>
      </c>
      <c r="Y703" s="242">
        <f t="shared" si="665"/>
        <v>5</v>
      </c>
      <c r="Z703" s="239" t="str">
        <f t="shared" si="665"/>
        <v xml:space="preserve"> </v>
      </c>
      <c r="AA703" s="242">
        <f t="shared" si="665"/>
        <v>3.75</v>
      </c>
      <c r="AB703" s="240" t="str">
        <f t="shared" si="665"/>
        <v xml:space="preserve"> </v>
      </c>
      <c r="AC703" s="243">
        <f t="shared" si="665"/>
        <v>14</v>
      </c>
      <c r="AD703" s="244" t="str">
        <f t="shared" si="665"/>
        <v xml:space="preserve"> </v>
      </c>
      <c r="AE703" s="244">
        <f t="shared" si="665"/>
        <v>14</v>
      </c>
      <c r="AF703" s="245" t="str">
        <f t="shared" si="665"/>
        <v xml:space="preserve"> </v>
      </c>
      <c r="AG703" s="332">
        <f t="shared" si="665"/>
        <v>17</v>
      </c>
      <c r="AH703" s="507"/>
      <c r="AI703" s="508"/>
      <c r="AJ703" s="508"/>
      <c r="AK703" s="509"/>
      <c r="AL703" s="385"/>
      <c r="AM703" s="386"/>
      <c r="AN703" s="385"/>
      <c r="AT703" s="364" t="e">
        <f t="shared" si="660"/>
        <v>#N/A</v>
      </c>
      <c r="AU703" s="365" t="e">
        <f t="shared" si="661"/>
        <v>#N/A</v>
      </c>
      <c r="AV703" s="372" t="str">
        <f t="shared" ca="1" si="611"/>
        <v/>
      </c>
      <c r="AW703" s="364" t="e">
        <f t="shared" ca="1" si="612"/>
        <v>#N/A</v>
      </c>
      <c r="AX703" s="373" t="e">
        <f t="shared" ca="1" si="613"/>
        <v>#N/A</v>
      </c>
      <c r="AY703" s="98" t="e">
        <f t="shared" si="662"/>
        <v>#N/A</v>
      </c>
      <c r="AZ703" s="373" t="e">
        <f t="shared" si="663"/>
        <v>#N/A</v>
      </c>
      <c r="BA703" s="363"/>
      <c r="BC703" s="377"/>
    </row>
    <row r="704" spans="1:70" ht="26.25" customHeight="1" thickBot="1" x14ac:dyDescent="0.25">
      <c r="A704" s="506"/>
      <c r="B704" s="512" t="str">
        <f>IF('FRONT PAGE'!$A$1="www.fly-logics.com","Authority certifying flight hours 
STAMP &amp; SIGNATURE",0)</f>
        <v>Authority certifying flight hours 
STAMP &amp; SIGNATURE</v>
      </c>
      <c r="C704" s="512"/>
      <c r="D704" s="512"/>
      <c r="E704" s="513"/>
      <c r="F704" s="533" t="str">
        <f>IF('FRONT PAGE'!$A$1="www.fly-logics.com","TOTAL TO DATE",0)</f>
        <v>TOTAL TO DATE</v>
      </c>
      <c r="G704" s="534"/>
      <c r="H704" s="535"/>
      <c r="I704" s="32">
        <f t="shared" ref="I704:Q704" si="666">IF(SUM(I702:I703)=0," ",SUM(I702:I703))</f>
        <v>33.75</v>
      </c>
      <c r="J704" s="27">
        <f t="shared" si="666"/>
        <v>33.75</v>
      </c>
      <c r="K704" s="24" t="str">
        <f t="shared" si="666"/>
        <v xml:space="preserve"> </v>
      </c>
      <c r="L704" s="25" t="str">
        <f t="shared" si="666"/>
        <v xml:space="preserve"> </v>
      </c>
      <c r="M704" s="24" t="str">
        <f t="shared" si="666"/>
        <v xml:space="preserve"> </v>
      </c>
      <c r="N704" s="25" t="str">
        <f t="shared" si="666"/>
        <v xml:space="preserve"> </v>
      </c>
      <c r="O704" s="24" t="str">
        <f t="shared" si="666"/>
        <v xml:space="preserve"> </v>
      </c>
      <c r="P704" s="25" t="str">
        <f t="shared" si="666"/>
        <v xml:space="preserve"> </v>
      </c>
      <c r="Q704" s="26" t="str">
        <f t="shared" si="666"/>
        <v xml:space="preserve"> </v>
      </c>
      <c r="R704" s="289"/>
      <c r="S704" s="27" t="str">
        <f t="shared" ref="S704:AG704" si="667">IF(SUM(S702:S703)=0," ",SUM(S702:S703))</f>
        <v xml:space="preserve"> </v>
      </c>
      <c r="T704" s="24">
        <f t="shared" si="667"/>
        <v>13.75</v>
      </c>
      <c r="U704" s="24">
        <f t="shared" si="667"/>
        <v>20</v>
      </c>
      <c r="V704" s="26">
        <f t="shared" si="667"/>
        <v>5</v>
      </c>
      <c r="W704" s="27" t="str">
        <f t="shared" si="667"/>
        <v xml:space="preserve"> </v>
      </c>
      <c r="X704" s="24" t="str">
        <f t="shared" si="667"/>
        <v xml:space="preserve"> </v>
      </c>
      <c r="Y704" s="25">
        <f t="shared" si="667"/>
        <v>5</v>
      </c>
      <c r="Z704" s="24" t="str">
        <f t="shared" si="667"/>
        <v xml:space="preserve"> </v>
      </c>
      <c r="AA704" s="25">
        <f t="shared" si="667"/>
        <v>3.75</v>
      </c>
      <c r="AB704" s="26" t="str">
        <f t="shared" si="667"/>
        <v xml:space="preserve"> </v>
      </c>
      <c r="AC704" s="30">
        <f t="shared" si="667"/>
        <v>14</v>
      </c>
      <c r="AD704" s="28" t="str">
        <f t="shared" si="667"/>
        <v xml:space="preserve"> </v>
      </c>
      <c r="AE704" s="28">
        <f t="shared" si="667"/>
        <v>14</v>
      </c>
      <c r="AF704" s="31" t="str">
        <f t="shared" si="667"/>
        <v xml:space="preserve"> </v>
      </c>
      <c r="AG704" s="33">
        <f t="shared" si="667"/>
        <v>17</v>
      </c>
      <c r="AH704" s="514" t="str">
        <f>IF('FRONT PAGE'!$A$1="www.fly-logics.com","_____________________________
PILOT SIGNATURE",0)</f>
        <v>_____________________________
PILOT SIGNATURE</v>
      </c>
      <c r="AI704" s="515"/>
      <c r="AJ704" s="515"/>
      <c r="AK704" s="330">
        <f>A702</f>
        <v>50</v>
      </c>
      <c r="AL704" s="387"/>
      <c r="AM704" s="388"/>
      <c r="AN704" s="387"/>
      <c r="AT704" s="364" t="e">
        <f t="shared" si="660"/>
        <v>#N/A</v>
      </c>
      <c r="AU704" s="365" t="e">
        <f t="shared" si="661"/>
        <v>#N/A</v>
      </c>
      <c r="AV704" s="372" t="str">
        <f t="shared" ca="1" si="611"/>
        <v/>
      </c>
      <c r="AW704" s="364" t="e">
        <f t="shared" ca="1" si="612"/>
        <v>#N/A</v>
      </c>
      <c r="AX704" s="373" t="e">
        <f t="shared" ca="1" si="613"/>
        <v>#N/A</v>
      </c>
      <c r="AY704" s="98" t="e">
        <f t="shared" si="662"/>
        <v>#N/A</v>
      </c>
      <c r="AZ704" s="373" t="e">
        <f t="shared" si="663"/>
        <v>#N/A</v>
      </c>
      <c r="BA704" s="363"/>
      <c r="BC704" s="377"/>
    </row>
    <row r="705" spans="1:70" s="50" customFormat="1" ht="27.75" customHeight="1" x14ac:dyDescent="0.2">
      <c r="A705" s="29">
        <f>A700+1</f>
        <v>501</v>
      </c>
      <c r="B705" s="39"/>
      <c r="C705" s="40"/>
      <c r="D705" s="41"/>
      <c r="E705" s="42"/>
      <c r="F705" s="43"/>
      <c r="G705" s="44"/>
      <c r="H705" s="45"/>
      <c r="I705" s="281"/>
      <c r="J705" s="277"/>
      <c r="K705" s="278"/>
      <c r="L705" s="279"/>
      <c r="M705" s="278"/>
      <c r="N705" s="279"/>
      <c r="O705" s="278"/>
      <c r="P705" s="279"/>
      <c r="Q705" s="150"/>
      <c r="R705" s="285"/>
      <c r="S705" s="46"/>
      <c r="T705" s="47"/>
      <c r="U705" s="47"/>
      <c r="V705" s="48"/>
      <c r="W705" s="293"/>
      <c r="X705" s="278"/>
      <c r="Y705" s="279"/>
      <c r="Z705" s="278"/>
      <c r="AA705" s="279"/>
      <c r="AB705" s="150"/>
      <c r="AC705" s="282"/>
      <c r="AD705" s="283"/>
      <c r="AE705" s="283"/>
      <c r="AF705" s="284"/>
      <c r="AG705" s="49"/>
      <c r="AH705" s="48"/>
      <c r="AI705" s="516"/>
      <c r="AJ705" s="516"/>
      <c r="AK705" s="517"/>
      <c r="AL705" s="100"/>
      <c r="AM705" s="382" t="str">
        <f t="shared" ref="AM705:AM714" si="668">IF(B705=0," ",TEXT(B705,"MMM"))</f>
        <v xml:space="preserve"> </v>
      </c>
      <c r="AN705" s="95" t="str">
        <f t="shared" ref="AN705:AN714" si="669">IF(B705=0," ",YEAR(B705))</f>
        <v xml:space="preserve"> </v>
      </c>
      <c r="AO705" s="365"/>
      <c r="AP705" s="365"/>
      <c r="AQ705" s="256"/>
      <c r="AR705" s="365"/>
      <c r="AS705" s="365"/>
      <c r="AT705" s="364" t="e">
        <f t="shared" ref="AT705:AT714" si="670">IF(ISBLANK($B985),NA(),$B985)</f>
        <v>#N/A</v>
      </c>
      <c r="AU705" s="365" t="e">
        <f t="shared" ref="AU705:AU714" si="671">IF(ISBLANK($I985),NA(),$I985)</f>
        <v>#N/A</v>
      </c>
      <c r="AV705" s="372" t="str">
        <f t="shared" ca="1" si="611"/>
        <v/>
      </c>
      <c r="AW705" s="364" t="e">
        <f t="shared" ca="1" si="612"/>
        <v>#N/A</v>
      </c>
      <c r="AX705" s="373" t="e">
        <f t="shared" ca="1" si="613"/>
        <v>#N/A</v>
      </c>
      <c r="AY705" s="98" t="e">
        <f>IF(S985=0,NA(),S985)</f>
        <v>#N/A</v>
      </c>
      <c r="AZ705" s="373" t="e">
        <f t="shared" ref="AZ705:AZ714" si="672">IF(V985=0,NA(),V985)</f>
        <v>#N/A</v>
      </c>
      <c r="BA705" s="363"/>
      <c r="BB705" s="365"/>
      <c r="BC705" s="377"/>
      <c r="BD705" s="365"/>
      <c r="BE705" s="365"/>
      <c r="BF705" s="365"/>
      <c r="BG705" s="365"/>
      <c r="BH705" s="365"/>
      <c r="BI705" s="365"/>
      <c r="BJ705" s="365"/>
      <c r="BK705" s="365"/>
      <c r="BL705" s="376"/>
      <c r="BM705" s="376"/>
      <c r="BN705" s="260"/>
      <c r="BO705" s="260"/>
      <c r="BP705" s="260"/>
      <c r="BQ705" s="263"/>
      <c r="BR705" s="263"/>
    </row>
    <row r="706" spans="1:70" s="50" customFormat="1" ht="27.75" customHeight="1" x14ac:dyDescent="0.2">
      <c r="A706" s="22">
        <f>A705+1</f>
        <v>502</v>
      </c>
      <c r="B706" s="51"/>
      <c r="C706" s="52"/>
      <c r="D706" s="53"/>
      <c r="E706" s="54"/>
      <c r="F706" s="55"/>
      <c r="G706" s="56"/>
      <c r="H706" s="57"/>
      <c r="I706" s="275"/>
      <c r="J706" s="58"/>
      <c r="K706" s="59"/>
      <c r="L706" s="60"/>
      <c r="M706" s="59"/>
      <c r="N706" s="60"/>
      <c r="O706" s="59"/>
      <c r="P706" s="60"/>
      <c r="Q706" s="61"/>
      <c r="R706" s="286"/>
      <c r="S706" s="58"/>
      <c r="T706" s="59"/>
      <c r="U706" s="59"/>
      <c r="V706" s="61"/>
      <c r="W706" s="294"/>
      <c r="X706" s="59"/>
      <c r="Y706" s="60"/>
      <c r="Z706" s="59"/>
      <c r="AA706" s="60"/>
      <c r="AB706" s="61"/>
      <c r="AC706" s="62"/>
      <c r="AD706" s="63"/>
      <c r="AE706" s="63"/>
      <c r="AF706" s="64"/>
      <c r="AG706" s="65"/>
      <c r="AH706" s="61"/>
      <c r="AI706" s="510"/>
      <c r="AJ706" s="510"/>
      <c r="AK706" s="511"/>
      <c r="AL706" s="100"/>
      <c r="AM706" s="382" t="str">
        <f t="shared" si="668"/>
        <v xml:space="preserve"> </v>
      </c>
      <c r="AN706" s="95" t="str">
        <f t="shared" si="669"/>
        <v xml:space="preserve"> </v>
      </c>
      <c r="AO706" s="365"/>
      <c r="AP706" s="365"/>
      <c r="AQ706" s="256"/>
      <c r="AR706" s="365"/>
      <c r="AS706" s="365"/>
      <c r="AT706" s="364" t="e">
        <f t="shared" si="670"/>
        <v>#N/A</v>
      </c>
      <c r="AU706" s="365" t="e">
        <f t="shared" si="671"/>
        <v>#N/A</v>
      </c>
      <c r="AV706" s="372" t="str">
        <f t="shared" ca="1" si="611"/>
        <v/>
      </c>
      <c r="AW706" s="364" t="e">
        <f t="shared" ca="1" si="612"/>
        <v>#N/A</v>
      </c>
      <c r="AX706" s="373" t="e">
        <f t="shared" ca="1" si="613"/>
        <v>#N/A</v>
      </c>
      <c r="AY706" s="98" t="e">
        <f t="shared" ref="AY706:AY714" si="673">IF(S986=0,NA(),S986)</f>
        <v>#N/A</v>
      </c>
      <c r="AZ706" s="373" t="e">
        <f t="shared" si="672"/>
        <v>#N/A</v>
      </c>
      <c r="BA706" s="363"/>
      <c r="BB706" s="365"/>
      <c r="BC706" s="377"/>
      <c r="BD706" s="365"/>
      <c r="BE706" s="365"/>
      <c r="BF706" s="365"/>
      <c r="BG706" s="365"/>
      <c r="BH706" s="365"/>
      <c r="BI706" s="365"/>
      <c r="BJ706" s="365"/>
      <c r="BK706" s="365"/>
      <c r="BL706" s="376"/>
      <c r="BM706" s="376"/>
      <c r="BN706" s="260"/>
      <c r="BO706" s="260"/>
      <c r="BP706" s="260"/>
      <c r="BQ706" s="263"/>
      <c r="BR706" s="263"/>
    </row>
    <row r="707" spans="1:70" s="50" customFormat="1" ht="27.75" customHeight="1" x14ac:dyDescent="0.2">
      <c r="A707" s="22">
        <f t="shared" ref="A707:A714" si="674">A706+1</f>
        <v>503</v>
      </c>
      <c r="B707" s="51"/>
      <c r="C707" s="52"/>
      <c r="D707" s="53"/>
      <c r="E707" s="54"/>
      <c r="F707" s="55"/>
      <c r="G707" s="56"/>
      <c r="H707" s="57"/>
      <c r="I707" s="275"/>
      <c r="J707" s="58"/>
      <c r="K707" s="59"/>
      <c r="L707" s="60"/>
      <c r="M707" s="59"/>
      <c r="N707" s="60"/>
      <c r="O707" s="59"/>
      <c r="P707" s="60"/>
      <c r="Q707" s="61"/>
      <c r="R707" s="286"/>
      <c r="S707" s="58"/>
      <c r="T707" s="59"/>
      <c r="U707" s="59"/>
      <c r="V707" s="61"/>
      <c r="W707" s="294"/>
      <c r="X707" s="59"/>
      <c r="Y707" s="60"/>
      <c r="Z707" s="59"/>
      <c r="AA707" s="60"/>
      <c r="AB707" s="61"/>
      <c r="AC707" s="62"/>
      <c r="AD707" s="63"/>
      <c r="AE707" s="63"/>
      <c r="AF707" s="64"/>
      <c r="AG707" s="65"/>
      <c r="AH707" s="61"/>
      <c r="AI707" s="510"/>
      <c r="AJ707" s="510"/>
      <c r="AK707" s="511"/>
      <c r="AL707" s="100"/>
      <c r="AM707" s="382" t="str">
        <f t="shared" si="668"/>
        <v xml:space="preserve"> </v>
      </c>
      <c r="AN707" s="95" t="str">
        <f t="shared" si="669"/>
        <v xml:space="preserve"> </v>
      </c>
      <c r="AO707" s="365"/>
      <c r="AP707" s="365"/>
      <c r="AQ707" s="256"/>
      <c r="AR707" s="365"/>
      <c r="AS707" s="365"/>
      <c r="AT707" s="364" t="e">
        <f t="shared" si="670"/>
        <v>#N/A</v>
      </c>
      <c r="AU707" s="365" t="e">
        <f t="shared" si="671"/>
        <v>#N/A</v>
      </c>
      <c r="AV707" s="372" t="str">
        <f t="shared" ca="1" si="611"/>
        <v/>
      </c>
      <c r="AW707" s="364" t="e">
        <f t="shared" ca="1" si="612"/>
        <v>#N/A</v>
      </c>
      <c r="AX707" s="373" t="e">
        <f t="shared" ca="1" si="613"/>
        <v>#N/A</v>
      </c>
      <c r="AY707" s="98" t="e">
        <f t="shared" si="673"/>
        <v>#N/A</v>
      </c>
      <c r="AZ707" s="373" t="e">
        <f t="shared" si="672"/>
        <v>#N/A</v>
      </c>
      <c r="BA707" s="363"/>
      <c r="BB707" s="365"/>
      <c r="BC707" s="377"/>
      <c r="BD707" s="365"/>
      <c r="BE707" s="365"/>
      <c r="BF707" s="365"/>
      <c r="BG707" s="365"/>
      <c r="BH707" s="365"/>
      <c r="BI707" s="365"/>
      <c r="BJ707" s="365"/>
      <c r="BK707" s="365"/>
      <c r="BL707" s="376"/>
      <c r="BM707" s="376"/>
      <c r="BN707" s="260"/>
      <c r="BO707" s="260"/>
      <c r="BP707" s="260"/>
      <c r="BQ707" s="263"/>
      <c r="BR707" s="263"/>
    </row>
    <row r="708" spans="1:70" s="50" customFormat="1" ht="27.75" customHeight="1" x14ac:dyDescent="0.2">
      <c r="A708" s="22">
        <f t="shared" si="674"/>
        <v>504</v>
      </c>
      <c r="B708" s="51"/>
      <c r="C708" s="52"/>
      <c r="D708" s="53"/>
      <c r="E708" s="54"/>
      <c r="F708" s="55"/>
      <c r="G708" s="56"/>
      <c r="H708" s="57"/>
      <c r="I708" s="275"/>
      <c r="J708" s="58"/>
      <c r="K708" s="59"/>
      <c r="L708" s="60"/>
      <c r="M708" s="59"/>
      <c r="N708" s="60"/>
      <c r="O708" s="59"/>
      <c r="P708" s="60"/>
      <c r="Q708" s="61"/>
      <c r="R708" s="286"/>
      <c r="S708" s="58"/>
      <c r="T708" s="59"/>
      <c r="U708" s="59"/>
      <c r="V708" s="61"/>
      <c r="W708" s="294"/>
      <c r="X708" s="59"/>
      <c r="Y708" s="60"/>
      <c r="Z708" s="59"/>
      <c r="AA708" s="60"/>
      <c r="AB708" s="61"/>
      <c r="AC708" s="62"/>
      <c r="AD708" s="63"/>
      <c r="AE708" s="63"/>
      <c r="AF708" s="64"/>
      <c r="AG708" s="65"/>
      <c r="AH708" s="61"/>
      <c r="AI708" s="510"/>
      <c r="AJ708" s="510"/>
      <c r="AK708" s="511"/>
      <c r="AL708" s="100"/>
      <c r="AM708" s="382" t="str">
        <f t="shared" si="668"/>
        <v xml:space="preserve"> </v>
      </c>
      <c r="AN708" s="95" t="str">
        <f t="shared" si="669"/>
        <v xml:space="preserve"> </v>
      </c>
      <c r="AO708" s="365"/>
      <c r="AP708" s="365"/>
      <c r="AQ708" s="256"/>
      <c r="AR708" s="365"/>
      <c r="AS708" s="365"/>
      <c r="AT708" s="364" t="e">
        <f t="shared" si="670"/>
        <v>#N/A</v>
      </c>
      <c r="AU708" s="365" t="e">
        <f t="shared" si="671"/>
        <v>#N/A</v>
      </c>
      <c r="AV708" s="372" t="str">
        <f t="shared" ca="1" si="611"/>
        <v/>
      </c>
      <c r="AW708" s="364" t="e">
        <f t="shared" ca="1" si="612"/>
        <v>#N/A</v>
      </c>
      <c r="AX708" s="373" t="e">
        <f t="shared" ca="1" si="613"/>
        <v>#N/A</v>
      </c>
      <c r="AY708" s="98" t="e">
        <f t="shared" si="673"/>
        <v>#N/A</v>
      </c>
      <c r="AZ708" s="373" t="e">
        <f t="shared" si="672"/>
        <v>#N/A</v>
      </c>
      <c r="BA708" s="363"/>
      <c r="BB708" s="365"/>
      <c r="BC708" s="377"/>
      <c r="BD708" s="365"/>
      <c r="BE708" s="365"/>
      <c r="BF708" s="365"/>
      <c r="BG708" s="365"/>
      <c r="BH708" s="365"/>
      <c r="BI708" s="365"/>
      <c r="BJ708" s="365"/>
      <c r="BK708" s="365"/>
      <c r="BL708" s="376"/>
      <c r="BM708" s="376"/>
      <c r="BN708" s="260"/>
      <c r="BO708" s="260"/>
      <c r="BP708" s="260"/>
      <c r="BQ708" s="263"/>
      <c r="BR708" s="263"/>
    </row>
    <row r="709" spans="1:70" s="50" customFormat="1" ht="27.75" customHeight="1" x14ac:dyDescent="0.2">
      <c r="A709" s="22">
        <f t="shared" si="674"/>
        <v>505</v>
      </c>
      <c r="B709" s="51"/>
      <c r="C709" s="52"/>
      <c r="D709" s="53"/>
      <c r="E709" s="54"/>
      <c r="F709" s="55"/>
      <c r="G709" s="56"/>
      <c r="H709" s="57"/>
      <c r="I709" s="275"/>
      <c r="J709" s="58"/>
      <c r="K709" s="59"/>
      <c r="L709" s="60"/>
      <c r="M709" s="59"/>
      <c r="N709" s="60"/>
      <c r="O709" s="59"/>
      <c r="P709" s="60"/>
      <c r="Q709" s="61"/>
      <c r="R709" s="286"/>
      <c r="S709" s="58"/>
      <c r="T709" s="59"/>
      <c r="U709" s="59"/>
      <c r="V709" s="61"/>
      <c r="W709" s="294"/>
      <c r="X709" s="59"/>
      <c r="Y709" s="60"/>
      <c r="Z709" s="59"/>
      <c r="AA709" s="60"/>
      <c r="AB709" s="61"/>
      <c r="AC709" s="62"/>
      <c r="AD709" s="63"/>
      <c r="AE709" s="63"/>
      <c r="AF709" s="64"/>
      <c r="AG709" s="65"/>
      <c r="AH709" s="61"/>
      <c r="AI709" s="510"/>
      <c r="AJ709" s="510"/>
      <c r="AK709" s="511"/>
      <c r="AL709" s="100"/>
      <c r="AM709" s="382" t="str">
        <f t="shared" si="668"/>
        <v xml:space="preserve"> </v>
      </c>
      <c r="AN709" s="95" t="str">
        <f t="shared" si="669"/>
        <v xml:space="preserve"> </v>
      </c>
      <c r="AO709" s="365"/>
      <c r="AP709" s="365"/>
      <c r="AQ709" s="256"/>
      <c r="AR709" s="365"/>
      <c r="AS709" s="365"/>
      <c r="AT709" s="364" t="e">
        <f t="shared" si="670"/>
        <v>#N/A</v>
      </c>
      <c r="AU709" s="365" t="e">
        <f t="shared" si="671"/>
        <v>#N/A</v>
      </c>
      <c r="AV709" s="372" t="str">
        <f t="shared" ref="AV709:AV772" ca="1" si="675">IFERROR($AT$3-AT709,"")</f>
        <v/>
      </c>
      <c r="AW709" s="364" t="e">
        <f t="shared" ref="AW709:AW772" ca="1" si="676">IF(AV709&gt;730,NA(),AT709)</f>
        <v>#N/A</v>
      </c>
      <c r="AX709" s="373" t="e">
        <f t="shared" ref="AX709:AX772" ca="1" si="677">IF(AV709&gt;730,NA(),AU709)</f>
        <v>#N/A</v>
      </c>
      <c r="AY709" s="98" t="e">
        <f t="shared" si="673"/>
        <v>#N/A</v>
      </c>
      <c r="AZ709" s="373" t="e">
        <f t="shared" si="672"/>
        <v>#N/A</v>
      </c>
      <c r="BA709" s="363"/>
      <c r="BB709" s="365"/>
      <c r="BC709" s="377"/>
      <c r="BD709" s="365"/>
      <c r="BE709" s="365"/>
      <c r="BF709" s="365"/>
      <c r="BG709" s="365"/>
      <c r="BH709" s="365"/>
      <c r="BI709" s="365"/>
      <c r="BJ709" s="365"/>
      <c r="BK709" s="365"/>
      <c r="BL709" s="376"/>
      <c r="BM709" s="376"/>
      <c r="BN709" s="260"/>
      <c r="BO709" s="260"/>
      <c r="BP709" s="260"/>
      <c r="BQ709" s="263"/>
      <c r="BR709" s="263"/>
    </row>
    <row r="710" spans="1:70" s="50" customFormat="1" ht="27.75" customHeight="1" x14ac:dyDescent="0.2">
      <c r="A710" s="22">
        <f t="shared" si="674"/>
        <v>506</v>
      </c>
      <c r="B710" s="51"/>
      <c r="C710" s="52"/>
      <c r="D710" s="53"/>
      <c r="E710" s="54"/>
      <c r="F710" s="55"/>
      <c r="G710" s="56"/>
      <c r="H710" s="57"/>
      <c r="I710" s="275"/>
      <c r="J710" s="58"/>
      <c r="K710" s="59"/>
      <c r="L710" s="60"/>
      <c r="M710" s="59"/>
      <c r="N710" s="60"/>
      <c r="O710" s="59"/>
      <c r="P710" s="60"/>
      <c r="Q710" s="61"/>
      <c r="R710" s="286"/>
      <c r="S710" s="58"/>
      <c r="T710" s="59"/>
      <c r="U710" s="59"/>
      <c r="V710" s="61"/>
      <c r="W710" s="294"/>
      <c r="X710" s="59"/>
      <c r="Y710" s="60"/>
      <c r="Z710" s="59"/>
      <c r="AA710" s="60"/>
      <c r="AB710" s="61"/>
      <c r="AC710" s="62"/>
      <c r="AD710" s="63"/>
      <c r="AE710" s="63"/>
      <c r="AF710" s="64"/>
      <c r="AG710" s="65"/>
      <c r="AH710" s="61"/>
      <c r="AI710" s="510"/>
      <c r="AJ710" s="510"/>
      <c r="AK710" s="511"/>
      <c r="AL710" s="100"/>
      <c r="AM710" s="382" t="str">
        <f t="shared" si="668"/>
        <v xml:space="preserve"> </v>
      </c>
      <c r="AN710" s="95" t="str">
        <f t="shared" si="669"/>
        <v xml:space="preserve"> </v>
      </c>
      <c r="AO710" s="365"/>
      <c r="AP710" s="365"/>
      <c r="AQ710" s="256"/>
      <c r="AR710" s="365"/>
      <c r="AS710" s="365"/>
      <c r="AT710" s="364" t="e">
        <f t="shared" si="670"/>
        <v>#N/A</v>
      </c>
      <c r="AU710" s="365" t="e">
        <f t="shared" si="671"/>
        <v>#N/A</v>
      </c>
      <c r="AV710" s="372" t="str">
        <f t="shared" ca="1" si="675"/>
        <v/>
      </c>
      <c r="AW710" s="364" t="e">
        <f t="shared" ca="1" si="676"/>
        <v>#N/A</v>
      </c>
      <c r="AX710" s="373" t="e">
        <f t="shared" ca="1" si="677"/>
        <v>#N/A</v>
      </c>
      <c r="AY710" s="98" t="e">
        <f t="shared" si="673"/>
        <v>#N/A</v>
      </c>
      <c r="AZ710" s="373" t="e">
        <f t="shared" si="672"/>
        <v>#N/A</v>
      </c>
      <c r="BA710" s="363"/>
      <c r="BB710" s="365"/>
      <c r="BC710" s="377"/>
      <c r="BD710" s="365"/>
      <c r="BE710" s="365"/>
      <c r="BF710" s="365"/>
      <c r="BG710" s="365"/>
      <c r="BH710" s="365"/>
      <c r="BI710" s="365"/>
      <c r="BJ710" s="365"/>
      <c r="BK710" s="365"/>
      <c r="BL710" s="376"/>
      <c r="BM710" s="376"/>
      <c r="BN710" s="260"/>
      <c r="BO710" s="260"/>
      <c r="BP710" s="260"/>
      <c r="BQ710" s="263"/>
      <c r="BR710" s="263"/>
    </row>
    <row r="711" spans="1:70" s="50" customFormat="1" ht="27.75" customHeight="1" x14ac:dyDescent="0.2">
      <c r="A711" s="22">
        <f>A710+1</f>
        <v>507</v>
      </c>
      <c r="B711" s="51"/>
      <c r="C711" s="52"/>
      <c r="D711" s="53"/>
      <c r="E711" s="54"/>
      <c r="F711" s="55"/>
      <c r="G711" s="56"/>
      <c r="H711" s="57"/>
      <c r="I711" s="275"/>
      <c r="J711" s="58"/>
      <c r="K711" s="59"/>
      <c r="L711" s="60"/>
      <c r="M711" s="59"/>
      <c r="N711" s="60"/>
      <c r="O711" s="59"/>
      <c r="P711" s="60"/>
      <c r="Q711" s="61"/>
      <c r="R711" s="286"/>
      <c r="S711" s="58"/>
      <c r="T711" s="59"/>
      <c r="U711" s="59"/>
      <c r="V711" s="61"/>
      <c r="W711" s="294"/>
      <c r="X711" s="59"/>
      <c r="Y711" s="60"/>
      <c r="Z711" s="59"/>
      <c r="AA711" s="60"/>
      <c r="AB711" s="61"/>
      <c r="AC711" s="62"/>
      <c r="AD711" s="63"/>
      <c r="AE711" s="63"/>
      <c r="AF711" s="64"/>
      <c r="AG711" s="65"/>
      <c r="AH711" s="61"/>
      <c r="AI711" s="510"/>
      <c r="AJ711" s="510"/>
      <c r="AK711" s="511"/>
      <c r="AL711" s="100"/>
      <c r="AM711" s="382" t="str">
        <f t="shared" si="668"/>
        <v xml:space="preserve"> </v>
      </c>
      <c r="AN711" s="95" t="str">
        <f t="shared" si="669"/>
        <v xml:space="preserve"> </v>
      </c>
      <c r="AO711" s="365"/>
      <c r="AP711" s="365"/>
      <c r="AQ711" s="256"/>
      <c r="AR711" s="365"/>
      <c r="AS711" s="365"/>
      <c r="AT711" s="364" t="e">
        <f t="shared" si="670"/>
        <v>#N/A</v>
      </c>
      <c r="AU711" s="365" t="e">
        <f t="shared" si="671"/>
        <v>#N/A</v>
      </c>
      <c r="AV711" s="372" t="str">
        <f t="shared" ca="1" si="675"/>
        <v/>
      </c>
      <c r="AW711" s="364" t="e">
        <f t="shared" ca="1" si="676"/>
        <v>#N/A</v>
      </c>
      <c r="AX711" s="373" t="e">
        <f t="shared" ca="1" si="677"/>
        <v>#N/A</v>
      </c>
      <c r="AY711" s="98" t="e">
        <f t="shared" si="673"/>
        <v>#N/A</v>
      </c>
      <c r="AZ711" s="373" t="e">
        <f t="shared" si="672"/>
        <v>#N/A</v>
      </c>
      <c r="BA711" s="363"/>
      <c r="BB711" s="365"/>
      <c r="BC711" s="377"/>
      <c r="BD711" s="365"/>
      <c r="BE711" s="365"/>
      <c r="BF711" s="365"/>
      <c r="BG711" s="365"/>
      <c r="BH711" s="365"/>
      <c r="BI711" s="365"/>
      <c r="BJ711" s="365"/>
      <c r="BK711" s="365"/>
      <c r="BL711" s="376"/>
      <c r="BM711" s="376"/>
      <c r="BN711" s="260"/>
      <c r="BO711" s="260"/>
      <c r="BP711" s="260"/>
      <c r="BQ711" s="263"/>
      <c r="BR711" s="263"/>
    </row>
    <row r="712" spans="1:70" s="50" customFormat="1" ht="27.75" customHeight="1" x14ac:dyDescent="0.2">
      <c r="A712" s="22">
        <f t="shared" si="674"/>
        <v>508</v>
      </c>
      <c r="B712" s="51"/>
      <c r="C712" s="52"/>
      <c r="D712" s="53"/>
      <c r="E712" s="54"/>
      <c r="F712" s="55"/>
      <c r="G712" s="56"/>
      <c r="H712" s="57"/>
      <c r="I712" s="275"/>
      <c r="J712" s="58"/>
      <c r="K712" s="59"/>
      <c r="L712" s="60"/>
      <c r="M712" s="59"/>
      <c r="N712" s="60"/>
      <c r="O712" s="59"/>
      <c r="P712" s="60"/>
      <c r="Q712" s="61"/>
      <c r="R712" s="286"/>
      <c r="S712" s="58"/>
      <c r="T712" s="59"/>
      <c r="U712" s="59"/>
      <c r="V712" s="61"/>
      <c r="W712" s="294"/>
      <c r="X712" s="59"/>
      <c r="Y712" s="60"/>
      <c r="Z712" s="59"/>
      <c r="AA712" s="60"/>
      <c r="AB712" s="61"/>
      <c r="AC712" s="62"/>
      <c r="AD712" s="63"/>
      <c r="AE712" s="63"/>
      <c r="AF712" s="64"/>
      <c r="AG712" s="65"/>
      <c r="AH712" s="61"/>
      <c r="AI712" s="510"/>
      <c r="AJ712" s="510"/>
      <c r="AK712" s="511"/>
      <c r="AL712" s="100"/>
      <c r="AM712" s="382" t="str">
        <f t="shared" si="668"/>
        <v xml:space="preserve"> </v>
      </c>
      <c r="AN712" s="95" t="str">
        <f t="shared" si="669"/>
        <v xml:space="preserve"> </v>
      </c>
      <c r="AO712" s="365"/>
      <c r="AP712" s="365"/>
      <c r="AQ712" s="256"/>
      <c r="AR712" s="365"/>
      <c r="AS712" s="365"/>
      <c r="AT712" s="364" t="e">
        <f t="shared" si="670"/>
        <v>#N/A</v>
      </c>
      <c r="AU712" s="365" t="e">
        <f t="shared" si="671"/>
        <v>#N/A</v>
      </c>
      <c r="AV712" s="372" t="str">
        <f t="shared" ca="1" si="675"/>
        <v/>
      </c>
      <c r="AW712" s="364" t="e">
        <f t="shared" ca="1" si="676"/>
        <v>#N/A</v>
      </c>
      <c r="AX712" s="373" t="e">
        <f t="shared" ca="1" si="677"/>
        <v>#N/A</v>
      </c>
      <c r="AY712" s="98" t="e">
        <f t="shared" si="673"/>
        <v>#N/A</v>
      </c>
      <c r="AZ712" s="373" t="e">
        <f t="shared" si="672"/>
        <v>#N/A</v>
      </c>
      <c r="BA712" s="363"/>
      <c r="BB712" s="365"/>
      <c r="BC712" s="377"/>
      <c r="BD712" s="365"/>
      <c r="BE712" s="365"/>
      <c r="BF712" s="365"/>
      <c r="BG712" s="365"/>
      <c r="BH712" s="365"/>
      <c r="BI712" s="365"/>
      <c r="BJ712" s="365"/>
      <c r="BK712" s="365"/>
      <c r="BL712" s="376"/>
      <c r="BM712" s="376"/>
      <c r="BN712" s="260"/>
      <c r="BO712" s="260"/>
      <c r="BP712" s="260"/>
      <c r="BQ712" s="263"/>
      <c r="BR712" s="263"/>
    </row>
    <row r="713" spans="1:70" s="50" customFormat="1" ht="27.75" customHeight="1" x14ac:dyDescent="0.2">
      <c r="A713" s="22">
        <f t="shared" si="674"/>
        <v>509</v>
      </c>
      <c r="B713" s="51"/>
      <c r="C713" s="52"/>
      <c r="D713" s="53"/>
      <c r="E713" s="54"/>
      <c r="F713" s="55"/>
      <c r="G713" s="56"/>
      <c r="H713" s="57"/>
      <c r="I713" s="275"/>
      <c r="J713" s="58"/>
      <c r="K713" s="59"/>
      <c r="L713" s="60"/>
      <c r="M713" s="59"/>
      <c r="N713" s="60"/>
      <c r="O713" s="59"/>
      <c r="P713" s="60"/>
      <c r="Q713" s="61"/>
      <c r="R713" s="286"/>
      <c r="S713" s="58"/>
      <c r="T713" s="59"/>
      <c r="U713" s="59"/>
      <c r="V713" s="61"/>
      <c r="W713" s="294"/>
      <c r="X713" s="59"/>
      <c r="Y713" s="60"/>
      <c r="Z713" s="59"/>
      <c r="AA713" s="60"/>
      <c r="AB713" s="61"/>
      <c r="AC713" s="62"/>
      <c r="AD713" s="63"/>
      <c r="AE713" s="63"/>
      <c r="AF713" s="64"/>
      <c r="AG713" s="65"/>
      <c r="AH713" s="61"/>
      <c r="AI713" s="510"/>
      <c r="AJ713" s="510"/>
      <c r="AK713" s="511"/>
      <c r="AL713" s="100"/>
      <c r="AM713" s="382" t="str">
        <f t="shared" si="668"/>
        <v xml:space="preserve"> </v>
      </c>
      <c r="AN713" s="95" t="str">
        <f t="shared" si="669"/>
        <v xml:space="preserve"> </v>
      </c>
      <c r="AO713" s="365"/>
      <c r="AP713" s="365"/>
      <c r="AQ713" s="256"/>
      <c r="AR713" s="365"/>
      <c r="AS713" s="365"/>
      <c r="AT713" s="364" t="e">
        <f t="shared" si="670"/>
        <v>#N/A</v>
      </c>
      <c r="AU713" s="365" t="e">
        <f t="shared" si="671"/>
        <v>#N/A</v>
      </c>
      <c r="AV713" s="372" t="str">
        <f t="shared" ca="1" si="675"/>
        <v/>
      </c>
      <c r="AW713" s="364" t="e">
        <f t="shared" ca="1" si="676"/>
        <v>#N/A</v>
      </c>
      <c r="AX713" s="373" t="e">
        <f t="shared" ca="1" si="677"/>
        <v>#N/A</v>
      </c>
      <c r="AY713" s="98" t="e">
        <f t="shared" si="673"/>
        <v>#N/A</v>
      </c>
      <c r="AZ713" s="373" t="e">
        <f t="shared" si="672"/>
        <v>#N/A</v>
      </c>
      <c r="BA713" s="365"/>
      <c r="BB713" s="365"/>
      <c r="BC713" s="377"/>
      <c r="BD713" s="365"/>
      <c r="BE713" s="365"/>
      <c r="BF713" s="365"/>
      <c r="BG713" s="365"/>
      <c r="BH713" s="365"/>
      <c r="BI713" s="365"/>
      <c r="BJ713" s="365"/>
      <c r="BK713" s="365"/>
      <c r="BL713" s="376"/>
      <c r="BM713" s="376"/>
      <c r="BN713" s="260"/>
      <c r="BO713" s="260"/>
      <c r="BP713" s="260"/>
      <c r="BQ713" s="263"/>
      <c r="BR713" s="263"/>
    </row>
    <row r="714" spans="1:70" s="50" customFormat="1" ht="27.75" customHeight="1" thickBot="1" x14ac:dyDescent="0.25">
      <c r="A714" s="23">
        <f t="shared" si="674"/>
        <v>510</v>
      </c>
      <c r="B714" s="66"/>
      <c r="C714" s="67"/>
      <c r="D714" s="68"/>
      <c r="E714" s="69"/>
      <c r="F714" s="70"/>
      <c r="G714" s="71"/>
      <c r="H714" s="72"/>
      <c r="I714" s="276"/>
      <c r="J714" s="73"/>
      <c r="K714" s="74"/>
      <c r="L714" s="75"/>
      <c r="M714" s="74"/>
      <c r="N714" s="75"/>
      <c r="O714" s="74"/>
      <c r="P714" s="75"/>
      <c r="Q714" s="76"/>
      <c r="R714" s="287"/>
      <c r="S714" s="73"/>
      <c r="T714" s="74"/>
      <c r="U714" s="74"/>
      <c r="V714" s="76"/>
      <c r="W714" s="295"/>
      <c r="X714" s="74"/>
      <c r="Y714" s="75"/>
      <c r="Z714" s="74"/>
      <c r="AA714" s="75"/>
      <c r="AB714" s="76"/>
      <c r="AC714" s="77"/>
      <c r="AD714" s="78"/>
      <c r="AE714" s="78"/>
      <c r="AF714" s="79"/>
      <c r="AG714" s="80"/>
      <c r="AH714" s="76"/>
      <c r="AI714" s="518"/>
      <c r="AJ714" s="518"/>
      <c r="AK714" s="519"/>
      <c r="AL714" s="100"/>
      <c r="AM714" s="382" t="str">
        <f t="shared" si="668"/>
        <v xml:space="preserve"> </v>
      </c>
      <c r="AN714" s="95" t="str">
        <f t="shared" si="669"/>
        <v xml:space="preserve"> </v>
      </c>
      <c r="AO714" s="365"/>
      <c r="AP714" s="365"/>
      <c r="AQ714" s="256"/>
      <c r="AR714" s="365"/>
      <c r="AS714" s="365"/>
      <c r="AT714" s="364" t="e">
        <f t="shared" si="670"/>
        <v>#N/A</v>
      </c>
      <c r="AU714" s="365" t="e">
        <f t="shared" si="671"/>
        <v>#N/A</v>
      </c>
      <c r="AV714" s="372" t="str">
        <f t="shared" ca="1" si="675"/>
        <v/>
      </c>
      <c r="AW714" s="364" t="e">
        <f t="shared" ca="1" si="676"/>
        <v>#N/A</v>
      </c>
      <c r="AX714" s="373" t="e">
        <f t="shared" ca="1" si="677"/>
        <v>#N/A</v>
      </c>
      <c r="AY714" s="98" t="e">
        <f t="shared" si="673"/>
        <v>#N/A</v>
      </c>
      <c r="AZ714" s="373" t="e">
        <f t="shared" si="672"/>
        <v>#N/A</v>
      </c>
      <c r="BA714" s="365"/>
      <c r="BB714" s="365"/>
      <c r="BC714" s="377"/>
      <c r="BD714" s="365"/>
      <c r="BE714" s="365"/>
      <c r="BF714" s="365"/>
      <c r="BG714" s="365"/>
      <c r="BH714" s="365"/>
      <c r="BI714" s="365"/>
      <c r="BJ714" s="365"/>
      <c r="BK714" s="365"/>
      <c r="BL714" s="376"/>
      <c r="BM714" s="376"/>
      <c r="BN714" s="260"/>
      <c r="BO714" s="260"/>
      <c r="BP714" s="260"/>
      <c r="BQ714" s="263"/>
      <c r="BR714" s="263"/>
    </row>
    <row r="715" spans="1:70" ht="4.5" customHeight="1" thickBot="1" x14ac:dyDescent="0.25">
      <c r="A715" s="91">
        <f>AK718</f>
        <v>51</v>
      </c>
      <c r="B715" s="235"/>
      <c r="C715" s="235"/>
      <c r="D715" s="235"/>
      <c r="E715" s="235"/>
      <c r="F715" s="235"/>
      <c r="G715" s="235"/>
      <c r="H715" s="235"/>
      <c r="I715" s="235"/>
      <c r="J715" s="280"/>
      <c r="K715" s="280"/>
      <c r="L715" s="280"/>
      <c r="M715" s="280"/>
      <c r="N715" s="280"/>
      <c r="O715" s="280"/>
      <c r="P715" s="280"/>
      <c r="Q715" s="280"/>
      <c r="R715" s="280"/>
      <c r="S715" s="292"/>
      <c r="T715" s="292"/>
      <c r="U715" s="292"/>
      <c r="V715" s="292"/>
      <c r="W715" s="292"/>
      <c r="X715" s="292"/>
      <c r="Y715" s="292"/>
      <c r="Z715" s="292"/>
      <c r="AA715" s="292"/>
      <c r="AB715" s="292"/>
      <c r="AC715" s="292"/>
      <c r="AD715" s="236"/>
      <c r="AE715" s="237"/>
      <c r="AF715" s="236"/>
      <c r="AG715" s="238"/>
      <c r="AH715" s="536"/>
      <c r="AI715" s="537"/>
      <c r="AJ715" s="537"/>
      <c r="AK715" s="537"/>
      <c r="AL715" s="383"/>
      <c r="AM715" s="384"/>
      <c r="AN715" s="383"/>
      <c r="AT715" s="364" t="e">
        <f t="shared" ref="AT715:AT724" si="678">IF(ISBLANK($B999),NA(),$B999)</f>
        <v>#N/A</v>
      </c>
      <c r="AU715" s="365" t="e">
        <f t="shared" ref="AU715:AU724" si="679">IF(ISBLANK($I999),NA(),$I999)</f>
        <v>#N/A</v>
      </c>
      <c r="AV715" s="372" t="str">
        <f t="shared" ca="1" si="675"/>
        <v/>
      </c>
      <c r="AW715" s="364" t="e">
        <f t="shared" ca="1" si="676"/>
        <v>#N/A</v>
      </c>
      <c r="AX715" s="373" t="e">
        <f t="shared" ca="1" si="677"/>
        <v>#N/A</v>
      </c>
      <c r="AY715" s="98" t="e">
        <f t="shared" ref="AY715:AY724" si="680">IF(S999=0,NA(),S999)</f>
        <v>#N/A</v>
      </c>
      <c r="AZ715" s="373" t="e">
        <f>IF(V999=0,NA(),V999)</f>
        <v>#N/A</v>
      </c>
      <c r="BC715" s="377"/>
    </row>
    <row r="716" spans="1:70" ht="26.25" customHeight="1" x14ac:dyDescent="0.2">
      <c r="A716" s="163">
        <f>A702+1</f>
        <v>51</v>
      </c>
      <c r="B716" s="523"/>
      <c r="C716" s="523"/>
      <c r="D716" s="523"/>
      <c r="E716" s="524"/>
      <c r="F716" s="527" t="str">
        <f>IF('FRONT PAGE'!$A$1="www.fly-logics.com","TOTAL PAGE",0)</f>
        <v>TOTAL PAGE</v>
      </c>
      <c r="G716" s="528"/>
      <c r="H716" s="529"/>
      <c r="I716" s="314" t="str">
        <f>IF('FRONT PAGE'!$A$1="www.fly-logics.com",IF(SUM(I705:I715)=0," ",SUM(I705:I715)),0)</f>
        <v xml:space="preserve"> </v>
      </c>
      <c r="J716" s="315" t="str">
        <f>IF('FRONT PAGE'!$A$1="www.fly-logics.com",IF(SUM(J705:J715)=0," ",SUM(J705:J715)),0)</f>
        <v xml:space="preserve"> </v>
      </c>
      <c r="K716" s="316" t="str">
        <f>IF('FRONT PAGE'!$A$1="www.fly-logics.com",IF(SUM(K705:K715)=0," ",SUM(K705:K715)),0)</f>
        <v xml:space="preserve"> </v>
      </c>
      <c r="L716" s="317" t="str">
        <f>IF('FRONT PAGE'!$A$1="www.fly-logics.com",IF(SUM(L705:L715)=0," ",SUM(L705:L715)),0)</f>
        <v xml:space="preserve"> </v>
      </c>
      <c r="M716" s="316" t="str">
        <f>IF('FRONT PAGE'!$A$1="www.fly-logics.com",IF(SUM(M705:M715)=0," ",SUM(M705:M715)),0)</f>
        <v xml:space="preserve"> </v>
      </c>
      <c r="N716" s="317" t="str">
        <f>IF('FRONT PAGE'!$A$1="www.fly-logics.com",IF(SUM(N705:N715)=0," ",SUM(N705:N715)),0)</f>
        <v xml:space="preserve"> </v>
      </c>
      <c r="O716" s="316" t="str">
        <f>IF('FRONT PAGE'!$A$1="www.fly-logics.com",IF(SUM(O705:O715)=0," ",SUM(O705:O715)),0)</f>
        <v xml:space="preserve"> </v>
      </c>
      <c r="P716" s="317" t="str">
        <f>IF('FRONT PAGE'!$A$1="www.fly-logics.com",IF(SUM(P705:P715)=0," ",SUM(P705:P715)),0)</f>
        <v xml:space="preserve"> </v>
      </c>
      <c r="Q716" s="318" t="str">
        <f>IF('FRONT PAGE'!$A$1="www.fly-logics.com",IF(SUM(Q705:Q715)=0," ",SUM(Q705:Q715)),0)</f>
        <v xml:space="preserve"> </v>
      </c>
      <c r="R716" s="319"/>
      <c r="S716" s="315" t="str">
        <f>IF('FRONT PAGE'!$A$1="www.fly-logics.com",IF(SUM(S705:S715)=0," ",SUM(S705:S715)),0)</f>
        <v xml:space="preserve"> </v>
      </c>
      <c r="T716" s="316" t="str">
        <f>IF('FRONT PAGE'!$A$1="www.fly-logics.com",IF(SUM(T705:T715)=0," ",SUM(T705:T715)),0)</f>
        <v xml:space="preserve"> </v>
      </c>
      <c r="U716" s="316" t="str">
        <f>IF('FRONT PAGE'!$A$1="www.fly-logics.com",IF(SUM(U705:U715)=0," ",SUM(U705:U715)),0)</f>
        <v xml:space="preserve"> </v>
      </c>
      <c r="V716" s="318" t="str">
        <f>IF('FRONT PAGE'!$A$1="www.fly-logics.com",IF(SUM(V705:V715)=0," ",SUM(V705:V715)),0)</f>
        <v xml:space="preserve"> </v>
      </c>
      <c r="W716" s="315" t="str">
        <f>IF('FRONT PAGE'!$A$1="www.fly-logics.com",IF(SUM(W705:W715)=0," ",SUM(W705:W715)),0)</f>
        <v xml:space="preserve"> </v>
      </c>
      <c r="X716" s="316" t="str">
        <f>IF('FRONT PAGE'!$A$1="www.fly-logics.com",IF(SUM(X705:X715)=0," ",SUM(X705:X715)),0)</f>
        <v xml:space="preserve"> </v>
      </c>
      <c r="Y716" s="317" t="str">
        <f>IF('FRONT PAGE'!$A$1="www.fly-logics.com",IF(SUM(Y705:Y715)=0," ",SUM(Y705:Y715)),0)</f>
        <v xml:space="preserve"> </v>
      </c>
      <c r="Z716" s="316" t="str">
        <f>IF('FRONT PAGE'!$A$1="www.fly-logics.com",IF(SUM(Z705:Z715)=0," ",SUM(Z705:Z715)),0)</f>
        <v xml:space="preserve"> </v>
      </c>
      <c r="AA716" s="317" t="str">
        <f>IF('FRONT PAGE'!$A$1="www.fly-logics.com",IF(SUM(AA705:AA715)=0," ",SUM(AA705:AA715)),0)</f>
        <v xml:space="preserve"> </v>
      </c>
      <c r="AB716" s="318" t="str">
        <f>IF('FRONT PAGE'!$A$1="www.fly-logics.com",IF(SUM(AB705:AB715)=0," ",SUM(AB705:AB715)),0)</f>
        <v xml:space="preserve"> </v>
      </c>
      <c r="AC716" s="329" t="str">
        <f>IF('FRONT PAGE'!$A$1="www.fly-logics.com",IF(SUM(AC705:AC715)=0," ",SUM(AC705:AC715)),0)</f>
        <v xml:space="preserve"> </v>
      </c>
      <c r="AD716" s="321" t="str">
        <f>IF('FRONT PAGE'!$A$1="www.fly-logics.com",IF(SUM(AD705:AD715)=0," ",SUM(AD705:AD715)),0)</f>
        <v xml:space="preserve"> </v>
      </c>
      <c r="AE716" s="321" t="str">
        <f>IF('FRONT PAGE'!$A$1="www.fly-logics.com",IF(SUM(AE705:AE715)=0," ",SUM(AE705:AE715)),0)</f>
        <v xml:space="preserve"> </v>
      </c>
      <c r="AF716" s="322" t="str">
        <f>IF('FRONT PAGE'!$A$1="www.fly-logics.com",IF(SUM(AF705:AF715)=0," ",SUM(AF705:AF715)),0)</f>
        <v xml:space="preserve"> </v>
      </c>
      <c r="AG716" s="323" t="str">
        <f>IF('FRONT PAGE'!$A$1="www.fly-logics.com",IF(SUM(AG705:AG715)=0," ",SUM(AG705:AG715)),0)</f>
        <v xml:space="preserve"> </v>
      </c>
      <c r="AH716" s="520" t="str">
        <f>IF('FRONT PAGE'!$A$1="www.fly-logics.com","I certify that all the data in this
logbook are accurate",0)</f>
        <v>I certify that all the data in this
logbook are accurate</v>
      </c>
      <c r="AI716" s="521"/>
      <c r="AJ716" s="521"/>
      <c r="AK716" s="522"/>
      <c r="AL716" s="385"/>
      <c r="AM716" s="386"/>
      <c r="AN716" s="385"/>
      <c r="AT716" s="364" t="e">
        <f t="shared" si="678"/>
        <v>#N/A</v>
      </c>
      <c r="AU716" s="365" t="e">
        <f t="shared" si="679"/>
        <v>#N/A</v>
      </c>
      <c r="AV716" s="372" t="str">
        <f t="shared" ca="1" si="675"/>
        <v/>
      </c>
      <c r="AW716" s="364" t="e">
        <f t="shared" ca="1" si="676"/>
        <v>#N/A</v>
      </c>
      <c r="AX716" s="373" t="e">
        <f t="shared" ca="1" si="677"/>
        <v>#N/A</v>
      </c>
      <c r="AY716" s="98" t="e">
        <f t="shared" si="680"/>
        <v>#N/A</v>
      </c>
      <c r="AZ716" s="373" t="e">
        <f t="shared" ref="AZ716:AZ724" si="681">IF(V1000=0,NA(),V1000)</f>
        <v>#N/A</v>
      </c>
      <c r="BA716" s="363"/>
      <c r="BC716" s="377"/>
    </row>
    <row r="717" spans="1:70" ht="26.25" customHeight="1" x14ac:dyDescent="0.2">
      <c r="A717" s="505">
        <f>AL701</f>
        <v>0</v>
      </c>
      <c r="B717" s="525"/>
      <c r="C717" s="525"/>
      <c r="D717" s="525"/>
      <c r="E717" s="526"/>
      <c r="F717" s="530" t="str">
        <f>IF('FRONT PAGE'!$A$1="www.fly-logics.com","TOTAL PREVIOUS LOGBOOK",0)</f>
        <v>TOTAL PREVIOUS LOGBOOK</v>
      </c>
      <c r="G717" s="531"/>
      <c r="H717" s="532"/>
      <c r="I717" s="333">
        <f>I704</f>
        <v>33.75</v>
      </c>
      <c r="J717" s="334">
        <f t="shared" ref="J717:Q717" si="682">J704</f>
        <v>33.75</v>
      </c>
      <c r="K717" s="335" t="str">
        <f t="shared" si="682"/>
        <v xml:space="preserve"> </v>
      </c>
      <c r="L717" s="336" t="str">
        <f t="shared" si="682"/>
        <v xml:space="preserve"> </v>
      </c>
      <c r="M717" s="335" t="str">
        <f t="shared" si="682"/>
        <v xml:space="preserve"> </v>
      </c>
      <c r="N717" s="336" t="str">
        <f t="shared" si="682"/>
        <v xml:space="preserve"> </v>
      </c>
      <c r="O717" s="335" t="str">
        <f t="shared" si="682"/>
        <v xml:space="preserve"> </v>
      </c>
      <c r="P717" s="336" t="str">
        <f t="shared" si="682"/>
        <v xml:space="preserve"> </v>
      </c>
      <c r="Q717" s="337" t="str">
        <f t="shared" si="682"/>
        <v xml:space="preserve"> </v>
      </c>
      <c r="R717" s="288">
        <v>10</v>
      </c>
      <c r="S717" s="331" t="str">
        <f>S704</f>
        <v xml:space="preserve"> </v>
      </c>
      <c r="T717" s="239">
        <f t="shared" ref="T717:AG717" si="683">T704</f>
        <v>13.75</v>
      </c>
      <c r="U717" s="239">
        <f t="shared" si="683"/>
        <v>20</v>
      </c>
      <c r="V717" s="240">
        <f t="shared" si="683"/>
        <v>5</v>
      </c>
      <c r="W717" s="241" t="str">
        <f t="shared" si="683"/>
        <v xml:space="preserve"> </v>
      </c>
      <c r="X717" s="239" t="str">
        <f t="shared" si="683"/>
        <v xml:space="preserve"> </v>
      </c>
      <c r="Y717" s="242">
        <f t="shared" si="683"/>
        <v>5</v>
      </c>
      <c r="Z717" s="239" t="str">
        <f t="shared" si="683"/>
        <v xml:space="preserve"> </v>
      </c>
      <c r="AA717" s="242">
        <f t="shared" si="683"/>
        <v>3.75</v>
      </c>
      <c r="AB717" s="240" t="str">
        <f t="shared" si="683"/>
        <v xml:space="preserve"> </v>
      </c>
      <c r="AC717" s="243">
        <f t="shared" si="683"/>
        <v>14</v>
      </c>
      <c r="AD717" s="244" t="str">
        <f t="shared" si="683"/>
        <v xml:space="preserve"> </v>
      </c>
      <c r="AE717" s="244">
        <f t="shared" si="683"/>
        <v>14</v>
      </c>
      <c r="AF717" s="245" t="str">
        <f t="shared" si="683"/>
        <v xml:space="preserve"> </v>
      </c>
      <c r="AG717" s="332">
        <f t="shared" si="683"/>
        <v>17</v>
      </c>
      <c r="AH717" s="507"/>
      <c r="AI717" s="508"/>
      <c r="AJ717" s="508"/>
      <c r="AK717" s="509"/>
      <c r="AL717" s="385"/>
      <c r="AM717" s="386"/>
      <c r="AN717" s="385"/>
      <c r="AT717" s="364" t="e">
        <f t="shared" si="678"/>
        <v>#N/A</v>
      </c>
      <c r="AU717" s="365" t="e">
        <f t="shared" si="679"/>
        <v>#N/A</v>
      </c>
      <c r="AV717" s="372" t="str">
        <f t="shared" ca="1" si="675"/>
        <v/>
      </c>
      <c r="AW717" s="364" t="e">
        <f t="shared" ca="1" si="676"/>
        <v>#N/A</v>
      </c>
      <c r="AX717" s="373" t="e">
        <f t="shared" ca="1" si="677"/>
        <v>#N/A</v>
      </c>
      <c r="AY717" s="98" t="e">
        <f t="shared" si="680"/>
        <v>#N/A</v>
      </c>
      <c r="AZ717" s="373" t="e">
        <f t="shared" si="681"/>
        <v>#N/A</v>
      </c>
      <c r="BA717" s="363"/>
      <c r="BC717" s="377"/>
    </row>
    <row r="718" spans="1:70" ht="26.25" customHeight="1" thickBot="1" x14ac:dyDescent="0.25">
      <c r="A718" s="506"/>
      <c r="B718" s="512" t="str">
        <f>IF('FRONT PAGE'!$A$1="www.fly-logics.com","Authority certifying flight hours 
STAMP &amp; SIGNATURE",0)</f>
        <v>Authority certifying flight hours 
STAMP &amp; SIGNATURE</v>
      </c>
      <c r="C718" s="512"/>
      <c r="D718" s="512"/>
      <c r="E718" s="513"/>
      <c r="F718" s="533" t="str">
        <f>IF('FRONT PAGE'!$A$1="www.fly-logics.com","TOTAL TO DATE",0)</f>
        <v>TOTAL TO DATE</v>
      </c>
      <c r="G718" s="534"/>
      <c r="H718" s="535"/>
      <c r="I718" s="32">
        <f t="shared" ref="I718:Q718" si="684">IF(SUM(I716:I717)=0," ",SUM(I716:I717))</f>
        <v>33.75</v>
      </c>
      <c r="J718" s="27">
        <f t="shared" si="684"/>
        <v>33.75</v>
      </c>
      <c r="K718" s="24" t="str">
        <f t="shared" si="684"/>
        <v xml:space="preserve"> </v>
      </c>
      <c r="L718" s="25" t="str">
        <f t="shared" si="684"/>
        <v xml:space="preserve"> </v>
      </c>
      <c r="M718" s="24" t="str">
        <f t="shared" si="684"/>
        <v xml:space="preserve"> </v>
      </c>
      <c r="N718" s="25" t="str">
        <f t="shared" si="684"/>
        <v xml:space="preserve"> </v>
      </c>
      <c r="O718" s="24" t="str">
        <f t="shared" si="684"/>
        <v xml:space="preserve"> </v>
      </c>
      <c r="P718" s="25" t="str">
        <f t="shared" si="684"/>
        <v xml:space="preserve"> </v>
      </c>
      <c r="Q718" s="26" t="str">
        <f t="shared" si="684"/>
        <v xml:space="preserve"> </v>
      </c>
      <c r="R718" s="289"/>
      <c r="S718" s="27" t="str">
        <f t="shared" ref="S718:AG718" si="685">IF(SUM(S716:S717)=0," ",SUM(S716:S717))</f>
        <v xml:space="preserve"> </v>
      </c>
      <c r="T718" s="24">
        <f t="shared" si="685"/>
        <v>13.75</v>
      </c>
      <c r="U718" s="24">
        <f t="shared" si="685"/>
        <v>20</v>
      </c>
      <c r="V718" s="26">
        <f t="shared" si="685"/>
        <v>5</v>
      </c>
      <c r="W718" s="27" t="str">
        <f t="shared" si="685"/>
        <v xml:space="preserve"> </v>
      </c>
      <c r="X718" s="24" t="str">
        <f t="shared" si="685"/>
        <v xml:space="preserve"> </v>
      </c>
      <c r="Y718" s="25">
        <f t="shared" si="685"/>
        <v>5</v>
      </c>
      <c r="Z718" s="24" t="str">
        <f t="shared" si="685"/>
        <v xml:space="preserve"> </v>
      </c>
      <c r="AA718" s="25">
        <f t="shared" si="685"/>
        <v>3.75</v>
      </c>
      <c r="AB718" s="26" t="str">
        <f t="shared" si="685"/>
        <v xml:space="preserve"> </v>
      </c>
      <c r="AC718" s="30">
        <f t="shared" si="685"/>
        <v>14</v>
      </c>
      <c r="AD718" s="28" t="str">
        <f t="shared" si="685"/>
        <v xml:space="preserve"> </v>
      </c>
      <c r="AE718" s="28">
        <f t="shared" si="685"/>
        <v>14</v>
      </c>
      <c r="AF718" s="31" t="str">
        <f t="shared" si="685"/>
        <v xml:space="preserve"> </v>
      </c>
      <c r="AG718" s="33">
        <f t="shared" si="685"/>
        <v>17</v>
      </c>
      <c r="AH718" s="514" t="str">
        <f>IF('FRONT PAGE'!$A$1="www.fly-logics.com","_____________________________
PILOT SIGNATURE",0)</f>
        <v>_____________________________
PILOT SIGNATURE</v>
      </c>
      <c r="AI718" s="515"/>
      <c r="AJ718" s="515"/>
      <c r="AK718" s="330">
        <f>A716</f>
        <v>51</v>
      </c>
      <c r="AL718" s="387"/>
      <c r="AM718" s="388"/>
      <c r="AN718" s="387"/>
      <c r="AT718" s="364" t="e">
        <f t="shared" si="678"/>
        <v>#N/A</v>
      </c>
      <c r="AU718" s="365" t="e">
        <f t="shared" si="679"/>
        <v>#N/A</v>
      </c>
      <c r="AV718" s="372" t="str">
        <f t="shared" ca="1" si="675"/>
        <v/>
      </c>
      <c r="AW718" s="364" t="e">
        <f t="shared" ca="1" si="676"/>
        <v>#N/A</v>
      </c>
      <c r="AX718" s="373" t="e">
        <f t="shared" ca="1" si="677"/>
        <v>#N/A</v>
      </c>
      <c r="AY718" s="98" t="e">
        <f t="shared" si="680"/>
        <v>#N/A</v>
      </c>
      <c r="AZ718" s="373" t="e">
        <f t="shared" si="681"/>
        <v>#N/A</v>
      </c>
      <c r="BA718" s="363"/>
      <c r="BC718" s="377"/>
    </row>
    <row r="719" spans="1:70" s="50" customFormat="1" ht="27.75" customHeight="1" x14ac:dyDescent="0.2">
      <c r="A719" s="29">
        <f>A714+1</f>
        <v>511</v>
      </c>
      <c r="B719" s="39"/>
      <c r="C719" s="40"/>
      <c r="D719" s="41"/>
      <c r="E719" s="42"/>
      <c r="F719" s="43"/>
      <c r="G719" s="44"/>
      <c r="H719" s="45"/>
      <c r="I719" s="281"/>
      <c r="J719" s="277"/>
      <c r="K719" s="278"/>
      <c r="L719" s="279"/>
      <c r="M719" s="278"/>
      <c r="N719" s="279"/>
      <c r="O719" s="278"/>
      <c r="P719" s="279"/>
      <c r="Q719" s="150"/>
      <c r="R719" s="285"/>
      <c r="S719" s="46"/>
      <c r="T719" s="47"/>
      <c r="U719" s="47"/>
      <c r="V719" s="48"/>
      <c r="W719" s="293"/>
      <c r="X719" s="278"/>
      <c r="Y719" s="279"/>
      <c r="Z719" s="278"/>
      <c r="AA719" s="279"/>
      <c r="AB719" s="150"/>
      <c r="AC719" s="282"/>
      <c r="AD719" s="283"/>
      <c r="AE719" s="283"/>
      <c r="AF719" s="284"/>
      <c r="AG719" s="49"/>
      <c r="AH719" s="48"/>
      <c r="AI719" s="516"/>
      <c r="AJ719" s="516"/>
      <c r="AK719" s="517"/>
      <c r="AL719" s="100"/>
      <c r="AM719" s="382" t="str">
        <f t="shared" ref="AM719:AM728" si="686">IF(B719=0," ",TEXT(B719,"MMM"))</f>
        <v xml:space="preserve"> </v>
      </c>
      <c r="AN719" s="95" t="str">
        <f t="shared" ref="AN719:AN728" si="687">IF(B719=0," ",YEAR(B719))</f>
        <v xml:space="preserve"> </v>
      </c>
      <c r="AO719" s="365"/>
      <c r="AP719" s="365"/>
      <c r="AQ719" s="256"/>
      <c r="AR719" s="365"/>
      <c r="AS719" s="365"/>
      <c r="AT719" s="364" t="e">
        <f t="shared" si="678"/>
        <v>#N/A</v>
      </c>
      <c r="AU719" s="365" t="e">
        <f t="shared" si="679"/>
        <v>#N/A</v>
      </c>
      <c r="AV719" s="372" t="str">
        <f t="shared" ca="1" si="675"/>
        <v/>
      </c>
      <c r="AW719" s="364" t="e">
        <f t="shared" ca="1" si="676"/>
        <v>#N/A</v>
      </c>
      <c r="AX719" s="373" t="e">
        <f t="shared" ca="1" si="677"/>
        <v>#N/A</v>
      </c>
      <c r="AY719" s="98" t="e">
        <f t="shared" si="680"/>
        <v>#N/A</v>
      </c>
      <c r="AZ719" s="373" t="e">
        <f t="shared" si="681"/>
        <v>#N/A</v>
      </c>
      <c r="BA719" s="363"/>
      <c r="BB719" s="365"/>
      <c r="BC719" s="377"/>
      <c r="BD719" s="365"/>
      <c r="BE719" s="365"/>
      <c r="BF719" s="365"/>
      <c r="BG719" s="365"/>
      <c r="BH719" s="365"/>
      <c r="BI719" s="365"/>
      <c r="BJ719" s="365"/>
      <c r="BK719" s="365"/>
      <c r="BL719" s="376"/>
      <c r="BM719" s="376"/>
      <c r="BN719" s="260"/>
      <c r="BO719" s="260"/>
      <c r="BP719" s="260"/>
      <c r="BQ719" s="263"/>
      <c r="BR719" s="263"/>
    </row>
    <row r="720" spans="1:70" s="50" customFormat="1" ht="27.75" customHeight="1" x14ac:dyDescent="0.2">
      <c r="A720" s="22">
        <f>A719+1</f>
        <v>512</v>
      </c>
      <c r="B720" s="51"/>
      <c r="C720" s="52"/>
      <c r="D720" s="53"/>
      <c r="E720" s="54"/>
      <c r="F720" s="55"/>
      <c r="G720" s="56"/>
      <c r="H720" s="57"/>
      <c r="I720" s="275"/>
      <c r="J720" s="58"/>
      <c r="K720" s="59"/>
      <c r="L720" s="60"/>
      <c r="M720" s="59"/>
      <c r="N720" s="60"/>
      <c r="O720" s="59"/>
      <c r="P720" s="60"/>
      <c r="Q720" s="61"/>
      <c r="R720" s="286"/>
      <c r="S720" s="58"/>
      <c r="T720" s="59"/>
      <c r="U720" s="59"/>
      <c r="V720" s="61"/>
      <c r="W720" s="294"/>
      <c r="X720" s="59"/>
      <c r="Y720" s="60"/>
      <c r="Z720" s="59"/>
      <c r="AA720" s="60"/>
      <c r="AB720" s="61"/>
      <c r="AC720" s="62"/>
      <c r="AD720" s="63"/>
      <c r="AE720" s="63"/>
      <c r="AF720" s="64"/>
      <c r="AG720" s="65"/>
      <c r="AH720" s="61"/>
      <c r="AI720" s="510"/>
      <c r="AJ720" s="510"/>
      <c r="AK720" s="511"/>
      <c r="AL720" s="100"/>
      <c r="AM720" s="382" t="str">
        <f t="shared" si="686"/>
        <v xml:space="preserve"> </v>
      </c>
      <c r="AN720" s="95" t="str">
        <f t="shared" si="687"/>
        <v xml:space="preserve"> </v>
      </c>
      <c r="AO720" s="365"/>
      <c r="AP720" s="365"/>
      <c r="AQ720" s="256"/>
      <c r="AR720" s="365"/>
      <c r="AS720" s="365"/>
      <c r="AT720" s="364" t="e">
        <f t="shared" si="678"/>
        <v>#N/A</v>
      </c>
      <c r="AU720" s="365" t="e">
        <f t="shared" si="679"/>
        <v>#N/A</v>
      </c>
      <c r="AV720" s="372" t="str">
        <f t="shared" ca="1" si="675"/>
        <v/>
      </c>
      <c r="AW720" s="364" t="e">
        <f t="shared" ca="1" si="676"/>
        <v>#N/A</v>
      </c>
      <c r="AX720" s="373" t="e">
        <f t="shared" ca="1" si="677"/>
        <v>#N/A</v>
      </c>
      <c r="AY720" s="98" t="e">
        <f t="shared" si="680"/>
        <v>#N/A</v>
      </c>
      <c r="AZ720" s="373" t="e">
        <f t="shared" si="681"/>
        <v>#N/A</v>
      </c>
      <c r="BA720" s="363"/>
      <c r="BB720" s="365"/>
      <c r="BC720" s="377"/>
      <c r="BD720" s="365"/>
      <c r="BE720" s="365"/>
      <c r="BF720" s="365"/>
      <c r="BG720" s="365"/>
      <c r="BH720" s="365"/>
      <c r="BI720" s="365"/>
      <c r="BJ720" s="365"/>
      <c r="BK720" s="365"/>
      <c r="BL720" s="376"/>
      <c r="BM720" s="376"/>
      <c r="BN720" s="260"/>
      <c r="BO720" s="260"/>
      <c r="BP720" s="260"/>
      <c r="BQ720" s="263"/>
      <c r="BR720" s="263"/>
    </row>
    <row r="721" spans="1:70" s="50" customFormat="1" ht="27.75" customHeight="1" x14ac:dyDescent="0.2">
      <c r="A721" s="22">
        <f t="shared" ref="A721:A728" si="688">A720+1</f>
        <v>513</v>
      </c>
      <c r="B721" s="51"/>
      <c r="C721" s="52"/>
      <c r="D721" s="53"/>
      <c r="E721" s="54"/>
      <c r="F721" s="55"/>
      <c r="G721" s="56"/>
      <c r="H721" s="57"/>
      <c r="I721" s="275"/>
      <c r="J721" s="58"/>
      <c r="K721" s="59"/>
      <c r="L721" s="60"/>
      <c r="M721" s="59"/>
      <c r="N721" s="60"/>
      <c r="O721" s="59"/>
      <c r="P721" s="60"/>
      <c r="Q721" s="61"/>
      <c r="R721" s="286"/>
      <c r="S721" s="58"/>
      <c r="T721" s="59"/>
      <c r="U721" s="59"/>
      <c r="V721" s="61"/>
      <c r="W721" s="294"/>
      <c r="X721" s="59"/>
      <c r="Y721" s="60"/>
      <c r="Z721" s="59"/>
      <c r="AA721" s="60"/>
      <c r="AB721" s="61"/>
      <c r="AC721" s="62"/>
      <c r="AD721" s="63"/>
      <c r="AE721" s="63"/>
      <c r="AF721" s="64"/>
      <c r="AG721" s="65"/>
      <c r="AH721" s="61"/>
      <c r="AI721" s="510"/>
      <c r="AJ721" s="510"/>
      <c r="AK721" s="511"/>
      <c r="AL721" s="100"/>
      <c r="AM721" s="382" t="str">
        <f t="shared" si="686"/>
        <v xml:space="preserve"> </v>
      </c>
      <c r="AN721" s="95" t="str">
        <f t="shared" si="687"/>
        <v xml:space="preserve"> </v>
      </c>
      <c r="AO721" s="365"/>
      <c r="AP721" s="365"/>
      <c r="AQ721" s="256"/>
      <c r="AR721" s="365"/>
      <c r="AS721" s="365"/>
      <c r="AT721" s="364" t="e">
        <f t="shared" si="678"/>
        <v>#N/A</v>
      </c>
      <c r="AU721" s="365" t="e">
        <f t="shared" si="679"/>
        <v>#N/A</v>
      </c>
      <c r="AV721" s="372" t="str">
        <f t="shared" ca="1" si="675"/>
        <v/>
      </c>
      <c r="AW721" s="364" t="e">
        <f t="shared" ca="1" si="676"/>
        <v>#N/A</v>
      </c>
      <c r="AX721" s="373" t="e">
        <f t="shared" ca="1" si="677"/>
        <v>#N/A</v>
      </c>
      <c r="AY721" s="98" t="e">
        <f t="shared" si="680"/>
        <v>#N/A</v>
      </c>
      <c r="AZ721" s="373" t="e">
        <f t="shared" si="681"/>
        <v>#N/A</v>
      </c>
      <c r="BA721" s="363"/>
      <c r="BB721" s="365"/>
      <c r="BC721" s="377"/>
      <c r="BD721" s="365"/>
      <c r="BE721" s="365"/>
      <c r="BF721" s="365"/>
      <c r="BG721" s="365"/>
      <c r="BH721" s="365"/>
      <c r="BI721" s="365"/>
      <c r="BJ721" s="365"/>
      <c r="BK721" s="365"/>
      <c r="BL721" s="376"/>
      <c r="BM721" s="376"/>
      <c r="BN721" s="260"/>
      <c r="BO721" s="260"/>
      <c r="BP721" s="260"/>
      <c r="BQ721" s="263"/>
      <c r="BR721" s="263"/>
    </row>
    <row r="722" spans="1:70" s="50" customFormat="1" ht="27.75" customHeight="1" x14ac:dyDescent="0.2">
      <c r="A722" s="22">
        <f t="shared" si="688"/>
        <v>514</v>
      </c>
      <c r="B722" s="51"/>
      <c r="C722" s="52"/>
      <c r="D722" s="53"/>
      <c r="E722" s="54"/>
      <c r="F722" s="55"/>
      <c r="G722" s="56"/>
      <c r="H722" s="57"/>
      <c r="I722" s="275"/>
      <c r="J722" s="58"/>
      <c r="K722" s="59"/>
      <c r="L722" s="60"/>
      <c r="M722" s="59"/>
      <c r="N722" s="60"/>
      <c r="O722" s="59"/>
      <c r="P722" s="60"/>
      <c r="Q722" s="61"/>
      <c r="R722" s="286"/>
      <c r="S722" s="58"/>
      <c r="T722" s="59"/>
      <c r="U722" s="59"/>
      <c r="V722" s="61"/>
      <c r="W722" s="294"/>
      <c r="X722" s="59"/>
      <c r="Y722" s="60"/>
      <c r="Z722" s="59"/>
      <c r="AA722" s="60"/>
      <c r="AB722" s="61"/>
      <c r="AC722" s="62"/>
      <c r="AD722" s="63"/>
      <c r="AE722" s="63"/>
      <c r="AF722" s="64"/>
      <c r="AG722" s="65"/>
      <c r="AH722" s="61"/>
      <c r="AI722" s="510"/>
      <c r="AJ722" s="510"/>
      <c r="AK722" s="511"/>
      <c r="AL722" s="100"/>
      <c r="AM722" s="382" t="str">
        <f t="shared" si="686"/>
        <v xml:space="preserve"> </v>
      </c>
      <c r="AN722" s="95" t="str">
        <f t="shared" si="687"/>
        <v xml:space="preserve"> </v>
      </c>
      <c r="AO722" s="365"/>
      <c r="AP722" s="365"/>
      <c r="AQ722" s="256"/>
      <c r="AR722" s="365"/>
      <c r="AS722" s="365"/>
      <c r="AT722" s="364" t="e">
        <f t="shared" si="678"/>
        <v>#N/A</v>
      </c>
      <c r="AU722" s="365" t="e">
        <f t="shared" si="679"/>
        <v>#N/A</v>
      </c>
      <c r="AV722" s="372" t="str">
        <f t="shared" ca="1" si="675"/>
        <v/>
      </c>
      <c r="AW722" s="364" t="e">
        <f t="shared" ca="1" si="676"/>
        <v>#N/A</v>
      </c>
      <c r="AX722" s="373" t="e">
        <f t="shared" ca="1" si="677"/>
        <v>#N/A</v>
      </c>
      <c r="AY722" s="98" t="e">
        <f t="shared" si="680"/>
        <v>#N/A</v>
      </c>
      <c r="AZ722" s="373" t="e">
        <f t="shared" si="681"/>
        <v>#N/A</v>
      </c>
      <c r="BA722" s="363"/>
      <c r="BB722" s="365"/>
      <c r="BC722" s="377"/>
      <c r="BD722" s="365"/>
      <c r="BE722" s="365"/>
      <c r="BF722" s="365"/>
      <c r="BG722" s="365"/>
      <c r="BH722" s="365"/>
      <c r="BI722" s="365"/>
      <c r="BJ722" s="365"/>
      <c r="BK722" s="365"/>
      <c r="BL722" s="376"/>
      <c r="BM722" s="376"/>
      <c r="BN722" s="260"/>
      <c r="BO722" s="260"/>
      <c r="BP722" s="260"/>
      <c r="BQ722" s="263"/>
      <c r="BR722" s="263"/>
    </row>
    <row r="723" spans="1:70" s="50" customFormat="1" ht="27.75" customHeight="1" x14ac:dyDescent="0.2">
      <c r="A723" s="22">
        <f t="shared" si="688"/>
        <v>515</v>
      </c>
      <c r="B723" s="51"/>
      <c r="C723" s="52"/>
      <c r="D723" s="53"/>
      <c r="E723" s="54"/>
      <c r="F723" s="55"/>
      <c r="G723" s="56"/>
      <c r="H723" s="57"/>
      <c r="I723" s="275"/>
      <c r="J723" s="58"/>
      <c r="K723" s="59"/>
      <c r="L723" s="60"/>
      <c r="M723" s="59"/>
      <c r="N723" s="60"/>
      <c r="O723" s="59"/>
      <c r="P723" s="60"/>
      <c r="Q723" s="61"/>
      <c r="R723" s="286"/>
      <c r="S723" s="58"/>
      <c r="T723" s="59"/>
      <c r="U723" s="59"/>
      <c r="V723" s="61"/>
      <c r="W723" s="294"/>
      <c r="X723" s="59"/>
      <c r="Y723" s="60"/>
      <c r="Z723" s="59"/>
      <c r="AA723" s="60"/>
      <c r="AB723" s="61"/>
      <c r="AC723" s="62"/>
      <c r="AD723" s="63"/>
      <c r="AE723" s="63"/>
      <c r="AF723" s="64"/>
      <c r="AG723" s="65"/>
      <c r="AH723" s="61"/>
      <c r="AI723" s="510"/>
      <c r="AJ723" s="510"/>
      <c r="AK723" s="511"/>
      <c r="AL723" s="100"/>
      <c r="AM723" s="382" t="str">
        <f t="shared" si="686"/>
        <v xml:space="preserve"> </v>
      </c>
      <c r="AN723" s="95" t="str">
        <f t="shared" si="687"/>
        <v xml:space="preserve"> </v>
      </c>
      <c r="AO723" s="365"/>
      <c r="AP723" s="365"/>
      <c r="AQ723" s="256"/>
      <c r="AR723" s="365"/>
      <c r="AS723" s="365"/>
      <c r="AT723" s="364" t="e">
        <f t="shared" si="678"/>
        <v>#N/A</v>
      </c>
      <c r="AU723" s="365" t="e">
        <f t="shared" si="679"/>
        <v>#N/A</v>
      </c>
      <c r="AV723" s="372" t="str">
        <f t="shared" ca="1" si="675"/>
        <v/>
      </c>
      <c r="AW723" s="364" t="e">
        <f t="shared" ca="1" si="676"/>
        <v>#N/A</v>
      </c>
      <c r="AX723" s="373" t="e">
        <f t="shared" ca="1" si="677"/>
        <v>#N/A</v>
      </c>
      <c r="AY723" s="98" t="e">
        <f t="shared" si="680"/>
        <v>#N/A</v>
      </c>
      <c r="AZ723" s="373" t="e">
        <f t="shared" si="681"/>
        <v>#N/A</v>
      </c>
      <c r="BA723" s="363"/>
      <c r="BB723" s="365"/>
      <c r="BC723" s="377"/>
      <c r="BD723" s="365"/>
      <c r="BE723" s="365"/>
      <c r="BF723" s="365"/>
      <c r="BG723" s="365"/>
      <c r="BH723" s="365"/>
      <c r="BI723" s="365"/>
      <c r="BJ723" s="365"/>
      <c r="BK723" s="365"/>
      <c r="BL723" s="376"/>
      <c r="BM723" s="376"/>
      <c r="BN723" s="260"/>
      <c r="BO723" s="260"/>
      <c r="BP723" s="260"/>
      <c r="BQ723" s="263"/>
      <c r="BR723" s="263"/>
    </row>
    <row r="724" spans="1:70" s="50" customFormat="1" ht="27.75" customHeight="1" x14ac:dyDescent="0.2">
      <c r="A724" s="22">
        <f t="shared" si="688"/>
        <v>516</v>
      </c>
      <c r="B724" s="51"/>
      <c r="C724" s="52"/>
      <c r="D724" s="53"/>
      <c r="E724" s="54"/>
      <c r="F724" s="55"/>
      <c r="G724" s="56"/>
      <c r="H724" s="57"/>
      <c r="I724" s="275"/>
      <c r="J724" s="58"/>
      <c r="K724" s="59"/>
      <c r="L724" s="60"/>
      <c r="M724" s="59"/>
      <c r="N724" s="60"/>
      <c r="O724" s="59"/>
      <c r="P724" s="60"/>
      <c r="Q724" s="61"/>
      <c r="R724" s="286"/>
      <c r="S724" s="58"/>
      <c r="T724" s="59"/>
      <c r="U724" s="59"/>
      <c r="V724" s="61"/>
      <c r="W724" s="294"/>
      <c r="X724" s="59"/>
      <c r="Y724" s="60"/>
      <c r="Z724" s="59"/>
      <c r="AA724" s="60"/>
      <c r="AB724" s="61"/>
      <c r="AC724" s="62"/>
      <c r="AD724" s="63"/>
      <c r="AE724" s="63"/>
      <c r="AF724" s="64"/>
      <c r="AG724" s="65"/>
      <c r="AH724" s="61"/>
      <c r="AI724" s="510"/>
      <c r="AJ724" s="510"/>
      <c r="AK724" s="511"/>
      <c r="AL724" s="100"/>
      <c r="AM724" s="382" t="str">
        <f t="shared" si="686"/>
        <v xml:space="preserve"> </v>
      </c>
      <c r="AN724" s="95" t="str">
        <f t="shared" si="687"/>
        <v xml:space="preserve"> </v>
      </c>
      <c r="AO724" s="365"/>
      <c r="AP724" s="365"/>
      <c r="AQ724" s="256"/>
      <c r="AR724" s="365"/>
      <c r="AS724" s="365"/>
      <c r="AT724" s="364" t="e">
        <f t="shared" si="678"/>
        <v>#N/A</v>
      </c>
      <c r="AU724" s="365" t="e">
        <f t="shared" si="679"/>
        <v>#N/A</v>
      </c>
      <c r="AV724" s="372" t="str">
        <f t="shared" ca="1" si="675"/>
        <v/>
      </c>
      <c r="AW724" s="364" t="e">
        <f t="shared" ca="1" si="676"/>
        <v>#N/A</v>
      </c>
      <c r="AX724" s="373" t="e">
        <f t="shared" ca="1" si="677"/>
        <v>#N/A</v>
      </c>
      <c r="AY724" s="98" t="e">
        <f t="shared" si="680"/>
        <v>#N/A</v>
      </c>
      <c r="AZ724" s="373" t="e">
        <f t="shared" si="681"/>
        <v>#N/A</v>
      </c>
      <c r="BA724" s="363"/>
      <c r="BB724" s="365"/>
      <c r="BC724" s="377"/>
      <c r="BD724" s="365"/>
      <c r="BE724" s="365"/>
      <c r="BF724" s="365"/>
      <c r="BG724" s="365"/>
      <c r="BH724" s="365"/>
      <c r="BI724" s="365"/>
      <c r="BJ724" s="365"/>
      <c r="BK724" s="365"/>
      <c r="BL724" s="376"/>
      <c r="BM724" s="376"/>
      <c r="BN724" s="260"/>
      <c r="BO724" s="260"/>
      <c r="BP724" s="260"/>
      <c r="BQ724" s="263"/>
      <c r="BR724" s="263"/>
    </row>
    <row r="725" spans="1:70" s="50" customFormat="1" ht="27.75" customHeight="1" x14ac:dyDescent="0.2">
      <c r="A725" s="22">
        <f>A724+1</f>
        <v>517</v>
      </c>
      <c r="B725" s="51"/>
      <c r="C725" s="52"/>
      <c r="D725" s="53"/>
      <c r="E725" s="54"/>
      <c r="F725" s="55"/>
      <c r="G725" s="56"/>
      <c r="H725" s="57"/>
      <c r="I725" s="275"/>
      <c r="J725" s="58"/>
      <c r="K725" s="59"/>
      <c r="L725" s="60"/>
      <c r="M725" s="59"/>
      <c r="N725" s="60"/>
      <c r="O725" s="59"/>
      <c r="P725" s="60"/>
      <c r="Q725" s="61"/>
      <c r="R725" s="286"/>
      <c r="S725" s="58"/>
      <c r="T725" s="59"/>
      <c r="U725" s="59"/>
      <c r="V725" s="61"/>
      <c r="W725" s="294"/>
      <c r="X725" s="59"/>
      <c r="Y725" s="60"/>
      <c r="Z725" s="59"/>
      <c r="AA725" s="60"/>
      <c r="AB725" s="61"/>
      <c r="AC725" s="62"/>
      <c r="AD725" s="63"/>
      <c r="AE725" s="63"/>
      <c r="AF725" s="64"/>
      <c r="AG725" s="65"/>
      <c r="AH725" s="61"/>
      <c r="AI725" s="510"/>
      <c r="AJ725" s="510"/>
      <c r="AK725" s="511"/>
      <c r="AL725" s="100"/>
      <c r="AM725" s="382" t="str">
        <f t="shared" si="686"/>
        <v xml:space="preserve"> </v>
      </c>
      <c r="AN725" s="95" t="str">
        <f t="shared" si="687"/>
        <v xml:space="preserve"> </v>
      </c>
      <c r="AO725" s="365"/>
      <c r="AP725" s="365"/>
      <c r="AQ725" s="256"/>
      <c r="AR725" s="365"/>
      <c r="AS725" s="365"/>
      <c r="AT725" s="364" t="e">
        <f t="shared" ref="AT725:AT734" si="689">IF(ISBLANK($B1013),NA(),$B1013)</f>
        <v>#N/A</v>
      </c>
      <c r="AU725" s="365" t="e">
        <f t="shared" ref="AU725:AU734" si="690">IF(ISBLANK($I1013),NA(),$I1013)</f>
        <v>#N/A</v>
      </c>
      <c r="AV725" s="372" t="str">
        <f t="shared" ca="1" si="675"/>
        <v/>
      </c>
      <c r="AW725" s="364" t="e">
        <f t="shared" ca="1" si="676"/>
        <v>#N/A</v>
      </c>
      <c r="AX725" s="373" t="e">
        <f t="shared" ca="1" si="677"/>
        <v>#N/A</v>
      </c>
      <c r="AY725" s="98" t="e">
        <f>IF(S1013=0,NA(),S1013)</f>
        <v>#N/A</v>
      </c>
      <c r="AZ725" s="373" t="e">
        <f>IF(V1013=0,NA(),V1013)</f>
        <v>#N/A</v>
      </c>
      <c r="BA725" s="363"/>
      <c r="BB725" s="365"/>
      <c r="BC725" s="377"/>
      <c r="BD725" s="365"/>
      <c r="BE725" s="365"/>
      <c r="BF725" s="365"/>
      <c r="BG725" s="365"/>
      <c r="BH725" s="365"/>
      <c r="BI725" s="365"/>
      <c r="BJ725" s="365"/>
      <c r="BK725" s="365"/>
      <c r="BL725" s="376"/>
      <c r="BM725" s="376"/>
      <c r="BN725" s="260"/>
      <c r="BO725" s="260"/>
      <c r="BP725" s="260"/>
      <c r="BQ725" s="263"/>
      <c r="BR725" s="263"/>
    </row>
    <row r="726" spans="1:70" s="50" customFormat="1" ht="27.75" customHeight="1" x14ac:dyDescent="0.2">
      <c r="A726" s="22">
        <f t="shared" si="688"/>
        <v>518</v>
      </c>
      <c r="B726" s="51"/>
      <c r="C726" s="52"/>
      <c r="D726" s="53"/>
      <c r="E726" s="54"/>
      <c r="F726" s="55"/>
      <c r="G726" s="56"/>
      <c r="H726" s="57"/>
      <c r="I726" s="275"/>
      <c r="J726" s="58"/>
      <c r="K726" s="59"/>
      <c r="L726" s="60"/>
      <c r="M726" s="59"/>
      <c r="N726" s="60"/>
      <c r="O726" s="59"/>
      <c r="P726" s="60"/>
      <c r="Q726" s="61"/>
      <c r="R726" s="286"/>
      <c r="S726" s="58"/>
      <c r="T726" s="59"/>
      <c r="U726" s="59"/>
      <c r="V726" s="61"/>
      <c r="W726" s="294"/>
      <c r="X726" s="59"/>
      <c r="Y726" s="60"/>
      <c r="Z726" s="59"/>
      <c r="AA726" s="60"/>
      <c r="AB726" s="61"/>
      <c r="AC726" s="62"/>
      <c r="AD726" s="63"/>
      <c r="AE726" s="63"/>
      <c r="AF726" s="64"/>
      <c r="AG726" s="65"/>
      <c r="AH726" s="61"/>
      <c r="AI726" s="510"/>
      <c r="AJ726" s="510"/>
      <c r="AK726" s="511"/>
      <c r="AL726" s="100"/>
      <c r="AM726" s="382" t="str">
        <f t="shared" si="686"/>
        <v xml:space="preserve"> </v>
      </c>
      <c r="AN726" s="95" t="str">
        <f t="shared" si="687"/>
        <v xml:space="preserve"> </v>
      </c>
      <c r="AO726" s="365"/>
      <c r="AP726" s="365"/>
      <c r="AQ726" s="256"/>
      <c r="AR726" s="365"/>
      <c r="AS726" s="365"/>
      <c r="AT726" s="364" t="e">
        <f t="shared" si="689"/>
        <v>#N/A</v>
      </c>
      <c r="AU726" s="365" t="e">
        <f t="shared" si="690"/>
        <v>#N/A</v>
      </c>
      <c r="AV726" s="372" t="str">
        <f t="shared" ca="1" si="675"/>
        <v/>
      </c>
      <c r="AW726" s="364" t="e">
        <f t="shared" ca="1" si="676"/>
        <v>#N/A</v>
      </c>
      <c r="AX726" s="373" t="e">
        <f t="shared" ca="1" si="677"/>
        <v>#N/A</v>
      </c>
      <c r="AY726" s="98" t="e">
        <f t="shared" ref="AY726:AY734" si="691">IF(S1014=0,NA(),S1014)</f>
        <v>#N/A</v>
      </c>
      <c r="AZ726" s="373" t="e">
        <f t="shared" ref="AZ726:AZ734" si="692">IF(V1014=0,NA(),V1014)</f>
        <v>#N/A</v>
      </c>
      <c r="BA726" s="363"/>
      <c r="BB726" s="365"/>
      <c r="BC726" s="377"/>
      <c r="BD726" s="365"/>
      <c r="BE726" s="365"/>
      <c r="BF726" s="365"/>
      <c r="BG726" s="365"/>
      <c r="BH726" s="365"/>
      <c r="BI726" s="365"/>
      <c r="BJ726" s="365"/>
      <c r="BK726" s="365"/>
      <c r="BL726" s="376"/>
      <c r="BM726" s="376"/>
      <c r="BN726" s="260"/>
      <c r="BO726" s="260"/>
      <c r="BP726" s="260"/>
      <c r="BQ726" s="263"/>
      <c r="BR726" s="263"/>
    </row>
    <row r="727" spans="1:70" s="50" customFormat="1" ht="27.75" customHeight="1" x14ac:dyDescent="0.2">
      <c r="A727" s="22">
        <f t="shared" si="688"/>
        <v>519</v>
      </c>
      <c r="B727" s="51"/>
      <c r="C727" s="52"/>
      <c r="D727" s="53"/>
      <c r="E727" s="54"/>
      <c r="F727" s="55"/>
      <c r="G727" s="56"/>
      <c r="H727" s="57"/>
      <c r="I727" s="275"/>
      <c r="J727" s="58"/>
      <c r="K727" s="59"/>
      <c r="L727" s="60"/>
      <c r="M727" s="59"/>
      <c r="N727" s="60"/>
      <c r="O727" s="59"/>
      <c r="P727" s="60"/>
      <c r="Q727" s="61"/>
      <c r="R727" s="286"/>
      <c r="S727" s="58"/>
      <c r="T727" s="59"/>
      <c r="U727" s="59"/>
      <c r="V727" s="61"/>
      <c r="W727" s="294"/>
      <c r="X727" s="59"/>
      <c r="Y727" s="60"/>
      <c r="Z727" s="59"/>
      <c r="AA727" s="60"/>
      <c r="AB727" s="61"/>
      <c r="AC727" s="62"/>
      <c r="AD727" s="63"/>
      <c r="AE727" s="63"/>
      <c r="AF727" s="64"/>
      <c r="AG727" s="65"/>
      <c r="AH727" s="61"/>
      <c r="AI727" s="510"/>
      <c r="AJ727" s="510"/>
      <c r="AK727" s="511"/>
      <c r="AL727" s="100"/>
      <c r="AM727" s="382" t="str">
        <f t="shared" si="686"/>
        <v xml:space="preserve"> </v>
      </c>
      <c r="AN727" s="95" t="str">
        <f t="shared" si="687"/>
        <v xml:space="preserve"> </v>
      </c>
      <c r="AO727" s="365"/>
      <c r="AP727" s="365"/>
      <c r="AQ727" s="256"/>
      <c r="AR727" s="365"/>
      <c r="AS727" s="365"/>
      <c r="AT727" s="364" t="e">
        <f t="shared" si="689"/>
        <v>#N/A</v>
      </c>
      <c r="AU727" s="365" t="e">
        <f t="shared" si="690"/>
        <v>#N/A</v>
      </c>
      <c r="AV727" s="372" t="str">
        <f t="shared" ca="1" si="675"/>
        <v/>
      </c>
      <c r="AW727" s="364" t="e">
        <f t="shared" ca="1" si="676"/>
        <v>#N/A</v>
      </c>
      <c r="AX727" s="373" t="e">
        <f t="shared" ca="1" si="677"/>
        <v>#N/A</v>
      </c>
      <c r="AY727" s="98" t="e">
        <f t="shared" si="691"/>
        <v>#N/A</v>
      </c>
      <c r="AZ727" s="373" t="e">
        <f t="shared" si="692"/>
        <v>#N/A</v>
      </c>
      <c r="BA727" s="365"/>
      <c r="BB727" s="365"/>
      <c r="BC727" s="377"/>
      <c r="BD727" s="365"/>
      <c r="BE727" s="365"/>
      <c r="BF727" s="365"/>
      <c r="BG727" s="365"/>
      <c r="BH727" s="365"/>
      <c r="BI727" s="365"/>
      <c r="BJ727" s="365"/>
      <c r="BK727" s="365"/>
      <c r="BL727" s="376"/>
      <c r="BM727" s="376"/>
      <c r="BN727" s="260"/>
      <c r="BO727" s="260"/>
      <c r="BP727" s="260"/>
      <c r="BQ727" s="263"/>
      <c r="BR727" s="263"/>
    </row>
    <row r="728" spans="1:70" s="50" customFormat="1" ht="27.75" customHeight="1" thickBot="1" x14ac:dyDescent="0.25">
      <c r="A728" s="23">
        <f t="shared" si="688"/>
        <v>520</v>
      </c>
      <c r="B728" s="66"/>
      <c r="C728" s="67"/>
      <c r="D728" s="68"/>
      <c r="E728" s="69"/>
      <c r="F728" s="70"/>
      <c r="G728" s="71"/>
      <c r="H728" s="72"/>
      <c r="I728" s="276"/>
      <c r="J728" s="73"/>
      <c r="K728" s="74"/>
      <c r="L728" s="75"/>
      <c r="M728" s="74"/>
      <c r="N728" s="75"/>
      <c r="O728" s="74"/>
      <c r="P728" s="75"/>
      <c r="Q728" s="76"/>
      <c r="R728" s="287"/>
      <c r="S728" s="73"/>
      <c r="T728" s="74"/>
      <c r="U728" s="74"/>
      <c r="V728" s="76"/>
      <c r="W728" s="295"/>
      <c r="X728" s="74"/>
      <c r="Y728" s="75"/>
      <c r="Z728" s="74"/>
      <c r="AA728" s="75"/>
      <c r="AB728" s="76"/>
      <c r="AC728" s="77"/>
      <c r="AD728" s="78"/>
      <c r="AE728" s="78"/>
      <c r="AF728" s="79"/>
      <c r="AG728" s="80"/>
      <c r="AH728" s="76"/>
      <c r="AI728" s="518"/>
      <c r="AJ728" s="518"/>
      <c r="AK728" s="519"/>
      <c r="AL728" s="100"/>
      <c r="AM728" s="382" t="str">
        <f t="shared" si="686"/>
        <v xml:space="preserve"> </v>
      </c>
      <c r="AN728" s="95" t="str">
        <f t="shared" si="687"/>
        <v xml:space="preserve"> </v>
      </c>
      <c r="AO728" s="365"/>
      <c r="AP728" s="365"/>
      <c r="AQ728" s="256"/>
      <c r="AR728" s="365"/>
      <c r="AS728" s="365"/>
      <c r="AT728" s="364" t="e">
        <f t="shared" si="689"/>
        <v>#N/A</v>
      </c>
      <c r="AU728" s="365" t="e">
        <f t="shared" si="690"/>
        <v>#N/A</v>
      </c>
      <c r="AV728" s="372" t="str">
        <f t="shared" ca="1" si="675"/>
        <v/>
      </c>
      <c r="AW728" s="364" t="e">
        <f t="shared" ca="1" si="676"/>
        <v>#N/A</v>
      </c>
      <c r="AX728" s="373" t="e">
        <f t="shared" ca="1" si="677"/>
        <v>#N/A</v>
      </c>
      <c r="AY728" s="98" t="e">
        <f t="shared" si="691"/>
        <v>#N/A</v>
      </c>
      <c r="AZ728" s="373" t="e">
        <f t="shared" si="692"/>
        <v>#N/A</v>
      </c>
      <c r="BA728" s="365"/>
      <c r="BB728" s="365"/>
      <c r="BC728" s="377"/>
      <c r="BD728" s="365"/>
      <c r="BE728" s="365"/>
      <c r="BF728" s="365"/>
      <c r="BG728" s="365"/>
      <c r="BH728" s="365"/>
      <c r="BI728" s="365"/>
      <c r="BJ728" s="365"/>
      <c r="BK728" s="365"/>
      <c r="BL728" s="376"/>
      <c r="BM728" s="376"/>
      <c r="BN728" s="260"/>
      <c r="BO728" s="260"/>
      <c r="BP728" s="260"/>
      <c r="BQ728" s="263"/>
      <c r="BR728" s="263"/>
    </row>
    <row r="729" spans="1:70" ht="4.5" customHeight="1" thickBot="1" x14ac:dyDescent="0.25">
      <c r="A729" s="91">
        <f>AK732</f>
        <v>52</v>
      </c>
      <c r="B729" s="235"/>
      <c r="C729" s="235"/>
      <c r="D729" s="235"/>
      <c r="E729" s="235"/>
      <c r="F729" s="235"/>
      <c r="G729" s="235"/>
      <c r="H729" s="235"/>
      <c r="I729" s="235"/>
      <c r="J729" s="280"/>
      <c r="K729" s="280"/>
      <c r="L729" s="280"/>
      <c r="M729" s="280"/>
      <c r="N729" s="280"/>
      <c r="O729" s="280"/>
      <c r="P729" s="280"/>
      <c r="Q729" s="280"/>
      <c r="R729" s="280"/>
      <c r="S729" s="292"/>
      <c r="T729" s="292"/>
      <c r="U729" s="292"/>
      <c r="V729" s="292"/>
      <c r="W729" s="292"/>
      <c r="X729" s="292"/>
      <c r="Y729" s="292"/>
      <c r="Z729" s="292"/>
      <c r="AA729" s="292"/>
      <c r="AB729" s="292"/>
      <c r="AC729" s="292"/>
      <c r="AD729" s="236"/>
      <c r="AE729" s="237"/>
      <c r="AF729" s="236"/>
      <c r="AG729" s="238"/>
      <c r="AH729" s="536"/>
      <c r="AI729" s="537"/>
      <c r="AJ729" s="537"/>
      <c r="AK729" s="537"/>
      <c r="AL729" s="383"/>
      <c r="AM729" s="384"/>
      <c r="AN729" s="383"/>
      <c r="AT729" s="364" t="e">
        <f t="shared" si="689"/>
        <v>#N/A</v>
      </c>
      <c r="AU729" s="365" t="e">
        <f t="shared" si="690"/>
        <v>#N/A</v>
      </c>
      <c r="AV729" s="372" t="str">
        <f t="shared" ca="1" si="675"/>
        <v/>
      </c>
      <c r="AW729" s="364" t="e">
        <f t="shared" ca="1" si="676"/>
        <v>#N/A</v>
      </c>
      <c r="AX729" s="373" t="e">
        <f t="shared" ca="1" si="677"/>
        <v>#N/A</v>
      </c>
      <c r="AY729" s="98" t="e">
        <f t="shared" si="691"/>
        <v>#N/A</v>
      </c>
      <c r="AZ729" s="373" t="e">
        <f t="shared" si="692"/>
        <v>#N/A</v>
      </c>
      <c r="BC729" s="377"/>
    </row>
    <row r="730" spans="1:70" ht="26.25" customHeight="1" x14ac:dyDescent="0.2">
      <c r="A730" s="163">
        <f>A716+1</f>
        <v>52</v>
      </c>
      <c r="B730" s="523"/>
      <c r="C730" s="523"/>
      <c r="D730" s="523"/>
      <c r="E730" s="524"/>
      <c r="F730" s="527" t="str">
        <f>IF('FRONT PAGE'!$A$1="www.fly-logics.com","TOTAL PAGE",0)</f>
        <v>TOTAL PAGE</v>
      </c>
      <c r="G730" s="528"/>
      <c r="H730" s="529"/>
      <c r="I730" s="314" t="str">
        <f>IF('FRONT PAGE'!$A$1="www.fly-logics.com",IF(SUM(I719:I729)=0," ",SUM(I719:I729)),0)</f>
        <v xml:space="preserve"> </v>
      </c>
      <c r="J730" s="315" t="str">
        <f>IF('FRONT PAGE'!$A$1="www.fly-logics.com",IF(SUM(J719:J729)=0," ",SUM(J719:J729)),0)</f>
        <v xml:space="preserve"> </v>
      </c>
      <c r="K730" s="316" t="str">
        <f>IF('FRONT PAGE'!$A$1="www.fly-logics.com",IF(SUM(K719:K729)=0," ",SUM(K719:K729)),0)</f>
        <v xml:space="preserve"> </v>
      </c>
      <c r="L730" s="317" t="str">
        <f>IF('FRONT PAGE'!$A$1="www.fly-logics.com",IF(SUM(L719:L729)=0," ",SUM(L719:L729)),0)</f>
        <v xml:space="preserve"> </v>
      </c>
      <c r="M730" s="316" t="str">
        <f>IF('FRONT PAGE'!$A$1="www.fly-logics.com",IF(SUM(M719:M729)=0," ",SUM(M719:M729)),0)</f>
        <v xml:space="preserve"> </v>
      </c>
      <c r="N730" s="317" t="str">
        <f>IF('FRONT PAGE'!$A$1="www.fly-logics.com",IF(SUM(N719:N729)=0," ",SUM(N719:N729)),0)</f>
        <v xml:space="preserve"> </v>
      </c>
      <c r="O730" s="316" t="str">
        <f>IF('FRONT PAGE'!$A$1="www.fly-logics.com",IF(SUM(O719:O729)=0," ",SUM(O719:O729)),0)</f>
        <v xml:space="preserve"> </v>
      </c>
      <c r="P730" s="317" t="str">
        <f>IF('FRONT PAGE'!$A$1="www.fly-logics.com",IF(SUM(P719:P729)=0," ",SUM(P719:P729)),0)</f>
        <v xml:space="preserve"> </v>
      </c>
      <c r="Q730" s="318" t="str">
        <f>IF('FRONT PAGE'!$A$1="www.fly-logics.com",IF(SUM(Q719:Q729)=0," ",SUM(Q719:Q729)),0)</f>
        <v xml:space="preserve"> </v>
      </c>
      <c r="R730" s="319"/>
      <c r="S730" s="315" t="str">
        <f>IF('FRONT PAGE'!$A$1="www.fly-logics.com",IF(SUM(S719:S729)=0," ",SUM(S719:S729)),0)</f>
        <v xml:space="preserve"> </v>
      </c>
      <c r="T730" s="316" t="str">
        <f>IF('FRONT PAGE'!$A$1="www.fly-logics.com",IF(SUM(T719:T729)=0," ",SUM(T719:T729)),0)</f>
        <v xml:space="preserve"> </v>
      </c>
      <c r="U730" s="316" t="str">
        <f>IF('FRONT PAGE'!$A$1="www.fly-logics.com",IF(SUM(U719:U729)=0," ",SUM(U719:U729)),0)</f>
        <v xml:space="preserve"> </v>
      </c>
      <c r="V730" s="318" t="str">
        <f>IF('FRONT PAGE'!$A$1="www.fly-logics.com",IF(SUM(V719:V729)=0," ",SUM(V719:V729)),0)</f>
        <v xml:space="preserve"> </v>
      </c>
      <c r="W730" s="315" t="str">
        <f>IF('FRONT PAGE'!$A$1="www.fly-logics.com",IF(SUM(W719:W729)=0," ",SUM(W719:W729)),0)</f>
        <v xml:space="preserve"> </v>
      </c>
      <c r="X730" s="316" t="str">
        <f>IF('FRONT PAGE'!$A$1="www.fly-logics.com",IF(SUM(X719:X729)=0," ",SUM(X719:X729)),0)</f>
        <v xml:space="preserve"> </v>
      </c>
      <c r="Y730" s="317" t="str">
        <f>IF('FRONT PAGE'!$A$1="www.fly-logics.com",IF(SUM(Y719:Y729)=0," ",SUM(Y719:Y729)),0)</f>
        <v xml:space="preserve"> </v>
      </c>
      <c r="Z730" s="316" t="str">
        <f>IF('FRONT PAGE'!$A$1="www.fly-logics.com",IF(SUM(Z719:Z729)=0," ",SUM(Z719:Z729)),0)</f>
        <v xml:space="preserve"> </v>
      </c>
      <c r="AA730" s="317" t="str">
        <f>IF('FRONT PAGE'!$A$1="www.fly-logics.com",IF(SUM(AA719:AA729)=0," ",SUM(AA719:AA729)),0)</f>
        <v xml:space="preserve"> </v>
      </c>
      <c r="AB730" s="318" t="str">
        <f>IF('FRONT PAGE'!$A$1="www.fly-logics.com",IF(SUM(AB719:AB729)=0," ",SUM(AB719:AB729)),0)</f>
        <v xml:space="preserve"> </v>
      </c>
      <c r="AC730" s="329" t="str">
        <f>IF('FRONT PAGE'!$A$1="www.fly-logics.com",IF(SUM(AC719:AC729)=0," ",SUM(AC719:AC729)),0)</f>
        <v xml:space="preserve"> </v>
      </c>
      <c r="AD730" s="321" t="str">
        <f>IF('FRONT PAGE'!$A$1="www.fly-logics.com",IF(SUM(AD719:AD729)=0," ",SUM(AD719:AD729)),0)</f>
        <v xml:space="preserve"> </v>
      </c>
      <c r="AE730" s="321" t="str">
        <f>IF('FRONT PAGE'!$A$1="www.fly-logics.com",IF(SUM(AE719:AE729)=0," ",SUM(AE719:AE729)),0)</f>
        <v xml:space="preserve"> </v>
      </c>
      <c r="AF730" s="322" t="str">
        <f>IF('FRONT PAGE'!$A$1="www.fly-logics.com",IF(SUM(AF719:AF729)=0," ",SUM(AF719:AF729)),0)</f>
        <v xml:space="preserve"> </v>
      </c>
      <c r="AG730" s="323" t="str">
        <f>IF('FRONT PAGE'!$A$1="www.fly-logics.com",IF(SUM(AG719:AG729)=0," ",SUM(AG719:AG729)),0)</f>
        <v xml:space="preserve"> </v>
      </c>
      <c r="AH730" s="520" t="str">
        <f>IF('FRONT PAGE'!$A$1="www.fly-logics.com","I certify that all the data in this
logbook are accurate",0)</f>
        <v>I certify that all the data in this
logbook are accurate</v>
      </c>
      <c r="AI730" s="521"/>
      <c r="AJ730" s="521"/>
      <c r="AK730" s="522"/>
      <c r="AL730" s="385"/>
      <c r="AM730" s="386"/>
      <c r="AN730" s="385"/>
      <c r="AT730" s="364" t="e">
        <f t="shared" si="689"/>
        <v>#N/A</v>
      </c>
      <c r="AU730" s="365" t="e">
        <f t="shared" si="690"/>
        <v>#N/A</v>
      </c>
      <c r="AV730" s="372" t="str">
        <f t="shared" ca="1" si="675"/>
        <v/>
      </c>
      <c r="AW730" s="364" t="e">
        <f t="shared" ca="1" si="676"/>
        <v>#N/A</v>
      </c>
      <c r="AX730" s="373" t="e">
        <f t="shared" ca="1" si="677"/>
        <v>#N/A</v>
      </c>
      <c r="AY730" s="98" t="e">
        <f t="shared" si="691"/>
        <v>#N/A</v>
      </c>
      <c r="AZ730" s="373" t="e">
        <f t="shared" si="692"/>
        <v>#N/A</v>
      </c>
      <c r="BA730" s="363"/>
      <c r="BC730" s="377"/>
    </row>
    <row r="731" spans="1:70" ht="26.25" customHeight="1" x14ac:dyDescent="0.2">
      <c r="A731" s="505">
        <f>AL715</f>
        <v>0</v>
      </c>
      <c r="B731" s="525"/>
      <c r="C731" s="525"/>
      <c r="D731" s="525"/>
      <c r="E731" s="526"/>
      <c r="F731" s="530" t="str">
        <f>IF('FRONT PAGE'!$A$1="www.fly-logics.com","TOTAL PREVIOUS LOGBOOK",0)</f>
        <v>TOTAL PREVIOUS LOGBOOK</v>
      </c>
      <c r="G731" s="531"/>
      <c r="H731" s="532"/>
      <c r="I731" s="333">
        <f>I718</f>
        <v>33.75</v>
      </c>
      <c r="J731" s="334">
        <f t="shared" ref="J731:Q731" si="693">J718</f>
        <v>33.75</v>
      </c>
      <c r="K731" s="335" t="str">
        <f t="shared" si="693"/>
        <v xml:space="preserve"> </v>
      </c>
      <c r="L731" s="336" t="str">
        <f t="shared" si="693"/>
        <v xml:space="preserve"> </v>
      </c>
      <c r="M731" s="335" t="str">
        <f t="shared" si="693"/>
        <v xml:space="preserve"> </v>
      </c>
      <c r="N731" s="336" t="str">
        <f t="shared" si="693"/>
        <v xml:space="preserve"> </v>
      </c>
      <c r="O731" s="335" t="str">
        <f t="shared" si="693"/>
        <v xml:space="preserve"> </v>
      </c>
      <c r="P731" s="336" t="str">
        <f t="shared" si="693"/>
        <v xml:space="preserve"> </v>
      </c>
      <c r="Q731" s="337" t="str">
        <f t="shared" si="693"/>
        <v xml:space="preserve"> </v>
      </c>
      <c r="R731" s="288">
        <v>10</v>
      </c>
      <c r="S731" s="331" t="str">
        <f>S718</f>
        <v xml:space="preserve"> </v>
      </c>
      <c r="T731" s="239">
        <f t="shared" ref="T731:AG731" si="694">T718</f>
        <v>13.75</v>
      </c>
      <c r="U731" s="239">
        <f t="shared" si="694"/>
        <v>20</v>
      </c>
      <c r="V731" s="240">
        <f t="shared" si="694"/>
        <v>5</v>
      </c>
      <c r="W731" s="241" t="str">
        <f t="shared" si="694"/>
        <v xml:space="preserve"> </v>
      </c>
      <c r="X731" s="239" t="str">
        <f t="shared" si="694"/>
        <v xml:space="preserve"> </v>
      </c>
      <c r="Y731" s="242">
        <f t="shared" si="694"/>
        <v>5</v>
      </c>
      <c r="Z731" s="239" t="str">
        <f t="shared" si="694"/>
        <v xml:space="preserve"> </v>
      </c>
      <c r="AA731" s="242">
        <f t="shared" si="694"/>
        <v>3.75</v>
      </c>
      <c r="AB731" s="240" t="str">
        <f t="shared" si="694"/>
        <v xml:space="preserve"> </v>
      </c>
      <c r="AC731" s="243">
        <f t="shared" si="694"/>
        <v>14</v>
      </c>
      <c r="AD731" s="244" t="str">
        <f t="shared" si="694"/>
        <v xml:space="preserve"> </v>
      </c>
      <c r="AE731" s="244">
        <f t="shared" si="694"/>
        <v>14</v>
      </c>
      <c r="AF731" s="245" t="str">
        <f t="shared" si="694"/>
        <v xml:space="preserve"> </v>
      </c>
      <c r="AG731" s="332">
        <f t="shared" si="694"/>
        <v>17</v>
      </c>
      <c r="AH731" s="507"/>
      <c r="AI731" s="508"/>
      <c r="AJ731" s="508"/>
      <c r="AK731" s="509"/>
      <c r="AL731" s="385"/>
      <c r="AM731" s="386"/>
      <c r="AN731" s="385"/>
      <c r="AT731" s="364" t="e">
        <f t="shared" si="689"/>
        <v>#N/A</v>
      </c>
      <c r="AU731" s="365" t="e">
        <f t="shared" si="690"/>
        <v>#N/A</v>
      </c>
      <c r="AV731" s="372" t="str">
        <f t="shared" ca="1" si="675"/>
        <v/>
      </c>
      <c r="AW731" s="364" t="e">
        <f t="shared" ca="1" si="676"/>
        <v>#N/A</v>
      </c>
      <c r="AX731" s="373" t="e">
        <f t="shared" ca="1" si="677"/>
        <v>#N/A</v>
      </c>
      <c r="AY731" s="98" t="e">
        <f t="shared" si="691"/>
        <v>#N/A</v>
      </c>
      <c r="AZ731" s="373" t="e">
        <f t="shared" si="692"/>
        <v>#N/A</v>
      </c>
      <c r="BA731" s="363"/>
      <c r="BC731" s="377"/>
    </row>
    <row r="732" spans="1:70" ht="26.25" customHeight="1" thickBot="1" x14ac:dyDescent="0.25">
      <c r="A732" s="506"/>
      <c r="B732" s="512" t="str">
        <f>IF('FRONT PAGE'!$A$1="www.fly-logics.com","Authority certifying flight hours 
STAMP &amp; SIGNATURE",0)</f>
        <v>Authority certifying flight hours 
STAMP &amp; SIGNATURE</v>
      </c>
      <c r="C732" s="512"/>
      <c r="D732" s="512"/>
      <c r="E732" s="513"/>
      <c r="F732" s="533" t="str">
        <f>IF('FRONT PAGE'!$A$1="www.fly-logics.com","TOTAL TO DATE",0)</f>
        <v>TOTAL TO DATE</v>
      </c>
      <c r="G732" s="534"/>
      <c r="H732" s="535"/>
      <c r="I732" s="32">
        <f t="shared" ref="I732:Q732" si="695">IF(SUM(I730:I731)=0," ",SUM(I730:I731))</f>
        <v>33.75</v>
      </c>
      <c r="J732" s="27">
        <f t="shared" si="695"/>
        <v>33.75</v>
      </c>
      <c r="K732" s="24" t="str">
        <f t="shared" si="695"/>
        <v xml:space="preserve"> </v>
      </c>
      <c r="L732" s="25" t="str">
        <f t="shared" si="695"/>
        <v xml:space="preserve"> </v>
      </c>
      <c r="M732" s="24" t="str">
        <f t="shared" si="695"/>
        <v xml:space="preserve"> </v>
      </c>
      <c r="N732" s="25" t="str">
        <f t="shared" si="695"/>
        <v xml:space="preserve"> </v>
      </c>
      <c r="O732" s="24" t="str">
        <f t="shared" si="695"/>
        <v xml:space="preserve"> </v>
      </c>
      <c r="P732" s="25" t="str">
        <f t="shared" si="695"/>
        <v xml:space="preserve"> </v>
      </c>
      <c r="Q732" s="26" t="str">
        <f t="shared" si="695"/>
        <v xml:space="preserve"> </v>
      </c>
      <c r="R732" s="289"/>
      <c r="S732" s="27" t="str">
        <f t="shared" ref="S732:AG732" si="696">IF(SUM(S730:S731)=0," ",SUM(S730:S731))</f>
        <v xml:space="preserve"> </v>
      </c>
      <c r="T732" s="24">
        <f t="shared" si="696"/>
        <v>13.75</v>
      </c>
      <c r="U732" s="24">
        <f t="shared" si="696"/>
        <v>20</v>
      </c>
      <c r="V732" s="26">
        <f t="shared" si="696"/>
        <v>5</v>
      </c>
      <c r="W732" s="27" t="str">
        <f t="shared" si="696"/>
        <v xml:space="preserve"> </v>
      </c>
      <c r="X732" s="24" t="str">
        <f t="shared" si="696"/>
        <v xml:space="preserve"> </v>
      </c>
      <c r="Y732" s="25">
        <f t="shared" si="696"/>
        <v>5</v>
      </c>
      <c r="Z732" s="24" t="str">
        <f t="shared" si="696"/>
        <v xml:space="preserve"> </v>
      </c>
      <c r="AA732" s="25">
        <f t="shared" si="696"/>
        <v>3.75</v>
      </c>
      <c r="AB732" s="26" t="str">
        <f t="shared" si="696"/>
        <v xml:space="preserve"> </v>
      </c>
      <c r="AC732" s="30">
        <f t="shared" si="696"/>
        <v>14</v>
      </c>
      <c r="AD732" s="28" t="str">
        <f t="shared" si="696"/>
        <v xml:space="preserve"> </v>
      </c>
      <c r="AE732" s="28">
        <f t="shared" si="696"/>
        <v>14</v>
      </c>
      <c r="AF732" s="31" t="str">
        <f t="shared" si="696"/>
        <v xml:space="preserve"> </v>
      </c>
      <c r="AG732" s="33">
        <f t="shared" si="696"/>
        <v>17</v>
      </c>
      <c r="AH732" s="514" t="str">
        <f>IF('FRONT PAGE'!$A$1="www.fly-logics.com","_____________________________
PILOT SIGNATURE",0)</f>
        <v>_____________________________
PILOT SIGNATURE</v>
      </c>
      <c r="AI732" s="515"/>
      <c r="AJ732" s="515"/>
      <c r="AK732" s="330">
        <f>A730</f>
        <v>52</v>
      </c>
      <c r="AL732" s="387"/>
      <c r="AM732" s="388"/>
      <c r="AN732" s="387"/>
      <c r="AT732" s="364" t="e">
        <f t="shared" si="689"/>
        <v>#N/A</v>
      </c>
      <c r="AU732" s="365" t="e">
        <f t="shared" si="690"/>
        <v>#N/A</v>
      </c>
      <c r="AV732" s="372" t="str">
        <f t="shared" ca="1" si="675"/>
        <v/>
      </c>
      <c r="AW732" s="364" t="e">
        <f t="shared" ca="1" si="676"/>
        <v>#N/A</v>
      </c>
      <c r="AX732" s="373" t="e">
        <f t="shared" ca="1" si="677"/>
        <v>#N/A</v>
      </c>
      <c r="AY732" s="98" t="e">
        <f t="shared" si="691"/>
        <v>#N/A</v>
      </c>
      <c r="AZ732" s="373" t="e">
        <f t="shared" si="692"/>
        <v>#N/A</v>
      </c>
      <c r="BA732" s="363"/>
      <c r="BC732" s="377"/>
    </row>
    <row r="733" spans="1:70" s="50" customFormat="1" ht="27.75" customHeight="1" x14ac:dyDescent="0.2">
      <c r="A733" s="29">
        <f>A728+1</f>
        <v>521</v>
      </c>
      <c r="B733" s="39"/>
      <c r="C733" s="40"/>
      <c r="D733" s="41"/>
      <c r="E733" s="42"/>
      <c r="F733" s="43"/>
      <c r="G733" s="44"/>
      <c r="H733" s="45"/>
      <c r="I733" s="281"/>
      <c r="J733" s="277"/>
      <c r="K733" s="278"/>
      <c r="L733" s="279"/>
      <c r="M733" s="278"/>
      <c r="N733" s="279"/>
      <c r="O733" s="278"/>
      <c r="P733" s="279"/>
      <c r="Q733" s="150"/>
      <c r="R733" s="285"/>
      <c r="S733" s="46"/>
      <c r="T733" s="47"/>
      <c r="U733" s="47"/>
      <c r="V733" s="48"/>
      <c r="W733" s="293"/>
      <c r="X733" s="278"/>
      <c r="Y733" s="279"/>
      <c r="Z733" s="278"/>
      <c r="AA733" s="279"/>
      <c r="AB733" s="150"/>
      <c r="AC733" s="282"/>
      <c r="AD733" s="283"/>
      <c r="AE733" s="283"/>
      <c r="AF733" s="284"/>
      <c r="AG733" s="49"/>
      <c r="AH733" s="48"/>
      <c r="AI733" s="516"/>
      <c r="AJ733" s="516"/>
      <c r="AK733" s="517"/>
      <c r="AL733" s="100"/>
      <c r="AM733" s="382" t="str">
        <f t="shared" ref="AM733:AM742" si="697">IF(B733=0," ",TEXT(B733,"MMM"))</f>
        <v xml:space="preserve"> </v>
      </c>
      <c r="AN733" s="95" t="str">
        <f t="shared" ref="AN733:AN742" si="698">IF(B733=0," ",YEAR(B733))</f>
        <v xml:space="preserve"> </v>
      </c>
      <c r="AO733" s="365"/>
      <c r="AP733" s="365"/>
      <c r="AQ733" s="256"/>
      <c r="AR733" s="365"/>
      <c r="AS733" s="365"/>
      <c r="AT733" s="364" t="e">
        <f t="shared" si="689"/>
        <v>#N/A</v>
      </c>
      <c r="AU733" s="365" t="e">
        <f t="shared" si="690"/>
        <v>#N/A</v>
      </c>
      <c r="AV733" s="372" t="str">
        <f t="shared" ca="1" si="675"/>
        <v/>
      </c>
      <c r="AW733" s="364" t="e">
        <f t="shared" ca="1" si="676"/>
        <v>#N/A</v>
      </c>
      <c r="AX733" s="373" t="e">
        <f t="shared" ca="1" si="677"/>
        <v>#N/A</v>
      </c>
      <c r="AY733" s="98" t="e">
        <f t="shared" si="691"/>
        <v>#N/A</v>
      </c>
      <c r="AZ733" s="373" t="e">
        <f t="shared" si="692"/>
        <v>#N/A</v>
      </c>
      <c r="BA733" s="363"/>
      <c r="BB733" s="365"/>
      <c r="BC733" s="377"/>
      <c r="BD733" s="365"/>
      <c r="BE733" s="365"/>
      <c r="BF733" s="365"/>
      <c r="BG733" s="365"/>
      <c r="BH733" s="365"/>
      <c r="BI733" s="365"/>
      <c r="BJ733" s="365"/>
      <c r="BK733" s="365"/>
      <c r="BL733" s="376"/>
      <c r="BM733" s="376"/>
      <c r="BN733" s="260"/>
      <c r="BO733" s="260"/>
      <c r="BP733" s="260"/>
      <c r="BQ733" s="263"/>
      <c r="BR733" s="263"/>
    </row>
    <row r="734" spans="1:70" s="50" customFormat="1" ht="27.75" customHeight="1" x14ac:dyDescent="0.2">
      <c r="A734" s="22">
        <f>A733+1</f>
        <v>522</v>
      </c>
      <c r="B734" s="51"/>
      <c r="C734" s="52"/>
      <c r="D734" s="53"/>
      <c r="E734" s="54"/>
      <c r="F734" s="55"/>
      <c r="G734" s="56"/>
      <c r="H734" s="57"/>
      <c r="I734" s="275"/>
      <c r="J734" s="58"/>
      <c r="K734" s="59"/>
      <c r="L734" s="60"/>
      <c r="M734" s="59"/>
      <c r="N734" s="60"/>
      <c r="O734" s="59"/>
      <c r="P734" s="60"/>
      <c r="Q734" s="61"/>
      <c r="R734" s="286"/>
      <c r="S734" s="58"/>
      <c r="T734" s="59"/>
      <c r="U734" s="59"/>
      <c r="V734" s="61"/>
      <c r="W734" s="294"/>
      <c r="X734" s="59"/>
      <c r="Y734" s="60"/>
      <c r="Z734" s="59"/>
      <c r="AA734" s="60"/>
      <c r="AB734" s="61"/>
      <c r="AC734" s="62"/>
      <c r="AD734" s="63"/>
      <c r="AE734" s="63"/>
      <c r="AF734" s="64"/>
      <c r="AG734" s="65"/>
      <c r="AH734" s="61"/>
      <c r="AI734" s="510"/>
      <c r="AJ734" s="510"/>
      <c r="AK734" s="511"/>
      <c r="AL734" s="100"/>
      <c r="AM734" s="382" t="str">
        <f t="shared" si="697"/>
        <v xml:space="preserve"> </v>
      </c>
      <c r="AN734" s="95" t="str">
        <f t="shared" si="698"/>
        <v xml:space="preserve"> </v>
      </c>
      <c r="AO734" s="365"/>
      <c r="AP734" s="365"/>
      <c r="AQ734" s="256"/>
      <c r="AR734" s="365"/>
      <c r="AS734" s="365"/>
      <c r="AT734" s="364" t="e">
        <f t="shared" si="689"/>
        <v>#N/A</v>
      </c>
      <c r="AU734" s="365" t="e">
        <f t="shared" si="690"/>
        <v>#N/A</v>
      </c>
      <c r="AV734" s="372" t="str">
        <f t="shared" ca="1" si="675"/>
        <v/>
      </c>
      <c r="AW734" s="364" t="e">
        <f t="shared" ca="1" si="676"/>
        <v>#N/A</v>
      </c>
      <c r="AX734" s="373" t="e">
        <f t="shared" ca="1" si="677"/>
        <v>#N/A</v>
      </c>
      <c r="AY734" s="98" t="e">
        <f t="shared" si="691"/>
        <v>#N/A</v>
      </c>
      <c r="AZ734" s="373" t="e">
        <f t="shared" si="692"/>
        <v>#N/A</v>
      </c>
      <c r="BA734" s="363"/>
      <c r="BB734" s="365"/>
      <c r="BC734" s="377"/>
      <c r="BD734" s="365"/>
      <c r="BE734" s="365"/>
      <c r="BF734" s="365"/>
      <c r="BG734" s="365"/>
      <c r="BH734" s="365"/>
      <c r="BI734" s="365"/>
      <c r="BJ734" s="365"/>
      <c r="BK734" s="365"/>
      <c r="BL734" s="376"/>
      <c r="BM734" s="376"/>
      <c r="BN734" s="260"/>
      <c r="BO734" s="260"/>
      <c r="BP734" s="260"/>
      <c r="BQ734" s="263"/>
      <c r="BR734" s="263"/>
    </row>
    <row r="735" spans="1:70" s="50" customFormat="1" ht="27.75" customHeight="1" x14ac:dyDescent="0.2">
      <c r="A735" s="22">
        <f t="shared" ref="A735:A742" si="699">A734+1</f>
        <v>523</v>
      </c>
      <c r="B735" s="51"/>
      <c r="C735" s="52"/>
      <c r="D735" s="53"/>
      <c r="E735" s="54"/>
      <c r="F735" s="55"/>
      <c r="G735" s="56"/>
      <c r="H735" s="57"/>
      <c r="I735" s="275"/>
      <c r="J735" s="58"/>
      <c r="K735" s="59"/>
      <c r="L735" s="60"/>
      <c r="M735" s="59"/>
      <c r="N735" s="60"/>
      <c r="O735" s="59"/>
      <c r="P735" s="60"/>
      <c r="Q735" s="61"/>
      <c r="R735" s="286"/>
      <c r="S735" s="58"/>
      <c r="T735" s="59"/>
      <c r="U735" s="59"/>
      <c r="V735" s="61"/>
      <c r="W735" s="294"/>
      <c r="X735" s="59"/>
      <c r="Y735" s="60"/>
      <c r="Z735" s="59"/>
      <c r="AA735" s="60"/>
      <c r="AB735" s="61"/>
      <c r="AC735" s="62"/>
      <c r="AD735" s="63"/>
      <c r="AE735" s="63"/>
      <c r="AF735" s="64"/>
      <c r="AG735" s="65"/>
      <c r="AH735" s="61"/>
      <c r="AI735" s="510"/>
      <c r="AJ735" s="510"/>
      <c r="AK735" s="511"/>
      <c r="AL735" s="100"/>
      <c r="AM735" s="382" t="str">
        <f t="shared" si="697"/>
        <v xml:space="preserve"> </v>
      </c>
      <c r="AN735" s="95" t="str">
        <f t="shared" si="698"/>
        <v xml:space="preserve"> </v>
      </c>
      <c r="AO735" s="365"/>
      <c r="AP735" s="365"/>
      <c r="AQ735" s="256"/>
      <c r="AR735" s="365"/>
      <c r="AS735" s="365"/>
      <c r="AT735" s="364" t="e">
        <f t="shared" ref="AT735:AT744" si="700">IF(ISBLANK($B1027),NA(),$B1027)</f>
        <v>#N/A</v>
      </c>
      <c r="AU735" s="365" t="e">
        <f t="shared" ref="AU735:AU744" si="701">IF(ISBLANK($I1027),NA(),$I1027)</f>
        <v>#N/A</v>
      </c>
      <c r="AV735" s="372" t="str">
        <f t="shared" ca="1" si="675"/>
        <v/>
      </c>
      <c r="AW735" s="364" t="e">
        <f t="shared" ca="1" si="676"/>
        <v>#N/A</v>
      </c>
      <c r="AX735" s="373" t="e">
        <f t="shared" ca="1" si="677"/>
        <v>#N/A</v>
      </c>
      <c r="AY735" s="98" t="e">
        <f>IF(S1027=0,NA(),S1027)</f>
        <v>#N/A</v>
      </c>
      <c r="AZ735" s="373" t="e">
        <f>IF(V1027=0,NA(),V1027)</f>
        <v>#N/A</v>
      </c>
      <c r="BA735" s="363"/>
      <c r="BB735" s="365"/>
      <c r="BC735" s="377"/>
      <c r="BD735" s="365"/>
      <c r="BE735" s="365"/>
      <c r="BF735" s="365"/>
      <c r="BG735" s="365"/>
      <c r="BH735" s="365"/>
      <c r="BI735" s="365"/>
      <c r="BJ735" s="365"/>
      <c r="BK735" s="365"/>
      <c r="BL735" s="376"/>
      <c r="BM735" s="376"/>
      <c r="BN735" s="260"/>
      <c r="BO735" s="260"/>
      <c r="BP735" s="260"/>
      <c r="BQ735" s="263"/>
      <c r="BR735" s="263"/>
    </row>
    <row r="736" spans="1:70" s="50" customFormat="1" ht="27.75" customHeight="1" x14ac:dyDescent="0.2">
      <c r="A736" s="22">
        <f t="shared" si="699"/>
        <v>524</v>
      </c>
      <c r="B736" s="51"/>
      <c r="C736" s="52"/>
      <c r="D736" s="53"/>
      <c r="E736" s="54"/>
      <c r="F736" s="55"/>
      <c r="G736" s="56"/>
      <c r="H736" s="57"/>
      <c r="I736" s="275"/>
      <c r="J736" s="58"/>
      <c r="K736" s="59"/>
      <c r="L736" s="60"/>
      <c r="M736" s="59"/>
      <c r="N736" s="60"/>
      <c r="O736" s="59"/>
      <c r="P736" s="60"/>
      <c r="Q736" s="61"/>
      <c r="R736" s="286"/>
      <c r="S736" s="58"/>
      <c r="T736" s="59"/>
      <c r="U736" s="59"/>
      <c r="V736" s="61"/>
      <c r="W736" s="294"/>
      <c r="X736" s="59"/>
      <c r="Y736" s="60"/>
      <c r="Z736" s="59"/>
      <c r="AA736" s="60"/>
      <c r="AB736" s="61"/>
      <c r="AC736" s="62"/>
      <c r="AD736" s="63"/>
      <c r="AE736" s="63"/>
      <c r="AF736" s="64"/>
      <c r="AG736" s="65"/>
      <c r="AH736" s="61"/>
      <c r="AI736" s="510"/>
      <c r="AJ736" s="510"/>
      <c r="AK736" s="511"/>
      <c r="AL736" s="100"/>
      <c r="AM736" s="382" t="str">
        <f t="shared" si="697"/>
        <v xml:space="preserve"> </v>
      </c>
      <c r="AN736" s="95" t="str">
        <f t="shared" si="698"/>
        <v xml:space="preserve"> </v>
      </c>
      <c r="AO736" s="365"/>
      <c r="AP736" s="365"/>
      <c r="AQ736" s="256"/>
      <c r="AR736" s="365"/>
      <c r="AS736" s="365"/>
      <c r="AT736" s="364" t="e">
        <f t="shared" si="700"/>
        <v>#N/A</v>
      </c>
      <c r="AU736" s="365" t="e">
        <f t="shared" si="701"/>
        <v>#N/A</v>
      </c>
      <c r="AV736" s="372" t="str">
        <f t="shared" ca="1" si="675"/>
        <v/>
      </c>
      <c r="AW736" s="364" t="e">
        <f t="shared" ca="1" si="676"/>
        <v>#N/A</v>
      </c>
      <c r="AX736" s="373" t="e">
        <f t="shared" ca="1" si="677"/>
        <v>#N/A</v>
      </c>
      <c r="AY736" s="98" t="e">
        <f t="shared" ref="AY736:AY744" si="702">IF(S1028=0,NA(),S1028)</f>
        <v>#N/A</v>
      </c>
      <c r="AZ736" s="373" t="e">
        <f t="shared" ref="AZ736:AZ744" si="703">IF(V1028=0,NA(),V1028)</f>
        <v>#N/A</v>
      </c>
      <c r="BA736" s="363"/>
      <c r="BB736" s="365"/>
      <c r="BC736" s="377"/>
      <c r="BD736" s="365"/>
      <c r="BE736" s="365"/>
      <c r="BF736" s="365"/>
      <c r="BG736" s="365"/>
      <c r="BH736" s="365"/>
      <c r="BI736" s="365"/>
      <c r="BJ736" s="365"/>
      <c r="BK736" s="365"/>
      <c r="BL736" s="376"/>
      <c r="BM736" s="376"/>
      <c r="BN736" s="260"/>
      <c r="BO736" s="260"/>
      <c r="BP736" s="260"/>
      <c r="BQ736" s="263"/>
      <c r="BR736" s="263"/>
    </row>
    <row r="737" spans="1:70" s="50" customFormat="1" ht="27.75" customHeight="1" x14ac:dyDescent="0.2">
      <c r="A737" s="22">
        <f t="shared" si="699"/>
        <v>525</v>
      </c>
      <c r="B737" s="51"/>
      <c r="C737" s="52"/>
      <c r="D737" s="53"/>
      <c r="E737" s="54"/>
      <c r="F737" s="55"/>
      <c r="G737" s="56"/>
      <c r="H737" s="57"/>
      <c r="I737" s="275"/>
      <c r="J737" s="58"/>
      <c r="K737" s="59"/>
      <c r="L737" s="60"/>
      <c r="M737" s="59"/>
      <c r="N737" s="60"/>
      <c r="O737" s="59"/>
      <c r="P737" s="60"/>
      <c r="Q737" s="61"/>
      <c r="R737" s="286"/>
      <c r="S737" s="58"/>
      <c r="T737" s="59"/>
      <c r="U737" s="59"/>
      <c r="V737" s="61"/>
      <c r="W737" s="294"/>
      <c r="X737" s="59"/>
      <c r="Y737" s="60"/>
      <c r="Z737" s="59"/>
      <c r="AA737" s="60"/>
      <c r="AB737" s="61"/>
      <c r="AC737" s="62"/>
      <c r="AD737" s="63"/>
      <c r="AE737" s="63"/>
      <c r="AF737" s="64"/>
      <c r="AG737" s="65"/>
      <c r="AH737" s="61"/>
      <c r="AI737" s="510"/>
      <c r="AJ737" s="510"/>
      <c r="AK737" s="511"/>
      <c r="AL737" s="100"/>
      <c r="AM737" s="382" t="str">
        <f t="shared" si="697"/>
        <v xml:space="preserve"> </v>
      </c>
      <c r="AN737" s="95" t="str">
        <f t="shared" si="698"/>
        <v xml:space="preserve"> </v>
      </c>
      <c r="AO737" s="365"/>
      <c r="AP737" s="365"/>
      <c r="AQ737" s="256"/>
      <c r="AR737" s="365"/>
      <c r="AS737" s="365"/>
      <c r="AT737" s="364" t="e">
        <f t="shared" si="700"/>
        <v>#N/A</v>
      </c>
      <c r="AU737" s="365" t="e">
        <f t="shared" si="701"/>
        <v>#N/A</v>
      </c>
      <c r="AV737" s="372" t="str">
        <f t="shared" ca="1" si="675"/>
        <v/>
      </c>
      <c r="AW737" s="364" t="e">
        <f t="shared" ca="1" si="676"/>
        <v>#N/A</v>
      </c>
      <c r="AX737" s="373" t="e">
        <f t="shared" ca="1" si="677"/>
        <v>#N/A</v>
      </c>
      <c r="AY737" s="98" t="e">
        <f t="shared" si="702"/>
        <v>#N/A</v>
      </c>
      <c r="AZ737" s="373" t="e">
        <f t="shared" si="703"/>
        <v>#N/A</v>
      </c>
      <c r="BA737" s="363"/>
      <c r="BB737" s="365"/>
      <c r="BC737" s="377"/>
      <c r="BD737" s="365"/>
      <c r="BE737" s="365"/>
      <c r="BF737" s="365"/>
      <c r="BG737" s="365"/>
      <c r="BH737" s="365"/>
      <c r="BI737" s="365"/>
      <c r="BJ737" s="365"/>
      <c r="BK737" s="365"/>
      <c r="BL737" s="376"/>
      <c r="BM737" s="376"/>
      <c r="BN737" s="260"/>
      <c r="BO737" s="260"/>
      <c r="BP737" s="260"/>
      <c r="BQ737" s="263"/>
      <c r="BR737" s="263"/>
    </row>
    <row r="738" spans="1:70" s="50" customFormat="1" ht="27.75" customHeight="1" x14ac:dyDescent="0.2">
      <c r="A738" s="22">
        <f t="shared" si="699"/>
        <v>526</v>
      </c>
      <c r="B738" s="51"/>
      <c r="C738" s="52"/>
      <c r="D738" s="53"/>
      <c r="E738" s="54"/>
      <c r="F738" s="55"/>
      <c r="G738" s="56"/>
      <c r="H738" s="57"/>
      <c r="I738" s="275"/>
      <c r="J738" s="58"/>
      <c r="K738" s="59"/>
      <c r="L738" s="60"/>
      <c r="M738" s="59"/>
      <c r="N738" s="60"/>
      <c r="O738" s="59"/>
      <c r="P738" s="60"/>
      <c r="Q738" s="61"/>
      <c r="R738" s="286"/>
      <c r="S738" s="58"/>
      <c r="T738" s="59"/>
      <c r="U738" s="59"/>
      <c r="V738" s="61"/>
      <c r="W738" s="294"/>
      <c r="X738" s="59"/>
      <c r="Y738" s="60"/>
      <c r="Z738" s="59"/>
      <c r="AA738" s="60"/>
      <c r="AB738" s="61"/>
      <c r="AC738" s="62"/>
      <c r="AD738" s="63"/>
      <c r="AE738" s="63"/>
      <c r="AF738" s="64"/>
      <c r="AG738" s="65"/>
      <c r="AH738" s="61"/>
      <c r="AI738" s="510"/>
      <c r="AJ738" s="510"/>
      <c r="AK738" s="511"/>
      <c r="AL738" s="100"/>
      <c r="AM738" s="382" t="str">
        <f t="shared" si="697"/>
        <v xml:space="preserve"> </v>
      </c>
      <c r="AN738" s="95" t="str">
        <f t="shared" si="698"/>
        <v xml:space="preserve"> </v>
      </c>
      <c r="AO738" s="365"/>
      <c r="AP738" s="365"/>
      <c r="AQ738" s="256"/>
      <c r="AR738" s="365"/>
      <c r="AS738" s="365"/>
      <c r="AT738" s="364" t="e">
        <f t="shared" si="700"/>
        <v>#N/A</v>
      </c>
      <c r="AU738" s="365" t="e">
        <f t="shared" si="701"/>
        <v>#N/A</v>
      </c>
      <c r="AV738" s="372" t="str">
        <f t="shared" ca="1" si="675"/>
        <v/>
      </c>
      <c r="AW738" s="364" t="e">
        <f t="shared" ca="1" si="676"/>
        <v>#N/A</v>
      </c>
      <c r="AX738" s="373" t="e">
        <f t="shared" ca="1" si="677"/>
        <v>#N/A</v>
      </c>
      <c r="AY738" s="98" t="e">
        <f t="shared" si="702"/>
        <v>#N/A</v>
      </c>
      <c r="AZ738" s="373" t="e">
        <f t="shared" si="703"/>
        <v>#N/A</v>
      </c>
      <c r="BA738" s="363"/>
      <c r="BB738" s="365"/>
      <c r="BC738" s="377"/>
      <c r="BD738" s="365"/>
      <c r="BE738" s="365"/>
      <c r="BF738" s="365"/>
      <c r="BG738" s="365"/>
      <c r="BH738" s="365"/>
      <c r="BI738" s="365"/>
      <c r="BJ738" s="365"/>
      <c r="BK738" s="365"/>
      <c r="BL738" s="376"/>
      <c r="BM738" s="376"/>
      <c r="BN738" s="260"/>
      <c r="BO738" s="260"/>
      <c r="BP738" s="260"/>
      <c r="BQ738" s="263"/>
      <c r="BR738" s="263"/>
    </row>
    <row r="739" spans="1:70" s="50" customFormat="1" ht="27.75" customHeight="1" x14ac:dyDescent="0.2">
      <c r="A739" s="22">
        <f>A738+1</f>
        <v>527</v>
      </c>
      <c r="B739" s="51"/>
      <c r="C739" s="52"/>
      <c r="D739" s="53"/>
      <c r="E739" s="54"/>
      <c r="F739" s="55"/>
      <c r="G739" s="56"/>
      <c r="H739" s="57"/>
      <c r="I739" s="275"/>
      <c r="J739" s="58"/>
      <c r="K739" s="59"/>
      <c r="L739" s="60"/>
      <c r="M739" s="59"/>
      <c r="N739" s="60"/>
      <c r="O739" s="59"/>
      <c r="P739" s="60"/>
      <c r="Q739" s="61"/>
      <c r="R739" s="286"/>
      <c r="S739" s="58"/>
      <c r="T739" s="59"/>
      <c r="U739" s="59"/>
      <c r="V739" s="61"/>
      <c r="W739" s="294"/>
      <c r="X739" s="59"/>
      <c r="Y739" s="60"/>
      <c r="Z739" s="59"/>
      <c r="AA739" s="60"/>
      <c r="AB739" s="61"/>
      <c r="AC739" s="62"/>
      <c r="AD739" s="63"/>
      <c r="AE739" s="63"/>
      <c r="AF739" s="64"/>
      <c r="AG739" s="65"/>
      <c r="AH739" s="61"/>
      <c r="AI739" s="510"/>
      <c r="AJ739" s="510"/>
      <c r="AK739" s="511"/>
      <c r="AL739" s="100"/>
      <c r="AM739" s="382" t="str">
        <f t="shared" si="697"/>
        <v xml:space="preserve"> </v>
      </c>
      <c r="AN739" s="95" t="str">
        <f t="shared" si="698"/>
        <v xml:space="preserve"> </v>
      </c>
      <c r="AO739" s="365"/>
      <c r="AP739" s="365"/>
      <c r="AQ739" s="256"/>
      <c r="AR739" s="365"/>
      <c r="AS739" s="365"/>
      <c r="AT739" s="364" t="e">
        <f t="shared" si="700"/>
        <v>#N/A</v>
      </c>
      <c r="AU739" s="365" t="e">
        <f t="shared" si="701"/>
        <v>#N/A</v>
      </c>
      <c r="AV739" s="372" t="str">
        <f t="shared" ca="1" si="675"/>
        <v/>
      </c>
      <c r="AW739" s="364" t="e">
        <f t="shared" ca="1" si="676"/>
        <v>#N/A</v>
      </c>
      <c r="AX739" s="373" t="e">
        <f t="shared" ca="1" si="677"/>
        <v>#N/A</v>
      </c>
      <c r="AY739" s="98" t="e">
        <f t="shared" si="702"/>
        <v>#N/A</v>
      </c>
      <c r="AZ739" s="373" t="e">
        <f t="shared" si="703"/>
        <v>#N/A</v>
      </c>
      <c r="BA739" s="363"/>
      <c r="BB739" s="365"/>
      <c r="BC739" s="377"/>
      <c r="BD739" s="365"/>
      <c r="BE739" s="365"/>
      <c r="BF739" s="365"/>
      <c r="BG739" s="365"/>
      <c r="BH739" s="365"/>
      <c r="BI739" s="365"/>
      <c r="BJ739" s="365"/>
      <c r="BK739" s="365"/>
      <c r="BL739" s="376"/>
      <c r="BM739" s="376"/>
      <c r="BN739" s="260"/>
      <c r="BO739" s="260"/>
      <c r="BP739" s="260"/>
      <c r="BQ739" s="263"/>
      <c r="BR739" s="263"/>
    </row>
    <row r="740" spans="1:70" s="50" customFormat="1" ht="27.75" customHeight="1" x14ac:dyDescent="0.2">
      <c r="A740" s="22">
        <f t="shared" si="699"/>
        <v>528</v>
      </c>
      <c r="B740" s="51"/>
      <c r="C740" s="52"/>
      <c r="D740" s="53"/>
      <c r="E740" s="54"/>
      <c r="F740" s="55"/>
      <c r="G740" s="56"/>
      <c r="H740" s="57"/>
      <c r="I740" s="275"/>
      <c r="J740" s="58"/>
      <c r="K740" s="59"/>
      <c r="L740" s="60"/>
      <c r="M740" s="59"/>
      <c r="N740" s="60"/>
      <c r="O740" s="59"/>
      <c r="P740" s="60"/>
      <c r="Q740" s="61"/>
      <c r="R740" s="286"/>
      <c r="S740" s="58"/>
      <c r="T740" s="59"/>
      <c r="U740" s="59"/>
      <c r="V740" s="61"/>
      <c r="W740" s="294"/>
      <c r="X740" s="59"/>
      <c r="Y740" s="60"/>
      <c r="Z740" s="59"/>
      <c r="AA740" s="60"/>
      <c r="AB740" s="61"/>
      <c r="AC740" s="62"/>
      <c r="AD740" s="63"/>
      <c r="AE740" s="63"/>
      <c r="AF740" s="64"/>
      <c r="AG740" s="65"/>
      <c r="AH740" s="61"/>
      <c r="AI740" s="510"/>
      <c r="AJ740" s="510"/>
      <c r="AK740" s="511"/>
      <c r="AL740" s="100"/>
      <c r="AM740" s="382" t="str">
        <f t="shared" si="697"/>
        <v xml:space="preserve"> </v>
      </c>
      <c r="AN740" s="95" t="str">
        <f t="shared" si="698"/>
        <v xml:space="preserve"> </v>
      </c>
      <c r="AO740" s="365"/>
      <c r="AP740" s="365"/>
      <c r="AQ740" s="256"/>
      <c r="AR740" s="365"/>
      <c r="AS740" s="365"/>
      <c r="AT740" s="364" t="e">
        <f t="shared" si="700"/>
        <v>#N/A</v>
      </c>
      <c r="AU740" s="365" t="e">
        <f t="shared" si="701"/>
        <v>#N/A</v>
      </c>
      <c r="AV740" s="372" t="str">
        <f t="shared" ca="1" si="675"/>
        <v/>
      </c>
      <c r="AW740" s="364" t="e">
        <f t="shared" ca="1" si="676"/>
        <v>#N/A</v>
      </c>
      <c r="AX740" s="373" t="e">
        <f t="shared" ca="1" si="677"/>
        <v>#N/A</v>
      </c>
      <c r="AY740" s="98" t="e">
        <f t="shared" si="702"/>
        <v>#N/A</v>
      </c>
      <c r="AZ740" s="373" t="e">
        <f t="shared" si="703"/>
        <v>#N/A</v>
      </c>
      <c r="BA740" s="363"/>
      <c r="BB740" s="365"/>
      <c r="BC740" s="377"/>
      <c r="BD740" s="365"/>
      <c r="BE740" s="365"/>
      <c r="BF740" s="365"/>
      <c r="BG740" s="365"/>
      <c r="BH740" s="365"/>
      <c r="BI740" s="365"/>
      <c r="BJ740" s="365"/>
      <c r="BK740" s="365"/>
      <c r="BL740" s="376"/>
      <c r="BM740" s="376"/>
      <c r="BN740" s="260"/>
      <c r="BO740" s="260"/>
      <c r="BP740" s="260"/>
      <c r="BQ740" s="263"/>
      <c r="BR740" s="263"/>
    </row>
    <row r="741" spans="1:70" s="50" customFormat="1" ht="27.75" customHeight="1" x14ac:dyDescent="0.2">
      <c r="A741" s="22">
        <f t="shared" si="699"/>
        <v>529</v>
      </c>
      <c r="B741" s="51"/>
      <c r="C741" s="52"/>
      <c r="D741" s="53"/>
      <c r="E741" s="54"/>
      <c r="F741" s="55"/>
      <c r="G741" s="56"/>
      <c r="H741" s="57"/>
      <c r="I741" s="275"/>
      <c r="J741" s="58"/>
      <c r="K741" s="59"/>
      <c r="L741" s="60"/>
      <c r="M741" s="59"/>
      <c r="N741" s="60"/>
      <c r="O741" s="59"/>
      <c r="P741" s="60"/>
      <c r="Q741" s="61"/>
      <c r="R741" s="286"/>
      <c r="S741" s="58"/>
      <c r="T741" s="59"/>
      <c r="U741" s="59"/>
      <c r="V741" s="61"/>
      <c r="W741" s="294"/>
      <c r="X741" s="59"/>
      <c r="Y741" s="60"/>
      <c r="Z741" s="59"/>
      <c r="AA741" s="60"/>
      <c r="AB741" s="61"/>
      <c r="AC741" s="62"/>
      <c r="AD741" s="63"/>
      <c r="AE741" s="63"/>
      <c r="AF741" s="64"/>
      <c r="AG741" s="65"/>
      <c r="AH741" s="61"/>
      <c r="AI741" s="510"/>
      <c r="AJ741" s="510"/>
      <c r="AK741" s="511"/>
      <c r="AL741" s="100"/>
      <c r="AM741" s="382" t="str">
        <f t="shared" si="697"/>
        <v xml:space="preserve"> </v>
      </c>
      <c r="AN741" s="95" t="str">
        <f t="shared" si="698"/>
        <v xml:space="preserve"> </v>
      </c>
      <c r="AO741" s="365"/>
      <c r="AP741" s="365"/>
      <c r="AQ741" s="256"/>
      <c r="AR741" s="365"/>
      <c r="AS741" s="365"/>
      <c r="AT741" s="364" t="e">
        <f t="shared" si="700"/>
        <v>#N/A</v>
      </c>
      <c r="AU741" s="365" t="e">
        <f t="shared" si="701"/>
        <v>#N/A</v>
      </c>
      <c r="AV741" s="372" t="str">
        <f t="shared" ca="1" si="675"/>
        <v/>
      </c>
      <c r="AW741" s="364" t="e">
        <f t="shared" ca="1" si="676"/>
        <v>#N/A</v>
      </c>
      <c r="AX741" s="373" t="e">
        <f t="shared" ca="1" si="677"/>
        <v>#N/A</v>
      </c>
      <c r="AY741" s="98" t="e">
        <f t="shared" si="702"/>
        <v>#N/A</v>
      </c>
      <c r="AZ741" s="373" t="e">
        <f t="shared" si="703"/>
        <v>#N/A</v>
      </c>
      <c r="BA741" s="365"/>
      <c r="BB741" s="365"/>
      <c r="BC741" s="377"/>
      <c r="BD741" s="365"/>
      <c r="BE741" s="365"/>
      <c r="BF741" s="365"/>
      <c r="BG741" s="365"/>
      <c r="BH741" s="365"/>
      <c r="BI741" s="365"/>
      <c r="BJ741" s="365"/>
      <c r="BK741" s="365"/>
      <c r="BL741" s="376"/>
      <c r="BM741" s="376"/>
      <c r="BN741" s="260"/>
      <c r="BO741" s="260"/>
      <c r="BP741" s="260"/>
      <c r="BQ741" s="263"/>
      <c r="BR741" s="263"/>
    </row>
    <row r="742" spans="1:70" s="50" customFormat="1" ht="27.75" customHeight="1" thickBot="1" x14ac:dyDescent="0.25">
      <c r="A742" s="23">
        <f t="shared" si="699"/>
        <v>530</v>
      </c>
      <c r="B742" s="66"/>
      <c r="C742" s="67"/>
      <c r="D742" s="68"/>
      <c r="E742" s="69"/>
      <c r="F742" s="70"/>
      <c r="G742" s="71"/>
      <c r="H742" s="72"/>
      <c r="I742" s="276"/>
      <c r="J742" s="73"/>
      <c r="K742" s="74"/>
      <c r="L742" s="75"/>
      <c r="M742" s="74"/>
      <c r="N742" s="75"/>
      <c r="O742" s="74"/>
      <c r="P742" s="75"/>
      <c r="Q742" s="76"/>
      <c r="R742" s="287"/>
      <c r="S742" s="73"/>
      <c r="T742" s="74"/>
      <c r="U742" s="74"/>
      <c r="V742" s="76"/>
      <c r="W742" s="295"/>
      <c r="X742" s="74"/>
      <c r="Y742" s="75"/>
      <c r="Z742" s="74"/>
      <c r="AA742" s="75"/>
      <c r="AB742" s="76"/>
      <c r="AC742" s="77"/>
      <c r="AD742" s="78"/>
      <c r="AE742" s="78"/>
      <c r="AF742" s="79"/>
      <c r="AG742" s="80"/>
      <c r="AH742" s="76"/>
      <c r="AI742" s="518"/>
      <c r="AJ742" s="518"/>
      <c r="AK742" s="519"/>
      <c r="AL742" s="100"/>
      <c r="AM742" s="382" t="str">
        <f t="shared" si="697"/>
        <v xml:space="preserve"> </v>
      </c>
      <c r="AN742" s="95" t="str">
        <f t="shared" si="698"/>
        <v xml:space="preserve"> </v>
      </c>
      <c r="AO742" s="365"/>
      <c r="AP742" s="365"/>
      <c r="AQ742" s="256"/>
      <c r="AR742" s="365"/>
      <c r="AS742" s="365"/>
      <c r="AT742" s="364" t="e">
        <f t="shared" si="700"/>
        <v>#N/A</v>
      </c>
      <c r="AU742" s="365" t="e">
        <f t="shared" si="701"/>
        <v>#N/A</v>
      </c>
      <c r="AV742" s="372" t="str">
        <f t="shared" ca="1" si="675"/>
        <v/>
      </c>
      <c r="AW742" s="364" t="e">
        <f t="shared" ca="1" si="676"/>
        <v>#N/A</v>
      </c>
      <c r="AX742" s="373" t="e">
        <f t="shared" ca="1" si="677"/>
        <v>#N/A</v>
      </c>
      <c r="AY742" s="98" t="e">
        <f t="shared" si="702"/>
        <v>#N/A</v>
      </c>
      <c r="AZ742" s="373" t="e">
        <f t="shared" si="703"/>
        <v>#N/A</v>
      </c>
      <c r="BA742" s="365"/>
      <c r="BB742" s="365"/>
      <c r="BC742" s="377"/>
      <c r="BD742" s="365"/>
      <c r="BE742" s="365"/>
      <c r="BF742" s="365"/>
      <c r="BG742" s="365"/>
      <c r="BH742" s="365"/>
      <c r="BI742" s="365"/>
      <c r="BJ742" s="365"/>
      <c r="BK742" s="365"/>
      <c r="BL742" s="376"/>
      <c r="BM742" s="376"/>
      <c r="BN742" s="260"/>
      <c r="BO742" s="260"/>
      <c r="BP742" s="260"/>
      <c r="BQ742" s="263"/>
      <c r="BR742" s="263"/>
    </row>
    <row r="743" spans="1:70" ht="4.5" customHeight="1" thickBot="1" x14ac:dyDescent="0.25">
      <c r="A743" s="91">
        <f>AK746</f>
        <v>53</v>
      </c>
      <c r="B743" s="235"/>
      <c r="C743" s="235"/>
      <c r="D743" s="235"/>
      <c r="E743" s="235"/>
      <c r="F743" s="235"/>
      <c r="G743" s="235"/>
      <c r="H743" s="235"/>
      <c r="I743" s="235"/>
      <c r="J743" s="280"/>
      <c r="K743" s="280"/>
      <c r="L743" s="280"/>
      <c r="M743" s="280"/>
      <c r="N743" s="280"/>
      <c r="O743" s="280"/>
      <c r="P743" s="280"/>
      <c r="Q743" s="280"/>
      <c r="R743" s="280"/>
      <c r="S743" s="292"/>
      <c r="T743" s="292"/>
      <c r="U743" s="292"/>
      <c r="V743" s="292"/>
      <c r="W743" s="292"/>
      <c r="X743" s="292"/>
      <c r="Y743" s="292"/>
      <c r="Z743" s="292"/>
      <c r="AA743" s="292"/>
      <c r="AB743" s="292"/>
      <c r="AC743" s="292"/>
      <c r="AD743" s="236"/>
      <c r="AE743" s="237"/>
      <c r="AF743" s="236"/>
      <c r="AG743" s="238"/>
      <c r="AH743" s="536"/>
      <c r="AI743" s="537"/>
      <c r="AJ743" s="537"/>
      <c r="AK743" s="537"/>
      <c r="AL743" s="383"/>
      <c r="AM743" s="384"/>
      <c r="AN743" s="383"/>
      <c r="AT743" s="364" t="e">
        <f t="shared" si="700"/>
        <v>#N/A</v>
      </c>
      <c r="AU743" s="365" t="e">
        <f t="shared" si="701"/>
        <v>#N/A</v>
      </c>
      <c r="AV743" s="372" t="str">
        <f t="shared" ca="1" si="675"/>
        <v/>
      </c>
      <c r="AW743" s="364" t="e">
        <f t="shared" ca="1" si="676"/>
        <v>#N/A</v>
      </c>
      <c r="AX743" s="373" t="e">
        <f t="shared" ca="1" si="677"/>
        <v>#N/A</v>
      </c>
      <c r="AY743" s="98" t="e">
        <f t="shared" si="702"/>
        <v>#N/A</v>
      </c>
      <c r="AZ743" s="373" t="e">
        <f t="shared" si="703"/>
        <v>#N/A</v>
      </c>
      <c r="BC743" s="377"/>
    </row>
    <row r="744" spans="1:70" ht="26.25" customHeight="1" x14ac:dyDescent="0.2">
      <c r="A744" s="163">
        <f>A730+1</f>
        <v>53</v>
      </c>
      <c r="B744" s="523"/>
      <c r="C744" s="523"/>
      <c r="D744" s="523"/>
      <c r="E744" s="524"/>
      <c r="F744" s="527" t="str">
        <f>IF('FRONT PAGE'!$A$1="www.fly-logics.com","TOTAL PAGE",0)</f>
        <v>TOTAL PAGE</v>
      </c>
      <c r="G744" s="528"/>
      <c r="H744" s="529"/>
      <c r="I744" s="314" t="str">
        <f>IF('FRONT PAGE'!$A$1="www.fly-logics.com",IF(SUM(I733:I743)=0," ",SUM(I733:I743)),0)</f>
        <v xml:space="preserve"> </v>
      </c>
      <c r="J744" s="315" t="str">
        <f>IF('FRONT PAGE'!$A$1="www.fly-logics.com",IF(SUM(J733:J743)=0," ",SUM(J733:J743)),0)</f>
        <v xml:space="preserve"> </v>
      </c>
      <c r="K744" s="316" t="str">
        <f>IF('FRONT PAGE'!$A$1="www.fly-logics.com",IF(SUM(K733:K743)=0," ",SUM(K733:K743)),0)</f>
        <v xml:space="preserve"> </v>
      </c>
      <c r="L744" s="317" t="str">
        <f>IF('FRONT PAGE'!$A$1="www.fly-logics.com",IF(SUM(L733:L743)=0," ",SUM(L733:L743)),0)</f>
        <v xml:space="preserve"> </v>
      </c>
      <c r="M744" s="316" t="str">
        <f>IF('FRONT PAGE'!$A$1="www.fly-logics.com",IF(SUM(M733:M743)=0," ",SUM(M733:M743)),0)</f>
        <v xml:space="preserve"> </v>
      </c>
      <c r="N744" s="317" t="str">
        <f>IF('FRONT PAGE'!$A$1="www.fly-logics.com",IF(SUM(N733:N743)=0," ",SUM(N733:N743)),0)</f>
        <v xml:space="preserve"> </v>
      </c>
      <c r="O744" s="316" t="str">
        <f>IF('FRONT PAGE'!$A$1="www.fly-logics.com",IF(SUM(O733:O743)=0," ",SUM(O733:O743)),0)</f>
        <v xml:space="preserve"> </v>
      </c>
      <c r="P744" s="317" t="str">
        <f>IF('FRONT PAGE'!$A$1="www.fly-logics.com",IF(SUM(P733:P743)=0," ",SUM(P733:P743)),0)</f>
        <v xml:space="preserve"> </v>
      </c>
      <c r="Q744" s="318" t="str">
        <f>IF('FRONT PAGE'!$A$1="www.fly-logics.com",IF(SUM(Q733:Q743)=0," ",SUM(Q733:Q743)),0)</f>
        <v xml:space="preserve"> </v>
      </c>
      <c r="R744" s="319"/>
      <c r="S744" s="315" t="str">
        <f>IF('FRONT PAGE'!$A$1="www.fly-logics.com",IF(SUM(S733:S743)=0," ",SUM(S733:S743)),0)</f>
        <v xml:space="preserve"> </v>
      </c>
      <c r="T744" s="316" t="str">
        <f>IF('FRONT PAGE'!$A$1="www.fly-logics.com",IF(SUM(T733:T743)=0," ",SUM(T733:T743)),0)</f>
        <v xml:space="preserve"> </v>
      </c>
      <c r="U744" s="316" t="str">
        <f>IF('FRONT PAGE'!$A$1="www.fly-logics.com",IF(SUM(U733:U743)=0," ",SUM(U733:U743)),0)</f>
        <v xml:space="preserve"> </v>
      </c>
      <c r="V744" s="318" t="str">
        <f>IF('FRONT PAGE'!$A$1="www.fly-logics.com",IF(SUM(V733:V743)=0," ",SUM(V733:V743)),0)</f>
        <v xml:space="preserve"> </v>
      </c>
      <c r="W744" s="315" t="str">
        <f>IF('FRONT PAGE'!$A$1="www.fly-logics.com",IF(SUM(W733:W743)=0," ",SUM(W733:W743)),0)</f>
        <v xml:space="preserve"> </v>
      </c>
      <c r="X744" s="316" t="str">
        <f>IF('FRONT PAGE'!$A$1="www.fly-logics.com",IF(SUM(X733:X743)=0," ",SUM(X733:X743)),0)</f>
        <v xml:space="preserve"> </v>
      </c>
      <c r="Y744" s="317" t="str">
        <f>IF('FRONT PAGE'!$A$1="www.fly-logics.com",IF(SUM(Y733:Y743)=0," ",SUM(Y733:Y743)),0)</f>
        <v xml:space="preserve"> </v>
      </c>
      <c r="Z744" s="316" t="str">
        <f>IF('FRONT PAGE'!$A$1="www.fly-logics.com",IF(SUM(Z733:Z743)=0," ",SUM(Z733:Z743)),0)</f>
        <v xml:space="preserve"> </v>
      </c>
      <c r="AA744" s="317" t="str">
        <f>IF('FRONT PAGE'!$A$1="www.fly-logics.com",IF(SUM(AA733:AA743)=0," ",SUM(AA733:AA743)),0)</f>
        <v xml:space="preserve"> </v>
      </c>
      <c r="AB744" s="318" t="str">
        <f>IF('FRONT PAGE'!$A$1="www.fly-logics.com",IF(SUM(AB733:AB743)=0," ",SUM(AB733:AB743)),0)</f>
        <v xml:space="preserve"> </v>
      </c>
      <c r="AC744" s="329" t="str">
        <f>IF('FRONT PAGE'!$A$1="www.fly-logics.com",IF(SUM(AC733:AC743)=0," ",SUM(AC733:AC743)),0)</f>
        <v xml:space="preserve"> </v>
      </c>
      <c r="AD744" s="321" t="str">
        <f>IF('FRONT PAGE'!$A$1="www.fly-logics.com",IF(SUM(AD733:AD743)=0," ",SUM(AD733:AD743)),0)</f>
        <v xml:space="preserve"> </v>
      </c>
      <c r="AE744" s="321" t="str">
        <f>IF('FRONT PAGE'!$A$1="www.fly-logics.com",IF(SUM(AE733:AE743)=0," ",SUM(AE733:AE743)),0)</f>
        <v xml:space="preserve"> </v>
      </c>
      <c r="AF744" s="322" t="str">
        <f>IF('FRONT PAGE'!$A$1="www.fly-logics.com",IF(SUM(AF733:AF743)=0," ",SUM(AF733:AF743)),0)</f>
        <v xml:space="preserve"> </v>
      </c>
      <c r="AG744" s="323" t="str">
        <f>IF('FRONT PAGE'!$A$1="www.fly-logics.com",IF(SUM(AG733:AG743)=0," ",SUM(AG733:AG743)),0)</f>
        <v xml:space="preserve"> </v>
      </c>
      <c r="AH744" s="520" t="str">
        <f>IF('FRONT PAGE'!$A$1="www.fly-logics.com","I certify that all the data in this
logbook are accurate",0)</f>
        <v>I certify that all the data in this
logbook are accurate</v>
      </c>
      <c r="AI744" s="521"/>
      <c r="AJ744" s="521"/>
      <c r="AK744" s="522"/>
      <c r="AL744" s="385"/>
      <c r="AM744" s="386"/>
      <c r="AN744" s="385"/>
      <c r="AT744" s="364" t="e">
        <f t="shared" si="700"/>
        <v>#N/A</v>
      </c>
      <c r="AU744" s="365" t="e">
        <f t="shared" si="701"/>
        <v>#N/A</v>
      </c>
      <c r="AV744" s="372" t="str">
        <f t="shared" ca="1" si="675"/>
        <v/>
      </c>
      <c r="AW744" s="364" t="e">
        <f t="shared" ca="1" si="676"/>
        <v>#N/A</v>
      </c>
      <c r="AX744" s="373" t="e">
        <f t="shared" ca="1" si="677"/>
        <v>#N/A</v>
      </c>
      <c r="AY744" s="98" t="e">
        <f t="shared" si="702"/>
        <v>#N/A</v>
      </c>
      <c r="AZ744" s="373" t="e">
        <f t="shared" si="703"/>
        <v>#N/A</v>
      </c>
      <c r="BA744" s="363"/>
      <c r="BC744" s="377"/>
    </row>
    <row r="745" spans="1:70" ht="26.25" customHeight="1" x14ac:dyDescent="0.2">
      <c r="A745" s="505">
        <f>AL729</f>
        <v>0</v>
      </c>
      <c r="B745" s="525"/>
      <c r="C745" s="525"/>
      <c r="D745" s="525"/>
      <c r="E745" s="526"/>
      <c r="F745" s="530" t="str">
        <f>IF('FRONT PAGE'!$A$1="www.fly-logics.com","TOTAL PREVIOUS LOGBOOK",0)</f>
        <v>TOTAL PREVIOUS LOGBOOK</v>
      </c>
      <c r="G745" s="531"/>
      <c r="H745" s="532"/>
      <c r="I745" s="333">
        <f>I732</f>
        <v>33.75</v>
      </c>
      <c r="J745" s="334">
        <f t="shared" ref="J745:Q745" si="704">J732</f>
        <v>33.75</v>
      </c>
      <c r="K745" s="335" t="str">
        <f t="shared" si="704"/>
        <v xml:space="preserve"> </v>
      </c>
      <c r="L745" s="336" t="str">
        <f t="shared" si="704"/>
        <v xml:space="preserve"> </v>
      </c>
      <c r="M745" s="335" t="str">
        <f t="shared" si="704"/>
        <v xml:space="preserve"> </v>
      </c>
      <c r="N745" s="336" t="str">
        <f t="shared" si="704"/>
        <v xml:space="preserve"> </v>
      </c>
      <c r="O745" s="335" t="str">
        <f t="shared" si="704"/>
        <v xml:space="preserve"> </v>
      </c>
      <c r="P745" s="336" t="str">
        <f t="shared" si="704"/>
        <v xml:space="preserve"> </v>
      </c>
      <c r="Q745" s="337" t="str">
        <f t="shared" si="704"/>
        <v xml:space="preserve"> </v>
      </c>
      <c r="R745" s="288">
        <v>10</v>
      </c>
      <c r="S745" s="331" t="str">
        <f>S732</f>
        <v xml:space="preserve"> </v>
      </c>
      <c r="T745" s="239">
        <f t="shared" ref="T745:AG745" si="705">T732</f>
        <v>13.75</v>
      </c>
      <c r="U745" s="239">
        <f t="shared" si="705"/>
        <v>20</v>
      </c>
      <c r="V745" s="240">
        <f t="shared" si="705"/>
        <v>5</v>
      </c>
      <c r="W745" s="241" t="str">
        <f t="shared" si="705"/>
        <v xml:space="preserve"> </v>
      </c>
      <c r="X745" s="239" t="str">
        <f t="shared" si="705"/>
        <v xml:space="preserve"> </v>
      </c>
      <c r="Y745" s="242">
        <f t="shared" si="705"/>
        <v>5</v>
      </c>
      <c r="Z745" s="239" t="str">
        <f t="shared" si="705"/>
        <v xml:space="preserve"> </v>
      </c>
      <c r="AA745" s="242">
        <f t="shared" si="705"/>
        <v>3.75</v>
      </c>
      <c r="AB745" s="240" t="str">
        <f t="shared" si="705"/>
        <v xml:space="preserve"> </v>
      </c>
      <c r="AC745" s="243">
        <f t="shared" si="705"/>
        <v>14</v>
      </c>
      <c r="AD745" s="244" t="str">
        <f t="shared" si="705"/>
        <v xml:space="preserve"> </v>
      </c>
      <c r="AE745" s="244">
        <f t="shared" si="705"/>
        <v>14</v>
      </c>
      <c r="AF745" s="245" t="str">
        <f t="shared" si="705"/>
        <v xml:space="preserve"> </v>
      </c>
      <c r="AG745" s="332">
        <f t="shared" si="705"/>
        <v>17</v>
      </c>
      <c r="AH745" s="507"/>
      <c r="AI745" s="508"/>
      <c r="AJ745" s="508"/>
      <c r="AK745" s="509"/>
      <c r="AL745" s="385"/>
      <c r="AM745" s="386"/>
      <c r="AN745" s="385"/>
      <c r="AT745" s="364" t="e">
        <f t="shared" ref="AT745:AT754" si="706">IF(ISBLANK($B1041),NA(),$B1041)</f>
        <v>#N/A</v>
      </c>
      <c r="AU745" s="365" t="e">
        <f t="shared" ref="AU745:AU754" si="707">IF(ISBLANK($I1041),NA(),$I1041)</f>
        <v>#N/A</v>
      </c>
      <c r="AV745" s="372" t="str">
        <f t="shared" ca="1" si="675"/>
        <v/>
      </c>
      <c r="AW745" s="364" t="e">
        <f t="shared" ca="1" si="676"/>
        <v>#N/A</v>
      </c>
      <c r="AX745" s="373" t="e">
        <f t="shared" ca="1" si="677"/>
        <v>#N/A</v>
      </c>
      <c r="AY745" s="98" t="e">
        <f>IF(S1041=0,NA(),S1041)</f>
        <v>#N/A</v>
      </c>
      <c r="AZ745" s="373" t="e">
        <f>IF(V1041=0,NA(),V1041)</f>
        <v>#N/A</v>
      </c>
      <c r="BA745" s="363"/>
      <c r="BC745" s="377"/>
    </row>
    <row r="746" spans="1:70" ht="26.25" customHeight="1" thickBot="1" x14ac:dyDescent="0.25">
      <c r="A746" s="506"/>
      <c r="B746" s="512" t="str">
        <f>IF('FRONT PAGE'!$A$1="www.fly-logics.com","Authority certifying flight hours 
STAMP &amp; SIGNATURE",0)</f>
        <v>Authority certifying flight hours 
STAMP &amp; SIGNATURE</v>
      </c>
      <c r="C746" s="512"/>
      <c r="D746" s="512"/>
      <c r="E746" s="513"/>
      <c r="F746" s="533" t="str">
        <f>IF('FRONT PAGE'!$A$1="www.fly-logics.com","TOTAL TO DATE",0)</f>
        <v>TOTAL TO DATE</v>
      </c>
      <c r="G746" s="534"/>
      <c r="H746" s="535"/>
      <c r="I746" s="32">
        <f t="shared" ref="I746:Q746" si="708">IF(SUM(I744:I745)=0," ",SUM(I744:I745))</f>
        <v>33.75</v>
      </c>
      <c r="J746" s="27">
        <f t="shared" si="708"/>
        <v>33.75</v>
      </c>
      <c r="K746" s="24" t="str">
        <f t="shared" si="708"/>
        <v xml:space="preserve"> </v>
      </c>
      <c r="L746" s="25" t="str">
        <f t="shared" si="708"/>
        <v xml:space="preserve"> </v>
      </c>
      <c r="M746" s="24" t="str">
        <f t="shared" si="708"/>
        <v xml:space="preserve"> </v>
      </c>
      <c r="N746" s="25" t="str">
        <f t="shared" si="708"/>
        <v xml:space="preserve"> </v>
      </c>
      <c r="O746" s="24" t="str">
        <f t="shared" si="708"/>
        <v xml:space="preserve"> </v>
      </c>
      <c r="P746" s="25" t="str">
        <f t="shared" si="708"/>
        <v xml:space="preserve"> </v>
      </c>
      <c r="Q746" s="26" t="str">
        <f t="shared" si="708"/>
        <v xml:space="preserve"> </v>
      </c>
      <c r="R746" s="289"/>
      <c r="S746" s="27" t="str">
        <f t="shared" ref="S746:AG746" si="709">IF(SUM(S744:S745)=0," ",SUM(S744:S745))</f>
        <v xml:space="preserve"> </v>
      </c>
      <c r="T746" s="24">
        <f t="shared" si="709"/>
        <v>13.75</v>
      </c>
      <c r="U746" s="24">
        <f t="shared" si="709"/>
        <v>20</v>
      </c>
      <c r="V746" s="26">
        <f t="shared" si="709"/>
        <v>5</v>
      </c>
      <c r="W746" s="27" t="str">
        <f t="shared" si="709"/>
        <v xml:space="preserve"> </v>
      </c>
      <c r="X746" s="24" t="str">
        <f t="shared" si="709"/>
        <v xml:space="preserve"> </v>
      </c>
      <c r="Y746" s="25">
        <f t="shared" si="709"/>
        <v>5</v>
      </c>
      <c r="Z746" s="24" t="str">
        <f t="shared" si="709"/>
        <v xml:space="preserve"> </v>
      </c>
      <c r="AA746" s="25">
        <f t="shared" si="709"/>
        <v>3.75</v>
      </c>
      <c r="AB746" s="26" t="str">
        <f t="shared" si="709"/>
        <v xml:space="preserve"> </v>
      </c>
      <c r="AC746" s="30">
        <f t="shared" si="709"/>
        <v>14</v>
      </c>
      <c r="AD746" s="28" t="str">
        <f t="shared" si="709"/>
        <v xml:space="preserve"> </v>
      </c>
      <c r="AE746" s="28">
        <f t="shared" si="709"/>
        <v>14</v>
      </c>
      <c r="AF746" s="31" t="str">
        <f t="shared" si="709"/>
        <v xml:space="preserve"> </v>
      </c>
      <c r="AG746" s="33">
        <f t="shared" si="709"/>
        <v>17</v>
      </c>
      <c r="AH746" s="514" t="str">
        <f>IF('FRONT PAGE'!$A$1="www.fly-logics.com","_____________________________
PILOT SIGNATURE",0)</f>
        <v>_____________________________
PILOT SIGNATURE</v>
      </c>
      <c r="AI746" s="515"/>
      <c r="AJ746" s="515"/>
      <c r="AK746" s="330">
        <f>A744</f>
        <v>53</v>
      </c>
      <c r="AL746" s="387"/>
      <c r="AM746" s="388"/>
      <c r="AN746" s="387"/>
      <c r="AT746" s="364" t="e">
        <f t="shared" si="706"/>
        <v>#N/A</v>
      </c>
      <c r="AU746" s="365" t="e">
        <f t="shared" si="707"/>
        <v>#N/A</v>
      </c>
      <c r="AV746" s="372" t="str">
        <f t="shared" ca="1" si="675"/>
        <v/>
      </c>
      <c r="AW746" s="364" t="e">
        <f t="shared" ca="1" si="676"/>
        <v>#N/A</v>
      </c>
      <c r="AX746" s="373" t="e">
        <f t="shared" ca="1" si="677"/>
        <v>#N/A</v>
      </c>
      <c r="AY746" s="98" t="e">
        <f t="shared" ref="AY746:AY754" si="710">IF(S1042=0,NA(),S1042)</f>
        <v>#N/A</v>
      </c>
      <c r="AZ746" s="373" t="e">
        <f t="shared" ref="AZ746:AZ752" si="711">IF(V1042=0,NA(),V1042)</f>
        <v>#N/A</v>
      </c>
      <c r="BA746" s="363"/>
      <c r="BC746" s="377"/>
    </row>
    <row r="747" spans="1:70" s="50" customFormat="1" ht="27.75" customHeight="1" x14ac:dyDescent="0.2">
      <c r="A747" s="29">
        <f>A742+1</f>
        <v>531</v>
      </c>
      <c r="B747" s="39"/>
      <c r="C747" s="40"/>
      <c r="D747" s="41"/>
      <c r="E747" s="42"/>
      <c r="F747" s="43"/>
      <c r="G747" s="44"/>
      <c r="H747" s="45"/>
      <c r="I747" s="281"/>
      <c r="J747" s="277"/>
      <c r="K747" s="278"/>
      <c r="L747" s="279"/>
      <c r="M747" s="278"/>
      <c r="N747" s="279"/>
      <c r="O747" s="278"/>
      <c r="P747" s="279"/>
      <c r="Q747" s="150"/>
      <c r="R747" s="285"/>
      <c r="S747" s="46"/>
      <c r="T747" s="47"/>
      <c r="U747" s="47"/>
      <c r="V747" s="48"/>
      <c r="W747" s="293"/>
      <c r="X747" s="278"/>
      <c r="Y747" s="279"/>
      <c r="Z747" s="278"/>
      <c r="AA747" s="279"/>
      <c r="AB747" s="150"/>
      <c r="AC747" s="282"/>
      <c r="AD747" s="283"/>
      <c r="AE747" s="283"/>
      <c r="AF747" s="284"/>
      <c r="AG747" s="49"/>
      <c r="AH747" s="48"/>
      <c r="AI747" s="516"/>
      <c r="AJ747" s="516"/>
      <c r="AK747" s="517"/>
      <c r="AL747" s="100"/>
      <c r="AM747" s="382" t="str">
        <f t="shared" ref="AM747:AM756" si="712">IF(B747=0," ",TEXT(B747,"MMM"))</f>
        <v xml:space="preserve"> </v>
      </c>
      <c r="AN747" s="95" t="str">
        <f t="shared" ref="AN747:AN756" si="713">IF(B747=0," ",YEAR(B747))</f>
        <v xml:space="preserve"> </v>
      </c>
      <c r="AO747" s="365"/>
      <c r="AP747" s="365"/>
      <c r="AQ747" s="256"/>
      <c r="AR747" s="365"/>
      <c r="AS747" s="365"/>
      <c r="AT747" s="364" t="e">
        <f t="shared" si="706"/>
        <v>#N/A</v>
      </c>
      <c r="AU747" s="365" t="e">
        <f t="shared" si="707"/>
        <v>#N/A</v>
      </c>
      <c r="AV747" s="372" t="str">
        <f t="shared" ca="1" si="675"/>
        <v/>
      </c>
      <c r="AW747" s="364" t="e">
        <f t="shared" ca="1" si="676"/>
        <v>#N/A</v>
      </c>
      <c r="AX747" s="373" t="e">
        <f t="shared" ca="1" si="677"/>
        <v>#N/A</v>
      </c>
      <c r="AY747" s="98" t="e">
        <f t="shared" si="710"/>
        <v>#N/A</v>
      </c>
      <c r="AZ747" s="373" t="e">
        <f t="shared" si="711"/>
        <v>#N/A</v>
      </c>
      <c r="BA747" s="363"/>
      <c r="BB747" s="365"/>
      <c r="BC747" s="377"/>
      <c r="BD747" s="365"/>
      <c r="BE747" s="365"/>
      <c r="BF747" s="365"/>
      <c r="BG747" s="365"/>
      <c r="BH747" s="365"/>
      <c r="BI747" s="365"/>
      <c r="BJ747" s="365"/>
      <c r="BK747" s="365"/>
      <c r="BL747" s="376"/>
      <c r="BM747" s="376"/>
      <c r="BN747" s="260"/>
      <c r="BO747" s="260"/>
      <c r="BP747" s="260"/>
      <c r="BQ747" s="263"/>
      <c r="BR747" s="263"/>
    </row>
    <row r="748" spans="1:70" s="50" customFormat="1" ht="27.75" customHeight="1" x14ac:dyDescent="0.2">
      <c r="A748" s="22">
        <f>A747+1</f>
        <v>532</v>
      </c>
      <c r="B748" s="51"/>
      <c r="C748" s="52"/>
      <c r="D748" s="53"/>
      <c r="E748" s="54"/>
      <c r="F748" s="55"/>
      <c r="G748" s="56"/>
      <c r="H748" s="57"/>
      <c r="I748" s="275"/>
      <c r="J748" s="58"/>
      <c r="K748" s="59"/>
      <c r="L748" s="60"/>
      <c r="M748" s="59"/>
      <c r="N748" s="60"/>
      <c r="O748" s="59"/>
      <c r="P748" s="60"/>
      <c r="Q748" s="61"/>
      <c r="R748" s="286"/>
      <c r="S748" s="58"/>
      <c r="T748" s="59"/>
      <c r="U748" s="59"/>
      <c r="V748" s="61"/>
      <c r="W748" s="294"/>
      <c r="X748" s="59"/>
      <c r="Y748" s="60"/>
      <c r="Z748" s="59"/>
      <c r="AA748" s="60"/>
      <c r="AB748" s="61"/>
      <c r="AC748" s="62"/>
      <c r="AD748" s="63"/>
      <c r="AE748" s="63"/>
      <c r="AF748" s="64"/>
      <c r="AG748" s="65"/>
      <c r="AH748" s="61"/>
      <c r="AI748" s="510"/>
      <c r="AJ748" s="510"/>
      <c r="AK748" s="511"/>
      <c r="AL748" s="100"/>
      <c r="AM748" s="382" t="str">
        <f t="shared" si="712"/>
        <v xml:space="preserve"> </v>
      </c>
      <c r="AN748" s="95" t="str">
        <f t="shared" si="713"/>
        <v xml:space="preserve"> </v>
      </c>
      <c r="AO748" s="365"/>
      <c r="AP748" s="365"/>
      <c r="AQ748" s="256"/>
      <c r="AR748" s="365"/>
      <c r="AS748" s="365"/>
      <c r="AT748" s="364" t="e">
        <f t="shared" si="706"/>
        <v>#N/A</v>
      </c>
      <c r="AU748" s="365" t="e">
        <f t="shared" si="707"/>
        <v>#N/A</v>
      </c>
      <c r="AV748" s="372" t="str">
        <f t="shared" ca="1" si="675"/>
        <v/>
      </c>
      <c r="AW748" s="364" t="e">
        <f t="shared" ca="1" si="676"/>
        <v>#N/A</v>
      </c>
      <c r="AX748" s="373" t="e">
        <f t="shared" ca="1" si="677"/>
        <v>#N/A</v>
      </c>
      <c r="AY748" s="98" t="e">
        <f t="shared" si="710"/>
        <v>#N/A</v>
      </c>
      <c r="AZ748" s="373" t="e">
        <f t="shared" si="711"/>
        <v>#N/A</v>
      </c>
      <c r="BA748" s="363"/>
      <c r="BB748" s="365"/>
      <c r="BC748" s="377"/>
      <c r="BD748" s="365"/>
      <c r="BE748" s="365"/>
      <c r="BF748" s="365"/>
      <c r="BG748" s="365"/>
      <c r="BH748" s="365"/>
      <c r="BI748" s="365"/>
      <c r="BJ748" s="365"/>
      <c r="BK748" s="365"/>
      <c r="BL748" s="376"/>
      <c r="BM748" s="376"/>
      <c r="BN748" s="260"/>
      <c r="BO748" s="260"/>
      <c r="BP748" s="260"/>
      <c r="BQ748" s="263"/>
      <c r="BR748" s="263"/>
    </row>
    <row r="749" spans="1:70" s="50" customFormat="1" ht="27.75" customHeight="1" x14ac:dyDescent="0.2">
      <c r="A749" s="22">
        <f t="shared" ref="A749:A756" si="714">A748+1</f>
        <v>533</v>
      </c>
      <c r="B749" s="51"/>
      <c r="C749" s="52"/>
      <c r="D749" s="53"/>
      <c r="E749" s="54"/>
      <c r="F749" s="55"/>
      <c r="G749" s="56"/>
      <c r="H749" s="57"/>
      <c r="I749" s="275"/>
      <c r="J749" s="58"/>
      <c r="K749" s="59"/>
      <c r="L749" s="60"/>
      <c r="M749" s="59"/>
      <c r="N749" s="60"/>
      <c r="O749" s="59"/>
      <c r="P749" s="60"/>
      <c r="Q749" s="61"/>
      <c r="R749" s="286"/>
      <c r="S749" s="58"/>
      <c r="T749" s="59"/>
      <c r="U749" s="59"/>
      <c r="V749" s="61"/>
      <c r="W749" s="294"/>
      <c r="X749" s="59"/>
      <c r="Y749" s="60"/>
      <c r="Z749" s="59"/>
      <c r="AA749" s="60"/>
      <c r="AB749" s="61"/>
      <c r="AC749" s="62"/>
      <c r="AD749" s="63"/>
      <c r="AE749" s="63"/>
      <c r="AF749" s="64"/>
      <c r="AG749" s="65"/>
      <c r="AH749" s="61"/>
      <c r="AI749" s="510"/>
      <c r="AJ749" s="510"/>
      <c r="AK749" s="511"/>
      <c r="AL749" s="100"/>
      <c r="AM749" s="382" t="str">
        <f t="shared" si="712"/>
        <v xml:space="preserve"> </v>
      </c>
      <c r="AN749" s="95" t="str">
        <f t="shared" si="713"/>
        <v xml:space="preserve"> </v>
      </c>
      <c r="AO749" s="365"/>
      <c r="AP749" s="365"/>
      <c r="AQ749" s="256"/>
      <c r="AR749" s="365"/>
      <c r="AS749" s="365"/>
      <c r="AT749" s="364" t="e">
        <f t="shared" si="706"/>
        <v>#N/A</v>
      </c>
      <c r="AU749" s="365" t="e">
        <f t="shared" si="707"/>
        <v>#N/A</v>
      </c>
      <c r="AV749" s="372" t="str">
        <f t="shared" ca="1" si="675"/>
        <v/>
      </c>
      <c r="AW749" s="364" t="e">
        <f t="shared" ca="1" si="676"/>
        <v>#N/A</v>
      </c>
      <c r="AX749" s="373" t="e">
        <f t="shared" ca="1" si="677"/>
        <v>#N/A</v>
      </c>
      <c r="AY749" s="98" t="e">
        <f t="shared" si="710"/>
        <v>#N/A</v>
      </c>
      <c r="AZ749" s="373" t="e">
        <f t="shared" si="711"/>
        <v>#N/A</v>
      </c>
      <c r="BA749" s="363"/>
      <c r="BB749" s="365"/>
      <c r="BC749" s="377"/>
      <c r="BD749" s="365"/>
      <c r="BE749" s="365"/>
      <c r="BF749" s="365"/>
      <c r="BG749" s="365"/>
      <c r="BH749" s="365"/>
      <c r="BI749" s="365"/>
      <c r="BJ749" s="365"/>
      <c r="BK749" s="365"/>
      <c r="BL749" s="376"/>
      <c r="BM749" s="376"/>
      <c r="BN749" s="260"/>
      <c r="BO749" s="260"/>
      <c r="BP749" s="260"/>
      <c r="BQ749" s="263"/>
      <c r="BR749" s="263"/>
    </row>
    <row r="750" spans="1:70" s="50" customFormat="1" ht="27.75" customHeight="1" x14ac:dyDescent="0.2">
      <c r="A750" s="22">
        <f t="shared" si="714"/>
        <v>534</v>
      </c>
      <c r="B750" s="51"/>
      <c r="C750" s="52"/>
      <c r="D750" s="53"/>
      <c r="E750" s="54"/>
      <c r="F750" s="55"/>
      <c r="G750" s="56"/>
      <c r="H750" s="57"/>
      <c r="I750" s="275"/>
      <c r="J750" s="58"/>
      <c r="K750" s="59"/>
      <c r="L750" s="60"/>
      <c r="M750" s="59"/>
      <c r="N750" s="60"/>
      <c r="O750" s="59"/>
      <c r="P750" s="60"/>
      <c r="Q750" s="61"/>
      <c r="R750" s="286"/>
      <c r="S750" s="58"/>
      <c r="T750" s="59"/>
      <c r="U750" s="59"/>
      <c r="V750" s="61"/>
      <c r="W750" s="294"/>
      <c r="X750" s="59"/>
      <c r="Y750" s="60"/>
      <c r="Z750" s="59"/>
      <c r="AA750" s="60"/>
      <c r="AB750" s="61"/>
      <c r="AC750" s="62"/>
      <c r="AD750" s="63"/>
      <c r="AE750" s="63"/>
      <c r="AF750" s="64"/>
      <c r="AG750" s="65"/>
      <c r="AH750" s="61"/>
      <c r="AI750" s="510"/>
      <c r="AJ750" s="510"/>
      <c r="AK750" s="511"/>
      <c r="AL750" s="100"/>
      <c r="AM750" s="382" t="str">
        <f t="shared" si="712"/>
        <v xml:space="preserve"> </v>
      </c>
      <c r="AN750" s="95" t="str">
        <f t="shared" si="713"/>
        <v xml:space="preserve"> </v>
      </c>
      <c r="AO750" s="365"/>
      <c r="AP750" s="365"/>
      <c r="AQ750" s="256"/>
      <c r="AR750" s="365"/>
      <c r="AS750" s="365"/>
      <c r="AT750" s="364" t="e">
        <f t="shared" si="706"/>
        <v>#N/A</v>
      </c>
      <c r="AU750" s="365" t="e">
        <f t="shared" si="707"/>
        <v>#N/A</v>
      </c>
      <c r="AV750" s="372" t="str">
        <f t="shared" ca="1" si="675"/>
        <v/>
      </c>
      <c r="AW750" s="364" t="e">
        <f t="shared" ca="1" si="676"/>
        <v>#N/A</v>
      </c>
      <c r="AX750" s="373" t="e">
        <f t="shared" ca="1" si="677"/>
        <v>#N/A</v>
      </c>
      <c r="AY750" s="98" t="e">
        <f t="shared" si="710"/>
        <v>#N/A</v>
      </c>
      <c r="AZ750" s="373" t="e">
        <f t="shared" si="711"/>
        <v>#N/A</v>
      </c>
      <c r="BA750" s="363"/>
      <c r="BB750" s="365"/>
      <c r="BC750" s="377"/>
      <c r="BD750" s="365"/>
      <c r="BE750" s="365"/>
      <c r="BF750" s="365"/>
      <c r="BG750" s="365"/>
      <c r="BH750" s="365"/>
      <c r="BI750" s="365"/>
      <c r="BJ750" s="365"/>
      <c r="BK750" s="365"/>
      <c r="BL750" s="376"/>
      <c r="BM750" s="376"/>
      <c r="BN750" s="260"/>
      <c r="BO750" s="260"/>
      <c r="BP750" s="260"/>
      <c r="BQ750" s="263"/>
      <c r="BR750" s="263"/>
    </row>
    <row r="751" spans="1:70" s="50" customFormat="1" ht="27.75" customHeight="1" x14ac:dyDescent="0.2">
      <c r="A751" s="22">
        <f t="shared" si="714"/>
        <v>535</v>
      </c>
      <c r="B751" s="51"/>
      <c r="C751" s="52"/>
      <c r="D751" s="53"/>
      <c r="E751" s="54"/>
      <c r="F751" s="55"/>
      <c r="G751" s="56"/>
      <c r="H751" s="57"/>
      <c r="I751" s="275"/>
      <c r="J751" s="58"/>
      <c r="K751" s="59"/>
      <c r="L751" s="60"/>
      <c r="M751" s="59"/>
      <c r="N751" s="60"/>
      <c r="O751" s="59"/>
      <c r="P751" s="60"/>
      <c r="Q751" s="61"/>
      <c r="R751" s="286"/>
      <c r="S751" s="58"/>
      <c r="T751" s="59"/>
      <c r="U751" s="59"/>
      <c r="V751" s="61"/>
      <c r="W751" s="294"/>
      <c r="X751" s="59"/>
      <c r="Y751" s="60"/>
      <c r="Z751" s="59"/>
      <c r="AA751" s="60"/>
      <c r="AB751" s="61"/>
      <c r="AC751" s="62"/>
      <c r="AD751" s="63"/>
      <c r="AE751" s="63"/>
      <c r="AF751" s="64"/>
      <c r="AG751" s="65"/>
      <c r="AH751" s="61"/>
      <c r="AI751" s="510"/>
      <c r="AJ751" s="510"/>
      <c r="AK751" s="511"/>
      <c r="AL751" s="100"/>
      <c r="AM751" s="382" t="str">
        <f t="shared" si="712"/>
        <v xml:space="preserve"> </v>
      </c>
      <c r="AN751" s="95" t="str">
        <f t="shared" si="713"/>
        <v xml:space="preserve"> </v>
      </c>
      <c r="AO751" s="365"/>
      <c r="AP751" s="365"/>
      <c r="AQ751" s="256"/>
      <c r="AR751" s="365"/>
      <c r="AS751" s="365"/>
      <c r="AT751" s="364" t="e">
        <f t="shared" si="706"/>
        <v>#N/A</v>
      </c>
      <c r="AU751" s="365" t="e">
        <f t="shared" si="707"/>
        <v>#N/A</v>
      </c>
      <c r="AV751" s="372" t="str">
        <f t="shared" ca="1" si="675"/>
        <v/>
      </c>
      <c r="AW751" s="364" t="e">
        <f t="shared" ca="1" si="676"/>
        <v>#N/A</v>
      </c>
      <c r="AX751" s="373" t="e">
        <f t="shared" ca="1" si="677"/>
        <v>#N/A</v>
      </c>
      <c r="AY751" s="98" t="e">
        <f t="shared" si="710"/>
        <v>#N/A</v>
      </c>
      <c r="AZ751" s="373" t="e">
        <f t="shared" si="711"/>
        <v>#N/A</v>
      </c>
      <c r="BA751" s="363"/>
      <c r="BB751" s="365"/>
      <c r="BC751" s="377"/>
      <c r="BD751" s="365"/>
      <c r="BE751" s="365"/>
      <c r="BF751" s="365"/>
      <c r="BG751" s="365"/>
      <c r="BH751" s="365"/>
      <c r="BI751" s="365"/>
      <c r="BJ751" s="365"/>
      <c r="BK751" s="365"/>
      <c r="BL751" s="376"/>
      <c r="BM751" s="376"/>
      <c r="BN751" s="260"/>
      <c r="BO751" s="260"/>
      <c r="BP751" s="260"/>
      <c r="BQ751" s="263"/>
      <c r="BR751" s="263"/>
    </row>
    <row r="752" spans="1:70" s="50" customFormat="1" ht="27.75" customHeight="1" x14ac:dyDescent="0.2">
      <c r="A752" s="22">
        <f t="shared" si="714"/>
        <v>536</v>
      </c>
      <c r="B752" s="51"/>
      <c r="C752" s="52"/>
      <c r="D752" s="53"/>
      <c r="E752" s="54"/>
      <c r="F752" s="55"/>
      <c r="G752" s="56"/>
      <c r="H752" s="57"/>
      <c r="I752" s="275"/>
      <c r="J752" s="58"/>
      <c r="K752" s="59"/>
      <c r="L752" s="60"/>
      <c r="M752" s="59"/>
      <c r="N752" s="60"/>
      <c r="O752" s="59"/>
      <c r="P752" s="60"/>
      <c r="Q752" s="61"/>
      <c r="R752" s="286"/>
      <c r="S752" s="58"/>
      <c r="T752" s="59"/>
      <c r="U752" s="59"/>
      <c r="V752" s="61"/>
      <c r="W752" s="294"/>
      <c r="X752" s="59"/>
      <c r="Y752" s="60"/>
      <c r="Z752" s="59"/>
      <c r="AA752" s="60"/>
      <c r="AB752" s="61"/>
      <c r="AC752" s="62"/>
      <c r="AD752" s="63"/>
      <c r="AE752" s="63"/>
      <c r="AF752" s="64"/>
      <c r="AG752" s="65"/>
      <c r="AH752" s="61"/>
      <c r="AI752" s="510"/>
      <c r="AJ752" s="510"/>
      <c r="AK752" s="511"/>
      <c r="AL752" s="100"/>
      <c r="AM752" s="382" t="str">
        <f t="shared" si="712"/>
        <v xml:space="preserve"> </v>
      </c>
      <c r="AN752" s="95" t="str">
        <f t="shared" si="713"/>
        <v xml:space="preserve"> </v>
      </c>
      <c r="AO752" s="365"/>
      <c r="AP752" s="365"/>
      <c r="AQ752" s="256"/>
      <c r="AR752" s="365"/>
      <c r="AS752" s="365"/>
      <c r="AT752" s="364" t="e">
        <f t="shared" si="706"/>
        <v>#N/A</v>
      </c>
      <c r="AU752" s="365" t="e">
        <f t="shared" si="707"/>
        <v>#N/A</v>
      </c>
      <c r="AV752" s="372" t="str">
        <f t="shared" ca="1" si="675"/>
        <v/>
      </c>
      <c r="AW752" s="364" t="e">
        <f t="shared" ca="1" si="676"/>
        <v>#N/A</v>
      </c>
      <c r="AX752" s="373" t="e">
        <f t="shared" ca="1" si="677"/>
        <v>#N/A</v>
      </c>
      <c r="AY752" s="98" t="e">
        <f t="shared" si="710"/>
        <v>#N/A</v>
      </c>
      <c r="AZ752" s="373" t="e">
        <f t="shared" si="711"/>
        <v>#N/A</v>
      </c>
      <c r="BA752" s="363"/>
      <c r="BB752" s="365"/>
      <c r="BC752" s="377"/>
      <c r="BD752" s="365"/>
      <c r="BE752" s="365"/>
      <c r="BF752" s="365"/>
      <c r="BG752" s="365"/>
      <c r="BH752" s="365"/>
      <c r="BI752" s="365"/>
      <c r="BJ752" s="365"/>
      <c r="BK752" s="365"/>
      <c r="BL752" s="376"/>
      <c r="BM752" s="376"/>
      <c r="BN752" s="260"/>
      <c r="BO752" s="260"/>
      <c r="BP752" s="260"/>
      <c r="BQ752" s="263"/>
      <c r="BR752" s="263"/>
    </row>
    <row r="753" spans="1:70" s="50" customFormat="1" ht="27.75" customHeight="1" x14ac:dyDescent="0.2">
      <c r="A753" s="22">
        <f>A752+1</f>
        <v>537</v>
      </c>
      <c r="B753" s="51"/>
      <c r="C753" s="52"/>
      <c r="D753" s="53"/>
      <c r="E753" s="54"/>
      <c r="F753" s="55"/>
      <c r="G753" s="56"/>
      <c r="H753" s="57"/>
      <c r="I753" s="275"/>
      <c r="J753" s="58"/>
      <c r="K753" s="59"/>
      <c r="L753" s="60"/>
      <c r="M753" s="59"/>
      <c r="N753" s="60"/>
      <c r="O753" s="59"/>
      <c r="P753" s="60"/>
      <c r="Q753" s="61"/>
      <c r="R753" s="286"/>
      <c r="S753" s="58"/>
      <c r="T753" s="59"/>
      <c r="U753" s="59"/>
      <c r="V753" s="61"/>
      <c r="W753" s="294"/>
      <c r="X753" s="59"/>
      <c r="Y753" s="60"/>
      <c r="Z753" s="59"/>
      <c r="AA753" s="60"/>
      <c r="AB753" s="61"/>
      <c r="AC753" s="62"/>
      <c r="AD753" s="63"/>
      <c r="AE753" s="63"/>
      <c r="AF753" s="64"/>
      <c r="AG753" s="65"/>
      <c r="AH753" s="61"/>
      <c r="AI753" s="510"/>
      <c r="AJ753" s="510"/>
      <c r="AK753" s="511"/>
      <c r="AL753" s="100"/>
      <c r="AM753" s="382" t="str">
        <f t="shared" si="712"/>
        <v xml:space="preserve"> </v>
      </c>
      <c r="AN753" s="95" t="str">
        <f t="shared" si="713"/>
        <v xml:space="preserve"> </v>
      </c>
      <c r="AO753" s="365"/>
      <c r="AP753" s="365"/>
      <c r="AQ753" s="256"/>
      <c r="AR753" s="365"/>
      <c r="AS753" s="365"/>
      <c r="AT753" s="364" t="e">
        <f t="shared" si="706"/>
        <v>#N/A</v>
      </c>
      <c r="AU753" s="365" t="e">
        <f t="shared" si="707"/>
        <v>#N/A</v>
      </c>
      <c r="AV753" s="372" t="str">
        <f t="shared" ca="1" si="675"/>
        <v/>
      </c>
      <c r="AW753" s="364" t="e">
        <f t="shared" ca="1" si="676"/>
        <v>#N/A</v>
      </c>
      <c r="AX753" s="373" t="e">
        <f t="shared" ca="1" si="677"/>
        <v>#N/A</v>
      </c>
      <c r="AY753" s="98" t="e">
        <f t="shared" si="710"/>
        <v>#N/A</v>
      </c>
      <c r="AZ753" s="373" t="e">
        <f>IF(V1049=0,NA(),V1049)</f>
        <v>#N/A</v>
      </c>
      <c r="BA753" s="363"/>
      <c r="BB753" s="365"/>
      <c r="BC753" s="377"/>
      <c r="BD753" s="365"/>
      <c r="BE753" s="365"/>
      <c r="BF753" s="365"/>
      <c r="BG753" s="365"/>
      <c r="BH753" s="365"/>
      <c r="BI753" s="365"/>
      <c r="BJ753" s="365"/>
      <c r="BK753" s="365"/>
      <c r="BL753" s="376"/>
      <c r="BM753" s="376"/>
      <c r="BN753" s="260"/>
      <c r="BO753" s="260"/>
      <c r="BP753" s="260"/>
      <c r="BQ753" s="263"/>
      <c r="BR753" s="263"/>
    </row>
    <row r="754" spans="1:70" s="50" customFormat="1" ht="27.75" customHeight="1" x14ac:dyDescent="0.2">
      <c r="A754" s="22">
        <f t="shared" si="714"/>
        <v>538</v>
      </c>
      <c r="B754" s="51"/>
      <c r="C754" s="52"/>
      <c r="D754" s="53"/>
      <c r="E754" s="54"/>
      <c r="F754" s="55"/>
      <c r="G754" s="56"/>
      <c r="H754" s="57"/>
      <c r="I754" s="275"/>
      <c r="J754" s="58"/>
      <c r="K754" s="59"/>
      <c r="L754" s="60"/>
      <c r="M754" s="59"/>
      <c r="N754" s="60"/>
      <c r="O754" s="59"/>
      <c r="P754" s="60"/>
      <c r="Q754" s="61"/>
      <c r="R754" s="286"/>
      <c r="S754" s="58"/>
      <c r="T754" s="59"/>
      <c r="U754" s="59"/>
      <c r="V754" s="61"/>
      <c r="W754" s="294"/>
      <c r="X754" s="59"/>
      <c r="Y754" s="60"/>
      <c r="Z754" s="59"/>
      <c r="AA754" s="60"/>
      <c r="AB754" s="61"/>
      <c r="AC754" s="62"/>
      <c r="AD754" s="63"/>
      <c r="AE754" s="63"/>
      <c r="AF754" s="64"/>
      <c r="AG754" s="65"/>
      <c r="AH754" s="61"/>
      <c r="AI754" s="510"/>
      <c r="AJ754" s="510"/>
      <c r="AK754" s="511"/>
      <c r="AL754" s="100"/>
      <c r="AM754" s="382" t="str">
        <f t="shared" si="712"/>
        <v xml:space="preserve"> </v>
      </c>
      <c r="AN754" s="95" t="str">
        <f t="shared" si="713"/>
        <v xml:space="preserve"> </v>
      </c>
      <c r="AO754" s="365"/>
      <c r="AP754" s="365"/>
      <c r="AQ754" s="256"/>
      <c r="AR754" s="365"/>
      <c r="AS754" s="365"/>
      <c r="AT754" s="364" t="e">
        <f t="shared" si="706"/>
        <v>#N/A</v>
      </c>
      <c r="AU754" s="365" t="e">
        <f t="shared" si="707"/>
        <v>#N/A</v>
      </c>
      <c r="AV754" s="372" t="str">
        <f t="shared" ca="1" si="675"/>
        <v/>
      </c>
      <c r="AW754" s="364" t="e">
        <f t="shared" ca="1" si="676"/>
        <v>#N/A</v>
      </c>
      <c r="AX754" s="373" t="e">
        <f t="shared" ca="1" si="677"/>
        <v>#N/A</v>
      </c>
      <c r="AY754" s="98" t="e">
        <f t="shared" si="710"/>
        <v>#N/A</v>
      </c>
      <c r="AZ754" s="373" t="e">
        <f>IF(V1050=0,NA(),V1050)</f>
        <v>#N/A</v>
      </c>
      <c r="BA754" s="363"/>
      <c r="BB754" s="365"/>
      <c r="BC754" s="377"/>
      <c r="BD754" s="365"/>
      <c r="BE754" s="365"/>
      <c r="BF754" s="365"/>
      <c r="BG754" s="365"/>
      <c r="BH754" s="365"/>
      <c r="BI754" s="365"/>
      <c r="BJ754" s="365"/>
      <c r="BK754" s="365"/>
      <c r="BL754" s="376"/>
      <c r="BM754" s="376"/>
      <c r="BN754" s="260"/>
      <c r="BO754" s="260"/>
      <c r="BP754" s="260"/>
      <c r="BQ754" s="263"/>
      <c r="BR754" s="263"/>
    </row>
    <row r="755" spans="1:70" s="50" customFormat="1" ht="27.75" customHeight="1" x14ac:dyDescent="0.2">
      <c r="A755" s="22">
        <f t="shared" si="714"/>
        <v>539</v>
      </c>
      <c r="B755" s="51"/>
      <c r="C755" s="52"/>
      <c r="D755" s="53"/>
      <c r="E755" s="54"/>
      <c r="F755" s="55"/>
      <c r="G755" s="56"/>
      <c r="H755" s="57"/>
      <c r="I755" s="275"/>
      <c r="J755" s="58"/>
      <c r="K755" s="59"/>
      <c r="L755" s="60"/>
      <c r="M755" s="59"/>
      <c r="N755" s="60"/>
      <c r="O755" s="59"/>
      <c r="P755" s="60"/>
      <c r="Q755" s="61"/>
      <c r="R755" s="286"/>
      <c r="S755" s="58"/>
      <c r="T755" s="59"/>
      <c r="U755" s="59"/>
      <c r="V755" s="61"/>
      <c r="W755" s="294"/>
      <c r="X755" s="59"/>
      <c r="Y755" s="60"/>
      <c r="Z755" s="59"/>
      <c r="AA755" s="60"/>
      <c r="AB755" s="61"/>
      <c r="AC755" s="62"/>
      <c r="AD755" s="63"/>
      <c r="AE755" s="63"/>
      <c r="AF755" s="64"/>
      <c r="AG755" s="65"/>
      <c r="AH755" s="61"/>
      <c r="AI755" s="510"/>
      <c r="AJ755" s="510"/>
      <c r="AK755" s="511"/>
      <c r="AL755" s="100"/>
      <c r="AM755" s="382" t="str">
        <f t="shared" si="712"/>
        <v xml:space="preserve"> </v>
      </c>
      <c r="AN755" s="95" t="str">
        <f t="shared" si="713"/>
        <v xml:space="preserve"> </v>
      </c>
      <c r="AO755" s="365"/>
      <c r="AP755" s="365"/>
      <c r="AQ755" s="256"/>
      <c r="AR755" s="365"/>
      <c r="AS755" s="365"/>
      <c r="AT755" s="364" t="e">
        <f t="shared" ref="AT755:AT764" si="715">IF(ISBLANK($B1055),NA(),$B1055)</f>
        <v>#N/A</v>
      </c>
      <c r="AU755" s="365" t="e">
        <f t="shared" ref="AU755:AU764" si="716">IF(ISBLANK($I1055),NA(),$I1055)</f>
        <v>#N/A</v>
      </c>
      <c r="AV755" s="372" t="str">
        <f t="shared" ca="1" si="675"/>
        <v/>
      </c>
      <c r="AW755" s="364" t="e">
        <f t="shared" ca="1" si="676"/>
        <v>#N/A</v>
      </c>
      <c r="AX755" s="373" t="e">
        <f t="shared" ca="1" si="677"/>
        <v>#N/A</v>
      </c>
      <c r="AY755" s="98" t="e">
        <f>IF(S1055=0,NA(),S1055)</f>
        <v>#N/A</v>
      </c>
      <c r="AZ755" s="373" t="e">
        <f>IF(V1055=0,NA(),V1055)</f>
        <v>#N/A</v>
      </c>
      <c r="BA755" s="365"/>
      <c r="BB755" s="365"/>
      <c r="BC755" s="377"/>
      <c r="BD755" s="365"/>
      <c r="BE755" s="365"/>
      <c r="BF755" s="365"/>
      <c r="BG755" s="365"/>
      <c r="BH755" s="365"/>
      <c r="BI755" s="365"/>
      <c r="BJ755" s="365"/>
      <c r="BK755" s="365"/>
      <c r="BL755" s="376"/>
      <c r="BM755" s="376"/>
      <c r="BN755" s="260"/>
      <c r="BO755" s="260"/>
      <c r="BP755" s="260"/>
      <c r="BQ755" s="263"/>
      <c r="BR755" s="263"/>
    </row>
    <row r="756" spans="1:70" s="50" customFormat="1" ht="27.75" customHeight="1" thickBot="1" x14ac:dyDescent="0.25">
      <c r="A756" s="23">
        <f t="shared" si="714"/>
        <v>540</v>
      </c>
      <c r="B756" s="66"/>
      <c r="C756" s="67"/>
      <c r="D756" s="68"/>
      <c r="E756" s="69"/>
      <c r="F756" s="70"/>
      <c r="G756" s="71"/>
      <c r="H756" s="72"/>
      <c r="I756" s="276"/>
      <c r="J756" s="73"/>
      <c r="K756" s="74"/>
      <c r="L756" s="75"/>
      <c r="M756" s="74"/>
      <c r="N756" s="75"/>
      <c r="O756" s="74"/>
      <c r="P756" s="75"/>
      <c r="Q756" s="76"/>
      <c r="R756" s="287"/>
      <c r="S756" s="73"/>
      <c r="T756" s="74"/>
      <c r="U756" s="74"/>
      <c r="V756" s="76"/>
      <c r="W756" s="295"/>
      <c r="X756" s="74"/>
      <c r="Y756" s="75"/>
      <c r="Z756" s="74"/>
      <c r="AA756" s="75"/>
      <c r="AB756" s="76"/>
      <c r="AC756" s="77"/>
      <c r="AD756" s="78"/>
      <c r="AE756" s="78"/>
      <c r="AF756" s="79"/>
      <c r="AG756" s="80"/>
      <c r="AH756" s="76"/>
      <c r="AI756" s="518"/>
      <c r="AJ756" s="518"/>
      <c r="AK756" s="519"/>
      <c r="AL756" s="100"/>
      <c r="AM756" s="382" t="str">
        <f t="shared" si="712"/>
        <v xml:space="preserve"> </v>
      </c>
      <c r="AN756" s="95" t="str">
        <f t="shared" si="713"/>
        <v xml:space="preserve"> </v>
      </c>
      <c r="AO756" s="365"/>
      <c r="AP756" s="365"/>
      <c r="AQ756" s="256"/>
      <c r="AR756" s="365"/>
      <c r="AS756" s="365"/>
      <c r="AT756" s="364" t="e">
        <f t="shared" si="715"/>
        <v>#N/A</v>
      </c>
      <c r="AU756" s="365" t="e">
        <f t="shared" si="716"/>
        <v>#N/A</v>
      </c>
      <c r="AV756" s="372" t="str">
        <f t="shared" ca="1" si="675"/>
        <v/>
      </c>
      <c r="AW756" s="364" t="e">
        <f t="shared" ca="1" si="676"/>
        <v>#N/A</v>
      </c>
      <c r="AX756" s="373" t="e">
        <f t="shared" ca="1" si="677"/>
        <v>#N/A</v>
      </c>
      <c r="AY756" s="98" t="e">
        <f t="shared" ref="AY756:AY762" si="717">IF(S1056=0,NA(),S1056)</f>
        <v>#N/A</v>
      </c>
      <c r="AZ756" s="373" t="e">
        <f t="shared" ref="AZ756:AZ764" si="718">IF(V1056=0,NA(),V1056)</f>
        <v>#N/A</v>
      </c>
      <c r="BA756" s="365"/>
      <c r="BB756" s="365"/>
      <c r="BC756" s="377"/>
      <c r="BD756" s="365"/>
      <c r="BE756" s="365"/>
      <c r="BF756" s="365"/>
      <c r="BG756" s="365"/>
      <c r="BH756" s="365"/>
      <c r="BI756" s="365"/>
      <c r="BJ756" s="365"/>
      <c r="BK756" s="365"/>
      <c r="BL756" s="376"/>
      <c r="BM756" s="376"/>
      <c r="BN756" s="260"/>
      <c r="BO756" s="260"/>
      <c r="BP756" s="260"/>
      <c r="BQ756" s="263"/>
      <c r="BR756" s="263"/>
    </row>
    <row r="757" spans="1:70" ht="4.5" customHeight="1" thickBot="1" x14ac:dyDescent="0.25">
      <c r="A757" s="91">
        <f>AK760</f>
        <v>54</v>
      </c>
      <c r="B757" s="235"/>
      <c r="C757" s="235"/>
      <c r="D757" s="235"/>
      <c r="E757" s="235"/>
      <c r="F757" s="235"/>
      <c r="G757" s="235"/>
      <c r="H757" s="235"/>
      <c r="I757" s="235"/>
      <c r="J757" s="280"/>
      <c r="K757" s="280"/>
      <c r="L757" s="280"/>
      <c r="M757" s="280"/>
      <c r="N757" s="280"/>
      <c r="O757" s="280"/>
      <c r="P757" s="280"/>
      <c r="Q757" s="280"/>
      <c r="R757" s="280"/>
      <c r="S757" s="292"/>
      <c r="T757" s="292"/>
      <c r="U757" s="292"/>
      <c r="V757" s="292"/>
      <c r="W757" s="292"/>
      <c r="X757" s="292"/>
      <c r="Y757" s="292"/>
      <c r="Z757" s="292"/>
      <c r="AA757" s="292"/>
      <c r="AB757" s="292"/>
      <c r="AC757" s="292"/>
      <c r="AD757" s="236"/>
      <c r="AE757" s="237"/>
      <c r="AF757" s="236"/>
      <c r="AG757" s="238"/>
      <c r="AH757" s="536"/>
      <c r="AI757" s="537"/>
      <c r="AJ757" s="537"/>
      <c r="AK757" s="537"/>
      <c r="AL757" s="383"/>
      <c r="AM757" s="384"/>
      <c r="AN757" s="383"/>
      <c r="AT757" s="364" t="e">
        <f t="shared" si="715"/>
        <v>#N/A</v>
      </c>
      <c r="AU757" s="365" t="e">
        <f t="shared" si="716"/>
        <v>#N/A</v>
      </c>
      <c r="AV757" s="372" t="str">
        <f t="shared" ca="1" si="675"/>
        <v/>
      </c>
      <c r="AW757" s="364" t="e">
        <f t="shared" ca="1" si="676"/>
        <v>#N/A</v>
      </c>
      <c r="AX757" s="373" t="e">
        <f t="shared" ca="1" si="677"/>
        <v>#N/A</v>
      </c>
      <c r="AY757" s="98" t="e">
        <f t="shared" si="717"/>
        <v>#N/A</v>
      </c>
      <c r="AZ757" s="373" t="e">
        <f t="shared" si="718"/>
        <v>#N/A</v>
      </c>
      <c r="BC757" s="377"/>
    </row>
    <row r="758" spans="1:70" ht="26.25" customHeight="1" x14ac:dyDescent="0.2">
      <c r="A758" s="163">
        <f>A744+1</f>
        <v>54</v>
      </c>
      <c r="B758" s="523"/>
      <c r="C758" s="523"/>
      <c r="D758" s="523"/>
      <c r="E758" s="524"/>
      <c r="F758" s="527" t="str">
        <f>IF('FRONT PAGE'!$A$1="www.fly-logics.com","TOTAL PAGE",0)</f>
        <v>TOTAL PAGE</v>
      </c>
      <c r="G758" s="528"/>
      <c r="H758" s="529"/>
      <c r="I758" s="314" t="str">
        <f>IF('FRONT PAGE'!$A$1="www.fly-logics.com",IF(SUM(I747:I757)=0," ",SUM(I747:I757)),0)</f>
        <v xml:space="preserve"> </v>
      </c>
      <c r="J758" s="315" t="str">
        <f>IF('FRONT PAGE'!$A$1="www.fly-logics.com",IF(SUM(J747:J757)=0," ",SUM(J747:J757)),0)</f>
        <v xml:space="preserve"> </v>
      </c>
      <c r="K758" s="316" t="str">
        <f>IF('FRONT PAGE'!$A$1="www.fly-logics.com",IF(SUM(K747:K757)=0," ",SUM(K747:K757)),0)</f>
        <v xml:space="preserve"> </v>
      </c>
      <c r="L758" s="317" t="str">
        <f>IF('FRONT PAGE'!$A$1="www.fly-logics.com",IF(SUM(L747:L757)=0," ",SUM(L747:L757)),0)</f>
        <v xml:space="preserve"> </v>
      </c>
      <c r="M758" s="316" t="str">
        <f>IF('FRONT PAGE'!$A$1="www.fly-logics.com",IF(SUM(M747:M757)=0," ",SUM(M747:M757)),0)</f>
        <v xml:space="preserve"> </v>
      </c>
      <c r="N758" s="317" t="str">
        <f>IF('FRONT PAGE'!$A$1="www.fly-logics.com",IF(SUM(N747:N757)=0," ",SUM(N747:N757)),0)</f>
        <v xml:space="preserve"> </v>
      </c>
      <c r="O758" s="316" t="str">
        <f>IF('FRONT PAGE'!$A$1="www.fly-logics.com",IF(SUM(O747:O757)=0," ",SUM(O747:O757)),0)</f>
        <v xml:space="preserve"> </v>
      </c>
      <c r="P758" s="317" t="str">
        <f>IF('FRONT PAGE'!$A$1="www.fly-logics.com",IF(SUM(P747:P757)=0," ",SUM(P747:P757)),0)</f>
        <v xml:space="preserve"> </v>
      </c>
      <c r="Q758" s="318" t="str">
        <f>IF('FRONT PAGE'!$A$1="www.fly-logics.com",IF(SUM(Q747:Q757)=0," ",SUM(Q747:Q757)),0)</f>
        <v xml:space="preserve"> </v>
      </c>
      <c r="R758" s="319"/>
      <c r="S758" s="315" t="str">
        <f>IF('FRONT PAGE'!$A$1="www.fly-logics.com",IF(SUM(S747:S757)=0," ",SUM(S747:S757)),0)</f>
        <v xml:space="preserve"> </v>
      </c>
      <c r="T758" s="316" t="str">
        <f>IF('FRONT PAGE'!$A$1="www.fly-logics.com",IF(SUM(T747:T757)=0," ",SUM(T747:T757)),0)</f>
        <v xml:space="preserve"> </v>
      </c>
      <c r="U758" s="316" t="str">
        <f>IF('FRONT PAGE'!$A$1="www.fly-logics.com",IF(SUM(U747:U757)=0," ",SUM(U747:U757)),0)</f>
        <v xml:space="preserve"> </v>
      </c>
      <c r="V758" s="318" t="str">
        <f>IF('FRONT PAGE'!$A$1="www.fly-logics.com",IF(SUM(V747:V757)=0," ",SUM(V747:V757)),0)</f>
        <v xml:space="preserve"> </v>
      </c>
      <c r="W758" s="315" t="str">
        <f>IF('FRONT PAGE'!$A$1="www.fly-logics.com",IF(SUM(W747:W757)=0," ",SUM(W747:W757)),0)</f>
        <v xml:space="preserve"> </v>
      </c>
      <c r="X758" s="316" t="str">
        <f>IF('FRONT PAGE'!$A$1="www.fly-logics.com",IF(SUM(X747:X757)=0," ",SUM(X747:X757)),0)</f>
        <v xml:space="preserve"> </v>
      </c>
      <c r="Y758" s="317" t="str">
        <f>IF('FRONT PAGE'!$A$1="www.fly-logics.com",IF(SUM(Y747:Y757)=0," ",SUM(Y747:Y757)),0)</f>
        <v xml:space="preserve"> </v>
      </c>
      <c r="Z758" s="316" t="str">
        <f>IF('FRONT PAGE'!$A$1="www.fly-logics.com",IF(SUM(Z747:Z757)=0," ",SUM(Z747:Z757)),0)</f>
        <v xml:space="preserve"> </v>
      </c>
      <c r="AA758" s="317" t="str">
        <f>IF('FRONT PAGE'!$A$1="www.fly-logics.com",IF(SUM(AA747:AA757)=0," ",SUM(AA747:AA757)),0)</f>
        <v xml:space="preserve"> </v>
      </c>
      <c r="AB758" s="318" t="str">
        <f>IF('FRONT PAGE'!$A$1="www.fly-logics.com",IF(SUM(AB747:AB757)=0," ",SUM(AB747:AB757)),0)</f>
        <v xml:space="preserve"> </v>
      </c>
      <c r="AC758" s="329" t="str">
        <f>IF('FRONT PAGE'!$A$1="www.fly-logics.com",IF(SUM(AC747:AC757)=0," ",SUM(AC747:AC757)),0)</f>
        <v xml:space="preserve"> </v>
      </c>
      <c r="AD758" s="321" t="str">
        <f>IF('FRONT PAGE'!$A$1="www.fly-logics.com",IF(SUM(AD747:AD757)=0," ",SUM(AD747:AD757)),0)</f>
        <v xml:space="preserve"> </v>
      </c>
      <c r="AE758" s="321" t="str">
        <f>IF('FRONT PAGE'!$A$1="www.fly-logics.com",IF(SUM(AE747:AE757)=0," ",SUM(AE747:AE757)),0)</f>
        <v xml:space="preserve"> </v>
      </c>
      <c r="AF758" s="322" t="str">
        <f>IF('FRONT PAGE'!$A$1="www.fly-logics.com",IF(SUM(AF747:AF757)=0," ",SUM(AF747:AF757)),0)</f>
        <v xml:space="preserve"> </v>
      </c>
      <c r="AG758" s="323" t="str">
        <f>IF('FRONT PAGE'!$A$1="www.fly-logics.com",IF(SUM(AG747:AG757)=0," ",SUM(AG747:AG757)),0)</f>
        <v xml:space="preserve"> </v>
      </c>
      <c r="AH758" s="520" t="str">
        <f>IF('FRONT PAGE'!$A$1="www.fly-logics.com","I certify that all the data in this
logbook are accurate",0)</f>
        <v>I certify that all the data in this
logbook are accurate</v>
      </c>
      <c r="AI758" s="521"/>
      <c r="AJ758" s="521"/>
      <c r="AK758" s="522"/>
      <c r="AL758" s="385"/>
      <c r="AM758" s="386"/>
      <c r="AN758" s="385"/>
      <c r="AT758" s="364" t="e">
        <f t="shared" si="715"/>
        <v>#N/A</v>
      </c>
      <c r="AU758" s="365" t="e">
        <f t="shared" si="716"/>
        <v>#N/A</v>
      </c>
      <c r="AV758" s="372" t="str">
        <f t="shared" ca="1" si="675"/>
        <v/>
      </c>
      <c r="AW758" s="364" t="e">
        <f t="shared" ca="1" si="676"/>
        <v>#N/A</v>
      </c>
      <c r="AX758" s="373" t="e">
        <f t="shared" ca="1" si="677"/>
        <v>#N/A</v>
      </c>
      <c r="AY758" s="98" t="e">
        <f t="shared" si="717"/>
        <v>#N/A</v>
      </c>
      <c r="AZ758" s="373" t="e">
        <f t="shared" si="718"/>
        <v>#N/A</v>
      </c>
      <c r="BA758" s="363"/>
      <c r="BC758" s="377"/>
    </row>
    <row r="759" spans="1:70" ht="26.25" customHeight="1" x14ac:dyDescent="0.2">
      <c r="A759" s="505">
        <f>AL743</f>
        <v>0</v>
      </c>
      <c r="B759" s="525"/>
      <c r="C759" s="525"/>
      <c r="D759" s="525"/>
      <c r="E759" s="526"/>
      <c r="F759" s="530" t="str">
        <f>IF('FRONT PAGE'!$A$1="www.fly-logics.com","TOTAL PREVIOUS LOGBOOK",0)</f>
        <v>TOTAL PREVIOUS LOGBOOK</v>
      </c>
      <c r="G759" s="531"/>
      <c r="H759" s="532"/>
      <c r="I759" s="333">
        <f>I746</f>
        <v>33.75</v>
      </c>
      <c r="J759" s="334">
        <f t="shared" ref="J759:Q759" si="719">J746</f>
        <v>33.75</v>
      </c>
      <c r="K759" s="335" t="str">
        <f t="shared" si="719"/>
        <v xml:space="preserve"> </v>
      </c>
      <c r="L759" s="336" t="str">
        <f t="shared" si="719"/>
        <v xml:space="preserve"> </v>
      </c>
      <c r="M759" s="335" t="str">
        <f t="shared" si="719"/>
        <v xml:space="preserve"> </v>
      </c>
      <c r="N759" s="336" t="str">
        <f t="shared" si="719"/>
        <v xml:space="preserve"> </v>
      </c>
      <c r="O759" s="335" t="str">
        <f t="shared" si="719"/>
        <v xml:space="preserve"> </v>
      </c>
      <c r="P759" s="336" t="str">
        <f t="shared" si="719"/>
        <v xml:space="preserve"> </v>
      </c>
      <c r="Q759" s="337" t="str">
        <f t="shared" si="719"/>
        <v xml:space="preserve"> </v>
      </c>
      <c r="R759" s="288">
        <v>10</v>
      </c>
      <c r="S759" s="331" t="str">
        <f>S746</f>
        <v xml:space="preserve"> </v>
      </c>
      <c r="T759" s="239">
        <f t="shared" ref="T759:AG759" si="720">T746</f>
        <v>13.75</v>
      </c>
      <c r="U759" s="239">
        <f t="shared" si="720"/>
        <v>20</v>
      </c>
      <c r="V759" s="240">
        <f t="shared" si="720"/>
        <v>5</v>
      </c>
      <c r="W759" s="241" t="str">
        <f t="shared" si="720"/>
        <v xml:space="preserve"> </v>
      </c>
      <c r="X759" s="239" t="str">
        <f t="shared" si="720"/>
        <v xml:space="preserve"> </v>
      </c>
      <c r="Y759" s="242">
        <f t="shared" si="720"/>
        <v>5</v>
      </c>
      <c r="Z759" s="239" t="str">
        <f t="shared" si="720"/>
        <v xml:space="preserve"> </v>
      </c>
      <c r="AA759" s="242">
        <f t="shared" si="720"/>
        <v>3.75</v>
      </c>
      <c r="AB759" s="240" t="str">
        <f t="shared" si="720"/>
        <v xml:space="preserve"> </v>
      </c>
      <c r="AC759" s="243">
        <f t="shared" si="720"/>
        <v>14</v>
      </c>
      <c r="AD759" s="244" t="str">
        <f t="shared" si="720"/>
        <v xml:space="preserve"> </v>
      </c>
      <c r="AE759" s="244">
        <f t="shared" si="720"/>
        <v>14</v>
      </c>
      <c r="AF759" s="245" t="str">
        <f t="shared" si="720"/>
        <v xml:space="preserve"> </v>
      </c>
      <c r="AG759" s="332">
        <f t="shared" si="720"/>
        <v>17</v>
      </c>
      <c r="AH759" s="507"/>
      <c r="AI759" s="508"/>
      <c r="AJ759" s="508"/>
      <c r="AK759" s="509"/>
      <c r="AL759" s="385"/>
      <c r="AM759" s="386"/>
      <c r="AN759" s="385"/>
      <c r="AT759" s="364" t="e">
        <f t="shared" si="715"/>
        <v>#N/A</v>
      </c>
      <c r="AU759" s="365" t="e">
        <f t="shared" si="716"/>
        <v>#N/A</v>
      </c>
      <c r="AV759" s="372" t="str">
        <f t="shared" ca="1" si="675"/>
        <v/>
      </c>
      <c r="AW759" s="364" t="e">
        <f t="shared" ca="1" si="676"/>
        <v>#N/A</v>
      </c>
      <c r="AX759" s="373" t="e">
        <f t="shared" ca="1" si="677"/>
        <v>#N/A</v>
      </c>
      <c r="AY759" s="98" t="e">
        <f t="shared" si="717"/>
        <v>#N/A</v>
      </c>
      <c r="AZ759" s="373" t="e">
        <f t="shared" si="718"/>
        <v>#N/A</v>
      </c>
      <c r="BA759" s="363"/>
      <c r="BC759" s="377"/>
    </row>
    <row r="760" spans="1:70" ht="26.25" customHeight="1" thickBot="1" x14ac:dyDescent="0.25">
      <c r="A760" s="506"/>
      <c r="B760" s="512" t="str">
        <f>IF('FRONT PAGE'!$A$1="www.fly-logics.com","Authority certifying flight hours 
STAMP &amp; SIGNATURE",0)</f>
        <v>Authority certifying flight hours 
STAMP &amp; SIGNATURE</v>
      </c>
      <c r="C760" s="512"/>
      <c r="D760" s="512"/>
      <c r="E760" s="513"/>
      <c r="F760" s="533" t="str">
        <f>IF('FRONT PAGE'!$A$1="www.fly-logics.com","TOTAL TO DATE",0)</f>
        <v>TOTAL TO DATE</v>
      </c>
      <c r="G760" s="534"/>
      <c r="H760" s="535"/>
      <c r="I760" s="32">
        <f t="shared" ref="I760:Q760" si="721">IF(SUM(I758:I759)=0," ",SUM(I758:I759))</f>
        <v>33.75</v>
      </c>
      <c r="J760" s="27">
        <f t="shared" si="721"/>
        <v>33.75</v>
      </c>
      <c r="K760" s="24" t="str">
        <f t="shared" si="721"/>
        <v xml:space="preserve"> </v>
      </c>
      <c r="L760" s="25" t="str">
        <f t="shared" si="721"/>
        <v xml:space="preserve"> </v>
      </c>
      <c r="M760" s="24" t="str">
        <f t="shared" si="721"/>
        <v xml:space="preserve"> </v>
      </c>
      <c r="N760" s="25" t="str">
        <f t="shared" si="721"/>
        <v xml:space="preserve"> </v>
      </c>
      <c r="O760" s="24" t="str">
        <f t="shared" si="721"/>
        <v xml:space="preserve"> </v>
      </c>
      <c r="P760" s="25" t="str">
        <f t="shared" si="721"/>
        <v xml:space="preserve"> </v>
      </c>
      <c r="Q760" s="26" t="str">
        <f t="shared" si="721"/>
        <v xml:space="preserve"> </v>
      </c>
      <c r="R760" s="289"/>
      <c r="S760" s="27" t="str">
        <f t="shared" ref="S760:AG760" si="722">IF(SUM(S758:S759)=0," ",SUM(S758:S759))</f>
        <v xml:space="preserve"> </v>
      </c>
      <c r="T760" s="24">
        <f t="shared" si="722"/>
        <v>13.75</v>
      </c>
      <c r="U760" s="24">
        <f t="shared" si="722"/>
        <v>20</v>
      </c>
      <c r="V760" s="26">
        <f t="shared" si="722"/>
        <v>5</v>
      </c>
      <c r="W760" s="27" t="str">
        <f t="shared" si="722"/>
        <v xml:space="preserve"> </v>
      </c>
      <c r="X760" s="24" t="str">
        <f t="shared" si="722"/>
        <v xml:space="preserve"> </v>
      </c>
      <c r="Y760" s="25">
        <f t="shared" si="722"/>
        <v>5</v>
      </c>
      <c r="Z760" s="24" t="str">
        <f t="shared" si="722"/>
        <v xml:space="preserve"> </v>
      </c>
      <c r="AA760" s="25">
        <f t="shared" si="722"/>
        <v>3.75</v>
      </c>
      <c r="AB760" s="26" t="str">
        <f t="shared" si="722"/>
        <v xml:space="preserve"> </v>
      </c>
      <c r="AC760" s="30">
        <f t="shared" si="722"/>
        <v>14</v>
      </c>
      <c r="AD760" s="28" t="str">
        <f t="shared" si="722"/>
        <v xml:space="preserve"> </v>
      </c>
      <c r="AE760" s="28">
        <f t="shared" si="722"/>
        <v>14</v>
      </c>
      <c r="AF760" s="31" t="str">
        <f t="shared" si="722"/>
        <v xml:space="preserve"> </v>
      </c>
      <c r="AG760" s="33">
        <f t="shared" si="722"/>
        <v>17</v>
      </c>
      <c r="AH760" s="514" t="str">
        <f>IF('FRONT PAGE'!$A$1="www.fly-logics.com","_____________________________
PILOT SIGNATURE",0)</f>
        <v>_____________________________
PILOT SIGNATURE</v>
      </c>
      <c r="AI760" s="515"/>
      <c r="AJ760" s="515"/>
      <c r="AK760" s="330">
        <f>A758</f>
        <v>54</v>
      </c>
      <c r="AL760" s="387"/>
      <c r="AM760" s="388"/>
      <c r="AN760" s="387"/>
      <c r="AT760" s="364" t="e">
        <f t="shared" si="715"/>
        <v>#N/A</v>
      </c>
      <c r="AU760" s="365" t="e">
        <f t="shared" si="716"/>
        <v>#N/A</v>
      </c>
      <c r="AV760" s="372" t="str">
        <f t="shared" ca="1" si="675"/>
        <v/>
      </c>
      <c r="AW760" s="364" t="e">
        <f t="shared" ca="1" si="676"/>
        <v>#N/A</v>
      </c>
      <c r="AX760" s="373" t="e">
        <f t="shared" ca="1" si="677"/>
        <v>#N/A</v>
      </c>
      <c r="AY760" s="98" t="e">
        <f t="shared" si="717"/>
        <v>#N/A</v>
      </c>
      <c r="AZ760" s="373" t="e">
        <f t="shared" si="718"/>
        <v>#N/A</v>
      </c>
      <c r="BA760" s="363"/>
      <c r="BC760" s="377"/>
    </row>
    <row r="761" spans="1:70" s="50" customFormat="1" ht="27.75" customHeight="1" x14ac:dyDescent="0.2">
      <c r="A761" s="29">
        <f>A756+1</f>
        <v>541</v>
      </c>
      <c r="B761" s="39"/>
      <c r="C761" s="40"/>
      <c r="D761" s="41"/>
      <c r="E761" s="42"/>
      <c r="F761" s="43"/>
      <c r="G761" s="44"/>
      <c r="H761" s="45"/>
      <c r="I761" s="281"/>
      <c r="J761" s="277"/>
      <c r="K761" s="278"/>
      <c r="L761" s="279"/>
      <c r="M761" s="278"/>
      <c r="N761" s="279"/>
      <c r="O761" s="278"/>
      <c r="P761" s="279"/>
      <c r="Q761" s="150"/>
      <c r="R761" s="285"/>
      <c r="S761" s="46"/>
      <c r="T761" s="47"/>
      <c r="U761" s="47"/>
      <c r="V761" s="48"/>
      <c r="W761" s="293"/>
      <c r="X761" s="278"/>
      <c r="Y761" s="279"/>
      <c r="Z761" s="278"/>
      <c r="AA761" s="279"/>
      <c r="AB761" s="150"/>
      <c r="AC761" s="282"/>
      <c r="AD761" s="283"/>
      <c r="AE761" s="283"/>
      <c r="AF761" s="284"/>
      <c r="AG761" s="49"/>
      <c r="AH761" s="48"/>
      <c r="AI761" s="516"/>
      <c r="AJ761" s="516"/>
      <c r="AK761" s="517"/>
      <c r="AL761" s="100"/>
      <c r="AM761" s="382" t="str">
        <f t="shared" ref="AM761:AM770" si="723">IF(B761=0," ",TEXT(B761,"MMM"))</f>
        <v xml:space="preserve"> </v>
      </c>
      <c r="AN761" s="95" t="str">
        <f t="shared" ref="AN761:AN770" si="724">IF(B761=0," ",YEAR(B761))</f>
        <v xml:space="preserve"> </v>
      </c>
      <c r="AO761" s="365"/>
      <c r="AP761" s="365"/>
      <c r="AQ761" s="256"/>
      <c r="AR761" s="365"/>
      <c r="AS761" s="365"/>
      <c r="AT761" s="364" t="e">
        <f t="shared" si="715"/>
        <v>#N/A</v>
      </c>
      <c r="AU761" s="365" t="e">
        <f t="shared" si="716"/>
        <v>#N/A</v>
      </c>
      <c r="AV761" s="372" t="str">
        <f t="shared" ca="1" si="675"/>
        <v/>
      </c>
      <c r="AW761" s="364" t="e">
        <f t="shared" ca="1" si="676"/>
        <v>#N/A</v>
      </c>
      <c r="AX761" s="373" t="e">
        <f t="shared" ca="1" si="677"/>
        <v>#N/A</v>
      </c>
      <c r="AY761" s="98" t="e">
        <f t="shared" si="717"/>
        <v>#N/A</v>
      </c>
      <c r="AZ761" s="373" t="e">
        <f t="shared" si="718"/>
        <v>#N/A</v>
      </c>
      <c r="BA761" s="363"/>
      <c r="BB761" s="365"/>
      <c r="BC761" s="377"/>
      <c r="BD761" s="365"/>
      <c r="BE761" s="365"/>
      <c r="BF761" s="365"/>
      <c r="BG761" s="365"/>
      <c r="BH761" s="365"/>
      <c r="BI761" s="365"/>
      <c r="BJ761" s="365"/>
      <c r="BK761" s="365"/>
      <c r="BL761" s="376"/>
      <c r="BM761" s="376"/>
      <c r="BN761" s="260"/>
      <c r="BO761" s="260"/>
      <c r="BP761" s="260"/>
      <c r="BQ761" s="263"/>
      <c r="BR761" s="263"/>
    </row>
    <row r="762" spans="1:70" s="50" customFormat="1" ht="27.75" customHeight="1" x14ac:dyDescent="0.2">
      <c r="A762" s="22">
        <f>A761+1</f>
        <v>542</v>
      </c>
      <c r="B762" s="51"/>
      <c r="C762" s="52"/>
      <c r="D762" s="53"/>
      <c r="E762" s="54"/>
      <c r="F762" s="55"/>
      <c r="G762" s="56"/>
      <c r="H762" s="57"/>
      <c r="I762" s="275"/>
      <c r="J762" s="58"/>
      <c r="K762" s="59"/>
      <c r="L762" s="60"/>
      <c r="M762" s="59"/>
      <c r="N762" s="60"/>
      <c r="O762" s="59"/>
      <c r="P762" s="60"/>
      <c r="Q762" s="61"/>
      <c r="R762" s="286"/>
      <c r="S762" s="58"/>
      <c r="T762" s="59"/>
      <c r="U762" s="59"/>
      <c r="V762" s="61"/>
      <c r="W762" s="294"/>
      <c r="X762" s="59"/>
      <c r="Y762" s="60"/>
      <c r="Z762" s="59"/>
      <c r="AA762" s="60"/>
      <c r="AB762" s="61"/>
      <c r="AC762" s="62"/>
      <c r="AD762" s="63"/>
      <c r="AE762" s="63"/>
      <c r="AF762" s="64"/>
      <c r="AG762" s="65"/>
      <c r="AH762" s="61"/>
      <c r="AI762" s="510"/>
      <c r="AJ762" s="510"/>
      <c r="AK762" s="511"/>
      <c r="AL762" s="100"/>
      <c r="AM762" s="382" t="str">
        <f t="shared" si="723"/>
        <v xml:space="preserve"> </v>
      </c>
      <c r="AN762" s="95" t="str">
        <f t="shared" si="724"/>
        <v xml:space="preserve"> </v>
      </c>
      <c r="AO762" s="365"/>
      <c r="AP762" s="365"/>
      <c r="AQ762" s="256"/>
      <c r="AR762" s="365"/>
      <c r="AS762" s="365"/>
      <c r="AT762" s="364" t="e">
        <f t="shared" si="715"/>
        <v>#N/A</v>
      </c>
      <c r="AU762" s="365" t="e">
        <f t="shared" si="716"/>
        <v>#N/A</v>
      </c>
      <c r="AV762" s="372" t="str">
        <f t="shared" ca="1" si="675"/>
        <v/>
      </c>
      <c r="AW762" s="364" t="e">
        <f t="shared" ca="1" si="676"/>
        <v>#N/A</v>
      </c>
      <c r="AX762" s="373" t="e">
        <f t="shared" ca="1" si="677"/>
        <v>#N/A</v>
      </c>
      <c r="AY762" s="98" t="e">
        <f t="shared" si="717"/>
        <v>#N/A</v>
      </c>
      <c r="AZ762" s="373" t="e">
        <f t="shared" si="718"/>
        <v>#N/A</v>
      </c>
      <c r="BA762" s="363"/>
      <c r="BB762" s="365"/>
      <c r="BC762" s="377"/>
      <c r="BD762" s="365"/>
      <c r="BE762" s="365"/>
      <c r="BF762" s="365"/>
      <c r="BG762" s="365"/>
      <c r="BH762" s="365"/>
      <c r="BI762" s="365"/>
      <c r="BJ762" s="365"/>
      <c r="BK762" s="365"/>
      <c r="BL762" s="376"/>
      <c r="BM762" s="376"/>
      <c r="BN762" s="260"/>
      <c r="BO762" s="260"/>
      <c r="BP762" s="260"/>
      <c r="BQ762" s="263"/>
      <c r="BR762" s="263"/>
    </row>
    <row r="763" spans="1:70" s="50" customFormat="1" ht="27.75" customHeight="1" x14ac:dyDescent="0.2">
      <c r="A763" s="22">
        <f t="shared" ref="A763:A770" si="725">A762+1</f>
        <v>543</v>
      </c>
      <c r="B763" s="51"/>
      <c r="C763" s="52"/>
      <c r="D763" s="53"/>
      <c r="E763" s="54"/>
      <c r="F763" s="55"/>
      <c r="G763" s="56"/>
      <c r="H763" s="57"/>
      <c r="I763" s="275"/>
      <c r="J763" s="58"/>
      <c r="K763" s="59"/>
      <c r="L763" s="60"/>
      <c r="M763" s="59"/>
      <c r="N763" s="60"/>
      <c r="O763" s="59"/>
      <c r="P763" s="60"/>
      <c r="Q763" s="61"/>
      <c r="R763" s="286"/>
      <c r="S763" s="58"/>
      <c r="T763" s="59"/>
      <c r="U763" s="59"/>
      <c r="V763" s="61"/>
      <c r="W763" s="294"/>
      <c r="X763" s="59"/>
      <c r="Y763" s="60"/>
      <c r="Z763" s="59"/>
      <c r="AA763" s="60"/>
      <c r="AB763" s="61"/>
      <c r="AC763" s="62"/>
      <c r="AD763" s="63"/>
      <c r="AE763" s="63"/>
      <c r="AF763" s="64"/>
      <c r="AG763" s="65"/>
      <c r="AH763" s="61"/>
      <c r="AI763" s="510"/>
      <c r="AJ763" s="510"/>
      <c r="AK763" s="511"/>
      <c r="AL763" s="100"/>
      <c r="AM763" s="382" t="str">
        <f t="shared" si="723"/>
        <v xml:space="preserve"> </v>
      </c>
      <c r="AN763" s="95" t="str">
        <f t="shared" si="724"/>
        <v xml:space="preserve"> </v>
      </c>
      <c r="AO763" s="365"/>
      <c r="AP763" s="365"/>
      <c r="AQ763" s="256"/>
      <c r="AR763" s="365"/>
      <c r="AS763" s="365"/>
      <c r="AT763" s="364" t="e">
        <f t="shared" si="715"/>
        <v>#N/A</v>
      </c>
      <c r="AU763" s="365" t="e">
        <f t="shared" si="716"/>
        <v>#N/A</v>
      </c>
      <c r="AV763" s="372" t="str">
        <f t="shared" ca="1" si="675"/>
        <v/>
      </c>
      <c r="AW763" s="364" t="e">
        <f t="shared" ca="1" si="676"/>
        <v>#N/A</v>
      </c>
      <c r="AX763" s="373" t="e">
        <f t="shared" ca="1" si="677"/>
        <v>#N/A</v>
      </c>
      <c r="AY763" s="98" t="e">
        <f>IF(S1063=0,NA(),S1063)</f>
        <v>#N/A</v>
      </c>
      <c r="AZ763" s="373" t="e">
        <f t="shared" si="718"/>
        <v>#N/A</v>
      </c>
      <c r="BA763" s="363"/>
      <c r="BB763" s="365"/>
      <c r="BC763" s="377"/>
      <c r="BD763" s="365"/>
      <c r="BE763" s="365"/>
      <c r="BF763" s="365"/>
      <c r="BG763" s="365"/>
      <c r="BH763" s="365"/>
      <c r="BI763" s="365"/>
      <c r="BJ763" s="365"/>
      <c r="BK763" s="365"/>
      <c r="BL763" s="376"/>
      <c r="BM763" s="376"/>
      <c r="BN763" s="260"/>
      <c r="BO763" s="260"/>
      <c r="BP763" s="260"/>
      <c r="BQ763" s="263"/>
      <c r="BR763" s="263"/>
    </row>
    <row r="764" spans="1:70" s="50" customFormat="1" ht="27.75" customHeight="1" x14ac:dyDescent="0.2">
      <c r="A764" s="22">
        <f t="shared" si="725"/>
        <v>544</v>
      </c>
      <c r="B764" s="51"/>
      <c r="C764" s="52"/>
      <c r="D764" s="53"/>
      <c r="E764" s="54"/>
      <c r="F764" s="55"/>
      <c r="G764" s="56"/>
      <c r="H764" s="57"/>
      <c r="I764" s="275"/>
      <c r="J764" s="58"/>
      <c r="K764" s="59"/>
      <c r="L764" s="60"/>
      <c r="M764" s="59"/>
      <c r="N764" s="60"/>
      <c r="O764" s="59"/>
      <c r="P764" s="60"/>
      <c r="Q764" s="61"/>
      <c r="R764" s="286"/>
      <c r="S764" s="58"/>
      <c r="T764" s="59"/>
      <c r="U764" s="59"/>
      <c r="V764" s="61"/>
      <c r="W764" s="294"/>
      <c r="X764" s="59"/>
      <c r="Y764" s="60"/>
      <c r="Z764" s="59"/>
      <c r="AA764" s="60"/>
      <c r="AB764" s="61"/>
      <c r="AC764" s="62"/>
      <c r="AD764" s="63"/>
      <c r="AE764" s="63"/>
      <c r="AF764" s="64"/>
      <c r="AG764" s="65"/>
      <c r="AH764" s="61"/>
      <c r="AI764" s="510"/>
      <c r="AJ764" s="510"/>
      <c r="AK764" s="511"/>
      <c r="AL764" s="100"/>
      <c r="AM764" s="382" t="str">
        <f t="shared" si="723"/>
        <v xml:space="preserve"> </v>
      </c>
      <c r="AN764" s="95" t="str">
        <f t="shared" si="724"/>
        <v xml:space="preserve"> </v>
      </c>
      <c r="AO764" s="365"/>
      <c r="AP764" s="365"/>
      <c r="AQ764" s="256"/>
      <c r="AR764" s="365"/>
      <c r="AS764" s="365"/>
      <c r="AT764" s="364" t="e">
        <f t="shared" si="715"/>
        <v>#N/A</v>
      </c>
      <c r="AU764" s="365" t="e">
        <f t="shared" si="716"/>
        <v>#N/A</v>
      </c>
      <c r="AV764" s="372" t="str">
        <f t="shared" ca="1" si="675"/>
        <v/>
      </c>
      <c r="AW764" s="364" t="e">
        <f t="shared" ca="1" si="676"/>
        <v>#N/A</v>
      </c>
      <c r="AX764" s="373" t="e">
        <f t="shared" ca="1" si="677"/>
        <v>#N/A</v>
      </c>
      <c r="AY764" s="98" t="e">
        <f>IF(S1064=0,NA(),S1064)</f>
        <v>#N/A</v>
      </c>
      <c r="AZ764" s="373" t="e">
        <f t="shared" si="718"/>
        <v>#N/A</v>
      </c>
      <c r="BA764" s="363"/>
      <c r="BB764" s="365"/>
      <c r="BC764" s="377"/>
      <c r="BD764" s="365"/>
      <c r="BE764" s="365"/>
      <c r="BF764" s="365"/>
      <c r="BG764" s="365"/>
      <c r="BH764" s="365"/>
      <c r="BI764" s="365"/>
      <c r="BJ764" s="365"/>
      <c r="BK764" s="365"/>
      <c r="BL764" s="376"/>
      <c r="BM764" s="376"/>
      <c r="BN764" s="260"/>
      <c r="BO764" s="260"/>
      <c r="BP764" s="260"/>
      <c r="BQ764" s="263"/>
      <c r="BR764" s="263"/>
    </row>
    <row r="765" spans="1:70" s="50" customFormat="1" ht="27.75" customHeight="1" x14ac:dyDescent="0.2">
      <c r="A765" s="22">
        <f t="shared" si="725"/>
        <v>545</v>
      </c>
      <c r="B765" s="51"/>
      <c r="C765" s="52"/>
      <c r="D765" s="53"/>
      <c r="E765" s="54"/>
      <c r="F765" s="55"/>
      <c r="G765" s="56"/>
      <c r="H765" s="57"/>
      <c r="I765" s="275"/>
      <c r="J765" s="58"/>
      <c r="K765" s="59"/>
      <c r="L765" s="60"/>
      <c r="M765" s="59"/>
      <c r="N765" s="60"/>
      <c r="O765" s="59"/>
      <c r="P765" s="60"/>
      <c r="Q765" s="61"/>
      <c r="R765" s="286"/>
      <c r="S765" s="58"/>
      <c r="T765" s="59"/>
      <c r="U765" s="59"/>
      <c r="V765" s="61"/>
      <c r="W765" s="294"/>
      <c r="X765" s="59"/>
      <c r="Y765" s="60"/>
      <c r="Z765" s="59"/>
      <c r="AA765" s="60"/>
      <c r="AB765" s="61"/>
      <c r="AC765" s="62"/>
      <c r="AD765" s="63"/>
      <c r="AE765" s="63"/>
      <c r="AF765" s="64"/>
      <c r="AG765" s="65"/>
      <c r="AH765" s="61"/>
      <c r="AI765" s="510"/>
      <c r="AJ765" s="510"/>
      <c r="AK765" s="511"/>
      <c r="AL765" s="100"/>
      <c r="AM765" s="382" t="str">
        <f t="shared" si="723"/>
        <v xml:space="preserve"> </v>
      </c>
      <c r="AN765" s="95" t="str">
        <f t="shared" si="724"/>
        <v xml:space="preserve"> </v>
      </c>
      <c r="AO765" s="365"/>
      <c r="AP765" s="365"/>
      <c r="AQ765" s="256"/>
      <c r="AR765" s="365"/>
      <c r="AS765" s="365"/>
      <c r="AT765" s="364" t="e">
        <f t="shared" ref="AT765:AT774" si="726">IF(ISBLANK($B1069),NA(),$B1069)</f>
        <v>#N/A</v>
      </c>
      <c r="AU765" s="365" t="e">
        <f t="shared" ref="AU765:AU774" si="727">IF(ISBLANK($I1069),NA(),$I1069)</f>
        <v>#N/A</v>
      </c>
      <c r="AV765" s="372" t="str">
        <f t="shared" ca="1" si="675"/>
        <v/>
      </c>
      <c r="AW765" s="364" t="e">
        <f t="shared" ca="1" si="676"/>
        <v>#N/A</v>
      </c>
      <c r="AX765" s="373" t="e">
        <f t="shared" ca="1" si="677"/>
        <v>#N/A</v>
      </c>
      <c r="AY765" s="98" t="e">
        <f>IF(S1069=0,NA(),S1069)</f>
        <v>#N/A</v>
      </c>
      <c r="AZ765" s="373" t="e">
        <f>IF(V1069=0,NA(),V1069)</f>
        <v>#N/A</v>
      </c>
      <c r="BA765" s="363"/>
      <c r="BB765" s="365"/>
      <c r="BC765" s="377"/>
      <c r="BD765" s="365"/>
      <c r="BE765" s="365"/>
      <c r="BF765" s="365"/>
      <c r="BG765" s="365"/>
      <c r="BH765" s="365"/>
      <c r="BI765" s="365"/>
      <c r="BJ765" s="365"/>
      <c r="BK765" s="365"/>
      <c r="BL765" s="376"/>
      <c r="BM765" s="376"/>
      <c r="BN765" s="260"/>
      <c r="BO765" s="260"/>
      <c r="BP765" s="260"/>
      <c r="BQ765" s="263"/>
      <c r="BR765" s="263"/>
    </row>
    <row r="766" spans="1:70" s="50" customFormat="1" ht="27.75" customHeight="1" x14ac:dyDescent="0.2">
      <c r="A766" s="22">
        <f t="shared" si="725"/>
        <v>546</v>
      </c>
      <c r="B766" s="51"/>
      <c r="C766" s="52"/>
      <c r="D766" s="53"/>
      <c r="E766" s="54"/>
      <c r="F766" s="55"/>
      <c r="G766" s="56"/>
      <c r="H766" s="57"/>
      <c r="I766" s="275"/>
      <c r="J766" s="58"/>
      <c r="K766" s="59"/>
      <c r="L766" s="60"/>
      <c r="M766" s="59"/>
      <c r="N766" s="60"/>
      <c r="O766" s="59"/>
      <c r="P766" s="60"/>
      <c r="Q766" s="61"/>
      <c r="R766" s="286"/>
      <c r="S766" s="58"/>
      <c r="T766" s="59"/>
      <c r="U766" s="59"/>
      <c r="V766" s="61"/>
      <c r="W766" s="294"/>
      <c r="X766" s="59"/>
      <c r="Y766" s="60"/>
      <c r="Z766" s="59"/>
      <c r="AA766" s="60"/>
      <c r="AB766" s="61"/>
      <c r="AC766" s="62"/>
      <c r="AD766" s="63"/>
      <c r="AE766" s="63"/>
      <c r="AF766" s="64"/>
      <c r="AG766" s="65"/>
      <c r="AH766" s="61"/>
      <c r="AI766" s="510"/>
      <c r="AJ766" s="510"/>
      <c r="AK766" s="511"/>
      <c r="AL766" s="100"/>
      <c r="AM766" s="382" t="str">
        <f t="shared" si="723"/>
        <v xml:space="preserve"> </v>
      </c>
      <c r="AN766" s="95" t="str">
        <f t="shared" si="724"/>
        <v xml:space="preserve"> </v>
      </c>
      <c r="AO766" s="365"/>
      <c r="AP766" s="365"/>
      <c r="AQ766" s="256"/>
      <c r="AR766" s="365"/>
      <c r="AS766" s="365"/>
      <c r="AT766" s="364" t="e">
        <f t="shared" si="726"/>
        <v>#N/A</v>
      </c>
      <c r="AU766" s="365" t="e">
        <f t="shared" si="727"/>
        <v>#N/A</v>
      </c>
      <c r="AV766" s="372" t="str">
        <f t="shared" ca="1" si="675"/>
        <v/>
      </c>
      <c r="AW766" s="364" t="e">
        <f t="shared" ca="1" si="676"/>
        <v>#N/A</v>
      </c>
      <c r="AX766" s="373" t="e">
        <f t="shared" ca="1" si="677"/>
        <v>#N/A</v>
      </c>
      <c r="AY766" s="98" t="e">
        <f t="shared" ref="AY766:AY774" si="728">IF(S1070=0,NA(),S1070)</f>
        <v>#N/A</v>
      </c>
      <c r="AZ766" s="373" t="e">
        <f t="shared" ref="AZ766:AZ774" si="729">IF(V1070=0,NA(),V1070)</f>
        <v>#N/A</v>
      </c>
      <c r="BA766" s="363"/>
      <c r="BB766" s="365"/>
      <c r="BC766" s="377"/>
      <c r="BD766" s="365"/>
      <c r="BE766" s="365"/>
      <c r="BF766" s="365"/>
      <c r="BG766" s="365"/>
      <c r="BH766" s="365"/>
      <c r="BI766" s="365"/>
      <c r="BJ766" s="365"/>
      <c r="BK766" s="365"/>
      <c r="BL766" s="376"/>
      <c r="BM766" s="376"/>
      <c r="BN766" s="260"/>
      <c r="BO766" s="260"/>
      <c r="BP766" s="260"/>
      <c r="BQ766" s="263"/>
      <c r="BR766" s="263"/>
    </row>
    <row r="767" spans="1:70" s="50" customFormat="1" ht="27.75" customHeight="1" x14ac:dyDescent="0.2">
      <c r="A767" s="22">
        <f>A766+1</f>
        <v>547</v>
      </c>
      <c r="B767" s="51"/>
      <c r="C767" s="52"/>
      <c r="D767" s="53"/>
      <c r="E767" s="54"/>
      <c r="F767" s="55"/>
      <c r="G767" s="56"/>
      <c r="H767" s="57"/>
      <c r="I767" s="275"/>
      <c r="J767" s="58"/>
      <c r="K767" s="59"/>
      <c r="L767" s="60"/>
      <c r="M767" s="59"/>
      <c r="N767" s="60"/>
      <c r="O767" s="59"/>
      <c r="P767" s="60"/>
      <c r="Q767" s="61"/>
      <c r="R767" s="286"/>
      <c r="S767" s="58"/>
      <c r="T767" s="59"/>
      <c r="U767" s="59"/>
      <c r="V767" s="61"/>
      <c r="W767" s="294"/>
      <c r="X767" s="59"/>
      <c r="Y767" s="60"/>
      <c r="Z767" s="59"/>
      <c r="AA767" s="60"/>
      <c r="AB767" s="61"/>
      <c r="AC767" s="62"/>
      <c r="AD767" s="63"/>
      <c r="AE767" s="63"/>
      <c r="AF767" s="64"/>
      <c r="AG767" s="65"/>
      <c r="AH767" s="61"/>
      <c r="AI767" s="510"/>
      <c r="AJ767" s="510"/>
      <c r="AK767" s="511"/>
      <c r="AL767" s="100"/>
      <c r="AM767" s="382" t="str">
        <f t="shared" si="723"/>
        <v xml:space="preserve"> </v>
      </c>
      <c r="AN767" s="95" t="str">
        <f t="shared" si="724"/>
        <v xml:space="preserve"> </v>
      </c>
      <c r="AO767" s="365"/>
      <c r="AP767" s="365"/>
      <c r="AQ767" s="256"/>
      <c r="AR767" s="365"/>
      <c r="AS767" s="365"/>
      <c r="AT767" s="364" t="e">
        <f t="shared" si="726"/>
        <v>#N/A</v>
      </c>
      <c r="AU767" s="365" t="e">
        <f t="shared" si="727"/>
        <v>#N/A</v>
      </c>
      <c r="AV767" s="372" t="str">
        <f t="shared" ca="1" si="675"/>
        <v/>
      </c>
      <c r="AW767" s="364" t="e">
        <f t="shared" ca="1" si="676"/>
        <v>#N/A</v>
      </c>
      <c r="AX767" s="373" t="e">
        <f t="shared" ca="1" si="677"/>
        <v>#N/A</v>
      </c>
      <c r="AY767" s="98" t="e">
        <f t="shared" si="728"/>
        <v>#N/A</v>
      </c>
      <c r="AZ767" s="373" t="e">
        <f t="shared" si="729"/>
        <v>#N/A</v>
      </c>
      <c r="BA767" s="363"/>
      <c r="BB767" s="365"/>
      <c r="BC767" s="377"/>
      <c r="BD767" s="365"/>
      <c r="BE767" s="365"/>
      <c r="BF767" s="365"/>
      <c r="BG767" s="365"/>
      <c r="BH767" s="365"/>
      <c r="BI767" s="365"/>
      <c r="BJ767" s="365"/>
      <c r="BK767" s="365"/>
      <c r="BL767" s="376"/>
      <c r="BM767" s="376"/>
      <c r="BN767" s="260"/>
      <c r="BO767" s="260"/>
      <c r="BP767" s="260"/>
      <c r="BQ767" s="263"/>
      <c r="BR767" s="263"/>
    </row>
    <row r="768" spans="1:70" s="50" customFormat="1" ht="27.75" customHeight="1" x14ac:dyDescent="0.2">
      <c r="A768" s="22">
        <f t="shared" si="725"/>
        <v>548</v>
      </c>
      <c r="B768" s="51"/>
      <c r="C768" s="52"/>
      <c r="D768" s="53"/>
      <c r="E768" s="54"/>
      <c r="F768" s="55"/>
      <c r="G768" s="56"/>
      <c r="H768" s="57"/>
      <c r="I768" s="275"/>
      <c r="J768" s="58"/>
      <c r="K768" s="59"/>
      <c r="L768" s="60"/>
      <c r="M768" s="59"/>
      <c r="N768" s="60"/>
      <c r="O768" s="59"/>
      <c r="P768" s="60"/>
      <c r="Q768" s="61"/>
      <c r="R768" s="286"/>
      <c r="S768" s="58"/>
      <c r="T768" s="59"/>
      <c r="U768" s="59"/>
      <c r="V768" s="61"/>
      <c r="W768" s="294"/>
      <c r="X768" s="59"/>
      <c r="Y768" s="60"/>
      <c r="Z768" s="59"/>
      <c r="AA768" s="60"/>
      <c r="AB768" s="61"/>
      <c r="AC768" s="62"/>
      <c r="AD768" s="63"/>
      <c r="AE768" s="63"/>
      <c r="AF768" s="64"/>
      <c r="AG768" s="65"/>
      <c r="AH768" s="61"/>
      <c r="AI768" s="510"/>
      <c r="AJ768" s="510"/>
      <c r="AK768" s="511"/>
      <c r="AL768" s="100"/>
      <c r="AM768" s="382" t="str">
        <f t="shared" si="723"/>
        <v xml:space="preserve"> </v>
      </c>
      <c r="AN768" s="95" t="str">
        <f t="shared" si="724"/>
        <v xml:space="preserve"> </v>
      </c>
      <c r="AO768" s="365"/>
      <c r="AP768" s="365"/>
      <c r="AQ768" s="256"/>
      <c r="AR768" s="365"/>
      <c r="AS768" s="365"/>
      <c r="AT768" s="364" t="e">
        <f t="shared" si="726"/>
        <v>#N/A</v>
      </c>
      <c r="AU768" s="365" t="e">
        <f t="shared" si="727"/>
        <v>#N/A</v>
      </c>
      <c r="AV768" s="372" t="str">
        <f t="shared" ca="1" si="675"/>
        <v/>
      </c>
      <c r="AW768" s="364" t="e">
        <f t="shared" ca="1" si="676"/>
        <v>#N/A</v>
      </c>
      <c r="AX768" s="373" t="e">
        <f t="shared" ca="1" si="677"/>
        <v>#N/A</v>
      </c>
      <c r="AY768" s="98" t="e">
        <f t="shared" si="728"/>
        <v>#N/A</v>
      </c>
      <c r="AZ768" s="373" t="e">
        <f t="shared" si="729"/>
        <v>#N/A</v>
      </c>
      <c r="BA768" s="363"/>
      <c r="BB768" s="365"/>
      <c r="BC768" s="377"/>
      <c r="BD768" s="365"/>
      <c r="BE768" s="365"/>
      <c r="BF768" s="365"/>
      <c r="BG768" s="365"/>
      <c r="BH768" s="365"/>
      <c r="BI768" s="365"/>
      <c r="BJ768" s="365"/>
      <c r="BK768" s="365"/>
      <c r="BL768" s="376"/>
      <c r="BM768" s="376"/>
      <c r="BN768" s="260"/>
      <c r="BO768" s="260"/>
      <c r="BP768" s="260"/>
      <c r="BQ768" s="263"/>
      <c r="BR768" s="263"/>
    </row>
    <row r="769" spans="1:70" s="50" customFormat="1" ht="27.75" customHeight="1" x14ac:dyDescent="0.2">
      <c r="A769" s="22">
        <f t="shared" si="725"/>
        <v>549</v>
      </c>
      <c r="B769" s="51"/>
      <c r="C769" s="52"/>
      <c r="D769" s="53"/>
      <c r="E769" s="54"/>
      <c r="F769" s="55"/>
      <c r="G769" s="56"/>
      <c r="H769" s="57"/>
      <c r="I769" s="275"/>
      <c r="J769" s="58"/>
      <c r="K769" s="59"/>
      <c r="L769" s="60"/>
      <c r="M769" s="59"/>
      <c r="N769" s="60"/>
      <c r="O769" s="59"/>
      <c r="P769" s="60"/>
      <c r="Q769" s="61"/>
      <c r="R769" s="286"/>
      <c r="S769" s="58"/>
      <c r="T769" s="59"/>
      <c r="U769" s="59"/>
      <c r="V769" s="61"/>
      <c r="W769" s="294"/>
      <c r="X769" s="59"/>
      <c r="Y769" s="60"/>
      <c r="Z769" s="59"/>
      <c r="AA769" s="60"/>
      <c r="AB769" s="61"/>
      <c r="AC769" s="62"/>
      <c r="AD769" s="63"/>
      <c r="AE769" s="63"/>
      <c r="AF769" s="64"/>
      <c r="AG769" s="65"/>
      <c r="AH769" s="61"/>
      <c r="AI769" s="510"/>
      <c r="AJ769" s="510"/>
      <c r="AK769" s="511"/>
      <c r="AL769" s="100"/>
      <c r="AM769" s="382" t="str">
        <f t="shared" si="723"/>
        <v xml:space="preserve"> </v>
      </c>
      <c r="AN769" s="95" t="str">
        <f t="shared" si="724"/>
        <v xml:space="preserve"> </v>
      </c>
      <c r="AO769" s="365"/>
      <c r="AP769" s="365"/>
      <c r="AQ769" s="256"/>
      <c r="AR769" s="365"/>
      <c r="AS769" s="365"/>
      <c r="AT769" s="364" t="e">
        <f t="shared" si="726"/>
        <v>#N/A</v>
      </c>
      <c r="AU769" s="365" t="e">
        <f t="shared" si="727"/>
        <v>#N/A</v>
      </c>
      <c r="AV769" s="372" t="str">
        <f t="shared" ca="1" si="675"/>
        <v/>
      </c>
      <c r="AW769" s="364" t="e">
        <f t="shared" ca="1" si="676"/>
        <v>#N/A</v>
      </c>
      <c r="AX769" s="373" t="e">
        <f t="shared" ca="1" si="677"/>
        <v>#N/A</v>
      </c>
      <c r="AY769" s="98" t="e">
        <f t="shared" si="728"/>
        <v>#N/A</v>
      </c>
      <c r="AZ769" s="373" t="e">
        <f t="shared" si="729"/>
        <v>#N/A</v>
      </c>
      <c r="BA769" s="365"/>
      <c r="BB769" s="365"/>
      <c r="BC769" s="377"/>
      <c r="BD769" s="365"/>
      <c r="BE769" s="365"/>
      <c r="BF769" s="365"/>
      <c r="BG769" s="365"/>
      <c r="BH769" s="365"/>
      <c r="BI769" s="365"/>
      <c r="BJ769" s="365"/>
      <c r="BK769" s="365"/>
      <c r="BL769" s="376"/>
      <c r="BM769" s="376"/>
      <c r="BN769" s="260"/>
      <c r="BO769" s="260"/>
      <c r="BP769" s="260"/>
      <c r="BQ769" s="263"/>
      <c r="BR769" s="263"/>
    </row>
    <row r="770" spans="1:70" s="50" customFormat="1" ht="27.75" customHeight="1" thickBot="1" x14ac:dyDescent="0.25">
      <c r="A770" s="23">
        <f t="shared" si="725"/>
        <v>550</v>
      </c>
      <c r="B770" s="66"/>
      <c r="C770" s="67"/>
      <c r="D770" s="68"/>
      <c r="E770" s="69"/>
      <c r="F770" s="70"/>
      <c r="G770" s="71"/>
      <c r="H770" s="72"/>
      <c r="I770" s="276"/>
      <c r="J770" s="73"/>
      <c r="K770" s="74"/>
      <c r="L770" s="75"/>
      <c r="M770" s="74"/>
      <c r="N770" s="75"/>
      <c r="O770" s="74"/>
      <c r="P770" s="75"/>
      <c r="Q770" s="76"/>
      <c r="R770" s="287"/>
      <c r="S770" s="73"/>
      <c r="T770" s="74"/>
      <c r="U770" s="74"/>
      <c r="V770" s="76"/>
      <c r="W770" s="295"/>
      <c r="X770" s="74"/>
      <c r="Y770" s="75"/>
      <c r="Z770" s="74"/>
      <c r="AA770" s="75"/>
      <c r="AB770" s="76"/>
      <c r="AC770" s="77"/>
      <c r="AD770" s="78"/>
      <c r="AE770" s="78"/>
      <c r="AF770" s="79"/>
      <c r="AG770" s="80"/>
      <c r="AH770" s="76"/>
      <c r="AI770" s="518"/>
      <c r="AJ770" s="518"/>
      <c r="AK770" s="519"/>
      <c r="AL770" s="100"/>
      <c r="AM770" s="382" t="str">
        <f t="shared" si="723"/>
        <v xml:space="preserve"> </v>
      </c>
      <c r="AN770" s="95" t="str">
        <f t="shared" si="724"/>
        <v xml:space="preserve"> </v>
      </c>
      <c r="AO770" s="365"/>
      <c r="AP770" s="365"/>
      <c r="AQ770" s="256"/>
      <c r="AR770" s="365"/>
      <c r="AS770" s="365"/>
      <c r="AT770" s="364" t="e">
        <f t="shared" si="726"/>
        <v>#N/A</v>
      </c>
      <c r="AU770" s="365" t="e">
        <f t="shared" si="727"/>
        <v>#N/A</v>
      </c>
      <c r="AV770" s="372" t="str">
        <f t="shared" ca="1" si="675"/>
        <v/>
      </c>
      <c r="AW770" s="364" t="e">
        <f t="shared" ca="1" si="676"/>
        <v>#N/A</v>
      </c>
      <c r="AX770" s="373" t="e">
        <f t="shared" ca="1" si="677"/>
        <v>#N/A</v>
      </c>
      <c r="AY770" s="98" t="e">
        <f t="shared" si="728"/>
        <v>#N/A</v>
      </c>
      <c r="AZ770" s="373" t="e">
        <f t="shared" si="729"/>
        <v>#N/A</v>
      </c>
      <c r="BA770" s="365"/>
      <c r="BB770" s="365"/>
      <c r="BC770" s="377"/>
      <c r="BD770" s="365"/>
      <c r="BE770" s="365"/>
      <c r="BF770" s="365"/>
      <c r="BG770" s="365"/>
      <c r="BH770" s="365"/>
      <c r="BI770" s="365"/>
      <c r="BJ770" s="365"/>
      <c r="BK770" s="365"/>
      <c r="BL770" s="376"/>
      <c r="BM770" s="376"/>
      <c r="BN770" s="260"/>
      <c r="BO770" s="260"/>
      <c r="BP770" s="260"/>
      <c r="BQ770" s="263"/>
      <c r="BR770" s="263"/>
    </row>
    <row r="771" spans="1:70" ht="4.5" customHeight="1" thickBot="1" x14ac:dyDescent="0.25">
      <c r="A771" s="91">
        <f>AK774</f>
        <v>55</v>
      </c>
      <c r="B771" s="235"/>
      <c r="C771" s="235"/>
      <c r="D771" s="235"/>
      <c r="E771" s="235"/>
      <c r="F771" s="235"/>
      <c r="G771" s="235"/>
      <c r="H771" s="235"/>
      <c r="I771" s="235"/>
      <c r="J771" s="280"/>
      <c r="K771" s="280"/>
      <c r="L771" s="280"/>
      <c r="M771" s="280"/>
      <c r="N771" s="280"/>
      <c r="O771" s="280"/>
      <c r="P771" s="280"/>
      <c r="Q771" s="280"/>
      <c r="R771" s="280"/>
      <c r="S771" s="292"/>
      <c r="T771" s="292"/>
      <c r="U771" s="292"/>
      <c r="V771" s="292"/>
      <c r="W771" s="292"/>
      <c r="X771" s="292"/>
      <c r="Y771" s="292"/>
      <c r="Z771" s="292"/>
      <c r="AA771" s="292"/>
      <c r="AB771" s="292"/>
      <c r="AC771" s="292"/>
      <c r="AD771" s="236"/>
      <c r="AE771" s="237"/>
      <c r="AF771" s="236"/>
      <c r="AG771" s="238"/>
      <c r="AH771" s="536"/>
      <c r="AI771" s="537"/>
      <c r="AJ771" s="537"/>
      <c r="AK771" s="537"/>
      <c r="AL771" s="383"/>
      <c r="AM771" s="384"/>
      <c r="AN771" s="383"/>
      <c r="AT771" s="364" t="e">
        <f t="shared" si="726"/>
        <v>#N/A</v>
      </c>
      <c r="AU771" s="365" t="e">
        <f t="shared" si="727"/>
        <v>#N/A</v>
      </c>
      <c r="AV771" s="372" t="str">
        <f t="shared" ca="1" si="675"/>
        <v/>
      </c>
      <c r="AW771" s="364" t="e">
        <f t="shared" ca="1" si="676"/>
        <v>#N/A</v>
      </c>
      <c r="AX771" s="373" t="e">
        <f t="shared" ca="1" si="677"/>
        <v>#N/A</v>
      </c>
      <c r="AY771" s="98" t="e">
        <f t="shared" si="728"/>
        <v>#N/A</v>
      </c>
      <c r="AZ771" s="373" t="e">
        <f t="shared" si="729"/>
        <v>#N/A</v>
      </c>
      <c r="BC771" s="377"/>
    </row>
    <row r="772" spans="1:70" ht="26.25" customHeight="1" x14ac:dyDescent="0.2">
      <c r="A772" s="163">
        <f>A758+1</f>
        <v>55</v>
      </c>
      <c r="B772" s="523"/>
      <c r="C772" s="523"/>
      <c r="D772" s="523"/>
      <c r="E772" s="524"/>
      <c r="F772" s="527" t="str">
        <f>IF('FRONT PAGE'!$A$1="www.fly-logics.com","TOTAL PAGE",0)</f>
        <v>TOTAL PAGE</v>
      </c>
      <c r="G772" s="528"/>
      <c r="H772" s="529"/>
      <c r="I772" s="314" t="str">
        <f>IF('FRONT PAGE'!$A$1="www.fly-logics.com",IF(SUM(I761:I771)=0," ",SUM(I761:I771)),0)</f>
        <v xml:space="preserve"> </v>
      </c>
      <c r="J772" s="315" t="str">
        <f>IF('FRONT PAGE'!$A$1="www.fly-logics.com",IF(SUM(J761:J771)=0," ",SUM(J761:J771)),0)</f>
        <v xml:space="preserve"> </v>
      </c>
      <c r="K772" s="316" t="str">
        <f>IF('FRONT PAGE'!$A$1="www.fly-logics.com",IF(SUM(K761:K771)=0," ",SUM(K761:K771)),0)</f>
        <v xml:space="preserve"> </v>
      </c>
      <c r="L772" s="317" t="str">
        <f>IF('FRONT PAGE'!$A$1="www.fly-logics.com",IF(SUM(L761:L771)=0," ",SUM(L761:L771)),0)</f>
        <v xml:space="preserve"> </v>
      </c>
      <c r="M772" s="316" t="str">
        <f>IF('FRONT PAGE'!$A$1="www.fly-logics.com",IF(SUM(M761:M771)=0," ",SUM(M761:M771)),0)</f>
        <v xml:space="preserve"> </v>
      </c>
      <c r="N772" s="317" t="str">
        <f>IF('FRONT PAGE'!$A$1="www.fly-logics.com",IF(SUM(N761:N771)=0," ",SUM(N761:N771)),0)</f>
        <v xml:space="preserve"> </v>
      </c>
      <c r="O772" s="316" t="str">
        <f>IF('FRONT PAGE'!$A$1="www.fly-logics.com",IF(SUM(O761:O771)=0," ",SUM(O761:O771)),0)</f>
        <v xml:space="preserve"> </v>
      </c>
      <c r="P772" s="317" t="str">
        <f>IF('FRONT PAGE'!$A$1="www.fly-logics.com",IF(SUM(P761:P771)=0," ",SUM(P761:P771)),0)</f>
        <v xml:space="preserve"> </v>
      </c>
      <c r="Q772" s="318" t="str">
        <f>IF('FRONT PAGE'!$A$1="www.fly-logics.com",IF(SUM(Q761:Q771)=0," ",SUM(Q761:Q771)),0)</f>
        <v xml:space="preserve"> </v>
      </c>
      <c r="R772" s="319"/>
      <c r="S772" s="315" t="str">
        <f>IF('FRONT PAGE'!$A$1="www.fly-logics.com",IF(SUM(S761:S771)=0," ",SUM(S761:S771)),0)</f>
        <v xml:space="preserve"> </v>
      </c>
      <c r="T772" s="316" t="str">
        <f>IF('FRONT PAGE'!$A$1="www.fly-logics.com",IF(SUM(T761:T771)=0," ",SUM(T761:T771)),0)</f>
        <v xml:space="preserve"> </v>
      </c>
      <c r="U772" s="316" t="str">
        <f>IF('FRONT PAGE'!$A$1="www.fly-logics.com",IF(SUM(U761:U771)=0," ",SUM(U761:U771)),0)</f>
        <v xml:space="preserve"> </v>
      </c>
      <c r="V772" s="318" t="str">
        <f>IF('FRONT PAGE'!$A$1="www.fly-logics.com",IF(SUM(V761:V771)=0," ",SUM(V761:V771)),0)</f>
        <v xml:space="preserve"> </v>
      </c>
      <c r="W772" s="315" t="str">
        <f>IF('FRONT PAGE'!$A$1="www.fly-logics.com",IF(SUM(W761:W771)=0," ",SUM(W761:W771)),0)</f>
        <v xml:space="preserve"> </v>
      </c>
      <c r="X772" s="316" t="str">
        <f>IF('FRONT PAGE'!$A$1="www.fly-logics.com",IF(SUM(X761:X771)=0," ",SUM(X761:X771)),0)</f>
        <v xml:space="preserve"> </v>
      </c>
      <c r="Y772" s="317" t="str">
        <f>IF('FRONT PAGE'!$A$1="www.fly-logics.com",IF(SUM(Y761:Y771)=0," ",SUM(Y761:Y771)),0)</f>
        <v xml:space="preserve"> </v>
      </c>
      <c r="Z772" s="316" t="str">
        <f>IF('FRONT PAGE'!$A$1="www.fly-logics.com",IF(SUM(Z761:Z771)=0," ",SUM(Z761:Z771)),0)</f>
        <v xml:space="preserve"> </v>
      </c>
      <c r="AA772" s="317" t="str">
        <f>IF('FRONT PAGE'!$A$1="www.fly-logics.com",IF(SUM(AA761:AA771)=0," ",SUM(AA761:AA771)),0)</f>
        <v xml:space="preserve"> </v>
      </c>
      <c r="AB772" s="318" t="str">
        <f>IF('FRONT PAGE'!$A$1="www.fly-logics.com",IF(SUM(AB761:AB771)=0," ",SUM(AB761:AB771)),0)</f>
        <v xml:space="preserve"> </v>
      </c>
      <c r="AC772" s="329" t="str">
        <f>IF('FRONT PAGE'!$A$1="www.fly-logics.com",IF(SUM(AC761:AC771)=0," ",SUM(AC761:AC771)),0)</f>
        <v xml:space="preserve"> </v>
      </c>
      <c r="AD772" s="321" t="str">
        <f>IF('FRONT PAGE'!$A$1="www.fly-logics.com",IF(SUM(AD761:AD771)=0," ",SUM(AD761:AD771)),0)</f>
        <v xml:space="preserve"> </v>
      </c>
      <c r="AE772" s="321" t="str">
        <f>IF('FRONT PAGE'!$A$1="www.fly-logics.com",IF(SUM(AE761:AE771)=0," ",SUM(AE761:AE771)),0)</f>
        <v xml:space="preserve"> </v>
      </c>
      <c r="AF772" s="322" t="str">
        <f>IF('FRONT PAGE'!$A$1="www.fly-logics.com",IF(SUM(AF761:AF771)=0," ",SUM(AF761:AF771)),0)</f>
        <v xml:space="preserve"> </v>
      </c>
      <c r="AG772" s="323" t="str">
        <f>IF('FRONT PAGE'!$A$1="www.fly-logics.com",IF(SUM(AG761:AG771)=0," ",SUM(AG761:AG771)),0)</f>
        <v xml:space="preserve"> </v>
      </c>
      <c r="AH772" s="520" t="str">
        <f>IF('FRONT PAGE'!$A$1="www.fly-logics.com","I certify that all the data in this
logbook are accurate",0)</f>
        <v>I certify that all the data in this
logbook are accurate</v>
      </c>
      <c r="AI772" s="521"/>
      <c r="AJ772" s="521"/>
      <c r="AK772" s="522"/>
      <c r="AL772" s="385"/>
      <c r="AM772" s="386"/>
      <c r="AN772" s="385"/>
      <c r="AT772" s="364" t="e">
        <f t="shared" si="726"/>
        <v>#N/A</v>
      </c>
      <c r="AU772" s="365" t="e">
        <f t="shared" si="727"/>
        <v>#N/A</v>
      </c>
      <c r="AV772" s="372" t="str">
        <f t="shared" ca="1" si="675"/>
        <v/>
      </c>
      <c r="AW772" s="364" t="e">
        <f t="shared" ca="1" si="676"/>
        <v>#N/A</v>
      </c>
      <c r="AX772" s="373" t="e">
        <f t="shared" ca="1" si="677"/>
        <v>#N/A</v>
      </c>
      <c r="AY772" s="98" t="e">
        <f t="shared" si="728"/>
        <v>#N/A</v>
      </c>
      <c r="AZ772" s="373" t="e">
        <f t="shared" si="729"/>
        <v>#N/A</v>
      </c>
      <c r="BA772" s="363"/>
      <c r="BC772" s="377"/>
    </row>
    <row r="773" spans="1:70" ht="26.25" customHeight="1" x14ac:dyDescent="0.2">
      <c r="A773" s="505">
        <f>AL757</f>
        <v>0</v>
      </c>
      <c r="B773" s="525"/>
      <c r="C773" s="525"/>
      <c r="D773" s="525"/>
      <c r="E773" s="526"/>
      <c r="F773" s="530" t="str">
        <f>IF('FRONT PAGE'!$A$1="www.fly-logics.com","TOTAL PREVIOUS LOGBOOK",0)</f>
        <v>TOTAL PREVIOUS LOGBOOK</v>
      </c>
      <c r="G773" s="531"/>
      <c r="H773" s="532"/>
      <c r="I773" s="333">
        <f>I760</f>
        <v>33.75</v>
      </c>
      <c r="J773" s="334">
        <f t="shared" ref="J773:Q773" si="730">J760</f>
        <v>33.75</v>
      </c>
      <c r="K773" s="335" t="str">
        <f t="shared" si="730"/>
        <v xml:space="preserve"> </v>
      </c>
      <c r="L773" s="336" t="str">
        <f t="shared" si="730"/>
        <v xml:space="preserve"> </v>
      </c>
      <c r="M773" s="335" t="str">
        <f t="shared" si="730"/>
        <v xml:space="preserve"> </v>
      </c>
      <c r="N773" s="336" t="str">
        <f t="shared" si="730"/>
        <v xml:space="preserve"> </v>
      </c>
      <c r="O773" s="335" t="str">
        <f t="shared" si="730"/>
        <v xml:space="preserve"> </v>
      </c>
      <c r="P773" s="336" t="str">
        <f t="shared" si="730"/>
        <v xml:space="preserve"> </v>
      </c>
      <c r="Q773" s="337" t="str">
        <f t="shared" si="730"/>
        <v xml:space="preserve"> </v>
      </c>
      <c r="R773" s="288">
        <v>10</v>
      </c>
      <c r="S773" s="331" t="str">
        <f>S760</f>
        <v xml:space="preserve"> </v>
      </c>
      <c r="T773" s="239">
        <f t="shared" ref="T773:AG773" si="731">T760</f>
        <v>13.75</v>
      </c>
      <c r="U773" s="239">
        <f t="shared" si="731"/>
        <v>20</v>
      </c>
      <c r="V773" s="240">
        <f t="shared" si="731"/>
        <v>5</v>
      </c>
      <c r="W773" s="241" t="str">
        <f t="shared" si="731"/>
        <v xml:space="preserve"> </v>
      </c>
      <c r="X773" s="239" t="str">
        <f t="shared" si="731"/>
        <v xml:space="preserve"> </v>
      </c>
      <c r="Y773" s="242">
        <f t="shared" si="731"/>
        <v>5</v>
      </c>
      <c r="Z773" s="239" t="str">
        <f t="shared" si="731"/>
        <v xml:space="preserve"> </v>
      </c>
      <c r="AA773" s="242">
        <f t="shared" si="731"/>
        <v>3.75</v>
      </c>
      <c r="AB773" s="240" t="str">
        <f t="shared" si="731"/>
        <v xml:space="preserve"> </v>
      </c>
      <c r="AC773" s="243">
        <f t="shared" si="731"/>
        <v>14</v>
      </c>
      <c r="AD773" s="244" t="str">
        <f t="shared" si="731"/>
        <v xml:space="preserve"> </v>
      </c>
      <c r="AE773" s="244">
        <f t="shared" si="731"/>
        <v>14</v>
      </c>
      <c r="AF773" s="245" t="str">
        <f t="shared" si="731"/>
        <v xml:space="preserve"> </v>
      </c>
      <c r="AG773" s="332">
        <f t="shared" si="731"/>
        <v>17</v>
      </c>
      <c r="AH773" s="507"/>
      <c r="AI773" s="508"/>
      <c r="AJ773" s="508"/>
      <c r="AK773" s="509"/>
      <c r="AL773" s="385"/>
      <c r="AM773" s="386"/>
      <c r="AN773" s="385"/>
      <c r="AT773" s="364" t="e">
        <f t="shared" si="726"/>
        <v>#N/A</v>
      </c>
      <c r="AU773" s="365" t="e">
        <f t="shared" si="727"/>
        <v>#N/A</v>
      </c>
      <c r="AV773" s="372" t="str">
        <f t="shared" ref="AV773:AV836" ca="1" si="732">IFERROR($AT$3-AT773,"")</f>
        <v/>
      </c>
      <c r="AW773" s="364" t="e">
        <f t="shared" ref="AW773:AW836" ca="1" si="733">IF(AV773&gt;730,NA(),AT773)</f>
        <v>#N/A</v>
      </c>
      <c r="AX773" s="373" t="e">
        <f t="shared" ref="AX773:AX836" ca="1" si="734">IF(AV773&gt;730,NA(),AU773)</f>
        <v>#N/A</v>
      </c>
      <c r="AY773" s="98" t="e">
        <f t="shared" si="728"/>
        <v>#N/A</v>
      </c>
      <c r="AZ773" s="373" t="e">
        <f t="shared" si="729"/>
        <v>#N/A</v>
      </c>
      <c r="BA773" s="363"/>
      <c r="BC773" s="377"/>
    </row>
    <row r="774" spans="1:70" ht="26.25" customHeight="1" thickBot="1" x14ac:dyDescent="0.25">
      <c r="A774" s="506"/>
      <c r="B774" s="512" t="str">
        <f>IF('FRONT PAGE'!$A$1="www.fly-logics.com","Authority certifying flight hours 
STAMP &amp; SIGNATURE",0)</f>
        <v>Authority certifying flight hours 
STAMP &amp; SIGNATURE</v>
      </c>
      <c r="C774" s="512"/>
      <c r="D774" s="512"/>
      <c r="E774" s="513"/>
      <c r="F774" s="533" t="str">
        <f>IF('FRONT PAGE'!$A$1="www.fly-logics.com","TOTAL TO DATE",0)</f>
        <v>TOTAL TO DATE</v>
      </c>
      <c r="G774" s="534"/>
      <c r="H774" s="535"/>
      <c r="I774" s="32">
        <f t="shared" ref="I774:Q774" si="735">IF(SUM(I772:I773)=0," ",SUM(I772:I773))</f>
        <v>33.75</v>
      </c>
      <c r="J774" s="27">
        <f t="shared" si="735"/>
        <v>33.75</v>
      </c>
      <c r="K774" s="24" t="str">
        <f t="shared" si="735"/>
        <v xml:space="preserve"> </v>
      </c>
      <c r="L774" s="25" t="str">
        <f t="shared" si="735"/>
        <v xml:space="preserve"> </v>
      </c>
      <c r="M774" s="24" t="str">
        <f t="shared" si="735"/>
        <v xml:space="preserve"> </v>
      </c>
      <c r="N774" s="25" t="str">
        <f t="shared" si="735"/>
        <v xml:space="preserve"> </v>
      </c>
      <c r="O774" s="24" t="str">
        <f t="shared" si="735"/>
        <v xml:space="preserve"> </v>
      </c>
      <c r="P774" s="25" t="str">
        <f t="shared" si="735"/>
        <v xml:space="preserve"> </v>
      </c>
      <c r="Q774" s="26" t="str">
        <f t="shared" si="735"/>
        <v xml:space="preserve"> </v>
      </c>
      <c r="R774" s="289"/>
      <c r="S774" s="27" t="str">
        <f t="shared" ref="S774:AG774" si="736">IF(SUM(S772:S773)=0," ",SUM(S772:S773))</f>
        <v xml:space="preserve"> </v>
      </c>
      <c r="T774" s="24">
        <f t="shared" si="736"/>
        <v>13.75</v>
      </c>
      <c r="U774" s="24">
        <f t="shared" si="736"/>
        <v>20</v>
      </c>
      <c r="V774" s="26">
        <f t="shared" si="736"/>
        <v>5</v>
      </c>
      <c r="W774" s="27" t="str">
        <f t="shared" si="736"/>
        <v xml:space="preserve"> </v>
      </c>
      <c r="X774" s="24" t="str">
        <f t="shared" si="736"/>
        <v xml:space="preserve"> </v>
      </c>
      <c r="Y774" s="25">
        <f t="shared" si="736"/>
        <v>5</v>
      </c>
      <c r="Z774" s="24" t="str">
        <f t="shared" si="736"/>
        <v xml:space="preserve"> </v>
      </c>
      <c r="AA774" s="25">
        <f t="shared" si="736"/>
        <v>3.75</v>
      </c>
      <c r="AB774" s="26" t="str">
        <f t="shared" si="736"/>
        <v xml:space="preserve"> </v>
      </c>
      <c r="AC774" s="30">
        <f t="shared" si="736"/>
        <v>14</v>
      </c>
      <c r="AD774" s="28" t="str">
        <f t="shared" si="736"/>
        <v xml:space="preserve"> </v>
      </c>
      <c r="AE774" s="28">
        <f t="shared" si="736"/>
        <v>14</v>
      </c>
      <c r="AF774" s="31" t="str">
        <f t="shared" si="736"/>
        <v xml:space="preserve"> </v>
      </c>
      <c r="AG774" s="33">
        <f t="shared" si="736"/>
        <v>17</v>
      </c>
      <c r="AH774" s="514" t="str">
        <f>IF('FRONT PAGE'!$A$1="www.fly-logics.com","_____________________________
PILOT SIGNATURE",0)</f>
        <v>_____________________________
PILOT SIGNATURE</v>
      </c>
      <c r="AI774" s="515"/>
      <c r="AJ774" s="515"/>
      <c r="AK774" s="330">
        <f>A772</f>
        <v>55</v>
      </c>
      <c r="AL774" s="387"/>
      <c r="AM774" s="388"/>
      <c r="AN774" s="387"/>
      <c r="AT774" s="364" t="e">
        <f t="shared" si="726"/>
        <v>#N/A</v>
      </c>
      <c r="AU774" s="365" t="e">
        <f t="shared" si="727"/>
        <v>#N/A</v>
      </c>
      <c r="AV774" s="372" t="str">
        <f t="shared" ca="1" si="732"/>
        <v/>
      </c>
      <c r="AW774" s="364" t="e">
        <f t="shared" ca="1" si="733"/>
        <v>#N/A</v>
      </c>
      <c r="AX774" s="373" t="e">
        <f t="shared" ca="1" si="734"/>
        <v>#N/A</v>
      </c>
      <c r="AY774" s="98" t="e">
        <f t="shared" si="728"/>
        <v>#N/A</v>
      </c>
      <c r="AZ774" s="373" t="e">
        <f t="shared" si="729"/>
        <v>#N/A</v>
      </c>
      <c r="BA774" s="363"/>
      <c r="BC774" s="377"/>
    </row>
    <row r="775" spans="1:70" s="50" customFormat="1" ht="27.75" customHeight="1" x14ac:dyDescent="0.2">
      <c r="A775" s="29">
        <f>A770+1</f>
        <v>551</v>
      </c>
      <c r="B775" s="39"/>
      <c r="C775" s="40"/>
      <c r="D775" s="41"/>
      <c r="E775" s="42"/>
      <c r="F775" s="43"/>
      <c r="G775" s="44"/>
      <c r="H775" s="45"/>
      <c r="I775" s="281"/>
      <c r="J775" s="277"/>
      <c r="K775" s="278"/>
      <c r="L775" s="279"/>
      <c r="M775" s="278"/>
      <c r="N775" s="279"/>
      <c r="O775" s="278"/>
      <c r="P775" s="279"/>
      <c r="Q775" s="150"/>
      <c r="R775" s="285"/>
      <c r="S775" s="46"/>
      <c r="T775" s="47"/>
      <c r="U775" s="47"/>
      <c r="V775" s="48"/>
      <c r="W775" s="293"/>
      <c r="X775" s="278"/>
      <c r="Y775" s="279"/>
      <c r="Z775" s="278"/>
      <c r="AA775" s="279"/>
      <c r="AB775" s="150"/>
      <c r="AC775" s="282"/>
      <c r="AD775" s="283"/>
      <c r="AE775" s="283"/>
      <c r="AF775" s="284"/>
      <c r="AG775" s="49"/>
      <c r="AH775" s="48"/>
      <c r="AI775" s="516"/>
      <c r="AJ775" s="516"/>
      <c r="AK775" s="517"/>
      <c r="AL775" s="100"/>
      <c r="AM775" s="382" t="str">
        <f t="shared" ref="AM775:AM784" si="737">IF(B775=0," ",TEXT(B775,"MMM"))</f>
        <v xml:space="preserve"> </v>
      </c>
      <c r="AN775" s="95" t="str">
        <f t="shared" ref="AN775:AN784" si="738">IF(B775=0," ",YEAR(B775))</f>
        <v xml:space="preserve"> </v>
      </c>
      <c r="AO775" s="365"/>
      <c r="AP775" s="365"/>
      <c r="AQ775" s="256"/>
      <c r="AR775" s="365"/>
      <c r="AS775" s="365"/>
      <c r="AT775" s="364" t="e">
        <f t="shared" ref="AT775:AT784" si="739">IF(ISBLANK($B1083),NA(),$B1083)</f>
        <v>#N/A</v>
      </c>
      <c r="AU775" s="365" t="e">
        <f t="shared" ref="AU775:AU784" si="740">IF(ISBLANK($I1083),NA(),$I1083)</f>
        <v>#N/A</v>
      </c>
      <c r="AV775" s="372" t="str">
        <f t="shared" ca="1" si="732"/>
        <v/>
      </c>
      <c r="AW775" s="364" t="e">
        <f t="shared" ca="1" si="733"/>
        <v>#N/A</v>
      </c>
      <c r="AX775" s="373" t="e">
        <f t="shared" ca="1" si="734"/>
        <v>#N/A</v>
      </c>
      <c r="AY775" s="98" t="e">
        <f>IF(S1083=0,NA(),S1083)</f>
        <v>#N/A</v>
      </c>
      <c r="AZ775" s="373" t="e">
        <f>IF(V1083=0,NA(),V1083)</f>
        <v>#N/A</v>
      </c>
      <c r="BA775" s="363"/>
      <c r="BB775" s="365"/>
      <c r="BC775" s="377"/>
      <c r="BD775" s="365"/>
      <c r="BE775" s="365"/>
      <c r="BF775" s="365"/>
      <c r="BG775" s="365"/>
      <c r="BH775" s="365"/>
      <c r="BI775" s="365"/>
      <c r="BJ775" s="365"/>
      <c r="BK775" s="365"/>
      <c r="BL775" s="376"/>
      <c r="BM775" s="376"/>
      <c r="BN775" s="260"/>
      <c r="BO775" s="260"/>
      <c r="BP775" s="260"/>
      <c r="BQ775" s="263"/>
      <c r="BR775" s="263"/>
    </row>
    <row r="776" spans="1:70" s="50" customFormat="1" ht="27.75" customHeight="1" x14ac:dyDescent="0.2">
      <c r="A776" s="22">
        <f>A775+1</f>
        <v>552</v>
      </c>
      <c r="B776" s="51"/>
      <c r="C776" s="52"/>
      <c r="D776" s="53"/>
      <c r="E776" s="54"/>
      <c r="F776" s="55"/>
      <c r="G776" s="56"/>
      <c r="H776" s="57"/>
      <c r="I776" s="275"/>
      <c r="J776" s="58"/>
      <c r="K776" s="59"/>
      <c r="L776" s="60"/>
      <c r="M776" s="59"/>
      <c r="N776" s="60"/>
      <c r="O776" s="59"/>
      <c r="P776" s="60"/>
      <c r="Q776" s="61"/>
      <c r="R776" s="286"/>
      <c r="S776" s="58"/>
      <c r="T776" s="59"/>
      <c r="U776" s="59"/>
      <c r="V776" s="61"/>
      <c r="W776" s="294"/>
      <c r="X776" s="59"/>
      <c r="Y776" s="60"/>
      <c r="Z776" s="59"/>
      <c r="AA776" s="60"/>
      <c r="AB776" s="61"/>
      <c r="AC776" s="62"/>
      <c r="AD776" s="63"/>
      <c r="AE776" s="63"/>
      <c r="AF776" s="64"/>
      <c r="AG776" s="65"/>
      <c r="AH776" s="61"/>
      <c r="AI776" s="510"/>
      <c r="AJ776" s="510"/>
      <c r="AK776" s="511"/>
      <c r="AL776" s="100"/>
      <c r="AM776" s="382" t="str">
        <f t="shared" si="737"/>
        <v xml:space="preserve"> </v>
      </c>
      <c r="AN776" s="95" t="str">
        <f t="shared" si="738"/>
        <v xml:space="preserve"> </v>
      </c>
      <c r="AO776" s="365"/>
      <c r="AP776" s="365"/>
      <c r="AQ776" s="256"/>
      <c r="AR776" s="365"/>
      <c r="AS776" s="365"/>
      <c r="AT776" s="364" t="e">
        <f t="shared" si="739"/>
        <v>#N/A</v>
      </c>
      <c r="AU776" s="365" t="e">
        <f t="shared" si="740"/>
        <v>#N/A</v>
      </c>
      <c r="AV776" s="372" t="str">
        <f t="shared" ca="1" si="732"/>
        <v/>
      </c>
      <c r="AW776" s="364" t="e">
        <f t="shared" ca="1" si="733"/>
        <v>#N/A</v>
      </c>
      <c r="AX776" s="373" t="e">
        <f t="shared" ca="1" si="734"/>
        <v>#N/A</v>
      </c>
      <c r="AY776" s="98" t="e">
        <f t="shared" ref="AY776:AY784" si="741">IF(S1084=0,NA(),S1084)</f>
        <v>#N/A</v>
      </c>
      <c r="AZ776" s="373" t="e">
        <f t="shared" ref="AZ776:AZ784" si="742">IF(V1084=0,NA(),V1084)</f>
        <v>#N/A</v>
      </c>
      <c r="BA776" s="363"/>
      <c r="BB776" s="365"/>
      <c r="BC776" s="377"/>
      <c r="BD776" s="365"/>
      <c r="BE776" s="365"/>
      <c r="BF776" s="365"/>
      <c r="BG776" s="365"/>
      <c r="BH776" s="365"/>
      <c r="BI776" s="365"/>
      <c r="BJ776" s="365"/>
      <c r="BK776" s="365"/>
      <c r="BL776" s="376"/>
      <c r="BM776" s="376"/>
      <c r="BN776" s="260"/>
      <c r="BO776" s="260"/>
      <c r="BP776" s="260"/>
      <c r="BQ776" s="263"/>
      <c r="BR776" s="263"/>
    </row>
    <row r="777" spans="1:70" s="50" customFormat="1" ht="27.75" customHeight="1" x14ac:dyDescent="0.2">
      <c r="A777" s="22">
        <f t="shared" ref="A777:A784" si="743">A776+1</f>
        <v>553</v>
      </c>
      <c r="B777" s="51"/>
      <c r="C777" s="52"/>
      <c r="D777" s="53"/>
      <c r="E777" s="54"/>
      <c r="F777" s="55"/>
      <c r="G777" s="56"/>
      <c r="H777" s="57"/>
      <c r="I777" s="275"/>
      <c r="J777" s="58"/>
      <c r="K777" s="59"/>
      <c r="L777" s="60"/>
      <c r="M777" s="59"/>
      <c r="N777" s="60"/>
      <c r="O777" s="59"/>
      <c r="P777" s="60"/>
      <c r="Q777" s="61"/>
      <c r="R777" s="286"/>
      <c r="S777" s="58"/>
      <c r="T777" s="59"/>
      <c r="U777" s="59"/>
      <c r="V777" s="61"/>
      <c r="W777" s="294"/>
      <c r="X777" s="59"/>
      <c r="Y777" s="60"/>
      <c r="Z777" s="59"/>
      <c r="AA777" s="60"/>
      <c r="AB777" s="61"/>
      <c r="AC777" s="62"/>
      <c r="AD777" s="63"/>
      <c r="AE777" s="63"/>
      <c r="AF777" s="64"/>
      <c r="AG777" s="65"/>
      <c r="AH777" s="61"/>
      <c r="AI777" s="510"/>
      <c r="AJ777" s="510"/>
      <c r="AK777" s="511"/>
      <c r="AL777" s="100"/>
      <c r="AM777" s="382" t="str">
        <f t="shared" si="737"/>
        <v xml:space="preserve"> </v>
      </c>
      <c r="AN777" s="95" t="str">
        <f t="shared" si="738"/>
        <v xml:space="preserve"> </v>
      </c>
      <c r="AO777" s="365"/>
      <c r="AP777" s="365"/>
      <c r="AQ777" s="256"/>
      <c r="AR777" s="365"/>
      <c r="AS777" s="365"/>
      <c r="AT777" s="364" t="e">
        <f t="shared" si="739"/>
        <v>#N/A</v>
      </c>
      <c r="AU777" s="365" t="e">
        <f t="shared" si="740"/>
        <v>#N/A</v>
      </c>
      <c r="AV777" s="372" t="str">
        <f t="shared" ca="1" si="732"/>
        <v/>
      </c>
      <c r="AW777" s="364" t="e">
        <f t="shared" ca="1" si="733"/>
        <v>#N/A</v>
      </c>
      <c r="AX777" s="373" t="e">
        <f t="shared" ca="1" si="734"/>
        <v>#N/A</v>
      </c>
      <c r="AY777" s="98" t="e">
        <f t="shared" si="741"/>
        <v>#N/A</v>
      </c>
      <c r="AZ777" s="373" t="e">
        <f t="shared" si="742"/>
        <v>#N/A</v>
      </c>
      <c r="BA777" s="363"/>
      <c r="BB777" s="365"/>
      <c r="BC777" s="377"/>
      <c r="BD777" s="365"/>
      <c r="BE777" s="365"/>
      <c r="BF777" s="365"/>
      <c r="BG777" s="365"/>
      <c r="BH777" s="365"/>
      <c r="BI777" s="365"/>
      <c r="BJ777" s="365"/>
      <c r="BK777" s="365"/>
      <c r="BL777" s="376"/>
      <c r="BM777" s="376"/>
      <c r="BN777" s="260"/>
      <c r="BO777" s="260"/>
      <c r="BP777" s="260"/>
      <c r="BQ777" s="263"/>
      <c r="BR777" s="263"/>
    </row>
    <row r="778" spans="1:70" s="50" customFormat="1" ht="27.75" customHeight="1" x14ac:dyDescent="0.2">
      <c r="A778" s="22">
        <f t="shared" si="743"/>
        <v>554</v>
      </c>
      <c r="B778" s="51"/>
      <c r="C778" s="52"/>
      <c r="D778" s="53"/>
      <c r="E778" s="54"/>
      <c r="F778" s="55"/>
      <c r="G778" s="56"/>
      <c r="H778" s="57"/>
      <c r="I778" s="275"/>
      <c r="J778" s="58"/>
      <c r="K778" s="59"/>
      <c r="L778" s="60"/>
      <c r="M778" s="59"/>
      <c r="N778" s="60"/>
      <c r="O778" s="59"/>
      <c r="P778" s="60"/>
      <c r="Q778" s="61"/>
      <c r="R778" s="286"/>
      <c r="S778" s="58"/>
      <c r="T778" s="59"/>
      <c r="U778" s="59"/>
      <c r="V778" s="61"/>
      <c r="W778" s="294"/>
      <c r="X778" s="59"/>
      <c r="Y778" s="60"/>
      <c r="Z778" s="59"/>
      <c r="AA778" s="60"/>
      <c r="AB778" s="61"/>
      <c r="AC778" s="62"/>
      <c r="AD778" s="63"/>
      <c r="AE778" s="63"/>
      <c r="AF778" s="64"/>
      <c r="AG778" s="65"/>
      <c r="AH778" s="61"/>
      <c r="AI778" s="510"/>
      <c r="AJ778" s="510"/>
      <c r="AK778" s="511"/>
      <c r="AL778" s="100"/>
      <c r="AM778" s="382" t="str">
        <f t="shared" si="737"/>
        <v xml:space="preserve"> </v>
      </c>
      <c r="AN778" s="95" t="str">
        <f t="shared" si="738"/>
        <v xml:space="preserve"> </v>
      </c>
      <c r="AO778" s="365"/>
      <c r="AP778" s="365"/>
      <c r="AQ778" s="256"/>
      <c r="AR778" s="365"/>
      <c r="AS778" s="365"/>
      <c r="AT778" s="364" t="e">
        <f t="shared" si="739"/>
        <v>#N/A</v>
      </c>
      <c r="AU778" s="365" t="e">
        <f t="shared" si="740"/>
        <v>#N/A</v>
      </c>
      <c r="AV778" s="372" t="str">
        <f t="shared" ca="1" si="732"/>
        <v/>
      </c>
      <c r="AW778" s="364" t="e">
        <f t="shared" ca="1" si="733"/>
        <v>#N/A</v>
      </c>
      <c r="AX778" s="373" t="e">
        <f t="shared" ca="1" si="734"/>
        <v>#N/A</v>
      </c>
      <c r="AY778" s="98" t="e">
        <f t="shared" si="741"/>
        <v>#N/A</v>
      </c>
      <c r="AZ778" s="373" t="e">
        <f t="shared" si="742"/>
        <v>#N/A</v>
      </c>
      <c r="BA778" s="363"/>
      <c r="BB778" s="365"/>
      <c r="BC778" s="377"/>
      <c r="BD778" s="365"/>
      <c r="BE778" s="365"/>
      <c r="BF778" s="365"/>
      <c r="BG778" s="365"/>
      <c r="BH778" s="365"/>
      <c r="BI778" s="365"/>
      <c r="BJ778" s="365"/>
      <c r="BK778" s="365"/>
      <c r="BL778" s="376"/>
      <c r="BM778" s="376"/>
      <c r="BN778" s="260"/>
      <c r="BO778" s="260"/>
      <c r="BP778" s="260"/>
      <c r="BQ778" s="263"/>
      <c r="BR778" s="263"/>
    </row>
    <row r="779" spans="1:70" s="50" customFormat="1" ht="27.75" customHeight="1" x14ac:dyDescent="0.2">
      <c r="A779" s="22">
        <f t="shared" si="743"/>
        <v>555</v>
      </c>
      <c r="B779" s="51"/>
      <c r="C779" s="52"/>
      <c r="D779" s="53"/>
      <c r="E779" s="54"/>
      <c r="F779" s="55"/>
      <c r="G779" s="56"/>
      <c r="H779" s="57"/>
      <c r="I779" s="275"/>
      <c r="J779" s="58"/>
      <c r="K779" s="59"/>
      <c r="L779" s="60"/>
      <c r="M779" s="59"/>
      <c r="N779" s="60"/>
      <c r="O779" s="59"/>
      <c r="P779" s="60"/>
      <c r="Q779" s="61"/>
      <c r="R779" s="286"/>
      <c r="S779" s="58"/>
      <c r="T779" s="59"/>
      <c r="U779" s="59"/>
      <c r="V779" s="61"/>
      <c r="W779" s="294"/>
      <c r="X779" s="59"/>
      <c r="Y779" s="60"/>
      <c r="Z779" s="59"/>
      <c r="AA779" s="60"/>
      <c r="AB779" s="61"/>
      <c r="AC779" s="62"/>
      <c r="AD779" s="63"/>
      <c r="AE779" s="63"/>
      <c r="AF779" s="64"/>
      <c r="AG779" s="65"/>
      <c r="AH779" s="61"/>
      <c r="AI779" s="510"/>
      <c r="AJ779" s="510"/>
      <c r="AK779" s="511"/>
      <c r="AL779" s="100"/>
      <c r="AM779" s="382" t="str">
        <f t="shared" si="737"/>
        <v xml:space="preserve"> </v>
      </c>
      <c r="AN779" s="95" t="str">
        <f t="shared" si="738"/>
        <v xml:space="preserve"> </v>
      </c>
      <c r="AO779" s="365"/>
      <c r="AP779" s="365"/>
      <c r="AQ779" s="256"/>
      <c r="AR779" s="365"/>
      <c r="AS779" s="365"/>
      <c r="AT779" s="364" t="e">
        <f t="shared" si="739"/>
        <v>#N/A</v>
      </c>
      <c r="AU779" s="365" t="e">
        <f t="shared" si="740"/>
        <v>#N/A</v>
      </c>
      <c r="AV779" s="372" t="str">
        <f t="shared" ca="1" si="732"/>
        <v/>
      </c>
      <c r="AW779" s="364" t="e">
        <f t="shared" ca="1" si="733"/>
        <v>#N/A</v>
      </c>
      <c r="AX779" s="373" t="e">
        <f t="shared" ca="1" si="734"/>
        <v>#N/A</v>
      </c>
      <c r="AY779" s="98" t="e">
        <f t="shared" si="741"/>
        <v>#N/A</v>
      </c>
      <c r="AZ779" s="373" t="e">
        <f t="shared" si="742"/>
        <v>#N/A</v>
      </c>
      <c r="BA779" s="363"/>
      <c r="BB779" s="365"/>
      <c r="BC779" s="377"/>
      <c r="BD779" s="365"/>
      <c r="BE779" s="365"/>
      <c r="BF779" s="365"/>
      <c r="BG779" s="365"/>
      <c r="BH779" s="365"/>
      <c r="BI779" s="365"/>
      <c r="BJ779" s="365"/>
      <c r="BK779" s="365"/>
      <c r="BL779" s="376"/>
      <c r="BM779" s="376"/>
      <c r="BN779" s="260"/>
      <c r="BO779" s="260"/>
      <c r="BP779" s="260"/>
      <c r="BQ779" s="263"/>
      <c r="BR779" s="263"/>
    </row>
    <row r="780" spans="1:70" s="50" customFormat="1" ht="27.75" customHeight="1" x14ac:dyDescent="0.2">
      <c r="A780" s="22">
        <f t="shared" si="743"/>
        <v>556</v>
      </c>
      <c r="B780" s="51"/>
      <c r="C780" s="52"/>
      <c r="D780" s="53"/>
      <c r="E780" s="54"/>
      <c r="F780" s="55"/>
      <c r="G780" s="56"/>
      <c r="H780" s="57"/>
      <c r="I780" s="275"/>
      <c r="J780" s="58"/>
      <c r="K780" s="59"/>
      <c r="L780" s="60"/>
      <c r="M780" s="59"/>
      <c r="N780" s="60"/>
      <c r="O780" s="59"/>
      <c r="P780" s="60"/>
      <c r="Q780" s="61"/>
      <c r="R780" s="286"/>
      <c r="S780" s="58"/>
      <c r="T780" s="59"/>
      <c r="U780" s="59"/>
      <c r="V780" s="61"/>
      <c r="W780" s="294"/>
      <c r="X780" s="59"/>
      <c r="Y780" s="60"/>
      <c r="Z780" s="59"/>
      <c r="AA780" s="60"/>
      <c r="AB780" s="61"/>
      <c r="AC780" s="62"/>
      <c r="AD780" s="63"/>
      <c r="AE780" s="63"/>
      <c r="AF780" s="64"/>
      <c r="AG780" s="65"/>
      <c r="AH780" s="61"/>
      <c r="AI780" s="510"/>
      <c r="AJ780" s="510"/>
      <c r="AK780" s="511"/>
      <c r="AL780" s="100"/>
      <c r="AM780" s="382" t="str">
        <f t="shared" si="737"/>
        <v xml:space="preserve"> </v>
      </c>
      <c r="AN780" s="95" t="str">
        <f t="shared" si="738"/>
        <v xml:space="preserve"> </v>
      </c>
      <c r="AO780" s="365"/>
      <c r="AP780" s="365"/>
      <c r="AQ780" s="256"/>
      <c r="AR780" s="365"/>
      <c r="AS780" s="365"/>
      <c r="AT780" s="364" t="e">
        <f t="shared" si="739"/>
        <v>#N/A</v>
      </c>
      <c r="AU780" s="365" t="e">
        <f t="shared" si="740"/>
        <v>#N/A</v>
      </c>
      <c r="AV780" s="372" t="str">
        <f t="shared" ca="1" si="732"/>
        <v/>
      </c>
      <c r="AW780" s="364" t="e">
        <f t="shared" ca="1" si="733"/>
        <v>#N/A</v>
      </c>
      <c r="AX780" s="373" t="e">
        <f t="shared" ca="1" si="734"/>
        <v>#N/A</v>
      </c>
      <c r="AY780" s="98" t="e">
        <f t="shared" si="741"/>
        <v>#N/A</v>
      </c>
      <c r="AZ780" s="373" t="e">
        <f t="shared" si="742"/>
        <v>#N/A</v>
      </c>
      <c r="BA780" s="363"/>
      <c r="BB780" s="365"/>
      <c r="BC780" s="377"/>
      <c r="BD780" s="365"/>
      <c r="BE780" s="365"/>
      <c r="BF780" s="365"/>
      <c r="BG780" s="365"/>
      <c r="BH780" s="365"/>
      <c r="BI780" s="365"/>
      <c r="BJ780" s="365"/>
      <c r="BK780" s="365"/>
      <c r="BL780" s="376"/>
      <c r="BM780" s="376"/>
      <c r="BN780" s="260"/>
      <c r="BO780" s="260"/>
      <c r="BP780" s="260"/>
      <c r="BQ780" s="263"/>
      <c r="BR780" s="263"/>
    </row>
    <row r="781" spans="1:70" s="50" customFormat="1" ht="27.75" customHeight="1" x14ac:dyDescent="0.2">
      <c r="A781" s="22">
        <f>A780+1</f>
        <v>557</v>
      </c>
      <c r="B781" s="51"/>
      <c r="C781" s="52"/>
      <c r="D781" s="53"/>
      <c r="E781" s="54"/>
      <c r="F781" s="55"/>
      <c r="G781" s="56"/>
      <c r="H781" s="57"/>
      <c r="I781" s="275"/>
      <c r="J781" s="58"/>
      <c r="K781" s="59"/>
      <c r="L781" s="60"/>
      <c r="M781" s="59"/>
      <c r="N781" s="60"/>
      <c r="O781" s="59"/>
      <c r="P781" s="60"/>
      <c r="Q781" s="61"/>
      <c r="R781" s="286"/>
      <c r="S781" s="58"/>
      <c r="T781" s="59"/>
      <c r="U781" s="59"/>
      <c r="V781" s="61"/>
      <c r="W781" s="294"/>
      <c r="X781" s="59"/>
      <c r="Y781" s="60"/>
      <c r="Z781" s="59"/>
      <c r="AA781" s="60"/>
      <c r="AB781" s="61"/>
      <c r="AC781" s="62"/>
      <c r="AD781" s="63"/>
      <c r="AE781" s="63"/>
      <c r="AF781" s="64"/>
      <c r="AG781" s="65"/>
      <c r="AH781" s="61"/>
      <c r="AI781" s="510"/>
      <c r="AJ781" s="510"/>
      <c r="AK781" s="511"/>
      <c r="AL781" s="100"/>
      <c r="AM781" s="382" t="str">
        <f t="shared" si="737"/>
        <v xml:space="preserve"> </v>
      </c>
      <c r="AN781" s="95" t="str">
        <f t="shared" si="738"/>
        <v xml:space="preserve"> </v>
      </c>
      <c r="AO781" s="365"/>
      <c r="AP781" s="365"/>
      <c r="AQ781" s="256"/>
      <c r="AR781" s="365"/>
      <c r="AS781" s="365"/>
      <c r="AT781" s="364" t="e">
        <f t="shared" si="739"/>
        <v>#N/A</v>
      </c>
      <c r="AU781" s="365" t="e">
        <f t="shared" si="740"/>
        <v>#N/A</v>
      </c>
      <c r="AV781" s="372" t="str">
        <f t="shared" ca="1" si="732"/>
        <v/>
      </c>
      <c r="AW781" s="364" t="e">
        <f t="shared" ca="1" si="733"/>
        <v>#N/A</v>
      </c>
      <c r="AX781" s="373" t="e">
        <f t="shared" ca="1" si="734"/>
        <v>#N/A</v>
      </c>
      <c r="AY781" s="98" t="e">
        <f t="shared" si="741"/>
        <v>#N/A</v>
      </c>
      <c r="AZ781" s="373" t="e">
        <f t="shared" si="742"/>
        <v>#N/A</v>
      </c>
      <c r="BA781" s="363"/>
      <c r="BB781" s="365"/>
      <c r="BC781" s="377"/>
      <c r="BD781" s="365"/>
      <c r="BE781" s="365"/>
      <c r="BF781" s="365"/>
      <c r="BG781" s="365"/>
      <c r="BH781" s="365"/>
      <c r="BI781" s="365"/>
      <c r="BJ781" s="365"/>
      <c r="BK781" s="365"/>
      <c r="BL781" s="376"/>
      <c r="BM781" s="376"/>
      <c r="BN781" s="260"/>
      <c r="BO781" s="260"/>
      <c r="BP781" s="260"/>
      <c r="BQ781" s="263"/>
      <c r="BR781" s="263"/>
    </row>
    <row r="782" spans="1:70" s="50" customFormat="1" ht="27.75" customHeight="1" x14ac:dyDescent="0.2">
      <c r="A782" s="22">
        <f t="shared" si="743"/>
        <v>558</v>
      </c>
      <c r="B782" s="51"/>
      <c r="C782" s="52"/>
      <c r="D782" s="53"/>
      <c r="E782" s="54"/>
      <c r="F782" s="55"/>
      <c r="G782" s="56"/>
      <c r="H782" s="57"/>
      <c r="I782" s="275"/>
      <c r="J782" s="58"/>
      <c r="K782" s="59"/>
      <c r="L782" s="60"/>
      <c r="M782" s="59"/>
      <c r="N782" s="60"/>
      <c r="O782" s="59"/>
      <c r="P782" s="60"/>
      <c r="Q782" s="61"/>
      <c r="R782" s="286"/>
      <c r="S782" s="58"/>
      <c r="T782" s="59"/>
      <c r="U782" s="59"/>
      <c r="V782" s="61"/>
      <c r="W782" s="294"/>
      <c r="X782" s="59"/>
      <c r="Y782" s="60"/>
      <c r="Z782" s="59"/>
      <c r="AA782" s="60"/>
      <c r="AB782" s="61"/>
      <c r="AC782" s="62"/>
      <c r="AD782" s="63"/>
      <c r="AE782" s="63"/>
      <c r="AF782" s="64"/>
      <c r="AG782" s="65"/>
      <c r="AH782" s="61"/>
      <c r="AI782" s="510"/>
      <c r="AJ782" s="510"/>
      <c r="AK782" s="511"/>
      <c r="AL782" s="100"/>
      <c r="AM782" s="382" t="str">
        <f t="shared" si="737"/>
        <v xml:space="preserve"> </v>
      </c>
      <c r="AN782" s="95" t="str">
        <f t="shared" si="738"/>
        <v xml:space="preserve"> </v>
      </c>
      <c r="AO782" s="365"/>
      <c r="AP782" s="365"/>
      <c r="AQ782" s="256"/>
      <c r="AR782" s="365"/>
      <c r="AS782" s="365"/>
      <c r="AT782" s="364" t="e">
        <f t="shared" si="739"/>
        <v>#N/A</v>
      </c>
      <c r="AU782" s="365" t="e">
        <f t="shared" si="740"/>
        <v>#N/A</v>
      </c>
      <c r="AV782" s="372" t="str">
        <f t="shared" ca="1" si="732"/>
        <v/>
      </c>
      <c r="AW782" s="364" t="e">
        <f t="shared" ca="1" si="733"/>
        <v>#N/A</v>
      </c>
      <c r="AX782" s="373" t="e">
        <f t="shared" ca="1" si="734"/>
        <v>#N/A</v>
      </c>
      <c r="AY782" s="98" t="e">
        <f t="shared" si="741"/>
        <v>#N/A</v>
      </c>
      <c r="AZ782" s="373" t="e">
        <f t="shared" si="742"/>
        <v>#N/A</v>
      </c>
      <c r="BA782" s="363"/>
      <c r="BB782" s="365"/>
      <c r="BC782" s="377"/>
      <c r="BD782" s="365"/>
      <c r="BE782" s="365"/>
      <c r="BF782" s="365"/>
      <c r="BG782" s="365"/>
      <c r="BH782" s="365"/>
      <c r="BI782" s="365"/>
      <c r="BJ782" s="365"/>
      <c r="BK782" s="365"/>
      <c r="BL782" s="376"/>
      <c r="BM782" s="376"/>
      <c r="BN782" s="260"/>
      <c r="BO782" s="260"/>
      <c r="BP782" s="260"/>
      <c r="BQ782" s="263"/>
      <c r="BR782" s="263"/>
    </row>
    <row r="783" spans="1:70" s="50" customFormat="1" ht="27.75" customHeight="1" x14ac:dyDescent="0.2">
      <c r="A783" s="22">
        <f t="shared" si="743"/>
        <v>559</v>
      </c>
      <c r="B783" s="51"/>
      <c r="C783" s="52"/>
      <c r="D783" s="53"/>
      <c r="E783" s="54"/>
      <c r="F783" s="55"/>
      <c r="G783" s="56"/>
      <c r="H783" s="57"/>
      <c r="I783" s="275"/>
      <c r="J783" s="58"/>
      <c r="K783" s="59"/>
      <c r="L783" s="60"/>
      <c r="M783" s="59"/>
      <c r="N783" s="60"/>
      <c r="O783" s="59"/>
      <c r="P783" s="60"/>
      <c r="Q783" s="61"/>
      <c r="R783" s="286"/>
      <c r="S783" s="58"/>
      <c r="T783" s="59"/>
      <c r="U783" s="59"/>
      <c r="V783" s="61"/>
      <c r="W783" s="294"/>
      <c r="X783" s="59"/>
      <c r="Y783" s="60"/>
      <c r="Z783" s="59"/>
      <c r="AA783" s="60"/>
      <c r="AB783" s="61"/>
      <c r="AC783" s="62"/>
      <c r="AD783" s="63"/>
      <c r="AE783" s="63"/>
      <c r="AF783" s="64"/>
      <c r="AG783" s="65"/>
      <c r="AH783" s="61"/>
      <c r="AI783" s="510"/>
      <c r="AJ783" s="510"/>
      <c r="AK783" s="511"/>
      <c r="AL783" s="100"/>
      <c r="AM783" s="382" t="str">
        <f t="shared" si="737"/>
        <v xml:space="preserve"> </v>
      </c>
      <c r="AN783" s="95" t="str">
        <f t="shared" si="738"/>
        <v xml:space="preserve"> </v>
      </c>
      <c r="AO783" s="365"/>
      <c r="AP783" s="365"/>
      <c r="AQ783" s="256"/>
      <c r="AR783" s="365"/>
      <c r="AS783" s="365"/>
      <c r="AT783" s="364" t="e">
        <f t="shared" si="739"/>
        <v>#N/A</v>
      </c>
      <c r="AU783" s="365" t="e">
        <f t="shared" si="740"/>
        <v>#N/A</v>
      </c>
      <c r="AV783" s="372" t="str">
        <f t="shared" ca="1" si="732"/>
        <v/>
      </c>
      <c r="AW783" s="364" t="e">
        <f t="shared" ca="1" si="733"/>
        <v>#N/A</v>
      </c>
      <c r="AX783" s="373" t="e">
        <f t="shared" ca="1" si="734"/>
        <v>#N/A</v>
      </c>
      <c r="AY783" s="98" t="e">
        <f t="shared" si="741"/>
        <v>#N/A</v>
      </c>
      <c r="AZ783" s="373" t="e">
        <f t="shared" si="742"/>
        <v>#N/A</v>
      </c>
      <c r="BA783" s="365"/>
      <c r="BB783" s="365"/>
      <c r="BC783" s="377"/>
      <c r="BD783" s="365"/>
      <c r="BE783" s="365"/>
      <c r="BF783" s="365"/>
      <c r="BG783" s="365"/>
      <c r="BH783" s="365"/>
      <c r="BI783" s="365"/>
      <c r="BJ783" s="365"/>
      <c r="BK783" s="365"/>
      <c r="BL783" s="376"/>
      <c r="BM783" s="376"/>
      <c r="BN783" s="260"/>
      <c r="BO783" s="260"/>
      <c r="BP783" s="260"/>
      <c r="BQ783" s="263"/>
      <c r="BR783" s="263"/>
    </row>
    <row r="784" spans="1:70" s="50" customFormat="1" ht="27.75" customHeight="1" thickBot="1" x14ac:dyDescent="0.25">
      <c r="A784" s="23">
        <f t="shared" si="743"/>
        <v>560</v>
      </c>
      <c r="B784" s="66"/>
      <c r="C784" s="67"/>
      <c r="D784" s="68"/>
      <c r="E784" s="69"/>
      <c r="F784" s="70"/>
      <c r="G784" s="71"/>
      <c r="H784" s="72"/>
      <c r="I784" s="276"/>
      <c r="J784" s="73"/>
      <c r="K784" s="74"/>
      <c r="L784" s="75"/>
      <c r="M784" s="74"/>
      <c r="N784" s="75"/>
      <c r="O784" s="74"/>
      <c r="P784" s="75"/>
      <c r="Q784" s="76"/>
      <c r="R784" s="287"/>
      <c r="S784" s="73"/>
      <c r="T784" s="74"/>
      <c r="U784" s="74"/>
      <c r="V784" s="76"/>
      <c r="W784" s="295"/>
      <c r="X784" s="74"/>
      <c r="Y784" s="75"/>
      <c r="Z784" s="74"/>
      <c r="AA784" s="75"/>
      <c r="AB784" s="76"/>
      <c r="AC784" s="77"/>
      <c r="AD784" s="78"/>
      <c r="AE784" s="78"/>
      <c r="AF784" s="79"/>
      <c r="AG784" s="80"/>
      <c r="AH784" s="76"/>
      <c r="AI784" s="518"/>
      <c r="AJ784" s="518"/>
      <c r="AK784" s="519"/>
      <c r="AL784" s="100"/>
      <c r="AM784" s="382" t="str">
        <f t="shared" si="737"/>
        <v xml:space="preserve"> </v>
      </c>
      <c r="AN784" s="95" t="str">
        <f t="shared" si="738"/>
        <v xml:space="preserve"> </v>
      </c>
      <c r="AO784" s="365"/>
      <c r="AP784" s="365"/>
      <c r="AQ784" s="256"/>
      <c r="AR784" s="365"/>
      <c r="AS784" s="365"/>
      <c r="AT784" s="364" t="e">
        <f t="shared" si="739"/>
        <v>#N/A</v>
      </c>
      <c r="AU784" s="365" t="e">
        <f t="shared" si="740"/>
        <v>#N/A</v>
      </c>
      <c r="AV784" s="372" t="str">
        <f t="shared" ca="1" si="732"/>
        <v/>
      </c>
      <c r="AW784" s="364" t="e">
        <f t="shared" ca="1" si="733"/>
        <v>#N/A</v>
      </c>
      <c r="AX784" s="373" t="e">
        <f t="shared" ca="1" si="734"/>
        <v>#N/A</v>
      </c>
      <c r="AY784" s="98" t="e">
        <f t="shared" si="741"/>
        <v>#N/A</v>
      </c>
      <c r="AZ784" s="373" t="e">
        <f t="shared" si="742"/>
        <v>#N/A</v>
      </c>
      <c r="BA784" s="365"/>
      <c r="BB784" s="365"/>
      <c r="BC784" s="377"/>
      <c r="BD784" s="365"/>
      <c r="BE784" s="365"/>
      <c r="BF784" s="365"/>
      <c r="BG784" s="365"/>
      <c r="BH784" s="365"/>
      <c r="BI784" s="365"/>
      <c r="BJ784" s="365"/>
      <c r="BK784" s="365"/>
      <c r="BL784" s="376"/>
      <c r="BM784" s="376"/>
      <c r="BN784" s="260"/>
      <c r="BO784" s="260"/>
      <c r="BP784" s="260"/>
      <c r="BQ784" s="263"/>
      <c r="BR784" s="263"/>
    </row>
    <row r="785" spans="1:70" ht="4.5" customHeight="1" thickBot="1" x14ac:dyDescent="0.25">
      <c r="A785" s="91">
        <f>AK788</f>
        <v>56</v>
      </c>
      <c r="B785" s="235"/>
      <c r="C785" s="235"/>
      <c r="D785" s="235"/>
      <c r="E785" s="235"/>
      <c r="F785" s="235"/>
      <c r="G785" s="235"/>
      <c r="H785" s="235"/>
      <c r="I785" s="235"/>
      <c r="J785" s="280"/>
      <c r="K785" s="280"/>
      <c r="L785" s="280"/>
      <c r="M785" s="280"/>
      <c r="N785" s="280"/>
      <c r="O785" s="280"/>
      <c r="P785" s="280"/>
      <c r="Q785" s="280"/>
      <c r="R785" s="280"/>
      <c r="S785" s="292"/>
      <c r="T785" s="292"/>
      <c r="U785" s="292"/>
      <c r="V785" s="292"/>
      <c r="W785" s="292"/>
      <c r="X785" s="292"/>
      <c r="Y785" s="292"/>
      <c r="Z785" s="292"/>
      <c r="AA785" s="292"/>
      <c r="AB785" s="292"/>
      <c r="AC785" s="292"/>
      <c r="AD785" s="236"/>
      <c r="AE785" s="237"/>
      <c r="AF785" s="236"/>
      <c r="AG785" s="238"/>
      <c r="AH785" s="536"/>
      <c r="AI785" s="537"/>
      <c r="AJ785" s="537"/>
      <c r="AK785" s="537"/>
      <c r="AL785" s="383"/>
      <c r="AM785" s="384"/>
      <c r="AN785" s="383"/>
      <c r="AT785" s="364" t="e">
        <f t="shared" ref="AT785:AT794" si="744">IF(ISBLANK($B1097),NA(),$B1097)</f>
        <v>#N/A</v>
      </c>
      <c r="AU785" s="365" t="e">
        <f t="shared" ref="AU785:AU794" si="745">IF(ISBLANK($I1097),NA(),$I1097)</f>
        <v>#N/A</v>
      </c>
      <c r="AV785" s="372" t="str">
        <f t="shared" ca="1" si="732"/>
        <v/>
      </c>
      <c r="AW785" s="364" t="e">
        <f t="shared" ca="1" si="733"/>
        <v>#N/A</v>
      </c>
      <c r="AX785" s="373" t="e">
        <f t="shared" ca="1" si="734"/>
        <v>#N/A</v>
      </c>
      <c r="AY785" s="98" t="e">
        <f>IF(S1097=0,NA(),S1097)</f>
        <v>#N/A</v>
      </c>
      <c r="AZ785" s="373" t="e">
        <f>IF(V1097=0,NA(),V1097)</f>
        <v>#N/A</v>
      </c>
      <c r="BC785" s="377"/>
    </row>
    <row r="786" spans="1:70" ht="26.25" customHeight="1" x14ac:dyDescent="0.2">
      <c r="A786" s="163">
        <f>A772+1</f>
        <v>56</v>
      </c>
      <c r="B786" s="523"/>
      <c r="C786" s="523"/>
      <c r="D786" s="523"/>
      <c r="E786" s="524"/>
      <c r="F786" s="527" t="str">
        <f>IF('FRONT PAGE'!$A$1="www.fly-logics.com","TOTAL PAGE",0)</f>
        <v>TOTAL PAGE</v>
      </c>
      <c r="G786" s="528"/>
      <c r="H786" s="529"/>
      <c r="I786" s="314" t="str">
        <f>IF('FRONT PAGE'!$A$1="www.fly-logics.com",IF(SUM(I775:I785)=0," ",SUM(I775:I785)),0)</f>
        <v xml:space="preserve"> </v>
      </c>
      <c r="J786" s="315" t="str">
        <f>IF('FRONT PAGE'!$A$1="www.fly-logics.com",IF(SUM(J775:J785)=0," ",SUM(J775:J785)),0)</f>
        <v xml:space="preserve"> </v>
      </c>
      <c r="K786" s="316" t="str">
        <f>IF('FRONT PAGE'!$A$1="www.fly-logics.com",IF(SUM(K775:K785)=0," ",SUM(K775:K785)),0)</f>
        <v xml:space="preserve"> </v>
      </c>
      <c r="L786" s="317" t="str">
        <f>IF('FRONT PAGE'!$A$1="www.fly-logics.com",IF(SUM(L775:L785)=0," ",SUM(L775:L785)),0)</f>
        <v xml:space="preserve"> </v>
      </c>
      <c r="M786" s="316" t="str">
        <f>IF('FRONT PAGE'!$A$1="www.fly-logics.com",IF(SUM(M775:M785)=0," ",SUM(M775:M785)),0)</f>
        <v xml:space="preserve"> </v>
      </c>
      <c r="N786" s="317" t="str">
        <f>IF('FRONT PAGE'!$A$1="www.fly-logics.com",IF(SUM(N775:N785)=0," ",SUM(N775:N785)),0)</f>
        <v xml:space="preserve"> </v>
      </c>
      <c r="O786" s="316" t="str">
        <f>IF('FRONT PAGE'!$A$1="www.fly-logics.com",IF(SUM(O775:O785)=0," ",SUM(O775:O785)),0)</f>
        <v xml:space="preserve"> </v>
      </c>
      <c r="P786" s="317" t="str">
        <f>IF('FRONT PAGE'!$A$1="www.fly-logics.com",IF(SUM(P775:P785)=0," ",SUM(P775:P785)),0)</f>
        <v xml:space="preserve"> </v>
      </c>
      <c r="Q786" s="318" t="str">
        <f>IF('FRONT PAGE'!$A$1="www.fly-logics.com",IF(SUM(Q775:Q785)=0," ",SUM(Q775:Q785)),0)</f>
        <v xml:space="preserve"> </v>
      </c>
      <c r="R786" s="319"/>
      <c r="S786" s="315" t="str">
        <f>IF('FRONT PAGE'!$A$1="www.fly-logics.com",IF(SUM(S775:S785)=0," ",SUM(S775:S785)),0)</f>
        <v xml:space="preserve"> </v>
      </c>
      <c r="T786" s="316" t="str">
        <f>IF('FRONT PAGE'!$A$1="www.fly-logics.com",IF(SUM(T775:T785)=0," ",SUM(T775:T785)),0)</f>
        <v xml:space="preserve"> </v>
      </c>
      <c r="U786" s="316" t="str">
        <f>IF('FRONT PAGE'!$A$1="www.fly-logics.com",IF(SUM(U775:U785)=0," ",SUM(U775:U785)),0)</f>
        <v xml:space="preserve"> </v>
      </c>
      <c r="V786" s="318" t="str">
        <f>IF('FRONT PAGE'!$A$1="www.fly-logics.com",IF(SUM(V775:V785)=0," ",SUM(V775:V785)),0)</f>
        <v xml:space="preserve"> </v>
      </c>
      <c r="W786" s="315" t="str">
        <f>IF('FRONT PAGE'!$A$1="www.fly-logics.com",IF(SUM(W775:W785)=0," ",SUM(W775:W785)),0)</f>
        <v xml:space="preserve"> </v>
      </c>
      <c r="X786" s="316" t="str">
        <f>IF('FRONT PAGE'!$A$1="www.fly-logics.com",IF(SUM(X775:X785)=0," ",SUM(X775:X785)),0)</f>
        <v xml:space="preserve"> </v>
      </c>
      <c r="Y786" s="317" t="str">
        <f>IF('FRONT PAGE'!$A$1="www.fly-logics.com",IF(SUM(Y775:Y785)=0," ",SUM(Y775:Y785)),0)</f>
        <v xml:space="preserve"> </v>
      </c>
      <c r="Z786" s="316" t="str">
        <f>IF('FRONT PAGE'!$A$1="www.fly-logics.com",IF(SUM(Z775:Z785)=0," ",SUM(Z775:Z785)),0)</f>
        <v xml:space="preserve"> </v>
      </c>
      <c r="AA786" s="317" t="str">
        <f>IF('FRONT PAGE'!$A$1="www.fly-logics.com",IF(SUM(AA775:AA785)=0," ",SUM(AA775:AA785)),0)</f>
        <v xml:space="preserve"> </v>
      </c>
      <c r="AB786" s="318" t="str">
        <f>IF('FRONT PAGE'!$A$1="www.fly-logics.com",IF(SUM(AB775:AB785)=0," ",SUM(AB775:AB785)),0)</f>
        <v xml:space="preserve"> </v>
      </c>
      <c r="AC786" s="329" t="str">
        <f>IF('FRONT PAGE'!$A$1="www.fly-logics.com",IF(SUM(AC775:AC785)=0," ",SUM(AC775:AC785)),0)</f>
        <v xml:space="preserve"> </v>
      </c>
      <c r="AD786" s="321" t="str">
        <f>IF('FRONT PAGE'!$A$1="www.fly-logics.com",IF(SUM(AD775:AD785)=0," ",SUM(AD775:AD785)),0)</f>
        <v xml:space="preserve"> </v>
      </c>
      <c r="AE786" s="321" t="str">
        <f>IF('FRONT PAGE'!$A$1="www.fly-logics.com",IF(SUM(AE775:AE785)=0," ",SUM(AE775:AE785)),0)</f>
        <v xml:space="preserve"> </v>
      </c>
      <c r="AF786" s="322" t="str">
        <f>IF('FRONT PAGE'!$A$1="www.fly-logics.com",IF(SUM(AF775:AF785)=0," ",SUM(AF775:AF785)),0)</f>
        <v xml:space="preserve"> </v>
      </c>
      <c r="AG786" s="323" t="str">
        <f>IF('FRONT PAGE'!$A$1="www.fly-logics.com",IF(SUM(AG775:AG785)=0," ",SUM(AG775:AG785)),0)</f>
        <v xml:space="preserve"> </v>
      </c>
      <c r="AH786" s="520" t="str">
        <f>IF('FRONT PAGE'!$A$1="www.fly-logics.com","I certify that all the data in this
logbook are accurate",0)</f>
        <v>I certify that all the data in this
logbook are accurate</v>
      </c>
      <c r="AI786" s="521"/>
      <c r="AJ786" s="521"/>
      <c r="AK786" s="522"/>
      <c r="AL786" s="385"/>
      <c r="AM786" s="386"/>
      <c r="AN786" s="385"/>
      <c r="AT786" s="364" t="e">
        <f t="shared" si="744"/>
        <v>#N/A</v>
      </c>
      <c r="AU786" s="365" t="e">
        <f t="shared" si="745"/>
        <v>#N/A</v>
      </c>
      <c r="AV786" s="372" t="str">
        <f t="shared" ca="1" si="732"/>
        <v/>
      </c>
      <c r="AW786" s="364" t="e">
        <f t="shared" ca="1" si="733"/>
        <v>#N/A</v>
      </c>
      <c r="AX786" s="373" t="e">
        <f t="shared" ca="1" si="734"/>
        <v>#N/A</v>
      </c>
      <c r="AY786" s="98" t="e">
        <f t="shared" ref="AY786:AY794" si="746">IF(S1098=0,NA(),S1098)</f>
        <v>#N/A</v>
      </c>
      <c r="AZ786" s="373" t="e">
        <f t="shared" ref="AZ786:AZ794" si="747">IF(V1098=0,NA(),V1098)</f>
        <v>#N/A</v>
      </c>
      <c r="BA786" s="363"/>
      <c r="BC786" s="377"/>
    </row>
    <row r="787" spans="1:70" ht="26.25" customHeight="1" x14ac:dyDescent="0.2">
      <c r="A787" s="505">
        <f>AL771</f>
        <v>0</v>
      </c>
      <c r="B787" s="525"/>
      <c r="C787" s="525"/>
      <c r="D787" s="525"/>
      <c r="E787" s="526"/>
      <c r="F787" s="530" t="str">
        <f>IF('FRONT PAGE'!$A$1="www.fly-logics.com","TOTAL PREVIOUS LOGBOOK",0)</f>
        <v>TOTAL PREVIOUS LOGBOOK</v>
      </c>
      <c r="G787" s="531"/>
      <c r="H787" s="532"/>
      <c r="I787" s="333">
        <f>I774</f>
        <v>33.75</v>
      </c>
      <c r="J787" s="334">
        <f t="shared" ref="J787:Q787" si="748">J774</f>
        <v>33.75</v>
      </c>
      <c r="K787" s="335" t="str">
        <f t="shared" si="748"/>
        <v xml:space="preserve"> </v>
      </c>
      <c r="L787" s="336" t="str">
        <f t="shared" si="748"/>
        <v xml:space="preserve"> </v>
      </c>
      <c r="M787" s="335" t="str">
        <f t="shared" si="748"/>
        <v xml:space="preserve"> </v>
      </c>
      <c r="N787" s="336" t="str">
        <f t="shared" si="748"/>
        <v xml:space="preserve"> </v>
      </c>
      <c r="O787" s="335" t="str">
        <f t="shared" si="748"/>
        <v xml:space="preserve"> </v>
      </c>
      <c r="P787" s="336" t="str">
        <f t="shared" si="748"/>
        <v xml:space="preserve"> </v>
      </c>
      <c r="Q787" s="337" t="str">
        <f t="shared" si="748"/>
        <v xml:space="preserve"> </v>
      </c>
      <c r="R787" s="288">
        <v>10</v>
      </c>
      <c r="S787" s="331" t="str">
        <f>S774</f>
        <v xml:space="preserve"> </v>
      </c>
      <c r="T787" s="239">
        <f t="shared" ref="T787:AG787" si="749">T774</f>
        <v>13.75</v>
      </c>
      <c r="U787" s="239">
        <f t="shared" si="749"/>
        <v>20</v>
      </c>
      <c r="V787" s="240">
        <f t="shared" si="749"/>
        <v>5</v>
      </c>
      <c r="W787" s="241" t="str">
        <f t="shared" si="749"/>
        <v xml:space="preserve"> </v>
      </c>
      <c r="X787" s="239" t="str">
        <f t="shared" si="749"/>
        <v xml:space="preserve"> </v>
      </c>
      <c r="Y787" s="242">
        <f t="shared" si="749"/>
        <v>5</v>
      </c>
      <c r="Z787" s="239" t="str">
        <f t="shared" si="749"/>
        <v xml:space="preserve"> </v>
      </c>
      <c r="AA787" s="242">
        <f t="shared" si="749"/>
        <v>3.75</v>
      </c>
      <c r="AB787" s="240" t="str">
        <f t="shared" si="749"/>
        <v xml:space="preserve"> </v>
      </c>
      <c r="AC787" s="243">
        <f t="shared" si="749"/>
        <v>14</v>
      </c>
      <c r="AD787" s="244" t="str">
        <f t="shared" si="749"/>
        <v xml:space="preserve"> </v>
      </c>
      <c r="AE787" s="244">
        <f t="shared" si="749"/>
        <v>14</v>
      </c>
      <c r="AF787" s="245" t="str">
        <f t="shared" si="749"/>
        <v xml:space="preserve"> </v>
      </c>
      <c r="AG787" s="332">
        <f t="shared" si="749"/>
        <v>17</v>
      </c>
      <c r="AH787" s="507"/>
      <c r="AI787" s="508"/>
      <c r="AJ787" s="508"/>
      <c r="AK787" s="509"/>
      <c r="AL787" s="385"/>
      <c r="AM787" s="386"/>
      <c r="AN787" s="385"/>
      <c r="AT787" s="364" t="e">
        <f t="shared" si="744"/>
        <v>#N/A</v>
      </c>
      <c r="AU787" s="365" t="e">
        <f t="shared" si="745"/>
        <v>#N/A</v>
      </c>
      <c r="AV787" s="372" t="str">
        <f t="shared" ca="1" si="732"/>
        <v/>
      </c>
      <c r="AW787" s="364" t="e">
        <f t="shared" ca="1" si="733"/>
        <v>#N/A</v>
      </c>
      <c r="AX787" s="373" t="e">
        <f t="shared" ca="1" si="734"/>
        <v>#N/A</v>
      </c>
      <c r="AY787" s="98" t="e">
        <f t="shared" si="746"/>
        <v>#N/A</v>
      </c>
      <c r="AZ787" s="373" t="e">
        <f t="shared" si="747"/>
        <v>#N/A</v>
      </c>
      <c r="BA787" s="363"/>
      <c r="BC787" s="377"/>
    </row>
    <row r="788" spans="1:70" ht="26.25" customHeight="1" thickBot="1" x14ac:dyDescent="0.25">
      <c r="A788" s="506"/>
      <c r="B788" s="512" t="str">
        <f>IF('FRONT PAGE'!$A$1="www.fly-logics.com","Authority certifying flight hours 
STAMP &amp; SIGNATURE",0)</f>
        <v>Authority certifying flight hours 
STAMP &amp; SIGNATURE</v>
      </c>
      <c r="C788" s="512"/>
      <c r="D788" s="512"/>
      <c r="E788" s="513"/>
      <c r="F788" s="533" t="str">
        <f>IF('FRONT PAGE'!$A$1="www.fly-logics.com","TOTAL TO DATE",0)</f>
        <v>TOTAL TO DATE</v>
      </c>
      <c r="G788" s="534"/>
      <c r="H788" s="535"/>
      <c r="I788" s="32">
        <f t="shared" ref="I788:Q788" si="750">IF(SUM(I786:I787)=0," ",SUM(I786:I787))</f>
        <v>33.75</v>
      </c>
      <c r="J788" s="27">
        <f t="shared" si="750"/>
        <v>33.75</v>
      </c>
      <c r="K788" s="24" t="str">
        <f t="shared" si="750"/>
        <v xml:space="preserve"> </v>
      </c>
      <c r="L788" s="25" t="str">
        <f t="shared" si="750"/>
        <v xml:space="preserve"> </v>
      </c>
      <c r="M788" s="24" t="str">
        <f t="shared" si="750"/>
        <v xml:space="preserve"> </v>
      </c>
      <c r="N788" s="25" t="str">
        <f t="shared" si="750"/>
        <v xml:space="preserve"> </v>
      </c>
      <c r="O788" s="24" t="str">
        <f t="shared" si="750"/>
        <v xml:space="preserve"> </v>
      </c>
      <c r="P788" s="25" t="str">
        <f t="shared" si="750"/>
        <v xml:space="preserve"> </v>
      </c>
      <c r="Q788" s="26" t="str">
        <f t="shared" si="750"/>
        <v xml:space="preserve"> </v>
      </c>
      <c r="R788" s="289"/>
      <c r="S788" s="27" t="str">
        <f t="shared" ref="S788:AG788" si="751">IF(SUM(S786:S787)=0," ",SUM(S786:S787))</f>
        <v xml:space="preserve"> </v>
      </c>
      <c r="T788" s="24">
        <f t="shared" si="751"/>
        <v>13.75</v>
      </c>
      <c r="U788" s="24">
        <f t="shared" si="751"/>
        <v>20</v>
      </c>
      <c r="V788" s="26">
        <f t="shared" si="751"/>
        <v>5</v>
      </c>
      <c r="W788" s="27" t="str">
        <f t="shared" si="751"/>
        <v xml:space="preserve"> </v>
      </c>
      <c r="X788" s="24" t="str">
        <f t="shared" si="751"/>
        <v xml:space="preserve"> </v>
      </c>
      <c r="Y788" s="25">
        <f t="shared" si="751"/>
        <v>5</v>
      </c>
      <c r="Z788" s="24" t="str">
        <f t="shared" si="751"/>
        <v xml:space="preserve"> </v>
      </c>
      <c r="AA788" s="25">
        <f t="shared" si="751"/>
        <v>3.75</v>
      </c>
      <c r="AB788" s="26" t="str">
        <f t="shared" si="751"/>
        <v xml:space="preserve"> </v>
      </c>
      <c r="AC788" s="30">
        <f t="shared" si="751"/>
        <v>14</v>
      </c>
      <c r="AD788" s="28" t="str">
        <f t="shared" si="751"/>
        <v xml:space="preserve"> </v>
      </c>
      <c r="AE788" s="28">
        <f t="shared" si="751"/>
        <v>14</v>
      </c>
      <c r="AF788" s="31" t="str">
        <f t="shared" si="751"/>
        <v xml:space="preserve"> </v>
      </c>
      <c r="AG788" s="33">
        <f t="shared" si="751"/>
        <v>17</v>
      </c>
      <c r="AH788" s="514" t="str">
        <f>IF('FRONT PAGE'!$A$1="www.fly-logics.com","_____________________________
PILOT SIGNATURE",0)</f>
        <v>_____________________________
PILOT SIGNATURE</v>
      </c>
      <c r="AI788" s="515"/>
      <c r="AJ788" s="515"/>
      <c r="AK788" s="330">
        <f>A786</f>
        <v>56</v>
      </c>
      <c r="AL788" s="387"/>
      <c r="AM788" s="388"/>
      <c r="AN788" s="387"/>
      <c r="AT788" s="364" t="e">
        <f t="shared" si="744"/>
        <v>#N/A</v>
      </c>
      <c r="AU788" s="365" t="e">
        <f t="shared" si="745"/>
        <v>#N/A</v>
      </c>
      <c r="AV788" s="372" t="str">
        <f t="shared" ca="1" si="732"/>
        <v/>
      </c>
      <c r="AW788" s="364" t="e">
        <f t="shared" ca="1" si="733"/>
        <v>#N/A</v>
      </c>
      <c r="AX788" s="373" t="e">
        <f t="shared" ca="1" si="734"/>
        <v>#N/A</v>
      </c>
      <c r="AY788" s="98" t="e">
        <f t="shared" si="746"/>
        <v>#N/A</v>
      </c>
      <c r="AZ788" s="373" t="e">
        <f t="shared" si="747"/>
        <v>#N/A</v>
      </c>
      <c r="BA788" s="363"/>
      <c r="BC788" s="377"/>
    </row>
    <row r="789" spans="1:70" s="50" customFormat="1" ht="27.75" customHeight="1" x14ac:dyDescent="0.2">
      <c r="A789" s="29">
        <f>A784+1</f>
        <v>561</v>
      </c>
      <c r="B789" s="39"/>
      <c r="C789" s="40"/>
      <c r="D789" s="41"/>
      <c r="E789" s="42"/>
      <c r="F789" s="43"/>
      <c r="G789" s="44"/>
      <c r="H789" s="45"/>
      <c r="I789" s="281"/>
      <c r="J789" s="277"/>
      <c r="K789" s="278"/>
      <c r="L789" s="279"/>
      <c r="M789" s="278"/>
      <c r="N789" s="279"/>
      <c r="O789" s="278"/>
      <c r="P789" s="279"/>
      <c r="Q789" s="150"/>
      <c r="R789" s="285"/>
      <c r="S789" s="46"/>
      <c r="T789" s="47"/>
      <c r="U789" s="47"/>
      <c r="V789" s="48"/>
      <c r="W789" s="293"/>
      <c r="X789" s="278"/>
      <c r="Y789" s="279"/>
      <c r="Z789" s="278"/>
      <c r="AA789" s="279"/>
      <c r="AB789" s="150"/>
      <c r="AC789" s="282"/>
      <c r="AD789" s="283"/>
      <c r="AE789" s="283"/>
      <c r="AF789" s="284"/>
      <c r="AG789" s="49"/>
      <c r="AH789" s="48"/>
      <c r="AI789" s="516"/>
      <c r="AJ789" s="516"/>
      <c r="AK789" s="517"/>
      <c r="AL789" s="100"/>
      <c r="AM789" s="382" t="str">
        <f t="shared" ref="AM789:AM798" si="752">IF(B789=0," ",TEXT(B789,"MMM"))</f>
        <v xml:space="preserve"> </v>
      </c>
      <c r="AN789" s="95" t="str">
        <f t="shared" ref="AN789:AN798" si="753">IF(B789=0," ",YEAR(B789))</f>
        <v xml:space="preserve"> </v>
      </c>
      <c r="AO789" s="365"/>
      <c r="AP789" s="365"/>
      <c r="AQ789" s="256"/>
      <c r="AR789" s="365"/>
      <c r="AS789" s="365"/>
      <c r="AT789" s="364" t="e">
        <f t="shared" si="744"/>
        <v>#N/A</v>
      </c>
      <c r="AU789" s="365" t="e">
        <f t="shared" si="745"/>
        <v>#N/A</v>
      </c>
      <c r="AV789" s="372" t="str">
        <f t="shared" ca="1" si="732"/>
        <v/>
      </c>
      <c r="AW789" s="364" t="e">
        <f t="shared" ca="1" si="733"/>
        <v>#N/A</v>
      </c>
      <c r="AX789" s="373" t="e">
        <f t="shared" ca="1" si="734"/>
        <v>#N/A</v>
      </c>
      <c r="AY789" s="98" t="e">
        <f t="shared" si="746"/>
        <v>#N/A</v>
      </c>
      <c r="AZ789" s="373" t="e">
        <f t="shared" si="747"/>
        <v>#N/A</v>
      </c>
      <c r="BA789" s="363"/>
      <c r="BB789" s="365"/>
      <c r="BC789" s="377"/>
      <c r="BD789" s="365"/>
      <c r="BE789" s="365"/>
      <c r="BF789" s="365"/>
      <c r="BG789" s="365"/>
      <c r="BH789" s="365"/>
      <c r="BI789" s="365"/>
      <c r="BJ789" s="365"/>
      <c r="BK789" s="365"/>
      <c r="BL789" s="376"/>
      <c r="BM789" s="376"/>
      <c r="BN789" s="260"/>
      <c r="BO789" s="260"/>
      <c r="BP789" s="260"/>
      <c r="BQ789" s="263"/>
      <c r="BR789" s="263"/>
    </row>
    <row r="790" spans="1:70" s="50" customFormat="1" ht="27.75" customHeight="1" x14ac:dyDescent="0.2">
      <c r="A790" s="22">
        <f>A789+1</f>
        <v>562</v>
      </c>
      <c r="B790" s="51"/>
      <c r="C790" s="52"/>
      <c r="D790" s="53"/>
      <c r="E790" s="54"/>
      <c r="F790" s="55"/>
      <c r="G790" s="56"/>
      <c r="H790" s="57"/>
      <c r="I790" s="275"/>
      <c r="J790" s="58"/>
      <c r="K790" s="59"/>
      <c r="L790" s="60"/>
      <c r="M790" s="59"/>
      <c r="N790" s="60"/>
      <c r="O790" s="59"/>
      <c r="P790" s="60"/>
      <c r="Q790" s="61"/>
      <c r="R790" s="286"/>
      <c r="S790" s="58"/>
      <c r="T790" s="59"/>
      <c r="U790" s="59"/>
      <c r="V790" s="61"/>
      <c r="W790" s="294"/>
      <c r="X790" s="59"/>
      <c r="Y790" s="60"/>
      <c r="Z790" s="59"/>
      <c r="AA790" s="60"/>
      <c r="AB790" s="61"/>
      <c r="AC790" s="62"/>
      <c r="AD790" s="63"/>
      <c r="AE790" s="63"/>
      <c r="AF790" s="64"/>
      <c r="AG790" s="65"/>
      <c r="AH790" s="61"/>
      <c r="AI790" s="510"/>
      <c r="AJ790" s="510"/>
      <c r="AK790" s="511"/>
      <c r="AL790" s="100"/>
      <c r="AM790" s="382" t="str">
        <f t="shared" si="752"/>
        <v xml:space="preserve"> </v>
      </c>
      <c r="AN790" s="95" t="str">
        <f t="shared" si="753"/>
        <v xml:space="preserve"> </v>
      </c>
      <c r="AO790" s="365"/>
      <c r="AP790" s="365"/>
      <c r="AQ790" s="256"/>
      <c r="AR790" s="365"/>
      <c r="AS790" s="365"/>
      <c r="AT790" s="364" t="e">
        <f t="shared" si="744"/>
        <v>#N/A</v>
      </c>
      <c r="AU790" s="365" t="e">
        <f t="shared" si="745"/>
        <v>#N/A</v>
      </c>
      <c r="AV790" s="372" t="str">
        <f t="shared" ca="1" si="732"/>
        <v/>
      </c>
      <c r="AW790" s="364" t="e">
        <f t="shared" ca="1" si="733"/>
        <v>#N/A</v>
      </c>
      <c r="AX790" s="373" t="e">
        <f t="shared" ca="1" si="734"/>
        <v>#N/A</v>
      </c>
      <c r="AY790" s="98" t="e">
        <f t="shared" si="746"/>
        <v>#N/A</v>
      </c>
      <c r="AZ790" s="373" t="e">
        <f t="shared" si="747"/>
        <v>#N/A</v>
      </c>
      <c r="BA790" s="363"/>
      <c r="BB790" s="365"/>
      <c r="BC790" s="377"/>
      <c r="BD790" s="365"/>
      <c r="BE790" s="365"/>
      <c r="BF790" s="365"/>
      <c r="BG790" s="365"/>
      <c r="BH790" s="365"/>
      <c r="BI790" s="365"/>
      <c r="BJ790" s="365"/>
      <c r="BK790" s="365"/>
      <c r="BL790" s="376"/>
      <c r="BM790" s="376"/>
      <c r="BN790" s="260"/>
      <c r="BO790" s="260"/>
      <c r="BP790" s="260"/>
      <c r="BQ790" s="263"/>
      <c r="BR790" s="263"/>
    </row>
    <row r="791" spans="1:70" s="50" customFormat="1" ht="27.75" customHeight="1" x14ac:dyDescent="0.2">
      <c r="A791" s="22">
        <f t="shared" ref="A791:A798" si="754">A790+1</f>
        <v>563</v>
      </c>
      <c r="B791" s="51"/>
      <c r="C791" s="52"/>
      <c r="D791" s="53"/>
      <c r="E791" s="54"/>
      <c r="F791" s="55"/>
      <c r="G791" s="56"/>
      <c r="H791" s="57"/>
      <c r="I791" s="275"/>
      <c r="J791" s="58"/>
      <c r="K791" s="59"/>
      <c r="L791" s="60"/>
      <c r="M791" s="59"/>
      <c r="N791" s="60"/>
      <c r="O791" s="59"/>
      <c r="P791" s="60"/>
      <c r="Q791" s="61"/>
      <c r="R791" s="286"/>
      <c r="S791" s="58"/>
      <c r="T791" s="59"/>
      <c r="U791" s="59"/>
      <c r="V791" s="61"/>
      <c r="W791" s="294"/>
      <c r="X791" s="59"/>
      <c r="Y791" s="60"/>
      <c r="Z791" s="59"/>
      <c r="AA791" s="60"/>
      <c r="AB791" s="61"/>
      <c r="AC791" s="62"/>
      <c r="AD791" s="63"/>
      <c r="AE791" s="63"/>
      <c r="AF791" s="64"/>
      <c r="AG791" s="65"/>
      <c r="AH791" s="61"/>
      <c r="AI791" s="510"/>
      <c r="AJ791" s="510"/>
      <c r="AK791" s="511"/>
      <c r="AL791" s="100"/>
      <c r="AM791" s="382" t="str">
        <f t="shared" si="752"/>
        <v xml:space="preserve"> </v>
      </c>
      <c r="AN791" s="95" t="str">
        <f t="shared" si="753"/>
        <v xml:space="preserve"> </v>
      </c>
      <c r="AO791" s="365"/>
      <c r="AP791" s="365"/>
      <c r="AQ791" s="256"/>
      <c r="AR791" s="365"/>
      <c r="AS791" s="365"/>
      <c r="AT791" s="364" t="e">
        <f t="shared" si="744"/>
        <v>#N/A</v>
      </c>
      <c r="AU791" s="365" t="e">
        <f t="shared" si="745"/>
        <v>#N/A</v>
      </c>
      <c r="AV791" s="372" t="str">
        <f t="shared" ca="1" si="732"/>
        <v/>
      </c>
      <c r="AW791" s="364" t="e">
        <f t="shared" ca="1" si="733"/>
        <v>#N/A</v>
      </c>
      <c r="AX791" s="373" t="e">
        <f t="shared" ca="1" si="734"/>
        <v>#N/A</v>
      </c>
      <c r="AY791" s="98" t="e">
        <f t="shared" si="746"/>
        <v>#N/A</v>
      </c>
      <c r="AZ791" s="373" t="e">
        <f t="shared" si="747"/>
        <v>#N/A</v>
      </c>
      <c r="BA791" s="363"/>
      <c r="BB791" s="365"/>
      <c r="BC791" s="377"/>
      <c r="BD791" s="365"/>
      <c r="BE791" s="365"/>
      <c r="BF791" s="365"/>
      <c r="BG791" s="365"/>
      <c r="BH791" s="365"/>
      <c r="BI791" s="365"/>
      <c r="BJ791" s="365"/>
      <c r="BK791" s="365"/>
      <c r="BL791" s="376"/>
      <c r="BM791" s="376"/>
      <c r="BN791" s="260"/>
      <c r="BO791" s="260"/>
      <c r="BP791" s="260"/>
      <c r="BQ791" s="263"/>
      <c r="BR791" s="263"/>
    </row>
    <row r="792" spans="1:70" s="50" customFormat="1" ht="27.75" customHeight="1" x14ac:dyDescent="0.2">
      <c r="A792" s="22">
        <f t="shared" si="754"/>
        <v>564</v>
      </c>
      <c r="B792" s="51"/>
      <c r="C792" s="52"/>
      <c r="D792" s="53"/>
      <c r="E792" s="54"/>
      <c r="F792" s="55"/>
      <c r="G792" s="56"/>
      <c r="H792" s="57"/>
      <c r="I792" s="275"/>
      <c r="J792" s="58"/>
      <c r="K792" s="59"/>
      <c r="L792" s="60"/>
      <c r="M792" s="59"/>
      <c r="N792" s="60"/>
      <c r="O792" s="59"/>
      <c r="P792" s="60"/>
      <c r="Q792" s="61"/>
      <c r="R792" s="286"/>
      <c r="S792" s="58"/>
      <c r="T792" s="59"/>
      <c r="U792" s="59"/>
      <c r="V792" s="61"/>
      <c r="W792" s="294"/>
      <c r="X792" s="59"/>
      <c r="Y792" s="60"/>
      <c r="Z792" s="59"/>
      <c r="AA792" s="60"/>
      <c r="AB792" s="61"/>
      <c r="AC792" s="62"/>
      <c r="AD792" s="63"/>
      <c r="AE792" s="63"/>
      <c r="AF792" s="64"/>
      <c r="AG792" s="65"/>
      <c r="AH792" s="61"/>
      <c r="AI792" s="510"/>
      <c r="AJ792" s="510"/>
      <c r="AK792" s="511"/>
      <c r="AL792" s="100"/>
      <c r="AM792" s="382" t="str">
        <f t="shared" si="752"/>
        <v xml:space="preserve"> </v>
      </c>
      <c r="AN792" s="95" t="str">
        <f t="shared" si="753"/>
        <v xml:space="preserve"> </v>
      </c>
      <c r="AO792" s="365"/>
      <c r="AP792" s="365"/>
      <c r="AQ792" s="256"/>
      <c r="AR792" s="365"/>
      <c r="AS792" s="365"/>
      <c r="AT792" s="364" t="e">
        <f t="shared" si="744"/>
        <v>#N/A</v>
      </c>
      <c r="AU792" s="365" t="e">
        <f t="shared" si="745"/>
        <v>#N/A</v>
      </c>
      <c r="AV792" s="372" t="str">
        <f t="shared" ca="1" si="732"/>
        <v/>
      </c>
      <c r="AW792" s="364" t="e">
        <f t="shared" ca="1" si="733"/>
        <v>#N/A</v>
      </c>
      <c r="AX792" s="373" t="e">
        <f t="shared" ca="1" si="734"/>
        <v>#N/A</v>
      </c>
      <c r="AY792" s="98" t="e">
        <f t="shared" si="746"/>
        <v>#N/A</v>
      </c>
      <c r="AZ792" s="373" t="e">
        <f t="shared" si="747"/>
        <v>#N/A</v>
      </c>
      <c r="BA792" s="363"/>
      <c r="BB792" s="365"/>
      <c r="BC792" s="377"/>
      <c r="BD792" s="365"/>
      <c r="BE792" s="365"/>
      <c r="BF792" s="365"/>
      <c r="BG792" s="365"/>
      <c r="BH792" s="365"/>
      <c r="BI792" s="365"/>
      <c r="BJ792" s="365"/>
      <c r="BK792" s="365"/>
      <c r="BL792" s="376"/>
      <c r="BM792" s="376"/>
      <c r="BN792" s="260"/>
      <c r="BO792" s="260"/>
      <c r="BP792" s="260"/>
      <c r="BQ792" s="263"/>
      <c r="BR792" s="263"/>
    </row>
    <row r="793" spans="1:70" s="50" customFormat="1" ht="27.75" customHeight="1" x14ac:dyDescent="0.2">
      <c r="A793" s="22">
        <f t="shared" si="754"/>
        <v>565</v>
      </c>
      <c r="B793" s="51"/>
      <c r="C793" s="52"/>
      <c r="D793" s="53"/>
      <c r="E793" s="54"/>
      <c r="F793" s="55"/>
      <c r="G793" s="56"/>
      <c r="H793" s="57"/>
      <c r="I793" s="275"/>
      <c r="J793" s="58"/>
      <c r="K793" s="59"/>
      <c r="L793" s="60"/>
      <c r="M793" s="59"/>
      <c r="N793" s="60"/>
      <c r="O793" s="59"/>
      <c r="P793" s="60"/>
      <c r="Q793" s="61"/>
      <c r="R793" s="286"/>
      <c r="S793" s="58"/>
      <c r="T793" s="59"/>
      <c r="U793" s="59"/>
      <c r="V793" s="61"/>
      <c r="W793" s="294"/>
      <c r="X793" s="59"/>
      <c r="Y793" s="60"/>
      <c r="Z793" s="59"/>
      <c r="AA793" s="60"/>
      <c r="AB793" s="61"/>
      <c r="AC793" s="62"/>
      <c r="AD793" s="63"/>
      <c r="AE793" s="63"/>
      <c r="AF793" s="64"/>
      <c r="AG793" s="65"/>
      <c r="AH793" s="61"/>
      <c r="AI793" s="510"/>
      <c r="AJ793" s="510"/>
      <c r="AK793" s="511"/>
      <c r="AL793" s="100"/>
      <c r="AM793" s="382" t="str">
        <f t="shared" si="752"/>
        <v xml:space="preserve"> </v>
      </c>
      <c r="AN793" s="95" t="str">
        <f t="shared" si="753"/>
        <v xml:space="preserve"> </v>
      </c>
      <c r="AO793" s="365"/>
      <c r="AP793" s="365"/>
      <c r="AQ793" s="256"/>
      <c r="AR793" s="365"/>
      <c r="AS793" s="365"/>
      <c r="AT793" s="364" t="e">
        <f t="shared" si="744"/>
        <v>#N/A</v>
      </c>
      <c r="AU793" s="365" t="e">
        <f t="shared" si="745"/>
        <v>#N/A</v>
      </c>
      <c r="AV793" s="372" t="str">
        <f t="shared" ca="1" si="732"/>
        <v/>
      </c>
      <c r="AW793" s="364" t="e">
        <f t="shared" ca="1" si="733"/>
        <v>#N/A</v>
      </c>
      <c r="AX793" s="373" t="e">
        <f t="shared" ca="1" si="734"/>
        <v>#N/A</v>
      </c>
      <c r="AY793" s="98" t="e">
        <f t="shared" si="746"/>
        <v>#N/A</v>
      </c>
      <c r="AZ793" s="373" t="e">
        <f t="shared" si="747"/>
        <v>#N/A</v>
      </c>
      <c r="BA793" s="363"/>
      <c r="BB793" s="365"/>
      <c r="BC793" s="377"/>
      <c r="BD793" s="365"/>
      <c r="BE793" s="365"/>
      <c r="BF793" s="365"/>
      <c r="BG793" s="365"/>
      <c r="BH793" s="365"/>
      <c r="BI793" s="365"/>
      <c r="BJ793" s="365"/>
      <c r="BK793" s="365"/>
      <c r="BL793" s="376"/>
      <c r="BM793" s="376"/>
      <c r="BN793" s="260"/>
      <c r="BO793" s="260"/>
      <c r="BP793" s="260"/>
      <c r="BQ793" s="263"/>
      <c r="BR793" s="263"/>
    </row>
    <row r="794" spans="1:70" s="50" customFormat="1" ht="27.75" customHeight="1" x14ac:dyDescent="0.2">
      <c r="A794" s="22">
        <f t="shared" si="754"/>
        <v>566</v>
      </c>
      <c r="B794" s="51"/>
      <c r="C794" s="52"/>
      <c r="D794" s="53"/>
      <c r="E794" s="54"/>
      <c r="F794" s="55"/>
      <c r="G794" s="56"/>
      <c r="H794" s="57"/>
      <c r="I794" s="275"/>
      <c r="J794" s="58"/>
      <c r="K794" s="59"/>
      <c r="L794" s="60"/>
      <c r="M794" s="59"/>
      <c r="N794" s="60"/>
      <c r="O794" s="59"/>
      <c r="P794" s="60"/>
      <c r="Q794" s="61"/>
      <c r="R794" s="286"/>
      <c r="S794" s="58"/>
      <c r="T794" s="59"/>
      <c r="U794" s="59"/>
      <c r="V794" s="61"/>
      <c r="W794" s="294"/>
      <c r="X794" s="59"/>
      <c r="Y794" s="60"/>
      <c r="Z794" s="59"/>
      <c r="AA794" s="60"/>
      <c r="AB794" s="61"/>
      <c r="AC794" s="62"/>
      <c r="AD794" s="63"/>
      <c r="AE794" s="63"/>
      <c r="AF794" s="64"/>
      <c r="AG794" s="65"/>
      <c r="AH794" s="61"/>
      <c r="AI794" s="510"/>
      <c r="AJ794" s="510"/>
      <c r="AK794" s="511"/>
      <c r="AL794" s="100"/>
      <c r="AM794" s="382" t="str">
        <f t="shared" si="752"/>
        <v xml:space="preserve"> </v>
      </c>
      <c r="AN794" s="95" t="str">
        <f t="shared" si="753"/>
        <v xml:space="preserve"> </v>
      </c>
      <c r="AO794" s="365"/>
      <c r="AP794" s="365"/>
      <c r="AQ794" s="256"/>
      <c r="AR794" s="365"/>
      <c r="AS794" s="365"/>
      <c r="AT794" s="364" t="e">
        <f t="shared" si="744"/>
        <v>#N/A</v>
      </c>
      <c r="AU794" s="365" t="e">
        <f t="shared" si="745"/>
        <v>#N/A</v>
      </c>
      <c r="AV794" s="372" t="str">
        <f t="shared" ca="1" si="732"/>
        <v/>
      </c>
      <c r="AW794" s="364" t="e">
        <f t="shared" ca="1" si="733"/>
        <v>#N/A</v>
      </c>
      <c r="AX794" s="373" t="e">
        <f t="shared" ca="1" si="734"/>
        <v>#N/A</v>
      </c>
      <c r="AY794" s="98" t="e">
        <f t="shared" si="746"/>
        <v>#N/A</v>
      </c>
      <c r="AZ794" s="373" t="e">
        <f t="shared" si="747"/>
        <v>#N/A</v>
      </c>
      <c r="BA794" s="363"/>
      <c r="BB794" s="365"/>
      <c r="BC794" s="377"/>
      <c r="BD794" s="365"/>
      <c r="BE794" s="365"/>
      <c r="BF794" s="365"/>
      <c r="BG794" s="365"/>
      <c r="BH794" s="365"/>
      <c r="BI794" s="365"/>
      <c r="BJ794" s="365"/>
      <c r="BK794" s="365"/>
      <c r="BL794" s="376"/>
      <c r="BM794" s="376"/>
      <c r="BN794" s="260"/>
      <c r="BO794" s="260"/>
      <c r="BP794" s="260"/>
      <c r="BQ794" s="263"/>
      <c r="BR794" s="263"/>
    </row>
    <row r="795" spans="1:70" s="50" customFormat="1" ht="27.75" customHeight="1" x14ac:dyDescent="0.2">
      <c r="A795" s="22">
        <f>A794+1</f>
        <v>567</v>
      </c>
      <c r="B795" s="51"/>
      <c r="C795" s="52"/>
      <c r="D795" s="53"/>
      <c r="E795" s="54"/>
      <c r="F795" s="55"/>
      <c r="G795" s="56"/>
      <c r="H795" s="57"/>
      <c r="I795" s="275"/>
      <c r="J795" s="58"/>
      <c r="K795" s="59"/>
      <c r="L795" s="60"/>
      <c r="M795" s="59"/>
      <c r="N795" s="60"/>
      <c r="O795" s="59"/>
      <c r="P795" s="60"/>
      <c r="Q795" s="61"/>
      <c r="R795" s="286"/>
      <c r="S795" s="58"/>
      <c r="T795" s="59"/>
      <c r="U795" s="59"/>
      <c r="V795" s="61"/>
      <c r="W795" s="294"/>
      <c r="X795" s="59"/>
      <c r="Y795" s="60"/>
      <c r="Z795" s="59"/>
      <c r="AA795" s="60"/>
      <c r="AB795" s="61"/>
      <c r="AC795" s="62"/>
      <c r="AD795" s="63"/>
      <c r="AE795" s="63"/>
      <c r="AF795" s="64"/>
      <c r="AG795" s="65"/>
      <c r="AH795" s="61"/>
      <c r="AI795" s="510"/>
      <c r="AJ795" s="510"/>
      <c r="AK795" s="511"/>
      <c r="AL795" s="100"/>
      <c r="AM795" s="382" t="str">
        <f t="shared" si="752"/>
        <v xml:space="preserve"> </v>
      </c>
      <c r="AN795" s="95" t="str">
        <f t="shared" si="753"/>
        <v xml:space="preserve"> </v>
      </c>
      <c r="AO795" s="365"/>
      <c r="AP795" s="365"/>
      <c r="AQ795" s="256"/>
      <c r="AR795" s="365"/>
      <c r="AS795" s="365"/>
      <c r="AT795" s="364" t="e">
        <f t="shared" ref="AT795:AT804" si="755">IF(ISBLANK($B1111),NA(),$B1111)</f>
        <v>#N/A</v>
      </c>
      <c r="AU795" s="365" t="e">
        <f t="shared" ref="AU795:AU804" si="756">IF(ISBLANK($I1111),NA(),$I1111)</f>
        <v>#N/A</v>
      </c>
      <c r="AV795" s="372" t="str">
        <f t="shared" ca="1" si="732"/>
        <v/>
      </c>
      <c r="AW795" s="364" t="e">
        <f t="shared" ca="1" si="733"/>
        <v>#N/A</v>
      </c>
      <c r="AX795" s="373" t="e">
        <f t="shared" ca="1" si="734"/>
        <v>#N/A</v>
      </c>
      <c r="AY795" s="98" t="e">
        <f>IF(S1111=0,NA(),S1111)</f>
        <v>#N/A</v>
      </c>
      <c r="AZ795" s="373" t="e">
        <f>IF(V1111=0,NA(),V1111)</f>
        <v>#N/A</v>
      </c>
      <c r="BA795" s="363"/>
      <c r="BB795" s="365"/>
      <c r="BC795" s="377"/>
      <c r="BD795" s="365"/>
      <c r="BE795" s="365"/>
      <c r="BF795" s="365"/>
      <c r="BG795" s="365"/>
      <c r="BH795" s="365"/>
      <c r="BI795" s="365"/>
      <c r="BJ795" s="365"/>
      <c r="BK795" s="365"/>
      <c r="BL795" s="376"/>
      <c r="BM795" s="376"/>
      <c r="BN795" s="260"/>
      <c r="BO795" s="260"/>
      <c r="BP795" s="260"/>
      <c r="BQ795" s="263"/>
      <c r="BR795" s="263"/>
    </row>
    <row r="796" spans="1:70" s="50" customFormat="1" ht="27.75" customHeight="1" x14ac:dyDescent="0.2">
      <c r="A796" s="22">
        <f t="shared" si="754"/>
        <v>568</v>
      </c>
      <c r="B796" s="51"/>
      <c r="C796" s="52"/>
      <c r="D796" s="53"/>
      <c r="E796" s="54"/>
      <c r="F796" s="55"/>
      <c r="G796" s="56"/>
      <c r="H796" s="57"/>
      <c r="I796" s="275"/>
      <c r="J796" s="58"/>
      <c r="K796" s="59"/>
      <c r="L796" s="60"/>
      <c r="M796" s="59"/>
      <c r="N796" s="60"/>
      <c r="O796" s="59"/>
      <c r="P796" s="60"/>
      <c r="Q796" s="61"/>
      <c r="R796" s="286"/>
      <c r="S796" s="58"/>
      <c r="T796" s="59"/>
      <c r="U796" s="59"/>
      <c r="V796" s="61"/>
      <c r="W796" s="294"/>
      <c r="X796" s="59"/>
      <c r="Y796" s="60"/>
      <c r="Z796" s="59"/>
      <c r="AA796" s="60"/>
      <c r="AB796" s="61"/>
      <c r="AC796" s="62"/>
      <c r="AD796" s="63"/>
      <c r="AE796" s="63"/>
      <c r="AF796" s="64"/>
      <c r="AG796" s="65"/>
      <c r="AH796" s="61"/>
      <c r="AI796" s="510"/>
      <c r="AJ796" s="510"/>
      <c r="AK796" s="511"/>
      <c r="AL796" s="100"/>
      <c r="AM796" s="382" t="str">
        <f t="shared" si="752"/>
        <v xml:space="preserve"> </v>
      </c>
      <c r="AN796" s="95" t="str">
        <f t="shared" si="753"/>
        <v xml:space="preserve"> </v>
      </c>
      <c r="AO796" s="365"/>
      <c r="AP796" s="365"/>
      <c r="AQ796" s="256"/>
      <c r="AR796" s="365"/>
      <c r="AS796" s="365"/>
      <c r="AT796" s="364" t="e">
        <f t="shared" si="755"/>
        <v>#N/A</v>
      </c>
      <c r="AU796" s="365" t="e">
        <f t="shared" si="756"/>
        <v>#N/A</v>
      </c>
      <c r="AV796" s="372" t="str">
        <f t="shared" ca="1" si="732"/>
        <v/>
      </c>
      <c r="AW796" s="364" t="e">
        <f t="shared" ca="1" si="733"/>
        <v>#N/A</v>
      </c>
      <c r="AX796" s="373" t="e">
        <f t="shared" ca="1" si="734"/>
        <v>#N/A</v>
      </c>
      <c r="AY796" s="98" t="e">
        <f t="shared" ref="AY796:AY804" si="757">IF(S1112=0,NA(),S1112)</f>
        <v>#N/A</v>
      </c>
      <c r="AZ796" s="373" t="e">
        <f>IF(V1112=0,NA(),V1112)</f>
        <v>#N/A</v>
      </c>
      <c r="BA796" s="363"/>
      <c r="BB796" s="365"/>
      <c r="BC796" s="377"/>
      <c r="BD796" s="365"/>
      <c r="BE796" s="365"/>
      <c r="BF796" s="365"/>
      <c r="BG796" s="365"/>
      <c r="BH796" s="365"/>
      <c r="BI796" s="365"/>
      <c r="BJ796" s="365"/>
      <c r="BK796" s="365"/>
      <c r="BL796" s="376"/>
      <c r="BM796" s="376"/>
      <c r="BN796" s="260"/>
      <c r="BO796" s="260"/>
      <c r="BP796" s="260"/>
      <c r="BQ796" s="263"/>
      <c r="BR796" s="263"/>
    </row>
    <row r="797" spans="1:70" s="50" customFormat="1" ht="27.75" customHeight="1" x14ac:dyDescent="0.2">
      <c r="A797" s="22">
        <f t="shared" si="754"/>
        <v>569</v>
      </c>
      <c r="B797" s="51"/>
      <c r="C797" s="52"/>
      <c r="D797" s="53"/>
      <c r="E797" s="54"/>
      <c r="F797" s="55"/>
      <c r="G797" s="56"/>
      <c r="H797" s="57"/>
      <c r="I797" s="275"/>
      <c r="J797" s="58"/>
      <c r="K797" s="59"/>
      <c r="L797" s="60"/>
      <c r="M797" s="59"/>
      <c r="N797" s="60"/>
      <c r="O797" s="59"/>
      <c r="P797" s="60"/>
      <c r="Q797" s="61"/>
      <c r="R797" s="286"/>
      <c r="S797" s="58"/>
      <c r="T797" s="59"/>
      <c r="U797" s="59"/>
      <c r="V797" s="61"/>
      <c r="W797" s="294"/>
      <c r="X797" s="59"/>
      <c r="Y797" s="60"/>
      <c r="Z797" s="59"/>
      <c r="AA797" s="60"/>
      <c r="AB797" s="61"/>
      <c r="AC797" s="62"/>
      <c r="AD797" s="63"/>
      <c r="AE797" s="63"/>
      <c r="AF797" s="64"/>
      <c r="AG797" s="65"/>
      <c r="AH797" s="61"/>
      <c r="AI797" s="510"/>
      <c r="AJ797" s="510"/>
      <c r="AK797" s="511"/>
      <c r="AL797" s="100"/>
      <c r="AM797" s="382" t="str">
        <f t="shared" si="752"/>
        <v xml:space="preserve"> </v>
      </c>
      <c r="AN797" s="95" t="str">
        <f t="shared" si="753"/>
        <v xml:space="preserve"> </v>
      </c>
      <c r="AO797" s="365"/>
      <c r="AP797" s="365"/>
      <c r="AQ797" s="256"/>
      <c r="AR797" s="365"/>
      <c r="AS797" s="365"/>
      <c r="AT797" s="364" t="e">
        <f t="shared" si="755"/>
        <v>#N/A</v>
      </c>
      <c r="AU797" s="365" t="e">
        <f t="shared" si="756"/>
        <v>#N/A</v>
      </c>
      <c r="AV797" s="372" t="str">
        <f t="shared" ca="1" si="732"/>
        <v/>
      </c>
      <c r="AW797" s="364" t="e">
        <f t="shared" ca="1" si="733"/>
        <v>#N/A</v>
      </c>
      <c r="AX797" s="373" t="e">
        <f t="shared" ca="1" si="734"/>
        <v>#N/A</v>
      </c>
      <c r="AY797" s="98" t="e">
        <f t="shared" si="757"/>
        <v>#N/A</v>
      </c>
      <c r="AZ797" s="373" t="e">
        <f t="shared" ref="AZ797:AZ804" si="758">IF(V1113=0,NA(),V1113)</f>
        <v>#N/A</v>
      </c>
      <c r="BA797" s="365"/>
      <c r="BB797" s="365"/>
      <c r="BC797" s="377"/>
      <c r="BD797" s="365"/>
      <c r="BE797" s="365"/>
      <c r="BF797" s="365"/>
      <c r="BG797" s="365"/>
      <c r="BH797" s="365"/>
      <c r="BI797" s="365"/>
      <c r="BJ797" s="365"/>
      <c r="BK797" s="365"/>
      <c r="BL797" s="376"/>
      <c r="BM797" s="376"/>
      <c r="BN797" s="260"/>
      <c r="BO797" s="260"/>
      <c r="BP797" s="260"/>
      <c r="BQ797" s="263"/>
      <c r="BR797" s="263"/>
    </row>
    <row r="798" spans="1:70" s="50" customFormat="1" ht="27.75" customHeight="1" thickBot="1" x14ac:dyDescent="0.25">
      <c r="A798" s="23">
        <f t="shared" si="754"/>
        <v>570</v>
      </c>
      <c r="B798" s="66"/>
      <c r="C798" s="67"/>
      <c r="D798" s="68"/>
      <c r="E798" s="69"/>
      <c r="F798" s="70"/>
      <c r="G798" s="71"/>
      <c r="H798" s="72"/>
      <c r="I798" s="276"/>
      <c r="J798" s="73"/>
      <c r="K798" s="74"/>
      <c r="L798" s="75"/>
      <c r="M798" s="74"/>
      <c r="N798" s="75"/>
      <c r="O798" s="74"/>
      <c r="P798" s="75"/>
      <c r="Q798" s="76"/>
      <c r="R798" s="287"/>
      <c r="S798" s="73"/>
      <c r="T798" s="74"/>
      <c r="U798" s="74"/>
      <c r="V798" s="76"/>
      <c r="W798" s="295"/>
      <c r="X798" s="74"/>
      <c r="Y798" s="75"/>
      <c r="Z798" s="74"/>
      <c r="AA798" s="75"/>
      <c r="AB798" s="76"/>
      <c r="AC798" s="77"/>
      <c r="AD798" s="78"/>
      <c r="AE798" s="78"/>
      <c r="AF798" s="79"/>
      <c r="AG798" s="80"/>
      <c r="AH798" s="76"/>
      <c r="AI798" s="518"/>
      <c r="AJ798" s="518"/>
      <c r="AK798" s="519"/>
      <c r="AL798" s="100"/>
      <c r="AM798" s="382" t="str">
        <f t="shared" si="752"/>
        <v xml:space="preserve"> </v>
      </c>
      <c r="AN798" s="95" t="str">
        <f t="shared" si="753"/>
        <v xml:space="preserve"> </v>
      </c>
      <c r="AO798" s="365"/>
      <c r="AP798" s="365"/>
      <c r="AQ798" s="256"/>
      <c r="AR798" s="365"/>
      <c r="AS798" s="365"/>
      <c r="AT798" s="364" t="e">
        <f t="shared" si="755"/>
        <v>#N/A</v>
      </c>
      <c r="AU798" s="365" t="e">
        <f t="shared" si="756"/>
        <v>#N/A</v>
      </c>
      <c r="AV798" s="372" t="str">
        <f t="shared" ca="1" si="732"/>
        <v/>
      </c>
      <c r="AW798" s="364" t="e">
        <f t="shared" ca="1" si="733"/>
        <v>#N/A</v>
      </c>
      <c r="AX798" s="373" t="e">
        <f t="shared" ca="1" si="734"/>
        <v>#N/A</v>
      </c>
      <c r="AY798" s="98" t="e">
        <f t="shared" si="757"/>
        <v>#N/A</v>
      </c>
      <c r="AZ798" s="373" t="e">
        <f t="shared" si="758"/>
        <v>#N/A</v>
      </c>
      <c r="BA798" s="365"/>
      <c r="BB798" s="365"/>
      <c r="BC798" s="377"/>
      <c r="BD798" s="365"/>
      <c r="BE798" s="365"/>
      <c r="BF798" s="365"/>
      <c r="BG798" s="365"/>
      <c r="BH798" s="365"/>
      <c r="BI798" s="365"/>
      <c r="BJ798" s="365"/>
      <c r="BK798" s="365"/>
      <c r="BL798" s="376"/>
      <c r="BM798" s="376"/>
      <c r="BN798" s="260"/>
      <c r="BO798" s="260"/>
      <c r="BP798" s="260"/>
      <c r="BQ798" s="263"/>
      <c r="BR798" s="263"/>
    </row>
    <row r="799" spans="1:70" ht="4.5" customHeight="1" thickBot="1" x14ac:dyDescent="0.25">
      <c r="A799" s="91">
        <f>AK802</f>
        <v>57</v>
      </c>
      <c r="B799" s="235"/>
      <c r="C799" s="235"/>
      <c r="D799" s="235"/>
      <c r="E799" s="235"/>
      <c r="F799" s="235"/>
      <c r="G799" s="235"/>
      <c r="H799" s="235"/>
      <c r="I799" s="235"/>
      <c r="J799" s="280"/>
      <c r="K799" s="280"/>
      <c r="L799" s="280"/>
      <c r="M799" s="280"/>
      <c r="N799" s="280"/>
      <c r="O799" s="280"/>
      <c r="P799" s="280"/>
      <c r="Q799" s="280"/>
      <c r="R799" s="280"/>
      <c r="S799" s="292"/>
      <c r="T799" s="292"/>
      <c r="U799" s="292"/>
      <c r="V799" s="292"/>
      <c r="W799" s="292"/>
      <c r="X799" s="292"/>
      <c r="Y799" s="292"/>
      <c r="Z799" s="292"/>
      <c r="AA799" s="292"/>
      <c r="AB799" s="292"/>
      <c r="AC799" s="292"/>
      <c r="AD799" s="236"/>
      <c r="AE799" s="237"/>
      <c r="AF799" s="236"/>
      <c r="AG799" s="238"/>
      <c r="AH799" s="536"/>
      <c r="AI799" s="537"/>
      <c r="AJ799" s="537"/>
      <c r="AK799" s="537"/>
      <c r="AL799" s="383"/>
      <c r="AM799" s="384"/>
      <c r="AN799" s="383"/>
      <c r="AT799" s="364" t="e">
        <f t="shared" si="755"/>
        <v>#N/A</v>
      </c>
      <c r="AU799" s="365" t="e">
        <f t="shared" si="756"/>
        <v>#N/A</v>
      </c>
      <c r="AV799" s="372" t="str">
        <f t="shared" ca="1" si="732"/>
        <v/>
      </c>
      <c r="AW799" s="364" t="e">
        <f t="shared" ca="1" si="733"/>
        <v>#N/A</v>
      </c>
      <c r="AX799" s="373" t="e">
        <f t="shared" ca="1" si="734"/>
        <v>#N/A</v>
      </c>
      <c r="AY799" s="98" t="e">
        <f t="shared" si="757"/>
        <v>#N/A</v>
      </c>
      <c r="AZ799" s="373" t="e">
        <f t="shared" si="758"/>
        <v>#N/A</v>
      </c>
      <c r="BC799" s="377"/>
    </row>
    <row r="800" spans="1:70" ht="26.25" customHeight="1" x14ac:dyDescent="0.2">
      <c r="A800" s="163">
        <f>A786+1</f>
        <v>57</v>
      </c>
      <c r="B800" s="523"/>
      <c r="C800" s="523"/>
      <c r="D800" s="523"/>
      <c r="E800" s="524"/>
      <c r="F800" s="527" t="str">
        <f>IF('FRONT PAGE'!$A$1="www.fly-logics.com","TOTAL PAGE",0)</f>
        <v>TOTAL PAGE</v>
      </c>
      <c r="G800" s="528"/>
      <c r="H800" s="529"/>
      <c r="I800" s="314" t="str">
        <f>IF('FRONT PAGE'!$A$1="www.fly-logics.com",IF(SUM(I789:I799)=0," ",SUM(I789:I799)),0)</f>
        <v xml:space="preserve"> </v>
      </c>
      <c r="J800" s="315" t="str">
        <f>IF('FRONT PAGE'!$A$1="www.fly-logics.com",IF(SUM(J789:J799)=0," ",SUM(J789:J799)),0)</f>
        <v xml:space="preserve"> </v>
      </c>
      <c r="K800" s="316" t="str">
        <f>IF('FRONT PAGE'!$A$1="www.fly-logics.com",IF(SUM(K789:K799)=0," ",SUM(K789:K799)),0)</f>
        <v xml:space="preserve"> </v>
      </c>
      <c r="L800" s="317" t="str">
        <f>IF('FRONT PAGE'!$A$1="www.fly-logics.com",IF(SUM(L789:L799)=0," ",SUM(L789:L799)),0)</f>
        <v xml:space="preserve"> </v>
      </c>
      <c r="M800" s="316" t="str">
        <f>IF('FRONT PAGE'!$A$1="www.fly-logics.com",IF(SUM(M789:M799)=0," ",SUM(M789:M799)),0)</f>
        <v xml:space="preserve"> </v>
      </c>
      <c r="N800" s="317" t="str">
        <f>IF('FRONT PAGE'!$A$1="www.fly-logics.com",IF(SUM(N789:N799)=0," ",SUM(N789:N799)),0)</f>
        <v xml:space="preserve"> </v>
      </c>
      <c r="O800" s="316" t="str">
        <f>IF('FRONT PAGE'!$A$1="www.fly-logics.com",IF(SUM(O789:O799)=0," ",SUM(O789:O799)),0)</f>
        <v xml:space="preserve"> </v>
      </c>
      <c r="P800" s="317" t="str">
        <f>IF('FRONT PAGE'!$A$1="www.fly-logics.com",IF(SUM(P789:P799)=0," ",SUM(P789:P799)),0)</f>
        <v xml:space="preserve"> </v>
      </c>
      <c r="Q800" s="318" t="str">
        <f>IF('FRONT PAGE'!$A$1="www.fly-logics.com",IF(SUM(Q789:Q799)=0," ",SUM(Q789:Q799)),0)</f>
        <v xml:space="preserve"> </v>
      </c>
      <c r="R800" s="319"/>
      <c r="S800" s="315" t="str">
        <f>IF('FRONT PAGE'!$A$1="www.fly-logics.com",IF(SUM(S789:S799)=0," ",SUM(S789:S799)),0)</f>
        <v xml:space="preserve"> </v>
      </c>
      <c r="T800" s="316" t="str">
        <f>IF('FRONT PAGE'!$A$1="www.fly-logics.com",IF(SUM(T789:T799)=0," ",SUM(T789:T799)),0)</f>
        <v xml:space="preserve"> </v>
      </c>
      <c r="U800" s="316" t="str">
        <f>IF('FRONT PAGE'!$A$1="www.fly-logics.com",IF(SUM(U789:U799)=0," ",SUM(U789:U799)),0)</f>
        <v xml:space="preserve"> </v>
      </c>
      <c r="V800" s="318" t="str">
        <f>IF('FRONT PAGE'!$A$1="www.fly-logics.com",IF(SUM(V789:V799)=0," ",SUM(V789:V799)),0)</f>
        <v xml:space="preserve"> </v>
      </c>
      <c r="W800" s="315" t="str">
        <f>IF('FRONT PAGE'!$A$1="www.fly-logics.com",IF(SUM(W789:W799)=0," ",SUM(W789:W799)),0)</f>
        <v xml:space="preserve"> </v>
      </c>
      <c r="X800" s="316" t="str">
        <f>IF('FRONT PAGE'!$A$1="www.fly-logics.com",IF(SUM(X789:X799)=0," ",SUM(X789:X799)),0)</f>
        <v xml:space="preserve"> </v>
      </c>
      <c r="Y800" s="317" t="str">
        <f>IF('FRONT PAGE'!$A$1="www.fly-logics.com",IF(SUM(Y789:Y799)=0," ",SUM(Y789:Y799)),0)</f>
        <v xml:space="preserve"> </v>
      </c>
      <c r="Z800" s="316" t="str">
        <f>IF('FRONT PAGE'!$A$1="www.fly-logics.com",IF(SUM(Z789:Z799)=0," ",SUM(Z789:Z799)),0)</f>
        <v xml:space="preserve"> </v>
      </c>
      <c r="AA800" s="317" t="str">
        <f>IF('FRONT PAGE'!$A$1="www.fly-logics.com",IF(SUM(AA789:AA799)=0," ",SUM(AA789:AA799)),0)</f>
        <v xml:space="preserve"> </v>
      </c>
      <c r="AB800" s="318" t="str">
        <f>IF('FRONT PAGE'!$A$1="www.fly-logics.com",IF(SUM(AB789:AB799)=0," ",SUM(AB789:AB799)),0)</f>
        <v xml:space="preserve"> </v>
      </c>
      <c r="AC800" s="329" t="str">
        <f>IF('FRONT PAGE'!$A$1="www.fly-logics.com",IF(SUM(AC789:AC799)=0," ",SUM(AC789:AC799)),0)</f>
        <v xml:space="preserve"> </v>
      </c>
      <c r="AD800" s="321" t="str">
        <f>IF('FRONT PAGE'!$A$1="www.fly-logics.com",IF(SUM(AD789:AD799)=0," ",SUM(AD789:AD799)),0)</f>
        <v xml:space="preserve"> </v>
      </c>
      <c r="AE800" s="321" t="str">
        <f>IF('FRONT PAGE'!$A$1="www.fly-logics.com",IF(SUM(AE789:AE799)=0," ",SUM(AE789:AE799)),0)</f>
        <v xml:space="preserve"> </v>
      </c>
      <c r="AF800" s="322" t="str">
        <f>IF('FRONT PAGE'!$A$1="www.fly-logics.com",IF(SUM(AF789:AF799)=0," ",SUM(AF789:AF799)),0)</f>
        <v xml:space="preserve"> </v>
      </c>
      <c r="AG800" s="323" t="str">
        <f>IF('FRONT PAGE'!$A$1="www.fly-logics.com",IF(SUM(AG789:AG799)=0," ",SUM(AG789:AG799)),0)</f>
        <v xml:space="preserve"> </v>
      </c>
      <c r="AH800" s="520" t="str">
        <f>IF('FRONT PAGE'!$A$1="www.fly-logics.com","I certify that all the data in this
logbook are accurate",0)</f>
        <v>I certify that all the data in this
logbook are accurate</v>
      </c>
      <c r="AI800" s="521"/>
      <c r="AJ800" s="521"/>
      <c r="AK800" s="522"/>
      <c r="AL800" s="385"/>
      <c r="AM800" s="386"/>
      <c r="AN800" s="385"/>
      <c r="AT800" s="364" t="e">
        <f t="shared" si="755"/>
        <v>#N/A</v>
      </c>
      <c r="AU800" s="365" t="e">
        <f t="shared" si="756"/>
        <v>#N/A</v>
      </c>
      <c r="AV800" s="372" t="str">
        <f t="shared" ca="1" si="732"/>
        <v/>
      </c>
      <c r="AW800" s="364" t="e">
        <f t="shared" ca="1" si="733"/>
        <v>#N/A</v>
      </c>
      <c r="AX800" s="373" t="e">
        <f t="shared" ca="1" si="734"/>
        <v>#N/A</v>
      </c>
      <c r="AY800" s="98" t="e">
        <f t="shared" si="757"/>
        <v>#N/A</v>
      </c>
      <c r="AZ800" s="373" t="e">
        <f t="shared" si="758"/>
        <v>#N/A</v>
      </c>
      <c r="BA800" s="363"/>
      <c r="BC800" s="377"/>
    </row>
    <row r="801" spans="1:70" ht="26.25" customHeight="1" x14ac:dyDescent="0.2">
      <c r="A801" s="505">
        <f>AL785</f>
        <v>0</v>
      </c>
      <c r="B801" s="525"/>
      <c r="C801" s="525"/>
      <c r="D801" s="525"/>
      <c r="E801" s="526"/>
      <c r="F801" s="530" t="str">
        <f>IF('FRONT PAGE'!$A$1="www.fly-logics.com","TOTAL PREVIOUS LOGBOOK",0)</f>
        <v>TOTAL PREVIOUS LOGBOOK</v>
      </c>
      <c r="G801" s="531"/>
      <c r="H801" s="532"/>
      <c r="I801" s="333">
        <f>I788</f>
        <v>33.75</v>
      </c>
      <c r="J801" s="334">
        <f t="shared" ref="J801:Q801" si="759">J788</f>
        <v>33.75</v>
      </c>
      <c r="K801" s="335" t="str">
        <f t="shared" si="759"/>
        <v xml:space="preserve"> </v>
      </c>
      <c r="L801" s="336" t="str">
        <f t="shared" si="759"/>
        <v xml:space="preserve"> </v>
      </c>
      <c r="M801" s="335" t="str">
        <f t="shared" si="759"/>
        <v xml:space="preserve"> </v>
      </c>
      <c r="N801" s="336" t="str">
        <f t="shared" si="759"/>
        <v xml:space="preserve"> </v>
      </c>
      <c r="O801" s="335" t="str">
        <f t="shared" si="759"/>
        <v xml:space="preserve"> </v>
      </c>
      <c r="P801" s="336" t="str">
        <f t="shared" si="759"/>
        <v xml:space="preserve"> </v>
      </c>
      <c r="Q801" s="337" t="str">
        <f t="shared" si="759"/>
        <v xml:space="preserve"> </v>
      </c>
      <c r="R801" s="288">
        <v>10</v>
      </c>
      <c r="S801" s="331" t="str">
        <f>S788</f>
        <v xml:space="preserve"> </v>
      </c>
      <c r="T801" s="239">
        <f t="shared" ref="T801:AG801" si="760">T788</f>
        <v>13.75</v>
      </c>
      <c r="U801" s="239">
        <f t="shared" si="760"/>
        <v>20</v>
      </c>
      <c r="V801" s="240">
        <f t="shared" si="760"/>
        <v>5</v>
      </c>
      <c r="W801" s="241" t="str">
        <f t="shared" si="760"/>
        <v xml:space="preserve"> </v>
      </c>
      <c r="X801" s="239" t="str">
        <f t="shared" si="760"/>
        <v xml:space="preserve"> </v>
      </c>
      <c r="Y801" s="242">
        <f t="shared" si="760"/>
        <v>5</v>
      </c>
      <c r="Z801" s="239" t="str">
        <f t="shared" si="760"/>
        <v xml:space="preserve"> </v>
      </c>
      <c r="AA801" s="242">
        <f t="shared" si="760"/>
        <v>3.75</v>
      </c>
      <c r="AB801" s="240" t="str">
        <f t="shared" si="760"/>
        <v xml:space="preserve"> </v>
      </c>
      <c r="AC801" s="243">
        <f t="shared" si="760"/>
        <v>14</v>
      </c>
      <c r="AD801" s="244" t="str">
        <f t="shared" si="760"/>
        <v xml:space="preserve"> </v>
      </c>
      <c r="AE801" s="244">
        <f t="shared" si="760"/>
        <v>14</v>
      </c>
      <c r="AF801" s="245" t="str">
        <f t="shared" si="760"/>
        <v xml:space="preserve"> </v>
      </c>
      <c r="AG801" s="332">
        <f t="shared" si="760"/>
        <v>17</v>
      </c>
      <c r="AH801" s="507"/>
      <c r="AI801" s="508"/>
      <c r="AJ801" s="508"/>
      <c r="AK801" s="509"/>
      <c r="AL801" s="385"/>
      <c r="AM801" s="386"/>
      <c r="AN801" s="385"/>
      <c r="AT801" s="364" t="e">
        <f t="shared" si="755"/>
        <v>#N/A</v>
      </c>
      <c r="AU801" s="365" t="e">
        <f t="shared" si="756"/>
        <v>#N/A</v>
      </c>
      <c r="AV801" s="372" t="str">
        <f t="shared" ca="1" si="732"/>
        <v/>
      </c>
      <c r="AW801" s="364" t="e">
        <f t="shared" ca="1" si="733"/>
        <v>#N/A</v>
      </c>
      <c r="AX801" s="373" t="e">
        <f t="shared" ca="1" si="734"/>
        <v>#N/A</v>
      </c>
      <c r="AY801" s="98" t="e">
        <f t="shared" si="757"/>
        <v>#N/A</v>
      </c>
      <c r="AZ801" s="373" t="e">
        <f t="shared" si="758"/>
        <v>#N/A</v>
      </c>
      <c r="BA801" s="363"/>
      <c r="BC801" s="377"/>
    </row>
    <row r="802" spans="1:70" ht="26.25" customHeight="1" thickBot="1" x14ac:dyDescent="0.25">
      <c r="A802" s="506"/>
      <c r="B802" s="512" t="str">
        <f>IF('FRONT PAGE'!$A$1="www.fly-logics.com","Authority certifying flight hours 
STAMP &amp; SIGNATURE",0)</f>
        <v>Authority certifying flight hours 
STAMP &amp; SIGNATURE</v>
      </c>
      <c r="C802" s="512"/>
      <c r="D802" s="512"/>
      <c r="E802" s="513"/>
      <c r="F802" s="533" t="str">
        <f>IF('FRONT PAGE'!$A$1="www.fly-logics.com","TOTAL TO DATE",0)</f>
        <v>TOTAL TO DATE</v>
      </c>
      <c r="G802" s="534"/>
      <c r="H802" s="535"/>
      <c r="I802" s="32">
        <f t="shared" ref="I802:Q802" si="761">IF(SUM(I800:I801)=0," ",SUM(I800:I801))</f>
        <v>33.75</v>
      </c>
      <c r="J802" s="27">
        <f t="shared" si="761"/>
        <v>33.75</v>
      </c>
      <c r="K802" s="24" t="str">
        <f t="shared" si="761"/>
        <v xml:space="preserve"> </v>
      </c>
      <c r="L802" s="25" t="str">
        <f t="shared" si="761"/>
        <v xml:space="preserve"> </v>
      </c>
      <c r="M802" s="24" t="str">
        <f t="shared" si="761"/>
        <v xml:space="preserve"> </v>
      </c>
      <c r="N802" s="25" t="str">
        <f t="shared" si="761"/>
        <v xml:space="preserve"> </v>
      </c>
      <c r="O802" s="24" t="str">
        <f t="shared" si="761"/>
        <v xml:space="preserve"> </v>
      </c>
      <c r="P802" s="25" t="str">
        <f t="shared" si="761"/>
        <v xml:space="preserve"> </v>
      </c>
      <c r="Q802" s="26" t="str">
        <f t="shared" si="761"/>
        <v xml:space="preserve"> </v>
      </c>
      <c r="R802" s="289"/>
      <c r="S802" s="27" t="str">
        <f t="shared" ref="S802:AG802" si="762">IF(SUM(S800:S801)=0," ",SUM(S800:S801))</f>
        <v xml:space="preserve"> </v>
      </c>
      <c r="T802" s="24">
        <f t="shared" si="762"/>
        <v>13.75</v>
      </c>
      <c r="U802" s="24">
        <f t="shared" si="762"/>
        <v>20</v>
      </c>
      <c r="V802" s="26">
        <f t="shared" si="762"/>
        <v>5</v>
      </c>
      <c r="W802" s="27" t="str">
        <f t="shared" si="762"/>
        <v xml:space="preserve"> </v>
      </c>
      <c r="X802" s="24" t="str">
        <f t="shared" si="762"/>
        <v xml:space="preserve"> </v>
      </c>
      <c r="Y802" s="25">
        <f t="shared" si="762"/>
        <v>5</v>
      </c>
      <c r="Z802" s="24" t="str">
        <f t="shared" si="762"/>
        <v xml:space="preserve"> </v>
      </c>
      <c r="AA802" s="25">
        <f t="shared" si="762"/>
        <v>3.75</v>
      </c>
      <c r="AB802" s="26" t="str">
        <f t="shared" si="762"/>
        <v xml:space="preserve"> </v>
      </c>
      <c r="AC802" s="30">
        <f t="shared" si="762"/>
        <v>14</v>
      </c>
      <c r="AD802" s="28" t="str">
        <f t="shared" si="762"/>
        <v xml:space="preserve"> </v>
      </c>
      <c r="AE802" s="28">
        <f t="shared" si="762"/>
        <v>14</v>
      </c>
      <c r="AF802" s="31" t="str">
        <f t="shared" si="762"/>
        <v xml:space="preserve"> </v>
      </c>
      <c r="AG802" s="33">
        <f t="shared" si="762"/>
        <v>17</v>
      </c>
      <c r="AH802" s="514" t="str">
        <f>IF('FRONT PAGE'!$A$1="www.fly-logics.com","_____________________________
PILOT SIGNATURE",0)</f>
        <v>_____________________________
PILOT SIGNATURE</v>
      </c>
      <c r="AI802" s="515"/>
      <c r="AJ802" s="515"/>
      <c r="AK802" s="330">
        <f>A800</f>
        <v>57</v>
      </c>
      <c r="AL802" s="387"/>
      <c r="AM802" s="388"/>
      <c r="AN802" s="387"/>
      <c r="AT802" s="364" t="e">
        <f t="shared" si="755"/>
        <v>#N/A</v>
      </c>
      <c r="AU802" s="365" t="e">
        <f t="shared" si="756"/>
        <v>#N/A</v>
      </c>
      <c r="AV802" s="372" t="str">
        <f t="shared" ca="1" si="732"/>
        <v/>
      </c>
      <c r="AW802" s="364" t="e">
        <f t="shared" ca="1" si="733"/>
        <v>#N/A</v>
      </c>
      <c r="AX802" s="373" t="e">
        <f t="shared" ca="1" si="734"/>
        <v>#N/A</v>
      </c>
      <c r="AY802" s="98" t="e">
        <f t="shared" si="757"/>
        <v>#N/A</v>
      </c>
      <c r="AZ802" s="373" t="e">
        <f t="shared" si="758"/>
        <v>#N/A</v>
      </c>
      <c r="BA802" s="363"/>
      <c r="BC802" s="377"/>
    </row>
    <row r="803" spans="1:70" s="50" customFormat="1" ht="27.75" customHeight="1" x14ac:dyDescent="0.2">
      <c r="A803" s="29">
        <f>A798+1</f>
        <v>571</v>
      </c>
      <c r="B803" s="39"/>
      <c r="C803" s="40"/>
      <c r="D803" s="41"/>
      <c r="E803" s="42"/>
      <c r="F803" s="43"/>
      <c r="G803" s="44"/>
      <c r="H803" s="45"/>
      <c r="I803" s="281"/>
      <c r="J803" s="277"/>
      <c r="K803" s="278"/>
      <c r="L803" s="279"/>
      <c r="M803" s="278"/>
      <c r="N803" s="279"/>
      <c r="O803" s="278"/>
      <c r="P803" s="279"/>
      <c r="Q803" s="150"/>
      <c r="R803" s="285"/>
      <c r="S803" s="46"/>
      <c r="T803" s="47"/>
      <c r="U803" s="47"/>
      <c r="V803" s="48"/>
      <c r="W803" s="293"/>
      <c r="X803" s="278"/>
      <c r="Y803" s="279"/>
      <c r="Z803" s="278"/>
      <c r="AA803" s="279"/>
      <c r="AB803" s="150"/>
      <c r="AC803" s="282"/>
      <c r="AD803" s="283"/>
      <c r="AE803" s="283"/>
      <c r="AF803" s="284"/>
      <c r="AG803" s="49"/>
      <c r="AH803" s="48"/>
      <c r="AI803" s="516"/>
      <c r="AJ803" s="516"/>
      <c r="AK803" s="517"/>
      <c r="AL803" s="100"/>
      <c r="AM803" s="382" t="str">
        <f t="shared" ref="AM803:AM812" si="763">IF(B803=0," ",TEXT(B803,"MMM"))</f>
        <v xml:space="preserve"> </v>
      </c>
      <c r="AN803" s="95" t="str">
        <f t="shared" ref="AN803:AN812" si="764">IF(B803=0," ",YEAR(B803))</f>
        <v xml:space="preserve"> </v>
      </c>
      <c r="AO803" s="365"/>
      <c r="AP803" s="365"/>
      <c r="AQ803" s="256"/>
      <c r="AR803" s="365"/>
      <c r="AS803" s="365"/>
      <c r="AT803" s="364" t="e">
        <f t="shared" si="755"/>
        <v>#N/A</v>
      </c>
      <c r="AU803" s="365" t="e">
        <f t="shared" si="756"/>
        <v>#N/A</v>
      </c>
      <c r="AV803" s="372" t="str">
        <f t="shared" ca="1" si="732"/>
        <v/>
      </c>
      <c r="AW803" s="364" t="e">
        <f t="shared" ca="1" si="733"/>
        <v>#N/A</v>
      </c>
      <c r="AX803" s="373" t="e">
        <f t="shared" ca="1" si="734"/>
        <v>#N/A</v>
      </c>
      <c r="AY803" s="98" t="e">
        <f t="shared" si="757"/>
        <v>#N/A</v>
      </c>
      <c r="AZ803" s="373" t="e">
        <f t="shared" si="758"/>
        <v>#N/A</v>
      </c>
      <c r="BA803" s="363"/>
      <c r="BB803" s="365"/>
      <c r="BC803" s="377"/>
      <c r="BD803" s="365"/>
      <c r="BE803" s="365"/>
      <c r="BF803" s="365"/>
      <c r="BG803" s="365"/>
      <c r="BH803" s="365"/>
      <c r="BI803" s="365"/>
      <c r="BJ803" s="365"/>
      <c r="BK803" s="365"/>
      <c r="BL803" s="376"/>
      <c r="BM803" s="376"/>
      <c r="BN803" s="260"/>
      <c r="BO803" s="260"/>
      <c r="BP803" s="260"/>
      <c r="BQ803" s="263"/>
      <c r="BR803" s="263"/>
    </row>
    <row r="804" spans="1:70" s="50" customFormat="1" ht="27.75" customHeight="1" x14ac:dyDescent="0.2">
      <c r="A804" s="22">
        <f>A803+1</f>
        <v>572</v>
      </c>
      <c r="B804" s="51"/>
      <c r="C804" s="52"/>
      <c r="D804" s="53"/>
      <c r="E804" s="54"/>
      <c r="F804" s="55"/>
      <c r="G804" s="56"/>
      <c r="H804" s="57"/>
      <c r="I804" s="275"/>
      <c r="J804" s="58"/>
      <c r="K804" s="59"/>
      <c r="L804" s="60"/>
      <c r="M804" s="59"/>
      <c r="N804" s="60"/>
      <c r="O804" s="59"/>
      <c r="P804" s="60"/>
      <c r="Q804" s="61"/>
      <c r="R804" s="286"/>
      <c r="S804" s="58"/>
      <c r="T804" s="59"/>
      <c r="U804" s="59"/>
      <c r="V804" s="61"/>
      <c r="W804" s="294"/>
      <c r="X804" s="59"/>
      <c r="Y804" s="60"/>
      <c r="Z804" s="59"/>
      <c r="AA804" s="60"/>
      <c r="AB804" s="61"/>
      <c r="AC804" s="62"/>
      <c r="AD804" s="63"/>
      <c r="AE804" s="63"/>
      <c r="AF804" s="64"/>
      <c r="AG804" s="65"/>
      <c r="AH804" s="61"/>
      <c r="AI804" s="510"/>
      <c r="AJ804" s="510"/>
      <c r="AK804" s="511"/>
      <c r="AL804" s="100"/>
      <c r="AM804" s="382" t="str">
        <f t="shared" si="763"/>
        <v xml:space="preserve"> </v>
      </c>
      <c r="AN804" s="95" t="str">
        <f t="shared" si="764"/>
        <v xml:space="preserve"> </v>
      </c>
      <c r="AO804" s="365"/>
      <c r="AP804" s="365"/>
      <c r="AQ804" s="256"/>
      <c r="AR804" s="365"/>
      <c r="AS804" s="365"/>
      <c r="AT804" s="364" t="e">
        <f t="shared" si="755"/>
        <v>#N/A</v>
      </c>
      <c r="AU804" s="365" t="e">
        <f t="shared" si="756"/>
        <v>#N/A</v>
      </c>
      <c r="AV804" s="372" t="str">
        <f t="shared" ca="1" si="732"/>
        <v/>
      </c>
      <c r="AW804" s="364" t="e">
        <f t="shared" ca="1" si="733"/>
        <v>#N/A</v>
      </c>
      <c r="AX804" s="373" t="e">
        <f t="shared" ca="1" si="734"/>
        <v>#N/A</v>
      </c>
      <c r="AY804" s="98" t="e">
        <f t="shared" si="757"/>
        <v>#N/A</v>
      </c>
      <c r="AZ804" s="373" t="e">
        <f t="shared" si="758"/>
        <v>#N/A</v>
      </c>
      <c r="BA804" s="363"/>
      <c r="BB804" s="365"/>
      <c r="BC804" s="377"/>
      <c r="BD804" s="365"/>
      <c r="BE804" s="365"/>
      <c r="BF804" s="365"/>
      <c r="BG804" s="365"/>
      <c r="BH804" s="365"/>
      <c r="BI804" s="365"/>
      <c r="BJ804" s="365"/>
      <c r="BK804" s="365"/>
      <c r="BL804" s="376"/>
      <c r="BM804" s="376"/>
      <c r="BN804" s="260"/>
      <c r="BO804" s="260"/>
      <c r="BP804" s="260"/>
      <c r="BQ804" s="263"/>
      <c r="BR804" s="263"/>
    </row>
    <row r="805" spans="1:70" s="50" customFormat="1" ht="27.75" customHeight="1" x14ac:dyDescent="0.2">
      <c r="A805" s="22">
        <f t="shared" ref="A805:A812" si="765">A804+1</f>
        <v>573</v>
      </c>
      <c r="B805" s="51"/>
      <c r="C805" s="52"/>
      <c r="D805" s="53"/>
      <c r="E805" s="54"/>
      <c r="F805" s="55"/>
      <c r="G805" s="56"/>
      <c r="H805" s="57"/>
      <c r="I805" s="275"/>
      <c r="J805" s="58"/>
      <c r="K805" s="59"/>
      <c r="L805" s="60"/>
      <c r="M805" s="59"/>
      <c r="N805" s="60"/>
      <c r="O805" s="59"/>
      <c r="P805" s="60"/>
      <c r="Q805" s="61"/>
      <c r="R805" s="286"/>
      <c r="S805" s="58"/>
      <c r="T805" s="59"/>
      <c r="U805" s="59"/>
      <c r="V805" s="61"/>
      <c r="W805" s="294"/>
      <c r="X805" s="59"/>
      <c r="Y805" s="60"/>
      <c r="Z805" s="59"/>
      <c r="AA805" s="60"/>
      <c r="AB805" s="61"/>
      <c r="AC805" s="62"/>
      <c r="AD805" s="63"/>
      <c r="AE805" s="63"/>
      <c r="AF805" s="64"/>
      <c r="AG805" s="65"/>
      <c r="AH805" s="61"/>
      <c r="AI805" s="510"/>
      <c r="AJ805" s="510"/>
      <c r="AK805" s="511"/>
      <c r="AL805" s="100"/>
      <c r="AM805" s="382" t="str">
        <f t="shared" si="763"/>
        <v xml:space="preserve"> </v>
      </c>
      <c r="AN805" s="95" t="str">
        <f t="shared" si="764"/>
        <v xml:space="preserve"> </v>
      </c>
      <c r="AO805" s="365"/>
      <c r="AP805" s="365"/>
      <c r="AQ805" s="256"/>
      <c r="AR805" s="365"/>
      <c r="AS805" s="365"/>
      <c r="AT805" s="364" t="e">
        <f t="shared" ref="AT805:AT814" si="766">IF(ISBLANK($B1125),NA(),$B1125)</f>
        <v>#N/A</v>
      </c>
      <c r="AU805" s="365" t="e">
        <f t="shared" ref="AU805:AU814" si="767">IF(ISBLANK($I1125),NA(),$I1125)</f>
        <v>#N/A</v>
      </c>
      <c r="AV805" s="372" t="str">
        <f t="shared" ca="1" si="732"/>
        <v/>
      </c>
      <c r="AW805" s="364" t="e">
        <f t="shared" ca="1" si="733"/>
        <v>#N/A</v>
      </c>
      <c r="AX805" s="373" t="e">
        <f t="shared" ca="1" si="734"/>
        <v>#N/A</v>
      </c>
      <c r="AY805" s="98" t="e">
        <f>IF(S1125=0,NA(),S1125)</f>
        <v>#N/A</v>
      </c>
      <c r="AZ805" s="373" t="e">
        <f>IF(V1125=0,NA(),V1125)</f>
        <v>#N/A</v>
      </c>
      <c r="BA805" s="363"/>
      <c r="BB805" s="365"/>
      <c r="BC805" s="377"/>
      <c r="BD805" s="365"/>
      <c r="BE805" s="365"/>
      <c r="BF805" s="365"/>
      <c r="BG805" s="365"/>
      <c r="BH805" s="365"/>
      <c r="BI805" s="365"/>
      <c r="BJ805" s="365"/>
      <c r="BK805" s="365"/>
      <c r="BL805" s="376"/>
      <c r="BM805" s="376"/>
      <c r="BN805" s="260"/>
      <c r="BO805" s="260"/>
      <c r="BP805" s="260"/>
      <c r="BQ805" s="263"/>
      <c r="BR805" s="263"/>
    </row>
    <row r="806" spans="1:70" s="50" customFormat="1" ht="27.75" customHeight="1" x14ac:dyDescent="0.2">
      <c r="A806" s="22">
        <f t="shared" si="765"/>
        <v>574</v>
      </c>
      <c r="B806" s="51"/>
      <c r="C806" s="52"/>
      <c r="D806" s="53"/>
      <c r="E806" s="54"/>
      <c r="F806" s="55"/>
      <c r="G806" s="56"/>
      <c r="H806" s="57"/>
      <c r="I806" s="275"/>
      <c r="J806" s="58"/>
      <c r="K806" s="59"/>
      <c r="L806" s="60"/>
      <c r="M806" s="59"/>
      <c r="N806" s="60"/>
      <c r="O806" s="59"/>
      <c r="P806" s="60"/>
      <c r="Q806" s="61"/>
      <c r="R806" s="286"/>
      <c r="S806" s="58"/>
      <c r="T806" s="59"/>
      <c r="U806" s="59"/>
      <c r="V806" s="61"/>
      <c r="W806" s="294"/>
      <c r="X806" s="59"/>
      <c r="Y806" s="60"/>
      <c r="Z806" s="59"/>
      <c r="AA806" s="60"/>
      <c r="AB806" s="61"/>
      <c r="AC806" s="62"/>
      <c r="AD806" s="63"/>
      <c r="AE806" s="63"/>
      <c r="AF806" s="64"/>
      <c r="AG806" s="65"/>
      <c r="AH806" s="61"/>
      <c r="AI806" s="510"/>
      <c r="AJ806" s="510"/>
      <c r="AK806" s="511"/>
      <c r="AL806" s="100"/>
      <c r="AM806" s="382" t="str">
        <f t="shared" si="763"/>
        <v xml:space="preserve"> </v>
      </c>
      <c r="AN806" s="95" t="str">
        <f t="shared" si="764"/>
        <v xml:space="preserve"> </v>
      </c>
      <c r="AO806" s="365"/>
      <c r="AP806" s="365"/>
      <c r="AQ806" s="256"/>
      <c r="AR806" s="365"/>
      <c r="AS806" s="365"/>
      <c r="AT806" s="364" t="e">
        <f t="shared" si="766"/>
        <v>#N/A</v>
      </c>
      <c r="AU806" s="365" t="e">
        <f t="shared" si="767"/>
        <v>#N/A</v>
      </c>
      <c r="AV806" s="372" t="str">
        <f t="shared" ca="1" si="732"/>
        <v/>
      </c>
      <c r="AW806" s="364" t="e">
        <f t="shared" ca="1" si="733"/>
        <v>#N/A</v>
      </c>
      <c r="AX806" s="373" t="e">
        <f t="shared" ca="1" si="734"/>
        <v>#N/A</v>
      </c>
      <c r="AY806" s="98" t="e">
        <f>IF(S1126=0,NA(),S1126)</f>
        <v>#N/A</v>
      </c>
      <c r="AZ806" s="373" t="e">
        <f t="shared" ref="AZ806:AZ814" si="768">IF(V1126=0,NA(),V1126)</f>
        <v>#N/A</v>
      </c>
      <c r="BA806" s="363"/>
      <c r="BB806" s="365"/>
      <c r="BC806" s="377"/>
      <c r="BD806" s="365"/>
      <c r="BE806" s="365"/>
      <c r="BF806" s="365"/>
      <c r="BG806" s="365"/>
      <c r="BH806" s="365"/>
      <c r="BI806" s="365"/>
      <c r="BJ806" s="365"/>
      <c r="BK806" s="365"/>
      <c r="BL806" s="376"/>
      <c r="BM806" s="376"/>
      <c r="BN806" s="260"/>
      <c r="BO806" s="260"/>
      <c r="BP806" s="260"/>
      <c r="BQ806" s="263"/>
      <c r="BR806" s="263"/>
    </row>
    <row r="807" spans="1:70" s="50" customFormat="1" ht="27.75" customHeight="1" x14ac:dyDescent="0.2">
      <c r="A807" s="22">
        <f t="shared" si="765"/>
        <v>575</v>
      </c>
      <c r="B807" s="51"/>
      <c r="C807" s="52"/>
      <c r="D807" s="53"/>
      <c r="E807" s="54"/>
      <c r="F807" s="55"/>
      <c r="G807" s="56"/>
      <c r="H807" s="57"/>
      <c r="I807" s="275"/>
      <c r="J807" s="58"/>
      <c r="K807" s="59"/>
      <c r="L807" s="60"/>
      <c r="M807" s="59"/>
      <c r="N807" s="60"/>
      <c r="O807" s="59"/>
      <c r="P807" s="60"/>
      <c r="Q807" s="61"/>
      <c r="R807" s="286"/>
      <c r="S807" s="58"/>
      <c r="T807" s="59"/>
      <c r="U807" s="59"/>
      <c r="V807" s="61"/>
      <c r="W807" s="294"/>
      <c r="X807" s="59"/>
      <c r="Y807" s="60"/>
      <c r="Z807" s="59"/>
      <c r="AA807" s="60"/>
      <c r="AB807" s="61"/>
      <c r="AC807" s="62"/>
      <c r="AD807" s="63"/>
      <c r="AE807" s="63"/>
      <c r="AF807" s="64"/>
      <c r="AG807" s="65"/>
      <c r="AH807" s="61"/>
      <c r="AI807" s="510"/>
      <c r="AJ807" s="510"/>
      <c r="AK807" s="511"/>
      <c r="AL807" s="100"/>
      <c r="AM807" s="382" t="str">
        <f t="shared" si="763"/>
        <v xml:space="preserve"> </v>
      </c>
      <c r="AN807" s="95" t="str">
        <f t="shared" si="764"/>
        <v xml:space="preserve"> </v>
      </c>
      <c r="AO807" s="365"/>
      <c r="AP807" s="365"/>
      <c r="AQ807" s="256"/>
      <c r="AR807" s="365"/>
      <c r="AS807" s="365"/>
      <c r="AT807" s="364" t="e">
        <f t="shared" si="766"/>
        <v>#N/A</v>
      </c>
      <c r="AU807" s="365" t="e">
        <f t="shared" si="767"/>
        <v>#N/A</v>
      </c>
      <c r="AV807" s="372" t="str">
        <f t="shared" ca="1" si="732"/>
        <v/>
      </c>
      <c r="AW807" s="364" t="e">
        <f t="shared" ca="1" si="733"/>
        <v>#N/A</v>
      </c>
      <c r="AX807" s="373" t="e">
        <f t="shared" ca="1" si="734"/>
        <v>#N/A</v>
      </c>
      <c r="AY807" s="98" t="e">
        <f t="shared" ref="AY807:AY814" si="769">IF(S1127=0,NA(),S1127)</f>
        <v>#N/A</v>
      </c>
      <c r="AZ807" s="373" t="e">
        <f t="shared" si="768"/>
        <v>#N/A</v>
      </c>
      <c r="BA807" s="363"/>
      <c r="BB807" s="365"/>
      <c r="BC807" s="377"/>
      <c r="BD807" s="365"/>
      <c r="BE807" s="365"/>
      <c r="BF807" s="365"/>
      <c r="BG807" s="365"/>
      <c r="BH807" s="365"/>
      <c r="BI807" s="365"/>
      <c r="BJ807" s="365"/>
      <c r="BK807" s="365"/>
      <c r="BL807" s="376"/>
      <c r="BM807" s="376"/>
      <c r="BN807" s="260"/>
      <c r="BO807" s="260"/>
      <c r="BP807" s="260"/>
      <c r="BQ807" s="263"/>
      <c r="BR807" s="263"/>
    </row>
    <row r="808" spans="1:70" s="50" customFormat="1" ht="27.75" customHeight="1" x14ac:dyDescent="0.2">
      <c r="A808" s="22">
        <f t="shared" si="765"/>
        <v>576</v>
      </c>
      <c r="B808" s="51"/>
      <c r="C808" s="52"/>
      <c r="D808" s="53"/>
      <c r="E808" s="54"/>
      <c r="F808" s="55"/>
      <c r="G808" s="56"/>
      <c r="H808" s="57"/>
      <c r="I808" s="275"/>
      <c r="J808" s="58"/>
      <c r="K808" s="59"/>
      <c r="L808" s="60"/>
      <c r="M808" s="59"/>
      <c r="N808" s="60"/>
      <c r="O808" s="59"/>
      <c r="P808" s="60"/>
      <c r="Q808" s="61"/>
      <c r="R808" s="286"/>
      <c r="S808" s="58"/>
      <c r="T808" s="59"/>
      <c r="U808" s="59"/>
      <c r="V808" s="61"/>
      <c r="W808" s="294"/>
      <c r="X808" s="59"/>
      <c r="Y808" s="60"/>
      <c r="Z808" s="59"/>
      <c r="AA808" s="60"/>
      <c r="AB808" s="61"/>
      <c r="AC808" s="62"/>
      <c r="AD808" s="63"/>
      <c r="AE808" s="63"/>
      <c r="AF808" s="64"/>
      <c r="AG808" s="65"/>
      <c r="AH808" s="61"/>
      <c r="AI808" s="510"/>
      <c r="AJ808" s="510"/>
      <c r="AK808" s="511"/>
      <c r="AL808" s="100"/>
      <c r="AM808" s="382" t="str">
        <f t="shared" si="763"/>
        <v xml:space="preserve"> </v>
      </c>
      <c r="AN808" s="95" t="str">
        <f t="shared" si="764"/>
        <v xml:space="preserve"> </v>
      </c>
      <c r="AO808" s="365"/>
      <c r="AP808" s="365"/>
      <c r="AQ808" s="256"/>
      <c r="AR808" s="365"/>
      <c r="AS808" s="365"/>
      <c r="AT808" s="364" t="e">
        <f t="shared" si="766"/>
        <v>#N/A</v>
      </c>
      <c r="AU808" s="365" t="e">
        <f t="shared" si="767"/>
        <v>#N/A</v>
      </c>
      <c r="AV808" s="372" t="str">
        <f t="shared" ca="1" si="732"/>
        <v/>
      </c>
      <c r="AW808" s="364" t="e">
        <f t="shared" ca="1" si="733"/>
        <v>#N/A</v>
      </c>
      <c r="AX808" s="373" t="e">
        <f t="shared" ca="1" si="734"/>
        <v>#N/A</v>
      </c>
      <c r="AY808" s="98" t="e">
        <f t="shared" si="769"/>
        <v>#N/A</v>
      </c>
      <c r="AZ808" s="373" t="e">
        <f t="shared" si="768"/>
        <v>#N/A</v>
      </c>
      <c r="BA808" s="363"/>
      <c r="BB808" s="365"/>
      <c r="BC808" s="377"/>
      <c r="BD808" s="365"/>
      <c r="BE808" s="365"/>
      <c r="BF808" s="365"/>
      <c r="BG808" s="365"/>
      <c r="BH808" s="365"/>
      <c r="BI808" s="365"/>
      <c r="BJ808" s="365"/>
      <c r="BK808" s="365"/>
      <c r="BL808" s="376"/>
      <c r="BM808" s="376"/>
      <c r="BN808" s="260"/>
      <c r="BO808" s="260"/>
      <c r="BP808" s="260"/>
      <c r="BQ808" s="263"/>
      <c r="BR808" s="263"/>
    </row>
    <row r="809" spans="1:70" s="50" customFormat="1" ht="27.75" customHeight="1" x14ac:dyDescent="0.2">
      <c r="A809" s="22">
        <f>A808+1</f>
        <v>577</v>
      </c>
      <c r="B809" s="51"/>
      <c r="C809" s="52"/>
      <c r="D809" s="53"/>
      <c r="E809" s="54"/>
      <c r="F809" s="55"/>
      <c r="G809" s="56"/>
      <c r="H809" s="57"/>
      <c r="I809" s="275"/>
      <c r="J809" s="58"/>
      <c r="K809" s="59"/>
      <c r="L809" s="60"/>
      <c r="M809" s="59"/>
      <c r="N809" s="60"/>
      <c r="O809" s="59"/>
      <c r="P809" s="60"/>
      <c r="Q809" s="61"/>
      <c r="R809" s="286"/>
      <c r="S809" s="58"/>
      <c r="T809" s="59"/>
      <c r="U809" s="59"/>
      <c r="V809" s="61"/>
      <c r="W809" s="294"/>
      <c r="X809" s="59"/>
      <c r="Y809" s="60"/>
      <c r="Z809" s="59"/>
      <c r="AA809" s="60"/>
      <c r="AB809" s="61"/>
      <c r="AC809" s="62"/>
      <c r="AD809" s="63"/>
      <c r="AE809" s="63"/>
      <c r="AF809" s="64"/>
      <c r="AG809" s="65"/>
      <c r="AH809" s="61"/>
      <c r="AI809" s="510"/>
      <c r="AJ809" s="510"/>
      <c r="AK809" s="511"/>
      <c r="AL809" s="100"/>
      <c r="AM809" s="382" t="str">
        <f t="shared" si="763"/>
        <v xml:space="preserve"> </v>
      </c>
      <c r="AN809" s="95" t="str">
        <f t="shared" si="764"/>
        <v xml:space="preserve"> </v>
      </c>
      <c r="AO809" s="365"/>
      <c r="AP809" s="365"/>
      <c r="AQ809" s="256"/>
      <c r="AR809" s="365"/>
      <c r="AS809" s="365"/>
      <c r="AT809" s="364" t="e">
        <f t="shared" si="766"/>
        <v>#N/A</v>
      </c>
      <c r="AU809" s="365" t="e">
        <f t="shared" si="767"/>
        <v>#N/A</v>
      </c>
      <c r="AV809" s="372" t="str">
        <f t="shared" ca="1" si="732"/>
        <v/>
      </c>
      <c r="AW809" s="364" t="e">
        <f t="shared" ca="1" si="733"/>
        <v>#N/A</v>
      </c>
      <c r="AX809" s="373" t="e">
        <f t="shared" ca="1" si="734"/>
        <v>#N/A</v>
      </c>
      <c r="AY809" s="98" t="e">
        <f t="shared" si="769"/>
        <v>#N/A</v>
      </c>
      <c r="AZ809" s="373" t="e">
        <f t="shared" si="768"/>
        <v>#N/A</v>
      </c>
      <c r="BA809" s="363"/>
      <c r="BB809" s="365"/>
      <c r="BC809" s="377"/>
      <c r="BD809" s="365"/>
      <c r="BE809" s="365"/>
      <c r="BF809" s="365"/>
      <c r="BG809" s="365"/>
      <c r="BH809" s="365"/>
      <c r="BI809" s="365"/>
      <c r="BJ809" s="365"/>
      <c r="BK809" s="365"/>
      <c r="BL809" s="376"/>
      <c r="BM809" s="376"/>
      <c r="BN809" s="260"/>
      <c r="BO809" s="260"/>
      <c r="BP809" s="260"/>
      <c r="BQ809" s="263"/>
      <c r="BR809" s="263"/>
    </row>
    <row r="810" spans="1:70" s="50" customFormat="1" ht="27.75" customHeight="1" x14ac:dyDescent="0.2">
      <c r="A810" s="22">
        <f t="shared" si="765"/>
        <v>578</v>
      </c>
      <c r="B810" s="51"/>
      <c r="C810" s="52"/>
      <c r="D810" s="53"/>
      <c r="E810" s="54"/>
      <c r="F810" s="55"/>
      <c r="G810" s="56"/>
      <c r="H810" s="57"/>
      <c r="I810" s="275"/>
      <c r="J810" s="58"/>
      <c r="K810" s="59"/>
      <c r="L810" s="60"/>
      <c r="M810" s="59"/>
      <c r="N810" s="60"/>
      <c r="O810" s="59"/>
      <c r="P810" s="60"/>
      <c r="Q810" s="61"/>
      <c r="R810" s="286"/>
      <c r="S810" s="58"/>
      <c r="T810" s="59"/>
      <c r="U810" s="59"/>
      <c r="V810" s="61"/>
      <c r="W810" s="294"/>
      <c r="X810" s="59"/>
      <c r="Y810" s="60"/>
      <c r="Z810" s="59"/>
      <c r="AA810" s="60"/>
      <c r="AB810" s="61"/>
      <c r="AC810" s="62"/>
      <c r="AD810" s="63"/>
      <c r="AE810" s="63"/>
      <c r="AF810" s="64"/>
      <c r="AG810" s="65"/>
      <c r="AH810" s="61"/>
      <c r="AI810" s="510"/>
      <c r="AJ810" s="510"/>
      <c r="AK810" s="511"/>
      <c r="AL810" s="100"/>
      <c r="AM810" s="382" t="str">
        <f t="shared" si="763"/>
        <v xml:space="preserve"> </v>
      </c>
      <c r="AN810" s="95" t="str">
        <f t="shared" si="764"/>
        <v xml:space="preserve"> </v>
      </c>
      <c r="AO810" s="365"/>
      <c r="AP810" s="365"/>
      <c r="AQ810" s="256"/>
      <c r="AR810" s="365"/>
      <c r="AS810" s="365"/>
      <c r="AT810" s="364" t="e">
        <f t="shared" si="766"/>
        <v>#N/A</v>
      </c>
      <c r="AU810" s="365" t="e">
        <f t="shared" si="767"/>
        <v>#N/A</v>
      </c>
      <c r="AV810" s="372" t="str">
        <f t="shared" ca="1" si="732"/>
        <v/>
      </c>
      <c r="AW810" s="364" t="e">
        <f t="shared" ca="1" si="733"/>
        <v>#N/A</v>
      </c>
      <c r="AX810" s="373" t="e">
        <f t="shared" ca="1" si="734"/>
        <v>#N/A</v>
      </c>
      <c r="AY810" s="98" t="e">
        <f t="shared" si="769"/>
        <v>#N/A</v>
      </c>
      <c r="AZ810" s="373" t="e">
        <f t="shared" si="768"/>
        <v>#N/A</v>
      </c>
      <c r="BA810" s="363"/>
      <c r="BB810" s="365"/>
      <c r="BC810" s="377"/>
      <c r="BD810" s="365"/>
      <c r="BE810" s="365"/>
      <c r="BF810" s="365"/>
      <c r="BG810" s="365"/>
      <c r="BH810" s="365"/>
      <c r="BI810" s="365"/>
      <c r="BJ810" s="365"/>
      <c r="BK810" s="365"/>
      <c r="BL810" s="376"/>
      <c r="BM810" s="376"/>
      <c r="BN810" s="260"/>
      <c r="BO810" s="260"/>
      <c r="BP810" s="260"/>
      <c r="BQ810" s="263"/>
      <c r="BR810" s="263"/>
    </row>
    <row r="811" spans="1:70" s="50" customFormat="1" ht="27.75" customHeight="1" x14ac:dyDescent="0.2">
      <c r="A811" s="22">
        <f t="shared" si="765"/>
        <v>579</v>
      </c>
      <c r="B811" s="51"/>
      <c r="C811" s="52"/>
      <c r="D811" s="53"/>
      <c r="E811" s="54"/>
      <c r="F811" s="55"/>
      <c r="G811" s="56"/>
      <c r="H811" s="57"/>
      <c r="I811" s="275"/>
      <c r="J811" s="58"/>
      <c r="K811" s="59"/>
      <c r="L811" s="60"/>
      <c r="M811" s="59"/>
      <c r="N811" s="60"/>
      <c r="O811" s="59"/>
      <c r="P811" s="60"/>
      <c r="Q811" s="61"/>
      <c r="R811" s="286"/>
      <c r="S811" s="58"/>
      <c r="T811" s="59"/>
      <c r="U811" s="59"/>
      <c r="V811" s="61"/>
      <c r="W811" s="294"/>
      <c r="X811" s="59"/>
      <c r="Y811" s="60"/>
      <c r="Z811" s="59"/>
      <c r="AA811" s="60"/>
      <c r="AB811" s="61"/>
      <c r="AC811" s="62"/>
      <c r="AD811" s="63"/>
      <c r="AE811" s="63"/>
      <c r="AF811" s="64"/>
      <c r="AG811" s="65"/>
      <c r="AH811" s="61"/>
      <c r="AI811" s="510"/>
      <c r="AJ811" s="510"/>
      <c r="AK811" s="511"/>
      <c r="AL811" s="100"/>
      <c r="AM811" s="382" t="str">
        <f t="shared" si="763"/>
        <v xml:space="preserve"> </v>
      </c>
      <c r="AN811" s="95" t="str">
        <f t="shared" si="764"/>
        <v xml:space="preserve"> </v>
      </c>
      <c r="AO811" s="365"/>
      <c r="AP811" s="365"/>
      <c r="AQ811" s="256"/>
      <c r="AR811" s="365"/>
      <c r="AS811" s="365"/>
      <c r="AT811" s="364" t="e">
        <f t="shared" si="766"/>
        <v>#N/A</v>
      </c>
      <c r="AU811" s="365" t="e">
        <f t="shared" si="767"/>
        <v>#N/A</v>
      </c>
      <c r="AV811" s="372" t="str">
        <f t="shared" ca="1" si="732"/>
        <v/>
      </c>
      <c r="AW811" s="364" t="e">
        <f t="shared" ca="1" si="733"/>
        <v>#N/A</v>
      </c>
      <c r="AX811" s="373" t="e">
        <f t="shared" ca="1" si="734"/>
        <v>#N/A</v>
      </c>
      <c r="AY811" s="98" t="e">
        <f t="shared" si="769"/>
        <v>#N/A</v>
      </c>
      <c r="AZ811" s="373" t="e">
        <f t="shared" si="768"/>
        <v>#N/A</v>
      </c>
      <c r="BA811" s="365"/>
      <c r="BB811" s="365"/>
      <c r="BC811" s="377"/>
      <c r="BD811" s="365"/>
      <c r="BE811" s="365"/>
      <c r="BF811" s="365"/>
      <c r="BG811" s="365"/>
      <c r="BH811" s="365"/>
      <c r="BI811" s="365"/>
      <c r="BJ811" s="365"/>
      <c r="BK811" s="365"/>
      <c r="BL811" s="376"/>
      <c r="BM811" s="376"/>
      <c r="BN811" s="260"/>
      <c r="BO811" s="260"/>
      <c r="BP811" s="260"/>
      <c r="BQ811" s="263"/>
      <c r="BR811" s="263"/>
    </row>
    <row r="812" spans="1:70" s="50" customFormat="1" ht="27.75" customHeight="1" thickBot="1" x14ac:dyDescent="0.25">
      <c r="A812" s="23">
        <f t="shared" si="765"/>
        <v>580</v>
      </c>
      <c r="B812" s="66"/>
      <c r="C812" s="67"/>
      <c r="D812" s="68"/>
      <c r="E812" s="69"/>
      <c r="F812" s="70"/>
      <c r="G812" s="71"/>
      <c r="H812" s="72"/>
      <c r="I812" s="276"/>
      <c r="J812" s="73"/>
      <c r="K812" s="74"/>
      <c r="L812" s="75"/>
      <c r="M812" s="74"/>
      <c r="N812" s="75"/>
      <c r="O812" s="74"/>
      <c r="P812" s="75"/>
      <c r="Q812" s="76"/>
      <c r="R812" s="287"/>
      <c r="S812" s="73"/>
      <c r="T812" s="74"/>
      <c r="U812" s="74"/>
      <c r="V812" s="76"/>
      <c r="W812" s="295"/>
      <c r="X812" s="74"/>
      <c r="Y812" s="75"/>
      <c r="Z812" s="74"/>
      <c r="AA812" s="75"/>
      <c r="AB812" s="76"/>
      <c r="AC812" s="77"/>
      <c r="AD812" s="78"/>
      <c r="AE812" s="78"/>
      <c r="AF812" s="79"/>
      <c r="AG812" s="80"/>
      <c r="AH812" s="76"/>
      <c r="AI812" s="518"/>
      <c r="AJ812" s="518"/>
      <c r="AK812" s="519"/>
      <c r="AL812" s="100"/>
      <c r="AM812" s="382" t="str">
        <f t="shared" si="763"/>
        <v xml:space="preserve"> </v>
      </c>
      <c r="AN812" s="95" t="str">
        <f t="shared" si="764"/>
        <v xml:space="preserve"> </v>
      </c>
      <c r="AO812" s="365"/>
      <c r="AP812" s="365"/>
      <c r="AQ812" s="256"/>
      <c r="AR812" s="365"/>
      <c r="AS812" s="365"/>
      <c r="AT812" s="364" t="e">
        <f t="shared" si="766"/>
        <v>#N/A</v>
      </c>
      <c r="AU812" s="365" t="e">
        <f t="shared" si="767"/>
        <v>#N/A</v>
      </c>
      <c r="AV812" s="372" t="str">
        <f t="shared" ca="1" si="732"/>
        <v/>
      </c>
      <c r="AW812" s="364" t="e">
        <f t="shared" ca="1" si="733"/>
        <v>#N/A</v>
      </c>
      <c r="AX812" s="373" t="e">
        <f t="shared" ca="1" si="734"/>
        <v>#N/A</v>
      </c>
      <c r="AY812" s="98" t="e">
        <f t="shared" si="769"/>
        <v>#N/A</v>
      </c>
      <c r="AZ812" s="373" t="e">
        <f t="shared" si="768"/>
        <v>#N/A</v>
      </c>
      <c r="BA812" s="365"/>
      <c r="BB812" s="365"/>
      <c r="BC812" s="377"/>
      <c r="BD812" s="365"/>
      <c r="BE812" s="365"/>
      <c r="BF812" s="365"/>
      <c r="BG812" s="365"/>
      <c r="BH812" s="365"/>
      <c r="BI812" s="365"/>
      <c r="BJ812" s="365"/>
      <c r="BK812" s="365"/>
      <c r="BL812" s="376"/>
      <c r="BM812" s="376"/>
      <c r="BN812" s="260"/>
      <c r="BO812" s="260"/>
      <c r="BP812" s="260"/>
      <c r="BQ812" s="263"/>
      <c r="BR812" s="263"/>
    </row>
    <row r="813" spans="1:70" ht="4.5" customHeight="1" thickBot="1" x14ac:dyDescent="0.25">
      <c r="A813" s="91">
        <f>AK816</f>
        <v>58</v>
      </c>
      <c r="B813" s="235"/>
      <c r="C813" s="235"/>
      <c r="D813" s="235"/>
      <c r="E813" s="235"/>
      <c r="F813" s="235"/>
      <c r="G813" s="235"/>
      <c r="H813" s="235"/>
      <c r="I813" s="235"/>
      <c r="J813" s="280"/>
      <c r="K813" s="280"/>
      <c r="L813" s="280"/>
      <c r="M813" s="280"/>
      <c r="N813" s="280"/>
      <c r="O813" s="280"/>
      <c r="P813" s="280"/>
      <c r="Q813" s="280"/>
      <c r="R813" s="280"/>
      <c r="S813" s="292"/>
      <c r="T813" s="292"/>
      <c r="U813" s="292"/>
      <c r="V813" s="292"/>
      <c r="W813" s="292"/>
      <c r="X813" s="292"/>
      <c r="Y813" s="292"/>
      <c r="Z813" s="292"/>
      <c r="AA813" s="292"/>
      <c r="AB813" s="292"/>
      <c r="AC813" s="292"/>
      <c r="AD813" s="236"/>
      <c r="AE813" s="237"/>
      <c r="AF813" s="236"/>
      <c r="AG813" s="238"/>
      <c r="AH813" s="536"/>
      <c r="AI813" s="537"/>
      <c r="AJ813" s="537"/>
      <c r="AK813" s="537"/>
      <c r="AL813" s="383"/>
      <c r="AM813" s="384"/>
      <c r="AN813" s="383"/>
      <c r="AT813" s="364" t="e">
        <f t="shared" si="766"/>
        <v>#N/A</v>
      </c>
      <c r="AU813" s="365" t="e">
        <f t="shared" si="767"/>
        <v>#N/A</v>
      </c>
      <c r="AV813" s="372" t="str">
        <f t="shared" ca="1" si="732"/>
        <v/>
      </c>
      <c r="AW813" s="364" t="e">
        <f t="shared" ca="1" si="733"/>
        <v>#N/A</v>
      </c>
      <c r="AX813" s="373" t="e">
        <f t="shared" ca="1" si="734"/>
        <v>#N/A</v>
      </c>
      <c r="AY813" s="98" t="e">
        <f t="shared" si="769"/>
        <v>#N/A</v>
      </c>
      <c r="AZ813" s="373" t="e">
        <f t="shared" si="768"/>
        <v>#N/A</v>
      </c>
      <c r="BC813" s="377"/>
    </row>
    <row r="814" spans="1:70" ht="26.25" customHeight="1" x14ac:dyDescent="0.2">
      <c r="A814" s="163">
        <f>A800+1</f>
        <v>58</v>
      </c>
      <c r="B814" s="523"/>
      <c r="C814" s="523"/>
      <c r="D814" s="523"/>
      <c r="E814" s="524"/>
      <c r="F814" s="527" t="str">
        <f>IF('FRONT PAGE'!$A$1="www.fly-logics.com","TOTAL PAGE",0)</f>
        <v>TOTAL PAGE</v>
      </c>
      <c r="G814" s="528"/>
      <c r="H814" s="529"/>
      <c r="I814" s="314" t="str">
        <f>IF('FRONT PAGE'!$A$1="www.fly-logics.com",IF(SUM(I803:I813)=0," ",SUM(I803:I813)),0)</f>
        <v xml:space="preserve"> </v>
      </c>
      <c r="J814" s="315" t="str">
        <f>IF('FRONT PAGE'!$A$1="www.fly-logics.com",IF(SUM(J803:J813)=0," ",SUM(J803:J813)),0)</f>
        <v xml:space="preserve"> </v>
      </c>
      <c r="K814" s="316" t="str">
        <f>IF('FRONT PAGE'!$A$1="www.fly-logics.com",IF(SUM(K803:K813)=0," ",SUM(K803:K813)),0)</f>
        <v xml:space="preserve"> </v>
      </c>
      <c r="L814" s="317" t="str">
        <f>IF('FRONT PAGE'!$A$1="www.fly-logics.com",IF(SUM(L803:L813)=0," ",SUM(L803:L813)),0)</f>
        <v xml:space="preserve"> </v>
      </c>
      <c r="M814" s="316" t="str">
        <f>IF('FRONT PAGE'!$A$1="www.fly-logics.com",IF(SUM(M803:M813)=0," ",SUM(M803:M813)),0)</f>
        <v xml:space="preserve"> </v>
      </c>
      <c r="N814" s="317" t="str">
        <f>IF('FRONT PAGE'!$A$1="www.fly-logics.com",IF(SUM(N803:N813)=0," ",SUM(N803:N813)),0)</f>
        <v xml:space="preserve"> </v>
      </c>
      <c r="O814" s="316" t="str">
        <f>IF('FRONT PAGE'!$A$1="www.fly-logics.com",IF(SUM(O803:O813)=0," ",SUM(O803:O813)),0)</f>
        <v xml:space="preserve"> </v>
      </c>
      <c r="P814" s="317" t="str">
        <f>IF('FRONT PAGE'!$A$1="www.fly-logics.com",IF(SUM(P803:P813)=0," ",SUM(P803:P813)),0)</f>
        <v xml:space="preserve"> </v>
      </c>
      <c r="Q814" s="318" t="str">
        <f>IF('FRONT PAGE'!$A$1="www.fly-logics.com",IF(SUM(Q803:Q813)=0," ",SUM(Q803:Q813)),0)</f>
        <v xml:space="preserve"> </v>
      </c>
      <c r="R814" s="319"/>
      <c r="S814" s="315" t="str">
        <f>IF('FRONT PAGE'!$A$1="www.fly-logics.com",IF(SUM(S803:S813)=0," ",SUM(S803:S813)),0)</f>
        <v xml:space="preserve"> </v>
      </c>
      <c r="T814" s="316" t="str">
        <f>IF('FRONT PAGE'!$A$1="www.fly-logics.com",IF(SUM(T803:T813)=0," ",SUM(T803:T813)),0)</f>
        <v xml:space="preserve"> </v>
      </c>
      <c r="U814" s="316" t="str">
        <f>IF('FRONT PAGE'!$A$1="www.fly-logics.com",IF(SUM(U803:U813)=0," ",SUM(U803:U813)),0)</f>
        <v xml:space="preserve"> </v>
      </c>
      <c r="V814" s="318" t="str">
        <f>IF('FRONT PAGE'!$A$1="www.fly-logics.com",IF(SUM(V803:V813)=0," ",SUM(V803:V813)),0)</f>
        <v xml:space="preserve"> </v>
      </c>
      <c r="W814" s="315" t="str">
        <f>IF('FRONT PAGE'!$A$1="www.fly-logics.com",IF(SUM(W803:W813)=0," ",SUM(W803:W813)),0)</f>
        <v xml:space="preserve"> </v>
      </c>
      <c r="X814" s="316" t="str">
        <f>IF('FRONT PAGE'!$A$1="www.fly-logics.com",IF(SUM(X803:X813)=0," ",SUM(X803:X813)),0)</f>
        <v xml:space="preserve"> </v>
      </c>
      <c r="Y814" s="317" t="str">
        <f>IF('FRONT PAGE'!$A$1="www.fly-logics.com",IF(SUM(Y803:Y813)=0," ",SUM(Y803:Y813)),0)</f>
        <v xml:space="preserve"> </v>
      </c>
      <c r="Z814" s="316" t="str">
        <f>IF('FRONT PAGE'!$A$1="www.fly-logics.com",IF(SUM(Z803:Z813)=0," ",SUM(Z803:Z813)),0)</f>
        <v xml:space="preserve"> </v>
      </c>
      <c r="AA814" s="317" t="str">
        <f>IF('FRONT PAGE'!$A$1="www.fly-logics.com",IF(SUM(AA803:AA813)=0," ",SUM(AA803:AA813)),0)</f>
        <v xml:space="preserve"> </v>
      </c>
      <c r="AB814" s="318" t="str">
        <f>IF('FRONT PAGE'!$A$1="www.fly-logics.com",IF(SUM(AB803:AB813)=0," ",SUM(AB803:AB813)),0)</f>
        <v xml:space="preserve"> </v>
      </c>
      <c r="AC814" s="329" t="str">
        <f>IF('FRONT PAGE'!$A$1="www.fly-logics.com",IF(SUM(AC803:AC813)=0," ",SUM(AC803:AC813)),0)</f>
        <v xml:space="preserve"> </v>
      </c>
      <c r="AD814" s="321" t="str">
        <f>IF('FRONT PAGE'!$A$1="www.fly-logics.com",IF(SUM(AD803:AD813)=0," ",SUM(AD803:AD813)),0)</f>
        <v xml:space="preserve"> </v>
      </c>
      <c r="AE814" s="321" t="str">
        <f>IF('FRONT PAGE'!$A$1="www.fly-logics.com",IF(SUM(AE803:AE813)=0," ",SUM(AE803:AE813)),0)</f>
        <v xml:space="preserve"> </v>
      </c>
      <c r="AF814" s="322" t="str">
        <f>IF('FRONT PAGE'!$A$1="www.fly-logics.com",IF(SUM(AF803:AF813)=0," ",SUM(AF803:AF813)),0)</f>
        <v xml:space="preserve"> </v>
      </c>
      <c r="AG814" s="323" t="str">
        <f>IF('FRONT PAGE'!$A$1="www.fly-logics.com",IF(SUM(AG803:AG813)=0," ",SUM(AG803:AG813)),0)</f>
        <v xml:space="preserve"> </v>
      </c>
      <c r="AH814" s="520" t="str">
        <f>IF('FRONT PAGE'!$A$1="www.fly-logics.com","I certify that all the data in this
logbook are accurate",0)</f>
        <v>I certify that all the data in this
logbook are accurate</v>
      </c>
      <c r="AI814" s="521"/>
      <c r="AJ814" s="521"/>
      <c r="AK814" s="522"/>
      <c r="AL814" s="385"/>
      <c r="AM814" s="386"/>
      <c r="AN814" s="385"/>
      <c r="AT814" s="364" t="e">
        <f t="shared" si="766"/>
        <v>#N/A</v>
      </c>
      <c r="AU814" s="365" t="e">
        <f t="shared" si="767"/>
        <v>#N/A</v>
      </c>
      <c r="AV814" s="372" t="str">
        <f t="shared" ca="1" si="732"/>
        <v/>
      </c>
      <c r="AW814" s="364" t="e">
        <f t="shared" ca="1" si="733"/>
        <v>#N/A</v>
      </c>
      <c r="AX814" s="373" t="e">
        <f t="shared" ca="1" si="734"/>
        <v>#N/A</v>
      </c>
      <c r="AY814" s="98" t="e">
        <f t="shared" si="769"/>
        <v>#N/A</v>
      </c>
      <c r="AZ814" s="373" t="e">
        <f t="shared" si="768"/>
        <v>#N/A</v>
      </c>
      <c r="BA814" s="363"/>
      <c r="BC814" s="377"/>
    </row>
    <row r="815" spans="1:70" ht="26.25" customHeight="1" x14ac:dyDescent="0.2">
      <c r="A815" s="505">
        <f>AL799</f>
        <v>0</v>
      </c>
      <c r="B815" s="525"/>
      <c r="C815" s="525"/>
      <c r="D815" s="525"/>
      <c r="E815" s="526"/>
      <c r="F815" s="530" t="str">
        <f>IF('FRONT PAGE'!$A$1="www.fly-logics.com","TOTAL PREVIOUS LOGBOOK",0)</f>
        <v>TOTAL PREVIOUS LOGBOOK</v>
      </c>
      <c r="G815" s="531"/>
      <c r="H815" s="532"/>
      <c r="I815" s="333">
        <f>I802</f>
        <v>33.75</v>
      </c>
      <c r="J815" s="334">
        <f t="shared" ref="J815:Q815" si="770">J802</f>
        <v>33.75</v>
      </c>
      <c r="K815" s="335" t="str">
        <f t="shared" si="770"/>
        <v xml:space="preserve"> </v>
      </c>
      <c r="L815" s="336" t="str">
        <f t="shared" si="770"/>
        <v xml:space="preserve"> </v>
      </c>
      <c r="M815" s="335" t="str">
        <f t="shared" si="770"/>
        <v xml:space="preserve"> </v>
      </c>
      <c r="N815" s="336" t="str">
        <f t="shared" si="770"/>
        <v xml:space="preserve"> </v>
      </c>
      <c r="O815" s="335" t="str">
        <f t="shared" si="770"/>
        <v xml:space="preserve"> </v>
      </c>
      <c r="P815" s="336" t="str">
        <f t="shared" si="770"/>
        <v xml:space="preserve"> </v>
      </c>
      <c r="Q815" s="337" t="str">
        <f t="shared" si="770"/>
        <v xml:space="preserve"> </v>
      </c>
      <c r="R815" s="288">
        <v>10</v>
      </c>
      <c r="S815" s="331" t="str">
        <f>S802</f>
        <v xml:space="preserve"> </v>
      </c>
      <c r="T815" s="239">
        <f t="shared" ref="T815:AG815" si="771">T802</f>
        <v>13.75</v>
      </c>
      <c r="U815" s="239">
        <f t="shared" si="771"/>
        <v>20</v>
      </c>
      <c r="V815" s="240">
        <f t="shared" si="771"/>
        <v>5</v>
      </c>
      <c r="W815" s="241" t="str">
        <f t="shared" si="771"/>
        <v xml:space="preserve"> </v>
      </c>
      <c r="X815" s="239" t="str">
        <f t="shared" si="771"/>
        <v xml:space="preserve"> </v>
      </c>
      <c r="Y815" s="242">
        <f t="shared" si="771"/>
        <v>5</v>
      </c>
      <c r="Z815" s="239" t="str">
        <f t="shared" si="771"/>
        <v xml:space="preserve"> </v>
      </c>
      <c r="AA815" s="242">
        <f t="shared" si="771"/>
        <v>3.75</v>
      </c>
      <c r="AB815" s="240" t="str">
        <f t="shared" si="771"/>
        <v xml:space="preserve"> </v>
      </c>
      <c r="AC815" s="243">
        <f t="shared" si="771"/>
        <v>14</v>
      </c>
      <c r="AD815" s="244" t="str">
        <f t="shared" si="771"/>
        <v xml:space="preserve"> </v>
      </c>
      <c r="AE815" s="244">
        <f t="shared" si="771"/>
        <v>14</v>
      </c>
      <c r="AF815" s="245" t="str">
        <f t="shared" si="771"/>
        <v xml:space="preserve"> </v>
      </c>
      <c r="AG815" s="332">
        <f t="shared" si="771"/>
        <v>17</v>
      </c>
      <c r="AH815" s="507"/>
      <c r="AI815" s="508"/>
      <c r="AJ815" s="508"/>
      <c r="AK815" s="509"/>
      <c r="AL815" s="385"/>
      <c r="AM815" s="386"/>
      <c r="AN815" s="385"/>
      <c r="AT815" s="364" t="e">
        <f t="shared" ref="AT815:AT824" si="772">IF(ISBLANK($B1139),NA(),$B1139)</f>
        <v>#N/A</v>
      </c>
      <c r="AU815" s="365" t="e">
        <f t="shared" ref="AU815:AU824" si="773">IF(ISBLANK($I1139),NA(),$I1139)</f>
        <v>#N/A</v>
      </c>
      <c r="AV815" s="372" t="str">
        <f t="shared" ca="1" si="732"/>
        <v/>
      </c>
      <c r="AW815" s="364" t="e">
        <f t="shared" ca="1" si="733"/>
        <v>#N/A</v>
      </c>
      <c r="AX815" s="373" t="e">
        <f t="shared" ca="1" si="734"/>
        <v>#N/A</v>
      </c>
      <c r="AY815" s="98" t="e">
        <f>IF(S1139=0,NA(),S1139)</f>
        <v>#N/A</v>
      </c>
      <c r="AZ815" s="373" t="e">
        <f>IF(V1139=0,NA(),V1139)</f>
        <v>#N/A</v>
      </c>
      <c r="BA815" s="363"/>
      <c r="BC815" s="377"/>
    </row>
    <row r="816" spans="1:70" ht="26.25" customHeight="1" thickBot="1" x14ac:dyDescent="0.25">
      <c r="A816" s="506"/>
      <c r="B816" s="512" t="str">
        <f>IF('FRONT PAGE'!$A$1="www.fly-logics.com","Authority certifying flight hours 
STAMP &amp; SIGNATURE",0)</f>
        <v>Authority certifying flight hours 
STAMP &amp; SIGNATURE</v>
      </c>
      <c r="C816" s="512"/>
      <c r="D816" s="512"/>
      <c r="E816" s="513"/>
      <c r="F816" s="533" t="str">
        <f>IF('FRONT PAGE'!$A$1="www.fly-logics.com","TOTAL TO DATE",0)</f>
        <v>TOTAL TO DATE</v>
      </c>
      <c r="G816" s="534"/>
      <c r="H816" s="535"/>
      <c r="I816" s="32">
        <f t="shared" ref="I816:Q816" si="774">IF(SUM(I814:I815)=0," ",SUM(I814:I815))</f>
        <v>33.75</v>
      </c>
      <c r="J816" s="27">
        <f t="shared" si="774"/>
        <v>33.75</v>
      </c>
      <c r="K816" s="24" t="str">
        <f t="shared" si="774"/>
        <v xml:space="preserve"> </v>
      </c>
      <c r="L816" s="25" t="str">
        <f t="shared" si="774"/>
        <v xml:space="preserve"> </v>
      </c>
      <c r="M816" s="24" t="str">
        <f t="shared" si="774"/>
        <v xml:space="preserve"> </v>
      </c>
      <c r="N816" s="25" t="str">
        <f t="shared" si="774"/>
        <v xml:space="preserve"> </v>
      </c>
      <c r="O816" s="24" t="str">
        <f t="shared" si="774"/>
        <v xml:space="preserve"> </v>
      </c>
      <c r="P816" s="25" t="str">
        <f t="shared" si="774"/>
        <v xml:space="preserve"> </v>
      </c>
      <c r="Q816" s="26" t="str">
        <f t="shared" si="774"/>
        <v xml:space="preserve"> </v>
      </c>
      <c r="R816" s="289"/>
      <c r="S816" s="27" t="str">
        <f t="shared" ref="S816:AG816" si="775">IF(SUM(S814:S815)=0," ",SUM(S814:S815))</f>
        <v xml:space="preserve"> </v>
      </c>
      <c r="T816" s="24">
        <f t="shared" si="775"/>
        <v>13.75</v>
      </c>
      <c r="U816" s="24">
        <f t="shared" si="775"/>
        <v>20</v>
      </c>
      <c r="V816" s="26">
        <f t="shared" si="775"/>
        <v>5</v>
      </c>
      <c r="W816" s="27" t="str">
        <f t="shared" si="775"/>
        <v xml:space="preserve"> </v>
      </c>
      <c r="X816" s="24" t="str">
        <f t="shared" si="775"/>
        <v xml:space="preserve"> </v>
      </c>
      <c r="Y816" s="25">
        <f t="shared" si="775"/>
        <v>5</v>
      </c>
      <c r="Z816" s="24" t="str">
        <f t="shared" si="775"/>
        <v xml:space="preserve"> </v>
      </c>
      <c r="AA816" s="25">
        <f t="shared" si="775"/>
        <v>3.75</v>
      </c>
      <c r="AB816" s="26" t="str">
        <f t="shared" si="775"/>
        <v xml:space="preserve"> </v>
      </c>
      <c r="AC816" s="30">
        <f t="shared" si="775"/>
        <v>14</v>
      </c>
      <c r="AD816" s="28" t="str">
        <f t="shared" si="775"/>
        <v xml:space="preserve"> </v>
      </c>
      <c r="AE816" s="28">
        <f t="shared" si="775"/>
        <v>14</v>
      </c>
      <c r="AF816" s="31" t="str">
        <f t="shared" si="775"/>
        <v xml:space="preserve"> </v>
      </c>
      <c r="AG816" s="33">
        <f t="shared" si="775"/>
        <v>17</v>
      </c>
      <c r="AH816" s="514" t="str">
        <f>IF('FRONT PAGE'!$A$1="www.fly-logics.com","_____________________________
PILOT SIGNATURE",0)</f>
        <v>_____________________________
PILOT SIGNATURE</v>
      </c>
      <c r="AI816" s="515"/>
      <c r="AJ816" s="515"/>
      <c r="AK816" s="330">
        <f>A814</f>
        <v>58</v>
      </c>
      <c r="AL816" s="387"/>
      <c r="AM816" s="388"/>
      <c r="AN816" s="387"/>
      <c r="AT816" s="364" t="e">
        <f t="shared" si="772"/>
        <v>#N/A</v>
      </c>
      <c r="AU816" s="365" t="e">
        <f t="shared" si="773"/>
        <v>#N/A</v>
      </c>
      <c r="AV816" s="372" t="str">
        <f t="shared" ca="1" si="732"/>
        <v/>
      </c>
      <c r="AW816" s="364" t="e">
        <f t="shared" ca="1" si="733"/>
        <v>#N/A</v>
      </c>
      <c r="AX816" s="373" t="e">
        <f t="shared" ca="1" si="734"/>
        <v>#N/A</v>
      </c>
      <c r="AY816" s="98" t="e">
        <f t="shared" ref="AY816:AY824" si="776">IF(S1140=0,NA(),S1140)</f>
        <v>#N/A</v>
      </c>
      <c r="AZ816" s="373" t="e">
        <f t="shared" ref="AZ816:AZ824" si="777">IF(V1140=0,NA(),V1140)</f>
        <v>#N/A</v>
      </c>
      <c r="BA816" s="363"/>
      <c r="BC816" s="377"/>
    </row>
    <row r="817" spans="1:70" s="50" customFormat="1" ht="27.75" customHeight="1" x14ac:dyDescent="0.2">
      <c r="A817" s="29">
        <f>A812+1</f>
        <v>581</v>
      </c>
      <c r="B817" s="39"/>
      <c r="C817" s="40"/>
      <c r="D817" s="41"/>
      <c r="E817" s="42"/>
      <c r="F817" s="43"/>
      <c r="G817" s="44"/>
      <c r="H817" s="45"/>
      <c r="I817" s="281"/>
      <c r="J817" s="277"/>
      <c r="K817" s="278"/>
      <c r="L817" s="279"/>
      <c r="M817" s="278"/>
      <c r="N817" s="279"/>
      <c r="O817" s="278"/>
      <c r="P817" s="279"/>
      <c r="Q817" s="150"/>
      <c r="R817" s="285"/>
      <c r="S817" s="46"/>
      <c r="T817" s="47"/>
      <c r="U817" s="47"/>
      <c r="V817" s="48"/>
      <c r="W817" s="293"/>
      <c r="X817" s="278"/>
      <c r="Y817" s="279"/>
      <c r="Z817" s="278"/>
      <c r="AA817" s="279"/>
      <c r="AB817" s="150"/>
      <c r="AC817" s="282"/>
      <c r="AD817" s="283"/>
      <c r="AE817" s="283"/>
      <c r="AF817" s="284"/>
      <c r="AG817" s="49"/>
      <c r="AH817" s="48"/>
      <c r="AI817" s="516"/>
      <c r="AJ817" s="516"/>
      <c r="AK817" s="517"/>
      <c r="AL817" s="100"/>
      <c r="AM817" s="382" t="str">
        <f t="shared" ref="AM817:AM826" si="778">IF(B817=0," ",TEXT(B817,"MMM"))</f>
        <v xml:space="preserve"> </v>
      </c>
      <c r="AN817" s="95" t="str">
        <f t="shared" ref="AN817:AN826" si="779">IF(B817=0," ",YEAR(B817))</f>
        <v xml:space="preserve"> </v>
      </c>
      <c r="AO817" s="365"/>
      <c r="AP817" s="365"/>
      <c r="AQ817" s="256"/>
      <c r="AR817" s="365"/>
      <c r="AS817" s="365"/>
      <c r="AT817" s="364" t="e">
        <f t="shared" si="772"/>
        <v>#N/A</v>
      </c>
      <c r="AU817" s="365" t="e">
        <f t="shared" si="773"/>
        <v>#N/A</v>
      </c>
      <c r="AV817" s="372" t="str">
        <f t="shared" ca="1" si="732"/>
        <v/>
      </c>
      <c r="AW817" s="364" t="e">
        <f t="shared" ca="1" si="733"/>
        <v>#N/A</v>
      </c>
      <c r="AX817" s="373" t="e">
        <f t="shared" ca="1" si="734"/>
        <v>#N/A</v>
      </c>
      <c r="AY817" s="98" t="e">
        <f t="shared" si="776"/>
        <v>#N/A</v>
      </c>
      <c r="AZ817" s="373" t="e">
        <f t="shared" si="777"/>
        <v>#N/A</v>
      </c>
      <c r="BA817" s="363"/>
      <c r="BB817" s="365"/>
      <c r="BC817" s="377"/>
      <c r="BD817" s="365"/>
      <c r="BE817" s="365"/>
      <c r="BF817" s="365"/>
      <c r="BG817" s="365"/>
      <c r="BH817" s="365"/>
      <c r="BI817" s="365"/>
      <c r="BJ817" s="365"/>
      <c r="BK817" s="365"/>
      <c r="BL817" s="376"/>
      <c r="BM817" s="376"/>
      <c r="BN817" s="260"/>
      <c r="BO817" s="260"/>
      <c r="BP817" s="260"/>
      <c r="BQ817" s="263"/>
      <c r="BR817" s="263"/>
    </row>
    <row r="818" spans="1:70" s="50" customFormat="1" ht="27.75" customHeight="1" x14ac:dyDescent="0.2">
      <c r="A818" s="22">
        <f>A817+1</f>
        <v>582</v>
      </c>
      <c r="B818" s="51"/>
      <c r="C818" s="52"/>
      <c r="D818" s="53"/>
      <c r="E818" s="54"/>
      <c r="F818" s="55"/>
      <c r="G818" s="56"/>
      <c r="H818" s="57"/>
      <c r="I818" s="275"/>
      <c r="J818" s="58"/>
      <c r="K818" s="59"/>
      <c r="L818" s="60"/>
      <c r="M818" s="59"/>
      <c r="N818" s="60"/>
      <c r="O818" s="59"/>
      <c r="P818" s="60"/>
      <c r="Q818" s="61"/>
      <c r="R818" s="286"/>
      <c r="S818" s="58"/>
      <c r="T818" s="59"/>
      <c r="U818" s="59"/>
      <c r="V818" s="61"/>
      <c r="W818" s="294"/>
      <c r="X818" s="59"/>
      <c r="Y818" s="60"/>
      <c r="Z818" s="59"/>
      <c r="AA818" s="60"/>
      <c r="AB818" s="61"/>
      <c r="AC818" s="62"/>
      <c r="AD818" s="63"/>
      <c r="AE818" s="63"/>
      <c r="AF818" s="64"/>
      <c r="AG818" s="65"/>
      <c r="AH818" s="61"/>
      <c r="AI818" s="510"/>
      <c r="AJ818" s="510"/>
      <c r="AK818" s="511"/>
      <c r="AL818" s="100"/>
      <c r="AM818" s="382" t="str">
        <f t="shared" si="778"/>
        <v xml:space="preserve"> </v>
      </c>
      <c r="AN818" s="95" t="str">
        <f t="shared" si="779"/>
        <v xml:space="preserve"> </v>
      </c>
      <c r="AO818" s="365"/>
      <c r="AP818" s="365"/>
      <c r="AQ818" s="256"/>
      <c r="AR818" s="365"/>
      <c r="AS818" s="365"/>
      <c r="AT818" s="364" t="e">
        <f t="shared" si="772"/>
        <v>#N/A</v>
      </c>
      <c r="AU818" s="365" t="e">
        <f t="shared" si="773"/>
        <v>#N/A</v>
      </c>
      <c r="AV818" s="372" t="str">
        <f t="shared" ca="1" si="732"/>
        <v/>
      </c>
      <c r="AW818" s="364" t="e">
        <f t="shared" ca="1" si="733"/>
        <v>#N/A</v>
      </c>
      <c r="AX818" s="373" t="e">
        <f t="shared" ca="1" si="734"/>
        <v>#N/A</v>
      </c>
      <c r="AY818" s="98" t="e">
        <f t="shared" si="776"/>
        <v>#N/A</v>
      </c>
      <c r="AZ818" s="373" t="e">
        <f t="shared" si="777"/>
        <v>#N/A</v>
      </c>
      <c r="BA818" s="363"/>
      <c r="BB818" s="365"/>
      <c r="BC818" s="377"/>
      <c r="BD818" s="365"/>
      <c r="BE818" s="365"/>
      <c r="BF818" s="365"/>
      <c r="BG818" s="365"/>
      <c r="BH818" s="365"/>
      <c r="BI818" s="365"/>
      <c r="BJ818" s="365"/>
      <c r="BK818" s="365"/>
      <c r="BL818" s="376"/>
      <c r="BM818" s="376"/>
      <c r="BN818" s="260"/>
      <c r="BO818" s="260"/>
      <c r="BP818" s="260"/>
      <c r="BQ818" s="263"/>
      <c r="BR818" s="263"/>
    </row>
    <row r="819" spans="1:70" s="50" customFormat="1" ht="27.75" customHeight="1" x14ac:dyDescent="0.2">
      <c r="A819" s="22">
        <f t="shared" ref="A819:A826" si="780">A818+1</f>
        <v>583</v>
      </c>
      <c r="B819" s="51"/>
      <c r="C819" s="52"/>
      <c r="D819" s="53"/>
      <c r="E819" s="54"/>
      <c r="F819" s="55"/>
      <c r="G819" s="56"/>
      <c r="H819" s="57"/>
      <c r="I819" s="275"/>
      <c r="J819" s="58"/>
      <c r="K819" s="59"/>
      <c r="L819" s="60"/>
      <c r="M819" s="59"/>
      <c r="N819" s="60"/>
      <c r="O819" s="59"/>
      <c r="P819" s="60"/>
      <c r="Q819" s="61"/>
      <c r="R819" s="286"/>
      <c r="S819" s="58"/>
      <c r="T819" s="59"/>
      <c r="U819" s="59"/>
      <c r="V819" s="61"/>
      <c r="W819" s="294"/>
      <c r="X819" s="59"/>
      <c r="Y819" s="60"/>
      <c r="Z819" s="59"/>
      <c r="AA819" s="60"/>
      <c r="AB819" s="61"/>
      <c r="AC819" s="62"/>
      <c r="AD819" s="63"/>
      <c r="AE819" s="63"/>
      <c r="AF819" s="64"/>
      <c r="AG819" s="65"/>
      <c r="AH819" s="61"/>
      <c r="AI819" s="510"/>
      <c r="AJ819" s="510"/>
      <c r="AK819" s="511"/>
      <c r="AL819" s="100"/>
      <c r="AM819" s="382" t="str">
        <f t="shared" si="778"/>
        <v xml:space="preserve"> </v>
      </c>
      <c r="AN819" s="95" t="str">
        <f t="shared" si="779"/>
        <v xml:space="preserve"> </v>
      </c>
      <c r="AO819" s="365"/>
      <c r="AP819" s="365"/>
      <c r="AQ819" s="256"/>
      <c r="AR819" s="365"/>
      <c r="AS819" s="365"/>
      <c r="AT819" s="364" t="e">
        <f t="shared" si="772"/>
        <v>#N/A</v>
      </c>
      <c r="AU819" s="365" t="e">
        <f t="shared" si="773"/>
        <v>#N/A</v>
      </c>
      <c r="AV819" s="372" t="str">
        <f t="shared" ca="1" si="732"/>
        <v/>
      </c>
      <c r="AW819" s="364" t="e">
        <f t="shared" ca="1" si="733"/>
        <v>#N/A</v>
      </c>
      <c r="AX819" s="373" t="e">
        <f t="shared" ca="1" si="734"/>
        <v>#N/A</v>
      </c>
      <c r="AY819" s="98" t="e">
        <f t="shared" si="776"/>
        <v>#N/A</v>
      </c>
      <c r="AZ819" s="373" t="e">
        <f t="shared" si="777"/>
        <v>#N/A</v>
      </c>
      <c r="BA819" s="363"/>
      <c r="BB819" s="365"/>
      <c r="BC819" s="377"/>
      <c r="BD819" s="365"/>
      <c r="BE819" s="365"/>
      <c r="BF819" s="365"/>
      <c r="BG819" s="365"/>
      <c r="BH819" s="365"/>
      <c r="BI819" s="365"/>
      <c r="BJ819" s="365"/>
      <c r="BK819" s="365"/>
      <c r="BL819" s="376"/>
      <c r="BM819" s="376"/>
      <c r="BN819" s="260"/>
      <c r="BO819" s="260"/>
      <c r="BP819" s="260"/>
      <c r="BQ819" s="263"/>
      <c r="BR819" s="263"/>
    </row>
    <row r="820" spans="1:70" s="50" customFormat="1" ht="27.75" customHeight="1" x14ac:dyDescent="0.2">
      <c r="A820" s="22">
        <f t="shared" si="780"/>
        <v>584</v>
      </c>
      <c r="B820" s="51"/>
      <c r="C820" s="52"/>
      <c r="D820" s="53"/>
      <c r="E820" s="54"/>
      <c r="F820" s="55"/>
      <c r="G820" s="56"/>
      <c r="H820" s="57"/>
      <c r="I820" s="275"/>
      <c r="J820" s="58"/>
      <c r="K820" s="59"/>
      <c r="L820" s="60"/>
      <c r="M820" s="59"/>
      <c r="N820" s="60"/>
      <c r="O820" s="59"/>
      <c r="P820" s="60"/>
      <c r="Q820" s="61"/>
      <c r="R820" s="286"/>
      <c r="S820" s="58"/>
      <c r="T820" s="59"/>
      <c r="U820" s="59"/>
      <c r="V820" s="61"/>
      <c r="W820" s="294"/>
      <c r="X820" s="59"/>
      <c r="Y820" s="60"/>
      <c r="Z820" s="59"/>
      <c r="AA820" s="60"/>
      <c r="AB820" s="61"/>
      <c r="AC820" s="62"/>
      <c r="AD820" s="63"/>
      <c r="AE820" s="63"/>
      <c r="AF820" s="64"/>
      <c r="AG820" s="65"/>
      <c r="AH820" s="61"/>
      <c r="AI820" s="510"/>
      <c r="AJ820" s="510"/>
      <c r="AK820" s="511"/>
      <c r="AL820" s="100"/>
      <c r="AM820" s="382" t="str">
        <f t="shared" si="778"/>
        <v xml:space="preserve"> </v>
      </c>
      <c r="AN820" s="95" t="str">
        <f t="shared" si="779"/>
        <v xml:space="preserve"> </v>
      </c>
      <c r="AO820" s="365"/>
      <c r="AP820" s="365"/>
      <c r="AQ820" s="256"/>
      <c r="AR820" s="365"/>
      <c r="AS820" s="365"/>
      <c r="AT820" s="364" t="e">
        <f t="shared" si="772"/>
        <v>#N/A</v>
      </c>
      <c r="AU820" s="365" t="e">
        <f t="shared" si="773"/>
        <v>#N/A</v>
      </c>
      <c r="AV820" s="372" t="str">
        <f t="shared" ca="1" si="732"/>
        <v/>
      </c>
      <c r="AW820" s="364" t="e">
        <f t="shared" ca="1" si="733"/>
        <v>#N/A</v>
      </c>
      <c r="AX820" s="373" t="e">
        <f t="shared" ca="1" si="734"/>
        <v>#N/A</v>
      </c>
      <c r="AY820" s="98" t="e">
        <f t="shared" si="776"/>
        <v>#N/A</v>
      </c>
      <c r="AZ820" s="373" t="e">
        <f t="shared" si="777"/>
        <v>#N/A</v>
      </c>
      <c r="BA820" s="363"/>
      <c r="BB820" s="365"/>
      <c r="BC820" s="377"/>
      <c r="BD820" s="365"/>
      <c r="BE820" s="365"/>
      <c r="BF820" s="365"/>
      <c r="BG820" s="365"/>
      <c r="BH820" s="365"/>
      <c r="BI820" s="365"/>
      <c r="BJ820" s="365"/>
      <c r="BK820" s="365"/>
      <c r="BL820" s="376"/>
      <c r="BM820" s="376"/>
      <c r="BN820" s="260"/>
      <c r="BO820" s="260"/>
      <c r="BP820" s="260"/>
      <c r="BQ820" s="263"/>
      <c r="BR820" s="263"/>
    </row>
    <row r="821" spans="1:70" s="50" customFormat="1" ht="27.75" customHeight="1" x14ac:dyDescent="0.2">
      <c r="A821" s="22">
        <f t="shared" si="780"/>
        <v>585</v>
      </c>
      <c r="B821" s="51"/>
      <c r="C821" s="52"/>
      <c r="D821" s="53"/>
      <c r="E821" s="54"/>
      <c r="F821" s="55"/>
      <c r="G821" s="56"/>
      <c r="H821" s="57"/>
      <c r="I821" s="275"/>
      <c r="J821" s="58"/>
      <c r="K821" s="59"/>
      <c r="L821" s="60"/>
      <c r="M821" s="59"/>
      <c r="N821" s="60"/>
      <c r="O821" s="59"/>
      <c r="P821" s="60"/>
      <c r="Q821" s="61"/>
      <c r="R821" s="286"/>
      <c r="S821" s="58"/>
      <c r="T821" s="59"/>
      <c r="U821" s="59"/>
      <c r="V821" s="61"/>
      <c r="W821" s="294"/>
      <c r="X821" s="59"/>
      <c r="Y821" s="60"/>
      <c r="Z821" s="59"/>
      <c r="AA821" s="60"/>
      <c r="AB821" s="61"/>
      <c r="AC821" s="62"/>
      <c r="AD821" s="63"/>
      <c r="AE821" s="63"/>
      <c r="AF821" s="64"/>
      <c r="AG821" s="65"/>
      <c r="AH821" s="61"/>
      <c r="AI821" s="510"/>
      <c r="AJ821" s="510"/>
      <c r="AK821" s="511"/>
      <c r="AL821" s="100"/>
      <c r="AM821" s="382" t="str">
        <f t="shared" si="778"/>
        <v xml:space="preserve"> </v>
      </c>
      <c r="AN821" s="95" t="str">
        <f t="shared" si="779"/>
        <v xml:space="preserve"> </v>
      </c>
      <c r="AO821" s="365"/>
      <c r="AP821" s="365"/>
      <c r="AQ821" s="256"/>
      <c r="AR821" s="365"/>
      <c r="AS821" s="365"/>
      <c r="AT821" s="364" t="e">
        <f t="shared" si="772"/>
        <v>#N/A</v>
      </c>
      <c r="AU821" s="365" t="e">
        <f t="shared" si="773"/>
        <v>#N/A</v>
      </c>
      <c r="AV821" s="372" t="str">
        <f t="shared" ca="1" si="732"/>
        <v/>
      </c>
      <c r="AW821" s="364" t="e">
        <f t="shared" ca="1" si="733"/>
        <v>#N/A</v>
      </c>
      <c r="AX821" s="373" t="e">
        <f t="shared" ca="1" si="734"/>
        <v>#N/A</v>
      </c>
      <c r="AY821" s="98" t="e">
        <f t="shared" si="776"/>
        <v>#N/A</v>
      </c>
      <c r="AZ821" s="373" t="e">
        <f t="shared" si="777"/>
        <v>#N/A</v>
      </c>
      <c r="BA821" s="363"/>
      <c r="BB821" s="365"/>
      <c r="BC821" s="377"/>
      <c r="BD821" s="365"/>
      <c r="BE821" s="365"/>
      <c r="BF821" s="365"/>
      <c r="BG821" s="365"/>
      <c r="BH821" s="365"/>
      <c r="BI821" s="365"/>
      <c r="BJ821" s="365"/>
      <c r="BK821" s="365"/>
      <c r="BL821" s="376"/>
      <c r="BM821" s="376"/>
      <c r="BN821" s="260"/>
      <c r="BO821" s="260"/>
      <c r="BP821" s="260"/>
      <c r="BQ821" s="263"/>
      <c r="BR821" s="263"/>
    </row>
    <row r="822" spans="1:70" s="50" customFormat="1" ht="27.75" customHeight="1" x14ac:dyDescent="0.2">
      <c r="A822" s="22">
        <f t="shared" si="780"/>
        <v>586</v>
      </c>
      <c r="B822" s="51"/>
      <c r="C822" s="52"/>
      <c r="D822" s="53"/>
      <c r="E822" s="54"/>
      <c r="F822" s="55"/>
      <c r="G822" s="56"/>
      <c r="H822" s="57"/>
      <c r="I822" s="275"/>
      <c r="J822" s="58"/>
      <c r="K822" s="59"/>
      <c r="L822" s="60"/>
      <c r="M822" s="59"/>
      <c r="N822" s="60"/>
      <c r="O822" s="59"/>
      <c r="P822" s="60"/>
      <c r="Q822" s="61"/>
      <c r="R822" s="286"/>
      <c r="S822" s="58"/>
      <c r="T822" s="59"/>
      <c r="U822" s="59"/>
      <c r="V822" s="61"/>
      <c r="W822" s="294"/>
      <c r="X822" s="59"/>
      <c r="Y822" s="60"/>
      <c r="Z822" s="59"/>
      <c r="AA822" s="60"/>
      <c r="AB822" s="61"/>
      <c r="AC822" s="62"/>
      <c r="AD822" s="63"/>
      <c r="AE822" s="63"/>
      <c r="AF822" s="64"/>
      <c r="AG822" s="65"/>
      <c r="AH822" s="61"/>
      <c r="AI822" s="510"/>
      <c r="AJ822" s="510"/>
      <c r="AK822" s="511"/>
      <c r="AL822" s="100"/>
      <c r="AM822" s="382" t="str">
        <f t="shared" si="778"/>
        <v xml:space="preserve"> </v>
      </c>
      <c r="AN822" s="95" t="str">
        <f t="shared" si="779"/>
        <v xml:space="preserve"> </v>
      </c>
      <c r="AO822" s="365"/>
      <c r="AP822" s="365"/>
      <c r="AQ822" s="256"/>
      <c r="AR822" s="365"/>
      <c r="AS822" s="365"/>
      <c r="AT822" s="364" t="e">
        <f t="shared" si="772"/>
        <v>#N/A</v>
      </c>
      <c r="AU822" s="365" t="e">
        <f t="shared" si="773"/>
        <v>#N/A</v>
      </c>
      <c r="AV822" s="372" t="str">
        <f t="shared" ca="1" si="732"/>
        <v/>
      </c>
      <c r="AW822" s="364" t="e">
        <f t="shared" ca="1" si="733"/>
        <v>#N/A</v>
      </c>
      <c r="AX822" s="373" t="e">
        <f t="shared" ca="1" si="734"/>
        <v>#N/A</v>
      </c>
      <c r="AY822" s="98" t="e">
        <f t="shared" si="776"/>
        <v>#N/A</v>
      </c>
      <c r="AZ822" s="373" t="e">
        <f t="shared" si="777"/>
        <v>#N/A</v>
      </c>
      <c r="BA822" s="363"/>
      <c r="BB822" s="365"/>
      <c r="BC822" s="377"/>
      <c r="BD822" s="365"/>
      <c r="BE822" s="365"/>
      <c r="BF822" s="365"/>
      <c r="BG822" s="365"/>
      <c r="BH822" s="365"/>
      <c r="BI822" s="365"/>
      <c r="BJ822" s="365"/>
      <c r="BK822" s="365"/>
      <c r="BL822" s="376"/>
      <c r="BM822" s="376"/>
      <c r="BN822" s="260"/>
      <c r="BO822" s="260"/>
      <c r="BP822" s="260"/>
      <c r="BQ822" s="263"/>
      <c r="BR822" s="263"/>
    </row>
    <row r="823" spans="1:70" s="50" customFormat="1" ht="27.75" customHeight="1" x14ac:dyDescent="0.2">
      <c r="A823" s="22">
        <f>A822+1</f>
        <v>587</v>
      </c>
      <c r="B823" s="51"/>
      <c r="C823" s="52"/>
      <c r="D823" s="53"/>
      <c r="E823" s="54"/>
      <c r="F823" s="55"/>
      <c r="G823" s="56"/>
      <c r="H823" s="57"/>
      <c r="I823" s="275"/>
      <c r="J823" s="58"/>
      <c r="K823" s="59"/>
      <c r="L823" s="60"/>
      <c r="M823" s="59"/>
      <c r="N823" s="60"/>
      <c r="O823" s="59"/>
      <c r="P823" s="60"/>
      <c r="Q823" s="61"/>
      <c r="R823" s="286"/>
      <c r="S823" s="58"/>
      <c r="T823" s="59"/>
      <c r="U823" s="59"/>
      <c r="V823" s="61"/>
      <c r="W823" s="294"/>
      <c r="X823" s="59"/>
      <c r="Y823" s="60"/>
      <c r="Z823" s="59"/>
      <c r="AA823" s="60"/>
      <c r="AB823" s="61"/>
      <c r="AC823" s="62"/>
      <c r="AD823" s="63"/>
      <c r="AE823" s="63"/>
      <c r="AF823" s="64"/>
      <c r="AG823" s="65"/>
      <c r="AH823" s="61"/>
      <c r="AI823" s="510"/>
      <c r="AJ823" s="510"/>
      <c r="AK823" s="511"/>
      <c r="AL823" s="100"/>
      <c r="AM823" s="382" t="str">
        <f t="shared" si="778"/>
        <v xml:space="preserve"> </v>
      </c>
      <c r="AN823" s="95" t="str">
        <f t="shared" si="779"/>
        <v xml:space="preserve"> </v>
      </c>
      <c r="AO823" s="365"/>
      <c r="AP823" s="365"/>
      <c r="AQ823" s="256"/>
      <c r="AR823" s="365"/>
      <c r="AS823" s="365"/>
      <c r="AT823" s="364" t="e">
        <f t="shared" si="772"/>
        <v>#N/A</v>
      </c>
      <c r="AU823" s="365" t="e">
        <f t="shared" si="773"/>
        <v>#N/A</v>
      </c>
      <c r="AV823" s="372" t="str">
        <f t="shared" ca="1" si="732"/>
        <v/>
      </c>
      <c r="AW823" s="364" t="e">
        <f t="shared" ca="1" si="733"/>
        <v>#N/A</v>
      </c>
      <c r="AX823" s="373" t="e">
        <f t="shared" ca="1" si="734"/>
        <v>#N/A</v>
      </c>
      <c r="AY823" s="98" t="e">
        <f t="shared" si="776"/>
        <v>#N/A</v>
      </c>
      <c r="AZ823" s="373" t="e">
        <f t="shared" si="777"/>
        <v>#N/A</v>
      </c>
      <c r="BA823" s="363"/>
      <c r="BB823" s="365"/>
      <c r="BC823" s="377"/>
      <c r="BD823" s="365"/>
      <c r="BE823" s="365"/>
      <c r="BF823" s="365"/>
      <c r="BG823" s="365"/>
      <c r="BH823" s="365"/>
      <c r="BI823" s="365"/>
      <c r="BJ823" s="365"/>
      <c r="BK823" s="365"/>
      <c r="BL823" s="376"/>
      <c r="BM823" s="376"/>
      <c r="BN823" s="260"/>
      <c r="BO823" s="260"/>
      <c r="BP823" s="260"/>
      <c r="BQ823" s="263"/>
      <c r="BR823" s="263"/>
    </row>
    <row r="824" spans="1:70" s="50" customFormat="1" ht="27.75" customHeight="1" x14ac:dyDescent="0.2">
      <c r="A824" s="22">
        <f t="shared" si="780"/>
        <v>588</v>
      </c>
      <c r="B824" s="51"/>
      <c r="C824" s="52"/>
      <c r="D824" s="53"/>
      <c r="E824" s="54"/>
      <c r="F824" s="55"/>
      <c r="G824" s="56"/>
      <c r="H824" s="57"/>
      <c r="I824" s="275"/>
      <c r="J824" s="58"/>
      <c r="K824" s="59"/>
      <c r="L824" s="60"/>
      <c r="M824" s="59"/>
      <c r="N824" s="60"/>
      <c r="O824" s="59"/>
      <c r="P824" s="60"/>
      <c r="Q824" s="61"/>
      <c r="R824" s="286"/>
      <c r="S824" s="58"/>
      <c r="T824" s="59"/>
      <c r="U824" s="59"/>
      <c r="V824" s="61"/>
      <c r="W824" s="294"/>
      <c r="X824" s="59"/>
      <c r="Y824" s="60"/>
      <c r="Z824" s="59"/>
      <c r="AA824" s="60"/>
      <c r="AB824" s="61"/>
      <c r="AC824" s="62"/>
      <c r="AD824" s="63"/>
      <c r="AE824" s="63"/>
      <c r="AF824" s="64"/>
      <c r="AG824" s="65"/>
      <c r="AH824" s="61"/>
      <c r="AI824" s="510"/>
      <c r="AJ824" s="510"/>
      <c r="AK824" s="511"/>
      <c r="AL824" s="100"/>
      <c r="AM824" s="382" t="str">
        <f t="shared" si="778"/>
        <v xml:space="preserve"> </v>
      </c>
      <c r="AN824" s="95" t="str">
        <f t="shared" si="779"/>
        <v xml:space="preserve"> </v>
      </c>
      <c r="AO824" s="365"/>
      <c r="AP824" s="365"/>
      <c r="AQ824" s="256"/>
      <c r="AR824" s="365"/>
      <c r="AS824" s="365"/>
      <c r="AT824" s="364" t="e">
        <f t="shared" si="772"/>
        <v>#N/A</v>
      </c>
      <c r="AU824" s="365" t="e">
        <f t="shared" si="773"/>
        <v>#N/A</v>
      </c>
      <c r="AV824" s="372" t="str">
        <f t="shared" ca="1" si="732"/>
        <v/>
      </c>
      <c r="AW824" s="364" t="e">
        <f t="shared" ca="1" si="733"/>
        <v>#N/A</v>
      </c>
      <c r="AX824" s="373" t="e">
        <f t="shared" ca="1" si="734"/>
        <v>#N/A</v>
      </c>
      <c r="AY824" s="98" t="e">
        <f t="shared" si="776"/>
        <v>#N/A</v>
      </c>
      <c r="AZ824" s="373" t="e">
        <f t="shared" si="777"/>
        <v>#N/A</v>
      </c>
      <c r="BA824" s="363"/>
      <c r="BB824" s="365"/>
      <c r="BC824" s="377"/>
      <c r="BD824" s="365"/>
      <c r="BE824" s="365"/>
      <c r="BF824" s="365"/>
      <c r="BG824" s="365"/>
      <c r="BH824" s="365"/>
      <c r="BI824" s="365"/>
      <c r="BJ824" s="365"/>
      <c r="BK824" s="365"/>
      <c r="BL824" s="376"/>
      <c r="BM824" s="376"/>
      <c r="BN824" s="260"/>
      <c r="BO824" s="260"/>
      <c r="BP824" s="260"/>
      <c r="BQ824" s="263"/>
      <c r="BR824" s="263"/>
    </row>
    <row r="825" spans="1:70" s="50" customFormat="1" ht="27.75" customHeight="1" x14ac:dyDescent="0.2">
      <c r="A825" s="22">
        <f t="shared" si="780"/>
        <v>589</v>
      </c>
      <c r="B825" s="51"/>
      <c r="C825" s="52"/>
      <c r="D825" s="53"/>
      <c r="E825" s="54"/>
      <c r="F825" s="55"/>
      <c r="G825" s="56"/>
      <c r="H825" s="57"/>
      <c r="I825" s="275"/>
      <c r="J825" s="58"/>
      <c r="K825" s="59"/>
      <c r="L825" s="60"/>
      <c r="M825" s="59"/>
      <c r="N825" s="60"/>
      <c r="O825" s="59"/>
      <c r="P825" s="60"/>
      <c r="Q825" s="61"/>
      <c r="R825" s="286"/>
      <c r="S825" s="58"/>
      <c r="T825" s="59"/>
      <c r="U825" s="59"/>
      <c r="V825" s="61"/>
      <c r="W825" s="294"/>
      <c r="X825" s="59"/>
      <c r="Y825" s="60"/>
      <c r="Z825" s="59"/>
      <c r="AA825" s="60"/>
      <c r="AB825" s="61"/>
      <c r="AC825" s="62"/>
      <c r="AD825" s="63"/>
      <c r="AE825" s="63"/>
      <c r="AF825" s="64"/>
      <c r="AG825" s="65"/>
      <c r="AH825" s="61"/>
      <c r="AI825" s="510"/>
      <c r="AJ825" s="510"/>
      <c r="AK825" s="511"/>
      <c r="AL825" s="100"/>
      <c r="AM825" s="382" t="str">
        <f t="shared" si="778"/>
        <v xml:space="preserve"> </v>
      </c>
      <c r="AN825" s="95" t="str">
        <f t="shared" si="779"/>
        <v xml:space="preserve"> </v>
      </c>
      <c r="AO825" s="365"/>
      <c r="AP825" s="365"/>
      <c r="AQ825" s="256"/>
      <c r="AR825" s="365"/>
      <c r="AS825" s="365"/>
      <c r="AT825" s="364" t="e">
        <f t="shared" ref="AT825:AT834" si="781">IF(ISBLANK($B1153),NA(),$B1153)</f>
        <v>#N/A</v>
      </c>
      <c r="AU825" s="365" t="e">
        <f t="shared" ref="AU825:AU834" si="782">IF(ISBLANK($I1153),NA(),$I1153)</f>
        <v>#N/A</v>
      </c>
      <c r="AV825" s="372" t="str">
        <f t="shared" ca="1" si="732"/>
        <v/>
      </c>
      <c r="AW825" s="364" t="e">
        <f t="shared" ca="1" si="733"/>
        <v>#N/A</v>
      </c>
      <c r="AX825" s="373" t="e">
        <f t="shared" ca="1" si="734"/>
        <v>#N/A</v>
      </c>
      <c r="AY825" s="98" t="e">
        <f>IF(S1153=0,NA(),S1153)</f>
        <v>#N/A</v>
      </c>
      <c r="AZ825" s="373" t="e">
        <f>IF(V1153=0,NA(),V1153)</f>
        <v>#N/A</v>
      </c>
      <c r="BA825" s="365"/>
      <c r="BB825" s="365"/>
      <c r="BC825" s="377"/>
      <c r="BD825" s="365"/>
      <c r="BE825" s="365"/>
      <c r="BF825" s="365"/>
      <c r="BG825" s="365"/>
      <c r="BH825" s="365"/>
      <c r="BI825" s="365"/>
      <c r="BJ825" s="365"/>
      <c r="BK825" s="365"/>
      <c r="BL825" s="376"/>
      <c r="BM825" s="376"/>
      <c r="BN825" s="260"/>
      <c r="BO825" s="260"/>
      <c r="BP825" s="260"/>
      <c r="BQ825" s="263"/>
      <c r="BR825" s="263"/>
    </row>
    <row r="826" spans="1:70" s="50" customFormat="1" ht="27.75" customHeight="1" thickBot="1" x14ac:dyDescent="0.25">
      <c r="A826" s="23">
        <f t="shared" si="780"/>
        <v>590</v>
      </c>
      <c r="B826" s="66"/>
      <c r="C826" s="67"/>
      <c r="D826" s="68"/>
      <c r="E826" s="69"/>
      <c r="F826" s="70"/>
      <c r="G826" s="71"/>
      <c r="H826" s="72"/>
      <c r="I826" s="276"/>
      <c r="J826" s="73"/>
      <c r="K826" s="74"/>
      <c r="L826" s="75"/>
      <c r="M826" s="74"/>
      <c r="N826" s="75"/>
      <c r="O826" s="74"/>
      <c r="P826" s="75"/>
      <c r="Q826" s="76"/>
      <c r="R826" s="287"/>
      <c r="S826" s="73"/>
      <c r="T826" s="74"/>
      <c r="U826" s="74"/>
      <c r="V826" s="76"/>
      <c r="W826" s="295"/>
      <c r="X826" s="74"/>
      <c r="Y826" s="75"/>
      <c r="Z826" s="74"/>
      <c r="AA826" s="75"/>
      <c r="AB826" s="76"/>
      <c r="AC826" s="77"/>
      <c r="AD826" s="78"/>
      <c r="AE826" s="78"/>
      <c r="AF826" s="79"/>
      <c r="AG826" s="80"/>
      <c r="AH826" s="76"/>
      <c r="AI826" s="518"/>
      <c r="AJ826" s="518"/>
      <c r="AK826" s="519"/>
      <c r="AL826" s="100"/>
      <c r="AM826" s="382" t="str">
        <f t="shared" si="778"/>
        <v xml:space="preserve"> </v>
      </c>
      <c r="AN826" s="95" t="str">
        <f t="shared" si="779"/>
        <v xml:space="preserve"> </v>
      </c>
      <c r="AO826" s="365"/>
      <c r="AP826" s="365"/>
      <c r="AQ826" s="256"/>
      <c r="AR826" s="365"/>
      <c r="AS826" s="365"/>
      <c r="AT826" s="364" t="e">
        <f t="shared" si="781"/>
        <v>#N/A</v>
      </c>
      <c r="AU826" s="365" t="e">
        <f t="shared" si="782"/>
        <v>#N/A</v>
      </c>
      <c r="AV826" s="372" t="str">
        <f t="shared" ca="1" si="732"/>
        <v/>
      </c>
      <c r="AW826" s="364" t="e">
        <f t="shared" ca="1" si="733"/>
        <v>#N/A</v>
      </c>
      <c r="AX826" s="373" t="e">
        <f t="shared" ca="1" si="734"/>
        <v>#N/A</v>
      </c>
      <c r="AY826" s="98" t="e">
        <f t="shared" ref="AY826:AY834" si="783">IF(S1154=0,NA(),S1154)</f>
        <v>#N/A</v>
      </c>
      <c r="AZ826" s="373" t="e">
        <f t="shared" ref="AZ826:AZ834" si="784">IF(V1154=0,NA(),V1154)</f>
        <v>#N/A</v>
      </c>
      <c r="BA826" s="365"/>
      <c r="BB826" s="365"/>
      <c r="BC826" s="377"/>
      <c r="BD826" s="365"/>
      <c r="BE826" s="365"/>
      <c r="BF826" s="365"/>
      <c r="BG826" s="365"/>
      <c r="BH826" s="365"/>
      <c r="BI826" s="365"/>
      <c r="BJ826" s="365"/>
      <c r="BK826" s="365"/>
      <c r="BL826" s="376"/>
      <c r="BM826" s="376"/>
      <c r="BN826" s="260"/>
      <c r="BO826" s="260"/>
      <c r="BP826" s="260"/>
      <c r="BQ826" s="263"/>
      <c r="BR826" s="263"/>
    </row>
    <row r="827" spans="1:70" ht="4.5" customHeight="1" thickBot="1" x14ac:dyDescent="0.25">
      <c r="A827" s="91">
        <f>AK830</f>
        <v>59</v>
      </c>
      <c r="B827" s="235"/>
      <c r="C827" s="235"/>
      <c r="D827" s="235"/>
      <c r="E827" s="235"/>
      <c r="F827" s="235"/>
      <c r="G827" s="235"/>
      <c r="H827" s="235"/>
      <c r="I827" s="235"/>
      <c r="J827" s="280"/>
      <c r="K827" s="280"/>
      <c r="L827" s="280"/>
      <c r="M827" s="280"/>
      <c r="N827" s="280"/>
      <c r="O827" s="280"/>
      <c r="P827" s="280"/>
      <c r="Q827" s="280"/>
      <c r="R827" s="280"/>
      <c r="S827" s="292"/>
      <c r="T827" s="292"/>
      <c r="U827" s="292"/>
      <c r="V827" s="292"/>
      <c r="W827" s="292"/>
      <c r="X827" s="292"/>
      <c r="Y827" s="292"/>
      <c r="Z827" s="292"/>
      <c r="AA827" s="292"/>
      <c r="AB827" s="292"/>
      <c r="AC827" s="292"/>
      <c r="AD827" s="236"/>
      <c r="AE827" s="237"/>
      <c r="AF827" s="236"/>
      <c r="AG827" s="238"/>
      <c r="AH827" s="536"/>
      <c r="AI827" s="537"/>
      <c r="AJ827" s="537"/>
      <c r="AK827" s="537"/>
      <c r="AL827" s="383"/>
      <c r="AM827" s="384"/>
      <c r="AN827" s="383"/>
      <c r="AT827" s="364" t="e">
        <f t="shared" si="781"/>
        <v>#N/A</v>
      </c>
      <c r="AU827" s="365" t="e">
        <f t="shared" si="782"/>
        <v>#N/A</v>
      </c>
      <c r="AV827" s="372" t="str">
        <f t="shared" ca="1" si="732"/>
        <v/>
      </c>
      <c r="AW827" s="364" t="e">
        <f t="shared" ca="1" si="733"/>
        <v>#N/A</v>
      </c>
      <c r="AX827" s="373" t="e">
        <f t="shared" ca="1" si="734"/>
        <v>#N/A</v>
      </c>
      <c r="AY827" s="98" t="e">
        <f t="shared" si="783"/>
        <v>#N/A</v>
      </c>
      <c r="AZ827" s="373" t="e">
        <f t="shared" si="784"/>
        <v>#N/A</v>
      </c>
      <c r="BC827" s="377"/>
    </row>
    <row r="828" spans="1:70" ht="26.25" customHeight="1" x14ac:dyDescent="0.2">
      <c r="A828" s="163">
        <f>A814+1</f>
        <v>59</v>
      </c>
      <c r="B828" s="523"/>
      <c r="C828" s="523"/>
      <c r="D828" s="523"/>
      <c r="E828" s="524"/>
      <c r="F828" s="527" t="str">
        <f>IF('FRONT PAGE'!$A$1="www.fly-logics.com","TOTAL PAGE",0)</f>
        <v>TOTAL PAGE</v>
      </c>
      <c r="G828" s="528"/>
      <c r="H828" s="529"/>
      <c r="I828" s="314" t="str">
        <f>IF('FRONT PAGE'!$A$1="www.fly-logics.com",IF(SUM(I817:I827)=0," ",SUM(I817:I827)),0)</f>
        <v xml:space="preserve"> </v>
      </c>
      <c r="J828" s="315" t="str">
        <f>IF('FRONT PAGE'!$A$1="www.fly-logics.com",IF(SUM(J817:J827)=0," ",SUM(J817:J827)),0)</f>
        <v xml:space="preserve"> </v>
      </c>
      <c r="K828" s="316" t="str">
        <f>IF('FRONT PAGE'!$A$1="www.fly-logics.com",IF(SUM(K817:K827)=0," ",SUM(K817:K827)),0)</f>
        <v xml:space="preserve"> </v>
      </c>
      <c r="L828" s="317" t="str">
        <f>IF('FRONT PAGE'!$A$1="www.fly-logics.com",IF(SUM(L817:L827)=0," ",SUM(L817:L827)),0)</f>
        <v xml:space="preserve"> </v>
      </c>
      <c r="M828" s="316" t="str">
        <f>IF('FRONT PAGE'!$A$1="www.fly-logics.com",IF(SUM(M817:M827)=0," ",SUM(M817:M827)),0)</f>
        <v xml:space="preserve"> </v>
      </c>
      <c r="N828" s="317" t="str">
        <f>IF('FRONT PAGE'!$A$1="www.fly-logics.com",IF(SUM(N817:N827)=0," ",SUM(N817:N827)),0)</f>
        <v xml:space="preserve"> </v>
      </c>
      <c r="O828" s="316" t="str">
        <f>IF('FRONT PAGE'!$A$1="www.fly-logics.com",IF(SUM(O817:O827)=0," ",SUM(O817:O827)),0)</f>
        <v xml:space="preserve"> </v>
      </c>
      <c r="P828" s="317" t="str">
        <f>IF('FRONT PAGE'!$A$1="www.fly-logics.com",IF(SUM(P817:P827)=0," ",SUM(P817:P827)),0)</f>
        <v xml:space="preserve"> </v>
      </c>
      <c r="Q828" s="318" t="str">
        <f>IF('FRONT PAGE'!$A$1="www.fly-logics.com",IF(SUM(Q817:Q827)=0," ",SUM(Q817:Q827)),0)</f>
        <v xml:space="preserve"> </v>
      </c>
      <c r="R828" s="319"/>
      <c r="S828" s="315" t="str">
        <f>IF('FRONT PAGE'!$A$1="www.fly-logics.com",IF(SUM(S817:S827)=0," ",SUM(S817:S827)),0)</f>
        <v xml:space="preserve"> </v>
      </c>
      <c r="T828" s="316" t="str">
        <f>IF('FRONT PAGE'!$A$1="www.fly-logics.com",IF(SUM(T817:T827)=0," ",SUM(T817:T827)),0)</f>
        <v xml:space="preserve"> </v>
      </c>
      <c r="U828" s="316" t="str">
        <f>IF('FRONT PAGE'!$A$1="www.fly-logics.com",IF(SUM(U817:U827)=0," ",SUM(U817:U827)),0)</f>
        <v xml:space="preserve"> </v>
      </c>
      <c r="V828" s="318" t="str">
        <f>IF('FRONT PAGE'!$A$1="www.fly-logics.com",IF(SUM(V817:V827)=0," ",SUM(V817:V827)),0)</f>
        <v xml:space="preserve"> </v>
      </c>
      <c r="W828" s="315" t="str">
        <f>IF('FRONT PAGE'!$A$1="www.fly-logics.com",IF(SUM(W817:W827)=0," ",SUM(W817:W827)),0)</f>
        <v xml:space="preserve"> </v>
      </c>
      <c r="X828" s="316" t="str">
        <f>IF('FRONT PAGE'!$A$1="www.fly-logics.com",IF(SUM(X817:X827)=0," ",SUM(X817:X827)),0)</f>
        <v xml:space="preserve"> </v>
      </c>
      <c r="Y828" s="317" t="str">
        <f>IF('FRONT PAGE'!$A$1="www.fly-logics.com",IF(SUM(Y817:Y827)=0," ",SUM(Y817:Y827)),0)</f>
        <v xml:space="preserve"> </v>
      </c>
      <c r="Z828" s="316" t="str">
        <f>IF('FRONT PAGE'!$A$1="www.fly-logics.com",IF(SUM(Z817:Z827)=0," ",SUM(Z817:Z827)),0)</f>
        <v xml:space="preserve"> </v>
      </c>
      <c r="AA828" s="317" t="str">
        <f>IF('FRONT PAGE'!$A$1="www.fly-logics.com",IF(SUM(AA817:AA827)=0," ",SUM(AA817:AA827)),0)</f>
        <v xml:space="preserve"> </v>
      </c>
      <c r="AB828" s="318" t="str">
        <f>IF('FRONT PAGE'!$A$1="www.fly-logics.com",IF(SUM(AB817:AB827)=0," ",SUM(AB817:AB827)),0)</f>
        <v xml:space="preserve"> </v>
      </c>
      <c r="AC828" s="329" t="str">
        <f>IF('FRONT PAGE'!$A$1="www.fly-logics.com",IF(SUM(AC817:AC827)=0," ",SUM(AC817:AC827)),0)</f>
        <v xml:space="preserve"> </v>
      </c>
      <c r="AD828" s="321" t="str">
        <f>IF('FRONT PAGE'!$A$1="www.fly-logics.com",IF(SUM(AD817:AD827)=0," ",SUM(AD817:AD827)),0)</f>
        <v xml:space="preserve"> </v>
      </c>
      <c r="AE828" s="321" t="str">
        <f>IF('FRONT PAGE'!$A$1="www.fly-logics.com",IF(SUM(AE817:AE827)=0," ",SUM(AE817:AE827)),0)</f>
        <v xml:space="preserve"> </v>
      </c>
      <c r="AF828" s="322" t="str">
        <f>IF('FRONT PAGE'!$A$1="www.fly-logics.com",IF(SUM(AF817:AF827)=0," ",SUM(AF817:AF827)),0)</f>
        <v xml:space="preserve"> </v>
      </c>
      <c r="AG828" s="323" t="str">
        <f>IF('FRONT PAGE'!$A$1="www.fly-logics.com",IF(SUM(AG817:AG827)=0," ",SUM(AG817:AG827)),0)</f>
        <v xml:space="preserve"> </v>
      </c>
      <c r="AH828" s="520" t="str">
        <f>IF('FRONT PAGE'!$A$1="www.fly-logics.com","I certify that all the data in this
logbook are accurate",0)</f>
        <v>I certify that all the data in this
logbook are accurate</v>
      </c>
      <c r="AI828" s="521"/>
      <c r="AJ828" s="521"/>
      <c r="AK828" s="522"/>
      <c r="AL828" s="385"/>
      <c r="AM828" s="386"/>
      <c r="AN828" s="385"/>
      <c r="AT828" s="364" t="e">
        <f t="shared" si="781"/>
        <v>#N/A</v>
      </c>
      <c r="AU828" s="365" t="e">
        <f t="shared" si="782"/>
        <v>#N/A</v>
      </c>
      <c r="AV828" s="372" t="str">
        <f t="shared" ca="1" si="732"/>
        <v/>
      </c>
      <c r="AW828" s="364" t="e">
        <f t="shared" ca="1" si="733"/>
        <v>#N/A</v>
      </c>
      <c r="AX828" s="373" t="e">
        <f t="shared" ca="1" si="734"/>
        <v>#N/A</v>
      </c>
      <c r="AY828" s="98" t="e">
        <f t="shared" si="783"/>
        <v>#N/A</v>
      </c>
      <c r="AZ828" s="373" t="e">
        <f t="shared" si="784"/>
        <v>#N/A</v>
      </c>
      <c r="BA828" s="363"/>
      <c r="BC828" s="377"/>
    </row>
    <row r="829" spans="1:70" ht="26.25" customHeight="1" x14ac:dyDescent="0.2">
      <c r="A829" s="505">
        <f>AL813</f>
        <v>0</v>
      </c>
      <c r="B829" s="525"/>
      <c r="C829" s="525"/>
      <c r="D829" s="525"/>
      <c r="E829" s="526"/>
      <c r="F829" s="530" t="str">
        <f>IF('FRONT PAGE'!$A$1="www.fly-logics.com","TOTAL PREVIOUS LOGBOOK",0)</f>
        <v>TOTAL PREVIOUS LOGBOOK</v>
      </c>
      <c r="G829" s="531"/>
      <c r="H829" s="532"/>
      <c r="I829" s="333">
        <f>I816</f>
        <v>33.75</v>
      </c>
      <c r="J829" s="334">
        <f t="shared" ref="J829:Q829" si="785">J816</f>
        <v>33.75</v>
      </c>
      <c r="K829" s="335" t="str">
        <f t="shared" si="785"/>
        <v xml:space="preserve"> </v>
      </c>
      <c r="L829" s="336" t="str">
        <f t="shared" si="785"/>
        <v xml:space="preserve"> </v>
      </c>
      <c r="M829" s="335" t="str">
        <f t="shared" si="785"/>
        <v xml:space="preserve"> </v>
      </c>
      <c r="N829" s="336" t="str">
        <f t="shared" si="785"/>
        <v xml:space="preserve"> </v>
      </c>
      <c r="O829" s="335" t="str">
        <f t="shared" si="785"/>
        <v xml:space="preserve"> </v>
      </c>
      <c r="P829" s="336" t="str">
        <f t="shared" si="785"/>
        <v xml:space="preserve"> </v>
      </c>
      <c r="Q829" s="337" t="str">
        <f t="shared" si="785"/>
        <v xml:space="preserve"> </v>
      </c>
      <c r="R829" s="288">
        <v>10</v>
      </c>
      <c r="S829" s="331" t="str">
        <f>S816</f>
        <v xml:space="preserve"> </v>
      </c>
      <c r="T829" s="239">
        <f t="shared" ref="T829:AG829" si="786">T816</f>
        <v>13.75</v>
      </c>
      <c r="U829" s="239">
        <f t="shared" si="786"/>
        <v>20</v>
      </c>
      <c r="V829" s="240">
        <f t="shared" si="786"/>
        <v>5</v>
      </c>
      <c r="W829" s="241" t="str">
        <f t="shared" si="786"/>
        <v xml:space="preserve"> </v>
      </c>
      <c r="X829" s="239" t="str">
        <f t="shared" si="786"/>
        <v xml:space="preserve"> </v>
      </c>
      <c r="Y829" s="242">
        <f t="shared" si="786"/>
        <v>5</v>
      </c>
      <c r="Z829" s="239" t="str">
        <f t="shared" si="786"/>
        <v xml:space="preserve"> </v>
      </c>
      <c r="AA829" s="242">
        <f t="shared" si="786"/>
        <v>3.75</v>
      </c>
      <c r="AB829" s="240" t="str">
        <f t="shared" si="786"/>
        <v xml:space="preserve"> </v>
      </c>
      <c r="AC829" s="243">
        <f t="shared" si="786"/>
        <v>14</v>
      </c>
      <c r="AD829" s="244" t="str">
        <f t="shared" si="786"/>
        <v xml:space="preserve"> </v>
      </c>
      <c r="AE829" s="244">
        <f t="shared" si="786"/>
        <v>14</v>
      </c>
      <c r="AF829" s="245" t="str">
        <f t="shared" si="786"/>
        <v xml:space="preserve"> </v>
      </c>
      <c r="AG829" s="332">
        <f t="shared" si="786"/>
        <v>17</v>
      </c>
      <c r="AH829" s="507"/>
      <c r="AI829" s="508"/>
      <c r="AJ829" s="508"/>
      <c r="AK829" s="509"/>
      <c r="AL829" s="385"/>
      <c r="AM829" s="386"/>
      <c r="AN829" s="385"/>
      <c r="AT829" s="364" t="e">
        <f t="shared" si="781"/>
        <v>#N/A</v>
      </c>
      <c r="AU829" s="365" t="e">
        <f t="shared" si="782"/>
        <v>#N/A</v>
      </c>
      <c r="AV829" s="372" t="str">
        <f t="shared" ca="1" si="732"/>
        <v/>
      </c>
      <c r="AW829" s="364" t="e">
        <f t="shared" ca="1" si="733"/>
        <v>#N/A</v>
      </c>
      <c r="AX829" s="373" t="e">
        <f t="shared" ca="1" si="734"/>
        <v>#N/A</v>
      </c>
      <c r="AY829" s="98" t="e">
        <f t="shared" si="783"/>
        <v>#N/A</v>
      </c>
      <c r="AZ829" s="373" t="e">
        <f t="shared" si="784"/>
        <v>#N/A</v>
      </c>
      <c r="BA829" s="363"/>
      <c r="BC829" s="377"/>
    </row>
    <row r="830" spans="1:70" ht="26.25" customHeight="1" thickBot="1" x14ac:dyDescent="0.25">
      <c r="A830" s="506"/>
      <c r="B830" s="512" t="str">
        <f>IF('FRONT PAGE'!$A$1="www.fly-logics.com","Authority certifying flight hours 
STAMP &amp; SIGNATURE",0)</f>
        <v>Authority certifying flight hours 
STAMP &amp; SIGNATURE</v>
      </c>
      <c r="C830" s="512"/>
      <c r="D830" s="512"/>
      <c r="E830" s="513"/>
      <c r="F830" s="533" t="str">
        <f>IF('FRONT PAGE'!$A$1="www.fly-logics.com","TOTAL TO DATE",0)</f>
        <v>TOTAL TO DATE</v>
      </c>
      <c r="G830" s="534"/>
      <c r="H830" s="535"/>
      <c r="I830" s="32">
        <f t="shared" ref="I830:Q830" si="787">IF(SUM(I828:I829)=0," ",SUM(I828:I829))</f>
        <v>33.75</v>
      </c>
      <c r="J830" s="27">
        <f t="shared" si="787"/>
        <v>33.75</v>
      </c>
      <c r="K830" s="24" t="str">
        <f t="shared" si="787"/>
        <v xml:space="preserve"> </v>
      </c>
      <c r="L830" s="25" t="str">
        <f t="shared" si="787"/>
        <v xml:space="preserve"> </v>
      </c>
      <c r="M830" s="24" t="str">
        <f t="shared" si="787"/>
        <v xml:space="preserve"> </v>
      </c>
      <c r="N830" s="25" t="str">
        <f t="shared" si="787"/>
        <v xml:space="preserve"> </v>
      </c>
      <c r="O830" s="24" t="str">
        <f t="shared" si="787"/>
        <v xml:space="preserve"> </v>
      </c>
      <c r="P830" s="25" t="str">
        <f t="shared" si="787"/>
        <v xml:space="preserve"> </v>
      </c>
      <c r="Q830" s="26" t="str">
        <f t="shared" si="787"/>
        <v xml:space="preserve"> </v>
      </c>
      <c r="R830" s="289"/>
      <c r="S830" s="27" t="str">
        <f t="shared" ref="S830:AG830" si="788">IF(SUM(S828:S829)=0," ",SUM(S828:S829))</f>
        <v xml:space="preserve"> </v>
      </c>
      <c r="T830" s="24">
        <f t="shared" si="788"/>
        <v>13.75</v>
      </c>
      <c r="U830" s="24">
        <f t="shared" si="788"/>
        <v>20</v>
      </c>
      <c r="V830" s="26">
        <f t="shared" si="788"/>
        <v>5</v>
      </c>
      <c r="W830" s="27" t="str">
        <f t="shared" si="788"/>
        <v xml:space="preserve"> </v>
      </c>
      <c r="X830" s="24" t="str">
        <f t="shared" si="788"/>
        <v xml:space="preserve"> </v>
      </c>
      <c r="Y830" s="25">
        <f t="shared" si="788"/>
        <v>5</v>
      </c>
      <c r="Z830" s="24" t="str">
        <f t="shared" si="788"/>
        <v xml:space="preserve"> </v>
      </c>
      <c r="AA830" s="25">
        <f t="shared" si="788"/>
        <v>3.75</v>
      </c>
      <c r="AB830" s="26" t="str">
        <f t="shared" si="788"/>
        <v xml:space="preserve"> </v>
      </c>
      <c r="AC830" s="30">
        <f t="shared" si="788"/>
        <v>14</v>
      </c>
      <c r="AD830" s="28" t="str">
        <f t="shared" si="788"/>
        <v xml:space="preserve"> </v>
      </c>
      <c r="AE830" s="28">
        <f t="shared" si="788"/>
        <v>14</v>
      </c>
      <c r="AF830" s="31" t="str">
        <f t="shared" si="788"/>
        <v xml:space="preserve"> </v>
      </c>
      <c r="AG830" s="33">
        <f t="shared" si="788"/>
        <v>17</v>
      </c>
      <c r="AH830" s="514" t="str">
        <f>IF('FRONT PAGE'!$A$1="www.fly-logics.com","_____________________________
PILOT SIGNATURE",0)</f>
        <v>_____________________________
PILOT SIGNATURE</v>
      </c>
      <c r="AI830" s="515"/>
      <c r="AJ830" s="515"/>
      <c r="AK830" s="330">
        <f>A828</f>
        <v>59</v>
      </c>
      <c r="AL830" s="387"/>
      <c r="AM830" s="388"/>
      <c r="AN830" s="387"/>
      <c r="AT830" s="364" t="e">
        <f t="shared" si="781"/>
        <v>#N/A</v>
      </c>
      <c r="AU830" s="365" t="e">
        <f t="shared" si="782"/>
        <v>#N/A</v>
      </c>
      <c r="AV830" s="372" t="str">
        <f t="shared" ca="1" si="732"/>
        <v/>
      </c>
      <c r="AW830" s="364" t="e">
        <f t="shared" ca="1" si="733"/>
        <v>#N/A</v>
      </c>
      <c r="AX830" s="373" t="e">
        <f t="shared" ca="1" si="734"/>
        <v>#N/A</v>
      </c>
      <c r="AY830" s="98" t="e">
        <f t="shared" si="783"/>
        <v>#N/A</v>
      </c>
      <c r="AZ830" s="373" t="e">
        <f t="shared" si="784"/>
        <v>#N/A</v>
      </c>
      <c r="BA830" s="363"/>
      <c r="BC830" s="377"/>
    </row>
    <row r="831" spans="1:70" s="50" customFormat="1" ht="27.75" customHeight="1" x14ac:dyDescent="0.2">
      <c r="A831" s="29">
        <f>A826+1</f>
        <v>591</v>
      </c>
      <c r="B831" s="39"/>
      <c r="C831" s="40"/>
      <c r="D831" s="41"/>
      <c r="E831" s="42"/>
      <c r="F831" s="43"/>
      <c r="G831" s="44"/>
      <c r="H831" s="45"/>
      <c r="I831" s="281"/>
      <c r="J831" s="277"/>
      <c r="K831" s="278"/>
      <c r="L831" s="279"/>
      <c r="M831" s="278"/>
      <c r="N831" s="279"/>
      <c r="O831" s="278"/>
      <c r="P831" s="279"/>
      <c r="Q831" s="150"/>
      <c r="R831" s="285"/>
      <c r="S831" s="46"/>
      <c r="T831" s="47"/>
      <c r="U831" s="47"/>
      <c r="V831" s="48"/>
      <c r="W831" s="293"/>
      <c r="X831" s="278"/>
      <c r="Y831" s="279"/>
      <c r="Z831" s="278"/>
      <c r="AA831" s="279"/>
      <c r="AB831" s="150"/>
      <c r="AC831" s="282"/>
      <c r="AD831" s="283"/>
      <c r="AE831" s="283"/>
      <c r="AF831" s="284"/>
      <c r="AG831" s="49"/>
      <c r="AH831" s="48"/>
      <c r="AI831" s="516"/>
      <c r="AJ831" s="516"/>
      <c r="AK831" s="517"/>
      <c r="AL831" s="100"/>
      <c r="AM831" s="382" t="str">
        <f t="shared" ref="AM831:AM840" si="789">IF(B831=0," ",TEXT(B831,"MMM"))</f>
        <v xml:space="preserve"> </v>
      </c>
      <c r="AN831" s="95" t="str">
        <f t="shared" ref="AN831:AN840" si="790">IF(B831=0," ",YEAR(B831))</f>
        <v xml:space="preserve"> </v>
      </c>
      <c r="AO831" s="365"/>
      <c r="AP831" s="365"/>
      <c r="AQ831" s="256"/>
      <c r="AR831" s="365"/>
      <c r="AS831" s="365"/>
      <c r="AT831" s="364" t="e">
        <f t="shared" si="781"/>
        <v>#N/A</v>
      </c>
      <c r="AU831" s="365" t="e">
        <f t="shared" si="782"/>
        <v>#N/A</v>
      </c>
      <c r="AV831" s="372" t="str">
        <f t="shared" ca="1" si="732"/>
        <v/>
      </c>
      <c r="AW831" s="364" t="e">
        <f t="shared" ca="1" si="733"/>
        <v>#N/A</v>
      </c>
      <c r="AX831" s="373" t="e">
        <f t="shared" ca="1" si="734"/>
        <v>#N/A</v>
      </c>
      <c r="AY831" s="98" t="e">
        <f t="shared" si="783"/>
        <v>#N/A</v>
      </c>
      <c r="AZ831" s="373" t="e">
        <f t="shared" si="784"/>
        <v>#N/A</v>
      </c>
      <c r="BA831" s="363"/>
      <c r="BB831" s="365"/>
      <c r="BC831" s="377"/>
      <c r="BD831" s="365"/>
      <c r="BE831" s="365"/>
      <c r="BF831" s="365"/>
      <c r="BG831" s="365"/>
      <c r="BH831" s="365"/>
      <c r="BI831" s="365"/>
      <c r="BJ831" s="365"/>
      <c r="BK831" s="365"/>
      <c r="BL831" s="376"/>
      <c r="BM831" s="376"/>
      <c r="BN831" s="260"/>
      <c r="BO831" s="260"/>
      <c r="BP831" s="260"/>
      <c r="BQ831" s="263"/>
      <c r="BR831" s="263"/>
    </row>
    <row r="832" spans="1:70" s="50" customFormat="1" ht="27.75" customHeight="1" x14ac:dyDescent="0.2">
      <c r="A832" s="22">
        <f>A831+1</f>
        <v>592</v>
      </c>
      <c r="B832" s="51"/>
      <c r="C832" s="52"/>
      <c r="D832" s="53"/>
      <c r="E832" s="54"/>
      <c r="F832" s="55"/>
      <c r="G832" s="56"/>
      <c r="H832" s="57"/>
      <c r="I832" s="275"/>
      <c r="J832" s="58"/>
      <c r="K832" s="59"/>
      <c r="L832" s="60"/>
      <c r="M832" s="59"/>
      <c r="N832" s="60"/>
      <c r="O832" s="59"/>
      <c r="P832" s="60"/>
      <c r="Q832" s="61"/>
      <c r="R832" s="286"/>
      <c r="S832" s="58"/>
      <c r="T832" s="59"/>
      <c r="U832" s="59"/>
      <c r="V832" s="61"/>
      <c r="W832" s="294"/>
      <c r="X832" s="59"/>
      <c r="Y832" s="60"/>
      <c r="Z832" s="59"/>
      <c r="AA832" s="60"/>
      <c r="AB832" s="61"/>
      <c r="AC832" s="62"/>
      <c r="AD832" s="63"/>
      <c r="AE832" s="63"/>
      <c r="AF832" s="64"/>
      <c r="AG832" s="65"/>
      <c r="AH832" s="61"/>
      <c r="AI832" s="510"/>
      <c r="AJ832" s="510"/>
      <c r="AK832" s="511"/>
      <c r="AL832" s="100"/>
      <c r="AM832" s="382" t="str">
        <f t="shared" si="789"/>
        <v xml:space="preserve"> </v>
      </c>
      <c r="AN832" s="95" t="str">
        <f t="shared" si="790"/>
        <v xml:space="preserve"> </v>
      </c>
      <c r="AO832" s="365"/>
      <c r="AP832" s="365"/>
      <c r="AQ832" s="256"/>
      <c r="AR832" s="365"/>
      <c r="AS832" s="365"/>
      <c r="AT832" s="364" t="e">
        <f t="shared" si="781"/>
        <v>#N/A</v>
      </c>
      <c r="AU832" s="365" t="e">
        <f t="shared" si="782"/>
        <v>#N/A</v>
      </c>
      <c r="AV832" s="372" t="str">
        <f t="shared" ca="1" si="732"/>
        <v/>
      </c>
      <c r="AW832" s="364" t="e">
        <f t="shared" ca="1" si="733"/>
        <v>#N/A</v>
      </c>
      <c r="AX832" s="373" t="e">
        <f t="shared" ca="1" si="734"/>
        <v>#N/A</v>
      </c>
      <c r="AY832" s="98" t="e">
        <f t="shared" si="783"/>
        <v>#N/A</v>
      </c>
      <c r="AZ832" s="373" t="e">
        <f t="shared" si="784"/>
        <v>#N/A</v>
      </c>
      <c r="BA832" s="363"/>
      <c r="BB832" s="365"/>
      <c r="BC832" s="377"/>
      <c r="BD832" s="365"/>
      <c r="BE832" s="365"/>
      <c r="BF832" s="365"/>
      <c r="BG832" s="365"/>
      <c r="BH832" s="365"/>
      <c r="BI832" s="365"/>
      <c r="BJ832" s="365"/>
      <c r="BK832" s="365"/>
      <c r="BL832" s="376"/>
      <c r="BM832" s="376"/>
      <c r="BN832" s="260"/>
      <c r="BO832" s="260"/>
      <c r="BP832" s="260"/>
      <c r="BQ832" s="263"/>
      <c r="BR832" s="263"/>
    </row>
    <row r="833" spans="1:70" s="50" customFormat="1" ht="27.75" customHeight="1" x14ac:dyDescent="0.2">
      <c r="A833" s="22">
        <f t="shared" ref="A833:A840" si="791">A832+1</f>
        <v>593</v>
      </c>
      <c r="B833" s="51"/>
      <c r="C833" s="52"/>
      <c r="D833" s="53"/>
      <c r="E833" s="54"/>
      <c r="F833" s="55"/>
      <c r="G833" s="56"/>
      <c r="H833" s="57"/>
      <c r="I833" s="275"/>
      <c r="J833" s="58"/>
      <c r="K833" s="59"/>
      <c r="L833" s="60"/>
      <c r="M833" s="59"/>
      <c r="N833" s="60"/>
      <c r="O833" s="59"/>
      <c r="P833" s="60"/>
      <c r="Q833" s="61"/>
      <c r="R833" s="286"/>
      <c r="S833" s="58"/>
      <c r="T833" s="59"/>
      <c r="U833" s="59"/>
      <c r="V833" s="61"/>
      <c r="W833" s="294"/>
      <c r="X833" s="59"/>
      <c r="Y833" s="60"/>
      <c r="Z833" s="59"/>
      <c r="AA833" s="60"/>
      <c r="AB833" s="61"/>
      <c r="AC833" s="62"/>
      <c r="AD833" s="63"/>
      <c r="AE833" s="63"/>
      <c r="AF833" s="64"/>
      <c r="AG833" s="65"/>
      <c r="AH833" s="61"/>
      <c r="AI833" s="510"/>
      <c r="AJ833" s="510"/>
      <c r="AK833" s="511"/>
      <c r="AL833" s="100"/>
      <c r="AM833" s="382" t="str">
        <f t="shared" si="789"/>
        <v xml:space="preserve"> </v>
      </c>
      <c r="AN833" s="95" t="str">
        <f t="shared" si="790"/>
        <v xml:space="preserve"> </v>
      </c>
      <c r="AO833" s="365"/>
      <c r="AP833" s="365"/>
      <c r="AQ833" s="256"/>
      <c r="AR833" s="365"/>
      <c r="AS833" s="365"/>
      <c r="AT833" s="364" t="e">
        <f t="shared" si="781"/>
        <v>#N/A</v>
      </c>
      <c r="AU833" s="365" t="e">
        <f t="shared" si="782"/>
        <v>#N/A</v>
      </c>
      <c r="AV833" s="372" t="str">
        <f t="shared" ca="1" si="732"/>
        <v/>
      </c>
      <c r="AW833" s="364" t="e">
        <f t="shared" ca="1" si="733"/>
        <v>#N/A</v>
      </c>
      <c r="AX833" s="373" t="e">
        <f t="shared" ca="1" si="734"/>
        <v>#N/A</v>
      </c>
      <c r="AY833" s="98" t="e">
        <f t="shared" si="783"/>
        <v>#N/A</v>
      </c>
      <c r="AZ833" s="373" t="e">
        <f t="shared" si="784"/>
        <v>#N/A</v>
      </c>
      <c r="BA833" s="363"/>
      <c r="BB833" s="365"/>
      <c r="BC833" s="377"/>
      <c r="BD833" s="365"/>
      <c r="BE833" s="365"/>
      <c r="BF833" s="365"/>
      <c r="BG833" s="365"/>
      <c r="BH833" s="365"/>
      <c r="BI833" s="365"/>
      <c r="BJ833" s="365"/>
      <c r="BK833" s="365"/>
      <c r="BL833" s="376"/>
      <c r="BM833" s="376"/>
      <c r="BN833" s="260"/>
      <c r="BO833" s="260"/>
      <c r="BP833" s="260"/>
      <c r="BQ833" s="263"/>
      <c r="BR833" s="263"/>
    </row>
    <row r="834" spans="1:70" s="50" customFormat="1" ht="27.75" customHeight="1" x14ac:dyDescent="0.2">
      <c r="A834" s="22">
        <f t="shared" si="791"/>
        <v>594</v>
      </c>
      <c r="B834" s="51"/>
      <c r="C834" s="52"/>
      <c r="D834" s="53"/>
      <c r="E834" s="54"/>
      <c r="F834" s="55"/>
      <c r="G834" s="56"/>
      <c r="H834" s="57"/>
      <c r="I834" s="275"/>
      <c r="J834" s="58"/>
      <c r="K834" s="59"/>
      <c r="L834" s="60"/>
      <c r="M834" s="59"/>
      <c r="N834" s="60"/>
      <c r="O834" s="59"/>
      <c r="P834" s="60"/>
      <c r="Q834" s="61"/>
      <c r="R834" s="286"/>
      <c r="S834" s="58"/>
      <c r="T834" s="59"/>
      <c r="U834" s="59"/>
      <c r="V834" s="61"/>
      <c r="W834" s="294"/>
      <c r="X834" s="59"/>
      <c r="Y834" s="60"/>
      <c r="Z834" s="59"/>
      <c r="AA834" s="60"/>
      <c r="AB834" s="61"/>
      <c r="AC834" s="62"/>
      <c r="AD834" s="63"/>
      <c r="AE834" s="63"/>
      <c r="AF834" s="64"/>
      <c r="AG834" s="65"/>
      <c r="AH834" s="61"/>
      <c r="AI834" s="510"/>
      <c r="AJ834" s="510"/>
      <c r="AK834" s="511"/>
      <c r="AL834" s="100"/>
      <c r="AM834" s="382" t="str">
        <f t="shared" si="789"/>
        <v xml:space="preserve"> </v>
      </c>
      <c r="AN834" s="95" t="str">
        <f t="shared" si="790"/>
        <v xml:space="preserve"> </v>
      </c>
      <c r="AO834" s="365"/>
      <c r="AP834" s="365"/>
      <c r="AQ834" s="256"/>
      <c r="AR834" s="365"/>
      <c r="AS834" s="365"/>
      <c r="AT834" s="364" t="e">
        <f t="shared" si="781"/>
        <v>#N/A</v>
      </c>
      <c r="AU834" s="365" t="e">
        <f t="shared" si="782"/>
        <v>#N/A</v>
      </c>
      <c r="AV834" s="372" t="str">
        <f t="shared" ca="1" si="732"/>
        <v/>
      </c>
      <c r="AW834" s="364" t="e">
        <f t="shared" ca="1" si="733"/>
        <v>#N/A</v>
      </c>
      <c r="AX834" s="373" t="e">
        <f t="shared" ca="1" si="734"/>
        <v>#N/A</v>
      </c>
      <c r="AY834" s="98" t="e">
        <f t="shared" si="783"/>
        <v>#N/A</v>
      </c>
      <c r="AZ834" s="373" t="e">
        <f t="shared" si="784"/>
        <v>#N/A</v>
      </c>
      <c r="BA834" s="363"/>
      <c r="BB834" s="365"/>
      <c r="BC834" s="377"/>
      <c r="BD834" s="365"/>
      <c r="BE834" s="365"/>
      <c r="BF834" s="365"/>
      <c r="BG834" s="365"/>
      <c r="BH834" s="365"/>
      <c r="BI834" s="365"/>
      <c r="BJ834" s="365"/>
      <c r="BK834" s="365"/>
      <c r="BL834" s="376"/>
      <c r="BM834" s="376"/>
      <c r="BN834" s="260"/>
      <c r="BO834" s="260"/>
      <c r="BP834" s="260"/>
      <c r="BQ834" s="263"/>
      <c r="BR834" s="263"/>
    </row>
    <row r="835" spans="1:70" s="50" customFormat="1" ht="27.75" customHeight="1" x14ac:dyDescent="0.2">
      <c r="A835" s="22">
        <f t="shared" si="791"/>
        <v>595</v>
      </c>
      <c r="B835" s="51"/>
      <c r="C835" s="52"/>
      <c r="D835" s="53"/>
      <c r="E835" s="54"/>
      <c r="F835" s="55"/>
      <c r="G835" s="56"/>
      <c r="H835" s="57"/>
      <c r="I835" s="275"/>
      <c r="J835" s="58"/>
      <c r="K835" s="59"/>
      <c r="L835" s="60"/>
      <c r="M835" s="59"/>
      <c r="N835" s="60"/>
      <c r="O835" s="59"/>
      <c r="P835" s="60"/>
      <c r="Q835" s="61"/>
      <c r="R835" s="286"/>
      <c r="S835" s="58"/>
      <c r="T835" s="59"/>
      <c r="U835" s="59"/>
      <c r="V835" s="61"/>
      <c r="W835" s="294"/>
      <c r="X835" s="59"/>
      <c r="Y835" s="60"/>
      <c r="Z835" s="59"/>
      <c r="AA835" s="60"/>
      <c r="AB835" s="61"/>
      <c r="AC835" s="62"/>
      <c r="AD835" s="63"/>
      <c r="AE835" s="63"/>
      <c r="AF835" s="64"/>
      <c r="AG835" s="65"/>
      <c r="AH835" s="61"/>
      <c r="AI835" s="510"/>
      <c r="AJ835" s="510"/>
      <c r="AK835" s="511"/>
      <c r="AL835" s="100"/>
      <c r="AM835" s="382" t="str">
        <f t="shared" si="789"/>
        <v xml:space="preserve"> </v>
      </c>
      <c r="AN835" s="95" t="str">
        <f t="shared" si="790"/>
        <v xml:space="preserve"> </v>
      </c>
      <c r="AO835" s="365"/>
      <c r="AP835" s="365"/>
      <c r="AQ835" s="256"/>
      <c r="AR835" s="365"/>
      <c r="AS835" s="365"/>
      <c r="AT835" s="364" t="e">
        <f t="shared" ref="AT835:AT844" si="792">IF(ISBLANK($B1167),NA(),$B1167)</f>
        <v>#N/A</v>
      </c>
      <c r="AU835" s="365" t="e">
        <f t="shared" ref="AU835:AU844" si="793">IF(ISBLANK($I1167),NA(),$I1167)</f>
        <v>#N/A</v>
      </c>
      <c r="AV835" s="372" t="str">
        <f t="shared" ca="1" si="732"/>
        <v/>
      </c>
      <c r="AW835" s="364" t="e">
        <f t="shared" ca="1" si="733"/>
        <v>#N/A</v>
      </c>
      <c r="AX835" s="373" t="e">
        <f t="shared" ca="1" si="734"/>
        <v>#N/A</v>
      </c>
      <c r="AY835" s="98" t="e">
        <f>IF(S1167=0,NA(),S1167)</f>
        <v>#N/A</v>
      </c>
      <c r="AZ835" s="373" t="e">
        <f>IF(V1167=0,NA(),V1167)</f>
        <v>#N/A</v>
      </c>
      <c r="BA835" s="363"/>
      <c r="BB835" s="365"/>
      <c r="BC835" s="377"/>
      <c r="BD835" s="365"/>
      <c r="BE835" s="365"/>
      <c r="BF835" s="365"/>
      <c r="BG835" s="365"/>
      <c r="BH835" s="365"/>
      <c r="BI835" s="365"/>
      <c r="BJ835" s="365"/>
      <c r="BK835" s="365"/>
      <c r="BL835" s="376"/>
      <c r="BM835" s="376"/>
      <c r="BN835" s="260"/>
      <c r="BO835" s="260"/>
      <c r="BP835" s="260"/>
      <c r="BQ835" s="263"/>
      <c r="BR835" s="263"/>
    </row>
    <row r="836" spans="1:70" s="50" customFormat="1" ht="27.75" customHeight="1" x14ac:dyDescent="0.2">
      <c r="A836" s="22">
        <f t="shared" si="791"/>
        <v>596</v>
      </c>
      <c r="B836" s="51"/>
      <c r="C836" s="52"/>
      <c r="D836" s="53"/>
      <c r="E836" s="54"/>
      <c r="F836" s="55"/>
      <c r="G836" s="56"/>
      <c r="H836" s="57"/>
      <c r="I836" s="275"/>
      <c r="J836" s="58"/>
      <c r="K836" s="59"/>
      <c r="L836" s="60"/>
      <c r="M836" s="59"/>
      <c r="N836" s="60"/>
      <c r="O836" s="59"/>
      <c r="P836" s="60"/>
      <c r="Q836" s="61"/>
      <c r="R836" s="286"/>
      <c r="S836" s="58"/>
      <c r="T836" s="59"/>
      <c r="U836" s="59"/>
      <c r="V836" s="61"/>
      <c r="W836" s="294"/>
      <c r="X836" s="59"/>
      <c r="Y836" s="60"/>
      <c r="Z836" s="59"/>
      <c r="AA836" s="60"/>
      <c r="AB836" s="61"/>
      <c r="AC836" s="62"/>
      <c r="AD836" s="63"/>
      <c r="AE836" s="63"/>
      <c r="AF836" s="64"/>
      <c r="AG836" s="65"/>
      <c r="AH836" s="61"/>
      <c r="AI836" s="510"/>
      <c r="AJ836" s="510"/>
      <c r="AK836" s="511"/>
      <c r="AL836" s="100"/>
      <c r="AM836" s="382" t="str">
        <f t="shared" si="789"/>
        <v xml:space="preserve"> </v>
      </c>
      <c r="AN836" s="95" t="str">
        <f t="shared" si="790"/>
        <v xml:space="preserve"> </v>
      </c>
      <c r="AO836" s="365"/>
      <c r="AP836" s="365"/>
      <c r="AQ836" s="256"/>
      <c r="AR836" s="365"/>
      <c r="AS836" s="365"/>
      <c r="AT836" s="364" t="e">
        <f t="shared" si="792"/>
        <v>#N/A</v>
      </c>
      <c r="AU836" s="365" t="e">
        <f t="shared" si="793"/>
        <v>#N/A</v>
      </c>
      <c r="AV836" s="372" t="str">
        <f t="shared" ca="1" si="732"/>
        <v/>
      </c>
      <c r="AW836" s="364" t="e">
        <f t="shared" ca="1" si="733"/>
        <v>#N/A</v>
      </c>
      <c r="AX836" s="373" t="e">
        <f t="shared" ca="1" si="734"/>
        <v>#N/A</v>
      </c>
      <c r="AY836" s="98" t="e">
        <f t="shared" ref="AY836:AY844" si="794">IF(S1168=0,NA(),S1168)</f>
        <v>#N/A</v>
      </c>
      <c r="AZ836" s="373" t="e">
        <f t="shared" ref="AZ836:AZ844" si="795">IF(V1168=0,NA(),V1168)</f>
        <v>#N/A</v>
      </c>
      <c r="BA836" s="363"/>
      <c r="BB836" s="365"/>
      <c r="BC836" s="377"/>
      <c r="BD836" s="365"/>
      <c r="BE836" s="365"/>
      <c r="BF836" s="365"/>
      <c r="BG836" s="365"/>
      <c r="BH836" s="365"/>
      <c r="BI836" s="365"/>
      <c r="BJ836" s="365"/>
      <c r="BK836" s="365"/>
      <c r="BL836" s="376"/>
      <c r="BM836" s="376"/>
      <c r="BN836" s="260"/>
      <c r="BO836" s="260"/>
      <c r="BP836" s="260"/>
      <c r="BQ836" s="263"/>
      <c r="BR836" s="263"/>
    </row>
    <row r="837" spans="1:70" s="50" customFormat="1" ht="27.75" customHeight="1" x14ac:dyDescent="0.2">
      <c r="A837" s="22">
        <f>A836+1</f>
        <v>597</v>
      </c>
      <c r="B837" s="51"/>
      <c r="C837" s="52"/>
      <c r="D837" s="53"/>
      <c r="E837" s="54"/>
      <c r="F837" s="55"/>
      <c r="G837" s="56"/>
      <c r="H837" s="57"/>
      <c r="I837" s="275"/>
      <c r="J837" s="58"/>
      <c r="K837" s="59"/>
      <c r="L837" s="60"/>
      <c r="M837" s="59"/>
      <c r="N837" s="60"/>
      <c r="O837" s="59"/>
      <c r="P837" s="60"/>
      <c r="Q837" s="61"/>
      <c r="R837" s="286"/>
      <c r="S837" s="58"/>
      <c r="T837" s="59"/>
      <c r="U837" s="59"/>
      <c r="V837" s="61"/>
      <c r="W837" s="294"/>
      <c r="X837" s="59"/>
      <c r="Y837" s="60"/>
      <c r="Z837" s="59"/>
      <c r="AA837" s="60"/>
      <c r="AB837" s="61"/>
      <c r="AC837" s="62"/>
      <c r="AD837" s="63"/>
      <c r="AE837" s="63"/>
      <c r="AF837" s="64"/>
      <c r="AG837" s="65"/>
      <c r="AH837" s="61"/>
      <c r="AI837" s="510"/>
      <c r="AJ837" s="510"/>
      <c r="AK837" s="511"/>
      <c r="AL837" s="100"/>
      <c r="AM837" s="382" t="str">
        <f t="shared" si="789"/>
        <v xml:space="preserve"> </v>
      </c>
      <c r="AN837" s="95" t="str">
        <f t="shared" si="790"/>
        <v xml:space="preserve"> </v>
      </c>
      <c r="AO837" s="365"/>
      <c r="AP837" s="365"/>
      <c r="AQ837" s="256"/>
      <c r="AR837" s="365"/>
      <c r="AS837" s="365"/>
      <c r="AT837" s="364" t="e">
        <f t="shared" si="792"/>
        <v>#N/A</v>
      </c>
      <c r="AU837" s="365" t="e">
        <f t="shared" si="793"/>
        <v>#N/A</v>
      </c>
      <c r="AV837" s="372" t="str">
        <f t="shared" ref="AV837:AV900" ca="1" si="796">IFERROR($AT$3-AT837,"")</f>
        <v/>
      </c>
      <c r="AW837" s="364" t="e">
        <f t="shared" ref="AW837:AW900" ca="1" si="797">IF(AV837&gt;730,NA(),AT837)</f>
        <v>#N/A</v>
      </c>
      <c r="AX837" s="373" t="e">
        <f t="shared" ref="AX837:AX900" ca="1" si="798">IF(AV837&gt;730,NA(),AU837)</f>
        <v>#N/A</v>
      </c>
      <c r="AY837" s="98" t="e">
        <f t="shared" si="794"/>
        <v>#N/A</v>
      </c>
      <c r="AZ837" s="373" t="e">
        <f t="shared" si="795"/>
        <v>#N/A</v>
      </c>
      <c r="BA837" s="363"/>
      <c r="BB837" s="365"/>
      <c r="BC837" s="377"/>
      <c r="BD837" s="365"/>
      <c r="BE837" s="365"/>
      <c r="BF837" s="365"/>
      <c r="BG837" s="365"/>
      <c r="BH837" s="365"/>
      <c r="BI837" s="365"/>
      <c r="BJ837" s="365"/>
      <c r="BK837" s="365"/>
      <c r="BL837" s="376"/>
      <c r="BM837" s="376"/>
      <c r="BN837" s="260"/>
      <c r="BO837" s="260"/>
      <c r="BP837" s="260"/>
      <c r="BQ837" s="263"/>
      <c r="BR837" s="263"/>
    </row>
    <row r="838" spans="1:70" s="50" customFormat="1" ht="27.75" customHeight="1" x14ac:dyDescent="0.2">
      <c r="A838" s="22">
        <f t="shared" si="791"/>
        <v>598</v>
      </c>
      <c r="B838" s="51"/>
      <c r="C838" s="52"/>
      <c r="D838" s="53"/>
      <c r="E838" s="54"/>
      <c r="F838" s="55"/>
      <c r="G838" s="56"/>
      <c r="H838" s="57"/>
      <c r="I838" s="275"/>
      <c r="J838" s="58"/>
      <c r="K838" s="59"/>
      <c r="L838" s="60"/>
      <c r="M838" s="59"/>
      <c r="N838" s="60"/>
      <c r="O838" s="59"/>
      <c r="P838" s="60"/>
      <c r="Q838" s="61"/>
      <c r="R838" s="286"/>
      <c r="S838" s="58"/>
      <c r="T838" s="59"/>
      <c r="U838" s="59"/>
      <c r="V838" s="61"/>
      <c r="W838" s="294"/>
      <c r="X838" s="59"/>
      <c r="Y838" s="60"/>
      <c r="Z838" s="59"/>
      <c r="AA838" s="60"/>
      <c r="AB838" s="61"/>
      <c r="AC838" s="62"/>
      <c r="AD838" s="63"/>
      <c r="AE838" s="63"/>
      <c r="AF838" s="64"/>
      <c r="AG838" s="65"/>
      <c r="AH838" s="61"/>
      <c r="AI838" s="510"/>
      <c r="AJ838" s="510"/>
      <c r="AK838" s="511"/>
      <c r="AL838" s="100"/>
      <c r="AM838" s="382" t="str">
        <f t="shared" si="789"/>
        <v xml:space="preserve"> </v>
      </c>
      <c r="AN838" s="95" t="str">
        <f t="shared" si="790"/>
        <v xml:space="preserve"> </v>
      </c>
      <c r="AO838" s="365"/>
      <c r="AP838" s="365"/>
      <c r="AQ838" s="256"/>
      <c r="AR838" s="365"/>
      <c r="AS838" s="365"/>
      <c r="AT838" s="364" t="e">
        <f t="shared" si="792"/>
        <v>#N/A</v>
      </c>
      <c r="AU838" s="365" t="e">
        <f t="shared" si="793"/>
        <v>#N/A</v>
      </c>
      <c r="AV838" s="372" t="str">
        <f t="shared" ca="1" si="796"/>
        <v/>
      </c>
      <c r="AW838" s="364" t="e">
        <f t="shared" ca="1" si="797"/>
        <v>#N/A</v>
      </c>
      <c r="AX838" s="373" t="e">
        <f t="shared" ca="1" si="798"/>
        <v>#N/A</v>
      </c>
      <c r="AY838" s="98" t="e">
        <f t="shared" si="794"/>
        <v>#N/A</v>
      </c>
      <c r="AZ838" s="373" t="e">
        <f t="shared" si="795"/>
        <v>#N/A</v>
      </c>
      <c r="BA838" s="363"/>
      <c r="BB838" s="365"/>
      <c r="BC838" s="377"/>
      <c r="BD838" s="365"/>
      <c r="BE838" s="365"/>
      <c r="BF838" s="365"/>
      <c r="BG838" s="365"/>
      <c r="BH838" s="365"/>
      <c r="BI838" s="365"/>
      <c r="BJ838" s="365"/>
      <c r="BK838" s="365"/>
      <c r="BL838" s="376"/>
      <c r="BM838" s="376"/>
      <c r="BN838" s="260"/>
      <c r="BO838" s="260"/>
      <c r="BP838" s="260"/>
      <c r="BQ838" s="263"/>
      <c r="BR838" s="263"/>
    </row>
    <row r="839" spans="1:70" s="50" customFormat="1" ht="27.75" customHeight="1" x14ac:dyDescent="0.2">
      <c r="A839" s="22">
        <f t="shared" si="791"/>
        <v>599</v>
      </c>
      <c r="B839" s="51"/>
      <c r="C839" s="52"/>
      <c r="D839" s="53"/>
      <c r="E839" s="54"/>
      <c r="F839" s="55"/>
      <c r="G839" s="56"/>
      <c r="H839" s="57"/>
      <c r="I839" s="275"/>
      <c r="J839" s="58"/>
      <c r="K839" s="59"/>
      <c r="L839" s="60"/>
      <c r="M839" s="59"/>
      <c r="N839" s="60"/>
      <c r="O839" s="59"/>
      <c r="P839" s="60"/>
      <c r="Q839" s="61"/>
      <c r="R839" s="286"/>
      <c r="S839" s="58"/>
      <c r="T839" s="59"/>
      <c r="U839" s="59"/>
      <c r="V839" s="61"/>
      <c r="W839" s="294"/>
      <c r="X839" s="59"/>
      <c r="Y839" s="60"/>
      <c r="Z839" s="59"/>
      <c r="AA839" s="60"/>
      <c r="AB839" s="61"/>
      <c r="AC839" s="62"/>
      <c r="AD839" s="63"/>
      <c r="AE839" s="63"/>
      <c r="AF839" s="64"/>
      <c r="AG839" s="65"/>
      <c r="AH839" s="61"/>
      <c r="AI839" s="510"/>
      <c r="AJ839" s="510"/>
      <c r="AK839" s="511"/>
      <c r="AL839" s="100"/>
      <c r="AM839" s="382" t="str">
        <f t="shared" si="789"/>
        <v xml:space="preserve"> </v>
      </c>
      <c r="AN839" s="95" t="str">
        <f t="shared" si="790"/>
        <v xml:space="preserve"> </v>
      </c>
      <c r="AO839" s="365"/>
      <c r="AP839" s="365"/>
      <c r="AQ839" s="256"/>
      <c r="AR839" s="365"/>
      <c r="AS839" s="365"/>
      <c r="AT839" s="364" t="e">
        <f t="shared" si="792"/>
        <v>#N/A</v>
      </c>
      <c r="AU839" s="365" t="e">
        <f t="shared" si="793"/>
        <v>#N/A</v>
      </c>
      <c r="AV839" s="372" t="str">
        <f t="shared" ca="1" si="796"/>
        <v/>
      </c>
      <c r="AW839" s="364" t="e">
        <f t="shared" ca="1" si="797"/>
        <v>#N/A</v>
      </c>
      <c r="AX839" s="373" t="e">
        <f t="shared" ca="1" si="798"/>
        <v>#N/A</v>
      </c>
      <c r="AY839" s="98" t="e">
        <f t="shared" si="794"/>
        <v>#N/A</v>
      </c>
      <c r="AZ839" s="373" t="e">
        <f t="shared" si="795"/>
        <v>#N/A</v>
      </c>
      <c r="BA839" s="365"/>
      <c r="BB839" s="365"/>
      <c r="BC839" s="377"/>
      <c r="BD839" s="365"/>
      <c r="BE839" s="365"/>
      <c r="BF839" s="365"/>
      <c r="BG839" s="365"/>
      <c r="BH839" s="365"/>
      <c r="BI839" s="365"/>
      <c r="BJ839" s="365"/>
      <c r="BK839" s="365"/>
      <c r="BL839" s="376"/>
      <c r="BM839" s="376"/>
      <c r="BN839" s="260"/>
      <c r="BO839" s="260"/>
      <c r="BP839" s="260"/>
      <c r="BQ839" s="263"/>
      <c r="BR839" s="263"/>
    </row>
    <row r="840" spans="1:70" s="50" customFormat="1" ht="27.75" customHeight="1" thickBot="1" x14ac:dyDescent="0.25">
      <c r="A840" s="23">
        <f t="shared" si="791"/>
        <v>600</v>
      </c>
      <c r="B840" s="66"/>
      <c r="C840" s="67"/>
      <c r="D840" s="68"/>
      <c r="E840" s="69"/>
      <c r="F840" s="70"/>
      <c r="G840" s="71"/>
      <c r="H840" s="72"/>
      <c r="I840" s="276"/>
      <c r="J840" s="73"/>
      <c r="K840" s="74"/>
      <c r="L840" s="75"/>
      <c r="M840" s="74"/>
      <c r="N840" s="75"/>
      <c r="O840" s="74"/>
      <c r="P840" s="75"/>
      <c r="Q840" s="76"/>
      <c r="R840" s="287"/>
      <c r="S840" s="73"/>
      <c r="T840" s="74"/>
      <c r="U840" s="74"/>
      <c r="V840" s="76"/>
      <c r="W840" s="295"/>
      <c r="X840" s="74"/>
      <c r="Y840" s="75"/>
      <c r="Z840" s="74"/>
      <c r="AA840" s="75"/>
      <c r="AB840" s="76"/>
      <c r="AC840" s="77"/>
      <c r="AD840" s="78"/>
      <c r="AE840" s="78"/>
      <c r="AF840" s="79"/>
      <c r="AG840" s="80"/>
      <c r="AH840" s="76"/>
      <c r="AI840" s="518"/>
      <c r="AJ840" s="518"/>
      <c r="AK840" s="519"/>
      <c r="AL840" s="100"/>
      <c r="AM840" s="382" t="str">
        <f t="shared" si="789"/>
        <v xml:space="preserve"> </v>
      </c>
      <c r="AN840" s="95" t="str">
        <f t="shared" si="790"/>
        <v xml:space="preserve"> </v>
      </c>
      <c r="AO840" s="365"/>
      <c r="AP840" s="365"/>
      <c r="AQ840" s="256"/>
      <c r="AR840" s="365"/>
      <c r="AS840" s="365"/>
      <c r="AT840" s="364" t="e">
        <f t="shared" si="792"/>
        <v>#N/A</v>
      </c>
      <c r="AU840" s="365" t="e">
        <f t="shared" si="793"/>
        <v>#N/A</v>
      </c>
      <c r="AV840" s="372" t="str">
        <f t="shared" ca="1" si="796"/>
        <v/>
      </c>
      <c r="AW840" s="364" t="e">
        <f t="shared" ca="1" si="797"/>
        <v>#N/A</v>
      </c>
      <c r="AX840" s="373" t="e">
        <f t="shared" ca="1" si="798"/>
        <v>#N/A</v>
      </c>
      <c r="AY840" s="98" t="e">
        <f t="shared" si="794"/>
        <v>#N/A</v>
      </c>
      <c r="AZ840" s="373" t="e">
        <f t="shared" si="795"/>
        <v>#N/A</v>
      </c>
      <c r="BA840" s="365"/>
      <c r="BB840" s="365"/>
      <c r="BC840" s="377"/>
      <c r="BD840" s="365"/>
      <c r="BE840" s="365"/>
      <c r="BF840" s="365"/>
      <c r="BG840" s="365"/>
      <c r="BH840" s="365"/>
      <c r="BI840" s="365"/>
      <c r="BJ840" s="365"/>
      <c r="BK840" s="365"/>
      <c r="BL840" s="376"/>
      <c r="BM840" s="376"/>
      <c r="BN840" s="260"/>
      <c r="BO840" s="260"/>
      <c r="BP840" s="260"/>
      <c r="BQ840" s="263"/>
      <c r="BR840" s="263"/>
    </row>
    <row r="841" spans="1:70" ht="4.5" customHeight="1" thickBot="1" x14ac:dyDescent="0.25">
      <c r="A841" s="91">
        <f>AK844</f>
        <v>60</v>
      </c>
      <c r="B841" s="235"/>
      <c r="C841" s="235"/>
      <c r="D841" s="235"/>
      <c r="E841" s="235"/>
      <c r="F841" s="235"/>
      <c r="G841" s="235"/>
      <c r="H841" s="235"/>
      <c r="I841" s="235"/>
      <c r="J841" s="280"/>
      <c r="K841" s="280"/>
      <c r="L841" s="280"/>
      <c r="M841" s="280"/>
      <c r="N841" s="280"/>
      <c r="O841" s="280"/>
      <c r="P841" s="280"/>
      <c r="Q841" s="280"/>
      <c r="R841" s="280"/>
      <c r="S841" s="292"/>
      <c r="T841" s="292"/>
      <c r="U841" s="292"/>
      <c r="V841" s="292"/>
      <c r="W841" s="292"/>
      <c r="X841" s="292"/>
      <c r="Y841" s="292"/>
      <c r="Z841" s="292"/>
      <c r="AA841" s="292"/>
      <c r="AB841" s="292"/>
      <c r="AC841" s="292"/>
      <c r="AD841" s="236"/>
      <c r="AE841" s="237"/>
      <c r="AF841" s="236"/>
      <c r="AG841" s="238"/>
      <c r="AH841" s="536"/>
      <c r="AI841" s="537"/>
      <c r="AJ841" s="537"/>
      <c r="AK841" s="537"/>
      <c r="AL841" s="383"/>
      <c r="AM841" s="384"/>
      <c r="AN841" s="383"/>
      <c r="AT841" s="364" t="e">
        <f t="shared" si="792"/>
        <v>#N/A</v>
      </c>
      <c r="AU841" s="365" t="e">
        <f t="shared" si="793"/>
        <v>#N/A</v>
      </c>
      <c r="AV841" s="372" t="str">
        <f t="shared" ca="1" si="796"/>
        <v/>
      </c>
      <c r="AW841" s="364" t="e">
        <f t="shared" ca="1" si="797"/>
        <v>#N/A</v>
      </c>
      <c r="AX841" s="373" t="e">
        <f t="shared" ca="1" si="798"/>
        <v>#N/A</v>
      </c>
      <c r="AY841" s="98" t="e">
        <f t="shared" si="794"/>
        <v>#N/A</v>
      </c>
      <c r="AZ841" s="373" t="e">
        <f t="shared" si="795"/>
        <v>#N/A</v>
      </c>
      <c r="BC841" s="377"/>
    </row>
    <row r="842" spans="1:70" ht="26.25" customHeight="1" x14ac:dyDescent="0.2">
      <c r="A842" s="163">
        <f>A828+1</f>
        <v>60</v>
      </c>
      <c r="B842" s="523"/>
      <c r="C842" s="523"/>
      <c r="D842" s="523"/>
      <c r="E842" s="524"/>
      <c r="F842" s="527" t="str">
        <f>IF('FRONT PAGE'!$A$1="www.fly-logics.com","TOTAL PAGE",0)</f>
        <v>TOTAL PAGE</v>
      </c>
      <c r="G842" s="528"/>
      <c r="H842" s="529"/>
      <c r="I842" s="314" t="str">
        <f>IF('FRONT PAGE'!$A$1="www.fly-logics.com",IF(SUM(I831:I841)=0," ",SUM(I831:I841)),0)</f>
        <v xml:space="preserve"> </v>
      </c>
      <c r="J842" s="315" t="str">
        <f>IF('FRONT PAGE'!$A$1="www.fly-logics.com",IF(SUM(J831:J841)=0," ",SUM(J831:J841)),0)</f>
        <v xml:space="preserve"> </v>
      </c>
      <c r="K842" s="316" t="str">
        <f>IF('FRONT PAGE'!$A$1="www.fly-logics.com",IF(SUM(K831:K841)=0," ",SUM(K831:K841)),0)</f>
        <v xml:space="preserve"> </v>
      </c>
      <c r="L842" s="317" t="str">
        <f>IF('FRONT PAGE'!$A$1="www.fly-logics.com",IF(SUM(L831:L841)=0," ",SUM(L831:L841)),0)</f>
        <v xml:space="preserve"> </v>
      </c>
      <c r="M842" s="316" t="str">
        <f>IF('FRONT PAGE'!$A$1="www.fly-logics.com",IF(SUM(M831:M841)=0," ",SUM(M831:M841)),0)</f>
        <v xml:space="preserve"> </v>
      </c>
      <c r="N842" s="317" t="str">
        <f>IF('FRONT PAGE'!$A$1="www.fly-logics.com",IF(SUM(N831:N841)=0," ",SUM(N831:N841)),0)</f>
        <v xml:space="preserve"> </v>
      </c>
      <c r="O842" s="316" t="str">
        <f>IF('FRONT PAGE'!$A$1="www.fly-logics.com",IF(SUM(O831:O841)=0," ",SUM(O831:O841)),0)</f>
        <v xml:space="preserve"> </v>
      </c>
      <c r="P842" s="317" t="str">
        <f>IF('FRONT PAGE'!$A$1="www.fly-logics.com",IF(SUM(P831:P841)=0," ",SUM(P831:P841)),0)</f>
        <v xml:space="preserve"> </v>
      </c>
      <c r="Q842" s="318" t="str">
        <f>IF('FRONT PAGE'!$A$1="www.fly-logics.com",IF(SUM(Q831:Q841)=0," ",SUM(Q831:Q841)),0)</f>
        <v xml:space="preserve"> </v>
      </c>
      <c r="R842" s="319"/>
      <c r="S842" s="315" t="str">
        <f>IF('FRONT PAGE'!$A$1="www.fly-logics.com",IF(SUM(S831:S841)=0," ",SUM(S831:S841)),0)</f>
        <v xml:space="preserve"> </v>
      </c>
      <c r="T842" s="316" t="str">
        <f>IF('FRONT PAGE'!$A$1="www.fly-logics.com",IF(SUM(T831:T841)=0," ",SUM(T831:T841)),0)</f>
        <v xml:space="preserve"> </v>
      </c>
      <c r="U842" s="316" t="str">
        <f>IF('FRONT PAGE'!$A$1="www.fly-logics.com",IF(SUM(U831:U841)=0," ",SUM(U831:U841)),0)</f>
        <v xml:space="preserve"> </v>
      </c>
      <c r="V842" s="318" t="str">
        <f>IF('FRONT PAGE'!$A$1="www.fly-logics.com",IF(SUM(V831:V841)=0," ",SUM(V831:V841)),0)</f>
        <v xml:space="preserve"> </v>
      </c>
      <c r="W842" s="315" t="str">
        <f>IF('FRONT PAGE'!$A$1="www.fly-logics.com",IF(SUM(W831:W841)=0," ",SUM(W831:W841)),0)</f>
        <v xml:space="preserve"> </v>
      </c>
      <c r="X842" s="316" t="str">
        <f>IF('FRONT PAGE'!$A$1="www.fly-logics.com",IF(SUM(X831:X841)=0," ",SUM(X831:X841)),0)</f>
        <v xml:space="preserve"> </v>
      </c>
      <c r="Y842" s="317" t="str">
        <f>IF('FRONT PAGE'!$A$1="www.fly-logics.com",IF(SUM(Y831:Y841)=0," ",SUM(Y831:Y841)),0)</f>
        <v xml:space="preserve"> </v>
      </c>
      <c r="Z842" s="316" t="str">
        <f>IF('FRONT PAGE'!$A$1="www.fly-logics.com",IF(SUM(Z831:Z841)=0," ",SUM(Z831:Z841)),0)</f>
        <v xml:space="preserve"> </v>
      </c>
      <c r="AA842" s="317" t="str">
        <f>IF('FRONT PAGE'!$A$1="www.fly-logics.com",IF(SUM(AA831:AA841)=0," ",SUM(AA831:AA841)),0)</f>
        <v xml:space="preserve"> </v>
      </c>
      <c r="AB842" s="318" t="str">
        <f>IF('FRONT PAGE'!$A$1="www.fly-logics.com",IF(SUM(AB831:AB841)=0," ",SUM(AB831:AB841)),0)</f>
        <v xml:space="preserve"> </v>
      </c>
      <c r="AC842" s="329" t="str">
        <f>IF('FRONT PAGE'!$A$1="www.fly-logics.com",IF(SUM(AC831:AC841)=0," ",SUM(AC831:AC841)),0)</f>
        <v xml:space="preserve"> </v>
      </c>
      <c r="AD842" s="321" t="str">
        <f>IF('FRONT PAGE'!$A$1="www.fly-logics.com",IF(SUM(AD831:AD841)=0," ",SUM(AD831:AD841)),0)</f>
        <v xml:space="preserve"> </v>
      </c>
      <c r="AE842" s="321" t="str">
        <f>IF('FRONT PAGE'!$A$1="www.fly-logics.com",IF(SUM(AE831:AE841)=0," ",SUM(AE831:AE841)),0)</f>
        <v xml:space="preserve"> </v>
      </c>
      <c r="AF842" s="322" t="str">
        <f>IF('FRONT PAGE'!$A$1="www.fly-logics.com",IF(SUM(AF831:AF841)=0," ",SUM(AF831:AF841)),0)</f>
        <v xml:space="preserve"> </v>
      </c>
      <c r="AG842" s="323" t="str">
        <f>IF('FRONT PAGE'!$A$1="www.fly-logics.com",IF(SUM(AG831:AG841)=0," ",SUM(AG831:AG841)),0)</f>
        <v xml:space="preserve"> </v>
      </c>
      <c r="AH842" s="520" t="str">
        <f>IF('FRONT PAGE'!$A$1="www.fly-logics.com","I certify that all the data in this
logbook are accurate",0)</f>
        <v>I certify that all the data in this
logbook are accurate</v>
      </c>
      <c r="AI842" s="521"/>
      <c r="AJ842" s="521"/>
      <c r="AK842" s="522"/>
      <c r="AL842" s="385"/>
      <c r="AM842" s="386"/>
      <c r="AN842" s="385"/>
      <c r="AT842" s="364" t="e">
        <f t="shared" si="792"/>
        <v>#N/A</v>
      </c>
      <c r="AU842" s="365" t="e">
        <f t="shared" si="793"/>
        <v>#N/A</v>
      </c>
      <c r="AV842" s="372" t="str">
        <f t="shared" ca="1" si="796"/>
        <v/>
      </c>
      <c r="AW842" s="364" t="e">
        <f t="shared" ca="1" si="797"/>
        <v>#N/A</v>
      </c>
      <c r="AX842" s="373" t="e">
        <f t="shared" ca="1" si="798"/>
        <v>#N/A</v>
      </c>
      <c r="AY842" s="98" t="e">
        <f t="shared" si="794"/>
        <v>#N/A</v>
      </c>
      <c r="AZ842" s="373" t="e">
        <f t="shared" si="795"/>
        <v>#N/A</v>
      </c>
      <c r="BA842" s="363"/>
      <c r="BC842" s="377"/>
    </row>
    <row r="843" spans="1:70" ht="26.25" customHeight="1" x14ac:dyDescent="0.2">
      <c r="A843" s="505">
        <f>AL827</f>
        <v>0</v>
      </c>
      <c r="B843" s="525"/>
      <c r="C843" s="525"/>
      <c r="D843" s="525"/>
      <c r="E843" s="526"/>
      <c r="F843" s="530" t="str">
        <f>IF('FRONT PAGE'!$A$1="www.fly-logics.com","TOTAL PREVIOUS LOGBOOK",0)</f>
        <v>TOTAL PREVIOUS LOGBOOK</v>
      </c>
      <c r="G843" s="531"/>
      <c r="H843" s="532"/>
      <c r="I843" s="333">
        <f>I830</f>
        <v>33.75</v>
      </c>
      <c r="J843" s="334">
        <f t="shared" ref="J843:Q843" si="799">J830</f>
        <v>33.75</v>
      </c>
      <c r="K843" s="335" t="str">
        <f t="shared" si="799"/>
        <v xml:space="preserve"> </v>
      </c>
      <c r="L843" s="336" t="str">
        <f t="shared" si="799"/>
        <v xml:space="preserve"> </v>
      </c>
      <c r="M843" s="335" t="str">
        <f t="shared" si="799"/>
        <v xml:space="preserve"> </v>
      </c>
      <c r="N843" s="336" t="str">
        <f t="shared" si="799"/>
        <v xml:space="preserve"> </v>
      </c>
      <c r="O843" s="335" t="str">
        <f t="shared" si="799"/>
        <v xml:space="preserve"> </v>
      </c>
      <c r="P843" s="336" t="str">
        <f t="shared" si="799"/>
        <v xml:space="preserve"> </v>
      </c>
      <c r="Q843" s="337" t="str">
        <f t="shared" si="799"/>
        <v xml:space="preserve"> </v>
      </c>
      <c r="R843" s="288">
        <v>10</v>
      </c>
      <c r="S843" s="331" t="str">
        <f>S830</f>
        <v xml:space="preserve"> </v>
      </c>
      <c r="T843" s="239">
        <f t="shared" ref="T843:AG843" si="800">T830</f>
        <v>13.75</v>
      </c>
      <c r="U843" s="239">
        <f t="shared" si="800"/>
        <v>20</v>
      </c>
      <c r="V843" s="240">
        <f t="shared" si="800"/>
        <v>5</v>
      </c>
      <c r="W843" s="241" t="str">
        <f t="shared" si="800"/>
        <v xml:space="preserve"> </v>
      </c>
      <c r="X843" s="239" t="str">
        <f t="shared" si="800"/>
        <v xml:space="preserve"> </v>
      </c>
      <c r="Y843" s="242">
        <f t="shared" si="800"/>
        <v>5</v>
      </c>
      <c r="Z843" s="239" t="str">
        <f t="shared" si="800"/>
        <v xml:space="preserve"> </v>
      </c>
      <c r="AA843" s="242">
        <f t="shared" si="800"/>
        <v>3.75</v>
      </c>
      <c r="AB843" s="240" t="str">
        <f t="shared" si="800"/>
        <v xml:space="preserve"> </v>
      </c>
      <c r="AC843" s="243">
        <f t="shared" si="800"/>
        <v>14</v>
      </c>
      <c r="AD843" s="244" t="str">
        <f t="shared" si="800"/>
        <v xml:space="preserve"> </v>
      </c>
      <c r="AE843" s="244">
        <f t="shared" si="800"/>
        <v>14</v>
      </c>
      <c r="AF843" s="245" t="str">
        <f t="shared" si="800"/>
        <v xml:space="preserve"> </v>
      </c>
      <c r="AG843" s="332">
        <f t="shared" si="800"/>
        <v>17</v>
      </c>
      <c r="AH843" s="507"/>
      <c r="AI843" s="508"/>
      <c r="AJ843" s="508"/>
      <c r="AK843" s="509"/>
      <c r="AL843" s="385"/>
      <c r="AM843" s="386"/>
      <c r="AN843" s="385"/>
      <c r="AT843" s="364" t="e">
        <f t="shared" si="792"/>
        <v>#N/A</v>
      </c>
      <c r="AU843" s="365" t="e">
        <f t="shared" si="793"/>
        <v>#N/A</v>
      </c>
      <c r="AV843" s="372" t="str">
        <f t="shared" ca="1" si="796"/>
        <v/>
      </c>
      <c r="AW843" s="364" t="e">
        <f t="shared" ca="1" si="797"/>
        <v>#N/A</v>
      </c>
      <c r="AX843" s="373" t="e">
        <f t="shared" ca="1" si="798"/>
        <v>#N/A</v>
      </c>
      <c r="AY843" s="98" t="e">
        <f t="shared" si="794"/>
        <v>#N/A</v>
      </c>
      <c r="AZ843" s="373" t="e">
        <f t="shared" si="795"/>
        <v>#N/A</v>
      </c>
      <c r="BA843" s="363"/>
      <c r="BC843" s="377"/>
    </row>
    <row r="844" spans="1:70" ht="26.25" customHeight="1" thickBot="1" x14ac:dyDescent="0.25">
      <c r="A844" s="506"/>
      <c r="B844" s="512" t="str">
        <f>IF('FRONT PAGE'!$A$1="www.fly-logics.com","Authority certifying flight hours 
STAMP &amp; SIGNATURE",0)</f>
        <v>Authority certifying flight hours 
STAMP &amp; SIGNATURE</v>
      </c>
      <c r="C844" s="512"/>
      <c r="D844" s="512"/>
      <c r="E844" s="513"/>
      <c r="F844" s="533" t="str">
        <f>IF('FRONT PAGE'!$A$1="www.fly-logics.com","TOTAL TO DATE",0)</f>
        <v>TOTAL TO DATE</v>
      </c>
      <c r="G844" s="534"/>
      <c r="H844" s="535"/>
      <c r="I844" s="32">
        <f t="shared" ref="I844:Q844" si="801">IF(SUM(I842:I843)=0," ",SUM(I842:I843))</f>
        <v>33.75</v>
      </c>
      <c r="J844" s="27">
        <f t="shared" si="801"/>
        <v>33.75</v>
      </c>
      <c r="K844" s="24" t="str">
        <f t="shared" si="801"/>
        <v xml:space="preserve"> </v>
      </c>
      <c r="L844" s="25" t="str">
        <f t="shared" si="801"/>
        <v xml:space="preserve"> </v>
      </c>
      <c r="M844" s="24" t="str">
        <f t="shared" si="801"/>
        <v xml:space="preserve"> </v>
      </c>
      <c r="N844" s="25" t="str">
        <f t="shared" si="801"/>
        <v xml:space="preserve"> </v>
      </c>
      <c r="O844" s="24" t="str">
        <f t="shared" si="801"/>
        <v xml:space="preserve"> </v>
      </c>
      <c r="P844" s="25" t="str">
        <f t="shared" si="801"/>
        <v xml:space="preserve"> </v>
      </c>
      <c r="Q844" s="26" t="str">
        <f t="shared" si="801"/>
        <v xml:space="preserve"> </v>
      </c>
      <c r="R844" s="289"/>
      <c r="S844" s="27" t="str">
        <f t="shared" ref="S844:AG844" si="802">IF(SUM(S842:S843)=0," ",SUM(S842:S843))</f>
        <v xml:space="preserve"> </v>
      </c>
      <c r="T844" s="24">
        <f t="shared" si="802"/>
        <v>13.75</v>
      </c>
      <c r="U844" s="24">
        <f t="shared" si="802"/>
        <v>20</v>
      </c>
      <c r="V844" s="26">
        <f t="shared" si="802"/>
        <v>5</v>
      </c>
      <c r="W844" s="27" t="str">
        <f t="shared" si="802"/>
        <v xml:space="preserve"> </v>
      </c>
      <c r="X844" s="24" t="str">
        <f t="shared" si="802"/>
        <v xml:space="preserve"> </v>
      </c>
      <c r="Y844" s="25">
        <f t="shared" si="802"/>
        <v>5</v>
      </c>
      <c r="Z844" s="24" t="str">
        <f t="shared" si="802"/>
        <v xml:space="preserve"> </v>
      </c>
      <c r="AA844" s="25">
        <f t="shared" si="802"/>
        <v>3.75</v>
      </c>
      <c r="AB844" s="26" t="str">
        <f t="shared" si="802"/>
        <v xml:space="preserve"> </v>
      </c>
      <c r="AC844" s="30">
        <f t="shared" si="802"/>
        <v>14</v>
      </c>
      <c r="AD844" s="28" t="str">
        <f t="shared" si="802"/>
        <v xml:space="preserve"> </v>
      </c>
      <c r="AE844" s="28">
        <f t="shared" si="802"/>
        <v>14</v>
      </c>
      <c r="AF844" s="31" t="str">
        <f t="shared" si="802"/>
        <v xml:space="preserve"> </v>
      </c>
      <c r="AG844" s="33">
        <f t="shared" si="802"/>
        <v>17</v>
      </c>
      <c r="AH844" s="514" t="str">
        <f>IF('FRONT PAGE'!$A$1="www.fly-logics.com","_____________________________
PILOT SIGNATURE",0)</f>
        <v>_____________________________
PILOT SIGNATURE</v>
      </c>
      <c r="AI844" s="515"/>
      <c r="AJ844" s="515"/>
      <c r="AK844" s="330">
        <f>A842</f>
        <v>60</v>
      </c>
      <c r="AL844" s="387"/>
      <c r="AM844" s="388"/>
      <c r="AN844" s="387"/>
      <c r="AT844" s="364" t="e">
        <f t="shared" si="792"/>
        <v>#N/A</v>
      </c>
      <c r="AU844" s="365" t="e">
        <f t="shared" si="793"/>
        <v>#N/A</v>
      </c>
      <c r="AV844" s="372" t="str">
        <f t="shared" ca="1" si="796"/>
        <v/>
      </c>
      <c r="AW844" s="364" t="e">
        <f t="shared" ca="1" si="797"/>
        <v>#N/A</v>
      </c>
      <c r="AX844" s="373" t="e">
        <f t="shared" ca="1" si="798"/>
        <v>#N/A</v>
      </c>
      <c r="AY844" s="98" t="e">
        <f t="shared" si="794"/>
        <v>#N/A</v>
      </c>
      <c r="AZ844" s="373" t="e">
        <f t="shared" si="795"/>
        <v>#N/A</v>
      </c>
      <c r="BA844" s="363"/>
      <c r="BC844" s="377"/>
    </row>
    <row r="845" spans="1:70" s="50" customFormat="1" ht="27.95" customHeight="1" x14ac:dyDescent="0.2">
      <c r="A845" s="29">
        <f>A840+1</f>
        <v>601</v>
      </c>
      <c r="B845" s="39"/>
      <c r="C845" s="40"/>
      <c r="D845" s="41"/>
      <c r="E845" s="42"/>
      <c r="F845" s="43"/>
      <c r="G845" s="44"/>
      <c r="H845" s="45"/>
      <c r="I845" s="281"/>
      <c r="J845" s="277"/>
      <c r="K845" s="278"/>
      <c r="L845" s="279"/>
      <c r="M845" s="278"/>
      <c r="N845" s="279"/>
      <c r="O845" s="278"/>
      <c r="P845" s="279"/>
      <c r="Q845" s="150"/>
      <c r="R845" s="285"/>
      <c r="S845" s="46"/>
      <c r="T845" s="47"/>
      <c r="U845" s="47"/>
      <c r="V845" s="48"/>
      <c r="W845" s="293"/>
      <c r="X845" s="278"/>
      <c r="Y845" s="279"/>
      <c r="Z845" s="278"/>
      <c r="AA845" s="279"/>
      <c r="AB845" s="150"/>
      <c r="AC845" s="282"/>
      <c r="AD845" s="283"/>
      <c r="AE845" s="283"/>
      <c r="AF845" s="284"/>
      <c r="AG845" s="49"/>
      <c r="AH845" s="48"/>
      <c r="AI845" s="516"/>
      <c r="AJ845" s="516"/>
      <c r="AK845" s="517"/>
      <c r="AL845" s="100"/>
      <c r="AM845" s="382" t="str">
        <f t="shared" ref="AM845:AM854" si="803">IF(B845=0," ",TEXT(B845,"MMM"))</f>
        <v xml:space="preserve"> </v>
      </c>
      <c r="AN845" s="95" t="str">
        <f t="shared" ref="AN845:AN854" si="804">IF(B845=0," ",YEAR(B845))</f>
        <v xml:space="preserve"> </v>
      </c>
      <c r="AO845" s="365"/>
      <c r="AP845" s="365"/>
      <c r="AQ845" s="256"/>
      <c r="AR845" s="365"/>
      <c r="AS845" s="365"/>
      <c r="AT845" s="364" t="e">
        <f t="shared" ref="AT845:AT854" si="805">IF(ISBLANK($B1181),NA(),$B1181)</f>
        <v>#N/A</v>
      </c>
      <c r="AU845" s="365" t="e">
        <f t="shared" ref="AU845:AU854" si="806">IF(ISBLANK($I1181),NA(),$I1181)</f>
        <v>#N/A</v>
      </c>
      <c r="AV845" s="372" t="str">
        <f t="shared" ca="1" si="796"/>
        <v/>
      </c>
      <c r="AW845" s="364" t="e">
        <f t="shared" ca="1" si="797"/>
        <v>#N/A</v>
      </c>
      <c r="AX845" s="373" t="e">
        <f t="shared" ca="1" si="798"/>
        <v>#N/A</v>
      </c>
      <c r="AY845" s="98" t="e">
        <f>IF(S1181=0,NA(),S1181)</f>
        <v>#N/A</v>
      </c>
      <c r="AZ845" s="373" t="e">
        <f t="shared" ref="AZ845:AZ854" si="807">IF(V1181=0,NA(),V1181)</f>
        <v>#N/A</v>
      </c>
      <c r="BA845" s="363"/>
      <c r="BB845" s="365"/>
      <c r="BC845" s="377"/>
      <c r="BD845" s="365"/>
      <c r="BE845" s="365"/>
      <c r="BF845" s="365"/>
      <c r="BG845" s="365"/>
      <c r="BH845" s="365"/>
      <c r="BI845" s="365"/>
      <c r="BJ845" s="365"/>
      <c r="BK845" s="365"/>
      <c r="BL845" s="376"/>
      <c r="BM845" s="376"/>
      <c r="BN845" s="260"/>
      <c r="BO845" s="260"/>
      <c r="BP845" s="260"/>
      <c r="BQ845" s="263"/>
      <c r="BR845" s="263"/>
    </row>
    <row r="846" spans="1:70" s="50" customFormat="1" ht="27.95" customHeight="1" x14ac:dyDescent="0.2">
      <c r="A846" s="22">
        <f>A845+1</f>
        <v>602</v>
      </c>
      <c r="B846" s="51"/>
      <c r="C846" s="52"/>
      <c r="D846" s="53"/>
      <c r="E846" s="54"/>
      <c r="F846" s="55"/>
      <c r="G846" s="56"/>
      <c r="H846" s="57"/>
      <c r="I846" s="275"/>
      <c r="J846" s="58"/>
      <c r="K846" s="59"/>
      <c r="L846" s="60"/>
      <c r="M846" s="59"/>
      <c r="N846" s="60"/>
      <c r="O846" s="59"/>
      <c r="P846" s="60"/>
      <c r="Q846" s="61"/>
      <c r="R846" s="286"/>
      <c r="S846" s="58"/>
      <c r="T846" s="59"/>
      <c r="U846" s="59"/>
      <c r="V846" s="61"/>
      <c r="W846" s="294"/>
      <c r="X846" s="59"/>
      <c r="Y846" s="60"/>
      <c r="Z846" s="59"/>
      <c r="AA846" s="60"/>
      <c r="AB846" s="61"/>
      <c r="AC846" s="62"/>
      <c r="AD846" s="63"/>
      <c r="AE846" s="63"/>
      <c r="AF846" s="64"/>
      <c r="AG846" s="65"/>
      <c r="AH846" s="61"/>
      <c r="AI846" s="510"/>
      <c r="AJ846" s="510"/>
      <c r="AK846" s="511"/>
      <c r="AL846" s="100"/>
      <c r="AM846" s="382" t="str">
        <f t="shared" si="803"/>
        <v xml:space="preserve"> </v>
      </c>
      <c r="AN846" s="95" t="str">
        <f t="shared" si="804"/>
        <v xml:space="preserve"> </v>
      </c>
      <c r="AO846" s="365"/>
      <c r="AP846" s="365"/>
      <c r="AQ846" s="256"/>
      <c r="AR846" s="365"/>
      <c r="AS846" s="365"/>
      <c r="AT846" s="364" t="e">
        <f t="shared" si="805"/>
        <v>#N/A</v>
      </c>
      <c r="AU846" s="365" t="e">
        <f t="shared" si="806"/>
        <v>#N/A</v>
      </c>
      <c r="AV846" s="372" t="str">
        <f t="shared" ca="1" si="796"/>
        <v/>
      </c>
      <c r="AW846" s="364" t="e">
        <f t="shared" ca="1" si="797"/>
        <v>#N/A</v>
      </c>
      <c r="AX846" s="373" t="e">
        <f t="shared" ca="1" si="798"/>
        <v>#N/A</v>
      </c>
      <c r="AY846" s="98" t="e">
        <f t="shared" ref="AY846:AY854" si="808">IF(S1182=0,NA(),S1182)</f>
        <v>#N/A</v>
      </c>
      <c r="AZ846" s="373" t="e">
        <f t="shared" si="807"/>
        <v>#N/A</v>
      </c>
      <c r="BA846" s="363"/>
      <c r="BB846" s="365"/>
      <c r="BC846" s="377"/>
      <c r="BD846" s="365"/>
      <c r="BE846" s="365"/>
      <c r="BF846" s="365"/>
      <c r="BG846" s="365"/>
      <c r="BH846" s="365"/>
      <c r="BI846" s="365"/>
      <c r="BJ846" s="365"/>
      <c r="BK846" s="365"/>
      <c r="BL846" s="376"/>
      <c r="BM846" s="376"/>
      <c r="BN846" s="260"/>
      <c r="BO846" s="260"/>
      <c r="BP846" s="260"/>
      <c r="BQ846" s="263"/>
      <c r="BR846" s="263"/>
    </row>
    <row r="847" spans="1:70" s="50" customFormat="1" ht="27.95" customHeight="1" x14ac:dyDescent="0.2">
      <c r="A847" s="22">
        <f t="shared" ref="A847:A854" si="809">A846+1</f>
        <v>603</v>
      </c>
      <c r="B847" s="51"/>
      <c r="C847" s="52"/>
      <c r="D847" s="53"/>
      <c r="E847" s="54"/>
      <c r="F847" s="55"/>
      <c r="G847" s="56"/>
      <c r="H847" s="57"/>
      <c r="I847" s="275"/>
      <c r="J847" s="58"/>
      <c r="K847" s="59"/>
      <c r="L847" s="60"/>
      <c r="M847" s="59"/>
      <c r="N847" s="60"/>
      <c r="O847" s="59"/>
      <c r="P847" s="60"/>
      <c r="Q847" s="61"/>
      <c r="R847" s="286"/>
      <c r="S847" s="58"/>
      <c r="T847" s="59"/>
      <c r="U847" s="59"/>
      <c r="V847" s="61"/>
      <c r="W847" s="294"/>
      <c r="X847" s="59"/>
      <c r="Y847" s="60"/>
      <c r="Z847" s="59"/>
      <c r="AA847" s="60"/>
      <c r="AB847" s="61"/>
      <c r="AC847" s="62"/>
      <c r="AD847" s="63"/>
      <c r="AE847" s="63"/>
      <c r="AF847" s="64"/>
      <c r="AG847" s="65"/>
      <c r="AH847" s="61"/>
      <c r="AI847" s="510"/>
      <c r="AJ847" s="510"/>
      <c r="AK847" s="511"/>
      <c r="AL847" s="100"/>
      <c r="AM847" s="382" t="str">
        <f t="shared" si="803"/>
        <v xml:space="preserve"> </v>
      </c>
      <c r="AN847" s="95" t="str">
        <f t="shared" si="804"/>
        <v xml:space="preserve"> </v>
      </c>
      <c r="AO847" s="365"/>
      <c r="AP847" s="365"/>
      <c r="AQ847" s="256"/>
      <c r="AR847" s="365"/>
      <c r="AS847" s="365"/>
      <c r="AT847" s="364" t="e">
        <f t="shared" si="805"/>
        <v>#N/A</v>
      </c>
      <c r="AU847" s="365" t="e">
        <f t="shared" si="806"/>
        <v>#N/A</v>
      </c>
      <c r="AV847" s="372" t="str">
        <f t="shared" ca="1" si="796"/>
        <v/>
      </c>
      <c r="AW847" s="364" t="e">
        <f t="shared" ca="1" si="797"/>
        <v>#N/A</v>
      </c>
      <c r="AX847" s="373" t="e">
        <f t="shared" ca="1" si="798"/>
        <v>#N/A</v>
      </c>
      <c r="AY847" s="98" t="e">
        <f t="shared" si="808"/>
        <v>#N/A</v>
      </c>
      <c r="AZ847" s="373" t="e">
        <f t="shared" si="807"/>
        <v>#N/A</v>
      </c>
      <c r="BA847" s="363"/>
      <c r="BB847" s="365"/>
      <c r="BC847" s="377"/>
      <c r="BD847" s="365"/>
      <c r="BE847" s="365"/>
      <c r="BF847" s="365"/>
      <c r="BG847" s="365"/>
      <c r="BH847" s="365"/>
      <c r="BI847" s="365"/>
      <c r="BJ847" s="365"/>
      <c r="BK847" s="365"/>
      <c r="BL847" s="376"/>
      <c r="BM847" s="376"/>
      <c r="BN847" s="260"/>
      <c r="BO847" s="260"/>
      <c r="BP847" s="260"/>
      <c r="BQ847" s="263"/>
      <c r="BR847" s="263"/>
    </row>
    <row r="848" spans="1:70" s="50" customFormat="1" ht="27.95" customHeight="1" x14ac:dyDescent="0.2">
      <c r="A848" s="22">
        <f t="shared" si="809"/>
        <v>604</v>
      </c>
      <c r="B848" s="51"/>
      <c r="C848" s="52"/>
      <c r="D848" s="53"/>
      <c r="E848" s="54"/>
      <c r="F848" s="55"/>
      <c r="G848" s="56"/>
      <c r="H848" s="57"/>
      <c r="I848" s="275"/>
      <c r="J848" s="58"/>
      <c r="K848" s="59"/>
      <c r="L848" s="60"/>
      <c r="M848" s="59"/>
      <c r="N848" s="60"/>
      <c r="O848" s="59"/>
      <c r="P848" s="60"/>
      <c r="Q848" s="61"/>
      <c r="R848" s="286"/>
      <c r="S848" s="58"/>
      <c r="T848" s="59"/>
      <c r="U848" s="59"/>
      <c r="V848" s="61"/>
      <c r="W848" s="294"/>
      <c r="X848" s="59"/>
      <c r="Y848" s="60"/>
      <c r="Z848" s="59"/>
      <c r="AA848" s="60"/>
      <c r="AB848" s="61"/>
      <c r="AC848" s="62"/>
      <c r="AD848" s="63"/>
      <c r="AE848" s="63"/>
      <c r="AF848" s="64"/>
      <c r="AG848" s="65"/>
      <c r="AH848" s="61"/>
      <c r="AI848" s="510"/>
      <c r="AJ848" s="510"/>
      <c r="AK848" s="511"/>
      <c r="AL848" s="100"/>
      <c r="AM848" s="382" t="str">
        <f t="shared" si="803"/>
        <v xml:space="preserve"> </v>
      </c>
      <c r="AN848" s="95" t="str">
        <f t="shared" si="804"/>
        <v xml:space="preserve"> </v>
      </c>
      <c r="AO848" s="365"/>
      <c r="AP848" s="365"/>
      <c r="AQ848" s="256"/>
      <c r="AR848" s="365"/>
      <c r="AS848" s="365"/>
      <c r="AT848" s="364" t="e">
        <f t="shared" si="805"/>
        <v>#N/A</v>
      </c>
      <c r="AU848" s="365" t="e">
        <f t="shared" si="806"/>
        <v>#N/A</v>
      </c>
      <c r="AV848" s="372" t="str">
        <f t="shared" ca="1" si="796"/>
        <v/>
      </c>
      <c r="AW848" s="364" t="e">
        <f t="shared" ca="1" si="797"/>
        <v>#N/A</v>
      </c>
      <c r="AX848" s="373" t="e">
        <f t="shared" ca="1" si="798"/>
        <v>#N/A</v>
      </c>
      <c r="AY848" s="98" t="e">
        <f t="shared" si="808"/>
        <v>#N/A</v>
      </c>
      <c r="AZ848" s="373" t="e">
        <f t="shared" si="807"/>
        <v>#N/A</v>
      </c>
      <c r="BA848" s="363"/>
      <c r="BB848" s="365"/>
      <c r="BC848" s="377"/>
      <c r="BD848" s="365"/>
      <c r="BE848" s="365"/>
      <c r="BF848" s="365"/>
      <c r="BG848" s="365"/>
      <c r="BH848" s="365"/>
      <c r="BI848" s="365"/>
      <c r="BJ848" s="365"/>
      <c r="BK848" s="365"/>
      <c r="BL848" s="376"/>
      <c r="BM848" s="376"/>
      <c r="BN848" s="260"/>
      <c r="BO848" s="260"/>
      <c r="BP848" s="260"/>
      <c r="BQ848" s="263"/>
      <c r="BR848" s="263"/>
    </row>
    <row r="849" spans="1:70" s="50" customFormat="1" ht="27.95" customHeight="1" x14ac:dyDescent="0.2">
      <c r="A849" s="22">
        <f t="shared" si="809"/>
        <v>605</v>
      </c>
      <c r="B849" s="51"/>
      <c r="C849" s="52"/>
      <c r="D849" s="53"/>
      <c r="E849" s="54"/>
      <c r="F849" s="55"/>
      <c r="G849" s="56"/>
      <c r="H849" s="57"/>
      <c r="I849" s="275"/>
      <c r="J849" s="58"/>
      <c r="K849" s="59"/>
      <c r="L849" s="60"/>
      <c r="M849" s="59"/>
      <c r="N849" s="60"/>
      <c r="O849" s="59"/>
      <c r="P849" s="60"/>
      <c r="Q849" s="61"/>
      <c r="R849" s="286"/>
      <c r="S849" s="58"/>
      <c r="T849" s="59"/>
      <c r="U849" s="59"/>
      <c r="V849" s="61"/>
      <c r="W849" s="294"/>
      <c r="X849" s="59"/>
      <c r="Y849" s="60"/>
      <c r="Z849" s="59"/>
      <c r="AA849" s="60"/>
      <c r="AB849" s="61"/>
      <c r="AC849" s="62"/>
      <c r="AD849" s="63"/>
      <c r="AE849" s="63"/>
      <c r="AF849" s="64"/>
      <c r="AG849" s="65"/>
      <c r="AH849" s="61"/>
      <c r="AI849" s="510"/>
      <c r="AJ849" s="510"/>
      <c r="AK849" s="511"/>
      <c r="AL849" s="100"/>
      <c r="AM849" s="382" t="str">
        <f t="shared" si="803"/>
        <v xml:space="preserve"> </v>
      </c>
      <c r="AN849" s="95" t="str">
        <f t="shared" si="804"/>
        <v xml:space="preserve"> </v>
      </c>
      <c r="AO849" s="365"/>
      <c r="AP849" s="365"/>
      <c r="AQ849" s="256"/>
      <c r="AR849" s="365"/>
      <c r="AS849" s="365"/>
      <c r="AT849" s="364" t="e">
        <f t="shared" si="805"/>
        <v>#N/A</v>
      </c>
      <c r="AU849" s="365" t="e">
        <f t="shared" si="806"/>
        <v>#N/A</v>
      </c>
      <c r="AV849" s="372" t="str">
        <f t="shared" ca="1" si="796"/>
        <v/>
      </c>
      <c r="AW849" s="364" t="e">
        <f t="shared" ca="1" si="797"/>
        <v>#N/A</v>
      </c>
      <c r="AX849" s="373" t="e">
        <f t="shared" ca="1" si="798"/>
        <v>#N/A</v>
      </c>
      <c r="AY849" s="98" t="e">
        <f t="shared" si="808"/>
        <v>#N/A</v>
      </c>
      <c r="AZ849" s="373" t="e">
        <f t="shared" si="807"/>
        <v>#N/A</v>
      </c>
      <c r="BA849" s="363"/>
      <c r="BB849" s="365"/>
      <c r="BC849" s="377"/>
      <c r="BD849" s="365"/>
      <c r="BE849" s="365"/>
      <c r="BF849" s="365"/>
      <c r="BG849" s="365"/>
      <c r="BH849" s="365"/>
      <c r="BI849" s="365"/>
      <c r="BJ849" s="365"/>
      <c r="BK849" s="365"/>
      <c r="BL849" s="376"/>
      <c r="BM849" s="376"/>
      <c r="BN849" s="260"/>
      <c r="BO849" s="260"/>
      <c r="BP849" s="260"/>
      <c r="BQ849" s="263"/>
      <c r="BR849" s="263"/>
    </row>
    <row r="850" spans="1:70" s="50" customFormat="1" ht="27.95" customHeight="1" x14ac:dyDescent="0.2">
      <c r="A850" s="22">
        <f t="shared" si="809"/>
        <v>606</v>
      </c>
      <c r="B850" s="51"/>
      <c r="C850" s="52"/>
      <c r="D850" s="53"/>
      <c r="E850" s="54"/>
      <c r="F850" s="55"/>
      <c r="G850" s="56"/>
      <c r="H850" s="57"/>
      <c r="I850" s="275"/>
      <c r="J850" s="58"/>
      <c r="K850" s="59"/>
      <c r="L850" s="60"/>
      <c r="M850" s="59"/>
      <c r="N850" s="60"/>
      <c r="O850" s="59"/>
      <c r="P850" s="60"/>
      <c r="Q850" s="61"/>
      <c r="R850" s="286"/>
      <c r="S850" s="58"/>
      <c r="T850" s="59"/>
      <c r="U850" s="59"/>
      <c r="V850" s="61"/>
      <c r="W850" s="294"/>
      <c r="X850" s="59"/>
      <c r="Y850" s="60"/>
      <c r="Z850" s="59"/>
      <c r="AA850" s="60"/>
      <c r="AB850" s="61"/>
      <c r="AC850" s="62"/>
      <c r="AD850" s="63"/>
      <c r="AE850" s="63"/>
      <c r="AF850" s="64"/>
      <c r="AG850" s="65"/>
      <c r="AH850" s="61"/>
      <c r="AI850" s="510"/>
      <c r="AJ850" s="510"/>
      <c r="AK850" s="511"/>
      <c r="AL850" s="100"/>
      <c r="AM850" s="382" t="str">
        <f t="shared" si="803"/>
        <v xml:space="preserve"> </v>
      </c>
      <c r="AN850" s="95" t="str">
        <f t="shared" si="804"/>
        <v xml:space="preserve"> </v>
      </c>
      <c r="AO850" s="365"/>
      <c r="AP850" s="365"/>
      <c r="AQ850" s="256"/>
      <c r="AR850" s="365"/>
      <c r="AS850" s="365"/>
      <c r="AT850" s="364" t="e">
        <f t="shared" si="805"/>
        <v>#N/A</v>
      </c>
      <c r="AU850" s="365" t="e">
        <f t="shared" si="806"/>
        <v>#N/A</v>
      </c>
      <c r="AV850" s="372" t="str">
        <f t="shared" ca="1" si="796"/>
        <v/>
      </c>
      <c r="AW850" s="364" t="e">
        <f t="shared" ca="1" si="797"/>
        <v>#N/A</v>
      </c>
      <c r="AX850" s="373" t="e">
        <f t="shared" ca="1" si="798"/>
        <v>#N/A</v>
      </c>
      <c r="AY850" s="98" t="e">
        <f t="shared" si="808"/>
        <v>#N/A</v>
      </c>
      <c r="AZ850" s="373" t="e">
        <f t="shared" si="807"/>
        <v>#N/A</v>
      </c>
      <c r="BA850" s="363"/>
      <c r="BB850" s="365"/>
      <c r="BC850" s="377"/>
      <c r="BD850" s="365"/>
      <c r="BE850" s="365"/>
      <c r="BF850" s="365"/>
      <c r="BG850" s="365"/>
      <c r="BH850" s="365"/>
      <c r="BI850" s="365"/>
      <c r="BJ850" s="365"/>
      <c r="BK850" s="365"/>
      <c r="BL850" s="376"/>
      <c r="BM850" s="376"/>
      <c r="BN850" s="260"/>
      <c r="BO850" s="260"/>
      <c r="BP850" s="260"/>
      <c r="BQ850" s="263"/>
      <c r="BR850" s="263"/>
    </row>
    <row r="851" spans="1:70" s="50" customFormat="1" ht="27.95" customHeight="1" x14ac:dyDescent="0.2">
      <c r="A851" s="22">
        <f>A850+1</f>
        <v>607</v>
      </c>
      <c r="B851" s="51"/>
      <c r="C851" s="52"/>
      <c r="D851" s="53"/>
      <c r="E851" s="54"/>
      <c r="F851" s="55"/>
      <c r="G851" s="56"/>
      <c r="H851" s="57"/>
      <c r="I851" s="275"/>
      <c r="J851" s="58"/>
      <c r="K851" s="59"/>
      <c r="L851" s="60"/>
      <c r="M851" s="59"/>
      <c r="N851" s="60"/>
      <c r="O851" s="59"/>
      <c r="P851" s="60"/>
      <c r="Q851" s="61"/>
      <c r="R851" s="286"/>
      <c r="S851" s="58"/>
      <c r="T851" s="59"/>
      <c r="U851" s="59"/>
      <c r="V851" s="61"/>
      <c r="W851" s="294"/>
      <c r="X851" s="59"/>
      <c r="Y851" s="60"/>
      <c r="Z851" s="59"/>
      <c r="AA851" s="60"/>
      <c r="AB851" s="61"/>
      <c r="AC851" s="62"/>
      <c r="AD851" s="63"/>
      <c r="AE851" s="63"/>
      <c r="AF851" s="64"/>
      <c r="AG851" s="65"/>
      <c r="AH851" s="61"/>
      <c r="AI851" s="510"/>
      <c r="AJ851" s="510"/>
      <c r="AK851" s="511"/>
      <c r="AL851" s="100"/>
      <c r="AM851" s="382" t="str">
        <f t="shared" si="803"/>
        <v xml:space="preserve"> </v>
      </c>
      <c r="AN851" s="95" t="str">
        <f t="shared" si="804"/>
        <v xml:space="preserve"> </v>
      </c>
      <c r="AO851" s="365"/>
      <c r="AP851" s="365"/>
      <c r="AQ851" s="256"/>
      <c r="AR851" s="365"/>
      <c r="AS851" s="365"/>
      <c r="AT851" s="364" t="e">
        <f t="shared" si="805"/>
        <v>#N/A</v>
      </c>
      <c r="AU851" s="365" t="e">
        <f t="shared" si="806"/>
        <v>#N/A</v>
      </c>
      <c r="AV851" s="372" t="str">
        <f t="shared" ca="1" si="796"/>
        <v/>
      </c>
      <c r="AW851" s="364" t="e">
        <f t="shared" ca="1" si="797"/>
        <v>#N/A</v>
      </c>
      <c r="AX851" s="373" t="e">
        <f t="shared" ca="1" si="798"/>
        <v>#N/A</v>
      </c>
      <c r="AY851" s="98" t="e">
        <f t="shared" si="808"/>
        <v>#N/A</v>
      </c>
      <c r="AZ851" s="373" t="e">
        <f t="shared" si="807"/>
        <v>#N/A</v>
      </c>
      <c r="BA851" s="363"/>
      <c r="BB851" s="365"/>
      <c r="BC851" s="377"/>
      <c r="BD851" s="365"/>
      <c r="BE851" s="365"/>
      <c r="BF851" s="365"/>
      <c r="BG851" s="365"/>
      <c r="BH851" s="365"/>
      <c r="BI851" s="365"/>
      <c r="BJ851" s="365"/>
      <c r="BK851" s="365"/>
      <c r="BL851" s="376"/>
      <c r="BM851" s="376"/>
      <c r="BN851" s="260"/>
      <c r="BO851" s="260"/>
      <c r="BP851" s="260"/>
      <c r="BQ851" s="263"/>
      <c r="BR851" s="263"/>
    </row>
    <row r="852" spans="1:70" s="50" customFormat="1" ht="27.95" customHeight="1" x14ac:dyDescent="0.2">
      <c r="A852" s="22">
        <f t="shared" si="809"/>
        <v>608</v>
      </c>
      <c r="B852" s="51"/>
      <c r="C852" s="52"/>
      <c r="D852" s="53"/>
      <c r="E852" s="54"/>
      <c r="F852" s="55"/>
      <c r="G852" s="56"/>
      <c r="H852" s="57"/>
      <c r="I852" s="275"/>
      <c r="J852" s="58"/>
      <c r="K852" s="59"/>
      <c r="L852" s="60"/>
      <c r="M852" s="59"/>
      <c r="N852" s="60"/>
      <c r="O852" s="59"/>
      <c r="P852" s="60"/>
      <c r="Q852" s="61"/>
      <c r="R852" s="286"/>
      <c r="S852" s="58"/>
      <c r="T852" s="59"/>
      <c r="U852" s="59"/>
      <c r="V852" s="61"/>
      <c r="W852" s="294"/>
      <c r="X852" s="59"/>
      <c r="Y852" s="60"/>
      <c r="Z852" s="59"/>
      <c r="AA852" s="60"/>
      <c r="AB852" s="61"/>
      <c r="AC852" s="62"/>
      <c r="AD852" s="63"/>
      <c r="AE852" s="63"/>
      <c r="AF852" s="64"/>
      <c r="AG852" s="65"/>
      <c r="AH852" s="61"/>
      <c r="AI852" s="510"/>
      <c r="AJ852" s="510"/>
      <c r="AK852" s="511"/>
      <c r="AL852" s="100"/>
      <c r="AM852" s="382" t="str">
        <f t="shared" si="803"/>
        <v xml:space="preserve"> </v>
      </c>
      <c r="AN852" s="95" t="str">
        <f t="shared" si="804"/>
        <v xml:space="preserve"> </v>
      </c>
      <c r="AO852" s="365"/>
      <c r="AP852" s="365"/>
      <c r="AQ852" s="256"/>
      <c r="AR852" s="365"/>
      <c r="AS852" s="365"/>
      <c r="AT852" s="364" t="e">
        <f t="shared" si="805"/>
        <v>#N/A</v>
      </c>
      <c r="AU852" s="365" t="e">
        <f t="shared" si="806"/>
        <v>#N/A</v>
      </c>
      <c r="AV852" s="372" t="str">
        <f t="shared" ca="1" si="796"/>
        <v/>
      </c>
      <c r="AW852" s="364" t="e">
        <f t="shared" ca="1" si="797"/>
        <v>#N/A</v>
      </c>
      <c r="AX852" s="373" t="e">
        <f t="shared" ca="1" si="798"/>
        <v>#N/A</v>
      </c>
      <c r="AY852" s="98" t="e">
        <f t="shared" si="808"/>
        <v>#N/A</v>
      </c>
      <c r="AZ852" s="373" t="e">
        <f t="shared" si="807"/>
        <v>#N/A</v>
      </c>
      <c r="BA852" s="363"/>
      <c r="BB852" s="365"/>
      <c r="BC852" s="377"/>
      <c r="BD852" s="365"/>
      <c r="BE852" s="365"/>
      <c r="BF852" s="365"/>
      <c r="BG852" s="365"/>
      <c r="BH852" s="365"/>
      <c r="BI852" s="365"/>
      <c r="BJ852" s="365"/>
      <c r="BK852" s="365"/>
      <c r="BL852" s="376"/>
      <c r="BM852" s="376"/>
      <c r="BN852" s="260"/>
      <c r="BO852" s="260"/>
      <c r="BP852" s="260"/>
      <c r="BQ852" s="263"/>
      <c r="BR852" s="263"/>
    </row>
    <row r="853" spans="1:70" s="50" customFormat="1" ht="27.95" customHeight="1" x14ac:dyDescent="0.2">
      <c r="A853" s="22">
        <f t="shared" si="809"/>
        <v>609</v>
      </c>
      <c r="B853" s="51"/>
      <c r="C853" s="52"/>
      <c r="D853" s="53"/>
      <c r="E853" s="54"/>
      <c r="F853" s="55"/>
      <c r="G853" s="56"/>
      <c r="H853" s="57"/>
      <c r="I853" s="275"/>
      <c r="J853" s="58"/>
      <c r="K853" s="59"/>
      <c r="L853" s="60"/>
      <c r="M853" s="59"/>
      <c r="N853" s="60"/>
      <c r="O853" s="59"/>
      <c r="P853" s="60"/>
      <c r="Q853" s="61"/>
      <c r="R853" s="286"/>
      <c r="S853" s="58"/>
      <c r="T853" s="59"/>
      <c r="U853" s="59"/>
      <c r="V853" s="61"/>
      <c r="W853" s="294"/>
      <c r="X853" s="59"/>
      <c r="Y853" s="60"/>
      <c r="Z853" s="59"/>
      <c r="AA853" s="60"/>
      <c r="AB853" s="61"/>
      <c r="AC853" s="62"/>
      <c r="AD853" s="63"/>
      <c r="AE853" s="63"/>
      <c r="AF853" s="64"/>
      <c r="AG853" s="65"/>
      <c r="AH853" s="61"/>
      <c r="AI853" s="510"/>
      <c r="AJ853" s="510"/>
      <c r="AK853" s="511"/>
      <c r="AL853" s="100"/>
      <c r="AM853" s="382" t="str">
        <f t="shared" si="803"/>
        <v xml:space="preserve"> </v>
      </c>
      <c r="AN853" s="95" t="str">
        <f t="shared" si="804"/>
        <v xml:space="preserve"> </v>
      </c>
      <c r="AO853" s="365"/>
      <c r="AP853" s="365"/>
      <c r="AQ853" s="256"/>
      <c r="AR853" s="365"/>
      <c r="AS853" s="365"/>
      <c r="AT853" s="364" t="e">
        <f t="shared" si="805"/>
        <v>#N/A</v>
      </c>
      <c r="AU853" s="365" t="e">
        <f t="shared" si="806"/>
        <v>#N/A</v>
      </c>
      <c r="AV853" s="372" t="str">
        <f t="shared" ca="1" si="796"/>
        <v/>
      </c>
      <c r="AW853" s="364" t="e">
        <f t="shared" ca="1" si="797"/>
        <v>#N/A</v>
      </c>
      <c r="AX853" s="373" t="e">
        <f t="shared" ca="1" si="798"/>
        <v>#N/A</v>
      </c>
      <c r="AY853" s="98" t="e">
        <f t="shared" si="808"/>
        <v>#N/A</v>
      </c>
      <c r="AZ853" s="373" t="e">
        <f t="shared" si="807"/>
        <v>#N/A</v>
      </c>
      <c r="BA853" s="365"/>
      <c r="BB853" s="365"/>
      <c r="BC853" s="377"/>
      <c r="BD853" s="365"/>
      <c r="BE853" s="365"/>
      <c r="BF853" s="365"/>
      <c r="BG853" s="365"/>
      <c r="BH853" s="365"/>
      <c r="BI853" s="365"/>
      <c r="BJ853" s="365"/>
      <c r="BK853" s="365"/>
      <c r="BL853" s="376"/>
      <c r="BM853" s="376"/>
      <c r="BN853" s="260"/>
      <c r="BO853" s="260"/>
      <c r="BP853" s="260"/>
      <c r="BQ853" s="263"/>
      <c r="BR853" s="263"/>
    </row>
    <row r="854" spans="1:70" s="50" customFormat="1" ht="27.95" customHeight="1" thickBot="1" x14ac:dyDescent="0.25">
      <c r="A854" s="23">
        <f t="shared" si="809"/>
        <v>610</v>
      </c>
      <c r="B854" s="66"/>
      <c r="C854" s="67"/>
      <c r="D854" s="68"/>
      <c r="E854" s="69"/>
      <c r="F854" s="70"/>
      <c r="G854" s="71"/>
      <c r="H854" s="72"/>
      <c r="I854" s="276"/>
      <c r="J854" s="73"/>
      <c r="K854" s="74"/>
      <c r="L854" s="75"/>
      <c r="M854" s="74"/>
      <c r="N854" s="75"/>
      <c r="O854" s="74"/>
      <c r="P854" s="75"/>
      <c r="Q854" s="76"/>
      <c r="R854" s="287"/>
      <c r="S854" s="73"/>
      <c r="T854" s="74"/>
      <c r="U854" s="74"/>
      <c r="V854" s="76"/>
      <c r="W854" s="295"/>
      <c r="X854" s="74"/>
      <c r="Y854" s="75"/>
      <c r="Z854" s="74"/>
      <c r="AA854" s="75"/>
      <c r="AB854" s="76"/>
      <c r="AC854" s="77"/>
      <c r="AD854" s="78"/>
      <c r="AE854" s="78"/>
      <c r="AF854" s="79"/>
      <c r="AG854" s="80"/>
      <c r="AH854" s="76"/>
      <c r="AI854" s="518"/>
      <c r="AJ854" s="518"/>
      <c r="AK854" s="519"/>
      <c r="AL854" s="100"/>
      <c r="AM854" s="382" t="str">
        <f t="shared" si="803"/>
        <v xml:space="preserve"> </v>
      </c>
      <c r="AN854" s="95" t="str">
        <f t="shared" si="804"/>
        <v xml:space="preserve"> </v>
      </c>
      <c r="AO854" s="365"/>
      <c r="AP854" s="365"/>
      <c r="AQ854" s="256"/>
      <c r="AR854" s="365"/>
      <c r="AS854" s="365"/>
      <c r="AT854" s="364" t="e">
        <f t="shared" si="805"/>
        <v>#N/A</v>
      </c>
      <c r="AU854" s="365" t="e">
        <f t="shared" si="806"/>
        <v>#N/A</v>
      </c>
      <c r="AV854" s="372" t="str">
        <f t="shared" ca="1" si="796"/>
        <v/>
      </c>
      <c r="AW854" s="364" t="e">
        <f t="shared" ca="1" si="797"/>
        <v>#N/A</v>
      </c>
      <c r="AX854" s="373" t="e">
        <f t="shared" ca="1" si="798"/>
        <v>#N/A</v>
      </c>
      <c r="AY854" s="98" t="e">
        <f t="shared" si="808"/>
        <v>#N/A</v>
      </c>
      <c r="AZ854" s="373" t="e">
        <f t="shared" si="807"/>
        <v>#N/A</v>
      </c>
      <c r="BA854" s="365"/>
      <c r="BB854" s="365"/>
      <c r="BC854" s="377"/>
      <c r="BD854" s="365"/>
      <c r="BE854" s="365"/>
      <c r="BF854" s="365"/>
      <c r="BG854" s="365"/>
      <c r="BH854" s="365"/>
      <c r="BI854" s="365"/>
      <c r="BJ854" s="365"/>
      <c r="BK854" s="365"/>
      <c r="BL854" s="376"/>
      <c r="BM854" s="376"/>
      <c r="BN854" s="260"/>
      <c r="BO854" s="260"/>
      <c r="BP854" s="260"/>
      <c r="BQ854" s="263"/>
      <c r="BR854" s="263"/>
    </row>
    <row r="855" spans="1:70" ht="4.5" customHeight="1" thickBot="1" x14ac:dyDescent="0.25">
      <c r="A855" s="91">
        <f>AK858</f>
        <v>61</v>
      </c>
      <c r="B855" s="235"/>
      <c r="C855" s="235"/>
      <c r="D855" s="235"/>
      <c r="E855" s="235"/>
      <c r="F855" s="235"/>
      <c r="G855" s="235"/>
      <c r="H855" s="235"/>
      <c r="I855" s="235"/>
      <c r="J855" s="280"/>
      <c r="K855" s="280"/>
      <c r="L855" s="280"/>
      <c r="M855" s="280"/>
      <c r="N855" s="280"/>
      <c r="O855" s="280"/>
      <c r="P855" s="280"/>
      <c r="Q855" s="280"/>
      <c r="R855" s="280"/>
      <c r="S855" s="292"/>
      <c r="T855" s="292"/>
      <c r="U855" s="292"/>
      <c r="V855" s="292"/>
      <c r="W855" s="292"/>
      <c r="X855" s="292"/>
      <c r="Y855" s="292"/>
      <c r="Z855" s="292"/>
      <c r="AA855" s="292"/>
      <c r="AB855" s="292"/>
      <c r="AC855" s="292"/>
      <c r="AD855" s="236"/>
      <c r="AE855" s="237"/>
      <c r="AF855" s="236"/>
      <c r="AG855" s="238"/>
      <c r="AH855" s="536"/>
      <c r="AI855" s="537"/>
      <c r="AJ855" s="537"/>
      <c r="AK855" s="537"/>
      <c r="AL855" s="383"/>
      <c r="AM855" s="384"/>
      <c r="AN855" s="383"/>
      <c r="AT855" s="364" t="e">
        <f t="shared" ref="AT855:AT864" si="810">IF(ISBLANK($B1195),NA(),$B1195)</f>
        <v>#N/A</v>
      </c>
      <c r="AU855" s="365" t="e">
        <f t="shared" ref="AU855:AU864" si="811">IF(ISBLANK($I1195),NA(),$I1195)</f>
        <v>#N/A</v>
      </c>
      <c r="AV855" s="372" t="str">
        <f t="shared" ca="1" si="796"/>
        <v/>
      </c>
      <c r="AW855" s="364" t="e">
        <f t="shared" ca="1" si="797"/>
        <v>#N/A</v>
      </c>
      <c r="AX855" s="373" t="e">
        <f t="shared" ca="1" si="798"/>
        <v>#N/A</v>
      </c>
      <c r="AY855" s="98" t="e">
        <f t="shared" ref="AY855:AY864" si="812">IF(S1195=0,NA(),S1195)</f>
        <v>#N/A</v>
      </c>
      <c r="AZ855" s="373" t="e">
        <f>IF(V1195=0,NA(),V1195)</f>
        <v>#N/A</v>
      </c>
      <c r="BC855" s="377"/>
    </row>
    <row r="856" spans="1:70" ht="26.25" customHeight="1" x14ac:dyDescent="0.2">
      <c r="A856" s="163">
        <f>A842+1</f>
        <v>61</v>
      </c>
      <c r="B856" s="523"/>
      <c r="C856" s="523"/>
      <c r="D856" s="523"/>
      <c r="E856" s="524"/>
      <c r="F856" s="527" t="str">
        <f>IF('FRONT PAGE'!$A$1="www.fly-logics.com","TOTAL PAGE",0)</f>
        <v>TOTAL PAGE</v>
      </c>
      <c r="G856" s="528"/>
      <c r="H856" s="529"/>
      <c r="I856" s="314" t="str">
        <f>IF('FRONT PAGE'!$A$1="www.fly-logics.com",IF(SUM(I845:I855)=0," ",SUM(I845:I855)),0)</f>
        <v xml:space="preserve"> </v>
      </c>
      <c r="J856" s="315" t="str">
        <f>IF('FRONT PAGE'!$A$1="www.fly-logics.com",IF(SUM(J845:J855)=0," ",SUM(J845:J855)),0)</f>
        <v xml:space="preserve"> </v>
      </c>
      <c r="K856" s="316" t="str">
        <f>IF('FRONT PAGE'!$A$1="www.fly-logics.com",IF(SUM(K845:K855)=0," ",SUM(K845:K855)),0)</f>
        <v xml:space="preserve"> </v>
      </c>
      <c r="L856" s="317" t="str">
        <f>IF('FRONT PAGE'!$A$1="www.fly-logics.com",IF(SUM(L845:L855)=0," ",SUM(L845:L855)),0)</f>
        <v xml:space="preserve"> </v>
      </c>
      <c r="M856" s="316" t="str">
        <f>IF('FRONT PAGE'!$A$1="www.fly-logics.com",IF(SUM(M845:M855)=0," ",SUM(M845:M855)),0)</f>
        <v xml:space="preserve"> </v>
      </c>
      <c r="N856" s="317" t="str">
        <f>IF('FRONT PAGE'!$A$1="www.fly-logics.com",IF(SUM(N845:N855)=0," ",SUM(N845:N855)),0)</f>
        <v xml:space="preserve"> </v>
      </c>
      <c r="O856" s="316" t="str">
        <f>IF('FRONT PAGE'!$A$1="www.fly-logics.com",IF(SUM(O845:O855)=0," ",SUM(O845:O855)),0)</f>
        <v xml:space="preserve"> </v>
      </c>
      <c r="P856" s="317" t="str">
        <f>IF('FRONT PAGE'!$A$1="www.fly-logics.com",IF(SUM(P845:P855)=0," ",SUM(P845:P855)),0)</f>
        <v xml:space="preserve"> </v>
      </c>
      <c r="Q856" s="318" t="str">
        <f>IF('FRONT PAGE'!$A$1="www.fly-logics.com",IF(SUM(Q845:Q855)=0," ",SUM(Q845:Q855)),0)</f>
        <v xml:space="preserve"> </v>
      </c>
      <c r="R856" s="319"/>
      <c r="S856" s="315" t="str">
        <f>IF('FRONT PAGE'!$A$1="www.fly-logics.com",IF(SUM(S845:S855)=0," ",SUM(S845:S855)),0)</f>
        <v xml:space="preserve"> </v>
      </c>
      <c r="T856" s="316" t="str">
        <f>IF('FRONT PAGE'!$A$1="www.fly-logics.com",IF(SUM(T845:T855)=0," ",SUM(T845:T855)),0)</f>
        <v xml:space="preserve"> </v>
      </c>
      <c r="U856" s="316" t="str">
        <f>IF('FRONT PAGE'!$A$1="www.fly-logics.com",IF(SUM(U845:U855)=0," ",SUM(U845:U855)),0)</f>
        <v xml:space="preserve"> </v>
      </c>
      <c r="V856" s="318" t="str">
        <f>IF('FRONT PAGE'!$A$1="www.fly-logics.com",IF(SUM(V845:V855)=0," ",SUM(V845:V855)),0)</f>
        <v xml:space="preserve"> </v>
      </c>
      <c r="W856" s="315" t="str">
        <f>IF('FRONT PAGE'!$A$1="www.fly-logics.com",IF(SUM(W845:W855)=0," ",SUM(W845:W855)),0)</f>
        <v xml:space="preserve"> </v>
      </c>
      <c r="X856" s="316" t="str">
        <f>IF('FRONT PAGE'!$A$1="www.fly-logics.com",IF(SUM(X845:X855)=0," ",SUM(X845:X855)),0)</f>
        <v xml:space="preserve"> </v>
      </c>
      <c r="Y856" s="317" t="str">
        <f>IF('FRONT PAGE'!$A$1="www.fly-logics.com",IF(SUM(Y845:Y855)=0," ",SUM(Y845:Y855)),0)</f>
        <v xml:space="preserve"> </v>
      </c>
      <c r="Z856" s="316" t="str">
        <f>IF('FRONT PAGE'!$A$1="www.fly-logics.com",IF(SUM(Z845:Z855)=0," ",SUM(Z845:Z855)),0)</f>
        <v xml:space="preserve"> </v>
      </c>
      <c r="AA856" s="317" t="str">
        <f>IF('FRONT PAGE'!$A$1="www.fly-logics.com",IF(SUM(AA845:AA855)=0," ",SUM(AA845:AA855)),0)</f>
        <v xml:space="preserve"> </v>
      </c>
      <c r="AB856" s="318" t="str">
        <f>IF('FRONT PAGE'!$A$1="www.fly-logics.com",IF(SUM(AB845:AB855)=0," ",SUM(AB845:AB855)),0)</f>
        <v xml:space="preserve"> </v>
      </c>
      <c r="AC856" s="329" t="str">
        <f>IF('FRONT PAGE'!$A$1="www.fly-logics.com",IF(SUM(AC845:AC855)=0," ",SUM(AC845:AC855)),0)</f>
        <v xml:space="preserve"> </v>
      </c>
      <c r="AD856" s="321" t="str">
        <f>IF('FRONT PAGE'!$A$1="www.fly-logics.com",IF(SUM(AD845:AD855)=0," ",SUM(AD845:AD855)),0)</f>
        <v xml:space="preserve"> </v>
      </c>
      <c r="AE856" s="321" t="str">
        <f>IF('FRONT PAGE'!$A$1="www.fly-logics.com",IF(SUM(AE845:AE855)=0," ",SUM(AE845:AE855)),0)</f>
        <v xml:space="preserve"> </v>
      </c>
      <c r="AF856" s="322" t="str">
        <f>IF('FRONT PAGE'!$A$1="www.fly-logics.com",IF(SUM(AF845:AF855)=0," ",SUM(AF845:AF855)),0)</f>
        <v xml:space="preserve"> </v>
      </c>
      <c r="AG856" s="323" t="str">
        <f>IF('FRONT PAGE'!$A$1="www.fly-logics.com",IF(SUM(AG845:AG855)=0," ",SUM(AG845:AG855)),0)</f>
        <v xml:space="preserve"> </v>
      </c>
      <c r="AH856" s="520" t="str">
        <f>IF('FRONT PAGE'!$A$1="www.fly-logics.com","I certify that all the data in this
logbook are accurate",0)</f>
        <v>I certify that all the data in this
logbook are accurate</v>
      </c>
      <c r="AI856" s="521"/>
      <c r="AJ856" s="521"/>
      <c r="AK856" s="522"/>
      <c r="AL856" s="385"/>
      <c r="AM856" s="386"/>
      <c r="AN856" s="385"/>
      <c r="AT856" s="364" t="e">
        <f t="shared" si="810"/>
        <v>#N/A</v>
      </c>
      <c r="AU856" s="365" t="e">
        <f t="shared" si="811"/>
        <v>#N/A</v>
      </c>
      <c r="AV856" s="372" t="str">
        <f t="shared" ca="1" si="796"/>
        <v/>
      </c>
      <c r="AW856" s="364" t="e">
        <f t="shared" ca="1" si="797"/>
        <v>#N/A</v>
      </c>
      <c r="AX856" s="373" t="e">
        <f t="shared" ca="1" si="798"/>
        <v>#N/A</v>
      </c>
      <c r="AY856" s="98" t="e">
        <f t="shared" si="812"/>
        <v>#N/A</v>
      </c>
      <c r="AZ856" s="373" t="e">
        <f t="shared" ref="AZ856:AZ864" si="813">IF(V1196=0,NA(),V1196)</f>
        <v>#N/A</v>
      </c>
      <c r="BA856" s="363"/>
      <c r="BC856" s="377"/>
    </row>
    <row r="857" spans="1:70" ht="26.25" customHeight="1" x14ac:dyDescent="0.2">
      <c r="A857" s="505">
        <f>AL841</f>
        <v>0</v>
      </c>
      <c r="B857" s="525"/>
      <c r="C857" s="525"/>
      <c r="D857" s="525"/>
      <c r="E857" s="526"/>
      <c r="F857" s="530" t="str">
        <f>IF('FRONT PAGE'!$A$1="www.fly-logics.com","TOTAL PREVIOUS LOGBOOK",0)</f>
        <v>TOTAL PREVIOUS LOGBOOK</v>
      </c>
      <c r="G857" s="531"/>
      <c r="H857" s="532"/>
      <c r="I857" s="333">
        <f>I844</f>
        <v>33.75</v>
      </c>
      <c r="J857" s="334">
        <f t="shared" ref="J857:Q857" si="814">J844</f>
        <v>33.75</v>
      </c>
      <c r="K857" s="335" t="str">
        <f t="shared" si="814"/>
        <v xml:space="preserve"> </v>
      </c>
      <c r="L857" s="336" t="str">
        <f t="shared" si="814"/>
        <v xml:space="preserve"> </v>
      </c>
      <c r="M857" s="335" t="str">
        <f t="shared" si="814"/>
        <v xml:space="preserve"> </v>
      </c>
      <c r="N857" s="336" t="str">
        <f t="shared" si="814"/>
        <v xml:space="preserve"> </v>
      </c>
      <c r="O857" s="335" t="str">
        <f t="shared" si="814"/>
        <v xml:space="preserve"> </v>
      </c>
      <c r="P857" s="336" t="str">
        <f t="shared" si="814"/>
        <v xml:space="preserve"> </v>
      </c>
      <c r="Q857" s="337" t="str">
        <f t="shared" si="814"/>
        <v xml:space="preserve"> </v>
      </c>
      <c r="R857" s="288">
        <v>10</v>
      </c>
      <c r="S857" s="331" t="str">
        <f>S844</f>
        <v xml:space="preserve"> </v>
      </c>
      <c r="T857" s="239">
        <f t="shared" ref="T857:AG857" si="815">T844</f>
        <v>13.75</v>
      </c>
      <c r="U857" s="239">
        <f t="shared" si="815"/>
        <v>20</v>
      </c>
      <c r="V857" s="240">
        <f t="shared" si="815"/>
        <v>5</v>
      </c>
      <c r="W857" s="241" t="str">
        <f t="shared" si="815"/>
        <v xml:space="preserve"> </v>
      </c>
      <c r="X857" s="239" t="str">
        <f t="shared" si="815"/>
        <v xml:space="preserve"> </v>
      </c>
      <c r="Y857" s="242">
        <f t="shared" si="815"/>
        <v>5</v>
      </c>
      <c r="Z857" s="239" t="str">
        <f t="shared" si="815"/>
        <v xml:space="preserve"> </v>
      </c>
      <c r="AA857" s="242">
        <f t="shared" si="815"/>
        <v>3.75</v>
      </c>
      <c r="AB857" s="240" t="str">
        <f t="shared" si="815"/>
        <v xml:space="preserve"> </v>
      </c>
      <c r="AC857" s="243">
        <f t="shared" si="815"/>
        <v>14</v>
      </c>
      <c r="AD857" s="244" t="str">
        <f t="shared" si="815"/>
        <v xml:space="preserve"> </v>
      </c>
      <c r="AE857" s="244">
        <f t="shared" si="815"/>
        <v>14</v>
      </c>
      <c r="AF857" s="245" t="str">
        <f t="shared" si="815"/>
        <v xml:space="preserve"> </v>
      </c>
      <c r="AG857" s="332">
        <f t="shared" si="815"/>
        <v>17</v>
      </c>
      <c r="AH857" s="507"/>
      <c r="AI857" s="508"/>
      <c r="AJ857" s="508"/>
      <c r="AK857" s="509"/>
      <c r="AL857" s="385"/>
      <c r="AM857" s="386"/>
      <c r="AN857" s="385"/>
      <c r="AT857" s="364" t="e">
        <f t="shared" si="810"/>
        <v>#N/A</v>
      </c>
      <c r="AU857" s="365" t="e">
        <f t="shared" si="811"/>
        <v>#N/A</v>
      </c>
      <c r="AV857" s="372" t="str">
        <f t="shared" ca="1" si="796"/>
        <v/>
      </c>
      <c r="AW857" s="364" t="e">
        <f t="shared" ca="1" si="797"/>
        <v>#N/A</v>
      </c>
      <c r="AX857" s="373" t="e">
        <f t="shared" ca="1" si="798"/>
        <v>#N/A</v>
      </c>
      <c r="AY857" s="98" t="e">
        <f t="shared" si="812"/>
        <v>#N/A</v>
      </c>
      <c r="AZ857" s="373" t="e">
        <f t="shared" si="813"/>
        <v>#N/A</v>
      </c>
      <c r="BA857" s="363"/>
      <c r="BC857" s="377"/>
    </row>
    <row r="858" spans="1:70" ht="26.25" customHeight="1" thickBot="1" x14ac:dyDescent="0.25">
      <c r="A858" s="506"/>
      <c r="B858" s="512" t="str">
        <f>IF('FRONT PAGE'!$A$1="www.fly-logics.com","Authority certifying flight hours 
STAMP &amp; SIGNATURE",0)</f>
        <v>Authority certifying flight hours 
STAMP &amp; SIGNATURE</v>
      </c>
      <c r="C858" s="512"/>
      <c r="D858" s="512"/>
      <c r="E858" s="513"/>
      <c r="F858" s="533" t="str">
        <f>IF('FRONT PAGE'!$A$1="www.fly-logics.com","TOTAL TO DATE",0)</f>
        <v>TOTAL TO DATE</v>
      </c>
      <c r="G858" s="534"/>
      <c r="H858" s="535"/>
      <c r="I858" s="32">
        <f t="shared" ref="I858:Q858" si="816">IF(SUM(I856:I857)=0," ",SUM(I856:I857))</f>
        <v>33.75</v>
      </c>
      <c r="J858" s="27">
        <f t="shared" si="816"/>
        <v>33.75</v>
      </c>
      <c r="K858" s="24" t="str">
        <f t="shared" si="816"/>
        <v xml:space="preserve"> </v>
      </c>
      <c r="L858" s="25" t="str">
        <f t="shared" si="816"/>
        <v xml:space="preserve"> </v>
      </c>
      <c r="M858" s="24" t="str">
        <f t="shared" si="816"/>
        <v xml:space="preserve"> </v>
      </c>
      <c r="N858" s="25" t="str">
        <f t="shared" si="816"/>
        <v xml:space="preserve"> </v>
      </c>
      <c r="O858" s="24" t="str">
        <f t="shared" si="816"/>
        <v xml:space="preserve"> </v>
      </c>
      <c r="P858" s="25" t="str">
        <f t="shared" si="816"/>
        <v xml:space="preserve"> </v>
      </c>
      <c r="Q858" s="26" t="str">
        <f t="shared" si="816"/>
        <v xml:space="preserve"> </v>
      </c>
      <c r="R858" s="289"/>
      <c r="S858" s="27" t="str">
        <f t="shared" ref="S858:AG858" si="817">IF(SUM(S856:S857)=0," ",SUM(S856:S857))</f>
        <v xml:space="preserve"> </v>
      </c>
      <c r="T858" s="24">
        <f t="shared" si="817"/>
        <v>13.75</v>
      </c>
      <c r="U858" s="24">
        <f t="shared" si="817"/>
        <v>20</v>
      </c>
      <c r="V858" s="26">
        <f t="shared" si="817"/>
        <v>5</v>
      </c>
      <c r="W858" s="27" t="str">
        <f t="shared" si="817"/>
        <v xml:space="preserve"> </v>
      </c>
      <c r="X858" s="24" t="str">
        <f t="shared" si="817"/>
        <v xml:space="preserve"> </v>
      </c>
      <c r="Y858" s="25">
        <f t="shared" si="817"/>
        <v>5</v>
      </c>
      <c r="Z858" s="24" t="str">
        <f t="shared" si="817"/>
        <v xml:space="preserve"> </v>
      </c>
      <c r="AA858" s="25">
        <f t="shared" si="817"/>
        <v>3.75</v>
      </c>
      <c r="AB858" s="26" t="str">
        <f t="shared" si="817"/>
        <v xml:space="preserve"> </v>
      </c>
      <c r="AC858" s="30">
        <f t="shared" si="817"/>
        <v>14</v>
      </c>
      <c r="AD858" s="28" t="str">
        <f t="shared" si="817"/>
        <v xml:space="preserve"> </v>
      </c>
      <c r="AE858" s="28">
        <f t="shared" si="817"/>
        <v>14</v>
      </c>
      <c r="AF858" s="31" t="str">
        <f t="shared" si="817"/>
        <v xml:space="preserve"> </v>
      </c>
      <c r="AG858" s="33">
        <f t="shared" si="817"/>
        <v>17</v>
      </c>
      <c r="AH858" s="514" t="str">
        <f>IF('FRONT PAGE'!$A$1="www.fly-logics.com","_____________________________
PILOT SIGNATURE",0)</f>
        <v>_____________________________
PILOT SIGNATURE</v>
      </c>
      <c r="AI858" s="515"/>
      <c r="AJ858" s="515"/>
      <c r="AK858" s="330">
        <f>A856</f>
        <v>61</v>
      </c>
      <c r="AL858" s="387"/>
      <c r="AM858" s="388"/>
      <c r="AN858" s="387"/>
      <c r="AT858" s="364" t="e">
        <f t="shared" si="810"/>
        <v>#N/A</v>
      </c>
      <c r="AU858" s="365" t="e">
        <f t="shared" si="811"/>
        <v>#N/A</v>
      </c>
      <c r="AV858" s="372" t="str">
        <f t="shared" ca="1" si="796"/>
        <v/>
      </c>
      <c r="AW858" s="364" t="e">
        <f t="shared" ca="1" si="797"/>
        <v>#N/A</v>
      </c>
      <c r="AX858" s="373" t="e">
        <f t="shared" ca="1" si="798"/>
        <v>#N/A</v>
      </c>
      <c r="AY858" s="98" t="e">
        <f t="shared" si="812"/>
        <v>#N/A</v>
      </c>
      <c r="AZ858" s="373" t="e">
        <f t="shared" si="813"/>
        <v>#N/A</v>
      </c>
      <c r="BA858" s="363"/>
      <c r="BC858" s="377"/>
    </row>
    <row r="859" spans="1:70" s="50" customFormat="1" ht="27.75" customHeight="1" x14ac:dyDescent="0.2">
      <c r="A859" s="29">
        <f>A854+1</f>
        <v>611</v>
      </c>
      <c r="B859" s="39"/>
      <c r="C859" s="40"/>
      <c r="D859" s="41"/>
      <c r="E859" s="42"/>
      <c r="F859" s="43"/>
      <c r="G859" s="44"/>
      <c r="H859" s="45"/>
      <c r="I859" s="281"/>
      <c r="J859" s="277"/>
      <c r="K859" s="278"/>
      <c r="L859" s="279"/>
      <c r="M859" s="278"/>
      <c r="N859" s="279"/>
      <c r="O859" s="278"/>
      <c r="P859" s="279"/>
      <c r="Q859" s="150"/>
      <c r="R859" s="285"/>
      <c r="S859" s="46"/>
      <c r="T859" s="47"/>
      <c r="U859" s="47"/>
      <c r="V859" s="48"/>
      <c r="W859" s="293"/>
      <c r="X859" s="278"/>
      <c r="Y859" s="279"/>
      <c r="Z859" s="278"/>
      <c r="AA859" s="279"/>
      <c r="AB859" s="150"/>
      <c r="AC859" s="282"/>
      <c r="AD859" s="283"/>
      <c r="AE859" s="283"/>
      <c r="AF859" s="284"/>
      <c r="AG859" s="49"/>
      <c r="AH859" s="48"/>
      <c r="AI859" s="516"/>
      <c r="AJ859" s="516"/>
      <c r="AK859" s="517"/>
      <c r="AL859" s="100"/>
      <c r="AM859" s="382" t="str">
        <f t="shared" ref="AM859:AM868" si="818">IF(B859=0," ",TEXT(B859,"MMM"))</f>
        <v xml:space="preserve"> </v>
      </c>
      <c r="AN859" s="95" t="str">
        <f t="shared" ref="AN859:AN868" si="819">IF(B859=0," ",YEAR(B859))</f>
        <v xml:space="preserve"> </v>
      </c>
      <c r="AO859" s="365"/>
      <c r="AP859" s="365"/>
      <c r="AQ859" s="256"/>
      <c r="AR859" s="365"/>
      <c r="AS859" s="365"/>
      <c r="AT859" s="364" t="e">
        <f t="shared" si="810"/>
        <v>#N/A</v>
      </c>
      <c r="AU859" s="365" t="e">
        <f t="shared" si="811"/>
        <v>#N/A</v>
      </c>
      <c r="AV859" s="372" t="str">
        <f t="shared" ca="1" si="796"/>
        <v/>
      </c>
      <c r="AW859" s="364" t="e">
        <f t="shared" ca="1" si="797"/>
        <v>#N/A</v>
      </c>
      <c r="AX859" s="373" t="e">
        <f t="shared" ca="1" si="798"/>
        <v>#N/A</v>
      </c>
      <c r="AY859" s="98" t="e">
        <f t="shared" si="812"/>
        <v>#N/A</v>
      </c>
      <c r="AZ859" s="373" t="e">
        <f t="shared" si="813"/>
        <v>#N/A</v>
      </c>
      <c r="BA859" s="363"/>
      <c r="BB859" s="365"/>
      <c r="BC859" s="377"/>
      <c r="BD859" s="365"/>
      <c r="BE859" s="365"/>
      <c r="BF859" s="365"/>
      <c r="BG859" s="365"/>
      <c r="BH859" s="365"/>
      <c r="BI859" s="365"/>
      <c r="BJ859" s="365"/>
      <c r="BK859" s="365"/>
      <c r="BL859" s="376"/>
      <c r="BM859" s="376"/>
      <c r="BN859" s="260"/>
      <c r="BO859" s="260"/>
      <c r="BP859" s="260"/>
      <c r="BQ859" s="263"/>
      <c r="BR859" s="263"/>
    </row>
    <row r="860" spans="1:70" s="50" customFormat="1" ht="27.75" customHeight="1" x14ac:dyDescent="0.2">
      <c r="A860" s="22">
        <f>A859+1</f>
        <v>612</v>
      </c>
      <c r="B860" s="51"/>
      <c r="C860" s="52"/>
      <c r="D860" s="53"/>
      <c r="E860" s="54"/>
      <c r="F860" s="55"/>
      <c r="G860" s="56"/>
      <c r="H860" s="57"/>
      <c r="I860" s="275"/>
      <c r="J860" s="58"/>
      <c r="K860" s="59"/>
      <c r="L860" s="60"/>
      <c r="M860" s="59"/>
      <c r="N860" s="60"/>
      <c r="O860" s="59"/>
      <c r="P860" s="60"/>
      <c r="Q860" s="61"/>
      <c r="R860" s="286"/>
      <c r="S860" s="58"/>
      <c r="T860" s="59"/>
      <c r="U860" s="59"/>
      <c r="V860" s="61"/>
      <c r="W860" s="294"/>
      <c r="X860" s="59"/>
      <c r="Y860" s="60"/>
      <c r="Z860" s="59"/>
      <c r="AA860" s="60"/>
      <c r="AB860" s="61"/>
      <c r="AC860" s="62"/>
      <c r="AD860" s="63"/>
      <c r="AE860" s="63"/>
      <c r="AF860" s="64"/>
      <c r="AG860" s="65"/>
      <c r="AH860" s="61"/>
      <c r="AI860" s="510"/>
      <c r="AJ860" s="510"/>
      <c r="AK860" s="511"/>
      <c r="AL860" s="100"/>
      <c r="AM860" s="382" t="str">
        <f t="shared" si="818"/>
        <v xml:space="preserve"> </v>
      </c>
      <c r="AN860" s="95" t="str">
        <f t="shared" si="819"/>
        <v xml:space="preserve"> </v>
      </c>
      <c r="AO860" s="365"/>
      <c r="AP860" s="365"/>
      <c r="AQ860" s="256"/>
      <c r="AR860" s="365"/>
      <c r="AS860" s="365"/>
      <c r="AT860" s="364" t="e">
        <f t="shared" si="810"/>
        <v>#N/A</v>
      </c>
      <c r="AU860" s="365" t="e">
        <f t="shared" si="811"/>
        <v>#N/A</v>
      </c>
      <c r="AV860" s="372" t="str">
        <f t="shared" ca="1" si="796"/>
        <v/>
      </c>
      <c r="AW860" s="364" t="e">
        <f t="shared" ca="1" si="797"/>
        <v>#N/A</v>
      </c>
      <c r="AX860" s="373" t="e">
        <f t="shared" ca="1" si="798"/>
        <v>#N/A</v>
      </c>
      <c r="AY860" s="98" t="e">
        <f t="shared" si="812"/>
        <v>#N/A</v>
      </c>
      <c r="AZ860" s="373" t="e">
        <f t="shared" si="813"/>
        <v>#N/A</v>
      </c>
      <c r="BA860" s="363"/>
      <c r="BB860" s="365"/>
      <c r="BC860" s="377"/>
      <c r="BD860" s="365"/>
      <c r="BE860" s="365"/>
      <c r="BF860" s="365"/>
      <c r="BG860" s="365"/>
      <c r="BH860" s="365"/>
      <c r="BI860" s="365"/>
      <c r="BJ860" s="365"/>
      <c r="BK860" s="365"/>
      <c r="BL860" s="376"/>
      <c r="BM860" s="376"/>
      <c r="BN860" s="260"/>
      <c r="BO860" s="260"/>
      <c r="BP860" s="260"/>
      <c r="BQ860" s="263"/>
      <c r="BR860" s="263"/>
    </row>
    <row r="861" spans="1:70" s="50" customFormat="1" ht="27.75" customHeight="1" x14ac:dyDescent="0.2">
      <c r="A861" s="22">
        <f t="shared" ref="A861:A868" si="820">A860+1</f>
        <v>613</v>
      </c>
      <c r="B861" s="51"/>
      <c r="C861" s="52"/>
      <c r="D861" s="53"/>
      <c r="E861" s="54"/>
      <c r="F861" s="55"/>
      <c r="G861" s="56"/>
      <c r="H861" s="57"/>
      <c r="I861" s="275"/>
      <c r="J861" s="58"/>
      <c r="K861" s="59"/>
      <c r="L861" s="60"/>
      <c r="M861" s="59"/>
      <c r="N861" s="60"/>
      <c r="O861" s="59"/>
      <c r="P861" s="60"/>
      <c r="Q861" s="61"/>
      <c r="R861" s="286"/>
      <c r="S861" s="58"/>
      <c r="T861" s="59"/>
      <c r="U861" s="59"/>
      <c r="V861" s="61"/>
      <c r="W861" s="294"/>
      <c r="X861" s="59"/>
      <c r="Y861" s="60"/>
      <c r="Z861" s="59"/>
      <c r="AA861" s="60"/>
      <c r="AB861" s="61"/>
      <c r="AC861" s="62"/>
      <c r="AD861" s="63"/>
      <c r="AE861" s="63"/>
      <c r="AF861" s="64"/>
      <c r="AG861" s="65"/>
      <c r="AH861" s="61"/>
      <c r="AI861" s="510"/>
      <c r="AJ861" s="510"/>
      <c r="AK861" s="511"/>
      <c r="AL861" s="100"/>
      <c r="AM861" s="382" t="str">
        <f t="shared" si="818"/>
        <v xml:space="preserve"> </v>
      </c>
      <c r="AN861" s="95" t="str">
        <f t="shared" si="819"/>
        <v xml:space="preserve"> </v>
      </c>
      <c r="AO861" s="365"/>
      <c r="AP861" s="365"/>
      <c r="AQ861" s="256"/>
      <c r="AR861" s="365"/>
      <c r="AS861" s="365"/>
      <c r="AT861" s="364" t="e">
        <f t="shared" si="810"/>
        <v>#N/A</v>
      </c>
      <c r="AU861" s="365" t="e">
        <f t="shared" si="811"/>
        <v>#N/A</v>
      </c>
      <c r="AV861" s="372" t="str">
        <f t="shared" ca="1" si="796"/>
        <v/>
      </c>
      <c r="AW861" s="364" t="e">
        <f t="shared" ca="1" si="797"/>
        <v>#N/A</v>
      </c>
      <c r="AX861" s="373" t="e">
        <f t="shared" ca="1" si="798"/>
        <v>#N/A</v>
      </c>
      <c r="AY861" s="98" t="e">
        <f t="shared" si="812"/>
        <v>#N/A</v>
      </c>
      <c r="AZ861" s="373" t="e">
        <f t="shared" si="813"/>
        <v>#N/A</v>
      </c>
      <c r="BA861" s="363"/>
      <c r="BB861" s="365"/>
      <c r="BC861" s="377"/>
      <c r="BD861" s="365"/>
      <c r="BE861" s="365"/>
      <c r="BF861" s="365"/>
      <c r="BG861" s="365"/>
      <c r="BH861" s="365"/>
      <c r="BI861" s="365"/>
      <c r="BJ861" s="365"/>
      <c r="BK861" s="365"/>
      <c r="BL861" s="376"/>
      <c r="BM861" s="376"/>
      <c r="BN861" s="260"/>
      <c r="BO861" s="260"/>
      <c r="BP861" s="260"/>
      <c r="BQ861" s="263"/>
      <c r="BR861" s="263"/>
    </row>
    <row r="862" spans="1:70" s="50" customFormat="1" ht="27.75" customHeight="1" x14ac:dyDescent="0.2">
      <c r="A862" s="22">
        <f t="shared" si="820"/>
        <v>614</v>
      </c>
      <c r="B862" s="51"/>
      <c r="C862" s="52"/>
      <c r="D862" s="53"/>
      <c r="E862" s="54"/>
      <c r="F862" s="55"/>
      <c r="G862" s="56"/>
      <c r="H862" s="57"/>
      <c r="I862" s="275"/>
      <c r="J862" s="58"/>
      <c r="K862" s="59"/>
      <c r="L862" s="60"/>
      <c r="M862" s="59"/>
      <c r="N862" s="60"/>
      <c r="O862" s="59"/>
      <c r="P862" s="60"/>
      <c r="Q862" s="61"/>
      <c r="R862" s="286"/>
      <c r="S862" s="58"/>
      <c r="T862" s="59"/>
      <c r="U862" s="59"/>
      <c r="V862" s="61"/>
      <c r="W862" s="294"/>
      <c r="X862" s="59"/>
      <c r="Y862" s="60"/>
      <c r="Z862" s="59"/>
      <c r="AA862" s="60"/>
      <c r="AB862" s="61"/>
      <c r="AC862" s="62"/>
      <c r="AD862" s="63"/>
      <c r="AE862" s="63"/>
      <c r="AF862" s="64"/>
      <c r="AG862" s="65"/>
      <c r="AH862" s="61"/>
      <c r="AI862" s="510"/>
      <c r="AJ862" s="510"/>
      <c r="AK862" s="511"/>
      <c r="AL862" s="100"/>
      <c r="AM862" s="382" t="str">
        <f t="shared" si="818"/>
        <v xml:space="preserve"> </v>
      </c>
      <c r="AN862" s="95" t="str">
        <f t="shared" si="819"/>
        <v xml:space="preserve"> </v>
      </c>
      <c r="AO862" s="365"/>
      <c r="AP862" s="365"/>
      <c r="AQ862" s="256"/>
      <c r="AR862" s="365"/>
      <c r="AS862" s="365"/>
      <c r="AT862" s="364" t="e">
        <f t="shared" si="810"/>
        <v>#N/A</v>
      </c>
      <c r="AU862" s="365" t="e">
        <f t="shared" si="811"/>
        <v>#N/A</v>
      </c>
      <c r="AV862" s="372" t="str">
        <f t="shared" ca="1" si="796"/>
        <v/>
      </c>
      <c r="AW862" s="364" t="e">
        <f t="shared" ca="1" si="797"/>
        <v>#N/A</v>
      </c>
      <c r="AX862" s="373" t="e">
        <f t="shared" ca="1" si="798"/>
        <v>#N/A</v>
      </c>
      <c r="AY862" s="98" t="e">
        <f t="shared" si="812"/>
        <v>#N/A</v>
      </c>
      <c r="AZ862" s="373" t="e">
        <f t="shared" si="813"/>
        <v>#N/A</v>
      </c>
      <c r="BA862" s="363"/>
      <c r="BB862" s="365"/>
      <c r="BC862" s="377"/>
      <c r="BD862" s="365"/>
      <c r="BE862" s="365"/>
      <c r="BF862" s="365"/>
      <c r="BG862" s="365"/>
      <c r="BH862" s="365"/>
      <c r="BI862" s="365"/>
      <c r="BJ862" s="365"/>
      <c r="BK862" s="365"/>
      <c r="BL862" s="376"/>
      <c r="BM862" s="376"/>
      <c r="BN862" s="260"/>
      <c r="BO862" s="260"/>
      <c r="BP862" s="260"/>
      <c r="BQ862" s="263"/>
      <c r="BR862" s="263"/>
    </row>
    <row r="863" spans="1:70" s="50" customFormat="1" ht="27.75" customHeight="1" x14ac:dyDescent="0.2">
      <c r="A863" s="22">
        <f t="shared" si="820"/>
        <v>615</v>
      </c>
      <c r="B863" s="51"/>
      <c r="C863" s="52"/>
      <c r="D863" s="53"/>
      <c r="E863" s="54"/>
      <c r="F863" s="55"/>
      <c r="G863" s="56"/>
      <c r="H863" s="57"/>
      <c r="I863" s="275"/>
      <c r="J863" s="58"/>
      <c r="K863" s="59"/>
      <c r="L863" s="60"/>
      <c r="M863" s="59"/>
      <c r="N863" s="60"/>
      <c r="O863" s="59"/>
      <c r="P863" s="60"/>
      <c r="Q863" s="61"/>
      <c r="R863" s="286"/>
      <c r="S863" s="58"/>
      <c r="T863" s="59"/>
      <c r="U863" s="59"/>
      <c r="V863" s="61"/>
      <c r="W863" s="294"/>
      <c r="X863" s="59"/>
      <c r="Y863" s="60"/>
      <c r="Z863" s="59"/>
      <c r="AA863" s="60"/>
      <c r="AB863" s="61"/>
      <c r="AC863" s="62"/>
      <c r="AD863" s="63"/>
      <c r="AE863" s="63"/>
      <c r="AF863" s="64"/>
      <c r="AG863" s="65"/>
      <c r="AH863" s="61"/>
      <c r="AI863" s="510"/>
      <c r="AJ863" s="510"/>
      <c r="AK863" s="511"/>
      <c r="AL863" s="100"/>
      <c r="AM863" s="382" t="str">
        <f t="shared" si="818"/>
        <v xml:space="preserve"> </v>
      </c>
      <c r="AN863" s="95" t="str">
        <f t="shared" si="819"/>
        <v xml:space="preserve"> </v>
      </c>
      <c r="AO863" s="365"/>
      <c r="AP863" s="365"/>
      <c r="AQ863" s="256"/>
      <c r="AR863" s="365"/>
      <c r="AS863" s="365"/>
      <c r="AT863" s="364" t="e">
        <f t="shared" si="810"/>
        <v>#N/A</v>
      </c>
      <c r="AU863" s="365" t="e">
        <f t="shared" si="811"/>
        <v>#N/A</v>
      </c>
      <c r="AV863" s="372" t="str">
        <f t="shared" ca="1" si="796"/>
        <v/>
      </c>
      <c r="AW863" s="364" t="e">
        <f t="shared" ca="1" si="797"/>
        <v>#N/A</v>
      </c>
      <c r="AX863" s="373" t="e">
        <f t="shared" ca="1" si="798"/>
        <v>#N/A</v>
      </c>
      <c r="AY863" s="98" t="e">
        <f t="shared" si="812"/>
        <v>#N/A</v>
      </c>
      <c r="AZ863" s="373" t="e">
        <f t="shared" si="813"/>
        <v>#N/A</v>
      </c>
      <c r="BA863" s="363"/>
      <c r="BB863" s="365"/>
      <c r="BC863" s="377"/>
      <c r="BD863" s="365"/>
      <c r="BE863" s="365"/>
      <c r="BF863" s="365"/>
      <c r="BG863" s="365"/>
      <c r="BH863" s="365"/>
      <c r="BI863" s="365"/>
      <c r="BJ863" s="365"/>
      <c r="BK863" s="365"/>
      <c r="BL863" s="376"/>
      <c r="BM863" s="376"/>
      <c r="BN863" s="260"/>
      <c r="BO863" s="260"/>
      <c r="BP863" s="260"/>
      <c r="BQ863" s="263"/>
      <c r="BR863" s="263"/>
    </row>
    <row r="864" spans="1:70" s="50" customFormat="1" ht="27.75" customHeight="1" x14ac:dyDescent="0.2">
      <c r="A864" s="22">
        <f t="shared" si="820"/>
        <v>616</v>
      </c>
      <c r="B864" s="51"/>
      <c r="C864" s="52"/>
      <c r="D864" s="53"/>
      <c r="E864" s="54"/>
      <c r="F864" s="55"/>
      <c r="G864" s="56"/>
      <c r="H864" s="57"/>
      <c r="I864" s="275"/>
      <c r="J864" s="58"/>
      <c r="K864" s="59"/>
      <c r="L864" s="60"/>
      <c r="M864" s="59"/>
      <c r="N864" s="60"/>
      <c r="O864" s="59"/>
      <c r="P864" s="60"/>
      <c r="Q864" s="61"/>
      <c r="R864" s="286"/>
      <c r="S864" s="58"/>
      <c r="T864" s="59"/>
      <c r="U864" s="59"/>
      <c r="V864" s="61"/>
      <c r="W864" s="294"/>
      <c r="X864" s="59"/>
      <c r="Y864" s="60"/>
      <c r="Z864" s="59"/>
      <c r="AA864" s="60"/>
      <c r="AB864" s="61"/>
      <c r="AC864" s="62"/>
      <c r="AD864" s="63"/>
      <c r="AE864" s="63"/>
      <c r="AF864" s="64"/>
      <c r="AG864" s="65"/>
      <c r="AH864" s="61"/>
      <c r="AI864" s="510"/>
      <c r="AJ864" s="510"/>
      <c r="AK864" s="511"/>
      <c r="AL864" s="100"/>
      <c r="AM864" s="382" t="str">
        <f t="shared" si="818"/>
        <v xml:space="preserve"> </v>
      </c>
      <c r="AN864" s="95" t="str">
        <f t="shared" si="819"/>
        <v xml:space="preserve"> </v>
      </c>
      <c r="AO864" s="365"/>
      <c r="AP864" s="365"/>
      <c r="AQ864" s="256"/>
      <c r="AR864" s="365"/>
      <c r="AS864" s="365"/>
      <c r="AT864" s="364" t="e">
        <f t="shared" si="810"/>
        <v>#N/A</v>
      </c>
      <c r="AU864" s="365" t="e">
        <f t="shared" si="811"/>
        <v>#N/A</v>
      </c>
      <c r="AV864" s="372" t="str">
        <f t="shared" ca="1" si="796"/>
        <v/>
      </c>
      <c r="AW864" s="364" t="e">
        <f t="shared" ca="1" si="797"/>
        <v>#N/A</v>
      </c>
      <c r="AX864" s="373" t="e">
        <f t="shared" ca="1" si="798"/>
        <v>#N/A</v>
      </c>
      <c r="AY864" s="98" t="e">
        <f t="shared" si="812"/>
        <v>#N/A</v>
      </c>
      <c r="AZ864" s="373" t="e">
        <f t="shared" si="813"/>
        <v>#N/A</v>
      </c>
      <c r="BA864" s="363"/>
      <c r="BB864" s="365"/>
      <c r="BC864" s="377"/>
      <c r="BD864" s="365"/>
      <c r="BE864" s="365"/>
      <c r="BF864" s="365"/>
      <c r="BG864" s="365"/>
      <c r="BH864" s="365"/>
      <c r="BI864" s="365"/>
      <c r="BJ864" s="365"/>
      <c r="BK864" s="365"/>
      <c r="BL864" s="376"/>
      <c r="BM864" s="376"/>
      <c r="BN864" s="260"/>
      <c r="BO864" s="260"/>
      <c r="BP864" s="260"/>
      <c r="BQ864" s="263"/>
      <c r="BR864" s="263"/>
    </row>
    <row r="865" spans="1:70" s="50" customFormat="1" ht="27.75" customHeight="1" x14ac:dyDescent="0.2">
      <c r="A865" s="22">
        <f>A864+1</f>
        <v>617</v>
      </c>
      <c r="B865" s="51"/>
      <c r="C865" s="52"/>
      <c r="D865" s="53"/>
      <c r="E865" s="54"/>
      <c r="F865" s="55"/>
      <c r="G865" s="56"/>
      <c r="H865" s="57"/>
      <c r="I865" s="275"/>
      <c r="J865" s="58"/>
      <c r="K865" s="59"/>
      <c r="L865" s="60"/>
      <c r="M865" s="59"/>
      <c r="N865" s="60"/>
      <c r="O865" s="59"/>
      <c r="P865" s="60"/>
      <c r="Q865" s="61"/>
      <c r="R865" s="286"/>
      <c r="S865" s="58"/>
      <c r="T865" s="59"/>
      <c r="U865" s="59"/>
      <c r="V865" s="61"/>
      <c r="W865" s="294"/>
      <c r="X865" s="59"/>
      <c r="Y865" s="60"/>
      <c r="Z865" s="59"/>
      <c r="AA865" s="60"/>
      <c r="AB865" s="61"/>
      <c r="AC865" s="62"/>
      <c r="AD865" s="63"/>
      <c r="AE865" s="63"/>
      <c r="AF865" s="64"/>
      <c r="AG865" s="65"/>
      <c r="AH865" s="61"/>
      <c r="AI865" s="510"/>
      <c r="AJ865" s="510"/>
      <c r="AK865" s="511"/>
      <c r="AL865" s="100"/>
      <c r="AM865" s="382" t="str">
        <f t="shared" si="818"/>
        <v xml:space="preserve"> </v>
      </c>
      <c r="AN865" s="95" t="str">
        <f t="shared" si="819"/>
        <v xml:space="preserve"> </v>
      </c>
      <c r="AO865" s="365"/>
      <c r="AP865" s="365"/>
      <c r="AQ865" s="256"/>
      <c r="AR865" s="365"/>
      <c r="AS865" s="365"/>
      <c r="AT865" s="364" t="e">
        <f t="shared" ref="AT865:AT874" si="821">IF(ISBLANK($B1209),NA(),$B1209)</f>
        <v>#N/A</v>
      </c>
      <c r="AU865" s="365" t="e">
        <f t="shared" ref="AU865:AU874" si="822">IF(ISBLANK($I1209),NA(),$I1209)</f>
        <v>#N/A</v>
      </c>
      <c r="AV865" s="372" t="str">
        <f t="shared" ca="1" si="796"/>
        <v/>
      </c>
      <c r="AW865" s="364" t="e">
        <f t="shared" ca="1" si="797"/>
        <v>#N/A</v>
      </c>
      <c r="AX865" s="373" t="e">
        <f t="shared" ca="1" si="798"/>
        <v>#N/A</v>
      </c>
      <c r="AY865" s="98" t="e">
        <f>IF(S1209=0,NA(),S1209)</f>
        <v>#N/A</v>
      </c>
      <c r="AZ865" s="373" t="e">
        <f>IF(V1209=0,NA(),V1209)</f>
        <v>#N/A</v>
      </c>
      <c r="BA865" s="363"/>
      <c r="BB865" s="365"/>
      <c r="BC865" s="377"/>
      <c r="BD865" s="365"/>
      <c r="BE865" s="365"/>
      <c r="BF865" s="365"/>
      <c r="BG865" s="365"/>
      <c r="BH865" s="365"/>
      <c r="BI865" s="365"/>
      <c r="BJ865" s="365"/>
      <c r="BK865" s="365"/>
      <c r="BL865" s="376"/>
      <c r="BM865" s="376"/>
      <c r="BN865" s="260"/>
      <c r="BO865" s="260"/>
      <c r="BP865" s="260"/>
      <c r="BQ865" s="263"/>
      <c r="BR865" s="263"/>
    </row>
    <row r="866" spans="1:70" s="50" customFormat="1" ht="27.75" customHeight="1" x14ac:dyDescent="0.2">
      <c r="A866" s="22">
        <f t="shared" si="820"/>
        <v>618</v>
      </c>
      <c r="B866" s="51"/>
      <c r="C866" s="52"/>
      <c r="D866" s="53"/>
      <c r="E866" s="54"/>
      <c r="F866" s="55"/>
      <c r="G866" s="56"/>
      <c r="H866" s="57"/>
      <c r="I866" s="275"/>
      <c r="J866" s="58"/>
      <c r="K866" s="59"/>
      <c r="L866" s="60"/>
      <c r="M866" s="59"/>
      <c r="N866" s="60"/>
      <c r="O866" s="59"/>
      <c r="P866" s="60"/>
      <c r="Q866" s="61"/>
      <c r="R866" s="286"/>
      <c r="S866" s="58"/>
      <c r="T866" s="59"/>
      <c r="U866" s="59"/>
      <c r="V866" s="61"/>
      <c r="W866" s="294"/>
      <c r="X866" s="59"/>
      <c r="Y866" s="60"/>
      <c r="Z866" s="59"/>
      <c r="AA866" s="60"/>
      <c r="AB866" s="61"/>
      <c r="AC866" s="62"/>
      <c r="AD866" s="63"/>
      <c r="AE866" s="63"/>
      <c r="AF866" s="64"/>
      <c r="AG866" s="65"/>
      <c r="AH866" s="61"/>
      <c r="AI866" s="510"/>
      <c r="AJ866" s="510"/>
      <c r="AK866" s="511"/>
      <c r="AL866" s="100"/>
      <c r="AM866" s="382" t="str">
        <f t="shared" si="818"/>
        <v xml:space="preserve"> </v>
      </c>
      <c r="AN866" s="95" t="str">
        <f t="shared" si="819"/>
        <v xml:space="preserve"> </v>
      </c>
      <c r="AO866" s="365"/>
      <c r="AP866" s="365"/>
      <c r="AQ866" s="256"/>
      <c r="AR866" s="365"/>
      <c r="AS866" s="365"/>
      <c r="AT866" s="364" t="e">
        <f t="shared" si="821"/>
        <v>#N/A</v>
      </c>
      <c r="AU866" s="365" t="e">
        <f t="shared" si="822"/>
        <v>#N/A</v>
      </c>
      <c r="AV866" s="372" t="str">
        <f t="shared" ca="1" si="796"/>
        <v/>
      </c>
      <c r="AW866" s="364" t="e">
        <f t="shared" ca="1" si="797"/>
        <v>#N/A</v>
      </c>
      <c r="AX866" s="373" t="e">
        <f t="shared" ca="1" si="798"/>
        <v>#N/A</v>
      </c>
      <c r="AY866" s="98" t="e">
        <f t="shared" ref="AY866:AY874" si="823">IF(S1210=0,NA(),S1210)</f>
        <v>#N/A</v>
      </c>
      <c r="AZ866" s="373" t="e">
        <f t="shared" ref="AZ866:AZ874" si="824">IF(V1210=0,NA(),V1210)</f>
        <v>#N/A</v>
      </c>
      <c r="BA866" s="363"/>
      <c r="BB866" s="365"/>
      <c r="BC866" s="377"/>
      <c r="BD866" s="365"/>
      <c r="BE866" s="365"/>
      <c r="BF866" s="365"/>
      <c r="BG866" s="365"/>
      <c r="BH866" s="365"/>
      <c r="BI866" s="365"/>
      <c r="BJ866" s="365"/>
      <c r="BK866" s="365"/>
      <c r="BL866" s="376"/>
      <c r="BM866" s="376"/>
      <c r="BN866" s="260"/>
      <c r="BO866" s="260"/>
      <c r="BP866" s="260"/>
      <c r="BQ866" s="263"/>
      <c r="BR866" s="263"/>
    </row>
    <row r="867" spans="1:70" s="50" customFormat="1" ht="27.75" customHeight="1" x14ac:dyDescent="0.2">
      <c r="A867" s="22">
        <f t="shared" si="820"/>
        <v>619</v>
      </c>
      <c r="B867" s="51"/>
      <c r="C867" s="52"/>
      <c r="D867" s="53"/>
      <c r="E867" s="54"/>
      <c r="F867" s="55"/>
      <c r="G867" s="56"/>
      <c r="H867" s="57"/>
      <c r="I867" s="275"/>
      <c r="J867" s="58"/>
      <c r="K867" s="59"/>
      <c r="L867" s="60"/>
      <c r="M867" s="59"/>
      <c r="N867" s="60"/>
      <c r="O867" s="59"/>
      <c r="P867" s="60"/>
      <c r="Q867" s="61"/>
      <c r="R867" s="286"/>
      <c r="S867" s="58"/>
      <c r="T867" s="59"/>
      <c r="U867" s="59"/>
      <c r="V867" s="61"/>
      <c r="W867" s="294"/>
      <c r="X867" s="59"/>
      <c r="Y867" s="60"/>
      <c r="Z867" s="59"/>
      <c r="AA867" s="60"/>
      <c r="AB867" s="61"/>
      <c r="AC867" s="62"/>
      <c r="AD867" s="63"/>
      <c r="AE867" s="63"/>
      <c r="AF867" s="64"/>
      <c r="AG867" s="65"/>
      <c r="AH867" s="61"/>
      <c r="AI867" s="510"/>
      <c r="AJ867" s="510"/>
      <c r="AK867" s="511"/>
      <c r="AL867" s="100"/>
      <c r="AM867" s="382" t="str">
        <f t="shared" si="818"/>
        <v xml:space="preserve"> </v>
      </c>
      <c r="AN867" s="95" t="str">
        <f t="shared" si="819"/>
        <v xml:space="preserve"> </v>
      </c>
      <c r="AO867" s="365"/>
      <c r="AP867" s="365"/>
      <c r="AQ867" s="256"/>
      <c r="AR867" s="365"/>
      <c r="AS867" s="365"/>
      <c r="AT867" s="364" t="e">
        <f t="shared" si="821"/>
        <v>#N/A</v>
      </c>
      <c r="AU867" s="365" t="e">
        <f t="shared" si="822"/>
        <v>#N/A</v>
      </c>
      <c r="AV867" s="372" t="str">
        <f t="shared" ca="1" si="796"/>
        <v/>
      </c>
      <c r="AW867" s="364" t="e">
        <f t="shared" ca="1" si="797"/>
        <v>#N/A</v>
      </c>
      <c r="AX867" s="373" t="e">
        <f t="shared" ca="1" si="798"/>
        <v>#N/A</v>
      </c>
      <c r="AY867" s="98" t="e">
        <f t="shared" si="823"/>
        <v>#N/A</v>
      </c>
      <c r="AZ867" s="373" t="e">
        <f t="shared" si="824"/>
        <v>#N/A</v>
      </c>
      <c r="BA867" s="365"/>
      <c r="BB867" s="365"/>
      <c r="BC867" s="377"/>
      <c r="BD867" s="365"/>
      <c r="BE867" s="365"/>
      <c r="BF867" s="365"/>
      <c r="BG867" s="365"/>
      <c r="BH867" s="365"/>
      <c r="BI867" s="365"/>
      <c r="BJ867" s="365"/>
      <c r="BK867" s="365"/>
      <c r="BL867" s="376"/>
      <c r="BM867" s="376"/>
      <c r="BN867" s="260"/>
      <c r="BO867" s="260"/>
      <c r="BP867" s="260"/>
      <c r="BQ867" s="263"/>
      <c r="BR867" s="263"/>
    </row>
    <row r="868" spans="1:70" s="50" customFormat="1" ht="27.75" customHeight="1" thickBot="1" x14ac:dyDescent="0.25">
      <c r="A868" s="23">
        <f t="shared" si="820"/>
        <v>620</v>
      </c>
      <c r="B868" s="66"/>
      <c r="C868" s="67"/>
      <c r="D868" s="68"/>
      <c r="E868" s="69"/>
      <c r="F868" s="70"/>
      <c r="G868" s="71"/>
      <c r="H868" s="72"/>
      <c r="I868" s="276"/>
      <c r="J868" s="73"/>
      <c r="K868" s="74"/>
      <c r="L868" s="75"/>
      <c r="M868" s="74"/>
      <c r="N868" s="75"/>
      <c r="O868" s="74"/>
      <c r="P868" s="75"/>
      <c r="Q868" s="76"/>
      <c r="R868" s="287"/>
      <c r="S868" s="73"/>
      <c r="T868" s="74"/>
      <c r="U868" s="74"/>
      <c r="V868" s="76"/>
      <c r="W868" s="295"/>
      <c r="X868" s="74"/>
      <c r="Y868" s="75"/>
      <c r="Z868" s="74"/>
      <c r="AA868" s="75"/>
      <c r="AB868" s="76"/>
      <c r="AC868" s="77"/>
      <c r="AD868" s="78"/>
      <c r="AE868" s="78"/>
      <c r="AF868" s="79"/>
      <c r="AG868" s="80"/>
      <c r="AH868" s="76"/>
      <c r="AI868" s="518"/>
      <c r="AJ868" s="518"/>
      <c r="AK868" s="519"/>
      <c r="AL868" s="100"/>
      <c r="AM868" s="382" t="str">
        <f t="shared" si="818"/>
        <v xml:space="preserve"> </v>
      </c>
      <c r="AN868" s="95" t="str">
        <f t="shared" si="819"/>
        <v xml:space="preserve"> </v>
      </c>
      <c r="AO868" s="365"/>
      <c r="AP868" s="365"/>
      <c r="AQ868" s="256"/>
      <c r="AR868" s="365"/>
      <c r="AS868" s="365"/>
      <c r="AT868" s="364" t="e">
        <f t="shared" si="821"/>
        <v>#N/A</v>
      </c>
      <c r="AU868" s="365" t="e">
        <f t="shared" si="822"/>
        <v>#N/A</v>
      </c>
      <c r="AV868" s="372" t="str">
        <f t="shared" ca="1" si="796"/>
        <v/>
      </c>
      <c r="AW868" s="364" t="e">
        <f t="shared" ca="1" si="797"/>
        <v>#N/A</v>
      </c>
      <c r="AX868" s="373" t="e">
        <f t="shared" ca="1" si="798"/>
        <v>#N/A</v>
      </c>
      <c r="AY868" s="98" t="e">
        <f t="shared" si="823"/>
        <v>#N/A</v>
      </c>
      <c r="AZ868" s="373" t="e">
        <f t="shared" si="824"/>
        <v>#N/A</v>
      </c>
      <c r="BA868" s="365"/>
      <c r="BB868" s="365"/>
      <c r="BC868" s="377"/>
      <c r="BD868" s="365"/>
      <c r="BE868" s="365"/>
      <c r="BF868" s="365"/>
      <c r="BG868" s="365"/>
      <c r="BH868" s="365"/>
      <c r="BI868" s="365"/>
      <c r="BJ868" s="365"/>
      <c r="BK868" s="365"/>
      <c r="BL868" s="376"/>
      <c r="BM868" s="376"/>
      <c r="BN868" s="260"/>
      <c r="BO868" s="260"/>
      <c r="BP868" s="260"/>
      <c r="BQ868" s="263"/>
      <c r="BR868" s="263"/>
    </row>
    <row r="869" spans="1:70" ht="4.5" customHeight="1" thickBot="1" x14ac:dyDescent="0.25">
      <c r="A869" s="91">
        <f>AK872</f>
        <v>62</v>
      </c>
      <c r="B869" s="235"/>
      <c r="C869" s="235"/>
      <c r="D869" s="235"/>
      <c r="E869" s="235"/>
      <c r="F869" s="235"/>
      <c r="G869" s="235"/>
      <c r="H869" s="235"/>
      <c r="I869" s="235"/>
      <c r="J869" s="280"/>
      <c r="K869" s="280"/>
      <c r="L869" s="280"/>
      <c r="M869" s="280"/>
      <c r="N869" s="280"/>
      <c r="O869" s="280"/>
      <c r="P869" s="280"/>
      <c r="Q869" s="280"/>
      <c r="R869" s="280"/>
      <c r="S869" s="292"/>
      <c r="T869" s="292"/>
      <c r="U869" s="292"/>
      <c r="V869" s="292"/>
      <c r="W869" s="292"/>
      <c r="X869" s="292"/>
      <c r="Y869" s="292"/>
      <c r="Z869" s="292"/>
      <c r="AA869" s="292"/>
      <c r="AB869" s="292"/>
      <c r="AC869" s="292"/>
      <c r="AD869" s="236"/>
      <c r="AE869" s="237"/>
      <c r="AF869" s="236"/>
      <c r="AG869" s="238"/>
      <c r="AH869" s="536"/>
      <c r="AI869" s="537"/>
      <c r="AJ869" s="537"/>
      <c r="AK869" s="537"/>
      <c r="AL869" s="383"/>
      <c r="AM869" s="384"/>
      <c r="AN869" s="383"/>
      <c r="AT869" s="364" t="e">
        <f t="shared" si="821"/>
        <v>#N/A</v>
      </c>
      <c r="AU869" s="365" t="e">
        <f t="shared" si="822"/>
        <v>#N/A</v>
      </c>
      <c r="AV869" s="372" t="str">
        <f t="shared" ca="1" si="796"/>
        <v/>
      </c>
      <c r="AW869" s="364" t="e">
        <f t="shared" ca="1" si="797"/>
        <v>#N/A</v>
      </c>
      <c r="AX869" s="373" t="e">
        <f t="shared" ca="1" si="798"/>
        <v>#N/A</v>
      </c>
      <c r="AY869" s="98" t="e">
        <f t="shared" si="823"/>
        <v>#N/A</v>
      </c>
      <c r="AZ869" s="373" t="e">
        <f t="shared" si="824"/>
        <v>#N/A</v>
      </c>
      <c r="BC869" s="377"/>
    </row>
    <row r="870" spans="1:70" ht="26.25" customHeight="1" x14ac:dyDescent="0.2">
      <c r="A870" s="163">
        <f>A856+1</f>
        <v>62</v>
      </c>
      <c r="B870" s="523"/>
      <c r="C870" s="523"/>
      <c r="D870" s="523"/>
      <c r="E870" s="524"/>
      <c r="F870" s="527" t="str">
        <f>IF('FRONT PAGE'!$A$1="www.fly-logics.com","TOTAL PAGE",0)</f>
        <v>TOTAL PAGE</v>
      </c>
      <c r="G870" s="528"/>
      <c r="H870" s="529"/>
      <c r="I870" s="314" t="str">
        <f>IF('FRONT PAGE'!$A$1="www.fly-logics.com",IF(SUM(I859:I869)=0," ",SUM(I859:I869)),0)</f>
        <v xml:space="preserve"> </v>
      </c>
      <c r="J870" s="315" t="str">
        <f>IF('FRONT PAGE'!$A$1="www.fly-logics.com",IF(SUM(J859:J869)=0," ",SUM(J859:J869)),0)</f>
        <v xml:space="preserve"> </v>
      </c>
      <c r="K870" s="316" t="str">
        <f>IF('FRONT PAGE'!$A$1="www.fly-logics.com",IF(SUM(K859:K869)=0," ",SUM(K859:K869)),0)</f>
        <v xml:space="preserve"> </v>
      </c>
      <c r="L870" s="317" t="str">
        <f>IF('FRONT PAGE'!$A$1="www.fly-logics.com",IF(SUM(L859:L869)=0," ",SUM(L859:L869)),0)</f>
        <v xml:space="preserve"> </v>
      </c>
      <c r="M870" s="316" t="str">
        <f>IF('FRONT PAGE'!$A$1="www.fly-logics.com",IF(SUM(M859:M869)=0," ",SUM(M859:M869)),0)</f>
        <v xml:space="preserve"> </v>
      </c>
      <c r="N870" s="317" t="str">
        <f>IF('FRONT PAGE'!$A$1="www.fly-logics.com",IF(SUM(N859:N869)=0," ",SUM(N859:N869)),0)</f>
        <v xml:space="preserve"> </v>
      </c>
      <c r="O870" s="316" t="str">
        <f>IF('FRONT PAGE'!$A$1="www.fly-logics.com",IF(SUM(O859:O869)=0," ",SUM(O859:O869)),0)</f>
        <v xml:space="preserve"> </v>
      </c>
      <c r="P870" s="317" t="str">
        <f>IF('FRONT PAGE'!$A$1="www.fly-logics.com",IF(SUM(P859:P869)=0," ",SUM(P859:P869)),0)</f>
        <v xml:space="preserve"> </v>
      </c>
      <c r="Q870" s="318" t="str">
        <f>IF('FRONT PAGE'!$A$1="www.fly-logics.com",IF(SUM(Q859:Q869)=0," ",SUM(Q859:Q869)),0)</f>
        <v xml:space="preserve"> </v>
      </c>
      <c r="R870" s="319"/>
      <c r="S870" s="315" t="str">
        <f>IF('FRONT PAGE'!$A$1="www.fly-logics.com",IF(SUM(S859:S869)=0," ",SUM(S859:S869)),0)</f>
        <v xml:space="preserve"> </v>
      </c>
      <c r="T870" s="316" t="str">
        <f>IF('FRONT PAGE'!$A$1="www.fly-logics.com",IF(SUM(T859:T869)=0," ",SUM(T859:T869)),0)</f>
        <v xml:space="preserve"> </v>
      </c>
      <c r="U870" s="316" t="str">
        <f>IF('FRONT PAGE'!$A$1="www.fly-logics.com",IF(SUM(U859:U869)=0," ",SUM(U859:U869)),0)</f>
        <v xml:space="preserve"> </v>
      </c>
      <c r="V870" s="318" t="str">
        <f>IF('FRONT PAGE'!$A$1="www.fly-logics.com",IF(SUM(V859:V869)=0," ",SUM(V859:V869)),0)</f>
        <v xml:space="preserve"> </v>
      </c>
      <c r="W870" s="315" t="str">
        <f>IF('FRONT PAGE'!$A$1="www.fly-logics.com",IF(SUM(W859:W869)=0," ",SUM(W859:W869)),0)</f>
        <v xml:space="preserve"> </v>
      </c>
      <c r="X870" s="316" t="str">
        <f>IF('FRONT PAGE'!$A$1="www.fly-logics.com",IF(SUM(X859:X869)=0," ",SUM(X859:X869)),0)</f>
        <v xml:space="preserve"> </v>
      </c>
      <c r="Y870" s="317" t="str">
        <f>IF('FRONT PAGE'!$A$1="www.fly-logics.com",IF(SUM(Y859:Y869)=0," ",SUM(Y859:Y869)),0)</f>
        <v xml:space="preserve"> </v>
      </c>
      <c r="Z870" s="316" t="str">
        <f>IF('FRONT PAGE'!$A$1="www.fly-logics.com",IF(SUM(Z859:Z869)=0," ",SUM(Z859:Z869)),0)</f>
        <v xml:space="preserve"> </v>
      </c>
      <c r="AA870" s="317" t="str">
        <f>IF('FRONT PAGE'!$A$1="www.fly-logics.com",IF(SUM(AA859:AA869)=0," ",SUM(AA859:AA869)),0)</f>
        <v xml:space="preserve"> </v>
      </c>
      <c r="AB870" s="318" t="str">
        <f>IF('FRONT PAGE'!$A$1="www.fly-logics.com",IF(SUM(AB859:AB869)=0," ",SUM(AB859:AB869)),0)</f>
        <v xml:space="preserve"> </v>
      </c>
      <c r="AC870" s="329" t="str">
        <f>IF('FRONT PAGE'!$A$1="www.fly-logics.com",IF(SUM(AC859:AC869)=0," ",SUM(AC859:AC869)),0)</f>
        <v xml:space="preserve"> </v>
      </c>
      <c r="AD870" s="321" t="str">
        <f>IF('FRONT PAGE'!$A$1="www.fly-logics.com",IF(SUM(AD859:AD869)=0," ",SUM(AD859:AD869)),0)</f>
        <v xml:space="preserve"> </v>
      </c>
      <c r="AE870" s="321" t="str">
        <f>IF('FRONT PAGE'!$A$1="www.fly-logics.com",IF(SUM(AE859:AE869)=0," ",SUM(AE859:AE869)),0)</f>
        <v xml:space="preserve"> </v>
      </c>
      <c r="AF870" s="322" t="str">
        <f>IF('FRONT PAGE'!$A$1="www.fly-logics.com",IF(SUM(AF859:AF869)=0," ",SUM(AF859:AF869)),0)</f>
        <v xml:space="preserve"> </v>
      </c>
      <c r="AG870" s="323" t="str">
        <f>IF('FRONT PAGE'!$A$1="www.fly-logics.com",IF(SUM(AG859:AG869)=0," ",SUM(AG859:AG869)),0)</f>
        <v xml:space="preserve"> </v>
      </c>
      <c r="AH870" s="520" t="str">
        <f>IF('FRONT PAGE'!$A$1="www.fly-logics.com","I certify that all the data in this
logbook are accurate",0)</f>
        <v>I certify that all the data in this
logbook are accurate</v>
      </c>
      <c r="AI870" s="521"/>
      <c r="AJ870" s="521"/>
      <c r="AK870" s="522"/>
      <c r="AL870" s="385"/>
      <c r="AM870" s="386"/>
      <c r="AN870" s="385"/>
      <c r="AT870" s="364" t="e">
        <f t="shared" si="821"/>
        <v>#N/A</v>
      </c>
      <c r="AU870" s="365" t="e">
        <f t="shared" si="822"/>
        <v>#N/A</v>
      </c>
      <c r="AV870" s="372" t="str">
        <f t="shared" ca="1" si="796"/>
        <v/>
      </c>
      <c r="AW870" s="364" t="e">
        <f t="shared" ca="1" si="797"/>
        <v>#N/A</v>
      </c>
      <c r="AX870" s="373" t="e">
        <f t="shared" ca="1" si="798"/>
        <v>#N/A</v>
      </c>
      <c r="AY870" s="98" t="e">
        <f t="shared" si="823"/>
        <v>#N/A</v>
      </c>
      <c r="AZ870" s="373" t="e">
        <f t="shared" si="824"/>
        <v>#N/A</v>
      </c>
      <c r="BA870" s="363"/>
      <c r="BC870" s="377"/>
    </row>
    <row r="871" spans="1:70" ht="26.25" customHeight="1" x14ac:dyDescent="0.2">
      <c r="A871" s="505">
        <f>AL855</f>
        <v>0</v>
      </c>
      <c r="B871" s="525"/>
      <c r="C871" s="525"/>
      <c r="D871" s="525"/>
      <c r="E871" s="526"/>
      <c r="F871" s="530" t="str">
        <f>IF('FRONT PAGE'!$A$1="www.fly-logics.com","TOTAL PREVIOUS LOGBOOK",0)</f>
        <v>TOTAL PREVIOUS LOGBOOK</v>
      </c>
      <c r="G871" s="531"/>
      <c r="H871" s="532"/>
      <c r="I871" s="333">
        <f>I858</f>
        <v>33.75</v>
      </c>
      <c r="J871" s="334">
        <f t="shared" ref="J871:Q871" si="825">J858</f>
        <v>33.75</v>
      </c>
      <c r="K871" s="335" t="str">
        <f t="shared" si="825"/>
        <v xml:space="preserve"> </v>
      </c>
      <c r="L871" s="336" t="str">
        <f t="shared" si="825"/>
        <v xml:space="preserve"> </v>
      </c>
      <c r="M871" s="335" t="str">
        <f t="shared" si="825"/>
        <v xml:space="preserve"> </v>
      </c>
      <c r="N871" s="336" t="str">
        <f t="shared" si="825"/>
        <v xml:space="preserve"> </v>
      </c>
      <c r="O871" s="335" t="str">
        <f t="shared" si="825"/>
        <v xml:space="preserve"> </v>
      </c>
      <c r="P871" s="336" t="str">
        <f t="shared" si="825"/>
        <v xml:space="preserve"> </v>
      </c>
      <c r="Q871" s="337" t="str">
        <f t="shared" si="825"/>
        <v xml:space="preserve"> </v>
      </c>
      <c r="R871" s="288">
        <v>10</v>
      </c>
      <c r="S871" s="331" t="str">
        <f>S858</f>
        <v xml:space="preserve"> </v>
      </c>
      <c r="T871" s="239">
        <f t="shared" ref="T871:AG871" si="826">T858</f>
        <v>13.75</v>
      </c>
      <c r="U871" s="239">
        <f t="shared" si="826"/>
        <v>20</v>
      </c>
      <c r="V871" s="240">
        <f t="shared" si="826"/>
        <v>5</v>
      </c>
      <c r="W871" s="241" t="str">
        <f t="shared" si="826"/>
        <v xml:space="preserve"> </v>
      </c>
      <c r="X871" s="239" t="str">
        <f t="shared" si="826"/>
        <v xml:space="preserve"> </v>
      </c>
      <c r="Y871" s="242">
        <f t="shared" si="826"/>
        <v>5</v>
      </c>
      <c r="Z871" s="239" t="str">
        <f t="shared" si="826"/>
        <v xml:space="preserve"> </v>
      </c>
      <c r="AA871" s="242">
        <f t="shared" si="826"/>
        <v>3.75</v>
      </c>
      <c r="AB871" s="240" t="str">
        <f t="shared" si="826"/>
        <v xml:space="preserve"> </v>
      </c>
      <c r="AC871" s="243">
        <f t="shared" si="826"/>
        <v>14</v>
      </c>
      <c r="AD871" s="244" t="str">
        <f t="shared" si="826"/>
        <v xml:space="preserve"> </v>
      </c>
      <c r="AE871" s="244">
        <f t="shared" si="826"/>
        <v>14</v>
      </c>
      <c r="AF871" s="245" t="str">
        <f t="shared" si="826"/>
        <v xml:space="preserve"> </v>
      </c>
      <c r="AG871" s="332">
        <f t="shared" si="826"/>
        <v>17</v>
      </c>
      <c r="AH871" s="507"/>
      <c r="AI871" s="508"/>
      <c r="AJ871" s="508"/>
      <c r="AK871" s="509"/>
      <c r="AL871" s="385"/>
      <c r="AM871" s="386"/>
      <c r="AN871" s="385"/>
      <c r="AT871" s="364" t="e">
        <f t="shared" si="821"/>
        <v>#N/A</v>
      </c>
      <c r="AU871" s="365" t="e">
        <f t="shared" si="822"/>
        <v>#N/A</v>
      </c>
      <c r="AV871" s="372" t="str">
        <f t="shared" ca="1" si="796"/>
        <v/>
      </c>
      <c r="AW871" s="364" t="e">
        <f t="shared" ca="1" si="797"/>
        <v>#N/A</v>
      </c>
      <c r="AX871" s="373" t="e">
        <f t="shared" ca="1" si="798"/>
        <v>#N/A</v>
      </c>
      <c r="AY871" s="98" t="e">
        <f t="shared" si="823"/>
        <v>#N/A</v>
      </c>
      <c r="AZ871" s="373" t="e">
        <f t="shared" si="824"/>
        <v>#N/A</v>
      </c>
      <c r="BA871" s="363"/>
      <c r="BC871" s="377"/>
    </row>
    <row r="872" spans="1:70" ht="26.25" customHeight="1" thickBot="1" x14ac:dyDescent="0.25">
      <c r="A872" s="506"/>
      <c r="B872" s="512" t="str">
        <f>IF('FRONT PAGE'!$A$1="www.fly-logics.com","Authority certifying flight hours 
STAMP &amp; SIGNATURE",0)</f>
        <v>Authority certifying flight hours 
STAMP &amp; SIGNATURE</v>
      </c>
      <c r="C872" s="512"/>
      <c r="D872" s="512"/>
      <c r="E872" s="513"/>
      <c r="F872" s="533" t="str">
        <f>IF('FRONT PAGE'!$A$1="www.fly-logics.com","TOTAL TO DATE",0)</f>
        <v>TOTAL TO DATE</v>
      </c>
      <c r="G872" s="534"/>
      <c r="H872" s="535"/>
      <c r="I872" s="32">
        <f t="shared" ref="I872:Q872" si="827">IF(SUM(I870:I871)=0," ",SUM(I870:I871))</f>
        <v>33.75</v>
      </c>
      <c r="J872" s="27">
        <f t="shared" si="827"/>
        <v>33.75</v>
      </c>
      <c r="K872" s="24" t="str">
        <f t="shared" si="827"/>
        <v xml:space="preserve"> </v>
      </c>
      <c r="L872" s="25" t="str">
        <f t="shared" si="827"/>
        <v xml:space="preserve"> </v>
      </c>
      <c r="M872" s="24" t="str">
        <f t="shared" si="827"/>
        <v xml:space="preserve"> </v>
      </c>
      <c r="N872" s="25" t="str">
        <f t="shared" si="827"/>
        <v xml:space="preserve"> </v>
      </c>
      <c r="O872" s="24" t="str">
        <f t="shared" si="827"/>
        <v xml:space="preserve"> </v>
      </c>
      <c r="P872" s="25" t="str">
        <f t="shared" si="827"/>
        <v xml:space="preserve"> </v>
      </c>
      <c r="Q872" s="26" t="str">
        <f t="shared" si="827"/>
        <v xml:space="preserve"> </v>
      </c>
      <c r="R872" s="289"/>
      <c r="S872" s="27" t="str">
        <f t="shared" ref="S872:AG872" si="828">IF(SUM(S870:S871)=0," ",SUM(S870:S871))</f>
        <v xml:space="preserve"> </v>
      </c>
      <c r="T872" s="24">
        <f t="shared" si="828"/>
        <v>13.75</v>
      </c>
      <c r="U872" s="24">
        <f t="shared" si="828"/>
        <v>20</v>
      </c>
      <c r="V872" s="26">
        <f t="shared" si="828"/>
        <v>5</v>
      </c>
      <c r="W872" s="27" t="str">
        <f t="shared" si="828"/>
        <v xml:space="preserve"> </v>
      </c>
      <c r="X872" s="24" t="str">
        <f t="shared" si="828"/>
        <v xml:space="preserve"> </v>
      </c>
      <c r="Y872" s="25">
        <f t="shared" si="828"/>
        <v>5</v>
      </c>
      <c r="Z872" s="24" t="str">
        <f t="shared" si="828"/>
        <v xml:space="preserve"> </v>
      </c>
      <c r="AA872" s="25">
        <f t="shared" si="828"/>
        <v>3.75</v>
      </c>
      <c r="AB872" s="26" t="str">
        <f t="shared" si="828"/>
        <v xml:space="preserve"> </v>
      </c>
      <c r="AC872" s="30">
        <f t="shared" si="828"/>
        <v>14</v>
      </c>
      <c r="AD872" s="28" t="str">
        <f t="shared" si="828"/>
        <v xml:space="preserve"> </v>
      </c>
      <c r="AE872" s="28">
        <f t="shared" si="828"/>
        <v>14</v>
      </c>
      <c r="AF872" s="31" t="str">
        <f t="shared" si="828"/>
        <v xml:space="preserve"> </v>
      </c>
      <c r="AG872" s="33">
        <f t="shared" si="828"/>
        <v>17</v>
      </c>
      <c r="AH872" s="514" t="str">
        <f>IF('FRONT PAGE'!$A$1="www.fly-logics.com","_____________________________
PILOT SIGNATURE",0)</f>
        <v>_____________________________
PILOT SIGNATURE</v>
      </c>
      <c r="AI872" s="515"/>
      <c r="AJ872" s="515"/>
      <c r="AK872" s="330">
        <f>A870</f>
        <v>62</v>
      </c>
      <c r="AL872" s="387"/>
      <c r="AM872" s="388"/>
      <c r="AN872" s="387"/>
      <c r="AT872" s="364" t="e">
        <f t="shared" si="821"/>
        <v>#N/A</v>
      </c>
      <c r="AU872" s="365" t="e">
        <f t="shared" si="822"/>
        <v>#N/A</v>
      </c>
      <c r="AV872" s="372" t="str">
        <f t="shared" ca="1" si="796"/>
        <v/>
      </c>
      <c r="AW872" s="364" t="e">
        <f t="shared" ca="1" si="797"/>
        <v>#N/A</v>
      </c>
      <c r="AX872" s="373" t="e">
        <f t="shared" ca="1" si="798"/>
        <v>#N/A</v>
      </c>
      <c r="AY872" s="98" t="e">
        <f t="shared" si="823"/>
        <v>#N/A</v>
      </c>
      <c r="AZ872" s="373" t="e">
        <f t="shared" si="824"/>
        <v>#N/A</v>
      </c>
      <c r="BA872" s="363"/>
      <c r="BC872" s="377"/>
    </row>
    <row r="873" spans="1:70" s="50" customFormat="1" ht="27.75" customHeight="1" x14ac:dyDescent="0.2">
      <c r="A873" s="29">
        <f>A868+1</f>
        <v>621</v>
      </c>
      <c r="B873" s="39"/>
      <c r="C873" s="40"/>
      <c r="D873" s="41"/>
      <c r="E873" s="42"/>
      <c r="F873" s="43"/>
      <c r="G873" s="44"/>
      <c r="H873" s="45"/>
      <c r="I873" s="281"/>
      <c r="J873" s="277"/>
      <c r="K873" s="278"/>
      <c r="L873" s="279"/>
      <c r="M873" s="278"/>
      <c r="N873" s="279"/>
      <c r="O873" s="278"/>
      <c r="P873" s="279"/>
      <c r="Q873" s="150"/>
      <c r="R873" s="285"/>
      <c r="S873" s="46"/>
      <c r="T873" s="47"/>
      <c r="U873" s="47"/>
      <c r="V873" s="48"/>
      <c r="W873" s="293"/>
      <c r="X873" s="278"/>
      <c r="Y873" s="279"/>
      <c r="Z873" s="278"/>
      <c r="AA873" s="279"/>
      <c r="AB873" s="150"/>
      <c r="AC873" s="282"/>
      <c r="AD873" s="283"/>
      <c r="AE873" s="283"/>
      <c r="AF873" s="284"/>
      <c r="AG873" s="49"/>
      <c r="AH873" s="48"/>
      <c r="AI873" s="516"/>
      <c r="AJ873" s="516"/>
      <c r="AK873" s="517"/>
      <c r="AL873" s="100"/>
      <c r="AM873" s="382" t="str">
        <f t="shared" ref="AM873:AM882" si="829">IF(B873=0," ",TEXT(B873,"MMM"))</f>
        <v xml:space="preserve"> </v>
      </c>
      <c r="AN873" s="95" t="str">
        <f t="shared" ref="AN873:AN882" si="830">IF(B873=0," ",YEAR(B873))</f>
        <v xml:space="preserve"> </v>
      </c>
      <c r="AO873" s="365"/>
      <c r="AP873" s="365"/>
      <c r="AQ873" s="256"/>
      <c r="AR873" s="365"/>
      <c r="AS873" s="365"/>
      <c r="AT873" s="364" t="e">
        <f t="shared" si="821"/>
        <v>#N/A</v>
      </c>
      <c r="AU873" s="365" t="e">
        <f t="shared" si="822"/>
        <v>#N/A</v>
      </c>
      <c r="AV873" s="372" t="str">
        <f t="shared" ca="1" si="796"/>
        <v/>
      </c>
      <c r="AW873" s="364" t="e">
        <f t="shared" ca="1" si="797"/>
        <v>#N/A</v>
      </c>
      <c r="AX873" s="373" t="e">
        <f t="shared" ca="1" si="798"/>
        <v>#N/A</v>
      </c>
      <c r="AY873" s="98" t="e">
        <f t="shared" si="823"/>
        <v>#N/A</v>
      </c>
      <c r="AZ873" s="373" t="e">
        <f t="shared" si="824"/>
        <v>#N/A</v>
      </c>
      <c r="BA873" s="363"/>
      <c r="BB873" s="365"/>
      <c r="BC873" s="377"/>
      <c r="BD873" s="365"/>
      <c r="BE873" s="365"/>
      <c r="BF873" s="365"/>
      <c r="BG873" s="365"/>
      <c r="BH873" s="365"/>
      <c r="BI873" s="365"/>
      <c r="BJ873" s="365"/>
      <c r="BK873" s="365"/>
      <c r="BL873" s="376"/>
      <c r="BM873" s="376"/>
      <c r="BN873" s="260"/>
      <c r="BO873" s="260"/>
      <c r="BP873" s="260"/>
      <c r="BQ873" s="263"/>
      <c r="BR873" s="263"/>
    </row>
    <row r="874" spans="1:70" s="50" customFormat="1" ht="27.75" customHeight="1" x14ac:dyDescent="0.2">
      <c r="A874" s="22">
        <f>A873+1</f>
        <v>622</v>
      </c>
      <c r="B874" s="51"/>
      <c r="C874" s="52"/>
      <c r="D874" s="53"/>
      <c r="E874" s="54"/>
      <c r="F874" s="55"/>
      <c r="G874" s="56"/>
      <c r="H874" s="57"/>
      <c r="I874" s="275"/>
      <c r="J874" s="58"/>
      <c r="K874" s="59"/>
      <c r="L874" s="60"/>
      <c r="M874" s="59"/>
      <c r="N874" s="60"/>
      <c r="O874" s="59"/>
      <c r="P874" s="60"/>
      <c r="Q874" s="61"/>
      <c r="R874" s="286"/>
      <c r="S874" s="58"/>
      <c r="T874" s="59"/>
      <c r="U874" s="59"/>
      <c r="V874" s="61"/>
      <c r="W874" s="294"/>
      <c r="X874" s="59"/>
      <c r="Y874" s="60"/>
      <c r="Z874" s="59"/>
      <c r="AA874" s="60"/>
      <c r="AB874" s="61"/>
      <c r="AC874" s="62"/>
      <c r="AD874" s="63"/>
      <c r="AE874" s="63"/>
      <c r="AF874" s="64"/>
      <c r="AG874" s="65"/>
      <c r="AH874" s="61"/>
      <c r="AI874" s="510"/>
      <c r="AJ874" s="510"/>
      <c r="AK874" s="511"/>
      <c r="AL874" s="100"/>
      <c r="AM874" s="382" t="str">
        <f t="shared" si="829"/>
        <v xml:space="preserve"> </v>
      </c>
      <c r="AN874" s="95" t="str">
        <f t="shared" si="830"/>
        <v xml:space="preserve"> </v>
      </c>
      <c r="AO874" s="365"/>
      <c r="AP874" s="365"/>
      <c r="AQ874" s="256"/>
      <c r="AR874" s="365"/>
      <c r="AS874" s="365"/>
      <c r="AT874" s="364" t="e">
        <f t="shared" si="821"/>
        <v>#N/A</v>
      </c>
      <c r="AU874" s="365" t="e">
        <f t="shared" si="822"/>
        <v>#N/A</v>
      </c>
      <c r="AV874" s="372" t="str">
        <f t="shared" ca="1" si="796"/>
        <v/>
      </c>
      <c r="AW874" s="364" t="e">
        <f t="shared" ca="1" si="797"/>
        <v>#N/A</v>
      </c>
      <c r="AX874" s="373" t="e">
        <f t="shared" ca="1" si="798"/>
        <v>#N/A</v>
      </c>
      <c r="AY874" s="98" t="e">
        <f t="shared" si="823"/>
        <v>#N/A</v>
      </c>
      <c r="AZ874" s="373" t="e">
        <f t="shared" si="824"/>
        <v>#N/A</v>
      </c>
      <c r="BA874" s="363"/>
      <c r="BB874" s="365"/>
      <c r="BC874" s="377"/>
      <c r="BD874" s="365"/>
      <c r="BE874" s="365"/>
      <c r="BF874" s="365"/>
      <c r="BG874" s="365"/>
      <c r="BH874" s="365"/>
      <c r="BI874" s="365"/>
      <c r="BJ874" s="365"/>
      <c r="BK874" s="365"/>
      <c r="BL874" s="376"/>
      <c r="BM874" s="376"/>
      <c r="BN874" s="260"/>
      <c r="BO874" s="260"/>
      <c r="BP874" s="260"/>
      <c r="BQ874" s="263"/>
      <c r="BR874" s="263"/>
    </row>
    <row r="875" spans="1:70" s="50" customFormat="1" ht="27.75" customHeight="1" x14ac:dyDescent="0.2">
      <c r="A875" s="22">
        <f t="shared" ref="A875:A882" si="831">A874+1</f>
        <v>623</v>
      </c>
      <c r="B875" s="51"/>
      <c r="C875" s="52"/>
      <c r="D875" s="53"/>
      <c r="E875" s="54"/>
      <c r="F875" s="55"/>
      <c r="G875" s="56"/>
      <c r="H875" s="57"/>
      <c r="I875" s="275"/>
      <c r="J875" s="58"/>
      <c r="K875" s="59"/>
      <c r="L875" s="60"/>
      <c r="M875" s="59"/>
      <c r="N875" s="60"/>
      <c r="O875" s="59"/>
      <c r="P875" s="60"/>
      <c r="Q875" s="61"/>
      <c r="R875" s="286"/>
      <c r="S875" s="58"/>
      <c r="T875" s="59"/>
      <c r="U875" s="59"/>
      <c r="V875" s="61"/>
      <c r="W875" s="294"/>
      <c r="X875" s="59"/>
      <c r="Y875" s="60"/>
      <c r="Z875" s="59"/>
      <c r="AA875" s="60"/>
      <c r="AB875" s="61"/>
      <c r="AC875" s="62"/>
      <c r="AD875" s="63"/>
      <c r="AE875" s="63"/>
      <c r="AF875" s="64"/>
      <c r="AG875" s="65"/>
      <c r="AH875" s="61"/>
      <c r="AI875" s="510"/>
      <c r="AJ875" s="510"/>
      <c r="AK875" s="511"/>
      <c r="AL875" s="100"/>
      <c r="AM875" s="382" t="str">
        <f t="shared" si="829"/>
        <v xml:space="preserve"> </v>
      </c>
      <c r="AN875" s="95" t="str">
        <f t="shared" si="830"/>
        <v xml:space="preserve"> </v>
      </c>
      <c r="AO875" s="365"/>
      <c r="AP875" s="365"/>
      <c r="AQ875" s="256"/>
      <c r="AR875" s="365"/>
      <c r="AS875" s="365"/>
      <c r="AT875" s="364" t="e">
        <f t="shared" ref="AT875:AT884" si="832">IF(ISBLANK($B1223),NA(),$B1223)</f>
        <v>#N/A</v>
      </c>
      <c r="AU875" s="365" t="e">
        <f t="shared" ref="AU875:AU884" si="833">IF(ISBLANK($I1223),NA(),$I1223)</f>
        <v>#N/A</v>
      </c>
      <c r="AV875" s="372" t="str">
        <f t="shared" ca="1" si="796"/>
        <v/>
      </c>
      <c r="AW875" s="364" t="e">
        <f t="shared" ca="1" si="797"/>
        <v>#N/A</v>
      </c>
      <c r="AX875" s="373" t="e">
        <f t="shared" ca="1" si="798"/>
        <v>#N/A</v>
      </c>
      <c r="AY875" s="98" t="e">
        <f>IF(S1223=0,NA(),S1223)</f>
        <v>#N/A</v>
      </c>
      <c r="AZ875" s="373" t="e">
        <f>IF(V1223=0,NA(),V1223)</f>
        <v>#N/A</v>
      </c>
      <c r="BA875" s="363"/>
      <c r="BB875" s="365"/>
      <c r="BC875" s="377"/>
      <c r="BD875" s="365"/>
      <c r="BE875" s="365"/>
      <c r="BF875" s="365"/>
      <c r="BG875" s="365"/>
      <c r="BH875" s="365"/>
      <c r="BI875" s="365"/>
      <c r="BJ875" s="365"/>
      <c r="BK875" s="365"/>
      <c r="BL875" s="376"/>
      <c r="BM875" s="376"/>
      <c r="BN875" s="260"/>
      <c r="BO875" s="260"/>
      <c r="BP875" s="260"/>
      <c r="BQ875" s="263"/>
      <c r="BR875" s="263"/>
    </row>
    <row r="876" spans="1:70" s="50" customFormat="1" ht="27.75" customHeight="1" x14ac:dyDescent="0.2">
      <c r="A876" s="22">
        <f t="shared" si="831"/>
        <v>624</v>
      </c>
      <c r="B876" s="51"/>
      <c r="C876" s="52"/>
      <c r="D876" s="53"/>
      <c r="E876" s="54"/>
      <c r="F876" s="55"/>
      <c r="G876" s="56"/>
      <c r="H876" s="57"/>
      <c r="I876" s="275"/>
      <c r="J876" s="58"/>
      <c r="K876" s="59"/>
      <c r="L876" s="60"/>
      <c r="M876" s="59"/>
      <c r="N876" s="60"/>
      <c r="O876" s="59"/>
      <c r="P876" s="60"/>
      <c r="Q876" s="61"/>
      <c r="R876" s="286"/>
      <c r="S876" s="58"/>
      <c r="T876" s="59"/>
      <c r="U876" s="59"/>
      <c r="V876" s="61"/>
      <c r="W876" s="294"/>
      <c r="X876" s="59"/>
      <c r="Y876" s="60"/>
      <c r="Z876" s="59"/>
      <c r="AA876" s="60"/>
      <c r="AB876" s="61"/>
      <c r="AC876" s="62"/>
      <c r="AD876" s="63"/>
      <c r="AE876" s="63"/>
      <c r="AF876" s="64"/>
      <c r="AG876" s="65"/>
      <c r="AH876" s="61"/>
      <c r="AI876" s="510"/>
      <c r="AJ876" s="510"/>
      <c r="AK876" s="511"/>
      <c r="AL876" s="100"/>
      <c r="AM876" s="382" t="str">
        <f t="shared" si="829"/>
        <v xml:space="preserve"> </v>
      </c>
      <c r="AN876" s="95" t="str">
        <f t="shared" si="830"/>
        <v xml:space="preserve"> </v>
      </c>
      <c r="AO876" s="365"/>
      <c r="AP876" s="365"/>
      <c r="AQ876" s="256"/>
      <c r="AR876" s="365"/>
      <c r="AS876" s="365"/>
      <c r="AT876" s="364" t="e">
        <f t="shared" si="832"/>
        <v>#N/A</v>
      </c>
      <c r="AU876" s="365" t="e">
        <f t="shared" si="833"/>
        <v>#N/A</v>
      </c>
      <c r="AV876" s="372" t="str">
        <f t="shared" ca="1" si="796"/>
        <v/>
      </c>
      <c r="AW876" s="364" t="e">
        <f t="shared" ca="1" si="797"/>
        <v>#N/A</v>
      </c>
      <c r="AX876" s="373" t="e">
        <f t="shared" ca="1" si="798"/>
        <v>#N/A</v>
      </c>
      <c r="AY876" s="98" t="e">
        <f t="shared" ref="AY876:AY884" si="834">IF(S1224=0,NA(),S1224)</f>
        <v>#N/A</v>
      </c>
      <c r="AZ876" s="373" t="e">
        <f t="shared" ref="AZ876:AZ884" si="835">IF(V1224=0,NA(),V1224)</f>
        <v>#N/A</v>
      </c>
      <c r="BA876" s="363"/>
      <c r="BB876" s="365"/>
      <c r="BC876" s="377"/>
      <c r="BD876" s="365"/>
      <c r="BE876" s="365"/>
      <c r="BF876" s="365"/>
      <c r="BG876" s="365"/>
      <c r="BH876" s="365"/>
      <c r="BI876" s="365"/>
      <c r="BJ876" s="365"/>
      <c r="BK876" s="365"/>
      <c r="BL876" s="376"/>
      <c r="BM876" s="376"/>
      <c r="BN876" s="260"/>
      <c r="BO876" s="260"/>
      <c r="BP876" s="260"/>
      <c r="BQ876" s="263"/>
      <c r="BR876" s="263"/>
    </row>
    <row r="877" spans="1:70" s="50" customFormat="1" ht="27.75" customHeight="1" x14ac:dyDescent="0.2">
      <c r="A877" s="22">
        <f t="shared" si="831"/>
        <v>625</v>
      </c>
      <c r="B877" s="51"/>
      <c r="C877" s="52"/>
      <c r="D877" s="53"/>
      <c r="E877" s="54"/>
      <c r="F877" s="55"/>
      <c r="G877" s="56"/>
      <c r="H877" s="57"/>
      <c r="I877" s="275"/>
      <c r="J877" s="58"/>
      <c r="K877" s="59"/>
      <c r="L877" s="60"/>
      <c r="M877" s="59"/>
      <c r="N877" s="60"/>
      <c r="O877" s="59"/>
      <c r="P877" s="60"/>
      <c r="Q877" s="61"/>
      <c r="R877" s="286"/>
      <c r="S877" s="58"/>
      <c r="T877" s="59"/>
      <c r="U877" s="59"/>
      <c r="V877" s="61"/>
      <c r="W877" s="294"/>
      <c r="X877" s="59"/>
      <c r="Y877" s="60"/>
      <c r="Z877" s="59"/>
      <c r="AA877" s="60"/>
      <c r="AB877" s="61"/>
      <c r="AC877" s="62"/>
      <c r="AD877" s="63"/>
      <c r="AE877" s="63"/>
      <c r="AF877" s="64"/>
      <c r="AG877" s="65"/>
      <c r="AH877" s="61"/>
      <c r="AI877" s="510"/>
      <c r="AJ877" s="510"/>
      <c r="AK877" s="511"/>
      <c r="AL877" s="100"/>
      <c r="AM877" s="382" t="str">
        <f t="shared" si="829"/>
        <v xml:space="preserve"> </v>
      </c>
      <c r="AN877" s="95" t="str">
        <f t="shared" si="830"/>
        <v xml:space="preserve"> </v>
      </c>
      <c r="AO877" s="365"/>
      <c r="AP877" s="365"/>
      <c r="AQ877" s="256"/>
      <c r="AR877" s="365"/>
      <c r="AS877" s="365"/>
      <c r="AT877" s="364" t="e">
        <f t="shared" si="832"/>
        <v>#N/A</v>
      </c>
      <c r="AU877" s="365" t="e">
        <f t="shared" si="833"/>
        <v>#N/A</v>
      </c>
      <c r="AV877" s="372" t="str">
        <f t="shared" ca="1" si="796"/>
        <v/>
      </c>
      <c r="AW877" s="364" t="e">
        <f t="shared" ca="1" si="797"/>
        <v>#N/A</v>
      </c>
      <c r="AX877" s="373" t="e">
        <f t="shared" ca="1" si="798"/>
        <v>#N/A</v>
      </c>
      <c r="AY877" s="98" t="e">
        <f t="shared" si="834"/>
        <v>#N/A</v>
      </c>
      <c r="AZ877" s="373" t="e">
        <f t="shared" si="835"/>
        <v>#N/A</v>
      </c>
      <c r="BA877" s="363"/>
      <c r="BB877" s="365"/>
      <c r="BC877" s="377"/>
      <c r="BD877" s="365"/>
      <c r="BE877" s="365"/>
      <c r="BF877" s="365"/>
      <c r="BG877" s="365"/>
      <c r="BH877" s="365"/>
      <c r="BI877" s="365"/>
      <c r="BJ877" s="365"/>
      <c r="BK877" s="365"/>
      <c r="BL877" s="376"/>
      <c r="BM877" s="376"/>
      <c r="BN877" s="260"/>
      <c r="BO877" s="260"/>
      <c r="BP877" s="260"/>
      <c r="BQ877" s="263"/>
      <c r="BR877" s="263"/>
    </row>
    <row r="878" spans="1:70" s="50" customFormat="1" ht="27.75" customHeight="1" x14ac:dyDescent="0.2">
      <c r="A878" s="22">
        <f t="shared" si="831"/>
        <v>626</v>
      </c>
      <c r="B878" s="51"/>
      <c r="C878" s="52"/>
      <c r="D878" s="53"/>
      <c r="E878" s="54"/>
      <c r="F878" s="55"/>
      <c r="G878" s="56"/>
      <c r="H878" s="57"/>
      <c r="I878" s="275"/>
      <c r="J878" s="58"/>
      <c r="K878" s="59"/>
      <c r="L878" s="60"/>
      <c r="M878" s="59"/>
      <c r="N878" s="60"/>
      <c r="O878" s="59"/>
      <c r="P878" s="60"/>
      <c r="Q878" s="61"/>
      <c r="R878" s="286"/>
      <c r="S878" s="58"/>
      <c r="T878" s="59"/>
      <c r="U878" s="59"/>
      <c r="V878" s="61"/>
      <c r="W878" s="294"/>
      <c r="X878" s="59"/>
      <c r="Y878" s="60"/>
      <c r="Z878" s="59"/>
      <c r="AA878" s="60"/>
      <c r="AB878" s="61"/>
      <c r="AC878" s="62"/>
      <c r="AD878" s="63"/>
      <c r="AE878" s="63"/>
      <c r="AF878" s="64"/>
      <c r="AG878" s="65"/>
      <c r="AH878" s="61"/>
      <c r="AI878" s="510"/>
      <c r="AJ878" s="510"/>
      <c r="AK878" s="511"/>
      <c r="AL878" s="100"/>
      <c r="AM878" s="382" t="str">
        <f t="shared" si="829"/>
        <v xml:space="preserve"> </v>
      </c>
      <c r="AN878" s="95" t="str">
        <f t="shared" si="830"/>
        <v xml:space="preserve"> </v>
      </c>
      <c r="AO878" s="365"/>
      <c r="AP878" s="365"/>
      <c r="AQ878" s="256"/>
      <c r="AR878" s="365"/>
      <c r="AS878" s="365"/>
      <c r="AT878" s="364" t="e">
        <f t="shared" si="832"/>
        <v>#N/A</v>
      </c>
      <c r="AU878" s="365" t="e">
        <f t="shared" si="833"/>
        <v>#N/A</v>
      </c>
      <c r="AV878" s="372" t="str">
        <f t="shared" ca="1" si="796"/>
        <v/>
      </c>
      <c r="AW878" s="364" t="e">
        <f t="shared" ca="1" si="797"/>
        <v>#N/A</v>
      </c>
      <c r="AX878" s="373" t="e">
        <f t="shared" ca="1" si="798"/>
        <v>#N/A</v>
      </c>
      <c r="AY878" s="98" t="e">
        <f t="shared" si="834"/>
        <v>#N/A</v>
      </c>
      <c r="AZ878" s="373" t="e">
        <f t="shared" si="835"/>
        <v>#N/A</v>
      </c>
      <c r="BA878" s="363"/>
      <c r="BB878" s="365"/>
      <c r="BC878" s="377"/>
      <c r="BD878" s="365"/>
      <c r="BE878" s="365"/>
      <c r="BF878" s="365"/>
      <c r="BG878" s="365"/>
      <c r="BH878" s="365"/>
      <c r="BI878" s="365"/>
      <c r="BJ878" s="365"/>
      <c r="BK878" s="365"/>
      <c r="BL878" s="376"/>
      <c r="BM878" s="376"/>
      <c r="BN878" s="260"/>
      <c r="BO878" s="260"/>
      <c r="BP878" s="260"/>
      <c r="BQ878" s="263"/>
      <c r="BR878" s="263"/>
    </row>
    <row r="879" spans="1:70" s="50" customFormat="1" ht="27.75" customHeight="1" x14ac:dyDescent="0.2">
      <c r="A879" s="22">
        <f>A878+1</f>
        <v>627</v>
      </c>
      <c r="B879" s="51"/>
      <c r="C879" s="52"/>
      <c r="D879" s="53"/>
      <c r="E879" s="54"/>
      <c r="F879" s="55"/>
      <c r="G879" s="56"/>
      <c r="H879" s="57"/>
      <c r="I879" s="275"/>
      <c r="J879" s="58"/>
      <c r="K879" s="59"/>
      <c r="L879" s="60"/>
      <c r="M879" s="59"/>
      <c r="N879" s="60"/>
      <c r="O879" s="59"/>
      <c r="P879" s="60"/>
      <c r="Q879" s="61"/>
      <c r="R879" s="286"/>
      <c r="S879" s="58"/>
      <c r="T879" s="59"/>
      <c r="U879" s="59"/>
      <c r="V879" s="61"/>
      <c r="W879" s="294"/>
      <c r="X879" s="59"/>
      <c r="Y879" s="60"/>
      <c r="Z879" s="59"/>
      <c r="AA879" s="60"/>
      <c r="AB879" s="61"/>
      <c r="AC879" s="62"/>
      <c r="AD879" s="63"/>
      <c r="AE879" s="63"/>
      <c r="AF879" s="64"/>
      <c r="AG879" s="65"/>
      <c r="AH879" s="61"/>
      <c r="AI879" s="510"/>
      <c r="AJ879" s="510"/>
      <c r="AK879" s="511"/>
      <c r="AL879" s="100"/>
      <c r="AM879" s="382" t="str">
        <f t="shared" si="829"/>
        <v xml:space="preserve"> </v>
      </c>
      <c r="AN879" s="95" t="str">
        <f t="shared" si="830"/>
        <v xml:space="preserve"> </v>
      </c>
      <c r="AO879" s="365"/>
      <c r="AP879" s="365"/>
      <c r="AQ879" s="256"/>
      <c r="AR879" s="365"/>
      <c r="AS879" s="365"/>
      <c r="AT879" s="364" t="e">
        <f t="shared" si="832"/>
        <v>#N/A</v>
      </c>
      <c r="AU879" s="365" t="e">
        <f t="shared" si="833"/>
        <v>#N/A</v>
      </c>
      <c r="AV879" s="372" t="str">
        <f t="shared" ca="1" si="796"/>
        <v/>
      </c>
      <c r="AW879" s="364" t="e">
        <f t="shared" ca="1" si="797"/>
        <v>#N/A</v>
      </c>
      <c r="AX879" s="373" t="e">
        <f t="shared" ca="1" si="798"/>
        <v>#N/A</v>
      </c>
      <c r="AY879" s="98" t="e">
        <f t="shared" si="834"/>
        <v>#N/A</v>
      </c>
      <c r="AZ879" s="373" t="e">
        <f t="shared" si="835"/>
        <v>#N/A</v>
      </c>
      <c r="BA879" s="363"/>
      <c r="BB879" s="365"/>
      <c r="BC879" s="377"/>
      <c r="BD879" s="365"/>
      <c r="BE879" s="365"/>
      <c r="BF879" s="365"/>
      <c r="BG879" s="365"/>
      <c r="BH879" s="365"/>
      <c r="BI879" s="365"/>
      <c r="BJ879" s="365"/>
      <c r="BK879" s="365"/>
      <c r="BL879" s="376"/>
      <c r="BM879" s="376"/>
      <c r="BN879" s="260"/>
      <c r="BO879" s="260"/>
      <c r="BP879" s="260"/>
      <c r="BQ879" s="263"/>
      <c r="BR879" s="263"/>
    </row>
    <row r="880" spans="1:70" s="50" customFormat="1" ht="27.75" customHeight="1" x14ac:dyDescent="0.2">
      <c r="A880" s="22">
        <f t="shared" si="831"/>
        <v>628</v>
      </c>
      <c r="B880" s="51"/>
      <c r="C880" s="52"/>
      <c r="D880" s="53"/>
      <c r="E880" s="54"/>
      <c r="F880" s="55"/>
      <c r="G880" s="56"/>
      <c r="H880" s="57"/>
      <c r="I880" s="275"/>
      <c r="J880" s="58"/>
      <c r="K880" s="59"/>
      <c r="L880" s="60"/>
      <c r="M880" s="59"/>
      <c r="N880" s="60"/>
      <c r="O880" s="59"/>
      <c r="P880" s="60"/>
      <c r="Q880" s="61"/>
      <c r="R880" s="286"/>
      <c r="S880" s="58"/>
      <c r="T880" s="59"/>
      <c r="U880" s="59"/>
      <c r="V880" s="61"/>
      <c r="W880" s="294"/>
      <c r="X880" s="59"/>
      <c r="Y880" s="60"/>
      <c r="Z880" s="59"/>
      <c r="AA880" s="60"/>
      <c r="AB880" s="61"/>
      <c r="AC880" s="62"/>
      <c r="AD880" s="63"/>
      <c r="AE880" s="63"/>
      <c r="AF880" s="64"/>
      <c r="AG880" s="65"/>
      <c r="AH880" s="61"/>
      <c r="AI880" s="510"/>
      <c r="AJ880" s="510"/>
      <c r="AK880" s="511"/>
      <c r="AL880" s="100"/>
      <c r="AM880" s="382" t="str">
        <f t="shared" si="829"/>
        <v xml:space="preserve"> </v>
      </c>
      <c r="AN880" s="95" t="str">
        <f t="shared" si="830"/>
        <v xml:space="preserve"> </v>
      </c>
      <c r="AO880" s="365"/>
      <c r="AP880" s="365"/>
      <c r="AQ880" s="256"/>
      <c r="AR880" s="365"/>
      <c r="AS880" s="365"/>
      <c r="AT880" s="364" t="e">
        <f t="shared" si="832"/>
        <v>#N/A</v>
      </c>
      <c r="AU880" s="365" t="e">
        <f t="shared" si="833"/>
        <v>#N/A</v>
      </c>
      <c r="AV880" s="372" t="str">
        <f t="shared" ca="1" si="796"/>
        <v/>
      </c>
      <c r="AW880" s="364" t="e">
        <f t="shared" ca="1" si="797"/>
        <v>#N/A</v>
      </c>
      <c r="AX880" s="373" t="e">
        <f t="shared" ca="1" si="798"/>
        <v>#N/A</v>
      </c>
      <c r="AY880" s="98" t="e">
        <f t="shared" si="834"/>
        <v>#N/A</v>
      </c>
      <c r="AZ880" s="373" t="e">
        <f t="shared" si="835"/>
        <v>#N/A</v>
      </c>
      <c r="BA880" s="363"/>
      <c r="BB880" s="365"/>
      <c r="BC880" s="377"/>
      <c r="BD880" s="365"/>
      <c r="BE880" s="365"/>
      <c r="BF880" s="365"/>
      <c r="BG880" s="365"/>
      <c r="BH880" s="365"/>
      <c r="BI880" s="365"/>
      <c r="BJ880" s="365"/>
      <c r="BK880" s="365"/>
      <c r="BL880" s="376"/>
      <c r="BM880" s="376"/>
      <c r="BN880" s="260"/>
      <c r="BO880" s="260"/>
      <c r="BP880" s="260"/>
      <c r="BQ880" s="263"/>
      <c r="BR880" s="263"/>
    </row>
    <row r="881" spans="1:70" s="50" customFormat="1" ht="27.75" customHeight="1" x14ac:dyDescent="0.2">
      <c r="A881" s="22">
        <f t="shared" si="831"/>
        <v>629</v>
      </c>
      <c r="B881" s="51"/>
      <c r="C881" s="52"/>
      <c r="D881" s="53"/>
      <c r="E881" s="54"/>
      <c r="F881" s="55"/>
      <c r="G881" s="56"/>
      <c r="H881" s="57"/>
      <c r="I881" s="275"/>
      <c r="J881" s="58"/>
      <c r="K881" s="59"/>
      <c r="L881" s="60"/>
      <c r="M881" s="59"/>
      <c r="N881" s="60"/>
      <c r="O881" s="59"/>
      <c r="P881" s="60"/>
      <c r="Q881" s="61"/>
      <c r="R881" s="286"/>
      <c r="S881" s="58"/>
      <c r="T881" s="59"/>
      <c r="U881" s="59"/>
      <c r="V881" s="61"/>
      <c r="W881" s="294"/>
      <c r="X881" s="59"/>
      <c r="Y881" s="60"/>
      <c r="Z881" s="59"/>
      <c r="AA881" s="60"/>
      <c r="AB881" s="61"/>
      <c r="AC881" s="62"/>
      <c r="AD881" s="63"/>
      <c r="AE881" s="63"/>
      <c r="AF881" s="64"/>
      <c r="AG881" s="65"/>
      <c r="AH881" s="61"/>
      <c r="AI881" s="510"/>
      <c r="AJ881" s="510"/>
      <c r="AK881" s="511"/>
      <c r="AL881" s="100"/>
      <c r="AM881" s="382" t="str">
        <f t="shared" si="829"/>
        <v xml:space="preserve"> </v>
      </c>
      <c r="AN881" s="95" t="str">
        <f t="shared" si="830"/>
        <v xml:space="preserve"> </v>
      </c>
      <c r="AO881" s="365"/>
      <c r="AP881" s="365"/>
      <c r="AQ881" s="256"/>
      <c r="AR881" s="365"/>
      <c r="AS881" s="365"/>
      <c r="AT881" s="364" t="e">
        <f t="shared" si="832"/>
        <v>#N/A</v>
      </c>
      <c r="AU881" s="365" t="e">
        <f t="shared" si="833"/>
        <v>#N/A</v>
      </c>
      <c r="AV881" s="372" t="str">
        <f t="shared" ca="1" si="796"/>
        <v/>
      </c>
      <c r="AW881" s="364" t="e">
        <f t="shared" ca="1" si="797"/>
        <v>#N/A</v>
      </c>
      <c r="AX881" s="373" t="e">
        <f t="shared" ca="1" si="798"/>
        <v>#N/A</v>
      </c>
      <c r="AY881" s="98" t="e">
        <f t="shared" si="834"/>
        <v>#N/A</v>
      </c>
      <c r="AZ881" s="373" t="e">
        <f t="shared" si="835"/>
        <v>#N/A</v>
      </c>
      <c r="BA881" s="365"/>
      <c r="BB881" s="365"/>
      <c r="BC881" s="377"/>
      <c r="BD881" s="365"/>
      <c r="BE881" s="365"/>
      <c r="BF881" s="365"/>
      <c r="BG881" s="365"/>
      <c r="BH881" s="365"/>
      <c r="BI881" s="365"/>
      <c r="BJ881" s="365"/>
      <c r="BK881" s="365"/>
      <c r="BL881" s="376"/>
      <c r="BM881" s="376"/>
      <c r="BN881" s="260"/>
      <c r="BO881" s="260"/>
      <c r="BP881" s="260"/>
      <c r="BQ881" s="263"/>
      <c r="BR881" s="263"/>
    </row>
    <row r="882" spans="1:70" s="50" customFormat="1" ht="27.75" customHeight="1" thickBot="1" x14ac:dyDescent="0.25">
      <c r="A882" s="23">
        <f t="shared" si="831"/>
        <v>630</v>
      </c>
      <c r="B882" s="66"/>
      <c r="C882" s="67"/>
      <c r="D882" s="68"/>
      <c r="E882" s="69"/>
      <c r="F882" s="70"/>
      <c r="G882" s="71"/>
      <c r="H882" s="72"/>
      <c r="I882" s="276"/>
      <c r="J882" s="73"/>
      <c r="K882" s="74"/>
      <c r="L882" s="75"/>
      <c r="M882" s="74"/>
      <c r="N882" s="75"/>
      <c r="O882" s="74"/>
      <c r="P882" s="75"/>
      <c r="Q882" s="76"/>
      <c r="R882" s="287"/>
      <c r="S882" s="73"/>
      <c r="T882" s="74"/>
      <c r="U882" s="74"/>
      <c r="V882" s="76"/>
      <c r="W882" s="295"/>
      <c r="X882" s="74"/>
      <c r="Y882" s="75"/>
      <c r="Z882" s="74"/>
      <c r="AA882" s="75"/>
      <c r="AB882" s="76"/>
      <c r="AC882" s="77"/>
      <c r="AD882" s="78"/>
      <c r="AE882" s="78"/>
      <c r="AF882" s="79"/>
      <c r="AG882" s="80"/>
      <c r="AH882" s="76"/>
      <c r="AI882" s="518"/>
      <c r="AJ882" s="518"/>
      <c r="AK882" s="519"/>
      <c r="AL882" s="100"/>
      <c r="AM882" s="382" t="str">
        <f t="shared" si="829"/>
        <v xml:space="preserve"> </v>
      </c>
      <c r="AN882" s="95" t="str">
        <f t="shared" si="830"/>
        <v xml:space="preserve"> </v>
      </c>
      <c r="AO882" s="365"/>
      <c r="AP882" s="365"/>
      <c r="AQ882" s="256"/>
      <c r="AR882" s="365"/>
      <c r="AS882" s="365"/>
      <c r="AT882" s="364" t="e">
        <f t="shared" si="832"/>
        <v>#N/A</v>
      </c>
      <c r="AU882" s="365" t="e">
        <f t="shared" si="833"/>
        <v>#N/A</v>
      </c>
      <c r="AV882" s="372" t="str">
        <f t="shared" ca="1" si="796"/>
        <v/>
      </c>
      <c r="AW882" s="364" t="e">
        <f t="shared" ca="1" si="797"/>
        <v>#N/A</v>
      </c>
      <c r="AX882" s="373" t="e">
        <f t="shared" ca="1" si="798"/>
        <v>#N/A</v>
      </c>
      <c r="AY882" s="98" t="e">
        <f t="shared" si="834"/>
        <v>#N/A</v>
      </c>
      <c r="AZ882" s="373" t="e">
        <f t="shared" si="835"/>
        <v>#N/A</v>
      </c>
      <c r="BA882" s="365"/>
      <c r="BB882" s="365"/>
      <c r="BC882" s="377"/>
      <c r="BD882" s="365"/>
      <c r="BE882" s="365"/>
      <c r="BF882" s="365"/>
      <c r="BG882" s="365"/>
      <c r="BH882" s="365"/>
      <c r="BI882" s="365"/>
      <c r="BJ882" s="365"/>
      <c r="BK882" s="365"/>
      <c r="BL882" s="376"/>
      <c r="BM882" s="376"/>
      <c r="BN882" s="260"/>
      <c r="BO882" s="260"/>
      <c r="BP882" s="260"/>
      <c r="BQ882" s="263"/>
      <c r="BR882" s="263"/>
    </row>
    <row r="883" spans="1:70" ht="4.5" customHeight="1" thickBot="1" x14ac:dyDescent="0.25">
      <c r="A883" s="91">
        <f>AK886</f>
        <v>63</v>
      </c>
      <c r="B883" s="235"/>
      <c r="C883" s="235"/>
      <c r="D883" s="235"/>
      <c r="E883" s="235"/>
      <c r="F883" s="235"/>
      <c r="G883" s="235"/>
      <c r="H883" s="235"/>
      <c r="I883" s="235"/>
      <c r="J883" s="280"/>
      <c r="K883" s="280"/>
      <c r="L883" s="280"/>
      <c r="M883" s="280"/>
      <c r="N883" s="280"/>
      <c r="O883" s="280"/>
      <c r="P883" s="280"/>
      <c r="Q883" s="280"/>
      <c r="R883" s="280"/>
      <c r="S883" s="292"/>
      <c r="T883" s="292"/>
      <c r="U883" s="292"/>
      <c r="V883" s="292"/>
      <c r="W883" s="292"/>
      <c r="X883" s="292"/>
      <c r="Y883" s="292"/>
      <c r="Z883" s="292"/>
      <c r="AA883" s="292"/>
      <c r="AB883" s="292"/>
      <c r="AC883" s="292"/>
      <c r="AD883" s="236"/>
      <c r="AE883" s="237"/>
      <c r="AF883" s="236"/>
      <c r="AG883" s="238"/>
      <c r="AH883" s="536"/>
      <c r="AI883" s="537"/>
      <c r="AJ883" s="537"/>
      <c r="AK883" s="537"/>
      <c r="AL883" s="383"/>
      <c r="AM883" s="384"/>
      <c r="AN883" s="383"/>
      <c r="AT883" s="364" t="e">
        <f t="shared" si="832"/>
        <v>#N/A</v>
      </c>
      <c r="AU883" s="365" t="e">
        <f t="shared" si="833"/>
        <v>#N/A</v>
      </c>
      <c r="AV883" s="372" t="str">
        <f t="shared" ca="1" si="796"/>
        <v/>
      </c>
      <c r="AW883" s="364" t="e">
        <f t="shared" ca="1" si="797"/>
        <v>#N/A</v>
      </c>
      <c r="AX883" s="373" t="e">
        <f t="shared" ca="1" si="798"/>
        <v>#N/A</v>
      </c>
      <c r="AY883" s="98" t="e">
        <f t="shared" si="834"/>
        <v>#N/A</v>
      </c>
      <c r="AZ883" s="373" t="e">
        <f t="shared" si="835"/>
        <v>#N/A</v>
      </c>
      <c r="BC883" s="377"/>
    </row>
    <row r="884" spans="1:70" ht="26.25" customHeight="1" x14ac:dyDescent="0.2">
      <c r="A884" s="163">
        <f>A870+1</f>
        <v>63</v>
      </c>
      <c r="B884" s="523"/>
      <c r="C884" s="523"/>
      <c r="D884" s="523"/>
      <c r="E884" s="524"/>
      <c r="F884" s="527" t="str">
        <f>IF('FRONT PAGE'!$A$1="www.fly-logics.com","TOTAL PAGE",0)</f>
        <v>TOTAL PAGE</v>
      </c>
      <c r="G884" s="528"/>
      <c r="H884" s="529"/>
      <c r="I884" s="314" t="str">
        <f>IF('FRONT PAGE'!$A$1="www.fly-logics.com",IF(SUM(I873:I883)=0," ",SUM(I873:I883)),0)</f>
        <v xml:space="preserve"> </v>
      </c>
      <c r="J884" s="315" t="str">
        <f>IF('FRONT PAGE'!$A$1="www.fly-logics.com",IF(SUM(J873:J883)=0," ",SUM(J873:J883)),0)</f>
        <v xml:space="preserve"> </v>
      </c>
      <c r="K884" s="316" t="str">
        <f>IF('FRONT PAGE'!$A$1="www.fly-logics.com",IF(SUM(K873:K883)=0," ",SUM(K873:K883)),0)</f>
        <v xml:space="preserve"> </v>
      </c>
      <c r="L884" s="317" t="str">
        <f>IF('FRONT PAGE'!$A$1="www.fly-logics.com",IF(SUM(L873:L883)=0," ",SUM(L873:L883)),0)</f>
        <v xml:space="preserve"> </v>
      </c>
      <c r="M884" s="316" t="str">
        <f>IF('FRONT PAGE'!$A$1="www.fly-logics.com",IF(SUM(M873:M883)=0," ",SUM(M873:M883)),0)</f>
        <v xml:space="preserve"> </v>
      </c>
      <c r="N884" s="317" t="str">
        <f>IF('FRONT PAGE'!$A$1="www.fly-logics.com",IF(SUM(N873:N883)=0," ",SUM(N873:N883)),0)</f>
        <v xml:space="preserve"> </v>
      </c>
      <c r="O884" s="316" t="str">
        <f>IF('FRONT PAGE'!$A$1="www.fly-logics.com",IF(SUM(O873:O883)=0," ",SUM(O873:O883)),0)</f>
        <v xml:space="preserve"> </v>
      </c>
      <c r="P884" s="317" t="str">
        <f>IF('FRONT PAGE'!$A$1="www.fly-logics.com",IF(SUM(P873:P883)=0," ",SUM(P873:P883)),0)</f>
        <v xml:space="preserve"> </v>
      </c>
      <c r="Q884" s="318" t="str">
        <f>IF('FRONT PAGE'!$A$1="www.fly-logics.com",IF(SUM(Q873:Q883)=0," ",SUM(Q873:Q883)),0)</f>
        <v xml:space="preserve"> </v>
      </c>
      <c r="R884" s="319"/>
      <c r="S884" s="315" t="str">
        <f>IF('FRONT PAGE'!$A$1="www.fly-logics.com",IF(SUM(S873:S883)=0," ",SUM(S873:S883)),0)</f>
        <v xml:space="preserve"> </v>
      </c>
      <c r="T884" s="316" t="str">
        <f>IF('FRONT PAGE'!$A$1="www.fly-logics.com",IF(SUM(T873:T883)=0," ",SUM(T873:T883)),0)</f>
        <v xml:space="preserve"> </v>
      </c>
      <c r="U884" s="316" t="str">
        <f>IF('FRONT PAGE'!$A$1="www.fly-logics.com",IF(SUM(U873:U883)=0," ",SUM(U873:U883)),0)</f>
        <v xml:space="preserve"> </v>
      </c>
      <c r="V884" s="318" t="str">
        <f>IF('FRONT PAGE'!$A$1="www.fly-logics.com",IF(SUM(V873:V883)=0," ",SUM(V873:V883)),0)</f>
        <v xml:space="preserve"> </v>
      </c>
      <c r="W884" s="315" t="str">
        <f>IF('FRONT PAGE'!$A$1="www.fly-logics.com",IF(SUM(W873:W883)=0," ",SUM(W873:W883)),0)</f>
        <v xml:space="preserve"> </v>
      </c>
      <c r="X884" s="316" t="str">
        <f>IF('FRONT PAGE'!$A$1="www.fly-logics.com",IF(SUM(X873:X883)=0," ",SUM(X873:X883)),0)</f>
        <v xml:space="preserve"> </v>
      </c>
      <c r="Y884" s="317" t="str">
        <f>IF('FRONT PAGE'!$A$1="www.fly-logics.com",IF(SUM(Y873:Y883)=0," ",SUM(Y873:Y883)),0)</f>
        <v xml:space="preserve"> </v>
      </c>
      <c r="Z884" s="316" t="str">
        <f>IF('FRONT PAGE'!$A$1="www.fly-logics.com",IF(SUM(Z873:Z883)=0," ",SUM(Z873:Z883)),0)</f>
        <v xml:space="preserve"> </v>
      </c>
      <c r="AA884" s="317" t="str">
        <f>IF('FRONT PAGE'!$A$1="www.fly-logics.com",IF(SUM(AA873:AA883)=0," ",SUM(AA873:AA883)),0)</f>
        <v xml:space="preserve"> </v>
      </c>
      <c r="AB884" s="318" t="str">
        <f>IF('FRONT PAGE'!$A$1="www.fly-logics.com",IF(SUM(AB873:AB883)=0," ",SUM(AB873:AB883)),0)</f>
        <v xml:space="preserve"> </v>
      </c>
      <c r="AC884" s="329" t="str">
        <f>IF('FRONT PAGE'!$A$1="www.fly-logics.com",IF(SUM(AC873:AC883)=0," ",SUM(AC873:AC883)),0)</f>
        <v xml:space="preserve"> </v>
      </c>
      <c r="AD884" s="321" t="str">
        <f>IF('FRONT PAGE'!$A$1="www.fly-logics.com",IF(SUM(AD873:AD883)=0," ",SUM(AD873:AD883)),0)</f>
        <v xml:space="preserve"> </v>
      </c>
      <c r="AE884" s="321" t="str">
        <f>IF('FRONT PAGE'!$A$1="www.fly-logics.com",IF(SUM(AE873:AE883)=0," ",SUM(AE873:AE883)),0)</f>
        <v xml:space="preserve"> </v>
      </c>
      <c r="AF884" s="322" t="str">
        <f>IF('FRONT PAGE'!$A$1="www.fly-logics.com",IF(SUM(AF873:AF883)=0," ",SUM(AF873:AF883)),0)</f>
        <v xml:space="preserve"> </v>
      </c>
      <c r="AG884" s="323" t="str">
        <f>IF('FRONT PAGE'!$A$1="www.fly-logics.com",IF(SUM(AG873:AG883)=0," ",SUM(AG873:AG883)),0)</f>
        <v xml:space="preserve"> </v>
      </c>
      <c r="AH884" s="520" t="str">
        <f>IF('FRONT PAGE'!$A$1="www.fly-logics.com","I certify that all the data in this
logbook are accurate",0)</f>
        <v>I certify that all the data in this
logbook are accurate</v>
      </c>
      <c r="AI884" s="521"/>
      <c r="AJ884" s="521"/>
      <c r="AK884" s="522"/>
      <c r="AL884" s="385"/>
      <c r="AM884" s="386"/>
      <c r="AN884" s="385"/>
      <c r="AT884" s="364" t="e">
        <f t="shared" si="832"/>
        <v>#N/A</v>
      </c>
      <c r="AU884" s="365" t="e">
        <f t="shared" si="833"/>
        <v>#N/A</v>
      </c>
      <c r="AV884" s="372" t="str">
        <f t="shared" ca="1" si="796"/>
        <v/>
      </c>
      <c r="AW884" s="364" t="e">
        <f t="shared" ca="1" si="797"/>
        <v>#N/A</v>
      </c>
      <c r="AX884" s="373" t="e">
        <f t="shared" ca="1" si="798"/>
        <v>#N/A</v>
      </c>
      <c r="AY884" s="98" t="e">
        <f t="shared" si="834"/>
        <v>#N/A</v>
      </c>
      <c r="AZ884" s="373" t="e">
        <f t="shared" si="835"/>
        <v>#N/A</v>
      </c>
      <c r="BA884" s="363"/>
      <c r="BC884" s="377"/>
    </row>
    <row r="885" spans="1:70" ht="26.25" customHeight="1" x14ac:dyDescent="0.2">
      <c r="A885" s="505">
        <f>AL869</f>
        <v>0</v>
      </c>
      <c r="B885" s="525"/>
      <c r="C885" s="525"/>
      <c r="D885" s="525"/>
      <c r="E885" s="526"/>
      <c r="F885" s="530" t="str">
        <f>IF('FRONT PAGE'!$A$1="www.fly-logics.com","TOTAL PREVIOUS LOGBOOK",0)</f>
        <v>TOTAL PREVIOUS LOGBOOK</v>
      </c>
      <c r="G885" s="531"/>
      <c r="H885" s="532"/>
      <c r="I885" s="333">
        <f>I872</f>
        <v>33.75</v>
      </c>
      <c r="J885" s="334">
        <f t="shared" ref="J885:Q885" si="836">J872</f>
        <v>33.75</v>
      </c>
      <c r="K885" s="335" t="str">
        <f t="shared" si="836"/>
        <v xml:space="preserve"> </v>
      </c>
      <c r="L885" s="336" t="str">
        <f t="shared" si="836"/>
        <v xml:space="preserve"> </v>
      </c>
      <c r="M885" s="335" t="str">
        <f t="shared" si="836"/>
        <v xml:space="preserve"> </v>
      </c>
      <c r="N885" s="336" t="str">
        <f t="shared" si="836"/>
        <v xml:space="preserve"> </v>
      </c>
      <c r="O885" s="335" t="str">
        <f t="shared" si="836"/>
        <v xml:space="preserve"> </v>
      </c>
      <c r="P885" s="336" t="str">
        <f t="shared" si="836"/>
        <v xml:space="preserve"> </v>
      </c>
      <c r="Q885" s="337" t="str">
        <f t="shared" si="836"/>
        <v xml:space="preserve"> </v>
      </c>
      <c r="R885" s="288">
        <v>10</v>
      </c>
      <c r="S885" s="331" t="str">
        <f>S872</f>
        <v xml:space="preserve"> </v>
      </c>
      <c r="T885" s="239">
        <f t="shared" ref="T885:AG885" si="837">T872</f>
        <v>13.75</v>
      </c>
      <c r="U885" s="239">
        <f t="shared" si="837"/>
        <v>20</v>
      </c>
      <c r="V885" s="240">
        <f t="shared" si="837"/>
        <v>5</v>
      </c>
      <c r="W885" s="241" t="str">
        <f t="shared" si="837"/>
        <v xml:space="preserve"> </v>
      </c>
      <c r="X885" s="239" t="str">
        <f t="shared" si="837"/>
        <v xml:space="preserve"> </v>
      </c>
      <c r="Y885" s="242">
        <f t="shared" si="837"/>
        <v>5</v>
      </c>
      <c r="Z885" s="239" t="str">
        <f t="shared" si="837"/>
        <v xml:space="preserve"> </v>
      </c>
      <c r="AA885" s="242">
        <f t="shared" si="837"/>
        <v>3.75</v>
      </c>
      <c r="AB885" s="240" t="str">
        <f t="shared" si="837"/>
        <v xml:space="preserve"> </v>
      </c>
      <c r="AC885" s="243">
        <f t="shared" si="837"/>
        <v>14</v>
      </c>
      <c r="AD885" s="244" t="str">
        <f t="shared" si="837"/>
        <v xml:space="preserve"> </v>
      </c>
      <c r="AE885" s="244">
        <f t="shared" si="837"/>
        <v>14</v>
      </c>
      <c r="AF885" s="245" t="str">
        <f t="shared" si="837"/>
        <v xml:space="preserve"> </v>
      </c>
      <c r="AG885" s="332">
        <f t="shared" si="837"/>
        <v>17</v>
      </c>
      <c r="AH885" s="507"/>
      <c r="AI885" s="508"/>
      <c r="AJ885" s="508"/>
      <c r="AK885" s="509"/>
      <c r="AL885" s="385"/>
      <c r="AM885" s="386"/>
      <c r="AN885" s="385"/>
      <c r="AT885" s="364" t="e">
        <f t="shared" ref="AT885:AT894" si="838">IF(ISBLANK($B1237),NA(),$B1237)</f>
        <v>#N/A</v>
      </c>
      <c r="AU885" s="365" t="e">
        <f t="shared" ref="AU885:AU894" si="839">IF(ISBLANK($I1237),NA(),$I1237)</f>
        <v>#N/A</v>
      </c>
      <c r="AV885" s="372" t="str">
        <f t="shared" ca="1" si="796"/>
        <v/>
      </c>
      <c r="AW885" s="364" t="e">
        <f t="shared" ca="1" si="797"/>
        <v>#N/A</v>
      </c>
      <c r="AX885" s="373" t="e">
        <f t="shared" ca="1" si="798"/>
        <v>#N/A</v>
      </c>
      <c r="AY885" s="98" t="e">
        <f>IF(S1237=0,NA(),S1237)</f>
        <v>#N/A</v>
      </c>
      <c r="AZ885" s="373" t="e">
        <f>IF(V1237=0,NA(),V1237)</f>
        <v>#N/A</v>
      </c>
      <c r="BA885" s="363"/>
      <c r="BC885" s="377"/>
    </row>
    <row r="886" spans="1:70" ht="26.25" customHeight="1" thickBot="1" x14ac:dyDescent="0.25">
      <c r="A886" s="506"/>
      <c r="B886" s="512" t="str">
        <f>IF('FRONT PAGE'!$A$1="www.fly-logics.com","Authority certifying flight hours 
STAMP &amp; SIGNATURE",0)</f>
        <v>Authority certifying flight hours 
STAMP &amp; SIGNATURE</v>
      </c>
      <c r="C886" s="512"/>
      <c r="D886" s="512"/>
      <c r="E886" s="513"/>
      <c r="F886" s="533" t="str">
        <f>IF('FRONT PAGE'!$A$1="www.fly-logics.com","TOTAL TO DATE",0)</f>
        <v>TOTAL TO DATE</v>
      </c>
      <c r="G886" s="534"/>
      <c r="H886" s="535"/>
      <c r="I886" s="32">
        <f t="shared" ref="I886:Q886" si="840">IF(SUM(I884:I885)=0," ",SUM(I884:I885))</f>
        <v>33.75</v>
      </c>
      <c r="J886" s="27">
        <f t="shared" si="840"/>
        <v>33.75</v>
      </c>
      <c r="K886" s="24" t="str">
        <f t="shared" si="840"/>
        <v xml:space="preserve"> </v>
      </c>
      <c r="L886" s="25" t="str">
        <f t="shared" si="840"/>
        <v xml:space="preserve"> </v>
      </c>
      <c r="M886" s="24" t="str">
        <f t="shared" si="840"/>
        <v xml:space="preserve"> </v>
      </c>
      <c r="N886" s="25" t="str">
        <f t="shared" si="840"/>
        <v xml:space="preserve"> </v>
      </c>
      <c r="O886" s="24" t="str">
        <f t="shared" si="840"/>
        <v xml:space="preserve"> </v>
      </c>
      <c r="P886" s="25" t="str">
        <f t="shared" si="840"/>
        <v xml:space="preserve"> </v>
      </c>
      <c r="Q886" s="26" t="str">
        <f t="shared" si="840"/>
        <v xml:space="preserve"> </v>
      </c>
      <c r="R886" s="289"/>
      <c r="S886" s="27" t="str">
        <f t="shared" ref="S886:AG886" si="841">IF(SUM(S884:S885)=0," ",SUM(S884:S885))</f>
        <v xml:space="preserve"> </v>
      </c>
      <c r="T886" s="24">
        <f t="shared" si="841"/>
        <v>13.75</v>
      </c>
      <c r="U886" s="24">
        <f t="shared" si="841"/>
        <v>20</v>
      </c>
      <c r="V886" s="26">
        <f t="shared" si="841"/>
        <v>5</v>
      </c>
      <c r="W886" s="27" t="str">
        <f t="shared" si="841"/>
        <v xml:space="preserve"> </v>
      </c>
      <c r="X886" s="24" t="str">
        <f t="shared" si="841"/>
        <v xml:space="preserve"> </v>
      </c>
      <c r="Y886" s="25">
        <f t="shared" si="841"/>
        <v>5</v>
      </c>
      <c r="Z886" s="24" t="str">
        <f t="shared" si="841"/>
        <v xml:space="preserve"> </v>
      </c>
      <c r="AA886" s="25">
        <f t="shared" si="841"/>
        <v>3.75</v>
      </c>
      <c r="AB886" s="26" t="str">
        <f t="shared" si="841"/>
        <v xml:space="preserve"> </v>
      </c>
      <c r="AC886" s="30">
        <f t="shared" si="841"/>
        <v>14</v>
      </c>
      <c r="AD886" s="28" t="str">
        <f t="shared" si="841"/>
        <v xml:space="preserve"> </v>
      </c>
      <c r="AE886" s="28">
        <f t="shared" si="841"/>
        <v>14</v>
      </c>
      <c r="AF886" s="31" t="str">
        <f t="shared" si="841"/>
        <v xml:space="preserve"> </v>
      </c>
      <c r="AG886" s="33">
        <f t="shared" si="841"/>
        <v>17</v>
      </c>
      <c r="AH886" s="514" t="str">
        <f>IF('FRONT PAGE'!$A$1="www.fly-logics.com","_____________________________
PILOT SIGNATURE",0)</f>
        <v>_____________________________
PILOT SIGNATURE</v>
      </c>
      <c r="AI886" s="515"/>
      <c r="AJ886" s="515"/>
      <c r="AK886" s="330">
        <f>A884</f>
        <v>63</v>
      </c>
      <c r="AL886" s="387"/>
      <c r="AM886" s="388"/>
      <c r="AN886" s="387"/>
      <c r="AT886" s="364" t="e">
        <f t="shared" si="838"/>
        <v>#N/A</v>
      </c>
      <c r="AU886" s="365" t="e">
        <f t="shared" si="839"/>
        <v>#N/A</v>
      </c>
      <c r="AV886" s="372" t="str">
        <f t="shared" ca="1" si="796"/>
        <v/>
      </c>
      <c r="AW886" s="364" t="e">
        <f t="shared" ca="1" si="797"/>
        <v>#N/A</v>
      </c>
      <c r="AX886" s="373" t="e">
        <f t="shared" ca="1" si="798"/>
        <v>#N/A</v>
      </c>
      <c r="AY886" s="98" t="e">
        <f t="shared" ref="AY886:AY894" si="842">IF(S1238=0,NA(),S1238)</f>
        <v>#N/A</v>
      </c>
      <c r="AZ886" s="373" t="e">
        <f t="shared" ref="AZ886:AZ892" si="843">IF(V1238=0,NA(),V1238)</f>
        <v>#N/A</v>
      </c>
      <c r="BA886" s="363"/>
      <c r="BC886" s="377"/>
    </row>
    <row r="887" spans="1:70" s="50" customFormat="1" ht="27.75" customHeight="1" x14ac:dyDescent="0.2">
      <c r="A887" s="29">
        <f>A882+1</f>
        <v>631</v>
      </c>
      <c r="B887" s="39"/>
      <c r="C887" s="40"/>
      <c r="D887" s="41"/>
      <c r="E887" s="42"/>
      <c r="F887" s="43"/>
      <c r="G887" s="44"/>
      <c r="H887" s="45"/>
      <c r="I887" s="281"/>
      <c r="J887" s="277"/>
      <c r="K887" s="278"/>
      <c r="L887" s="279"/>
      <c r="M887" s="278"/>
      <c r="N887" s="279"/>
      <c r="O887" s="278"/>
      <c r="P887" s="279"/>
      <c r="Q887" s="150"/>
      <c r="R887" s="285"/>
      <c r="S887" s="46"/>
      <c r="T887" s="47"/>
      <c r="U887" s="47"/>
      <c r="V887" s="48"/>
      <c r="W887" s="293"/>
      <c r="X887" s="278"/>
      <c r="Y887" s="279"/>
      <c r="Z887" s="278"/>
      <c r="AA887" s="279"/>
      <c r="AB887" s="150"/>
      <c r="AC887" s="282"/>
      <c r="AD887" s="283"/>
      <c r="AE887" s="283"/>
      <c r="AF887" s="284"/>
      <c r="AG887" s="49"/>
      <c r="AH887" s="48"/>
      <c r="AI887" s="516"/>
      <c r="AJ887" s="516"/>
      <c r="AK887" s="517"/>
      <c r="AL887" s="100"/>
      <c r="AM887" s="382" t="str">
        <f t="shared" ref="AM887:AM896" si="844">IF(B887=0," ",TEXT(B887,"MMM"))</f>
        <v xml:space="preserve"> </v>
      </c>
      <c r="AN887" s="95" t="str">
        <f t="shared" ref="AN887:AN896" si="845">IF(B887=0," ",YEAR(B887))</f>
        <v xml:space="preserve"> </v>
      </c>
      <c r="AO887" s="365"/>
      <c r="AP887" s="365"/>
      <c r="AQ887" s="256"/>
      <c r="AR887" s="365"/>
      <c r="AS887" s="365"/>
      <c r="AT887" s="364" t="e">
        <f t="shared" si="838"/>
        <v>#N/A</v>
      </c>
      <c r="AU887" s="365" t="e">
        <f t="shared" si="839"/>
        <v>#N/A</v>
      </c>
      <c r="AV887" s="372" t="str">
        <f t="shared" ca="1" si="796"/>
        <v/>
      </c>
      <c r="AW887" s="364" t="e">
        <f t="shared" ca="1" si="797"/>
        <v>#N/A</v>
      </c>
      <c r="AX887" s="373" t="e">
        <f t="shared" ca="1" si="798"/>
        <v>#N/A</v>
      </c>
      <c r="AY887" s="98" t="e">
        <f t="shared" si="842"/>
        <v>#N/A</v>
      </c>
      <c r="AZ887" s="373" t="e">
        <f t="shared" si="843"/>
        <v>#N/A</v>
      </c>
      <c r="BA887" s="363"/>
      <c r="BB887" s="365"/>
      <c r="BC887" s="377"/>
      <c r="BD887" s="365"/>
      <c r="BE887" s="365"/>
      <c r="BF887" s="365"/>
      <c r="BG887" s="365"/>
      <c r="BH887" s="365"/>
      <c r="BI887" s="365"/>
      <c r="BJ887" s="365"/>
      <c r="BK887" s="365"/>
      <c r="BL887" s="376"/>
      <c r="BM887" s="376"/>
      <c r="BN887" s="260"/>
      <c r="BO887" s="260"/>
      <c r="BP887" s="260"/>
      <c r="BQ887" s="263"/>
      <c r="BR887" s="263"/>
    </row>
    <row r="888" spans="1:70" s="50" customFormat="1" ht="27.75" customHeight="1" x14ac:dyDescent="0.2">
      <c r="A888" s="22">
        <f>A887+1</f>
        <v>632</v>
      </c>
      <c r="B888" s="51"/>
      <c r="C888" s="52"/>
      <c r="D888" s="53"/>
      <c r="E888" s="54"/>
      <c r="F888" s="55"/>
      <c r="G888" s="56"/>
      <c r="H888" s="57"/>
      <c r="I888" s="275"/>
      <c r="J888" s="58"/>
      <c r="K888" s="59"/>
      <c r="L888" s="60"/>
      <c r="M888" s="59"/>
      <c r="N888" s="60"/>
      <c r="O888" s="59"/>
      <c r="P888" s="60"/>
      <c r="Q888" s="61"/>
      <c r="R888" s="286"/>
      <c r="S888" s="58"/>
      <c r="T888" s="59"/>
      <c r="U888" s="59"/>
      <c r="V888" s="61"/>
      <c r="W888" s="294"/>
      <c r="X888" s="59"/>
      <c r="Y888" s="60"/>
      <c r="Z888" s="59"/>
      <c r="AA888" s="60"/>
      <c r="AB888" s="61"/>
      <c r="AC888" s="62"/>
      <c r="AD888" s="63"/>
      <c r="AE888" s="63"/>
      <c r="AF888" s="64"/>
      <c r="AG888" s="65"/>
      <c r="AH888" s="61"/>
      <c r="AI888" s="510"/>
      <c r="AJ888" s="510"/>
      <c r="AK888" s="511"/>
      <c r="AL888" s="100"/>
      <c r="AM888" s="382" t="str">
        <f t="shared" si="844"/>
        <v xml:space="preserve"> </v>
      </c>
      <c r="AN888" s="95" t="str">
        <f t="shared" si="845"/>
        <v xml:space="preserve"> </v>
      </c>
      <c r="AO888" s="365"/>
      <c r="AP888" s="365"/>
      <c r="AQ888" s="256"/>
      <c r="AR888" s="365"/>
      <c r="AS888" s="365"/>
      <c r="AT888" s="364" t="e">
        <f t="shared" si="838"/>
        <v>#N/A</v>
      </c>
      <c r="AU888" s="365" t="e">
        <f t="shared" si="839"/>
        <v>#N/A</v>
      </c>
      <c r="AV888" s="372" t="str">
        <f t="shared" ca="1" si="796"/>
        <v/>
      </c>
      <c r="AW888" s="364" t="e">
        <f t="shared" ca="1" si="797"/>
        <v>#N/A</v>
      </c>
      <c r="AX888" s="373" t="e">
        <f t="shared" ca="1" si="798"/>
        <v>#N/A</v>
      </c>
      <c r="AY888" s="98" t="e">
        <f t="shared" si="842"/>
        <v>#N/A</v>
      </c>
      <c r="AZ888" s="373" t="e">
        <f t="shared" si="843"/>
        <v>#N/A</v>
      </c>
      <c r="BA888" s="363"/>
      <c r="BB888" s="365"/>
      <c r="BC888" s="377"/>
      <c r="BD888" s="365"/>
      <c r="BE888" s="365"/>
      <c r="BF888" s="365"/>
      <c r="BG888" s="365"/>
      <c r="BH888" s="365"/>
      <c r="BI888" s="365"/>
      <c r="BJ888" s="365"/>
      <c r="BK888" s="365"/>
      <c r="BL888" s="376"/>
      <c r="BM888" s="376"/>
      <c r="BN888" s="260"/>
      <c r="BO888" s="260"/>
      <c r="BP888" s="260"/>
      <c r="BQ888" s="263"/>
      <c r="BR888" s="263"/>
    </row>
    <row r="889" spans="1:70" s="50" customFormat="1" ht="27.75" customHeight="1" x14ac:dyDescent="0.2">
      <c r="A889" s="22">
        <f t="shared" ref="A889:A896" si="846">A888+1</f>
        <v>633</v>
      </c>
      <c r="B889" s="51"/>
      <c r="C889" s="52"/>
      <c r="D889" s="53"/>
      <c r="E889" s="54"/>
      <c r="F889" s="55"/>
      <c r="G889" s="56"/>
      <c r="H889" s="57"/>
      <c r="I889" s="275"/>
      <c r="J889" s="58"/>
      <c r="K889" s="59"/>
      <c r="L889" s="60"/>
      <c r="M889" s="59"/>
      <c r="N889" s="60"/>
      <c r="O889" s="59"/>
      <c r="P889" s="60"/>
      <c r="Q889" s="61"/>
      <c r="R889" s="286"/>
      <c r="S889" s="58"/>
      <c r="T889" s="59"/>
      <c r="U889" s="59"/>
      <c r="V889" s="61"/>
      <c r="W889" s="294"/>
      <c r="X889" s="59"/>
      <c r="Y889" s="60"/>
      <c r="Z889" s="59"/>
      <c r="AA889" s="60"/>
      <c r="AB889" s="61"/>
      <c r="AC889" s="62"/>
      <c r="AD889" s="63"/>
      <c r="AE889" s="63"/>
      <c r="AF889" s="64"/>
      <c r="AG889" s="65"/>
      <c r="AH889" s="61"/>
      <c r="AI889" s="510"/>
      <c r="AJ889" s="510"/>
      <c r="AK889" s="511"/>
      <c r="AL889" s="100"/>
      <c r="AM889" s="382" t="str">
        <f t="shared" si="844"/>
        <v xml:space="preserve"> </v>
      </c>
      <c r="AN889" s="95" t="str">
        <f t="shared" si="845"/>
        <v xml:space="preserve"> </v>
      </c>
      <c r="AO889" s="365"/>
      <c r="AP889" s="365"/>
      <c r="AQ889" s="256"/>
      <c r="AR889" s="365"/>
      <c r="AS889" s="365"/>
      <c r="AT889" s="364" t="e">
        <f t="shared" si="838"/>
        <v>#N/A</v>
      </c>
      <c r="AU889" s="365" t="e">
        <f t="shared" si="839"/>
        <v>#N/A</v>
      </c>
      <c r="AV889" s="372" t="str">
        <f t="shared" ca="1" si="796"/>
        <v/>
      </c>
      <c r="AW889" s="364" t="e">
        <f t="shared" ca="1" si="797"/>
        <v>#N/A</v>
      </c>
      <c r="AX889" s="373" t="e">
        <f t="shared" ca="1" si="798"/>
        <v>#N/A</v>
      </c>
      <c r="AY889" s="98" t="e">
        <f t="shared" si="842"/>
        <v>#N/A</v>
      </c>
      <c r="AZ889" s="373" t="e">
        <f t="shared" si="843"/>
        <v>#N/A</v>
      </c>
      <c r="BA889" s="363"/>
      <c r="BB889" s="365"/>
      <c r="BC889" s="377"/>
      <c r="BD889" s="365"/>
      <c r="BE889" s="365"/>
      <c r="BF889" s="365"/>
      <c r="BG889" s="365"/>
      <c r="BH889" s="365"/>
      <c r="BI889" s="365"/>
      <c r="BJ889" s="365"/>
      <c r="BK889" s="365"/>
      <c r="BL889" s="376"/>
      <c r="BM889" s="376"/>
      <c r="BN889" s="260"/>
      <c r="BO889" s="260"/>
      <c r="BP889" s="260"/>
      <c r="BQ889" s="263"/>
      <c r="BR889" s="263"/>
    </row>
    <row r="890" spans="1:70" s="50" customFormat="1" ht="27.75" customHeight="1" x14ac:dyDescent="0.2">
      <c r="A890" s="22">
        <f t="shared" si="846"/>
        <v>634</v>
      </c>
      <c r="B890" s="51"/>
      <c r="C890" s="52"/>
      <c r="D890" s="53"/>
      <c r="E890" s="54"/>
      <c r="F890" s="55"/>
      <c r="G890" s="56"/>
      <c r="H890" s="57"/>
      <c r="I890" s="275"/>
      <c r="J890" s="58"/>
      <c r="K890" s="59"/>
      <c r="L890" s="60"/>
      <c r="M890" s="59"/>
      <c r="N890" s="60"/>
      <c r="O890" s="59"/>
      <c r="P890" s="60"/>
      <c r="Q890" s="61"/>
      <c r="R890" s="286"/>
      <c r="S890" s="58"/>
      <c r="T890" s="59"/>
      <c r="U890" s="59"/>
      <c r="V890" s="61"/>
      <c r="W890" s="294"/>
      <c r="X890" s="59"/>
      <c r="Y890" s="60"/>
      <c r="Z890" s="59"/>
      <c r="AA890" s="60"/>
      <c r="AB890" s="61"/>
      <c r="AC890" s="62"/>
      <c r="AD890" s="63"/>
      <c r="AE890" s="63"/>
      <c r="AF890" s="64"/>
      <c r="AG890" s="65"/>
      <c r="AH890" s="61"/>
      <c r="AI890" s="510"/>
      <c r="AJ890" s="510"/>
      <c r="AK890" s="511"/>
      <c r="AL890" s="100"/>
      <c r="AM890" s="382" t="str">
        <f t="shared" si="844"/>
        <v xml:space="preserve"> </v>
      </c>
      <c r="AN890" s="95" t="str">
        <f t="shared" si="845"/>
        <v xml:space="preserve"> </v>
      </c>
      <c r="AO890" s="365"/>
      <c r="AP890" s="365"/>
      <c r="AQ890" s="256"/>
      <c r="AR890" s="365"/>
      <c r="AS890" s="365"/>
      <c r="AT890" s="364" t="e">
        <f t="shared" si="838"/>
        <v>#N/A</v>
      </c>
      <c r="AU890" s="365" t="e">
        <f t="shared" si="839"/>
        <v>#N/A</v>
      </c>
      <c r="AV890" s="372" t="str">
        <f t="shared" ca="1" si="796"/>
        <v/>
      </c>
      <c r="AW890" s="364" t="e">
        <f t="shared" ca="1" si="797"/>
        <v>#N/A</v>
      </c>
      <c r="AX890" s="373" t="e">
        <f t="shared" ca="1" si="798"/>
        <v>#N/A</v>
      </c>
      <c r="AY890" s="98" t="e">
        <f t="shared" si="842"/>
        <v>#N/A</v>
      </c>
      <c r="AZ890" s="373" t="e">
        <f t="shared" si="843"/>
        <v>#N/A</v>
      </c>
      <c r="BA890" s="363"/>
      <c r="BB890" s="365"/>
      <c r="BC890" s="377"/>
      <c r="BD890" s="365"/>
      <c r="BE890" s="365"/>
      <c r="BF890" s="365"/>
      <c r="BG890" s="365"/>
      <c r="BH890" s="365"/>
      <c r="BI890" s="365"/>
      <c r="BJ890" s="365"/>
      <c r="BK890" s="365"/>
      <c r="BL890" s="376"/>
      <c r="BM890" s="376"/>
      <c r="BN890" s="260"/>
      <c r="BO890" s="260"/>
      <c r="BP890" s="260"/>
      <c r="BQ890" s="263"/>
      <c r="BR890" s="263"/>
    </row>
    <row r="891" spans="1:70" s="50" customFormat="1" ht="27.75" customHeight="1" x14ac:dyDescent="0.2">
      <c r="A891" s="22">
        <f t="shared" si="846"/>
        <v>635</v>
      </c>
      <c r="B891" s="51"/>
      <c r="C891" s="52"/>
      <c r="D891" s="53"/>
      <c r="E891" s="54"/>
      <c r="F891" s="55"/>
      <c r="G891" s="56"/>
      <c r="H891" s="57"/>
      <c r="I891" s="275"/>
      <c r="J891" s="58"/>
      <c r="K891" s="59"/>
      <c r="L891" s="60"/>
      <c r="M891" s="59"/>
      <c r="N891" s="60"/>
      <c r="O891" s="59"/>
      <c r="P891" s="60"/>
      <c r="Q891" s="61"/>
      <c r="R891" s="286"/>
      <c r="S891" s="58"/>
      <c r="T891" s="59"/>
      <c r="U891" s="59"/>
      <c r="V891" s="61"/>
      <c r="W891" s="294"/>
      <c r="X891" s="59"/>
      <c r="Y891" s="60"/>
      <c r="Z891" s="59"/>
      <c r="AA891" s="60"/>
      <c r="AB891" s="61"/>
      <c r="AC891" s="62"/>
      <c r="AD891" s="63"/>
      <c r="AE891" s="63"/>
      <c r="AF891" s="64"/>
      <c r="AG891" s="65"/>
      <c r="AH891" s="61"/>
      <c r="AI891" s="510"/>
      <c r="AJ891" s="510"/>
      <c r="AK891" s="511"/>
      <c r="AL891" s="100"/>
      <c r="AM891" s="382" t="str">
        <f t="shared" si="844"/>
        <v xml:space="preserve"> </v>
      </c>
      <c r="AN891" s="95" t="str">
        <f t="shared" si="845"/>
        <v xml:space="preserve"> </v>
      </c>
      <c r="AO891" s="365"/>
      <c r="AP891" s="365"/>
      <c r="AQ891" s="256"/>
      <c r="AR891" s="365"/>
      <c r="AS891" s="365"/>
      <c r="AT891" s="364" t="e">
        <f t="shared" si="838"/>
        <v>#N/A</v>
      </c>
      <c r="AU891" s="365" t="e">
        <f t="shared" si="839"/>
        <v>#N/A</v>
      </c>
      <c r="AV891" s="372" t="str">
        <f t="shared" ca="1" si="796"/>
        <v/>
      </c>
      <c r="AW891" s="364" t="e">
        <f t="shared" ca="1" si="797"/>
        <v>#N/A</v>
      </c>
      <c r="AX891" s="373" t="e">
        <f t="shared" ca="1" si="798"/>
        <v>#N/A</v>
      </c>
      <c r="AY891" s="98" t="e">
        <f t="shared" si="842"/>
        <v>#N/A</v>
      </c>
      <c r="AZ891" s="373" t="e">
        <f t="shared" si="843"/>
        <v>#N/A</v>
      </c>
      <c r="BA891" s="363"/>
      <c r="BB891" s="365"/>
      <c r="BC891" s="377"/>
      <c r="BD891" s="365"/>
      <c r="BE891" s="365"/>
      <c r="BF891" s="365"/>
      <c r="BG891" s="365"/>
      <c r="BH891" s="365"/>
      <c r="BI891" s="365"/>
      <c r="BJ891" s="365"/>
      <c r="BK891" s="365"/>
      <c r="BL891" s="376"/>
      <c r="BM891" s="376"/>
      <c r="BN891" s="260"/>
      <c r="BO891" s="260"/>
      <c r="BP891" s="260"/>
      <c r="BQ891" s="263"/>
      <c r="BR891" s="263"/>
    </row>
    <row r="892" spans="1:70" s="50" customFormat="1" ht="27.75" customHeight="1" x14ac:dyDescent="0.2">
      <c r="A892" s="22">
        <f t="shared" si="846"/>
        <v>636</v>
      </c>
      <c r="B892" s="51"/>
      <c r="C892" s="52"/>
      <c r="D892" s="53"/>
      <c r="E892" s="54"/>
      <c r="F892" s="55"/>
      <c r="G892" s="56"/>
      <c r="H892" s="57"/>
      <c r="I892" s="275"/>
      <c r="J892" s="58"/>
      <c r="K892" s="59"/>
      <c r="L892" s="60"/>
      <c r="M892" s="59"/>
      <c r="N892" s="60"/>
      <c r="O892" s="59"/>
      <c r="P892" s="60"/>
      <c r="Q892" s="61"/>
      <c r="R892" s="286"/>
      <c r="S892" s="58"/>
      <c r="T892" s="59"/>
      <c r="U892" s="59"/>
      <c r="V892" s="61"/>
      <c r="W892" s="294"/>
      <c r="X892" s="59"/>
      <c r="Y892" s="60"/>
      <c r="Z892" s="59"/>
      <c r="AA892" s="60"/>
      <c r="AB892" s="61"/>
      <c r="AC892" s="62"/>
      <c r="AD892" s="63"/>
      <c r="AE892" s="63"/>
      <c r="AF892" s="64"/>
      <c r="AG892" s="65"/>
      <c r="AH892" s="61"/>
      <c r="AI892" s="510"/>
      <c r="AJ892" s="510"/>
      <c r="AK892" s="511"/>
      <c r="AL892" s="100"/>
      <c r="AM892" s="382" t="str">
        <f t="shared" si="844"/>
        <v xml:space="preserve"> </v>
      </c>
      <c r="AN892" s="95" t="str">
        <f t="shared" si="845"/>
        <v xml:space="preserve"> </v>
      </c>
      <c r="AO892" s="365"/>
      <c r="AP892" s="365"/>
      <c r="AQ892" s="256"/>
      <c r="AR892" s="365"/>
      <c r="AS892" s="365"/>
      <c r="AT892" s="364" t="e">
        <f t="shared" si="838"/>
        <v>#N/A</v>
      </c>
      <c r="AU892" s="365" t="e">
        <f t="shared" si="839"/>
        <v>#N/A</v>
      </c>
      <c r="AV892" s="372" t="str">
        <f t="shared" ca="1" si="796"/>
        <v/>
      </c>
      <c r="AW892" s="364" t="e">
        <f t="shared" ca="1" si="797"/>
        <v>#N/A</v>
      </c>
      <c r="AX892" s="373" t="e">
        <f t="shared" ca="1" si="798"/>
        <v>#N/A</v>
      </c>
      <c r="AY892" s="98" t="e">
        <f t="shared" si="842"/>
        <v>#N/A</v>
      </c>
      <c r="AZ892" s="373" t="e">
        <f t="shared" si="843"/>
        <v>#N/A</v>
      </c>
      <c r="BA892" s="363"/>
      <c r="BB892" s="365"/>
      <c r="BC892" s="377"/>
      <c r="BD892" s="365"/>
      <c r="BE892" s="365"/>
      <c r="BF892" s="365"/>
      <c r="BG892" s="365"/>
      <c r="BH892" s="365"/>
      <c r="BI892" s="365"/>
      <c r="BJ892" s="365"/>
      <c r="BK892" s="365"/>
      <c r="BL892" s="376"/>
      <c r="BM892" s="376"/>
      <c r="BN892" s="260"/>
      <c r="BO892" s="260"/>
      <c r="BP892" s="260"/>
      <c r="BQ892" s="263"/>
      <c r="BR892" s="263"/>
    </row>
    <row r="893" spans="1:70" s="50" customFormat="1" ht="27.75" customHeight="1" x14ac:dyDescent="0.2">
      <c r="A893" s="22">
        <f>A892+1</f>
        <v>637</v>
      </c>
      <c r="B893" s="51"/>
      <c r="C893" s="52"/>
      <c r="D893" s="53"/>
      <c r="E893" s="54"/>
      <c r="F893" s="55"/>
      <c r="G893" s="56"/>
      <c r="H893" s="57"/>
      <c r="I893" s="275"/>
      <c r="J893" s="58"/>
      <c r="K893" s="59"/>
      <c r="L893" s="60"/>
      <c r="M893" s="59"/>
      <c r="N893" s="60"/>
      <c r="O893" s="59"/>
      <c r="P893" s="60"/>
      <c r="Q893" s="61"/>
      <c r="R893" s="286"/>
      <c r="S893" s="58"/>
      <c r="T893" s="59"/>
      <c r="U893" s="59"/>
      <c r="V893" s="61"/>
      <c r="W893" s="294"/>
      <c r="X893" s="59"/>
      <c r="Y893" s="60"/>
      <c r="Z893" s="59"/>
      <c r="AA893" s="60"/>
      <c r="AB893" s="61"/>
      <c r="AC893" s="62"/>
      <c r="AD893" s="63"/>
      <c r="AE893" s="63"/>
      <c r="AF893" s="64"/>
      <c r="AG893" s="65"/>
      <c r="AH893" s="61"/>
      <c r="AI893" s="510"/>
      <c r="AJ893" s="510"/>
      <c r="AK893" s="511"/>
      <c r="AL893" s="100"/>
      <c r="AM893" s="382" t="str">
        <f t="shared" si="844"/>
        <v xml:space="preserve"> </v>
      </c>
      <c r="AN893" s="95" t="str">
        <f t="shared" si="845"/>
        <v xml:space="preserve"> </v>
      </c>
      <c r="AO893" s="365"/>
      <c r="AP893" s="365"/>
      <c r="AQ893" s="256"/>
      <c r="AR893" s="365"/>
      <c r="AS893" s="365"/>
      <c r="AT893" s="364" t="e">
        <f t="shared" si="838"/>
        <v>#N/A</v>
      </c>
      <c r="AU893" s="365" t="e">
        <f t="shared" si="839"/>
        <v>#N/A</v>
      </c>
      <c r="AV893" s="372" t="str">
        <f t="shared" ca="1" si="796"/>
        <v/>
      </c>
      <c r="AW893" s="364" t="e">
        <f t="shared" ca="1" si="797"/>
        <v>#N/A</v>
      </c>
      <c r="AX893" s="373" t="e">
        <f t="shared" ca="1" si="798"/>
        <v>#N/A</v>
      </c>
      <c r="AY893" s="98" t="e">
        <f t="shared" si="842"/>
        <v>#N/A</v>
      </c>
      <c r="AZ893" s="373" t="e">
        <f>IF(V1245=0,NA(),V1245)</f>
        <v>#N/A</v>
      </c>
      <c r="BA893" s="363"/>
      <c r="BB893" s="365"/>
      <c r="BC893" s="377"/>
      <c r="BD893" s="365"/>
      <c r="BE893" s="365"/>
      <c r="BF893" s="365"/>
      <c r="BG893" s="365"/>
      <c r="BH893" s="365"/>
      <c r="BI893" s="365"/>
      <c r="BJ893" s="365"/>
      <c r="BK893" s="365"/>
      <c r="BL893" s="376"/>
      <c r="BM893" s="376"/>
      <c r="BN893" s="260"/>
      <c r="BO893" s="260"/>
      <c r="BP893" s="260"/>
      <c r="BQ893" s="263"/>
      <c r="BR893" s="263"/>
    </row>
    <row r="894" spans="1:70" s="50" customFormat="1" ht="27.75" customHeight="1" x14ac:dyDescent="0.2">
      <c r="A894" s="22">
        <f t="shared" si="846"/>
        <v>638</v>
      </c>
      <c r="B894" s="51"/>
      <c r="C894" s="52"/>
      <c r="D894" s="53"/>
      <c r="E894" s="54"/>
      <c r="F894" s="55"/>
      <c r="G894" s="56"/>
      <c r="H894" s="57"/>
      <c r="I894" s="275"/>
      <c r="J894" s="58"/>
      <c r="K894" s="59"/>
      <c r="L894" s="60"/>
      <c r="M894" s="59"/>
      <c r="N894" s="60"/>
      <c r="O894" s="59"/>
      <c r="P894" s="60"/>
      <c r="Q894" s="61"/>
      <c r="R894" s="286"/>
      <c r="S894" s="58"/>
      <c r="T894" s="59"/>
      <c r="U894" s="59"/>
      <c r="V894" s="61"/>
      <c r="W894" s="294"/>
      <c r="X894" s="59"/>
      <c r="Y894" s="60"/>
      <c r="Z894" s="59"/>
      <c r="AA894" s="60"/>
      <c r="AB894" s="61"/>
      <c r="AC894" s="62"/>
      <c r="AD894" s="63"/>
      <c r="AE894" s="63"/>
      <c r="AF894" s="64"/>
      <c r="AG894" s="65"/>
      <c r="AH894" s="61"/>
      <c r="AI894" s="510"/>
      <c r="AJ894" s="510"/>
      <c r="AK894" s="511"/>
      <c r="AL894" s="100"/>
      <c r="AM894" s="382" t="str">
        <f t="shared" si="844"/>
        <v xml:space="preserve"> </v>
      </c>
      <c r="AN894" s="95" t="str">
        <f t="shared" si="845"/>
        <v xml:space="preserve"> </v>
      </c>
      <c r="AO894" s="365"/>
      <c r="AP894" s="365"/>
      <c r="AQ894" s="256"/>
      <c r="AR894" s="365"/>
      <c r="AS894" s="365"/>
      <c r="AT894" s="364" t="e">
        <f t="shared" si="838"/>
        <v>#N/A</v>
      </c>
      <c r="AU894" s="365" t="e">
        <f t="shared" si="839"/>
        <v>#N/A</v>
      </c>
      <c r="AV894" s="372" t="str">
        <f t="shared" ca="1" si="796"/>
        <v/>
      </c>
      <c r="AW894" s="364" t="e">
        <f t="shared" ca="1" si="797"/>
        <v>#N/A</v>
      </c>
      <c r="AX894" s="373" t="e">
        <f t="shared" ca="1" si="798"/>
        <v>#N/A</v>
      </c>
      <c r="AY894" s="98" t="e">
        <f t="shared" si="842"/>
        <v>#N/A</v>
      </c>
      <c r="AZ894" s="373" t="e">
        <f>IF(V1246=0,NA(),V1246)</f>
        <v>#N/A</v>
      </c>
      <c r="BA894" s="363"/>
      <c r="BB894" s="365"/>
      <c r="BC894" s="377"/>
      <c r="BD894" s="365"/>
      <c r="BE894" s="365"/>
      <c r="BF894" s="365"/>
      <c r="BG894" s="365"/>
      <c r="BH894" s="365"/>
      <c r="BI894" s="365"/>
      <c r="BJ894" s="365"/>
      <c r="BK894" s="365"/>
      <c r="BL894" s="376"/>
      <c r="BM894" s="376"/>
      <c r="BN894" s="260"/>
      <c r="BO894" s="260"/>
      <c r="BP894" s="260"/>
      <c r="BQ894" s="263"/>
      <c r="BR894" s="263"/>
    </row>
    <row r="895" spans="1:70" s="50" customFormat="1" ht="27.75" customHeight="1" x14ac:dyDescent="0.2">
      <c r="A895" s="22">
        <f t="shared" si="846"/>
        <v>639</v>
      </c>
      <c r="B895" s="51"/>
      <c r="C895" s="52"/>
      <c r="D895" s="53"/>
      <c r="E895" s="54"/>
      <c r="F895" s="55"/>
      <c r="G895" s="56"/>
      <c r="H895" s="57"/>
      <c r="I895" s="275"/>
      <c r="J895" s="58"/>
      <c r="K895" s="59"/>
      <c r="L895" s="60"/>
      <c r="M895" s="59"/>
      <c r="N895" s="60"/>
      <c r="O895" s="59"/>
      <c r="P895" s="60"/>
      <c r="Q895" s="61"/>
      <c r="R895" s="286"/>
      <c r="S895" s="58"/>
      <c r="T895" s="59"/>
      <c r="U895" s="59"/>
      <c r="V895" s="61"/>
      <c r="W895" s="294"/>
      <c r="X895" s="59"/>
      <c r="Y895" s="60"/>
      <c r="Z895" s="59"/>
      <c r="AA895" s="60"/>
      <c r="AB895" s="61"/>
      <c r="AC895" s="62"/>
      <c r="AD895" s="63"/>
      <c r="AE895" s="63"/>
      <c r="AF895" s="64"/>
      <c r="AG895" s="65"/>
      <c r="AH895" s="61"/>
      <c r="AI895" s="510"/>
      <c r="AJ895" s="510"/>
      <c r="AK895" s="511"/>
      <c r="AL895" s="100"/>
      <c r="AM895" s="382" t="str">
        <f t="shared" si="844"/>
        <v xml:space="preserve"> </v>
      </c>
      <c r="AN895" s="95" t="str">
        <f t="shared" si="845"/>
        <v xml:space="preserve"> </v>
      </c>
      <c r="AO895" s="365"/>
      <c r="AP895" s="365"/>
      <c r="AQ895" s="256"/>
      <c r="AR895" s="365"/>
      <c r="AS895" s="365"/>
      <c r="AT895" s="364" t="e">
        <f t="shared" ref="AT895:AT904" si="847">IF(ISBLANK($B1251),NA(),$B1251)</f>
        <v>#N/A</v>
      </c>
      <c r="AU895" s="365" t="e">
        <f t="shared" ref="AU895:AU904" si="848">IF(ISBLANK($I1251),NA(),$I1251)</f>
        <v>#N/A</v>
      </c>
      <c r="AV895" s="372" t="str">
        <f t="shared" ca="1" si="796"/>
        <v/>
      </c>
      <c r="AW895" s="364" t="e">
        <f t="shared" ca="1" si="797"/>
        <v>#N/A</v>
      </c>
      <c r="AX895" s="373" t="e">
        <f t="shared" ca="1" si="798"/>
        <v>#N/A</v>
      </c>
      <c r="AY895" s="98" t="e">
        <f>IF(S1251=0,NA(),S1251)</f>
        <v>#N/A</v>
      </c>
      <c r="AZ895" s="373" t="e">
        <f>IF(V1251=0,NA(),V1251)</f>
        <v>#N/A</v>
      </c>
      <c r="BA895" s="365"/>
      <c r="BB895" s="365"/>
      <c r="BC895" s="377"/>
      <c r="BD895" s="365"/>
      <c r="BE895" s="365"/>
      <c r="BF895" s="365"/>
      <c r="BG895" s="365"/>
      <c r="BH895" s="365"/>
      <c r="BI895" s="365"/>
      <c r="BJ895" s="365"/>
      <c r="BK895" s="365"/>
      <c r="BL895" s="376"/>
      <c r="BM895" s="376"/>
      <c r="BN895" s="260"/>
      <c r="BO895" s="260"/>
      <c r="BP895" s="260"/>
      <c r="BQ895" s="263"/>
      <c r="BR895" s="263"/>
    </row>
    <row r="896" spans="1:70" s="50" customFormat="1" ht="27.75" customHeight="1" thickBot="1" x14ac:dyDescent="0.25">
      <c r="A896" s="23">
        <f t="shared" si="846"/>
        <v>640</v>
      </c>
      <c r="B896" s="66"/>
      <c r="C896" s="67"/>
      <c r="D896" s="68"/>
      <c r="E896" s="69"/>
      <c r="F896" s="70"/>
      <c r="G896" s="71"/>
      <c r="H896" s="72"/>
      <c r="I896" s="276"/>
      <c r="J896" s="73"/>
      <c r="K896" s="74"/>
      <c r="L896" s="75"/>
      <c r="M896" s="74"/>
      <c r="N896" s="75"/>
      <c r="O896" s="74"/>
      <c r="P896" s="75"/>
      <c r="Q896" s="76"/>
      <c r="R896" s="287"/>
      <c r="S896" s="73"/>
      <c r="T896" s="74"/>
      <c r="U896" s="74"/>
      <c r="V896" s="76"/>
      <c r="W896" s="295"/>
      <c r="X896" s="74"/>
      <c r="Y896" s="75"/>
      <c r="Z896" s="74"/>
      <c r="AA896" s="75"/>
      <c r="AB896" s="76"/>
      <c r="AC896" s="77"/>
      <c r="AD896" s="78"/>
      <c r="AE896" s="78"/>
      <c r="AF896" s="79"/>
      <c r="AG896" s="80"/>
      <c r="AH896" s="76"/>
      <c r="AI896" s="518"/>
      <c r="AJ896" s="518"/>
      <c r="AK896" s="519"/>
      <c r="AL896" s="100"/>
      <c r="AM896" s="382" t="str">
        <f t="shared" si="844"/>
        <v xml:space="preserve"> </v>
      </c>
      <c r="AN896" s="95" t="str">
        <f t="shared" si="845"/>
        <v xml:space="preserve"> </v>
      </c>
      <c r="AO896" s="365"/>
      <c r="AP896" s="365"/>
      <c r="AQ896" s="256"/>
      <c r="AR896" s="365"/>
      <c r="AS896" s="365"/>
      <c r="AT896" s="364" t="e">
        <f t="shared" si="847"/>
        <v>#N/A</v>
      </c>
      <c r="AU896" s="365" t="e">
        <f t="shared" si="848"/>
        <v>#N/A</v>
      </c>
      <c r="AV896" s="372" t="str">
        <f t="shared" ca="1" si="796"/>
        <v/>
      </c>
      <c r="AW896" s="364" t="e">
        <f t="shared" ca="1" si="797"/>
        <v>#N/A</v>
      </c>
      <c r="AX896" s="373" t="e">
        <f t="shared" ca="1" si="798"/>
        <v>#N/A</v>
      </c>
      <c r="AY896" s="98" t="e">
        <f t="shared" ref="AY896:AY902" si="849">IF(S1252=0,NA(),S1252)</f>
        <v>#N/A</v>
      </c>
      <c r="AZ896" s="373" t="e">
        <f t="shared" ref="AZ896:AZ904" si="850">IF(V1252=0,NA(),V1252)</f>
        <v>#N/A</v>
      </c>
      <c r="BA896" s="365"/>
      <c r="BB896" s="365"/>
      <c r="BC896" s="377"/>
      <c r="BD896" s="365"/>
      <c r="BE896" s="365"/>
      <c r="BF896" s="365"/>
      <c r="BG896" s="365"/>
      <c r="BH896" s="365"/>
      <c r="BI896" s="365"/>
      <c r="BJ896" s="365"/>
      <c r="BK896" s="365"/>
      <c r="BL896" s="376"/>
      <c r="BM896" s="376"/>
      <c r="BN896" s="260"/>
      <c r="BO896" s="260"/>
      <c r="BP896" s="260"/>
      <c r="BQ896" s="263"/>
      <c r="BR896" s="263"/>
    </row>
    <row r="897" spans="1:70" ht="4.5" customHeight="1" thickBot="1" x14ac:dyDescent="0.25">
      <c r="A897" s="91">
        <f>AK900</f>
        <v>64</v>
      </c>
      <c r="B897" s="235"/>
      <c r="C897" s="235"/>
      <c r="D897" s="235"/>
      <c r="E897" s="235"/>
      <c r="F897" s="235"/>
      <c r="G897" s="235"/>
      <c r="H897" s="235"/>
      <c r="I897" s="235"/>
      <c r="J897" s="280"/>
      <c r="K897" s="280"/>
      <c r="L897" s="280"/>
      <c r="M897" s="280"/>
      <c r="N897" s="280"/>
      <c r="O897" s="280"/>
      <c r="P897" s="280"/>
      <c r="Q897" s="280"/>
      <c r="R897" s="280"/>
      <c r="S897" s="292"/>
      <c r="T897" s="292"/>
      <c r="U897" s="292"/>
      <c r="V897" s="292"/>
      <c r="W897" s="292"/>
      <c r="X897" s="292"/>
      <c r="Y897" s="292"/>
      <c r="Z897" s="292"/>
      <c r="AA897" s="292"/>
      <c r="AB897" s="292"/>
      <c r="AC897" s="292"/>
      <c r="AD897" s="236"/>
      <c r="AE897" s="237"/>
      <c r="AF897" s="236"/>
      <c r="AG897" s="238"/>
      <c r="AH897" s="536"/>
      <c r="AI897" s="537"/>
      <c r="AJ897" s="537"/>
      <c r="AK897" s="537"/>
      <c r="AL897" s="383"/>
      <c r="AM897" s="384"/>
      <c r="AN897" s="383"/>
      <c r="AT897" s="364" t="e">
        <f t="shared" si="847"/>
        <v>#N/A</v>
      </c>
      <c r="AU897" s="365" t="e">
        <f t="shared" si="848"/>
        <v>#N/A</v>
      </c>
      <c r="AV897" s="372" t="str">
        <f t="shared" ca="1" si="796"/>
        <v/>
      </c>
      <c r="AW897" s="364" t="e">
        <f t="shared" ca="1" si="797"/>
        <v>#N/A</v>
      </c>
      <c r="AX897" s="373" t="e">
        <f t="shared" ca="1" si="798"/>
        <v>#N/A</v>
      </c>
      <c r="AY897" s="98" t="e">
        <f t="shared" si="849"/>
        <v>#N/A</v>
      </c>
      <c r="AZ897" s="373" t="e">
        <f t="shared" si="850"/>
        <v>#N/A</v>
      </c>
      <c r="BC897" s="377"/>
    </row>
    <row r="898" spans="1:70" ht="26.25" customHeight="1" x14ac:dyDescent="0.2">
      <c r="A898" s="163">
        <f>A884+1</f>
        <v>64</v>
      </c>
      <c r="B898" s="523"/>
      <c r="C898" s="523"/>
      <c r="D898" s="523"/>
      <c r="E898" s="524"/>
      <c r="F898" s="527" t="str">
        <f>IF('FRONT PAGE'!$A$1="www.fly-logics.com","TOTAL PAGE",0)</f>
        <v>TOTAL PAGE</v>
      </c>
      <c r="G898" s="528"/>
      <c r="H898" s="529"/>
      <c r="I898" s="314" t="str">
        <f>IF('FRONT PAGE'!$A$1="www.fly-logics.com",IF(SUM(I887:I897)=0," ",SUM(I887:I897)),0)</f>
        <v xml:space="preserve"> </v>
      </c>
      <c r="J898" s="315" t="str">
        <f>IF('FRONT PAGE'!$A$1="www.fly-logics.com",IF(SUM(J887:J897)=0," ",SUM(J887:J897)),0)</f>
        <v xml:space="preserve"> </v>
      </c>
      <c r="K898" s="316" t="str">
        <f>IF('FRONT PAGE'!$A$1="www.fly-logics.com",IF(SUM(K887:K897)=0," ",SUM(K887:K897)),0)</f>
        <v xml:space="preserve"> </v>
      </c>
      <c r="L898" s="317" t="str">
        <f>IF('FRONT PAGE'!$A$1="www.fly-logics.com",IF(SUM(L887:L897)=0," ",SUM(L887:L897)),0)</f>
        <v xml:space="preserve"> </v>
      </c>
      <c r="M898" s="316" t="str">
        <f>IF('FRONT PAGE'!$A$1="www.fly-logics.com",IF(SUM(M887:M897)=0," ",SUM(M887:M897)),0)</f>
        <v xml:space="preserve"> </v>
      </c>
      <c r="N898" s="317" t="str">
        <f>IF('FRONT PAGE'!$A$1="www.fly-logics.com",IF(SUM(N887:N897)=0," ",SUM(N887:N897)),0)</f>
        <v xml:space="preserve"> </v>
      </c>
      <c r="O898" s="316" t="str">
        <f>IF('FRONT PAGE'!$A$1="www.fly-logics.com",IF(SUM(O887:O897)=0," ",SUM(O887:O897)),0)</f>
        <v xml:space="preserve"> </v>
      </c>
      <c r="P898" s="317" t="str">
        <f>IF('FRONT PAGE'!$A$1="www.fly-logics.com",IF(SUM(P887:P897)=0," ",SUM(P887:P897)),0)</f>
        <v xml:space="preserve"> </v>
      </c>
      <c r="Q898" s="318" t="str">
        <f>IF('FRONT PAGE'!$A$1="www.fly-logics.com",IF(SUM(Q887:Q897)=0," ",SUM(Q887:Q897)),0)</f>
        <v xml:space="preserve"> </v>
      </c>
      <c r="R898" s="319"/>
      <c r="S898" s="315" t="str">
        <f>IF('FRONT PAGE'!$A$1="www.fly-logics.com",IF(SUM(S887:S897)=0," ",SUM(S887:S897)),0)</f>
        <v xml:space="preserve"> </v>
      </c>
      <c r="T898" s="316" t="str">
        <f>IF('FRONT PAGE'!$A$1="www.fly-logics.com",IF(SUM(T887:T897)=0," ",SUM(T887:T897)),0)</f>
        <v xml:space="preserve"> </v>
      </c>
      <c r="U898" s="316" t="str">
        <f>IF('FRONT PAGE'!$A$1="www.fly-logics.com",IF(SUM(U887:U897)=0," ",SUM(U887:U897)),0)</f>
        <v xml:space="preserve"> </v>
      </c>
      <c r="V898" s="318" t="str">
        <f>IF('FRONT PAGE'!$A$1="www.fly-logics.com",IF(SUM(V887:V897)=0," ",SUM(V887:V897)),0)</f>
        <v xml:space="preserve"> </v>
      </c>
      <c r="W898" s="315" t="str">
        <f>IF('FRONT PAGE'!$A$1="www.fly-logics.com",IF(SUM(W887:W897)=0," ",SUM(W887:W897)),0)</f>
        <v xml:space="preserve"> </v>
      </c>
      <c r="X898" s="316" t="str">
        <f>IF('FRONT PAGE'!$A$1="www.fly-logics.com",IF(SUM(X887:X897)=0," ",SUM(X887:X897)),0)</f>
        <v xml:space="preserve"> </v>
      </c>
      <c r="Y898" s="317" t="str">
        <f>IF('FRONT PAGE'!$A$1="www.fly-logics.com",IF(SUM(Y887:Y897)=0," ",SUM(Y887:Y897)),0)</f>
        <v xml:space="preserve"> </v>
      </c>
      <c r="Z898" s="316" t="str">
        <f>IF('FRONT PAGE'!$A$1="www.fly-logics.com",IF(SUM(Z887:Z897)=0," ",SUM(Z887:Z897)),0)</f>
        <v xml:space="preserve"> </v>
      </c>
      <c r="AA898" s="317" t="str">
        <f>IF('FRONT PAGE'!$A$1="www.fly-logics.com",IF(SUM(AA887:AA897)=0," ",SUM(AA887:AA897)),0)</f>
        <v xml:space="preserve"> </v>
      </c>
      <c r="AB898" s="318" t="str">
        <f>IF('FRONT PAGE'!$A$1="www.fly-logics.com",IF(SUM(AB887:AB897)=0," ",SUM(AB887:AB897)),0)</f>
        <v xml:space="preserve"> </v>
      </c>
      <c r="AC898" s="329" t="str">
        <f>IF('FRONT PAGE'!$A$1="www.fly-logics.com",IF(SUM(AC887:AC897)=0," ",SUM(AC887:AC897)),0)</f>
        <v xml:space="preserve"> </v>
      </c>
      <c r="AD898" s="321" t="str">
        <f>IF('FRONT PAGE'!$A$1="www.fly-logics.com",IF(SUM(AD887:AD897)=0," ",SUM(AD887:AD897)),0)</f>
        <v xml:space="preserve"> </v>
      </c>
      <c r="AE898" s="321" t="str">
        <f>IF('FRONT PAGE'!$A$1="www.fly-logics.com",IF(SUM(AE887:AE897)=0," ",SUM(AE887:AE897)),0)</f>
        <v xml:space="preserve"> </v>
      </c>
      <c r="AF898" s="322" t="str">
        <f>IF('FRONT PAGE'!$A$1="www.fly-logics.com",IF(SUM(AF887:AF897)=0," ",SUM(AF887:AF897)),0)</f>
        <v xml:space="preserve"> </v>
      </c>
      <c r="AG898" s="323" t="str">
        <f>IF('FRONT PAGE'!$A$1="www.fly-logics.com",IF(SUM(AG887:AG897)=0," ",SUM(AG887:AG897)),0)</f>
        <v xml:space="preserve"> </v>
      </c>
      <c r="AH898" s="520" t="str">
        <f>IF('FRONT PAGE'!$A$1="www.fly-logics.com","I certify that all the data in this
logbook are accurate",0)</f>
        <v>I certify that all the data in this
logbook are accurate</v>
      </c>
      <c r="AI898" s="521"/>
      <c r="AJ898" s="521"/>
      <c r="AK898" s="522"/>
      <c r="AL898" s="385"/>
      <c r="AM898" s="386"/>
      <c r="AN898" s="385"/>
      <c r="AT898" s="364" t="e">
        <f t="shared" si="847"/>
        <v>#N/A</v>
      </c>
      <c r="AU898" s="365" t="e">
        <f t="shared" si="848"/>
        <v>#N/A</v>
      </c>
      <c r="AV898" s="372" t="str">
        <f t="shared" ca="1" si="796"/>
        <v/>
      </c>
      <c r="AW898" s="364" t="e">
        <f t="shared" ca="1" si="797"/>
        <v>#N/A</v>
      </c>
      <c r="AX898" s="373" t="e">
        <f t="shared" ca="1" si="798"/>
        <v>#N/A</v>
      </c>
      <c r="AY898" s="98" t="e">
        <f t="shared" si="849"/>
        <v>#N/A</v>
      </c>
      <c r="AZ898" s="373" t="e">
        <f t="shared" si="850"/>
        <v>#N/A</v>
      </c>
      <c r="BA898" s="363"/>
      <c r="BC898" s="377"/>
    </row>
    <row r="899" spans="1:70" ht="26.25" customHeight="1" x14ac:dyDescent="0.2">
      <c r="A899" s="505">
        <f>AL883</f>
        <v>0</v>
      </c>
      <c r="B899" s="525"/>
      <c r="C899" s="525"/>
      <c r="D899" s="525"/>
      <c r="E899" s="526"/>
      <c r="F899" s="530" t="str">
        <f>IF('FRONT PAGE'!$A$1="www.fly-logics.com","TOTAL PREVIOUS LOGBOOK",0)</f>
        <v>TOTAL PREVIOUS LOGBOOK</v>
      </c>
      <c r="G899" s="531"/>
      <c r="H899" s="532"/>
      <c r="I899" s="333">
        <f>I886</f>
        <v>33.75</v>
      </c>
      <c r="J899" s="334">
        <f t="shared" ref="J899:Q899" si="851">J886</f>
        <v>33.75</v>
      </c>
      <c r="K899" s="335" t="str">
        <f t="shared" si="851"/>
        <v xml:space="preserve"> </v>
      </c>
      <c r="L899" s="336" t="str">
        <f t="shared" si="851"/>
        <v xml:space="preserve"> </v>
      </c>
      <c r="M899" s="335" t="str">
        <f t="shared" si="851"/>
        <v xml:space="preserve"> </v>
      </c>
      <c r="N899" s="336" t="str">
        <f t="shared" si="851"/>
        <v xml:space="preserve"> </v>
      </c>
      <c r="O899" s="335" t="str">
        <f t="shared" si="851"/>
        <v xml:space="preserve"> </v>
      </c>
      <c r="P899" s="336" t="str">
        <f t="shared" si="851"/>
        <v xml:space="preserve"> </v>
      </c>
      <c r="Q899" s="337" t="str">
        <f t="shared" si="851"/>
        <v xml:space="preserve"> </v>
      </c>
      <c r="R899" s="288">
        <v>10</v>
      </c>
      <c r="S899" s="331" t="str">
        <f>S886</f>
        <v xml:space="preserve"> </v>
      </c>
      <c r="T899" s="239">
        <f t="shared" ref="T899:AG899" si="852">T886</f>
        <v>13.75</v>
      </c>
      <c r="U899" s="239">
        <f t="shared" si="852"/>
        <v>20</v>
      </c>
      <c r="V899" s="240">
        <f t="shared" si="852"/>
        <v>5</v>
      </c>
      <c r="W899" s="241" t="str">
        <f t="shared" si="852"/>
        <v xml:space="preserve"> </v>
      </c>
      <c r="X899" s="239" t="str">
        <f t="shared" si="852"/>
        <v xml:space="preserve"> </v>
      </c>
      <c r="Y899" s="242">
        <f t="shared" si="852"/>
        <v>5</v>
      </c>
      <c r="Z899" s="239" t="str">
        <f t="shared" si="852"/>
        <v xml:space="preserve"> </v>
      </c>
      <c r="AA899" s="242">
        <f t="shared" si="852"/>
        <v>3.75</v>
      </c>
      <c r="AB899" s="240" t="str">
        <f t="shared" si="852"/>
        <v xml:space="preserve"> </v>
      </c>
      <c r="AC899" s="243">
        <f t="shared" si="852"/>
        <v>14</v>
      </c>
      <c r="AD899" s="244" t="str">
        <f t="shared" si="852"/>
        <v xml:space="preserve"> </v>
      </c>
      <c r="AE899" s="244">
        <f t="shared" si="852"/>
        <v>14</v>
      </c>
      <c r="AF899" s="245" t="str">
        <f t="shared" si="852"/>
        <v xml:space="preserve"> </v>
      </c>
      <c r="AG899" s="332">
        <f t="shared" si="852"/>
        <v>17</v>
      </c>
      <c r="AH899" s="507"/>
      <c r="AI899" s="508"/>
      <c r="AJ899" s="508"/>
      <c r="AK899" s="509"/>
      <c r="AL899" s="385"/>
      <c r="AM899" s="386"/>
      <c r="AN899" s="385"/>
      <c r="AT899" s="364" t="e">
        <f t="shared" si="847"/>
        <v>#N/A</v>
      </c>
      <c r="AU899" s="365" t="e">
        <f t="shared" si="848"/>
        <v>#N/A</v>
      </c>
      <c r="AV899" s="372" t="str">
        <f t="shared" ca="1" si="796"/>
        <v/>
      </c>
      <c r="AW899" s="364" t="e">
        <f t="shared" ca="1" si="797"/>
        <v>#N/A</v>
      </c>
      <c r="AX899" s="373" t="e">
        <f t="shared" ca="1" si="798"/>
        <v>#N/A</v>
      </c>
      <c r="AY899" s="98" t="e">
        <f t="shared" si="849"/>
        <v>#N/A</v>
      </c>
      <c r="AZ899" s="373" t="e">
        <f t="shared" si="850"/>
        <v>#N/A</v>
      </c>
      <c r="BA899" s="363"/>
      <c r="BC899" s="377"/>
    </row>
    <row r="900" spans="1:70" ht="26.25" customHeight="1" thickBot="1" x14ac:dyDescent="0.25">
      <c r="A900" s="506"/>
      <c r="B900" s="512" t="str">
        <f>IF('FRONT PAGE'!$A$1="www.fly-logics.com","Authority certifying flight hours 
STAMP &amp; SIGNATURE",0)</f>
        <v>Authority certifying flight hours 
STAMP &amp; SIGNATURE</v>
      </c>
      <c r="C900" s="512"/>
      <c r="D900" s="512"/>
      <c r="E900" s="513"/>
      <c r="F900" s="533" t="str">
        <f>IF('FRONT PAGE'!$A$1="www.fly-logics.com","TOTAL TO DATE",0)</f>
        <v>TOTAL TO DATE</v>
      </c>
      <c r="G900" s="534"/>
      <c r="H900" s="535"/>
      <c r="I900" s="32">
        <f t="shared" ref="I900:Q900" si="853">IF(SUM(I898:I899)=0," ",SUM(I898:I899))</f>
        <v>33.75</v>
      </c>
      <c r="J900" s="27">
        <f t="shared" si="853"/>
        <v>33.75</v>
      </c>
      <c r="K900" s="24" t="str">
        <f t="shared" si="853"/>
        <v xml:space="preserve"> </v>
      </c>
      <c r="L900" s="25" t="str">
        <f t="shared" si="853"/>
        <v xml:space="preserve"> </v>
      </c>
      <c r="M900" s="24" t="str">
        <f t="shared" si="853"/>
        <v xml:space="preserve"> </v>
      </c>
      <c r="N900" s="25" t="str">
        <f t="shared" si="853"/>
        <v xml:space="preserve"> </v>
      </c>
      <c r="O900" s="24" t="str">
        <f t="shared" si="853"/>
        <v xml:space="preserve"> </v>
      </c>
      <c r="P900" s="25" t="str">
        <f t="shared" si="853"/>
        <v xml:space="preserve"> </v>
      </c>
      <c r="Q900" s="26" t="str">
        <f t="shared" si="853"/>
        <v xml:space="preserve"> </v>
      </c>
      <c r="R900" s="289"/>
      <c r="S900" s="27" t="str">
        <f t="shared" ref="S900:AG900" si="854">IF(SUM(S898:S899)=0," ",SUM(S898:S899))</f>
        <v xml:space="preserve"> </v>
      </c>
      <c r="T900" s="24">
        <f t="shared" si="854"/>
        <v>13.75</v>
      </c>
      <c r="U900" s="24">
        <f t="shared" si="854"/>
        <v>20</v>
      </c>
      <c r="V900" s="26">
        <f t="shared" si="854"/>
        <v>5</v>
      </c>
      <c r="W900" s="27" t="str">
        <f t="shared" si="854"/>
        <v xml:space="preserve"> </v>
      </c>
      <c r="X900" s="24" t="str">
        <f t="shared" si="854"/>
        <v xml:space="preserve"> </v>
      </c>
      <c r="Y900" s="25">
        <f t="shared" si="854"/>
        <v>5</v>
      </c>
      <c r="Z900" s="24" t="str">
        <f t="shared" si="854"/>
        <v xml:space="preserve"> </v>
      </c>
      <c r="AA900" s="25">
        <f t="shared" si="854"/>
        <v>3.75</v>
      </c>
      <c r="AB900" s="26" t="str">
        <f t="shared" si="854"/>
        <v xml:space="preserve"> </v>
      </c>
      <c r="AC900" s="30">
        <f t="shared" si="854"/>
        <v>14</v>
      </c>
      <c r="AD900" s="28" t="str">
        <f t="shared" si="854"/>
        <v xml:space="preserve"> </v>
      </c>
      <c r="AE900" s="28">
        <f t="shared" si="854"/>
        <v>14</v>
      </c>
      <c r="AF900" s="31" t="str">
        <f t="shared" si="854"/>
        <v xml:space="preserve"> </v>
      </c>
      <c r="AG900" s="33">
        <f t="shared" si="854"/>
        <v>17</v>
      </c>
      <c r="AH900" s="514" t="str">
        <f>IF('FRONT PAGE'!$A$1="www.fly-logics.com","_____________________________
PILOT SIGNATURE",0)</f>
        <v>_____________________________
PILOT SIGNATURE</v>
      </c>
      <c r="AI900" s="515"/>
      <c r="AJ900" s="515"/>
      <c r="AK900" s="330">
        <f>A898</f>
        <v>64</v>
      </c>
      <c r="AL900" s="387"/>
      <c r="AM900" s="388"/>
      <c r="AN900" s="387"/>
      <c r="AT900" s="364" t="e">
        <f t="shared" si="847"/>
        <v>#N/A</v>
      </c>
      <c r="AU900" s="365" t="e">
        <f t="shared" si="848"/>
        <v>#N/A</v>
      </c>
      <c r="AV900" s="372" t="str">
        <f t="shared" ca="1" si="796"/>
        <v/>
      </c>
      <c r="AW900" s="364" t="e">
        <f t="shared" ca="1" si="797"/>
        <v>#N/A</v>
      </c>
      <c r="AX900" s="373" t="e">
        <f t="shared" ca="1" si="798"/>
        <v>#N/A</v>
      </c>
      <c r="AY900" s="98" t="e">
        <f t="shared" si="849"/>
        <v>#N/A</v>
      </c>
      <c r="AZ900" s="373" t="e">
        <f t="shared" si="850"/>
        <v>#N/A</v>
      </c>
      <c r="BA900" s="363"/>
      <c r="BC900" s="377"/>
    </row>
    <row r="901" spans="1:70" s="50" customFormat="1" ht="27.75" customHeight="1" x14ac:dyDescent="0.2">
      <c r="A901" s="29">
        <f>A896+1</f>
        <v>641</v>
      </c>
      <c r="B901" s="39"/>
      <c r="C901" s="40"/>
      <c r="D901" s="41"/>
      <c r="E901" s="42"/>
      <c r="F901" s="43"/>
      <c r="G901" s="44"/>
      <c r="H901" s="45"/>
      <c r="I901" s="281"/>
      <c r="J901" s="277"/>
      <c r="K901" s="278"/>
      <c r="L901" s="279"/>
      <c r="M901" s="278"/>
      <c r="N901" s="279"/>
      <c r="O901" s="278"/>
      <c r="P901" s="279"/>
      <c r="Q901" s="150"/>
      <c r="R901" s="285"/>
      <c r="S901" s="46"/>
      <c r="T901" s="47"/>
      <c r="U901" s="47"/>
      <c r="V901" s="48"/>
      <c r="W901" s="293"/>
      <c r="X901" s="278"/>
      <c r="Y901" s="279"/>
      <c r="Z901" s="278"/>
      <c r="AA901" s="279"/>
      <c r="AB901" s="150"/>
      <c r="AC901" s="282"/>
      <c r="AD901" s="283"/>
      <c r="AE901" s="283"/>
      <c r="AF901" s="284"/>
      <c r="AG901" s="49"/>
      <c r="AH901" s="48"/>
      <c r="AI901" s="516"/>
      <c r="AJ901" s="516"/>
      <c r="AK901" s="517"/>
      <c r="AL901" s="100"/>
      <c r="AM901" s="382" t="str">
        <f t="shared" ref="AM901:AM910" si="855">IF(B901=0," ",TEXT(B901,"MMM"))</f>
        <v xml:space="preserve"> </v>
      </c>
      <c r="AN901" s="95" t="str">
        <f t="shared" ref="AN901:AN910" si="856">IF(B901=0," ",YEAR(B901))</f>
        <v xml:space="preserve"> </v>
      </c>
      <c r="AO901" s="365"/>
      <c r="AP901" s="365"/>
      <c r="AQ901" s="256"/>
      <c r="AR901" s="365"/>
      <c r="AS901" s="365"/>
      <c r="AT901" s="364" t="e">
        <f t="shared" si="847"/>
        <v>#N/A</v>
      </c>
      <c r="AU901" s="365" t="e">
        <f t="shared" si="848"/>
        <v>#N/A</v>
      </c>
      <c r="AV901" s="372" t="str">
        <f t="shared" ref="AV901:AV964" ca="1" si="857">IFERROR($AT$3-AT901,"")</f>
        <v/>
      </c>
      <c r="AW901" s="364" t="e">
        <f t="shared" ref="AW901:AW964" ca="1" si="858">IF(AV901&gt;730,NA(),AT901)</f>
        <v>#N/A</v>
      </c>
      <c r="AX901" s="373" t="e">
        <f t="shared" ref="AX901:AX964" ca="1" si="859">IF(AV901&gt;730,NA(),AU901)</f>
        <v>#N/A</v>
      </c>
      <c r="AY901" s="98" t="e">
        <f t="shared" si="849"/>
        <v>#N/A</v>
      </c>
      <c r="AZ901" s="373" t="e">
        <f t="shared" si="850"/>
        <v>#N/A</v>
      </c>
      <c r="BA901" s="363"/>
      <c r="BB901" s="365"/>
      <c r="BC901" s="377"/>
      <c r="BD901" s="365"/>
      <c r="BE901" s="365"/>
      <c r="BF901" s="365"/>
      <c r="BG901" s="365"/>
      <c r="BH901" s="365"/>
      <c r="BI901" s="365"/>
      <c r="BJ901" s="365"/>
      <c r="BK901" s="365"/>
      <c r="BL901" s="376"/>
      <c r="BM901" s="376"/>
      <c r="BN901" s="260"/>
      <c r="BO901" s="260"/>
      <c r="BP901" s="260"/>
      <c r="BQ901" s="263"/>
      <c r="BR901" s="263"/>
    </row>
    <row r="902" spans="1:70" s="50" customFormat="1" ht="27.75" customHeight="1" x14ac:dyDescent="0.2">
      <c r="A902" s="22">
        <f>A901+1</f>
        <v>642</v>
      </c>
      <c r="B902" s="51"/>
      <c r="C902" s="52"/>
      <c r="D902" s="53"/>
      <c r="E902" s="54"/>
      <c r="F902" s="55"/>
      <c r="G902" s="56"/>
      <c r="H902" s="57"/>
      <c r="I902" s="275"/>
      <c r="J902" s="58"/>
      <c r="K902" s="59"/>
      <c r="L902" s="60"/>
      <c r="M902" s="59"/>
      <c r="N902" s="60"/>
      <c r="O902" s="59"/>
      <c r="P902" s="60"/>
      <c r="Q902" s="61"/>
      <c r="R902" s="286"/>
      <c r="S902" s="58"/>
      <c r="T902" s="59"/>
      <c r="U902" s="59"/>
      <c r="V902" s="61"/>
      <c r="W902" s="294"/>
      <c r="X902" s="59"/>
      <c r="Y902" s="60"/>
      <c r="Z902" s="59"/>
      <c r="AA902" s="60"/>
      <c r="AB902" s="61"/>
      <c r="AC902" s="62"/>
      <c r="AD902" s="63"/>
      <c r="AE902" s="63"/>
      <c r="AF902" s="64"/>
      <c r="AG902" s="65"/>
      <c r="AH902" s="61"/>
      <c r="AI902" s="510"/>
      <c r="AJ902" s="510"/>
      <c r="AK902" s="511"/>
      <c r="AL902" s="100"/>
      <c r="AM902" s="382" t="str">
        <f t="shared" si="855"/>
        <v xml:space="preserve"> </v>
      </c>
      <c r="AN902" s="95" t="str">
        <f t="shared" si="856"/>
        <v xml:space="preserve"> </v>
      </c>
      <c r="AO902" s="365"/>
      <c r="AP902" s="365"/>
      <c r="AQ902" s="256"/>
      <c r="AR902" s="365"/>
      <c r="AS902" s="365"/>
      <c r="AT902" s="364" t="e">
        <f t="shared" si="847"/>
        <v>#N/A</v>
      </c>
      <c r="AU902" s="365" t="e">
        <f t="shared" si="848"/>
        <v>#N/A</v>
      </c>
      <c r="AV902" s="372" t="str">
        <f t="shared" ca="1" si="857"/>
        <v/>
      </c>
      <c r="AW902" s="364" t="e">
        <f t="shared" ca="1" si="858"/>
        <v>#N/A</v>
      </c>
      <c r="AX902" s="373" t="e">
        <f t="shared" ca="1" si="859"/>
        <v>#N/A</v>
      </c>
      <c r="AY902" s="98" t="e">
        <f t="shared" si="849"/>
        <v>#N/A</v>
      </c>
      <c r="AZ902" s="373" t="e">
        <f t="shared" si="850"/>
        <v>#N/A</v>
      </c>
      <c r="BA902" s="363"/>
      <c r="BB902" s="365"/>
      <c r="BC902" s="377"/>
      <c r="BD902" s="365"/>
      <c r="BE902" s="365"/>
      <c r="BF902" s="365"/>
      <c r="BG902" s="365"/>
      <c r="BH902" s="365"/>
      <c r="BI902" s="365"/>
      <c r="BJ902" s="365"/>
      <c r="BK902" s="365"/>
      <c r="BL902" s="376"/>
      <c r="BM902" s="376"/>
      <c r="BN902" s="260"/>
      <c r="BO902" s="260"/>
      <c r="BP902" s="260"/>
      <c r="BQ902" s="263"/>
      <c r="BR902" s="263"/>
    </row>
    <row r="903" spans="1:70" s="50" customFormat="1" ht="27.75" customHeight="1" x14ac:dyDescent="0.2">
      <c r="A903" s="22">
        <f t="shared" ref="A903:A910" si="860">A902+1</f>
        <v>643</v>
      </c>
      <c r="B903" s="51"/>
      <c r="C903" s="52"/>
      <c r="D903" s="53"/>
      <c r="E903" s="54"/>
      <c r="F903" s="55"/>
      <c r="G903" s="56"/>
      <c r="H903" s="57"/>
      <c r="I903" s="275"/>
      <c r="J903" s="58"/>
      <c r="K903" s="59"/>
      <c r="L903" s="60"/>
      <c r="M903" s="59"/>
      <c r="N903" s="60"/>
      <c r="O903" s="59"/>
      <c r="P903" s="60"/>
      <c r="Q903" s="61"/>
      <c r="R903" s="286"/>
      <c r="S903" s="58"/>
      <c r="T903" s="59"/>
      <c r="U903" s="59"/>
      <c r="V903" s="61"/>
      <c r="W903" s="294"/>
      <c r="X903" s="59"/>
      <c r="Y903" s="60"/>
      <c r="Z903" s="59"/>
      <c r="AA903" s="60"/>
      <c r="AB903" s="61"/>
      <c r="AC903" s="62"/>
      <c r="AD903" s="63"/>
      <c r="AE903" s="63"/>
      <c r="AF903" s="64"/>
      <c r="AG903" s="65"/>
      <c r="AH903" s="61"/>
      <c r="AI903" s="510"/>
      <c r="AJ903" s="510"/>
      <c r="AK903" s="511"/>
      <c r="AL903" s="100"/>
      <c r="AM903" s="382" t="str">
        <f t="shared" si="855"/>
        <v xml:space="preserve"> </v>
      </c>
      <c r="AN903" s="95" t="str">
        <f t="shared" si="856"/>
        <v xml:space="preserve"> </v>
      </c>
      <c r="AO903" s="365"/>
      <c r="AP903" s="365"/>
      <c r="AQ903" s="256"/>
      <c r="AR903" s="365"/>
      <c r="AS903" s="365"/>
      <c r="AT903" s="364" t="e">
        <f t="shared" si="847"/>
        <v>#N/A</v>
      </c>
      <c r="AU903" s="365" t="e">
        <f t="shared" si="848"/>
        <v>#N/A</v>
      </c>
      <c r="AV903" s="372" t="str">
        <f t="shared" ca="1" si="857"/>
        <v/>
      </c>
      <c r="AW903" s="364" t="e">
        <f t="shared" ca="1" si="858"/>
        <v>#N/A</v>
      </c>
      <c r="AX903" s="373" t="e">
        <f t="shared" ca="1" si="859"/>
        <v>#N/A</v>
      </c>
      <c r="AY903" s="98" t="e">
        <f>IF(S1259=0,NA(),S1259)</f>
        <v>#N/A</v>
      </c>
      <c r="AZ903" s="373" t="e">
        <f t="shared" si="850"/>
        <v>#N/A</v>
      </c>
      <c r="BA903" s="363"/>
      <c r="BB903" s="365"/>
      <c r="BC903" s="377"/>
      <c r="BD903" s="365"/>
      <c r="BE903" s="365"/>
      <c r="BF903" s="365"/>
      <c r="BG903" s="365"/>
      <c r="BH903" s="365"/>
      <c r="BI903" s="365"/>
      <c r="BJ903" s="365"/>
      <c r="BK903" s="365"/>
      <c r="BL903" s="376"/>
      <c r="BM903" s="376"/>
      <c r="BN903" s="260"/>
      <c r="BO903" s="260"/>
      <c r="BP903" s="260"/>
      <c r="BQ903" s="263"/>
      <c r="BR903" s="263"/>
    </row>
    <row r="904" spans="1:70" s="50" customFormat="1" ht="27.75" customHeight="1" x14ac:dyDescent="0.2">
      <c r="A904" s="22">
        <f t="shared" si="860"/>
        <v>644</v>
      </c>
      <c r="B904" s="51"/>
      <c r="C904" s="52"/>
      <c r="D904" s="53"/>
      <c r="E904" s="54"/>
      <c r="F904" s="55"/>
      <c r="G904" s="56"/>
      <c r="H904" s="57"/>
      <c r="I904" s="275"/>
      <c r="J904" s="58"/>
      <c r="K904" s="59"/>
      <c r="L904" s="60"/>
      <c r="M904" s="59"/>
      <c r="N904" s="60"/>
      <c r="O904" s="59"/>
      <c r="P904" s="60"/>
      <c r="Q904" s="61"/>
      <c r="R904" s="286"/>
      <c r="S904" s="58"/>
      <c r="T904" s="59"/>
      <c r="U904" s="59"/>
      <c r="V904" s="61"/>
      <c r="W904" s="294"/>
      <c r="X904" s="59"/>
      <c r="Y904" s="60"/>
      <c r="Z904" s="59"/>
      <c r="AA904" s="60"/>
      <c r="AB904" s="61"/>
      <c r="AC904" s="62"/>
      <c r="AD904" s="63"/>
      <c r="AE904" s="63"/>
      <c r="AF904" s="64"/>
      <c r="AG904" s="65"/>
      <c r="AH904" s="61"/>
      <c r="AI904" s="510"/>
      <c r="AJ904" s="510"/>
      <c r="AK904" s="511"/>
      <c r="AL904" s="100"/>
      <c r="AM904" s="382" t="str">
        <f t="shared" si="855"/>
        <v xml:space="preserve"> </v>
      </c>
      <c r="AN904" s="95" t="str">
        <f t="shared" si="856"/>
        <v xml:space="preserve"> </v>
      </c>
      <c r="AO904" s="365"/>
      <c r="AP904" s="365"/>
      <c r="AQ904" s="256"/>
      <c r="AR904" s="365"/>
      <c r="AS904" s="365"/>
      <c r="AT904" s="364" t="e">
        <f t="shared" si="847"/>
        <v>#N/A</v>
      </c>
      <c r="AU904" s="365" t="e">
        <f t="shared" si="848"/>
        <v>#N/A</v>
      </c>
      <c r="AV904" s="372" t="str">
        <f t="shared" ca="1" si="857"/>
        <v/>
      </c>
      <c r="AW904" s="364" t="e">
        <f t="shared" ca="1" si="858"/>
        <v>#N/A</v>
      </c>
      <c r="AX904" s="373" t="e">
        <f t="shared" ca="1" si="859"/>
        <v>#N/A</v>
      </c>
      <c r="AY904" s="98" t="e">
        <f>IF(S1260=0,NA(),S1260)</f>
        <v>#N/A</v>
      </c>
      <c r="AZ904" s="373" t="e">
        <f t="shared" si="850"/>
        <v>#N/A</v>
      </c>
      <c r="BA904" s="363"/>
      <c r="BB904" s="365"/>
      <c r="BC904" s="377"/>
      <c r="BD904" s="365"/>
      <c r="BE904" s="365"/>
      <c r="BF904" s="365"/>
      <c r="BG904" s="365"/>
      <c r="BH904" s="365"/>
      <c r="BI904" s="365"/>
      <c r="BJ904" s="365"/>
      <c r="BK904" s="365"/>
      <c r="BL904" s="376"/>
      <c r="BM904" s="376"/>
      <c r="BN904" s="260"/>
      <c r="BO904" s="260"/>
      <c r="BP904" s="260"/>
      <c r="BQ904" s="263"/>
      <c r="BR904" s="263"/>
    </row>
    <row r="905" spans="1:70" s="50" customFormat="1" ht="27.75" customHeight="1" x14ac:dyDescent="0.2">
      <c r="A905" s="22">
        <f t="shared" si="860"/>
        <v>645</v>
      </c>
      <c r="B905" s="51"/>
      <c r="C905" s="52"/>
      <c r="D905" s="53"/>
      <c r="E905" s="54"/>
      <c r="F905" s="55"/>
      <c r="G905" s="56"/>
      <c r="H905" s="57"/>
      <c r="I905" s="275"/>
      <c r="J905" s="58"/>
      <c r="K905" s="59"/>
      <c r="L905" s="60"/>
      <c r="M905" s="59"/>
      <c r="N905" s="60"/>
      <c r="O905" s="59"/>
      <c r="P905" s="60"/>
      <c r="Q905" s="61"/>
      <c r="R905" s="286"/>
      <c r="S905" s="58"/>
      <c r="T905" s="59"/>
      <c r="U905" s="59"/>
      <c r="V905" s="61"/>
      <c r="W905" s="294"/>
      <c r="X905" s="59"/>
      <c r="Y905" s="60"/>
      <c r="Z905" s="59"/>
      <c r="AA905" s="60"/>
      <c r="AB905" s="61"/>
      <c r="AC905" s="62"/>
      <c r="AD905" s="63"/>
      <c r="AE905" s="63"/>
      <c r="AF905" s="64"/>
      <c r="AG905" s="65"/>
      <c r="AH905" s="61"/>
      <c r="AI905" s="510"/>
      <c r="AJ905" s="510"/>
      <c r="AK905" s="511"/>
      <c r="AL905" s="100"/>
      <c r="AM905" s="382" t="str">
        <f t="shared" si="855"/>
        <v xml:space="preserve"> </v>
      </c>
      <c r="AN905" s="95" t="str">
        <f t="shared" si="856"/>
        <v xml:space="preserve"> </v>
      </c>
      <c r="AO905" s="365"/>
      <c r="AP905" s="365"/>
      <c r="AQ905" s="256"/>
      <c r="AR905" s="365"/>
      <c r="AS905" s="365"/>
      <c r="AT905" s="364" t="e">
        <f t="shared" ref="AT905:AT914" si="861">IF(ISBLANK($B1265),NA(),$B1265)</f>
        <v>#N/A</v>
      </c>
      <c r="AU905" s="365" t="e">
        <f t="shared" ref="AU905:AU914" si="862">IF(ISBLANK($I1265),NA(),$I1265)</f>
        <v>#N/A</v>
      </c>
      <c r="AV905" s="372" t="str">
        <f t="shared" ca="1" si="857"/>
        <v/>
      </c>
      <c r="AW905" s="364" t="e">
        <f t="shared" ca="1" si="858"/>
        <v>#N/A</v>
      </c>
      <c r="AX905" s="373" t="e">
        <f t="shared" ca="1" si="859"/>
        <v>#N/A</v>
      </c>
      <c r="AY905" s="98" t="e">
        <f>IF(S1265=0,NA(),S1265)</f>
        <v>#N/A</v>
      </c>
      <c r="AZ905" s="373" t="e">
        <f>IF(V1265=0,NA(),V1265)</f>
        <v>#N/A</v>
      </c>
      <c r="BA905" s="363"/>
      <c r="BB905" s="365"/>
      <c r="BC905" s="377"/>
      <c r="BD905" s="365"/>
      <c r="BE905" s="365"/>
      <c r="BF905" s="365"/>
      <c r="BG905" s="365"/>
      <c r="BH905" s="365"/>
      <c r="BI905" s="365"/>
      <c r="BJ905" s="365"/>
      <c r="BK905" s="365"/>
      <c r="BL905" s="376"/>
      <c r="BM905" s="376"/>
      <c r="BN905" s="260"/>
      <c r="BO905" s="260"/>
      <c r="BP905" s="260"/>
      <c r="BQ905" s="263"/>
      <c r="BR905" s="263"/>
    </row>
    <row r="906" spans="1:70" s="50" customFormat="1" ht="27.75" customHeight="1" x14ac:dyDescent="0.2">
      <c r="A906" s="22">
        <f t="shared" si="860"/>
        <v>646</v>
      </c>
      <c r="B906" s="51"/>
      <c r="C906" s="52"/>
      <c r="D906" s="53"/>
      <c r="E906" s="54"/>
      <c r="F906" s="55"/>
      <c r="G906" s="56"/>
      <c r="H906" s="57"/>
      <c r="I906" s="275"/>
      <c r="J906" s="58"/>
      <c r="K906" s="59"/>
      <c r="L906" s="60"/>
      <c r="M906" s="59"/>
      <c r="N906" s="60"/>
      <c r="O906" s="59"/>
      <c r="P906" s="60"/>
      <c r="Q906" s="61"/>
      <c r="R906" s="286"/>
      <c r="S906" s="58"/>
      <c r="T906" s="59"/>
      <c r="U906" s="59"/>
      <c r="V906" s="61"/>
      <c r="W906" s="294"/>
      <c r="X906" s="59"/>
      <c r="Y906" s="60"/>
      <c r="Z906" s="59"/>
      <c r="AA906" s="60"/>
      <c r="AB906" s="61"/>
      <c r="AC906" s="62"/>
      <c r="AD906" s="63"/>
      <c r="AE906" s="63"/>
      <c r="AF906" s="64"/>
      <c r="AG906" s="65"/>
      <c r="AH906" s="61"/>
      <c r="AI906" s="510"/>
      <c r="AJ906" s="510"/>
      <c r="AK906" s="511"/>
      <c r="AL906" s="100"/>
      <c r="AM906" s="382" t="str">
        <f t="shared" si="855"/>
        <v xml:space="preserve"> </v>
      </c>
      <c r="AN906" s="95" t="str">
        <f t="shared" si="856"/>
        <v xml:space="preserve"> </v>
      </c>
      <c r="AO906" s="365"/>
      <c r="AP906" s="365"/>
      <c r="AQ906" s="256"/>
      <c r="AR906" s="365"/>
      <c r="AS906" s="365"/>
      <c r="AT906" s="364" t="e">
        <f t="shared" si="861"/>
        <v>#N/A</v>
      </c>
      <c r="AU906" s="365" t="e">
        <f t="shared" si="862"/>
        <v>#N/A</v>
      </c>
      <c r="AV906" s="372" t="str">
        <f t="shared" ca="1" si="857"/>
        <v/>
      </c>
      <c r="AW906" s="364" t="e">
        <f t="shared" ca="1" si="858"/>
        <v>#N/A</v>
      </c>
      <c r="AX906" s="373" t="e">
        <f t="shared" ca="1" si="859"/>
        <v>#N/A</v>
      </c>
      <c r="AY906" s="98" t="e">
        <f t="shared" ref="AY906:AY914" si="863">IF(S1266=0,NA(),S1266)</f>
        <v>#N/A</v>
      </c>
      <c r="AZ906" s="373" t="e">
        <f t="shared" ref="AZ906:AZ914" si="864">IF(V1266=0,NA(),V1266)</f>
        <v>#N/A</v>
      </c>
      <c r="BA906" s="363"/>
      <c r="BB906" s="365"/>
      <c r="BC906" s="377"/>
      <c r="BD906" s="365"/>
      <c r="BE906" s="365"/>
      <c r="BF906" s="365"/>
      <c r="BG906" s="365"/>
      <c r="BH906" s="365"/>
      <c r="BI906" s="365"/>
      <c r="BJ906" s="365"/>
      <c r="BK906" s="365"/>
      <c r="BL906" s="376"/>
      <c r="BM906" s="376"/>
      <c r="BN906" s="260"/>
      <c r="BO906" s="260"/>
      <c r="BP906" s="260"/>
      <c r="BQ906" s="263"/>
      <c r="BR906" s="263"/>
    </row>
    <row r="907" spans="1:70" s="50" customFormat="1" ht="27.75" customHeight="1" x14ac:dyDescent="0.2">
      <c r="A907" s="22">
        <f>A906+1</f>
        <v>647</v>
      </c>
      <c r="B907" s="51"/>
      <c r="C907" s="52"/>
      <c r="D907" s="53"/>
      <c r="E907" s="54"/>
      <c r="F907" s="55"/>
      <c r="G907" s="56"/>
      <c r="H907" s="57"/>
      <c r="I907" s="275"/>
      <c r="J907" s="58"/>
      <c r="K907" s="59"/>
      <c r="L907" s="60"/>
      <c r="M907" s="59"/>
      <c r="N907" s="60"/>
      <c r="O907" s="59"/>
      <c r="P907" s="60"/>
      <c r="Q907" s="61"/>
      <c r="R907" s="286"/>
      <c r="S907" s="58"/>
      <c r="T907" s="59"/>
      <c r="U907" s="59"/>
      <c r="V907" s="61"/>
      <c r="W907" s="294"/>
      <c r="X907" s="59"/>
      <c r="Y907" s="60"/>
      <c r="Z907" s="59"/>
      <c r="AA907" s="60"/>
      <c r="AB907" s="61"/>
      <c r="AC907" s="62"/>
      <c r="AD907" s="63"/>
      <c r="AE907" s="63"/>
      <c r="AF907" s="64"/>
      <c r="AG907" s="65"/>
      <c r="AH907" s="61"/>
      <c r="AI907" s="510"/>
      <c r="AJ907" s="510"/>
      <c r="AK907" s="511"/>
      <c r="AL907" s="100"/>
      <c r="AM907" s="382" t="str">
        <f t="shared" si="855"/>
        <v xml:space="preserve"> </v>
      </c>
      <c r="AN907" s="95" t="str">
        <f t="shared" si="856"/>
        <v xml:space="preserve"> </v>
      </c>
      <c r="AO907" s="365"/>
      <c r="AP907" s="365"/>
      <c r="AQ907" s="256"/>
      <c r="AR907" s="365"/>
      <c r="AS907" s="365"/>
      <c r="AT907" s="364" t="e">
        <f t="shared" si="861"/>
        <v>#N/A</v>
      </c>
      <c r="AU907" s="365" t="e">
        <f t="shared" si="862"/>
        <v>#N/A</v>
      </c>
      <c r="AV907" s="372" t="str">
        <f t="shared" ca="1" si="857"/>
        <v/>
      </c>
      <c r="AW907" s="364" t="e">
        <f t="shared" ca="1" si="858"/>
        <v>#N/A</v>
      </c>
      <c r="AX907" s="373" t="e">
        <f t="shared" ca="1" si="859"/>
        <v>#N/A</v>
      </c>
      <c r="AY907" s="98" t="e">
        <f t="shared" si="863"/>
        <v>#N/A</v>
      </c>
      <c r="AZ907" s="373" t="e">
        <f t="shared" si="864"/>
        <v>#N/A</v>
      </c>
      <c r="BA907" s="363"/>
      <c r="BB907" s="365"/>
      <c r="BC907" s="377"/>
      <c r="BD907" s="365"/>
      <c r="BE907" s="365"/>
      <c r="BF907" s="365"/>
      <c r="BG907" s="365"/>
      <c r="BH907" s="365"/>
      <c r="BI907" s="365"/>
      <c r="BJ907" s="365"/>
      <c r="BK907" s="365"/>
      <c r="BL907" s="376"/>
      <c r="BM907" s="376"/>
      <c r="BN907" s="260"/>
      <c r="BO907" s="260"/>
      <c r="BP907" s="260"/>
      <c r="BQ907" s="263"/>
      <c r="BR907" s="263"/>
    </row>
    <row r="908" spans="1:70" s="50" customFormat="1" ht="27.75" customHeight="1" x14ac:dyDescent="0.2">
      <c r="A908" s="22">
        <f t="shared" si="860"/>
        <v>648</v>
      </c>
      <c r="B908" s="51"/>
      <c r="C908" s="52"/>
      <c r="D908" s="53"/>
      <c r="E908" s="54"/>
      <c r="F908" s="55"/>
      <c r="G908" s="56"/>
      <c r="H908" s="57"/>
      <c r="I908" s="275"/>
      <c r="J908" s="58"/>
      <c r="K908" s="59"/>
      <c r="L908" s="60"/>
      <c r="M908" s="59"/>
      <c r="N908" s="60"/>
      <c r="O908" s="59"/>
      <c r="P908" s="60"/>
      <c r="Q908" s="61"/>
      <c r="R908" s="286"/>
      <c r="S908" s="58"/>
      <c r="T908" s="59"/>
      <c r="U908" s="59"/>
      <c r="V908" s="61"/>
      <c r="W908" s="294"/>
      <c r="X908" s="59"/>
      <c r="Y908" s="60"/>
      <c r="Z908" s="59"/>
      <c r="AA908" s="60"/>
      <c r="AB908" s="61"/>
      <c r="AC908" s="62"/>
      <c r="AD908" s="63"/>
      <c r="AE908" s="63"/>
      <c r="AF908" s="64"/>
      <c r="AG908" s="65"/>
      <c r="AH908" s="61"/>
      <c r="AI908" s="510"/>
      <c r="AJ908" s="510"/>
      <c r="AK908" s="511"/>
      <c r="AL908" s="100"/>
      <c r="AM908" s="382" t="str">
        <f t="shared" si="855"/>
        <v xml:space="preserve"> </v>
      </c>
      <c r="AN908" s="95" t="str">
        <f t="shared" si="856"/>
        <v xml:space="preserve"> </v>
      </c>
      <c r="AO908" s="365"/>
      <c r="AP908" s="365"/>
      <c r="AQ908" s="256"/>
      <c r="AR908" s="365"/>
      <c r="AS908" s="365"/>
      <c r="AT908" s="364" t="e">
        <f t="shared" si="861"/>
        <v>#N/A</v>
      </c>
      <c r="AU908" s="365" t="e">
        <f t="shared" si="862"/>
        <v>#N/A</v>
      </c>
      <c r="AV908" s="372" t="str">
        <f t="shared" ca="1" si="857"/>
        <v/>
      </c>
      <c r="AW908" s="364" t="e">
        <f t="shared" ca="1" si="858"/>
        <v>#N/A</v>
      </c>
      <c r="AX908" s="373" t="e">
        <f t="shared" ca="1" si="859"/>
        <v>#N/A</v>
      </c>
      <c r="AY908" s="98" t="e">
        <f t="shared" si="863"/>
        <v>#N/A</v>
      </c>
      <c r="AZ908" s="373" t="e">
        <f t="shared" si="864"/>
        <v>#N/A</v>
      </c>
      <c r="BA908" s="363"/>
      <c r="BB908" s="365"/>
      <c r="BC908" s="377"/>
      <c r="BD908" s="365"/>
      <c r="BE908" s="365"/>
      <c r="BF908" s="365"/>
      <c r="BG908" s="365"/>
      <c r="BH908" s="365"/>
      <c r="BI908" s="365"/>
      <c r="BJ908" s="365"/>
      <c r="BK908" s="365"/>
      <c r="BL908" s="376"/>
      <c r="BM908" s="376"/>
      <c r="BN908" s="260"/>
      <c r="BO908" s="260"/>
      <c r="BP908" s="260"/>
      <c r="BQ908" s="263"/>
      <c r="BR908" s="263"/>
    </row>
    <row r="909" spans="1:70" s="50" customFormat="1" ht="27.75" customHeight="1" x14ac:dyDescent="0.2">
      <c r="A909" s="22">
        <f t="shared" si="860"/>
        <v>649</v>
      </c>
      <c r="B909" s="51"/>
      <c r="C909" s="52"/>
      <c r="D909" s="53"/>
      <c r="E909" s="54"/>
      <c r="F909" s="55"/>
      <c r="G909" s="56"/>
      <c r="H909" s="57"/>
      <c r="I909" s="275"/>
      <c r="J909" s="58"/>
      <c r="K909" s="59"/>
      <c r="L909" s="60"/>
      <c r="M909" s="59"/>
      <c r="N909" s="60"/>
      <c r="O909" s="59"/>
      <c r="P909" s="60"/>
      <c r="Q909" s="61"/>
      <c r="R909" s="286"/>
      <c r="S909" s="58"/>
      <c r="T909" s="59"/>
      <c r="U909" s="59"/>
      <c r="V909" s="61"/>
      <c r="W909" s="294"/>
      <c r="X909" s="59"/>
      <c r="Y909" s="60"/>
      <c r="Z909" s="59"/>
      <c r="AA909" s="60"/>
      <c r="AB909" s="61"/>
      <c r="AC909" s="62"/>
      <c r="AD909" s="63"/>
      <c r="AE909" s="63"/>
      <c r="AF909" s="64"/>
      <c r="AG909" s="65"/>
      <c r="AH909" s="61"/>
      <c r="AI909" s="510"/>
      <c r="AJ909" s="510"/>
      <c r="AK909" s="511"/>
      <c r="AL909" s="100"/>
      <c r="AM909" s="382" t="str">
        <f t="shared" si="855"/>
        <v xml:space="preserve"> </v>
      </c>
      <c r="AN909" s="95" t="str">
        <f t="shared" si="856"/>
        <v xml:space="preserve"> </v>
      </c>
      <c r="AO909" s="365"/>
      <c r="AP909" s="365"/>
      <c r="AQ909" s="256"/>
      <c r="AR909" s="365"/>
      <c r="AS909" s="365"/>
      <c r="AT909" s="364" t="e">
        <f t="shared" si="861"/>
        <v>#N/A</v>
      </c>
      <c r="AU909" s="365" t="e">
        <f t="shared" si="862"/>
        <v>#N/A</v>
      </c>
      <c r="AV909" s="372" t="str">
        <f t="shared" ca="1" si="857"/>
        <v/>
      </c>
      <c r="AW909" s="364" t="e">
        <f t="shared" ca="1" si="858"/>
        <v>#N/A</v>
      </c>
      <c r="AX909" s="373" t="e">
        <f t="shared" ca="1" si="859"/>
        <v>#N/A</v>
      </c>
      <c r="AY909" s="98" t="e">
        <f t="shared" si="863"/>
        <v>#N/A</v>
      </c>
      <c r="AZ909" s="373" t="e">
        <f t="shared" si="864"/>
        <v>#N/A</v>
      </c>
      <c r="BA909" s="365"/>
      <c r="BB909" s="365"/>
      <c r="BC909" s="377"/>
      <c r="BD909" s="365"/>
      <c r="BE909" s="365"/>
      <c r="BF909" s="365"/>
      <c r="BG909" s="365"/>
      <c r="BH909" s="365"/>
      <c r="BI909" s="365"/>
      <c r="BJ909" s="365"/>
      <c r="BK909" s="365"/>
      <c r="BL909" s="376"/>
      <c r="BM909" s="376"/>
      <c r="BN909" s="260"/>
      <c r="BO909" s="260"/>
      <c r="BP909" s="260"/>
      <c r="BQ909" s="263"/>
      <c r="BR909" s="263"/>
    </row>
    <row r="910" spans="1:70" s="50" customFormat="1" ht="27.75" customHeight="1" thickBot="1" x14ac:dyDescent="0.25">
      <c r="A910" s="23">
        <f t="shared" si="860"/>
        <v>650</v>
      </c>
      <c r="B910" s="66"/>
      <c r="C910" s="67"/>
      <c r="D910" s="68"/>
      <c r="E910" s="69"/>
      <c r="F910" s="70"/>
      <c r="G910" s="71"/>
      <c r="H910" s="72"/>
      <c r="I910" s="276"/>
      <c r="J910" s="73"/>
      <c r="K910" s="74"/>
      <c r="L910" s="75"/>
      <c r="M910" s="74"/>
      <c r="N910" s="75"/>
      <c r="O910" s="74"/>
      <c r="P910" s="75"/>
      <c r="Q910" s="76"/>
      <c r="R910" s="287"/>
      <c r="S910" s="73"/>
      <c r="T910" s="74"/>
      <c r="U910" s="74"/>
      <c r="V910" s="76"/>
      <c r="W910" s="295"/>
      <c r="X910" s="74"/>
      <c r="Y910" s="75"/>
      <c r="Z910" s="74"/>
      <c r="AA910" s="75"/>
      <c r="AB910" s="76"/>
      <c r="AC910" s="77"/>
      <c r="AD910" s="78"/>
      <c r="AE910" s="78"/>
      <c r="AF910" s="79"/>
      <c r="AG910" s="80"/>
      <c r="AH910" s="76"/>
      <c r="AI910" s="518"/>
      <c r="AJ910" s="518"/>
      <c r="AK910" s="519"/>
      <c r="AL910" s="100"/>
      <c r="AM910" s="382" t="str">
        <f t="shared" si="855"/>
        <v xml:space="preserve"> </v>
      </c>
      <c r="AN910" s="95" t="str">
        <f t="shared" si="856"/>
        <v xml:space="preserve"> </v>
      </c>
      <c r="AO910" s="365"/>
      <c r="AP910" s="365"/>
      <c r="AQ910" s="256"/>
      <c r="AR910" s="365"/>
      <c r="AS910" s="365"/>
      <c r="AT910" s="364" t="e">
        <f t="shared" si="861"/>
        <v>#N/A</v>
      </c>
      <c r="AU910" s="365" t="e">
        <f t="shared" si="862"/>
        <v>#N/A</v>
      </c>
      <c r="AV910" s="372" t="str">
        <f t="shared" ca="1" si="857"/>
        <v/>
      </c>
      <c r="AW910" s="364" t="e">
        <f t="shared" ca="1" si="858"/>
        <v>#N/A</v>
      </c>
      <c r="AX910" s="373" t="e">
        <f t="shared" ca="1" si="859"/>
        <v>#N/A</v>
      </c>
      <c r="AY910" s="98" t="e">
        <f t="shared" si="863"/>
        <v>#N/A</v>
      </c>
      <c r="AZ910" s="373" t="e">
        <f t="shared" si="864"/>
        <v>#N/A</v>
      </c>
      <c r="BA910" s="365"/>
      <c r="BB910" s="365"/>
      <c r="BC910" s="377"/>
      <c r="BD910" s="365"/>
      <c r="BE910" s="365"/>
      <c r="BF910" s="365"/>
      <c r="BG910" s="365"/>
      <c r="BH910" s="365"/>
      <c r="BI910" s="365"/>
      <c r="BJ910" s="365"/>
      <c r="BK910" s="365"/>
      <c r="BL910" s="376"/>
      <c r="BM910" s="376"/>
      <c r="BN910" s="260"/>
      <c r="BO910" s="260"/>
      <c r="BP910" s="260"/>
      <c r="BQ910" s="263"/>
      <c r="BR910" s="263"/>
    </row>
    <row r="911" spans="1:70" ht="4.5" customHeight="1" thickBot="1" x14ac:dyDescent="0.25">
      <c r="A911" s="91">
        <f>AK914</f>
        <v>65</v>
      </c>
      <c r="B911" s="235"/>
      <c r="C911" s="235"/>
      <c r="D911" s="235"/>
      <c r="E911" s="235"/>
      <c r="F911" s="235"/>
      <c r="G911" s="235"/>
      <c r="H911" s="235"/>
      <c r="I911" s="235"/>
      <c r="J911" s="280"/>
      <c r="K911" s="280"/>
      <c r="L911" s="280"/>
      <c r="M911" s="280"/>
      <c r="N911" s="280"/>
      <c r="O911" s="280"/>
      <c r="P911" s="280"/>
      <c r="Q911" s="280"/>
      <c r="R911" s="280"/>
      <c r="S911" s="292"/>
      <c r="T911" s="292"/>
      <c r="U911" s="292"/>
      <c r="V911" s="292"/>
      <c r="W911" s="292"/>
      <c r="X911" s="292"/>
      <c r="Y911" s="292"/>
      <c r="Z911" s="292"/>
      <c r="AA911" s="292"/>
      <c r="AB911" s="292"/>
      <c r="AC911" s="292"/>
      <c r="AD911" s="236"/>
      <c r="AE911" s="237"/>
      <c r="AF911" s="236"/>
      <c r="AG911" s="238"/>
      <c r="AH911" s="536"/>
      <c r="AI911" s="537"/>
      <c r="AJ911" s="537"/>
      <c r="AK911" s="537"/>
      <c r="AL911" s="383"/>
      <c r="AM911" s="384"/>
      <c r="AN911" s="383"/>
      <c r="AT911" s="364" t="e">
        <f t="shared" si="861"/>
        <v>#N/A</v>
      </c>
      <c r="AU911" s="365" t="e">
        <f t="shared" si="862"/>
        <v>#N/A</v>
      </c>
      <c r="AV911" s="372" t="str">
        <f t="shared" ca="1" si="857"/>
        <v/>
      </c>
      <c r="AW911" s="364" t="e">
        <f t="shared" ca="1" si="858"/>
        <v>#N/A</v>
      </c>
      <c r="AX911" s="373" t="e">
        <f t="shared" ca="1" si="859"/>
        <v>#N/A</v>
      </c>
      <c r="AY911" s="98" t="e">
        <f t="shared" si="863"/>
        <v>#N/A</v>
      </c>
      <c r="AZ911" s="373" t="e">
        <f t="shared" si="864"/>
        <v>#N/A</v>
      </c>
      <c r="BC911" s="377"/>
    </row>
    <row r="912" spans="1:70" ht="26.25" customHeight="1" x14ac:dyDescent="0.2">
      <c r="A912" s="163">
        <f>A898+1</f>
        <v>65</v>
      </c>
      <c r="B912" s="523"/>
      <c r="C912" s="523"/>
      <c r="D912" s="523"/>
      <c r="E912" s="524"/>
      <c r="F912" s="527" t="str">
        <f>IF('FRONT PAGE'!$A$1="www.fly-logics.com","TOTAL PAGE",0)</f>
        <v>TOTAL PAGE</v>
      </c>
      <c r="G912" s="528"/>
      <c r="H912" s="529"/>
      <c r="I912" s="314" t="str">
        <f>IF('FRONT PAGE'!$A$1="www.fly-logics.com",IF(SUM(I901:I911)=0," ",SUM(I901:I911)),0)</f>
        <v xml:space="preserve"> </v>
      </c>
      <c r="J912" s="315" t="str">
        <f>IF('FRONT PAGE'!$A$1="www.fly-logics.com",IF(SUM(J901:J911)=0," ",SUM(J901:J911)),0)</f>
        <v xml:space="preserve"> </v>
      </c>
      <c r="K912" s="316" t="str">
        <f>IF('FRONT PAGE'!$A$1="www.fly-logics.com",IF(SUM(K901:K911)=0," ",SUM(K901:K911)),0)</f>
        <v xml:space="preserve"> </v>
      </c>
      <c r="L912" s="317" t="str">
        <f>IF('FRONT PAGE'!$A$1="www.fly-logics.com",IF(SUM(L901:L911)=0," ",SUM(L901:L911)),0)</f>
        <v xml:space="preserve"> </v>
      </c>
      <c r="M912" s="316" t="str">
        <f>IF('FRONT PAGE'!$A$1="www.fly-logics.com",IF(SUM(M901:M911)=0," ",SUM(M901:M911)),0)</f>
        <v xml:space="preserve"> </v>
      </c>
      <c r="N912" s="317" t="str">
        <f>IF('FRONT PAGE'!$A$1="www.fly-logics.com",IF(SUM(N901:N911)=0," ",SUM(N901:N911)),0)</f>
        <v xml:space="preserve"> </v>
      </c>
      <c r="O912" s="316" t="str">
        <f>IF('FRONT PAGE'!$A$1="www.fly-logics.com",IF(SUM(O901:O911)=0," ",SUM(O901:O911)),0)</f>
        <v xml:space="preserve"> </v>
      </c>
      <c r="P912" s="317" t="str">
        <f>IF('FRONT PAGE'!$A$1="www.fly-logics.com",IF(SUM(P901:P911)=0," ",SUM(P901:P911)),0)</f>
        <v xml:space="preserve"> </v>
      </c>
      <c r="Q912" s="318" t="str">
        <f>IF('FRONT PAGE'!$A$1="www.fly-logics.com",IF(SUM(Q901:Q911)=0," ",SUM(Q901:Q911)),0)</f>
        <v xml:space="preserve"> </v>
      </c>
      <c r="R912" s="319"/>
      <c r="S912" s="315" t="str">
        <f>IF('FRONT PAGE'!$A$1="www.fly-logics.com",IF(SUM(S901:S911)=0," ",SUM(S901:S911)),0)</f>
        <v xml:space="preserve"> </v>
      </c>
      <c r="T912" s="316" t="str">
        <f>IF('FRONT PAGE'!$A$1="www.fly-logics.com",IF(SUM(T901:T911)=0," ",SUM(T901:T911)),0)</f>
        <v xml:space="preserve"> </v>
      </c>
      <c r="U912" s="316" t="str">
        <f>IF('FRONT PAGE'!$A$1="www.fly-logics.com",IF(SUM(U901:U911)=0," ",SUM(U901:U911)),0)</f>
        <v xml:space="preserve"> </v>
      </c>
      <c r="V912" s="318" t="str">
        <f>IF('FRONT PAGE'!$A$1="www.fly-logics.com",IF(SUM(V901:V911)=0," ",SUM(V901:V911)),0)</f>
        <v xml:space="preserve"> </v>
      </c>
      <c r="W912" s="315" t="str">
        <f>IF('FRONT PAGE'!$A$1="www.fly-logics.com",IF(SUM(W901:W911)=0," ",SUM(W901:W911)),0)</f>
        <v xml:space="preserve"> </v>
      </c>
      <c r="X912" s="316" t="str">
        <f>IF('FRONT PAGE'!$A$1="www.fly-logics.com",IF(SUM(X901:X911)=0," ",SUM(X901:X911)),0)</f>
        <v xml:space="preserve"> </v>
      </c>
      <c r="Y912" s="317" t="str">
        <f>IF('FRONT PAGE'!$A$1="www.fly-logics.com",IF(SUM(Y901:Y911)=0," ",SUM(Y901:Y911)),0)</f>
        <v xml:space="preserve"> </v>
      </c>
      <c r="Z912" s="316" t="str">
        <f>IF('FRONT PAGE'!$A$1="www.fly-logics.com",IF(SUM(Z901:Z911)=0," ",SUM(Z901:Z911)),0)</f>
        <v xml:space="preserve"> </v>
      </c>
      <c r="AA912" s="317" t="str">
        <f>IF('FRONT PAGE'!$A$1="www.fly-logics.com",IF(SUM(AA901:AA911)=0," ",SUM(AA901:AA911)),0)</f>
        <v xml:space="preserve"> </v>
      </c>
      <c r="AB912" s="318" t="str">
        <f>IF('FRONT PAGE'!$A$1="www.fly-logics.com",IF(SUM(AB901:AB911)=0," ",SUM(AB901:AB911)),0)</f>
        <v xml:space="preserve"> </v>
      </c>
      <c r="AC912" s="329" t="str">
        <f>IF('FRONT PAGE'!$A$1="www.fly-logics.com",IF(SUM(AC901:AC911)=0," ",SUM(AC901:AC911)),0)</f>
        <v xml:space="preserve"> </v>
      </c>
      <c r="AD912" s="321" t="str">
        <f>IF('FRONT PAGE'!$A$1="www.fly-logics.com",IF(SUM(AD901:AD911)=0," ",SUM(AD901:AD911)),0)</f>
        <v xml:space="preserve"> </v>
      </c>
      <c r="AE912" s="321" t="str">
        <f>IF('FRONT PAGE'!$A$1="www.fly-logics.com",IF(SUM(AE901:AE911)=0," ",SUM(AE901:AE911)),0)</f>
        <v xml:space="preserve"> </v>
      </c>
      <c r="AF912" s="322" t="str">
        <f>IF('FRONT PAGE'!$A$1="www.fly-logics.com",IF(SUM(AF901:AF911)=0," ",SUM(AF901:AF911)),0)</f>
        <v xml:space="preserve"> </v>
      </c>
      <c r="AG912" s="323" t="str">
        <f>IF('FRONT PAGE'!$A$1="www.fly-logics.com",IF(SUM(AG901:AG911)=0," ",SUM(AG901:AG911)),0)</f>
        <v xml:space="preserve"> </v>
      </c>
      <c r="AH912" s="520" t="str">
        <f>IF('FRONT PAGE'!$A$1="www.fly-logics.com","I certify that all the data in this
logbook are accurate",0)</f>
        <v>I certify that all the data in this
logbook are accurate</v>
      </c>
      <c r="AI912" s="521"/>
      <c r="AJ912" s="521"/>
      <c r="AK912" s="522"/>
      <c r="AL912" s="385"/>
      <c r="AM912" s="386"/>
      <c r="AN912" s="385"/>
      <c r="AT912" s="364" t="e">
        <f t="shared" si="861"/>
        <v>#N/A</v>
      </c>
      <c r="AU912" s="365" t="e">
        <f t="shared" si="862"/>
        <v>#N/A</v>
      </c>
      <c r="AV912" s="372" t="str">
        <f t="shared" ca="1" si="857"/>
        <v/>
      </c>
      <c r="AW912" s="364" t="e">
        <f t="shared" ca="1" si="858"/>
        <v>#N/A</v>
      </c>
      <c r="AX912" s="373" t="e">
        <f t="shared" ca="1" si="859"/>
        <v>#N/A</v>
      </c>
      <c r="AY912" s="98" t="e">
        <f t="shared" si="863"/>
        <v>#N/A</v>
      </c>
      <c r="AZ912" s="373" t="e">
        <f t="shared" si="864"/>
        <v>#N/A</v>
      </c>
      <c r="BA912" s="363"/>
      <c r="BC912" s="377"/>
    </row>
    <row r="913" spans="1:70" ht="26.25" customHeight="1" x14ac:dyDescent="0.2">
      <c r="A913" s="505">
        <f>AL897</f>
        <v>0</v>
      </c>
      <c r="B913" s="525"/>
      <c r="C913" s="525"/>
      <c r="D913" s="525"/>
      <c r="E913" s="526"/>
      <c r="F913" s="530" t="str">
        <f>IF('FRONT PAGE'!$A$1="www.fly-logics.com","TOTAL PREVIOUS LOGBOOK",0)</f>
        <v>TOTAL PREVIOUS LOGBOOK</v>
      </c>
      <c r="G913" s="531"/>
      <c r="H913" s="532"/>
      <c r="I913" s="333">
        <f>I900</f>
        <v>33.75</v>
      </c>
      <c r="J913" s="334">
        <f t="shared" ref="J913:Q913" si="865">J900</f>
        <v>33.75</v>
      </c>
      <c r="K913" s="335" t="str">
        <f t="shared" si="865"/>
        <v xml:space="preserve"> </v>
      </c>
      <c r="L913" s="336" t="str">
        <f t="shared" si="865"/>
        <v xml:space="preserve"> </v>
      </c>
      <c r="M913" s="335" t="str">
        <f t="shared" si="865"/>
        <v xml:space="preserve"> </v>
      </c>
      <c r="N913" s="336" t="str">
        <f t="shared" si="865"/>
        <v xml:space="preserve"> </v>
      </c>
      <c r="O913" s="335" t="str">
        <f t="shared" si="865"/>
        <v xml:space="preserve"> </v>
      </c>
      <c r="P913" s="336" t="str">
        <f t="shared" si="865"/>
        <v xml:space="preserve"> </v>
      </c>
      <c r="Q913" s="337" t="str">
        <f t="shared" si="865"/>
        <v xml:space="preserve"> </v>
      </c>
      <c r="R913" s="288">
        <v>10</v>
      </c>
      <c r="S913" s="331" t="str">
        <f>S900</f>
        <v xml:space="preserve"> </v>
      </c>
      <c r="T913" s="239">
        <f t="shared" ref="T913:AG913" si="866">T900</f>
        <v>13.75</v>
      </c>
      <c r="U913" s="239">
        <f t="shared" si="866"/>
        <v>20</v>
      </c>
      <c r="V913" s="240">
        <f t="shared" si="866"/>
        <v>5</v>
      </c>
      <c r="W913" s="241" t="str">
        <f t="shared" si="866"/>
        <v xml:space="preserve"> </v>
      </c>
      <c r="X913" s="239" t="str">
        <f t="shared" si="866"/>
        <v xml:space="preserve"> </v>
      </c>
      <c r="Y913" s="242">
        <f t="shared" si="866"/>
        <v>5</v>
      </c>
      <c r="Z913" s="239" t="str">
        <f t="shared" si="866"/>
        <v xml:space="preserve"> </v>
      </c>
      <c r="AA913" s="242">
        <f t="shared" si="866"/>
        <v>3.75</v>
      </c>
      <c r="AB913" s="240" t="str">
        <f t="shared" si="866"/>
        <v xml:space="preserve"> </v>
      </c>
      <c r="AC913" s="243">
        <f t="shared" si="866"/>
        <v>14</v>
      </c>
      <c r="AD913" s="244" t="str">
        <f t="shared" si="866"/>
        <v xml:space="preserve"> </v>
      </c>
      <c r="AE913" s="244">
        <f t="shared" si="866"/>
        <v>14</v>
      </c>
      <c r="AF913" s="245" t="str">
        <f t="shared" si="866"/>
        <v xml:space="preserve"> </v>
      </c>
      <c r="AG913" s="332">
        <f t="shared" si="866"/>
        <v>17</v>
      </c>
      <c r="AH913" s="507"/>
      <c r="AI913" s="508"/>
      <c r="AJ913" s="508"/>
      <c r="AK913" s="509"/>
      <c r="AL913" s="385"/>
      <c r="AM913" s="386"/>
      <c r="AN913" s="385"/>
      <c r="AT913" s="364" t="e">
        <f t="shared" si="861"/>
        <v>#N/A</v>
      </c>
      <c r="AU913" s="365" t="e">
        <f t="shared" si="862"/>
        <v>#N/A</v>
      </c>
      <c r="AV913" s="372" t="str">
        <f t="shared" ca="1" si="857"/>
        <v/>
      </c>
      <c r="AW913" s="364" t="e">
        <f t="shared" ca="1" si="858"/>
        <v>#N/A</v>
      </c>
      <c r="AX913" s="373" t="e">
        <f t="shared" ca="1" si="859"/>
        <v>#N/A</v>
      </c>
      <c r="AY913" s="98" t="e">
        <f t="shared" si="863"/>
        <v>#N/A</v>
      </c>
      <c r="AZ913" s="373" t="e">
        <f t="shared" si="864"/>
        <v>#N/A</v>
      </c>
      <c r="BA913" s="363"/>
      <c r="BC913" s="377"/>
    </row>
    <row r="914" spans="1:70" ht="26.25" customHeight="1" thickBot="1" x14ac:dyDescent="0.25">
      <c r="A914" s="506"/>
      <c r="B914" s="512" t="str">
        <f>IF('FRONT PAGE'!$A$1="www.fly-logics.com","Authority certifying flight hours 
STAMP &amp; SIGNATURE",0)</f>
        <v>Authority certifying flight hours 
STAMP &amp; SIGNATURE</v>
      </c>
      <c r="C914" s="512"/>
      <c r="D914" s="512"/>
      <c r="E914" s="513"/>
      <c r="F914" s="533" t="str">
        <f>IF('FRONT PAGE'!$A$1="www.fly-logics.com","TOTAL TO DATE",0)</f>
        <v>TOTAL TO DATE</v>
      </c>
      <c r="G914" s="534"/>
      <c r="H914" s="535"/>
      <c r="I914" s="32">
        <f t="shared" ref="I914:Q914" si="867">IF(SUM(I912:I913)=0," ",SUM(I912:I913))</f>
        <v>33.75</v>
      </c>
      <c r="J914" s="27">
        <f t="shared" si="867"/>
        <v>33.75</v>
      </c>
      <c r="K914" s="24" t="str">
        <f t="shared" si="867"/>
        <v xml:space="preserve"> </v>
      </c>
      <c r="L914" s="25" t="str">
        <f t="shared" si="867"/>
        <v xml:space="preserve"> </v>
      </c>
      <c r="M914" s="24" t="str">
        <f t="shared" si="867"/>
        <v xml:space="preserve"> </v>
      </c>
      <c r="N914" s="25" t="str">
        <f t="shared" si="867"/>
        <v xml:space="preserve"> </v>
      </c>
      <c r="O914" s="24" t="str">
        <f t="shared" si="867"/>
        <v xml:space="preserve"> </v>
      </c>
      <c r="P914" s="25" t="str">
        <f t="shared" si="867"/>
        <v xml:space="preserve"> </v>
      </c>
      <c r="Q914" s="26" t="str">
        <f t="shared" si="867"/>
        <v xml:space="preserve"> </v>
      </c>
      <c r="R914" s="289"/>
      <c r="S914" s="27" t="str">
        <f t="shared" ref="S914:AG914" si="868">IF(SUM(S912:S913)=0," ",SUM(S912:S913))</f>
        <v xml:space="preserve"> </v>
      </c>
      <c r="T914" s="24">
        <f t="shared" si="868"/>
        <v>13.75</v>
      </c>
      <c r="U914" s="24">
        <f t="shared" si="868"/>
        <v>20</v>
      </c>
      <c r="V914" s="26">
        <f t="shared" si="868"/>
        <v>5</v>
      </c>
      <c r="W914" s="27" t="str">
        <f t="shared" si="868"/>
        <v xml:space="preserve"> </v>
      </c>
      <c r="X914" s="24" t="str">
        <f t="shared" si="868"/>
        <v xml:space="preserve"> </v>
      </c>
      <c r="Y914" s="25">
        <f t="shared" si="868"/>
        <v>5</v>
      </c>
      <c r="Z914" s="24" t="str">
        <f t="shared" si="868"/>
        <v xml:space="preserve"> </v>
      </c>
      <c r="AA914" s="25">
        <f t="shared" si="868"/>
        <v>3.75</v>
      </c>
      <c r="AB914" s="26" t="str">
        <f t="shared" si="868"/>
        <v xml:space="preserve"> </v>
      </c>
      <c r="AC914" s="30">
        <f t="shared" si="868"/>
        <v>14</v>
      </c>
      <c r="AD914" s="28" t="str">
        <f t="shared" si="868"/>
        <v xml:space="preserve"> </v>
      </c>
      <c r="AE914" s="28">
        <f t="shared" si="868"/>
        <v>14</v>
      </c>
      <c r="AF914" s="31" t="str">
        <f t="shared" si="868"/>
        <v xml:space="preserve"> </v>
      </c>
      <c r="AG914" s="33">
        <f t="shared" si="868"/>
        <v>17</v>
      </c>
      <c r="AH914" s="514" t="str">
        <f>IF('FRONT PAGE'!$A$1="www.fly-logics.com","_____________________________
PILOT SIGNATURE",0)</f>
        <v>_____________________________
PILOT SIGNATURE</v>
      </c>
      <c r="AI914" s="515"/>
      <c r="AJ914" s="515"/>
      <c r="AK914" s="330">
        <f>A912</f>
        <v>65</v>
      </c>
      <c r="AL914" s="387"/>
      <c r="AM914" s="388"/>
      <c r="AN914" s="387"/>
      <c r="AT914" s="364" t="e">
        <f t="shared" si="861"/>
        <v>#N/A</v>
      </c>
      <c r="AU914" s="365" t="e">
        <f t="shared" si="862"/>
        <v>#N/A</v>
      </c>
      <c r="AV914" s="372" t="str">
        <f t="shared" ca="1" si="857"/>
        <v/>
      </c>
      <c r="AW914" s="364" t="e">
        <f t="shared" ca="1" si="858"/>
        <v>#N/A</v>
      </c>
      <c r="AX914" s="373" t="e">
        <f t="shared" ca="1" si="859"/>
        <v>#N/A</v>
      </c>
      <c r="AY914" s="98" t="e">
        <f t="shared" si="863"/>
        <v>#N/A</v>
      </c>
      <c r="AZ914" s="373" t="e">
        <f t="shared" si="864"/>
        <v>#N/A</v>
      </c>
      <c r="BA914" s="363"/>
      <c r="BC914" s="377"/>
    </row>
    <row r="915" spans="1:70" s="50" customFormat="1" ht="27.75" customHeight="1" x14ac:dyDescent="0.2">
      <c r="A915" s="29">
        <f>A910+1</f>
        <v>651</v>
      </c>
      <c r="B915" s="39"/>
      <c r="C915" s="40"/>
      <c r="D915" s="41"/>
      <c r="E915" s="42"/>
      <c r="F915" s="43"/>
      <c r="G915" s="44"/>
      <c r="H915" s="45"/>
      <c r="I915" s="281"/>
      <c r="J915" s="277"/>
      <c r="K915" s="278"/>
      <c r="L915" s="279"/>
      <c r="M915" s="278"/>
      <c r="N915" s="279"/>
      <c r="O915" s="278"/>
      <c r="P915" s="279"/>
      <c r="Q915" s="150"/>
      <c r="R915" s="285"/>
      <c r="S915" s="46"/>
      <c r="T915" s="47"/>
      <c r="U915" s="47"/>
      <c r="V915" s="48"/>
      <c r="W915" s="293"/>
      <c r="X915" s="278"/>
      <c r="Y915" s="279"/>
      <c r="Z915" s="278"/>
      <c r="AA915" s="279"/>
      <c r="AB915" s="150"/>
      <c r="AC915" s="282"/>
      <c r="AD915" s="283"/>
      <c r="AE915" s="283"/>
      <c r="AF915" s="284"/>
      <c r="AG915" s="49"/>
      <c r="AH915" s="48"/>
      <c r="AI915" s="516"/>
      <c r="AJ915" s="516"/>
      <c r="AK915" s="517"/>
      <c r="AL915" s="100"/>
      <c r="AM915" s="382" t="str">
        <f t="shared" ref="AM915:AM924" si="869">IF(B915=0," ",TEXT(B915,"MMM"))</f>
        <v xml:space="preserve"> </v>
      </c>
      <c r="AN915" s="95" t="str">
        <f t="shared" ref="AN915:AN924" si="870">IF(B915=0," ",YEAR(B915))</f>
        <v xml:space="preserve"> </v>
      </c>
      <c r="AO915" s="365"/>
      <c r="AP915" s="365"/>
      <c r="AQ915" s="256"/>
      <c r="AR915" s="365"/>
      <c r="AS915" s="365"/>
      <c r="AT915" s="364" t="e">
        <f t="shared" ref="AT915:AT924" si="871">IF(ISBLANK($B1279),NA(),$B1279)</f>
        <v>#N/A</v>
      </c>
      <c r="AU915" s="365" t="e">
        <f t="shared" ref="AU915:AU924" si="872">IF(ISBLANK($I1279),NA(),$I1279)</f>
        <v>#N/A</v>
      </c>
      <c r="AV915" s="372" t="str">
        <f t="shared" ca="1" si="857"/>
        <v/>
      </c>
      <c r="AW915" s="364" t="e">
        <f t="shared" ca="1" si="858"/>
        <v>#N/A</v>
      </c>
      <c r="AX915" s="373" t="e">
        <f t="shared" ca="1" si="859"/>
        <v>#N/A</v>
      </c>
      <c r="AY915" s="98" t="e">
        <f>IF(S1279=0,NA(),S1279)</f>
        <v>#N/A</v>
      </c>
      <c r="AZ915" s="373" t="e">
        <f>IF(V1279=0,NA(),V1279)</f>
        <v>#N/A</v>
      </c>
      <c r="BA915" s="363"/>
      <c r="BB915" s="365"/>
      <c r="BC915" s="377"/>
      <c r="BD915" s="365"/>
      <c r="BE915" s="365"/>
      <c r="BF915" s="365"/>
      <c r="BG915" s="365"/>
      <c r="BH915" s="365"/>
      <c r="BI915" s="365"/>
      <c r="BJ915" s="365"/>
      <c r="BK915" s="365"/>
      <c r="BL915" s="376"/>
      <c r="BM915" s="376"/>
      <c r="BN915" s="260"/>
      <c r="BO915" s="260"/>
      <c r="BP915" s="260"/>
      <c r="BQ915" s="263"/>
      <c r="BR915" s="263"/>
    </row>
    <row r="916" spans="1:70" s="50" customFormat="1" ht="27.75" customHeight="1" x14ac:dyDescent="0.2">
      <c r="A916" s="22">
        <f>A915+1</f>
        <v>652</v>
      </c>
      <c r="B916" s="51"/>
      <c r="C916" s="52"/>
      <c r="D916" s="53"/>
      <c r="E916" s="54"/>
      <c r="F916" s="55"/>
      <c r="G916" s="56"/>
      <c r="H916" s="57"/>
      <c r="I916" s="275"/>
      <c r="J916" s="58"/>
      <c r="K916" s="59"/>
      <c r="L916" s="60"/>
      <c r="M916" s="59"/>
      <c r="N916" s="60"/>
      <c r="O916" s="59"/>
      <c r="P916" s="60"/>
      <c r="Q916" s="61"/>
      <c r="R916" s="286"/>
      <c r="S916" s="58"/>
      <c r="T916" s="59"/>
      <c r="U916" s="59"/>
      <c r="V916" s="61"/>
      <c r="W916" s="294"/>
      <c r="X916" s="59"/>
      <c r="Y916" s="60"/>
      <c r="Z916" s="59"/>
      <c r="AA916" s="60"/>
      <c r="AB916" s="61"/>
      <c r="AC916" s="62"/>
      <c r="AD916" s="63"/>
      <c r="AE916" s="63"/>
      <c r="AF916" s="64"/>
      <c r="AG916" s="65"/>
      <c r="AH916" s="61"/>
      <c r="AI916" s="510"/>
      <c r="AJ916" s="510"/>
      <c r="AK916" s="511"/>
      <c r="AL916" s="100"/>
      <c r="AM916" s="382" t="str">
        <f t="shared" si="869"/>
        <v xml:space="preserve"> </v>
      </c>
      <c r="AN916" s="95" t="str">
        <f t="shared" si="870"/>
        <v xml:space="preserve"> </v>
      </c>
      <c r="AO916" s="365"/>
      <c r="AP916" s="365"/>
      <c r="AQ916" s="256"/>
      <c r="AR916" s="365"/>
      <c r="AS916" s="365"/>
      <c r="AT916" s="364" t="e">
        <f t="shared" si="871"/>
        <v>#N/A</v>
      </c>
      <c r="AU916" s="365" t="e">
        <f t="shared" si="872"/>
        <v>#N/A</v>
      </c>
      <c r="AV916" s="372" t="str">
        <f t="shared" ca="1" si="857"/>
        <v/>
      </c>
      <c r="AW916" s="364" t="e">
        <f t="shared" ca="1" si="858"/>
        <v>#N/A</v>
      </c>
      <c r="AX916" s="373" t="e">
        <f t="shared" ca="1" si="859"/>
        <v>#N/A</v>
      </c>
      <c r="AY916" s="98" t="e">
        <f t="shared" ref="AY916:AY924" si="873">IF(S1280=0,NA(),S1280)</f>
        <v>#N/A</v>
      </c>
      <c r="AZ916" s="373" t="e">
        <f t="shared" ref="AZ916:AZ924" si="874">IF(V1280=0,NA(),V1280)</f>
        <v>#N/A</v>
      </c>
      <c r="BA916" s="363"/>
      <c r="BB916" s="365"/>
      <c r="BC916" s="377"/>
      <c r="BD916" s="365"/>
      <c r="BE916" s="365"/>
      <c r="BF916" s="365"/>
      <c r="BG916" s="365"/>
      <c r="BH916" s="365"/>
      <c r="BI916" s="365"/>
      <c r="BJ916" s="365"/>
      <c r="BK916" s="365"/>
      <c r="BL916" s="376"/>
      <c r="BM916" s="376"/>
      <c r="BN916" s="260"/>
      <c r="BO916" s="260"/>
      <c r="BP916" s="260"/>
      <c r="BQ916" s="263"/>
      <c r="BR916" s="263"/>
    </row>
    <row r="917" spans="1:70" s="50" customFormat="1" ht="27.75" customHeight="1" x14ac:dyDescent="0.2">
      <c r="A917" s="22">
        <f t="shared" ref="A917:A924" si="875">A916+1</f>
        <v>653</v>
      </c>
      <c r="B917" s="51"/>
      <c r="C917" s="52"/>
      <c r="D917" s="53"/>
      <c r="E917" s="54"/>
      <c r="F917" s="55"/>
      <c r="G917" s="56"/>
      <c r="H917" s="57"/>
      <c r="I917" s="275"/>
      <c r="J917" s="58"/>
      <c r="K917" s="59"/>
      <c r="L917" s="60"/>
      <c r="M917" s="59"/>
      <c r="N917" s="60"/>
      <c r="O917" s="59"/>
      <c r="P917" s="60"/>
      <c r="Q917" s="61"/>
      <c r="R917" s="286"/>
      <c r="S917" s="58"/>
      <c r="T917" s="59"/>
      <c r="U917" s="59"/>
      <c r="V917" s="61"/>
      <c r="W917" s="294"/>
      <c r="X917" s="59"/>
      <c r="Y917" s="60"/>
      <c r="Z917" s="59"/>
      <c r="AA917" s="60"/>
      <c r="AB917" s="61"/>
      <c r="AC917" s="62"/>
      <c r="AD917" s="63"/>
      <c r="AE917" s="63"/>
      <c r="AF917" s="64"/>
      <c r="AG917" s="65"/>
      <c r="AH917" s="61"/>
      <c r="AI917" s="510"/>
      <c r="AJ917" s="510"/>
      <c r="AK917" s="511"/>
      <c r="AL917" s="100"/>
      <c r="AM917" s="382" t="str">
        <f t="shared" si="869"/>
        <v xml:space="preserve"> </v>
      </c>
      <c r="AN917" s="95" t="str">
        <f t="shared" si="870"/>
        <v xml:space="preserve"> </v>
      </c>
      <c r="AO917" s="365"/>
      <c r="AP917" s="365"/>
      <c r="AQ917" s="256"/>
      <c r="AR917" s="365"/>
      <c r="AS917" s="365"/>
      <c r="AT917" s="364" t="e">
        <f t="shared" si="871"/>
        <v>#N/A</v>
      </c>
      <c r="AU917" s="365" t="e">
        <f t="shared" si="872"/>
        <v>#N/A</v>
      </c>
      <c r="AV917" s="372" t="str">
        <f t="shared" ca="1" si="857"/>
        <v/>
      </c>
      <c r="AW917" s="364" t="e">
        <f t="shared" ca="1" si="858"/>
        <v>#N/A</v>
      </c>
      <c r="AX917" s="373" t="e">
        <f t="shared" ca="1" si="859"/>
        <v>#N/A</v>
      </c>
      <c r="AY917" s="98" t="e">
        <f t="shared" si="873"/>
        <v>#N/A</v>
      </c>
      <c r="AZ917" s="373" t="e">
        <f t="shared" si="874"/>
        <v>#N/A</v>
      </c>
      <c r="BA917" s="363"/>
      <c r="BB917" s="365"/>
      <c r="BC917" s="377"/>
      <c r="BD917" s="365"/>
      <c r="BE917" s="365"/>
      <c r="BF917" s="365"/>
      <c r="BG917" s="365"/>
      <c r="BH917" s="365"/>
      <c r="BI917" s="365"/>
      <c r="BJ917" s="365"/>
      <c r="BK917" s="365"/>
      <c r="BL917" s="376"/>
      <c r="BM917" s="376"/>
      <c r="BN917" s="260"/>
      <c r="BO917" s="260"/>
      <c r="BP917" s="260"/>
      <c r="BQ917" s="263"/>
      <c r="BR917" s="263"/>
    </row>
    <row r="918" spans="1:70" s="50" customFormat="1" ht="27.75" customHeight="1" x14ac:dyDescent="0.2">
      <c r="A918" s="22">
        <f t="shared" si="875"/>
        <v>654</v>
      </c>
      <c r="B918" s="51"/>
      <c r="C918" s="52"/>
      <c r="D918" s="53"/>
      <c r="E918" s="54"/>
      <c r="F918" s="55"/>
      <c r="G918" s="56"/>
      <c r="H918" s="57"/>
      <c r="I918" s="275"/>
      <c r="J918" s="58"/>
      <c r="K918" s="59"/>
      <c r="L918" s="60"/>
      <c r="M918" s="59"/>
      <c r="N918" s="60"/>
      <c r="O918" s="59"/>
      <c r="P918" s="60"/>
      <c r="Q918" s="61"/>
      <c r="R918" s="286"/>
      <c r="S918" s="58"/>
      <c r="T918" s="59"/>
      <c r="U918" s="59"/>
      <c r="V918" s="61"/>
      <c r="W918" s="294"/>
      <c r="X918" s="59"/>
      <c r="Y918" s="60"/>
      <c r="Z918" s="59"/>
      <c r="AA918" s="60"/>
      <c r="AB918" s="61"/>
      <c r="AC918" s="62"/>
      <c r="AD918" s="63"/>
      <c r="AE918" s="63"/>
      <c r="AF918" s="64"/>
      <c r="AG918" s="65"/>
      <c r="AH918" s="61"/>
      <c r="AI918" s="510"/>
      <c r="AJ918" s="510"/>
      <c r="AK918" s="511"/>
      <c r="AL918" s="100"/>
      <c r="AM918" s="382" t="str">
        <f t="shared" si="869"/>
        <v xml:space="preserve"> </v>
      </c>
      <c r="AN918" s="95" t="str">
        <f t="shared" si="870"/>
        <v xml:space="preserve"> </v>
      </c>
      <c r="AO918" s="365"/>
      <c r="AP918" s="365"/>
      <c r="AQ918" s="256"/>
      <c r="AR918" s="365"/>
      <c r="AS918" s="365"/>
      <c r="AT918" s="364" t="e">
        <f t="shared" si="871"/>
        <v>#N/A</v>
      </c>
      <c r="AU918" s="365" t="e">
        <f t="shared" si="872"/>
        <v>#N/A</v>
      </c>
      <c r="AV918" s="372" t="str">
        <f t="shared" ca="1" si="857"/>
        <v/>
      </c>
      <c r="AW918" s="364" t="e">
        <f t="shared" ca="1" si="858"/>
        <v>#N/A</v>
      </c>
      <c r="AX918" s="373" t="e">
        <f t="shared" ca="1" si="859"/>
        <v>#N/A</v>
      </c>
      <c r="AY918" s="98" t="e">
        <f t="shared" si="873"/>
        <v>#N/A</v>
      </c>
      <c r="AZ918" s="373" t="e">
        <f t="shared" si="874"/>
        <v>#N/A</v>
      </c>
      <c r="BA918" s="363"/>
      <c r="BB918" s="365"/>
      <c r="BC918" s="377"/>
      <c r="BD918" s="365"/>
      <c r="BE918" s="365"/>
      <c r="BF918" s="365"/>
      <c r="BG918" s="365"/>
      <c r="BH918" s="365"/>
      <c r="BI918" s="365"/>
      <c r="BJ918" s="365"/>
      <c r="BK918" s="365"/>
      <c r="BL918" s="376"/>
      <c r="BM918" s="376"/>
      <c r="BN918" s="260"/>
      <c r="BO918" s="260"/>
      <c r="BP918" s="260"/>
      <c r="BQ918" s="263"/>
      <c r="BR918" s="263"/>
    </row>
    <row r="919" spans="1:70" s="50" customFormat="1" ht="27.75" customHeight="1" x14ac:dyDescent="0.2">
      <c r="A919" s="22">
        <f t="shared" si="875"/>
        <v>655</v>
      </c>
      <c r="B919" s="51"/>
      <c r="C919" s="52"/>
      <c r="D919" s="53"/>
      <c r="E919" s="54"/>
      <c r="F919" s="55"/>
      <c r="G919" s="56"/>
      <c r="H919" s="57"/>
      <c r="I919" s="275"/>
      <c r="J919" s="58"/>
      <c r="K919" s="59"/>
      <c r="L919" s="60"/>
      <c r="M919" s="59"/>
      <c r="N919" s="60"/>
      <c r="O919" s="59"/>
      <c r="P919" s="60"/>
      <c r="Q919" s="61"/>
      <c r="R919" s="286"/>
      <c r="S919" s="58"/>
      <c r="T919" s="59"/>
      <c r="U919" s="59"/>
      <c r="V919" s="61"/>
      <c r="W919" s="294"/>
      <c r="X919" s="59"/>
      <c r="Y919" s="60"/>
      <c r="Z919" s="59"/>
      <c r="AA919" s="60"/>
      <c r="AB919" s="61"/>
      <c r="AC919" s="62"/>
      <c r="AD919" s="63"/>
      <c r="AE919" s="63"/>
      <c r="AF919" s="64"/>
      <c r="AG919" s="65"/>
      <c r="AH919" s="61"/>
      <c r="AI919" s="510"/>
      <c r="AJ919" s="510"/>
      <c r="AK919" s="511"/>
      <c r="AL919" s="100"/>
      <c r="AM919" s="382" t="str">
        <f t="shared" si="869"/>
        <v xml:space="preserve"> </v>
      </c>
      <c r="AN919" s="95" t="str">
        <f t="shared" si="870"/>
        <v xml:space="preserve"> </v>
      </c>
      <c r="AO919" s="365"/>
      <c r="AP919" s="365"/>
      <c r="AQ919" s="256"/>
      <c r="AR919" s="365"/>
      <c r="AS919" s="365"/>
      <c r="AT919" s="364" t="e">
        <f t="shared" si="871"/>
        <v>#N/A</v>
      </c>
      <c r="AU919" s="365" t="e">
        <f t="shared" si="872"/>
        <v>#N/A</v>
      </c>
      <c r="AV919" s="372" t="str">
        <f t="shared" ca="1" si="857"/>
        <v/>
      </c>
      <c r="AW919" s="364" t="e">
        <f t="shared" ca="1" si="858"/>
        <v>#N/A</v>
      </c>
      <c r="AX919" s="373" t="e">
        <f t="shared" ca="1" si="859"/>
        <v>#N/A</v>
      </c>
      <c r="AY919" s="98" t="e">
        <f t="shared" si="873"/>
        <v>#N/A</v>
      </c>
      <c r="AZ919" s="373" t="e">
        <f t="shared" si="874"/>
        <v>#N/A</v>
      </c>
      <c r="BA919" s="363"/>
      <c r="BB919" s="365"/>
      <c r="BC919" s="377"/>
      <c r="BD919" s="365"/>
      <c r="BE919" s="365"/>
      <c r="BF919" s="365"/>
      <c r="BG919" s="365"/>
      <c r="BH919" s="365"/>
      <c r="BI919" s="365"/>
      <c r="BJ919" s="365"/>
      <c r="BK919" s="365"/>
      <c r="BL919" s="376"/>
      <c r="BM919" s="376"/>
      <c r="BN919" s="260"/>
      <c r="BO919" s="260"/>
      <c r="BP919" s="260"/>
      <c r="BQ919" s="263"/>
      <c r="BR919" s="263"/>
    </row>
    <row r="920" spans="1:70" s="50" customFormat="1" ht="27.75" customHeight="1" x14ac:dyDescent="0.2">
      <c r="A920" s="22">
        <f t="shared" si="875"/>
        <v>656</v>
      </c>
      <c r="B920" s="51"/>
      <c r="C920" s="52"/>
      <c r="D920" s="53"/>
      <c r="E920" s="54"/>
      <c r="F920" s="55"/>
      <c r="G920" s="56"/>
      <c r="H920" s="57"/>
      <c r="I920" s="275"/>
      <c r="J920" s="58"/>
      <c r="K920" s="59"/>
      <c r="L920" s="60"/>
      <c r="M920" s="59"/>
      <c r="N920" s="60"/>
      <c r="O920" s="59"/>
      <c r="P920" s="60"/>
      <c r="Q920" s="61"/>
      <c r="R920" s="286"/>
      <c r="S920" s="58"/>
      <c r="T920" s="59"/>
      <c r="U920" s="59"/>
      <c r="V920" s="61"/>
      <c r="W920" s="294"/>
      <c r="X920" s="59"/>
      <c r="Y920" s="60"/>
      <c r="Z920" s="59"/>
      <c r="AA920" s="60"/>
      <c r="AB920" s="61"/>
      <c r="AC920" s="62"/>
      <c r="AD920" s="63"/>
      <c r="AE920" s="63"/>
      <c r="AF920" s="64"/>
      <c r="AG920" s="65"/>
      <c r="AH920" s="61"/>
      <c r="AI920" s="510"/>
      <c r="AJ920" s="510"/>
      <c r="AK920" s="511"/>
      <c r="AL920" s="100"/>
      <c r="AM920" s="382" t="str">
        <f t="shared" si="869"/>
        <v xml:space="preserve"> </v>
      </c>
      <c r="AN920" s="95" t="str">
        <f t="shared" si="870"/>
        <v xml:space="preserve"> </v>
      </c>
      <c r="AO920" s="365"/>
      <c r="AP920" s="365"/>
      <c r="AQ920" s="256"/>
      <c r="AR920" s="365"/>
      <c r="AS920" s="365"/>
      <c r="AT920" s="364" t="e">
        <f t="shared" si="871"/>
        <v>#N/A</v>
      </c>
      <c r="AU920" s="365" t="e">
        <f t="shared" si="872"/>
        <v>#N/A</v>
      </c>
      <c r="AV920" s="372" t="str">
        <f t="shared" ca="1" si="857"/>
        <v/>
      </c>
      <c r="AW920" s="364" t="e">
        <f t="shared" ca="1" si="858"/>
        <v>#N/A</v>
      </c>
      <c r="AX920" s="373" t="e">
        <f t="shared" ca="1" si="859"/>
        <v>#N/A</v>
      </c>
      <c r="AY920" s="98" t="e">
        <f t="shared" si="873"/>
        <v>#N/A</v>
      </c>
      <c r="AZ920" s="373" t="e">
        <f t="shared" si="874"/>
        <v>#N/A</v>
      </c>
      <c r="BA920" s="363"/>
      <c r="BB920" s="365"/>
      <c r="BC920" s="377"/>
      <c r="BD920" s="365"/>
      <c r="BE920" s="365"/>
      <c r="BF920" s="365"/>
      <c r="BG920" s="365"/>
      <c r="BH920" s="365"/>
      <c r="BI920" s="365"/>
      <c r="BJ920" s="365"/>
      <c r="BK920" s="365"/>
      <c r="BL920" s="376"/>
      <c r="BM920" s="376"/>
      <c r="BN920" s="260"/>
      <c r="BO920" s="260"/>
      <c r="BP920" s="260"/>
      <c r="BQ920" s="263"/>
      <c r="BR920" s="263"/>
    </row>
    <row r="921" spans="1:70" s="50" customFormat="1" ht="27.75" customHeight="1" x14ac:dyDescent="0.2">
      <c r="A921" s="22">
        <f>A920+1</f>
        <v>657</v>
      </c>
      <c r="B921" s="51"/>
      <c r="C921" s="52"/>
      <c r="D921" s="53"/>
      <c r="E921" s="54"/>
      <c r="F921" s="55"/>
      <c r="G921" s="56"/>
      <c r="H921" s="57"/>
      <c r="I921" s="275"/>
      <c r="J921" s="58"/>
      <c r="K921" s="59"/>
      <c r="L921" s="60"/>
      <c r="M921" s="59"/>
      <c r="N921" s="60"/>
      <c r="O921" s="59"/>
      <c r="P921" s="60"/>
      <c r="Q921" s="61"/>
      <c r="R921" s="286"/>
      <c r="S921" s="58"/>
      <c r="T921" s="59"/>
      <c r="U921" s="59"/>
      <c r="V921" s="61"/>
      <c r="W921" s="294"/>
      <c r="X921" s="59"/>
      <c r="Y921" s="60"/>
      <c r="Z921" s="59"/>
      <c r="AA921" s="60"/>
      <c r="AB921" s="61"/>
      <c r="AC921" s="62"/>
      <c r="AD921" s="63"/>
      <c r="AE921" s="63"/>
      <c r="AF921" s="64"/>
      <c r="AG921" s="65"/>
      <c r="AH921" s="61"/>
      <c r="AI921" s="510"/>
      <c r="AJ921" s="510"/>
      <c r="AK921" s="511"/>
      <c r="AL921" s="100"/>
      <c r="AM921" s="382" t="str">
        <f t="shared" si="869"/>
        <v xml:space="preserve"> </v>
      </c>
      <c r="AN921" s="95" t="str">
        <f t="shared" si="870"/>
        <v xml:space="preserve"> </v>
      </c>
      <c r="AO921" s="365"/>
      <c r="AP921" s="365"/>
      <c r="AQ921" s="256"/>
      <c r="AR921" s="365"/>
      <c r="AS921" s="365"/>
      <c r="AT921" s="364" t="e">
        <f t="shared" si="871"/>
        <v>#N/A</v>
      </c>
      <c r="AU921" s="365" t="e">
        <f t="shared" si="872"/>
        <v>#N/A</v>
      </c>
      <c r="AV921" s="372" t="str">
        <f t="shared" ca="1" si="857"/>
        <v/>
      </c>
      <c r="AW921" s="364" t="e">
        <f t="shared" ca="1" si="858"/>
        <v>#N/A</v>
      </c>
      <c r="AX921" s="373" t="e">
        <f t="shared" ca="1" si="859"/>
        <v>#N/A</v>
      </c>
      <c r="AY921" s="98" t="e">
        <f t="shared" si="873"/>
        <v>#N/A</v>
      </c>
      <c r="AZ921" s="373" t="e">
        <f t="shared" si="874"/>
        <v>#N/A</v>
      </c>
      <c r="BA921" s="363"/>
      <c r="BB921" s="365"/>
      <c r="BC921" s="377"/>
      <c r="BD921" s="365"/>
      <c r="BE921" s="365"/>
      <c r="BF921" s="365"/>
      <c r="BG921" s="365"/>
      <c r="BH921" s="365"/>
      <c r="BI921" s="365"/>
      <c r="BJ921" s="365"/>
      <c r="BK921" s="365"/>
      <c r="BL921" s="376"/>
      <c r="BM921" s="376"/>
      <c r="BN921" s="260"/>
      <c r="BO921" s="260"/>
      <c r="BP921" s="260"/>
      <c r="BQ921" s="263"/>
      <c r="BR921" s="263"/>
    </row>
    <row r="922" spans="1:70" s="50" customFormat="1" ht="27.75" customHeight="1" x14ac:dyDescent="0.2">
      <c r="A922" s="22">
        <f t="shared" si="875"/>
        <v>658</v>
      </c>
      <c r="B922" s="51"/>
      <c r="C922" s="52"/>
      <c r="D922" s="53"/>
      <c r="E922" s="54"/>
      <c r="F922" s="55"/>
      <c r="G922" s="56"/>
      <c r="H922" s="57"/>
      <c r="I922" s="275"/>
      <c r="J922" s="58"/>
      <c r="K922" s="59"/>
      <c r="L922" s="60"/>
      <c r="M922" s="59"/>
      <c r="N922" s="60"/>
      <c r="O922" s="59"/>
      <c r="P922" s="60"/>
      <c r="Q922" s="61"/>
      <c r="R922" s="286"/>
      <c r="S922" s="58"/>
      <c r="T922" s="59"/>
      <c r="U922" s="59"/>
      <c r="V922" s="61"/>
      <c r="W922" s="294"/>
      <c r="X922" s="59"/>
      <c r="Y922" s="60"/>
      <c r="Z922" s="59"/>
      <c r="AA922" s="60"/>
      <c r="AB922" s="61"/>
      <c r="AC922" s="62"/>
      <c r="AD922" s="63"/>
      <c r="AE922" s="63"/>
      <c r="AF922" s="64"/>
      <c r="AG922" s="65"/>
      <c r="AH922" s="61"/>
      <c r="AI922" s="510"/>
      <c r="AJ922" s="510"/>
      <c r="AK922" s="511"/>
      <c r="AL922" s="100"/>
      <c r="AM922" s="382" t="str">
        <f t="shared" si="869"/>
        <v xml:space="preserve"> </v>
      </c>
      <c r="AN922" s="95" t="str">
        <f t="shared" si="870"/>
        <v xml:space="preserve"> </v>
      </c>
      <c r="AO922" s="365"/>
      <c r="AP922" s="365"/>
      <c r="AQ922" s="256"/>
      <c r="AR922" s="365"/>
      <c r="AS922" s="365"/>
      <c r="AT922" s="364" t="e">
        <f t="shared" si="871"/>
        <v>#N/A</v>
      </c>
      <c r="AU922" s="365" t="e">
        <f t="shared" si="872"/>
        <v>#N/A</v>
      </c>
      <c r="AV922" s="372" t="str">
        <f t="shared" ca="1" si="857"/>
        <v/>
      </c>
      <c r="AW922" s="364" t="e">
        <f t="shared" ca="1" si="858"/>
        <v>#N/A</v>
      </c>
      <c r="AX922" s="373" t="e">
        <f t="shared" ca="1" si="859"/>
        <v>#N/A</v>
      </c>
      <c r="AY922" s="98" t="e">
        <f t="shared" si="873"/>
        <v>#N/A</v>
      </c>
      <c r="AZ922" s="373" t="e">
        <f t="shared" si="874"/>
        <v>#N/A</v>
      </c>
      <c r="BA922" s="363"/>
      <c r="BB922" s="365"/>
      <c r="BC922" s="377"/>
      <c r="BD922" s="365"/>
      <c r="BE922" s="365"/>
      <c r="BF922" s="365"/>
      <c r="BG922" s="365"/>
      <c r="BH922" s="365"/>
      <c r="BI922" s="365"/>
      <c r="BJ922" s="365"/>
      <c r="BK922" s="365"/>
      <c r="BL922" s="376"/>
      <c r="BM922" s="376"/>
      <c r="BN922" s="260"/>
      <c r="BO922" s="260"/>
      <c r="BP922" s="260"/>
      <c r="BQ922" s="263"/>
      <c r="BR922" s="263"/>
    </row>
    <row r="923" spans="1:70" s="50" customFormat="1" ht="27.75" customHeight="1" x14ac:dyDescent="0.2">
      <c r="A923" s="22">
        <f t="shared" si="875"/>
        <v>659</v>
      </c>
      <c r="B923" s="51"/>
      <c r="C923" s="52"/>
      <c r="D923" s="53"/>
      <c r="E923" s="54"/>
      <c r="F923" s="55"/>
      <c r="G923" s="56"/>
      <c r="H923" s="57"/>
      <c r="I923" s="275"/>
      <c r="J923" s="58"/>
      <c r="K923" s="59"/>
      <c r="L923" s="60"/>
      <c r="M923" s="59"/>
      <c r="N923" s="60"/>
      <c r="O923" s="59"/>
      <c r="P923" s="60"/>
      <c r="Q923" s="61"/>
      <c r="R923" s="286"/>
      <c r="S923" s="58"/>
      <c r="T923" s="59"/>
      <c r="U923" s="59"/>
      <c r="V923" s="61"/>
      <c r="W923" s="294"/>
      <c r="X923" s="59"/>
      <c r="Y923" s="60"/>
      <c r="Z923" s="59"/>
      <c r="AA923" s="60"/>
      <c r="AB923" s="61"/>
      <c r="AC923" s="62"/>
      <c r="AD923" s="63"/>
      <c r="AE923" s="63"/>
      <c r="AF923" s="64"/>
      <c r="AG923" s="65"/>
      <c r="AH923" s="61"/>
      <c r="AI923" s="510"/>
      <c r="AJ923" s="510"/>
      <c r="AK923" s="511"/>
      <c r="AL923" s="100"/>
      <c r="AM923" s="382" t="str">
        <f t="shared" si="869"/>
        <v xml:space="preserve"> </v>
      </c>
      <c r="AN923" s="95" t="str">
        <f t="shared" si="870"/>
        <v xml:space="preserve"> </v>
      </c>
      <c r="AO923" s="365"/>
      <c r="AP923" s="365"/>
      <c r="AQ923" s="256"/>
      <c r="AR923" s="365"/>
      <c r="AS923" s="365"/>
      <c r="AT923" s="364" t="e">
        <f t="shared" si="871"/>
        <v>#N/A</v>
      </c>
      <c r="AU923" s="365" t="e">
        <f t="shared" si="872"/>
        <v>#N/A</v>
      </c>
      <c r="AV923" s="372" t="str">
        <f t="shared" ca="1" si="857"/>
        <v/>
      </c>
      <c r="AW923" s="364" t="e">
        <f t="shared" ca="1" si="858"/>
        <v>#N/A</v>
      </c>
      <c r="AX923" s="373" t="e">
        <f t="shared" ca="1" si="859"/>
        <v>#N/A</v>
      </c>
      <c r="AY923" s="98" t="e">
        <f t="shared" si="873"/>
        <v>#N/A</v>
      </c>
      <c r="AZ923" s="373" t="e">
        <f t="shared" si="874"/>
        <v>#N/A</v>
      </c>
      <c r="BA923" s="365"/>
      <c r="BB923" s="365"/>
      <c r="BC923" s="377"/>
      <c r="BD923" s="365"/>
      <c r="BE923" s="365"/>
      <c r="BF923" s="365"/>
      <c r="BG923" s="365"/>
      <c r="BH923" s="365"/>
      <c r="BI923" s="365"/>
      <c r="BJ923" s="365"/>
      <c r="BK923" s="365"/>
      <c r="BL923" s="376"/>
      <c r="BM923" s="376"/>
      <c r="BN923" s="260"/>
      <c r="BO923" s="260"/>
      <c r="BP923" s="260"/>
      <c r="BQ923" s="263"/>
      <c r="BR923" s="263"/>
    </row>
    <row r="924" spans="1:70" s="50" customFormat="1" ht="27.75" customHeight="1" thickBot="1" x14ac:dyDescent="0.25">
      <c r="A924" s="23">
        <f t="shared" si="875"/>
        <v>660</v>
      </c>
      <c r="B924" s="66"/>
      <c r="C924" s="67"/>
      <c r="D924" s="68"/>
      <c r="E924" s="69"/>
      <c r="F924" s="70"/>
      <c r="G924" s="71"/>
      <c r="H924" s="72"/>
      <c r="I924" s="276"/>
      <c r="J924" s="73"/>
      <c r="K924" s="74"/>
      <c r="L924" s="75"/>
      <c r="M924" s="74"/>
      <c r="N924" s="75"/>
      <c r="O924" s="74"/>
      <c r="P924" s="75"/>
      <c r="Q924" s="76"/>
      <c r="R924" s="287"/>
      <c r="S924" s="73"/>
      <c r="T924" s="74"/>
      <c r="U924" s="74"/>
      <c r="V924" s="76"/>
      <c r="W924" s="295"/>
      <c r="X924" s="74"/>
      <c r="Y924" s="75"/>
      <c r="Z924" s="74"/>
      <c r="AA924" s="75"/>
      <c r="AB924" s="76"/>
      <c r="AC924" s="77"/>
      <c r="AD924" s="78"/>
      <c r="AE924" s="78"/>
      <c r="AF924" s="79"/>
      <c r="AG924" s="80"/>
      <c r="AH924" s="76"/>
      <c r="AI924" s="518"/>
      <c r="AJ924" s="518"/>
      <c r="AK924" s="519"/>
      <c r="AL924" s="100"/>
      <c r="AM924" s="382" t="str">
        <f t="shared" si="869"/>
        <v xml:space="preserve"> </v>
      </c>
      <c r="AN924" s="95" t="str">
        <f t="shared" si="870"/>
        <v xml:space="preserve"> </v>
      </c>
      <c r="AO924" s="365"/>
      <c r="AP924" s="365"/>
      <c r="AQ924" s="256"/>
      <c r="AR924" s="365"/>
      <c r="AS924" s="365"/>
      <c r="AT924" s="364" t="e">
        <f t="shared" si="871"/>
        <v>#N/A</v>
      </c>
      <c r="AU924" s="365" t="e">
        <f t="shared" si="872"/>
        <v>#N/A</v>
      </c>
      <c r="AV924" s="372" t="str">
        <f t="shared" ca="1" si="857"/>
        <v/>
      </c>
      <c r="AW924" s="364" t="e">
        <f t="shared" ca="1" si="858"/>
        <v>#N/A</v>
      </c>
      <c r="AX924" s="373" t="e">
        <f t="shared" ca="1" si="859"/>
        <v>#N/A</v>
      </c>
      <c r="AY924" s="98" t="e">
        <f t="shared" si="873"/>
        <v>#N/A</v>
      </c>
      <c r="AZ924" s="373" t="e">
        <f t="shared" si="874"/>
        <v>#N/A</v>
      </c>
      <c r="BA924" s="365"/>
      <c r="BB924" s="365"/>
      <c r="BC924" s="377"/>
      <c r="BD924" s="365"/>
      <c r="BE924" s="365"/>
      <c r="BF924" s="365"/>
      <c r="BG924" s="365"/>
      <c r="BH924" s="365"/>
      <c r="BI924" s="365"/>
      <c r="BJ924" s="365"/>
      <c r="BK924" s="365"/>
      <c r="BL924" s="376"/>
      <c r="BM924" s="376"/>
      <c r="BN924" s="260"/>
      <c r="BO924" s="260"/>
      <c r="BP924" s="260"/>
      <c r="BQ924" s="263"/>
      <c r="BR924" s="263"/>
    </row>
    <row r="925" spans="1:70" ht="4.5" customHeight="1" thickBot="1" x14ac:dyDescent="0.25">
      <c r="A925" s="91">
        <f>AK928</f>
        <v>66</v>
      </c>
      <c r="B925" s="235"/>
      <c r="C925" s="235"/>
      <c r="D925" s="235"/>
      <c r="E925" s="235"/>
      <c r="F925" s="235"/>
      <c r="G925" s="235"/>
      <c r="H925" s="235"/>
      <c r="I925" s="235"/>
      <c r="J925" s="280"/>
      <c r="K925" s="280"/>
      <c r="L925" s="280"/>
      <c r="M925" s="280"/>
      <c r="N925" s="280"/>
      <c r="O925" s="280"/>
      <c r="P925" s="280"/>
      <c r="Q925" s="280"/>
      <c r="R925" s="280"/>
      <c r="S925" s="292"/>
      <c r="T925" s="292"/>
      <c r="U925" s="292"/>
      <c r="V925" s="292"/>
      <c r="W925" s="292"/>
      <c r="X925" s="292"/>
      <c r="Y925" s="292"/>
      <c r="Z925" s="292"/>
      <c r="AA925" s="292"/>
      <c r="AB925" s="292"/>
      <c r="AC925" s="292"/>
      <c r="AD925" s="236"/>
      <c r="AE925" s="237"/>
      <c r="AF925" s="236"/>
      <c r="AG925" s="238"/>
      <c r="AH925" s="536"/>
      <c r="AI925" s="537"/>
      <c r="AJ925" s="537"/>
      <c r="AK925" s="537"/>
      <c r="AL925" s="383"/>
      <c r="AM925" s="384"/>
      <c r="AN925" s="383"/>
      <c r="AT925" s="364" t="e">
        <f t="shared" ref="AT925:AT934" si="876">IF(ISBLANK($B1293),NA(),$B1293)</f>
        <v>#N/A</v>
      </c>
      <c r="AU925" s="365" t="e">
        <f t="shared" ref="AU925:AU934" si="877">IF(ISBLANK($I1293),NA(),$I1293)</f>
        <v>#N/A</v>
      </c>
      <c r="AV925" s="372" t="str">
        <f t="shared" ca="1" si="857"/>
        <v/>
      </c>
      <c r="AW925" s="364" t="e">
        <f t="shared" ca="1" si="858"/>
        <v>#N/A</v>
      </c>
      <c r="AX925" s="373" t="e">
        <f t="shared" ca="1" si="859"/>
        <v>#N/A</v>
      </c>
      <c r="AY925" s="98" t="e">
        <f>IF(S1293=0,NA(),S1293)</f>
        <v>#N/A</v>
      </c>
      <c r="AZ925" s="373" t="e">
        <f>IF(V1293=0,NA(),V1293)</f>
        <v>#N/A</v>
      </c>
      <c r="BC925" s="377"/>
    </row>
    <row r="926" spans="1:70" ht="26.25" customHeight="1" x14ac:dyDescent="0.2">
      <c r="A926" s="163">
        <f>A912+1</f>
        <v>66</v>
      </c>
      <c r="B926" s="523"/>
      <c r="C926" s="523"/>
      <c r="D926" s="523"/>
      <c r="E926" s="524"/>
      <c r="F926" s="527" t="str">
        <f>IF('FRONT PAGE'!$A$1="www.fly-logics.com","TOTAL PAGE",0)</f>
        <v>TOTAL PAGE</v>
      </c>
      <c r="G926" s="528"/>
      <c r="H926" s="529"/>
      <c r="I926" s="314" t="str">
        <f>IF('FRONT PAGE'!$A$1="www.fly-logics.com",IF(SUM(I915:I925)=0," ",SUM(I915:I925)),0)</f>
        <v xml:space="preserve"> </v>
      </c>
      <c r="J926" s="315" t="str">
        <f>IF('FRONT PAGE'!$A$1="www.fly-logics.com",IF(SUM(J915:J925)=0," ",SUM(J915:J925)),0)</f>
        <v xml:space="preserve"> </v>
      </c>
      <c r="K926" s="316" t="str">
        <f>IF('FRONT PAGE'!$A$1="www.fly-logics.com",IF(SUM(K915:K925)=0," ",SUM(K915:K925)),0)</f>
        <v xml:space="preserve"> </v>
      </c>
      <c r="L926" s="317" t="str">
        <f>IF('FRONT PAGE'!$A$1="www.fly-logics.com",IF(SUM(L915:L925)=0," ",SUM(L915:L925)),0)</f>
        <v xml:space="preserve"> </v>
      </c>
      <c r="M926" s="316" t="str">
        <f>IF('FRONT PAGE'!$A$1="www.fly-logics.com",IF(SUM(M915:M925)=0," ",SUM(M915:M925)),0)</f>
        <v xml:space="preserve"> </v>
      </c>
      <c r="N926" s="317" t="str">
        <f>IF('FRONT PAGE'!$A$1="www.fly-logics.com",IF(SUM(N915:N925)=0," ",SUM(N915:N925)),0)</f>
        <v xml:space="preserve"> </v>
      </c>
      <c r="O926" s="316" t="str">
        <f>IF('FRONT PAGE'!$A$1="www.fly-logics.com",IF(SUM(O915:O925)=0," ",SUM(O915:O925)),0)</f>
        <v xml:space="preserve"> </v>
      </c>
      <c r="P926" s="317" t="str">
        <f>IF('FRONT PAGE'!$A$1="www.fly-logics.com",IF(SUM(P915:P925)=0," ",SUM(P915:P925)),0)</f>
        <v xml:space="preserve"> </v>
      </c>
      <c r="Q926" s="318" t="str">
        <f>IF('FRONT PAGE'!$A$1="www.fly-logics.com",IF(SUM(Q915:Q925)=0," ",SUM(Q915:Q925)),0)</f>
        <v xml:space="preserve"> </v>
      </c>
      <c r="R926" s="319"/>
      <c r="S926" s="315" t="str">
        <f>IF('FRONT PAGE'!$A$1="www.fly-logics.com",IF(SUM(S915:S925)=0," ",SUM(S915:S925)),0)</f>
        <v xml:space="preserve"> </v>
      </c>
      <c r="T926" s="316" t="str">
        <f>IF('FRONT PAGE'!$A$1="www.fly-logics.com",IF(SUM(T915:T925)=0," ",SUM(T915:T925)),0)</f>
        <v xml:space="preserve"> </v>
      </c>
      <c r="U926" s="316" t="str">
        <f>IF('FRONT PAGE'!$A$1="www.fly-logics.com",IF(SUM(U915:U925)=0," ",SUM(U915:U925)),0)</f>
        <v xml:space="preserve"> </v>
      </c>
      <c r="V926" s="318" t="str">
        <f>IF('FRONT PAGE'!$A$1="www.fly-logics.com",IF(SUM(V915:V925)=0," ",SUM(V915:V925)),0)</f>
        <v xml:space="preserve"> </v>
      </c>
      <c r="W926" s="315" t="str">
        <f>IF('FRONT PAGE'!$A$1="www.fly-logics.com",IF(SUM(W915:W925)=0," ",SUM(W915:W925)),0)</f>
        <v xml:space="preserve"> </v>
      </c>
      <c r="X926" s="316" t="str">
        <f>IF('FRONT PAGE'!$A$1="www.fly-logics.com",IF(SUM(X915:X925)=0," ",SUM(X915:X925)),0)</f>
        <v xml:space="preserve"> </v>
      </c>
      <c r="Y926" s="317" t="str">
        <f>IF('FRONT PAGE'!$A$1="www.fly-logics.com",IF(SUM(Y915:Y925)=0," ",SUM(Y915:Y925)),0)</f>
        <v xml:space="preserve"> </v>
      </c>
      <c r="Z926" s="316" t="str">
        <f>IF('FRONT PAGE'!$A$1="www.fly-logics.com",IF(SUM(Z915:Z925)=0," ",SUM(Z915:Z925)),0)</f>
        <v xml:space="preserve"> </v>
      </c>
      <c r="AA926" s="317" t="str">
        <f>IF('FRONT PAGE'!$A$1="www.fly-logics.com",IF(SUM(AA915:AA925)=0," ",SUM(AA915:AA925)),0)</f>
        <v xml:space="preserve"> </v>
      </c>
      <c r="AB926" s="318" t="str">
        <f>IF('FRONT PAGE'!$A$1="www.fly-logics.com",IF(SUM(AB915:AB925)=0," ",SUM(AB915:AB925)),0)</f>
        <v xml:space="preserve"> </v>
      </c>
      <c r="AC926" s="329" t="str">
        <f>IF('FRONT PAGE'!$A$1="www.fly-logics.com",IF(SUM(AC915:AC925)=0," ",SUM(AC915:AC925)),0)</f>
        <v xml:space="preserve"> </v>
      </c>
      <c r="AD926" s="321" t="str">
        <f>IF('FRONT PAGE'!$A$1="www.fly-logics.com",IF(SUM(AD915:AD925)=0," ",SUM(AD915:AD925)),0)</f>
        <v xml:space="preserve"> </v>
      </c>
      <c r="AE926" s="321" t="str">
        <f>IF('FRONT PAGE'!$A$1="www.fly-logics.com",IF(SUM(AE915:AE925)=0," ",SUM(AE915:AE925)),0)</f>
        <v xml:space="preserve"> </v>
      </c>
      <c r="AF926" s="322" t="str">
        <f>IF('FRONT PAGE'!$A$1="www.fly-logics.com",IF(SUM(AF915:AF925)=0," ",SUM(AF915:AF925)),0)</f>
        <v xml:space="preserve"> </v>
      </c>
      <c r="AG926" s="323" t="str">
        <f>IF('FRONT PAGE'!$A$1="www.fly-logics.com",IF(SUM(AG915:AG925)=0," ",SUM(AG915:AG925)),0)</f>
        <v xml:space="preserve"> </v>
      </c>
      <c r="AH926" s="520" t="str">
        <f>IF('FRONT PAGE'!$A$1="www.fly-logics.com","I certify that all the data in this
logbook are accurate",0)</f>
        <v>I certify that all the data in this
logbook are accurate</v>
      </c>
      <c r="AI926" s="521"/>
      <c r="AJ926" s="521"/>
      <c r="AK926" s="522"/>
      <c r="AL926" s="385"/>
      <c r="AM926" s="386"/>
      <c r="AN926" s="385"/>
      <c r="AT926" s="364" t="e">
        <f t="shared" si="876"/>
        <v>#N/A</v>
      </c>
      <c r="AU926" s="365" t="e">
        <f t="shared" si="877"/>
        <v>#N/A</v>
      </c>
      <c r="AV926" s="372" t="str">
        <f t="shared" ca="1" si="857"/>
        <v/>
      </c>
      <c r="AW926" s="364" t="e">
        <f t="shared" ca="1" si="858"/>
        <v>#N/A</v>
      </c>
      <c r="AX926" s="373" t="e">
        <f t="shared" ca="1" si="859"/>
        <v>#N/A</v>
      </c>
      <c r="AY926" s="98" t="e">
        <f t="shared" ref="AY926:AY934" si="878">IF(S1294=0,NA(),S1294)</f>
        <v>#N/A</v>
      </c>
      <c r="AZ926" s="373" t="e">
        <f t="shared" ref="AZ926:AZ934" si="879">IF(V1294=0,NA(),V1294)</f>
        <v>#N/A</v>
      </c>
      <c r="BA926" s="363"/>
      <c r="BC926" s="377"/>
    </row>
    <row r="927" spans="1:70" ht="26.25" customHeight="1" x14ac:dyDescent="0.2">
      <c r="A927" s="505">
        <f>AL911</f>
        <v>0</v>
      </c>
      <c r="B927" s="525"/>
      <c r="C927" s="525"/>
      <c r="D927" s="525"/>
      <c r="E927" s="526"/>
      <c r="F927" s="530" t="str">
        <f>IF('FRONT PAGE'!$A$1="www.fly-logics.com","TOTAL PREVIOUS LOGBOOK",0)</f>
        <v>TOTAL PREVIOUS LOGBOOK</v>
      </c>
      <c r="G927" s="531"/>
      <c r="H927" s="532"/>
      <c r="I927" s="333">
        <f>I914</f>
        <v>33.75</v>
      </c>
      <c r="J927" s="334">
        <f t="shared" ref="J927:Q927" si="880">J914</f>
        <v>33.75</v>
      </c>
      <c r="K927" s="335" t="str">
        <f t="shared" si="880"/>
        <v xml:space="preserve"> </v>
      </c>
      <c r="L927" s="336" t="str">
        <f t="shared" si="880"/>
        <v xml:space="preserve"> </v>
      </c>
      <c r="M927" s="335" t="str">
        <f t="shared" si="880"/>
        <v xml:space="preserve"> </v>
      </c>
      <c r="N927" s="336" t="str">
        <f t="shared" si="880"/>
        <v xml:space="preserve"> </v>
      </c>
      <c r="O927" s="335" t="str">
        <f t="shared" si="880"/>
        <v xml:space="preserve"> </v>
      </c>
      <c r="P927" s="336" t="str">
        <f t="shared" si="880"/>
        <v xml:space="preserve"> </v>
      </c>
      <c r="Q927" s="337" t="str">
        <f t="shared" si="880"/>
        <v xml:space="preserve"> </v>
      </c>
      <c r="R927" s="288">
        <v>10</v>
      </c>
      <c r="S927" s="331" t="str">
        <f>S914</f>
        <v xml:space="preserve"> </v>
      </c>
      <c r="T927" s="239">
        <f t="shared" ref="T927:AG927" si="881">T914</f>
        <v>13.75</v>
      </c>
      <c r="U927" s="239">
        <f t="shared" si="881"/>
        <v>20</v>
      </c>
      <c r="V927" s="240">
        <f t="shared" si="881"/>
        <v>5</v>
      </c>
      <c r="W927" s="241" t="str">
        <f t="shared" si="881"/>
        <v xml:space="preserve"> </v>
      </c>
      <c r="X927" s="239" t="str">
        <f t="shared" si="881"/>
        <v xml:space="preserve"> </v>
      </c>
      <c r="Y927" s="242">
        <f t="shared" si="881"/>
        <v>5</v>
      </c>
      <c r="Z927" s="239" t="str">
        <f t="shared" si="881"/>
        <v xml:space="preserve"> </v>
      </c>
      <c r="AA927" s="242">
        <f t="shared" si="881"/>
        <v>3.75</v>
      </c>
      <c r="AB927" s="240" t="str">
        <f t="shared" si="881"/>
        <v xml:space="preserve"> </v>
      </c>
      <c r="AC927" s="243">
        <f t="shared" si="881"/>
        <v>14</v>
      </c>
      <c r="AD927" s="244" t="str">
        <f t="shared" si="881"/>
        <v xml:space="preserve"> </v>
      </c>
      <c r="AE927" s="244">
        <f t="shared" si="881"/>
        <v>14</v>
      </c>
      <c r="AF927" s="245" t="str">
        <f t="shared" si="881"/>
        <v xml:space="preserve"> </v>
      </c>
      <c r="AG927" s="332">
        <f t="shared" si="881"/>
        <v>17</v>
      </c>
      <c r="AH927" s="507"/>
      <c r="AI927" s="508"/>
      <c r="AJ927" s="508"/>
      <c r="AK927" s="509"/>
      <c r="AL927" s="385"/>
      <c r="AM927" s="386"/>
      <c r="AN927" s="385"/>
      <c r="AT927" s="364" t="e">
        <f t="shared" si="876"/>
        <v>#N/A</v>
      </c>
      <c r="AU927" s="365" t="e">
        <f t="shared" si="877"/>
        <v>#N/A</v>
      </c>
      <c r="AV927" s="372" t="str">
        <f t="shared" ca="1" si="857"/>
        <v/>
      </c>
      <c r="AW927" s="364" t="e">
        <f t="shared" ca="1" si="858"/>
        <v>#N/A</v>
      </c>
      <c r="AX927" s="373" t="e">
        <f t="shared" ca="1" si="859"/>
        <v>#N/A</v>
      </c>
      <c r="AY927" s="98" t="e">
        <f t="shared" si="878"/>
        <v>#N/A</v>
      </c>
      <c r="AZ927" s="373" t="e">
        <f t="shared" si="879"/>
        <v>#N/A</v>
      </c>
      <c r="BA927" s="363"/>
      <c r="BC927" s="377"/>
    </row>
    <row r="928" spans="1:70" ht="26.25" customHeight="1" thickBot="1" x14ac:dyDescent="0.25">
      <c r="A928" s="506"/>
      <c r="B928" s="512" t="str">
        <f>IF('FRONT PAGE'!$A$1="www.fly-logics.com","Authority certifying flight hours 
STAMP &amp; SIGNATURE",0)</f>
        <v>Authority certifying flight hours 
STAMP &amp; SIGNATURE</v>
      </c>
      <c r="C928" s="512"/>
      <c r="D928" s="512"/>
      <c r="E928" s="513"/>
      <c r="F928" s="533" t="str">
        <f>IF('FRONT PAGE'!$A$1="www.fly-logics.com","TOTAL TO DATE",0)</f>
        <v>TOTAL TO DATE</v>
      </c>
      <c r="G928" s="534"/>
      <c r="H928" s="535"/>
      <c r="I928" s="32">
        <f t="shared" ref="I928:Q928" si="882">IF(SUM(I926:I927)=0," ",SUM(I926:I927))</f>
        <v>33.75</v>
      </c>
      <c r="J928" s="27">
        <f t="shared" si="882"/>
        <v>33.75</v>
      </c>
      <c r="K928" s="24" t="str">
        <f t="shared" si="882"/>
        <v xml:space="preserve"> </v>
      </c>
      <c r="L928" s="25" t="str">
        <f t="shared" si="882"/>
        <v xml:space="preserve"> </v>
      </c>
      <c r="M928" s="24" t="str">
        <f t="shared" si="882"/>
        <v xml:space="preserve"> </v>
      </c>
      <c r="N928" s="25" t="str">
        <f t="shared" si="882"/>
        <v xml:space="preserve"> </v>
      </c>
      <c r="O928" s="24" t="str">
        <f t="shared" si="882"/>
        <v xml:space="preserve"> </v>
      </c>
      <c r="P928" s="25" t="str">
        <f t="shared" si="882"/>
        <v xml:space="preserve"> </v>
      </c>
      <c r="Q928" s="26" t="str">
        <f t="shared" si="882"/>
        <v xml:space="preserve"> </v>
      </c>
      <c r="R928" s="289"/>
      <c r="S928" s="27" t="str">
        <f t="shared" ref="S928:AG928" si="883">IF(SUM(S926:S927)=0," ",SUM(S926:S927))</f>
        <v xml:space="preserve"> </v>
      </c>
      <c r="T928" s="24">
        <f t="shared" si="883"/>
        <v>13.75</v>
      </c>
      <c r="U928" s="24">
        <f t="shared" si="883"/>
        <v>20</v>
      </c>
      <c r="V928" s="26">
        <f t="shared" si="883"/>
        <v>5</v>
      </c>
      <c r="W928" s="27" t="str">
        <f t="shared" si="883"/>
        <v xml:space="preserve"> </v>
      </c>
      <c r="X928" s="24" t="str">
        <f t="shared" si="883"/>
        <v xml:space="preserve"> </v>
      </c>
      <c r="Y928" s="25">
        <f t="shared" si="883"/>
        <v>5</v>
      </c>
      <c r="Z928" s="24" t="str">
        <f t="shared" si="883"/>
        <v xml:space="preserve"> </v>
      </c>
      <c r="AA928" s="25">
        <f t="shared" si="883"/>
        <v>3.75</v>
      </c>
      <c r="AB928" s="26" t="str">
        <f t="shared" si="883"/>
        <v xml:space="preserve"> </v>
      </c>
      <c r="AC928" s="30">
        <f t="shared" si="883"/>
        <v>14</v>
      </c>
      <c r="AD928" s="28" t="str">
        <f t="shared" si="883"/>
        <v xml:space="preserve"> </v>
      </c>
      <c r="AE928" s="28">
        <f t="shared" si="883"/>
        <v>14</v>
      </c>
      <c r="AF928" s="31" t="str">
        <f t="shared" si="883"/>
        <v xml:space="preserve"> </v>
      </c>
      <c r="AG928" s="33">
        <f t="shared" si="883"/>
        <v>17</v>
      </c>
      <c r="AH928" s="514" t="str">
        <f>IF('FRONT PAGE'!$A$1="www.fly-logics.com","_____________________________
PILOT SIGNATURE",0)</f>
        <v>_____________________________
PILOT SIGNATURE</v>
      </c>
      <c r="AI928" s="515"/>
      <c r="AJ928" s="515"/>
      <c r="AK928" s="330">
        <f>A926</f>
        <v>66</v>
      </c>
      <c r="AL928" s="387"/>
      <c r="AM928" s="388"/>
      <c r="AN928" s="387"/>
      <c r="AT928" s="364" t="e">
        <f t="shared" si="876"/>
        <v>#N/A</v>
      </c>
      <c r="AU928" s="365" t="e">
        <f t="shared" si="877"/>
        <v>#N/A</v>
      </c>
      <c r="AV928" s="372" t="str">
        <f t="shared" ca="1" si="857"/>
        <v/>
      </c>
      <c r="AW928" s="364" t="e">
        <f t="shared" ca="1" si="858"/>
        <v>#N/A</v>
      </c>
      <c r="AX928" s="373" t="e">
        <f t="shared" ca="1" si="859"/>
        <v>#N/A</v>
      </c>
      <c r="AY928" s="98" t="e">
        <f t="shared" si="878"/>
        <v>#N/A</v>
      </c>
      <c r="AZ928" s="373" t="e">
        <f t="shared" si="879"/>
        <v>#N/A</v>
      </c>
      <c r="BA928" s="363"/>
      <c r="BC928" s="377"/>
    </row>
    <row r="929" spans="1:70" s="50" customFormat="1" ht="27.75" customHeight="1" x14ac:dyDescent="0.2">
      <c r="A929" s="29">
        <f>A924+1</f>
        <v>661</v>
      </c>
      <c r="B929" s="39"/>
      <c r="C929" s="40"/>
      <c r="D929" s="41"/>
      <c r="E929" s="42"/>
      <c r="F929" s="43"/>
      <c r="G929" s="44"/>
      <c r="H929" s="45"/>
      <c r="I929" s="281"/>
      <c r="J929" s="277"/>
      <c r="K929" s="278"/>
      <c r="L929" s="279"/>
      <c r="M929" s="278"/>
      <c r="N929" s="279"/>
      <c r="O929" s="278"/>
      <c r="P929" s="279"/>
      <c r="Q929" s="150"/>
      <c r="R929" s="285"/>
      <c r="S929" s="46"/>
      <c r="T929" s="47"/>
      <c r="U929" s="47"/>
      <c r="V929" s="48"/>
      <c r="W929" s="293"/>
      <c r="X929" s="278"/>
      <c r="Y929" s="279"/>
      <c r="Z929" s="278"/>
      <c r="AA929" s="279"/>
      <c r="AB929" s="150"/>
      <c r="AC929" s="282"/>
      <c r="AD929" s="283"/>
      <c r="AE929" s="283"/>
      <c r="AF929" s="284"/>
      <c r="AG929" s="49"/>
      <c r="AH929" s="48"/>
      <c r="AI929" s="516"/>
      <c r="AJ929" s="516"/>
      <c r="AK929" s="517"/>
      <c r="AL929" s="100"/>
      <c r="AM929" s="382" t="str">
        <f t="shared" ref="AM929:AM938" si="884">IF(B929=0," ",TEXT(B929,"MMM"))</f>
        <v xml:space="preserve"> </v>
      </c>
      <c r="AN929" s="95" t="str">
        <f t="shared" ref="AN929:AN938" si="885">IF(B929=0," ",YEAR(B929))</f>
        <v xml:space="preserve"> </v>
      </c>
      <c r="AO929" s="365"/>
      <c r="AP929" s="365"/>
      <c r="AQ929" s="256"/>
      <c r="AR929" s="365"/>
      <c r="AS929" s="365"/>
      <c r="AT929" s="364" t="e">
        <f t="shared" si="876"/>
        <v>#N/A</v>
      </c>
      <c r="AU929" s="365" t="e">
        <f t="shared" si="877"/>
        <v>#N/A</v>
      </c>
      <c r="AV929" s="372" t="str">
        <f t="shared" ca="1" si="857"/>
        <v/>
      </c>
      <c r="AW929" s="364" t="e">
        <f t="shared" ca="1" si="858"/>
        <v>#N/A</v>
      </c>
      <c r="AX929" s="373" t="e">
        <f t="shared" ca="1" si="859"/>
        <v>#N/A</v>
      </c>
      <c r="AY929" s="98" t="e">
        <f t="shared" si="878"/>
        <v>#N/A</v>
      </c>
      <c r="AZ929" s="373" t="e">
        <f t="shared" si="879"/>
        <v>#N/A</v>
      </c>
      <c r="BA929" s="363"/>
      <c r="BB929" s="365"/>
      <c r="BC929" s="377"/>
      <c r="BD929" s="365"/>
      <c r="BE929" s="365"/>
      <c r="BF929" s="365"/>
      <c r="BG929" s="365"/>
      <c r="BH929" s="365"/>
      <c r="BI929" s="365"/>
      <c r="BJ929" s="365"/>
      <c r="BK929" s="365"/>
      <c r="BL929" s="376"/>
      <c r="BM929" s="376"/>
      <c r="BN929" s="260"/>
      <c r="BO929" s="260"/>
      <c r="BP929" s="260"/>
      <c r="BQ929" s="263"/>
      <c r="BR929" s="263"/>
    </row>
    <row r="930" spans="1:70" s="50" customFormat="1" ht="27.75" customHeight="1" x14ac:dyDescent="0.2">
      <c r="A930" s="22">
        <f>A929+1</f>
        <v>662</v>
      </c>
      <c r="B930" s="51"/>
      <c r="C930" s="52"/>
      <c r="D930" s="53"/>
      <c r="E930" s="54"/>
      <c r="F930" s="55"/>
      <c r="G930" s="56"/>
      <c r="H930" s="57"/>
      <c r="I930" s="275"/>
      <c r="J930" s="58"/>
      <c r="K930" s="59"/>
      <c r="L930" s="60"/>
      <c r="M930" s="59"/>
      <c r="N930" s="60"/>
      <c r="O930" s="59"/>
      <c r="P930" s="60"/>
      <c r="Q930" s="61"/>
      <c r="R930" s="286"/>
      <c r="S930" s="58"/>
      <c r="T930" s="59"/>
      <c r="U930" s="59"/>
      <c r="V930" s="61"/>
      <c r="W930" s="294"/>
      <c r="X930" s="59"/>
      <c r="Y930" s="60"/>
      <c r="Z930" s="59"/>
      <c r="AA930" s="60"/>
      <c r="AB930" s="61"/>
      <c r="AC930" s="62"/>
      <c r="AD930" s="63"/>
      <c r="AE930" s="63"/>
      <c r="AF930" s="64"/>
      <c r="AG930" s="65"/>
      <c r="AH930" s="61"/>
      <c r="AI930" s="510"/>
      <c r="AJ930" s="510"/>
      <c r="AK930" s="511"/>
      <c r="AL930" s="100"/>
      <c r="AM930" s="382" t="str">
        <f t="shared" si="884"/>
        <v xml:space="preserve"> </v>
      </c>
      <c r="AN930" s="95" t="str">
        <f t="shared" si="885"/>
        <v xml:space="preserve"> </v>
      </c>
      <c r="AO930" s="365"/>
      <c r="AP930" s="365"/>
      <c r="AQ930" s="256"/>
      <c r="AR930" s="365"/>
      <c r="AS930" s="365"/>
      <c r="AT930" s="364" t="e">
        <f t="shared" si="876"/>
        <v>#N/A</v>
      </c>
      <c r="AU930" s="365" t="e">
        <f t="shared" si="877"/>
        <v>#N/A</v>
      </c>
      <c r="AV930" s="372" t="str">
        <f t="shared" ca="1" si="857"/>
        <v/>
      </c>
      <c r="AW930" s="364" t="e">
        <f t="shared" ca="1" si="858"/>
        <v>#N/A</v>
      </c>
      <c r="AX930" s="373" t="e">
        <f t="shared" ca="1" si="859"/>
        <v>#N/A</v>
      </c>
      <c r="AY930" s="98" t="e">
        <f t="shared" si="878"/>
        <v>#N/A</v>
      </c>
      <c r="AZ930" s="373" t="e">
        <f t="shared" si="879"/>
        <v>#N/A</v>
      </c>
      <c r="BA930" s="363"/>
      <c r="BB930" s="365"/>
      <c r="BC930" s="377"/>
      <c r="BD930" s="365"/>
      <c r="BE930" s="365"/>
      <c r="BF930" s="365"/>
      <c r="BG930" s="365"/>
      <c r="BH930" s="365"/>
      <c r="BI930" s="365"/>
      <c r="BJ930" s="365"/>
      <c r="BK930" s="365"/>
      <c r="BL930" s="376"/>
      <c r="BM930" s="376"/>
      <c r="BN930" s="260"/>
      <c r="BO930" s="260"/>
      <c r="BP930" s="260"/>
      <c r="BQ930" s="263"/>
      <c r="BR930" s="263"/>
    </row>
    <row r="931" spans="1:70" s="50" customFormat="1" ht="27.75" customHeight="1" x14ac:dyDescent="0.2">
      <c r="A931" s="22">
        <f t="shared" ref="A931:A938" si="886">A930+1</f>
        <v>663</v>
      </c>
      <c r="B931" s="51"/>
      <c r="C931" s="52"/>
      <c r="D931" s="53"/>
      <c r="E931" s="54"/>
      <c r="F931" s="55"/>
      <c r="G931" s="56"/>
      <c r="H931" s="57"/>
      <c r="I931" s="275"/>
      <c r="J931" s="58"/>
      <c r="K931" s="59"/>
      <c r="L931" s="60"/>
      <c r="M931" s="59"/>
      <c r="N931" s="60"/>
      <c r="O931" s="59"/>
      <c r="P931" s="60"/>
      <c r="Q931" s="61"/>
      <c r="R931" s="286"/>
      <c r="S931" s="58"/>
      <c r="T931" s="59"/>
      <c r="U931" s="59"/>
      <c r="V931" s="61"/>
      <c r="W931" s="294"/>
      <c r="X931" s="59"/>
      <c r="Y931" s="60"/>
      <c r="Z931" s="59"/>
      <c r="AA931" s="60"/>
      <c r="AB931" s="61"/>
      <c r="AC931" s="62"/>
      <c r="AD931" s="63"/>
      <c r="AE931" s="63"/>
      <c r="AF931" s="64"/>
      <c r="AG931" s="65"/>
      <c r="AH931" s="61"/>
      <c r="AI931" s="510"/>
      <c r="AJ931" s="510"/>
      <c r="AK931" s="511"/>
      <c r="AL931" s="100"/>
      <c r="AM931" s="382" t="str">
        <f t="shared" si="884"/>
        <v xml:space="preserve"> </v>
      </c>
      <c r="AN931" s="95" t="str">
        <f t="shared" si="885"/>
        <v xml:space="preserve"> </v>
      </c>
      <c r="AO931" s="365"/>
      <c r="AP931" s="365"/>
      <c r="AQ931" s="256"/>
      <c r="AR931" s="365"/>
      <c r="AS931" s="365"/>
      <c r="AT931" s="364" t="e">
        <f t="shared" si="876"/>
        <v>#N/A</v>
      </c>
      <c r="AU931" s="365" t="e">
        <f t="shared" si="877"/>
        <v>#N/A</v>
      </c>
      <c r="AV931" s="372" t="str">
        <f t="shared" ca="1" si="857"/>
        <v/>
      </c>
      <c r="AW931" s="364" t="e">
        <f t="shared" ca="1" si="858"/>
        <v>#N/A</v>
      </c>
      <c r="AX931" s="373" t="e">
        <f t="shared" ca="1" si="859"/>
        <v>#N/A</v>
      </c>
      <c r="AY931" s="98" t="e">
        <f t="shared" si="878"/>
        <v>#N/A</v>
      </c>
      <c r="AZ931" s="373" t="e">
        <f t="shared" si="879"/>
        <v>#N/A</v>
      </c>
      <c r="BA931" s="363"/>
      <c r="BB931" s="365"/>
      <c r="BC931" s="377"/>
      <c r="BD931" s="365"/>
      <c r="BE931" s="365"/>
      <c r="BF931" s="365"/>
      <c r="BG931" s="365"/>
      <c r="BH931" s="365"/>
      <c r="BI931" s="365"/>
      <c r="BJ931" s="365"/>
      <c r="BK931" s="365"/>
      <c r="BL931" s="376"/>
      <c r="BM931" s="376"/>
      <c r="BN931" s="260"/>
      <c r="BO931" s="260"/>
      <c r="BP931" s="260"/>
      <c r="BQ931" s="263"/>
      <c r="BR931" s="263"/>
    </row>
    <row r="932" spans="1:70" s="50" customFormat="1" ht="27.75" customHeight="1" x14ac:dyDescent="0.2">
      <c r="A932" s="22">
        <f t="shared" si="886"/>
        <v>664</v>
      </c>
      <c r="B932" s="51"/>
      <c r="C932" s="52"/>
      <c r="D932" s="53"/>
      <c r="E932" s="54"/>
      <c r="F932" s="55"/>
      <c r="G932" s="56"/>
      <c r="H932" s="57"/>
      <c r="I932" s="275"/>
      <c r="J932" s="58"/>
      <c r="K932" s="59"/>
      <c r="L932" s="60"/>
      <c r="M932" s="59"/>
      <c r="N932" s="60"/>
      <c r="O932" s="59"/>
      <c r="P932" s="60"/>
      <c r="Q932" s="61"/>
      <c r="R932" s="286"/>
      <c r="S932" s="58"/>
      <c r="T932" s="59"/>
      <c r="U932" s="59"/>
      <c r="V932" s="61"/>
      <c r="W932" s="294"/>
      <c r="X932" s="59"/>
      <c r="Y932" s="60"/>
      <c r="Z932" s="59"/>
      <c r="AA932" s="60"/>
      <c r="AB932" s="61"/>
      <c r="AC932" s="62"/>
      <c r="AD932" s="63"/>
      <c r="AE932" s="63"/>
      <c r="AF932" s="64"/>
      <c r="AG932" s="65"/>
      <c r="AH932" s="61"/>
      <c r="AI932" s="510"/>
      <c r="AJ932" s="510"/>
      <c r="AK932" s="511"/>
      <c r="AL932" s="100"/>
      <c r="AM932" s="382" t="str">
        <f t="shared" si="884"/>
        <v xml:space="preserve"> </v>
      </c>
      <c r="AN932" s="95" t="str">
        <f t="shared" si="885"/>
        <v xml:space="preserve"> </v>
      </c>
      <c r="AO932" s="365"/>
      <c r="AP932" s="365"/>
      <c r="AQ932" s="256"/>
      <c r="AR932" s="365"/>
      <c r="AS932" s="365"/>
      <c r="AT932" s="364" t="e">
        <f t="shared" si="876"/>
        <v>#N/A</v>
      </c>
      <c r="AU932" s="365" t="e">
        <f t="shared" si="877"/>
        <v>#N/A</v>
      </c>
      <c r="AV932" s="372" t="str">
        <f t="shared" ca="1" si="857"/>
        <v/>
      </c>
      <c r="AW932" s="364" t="e">
        <f t="shared" ca="1" si="858"/>
        <v>#N/A</v>
      </c>
      <c r="AX932" s="373" t="e">
        <f t="shared" ca="1" si="859"/>
        <v>#N/A</v>
      </c>
      <c r="AY932" s="98" t="e">
        <f t="shared" si="878"/>
        <v>#N/A</v>
      </c>
      <c r="AZ932" s="373" t="e">
        <f t="shared" si="879"/>
        <v>#N/A</v>
      </c>
      <c r="BA932" s="363"/>
      <c r="BB932" s="365"/>
      <c r="BC932" s="377"/>
      <c r="BD932" s="365"/>
      <c r="BE932" s="365"/>
      <c r="BF932" s="365"/>
      <c r="BG932" s="365"/>
      <c r="BH932" s="365"/>
      <c r="BI932" s="365"/>
      <c r="BJ932" s="365"/>
      <c r="BK932" s="365"/>
      <c r="BL932" s="376"/>
      <c r="BM932" s="376"/>
      <c r="BN932" s="260"/>
      <c r="BO932" s="260"/>
      <c r="BP932" s="260"/>
      <c r="BQ932" s="263"/>
      <c r="BR932" s="263"/>
    </row>
    <row r="933" spans="1:70" s="50" customFormat="1" ht="27.75" customHeight="1" x14ac:dyDescent="0.2">
      <c r="A933" s="22">
        <f t="shared" si="886"/>
        <v>665</v>
      </c>
      <c r="B933" s="51"/>
      <c r="C933" s="52"/>
      <c r="D933" s="53"/>
      <c r="E933" s="54"/>
      <c r="F933" s="55"/>
      <c r="G933" s="56"/>
      <c r="H933" s="57"/>
      <c r="I933" s="275"/>
      <c r="J933" s="58"/>
      <c r="K933" s="59"/>
      <c r="L933" s="60"/>
      <c r="M933" s="59"/>
      <c r="N933" s="60"/>
      <c r="O933" s="59"/>
      <c r="P933" s="60"/>
      <c r="Q933" s="61"/>
      <c r="R933" s="286"/>
      <c r="S933" s="58"/>
      <c r="T933" s="59"/>
      <c r="U933" s="59"/>
      <c r="V933" s="61"/>
      <c r="W933" s="294"/>
      <c r="X933" s="59"/>
      <c r="Y933" s="60"/>
      <c r="Z933" s="59"/>
      <c r="AA933" s="60"/>
      <c r="AB933" s="61"/>
      <c r="AC933" s="62"/>
      <c r="AD933" s="63"/>
      <c r="AE933" s="63"/>
      <c r="AF933" s="64"/>
      <c r="AG933" s="65"/>
      <c r="AH933" s="61"/>
      <c r="AI933" s="510"/>
      <c r="AJ933" s="510"/>
      <c r="AK933" s="511"/>
      <c r="AL933" s="100"/>
      <c r="AM933" s="382" t="str">
        <f t="shared" si="884"/>
        <v xml:space="preserve"> </v>
      </c>
      <c r="AN933" s="95" t="str">
        <f t="shared" si="885"/>
        <v xml:space="preserve"> </v>
      </c>
      <c r="AO933" s="365"/>
      <c r="AP933" s="365"/>
      <c r="AQ933" s="256"/>
      <c r="AR933" s="365"/>
      <c r="AS933" s="365"/>
      <c r="AT933" s="364" t="e">
        <f t="shared" si="876"/>
        <v>#N/A</v>
      </c>
      <c r="AU933" s="365" t="e">
        <f t="shared" si="877"/>
        <v>#N/A</v>
      </c>
      <c r="AV933" s="372" t="str">
        <f t="shared" ca="1" si="857"/>
        <v/>
      </c>
      <c r="AW933" s="364" t="e">
        <f t="shared" ca="1" si="858"/>
        <v>#N/A</v>
      </c>
      <c r="AX933" s="373" t="e">
        <f t="shared" ca="1" si="859"/>
        <v>#N/A</v>
      </c>
      <c r="AY933" s="98" t="e">
        <f t="shared" si="878"/>
        <v>#N/A</v>
      </c>
      <c r="AZ933" s="373" t="e">
        <f t="shared" si="879"/>
        <v>#N/A</v>
      </c>
      <c r="BA933" s="363"/>
      <c r="BB933" s="365"/>
      <c r="BC933" s="377"/>
      <c r="BD933" s="365"/>
      <c r="BE933" s="365"/>
      <c r="BF933" s="365"/>
      <c r="BG933" s="365"/>
      <c r="BH933" s="365"/>
      <c r="BI933" s="365"/>
      <c r="BJ933" s="365"/>
      <c r="BK933" s="365"/>
      <c r="BL933" s="376"/>
      <c r="BM933" s="376"/>
      <c r="BN933" s="260"/>
      <c r="BO933" s="260"/>
      <c r="BP933" s="260"/>
      <c r="BQ933" s="263"/>
      <c r="BR933" s="263"/>
    </row>
    <row r="934" spans="1:70" s="50" customFormat="1" ht="27.75" customHeight="1" x14ac:dyDescent="0.2">
      <c r="A934" s="22">
        <f t="shared" si="886"/>
        <v>666</v>
      </c>
      <c r="B934" s="51"/>
      <c r="C934" s="52"/>
      <c r="D934" s="53"/>
      <c r="E934" s="54"/>
      <c r="F934" s="55"/>
      <c r="G934" s="56"/>
      <c r="H934" s="57"/>
      <c r="I934" s="275"/>
      <c r="J934" s="58"/>
      <c r="K934" s="59"/>
      <c r="L934" s="60"/>
      <c r="M934" s="59"/>
      <c r="N934" s="60"/>
      <c r="O934" s="59"/>
      <c r="P934" s="60"/>
      <c r="Q934" s="61"/>
      <c r="R934" s="286"/>
      <c r="S934" s="58"/>
      <c r="T934" s="59"/>
      <c r="U934" s="59"/>
      <c r="V934" s="61"/>
      <c r="W934" s="294"/>
      <c r="X934" s="59"/>
      <c r="Y934" s="60"/>
      <c r="Z934" s="59"/>
      <c r="AA934" s="60"/>
      <c r="AB934" s="61"/>
      <c r="AC934" s="62"/>
      <c r="AD934" s="63"/>
      <c r="AE934" s="63"/>
      <c r="AF934" s="64"/>
      <c r="AG934" s="65"/>
      <c r="AH934" s="61"/>
      <c r="AI934" s="510"/>
      <c r="AJ934" s="510"/>
      <c r="AK934" s="511"/>
      <c r="AL934" s="100"/>
      <c r="AM934" s="382" t="str">
        <f t="shared" si="884"/>
        <v xml:space="preserve"> </v>
      </c>
      <c r="AN934" s="95" t="str">
        <f t="shared" si="885"/>
        <v xml:space="preserve"> </v>
      </c>
      <c r="AO934" s="365"/>
      <c r="AP934" s="365"/>
      <c r="AQ934" s="256"/>
      <c r="AR934" s="365"/>
      <c r="AS934" s="365"/>
      <c r="AT934" s="364" t="e">
        <f t="shared" si="876"/>
        <v>#N/A</v>
      </c>
      <c r="AU934" s="365" t="e">
        <f t="shared" si="877"/>
        <v>#N/A</v>
      </c>
      <c r="AV934" s="372" t="str">
        <f t="shared" ca="1" si="857"/>
        <v/>
      </c>
      <c r="AW934" s="364" t="e">
        <f t="shared" ca="1" si="858"/>
        <v>#N/A</v>
      </c>
      <c r="AX934" s="373" t="e">
        <f t="shared" ca="1" si="859"/>
        <v>#N/A</v>
      </c>
      <c r="AY934" s="98" t="e">
        <f t="shared" si="878"/>
        <v>#N/A</v>
      </c>
      <c r="AZ934" s="373" t="e">
        <f t="shared" si="879"/>
        <v>#N/A</v>
      </c>
      <c r="BA934" s="363"/>
      <c r="BB934" s="365"/>
      <c r="BC934" s="377"/>
      <c r="BD934" s="365"/>
      <c r="BE934" s="365"/>
      <c r="BF934" s="365"/>
      <c r="BG934" s="365"/>
      <c r="BH934" s="365"/>
      <c r="BI934" s="365"/>
      <c r="BJ934" s="365"/>
      <c r="BK934" s="365"/>
      <c r="BL934" s="376"/>
      <c r="BM934" s="376"/>
      <c r="BN934" s="260"/>
      <c r="BO934" s="260"/>
      <c r="BP934" s="260"/>
      <c r="BQ934" s="263"/>
      <c r="BR934" s="263"/>
    </row>
    <row r="935" spans="1:70" s="50" customFormat="1" ht="27.75" customHeight="1" x14ac:dyDescent="0.2">
      <c r="A935" s="22">
        <f>A934+1</f>
        <v>667</v>
      </c>
      <c r="B935" s="51"/>
      <c r="C935" s="52"/>
      <c r="D935" s="53"/>
      <c r="E935" s="54"/>
      <c r="F935" s="55"/>
      <c r="G935" s="56"/>
      <c r="H935" s="57"/>
      <c r="I935" s="275"/>
      <c r="J935" s="58"/>
      <c r="K935" s="59"/>
      <c r="L935" s="60"/>
      <c r="M935" s="59"/>
      <c r="N935" s="60"/>
      <c r="O935" s="59"/>
      <c r="P935" s="60"/>
      <c r="Q935" s="61"/>
      <c r="R935" s="286"/>
      <c r="S935" s="58"/>
      <c r="T935" s="59"/>
      <c r="U935" s="59"/>
      <c r="V935" s="61"/>
      <c r="W935" s="294"/>
      <c r="X935" s="59"/>
      <c r="Y935" s="60"/>
      <c r="Z935" s="59"/>
      <c r="AA935" s="60"/>
      <c r="AB935" s="61"/>
      <c r="AC935" s="62"/>
      <c r="AD935" s="63"/>
      <c r="AE935" s="63"/>
      <c r="AF935" s="64"/>
      <c r="AG935" s="65"/>
      <c r="AH935" s="61"/>
      <c r="AI935" s="510"/>
      <c r="AJ935" s="510"/>
      <c r="AK935" s="511"/>
      <c r="AL935" s="100"/>
      <c r="AM935" s="382" t="str">
        <f t="shared" si="884"/>
        <v xml:space="preserve"> </v>
      </c>
      <c r="AN935" s="95" t="str">
        <f t="shared" si="885"/>
        <v xml:space="preserve"> </v>
      </c>
      <c r="AO935" s="365"/>
      <c r="AP935" s="365"/>
      <c r="AQ935" s="256"/>
      <c r="AR935" s="365"/>
      <c r="AS935" s="365"/>
      <c r="AT935" s="364" t="e">
        <f t="shared" ref="AT935:AT944" si="887">IF(ISBLANK($B1307),NA(),$B1307)</f>
        <v>#N/A</v>
      </c>
      <c r="AU935" s="365" t="e">
        <f t="shared" ref="AU935:AU944" si="888">IF(ISBLANK($I1307),NA(),$I1307)</f>
        <v>#N/A</v>
      </c>
      <c r="AV935" s="372" t="str">
        <f t="shared" ca="1" si="857"/>
        <v/>
      </c>
      <c r="AW935" s="364" t="e">
        <f t="shared" ca="1" si="858"/>
        <v>#N/A</v>
      </c>
      <c r="AX935" s="373" t="e">
        <f t="shared" ca="1" si="859"/>
        <v>#N/A</v>
      </c>
      <c r="AY935" s="98" t="e">
        <f>IF(S1307=0,NA(),S1307)</f>
        <v>#N/A</v>
      </c>
      <c r="AZ935" s="373" t="e">
        <f>IF(V1307=0,NA(),V1307)</f>
        <v>#N/A</v>
      </c>
      <c r="BA935" s="363"/>
      <c r="BB935" s="365"/>
      <c r="BC935" s="377"/>
      <c r="BD935" s="365"/>
      <c r="BE935" s="365"/>
      <c r="BF935" s="365"/>
      <c r="BG935" s="365"/>
      <c r="BH935" s="365"/>
      <c r="BI935" s="365"/>
      <c r="BJ935" s="365"/>
      <c r="BK935" s="365"/>
      <c r="BL935" s="376"/>
      <c r="BM935" s="376"/>
      <c r="BN935" s="260"/>
      <c r="BO935" s="260"/>
      <c r="BP935" s="260"/>
      <c r="BQ935" s="263"/>
      <c r="BR935" s="263"/>
    </row>
    <row r="936" spans="1:70" s="50" customFormat="1" ht="27.75" customHeight="1" x14ac:dyDescent="0.2">
      <c r="A936" s="22">
        <f t="shared" si="886"/>
        <v>668</v>
      </c>
      <c r="B936" s="51"/>
      <c r="C936" s="52"/>
      <c r="D936" s="53"/>
      <c r="E936" s="54"/>
      <c r="F936" s="55"/>
      <c r="G936" s="56"/>
      <c r="H936" s="57"/>
      <c r="I936" s="275"/>
      <c r="J936" s="58"/>
      <c r="K936" s="59"/>
      <c r="L936" s="60"/>
      <c r="M936" s="59"/>
      <c r="N936" s="60"/>
      <c r="O936" s="59"/>
      <c r="P936" s="60"/>
      <c r="Q936" s="61"/>
      <c r="R936" s="286"/>
      <c r="S936" s="58"/>
      <c r="T936" s="59"/>
      <c r="U936" s="59"/>
      <c r="V936" s="61"/>
      <c r="W936" s="294"/>
      <c r="X936" s="59"/>
      <c r="Y936" s="60"/>
      <c r="Z936" s="59"/>
      <c r="AA936" s="60"/>
      <c r="AB936" s="61"/>
      <c r="AC936" s="62"/>
      <c r="AD936" s="63"/>
      <c r="AE936" s="63"/>
      <c r="AF936" s="64"/>
      <c r="AG936" s="65"/>
      <c r="AH936" s="61"/>
      <c r="AI936" s="510"/>
      <c r="AJ936" s="510"/>
      <c r="AK936" s="511"/>
      <c r="AL936" s="100"/>
      <c r="AM936" s="382" t="str">
        <f t="shared" si="884"/>
        <v xml:space="preserve"> </v>
      </c>
      <c r="AN936" s="95" t="str">
        <f t="shared" si="885"/>
        <v xml:space="preserve"> </v>
      </c>
      <c r="AO936" s="365"/>
      <c r="AP936" s="365"/>
      <c r="AQ936" s="256"/>
      <c r="AR936" s="365"/>
      <c r="AS936" s="365"/>
      <c r="AT936" s="364" t="e">
        <f t="shared" si="887"/>
        <v>#N/A</v>
      </c>
      <c r="AU936" s="365" t="e">
        <f t="shared" si="888"/>
        <v>#N/A</v>
      </c>
      <c r="AV936" s="372" t="str">
        <f t="shared" ca="1" si="857"/>
        <v/>
      </c>
      <c r="AW936" s="364" t="e">
        <f t="shared" ca="1" si="858"/>
        <v>#N/A</v>
      </c>
      <c r="AX936" s="373" t="e">
        <f t="shared" ca="1" si="859"/>
        <v>#N/A</v>
      </c>
      <c r="AY936" s="98" t="e">
        <f t="shared" ref="AY936:AY944" si="889">IF(S1308=0,NA(),S1308)</f>
        <v>#N/A</v>
      </c>
      <c r="AZ936" s="373" t="e">
        <f>IF(V1308=0,NA(),V1308)</f>
        <v>#N/A</v>
      </c>
      <c r="BA936" s="363"/>
      <c r="BB936" s="365"/>
      <c r="BC936" s="377"/>
      <c r="BD936" s="365"/>
      <c r="BE936" s="365"/>
      <c r="BF936" s="365"/>
      <c r="BG936" s="365"/>
      <c r="BH936" s="365"/>
      <c r="BI936" s="365"/>
      <c r="BJ936" s="365"/>
      <c r="BK936" s="365"/>
      <c r="BL936" s="376"/>
      <c r="BM936" s="376"/>
      <c r="BN936" s="260"/>
      <c r="BO936" s="260"/>
      <c r="BP936" s="260"/>
      <c r="BQ936" s="263"/>
      <c r="BR936" s="263"/>
    </row>
    <row r="937" spans="1:70" s="50" customFormat="1" ht="27.75" customHeight="1" x14ac:dyDescent="0.2">
      <c r="A937" s="22">
        <f t="shared" si="886"/>
        <v>669</v>
      </c>
      <c r="B937" s="51"/>
      <c r="C937" s="52"/>
      <c r="D937" s="53"/>
      <c r="E937" s="54"/>
      <c r="F937" s="55"/>
      <c r="G937" s="56"/>
      <c r="H937" s="57"/>
      <c r="I937" s="275"/>
      <c r="J937" s="58"/>
      <c r="K937" s="59"/>
      <c r="L937" s="60"/>
      <c r="M937" s="59"/>
      <c r="N937" s="60"/>
      <c r="O937" s="59"/>
      <c r="P937" s="60"/>
      <c r="Q937" s="61"/>
      <c r="R937" s="286"/>
      <c r="S937" s="58"/>
      <c r="T937" s="59"/>
      <c r="U937" s="59"/>
      <c r="V937" s="61"/>
      <c r="W937" s="294"/>
      <c r="X937" s="59"/>
      <c r="Y937" s="60"/>
      <c r="Z937" s="59"/>
      <c r="AA937" s="60"/>
      <c r="AB937" s="61"/>
      <c r="AC937" s="62"/>
      <c r="AD937" s="63"/>
      <c r="AE937" s="63"/>
      <c r="AF937" s="64"/>
      <c r="AG937" s="65"/>
      <c r="AH937" s="61"/>
      <c r="AI937" s="510"/>
      <c r="AJ937" s="510"/>
      <c r="AK937" s="511"/>
      <c r="AL937" s="100"/>
      <c r="AM937" s="382" t="str">
        <f t="shared" si="884"/>
        <v xml:space="preserve"> </v>
      </c>
      <c r="AN937" s="95" t="str">
        <f t="shared" si="885"/>
        <v xml:space="preserve"> </v>
      </c>
      <c r="AO937" s="365"/>
      <c r="AP937" s="365"/>
      <c r="AQ937" s="256"/>
      <c r="AR937" s="365"/>
      <c r="AS937" s="365"/>
      <c r="AT937" s="364" t="e">
        <f t="shared" si="887"/>
        <v>#N/A</v>
      </c>
      <c r="AU937" s="365" t="e">
        <f t="shared" si="888"/>
        <v>#N/A</v>
      </c>
      <c r="AV937" s="372" t="str">
        <f t="shared" ca="1" si="857"/>
        <v/>
      </c>
      <c r="AW937" s="364" t="e">
        <f t="shared" ca="1" si="858"/>
        <v>#N/A</v>
      </c>
      <c r="AX937" s="373" t="e">
        <f t="shared" ca="1" si="859"/>
        <v>#N/A</v>
      </c>
      <c r="AY937" s="98" t="e">
        <f t="shared" si="889"/>
        <v>#N/A</v>
      </c>
      <c r="AZ937" s="373" t="e">
        <f t="shared" ref="AZ937:AZ944" si="890">IF(V1309=0,NA(),V1309)</f>
        <v>#N/A</v>
      </c>
      <c r="BA937" s="365"/>
      <c r="BB937" s="365"/>
      <c r="BC937" s="377"/>
      <c r="BD937" s="365"/>
      <c r="BE937" s="365"/>
      <c r="BF937" s="365"/>
      <c r="BG937" s="365"/>
      <c r="BH937" s="365"/>
      <c r="BI937" s="365"/>
      <c r="BJ937" s="365"/>
      <c r="BK937" s="365"/>
      <c r="BL937" s="376"/>
      <c r="BM937" s="376"/>
      <c r="BN937" s="260"/>
      <c r="BO937" s="260"/>
      <c r="BP937" s="260"/>
      <c r="BQ937" s="263"/>
      <c r="BR937" s="263"/>
    </row>
    <row r="938" spans="1:70" s="50" customFormat="1" ht="27.75" customHeight="1" thickBot="1" x14ac:dyDescent="0.25">
      <c r="A938" s="23">
        <f t="shared" si="886"/>
        <v>670</v>
      </c>
      <c r="B938" s="66"/>
      <c r="C938" s="67"/>
      <c r="D938" s="68"/>
      <c r="E938" s="69"/>
      <c r="F938" s="70"/>
      <c r="G938" s="71"/>
      <c r="H938" s="72"/>
      <c r="I938" s="276"/>
      <c r="J938" s="73"/>
      <c r="K938" s="74"/>
      <c r="L938" s="75"/>
      <c r="M938" s="74"/>
      <c r="N938" s="75"/>
      <c r="O938" s="74"/>
      <c r="P938" s="75"/>
      <c r="Q938" s="76"/>
      <c r="R938" s="287"/>
      <c r="S938" s="73"/>
      <c r="T938" s="74"/>
      <c r="U938" s="74"/>
      <c r="V938" s="76"/>
      <c r="W938" s="295"/>
      <c r="X938" s="74"/>
      <c r="Y938" s="75"/>
      <c r="Z938" s="74"/>
      <c r="AA938" s="75"/>
      <c r="AB938" s="76"/>
      <c r="AC938" s="77"/>
      <c r="AD938" s="78"/>
      <c r="AE938" s="78"/>
      <c r="AF938" s="79"/>
      <c r="AG938" s="80"/>
      <c r="AH938" s="76"/>
      <c r="AI938" s="518"/>
      <c r="AJ938" s="518"/>
      <c r="AK938" s="519"/>
      <c r="AL938" s="100"/>
      <c r="AM938" s="382" t="str">
        <f t="shared" si="884"/>
        <v xml:space="preserve"> </v>
      </c>
      <c r="AN938" s="95" t="str">
        <f t="shared" si="885"/>
        <v xml:space="preserve"> </v>
      </c>
      <c r="AO938" s="365"/>
      <c r="AP938" s="365"/>
      <c r="AQ938" s="256"/>
      <c r="AR938" s="365"/>
      <c r="AS938" s="365"/>
      <c r="AT938" s="364" t="e">
        <f t="shared" si="887"/>
        <v>#N/A</v>
      </c>
      <c r="AU938" s="365" t="e">
        <f t="shared" si="888"/>
        <v>#N/A</v>
      </c>
      <c r="AV938" s="372" t="str">
        <f t="shared" ca="1" si="857"/>
        <v/>
      </c>
      <c r="AW938" s="364" t="e">
        <f t="shared" ca="1" si="858"/>
        <v>#N/A</v>
      </c>
      <c r="AX938" s="373" t="e">
        <f t="shared" ca="1" si="859"/>
        <v>#N/A</v>
      </c>
      <c r="AY938" s="98" t="e">
        <f t="shared" si="889"/>
        <v>#N/A</v>
      </c>
      <c r="AZ938" s="373" t="e">
        <f t="shared" si="890"/>
        <v>#N/A</v>
      </c>
      <c r="BA938" s="365"/>
      <c r="BB938" s="365"/>
      <c r="BC938" s="377"/>
      <c r="BD938" s="365"/>
      <c r="BE938" s="365"/>
      <c r="BF938" s="365"/>
      <c r="BG938" s="365"/>
      <c r="BH938" s="365"/>
      <c r="BI938" s="365"/>
      <c r="BJ938" s="365"/>
      <c r="BK938" s="365"/>
      <c r="BL938" s="376"/>
      <c r="BM938" s="376"/>
      <c r="BN938" s="260"/>
      <c r="BO938" s="260"/>
      <c r="BP938" s="260"/>
      <c r="BQ938" s="263"/>
      <c r="BR938" s="263"/>
    </row>
    <row r="939" spans="1:70" ht="4.5" customHeight="1" thickBot="1" x14ac:dyDescent="0.25">
      <c r="A939" s="91">
        <f>AK942</f>
        <v>67</v>
      </c>
      <c r="B939" s="235"/>
      <c r="C939" s="235"/>
      <c r="D939" s="235"/>
      <c r="E939" s="235"/>
      <c r="F939" s="235"/>
      <c r="G939" s="235"/>
      <c r="H939" s="235"/>
      <c r="I939" s="235"/>
      <c r="J939" s="280"/>
      <c r="K939" s="280"/>
      <c r="L939" s="280"/>
      <c r="M939" s="280"/>
      <c r="N939" s="280"/>
      <c r="O939" s="280"/>
      <c r="P939" s="280"/>
      <c r="Q939" s="280"/>
      <c r="R939" s="280"/>
      <c r="S939" s="292"/>
      <c r="T939" s="292"/>
      <c r="U939" s="292"/>
      <c r="V939" s="292"/>
      <c r="W939" s="292"/>
      <c r="X939" s="292"/>
      <c r="Y939" s="292"/>
      <c r="Z939" s="292"/>
      <c r="AA939" s="292"/>
      <c r="AB939" s="292"/>
      <c r="AC939" s="292"/>
      <c r="AD939" s="236"/>
      <c r="AE939" s="237"/>
      <c r="AF939" s="236"/>
      <c r="AG939" s="238"/>
      <c r="AH939" s="536"/>
      <c r="AI939" s="537"/>
      <c r="AJ939" s="537"/>
      <c r="AK939" s="537"/>
      <c r="AL939" s="383"/>
      <c r="AM939" s="384"/>
      <c r="AN939" s="383"/>
      <c r="AT939" s="364" t="e">
        <f t="shared" si="887"/>
        <v>#N/A</v>
      </c>
      <c r="AU939" s="365" t="e">
        <f t="shared" si="888"/>
        <v>#N/A</v>
      </c>
      <c r="AV939" s="372" t="str">
        <f t="shared" ca="1" si="857"/>
        <v/>
      </c>
      <c r="AW939" s="364" t="e">
        <f t="shared" ca="1" si="858"/>
        <v>#N/A</v>
      </c>
      <c r="AX939" s="373" t="e">
        <f t="shared" ca="1" si="859"/>
        <v>#N/A</v>
      </c>
      <c r="AY939" s="98" t="e">
        <f t="shared" si="889"/>
        <v>#N/A</v>
      </c>
      <c r="AZ939" s="373" t="e">
        <f t="shared" si="890"/>
        <v>#N/A</v>
      </c>
      <c r="BC939" s="377"/>
    </row>
    <row r="940" spans="1:70" ht="26.25" customHeight="1" x14ac:dyDescent="0.2">
      <c r="A940" s="163">
        <f>A926+1</f>
        <v>67</v>
      </c>
      <c r="B940" s="523"/>
      <c r="C940" s="523"/>
      <c r="D940" s="523"/>
      <c r="E940" s="524"/>
      <c r="F940" s="527" t="str">
        <f>IF('FRONT PAGE'!$A$1="www.fly-logics.com","TOTAL PAGE",0)</f>
        <v>TOTAL PAGE</v>
      </c>
      <c r="G940" s="528"/>
      <c r="H940" s="529"/>
      <c r="I940" s="314" t="str">
        <f>IF('FRONT PAGE'!$A$1="www.fly-logics.com",IF(SUM(I929:I939)=0," ",SUM(I929:I939)),0)</f>
        <v xml:space="preserve"> </v>
      </c>
      <c r="J940" s="315" t="str">
        <f>IF('FRONT PAGE'!$A$1="www.fly-logics.com",IF(SUM(J929:J939)=0," ",SUM(J929:J939)),0)</f>
        <v xml:space="preserve"> </v>
      </c>
      <c r="K940" s="316" t="str">
        <f>IF('FRONT PAGE'!$A$1="www.fly-logics.com",IF(SUM(K929:K939)=0," ",SUM(K929:K939)),0)</f>
        <v xml:space="preserve"> </v>
      </c>
      <c r="L940" s="317" t="str">
        <f>IF('FRONT PAGE'!$A$1="www.fly-logics.com",IF(SUM(L929:L939)=0," ",SUM(L929:L939)),0)</f>
        <v xml:space="preserve"> </v>
      </c>
      <c r="M940" s="316" t="str">
        <f>IF('FRONT PAGE'!$A$1="www.fly-logics.com",IF(SUM(M929:M939)=0," ",SUM(M929:M939)),0)</f>
        <v xml:space="preserve"> </v>
      </c>
      <c r="N940" s="317" t="str">
        <f>IF('FRONT PAGE'!$A$1="www.fly-logics.com",IF(SUM(N929:N939)=0," ",SUM(N929:N939)),0)</f>
        <v xml:space="preserve"> </v>
      </c>
      <c r="O940" s="316" t="str">
        <f>IF('FRONT PAGE'!$A$1="www.fly-logics.com",IF(SUM(O929:O939)=0," ",SUM(O929:O939)),0)</f>
        <v xml:space="preserve"> </v>
      </c>
      <c r="P940" s="317" t="str">
        <f>IF('FRONT PAGE'!$A$1="www.fly-logics.com",IF(SUM(P929:P939)=0," ",SUM(P929:P939)),0)</f>
        <v xml:space="preserve"> </v>
      </c>
      <c r="Q940" s="318" t="str">
        <f>IF('FRONT PAGE'!$A$1="www.fly-logics.com",IF(SUM(Q929:Q939)=0," ",SUM(Q929:Q939)),0)</f>
        <v xml:space="preserve"> </v>
      </c>
      <c r="R940" s="319"/>
      <c r="S940" s="315" t="str">
        <f>IF('FRONT PAGE'!$A$1="www.fly-logics.com",IF(SUM(S929:S939)=0," ",SUM(S929:S939)),0)</f>
        <v xml:space="preserve"> </v>
      </c>
      <c r="T940" s="316" t="str">
        <f>IF('FRONT PAGE'!$A$1="www.fly-logics.com",IF(SUM(T929:T939)=0," ",SUM(T929:T939)),0)</f>
        <v xml:space="preserve"> </v>
      </c>
      <c r="U940" s="316" t="str">
        <f>IF('FRONT PAGE'!$A$1="www.fly-logics.com",IF(SUM(U929:U939)=0," ",SUM(U929:U939)),0)</f>
        <v xml:space="preserve"> </v>
      </c>
      <c r="V940" s="318" t="str">
        <f>IF('FRONT PAGE'!$A$1="www.fly-logics.com",IF(SUM(V929:V939)=0," ",SUM(V929:V939)),0)</f>
        <v xml:space="preserve"> </v>
      </c>
      <c r="W940" s="315" t="str">
        <f>IF('FRONT PAGE'!$A$1="www.fly-logics.com",IF(SUM(W929:W939)=0," ",SUM(W929:W939)),0)</f>
        <v xml:space="preserve"> </v>
      </c>
      <c r="X940" s="316" t="str">
        <f>IF('FRONT PAGE'!$A$1="www.fly-logics.com",IF(SUM(X929:X939)=0," ",SUM(X929:X939)),0)</f>
        <v xml:space="preserve"> </v>
      </c>
      <c r="Y940" s="317" t="str">
        <f>IF('FRONT PAGE'!$A$1="www.fly-logics.com",IF(SUM(Y929:Y939)=0," ",SUM(Y929:Y939)),0)</f>
        <v xml:space="preserve"> </v>
      </c>
      <c r="Z940" s="316" t="str">
        <f>IF('FRONT PAGE'!$A$1="www.fly-logics.com",IF(SUM(Z929:Z939)=0," ",SUM(Z929:Z939)),0)</f>
        <v xml:space="preserve"> </v>
      </c>
      <c r="AA940" s="317" t="str">
        <f>IF('FRONT PAGE'!$A$1="www.fly-logics.com",IF(SUM(AA929:AA939)=0," ",SUM(AA929:AA939)),0)</f>
        <v xml:space="preserve"> </v>
      </c>
      <c r="AB940" s="318" t="str">
        <f>IF('FRONT PAGE'!$A$1="www.fly-logics.com",IF(SUM(AB929:AB939)=0," ",SUM(AB929:AB939)),0)</f>
        <v xml:space="preserve"> </v>
      </c>
      <c r="AC940" s="329" t="str">
        <f>IF('FRONT PAGE'!$A$1="www.fly-logics.com",IF(SUM(AC929:AC939)=0," ",SUM(AC929:AC939)),0)</f>
        <v xml:space="preserve"> </v>
      </c>
      <c r="AD940" s="321" t="str">
        <f>IF('FRONT PAGE'!$A$1="www.fly-logics.com",IF(SUM(AD929:AD939)=0," ",SUM(AD929:AD939)),0)</f>
        <v xml:space="preserve"> </v>
      </c>
      <c r="AE940" s="321" t="str">
        <f>IF('FRONT PAGE'!$A$1="www.fly-logics.com",IF(SUM(AE929:AE939)=0," ",SUM(AE929:AE939)),0)</f>
        <v xml:space="preserve"> </v>
      </c>
      <c r="AF940" s="322" t="str">
        <f>IF('FRONT PAGE'!$A$1="www.fly-logics.com",IF(SUM(AF929:AF939)=0," ",SUM(AF929:AF939)),0)</f>
        <v xml:space="preserve"> </v>
      </c>
      <c r="AG940" s="323" t="str">
        <f>IF('FRONT PAGE'!$A$1="www.fly-logics.com",IF(SUM(AG929:AG939)=0," ",SUM(AG929:AG939)),0)</f>
        <v xml:space="preserve"> </v>
      </c>
      <c r="AH940" s="520" t="str">
        <f>IF('FRONT PAGE'!$A$1="www.fly-logics.com","I certify that all the data in this
logbook are accurate",0)</f>
        <v>I certify that all the data in this
logbook are accurate</v>
      </c>
      <c r="AI940" s="521"/>
      <c r="AJ940" s="521"/>
      <c r="AK940" s="522"/>
      <c r="AL940" s="385"/>
      <c r="AM940" s="386"/>
      <c r="AN940" s="385"/>
      <c r="AT940" s="364" t="e">
        <f t="shared" si="887"/>
        <v>#N/A</v>
      </c>
      <c r="AU940" s="365" t="e">
        <f t="shared" si="888"/>
        <v>#N/A</v>
      </c>
      <c r="AV940" s="372" t="str">
        <f t="shared" ca="1" si="857"/>
        <v/>
      </c>
      <c r="AW940" s="364" t="e">
        <f t="shared" ca="1" si="858"/>
        <v>#N/A</v>
      </c>
      <c r="AX940" s="373" t="e">
        <f t="shared" ca="1" si="859"/>
        <v>#N/A</v>
      </c>
      <c r="AY940" s="98" t="e">
        <f t="shared" si="889"/>
        <v>#N/A</v>
      </c>
      <c r="AZ940" s="373" t="e">
        <f t="shared" si="890"/>
        <v>#N/A</v>
      </c>
      <c r="BA940" s="363"/>
      <c r="BC940" s="377"/>
    </row>
    <row r="941" spans="1:70" ht="26.25" customHeight="1" x14ac:dyDescent="0.2">
      <c r="A941" s="505">
        <f>AL925</f>
        <v>0</v>
      </c>
      <c r="B941" s="525"/>
      <c r="C941" s="525"/>
      <c r="D941" s="525"/>
      <c r="E941" s="526"/>
      <c r="F941" s="530" t="str">
        <f>IF('FRONT PAGE'!$A$1="www.fly-logics.com","TOTAL PREVIOUS LOGBOOK",0)</f>
        <v>TOTAL PREVIOUS LOGBOOK</v>
      </c>
      <c r="G941" s="531"/>
      <c r="H941" s="532"/>
      <c r="I941" s="333">
        <f>I928</f>
        <v>33.75</v>
      </c>
      <c r="J941" s="334">
        <f t="shared" ref="J941:Q941" si="891">J928</f>
        <v>33.75</v>
      </c>
      <c r="K941" s="335" t="str">
        <f t="shared" si="891"/>
        <v xml:space="preserve"> </v>
      </c>
      <c r="L941" s="336" t="str">
        <f t="shared" si="891"/>
        <v xml:space="preserve"> </v>
      </c>
      <c r="M941" s="335" t="str">
        <f t="shared" si="891"/>
        <v xml:space="preserve"> </v>
      </c>
      <c r="N941" s="336" t="str">
        <f t="shared" si="891"/>
        <v xml:space="preserve"> </v>
      </c>
      <c r="O941" s="335" t="str">
        <f t="shared" si="891"/>
        <v xml:space="preserve"> </v>
      </c>
      <c r="P941" s="336" t="str">
        <f t="shared" si="891"/>
        <v xml:space="preserve"> </v>
      </c>
      <c r="Q941" s="337" t="str">
        <f t="shared" si="891"/>
        <v xml:space="preserve"> </v>
      </c>
      <c r="R941" s="288">
        <v>10</v>
      </c>
      <c r="S941" s="331" t="str">
        <f>S928</f>
        <v xml:space="preserve"> </v>
      </c>
      <c r="T941" s="239">
        <f t="shared" ref="T941:AG941" si="892">T928</f>
        <v>13.75</v>
      </c>
      <c r="U941" s="239">
        <f t="shared" si="892"/>
        <v>20</v>
      </c>
      <c r="V941" s="240">
        <f t="shared" si="892"/>
        <v>5</v>
      </c>
      <c r="W941" s="241" t="str">
        <f t="shared" si="892"/>
        <v xml:space="preserve"> </v>
      </c>
      <c r="X941" s="239" t="str">
        <f t="shared" si="892"/>
        <v xml:space="preserve"> </v>
      </c>
      <c r="Y941" s="242">
        <f t="shared" si="892"/>
        <v>5</v>
      </c>
      <c r="Z941" s="239" t="str">
        <f t="shared" si="892"/>
        <v xml:space="preserve"> </v>
      </c>
      <c r="AA941" s="242">
        <f t="shared" si="892"/>
        <v>3.75</v>
      </c>
      <c r="AB941" s="240" t="str">
        <f t="shared" si="892"/>
        <v xml:space="preserve"> </v>
      </c>
      <c r="AC941" s="243">
        <f t="shared" si="892"/>
        <v>14</v>
      </c>
      <c r="AD941" s="244" t="str">
        <f t="shared" si="892"/>
        <v xml:space="preserve"> </v>
      </c>
      <c r="AE941" s="244">
        <f t="shared" si="892"/>
        <v>14</v>
      </c>
      <c r="AF941" s="245" t="str">
        <f t="shared" si="892"/>
        <v xml:space="preserve"> </v>
      </c>
      <c r="AG941" s="332">
        <f t="shared" si="892"/>
        <v>17</v>
      </c>
      <c r="AH941" s="507"/>
      <c r="AI941" s="508"/>
      <c r="AJ941" s="508"/>
      <c r="AK941" s="509"/>
      <c r="AL941" s="385"/>
      <c r="AM941" s="386"/>
      <c r="AN941" s="385"/>
      <c r="AT941" s="364" t="e">
        <f t="shared" si="887"/>
        <v>#N/A</v>
      </c>
      <c r="AU941" s="365" t="e">
        <f t="shared" si="888"/>
        <v>#N/A</v>
      </c>
      <c r="AV941" s="372" t="str">
        <f t="shared" ca="1" si="857"/>
        <v/>
      </c>
      <c r="AW941" s="364" t="e">
        <f t="shared" ca="1" si="858"/>
        <v>#N/A</v>
      </c>
      <c r="AX941" s="373" t="e">
        <f t="shared" ca="1" si="859"/>
        <v>#N/A</v>
      </c>
      <c r="AY941" s="98" t="e">
        <f t="shared" si="889"/>
        <v>#N/A</v>
      </c>
      <c r="AZ941" s="373" t="e">
        <f t="shared" si="890"/>
        <v>#N/A</v>
      </c>
      <c r="BA941" s="363"/>
      <c r="BC941" s="377"/>
    </row>
    <row r="942" spans="1:70" ht="26.25" customHeight="1" thickBot="1" x14ac:dyDescent="0.25">
      <c r="A942" s="506"/>
      <c r="B942" s="512" t="str">
        <f>IF('FRONT PAGE'!$A$1="www.fly-logics.com","Authority certifying flight hours 
STAMP &amp; SIGNATURE",0)</f>
        <v>Authority certifying flight hours 
STAMP &amp; SIGNATURE</v>
      </c>
      <c r="C942" s="512"/>
      <c r="D942" s="512"/>
      <c r="E942" s="513"/>
      <c r="F942" s="533" t="str">
        <f>IF('FRONT PAGE'!$A$1="www.fly-logics.com","TOTAL TO DATE",0)</f>
        <v>TOTAL TO DATE</v>
      </c>
      <c r="G942" s="534"/>
      <c r="H942" s="535"/>
      <c r="I942" s="32">
        <f t="shared" ref="I942:Q942" si="893">IF(SUM(I940:I941)=0," ",SUM(I940:I941))</f>
        <v>33.75</v>
      </c>
      <c r="J942" s="27">
        <f t="shared" si="893"/>
        <v>33.75</v>
      </c>
      <c r="K942" s="24" t="str">
        <f t="shared" si="893"/>
        <v xml:space="preserve"> </v>
      </c>
      <c r="L942" s="25" t="str">
        <f t="shared" si="893"/>
        <v xml:space="preserve"> </v>
      </c>
      <c r="M942" s="24" t="str">
        <f t="shared" si="893"/>
        <v xml:space="preserve"> </v>
      </c>
      <c r="N942" s="25" t="str">
        <f t="shared" si="893"/>
        <v xml:space="preserve"> </v>
      </c>
      <c r="O942" s="24" t="str">
        <f t="shared" si="893"/>
        <v xml:space="preserve"> </v>
      </c>
      <c r="P942" s="25" t="str">
        <f t="shared" si="893"/>
        <v xml:space="preserve"> </v>
      </c>
      <c r="Q942" s="26" t="str">
        <f t="shared" si="893"/>
        <v xml:space="preserve"> </v>
      </c>
      <c r="R942" s="289"/>
      <c r="S942" s="27" t="str">
        <f t="shared" ref="S942:AG942" si="894">IF(SUM(S940:S941)=0," ",SUM(S940:S941))</f>
        <v xml:space="preserve"> </v>
      </c>
      <c r="T942" s="24">
        <f t="shared" si="894"/>
        <v>13.75</v>
      </c>
      <c r="U942" s="24">
        <f t="shared" si="894"/>
        <v>20</v>
      </c>
      <c r="V942" s="26">
        <f t="shared" si="894"/>
        <v>5</v>
      </c>
      <c r="W942" s="27" t="str">
        <f t="shared" si="894"/>
        <v xml:space="preserve"> </v>
      </c>
      <c r="X942" s="24" t="str">
        <f t="shared" si="894"/>
        <v xml:space="preserve"> </v>
      </c>
      <c r="Y942" s="25">
        <f t="shared" si="894"/>
        <v>5</v>
      </c>
      <c r="Z942" s="24" t="str">
        <f t="shared" si="894"/>
        <v xml:space="preserve"> </v>
      </c>
      <c r="AA942" s="25">
        <f t="shared" si="894"/>
        <v>3.75</v>
      </c>
      <c r="AB942" s="26" t="str">
        <f t="shared" si="894"/>
        <v xml:space="preserve"> </v>
      </c>
      <c r="AC942" s="30">
        <f t="shared" si="894"/>
        <v>14</v>
      </c>
      <c r="AD942" s="28" t="str">
        <f t="shared" si="894"/>
        <v xml:space="preserve"> </v>
      </c>
      <c r="AE942" s="28">
        <f t="shared" si="894"/>
        <v>14</v>
      </c>
      <c r="AF942" s="31" t="str">
        <f t="shared" si="894"/>
        <v xml:space="preserve"> </v>
      </c>
      <c r="AG942" s="33">
        <f t="shared" si="894"/>
        <v>17</v>
      </c>
      <c r="AH942" s="514" t="str">
        <f>IF('FRONT PAGE'!$A$1="www.fly-logics.com","_____________________________
PILOT SIGNATURE",0)</f>
        <v>_____________________________
PILOT SIGNATURE</v>
      </c>
      <c r="AI942" s="515"/>
      <c r="AJ942" s="515"/>
      <c r="AK942" s="330">
        <f>A940</f>
        <v>67</v>
      </c>
      <c r="AL942" s="387"/>
      <c r="AM942" s="388"/>
      <c r="AN942" s="387"/>
      <c r="AT942" s="364" t="e">
        <f t="shared" si="887"/>
        <v>#N/A</v>
      </c>
      <c r="AU942" s="365" t="e">
        <f t="shared" si="888"/>
        <v>#N/A</v>
      </c>
      <c r="AV942" s="372" t="str">
        <f t="shared" ca="1" si="857"/>
        <v/>
      </c>
      <c r="AW942" s="364" t="e">
        <f t="shared" ca="1" si="858"/>
        <v>#N/A</v>
      </c>
      <c r="AX942" s="373" t="e">
        <f t="shared" ca="1" si="859"/>
        <v>#N/A</v>
      </c>
      <c r="AY942" s="98" t="e">
        <f t="shared" si="889"/>
        <v>#N/A</v>
      </c>
      <c r="AZ942" s="373" t="e">
        <f t="shared" si="890"/>
        <v>#N/A</v>
      </c>
      <c r="BA942" s="363"/>
      <c r="BC942" s="377"/>
    </row>
    <row r="943" spans="1:70" s="50" customFormat="1" ht="27.75" customHeight="1" x14ac:dyDescent="0.2">
      <c r="A943" s="29">
        <f>A938+1</f>
        <v>671</v>
      </c>
      <c r="B943" s="39"/>
      <c r="C943" s="40"/>
      <c r="D943" s="41"/>
      <c r="E943" s="42"/>
      <c r="F943" s="43"/>
      <c r="G943" s="44"/>
      <c r="H943" s="45"/>
      <c r="I943" s="281"/>
      <c r="J943" s="277"/>
      <c r="K943" s="278"/>
      <c r="L943" s="279"/>
      <c r="M943" s="278"/>
      <c r="N943" s="279"/>
      <c r="O943" s="278"/>
      <c r="P943" s="279"/>
      <c r="Q943" s="150"/>
      <c r="R943" s="285"/>
      <c r="S943" s="46"/>
      <c r="T943" s="47"/>
      <c r="U943" s="47"/>
      <c r="V943" s="48"/>
      <c r="W943" s="293"/>
      <c r="X943" s="278"/>
      <c r="Y943" s="279"/>
      <c r="Z943" s="278"/>
      <c r="AA943" s="279"/>
      <c r="AB943" s="150"/>
      <c r="AC943" s="282"/>
      <c r="AD943" s="283"/>
      <c r="AE943" s="283"/>
      <c r="AF943" s="284"/>
      <c r="AG943" s="49"/>
      <c r="AH943" s="48"/>
      <c r="AI943" s="516"/>
      <c r="AJ943" s="516"/>
      <c r="AK943" s="517"/>
      <c r="AL943" s="100"/>
      <c r="AM943" s="382" t="str">
        <f t="shared" ref="AM943:AM952" si="895">IF(B943=0," ",TEXT(B943,"MMM"))</f>
        <v xml:space="preserve"> </v>
      </c>
      <c r="AN943" s="95" t="str">
        <f t="shared" ref="AN943:AN952" si="896">IF(B943=0," ",YEAR(B943))</f>
        <v xml:space="preserve"> </v>
      </c>
      <c r="AO943" s="365"/>
      <c r="AP943" s="365"/>
      <c r="AQ943" s="256"/>
      <c r="AR943" s="365"/>
      <c r="AS943" s="365"/>
      <c r="AT943" s="364" t="e">
        <f t="shared" si="887"/>
        <v>#N/A</v>
      </c>
      <c r="AU943" s="365" t="e">
        <f t="shared" si="888"/>
        <v>#N/A</v>
      </c>
      <c r="AV943" s="372" t="str">
        <f t="shared" ca="1" si="857"/>
        <v/>
      </c>
      <c r="AW943" s="364" t="e">
        <f t="shared" ca="1" si="858"/>
        <v>#N/A</v>
      </c>
      <c r="AX943" s="373" t="e">
        <f t="shared" ca="1" si="859"/>
        <v>#N/A</v>
      </c>
      <c r="AY943" s="98" t="e">
        <f t="shared" si="889"/>
        <v>#N/A</v>
      </c>
      <c r="AZ943" s="373" t="e">
        <f t="shared" si="890"/>
        <v>#N/A</v>
      </c>
      <c r="BA943" s="363"/>
      <c r="BB943" s="365"/>
      <c r="BC943" s="377"/>
      <c r="BD943" s="365"/>
      <c r="BE943" s="365"/>
      <c r="BF943" s="365"/>
      <c r="BG943" s="365"/>
      <c r="BH943" s="365"/>
      <c r="BI943" s="365"/>
      <c r="BJ943" s="365"/>
      <c r="BK943" s="365"/>
      <c r="BL943" s="376"/>
      <c r="BM943" s="376"/>
      <c r="BN943" s="260"/>
      <c r="BO943" s="260"/>
      <c r="BP943" s="260"/>
      <c r="BQ943" s="263"/>
      <c r="BR943" s="263"/>
    </row>
    <row r="944" spans="1:70" s="50" customFormat="1" ht="27.75" customHeight="1" x14ac:dyDescent="0.2">
      <c r="A944" s="22">
        <f>A943+1</f>
        <v>672</v>
      </c>
      <c r="B944" s="51"/>
      <c r="C944" s="52"/>
      <c r="D944" s="53"/>
      <c r="E944" s="54"/>
      <c r="F944" s="55"/>
      <c r="G944" s="56"/>
      <c r="H944" s="57"/>
      <c r="I944" s="275"/>
      <c r="J944" s="58"/>
      <c r="K944" s="59"/>
      <c r="L944" s="60"/>
      <c r="M944" s="59"/>
      <c r="N944" s="60"/>
      <c r="O944" s="59"/>
      <c r="P944" s="60"/>
      <c r="Q944" s="61"/>
      <c r="R944" s="286"/>
      <c r="S944" s="58"/>
      <c r="T944" s="59"/>
      <c r="U944" s="59"/>
      <c r="V944" s="61"/>
      <c r="W944" s="294"/>
      <c r="X944" s="59"/>
      <c r="Y944" s="60"/>
      <c r="Z944" s="59"/>
      <c r="AA944" s="60"/>
      <c r="AB944" s="61"/>
      <c r="AC944" s="62"/>
      <c r="AD944" s="63"/>
      <c r="AE944" s="63"/>
      <c r="AF944" s="64"/>
      <c r="AG944" s="65"/>
      <c r="AH944" s="61"/>
      <c r="AI944" s="510"/>
      <c r="AJ944" s="510"/>
      <c r="AK944" s="511"/>
      <c r="AL944" s="100"/>
      <c r="AM944" s="382" t="str">
        <f t="shared" si="895"/>
        <v xml:space="preserve"> </v>
      </c>
      <c r="AN944" s="95" t="str">
        <f t="shared" si="896"/>
        <v xml:space="preserve"> </v>
      </c>
      <c r="AO944" s="365"/>
      <c r="AP944" s="365"/>
      <c r="AQ944" s="256"/>
      <c r="AR944" s="365"/>
      <c r="AS944" s="365"/>
      <c r="AT944" s="364" t="e">
        <f t="shared" si="887"/>
        <v>#N/A</v>
      </c>
      <c r="AU944" s="365" t="e">
        <f t="shared" si="888"/>
        <v>#N/A</v>
      </c>
      <c r="AV944" s="372" t="str">
        <f t="shared" ca="1" si="857"/>
        <v/>
      </c>
      <c r="AW944" s="364" t="e">
        <f t="shared" ca="1" si="858"/>
        <v>#N/A</v>
      </c>
      <c r="AX944" s="373" t="e">
        <f t="shared" ca="1" si="859"/>
        <v>#N/A</v>
      </c>
      <c r="AY944" s="98" t="e">
        <f t="shared" si="889"/>
        <v>#N/A</v>
      </c>
      <c r="AZ944" s="373" t="e">
        <f t="shared" si="890"/>
        <v>#N/A</v>
      </c>
      <c r="BA944" s="363"/>
      <c r="BB944" s="365"/>
      <c r="BC944" s="377"/>
      <c r="BD944" s="365"/>
      <c r="BE944" s="365"/>
      <c r="BF944" s="365"/>
      <c r="BG944" s="365"/>
      <c r="BH944" s="365"/>
      <c r="BI944" s="365"/>
      <c r="BJ944" s="365"/>
      <c r="BK944" s="365"/>
      <c r="BL944" s="376"/>
      <c r="BM944" s="376"/>
      <c r="BN944" s="260"/>
      <c r="BO944" s="260"/>
      <c r="BP944" s="260"/>
      <c r="BQ944" s="263"/>
      <c r="BR944" s="263"/>
    </row>
    <row r="945" spans="1:70" s="50" customFormat="1" ht="27.75" customHeight="1" x14ac:dyDescent="0.2">
      <c r="A945" s="22">
        <f t="shared" ref="A945:A952" si="897">A944+1</f>
        <v>673</v>
      </c>
      <c r="B945" s="51"/>
      <c r="C945" s="52"/>
      <c r="D945" s="53"/>
      <c r="E945" s="54"/>
      <c r="F945" s="55"/>
      <c r="G945" s="56"/>
      <c r="H945" s="57"/>
      <c r="I945" s="275"/>
      <c r="J945" s="58"/>
      <c r="K945" s="59"/>
      <c r="L945" s="60"/>
      <c r="M945" s="59"/>
      <c r="N945" s="60"/>
      <c r="O945" s="59"/>
      <c r="P945" s="60"/>
      <c r="Q945" s="61"/>
      <c r="R945" s="286"/>
      <c r="S945" s="58"/>
      <c r="T945" s="59"/>
      <c r="U945" s="59"/>
      <c r="V945" s="61"/>
      <c r="W945" s="294"/>
      <c r="X945" s="59"/>
      <c r="Y945" s="60"/>
      <c r="Z945" s="59"/>
      <c r="AA945" s="60"/>
      <c r="AB945" s="61"/>
      <c r="AC945" s="62"/>
      <c r="AD945" s="63"/>
      <c r="AE945" s="63"/>
      <c r="AF945" s="64"/>
      <c r="AG945" s="65"/>
      <c r="AH945" s="61"/>
      <c r="AI945" s="510"/>
      <c r="AJ945" s="510"/>
      <c r="AK945" s="511"/>
      <c r="AL945" s="100"/>
      <c r="AM945" s="382" t="str">
        <f t="shared" si="895"/>
        <v xml:space="preserve"> </v>
      </c>
      <c r="AN945" s="95" t="str">
        <f t="shared" si="896"/>
        <v xml:space="preserve"> </v>
      </c>
      <c r="AO945" s="365"/>
      <c r="AP945" s="365"/>
      <c r="AQ945" s="256"/>
      <c r="AR945" s="365"/>
      <c r="AS945" s="365"/>
      <c r="AT945" s="364" t="e">
        <f t="shared" ref="AT945:AT954" si="898">IF(ISBLANK($B1321),NA(),$B1321)</f>
        <v>#N/A</v>
      </c>
      <c r="AU945" s="365" t="e">
        <f t="shared" ref="AU945:AU954" si="899">IF(ISBLANK($I1321),NA(),$I1321)</f>
        <v>#N/A</v>
      </c>
      <c r="AV945" s="372" t="str">
        <f t="shared" ca="1" si="857"/>
        <v/>
      </c>
      <c r="AW945" s="364" t="e">
        <f t="shared" ca="1" si="858"/>
        <v>#N/A</v>
      </c>
      <c r="AX945" s="373" t="e">
        <f t="shared" ca="1" si="859"/>
        <v>#N/A</v>
      </c>
      <c r="AY945" s="98" t="e">
        <f>IF(S1321=0,NA(),S1321)</f>
        <v>#N/A</v>
      </c>
      <c r="AZ945" s="373" t="e">
        <f>IF(V1321=0,NA(),V1321)</f>
        <v>#N/A</v>
      </c>
      <c r="BA945" s="363"/>
      <c r="BB945" s="365"/>
      <c r="BC945" s="377"/>
      <c r="BD945" s="365"/>
      <c r="BE945" s="365"/>
      <c r="BF945" s="365"/>
      <c r="BG945" s="365"/>
      <c r="BH945" s="365"/>
      <c r="BI945" s="365"/>
      <c r="BJ945" s="365"/>
      <c r="BK945" s="365"/>
      <c r="BL945" s="376"/>
      <c r="BM945" s="376"/>
      <c r="BN945" s="260"/>
      <c r="BO945" s="260"/>
      <c r="BP945" s="260"/>
      <c r="BQ945" s="263"/>
      <c r="BR945" s="263"/>
    </row>
    <row r="946" spans="1:70" s="50" customFormat="1" ht="27.75" customHeight="1" x14ac:dyDescent="0.2">
      <c r="A946" s="22">
        <f t="shared" si="897"/>
        <v>674</v>
      </c>
      <c r="B946" s="51"/>
      <c r="C946" s="52"/>
      <c r="D946" s="53"/>
      <c r="E946" s="54"/>
      <c r="F946" s="55"/>
      <c r="G946" s="56"/>
      <c r="H946" s="57"/>
      <c r="I946" s="275"/>
      <c r="J946" s="58"/>
      <c r="K946" s="59"/>
      <c r="L946" s="60"/>
      <c r="M946" s="59"/>
      <c r="N946" s="60"/>
      <c r="O946" s="59"/>
      <c r="P946" s="60"/>
      <c r="Q946" s="61"/>
      <c r="R946" s="286"/>
      <c r="S946" s="58"/>
      <c r="T946" s="59"/>
      <c r="U946" s="59"/>
      <c r="V946" s="61"/>
      <c r="W946" s="294"/>
      <c r="X946" s="59"/>
      <c r="Y946" s="60"/>
      <c r="Z946" s="59"/>
      <c r="AA946" s="60"/>
      <c r="AB946" s="61"/>
      <c r="AC946" s="62"/>
      <c r="AD946" s="63"/>
      <c r="AE946" s="63"/>
      <c r="AF946" s="64"/>
      <c r="AG946" s="65"/>
      <c r="AH946" s="61"/>
      <c r="AI946" s="510"/>
      <c r="AJ946" s="510"/>
      <c r="AK946" s="511"/>
      <c r="AL946" s="100"/>
      <c r="AM946" s="382" t="str">
        <f t="shared" si="895"/>
        <v xml:space="preserve"> </v>
      </c>
      <c r="AN946" s="95" t="str">
        <f t="shared" si="896"/>
        <v xml:space="preserve"> </v>
      </c>
      <c r="AO946" s="365"/>
      <c r="AP946" s="365"/>
      <c r="AQ946" s="256"/>
      <c r="AR946" s="365"/>
      <c r="AS946" s="365"/>
      <c r="AT946" s="364" t="e">
        <f t="shared" si="898"/>
        <v>#N/A</v>
      </c>
      <c r="AU946" s="365" t="e">
        <f t="shared" si="899"/>
        <v>#N/A</v>
      </c>
      <c r="AV946" s="372" t="str">
        <f t="shared" ca="1" si="857"/>
        <v/>
      </c>
      <c r="AW946" s="364" t="e">
        <f t="shared" ca="1" si="858"/>
        <v>#N/A</v>
      </c>
      <c r="AX946" s="373" t="e">
        <f t="shared" ca="1" si="859"/>
        <v>#N/A</v>
      </c>
      <c r="AY946" s="98" t="e">
        <f>IF(S1322=0,NA(),S1322)</f>
        <v>#N/A</v>
      </c>
      <c r="AZ946" s="373" t="e">
        <f t="shared" ref="AZ946:AZ954" si="900">IF(V1322=0,NA(),V1322)</f>
        <v>#N/A</v>
      </c>
      <c r="BA946" s="363"/>
      <c r="BB946" s="365"/>
      <c r="BC946" s="377"/>
      <c r="BD946" s="365"/>
      <c r="BE946" s="365"/>
      <c r="BF946" s="365"/>
      <c r="BG946" s="365"/>
      <c r="BH946" s="365"/>
      <c r="BI946" s="365"/>
      <c r="BJ946" s="365"/>
      <c r="BK946" s="365"/>
      <c r="BL946" s="376"/>
      <c r="BM946" s="376"/>
      <c r="BN946" s="260"/>
      <c r="BO946" s="260"/>
      <c r="BP946" s="260"/>
      <c r="BQ946" s="263"/>
      <c r="BR946" s="263"/>
    </row>
    <row r="947" spans="1:70" s="50" customFormat="1" ht="27.75" customHeight="1" x14ac:dyDescent="0.2">
      <c r="A947" s="22">
        <f t="shared" si="897"/>
        <v>675</v>
      </c>
      <c r="B947" s="51"/>
      <c r="C947" s="52"/>
      <c r="D947" s="53"/>
      <c r="E947" s="54"/>
      <c r="F947" s="55"/>
      <c r="G947" s="56"/>
      <c r="H947" s="57"/>
      <c r="I947" s="275"/>
      <c r="J947" s="58"/>
      <c r="K947" s="59"/>
      <c r="L947" s="60"/>
      <c r="M947" s="59"/>
      <c r="N947" s="60"/>
      <c r="O947" s="59"/>
      <c r="P947" s="60"/>
      <c r="Q947" s="61"/>
      <c r="R947" s="286"/>
      <c r="S947" s="58"/>
      <c r="T947" s="59"/>
      <c r="U947" s="59"/>
      <c r="V947" s="61"/>
      <c r="W947" s="294"/>
      <c r="X947" s="59"/>
      <c r="Y947" s="60"/>
      <c r="Z947" s="59"/>
      <c r="AA947" s="60"/>
      <c r="AB947" s="61"/>
      <c r="AC947" s="62"/>
      <c r="AD947" s="63"/>
      <c r="AE947" s="63"/>
      <c r="AF947" s="64"/>
      <c r="AG947" s="65"/>
      <c r="AH947" s="61"/>
      <c r="AI947" s="510"/>
      <c r="AJ947" s="510"/>
      <c r="AK947" s="511"/>
      <c r="AL947" s="100"/>
      <c r="AM947" s="382" t="str">
        <f t="shared" si="895"/>
        <v xml:space="preserve"> </v>
      </c>
      <c r="AN947" s="95" t="str">
        <f t="shared" si="896"/>
        <v xml:space="preserve"> </v>
      </c>
      <c r="AO947" s="365"/>
      <c r="AP947" s="365"/>
      <c r="AQ947" s="256"/>
      <c r="AR947" s="365"/>
      <c r="AS947" s="365"/>
      <c r="AT947" s="364" t="e">
        <f t="shared" si="898"/>
        <v>#N/A</v>
      </c>
      <c r="AU947" s="365" t="e">
        <f t="shared" si="899"/>
        <v>#N/A</v>
      </c>
      <c r="AV947" s="372" t="str">
        <f t="shared" ca="1" si="857"/>
        <v/>
      </c>
      <c r="AW947" s="364" t="e">
        <f t="shared" ca="1" si="858"/>
        <v>#N/A</v>
      </c>
      <c r="AX947" s="373" t="e">
        <f t="shared" ca="1" si="859"/>
        <v>#N/A</v>
      </c>
      <c r="AY947" s="98" t="e">
        <f t="shared" ref="AY947:AY954" si="901">IF(S1323=0,NA(),S1323)</f>
        <v>#N/A</v>
      </c>
      <c r="AZ947" s="373" t="e">
        <f t="shared" si="900"/>
        <v>#N/A</v>
      </c>
      <c r="BA947" s="363"/>
      <c r="BB947" s="365"/>
      <c r="BC947" s="377"/>
      <c r="BD947" s="365"/>
      <c r="BE947" s="365"/>
      <c r="BF947" s="365"/>
      <c r="BG947" s="365"/>
      <c r="BH947" s="365"/>
      <c r="BI947" s="365"/>
      <c r="BJ947" s="365"/>
      <c r="BK947" s="365"/>
      <c r="BL947" s="376"/>
      <c r="BM947" s="376"/>
      <c r="BN947" s="260"/>
      <c r="BO947" s="260"/>
      <c r="BP947" s="260"/>
      <c r="BQ947" s="263"/>
      <c r="BR947" s="263"/>
    </row>
    <row r="948" spans="1:70" s="50" customFormat="1" ht="27.75" customHeight="1" x14ac:dyDescent="0.2">
      <c r="A948" s="22">
        <f t="shared" si="897"/>
        <v>676</v>
      </c>
      <c r="B948" s="51"/>
      <c r="C948" s="52"/>
      <c r="D948" s="53"/>
      <c r="E948" s="54"/>
      <c r="F948" s="55"/>
      <c r="G948" s="56"/>
      <c r="H948" s="57"/>
      <c r="I948" s="275"/>
      <c r="J948" s="58"/>
      <c r="K948" s="59"/>
      <c r="L948" s="60"/>
      <c r="M948" s="59"/>
      <c r="N948" s="60"/>
      <c r="O948" s="59"/>
      <c r="P948" s="60"/>
      <c r="Q948" s="61"/>
      <c r="R948" s="286"/>
      <c r="S948" s="58"/>
      <c r="T948" s="59"/>
      <c r="U948" s="59"/>
      <c r="V948" s="61"/>
      <c r="W948" s="294"/>
      <c r="X948" s="59"/>
      <c r="Y948" s="60"/>
      <c r="Z948" s="59"/>
      <c r="AA948" s="60"/>
      <c r="AB948" s="61"/>
      <c r="AC948" s="62"/>
      <c r="AD948" s="63"/>
      <c r="AE948" s="63"/>
      <c r="AF948" s="64"/>
      <c r="AG948" s="65"/>
      <c r="AH948" s="61"/>
      <c r="AI948" s="510"/>
      <c r="AJ948" s="510"/>
      <c r="AK948" s="511"/>
      <c r="AL948" s="100"/>
      <c r="AM948" s="382" t="str">
        <f t="shared" si="895"/>
        <v xml:space="preserve"> </v>
      </c>
      <c r="AN948" s="95" t="str">
        <f t="shared" si="896"/>
        <v xml:space="preserve"> </v>
      </c>
      <c r="AO948" s="365"/>
      <c r="AP948" s="365"/>
      <c r="AQ948" s="256"/>
      <c r="AR948" s="365"/>
      <c r="AS948" s="365"/>
      <c r="AT948" s="364" t="e">
        <f t="shared" si="898"/>
        <v>#N/A</v>
      </c>
      <c r="AU948" s="365" t="e">
        <f t="shared" si="899"/>
        <v>#N/A</v>
      </c>
      <c r="AV948" s="372" t="str">
        <f t="shared" ca="1" si="857"/>
        <v/>
      </c>
      <c r="AW948" s="364" t="e">
        <f t="shared" ca="1" si="858"/>
        <v>#N/A</v>
      </c>
      <c r="AX948" s="373" t="e">
        <f t="shared" ca="1" si="859"/>
        <v>#N/A</v>
      </c>
      <c r="AY948" s="98" t="e">
        <f t="shared" si="901"/>
        <v>#N/A</v>
      </c>
      <c r="AZ948" s="373" t="e">
        <f t="shared" si="900"/>
        <v>#N/A</v>
      </c>
      <c r="BA948" s="363"/>
      <c r="BB948" s="365"/>
      <c r="BC948" s="377"/>
      <c r="BD948" s="365"/>
      <c r="BE948" s="365"/>
      <c r="BF948" s="365"/>
      <c r="BG948" s="365"/>
      <c r="BH948" s="365"/>
      <c r="BI948" s="365"/>
      <c r="BJ948" s="365"/>
      <c r="BK948" s="365"/>
      <c r="BL948" s="376"/>
      <c r="BM948" s="376"/>
      <c r="BN948" s="260"/>
      <c r="BO948" s="260"/>
      <c r="BP948" s="260"/>
      <c r="BQ948" s="263"/>
      <c r="BR948" s="263"/>
    </row>
    <row r="949" spans="1:70" s="50" customFormat="1" ht="27.75" customHeight="1" x14ac:dyDescent="0.2">
      <c r="A949" s="22">
        <f>A948+1</f>
        <v>677</v>
      </c>
      <c r="B949" s="51"/>
      <c r="C949" s="52"/>
      <c r="D949" s="53"/>
      <c r="E949" s="54"/>
      <c r="F949" s="55"/>
      <c r="G949" s="56"/>
      <c r="H949" s="57"/>
      <c r="I949" s="275"/>
      <c r="J949" s="58"/>
      <c r="K949" s="59"/>
      <c r="L949" s="60"/>
      <c r="M949" s="59"/>
      <c r="N949" s="60"/>
      <c r="O949" s="59"/>
      <c r="P949" s="60"/>
      <c r="Q949" s="61"/>
      <c r="R949" s="286"/>
      <c r="S949" s="58"/>
      <c r="T949" s="59"/>
      <c r="U949" s="59"/>
      <c r="V949" s="61"/>
      <c r="W949" s="294"/>
      <c r="X949" s="59"/>
      <c r="Y949" s="60"/>
      <c r="Z949" s="59"/>
      <c r="AA949" s="60"/>
      <c r="AB949" s="61"/>
      <c r="AC949" s="62"/>
      <c r="AD949" s="63"/>
      <c r="AE949" s="63"/>
      <c r="AF949" s="64"/>
      <c r="AG949" s="65"/>
      <c r="AH949" s="61"/>
      <c r="AI949" s="510"/>
      <c r="AJ949" s="510"/>
      <c r="AK949" s="511"/>
      <c r="AL949" s="100"/>
      <c r="AM949" s="382" t="str">
        <f t="shared" si="895"/>
        <v xml:space="preserve"> </v>
      </c>
      <c r="AN949" s="95" t="str">
        <f t="shared" si="896"/>
        <v xml:space="preserve"> </v>
      </c>
      <c r="AO949" s="365"/>
      <c r="AP949" s="365"/>
      <c r="AQ949" s="256"/>
      <c r="AR949" s="365"/>
      <c r="AS949" s="365"/>
      <c r="AT949" s="364" t="e">
        <f t="shared" si="898"/>
        <v>#N/A</v>
      </c>
      <c r="AU949" s="365" t="e">
        <f t="shared" si="899"/>
        <v>#N/A</v>
      </c>
      <c r="AV949" s="372" t="str">
        <f t="shared" ca="1" si="857"/>
        <v/>
      </c>
      <c r="AW949" s="364" t="e">
        <f t="shared" ca="1" si="858"/>
        <v>#N/A</v>
      </c>
      <c r="AX949" s="373" t="e">
        <f t="shared" ca="1" si="859"/>
        <v>#N/A</v>
      </c>
      <c r="AY949" s="98" t="e">
        <f t="shared" si="901"/>
        <v>#N/A</v>
      </c>
      <c r="AZ949" s="373" t="e">
        <f t="shared" si="900"/>
        <v>#N/A</v>
      </c>
      <c r="BA949" s="363"/>
      <c r="BB949" s="365"/>
      <c r="BC949" s="377"/>
      <c r="BD949" s="365"/>
      <c r="BE949" s="365"/>
      <c r="BF949" s="365"/>
      <c r="BG949" s="365"/>
      <c r="BH949" s="365"/>
      <c r="BI949" s="365"/>
      <c r="BJ949" s="365"/>
      <c r="BK949" s="365"/>
      <c r="BL949" s="376"/>
      <c r="BM949" s="376"/>
      <c r="BN949" s="260"/>
      <c r="BO949" s="260"/>
      <c r="BP949" s="260"/>
      <c r="BQ949" s="263"/>
      <c r="BR949" s="263"/>
    </row>
    <row r="950" spans="1:70" s="50" customFormat="1" ht="27.75" customHeight="1" x14ac:dyDescent="0.2">
      <c r="A950" s="22">
        <f t="shared" si="897"/>
        <v>678</v>
      </c>
      <c r="B950" s="51"/>
      <c r="C950" s="52"/>
      <c r="D950" s="53"/>
      <c r="E950" s="54"/>
      <c r="F950" s="55"/>
      <c r="G950" s="56"/>
      <c r="H950" s="57"/>
      <c r="I950" s="275"/>
      <c r="J950" s="58"/>
      <c r="K950" s="59"/>
      <c r="L950" s="60"/>
      <c r="M950" s="59"/>
      <c r="N950" s="60"/>
      <c r="O950" s="59"/>
      <c r="P950" s="60"/>
      <c r="Q950" s="61"/>
      <c r="R950" s="286"/>
      <c r="S950" s="58"/>
      <c r="T950" s="59"/>
      <c r="U950" s="59"/>
      <c r="V950" s="61"/>
      <c r="W950" s="294"/>
      <c r="X950" s="59"/>
      <c r="Y950" s="60"/>
      <c r="Z950" s="59"/>
      <c r="AA950" s="60"/>
      <c r="AB950" s="61"/>
      <c r="AC950" s="62"/>
      <c r="AD950" s="63"/>
      <c r="AE950" s="63"/>
      <c r="AF950" s="64"/>
      <c r="AG950" s="65"/>
      <c r="AH950" s="61"/>
      <c r="AI950" s="510"/>
      <c r="AJ950" s="510"/>
      <c r="AK950" s="511"/>
      <c r="AL950" s="100"/>
      <c r="AM950" s="382" t="str">
        <f t="shared" si="895"/>
        <v xml:space="preserve"> </v>
      </c>
      <c r="AN950" s="95" t="str">
        <f t="shared" si="896"/>
        <v xml:space="preserve"> </v>
      </c>
      <c r="AO950" s="365"/>
      <c r="AP950" s="365"/>
      <c r="AQ950" s="256"/>
      <c r="AR950" s="365"/>
      <c r="AS950" s="365"/>
      <c r="AT950" s="364" t="e">
        <f t="shared" si="898"/>
        <v>#N/A</v>
      </c>
      <c r="AU950" s="365" t="e">
        <f t="shared" si="899"/>
        <v>#N/A</v>
      </c>
      <c r="AV950" s="372" t="str">
        <f t="shared" ca="1" si="857"/>
        <v/>
      </c>
      <c r="AW950" s="364" t="e">
        <f t="shared" ca="1" si="858"/>
        <v>#N/A</v>
      </c>
      <c r="AX950" s="373" t="e">
        <f t="shared" ca="1" si="859"/>
        <v>#N/A</v>
      </c>
      <c r="AY950" s="98" t="e">
        <f t="shared" si="901"/>
        <v>#N/A</v>
      </c>
      <c r="AZ950" s="373" t="e">
        <f t="shared" si="900"/>
        <v>#N/A</v>
      </c>
      <c r="BA950" s="363"/>
      <c r="BB950" s="365"/>
      <c r="BC950" s="377"/>
      <c r="BD950" s="365"/>
      <c r="BE950" s="365"/>
      <c r="BF950" s="365"/>
      <c r="BG950" s="365"/>
      <c r="BH950" s="365"/>
      <c r="BI950" s="365"/>
      <c r="BJ950" s="365"/>
      <c r="BK950" s="365"/>
      <c r="BL950" s="376"/>
      <c r="BM950" s="376"/>
      <c r="BN950" s="260"/>
      <c r="BO950" s="260"/>
      <c r="BP950" s="260"/>
      <c r="BQ950" s="263"/>
      <c r="BR950" s="263"/>
    </row>
    <row r="951" spans="1:70" s="50" customFormat="1" ht="27.75" customHeight="1" x14ac:dyDescent="0.2">
      <c r="A951" s="22">
        <f t="shared" si="897"/>
        <v>679</v>
      </c>
      <c r="B951" s="51"/>
      <c r="C951" s="52"/>
      <c r="D951" s="53"/>
      <c r="E951" s="54"/>
      <c r="F951" s="55"/>
      <c r="G951" s="56"/>
      <c r="H951" s="57"/>
      <c r="I951" s="275"/>
      <c r="J951" s="58"/>
      <c r="K951" s="59"/>
      <c r="L951" s="60"/>
      <c r="M951" s="59"/>
      <c r="N951" s="60"/>
      <c r="O951" s="59"/>
      <c r="P951" s="60"/>
      <c r="Q951" s="61"/>
      <c r="R951" s="286"/>
      <c r="S951" s="58"/>
      <c r="T951" s="59"/>
      <c r="U951" s="59"/>
      <c r="V951" s="61"/>
      <c r="W951" s="294"/>
      <c r="X951" s="59"/>
      <c r="Y951" s="60"/>
      <c r="Z951" s="59"/>
      <c r="AA951" s="60"/>
      <c r="AB951" s="61"/>
      <c r="AC951" s="62"/>
      <c r="AD951" s="63"/>
      <c r="AE951" s="63"/>
      <c r="AF951" s="64"/>
      <c r="AG951" s="65"/>
      <c r="AH951" s="61"/>
      <c r="AI951" s="510"/>
      <c r="AJ951" s="510"/>
      <c r="AK951" s="511"/>
      <c r="AL951" s="100"/>
      <c r="AM951" s="382" t="str">
        <f t="shared" si="895"/>
        <v xml:space="preserve"> </v>
      </c>
      <c r="AN951" s="95" t="str">
        <f t="shared" si="896"/>
        <v xml:space="preserve"> </v>
      </c>
      <c r="AO951" s="365"/>
      <c r="AP951" s="365"/>
      <c r="AQ951" s="256"/>
      <c r="AR951" s="365"/>
      <c r="AS951" s="365"/>
      <c r="AT951" s="364" t="e">
        <f t="shared" si="898"/>
        <v>#N/A</v>
      </c>
      <c r="AU951" s="365" t="e">
        <f t="shared" si="899"/>
        <v>#N/A</v>
      </c>
      <c r="AV951" s="372" t="str">
        <f t="shared" ca="1" si="857"/>
        <v/>
      </c>
      <c r="AW951" s="364" t="e">
        <f t="shared" ca="1" si="858"/>
        <v>#N/A</v>
      </c>
      <c r="AX951" s="373" t="e">
        <f t="shared" ca="1" si="859"/>
        <v>#N/A</v>
      </c>
      <c r="AY951" s="98" t="e">
        <f t="shared" si="901"/>
        <v>#N/A</v>
      </c>
      <c r="AZ951" s="373" t="e">
        <f t="shared" si="900"/>
        <v>#N/A</v>
      </c>
      <c r="BA951" s="365"/>
      <c r="BB951" s="365"/>
      <c r="BC951" s="377"/>
      <c r="BD951" s="365"/>
      <c r="BE951" s="365"/>
      <c r="BF951" s="365"/>
      <c r="BG951" s="365"/>
      <c r="BH951" s="365"/>
      <c r="BI951" s="365"/>
      <c r="BJ951" s="365"/>
      <c r="BK951" s="365"/>
      <c r="BL951" s="376"/>
      <c r="BM951" s="376"/>
      <c r="BN951" s="260"/>
      <c r="BO951" s="260"/>
      <c r="BP951" s="260"/>
      <c r="BQ951" s="263"/>
      <c r="BR951" s="263"/>
    </row>
    <row r="952" spans="1:70" s="50" customFormat="1" ht="27.75" customHeight="1" thickBot="1" x14ac:dyDescent="0.25">
      <c r="A952" s="23">
        <f t="shared" si="897"/>
        <v>680</v>
      </c>
      <c r="B952" s="66"/>
      <c r="C952" s="67"/>
      <c r="D952" s="68"/>
      <c r="E952" s="69"/>
      <c r="F952" s="70"/>
      <c r="G952" s="71"/>
      <c r="H952" s="72"/>
      <c r="I952" s="276"/>
      <c r="J952" s="73"/>
      <c r="K952" s="74"/>
      <c r="L952" s="75"/>
      <c r="M952" s="74"/>
      <c r="N952" s="75"/>
      <c r="O952" s="74"/>
      <c r="P952" s="75"/>
      <c r="Q952" s="76"/>
      <c r="R952" s="287"/>
      <c r="S952" s="73"/>
      <c r="T952" s="74"/>
      <c r="U952" s="74"/>
      <c r="V952" s="76"/>
      <c r="W952" s="295"/>
      <c r="X952" s="74"/>
      <c r="Y952" s="75"/>
      <c r="Z952" s="74"/>
      <c r="AA952" s="75"/>
      <c r="AB952" s="76"/>
      <c r="AC952" s="77"/>
      <c r="AD952" s="78"/>
      <c r="AE952" s="78"/>
      <c r="AF952" s="79"/>
      <c r="AG952" s="80"/>
      <c r="AH952" s="76"/>
      <c r="AI952" s="518"/>
      <c r="AJ952" s="518"/>
      <c r="AK952" s="519"/>
      <c r="AL952" s="100"/>
      <c r="AM952" s="382" t="str">
        <f t="shared" si="895"/>
        <v xml:space="preserve"> </v>
      </c>
      <c r="AN952" s="95" t="str">
        <f t="shared" si="896"/>
        <v xml:space="preserve"> </v>
      </c>
      <c r="AO952" s="365"/>
      <c r="AP952" s="365"/>
      <c r="AQ952" s="256"/>
      <c r="AR952" s="365"/>
      <c r="AS952" s="365"/>
      <c r="AT952" s="364" t="e">
        <f t="shared" si="898"/>
        <v>#N/A</v>
      </c>
      <c r="AU952" s="365" t="e">
        <f t="shared" si="899"/>
        <v>#N/A</v>
      </c>
      <c r="AV952" s="372" t="str">
        <f t="shared" ca="1" si="857"/>
        <v/>
      </c>
      <c r="AW952" s="364" t="e">
        <f t="shared" ca="1" si="858"/>
        <v>#N/A</v>
      </c>
      <c r="AX952" s="373" t="e">
        <f t="shared" ca="1" si="859"/>
        <v>#N/A</v>
      </c>
      <c r="AY952" s="98" t="e">
        <f t="shared" si="901"/>
        <v>#N/A</v>
      </c>
      <c r="AZ952" s="373" t="e">
        <f t="shared" si="900"/>
        <v>#N/A</v>
      </c>
      <c r="BA952" s="365"/>
      <c r="BB952" s="365"/>
      <c r="BC952" s="377"/>
      <c r="BD952" s="365"/>
      <c r="BE952" s="365"/>
      <c r="BF952" s="365"/>
      <c r="BG952" s="365"/>
      <c r="BH952" s="365"/>
      <c r="BI952" s="365"/>
      <c r="BJ952" s="365"/>
      <c r="BK952" s="365"/>
      <c r="BL952" s="376"/>
      <c r="BM952" s="376"/>
      <c r="BN952" s="260"/>
      <c r="BO952" s="260"/>
      <c r="BP952" s="260"/>
      <c r="BQ952" s="263"/>
      <c r="BR952" s="263"/>
    </row>
    <row r="953" spans="1:70" ht="4.5" customHeight="1" thickBot="1" x14ac:dyDescent="0.25">
      <c r="A953" s="91">
        <f>AK956</f>
        <v>68</v>
      </c>
      <c r="B953" s="235"/>
      <c r="C953" s="235"/>
      <c r="D953" s="235"/>
      <c r="E953" s="235"/>
      <c r="F953" s="235"/>
      <c r="G953" s="235"/>
      <c r="H953" s="235"/>
      <c r="I953" s="235"/>
      <c r="J953" s="280"/>
      <c r="K953" s="280"/>
      <c r="L953" s="280"/>
      <c r="M953" s="280"/>
      <c r="N953" s="280"/>
      <c r="O953" s="280"/>
      <c r="P953" s="280"/>
      <c r="Q953" s="280"/>
      <c r="R953" s="280"/>
      <c r="S953" s="292"/>
      <c r="T953" s="292"/>
      <c r="U953" s="292"/>
      <c r="V953" s="292"/>
      <c r="W953" s="292"/>
      <c r="X953" s="292"/>
      <c r="Y953" s="292"/>
      <c r="Z953" s="292"/>
      <c r="AA953" s="292"/>
      <c r="AB953" s="292"/>
      <c r="AC953" s="292"/>
      <c r="AD953" s="236"/>
      <c r="AE953" s="237"/>
      <c r="AF953" s="236"/>
      <c r="AG953" s="238"/>
      <c r="AH953" s="536"/>
      <c r="AI953" s="537"/>
      <c r="AJ953" s="537"/>
      <c r="AK953" s="537"/>
      <c r="AL953" s="383"/>
      <c r="AM953" s="384"/>
      <c r="AN953" s="383"/>
      <c r="AT953" s="364" t="e">
        <f t="shared" si="898"/>
        <v>#N/A</v>
      </c>
      <c r="AU953" s="365" t="e">
        <f t="shared" si="899"/>
        <v>#N/A</v>
      </c>
      <c r="AV953" s="372" t="str">
        <f t="shared" ca="1" si="857"/>
        <v/>
      </c>
      <c r="AW953" s="364" t="e">
        <f t="shared" ca="1" si="858"/>
        <v>#N/A</v>
      </c>
      <c r="AX953" s="373" t="e">
        <f t="shared" ca="1" si="859"/>
        <v>#N/A</v>
      </c>
      <c r="AY953" s="98" t="e">
        <f t="shared" si="901"/>
        <v>#N/A</v>
      </c>
      <c r="AZ953" s="373" t="e">
        <f t="shared" si="900"/>
        <v>#N/A</v>
      </c>
      <c r="BC953" s="377"/>
    </row>
    <row r="954" spans="1:70" ht="26.25" customHeight="1" x14ac:dyDescent="0.2">
      <c r="A954" s="163">
        <f>A940+1</f>
        <v>68</v>
      </c>
      <c r="B954" s="523"/>
      <c r="C954" s="523"/>
      <c r="D954" s="523"/>
      <c r="E954" s="524"/>
      <c r="F954" s="527" t="str">
        <f>IF('FRONT PAGE'!$A$1="www.fly-logics.com","TOTAL PAGE",0)</f>
        <v>TOTAL PAGE</v>
      </c>
      <c r="G954" s="528"/>
      <c r="H954" s="529"/>
      <c r="I954" s="314" t="str">
        <f>IF('FRONT PAGE'!$A$1="www.fly-logics.com",IF(SUM(I943:I953)=0," ",SUM(I943:I953)),0)</f>
        <v xml:space="preserve"> </v>
      </c>
      <c r="J954" s="315" t="str">
        <f>IF('FRONT PAGE'!$A$1="www.fly-logics.com",IF(SUM(J943:J953)=0," ",SUM(J943:J953)),0)</f>
        <v xml:space="preserve"> </v>
      </c>
      <c r="K954" s="316" t="str">
        <f>IF('FRONT PAGE'!$A$1="www.fly-logics.com",IF(SUM(K943:K953)=0," ",SUM(K943:K953)),0)</f>
        <v xml:space="preserve"> </v>
      </c>
      <c r="L954" s="317" t="str">
        <f>IF('FRONT PAGE'!$A$1="www.fly-logics.com",IF(SUM(L943:L953)=0," ",SUM(L943:L953)),0)</f>
        <v xml:space="preserve"> </v>
      </c>
      <c r="M954" s="316" t="str">
        <f>IF('FRONT PAGE'!$A$1="www.fly-logics.com",IF(SUM(M943:M953)=0," ",SUM(M943:M953)),0)</f>
        <v xml:space="preserve"> </v>
      </c>
      <c r="N954" s="317" t="str">
        <f>IF('FRONT PAGE'!$A$1="www.fly-logics.com",IF(SUM(N943:N953)=0," ",SUM(N943:N953)),0)</f>
        <v xml:space="preserve"> </v>
      </c>
      <c r="O954" s="316" t="str">
        <f>IF('FRONT PAGE'!$A$1="www.fly-logics.com",IF(SUM(O943:O953)=0," ",SUM(O943:O953)),0)</f>
        <v xml:space="preserve"> </v>
      </c>
      <c r="P954" s="317" t="str">
        <f>IF('FRONT PAGE'!$A$1="www.fly-logics.com",IF(SUM(P943:P953)=0," ",SUM(P943:P953)),0)</f>
        <v xml:space="preserve"> </v>
      </c>
      <c r="Q954" s="318" t="str">
        <f>IF('FRONT PAGE'!$A$1="www.fly-logics.com",IF(SUM(Q943:Q953)=0," ",SUM(Q943:Q953)),0)</f>
        <v xml:space="preserve"> </v>
      </c>
      <c r="R954" s="319"/>
      <c r="S954" s="315" t="str">
        <f>IF('FRONT PAGE'!$A$1="www.fly-logics.com",IF(SUM(S943:S953)=0," ",SUM(S943:S953)),0)</f>
        <v xml:space="preserve"> </v>
      </c>
      <c r="T954" s="316" t="str">
        <f>IF('FRONT PAGE'!$A$1="www.fly-logics.com",IF(SUM(T943:T953)=0," ",SUM(T943:T953)),0)</f>
        <v xml:space="preserve"> </v>
      </c>
      <c r="U954" s="316" t="str">
        <f>IF('FRONT PAGE'!$A$1="www.fly-logics.com",IF(SUM(U943:U953)=0," ",SUM(U943:U953)),0)</f>
        <v xml:space="preserve"> </v>
      </c>
      <c r="V954" s="318" t="str">
        <f>IF('FRONT PAGE'!$A$1="www.fly-logics.com",IF(SUM(V943:V953)=0," ",SUM(V943:V953)),0)</f>
        <v xml:space="preserve"> </v>
      </c>
      <c r="W954" s="315" t="str">
        <f>IF('FRONT PAGE'!$A$1="www.fly-logics.com",IF(SUM(W943:W953)=0," ",SUM(W943:W953)),0)</f>
        <v xml:space="preserve"> </v>
      </c>
      <c r="X954" s="316" t="str">
        <f>IF('FRONT PAGE'!$A$1="www.fly-logics.com",IF(SUM(X943:X953)=0," ",SUM(X943:X953)),0)</f>
        <v xml:space="preserve"> </v>
      </c>
      <c r="Y954" s="317" t="str">
        <f>IF('FRONT PAGE'!$A$1="www.fly-logics.com",IF(SUM(Y943:Y953)=0," ",SUM(Y943:Y953)),0)</f>
        <v xml:space="preserve"> </v>
      </c>
      <c r="Z954" s="316" t="str">
        <f>IF('FRONT PAGE'!$A$1="www.fly-logics.com",IF(SUM(Z943:Z953)=0," ",SUM(Z943:Z953)),0)</f>
        <v xml:space="preserve"> </v>
      </c>
      <c r="AA954" s="317" t="str">
        <f>IF('FRONT PAGE'!$A$1="www.fly-logics.com",IF(SUM(AA943:AA953)=0," ",SUM(AA943:AA953)),0)</f>
        <v xml:space="preserve"> </v>
      </c>
      <c r="AB954" s="318" t="str">
        <f>IF('FRONT PAGE'!$A$1="www.fly-logics.com",IF(SUM(AB943:AB953)=0," ",SUM(AB943:AB953)),0)</f>
        <v xml:space="preserve"> </v>
      </c>
      <c r="AC954" s="329" t="str">
        <f>IF('FRONT PAGE'!$A$1="www.fly-logics.com",IF(SUM(AC943:AC953)=0," ",SUM(AC943:AC953)),0)</f>
        <v xml:space="preserve"> </v>
      </c>
      <c r="AD954" s="321" t="str">
        <f>IF('FRONT PAGE'!$A$1="www.fly-logics.com",IF(SUM(AD943:AD953)=0," ",SUM(AD943:AD953)),0)</f>
        <v xml:space="preserve"> </v>
      </c>
      <c r="AE954" s="321" t="str">
        <f>IF('FRONT PAGE'!$A$1="www.fly-logics.com",IF(SUM(AE943:AE953)=0," ",SUM(AE943:AE953)),0)</f>
        <v xml:space="preserve"> </v>
      </c>
      <c r="AF954" s="322" t="str">
        <f>IF('FRONT PAGE'!$A$1="www.fly-logics.com",IF(SUM(AF943:AF953)=0," ",SUM(AF943:AF953)),0)</f>
        <v xml:space="preserve"> </v>
      </c>
      <c r="AG954" s="323" t="str">
        <f>IF('FRONT PAGE'!$A$1="www.fly-logics.com",IF(SUM(AG943:AG953)=0," ",SUM(AG943:AG953)),0)</f>
        <v xml:space="preserve"> </v>
      </c>
      <c r="AH954" s="520" t="str">
        <f>IF('FRONT PAGE'!$A$1="www.fly-logics.com","I certify that all the data in this
logbook are accurate",0)</f>
        <v>I certify that all the data in this
logbook are accurate</v>
      </c>
      <c r="AI954" s="521"/>
      <c r="AJ954" s="521"/>
      <c r="AK954" s="522"/>
      <c r="AL954" s="385"/>
      <c r="AM954" s="386"/>
      <c r="AN954" s="385"/>
      <c r="AT954" s="364" t="e">
        <f t="shared" si="898"/>
        <v>#N/A</v>
      </c>
      <c r="AU954" s="365" t="e">
        <f t="shared" si="899"/>
        <v>#N/A</v>
      </c>
      <c r="AV954" s="372" t="str">
        <f t="shared" ca="1" si="857"/>
        <v/>
      </c>
      <c r="AW954" s="364" t="e">
        <f t="shared" ca="1" si="858"/>
        <v>#N/A</v>
      </c>
      <c r="AX954" s="373" t="e">
        <f t="shared" ca="1" si="859"/>
        <v>#N/A</v>
      </c>
      <c r="AY954" s="98" t="e">
        <f t="shared" si="901"/>
        <v>#N/A</v>
      </c>
      <c r="AZ954" s="373" t="e">
        <f t="shared" si="900"/>
        <v>#N/A</v>
      </c>
      <c r="BA954" s="363"/>
      <c r="BC954" s="377"/>
    </row>
    <row r="955" spans="1:70" ht="26.25" customHeight="1" x14ac:dyDescent="0.2">
      <c r="A955" s="505">
        <f>AL939</f>
        <v>0</v>
      </c>
      <c r="B955" s="525"/>
      <c r="C955" s="525"/>
      <c r="D955" s="525"/>
      <c r="E955" s="526"/>
      <c r="F955" s="530" t="str">
        <f>IF('FRONT PAGE'!$A$1="www.fly-logics.com","TOTAL PREVIOUS LOGBOOK",0)</f>
        <v>TOTAL PREVIOUS LOGBOOK</v>
      </c>
      <c r="G955" s="531"/>
      <c r="H955" s="532"/>
      <c r="I955" s="333">
        <f>I942</f>
        <v>33.75</v>
      </c>
      <c r="J955" s="334">
        <f t="shared" ref="J955:Q955" si="902">J942</f>
        <v>33.75</v>
      </c>
      <c r="K955" s="335" t="str">
        <f t="shared" si="902"/>
        <v xml:space="preserve"> </v>
      </c>
      <c r="L955" s="336" t="str">
        <f t="shared" si="902"/>
        <v xml:space="preserve"> </v>
      </c>
      <c r="M955" s="335" t="str">
        <f t="shared" si="902"/>
        <v xml:space="preserve"> </v>
      </c>
      <c r="N955" s="336" t="str">
        <f t="shared" si="902"/>
        <v xml:space="preserve"> </v>
      </c>
      <c r="O955" s="335" t="str">
        <f t="shared" si="902"/>
        <v xml:space="preserve"> </v>
      </c>
      <c r="P955" s="336" t="str">
        <f t="shared" si="902"/>
        <v xml:space="preserve"> </v>
      </c>
      <c r="Q955" s="337" t="str">
        <f t="shared" si="902"/>
        <v xml:space="preserve"> </v>
      </c>
      <c r="R955" s="288">
        <v>10</v>
      </c>
      <c r="S955" s="331" t="str">
        <f>S942</f>
        <v xml:space="preserve"> </v>
      </c>
      <c r="T955" s="239">
        <f t="shared" ref="T955:AG955" si="903">T942</f>
        <v>13.75</v>
      </c>
      <c r="U955" s="239">
        <f t="shared" si="903"/>
        <v>20</v>
      </c>
      <c r="V955" s="240">
        <f t="shared" si="903"/>
        <v>5</v>
      </c>
      <c r="W955" s="241" t="str">
        <f t="shared" si="903"/>
        <v xml:space="preserve"> </v>
      </c>
      <c r="X955" s="239" t="str">
        <f t="shared" si="903"/>
        <v xml:space="preserve"> </v>
      </c>
      <c r="Y955" s="242">
        <f t="shared" si="903"/>
        <v>5</v>
      </c>
      <c r="Z955" s="239" t="str">
        <f t="shared" si="903"/>
        <v xml:space="preserve"> </v>
      </c>
      <c r="AA955" s="242">
        <f t="shared" si="903"/>
        <v>3.75</v>
      </c>
      <c r="AB955" s="240" t="str">
        <f t="shared" si="903"/>
        <v xml:space="preserve"> </v>
      </c>
      <c r="AC955" s="243">
        <f t="shared" si="903"/>
        <v>14</v>
      </c>
      <c r="AD955" s="244" t="str">
        <f t="shared" si="903"/>
        <v xml:space="preserve"> </v>
      </c>
      <c r="AE955" s="244">
        <f t="shared" si="903"/>
        <v>14</v>
      </c>
      <c r="AF955" s="245" t="str">
        <f t="shared" si="903"/>
        <v xml:space="preserve"> </v>
      </c>
      <c r="AG955" s="332">
        <f t="shared" si="903"/>
        <v>17</v>
      </c>
      <c r="AH955" s="507"/>
      <c r="AI955" s="508"/>
      <c r="AJ955" s="508"/>
      <c r="AK955" s="509"/>
      <c r="AL955" s="385"/>
      <c r="AM955" s="386"/>
      <c r="AN955" s="385"/>
      <c r="AT955" s="364" t="e">
        <f t="shared" ref="AT955:AT964" si="904">IF(ISBLANK($B1335),NA(),$B1335)</f>
        <v>#N/A</v>
      </c>
      <c r="AU955" s="365" t="e">
        <f t="shared" ref="AU955:AU964" si="905">IF(ISBLANK($I1335),NA(),$I1335)</f>
        <v>#N/A</v>
      </c>
      <c r="AV955" s="372" t="str">
        <f t="shared" ca="1" si="857"/>
        <v/>
      </c>
      <c r="AW955" s="364" t="e">
        <f t="shared" ca="1" si="858"/>
        <v>#N/A</v>
      </c>
      <c r="AX955" s="373" t="e">
        <f t="shared" ca="1" si="859"/>
        <v>#N/A</v>
      </c>
      <c r="AY955" s="98" t="e">
        <f>IF(S1335=0,NA(),S1335)</f>
        <v>#N/A</v>
      </c>
      <c r="AZ955" s="373" t="e">
        <f>IF(V1335=0,NA(),V1335)</f>
        <v>#N/A</v>
      </c>
      <c r="BA955" s="363"/>
      <c r="BC955" s="377"/>
    </row>
    <row r="956" spans="1:70" ht="26.25" customHeight="1" thickBot="1" x14ac:dyDescent="0.25">
      <c r="A956" s="506"/>
      <c r="B956" s="512" t="str">
        <f>IF('FRONT PAGE'!$A$1="www.fly-logics.com","Authority certifying flight hours 
STAMP &amp; SIGNATURE",0)</f>
        <v>Authority certifying flight hours 
STAMP &amp; SIGNATURE</v>
      </c>
      <c r="C956" s="512"/>
      <c r="D956" s="512"/>
      <c r="E956" s="513"/>
      <c r="F956" s="533" t="str">
        <f>IF('FRONT PAGE'!$A$1="www.fly-logics.com","TOTAL TO DATE",0)</f>
        <v>TOTAL TO DATE</v>
      </c>
      <c r="G956" s="534"/>
      <c r="H956" s="535"/>
      <c r="I956" s="32">
        <f t="shared" ref="I956:Q956" si="906">IF(SUM(I954:I955)=0," ",SUM(I954:I955))</f>
        <v>33.75</v>
      </c>
      <c r="J956" s="27">
        <f t="shared" si="906"/>
        <v>33.75</v>
      </c>
      <c r="K956" s="24" t="str">
        <f t="shared" si="906"/>
        <v xml:space="preserve"> </v>
      </c>
      <c r="L956" s="25" t="str">
        <f t="shared" si="906"/>
        <v xml:space="preserve"> </v>
      </c>
      <c r="M956" s="24" t="str">
        <f t="shared" si="906"/>
        <v xml:space="preserve"> </v>
      </c>
      <c r="N956" s="25" t="str">
        <f t="shared" si="906"/>
        <v xml:space="preserve"> </v>
      </c>
      <c r="O956" s="24" t="str">
        <f t="shared" si="906"/>
        <v xml:space="preserve"> </v>
      </c>
      <c r="P956" s="25" t="str">
        <f t="shared" si="906"/>
        <v xml:space="preserve"> </v>
      </c>
      <c r="Q956" s="26" t="str">
        <f t="shared" si="906"/>
        <v xml:space="preserve"> </v>
      </c>
      <c r="R956" s="289"/>
      <c r="S956" s="27" t="str">
        <f t="shared" ref="S956:AG956" si="907">IF(SUM(S954:S955)=0," ",SUM(S954:S955))</f>
        <v xml:space="preserve"> </v>
      </c>
      <c r="T956" s="24">
        <f t="shared" si="907"/>
        <v>13.75</v>
      </c>
      <c r="U956" s="24">
        <f t="shared" si="907"/>
        <v>20</v>
      </c>
      <c r="V956" s="26">
        <f t="shared" si="907"/>
        <v>5</v>
      </c>
      <c r="W956" s="27" t="str">
        <f t="shared" si="907"/>
        <v xml:space="preserve"> </v>
      </c>
      <c r="X956" s="24" t="str">
        <f t="shared" si="907"/>
        <v xml:space="preserve"> </v>
      </c>
      <c r="Y956" s="25">
        <f t="shared" si="907"/>
        <v>5</v>
      </c>
      <c r="Z956" s="24" t="str">
        <f t="shared" si="907"/>
        <v xml:space="preserve"> </v>
      </c>
      <c r="AA956" s="25">
        <f t="shared" si="907"/>
        <v>3.75</v>
      </c>
      <c r="AB956" s="26" t="str">
        <f t="shared" si="907"/>
        <v xml:space="preserve"> </v>
      </c>
      <c r="AC956" s="30">
        <f t="shared" si="907"/>
        <v>14</v>
      </c>
      <c r="AD956" s="28" t="str">
        <f t="shared" si="907"/>
        <v xml:space="preserve"> </v>
      </c>
      <c r="AE956" s="28">
        <f t="shared" si="907"/>
        <v>14</v>
      </c>
      <c r="AF956" s="31" t="str">
        <f t="shared" si="907"/>
        <v xml:space="preserve"> </v>
      </c>
      <c r="AG956" s="33">
        <f t="shared" si="907"/>
        <v>17</v>
      </c>
      <c r="AH956" s="514" t="str">
        <f>IF('FRONT PAGE'!$A$1="www.fly-logics.com","_____________________________
PILOT SIGNATURE",0)</f>
        <v>_____________________________
PILOT SIGNATURE</v>
      </c>
      <c r="AI956" s="515"/>
      <c r="AJ956" s="515"/>
      <c r="AK956" s="330">
        <f>A954</f>
        <v>68</v>
      </c>
      <c r="AL956" s="387"/>
      <c r="AM956" s="388"/>
      <c r="AN956" s="387"/>
      <c r="AT956" s="364" t="e">
        <f t="shared" si="904"/>
        <v>#N/A</v>
      </c>
      <c r="AU956" s="365" t="e">
        <f t="shared" si="905"/>
        <v>#N/A</v>
      </c>
      <c r="AV956" s="372" t="str">
        <f t="shared" ca="1" si="857"/>
        <v/>
      </c>
      <c r="AW956" s="364" t="e">
        <f t="shared" ca="1" si="858"/>
        <v>#N/A</v>
      </c>
      <c r="AX956" s="373" t="e">
        <f t="shared" ca="1" si="859"/>
        <v>#N/A</v>
      </c>
      <c r="AY956" s="98" t="e">
        <f t="shared" ref="AY956:AY964" si="908">IF(S1336=0,NA(),S1336)</f>
        <v>#N/A</v>
      </c>
      <c r="AZ956" s="373" t="e">
        <f t="shared" ref="AZ956:AZ964" si="909">IF(V1336=0,NA(),V1336)</f>
        <v>#N/A</v>
      </c>
      <c r="BA956" s="363"/>
      <c r="BC956" s="377"/>
    </row>
    <row r="957" spans="1:70" s="50" customFormat="1" ht="27.75" customHeight="1" x14ac:dyDescent="0.2">
      <c r="A957" s="29">
        <f>A952+1</f>
        <v>681</v>
      </c>
      <c r="B957" s="39"/>
      <c r="C957" s="40"/>
      <c r="D957" s="41"/>
      <c r="E957" s="42"/>
      <c r="F957" s="43"/>
      <c r="G957" s="44"/>
      <c r="H957" s="45"/>
      <c r="I957" s="281"/>
      <c r="J957" s="277"/>
      <c r="K957" s="278"/>
      <c r="L957" s="279"/>
      <c r="M957" s="278"/>
      <c r="N957" s="279"/>
      <c r="O957" s="278"/>
      <c r="P957" s="279"/>
      <c r="Q957" s="150"/>
      <c r="R957" s="285"/>
      <c r="S957" s="46"/>
      <c r="T957" s="47"/>
      <c r="U957" s="47"/>
      <c r="V957" s="48"/>
      <c r="W957" s="293"/>
      <c r="X957" s="278"/>
      <c r="Y957" s="279"/>
      <c r="Z957" s="278"/>
      <c r="AA957" s="279"/>
      <c r="AB957" s="150"/>
      <c r="AC957" s="282"/>
      <c r="AD957" s="283"/>
      <c r="AE957" s="283"/>
      <c r="AF957" s="284"/>
      <c r="AG957" s="49"/>
      <c r="AH957" s="48"/>
      <c r="AI957" s="516"/>
      <c r="AJ957" s="516"/>
      <c r="AK957" s="517"/>
      <c r="AL957" s="100"/>
      <c r="AM957" s="382" t="str">
        <f t="shared" ref="AM957:AM966" si="910">IF(B957=0," ",TEXT(B957,"MMM"))</f>
        <v xml:space="preserve"> </v>
      </c>
      <c r="AN957" s="95" t="str">
        <f t="shared" ref="AN957:AN966" si="911">IF(B957=0," ",YEAR(B957))</f>
        <v xml:space="preserve"> </v>
      </c>
      <c r="AO957" s="365"/>
      <c r="AP957" s="365"/>
      <c r="AQ957" s="256"/>
      <c r="AR957" s="365"/>
      <c r="AS957" s="365"/>
      <c r="AT957" s="364" t="e">
        <f t="shared" si="904"/>
        <v>#N/A</v>
      </c>
      <c r="AU957" s="365" t="e">
        <f t="shared" si="905"/>
        <v>#N/A</v>
      </c>
      <c r="AV957" s="372" t="str">
        <f t="shared" ca="1" si="857"/>
        <v/>
      </c>
      <c r="AW957" s="364" t="e">
        <f t="shared" ca="1" si="858"/>
        <v>#N/A</v>
      </c>
      <c r="AX957" s="373" t="e">
        <f t="shared" ca="1" si="859"/>
        <v>#N/A</v>
      </c>
      <c r="AY957" s="98" t="e">
        <f t="shared" si="908"/>
        <v>#N/A</v>
      </c>
      <c r="AZ957" s="373" t="e">
        <f t="shared" si="909"/>
        <v>#N/A</v>
      </c>
      <c r="BA957" s="363"/>
      <c r="BB957" s="365"/>
      <c r="BC957" s="377"/>
      <c r="BD957" s="365"/>
      <c r="BE957" s="365"/>
      <c r="BF957" s="365"/>
      <c r="BG957" s="365"/>
      <c r="BH957" s="365"/>
      <c r="BI957" s="365"/>
      <c r="BJ957" s="365"/>
      <c r="BK957" s="365"/>
      <c r="BL957" s="376"/>
      <c r="BM957" s="376"/>
      <c r="BN957" s="260"/>
      <c r="BO957" s="260"/>
      <c r="BP957" s="260"/>
      <c r="BQ957" s="263"/>
      <c r="BR957" s="263"/>
    </row>
    <row r="958" spans="1:70" s="50" customFormat="1" ht="27.75" customHeight="1" x14ac:dyDescent="0.2">
      <c r="A958" s="22">
        <f>A957+1</f>
        <v>682</v>
      </c>
      <c r="B958" s="51"/>
      <c r="C958" s="52"/>
      <c r="D958" s="53"/>
      <c r="E958" s="54"/>
      <c r="F958" s="55"/>
      <c r="G958" s="56"/>
      <c r="H958" s="57"/>
      <c r="I958" s="275"/>
      <c r="J958" s="58"/>
      <c r="K958" s="59"/>
      <c r="L958" s="60"/>
      <c r="M958" s="59"/>
      <c r="N958" s="60"/>
      <c r="O958" s="59"/>
      <c r="P958" s="60"/>
      <c r="Q958" s="61"/>
      <c r="R958" s="286"/>
      <c r="S958" s="58"/>
      <c r="T958" s="59"/>
      <c r="U958" s="59"/>
      <c r="V958" s="61"/>
      <c r="W958" s="294"/>
      <c r="X958" s="59"/>
      <c r="Y958" s="60"/>
      <c r="Z958" s="59"/>
      <c r="AA958" s="60"/>
      <c r="AB958" s="61"/>
      <c r="AC958" s="62"/>
      <c r="AD958" s="63"/>
      <c r="AE958" s="63"/>
      <c r="AF958" s="64"/>
      <c r="AG958" s="65"/>
      <c r="AH958" s="61"/>
      <c r="AI958" s="510"/>
      <c r="AJ958" s="510"/>
      <c r="AK958" s="511"/>
      <c r="AL958" s="100"/>
      <c r="AM958" s="382" t="str">
        <f t="shared" si="910"/>
        <v xml:space="preserve"> </v>
      </c>
      <c r="AN958" s="95" t="str">
        <f t="shared" si="911"/>
        <v xml:space="preserve"> </v>
      </c>
      <c r="AO958" s="365"/>
      <c r="AP958" s="365"/>
      <c r="AQ958" s="256"/>
      <c r="AR958" s="365"/>
      <c r="AS958" s="365"/>
      <c r="AT958" s="364" t="e">
        <f t="shared" si="904"/>
        <v>#N/A</v>
      </c>
      <c r="AU958" s="365" t="e">
        <f t="shared" si="905"/>
        <v>#N/A</v>
      </c>
      <c r="AV958" s="372" t="str">
        <f t="shared" ca="1" si="857"/>
        <v/>
      </c>
      <c r="AW958" s="364" t="e">
        <f t="shared" ca="1" si="858"/>
        <v>#N/A</v>
      </c>
      <c r="AX958" s="373" t="e">
        <f t="shared" ca="1" si="859"/>
        <v>#N/A</v>
      </c>
      <c r="AY958" s="98" t="e">
        <f t="shared" si="908"/>
        <v>#N/A</v>
      </c>
      <c r="AZ958" s="373" t="e">
        <f t="shared" si="909"/>
        <v>#N/A</v>
      </c>
      <c r="BA958" s="363"/>
      <c r="BB958" s="365"/>
      <c r="BC958" s="377"/>
      <c r="BD958" s="365"/>
      <c r="BE958" s="365"/>
      <c r="BF958" s="365"/>
      <c r="BG958" s="365"/>
      <c r="BH958" s="365"/>
      <c r="BI958" s="365"/>
      <c r="BJ958" s="365"/>
      <c r="BK958" s="365"/>
      <c r="BL958" s="376"/>
      <c r="BM958" s="376"/>
      <c r="BN958" s="260"/>
      <c r="BO958" s="260"/>
      <c r="BP958" s="260"/>
      <c r="BQ958" s="263"/>
      <c r="BR958" s="263"/>
    </row>
    <row r="959" spans="1:70" s="50" customFormat="1" ht="27.75" customHeight="1" x14ac:dyDescent="0.2">
      <c r="A959" s="22">
        <f t="shared" ref="A959:A966" si="912">A958+1</f>
        <v>683</v>
      </c>
      <c r="B959" s="51"/>
      <c r="C959" s="52"/>
      <c r="D959" s="53"/>
      <c r="E959" s="54"/>
      <c r="F959" s="55"/>
      <c r="G959" s="56"/>
      <c r="H959" s="57"/>
      <c r="I959" s="275"/>
      <c r="J959" s="58"/>
      <c r="K959" s="59"/>
      <c r="L959" s="60"/>
      <c r="M959" s="59"/>
      <c r="N959" s="60"/>
      <c r="O959" s="59"/>
      <c r="P959" s="60"/>
      <c r="Q959" s="61"/>
      <c r="R959" s="286"/>
      <c r="S959" s="58"/>
      <c r="T959" s="59"/>
      <c r="U959" s="59"/>
      <c r="V959" s="61"/>
      <c r="W959" s="294"/>
      <c r="X959" s="59"/>
      <c r="Y959" s="60"/>
      <c r="Z959" s="59"/>
      <c r="AA959" s="60"/>
      <c r="AB959" s="61"/>
      <c r="AC959" s="62"/>
      <c r="AD959" s="63"/>
      <c r="AE959" s="63"/>
      <c r="AF959" s="64"/>
      <c r="AG959" s="65"/>
      <c r="AH959" s="61"/>
      <c r="AI959" s="510"/>
      <c r="AJ959" s="510"/>
      <c r="AK959" s="511"/>
      <c r="AL959" s="100"/>
      <c r="AM959" s="382" t="str">
        <f t="shared" si="910"/>
        <v xml:space="preserve"> </v>
      </c>
      <c r="AN959" s="95" t="str">
        <f t="shared" si="911"/>
        <v xml:space="preserve"> </v>
      </c>
      <c r="AO959" s="365"/>
      <c r="AP959" s="365"/>
      <c r="AQ959" s="256"/>
      <c r="AR959" s="365"/>
      <c r="AS959" s="365"/>
      <c r="AT959" s="364" t="e">
        <f t="shared" si="904"/>
        <v>#N/A</v>
      </c>
      <c r="AU959" s="365" t="e">
        <f t="shared" si="905"/>
        <v>#N/A</v>
      </c>
      <c r="AV959" s="372" t="str">
        <f t="shared" ca="1" si="857"/>
        <v/>
      </c>
      <c r="AW959" s="364" t="e">
        <f t="shared" ca="1" si="858"/>
        <v>#N/A</v>
      </c>
      <c r="AX959" s="373" t="e">
        <f t="shared" ca="1" si="859"/>
        <v>#N/A</v>
      </c>
      <c r="AY959" s="98" t="e">
        <f t="shared" si="908"/>
        <v>#N/A</v>
      </c>
      <c r="AZ959" s="373" t="e">
        <f t="shared" si="909"/>
        <v>#N/A</v>
      </c>
      <c r="BA959" s="363"/>
      <c r="BB959" s="365"/>
      <c r="BC959" s="377"/>
      <c r="BD959" s="365"/>
      <c r="BE959" s="365"/>
      <c r="BF959" s="365"/>
      <c r="BG959" s="365"/>
      <c r="BH959" s="365"/>
      <c r="BI959" s="365"/>
      <c r="BJ959" s="365"/>
      <c r="BK959" s="365"/>
      <c r="BL959" s="376"/>
      <c r="BM959" s="376"/>
      <c r="BN959" s="260"/>
      <c r="BO959" s="260"/>
      <c r="BP959" s="260"/>
      <c r="BQ959" s="263"/>
      <c r="BR959" s="263"/>
    </row>
    <row r="960" spans="1:70" s="50" customFormat="1" ht="27.75" customHeight="1" x14ac:dyDescent="0.2">
      <c r="A960" s="22">
        <f t="shared" si="912"/>
        <v>684</v>
      </c>
      <c r="B960" s="51"/>
      <c r="C960" s="52"/>
      <c r="D960" s="53"/>
      <c r="E960" s="54"/>
      <c r="F960" s="55"/>
      <c r="G960" s="56"/>
      <c r="H960" s="57"/>
      <c r="I960" s="275"/>
      <c r="J960" s="58"/>
      <c r="K960" s="59"/>
      <c r="L960" s="60"/>
      <c r="M960" s="59"/>
      <c r="N960" s="60"/>
      <c r="O960" s="59"/>
      <c r="P960" s="60"/>
      <c r="Q960" s="61"/>
      <c r="R960" s="286"/>
      <c r="S960" s="58"/>
      <c r="T960" s="59"/>
      <c r="U960" s="59"/>
      <c r="V960" s="61"/>
      <c r="W960" s="294"/>
      <c r="X960" s="59"/>
      <c r="Y960" s="60"/>
      <c r="Z960" s="59"/>
      <c r="AA960" s="60"/>
      <c r="AB960" s="61"/>
      <c r="AC960" s="62"/>
      <c r="AD960" s="63"/>
      <c r="AE960" s="63"/>
      <c r="AF960" s="64"/>
      <c r="AG960" s="65"/>
      <c r="AH960" s="61"/>
      <c r="AI960" s="510"/>
      <c r="AJ960" s="510"/>
      <c r="AK960" s="511"/>
      <c r="AL960" s="100"/>
      <c r="AM960" s="382" t="str">
        <f t="shared" si="910"/>
        <v xml:space="preserve"> </v>
      </c>
      <c r="AN960" s="95" t="str">
        <f t="shared" si="911"/>
        <v xml:space="preserve"> </v>
      </c>
      <c r="AO960" s="365"/>
      <c r="AP960" s="365"/>
      <c r="AQ960" s="256"/>
      <c r="AR960" s="365"/>
      <c r="AS960" s="365"/>
      <c r="AT960" s="364" t="e">
        <f t="shared" si="904"/>
        <v>#N/A</v>
      </c>
      <c r="AU960" s="365" t="e">
        <f t="shared" si="905"/>
        <v>#N/A</v>
      </c>
      <c r="AV960" s="372" t="str">
        <f t="shared" ca="1" si="857"/>
        <v/>
      </c>
      <c r="AW960" s="364" t="e">
        <f t="shared" ca="1" si="858"/>
        <v>#N/A</v>
      </c>
      <c r="AX960" s="373" t="e">
        <f t="shared" ca="1" si="859"/>
        <v>#N/A</v>
      </c>
      <c r="AY960" s="98" t="e">
        <f t="shared" si="908"/>
        <v>#N/A</v>
      </c>
      <c r="AZ960" s="373" t="e">
        <f t="shared" si="909"/>
        <v>#N/A</v>
      </c>
      <c r="BA960" s="363"/>
      <c r="BB960" s="365"/>
      <c r="BC960" s="377"/>
      <c r="BD960" s="365"/>
      <c r="BE960" s="365"/>
      <c r="BF960" s="365"/>
      <c r="BG960" s="365"/>
      <c r="BH960" s="365"/>
      <c r="BI960" s="365"/>
      <c r="BJ960" s="365"/>
      <c r="BK960" s="365"/>
      <c r="BL960" s="376"/>
      <c r="BM960" s="376"/>
      <c r="BN960" s="260"/>
      <c r="BO960" s="260"/>
      <c r="BP960" s="260"/>
      <c r="BQ960" s="263"/>
      <c r="BR960" s="263"/>
    </row>
    <row r="961" spans="1:70" s="50" customFormat="1" ht="27.75" customHeight="1" x14ac:dyDescent="0.2">
      <c r="A961" s="22">
        <f t="shared" si="912"/>
        <v>685</v>
      </c>
      <c r="B961" s="51"/>
      <c r="C961" s="52"/>
      <c r="D961" s="53"/>
      <c r="E961" s="54"/>
      <c r="F961" s="55"/>
      <c r="G961" s="56"/>
      <c r="H961" s="57"/>
      <c r="I961" s="275"/>
      <c r="J961" s="58"/>
      <c r="K961" s="59"/>
      <c r="L961" s="60"/>
      <c r="M961" s="59"/>
      <c r="N961" s="60"/>
      <c r="O961" s="59"/>
      <c r="P961" s="60"/>
      <c r="Q961" s="61"/>
      <c r="R961" s="286"/>
      <c r="S961" s="58"/>
      <c r="T961" s="59"/>
      <c r="U961" s="59"/>
      <c r="V961" s="61"/>
      <c r="W961" s="294"/>
      <c r="X961" s="59"/>
      <c r="Y961" s="60"/>
      <c r="Z961" s="59"/>
      <c r="AA961" s="60"/>
      <c r="AB961" s="61"/>
      <c r="AC961" s="62"/>
      <c r="AD961" s="63"/>
      <c r="AE961" s="63"/>
      <c r="AF961" s="64"/>
      <c r="AG961" s="65"/>
      <c r="AH961" s="61"/>
      <c r="AI961" s="510"/>
      <c r="AJ961" s="510"/>
      <c r="AK961" s="511"/>
      <c r="AL961" s="100"/>
      <c r="AM961" s="382" t="str">
        <f t="shared" si="910"/>
        <v xml:space="preserve"> </v>
      </c>
      <c r="AN961" s="95" t="str">
        <f t="shared" si="911"/>
        <v xml:space="preserve"> </v>
      </c>
      <c r="AO961" s="365"/>
      <c r="AP961" s="365"/>
      <c r="AQ961" s="256"/>
      <c r="AR961" s="365"/>
      <c r="AS961" s="365"/>
      <c r="AT961" s="364" t="e">
        <f t="shared" si="904"/>
        <v>#N/A</v>
      </c>
      <c r="AU961" s="365" t="e">
        <f t="shared" si="905"/>
        <v>#N/A</v>
      </c>
      <c r="AV961" s="372" t="str">
        <f t="shared" ca="1" si="857"/>
        <v/>
      </c>
      <c r="AW961" s="364" t="e">
        <f t="shared" ca="1" si="858"/>
        <v>#N/A</v>
      </c>
      <c r="AX961" s="373" t="e">
        <f t="shared" ca="1" si="859"/>
        <v>#N/A</v>
      </c>
      <c r="AY961" s="98" t="e">
        <f t="shared" si="908"/>
        <v>#N/A</v>
      </c>
      <c r="AZ961" s="373" t="e">
        <f t="shared" si="909"/>
        <v>#N/A</v>
      </c>
      <c r="BA961" s="363"/>
      <c r="BB961" s="365"/>
      <c r="BC961" s="377"/>
      <c r="BD961" s="365"/>
      <c r="BE961" s="365"/>
      <c r="BF961" s="365"/>
      <c r="BG961" s="365"/>
      <c r="BH961" s="365"/>
      <c r="BI961" s="365"/>
      <c r="BJ961" s="365"/>
      <c r="BK961" s="365"/>
      <c r="BL961" s="376"/>
      <c r="BM961" s="376"/>
      <c r="BN961" s="260"/>
      <c r="BO961" s="260"/>
      <c r="BP961" s="260"/>
      <c r="BQ961" s="263"/>
      <c r="BR961" s="263"/>
    </row>
    <row r="962" spans="1:70" s="50" customFormat="1" ht="27.75" customHeight="1" x14ac:dyDescent="0.2">
      <c r="A962" s="22">
        <f t="shared" si="912"/>
        <v>686</v>
      </c>
      <c r="B962" s="51"/>
      <c r="C962" s="52"/>
      <c r="D962" s="53"/>
      <c r="E962" s="54"/>
      <c r="F962" s="55"/>
      <c r="G962" s="56"/>
      <c r="H962" s="57"/>
      <c r="I962" s="275"/>
      <c r="J962" s="58"/>
      <c r="K962" s="59"/>
      <c r="L962" s="60"/>
      <c r="M962" s="59"/>
      <c r="N962" s="60"/>
      <c r="O962" s="59"/>
      <c r="P962" s="60"/>
      <c r="Q962" s="61"/>
      <c r="R962" s="286"/>
      <c r="S962" s="58"/>
      <c r="T962" s="59"/>
      <c r="U962" s="59"/>
      <c r="V962" s="61"/>
      <c r="W962" s="294"/>
      <c r="X962" s="59"/>
      <c r="Y962" s="60"/>
      <c r="Z962" s="59"/>
      <c r="AA962" s="60"/>
      <c r="AB962" s="61"/>
      <c r="AC962" s="62"/>
      <c r="AD962" s="63"/>
      <c r="AE962" s="63"/>
      <c r="AF962" s="64"/>
      <c r="AG962" s="65"/>
      <c r="AH962" s="61"/>
      <c r="AI962" s="510"/>
      <c r="AJ962" s="510"/>
      <c r="AK962" s="511"/>
      <c r="AL962" s="100"/>
      <c r="AM962" s="382" t="str">
        <f t="shared" si="910"/>
        <v xml:space="preserve"> </v>
      </c>
      <c r="AN962" s="95" t="str">
        <f t="shared" si="911"/>
        <v xml:space="preserve"> </v>
      </c>
      <c r="AO962" s="365"/>
      <c r="AP962" s="365"/>
      <c r="AQ962" s="256"/>
      <c r="AR962" s="365"/>
      <c r="AS962" s="365"/>
      <c r="AT962" s="364" t="e">
        <f t="shared" si="904"/>
        <v>#N/A</v>
      </c>
      <c r="AU962" s="365" t="e">
        <f t="shared" si="905"/>
        <v>#N/A</v>
      </c>
      <c r="AV962" s="372" t="str">
        <f t="shared" ca="1" si="857"/>
        <v/>
      </c>
      <c r="AW962" s="364" t="e">
        <f t="shared" ca="1" si="858"/>
        <v>#N/A</v>
      </c>
      <c r="AX962" s="373" t="e">
        <f t="shared" ca="1" si="859"/>
        <v>#N/A</v>
      </c>
      <c r="AY962" s="98" t="e">
        <f t="shared" si="908"/>
        <v>#N/A</v>
      </c>
      <c r="AZ962" s="373" t="e">
        <f t="shared" si="909"/>
        <v>#N/A</v>
      </c>
      <c r="BA962" s="363"/>
      <c r="BB962" s="365"/>
      <c r="BC962" s="377"/>
      <c r="BD962" s="365"/>
      <c r="BE962" s="365"/>
      <c r="BF962" s="365"/>
      <c r="BG962" s="365"/>
      <c r="BH962" s="365"/>
      <c r="BI962" s="365"/>
      <c r="BJ962" s="365"/>
      <c r="BK962" s="365"/>
      <c r="BL962" s="376"/>
      <c r="BM962" s="376"/>
      <c r="BN962" s="260"/>
      <c r="BO962" s="260"/>
      <c r="BP962" s="260"/>
      <c r="BQ962" s="263"/>
      <c r="BR962" s="263"/>
    </row>
    <row r="963" spans="1:70" s="50" customFormat="1" ht="27.75" customHeight="1" x14ac:dyDescent="0.2">
      <c r="A963" s="22">
        <f>A962+1</f>
        <v>687</v>
      </c>
      <c r="B963" s="51"/>
      <c r="C963" s="52"/>
      <c r="D963" s="53"/>
      <c r="E963" s="54"/>
      <c r="F963" s="55"/>
      <c r="G963" s="56"/>
      <c r="H963" s="57"/>
      <c r="I963" s="275"/>
      <c r="J963" s="58"/>
      <c r="K963" s="59"/>
      <c r="L963" s="60"/>
      <c r="M963" s="59"/>
      <c r="N963" s="60"/>
      <c r="O963" s="59"/>
      <c r="P963" s="60"/>
      <c r="Q963" s="61"/>
      <c r="R963" s="286"/>
      <c r="S963" s="58"/>
      <c r="T963" s="59"/>
      <c r="U963" s="59"/>
      <c r="V963" s="61"/>
      <c r="W963" s="294"/>
      <c r="X963" s="59"/>
      <c r="Y963" s="60"/>
      <c r="Z963" s="59"/>
      <c r="AA963" s="60"/>
      <c r="AB963" s="61"/>
      <c r="AC963" s="62"/>
      <c r="AD963" s="63"/>
      <c r="AE963" s="63"/>
      <c r="AF963" s="64"/>
      <c r="AG963" s="65"/>
      <c r="AH963" s="61"/>
      <c r="AI963" s="510"/>
      <c r="AJ963" s="510"/>
      <c r="AK963" s="511"/>
      <c r="AL963" s="100"/>
      <c r="AM963" s="382" t="str">
        <f t="shared" si="910"/>
        <v xml:space="preserve"> </v>
      </c>
      <c r="AN963" s="95" t="str">
        <f t="shared" si="911"/>
        <v xml:space="preserve"> </v>
      </c>
      <c r="AO963" s="365"/>
      <c r="AP963" s="365"/>
      <c r="AQ963" s="256"/>
      <c r="AR963" s="365"/>
      <c r="AS963" s="365"/>
      <c r="AT963" s="364" t="e">
        <f t="shared" si="904"/>
        <v>#N/A</v>
      </c>
      <c r="AU963" s="365" t="e">
        <f t="shared" si="905"/>
        <v>#N/A</v>
      </c>
      <c r="AV963" s="372" t="str">
        <f t="shared" ca="1" si="857"/>
        <v/>
      </c>
      <c r="AW963" s="364" t="e">
        <f t="shared" ca="1" si="858"/>
        <v>#N/A</v>
      </c>
      <c r="AX963" s="373" t="e">
        <f t="shared" ca="1" si="859"/>
        <v>#N/A</v>
      </c>
      <c r="AY963" s="98" t="e">
        <f t="shared" si="908"/>
        <v>#N/A</v>
      </c>
      <c r="AZ963" s="373" t="e">
        <f t="shared" si="909"/>
        <v>#N/A</v>
      </c>
      <c r="BA963" s="363"/>
      <c r="BB963" s="365"/>
      <c r="BC963" s="377"/>
      <c r="BD963" s="365"/>
      <c r="BE963" s="365"/>
      <c r="BF963" s="365"/>
      <c r="BG963" s="365"/>
      <c r="BH963" s="365"/>
      <c r="BI963" s="365"/>
      <c r="BJ963" s="365"/>
      <c r="BK963" s="365"/>
      <c r="BL963" s="376"/>
      <c r="BM963" s="376"/>
      <c r="BN963" s="260"/>
      <c r="BO963" s="260"/>
      <c r="BP963" s="260"/>
      <c r="BQ963" s="263"/>
      <c r="BR963" s="263"/>
    </row>
    <row r="964" spans="1:70" s="50" customFormat="1" ht="27.75" customHeight="1" x14ac:dyDescent="0.2">
      <c r="A964" s="22">
        <f t="shared" si="912"/>
        <v>688</v>
      </c>
      <c r="B964" s="51"/>
      <c r="C964" s="52"/>
      <c r="D964" s="53"/>
      <c r="E964" s="54"/>
      <c r="F964" s="55"/>
      <c r="G964" s="56"/>
      <c r="H964" s="57"/>
      <c r="I964" s="275"/>
      <c r="J964" s="58"/>
      <c r="K964" s="59"/>
      <c r="L964" s="60"/>
      <c r="M964" s="59"/>
      <c r="N964" s="60"/>
      <c r="O964" s="59"/>
      <c r="P964" s="60"/>
      <c r="Q964" s="61"/>
      <c r="R964" s="286"/>
      <c r="S964" s="58"/>
      <c r="T964" s="59"/>
      <c r="U964" s="59"/>
      <c r="V964" s="61"/>
      <c r="W964" s="294"/>
      <c r="X964" s="59"/>
      <c r="Y964" s="60"/>
      <c r="Z964" s="59"/>
      <c r="AA964" s="60"/>
      <c r="AB964" s="61"/>
      <c r="AC964" s="62"/>
      <c r="AD964" s="63"/>
      <c r="AE964" s="63"/>
      <c r="AF964" s="64"/>
      <c r="AG964" s="65"/>
      <c r="AH964" s="61"/>
      <c r="AI964" s="510"/>
      <c r="AJ964" s="510"/>
      <c r="AK964" s="511"/>
      <c r="AL964" s="100"/>
      <c r="AM964" s="382" t="str">
        <f t="shared" si="910"/>
        <v xml:space="preserve"> </v>
      </c>
      <c r="AN964" s="95" t="str">
        <f t="shared" si="911"/>
        <v xml:space="preserve"> </v>
      </c>
      <c r="AO964" s="365"/>
      <c r="AP964" s="365"/>
      <c r="AQ964" s="256"/>
      <c r="AR964" s="365"/>
      <c r="AS964" s="365"/>
      <c r="AT964" s="364" t="e">
        <f t="shared" si="904"/>
        <v>#N/A</v>
      </c>
      <c r="AU964" s="365" t="e">
        <f t="shared" si="905"/>
        <v>#N/A</v>
      </c>
      <c r="AV964" s="372" t="str">
        <f t="shared" ca="1" si="857"/>
        <v/>
      </c>
      <c r="AW964" s="364" t="e">
        <f t="shared" ca="1" si="858"/>
        <v>#N/A</v>
      </c>
      <c r="AX964" s="373" t="e">
        <f t="shared" ca="1" si="859"/>
        <v>#N/A</v>
      </c>
      <c r="AY964" s="98" t="e">
        <f t="shared" si="908"/>
        <v>#N/A</v>
      </c>
      <c r="AZ964" s="373" t="e">
        <f t="shared" si="909"/>
        <v>#N/A</v>
      </c>
      <c r="BA964" s="363"/>
      <c r="BB964" s="365"/>
      <c r="BC964" s="377"/>
      <c r="BD964" s="365"/>
      <c r="BE964" s="365"/>
      <c r="BF964" s="365"/>
      <c r="BG964" s="365"/>
      <c r="BH964" s="365"/>
      <c r="BI964" s="365"/>
      <c r="BJ964" s="365"/>
      <c r="BK964" s="365"/>
      <c r="BL964" s="376"/>
      <c r="BM964" s="376"/>
      <c r="BN964" s="260"/>
      <c r="BO964" s="260"/>
      <c r="BP964" s="260"/>
      <c r="BQ964" s="263"/>
      <c r="BR964" s="263"/>
    </row>
    <row r="965" spans="1:70" s="50" customFormat="1" ht="27.75" customHeight="1" x14ac:dyDescent="0.2">
      <c r="A965" s="22">
        <f t="shared" si="912"/>
        <v>689</v>
      </c>
      <c r="B965" s="51"/>
      <c r="C965" s="52"/>
      <c r="D965" s="53"/>
      <c r="E965" s="54"/>
      <c r="F965" s="55"/>
      <c r="G965" s="56"/>
      <c r="H965" s="57"/>
      <c r="I965" s="275"/>
      <c r="J965" s="58"/>
      <c r="K965" s="59"/>
      <c r="L965" s="60"/>
      <c r="M965" s="59"/>
      <c r="N965" s="60"/>
      <c r="O965" s="59"/>
      <c r="P965" s="60"/>
      <c r="Q965" s="61"/>
      <c r="R965" s="286"/>
      <c r="S965" s="58"/>
      <c r="T965" s="59"/>
      <c r="U965" s="59"/>
      <c r="V965" s="61"/>
      <c r="W965" s="294"/>
      <c r="X965" s="59"/>
      <c r="Y965" s="60"/>
      <c r="Z965" s="59"/>
      <c r="AA965" s="60"/>
      <c r="AB965" s="61"/>
      <c r="AC965" s="62"/>
      <c r="AD965" s="63"/>
      <c r="AE965" s="63"/>
      <c r="AF965" s="64"/>
      <c r="AG965" s="65"/>
      <c r="AH965" s="61"/>
      <c r="AI965" s="510"/>
      <c r="AJ965" s="510"/>
      <c r="AK965" s="511"/>
      <c r="AL965" s="100"/>
      <c r="AM965" s="382" t="str">
        <f t="shared" si="910"/>
        <v xml:space="preserve"> </v>
      </c>
      <c r="AN965" s="95" t="str">
        <f t="shared" si="911"/>
        <v xml:space="preserve"> </v>
      </c>
      <c r="AO965" s="365"/>
      <c r="AP965" s="365"/>
      <c r="AQ965" s="256"/>
      <c r="AR965" s="365"/>
      <c r="AS965" s="365"/>
      <c r="AT965" s="364" t="e">
        <f t="shared" ref="AT965:AT974" si="913">IF(ISBLANK($B1349),NA(),$B1349)</f>
        <v>#N/A</v>
      </c>
      <c r="AU965" s="365" t="e">
        <f t="shared" ref="AU965:AU974" si="914">IF(ISBLANK($I1349),NA(),$I1349)</f>
        <v>#N/A</v>
      </c>
      <c r="AV965" s="372" t="str">
        <f t="shared" ref="AV965:AV1028" ca="1" si="915">IFERROR($AT$3-AT965,"")</f>
        <v/>
      </c>
      <c r="AW965" s="364" t="e">
        <f t="shared" ref="AW965:AW1028" ca="1" si="916">IF(AV965&gt;730,NA(),AT965)</f>
        <v>#N/A</v>
      </c>
      <c r="AX965" s="373" t="e">
        <f t="shared" ref="AX965:AX1028" ca="1" si="917">IF(AV965&gt;730,NA(),AU965)</f>
        <v>#N/A</v>
      </c>
      <c r="AY965" s="98" t="e">
        <f>IF(S1349=0,NA(),S1349)</f>
        <v>#N/A</v>
      </c>
      <c r="AZ965" s="373" t="e">
        <f>IF(V1349=0,NA(),V1349)</f>
        <v>#N/A</v>
      </c>
      <c r="BA965" s="365"/>
      <c r="BB965" s="365"/>
      <c r="BC965" s="377"/>
      <c r="BD965" s="365"/>
      <c r="BE965" s="365"/>
      <c r="BF965" s="365"/>
      <c r="BG965" s="365"/>
      <c r="BH965" s="365"/>
      <c r="BI965" s="365"/>
      <c r="BJ965" s="365"/>
      <c r="BK965" s="365"/>
      <c r="BL965" s="376"/>
      <c r="BM965" s="376"/>
      <c r="BN965" s="260"/>
      <c r="BO965" s="260"/>
      <c r="BP965" s="260"/>
      <c r="BQ965" s="263"/>
      <c r="BR965" s="263"/>
    </row>
    <row r="966" spans="1:70" s="50" customFormat="1" ht="27.75" customHeight="1" thickBot="1" x14ac:dyDescent="0.25">
      <c r="A966" s="23">
        <f t="shared" si="912"/>
        <v>690</v>
      </c>
      <c r="B966" s="66"/>
      <c r="C966" s="67"/>
      <c r="D966" s="68"/>
      <c r="E966" s="69"/>
      <c r="F966" s="70"/>
      <c r="G966" s="71"/>
      <c r="H966" s="72"/>
      <c r="I966" s="276"/>
      <c r="J966" s="73"/>
      <c r="K966" s="74"/>
      <c r="L966" s="75"/>
      <c r="M966" s="74"/>
      <c r="N966" s="75"/>
      <c r="O966" s="74"/>
      <c r="P966" s="75"/>
      <c r="Q966" s="76"/>
      <c r="R966" s="287"/>
      <c r="S966" s="73"/>
      <c r="T966" s="74"/>
      <c r="U966" s="74"/>
      <c r="V966" s="76"/>
      <c r="W966" s="295"/>
      <c r="X966" s="74"/>
      <c r="Y966" s="75"/>
      <c r="Z966" s="74"/>
      <c r="AA966" s="75"/>
      <c r="AB966" s="76"/>
      <c r="AC966" s="77"/>
      <c r="AD966" s="78"/>
      <c r="AE966" s="78"/>
      <c r="AF966" s="79"/>
      <c r="AG966" s="80"/>
      <c r="AH966" s="76"/>
      <c r="AI966" s="518"/>
      <c r="AJ966" s="518"/>
      <c r="AK966" s="519"/>
      <c r="AL966" s="100"/>
      <c r="AM966" s="382" t="str">
        <f t="shared" si="910"/>
        <v xml:space="preserve"> </v>
      </c>
      <c r="AN966" s="95" t="str">
        <f t="shared" si="911"/>
        <v xml:space="preserve"> </v>
      </c>
      <c r="AO966" s="365"/>
      <c r="AP966" s="365"/>
      <c r="AQ966" s="256"/>
      <c r="AR966" s="365"/>
      <c r="AS966" s="365"/>
      <c r="AT966" s="364" t="e">
        <f t="shared" si="913"/>
        <v>#N/A</v>
      </c>
      <c r="AU966" s="365" t="e">
        <f t="shared" si="914"/>
        <v>#N/A</v>
      </c>
      <c r="AV966" s="372" t="str">
        <f t="shared" ca="1" si="915"/>
        <v/>
      </c>
      <c r="AW966" s="364" t="e">
        <f t="shared" ca="1" si="916"/>
        <v>#N/A</v>
      </c>
      <c r="AX966" s="373" t="e">
        <f t="shared" ca="1" si="917"/>
        <v>#N/A</v>
      </c>
      <c r="AY966" s="98" t="e">
        <f t="shared" ref="AY966:AY974" si="918">IF(S1350=0,NA(),S1350)</f>
        <v>#N/A</v>
      </c>
      <c r="AZ966" s="373" t="e">
        <f t="shared" ref="AZ966:AZ974" si="919">IF(V1350=0,NA(),V1350)</f>
        <v>#N/A</v>
      </c>
      <c r="BA966" s="365"/>
      <c r="BB966" s="365"/>
      <c r="BC966" s="377"/>
      <c r="BD966" s="365"/>
      <c r="BE966" s="365"/>
      <c r="BF966" s="365"/>
      <c r="BG966" s="365"/>
      <c r="BH966" s="365"/>
      <c r="BI966" s="365"/>
      <c r="BJ966" s="365"/>
      <c r="BK966" s="365"/>
      <c r="BL966" s="376"/>
      <c r="BM966" s="376"/>
      <c r="BN966" s="260"/>
      <c r="BO966" s="260"/>
      <c r="BP966" s="260"/>
      <c r="BQ966" s="263"/>
      <c r="BR966" s="263"/>
    </row>
    <row r="967" spans="1:70" ht="4.5" customHeight="1" thickBot="1" x14ac:dyDescent="0.25">
      <c r="A967" s="91">
        <f>AK970</f>
        <v>69</v>
      </c>
      <c r="B967" s="235"/>
      <c r="C967" s="235"/>
      <c r="D967" s="235"/>
      <c r="E967" s="235"/>
      <c r="F967" s="235"/>
      <c r="G967" s="235"/>
      <c r="H967" s="235"/>
      <c r="I967" s="235"/>
      <c r="J967" s="280"/>
      <c r="K967" s="280"/>
      <c r="L967" s="280"/>
      <c r="M967" s="280"/>
      <c r="N967" s="280"/>
      <c r="O967" s="280"/>
      <c r="P967" s="280"/>
      <c r="Q967" s="280"/>
      <c r="R967" s="280"/>
      <c r="S967" s="292"/>
      <c r="T967" s="292"/>
      <c r="U967" s="292"/>
      <c r="V967" s="292"/>
      <c r="W967" s="292"/>
      <c r="X967" s="292"/>
      <c r="Y967" s="292"/>
      <c r="Z967" s="292"/>
      <c r="AA967" s="292"/>
      <c r="AB967" s="292"/>
      <c r="AC967" s="292"/>
      <c r="AD967" s="236"/>
      <c r="AE967" s="237"/>
      <c r="AF967" s="236"/>
      <c r="AG967" s="238"/>
      <c r="AH967" s="536"/>
      <c r="AI967" s="537"/>
      <c r="AJ967" s="537"/>
      <c r="AK967" s="537"/>
      <c r="AL967" s="383"/>
      <c r="AM967" s="384"/>
      <c r="AN967" s="383"/>
      <c r="AT967" s="364" t="e">
        <f t="shared" si="913"/>
        <v>#N/A</v>
      </c>
      <c r="AU967" s="365" t="e">
        <f t="shared" si="914"/>
        <v>#N/A</v>
      </c>
      <c r="AV967" s="372" t="str">
        <f t="shared" ca="1" si="915"/>
        <v/>
      </c>
      <c r="AW967" s="364" t="e">
        <f t="shared" ca="1" si="916"/>
        <v>#N/A</v>
      </c>
      <c r="AX967" s="373" t="e">
        <f t="shared" ca="1" si="917"/>
        <v>#N/A</v>
      </c>
      <c r="AY967" s="98" t="e">
        <f t="shared" si="918"/>
        <v>#N/A</v>
      </c>
      <c r="AZ967" s="373" t="e">
        <f t="shared" si="919"/>
        <v>#N/A</v>
      </c>
      <c r="BC967" s="377"/>
    </row>
    <row r="968" spans="1:70" ht="26.25" customHeight="1" x14ac:dyDescent="0.2">
      <c r="A968" s="163">
        <f>A954+1</f>
        <v>69</v>
      </c>
      <c r="B968" s="523"/>
      <c r="C968" s="523"/>
      <c r="D968" s="523"/>
      <c r="E968" s="524"/>
      <c r="F968" s="527" t="str">
        <f>IF('FRONT PAGE'!$A$1="www.fly-logics.com","TOTAL PAGE",0)</f>
        <v>TOTAL PAGE</v>
      </c>
      <c r="G968" s="528"/>
      <c r="H968" s="529"/>
      <c r="I968" s="314" t="str">
        <f>IF('FRONT PAGE'!$A$1="www.fly-logics.com",IF(SUM(I957:I967)=0," ",SUM(I957:I967)),0)</f>
        <v xml:space="preserve"> </v>
      </c>
      <c r="J968" s="315" t="str">
        <f>IF('FRONT PAGE'!$A$1="www.fly-logics.com",IF(SUM(J957:J967)=0," ",SUM(J957:J967)),0)</f>
        <v xml:space="preserve"> </v>
      </c>
      <c r="K968" s="316" t="str">
        <f>IF('FRONT PAGE'!$A$1="www.fly-logics.com",IF(SUM(K957:K967)=0," ",SUM(K957:K967)),0)</f>
        <v xml:space="preserve"> </v>
      </c>
      <c r="L968" s="317" t="str">
        <f>IF('FRONT PAGE'!$A$1="www.fly-logics.com",IF(SUM(L957:L967)=0," ",SUM(L957:L967)),0)</f>
        <v xml:space="preserve"> </v>
      </c>
      <c r="M968" s="316" t="str">
        <f>IF('FRONT PAGE'!$A$1="www.fly-logics.com",IF(SUM(M957:M967)=0," ",SUM(M957:M967)),0)</f>
        <v xml:space="preserve"> </v>
      </c>
      <c r="N968" s="317" t="str">
        <f>IF('FRONT PAGE'!$A$1="www.fly-logics.com",IF(SUM(N957:N967)=0," ",SUM(N957:N967)),0)</f>
        <v xml:space="preserve"> </v>
      </c>
      <c r="O968" s="316" t="str">
        <f>IF('FRONT PAGE'!$A$1="www.fly-logics.com",IF(SUM(O957:O967)=0," ",SUM(O957:O967)),0)</f>
        <v xml:space="preserve"> </v>
      </c>
      <c r="P968" s="317" t="str">
        <f>IF('FRONT PAGE'!$A$1="www.fly-logics.com",IF(SUM(P957:P967)=0," ",SUM(P957:P967)),0)</f>
        <v xml:space="preserve"> </v>
      </c>
      <c r="Q968" s="318" t="str">
        <f>IF('FRONT PAGE'!$A$1="www.fly-logics.com",IF(SUM(Q957:Q967)=0," ",SUM(Q957:Q967)),0)</f>
        <v xml:space="preserve"> </v>
      </c>
      <c r="R968" s="319"/>
      <c r="S968" s="315" t="str">
        <f>IF('FRONT PAGE'!$A$1="www.fly-logics.com",IF(SUM(S957:S967)=0," ",SUM(S957:S967)),0)</f>
        <v xml:space="preserve"> </v>
      </c>
      <c r="T968" s="316" t="str">
        <f>IF('FRONT PAGE'!$A$1="www.fly-logics.com",IF(SUM(T957:T967)=0," ",SUM(T957:T967)),0)</f>
        <v xml:space="preserve"> </v>
      </c>
      <c r="U968" s="316" t="str">
        <f>IF('FRONT PAGE'!$A$1="www.fly-logics.com",IF(SUM(U957:U967)=0," ",SUM(U957:U967)),0)</f>
        <v xml:space="preserve"> </v>
      </c>
      <c r="V968" s="318" t="str">
        <f>IF('FRONT PAGE'!$A$1="www.fly-logics.com",IF(SUM(V957:V967)=0," ",SUM(V957:V967)),0)</f>
        <v xml:space="preserve"> </v>
      </c>
      <c r="W968" s="315" t="str">
        <f>IF('FRONT PAGE'!$A$1="www.fly-logics.com",IF(SUM(W957:W967)=0," ",SUM(W957:W967)),0)</f>
        <v xml:space="preserve"> </v>
      </c>
      <c r="X968" s="316" t="str">
        <f>IF('FRONT PAGE'!$A$1="www.fly-logics.com",IF(SUM(X957:X967)=0," ",SUM(X957:X967)),0)</f>
        <v xml:space="preserve"> </v>
      </c>
      <c r="Y968" s="317" t="str">
        <f>IF('FRONT PAGE'!$A$1="www.fly-logics.com",IF(SUM(Y957:Y967)=0," ",SUM(Y957:Y967)),0)</f>
        <v xml:space="preserve"> </v>
      </c>
      <c r="Z968" s="316" t="str">
        <f>IF('FRONT PAGE'!$A$1="www.fly-logics.com",IF(SUM(Z957:Z967)=0," ",SUM(Z957:Z967)),0)</f>
        <v xml:space="preserve"> </v>
      </c>
      <c r="AA968" s="317" t="str">
        <f>IF('FRONT PAGE'!$A$1="www.fly-logics.com",IF(SUM(AA957:AA967)=0," ",SUM(AA957:AA967)),0)</f>
        <v xml:space="preserve"> </v>
      </c>
      <c r="AB968" s="318" t="str">
        <f>IF('FRONT PAGE'!$A$1="www.fly-logics.com",IF(SUM(AB957:AB967)=0," ",SUM(AB957:AB967)),0)</f>
        <v xml:space="preserve"> </v>
      </c>
      <c r="AC968" s="329" t="str">
        <f>IF('FRONT PAGE'!$A$1="www.fly-logics.com",IF(SUM(AC957:AC967)=0," ",SUM(AC957:AC967)),0)</f>
        <v xml:space="preserve"> </v>
      </c>
      <c r="AD968" s="321" t="str">
        <f>IF('FRONT PAGE'!$A$1="www.fly-logics.com",IF(SUM(AD957:AD967)=0," ",SUM(AD957:AD967)),0)</f>
        <v xml:space="preserve"> </v>
      </c>
      <c r="AE968" s="321" t="str">
        <f>IF('FRONT PAGE'!$A$1="www.fly-logics.com",IF(SUM(AE957:AE967)=0," ",SUM(AE957:AE967)),0)</f>
        <v xml:space="preserve"> </v>
      </c>
      <c r="AF968" s="322" t="str">
        <f>IF('FRONT PAGE'!$A$1="www.fly-logics.com",IF(SUM(AF957:AF967)=0," ",SUM(AF957:AF967)),0)</f>
        <v xml:space="preserve"> </v>
      </c>
      <c r="AG968" s="323" t="str">
        <f>IF('FRONT PAGE'!$A$1="www.fly-logics.com",IF(SUM(AG957:AG967)=0," ",SUM(AG957:AG967)),0)</f>
        <v xml:space="preserve"> </v>
      </c>
      <c r="AH968" s="520" t="str">
        <f>IF('FRONT PAGE'!$A$1="www.fly-logics.com","I certify that all the data in this
logbook are accurate",0)</f>
        <v>I certify that all the data in this
logbook are accurate</v>
      </c>
      <c r="AI968" s="521"/>
      <c r="AJ968" s="521"/>
      <c r="AK968" s="522"/>
      <c r="AL968" s="385"/>
      <c r="AM968" s="386"/>
      <c r="AN968" s="385"/>
      <c r="AT968" s="364" t="e">
        <f t="shared" si="913"/>
        <v>#N/A</v>
      </c>
      <c r="AU968" s="365" t="e">
        <f t="shared" si="914"/>
        <v>#N/A</v>
      </c>
      <c r="AV968" s="372" t="str">
        <f t="shared" ca="1" si="915"/>
        <v/>
      </c>
      <c r="AW968" s="364" t="e">
        <f t="shared" ca="1" si="916"/>
        <v>#N/A</v>
      </c>
      <c r="AX968" s="373" t="e">
        <f t="shared" ca="1" si="917"/>
        <v>#N/A</v>
      </c>
      <c r="AY968" s="98" t="e">
        <f t="shared" si="918"/>
        <v>#N/A</v>
      </c>
      <c r="AZ968" s="373" t="e">
        <f t="shared" si="919"/>
        <v>#N/A</v>
      </c>
      <c r="BA968" s="363"/>
      <c r="BC968" s="377"/>
    </row>
    <row r="969" spans="1:70" ht="26.25" customHeight="1" x14ac:dyDescent="0.2">
      <c r="A969" s="505">
        <f>AL953</f>
        <v>0</v>
      </c>
      <c r="B969" s="525"/>
      <c r="C969" s="525"/>
      <c r="D969" s="525"/>
      <c r="E969" s="526"/>
      <c r="F969" s="530" t="str">
        <f>IF('FRONT PAGE'!$A$1="www.fly-logics.com","TOTAL PREVIOUS LOGBOOK",0)</f>
        <v>TOTAL PREVIOUS LOGBOOK</v>
      </c>
      <c r="G969" s="531"/>
      <c r="H969" s="532"/>
      <c r="I969" s="333">
        <f>I956</f>
        <v>33.75</v>
      </c>
      <c r="J969" s="334">
        <f t="shared" ref="J969:Q969" si="920">J956</f>
        <v>33.75</v>
      </c>
      <c r="K969" s="335" t="str">
        <f t="shared" si="920"/>
        <v xml:space="preserve"> </v>
      </c>
      <c r="L969" s="336" t="str">
        <f t="shared" si="920"/>
        <v xml:space="preserve"> </v>
      </c>
      <c r="M969" s="335" t="str">
        <f t="shared" si="920"/>
        <v xml:space="preserve"> </v>
      </c>
      <c r="N969" s="336" t="str">
        <f t="shared" si="920"/>
        <v xml:space="preserve"> </v>
      </c>
      <c r="O969" s="335" t="str">
        <f t="shared" si="920"/>
        <v xml:space="preserve"> </v>
      </c>
      <c r="P969" s="336" t="str">
        <f t="shared" si="920"/>
        <v xml:space="preserve"> </v>
      </c>
      <c r="Q969" s="337" t="str">
        <f t="shared" si="920"/>
        <v xml:space="preserve"> </v>
      </c>
      <c r="R969" s="288">
        <v>10</v>
      </c>
      <c r="S969" s="331" t="str">
        <f>S956</f>
        <v xml:space="preserve"> </v>
      </c>
      <c r="T969" s="239">
        <f t="shared" ref="T969:AG969" si="921">T956</f>
        <v>13.75</v>
      </c>
      <c r="U969" s="239">
        <f t="shared" si="921"/>
        <v>20</v>
      </c>
      <c r="V969" s="240">
        <f t="shared" si="921"/>
        <v>5</v>
      </c>
      <c r="W969" s="241" t="str">
        <f t="shared" si="921"/>
        <v xml:space="preserve"> </v>
      </c>
      <c r="X969" s="239" t="str">
        <f t="shared" si="921"/>
        <v xml:space="preserve"> </v>
      </c>
      <c r="Y969" s="242">
        <f t="shared" si="921"/>
        <v>5</v>
      </c>
      <c r="Z969" s="239" t="str">
        <f t="shared" si="921"/>
        <v xml:space="preserve"> </v>
      </c>
      <c r="AA969" s="242">
        <f t="shared" si="921"/>
        <v>3.75</v>
      </c>
      <c r="AB969" s="240" t="str">
        <f t="shared" si="921"/>
        <v xml:space="preserve"> </v>
      </c>
      <c r="AC969" s="243">
        <f t="shared" si="921"/>
        <v>14</v>
      </c>
      <c r="AD969" s="244" t="str">
        <f t="shared" si="921"/>
        <v xml:space="preserve"> </v>
      </c>
      <c r="AE969" s="244">
        <f t="shared" si="921"/>
        <v>14</v>
      </c>
      <c r="AF969" s="245" t="str">
        <f t="shared" si="921"/>
        <v xml:space="preserve"> </v>
      </c>
      <c r="AG969" s="332">
        <f t="shared" si="921"/>
        <v>17</v>
      </c>
      <c r="AH969" s="507"/>
      <c r="AI969" s="508"/>
      <c r="AJ969" s="508"/>
      <c r="AK969" s="509"/>
      <c r="AL969" s="385"/>
      <c r="AM969" s="386"/>
      <c r="AN969" s="385"/>
      <c r="AT969" s="364" t="e">
        <f t="shared" si="913"/>
        <v>#N/A</v>
      </c>
      <c r="AU969" s="365" t="e">
        <f t="shared" si="914"/>
        <v>#N/A</v>
      </c>
      <c r="AV969" s="372" t="str">
        <f t="shared" ca="1" si="915"/>
        <v/>
      </c>
      <c r="AW969" s="364" t="e">
        <f t="shared" ca="1" si="916"/>
        <v>#N/A</v>
      </c>
      <c r="AX969" s="373" t="e">
        <f t="shared" ca="1" si="917"/>
        <v>#N/A</v>
      </c>
      <c r="AY969" s="98" t="e">
        <f t="shared" si="918"/>
        <v>#N/A</v>
      </c>
      <c r="AZ969" s="373" t="e">
        <f t="shared" si="919"/>
        <v>#N/A</v>
      </c>
      <c r="BA969" s="363"/>
      <c r="BC969" s="377"/>
    </row>
    <row r="970" spans="1:70" ht="26.25" customHeight="1" thickBot="1" x14ac:dyDescent="0.25">
      <c r="A970" s="506"/>
      <c r="B970" s="512" t="str">
        <f>IF('FRONT PAGE'!$A$1="www.fly-logics.com","Authority certifying flight hours 
STAMP &amp; SIGNATURE",0)</f>
        <v>Authority certifying flight hours 
STAMP &amp; SIGNATURE</v>
      </c>
      <c r="C970" s="512"/>
      <c r="D970" s="512"/>
      <c r="E970" s="513"/>
      <c r="F970" s="533" t="str">
        <f>IF('FRONT PAGE'!$A$1="www.fly-logics.com","TOTAL TO DATE",0)</f>
        <v>TOTAL TO DATE</v>
      </c>
      <c r="G970" s="534"/>
      <c r="H970" s="535"/>
      <c r="I970" s="32">
        <f t="shared" ref="I970:Q970" si="922">IF(SUM(I968:I969)=0," ",SUM(I968:I969))</f>
        <v>33.75</v>
      </c>
      <c r="J970" s="27">
        <f t="shared" si="922"/>
        <v>33.75</v>
      </c>
      <c r="K970" s="24" t="str">
        <f t="shared" si="922"/>
        <v xml:space="preserve"> </v>
      </c>
      <c r="L970" s="25" t="str">
        <f t="shared" si="922"/>
        <v xml:space="preserve"> </v>
      </c>
      <c r="M970" s="24" t="str">
        <f t="shared" si="922"/>
        <v xml:space="preserve"> </v>
      </c>
      <c r="N970" s="25" t="str">
        <f t="shared" si="922"/>
        <v xml:space="preserve"> </v>
      </c>
      <c r="O970" s="24" t="str">
        <f t="shared" si="922"/>
        <v xml:space="preserve"> </v>
      </c>
      <c r="P970" s="25" t="str">
        <f t="shared" si="922"/>
        <v xml:space="preserve"> </v>
      </c>
      <c r="Q970" s="26" t="str">
        <f t="shared" si="922"/>
        <v xml:space="preserve"> </v>
      </c>
      <c r="R970" s="289"/>
      <c r="S970" s="27" t="str">
        <f t="shared" ref="S970:AG970" si="923">IF(SUM(S968:S969)=0," ",SUM(S968:S969))</f>
        <v xml:space="preserve"> </v>
      </c>
      <c r="T970" s="24">
        <f t="shared" si="923"/>
        <v>13.75</v>
      </c>
      <c r="U970" s="24">
        <f t="shared" si="923"/>
        <v>20</v>
      </c>
      <c r="V970" s="26">
        <f t="shared" si="923"/>
        <v>5</v>
      </c>
      <c r="W970" s="27" t="str">
        <f t="shared" si="923"/>
        <v xml:space="preserve"> </v>
      </c>
      <c r="X970" s="24" t="str">
        <f t="shared" si="923"/>
        <v xml:space="preserve"> </v>
      </c>
      <c r="Y970" s="25">
        <f t="shared" si="923"/>
        <v>5</v>
      </c>
      <c r="Z970" s="24" t="str">
        <f t="shared" si="923"/>
        <v xml:space="preserve"> </v>
      </c>
      <c r="AA970" s="25">
        <f t="shared" si="923"/>
        <v>3.75</v>
      </c>
      <c r="AB970" s="26" t="str">
        <f t="shared" si="923"/>
        <v xml:space="preserve"> </v>
      </c>
      <c r="AC970" s="30">
        <f t="shared" si="923"/>
        <v>14</v>
      </c>
      <c r="AD970" s="28" t="str">
        <f t="shared" si="923"/>
        <v xml:space="preserve"> </v>
      </c>
      <c r="AE970" s="28">
        <f t="shared" si="923"/>
        <v>14</v>
      </c>
      <c r="AF970" s="31" t="str">
        <f t="shared" si="923"/>
        <v xml:space="preserve"> </v>
      </c>
      <c r="AG970" s="33">
        <f t="shared" si="923"/>
        <v>17</v>
      </c>
      <c r="AH970" s="514" t="str">
        <f>IF('FRONT PAGE'!$A$1="www.fly-logics.com","_____________________________
PILOT SIGNATURE",0)</f>
        <v>_____________________________
PILOT SIGNATURE</v>
      </c>
      <c r="AI970" s="515"/>
      <c r="AJ970" s="515"/>
      <c r="AK970" s="330">
        <f>A968</f>
        <v>69</v>
      </c>
      <c r="AL970" s="387"/>
      <c r="AM970" s="388"/>
      <c r="AN970" s="387"/>
      <c r="AT970" s="364" t="e">
        <f t="shared" si="913"/>
        <v>#N/A</v>
      </c>
      <c r="AU970" s="365" t="e">
        <f t="shared" si="914"/>
        <v>#N/A</v>
      </c>
      <c r="AV970" s="372" t="str">
        <f t="shared" ca="1" si="915"/>
        <v/>
      </c>
      <c r="AW970" s="364" t="e">
        <f t="shared" ca="1" si="916"/>
        <v>#N/A</v>
      </c>
      <c r="AX970" s="373" t="e">
        <f t="shared" ca="1" si="917"/>
        <v>#N/A</v>
      </c>
      <c r="AY970" s="98" t="e">
        <f t="shared" si="918"/>
        <v>#N/A</v>
      </c>
      <c r="AZ970" s="373" t="e">
        <f t="shared" si="919"/>
        <v>#N/A</v>
      </c>
      <c r="BA970" s="363"/>
      <c r="BC970" s="377"/>
    </row>
    <row r="971" spans="1:70" s="50" customFormat="1" ht="27.75" customHeight="1" x14ac:dyDescent="0.2">
      <c r="A971" s="29">
        <f>A966+1</f>
        <v>691</v>
      </c>
      <c r="B971" s="39"/>
      <c r="C971" s="40"/>
      <c r="D971" s="41"/>
      <c r="E971" s="42"/>
      <c r="F971" s="43"/>
      <c r="G971" s="44"/>
      <c r="H971" s="45"/>
      <c r="I971" s="281"/>
      <c r="J971" s="277"/>
      <c r="K971" s="278"/>
      <c r="L971" s="279"/>
      <c r="M971" s="278"/>
      <c r="N971" s="279"/>
      <c r="O971" s="278"/>
      <c r="P971" s="279"/>
      <c r="Q971" s="150"/>
      <c r="R971" s="285"/>
      <c r="S971" s="46"/>
      <c r="T971" s="47"/>
      <c r="U971" s="47"/>
      <c r="V971" s="48"/>
      <c r="W971" s="293"/>
      <c r="X971" s="278"/>
      <c r="Y971" s="279"/>
      <c r="Z971" s="278"/>
      <c r="AA971" s="279"/>
      <c r="AB971" s="150"/>
      <c r="AC971" s="282"/>
      <c r="AD971" s="283"/>
      <c r="AE971" s="283"/>
      <c r="AF971" s="284"/>
      <c r="AG971" s="49"/>
      <c r="AH971" s="48"/>
      <c r="AI971" s="516"/>
      <c r="AJ971" s="516"/>
      <c r="AK971" s="517"/>
      <c r="AL971" s="100"/>
      <c r="AM971" s="382" t="str">
        <f t="shared" ref="AM971:AM980" si="924">IF(B971=0," ",TEXT(B971,"MMM"))</f>
        <v xml:space="preserve"> </v>
      </c>
      <c r="AN971" s="95" t="str">
        <f t="shared" ref="AN971:AN980" si="925">IF(B971=0," ",YEAR(B971))</f>
        <v xml:space="preserve"> </v>
      </c>
      <c r="AO971" s="365"/>
      <c r="AP971" s="365"/>
      <c r="AQ971" s="256"/>
      <c r="AR971" s="365"/>
      <c r="AS971" s="365"/>
      <c r="AT971" s="364" t="e">
        <f t="shared" si="913"/>
        <v>#N/A</v>
      </c>
      <c r="AU971" s="365" t="e">
        <f t="shared" si="914"/>
        <v>#N/A</v>
      </c>
      <c r="AV971" s="372" t="str">
        <f t="shared" ca="1" si="915"/>
        <v/>
      </c>
      <c r="AW971" s="364" t="e">
        <f t="shared" ca="1" si="916"/>
        <v>#N/A</v>
      </c>
      <c r="AX971" s="373" t="e">
        <f t="shared" ca="1" si="917"/>
        <v>#N/A</v>
      </c>
      <c r="AY971" s="98" t="e">
        <f t="shared" si="918"/>
        <v>#N/A</v>
      </c>
      <c r="AZ971" s="373" t="e">
        <f t="shared" si="919"/>
        <v>#N/A</v>
      </c>
      <c r="BA971" s="363"/>
      <c r="BB971" s="365"/>
      <c r="BC971" s="377"/>
      <c r="BD971" s="365"/>
      <c r="BE971" s="365"/>
      <c r="BF971" s="365"/>
      <c r="BG971" s="365"/>
      <c r="BH971" s="365"/>
      <c r="BI971" s="365"/>
      <c r="BJ971" s="365"/>
      <c r="BK971" s="365"/>
      <c r="BL971" s="376"/>
      <c r="BM971" s="376"/>
      <c r="BN971" s="260"/>
      <c r="BO971" s="260"/>
      <c r="BP971" s="260"/>
      <c r="BQ971" s="263"/>
      <c r="BR971" s="263"/>
    </row>
    <row r="972" spans="1:70" s="50" customFormat="1" ht="27.75" customHeight="1" x14ac:dyDescent="0.2">
      <c r="A972" s="22">
        <f>A971+1</f>
        <v>692</v>
      </c>
      <c r="B972" s="51"/>
      <c r="C972" s="52"/>
      <c r="D972" s="53"/>
      <c r="E972" s="54"/>
      <c r="F972" s="55"/>
      <c r="G972" s="56"/>
      <c r="H972" s="57"/>
      <c r="I972" s="275"/>
      <c r="J972" s="58"/>
      <c r="K972" s="59"/>
      <c r="L972" s="60"/>
      <c r="M972" s="59"/>
      <c r="N972" s="60"/>
      <c r="O972" s="59"/>
      <c r="P972" s="60"/>
      <c r="Q972" s="61"/>
      <c r="R972" s="286"/>
      <c r="S972" s="58"/>
      <c r="T972" s="59"/>
      <c r="U972" s="59"/>
      <c r="V972" s="61"/>
      <c r="W972" s="294"/>
      <c r="X972" s="59"/>
      <c r="Y972" s="60"/>
      <c r="Z972" s="59"/>
      <c r="AA972" s="60"/>
      <c r="AB972" s="61"/>
      <c r="AC972" s="62"/>
      <c r="AD972" s="63"/>
      <c r="AE972" s="63"/>
      <c r="AF972" s="64"/>
      <c r="AG972" s="65"/>
      <c r="AH972" s="61"/>
      <c r="AI972" s="510"/>
      <c r="AJ972" s="510"/>
      <c r="AK972" s="511"/>
      <c r="AL972" s="100"/>
      <c r="AM972" s="382" t="str">
        <f t="shared" si="924"/>
        <v xml:space="preserve"> </v>
      </c>
      <c r="AN972" s="95" t="str">
        <f t="shared" si="925"/>
        <v xml:space="preserve"> </v>
      </c>
      <c r="AO972" s="365"/>
      <c r="AP972" s="365"/>
      <c r="AQ972" s="256"/>
      <c r="AR972" s="365"/>
      <c r="AS972" s="365"/>
      <c r="AT972" s="364" t="e">
        <f t="shared" si="913"/>
        <v>#N/A</v>
      </c>
      <c r="AU972" s="365" t="e">
        <f t="shared" si="914"/>
        <v>#N/A</v>
      </c>
      <c r="AV972" s="372" t="str">
        <f t="shared" ca="1" si="915"/>
        <v/>
      </c>
      <c r="AW972" s="364" t="e">
        <f t="shared" ca="1" si="916"/>
        <v>#N/A</v>
      </c>
      <c r="AX972" s="373" t="e">
        <f t="shared" ca="1" si="917"/>
        <v>#N/A</v>
      </c>
      <c r="AY972" s="98" t="e">
        <f t="shared" si="918"/>
        <v>#N/A</v>
      </c>
      <c r="AZ972" s="373" t="e">
        <f t="shared" si="919"/>
        <v>#N/A</v>
      </c>
      <c r="BA972" s="363"/>
      <c r="BB972" s="365"/>
      <c r="BC972" s="377"/>
      <c r="BD972" s="365"/>
      <c r="BE972" s="365"/>
      <c r="BF972" s="365"/>
      <c r="BG972" s="365"/>
      <c r="BH972" s="365"/>
      <c r="BI972" s="365"/>
      <c r="BJ972" s="365"/>
      <c r="BK972" s="365"/>
      <c r="BL972" s="376"/>
      <c r="BM972" s="376"/>
      <c r="BN972" s="260"/>
      <c r="BO972" s="260"/>
      <c r="BP972" s="260"/>
      <c r="BQ972" s="263"/>
      <c r="BR972" s="263"/>
    </row>
    <row r="973" spans="1:70" s="50" customFormat="1" ht="27.75" customHeight="1" x14ac:dyDescent="0.2">
      <c r="A973" s="22">
        <f t="shared" ref="A973:A980" si="926">A972+1</f>
        <v>693</v>
      </c>
      <c r="B973" s="51"/>
      <c r="C973" s="52"/>
      <c r="D973" s="53"/>
      <c r="E973" s="54"/>
      <c r="F973" s="55"/>
      <c r="G973" s="56"/>
      <c r="H973" s="57"/>
      <c r="I973" s="275"/>
      <c r="J973" s="58"/>
      <c r="K973" s="59"/>
      <c r="L973" s="60"/>
      <c r="M973" s="59"/>
      <c r="N973" s="60"/>
      <c r="O973" s="59"/>
      <c r="P973" s="60"/>
      <c r="Q973" s="61"/>
      <c r="R973" s="286"/>
      <c r="S973" s="58"/>
      <c r="T973" s="59"/>
      <c r="U973" s="59"/>
      <c r="V973" s="61"/>
      <c r="W973" s="294"/>
      <c r="X973" s="59"/>
      <c r="Y973" s="60"/>
      <c r="Z973" s="59"/>
      <c r="AA973" s="60"/>
      <c r="AB973" s="61"/>
      <c r="AC973" s="62"/>
      <c r="AD973" s="63"/>
      <c r="AE973" s="63"/>
      <c r="AF973" s="64"/>
      <c r="AG973" s="65"/>
      <c r="AH973" s="61"/>
      <c r="AI973" s="510"/>
      <c r="AJ973" s="510"/>
      <c r="AK973" s="511"/>
      <c r="AL973" s="100"/>
      <c r="AM973" s="382" t="str">
        <f t="shared" si="924"/>
        <v xml:space="preserve"> </v>
      </c>
      <c r="AN973" s="95" t="str">
        <f t="shared" si="925"/>
        <v xml:space="preserve"> </v>
      </c>
      <c r="AO973" s="365"/>
      <c r="AP973" s="365"/>
      <c r="AQ973" s="256"/>
      <c r="AR973" s="365"/>
      <c r="AS973" s="365"/>
      <c r="AT973" s="364" t="e">
        <f t="shared" si="913"/>
        <v>#N/A</v>
      </c>
      <c r="AU973" s="365" t="e">
        <f t="shared" si="914"/>
        <v>#N/A</v>
      </c>
      <c r="AV973" s="372" t="str">
        <f t="shared" ca="1" si="915"/>
        <v/>
      </c>
      <c r="AW973" s="364" t="e">
        <f t="shared" ca="1" si="916"/>
        <v>#N/A</v>
      </c>
      <c r="AX973" s="373" t="e">
        <f t="shared" ca="1" si="917"/>
        <v>#N/A</v>
      </c>
      <c r="AY973" s="98" t="e">
        <f t="shared" si="918"/>
        <v>#N/A</v>
      </c>
      <c r="AZ973" s="373" t="e">
        <f t="shared" si="919"/>
        <v>#N/A</v>
      </c>
      <c r="BA973" s="363"/>
      <c r="BB973" s="365"/>
      <c r="BC973" s="377"/>
      <c r="BD973" s="365"/>
      <c r="BE973" s="365"/>
      <c r="BF973" s="365"/>
      <c r="BG973" s="365"/>
      <c r="BH973" s="365"/>
      <c r="BI973" s="365"/>
      <c r="BJ973" s="365"/>
      <c r="BK973" s="365"/>
      <c r="BL973" s="376"/>
      <c r="BM973" s="376"/>
      <c r="BN973" s="260"/>
      <c r="BO973" s="260"/>
      <c r="BP973" s="260"/>
      <c r="BQ973" s="263"/>
      <c r="BR973" s="263"/>
    </row>
    <row r="974" spans="1:70" s="50" customFormat="1" ht="27.75" customHeight="1" x14ac:dyDescent="0.2">
      <c r="A974" s="22">
        <f t="shared" si="926"/>
        <v>694</v>
      </c>
      <c r="B974" s="51"/>
      <c r="C974" s="52"/>
      <c r="D974" s="53"/>
      <c r="E974" s="54"/>
      <c r="F974" s="55"/>
      <c r="G974" s="56"/>
      <c r="H974" s="57"/>
      <c r="I974" s="275"/>
      <c r="J974" s="58"/>
      <c r="K974" s="59"/>
      <c r="L974" s="60"/>
      <c r="M974" s="59"/>
      <c r="N974" s="60"/>
      <c r="O974" s="59"/>
      <c r="P974" s="60"/>
      <c r="Q974" s="61"/>
      <c r="R974" s="286"/>
      <c r="S974" s="58"/>
      <c r="T974" s="59"/>
      <c r="U974" s="59"/>
      <c r="V974" s="61"/>
      <c r="W974" s="294"/>
      <c r="X974" s="59"/>
      <c r="Y974" s="60"/>
      <c r="Z974" s="59"/>
      <c r="AA974" s="60"/>
      <c r="AB974" s="61"/>
      <c r="AC974" s="62"/>
      <c r="AD974" s="63"/>
      <c r="AE974" s="63"/>
      <c r="AF974" s="64"/>
      <c r="AG974" s="65"/>
      <c r="AH974" s="61"/>
      <c r="AI974" s="510"/>
      <c r="AJ974" s="510"/>
      <c r="AK974" s="511"/>
      <c r="AL974" s="100"/>
      <c r="AM974" s="382" t="str">
        <f t="shared" si="924"/>
        <v xml:space="preserve"> </v>
      </c>
      <c r="AN974" s="95" t="str">
        <f t="shared" si="925"/>
        <v xml:space="preserve"> </v>
      </c>
      <c r="AO974" s="365"/>
      <c r="AP974" s="365"/>
      <c r="AQ974" s="256"/>
      <c r="AR974" s="365"/>
      <c r="AS974" s="365"/>
      <c r="AT974" s="364" t="e">
        <f t="shared" si="913"/>
        <v>#N/A</v>
      </c>
      <c r="AU974" s="365" t="e">
        <f t="shared" si="914"/>
        <v>#N/A</v>
      </c>
      <c r="AV974" s="372" t="str">
        <f t="shared" ca="1" si="915"/>
        <v/>
      </c>
      <c r="AW974" s="364" t="e">
        <f t="shared" ca="1" si="916"/>
        <v>#N/A</v>
      </c>
      <c r="AX974" s="373" t="e">
        <f t="shared" ca="1" si="917"/>
        <v>#N/A</v>
      </c>
      <c r="AY974" s="98" t="e">
        <f t="shared" si="918"/>
        <v>#N/A</v>
      </c>
      <c r="AZ974" s="373" t="e">
        <f t="shared" si="919"/>
        <v>#N/A</v>
      </c>
      <c r="BA974" s="363"/>
      <c r="BB974" s="365"/>
      <c r="BC974" s="377"/>
      <c r="BD974" s="365"/>
      <c r="BE974" s="365"/>
      <c r="BF974" s="365"/>
      <c r="BG974" s="365"/>
      <c r="BH974" s="365"/>
      <c r="BI974" s="365"/>
      <c r="BJ974" s="365"/>
      <c r="BK974" s="365"/>
      <c r="BL974" s="376"/>
      <c r="BM974" s="376"/>
      <c r="BN974" s="260"/>
      <c r="BO974" s="260"/>
      <c r="BP974" s="260"/>
      <c r="BQ974" s="263"/>
      <c r="BR974" s="263"/>
    </row>
    <row r="975" spans="1:70" s="50" customFormat="1" ht="27.75" customHeight="1" x14ac:dyDescent="0.2">
      <c r="A975" s="22">
        <f t="shared" si="926"/>
        <v>695</v>
      </c>
      <c r="B975" s="51"/>
      <c r="C975" s="52"/>
      <c r="D975" s="53"/>
      <c r="E975" s="54"/>
      <c r="F975" s="55"/>
      <c r="G975" s="56"/>
      <c r="H975" s="57"/>
      <c r="I975" s="275"/>
      <c r="J975" s="58"/>
      <c r="K975" s="59"/>
      <c r="L975" s="60"/>
      <c r="M975" s="59"/>
      <c r="N975" s="60"/>
      <c r="O975" s="59"/>
      <c r="P975" s="60"/>
      <c r="Q975" s="61"/>
      <c r="R975" s="286"/>
      <c r="S975" s="58"/>
      <c r="T975" s="59"/>
      <c r="U975" s="59"/>
      <c r="V975" s="61"/>
      <c r="W975" s="294"/>
      <c r="X975" s="59"/>
      <c r="Y975" s="60"/>
      <c r="Z975" s="59"/>
      <c r="AA975" s="60"/>
      <c r="AB975" s="61"/>
      <c r="AC975" s="62"/>
      <c r="AD975" s="63"/>
      <c r="AE975" s="63"/>
      <c r="AF975" s="64"/>
      <c r="AG975" s="65"/>
      <c r="AH975" s="61"/>
      <c r="AI975" s="510"/>
      <c r="AJ975" s="510"/>
      <c r="AK975" s="511"/>
      <c r="AL975" s="100"/>
      <c r="AM975" s="382" t="str">
        <f t="shared" si="924"/>
        <v xml:space="preserve"> </v>
      </c>
      <c r="AN975" s="95" t="str">
        <f t="shared" si="925"/>
        <v xml:space="preserve"> </v>
      </c>
      <c r="AO975" s="365"/>
      <c r="AP975" s="365"/>
      <c r="AQ975" s="256"/>
      <c r="AR975" s="365"/>
      <c r="AS975" s="365"/>
      <c r="AT975" s="364" t="e">
        <f t="shared" ref="AT975:AT984" si="927">IF(ISBLANK($B1363),NA(),$B1363)</f>
        <v>#N/A</v>
      </c>
      <c r="AU975" s="365" t="e">
        <f t="shared" ref="AU975:AU984" si="928">IF(ISBLANK($I1363),NA(),$I1363)</f>
        <v>#N/A</v>
      </c>
      <c r="AV975" s="372" t="str">
        <f t="shared" ca="1" si="915"/>
        <v/>
      </c>
      <c r="AW975" s="364" t="e">
        <f t="shared" ca="1" si="916"/>
        <v>#N/A</v>
      </c>
      <c r="AX975" s="373" t="e">
        <f t="shared" ca="1" si="917"/>
        <v>#N/A</v>
      </c>
      <c r="AY975" s="98" t="e">
        <f>IF(S1363=0,NA(),S1363)</f>
        <v>#N/A</v>
      </c>
      <c r="AZ975" s="373" t="e">
        <f>IF(V1363=0,NA(),V1363)</f>
        <v>#N/A</v>
      </c>
      <c r="BA975" s="363"/>
      <c r="BB975" s="365"/>
      <c r="BC975" s="377"/>
      <c r="BD975" s="365"/>
      <c r="BE975" s="365"/>
      <c r="BF975" s="365"/>
      <c r="BG975" s="365"/>
      <c r="BH975" s="365"/>
      <c r="BI975" s="365"/>
      <c r="BJ975" s="365"/>
      <c r="BK975" s="365"/>
      <c r="BL975" s="376"/>
      <c r="BM975" s="376"/>
      <c r="BN975" s="260"/>
      <c r="BO975" s="260"/>
      <c r="BP975" s="260"/>
      <c r="BQ975" s="263"/>
      <c r="BR975" s="263"/>
    </row>
    <row r="976" spans="1:70" s="50" customFormat="1" ht="27.75" customHeight="1" x14ac:dyDescent="0.2">
      <c r="A976" s="22">
        <f t="shared" si="926"/>
        <v>696</v>
      </c>
      <c r="B976" s="51"/>
      <c r="C976" s="52"/>
      <c r="D976" s="53"/>
      <c r="E976" s="54"/>
      <c r="F976" s="55"/>
      <c r="G976" s="56"/>
      <c r="H976" s="57"/>
      <c r="I976" s="275"/>
      <c r="J976" s="58"/>
      <c r="K976" s="59"/>
      <c r="L976" s="60"/>
      <c r="M976" s="59"/>
      <c r="N976" s="60"/>
      <c r="O976" s="59"/>
      <c r="P976" s="60"/>
      <c r="Q976" s="61"/>
      <c r="R976" s="286"/>
      <c r="S976" s="58"/>
      <c r="T976" s="59"/>
      <c r="U976" s="59"/>
      <c r="V976" s="61"/>
      <c r="W976" s="294"/>
      <c r="X976" s="59"/>
      <c r="Y976" s="60"/>
      <c r="Z976" s="59"/>
      <c r="AA976" s="60"/>
      <c r="AB976" s="61"/>
      <c r="AC976" s="62"/>
      <c r="AD976" s="63"/>
      <c r="AE976" s="63"/>
      <c r="AF976" s="64"/>
      <c r="AG976" s="65"/>
      <c r="AH976" s="61"/>
      <c r="AI976" s="510"/>
      <c r="AJ976" s="510"/>
      <c r="AK976" s="511"/>
      <c r="AL976" s="100"/>
      <c r="AM976" s="382" t="str">
        <f t="shared" si="924"/>
        <v xml:space="preserve"> </v>
      </c>
      <c r="AN976" s="95" t="str">
        <f t="shared" si="925"/>
        <v xml:space="preserve"> </v>
      </c>
      <c r="AO976" s="365"/>
      <c r="AP976" s="365"/>
      <c r="AQ976" s="256"/>
      <c r="AR976" s="365"/>
      <c r="AS976" s="365"/>
      <c r="AT976" s="364" t="e">
        <f t="shared" si="927"/>
        <v>#N/A</v>
      </c>
      <c r="AU976" s="365" t="e">
        <f t="shared" si="928"/>
        <v>#N/A</v>
      </c>
      <c r="AV976" s="372" t="str">
        <f t="shared" ca="1" si="915"/>
        <v/>
      </c>
      <c r="AW976" s="364" t="e">
        <f t="shared" ca="1" si="916"/>
        <v>#N/A</v>
      </c>
      <c r="AX976" s="373" t="e">
        <f t="shared" ca="1" si="917"/>
        <v>#N/A</v>
      </c>
      <c r="AY976" s="98" t="e">
        <f t="shared" ref="AY976:AY984" si="929">IF(S1364=0,NA(),S1364)</f>
        <v>#N/A</v>
      </c>
      <c r="AZ976" s="373" t="e">
        <f t="shared" ref="AZ976:AZ984" si="930">IF(V1364=0,NA(),V1364)</f>
        <v>#N/A</v>
      </c>
      <c r="BA976" s="363"/>
      <c r="BB976" s="365"/>
      <c r="BC976" s="377"/>
      <c r="BD976" s="365"/>
      <c r="BE976" s="365"/>
      <c r="BF976" s="365"/>
      <c r="BG976" s="365"/>
      <c r="BH976" s="365"/>
      <c r="BI976" s="365"/>
      <c r="BJ976" s="365"/>
      <c r="BK976" s="365"/>
      <c r="BL976" s="376"/>
      <c r="BM976" s="376"/>
      <c r="BN976" s="260"/>
      <c r="BO976" s="260"/>
      <c r="BP976" s="260"/>
      <c r="BQ976" s="263"/>
      <c r="BR976" s="263"/>
    </row>
    <row r="977" spans="1:70" s="50" customFormat="1" ht="27.75" customHeight="1" x14ac:dyDescent="0.2">
      <c r="A977" s="22">
        <f>A976+1</f>
        <v>697</v>
      </c>
      <c r="B977" s="51"/>
      <c r="C977" s="52"/>
      <c r="D977" s="53"/>
      <c r="E977" s="54"/>
      <c r="F977" s="55"/>
      <c r="G977" s="56"/>
      <c r="H977" s="57"/>
      <c r="I977" s="275"/>
      <c r="J977" s="58"/>
      <c r="K977" s="59"/>
      <c r="L977" s="60"/>
      <c r="M977" s="59"/>
      <c r="N977" s="60"/>
      <c r="O977" s="59"/>
      <c r="P977" s="60"/>
      <c r="Q977" s="61"/>
      <c r="R977" s="286"/>
      <c r="S977" s="58"/>
      <c r="T977" s="59"/>
      <c r="U977" s="59"/>
      <c r="V977" s="61"/>
      <c r="W977" s="294"/>
      <c r="X977" s="59"/>
      <c r="Y977" s="60"/>
      <c r="Z977" s="59"/>
      <c r="AA977" s="60"/>
      <c r="AB977" s="61"/>
      <c r="AC977" s="62"/>
      <c r="AD977" s="63"/>
      <c r="AE977" s="63"/>
      <c r="AF977" s="64"/>
      <c r="AG977" s="65"/>
      <c r="AH977" s="61"/>
      <c r="AI977" s="510"/>
      <c r="AJ977" s="510"/>
      <c r="AK977" s="511"/>
      <c r="AL977" s="100"/>
      <c r="AM977" s="382" t="str">
        <f t="shared" si="924"/>
        <v xml:space="preserve"> </v>
      </c>
      <c r="AN977" s="95" t="str">
        <f t="shared" si="925"/>
        <v xml:space="preserve"> </v>
      </c>
      <c r="AO977" s="365"/>
      <c r="AP977" s="365"/>
      <c r="AQ977" s="256"/>
      <c r="AR977" s="365"/>
      <c r="AS977" s="365"/>
      <c r="AT977" s="364" t="e">
        <f t="shared" si="927"/>
        <v>#N/A</v>
      </c>
      <c r="AU977" s="365" t="e">
        <f t="shared" si="928"/>
        <v>#N/A</v>
      </c>
      <c r="AV977" s="372" t="str">
        <f t="shared" ca="1" si="915"/>
        <v/>
      </c>
      <c r="AW977" s="364" t="e">
        <f t="shared" ca="1" si="916"/>
        <v>#N/A</v>
      </c>
      <c r="AX977" s="373" t="e">
        <f t="shared" ca="1" si="917"/>
        <v>#N/A</v>
      </c>
      <c r="AY977" s="98" t="e">
        <f t="shared" si="929"/>
        <v>#N/A</v>
      </c>
      <c r="AZ977" s="373" t="e">
        <f t="shared" si="930"/>
        <v>#N/A</v>
      </c>
      <c r="BA977" s="363"/>
      <c r="BB977" s="365"/>
      <c r="BC977" s="377"/>
      <c r="BD977" s="365"/>
      <c r="BE977" s="365"/>
      <c r="BF977" s="365"/>
      <c r="BG977" s="365"/>
      <c r="BH977" s="365"/>
      <c r="BI977" s="365"/>
      <c r="BJ977" s="365"/>
      <c r="BK977" s="365"/>
      <c r="BL977" s="376"/>
      <c r="BM977" s="376"/>
      <c r="BN977" s="260"/>
      <c r="BO977" s="260"/>
      <c r="BP977" s="260"/>
      <c r="BQ977" s="263"/>
      <c r="BR977" s="263"/>
    </row>
    <row r="978" spans="1:70" s="50" customFormat="1" ht="27.75" customHeight="1" x14ac:dyDescent="0.2">
      <c r="A978" s="22">
        <f t="shared" si="926"/>
        <v>698</v>
      </c>
      <c r="B978" s="51"/>
      <c r="C978" s="52"/>
      <c r="D978" s="53"/>
      <c r="E978" s="54"/>
      <c r="F978" s="55"/>
      <c r="G978" s="56"/>
      <c r="H978" s="57"/>
      <c r="I978" s="275"/>
      <c r="J978" s="58"/>
      <c r="K978" s="59"/>
      <c r="L978" s="60"/>
      <c r="M978" s="59"/>
      <c r="N978" s="60"/>
      <c r="O978" s="59"/>
      <c r="P978" s="60"/>
      <c r="Q978" s="61"/>
      <c r="R978" s="286"/>
      <c r="S978" s="58"/>
      <c r="T978" s="59"/>
      <c r="U978" s="59"/>
      <c r="V978" s="61"/>
      <c r="W978" s="294"/>
      <c r="X978" s="59"/>
      <c r="Y978" s="60"/>
      <c r="Z978" s="59"/>
      <c r="AA978" s="60"/>
      <c r="AB978" s="61"/>
      <c r="AC978" s="62"/>
      <c r="AD978" s="63"/>
      <c r="AE978" s="63"/>
      <c r="AF978" s="64"/>
      <c r="AG978" s="65"/>
      <c r="AH978" s="61"/>
      <c r="AI978" s="510"/>
      <c r="AJ978" s="510"/>
      <c r="AK978" s="511"/>
      <c r="AL978" s="100"/>
      <c r="AM978" s="382" t="str">
        <f t="shared" si="924"/>
        <v xml:space="preserve"> </v>
      </c>
      <c r="AN978" s="95" t="str">
        <f t="shared" si="925"/>
        <v xml:space="preserve"> </v>
      </c>
      <c r="AO978" s="365"/>
      <c r="AP978" s="365"/>
      <c r="AQ978" s="256"/>
      <c r="AR978" s="365"/>
      <c r="AS978" s="365"/>
      <c r="AT978" s="364" t="e">
        <f t="shared" si="927"/>
        <v>#N/A</v>
      </c>
      <c r="AU978" s="365" t="e">
        <f t="shared" si="928"/>
        <v>#N/A</v>
      </c>
      <c r="AV978" s="372" t="str">
        <f t="shared" ca="1" si="915"/>
        <v/>
      </c>
      <c r="AW978" s="364" t="e">
        <f t="shared" ca="1" si="916"/>
        <v>#N/A</v>
      </c>
      <c r="AX978" s="373" t="e">
        <f t="shared" ca="1" si="917"/>
        <v>#N/A</v>
      </c>
      <c r="AY978" s="98" t="e">
        <f t="shared" si="929"/>
        <v>#N/A</v>
      </c>
      <c r="AZ978" s="373" t="e">
        <f t="shared" si="930"/>
        <v>#N/A</v>
      </c>
      <c r="BA978" s="363"/>
      <c r="BB978" s="365"/>
      <c r="BC978" s="377"/>
      <c r="BD978" s="365"/>
      <c r="BE978" s="365"/>
      <c r="BF978" s="365"/>
      <c r="BG978" s="365"/>
      <c r="BH978" s="365"/>
      <c r="BI978" s="365"/>
      <c r="BJ978" s="365"/>
      <c r="BK978" s="365"/>
      <c r="BL978" s="376"/>
      <c r="BM978" s="376"/>
      <c r="BN978" s="260"/>
      <c r="BO978" s="260"/>
      <c r="BP978" s="260"/>
      <c r="BQ978" s="263"/>
      <c r="BR978" s="263"/>
    </row>
    <row r="979" spans="1:70" s="50" customFormat="1" ht="27.75" customHeight="1" x14ac:dyDescent="0.2">
      <c r="A979" s="22">
        <f t="shared" si="926"/>
        <v>699</v>
      </c>
      <c r="B979" s="51"/>
      <c r="C979" s="52"/>
      <c r="D979" s="53"/>
      <c r="E979" s="54"/>
      <c r="F979" s="55"/>
      <c r="G979" s="56"/>
      <c r="H979" s="57"/>
      <c r="I979" s="275"/>
      <c r="J979" s="58"/>
      <c r="K979" s="59"/>
      <c r="L979" s="60"/>
      <c r="M979" s="59"/>
      <c r="N979" s="60"/>
      <c r="O979" s="59"/>
      <c r="P979" s="60"/>
      <c r="Q979" s="61"/>
      <c r="R979" s="286"/>
      <c r="S979" s="58"/>
      <c r="T979" s="59"/>
      <c r="U979" s="59"/>
      <c r="V979" s="61"/>
      <c r="W979" s="294"/>
      <c r="X979" s="59"/>
      <c r="Y979" s="60"/>
      <c r="Z979" s="59"/>
      <c r="AA979" s="60"/>
      <c r="AB979" s="61"/>
      <c r="AC979" s="62"/>
      <c r="AD979" s="63"/>
      <c r="AE979" s="63"/>
      <c r="AF979" s="64"/>
      <c r="AG979" s="65"/>
      <c r="AH979" s="61"/>
      <c r="AI979" s="510"/>
      <c r="AJ979" s="510"/>
      <c r="AK979" s="511"/>
      <c r="AL979" s="100"/>
      <c r="AM979" s="382" t="str">
        <f t="shared" si="924"/>
        <v xml:space="preserve"> </v>
      </c>
      <c r="AN979" s="95" t="str">
        <f t="shared" si="925"/>
        <v xml:space="preserve"> </v>
      </c>
      <c r="AO979" s="365"/>
      <c r="AP979" s="365"/>
      <c r="AQ979" s="256"/>
      <c r="AR979" s="365"/>
      <c r="AS979" s="365"/>
      <c r="AT979" s="364" t="e">
        <f t="shared" si="927"/>
        <v>#N/A</v>
      </c>
      <c r="AU979" s="365" t="e">
        <f t="shared" si="928"/>
        <v>#N/A</v>
      </c>
      <c r="AV979" s="372" t="str">
        <f t="shared" ca="1" si="915"/>
        <v/>
      </c>
      <c r="AW979" s="364" t="e">
        <f t="shared" ca="1" si="916"/>
        <v>#N/A</v>
      </c>
      <c r="AX979" s="373" t="e">
        <f t="shared" ca="1" si="917"/>
        <v>#N/A</v>
      </c>
      <c r="AY979" s="98" t="e">
        <f t="shared" si="929"/>
        <v>#N/A</v>
      </c>
      <c r="AZ979" s="373" t="e">
        <f t="shared" si="930"/>
        <v>#N/A</v>
      </c>
      <c r="BA979" s="365"/>
      <c r="BB979" s="365"/>
      <c r="BC979" s="377"/>
      <c r="BD979" s="365"/>
      <c r="BE979" s="365"/>
      <c r="BF979" s="365"/>
      <c r="BG979" s="365"/>
      <c r="BH979" s="365"/>
      <c r="BI979" s="365"/>
      <c r="BJ979" s="365"/>
      <c r="BK979" s="365"/>
      <c r="BL979" s="376"/>
      <c r="BM979" s="376"/>
      <c r="BN979" s="260"/>
      <c r="BO979" s="260"/>
      <c r="BP979" s="260"/>
      <c r="BQ979" s="263"/>
      <c r="BR979" s="263"/>
    </row>
    <row r="980" spans="1:70" s="50" customFormat="1" ht="27.75" customHeight="1" thickBot="1" x14ac:dyDescent="0.25">
      <c r="A980" s="23">
        <f t="shared" si="926"/>
        <v>700</v>
      </c>
      <c r="B980" s="66"/>
      <c r="C980" s="67"/>
      <c r="D980" s="68"/>
      <c r="E980" s="69"/>
      <c r="F980" s="70"/>
      <c r="G980" s="71"/>
      <c r="H980" s="72"/>
      <c r="I980" s="276"/>
      <c r="J980" s="73"/>
      <c r="K980" s="74"/>
      <c r="L980" s="75"/>
      <c r="M980" s="74"/>
      <c r="N980" s="75"/>
      <c r="O980" s="74"/>
      <c r="P980" s="75"/>
      <c r="Q980" s="76"/>
      <c r="R980" s="287"/>
      <c r="S980" s="73"/>
      <c r="T980" s="74"/>
      <c r="U980" s="74"/>
      <c r="V980" s="76"/>
      <c r="W980" s="295"/>
      <c r="X980" s="74"/>
      <c r="Y980" s="75"/>
      <c r="Z980" s="74"/>
      <c r="AA980" s="75"/>
      <c r="AB980" s="76"/>
      <c r="AC980" s="77"/>
      <c r="AD980" s="78"/>
      <c r="AE980" s="78"/>
      <c r="AF980" s="79"/>
      <c r="AG980" s="80"/>
      <c r="AH980" s="76"/>
      <c r="AI980" s="518"/>
      <c r="AJ980" s="518"/>
      <c r="AK980" s="519"/>
      <c r="AL980" s="100"/>
      <c r="AM980" s="382" t="str">
        <f t="shared" si="924"/>
        <v xml:space="preserve"> </v>
      </c>
      <c r="AN980" s="95" t="str">
        <f t="shared" si="925"/>
        <v xml:space="preserve"> </v>
      </c>
      <c r="AO980" s="365"/>
      <c r="AP980" s="365"/>
      <c r="AQ980" s="256"/>
      <c r="AR980" s="365"/>
      <c r="AS980" s="365"/>
      <c r="AT980" s="364" t="e">
        <f t="shared" si="927"/>
        <v>#N/A</v>
      </c>
      <c r="AU980" s="365" t="e">
        <f t="shared" si="928"/>
        <v>#N/A</v>
      </c>
      <c r="AV980" s="372" t="str">
        <f t="shared" ca="1" si="915"/>
        <v/>
      </c>
      <c r="AW980" s="364" t="e">
        <f t="shared" ca="1" si="916"/>
        <v>#N/A</v>
      </c>
      <c r="AX980" s="373" t="e">
        <f t="shared" ca="1" si="917"/>
        <v>#N/A</v>
      </c>
      <c r="AY980" s="98" t="e">
        <f t="shared" si="929"/>
        <v>#N/A</v>
      </c>
      <c r="AZ980" s="373" t="e">
        <f t="shared" si="930"/>
        <v>#N/A</v>
      </c>
      <c r="BA980" s="365"/>
      <c r="BB980" s="365"/>
      <c r="BC980" s="377"/>
      <c r="BD980" s="365"/>
      <c r="BE980" s="365"/>
      <c r="BF980" s="365"/>
      <c r="BG980" s="365"/>
      <c r="BH980" s="365"/>
      <c r="BI980" s="365"/>
      <c r="BJ980" s="365"/>
      <c r="BK980" s="365"/>
      <c r="BL980" s="376"/>
      <c r="BM980" s="376"/>
      <c r="BN980" s="260"/>
      <c r="BO980" s="260"/>
      <c r="BP980" s="260"/>
      <c r="BQ980" s="263"/>
      <c r="BR980" s="263"/>
    </row>
    <row r="981" spans="1:70" ht="4.5" customHeight="1" thickBot="1" x14ac:dyDescent="0.25">
      <c r="A981" s="91">
        <f>AK984</f>
        <v>70</v>
      </c>
      <c r="B981" s="235"/>
      <c r="C981" s="235"/>
      <c r="D981" s="235"/>
      <c r="E981" s="235"/>
      <c r="F981" s="235"/>
      <c r="G981" s="235"/>
      <c r="H981" s="235"/>
      <c r="I981" s="235"/>
      <c r="J981" s="280"/>
      <c r="K981" s="280"/>
      <c r="L981" s="280"/>
      <c r="M981" s="280"/>
      <c r="N981" s="280"/>
      <c r="O981" s="280"/>
      <c r="P981" s="280"/>
      <c r="Q981" s="280"/>
      <c r="R981" s="280"/>
      <c r="S981" s="292"/>
      <c r="T981" s="292"/>
      <c r="U981" s="292"/>
      <c r="V981" s="292"/>
      <c r="W981" s="292"/>
      <c r="X981" s="292"/>
      <c r="Y981" s="292"/>
      <c r="Z981" s="292"/>
      <c r="AA981" s="292"/>
      <c r="AB981" s="292"/>
      <c r="AC981" s="292"/>
      <c r="AD981" s="236"/>
      <c r="AE981" s="237"/>
      <c r="AF981" s="236"/>
      <c r="AG981" s="238"/>
      <c r="AH981" s="536"/>
      <c r="AI981" s="537"/>
      <c r="AJ981" s="537"/>
      <c r="AK981" s="537"/>
      <c r="AL981" s="383"/>
      <c r="AM981" s="384"/>
      <c r="AN981" s="383"/>
      <c r="AT981" s="364" t="e">
        <f t="shared" si="927"/>
        <v>#N/A</v>
      </c>
      <c r="AU981" s="365" t="e">
        <f t="shared" si="928"/>
        <v>#N/A</v>
      </c>
      <c r="AV981" s="372" t="str">
        <f t="shared" ca="1" si="915"/>
        <v/>
      </c>
      <c r="AW981" s="364" t="e">
        <f t="shared" ca="1" si="916"/>
        <v>#N/A</v>
      </c>
      <c r="AX981" s="373" t="e">
        <f t="shared" ca="1" si="917"/>
        <v>#N/A</v>
      </c>
      <c r="AY981" s="98" t="e">
        <f t="shared" si="929"/>
        <v>#N/A</v>
      </c>
      <c r="AZ981" s="373" t="e">
        <f t="shared" si="930"/>
        <v>#N/A</v>
      </c>
      <c r="BC981" s="377"/>
    </row>
    <row r="982" spans="1:70" ht="26.25" customHeight="1" x14ac:dyDescent="0.2">
      <c r="A982" s="163">
        <f>A968+1</f>
        <v>70</v>
      </c>
      <c r="B982" s="523"/>
      <c r="C982" s="523"/>
      <c r="D982" s="523"/>
      <c r="E982" s="524"/>
      <c r="F982" s="527" t="str">
        <f>IF('FRONT PAGE'!$A$1="www.fly-logics.com","TOTAL PAGE",0)</f>
        <v>TOTAL PAGE</v>
      </c>
      <c r="G982" s="528"/>
      <c r="H982" s="529"/>
      <c r="I982" s="314" t="str">
        <f>IF('FRONT PAGE'!$A$1="www.fly-logics.com",IF(SUM(I971:I981)=0," ",SUM(I971:I981)),0)</f>
        <v xml:space="preserve"> </v>
      </c>
      <c r="J982" s="315" t="str">
        <f>IF('FRONT PAGE'!$A$1="www.fly-logics.com",IF(SUM(J971:J981)=0," ",SUM(J971:J981)),0)</f>
        <v xml:space="preserve"> </v>
      </c>
      <c r="K982" s="316" t="str">
        <f>IF('FRONT PAGE'!$A$1="www.fly-logics.com",IF(SUM(K971:K981)=0," ",SUM(K971:K981)),0)</f>
        <v xml:space="preserve"> </v>
      </c>
      <c r="L982" s="317" t="str">
        <f>IF('FRONT PAGE'!$A$1="www.fly-logics.com",IF(SUM(L971:L981)=0," ",SUM(L971:L981)),0)</f>
        <v xml:space="preserve"> </v>
      </c>
      <c r="M982" s="316" t="str">
        <f>IF('FRONT PAGE'!$A$1="www.fly-logics.com",IF(SUM(M971:M981)=0," ",SUM(M971:M981)),0)</f>
        <v xml:space="preserve"> </v>
      </c>
      <c r="N982" s="317" t="str">
        <f>IF('FRONT PAGE'!$A$1="www.fly-logics.com",IF(SUM(N971:N981)=0," ",SUM(N971:N981)),0)</f>
        <v xml:space="preserve"> </v>
      </c>
      <c r="O982" s="316" t="str">
        <f>IF('FRONT PAGE'!$A$1="www.fly-logics.com",IF(SUM(O971:O981)=0," ",SUM(O971:O981)),0)</f>
        <v xml:space="preserve"> </v>
      </c>
      <c r="P982" s="317" t="str">
        <f>IF('FRONT PAGE'!$A$1="www.fly-logics.com",IF(SUM(P971:P981)=0," ",SUM(P971:P981)),0)</f>
        <v xml:space="preserve"> </v>
      </c>
      <c r="Q982" s="318" t="str">
        <f>IF('FRONT PAGE'!$A$1="www.fly-logics.com",IF(SUM(Q971:Q981)=0," ",SUM(Q971:Q981)),0)</f>
        <v xml:space="preserve"> </v>
      </c>
      <c r="R982" s="319"/>
      <c r="S982" s="315" t="str">
        <f>IF('FRONT PAGE'!$A$1="www.fly-logics.com",IF(SUM(S971:S981)=0," ",SUM(S971:S981)),0)</f>
        <v xml:space="preserve"> </v>
      </c>
      <c r="T982" s="316" t="str">
        <f>IF('FRONT PAGE'!$A$1="www.fly-logics.com",IF(SUM(T971:T981)=0," ",SUM(T971:T981)),0)</f>
        <v xml:space="preserve"> </v>
      </c>
      <c r="U982" s="316" t="str">
        <f>IF('FRONT PAGE'!$A$1="www.fly-logics.com",IF(SUM(U971:U981)=0," ",SUM(U971:U981)),0)</f>
        <v xml:space="preserve"> </v>
      </c>
      <c r="V982" s="318" t="str">
        <f>IF('FRONT PAGE'!$A$1="www.fly-logics.com",IF(SUM(V971:V981)=0," ",SUM(V971:V981)),0)</f>
        <v xml:space="preserve"> </v>
      </c>
      <c r="W982" s="315" t="str">
        <f>IF('FRONT PAGE'!$A$1="www.fly-logics.com",IF(SUM(W971:W981)=0," ",SUM(W971:W981)),0)</f>
        <v xml:space="preserve"> </v>
      </c>
      <c r="X982" s="316" t="str">
        <f>IF('FRONT PAGE'!$A$1="www.fly-logics.com",IF(SUM(X971:X981)=0," ",SUM(X971:X981)),0)</f>
        <v xml:space="preserve"> </v>
      </c>
      <c r="Y982" s="317" t="str">
        <f>IF('FRONT PAGE'!$A$1="www.fly-logics.com",IF(SUM(Y971:Y981)=0," ",SUM(Y971:Y981)),0)</f>
        <v xml:space="preserve"> </v>
      </c>
      <c r="Z982" s="316" t="str">
        <f>IF('FRONT PAGE'!$A$1="www.fly-logics.com",IF(SUM(Z971:Z981)=0," ",SUM(Z971:Z981)),0)</f>
        <v xml:space="preserve"> </v>
      </c>
      <c r="AA982" s="317" t="str">
        <f>IF('FRONT PAGE'!$A$1="www.fly-logics.com",IF(SUM(AA971:AA981)=0," ",SUM(AA971:AA981)),0)</f>
        <v xml:space="preserve"> </v>
      </c>
      <c r="AB982" s="318" t="str">
        <f>IF('FRONT PAGE'!$A$1="www.fly-logics.com",IF(SUM(AB971:AB981)=0," ",SUM(AB971:AB981)),0)</f>
        <v xml:space="preserve"> </v>
      </c>
      <c r="AC982" s="329" t="str">
        <f>IF('FRONT PAGE'!$A$1="www.fly-logics.com",IF(SUM(AC971:AC981)=0," ",SUM(AC971:AC981)),0)</f>
        <v xml:space="preserve"> </v>
      </c>
      <c r="AD982" s="321" t="str">
        <f>IF('FRONT PAGE'!$A$1="www.fly-logics.com",IF(SUM(AD971:AD981)=0," ",SUM(AD971:AD981)),0)</f>
        <v xml:space="preserve"> </v>
      </c>
      <c r="AE982" s="321" t="str">
        <f>IF('FRONT PAGE'!$A$1="www.fly-logics.com",IF(SUM(AE971:AE981)=0," ",SUM(AE971:AE981)),0)</f>
        <v xml:space="preserve"> </v>
      </c>
      <c r="AF982" s="322" t="str">
        <f>IF('FRONT PAGE'!$A$1="www.fly-logics.com",IF(SUM(AF971:AF981)=0," ",SUM(AF971:AF981)),0)</f>
        <v xml:space="preserve"> </v>
      </c>
      <c r="AG982" s="323" t="str">
        <f>IF('FRONT PAGE'!$A$1="www.fly-logics.com",IF(SUM(AG971:AG981)=0," ",SUM(AG971:AG981)),0)</f>
        <v xml:space="preserve"> </v>
      </c>
      <c r="AH982" s="520" t="str">
        <f>IF('FRONT PAGE'!$A$1="www.fly-logics.com","I certify that all the data in this
logbook are accurate",0)</f>
        <v>I certify that all the data in this
logbook are accurate</v>
      </c>
      <c r="AI982" s="521"/>
      <c r="AJ982" s="521"/>
      <c r="AK982" s="522"/>
      <c r="AL982" s="385"/>
      <c r="AM982" s="386"/>
      <c r="AN982" s="385"/>
      <c r="AT982" s="364" t="e">
        <f t="shared" si="927"/>
        <v>#N/A</v>
      </c>
      <c r="AU982" s="365" t="e">
        <f t="shared" si="928"/>
        <v>#N/A</v>
      </c>
      <c r="AV982" s="372" t="str">
        <f t="shared" ca="1" si="915"/>
        <v/>
      </c>
      <c r="AW982" s="364" t="e">
        <f t="shared" ca="1" si="916"/>
        <v>#N/A</v>
      </c>
      <c r="AX982" s="373" t="e">
        <f t="shared" ca="1" si="917"/>
        <v>#N/A</v>
      </c>
      <c r="AY982" s="98" t="e">
        <f t="shared" si="929"/>
        <v>#N/A</v>
      </c>
      <c r="AZ982" s="373" t="e">
        <f t="shared" si="930"/>
        <v>#N/A</v>
      </c>
      <c r="BA982" s="363"/>
      <c r="BC982" s="377"/>
    </row>
    <row r="983" spans="1:70" ht="26.25" customHeight="1" x14ac:dyDescent="0.2">
      <c r="A983" s="505">
        <f>AL967</f>
        <v>0</v>
      </c>
      <c r="B983" s="525"/>
      <c r="C983" s="525"/>
      <c r="D983" s="525"/>
      <c r="E983" s="526"/>
      <c r="F983" s="530" t="str">
        <f>IF('FRONT PAGE'!$A$1="www.fly-logics.com","TOTAL PREVIOUS LOGBOOK",0)</f>
        <v>TOTAL PREVIOUS LOGBOOK</v>
      </c>
      <c r="G983" s="531"/>
      <c r="H983" s="532"/>
      <c r="I983" s="333">
        <f>I970</f>
        <v>33.75</v>
      </c>
      <c r="J983" s="334">
        <f t="shared" ref="J983:Q983" si="931">J970</f>
        <v>33.75</v>
      </c>
      <c r="K983" s="335" t="str">
        <f t="shared" si="931"/>
        <v xml:space="preserve"> </v>
      </c>
      <c r="L983" s="336" t="str">
        <f t="shared" si="931"/>
        <v xml:space="preserve"> </v>
      </c>
      <c r="M983" s="335" t="str">
        <f t="shared" si="931"/>
        <v xml:space="preserve"> </v>
      </c>
      <c r="N983" s="336" t="str">
        <f t="shared" si="931"/>
        <v xml:space="preserve"> </v>
      </c>
      <c r="O983" s="335" t="str">
        <f t="shared" si="931"/>
        <v xml:space="preserve"> </v>
      </c>
      <c r="P983" s="336" t="str">
        <f t="shared" si="931"/>
        <v xml:space="preserve"> </v>
      </c>
      <c r="Q983" s="337" t="str">
        <f t="shared" si="931"/>
        <v xml:space="preserve"> </v>
      </c>
      <c r="R983" s="288">
        <v>10</v>
      </c>
      <c r="S983" s="331" t="str">
        <f>S970</f>
        <v xml:space="preserve"> </v>
      </c>
      <c r="T983" s="239">
        <f t="shared" ref="T983:AG983" si="932">T970</f>
        <v>13.75</v>
      </c>
      <c r="U983" s="239">
        <f t="shared" si="932"/>
        <v>20</v>
      </c>
      <c r="V983" s="240">
        <f t="shared" si="932"/>
        <v>5</v>
      </c>
      <c r="W983" s="241" t="str">
        <f t="shared" si="932"/>
        <v xml:space="preserve"> </v>
      </c>
      <c r="X983" s="239" t="str">
        <f t="shared" si="932"/>
        <v xml:space="preserve"> </v>
      </c>
      <c r="Y983" s="242">
        <f t="shared" si="932"/>
        <v>5</v>
      </c>
      <c r="Z983" s="239" t="str">
        <f t="shared" si="932"/>
        <v xml:space="preserve"> </v>
      </c>
      <c r="AA983" s="242">
        <f t="shared" si="932"/>
        <v>3.75</v>
      </c>
      <c r="AB983" s="240" t="str">
        <f t="shared" si="932"/>
        <v xml:space="preserve"> </v>
      </c>
      <c r="AC983" s="243">
        <f t="shared" si="932"/>
        <v>14</v>
      </c>
      <c r="AD983" s="244" t="str">
        <f t="shared" si="932"/>
        <v xml:space="preserve"> </v>
      </c>
      <c r="AE983" s="244">
        <f t="shared" si="932"/>
        <v>14</v>
      </c>
      <c r="AF983" s="245" t="str">
        <f t="shared" si="932"/>
        <v xml:space="preserve"> </v>
      </c>
      <c r="AG983" s="332">
        <f t="shared" si="932"/>
        <v>17</v>
      </c>
      <c r="AH983" s="507"/>
      <c r="AI983" s="508"/>
      <c r="AJ983" s="508"/>
      <c r="AK983" s="509"/>
      <c r="AL983" s="385"/>
      <c r="AM983" s="386"/>
      <c r="AN983" s="385"/>
      <c r="AT983" s="364" t="e">
        <f t="shared" si="927"/>
        <v>#N/A</v>
      </c>
      <c r="AU983" s="365" t="e">
        <f t="shared" si="928"/>
        <v>#N/A</v>
      </c>
      <c r="AV983" s="372" t="str">
        <f t="shared" ca="1" si="915"/>
        <v/>
      </c>
      <c r="AW983" s="364" t="e">
        <f t="shared" ca="1" si="916"/>
        <v>#N/A</v>
      </c>
      <c r="AX983" s="373" t="e">
        <f t="shared" ca="1" si="917"/>
        <v>#N/A</v>
      </c>
      <c r="AY983" s="98" t="e">
        <f t="shared" si="929"/>
        <v>#N/A</v>
      </c>
      <c r="AZ983" s="373" t="e">
        <f t="shared" si="930"/>
        <v>#N/A</v>
      </c>
      <c r="BA983" s="363"/>
      <c r="BC983" s="377"/>
    </row>
    <row r="984" spans="1:70" ht="26.25" customHeight="1" thickBot="1" x14ac:dyDescent="0.25">
      <c r="A984" s="506"/>
      <c r="B984" s="512" t="str">
        <f>IF('FRONT PAGE'!$A$1="www.fly-logics.com","Authority certifying flight hours 
STAMP &amp; SIGNATURE",0)</f>
        <v>Authority certifying flight hours 
STAMP &amp; SIGNATURE</v>
      </c>
      <c r="C984" s="512"/>
      <c r="D984" s="512"/>
      <c r="E984" s="513"/>
      <c r="F984" s="533" t="str">
        <f>IF('FRONT PAGE'!$A$1="www.fly-logics.com","TOTAL TO DATE",0)</f>
        <v>TOTAL TO DATE</v>
      </c>
      <c r="G984" s="534"/>
      <c r="H984" s="535"/>
      <c r="I984" s="32">
        <f t="shared" ref="I984:Q984" si="933">IF(SUM(I982:I983)=0," ",SUM(I982:I983))</f>
        <v>33.75</v>
      </c>
      <c r="J984" s="27">
        <f t="shared" si="933"/>
        <v>33.75</v>
      </c>
      <c r="K984" s="24" t="str">
        <f t="shared" si="933"/>
        <v xml:space="preserve"> </v>
      </c>
      <c r="L984" s="25" t="str">
        <f t="shared" si="933"/>
        <v xml:space="preserve"> </v>
      </c>
      <c r="M984" s="24" t="str">
        <f t="shared" si="933"/>
        <v xml:space="preserve"> </v>
      </c>
      <c r="N984" s="25" t="str">
        <f t="shared" si="933"/>
        <v xml:space="preserve"> </v>
      </c>
      <c r="O984" s="24" t="str">
        <f t="shared" si="933"/>
        <v xml:space="preserve"> </v>
      </c>
      <c r="P984" s="25" t="str">
        <f t="shared" si="933"/>
        <v xml:space="preserve"> </v>
      </c>
      <c r="Q984" s="26" t="str">
        <f t="shared" si="933"/>
        <v xml:space="preserve"> </v>
      </c>
      <c r="R984" s="289"/>
      <c r="S984" s="27" t="str">
        <f t="shared" ref="S984:AG984" si="934">IF(SUM(S982:S983)=0," ",SUM(S982:S983))</f>
        <v xml:space="preserve"> </v>
      </c>
      <c r="T984" s="24">
        <f t="shared" si="934"/>
        <v>13.75</v>
      </c>
      <c r="U984" s="24">
        <f t="shared" si="934"/>
        <v>20</v>
      </c>
      <c r="V984" s="26">
        <f t="shared" si="934"/>
        <v>5</v>
      </c>
      <c r="W984" s="27" t="str">
        <f t="shared" si="934"/>
        <v xml:space="preserve"> </v>
      </c>
      <c r="X984" s="24" t="str">
        <f t="shared" si="934"/>
        <v xml:space="preserve"> </v>
      </c>
      <c r="Y984" s="25">
        <f t="shared" si="934"/>
        <v>5</v>
      </c>
      <c r="Z984" s="24" t="str">
        <f t="shared" si="934"/>
        <v xml:space="preserve"> </v>
      </c>
      <c r="AA984" s="25">
        <f t="shared" si="934"/>
        <v>3.75</v>
      </c>
      <c r="AB984" s="26" t="str">
        <f t="shared" si="934"/>
        <v xml:space="preserve"> </v>
      </c>
      <c r="AC984" s="30">
        <f t="shared" si="934"/>
        <v>14</v>
      </c>
      <c r="AD984" s="28" t="str">
        <f t="shared" si="934"/>
        <v xml:space="preserve"> </v>
      </c>
      <c r="AE984" s="28">
        <f t="shared" si="934"/>
        <v>14</v>
      </c>
      <c r="AF984" s="31" t="str">
        <f t="shared" si="934"/>
        <v xml:space="preserve"> </v>
      </c>
      <c r="AG984" s="33">
        <f t="shared" si="934"/>
        <v>17</v>
      </c>
      <c r="AH984" s="514" t="str">
        <f>IF('FRONT PAGE'!$A$1="www.fly-logics.com","_____________________________
PILOT SIGNATURE",0)</f>
        <v>_____________________________
PILOT SIGNATURE</v>
      </c>
      <c r="AI984" s="515"/>
      <c r="AJ984" s="515"/>
      <c r="AK984" s="330">
        <f>A982</f>
        <v>70</v>
      </c>
      <c r="AL984" s="387"/>
      <c r="AM984" s="388"/>
      <c r="AN984" s="387"/>
      <c r="AT984" s="364" t="e">
        <f t="shared" si="927"/>
        <v>#N/A</v>
      </c>
      <c r="AU984" s="365" t="e">
        <f t="shared" si="928"/>
        <v>#N/A</v>
      </c>
      <c r="AV984" s="372" t="str">
        <f t="shared" ca="1" si="915"/>
        <v/>
      </c>
      <c r="AW984" s="364" t="e">
        <f t="shared" ca="1" si="916"/>
        <v>#N/A</v>
      </c>
      <c r="AX984" s="373" t="e">
        <f t="shared" ca="1" si="917"/>
        <v>#N/A</v>
      </c>
      <c r="AY984" s="98" t="e">
        <f t="shared" si="929"/>
        <v>#N/A</v>
      </c>
      <c r="AZ984" s="373" t="e">
        <f t="shared" si="930"/>
        <v>#N/A</v>
      </c>
      <c r="BA984" s="363"/>
      <c r="BC984" s="377"/>
    </row>
    <row r="985" spans="1:70" s="50" customFormat="1" ht="27.75" customHeight="1" x14ac:dyDescent="0.2">
      <c r="A985" s="29">
        <f>A980+1</f>
        <v>701</v>
      </c>
      <c r="B985" s="39"/>
      <c r="C985" s="40"/>
      <c r="D985" s="41"/>
      <c r="E985" s="42"/>
      <c r="F985" s="43"/>
      <c r="G985" s="44"/>
      <c r="H985" s="45"/>
      <c r="I985" s="281"/>
      <c r="J985" s="277"/>
      <c r="K985" s="278"/>
      <c r="L985" s="279"/>
      <c r="M985" s="278"/>
      <c r="N985" s="279"/>
      <c r="O985" s="278"/>
      <c r="P985" s="279"/>
      <c r="Q985" s="150"/>
      <c r="R985" s="285"/>
      <c r="S985" s="46"/>
      <c r="T985" s="47"/>
      <c r="U985" s="47"/>
      <c r="V985" s="48"/>
      <c r="W985" s="293"/>
      <c r="X985" s="278"/>
      <c r="Y985" s="279"/>
      <c r="Z985" s="278"/>
      <c r="AA985" s="279"/>
      <c r="AB985" s="150"/>
      <c r="AC985" s="282"/>
      <c r="AD985" s="283"/>
      <c r="AE985" s="283"/>
      <c r="AF985" s="284"/>
      <c r="AG985" s="49"/>
      <c r="AH985" s="48"/>
      <c r="AI985" s="516"/>
      <c r="AJ985" s="516"/>
      <c r="AK985" s="517"/>
      <c r="AL985" s="100"/>
      <c r="AM985" s="382" t="str">
        <f t="shared" ref="AM985:AM994" si="935">IF(B985=0," ",TEXT(B985,"MMM"))</f>
        <v xml:space="preserve"> </v>
      </c>
      <c r="AN985" s="95" t="str">
        <f t="shared" ref="AN985:AN994" si="936">IF(B985=0," ",YEAR(B985))</f>
        <v xml:space="preserve"> </v>
      </c>
      <c r="AO985" s="365"/>
      <c r="AP985" s="365"/>
      <c r="AQ985" s="256"/>
      <c r="AR985" s="365"/>
      <c r="AS985" s="365"/>
      <c r="AT985" s="364" t="e">
        <f t="shared" ref="AT985:AT994" si="937">IF(ISBLANK($B1377),NA(),$B1377)</f>
        <v>#N/A</v>
      </c>
      <c r="AU985" s="365" t="e">
        <f t="shared" ref="AU985:AU994" si="938">IF(ISBLANK($I1377),NA(),$I1377)</f>
        <v>#N/A</v>
      </c>
      <c r="AV985" s="372" t="str">
        <f t="shared" ca="1" si="915"/>
        <v/>
      </c>
      <c r="AW985" s="364" t="e">
        <f t="shared" ca="1" si="916"/>
        <v>#N/A</v>
      </c>
      <c r="AX985" s="373" t="e">
        <f t="shared" ca="1" si="917"/>
        <v>#N/A</v>
      </c>
      <c r="AY985" s="98" t="e">
        <f>IF(S1377=0,NA(),S1377)</f>
        <v>#N/A</v>
      </c>
      <c r="AZ985" s="373" t="e">
        <f t="shared" ref="AZ985:AZ994" si="939">IF(V1377=0,NA(),V1377)</f>
        <v>#N/A</v>
      </c>
      <c r="BA985" s="363"/>
      <c r="BB985" s="365"/>
      <c r="BC985" s="377"/>
      <c r="BD985" s="365"/>
      <c r="BE985" s="365"/>
      <c r="BF985" s="365"/>
      <c r="BG985" s="365"/>
      <c r="BH985" s="365"/>
      <c r="BI985" s="365"/>
      <c r="BJ985" s="365"/>
      <c r="BK985" s="365"/>
      <c r="BL985" s="376"/>
      <c r="BM985" s="376"/>
      <c r="BN985" s="260"/>
      <c r="BO985" s="260"/>
      <c r="BP985" s="260"/>
      <c r="BQ985" s="263"/>
      <c r="BR985" s="263"/>
    </row>
    <row r="986" spans="1:70" s="50" customFormat="1" ht="27.75" customHeight="1" x14ac:dyDescent="0.2">
      <c r="A986" s="22">
        <f>A985+1</f>
        <v>702</v>
      </c>
      <c r="B986" s="51"/>
      <c r="C986" s="52"/>
      <c r="D986" s="53"/>
      <c r="E986" s="54"/>
      <c r="F986" s="55"/>
      <c r="G986" s="56"/>
      <c r="H986" s="57"/>
      <c r="I986" s="275"/>
      <c r="J986" s="58"/>
      <c r="K986" s="59"/>
      <c r="L986" s="60"/>
      <c r="M986" s="59"/>
      <c r="N986" s="60"/>
      <c r="O986" s="59"/>
      <c r="P986" s="60"/>
      <c r="Q986" s="61"/>
      <c r="R986" s="286"/>
      <c r="S986" s="58"/>
      <c r="T986" s="59"/>
      <c r="U986" s="59"/>
      <c r="V986" s="61"/>
      <c r="W986" s="294"/>
      <c r="X986" s="59"/>
      <c r="Y986" s="60"/>
      <c r="Z986" s="59"/>
      <c r="AA986" s="60"/>
      <c r="AB986" s="61"/>
      <c r="AC986" s="62"/>
      <c r="AD986" s="63"/>
      <c r="AE986" s="63"/>
      <c r="AF986" s="64"/>
      <c r="AG986" s="65"/>
      <c r="AH986" s="61"/>
      <c r="AI986" s="510"/>
      <c r="AJ986" s="510"/>
      <c r="AK986" s="511"/>
      <c r="AL986" s="100"/>
      <c r="AM986" s="382" t="str">
        <f t="shared" si="935"/>
        <v xml:space="preserve"> </v>
      </c>
      <c r="AN986" s="95" t="str">
        <f t="shared" si="936"/>
        <v xml:space="preserve"> </v>
      </c>
      <c r="AO986" s="365"/>
      <c r="AP986" s="365"/>
      <c r="AQ986" s="256"/>
      <c r="AR986" s="365"/>
      <c r="AS986" s="365"/>
      <c r="AT986" s="364" t="e">
        <f t="shared" si="937"/>
        <v>#N/A</v>
      </c>
      <c r="AU986" s="365" t="e">
        <f t="shared" si="938"/>
        <v>#N/A</v>
      </c>
      <c r="AV986" s="372" t="str">
        <f t="shared" ca="1" si="915"/>
        <v/>
      </c>
      <c r="AW986" s="364" t="e">
        <f t="shared" ca="1" si="916"/>
        <v>#N/A</v>
      </c>
      <c r="AX986" s="373" t="e">
        <f t="shared" ca="1" si="917"/>
        <v>#N/A</v>
      </c>
      <c r="AY986" s="98" t="e">
        <f t="shared" ref="AY986:AY994" si="940">IF(S1378=0,NA(),S1378)</f>
        <v>#N/A</v>
      </c>
      <c r="AZ986" s="373" t="e">
        <f t="shared" si="939"/>
        <v>#N/A</v>
      </c>
      <c r="BA986" s="363"/>
      <c r="BB986" s="365"/>
      <c r="BC986" s="377"/>
      <c r="BD986" s="365"/>
      <c r="BE986" s="365"/>
      <c r="BF986" s="365"/>
      <c r="BG986" s="365"/>
      <c r="BH986" s="365"/>
      <c r="BI986" s="365"/>
      <c r="BJ986" s="365"/>
      <c r="BK986" s="365"/>
      <c r="BL986" s="376"/>
      <c r="BM986" s="376"/>
      <c r="BN986" s="260"/>
      <c r="BO986" s="260"/>
      <c r="BP986" s="260"/>
      <c r="BQ986" s="263"/>
      <c r="BR986" s="263"/>
    </row>
    <row r="987" spans="1:70" s="50" customFormat="1" ht="27.75" customHeight="1" x14ac:dyDescent="0.2">
      <c r="A987" s="22">
        <f t="shared" ref="A987:A994" si="941">A986+1</f>
        <v>703</v>
      </c>
      <c r="B987" s="51"/>
      <c r="C987" s="52"/>
      <c r="D987" s="53"/>
      <c r="E987" s="54"/>
      <c r="F987" s="55"/>
      <c r="G987" s="56"/>
      <c r="H987" s="57"/>
      <c r="I987" s="275"/>
      <c r="J987" s="58"/>
      <c r="K987" s="59"/>
      <c r="L987" s="60"/>
      <c r="M987" s="59"/>
      <c r="N987" s="60"/>
      <c r="O987" s="59"/>
      <c r="P987" s="60"/>
      <c r="Q987" s="61"/>
      <c r="R987" s="286"/>
      <c r="S987" s="58"/>
      <c r="T987" s="59"/>
      <c r="U987" s="59"/>
      <c r="V987" s="61"/>
      <c r="W987" s="294"/>
      <c r="X987" s="59"/>
      <c r="Y987" s="60"/>
      <c r="Z987" s="59"/>
      <c r="AA987" s="60"/>
      <c r="AB987" s="61"/>
      <c r="AC987" s="62"/>
      <c r="AD987" s="63"/>
      <c r="AE987" s="63"/>
      <c r="AF987" s="64"/>
      <c r="AG987" s="65"/>
      <c r="AH987" s="61"/>
      <c r="AI987" s="510"/>
      <c r="AJ987" s="510"/>
      <c r="AK987" s="511"/>
      <c r="AL987" s="100"/>
      <c r="AM987" s="382" t="str">
        <f t="shared" si="935"/>
        <v xml:space="preserve"> </v>
      </c>
      <c r="AN987" s="95" t="str">
        <f t="shared" si="936"/>
        <v xml:space="preserve"> </v>
      </c>
      <c r="AO987" s="365"/>
      <c r="AP987" s="365"/>
      <c r="AQ987" s="256"/>
      <c r="AR987" s="365"/>
      <c r="AS987" s="365"/>
      <c r="AT987" s="364" t="e">
        <f t="shared" si="937"/>
        <v>#N/A</v>
      </c>
      <c r="AU987" s="365" t="e">
        <f t="shared" si="938"/>
        <v>#N/A</v>
      </c>
      <c r="AV987" s="372" t="str">
        <f t="shared" ca="1" si="915"/>
        <v/>
      </c>
      <c r="AW987" s="364" t="e">
        <f t="shared" ca="1" si="916"/>
        <v>#N/A</v>
      </c>
      <c r="AX987" s="373" t="e">
        <f t="shared" ca="1" si="917"/>
        <v>#N/A</v>
      </c>
      <c r="AY987" s="98" t="e">
        <f t="shared" si="940"/>
        <v>#N/A</v>
      </c>
      <c r="AZ987" s="373" t="e">
        <f t="shared" si="939"/>
        <v>#N/A</v>
      </c>
      <c r="BA987" s="363"/>
      <c r="BB987" s="365"/>
      <c r="BC987" s="377"/>
      <c r="BD987" s="365"/>
      <c r="BE987" s="365"/>
      <c r="BF987" s="365"/>
      <c r="BG987" s="365"/>
      <c r="BH987" s="365"/>
      <c r="BI987" s="365"/>
      <c r="BJ987" s="365"/>
      <c r="BK987" s="365"/>
      <c r="BL987" s="376"/>
      <c r="BM987" s="376"/>
      <c r="BN987" s="260"/>
      <c r="BO987" s="260"/>
      <c r="BP987" s="260"/>
      <c r="BQ987" s="263"/>
      <c r="BR987" s="263"/>
    </row>
    <row r="988" spans="1:70" s="50" customFormat="1" ht="27.75" customHeight="1" x14ac:dyDescent="0.2">
      <c r="A988" s="22">
        <f t="shared" si="941"/>
        <v>704</v>
      </c>
      <c r="B988" s="51"/>
      <c r="C988" s="52"/>
      <c r="D988" s="53"/>
      <c r="E988" s="54"/>
      <c r="F988" s="55"/>
      <c r="G988" s="56"/>
      <c r="H988" s="57"/>
      <c r="I988" s="275"/>
      <c r="J988" s="58"/>
      <c r="K988" s="59"/>
      <c r="L988" s="60"/>
      <c r="M988" s="59"/>
      <c r="N988" s="60"/>
      <c r="O988" s="59"/>
      <c r="P988" s="60"/>
      <c r="Q988" s="61"/>
      <c r="R988" s="286"/>
      <c r="S988" s="58"/>
      <c r="T988" s="59"/>
      <c r="U988" s="59"/>
      <c r="V988" s="61"/>
      <c r="W988" s="294"/>
      <c r="X988" s="59"/>
      <c r="Y988" s="60"/>
      <c r="Z988" s="59"/>
      <c r="AA988" s="60"/>
      <c r="AB988" s="61"/>
      <c r="AC988" s="62"/>
      <c r="AD988" s="63"/>
      <c r="AE988" s="63"/>
      <c r="AF988" s="64"/>
      <c r="AG988" s="65"/>
      <c r="AH988" s="61"/>
      <c r="AI988" s="510"/>
      <c r="AJ988" s="510"/>
      <c r="AK988" s="511"/>
      <c r="AL988" s="100"/>
      <c r="AM988" s="382" t="str">
        <f t="shared" si="935"/>
        <v xml:space="preserve"> </v>
      </c>
      <c r="AN988" s="95" t="str">
        <f t="shared" si="936"/>
        <v xml:space="preserve"> </v>
      </c>
      <c r="AO988" s="365"/>
      <c r="AP988" s="365"/>
      <c r="AQ988" s="256"/>
      <c r="AR988" s="365"/>
      <c r="AS988" s="365"/>
      <c r="AT988" s="364" t="e">
        <f t="shared" si="937"/>
        <v>#N/A</v>
      </c>
      <c r="AU988" s="365" t="e">
        <f t="shared" si="938"/>
        <v>#N/A</v>
      </c>
      <c r="AV988" s="372" t="str">
        <f t="shared" ca="1" si="915"/>
        <v/>
      </c>
      <c r="AW988" s="364" t="e">
        <f t="shared" ca="1" si="916"/>
        <v>#N/A</v>
      </c>
      <c r="AX988" s="373" t="e">
        <f t="shared" ca="1" si="917"/>
        <v>#N/A</v>
      </c>
      <c r="AY988" s="98" t="e">
        <f t="shared" si="940"/>
        <v>#N/A</v>
      </c>
      <c r="AZ988" s="373" t="e">
        <f t="shared" si="939"/>
        <v>#N/A</v>
      </c>
      <c r="BA988" s="363"/>
      <c r="BB988" s="365"/>
      <c r="BC988" s="377"/>
      <c r="BD988" s="365"/>
      <c r="BE988" s="365"/>
      <c r="BF988" s="365"/>
      <c r="BG988" s="365"/>
      <c r="BH988" s="365"/>
      <c r="BI988" s="365"/>
      <c r="BJ988" s="365"/>
      <c r="BK988" s="365"/>
      <c r="BL988" s="376"/>
      <c r="BM988" s="376"/>
      <c r="BN988" s="260"/>
      <c r="BO988" s="260"/>
      <c r="BP988" s="260"/>
      <c r="BQ988" s="263"/>
      <c r="BR988" s="263"/>
    </row>
    <row r="989" spans="1:70" s="50" customFormat="1" ht="27.75" customHeight="1" x14ac:dyDescent="0.2">
      <c r="A989" s="22">
        <f t="shared" si="941"/>
        <v>705</v>
      </c>
      <c r="B989" s="51"/>
      <c r="C989" s="52"/>
      <c r="D989" s="53"/>
      <c r="E989" s="54"/>
      <c r="F989" s="55"/>
      <c r="G989" s="56"/>
      <c r="H989" s="57"/>
      <c r="I989" s="275"/>
      <c r="J989" s="58"/>
      <c r="K989" s="59"/>
      <c r="L989" s="60"/>
      <c r="M989" s="59"/>
      <c r="N989" s="60"/>
      <c r="O989" s="59"/>
      <c r="P989" s="60"/>
      <c r="Q989" s="61"/>
      <c r="R989" s="286"/>
      <c r="S989" s="58"/>
      <c r="T989" s="59"/>
      <c r="U989" s="59"/>
      <c r="V989" s="61"/>
      <c r="W989" s="294"/>
      <c r="X989" s="59"/>
      <c r="Y989" s="60"/>
      <c r="Z989" s="59"/>
      <c r="AA989" s="60"/>
      <c r="AB989" s="61"/>
      <c r="AC989" s="62"/>
      <c r="AD989" s="63"/>
      <c r="AE989" s="63"/>
      <c r="AF989" s="64"/>
      <c r="AG989" s="65"/>
      <c r="AH989" s="61"/>
      <c r="AI989" s="510"/>
      <c r="AJ989" s="510"/>
      <c r="AK989" s="511"/>
      <c r="AL989" s="100"/>
      <c r="AM989" s="382" t="str">
        <f t="shared" si="935"/>
        <v xml:space="preserve"> </v>
      </c>
      <c r="AN989" s="95" t="str">
        <f t="shared" si="936"/>
        <v xml:space="preserve"> </v>
      </c>
      <c r="AO989" s="365"/>
      <c r="AP989" s="365"/>
      <c r="AQ989" s="256"/>
      <c r="AR989" s="365"/>
      <c r="AS989" s="365"/>
      <c r="AT989" s="364" t="e">
        <f t="shared" si="937"/>
        <v>#N/A</v>
      </c>
      <c r="AU989" s="365" t="e">
        <f t="shared" si="938"/>
        <v>#N/A</v>
      </c>
      <c r="AV989" s="372" t="str">
        <f t="shared" ca="1" si="915"/>
        <v/>
      </c>
      <c r="AW989" s="364" t="e">
        <f t="shared" ca="1" si="916"/>
        <v>#N/A</v>
      </c>
      <c r="AX989" s="373" t="e">
        <f t="shared" ca="1" si="917"/>
        <v>#N/A</v>
      </c>
      <c r="AY989" s="98" t="e">
        <f t="shared" si="940"/>
        <v>#N/A</v>
      </c>
      <c r="AZ989" s="373" t="e">
        <f t="shared" si="939"/>
        <v>#N/A</v>
      </c>
      <c r="BA989" s="363"/>
      <c r="BB989" s="365"/>
      <c r="BC989" s="377"/>
      <c r="BD989" s="365"/>
      <c r="BE989" s="365"/>
      <c r="BF989" s="365"/>
      <c r="BG989" s="365"/>
      <c r="BH989" s="365"/>
      <c r="BI989" s="365"/>
      <c r="BJ989" s="365"/>
      <c r="BK989" s="365"/>
      <c r="BL989" s="376"/>
      <c r="BM989" s="376"/>
      <c r="BN989" s="260"/>
      <c r="BO989" s="260"/>
      <c r="BP989" s="260"/>
      <c r="BQ989" s="263"/>
      <c r="BR989" s="263"/>
    </row>
    <row r="990" spans="1:70" s="50" customFormat="1" ht="27.75" customHeight="1" x14ac:dyDescent="0.2">
      <c r="A990" s="22">
        <f t="shared" si="941"/>
        <v>706</v>
      </c>
      <c r="B990" s="51"/>
      <c r="C990" s="52"/>
      <c r="D990" s="53"/>
      <c r="E990" s="54"/>
      <c r="F990" s="55"/>
      <c r="G990" s="56"/>
      <c r="H990" s="57"/>
      <c r="I990" s="275"/>
      <c r="J990" s="58"/>
      <c r="K990" s="59"/>
      <c r="L990" s="60"/>
      <c r="M990" s="59"/>
      <c r="N990" s="60"/>
      <c r="O990" s="59"/>
      <c r="P990" s="60"/>
      <c r="Q990" s="61"/>
      <c r="R990" s="286"/>
      <c r="S990" s="58"/>
      <c r="T990" s="59"/>
      <c r="U990" s="59"/>
      <c r="V990" s="61"/>
      <c r="W990" s="294"/>
      <c r="X990" s="59"/>
      <c r="Y990" s="60"/>
      <c r="Z990" s="59"/>
      <c r="AA990" s="60"/>
      <c r="AB990" s="61"/>
      <c r="AC990" s="62"/>
      <c r="AD990" s="63"/>
      <c r="AE990" s="63"/>
      <c r="AF990" s="64"/>
      <c r="AG990" s="65"/>
      <c r="AH990" s="61"/>
      <c r="AI990" s="510"/>
      <c r="AJ990" s="510"/>
      <c r="AK990" s="511"/>
      <c r="AL990" s="100"/>
      <c r="AM990" s="382" t="str">
        <f t="shared" si="935"/>
        <v xml:space="preserve"> </v>
      </c>
      <c r="AN990" s="95" t="str">
        <f t="shared" si="936"/>
        <v xml:space="preserve"> </v>
      </c>
      <c r="AO990" s="365"/>
      <c r="AP990" s="365"/>
      <c r="AQ990" s="256"/>
      <c r="AR990" s="365"/>
      <c r="AS990" s="365"/>
      <c r="AT990" s="364" t="e">
        <f t="shared" si="937"/>
        <v>#N/A</v>
      </c>
      <c r="AU990" s="365" t="e">
        <f t="shared" si="938"/>
        <v>#N/A</v>
      </c>
      <c r="AV990" s="372" t="str">
        <f t="shared" ca="1" si="915"/>
        <v/>
      </c>
      <c r="AW990" s="364" t="e">
        <f t="shared" ca="1" si="916"/>
        <v>#N/A</v>
      </c>
      <c r="AX990" s="373" t="e">
        <f t="shared" ca="1" si="917"/>
        <v>#N/A</v>
      </c>
      <c r="AY990" s="98" t="e">
        <f t="shared" si="940"/>
        <v>#N/A</v>
      </c>
      <c r="AZ990" s="373" t="e">
        <f t="shared" si="939"/>
        <v>#N/A</v>
      </c>
      <c r="BA990" s="363"/>
      <c r="BB990" s="365"/>
      <c r="BC990" s="377"/>
      <c r="BD990" s="365"/>
      <c r="BE990" s="365"/>
      <c r="BF990" s="365"/>
      <c r="BG990" s="365"/>
      <c r="BH990" s="365"/>
      <c r="BI990" s="365"/>
      <c r="BJ990" s="365"/>
      <c r="BK990" s="365"/>
      <c r="BL990" s="376"/>
      <c r="BM990" s="376"/>
      <c r="BN990" s="260"/>
      <c r="BO990" s="260"/>
      <c r="BP990" s="260"/>
      <c r="BQ990" s="263"/>
      <c r="BR990" s="263"/>
    </row>
    <row r="991" spans="1:70" s="50" customFormat="1" ht="27.75" customHeight="1" x14ac:dyDescent="0.2">
      <c r="A991" s="22">
        <f>A990+1</f>
        <v>707</v>
      </c>
      <c r="B991" s="51"/>
      <c r="C991" s="52"/>
      <c r="D991" s="53"/>
      <c r="E991" s="54"/>
      <c r="F991" s="55"/>
      <c r="G991" s="56"/>
      <c r="H991" s="57"/>
      <c r="I991" s="275"/>
      <c r="J991" s="58"/>
      <c r="K991" s="59"/>
      <c r="L991" s="60"/>
      <c r="M991" s="59"/>
      <c r="N991" s="60"/>
      <c r="O991" s="59"/>
      <c r="P991" s="60"/>
      <c r="Q991" s="61"/>
      <c r="R991" s="286"/>
      <c r="S991" s="58"/>
      <c r="T991" s="59"/>
      <c r="U991" s="59"/>
      <c r="V991" s="61"/>
      <c r="W991" s="294"/>
      <c r="X991" s="59"/>
      <c r="Y991" s="60"/>
      <c r="Z991" s="59"/>
      <c r="AA991" s="60"/>
      <c r="AB991" s="61"/>
      <c r="AC991" s="62"/>
      <c r="AD991" s="63"/>
      <c r="AE991" s="63"/>
      <c r="AF991" s="64"/>
      <c r="AG991" s="65"/>
      <c r="AH991" s="61"/>
      <c r="AI991" s="510"/>
      <c r="AJ991" s="510"/>
      <c r="AK991" s="511"/>
      <c r="AL991" s="100"/>
      <c r="AM991" s="382" t="str">
        <f t="shared" si="935"/>
        <v xml:space="preserve"> </v>
      </c>
      <c r="AN991" s="95" t="str">
        <f t="shared" si="936"/>
        <v xml:space="preserve"> </v>
      </c>
      <c r="AO991" s="365"/>
      <c r="AP991" s="365"/>
      <c r="AQ991" s="256"/>
      <c r="AR991" s="365"/>
      <c r="AS991" s="365"/>
      <c r="AT991" s="364" t="e">
        <f t="shared" si="937"/>
        <v>#N/A</v>
      </c>
      <c r="AU991" s="365" t="e">
        <f t="shared" si="938"/>
        <v>#N/A</v>
      </c>
      <c r="AV991" s="372" t="str">
        <f t="shared" ca="1" si="915"/>
        <v/>
      </c>
      <c r="AW991" s="364" t="e">
        <f t="shared" ca="1" si="916"/>
        <v>#N/A</v>
      </c>
      <c r="AX991" s="373" t="e">
        <f t="shared" ca="1" si="917"/>
        <v>#N/A</v>
      </c>
      <c r="AY991" s="98" t="e">
        <f t="shared" si="940"/>
        <v>#N/A</v>
      </c>
      <c r="AZ991" s="373" t="e">
        <f t="shared" si="939"/>
        <v>#N/A</v>
      </c>
      <c r="BA991" s="363"/>
      <c r="BB991" s="365"/>
      <c r="BC991" s="377"/>
      <c r="BD991" s="365"/>
      <c r="BE991" s="365"/>
      <c r="BF991" s="365"/>
      <c r="BG991" s="365"/>
      <c r="BH991" s="365"/>
      <c r="BI991" s="365"/>
      <c r="BJ991" s="365"/>
      <c r="BK991" s="365"/>
      <c r="BL991" s="376"/>
      <c r="BM991" s="376"/>
      <c r="BN991" s="260"/>
      <c r="BO991" s="260"/>
      <c r="BP991" s="260"/>
      <c r="BQ991" s="263"/>
      <c r="BR991" s="263"/>
    </row>
    <row r="992" spans="1:70" s="50" customFormat="1" ht="27.75" customHeight="1" x14ac:dyDescent="0.2">
      <c r="A992" s="22">
        <f t="shared" si="941"/>
        <v>708</v>
      </c>
      <c r="B992" s="51"/>
      <c r="C992" s="52"/>
      <c r="D992" s="53"/>
      <c r="E992" s="54"/>
      <c r="F992" s="55"/>
      <c r="G992" s="56"/>
      <c r="H992" s="57"/>
      <c r="I992" s="275"/>
      <c r="J992" s="58"/>
      <c r="K992" s="59"/>
      <c r="L992" s="60"/>
      <c r="M992" s="59"/>
      <c r="N992" s="60"/>
      <c r="O992" s="59"/>
      <c r="P992" s="60"/>
      <c r="Q992" s="61"/>
      <c r="R992" s="286"/>
      <c r="S992" s="58"/>
      <c r="T992" s="59"/>
      <c r="U992" s="59"/>
      <c r="V992" s="61"/>
      <c r="W992" s="294"/>
      <c r="X992" s="59"/>
      <c r="Y992" s="60"/>
      <c r="Z992" s="59"/>
      <c r="AA992" s="60"/>
      <c r="AB992" s="61"/>
      <c r="AC992" s="62"/>
      <c r="AD992" s="63"/>
      <c r="AE992" s="63"/>
      <c r="AF992" s="64"/>
      <c r="AG992" s="65"/>
      <c r="AH992" s="61"/>
      <c r="AI992" s="510"/>
      <c r="AJ992" s="510"/>
      <c r="AK992" s="511"/>
      <c r="AL992" s="100"/>
      <c r="AM992" s="382" t="str">
        <f t="shared" si="935"/>
        <v xml:space="preserve"> </v>
      </c>
      <c r="AN992" s="95" t="str">
        <f t="shared" si="936"/>
        <v xml:space="preserve"> </v>
      </c>
      <c r="AO992" s="365"/>
      <c r="AP992" s="365"/>
      <c r="AQ992" s="256"/>
      <c r="AR992" s="365"/>
      <c r="AS992" s="365"/>
      <c r="AT992" s="364" t="e">
        <f t="shared" si="937"/>
        <v>#N/A</v>
      </c>
      <c r="AU992" s="365" t="e">
        <f t="shared" si="938"/>
        <v>#N/A</v>
      </c>
      <c r="AV992" s="372" t="str">
        <f t="shared" ca="1" si="915"/>
        <v/>
      </c>
      <c r="AW992" s="364" t="e">
        <f t="shared" ca="1" si="916"/>
        <v>#N/A</v>
      </c>
      <c r="AX992" s="373" t="e">
        <f t="shared" ca="1" si="917"/>
        <v>#N/A</v>
      </c>
      <c r="AY992" s="98" t="e">
        <f t="shared" si="940"/>
        <v>#N/A</v>
      </c>
      <c r="AZ992" s="373" t="e">
        <f t="shared" si="939"/>
        <v>#N/A</v>
      </c>
      <c r="BA992" s="363"/>
      <c r="BB992" s="365"/>
      <c r="BC992" s="377"/>
      <c r="BD992" s="365"/>
      <c r="BE992" s="365"/>
      <c r="BF992" s="365"/>
      <c r="BG992" s="365"/>
      <c r="BH992" s="365"/>
      <c r="BI992" s="365"/>
      <c r="BJ992" s="365"/>
      <c r="BK992" s="365"/>
      <c r="BL992" s="376"/>
      <c r="BM992" s="376"/>
      <c r="BN992" s="260"/>
      <c r="BO992" s="260"/>
      <c r="BP992" s="260"/>
      <c r="BQ992" s="263"/>
      <c r="BR992" s="263"/>
    </row>
    <row r="993" spans="1:70" s="50" customFormat="1" ht="27.75" customHeight="1" x14ac:dyDescent="0.2">
      <c r="A993" s="22">
        <f t="shared" si="941"/>
        <v>709</v>
      </c>
      <c r="B993" s="51"/>
      <c r="C993" s="52"/>
      <c r="D993" s="53"/>
      <c r="E993" s="54"/>
      <c r="F993" s="55"/>
      <c r="G993" s="56"/>
      <c r="H993" s="57"/>
      <c r="I993" s="275"/>
      <c r="J993" s="58"/>
      <c r="K993" s="59"/>
      <c r="L993" s="60"/>
      <c r="M993" s="59"/>
      <c r="N993" s="60"/>
      <c r="O993" s="59"/>
      <c r="P993" s="60"/>
      <c r="Q993" s="61"/>
      <c r="R993" s="286"/>
      <c r="S993" s="58"/>
      <c r="T993" s="59"/>
      <c r="U993" s="59"/>
      <c r="V993" s="61"/>
      <c r="W993" s="294"/>
      <c r="X993" s="59"/>
      <c r="Y993" s="60"/>
      <c r="Z993" s="59"/>
      <c r="AA993" s="60"/>
      <c r="AB993" s="61"/>
      <c r="AC993" s="62"/>
      <c r="AD993" s="63"/>
      <c r="AE993" s="63"/>
      <c r="AF993" s="64"/>
      <c r="AG993" s="65"/>
      <c r="AH993" s="61"/>
      <c r="AI993" s="510"/>
      <c r="AJ993" s="510"/>
      <c r="AK993" s="511"/>
      <c r="AL993" s="100"/>
      <c r="AM993" s="382" t="str">
        <f t="shared" si="935"/>
        <v xml:space="preserve"> </v>
      </c>
      <c r="AN993" s="95" t="str">
        <f t="shared" si="936"/>
        <v xml:space="preserve"> </v>
      </c>
      <c r="AO993" s="365"/>
      <c r="AP993" s="365"/>
      <c r="AQ993" s="256"/>
      <c r="AR993" s="365"/>
      <c r="AS993" s="365"/>
      <c r="AT993" s="364" t="e">
        <f t="shared" si="937"/>
        <v>#N/A</v>
      </c>
      <c r="AU993" s="365" t="e">
        <f t="shared" si="938"/>
        <v>#N/A</v>
      </c>
      <c r="AV993" s="372" t="str">
        <f t="shared" ca="1" si="915"/>
        <v/>
      </c>
      <c r="AW993" s="364" t="e">
        <f t="shared" ca="1" si="916"/>
        <v>#N/A</v>
      </c>
      <c r="AX993" s="373" t="e">
        <f t="shared" ca="1" si="917"/>
        <v>#N/A</v>
      </c>
      <c r="AY993" s="98" t="e">
        <f t="shared" si="940"/>
        <v>#N/A</v>
      </c>
      <c r="AZ993" s="373" t="e">
        <f t="shared" si="939"/>
        <v>#N/A</v>
      </c>
      <c r="BA993" s="365"/>
      <c r="BB993" s="365"/>
      <c r="BC993" s="377"/>
      <c r="BD993" s="365"/>
      <c r="BE993" s="365"/>
      <c r="BF993" s="365"/>
      <c r="BG993" s="365"/>
      <c r="BH993" s="365"/>
      <c r="BI993" s="365"/>
      <c r="BJ993" s="365"/>
      <c r="BK993" s="365"/>
      <c r="BL993" s="376"/>
      <c r="BM993" s="376"/>
      <c r="BN993" s="260"/>
      <c r="BO993" s="260"/>
      <c r="BP993" s="260"/>
      <c r="BQ993" s="263"/>
      <c r="BR993" s="263"/>
    </row>
    <row r="994" spans="1:70" s="50" customFormat="1" ht="27.75" customHeight="1" thickBot="1" x14ac:dyDescent="0.25">
      <c r="A994" s="23">
        <f t="shared" si="941"/>
        <v>710</v>
      </c>
      <c r="B994" s="66"/>
      <c r="C994" s="67"/>
      <c r="D994" s="68"/>
      <c r="E994" s="69"/>
      <c r="F994" s="70"/>
      <c r="G994" s="71"/>
      <c r="H994" s="72"/>
      <c r="I994" s="276"/>
      <c r="J994" s="73"/>
      <c r="K994" s="74"/>
      <c r="L994" s="75"/>
      <c r="M994" s="74"/>
      <c r="N994" s="75"/>
      <c r="O994" s="74"/>
      <c r="P994" s="75"/>
      <c r="Q994" s="76"/>
      <c r="R994" s="287"/>
      <c r="S994" s="73"/>
      <c r="T994" s="74"/>
      <c r="U994" s="74"/>
      <c r="V994" s="76"/>
      <c r="W994" s="295"/>
      <c r="X994" s="74"/>
      <c r="Y994" s="75"/>
      <c r="Z994" s="74"/>
      <c r="AA994" s="75"/>
      <c r="AB994" s="76"/>
      <c r="AC994" s="77"/>
      <c r="AD994" s="78"/>
      <c r="AE994" s="78"/>
      <c r="AF994" s="79"/>
      <c r="AG994" s="80"/>
      <c r="AH994" s="76"/>
      <c r="AI994" s="518"/>
      <c r="AJ994" s="518"/>
      <c r="AK994" s="519"/>
      <c r="AL994" s="100"/>
      <c r="AM994" s="382" t="str">
        <f t="shared" si="935"/>
        <v xml:space="preserve"> </v>
      </c>
      <c r="AN994" s="95" t="str">
        <f t="shared" si="936"/>
        <v xml:space="preserve"> </v>
      </c>
      <c r="AO994" s="365"/>
      <c r="AP994" s="365"/>
      <c r="AQ994" s="256"/>
      <c r="AR994" s="365"/>
      <c r="AS994" s="365"/>
      <c r="AT994" s="364" t="e">
        <f t="shared" si="937"/>
        <v>#N/A</v>
      </c>
      <c r="AU994" s="365" t="e">
        <f t="shared" si="938"/>
        <v>#N/A</v>
      </c>
      <c r="AV994" s="372" t="str">
        <f t="shared" ca="1" si="915"/>
        <v/>
      </c>
      <c r="AW994" s="364" t="e">
        <f t="shared" ca="1" si="916"/>
        <v>#N/A</v>
      </c>
      <c r="AX994" s="373" t="e">
        <f t="shared" ca="1" si="917"/>
        <v>#N/A</v>
      </c>
      <c r="AY994" s="98" t="e">
        <f t="shared" si="940"/>
        <v>#N/A</v>
      </c>
      <c r="AZ994" s="373" t="e">
        <f t="shared" si="939"/>
        <v>#N/A</v>
      </c>
      <c r="BA994" s="365"/>
      <c r="BB994" s="365"/>
      <c r="BC994" s="377"/>
      <c r="BD994" s="365"/>
      <c r="BE994" s="365"/>
      <c r="BF994" s="365"/>
      <c r="BG994" s="365"/>
      <c r="BH994" s="365"/>
      <c r="BI994" s="365"/>
      <c r="BJ994" s="365"/>
      <c r="BK994" s="365"/>
      <c r="BL994" s="376"/>
      <c r="BM994" s="376"/>
      <c r="BN994" s="260"/>
      <c r="BO994" s="260"/>
      <c r="BP994" s="260"/>
      <c r="BQ994" s="263"/>
      <c r="BR994" s="263"/>
    </row>
    <row r="995" spans="1:70" ht="4.5" customHeight="1" thickBot="1" x14ac:dyDescent="0.25">
      <c r="A995" s="91">
        <f>AK998</f>
        <v>71</v>
      </c>
      <c r="B995" s="235"/>
      <c r="C995" s="235"/>
      <c r="D995" s="235"/>
      <c r="E995" s="235"/>
      <c r="F995" s="235"/>
      <c r="G995" s="235"/>
      <c r="H995" s="235"/>
      <c r="I995" s="235"/>
      <c r="J995" s="280"/>
      <c r="K995" s="280"/>
      <c r="L995" s="280"/>
      <c r="M995" s="280"/>
      <c r="N995" s="280"/>
      <c r="O995" s="280"/>
      <c r="P995" s="280"/>
      <c r="Q995" s="280"/>
      <c r="R995" s="280"/>
      <c r="S995" s="292"/>
      <c r="T995" s="292"/>
      <c r="U995" s="292"/>
      <c r="V995" s="292"/>
      <c r="W995" s="292"/>
      <c r="X995" s="292"/>
      <c r="Y995" s="292"/>
      <c r="Z995" s="292"/>
      <c r="AA995" s="292"/>
      <c r="AB995" s="292"/>
      <c r="AC995" s="292"/>
      <c r="AD995" s="236"/>
      <c r="AE995" s="237"/>
      <c r="AF995" s="236"/>
      <c r="AG995" s="238"/>
      <c r="AH995" s="536"/>
      <c r="AI995" s="537"/>
      <c r="AJ995" s="537"/>
      <c r="AK995" s="537"/>
      <c r="AL995" s="383"/>
      <c r="AM995" s="384"/>
      <c r="AN995" s="383"/>
      <c r="AT995" s="364" t="e">
        <f t="shared" ref="AT995:AT1004" si="942">IF(ISBLANK($B1391),NA(),$B1391)</f>
        <v>#N/A</v>
      </c>
      <c r="AU995" s="365" t="e">
        <f t="shared" ref="AU995:AU1004" si="943">IF(ISBLANK($I1391),NA(),$I1391)</f>
        <v>#N/A</v>
      </c>
      <c r="AV995" s="372" t="str">
        <f t="shared" ca="1" si="915"/>
        <v/>
      </c>
      <c r="AW995" s="364" t="e">
        <f t="shared" ca="1" si="916"/>
        <v>#N/A</v>
      </c>
      <c r="AX995" s="373" t="e">
        <f t="shared" ca="1" si="917"/>
        <v>#N/A</v>
      </c>
      <c r="AY995" s="98" t="e">
        <f t="shared" ref="AY995:AY1004" si="944">IF(S1391=0,NA(),S1391)</f>
        <v>#N/A</v>
      </c>
      <c r="AZ995" s="373" t="e">
        <f>IF(V1391=0,NA(),V1391)</f>
        <v>#N/A</v>
      </c>
      <c r="BC995" s="377"/>
    </row>
    <row r="996" spans="1:70" ht="26.25" customHeight="1" x14ac:dyDescent="0.2">
      <c r="A996" s="163">
        <f>A982+1</f>
        <v>71</v>
      </c>
      <c r="B996" s="523"/>
      <c r="C996" s="523"/>
      <c r="D996" s="523"/>
      <c r="E996" s="524"/>
      <c r="F996" s="527" t="str">
        <f>IF('FRONT PAGE'!$A$1="www.fly-logics.com","TOTAL PAGE",0)</f>
        <v>TOTAL PAGE</v>
      </c>
      <c r="G996" s="528"/>
      <c r="H996" s="529"/>
      <c r="I996" s="314" t="str">
        <f>IF('FRONT PAGE'!$A$1="www.fly-logics.com",IF(SUM(I985:I995)=0," ",SUM(I985:I995)),0)</f>
        <v xml:space="preserve"> </v>
      </c>
      <c r="J996" s="315" t="str">
        <f>IF('FRONT PAGE'!$A$1="www.fly-logics.com",IF(SUM(J985:J995)=0," ",SUM(J985:J995)),0)</f>
        <v xml:space="preserve"> </v>
      </c>
      <c r="K996" s="316" t="str">
        <f>IF('FRONT PAGE'!$A$1="www.fly-logics.com",IF(SUM(K985:K995)=0," ",SUM(K985:K995)),0)</f>
        <v xml:space="preserve"> </v>
      </c>
      <c r="L996" s="317" t="str">
        <f>IF('FRONT PAGE'!$A$1="www.fly-logics.com",IF(SUM(L985:L995)=0," ",SUM(L985:L995)),0)</f>
        <v xml:space="preserve"> </v>
      </c>
      <c r="M996" s="316" t="str">
        <f>IF('FRONT PAGE'!$A$1="www.fly-logics.com",IF(SUM(M985:M995)=0," ",SUM(M985:M995)),0)</f>
        <v xml:space="preserve"> </v>
      </c>
      <c r="N996" s="317" t="str">
        <f>IF('FRONT PAGE'!$A$1="www.fly-logics.com",IF(SUM(N985:N995)=0," ",SUM(N985:N995)),0)</f>
        <v xml:space="preserve"> </v>
      </c>
      <c r="O996" s="316" t="str">
        <f>IF('FRONT PAGE'!$A$1="www.fly-logics.com",IF(SUM(O985:O995)=0," ",SUM(O985:O995)),0)</f>
        <v xml:space="preserve"> </v>
      </c>
      <c r="P996" s="317" t="str">
        <f>IF('FRONT PAGE'!$A$1="www.fly-logics.com",IF(SUM(P985:P995)=0," ",SUM(P985:P995)),0)</f>
        <v xml:space="preserve"> </v>
      </c>
      <c r="Q996" s="318" t="str">
        <f>IF('FRONT PAGE'!$A$1="www.fly-logics.com",IF(SUM(Q985:Q995)=0," ",SUM(Q985:Q995)),0)</f>
        <v xml:space="preserve"> </v>
      </c>
      <c r="R996" s="319"/>
      <c r="S996" s="315" t="str">
        <f>IF('FRONT PAGE'!$A$1="www.fly-logics.com",IF(SUM(S985:S995)=0," ",SUM(S985:S995)),0)</f>
        <v xml:space="preserve"> </v>
      </c>
      <c r="T996" s="316" t="str">
        <f>IF('FRONT PAGE'!$A$1="www.fly-logics.com",IF(SUM(T985:T995)=0," ",SUM(T985:T995)),0)</f>
        <v xml:space="preserve"> </v>
      </c>
      <c r="U996" s="316" t="str">
        <f>IF('FRONT PAGE'!$A$1="www.fly-logics.com",IF(SUM(U985:U995)=0," ",SUM(U985:U995)),0)</f>
        <v xml:space="preserve"> </v>
      </c>
      <c r="V996" s="318" t="str">
        <f>IF('FRONT PAGE'!$A$1="www.fly-logics.com",IF(SUM(V985:V995)=0," ",SUM(V985:V995)),0)</f>
        <v xml:space="preserve"> </v>
      </c>
      <c r="W996" s="315" t="str">
        <f>IF('FRONT PAGE'!$A$1="www.fly-logics.com",IF(SUM(W985:W995)=0," ",SUM(W985:W995)),0)</f>
        <v xml:space="preserve"> </v>
      </c>
      <c r="X996" s="316" t="str">
        <f>IF('FRONT PAGE'!$A$1="www.fly-logics.com",IF(SUM(X985:X995)=0," ",SUM(X985:X995)),0)</f>
        <v xml:space="preserve"> </v>
      </c>
      <c r="Y996" s="317" t="str">
        <f>IF('FRONT PAGE'!$A$1="www.fly-logics.com",IF(SUM(Y985:Y995)=0," ",SUM(Y985:Y995)),0)</f>
        <v xml:space="preserve"> </v>
      </c>
      <c r="Z996" s="316" t="str">
        <f>IF('FRONT PAGE'!$A$1="www.fly-logics.com",IF(SUM(Z985:Z995)=0," ",SUM(Z985:Z995)),0)</f>
        <v xml:space="preserve"> </v>
      </c>
      <c r="AA996" s="317" t="str">
        <f>IF('FRONT PAGE'!$A$1="www.fly-logics.com",IF(SUM(AA985:AA995)=0," ",SUM(AA985:AA995)),0)</f>
        <v xml:space="preserve"> </v>
      </c>
      <c r="AB996" s="318" t="str">
        <f>IF('FRONT PAGE'!$A$1="www.fly-logics.com",IF(SUM(AB985:AB995)=0," ",SUM(AB985:AB995)),0)</f>
        <v xml:space="preserve"> </v>
      </c>
      <c r="AC996" s="329" t="str">
        <f>IF('FRONT PAGE'!$A$1="www.fly-logics.com",IF(SUM(AC985:AC995)=0," ",SUM(AC985:AC995)),0)</f>
        <v xml:space="preserve"> </v>
      </c>
      <c r="AD996" s="321" t="str">
        <f>IF('FRONT PAGE'!$A$1="www.fly-logics.com",IF(SUM(AD985:AD995)=0," ",SUM(AD985:AD995)),0)</f>
        <v xml:space="preserve"> </v>
      </c>
      <c r="AE996" s="321" t="str">
        <f>IF('FRONT PAGE'!$A$1="www.fly-logics.com",IF(SUM(AE985:AE995)=0," ",SUM(AE985:AE995)),0)</f>
        <v xml:space="preserve"> </v>
      </c>
      <c r="AF996" s="322" t="str">
        <f>IF('FRONT PAGE'!$A$1="www.fly-logics.com",IF(SUM(AF985:AF995)=0," ",SUM(AF985:AF995)),0)</f>
        <v xml:space="preserve"> </v>
      </c>
      <c r="AG996" s="323" t="str">
        <f>IF('FRONT PAGE'!$A$1="www.fly-logics.com",IF(SUM(AG985:AG995)=0," ",SUM(AG985:AG995)),0)</f>
        <v xml:space="preserve"> </v>
      </c>
      <c r="AH996" s="520" t="str">
        <f>IF('FRONT PAGE'!$A$1="www.fly-logics.com","I certify that all the data in this
logbook are accurate",0)</f>
        <v>I certify that all the data in this
logbook are accurate</v>
      </c>
      <c r="AI996" s="521"/>
      <c r="AJ996" s="521"/>
      <c r="AK996" s="522"/>
      <c r="AL996" s="385"/>
      <c r="AM996" s="386"/>
      <c r="AN996" s="385"/>
      <c r="AT996" s="364" t="e">
        <f t="shared" si="942"/>
        <v>#N/A</v>
      </c>
      <c r="AU996" s="365" t="e">
        <f t="shared" si="943"/>
        <v>#N/A</v>
      </c>
      <c r="AV996" s="372" t="str">
        <f t="shared" ca="1" si="915"/>
        <v/>
      </c>
      <c r="AW996" s="364" t="e">
        <f t="shared" ca="1" si="916"/>
        <v>#N/A</v>
      </c>
      <c r="AX996" s="373" t="e">
        <f t="shared" ca="1" si="917"/>
        <v>#N/A</v>
      </c>
      <c r="AY996" s="98" t="e">
        <f t="shared" si="944"/>
        <v>#N/A</v>
      </c>
      <c r="AZ996" s="373" t="e">
        <f t="shared" ref="AZ996:AZ1004" si="945">IF(V1392=0,NA(),V1392)</f>
        <v>#N/A</v>
      </c>
      <c r="BA996" s="363"/>
      <c r="BC996" s="377"/>
    </row>
    <row r="997" spans="1:70" ht="26.25" customHeight="1" x14ac:dyDescent="0.2">
      <c r="A997" s="505">
        <f>AL981</f>
        <v>0</v>
      </c>
      <c r="B997" s="525"/>
      <c r="C997" s="525"/>
      <c r="D997" s="525"/>
      <c r="E997" s="526"/>
      <c r="F997" s="530" t="str">
        <f>IF('FRONT PAGE'!$A$1="www.fly-logics.com","TOTAL PREVIOUS LOGBOOK",0)</f>
        <v>TOTAL PREVIOUS LOGBOOK</v>
      </c>
      <c r="G997" s="531"/>
      <c r="H997" s="532"/>
      <c r="I997" s="333">
        <f>I984</f>
        <v>33.75</v>
      </c>
      <c r="J997" s="334">
        <f t="shared" ref="J997:Q997" si="946">J984</f>
        <v>33.75</v>
      </c>
      <c r="K997" s="335" t="str">
        <f t="shared" si="946"/>
        <v xml:space="preserve"> </v>
      </c>
      <c r="L997" s="336" t="str">
        <f t="shared" si="946"/>
        <v xml:space="preserve"> </v>
      </c>
      <c r="M997" s="335" t="str">
        <f t="shared" si="946"/>
        <v xml:space="preserve"> </v>
      </c>
      <c r="N997" s="336" t="str">
        <f t="shared" si="946"/>
        <v xml:space="preserve"> </v>
      </c>
      <c r="O997" s="335" t="str">
        <f t="shared" si="946"/>
        <v xml:space="preserve"> </v>
      </c>
      <c r="P997" s="336" t="str">
        <f t="shared" si="946"/>
        <v xml:space="preserve"> </v>
      </c>
      <c r="Q997" s="337" t="str">
        <f t="shared" si="946"/>
        <v xml:space="preserve"> </v>
      </c>
      <c r="R997" s="288">
        <v>10</v>
      </c>
      <c r="S997" s="331" t="str">
        <f>S984</f>
        <v xml:space="preserve"> </v>
      </c>
      <c r="T997" s="239">
        <f t="shared" ref="T997:AG997" si="947">T984</f>
        <v>13.75</v>
      </c>
      <c r="U997" s="239">
        <f t="shared" si="947"/>
        <v>20</v>
      </c>
      <c r="V997" s="240">
        <f t="shared" si="947"/>
        <v>5</v>
      </c>
      <c r="W997" s="241" t="str">
        <f t="shared" si="947"/>
        <v xml:space="preserve"> </v>
      </c>
      <c r="X997" s="239" t="str">
        <f t="shared" si="947"/>
        <v xml:space="preserve"> </v>
      </c>
      <c r="Y997" s="242">
        <f t="shared" si="947"/>
        <v>5</v>
      </c>
      <c r="Z997" s="239" t="str">
        <f t="shared" si="947"/>
        <v xml:space="preserve"> </v>
      </c>
      <c r="AA997" s="242">
        <f t="shared" si="947"/>
        <v>3.75</v>
      </c>
      <c r="AB997" s="240" t="str">
        <f t="shared" si="947"/>
        <v xml:space="preserve"> </v>
      </c>
      <c r="AC997" s="243">
        <f t="shared" si="947"/>
        <v>14</v>
      </c>
      <c r="AD997" s="244" t="str">
        <f t="shared" si="947"/>
        <v xml:space="preserve"> </v>
      </c>
      <c r="AE997" s="244">
        <f t="shared" si="947"/>
        <v>14</v>
      </c>
      <c r="AF997" s="245" t="str">
        <f t="shared" si="947"/>
        <v xml:space="preserve"> </v>
      </c>
      <c r="AG997" s="332">
        <f t="shared" si="947"/>
        <v>17</v>
      </c>
      <c r="AH997" s="507"/>
      <c r="AI997" s="508"/>
      <c r="AJ997" s="508"/>
      <c r="AK997" s="509"/>
      <c r="AL997" s="385"/>
      <c r="AM997" s="386"/>
      <c r="AN997" s="385"/>
      <c r="AT997" s="364" t="e">
        <f t="shared" si="942"/>
        <v>#N/A</v>
      </c>
      <c r="AU997" s="365" t="e">
        <f t="shared" si="943"/>
        <v>#N/A</v>
      </c>
      <c r="AV997" s="372" t="str">
        <f t="shared" ca="1" si="915"/>
        <v/>
      </c>
      <c r="AW997" s="364" t="e">
        <f t="shared" ca="1" si="916"/>
        <v>#N/A</v>
      </c>
      <c r="AX997" s="373" t="e">
        <f t="shared" ca="1" si="917"/>
        <v>#N/A</v>
      </c>
      <c r="AY997" s="98" t="e">
        <f t="shared" si="944"/>
        <v>#N/A</v>
      </c>
      <c r="AZ997" s="373" t="e">
        <f t="shared" si="945"/>
        <v>#N/A</v>
      </c>
      <c r="BA997" s="363"/>
      <c r="BC997" s="377"/>
    </row>
    <row r="998" spans="1:70" ht="26.25" customHeight="1" thickBot="1" x14ac:dyDescent="0.25">
      <c r="A998" s="506"/>
      <c r="B998" s="512" t="str">
        <f>IF('FRONT PAGE'!$A$1="www.fly-logics.com","Authority certifying flight hours 
STAMP &amp; SIGNATURE",0)</f>
        <v>Authority certifying flight hours 
STAMP &amp; SIGNATURE</v>
      </c>
      <c r="C998" s="512"/>
      <c r="D998" s="512"/>
      <c r="E998" s="513"/>
      <c r="F998" s="533" t="str">
        <f>IF('FRONT PAGE'!$A$1="www.fly-logics.com","TOTAL TO DATE",0)</f>
        <v>TOTAL TO DATE</v>
      </c>
      <c r="G998" s="534"/>
      <c r="H998" s="535"/>
      <c r="I998" s="32">
        <f t="shared" ref="I998:Q998" si="948">IF(SUM(I996:I997)=0," ",SUM(I996:I997))</f>
        <v>33.75</v>
      </c>
      <c r="J998" s="27">
        <f t="shared" si="948"/>
        <v>33.75</v>
      </c>
      <c r="K998" s="24" t="str">
        <f t="shared" si="948"/>
        <v xml:space="preserve"> </v>
      </c>
      <c r="L998" s="25" t="str">
        <f t="shared" si="948"/>
        <v xml:space="preserve"> </v>
      </c>
      <c r="M998" s="24" t="str">
        <f t="shared" si="948"/>
        <v xml:space="preserve"> </v>
      </c>
      <c r="N998" s="25" t="str">
        <f t="shared" si="948"/>
        <v xml:space="preserve"> </v>
      </c>
      <c r="O998" s="24" t="str">
        <f t="shared" si="948"/>
        <v xml:space="preserve"> </v>
      </c>
      <c r="P998" s="25" t="str">
        <f t="shared" si="948"/>
        <v xml:space="preserve"> </v>
      </c>
      <c r="Q998" s="26" t="str">
        <f t="shared" si="948"/>
        <v xml:space="preserve"> </v>
      </c>
      <c r="R998" s="289"/>
      <c r="S998" s="27" t="str">
        <f t="shared" ref="S998:AG998" si="949">IF(SUM(S996:S997)=0," ",SUM(S996:S997))</f>
        <v xml:space="preserve"> </v>
      </c>
      <c r="T998" s="24">
        <f t="shared" si="949"/>
        <v>13.75</v>
      </c>
      <c r="U998" s="24">
        <f t="shared" si="949"/>
        <v>20</v>
      </c>
      <c r="V998" s="26">
        <f t="shared" si="949"/>
        <v>5</v>
      </c>
      <c r="W998" s="27" t="str">
        <f t="shared" si="949"/>
        <v xml:space="preserve"> </v>
      </c>
      <c r="X998" s="24" t="str">
        <f t="shared" si="949"/>
        <v xml:space="preserve"> </v>
      </c>
      <c r="Y998" s="25">
        <f t="shared" si="949"/>
        <v>5</v>
      </c>
      <c r="Z998" s="24" t="str">
        <f t="shared" si="949"/>
        <v xml:space="preserve"> </v>
      </c>
      <c r="AA998" s="25">
        <f t="shared" si="949"/>
        <v>3.75</v>
      </c>
      <c r="AB998" s="26" t="str">
        <f t="shared" si="949"/>
        <v xml:space="preserve"> </v>
      </c>
      <c r="AC998" s="30">
        <f t="shared" si="949"/>
        <v>14</v>
      </c>
      <c r="AD998" s="28" t="str">
        <f t="shared" si="949"/>
        <v xml:space="preserve"> </v>
      </c>
      <c r="AE998" s="28">
        <f t="shared" si="949"/>
        <v>14</v>
      </c>
      <c r="AF998" s="31" t="str">
        <f t="shared" si="949"/>
        <v xml:space="preserve"> </v>
      </c>
      <c r="AG998" s="33">
        <f t="shared" si="949"/>
        <v>17</v>
      </c>
      <c r="AH998" s="514" t="str">
        <f>IF('FRONT PAGE'!$A$1="www.fly-logics.com","_____________________________
PILOT SIGNATURE",0)</f>
        <v>_____________________________
PILOT SIGNATURE</v>
      </c>
      <c r="AI998" s="515"/>
      <c r="AJ998" s="515"/>
      <c r="AK998" s="330">
        <f>A996</f>
        <v>71</v>
      </c>
      <c r="AL998" s="387"/>
      <c r="AM998" s="388"/>
      <c r="AN998" s="387"/>
      <c r="AT998" s="364" t="e">
        <f t="shared" si="942"/>
        <v>#N/A</v>
      </c>
      <c r="AU998" s="365" t="e">
        <f t="shared" si="943"/>
        <v>#N/A</v>
      </c>
      <c r="AV998" s="372" t="str">
        <f t="shared" ca="1" si="915"/>
        <v/>
      </c>
      <c r="AW998" s="364" t="e">
        <f t="shared" ca="1" si="916"/>
        <v>#N/A</v>
      </c>
      <c r="AX998" s="373" t="e">
        <f t="shared" ca="1" si="917"/>
        <v>#N/A</v>
      </c>
      <c r="AY998" s="98" t="e">
        <f t="shared" si="944"/>
        <v>#N/A</v>
      </c>
      <c r="AZ998" s="373" t="e">
        <f t="shared" si="945"/>
        <v>#N/A</v>
      </c>
      <c r="BA998" s="363"/>
      <c r="BC998" s="377"/>
    </row>
    <row r="999" spans="1:70" s="50" customFormat="1" ht="27.75" customHeight="1" x14ac:dyDescent="0.2">
      <c r="A999" s="29">
        <f>A994+1</f>
        <v>711</v>
      </c>
      <c r="B999" s="39"/>
      <c r="C999" s="40"/>
      <c r="D999" s="41"/>
      <c r="E999" s="42"/>
      <c r="F999" s="43"/>
      <c r="G999" s="44"/>
      <c r="H999" s="45"/>
      <c r="I999" s="281"/>
      <c r="J999" s="277"/>
      <c r="K999" s="278"/>
      <c r="L999" s="279"/>
      <c r="M999" s="278"/>
      <c r="N999" s="279"/>
      <c r="O999" s="278"/>
      <c r="P999" s="279"/>
      <c r="Q999" s="150"/>
      <c r="R999" s="285"/>
      <c r="S999" s="46"/>
      <c r="T999" s="47"/>
      <c r="U999" s="47"/>
      <c r="V999" s="48"/>
      <c r="W999" s="293"/>
      <c r="X999" s="278"/>
      <c r="Y999" s="279"/>
      <c r="Z999" s="278"/>
      <c r="AA999" s="279"/>
      <c r="AB999" s="150"/>
      <c r="AC999" s="282"/>
      <c r="AD999" s="283"/>
      <c r="AE999" s="283"/>
      <c r="AF999" s="284"/>
      <c r="AG999" s="49"/>
      <c r="AH999" s="48"/>
      <c r="AI999" s="516"/>
      <c r="AJ999" s="516"/>
      <c r="AK999" s="517"/>
      <c r="AL999" s="100"/>
      <c r="AM999" s="382" t="str">
        <f t="shared" ref="AM999:AM1008" si="950">IF(B999=0," ",TEXT(B999,"MMM"))</f>
        <v xml:space="preserve"> </v>
      </c>
      <c r="AN999" s="95" t="str">
        <f t="shared" ref="AN999:AN1008" si="951">IF(B999=0," ",YEAR(B999))</f>
        <v xml:space="preserve"> </v>
      </c>
      <c r="AO999" s="365"/>
      <c r="AP999" s="365"/>
      <c r="AQ999" s="256"/>
      <c r="AR999" s="365"/>
      <c r="AS999" s="365"/>
      <c r="AT999" s="364" t="e">
        <f t="shared" si="942"/>
        <v>#N/A</v>
      </c>
      <c r="AU999" s="365" t="e">
        <f t="shared" si="943"/>
        <v>#N/A</v>
      </c>
      <c r="AV999" s="372" t="str">
        <f t="shared" ca="1" si="915"/>
        <v/>
      </c>
      <c r="AW999" s="364" t="e">
        <f t="shared" ca="1" si="916"/>
        <v>#N/A</v>
      </c>
      <c r="AX999" s="373" t="e">
        <f t="shared" ca="1" si="917"/>
        <v>#N/A</v>
      </c>
      <c r="AY999" s="98" t="e">
        <f t="shared" si="944"/>
        <v>#N/A</v>
      </c>
      <c r="AZ999" s="373" t="e">
        <f t="shared" si="945"/>
        <v>#N/A</v>
      </c>
      <c r="BA999" s="363"/>
      <c r="BB999" s="365"/>
      <c r="BC999" s="377"/>
      <c r="BD999" s="365"/>
      <c r="BE999" s="365"/>
      <c r="BF999" s="365"/>
      <c r="BG999" s="365"/>
      <c r="BH999" s="365"/>
      <c r="BI999" s="365"/>
      <c r="BJ999" s="365"/>
      <c r="BK999" s="365"/>
      <c r="BL999" s="376"/>
      <c r="BM999" s="376"/>
      <c r="BN999" s="260"/>
      <c r="BO999" s="260"/>
      <c r="BP999" s="260"/>
      <c r="BQ999" s="263"/>
      <c r="BR999" s="263"/>
    </row>
    <row r="1000" spans="1:70" s="50" customFormat="1" ht="27.75" customHeight="1" x14ac:dyDescent="0.2">
      <c r="A1000" s="22">
        <f>A999+1</f>
        <v>712</v>
      </c>
      <c r="B1000" s="51"/>
      <c r="C1000" s="52"/>
      <c r="D1000" s="53"/>
      <c r="E1000" s="54"/>
      <c r="F1000" s="55"/>
      <c r="G1000" s="56"/>
      <c r="H1000" s="57"/>
      <c r="I1000" s="275"/>
      <c r="J1000" s="58"/>
      <c r="K1000" s="59"/>
      <c r="L1000" s="60"/>
      <c r="M1000" s="59"/>
      <c r="N1000" s="60"/>
      <c r="O1000" s="59"/>
      <c r="P1000" s="60"/>
      <c r="Q1000" s="61"/>
      <c r="R1000" s="286"/>
      <c r="S1000" s="58"/>
      <c r="T1000" s="59"/>
      <c r="U1000" s="59"/>
      <c r="V1000" s="61"/>
      <c r="W1000" s="294"/>
      <c r="X1000" s="59"/>
      <c r="Y1000" s="60"/>
      <c r="Z1000" s="59"/>
      <c r="AA1000" s="60"/>
      <c r="AB1000" s="61"/>
      <c r="AC1000" s="62"/>
      <c r="AD1000" s="63"/>
      <c r="AE1000" s="63"/>
      <c r="AF1000" s="64"/>
      <c r="AG1000" s="65"/>
      <c r="AH1000" s="61"/>
      <c r="AI1000" s="510"/>
      <c r="AJ1000" s="510"/>
      <c r="AK1000" s="511"/>
      <c r="AL1000" s="100"/>
      <c r="AM1000" s="382" t="str">
        <f t="shared" si="950"/>
        <v xml:space="preserve"> </v>
      </c>
      <c r="AN1000" s="95" t="str">
        <f t="shared" si="951"/>
        <v xml:space="preserve"> </v>
      </c>
      <c r="AO1000" s="365"/>
      <c r="AP1000" s="365"/>
      <c r="AQ1000" s="256"/>
      <c r="AR1000" s="365"/>
      <c r="AS1000" s="365"/>
      <c r="AT1000" s="364" t="e">
        <f t="shared" si="942"/>
        <v>#N/A</v>
      </c>
      <c r="AU1000" s="365" t="e">
        <f t="shared" si="943"/>
        <v>#N/A</v>
      </c>
      <c r="AV1000" s="372" t="str">
        <f t="shared" ca="1" si="915"/>
        <v/>
      </c>
      <c r="AW1000" s="364" t="e">
        <f t="shared" ca="1" si="916"/>
        <v>#N/A</v>
      </c>
      <c r="AX1000" s="373" t="e">
        <f t="shared" ca="1" si="917"/>
        <v>#N/A</v>
      </c>
      <c r="AY1000" s="98" t="e">
        <f t="shared" si="944"/>
        <v>#N/A</v>
      </c>
      <c r="AZ1000" s="373" t="e">
        <f t="shared" si="945"/>
        <v>#N/A</v>
      </c>
      <c r="BA1000" s="363"/>
      <c r="BB1000" s="365"/>
      <c r="BC1000" s="377"/>
      <c r="BD1000" s="365"/>
      <c r="BE1000" s="365"/>
      <c r="BF1000" s="365"/>
      <c r="BG1000" s="365"/>
      <c r="BH1000" s="365"/>
      <c r="BI1000" s="365"/>
      <c r="BJ1000" s="365"/>
      <c r="BK1000" s="365"/>
      <c r="BL1000" s="376"/>
      <c r="BM1000" s="376"/>
      <c r="BN1000" s="260"/>
      <c r="BO1000" s="260"/>
      <c r="BP1000" s="260"/>
      <c r="BQ1000" s="263"/>
      <c r="BR1000" s="263"/>
    </row>
    <row r="1001" spans="1:70" s="50" customFormat="1" ht="27.75" customHeight="1" x14ac:dyDescent="0.2">
      <c r="A1001" s="22">
        <f t="shared" ref="A1001:A1008" si="952">A1000+1</f>
        <v>713</v>
      </c>
      <c r="B1001" s="51"/>
      <c r="C1001" s="52"/>
      <c r="D1001" s="53"/>
      <c r="E1001" s="54"/>
      <c r="F1001" s="55"/>
      <c r="G1001" s="56"/>
      <c r="H1001" s="57"/>
      <c r="I1001" s="275"/>
      <c r="J1001" s="58"/>
      <c r="K1001" s="59"/>
      <c r="L1001" s="60"/>
      <c r="M1001" s="59"/>
      <c r="N1001" s="60"/>
      <c r="O1001" s="59"/>
      <c r="P1001" s="60"/>
      <c r="Q1001" s="61"/>
      <c r="R1001" s="286"/>
      <c r="S1001" s="58"/>
      <c r="T1001" s="59"/>
      <c r="U1001" s="59"/>
      <c r="V1001" s="61"/>
      <c r="W1001" s="294"/>
      <c r="X1001" s="59"/>
      <c r="Y1001" s="60"/>
      <c r="Z1001" s="59"/>
      <c r="AA1001" s="60"/>
      <c r="AB1001" s="61"/>
      <c r="AC1001" s="62"/>
      <c r="AD1001" s="63"/>
      <c r="AE1001" s="63"/>
      <c r="AF1001" s="64"/>
      <c r="AG1001" s="65"/>
      <c r="AH1001" s="61"/>
      <c r="AI1001" s="510"/>
      <c r="AJ1001" s="510"/>
      <c r="AK1001" s="511"/>
      <c r="AL1001" s="100"/>
      <c r="AM1001" s="382" t="str">
        <f t="shared" si="950"/>
        <v xml:space="preserve"> </v>
      </c>
      <c r="AN1001" s="95" t="str">
        <f t="shared" si="951"/>
        <v xml:space="preserve"> </v>
      </c>
      <c r="AO1001" s="365"/>
      <c r="AP1001" s="365"/>
      <c r="AQ1001" s="256"/>
      <c r="AR1001" s="365"/>
      <c r="AS1001" s="365"/>
      <c r="AT1001" s="364" t="e">
        <f t="shared" si="942"/>
        <v>#N/A</v>
      </c>
      <c r="AU1001" s="365" t="e">
        <f t="shared" si="943"/>
        <v>#N/A</v>
      </c>
      <c r="AV1001" s="372" t="str">
        <f t="shared" ca="1" si="915"/>
        <v/>
      </c>
      <c r="AW1001" s="364" t="e">
        <f t="shared" ca="1" si="916"/>
        <v>#N/A</v>
      </c>
      <c r="AX1001" s="373" t="e">
        <f t="shared" ca="1" si="917"/>
        <v>#N/A</v>
      </c>
      <c r="AY1001" s="98" t="e">
        <f t="shared" si="944"/>
        <v>#N/A</v>
      </c>
      <c r="AZ1001" s="373" t="e">
        <f t="shared" si="945"/>
        <v>#N/A</v>
      </c>
      <c r="BA1001" s="363"/>
      <c r="BB1001" s="365"/>
      <c r="BC1001" s="377"/>
      <c r="BD1001" s="365"/>
      <c r="BE1001" s="365"/>
      <c r="BF1001" s="365"/>
      <c r="BG1001" s="365"/>
      <c r="BH1001" s="365"/>
      <c r="BI1001" s="365"/>
      <c r="BJ1001" s="365"/>
      <c r="BK1001" s="365"/>
      <c r="BL1001" s="376"/>
      <c r="BM1001" s="376"/>
      <c r="BN1001" s="260"/>
      <c r="BO1001" s="260"/>
      <c r="BP1001" s="260"/>
      <c r="BQ1001" s="263"/>
      <c r="BR1001" s="263"/>
    </row>
    <row r="1002" spans="1:70" s="50" customFormat="1" ht="27.75" customHeight="1" x14ac:dyDescent="0.2">
      <c r="A1002" s="22">
        <f t="shared" si="952"/>
        <v>714</v>
      </c>
      <c r="B1002" s="51"/>
      <c r="C1002" s="52"/>
      <c r="D1002" s="53"/>
      <c r="E1002" s="54"/>
      <c r="F1002" s="55"/>
      <c r="G1002" s="56"/>
      <c r="H1002" s="57"/>
      <c r="I1002" s="275"/>
      <c r="J1002" s="58"/>
      <c r="K1002" s="59"/>
      <c r="L1002" s="60"/>
      <c r="M1002" s="59"/>
      <c r="N1002" s="60"/>
      <c r="O1002" s="59"/>
      <c r="P1002" s="60"/>
      <c r="Q1002" s="61"/>
      <c r="R1002" s="286"/>
      <c r="S1002" s="58"/>
      <c r="T1002" s="59"/>
      <c r="U1002" s="59"/>
      <c r="V1002" s="61"/>
      <c r="W1002" s="294"/>
      <c r="X1002" s="59"/>
      <c r="Y1002" s="60"/>
      <c r="Z1002" s="59"/>
      <c r="AA1002" s="60"/>
      <c r="AB1002" s="61"/>
      <c r="AC1002" s="62"/>
      <c r="AD1002" s="63"/>
      <c r="AE1002" s="63"/>
      <c r="AF1002" s="64"/>
      <c r="AG1002" s="65"/>
      <c r="AH1002" s="61"/>
      <c r="AI1002" s="510"/>
      <c r="AJ1002" s="510"/>
      <c r="AK1002" s="511"/>
      <c r="AL1002" s="100"/>
      <c r="AM1002" s="382" t="str">
        <f t="shared" si="950"/>
        <v xml:space="preserve"> </v>
      </c>
      <c r="AN1002" s="95" t="str">
        <f t="shared" si="951"/>
        <v xml:space="preserve"> </v>
      </c>
      <c r="AO1002" s="365"/>
      <c r="AP1002" s="365"/>
      <c r="AQ1002" s="256"/>
      <c r="AR1002" s="365"/>
      <c r="AS1002" s="365"/>
      <c r="AT1002" s="364" t="e">
        <f t="shared" si="942"/>
        <v>#N/A</v>
      </c>
      <c r="AU1002" s="365" t="e">
        <f t="shared" si="943"/>
        <v>#N/A</v>
      </c>
      <c r="AV1002" s="372" t="str">
        <f t="shared" ca="1" si="915"/>
        <v/>
      </c>
      <c r="AW1002" s="364" t="e">
        <f t="shared" ca="1" si="916"/>
        <v>#N/A</v>
      </c>
      <c r="AX1002" s="373" t="e">
        <f t="shared" ca="1" si="917"/>
        <v>#N/A</v>
      </c>
      <c r="AY1002" s="98" t="e">
        <f t="shared" si="944"/>
        <v>#N/A</v>
      </c>
      <c r="AZ1002" s="373" t="e">
        <f t="shared" si="945"/>
        <v>#N/A</v>
      </c>
      <c r="BA1002" s="363"/>
      <c r="BB1002" s="365"/>
      <c r="BC1002" s="377"/>
      <c r="BD1002" s="365"/>
      <c r="BE1002" s="365"/>
      <c r="BF1002" s="365"/>
      <c r="BG1002" s="365"/>
      <c r="BH1002" s="365"/>
      <c r="BI1002" s="365"/>
      <c r="BJ1002" s="365"/>
      <c r="BK1002" s="365"/>
      <c r="BL1002" s="376"/>
      <c r="BM1002" s="376"/>
      <c r="BN1002" s="260"/>
      <c r="BO1002" s="260"/>
      <c r="BP1002" s="260"/>
      <c r="BQ1002" s="263"/>
      <c r="BR1002" s="263"/>
    </row>
    <row r="1003" spans="1:70" s="50" customFormat="1" ht="27.75" customHeight="1" x14ac:dyDescent="0.2">
      <c r="A1003" s="22">
        <f t="shared" si="952"/>
        <v>715</v>
      </c>
      <c r="B1003" s="51"/>
      <c r="C1003" s="52"/>
      <c r="D1003" s="53"/>
      <c r="E1003" s="54"/>
      <c r="F1003" s="55"/>
      <c r="G1003" s="56"/>
      <c r="H1003" s="57"/>
      <c r="I1003" s="275"/>
      <c r="J1003" s="58"/>
      <c r="K1003" s="59"/>
      <c r="L1003" s="60"/>
      <c r="M1003" s="59"/>
      <c r="N1003" s="60"/>
      <c r="O1003" s="59"/>
      <c r="P1003" s="60"/>
      <c r="Q1003" s="61"/>
      <c r="R1003" s="286"/>
      <c r="S1003" s="58"/>
      <c r="T1003" s="59"/>
      <c r="U1003" s="59"/>
      <c r="V1003" s="61"/>
      <c r="W1003" s="294"/>
      <c r="X1003" s="59"/>
      <c r="Y1003" s="60"/>
      <c r="Z1003" s="59"/>
      <c r="AA1003" s="60"/>
      <c r="AB1003" s="61"/>
      <c r="AC1003" s="62"/>
      <c r="AD1003" s="63"/>
      <c r="AE1003" s="63"/>
      <c r="AF1003" s="64"/>
      <c r="AG1003" s="65"/>
      <c r="AH1003" s="61"/>
      <c r="AI1003" s="510"/>
      <c r="AJ1003" s="510"/>
      <c r="AK1003" s="511"/>
      <c r="AL1003" s="100"/>
      <c r="AM1003" s="382" t="str">
        <f t="shared" si="950"/>
        <v xml:space="preserve"> </v>
      </c>
      <c r="AN1003" s="95" t="str">
        <f t="shared" si="951"/>
        <v xml:space="preserve"> </v>
      </c>
      <c r="AO1003" s="365"/>
      <c r="AP1003" s="365"/>
      <c r="AQ1003" s="256"/>
      <c r="AR1003" s="365"/>
      <c r="AS1003" s="365"/>
      <c r="AT1003" s="364" t="e">
        <f t="shared" si="942"/>
        <v>#N/A</v>
      </c>
      <c r="AU1003" s="365" t="e">
        <f t="shared" si="943"/>
        <v>#N/A</v>
      </c>
      <c r="AV1003" s="372" t="str">
        <f t="shared" ca="1" si="915"/>
        <v/>
      </c>
      <c r="AW1003" s="364" t="e">
        <f t="shared" ca="1" si="916"/>
        <v>#N/A</v>
      </c>
      <c r="AX1003" s="373" t="e">
        <f t="shared" ca="1" si="917"/>
        <v>#N/A</v>
      </c>
      <c r="AY1003" s="98" t="e">
        <f t="shared" si="944"/>
        <v>#N/A</v>
      </c>
      <c r="AZ1003" s="373" t="e">
        <f t="shared" si="945"/>
        <v>#N/A</v>
      </c>
      <c r="BA1003" s="363"/>
      <c r="BB1003" s="365"/>
      <c r="BC1003" s="377"/>
      <c r="BD1003" s="365"/>
      <c r="BE1003" s="365"/>
      <c r="BF1003" s="365"/>
      <c r="BG1003" s="365"/>
      <c r="BH1003" s="365"/>
      <c r="BI1003" s="365"/>
      <c r="BJ1003" s="365"/>
      <c r="BK1003" s="365"/>
      <c r="BL1003" s="376"/>
      <c r="BM1003" s="376"/>
      <c r="BN1003" s="260"/>
      <c r="BO1003" s="260"/>
      <c r="BP1003" s="260"/>
      <c r="BQ1003" s="263"/>
      <c r="BR1003" s="263"/>
    </row>
    <row r="1004" spans="1:70" s="50" customFormat="1" ht="27.75" customHeight="1" x14ac:dyDescent="0.2">
      <c r="A1004" s="22">
        <f t="shared" si="952"/>
        <v>716</v>
      </c>
      <c r="B1004" s="51"/>
      <c r="C1004" s="52"/>
      <c r="D1004" s="53"/>
      <c r="E1004" s="54"/>
      <c r="F1004" s="55"/>
      <c r="G1004" s="56"/>
      <c r="H1004" s="57"/>
      <c r="I1004" s="275"/>
      <c r="J1004" s="58"/>
      <c r="K1004" s="59"/>
      <c r="L1004" s="60"/>
      <c r="M1004" s="59"/>
      <c r="N1004" s="60"/>
      <c r="O1004" s="59"/>
      <c r="P1004" s="60"/>
      <c r="Q1004" s="61"/>
      <c r="R1004" s="286"/>
      <c r="S1004" s="58"/>
      <c r="T1004" s="59"/>
      <c r="U1004" s="59"/>
      <c r="V1004" s="61"/>
      <c r="W1004" s="294"/>
      <c r="X1004" s="59"/>
      <c r="Y1004" s="60"/>
      <c r="Z1004" s="59"/>
      <c r="AA1004" s="60"/>
      <c r="AB1004" s="61"/>
      <c r="AC1004" s="62"/>
      <c r="AD1004" s="63"/>
      <c r="AE1004" s="63"/>
      <c r="AF1004" s="64"/>
      <c r="AG1004" s="65"/>
      <c r="AH1004" s="61"/>
      <c r="AI1004" s="510"/>
      <c r="AJ1004" s="510"/>
      <c r="AK1004" s="511"/>
      <c r="AL1004" s="100"/>
      <c r="AM1004" s="382" t="str">
        <f t="shared" si="950"/>
        <v xml:space="preserve"> </v>
      </c>
      <c r="AN1004" s="95" t="str">
        <f t="shared" si="951"/>
        <v xml:space="preserve"> </v>
      </c>
      <c r="AO1004" s="365"/>
      <c r="AP1004" s="365"/>
      <c r="AQ1004" s="256"/>
      <c r="AR1004" s="365"/>
      <c r="AS1004" s="365"/>
      <c r="AT1004" s="364" t="e">
        <f t="shared" si="942"/>
        <v>#N/A</v>
      </c>
      <c r="AU1004" s="365" t="e">
        <f t="shared" si="943"/>
        <v>#N/A</v>
      </c>
      <c r="AV1004" s="372" t="str">
        <f t="shared" ca="1" si="915"/>
        <v/>
      </c>
      <c r="AW1004" s="364" t="e">
        <f t="shared" ca="1" si="916"/>
        <v>#N/A</v>
      </c>
      <c r="AX1004" s="373" t="e">
        <f t="shared" ca="1" si="917"/>
        <v>#N/A</v>
      </c>
      <c r="AY1004" s="98" t="e">
        <f t="shared" si="944"/>
        <v>#N/A</v>
      </c>
      <c r="AZ1004" s="373" t="e">
        <f t="shared" si="945"/>
        <v>#N/A</v>
      </c>
      <c r="BA1004" s="363"/>
      <c r="BB1004" s="365"/>
      <c r="BC1004" s="377"/>
      <c r="BD1004" s="365"/>
      <c r="BE1004" s="365"/>
      <c r="BF1004" s="365"/>
      <c r="BG1004" s="365"/>
      <c r="BH1004" s="365"/>
      <c r="BI1004" s="365"/>
      <c r="BJ1004" s="365"/>
      <c r="BK1004" s="365"/>
      <c r="BL1004" s="376"/>
      <c r="BM1004" s="376"/>
      <c r="BN1004" s="260"/>
      <c r="BO1004" s="260"/>
      <c r="BP1004" s="260"/>
      <c r="BQ1004" s="263"/>
      <c r="BR1004" s="263"/>
    </row>
    <row r="1005" spans="1:70" s="50" customFormat="1" ht="27.75" customHeight="1" x14ac:dyDescent="0.2">
      <c r="A1005" s="22">
        <f>A1004+1</f>
        <v>717</v>
      </c>
      <c r="B1005" s="51"/>
      <c r="C1005" s="52"/>
      <c r="D1005" s="53"/>
      <c r="E1005" s="54"/>
      <c r="F1005" s="55"/>
      <c r="G1005" s="56"/>
      <c r="H1005" s="57"/>
      <c r="I1005" s="275"/>
      <c r="J1005" s="58"/>
      <c r="K1005" s="59"/>
      <c r="L1005" s="60"/>
      <c r="M1005" s="59"/>
      <c r="N1005" s="60"/>
      <c r="O1005" s="59"/>
      <c r="P1005" s="60"/>
      <c r="Q1005" s="61"/>
      <c r="R1005" s="286"/>
      <c r="S1005" s="58"/>
      <c r="T1005" s="59"/>
      <c r="U1005" s="59"/>
      <c r="V1005" s="61"/>
      <c r="W1005" s="294"/>
      <c r="X1005" s="59"/>
      <c r="Y1005" s="60"/>
      <c r="Z1005" s="59"/>
      <c r="AA1005" s="60"/>
      <c r="AB1005" s="61"/>
      <c r="AC1005" s="62"/>
      <c r="AD1005" s="63"/>
      <c r="AE1005" s="63"/>
      <c r="AF1005" s="64"/>
      <c r="AG1005" s="65"/>
      <c r="AH1005" s="61"/>
      <c r="AI1005" s="510"/>
      <c r="AJ1005" s="510"/>
      <c r="AK1005" s="511"/>
      <c r="AL1005" s="100"/>
      <c r="AM1005" s="382" t="str">
        <f t="shared" si="950"/>
        <v xml:space="preserve"> </v>
      </c>
      <c r="AN1005" s="95" t="str">
        <f t="shared" si="951"/>
        <v xml:space="preserve"> </v>
      </c>
      <c r="AO1005" s="365"/>
      <c r="AP1005" s="365"/>
      <c r="AQ1005" s="256"/>
      <c r="AR1005" s="365"/>
      <c r="AS1005" s="365"/>
      <c r="AT1005" s="364" t="e">
        <f t="shared" ref="AT1005:AT1014" si="953">IF(ISBLANK($B1405),NA(),$B1405)</f>
        <v>#N/A</v>
      </c>
      <c r="AU1005" s="365" t="e">
        <f t="shared" ref="AU1005:AU1014" si="954">IF(ISBLANK($I1405),NA(),$I1405)</f>
        <v>#N/A</v>
      </c>
      <c r="AV1005" s="372" t="str">
        <f t="shared" ca="1" si="915"/>
        <v/>
      </c>
      <c r="AW1005" s="364" t="e">
        <f t="shared" ca="1" si="916"/>
        <v>#N/A</v>
      </c>
      <c r="AX1005" s="373" t="e">
        <f t="shared" ca="1" si="917"/>
        <v>#N/A</v>
      </c>
      <c r="AY1005" s="98" t="e">
        <f>IF(S1405=0,NA(),S1405)</f>
        <v>#N/A</v>
      </c>
      <c r="AZ1005" s="373" t="e">
        <f>IF(V1405=0,NA(),V1405)</f>
        <v>#N/A</v>
      </c>
      <c r="BA1005" s="363"/>
      <c r="BB1005" s="365"/>
      <c r="BC1005" s="377"/>
      <c r="BD1005" s="365"/>
      <c r="BE1005" s="365"/>
      <c r="BF1005" s="365"/>
      <c r="BG1005" s="365"/>
      <c r="BH1005" s="365"/>
      <c r="BI1005" s="365"/>
      <c r="BJ1005" s="365"/>
      <c r="BK1005" s="365"/>
      <c r="BL1005" s="376"/>
      <c r="BM1005" s="376"/>
      <c r="BN1005" s="260"/>
      <c r="BO1005" s="260"/>
      <c r="BP1005" s="260"/>
      <c r="BQ1005" s="263"/>
      <c r="BR1005" s="263"/>
    </row>
    <row r="1006" spans="1:70" s="50" customFormat="1" ht="27.75" customHeight="1" x14ac:dyDescent="0.2">
      <c r="A1006" s="22">
        <f t="shared" si="952"/>
        <v>718</v>
      </c>
      <c r="B1006" s="51"/>
      <c r="C1006" s="52"/>
      <c r="D1006" s="53"/>
      <c r="E1006" s="54"/>
      <c r="F1006" s="55"/>
      <c r="G1006" s="56"/>
      <c r="H1006" s="57"/>
      <c r="I1006" s="275"/>
      <c r="J1006" s="58"/>
      <c r="K1006" s="59"/>
      <c r="L1006" s="60"/>
      <c r="M1006" s="59"/>
      <c r="N1006" s="60"/>
      <c r="O1006" s="59"/>
      <c r="P1006" s="60"/>
      <c r="Q1006" s="61"/>
      <c r="R1006" s="286"/>
      <c r="S1006" s="58"/>
      <c r="T1006" s="59"/>
      <c r="U1006" s="59"/>
      <c r="V1006" s="61"/>
      <c r="W1006" s="294"/>
      <c r="X1006" s="59"/>
      <c r="Y1006" s="60"/>
      <c r="Z1006" s="59"/>
      <c r="AA1006" s="60"/>
      <c r="AB1006" s="61"/>
      <c r="AC1006" s="62"/>
      <c r="AD1006" s="63"/>
      <c r="AE1006" s="63"/>
      <c r="AF1006" s="64"/>
      <c r="AG1006" s="65"/>
      <c r="AH1006" s="61"/>
      <c r="AI1006" s="510"/>
      <c r="AJ1006" s="510"/>
      <c r="AK1006" s="511"/>
      <c r="AL1006" s="100"/>
      <c r="AM1006" s="382" t="str">
        <f t="shared" si="950"/>
        <v xml:space="preserve"> </v>
      </c>
      <c r="AN1006" s="95" t="str">
        <f t="shared" si="951"/>
        <v xml:space="preserve"> </v>
      </c>
      <c r="AO1006" s="365"/>
      <c r="AP1006" s="365"/>
      <c r="AQ1006" s="256"/>
      <c r="AR1006" s="365"/>
      <c r="AS1006" s="365"/>
      <c r="AT1006" s="364" t="e">
        <f t="shared" si="953"/>
        <v>#N/A</v>
      </c>
      <c r="AU1006" s="365" t="e">
        <f t="shared" si="954"/>
        <v>#N/A</v>
      </c>
      <c r="AV1006" s="372" t="str">
        <f t="shared" ca="1" si="915"/>
        <v/>
      </c>
      <c r="AW1006" s="364" t="e">
        <f t="shared" ca="1" si="916"/>
        <v>#N/A</v>
      </c>
      <c r="AX1006" s="373" t="e">
        <f t="shared" ca="1" si="917"/>
        <v>#N/A</v>
      </c>
      <c r="AY1006" s="98" t="e">
        <f t="shared" ref="AY1006:AY1014" si="955">IF(S1406=0,NA(),S1406)</f>
        <v>#N/A</v>
      </c>
      <c r="AZ1006" s="373" t="e">
        <f t="shared" ref="AZ1006:AZ1014" si="956">IF(V1406=0,NA(),V1406)</f>
        <v>#N/A</v>
      </c>
      <c r="BA1006" s="363"/>
      <c r="BB1006" s="365"/>
      <c r="BC1006" s="377"/>
      <c r="BD1006" s="365"/>
      <c r="BE1006" s="365"/>
      <c r="BF1006" s="365"/>
      <c r="BG1006" s="365"/>
      <c r="BH1006" s="365"/>
      <c r="BI1006" s="365"/>
      <c r="BJ1006" s="365"/>
      <c r="BK1006" s="365"/>
      <c r="BL1006" s="376"/>
      <c r="BM1006" s="376"/>
      <c r="BN1006" s="260"/>
      <c r="BO1006" s="260"/>
      <c r="BP1006" s="260"/>
      <c r="BQ1006" s="263"/>
      <c r="BR1006" s="263"/>
    </row>
    <row r="1007" spans="1:70" s="50" customFormat="1" ht="27.75" customHeight="1" x14ac:dyDescent="0.2">
      <c r="A1007" s="22">
        <f t="shared" si="952"/>
        <v>719</v>
      </c>
      <c r="B1007" s="51"/>
      <c r="C1007" s="52"/>
      <c r="D1007" s="53"/>
      <c r="E1007" s="54"/>
      <c r="F1007" s="55"/>
      <c r="G1007" s="56"/>
      <c r="H1007" s="57"/>
      <c r="I1007" s="275"/>
      <c r="J1007" s="58"/>
      <c r="K1007" s="59"/>
      <c r="L1007" s="60"/>
      <c r="M1007" s="59"/>
      <c r="N1007" s="60"/>
      <c r="O1007" s="59"/>
      <c r="P1007" s="60"/>
      <c r="Q1007" s="61"/>
      <c r="R1007" s="286"/>
      <c r="S1007" s="58"/>
      <c r="T1007" s="59"/>
      <c r="U1007" s="59"/>
      <c r="V1007" s="61"/>
      <c r="W1007" s="294"/>
      <c r="X1007" s="59"/>
      <c r="Y1007" s="60"/>
      <c r="Z1007" s="59"/>
      <c r="AA1007" s="60"/>
      <c r="AB1007" s="61"/>
      <c r="AC1007" s="62"/>
      <c r="AD1007" s="63"/>
      <c r="AE1007" s="63"/>
      <c r="AF1007" s="64"/>
      <c r="AG1007" s="65"/>
      <c r="AH1007" s="61"/>
      <c r="AI1007" s="510"/>
      <c r="AJ1007" s="510"/>
      <c r="AK1007" s="511"/>
      <c r="AL1007" s="100"/>
      <c r="AM1007" s="382" t="str">
        <f t="shared" si="950"/>
        <v xml:space="preserve"> </v>
      </c>
      <c r="AN1007" s="95" t="str">
        <f t="shared" si="951"/>
        <v xml:space="preserve"> </v>
      </c>
      <c r="AO1007" s="365"/>
      <c r="AP1007" s="365"/>
      <c r="AQ1007" s="256"/>
      <c r="AR1007" s="365"/>
      <c r="AS1007" s="365"/>
      <c r="AT1007" s="364" t="e">
        <f t="shared" si="953"/>
        <v>#N/A</v>
      </c>
      <c r="AU1007" s="365" t="e">
        <f t="shared" si="954"/>
        <v>#N/A</v>
      </c>
      <c r="AV1007" s="372" t="str">
        <f t="shared" ca="1" si="915"/>
        <v/>
      </c>
      <c r="AW1007" s="364" t="e">
        <f t="shared" ca="1" si="916"/>
        <v>#N/A</v>
      </c>
      <c r="AX1007" s="373" t="e">
        <f t="shared" ca="1" si="917"/>
        <v>#N/A</v>
      </c>
      <c r="AY1007" s="98" t="e">
        <f t="shared" si="955"/>
        <v>#N/A</v>
      </c>
      <c r="AZ1007" s="373" t="e">
        <f t="shared" si="956"/>
        <v>#N/A</v>
      </c>
      <c r="BA1007" s="365"/>
      <c r="BB1007" s="365"/>
      <c r="BC1007" s="377"/>
      <c r="BD1007" s="365"/>
      <c r="BE1007" s="365"/>
      <c r="BF1007" s="365"/>
      <c r="BG1007" s="365"/>
      <c r="BH1007" s="365"/>
      <c r="BI1007" s="365"/>
      <c r="BJ1007" s="365"/>
      <c r="BK1007" s="365"/>
      <c r="BL1007" s="376"/>
      <c r="BM1007" s="376"/>
      <c r="BN1007" s="260"/>
      <c r="BO1007" s="260"/>
      <c r="BP1007" s="260"/>
      <c r="BQ1007" s="263"/>
      <c r="BR1007" s="263"/>
    </row>
    <row r="1008" spans="1:70" s="50" customFormat="1" ht="27.75" customHeight="1" thickBot="1" x14ac:dyDescent="0.25">
      <c r="A1008" s="23">
        <f t="shared" si="952"/>
        <v>720</v>
      </c>
      <c r="B1008" s="66"/>
      <c r="C1008" s="67"/>
      <c r="D1008" s="68"/>
      <c r="E1008" s="69"/>
      <c r="F1008" s="70"/>
      <c r="G1008" s="71"/>
      <c r="H1008" s="72"/>
      <c r="I1008" s="276"/>
      <c r="J1008" s="73"/>
      <c r="K1008" s="74"/>
      <c r="L1008" s="75"/>
      <c r="M1008" s="74"/>
      <c r="N1008" s="75"/>
      <c r="O1008" s="74"/>
      <c r="P1008" s="75"/>
      <c r="Q1008" s="76"/>
      <c r="R1008" s="287"/>
      <c r="S1008" s="73"/>
      <c r="T1008" s="74"/>
      <c r="U1008" s="74"/>
      <c r="V1008" s="76"/>
      <c r="W1008" s="295"/>
      <c r="X1008" s="74"/>
      <c r="Y1008" s="75"/>
      <c r="Z1008" s="74"/>
      <c r="AA1008" s="75"/>
      <c r="AB1008" s="76"/>
      <c r="AC1008" s="77"/>
      <c r="AD1008" s="78"/>
      <c r="AE1008" s="78"/>
      <c r="AF1008" s="79"/>
      <c r="AG1008" s="80"/>
      <c r="AH1008" s="76"/>
      <c r="AI1008" s="518"/>
      <c r="AJ1008" s="518"/>
      <c r="AK1008" s="519"/>
      <c r="AL1008" s="100"/>
      <c r="AM1008" s="382" t="str">
        <f t="shared" si="950"/>
        <v xml:space="preserve"> </v>
      </c>
      <c r="AN1008" s="95" t="str">
        <f t="shared" si="951"/>
        <v xml:space="preserve"> </v>
      </c>
      <c r="AO1008" s="365"/>
      <c r="AP1008" s="365"/>
      <c r="AQ1008" s="256"/>
      <c r="AR1008" s="365"/>
      <c r="AS1008" s="365"/>
      <c r="AT1008" s="364" t="e">
        <f t="shared" si="953"/>
        <v>#N/A</v>
      </c>
      <c r="AU1008" s="365" t="e">
        <f t="shared" si="954"/>
        <v>#N/A</v>
      </c>
      <c r="AV1008" s="372" t="str">
        <f t="shared" ca="1" si="915"/>
        <v/>
      </c>
      <c r="AW1008" s="364" t="e">
        <f t="shared" ca="1" si="916"/>
        <v>#N/A</v>
      </c>
      <c r="AX1008" s="373" t="e">
        <f t="shared" ca="1" si="917"/>
        <v>#N/A</v>
      </c>
      <c r="AY1008" s="98" t="e">
        <f t="shared" si="955"/>
        <v>#N/A</v>
      </c>
      <c r="AZ1008" s="373" t="e">
        <f t="shared" si="956"/>
        <v>#N/A</v>
      </c>
      <c r="BA1008" s="365"/>
      <c r="BB1008" s="365"/>
      <c r="BC1008" s="377"/>
      <c r="BD1008" s="365"/>
      <c r="BE1008" s="365"/>
      <c r="BF1008" s="365"/>
      <c r="BG1008" s="365"/>
      <c r="BH1008" s="365"/>
      <c r="BI1008" s="365"/>
      <c r="BJ1008" s="365"/>
      <c r="BK1008" s="365"/>
      <c r="BL1008" s="376"/>
      <c r="BM1008" s="376"/>
      <c r="BN1008" s="260"/>
      <c r="BO1008" s="260"/>
      <c r="BP1008" s="260"/>
      <c r="BQ1008" s="263"/>
      <c r="BR1008" s="263"/>
    </row>
    <row r="1009" spans="1:70" ht="4.5" customHeight="1" thickBot="1" x14ac:dyDescent="0.25">
      <c r="A1009" s="91">
        <f>AK1012</f>
        <v>72</v>
      </c>
      <c r="B1009" s="235"/>
      <c r="C1009" s="235"/>
      <c r="D1009" s="235"/>
      <c r="E1009" s="235"/>
      <c r="F1009" s="235"/>
      <c r="G1009" s="235"/>
      <c r="H1009" s="235"/>
      <c r="I1009" s="235"/>
      <c r="J1009" s="280"/>
      <c r="K1009" s="280"/>
      <c r="L1009" s="280"/>
      <c r="M1009" s="280"/>
      <c r="N1009" s="280"/>
      <c r="O1009" s="280"/>
      <c r="P1009" s="280"/>
      <c r="Q1009" s="280"/>
      <c r="R1009" s="280"/>
      <c r="S1009" s="292"/>
      <c r="T1009" s="292"/>
      <c r="U1009" s="292"/>
      <c r="V1009" s="292"/>
      <c r="W1009" s="292"/>
      <c r="X1009" s="292"/>
      <c r="Y1009" s="292"/>
      <c r="Z1009" s="292"/>
      <c r="AA1009" s="292"/>
      <c r="AB1009" s="292"/>
      <c r="AC1009" s="292"/>
      <c r="AD1009" s="236"/>
      <c r="AE1009" s="237"/>
      <c r="AF1009" s="236"/>
      <c r="AG1009" s="238"/>
      <c r="AH1009" s="536"/>
      <c r="AI1009" s="537"/>
      <c r="AJ1009" s="537"/>
      <c r="AK1009" s="537"/>
      <c r="AL1009" s="383"/>
      <c r="AM1009" s="384"/>
      <c r="AN1009" s="383"/>
      <c r="AT1009" s="364" t="e">
        <f t="shared" si="953"/>
        <v>#N/A</v>
      </c>
      <c r="AU1009" s="365" t="e">
        <f t="shared" si="954"/>
        <v>#N/A</v>
      </c>
      <c r="AV1009" s="372" t="str">
        <f t="shared" ca="1" si="915"/>
        <v/>
      </c>
      <c r="AW1009" s="364" t="e">
        <f t="shared" ca="1" si="916"/>
        <v>#N/A</v>
      </c>
      <c r="AX1009" s="373" t="e">
        <f t="shared" ca="1" si="917"/>
        <v>#N/A</v>
      </c>
      <c r="AY1009" s="98" t="e">
        <f t="shared" si="955"/>
        <v>#N/A</v>
      </c>
      <c r="AZ1009" s="373" t="e">
        <f t="shared" si="956"/>
        <v>#N/A</v>
      </c>
      <c r="BC1009" s="377"/>
    </row>
    <row r="1010" spans="1:70" ht="26.25" customHeight="1" x14ac:dyDescent="0.2">
      <c r="A1010" s="163">
        <f>A996+1</f>
        <v>72</v>
      </c>
      <c r="B1010" s="523"/>
      <c r="C1010" s="523"/>
      <c r="D1010" s="523"/>
      <c r="E1010" s="524"/>
      <c r="F1010" s="527" t="str">
        <f>IF('FRONT PAGE'!$A$1="www.fly-logics.com","TOTAL PAGE",0)</f>
        <v>TOTAL PAGE</v>
      </c>
      <c r="G1010" s="528"/>
      <c r="H1010" s="529"/>
      <c r="I1010" s="314" t="str">
        <f>IF('FRONT PAGE'!$A$1="www.fly-logics.com",IF(SUM(I999:I1009)=0," ",SUM(I999:I1009)),0)</f>
        <v xml:space="preserve"> </v>
      </c>
      <c r="J1010" s="315" t="str">
        <f>IF('FRONT PAGE'!$A$1="www.fly-logics.com",IF(SUM(J999:J1009)=0," ",SUM(J999:J1009)),0)</f>
        <v xml:space="preserve"> </v>
      </c>
      <c r="K1010" s="316" t="str">
        <f>IF('FRONT PAGE'!$A$1="www.fly-logics.com",IF(SUM(K999:K1009)=0," ",SUM(K999:K1009)),0)</f>
        <v xml:space="preserve"> </v>
      </c>
      <c r="L1010" s="317" t="str">
        <f>IF('FRONT PAGE'!$A$1="www.fly-logics.com",IF(SUM(L999:L1009)=0," ",SUM(L999:L1009)),0)</f>
        <v xml:space="preserve"> </v>
      </c>
      <c r="M1010" s="316" t="str">
        <f>IF('FRONT PAGE'!$A$1="www.fly-logics.com",IF(SUM(M999:M1009)=0," ",SUM(M999:M1009)),0)</f>
        <v xml:space="preserve"> </v>
      </c>
      <c r="N1010" s="317" t="str">
        <f>IF('FRONT PAGE'!$A$1="www.fly-logics.com",IF(SUM(N999:N1009)=0," ",SUM(N999:N1009)),0)</f>
        <v xml:space="preserve"> </v>
      </c>
      <c r="O1010" s="316" t="str">
        <f>IF('FRONT PAGE'!$A$1="www.fly-logics.com",IF(SUM(O999:O1009)=0," ",SUM(O999:O1009)),0)</f>
        <v xml:space="preserve"> </v>
      </c>
      <c r="P1010" s="317" t="str">
        <f>IF('FRONT PAGE'!$A$1="www.fly-logics.com",IF(SUM(P999:P1009)=0," ",SUM(P999:P1009)),0)</f>
        <v xml:space="preserve"> </v>
      </c>
      <c r="Q1010" s="318" t="str">
        <f>IF('FRONT PAGE'!$A$1="www.fly-logics.com",IF(SUM(Q999:Q1009)=0," ",SUM(Q999:Q1009)),0)</f>
        <v xml:space="preserve"> </v>
      </c>
      <c r="R1010" s="319"/>
      <c r="S1010" s="315" t="str">
        <f>IF('FRONT PAGE'!$A$1="www.fly-logics.com",IF(SUM(S999:S1009)=0," ",SUM(S999:S1009)),0)</f>
        <v xml:space="preserve"> </v>
      </c>
      <c r="T1010" s="316" t="str">
        <f>IF('FRONT PAGE'!$A$1="www.fly-logics.com",IF(SUM(T999:T1009)=0," ",SUM(T999:T1009)),0)</f>
        <v xml:space="preserve"> </v>
      </c>
      <c r="U1010" s="316" t="str">
        <f>IF('FRONT PAGE'!$A$1="www.fly-logics.com",IF(SUM(U999:U1009)=0," ",SUM(U999:U1009)),0)</f>
        <v xml:space="preserve"> </v>
      </c>
      <c r="V1010" s="318" t="str">
        <f>IF('FRONT PAGE'!$A$1="www.fly-logics.com",IF(SUM(V999:V1009)=0," ",SUM(V999:V1009)),0)</f>
        <v xml:space="preserve"> </v>
      </c>
      <c r="W1010" s="315" t="str">
        <f>IF('FRONT PAGE'!$A$1="www.fly-logics.com",IF(SUM(W999:W1009)=0," ",SUM(W999:W1009)),0)</f>
        <v xml:space="preserve"> </v>
      </c>
      <c r="X1010" s="316" t="str">
        <f>IF('FRONT PAGE'!$A$1="www.fly-logics.com",IF(SUM(X999:X1009)=0," ",SUM(X999:X1009)),0)</f>
        <v xml:space="preserve"> </v>
      </c>
      <c r="Y1010" s="317" t="str">
        <f>IF('FRONT PAGE'!$A$1="www.fly-logics.com",IF(SUM(Y999:Y1009)=0," ",SUM(Y999:Y1009)),0)</f>
        <v xml:space="preserve"> </v>
      </c>
      <c r="Z1010" s="316" t="str">
        <f>IF('FRONT PAGE'!$A$1="www.fly-logics.com",IF(SUM(Z999:Z1009)=0," ",SUM(Z999:Z1009)),0)</f>
        <v xml:space="preserve"> </v>
      </c>
      <c r="AA1010" s="317" t="str">
        <f>IF('FRONT PAGE'!$A$1="www.fly-logics.com",IF(SUM(AA999:AA1009)=0," ",SUM(AA999:AA1009)),0)</f>
        <v xml:space="preserve"> </v>
      </c>
      <c r="AB1010" s="318" t="str">
        <f>IF('FRONT PAGE'!$A$1="www.fly-logics.com",IF(SUM(AB999:AB1009)=0," ",SUM(AB999:AB1009)),0)</f>
        <v xml:space="preserve"> </v>
      </c>
      <c r="AC1010" s="329" t="str">
        <f>IF('FRONT PAGE'!$A$1="www.fly-logics.com",IF(SUM(AC999:AC1009)=0," ",SUM(AC999:AC1009)),0)</f>
        <v xml:space="preserve"> </v>
      </c>
      <c r="AD1010" s="321" t="str">
        <f>IF('FRONT PAGE'!$A$1="www.fly-logics.com",IF(SUM(AD999:AD1009)=0," ",SUM(AD999:AD1009)),0)</f>
        <v xml:space="preserve"> </v>
      </c>
      <c r="AE1010" s="321" t="str">
        <f>IF('FRONT PAGE'!$A$1="www.fly-logics.com",IF(SUM(AE999:AE1009)=0," ",SUM(AE999:AE1009)),0)</f>
        <v xml:space="preserve"> </v>
      </c>
      <c r="AF1010" s="322" t="str">
        <f>IF('FRONT PAGE'!$A$1="www.fly-logics.com",IF(SUM(AF999:AF1009)=0," ",SUM(AF999:AF1009)),0)</f>
        <v xml:space="preserve"> </v>
      </c>
      <c r="AG1010" s="323" t="str">
        <f>IF('FRONT PAGE'!$A$1="www.fly-logics.com",IF(SUM(AG999:AG1009)=0," ",SUM(AG999:AG1009)),0)</f>
        <v xml:space="preserve"> </v>
      </c>
      <c r="AH1010" s="520" t="str">
        <f>IF('FRONT PAGE'!$A$1="www.fly-logics.com","I certify that all the data in this
logbook are accurate",0)</f>
        <v>I certify that all the data in this
logbook are accurate</v>
      </c>
      <c r="AI1010" s="521"/>
      <c r="AJ1010" s="521"/>
      <c r="AK1010" s="522"/>
      <c r="AL1010" s="385"/>
      <c r="AM1010" s="386"/>
      <c r="AN1010" s="385"/>
      <c r="AT1010" s="364" t="e">
        <f t="shared" si="953"/>
        <v>#N/A</v>
      </c>
      <c r="AU1010" s="365" t="e">
        <f t="shared" si="954"/>
        <v>#N/A</v>
      </c>
      <c r="AV1010" s="372" t="str">
        <f t="shared" ca="1" si="915"/>
        <v/>
      </c>
      <c r="AW1010" s="364" t="e">
        <f t="shared" ca="1" si="916"/>
        <v>#N/A</v>
      </c>
      <c r="AX1010" s="373" t="e">
        <f t="shared" ca="1" si="917"/>
        <v>#N/A</v>
      </c>
      <c r="AY1010" s="98" t="e">
        <f t="shared" si="955"/>
        <v>#N/A</v>
      </c>
      <c r="AZ1010" s="373" t="e">
        <f t="shared" si="956"/>
        <v>#N/A</v>
      </c>
      <c r="BA1010" s="363"/>
      <c r="BC1010" s="377"/>
    </row>
    <row r="1011" spans="1:70" ht="26.25" customHeight="1" x14ac:dyDescent="0.2">
      <c r="A1011" s="505">
        <f>AL995</f>
        <v>0</v>
      </c>
      <c r="B1011" s="525"/>
      <c r="C1011" s="525"/>
      <c r="D1011" s="525"/>
      <c r="E1011" s="526"/>
      <c r="F1011" s="530" t="str">
        <f>IF('FRONT PAGE'!$A$1="www.fly-logics.com","TOTAL PREVIOUS LOGBOOK",0)</f>
        <v>TOTAL PREVIOUS LOGBOOK</v>
      </c>
      <c r="G1011" s="531"/>
      <c r="H1011" s="532"/>
      <c r="I1011" s="333">
        <f>I998</f>
        <v>33.75</v>
      </c>
      <c r="J1011" s="334">
        <f t="shared" ref="J1011:Q1011" si="957">J998</f>
        <v>33.75</v>
      </c>
      <c r="K1011" s="335" t="str">
        <f t="shared" si="957"/>
        <v xml:space="preserve"> </v>
      </c>
      <c r="L1011" s="336" t="str">
        <f t="shared" si="957"/>
        <v xml:space="preserve"> </v>
      </c>
      <c r="M1011" s="335" t="str">
        <f t="shared" si="957"/>
        <v xml:space="preserve"> </v>
      </c>
      <c r="N1011" s="336" t="str">
        <f t="shared" si="957"/>
        <v xml:space="preserve"> </v>
      </c>
      <c r="O1011" s="335" t="str">
        <f t="shared" si="957"/>
        <v xml:space="preserve"> </v>
      </c>
      <c r="P1011" s="336" t="str">
        <f t="shared" si="957"/>
        <v xml:space="preserve"> </v>
      </c>
      <c r="Q1011" s="337" t="str">
        <f t="shared" si="957"/>
        <v xml:space="preserve"> </v>
      </c>
      <c r="R1011" s="288">
        <v>10</v>
      </c>
      <c r="S1011" s="331" t="str">
        <f>S998</f>
        <v xml:space="preserve"> </v>
      </c>
      <c r="T1011" s="239">
        <f t="shared" ref="T1011:AG1011" si="958">T998</f>
        <v>13.75</v>
      </c>
      <c r="U1011" s="239">
        <f t="shared" si="958"/>
        <v>20</v>
      </c>
      <c r="V1011" s="240">
        <f t="shared" si="958"/>
        <v>5</v>
      </c>
      <c r="W1011" s="241" t="str">
        <f t="shared" si="958"/>
        <v xml:space="preserve"> </v>
      </c>
      <c r="X1011" s="239" t="str">
        <f t="shared" si="958"/>
        <v xml:space="preserve"> </v>
      </c>
      <c r="Y1011" s="242">
        <f t="shared" si="958"/>
        <v>5</v>
      </c>
      <c r="Z1011" s="239" t="str">
        <f t="shared" si="958"/>
        <v xml:space="preserve"> </v>
      </c>
      <c r="AA1011" s="242">
        <f t="shared" si="958"/>
        <v>3.75</v>
      </c>
      <c r="AB1011" s="240" t="str">
        <f t="shared" si="958"/>
        <v xml:space="preserve"> </v>
      </c>
      <c r="AC1011" s="243">
        <f t="shared" si="958"/>
        <v>14</v>
      </c>
      <c r="AD1011" s="244" t="str">
        <f t="shared" si="958"/>
        <v xml:space="preserve"> </v>
      </c>
      <c r="AE1011" s="244">
        <f t="shared" si="958"/>
        <v>14</v>
      </c>
      <c r="AF1011" s="245" t="str">
        <f t="shared" si="958"/>
        <v xml:space="preserve"> </v>
      </c>
      <c r="AG1011" s="332">
        <f t="shared" si="958"/>
        <v>17</v>
      </c>
      <c r="AH1011" s="507"/>
      <c r="AI1011" s="508"/>
      <c r="AJ1011" s="508"/>
      <c r="AK1011" s="509"/>
      <c r="AL1011" s="385"/>
      <c r="AM1011" s="386"/>
      <c r="AN1011" s="385"/>
      <c r="AT1011" s="364" t="e">
        <f t="shared" si="953"/>
        <v>#N/A</v>
      </c>
      <c r="AU1011" s="365" t="e">
        <f t="shared" si="954"/>
        <v>#N/A</v>
      </c>
      <c r="AV1011" s="372" t="str">
        <f t="shared" ca="1" si="915"/>
        <v/>
      </c>
      <c r="AW1011" s="364" t="e">
        <f t="shared" ca="1" si="916"/>
        <v>#N/A</v>
      </c>
      <c r="AX1011" s="373" t="e">
        <f t="shared" ca="1" si="917"/>
        <v>#N/A</v>
      </c>
      <c r="AY1011" s="98" t="e">
        <f t="shared" si="955"/>
        <v>#N/A</v>
      </c>
      <c r="AZ1011" s="373" t="e">
        <f t="shared" si="956"/>
        <v>#N/A</v>
      </c>
      <c r="BA1011" s="363"/>
      <c r="BC1011" s="377"/>
    </row>
    <row r="1012" spans="1:70" ht="26.25" customHeight="1" thickBot="1" x14ac:dyDescent="0.25">
      <c r="A1012" s="506"/>
      <c r="B1012" s="512" t="str">
        <f>IF('FRONT PAGE'!$A$1="www.fly-logics.com","Authority certifying flight hours 
STAMP &amp; SIGNATURE",0)</f>
        <v>Authority certifying flight hours 
STAMP &amp; SIGNATURE</v>
      </c>
      <c r="C1012" s="512"/>
      <c r="D1012" s="512"/>
      <c r="E1012" s="513"/>
      <c r="F1012" s="533" t="str">
        <f>IF('FRONT PAGE'!$A$1="www.fly-logics.com","TOTAL TO DATE",0)</f>
        <v>TOTAL TO DATE</v>
      </c>
      <c r="G1012" s="534"/>
      <c r="H1012" s="535"/>
      <c r="I1012" s="32">
        <f t="shared" ref="I1012:Q1012" si="959">IF(SUM(I1010:I1011)=0," ",SUM(I1010:I1011))</f>
        <v>33.75</v>
      </c>
      <c r="J1012" s="27">
        <f t="shared" si="959"/>
        <v>33.75</v>
      </c>
      <c r="K1012" s="24" t="str">
        <f t="shared" si="959"/>
        <v xml:space="preserve"> </v>
      </c>
      <c r="L1012" s="25" t="str">
        <f t="shared" si="959"/>
        <v xml:space="preserve"> </v>
      </c>
      <c r="M1012" s="24" t="str">
        <f t="shared" si="959"/>
        <v xml:space="preserve"> </v>
      </c>
      <c r="N1012" s="25" t="str">
        <f t="shared" si="959"/>
        <v xml:space="preserve"> </v>
      </c>
      <c r="O1012" s="24" t="str">
        <f t="shared" si="959"/>
        <v xml:space="preserve"> </v>
      </c>
      <c r="P1012" s="25" t="str">
        <f t="shared" si="959"/>
        <v xml:space="preserve"> </v>
      </c>
      <c r="Q1012" s="26" t="str">
        <f t="shared" si="959"/>
        <v xml:space="preserve"> </v>
      </c>
      <c r="R1012" s="289"/>
      <c r="S1012" s="27" t="str">
        <f t="shared" ref="S1012:AG1012" si="960">IF(SUM(S1010:S1011)=0," ",SUM(S1010:S1011))</f>
        <v xml:space="preserve"> </v>
      </c>
      <c r="T1012" s="24">
        <f t="shared" si="960"/>
        <v>13.75</v>
      </c>
      <c r="U1012" s="24">
        <f t="shared" si="960"/>
        <v>20</v>
      </c>
      <c r="V1012" s="26">
        <f t="shared" si="960"/>
        <v>5</v>
      </c>
      <c r="W1012" s="27" t="str">
        <f t="shared" si="960"/>
        <v xml:space="preserve"> </v>
      </c>
      <c r="X1012" s="24" t="str">
        <f t="shared" si="960"/>
        <v xml:space="preserve"> </v>
      </c>
      <c r="Y1012" s="25">
        <f t="shared" si="960"/>
        <v>5</v>
      </c>
      <c r="Z1012" s="24" t="str">
        <f t="shared" si="960"/>
        <v xml:space="preserve"> </v>
      </c>
      <c r="AA1012" s="25">
        <f t="shared" si="960"/>
        <v>3.75</v>
      </c>
      <c r="AB1012" s="26" t="str">
        <f t="shared" si="960"/>
        <v xml:space="preserve"> </v>
      </c>
      <c r="AC1012" s="30">
        <f t="shared" si="960"/>
        <v>14</v>
      </c>
      <c r="AD1012" s="28" t="str">
        <f t="shared" si="960"/>
        <v xml:space="preserve"> </v>
      </c>
      <c r="AE1012" s="28">
        <f t="shared" si="960"/>
        <v>14</v>
      </c>
      <c r="AF1012" s="31" t="str">
        <f t="shared" si="960"/>
        <v xml:space="preserve"> </v>
      </c>
      <c r="AG1012" s="33">
        <f t="shared" si="960"/>
        <v>17</v>
      </c>
      <c r="AH1012" s="514" t="str">
        <f>IF('FRONT PAGE'!$A$1="www.fly-logics.com","_____________________________
PILOT SIGNATURE",0)</f>
        <v>_____________________________
PILOT SIGNATURE</v>
      </c>
      <c r="AI1012" s="515"/>
      <c r="AJ1012" s="515"/>
      <c r="AK1012" s="330">
        <f>A1010</f>
        <v>72</v>
      </c>
      <c r="AL1012" s="387"/>
      <c r="AM1012" s="388"/>
      <c r="AN1012" s="387"/>
      <c r="AT1012" s="364" t="e">
        <f t="shared" si="953"/>
        <v>#N/A</v>
      </c>
      <c r="AU1012" s="365" t="e">
        <f t="shared" si="954"/>
        <v>#N/A</v>
      </c>
      <c r="AV1012" s="372" t="str">
        <f t="shared" ca="1" si="915"/>
        <v/>
      </c>
      <c r="AW1012" s="364" t="e">
        <f t="shared" ca="1" si="916"/>
        <v>#N/A</v>
      </c>
      <c r="AX1012" s="373" t="e">
        <f t="shared" ca="1" si="917"/>
        <v>#N/A</v>
      </c>
      <c r="AY1012" s="98" t="e">
        <f t="shared" si="955"/>
        <v>#N/A</v>
      </c>
      <c r="AZ1012" s="373" t="e">
        <f t="shared" si="956"/>
        <v>#N/A</v>
      </c>
      <c r="BA1012" s="363"/>
      <c r="BC1012" s="377"/>
    </row>
    <row r="1013" spans="1:70" s="50" customFormat="1" ht="27.75" customHeight="1" x14ac:dyDescent="0.2">
      <c r="A1013" s="29">
        <f>A1008+1</f>
        <v>721</v>
      </c>
      <c r="B1013" s="39"/>
      <c r="C1013" s="40"/>
      <c r="D1013" s="41"/>
      <c r="E1013" s="42"/>
      <c r="F1013" s="43"/>
      <c r="G1013" s="44"/>
      <c r="H1013" s="45"/>
      <c r="I1013" s="281"/>
      <c r="J1013" s="277"/>
      <c r="K1013" s="278"/>
      <c r="L1013" s="279"/>
      <c r="M1013" s="278"/>
      <c r="N1013" s="279"/>
      <c r="O1013" s="278"/>
      <c r="P1013" s="279"/>
      <c r="Q1013" s="150"/>
      <c r="R1013" s="285"/>
      <c r="S1013" s="46"/>
      <c r="T1013" s="47"/>
      <c r="U1013" s="47"/>
      <c r="V1013" s="48"/>
      <c r="W1013" s="293"/>
      <c r="X1013" s="278"/>
      <c r="Y1013" s="279"/>
      <c r="Z1013" s="278"/>
      <c r="AA1013" s="279"/>
      <c r="AB1013" s="150"/>
      <c r="AC1013" s="282"/>
      <c r="AD1013" s="283"/>
      <c r="AE1013" s="283"/>
      <c r="AF1013" s="284"/>
      <c r="AG1013" s="49"/>
      <c r="AH1013" s="48"/>
      <c r="AI1013" s="516"/>
      <c r="AJ1013" s="516"/>
      <c r="AK1013" s="517"/>
      <c r="AL1013" s="100"/>
      <c r="AM1013" s="382" t="str">
        <f t="shared" ref="AM1013:AM1022" si="961">IF(B1013=0," ",TEXT(B1013,"MMM"))</f>
        <v xml:space="preserve"> </v>
      </c>
      <c r="AN1013" s="95" t="str">
        <f t="shared" ref="AN1013:AN1022" si="962">IF(B1013=0," ",YEAR(B1013))</f>
        <v xml:space="preserve"> </v>
      </c>
      <c r="AO1013" s="365"/>
      <c r="AP1013" s="365"/>
      <c r="AQ1013" s="256"/>
      <c r="AR1013" s="365"/>
      <c r="AS1013" s="365"/>
      <c r="AT1013" s="364" t="e">
        <f t="shared" si="953"/>
        <v>#N/A</v>
      </c>
      <c r="AU1013" s="365" t="e">
        <f t="shared" si="954"/>
        <v>#N/A</v>
      </c>
      <c r="AV1013" s="372" t="str">
        <f t="shared" ca="1" si="915"/>
        <v/>
      </c>
      <c r="AW1013" s="364" t="e">
        <f t="shared" ca="1" si="916"/>
        <v>#N/A</v>
      </c>
      <c r="AX1013" s="373" t="e">
        <f t="shared" ca="1" si="917"/>
        <v>#N/A</v>
      </c>
      <c r="AY1013" s="98" t="e">
        <f t="shared" si="955"/>
        <v>#N/A</v>
      </c>
      <c r="AZ1013" s="373" t="e">
        <f t="shared" si="956"/>
        <v>#N/A</v>
      </c>
      <c r="BA1013" s="363"/>
      <c r="BB1013" s="365"/>
      <c r="BC1013" s="377"/>
      <c r="BD1013" s="365"/>
      <c r="BE1013" s="365"/>
      <c r="BF1013" s="365"/>
      <c r="BG1013" s="365"/>
      <c r="BH1013" s="365"/>
      <c r="BI1013" s="365"/>
      <c r="BJ1013" s="365"/>
      <c r="BK1013" s="365"/>
      <c r="BL1013" s="376"/>
      <c r="BM1013" s="376"/>
      <c r="BN1013" s="260"/>
      <c r="BO1013" s="260"/>
      <c r="BP1013" s="260"/>
      <c r="BQ1013" s="263"/>
      <c r="BR1013" s="263"/>
    </row>
    <row r="1014" spans="1:70" s="50" customFormat="1" ht="27.75" customHeight="1" x14ac:dyDescent="0.2">
      <c r="A1014" s="22">
        <f>A1013+1</f>
        <v>722</v>
      </c>
      <c r="B1014" s="51"/>
      <c r="C1014" s="52"/>
      <c r="D1014" s="53"/>
      <c r="E1014" s="54"/>
      <c r="F1014" s="55"/>
      <c r="G1014" s="56"/>
      <c r="H1014" s="57"/>
      <c r="I1014" s="275"/>
      <c r="J1014" s="58"/>
      <c r="K1014" s="59"/>
      <c r="L1014" s="60"/>
      <c r="M1014" s="59"/>
      <c r="N1014" s="60"/>
      <c r="O1014" s="59"/>
      <c r="P1014" s="60"/>
      <c r="Q1014" s="61"/>
      <c r="R1014" s="286"/>
      <c r="S1014" s="58"/>
      <c r="T1014" s="59"/>
      <c r="U1014" s="59"/>
      <c r="V1014" s="61"/>
      <c r="W1014" s="294"/>
      <c r="X1014" s="59"/>
      <c r="Y1014" s="60"/>
      <c r="Z1014" s="59"/>
      <c r="AA1014" s="60"/>
      <c r="AB1014" s="61"/>
      <c r="AC1014" s="62"/>
      <c r="AD1014" s="63"/>
      <c r="AE1014" s="63"/>
      <c r="AF1014" s="64"/>
      <c r="AG1014" s="65"/>
      <c r="AH1014" s="61"/>
      <c r="AI1014" s="510"/>
      <c r="AJ1014" s="510"/>
      <c r="AK1014" s="511"/>
      <c r="AL1014" s="100"/>
      <c r="AM1014" s="382" t="str">
        <f t="shared" si="961"/>
        <v xml:space="preserve"> </v>
      </c>
      <c r="AN1014" s="95" t="str">
        <f t="shared" si="962"/>
        <v xml:space="preserve"> </v>
      </c>
      <c r="AO1014" s="365"/>
      <c r="AP1014" s="365"/>
      <c r="AQ1014" s="256"/>
      <c r="AR1014" s="365"/>
      <c r="AS1014" s="365"/>
      <c r="AT1014" s="364" t="e">
        <f t="shared" si="953"/>
        <v>#N/A</v>
      </c>
      <c r="AU1014" s="365" t="e">
        <f t="shared" si="954"/>
        <v>#N/A</v>
      </c>
      <c r="AV1014" s="372" t="str">
        <f t="shared" ca="1" si="915"/>
        <v/>
      </c>
      <c r="AW1014" s="364" t="e">
        <f t="shared" ca="1" si="916"/>
        <v>#N/A</v>
      </c>
      <c r="AX1014" s="373" t="e">
        <f t="shared" ca="1" si="917"/>
        <v>#N/A</v>
      </c>
      <c r="AY1014" s="98" t="e">
        <f t="shared" si="955"/>
        <v>#N/A</v>
      </c>
      <c r="AZ1014" s="373" t="e">
        <f t="shared" si="956"/>
        <v>#N/A</v>
      </c>
      <c r="BA1014" s="363"/>
      <c r="BB1014" s="365"/>
      <c r="BC1014" s="377"/>
      <c r="BD1014" s="365"/>
      <c r="BE1014" s="365"/>
      <c r="BF1014" s="365"/>
      <c r="BG1014" s="365"/>
      <c r="BH1014" s="365"/>
      <c r="BI1014" s="365"/>
      <c r="BJ1014" s="365"/>
      <c r="BK1014" s="365"/>
      <c r="BL1014" s="376"/>
      <c r="BM1014" s="376"/>
      <c r="BN1014" s="260"/>
      <c r="BO1014" s="260"/>
      <c r="BP1014" s="260"/>
      <c r="BQ1014" s="263"/>
      <c r="BR1014" s="263"/>
    </row>
    <row r="1015" spans="1:70" s="50" customFormat="1" ht="27.75" customHeight="1" x14ac:dyDescent="0.2">
      <c r="A1015" s="22">
        <f t="shared" ref="A1015:A1022" si="963">A1014+1</f>
        <v>723</v>
      </c>
      <c r="B1015" s="51"/>
      <c r="C1015" s="52"/>
      <c r="D1015" s="53"/>
      <c r="E1015" s="54"/>
      <c r="F1015" s="55"/>
      <c r="G1015" s="56"/>
      <c r="H1015" s="57"/>
      <c r="I1015" s="275"/>
      <c r="J1015" s="58"/>
      <c r="K1015" s="59"/>
      <c r="L1015" s="60"/>
      <c r="M1015" s="59"/>
      <c r="N1015" s="60"/>
      <c r="O1015" s="59"/>
      <c r="P1015" s="60"/>
      <c r="Q1015" s="61"/>
      <c r="R1015" s="286"/>
      <c r="S1015" s="58"/>
      <c r="T1015" s="59"/>
      <c r="U1015" s="59"/>
      <c r="V1015" s="61"/>
      <c r="W1015" s="294"/>
      <c r="X1015" s="59"/>
      <c r="Y1015" s="60"/>
      <c r="Z1015" s="59"/>
      <c r="AA1015" s="60"/>
      <c r="AB1015" s="61"/>
      <c r="AC1015" s="62"/>
      <c r="AD1015" s="63"/>
      <c r="AE1015" s="63"/>
      <c r="AF1015" s="64"/>
      <c r="AG1015" s="65"/>
      <c r="AH1015" s="61"/>
      <c r="AI1015" s="510"/>
      <c r="AJ1015" s="510"/>
      <c r="AK1015" s="511"/>
      <c r="AL1015" s="100"/>
      <c r="AM1015" s="382" t="str">
        <f t="shared" si="961"/>
        <v xml:space="preserve"> </v>
      </c>
      <c r="AN1015" s="95" t="str">
        <f t="shared" si="962"/>
        <v xml:space="preserve"> </v>
      </c>
      <c r="AO1015" s="365"/>
      <c r="AP1015" s="365"/>
      <c r="AQ1015" s="256"/>
      <c r="AR1015" s="365"/>
      <c r="AS1015" s="365"/>
      <c r="AT1015" s="364" t="e">
        <f t="shared" ref="AT1015:AT1024" si="964">IF(ISBLANK($B1419),NA(),$B1419)</f>
        <v>#N/A</v>
      </c>
      <c r="AU1015" s="365" t="e">
        <f t="shared" ref="AU1015:AU1024" si="965">IF(ISBLANK($I1419),NA(),$I1419)</f>
        <v>#N/A</v>
      </c>
      <c r="AV1015" s="372" t="str">
        <f t="shared" ca="1" si="915"/>
        <v/>
      </c>
      <c r="AW1015" s="364" t="e">
        <f t="shared" ca="1" si="916"/>
        <v>#N/A</v>
      </c>
      <c r="AX1015" s="373" t="e">
        <f t="shared" ca="1" si="917"/>
        <v>#N/A</v>
      </c>
      <c r="AY1015" s="98" t="e">
        <f>IF(S1419=0,NA(),S1419)</f>
        <v>#N/A</v>
      </c>
      <c r="AZ1015" s="373" t="e">
        <f>IF(V1419=0,NA(),V1419)</f>
        <v>#N/A</v>
      </c>
      <c r="BA1015" s="363"/>
      <c r="BB1015" s="365"/>
      <c r="BC1015" s="377"/>
      <c r="BD1015" s="365"/>
      <c r="BE1015" s="365"/>
      <c r="BF1015" s="365"/>
      <c r="BG1015" s="365"/>
      <c r="BH1015" s="365"/>
      <c r="BI1015" s="365"/>
      <c r="BJ1015" s="365"/>
      <c r="BK1015" s="365"/>
      <c r="BL1015" s="376"/>
      <c r="BM1015" s="376"/>
      <c r="BN1015" s="260"/>
      <c r="BO1015" s="260"/>
      <c r="BP1015" s="260"/>
      <c r="BQ1015" s="263"/>
      <c r="BR1015" s="263"/>
    </row>
    <row r="1016" spans="1:70" s="50" customFormat="1" ht="27.75" customHeight="1" x14ac:dyDescent="0.2">
      <c r="A1016" s="22">
        <f t="shared" si="963"/>
        <v>724</v>
      </c>
      <c r="B1016" s="51"/>
      <c r="C1016" s="52"/>
      <c r="D1016" s="53"/>
      <c r="E1016" s="54"/>
      <c r="F1016" s="55"/>
      <c r="G1016" s="56"/>
      <c r="H1016" s="57"/>
      <c r="I1016" s="275"/>
      <c r="J1016" s="58"/>
      <c r="K1016" s="59"/>
      <c r="L1016" s="60"/>
      <c r="M1016" s="59"/>
      <c r="N1016" s="60"/>
      <c r="O1016" s="59"/>
      <c r="P1016" s="60"/>
      <c r="Q1016" s="61"/>
      <c r="R1016" s="286"/>
      <c r="S1016" s="58"/>
      <c r="T1016" s="59"/>
      <c r="U1016" s="59"/>
      <c r="V1016" s="61"/>
      <c r="W1016" s="294"/>
      <c r="X1016" s="59"/>
      <c r="Y1016" s="60"/>
      <c r="Z1016" s="59"/>
      <c r="AA1016" s="60"/>
      <c r="AB1016" s="61"/>
      <c r="AC1016" s="62"/>
      <c r="AD1016" s="63"/>
      <c r="AE1016" s="63"/>
      <c r="AF1016" s="64"/>
      <c r="AG1016" s="65"/>
      <c r="AH1016" s="61"/>
      <c r="AI1016" s="510"/>
      <c r="AJ1016" s="510"/>
      <c r="AK1016" s="511"/>
      <c r="AL1016" s="100"/>
      <c r="AM1016" s="382" t="str">
        <f t="shared" si="961"/>
        <v xml:space="preserve"> </v>
      </c>
      <c r="AN1016" s="95" t="str">
        <f t="shared" si="962"/>
        <v xml:space="preserve"> </v>
      </c>
      <c r="AO1016" s="365"/>
      <c r="AP1016" s="365"/>
      <c r="AQ1016" s="256"/>
      <c r="AR1016" s="365"/>
      <c r="AS1016" s="365"/>
      <c r="AT1016" s="364" t="e">
        <f t="shared" si="964"/>
        <v>#N/A</v>
      </c>
      <c r="AU1016" s="365" t="e">
        <f t="shared" si="965"/>
        <v>#N/A</v>
      </c>
      <c r="AV1016" s="372" t="str">
        <f t="shared" ca="1" si="915"/>
        <v/>
      </c>
      <c r="AW1016" s="364" t="e">
        <f t="shared" ca="1" si="916"/>
        <v>#N/A</v>
      </c>
      <c r="AX1016" s="373" t="e">
        <f t="shared" ca="1" si="917"/>
        <v>#N/A</v>
      </c>
      <c r="AY1016" s="98" t="e">
        <f t="shared" ref="AY1016:AY1024" si="966">IF(S1420=0,NA(),S1420)</f>
        <v>#N/A</v>
      </c>
      <c r="AZ1016" s="373" t="e">
        <f t="shared" ref="AZ1016:AZ1024" si="967">IF(V1420=0,NA(),V1420)</f>
        <v>#N/A</v>
      </c>
      <c r="BA1016" s="363"/>
      <c r="BB1016" s="365"/>
      <c r="BC1016" s="377"/>
      <c r="BD1016" s="365"/>
      <c r="BE1016" s="365"/>
      <c r="BF1016" s="365"/>
      <c r="BG1016" s="365"/>
      <c r="BH1016" s="365"/>
      <c r="BI1016" s="365"/>
      <c r="BJ1016" s="365"/>
      <c r="BK1016" s="365"/>
      <c r="BL1016" s="376"/>
      <c r="BM1016" s="376"/>
      <c r="BN1016" s="260"/>
      <c r="BO1016" s="260"/>
      <c r="BP1016" s="260"/>
      <c r="BQ1016" s="263"/>
      <c r="BR1016" s="263"/>
    </row>
    <row r="1017" spans="1:70" s="50" customFormat="1" ht="27.75" customHeight="1" x14ac:dyDescent="0.2">
      <c r="A1017" s="22">
        <f t="shared" si="963"/>
        <v>725</v>
      </c>
      <c r="B1017" s="51"/>
      <c r="C1017" s="52"/>
      <c r="D1017" s="53"/>
      <c r="E1017" s="54"/>
      <c r="F1017" s="55"/>
      <c r="G1017" s="56"/>
      <c r="H1017" s="57"/>
      <c r="I1017" s="275"/>
      <c r="J1017" s="58"/>
      <c r="K1017" s="59"/>
      <c r="L1017" s="60"/>
      <c r="M1017" s="59"/>
      <c r="N1017" s="60"/>
      <c r="O1017" s="59"/>
      <c r="P1017" s="60"/>
      <c r="Q1017" s="61"/>
      <c r="R1017" s="286"/>
      <c r="S1017" s="58"/>
      <c r="T1017" s="59"/>
      <c r="U1017" s="59"/>
      <c r="V1017" s="61"/>
      <c r="W1017" s="294"/>
      <c r="X1017" s="59"/>
      <c r="Y1017" s="60"/>
      <c r="Z1017" s="59"/>
      <c r="AA1017" s="60"/>
      <c r="AB1017" s="61"/>
      <c r="AC1017" s="62"/>
      <c r="AD1017" s="63"/>
      <c r="AE1017" s="63"/>
      <c r="AF1017" s="64"/>
      <c r="AG1017" s="65"/>
      <c r="AH1017" s="61"/>
      <c r="AI1017" s="510"/>
      <c r="AJ1017" s="510"/>
      <c r="AK1017" s="511"/>
      <c r="AL1017" s="100"/>
      <c r="AM1017" s="382" t="str">
        <f t="shared" si="961"/>
        <v xml:space="preserve"> </v>
      </c>
      <c r="AN1017" s="95" t="str">
        <f t="shared" si="962"/>
        <v xml:space="preserve"> </v>
      </c>
      <c r="AO1017" s="365"/>
      <c r="AP1017" s="365"/>
      <c r="AQ1017" s="256"/>
      <c r="AR1017" s="365"/>
      <c r="AS1017" s="365"/>
      <c r="AT1017" s="364" t="e">
        <f t="shared" si="964"/>
        <v>#N/A</v>
      </c>
      <c r="AU1017" s="365" t="e">
        <f t="shared" si="965"/>
        <v>#N/A</v>
      </c>
      <c r="AV1017" s="372" t="str">
        <f t="shared" ca="1" si="915"/>
        <v/>
      </c>
      <c r="AW1017" s="364" t="e">
        <f t="shared" ca="1" si="916"/>
        <v>#N/A</v>
      </c>
      <c r="AX1017" s="373" t="e">
        <f t="shared" ca="1" si="917"/>
        <v>#N/A</v>
      </c>
      <c r="AY1017" s="98" t="e">
        <f t="shared" si="966"/>
        <v>#N/A</v>
      </c>
      <c r="AZ1017" s="373" t="e">
        <f t="shared" si="967"/>
        <v>#N/A</v>
      </c>
      <c r="BA1017" s="363"/>
      <c r="BB1017" s="365"/>
      <c r="BC1017" s="377"/>
      <c r="BD1017" s="365"/>
      <c r="BE1017" s="365"/>
      <c r="BF1017" s="365"/>
      <c r="BG1017" s="365"/>
      <c r="BH1017" s="365"/>
      <c r="BI1017" s="365"/>
      <c r="BJ1017" s="365"/>
      <c r="BK1017" s="365"/>
      <c r="BL1017" s="376"/>
      <c r="BM1017" s="376"/>
      <c r="BN1017" s="260"/>
      <c r="BO1017" s="260"/>
      <c r="BP1017" s="260"/>
      <c r="BQ1017" s="263"/>
      <c r="BR1017" s="263"/>
    </row>
    <row r="1018" spans="1:70" s="50" customFormat="1" ht="27.75" customHeight="1" x14ac:dyDescent="0.2">
      <c r="A1018" s="22">
        <f t="shared" si="963"/>
        <v>726</v>
      </c>
      <c r="B1018" s="51"/>
      <c r="C1018" s="52"/>
      <c r="D1018" s="53"/>
      <c r="E1018" s="54"/>
      <c r="F1018" s="55"/>
      <c r="G1018" s="56"/>
      <c r="H1018" s="57"/>
      <c r="I1018" s="275"/>
      <c r="J1018" s="58"/>
      <c r="K1018" s="59"/>
      <c r="L1018" s="60"/>
      <c r="M1018" s="59"/>
      <c r="N1018" s="60"/>
      <c r="O1018" s="59"/>
      <c r="P1018" s="60"/>
      <c r="Q1018" s="61"/>
      <c r="R1018" s="286"/>
      <c r="S1018" s="58"/>
      <c r="T1018" s="59"/>
      <c r="U1018" s="59"/>
      <c r="V1018" s="61"/>
      <c r="W1018" s="294"/>
      <c r="X1018" s="59"/>
      <c r="Y1018" s="60"/>
      <c r="Z1018" s="59"/>
      <c r="AA1018" s="60"/>
      <c r="AB1018" s="61"/>
      <c r="AC1018" s="62"/>
      <c r="AD1018" s="63"/>
      <c r="AE1018" s="63"/>
      <c r="AF1018" s="64"/>
      <c r="AG1018" s="65"/>
      <c r="AH1018" s="61"/>
      <c r="AI1018" s="510"/>
      <c r="AJ1018" s="510"/>
      <c r="AK1018" s="511"/>
      <c r="AL1018" s="100"/>
      <c r="AM1018" s="382" t="str">
        <f t="shared" si="961"/>
        <v xml:space="preserve"> </v>
      </c>
      <c r="AN1018" s="95" t="str">
        <f t="shared" si="962"/>
        <v xml:space="preserve"> </v>
      </c>
      <c r="AO1018" s="365"/>
      <c r="AP1018" s="365"/>
      <c r="AQ1018" s="256"/>
      <c r="AR1018" s="365"/>
      <c r="AS1018" s="365"/>
      <c r="AT1018" s="364" t="e">
        <f t="shared" si="964"/>
        <v>#N/A</v>
      </c>
      <c r="AU1018" s="365" t="e">
        <f t="shared" si="965"/>
        <v>#N/A</v>
      </c>
      <c r="AV1018" s="372" t="str">
        <f t="shared" ca="1" si="915"/>
        <v/>
      </c>
      <c r="AW1018" s="364" t="e">
        <f t="shared" ca="1" si="916"/>
        <v>#N/A</v>
      </c>
      <c r="AX1018" s="373" t="e">
        <f t="shared" ca="1" si="917"/>
        <v>#N/A</v>
      </c>
      <c r="AY1018" s="98" t="e">
        <f t="shared" si="966"/>
        <v>#N/A</v>
      </c>
      <c r="AZ1018" s="373" t="e">
        <f t="shared" si="967"/>
        <v>#N/A</v>
      </c>
      <c r="BA1018" s="363"/>
      <c r="BB1018" s="365"/>
      <c r="BC1018" s="377"/>
      <c r="BD1018" s="365"/>
      <c r="BE1018" s="365"/>
      <c r="BF1018" s="365"/>
      <c r="BG1018" s="365"/>
      <c r="BH1018" s="365"/>
      <c r="BI1018" s="365"/>
      <c r="BJ1018" s="365"/>
      <c r="BK1018" s="365"/>
      <c r="BL1018" s="376"/>
      <c r="BM1018" s="376"/>
      <c r="BN1018" s="260"/>
      <c r="BO1018" s="260"/>
      <c r="BP1018" s="260"/>
      <c r="BQ1018" s="263"/>
      <c r="BR1018" s="263"/>
    </row>
    <row r="1019" spans="1:70" s="50" customFormat="1" ht="27.75" customHeight="1" x14ac:dyDescent="0.2">
      <c r="A1019" s="22">
        <f>A1018+1</f>
        <v>727</v>
      </c>
      <c r="B1019" s="51"/>
      <c r="C1019" s="52"/>
      <c r="D1019" s="53"/>
      <c r="E1019" s="54"/>
      <c r="F1019" s="55"/>
      <c r="G1019" s="56"/>
      <c r="H1019" s="57"/>
      <c r="I1019" s="275"/>
      <c r="J1019" s="58"/>
      <c r="K1019" s="59"/>
      <c r="L1019" s="60"/>
      <c r="M1019" s="59"/>
      <c r="N1019" s="60"/>
      <c r="O1019" s="59"/>
      <c r="P1019" s="60"/>
      <c r="Q1019" s="61"/>
      <c r="R1019" s="286"/>
      <c r="S1019" s="58"/>
      <c r="T1019" s="59"/>
      <c r="U1019" s="59"/>
      <c r="V1019" s="61"/>
      <c r="W1019" s="294"/>
      <c r="X1019" s="59"/>
      <c r="Y1019" s="60"/>
      <c r="Z1019" s="59"/>
      <c r="AA1019" s="60"/>
      <c r="AB1019" s="61"/>
      <c r="AC1019" s="62"/>
      <c r="AD1019" s="63"/>
      <c r="AE1019" s="63"/>
      <c r="AF1019" s="64"/>
      <c r="AG1019" s="65"/>
      <c r="AH1019" s="61"/>
      <c r="AI1019" s="510"/>
      <c r="AJ1019" s="510"/>
      <c r="AK1019" s="511"/>
      <c r="AL1019" s="100"/>
      <c r="AM1019" s="382" t="str">
        <f t="shared" si="961"/>
        <v xml:space="preserve"> </v>
      </c>
      <c r="AN1019" s="95" t="str">
        <f t="shared" si="962"/>
        <v xml:space="preserve"> </v>
      </c>
      <c r="AO1019" s="365"/>
      <c r="AP1019" s="365"/>
      <c r="AQ1019" s="256"/>
      <c r="AR1019" s="365"/>
      <c r="AS1019" s="365"/>
      <c r="AT1019" s="364" t="e">
        <f t="shared" si="964"/>
        <v>#N/A</v>
      </c>
      <c r="AU1019" s="365" t="e">
        <f t="shared" si="965"/>
        <v>#N/A</v>
      </c>
      <c r="AV1019" s="372" t="str">
        <f t="shared" ca="1" si="915"/>
        <v/>
      </c>
      <c r="AW1019" s="364" t="e">
        <f t="shared" ca="1" si="916"/>
        <v>#N/A</v>
      </c>
      <c r="AX1019" s="373" t="e">
        <f t="shared" ca="1" si="917"/>
        <v>#N/A</v>
      </c>
      <c r="AY1019" s="98" t="e">
        <f t="shared" si="966"/>
        <v>#N/A</v>
      </c>
      <c r="AZ1019" s="373" t="e">
        <f t="shared" si="967"/>
        <v>#N/A</v>
      </c>
      <c r="BA1019" s="363"/>
      <c r="BB1019" s="365"/>
      <c r="BC1019" s="377"/>
      <c r="BD1019" s="365"/>
      <c r="BE1019" s="365"/>
      <c r="BF1019" s="365"/>
      <c r="BG1019" s="365"/>
      <c r="BH1019" s="365"/>
      <c r="BI1019" s="365"/>
      <c r="BJ1019" s="365"/>
      <c r="BK1019" s="365"/>
      <c r="BL1019" s="376"/>
      <c r="BM1019" s="376"/>
      <c r="BN1019" s="260"/>
      <c r="BO1019" s="260"/>
      <c r="BP1019" s="260"/>
      <c r="BQ1019" s="263"/>
      <c r="BR1019" s="263"/>
    </row>
    <row r="1020" spans="1:70" s="50" customFormat="1" ht="27.75" customHeight="1" x14ac:dyDescent="0.2">
      <c r="A1020" s="22">
        <f t="shared" si="963"/>
        <v>728</v>
      </c>
      <c r="B1020" s="51"/>
      <c r="C1020" s="52"/>
      <c r="D1020" s="53"/>
      <c r="E1020" s="54"/>
      <c r="F1020" s="55"/>
      <c r="G1020" s="56"/>
      <c r="H1020" s="57"/>
      <c r="I1020" s="275"/>
      <c r="J1020" s="58"/>
      <c r="K1020" s="59"/>
      <c r="L1020" s="60"/>
      <c r="M1020" s="59"/>
      <c r="N1020" s="60"/>
      <c r="O1020" s="59"/>
      <c r="P1020" s="60"/>
      <c r="Q1020" s="61"/>
      <c r="R1020" s="286"/>
      <c r="S1020" s="58"/>
      <c r="T1020" s="59"/>
      <c r="U1020" s="59"/>
      <c r="V1020" s="61"/>
      <c r="W1020" s="294"/>
      <c r="X1020" s="59"/>
      <c r="Y1020" s="60"/>
      <c r="Z1020" s="59"/>
      <c r="AA1020" s="60"/>
      <c r="AB1020" s="61"/>
      <c r="AC1020" s="62"/>
      <c r="AD1020" s="63"/>
      <c r="AE1020" s="63"/>
      <c r="AF1020" s="64"/>
      <c r="AG1020" s="65"/>
      <c r="AH1020" s="61"/>
      <c r="AI1020" s="510"/>
      <c r="AJ1020" s="510"/>
      <c r="AK1020" s="511"/>
      <c r="AL1020" s="100"/>
      <c r="AM1020" s="382" t="str">
        <f t="shared" si="961"/>
        <v xml:space="preserve"> </v>
      </c>
      <c r="AN1020" s="95" t="str">
        <f t="shared" si="962"/>
        <v xml:space="preserve"> </v>
      </c>
      <c r="AO1020" s="365"/>
      <c r="AP1020" s="365"/>
      <c r="AQ1020" s="256"/>
      <c r="AR1020" s="365"/>
      <c r="AS1020" s="365"/>
      <c r="AT1020" s="364" t="e">
        <f t="shared" si="964"/>
        <v>#N/A</v>
      </c>
      <c r="AU1020" s="365" t="e">
        <f t="shared" si="965"/>
        <v>#N/A</v>
      </c>
      <c r="AV1020" s="372" t="str">
        <f t="shared" ca="1" si="915"/>
        <v/>
      </c>
      <c r="AW1020" s="364" t="e">
        <f t="shared" ca="1" si="916"/>
        <v>#N/A</v>
      </c>
      <c r="AX1020" s="373" t="e">
        <f t="shared" ca="1" si="917"/>
        <v>#N/A</v>
      </c>
      <c r="AY1020" s="98" t="e">
        <f t="shared" si="966"/>
        <v>#N/A</v>
      </c>
      <c r="AZ1020" s="373" t="e">
        <f t="shared" si="967"/>
        <v>#N/A</v>
      </c>
      <c r="BA1020" s="363"/>
      <c r="BB1020" s="365"/>
      <c r="BC1020" s="377"/>
      <c r="BD1020" s="365"/>
      <c r="BE1020" s="365"/>
      <c r="BF1020" s="365"/>
      <c r="BG1020" s="365"/>
      <c r="BH1020" s="365"/>
      <c r="BI1020" s="365"/>
      <c r="BJ1020" s="365"/>
      <c r="BK1020" s="365"/>
      <c r="BL1020" s="376"/>
      <c r="BM1020" s="376"/>
      <c r="BN1020" s="260"/>
      <c r="BO1020" s="260"/>
      <c r="BP1020" s="260"/>
      <c r="BQ1020" s="263"/>
      <c r="BR1020" s="263"/>
    </row>
    <row r="1021" spans="1:70" s="50" customFormat="1" ht="27.75" customHeight="1" x14ac:dyDescent="0.2">
      <c r="A1021" s="22">
        <f t="shared" si="963"/>
        <v>729</v>
      </c>
      <c r="B1021" s="51"/>
      <c r="C1021" s="52"/>
      <c r="D1021" s="53"/>
      <c r="E1021" s="54"/>
      <c r="F1021" s="55"/>
      <c r="G1021" s="56"/>
      <c r="H1021" s="57"/>
      <c r="I1021" s="275"/>
      <c r="J1021" s="58"/>
      <c r="K1021" s="59"/>
      <c r="L1021" s="60"/>
      <c r="M1021" s="59"/>
      <c r="N1021" s="60"/>
      <c r="O1021" s="59"/>
      <c r="P1021" s="60"/>
      <c r="Q1021" s="61"/>
      <c r="R1021" s="286"/>
      <c r="S1021" s="58"/>
      <c r="T1021" s="59"/>
      <c r="U1021" s="59"/>
      <c r="V1021" s="61"/>
      <c r="W1021" s="294"/>
      <c r="X1021" s="59"/>
      <c r="Y1021" s="60"/>
      <c r="Z1021" s="59"/>
      <c r="AA1021" s="60"/>
      <c r="AB1021" s="61"/>
      <c r="AC1021" s="62"/>
      <c r="AD1021" s="63"/>
      <c r="AE1021" s="63"/>
      <c r="AF1021" s="64"/>
      <c r="AG1021" s="65"/>
      <c r="AH1021" s="61"/>
      <c r="AI1021" s="510"/>
      <c r="AJ1021" s="510"/>
      <c r="AK1021" s="511"/>
      <c r="AL1021" s="100"/>
      <c r="AM1021" s="382" t="str">
        <f t="shared" si="961"/>
        <v xml:space="preserve"> </v>
      </c>
      <c r="AN1021" s="95" t="str">
        <f t="shared" si="962"/>
        <v xml:space="preserve"> </v>
      </c>
      <c r="AO1021" s="365"/>
      <c r="AP1021" s="365"/>
      <c r="AQ1021" s="256"/>
      <c r="AR1021" s="365"/>
      <c r="AS1021" s="365"/>
      <c r="AT1021" s="364" t="e">
        <f t="shared" si="964"/>
        <v>#N/A</v>
      </c>
      <c r="AU1021" s="365" t="e">
        <f t="shared" si="965"/>
        <v>#N/A</v>
      </c>
      <c r="AV1021" s="372" t="str">
        <f t="shared" ca="1" si="915"/>
        <v/>
      </c>
      <c r="AW1021" s="364" t="e">
        <f t="shared" ca="1" si="916"/>
        <v>#N/A</v>
      </c>
      <c r="AX1021" s="373" t="e">
        <f t="shared" ca="1" si="917"/>
        <v>#N/A</v>
      </c>
      <c r="AY1021" s="98" t="e">
        <f t="shared" si="966"/>
        <v>#N/A</v>
      </c>
      <c r="AZ1021" s="373" t="e">
        <f t="shared" si="967"/>
        <v>#N/A</v>
      </c>
      <c r="BA1021" s="365"/>
      <c r="BB1021" s="365"/>
      <c r="BC1021" s="377"/>
      <c r="BD1021" s="365"/>
      <c r="BE1021" s="365"/>
      <c r="BF1021" s="365"/>
      <c r="BG1021" s="365"/>
      <c r="BH1021" s="365"/>
      <c r="BI1021" s="365"/>
      <c r="BJ1021" s="365"/>
      <c r="BK1021" s="365"/>
      <c r="BL1021" s="376"/>
      <c r="BM1021" s="376"/>
      <c r="BN1021" s="260"/>
      <c r="BO1021" s="260"/>
      <c r="BP1021" s="260"/>
      <c r="BQ1021" s="263"/>
      <c r="BR1021" s="263"/>
    </row>
    <row r="1022" spans="1:70" s="50" customFormat="1" ht="27.75" customHeight="1" thickBot="1" x14ac:dyDescent="0.25">
      <c r="A1022" s="23">
        <f t="shared" si="963"/>
        <v>730</v>
      </c>
      <c r="B1022" s="66"/>
      <c r="C1022" s="67"/>
      <c r="D1022" s="68"/>
      <c r="E1022" s="69"/>
      <c r="F1022" s="70"/>
      <c r="G1022" s="71"/>
      <c r="H1022" s="72"/>
      <c r="I1022" s="276"/>
      <c r="J1022" s="73"/>
      <c r="K1022" s="74"/>
      <c r="L1022" s="75"/>
      <c r="M1022" s="74"/>
      <c r="N1022" s="75"/>
      <c r="O1022" s="74"/>
      <c r="P1022" s="75"/>
      <c r="Q1022" s="76"/>
      <c r="R1022" s="287"/>
      <c r="S1022" s="73"/>
      <c r="T1022" s="74"/>
      <c r="U1022" s="74"/>
      <c r="V1022" s="76"/>
      <c r="W1022" s="295"/>
      <c r="X1022" s="74"/>
      <c r="Y1022" s="75"/>
      <c r="Z1022" s="74"/>
      <c r="AA1022" s="75"/>
      <c r="AB1022" s="76"/>
      <c r="AC1022" s="77"/>
      <c r="AD1022" s="78"/>
      <c r="AE1022" s="78"/>
      <c r="AF1022" s="79"/>
      <c r="AG1022" s="80"/>
      <c r="AH1022" s="76"/>
      <c r="AI1022" s="518"/>
      <c r="AJ1022" s="518"/>
      <c r="AK1022" s="519"/>
      <c r="AL1022" s="100"/>
      <c r="AM1022" s="382" t="str">
        <f t="shared" si="961"/>
        <v xml:space="preserve"> </v>
      </c>
      <c r="AN1022" s="95" t="str">
        <f t="shared" si="962"/>
        <v xml:space="preserve"> </v>
      </c>
      <c r="AO1022" s="365"/>
      <c r="AP1022" s="365"/>
      <c r="AQ1022" s="256"/>
      <c r="AR1022" s="365"/>
      <c r="AS1022" s="365"/>
      <c r="AT1022" s="364" t="e">
        <f t="shared" si="964"/>
        <v>#N/A</v>
      </c>
      <c r="AU1022" s="365" t="e">
        <f t="shared" si="965"/>
        <v>#N/A</v>
      </c>
      <c r="AV1022" s="372" t="str">
        <f t="shared" ca="1" si="915"/>
        <v/>
      </c>
      <c r="AW1022" s="364" t="e">
        <f t="shared" ca="1" si="916"/>
        <v>#N/A</v>
      </c>
      <c r="AX1022" s="373" t="e">
        <f t="shared" ca="1" si="917"/>
        <v>#N/A</v>
      </c>
      <c r="AY1022" s="98" t="e">
        <f t="shared" si="966"/>
        <v>#N/A</v>
      </c>
      <c r="AZ1022" s="373" t="e">
        <f t="shared" si="967"/>
        <v>#N/A</v>
      </c>
      <c r="BA1022" s="365"/>
      <c r="BB1022" s="365"/>
      <c r="BC1022" s="377"/>
      <c r="BD1022" s="365"/>
      <c r="BE1022" s="365"/>
      <c r="BF1022" s="365"/>
      <c r="BG1022" s="365"/>
      <c r="BH1022" s="365"/>
      <c r="BI1022" s="365"/>
      <c r="BJ1022" s="365"/>
      <c r="BK1022" s="365"/>
      <c r="BL1022" s="376"/>
      <c r="BM1022" s="376"/>
      <c r="BN1022" s="260"/>
      <c r="BO1022" s="260"/>
      <c r="BP1022" s="260"/>
      <c r="BQ1022" s="263"/>
      <c r="BR1022" s="263"/>
    </row>
    <row r="1023" spans="1:70" ht="4.5" customHeight="1" thickBot="1" x14ac:dyDescent="0.25">
      <c r="A1023" s="91">
        <f>AK1026</f>
        <v>73</v>
      </c>
      <c r="B1023" s="235"/>
      <c r="C1023" s="235"/>
      <c r="D1023" s="235"/>
      <c r="E1023" s="235"/>
      <c r="F1023" s="235"/>
      <c r="G1023" s="235"/>
      <c r="H1023" s="235"/>
      <c r="I1023" s="235"/>
      <c r="J1023" s="280"/>
      <c r="K1023" s="280"/>
      <c r="L1023" s="280"/>
      <c r="M1023" s="280"/>
      <c r="N1023" s="280"/>
      <c r="O1023" s="280"/>
      <c r="P1023" s="280"/>
      <c r="Q1023" s="280"/>
      <c r="R1023" s="280"/>
      <c r="S1023" s="292"/>
      <c r="T1023" s="292"/>
      <c r="U1023" s="292"/>
      <c r="V1023" s="292"/>
      <c r="W1023" s="292"/>
      <c r="X1023" s="292"/>
      <c r="Y1023" s="292"/>
      <c r="Z1023" s="292"/>
      <c r="AA1023" s="292"/>
      <c r="AB1023" s="292"/>
      <c r="AC1023" s="292"/>
      <c r="AD1023" s="236"/>
      <c r="AE1023" s="237"/>
      <c r="AF1023" s="236"/>
      <c r="AG1023" s="238"/>
      <c r="AH1023" s="536"/>
      <c r="AI1023" s="537"/>
      <c r="AJ1023" s="537"/>
      <c r="AK1023" s="537"/>
      <c r="AL1023" s="383"/>
      <c r="AM1023" s="384"/>
      <c r="AN1023" s="383"/>
      <c r="AT1023" s="364" t="e">
        <f t="shared" si="964"/>
        <v>#N/A</v>
      </c>
      <c r="AU1023" s="365" t="e">
        <f t="shared" si="965"/>
        <v>#N/A</v>
      </c>
      <c r="AV1023" s="372" t="str">
        <f t="shared" ca="1" si="915"/>
        <v/>
      </c>
      <c r="AW1023" s="364" t="e">
        <f t="shared" ca="1" si="916"/>
        <v>#N/A</v>
      </c>
      <c r="AX1023" s="373" t="e">
        <f t="shared" ca="1" si="917"/>
        <v>#N/A</v>
      </c>
      <c r="AY1023" s="98" t="e">
        <f t="shared" si="966"/>
        <v>#N/A</v>
      </c>
      <c r="AZ1023" s="373" t="e">
        <f t="shared" si="967"/>
        <v>#N/A</v>
      </c>
      <c r="BC1023" s="377"/>
    </row>
    <row r="1024" spans="1:70" ht="26.25" customHeight="1" x14ac:dyDescent="0.2">
      <c r="A1024" s="163">
        <f>A1010+1</f>
        <v>73</v>
      </c>
      <c r="B1024" s="523"/>
      <c r="C1024" s="523"/>
      <c r="D1024" s="523"/>
      <c r="E1024" s="524"/>
      <c r="F1024" s="527" t="str">
        <f>IF('FRONT PAGE'!$A$1="www.fly-logics.com","TOTAL PAGE",0)</f>
        <v>TOTAL PAGE</v>
      </c>
      <c r="G1024" s="528"/>
      <c r="H1024" s="529"/>
      <c r="I1024" s="314" t="str">
        <f>IF('FRONT PAGE'!$A$1="www.fly-logics.com",IF(SUM(I1013:I1023)=0," ",SUM(I1013:I1023)),0)</f>
        <v xml:space="preserve"> </v>
      </c>
      <c r="J1024" s="315" t="str">
        <f>IF('FRONT PAGE'!$A$1="www.fly-logics.com",IF(SUM(J1013:J1023)=0," ",SUM(J1013:J1023)),0)</f>
        <v xml:space="preserve"> </v>
      </c>
      <c r="K1024" s="316" t="str">
        <f>IF('FRONT PAGE'!$A$1="www.fly-logics.com",IF(SUM(K1013:K1023)=0," ",SUM(K1013:K1023)),0)</f>
        <v xml:space="preserve"> </v>
      </c>
      <c r="L1024" s="317" t="str">
        <f>IF('FRONT PAGE'!$A$1="www.fly-logics.com",IF(SUM(L1013:L1023)=0," ",SUM(L1013:L1023)),0)</f>
        <v xml:space="preserve"> </v>
      </c>
      <c r="M1024" s="316" t="str">
        <f>IF('FRONT PAGE'!$A$1="www.fly-logics.com",IF(SUM(M1013:M1023)=0," ",SUM(M1013:M1023)),0)</f>
        <v xml:space="preserve"> </v>
      </c>
      <c r="N1024" s="317" t="str">
        <f>IF('FRONT PAGE'!$A$1="www.fly-logics.com",IF(SUM(N1013:N1023)=0," ",SUM(N1013:N1023)),0)</f>
        <v xml:space="preserve"> </v>
      </c>
      <c r="O1024" s="316" t="str">
        <f>IF('FRONT PAGE'!$A$1="www.fly-logics.com",IF(SUM(O1013:O1023)=0," ",SUM(O1013:O1023)),0)</f>
        <v xml:space="preserve"> </v>
      </c>
      <c r="P1024" s="317" t="str">
        <f>IF('FRONT PAGE'!$A$1="www.fly-logics.com",IF(SUM(P1013:P1023)=0," ",SUM(P1013:P1023)),0)</f>
        <v xml:space="preserve"> </v>
      </c>
      <c r="Q1024" s="318" t="str">
        <f>IF('FRONT PAGE'!$A$1="www.fly-logics.com",IF(SUM(Q1013:Q1023)=0," ",SUM(Q1013:Q1023)),0)</f>
        <v xml:space="preserve"> </v>
      </c>
      <c r="R1024" s="319"/>
      <c r="S1024" s="315" t="str">
        <f>IF('FRONT PAGE'!$A$1="www.fly-logics.com",IF(SUM(S1013:S1023)=0," ",SUM(S1013:S1023)),0)</f>
        <v xml:space="preserve"> </v>
      </c>
      <c r="T1024" s="316" t="str">
        <f>IF('FRONT PAGE'!$A$1="www.fly-logics.com",IF(SUM(T1013:T1023)=0," ",SUM(T1013:T1023)),0)</f>
        <v xml:space="preserve"> </v>
      </c>
      <c r="U1024" s="316" t="str">
        <f>IF('FRONT PAGE'!$A$1="www.fly-logics.com",IF(SUM(U1013:U1023)=0," ",SUM(U1013:U1023)),0)</f>
        <v xml:space="preserve"> </v>
      </c>
      <c r="V1024" s="318" t="str">
        <f>IF('FRONT PAGE'!$A$1="www.fly-logics.com",IF(SUM(V1013:V1023)=0," ",SUM(V1013:V1023)),0)</f>
        <v xml:space="preserve"> </v>
      </c>
      <c r="W1024" s="315" t="str">
        <f>IF('FRONT PAGE'!$A$1="www.fly-logics.com",IF(SUM(W1013:W1023)=0," ",SUM(W1013:W1023)),0)</f>
        <v xml:space="preserve"> </v>
      </c>
      <c r="X1024" s="316" t="str">
        <f>IF('FRONT PAGE'!$A$1="www.fly-logics.com",IF(SUM(X1013:X1023)=0," ",SUM(X1013:X1023)),0)</f>
        <v xml:space="preserve"> </v>
      </c>
      <c r="Y1024" s="317" t="str">
        <f>IF('FRONT PAGE'!$A$1="www.fly-logics.com",IF(SUM(Y1013:Y1023)=0," ",SUM(Y1013:Y1023)),0)</f>
        <v xml:space="preserve"> </v>
      </c>
      <c r="Z1024" s="316" t="str">
        <f>IF('FRONT PAGE'!$A$1="www.fly-logics.com",IF(SUM(Z1013:Z1023)=0," ",SUM(Z1013:Z1023)),0)</f>
        <v xml:space="preserve"> </v>
      </c>
      <c r="AA1024" s="317" t="str">
        <f>IF('FRONT PAGE'!$A$1="www.fly-logics.com",IF(SUM(AA1013:AA1023)=0," ",SUM(AA1013:AA1023)),0)</f>
        <v xml:space="preserve"> </v>
      </c>
      <c r="AB1024" s="318" t="str">
        <f>IF('FRONT PAGE'!$A$1="www.fly-logics.com",IF(SUM(AB1013:AB1023)=0," ",SUM(AB1013:AB1023)),0)</f>
        <v xml:space="preserve"> </v>
      </c>
      <c r="AC1024" s="329" t="str">
        <f>IF('FRONT PAGE'!$A$1="www.fly-logics.com",IF(SUM(AC1013:AC1023)=0," ",SUM(AC1013:AC1023)),0)</f>
        <v xml:space="preserve"> </v>
      </c>
      <c r="AD1024" s="321" t="str">
        <f>IF('FRONT PAGE'!$A$1="www.fly-logics.com",IF(SUM(AD1013:AD1023)=0," ",SUM(AD1013:AD1023)),0)</f>
        <v xml:space="preserve"> </v>
      </c>
      <c r="AE1024" s="321" t="str">
        <f>IF('FRONT PAGE'!$A$1="www.fly-logics.com",IF(SUM(AE1013:AE1023)=0," ",SUM(AE1013:AE1023)),0)</f>
        <v xml:space="preserve"> </v>
      </c>
      <c r="AF1024" s="322" t="str">
        <f>IF('FRONT PAGE'!$A$1="www.fly-logics.com",IF(SUM(AF1013:AF1023)=0," ",SUM(AF1013:AF1023)),0)</f>
        <v xml:space="preserve"> </v>
      </c>
      <c r="AG1024" s="323" t="str">
        <f>IF('FRONT PAGE'!$A$1="www.fly-logics.com",IF(SUM(AG1013:AG1023)=0," ",SUM(AG1013:AG1023)),0)</f>
        <v xml:space="preserve"> </v>
      </c>
      <c r="AH1024" s="520" t="str">
        <f>IF('FRONT PAGE'!$A$1="www.fly-logics.com","I certify that all the data in this
logbook are accurate",0)</f>
        <v>I certify that all the data in this
logbook are accurate</v>
      </c>
      <c r="AI1024" s="521"/>
      <c r="AJ1024" s="521"/>
      <c r="AK1024" s="522"/>
      <c r="AL1024" s="385"/>
      <c r="AM1024" s="386"/>
      <c r="AN1024" s="385"/>
      <c r="AT1024" s="364" t="e">
        <f t="shared" si="964"/>
        <v>#N/A</v>
      </c>
      <c r="AU1024" s="365" t="e">
        <f t="shared" si="965"/>
        <v>#N/A</v>
      </c>
      <c r="AV1024" s="372" t="str">
        <f t="shared" ca="1" si="915"/>
        <v/>
      </c>
      <c r="AW1024" s="364" t="e">
        <f t="shared" ca="1" si="916"/>
        <v>#N/A</v>
      </c>
      <c r="AX1024" s="373" t="e">
        <f t="shared" ca="1" si="917"/>
        <v>#N/A</v>
      </c>
      <c r="AY1024" s="98" t="e">
        <f t="shared" si="966"/>
        <v>#N/A</v>
      </c>
      <c r="AZ1024" s="373" t="e">
        <f t="shared" si="967"/>
        <v>#N/A</v>
      </c>
      <c r="BA1024" s="363"/>
      <c r="BC1024" s="377"/>
    </row>
    <row r="1025" spans="1:70" ht="26.25" customHeight="1" x14ac:dyDescent="0.2">
      <c r="A1025" s="505">
        <f>AL1009</f>
        <v>0</v>
      </c>
      <c r="B1025" s="525"/>
      <c r="C1025" s="525"/>
      <c r="D1025" s="525"/>
      <c r="E1025" s="526"/>
      <c r="F1025" s="530" t="str">
        <f>IF('FRONT PAGE'!$A$1="www.fly-logics.com","TOTAL PREVIOUS LOGBOOK",0)</f>
        <v>TOTAL PREVIOUS LOGBOOK</v>
      </c>
      <c r="G1025" s="531"/>
      <c r="H1025" s="532"/>
      <c r="I1025" s="333">
        <f>I1012</f>
        <v>33.75</v>
      </c>
      <c r="J1025" s="334">
        <f t="shared" ref="J1025:Q1025" si="968">J1012</f>
        <v>33.75</v>
      </c>
      <c r="K1025" s="335" t="str">
        <f t="shared" si="968"/>
        <v xml:space="preserve"> </v>
      </c>
      <c r="L1025" s="336" t="str">
        <f t="shared" si="968"/>
        <v xml:space="preserve"> </v>
      </c>
      <c r="M1025" s="335" t="str">
        <f t="shared" si="968"/>
        <v xml:space="preserve"> </v>
      </c>
      <c r="N1025" s="336" t="str">
        <f t="shared" si="968"/>
        <v xml:space="preserve"> </v>
      </c>
      <c r="O1025" s="335" t="str">
        <f t="shared" si="968"/>
        <v xml:space="preserve"> </v>
      </c>
      <c r="P1025" s="336" t="str">
        <f t="shared" si="968"/>
        <v xml:space="preserve"> </v>
      </c>
      <c r="Q1025" s="337" t="str">
        <f t="shared" si="968"/>
        <v xml:space="preserve"> </v>
      </c>
      <c r="R1025" s="288">
        <v>10</v>
      </c>
      <c r="S1025" s="331" t="str">
        <f>S1012</f>
        <v xml:space="preserve"> </v>
      </c>
      <c r="T1025" s="239">
        <f t="shared" ref="T1025:AG1025" si="969">T1012</f>
        <v>13.75</v>
      </c>
      <c r="U1025" s="239">
        <f t="shared" si="969"/>
        <v>20</v>
      </c>
      <c r="V1025" s="240">
        <f t="shared" si="969"/>
        <v>5</v>
      </c>
      <c r="W1025" s="241" t="str">
        <f t="shared" si="969"/>
        <v xml:space="preserve"> </v>
      </c>
      <c r="X1025" s="239" t="str">
        <f t="shared" si="969"/>
        <v xml:space="preserve"> </v>
      </c>
      <c r="Y1025" s="242">
        <f t="shared" si="969"/>
        <v>5</v>
      </c>
      <c r="Z1025" s="239" t="str">
        <f t="shared" si="969"/>
        <v xml:space="preserve"> </v>
      </c>
      <c r="AA1025" s="242">
        <f t="shared" si="969"/>
        <v>3.75</v>
      </c>
      <c r="AB1025" s="240" t="str">
        <f t="shared" si="969"/>
        <v xml:space="preserve"> </v>
      </c>
      <c r="AC1025" s="243">
        <f t="shared" si="969"/>
        <v>14</v>
      </c>
      <c r="AD1025" s="244" t="str">
        <f t="shared" si="969"/>
        <v xml:space="preserve"> </v>
      </c>
      <c r="AE1025" s="244">
        <f t="shared" si="969"/>
        <v>14</v>
      </c>
      <c r="AF1025" s="245" t="str">
        <f t="shared" si="969"/>
        <v xml:space="preserve"> </v>
      </c>
      <c r="AG1025" s="332">
        <f t="shared" si="969"/>
        <v>17</v>
      </c>
      <c r="AH1025" s="507"/>
      <c r="AI1025" s="508"/>
      <c r="AJ1025" s="508"/>
      <c r="AK1025" s="509"/>
      <c r="AL1025" s="385"/>
      <c r="AM1025" s="386"/>
      <c r="AN1025" s="385"/>
      <c r="AT1025" s="364" t="e">
        <f t="shared" ref="AT1025:AT1034" si="970">IF(ISBLANK($B1433),NA(),$B1433)</f>
        <v>#N/A</v>
      </c>
      <c r="AU1025" s="365" t="e">
        <f t="shared" ref="AU1025:AU1034" si="971">IF(ISBLANK($I1433),NA(),$I1433)</f>
        <v>#N/A</v>
      </c>
      <c r="AV1025" s="372" t="str">
        <f t="shared" ca="1" si="915"/>
        <v/>
      </c>
      <c r="AW1025" s="364" t="e">
        <f t="shared" ca="1" si="916"/>
        <v>#N/A</v>
      </c>
      <c r="AX1025" s="373" t="e">
        <f t="shared" ca="1" si="917"/>
        <v>#N/A</v>
      </c>
      <c r="AY1025" s="98" t="e">
        <f>IF(S1433=0,NA(),S1433)</f>
        <v>#N/A</v>
      </c>
      <c r="AZ1025" s="373" t="e">
        <f>IF(V1433=0,NA(),V1433)</f>
        <v>#N/A</v>
      </c>
      <c r="BA1025" s="363"/>
      <c r="BC1025" s="377"/>
    </row>
    <row r="1026" spans="1:70" ht="26.25" customHeight="1" thickBot="1" x14ac:dyDescent="0.25">
      <c r="A1026" s="506"/>
      <c r="B1026" s="512" t="str">
        <f>IF('FRONT PAGE'!$A$1="www.fly-logics.com","Authority certifying flight hours 
STAMP &amp; SIGNATURE",0)</f>
        <v>Authority certifying flight hours 
STAMP &amp; SIGNATURE</v>
      </c>
      <c r="C1026" s="512"/>
      <c r="D1026" s="512"/>
      <c r="E1026" s="513"/>
      <c r="F1026" s="533" t="str">
        <f>IF('FRONT PAGE'!$A$1="www.fly-logics.com","TOTAL TO DATE",0)</f>
        <v>TOTAL TO DATE</v>
      </c>
      <c r="G1026" s="534"/>
      <c r="H1026" s="535"/>
      <c r="I1026" s="32">
        <f t="shared" ref="I1026:Q1026" si="972">IF(SUM(I1024:I1025)=0," ",SUM(I1024:I1025))</f>
        <v>33.75</v>
      </c>
      <c r="J1026" s="27">
        <f t="shared" si="972"/>
        <v>33.75</v>
      </c>
      <c r="K1026" s="24" t="str">
        <f t="shared" si="972"/>
        <v xml:space="preserve"> </v>
      </c>
      <c r="L1026" s="25" t="str">
        <f t="shared" si="972"/>
        <v xml:space="preserve"> </v>
      </c>
      <c r="M1026" s="24" t="str">
        <f t="shared" si="972"/>
        <v xml:space="preserve"> </v>
      </c>
      <c r="N1026" s="25" t="str">
        <f t="shared" si="972"/>
        <v xml:space="preserve"> </v>
      </c>
      <c r="O1026" s="24" t="str">
        <f t="shared" si="972"/>
        <v xml:space="preserve"> </v>
      </c>
      <c r="P1026" s="25" t="str">
        <f t="shared" si="972"/>
        <v xml:space="preserve"> </v>
      </c>
      <c r="Q1026" s="26" t="str">
        <f t="shared" si="972"/>
        <v xml:space="preserve"> </v>
      </c>
      <c r="R1026" s="289"/>
      <c r="S1026" s="27" t="str">
        <f t="shared" ref="S1026:AG1026" si="973">IF(SUM(S1024:S1025)=0," ",SUM(S1024:S1025))</f>
        <v xml:space="preserve"> </v>
      </c>
      <c r="T1026" s="24">
        <f t="shared" si="973"/>
        <v>13.75</v>
      </c>
      <c r="U1026" s="24">
        <f t="shared" si="973"/>
        <v>20</v>
      </c>
      <c r="V1026" s="26">
        <f t="shared" si="973"/>
        <v>5</v>
      </c>
      <c r="W1026" s="27" t="str">
        <f t="shared" si="973"/>
        <v xml:space="preserve"> </v>
      </c>
      <c r="X1026" s="24" t="str">
        <f t="shared" si="973"/>
        <v xml:space="preserve"> </v>
      </c>
      <c r="Y1026" s="25">
        <f t="shared" si="973"/>
        <v>5</v>
      </c>
      <c r="Z1026" s="24" t="str">
        <f t="shared" si="973"/>
        <v xml:space="preserve"> </v>
      </c>
      <c r="AA1026" s="25">
        <f t="shared" si="973"/>
        <v>3.75</v>
      </c>
      <c r="AB1026" s="26" t="str">
        <f t="shared" si="973"/>
        <v xml:space="preserve"> </v>
      </c>
      <c r="AC1026" s="30">
        <f t="shared" si="973"/>
        <v>14</v>
      </c>
      <c r="AD1026" s="28" t="str">
        <f t="shared" si="973"/>
        <v xml:space="preserve"> </v>
      </c>
      <c r="AE1026" s="28">
        <f t="shared" si="973"/>
        <v>14</v>
      </c>
      <c r="AF1026" s="31" t="str">
        <f t="shared" si="973"/>
        <v xml:space="preserve"> </v>
      </c>
      <c r="AG1026" s="33">
        <f t="shared" si="973"/>
        <v>17</v>
      </c>
      <c r="AH1026" s="514" t="str">
        <f>IF('FRONT PAGE'!$A$1="www.fly-logics.com","_____________________________
PILOT SIGNATURE",0)</f>
        <v>_____________________________
PILOT SIGNATURE</v>
      </c>
      <c r="AI1026" s="515"/>
      <c r="AJ1026" s="515"/>
      <c r="AK1026" s="330">
        <f>A1024</f>
        <v>73</v>
      </c>
      <c r="AL1026" s="387"/>
      <c r="AM1026" s="388"/>
      <c r="AN1026" s="387"/>
      <c r="AT1026" s="364" t="e">
        <f t="shared" si="970"/>
        <v>#N/A</v>
      </c>
      <c r="AU1026" s="365" t="e">
        <f t="shared" si="971"/>
        <v>#N/A</v>
      </c>
      <c r="AV1026" s="372" t="str">
        <f t="shared" ca="1" si="915"/>
        <v/>
      </c>
      <c r="AW1026" s="364" t="e">
        <f t="shared" ca="1" si="916"/>
        <v>#N/A</v>
      </c>
      <c r="AX1026" s="373" t="e">
        <f t="shared" ca="1" si="917"/>
        <v>#N/A</v>
      </c>
      <c r="AY1026" s="98" t="e">
        <f t="shared" ref="AY1026:AY1034" si="974">IF(S1434=0,NA(),S1434)</f>
        <v>#N/A</v>
      </c>
      <c r="AZ1026" s="373" t="e">
        <f t="shared" ref="AZ1026:AZ1032" si="975">IF(V1434=0,NA(),V1434)</f>
        <v>#N/A</v>
      </c>
      <c r="BA1026" s="363"/>
      <c r="BC1026" s="377"/>
    </row>
    <row r="1027" spans="1:70" s="50" customFormat="1" ht="27.75" customHeight="1" x14ac:dyDescent="0.2">
      <c r="A1027" s="29">
        <f>A1022+1</f>
        <v>731</v>
      </c>
      <c r="B1027" s="39"/>
      <c r="C1027" s="40"/>
      <c r="D1027" s="41"/>
      <c r="E1027" s="42"/>
      <c r="F1027" s="43"/>
      <c r="G1027" s="44"/>
      <c r="H1027" s="45"/>
      <c r="I1027" s="281"/>
      <c r="J1027" s="277"/>
      <c r="K1027" s="278"/>
      <c r="L1027" s="279"/>
      <c r="M1027" s="278"/>
      <c r="N1027" s="279"/>
      <c r="O1027" s="278"/>
      <c r="P1027" s="279"/>
      <c r="Q1027" s="150"/>
      <c r="R1027" s="285"/>
      <c r="S1027" s="46"/>
      <c r="T1027" s="47"/>
      <c r="U1027" s="47"/>
      <c r="V1027" s="48"/>
      <c r="W1027" s="293"/>
      <c r="X1027" s="278"/>
      <c r="Y1027" s="279"/>
      <c r="Z1027" s="278"/>
      <c r="AA1027" s="279"/>
      <c r="AB1027" s="150"/>
      <c r="AC1027" s="282"/>
      <c r="AD1027" s="283"/>
      <c r="AE1027" s="283"/>
      <c r="AF1027" s="284"/>
      <c r="AG1027" s="49"/>
      <c r="AH1027" s="48"/>
      <c r="AI1027" s="516"/>
      <c r="AJ1027" s="516"/>
      <c r="AK1027" s="517"/>
      <c r="AL1027" s="100"/>
      <c r="AM1027" s="382" t="str">
        <f t="shared" ref="AM1027:AM1036" si="976">IF(B1027=0," ",TEXT(B1027,"MMM"))</f>
        <v xml:space="preserve"> </v>
      </c>
      <c r="AN1027" s="95" t="str">
        <f t="shared" ref="AN1027:AN1036" si="977">IF(B1027=0," ",YEAR(B1027))</f>
        <v xml:space="preserve"> </v>
      </c>
      <c r="AO1027" s="365"/>
      <c r="AP1027" s="365"/>
      <c r="AQ1027" s="256"/>
      <c r="AR1027" s="365"/>
      <c r="AS1027" s="365"/>
      <c r="AT1027" s="364" t="e">
        <f t="shared" si="970"/>
        <v>#N/A</v>
      </c>
      <c r="AU1027" s="365" t="e">
        <f t="shared" si="971"/>
        <v>#N/A</v>
      </c>
      <c r="AV1027" s="372" t="str">
        <f t="shared" ca="1" si="915"/>
        <v/>
      </c>
      <c r="AW1027" s="364" t="e">
        <f t="shared" ca="1" si="916"/>
        <v>#N/A</v>
      </c>
      <c r="AX1027" s="373" t="e">
        <f t="shared" ca="1" si="917"/>
        <v>#N/A</v>
      </c>
      <c r="AY1027" s="98" t="e">
        <f t="shared" si="974"/>
        <v>#N/A</v>
      </c>
      <c r="AZ1027" s="373" t="e">
        <f t="shared" si="975"/>
        <v>#N/A</v>
      </c>
      <c r="BA1027" s="363"/>
      <c r="BB1027" s="365"/>
      <c r="BC1027" s="377"/>
      <c r="BD1027" s="365"/>
      <c r="BE1027" s="365"/>
      <c r="BF1027" s="365"/>
      <c r="BG1027" s="365"/>
      <c r="BH1027" s="365"/>
      <c r="BI1027" s="365"/>
      <c r="BJ1027" s="365"/>
      <c r="BK1027" s="365"/>
      <c r="BL1027" s="376"/>
      <c r="BM1027" s="376"/>
      <c r="BN1027" s="260"/>
      <c r="BO1027" s="260"/>
      <c r="BP1027" s="260"/>
      <c r="BQ1027" s="263"/>
      <c r="BR1027" s="263"/>
    </row>
    <row r="1028" spans="1:70" s="50" customFormat="1" ht="27.75" customHeight="1" x14ac:dyDescent="0.2">
      <c r="A1028" s="22">
        <f>A1027+1</f>
        <v>732</v>
      </c>
      <c r="B1028" s="51"/>
      <c r="C1028" s="52"/>
      <c r="D1028" s="53"/>
      <c r="E1028" s="54"/>
      <c r="F1028" s="55"/>
      <c r="G1028" s="56"/>
      <c r="H1028" s="57"/>
      <c r="I1028" s="275"/>
      <c r="J1028" s="58"/>
      <c r="K1028" s="59"/>
      <c r="L1028" s="60"/>
      <c r="M1028" s="59"/>
      <c r="N1028" s="60"/>
      <c r="O1028" s="59"/>
      <c r="P1028" s="60"/>
      <c r="Q1028" s="61"/>
      <c r="R1028" s="286"/>
      <c r="S1028" s="58"/>
      <c r="T1028" s="59"/>
      <c r="U1028" s="59"/>
      <c r="V1028" s="61"/>
      <c r="W1028" s="294"/>
      <c r="X1028" s="59"/>
      <c r="Y1028" s="60"/>
      <c r="Z1028" s="59"/>
      <c r="AA1028" s="60"/>
      <c r="AB1028" s="61"/>
      <c r="AC1028" s="62"/>
      <c r="AD1028" s="63"/>
      <c r="AE1028" s="63"/>
      <c r="AF1028" s="64"/>
      <c r="AG1028" s="65"/>
      <c r="AH1028" s="61"/>
      <c r="AI1028" s="510"/>
      <c r="AJ1028" s="510"/>
      <c r="AK1028" s="511"/>
      <c r="AL1028" s="100"/>
      <c r="AM1028" s="382" t="str">
        <f t="shared" si="976"/>
        <v xml:space="preserve"> </v>
      </c>
      <c r="AN1028" s="95" t="str">
        <f t="shared" si="977"/>
        <v xml:space="preserve"> </v>
      </c>
      <c r="AO1028" s="365"/>
      <c r="AP1028" s="365"/>
      <c r="AQ1028" s="256"/>
      <c r="AR1028" s="365"/>
      <c r="AS1028" s="365"/>
      <c r="AT1028" s="364" t="e">
        <f t="shared" si="970"/>
        <v>#N/A</v>
      </c>
      <c r="AU1028" s="365" t="e">
        <f t="shared" si="971"/>
        <v>#N/A</v>
      </c>
      <c r="AV1028" s="372" t="str">
        <f t="shared" ca="1" si="915"/>
        <v/>
      </c>
      <c r="AW1028" s="364" t="e">
        <f t="shared" ca="1" si="916"/>
        <v>#N/A</v>
      </c>
      <c r="AX1028" s="373" t="e">
        <f t="shared" ca="1" si="917"/>
        <v>#N/A</v>
      </c>
      <c r="AY1028" s="98" t="e">
        <f t="shared" si="974"/>
        <v>#N/A</v>
      </c>
      <c r="AZ1028" s="373" t="e">
        <f t="shared" si="975"/>
        <v>#N/A</v>
      </c>
      <c r="BA1028" s="363"/>
      <c r="BB1028" s="365"/>
      <c r="BC1028" s="377"/>
      <c r="BD1028" s="365"/>
      <c r="BE1028" s="365"/>
      <c r="BF1028" s="365"/>
      <c r="BG1028" s="365"/>
      <c r="BH1028" s="365"/>
      <c r="BI1028" s="365"/>
      <c r="BJ1028" s="365"/>
      <c r="BK1028" s="365"/>
      <c r="BL1028" s="376"/>
      <c r="BM1028" s="376"/>
      <c r="BN1028" s="260"/>
      <c r="BO1028" s="260"/>
      <c r="BP1028" s="260"/>
      <c r="BQ1028" s="263"/>
      <c r="BR1028" s="263"/>
    </row>
    <row r="1029" spans="1:70" s="50" customFormat="1" ht="27.75" customHeight="1" x14ac:dyDescent="0.2">
      <c r="A1029" s="22">
        <f t="shared" ref="A1029:A1036" si="978">A1028+1</f>
        <v>733</v>
      </c>
      <c r="B1029" s="51"/>
      <c r="C1029" s="52"/>
      <c r="D1029" s="53"/>
      <c r="E1029" s="54"/>
      <c r="F1029" s="55"/>
      <c r="G1029" s="56"/>
      <c r="H1029" s="57"/>
      <c r="I1029" s="275"/>
      <c r="J1029" s="58"/>
      <c r="K1029" s="59"/>
      <c r="L1029" s="60"/>
      <c r="M1029" s="59"/>
      <c r="N1029" s="60"/>
      <c r="O1029" s="59"/>
      <c r="P1029" s="60"/>
      <c r="Q1029" s="61"/>
      <c r="R1029" s="286"/>
      <c r="S1029" s="58"/>
      <c r="T1029" s="59"/>
      <c r="U1029" s="59"/>
      <c r="V1029" s="61"/>
      <c r="W1029" s="294"/>
      <c r="X1029" s="59"/>
      <c r="Y1029" s="60"/>
      <c r="Z1029" s="59"/>
      <c r="AA1029" s="60"/>
      <c r="AB1029" s="61"/>
      <c r="AC1029" s="62"/>
      <c r="AD1029" s="63"/>
      <c r="AE1029" s="63"/>
      <c r="AF1029" s="64"/>
      <c r="AG1029" s="65"/>
      <c r="AH1029" s="61"/>
      <c r="AI1029" s="510"/>
      <c r="AJ1029" s="510"/>
      <c r="AK1029" s="511"/>
      <c r="AL1029" s="100"/>
      <c r="AM1029" s="382" t="str">
        <f t="shared" si="976"/>
        <v xml:space="preserve"> </v>
      </c>
      <c r="AN1029" s="95" t="str">
        <f t="shared" si="977"/>
        <v xml:space="preserve"> </v>
      </c>
      <c r="AO1029" s="365"/>
      <c r="AP1029" s="365"/>
      <c r="AQ1029" s="256"/>
      <c r="AR1029" s="365"/>
      <c r="AS1029" s="365"/>
      <c r="AT1029" s="364" t="e">
        <f t="shared" si="970"/>
        <v>#N/A</v>
      </c>
      <c r="AU1029" s="365" t="e">
        <f t="shared" si="971"/>
        <v>#N/A</v>
      </c>
      <c r="AV1029" s="372" t="str">
        <f t="shared" ref="AV1029:AV1094" ca="1" si="979">IFERROR($AT$3-AT1029,"")</f>
        <v/>
      </c>
      <c r="AW1029" s="364" t="e">
        <f t="shared" ref="AW1029:AW1092" ca="1" si="980">IF(AV1029&gt;730,NA(),AT1029)</f>
        <v>#N/A</v>
      </c>
      <c r="AX1029" s="373" t="e">
        <f t="shared" ref="AX1029:AX1094" ca="1" si="981">IF(AV1029&gt;730,NA(),AU1029)</f>
        <v>#N/A</v>
      </c>
      <c r="AY1029" s="98" t="e">
        <f t="shared" si="974"/>
        <v>#N/A</v>
      </c>
      <c r="AZ1029" s="373" t="e">
        <f t="shared" si="975"/>
        <v>#N/A</v>
      </c>
      <c r="BA1029" s="363"/>
      <c r="BB1029" s="365"/>
      <c r="BC1029" s="377"/>
      <c r="BD1029" s="365"/>
      <c r="BE1029" s="365"/>
      <c r="BF1029" s="365"/>
      <c r="BG1029" s="365"/>
      <c r="BH1029" s="365"/>
      <c r="BI1029" s="365"/>
      <c r="BJ1029" s="365"/>
      <c r="BK1029" s="365"/>
      <c r="BL1029" s="376"/>
      <c r="BM1029" s="376"/>
      <c r="BN1029" s="260"/>
      <c r="BO1029" s="260"/>
      <c r="BP1029" s="260"/>
      <c r="BQ1029" s="263"/>
      <c r="BR1029" s="263"/>
    </row>
    <row r="1030" spans="1:70" s="50" customFormat="1" ht="27.75" customHeight="1" x14ac:dyDescent="0.2">
      <c r="A1030" s="22">
        <f t="shared" si="978"/>
        <v>734</v>
      </c>
      <c r="B1030" s="51"/>
      <c r="C1030" s="52"/>
      <c r="D1030" s="53"/>
      <c r="E1030" s="54"/>
      <c r="F1030" s="55"/>
      <c r="G1030" s="56"/>
      <c r="H1030" s="57"/>
      <c r="I1030" s="275"/>
      <c r="J1030" s="58"/>
      <c r="K1030" s="59"/>
      <c r="L1030" s="60"/>
      <c r="M1030" s="59"/>
      <c r="N1030" s="60"/>
      <c r="O1030" s="59"/>
      <c r="P1030" s="60"/>
      <c r="Q1030" s="61"/>
      <c r="R1030" s="286"/>
      <c r="S1030" s="58"/>
      <c r="T1030" s="59"/>
      <c r="U1030" s="59"/>
      <c r="V1030" s="61"/>
      <c r="W1030" s="294"/>
      <c r="X1030" s="59"/>
      <c r="Y1030" s="60"/>
      <c r="Z1030" s="59"/>
      <c r="AA1030" s="60"/>
      <c r="AB1030" s="61"/>
      <c r="AC1030" s="62"/>
      <c r="AD1030" s="63"/>
      <c r="AE1030" s="63"/>
      <c r="AF1030" s="64"/>
      <c r="AG1030" s="65"/>
      <c r="AH1030" s="61"/>
      <c r="AI1030" s="510"/>
      <c r="AJ1030" s="510"/>
      <c r="AK1030" s="511"/>
      <c r="AL1030" s="100"/>
      <c r="AM1030" s="382" t="str">
        <f t="shared" si="976"/>
        <v xml:space="preserve"> </v>
      </c>
      <c r="AN1030" s="95" t="str">
        <f t="shared" si="977"/>
        <v xml:space="preserve"> </v>
      </c>
      <c r="AO1030" s="365"/>
      <c r="AP1030" s="365"/>
      <c r="AQ1030" s="256"/>
      <c r="AR1030" s="365"/>
      <c r="AS1030" s="365"/>
      <c r="AT1030" s="364" t="e">
        <f t="shared" si="970"/>
        <v>#N/A</v>
      </c>
      <c r="AU1030" s="365" t="e">
        <f t="shared" si="971"/>
        <v>#N/A</v>
      </c>
      <c r="AV1030" s="372" t="str">
        <f t="shared" ca="1" si="979"/>
        <v/>
      </c>
      <c r="AW1030" s="364" t="e">
        <f t="shared" ca="1" si="980"/>
        <v>#N/A</v>
      </c>
      <c r="AX1030" s="373" t="e">
        <f t="shared" ca="1" si="981"/>
        <v>#N/A</v>
      </c>
      <c r="AY1030" s="98" t="e">
        <f t="shared" si="974"/>
        <v>#N/A</v>
      </c>
      <c r="AZ1030" s="373" t="e">
        <f t="shared" si="975"/>
        <v>#N/A</v>
      </c>
      <c r="BA1030" s="363"/>
      <c r="BB1030" s="365"/>
      <c r="BC1030" s="377"/>
      <c r="BD1030" s="365"/>
      <c r="BE1030" s="365"/>
      <c r="BF1030" s="365"/>
      <c r="BG1030" s="365"/>
      <c r="BH1030" s="365"/>
      <c r="BI1030" s="365"/>
      <c r="BJ1030" s="365"/>
      <c r="BK1030" s="365"/>
      <c r="BL1030" s="376"/>
      <c r="BM1030" s="376"/>
      <c r="BN1030" s="260"/>
      <c r="BO1030" s="260"/>
      <c r="BP1030" s="260"/>
      <c r="BQ1030" s="263"/>
      <c r="BR1030" s="263"/>
    </row>
    <row r="1031" spans="1:70" s="50" customFormat="1" ht="27.75" customHeight="1" x14ac:dyDescent="0.2">
      <c r="A1031" s="22">
        <f t="shared" si="978"/>
        <v>735</v>
      </c>
      <c r="B1031" s="51"/>
      <c r="C1031" s="52"/>
      <c r="D1031" s="53"/>
      <c r="E1031" s="54"/>
      <c r="F1031" s="55"/>
      <c r="G1031" s="56"/>
      <c r="H1031" s="57"/>
      <c r="I1031" s="275"/>
      <c r="J1031" s="58"/>
      <c r="K1031" s="59"/>
      <c r="L1031" s="60"/>
      <c r="M1031" s="59"/>
      <c r="N1031" s="60"/>
      <c r="O1031" s="59"/>
      <c r="P1031" s="60"/>
      <c r="Q1031" s="61"/>
      <c r="R1031" s="286"/>
      <c r="S1031" s="58"/>
      <c r="T1031" s="59"/>
      <c r="U1031" s="59"/>
      <c r="V1031" s="61"/>
      <c r="W1031" s="294"/>
      <c r="X1031" s="59"/>
      <c r="Y1031" s="60"/>
      <c r="Z1031" s="59"/>
      <c r="AA1031" s="60"/>
      <c r="AB1031" s="61"/>
      <c r="AC1031" s="62"/>
      <c r="AD1031" s="63"/>
      <c r="AE1031" s="63"/>
      <c r="AF1031" s="64"/>
      <c r="AG1031" s="65"/>
      <c r="AH1031" s="61"/>
      <c r="AI1031" s="510"/>
      <c r="AJ1031" s="510"/>
      <c r="AK1031" s="511"/>
      <c r="AL1031" s="100"/>
      <c r="AM1031" s="382" t="str">
        <f t="shared" si="976"/>
        <v xml:space="preserve"> </v>
      </c>
      <c r="AN1031" s="95" t="str">
        <f t="shared" si="977"/>
        <v xml:space="preserve"> </v>
      </c>
      <c r="AO1031" s="365"/>
      <c r="AP1031" s="365"/>
      <c r="AQ1031" s="256"/>
      <c r="AR1031" s="365"/>
      <c r="AS1031" s="365"/>
      <c r="AT1031" s="364" t="e">
        <f t="shared" si="970"/>
        <v>#N/A</v>
      </c>
      <c r="AU1031" s="365" t="e">
        <f t="shared" si="971"/>
        <v>#N/A</v>
      </c>
      <c r="AV1031" s="372" t="str">
        <f t="shared" ca="1" si="979"/>
        <v/>
      </c>
      <c r="AW1031" s="364" t="e">
        <f t="shared" ca="1" si="980"/>
        <v>#N/A</v>
      </c>
      <c r="AX1031" s="373" t="e">
        <f t="shared" ca="1" si="981"/>
        <v>#N/A</v>
      </c>
      <c r="AY1031" s="98" t="e">
        <f t="shared" si="974"/>
        <v>#N/A</v>
      </c>
      <c r="AZ1031" s="373" t="e">
        <f t="shared" si="975"/>
        <v>#N/A</v>
      </c>
      <c r="BA1031" s="363"/>
      <c r="BB1031" s="365"/>
      <c r="BC1031" s="377"/>
      <c r="BD1031" s="365"/>
      <c r="BE1031" s="365"/>
      <c r="BF1031" s="365"/>
      <c r="BG1031" s="365"/>
      <c r="BH1031" s="365"/>
      <c r="BI1031" s="365"/>
      <c r="BJ1031" s="365"/>
      <c r="BK1031" s="365"/>
      <c r="BL1031" s="376"/>
      <c r="BM1031" s="376"/>
      <c r="BN1031" s="260"/>
      <c r="BO1031" s="260"/>
      <c r="BP1031" s="260"/>
      <c r="BQ1031" s="263"/>
      <c r="BR1031" s="263"/>
    </row>
    <row r="1032" spans="1:70" s="50" customFormat="1" ht="27.75" customHeight="1" x14ac:dyDescent="0.2">
      <c r="A1032" s="22">
        <f t="shared" si="978"/>
        <v>736</v>
      </c>
      <c r="B1032" s="51"/>
      <c r="C1032" s="52"/>
      <c r="D1032" s="53"/>
      <c r="E1032" s="54"/>
      <c r="F1032" s="55"/>
      <c r="G1032" s="56"/>
      <c r="H1032" s="57"/>
      <c r="I1032" s="275"/>
      <c r="J1032" s="58"/>
      <c r="K1032" s="59"/>
      <c r="L1032" s="60"/>
      <c r="M1032" s="59"/>
      <c r="N1032" s="60"/>
      <c r="O1032" s="59"/>
      <c r="P1032" s="60"/>
      <c r="Q1032" s="61"/>
      <c r="R1032" s="286"/>
      <c r="S1032" s="58"/>
      <c r="T1032" s="59"/>
      <c r="U1032" s="59"/>
      <c r="V1032" s="61"/>
      <c r="W1032" s="294"/>
      <c r="X1032" s="59"/>
      <c r="Y1032" s="60"/>
      <c r="Z1032" s="59"/>
      <c r="AA1032" s="60"/>
      <c r="AB1032" s="61"/>
      <c r="AC1032" s="62"/>
      <c r="AD1032" s="63"/>
      <c r="AE1032" s="63"/>
      <c r="AF1032" s="64"/>
      <c r="AG1032" s="65"/>
      <c r="AH1032" s="61"/>
      <c r="AI1032" s="510"/>
      <c r="AJ1032" s="510"/>
      <c r="AK1032" s="511"/>
      <c r="AL1032" s="100"/>
      <c r="AM1032" s="382" t="str">
        <f t="shared" si="976"/>
        <v xml:space="preserve"> </v>
      </c>
      <c r="AN1032" s="95" t="str">
        <f t="shared" si="977"/>
        <v xml:space="preserve"> </v>
      </c>
      <c r="AO1032" s="365"/>
      <c r="AP1032" s="365"/>
      <c r="AQ1032" s="256"/>
      <c r="AR1032" s="365"/>
      <c r="AS1032" s="365"/>
      <c r="AT1032" s="364" t="e">
        <f t="shared" si="970"/>
        <v>#N/A</v>
      </c>
      <c r="AU1032" s="365" t="e">
        <f t="shared" si="971"/>
        <v>#N/A</v>
      </c>
      <c r="AV1032" s="372" t="str">
        <f t="shared" ca="1" si="979"/>
        <v/>
      </c>
      <c r="AW1032" s="364" t="e">
        <f t="shared" ca="1" si="980"/>
        <v>#N/A</v>
      </c>
      <c r="AX1032" s="373" t="e">
        <f t="shared" ca="1" si="981"/>
        <v>#N/A</v>
      </c>
      <c r="AY1032" s="98" t="e">
        <f t="shared" si="974"/>
        <v>#N/A</v>
      </c>
      <c r="AZ1032" s="373" t="e">
        <f t="shared" si="975"/>
        <v>#N/A</v>
      </c>
      <c r="BA1032" s="363"/>
      <c r="BB1032" s="365"/>
      <c r="BC1032" s="377"/>
      <c r="BD1032" s="365"/>
      <c r="BE1032" s="365"/>
      <c r="BF1032" s="365"/>
      <c r="BG1032" s="365"/>
      <c r="BH1032" s="365"/>
      <c r="BI1032" s="365"/>
      <c r="BJ1032" s="365"/>
      <c r="BK1032" s="365"/>
      <c r="BL1032" s="376"/>
      <c r="BM1032" s="376"/>
      <c r="BN1032" s="260"/>
      <c r="BO1032" s="260"/>
      <c r="BP1032" s="260"/>
      <c r="BQ1032" s="263"/>
      <c r="BR1032" s="263"/>
    </row>
    <row r="1033" spans="1:70" s="50" customFormat="1" ht="27.75" customHeight="1" x14ac:dyDescent="0.2">
      <c r="A1033" s="22">
        <f>A1032+1</f>
        <v>737</v>
      </c>
      <c r="B1033" s="51"/>
      <c r="C1033" s="52"/>
      <c r="D1033" s="53"/>
      <c r="E1033" s="54"/>
      <c r="F1033" s="55"/>
      <c r="G1033" s="56"/>
      <c r="H1033" s="57"/>
      <c r="I1033" s="275"/>
      <c r="J1033" s="58"/>
      <c r="K1033" s="59"/>
      <c r="L1033" s="60"/>
      <c r="M1033" s="59"/>
      <c r="N1033" s="60"/>
      <c r="O1033" s="59"/>
      <c r="P1033" s="60"/>
      <c r="Q1033" s="61"/>
      <c r="R1033" s="286"/>
      <c r="S1033" s="58"/>
      <c r="T1033" s="59"/>
      <c r="U1033" s="59"/>
      <c r="V1033" s="61"/>
      <c r="W1033" s="294"/>
      <c r="X1033" s="59"/>
      <c r="Y1033" s="60"/>
      <c r="Z1033" s="59"/>
      <c r="AA1033" s="60"/>
      <c r="AB1033" s="61"/>
      <c r="AC1033" s="62"/>
      <c r="AD1033" s="63"/>
      <c r="AE1033" s="63"/>
      <c r="AF1033" s="64"/>
      <c r="AG1033" s="65"/>
      <c r="AH1033" s="61"/>
      <c r="AI1033" s="510"/>
      <c r="AJ1033" s="510"/>
      <c r="AK1033" s="511"/>
      <c r="AL1033" s="100"/>
      <c r="AM1033" s="382" t="str">
        <f t="shared" si="976"/>
        <v xml:space="preserve"> </v>
      </c>
      <c r="AN1033" s="95" t="str">
        <f t="shared" si="977"/>
        <v xml:space="preserve"> </v>
      </c>
      <c r="AO1033" s="365"/>
      <c r="AP1033" s="365"/>
      <c r="AQ1033" s="256"/>
      <c r="AR1033" s="365"/>
      <c r="AS1033" s="365"/>
      <c r="AT1033" s="364" t="e">
        <f t="shared" si="970"/>
        <v>#N/A</v>
      </c>
      <c r="AU1033" s="365" t="e">
        <f t="shared" si="971"/>
        <v>#N/A</v>
      </c>
      <c r="AV1033" s="372" t="str">
        <f t="shared" ca="1" si="979"/>
        <v/>
      </c>
      <c r="AW1033" s="364" t="e">
        <f t="shared" ca="1" si="980"/>
        <v>#N/A</v>
      </c>
      <c r="AX1033" s="373" t="e">
        <f t="shared" ca="1" si="981"/>
        <v>#N/A</v>
      </c>
      <c r="AY1033" s="98" t="e">
        <f t="shared" si="974"/>
        <v>#N/A</v>
      </c>
      <c r="AZ1033" s="373" t="e">
        <f>IF(V1441=0,NA(),V1441)</f>
        <v>#N/A</v>
      </c>
      <c r="BA1033" s="363"/>
      <c r="BB1033" s="365"/>
      <c r="BC1033" s="377"/>
      <c r="BD1033" s="365"/>
      <c r="BE1033" s="365"/>
      <c r="BF1033" s="365"/>
      <c r="BG1033" s="365"/>
      <c r="BH1033" s="365"/>
      <c r="BI1033" s="365"/>
      <c r="BJ1033" s="365"/>
      <c r="BK1033" s="365"/>
      <c r="BL1033" s="376"/>
      <c r="BM1033" s="376"/>
      <c r="BN1033" s="260"/>
      <c r="BO1033" s="260"/>
      <c r="BP1033" s="260"/>
      <c r="BQ1033" s="263"/>
      <c r="BR1033" s="263"/>
    </row>
    <row r="1034" spans="1:70" s="50" customFormat="1" ht="27.75" customHeight="1" x14ac:dyDescent="0.2">
      <c r="A1034" s="22">
        <f t="shared" si="978"/>
        <v>738</v>
      </c>
      <c r="B1034" s="51"/>
      <c r="C1034" s="52"/>
      <c r="D1034" s="53"/>
      <c r="E1034" s="54"/>
      <c r="F1034" s="55"/>
      <c r="G1034" s="56"/>
      <c r="H1034" s="57"/>
      <c r="I1034" s="275"/>
      <c r="J1034" s="58"/>
      <c r="K1034" s="59"/>
      <c r="L1034" s="60"/>
      <c r="M1034" s="59"/>
      <c r="N1034" s="60"/>
      <c r="O1034" s="59"/>
      <c r="P1034" s="60"/>
      <c r="Q1034" s="61"/>
      <c r="R1034" s="286"/>
      <c r="S1034" s="58"/>
      <c r="T1034" s="59"/>
      <c r="U1034" s="59"/>
      <c r="V1034" s="61"/>
      <c r="W1034" s="294"/>
      <c r="X1034" s="59"/>
      <c r="Y1034" s="60"/>
      <c r="Z1034" s="59"/>
      <c r="AA1034" s="60"/>
      <c r="AB1034" s="61"/>
      <c r="AC1034" s="62"/>
      <c r="AD1034" s="63"/>
      <c r="AE1034" s="63"/>
      <c r="AF1034" s="64"/>
      <c r="AG1034" s="65"/>
      <c r="AH1034" s="61"/>
      <c r="AI1034" s="510"/>
      <c r="AJ1034" s="510"/>
      <c r="AK1034" s="511"/>
      <c r="AL1034" s="100"/>
      <c r="AM1034" s="382" t="str">
        <f t="shared" si="976"/>
        <v xml:space="preserve"> </v>
      </c>
      <c r="AN1034" s="95" t="str">
        <f t="shared" si="977"/>
        <v xml:space="preserve"> </v>
      </c>
      <c r="AO1034" s="365"/>
      <c r="AP1034" s="365"/>
      <c r="AQ1034" s="256"/>
      <c r="AR1034" s="365"/>
      <c r="AS1034" s="365"/>
      <c r="AT1034" s="364" t="e">
        <f t="shared" si="970"/>
        <v>#N/A</v>
      </c>
      <c r="AU1034" s="365" t="e">
        <f t="shared" si="971"/>
        <v>#N/A</v>
      </c>
      <c r="AV1034" s="372" t="str">
        <f t="shared" ca="1" si="979"/>
        <v/>
      </c>
      <c r="AW1034" s="364" t="e">
        <f t="shared" ca="1" si="980"/>
        <v>#N/A</v>
      </c>
      <c r="AX1034" s="373" t="e">
        <f t="shared" ca="1" si="981"/>
        <v>#N/A</v>
      </c>
      <c r="AY1034" s="98" t="e">
        <f t="shared" si="974"/>
        <v>#N/A</v>
      </c>
      <c r="AZ1034" s="373" t="e">
        <f>IF(V1442=0,NA(),V1442)</f>
        <v>#N/A</v>
      </c>
      <c r="BA1034" s="363"/>
      <c r="BB1034" s="365"/>
      <c r="BC1034" s="377"/>
      <c r="BD1034" s="365"/>
      <c r="BE1034" s="365"/>
      <c r="BF1034" s="365"/>
      <c r="BG1034" s="365"/>
      <c r="BH1034" s="365"/>
      <c r="BI1034" s="365"/>
      <c r="BJ1034" s="365"/>
      <c r="BK1034" s="365"/>
      <c r="BL1034" s="376"/>
      <c r="BM1034" s="376"/>
      <c r="BN1034" s="260"/>
      <c r="BO1034" s="260"/>
      <c r="BP1034" s="260"/>
      <c r="BQ1034" s="263"/>
      <c r="BR1034" s="263"/>
    </row>
    <row r="1035" spans="1:70" s="50" customFormat="1" ht="27.75" customHeight="1" x14ac:dyDescent="0.2">
      <c r="A1035" s="22">
        <f t="shared" si="978"/>
        <v>739</v>
      </c>
      <c r="B1035" s="51"/>
      <c r="C1035" s="52"/>
      <c r="D1035" s="53"/>
      <c r="E1035" s="54"/>
      <c r="F1035" s="55"/>
      <c r="G1035" s="56"/>
      <c r="H1035" s="57"/>
      <c r="I1035" s="275"/>
      <c r="J1035" s="58"/>
      <c r="K1035" s="59"/>
      <c r="L1035" s="60"/>
      <c r="M1035" s="59"/>
      <c r="N1035" s="60"/>
      <c r="O1035" s="59"/>
      <c r="P1035" s="60"/>
      <c r="Q1035" s="61"/>
      <c r="R1035" s="286"/>
      <c r="S1035" s="58"/>
      <c r="T1035" s="59"/>
      <c r="U1035" s="59"/>
      <c r="V1035" s="61"/>
      <c r="W1035" s="294"/>
      <c r="X1035" s="59"/>
      <c r="Y1035" s="60"/>
      <c r="Z1035" s="59"/>
      <c r="AA1035" s="60"/>
      <c r="AB1035" s="61"/>
      <c r="AC1035" s="62"/>
      <c r="AD1035" s="63"/>
      <c r="AE1035" s="63"/>
      <c r="AF1035" s="64"/>
      <c r="AG1035" s="65"/>
      <c r="AH1035" s="61"/>
      <c r="AI1035" s="510"/>
      <c r="AJ1035" s="510"/>
      <c r="AK1035" s="511"/>
      <c r="AL1035" s="100"/>
      <c r="AM1035" s="382" t="str">
        <f t="shared" si="976"/>
        <v xml:space="preserve"> </v>
      </c>
      <c r="AN1035" s="95" t="str">
        <f t="shared" si="977"/>
        <v xml:space="preserve"> </v>
      </c>
      <c r="AO1035" s="365"/>
      <c r="AP1035" s="365"/>
      <c r="AQ1035" s="256"/>
      <c r="AR1035" s="365"/>
      <c r="AS1035" s="365"/>
      <c r="AT1035" s="364" t="e">
        <f t="shared" ref="AT1035:AT1044" si="982">IF(ISBLANK($B1447),NA(),$B1447)</f>
        <v>#N/A</v>
      </c>
      <c r="AU1035" s="365" t="e">
        <f t="shared" ref="AU1035:AU1044" si="983">IF(ISBLANK($I1447),NA(),$I1447)</f>
        <v>#N/A</v>
      </c>
      <c r="AV1035" s="372" t="str">
        <f t="shared" ca="1" si="979"/>
        <v/>
      </c>
      <c r="AW1035" s="364" t="e">
        <f t="shared" ca="1" si="980"/>
        <v>#N/A</v>
      </c>
      <c r="AX1035" s="373" t="e">
        <f t="shared" ca="1" si="981"/>
        <v>#N/A</v>
      </c>
      <c r="AY1035" s="98" t="e">
        <f>IF(S1447=0,NA(),S1447)</f>
        <v>#N/A</v>
      </c>
      <c r="AZ1035" s="373" t="e">
        <f>IF(V1447=0,NA(),V1447)</f>
        <v>#N/A</v>
      </c>
      <c r="BA1035" s="365"/>
      <c r="BB1035" s="365"/>
      <c r="BC1035" s="377"/>
      <c r="BD1035" s="365"/>
      <c r="BE1035" s="365"/>
      <c r="BF1035" s="365"/>
      <c r="BG1035" s="365"/>
      <c r="BH1035" s="365"/>
      <c r="BI1035" s="365"/>
      <c r="BJ1035" s="365"/>
      <c r="BK1035" s="365"/>
      <c r="BL1035" s="376"/>
      <c r="BM1035" s="376"/>
      <c r="BN1035" s="260"/>
      <c r="BO1035" s="260"/>
      <c r="BP1035" s="260"/>
      <c r="BQ1035" s="263"/>
      <c r="BR1035" s="263"/>
    </row>
    <row r="1036" spans="1:70" s="50" customFormat="1" ht="27.75" customHeight="1" thickBot="1" x14ac:dyDescent="0.25">
      <c r="A1036" s="23">
        <f t="shared" si="978"/>
        <v>740</v>
      </c>
      <c r="B1036" s="66"/>
      <c r="C1036" s="67"/>
      <c r="D1036" s="68"/>
      <c r="E1036" s="69"/>
      <c r="F1036" s="70"/>
      <c r="G1036" s="71"/>
      <c r="H1036" s="72"/>
      <c r="I1036" s="276"/>
      <c r="J1036" s="73"/>
      <c r="K1036" s="74"/>
      <c r="L1036" s="75"/>
      <c r="M1036" s="74"/>
      <c r="N1036" s="75"/>
      <c r="O1036" s="74"/>
      <c r="P1036" s="75"/>
      <c r="Q1036" s="76"/>
      <c r="R1036" s="287"/>
      <c r="S1036" s="73"/>
      <c r="T1036" s="74"/>
      <c r="U1036" s="74"/>
      <c r="V1036" s="76"/>
      <c r="W1036" s="295"/>
      <c r="X1036" s="74"/>
      <c r="Y1036" s="75"/>
      <c r="Z1036" s="74"/>
      <c r="AA1036" s="75"/>
      <c r="AB1036" s="76"/>
      <c r="AC1036" s="77"/>
      <c r="AD1036" s="78"/>
      <c r="AE1036" s="78"/>
      <c r="AF1036" s="79"/>
      <c r="AG1036" s="80"/>
      <c r="AH1036" s="76"/>
      <c r="AI1036" s="518"/>
      <c r="AJ1036" s="518"/>
      <c r="AK1036" s="519"/>
      <c r="AL1036" s="100"/>
      <c r="AM1036" s="382" t="str">
        <f t="shared" si="976"/>
        <v xml:space="preserve"> </v>
      </c>
      <c r="AN1036" s="95" t="str">
        <f t="shared" si="977"/>
        <v xml:space="preserve"> </v>
      </c>
      <c r="AO1036" s="365"/>
      <c r="AP1036" s="365"/>
      <c r="AQ1036" s="256"/>
      <c r="AR1036" s="365"/>
      <c r="AS1036" s="365"/>
      <c r="AT1036" s="364" t="e">
        <f t="shared" si="982"/>
        <v>#N/A</v>
      </c>
      <c r="AU1036" s="365" t="e">
        <f t="shared" si="983"/>
        <v>#N/A</v>
      </c>
      <c r="AV1036" s="372" t="str">
        <f t="shared" ca="1" si="979"/>
        <v/>
      </c>
      <c r="AW1036" s="364" t="e">
        <f t="shared" ca="1" si="980"/>
        <v>#N/A</v>
      </c>
      <c r="AX1036" s="373" t="e">
        <f t="shared" ca="1" si="981"/>
        <v>#N/A</v>
      </c>
      <c r="AY1036" s="98" t="e">
        <f t="shared" ref="AY1036:AY1042" si="984">IF(S1448=0,NA(),S1448)</f>
        <v>#N/A</v>
      </c>
      <c r="AZ1036" s="373" t="e">
        <f t="shared" ref="AZ1036:AZ1044" si="985">IF(V1448=0,NA(),V1448)</f>
        <v>#N/A</v>
      </c>
      <c r="BA1036" s="365"/>
      <c r="BB1036" s="365"/>
      <c r="BC1036" s="377"/>
      <c r="BD1036" s="365"/>
      <c r="BE1036" s="365"/>
      <c r="BF1036" s="365"/>
      <c r="BG1036" s="365"/>
      <c r="BH1036" s="365"/>
      <c r="BI1036" s="365"/>
      <c r="BJ1036" s="365"/>
      <c r="BK1036" s="365"/>
      <c r="BL1036" s="376"/>
      <c r="BM1036" s="376"/>
      <c r="BN1036" s="260"/>
      <c r="BO1036" s="260"/>
      <c r="BP1036" s="260"/>
      <c r="BQ1036" s="263"/>
      <c r="BR1036" s="263"/>
    </row>
    <row r="1037" spans="1:70" ht="4.5" customHeight="1" thickBot="1" x14ac:dyDescent="0.25">
      <c r="A1037" s="91">
        <f>AK1040</f>
        <v>74</v>
      </c>
      <c r="B1037" s="235"/>
      <c r="C1037" s="235"/>
      <c r="D1037" s="235"/>
      <c r="E1037" s="235"/>
      <c r="F1037" s="235"/>
      <c r="G1037" s="235"/>
      <c r="H1037" s="235"/>
      <c r="I1037" s="235"/>
      <c r="J1037" s="280"/>
      <c r="K1037" s="280"/>
      <c r="L1037" s="280"/>
      <c r="M1037" s="280"/>
      <c r="N1037" s="280"/>
      <c r="O1037" s="280"/>
      <c r="P1037" s="280"/>
      <c r="Q1037" s="280"/>
      <c r="R1037" s="280"/>
      <c r="S1037" s="292"/>
      <c r="T1037" s="292"/>
      <c r="U1037" s="292"/>
      <c r="V1037" s="292"/>
      <c r="W1037" s="292"/>
      <c r="X1037" s="292"/>
      <c r="Y1037" s="292"/>
      <c r="Z1037" s="292"/>
      <c r="AA1037" s="292"/>
      <c r="AB1037" s="292"/>
      <c r="AC1037" s="292"/>
      <c r="AD1037" s="236"/>
      <c r="AE1037" s="237"/>
      <c r="AF1037" s="236"/>
      <c r="AG1037" s="238"/>
      <c r="AH1037" s="536"/>
      <c r="AI1037" s="537"/>
      <c r="AJ1037" s="537"/>
      <c r="AK1037" s="537"/>
      <c r="AL1037" s="383"/>
      <c r="AM1037" s="384"/>
      <c r="AN1037" s="383"/>
      <c r="AT1037" s="364" t="e">
        <f t="shared" si="982"/>
        <v>#N/A</v>
      </c>
      <c r="AU1037" s="365" t="e">
        <f t="shared" si="983"/>
        <v>#N/A</v>
      </c>
      <c r="AV1037" s="372" t="str">
        <f t="shared" ca="1" si="979"/>
        <v/>
      </c>
      <c r="AW1037" s="364" t="e">
        <f t="shared" ca="1" si="980"/>
        <v>#N/A</v>
      </c>
      <c r="AX1037" s="373" t="e">
        <f t="shared" ca="1" si="981"/>
        <v>#N/A</v>
      </c>
      <c r="AY1037" s="98" t="e">
        <f t="shared" si="984"/>
        <v>#N/A</v>
      </c>
      <c r="AZ1037" s="373" t="e">
        <f t="shared" si="985"/>
        <v>#N/A</v>
      </c>
      <c r="BC1037" s="377"/>
    </row>
    <row r="1038" spans="1:70" ht="26.25" customHeight="1" x14ac:dyDescent="0.2">
      <c r="A1038" s="163">
        <f>A1024+1</f>
        <v>74</v>
      </c>
      <c r="B1038" s="523"/>
      <c r="C1038" s="523"/>
      <c r="D1038" s="523"/>
      <c r="E1038" s="524"/>
      <c r="F1038" s="527" t="str">
        <f>IF('FRONT PAGE'!$A$1="www.fly-logics.com","TOTAL PAGE",0)</f>
        <v>TOTAL PAGE</v>
      </c>
      <c r="G1038" s="528"/>
      <c r="H1038" s="529"/>
      <c r="I1038" s="314" t="str">
        <f>IF('FRONT PAGE'!$A$1="www.fly-logics.com",IF(SUM(I1027:I1037)=0," ",SUM(I1027:I1037)),0)</f>
        <v xml:space="preserve"> </v>
      </c>
      <c r="J1038" s="315" t="str">
        <f>IF('FRONT PAGE'!$A$1="www.fly-logics.com",IF(SUM(J1027:J1037)=0," ",SUM(J1027:J1037)),0)</f>
        <v xml:space="preserve"> </v>
      </c>
      <c r="K1038" s="316" t="str">
        <f>IF('FRONT PAGE'!$A$1="www.fly-logics.com",IF(SUM(K1027:K1037)=0," ",SUM(K1027:K1037)),0)</f>
        <v xml:space="preserve"> </v>
      </c>
      <c r="L1038" s="317" t="str">
        <f>IF('FRONT PAGE'!$A$1="www.fly-logics.com",IF(SUM(L1027:L1037)=0," ",SUM(L1027:L1037)),0)</f>
        <v xml:space="preserve"> </v>
      </c>
      <c r="M1038" s="316" t="str">
        <f>IF('FRONT PAGE'!$A$1="www.fly-logics.com",IF(SUM(M1027:M1037)=0," ",SUM(M1027:M1037)),0)</f>
        <v xml:space="preserve"> </v>
      </c>
      <c r="N1038" s="317" t="str">
        <f>IF('FRONT PAGE'!$A$1="www.fly-logics.com",IF(SUM(N1027:N1037)=0," ",SUM(N1027:N1037)),0)</f>
        <v xml:space="preserve"> </v>
      </c>
      <c r="O1038" s="316" t="str">
        <f>IF('FRONT PAGE'!$A$1="www.fly-logics.com",IF(SUM(O1027:O1037)=0," ",SUM(O1027:O1037)),0)</f>
        <v xml:space="preserve"> </v>
      </c>
      <c r="P1038" s="317" t="str">
        <f>IF('FRONT PAGE'!$A$1="www.fly-logics.com",IF(SUM(P1027:P1037)=0," ",SUM(P1027:P1037)),0)</f>
        <v xml:space="preserve"> </v>
      </c>
      <c r="Q1038" s="318" t="str">
        <f>IF('FRONT PAGE'!$A$1="www.fly-logics.com",IF(SUM(Q1027:Q1037)=0," ",SUM(Q1027:Q1037)),0)</f>
        <v xml:space="preserve"> </v>
      </c>
      <c r="R1038" s="319"/>
      <c r="S1038" s="315" t="str">
        <f>IF('FRONT PAGE'!$A$1="www.fly-logics.com",IF(SUM(S1027:S1037)=0," ",SUM(S1027:S1037)),0)</f>
        <v xml:space="preserve"> </v>
      </c>
      <c r="T1038" s="316" t="str">
        <f>IF('FRONT PAGE'!$A$1="www.fly-logics.com",IF(SUM(T1027:T1037)=0," ",SUM(T1027:T1037)),0)</f>
        <v xml:space="preserve"> </v>
      </c>
      <c r="U1038" s="316" t="str">
        <f>IF('FRONT PAGE'!$A$1="www.fly-logics.com",IF(SUM(U1027:U1037)=0," ",SUM(U1027:U1037)),0)</f>
        <v xml:space="preserve"> </v>
      </c>
      <c r="V1038" s="318" t="str">
        <f>IF('FRONT PAGE'!$A$1="www.fly-logics.com",IF(SUM(V1027:V1037)=0," ",SUM(V1027:V1037)),0)</f>
        <v xml:space="preserve"> </v>
      </c>
      <c r="W1038" s="315" t="str">
        <f>IF('FRONT PAGE'!$A$1="www.fly-logics.com",IF(SUM(W1027:W1037)=0," ",SUM(W1027:W1037)),0)</f>
        <v xml:space="preserve"> </v>
      </c>
      <c r="X1038" s="316" t="str">
        <f>IF('FRONT PAGE'!$A$1="www.fly-logics.com",IF(SUM(X1027:X1037)=0," ",SUM(X1027:X1037)),0)</f>
        <v xml:space="preserve"> </v>
      </c>
      <c r="Y1038" s="317" t="str">
        <f>IF('FRONT PAGE'!$A$1="www.fly-logics.com",IF(SUM(Y1027:Y1037)=0," ",SUM(Y1027:Y1037)),0)</f>
        <v xml:space="preserve"> </v>
      </c>
      <c r="Z1038" s="316" t="str">
        <f>IF('FRONT PAGE'!$A$1="www.fly-logics.com",IF(SUM(Z1027:Z1037)=0," ",SUM(Z1027:Z1037)),0)</f>
        <v xml:space="preserve"> </v>
      </c>
      <c r="AA1038" s="317" t="str">
        <f>IF('FRONT PAGE'!$A$1="www.fly-logics.com",IF(SUM(AA1027:AA1037)=0," ",SUM(AA1027:AA1037)),0)</f>
        <v xml:space="preserve"> </v>
      </c>
      <c r="AB1038" s="318" t="str">
        <f>IF('FRONT PAGE'!$A$1="www.fly-logics.com",IF(SUM(AB1027:AB1037)=0," ",SUM(AB1027:AB1037)),0)</f>
        <v xml:space="preserve"> </v>
      </c>
      <c r="AC1038" s="329" t="str">
        <f>IF('FRONT PAGE'!$A$1="www.fly-logics.com",IF(SUM(AC1027:AC1037)=0," ",SUM(AC1027:AC1037)),0)</f>
        <v xml:space="preserve"> </v>
      </c>
      <c r="AD1038" s="321" t="str">
        <f>IF('FRONT PAGE'!$A$1="www.fly-logics.com",IF(SUM(AD1027:AD1037)=0," ",SUM(AD1027:AD1037)),0)</f>
        <v xml:space="preserve"> </v>
      </c>
      <c r="AE1038" s="321" t="str">
        <f>IF('FRONT PAGE'!$A$1="www.fly-logics.com",IF(SUM(AE1027:AE1037)=0," ",SUM(AE1027:AE1037)),0)</f>
        <v xml:space="preserve"> </v>
      </c>
      <c r="AF1038" s="322" t="str">
        <f>IF('FRONT PAGE'!$A$1="www.fly-logics.com",IF(SUM(AF1027:AF1037)=0," ",SUM(AF1027:AF1037)),0)</f>
        <v xml:space="preserve"> </v>
      </c>
      <c r="AG1038" s="323" t="str">
        <f>IF('FRONT PAGE'!$A$1="www.fly-logics.com",IF(SUM(AG1027:AG1037)=0," ",SUM(AG1027:AG1037)),0)</f>
        <v xml:space="preserve"> </v>
      </c>
      <c r="AH1038" s="520" t="str">
        <f>IF('FRONT PAGE'!$A$1="www.fly-logics.com","I certify that all the data in this
logbook are accurate",0)</f>
        <v>I certify that all the data in this
logbook are accurate</v>
      </c>
      <c r="AI1038" s="521"/>
      <c r="AJ1038" s="521"/>
      <c r="AK1038" s="522"/>
      <c r="AL1038" s="385"/>
      <c r="AM1038" s="386"/>
      <c r="AN1038" s="385"/>
      <c r="AT1038" s="364" t="e">
        <f t="shared" si="982"/>
        <v>#N/A</v>
      </c>
      <c r="AU1038" s="365" t="e">
        <f t="shared" si="983"/>
        <v>#N/A</v>
      </c>
      <c r="AV1038" s="372" t="str">
        <f t="shared" ca="1" si="979"/>
        <v/>
      </c>
      <c r="AW1038" s="364" t="e">
        <f t="shared" ca="1" si="980"/>
        <v>#N/A</v>
      </c>
      <c r="AX1038" s="373" t="e">
        <f t="shared" ca="1" si="981"/>
        <v>#N/A</v>
      </c>
      <c r="AY1038" s="98" t="e">
        <f t="shared" si="984"/>
        <v>#N/A</v>
      </c>
      <c r="AZ1038" s="373" t="e">
        <f t="shared" si="985"/>
        <v>#N/A</v>
      </c>
      <c r="BA1038" s="363"/>
      <c r="BC1038" s="377"/>
    </row>
    <row r="1039" spans="1:70" ht="26.25" customHeight="1" x14ac:dyDescent="0.2">
      <c r="A1039" s="505">
        <f>AL1023</f>
        <v>0</v>
      </c>
      <c r="B1039" s="525"/>
      <c r="C1039" s="525"/>
      <c r="D1039" s="525"/>
      <c r="E1039" s="526"/>
      <c r="F1039" s="530" t="str">
        <f>IF('FRONT PAGE'!$A$1="www.fly-logics.com","TOTAL PREVIOUS LOGBOOK",0)</f>
        <v>TOTAL PREVIOUS LOGBOOK</v>
      </c>
      <c r="G1039" s="531"/>
      <c r="H1039" s="532"/>
      <c r="I1039" s="333">
        <f>I1026</f>
        <v>33.75</v>
      </c>
      <c r="J1039" s="334">
        <f t="shared" ref="J1039:Q1039" si="986">J1026</f>
        <v>33.75</v>
      </c>
      <c r="K1039" s="335" t="str">
        <f t="shared" si="986"/>
        <v xml:space="preserve"> </v>
      </c>
      <c r="L1039" s="336" t="str">
        <f t="shared" si="986"/>
        <v xml:space="preserve"> </v>
      </c>
      <c r="M1039" s="335" t="str">
        <f t="shared" si="986"/>
        <v xml:space="preserve"> </v>
      </c>
      <c r="N1039" s="336" t="str">
        <f t="shared" si="986"/>
        <v xml:space="preserve"> </v>
      </c>
      <c r="O1039" s="335" t="str">
        <f t="shared" si="986"/>
        <v xml:space="preserve"> </v>
      </c>
      <c r="P1039" s="336" t="str">
        <f t="shared" si="986"/>
        <v xml:space="preserve"> </v>
      </c>
      <c r="Q1039" s="337" t="str">
        <f t="shared" si="986"/>
        <v xml:space="preserve"> </v>
      </c>
      <c r="R1039" s="288">
        <v>10</v>
      </c>
      <c r="S1039" s="331" t="str">
        <f>S1026</f>
        <v xml:space="preserve"> </v>
      </c>
      <c r="T1039" s="239">
        <f t="shared" ref="T1039:AG1039" si="987">T1026</f>
        <v>13.75</v>
      </c>
      <c r="U1039" s="239">
        <f t="shared" si="987"/>
        <v>20</v>
      </c>
      <c r="V1039" s="240">
        <f t="shared" si="987"/>
        <v>5</v>
      </c>
      <c r="W1039" s="241" t="str">
        <f t="shared" si="987"/>
        <v xml:space="preserve"> </v>
      </c>
      <c r="X1039" s="239" t="str">
        <f t="shared" si="987"/>
        <v xml:space="preserve"> </v>
      </c>
      <c r="Y1039" s="242">
        <f t="shared" si="987"/>
        <v>5</v>
      </c>
      <c r="Z1039" s="239" t="str">
        <f t="shared" si="987"/>
        <v xml:space="preserve"> </v>
      </c>
      <c r="AA1039" s="242">
        <f t="shared" si="987"/>
        <v>3.75</v>
      </c>
      <c r="AB1039" s="240" t="str">
        <f t="shared" si="987"/>
        <v xml:space="preserve"> </v>
      </c>
      <c r="AC1039" s="243">
        <f t="shared" si="987"/>
        <v>14</v>
      </c>
      <c r="AD1039" s="244" t="str">
        <f t="shared" si="987"/>
        <v xml:space="preserve"> </v>
      </c>
      <c r="AE1039" s="244">
        <f t="shared" si="987"/>
        <v>14</v>
      </c>
      <c r="AF1039" s="245" t="str">
        <f t="shared" si="987"/>
        <v xml:space="preserve"> </v>
      </c>
      <c r="AG1039" s="332">
        <f t="shared" si="987"/>
        <v>17</v>
      </c>
      <c r="AH1039" s="507"/>
      <c r="AI1039" s="508"/>
      <c r="AJ1039" s="508"/>
      <c r="AK1039" s="509"/>
      <c r="AL1039" s="385"/>
      <c r="AM1039" s="386"/>
      <c r="AN1039" s="385"/>
      <c r="AT1039" s="364" t="e">
        <f t="shared" si="982"/>
        <v>#N/A</v>
      </c>
      <c r="AU1039" s="365" t="e">
        <f t="shared" si="983"/>
        <v>#N/A</v>
      </c>
      <c r="AV1039" s="372" t="str">
        <f t="shared" ca="1" si="979"/>
        <v/>
      </c>
      <c r="AW1039" s="364" t="e">
        <f t="shared" ca="1" si="980"/>
        <v>#N/A</v>
      </c>
      <c r="AX1039" s="373" t="e">
        <f t="shared" ca="1" si="981"/>
        <v>#N/A</v>
      </c>
      <c r="AY1039" s="98" t="e">
        <f t="shared" si="984"/>
        <v>#N/A</v>
      </c>
      <c r="AZ1039" s="373" t="e">
        <f t="shared" si="985"/>
        <v>#N/A</v>
      </c>
      <c r="BA1039" s="363"/>
      <c r="BC1039" s="377"/>
    </row>
    <row r="1040" spans="1:70" ht="26.25" customHeight="1" thickBot="1" x14ac:dyDescent="0.25">
      <c r="A1040" s="506"/>
      <c r="B1040" s="512" t="str">
        <f>IF('FRONT PAGE'!$A$1="www.fly-logics.com","Authority certifying flight hours 
STAMP &amp; SIGNATURE",0)</f>
        <v>Authority certifying flight hours 
STAMP &amp; SIGNATURE</v>
      </c>
      <c r="C1040" s="512"/>
      <c r="D1040" s="512"/>
      <c r="E1040" s="513"/>
      <c r="F1040" s="533" t="str">
        <f>IF('FRONT PAGE'!$A$1="www.fly-logics.com","TOTAL TO DATE",0)</f>
        <v>TOTAL TO DATE</v>
      </c>
      <c r="G1040" s="534"/>
      <c r="H1040" s="535"/>
      <c r="I1040" s="32">
        <f t="shared" ref="I1040:Q1040" si="988">IF(SUM(I1038:I1039)=0," ",SUM(I1038:I1039))</f>
        <v>33.75</v>
      </c>
      <c r="J1040" s="27">
        <f t="shared" si="988"/>
        <v>33.75</v>
      </c>
      <c r="K1040" s="24" t="str">
        <f t="shared" si="988"/>
        <v xml:space="preserve"> </v>
      </c>
      <c r="L1040" s="25" t="str">
        <f t="shared" si="988"/>
        <v xml:space="preserve"> </v>
      </c>
      <c r="M1040" s="24" t="str">
        <f t="shared" si="988"/>
        <v xml:space="preserve"> </v>
      </c>
      <c r="N1040" s="25" t="str">
        <f t="shared" si="988"/>
        <v xml:space="preserve"> </v>
      </c>
      <c r="O1040" s="24" t="str">
        <f t="shared" si="988"/>
        <v xml:space="preserve"> </v>
      </c>
      <c r="P1040" s="25" t="str">
        <f t="shared" si="988"/>
        <v xml:space="preserve"> </v>
      </c>
      <c r="Q1040" s="26" t="str">
        <f t="shared" si="988"/>
        <v xml:space="preserve"> </v>
      </c>
      <c r="R1040" s="289"/>
      <c r="S1040" s="27" t="str">
        <f t="shared" ref="S1040:AG1040" si="989">IF(SUM(S1038:S1039)=0," ",SUM(S1038:S1039))</f>
        <v xml:space="preserve"> </v>
      </c>
      <c r="T1040" s="24">
        <f t="shared" si="989"/>
        <v>13.75</v>
      </c>
      <c r="U1040" s="24">
        <f t="shared" si="989"/>
        <v>20</v>
      </c>
      <c r="V1040" s="26">
        <f t="shared" si="989"/>
        <v>5</v>
      </c>
      <c r="W1040" s="27" t="str">
        <f t="shared" si="989"/>
        <v xml:space="preserve"> </v>
      </c>
      <c r="X1040" s="24" t="str">
        <f t="shared" si="989"/>
        <v xml:space="preserve"> </v>
      </c>
      <c r="Y1040" s="25">
        <f t="shared" si="989"/>
        <v>5</v>
      </c>
      <c r="Z1040" s="24" t="str">
        <f t="shared" si="989"/>
        <v xml:space="preserve"> </v>
      </c>
      <c r="AA1040" s="25">
        <f t="shared" si="989"/>
        <v>3.75</v>
      </c>
      <c r="AB1040" s="26" t="str">
        <f t="shared" si="989"/>
        <v xml:space="preserve"> </v>
      </c>
      <c r="AC1040" s="30">
        <f t="shared" si="989"/>
        <v>14</v>
      </c>
      <c r="AD1040" s="28" t="str">
        <f t="shared" si="989"/>
        <v xml:space="preserve"> </v>
      </c>
      <c r="AE1040" s="28">
        <f t="shared" si="989"/>
        <v>14</v>
      </c>
      <c r="AF1040" s="31" t="str">
        <f t="shared" si="989"/>
        <v xml:space="preserve"> </v>
      </c>
      <c r="AG1040" s="33">
        <f t="shared" si="989"/>
        <v>17</v>
      </c>
      <c r="AH1040" s="514" t="str">
        <f>IF('FRONT PAGE'!$A$1="www.fly-logics.com","_____________________________
PILOT SIGNATURE",0)</f>
        <v>_____________________________
PILOT SIGNATURE</v>
      </c>
      <c r="AI1040" s="515"/>
      <c r="AJ1040" s="515"/>
      <c r="AK1040" s="330">
        <f>A1038</f>
        <v>74</v>
      </c>
      <c r="AL1040" s="387"/>
      <c r="AM1040" s="388"/>
      <c r="AN1040" s="387"/>
      <c r="AT1040" s="364" t="e">
        <f t="shared" si="982"/>
        <v>#N/A</v>
      </c>
      <c r="AU1040" s="365" t="e">
        <f t="shared" si="983"/>
        <v>#N/A</v>
      </c>
      <c r="AV1040" s="372" t="str">
        <f t="shared" ca="1" si="979"/>
        <v/>
      </c>
      <c r="AW1040" s="364" t="e">
        <f t="shared" ca="1" si="980"/>
        <v>#N/A</v>
      </c>
      <c r="AX1040" s="373" t="e">
        <f t="shared" ca="1" si="981"/>
        <v>#N/A</v>
      </c>
      <c r="AY1040" s="98" t="e">
        <f t="shared" si="984"/>
        <v>#N/A</v>
      </c>
      <c r="AZ1040" s="373" t="e">
        <f t="shared" si="985"/>
        <v>#N/A</v>
      </c>
      <c r="BA1040" s="363"/>
      <c r="BC1040" s="377"/>
    </row>
    <row r="1041" spans="1:70" s="50" customFormat="1" ht="27.75" customHeight="1" x14ac:dyDescent="0.2">
      <c r="A1041" s="29">
        <f>A1036+1</f>
        <v>741</v>
      </c>
      <c r="B1041" s="39"/>
      <c r="C1041" s="40"/>
      <c r="D1041" s="41"/>
      <c r="E1041" s="42"/>
      <c r="F1041" s="43"/>
      <c r="G1041" s="44"/>
      <c r="H1041" s="45"/>
      <c r="I1041" s="281"/>
      <c r="J1041" s="277"/>
      <c r="K1041" s="278"/>
      <c r="L1041" s="279"/>
      <c r="M1041" s="278"/>
      <c r="N1041" s="279"/>
      <c r="O1041" s="278"/>
      <c r="P1041" s="279"/>
      <c r="Q1041" s="150"/>
      <c r="R1041" s="285"/>
      <c r="S1041" s="46"/>
      <c r="T1041" s="47"/>
      <c r="U1041" s="47"/>
      <c r="V1041" s="48"/>
      <c r="W1041" s="293"/>
      <c r="X1041" s="278"/>
      <c r="Y1041" s="279"/>
      <c r="Z1041" s="278"/>
      <c r="AA1041" s="279"/>
      <c r="AB1041" s="150"/>
      <c r="AC1041" s="282"/>
      <c r="AD1041" s="283"/>
      <c r="AE1041" s="283"/>
      <c r="AF1041" s="284"/>
      <c r="AG1041" s="49"/>
      <c r="AH1041" s="48"/>
      <c r="AI1041" s="516"/>
      <c r="AJ1041" s="516"/>
      <c r="AK1041" s="517"/>
      <c r="AL1041" s="100"/>
      <c r="AM1041" s="382" t="str">
        <f t="shared" ref="AM1041:AM1050" si="990">IF(B1041=0," ",TEXT(B1041,"MMM"))</f>
        <v xml:space="preserve"> </v>
      </c>
      <c r="AN1041" s="95" t="str">
        <f t="shared" ref="AN1041:AN1050" si="991">IF(B1041=0," ",YEAR(B1041))</f>
        <v xml:space="preserve"> </v>
      </c>
      <c r="AO1041" s="365"/>
      <c r="AP1041" s="365"/>
      <c r="AQ1041" s="256"/>
      <c r="AR1041" s="365"/>
      <c r="AS1041" s="365"/>
      <c r="AT1041" s="364" t="e">
        <f t="shared" si="982"/>
        <v>#N/A</v>
      </c>
      <c r="AU1041" s="365" t="e">
        <f t="shared" si="983"/>
        <v>#N/A</v>
      </c>
      <c r="AV1041" s="372" t="str">
        <f t="shared" ca="1" si="979"/>
        <v/>
      </c>
      <c r="AW1041" s="364" t="e">
        <f t="shared" ca="1" si="980"/>
        <v>#N/A</v>
      </c>
      <c r="AX1041" s="373" t="e">
        <f t="shared" ca="1" si="981"/>
        <v>#N/A</v>
      </c>
      <c r="AY1041" s="98" t="e">
        <f t="shared" si="984"/>
        <v>#N/A</v>
      </c>
      <c r="AZ1041" s="373" t="e">
        <f t="shared" si="985"/>
        <v>#N/A</v>
      </c>
      <c r="BA1041" s="363"/>
      <c r="BB1041" s="365"/>
      <c r="BC1041" s="377"/>
      <c r="BD1041" s="365"/>
      <c r="BE1041" s="365"/>
      <c r="BF1041" s="365"/>
      <c r="BG1041" s="365"/>
      <c r="BH1041" s="365"/>
      <c r="BI1041" s="365"/>
      <c r="BJ1041" s="365"/>
      <c r="BK1041" s="365"/>
      <c r="BL1041" s="376"/>
      <c r="BM1041" s="376"/>
      <c r="BN1041" s="260"/>
      <c r="BO1041" s="260"/>
      <c r="BP1041" s="260"/>
      <c r="BQ1041" s="263"/>
      <c r="BR1041" s="263"/>
    </row>
    <row r="1042" spans="1:70" s="50" customFormat="1" ht="27.75" customHeight="1" x14ac:dyDescent="0.2">
      <c r="A1042" s="22">
        <f>A1041+1</f>
        <v>742</v>
      </c>
      <c r="B1042" s="51"/>
      <c r="C1042" s="52"/>
      <c r="D1042" s="53"/>
      <c r="E1042" s="54"/>
      <c r="F1042" s="55"/>
      <c r="G1042" s="56"/>
      <c r="H1042" s="57"/>
      <c r="I1042" s="275"/>
      <c r="J1042" s="58"/>
      <c r="K1042" s="59"/>
      <c r="L1042" s="60"/>
      <c r="M1042" s="59"/>
      <c r="N1042" s="60"/>
      <c r="O1042" s="59"/>
      <c r="P1042" s="60"/>
      <c r="Q1042" s="61"/>
      <c r="R1042" s="286"/>
      <c r="S1042" s="58"/>
      <c r="T1042" s="59"/>
      <c r="U1042" s="59"/>
      <c r="V1042" s="61"/>
      <c r="W1042" s="294"/>
      <c r="X1042" s="59"/>
      <c r="Y1042" s="60"/>
      <c r="Z1042" s="59"/>
      <c r="AA1042" s="60"/>
      <c r="AB1042" s="61"/>
      <c r="AC1042" s="62"/>
      <c r="AD1042" s="63"/>
      <c r="AE1042" s="63"/>
      <c r="AF1042" s="64"/>
      <c r="AG1042" s="65"/>
      <c r="AH1042" s="61"/>
      <c r="AI1042" s="510"/>
      <c r="AJ1042" s="510"/>
      <c r="AK1042" s="511"/>
      <c r="AL1042" s="100"/>
      <c r="AM1042" s="382" t="str">
        <f t="shared" si="990"/>
        <v xml:space="preserve"> </v>
      </c>
      <c r="AN1042" s="95" t="str">
        <f t="shared" si="991"/>
        <v xml:space="preserve"> </v>
      </c>
      <c r="AO1042" s="365"/>
      <c r="AP1042" s="365"/>
      <c r="AQ1042" s="256"/>
      <c r="AR1042" s="365"/>
      <c r="AS1042" s="365"/>
      <c r="AT1042" s="364" t="e">
        <f t="shared" si="982"/>
        <v>#N/A</v>
      </c>
      <c r="AU1042" s="365" t="e">
        <f t="shared" si="983"/>
        <v>#N/A</v>
      </c>
      <c r="AV1042" s="372" t="str">
        <f t="shared" ca="1" si="979"/>
        <v/>
      </c>
      <c r="AW1042" s="364" t="e">
        <f t="shared" ca="1" si="980"/>
        <v>#N/A</v>
      </c>
      <c r="AX1042" s="373" t="e">
        <f t="shared" ca="1" si="981"/>
        <v>#N/A</v>
      </c>
      <c r="AY1042" s="98" t="e">
        <f t="shared" si="984"/>
        <v>#N/A</v>
      </c>
      <c r="AZ1042" s="373" t="e">
        <f t="shared" si="985"/>
        <v>#N/A</v>
      </c>
      <c r="BA1042" s="363"/>
      <c r="BB1042" s="365"/>
      <c r="BC1042" s="377"/>
      <c r="BD1042" s="365"/>
      <c r="BE1042" s="365"/>
      <c r="BF1042" s="365"/>
      <c r="BG1042" s="365"/>
      <c r="BH1042" s="365"/>
      <c r="BI1042" s="365"/>
      <c r="BJ1042" s="365"/>
      <c r="BK1042" s="365"/>
      <c r="BL1042" s="376"/>
      <c r="BM1042" s="376"/>
      <c r="BN1042" s="260"/>
      <c r="BO1042" s="260"/>
      <c r="BP1042" s="260"/>
      <c r="BQ1042" s="263"/>
      <c r="BR1042" s="263"/>
    </row>
    <row r="1043" spans="1:70" s="50" customFormat="1" ht="27.75" customHeight="1" x14ac:dyDescent="0.2">
      <c r="A1043" s="22">
        <f t="shared" ref="A1043:A1050" si="992">A1042+1</f>
        <v>743</v>
      </c>
      <c r="B1043" s="51"/>
      <c r="C1043" s="52"/>
      <c r="D1043" s="53"/>
      <c r="E1043" s="54"/>
      <c r="F1043" s="55"/>
      <c r="G1043" s="56"/>
      <c r="H1043" s="57"/>
      <c r="I1043" s="275"/>
      <c r="J1043" s="58"/>
      <c r="K1043" s="59"/>
      <c r="L1043" s="60"/>
      <c r="M1043" s="59"/>
      <c r="N1043" s="60"/>
      <c r="O1043" s="59"/>
      <c r="P1043" s="60"/>
      <c r="Q1043" s="61"/>
      <c r="R1043" s="286"/>
      <c r="S1043" s="58"/>
      <c r="T1043" s="59"/>
      <c r="U1043" s="59"/>
      <c r="V1043" s="61"/>
      <c r="W1043" s="294"/>
      <c r="X1043" s="59"/>
      <c r="Y1043" s="60"/>
      <c r="Z1043" s="59"/>
      <c r="AA1043" s="60"/>
      <c r="AB1043" s="61"/>
      <c r="AC1043" s="62"/>
      <c r="AD1043" s="63"/>
      <c r="AE1043" s="63"/>
      <c r="AF1043" s="64"/>
      <c r="AG1043" s="65"/>
      <c r="AH1043" s="61"/>
      <c r="AI1043" s="510"/>
      <c r="AJ1043" s="510"/>
      <c r="AK1043" s="511"/>
      <c r="AL1043" s="100"/>
      <c r="AM1043" s="382" t="str">
        <f t="shared" si="990"/>
        <v xml:space="preserve"> </v>
      </c>
      <c r="AN1043" s="95" t="str">
        <f t="shared" si="991"/>
        <v xml:space="preserve"> </v>
      </c>
      <c r="AO1043" s="365"/>
      <c r="AP1043" s="365"/>
      <c r="AQ1043" s="256"/>
      <c r="AR1043" s="365"/>
      <c r="AS1043" s="365"/>
      <c r="AT1043" s="364" t="e">
        <f t="shared" si="982"/>
        <v>#N/A</v>
      </c>
      <c r="AU1043" s="365" t="e">
        <f t="shared" si="983"/>
        <v>#N/A</v>
      </c>
      <c r="AV1043" s="372" t="str">
        <f t="shared" ca="1" si="979"/>
        <v/>
      </c>
      <c r="AW1043" s="364" t="e">
        <f t="shared" ca="1" si="980"/>
        <v>#N/A</v>
      </c>
      <c r="AX1043" s="373" t="e">
        <f t="shared" ca="1" si="981"/>
        <v>#N/A</v>
      </c>
      <c r="AY1043" s="98" t="e">
        <f>IF(S1455=0,NA(),S1455)</f>
        <v>#N/A</v>
      </c>
      <c r="AZ1043" s="373" t="e">
        <f t="shared" si="985"/>
        <v>#N/A</v>
      </c>
      <c r="BA1043" s="363"/>
      <c r="BB1043" s="365"/>
      <c r="BC1043" s="377"/>
      <c r="BD1043" s="365"/>
      <c r="BE1043" s="365"/>
      <c r="BF1043" s="365"/>
      <c r="BG1043" s="365"/>
      <c r="BH1043" s="365"/>
      <c r="BI1043" s="365"/>
      <c r="BJ1043" s="365"/>
      <c r="BK1043" s="365"/>
      <c r="BL1043" s="376"/>
      <c r="BM1043" s="376"/>
      <c r="BN1043" s="260"/>
      <c r="BO1043" s="260"/>
      <c r="BP1043" s="260"/>
      <c r="BQ1043" s="263"/>
      <c r="BR1043" s="263"/>
    </row>
    <row r="1044" spans="1:70" s="50" customFormat="1" ht="27.75" customHeight="1" x14ac:dyDescent="0.2">
      <c r="A1044" s="22">
        <f t="shared" si="992"/>
        <v>744</v>
      </c>
      <c r="B1044" s="51"/>
      <c r="C1044" s="52"/>
      <c r="D1044" s="53"/>
      <c r="E1044" s="54"/>
      <c r="F1044" s="55"/>
      <c r="G1044" s="56"/>
      <c r="H1044" s="57"/>
      <c r="I1044" s="275"/>
      <c r="J1044" s="58"/>
      <c r="K1044" s="59"/>
      <c r="L1044" s="60"/>
      <c r="M1044" s="59"/>
      <c r="N1044" s="60"/>
      <c r="O1044" s="59"/>
      <c r="P1044" s="60"/>
      <c r="Q1044" s="61"/>
      <c r="R1044" s="286"/>
      <c r="S1044" s="58"/>
      <c r="T1044" s="59"/>
      <c r="U1044" s="59"/>
      <c r="V1044" s="61"/>
      <c r="W1044" s="294"/>
      <c r="X1044" s="59"/>
      <c r="Y1044" s="60"/>
      <c r="Z1044" s="59"/>
      <c r="AA1044" s="60"/>
      <c r="AB1044" s="61"/>
      <c r="AC1044" s="62"/>
      <c r="AD1044" s="63"/>
      <c r="AE1044" s="63"/>
      <c r="AF1044" s="64"/>
      <c r="AG1044" s="65"/>
      <c r="AH1044" s="61"/>
      <c r="AI1044" s="510"/>
      <c r="AJ1044" s="510"/>
      <c r="AK1044" s="511"/>
      <c r="AL1044" s="100"/>
      <c r="AM1044" s="382" t="str">
        <f t="shared" si="990"/>
        <v xml:space="preserve"> </v>
      </c>
      <c r="AN1044" s="95" t="str">
        <f t="shared" si="991"/>
        <v xml:space="preserve"> </v>
      </c>
      <c r="AO1044" s="365"/>
      <c r="AP1044" s="365"/>
      <c r="AQ1044" s="256"/>
      <c r="AR1044" s="365"/>
      <c r="AS1044" s="365"/>
      <c r="AT1044" s="364" t="e">
        <f t="shared" si="982"/>
        <v>#N/A</v>
      </c>
      <c r="AU1044" s="365" t="e">
        <f t="shared" si="983"/>
        <v>#N/A</v>
      </c>
      <c r="AV1044" s="372" t="str">
        <f t="shared" ca="1" si="979"/>
        <v/>
      </c>
      <c r="AW1044" s="364" t="e">
        <f t="shared" ca="1" si="980"/>
        <v>#N/A</v>
      </c>
      <c r="AX1044" s="373" t="e">
        <f t="shared" ca="1" si="981"/>
        <v>#N/A</v>
      </c>
      <c r="AY1044" s="98" t="e">
        <f>IF(S1456=0,NA(),S1456)</f>
        <v>#N/A</v>
      </c>
      <c r="AZ1044" s="373" t="e">
        <f t="shared" si="985"/>
        <v>#N/A</v>
      </c>
      <c r="BA1044" s="363"/>
      <c r="BB1044" s="365"/>
      <c r="BC1044" s="377"/>
      <c r="BD1044" s="365"/>
      <c r="BE1044" s="365"/>
      <c r="BF1044" s="365"/>
      <c r="BG1044" s="365"/>
      <c r="BH1044" s="365"/>
      <c r="BI1044" s="365"/>
      <c r="BJ1044" s="365"/>
      <c r="BK1044" s="365"/>
      <c r="BL1044" s="376"/>
      <c r="BM1044" s="376"/>
      <c r="BN1044" s="260"/>
      <c r="BO1044" s="260"/>
      <c r="BP1044" s="260"/>
      <c r="BQ1044" s="263"/>
      <c r="BR1044" s="263"/>
    </row>
    <row r="1045" spans="1:70" s="50" customFormat="1" ht="27.75" customHeight="1" x14ac:dyDescent="0.2">
      <c r="A1045" s="22">
        <f t="shared" si="992"/>
        <v>745</v>
      </c>
      <c r="B1045" s="51"/>
      <c r="C1045" s="52"/>
      <c r="D1045" s="53"/>
      <c r="E1045" s="54"/>
      <c r="F1045" s="55"/>
      <c r="G1045" s="56"/>
      <c r="H1045" s="57"/>
      <c r="I1045" s="275"/>
      <c r="J1045" s="58"/>
      <c r="K1045" s="59"/>
      <c r="L1045" s="60"/>
      <c r="M1045" s="59"/>
      <c r="N1045" s="60"/>
      <c r="O1045" s="59"/>
      <c r="P1045" s="60"/>
      <c r="Q1045" s="61"/>
      <c r="R1045" s="286"/>
      <c r="S1045" s="58"/>
      <c r="T1045" s="59"/>
      <c r="U1045" s="59"/>
      <c r="V1045" s="61"/>
      <c r="W1045" s="294"/>
      <c r="X1045" s="59"/>
      <c r="Y1045" s="60"/>
      <c r="Z1045" s="59"/>
      <c r="AA1045" s="60"/>
      <c r="AB1045" s="61"/>
      <c r="AC1045" s="62"/>
      <c r="AD1045" s="63"/>
      <c r="AE1045" s="63"/>
      <c r="AF1045" s="64"/>
      <c r="AG1045" s="65"/>
      <c r="AH1045" s="61"/>
      <c r="AI1045" s="510"/>
      <c r="AJ1045" s="510"/>
      <c r="AK1045" s="511"/>
      <c r="AL1045" s="100"/>
      <c r="AM1045" s="382" t="str">
        <f t="shared" si="990"/>
        <v xml:space="preserve"> </v>
      </c>
      <c r="AN1045" s="95" t="str">
        <f t="shared" si="991"/>
        <v xml:space="preserve"> </v>
      </c>
      <c r="AO1045" s="365"/>
      <c r="AP1045" s="365"/>
      <c r="AQ1045" s="256"/>
      <c r="AR1045" s="365"/>
      <c r="AS1045" s="365"/>
      <c r="AT1045" s="364" t="e">
        <f t="shared" ref="AT1045:AT1054" si="993">IF(ISBLANK($B1461),NA(),$B1461)</f>
        <v>#N/A</v>
      </c>
      <c r="AU1045" s="365" t="e">
        <f t="shared" ref="AU1045:AU1054" si="994">IF(ISBLANK($I1461),NA(),$I1461)</f>
        <v>#N/A</v>
      </c>
      <c r="AV1045" s="372" t="str">
        <f t="shared" ca="1" si="979"/>
        <v/>
      </c>
      <c r="AW1045" s="364" t="e">
        <f t="shared" ca="1" si="980"/>
        <v>#N/A</v>
      </c>
      <c r="AX1045" s="373" t="e">
        <f t="shared" ca="1" si="981"/>
        <v>#N/A</v>
      </c>
      <c r="AY1045" s="98" t="e">
        <f t="shared" ref="AY1045:AY1054" si="995">IF(S1461=0,NA(),S1461)</f>
        <v>#N/A</v>
      </c>
      <c r="AZ1045" s="373" t="e">
        <f t="shared" ref="AZ1045:AZ1054" si="996">IF(V1461=0,NA(),V1461)</f>
        <v>#N/A</v>
      </c>
      <c r="BA1045" s="363"/>
      <c r="BB1045" s="365"/>
      <c r="BC1045" s="377"/>
      <c r="BD1045" s="365"/>
      <c r="BE1045" s="365"/>
      <c r="BF1045" s="365"/>
      <c r="BG1045" s="365"/>
      <c r="BH1045" s="365"/>
      <c r="BI1045" s="365"/>
      <c r="BJ1045" s="365"/>
      <c r="BK1045" s="365"/>
      <c r="BL1045" s="376"/>
      <c r="BM1045" s="376"/>
      <c r="BN1045" s="260"/>
      <c r="BO1045" s="260"/>
      <c r="BP1045" s="260"/>
      <c r="BQ1045" s="263"/>
      <c r="BR1045" s="263"/>
    </row>
    <row r="1046" spans="1:70" s="50" customFormat="1" ht="27.75" customHeight="1" x14ac:dyDescent="0.2">
      <c r="A1046" s="22">
        <f t="shared" si="992"/>
        <v>746</v>
      </c>
      <c r="B1046" s="51"/>
      <c r="C1046" s="52"/>
      <c r="D1046" s="53"/>
      <c r="E1046" s="54"/>
      <c r="F1046" s="55"/>
      <c r="G1046" s="56"/>
      <c r="H1046" s="57"/>
      <c r="I1046" s="275"/>
      <c r="J1046" s="58"/>
      <c r="K1046" s="59"/>
      <c r="L1046" s="60"/>
      <c r="M1046" s="59"/>
      <c r="N1046" s="60"/>
      <c r="O1046" s="59"/>
      <c r="P1046" s="60"/>
      <c r="Q1046" s="61"/>
      <c r="R1046" s="286"/>
      <c r="S1046" s="58"/>
      <c r="T1046" s="59"/>
      <c r="U1046" s="59"/>
      <c r="V1046" s="61"/>
      <c r="W1046" s="294"/>
      <c r="X1046" s="59"/>
      <c r="Y1046" s="60"/>
      <c r="Z1046" s="59"/>
      <c r="AA1046" s="60"/>
      <c r="AB1046" s="61"/>
      <c r="AC1046" s="62"/>
      <c r="AD1046" s="63"/>
      <c r="AE1046" s="63"/>
      <c r="AF1046" s="64"/>
      <c r="AG1046" s="65"/>
      <c r="AH1046" s="61"/>
      <c r="AI1046" s="510"/>
      <c r="AJ1046" s="510"/>
      <c r="AK1046" s="511"/>
      <c r="AL1046" s="100"/>
      <c r="AM1046" s="382" t="str">
        <f t="shared" si="990"/>
        <v xml:space="preserve"> </v>
      </c>
      <c r="AN1046" s="95" t="str">
        <f t="shared" si="991"/>
        <v xml:space="preserve"> </v>
      </c>
      <c r="AO1046" s="365"/>
      <c r="AP1046" s="365"/>
      <c r="AQ1046" s="256"/>
      <c r="AR1046" s="365"/>
      <c r="AS1046" s="365"/>
      <c r="AT1046" s="364" t="e">
        <f t="shared" si="993"/>
        <v>#N/A</v>
      </c>
      <c r="AU1046" s="365" t="e">
        <f t="shared" si="994"/>
        <v>#N/A</v>
      </c>
      <c r="AV1046" s="372" t="str">
        <f t="shared" ca="1" si="979"/>
        <v/>
      </c>
      <c r="AW1046" s="364" t="e">
        <f t="shared" ca="1" si="980"/>
        <v>#N/A</v>
      </c>
      <c r="AX1046" s="373" t="e">
        <f t="shared" ca="1" si="981"/>
        <v>#N/A</v>
      </c>
      <c r="AY1046" s="98" t="e">
        <f t="shared" si="995"/>
        <v>#N/A</v>
      </c>
      <c r="AZ1046" s="373" t="e">
        <f t="shared" si="996"/>
        <v>#N/A</v>
      </c>
      <c r="BA1046" s="363"/>
      <c r="BB1046" s="365"/>
      <c r="BC1046" s="377"/>
      <c r="BD1046" s="365"/>
      <c r="BE1046" s="365"/>
      <c r="BF1046" s="365"/>
      <c r="BG1046" s="365"/>
      <c r="BH1046" s="365"/>
      <c r="BI1046" s="365"/>
      <c r="BJ1046" s="365"/>
      <c r="BK1046" s="365"/>
      <c r="BL1046" s="376"/>
      <c r="BM1046" s="376"/>
      <c r="BN1046" s="260"/>
      <c r="BO1046" s="260"/>
      <c r="BP1046" s="260"/>
      <c r="BQ1046" s="263"/>
      <c r="BR1046" s="263"/>
    </row>
    <row r="1047" spans="1:70" s="50" customFormat="1" ht="27.75" customHeight="1" x14ac:dyDescent="0.2">
      <c r="A1047" s="22">
        <f>A1046+1</f>
        <v>747</v>
      </c>
      <c r="B1047" s="51"/>
      <c r="C1047" s="52"/>
      <c r="D1047" s="53"/>
      <c r="E1047" s="54"/>
      <c r="F1047" s="55"/>
      <c r="G1047" s="56"/>
      <c r="H1047" s="57"/>
      <c r="I1047" s="275"/>
      <c r="J1047" s="58"/>
      <c r="K1047" s="59"/>
      <c r="L1047" s="60"/>
      <c r="M1047" s="59"/>
      <c r="N1047" s="60"/>
      <c r="O1047" s="59"/>
      <c r="P1047" s="60"/>
      <c r="Q1047" s="61"/>
      <c r="R1047" s="286"/>
      <c r="S1047" s="58"/>
      <c r="T1047" s="59"/>
      <c r="U1047" s="59"/>
      <c r="V1047" s="61"/>
      <c r="W1047" s="294"/>
      <c r="X1047" s="59"/>
      <c r="Y1047" s="60"/>
      <c r="Z1047" s="59"/>
      <c r="AA1047" s="60"/>
      <c r="AB1047" s="61"/>
      <c r="AC1047" s="62"/>
      <c r="AD1047" s="63"/>
      <c r="AE1047" s="63"/>
      <c r="AF1047" s="64"/>
      <c r="AG1047" s="65"/>
      <c r="AH1047" s="61"/>
      <c r="AI1047" s="510"/>
      <c r="AJ1047" s="510"/>
      <c r="AK1047" s="511"/>
      <c r="AL1047" s="100"/>
      <c r="AM1047" s="382" t="str">
        <f t="shared" si="990"/>
        <v xml:space="preserve"> </v>
      </c>
      <c r="AN1047" s="95" t="str">
        <f t="shared" si="991"/>
        <v xml:space="preserve"> </v>
      </c>
      <c r="AO1047" s="365"/>
      <c r="AP1047" s="365"/>
      <c r="AQ1047" s="256"/>
      <c r="AR1047" s="365"/>
      <c r="AS1047" s="365"/>
      <c r="AT1047" s="364" t="e">
        <f t="shared" si="993"/>
        <v>#N/A</v>
      </c>
      <c r="AU1047" s="365" t="e">
        <f t="shared" si="994"/>
        <v>#N/A</v>
      </c>
      <c r="AV1047" s="372" t="str">
        <f t="shared" ca="1" si="979"/>
        <v/>
      </c>
      <c r="AW1047" s="364" t="e">
        <f t="shared" ca="1" si="980"/>
        <v>#N/A</v>
      </c>
      <c r="AX1047" s="373" t="e">
        <f t="shared" ca="1" si="981"/>
        <v>#N/A</v>
      </c>
      <c r="AY1047" s="98" t="e">
        <f t="shared" si="995"/>
        <v>#N/A</v>
      </c>
      <c r="AZ1047" s="373" t="e">
        <f t="shared" si="996"/>
        <v>#N/A</v>
      </c>
      <c r="BA1047" s="363"/>
      <c r="BB1047" s="365"/>
      <c r="BC1047" s="377"/>
      <c r="BD1047" s="365"/>
      <c r="BE1047" s="365"/>
      <c r="BF1047" s="365"/>
      <c r="BG1047" s="365"/>
      <c r="BH1047" s="365"/>
      <c r="BI1047" s="365"/>
      <c r="BJ1047" s="365"/>
      <c r="BK1047" s="365"/>
      <c r="BL1047" s="376"/>
      <c r="BM1047" s="376"/>
      <c r="BN1047" s="260"/>
      <c r="BO1047" s="260"/>
      <c r="BP1047" s="260"/>
      <c r="BQ1047" s="263"/>
      <c r="BR1047" s="263"/>
    </row>
    <row r="1048" spans="1:70" s="50" customFormat="1" ht="27.75" customHeight="1" x14ac:dyDescent="0.2">
      <c r="A1048" s="22">
        <f t="shared" si="992"/>
        <v>748</v>
      </c>
      <c r="B1048" s="51"/>
      <c r="C1048" s="52"/>
      <c r="D1048" s="53"/>
      <c r="E1048" s="54"/>
      <c r="F1048" s="55"/>
      <c r="G1048" s="56"/>
      <c r="H1048" s="57"/>
      <c r="I1048" s="275"/>
      <c r="J1048" s="58"/>
      <c r="K1048" s="59"/>
      <c r="L1048" s="60"/>
      <c r="M1048" s="59"/>
      <c r="N1048" s="60"/>
      <c r="O1048" s="59"/>
      <c r="P1048" s="60"/>
      <c r="Q1048" s="61"/>
      <c r="R1048" s="286"/>
      <c r="S1048" s="58"/>
      <c r="T1048" s="59"/>
      <c r="U1048" s="59"/>
      <c r="V1048" s="61"/>
      <c r="W1048" s="294"/>
      <c r="X1048" s="59"/>
      <c r="Y1048" s="60"/>
      <c r="Z1048" s="59"/>
      <c r="AA1048" s="60"/>
      <c r="AB1048" s="61"/>
      <c r="AC1048" s="62"/>
      <c r="AD1048" s="63"/>
      <c r="AE1048" s="63"/>
      <c r="AF1048" s="64"/>
      <c r="AG1048" s="65"/>
      <c r="AH1048" s="61"/>
      <c r="AI1048" s="510"/>
      <c r="AJ1048" s="510"/>
      <c r="AK1048" s="511"/>
      <c r="AL1048" s="100"/>
      <c r="AM1048" s="382" t="str">
        <f t="shared" si="990"/>
        <v xml:space="preserve"> </v>
      </c>
      <c r="AN1048" s="95" t="str">
        <f t="shared" si="991"/>
        <v xml:space="preserve"> </v>
      </c>
      <c r="AO1048" s="365"/>
      <c r="AP1048" s="365"/>
      <c r="AQ1048" s="256"/>
      <c r="AR1048" s="365"/>
      <c r="AS1048" s="365"/>
      <c r="AT1048" s="364" t="e">
        <f t="shared" si="993"/>
        <v>#N/A</v>
      </c>
      <c r="AU1048" s="365" t="e">
        <f t="shared" si="994"/>
        <v>#N/A</v>
      </c>
      <c r="AV1048" s="372" t="str">
        <f t="shared" ca="1" si="979"/>
        <v/>
      </c>
      <c r="AW1048" s="364" t="e">
        <f t="shared" ca="1" si="980"/>
        <v>#N/A</v>
      </c>
      <c r="AX1048" s="373" t="e">
        <f t="shared" ca="1" si="981"/>
        <v>#N/A</v>
      </c>
      <c r="AY1048" s="98" t="e">
        <f t="shared" si="995"/>
        <v>#N/A</v>
      </c>
      <c r="AZ1048" s="373" t="e">
        <f t="shared" si="996"/>
        <v>#N/A</v>
      </c>
      <c r="BA1048" s="363"/>
      <c r="BB1048" s="365"/>
      <c r="BC1048" s="377"/>
      <c r="BD1048" s="365"/>
      <c r="BE1048" s="365"/>
      <c r="BF1048" s="365"/>
      <c r="BG1048" s="365"/>
      <c r="BH1048" s="365"/>
      <c r="BI1048" s="365"/>
      <c r="BJ1048" s="365"/>
      <c r="BK1048" s="365"/>
      <c r="BL1048" s="376"/>
      <c r="BM1048" s="376"/>
      <c r="BN1048" s="260"/>
      <c r="BO1048" s="260"/>
      <c r="BP1048" s="260"/>
      <c r="BQ1048" s="263"/>
      <c r="BR1048" s="263"/>
    </row>
    <row r="1049" spans="1:70" s="50" customFormat="1" ht="27.75" customHeight="1" x14ac:dyDescent="0.2">
      <c r="A1049" s="22">
        <f t="shared" si="992"/>
        <v>749</v>
      </c>
      <c r="B1049" s="51"/>
      <c r="C1049" s="52"/>
      <c r="D1049" s="53"/>
      <c r="E1049" s="54"/>
      <c r="F1049" s="55"/>
      <c r="G1049" s="56"/>
      <c r="H1049" s="57"/>
      <c r="I1049" s="275"/>
      <c r="J1049" s="58"/>
      <c r="K1049" s="59"/>
      <c r="L1049" s="60"/>
      <c r="M1049" s="59"/>
      <c r="N1049" s="60"/>
      <c r="O1049" s="59"/>
      <c r="P1049" s="60"/>
      <c r="Q1049" s="61"/>
      <c r="R1049" s="286"/>
      <c r="S1049" s="58"/>
      <c r="T1049" s="59"/>
      <c r="U1049" s="59"/>
      <c r="V1049" s="61"/>
      <c r="W1049" s="294"/>
      <c r="X1049" s="59"/>
      <c r="Y1049" s="60"/>
      <c r="Z1049" s="59"/>
      <c r="AA1049" s="60"/>
      <c r="AB1049" s="61"/>
      <c r="AC1049" s="62"/>
      <c r="AD1049" s="63"/>
      <c r="AE1049" s="63"/>
      <c r="AF1049" s="64"/>
      <c r="AG1049" s="65"/>
      <c r="AH1049" s="61"/>
      <c r="AI1049" s="510"/>
      <c r="AJ1049" s="510"/>
      <c r="AK1049" s="511"/>
      <c r="AL1049" s="100"/>
      <c r="AM1049" s="382" t="str">
        <f t="shared" si="990"/>
        <v xml:space="preserve"> </v>
      </c>
      <c r="AN1049" s="95" t="str">
        <f t="shared" si="991"/>
        <v xml:space="preserve"> </v>
      </c>
      <c r="AO1049" s="365"/>
      <c r="AP1049" s="365"/>
      <c r="AQ1049" s="256"/>
      <c r="AR1049" s="365"/>
      <c r="AS1049" s="365"/>
      <c r="AT1049" s="364" t="e">
        <f t="shared" si="993"/>
        <v>#N/A</v>
      </c>
      <c r="AU1049" s="365" t="e">
        <f t="shared" si="994"/>
        <v>#N/A</v>
      </c>
      <c r="AV1049" s="372" t="str">
        <f t="shared" ca="1" si="979"/>
        <v/>
      </c>
      <c r="AW1049" s="364" t="e">
        <f t="shared" ca="1" si="980"/>
        <v>#N/A</v>
      </c>
      <c r="AX1049" s="373" t="e">
        <f t="shared" ca="1" si="981"/>
        <v>#N/A</v>
      </c>
      <c r="AY1049" s="98" t="e">
        <f t="shared" si="995"/>
        <v>#N/A</v>
      </c>
      <c r="AZ1049" s="373" t="e">
        <f t="shared" si="996"/>
        <v>#N/A</v>
      </c>
      <c r="BA1049" s="365"/>
      <c r="BB1049" s="365"/>
      <c r="BC1049" s="377"/>
      <c r="BD1049" s="365"/>
      <c r="BE1049" s="365"/>
      <c r="BF1049" s="365"/>
      <c r="BG1049" s="365"/>
      <c r="BH1049" s="365"/>
      <c r="BI1049" s="365"/>
      <c r="BJ1049" s="365"/>
      <c r="BK1049" s="365"/>
      <c r="BL1049" s="376"/>
      <c r="BM1049" s="376"/>
      <c r="BN1049" s="260"/>
      <c r="BO1049" s="260"/>
      <c r="BP1049" s="260"/>
      <c r="BQ1049" s="263"/>
      <c r="BR1049" s="263"/>
    </row>
    <row r="1050" spans="1:70" s="50" customFormat="1" ht="27.75" customHeight="1" thickBot="1" x14ac:dyDescent="0.25">
      <c r="A1050" s="23">
        <f t="shared" si="992"/>
        <v>750</v>
      </c>
      <c r="B1050" s="66"/>
      <c r="C1050" s="67"/>
      <c r="D1050" s="68"/>
      <c r="E1050" s="69"/>
      <c r="F1050" s="70"/>
      <c r="G1050" s="71"/>
      <c r="H1050" s="72"/>
      <c r="I1050" s="276"/>
      <c r="J1050" s="73"/>
      <c r="K1050" s="74"/>
      <c r="L1050" s="75"/>
      <c r="M1050" s="74"/>
      <c r="N1050" s="75"/>
      <c r="O1050" s="74"/>
      <c r="P1050" s="75"/>
      <c r="Q1050" s="76"/>
      <c r="R1050" s="287"/>
      <c r="S1050" s="73"/>
      <c r="T1050" s="74"/>
      <c r="U1050" s="74"/>
      <c r="V1050" s="76"/>
      <c r="W1050" s="295"/>
      <c r="X1050" s="74"/>
      <c r="Y1050" s="75"/>
      <c r="Z1050" s="74"/>
      <c r="AA1050" s="75"/>
      <c r="AB1050" s="76"/>
      <c r="AC1050" s="77"/>
      <c r="AD1050" s="78"/>
      <c r="AE1050" s="78"/>
      <c r="AF1050" s="79"/>
      <c r="AG1050" s="80"/>
      <c r="AH1050" s="76"/>
      <c r="AI1050" s="518"/>
      <c r="AJ1050" s="518"/>
      <c r="AK1050" s="519"/>
      <c r="AL1050" s="100"/>
      <c r="AM1050" s="382" t="str">
        <f t="shared" si="990"/>
        <v xml:space="preserve"> </v>
      </c>
      <c r="AN1050" s="95" t="str">
        <f t="shared" si="991"/>
        <v xml:space="preserve"> </v>
      </c>
      <c r="AO1050" s="365"/>
      <c r="AP1050" s="365"/>
      <c r="AQ1050" s="256"/>
      <c r="AR1050" s="365"/>
      <c r="AS1050" s="365"/>
      <c r="AT1050" s="364" t="e">
        <f t="shared" si="993"/>
        <v>#N/A</v>
      </c>
      <c r="AU1050" s="365" t="e">
        <f t="shared" si="994"/>
        <v>#N/A</v>
      </c>
      <c r="AV1050" s="372" t="str">
        <f t="shared" ca="1" si="979"/>
        <v/>
      </c>
      <c r="AW1050" s="364" t="e">
        <f t="shared" ca="1" si="980"/>
        <v>#N/A</v>
      </c>
      <c r="AX1050" s="373" t="e">
        <f t="shared" ca="1" si="981"/>
        <v>#N/A</v>
      </c>
      <c r="AY1050" s="98" t="e">
        <f t="shared" si="995"/>
        <v>#N/A</v>
      </c>
      <c r="AZ1050" s="373" t="e">
        <f t="shared" si="996"/>
        <v>#N/A</v>
      </c>
      <c r="BA1050" s="365"/>
      <c r="BB1050" s="365"/>
      <c r="BC1050" s="377"/>
      <c r="BD1050" s="365"/>
      <c r="BE1050" s="365"/>
      <c r="BF1050" s="365"/>
      <c r="BG1050" s="365"/>
      <c r="BH1050" s="365"/>
      <c r="BI1050" s="365"/>
      <c r="BJ1050" s="365"/>
      <c r="BK1050" s="365"/>
      <c r="BL1050" s="376"/>
      <c r="BM1050" s="376"/>
      <c r="BN1050" s="260"/>
      <c r="BO1050" s="260"/>
      <c r="BP1050" s="260"/>
      <c r="BQ1050" s="263"/>
      <c r="BR1050" s="263"/>
    </row>
    <row r="1051" spans="1:70" ht="4.5" customHeight="1" thickBot="1" x14ac:dyDescent="0.25">
      <c r="A1051" s="91">
        <f>AK1054</f>
        <v>75</v>
      </c>
      <c r="B1051" s="235"/>
      <c r="C1051" s="235"/>
      <c r="D1051" s="235"/>
      <c r="E1051" s="235"/>
      <c r="F1051" s="235"/>
      <c r="G1051" s="235"/>
      <c r="H1051" s="235"/>
      <c r="I1051" s="235"/>
      <c r="J1051" s="280"/>
      <c r="K1051" s="280"/>
      <c r="L1051" s="280"/>
      <c r="M1051" s="280"/>
      <c r="N1051" s="280"/>
      <c r="O1051" s="280"/>
      <c r="P1051" s="280"/>
      <c r="Q1051" s="280"/>
      <c r="R1051" s="280"/>
      <c r="S1051" s="292"/>
      <c r="T1051" s="292"/>
      <c r="U1051" s="292"/>
      <c r="V1051" s="292"/>
      <c r="W1051" s="292"/>
      <c r="X1051" s="292"/>
      <c r="Y1051" s="292"/>
      <c r="Z1051" s="292"/>
      <c r="AA1051" s="292"/>
      <c r="AB1051" s="292"/>
      <c r="AC1051" s="292"/>
      <c r="AD1051" s="236"/>
      <c r="AE1051" s="237"/>
      <c r="AF1051" s="236"/>
      <c r="AG1051" s="238"/>
      <c r="AH1051" s="536"/>
      <c r="AI1051" s="537"/>
      <c r="AJ1051" s="537"/>
      <c r="AK1051" s="537"/>
      <c r="AL1051" s="383"/>
      <c r="AM1051" s="384"/>
      <c r="AN1051" s="383"/>
      <c r="AT1051" s="364" t="e">
        <f t="shared" si="993"/>
        <v>#N/A</v>
      </c>
      <c r="AU1051" s="365" t="e">
        <f t="shared" si="994"/>
        <v>#N/A</v>
      </c>
      <c r="AV1051" s="372" t="str">
        <f t="shared" ca="1" si="979"/>
        <v/>
      </c>
      <c r="AW1051" s="364" t="e">
        <f t="shared" ca="1" si="980"/>
        <v>#N/A</v>
      </c>
      <c r="AX1051" s="373" t="e">
        <f t="shared" ca="1" si="981"/>
        <v>#N/A</v>
      </c>
      <c r="AY1051" s="98" t="e">
        <f t="shared" si="995"/>
        <v>#N/A</v>
      </c>
      <c r="AZ1051" s="373" t="e">
        <f t="shared" si="996"/>
        <v>#N/A</v>
      </c>
      <c r="BC1051" s="377"/>
    </row>
    <row r="1052" spans="1:70" ht="26.25" customHeight="1" x14ac:dyDescent="0.2">
      <c r="A1052" s="163">
        <f>A1038+1</f>
        <v>75</v>
      </c>
      <c r="B1052" s="523"/>
      <c r="C1052" s="523"/>
      <c r="D1052" s="523"/>
      <c r="E1052" s="524"/>
      <c r="F1052" s="527" t="str">
        <f>IF('FRONT PAGE'!$A$1="www.fly-logics.com","TOTAL PAGE",0)</f>
        <v>TOTAL PAGE</v>
      </c>
      <c r="G1052" s="528"/>
      <c r="H1052" s="529"/>
      <c r="I1052" s="314" t="str">
        <f>IF('FRONT PAGE'!$A$1="www.fly-logics.com",IF(SUM(I1041:I1051)=0," ",SUM(I1041:I1051)),0)</f>
        <v xml:space="preserve"> </v>
      </c>
      <c r="J1052" s="315" t="str">
        <f>IF('FRONT PAGE'!$A$1="www.fly-logics.com",IF(SUM(J1041:J1051)=0," ",SUM(J1041:J1051)),0)</f>
        <v xml:space="preserve"> </v>
      </c>
      <c r="K1052" s="316" t="str">
        <f>IF('FRONT PAGE'!$A$1="www.fly-logics.com",IF(SUM(K1041:K1051)=0," ",SUM(K1041:K1051)),0)</f>
        <v xml:space="preserve"> </v>
      </c>
      <c r="L1052" s="317" t="str">
        <f>IF('FRONT PAGE'!$A$1="www.fly-logics.com",IF(SUM(L1041:L1051)=0," ",SUM(L1041:L1051)),0)</f>
        <v xml:space="preserve"> </v>
      </c>
      <c r="M1052" s="316" t="str">
        <f>IF('FRONT PAGE'!$A$1="www.fly-logics.com",IF(SUM(M1041:M1051)=0," ",SUM(M1041:M1051)),0)</f>
        <v xml:space="preserve"> </v>
      </c>
      <c r="N1052" s="317" t="str">
        <f>IF('FRONT PAGE'!$A$1="www.fly-logics.com",IF(SUM(N1041:N1051)=0," ",SUM(N1041:N1051)),0)</f>
        <v xml:space="preserve"> </v>
      </c>
      <c r="O1052" s="316" t="str">
        <f>IF('FRONT PAGE'!$A$1="www.fly-logics.com",IF(SUM(O1041:O1051)=0," ",SUM(O1041:O1051)),0)</f>
        <v xml:space="preserve"> </v>
      </c>
      <c r="P1052" s="317" t="str">
        <f>IF('FRONT PAGE'!$A$1="www.fly-logics.com",IF(SUM(P1041:P1051)=0," ",SUM(P1041:P1051)),0)</f>
        <v xml:space="preserve"> </v>
      </c>
      <c r="Q1052" s="318" t="str">
        <f>IF('FRONT PAGE'!$A$1="www.fly-logics.com",IF(SUM(Q1041:Q1051)=0," ",SUM(Q1041:Q1051)),0)</f>
        <v xml:space="preserve"> </v>
      </c>
      <c r="R1052" s="319"/>
      <c r="S1052" s="315" t="str">
        <f>IF('FRONT PAGE'!$A$1="www.fly-logics.com",IF(SUM(S1041:S1051)=0," ",SUM(S1041:S1051)),0)</f>
        <v xml:space="preserve"> </v>
      </c>
      <c r="T1052" s="316" t="str">
        <f>IF('FRONT PAGE'!$A$1="www.fly-logics.com",IF(SUM(T1041:T1051)=0," ",SUM(T1041:T1051)),0)</f>
        <v xml:space="preserve"> </v>
      </c>
      <c r="U1052" s="316" t="str">
        <f>IF('FRONT PAGE'!$A$1="www.fly-logics.com",IF(SUM(U1041:U1051)=0," ",SUM(U1041:U1051)),0)</f>
        <v xml:space="preserve"> </v>
      </c>
      <c r="V1052" s="318" t="str">
        <f>IF('FRONT PAGE'!$A$1="www.fly-logics.com",IF(SUM(V1041:V1051)=0," ",SUM(V1041:V1051)),0)</f>
        <v xml:space="preserve"> </v>
      </c>
      <c r="W1052" s="315" t="str">
        <f>IF('FRONT PAGE'!$A$1="www.fly-logics.com",IF(SUM(W1041:W1051)=0," ",SUM(W1041:W1051)),0)</f>
        <v xml:space="preserve"> </v>
      </c>
      <c r="X1052" s="316" t="str">
        <f>IF('FRONT PAGE'!$A$1="www.fly-logics.com",IF(SUM(X1041:X1051)=0," ",SUM(X1041:X1051)),0)</f>
        <v xml:space="preserve"> </v>
      </c>
      <c r="Y1052" s="317" t="str">
        <f>IF('FRONT PAGE'!$A$1="www.fly-logics.com",IF(SUM(Y1041:Y1051)=0," ",SUM(Y1041:Y1051)),0)</f>
        <v xml:space="preserve"> </v>
      </c>
      <c r="Z1052" s="316" t="str">
        <f>IF('FRONT PAGE'!$A$1="www.fly-logics.com",IF(SUM(Z1041:Z1051)=0," ",SUM(Z1041:Z1051)),0)</f>
        <v xml:space="preserve"> </v>
      </c>
      <c r="AA1052" s="317" t="str">
        <f>IF('FRONT PAGE'!$A$1="www.fly-logics.com",IF(SUM(AA1041:AA1051)=0," ",SUM(AA1041:AA1051)),0)</f>
        <v xml:space="preserve"> </v>
      </c>
      <c r="AB1052" s="318" t="str">
        <f>IF('FRONT PAGE'!$A$1="www.fly-logics.com",IF(SUM(AB1041:AB1051)=0," ",SUM(AB1041:AB1051)),0)</f>
        <v xml:space="preserve"> </v>
      </c>
      <c r="AC1052" s="329" t="str">
        <f>IF('FRONT PAGE'!$A$1="www.fly-logics.com",IF(SUM(AC1041:AC1051)=0," ",SUM(AC1041:AC1051)),0)</f>
        <v xml:space="preserve"> </v>
      </c>
      <c r="AD1052" s="321" t="str">
        <f>IF('FRONT PAGE'!$A$1="www.fly-logics.com",IF(SUM(AD1041:AD1051)=0," ",SUM(AD1041:AD1051)),0)</f>
        <v xml:space="preserve"> </v>
      </c>
      <c r="AE1052" s="321" t="str">
        <f>IF('FRONT PAGE'!$A$1="www.fly-logics.com",IF(SUM(AE1041:AE1051)=0," ",SUM(AE1041:AE1051)),0)</f>
        <v xml:space="preserve"> </v>
      </c>
      <c r="AF1052" s="322" t="str">
        <f>IF('FRONT PAGE'!$A$1="www.fly-logics.com",IF(SUM(AF1041:AF1051)=0," ",SUM(AF1041:AF1051)),0)</f>
        <v xml:space="preserve"> </v>
      </c>
      <c r="AG1052" s="323" t="str">
        <f>IF('FRONT PAGE'!$A$1="www.fly-logics.com",IF(SUM(AG1041:AG1051)=0," ",SUM(AG1041:AG1051)),0)</f>
        <v xml:space="preserve"> </v>
      </c>
      <c r="AH1052" s="520" t="str">
        <f>IF('FRONT PAGE'!$A$1="www.fly-logics.com","I certify that all the data in this
logbook are accurate",0)</f>
        <v>I certify that all the data in this
logbook are accurate</v>
      </c>
      <c r="AI1052" s="521"/>
      <c r="AJ1052" s="521"/>
      <c r="AK1052" s="522"/>
      <c r="AL1052" s="385"/>
      <c r="AM1052" s="386"/>
      <c r="AN1052" s="385"/>
      <c r="AT1052" s="364" t="e">
        <f t="shared" si="993"/>
        <v>#N/A</v>
      </c>
      <c r="AU1052" s="365" t="e">
        <f t="shared" si="994"/>
        <v>#N/A</v>
      </c>
      <c r="AV1052" s="372" t="str">
        <f t="shared" ca="1" si="979"/>
        <v/>
      </c>
      <c r="AW1052" s="364" t="e">
        <f t="shared" ca="1" si="980"/>
        <v>#N/A</v>
      </c>
      <c r="AX1052" s="373" t="e">
        <f t="shared" ca="1" si="981"/>
        <v>#N/A</v>
      </c>
      <c r="AY1052" s="98" t="e">
        <f t="shared" si="995"/>
        <v>#N/A</v>
      </c>
      <c r="AZ1052" s="373" t="e">
        <f t="shared" si="996"/>
        <v>#N/A</v>
      </c>
      <c r="BA1052" s="363"/>
      <c r="BC1052" s="377"/>
    </row>
    <row r="1053" spans="1:70" ht="26.25" customHeight="1" x14ac:dyDescent="0.2">
      <c r="A1053" s="505">
        <f>AL1037</f>
        <v>0</v>
      </c>
      <c r="B1053" s="525"/>
      <c r="C1053" s="525"/>
      <c r="D1053" s="525"/>
      <c r="E1053" s="526"/>
      <c r="F1053" s="530" t="str">
        <f>IF('FRONT PAGE'!$A$1="www.fly-logics.com","TOTAL PREVIOUS LOGBOOK",0)</f>
        <v>TOTAL PREVIOUS LOGBOOK</v>
      </c>
      <c r="G1053" s="531"/>
      <c r="H1053" s="532"/>
      <c r="I1053" s="333">
        <f>I1040</f>
        <v>33.75</v>
      </c>
      <c r="J1053" s="334">
        <f t="shared" ref="J1053:Q1053" si="997">J1040</f>
        <v>33.75</v>
      </c>
      <c r="K1053" s="335" t="str">
        <f t="shared" si="997"/>
        <v xml:space="preserve"> </v>
      </c>
      <c r="L1053" s="336" t="str">
        <f t="shared" si="997"/>
        <v xml:space="preserve"> </v>
      </c>
      <c r="M1053" s="335" t="str">
        <f t="shared" si="997"/>
        <v xml:space="preserve"> </v>
      </c>
      <c r="N1053" s="336" t="str">
        <f t="shared" si="997"/>
        <v xml:space="preserve"> </v>
      </c>
      <c r="O1053" s="335" t="str">
        <f t="shared" si="997"/>
        <v xml:space="preserve"> </v>
      </c>
      <c r="P1053" s="336" t="str">
        <f t="shared" si="997"/>
        <v xml:space="preserve"> </v>
      </c>
      <c r="Q1053" s="337" t="str">
        <f t="shared" si="997"/>
        <v xml:space="preserve"> </v>
      </c>
      <c r="R1053" s="288">
        <v>10</v>
      </c>
      <c r="S1053" s="331" t="str">
        <f>S1040</f>
        <v xml:space="preserve"> </v>
      </c>
      <c r="T1053" s="239">
        <f t="shared" ref="T1053:AG1053" si="998">T1040</f>
        <v>13.75</v>
      </c>
      <c r="U1053" s="239">
        <f t="shared" si="998"/>
        <v>20</v>
      </c>
      <c r="V1053" s="240">
        <f t="shared" si="998"/>
        <v>5</v>
      </c>
      <c r="W1053" s="241" t="str">
        <f t="shared" si="998"/>
        <v xml:space="preserve"> </v>
      </c>
      <c r="X1053" s="239" t="str">
        <f t="shared" si="998"/>
        <v xml:space="preserve"> </v>
      </c>
      <c r="Y1053" s="242">
        <f t="shared" si="998"/>
        <v>5</v>
      </c>
      <c r="Z1053" s="239" t="str">
        <f t="shared" si="998"/>
        <v xml:space="preserve"> </v>
      </c>
      <c r="AA1053" s="242">
        <f t="shared" si="998"/>
        <v>3.75</v>
      </c>
      <c r="AB1053" s="240" t="str">
        <f t="shared" si="998"/>
        <v xml:space="preserve"> </v>
      </c>
      <c r="AC1053" s="243">
        <f t="shared" si="998"/>
        <v>14</v>
      </c>
      <c r="AD1053" s="244" t="str">
        <f t="shared" si="998"/>
        <v xml:space="preserve"> </v>
      </c>
      <c r="AE1053" s="244">
        <f t="shared" si="998"/>
        <v>14</v>
      </c>
      <c r="AF1053" s="245" t="str">
        <f t="shared" si="998"/>
        <v xml:space="preserve"> </v>
      </c>
      <c r="AG1053" s="332">
        <f t="shared" si="998"/>
        <v>17</v>
      </c>
      <c r="AH1053" s="507"/>
      <c r="AI1053" s="508"/>
      <c r="AJ1053" s="508"/>
      <c r="AK1053" s="509"/>
      <c r="AL1053" s="385"/>
      <c r="AM1053" s="386"/>
      <c r="AN1053" s="385"/>
      <c r="AT1053" s="364" t="e">
        <f t="shared" si="993"/>
        <v>#N/A</v>
      </c>
      <c r="AU1053" s="365" t="e">
        <f t="shared" si="994"/>
        <v>#N/A</v>
      </c>
      <c r="AV1053" s="372" t="str">
        <f t="shared" ca="1" si="979"/>
        <v/>
      </c>
      <c r="AW1053" s="364" t="e">
        <f t="shared" ca="1" si="980"/>
        <v>#N/A</v>
      </c>
      <c r="AX1053" s="373" t="e">
        <f t="shared" ca="1" si="981"/>
        <v>#N/A</v>
      </c>
      <c r="AY1053" s="98" t="e">
        <f t="shared" si="995"/>
        <v>#N/A</v>
      </c>
      <c r="AZ1053" s="373" t="e">
        <f t="shared" si="996"/>
        <v>#N/A</v>
      </c>
      <c r="BA1053" s="363"/>
      <c r="BC1053" s="377"/>
    </row>
    <row r="1054" spans="1:70" ht="26.25" customHeight="1" thickBot="1" x14ac:dyDescent="0.25">
      <c r="A1054" s="506"/>
      <c r="B1054" s="512" t="str">
        <f>IF('FRONT PAGE'!$A$1="www.fly-logics.com","Authority certifying flight hours 
STAMP &amp; SIGNATURE",0)</f>
        <v>Authority certifying flight hours 
STAMP &amp; SIGNATURE</v>
      </c>
      <c r="C1054" s="512"/>
      <c r="D1054" s="512"/>
      <c r="E1054" s="513"/>
      <c r="F1054" s="533" t="str">
        <f>IF('FRONT PAGE'!$A$1="www.fly-logics.com","TOTAL TO DATE",0)</f>
        <v>TOTAL TO DATE</v>
      </c>
      <c r="G1054" s="534"/>
      <c r="H1054" s="535"/>
      <c r="I1054" s="32">
        <f t="shared" ref="I1054:Q1054" si="999">IF(SUM(I1052:I1053)=0," ",SUM(I1052:I1053))</f>
        <v>33.75</v>
      </c>
      <c r="J1054" s="27">
        <f t="shared" si="999"/>
        <v>33.75</v>
      </c>
      <c r="K1054" s="24" t="str">
        <f t="shared" si="999"/>
        <v xml:space="preserve"> </v>
      </c>
      <c r="L1054" s="25" t="str">
        <f t="shared" si="999"/>
        <v xml:space="preserve"> </v>
      </c>
      <c r="M1054" s="24" t="str">
        <f t="shared" si="999"/>
        <v xml:space="preserve"> </v>
      </c>
      <c r="N1054" s="25" t="str">
        <f t="shared" si="999"/>
        <v xml:space="preserve"> </v>
      </c>
      <c r="O1054" s="24" t="str">
        <f t="shared" si="999"/>
        <v xml:space="preserve"> </v>
      </c>
      <c r="P1054" s="25" t="str">
        <f t="shared" si="999"/>
        <v xml:space="preserve"> </v>
      </c>
      <c r="Q1054" s="26" t="str">
        <f t="shared" si="999"/>
        <v xml:space="preserve"> </v>
      </c>
      <c r="R1054" s="289"/>
      <c r="S1054" s="27" t="str">
        <f t="shared" ref="S1054:AG1054" si="1000">IF(SUM(S1052:S1053)=0," ",SUM(S1052:S1053))</f>
        <v xml:space="preserve"> </v>
      </c>
      <c r="T1054" s="24">
        <f t="shared" si="1000"/>
        <v>13.75</v>
      </c>
      <c r="U1054" s="24">
        <f t="shared" si="1000"/>
        <v>20</v>
      </c>
      <c r="V1054" s="26">
        <f t="shared" si="1000"/>
        <v>5</v>
      </c>
      <c r="W1054" s="27" t="str">
        <f t="shared" si="1000"/>
        <v xml:space="preserve"> </v>
      </c>
      <c r="X1054" s="24" t="str">
        <f t="shared" si="1000"/>
        <v xml:space="preserve"> </v>
      </c>
      <c r="Y1054" s="25">
        <f t="shared" si="1000"/>
        <v>5</v>
      </c>
      <c r="Z1054" s="24" t="str">
        <f t="shared" si="1000"/>
        <v xml:space="preserve"> </v>
      </c>
      <c r="AA1054" s="25">
        <f t="shared" si="1000"/>
        <v>3.75</v>
      </c>
      <c r="AB1054" s="26" t="str">
        <f t="shared" si="1000"/>
        <v xml:space="preserve"> </v>
      </c>
      <c r="AC1054" s="30">
        <f t="shared" si="1000"/>
        <v>14</v>
      </c>
      <c r="AD1054" s="28" t="str">
        <f t="shared" si="1000"/>
        <v xml:space="preserve"> </v>
      </c>
      <c r="AE1054" s="28">
        <f t="shared" si="1000"/>
        <v>14</v>
      </c>
      <c r="AF1054" s="31" t="str">
        <f t="shared" si="1000"/>
        <v xml:space="preserve"> </v>
      </c>
      <c r="AG1054" s="33">
        <f t="shared" si="1000"/>
        <v>17</v>
      </c>
      <c r="AH1054" s="514" t="str">
        <f>IF('FRONT PAGE'!$A$1="www.fly-logics.com","_____________________________
PILOT SIGNATURE",0)</f>
        <v>_____________________________
PILOT SIGNATURE</v>
      </c>
      <c r="AI1054" s="515"/>
      <c r="AJ1054" s="515"/>
      <c r="AK1054" s="330">
        <f>A1052</f>
        <v>75</v>
      </c>
      <c r="AL1054" s="387"/>
      <c r="AM1054" s="388"/>
      <c r="AN1054" s="387"/>
      <c r="AT1054" s="364" t="e">
        <f t="shared" si="993"/>
        <v>#N/A</v>
      </c>
      <c r="AU1054" s="365" t="e">
        <f t="shared" si="994"/>
        <v>#N/A</v>
      </c>
      <c r="AV1054" s="372" t="str">
        <f t="shared" ca="1" si="979"/>
        <v/>
      </c>
      <c r="AW1054" s="364" t="e">
        <f t="shared" ca="1" si="980"/>
        <v>#N/A</v>
      </c>
      <c r="AX1054" s="373" t="e">
        <f t="shared" ca="1" si="981"/>
        <v>#N/A</v>
      </c>
      <c r="AY1054" s="98" t="e">
        <f t="shared" si="995"/>
        <v>#N/A</v>
      </c>
      <c r="AZ1054" s="373" t="e">
        <f t="shared" si="996"/>
        <v>#N/A</v>
      </c>
      <c r="BA1054" s="363"/>
      <c r="BC1054" s="377"/>
    </row>
    <row r="1055" spans="1:70" s="50" customFormat="1" ht="27.75" customHeight="1" x14ac:dyDescent="0.2">
      <c r="A1055" s="29">
        <f>A1050+1</f>
        <v>751</v>
      </c>
      <c r="B1055" s="39"/>
      <c r="C1055" s="40"/>
      <c r="D1055" s="41"/>
      <c r="E1055" s="42"/>
      <c r="F1055" s="43"/>
      <c r="G1055" s="44"/>
      <c r="H1055" s="45"/>
      <c r="I1055" s="281"/>
      <c r="J1055" s="277"/>
      <c r="K1055" s="278"/>
      <c r="L1055" s="279"/>
      <c r="M1055" s="278"/>
      <c r="N1055" s="279"/>
      <c r="O1055" s="278"/>
      <c r="P1055" s="279"/>
      <c r="Q1055" s="150"/>
      <c r="R1055" s="285"/>
      <c r="S1055" s="46"/>
      <c r="T1055" s="47"/>
      <c r="U1055" s="47"/>
      <c r="V1055" s="48"/>
      <c r="W1055" s="293"/>
      <c r="X1055" s="278"/>
      <c r="Y1055" s="279"/>
      <c r="Z1055" s="278"/>
      <c r="AA1055" s="279"/>
      <c r="AB1055" s="150"/>
      <c r="AC1055" s="282"/>
      <c r="AD1055" s="283"/>
      <c r="AE1055" s="283"/>
      <c r="AF1055" s="284"/>
      <c r="AG1055" s="49"/>
      <c r="AH1055" s="48"/>
      <c r="AI1055" s="516"/>
      <c r="AJ1055" s="516"/>
      <c r="AK1055" s="517"/>
      <c r="AL1055" s="100"/>
      <c r="AM1055" s="382" t="str">
        <f t="shared" ref="AM1055:AM1064" si="1001">IF(B1055=0," ",TEXT(B1055,"MMM"))</f>
        <v xml:space="preserve"> </v>
      </c>
      <c r="AN1055" s="95" t="str">
        <f t="shared" ref="AN1055:AN1064" si="1002">IF(B1055=0," ",YEAR(B1055))</f>
        <v xml:space="preserve"> </v>
      </c>
      <c r="AO1055" s="365"/>
      <c r="AP1055" s="365"/>
      <c r="AQ1055" s="256"/>
      <c r="AR1055" s="365"/>
      <c r="AS1055" s="365"/>
      <c r="AT1055" s="364" t="e">
        <f t="shared" ref="AT1055:AT1064" si="1003">IF(ISBLANK($B1475),NA(),$B1475)</f>
        <v>#N/A</v>
      </c>
      <c r="AU1055" s="365" t="e">
        <f t="shared" ref="AU1055:AU1064" si="1004">IF(ISBLANK($I1475),NA(),$I1475)</f>
        <v>#N/A</v>
      </c>
      <c r="AV1055" s="372" t="str">
        <f t="shared" ca="1" si="979"/>
        <v/>
      </c>
      <c r="AW1055" s="364" t="e">
        <f t="shared" ca="1" si="980"/>
        <v>#N/A</v>
      </c>
      <c r="AX1055" s="373" t="e">
        <f t="shared" ca="1" si="981"/>
        <v>#N/A</v>
      </c>
      <c r="AY1055" s="98" t="e">
        <f t="shared" ref="AY1055:AY1064" si="1005">IF(S1475=0,NA(),S1475)</f>
        <v>#N/A</v>
      </c>
      <c r="AZ1055" s="373" t="e">
        <f t="shared" ref="AZ1055:AZ1064" si="1006">IF(V1475=0,NA(),V1475)</f>
        <v>#N/A</v>
      </c>
      <c r="BA1055" s="363"/>
      <c r="BB1055" s="365"/>
      <c r="BC1055" s="377"/>
      <c r="BD1055" s="365"/>
      <c r="BE1055" s="365"/>
      <c r="BF1055" s="365"/>
      <c r="BG1055" s="365"/>
      <c r="BH1055" s="365"/>
      <c r="BI1055" s="365"/>
      <c r="BJ1055" s="365"/>
      <c r="BK1055" s="365"/>
      <c r="BL1055" s="376"/>
      <c r="BM1055" s="376"/>
      <c r="BN1055" s="260"/>
      <c r="BO1055" s="260"/>
      <c r="BP1055" s="260"/>
      <c r="BQ1055" s="263"/>
      <c r="BR1055" s="263"/>
    </row>
    <row r="1056" spans="1:70" s="50" customFormat="1" ht="27.75" customHeight="1" x14ac:dyDescent="0.2">
      <c r="A1056" s="22">
        <f>A1055+1</f>
        <v>752</v>
      </c>
      <c r="B1056" s="51"/>
      <c r="C1056" s="52"/>
      <c r="D1056" s="53"/>
      <c r="E1056" s="54"/>
      <c r="F1056" s="55"/>
      <c r="G1056" s="56"/>
      <c r="H1056" s="57"/>
      <c r="I1056" s="275"/>
      <c r="J1056" s="58"/>
      <c r="K1056" s="59"/>
      <c r="L1056" s="60"/>
      <c r="M1056" s="59"/>
      <c r="N1056" s="60"/>
      <c r="O1056" s="59"/>
      <c r="P1056" s="60"/>
      <c r="Q1056" s="61"/>
      <c r="R1056" s="286"/>
      <c r="S1056" s="58"/>
      <c r="T1056" s="59"/>
      <c r="U1056" s="59"/>
      <c r="V1056" s="61"/>
      <c r="W1056" s="294"/>
      <c r="X1056" s="59"/>
      <c r="Y1056" s="60"/>
      <c r="Z1056" s="59"/>
      <c r="AA1056" s="60"/>
      <c r="AB1056" s="61"/>
      <c r="AC1056" s="62"/>
      <c r="AD1056" s="63"/>
      <c r="AE1056" s="63"/>
      <c r="AF1056" s="64"/>
      <c r="AG1056" s="65"/>
      <c r="AH1056" s="61"/>
      <c r="AI1056" s="510"/>
      <c r="AJ1056" s="510"/>
      <c r="AK1056" s="511"/>
      <c r="AL1056" s="100"/>
      <c r="AM1056" s="382" t="str">
        <f t="shared" si="1001"/>
        <v xml:space="preserve"> </v>
      </c>
      <c r="AN1056" s="95" t="str">
        <f t="shared" si="1002"/>
        <v xml:space="preserve"> </v>
      </c>
      <c r="AO1056" s="365"/>
      <c r="AP1056" s="365"/>
      <c r="AQ1056" s="256"/>
      <c r="AR1056" s="365"/>
      <c r="AS1056" s="365"/>
      <c r="AT1056" s="364" t="e">
        <f t="shared" si="1003"/>
        <v>#N/A</v>
      </c>
      <c r="AU1056" s="365" t="e">
        <f t="shared" si="1004"/>
        <v>#N/A</v>
      </c>
      <c r="AV1056" s="372" t="str">
        <f t="shared" ca="1" si="979"/>
        <v/>
      </c>
      <c r="AW1056" s="364" t="e">
        <f t="shared" ca="1" si="980"/>
        <v>#N/A</v>
      </c>
      <c r="AX1056" s="373" t="e">
        <f t="shared" ca="1" si="981"/>
        <v>#N/A</v>
      </c>
      <c r="AY1056" s="98" t="e">
        <f t="shared" si="1005"/>
        <v>#N/A</v>
      </c>
      <c r="AZ1056" s="373" t="e">
        <f t="shared" si="1006"/>
        <v>#N/A</v>
      </c>
      <c r="BA1056" s="363"/>
      <c r="BB1056" s="365"/>
      <c r="BC1056" s="377"/>
      <c r="BD1056" s="365"/>
      <c r="BE1056" s="365"/>
      <c r="BF1056" s="365"/>
      <c r="BG1056" s="365"/>
      <c r="BH1056" s="365"/>
      <c r="BI1056" s="365"/>
      <c r="BJ1056" s="365"/>
      <c r="BK1056" s="365"/>
      <c r="BL1056" s="376"/>
      <c r="BM1056" s="376"/>
      <c r="BN1056" s="260"/>
      <c r="BO1056" s="260"/>
      <c r="BP1056" s="260"/>
      <c r="BQ1056" s="263"/>
      <c r="BR1056" s="263"/>
    </row>
    <row r="1057" spans="1:70" s="50" customFormat="1" ht="27.75" customHeight="1" x14ac:dyDescent="0.2">
      <c r="A1057" s="22">
        <f t="shared" ref="A1057:A1064" si="1007">A1056+1</f>
        <v>753</v>
      </c>
      <c r="B1057" s="51"/>
      <c r="C1057" s="52"/>
      <c r="D1057" s="53"/>
      <c r="E1057" s="54"/>
      <c r="F1057" s="55"/>
      <c r="G1057" s="56"/>
      <c r="H1057" s="57"/>
      <c r="I1057" s="275"/>
      <c r="J1057" s="58"/>
      <c r="K1057" s="59"/>
      <c r="L1057" s="60"/>
      <c r="M1057" s="59"/>
      <c r="N1057" s="60"/>
      <c r="O1057" s="59"/>
      <c r="P1057" s="60"/>
      <c r="Q1057" s="61"/>
      <c r="R1057" s="286"/>
      <c r="S1057" s="58"/>
      <c r="T1057" s="59"/>
      <c r="U1057" s="59"/>
      <c r="V1057" s="61"/>
      <c r="W1057" s="294"/>
      <c r="X1057" s="59"/>
      <c r="Y1057" s="60"/>
      <c r="Z1057" s="59"/>
      <c r="AA1057" s="60"/>
      <c r="AB1057" s="61"/>
      <c r="AC1057" s="62"/>
      <c r="AD1057" s="63"/>
      <c r="AE1057" s="63"/>
      <c r="AF1057" s="64"/>
      <c r="AG1057" s="65"/>
      <c r="AH1057" s="61"/>
      <c r="AI1057" s="510"/>
      <c r="AJ1057" s="510"/>
      <c r="AK1057" s="511"/>
      <c r="AL1057" s="100"/>
      <c r="AM1057" s="382" t="str">
        <f t="shared" si="1001"/>
        <v xml:space="preserve"> </v>
      </c>
      <c r="AN1057" s="95" t="str">
        <f t="shared" si="1002"/>
        <v xml:space="preserve"> </v>
      </c>
      <c r="AO1057" s="365"/>
      <c r="AP1057" s="365"/>
      <c r="AQ1057" s="256"/>
      <c r="AR1057" s="365"/>
      <c r="AS1057" s="365"/>
      <c r="AT1057" s="364" t="e">
        <f t="shared" si="1003"/>
        <v>#N/A</v>
      </c>
      <c r="AU1057" s="365" t="e">
        <f t="shared" si="1004"/>
        <v>#N/A</v>
      </c>
      <c r="AV1057" s="372" t="str">
        <f t="shared" ca="1" si="979"/>
        <v/>
      </c>
      <c r="AW1057" s="364" t="e">
        <f t="shared" ca="1" si="980"/>
        <v>#N/A</v>
      </c>
      <c r="AX1057" s="373" t="e">
        <f t="shared" ca="1" si="981"/>
        <v>#N/A</v>
      </c>
      <c r="AY1057" s="98" t="e">
        <f t="shared" si="1005"/>
        <v>#N/A</v>
      </c>
      <c r="AZ1057" s="373" t="e">
        <f t="shared" si="1006"/>
        <v>#N/A</v>
      </c>
      <c r="BA1057" s="363"/>
      <c r="BB1057" s="365"/>
      <c r="BC1057" s="377"/>
      <c r="BD1057" s="365"/>
      <c r="BE1057" s="365"/>
      <c r="BF1057" s="365"/>
      <c r="BG1057" s="365"/>
      <c r="BH1057" s="365"/>
      <c r="BI1057" s="365"/>
      <c r="BJ1057" s="365"/>
      <c r="BK1057" s="365"/>
      <c r="BL1057" s="376"/>
      <c r="BM1057" s="376"/>
      <c r="BN1057" s="260"/>
      <c r="BO1057" s="260"/>
      <c r="BP1057" s="260"/>
      <c r="BQ1057" s="263"/>
      <c r="BR1057" s="263"/>
    </row>
    <row r="1058" spans="1:70" s="50" customFormat="1" ht="27.75" customHeight="1" x14ac:dyDescent="0.2">
      <c r="A1058" s="22">
        <f t="shared" si="1007"/>
        <v>754</v>
      </c>
      <c r="B1058" s="51"/>
      <c r="C1058" s="52"/>
      <c r="D1058" s="53"/>
      <c r="E1058" s="54"/>
      <c r="F1058" s="55"/>
      <c r="G1058" s="56"/>
      <c r="H1058" s="57"/>
      <c r="I1058" s="275"/>
      <c r="J1058" s="58"/>
      <c r="K1058" s="59"/>
      <c r="L1058" s="60"/>
      <c r="M1058" s="59"/>
      <c r="N1058" s="60"/>
      <c r="O1058" s="59"/>
      <c r="P1058" s="60"/>
      <c r="Q1058" s="61"/>
      <c r="R1058" s="286"/>
      <c r="S1058" s="58"/>
      <c r="T1058" s="59"/>
      <c r="U1058" s="59"/>
      <c r="V1058" s="61"/>
      <c r="W1058" s="294"/>
      <c r="X1058" s="59"/>
      <c r="Y1058" s="60"/>
      <c r="Z1058" s="59"/>
      <c r="AA1058" s="60"/>
      <c r="AB1058" s="61"/>
      <c r="AC1058" s="62"/>
      <c r="AD1058" s="63"/>
      <c r="AE1058" s="63"/>
      <c r="AF1058" s="64"/>
      <c r="AG1058" s="65"/>
      <c r="AH1058" s="61"/>
      <c r="AI1058" s="510"/>
      <c r="AJ1058" s="510"/>
      <c r="AK1058" s="511"/>
      <c r="AL1058" s="100"/>
      <c r="AM1058" s="382" t="str">
        <f t="shared" si="1001"/>
        <v xml:space="preserve"> </v>
      </c>
      <c r="AN1058" s="95" t="str">
        <f t="shared" si="1002"/>
        <v xml:space="preserve"> </v>
      </c>
      <c r="AO1058" s="365"/>
      <c r="AP1058" s="365"/>
      <c r="AQ1058" s="256"/>
      <c r="AR1058" s="365"/>
      <c r="AS1058" s="365"/>
      <c r="AT1058" s="364" t="e">
        <f t="shared" si="1003"/>
        <v>#N/A</v>
      </c>
      <c r="AU1058" s="365" t="e">
        <f t="shared" si="1004"/>
        <v>#N/A</v>
      </c>
      <c r="AV1058" s="372" t="str">
        <f t="shared" ca="1" si="979"/>
        <v/>
      </c>
      <c r="AW1058" s="364" t="e">
        <f t="shared" ca="1" si="980"/>
        <v>#N/A</v>
      </c>
      <c r="AX1058" s="373" t="e">
        <f t="shared" ca="1" si="981"/>
        <v>#N/A</v>
      </c>
      <c r="AY1058" s="98" t="e">
        <f t="shared" si="1005"/>
        <v>#N/A</v>
      </c>
      <c r="AZ1058" s="373" t="e">
        <f t="shared" si="1006"/>
        <v>#N/A</v>
      </c>
      <c r="BA1058" s="363"/>
      <c r="BB1058" s="365"/>
      <c r="BC1058" s="377"/>
      <c r="BD1058" s="365"/>
      <c r="BE1058" s="365"/>
      <c r="BF1058" s="365"/>
      <c r="BG1058" s="365"/>
      <c r="BH1058" s="365"/>
      <c r="BI1058" s="365"/>
      <c r="BJ1058" s="365"/>
      <c r="BK1058" s="365"/>
      <c r="BL1058" s="376"/>
      <c r="BM1058" s="376"/>
      <c r="BN1058" s="260"/>
      <c r="BO1058" s="260"/>
      <c r="BP1058" s="260"/>
      <c r="BQ1058" s="263"/>
      <c r="BR1058" s="263"/>
    </row>
    <row r="1059" spans="1:70" s="50" customFormat="1" ht="27.75" customHeight="1" x14ac:dyDescent="0.2">
      <c r="A1059" s="22">
        <f t="shared" si="1007"/>
        <v>755</v>
      </c>
      <c r="B1059" s="51"/>
      <c r="C1059" s="52"/>
      <c r="D1059" s="53"/>
      <c r="E1059" s="54"/>
      <c r="F1059" s="55"/>
      <c r="G1059" s="56"/>
      <c r="H1059" s="57"/>
      <c r="I1059" s="275"/>
      <c r="J1059" s="58"/>
      <c r="K1059" s="59"/>
      <c r="L1059" s="60"/>
      <c r="M1059" s="59"/>
      <c r="N1059" s="60"/>
      <c r="O1059" s="59"/>
      <c r="P1059" s="60"/>
      <c r="Q1059" s="61"/>
      <c r="R1059" s="286"/>
      <c r="S1059" s="58"/>
      <c r="T1059" s="59"/>
      <c r="U1059" s="59"/>
      <c r="V1059" s="61"/>
      <c r="W1059" s="294"/>
      <c r="X1059" s="59"/>
      <c r="Y1059" s="60"/>
      <c r="Z1059" s="59"/>
      <c r="AA1059" s="60"/>
      <c r="AB1059" s="61"/>
      <c r="AC1059" s="62"/>
      <c r="AD1059" s="63"/>
      <c r="AE1059" s="63"/>
      <c r="AF1059" s="64"/>
      <c r="AG1059" s="65"/>
      <c r="AH1059" s="61"/>
      <c r="AI1059" s="510"/>
      <c r="AJ1059" s="510"/>
      <c r="AK1059" s="511"/>
      <c r="AL1059" s="100"/>
      <c r="AM1059" s="382" t="str">
        <f t="shared" si="1001"/>
        <v xml:space="preserve"> </v>
      </c>
      <c r="AN1059" s="95" t="str">
        <f t="shared" si="1002"/>
        <v xml:space="preserve"> </v>
      </c>
      <c r="AO1059" s="365"/>
      <c r="AP1059" s="365"/>
      <c r="AQ1059" s="256"/>
      <c r="AR1059" s="365"/>
      <c r="AS1059" s="365"/>
      <c r="AT1059" s="364" t="e">
        <f t="shared" si="1003"/>
        <v>#N/A</v>
      </c>
      <c r="AU1059" s="365" t="e">
        <f t="shared" si="1004"/>
        <v>#N/A</v>
      </c>
      <c r="AV1059" s="372" t="str">
        <f t="shared" ca="1" si="979"/>
        <v/>
      </c>
      <c r="AW1059" s="364" t="e">
        <f t="shared" ca="1" si="980"/>
        <v>#N/A</v>
      </c>
      <c r="AX1059" s="373" t="e">
        <f t="shared" ca="1" si="981"/>
        <v>#N/A</v>
      </c>
      <c r="AY1059" s="98" t="e">
        <f t="shared" si="1005"/>
        <v>#N/A</v>
      </c>
      <c r="AZ1059" s="373" t="e">
        <f t="shared" si="1006"/>
        <v>#N/A</v>
      </c>
      <c r="BA1059" s="363"/>
      <c r="BB1059" s="365"/>
      <c r="BC1059" s="377"/>
      <c r="BD1059" s="365"/>
      <c r="BE1059" s="365"/>
      <c r="BF1059" s="365"/>
      <c r="BG1059" s="365"/>
      <c r="BH1059" s="365"/>
      <c r="BI1059" s="365"/>
      <c r="BJ1059" s="365"/>
      <c r="BK1059" s="365"/>
      <c r="BL1059" s="376"/>
      <c r="BM1059" s="376"/>
      <c r="BN1059" s="260"/>
      <c r="BO1059" s="260"/>
      <c r="BP1059" s="260"/>
      <c r="BQ1059" s="263"/>
      <c r="BR1059" s="263"/>
    </row>
    <row r="1060" spans="1:70" s="50" customFormat="1" ht="27.75" customHeight="1" x14ac:dyDescent="0.2">
      <c r="A1060" s="22">
        <f t="shared" si="1007"/>
        <v>756</v>
      </c>
      <c r="B1060" s="51"/>
      <c r="C1060" s="52"/>
      <c r="D1060" s="53"/>
      <c r="E1060" s="54"/>
      <c r="F1060" s="55"/>
      <c r="G1060" s="56"/>
      <c r="H1060" s="57"/>
      <c r="I1060" s="275"/>
      <c r="J1060" s="58"/>
      <c r="K1060" s="59"/>
      <c r="L1060" s="60"/>
      <c r="M1060" s="59"/>
      <c r="N1060" s="60"/>
      <c r="O1060" s="59"/>
      <c r="P1060" s="60"/>
      <c r="Q1060" s="61"/>
      <c r="R1060" s="286"/>
      <c r="S1060" s="58"/>
      <c r="T1060" s="59"/>
      <c r="U1060" s="59"/>
      <c r="V1060" s="61"/>
      <c r="W1060" s="294"/>
      <c r="X1060" s="59"/>
      <c r="Y1060" s="60"/>
      <c r="Z1060" s="59"/>
      <c r="AA1060" s="60"/>
      <c r="AB1060" s="61"/>
      <c r="AC1060" s="62"/>
      <c r="AD1060" s="63"/>
      <c r="AE1060" s="63"/>
      <c r="AF1060" s="64"/>
      <c r="AG1060" s="65"/>
      <c r="AH1060" s="61"/>
      <c r="AI1060" s="510"/>
      <c r="AJ1060" s="510"/>
      <c r="AK1060" s="511"/>
      <c r="AL1060" s="100"/>
      <c r="AM1060" s="382" t="str">
        <f t="shared" si="1001"/>
        <v xml:space="preserve"> </v>
      </c>
      <c r="AN1060" s="95" t="str">
        <f t="shared" si="1002"/>
        <v xml:space="preserve"> </v>
      </c>
      <c r="AO1060" s="365"/>
      <c r="AP1060" s="365"/>
      <c r="AQ1060" s="256"/>
      <c r="AR1060" s="365"/>
      <c r="AS1060" s="365"/>
      <c r="AT1060" s="364" t="e">
        <f t="shared" si="1003"/>
        <v>#N/A</v>
      </c>
      <c r="AU1060" s="365" t="e">
        <f t="shared" si="1004"/>
        <v>#N/A</v>
      </c>
      <c r="AV1060" s="372" t="str">
        <f t="shared" ca="1" si="979"/>
        <v/>
      </c>
      <c r="AW1060" s="364" t="e">
        <f t="shared" ca="1" si="980"/>
        <v>#N/A</v>
      </c>
      <c r="AX1060" s="373" t="e">
        <f t="shared" ca="1" si="981"/>
        <v>#N/A</v>
      </c>
      <c r="AY1060" s="98" t="e">
        <f t="shared" si="1005"/>
        <v>#N/A</v>
      </c>
      <c r="AZ1060" s="373" t="e">
        <f t="shared" si="1006"/>
        <v>#N/A</v>
      </c>
      <c r="BA1060" s="363"/>
      <c r="BB1060" s="365"/>
      <c r="BC1060" s="377"/>
      <c r="BD1060" s="365"/>
      <c r="BE1060" s="365"/>
      <c r="BF1060" s="365"/>
      <c r="BG1060" s="365"/>
      <c r="BH1060" s="365"/>
      <c r="BI1060" s="365"/>
      <c r="BJ1060" s="365"/>
      <c r="BK1060" s="365"/>
      <c r="BL1060" s="376"/>
      <c r="BM1060" s="376"/>
      <c r="BN1060" s="260"/>
      <c r="BO1060" s="260"/>
      <c r="BP1060" s="260"/>
      <c r="BQ1060" s="263"/>
      <c r="BR1060" s="263"/>
    </row>
    <row r="1061" spans="1:70" s="50" customFormat="1" ht="27.75" customHeight="1" x14ac:dyDescent="0.2">
      <c r="A1061" s="22">
        <f>A1060+1</f>
        <v>757</v>
      </c>
      <c r="B1061" s="51"/>
      <c r="C1061" s="52"/>
      <c r="D1061" s="53"/>
      <c r="E1061" s="54"/>
      <c r="F1061" s="55"/>
      <c r="G1061" s="56"/>
      <c r="H1061" s="57"/>
      <c r="I1061" s="275"/>
      <c r="J1061" s="58"/>
      <c r="K1061" s="59"/>
      <c r="L1061" s="60"/>
      <c r="M1061" s="59"/>
      <c r="N1061" s="60"/>
      <c r="O1061" s="59"/>
      <c r="P1061" s="60"/>
      <c r="Q1061" s="61"/>
      <c r="R1061" s="286"/>
      <c r="S1061" s="58"/>
      <c r="T1061" s="59"/>
      <c r="U1061" s="59"/>
      <c r="V1061" s="61"/>
      <c r="W1061" s="294"/>
      <c r="X1061" s="59"/>
      <c r="Y1061" s="60"/>
      <c r="Z1061" s="59"/>
      <c r="AA1061" s="60"/>
      <c r="AB1061" s="61"/>
      <c r="AC1061" s="62"/>
      <c r="AD1061" s="63"/>
      <c r="AE1061" s="63"/>
      <c r="AF1061" s="64"/>
      <c r="AG1061" s="65"/>
      <c r="AH1061" s="61"/>
      <c r="AI1061" s="510"/>
      <c r="AJ1061" s="510"/>
      <c r="AK1061" s="511"/>
      <c r="AL1061" s="100"/>
      <c r="AM1061" s="382" t="str">
        <f t="shared" si="1001"/>
        <v xml:space="preserve"> </v>
      </c>
      <c r="AN1061" s="95" t="str">
        <f t="shared" si="1002"/>
        <v xml:space="preserve"> </v>
      </c>
      <c r="AO1061" s="365"/>
      <c r="AP1061" s="365"/>
      <c r="AQ1061" s="256"/>
      <c r="AR1061" s="365"/>
      <c r="AS1061" s="365"/>
      <c r="AT1061" s="364" t="e">
        <f t="shared" si="1003"/>
        <v>#N/A</v>
      </c>
      <c r="AU1061" s="365" t="e">
        <f t="shared" si="1004"/>
        <v>#N/A</v>
      </c>
      <c r="AV1061" s="372" t="str">
        <f t="shared" ca="1" si="979"/>
        <v/>
      </c>
      <c r="AW1061" s="364" t="e">
        <f t="shared" ca="1" si="980"/>
        <v>#N/A</v>
      </c>
      <c r="AX1061" s="373" t="e">
        <f t="shared" ca="1" si="981"/>
        <v>#N/A</v>
      </c>
      <c r="AY1061" s="98" t="e">
        <f t="shared" si="1005"/>
        <v>#N/A</v>
      </c>
      <c r="AZ1061" s="373" t="e">
        <f t="shared" si="1006"/>
        <v>#N/A</v>
      </c>
      <c r="BA1061" s="363"/>
      <c r="BB1061" s="365"/>
      <c r="BC1061" s="377"/>
      <c r="BD1061" s="365"/>
      <c r="BE1061" s="365"/>
      <c r="BF1061" s="365"/>
      <c r="BG1061" s="365"/>
      <c r="BH1061" s="365"/>
      <c r="BI1061" s="365"/>
      <c r="BJ1061" s="365"/>
      <c r="BK1061" s="365"/>
      <c r="BL1061" s="376"/>
      <c r="BM1061" s="376"/>
      <c r="BN1061" s="260"/>
      <c r="BO1061" s="260"/>
      <c r="BP1061" s="260"/>
      <c r="BQ1061" s="263"/>
      <c r="BR1061" s="263"/>
    </row>
    <row r="1062" spans="1:70" s="50" customFormat="1" ht="27.75" customHeight="1" x14ac:dyDescent="0.2">
      <c r="A1062" s="22">
        <f t="shared" si="1007"/>
        <v>758</v>
      </c>
      <c r="B1062" s="51"/>
      <c r="C1062" s="52"/>
      <c r="D1062" s="53"/>
      <c r="E1062" s="54"/>
      <c r="F1062" s="55"/>
      <c r="G1062" s="56"/>
      <c r="H1062" s="57"/>
      <c r="I1062" s="275"/>
      <c r="J1062" s="58"/>
      <c r="K1062" s="59"/>
      <c r="L1062" s="60"/>
      <c r="M1062" s="59"/>
      <c r="N1062" s="60"/>
      <c r="O1062" s="59"/>
      <c r="P1062" s="60"/>
      <c r="Q1062" s="61"/>
      <c r="R1062" s="286"/>
      <c r="S1062" s="58"/>
      <c r="T1062" s="59"/>
      <c r="U1062" s="59"/>
      <c r="V1062" s="61"/>
      <c r="W1062" s="294"/>
      <c r="X1062" s="59"/>
      <c r="Y1062" s="60"/>
      <c r="Z1062" s="59"/>
      <c r="AA1062" s="60"/>
      <c r="AB1062" s="61"/>
      <c r="AC1062" s="62"/>
      <c r="AD1062" s="63"/>
      <c r="AE1062" s="63"/>
      <c r="AF1062" s="64"/>
      <c r="AG1062" s="65"/>
      <c r="AH1062" s="61"/>
      <c r="AI1062" s="510"/>
      <c r="AJ1062" s="510"/>
      <c r="AK1062" s="511"/>
      <c r="AL1062" s="100"/>
      <c r="AM1062" s="382" t="str">
        <f t="shared" si="1001"/>
        <v xml:space="preserve"> </v>
      </c>
      <c r="AN1062" s="95" t="str">
        <f t="shared" si="1002"/>
        <v xml:space="preserve"> </v>
      </c>
      <c r="AO1062" s="365"/>
      <c r="AP1062" s="365"/>
      <c r="AQ1062" s="256"/>
      <c r="AR1062" s="365"/>
      <c r="AS1062" s="365"/>
      <c r="AT1062" s="364" t="e">
        <f t="shared" si="1003"/>
        <v>#N/A</v>
      </c>
      <c r="AU1062" s="365" t="e">
        <f t="shared" si="1004"/>
        <v>#N/A</v>
      </c>
      <c r="AV1062" s="372" t="str">
        <f t="shared" ca="1" si="979"/>
        <v/>
      </c>
      <c r="AW1062" s="364" t="e">
        <f t="shared" ca="1" si="980"/>
        <v>#N/A</v>
      </c>
      <c r="AX1062" s="373" t="e">
        <f t="shared" ca="1" si="981"/>
        <v>#N/A</v>
      </c>
      <c r="AY1062" s="98" t="e">
        <f t="shared" si="1005"/>
        <v>#N/A</v>
      </c>
      <c r="AZ1062" s="373" t="e">
        <f t="shared" si="1006"/>
        <v>#N/A</v>
      </c>
      <c r="BA1062" s="363"/>
      <c r="BB1062" s="365"/>
      <c r="BC1062" s="377"/>
      <c r="BD1062" s="365"/>
      <c r="BE1062" s="365"/>
      <c r="BF1062" s="365"/>
      <c r="BG1062" s="365"/>
      <c r="BH1062" s="365"/>
      <c r="BI1062" s="365"/>
      <c r="BJ1062" s="365"/>
      <c r="BK1062" s="365"/>
      <c r="BL1062" s="376"/>
      <c r="BM1062" s="376"/>
      <c r="BN1062" s="260"/>
      <c r="BO1062" s="260"/>
      <c r="BP1062" s="260"/>
      <c r="BQ1062" s="263"/>
      <c r="BR1062" s="263"/>
    </row>
    <row r="1063" spans="1:70" s="50" customFormat="1" ht="27.75" customHeight="1" x14ac:dyDescent="0.2">
      <c r="A1063" s="22">
        <f t="shared" si="1007"/>
        <v>759</v>
      </c>
      <c r="B1063" s="51"/>
      <c r="C1063" s="52"/>
      <c r="D1063" s="53"/>
      <c r="E1063" s="54"/>
      <c r="F1063" s="55"/>
      <c r="G1063" s="56"/>
      <c r="H1063" s="57"/>
      <c r="I1063" s="275"/>
      <c r="J1063" s="58"/>
      <c r="K1063" s="59"/>
      <c r="L1063" s="60"/>
      <c r="M1063" s="59"/>
      <c r="N1063" s="60"/>
      <c r="O1063" s="59"/>
      <c r="P1063" s="60"/>
      <c r="Q1063" s="61"/>
      <c r="R1063" s="286"/>
      <c r="S1063" s="58"/>
      <c r="T1063" s="59"/>
      <c r="U1063" s="59"/>
      <c r="V1063" s="61"/>
      <c r="W1063" s="294"/>
      <c r="X1063" s="59"/>
      <c r="Y1063" s="60"/>
      <c r="Z1063" s="59"/>
      <c r="AA1063" s="60"/>
      <c r="AB1063" s="61"/>
      <c r="AC1063" s="62"/>
      <c r="AD1063" s="63"/>
      <c r="AE1063" s="63"/>
      <c r="AF1063" s="64"/>
      <c r="AG1063" s="65"/>
      <c r="AH1063" s="61"/>
      <c r="AI1063" s="510"/>
      <c r="AJ1063" s="510"/>
      <c r="AK1063" s="511"/>
      <c r="AL1063" s="100"/>
      <c r="AM1063" s="382" t="str">
        <f t="shared" si="1001"/>
        <v xml:space="preserve"> </v>
      </c>
      <c r="AN1063" s="95" t="str">
        <f t="shared" si="1002"/>
        <v xml:space="preserve"> </v>
      </c>
      <c r="AO1063" s="365"/>
      <c r="AP1063" s="365"/>
      <c r="AQ1063" s="256"/>
      <c r="AR1063" s="365"/>
      <c r="AS1063" s="365"/>
      <c r="AT1063" s="364" t="e">
        <f t="shared" si="1003"/>
        <v>#N/A</v>
      </c>
      <c r="AU1063" s="365" t="e">
        <f t="shared" si="1004"/>
        <v>#N/A</v>
      </c>
      <c r="AV1063" s="372" t="str">
        <f t="shared" ca="1" si="979"/>
        <v/>
      </c>
      <c r="AW1063" s="364" t="e">
        <f t="shared" ca="1" si="980"/>
        <v>#N/A</v>
      </c>
      <c r="AX1063" s="373" t="e">
        <f t="shared" ca="1" si="981"/>
        <v>#N/A</v>
      </c>
      <c r="AY1063" s="98" t="e">
        <f t="shared" si="1005"/>
        <v>#N/A</v>
      </c>
      <c r="AZ1063" s="373" t="e">
        <f t="shared" si="1006"/>
        <v>#N/A</v>
      </c>
      <c r="BA1063" s="365"/>
      <c r="BB1063" s="365"/>
      <c r="BC1063" s="377"/>
      <c r="BD1063" s="365"/>
      <c r="BE1063" s="365"/>
      <c r="BF1063" s="365"/>
      <c r="BG1063" s="365"/>
      <c r="BH1063" s="365"/>
      <c r="BI1063" s="365"/>
      <c r="BJ1063" s="365"/>
      <c r="BK1063" s="365"/>
      <c r="BL1063" s="376"/>
      <c r="BM1063" s="376"/>
      <c r="BN1063" s="260"/>
      <c r="BO1063" s="260"/>
      <c r="BP1063" s="260"/>
      <c r="BQ1063" s="263"/>
      <c r="BR1063" s="263"/>
    </row>
    <row r="1064" spans="1:70" s="50" customFormat="1" ht="27.75" customHeight="1" thickBot="1" x14ac:dyDescent="0.25">
      <c r="A1064" s="23">
        <f t="shared" si="1007"/>
        <v>760</v>
      </c>
      <c r="B1064" s="66"/>
      <c r="C1064" s="67"/>
      <c r="D1064" s="68"/>
      <c r="E1064" s="69"/>
      <c r="F1064" s="70"/>
      <c r="G1064" s="71"/>
      <c r="H1064" s="72"/>
      <c r="I1064" s="276"/>
      <c r="J1064" s="73"/>
      <c r="K1064" s="74"/>
      <c r="L1064" s="75"/>
      <c r="M1064" s="74"/>
      <c r="N1064" s="75"/>
      <c r="O1064" s="74"/>
      <c r="P1064" s="75"/>
      <c r="Q1064" s="76"/>
      <c r="R1064" s="287"/>
      <c r="S1064" s="73"/>
      <c r="T1064" s="74"/>
      <c r="U1064" s="74"/>
      <c r="V1064" s="76"/>
      <c r="W1064" s="295"/>
      <c r="X1064" s="74"/>
      <c r="Y1064" s="75"/>
      <c r="Z1064" s="74"/>
      <c r="AA1064" s="75"/>
      <c r="AB1064" s="76"/>
      <c r="AC1064" s="77"/>
      <c r="AD1064" s="78"/>
      <c r="AE1064" s="78"/>
      <c r="AF1064" s="79"/>
      <c r="AG1064" s="80"/>
      <c r="AH1064" s="76"/>
      <c r="AI1064" s="518"/>
      <c r="AJ1064" s="518"/>
      <c r="AK1064" s="519"/>
      <c r="AL1064" s="100"/>
      <c r="AM1064" s="382" t="str">
        <f t="shared" si="1001"/>
        <v xml:space="preserve"> </v>
      </c>
      <c r="AN1064" s="95" t="str">
        <f t="shared" si="1002"/>
        <v xml:space="preserve"> </v>
      </c>
      <c r="AO1064" s="365"/>
      <c r="AP1064" s="365"/>
      <c r="AQ1064" s="256"/>
      <c r="AR1064" s="365"/>
      <c r="AS1064" s="365"/>
      <c r="AT1064" s="364" t="e">
        <f t="shared" si="1003"/>
        <v>#N/A</v>
      </c>
      <c r="AU1064" s="365" t="e">
        <f t="shared" si="1004"/>
        <v>#N/A</v>
      </c>
      <c r="AV1064" s="372" t="str">
        <f t="shared" ca="1" si="979"/>
        <v/>
      </c>
      <c r="AW1064" s="364" t="e">
        <f t="shared" ca="1" si="980"/>
        <v>#N/A</v>
      </c>
      <c r="AX1064" s="373" t="e">
        <f t="shared" ca="1" si="981"/>
        <v>#N/A</v>
      </c>
      <c r="AY1064" s="98" t="e">
        <f t="shared" si="1005"/>
        <v>#N/A</v>
      </c>
      <c r="AZ1064" s="373" t="e">
        <f t="shared" si="1006"/>
        <v>#N/A</v>
      </c>
      <c r="BA1064" s="365"/>
      <c r="BB1064" s="365"/>
      <c r="BC1064" s="377"/>
      <c r="BD1064" s="365"/>
      <c r="BE1064" s="365"/>
      <c r="BF1064" s="365"/>
      <c r="BG1064" s="365"/>
      <c r="BH1064" s="365"/>
      <c r="BI1064" s="365"/>
      <c r="BJ1064" s="365"/>
      <c r="BK1064" s="365"/>
      <c r="BL1064" s="376"/>
      <c r="BM1064" s="376"/>
      <c r="BN1064" s="260"/>
      <c r="BO1064" s="260"/>
      <c r="BP1064" s="260"/>
      <c r="BQ1064" s="263"/>
      <c r="BR1064" s="263"/>
    </row>
    <row r="1065" spans="1:70" ht="4.5" customHeight="1" thickBot="1" x14ac:dyDescent="0.25">
      <c r="A1065" s="91">
        <f>AK1068</f>
        <v>76</v>
      </c>
      <c r="B1065" s="235"/>
      <c r="C1065" s="235"/>
      <c r="D1065" s="235"/>
      <c r="E1065" s="235"/>
      <c r="F1065" s="235"/>
      <c r="G1065" s="235"/>
      <c r="H1065" s="235"/>
      <c r="I1065" s="235"/>
      <c r="J1065" s="280"/>
      <c r="K1065" s="280"/>
      <c r="L1065" s="280"/>
      <c r="M1065" s="280"/>
      <c r="N1065" s="280"/>
      <c r="O1065" s="280"/>
      <c r="P1065" s="280"/>
      <c r="Q1065" s="280"/>
      <c r="R1065" s="280"/>
      <c r="S1065" s="292"/>
      <c r="T1065" s="292"/>
      <c r="U1065" s="292"/>
      <c r="V1065" s="292"/>
      <c r="W1065" s="292"/>
      <c r="X1065" s="292"/>
      <c r="Y1065" s="292"/>
      <c r="Z1065" s="292"/>
      <c r="AA1065" s="292"/>
      <c r="AB1065" s="292"/>
      <c r="AC1065" s="292"/>
      <c r="AD1065" s="236"/>
      <c r="AE1065" s="237"/>
      <c r="AF1065" s="236"/>
      <c r="AG1065" s="238"/>
      <c r="AH1065" s="536"/>
      <c r="AI1065" s="537"/>
      <c r="AJ1065" s="537"/>
      <c r="AK1065" s="537"/>
      <c r="AL1065" s="383"/>
      <c r="AM1065" s="384"/>
      <c r="AN1065" s="383"/>
      <c r="AT1065" s="364" t="e">
        <f t="shared" ref="AT1065:AT1074" si="1008">IF(ISBLANK($B1489),NA(),$B1489)</f>
        <v>#N/A</v>
      </c>
      <c r="AU1065" s="365" t="e">
        <f t="shared" ref="AU1065:AU1074" si="1009">IF(ISBLANK($I1489),NA(),$I1489)</f>
        <v>#N/A</v>
      </c>
      <c r="AV1065" s="372" t="str">
        <f t="shared" ca="1" si="979"/>
        <v/>
      </c>
      <c r="AW1065" s="364" t="e">
        <f t="shared" ca="1" si="980"/>
        <v>#N/A</v>
      </c>
      <c r="AX1065" s="373" t="e">
        <f t="shared" ca="1" si="981"/>
        <v>#N/A</v>
      </c>
      <c r="AY1065" s="98" t="e">
        <f t="shared" ref="AY1065:AY1074" si="1010">IF(S1489=0,NA(),S1489)</f>
        <v>#N/A</v>
      </c>
      <c r="AZ1065" s="373" t="e">
        <f t="shared" ref="AZ1065:AZ1074" si="1011">IF(V1489=0,NA(),V1489)</f>
        <v>#N/A</v>
      </c>
      <c r="BC1065" s="377"/>
    </row>
    <row r="1066" spans="1:70" ht="26.25" customHeight="1" x14ac:dyDescent="0.2">
      <c r="A1066" s="163">
        <f>A1052+1</f>
        <v>76</v>
      </c>
      <c r="B1066" s="523"/>
      <c r="C1066" s="523"/>
      <c r="D1066" s="523"/>
      <c r="E1066" s="524"/>
      <c r="F1066" s="527" t="str">
        <f>IF('FRONT PAGE'!$A$1="www.fly-logics.com","TOTAL PAGE",0)</f>
        <v>TOTAL PAGE</v>
      </c>
      <c r="G1066" s="528"/>
      <c r="H1066" s="529"/>
      <c r="I1066" s="314" t="str">
        <f>IF('FRONT PAGE'!$A$1="www.fly-logics.com",IF(SUM(I1055:I1065)=0," ",SUM(I1055:I1065)),0)</f>
        <v xml:space="preserve"> </v>
      </c>
      <c r="J1066" s="315" t="str">
        <f>IF('FRONT PAGE'!$A$1="www.fly-logics.com",IF(SUM(J1055:J1065)=0," ",SUM(J1055:J1065)),0)</f>
        <v xml:space="preserve"> </v>
      </c>
      <c r="K1066" s="316" t="str">
        <f>IF('FRONT PAGE'!$A$1="www.fly-logics.com",IF(SUM(K1055:K1065)=0," ",SUM(K1055:K1065)),0)</f>
        <v xml:space="preserve"> </v>
      </c>
      <c r="L1066" s="317" t="str">
        <f>IF('FRONT PAGE'!$A$1="www.fly-logics.com",IF(SUM(L1055:L1065)=0," ",SUM(L1055:L1065)),0)</f>
        <v xml:space="preserve"> </v>
      </c>
      <c r="M1066" s="316" t="str">
        <f>IF('FRONT PAGE'!$A$1="www.fly-logics.com",IF(SUM(M1055:M1065)=0," ",SUM(M1055:M1065)),0)</f>
        <v xml:space="preserve"> </v>
      </c>
      <c r="N1066" s="317" t="str">
        <f>IF('FRONT PAGE'!$A$1="www.fly-logics.com",IF(SUM(N1055:N1065)=0," ",SUM(N1055:N1065)),0)</f>
        <v xml:space="preserve"> </v>
      </c>
      <c r="O1066" s="316" t="str">
        <f>IF('FRONT PAGE'!$A$1="www.fly-logics.com",IF(SUM(O1055:O1065)=0," ",SUM(O1055:O1065)),0)</f>
        <v xml:space="preserve"> </v>
      </c>
      <c r="P1066" s="317" t="str">
        <f>IF('FRONT PAGE'!$A$1="www.fly-logics.com",IF(SUM(P1055:P1065)=0," ",SUM(P1055:P1065)),0)</f>
        <v xml:space="preserve"> </v>
      </c>
      <c r="Q1066" s="318" t="str">
        <f>IF('FRONT PAGE'!$A$1="www.fly-logics.com",IF(SUM(Q1055:Q1065)=0," ",SUM(Q1055:Q1065)),0)</f>
        <v xml:space="preserve"> </v>
      </c>
      <c r="R1066" s="319"/>
      <c r="S1066" s="315" t="str">
        <f>IF('FRONT PAGE'!$A$1="www.fly-logics.com",IF(SUM(S1055:S1065)=0," ",SUM(S1055:S1065)),0)</f>
        <v xml:space="preserve"> </v>
      </c>
      <c r="T1066" s="316" t="str">
        <f>IF('FRONT PAGE'!$A$1="www.fly-logics.com",IF(SUM(T1055:T1065)=0," ",SUM(T1055:T1065)),0)</f>
        <v xml:space="preserve"> </v>
      </c>
      <c r="U1066" s="316" t="str">
        <f>IF('FRONT PAGE'!$A$1="www.fly-logics.com",IF(SUM(U1055:U1065)=0," ",SUM(U1055:U1065)),0)</f>
        <v xml:space="preserve"> </v>
      </c>
      <c r="V1066" s="318" t="str">
        <f>IF('FRONT PAGE'!$A$1="www.fly-logics.com",IF(SUM(V1055:V1065)=0," ",SUM(V1055:V1065)),0)</f>
        <v xml:space="preserve"> </v>
      </c>
      <c r="W1066" s="315" t="str">
        <f>IF('FRONT PAGE'!$A$1="www.fly-logics.com",IF(SUM(W1055:W1065)=0," ",SUM(W1055:W1065)),0)</f>
        <v xml:space="preserve"> </v>
      </c>
      <c r="X1066" s="316" t="str">
        <f>IF('FRONT PAGE'!$A$1="www.fly-logics.com",IF(SUM(X1055:X1065)=0," ",SUM(X1055:X1065)),0)</f>
        <v xml:space="preserve"> </v>
      </c>
      <c r="Y1066" s="317" t="str">
        <f>IF('FRONT PAGE'!$A$1="www.fly-logics.com",IF(SUM(Y1055:Y1065)=0," ",SUM(Y1055:Y1065)),0)</f>
        <v xml:space="preserve"> </v>
      </c>
      <c r="Z1066" s="316" t="str">
        <f>IF('FRONT PAGE'!$A$1="www.fly-logics.com",IF(SUM(Z1055:Z1065)=0," ",SUM(Z1055:Z1065)),0)</f>
        <v xml:space="preserve"> </v>
      </c>
      <c r="AA1066" s="317" t="str">
        <f>IF('FRONT PAGE'!$A$1="www.fly-logics.com",IF(SUM(AA1055:AA1065)=0," ",SUM(AA1055:AA1065)),0)</f>
        <v xml:space="preserve"> </v>
      </c>
      <c r="AB1066" s="318" t="str">
        <f>IF('FRONT PAGE'!$A$1="www.fly-logics.com",IF(SUM(AB1055:AB1065)=0," ",SUM(AB1055:AB1065)),0)</f>
        <v xml:space="preserve"> </v>
      </c>
      <c r="AC1066" s="329" t="str">
        <f>IF('FRONT PAGE'!$A$1="www.fly-logics.com",IF(SUM(AC1055:AC1065)=0," ",SUM(AC1055:AC1065)),0)</f>
        <v xml:space="preserve"> </v>
      </c>
      <c r="AD1066" s="321" t="str">
        <f>IF('FRONT PAGE'!$A$1="www.fly-logics.com",IF(SUM(AD1055:AD1065)=0," ",SUM(AD1055:AD1065)),0)</f>
        <v xml:space="preserve"> </v>
      </c>
      <c r="AE1066" s="321" t="str">
        <f>IF('FRONT PAGE'!$A$1="www.fly-logics.com",IF(SUM(AE1055:AE1065)=0," ",SUM(AE1055:AE1065)),0)</f>
        <v xml:space="preserve"> </v>
      </c>
      <c r="AF1066" s="322" t="str">
        <f>IF('FRONT PAGE'!$A$1="www.fly-logics.com",IF(SUM(AF1055:AF1065)=0," ",SUM(AF1055:AF1065)),0)</f>
        <v xml:space="preserve"> </v>
      </c>
      <c r="AG1066" s="323" t="str">
        <f>IF('FRONT PAGE'!$A$1="www.fly-logics.com",IF(SUM(AG1055:AG1065)=0," ",SUM(AG1055:AG1065)),0)</f>
        <v xml:space="preserve"> </v>
      </c>
      <c r="AH1066" s="520" t="str">
        <f>IF('FRONT PAGE'!$A$1="www.fly-logics.com","I certify that all the data in this
logbook are accurate",0)</f>
        <v>I certify that all the data in this
logbook are accurate</v>
      </c>
      <c r="AI1066" s="521"/>
      <c r="AJ1066" s="521"/>
      <c r="AK1066" s="522"/>
      <c r="AL1066" s="385"/>
      <c r="AM1066" s="386"/>
      <c r="AN1066" s="385"/>
      <c r="AT1066" s="364" t="e">
        <f t="shared" si="1008"/>
        <v>#N/A</v>
      </c>
      <c r="AU1066" s="365" t="e">
        <f t="shared" si="1009"/>
        <v>#N/A</v>
      </c>
      <c r="AV1066" s="372" t="str">
        <f t="shared" ca="1" si="979"/>
        <v/>
      </c>
      <c r="AW1066" s="364" t="e">
        <f t="shared" ca="1" si="980"/>
        <v>#N/A</v>
      </c>
      <c r="AX1066" s="373" t="e">
        <f t="shared" ca="1" si="981"/>
        <v>#N/A</v>
      </c>
      <c r="AY1066" s="98" t="e">
        <f t="shared" si="1010"/>
        <v>#N/A</v>
      </c>
      <c r="AZ1066" s="373" t="e">
        <f t="shared" si="1011"/>
        <v>#N/A</v>
      </c>
      <c r="BA1066" s="363"/>
      <c r="BC1066" s="377"/>
    </row>
    <row r="1067" spans="1:70" ht="26.25" customHeight="1" x14ac:dyDescent="0.2">
      <c r="A1067" s="505">
        <f>AL1051</f>
        <v>0</v>
      </c>
      <c r="B1067" s="525"/>
      <c r="C1067" s="525"/>
      <c r="D1067" s="525"/>
      <c r="E1067" s="526"/>
      <c r="F1067" s="530" t="str">
        <f>IF('FRONT PAGE'!$A$1="www.fly-logics.com","TOTAL PREVIOUS LOGBOOK",0)</f>
        <v>TOTAL PREVIOUS LOGBOOK</v>
      </c>
      <c r="G1067" s="531"/>
      <c r="H1067" s="532"/>
      <c r="I1067" s="333">
        <f>I1054</f>
        <v>33.75</v>
      </c>
      <c r="J1067" s="334">
        <f t="shared" ref="J1067:Q1067" si="1012">J1054</f>
        <v>33.75</v>
      </c>
      <c r="K1067" s="335" t="str">
        <f t="shared" si="1012"/>
        <v xml:space="preserve"> </v>
      </c>
      <c r="L1067" s="336" t="str">
        <f t="shared" si="1012"/>
        <v xml:space="preserve"> </v>
      </c>
      <c r="M1067" s="335" t="str">
        <f t="shared" si="1012"/>
        <v xml:space="preserve"> </v>
      </c>
      <c r="N1067" s="336" t="str">
        <f t="shared" si="1012"/>
        <v xml:space="preserve"> </v>
      </c>
      <c r="O1067" s="335" t="str">
        <f t="shared" si="1012"/>
        <v xml:space="preserve"> </v>
      </c>
      <c r="P1067" s="336" t="str">
        <f t="shared" si="1012"/>
        <v xml:space="preserve"> </v>
      </c>
      <c r="Q1067" s="337" t="str">
        <f t="shared" si="1012"/>
        <v xml:space="preserve"> </v>
      </c>
      <c r="R1067" s="288">
        <v>10</v>
      </c>
      <c r="S1067" s="331" t="str">
        <f>S1054</f>
        <v xml:space="preserve"> </v>
      </c>
      <c r="T1067" s="239">
        <f t="shared" ref="T1067:AG1067" si="1013">T1054</f>
        <v>13.75</v>
      </c>
      <c r="U1067" s="239">
        <f t="shared" si="1013"/>
        <v>20</v>
      </c>
      <c r="V1067" s="240">
        <f t="shared" si="1013"/>
        <v>5</v>
      </c>
      <c r="W1067" s="241" t="str">
        <f t="shared" si="1013"/>
        <v xml:space="preserve"> </v>
      </c>
      <c r="X1067" s="239" t="str">
        <f t="shared" si="1013"/>
        <v xml:space="preserve"> </v>
      </c>
      <c r="Y1067" s="242">
        <f t="shared" si="1013"/>
        <v>5</v>
      </c>
      <c r="Z1067" s="239" t="str">
        <f t="shared" si="1013"/>
        <v xml:space="preserve"> </v>
      </c>
      <c r="AA1067" s="242">
        <f t="shared" si="1013"/>
        <v>3.75</v>
      </c>
      <c r="AB1067" s="240" t="str">
        <f t="shared" si="1013"/>
        <v xml:space="preserve"> </v>
      </c>
      <c r="AC1067" s="243">
        <f t="shared" si="1013"/>
        <v>14</v>
      </c>
      <c r="AD1067" s="244" t="str">
        <f t="shared" si="1013"/>
        <v xml:space="preserve"> </v>
      </c>
      <c r="AE1067" s="244">
        <f t="shared" si="1013"/>
        <v>14</v>
      </c>
      <c r="AF1067" s="245" t="str">
        <f t="shared" si="1013"/>
        <v xml:space="preserve"> </v>
      </c>
      <c r="AG1067" s="332">
        <f t="shared" si="1013"/>
        <v>17</v>
      </c>
      <c r="AH1067" s="507"/>
      <c r="AI1067" s="508"/>
      <c r="AJ1067" s="508"/>
      <c r="AK1067" s="509"/>
      <c r="AL1067" s="385"/>
      <c r="AM1067" s="386"/>
      <c r="AN1067" s="385"/>
      <c r="AT1067" s="364" t="e">
        <f t="shared" si="1008"/>
        <v>#N/A</v>
      </c>
      <c r="AU1067" s="365" t="e">
        <f t="shared" si="1009"/>
        <v>#N/A</v>
      </c>
      <c r="AV1067" s="372" t="str">
        <f t="shared" ca="1" si="979"/>
        <v/>
      </c>
      <c r="AW1067" s="364" t="e">
        <f t="shared" ca="1" si="980"/>
        <v>#N/A</v>
      </c>
      <c r="AX1067" s="373" t="e">
        <f t="shared" ca="1" si="981"/>
        <v>#N/A</v>
      </c>
      <c r="AY1067" s="98" t="e">
        <f t="shared" si="1010"/>
        <v>#N/A</v>
      </c>
      <c r="AZ1067" s="373" t="e">
        <f t="shared" si="1011"/>
        <v>#N/A</v>
      </c>
      <c r="BA1067" s="363"/>
      <c r="BC1067" s="377"/>
    </row>
    <row r="1068" spans="1:70" ht="26.25" customHeight="1" thickBot="1" x14ac:dyDescent="0.25">
      <c r="A1068" s="506"/>
      <c r="B1068" s="512" t="str">
        <f>IF('FRONT PAGE'!$A$1="www.fly-logics.com","Authority certifying flight hours 
STAMP &amp; SIGNATURE",0)</f>
        <v>Authority certifying flight hours 
STAMP &amp; SIGNATURE</v>
      </c>
      <c r="C1068" s="512"/>
      <c r="D1068" s="512"/>
      <c r="E1068" s="513"/>
      <c r="F1068" s="533" t="str">
        <f>IF('FRONT PAGE'!$A$1="www.fly-logics.com","TOTAL TO DATE",0)</f>
        <v>TOTAL TO DATE</v>
      </c>
      <c r="G1068" s="534"/>
      <c r="H1068" s="535"/>
      <c r="I1068" s="32">
        <f t="shared" ref="I1068:Q1068" si="1014">IF(SUM(I1066:I1067)=0," ",SUM(I1066:I1067))</f>
        <v>33.75</v>
      </c>
      <c r="J1068" s="27">
        <f t="shared" si="1014"/>
        <v>33.75</v>
      </c>
      <c r="K1068" s="24" t="str">
        <f t="shared" si="1014"/>
        <v xml:space="preserve"> </v>
      </c>
      <c r="L1068" s="25" t="str">
        <f t="shared" si="1014"/>
        <v xml:space="preserve"> </v>
      </c>
      <c r="M1068" s="24" t="str">
        <f t="shared" si="1014"/>
        <v xml:space="preserve"> </v>
      </c>
      <c r="N1068" s="25" t="str">
        <f t="shared" si="1014"/>
        <v xml:space="preserve"> </v>
      </c>
      <c r="O1068" s="24" t="str">
        <f t="shared" si="1014"/>
        <v xml:space="preserve"> </v>
      </c>
      <c r="P1068" s="25" t="str">
        <f t="shared" si="1014"/>
        <v xml:space="preserve"> </v>
      </c>
      <c r="Q1068" s="26" t="str">
        <f t="shared" si="1014"/>
        <v xml:space="preserve"> </v>
      </c>
      <c r="R1068" s="289"/>
      <c r="S1068" s="27" t="str">
        <f t="shared" ref="S1068:AG1068" si="1015">IF(SUM(S1066:S1067)=0," ",SUM(S1066:S1067))</f>
        <v xml:space="preserve"> </v>
      </c>
      <c r="T1068" s="24">
        <f t="shared" si="1015"/>
        <v>13.75</v>
      </c>
      <c r="U1068" s="24">
        <f t="shared" si="1015"/>
        <v>20</v>
      </c>
      <c r="V1068" s="26">
        <f t="shared" si="1015"/>
        <v>5</v>
      </c>
      <c r="W1068" s="27" t="str">
        <f t="shared" si="1015"/>
        <v xml:space="preserve"> </v>
      </c>
      <c r="X1068" s="24" t="str">
        <f t="shared" si="1015"/>
        <v xml:space="preserve"> </v>
      </c>
      <c r="Y1068" s="25">
        <f t="shared" si="1015"/>
        <v>5</v>
      </c>
      <c r="Z1068" s="24" t="str">
        <f t="shared" si="1015"/>
        <v xml:space="preserve"> </v>
      </c>
      <c r="AA1068" s="25">
        <f t="shared" si="1015"/>
        <v>3.75</v>
      </c>
      <c r="AB1068" s="26" t="str">
        <f t="shared" si="1015"/>
        <v xml:space="preserve"> </v>
      </c>
      <c r="AC1068" s="30">
        <f t="shared" si="1015"/>
        <v>14</v>
      </c>
      <c r="AD1068" s="28" t="str">
        <f t="shared" si="1015"/>
        <v xml:space="preserve"> </v>
      </c>
      <c r="AE1068" s="28">
        <f t="shared" si="1015"/>
        <v>14</v>
      </c>
      <c r="AF1068" s="31" t="str">
        <f t="shared" si="1015"/>
        <v xml:space="preserve"> </v>
      </c>
      <c r="AG1068" s="33">
        <f t="shared" si="1015"/>
        <v>17</v>
      </c>
      <c r="AH1068" s="514" t="str">
        <f>IF('FRONT PAGE'!$A$1="www.fly-logics.com","_____________________________
PILOT SIGNATURE",0)</f>
        <v>_____________________________
PILOT SIGNATURE</v>
      </c>
      <c r="AI1068" s="515"/>
      <c r="AJ1068" s="515"/>
      <c r="AK1068" s="330">
        <f>A1066</f>
        <v>76</v>
      </c>
      <c r="AL1068" s="387"/>
      <c r="AM1068" s="388"/>
      <c r="AN1068" s="387"/>
      <c r="AT1068" s="364" t="e">
        <f t="shared" si="1008"/>
        <v>#N/A</v>
      </c>
      <c r="AU1068" s="365" t="e">
        <f t="shared" si="1009"/>
        <v>#N/A</v>
      </c>
      <c r="AV1068" s="372" t="str">
        <f t="shared" ca="1" si="979"/>
        <v/>
      </c>
      <c r="AW1068" s="364" t="e">
        <f t="shared" ca="1" si="980"/>
        <v>#N/A</v>
      </c>
      <c r="AX1068" s="373" t="e">
        <f t="shared" ca="1" si="981"/>
        <v>#N/A</v>
      </c>
      <c r="AY1068" s="98" t="e">
        <f t="shared" si="1010"/>
        <v>#N/A</v>
      </c>
      <c r="AZ1068" s="373" t="e">
        <f t="shared" si="1011"/>
        <v>#N/A</v>
      </c>
      <c r="BA1068" s="363"/>
      <c r="BC1068" s="377"/>
    </row>
    <row r="1069" spans="1:70" s="50" customFormat="1" ht="27.75" customHeight="1" x14ac:dyDescent="0.2">
      <c r="A1069" s="29">
        <f>A1064+1</f>
        <v>761</v>
      </c>
      <c r="B1069" s="39"/>
      <c r="C1069" s="40"/>
      <c r="D1069" s="41"/>
      <c r="E1069" s="42"/>
      <c r="F1069" s="43"/>
      <c r="G1069" s="44"/>
      <c r="H1069" s="45"/>
      <c r="I1069" s="281"/>
      <c r="J1069" s="277"/>
      <c r="K1069" s="278"/>
      <c r="L1069" s="279"/>
      <c r="M1069" s="278"/>
      <c r="N1069" s="279"/>
      <c r="O1069" s="278"/>
      <c r="P1069" s="279"/>
      <c r="Q1069" s="150"/>
      <c r="R1069" s="285"/>
      <c r="S1069" s="46"/>
      <c r="T1069" s="47"/>
      <c r="U1069" s="47"/>
      <c r="V1069" s="48"/>
      <c r="W1069" s="293"/>
      <c r="X1069" s="278"/>
      <c r="Y1069" s="279"/>
      <c r="Z1069" s="278"/>
      <c r="AA1069" s="279"/>
      <c r="AB1069" s="150"/>
      <c r="AC1069" s="282"/>
      <c r="AD1069" s="283"/>
      <c r="AE1069" s="283"/>
      <c r="AF1069" s="284"/>
      <c r="AG1069" s="49"/>
      <c r="AH1069" s="48"/>
      <c r="AI1069" s="516"/>
      <c r="AJ1069" s="516"/>
      <c r="AK1069" s="517"/>
      <c r="AL1069" s="100"/>
      <c r="AM1069" s="382" t="str">
        <f t="shared" ref="AM1069:AM1078" si="1016">IF(B1069=0," ",TEXT(B1069,"MMM"))</f>
        <v xml:space="preserve"> </v>
      </c>
      <c r="AN1069" s="95" t="str">
        <f t="shared" ref="AN1069:AN1078" si="1017">IF(B1069=0," ",YEAR(B1069))</f>
        <v xml:space="preserve"> </v>
      </c>
      <c r="AO1069" s="365"/>
      <c r="AP1069" s="365"/>
      <c r="AQ1069" s="256"/>
      <c r="AR1069" s="365"/>
      <c r="AS1069" s="365"/>
      <c r="AT1069" s="364" t="e">
        <f t="shared" si="1008"/>
        <v>#N/A</v>
      </c>
      <c r="AU1069" s="365" t="e">
        <f t="shared" si="1009"/>
        <v>#N/A</v>
      </c>
      <c r="AV1069" s="372" t="str">
        <f t="shared" ca="1" si="979"/>
        <v/>
      </c>
      <c r="AW1069" s="364" t="e">
        <f t="shared" ca="1" si="980"/>
        <v>#N/A</v>
      </c>
      <c r="AX1069" s="373" t="e">
        <f t="shared" ca="1" si="981"/>
        <v>#N/A</v>
      </c>
      <c r="AY1069" s="98" t="e">
        <f t="shared" si="1010"/>
        <v>#N/A</v>
      </c>
      <c r="AZ1069" s="373" t="e">
        <f t="shared" si="1011"/>
        <v>#N/A</v>
      </c>
      <c r="BA1069" s="363"/>
      <c r="BB1069" s="365"/>
      <c r="BC1069" s="377"/>
      <c r="BD1069" s="365"/>
      <c r="BE1069" s="365"/>
      <c r="BF1069" s="365"/>
      <c r="BG1069" s="365"/>
      <c r="BH1069" s="365"/>
      <c r="BI1069" s="365"/>
      <c r="BJ1069" s="365"/>
      <c r="BK1069" s="365"/>
      <c r="BL1069" s="376"/>
      <c r="BM1069" s="376"/>
      <c r="BN1069" s="260"/>
      <c r="BO1069" s="260"/>
      <c r="BP1069" s="260"/>
      <c r="BQ1069" s="263"/>
      <c r="BR1069" s="263"/>
    </row>
    <row r="1070" spans="1:70" s="50" customFormat="1" ht="27.75" customHeight="1" x14ac:dyDescent="0.2">
      <c r="A1070" s="22">
        <f>A1069+1</f>
        <v>762</v>
      </c>
      <c r="B1070" s="51"/>
      <c r="C1070" s="52"/>
      <c r="D1070" s="53"/>
      <c r="E1070" s="54"/>
      <c r="F1070" s="55"/>
      <c r="G1070" s="56"/>
      <c r="H1070" s="57"/>
      <c r="I1070" s="275"/>
      <c r="J1070" s="58"/>
      <c r="K1070" s="59"/>
      <c r="L1070" s="60"/>
      <c r="M1070" s="59"/>
      <c r="N1070" s="60"/>
      <c r="O1070" s="59"/>
      <c r="P1070" s="60"/>
      <c r="Q1070" s="61"/>
      <c r="R1070" s="286"/>
      <c r="S1070" s="58"/>
      <c r="T1070" s="59"/>
      <c r="U1070" s="59"/>
      <c r="V1070" s="61"/>
      <c r="W1070" s="294"/>
      <c r="X1070" s="59"/>
      <c r="Y1070" s="60"/>
      <c r="Z1070" s="59"/>
      <c r="AA1070" s="60"/>
      <c r="AB1070" s="61"/>
      <c r="AC1070" s="62"/>
      <c r="AD1070" s="63"/>
      <c r="AE1070" s="63"/>
      <c r="AF1070" s="64"/>
      <c r="AG1070" s="65"/>
      <c r="AH1070" s="61"/>
      <c r="AI1070" s="510"/>
      <c r="AJ1070" s="510"/>
      <c r="AK1070" s="511"/>
      <c r="AL1070" s="100"/>
      <c r="AM1070" s="382" t="str">
        <f t="shared" si="1016"/>
        <v xml:space="preserve"> </v>
      </c>
      <c r="AN1070" s="95" t="str">
        <f t="shared" si="1017"/>
        <v xml:space="preserve"> </v>
      </c>
      <c r="AO1070" s="365"/>
      <c r="AP1070" s="365"/>
      <c r="AQ1070" s="256"/>
      <c r="AR1070" s="365"/>
      <c r="AS1070" s="365"/>
      <c r="AT1070" s="364" t="e">
        <f t="shared" si="1008"/>
        <v>#N/A</v>
      </c>
      <c r="AU1070" s="365" t="e">
        <f t="shared" si="1009"/>
        <v>#N/A</v>
      </c>
      <c r="AV1070" s="372" t="str">
        <f t="shared" ca="1" si="979"/>
        <v/>
      </c>
      <c r="AW1070" s="364" t="e">
        <f t="shared" ca="1" si="980"/>
        <v>#N/A</v>
      </c>
      <c r="AX1070" s="373" t="e">
        <f t="shared" ca="1" si="981"/>
        <v>#N/A</v>
      </c>
      <c r="AY1070" s="98" t="e">
        <f t="shared" si="1010"/>
        <v>#N/A</v>
      </c>
      <c r="AZ1070" s="373" t="e">
        <f t="shared" si="1011"/>
        <v>#N/A</v>
      </c>
      <c r="BA1070" s="363"/>
      <c r="BB1070" s="365"/>
      <c r="BC1070" s="377"/>
      <c r="BD1070" s="365"/>
      <c r="BE1070" s="365"/>
      <c r="BF1070" s="365"/>
      <c r="BG1070" s="365"/>
      <c r="BH1070" s="365"/>
      <c r="BI1070" s="365"/>
      <c r="BJ1070" s="365"/>
      <c r="BK1070" s="365"/>
      <c r="BL1070" s="376"/>
      <c r="BM1070" s="376"/>
      <c r="BN1070" s="260"/>
      <c r="BO1070" s="260"/>
      <c r="BP1070" s="260"/>
      <c r="BQ1070" s="263"/>
      <c r="BR1070" s="263"/>
    </row>
    <row r="1071" spans="1:70" s="50" customFormat="1" ht="27.75" customHeight="1" x14ac:dyDescent="0.2">
      <c r="A1071" s="22">
        <f t="shared" ref="A1071:A1078" si="1018">A1070+1</f>
        <v>763</v>
      </c>
      <c r="B1071" s="51"/>
      <c r="C1071" s="52"/>
      <c r="D1071" s="53"/>
      <c r="E1071" s="54"/>
      <c r="F1071" s="55"/>
      <c r="G1071" s="56"/>
      <c r="H1071" s="57"/>
      <c r="I1071" s="275"/>
      <c r="J1071" s="58"/>
      <c r="K1071" s="59"/>
      <c r="L1071" s="60"/>
      <c r="M1071" s="59"/>
      <c r="N1071" s="60"/>
      <c r="O1071" s="59"/>
      <c r="P1071" s="60"/>
      <c r="Q1071" s="61"/>
      <c r="R1071" s="286"/>
      <c r="S1071" s="58"/>
      <c r="T1071" s="59"/>
      <c r="U1071" s="59"/>
      <c r="V1071" s="61"/>
      <c r="W1071" s="294"/>
      <c r="X1071" s="59"/>
      <c r="Y1071" s="60"/>
      <c r="Z1071" s="59"/>
      <c r="AA1071" s="60"/>
      <c r="AB1071" s="61"/>
      <c r="AC1071" s="62"/>
      <c r="AD1071" s="63"/>
      <c r="AE1071" s="63"/>
      <c r="AF1071" s="64"/>
      <c r="AG1071" s="65"/>
      <c r="AH1071" s="61"/>
      <c r="AI1071" s="510"/>
      <c r="AJ1071" s="510"/>
      <c r="AK1071" s="511"/>
      <c r="AL1071" s="100"/>
      <c r="AM1071" s="382" t="str">
        <f t="shared" si="1016"/>
        <v xml:space="preserve"> </v>
      </c>
      <c r="AN1071" s="95" t="str">
        <f t="shared" si="1017"/>
        <v xml:space="preserve"> </v>
      </c>
      <c r="AO1071" s="365"/>
      <c r="AP1071" s="365"/>
      <c r="AQ1071" s="256"/>
      <c r="AR1071" s="365"/>
      <c r="AS1071" s="365"/>
      <c r="AT1071" s="364" t="e">
        <f t="shared" si="1008"/>
        <v>#N/A</v>
      </c>
      <c r="AU1071" s="365" t="e">
        <f t="shared" si="1009"/>
        <v>#N/A</v>
      </c>
      <c r="AV1071" s="372" t="str">
        <f t="shared" ca="1" si="979"/>
        <v/>
      </c>
      <c r="AW1071" s="364" t="e">
        <f t="shared" ca="1" si="980"/>
        <v>#N/A</v>
      </c>
      <c r="AX1071" s="373" t="e">
        <f t="shared" ca="1" si="981"/>
        <v>#N/A</v>
      </c>
      <c r="AY1071" s="98" t="e">
        <f t="shared" si="1010"/>
        <v>#N/A</v>
      </c>
      <c r="AZ1071" s="373" t="e">
        <f t="shared" si="1011"/>
        <v>#N/A</v>
      </c>
      <c r="BA1071" s="363"/>
      <c r="BB1071" s="365"/>
      <c r="BC1071" s="377"/>
      <c r="BD1071" s="365"/>
      <c r="BE1071" s="365"/>
      <c r="BF1071" s="365"/>
      <c r="BG1071" s="365"/>
      <c r="BH1071" s="365"/>
      <c r="BI1071" s="365"/>
      <c r="BJ1071" s="365"/>
      <c r="BK1071" s="365"/>
      <c r="BL1071" s="376"/>
      <c r="BM1071" s="376"/>
      <c r="BN1071" s="260"/>
      <c r="BO1071" s="260"/>
      <c r="BP1071" s="260"/>
      <c r="BQ1071" s="263"/>
      <c r="BR1071" s="263"/>
    </row>
    <row r="1072" spans="1:70" s="50" customFormat="1" ht="27.75" customHeight="1" x14ac:dyDescent="0.2">
      <c r="A1072" s="22">
        <f t="shared" si="1018"/>
        <v>764</v>
      </c>
      <c r="B1072" s="51"/>
      <c r="C1072" s="52"/>
      <c r="D1072" s="53"/>
      <c r="E1072" s="54"/>
      <c r="F1072" s="55"/>
      <c r="G1072" s="56"/>
      <c r="H1072" s="57"/>
      <c r="I1072" s="275"/>
      <c r="J1072" s="58"/>
      <c r="K1072" s="59"/>
      <c r="L1072" s="60"/>
      <c r="M1072" s="59"/>
      <c r="N1072" s="60"/>
      <c r="O1072" s="59"/>
      <c r="P1072" s="60"/>
      <c r="Q1072" s="61"/>
      <c r="R1072" s="286"/>
      <c r="S1072" s="58"/>
      <c r="T1072" s="59"/>
      <c r="U1072" s="59"/>
      <c r="V1072" s="61"/>
      <c r="W1072" s="294"/>
      <c r="X1072" s="59"/>
      <c r="Y1072" s="60"/>
      <c r="Z1072" s="59"/>
      <c r="AA1072" s="60"/>
      <c r="AB1072" s="61"/>
      <c r="AC1072" s="62"/>
      <c r="AD1072" s="63"/>
      <c r="AE1072" s="63"/>
      <c r="AF1072" s="64"/>
      <c r="AG1072" s="65"/>
      <c r="AH1072" s="61"/>
      <c r="AI1072" s="510"/>
      <c r="AJ1072" s="510"/>
      <c r="AK1072" s="511"/>
      <c r="AL1072" s="100"/>
      <c r="AM1072" s="382" t="str">
        <f t="shared" si="1016"/>
        <v xml:space="preserve"> </v>
      </c>
      <c r="AN1072" s="95" t="str">
        <f t="shared" si="1017"/>
        <v xml:space="preserve"> </v>
      </c>
      <c r="AO1072" s="365"/>
      <c r="AP1072" s="365"/>
      <c r="AQ1072" s="256"/>
      <c r="AR1072" s="365"/>
      <c r="AS1072" s="365"/>
      <c r="AT1072" s="364" t="e">
        <f t="shared" si="1008"/>
        <v>#N/A</v>
      </c>
      <c r="AU1072" s="365" t="e">
        <f t="shared" si="1009"/>
        <v>#N/A</v>
      </c>
      <c r="AV1072" s="372" t="str">
        <f t="shared" ca="1" si="979"/>
        <v/>
      </c>
      <c r="AW1072" s="364" t="e">
        <f t="shared" ca="1" si="980"/>
        <v>#N/A</v>
      </c>
      <c r="AX1072" s="373" t="e">
        <f t="shared" ca="1" si="981"/>
        <v>#N/A</v>
      </c>
      <c r="AY1072" s="98" t="e">
        <f t="shared" si="1010"/>
        <v>#N/A</v>
      </c>
      <c r="AZ1072" s="373" t="e">
        <f t="shared" si="1011"/>
        <v>#N/A</v>
      </c>
      <c r="BA1072" s="363"/>
      <c r="BB1072" s="365"/>
      <c r="BC1072" s="377"/>
      <c r="BD1072" s="365"/>
      <c r="BE1072" s="365"/>
      <c r="BF1072" s="365"/>
      <c r="BG1072" s="365"/>
      <c r="BH1072" s="365"/>
      <c r="BI1072" s="365"/>
      <c r="BJ1072" s="365"/>
      <c r="BK1072" s="365"/>
      <c r="BL1072" s="376"/>
      <c r="BM1072" s="376"/>
      <c r="BN1072" s="260"/>
      <c r="BO1072" s="260"/>
      <c r="BP1072" s="260"/>
      <c r="BQ1072" s="263"/>
      <c r="BR1072" s="263"/>
    </row>
    <row r="1073" spans="1:70" s="50" customFormat="1" ht="27.75" customHeight="1" x14ac:dyDescent="0.2">
      <c r="A1073" s="22">
        <f t="shared" si="1018"/>
        <v>765</v>
      </c>
      <c r="B1073" s="51"/>
      <c r="C1073" s="52"/>
      <c r="D1073" s="53"/>
      <c r="E1073" s="54"/>
      <c r="F1073" s="55"/>
      <c r="G1073" s="56"/>
      <c r="H1073" s="57"/>
      <c r="I1073" s="275"/>
      <c r="J1073" s="58"/>
      <c r="K1073" s="59"/>
      <c r="L1073" s="60"/>
      <c r="M1073" s="59"/>
      <c r="N1073" s="60"/>
      <c r="O1073" s="59"/>
      <c r="P1073" s="60"/>
      <c r="Q1073" s="61"/>
      <c r="R1073" s="286"/>
      <c r="S1073" s="58"/>
      <c r="T1073" s="59"/>
      <c r="U1073" s="59"/>
      <c r="V1073" s="61"/>
      <c r="W1073" s="294"/>
      <c r="X1073" s="59"/>
      <c r="Y1073" s="60"/>
      <c r="Z1073" s="59"/>
      <c r="AA1073" s="60"/>
      <c r="AB1073" s="61"/>
      <c r="AC1073" s="62"/>
      <c r="AD1073" s="63"/>
      <c r="AE1073" s="63"/>
      <c r="AF1073" s="64"/>
      <c r="AG1073" s="65"/>
      <c r="AH1073" s="61"/>
      <c r="AI1073" s="510"/>
      <c r="AJ1073" s="510"/>
      <c r="AK1073" s="511"/>
      <c r="AL1073" s="100"/>
      <c r="AM1073" s="382" t="str">
        <f t="shared" si="1016"/>
        <v xml:space="preserve"> </v>
      </c>
      <c r="AN1073" s="95" t="str">
        <f t="shared" si="1017"/>
        <v xml:space="preserve"> </v>
      </c>
      <c r="AO1073" s="365"/>
      <c r="AP1073" s="365"/>
      <c r="AQ1073" s="256"/>
      <c r="AR1073" s="365"/>
      <c r="AS1073" s="365"/>
      <c r="AT1073" s="364" t="e">
        <f t="shared" si="1008"/>
        <v>#N/A</v>
      </c>
      <c r="AU1073" s="365" t="e">
        <f t="shared" si="1009"/>
        <v>#N/A</v>
      </c>
      <c r="AV1073" s="372" t="str">
        <f t="shared" ca="1" si="979"/>
        <v/>
      </c>
      <c r="AW1073" s="364" t="e">
        <f t="shared" ca="1" si="980"/>
        <v>#N/A</v>
      </c>
      <c r="AX1073" s="373" t="e">
        <f t="shared" ca="1" si="981"/>
        <v>#N/A</v>
      </c>
      <c r="AY1073" s="98" t="e">
        <f t="shared" si="1010"/>
        <v>#N/A</v>
      </c>
      <c r="AZ1073" s="373" t="e">
        <f t="shared" si="1011"/>
        <v>#N/A</v>
      </c>
      <c r="BA1073" s="363"/>
      <c r="BB1073" s="365"/>
      <c r="BC1073" s="377"/>
      <c r="BD1073" s="365"/>
      <c r="BE1073" s="365"/>
      <c r="BF1073" s="365"/>
      <c r="BG1073" s="365"/>
      <c r="BH1073" s="365"/>
      <c r="BI1073" s="365"/>
      <c r="BJ1073" s="365"/>
      <c r="BK1073" s="365"/>
      <c r="BL1073" s="376"/>
      <c r="BM1073" s="376"/>
      <c r="BN1073" s="260"/>
      <c r="BO1073" s="260"/>
      <c r="BP1073" s="260"/>
      <c r="BQ1073" s="263"/>
      <c r="BR1073" s="263"/>
    </row>
    <row r="1074" spans="1:70" s="50" customFormat="1" ht="27.75" customHeight="1" x14ac:dyDescent="0.2">
      <c r="A1074" s="22">
        <f t="shared" si="1018"/>
        <v>766</v>
      </c>
      <c r="B1074" s="51"/>
      <c r="C1074" s="52"/>
      <c r="D1074" s="53"/>
      <c r="E1074" s="54"/>
      <c r="F1074" s="55"/>
      <c r="G1074" s="56"/>
      <c r="H1074" s="57"/>
      <c r="I1074" s="275"/>
      <c r="J1074" s="58"/>
      <c r="K1074" s="59"/>
      <c r="L1074" s="60"/>
      <c r="M1074" s="59"/>
      <c r="N1074" s="60"/>
      <c r="O1074" s="59"/>
      <c r="P1074" s="60"/>
      <c r="Q1074" s="61"/>
      <c r="R1074" s="286"/>
      <c r="S1074" s="58"/>
      <c r="T1074" s="59"/>
      <c r="U1074" s="59"/>
      <c r="V1074" s="61"/>
      <c r="W1074" s="294"/>
      <c r="X1074" s="59"/>
      <c r="Y1074" s="60"/>
      <c r="Z1074" s="59"/>
      <c r="AA1074" s="60"/>
      <c r="AB1074" s="61"/>
      <c r="AC1074" s="62"/>
      <c r="AD1074" s="63"/>
      <c r="AE1074" s="63"/>
      <c r="AF1074" s="64"/>
      <c r="AG1074" s="65"/>
      <c r="AH1074" s="61"/>
      <c r="AI1074" s="510"/>
      <c r="AJ1074" s="510"/>
      <c r="AK1074" s="511"/>
      <c r="AL1074" s="100"/>
      <c r="AM1074" s="382" t="str">
        <f t="shared" si="1016"/>
        <v xml:space="preserve"> </v>
      </c>
      <c r="AN1074" s="95" t="str">
        <f t="shared" si="1017"/>
        <v xml:space="preserve"> </v>
      </c>
      <c r="AO1074" s="365"/>
      <c r="AP1074" s="365"/>
      <c r="AQ1074" s="256"/>
      <c r="AR1074" s="365"/>
      <c r="AS1074" s="365"/>
      <c r="AT1074" s="364" t="e">
        <f t="shared" si="1008"/>
        <v>#N/A</v>
      </c>
      <c r="AU1074" s="365" t="e">
        <f t="shared" si="1009"/>
        <v>#N/A</v>
      </c>
      <c r="AV1074" s="372" t="str">
        <f t="shared" ca="1" si="979"/>
        <v/>
      </c>
      <c r="AW1074" s="364" t="e">
        <f t="shared" ca="1" si="980"/>
        <v>#N/A</v>
      </c>
      <c r="AX1074" s="373" t="e">
        <f t="shared" ca="1" si="981"/>
        <v>#N/A</v>
      </c>
      <c r="AY1074" s="98" t="e">
        <f t="shared" si="1010"/>
        <v>#N/A</v>
      </c>
      <c r="AZ1074" s="373" t="e">
        <f t="shared" si="1011"/>
        <v>#N/A</v>
      </c>
      <c r="BA1074" s="363"/>
      <c r="BB1074" s="365"/>
      <c r="BC1074" s="377"/>
      <c r="BD1074" s="365"/>
      <c r="BE1074" s="365"/>
      <c r="BF1074" s="365"/>
      <c r="BG1074" s="365"/>
      <c r="BH1074" s="365"/>
      <c r="BI1074" s="365"/>
      <c r="BJ1074" s="365"/>
      <c r="BK1074" s="365"/>
      <c r="BL1074" s="376"/>
      <c r="BM1074" s="376"/>
      <c r="BN1074" s="260"/>
      <c r="BO1074" s="260"/>
      <c r="BP1074" s="260"/>
      <c r="BQ1074" s="263"/>
      <c r="BR1074" s="263"/>
    </row>
    <row r="1075" spans="1:70" s="50" customFormat="1" ht="27.75" customHeight="1" x14ac:dyDescent="0.2">
      <c r="A1075" s="22">
        <f>A1074+1</f>
        <v>767</v>
      </c>
      <c r="B1075" s="51"/>
      <c r="C1075" s="52"/>
      <c r="D1075" s="53"/>
      <c r="E1075" s="54"/>
      <c r="F1075" s="55"/>
      <c r="G1075" s="56"/>
      <c r="H1075" s="57"/>
      <c r="I1075" s="275"/>
      <c r="J1075" s="58"/>
      <c r="K1075" s="59"/>
      <c r="L1075" s="60"/>
      <c r="M1075" s="59"/>
      <c r="N1075" s="60"/>
      <c r="O1075" s="59"/>
      <c r="P1075" s="60"/>
      <c r="Q1075" s="61"/>
      <c r="R1075" s="286"/>
      <c r="S1075" s="58"/>
      <c r="T1075" s="59"/>
      <c r="U1075" s="59"/>
      <c r="V1075" s="61"/>
      <c r="W1075" s="294"/>
      <c r="X1075" s="59"/>
      <c r="Y1075" s="60"/>
      <c r="Z1075" s="59"/>
      <c r="AA1075" s="60"/>
      <c r="AB1075" s="61"/>
      <c r="AC1075" s="62"/>
      <c r="AD1075" s="63"/>
      <c r="AE1075" s="63"/>
      <c r="AF1075" s="64"/>
      <c r="AG1075" s="65"/>
      <c r="AH1075" s="61"/>
      <c r="AI1075" s="510"/>
      <c r="AJ1075" s="510"/>
      <c r="AK1075" s="511"/>
      <c r="AL1075" s="100"/>
      <c r="AM1075" s="382" t="str">
        <f t="shared" si="1016"/>
        <v xml:space="preserve"> </v>
      </c>
      <c r="AN1075" s="95" t="str">
        <f t="shared" si="1017"/>
        <v xml:space="preserve"> </v>
      </c>
      <c r="AO1075" s="365"/>
      <c r="AP1075" s="365"/>
      <c r="AQ1075" s="256"/>
      <c r="AR1075" s="365"/>
      <c r="AS1075" s="365"/>
      <c r="AT1075" s="364" t="e">
        <f t="shared" ref="AT1075:AT1084" si="1019">IF(ISBLANK($B1503),NA(),$B1503)</f>
        <v>#N/A</v>
      </c>
      <c r="AU1075" s="365" t="e">
        <f t="shared" ref="AU1075:AU1084" si="1020">IF(ISBLANK($I1503),NA(),$I1503)</f>
        <v>#N/A</v>
      </c>
      <c r="AV1075" s="372" t="str">
        <f t="shared" ca="1" si="979"/>
        <v/>
      </c>
      <c r="AW1075" s="364" t="e">
        <f t="shared" ca="1" si="980"/>
        <v>#N/A</v>
      </c>
      <c r="AX1075" s="373" t="e">
        <f t="shared" ca="1" si="981"/>
        <v>#N/A</v>
      </c>
      <c r="AY1075" s="98" t="e">
        <f t="shared" ref="AY1075:AY1084" si="1021">IF(S1503=0,NA(),S1503)</f>
        <v>#N/A</v>
      </c>
      <c r="AZ1075" s="373" t="e">
        <f t="shared" ref="AZ1075:AZ1084" si="1022">IF(V1503=0,NA(),V1503)</f>
        <v>#N/A</v>
      </c>
      <c r="BA1075" s="363"/>
      <c r="BB1075" s="365"/>
      <c r="BC1075" s="377"/>
      <c r="BD1075" s="365"/>
      <c r="BE1075" s="365"/>
      <c r="BF1075" s="365"/>
      <c r="BG1075" s="365"/>
      <c r="BH1075" s="365"/>
      <c r="BI1075" s="365"/>
      <c r="BJ1075" s="365"/>
      <c r="BK1075" s="365"/>
      <c r="BL1075" s="376"/>
      <c r="BM1075" s="376"/>
      <c r="BN1075" s="260"/>
      <c r="BO1075" s="260"/>
      <c r="BP1075" s="260"/>
      <c r="BQ1075" s="263"/>
      <c r="BR1075" s="263"/>
    </row>
    <row r="1076" spans="1:70" s="50" customFormat="1" ht="27.75" customHeight="1" x14ac:dyDescent="0.2">
      <c r="A1076" s="22">
        <f t="shared" si="1018"/>
        <v>768</v>
      </c>
      <c r="B1076" s="51"/>
      <c r="C1076" s="52"/>
      <c r="D1076" s="53"/>
      <c r="E1076" s="54"/>
      <c r="F1076" s="55"/>
      <c r="G1076" s="56"/>
      <c r="H1076" s="57"/>
      <c r="I1076" s="275"/>
      <c r="J1076" s="58"/>
      <c r="K1076" s="59"/>
      <c r="L1076" s="60"/>
      <c r="M1076" s="59"/>
      <c r="N1076" s="60"/>
      <c r="O1076" s="59"/>
      <c r="P1076" s="60"/>
      <c r="Q1076" s="61"/>
      <c r="R1076" s="286"/>
      <c r="S1076" s="58"/>
      <c r="T1076" s="59"/>
      <c r="U1076" s="59"/>
      <c r="V1076" s="61"/>
      <c r="W1076" s="294"/>
      <c r="X1076" s="59"/>
      <c r="Y1076" s="60"/>
      <c r="Z1076" s="59"/>
      <c r="AA1076" s="60"/>
      <c r="AB1076" s="61"/>
      <c r="AC1076" s="62"/>
      <c r="AD1076" s="63"/>
      <c r="AE1076" s="63"/>
      <c r="AF1076" s="64"/>
      <c r="AG1076" s="65"/>
      <c r="AH1076" s="61"/>
      <c r="AI1076" s="510"/>
      <c r="AJ1076" s="510"/>
      <c r="AK1076" s="511"/>
      <c r="AL1076" s="100"/>
      <c r="AM1076" s="382" t="str">
        <f t="shared" si="1016"/>
        <v xml:space="preserve"> </v>
      </c>
      <c r="AN1076" s="95" t="str">
        <f t="shared" si="1017"/>
        <v xml:space="preserve"> </v>
      </c>
      <c r="AO1076" s="365"/>
      <c r="AP1076" s="365"/>
      <c r="AQ1076" s="256"/>
      <c r="AR1076" s="365"/>
      <c r="AS1076" s="365"/>
      <c r="AT1076" s="364" t="e">
        <f t="shared" si="1019"/>
        <v>#N/A</v>
      </c>
      <c r="AU1076" s="365" t="e">
        <f t="shared" si="1020"/>
        <v>#N/A</v>
      </c>
      <c r="AV1076" s="372" t="str">
        <f t="shared" ca="1" si="979"/>
        <v/>
      </c>
      <c r="AW1076" s="364" t="e">
        <f t="shared" ca="1" si="980"/>
        <v>#N/A</v>
      </c>
      <c r="AX1076" s="373" t="e">
        <f t="shared" ca="1" si="981"/>
        <v>#N/A</v>
      </c>
      <c r="AY1076" s="98" t="e">
        <f t="shared" si="1021"/>
        <v>#N/A</v>
      </c>
      <c r="AZ1076" s="373" t="e">
        <f t="shared" si="1022"/>
        <v>#N/A</v>
      </c>
      <c r="BA1076" s="363"/>
      <c r="BB1076" s="365"/>
      <c r="BC1076" s="377"/>
      <c r="BD1076" s="365"/>
      <c r="BE1076" s="365"/>
      <c r="BF1076" s="365"/>
      <c r="BG1076" s="365"/>
      <c r="BH1076" s="365"/>
      <c r="BI1076" s="365"/>
      <c r="BJ1076" s="365"/>
      <c r="BK1076" s="365"/>
      <c r="BL1076" s="376"/>
      <c r="BM1076" s="376"/>
      <c r="BN1076" s="260"/>
      <c r="BO1076" s="260"/>
      <c r="BP1076" s="260"/>
      <c r="BQ1076" s="263"/>
      <c r="BR1076" s="263"/>
    </row>
    <row r="1077" spans="1:70" s="50" customFormat="1" ht="27.75" customHeight="1" x14ac:dyDescent="0.2">
      <c r="A1077" s="22">
        <f t="shared" si="1018"/>
        <v>769</v>
      </c>
      <c r="B1077" s="51"/>
      <c r="C1077" s="52"/>
      <c r="D1077" s="53"/>
      <c r="E1077" s="54"/>
      <c r="F1077" s="55"/>
      <c r="G1077" s="56"/>
      <c r="H1077" s="57"/>
      <c r="I1077" s="275"/>
      <c r="J1077" s="58"/>
      <c r="K1077" s="59"/>
      <c r="L1077" s="60"/>
      <c r="M1077" s="59"/>
      <c r="N1077" s="60"/>
      <c r="O1077" s="59"/>
      <c r="P1077" s="60"/>
      <c r="Q1077" s="61"/>
      <c r="R1077" s="286"/>
      <c r="S1077" s="58"/>
      <c r="T1077" s="59"/>
      <c r="U1077" s="59"/>
      <c r="V1077" s="61"/>
      <c r="W1077" s="294"/>
      <c r="X1077" s="59"/>
      <c r="Y1077" s="60"/>
      <c r="Z1077" s="59"/>
      <c r="AA1077" s="60"/>
      <c r="AB1077" s="61"/>
      <c r="AC1077" s="62"/>
      <c r="AD1077" s="63"/>
      <c r="AE1077" s="63"/>
      <c r="AF1077" s="64"/>
      <c r="AG1077" s="65"/>
      <c r="AH1077" s="61"/>
      <c r="AI1077" s="510"/>
      <c r="AJ1077" s="510"/>
      <c r="AK1077" s="511"/>
      <c r="AL1077" s="100"/>
      <c r="AM1077" s="382" t="str">
        <f t="shared" si="1016"/>
        <v xml:space="preserve"> </v>
      </c>
      <c r="AN1077" s="95" t="str">
        <f t="shared" si="1017"/>
        <v xml:space="preserve"> </v>
      </c>
      <c r="AO1077" s="365"/>
      <c r="AP1077" s="365"/>
      <c r="AQ1077" s="256"/>
      <c r="AR1077" s="365"/>
      <c r="AS1077" s="365"/>
      <c r="AT1077" s="364" t="e">
        <f t="shared" si="1019"/>
        <v>#N/A</v>
      </c>
      <c r="AU1077" s="365" t="e">
        <f t="shared" si="1020"/>
        <v>#N/A</v>
      </c>
      <c r="AV1077" s="372" t="str">
        <f t="shared" ca="1" si="979"/>
        <v/>
      </c>
      <c r="AW1077" s="364" t="e">
        <f t="shared" ca="1" si="980"/>
        <v>#N/A</v>
      </c>
      <c r="AX1077" s="373" t="e">
        <f t="shared" ca="1" si="981"/>
        <v>#N/A</v>
      </c>
      <c r="AY1077" s="98" t="e">
        <f t="shared" si="1021"/>
        <v>#N/A</v>
      </c>
      <c r="AZ1077" s="373" t="e">
        <f t="shared" si="1022"/>
        <v>#N/A</v>
      </c>
      <c r="BA1077" s="365"/>
      <c r="BB1077" s="365"/>
      <c r="BC1077" s="377"/>
      <c r="BD1077" s="365"/>
      <c r="BE1077" s="365"/>
      <c r="BF1077" s="365"/>
      <c r="BG1077" s="365"/>
      <c r="BH1077" s="365"/>
      <c r="BI1077" s="365"/>
      <c r="BJ1077" s="365"/>
      <c r="BK1077" s="365"/>
      <c r="BL1077" s="376"/>
      <c r="BM1077" s="376"/>
      <c r="BN1077" s="260"/>
      <c r="BO1077" s="260"/>
      <c r="BP1077" s="260"/>
      <c r="BQ1077" s="263"/>
      <c r="BR1077" s="263"/>
    </row>
    <row r="1078" spans="1:70" s="50" customFormat="1" ht="27.75" customHeight="1" thickBot="1" x14ac:dyDescent="0.25">
      <c r="A1078" s="23">
        <f t="shared" si="1018"/>
        <v>770</v>
      </c>
      <c r="B1078" s="66"/>
      <c r="C1078" s="67"/>
      <c r="D1078" s="68"/>
      <c r="E1078" s="69"/>
      <c r="F1078" s="70"/>
      <c r="G1078" s="71"/>
      <c r="H1078" s="72"/>
      <c r="I1078" s="276"/>
      <c r="J1078" s="73"/>
      <c r="K1078" s="74"/>
      <c r="L1078" s="75"/>
      <c r="M1078" s="74"/>
      <c r="N1078" s="75"/>
      <c r="O1078" s="74"/>
      <c r="P1078" s="75"/>
      <c r="Q1078" s="76"/>
      <c r="R1078" s="287"/>
      <c r="S1078" s="73"/>
      <c r="T1078" s="74"/>
      <c r="U1078" s="74"/>
      <c r="V1078" s="76"/>
      <c r="W1078" s="295"/>
      <c r="X1078" s="74"/>
      <c r="Y1078" s="75"/>
      <c r="Z1078" s="74"/>
      <c r="AA1078" s="75"/>
      <c r="AB1078" s="76"/>
      <c r="AC1078" s="77"/>
      <c r="AD1078" s="78"/>
      <c r="AE1078" s="78"/>
      <c r="AF1078" s="79"/>
      <c r="AG1078" s="80"/>
      <c r="AH1078" s="76"/>
      <c r="AI1078" s="518"/>
      <c r="AJ1078" s="518"/>
      <c r="AK1078" s="519"/>
      <c r="AL1078" s="100"/>
      <c r="AM1078" s="382" t="str">
        <f t="shared" si="1016"/>
        <v xml:space="preserve"> </v>
      </c>
      <c r="AN1078" s="95" t="str">
        <f t="shared" si="1017"/>
        <v xml:space="preserve"> </v>
      </c>
      <c r="AO1078" s="365"/>
      <c r="AP1078" s="365"/>
      <c r="AQ1078" s="256"/>
      <c r="AR1078" s="365"/>
      <c r="AS1078" s="365"/>
      <c r="AT1078" s="364" t="e">
        <f t="shared" si="1019"/>
        <v>#N/A</v>
      </c>
      <c r="AU1078" s="365" t="e">
        <f t="shared" si="1020"/>
        <v>#N/A</v>
      </c>
      <c r="AV1078" s="372" t="str">
        <f t="shared" ca="1" si="979"/>
        <v/>
      </c>
      <c r="AW1078" s="364" t="e">
        <f t="shared" ca="1" si="980"/>
        <v>#N/A</v>
      </c>
      <c r="AX1078" s="373" t="e">
        <f t="shared" ca="1" si="981"/>
        <v>#N/A</v>
      </c>
      <c r="AY1078" s="98" t="e">
        <f t="shared" si="1021"/>
        <v>#N/A</v>
      </c>
      <c r="AZ1078" s="373" t="e">
        <f t="shared" si="1022"/>
        <v>#N/A</v>
      </c>
      <c r="BA1078" s="365"/>
      <c r="BB1078" s="365"/>
      <c r="BC1078" s="377"/>
      <c r="BD1078" s="365"/>
      <c r="BE1078" s="365"/>
      <c r="BF1078" s="365"/>
      <c r="BG1078" s="365"/>
      <c r="BH1078" s="365"/>
      <c r="BI1078" s="365"/>
      <c r="BJ1078" s="365"/>
      <c r="BK1078" s="365"/>
      <c r="BL1078" s="376"/>
      <c r="BM1078" s="376"/>
      <c r="BN1078" s="260"/>
      <c r="BO1078" s="260"/>
      <c r="BP1078" s="260"/>
      <c r="BQ1078" s="263"/>
      <c r="BR1078" s="263"/>
    </row>
    <row r="1079" spans="1:70" ht="4.5" customHeight="1" thickBot="1" x14ac:dyDescent="0.25">
      <c r="A1079" s="91">
        <f>AK1082</f>
        <v>77</v>
      </c>
      <c r="B1079" s="235"/>
      <c r="C1079" s="235"/>
      <c r="D1079" s="235"/>
      <c r="E1079" s="235"/>
      <c r="F1079" s="235"/>
      <c r="G1079" s="235"/>
      <c r="H1079" s="235"/>
      <c r="I1079" s="235"/>
      <c r="J1079" s="280"/>
      <c r="K1079" s="280"/>
      <c r="L1079" s="280"/>
      <c r="M1079" s="280"/>
      <c r="N1079" s="280"/>
      <c r="O1079" s="280"/>
      <c r="P1079" s="280"/>
      <c r="Q1079" s="280"/>
      <c r="R1079" s="280"/>
      <c r="S1079" s="292"/>
      <c r="T1079" s="292"/>
      <c r="U1079" s="292"/>
      <c r="V1079" s="292"/>
      <c r="W1079" s="292"/>
      <c r="X1079" s="292"/>
      <c r="Y1079" s="292"/>
      <c r="Z1079" s="292"/>
      <c r="AA1079" s="292"/>
      <c r="AB1079" s="292"/>
      <c r="AC1079" s="292"/>
      <c r="AD1079" s="236"/>
      <c r="AE1079" s="237"/>
      <c r="AF1079" s="236"/>
      <c r="AG1079" s="238"/>
      <c r="AH1079" s="536"/>
      <c r="AI1079" s="537"/>
      <c r="AJ1079" s="537"/>
      <c r="AK1079" s="537"/>
      <c r="AL1079" s="383"/>
      <c r="AM1079" s="384"/>
      <c r="AN1079" s="383"/>
      <c r="AT1079" s="364" t="e">
        <f t="shared" si="1019"/>
        <v>#N/A</v>
      </c>
      <c r="AU1079" s="365" t="e">
        <f t="shared" si="1020"/>
        <v>#N/A</v>
      </c>
      <c r="AV1079" s="372" t="str">
        <f t="shared" ca="1" si="979"/>
        <v/>
      </c>
      <c r="AW1079" s="364" t="e">
        <f t="shared" ca="1" si="980"/>
        <v>#N/A</v>
      </c>
      <c r="AX1079" s="373" t="e">
        <f t="shared" ca="1" si="981"/>
        <v>#N/A</v>
      </c>
      <c r="AY1079" s="98" t="e">
        <f t="shared" si="1021"/>
        <v>#N/A</v>
      </c>
      <c r="AZ1079" s="373" t="e">
        <f t="shared" si="1022"/>
        <v>#N/A</v>
      </c>
      <c r="BC1079" s="377"/>
    </row>
    <row r="1080" spans="1:70" ht="26.25" customHeight="1" x14ac:dyDescent="0.2">
      <c r="A1080" s="163">
        <f>A1066+1</f>
        <v>77</v>
      </c>
      <c r="B1080" s="523"/>
      <c r="C1080" s="523"/>
      <c r="D1080" s="523"/>
      <c r="E1080" s="524"/>
      <c r="F1080" s="527" t="str">
        <f>IF('FRONT PAGE'!$A$1="www.fly-logics.com","TOTAL PAGE",0)</f>
        <v>TOTAL PAGE</v>
      </c>
      <c r="G1080" s="528"/>
      <c r="H1080" s="529"/>
      <c r="I1080" s="314" t="str">
        <f>IF('FRONT PAGE'!$A$1="www.fly-logics.com",IF(SUM(I1069:I1079)=0," ",SUM(I1069:I1079)),0)</f>
        <v xml:space="preserve"> </v>
      </c>
      <c r="J1080" s="315" t="str">
        <f>IF('FRONT PAGE'!$A$1="www.fly-logics.com",IF(SUM(J1069:J1079)=0," ",SUM(J1069:J1079)),0)</f>
        <v xml:space="preserve"> </v>
      </c>
      <c r="K1080" s="316" t="str">
        <f>IF('FRONT PAGE'!$A$1="www.fly-logics.com",IF(SUM(K1069:K1079)=0," ",SUM(K1069:K1079)),0)</f>
        <v xml:space="preserve"> </v>
      </c>
      <c r="L1080" s="317" t="str">
        <f>IF('FRONT PAGE'!$A$1="www.fly-logics.com",IF(SUM(L1069:L1079)=0," ",SUM(L1069:L1079)),0)</f>
        <v xml:space="preserve"> </v>
      </c>
      <c r="M1080" s="316" t="str">
        <f>IF('FRONT PAGE'!$A$1="www.fly-logics.com",IF(SUM(M1069:M1079)=0," ",SUM(M1069:M1079)),0)</f>
        <v xml:space="preserve"> </v>
      </c>
      <c r="N1080" s="317" t="str">
        <f>IF('FRONT PAGE'!$A$1="www.fly-logics.com",IF(SUM(N1069:N1079)=0," ",SUM(N1069:N1079)),0)</f>
        <v xml:space="preserve"> </v>
      </c>
      <c r="O1080" s="316" t="str">
        <f>IF('FRONT PAGE'!$A$1="www.fly-logics.com",IF(SUM(O1069:O1079)=0," ",SUM(O1069:O1079)),0)</f>
        <v xml:space="preserve"> </v>
      </c>
      <c r="P1080" s="317" t="str">
        <f>IF('FRONT PAGE'!$A$1="www.fly-logics.com",IF(SUM(P1069:P1079)=0," ",SUM(P1069:P1079)),0)</f>
        <v xml:space="preserve"> </v>
      </c>
      <c r="Q1080" s="318" t="str">
        <f>IF('FRONT PAGE'!$A$1="www.fly-logics.com",IF(SUM(Q1069:Q1079)=0," ",SUM(Q1069:Q1079)),0)</f>
        <v xml:space="preserve"> </v>
      </c>
      <c r="R1080" s="319"/>
      <c r="S1080" s="315" t="str">
        <f>IF('FRONT PAGE'!$A$1="www.fly-logics.com",IF(SUM(S1069:S1079)=0," ",SUM(S1069:S1079)),0)</f>
        <v xml:space="preserve"> </v>
      </c>
      <c r="T1080" s="316" t="str">
        <f>IF('FRONT PAGE'!$A$1="www.fly-logics.com",IF(SUM(T1069:T1079)=0," ",SUM(T1069:T1079)),0)</f>
        <v xml:space="preserve"> </v>
      </c>
      <c r="U1080" s="316" t="str">
        <f>IF('FRONT PAGE'!$A$1="www.fly-logics.com",IF(SUM(U1069:U1079)=0," ",SUM(U1069:U1079)),0)</f>
        <v xml:space="preserve"> </v>
      </c>
      <c r="V1080" s="318" t="str">
        <f>IF('FRONT PAGE'!$A$1="www.fly-logics.com",IF(SUM(V1069:V1079)=0," ",SUM(V1069:V1079)),0)</f>
        <v xml:space="preserve"> </v>
      </c>
      <c r="W1080" s="315" t="str">
        <f>IF('FRONT PAGE'!$A$1="www.fly-logics.com",IF(SUM(W1069:W1079)=0," ",SUM(W1069:W1079)),0)</f>
        <v xml:space="preserve"> </v>
      </c>
      <c r="X1080" s="316" t="str">
        <f>IF('FRONT PAGE'!$A$1="www.fly-logics.com",IF(SUM(X1069:X1079)=0," ",SUM(X1069:X1079)),0)</f>
        <v xml:space="preserve"> </v>
      </c>
      <c r="Y1080" s="317" t="str">
        <f>IF('FRONT PAGE'!$A$1="www.fly-logics.com",IF(SUM(Y1069:Y1079)=0," ",SUM(Y1069:Y1079)),0)</f>
        <v xml:space="preserve"> </v>
      </c>
      <c r="Z1080" s="316" t="str">
        <f>IF('FRONT PAGE'!$A$1="www.fly-logics.com",IF(SUM(Z1069:Z1079)=0," ",SUM(Z1069:Z1079)),0)</f>
        <v xml:space="preserve"> </v>
      </c>
      <c r="AA1080" s="317" t="str">
        <f>IF('FRONT PAGE'!$A$1="www.fly-logics.com",IF(SUM(AA1069:AA1079)=0," ",SUM(AA1069:AA1079)),0)</f>
        <v xml:space="preserve"> </v>
      </c>
      <c r="AB1080" s="318" t="str">
        <f>IF('FRONT PAGE'!$A$1="www.fly-logics.com",IF(SUM(AB1069:AB1079)=0," ",SUM(AB1069:AB1079)),0)</f>
        <v xml:space="preserve"> </v>
      </c>
      <c r="AC1080" s="329" t="str">
        <f>IF('FRONT PAGE'!$A$1="www.fly-logics.com",IF(SUM(AC1069:AC1079)=0," ",SUM(AC1069:AC1079)),0)</f>
        <v xml:space="preserve"> </v>
      </c>
      <c r="AD1080" s="321" t="str">
        <f>IF('FRONT PAGE'!$A$1="www.fly-logics.com",IF(SUM(AD1069:AD1079)=0," ",SUM(AD1069:AD1079)),0)</f>
        <v xml:space="preserve"> </v>
      </c>
      <c r="AE1080" s="321" t="str">
        <f>IF('FRONT PAGE'!$A$1="www.fly-logics.com",IF(SUM(AE1069:AE1079)=0," ",SUM(AE1069:AE1079)),0)</f>
        <v xml:space="preserve"> </v>
      </c>
      <c r="AF1080" s="322" t="str">
        <f>IF('FRONT PAGE'!$A$1="www.fly-logics.com",IF(SUM(AF1069:AF1079)=0," ",SUM(AF1069:AF1079)),0)</f>
        <v xml:space="preserve"> </v>
      </c>
      <c r="AG1080" s="323" t="str">
        <f>IF('FRONT PAGE'!$A$1="www.fly-logics.com",IF(SUM(AG1069:AG1079)=0," ",SUM(AG1069:AG1079)),0)</f>
        <v xml:space="preserve"> </v>
      </c>
      <c r="AH1080" s="520" t="str">
        <f>IF('FRONT PAGE'!$A$1="www.fly-logics.com","I certify that all the data in this
logbook are accurate",0)</f>
        <v>I certify that all the data in this
logbook are accurate</v>
      </c>
      <c r="AI1080" s="521"/>
      <c r="AJ1080" s="521"/>
      <c r="AK1080" s="522"/>
      <c r="AL1080" s="385"/>
      <c r="AM1080" s="386"/>
      <c r="AN1080" s="385"/>
      <c r="AT1080" s="364" t="e">
        <f t="shared" si="1019"/>
        <v>#N/A</v>
      </c>
      <c r="AU1080" s="365" t="e">
        <f t="shared" si="1020"/>
        <v>#N/A</v>
      </c>
      <c r="AV1080" s="372" t="str">
        <f t="shared" ca="1" si="979"/>
        <v/>
      </c>
      <c r="AW1080" s="364" t="e">
        <f t="shared" ca="1" si="980"/>
        <v>#N/A</v>
      </c>
      <c r="AX1080" s="373" t="e">
        <f t="shared" ca="1" si="981"/>
        <v>#N/A</v>
      </c>
      <c r="AY1080" s="98" t="e">
        <f t="shared" si="1021"/>
        <v>#N/A</v>
      </c>
      <c r="AZ1080" s="373" t="e">
        <f t="shared" si="1022"/>
        <v>#N/A</v>
      </c>
      <c r="BA1080" s="363"/>
      <c r="BC1080" s="377"/>
    </row>
    <row r="1081" spans="1:70" ht="26.25" customHeight="1" x14ac:dyDescent="0.2">
      <c r="A1081" s="505">
        <f>AL1065</f>
        <v>0</v>
      </c>
      <c r="B1081" s="525"/>
      <c r="C1081" s="525"/>
      <c r="D1081" s="525"/>
      <c r="E1081" s="526"/>
      <c r="F1081" s="530" t="str">
        <f>IF('FRONT PAGE'!$A$1="www.fly-logics.com","TOTAL PREVIOUS LOGBOOK",0)</f>
        <v>TOTAL PREVIOUS LOGBOOK</v>
      </c>
      <c r="G1081" s="531"/>
      <c r="H1081" s="532"/>
      <c r="I1081" s="333">
        <f>I1068</f>
        <v>33.75</v>
      </c>
      <c r="J1081" s="334">
        <f t="shared" ref="J1081:Q1081" si="1023">J1068</f>
        <v>33.75</v>
      </c>
      <c r="K1081" s="335" t="str">
        <f t="shared" si="1023"/>
        <v xml:space="preserve"> </v>
      </c>
      <c r="L1081" s="336" t="str">
        <f t="shared" si="1023"/>
        <v xml:space="preserve"> </v>
      </c>
      <c r="M1081" s="335" t="str">
        <f t="shared" si="1023"/>
        <v xml:space="preserve"> </v>
      </c>
      <c r="N1081" s="336" t="str">
        <f t="shared" si="1023"/>
        <v xml:space="preserve"> </v>
      </c>
      <c r="O1081" s="335" t="str">
        <f t="shared" si="1023"/>
        <v xml:space="preserve"> </v>
      </c>
      <c r="P1081" s="336" t="str">
        <f t="shared" si="1023"/>
        <v xml:space="preserve"> </v>
      </c>
      <c r="Q1081" s="337" t="str">
        <f t="shared" si="1023"/>
        <v xml:space="preserve"> </v>
      </c>
      <c r="R1081" s="288">
        <v>10</v>
      </c>
      <c r="S1081" s="331" t="str">
        <f>S1068</f>
        <v xml:space="preserve"> </v>
      </c>
      <c r="T1081" s="239">
        <f t="shared" ref="T1081:AG1081" si="1024">T1068</f>
        <v>13.75</v>
      </c>
      <c r="U1081" s="239">
        <f t="shared" si="1024"/>
        <v>20</v>
      </c>
      <c r="V1081" s="240">
        <f t="shared" si="1024"/>
        <v>5</v>
      </c>
      <c r="W1081" s="241" t="str">
        <f t="shared" si="1024"/>
        <v xml:space="preserve"> </v>
      </c>
      <c r="X1081" s="239" t="str">
        <f t="shared" si="1024"/>
        <v xml:space="preserve"> </v>
      </c>
      <c r="Y1081" s="242">
        <f t="shared" si="1024"/>
        <v>5</v>
      </c>
      <c r="Z1081" s="239" t="str">
        <f t="shared" si="1024"/>
        <v xml:space="preserve"> </v>
      </c>
      <c r="AA1081" s="242">
        <f t="shared" si="1024"/>
        <v>3.75</v>
      </c>
      <c r="AB1081" s="240" t="str">
        <f t="shared" si="1024"/>
        <v xml:space="preserve"> </v>
      </c>
      <c r="AC1081" s="243">
        <f t="shared" si="1024"/>
        <v>14</v>
      </c>
      <c r="AD1081" s="244" t="str">
        <f t="shared" si="1024"/>
        <v xml:space="preserve"> </v>
      </c>
      <c r="AE1081" s="244">
        <f t="shared" si="1024"/>
        <v>14</v>
      </c>
      <c r="AF1081" s="245" t="str">
        <f t="shared" si="1024"/>
        <v xml:space="preserve"> </v>
      </c>
      <c r="AG1081" s="332">
        <f t="shared" si="1024"/>
        <v>17</v>
      </c>
      <c r="AH1081" s="507"/>
      <c r="AI1081" s="508"/>
      <c r="AJ1081" s="508"/>
      <c r="AK1081" s="509"/>
      <c r="AL1081" s="385"/>
      <c r="AM1081" s="386"/>
      <c r="AN1081" s="385"/>
      <c r="AT1081" s="364" t="e">
        <f t="shared" si="1019"/>
        <v>#N/A</v>
      </c>
      <c r="AU1081" s="365" t="e">
        <f t="shared" si="1020"/>
        <v>#N/A</v>
      </c>
      <c r="AV1081" s="372" t="str">
        <f t="shared" ca="1" si="979"/>
        <v/>
      </c>
      <c r="AW1081" s="364" t="e">
        <f t="shared" ca="1" si="980"/>
        <v>#N/A</v>
      </c>
      <c r="AX1081" s="373" t="e">
        <f t="shared" ca="1" si="981"/>
        <v>#N/A</v>
      </c>
      <c r="AY1081" s="98" t="e">
        <f t="shared" si="1021"/>
        <v>#N/A</v>
      </c>
      <c r="AZ1081" s="373" t="e">
        <f t="shared" si="1022"/>
        <v>#N/A</v>
      </c>
      <c r="BA1081" s="363"/>
      <c r="BC1081" s="377"/>
    </row>
    <row r="1082" spans="1:70" ht="26.25" customHeight="1" thickBot="1" x14ac:dyDescent="0.25">
      <c r="A1082" s="506"/>
      <c r="B1082" s="512" t="str">
        <f>IF('FRONT PAGE'!$A$1="www.fly-logics.com","Authority certifying flight hours 
STAMP &amp; SIGNATURE",0)</f>
        <v>Authority certifying flight hours 
STAMP &amp; SIGNATURE</v>
      </c>
      <c r="C1082" s="512"/>
      <c r="D1082" s="512"/>
      <c r="E1082" s="513"/>
      <c r="F1082" s="533" t="str">
        <f>IF('FRONT PAGE'!$A$1="www.fly-logics.com","TOTAL TO DATE",0)</f>
        <v>TOTAL TO DATE</v>
      </c>
      <c r="G1082" s="534"/>
      <c r="H1082" s="535"/>
      <c r="I1082" s="32">
        <f t="shared" ref="I1082:Q1082" si="1025">IF(SUM(I1080:I1081)=0," ",SUM(I1080:I1081))</f>
        <v>33.75</v>
      </c>
      <c r="J1082" s="27">
        <f t="shared" si="1025"/>
        <v>33.75</v>
      </c>
      <c r="K1082" s="24" t="str">
        <f t="shared" si="1025"/>
        <v xml:space="preserve"> </v>
      </c>
      <c r="L1082" s="25" t="str">
        <f t="shared" si="1025"/>
        <v xml:space="preserve"> </v>
      </c>
      <c r="M1082" s="24" t="str">
        <f t="shared" si="1025"/>
        <v xml:space="preserve"> </v>
      </c>
      <c r="N1082" s="25" t="str">
        <f t="shared" si="1025"/>
        <v xml:space="preserve"> </v>
      </c>
      <c r="O1082" s="24" t="str">
        <f t="shared" si="1025"/>
        <v xml:space="preserve"> </v>
      </c>
      <c r="P1082" s="25" t="str">
        <f t="shared" si="1025"/>
        <v xml:space="preserve"> </v>
      </c>
      <c r="Q1082" s="26" t="str">
        <f t="shared" si="1025"/>
        <v xml:space="preserve"> </v>
      </c>
      <c r="R1082" s="289"/>
      <c r="S1082" s="27" t="str">
        <f t="shared" ref="S1082:AG1082" si="1026">IF(SUM(S1080:S1081)=0," ",SUM(S1080:S1081))</f>
        <v xml:space="preserve"> </v>
      </c>
      <c r="T1082" s="24">
        <f t="shared" si="1026"/>
        <v>13.75</v>
      </c>
      <c r="U1082" s="24">
        <f t="shared" si="1026"/>
        <v>20</v>
      </c>
      <c r="V1082" s="26">
        <f t="shared" si="1026"/>
        <v>5</v>
      </c>
      <c r="W1082" s="27" t="str">
        <f t="shared" si="1026"/>
        <v xml:space="preserve"> </v>
      </c>
      <c r="X1082" s="24" t="str">
        <f t="shared" si="1026"/>
        <v xml:space="preserve"> </v>
      </c>
      <c r="Y1082" s="25">
        <f t="shared" si="1026"/>
        <v>5</v>
      </c>
      <c r="Z1082" s="24" t="str">
        <f t="shared" si="1026"/>
        <v xml:space="preserve"> </v>
      </c>
      <c r="AA1082" s="25">
        <f t="shared" si="1026"/>
        <v>3.75</v>
      </c>
      <c r="AB1082" s="26" t="str">
        <f t="shared" si="1026"/>
        <v xml:space="preserve"> </v>
      </c>
      <c r="AC1082" s="30">
        <f t="shared" si="1026"/>
        <v>14</v>
      </c>
      <c r="AD1082" s="28" t="str">
        <f t="shared" si="1026"/>
        <v xml:space="preserve"> </v>
      </c>
      <c r="AE1082" s="28">
        <f t="shared" si="1026"/>
        <v>14</v>
      </c>
      <c r="AF1082" s="31" t="str">
        <f t="shared" si="1026"/>
        <v xml:space="preserve"> </v>
      </c>
      <c r="AG1082" s="33">
        <f t="shared" si="1026"/>
        <v>17</v>
      </c>
      <c r="AH1082" s="514" t="str">
        <f>IF('FRONT PAGE'!$A$1="www.fly-logics.com","_____________________________
PILOT SIGNATURE",0)</f>
        <v>_____________________________
PILOT SIGNATURE</v>
      </c>
      <c r="AI1082" s="515"/>
      <c r="AJ1082" s="515"/>
      <c r="AK1082" s="330">
        <f>A1080</f>
        <v>77</v>
      </c>
      <c r="AL1082" s="387"/>
      <c r="AM1082" s="388"/>
      <c r="AN1082" s="387"/>
      <c r="AT1082" s="364" t="e">
        <f t="shared" si="1019"/>
        <v>#N/A</v>
      </c>
      <c r="AU1082" s="365" t="e">
        <f t="shared" si="1020"/>
        <v>#N/A</v>
      </c>
      <c r="AV1082" s="372" t="str">
        <f t="shared" ca="1" si="979"/>
        <v/>
      </c>
      <c r="AW1082" s="364" t="e">
        <f t="shared" ca="1" si="980"/>
        <v>#N/A</v>
      </c>
      <c r="AX1082" s="373" t="e">
        <f t="shared" ca="1" si="981"/>
        <v>#N/A</v>
      </c>
      <c r="AY1082" s="98" t="e">
        <f t="shared" si="1021"/>
        <v>#N/A</v>
      </c>
      <c r="AZ1082" s="373" t="e">
        <f t="shared" si="1022"/>
        <v>#N/A</v>
      </c>
      <c r="BA1082" s="363"/>
      <c r="BC1082" s="377"/>
    </row>
    <row r="1083" spans="1:70" s="50" customFormat="1" ht="27.95" customHeight="1" x14ac:dyDescent="0.2">
      <c r="A1083" s="29">
        <f>A1078+1</f>
        <v>771</v>
      </c>
      <c r="B1083" s="39"/>
      <c r="C1083" s="40"/>
      <c r="D1083" s="41"/>
      <c r="E1083" s="42"/>
      <c r="F1083" s="43"/>
      <c r="G1083" s="44"/>
      <c r="H1083" s="45"/>
      <c r="I1083" s="281"/>
      <c r="J1083" s="277"/>
      <c r="K1083" s="278"/>
      <c r="L1083" s="279"/>
      <c r="M1083" s="278"/>
      <c r="N1083" s="279"/>
      <c r="O1083" s="278"/>
      <c r="P1083" s="279"/>
      <c r="Q1083" s="150"/>
      <c r="R1083" s="285"/>
      <c r="S1083" s="46"/>
      <c r="T1083" s="47"/>
      <c r="U1083" s="47"/>
      <c r="V1083" s="48"/>
      <c r="W1083" s="293"/>
      <c r="X1083" s="278"/>
      <c r="Y1083" s="279"/>
      <c r="Z1083" s="278"/>
      <c r="AA1083" s="279"/>
      <c r="AB1083" s="150"/>
      <c r="AC1083" s="282"/>
      <c r="AD1083" s="283"/>
      <c r="AE1083" s="283"/>
      <c r="AF1083" s="284"/>
      <c r="AG1083" s="49"/>
      <c r="AH1083" s="48"/>
      <c r="AI1083" s="516"/>
      <c r="AJ1083" s="516"/>
      <c r="AK1083" s="517"/>
      <c r="AL1083" s="100"/>
      <c r="AM1083" s="382" t="str">
        <f t="shared" ref="AM1083:AM1092" si="1027">IF(B1083=0," ",TEXT(B1083,"MMM"))</f>
        <v xml:space="preserve"> </v>
      </c>
      <c r="AN1083" s="95" t="str">
        <f t="shared" ref="AN1083:AN1092" si="1028">IF(B1083=0," ",YEAR(B1083))</f>
        <v xml:space="preserve"> </v>
      </c>
      <c r="AO1083" s="365"/>
      <c r="AP1083" s="365"/>
      <c r="AQ1083" s="256"/>
      <c r="AR1083" s="365"/>
      <c r="AS1083" s="365"/>
      <c r="AT1083" s="364" t="e">
        <f t="shared" si="1019"/>
        <v>#N/A</v>
      </c>
      <c r="AU1083" s="365" t="e">
        <f t="shared" si="1020"/>
        <v>#N/A</v>
      </c>
      <c r="AV1083" s="372" t="str">
        <f t="shared" ca="1" si="979"/>
        <v/>
      </c>
      <c r="AW1083" s="364" t="e">
        <f t="shared" ca="1" si="980"/>
        <v>#N/A</v>
      </c>
      <c r="AX1083" s="373" t="e">
        <f t="shared" ca="1" si="981"/>
        <v>#N/A</v>
      </c>
      <c r="AY1083" s="98" t="e">
        <f t="shared" si="1021"/>
        <v>#N/A</v>
      </c>
      <c r="AZ1083" s="373" t="e">
        <f t="shared" si="1022"/>
        <v>#N/A</v>
      </c>
      <c r="BA1083" s="363"/>
      <c r="BB1083" s="365"/>
      <c r="BC1083" s="377"/>
      <c r="BD1083" s="365"/>
      <c r="BE1083" s="365"/>
      <c r="BF1083" s="365"/>
      <c r="BG1083" s="365"/>
      <c r="BH1083" s="365"/>
      <c r="BI1083" s="365"/>
      <c r="BJ1083" s="365"/>
      <c r="BK1083" s="365"/>
      <c r="BL1083" s="376"/>
      <c r="BM1083" s="376"/>
      <c r="BN1083" s="260"/>
      <c r="BO1083" s="260"/>
      <c r="BP1083" s="260"/>
      <c r="BQ1083" s="263"/>
      <c r="BR1083" s="263"/>
    </row>
    <row r="1084" spans="1:70" s="50" customFormat="1" ht="27.95" customHeight="1" x14ac:dyDescent="0.2">
      <c r="A1084" s="22">
        <f>A1083+1</f>
        <v>772</v>
      </c>
      <c r="B1084" s="51"/>
      <c r="C1084" s="52"/>
      <c r="D1084" s="53"/>
      <c r="E1084" s="54"/>
      <c r="F1084" s="55"/>
      <c r="G1084" s="56"/>
      <c r="H1084" s="57"/>
      <c r="I1084" s="275"/>
      <c r="J1084" s="58"/>
      <c r="K1084" s="59"/>
      <c r="L1084" s="60"/>
      <c r="M1084" s="59"/>
      <c r="N1084" s="60"/>
      <c r="O1084" s="59"/>
      <c r="P1084" s="60"/>
      <c r="Q1084" s="61"/>
      <c r="R1084" s="286"/>
      <c r="S1084" s="58"/>
      <c r="T1084" s="59"/>
      <c r="U1084" s="59"/>
      <c r="V1084" s="61"/>
      <c r="W1084" s="294"/>
      <c r="X1084" s="59"/>
      <c r="Y1084" s="60"/>
      <c r="Z1084" s="59"/>
      <c r="AA1084" s="60"/>
      <c r="AB1084" s="61"/>
      <c r="AC1084" s="62"/>
      <c r="AD1084" s="63"/>
      <c r="AE1084" s="63"/>
      <c r="AF1084" s="64"/>
      <c r="AG1084" s="65"/>
      <c r="AH1084" s="61"/>
      <c r="AI1084" s="510"/>
      <c r="AJ1084" s="510"/>
      <c r="AK1084" s="511"/>
      <c r="AL1084" s="100"/>
      <c r="AM1084" s="382" t="str">
        <f t="shared" si="1027"/>
        <v xml:space="preserve"> </v>
      </c>
      <c r="AN1084" s="95" t="str">
        <f t="shared" si="1028"/>
        <v xml:space="preserve"> </v>
      </c>
      <c r="AO1084" s="365"/>
      <c r="AP1084" s="365"/>
      <c r="AQ1084" s="256"/>
      <c r="AR1084" s="365"/>
      <c r="AS1084" s="365"/>
      <c r="AT1084" s="364" t="e">
        <f t="shared" si="1019"/>
        <v>#N/A</v>
      </c>
      <c r="AU1084" s="365" t="e">
        <f t="shared" si="1020"/>
        <v>#N/A</v>
      </c>
      <c r="AV1084" s="372" t="str">
        <f t="shared" ca="1" si="979"/>
        <v/>
      </c>
      <c r="AW1084" s="364" t="e">
        <f t="shared" ca="1" si="980"/>
        <v>#N/A</v>
      </c>
      <c r="AX1084" s="373" t="e">
        <f t="shared" ca="1" si="981"/>
        <v>#N/A</v>
      </c>
      <c r="AY1084" s="98" t="e">
        <f t="shared" si="1021"/>
        <v>#N/A</v>
      </c>
      <c r="AZ1084" s="373" t="e">
        <f t="shared" si="1022"/>
        <v>#N/A</v>
      </c>
      <c r="BA1084" s="363"/>
      <c r="BB1084" s="365"/>
      <c r="BC1084" s="377"/>
      <c r="BD1084" s="365"/>
      <c r="BE1084" s="365"/>
      <c r="BF1084" s="365"/>
      <c r="BG1084" s="365"/>
      <c r="BH1084" s="365"/>
      <c r="BI1084" s="365"/>
      <c r="BJ1084" s="365"/>
      <c r="BK1084" s="365"/>
      <c r="BL1084" s="376"/>
      <c r="BM1084" s="376"/>
      <c r="BN1084" s="260"/>
      <c r="BO1084" s="260"/>
      <c r="BP1084" s="260"/>
      <c r="BQ1084" s="263"/>
      <c r="BR1084" s="263"/>
    </row>
    <row r="1085" spans="1:70" s="50" customFormat="1" ht="27.95" customHeight="1" x14ac:dyDescent="0.2">
      <c r="A1085" s="22">
        <f t="shared" ref="A1085:A1092" si="1029">A1084+1</f>
        <v>773</v>
      </c>
      <c r="B1085" s="51"/>
      <c r="C1085" s="52"/>
      <c r="D1085" s="53"/>
      <c r="E1085" s="54"/>
      <c r="F1085" s="55"/>
      <c r="G1085" s="56"/>
      <c r="H1085" s="57"/>
      <c r="I1085" s="275"/>
      <c r="J1085" s="58"/>
      <c r="K1085" s="59"/>
      <c r="L1085" s="60"/>
      <c r="M1085" s="59"/>
      <c r="N1085" s="60"/>
      <c r="O1085" s="59"/>
      <c r="P1085" s="60"/>
      <c r="Q1085" s="61"/>
      <c r="R1085" s="286"/>
      <c r="S1085" s="58"/>
      <c r="T1085" s="59"/>
      <c r="U1085" s="59"/>
      <c r="V1085" s="61"/>
      <c r="W1085" s="294"/>
      <c r="X1085" s="59"/>
      <c r="Y1085" s="60"/>
      <c r="Z1085" s="59"/>
      <c r="AA1085" s="60"/>
      <c r="AB1085" s="61"/>
      <c r="AC1085" s="62"/>
      <c r="AD1085" s="63"/>
      <c r="AE1085" s="63"/>
      <c r="AF1085" s="64"/>
      <c r="AG1085" s="65"/>
      <c r="AH1085" s="61"/>
      <c r="AI1085" s="510"/>
      <c r="AJ1085" s="510"/>
      <c r="AK1085" s="511"/>
      <c r="AL1085" s="100"/>
      <c r="AM1085" s="382" t="str">
        <f t="shared" si="1027"/>
        <v xml:space="preserve"> </v>
      </c>
      <c r="AN1085" s="95" t="str">
        <f t="shared" si="1028"/>
        <v xml:space="preserve"> </v>
      </c>
      <c r="AO1085" s="365"/>
      <c r="AP1085" s="365"/>
      <c r="AQ1085" s="256"/>
      <c r="AR1085" s="365"/>
      <c r="AS1085" s="365"/>
      <c r="AT1085" s="364" t="e">
        <f t="shared" ref="AT1085:AT1094" si="1030">IF(ISBLANK($B1517),NA(),$B1517)</f>
        <v>#N/A</v>
      </c>
      <c r="AU1085" s="365" t="e">
        <f t="shared" ref="AU1085:AU1094" si="1031">IF(ISBLANK($I1517),NA(),$I1517)</f>
        <v>#N/A</v>
      </c>
      <c r="AV1085" s="372" t="str">
        <f t="shared" ca="1" si="979"/>
        <v/>
      </c>
      <c r="AW1085" s="364" t="e">
        <f t="shared" ca="1" si="980"/>
        <v>#N/A</v>
      </c>
      <c r="AX1085" s="373" t="e">
        <f t="shared" ca="1" si="981"/>
        <v>#N/A</v>
      </c>
      <c r="AY1085" s="98" t="e">
        <f t="shared" ref="AY1085:AY1094" si="1032">IF(S1517=0,NA(),S1517)</f>
        <v>#N/A</v>
      </c>
      <c r="AZ1085" s="373" t="e">
        <f t="shared" ref="AZ1085:AZ1094" si="1033">IF(V1517=0,NA(),V1517)</f>
        <v>#N/A</v>
      </c>
      <c r="BA1085" s="363"/>
      <c r="BB1085" s="365"/>
      <c r="BC1085" s="377"/>
      <c r="BD1085" s="365"/>
      <c r="BE1085" s="365"/>
      <c r="BF1085" s="365"/>
      <c r="BG1085" s="365"/>
      <c r="BH1085" s="365"/>
      <c r="BI1085" s="365"/>
      <c r="BJ1085" s="365"/>
      <c r="BK1085" s="365"/>
      <c r="BL1085" s="376"/>
      <c r="BM1085" s="376"/>
      <c r="BN1085" s="260"/>
      <c r="BO1085" s="260"/>
      <c r="BP1085" s="260"/>
      <c r="BQ1085" s="263"/>
      <c r="BR1085" s="263"/>
    </row>
    <row r="1086" spans="1:70" s="50" customFormat="1" ht="27.95" customHeight="1" x14ac:dyDescent="0.2">
      <c r="A1086" s="22">
        <f t="shared" si="1029"/>
        <v>774</v>
      </c>
      <c r="B1086" s="51"/>
      <c r="C1086" s="52"/>
      <c r="D1086" s="53"/>
      <c r="E1086" s="54"/>
      <c r="F1086" s="55"/>
      <c r="G1086" s="56"/>
      <c r="H1086" s="57"/>
      <c r="I1086" s="275"/>
      <c r="J1086" s="58"/>
      <c r="K1086" s="59"/>
      <c r="L1086" s="60"/>
      <c r="M1086" s="59"/>
      <c r="N1086" s="60"/>
      <c r="O1086" s="59"/>
      <c r="P1086" s="60"/>
      <c r="Q1086" s="61"/>
      <c r="R1086" s="286"/>
      <c r="S1086" s="58"/>
      <c r="T1086" s="59"/>
      <c r="U1086" s="59"/>
      <c r="V1086" s="61"/>
      <c r="W1086" s="294"/>
      <c r="X1086" s="59"/>
      <c r="Y1086" s="60"/>
      <c r="Z1086" s="59"/>
      <c r="AA1086" s="60"/>
      <c r="AB1086" s="61"/>
      <c r="AC1086" s="62"/>
      <c r="AD1086" s="63"/>
      <c r="AE1086" s="63"/>
      <c r="AF1086" s="64"/>
      <c r="AG1086" s="65"/>
      <c r="AH1086" s="61"/>
      <c r="AI1086" s="510"/>
      <c r="AJ1086" s="510"/>
      <c r="AK1086" s="511"/>
      <c r="AL1086" s="100"/>
      <c r="AM1086" s="382" t="str">
        <f t="shared" si="1027"/>
        <v xml:space="preserve"> </v>
      </c>
      <c r="AN1086" s="95" t="str">
        <f t="shared" si="1028"/>
        <v xml:space="preserve"> </v>
      </c>
      <c r="AO1086" s="365"/>
      <c r="AP1086" s="365"/>
      <c r="AQ1086" s="256"/>
      <c r="AR1086" s="365"/>
      <c r="AS1086" s="365"/>
      <c r="AT1086" s="364" t="e">
        <f t="shared" si="1030"/>
        <v>#N/A</v>
      </c>
      <c r="AU1086" s="365" t="e">
        <f t="shared" si="1031"/>
        <v>#N/A</v>
      </c>
      <c r="AV1086" s="372" t="str">
        <f t="shared" ca="1" si="979"/>
        <v/>
      </c>
      <c r="AW1086" s="364" t="e">
        <f t="shared" ca="1" si="980"/>
        <v>#N/A</v>
      </c>
      <c r="AX1086" s="373" t="e">
        <f t="shared" ca="1" si="981"/>
        <v>#N/A</v>
      </c>
      <c r="AY1086" s="98" t="e">
        <f t="shared" si="1032"/>
        <v>#N/A</v>
      </c>
      <c r="AZ1086" s="373" t="e">
        <f t="shared" si="1033"/>
        <v>#N/A</v>
      </c>
      <c r="BA1086" s="363"/>
      <c r="BB1086" s="365"/>
      <c r="BC1086" s="377"/>
      <c r="BD1086" s="365"/>
      <c r="BE1086" s="365"/>
      <c r="BF1086" s="365"/>
      <c r="BG1086" s="365"/>
      <c r="BH1086" s="365"/>
      <c r="BI1086" s="365"/>
      <c r="BJ1086" s="365"/>
      <c r="BK1086" s="365"/>
      <c r="BL1086" s="376"/>
      <c r="BM1086" s="376"/>
      <c r="BN1086" s="260"/>
      <c r="BO1086" s="260"/>
      <c r="BP1086" s="260"/>
      <c r="BQ1086" s="263"/>
      <c r="BR1086" s="263"/>
    </row>
    <row r="1087" spans="1:70" s="50" customFormat="1" ht="27.95" customHeight="1" x14ac:dyDescent="0.2">
      <c r="A1087" s="22">
        <f t="shared" si="1029"/>
        <v>775</v>
      </c>
      <c r="B1087" s="51"/>
      <c r="C1087" s="52"/>
      <c r="D1087" s="53"/>
      <c r="E1087" s="54"/>
      <c r="F1087" s="55"/>
      <c r="G1087" s="56"/>
      <c r="H1087" s="57"/>
      <c r="I1087" s="275"/>
      <c r="J1087" s="58"/>
      <c r="K1087" s="59"/>
      <c r="L1087" s="60"/>
      <c r="M1087" s="59"/>
      <c r="N1087" s="60"/>
      <c r="O1087" s="59"/>
      <c r="P1087" s="60"/>
      <c r="Q1087" s="61"/>
      <c r="R1087" s="286"/>
      <c r="S1087" s="58"/>
      <c r="T1087" s="59"/>
      <c r="U1087" s="59"/>
      <c r="V1087" s="61"/>
      <c r="W1087" s="294"/>
      <c r="X1087" s="59"/>
      <c r="Y1087" s="60"/>
      <c r="Z1087" s="59"/>
      <c r="AA1087" s="60"/>
      <c r="AB1087" s="61"/>
      <c r="AC1087" s="62"/>
      <c r="AD1087" s="63"/>
      <c r="AE1087" s="63"/>
      <c r="AF1087" s="64"/>
      <c r="AG1087" s="65"/>
      <c r="AH1087" s="61"/>
      <c r="AI1087" s="510"/>
      <c r="AJ1087" s="510"/>
      <c r="AK1087" s="511"/>
      <c r="AL1087" s="100"/>
      <c r="AM1087" s="382" t="str">
        <f t="shared" si="1027"/>
        <v xml:space="preserve"> </v>
      </c>
      <c r="AN1087" s="95" t="str">
        <f t="shared" si="1028"/>
        <v xml:space="preserve"> </v>
      </c>
      <c r="AO1087" s="365"/>
      <c r="AP1087" s="365"/>
      <c r="AQ1087" s="256"/>
      <c r="AR1087" s="365"/>
      <c r="AS1087" s="365"/>
      <c r="AT1087" s="364" t="e">
        <f t="shared" si="1030"/>
        <v>#N/A</v>
      </c>
      <c r="AU1087" s="365" t="e">
        <f t="shared" si="1031"/>
        <v>#N/A</v>
      </c>
      <c r="AV1087" s="372" t="str">
        <f t="shared" ca="1" si="979"/>
        <v/>
      </c>
      <c r="AW1087" s="364" t="e">
        <f t="shared" ca="1" si="980"/>
        <v>#N/A</v>
      </c>
      <c r="AX1087" s="373" t="e">
        <f t="shared" ca="1" si="981"/>
        <v>#N/A</v>
      </c>
      <c r="AY1087" s="98" t="e">
        <f t="shared" si="1032"/>
        <v>#N/A</v>
      </c>
      <c r="AZ1087" s="373" t="e">
        <f t="shared" si="1033"/>
        <v>#N/A</v>
      </c>
      <c r="BA1087" s="363"/>
      <c r="BB1087" s="365"/>
      <c r="BC1087" s="377"/>
      <c r="BD1087" s="365"/>
      <c r="BE1087" s="365"/>
      <c r="BF1087" s="365"/>
      <c r="BG1087" s="365"/>
      <c r="BH1087" s="365"/>
      <c r="BI1087" s="365"/>
      <c r="BJ1087" s="365"/>
      <c r="BK1087" s="365"/>
      <c r="BL1087" s="376"/>
      <c r="BM1087" s="376"/>
      <c r="BN1087" s="260"/>
      <c r="BO1087" s="260"/>
      <c r="BP1087" s="260"/>
      <c r="BQ1087" s="263"/>
      <c r="BR1087" s="263"/>
    </row>
    <row r="1088" spans="1:70" s="50" customFormat="1" ht="27.95" customHeight="1" x14ac:dyDescent="0.2">
      <c r="A1088" s="22">
        <f t="shared" si="1029"/>
        <v>776</v>
      </c>
      <c r="B1088" s="51"/>
      <c r="C1088" s="52"/>
      <c r="D1088" s="53"/>
      <c r="E1088" s="54"/>
      <c r="F1088" s="55"/>
      <c r="G1088" s="56"/>
      <c r="H1088" s="57"/>
      <c r="I1088" s="275"/>
      <c r="J1088" s="58"/>
      <c r="K1088" s="59"/>
      <c r="L1088" s="60"/>
      <c r="M1088" s="59"/>
      <c r="N1088" s="60"/>
      <c r="O1088" s="59"/>
      <c r="P1088" s="60"/>
      <c r="Q1088" s="61"/>
      <c r="R1088" s="286"/>
      <c r="S1088" s="58"/>
      <c r="T1088" s="59"/>
      <c r="U1088" s="59"/>
      <c r="V1088" s="61"/>
      <c r="W1088" s="294"/>
      <c r="X1088" s="59"/>
      <c r="Y1088" s="60"/>
      <c r="Z1088" s="59"/>
      <c r="AA1088" s="60"/>
      <c r="AB1088" s="61"/>
      <c r="AC1088" s="62"/>
      <c r="AD1088" s="63"/>
      <c r="AE1088" s="63"/>
      <c r="AF1088" s="64"/>
      <c r="AG1088" s="65"/>
      <c r="AH1088" s="61"/>
      <c r="AI1088" s="510"/>
      <c r="AJ1088" s="510"/>
      <c r="AK1088" s="511"/>
      <c r="AL1088" s="100"/>
      <c r="AM1088" s="382" t="str">
        <f t="shared" si="1027"/>
        <v xml:space="preserve"> </v>
      </c>
      <c r="AN1088" s="95" t="str">
        <f t="shared" si="1028"/>
        <v xml:space="preserve"> </v>
      </c>
      <c r="AO1088" s="365"/>
      <c r="AP1088" s="365"/>
      <c r="AQ1088" s="256"/>
      <c r="AR1088" s="365"/>
      <c r="AS1088" s="365"/>
      <c r="AT1088" s="364" t="e">
        <f t="shared" si="1030"/>
        <v>#N/A</v>
      </c>
      <c r="AU1088" s="365" t="e">
        <f t="shared" si="1031"/>
        <v>#N/A</v>
      </c>
      <c r="AV1088" s="372" t="str">
        <f t="shared" ca="1" si="979"/>
        <v/>
      </c>
      <c r="AW1088" s="364" t="e">
        <f t="shared" ca="1" si="980"/>
        <v>#N/A</v>
      </c>
      <c r="AX1088" s="373" t="e">
        <f t="shared" ca="1" si="981"/>
        <v>#N/A</v>
      </c>
      <c r="AY1088" s="98" t="e">
        <f t="shared" si="1032"/>
        <v>#N/A</v>
      </c>
      <c r="AZ1088" s="373" t="e">
        <f t="shared" si="1033"/>
        <v>#N/A</v>
      </c>
      <c r="BA1088" s="363"/>
      <c r="BB1088" s="365"/>
      <c r="BC1088" s="377"/>
      <c r="BD1088" s="365"/>
      <c r="BE1088" s="365"/>
      <c r="BF1088" s="365"/>
      <c r="BG1088" s="365"/>
      <c r="BH1088" s="365"/>
      <c r="BI1088" s="365"/>
      <c r="BJ1088" s="365"/>
      <c r="BK1088" s="365"/>
      <c r="BL1088" s="376"/>
      <c r="BM1088" s="376"/>
      <c r="BN1088" s="260"/>
      <c r="BO1088" s="260"/>
      <c r="BP1088" s="260"/>
      <c r="BQ1088" s="263"/>
      <c r="BR1088" s="263"/>
    </row>
    <row r="1089" spans="1:70" s="50" customFormat="1" ht="27.95" customHeight="1" x14ac:dyDescent="0.2">
      <c r="A1089" s="22">
        <f>A1088+1</f>
        <v>777</v>
      </c>
      <c r="B1089" s="51"/>
      <c r="C1089" s="52"/>
      <c r="D1089" s="53"/>
      <c r="E1089" s="54"/>
      <c r="F1089" s="55"/>
      <c r="G1089" s="56"/>
      <c r="H1089" s="57"/>
      <c r="I1089" s="275"/>
      <c r="J1089" s="58"/>
      <c r="K1089" s="59"/>
      <c r="L1089" s="60"/>
      <c r="M1089" s="59"/>
      <c r="N1089" s="60"/>
      <c r="O1089" s="59"/>
      <c r="P1089" s="60"/>
      <c r="Q1089" s="61"/>
      <c r="R1089" s="286"/>
      <c r="S1089" s="58"/>
      <c r="T1089" s="59"/>
      <c r="U1089" s="59"/>
      <c r="V1089" s="61"/>
      <c r="W1089" s="294"/>
      <c r="X1089" s="59"/>
      <c r="Y1089" s="60"/>
      <c r="Z1089" s="59"/>
      <c r="AA1089" s="60"/>
      <c r="AB1089" s="61"/>
      <c r="AC1089" s="62"/>
      <c r="AD1089" s="63"/>
      <c r="AE1089" s="63"/>
      <c r="AF1089" s="64"/>
      <c r="AG1089" s="65"/>
      <c r="AH1089" s="61"/>
      <c r="AI1089" s="510"/>
      <c r="AJ1089" s="510"/>
      <c r="AK1089" s="511"/>
      <c r="AL1089" s="100"/>
      <c r="AM1089" s="382" t="str">
        <f t="shared" si="1027"/>
        <v xml:space="preserve"> </v>
      </c>
      <c r="AN1089" s="95" t="str">
        <f t="shared" si="1028"/>
        <v xml:space="preserve"> </v>
      </c>
      <c r="AO1089" s="365"/>
      <c r="AP1089" s="365"/>
      <c r="AQ1089" s="256"/>
      <c r="AR1089" s="365"/>
      <c r="AS1089" s="365"/>
      <c r="AT1089" s="364" t="e">
        <f t="shared" si="1030"/>
        <v>#N/A</v>
      </c>
      <c r="AU1089" s="365" t="e">
        <f t="shared" si="1031"/>
        <v>#N/A</v>
      </c>
      <c r="AV1089" s="372" t="str">
        <f t="shared" ca="1" si="979"/>
        <v/>
      </c>
      <c r="AW1089" s="364" t="e">
        <f t="shared" ca="1" si="980"/>
        <v>#N/A</v>
      </c>
      <c r="AX1089" s="373" t="e">
        <f t="shared" ca="1" si="981"/>
        <v>#N/A</v>
      </c>
      <c r="AY1089" s="98" t="e">
        <f t="shared" si="1032"/>
        <v>#N/A</v>
      </c>
      <c r="AZ1089" s="373" t="e">
        <f t="shared" si="1033"/>
        <v>#N/A</v>
      </c>
      <c r="BA1089" s="363"/>
      <c r="BB1089" s="365"/>
      <c r="BC1089" s="377"/>
      <c r="BD1089" s="365"/>
      <c r="BE1089" s="365"/>
      <c r="BF1089" s="365"/>
      <c r="BG1089" s="365"/>
      <c r="BH1089" s="365"/>
      <c r="BI1089" s="365"/>
      <c r="BJ1089" s="365"/>
      <c r="BK1089" s="365"/>
      <c r="BL1089" s="376"/>
      <c r="BM1089" s="376"/>
      <c r="BN1089" s="260"/>
      <c r="BO1089" s="260"/>
      <c r="BP1089" s="260"/>
      <c r="BQ1089" s="263"/>
      <c r="BR1089" s="263"/>
    </row>
    <row r="1090" spans="1:70" s="50" customFormat="1" ht="27.95" customHeight="1" x14ac:dyDescent="0.2">
      <c r="A1090" s="22">
        <f t="shared" si="1029"/>
        <v>778</v>
      </c>
      <c r="B1090" s="51"/>
      <c r="C1090" s="52"/>
      <c r="D1090" s="53"/>
      <c r="E1090" s="54"/>
      <c r="F1090" s="55"/>
      <c r="G1090" s="56"/>
      <c r="H1090" s="57"/>
      <c r="I1090" s="275"/>
      <c r="J1090" s="58"/>
      <c r="K1090" s="59"/>
      <c r="L1090" s="60"/>
      <c r="M1090" s="59"/>
      <c r="N1090" s="60"/>
      <c r="O1090" s="59"/>
      <c r="P1090" s="60"/>
      <c r="Q1090" s="61"/>
      <c r="R1090" s="286"/>
      <c r="S1090" s="58"/>
      <c r="T1090" s="59"/>
      <c r="U1090" s="59"/>
      <c r="V1090" s="61"/>
      <c r="W1090" s="294"/>
      <c r="X1090" s="59"/>
      <c r="Y1090" s="60"/>
      <c r="Z1090" s="59"/>
      <c r="AA1090" s="60"/>
      <c r="AB1090" s="61"/>
      <c r="AC1090" s="62"/>
      <c r="AD1090" s="63"/>
      <c r="AE1090" s="63"/>
      <c r="AF1090" s="64"/>
      <c r="AG1090" s="65"/>
      <c r="AH1090" s="61"/>
      <c r="AI1090" s="510"/>
      <c r="AJ1090" s="510"/>
      <c r="AK1090" s="511"/>
      <c r="AL1090" s="100"/>
      <c r="AM1090" s="382" t="str">
        <f t="shared" si="1027"/>
        <v xml:space="preserve"> </v>
      </c>
      <c r="AN1090" s="95" t="str">
        <f t="shared" si="1028"/>
        <v xml:space="preserve"> </v>
      </c>
      <c r="AO1090" s="365"/>
      <c r="AP1090" s="365"/>
      <c r="AQ1090" s="256"/>
      <c r="AR1090" s="365"/>
      <c r="AS1090" s="365"/>
      <c r="AT1090" s="364" t="e">
        <f t="shared" si="1030"/>
        <v>#N/A</v>
      </c>
      <c r="AU1090" s="365" t="e">
        <f t="shared" si="1031"/>
        <v>#N/A</v>
      </c>
      <c r="AV1090" s="372" t="str">
        <f t="shared" ca="1" si="979"/>
        <v/>
      </c>
      <c r="AW1090" s="364" t="e">
        <f t="shared" ca="1" si="980"/>
        <v>#N/A</v>
      </c>
      <c r="AX1090" s="373" t="e">
        <f t="shared" ca="1" si="981"/>
        <v>#N/A</v>
      </c>
      <c r="AY1090" s="98" t="e">
        <f t="shared" si="1032"/>
        <v>#N/A</v>
      </c>
      <c r="AZ1090" s="373" t="e">
        <f t="shared" si="1033"/>
        <v>#N/A</v>
      </c>
      <c r="BA1090" s="363"/>
      <c r="BB1090" s="365"/>
      <c r="BC1090" s="377"/>
      <c r="BD1090" s="365"/>
      <c r="BE1090" s="365"/>
      <c r="BF1090" s="365"/>
      <c r="BG1090" s="365"/>
      <c r="BH1090" s="365"/>
      <c r="BI1090" s="365"/>
      <c r="BJ1090" s="365"/>
      <c r="BK1090" s="365"/>
      <c r="BL1090" s="376"/>
      <c r="BM1090" s="376"/>
      <c r="BN1090" s="260"/>
      <c r="BO1090" s="260"/>
      <c r="BP1090" s="260"/>
      <c r="BQ1090" s="263"/>
      <c r="BR1090" s="263"/>
    </row>
    <row r="1091" spans="1:70" s="50" customFormat="1" ht="27.95" customHeight="1" x14ac:dyDescent="0.2">
      <c r="A1091" s="22">
        <f t="shared" si="1029"/>
        <v>779</v>
      </c>
      <c r="B1091" s="51"/>
      <c r="C1091" s="52"/>
      <c r="D1091" s="53"/>
      <c r="E1091" s="54"/>
      <c r="F1091" s="55"/>
      <c r="G1091" s="56"/>
      <c r="H1091" s="57"/>
      <c r="I1091" s="275"/>
      <c r="J1091" s="58"/>
      <c r="K1091" s="59"/>
      <c r="L1091" s="60"/>
      <c r="M1091" s="59"/>
      <c r="N1091" s="60"/>
      <c r="O1091" s="59"/>
      <c r="P1091" s="60"/>
      <c r="Q1091" s="61"/>
      <c r="R1091" s="286"/>
      <c r="S1091" s="58"/>
      <c r="T1091" s="59"/>
      <c r="U1091" s="59"/>
      <c r="V1091" s="61"/>
      <c r="W1091" s="294"/>
      <c r="X1091" s="59"/>
      <c r="Y1091" s="60"/>
      <c r="Z1091" s="59"/>
      <c r="AA1091" s="60"/>
      <c r="AB1091" s="61"/>
      <c r="AC1091" s="62"/>
      <c r="AD1091" s="63"/>
      <c r="AE1091" s="63"/>
      <c r="AF1091" s="64"/>
      <c r="AG1091" s="65"/>
      <c r="AH1091" s="61"/>
      <c r="AI1091" s="510"/>
      <c r="AJ1091" s="510"/>
      <c r="AK1091" s="511"/>
      <c r="AL1091" s="100"/>
      <c r="AM1091" s="382" t="str">
        <f t="shared" si="1027"/>
        <v xml:space="preserve"> </v>
      </c>
      <c r="AN1091" s="95" t="str">
        <f t="shared" si="1028"/>
        <v xml:space="preserve"> </v>
      </c>
      <c r="AO1091" s="365"/>
      <c r="AP1091" s="365"/>
      <c r="AQ1091" s="256"/>
      <c r="AR1091" s="365"/>
      <c r="AS1091" s="365"/>
      <c r="AT1091" s="364" t="e">
        <f t="shared" si="1030"/>
        <v>#N/A</v>
      </c>
      <c r="AU1091" s="365" t="e">
        <f t="shared" si="1031"/>
        <v>#N/A</v>
      </c>
      <c r="AV1091" s="372" t="str">
        <f t="shared" ca="1" si="979"/>
        <v/>
      </c>
      <c r="AW1091" s="364" t="e">
        <f t="shared" ca="1" si="980"/>
        <v>#N/A</v>
      </c>
      <c r="AX1091" s="373" t="e">
        <f t="shared" ca="1" si="981"/>
        <v>#N/A</v>
      </c>
      <c r="AY1091" s="98" t="e">
        <f t="shared" si="1032"/>
        <v>#N/A</v>
      </c>
      <c r="AZ1091" s="373" t="e">
        <f t="shared" si="1033"/>
        <v>#N/A</v>
      </c>
      <c r="BA1091" s="365"/>
      <c r="BB1091" s="365"/>
      <c r="BC1091" s="377"/>
      <c r="BD1091" s="365"/>
      <c r="BE1091" s="365"/>
      <c r="BF1091" s="365"/>
      <c r="BG1091" s="365"/>
      <c r="BH1091" s="365"/>
      <c r="BI1091" s="365"/>
      <c r="BJ1091" s="365"/>
      <c r="BK1091" s="365"/>
      <c r="BL1091" s="376"/>
      <c r="BM1091" s="376"/>
      <c r="BN1091" s="260"/>
      <c r="BO1091" s="260"/>
      <c r="BP1091" s="260"/>
      <c r="BQ1091" s="263"/>
      <c r="BR1091" s="263"/>
    </row>
    <row r="1092" spans="1:70" s="50" customFormat="1" ht="27.95" customHeight="1" thickBot="1" x14ac:dyDescent="0.25">
      <c r="A1092" s="23">
        <f t="shared" si="1029"/>
        <v>780</v>
      </c>
      <c r="B1092" s="66"/>
      <c r="C1092" s="67"/>
      <c r="D1092" s="68"/>
      <c r="E1092" s="69"/>
      <c r="F1092" s="70"/>
      <c r="G1092" s="71"/>
      <c r="H1092" s="72"/>
      <c r="I1092" s="276"/>
      <c r="J1092" s="73"/>
      <c r="K1092" s="74"/>
      <c r="L1092" s="75"/>
      <c r="M1092" s="74"/>
      <c r="N1092" s="75"/>
      <c r="O1092" s="74"/>
      <c r="P1092" s="75"/>
      <c r="Q1092" s="76"/>
      <c r="R1092" s="287"/>
      <c r="S1092" s="73"/>
      <c r="T1092" s="74"/>
      <c r="U1092" s="74"/>
      <c r="V1092" s="76"/>
      <c r="W1092" s="295"/>
      <c r="X1092" s="74"/>
      <c r="Y1092" s="75"/>
      <c r="Z1092" s="74"/>
      <c r="AA1092" s="75"/>
      <c r="AB1092" s="76"/>
      <c r="AC1092" s="77"/>
      <c r="AD1092" s="78"/>
      <c r="AE1092" s="78"/>
      <c r="AF1092" s="79"/>
      <c r="AG1092" s="80"/>
      <c r="AH1092" s="76"/>
      <c r="AI1092" s="518"/>
      <c r="AJ1092" s="518"/>
      <c r="AK1092" s="519"/>
      <c r="AL1092" s="100"/>
      <c r="AM1092" s="382" t="str">
        <f t="shared" si="1027"/>
        <v xml:space="preserve"> </v>
      </c>
      <c r="AN1092" s="95" t="str">
        <f t="shared" si="1028"/>
        <v xml:space="preserve"> </v>
      </c>
      <c r="AO1092" s="365"/>
      <c r="AP1092" s="365"/>
      <c r="AQ1092" s="256"/>
      <c r="AR1092" s="365"/>
      <c r="AS1092" s="365"/>
      <c r="AT1092" s="364" t="e">
        <f t="shared" si="1030"/>
        <v>#N/A</v>
      </c>
      <c r="AU1092" s="365" t="e">
        <f t="shared" si="1031"/>
        <v>#N/A</v>
      </c>
      <c r="AV1092" s="372" t="str">
        <f t="shared" ca="1" si="979"/>
        <v/>
      </c>
      <c r="AW1092" s="364" t="e">
        <f t="shared" ca="1" si="980"/>
        <v>#N/A</v>
      </c>
      <c r="AX1092" s="373" t="e">
        <f t="shared" ca="1" si="981"/>
        <v>#N/A</v>
      </c>
      <c r="AY1092" s="98" t="e">
        <f t="shared" si="1032"/>
        <v>#N/A</v>
      </c>
      <c r="AZ1092" s="373" t="e">
        <f t="shared" si="1033"/>
        <v>#N/A</v>
      </c>
      <c r="BA1092" s="365"/>
      <c r="BB1092" s="365"/>
      <c r="BC1092" s="377"/>
      <c r="BD1092" s="365"/>
      <c r="BE1092" s="365"/>
      <c r="BF1092" s="365"/>
      <c r="BG1092" s="365"/>
      <c r="BH1092" s="365"/>
      <c r="BI1092" s="365"/>
      <c r="BJ1092" s="365"/>
      <c r="BK1092" s="365"/>
      <c r="BL1092" s="376"/>
      <c r="BM1092" s="376"/>
      <c r="BN1092" s="260"/>
      <c r="BO1092" s="260"/>
      <c r="BP1092" s="260"/>
      <c r="BQ1092" s="263"/>
      <c r="BR1092" s="263"/>
    </row>
    <row r="1093" spans="1:70" ht="4.5" customHeight="1" thickBot="1" x14ac:dyDescent="0.25">
      <c r="A1093" s="91">
        <f>AK1096</f>
        <v>78</v>
      </c>
      <c r="B1093" s="235"/>
      <c r="C1093" s="235"/>
      <c r="D1093" s="235"/>
      <c r="E1093" s="235"/>
      <c r="F1093" s="235"/>
      <c r="G1093" s="235"/>
      <c r="H1093" s="235"/>
      <c r="I1093" s="235"/>
      <c r="J1093" s="280"/>
      <c r="K1093" s="280"/>
      <c r="L1093" s="280"/>
      <c r="M1093" s="280"/>
      <c r="N1093" s="280"/>
      <c r="O1093" s="280"/>
      <c r="P1093" s="280"/>
      <c r="Q1093" s="280"/>
      <c r="R1093" s="280"/>
      <c r="S1093" s="292"/>
      <c r="T1093" s="292"/>
      <c r="U1093" s="292"/>
      <c r="V1093" s="292"/>
      <c r="W1093" s="292"/>
      <c r="X1093" s="292"/>
      <c r="Y1093" s="292"/>
      <c r="Z1093" s="292"/>
      <c r="AA1093" s="292"/>
      <c r="AB1093" s="292"/>
      <c r="AC1093" s="292"/>
      <c r="AD1093" s="236"/>
      <c r="AE1093" s="237"/>
      <c r="AF1093" s="236"/>
      <c r="AG1093" s="238"/>
      <c r="AH1093" s="536"/>
      <c r="AI1093" s="537"/>
      <c r="AJ1093" s="537"/>
      <c r="AK1093" s="537"/>
      <c r="AL1093" s="383"/>
      <c r="AM1093" s="384"/>
      <c r="AN1093" s="383"/>
      <c r="AT1093" s="364" t="e">
        <f t="shared" si="1030"/>
        <v>#N/A</v>
      </c>
      <c r="AU1093" s="365" t="e">
        <f t="shared" si="1031"/>
        <v>#N/A</v>
      </c>
      <c r="AV1093" s="372" t="str">
        <f t="shared" ca="1" si="979"/>
        <v/>
      </c>
      <c r="AW1093" s="364" t="e">
        <f ca="1">IF(AV1093&gt;730,NA(),AT1093)</f>
        <v>#N/A</v>
      </c>
      <c r="AX1093" s="373" t="e">
        <f t="shared" ca="1" si="981"/>
        <v>#N/A</v>
      </c>
      <c r="AY1093" s="98" t="e">
        <f t="shared" si="1032"/>
        <v>#N/A</v>
      </c>
      <c r="AZ1093" s="373" t="e">
        <f t="shared" si="1033"/>
        <v>#N/A</v>
      </c>
      <c r="BC1093" s="377"/>
    </row>
    <row r="1094" spans="1:70" ht="26.25" customHeight="1" x14ac:dyDescent="0.2">
      <c r="A1094" s="163">
        <f>A1080+1</f>
        <v>78</v>
      </c>
      <c r="B1094" s="523"/>
      <c r="C1094" s="523"/>
      <c r="D1094" s="523"/>
      <c r="E1094" s="524"/>
      <c r="F1094" s="527" t="str">
        <f>IF('FRONT PAGE'!$A$1="www.fly-logics.com","TOTAL PAGE",0)</f>
        <v>TOTAL PAGE</v>
      </c>
      <c r="G1094" s="528"/>
      <c r="H1094" s="529"/>
      <c r="I1094" s="314" t="str">
        <f>IF('FRONT PAGE'!$A$1="www.fly-logics.com",IF(SUM(I1083:I1093)=0," ",SUM(I1083:I1093)),0)</f>
        <v xml:space="preserve"> </v>
      </c>
      <c r="J1094" s="315" t="str">
        <f>IF('FRONT PAGE'!$A$1="www.fly-logics.com",IF(SUM(J1083:J1093)=0," ",SUM(J1083:J1093)),0)</f>
        <v xml:space="preserve"> </v>
      </c>
      <c r="K1094" s="316" t="str">
        <f>IF('FRONT PAGE'!$A$1="www.fly-logics.com",IF(SUM(K1083:K1093)=0," ",SUM(K1083:K1093)),0)</f>
        <v xml:space="preserve"> </v>
      </c>
      <c r="L1094" s="317" t="str">
        <f>IF('FRONT PAGE'!$A$1="www.fly-logics.com",IF(SUM(L1083:L1093)=0," ",SUM(L1083:L1093)),0)</f>
        <v xml:space="preserve"> </v>
      </c>
      <c r="M1094" s="316" t="str">
        <f>IF('FRONT PAGE'!$A$1="www.fly-logics.com",IF(SUM(M1083:M1093)=0," ",SUM(M1083:M1093)),0)</f>
        <v xml:space="preserve"> </v>
      </c>
      <c r="N1094" s="317" t="str">
        <f>IF('FRONT PAGE'!$A$1="www.fly-logics.com",IF(SUM(N1083:N1093)=0," ",SUM(N1083:N1093)),0)</f>
        <v xml:space="preserve"> </v>
      </c>
      <c r="O1094" s="316" t="str">
        <f>IF('FRONT PAGE'!$A$1="www.fly-logics.com",IF(SUM(O1083:O1093)=0," ",SUM(O1083:O1093)),0)</f>
        <v xml:space="preserve"> </v>
      </c>
      <c r="P1094" s="317" t="str">
        <f>IF('FRONT PAGE'!$A$1="www.fly-logics.com",IF(SUM(P1083:P1093)=0," ",SUM(P1083:P1093)),0)</f>
        <v xml:space="preserve"> </v>
      </c>
      <c r="Q1094" s="318" t="str">
        <f>IF('FRONT PAGE'!$A$1="www.fly-logics.com",IF(SUM(Q1083:Q1093)=0," ",SUM(Q1083:Q1093)),0)</f>
        <v xml:space="preserve"> </v>
      </c>
      <c r="R1094" s="319"/>
      <c r="S1094" s="315" t="str">
        <f>IF('FRONT PAGE'!$A$1="www.fly-logics.com",IF(SUM(S1083:S1093)=0," ",SUM(S1083:S1093)),0)</f>
        <v xml:space="preserve"> </v>
      </c>
      <c r="T1094" s="316" t="str">
        <f>IF('FRONT PAGE'!$A$1="www.fly-logics.com",IF(SUM(T1083:T1093)=0," ",SUM(T1083:T1093)),0)</f>
        <v xml:space="preserve"> </v>
      </c>
      <c r="U1094" s="316" t="str">
        <f>IF('FRONT PAGE'!$A$1="www.fly-logics.com",IF(SUM(U1083:U1093)=0," ",SUM(U1083:U1093)),0)</f>
        <v xml:space="preserve"> </v>
      </c>
      <c r="V1094" s="318" t="str">
        <f>IF('FRONT PAGE'!$A$1="www.fly-logics.com",IF(SUM(V1083:V1093)=0," ",SUM(V1083:V1093)),0)</f>
        <v xml:space="preserve"> </v>
      </c>
      <c r="W1094" s="315" t="str">
        <f>IF('FRONT PAGE'!$A$1="www.fly-logics.com",IF(SUM(W1083:W1093)=0," ",SUM(W1083:W1093)),0)</f>
        <v xml:space="preserve"> </v>
      </c>
      <c r="X1094" s="316" t="str">
        <f>IF('FRONT PAGE'!$A$1="www.fly-logics.com",IF(SUM(X1083:X1093)=0," ",SUM(X1083:X1093)),0)</f>
        <v xml:space="preserve"> </v>
      </c>
      <c r="Y1094" s="317" t="str">
        <f>IF('FRONT PAGE'!$A$1="www.fly-logics.com",IF(SUM(Y1083:Y1093)=0," ",SUM(Y1083:Y1093)),0)</f>
        <v xml:space="preserve"> </v>
      </c>
      <c r="Z1094" s="316" t="str">
        <f>IF('FRONT PAGE'!$A$1="www.fly-logics.com",IF(SUM(Z1083:Z1093)=0," ",SUM(Z1083:Z1093)),0)</f>
        <v xml:space="preserve"> </v>
      </c>
      <c r="AA1094" s="317" t="str">
        <f>IF('FRONT PAGE'!$A$1="www.fly-logics.com",IF(SUM(AA1083:AA1093)=0," ",SUM(AA1083:AA1093)),0)</f>
        <v xml:space="preserve"> </v>
      </c>
      <c r="AB1094" s="318" t="str">
        <f>IF('FRONT PAGE'!$A$1="www.fly-logics.com",IF(SUM(AB1083:AB1093)=0," ",SUM(AB1083:AB1093)),0)</f>
        <v xml:space="preserve"> </v>
      </c>
      <c r="AC1094" s="329" t="str">
        <f>IF('FRONT PAGE'!$A$1="www.fly-logics.com",IF(SUM(AC1083:AC1093)=0," ",SUM(AC1083:AC1093)),0)</f>
        <v xml:space="preserve"> </v>
      </c>
      <c r="AD1094" s="321" t="str">
        <f>IF('FRONT PAGE'!$A$1="www.fly-logics.com",IF(SUM(AD1083:AD1093)=0," ",SUM(AD1083:AD1093)),0)</f>
        <v xml:space="preserve"> </v>
      </c>
      <c r="AE1094" s="321" t="str">
        <f>IF('FRONT PAGE'!$A$1="www.fly-logics.com",IF(SUM(AE1083:AE1093)=0," ",SUM(AE1083:AE1093)),0)</f>
        <v xml:space="preserve"> </v>
      </c>
      <c r="AF1094" s="322" t="str">
        <f>IF('FRONT PAGE'!$A$1="www.fly-logics.com",IF(SUM(AF1083:AF1093)=0," ",SUM(AF1083:AF1093)),0)</f>
        <v xml:space="preserve"> </v>
      </c>
      <c r="AG1094" s="323" t="str">
        <f>IF('FRONT PAGE'!$A$1="www.fly-logics.com",IF(SUM(AG1083:AG1093)=0," ",SUM(AG1083:AG1093)),0)</f>
        <v xml:space="preserve"> </v>
      </c>
      <c r="AH1094" s="520" t="str">
        <f>IF('FRONT PAGE'!$A$1="www.fly-logics.com","I certify that all the data in this
logbook are accurate",0)</f>
        <v>I certify that all the data in this
logbook are accurate</v>
      </c>
      <c r="AI1094" s="521"/>
      <c r="AJ1094" s="521"/>
      <c r="AK1094" s="522"/>
      <c r="AL1094" s="385"/>
      <c r="AM1094" s="386"/>
      <c r="AN1094" s="385"/>
      <c r="AT1094" s="364" t="e">
        <f t="shared" si="1030"/>
        <v>#N/A</v>
      </c>
      <c r="AU1094" s="365" t="e">
        <f t="shared" si="1031"/>
        <v>#N/A</v>
      </c>
      <c r="AV1094" s="372" t="str">
        <f t="shared" ca="1" si="979"/>
        <v/>
      </c>
      <c r="AW1094" s="364" t="e">
        <f ca="1">IF(AV1094&gt;730,NA(),AT1094)</f>
        <v>#N/A</v>
      </c>
      <c r="AX1094" s="373" t="e">
        <f t="shared" ca="1" si="981"/>
        <v>#N/A</v>
      </c>
      <c r="AY1094" s="98" t="e">
        <f t="shared" si="1032"/>
        <v>#N/A</v>
      </c>
      <c r="AZ1094" s="373" t="e">
        <f t="shared" si="1033"/>
        <v>#N/A</v>
      </c>
      <c r="BA1094" s="363"/>
      <c r="BC1094" s="377"/>
    </row>
    <row r="1095" spans="1:70" ht="26.25" customHeight="1" x14ac:dyDescent="0.2">
      <c r="A1095" s="505">
        <f>AL1079</f>
        <v>0</v>
      </c>
      <c r="B1095" s="525"/>
      <c r="C1095" s="525"/>
      <c r="D1095" s="525"/>
      <c r="E1095" s="526"/>
      <c r="F1095" s="530" t="str">
        <f>IF('FRONT PAGE'!$A$1="www.fly-logics.com","TOTAL PREVIOUS LOGBOOK",0)</f>
        <v>TOTAL PREVIOUS LOGBOOK</v>
      </c>
      <c r="G1095" s="531"/>
      <c r="H1095" s="532"/>
      <c r="I1095" s="333">
        <f>I1082</f>
        <v>33.75</v>
      </c>
      <c r="J1095" s="334">
        <f t="shared" ref="J1095:Q1095" si="1034">J1082</f>
        <v>33.75</v>
      </c>
      <c r="K1095" s="335" t="str">
        <f t="shared" si="1034"/>
        <v xml:space="preserve"> </v>
      </c>
      <c r="L1095" s="336" t="str">
        <f t="shared" si="1034"/>
        <v xml:space="preserve"> </v>
      </c>
      <c r="M1095" s="335" t="str">
        <f t="shared" si="1034"/>
        <v xml:space="preserve"> </v>
      </c>
      <c r="N1095" s="336" t="str">
        <f t="shared" si="1034"/>
        <v xml:space="preserve"> </v>
      </c>
      <c r="O1095" s="335" t="str">
        <f t="shared" si="1034"/>
        <v xml:space="preserve"> </v>
      </c>
      <c r="P1095" s="336" t="str">
        <f t="shared" si="1034"/>
        <v xml:space="preserve"> </v>
      </c>
      <c r="Q1095" s="337" t="str">
        <f t="shared" si="1034"/>
        <v xml:space="preserve"> </v>
      </c>
      <c r="R1095" s="288">
        <v>10</v>
      </c>
      <c r="S1095" s="331" t="str">
        <f>S1082</f>
        <v xml:space="preserve"> </v>
      </c>
      <c r="T1095" s="239">
        <f t="shared" ref="T1095:AG1095" si="1035">T1082</f>
        <v>13.75</v>
      </c>
      <c r="U1095" s="239">
        <f t="shared" si="1035"/>
        <v>20</v>
      </c>
      <c r="V1095" s="240">
        <f t="shared" si="1035"/>
        <v>5</v>
      </c>
      <c r="W1095" s="241" t="str">
        <f t="shared" si="1035"/>
        <v xml:space="preserve"> </v>
      </c>
      <c r="X1095" s="239" t="str">
        <f t="shared" si="1035"/>
        <v xml:space="preserve"> </v>
      </c>
      <c r="Y1095" s="242">
        <f t="shared" si="1035"/>
        <v>5</v>
      </c>
      <c r="Z1095" s="239" t="str">
        <f t="shared" si="1035"/>
        <v xml:space="preserve"> </v>
      </c>
      <c r="AA1095" s="242">
        <f t="shared" si="1035"/>
        <v>3.75</v>
      </c>
      <c r="AB1095" s="240" t="str">
        <f t="shared" si="1035"/>
        <v xml:space="preserve"> </v>
      </c>
      <c r="AC1095" s="243">
        <f t="shared" si="1035"/>
        <v>14</v>
      </c>
      <c r="AD1095" s="244" t="str">
        <f t="shared" si="1035"/>
        <v xml:space="preserve"> </v>
      </c>
      <c r="AE1095" s="244">
        <f t="shared" si="1035"/>
        <v>14</v>
      </c>
      <c r="AF1095" s="245" t="str">
        <f t="shared" si="1035"/>
        <v xml:space="preserve"> </v>
      </c>
      <c r="AG1095" s="332">
        <f t="shared" si="1035"/>
        <v>17</v>
      </c>
      <c r="AH1095" s="507"/>
      <c r="AI1095" s="508"/>
      <c r="AJ1095" s="508"/>
      <c r="AK1095" s="509"/>
      <c r="AL1095" s="385"/>
      <c r="AM1095" s="386"/>
      <c r="AN1095" s="385"/>
      <c r="AV1095" s="372"/>
      <c r="AX1095" s="373"/>
      <c r="AY1095" s="98"/>
      <c r="AZ1095" s="373"/>
      <c r="BA1095" s="363"/>
      <c r="BC1095" s="377"/>
    </row>
    <row r="1096" spans="1:70" ht="26.25" customHeight="1" thickBot="1" x14ac:dyDescent="0.25">
      <c r="A1096" s="506"/>
      <c r="B1096" s="512" t="str">
        <f>IF('FRONT PAGE'!$A$1="www.fly-logics.com","Authority certifying flight hours 
STAMP &amp; SIGNATURE",0)</f>
        <v>Authority certifying flight hours 
STAMP &amp; SIGNATURE</v>
      </c>
      <c r="C1096" s="512"/>
      <c r="D1096" s="512"/>
      <c r="E1096" s="513"/>
      <c r="F1096" s="533" t="str">
        <f>IF('FRONT PAGE'!$A$1="www.fly-logics.com","TOTAL TO DATE",0)</f>
        <v>TOTAL TO DATE</v>
      </c>
      <c r="G1096" s="534"/>
      <c r="H1096" s="535"/>
      <c r="I1096" s="32">
        <f t="shared" ref="I1096:Q1096" si="1036">IF(SUM(I1094:I1095)=0," ",SUM(I1094:I1095))</f>
        <v>33.75</v>
      </c>
      <c r="J1096" s="27">
        <f t="shared" si="1036"/>
        <v>33.75</v>
      </c>
      <c r="K1096" s="24" t="str">
        <f t="shared" si="1036"/>
        <v xml:space="preserve"> </v>
      </c>
      <c r="L1096" s="25" t="str">
        <f t="shared" si="1036"/>
        <v xml:space="preserve"> </v>
      </c>
      <c r="M1096" s="24" t="str">
        <f t="shared" si="1036"/>
        <v xml:space="preserve"> </v>
      </c>
      <c r="N1096" s="25" t="str">
        <f t="shared" si="1036"/>
        <v xml:space="preserve"> </v>
      </c>
      <c r="O1096" s="24" t="str">
        <f t="shared" si="1036"/>
        <v xml:space="preserve"> </v>
      </c>
      <c r="P1096" s="25" t="str">
        <f t="shared" si="1036"/>
        <v xml:space="preserve"> </v>
      </c>
      <c r="Q1096" s="26" t="str">
        <f t="shared" si="1036"/>
        <v xml:space="preserve"> </v>
      </c>
      <c r="R1096" s="289"/>
      <c r="S1096" s="27" t="str">
        <f t="shared" ref="S1096:AG1096" si="1037">IF(SUM(S1094:S1095)=0," ",SUM(S1094:S1095))</f>
        <v xml:space="preserve"> </v>
      </c>
      <c r="T1096" s="24">
        <f t="shared" si="1037"/>
        <v>13.75</v>
      </c>
      <c r="U1096" s="24">
        <f t="shared" si="1037"/>
        <v>20</v>
      </c>
      <c r="V1096" s="26">
        <f t="shared" si="1037"/>
        <v>5</v>
      </c>
      <c r="W1096" s="27" t="str">
        <f t="shared" si="1037"/>
        <v xml:space="preserve"> </v>
      </c>
      <c r="X1096" s="24" t="str">
        <f t="shared" si="1037"/>
        <v xml:space="preserve"> </v>
      </c>
      <c r="Y1096" s="25">
        <f t="shared" si="1037"/>
        <v>5</v>
      </c>
      <c r="Z1096" s="24" t="str">
        <f t="shared" si="1037"/>
        <v xml:space="preserve"> </v>
      </c>
      <c r="AA1096" s="25">
        <f t="shared" si="1037"/>
        <v>3.75</v>
      </c>
      <c r="AB1096" s="26" t="str">
        <f t="shared" si="1037"/>
        <v xml:space="preserve"> </v>
      </c>
      <c r="AC1096" s="30">
        <f t="shared" si="1037"/>
        <v>14</v>
      </c>
      <c r="AD1096" s="28" t="str">
        <f t="shared" si="1037"/>
        <v xml:space="preserve"> </v>
      </c>
      <c r="AE1096" s="28">
        <f t="shared" si="1037"/>
        <v>14</v>
      </c>
      <c r="AF1096" s="31" t="str">
        <f t="shared" si="1037"/>
        <v xml:space="preserve"> </v>
      </c>
      <c r="AG1096" s="33">
        <f t="shared" si="1037"/>
        <v>17</v>
      </c>
      <c r="AH1096" s="514" t="str">
        <f>IF('FRONT PAGE'!$A$1="www.fly-logics.com","_____________________________
PILOT SIGNATURE",0)</f>
        <v>_____________________________
PILOT SIGNATURE</v>
      </c>
      <c r="AI1096" s="515"/>
      <c r="AJ1096" s="515"/>
      <c r="AK1096" s="330">
        <f>A1094</f>
        <v>78</v>
      </c>
      <c r="AL1096" s="387"/>
      <c r="AM1096" s="388"/>
      <c r="AN1096" s="387"/>
      <c r="AV1096" s="372"/>
      <c r="AX1096" s="373"/>
      <c r="AY1096" s="98"/>
      <c r="AZ1096" s="373"/>
      <c r="BA1096" s="363"/>
      <c r="BC1096" s="377"/>
    </row>
    <row r="1097" spans="1:70" s="50" customFormat="1" ht="27.75" customHeight="1" x14ac:dyDescent="0.2">
      <c r="A1097" s="29">
        <f>A1092+1</f>
        <v>781</v>
      </c>
      <c r="B1097" s="39"/>
      <c r="C1097" s="40"/>
      <c r="D1097" s="41"/>
      <c r="E1097" s="42"/>
      <c r="F1097" s="43"/>
      <c r="G1097" s="44"/>
      <c r="H1097" s="45"/>
      <c r="I1097" s="281"/>
      <c r="J1097" s="277"/>
      <c r="K1097" s="278"/>
      <c r="L1097" s="279"/>
      <c r="M1097" s="278"/>
      <c r="N1097" s="279"/>
      <c r="O1097" s="278"/>
      <c r="P1097" s="279"/>
      <c r="Q1097" s="150"/>
      <c r="R1097" s="285"/>
      <c r="S1097" s="46"/>
      <c r="T1097" s="47"/>
      <c r="U1097" s="47"/>
      <c r="V1097" s="48"/>
      <c r="W1097" s="293"/>
      <c r="X1097" s="278"/>
      <c r="Y1097" s="279"/>
      <c r="Z1097" s="278"/>
      <c r="AA1097" s="279"/>
      <c r="AB1097" s="150"/>
      <c r="AC1097" s="282"/>
      <c r="AD1097" s="283"/>
      <c r="AE1097" s="283"/>
      <c r="AF1097" s="284"/>
      <c r="AG1097" s="49"/>
      <c r="AH1097" s="48"/>
      <c r="AI1097" s="516"/>
      <c r="AJ1097" s="516"/>
      <c r="AK1097" s="517"/>
      <c r="AL1097" s="100"/>
      <c r="AM1097" s="382" t="str">
        <f t="shared" ref="AM1097:AM1106" si="1038">IF(B1097=0," ",TEXT(B1097,"MMM"))</f>
        <v xml:space="preserve"> </v>
      </c>
      <c r="AN1097" s="95" t="str">
        <f t="shared" ref="AN1097:AN1106" si="1039">IF(B1097=0," ",YEAR(B1097))</f>
        <v xml:space="preserve"> </v>
      </c>
      <c r="AO1097" s="365"/>
      <c r="AP1097" s="365"/>
      <c r="AQ1097" s="256"/>
      <c r="AR1097" s="365"/>
      <c r="AS1097" s="365"/>
      <c r="AT1097" s="364"/>
      <c r="AU1097" s="365"/>
      <c r="AV1097" s="372"/>
      <c r="AW1097" s="364"/>
      <c r="AX1097" s="373"/>
      <c r="AY1097" s="98"/>
      <c r="AZ1097" s="373"/>
      <c r="BA1097" s="363"/>
      <c r="BB1097" s="365"/>
      <c r="BC1097" s="377"/>
      <c r="BD1097" s="365"/>
      <c r="BE1097" s="365"/>
      <c r="BF1097" s="365"/>
      <c r="BG1097" s="365"/>
      <c r="BH1097" s="365"/>
      <c r="BI1097" s="365"/>
      <c r="BJ1097" s="365"/>
      <c r="BK1097" s="365"/>
      <c r="BL1097" s="376"/>
      <c r="BM1097" s="376"/>
      <c r="BN1097" s="260"/>
      <c r="BO1097" s="260"/>
      <c r="BP1097" s="260"/>
      <c r="BQ1097" s="263"/>
      <c r="BR1097" s="263"/>
    </row>
    <row r="1098" spans="1:70" s="50" customFormat="1" ht="27.75" customHeight="1" x14ac:dyDescent="0.2">
      <c r="A1098" s="22">
        <f>A1097+1</f>
        <v>782</v>
      </c>
      <c r="B1098" s="51"/>
      <c r="C1098" s="52"/>
      <c r="D1098" s="53"/>
      <c r="E1098" s="54"/>
      <c r="F1098" s="55"/>
      <c r="G1098" s="56"/>
      <c r="H1098" s="57"/>
      <c r="I1098" s="275"/>
      <c r="J1098" s="58"/>
      <c r="K1098" s="59"/>
      <c r="L1098" s="60"/>
      <c r="M1098" s="59"/>
      <c r="N1098" s="60"/>
      <c r="O1098" s="59"/>
      <c r="P1098" s="60"/>
      <c r="Q1098" s="61"/>
      <c r="R1098" s="286"/>
      <c r="S1098" s="58"/>
      <c r="T1098" s="59"/>
      <c r="U1098" s="59"/>
      <c r="V1098" s="61"/>
      <c r="W1098" s="294"/>
      <c r="X1098" s="59"/>
      <c r="Y1098" s="60"/>
      <c r="Z1098" s="59"/>
      <c r="AA1098" s="60"/>
      <c r="AB1098" s="61"/>
      <c r="AC1098" s="62"/>
      <c r="AD1098" s="63"/>
      <c r="AE1098" s="63"/>
      <c r="AF1098" s="64"/>
      <c r="AG1098" s="65"/>
      <c r="AH1098" s="61"/>
      <c r="AI1098" s="510"/>
      <c r="AJ1098" s="510"/>
      <c r="AK1098" s="511"/>
      <c r="AL1098" s="100"/>
      <c r="AM1098" s="382" t="str">
        <f t="shared" si="1038"/>
        <v xml:space="preserve"> </v>
      </c>
      <c r="AN1098" s="95" t="str">
        <f t="shared" si="1039"/>
        <v xml:space="preserve"> </v>
      </c>
      <c r="AO1098" s="365"/>
      <c r="AP1098" s="365"/>
      <c r="AQ1098" s="256"/>
      <c r="AR1098" s="365"/>
      <c r="AS1098" s="365"/>
      <c r="AT1098" s="364"/>
      <c r="AU1098" s="365"/>
      <c r="AV1098" s="372"/>
      <c r="AW1098" s="364"/>
      <c r="AX1098" s="373"/>
      <c r="AY1098" s="98"/>
      <c r="AZ1098" s="373"/>
      <c r="BA1098" s="363"/>
      <c r="BB1098" s="365"/>
      <c r="BC1098" s="377"/>
      <c r="BD1098" s="365"/>
      <c r="BE1098" s="365"/>
      <c r="BF1098" s="365"/>
      <c r="BG1098" s="365"/>
      <c r="BH1098" s="365"/>
      <c r="BI1098" s="365"/>
      <c r="BJ1098" s="365"/>
      <c r="BK1098" s="365"/>
      <c r="BL1098" s="376"/>
      <c r="BM1098" s="376"/>
      <c r="BN1098" s="260"/>
      <c r="BO1098" s="260"/>
      <c r="BP1098" s="260"/>
      <c r="BQ1098" s="263"/>
      <c r="BR1098" s="263"/>
    </row>
    <row r="1099" spans="1:70" s="50" customFormat="1" ht="27.75" customHeight="1" x14ac:dyDescent="0.2">
      <c r="A1099" s="22">
        <f t="shared" ref="A1099:A1106" si="1040">A1098+1</f>
        <v>783</v>
      </c>
      <c r="B1099" s="51"/>
      <c r="C1099" s="52"/>
      <c r="D1099" s="53"/>
      <c r="E1099" s="54"/>
      <c r="F1099" s="55"/>
      <c r="G1099" s="56"/>
      <c r="H1099" s="57"/>
      <c r="I1099" s="275"/>
      <c r="J1099" s="58"/>
      <c r="K1099" s="59"/>
      <c r="L1099" s="60"/>
      <c r="M1099" s="59"/>
      <c r="N1099" s="60"/>
      <c r="O1099" s="59"/>
      <c r="P1099" s="60"/>
      <c r="Q1099" s="61"/>
      <c r="R1099" s="286"/>
      <c r="S1099" s="58"/>
      <c r="T1099" s="59"/>
      <c r="U1099" s="59"/>
      <c r="V1099" s="61"/>
      <c r="W1099" s="294"/>
      <c r="X1099" s="59"/>
      <c r="Y1099" s="60"/>
      <c r="Z1099" s="59"/>
      <c r="AA1099" s="60"/>
      <c r="AB1099" s="61"/>
      <c r="AC1099" s="62"/>
      <c r="AD1099" s="63"/>
      <c r="AE1099" s="63"/>
      <c r="AF1099" s="64"/>
      <c r="AG1099" s="65"/>
      <c r="AH1099" s="61"/>
      <c r="AI1099" s="510"/>
      <c r="AJ1099" s="510"/>
      <c r="AK1099" s="511"/>
      <c r="AL1099" s="100"/>
      <c r="AM1099" s="382" t="str">
        <f t="shared" si="1038"/>
        <v xml:space="preserve"> </v>
      </c>
      <c r="AN1099" s="95" t="str">
        <f t="shared" si="1039"/>
        <v xml:space="preserve"> </v>
      </c>
      <c r="AO1099" s="365"/>
      <c r="AP1099" s="365"/>
      <c r="AQ1099" s="256"/>
      <c r="AR1099" s="365"/>
      <c r="AS1099" s="365"/>
      <c r="AT1099" s="364"/>
      <c r="AU1099" s="365"/>
      <c r="AV1099" s="372"/>
      <c r="AW1099" s="364"/>
      <c r="AX1099" s="373"/>
      <c r="AY1099" s="98"/>
      <c r="AZ1099" s="373"/>
      <c r="BA1099" s="363"/>
      <c r="BB1099" s="365"/>
      <c r="BC1099" s="377"/>
      <c r="BD1099" s="365"/>
      <c r="BE1099" s="365"/>
      <c r="BF1099" s="365"/>
      <c r="BG1099" s="365"/>
      <c r="BH1099" s="365"/>
      <c r="BI1099" s="365"/>
      <c r="BJ1099" s="365"/>
      <c r="BK1099" s="365"/>
      <c r="BL1099" s="376"/>
      <c r="BM1099" s="376"/>
      <c r="BN1099" s="260"/>
      <c r="BO1099" s="260"/>
      <c r="BP1099" s="260"/>
      <c r="BQ1099" s="263"/>
      <c r="BR1099" s="263"/>
    </row>
    <row r="1100" spans="1:70" s="50" customFormat="1" ht="27.75" customHeight="1" x14ac:dyDescent="0.2">
      <c r="A1100" s="22">
        <f t="shared" si="1040"/>
        <v>784</v>
      </c>
      <c r="B1100" s="51"/>
      <c r="C1100" s="52"/>
      <c r="D1100" s="53"/>
      <c r="E1100" s="54"/>
      <c r="F1100" s="55"/>
      <c r="G1100" s="56"/>
      <c r="H1100" s="57"/>
      <c r="I1100" s="275"/>
      <c r="J1100" s="58"/>
      <c r="K1100" s="59"/>
      <c r="L1100" s="60"/>
      <c r="M1100" s="59"/>
      <c r="N1100" s="60"/>
      <c r="O1100" s="59"/>
      <c r="P1100" s="60"/>
      <c r="Q1100" s="61"/>
      <c r="R1100" s="286"/>
      <c r="S1100" s="58"/>
      <c r="T1100" s="59"/>
      <c r="U1100" s="59"/>
      <c r="V1100" s="61"/>
      <c r="W1100" s="294"/>
      <c r="X1100" s="59"/>
      <c r="Y1100" s="60"/>
      <c r="Z1100" s="59"/>
      <c r="AA1100" s="60"/>
      <c r="AB1100" s="61"/>
      <c r="AC1100" s="62"/>
      <c r="AD1100" s="63"/>
      <c r="AE1100" s="63"/>
      <c r="AF1100" s="64"/>
      <c r="AG1100" s="65"/>
      <c r="AH1100" s="61"/>
      <c r="AI1100" s="510"/>
      <c r="AJ1100" s="510"/>
      <c r="AK1100" s="511"/>
      <c r="AL1100" s="100"/>
      <c r="AM1100" s="382" t="str">
        <f t="shared" si="1038"/>
        <v xml:space="preserve"> </v>
      </c>
      <c r="AN1100" s="95" t="str">
        <f t="shared" si="1039"/>
        <v xml:space="preserve"> </v>
      </c>
      <c r="AO1100" s="365"/>
      <c r="AP1100" s="365"/>
      <c r="AQ1100" s="256"/>
      <c r="AR1100" s="365"/>
      <c r="AS1100" s="365"/>
      <c r="AT1100" s="364"/>
      <c r="AU1100" s="365"/>
      <c r="AV1100" s="372"/>
      <c r="AW1100" s="364"/>
      <c r="AX1100" s="373"/>
      <c r="AY1100" s="98"/>
      <c r="AZ1100" s="373"/>
      <c r="BA1100" s="363"/>
      <c r="BB1100" s="365"/>
      <c r="BC1100" s="377"/>
      <c r="BD1100" s="365"/>
      <c r="BE1100" s="365"/>
      <c r="BF1100" s="365"/>
      <c r="BG1100" s="365"/>
      <c r="BH1100" s="365"/>
      <c r="BI1100" s="365"/>
      <c r="BJ1100" s="365"/>
      <c r="BK1100" s="365"/>
      <c r="BL1100" s="376"/>
      <c r="BM1100" s="376"/>
      <c r="BN1100" s="260"/>
      <c r="BO1100" s="260"/>
      <c r="BP1100" s="260"/>
      <c r="BQ1100" s="263"/>
      <c r="BR1100" s="263"/>
    </row>
    <row r="1101" spans="1:70" s="50" customFormat="1" ht="27.75" customHeight="1" x14ac:dyDescent="0.2">
      <c r="A1101" s="22">
        <f t="shared" si="1040"/>
        <v>785</v>
      </c>
      <c r="B1101" s="51"/>
      <c r="C1101" s="52"/>
      <c r="D1101" s="53"/>
      <c r="E1101" s="54"/>
      <c r="F1101" s="55"/>
      <c r="G1101" s="56"/>
      <c r="H1101" s="57"/>
      <c r="I1101" s="275"/>
      <c r="J1101" s="58"/>
      <c r="K1101" s="59"/>
      <c r="L1101" s="60"/>
      <c r="M1101" s="59"/>
      <c r="N1101" s="60"/>
      <c r="O1101" s="59"/>
      <c r="P1101" s="60"/>
      <c r="Q1101" s="61"/>
      <c r="R1101" s="286"/>
      <c r="S1101" s="58"/>
      <c r="T1101" s="59"/>
      <c r="U1101" s="59"/>
      <c r="V1101" s="61"/>
      <c r="W1101" s="294"/>
      <c r="X1101" s="59"/>
      <c r="Y1101" s="60"/>
      <c r="Z1101" s="59"/>
      <c r="AA1101" s="60"/>
      <c r="AB1101" s="61"/>
      <c r="AC1101" s="62"/>
      <c r="AD1101" s="63"/>
      <c r="AE1101" s="63"/>
      <c r="AF1101" s="64"/>
      <c r="AG1101" s="65"/>
      <c r="AH1101" s="61"/>
      <c r="AI1101" s="510"/>
      <c r="AJ1101" s="510"/>
      <c r="AK1101" s="511"/>
      <c r="AL1101" s="100"/>
      <c r="AM1101" s="382" t="str">
        <f t="shared" si="1038"/>
        <v xml:space="preserve"> </v>
      </c>
      <c r="AN1101" s="95" t="str">
        <f t="shared" si="1039"/>
        <v xml:space="preserve"> </v>
      </c>
      <c r="AO1101" s="365"/>
      <c r="AP1101" s="365"/>
      <c r="AQ1101" s="256"/>
      <c r="AR1101" s="365"/>
      <c r="AS1101" s="365"/>
      <c r="AT1101" s="364"/>
      <c r="AU1101" s="365"/>
      <c r="AV1101" s="372"/>
      <c r="AW1101" s="364"/>
      <c r="AX1101" s="373"/>
      <c r="AY1101" s="98"/>
      <c r="AZ1101" s="373"/>
      <c r="BA1101" s="363"/>
      <c r="BB1101" s="365"/>
      <c r="BC1101" s="377"/>
      <c r="BD1101" s="365"/>
      <c r="BE1101" s="365"/>
      <c r="BF1101" s="365"/>
      <c r="BG1101" s="365"/>
      <c r="BH1101" s="365"/>
      <c r="BI1101" s="365"/>
      <c r="BJ1101" s="365"/>
      <c r="BK1101" s="365"/>
      <c r="BL1101" s="376"/>
      <c r="BM1101" s="376"/>
      <c r="BN1101" s="260"/>
      <c r="BO1101" s="260"/>
      <c r="BP1101" s="260"/>
      <c r="BQ1101" s="263"/>
      <c r="BR1101" s="263"/>
    </row>
    <row r="1102" spans="1:70" s="50" customFormat="1" ht="27.75" customHeight="1" x14ac:dyDescent="0.2">
      <c r="A1102" s="22">
        <f t="shared" si="1040"/>
        <v>786</v>
      </c>
      <c r="B1102" s="51"/>
      <c r="C1102" s="52"/>
      <c r="D1102" s="53"/>
      <c r="E1102" s="54"/>
      <c r="F1102" s="55"/>
      <c r="G1102" s="56"/>
      <c r="H1102" s="57"/>
      <c r="I1102" s="275"/>
      <c r="J1102" s="58"/>
      <c r="K1102" s="59"/>
      <c r="L1102" s="60"/>
      <c r="M1102" s="59"/>
      <c r="N1102" s="60"/>
      <c r="O1102" s="59"/>
      <c r="P1102" s="60"/>
      <c r="Q1102" s="61"/>
      <c r="R1102" s="286"/>
      <c r="S1102" s="58"/>
      <c r="T1102" s="59"/>
      <c r="U1102" s="59"/>
      <c r="V1102" s="61"/>
      <c r="W1102" s="294"/>
      <c r="X1102" s="59"/>
      <c r="Y1102" s="60"/>
      <c r="Z1102" s="59"/>
      <c r="AA1102" s="60"/>
      <c r="AB1102" s="61"/>
      <c r="AC1102" s="62"/>
      <c r="AD1102" s="63"/>
      <c r="AE1102" s="63"/>
      <c r="AF1102" s="64"/>
      <c r="AG1102" s="65"/>
      <c r="AH1102" s="61"/>
      <c r="AI1102" s="510"/>
      <c r="AJ1102" s="510"/>
      <c r="AK1102" s="511"/>
      <c r="AL1102" s="100"/>
      <c r="AM1102" s="382" t="str">
        <f t="shared" si="1038"/>
        <v xml:space="preserve"> </v>
      </c>
      <c r="AN1102" s="95" t="str">
        <f t="shared" si="1039"/>
        <v xml:space="preserve"> </v>
      </c>
      <c r="AO1102" s="365"/>
      <c r="AP1102" s="365"/>
      <c r="AQ1102" s="256"/>
      <c r="AR1102" s="365"/>
      <c r="AS1102" s="365"/>
      <c r="AT1102" s="364"/>
      <c r="AU1102" s="365"/>
      <c r="AV1102" s="372"/>
      <c r="AW1102" s="364"/>
      <c r="AX1102" s="373"/>
      <c r="AY1102" s="98"/>
      <c r="AZ1102" s="373"/>
      <c r="BA1102" s="363"/>
      <c r="BB1102" s="365"/>
      <c r="BC1102" s="377"/>
      <c r="BD1102" s="365"/>
      <c r="BE1102" s="365"/>
      <c r="BF1102" s="365"/>
      <c r="BG1102" s="365"/>
      <c r="BH1102" s="365"/>
      <c r="BI1102" s="365"/>
      <c r="BJ1102" s="365"/>
      <c r="BK1102" s="365"/>
      <c r="BL1102" s="376"/>
      <c r="BM1102" s="376"/>
      <c r="BN1102" s="260"/>
      <c r="BO1102" s="260"/>
      <c r="BP1102" s="260"/>
      <c r="BQ1102" s="263"/>
      <c r="BR1102" s="263"/>
    </row>
    <row r="1103" spans="1:70" s="50" customFormat="1" ht="27.75" customHeight="1" x14ac:dyDescent="0.2">
      <c r="A1103" s="22">
        <f>A1102+1</f>
        <v>787</v>
      </c>
      <c r="B1103" s="51"/>
      <c r="C1103" s="52"/>
      <c r="D1103" s="53"/>
      <c r="E1103" s="54"/>
      <c r="F1103" s="55"/>
      <c r="G1103" s="56"/>
      <c r="H1103" s="57"/>
      <c r="I1103" s="275"/>
      <c r="J1103" s="58"/>
      <c r="K1103" s="59"/>
      <c r="L1103" s="60"/>
      <c r="M1103" s="59"/>
      <c r="N1103" s="60"/>
      <c r="O1103" s="59"/>
      <c r="P1103" s="60"/>
      <c r="Q1103" s="61"/>
      <c r="R1103" s="286"/>
      <c r="S1103" s="58"/>
      <c r="T1103" s="59"/>
      <c r="U1103" s="59"/>
      <c r="V1103" s="61"/>
      <c r="W1103" s="294"/>
      <c r="X1103" s="59"/>
      <c r="Y1103" s="60"/>
      <c r="Z1103" s="59"/>
      <c r="AA1103" s="60"/>
      <c r="AB1103" s="61"/>
      <c r="AC1103" s="62"/>
      <c r="AD1103" s="63"/>
      <c r="AE1103" s="63"/>
      <c r="AF1103" s="64"/>
      <c r="AG1103" s="65"/>
      <c r="AH1103" s="61"/>
      <c r="AI1103" s="510"/>
      <c r="AJ1103" s="510"/>
      <c r="AK1103" s="511"/>
      <c r="AL1103" s="100"/>
      <c r="AM1103" s="382" t="str">
        <f t="shared" si="1038"/>
        <v xml:space="preserve"> </v>
      </c>
      <c r="AN1103" s="95" t="str">
        <f t="shared" si="1039"/>
        <v xml:space="preserve"> </v>
      </c>
      <c r="AO1103" s="365"/>
      <c r="AP1103" s="365"/>
      <c r="AQ1103" s="256"/>
      <c r="AR1103" s="365"/>
      <c r="AS1103" s="365"/>
      <c r="AT1103" s="364"/>
      <c r="AU1103" s="365"/>
      <c r="AV1103" s="372"/>
      <c r="AW1103" s="364"/>
      <c r="AX1103" s="373"/>
      <c r="AY1103" s="98"/>
      <c r="AZ1103" s="373"/>
      <c r="BA1103" s="363"/>
      <c r="BB1103" s="365"/>
      <c r="BC1103" s="377"/>
      <c r="BD1103" s="365"/>
      <c r="BE1103" s="365"/>
      <c r="BF1103" s="365"/>
      <c r="BG1103" s="365"/>
      <c r="BH1103" s="365"/>
      <c r="BI1103" s="365"/>
      <c r="BJ1103" s="365"/>
      <c r="BK1103" s="365"/>
      <c r="BL1103" s="376"/>
      <c r="BM1103" s="376"/>
      <c r="BN1103" s="260"/>
      <c r="BO1103" s="260"/>
      <c r="BP1103" s="260"/>
      <c r="BQ1103" s="263"/>
      <c r="BR1103" s="263"/>
    </row>
    <row r="1104" spans="1:70" s="50" customFormat="1" ht="27.75" customHeight="1" x14ac:dyDescent="0.2">
      <c r="A1104" s="22">
        <f t="shared" si="1040"/>
        <v>788</v>
      </c>
      <c r="B1104" s="51"/>
      <c r="C1104" s="52"/>
      <c r="D1104" s="53"/>
      <c r="E1104" s="54"/>
      <c r="F1104" s="55"/>
      <c r="G1104" s="56"/>
      <c r="H1104" s="57"/>
      <c r="I1104" s="275"/>
      <c r="J1104" s="58"/>
      <c r="K1104" s="59"/>
      <c r="L1104" s="60"/>
      <c r="M1104" s="59"/>
      <c r="N1104" s="60"/>
      <c r="O1104" s="59"/>
      <c r="P1104" s="60"/>
      <c r="Q1104" s="61"/>
      <c r="R1104" s="286"/>
      <c r="S1104" s="58"/>
      <c r="T1104" s="59"/>
      <c r="U1104" s="59"/>
      <c r="V1104" s="61"/>
      <c r="W1104" s="294"/>
      <c r="X1104" s="59"/>
      <c r="Y1104" s="60"/>
      <c r="Z1104" s="59"/>
      <c r="AA1104" s="60"/>
      <c r="AB1104" s="61"/>
      <c r="AC1104" s="62"/>
      <c r="AD1104" s="63"/>
      <c r="AE1104" s="63"/>
      <c r="AF1104" s="64"/>
      <c r="AG1104" s="65"/>
      <c r="AH1104" s="61"/>
      <c r="AI1104" s="510"/>
      <c r="AJ1104" s="510"/>
      <c r="AK1104" s="511"/>
      <c r="AL1104" s="100"/>
      <c r="AM1104" s="382" t="str">
        <f t="shared" si="1038"/>
        <v xml:space="preserve"> </v>
      </c>
      <c r="AN1104" s="95" t="str">
        <f t="shared" si="1039"/>
        <v xml:space="preserve"> </v>
      </c>
      <c r="AO1104" s="365"/>
      <c r="AP1104" s="365"/>
      <c r="AQ1104" s="256"/>
      <c r="AR1104" s="365"/>
      <c r="AS1104" s="365"/>
      <c r="AT1104" s="364"/>
      <c r="AU1104" s="365"/>
      <c r="AV1104" s="372"/>
      <c r="AW1104" s="364"/>
      <c r="AX1104" s="373"/>
      <c r="AY1104" s="98"/>
      <c r="AZ1104" s="373"/>
      <c r="BA1104" s="363"/>
      <c r="BB1104" s="365"/>
      <c r="BC1104" s="377"/>
      <c r="BD1104" s="365"/>
      <c r="BE1104" s="365"/>
      <c r="BF1104" s="365"/>
      <c r="BG1104" s="365"/>
      <c r="BH1104" s="365"/>
      <c r="BI1104" s="365"/>
      <c r="BJ1104" s="365"/>
      <c r="BK1104" s="365"/>
      <c r="BL1104" s="376"/>
      <c r="BM1104" s="376"/>
      <c r="BN1104" s="260"/>
      <c r="BO1104" s="260"/>
      <c r="BP1104" s="260"/>
      <c r="BQ1104" s="263"/>
      <c r="BR1104" s="263"/>
    </row>
    <row r="1105" spans="1:70" s="50" customFormat="1" ht="27.75" customHeight="1" x14ac:dyDescent="0.2">
      <c r="A1105" s="22">
        <f t="shared" si="1040"/>
        <v>789</v>
      </c>
      <c r="B1105" s="51"/>
      <c r="C1105" s="52"/>
      <c r="D1105" s="53"/>
      <c r="E1105" s="54"/>
      <c r="F1105" s="55"/>
      <c r="G1105" s="56"/>
      <c r="H1105" s="57"/>
      <c r="I1105" s="275"/>
      <c r="J1105" s="58"/>
      <c r="K1105" s="59"/>
      <c r="L1105" s="60"/>
      <c r="M1105" s="59"/>
      <c r="N1105" s="60"/>
      <c r="O1105" s="59"/>
      <c r="P1105" s="60"/>
      <c r="Q1105" s="61"/>
      <c r="R1105" s="286"/>
      <c r="S1105" s="58"/>
      <c r="T1105" s="59"/>
      <c r="U1105" s="59"/>
      <c r="V1105" s="61"/>
      <c r="W1105" s="294"/>
      <c r="X1105" s="59"/>
      <c r="Y1105" s="60"/>
      <c r="Z1105" s="59"/>
      <c r="AA1105" s="60"/>
      <c r="AB1105" s="61"/>
      <c r="AC1105" s="62"/>
      <c r="AD1105" s="63"/>
      <c r="AE1105" s="63"/>
      <c r="AF1105" s="64"/>
      <c r="AG1105" s="65"/>
      <c r="AH1105" s="61"/>
      <c r="AI1105" s="510"/>
      <c r="AJ1105" s="510"/>
      <c r="AK1105" s="511"/>
      <c r="AL1105" s="100"/>
      <c r="AM1105" s="382" t="str">
        <f t="shared" si="1038"/>
        <v xml:space="preserve"> </v>
      </c>
      <c r="AN1105" s="95" t="str">
        <f t="shared" si="1039"/>
        <v xml:space="preserve"> </v>
      </c>
      <c r="AO1105" s="365"/>
      <c r="AP1105" s="365"/>
      <c r="AQ1105" s="256"/>
      <c r="AR1105" s="365"/>
      <c r="AS1105" s="365"/>
      <c r="AT1105" s="364"/>
      <c r="AU1105" s="365"/>
      <c r="AV1105" s="372"/>
      <c r="AW1105" s="364"/>
      <c r="AX1105" s="373"/>
      <c r="AY1105" s="98"/>
      <c r="AZ1105" s="373"/>
      <c r="BA1105" s="365"/>
      <c r="BB1105" s="365"/>
      <c r="BC1105" s="377"/>
      <c r="BD1105" s="365"/>
      <c r="BE1105" s="365"/>
      <c r="BF1105" s="365"/>
      <c r="BG1105" s="365"/>
      <c r="BH1105" s="365"/>
      <c r="BI1105" s="365"/>
      <c r="BJ1105" s="365"/>
      <c r="BK1105" s="365"/>
      <c r="BL1105" s="376"/>
      <c r="BM1105" s="376"/>
      <c r="BN1105" s="260"/>
      <c r="BO1105" s="260"/>
      <c r="BP1105" s="260"/>
      <c r="BQ1105" s="263"/>
      <c r="BR1105" s="263"/>
    </row>
    <row r="1106" spans="1:70" s="50" customFormat="1" ht="27.75" customHeight="1" thickBot="1" x14ac:dyDescent="0.25">
      <c r="A1106" s="23">
        <f t="shared" si="1040"/>
        <v>790</v>
      </c>
      <c r="B1106" s="66"/>
      <c r="C1106" s="67"/>
      <c r="D1106" s="68"/>
      <c r="E1106" s="69"/>
      <c r="F1106" s="70"/>
      <c r="G1106" s="71"/>
      <c r="H1106" s="72"/>
      <c r="I1106" s="276"/>
      <c r="J1106" s="73"/>
      <c r="K1106" s="74"/>
      <c r="L1106" s="75"/>
      <c r="M1106" s="74"/>
      <c r="N1106" s="75"/>
      <c r="O1106" s="74"/>
      <c r="P1106" s="75"/>
      <c r="Q1106" s="76"/>
      <c r="R1106" s="287"/>
      <c r="S1106" s="73"/>
      <c r="T1106" s="74"/>
      <c r="U1106" s="74"/>
      <c r="V1106" s="76"/>
      <c r="W1106" s="295"/>
      <c r="X1106" s="74"/>
      <c r="Y1106" s="75"/>
      <c r="Z1106" s="74"/>
      <c r="AA1106" s="75"/>
      <c r="AB1106" s="76"/>
      <c r="AC1106" s="77"/>
      <c r="AD1106" s="78"/>
      <c r="AE1106" s="78"/>
      <c r="AF1106" s="79"/>
      <c r="AG1106" s="80"/>
      <c r="AH1106" s="76"/>
      <c r="AI1106" s="518"/>
      <c r="AJ1106" s="518"/>
      <c r="AK1106" s="519"/>
      <c r="AL1106" s="100"/>
      <c r="AM1106" s="382" t="str">
        <f t="shared" si="1038"/>
        <v xml:space="preserve"> </v>
      </c>
      <c r="AN1106" s="95" t="str">
        <f t="shared" si="1039"/>
        <v xml:space="preserve"> </v>
      </c>
      <c r="AO1106" s="365"/>
      <c r="AP1106" s="365"/>
      <c r="AQ1106" s="256"/>
      <c r="AR1106" s="365"/>
      <c r="AS1106" s="365"/>
      <c r="AT1106" s="364"/>
      <c r="AU1106" s="365"/>
      <c r="AV1106" s="372"/>
      <c r="AW1106" s="364"/>
      <c r="AX1106" s="373"/>
      <c r="AY1106" s="98"/>
      <c r="AZ1106" s="373"/>
      <c r="BA1106" s="365"/>
      <c r="BB1106" s="365"/>
      <c r="BC1106" s="377"/>
      <c r="BD1106" s="365"/>
      <c r="BE1106" s="365"/>
      <c r="BF1106" s="365"/>
      <c r="BG1106" s="365"/>
      <c r="BH1106" s="365"/>
      <c r="BI1106" s="365"/>
      <c r="BJ1106" s="365"/>
      <c r="BK1106" s="365"/>
      <c r="BL1106" s="376"/>
      <c r="BM1106" s="376"/>
      <c r="BN1106" s="260"/>
      <c r="BO1106" s="260"/>
      <c r="BP1106" s="260"/>
      <c r="BQ1106" s="263"/>
      <c r="BR1106" s="263"/>
    </row>
    <row r="1107" spans="1:70" ht="4.5" customHeight="1" thickBot="1" x14ac:dyDescent="0.25">
      <c r="A1107" s="91">
        <f>AK1110</f>
        <v>79</v>
      </c>
      <c r="B1107" s="235"/>
      <c r="C1107" s="235"/>
      <c r="D1107" s="235"/>
      <c r="E1107" s="235"/>
      <c r="F1107" s="235"/>
      <c r="G1107" s="235"/>
      <c r="H1107" s="235"/>
      <c r="I1107" s="235"/>
      <c r="J1107" s="280"/>
      <c r="K1107" s="280"/>
      <c r="L1107" s="280"/>
      <c r="M1107" s="280"/>
      <c r="N1107" s="280"/>
      <c r="O1107" s="280"/>
      <c r="P1107" s="280"/>
      <c r="Q1107" s="280"/>
      <c r="R1107" s="280"/>
      <c r="S1107" s="292"/>
      <c r="T1107" s="292"/>
      <c r="U1107" s="292"/>
      <c r="V1107" s="292"/>
      <c r="W1107" s="292"/>
      <c r="X1107" s="292"/>
      <c r="Y1107" s="292"/>
      <c r="Z1107" s="292"/>
      <c r="AA1107" s="292"/>
      <c r="AB1107" s="292"/>
      <c r="AC1107" s="292"/>
      <c r="AD1107" s="236"/>
      <c r="AE1107" s="237"/>
      <c r="AF1107" s="236"/>
      <c r="AG1107" s="238"/>
      <c r="AH1107" s="536"/>
      <c r="AI1107" s="537"/>
      <c r="AJ1107" s="537"/>
      <c r="AK1107" s="537"/>
      <c r="AL1107" s="383"/>
      <c r="AM1107" s="384"/>
      <c r="AN1107" s="383"/>
      <c r="AV1107" s="372"/>
      <c r="AX1107" s="373"/>
      <c r="AY1107" s="98"/>
      <c r="AZ1107" s="373"/>
      <c r="BC1107" s="377"/>
    </row>
    <row r="1108" spans="1:70" ht="26.25" customHeight="1" x14ac:dyDescent="0.2">
      <c r="A1108" s="163">
        <f>A1094+1</f>
        <v>79</v>
      </c>
      <c r="B1108" s="523"/>
      <c r="C1108" s="523"/>
      <c r="D1108" s="523"/>
      <c r="E1108" s="524"/>
      <c r="F1108" s="527" t="str">
        <f>IF('FRONT PAGE'!$A$1="www.fly-logics.com","TOTAL PAGE",0)</f>
        <v>TOTAL PAGE</v>
      </c>
      <c r="G1108" s="528"/>
      <c r="H1108" s="529"/>
      <c r="I1108" s="314" t="str">
        <f>IF('FRONT PAGE'!$A$1="www.fly-logics.com",IF(SUM(I1097:I1107)=0," ",SUM(I1097:I1107)),0)</f>
        <v xml:space="preserve"> </v>
      </c>
      <c r="J1108" s="315" t="str">
        <f>IF('FRONT PAGE'!$A$1="www.fly-logics.com",IF(SUM(J1097:J1107)=0," ",SUM(J1097:J1107)),0)</f>
        <v xml:space="preserve"> </v>
      </c>
      <c r="K1108" s="316" t="str">
        <f>IF('FRONT PAGE'!$A$1="www.fly-logics.com",IF(SUM(K1097:K1107)=0," ",SUM(K1097:K1107)),0)</f>
        <v xml:space="preserve"> </v>
      </c>
      <c r="L1108" s="317" t="str">
        <f>IF('FRONT PAGE'!$A$1="www.fly-logics.com",IF(SUM(L1097:L1107)=0," ",SUM(L1097:L1107)),0)</f>
        <v xml:space="preserve"> </v>
      </c>
      <c r="M1108" s="316" t="str">
        <f>IF('FRONT PAGE'!$A$1="www.fly-logics.com",IF(SUM(M1097:M1107)=0," ",SUM(M1097:M1107)),0)</f>
        <v xml:space="preserve"> </v>
      </c>
      <c r="N1108" s="317" t="str">
        <f>IF('FRONT PAGE'!$A$1="www.fly-logics.com",IF(SUM(N1097:N1107)=0," ",SUM(N1097:N1107)),0)</f>
        <v xml:space="preserve"> </v>
      </c>
      <c r="O1108" s="316" t="str">
        <f>IF('FRONT PAGE'!$A$1="www.fly-logics.com",IF(SUM(O1097:O1107)=0," ",SUM(O1097:O1107)),0)</f>
        <v xml:space="preserve"> </v>
      </c>
      <c r="P1108" s="317" t="str">
        <f>IF('FRONT PAGE'!$A$1="www.fly-logics.com",IF(SUM(P1097:P1107)=0," ",SUM(P1097:P1107)),0)</f>
        <v xml:space="preserve"> </v>
      </c>
      <c r="Q1108" s="318" t="str">
        <f>IF('FRONT PAGE'!$A$1="www.fly-logics.com",IF(SUM(Q1097:Q1107)=0," ",SUM(Q1097:Q1107)),0)</f>
        <v xml:space="preserve"> </v>
      </c>
      <c r="R1108" s="319"/>
      <c r="S1108" s="315" t="str">
        <f>IF('FRONT PAGE'!$A$1="www.fly-logics.com",IF(SUM(S1097:S1107)=0," ",SUM(S1097:S1107)),0)</f>
        <v xml:space="preserve"> </v>
      </c>
      <c r="T1108" s="316" t="str">
        <f>IF('FRONT PAGE'!$A$1="www.fly-logics.com",IF(SUM(T1097:T1107)=0," ",SUM(T1097:T1107)),0)</f>
        <v xml:space="preserve"> </v>
      </c>
      <c r="U1108" s="316" t="str">
        <f>IF('FRONT PAGE'!$A$1="www.fly-logics.com",IF(SUM(U1097:U1107)=0," ",SUM(U1097:U1107)),0)</f>
        <v xml:space="preserve"> </v>
      </c>
      <c r="V1108" s="318" t="str">
        <f>IF('FRONT PAGE'!$A$1="www.fly-logics.com",IF(SUM(V1097:V1107)=0," ",SUM(V1097:V1107)),0)</f>
        <v xml:space="preserve"> </v>
      </c>
      <c r="W1108" s="315" t="str">
        <f>IF('FRONT PAGE'!$A$1="www.fly-logics.com",IF(SUM(W1097:W1107)=0," ",SUM(W1097:W1107)),0)</f>
        <v xml:space="preserve"> </v>
      </c>
      <c r="X1108" s="316" t="str">
        <f>IF('FRONT PAGE'!$A$1="www.fly-logics.com",IF(SUM(X1097:X1107)=0," ",SUM(X1097:X1107)),0)</f>
        <v xml:space="preserve"> </v>
      </c>
      <c r="Y1108" s="317" t="str">
        <f>IF('FRONT PAGE'!$A$1="www.fly-logics.com",IF(SUM(Y1097:Y1107)=0," ",SUM(Y1097:Y1107)),0)</f>
        <v xml:space="preserve"> </v>
      </c>
      <c r="Z1108" s="316" t="str">
        <f>IF('FRONT PAGE'!$A$1="www.fly-logics.com",IF(SUM(Z1097:Z1107)=0," ",SUM(Z1097:Z1107)),0)</f>
        <v xml:space="preserve"> </v>
      </c>
      <c r="AA1108" s="317" t="str">
        <f>IF('FRONT PAGE'!$A$1="www.fly-logics.com",IF(SUM(AA1097:AA1107)=0," ",SUM(AA1097:AA1107)),0)</f>
        <v xml:space="preserve"> </v>
      </c>
      <c r="AB1108" s="318" t="str">
        <f>IF('FRONT PAGE'!$A$1="www.fly-logics.com",IF(SUM(AB1097:AB1107)=0," ",SUM(AB1097:AB1107)),0)</f>
        <v xml:space="preserve"> </v>
      </c>
      <c r="AC1108" s="329" t="str">
        <f>IF('FRONT PAGE'!$A$1="www.fly-logics.com",IF(SUM(AC1097:AC1107)=0," ",SUM(AC1097:AC1107)),0)</f>
        <v xml:space="preserve"> </v>
      </c>
      <c r="AD1108" s="321" t="str">
        <f>IF('FRONT PAGE'!$A$1="www.fly-logics.com",IF(SUM(AD1097:AD1107)=0," ",SUM(AD1097:AD1107)),0)</f>
        <v xml:space="preserve"> </v>
      </c>
      <c r="AE1108" s="321" t="str">
        <f>IF('FRONT PAGE'!$A$1="www.fly-logics.com",IF(SUM(AE1097:AE1107)=0," ",SUM(AE1097:AE1107)),0)</f>
        <v xml:space="preserve"> </v>
      </c>
      <c r="AF1108" s="322" t="str">
        <f>IF('FRONT PAGE'!$A$1="www.fly-logics.com",IF(SUM(AF1097:AF1107)=0," ",SUM(AF1097:AF1107)),0)</f>
        <v xml:space="preserve"> </v>
      </c>
      <c r="AG1108" s="323" t="str">
        <f>IF('FRONT PAGE'!$A$1="www.fly-logics.com",IF(SUM(AG1097:AG1107)=0," ",SUM(AG1097:AG1107)),0)</f>
        <v xml:space="preserve"> </v>
      </c>
      <c r="AH1108" s="520" t="str">
        <f>IF('FRONT PAGE'!$A$1="www.fly-logics.com","I certify that all the data in this
logbook are accurate",0)</f>
        <v>I certify that all the data in this
logbook are accurate</v>
      </c>
      <c r="AI1108" s="521"/>
      <c r="AJ1108" s="521"/>
      <c r="AK1108" s="522"/>
      <c r="AL1108" s="385"/>
      <c r="AM1108" s="386"/>
      <c r="AN1108" s="385"/>
      <c r="AV1108" s="372"/>
      <c r="AX1108" s="373"/>
      <c r="AY1108" s="98"/>
      <c r="AZ1108" s="373"/>
      <c r="BA1108" s="363"/>
      <c r="BC1108" s="377"/>
    </row>
    <row r="1109" spans="1:70" ht="26.25" customHeight="1" x14ac:dyDescent="0.2">
      <c r="A1109" s="505">
        <f>AL1093</f>
        <v>0</v>
      </c>
      <c r="B1109" s="525"/>
      <c r="C1109" s="525"/>
      <c r="D1109" s="525"/>
      <c r="E1109" s="526"/>
      <c r="F1109" s="530" t="str">
        <f>IF('FRONT PAGE'!$A$1="www.fly-logics.com","TOTAL PREVIOUS LOGBOOK",0)</f>
        <v>TOTAL PREVIOUS LOGBOOK</v>
      </c>
      <c r="G1109" s="531"/>
      <c r="H1109" s="532"/>
      <c r="I1109" s="333">
        <f>I1096</f>
        <v>33.75</v>
      </c>
      <c r="J1109" s="334">
        <f t="shared" ref="J1109:Q1109" si="1041">J1096</f>
        <v>33.75</v>
      </c>
      <c r="K1109" s="335" t="str">
        <f t="shared" si="1041"/>
        <v xml:space="preserve"> </v>
      </c>
      <c r="L1109" s="336" t="str">
        <f t="shared" si="1041"/>
        <v xml:space="preserve"> </v>
      </c>
      <c r="M1109" s="335" t="str">
        <f t="shared" si="1041"/>
        <v xml:space="preserve"> </v>
      </c>
      <c r="N1109" s="336" t="str">
        <f t="shared" si="1041"/>
        <v xml:space="preserve"> </v>
      </c>
      <c r="O1109" s="335" t="str">
        <f t="shared" si="1041"/>
        <v xml:space="preserve"> </v>
      </c>
      <c r="P1109" s="336" t="str">
        <f t="shared" si="1041"/>
        <v xml:space="preserve"> </v>
      </c>
      <c r="Q1109" s="337" t="str">
        <f t="shared" si="1041"/>
        <v xml:space="preserve"> </v>
      </c>
      <c r="R1109" s="288">
        <v>10</v>
      </c>
      <c r="S1109" s="331" t="str">
        <f>S1096</f>
        <v xml:space="preserve"> </v>
      </c>
      <c r="T1109" s="239">
        <f t="shared" ref="T1109:AG1109" si="1042">T1096</f>
        <v>13.75</v>
      </c>
      <c r="U1109" s="239">
        <f t="shared" si="1042"/>
        <v>20</v>
      </c>
      <c r="V1109" s="240">
        <f t="shared" si="1042"/>
        <v>5</v>
      </c>
      <c r="W1109" s="241" t="str">
        <f t="shared" si="1042"/>
        <v xml:space="preserve"> </v>
      </c>
      <c r="X1109" s="239" t="str">
        <f t="shared" si="1042"/>
        <v xml:space="preserve"> </v>
      </c>
      <c r="Y1109" s="242">
        <f t="shared" si="1042"/>
        <v>5</v>
      </c>
      <c r="Z1109" s="239" t="str">
        <f t="shared" si="1042"/>
        <v xml:space="preserve"> </v>
      </c>
      <c r="AA1109" s="242">
        <f t="shared" si="1042"/>
        <v>3.75</v>
      </c>
      <c r="AB1109" s="240" t="str">
        <f t="shared" si="1042"/>
        <v xml:space="preserve"> </v>
      </c>
      <c r="AC1109" s="243">
        <f t="shared" si="1042"/>
        <v>14</v>
      </c>
      <c r="AD1109" s="244" t="str">
        <f t="shared" si="1042"/>
        <v xml:space="preserve"> </v>
      </c>
      <c r="AE1109" s="244">
        <f t="shared" si="1042"/>
        <v>14</v>
      </c>
      <c r="AF1109" s="245" t="str">
        <f t="shared" si="1042"/>
        <v xml:space="preserve"> </v>
      </c>
      <c r="AG1109" s="332">
        <f t="shared" si="1042"/>
        <v>17</v>
      </c>
      <c r="AH1109" s="507"/>
      <c r="AI1109" s="508"/>
      <c r="AJ1109" s="508"/>
      <c r="AK1109" s="509"/>
      <c r="AL1109" s="385"/>
      <c r="AM1109" s="386"/>
      <c r="AN1109" s="385"/>
      <c r="AV1109" s="372"/>
      <c r="AX1109" s="373"/>
      <c r="AY1109" s="98"/>
      <c r="AZ1109" s="373"/>
      <c r="BA1109" s="363"/>
      <c r="BC1109" s="377"/>
    </row>
    <row r="1110" spans="1:70" ht="26.25" customHeight="1" thickBot="1" x14ac:dyDescent="0.25">
      <c r="A1110" s="506"/>
      <c r="B1110" s="512" t="str">
        <f>IF('FRONT PAGE'!$A$1="www.fly-logics.com","Authority certifying flight hours 
STAMP &amp; SIGNATURE",0)</f>
        <v>Authority certifying flight hours 
STAMP &amp; SIGNATURE</v>
      </c>
      <c r="C1110" s="512"/>
      <c r="D1110" s="512"/>
      <c r="E1110" s="513"/>
      <c r="F1110" s="533" t="str">
        <f>IF('FRONT PAGE'!$A$1="www.fly-logics.com","TOTAL TO DATE",0)</f>
        <v>TOTAL TO DATE</v>
      </c>
      <c r="G1110" s="534"/>
      <c r="H1110" s="535"/>
      <c r="I1110" s="32">
        <f t="shared" ref="I1110:Q1110" si="1043">IF(SUM(I1108:I1109)=0," ",SUM(I1108:I1109))</f>
        <v>33.75</v>
      </c>
      <c r="J1110" s="27">
        <f t="shared" si="1043"/>
        <v>33.75</v>
      </c>
      <c r="K1110" s="24" t="str">
        <f t="shared" si="1043"/>
        <v xml:space="preserve"> </v>
      </c>
      <c r="L1110" s="25" t="str">
        <f t="shared" si="1043"/>
        <v xml:space="preserve"> </v>
      </c>
      <c r="M1110" s="24" t="str">
        <f t="shared" si="1043"/>
        <v xml:space="preserve"> </v>
      </c>
      <c r="N1110" s="25" t="str">
        <f t="shared" si="1043"/>
        <v xml:space="preserve"> </v>
      </c>
      <c r="O1110" s="24" t="str">
        <f t="shared" si="1043"/>
        <v xml:space="preserve"> </v>
      </c>
      <c r="P1110" s="25" t="str">
        <f t="shared" si="1043"/>
        <v xml:space="preserve"> </v>
      </c>
      <c r="Q1110" s="26" t="str">
        <f t="shared" si="1043"/>
        <v xml:space="preserve"> </v>
      </c>
      <c r="R1110" s="289"/>
      <c r="S1110" s="27" t="str">
        <f t="shared" ref="S1110:AG1110" si="1044">IF(SUM(S1108:S1109)=0," ",SUM(S1108:S1109))</f>
        <v xml:space="preserve"> </v>
      </c>
      <c r="T1110" s="24">
        <f t="shared" si="1044"/>
        <v>13.75</v>
      </c>
      <c r="U1110" s="24">
        <f t="shared" si="1044"/>
        <v>20</v>
      </c>
      <c r="V1110" s="26">
        <f t="shared" si="1044"/>
        <v>5</v>
      </c>
      <c r="W1110" s="27" t="str">
        <f t="shared" si="1044"/>
        <v xml:space="preserve"> </v>
      </c>
      <c r="X1110" s="24" t="str">
        <f t="shared" si="1044"/>
        <v xml:space="preserve"> </v>
      </c>
      <c r="Y1110" s="25">
        <f t="shared" si="1044"/>
        <v>5</v>
      </c>
      <c r="Z1110" s="24" t="str">
        <f t="shared" si="1044"/>
        <v xml:space="preserve"> </v>
      </c>
      <c r="AA1110" s="25">
        <f t="shared" si="1044"/>
        <v>3.75</v>
      </c>
      <c r="AB1110" s="26" t="str">
        <f t="shared" si="1044"/>
        <v xml:space="preserve"> </v>
      </c>
      <c r="AC1110" s="30">
        <f t="shared" si="1044"/>
        <v>14</v>
      </c>
      <c r="AD1110" s="28" t="str">
        <f t="shared" si="1044"/>
        <v xml:space="preserve"> </v>
      </c>
      <c r="AE1110" s="28">
        <f t="shared" si="1044"/>
        <v>14</v>
      </c>
      <c r="AF1110" s="31" t="str">
        <f t="shared" si="1044"/>
        <v xml:space="preserve"> </v>
      </c>
      <c r="AG1110" s="33">
        <f t="shared" si="1044"/>
        <v>17</v>
      </c>
      <c r="AH1110" s="514" t="str">
        <f>IF('FRONT PAGE'!$A$1="www.fly-logics.com","_____________________________
PILOT SIGNATURE",0)</f>
        <v>_____________________________
PILOT SIGNATURE</v>
      </c>
      <c r="AI1110" s="515"/>
      <c r="AJ1110" s="515"/>
      <c r="AK1110" s="330">
        <f>A1108</f>
        <v>79</v>
      </c>
      <c r="AL1110" s="387"/>
      <c r="AM1110" s="388"/>
      <c r="AN1110" s="387"/>
      <c r="AV1110" s="372"/>
      <c r="AX1110" s="373"/>
      <c r="AY1110" s="98"/>
      <c r="AZ1110" s="373"/>
      <c r="BA1110" s="363"/>
      <c r="BC1110" s="377"/>
    </row>
    <row r="1111" spans="1:70" s="50" customFormat="1" ht="27.75" customHeight="1" x14ac:dyDescent="0.2">
      <c r="A1111" s="29">
        <f>A1106+1</f>
        <v>791</v>
      </c>
      <c r="B1111" s="39"/>
      <c r="C1111" s="40"/>
      <c r="D1111" s="41"/>
      <c r="E1111" s="42"/>
      <c r="F1111" s="43"/>
      <c r="G1111" s="44"/>
      <c r="H1111" s="45"/>
      <c r="I1111" s="281"/>
      <c r="J1111" s="277"/>
      <c r="K1111" s="278"/>
      <c r="L1111" s="279"/>
      <c r="M1111" s="278"/>
      <c r="N1111" s="279"/>
      <c r="O1111" s="278"/>
      <c r="P1111" s="279"/>
      <c r="Q1111" s="150"/>
      <c r="R1111" s="285"/>
      <c r="S1111" s="46"/>
      <c r="T1111" s="47"/>
      <c r="U1111" s="47"/>
      <c r="V1111" s="48"/>
      <c r="W1111" s="293"/>
      <c r="X1111" s="278"/>
      <c r="Y1111" s="279"/>
      <c r="Z1111" s="278"/>
      <c r="AA1111" s="279"/>
      <c r="AB1111" s="150"/>
      <c r="AC1111" s="282"/>
      <c r="AD1111" s="283"/>
      <c r="AE1111" s="283"/>
      <c r="AF1111" s="284"/>
      <c r="AG1111" s="49"/>
      <c r="AH1111" s="48"/>
      <c r="AI1111" s="516"/>
      <c r="AJ1111" s="516"/>
      <c r="AK1111" s="517"/>
      <c r="AL1111" s="100"/>
      <c r="AM1111" s="382" t="str">
        <f t="shared" ref="AM1111:AM1120" si="1045">IF(B1111=0," ",TEXT(B1111,"MMM"))</f>
        <v xml:space="preserve"> </v>
      </c>
      <c r="AN1111" s="95" t="str">
        <f t="shared" ref="AN1111:AN1120" si="1046">IF(B1111=0," ",YEAR(B1111))</f>
        <v xml:space="preserve"> </v>
      </c>
      <c r="AO1111" s="365"/>
      <c r="AP1111" s="365"/>
      <c r="AQ1111" s="256"/>
      <c r="AR1111" s="365"/>
      <c r="AS1111" s="365"/>
      <c r="AT1111" s="364"/>
      <c r="AU1111" s="365"/>
      <c r="AV1111" s="372"/>
      <c r="AW1111" s="364"/>
      <c r="AX1111" s="373"/>
      <c r="AY1111" s="98"/>
      <c r="AZ1111" s="373"/>
      <c r="BA1111" s="363"/>
      <c r="BB1111" s="365"/>
      <c r="BC1111" s="377"/>
      <c r="BD1111" s="365"/>
      <c r="BE1111" s="365"/>
      <c r="BF1111" s="365"/>
      <c r="BG1111" s="365"/>
      <c r="BH1111" s="365"/>
      <c r="BI1111" s="365"/>
      <c r="BJ1111" s="365"/>
      <c r="BK1111" s="365"/>
      <c r="BL1111" s="376"/>
      <c r="BM1111" s="376"/>
      <c r="BN1111" s="260"/>
      <c r="BO1111" s="260"/>
      <c r="BP1111" s="260"/>
      <c r="BQ1111" s="263"/>
      <c r="BR1111" s="263"/>
    </row>
    <row r="1112" spans="1:70" s="50" customFormat="1" ht="27.75" customHeight="1" x14ac:dyDescent="0.2">
      <c r="A1112" s="22">
        <f>A1111+1</f>
        <v>792</v>
      </c>
      <c r="B1112" s="51"/>
      <c r="C1112" s="52"/>
      <c r="D1112" s="53"/>
      <c r="E1112" s="54"/>
      <c r="F1112" s="55"/>
      <c r="G1112" s="56"/>
      <c r="H1112" s="57"/>
      <c r="I1112" s="275"/>
      <c r="J1112" s="58"/>
      <c r="K1112" s="59"/>
      <c r="L1112" s="60"/>
      <c r="M1112" s="59"/>
      <c r="N1112" s="60"/>
      <c r="O1112" s="59"/>
      <c r="P1112" s="60"/>
      <c r="Q1112" s="61"/>
      <c r="R1112" s="286"/>
      <c r="S1112" s="58"/>
      <c r="T1112" s="59"/>
      <c r="U1112" s="59"/>
      <c r="V1112" s="61"/>
      <c r="W1112" s="294"/>
      <c r="X1112" s="59"/>
      <c r="Y1112" s="60"/>
      <c r="Z1112" s="59"/>
      <c r="AA1112" s="60"/>
      <c r="AB1112" s="61"/>
      <c r="AC1112" s="62"/>
      <c r="AD1112" s="63"/>
      <c r="AE1112" s="63"/>
      <c r="AF1112" s="64"/>
      <c r="AG1112" s="65"/>
      <c r="AH1112" s="61"/>
      <c r="AI1112" s="510"/>
      <c r="AJ1112" s="510"/>
      <c r="AK1112" s="511"/>
      <c r="AL1112" s="100"/>
      <c r="AM1112" s="382" t="str">
        <f t="shared" si="1045"/>
        <v xml:space="preserve"> </v>
      </c>
      <c r="AN1112" s="95" t="str">
        <f t="shared" si="1046"/>
        <v xml:space="preserve"> </v>
      </c>
      <c r="AO1112" s="365"/>
      <c r="AP1112" s="365"/>
      <c r="AQ1112" s="256"/>
      <c r="AR1112" s="365"/>
      <c r="AS1112" s="365"/>
      <c r="AT1112" s="364"/>
      <c r="AU1112" s="365"/>
      <c r="AV1112" s="372"/>
      <c r="AW1112" s="364"/>
      <c r="AX1112" s="373"/>
      <c r="AY1112" s="98"/>
      <c r="AZ1112" s="373"/>
      <c r="BA1112" s="363"/>
      <c r="BB1112" s="365"/>
      <c r="BC1112" s="377"/>
      <c r="BD1112" s="365"/>
      <c r="BE1112" s="365"/>
      <c r="BF1112" s="365"/>
      <c r="BG1112" s="365"/>
      <c r="BH1112" s="365"/>
      <c r="BI1112" s="365"/>
      <c r="BJ1112" s="365"/>
      <c r="BK1112" s="365"/>
      <c r="BL1112" s="376"/>
      <c r="BM1112" s="376"/>
      <c r="BN1112" s="260"/>
      <c r="BO1112" s="260"/>
      <c r="BP1112" s="260"/>
      <c r="BQ1112" s="263"/>
      <c r="BR1112" s="263"/>
    </row>
    <row r="1113" spans="1:70" s="50" customFormat="1" ht="27.75" customHeight="1" x14ac:dyDescent="0.2">
      <c r="A1113" s="22">
        <f t="shared" ref="A1113:A1120" si="1047">A1112+1</f>
        <v>793</v>
      </c>
      <c r="B1113" s="51"/>
      <c r="C1113" s="52"/>
      <c r="D1113" s="53"/>
      <c r="E1113" s="54"/>
      <c r="F1113" s="55"/>
      <c r="G1113" s="56"/>
      <c r="H1113" s="57"/>
      <c r="I1113" s="275"/>
      <c r="J1113" s="58"/>
      <c r="K1113" s="59"/>
      <c r="L1113" s="60"/>
      <c r="M1113" s="59"/>
      <c r="N1113" s="60"/>
      <c r="O1113" s="59"/>
      <c r="P1113" s="60"/>
      <c r="Q1113" s="61"/>
      <c r="R1113" s="286"/>
      <c r="S1113" s="58"/>
      <c r="T1113" s="59"/>
      <c r="U1113" s="59"/>
      <c r="V1113" s="61"/>
      <c r="W1113" s="294"/>
      <c r="X1113" s="59"/>
      <c r="Y1113" s="60"/>
      <c r="Z1113" s="59"/>
      <c r="AA1113" s="60"/>
      <c r="AB1113" s="61"/>
      <c r="AC1113" s="62"/>
      <c r="AD1113" s="63"/>
      <c r="AE1113" s="63"/>
      <c r="AF1113" s="64"/>
      <c r="AG1113" s="65"/>
      <c r="AH1113" s="61"/>
      <c r="AI1113" s="510"/>
      <c r="AJ1113" s="510"/>
      <c r="AK1113" s="511"/>
      <c r="AL1113" s="100"/>
      <c r="AM1113" s="382" t="str">
        <f t="shared" si="1045"/>
        <v xml:space="preserve"> </v>
      </c>
      <c r="AN1113" s="95" t="str">
        <f t="shared" si="1046"/>
        <v xml:space="preserve"> </v>
      </c>
      <c r="AO1113" s="365"/>
      <c r="AP1113" s="365"/>
      <c r="AQ1113" s="256"/>
      <c r="AR1113" s="365"/>
      <c r="AS1113" s="365"/>
      <c r="AT1113" s="364"/>
      <c r="AU1113" s="365"/>
      <c r="AV1113" s="372"/>
      <c r="AW1113" s="364"/>
      <c r="AX1113" s="373"/>
      <c r="AY1113" s="98"/>
      <c r="AZ1113" s="373"/>
      <c r="BA1113" s="363"/>
      <c r="BB1113" s="365"/>
      <c r="BC1113" s="377"/>
      <c r="BD1113" s="365"/>
      <c r="BE1113" s="365"/>
      <c r="BF1113" s="365"/>
      <c r="BG1113" s="365"/>
      <c r="BH1113" s="365"/>
      <c r="BI1113" s="365"/>
      <c r="BJ1113" s="365"/>
      <c r="BK1113" s="365"/>
      <c r="BL1113" s="376"/>
      <c r="BM1113" s="376"/>
      <c r="BN1113" s="260"/>
      <c r="BO1113" s="260"/>
      <c r="BP1113" s="260"/>
      <c r="BQ1113" s="263"/>
      <c r="BR1113" s="263"/>
    </row>
    <row r="1114" spans="1:70" s="50" customFormat="1" ht="27.75" customHeight="1" x14ac:dyDescent="0.2">
      <c r="A1114" s="22">
        <f t="shared" si="1047"/>
        <v>794</v>
      </c>
      <c r="B1114" s="51"/>
      <c r="C1114" s="52"/>
      <c r="D1114" s="53"/>
      <c r="E1114" s="54"/>
      <c r="F1114" s="55"/>
      <c r="G1114" s="56"/>
      <c r="H1114" s="57"/>
      <c r="I1114" s="275"/>
      <c r="J1114" s="58"/>
      <c r="K1114" s="59"/>
      <c r="L1114" s="60"/>
      <c r="M1114" s="59"/>
      <c r="N1114" s="60"/>
      <c r="O1114" s="59"/>
      <c r="P1114" s="60"/>
      <c r="Q1114" s="61"/>
      <c r="R1114" s="286"/>
      <c r="S1114" s="58"/>
      <c r="T1114" s="59"/>
      <c r="U1114" s="59"/>
      <c r="V1114" s="61"/>
      <c r="W1114" s="294"/>
      <c r="X1114" s="59"/>
      <c r="Y1114" s="60"/>
      <c r="Z1114" s="59"/>
      <c r="AA1114" s="60"/>
      <c r="AB1114" s="61"/>
      <c r="AC1114" s="62"/>
      <c r="AD1114" s="63"/>
      <c r="AE1114" s="63"/>
      <c r="AF1114" s="64"/>
      <c r="AG1114" s="65"/>
      <c r="AH1114" s="61"/>
      <c r="AI1114" s="510"/>
      <c r="AJ1114" s="510"/>
      <c r="AK1114" s="511"/>
      <c r="AL1114" s="100"/>
      <c r="AM1114" s="382" t="str">
        <f t="shared" si="1045"/>
        <v xml:space="preserve"> </v>
      </c>
      <c r="AN1114" s="95" t="str">
        <f t="shared" si="1046"/>
        <v xml:space="preserve"> </v>
      </c>
      <c r="AO1114" s="365"/>
      <c r="AP1114" s="365"/>
      <c r="AQ1114" s="256"/>
      <c r="AR1114" s="365"/>
      <c r="AS1114" s="365"/>
      <c r="AT1114" s="364"/>
      <c r="AU1114" s="365"/>
      <c r="AV1114" s="372"/>
      <c r="AW1114" s="364"/>
      <c r="AX1114" s="373"/>
      <c r="AY1114" s="98"/>
      <c r="AZ1114" s="373"/>
      <c r="BA1114" s="363"/>
      <c r="BB1114" s="365"/>
      <c r="BC1114" s="377"/>
      <c r="BD1114" s="365"/>
      <c r="BE1114" s="365"/>
      <c r="BF1114" s="365"/>
      <c r="BG1114" s="365"/>
      <c r="BH1114" s="365"/>
      <c r="BI1114" s="365"/>
      <c r="BJ1114" s="365"/>
      <c r="BK1114" s="365"/>
      <c r="BL1114" s="376"/>
      <c r="BM1114" s="376"/>
      <c r="BN1114" s="260"/>
      <c r="BO1114" s="260"/>
      <c r="BP1114" s="260"/>
      <c r="BQ1114" s="263"/>
      <c r="BR1114" s="263"/>
    </row>
    <row r="1115" spans="1:70" s="50" customFormat="1" ht="27.75" customHeight="1" x14ac:dyDescent="0.2">
      <c r="A1115" s="22">
        <f t="shared" si="1047"/>
        <v>795</v>
      </c>
      <c r="B1115" s="51"/>
      <c r="C1115" s="52"/>
      <c r="D1115" s="53"/>
      <c r="E1115" s="54"/>
      <c r="F1115" s="55"/>
      <c r="G1115" s="56"/>
      <c r="H1115" s="57"/>
      <c r="I1115" s="275"/>
      <c r="J1115" s="58"/>
      <c r="K1115" s="59"/>
      <c r="L1115" s="60"/>
      <c r="M1115" s="59"/>
      <c r="N1115" s="60"/>
      <c r="O1115" s="59"/>
      <c r="P1115" s="60"/>
      <c r="Q1115" s="61"/>
      <c r="R1115" s="286"/>
      <c r="S1115" s="58"/>
      <c r="T1115" s="59"/>
      <c r="U1115" s="59"/>
      <c r="V1115" s="61"/>
      <c r="W1115" s="294"/>
      <c r="X1115" s="59"/>
      <c r="Y1115" s="60"/>
      <c r="Z1115" s="59"/>
      <c r="AA1115" s="60"/>
      <c r="AB1115" s="61"/>
      <c r="AC1115" s="62"/>
      <c r="AD1115" s="63"/>
      <c r="AE1115" s="63"/>
      <c r="AF1115" s="64"/>
      <c r="AG1115" s="65"/>
      <c r="AH1115" s="61"/>
      <c r="AI1115" s="510"/>
      <c r="AJ1115" s="510"/>
      <c r="AK1115" s="511"/>
      <c r="AL1115" s="100"/>
      <c r="AM1115" s="382" t="str">
        <f t="shared" si="1045"/>
        <v xml:space="preserve"> </v>
      </c>
      <c r="AN1115" s="95" t="str">
        <f t="shared" si="1046"/>
        <v xml:space="preserve"> </v>
      </c>
      <c r="AO1115" s="365"/>
      <c r="AP1115" s="365"/>
      <c r="AQ1115" s="256"/>
      <c r="AR1115" s="365"/>
      <c r="AS1115" s="365"/>
      <c r="AT1115" s="364"/>
      <c r="AU1115" s="365"/>
      <c r="AV1115" s="372"/>
      <c r="AW1115" s="364"/>
      <c r="AX1115" s="373"/>
      <c r="AY1115" s="98"/>
      <c r="AZ1115" s="373"/>
      <c r="BA1115" s="363"/>
      <c r="BB1115" s="365"/>
      <c r="BC1115" s="377"/>
      <c r="BD1115" s="365"/>
      <c r="BE1115" s="365"/>
      <c r="BF1115" s="365"/>
      <c r="BG1115" s="365"/>
      <c r="BH1115" s="365"/>
      <c r="BI1115" s="365"/>
      <c r="BJ1115" s="365"/>
      <c r="BK1115" s="365"/>
      <c r="BL1115" s="376"/>
      <c r="BM1115" s="376"/>
      <c r="BN1115" s="260"/>
      <c r="BO1115" s="260"/>
      <c r="BP1115" s="260"/>
      <c r="BQ1115" s="263"/>
      <c r="BR1115" s="263"/>
    </row>
    <row r="1116" spans="1:70" s="50" customFormat="1" ht="27.75" customHeight="1" x14ac:dyDescent="0.2">
      <c r="A1116" s="22">
        <f t="shared" si="1047"/>
        <v>796</v>
      </c>
      <c r="B1116" s="51"/>
      <c r="C1116" s="52"/>
      <c r="D1116" s="53"/>
      <c r="E1116" s="54"/>
      <c r="F1116" s="55"/>
      <c r="G1116" s="56"/>
      <c r="H1116" s="57"/>
      <c r="I1116" s="275"/>
      <c r="J1116" s="58"/>
      <c r="K1116" s="59"/>
      <c r="L1116" s="60"/>
      <c r="M1116" s="59"/>
      <c r="N1116" s="60"/>
      <c r="O1116" s="59"/>
      <c r="P1116" s="60"/>
      <c r="Q1116" s="61"/>
      <c r="R1116" s="286"/>
      <c r="S1116" s="58"/>
      <c r="T1116" s="59"/>
      <c r="U1116" s="59"/>
      <c r="V1116" s="61"/>
      <c r="W1116" s="294"/>
      <c r="X1116" s="59"/>
      <c r="Y1116" s="60"/>
      <c r="Z1116" s="59"/>
      <c r="AA1116" s="60"/>
      <c r="AB1116" s="61"/>
      <c r="AC1116" s="62"/>
      <c r="AD1116" s="63"/>
      <c r="AE1116" s="63"/>
      <c r="AF1116" s="64"/>
      <c r="AG1116" s="65"/>
      <c r="AH1116" s="61"/>
      <c r="AI1116" s="510"/>
      <c r="AJ1116" s="510"/>
      <c r="AK1116" s="511"/>
      <c r="AL1116" s="100"/>
      <c r="AM1116" s="382" t="str">
        <f t="shared" si="1045"/>
        <v xml:space="preserve"> </v>
      </c>
      <c r="AN1116" s="95" t="str">
        <f t="shared" si="1046"/>
        <v xml:space="preserve"> </v>
      </c>
      <c r="AO1116" s="365"/>
      <c r="AP1116" s="365"/>
      <c r="AQ1116" s="256"/>
      <c r="AR1116" s="365"/>
      <c r="AS1116" s="365"/>
      <c r="AT1116" s="364"/>
      <c r="AU1116" s="365"/>
      <c r="AV1116" s="372"/>
      <c r="AW1116" s="364"/>
      <c r="AX1116" s="373"/>
      <c r="AY1116" s="98"/>
      <c r="AZ1116" s="373"/>
      <c r="BA1116" s="363"/>
      <c r="BB1116" s="365"/>
      <c r="BC1116" s="377"/>
      <c r="BD1116" s="365"/>
      <c r="BE1116" s="365"/>
      <c r="BF1116" s="365"/>
      <c r="BG1116" s="365"/>
      <c r="BH1116" s="365"/>
      <c r="BI1116" s="365"/>
      <c r="BJ1116" s="365"/>
      <c r="BK1116" s="365"/>
      <c r="BL1116" s="376"/>
      <c r="BM1116" s="376"/>
      <c r="BN1116" s="260"/>
      <c r="BO1116" s="260"/>
      <c r="BP1116" s="260"/>
      <c r="BQ1116" s="263"/>
      <c r="BR1116" s="263"/>
    </row>
    <row r="1117" spans="1:70" s="50" customFormat="1" ht="27.75" customHeight="1" x14ac:dyDescent="0.2">
      <c r="A1117" s="22">
        <f>A1116+1</f>
        <v>797</v>
      </c>
      <c r="B1117" s="51"/>
      <c r="C1117" s="52"/>
      <c r="D1117" s="53"/>
      <c r="E1117" s="54"/>
      <c r="F1117" s="55"/>
      <c r="G1117" s="56"/>
      <c r="H1117" s="57"/>
      <c r="I1117" s="275"/>
      <c r="J1117" s="58"/>
      <c r="K1117" s="59"/>
      <c r="L1117" s="60"/>
      <c r="M1117" s="59"/>
      <c r="N1117" s="60"/>
      <c r="O1117" s="59"/>
      <c r="P1117" s="60"/>
      <c r="Q1117" s="61"/>
      <c r="R1117" s="286"/>
      <c r="S1117" s="58"/>
      <c r="T1117" s="59"/>
      <c r="U1117" s="59"/>
      <c r="V1117" s="61"/>
      <c r="W1117" s="294"/>
      <c r="X1117" s="59"/>
      <c r="Y1117" s="60"/>
      <c r="Z1117" s="59"/>
      <c r="AA1117" s="60"/>
      <c r="AB1117" s="61"/>
      <c r="AC1117" s="62"/>
      <c r="AD1117" s="63"/>
      <c r="AE1117" s="63"/>
      <c r="AF1117" s="64"/>
      <c r="AG1117" s="65"/>
      <c r="AH1117" s="61"/>
      <c r="AI1117" s="510"/>
      <c r="AJ1117" s="510"/>
      <c r="AK1117" s="511"/>
      <c r="AL1117" s="100"/>
      <c r="AM1117" s="382" t="str">
        <f t="shared" si="1045"/>
        <v xml:space="preserve"> </v>
      </c>
      <c r="AN1117" s="95" t="str">
        <f t="shared" si="1046"/>
        <v xml:space="preserve"> </v>
      </c>
      <c r="AO1117" s="365"/>
      <c r="AP1117" s="365"/>
      <c r="AQ1117" s="256"/>
      <c r="AR1117" s="365"/>
      <c r="AS1117" s="365"/>
      <c r="AT1117" s="364"/>
      <c r="AU1117" s="365"/>
      <c r="AV1117" s="372"/>
      <c r="AW1117" s="364"/>
      <c r="AX1117" s="373"/>
      <c r="AY1117" s="98"/>
      <c r="AZ1117" s="373"/>
      <c r="BA1117" s="363"/>
      <c r="BB1117" s="365"/>
      <c r="BC1117" s="377"/>
      <c r="BD1117" s="365"/>
      <c r="BE1117" s="365"/>
      <c r="BF1117" s="365"/>
      <c r="BG1117" s="365"/>
      <c r="BH1117" s="365"/>
      <c r="BI1117" s="365"/>
      <c r="BJ1117" s="365"/>
      <c r="BK1117" s="365"/>
      <c r="BL1117" s="376"/>
      <c r="BM1117" s="376"/>
      <c r="BN1117" s="260"/>
      <c r="BO1117" s="260"/>
      <c r="BP1117" s="260"/>
      <c r="BQ1117" s="263"/>
      <c r="BR1117" s="263"/>
    </row>
    <row r="1118" spans="1:70" s="50" customFormat="1" ht="27.75" customHeight="1" x14ac:dyDescent="0.2">
      <c r="A1118" s="22">
        <f t="shared" si="1047"/>
        <v>798</v>
      </c>
      <c r="B1118" s="51"/>
      <c r="C1118" s="52"/>
      <c r="D1118" s="53"/>
      <c r="E1118" s="54"/>
      <c r="F1118" s="55"/>
      <c r="G1118" s="56"/>
      <c r="H1118" s="57"/>
      <c r="I1118" s="275"/>
      <c r="J1118" s="58"/>
      <c r="K1118" s="59"/>
      <c r="L1118" s="60"/>
      <c r="M1118" s="59"/>
      <c r="N1118" s="60"/>
      <c r="O1118" s="59"/>
      <c r="P1118" s="60"/>
      <c r="Q1118" s="61"/>
      <c r="R1118" s="286"/>
      <c r="S1118" s="58"/>
      <c r="T1118" s="59"/>
      <c r="U1118" s="59"/>
      <c r="V1118" s="61"/>
      <c r="W1118" s="294"/>
      <c r="X1118" s="59"/>
      <c r="Y1118" s="60"/>
      <c r="Z1118" s="59"/>
      <c r="AA1118" s="60"/>
      <c r="AB1118" s="61"/>
      <c r="AC1118" s="62"/>
      <c r="AD1118" s="63"/>
      <c r="AE1118" s="63"/>
      <c r="AF1118" s="64"/>
      <c r="AG1118" s="65"/>
      <c r="AH1118" s="61"/>
      <c r="AI1118" s="510"/>
      <c r="AJ1118" s="510"/>
      <c r="AK1118" s="511"/>
      <c r="AL1118" s="100"/>
      <c r="AM1118" s="382" t="str">
        <f t="shared" si="1045"/>
        <v xml:space="preserve"> </v>
      </c>
      <c r="AN1118" s="95" t="str">
        <f t="shared" si="1046"/>
        <v xml:space="preserve"> </v>
      </c>
      <c r="AO1118" s="365"/>
      <c r="AP1118" s="365"/>
      <c r="AQ1118" s="256"/>
      <c r="AR1118" s="365"/>
      <c r="AS1118" s="365"/>
      <c r="AT1118" s="364"/>
      <c r="AU1118" s="365"/>
      <c r="AV1118" s="372"/>
      <c r="AW1118" s="364"/>
      <c r="AX1118" s="373"/>
      <c r="AY1118" s="98"/>
      <c r="AZ1118" s="373"/>
      <c r="BA1118" s="363"/>
      <c r="BB1118" s="365"/>
      <c r="BC1118" s="377"/>
      <c r="BD1118" s="365"/>
      <c r="BE1118" s="365"/>
      <c r="BF1118" s="365"/>
      <c r="BG1118" s="365"/>
      <c r="BH1118" s="365"/>
      <c r="BI1118" s="365"/>
      <c r="BJ1118" s="365"/>
      <c r="BK1118" s="365"/>
      <c r="BL1118" s="376"/>
      <c r="BM1118" s="376"/>
      <c r="BN1118" s="260"/>
      <c r="BO1118" s="260"/>
      <c r="BP1118" s="260"/>
      <c r="BQ1118" s="263"/>
      <c r="BR1118" s="263"/>
    </row>
    <row r="1119" spans="1:70" s="50" customFormat="1" ht="27.75" customHeight="1" x14ac:dyDescent="0.2">
      <c r="A1119" s="22">
        <f t="shared" si="1047"/>
        <v>799</v>
      </c>
      <c r="B1119" s="51"/>
      <c r="C1119" s="52"/>
      <c r="D1119" s="53"/>
      <c r="E1119" s="54"/>
      <c r="F1119" s="55"/>
      <c r="G1119" s="56"/>
      <c r="H1119" s="57"/>
      <c r="I1119" s="275"/>
      <c r="J1119" s="58"/>
      <c r="K1119" s="59"/>
      <c r="L1119" s="60"/>
      <c r="M1119" s="59"/>
      <c r="N1119" s="60"/>
      <c r="O1119" s="59"/>
      <c r="P1119" s="60"/>
      <c r="Q1119" s="61"/>
      <c r="R1119" s="286"/>
      <c r="S1119" s="58"/>
      <c r="T1119" s="59"/>
      <c r="U1119" s="59"/>
      <c r="V1119" s="61"/>
      <c r="W1119" s="294"/>
      <c r="X1119" s="59"/>
      <c r="Y1119" s="60"/>
      <c r="Z1119" s="59"/>
      <c r="AA1119" s="60"/>
      <c r="AB1119" s="61"/>
      <c r="AC1119" s="62"/>
      <c r="AD1119" s="63"/>
      <c r="AE1119" s="63"/>
      <c r="AF1119" s="64"/>
      <c r="AG1119" s="65"/>
      <c r="AH1119" s="61"/>
      <c r="AI1119" s="510"/>
      <c r="AJ1119" s="510"/>
      <c r="AK1119" s="511"/>
      <c r="AL1119" s="100"/>
      <c r="AM1119" s="382" t="str">
        <f t="shared" si="1045"/>
        <v xml:space="preserve"> </v>
      </c>
      <c r="AN1119" s="95" t="str">
        <f t="shared" si="1046"/>
        <v xml:space="preserve"> </v>
      </c>
      <c r="AO1119" s="365"/>
      <c r="AP1119" s="365"/>
      <c r="AQ1119" s="256"/>
      <c r="AR1119" s="365"/>
      <c r="AS1119" s="365"/>
      <c r="AT1119" s="364"/>
      <c r="AU1119" s="365"/>
      <c r="AV1119" s="372"/>
      <c r="AW1119" s="364"/>
      <c r="AX1119" s="373"/>
      <c r="AY1119" s="98"/>
      <c r="AZ1119" s="373"/>
      <c r="BA1119" s="365"/>
      <c r="BB1119" s="365"/>
      <c r="BC1119" s="377"/>
      <c r="BD1119" s="365"/>
      <c r="BE1119" s="365"/>
      <c r="BF1119" s="365"/>
      <c r="BG1119" s="365"/>
      <c r="BH1119" s="365"/>
      <c r="BI1119" s="365"/>
      <c r="BJ1119" s="365"/>
      <c r="BK1119" s="365"/>
      <c r="BL1119" s="376"/>
      <c r="BM1119" s="376"/>
      <c r="BN1119" s="260"/>
      <c r="BO1119" s="260"/>
      <c r="BP1119" s="260"/>
      <c r="BQ1119" s="263"/>
      <c r="BR1119" s="263"/>
    </row>
    <row r="1120" spans="1:70" s="50" customFormat="1" ht="27.75" customHeight="1" thickBot="1" x14ac:dyDescent="0.25">
      <c r="A1120" s="23">
        <f t="shared" si="1047"/>
        <v>800</v>
      </c>
      <c r="B1120" s="66"/>
      <c r="C1120" s="67"/>
      <c r="D1120" s="68"/>
      <c r="E1120" s="69"/>
      <c r="F1120" s="70"/>
      <c r="G1120" s="71"/>
      <c r="H1120" s="72"/>
      <c r="I1120" s="276"/>
      <c r="J1120" s="73"/>
      <c r="K1120" s="74"/>
      <c r="L1120" s="75"/>
      <c r="M1120" s="74"/>
      <c r="N1120" s="75"/>
      <c r="O1120" s="74"/>
      <c r="P1120" s="75"/>
      <c r="Q1120" s="76"/>
      <c r="R1120" s="287"/>
      <c r="S1120" s="73"/>
      <c r="T1120" s="74"/>
      <c r="U1120" s="74"/>
      <c r="V1120" s="76"/>
      <c r="W1120" s="295"/>
      <c r="X1120" s="74"/>
      <c r="Y1120" s="75"/>
      <c r="Z1120" s="74"/>
      <c r="AA1120" s="75"/>
      <c r="AB1120" s="76"/>
      <c r="AC1120" s="77"/>
      <c r="AD1120" s="78"/>
      <c r="AE1120" s="78"/>
      <c r="AF1120" s="79"/>
      <c r="AG1120" s="80"/>
      <c r="AH1120" s="76"/>
      <c r="AI1120" s="518"/>
      <c r="AJ1120" s="518"/>
      <c r="AK1120" s="519"/>
      <c r="AL1120" s="100"/>
      <c r="AM1120" s="382" t="str">
        <f t="shared" si="1045"/>
        <v xml:space="preserve"> </v>
      </c>
      <c r="AN1120" s="95" t="str">
        <f t="shared" si="1046"/>
        <v xml:space="preserve"> </v>
      </c>
      <c r="AO1120" s="365"/>
      <c r="AP1120" s="365"/>
      <c r="AQ1120" s="256"/>
      <c r="AR1120" s="365"/>
      <c r="AS1120" s="365"/>
      <c r="AT1120" s="364"/>
      <c r="AU1120" s="365"/>
      <c r="AV1120" s="372"/>
      <c r="AW1120" s="364"/>
      <c r="AX1120" s="373"/>
      <c r="AY1120" s="98"/>
      <c r="AZ1120" s="373"/>
      <c r="BA1120" s="365"/>
      <c r="BB1120" s="365"/>
      <c r="BC1120" s="377"/>
      <c r="BD1120" s="365"/>
      <c r="BE1120" s="365"/>
      <c r="BF1120" s="365"/>
      <c r="BG1120" s="365"/>
      <c r="BH1120" s="365"/>
      <c r="BI1120" s="365"/>
      <c r="BJ1120" s="365"/>
      <c r="BK1120" s="365"/>
      <c r="BL1120" s="376"/>
      <c r="BM1120" s="376"/>
      <c r="BN1120" s="260"/>
      <c r="BO1120" s="260"/>
      <c r="BP1120" s="260"/>
      <c r="BQ1120" s="263"/>
      <c r="BR1120" s="263"/>
    </row>
    <row r="1121" spans="1:70" ht="4.5" customHeight="1" thickBot="1" x14ac:dyDescent="0.25">
      <c r="A1121" s="91">
        <f>AK1124</f>
        <v>80</v>
      </c>
      <c r="B1121" s="235"/>
      <c r="C1121" s="235"/>
      <c r="D1121" s="235"/>
      <c r="E1121" s="235"/>
      <c r="F1121" s="235"/>
      <c r="G1121" s="235"/>
      <c r="H1121" s="235"/>
      <c r="I1121" s="235"/>
      <c r="J1121" s="280"/>
      <c r="K1121" s="280"/>
      <c r="L1121" s="280"/>
      <c r="M1121" s="280"/>
      <c r="N1121" s="280"/>
      <c r="O1121" s="280"/>
      <c r="P1121" s="280"/>
      <c r="Q1121" s="280"/>
      <c r="R1121" s="280"/>
      <c r="S1121" s="292"/>
      <c r="T1121" s="292"/>
      <c r="U1121" s="292"/>
      <c r="V1121" s="292"/>
      <c r="W1121" s="292"/>
      <c r="X1121" s="292"/>
      <c r="Y1121" s="292"/>
      <c r="Z1121" s="292"/>
      <c r="AA1121" s="292"/>
      <c r="AB1121" s="292"/>
      <c r="AC1121" s="292"/>
      <c r="AD1121" s="236"/>
      <c r="AE1121" s="237"/>
      <c r="AF1121" s="236"/>
      <c r="AG1121" s="238"/>
      <c r="AH1121" s="536"/>
      <c r="AI1121" s="537"/>
      <c r="AJ1121" s="537"/>
      <c r="AK1121" s="537"/>
      <c r="AL1121" s="383"/>
      <c r="AM1121" s="384"/>
      <c r="AN1121" s="383"/>
      <c r="AV1121" s="372"/>
      <c r="AX1121" s="373"/>
      <c r="AY1121" s="98"/>
      <c r="AZ1121" s="373"/>
      <c r="BC1121" s="377"/>
    </row>
    <row r="1122" spans="1:70" ht="26.25" customHeight="1" x14ac:dyDescent="0.2">
      <c r="A1122" s="163">
        <f>A1108+1</f>
        <v>80</v>
      </c>
      <c r="B1122" s="523"/>
      <c r="C1122" s="523"/>
      <c r="D1122" s="523"/>
      <c r="E1122" s="524"/>
      <c r="F1122" s="527" t="str">
        <f>IF('FRONT PAGE'!$A$1="www.fly-logics.com","TOTAL PAGE",0)</f>
        <v>TOTAL PAGE</v>
      </c>
      <c r="G1122" s="528"/>
      <c r="H1122" s="529"/>
      <c r="I1122" s="314" t="str">
        <f>IF('FRONT PAGE'!$A$1="www.fly-logics.com",IF(SUM(I1111:I1121)=0," ",SUM(I1111:I1121)),0)</f>
        <v xml:space="preserve"> </v>
      </c>
      <c r="J1122" s="315" t="str">
        <f>IF('FRONT PAGE'!$A$1="www.fly-logics.com",IF(SUM(J1111:J1121)=0," ",SUM(J1111:J1121)),0)</f>
        <v xml:space="preserve"> </v>
      </c>
      <c r="K1122" s="316" t="str">
        <f>IF('FRONT PAGE'!$A$1="www.fly-logics.com",IF(SUM(K1111:K1121)=0," ",SUM(K1111:K1121)),0)</f>
        <v xml:space="preserve"> </v>
      </c>
      <c r="L1122" s="317" t="str">
        <f>IF('FRONT PAGE'!$A$1="www.fly-logics.com",IF(SUM(L1111:L1121)=0," ",SUM(L1111:L1121)),0)</f>
        <v xml:space="preserve"> </v>
      </c>
      <c r="M1122" s="316" t="str">
        <f>IF('FRONT PAGE'!$A$1="www.fly-logics.com",IF(SUM(M1111:M1121)=0," ",SUM(M1111:M1121)),0)</f>
        <v xml:space="preserve"> </v>
      </c>
      <c r="N1122" s="317" t="str">
        <f>IF('FRONT PAGE'!$A$1="www.fly-logics.com",IF(SUM(N1111:N1121)=0," ",SUM(N1111:N1121)),0)</f>
        <v xml:space="preserve"> </v>
      </c>
      <c r="O1122" s="316" t="str">
        <f>IF('FRONT PAGE'!$A$1="www.fly-logics.com",IF(SUM(O1111:O1121)=0," ",SUM(O1111:O1121)),0)</f>
        <v xml:space="preserve"> </v>
      </c>
      <c r="P1122" s="317" t="str">
        <f>IF('FRONT PAGE'!$A$1="www.fly-logics.com",IF(SUM(P1111:P1121)=0," ",SUM(P1111:P1121)),0)</f>
        <v xml:space="preserve"> </v>
      </c>
      <c r="Q1122" s="318" t="str">
        <f>IF('FRONT PAGE'!$A$1="www.fly-logics.com",IF(SUM(Q1111:Q1121)=0," ",SUM(Q1111:Q1121)),0)</f>
        <v xml:space="preserve"> </v>
      </c>
      <c r="R1122" s="319"/>
      <c r="S1122" s="315" t="str">
        <f>IF('FRONT PAGE'!$A$1="www.fly-logics.com",IF(SUM(S1111:S1121)=0," ",SUM(S1111:S1121)),0)</f>
        <v xml:space="preserve"> </v>
      </c>
      <c r="T1122" s="316" t="str">
        <f>IF('FRONT PAGE'!$A$1="www.fly-logics.com",IF(SUM(T1111:T1121)=0," ",SUM(T1111:T1121)),0)</f>
        <v xml:space="preserve"> </v>
      </c>
      <c r="U1122" s="316" t="str">
        <f>IF('FRONT PAGE'!$A$1="www.fly-logics.com",IF(SUM(U1111:U1121)=0," ",SUM(U1111:U1121)),0)</f>
        <v xml:space="preserve"> </v>
      </c>
      <c r="V1122" s="318" t="str">
        <f>IF('FRONT PAGE'!$A$1="www.fly-logics.com",IF(SUM(V1111:V1121)=0," ",SUM(V1111:V1121)),0)</f>
        <v xml:space="preserve"> </v>
      </c>
      <c r="W1122" s="315" t="str">
        <f>IF('FRONT PAGE'!$A$1="www.fly-logics.com",IF(SUM(W1111:W1121)=0," ",SUM(W1111:W1121)),0)</f>
        <v xml:space="preserve"> </v>
      </c>
      <c r="X1122" s="316" t="str">
        <f>IF('FRONT PAGE'!$A$1="www.fly-logics.com",IF(SUM(X1111:X1121)=0," ",SUM(X1111:X1121)),0)</f>
        <v xml:space="preserve"> </v>
      </c>
      <c r="Y1122" s="317" t="str">
        <f>IF('FRONT PAGE'!$A$1="www.fly-logics.com",IF(SUM(Y1111:Y1121)=0," ",SUM(Y1111:Y1121)),0)</f>
        <v xml:space="preserve"> </v>
      </c>
      <c r="Z1122" s="316" t="str">
        <f>IF('FRONT PAGE'!$A$1="www.fly-logics.com",IF(SUM(Z1111:Z1121)=0," ",SUM(Z1111:Z1121)),0)</f>
        <v xml:space="preserve"> </v>
      </c>
      <c r="AA1122" s="317" t="str">
        <f>IF('FRONT PAGE'!$A$1="www.fly-logics.com",IF(SUM(AA1111:AA1121)=0," ",SUM(AA1111:AA1121)),0)</f>
        <v xml:space="preserve"> </v>
      </c>
      <c r="AB1122" s="318" t="str">
        <f>IF('FRONT PAGE'!$A$1="www.fly-logics.com",IF(SUM(AB1111:AB1121)=0," ",SUM(AB1111:AB1121)),0)</f>
        <v xml:space="preserve"> </v>
      </c>
      <c r="AC1122" s="329" t="str">
        <f>IF('FRONT PAGE'!$A$1="www.fly-logics.com",IF(SUM(AC1111:AC1121)=0," ",SUM(AC1111:AC1121)),0)</f>
        <v xml:space="preserve"> </v>
      </c>
      <c r="AD1122" s="321" t="str">
        <f>IF('FRONT PAGE'!$A$1="www.fly-logics.com",IF(SUM(AD1111:AD1121)=0," ",SUM(AD1111:AD1121)),0)</f>
        <v xml:space="preserve"> </v>
      </c>
      <c r="AE1122" s="321" t="str">
        <f>IF('FRONT PAGE'!$A$1="www.fly-logics.com",IF(SUM(AE1111:AE1121)=0," ",SUM(AE1111:AE1121)),0)</f>
        <v xml:space="preserve"> </v>
      </c>
      <c r="AF1122" s="322" t="str">
        <f>IF('FRONT PAGE'!$A$1="www.fly-logics.com",IF(SUM(AF1111:AF1121)=0," ",SUM(AF1111:AF1121)),0)</f>
        <v xml:space="preserve"> </v>
      </c>
      <c r="AG1122" s="323" t="str">
        <f>IF('FRONT PAGE'!$A$1="www.fly-logics.com",IF(SUM(AG1111:AG1121)=0," ",SUM(AG1111:AG1121)),0)</f>
        <v xml:space="preserve"> </v>
      </c>
      <c r="AH1122" s="520" t="str">
        <f>IF('FRONT PAGE'!$A$1="www.fly-logics.com","I certify that all the data in this
logbook are accurate",0)</f>
        <v>I certify that all the data in this
logbook are accurate</v>
      </c>
      <c r="AI1122" s="521"/>
      <c r="AJ1122" s="521"/>
      <c r="AK1122" s="522"/>
      <c r="AL1122" s="385"/>
      <c r="AM1122" s="386"/>
      <c r="AN1122" s="385"/>
      <c r="AV1122" s="372"/>
      <c r="AX1122" s="373"/>
      <c r="AY1122" s="98"/>
      <c r="AZ1122" s="373"/>
      <c r="BA1122" s="363"/>
      <c r="BC1122" s="377"/>
    </row>
    <row r="1123" spans="1:70" ht="26.25" customHeight="1" x14ac:dyDescent="0.2">
      <c r="A1123" s="505">
        <f>AL1107</f>
        <v>0</v>
      </c>
      <c r="B1123" s="525"/>
      <c r="C1123" s="525"/>
      <c r="D1123" s="525"/>
      <c r="E1123" s="526"/>
      <c r="F1123" s="530" t="str">
        <f>IF('FRONT PAGE'!$A$1="www.fly-logics.com","TOTAL PREVIOUS LOGBOOK",0)</f>
        <v>TOTAL PREVIOUS LOGBOOK</v>
      </c>
      <c r="G1123" s="531"/>
      <c r="H1123" s="532"/>
      <c r="I1123" s="333">
        <f>I1110</f>
        <v>33.75</v>
      </c>
      <c r="J1123" s="334">
        <f t="shared" ref="J1123:Q1123" si="1048">J1110</f>
        <v>33.75</v>
      </c>
      <c r="K1123" s="335" t="str">
        <f t="shared" si="1048"/>
        <v xml:space="preserve"> </v>
      </c>
      <c r="L1123" s="336" t="str">
        <f t="shared" si="1048"/>
        <v xml:space="preserve"> </v>
      </c>
      <c r="M1123" s="335" t="str">
        <f t="shared" si="1048"/>
        <v xml:space="preserve"> </v>
      </c>
      <c r="N1123" s="336" t="str">
        <f t="shared" si="1048"/>
        <v xml:space="preserve"> </v>
      </c>
      <c r="O1123" s="335" t="str">
        <f t="shared" si="1048"/>
        <v xml:space="preserve"> </v>
      </c>
      <c r="P1123" s="336" t="str">
        <f t="shared" si="1048"/>
        <v xml:space="preserve"> </v>
      </c>
      <c r="Q1123" s="337" t="str">
        <f t="shared" si="1048"/>
        <v xml:space="preserve"> </v>
      </c>
      <c r="R1123" s="288">
        <v>10</v>
      </c>
      <c r="S1123" s="331" t="str">
        <f>S1110</f>
        <v xml:space="preserve"> </v>
      </c>
      <c r="T1123" s="239">
        <f t="shared" ref="T1123:AG1123" si="1049">T1110</f>
        <v>13.75</v>
      </c>
      <c r="U1123" s="239">
        <f t="shared" si="1049"/>
        <v>20</v>
      </c>
      <c r="V1123" s="240">
        <f t="shared" si="1049"/>
        <v>5</v>
      </c>
      <c r="W1123" s="241" t="str">
        <f t="shared" si="1049"/>
        <v xml:space="preserve"> </v>
      </c>
      <c r="X1123" s="239" t="str">
        <f t="shared" si="1049"/>
        <v xml:space="preserve"> </v>
      </c>
      <c r="Y1123" s="242">
        <f t="shared" si="1049"/>
        <v>5</v>
      </c>
      <c r="Z1123" s="239" t="str">
        <f t="shared" si="1049"/>
        <v xml:space="preserve"> </v>
      </c>
      <c r="AA1123" s="242">
        <f t="shared" si="1049"/>
        <v>3.75</v>
      </c>
      <c r="AB1123" s="240" t="str">
        <f t="shared" si="1049"/>
        <v xml:space="preserve"> </v>
      </c>
      <c r="AC1123" s="243">
        <f t="shared" si="1049"/>
        <v>14</v>
      </c>
      <c r="AD1123" s="244" t="str">
        <f t="shared" si="1049"/>
        <v xml:space="preserve"> </v>
      </c>
      <c r="AE1123" s="244">
        <f t="shared" si="1049"/>
        <v>14</v>
      </c>
      <c r="AF1123" s="245" t="str">
        <f t="shared" si="1049"/>
        <v xml:space="preserve"> </v>
      </c>
      <c r="AG1123" s="332">
        <f t="shared" si="1049"/>
        <v>17</v>
      </c>
      <c r="AH1123" s="507"/>
      <c r="AI1123" s="508"/>
      <c r="AJ1123" s="508"/>
      <c r="AK1123" s="509"/>
      <c r="AL1123" s="385"/>
      <c r="AM1123" s="386"/>
      <c r="AN1123" s="385"/>
      <c r="AV1123" s="372"/>
      <c r="AX1123" s="373"/>
      <c r="AY1123" s="98"/>
      <c r="AZ1123" s="373"/>
      <c r="BA1123" s="363"/>
      <c r="BC1123" s="377"/>
    </row>
    <row r="1124" spans="1:70" ht="26.25" customHeight="1" thickBot="1" x14ac:dyDescent="0.25">
      <c r="A1124" s="506"/>
      <c r="B1124" s="512" t="str">
        <f>IF('FRONT PAGE'!$A$1="www.fly-logics.com","Authority certifying flight hours 
STAMP &amp; SIGNATURE",0)</f>
        <v>Authority certifying flight hours 
STAMP &amp; SIGNATURE</v>
      </c>
      <c r="C1124" s="512"/>
      <c r="D1124" s="512"/>
      <c r="E1124" s="513"/>
      <c r="F1124" s="533" t="str">
        <f>IF('FRONT PAGE'!$A$1="www.fly-logics.com","TOTAL TO DATE",0)</f>
        <v>TOTAL TO DATE</v>
      </c>
      <c r="G1124" s="534"/>
      <c r="H1124" s="535"/>
      <c r="I1124" s="32">
        <f t="shared" ref="I1124:Q1124" si="1050">IF(SUM(I1122:I1123)=0," ",SUM(I1122:I1123))</f>
        <v>33.75</v>
      </c>
      <c r="J1124" s="27">
        <f t="shared" si="1050"/>
        <v>33.75</v>
      </c>
      <c r="K1124" s="24" t="str">
        <f t="shared" si="1050"/>
        <v xml:space="preserve"> </v>
      </c>
      <c r="L1124" s="25" t="str">
        <f t="shared" si="1050"/>
        <v xml:space="preserve"> </v>
      </c>
      <c r="M1124" s="24" t="str">
        <f t="shared" si="1050"/>
        <v xml:space="preserve"> </v>
      </c>
      <c r="N1124" s="25" t="str">
        <f t="shared" si="1050"/>
        <v xml:space="preserve"> </v>
      </c>
      <c r="O1124" s="24" t="str">
        <f t="shared" si="1050"/>
        <v xml:space="preserve"> </v>
      </c>
      <c r="P1124" s="25" t="str">
        <f t="shared" si="1050"/>
        <v xml:space="preserve"> </v>
      </c>
      <c r="Q1124" s="26" t="str">
        <f t="shared" si="1050"/>
        <v xml:space="preserve"> </v>
      </c>
      <c r="R1124" s="289"/>
      <c r="S1124" s="27" t="str">
        <f t="shared" ref="S1124:AG1124" si="1051">IF(SUM(S1122:S1123)=0," ",SUM(S1122:S1123))</f>
        <v xml:space="preserve"> </v>
      </c>
      <c r="T1124" s="24">
        <f t="shared" si="1051"/>
        <v>13.75</v>
      </c>
      <c r="U1124" s="24">
        <f t="shared" si="1051"/>
        <v>20</v>
      </c>
      <c r="V1124" s="26">
        <f t="shared" si="1051"/>
        <v>5</v>
      </c>
      <c r="W1124" s="27" t="str">
        <f t="shared" si="1051"/>
        <v xml:space="preserve"> </v>
      </c>
      <c r="X1124" s="24" t="str">
        <f t="shared" si="1051"/>
        <v xml:space="preserve"> </v>
      </c>
      <c r="Y1124" s="25">
        <f t="shared" si="1051"/>
        <v>5</v>
      </c>
      <c r="Z1124" s="24" t="str">
        <f t="shared" si="1051"/>
        <v xml:space="preserve"> </v>
      </c>
      <c r="AA1124" s="25">
        <f t="shared" si="1051"/>
        <v>3.75</v>
      </c>
      <c r="AB1124" s="26" t="str">
        <f t="shared" si="1051"/>
        <v xml:space="preserve"> </v>
      </c>
      <c r="AC1124" s="30">
        <f t="shared" si="1051"/>
        <v>14</v>
      </c>
      <c r="AD1124" s="28" t="str">
        <f t="shared" si="1051"/>
        <v xml:space="preserve"> </v>
      </c>
      <c r="AE1124" s="28">
        <f t="shared" si="1051"/>
        <v>14</v>
      </c>
      <c r="AF1124" s="31" t="str">
        <f t="shared" si="1051"/>
        <v xml:space="preserve"> </v>
      </c>
      <c r="AG1124" s="33">
        <f t="shared" si="1051"/>
        <v>17</v>
      </c>
      <c r="AH1124" s="514" t="str">
        <f>IF('FRONT PAGE'!$A$1="www.fly-logics.com","_____________________________
PILOT SIGNATURE",0)</f>
        <v>_____________________________
PILOT SIGNATURE</v>
      </c>
      <c r="AI1124" s="515"/>
      <c r="AJ1124" s="515"/>
      <c r="AK1124" s="330">
        <f>A1122</f>
        <v>80</v>
      </c>
      <c r="AL1124" s="387"/>
      <c r="AM1124" s="388"/>
      <c r="AN1124" s="387"/>
      <c r="AV1124" s="372"/>
      <c r="AX1124" s="373"/>
      <c r="AY1124" s="98"/>
      <c r="AZ1124" s="373"/>
      <c r="BA1124" s="363"/>
      <c r="BC1124" s="377"/>
    </row>
    <row r="1125" spans="1:70" s="50" customFormat="1" ht="27.75" customHeight="1" x14ac:dyDescent="0.2">
      <c r="A1125" s="29">
        <f>A1120+1</f>
        <v>801</v>
      </c>
      <c r="B1125" s="39"/>
      <c r="C1125" s="40"/>
      <c r="D1125" s="41"/>
      <c r="E1125" s="42"/>
      <c r="F1125" s="43"/>
      <c r="G1125" s="44"/>
      <c r="H1125" s="45"/>
      <c r="I1125" s="281"/>
      <c r="J1125" s="277"/>
      <c r="K1125" s="278"/>
      <c r="L1125" s="279"/>
      <c r="M1125" s="278"/>
      <c r="N1125" s="279"/>
      <c r="O1125" s="278"/>
      <c r="P1125" s="279"/>
      <c r="Q1125" s="150"/>
      <c r="R1125" s="285"/>
      <c r="S1125" s="46"/>
      <c r="T1125" s="47"/>
      <c r="U1125" s="47"/>
      <c r="V1125" s="48"/>
      <c r="W1125" s="293"/>
      <c r="X1125" s="278"/>
      <c r="Y1125" s="279"/>
      <c r="Z1125" s="278"/>
      <c r="AA1125" s="279"/>
      <c r="AB1125" s="150"/>
      <c r="AC1125" s="282"/>
      <c r="AD1125" s="283"/>
      <c r="AE1125" s="283"/>
      <c r="AF1125" s="284"/>
      <c r="AG1125" s="49"/>
      <c r="AH1125" s="48"/>
      <c r="AI1125" s="516"/>
      <c r="AJ1125" s="516"/>
      <c r="AK1125" s="517"/>
      <c r="AL1125" s="100"/>
      <c r="AM1125" s="382" t="str">
        <f t="shared" ref="AM1125:AM1134" si="1052">IF(B1125=0," ",TEXT(B1125,"MMM"))</f>
        <v xml:space="preserve"> </v>
      </c>
      <c r="AN1125" s="95" t="str">
        <f t="shared" ref="AN1125:AN1134" si="1053">IF(B1125=0," ",YEAR(B1125))</f>
        <v xml:space="preserve"> </v>
      </c>
      <c r="AO1125" s="365"/>
      <c r="AP1125" s="365"/>
      <c r="AQ1125" s="256"/>
      <c r="AR1125" s="365"/>
      <c r="AS1125" s="365"/>
      <c r="AT1125" s="364"/>
      <c r="AU1125" s="365"/>
      <c r="AV1125" s="372"/>
      <c r="AW1125" s="364"/>
      <c r="AX1125" s="373"/>
      <c r="AY1125" s="98"/>
      <c r="AZ1125" s="373"/>
      <c r="BA1125" s="363"/>
      <c r="BB1125" s="365"/>
      <c r="BC1125" s="377"/>
      <c r="BD1125" s="365"/>
      <c r="BE1125" s="365"/>
      <c r="BF1125" s="365"/>
      <c r="BG1125" s="365"/>
      <c r="BH1125" s="365"/>
      <c r="BI1125" s="365"/>
      <c r="BJ1125" s="365"/>
      <c r="BK1125" s="365"/>
      <c r="BL1125" s="376"/>
      <c r="BM1125" s="376"/>
      <c r="BN1125" s="260"/>
      <c r="BO1125" s="260"/>
      <c r="BP1125" s="260"/>
      <c r="BQ1125" s="263"/>
      <c r="BR1125" s="263"/>
    </row>
    <row r="1126" spans="1:70" s="50" customFormat="1" ht="27.75" customHeight="1" x14ac:dyDescent="0.2">
      <c r="A1126" s="22">
        <f>A1125+1</f>
        <v>802</v>
      </c>
      <c r="B1126" s="51"/>
      <c r="C1126" s="52"/>
      <c r="D1126" s="53"/>
      <c r="E1126" s="54"/>
      <c r="F1126" s="55"/>
      <c r="G1126" s="56"/>
      <c r="H1126" s="57"/>
      <c r="I1126" s="275"/>
      <c r="J1126" s="58"/>
      <c r="K1126" s="59"/>
      <c r="L1126" s="60"/>
      <c r="M1126" s="59"/>
      <c r="N1126" s="60"/>
      <c r="O1126" s="59"/>
      <c r="P1126" s="60"/>
      <c r="Q1126" s="61"/>
      <c r="R1126" s="286"/>
      <c r="S1126" s="58"/>
      <c r="T1126" s="59"/>
      <c r="U1126" s="59"/>
      <c r="V1126" s="61"/>
      <c r="W1126" s="294"/>
      <c r="X1126" s="59"/>
      <c r="Y1126" s="60"/>
      <c r="Z1126" s="59"/>
      <c r="AA1126" s="60"/>
      <c r="AB1126" s="61"/>
      <c r="AC1126" s="62"/>
      <c r="AD1126" s="63"/>
      <c r="AE1126" s="63"/>
      <c r="AF1126" s="64"/>
      <c r="AG1126" s="65"/>
      <c r="AH1126" s="61"/>
      <c r="AI1126" s="510"/>
      <c r="AJ1126" s="510"/>
      <c r="AK1126" s="511"/>
      <c r="AL1126" s="100"/>
      <c r="AM1126" s="382" t="str">
        <f t="shared" si="1052"/>
        <v xml:space="preserve"> </v>
      </c>
      <c r="AN1126" s="95" t="str">
        <f t="shared" si="1053"/>
        <v xml:space="preserve"> </v>
      </c>
      <c r="AO1126" s="365"/>
      <c r="AP1126" s="365"/>
      <c r="AQ1126" s="256"/>
      <c r="AR1126" s="365"/>
      <c r="AS1126" s="365"/>
      <c r="AT1126" s="364"/>
      <c r="AU1126" s="365"/>
      <c r="AV1126" s="372"/>
      <c r="AW1126" s="364"/>
      <c r="AX1126" s="373"/>
      <c r="AY1126" s="98"/>
      <c r="AZ1126" s="373"/>
      <c r="BA1126" s="363"/>
      <c r="BB1126" s="365"/>
      <c r="BC1126" s="377"/>
      <c r="BD1126" s="365"/>
      <c r="BE1126" s="365"/>
      <c r="BF1126" s="365"/>
      <c r="BG1126" s="365"/>
      <c r="BH1126" s="365"/>
      <c r="BI1126" s="365"/>
      <c r="BJ1126" s="365"/>
      <c r="BK1126" s="365"/>
      <c r="BL1126" s="376"/>
      <c r="BM1126" s="376"/>
      <c r="BN1126" s="260"/>
      <c r="BO1126" s="260"/>
      <c r="BP1126" s="260"/>
      <c r="BQ1126" s="263"/>
      <c r="BR1126" s="263"/>
    </row>
    <row r="1127" spans="1:70" s="50" customFormat="1" ht="27.75" customHeight="1" x14ac:dyDescent="0.2">
      <c r="A1127" s="22">
        <f t="shared" ref="A1127:A1134" si="1054">A1126+1</f>
        <v>803</v>
      </c>
      <c r="B1127" s="51"/>
      <c r="C1127" s="52"/>
      <c r="D1127" s="53"/>
      <c r="E1127" s="54"/>
      <c r="F1127" s="55"/>
      <c r="G1127" s="56"/>
      <c r="H1127" s="57"/>
      <c r="I1127" s="275"/>
      <c r="J1127" s="58"/>
      <c r="K1127" s="59"/>
      <c r="L1127" s="60"/>
      <c r="M1127" s="59"/>
      <c r="N1127" s="60"/>
      <c r="O1127" s="59"/>
      <c r="P1127" s="60"/>
      <c r="Q1127" s="61"/>
      <c r="R1127" s="286"/>
      <c r="S1127" s="58"/>
      <c r="T1127" s="59"/>
      <c r="U1127" s="59"/>
      <c r="V1127" s="61"/>
      <c r="W1127" s="294"/>
      <c r="X1127" s="59"/>
      <c r="Y1127" s="60"/>
      <c r="Z1127" s="59"/>
      <c r="AA1127" s="60"/>
      <c r="AB1127" s="61"/>
      <c r="AC1127" s="62"/>
      <c r="AD1127" s="63"/>
      <c r="AE1127" s="63"/>
      <c r="AF1127" s="64"/>
      <c r="AG1127" s="65"/>
      <c r="AH1127" s="61"/>
      <c r="AI1127" s="510"/>
      <c r="AJ1127" s="510"/>
      <c r="AK1127" s="511"/>
      <c r="AL1127" s="100"/>
      <c r="AM1127" s="382" t="str">
        <f t="shared" si="1052"/>
        <v xml:space="preserve"> </v>
      </c>
      <c r="AN1127" s="95" t="str">
        <f t="shared" si="1053"/>
        <v xml:space="preserve"> </v>
      </c>
      <c r="AO1127" s="365"/>
      <c r="AP1127" s="365"/>
      <c r="AQ1127" s="256"/>
      <c r="AR1127" s="365"/>
      <c r="AS1127" s="365"/>
      <c r="AT1127" s="364"/>
      <c r="AU1127" s="365"/>
      <c r="AV1127" s="372"/>
      <c r="AW1127" s="364"/>
      <c r="AX1127" s="373"/>
      <c r="AY1127" s="98"/>
      <c r="AZ1127" s="373"/>
      <c r="BA1127" s="363"/>
      <c r="BB1127" s="365"/>
      <c r="BC1127" s="377"/>
      <c r="BD1127" s="365"/>
      <c r="BE1127" s="365"/>
      <c r="BF1127" s="365"/>
      <c r="BG1127" s="365"/>
      <c r="BH1127" s="365"/>
      <c r="BI1127" s="365"/>
      <c r="BJ1127" s="365"/>
      <c r="BK1127" s="365"/>
      <c r="BL1127" s="376"/>
      <c r="BM1127" s="376"/>
      <c r="BN1127" s="260"/>
      <c r="BO1127" s="260"/>
      <c r="BP1127" s="260"/>
      <c r="BQ1127" s="263"/>
      <c r="BR1127" s="263"/>
    </row>
    <row r="1128" spans="1:70" s="50" customFormat="1" ht="27.75" customHeight="1" x14ac:dyDescent="0.2">
      <c r="A1128" s="22">
        <f t="shared" si="1054"/>
        <v>804</v>
      </c>
      <c r="B1128" s="51"/>
      <c r="C1128" s="52"/>
      <c r="D1128" s="53"/>
      <c r="E1128" s="54"/>
      <c r="F1128" s="55"/>
      <c r="G1128" s="56"/>
      <c r="H1128" s="57"/>
      <c r="I1128" s="275"/>
      <c r="J1128" s="58"/>
      <c r="K1128" s="59"/>
      <c r="L1128" s="60"/>
      <c r="M1128" s="59"/>
      <c r="N1128" s="60"/>
      <c r="O1128" s="59"/>
      <c r="P1128" s="60"/>
      <c r="Q1128" s="61"/>
      <c r="R1128" s="286"/>
      <c r="S1128" s="58"/>
      <c r="T1128" s="59"/>
      <c r="U1128" s="59"/>
      <c r="V1128" s="61"/>
      <c r="W1128" s="294"/>
      <c r="X1128" s="59"/>
      <c r="Y1128" s="60"/>
      <c r="Z1128" s="59"/>
      <c r="AA1128" s="60"/>
      <c r="AB1128" s="61"/>
      <c r="AC1128" s="62"/>
      <c r="AD1128" s="63"/>
      <c r="AE1128" s="63"/>
      <c r="AF1128" s="64"/>
      <c r="AG1128" s="65"/>
      <c r="AH1128" s="61"/>
      <c r="AI1128" s="510"/>
      <c r="AJ1128" s="510"/>
      <c r="AK1128" s="511"/>
      <c r="AL1128" s="100"/>
      <c r="AM1128" s="382" t="str">
        <f t="shared" si="1052"/>
        <v xml:space="preserve"> </v>
      </c>
      <c r="AN1128" s="95" t="str">
        <f t="shared" si="1053"/>
        <v xml:space="preserve"> </v>
      </c>
      <c r="AO1128" s="365"/>
      <c r="AP1128" s="365"/>
      <c r="AQ1128" s="256"/>
      <c r="AR1128" s="365"/>
      <c r="AS1128" s="365"/>
      <c r="AT1128" s="364"/>
      <c r="AU1128" s="365"/>
      <c r="AV1128" s="372"/>
      <c r="AW1128" s="364"/>
      <c r="AX1128" s="373"/>
      <c r="AY1128" s="98"/>
      <c r="AZ1128" s="373"/>
      <c r="BA1128" s="363"/>
      <c r="BB1128" s="365"/>
      <c r="BC1128" s="377"/>
      <c r="BD1128" s="365"/>
      <c r="BE1128" s="365"/>
      <c r="BF1128" s="365"/>
      <c r="BG1128" s="365"/>
      <c r="BH1128" s="365"/>
      <c r="BI1128" s="365"/>
      <c r="BJ1128" s="365"/>
      <c r="BK1128" s="365"/>
      <c r="BL1128" s="376"/>
      <c r="BM1128" s="376"/>
      <c r="BN1128" s="260"/>
      <c r="BO1128" s="260"/>
      <c r="BP1128" s="260"/>
      <c r="BQ1128" s="263"/>
      <c r="BR1128" s="263"/>
    </row>
    <row r="1129" spans="1:70" s="50" customFormat="1" ht="27.75" customHeight="1" x14ac:dyDescent="0.2">
      <c r="A1129" s="22">
        <f t="shared" si="1054"/>
        <v>805</v>
      </c>
      <c r="B1129" s="51"/>
      <c r="C1129" s="52"/>
      <c r="D1129" s="53"/>
      <c r="E1129" s="54"/>
      <c r="F1129" s="55"/>
      <c r="G1129" s="56"/>
      <c r="H1129" s="57"/>
      <c r="I1129" s="275"/>
      <c r="J1129" s="58"/>
      <c r="K1129" s="59"/>
      <c r="L1129" s="60"/>
      <c r="M1129" s="59"/>
      <c r="N1129" s="60"/>
      <c r="O1129" s="59"/>
      <c r="P1129" s="60"/>
      <c r="Q1129" s="61"/>
      <c r="R1129" s="286"/>
      <c r="S1129" s="58"/>
      <c r="T1129" s="59"/>
      <c r="U1129" s="59"/>
      <c r="V1129" s="61"/>
      <c r="W1129" s="294"/>
      <c r="X1129" s="59"/>
      <c r="Y1129" s="60"/>
      <c r="Z1129" s="59"/>
      <c r="AA1129" s="60"/>
      <c r="AB1129" s="61"/>
      <c r="AC1129" s="62"/>
      <c r="AD1129" s="63"/>
      <c r="AE1129" s="63"/>
      <c r="AF1129" s="64"/>
      <c r="AG1129" s="65"/>
      <c r="AH1129" s="61"/>
      <c r="AI1129" s="510"/>
      <c r="AJ1129" s="510"/>
      <c r="AK1129" s="511"/>
      <c r="AL1129" s="100"/>
      <c r="AM1129" s="382" t="str">
        <f t="shared" si="1052"/>
        <v xml:space="preserve"> </v>
      </c>
      <c r="AN1129" s="95" t="str">
        <f t="shared" si="1053"/>
        <v xml:space="preserve"> </v>
      </c>
      <c r="AO1129" s="365"/>
      <c r="AP1129" s="365"/>
      <c r="AQ1129" s="256"/>
      <c r="AR1129" s="365"/>
      <c r="AS1129" s="365"/>
      <c r="AT1129" s="364"/>
      <c r="AU1129" s="365"/>
      <c r="AV1129" s="372"/>
      <c r="AW1129" s="364"/>
      <c r="AX1129" s="373"/>
      <c r="AY1129" s="98"/>
      <c r="AZ1129" s="373"/>
      <c r="BA1129" s="363"/>
      <c r="BB1129" s="365"/>
      <c r="BC1129" s="377"/>
      <c r="BD1129" s="365"/>
      <c r="BE1129" s="365"/>
      <c r="BF1129" s="365"/>
      <c r="BG1129" s="365"/>
      <c r="BH1129" s="365"/>
      <c r="BI1129" s="365"/>
      <c r="BJ1129" s="365"/>
      <c r="BK1129" s="365"/>
      <c r="BL1129" s="376"/>
      <c r="BM1129" s="376"/>
      <c r="BN1129" s="260"/>
      <c r="BO1129" s="260"/>
      <c r="BP1129" s="260"/>
      <c r="BQ1129" s="263"/>
      <c r="BR1129" s="263"/>
    </row>
    <row r="1130" spans="1:70" s="50" customFormat="1" ht="27.75" customHeight="1" x14ac:dyDescent="0.2">
      <c r="A1130" s="22">
        <f t="shared" si="1054"/>
        <v>806</v>
      </c>
      <c r="B1130" s="51"/>
      <c r="C1130" s="52"/>
      <c r="D1130" s="53"/>
      <c r="E1130" s="54"/>
      <c r="F1130" s="55"/>
      <c r="G1130" s="56"/>
      <c r="H1130" s="57"/>
      <c r="I1130" s="275"/>
      <c r="J1130" s="58"/>
      <c r="K1130" s="59"/>
      <c r="L1130" s="60"/>
      <c r="M1130" s="59"/>
      <c r="N1130" s="60"/>
      <c r="O1130" s="59"/>
      <c r="P1130" s="60"/>
      <c r="Q1130" s="61"/>
      <c r="R1130" s="286"/>
      <c r="S1130" s="58"/>
      <c r="T1130" s="59"/>
      <c r="U1130" s="59"/>
      <c r="V1130" s="61"/>
      <c r="W1130" s="294"/>
      <c r="X1130" s="59"/>
      <c r="Y1130" s="60"/>
      <c r="Z1130" s="59"/>
      <c r="AA1130" s="60"/>
      <c r="AB1130" s="61"/>
      <c r="AC1130" s="62"/>
      <c r="AD1130" s="63"/>
      <c r="AE1130" s="63"/>
      <c r="AF1130" s="64"/>
      <c r="AG1130" s="65"/>
      <c r="AH1130" s="61"/>
      <c r="AI1130" s="510"/>
      <c r="AJ1130" s="510"/>
      <c r="AK1130" s="511"/>
      <c r="AL1130" s="100"/>
      <c r="AM1130" s="382" t="str">
        <f t="shared" si="1052"/>
        <v xml:space="preserve"> </v>
      </c>
      <c r="AN1130" s="95" t="str">
        <f t="shared" si="1053"/>
        <v xml:space="preserve"> </v>
      </c>
      <c r="AO1130" s="365"/>
      <c r="AP1130" s="365"/>
      <c r="AQ1130" s="256"/>
      <c r="AR1130" s="365"/>
      <c r="AS1130" s="365"/>
      <c r="AT1130" s="364"/>
      <c r="AU1130" s="365"/>
      <c r="AV1130" s="372"/>
      <c r="AW1130" s="364"/>
      <c r="AX1130" s="373"/>
      <c r="AY1130" s="98"/>
      <c r="AZ1130" s="373"/>
      <c r="BA1130" s="363"/>
      <c r="BB1130" s="365"/>
      <c r="BC1130" s="377"/>
      <c r="BD1130" s="365"/>
      <c r="BE1130" s="365"/>
      <c r="BF1130" s="365"/>
      <c r="BG1130" s="365"/>
      <c r="BH1130" s="365"/>
      <c r="BI1130" s="365"/>
      <c r="BJ1130" s="365"/>
      <c r="BK1130" s="365"/>
      <c r="BL1130" s="376"/>
      <c r="BM1130" s="376"/>
      <c r="BN1130" s="260"/>
      <c r="BO1130" s="260"/>
      <c r="BP1130" s="260"/>
      <c r="BQ1130" s="263"/>
      <c r="BR1130" s="263"/>
    </row>
    <row r="1131" spans="1:70" s="50" customFormat="1" ht="27.75" customHeight="1" x14ac:dyDescent="0.2">
      <c r="A1131" s="22">
        <f>A1130+1</f>
        <v>807</v>
      </c>
      <c r="B1131" s="51"/>
      <c r="C1131" s="52"/>
      <c r="D1131" s="53"/>
      <c r="E1131" s="54"/>
      <c r="F1131" s="55"/>
      <c r="G1131" s="56"/>
      <c r="H1131" s="57"/>
      <c r="I1131" s="275"/>
      <c r="J1131" s="58"/>
      <c r="K1131" s="59"/>
      <c r="L1131" s="60"/>
      <c r="M1131" s="59"/>
      <c r="N1131" s="60"/>
      <c r="O1131" s="59"/>
      <c r="P1131" s="60"/>
      <c r="Q1131" s="61"/>
      <c r="R1131" s="286"/>
      <c r="S1131" s="58"/>
      <c r="T1131" s="59"/>
      <c r="U1131" s="59"/>
      <c r="V1131" s="61"/>
      <c r="W1131" s="294"/>
      <c r="X1131" s="59"/>
      <c r="Y1131" s="60"/>
      <c r="Z1131" s="59"/>
      <c r="AA1131" s="60"/>
      <c r="AB1131" s="61"/>
      <c r="AC1131" s="62"/>
      <c r="AD1131" s="63"/>
      <c r="AE1131" s="63"/>
      <c r="AF1131" s="64"/>
      <c r="AG1131" s="65"/>
      <c r="AH1131" s="61"/>
      <c r="AI1131" s="510"/>
      <c r="AJ1131" s="510"/>
      <c r="AK1131" s="511"/>
      <c r="AL1131" s="100"/>
      <c r="AM1131" s="382" t="str">
        <f t="shared" si="1052"/>
        <v xml:space="preserve"> </v>
      </c>
      <c r="AN1131" s="95" t="str">
        <f t="shared" si="1053"/>
        <v xml:space="preserve"> </v>
      </c>
      <c r="AO1131" s="365"/>
      <c r="AP1131" s="365"/>
      <c r="AQ1131" s="256"/>
      <c r="AR1131" s="365"/>
      <c r="AS1131" s="365"/>
      <c r="AT1131" s="364"/>
      <c r="AU1131" s="365"/>
      <c r="AV1131" s="372"/>
      <c r="AW1131" s="364"/>
      <c r="AX1131" s="373"/>
      <c r="AY1131" s="98"/>
      <c r="AZ1131" s="373"/>
      <c r="BA1131" s="363"/>
      <c r="BB1131" s="365"/>
      <c r="BC1131" s="377"/>
      <c r="BD1131" s="365"/>
      <c r="BE1131" s="365"/>
      <c r="BF1131" s="365"/>
      <c r="BG1131" s="365"/>
      <c r="BH1131" s="365"/>
      <c r="BI1131" s="365"/>
      <c r="BJ1131" s="365"/>
      <c r="BK1131" s="365"/>
      <c r="BL1131" s="376"/>
      <c r="BM1131" s="376"/>
      <c r="BN1131" s="260"/>
      <c r="BO1131" s="260"/>
      <c r="BP1131" s="260"/>
      <c r="BQ1131" s="263"/>
      <c r="BR1131" s="263"/>
    </row>
    <row r="1132" spans="1:70" s="50" customFormat="1" ht="27.75" customHeight="1" x14ac:dyDescent="0.2">
      <c r="A1132" s="22">
        <f t="shared" si="1054"/>
        <v>808</v>
      </c>
      <c r="B1132" s="51"/>
      <c r="C1132" s="52"/>
      <c r="D1132" s="53"/>
      <c r="E1132" s="54"/>
      <c r="F1132" s="55"/>
      <c r="G1132" s="56"/>
      <c r="H1132" s="57"/>
      <c r="I1132" s="275"/>
      <c r="J1132" s="58"/>
      <c r="K1132" s="59"/>
      <c r="L1132" s="60"/>
      <c r="M1132" s="59"/>
      <c r="N1132" s="60"/>
      <c r="O1132" s="59"/>
      <c r="P1132" s="60"/>
      <c r="Q1132" s="61"/>
      <c r="R1132" s="286"/>
      <c r="S1132" s="58"/>
      <c r="T1132" s="59"/>
      <c r="U1132" s="59"/>
      <c r="V1132" s="61"/>
      <c r="W1132" s="294"/>
      <c r="X1132" s="59"/>
      <c r="Y1132" s="60"/>
      <c r="Z1132" s="59"/>
      <c r="AA1132" s="60"/>
      <c r="AB1132" s="61"/>
      <c r="AC1132" s="62"/>
      <c r="AD1132" s="63"/>
      <c r="AE1132" s="63"/>
      <c r="AF1132" s="64"/>
      <c r="AG1132" s="65"/>
      <c r="AH1132" s="61"/>
      <c r="AI1132" s="510"/>
      <c r="AJ1132" s="510"/>
      <c r="AK1132" s="511"/>
      <c r="AL1132" s="100"/>
      <c r="AM1132" s="382" t="str">
        <f t="shared" si="1052"/>
        <v xml:space="preserve"> </v>
      </c>
      <c r="AN1132" s="95" t="str">
        <f t="shared" si="1053"/>
        <v xml:space="preserve"> </v>
      </c>
      <c r="AO1132" s="365"/>
      <c r="AP1132" s="365"/>
      <c r="AQ1132" s="256"/>
      <c r="AR1132" s="365"/>
      <c r="AS1132" s="365"/>
      <c r="AT1132" s="364"/>
      <c r="AU1132" s="365"/>
      <c r="AV1132" s="372"/>
      <c r="AW1132" s="364"/>
      <c r="AX1132" s="373"/>
      <c r="AY1132" s="98"/>
      <c r="AZ1132" s="373"/>
      <c r="BA1132" s="363"/>
      <c r="BB1132" s="365"/>
      <c r="BC1132" s="377"/>
      <c r="BD1132" s="365"/>
      <c r="BE1132" s="365"/>
      <c r="BF1132" s="365"/>
      <c r="BG1132" s="365"/>
      <c r="BH1132" s="365"/>
      <c r="BI1132" s="365"/>
      <c r="BJ1132" s="365"/>
      <c r="BK1132" s="365"/>
      <c r="BL1132" s="376"/>
      <c r="BM1132" s="376"/>
      <c r="BN1132" s="260"/>
      <c r="BO1132" s="260"/>
      <c r="BP1132" s="260"/>
      <c r="BQ1132" s="263"/>
      <c r="BR1132" s="263"/>
    </row>
    <row r="1133" spans="1:70" s="50" customFormat="1" ht="27.75" customHeight="1" x14ac:dyDescent="0.2">
      <c r="A1133" s="22">
        <f t="shared" si="1054"/>
        <v>809</v>
      </c>
      <c r="B1133" s="51"/>
      <c r="C1133" s="52"/>
      <c r="D1133" s="53"/>
      <c r="E1133" s="54"/>
      <c r="F1133" s="55"/>
      <c r="G1133" s="56"/>
      <c r="H1133" s="57"/>
      <c r="I1133" s="275"/>
      <c r="J1133" s="58"/>
      <c r="K1133" s="59"/>
      <c r="L1133" s="60"/>
      <c r="M1133" s="59"/>
      <c r="N1133" s="60"/>
      <c r="O1133" s="59"/>
      <c r="P1133" s="60"/>
      <c r="Q1133" s="61"/>
      <c r="R1133" s="286"/>
      <c r="S1133" s="58"/>
      <c r="T1133" s="59"/>
      <c r="U1133" s="59"/>
      <c r="V1133" s="61"/>
      <c r="W1133" s="294"/>
      <c r="X1133" s="59"/>
      <c r="Y1133" s="60"/>
      <c r="Z1133" s="59"/>
      <c r="AA1133" s="60"/>
      <c r="AB1133" s="61"/>
      <c r="AC1133" s="62"/>
      <c r="AD1133" s="63"/>
      <c r="AE1133" s="63"/>
      <c r="AF1133" s="64"/>
      <c r="AG1133" s="65"/>
      <c r="AH1133" s="61"/>
      <c r="AI1133" s="510"/>
      <c r="AJ1133" s="510"/>
      <c r="AK1133" s="511"/>
      <c r="AL1133" s="100"/>
      <c r="AM1133" s="382" t="str">
        <f t="shared" si="1052"/>
        <v xml:space="preserve"> </v>
      </c>
      <c r="AN1133" s="95" t="str">
        <f t="shared" si="1053"/>
        <v xml:space="preserve"> </v>
      </c>
      <c r="AO1133" s="365"/>
      <c r="AP1133" s="365"/>
      <c r="AQ1133" s="256"/>
      <c r="AR1133" s="365"/>
      <c r="AS1133" s="365"/>
      <c r="AT1133" s="364"/>
      <c r="AU1133" s="365"/>
      <c r="AV1133" s="372"/>
      <c r="AW1133" s="364"/>
      <c r="AX1133" s="373"/>
      <c r="AY1133" s="98"/>
      <c r="AZ1133" s="373"/>
      <c r="BA1133" s="365"/>
      <c r="BB1133" s="365"/>
      <c r="BC1133" s="377"/>
      <c r="BD1133" s="365"/>
      <c r="BE1133" s="365"/>
      <c r="BF1133" s="365"/>
      <c r="BG1133" s="365"/>
      <c r="BH1133" s="365"/>
      <c r="BI1133" s="365"/>
      <c r="BJ1133" s="365"/>
      <c r="BK1133" s="365"/>
      <c r="BL1133" s="376"/>
      <c r="BM1133" s="376"/>
      <c r="BN1133" s="260"/>
      <c r="BO1133" s="260"/>
      <c r="BP1133" s="260"/>
      <c r="BQ1133" s="263"/>
      <c r="BR1133" s="263"/>
    </row>
    <row r="1134" spans="1:70" s="50" customFormat="1" ht="27.75" customHeight="1" thickBot="1" x14ac:dyDescent="0.25">
      <c r="A1134" s="23">
        <f t="shared" si="1054"/>
        <v>810</v>
      </c>
      <c r="B1134" s="66"/>
      <c r="C1134" s="67"/>
      <c r="D1134" s="68"/>
      <c r="E1134" s="69"/>
      <c r="F1134" s="70"/>
      <c r="G1134" s="71"/>
      <c r="H1134" s="72"/>
      <c r="I1134" s="276"/>
      <c r="J1134" s="73"/>
      <c r="K1134" s="74"/>
      <c r="L1134" s="75"/>
      <c r="M1134" s="74"/>
      <c r="N1134" s="75"/>
      <c r="O1134" s="74"/>
      <c r="P1134" s="75"/>
      <c r="Q1134" s="76"/>
      <c r="R1134" s="287"/>
      <c r="S1134" s="73"/>
      <c r="T1134" s="74"/>
      <c r="U1134" s="74"/>
      <c r="V1134" s="76"/>
      <c r="W1134" s="295"/>
      <c r="X1134" s="74"/>
      <c r="Y1134" s="75"/>
      <c r="Z1134" s="74"/>
      <c r="AA1134" s="75"/>
      <c r="AB1134" s="76"/>
      <c r="AC1134" s="77"/>
      <c r="AD1134" s="78"/>
      <c r="AE1134" s="78"/>
      <c r="AF1134" s="79"/>
      <c r="AG1134" s="80"/>
      <c r="AH1134" s="76"/>
      <c r="AI1134" s="518"/>
      <c r="AJ1134" s="518"/>
      <c r="AK1134" s="519"/>
      <c r="AL1134" s="100"/>
      <c r="AM1134" s="382" t="str">
        <f t="shared" si="1052"/>
        <v xml:space="preserve"> </v>
      </c>
      <c r="AN1134" s="95" t="str">
        <f t="shared" si="1053"/>
        <v xml:space="preserve"> </v>
      </c>
      <c r="AO1134" s="365"/>
      <c r="AP1134" s="365"/>
      <c r="AQ1134" s="256"/>
      <c r="AR1134" s="365"/>
      <c r="AS1134" s="365"/>
      <c r="AT1134" s="364"/>
      <c r="AU1134" s="365"/>
      <c r="AV1134" s="372"/>
      <c r="AW1134" s="364"/>
      <c r="AX1134" s="373"/>
      <c r="AY1134" s="98"/>
      <c r="AZ1134" s="373"/>
      <c r="BA1134" s="365"/>
      <c r="BB1134" s="365"/>
      <c r="BC1134" s="377"/>
      <c r="BD1134" s="365"/>
      <c r="BE1134" s="365"/>
      <c r="BF1134" s="365"/>
      <c r="BG1134" s="365"/>
      <c r="BH1134" s="365"/>
      <c r="BI1134" s="365"/>
      <c r="BJ1134" s="365"/>
      <c r="BK1134" s="365"/>
      <c r="BL1134" s="376"/>
      <c r="BM1134" s="376"/>
      <c r="BN1134" s="260"/>
      <c r="BO1134" s="260"/>
      <c r="BP1134" s="260"/>
      <c r="BQ1134" s="263"/>
      <c r="BR1134" s="263"/>
    </row>
    <row r="1135" spans="1:70" ht="4.5" customHeight="1" thickBot="1" x14ac:dyDescent="0.25">
      <c r="A1135" s="91">
        <f>AK1138</f>
        <v>81</v>
      </c>
      <c r="B1135" s="235"/>
      <c r="C1135" s="235"/>
      <c r="D1135" s="235"/>
      <c r="E1135" s="235"/>
      <c r="F1135" s="235"/>
      <c r="G1135" s="235"/>
      <c r="H1135" s="235"/>
      <c r="I1135" s="235"/>
      <c r="J1135" s="280"/>
      <c r="K1135" s="280"/>
      <c r="L1135" s="280"/>
      <c r="M1135" s="280"/>
      <c r="N1135" s="280"/>
      <c r="O1135" s="280"/>
      <c r="P1135" s="280"/>
      <c r="Q1135" s="280"/>
      <c r="R1135" s="280"/>
      <c r="S1135" s="292"/>
      <c r="T1135" s="292"/>
      <c r="U1135" s="292"/>
      <c r="V1135" s="292"/>
      <c r="W1135" s="292"/>
      <c r="X1135" s="292"/>
      <c r="Y1135" s="292"/>
      <c r="Z1135" s="292"/>
      <c r="AA1135" s="292"/>
      <c r="AB1135" s="292"/>
      <c r="AC1135" s="292"/>
      <c r="AD1135" s="236"/>
      <c r="AE1135" s="237"/>
      <c r="AF1135" s="236"/>
      <c r="AG1135" s="238"/>
      <c r="AH1135" s="536"/>
      <c r="AI1135" s="537"/>
      <c r="AJ1135" s="537"/>
      <c r="AK1135" s="537"/>
      <c r="AL1135" s="383"/>
      <c r="AM1135" s="384"/>
      <c r="AN1135" s="383"/>
      <c r="AV1135" s="372"/>
      <c r="AX1135" s="373"/>
      <c r="AY1135" s="98"/>
      <c r="AZ1135" s="373"/>
      <c r="BC1135" s="377"/>
    </row>
    <row r="1136" spans="1:70" ht="26.25" customHeight="1" x14ac:dyDescent="0.2">
      <c r="A1136" s="163">
        <f>A1122+1</f>
        <v>81</v>
      </c>
      <c r="B1136" s="523"/>
      <c r="C1136" s="523"/>
      <c r="D1136" s="523"/>
      <c r="E1136" s="524"/>
      <c r="F1136" s="527" t="str">
        <f>IF('FRONT PAGE'!$A$1="www.fly-logics.com","TOTAL PAGE",0)</f>
        <v>TOTAL PAGE</v>
      </c>
      <c r="G1136" s="528"/>
      <c r="H1136" s="529"/>
      <c r="I1136" s="314" t="str">
        <f>IF('FRONT PAGE'!$A$1="www.fly-logics.com",IF(SUM(I1125:I1135)=0," ",SUM(I1125:I1135)),0)</f>
        <v xml:space="preserve"> </v>
      </c>
      <c r="J1136" s="315" t="str">
        <f>IF('FRONT PAGE'!$A$1="www.fly-logics.com",IF(SUM(J1125:J1135)=0," ",SUM(J1125:J1135)),0)</f>
        <v xml:space="preserve"> </v>
      </c>
      <c r="K1136" s="316" t="str">
        <f>IF('FRONT PAGE'!$A$1="www.fly-logics.com",IF(SUM(K1125:K1135)=0," ",SUM(K1125:K1135)),0)</f>
        <v xml:space="preserve"> </v>
      </c>
      <c r="L1136" s="317" t="str">
        <f>IF('FRONT PAGE'!$A$1="www.fly-logics.com",IF(SUM(L1125:L1135)=0," ",SUM(L1125:L1135)),0)</f>
        <v xml:space="preserve"> </v>
      </c>
      <c r="M1136" s="316" t="str">
        <f>IF('FRONT PAGE'!$A$1="www.fly-logics.com",IF(SUM(M1125:M1135)=0," ",SUM(M1125:M1135)),0)</f>
        <v xml:space="preserve"> </v>
      </c>
      <c r="N1136" s="317" t="str">
        <f>IF('FRONT PAGE'!$A$1="www.fly-logics.com",IF(SUM(N1125:N1135)=0," ",SUM(N1125:N1135)),0)</f>
        <v xml:space="preserve"> </v>
      </c>
      <c r="O1136" s="316" t="str">
        <f>IF('FRONT PAGE'!$A$1="www.fly-logics.com",IF(SUM(O1125:O1135)=0," ",SUM(O1125:O1135)),0)</f>
        <v xml:space="preserve"> </v>
      </c>
      <c r="P1136" s="317" t="str">
        <f>IF('FRONT PAGE'!$A$1="www.fly-logics.com",IF(SUM(P1125:P1135)=0," ",SUM(P1125:P1135)),0)</f>
        <v xml:space="preserve"> </v>
      </c>
      <c r="Q1136" s="318" t="str">
        <f>IF('FRONT PAGE'!$A$1="www.fly-logics.com",IF(SUM(Q1125:Q1135)=0," ",SUM(Q1125:Q1135)),0)</f>
        <v xml:space="preserve"> </v>
      </c>
      <c r="R1136" s="319"/>
      <c r="S1136" s="315" t="str">
        <f>IF('FRONT PAGE'!$A$1="www.fly-logics.com",IF(SUM(S1125:S1135)=0," ",SUM(S1125:S1135)),0)</f>
        <v xml:space="preserve"> </v>
      </c>
      <c r="T1136" s="316" t="str">
        <f>IF('FRONT PAGE'!$A$1="www.fly-logics.com",IF(SUM(T1125:T1135)=0," ",SUM(T1125:T1135)),0)</f>
        <v xml:space="preserve"> </v>
      </c>
      <c r="U1136" s="316" t="str">
        <f>IF('FRONT PAGE'!$A$1="www.fly-logics.com",IF(SUM(U1125:U1135)=0," ",SUM(U1125:U1135)),0)</f>
        <v xml:space="preserve"> </v>
      </c>
      <c r="V1136" s="318" t="str">
        <f>IF('FRONT PAGE'!$A$1="www.fly-logics.com",IF(SUM(V1125:V1135)=0," ",SUM(V1125:V1135)),0)</f>
        <v xml:space="preserve"> </v>
      </c>
      <c r="W1136" s="315" t="str">
        <f>IF('FRONT PAGE'!$A$1="www.fly-logics.com",IF(SUM(W1125:W1135)=0," ",SUM(W1125:W1135)),0)</f>
        <v xml:space="preserve"> </v>
      </c>
      <c r="X1136" s="316" t="str">
        <f>IF('FRONT PAGE'!$A$1="www.fly-logics.com",IF(SUM(X1125:X1135)=0," ",SUM(X1125:X1135)),0)</f>
        <v xml:space="preserve"> </v>
      </c>
      <c r="Y1136" s="317" t="str">
        <f>IF('FRONT PAGE'!$A$1="www.fly-logics.com",IF(SUM(Y1125:Y1135)=0," ",SUM(Y1125:Y1135)),0)</f>
        <v xml:space="preserve"> </v>
      </c>
      <c r="Z1136" s="316" t="str">
        <f>IF('FRONT PAGE'!$A$1="www.fly-logics.com",IF(SUM(Z1125:Z1135)=0," ",SUM(Z1125:Z1135)),0)</f>
        <v xml:space="preserve"> </v>
      </c>
      <c r="AA1136" s="317" t="str">
        <f>IF('FRONT PAGE'!$A$1="www.fly-logics.com",IF(SUM(AA1125:AA1135)=0," ",SUM(AA1125:AA1135)),0)</f>
        <v xml:space="preserve"> </v>
      </c>
      <c r="AB1136" s="318" t="str">
        <f>IF('FRONT PAGE'!$A$1="www.fly-logics.com",IF(SUM(AB1125:AB1135)=0," ",SUM(AB1125:AB1135)),0)</f>
        <v xml:space="preserve"> </v>
      </c>
      <c r="AC1136" s="329" t="str">
        <f>IF('FRONT PAGE'!$A$1="www.fly-logics.com",IF(SUM(AC1125:AC1135)=0," ",SUM(AC1125:AC1135)),0)</f>
        <v xml:space="preserve"> </v>
      </c>
      <c r="AD1136" s="321" t="str">
        <f>IF('FRONT PAGE'!$A$1="www.fly-logics.com",IF(SUM(AD1125:AD1135)=0," ",SUM(AD1125:AD1135)),0)</f>
        <v xml:space="preserve"> </v>
      </c>
      <c r="AE1136" s="321" t="str">
        <f>IF('FRONT PAGE'!$A$1="www.fly-logics.com",IF(SUM(AE1125:AE1135)=0," ",SUM(AE1125:AE1135)),0)</f>
        <v xml:space="preserve"> </v>
      </c>
      <c r="AF1136" s="322" t="str">
        <f>IF('FRONT PAGE'!$A$1="www.fly-logics.com",IF(SUM(AF1125:AF1135)=0," ",SUM(AF1125:AF1135)),0)</f>
        <v xml:space="preserve"> </v>
      </c>
      <c r="AG1136" s="323" t="str">
        <f>IF('FRONT PAGE'!$A$1="www.fly-logics.com",IF(SUM(AG1125:AG1135)=0," ",SUM(AG1125:AG1135)),0)</f>
        <v xml:space="preserve"> </v>
      </c>
      <c r="AH1136" s="520" t="str">
        <f>IF('FRONT PAGE'!$A$1="www.fly-logics.com","I certify that all the data in this
logbook are accurate",0)</f>
        <v>I certify that all the data in this
logbook are accurate</v>
      </c>
      <c r="AI1136" s="521"/>
      <c r="AJ1136" s="521"/>
      <c r="AK1136" s="522"/>
      <c r="AL1136" s="385"/>
      <c r="AM1136" s="386"/>
      <c r="AN1136" s="385"/>
      <c r="AV1136" s="372"/>
      <c r="AX1136" s="373"/>
      <c r="AY1136" s="98"/>
      <c r="AZ1136" s="373"/>
      <c r="BA1136" s="363"/>
      <c r="BC1136" s="377"/>
    </row>
    <row r="1137" spans="1:70" ht="26.25" customHeight="1" x14ac:dyDescent="0.2">
      <c r="A1137" s="505">
        <f>AL1121</f>
        <v>0</v>
      </c>
      <c r="B1137" s="525"/>
      <c r="C1137" s="525"/>
      <c r="D1137" s="525"/>
      <c r="E1137" s="526"/>
      <c r="F1137" s="530" t="str">
        <f>IF('FRONT PAGE'!$A$1="www.fly-logics.com","TOTAL PREVIOUS LOGBOOK",0)</f>
        <v>TOTAL PREVIOUS LOGBOOK</v>
      </c>
      <c r="G1137" s="531"/>
      <c r="H1137" s="532"/>
      <c r="I1137" s="333">
        <f>I1124</f>
        <v>33.75</v>
      </c>
      <c r="J1137" s="334">
        <f t="shared" ref="J1137:Q1137" si="1055">J1124</f>
        <v>33.75</v>
      </c>
      <c r="K1137" s="335" t="str">
        <f t="shared" si="1055"/>
        <v xml:space="preserve"> </v>
      </c>
      <c r="L1137" s="336" t="str">
        <f t="shared" si="1055"/>
        <v xml:space="preserve"> </v>
      </c>
      <c r="M1137" s="335" t="str">
        <f t="shared" si="1055"/>
        <v xml:space="preserve"> </v>
      </c>
      <c r="N1137" s="336" t="str">
        <f t="shared" si="1055"/>
        <v xml:space="preserve"> </v>
      </c>
      <c r="O1137" s="335" t="str">
        <f t="shared" si="1055"/>
        <v xml:space="preserve"> </v>
      </c>
      <c r="P1137" s="336" t="str">
        <f t="shared" si="1055"/>
        <v xml:space="preserve"> </v>
      </c>
      <c r="Q1137" s="337" t="str">
        <f t="shared" si="1055"/>
        <v xml:space="preserve"> </v>
      </c>
      <c r="R1137" s="288">
        <v>10</v>
      </c>
      <c r="S1137" s="331" t="str">
        <f>S1124</f>
        <v xml:space="preserve"> </v>
      </c>
      <c r="T1137" s="239">
        <f t="shared" ref="T1137:AG1137" si="1056">T1124</f>
        <v>13.75</v>
      </c>
      <c r="U1137" s="239">
        <f t="shared" si="1056"/>
        <v>20</v>
      </c>
      <c r="V1137" s="240">
        <f t="shared" si="1056"/>
        <v>5</v>
      </c>
      <c r="W1137" s="241" t="str">
        <f t="shared" si="1056"/>
        <v xml:space="preserve"> </v>
      </c>
      <c r="X1137" s="239" t="str">
        <f t="shared" si="1056"/>
        <v xml:space="preserve"> </v>
      </c>
      <c r="Y1137" s="242">
        <f t="shared" si="1056"/>
        <v>5</v>
      </c>
      <c r="Z1137" s="239" t="str">
        <f t="shared" si="1056"/>
        <v xml:space="preserve"> </v>
      </c>
      <c r="AA1137" s="242">
        <f t="shared" si="1056"/>
        <v>3.75</v>
      </c>
      <c r="AB1137" s="240" t="str">
        <f t="shared" si="1056"/>
        <v xml:space="preserve"> </v>
      </c>
      <c r="AC1137" s="243">
        <f t="shared" si="1056"/>
        <v>14</v>
      </c>
      <c r="AD1137" s="244" t="str">
        <f t="shared" si="1056"/>
        <v xml:space="preserve"> </v>
      </c>
      <c r="AE1137" s="244">
        <f t="shared" si="1056"/>
        <v>14</v>
      </c>
      <c r="AF1137" s="245" t="str">
        <f t="shared" si="1056"/>
        <v xml:space="preserve"> </v>
      </c>
      <c r="AG1137" s="332">
        <f t="shared" si="1056"/>
        <v>17</v>
      </c>
      <c r="AH1137" s="507"/>
      <c r="AI1137" s="508"/>
      <c r="AJ1137" s="508"/>
      <c r="AK1137" s="509"/>
      <c r="AL1137" s="385"/>
      <c r="AM1137" s="386"/>
      <c r="AN1137" s="385"/>
      <c r="AV1137" s="372"/>
      <c r="AX1137" s="373"/>
      <c r="AY1137" s="98"/>
      <c r="AZ1137" s="373"/>
      <c r="BA1137" s="363"/>
      <c r="BC1137" s="377"/>
    </row>
    <row r="1138" spans="1:70" ht="26.25" customHeight="1" thickBot="1" x14ac:dyDescent="0.25">
      <c r="A1138" s="506"/>
      <c r="B1138" s="512" t="str">
        <f>IF('FRONT PAGE'!$A$1="www.fly-logics.com","Authority certifying flight hours 
STAMP &amp; SIGNATURE",0)</f>
        <v>Authority certifying flight hours 
STAMP &amp; SIGNATURE</v>
      </c>
      <c r="C1138" s="512"/>
      <c r="D1138" s="512"/>
      <c r="E1138" s="513"/>
      <c r="F1138" s="533" t="str">
        <f>IF('FRONT PAGE'!$A$1="www.fly-logics.com","TOTAL TO DATE",0)</f>
        <v>TOTAL TO DATE</v>
      </c>
      <c r="G1138" s="534"/>
      <c r="H1138" s="535"/>
      <c r="I1138" s="32">
        <f t="shared" ref="I1138:Q1138" si="1057">IF(SUM(I1136:I1137)=0," ",SUM(I1136:I1137))</f>
        <v>33.75</v>
      </c>
      <c r="J1138" s="27">
        <f t="shared" si="1057"/>
        <v>33.75</v>
      </c>
      <c r="K1138" s="24" t="str">
        <f t="shared" si="1057"/>
        <v xml:space="preserve"> </v>
      </c>
      <c r="L1138" s="25" t="str">
        <f t="shared" si="1057"/>
        <v xml:space="preserve"> </v>
      </c>
      <c r="M1138" s="24" t="str">
        <f t="shared" si="1057"/>
        <v xml:space="preserve"> </v>
      </c>
      <c r="N1138" s="25" t="str">
        <f t="shared" si="1057"/>
        <v xml:space="preserve"> </v>
      </c>
      <c r="O1138" s="24" t="str">
        <f t="shared" si="1057"/>
        <v xml:space="preserve"> </v>
      </c>
      <c r="P1138" s="25" t="str">
        <f t="shared" si="1057"/>
        <v xml:space="preserve"> </v>
      </c>
      <c r="Q1138" s="26" t="str">
        <f t="shared" si="1057"/>
        <v xml:space="preserve"> </v>
      </c>
      <c r="R1138" s="289"/>
      <c r="S1138" s="27" t="str">
        <f t="shared" ref="S1138:AG1138" si="1058">IF(SUM(S1136:S1137)=0," ",SUM(S1136:S1137))</f>
        <v xml:space="preserve"> </v>
      </c>
      <c r="T1138" s="24">
        <f t="shared" si="1058"/>
        <v>13.75</v>
      </c>
      <c r="U1138" s="24">
        <f t="shared" si="1058"/>
        <v>20</v>
      </c>
      <c r="V1138" s="26">
        <f t="shared" si="1058"/>
        <v>5</v>
      </c>
      <c r="W1138" s="27" t="str">
        <f t="shared" si="1058"/>
        <v xml:space="preserve"> </v>
      </c>
      <c r="X1138" s="24" t="str">
        <f t="shared" si="1058"/>
        <v xml:space="preserve"> </v>
      </c>
      <c r="Y1138" s="25">
        <f t="shared" si="1058"/>
        <v>5</v>
      </c>
      <c r="Z1138" s="24" t="str">
        <f t="shared" si="1058"/>
        <v xml:space="preserve"> </v>
      </c>
      <c r="AA1138" s="25">
        <f t="shared" si="1058"/>
        <v>3.75</v>
      </c>
      <c r="AB1138" s="26" t="str">
        <f t="shared" si="1058"/>
        <v xml:space="preserve"> </v>
      </c>
      <c r="AC1138" s="30">
        <f t="shared" si="1058"/>
        <v>14</v>
      </c>
      <c r="AD1138" s="28" t="str">
        <f t="shared" si="1058"/>
        <v xml:space="preserve"> </v>
      </c>
      <c r="AE1138" s="28">
        <f t="shared" si="1058"/>
        <v>14</v>
      </c>
      <c r="AF1138" s="31" t="str">
        <f t="shared" si="1058"/>
        <v xml:space="preserve"> </v>
      </c>
      <c r="AG1138" s="33">
        <f t="shared" si="1058"/>
        <v>17</v>
      </c>
      <c r="AH1138" s="514" t="str">
        <f>IF('FRONT PAGE'!$A$1="www.fly-logics.com","_____________________________
PILOT SIGNATURE",0)</f>
        <v>_____________________________
PILOT SIGNATURE</v>
      </c>
      <c r="AI1138" s="515"/>
      <c r="AJ1138" s="515"/>
      <c r="AK1138" s="330">
        <f>A1136</f>
        <v>81</v>
      </c>
      <c r="AL1138" s="387"/>
      <c r="AM1138" s="388"/>
      <c r="AN1138" s="387"/>
      <c r="AV1138" s="372"/>
      <c r="AX1138" s="373"/>
      <c r="AY1138" s="98"/>
      <c r="AZ1138" s="373"/>
      <c r="BA1138" s="363"/>
      <c r="BC1138" s="377"/>
    </row>
    <row r="1139" spans="1:70" s="50" customFormat="1" ht="27.75" customHeight="1" x14ac:dyDescent="0.2">
      <c r="A1139" s="29">
        <f>A1134+1</f>
        <v>811</v>
      </c>
      <c r="B1139" s="39"/>
      <c r="C1139" s="40"/>
      <c r="D1139" s="41"/>
      <c r="E1139" s="42"/>
      <c r="F1139" s="43"/>
      <c r="G1139" s="44"/>
      <c r="H1139" s="45"/>
      <c r="I1139" s="281"/>
      <c r="J1139" s="277"/>
      <c r="K1139" s="278"/>
      <c r="L1139" s="279"/>
      <c r="M1139" s="278"/>
      <c r="N1139" s="279"/>
      <c r="O1139" s="278"/>
      <c r="P1139" s="279"/>
      <c r="Q1139" s="150"/>
      <c r="R1139" s="285"/>
      <c r="S1139" s="46"/>
      <c r="T1139" s="47"/>
      <c r="U1139" s="47"/>
      <c r="V1139" s="48"/>
      <c r="W1139" s="293"/>
      <c r="X1139" s="278"/>
      <c r="Y1139" s="279"/>
      <c r="Z1139" s="278"/>
      <c r="AA1139" s="279"/>
      <c r="AB1139" s="150"/>
      <c r="AC1139" s="282"/>
      <c r="AD1139" s="283"/>
      <c r="AE1139" s="283"/>
      <c r="AF1139" s="284"/>
      <c r="AG1139" s="49"/>
      <c r="AH1139" s="48"/>
      <c r="AI1139" s="516"/>
      <c r="AJ1139" s="516"/>
      <c r="AK1139" s="517"/>
      <c r="AL1139" s="100"/>
      <c r="AM1139" s="382" t="str">
        <f t="shared" ref="AM1139:AM1148" si="1059">IF(B1139=0," ",TEXT(B1139,"MMM"))</f>
        <v xml:space="preserve"> </v>
      </c>
      <c r="AN1139" s="95" t="str">
        <f t="shared" ref="AN1139:AN1148" si="1060">IF(B1139=0," ",YEAR(B1139))</f>
        <v xml:space="preserve"> </v>
      </c>
      <c r="AO1139" s="365"/>
      <c r="AP1139" s="365"/>
      <c r="AQ1139" s="256"/>
      <c r="AR1139" s="365"/>
      <c r="AS1139" s="365"/>
      <c r="AT1139" s="364"/>
      <c r="AU1139" s="365"/>
      <c r="AV1139" s="372"/>
      <c r="AW1139" s="364"/>
      <c r="AX1139" s="373"/>
      <c r="AY1139" s="98"/>
      <c r="AZ1139" s="373"/>
      <c r="BA1139" s="363"/>
      <c r="BB1139" s="365"/>
      <c r="BC1139" s="377"/>
      <c r="BD1139" s="365"/>
      <c r="BE1139" s="365"/>
      <c r="BF1139" s="365"/>
      <c r="BG1139" s="365"/>
      <c r="BH1139" s="365"/>
      <c r="BI1139" s="365"/>
      <c r="BJ1139" s="365"/>
      <c r="BK1139" s="365"/>
      <c r="BL1139" s="376"/>
      <c r="BM1139" s="376"/>
      <c r="BN1139" s="260"/>
      <c r="BO1139" s="260"/>
      <c r="BP1139" s="260"/>
      <c r="BQ1139" s="263"/>
      <c r="BR1139" s="263"/>
    </row>
    <row r="1140" spans="1:70" s="50" customFormat="1" ht="27.75" customHeight="1" x14ac:dyDescent="0.2">
      <c r="A1140" s="22">
        <f>A1139+1</f>
        <v>812</v>
      </c>
      <c r="B1140" s="51"/>
      <c r="C1140" s="52"/>
      <c r="D1140" s="53"/>
      <c r="E1140" s="54"/>
      <c r="F1140" s="55"/>
      <c r="G1140" s="56"/>
      <c r="H1140" s="57"/>
      <c r="I1140" s="275"/>
      <c r="J1140" s="58"/>
      <c r="K1140" s="59"/>
      <c r="L1140" s="60"/>
      <c r="M1140" s="59"/>
      <c r="N1140" s="60"/>
      <c r="O1140" s="59"/>
      <c r="P1140" s="60"/>
      <c r="Q1140" s="61"/>
      <c r="R1140" s="286"/>
      <c r="S1140" s="58"/>
      <c r="T1140" s="59"/>
      <c r="U1140" s="59"/>
      <c r="V1140" s="61"/>
      <c r="W1140" s="294"/>
      <c r="X1140" s="59"/>
      <c r="Y1140" s="60"/>
      <c r="Z1140" s="59"/>
      <c r="AA1140" s="60"/>
      <c r="AB1140" s="61"/>
      <c r="AC1140" s="62"/>
      <c r="AD1140" s="63"/>
      <c r="AE1140" s="63"/>
      <c r="AF1140" s="64"/>
      <c r="AG1140" s="65"/>
      <c r="AH1140" s="61"/>
      <c r="AI1140" s="510"/>
      <c r="AJ1140" s="510"/>
      <c r="AK1140" s="511"/>
      <c r="AL1140" s="100"/>
      <c r="AM1140" s="382" t="str">
        <f t="shared" si="1059"/>
        <v xml:space="preserve"> </v>
      </c>
      <c r="AN1140" s="95" t="str">
        <f t="shared" si="1060"/>
        <v xml:space="preserve"> </v>
      </c>
      <c r="AO1140" s="365"/>
      <c r="AP1140" s="365"/>
      <c r="AQ1140" s="256"/>
      <c r="AR1140" s="365"/>
      <c r="AS1140" s="365"/>
      <c r="AT1140" s="364"/>
      <c r="AU1140" s="365"/>
      <c r="AV1140" s="372"/>
      <c r="AW1140" s="364"/>
      <c r="AX1140" s="373"/>
      <c r="AY1140" s="98"/>
      <c r="AZ1140" s="373"/>
      <c r="BA1140" s="363"/>
      <c r="BB1140" s="365"/>
      <c r="BC1140" s="377"/>
      <c r="BD1140" s="365"/>
      <c r="BE1140" s="365"/>
      <c r="BF1140" s="365"/>
      <c r="BG1140" s="365"/>
      <c r="BH1140" s="365"/>
      <c r="BI1140" s="365"/>
      <c r="BJ1140" s="365"/>
      <c r="BK1140" s="365"/>
      <c r="BL1140" s="376"/>
      <c r="BM1140" s="376"/>
      <c r="BN1140" s="260"/>
      <c r="BO1140" s="260"/>
      <c r="BP1140" s="260"/>
      <c r="BQ1140" s="263"/>
      <c r="BR1140" s="263"/>
    </row>
    <row r="1141" spans="1:70" s="50" customFormat="1" ht="27.75" customHeight="1" x14ac:dyDescent="0.2">
      <c r="A1141" s="22">
        <f t="shared" ref="A1141:A1148" si="1061">A1140+1</f>
        <v>813</v>
      </c>
      <c r="B1141" s="51"/>
      <c r="C1141" s="52"/>
      <c r="D1141" s="53"/>
      <c r="E1141" s="54"/>
      <c r="F1141" s="55"/>
      <c r="G1141" s="56"/>
      <c r="H1141" s="57"/>
      <c r="I1141" s="275"/>
      <c r="J1141" s="58"/>
      <c r="K1141" s="59"/>
      <c r="L1141" s="60"/>
      <c r="M1141" s="59"/>
      <c r="N1141" s="60"/>
      <c r="O1141" s="59"/>
      <c r="P1141" s="60"/>
      <c r="Q1141" s="61"/>
      <c r="R1141" s="286"/>
      <c r="S1141" s="58"/>
      <c r="T1141" s="59"/>
      <c r="U1141" s="59"/>
      <c r="V1141" s="61"/>
      <c r="W1141" s="294"/>
      <c r="X1141" s="59"/>
      <c r="Y1141" s="60"/>
      <c r="Z1141" s="59"/>
      <c r="AA1141" s="60"/>
      <c r="AB1141" s="61"/>
      <c r="AC1141" s="62"/>
      <c r="AD1141" s="63"/>
      <c r="AE1141" s="63"/>
      <c r="AF1141" s="64"/>
      <c r="AG1141" s="65"/>
      <c r="AH1141" s="61"/>
      <c r="AI1141" s="510"/>
      <c r="AJ1141" s="510"/>
      <c r="AK1141" s="511"/>
      <c r="AL1141" s="100"/>
      <c r="AM1141" s="382" t="str">
        <f t="shared" si="1059"/>
        <v xml:space="preserve"> </v>
      </c>
      <c r="AN1141" s="95" t="str">
        <f t="shared" si="1060"/>
        <v xml:space="preserve"> </v>
      </c>
      <c r="AO1141" s="365"/>
      <c r="AP1141" s="365"/>
      <c r="AQ1141" s="256"/>
      <c r="AR1141" s="365"/>
      <c r="AS1141" s="365"/>
      <c r="AT1141" s="364"/>
      <c r="AU1141" s="365"/>
      <c r="AV1141" s="372"/>
      <c r="AW1141" s="364"/>
      <c r="AX1141" s="373"/>
      <c r="AY1141" s="98"/>
      <c r="AZ1141" s="373"/>
      <c r="BA1141" s="363"/>
      <c r="BB1141" s="365"/>
      <c r="BC1141" s="377"/>
      <c r="BD1141" s="365"/>
      <c r="BE1141" s="365"/>
      <c r="BF1141" s="365"/>
      <c r="BG1141" s="365"/>
      <c r="BH1141" s="365"/>
      <c r="BI1141" s="365"/>
      <c r="BJ1141" s="365"/>
      <c r="BK1141" s="365"/>
      <c r="BL1141" s="376"/>
      <c r="BM1141" s="376"/>
      <c r="BN1141" s="260"/>
      <c r="BO1141" s="260"/>
      <c r="BP1141" s="260"/>
      <c r="BQ1141" s="263"/>
      <c r="BR1141" s="263"/>
    </row>
    <row r="1142" spans="1:70" s="50" customFormat="1" ht="27.75" customHeight="1" x14ac:dyDescent="0.2">
      <c r="A1142" s="22">
        <f t="shared" si="1061"/>
        <v>814</v>
      </c>
      <c r="B1142" s="51"/>
      <c r="C1142" s="52"/>
      <c r="D1142" s="53"/>
      <c r="E1142" s="54"/>
      <c r="F1142" s="55"/>
      <c r="G1142" s="56"/>
      <c r="H1142" s="57"/>
      <c r="I1142" s="275"/>
      <c r="J1142" s="58"/>
      <c r="K1142" s="59"/>
      <c r="L1142" s="60"/>
      <c r="M1142" s="59"/>
      <c r="N1142" s="60"/>
      <c r="O1142" s="59"/>
      <c r="P1142" s="60"/>
      <c r="Q1142" s="61"/>
      <c r="R1142" s="286"/>
      <c r="S1142" s="58"/>
      <c r="T1142" s="59"/>
      <c r="U1142" s="59"/>
      <c r="V1142" s="61"/>
      <c r="W1142" s="294"/>
      <c r="X1142" s="59"/>
      <c r="Y1142" s="60"/>
      <c r="Z1142" s="59"/>
      <c r="AA1142" s="60"/>
      <c r="AB1142" s="61"/>
      <c r="AC1142" s="62"/>
      <c r="AD1142" s="63"/>
      <c r="AE1142" s="63"/>
      <c r="AF1142" s="64"/>
      <c r="AG1142" s="65"/>
      <c r="AH1142" s="61"/>
      <c r="AI1142" s="510"/>
      <c r="AJ1142" s="510"/>
      <c r="AK1142" s="511"/>
      <c r="AL1142" s="100"/>
      <c r="AM1142" s="382" t="str">
        <f t="shared" si="1059"/>
        <v xml:space="preserve"> </v>
      </c>
      <c r="AN1142" s="95" t="str">
        <f t="shared" si="1060"/>
        <v xml:space="preserve"> </v>
      </c>
      <c r="AO1142" s="365"/>
      <c r="AP1142" s="365"/>
      <c r="AQ1142" s="256"/>
      <c r="AR1142" s="365"/>
      <c r="AS1142" s="365"/>
      <c r="AT1142" s="364"/>
      <c r="AU1142" s="365"/>
      <c r="AV1142" s="372"/>
      <c r="AW1142" s="364"/>
      <c r="AX1142" s="373"/>
      <c r="AY1142" s="98"/>
      <c r="AZ1142" s="373"/>
      <c r="BA1142" s="363"/>
      <c r="BB1142" s="365"/>
      <c r="BC1142" s="377"/>
      <c r="BD1142" s="365"/>
      <c r="BE1142" s="365"/>
      <c r="BF1142" s="365"/>
      <c r="BG1142" s="365"/>
      <c r="BH1142" s="365"/>
      <c r="BI1142" s="365"/>
      <c r="BJ1142" s="365"/>
      <c r="BK1142" s="365"/>
      <c r="BL1142" s="376"/>
      <c r="BM1142" s="376"/>
      <c r="BN1142" s="260"/>
      <c r="BO1142" s="260"/>
      <c r="BP1142" s="260"/>
      <c r="BQ1142" s="263"/>
      <c r="BR1142" s="263"/>
    </row>
    <row r="1143" spans="1:70" s="50" customFormat="1" ht="27.75" customHeight="1" x14ac:dyDescent="0.2">
      <c r="A1143" s="22">
        <f t="shared" si="1061"/>
        <v>815</v>
      </c>
      <c r="B1143" s="51"/>
      <c r="C1143" s="52"/>
      <c r="D1143" s="53"/>
      <c r="E1143" s="54"/>
      <c r="F1143" s="55"/>
      <c r="G1143" s="56"/>
      <c r="H1143" s="57"/>
      <c r="I1143" s="275"/>
      <c r="J1143" s="58"/>
      <c r="K1143" s="59"/>
      <c r="L1143" s="60"/>
      <c r="M1143" s="59"/>
      <c r="N1143" s="60"/>
      <c r="O1143" s="59"/>
      <c r="P1143" s="60"/>
      <c r="Q1143" s="61"/>
      <c r="R1143" s="286"/>
      <c r="S1143" s="58"/>
      <c r="T1143" s="59"/>
      <c r="U1143" s="59"/>
      <c r="V1143" s="61"/>
      <c r="W1143" s="294"/>
      <c r="X1143" s="59"/>
      <c r="Y1143" s="60"/>
      <c r="Z1143" s="59"/>
      <c r="AA1143" s="60"/>
      <c r="AB1143" s="61"/>
      <c r="AC1143" s="62"/>
      <c r="AD1143" s="63"/>
      <c r="AE1143" s="63"/>
      <c r="AF1143" s="64"/>
      <c r="AG1143" s="65"/>
      <c r="AH1143" s="61"/>
      <c r="AI1143" s="510"/>
      <c r="AJ1143" s="510"/>
      <c r="AK1143" s="511"/>
      <c r="AL1143" s="100"/>
      <c r="AM1143" s="382" t="str">
        <f t="shared" si="1059"/>
        <v xml:space="preserve"> </v>
      </c>
      <c r="AN1143" s="95" t="str">
        <f t="shared" si="1060"/>
        <v xml:space="preserve"> </v>
      </c>
      <c r="AO1143" s="365"/>
      <c r="AP1143" s="365"/>
      <c r="AQ1143" s="256"/>
      <c r="AR1143" s="365"/>
      <c r="AS1143" s="365"/>
      <c r="AT1143" s="364"/>
      <c r="AU1143" s="365"/>
      <c r="AV1143" s="372"/>
      <c r="AW1143" s="364"/>
      <c r="AX1143" s="373"/>
      <c r="AY1143" s="98"/>
      <c r="AZ1143" s="373"/>
      <c r="BA1143" s="363"/>
      <c r="BB1143" s="365"/>
      <c r="BC1143" s="377"/>
      <c r="BD1143" s="365"/>
      <c r="BE1143" s="365"/>
      <c r="BF1143" s="365"/>
      <c r="BG1143" s="365"/>
      <c r="BH1143" s="365"/>
      <c r="BI1143" s="365"/>
      <c r="BJ1143" s="365"/>
      <c r="BK1143" s="365"/>
      <c r="BL1143" s="376"/>
      <c r="BM1143" s="376"/>
      <c r="BN1143" s="260"/>
      <c r="BO1143" s="260"/>
      <c r="BP1143" s="260"/>
      <c r="BQ1143" s="263"/>
      <c r="BR1143" s="263"/>
    </row>
    <row r="1144" spans="1:70" s="50" customFormat="1" ht="27.75" customHeight="1" x14ac:dyDescent="0.2">
      <c r="A1144" s="22">
        <f t="shared" si="1061"/>
        <v>816</v>
      </c>
      <c r="B1144" s="51"/>
      <c r="C1144" s="52"/>
      <c r="D1144" s="53"/>
      <c r="E1144" s="54"/>
      <c r="F1144" s="55"/>
      <c r="G1144" s="56"/>
      <c r="H1144" s="57"/>
      <c r="I1144" s="275"/>
      <c r="J1144" s="58"/>
      <c r="K1144" s="59"/>
      <c r="L1144" s="60"/>
      <c r="M1144" s="59"/>
      <c r="N1144" s="60"/>
      <c r="O1144" s="59"/>
      <c r="P1144" s="60"/>
      <c r="Q1144" s="61"/>
      <c r="R1144" s="286"/>
      <c r="S1144" s="58"/>
      <c r="T1144" s="59"/>
      <c r="U1144" s="59"/>
      <c r="V1144" s="61"/>
      <c r="W1144" s="294"/>
      <c r="X1144" s="59"/>
      <c r="Y1144" s="60"/>
      <c r="Z1144" s="59"/>
      <c r="AA1144" s="60"/>
      <c r="AB1144" s="61"/>
      <c r="AC1144" s="62"/>
      <c r="AD1144" s="63"/>
      <c r="AE1144" s="63"/>
      <c r="AF1144" s="64"/>
      <c r="AG1144" s="65"/>
      <c r="AH1144" s="61"/>
      <c r="AI1144" s="510"/>
      <c r="AJ1144" s="510"/>
      <c r="AK1144" s="511"/>
      <c r="AL1144" s="100"/>
      <c r="AM1144" s="382" t="str">
        <f t="shared" si="1059"/>
        <v xml:space="preserve"> </v>
      </c>
      <c r="AN1144" s="95" t="str">
        <f t="shared" si="1060"/>
        <v xml:space="preserve"> </v>
      </c>
      <c r="AO1144" s="365"/>
      <c r="AP1144" s="365"/>
      <c r="AQ1144" s="256"/>
      <c r="AR1144" s="365"/>
      <c r="AS1144" s="365"/>
      <c r="AT1144" s="364"/>
      <c r="AU1144" s="365"/>
      <c r="AV1144" s="372"/>
      <c r="AW1144" s="364"/>
      <c r="AX1144" s="373"/>
      <c r="AY1144" s="98"/>
      <c r="AZ1144" s="373"/>
      <c r="BA1144" s="363"/>
      <c r="BB1144" s="365"/>
      <c r="BC1144" s="377"/>
      <c r="BD1144" s="365"/>
      <c r="BE1144" s="365"/>
      <c r="BF1144" s="365"/>
      <c r="BG1144" s="365"/>
      <c r="BH1144" s="365"/>
      <c r="BI1144" s="365"/>
      <c r="BJ1144" s="365"/>
      <c r="BK1144" s="365"/>
      <c r="BL1144" s="376"/>
      <c r="BM1144" s="376"/>
      <c r="BN1144" s="260"/>
      <c r="BO1144" s="260"/>
      <c r="BP1144" s="260"/>
      <c r="BQ1144" s="263"/>
      <c r="BR1144" s="263"/>
    </row>
    <row r="1145" spans="1:70" s="50" customFormat="1" ht="27.75" customHeight="1" x14ac:dyDescent="0.2">
      <c r="A1145" s="22">
        <f>A1144+1</f>
        <v>817</v>
      </c>
      <c r="B1145" s="51"/>
      <c r="C1145" s="52"/>
      <c r="D1145" s="53"/>
      <c r="E1145" s="54"/>
      <c r="F1145" s="55"/>
      <c r="G1145" s="56"/>
      <c r="H1145" s="57"/>
      <c r="I1145" s="275"/>
      <c r="J1145" s="58"/>
      <c r="K1145" s="59"/>
      <c r="L1145" s="60"/>
      <c r="M1145" s="59"/>
      <c r="N1145" s="60"/>
      <c r="O1145" s="59"/>
      <c r="P1145" s="60"/>
      <c r="Q1145" s="61"/>
      <c r="R1145" s="286"/>
      <c r="S1145" s="58"/>
      <c r="T1145" s="59"/>
      <c r="U1145" s="59"/>
      <c r="V1145" s="61"/>
      <c r="W1145" s="294"/>
      <c r="X1145" s="59"/>
      <c r="Y1145" s="60"/>
      <c r="Z1145" s="59"/>
      <c r="AA1145" s="60"/>
      <c r="AB1145" s="61"/>
      <c r="AC1145" s="62"/>
      <c r="AD1145" s="63"/>
      <c r="AE1145" s="63"/>
      <c r="AF1145" s="64"/>
      <c r="AG1145" s="65"/>
      <c r="AH1145" s="61"/>
      <c r="AI1145" s="510"/>
      <c r="AJ1145" s="510"/>
      <c r="AK1145" s="511"/>
      <c r="AL1145" s="100"/>
      <c r="AM1145" s="382" t="str">
        <f t="shared" si="1059"/>
        <v xml:space="preserve"> </v>
      </c>
      <c r="AN1145" s="95" t="str">
        <f t="shared" si="1060"/>
        <v xml:space="preserve"> </v>
      </c>
      <c r="AO1145" s="365"/>
      <c r="AP1145" s="365"/>
      <c r="AQ1145" s="256"/>
      <c r="AR1145" s="365"/>
      <c r="AS1145" s="365"/>
      <c r="AT1145" s="364"/>
      <c r="AU1145" s="365"/>
      <c r="AV1145" s="372"/>
      <c r="AW1145" s="364"/>
      <c r="AX1145" s="373"/>
      <c r="AY1145" s="98"/>
      <c r="AZ1145" s="373"/>
      <c r="BA1145" s="363"/>
      <c r="BB1145" s="365"/>
      <c r="BC1145" s="377"/>
      <c r="BD1145" s="365"/>
      <c r="BE1145" s="365"/>
      <c r="BF1145" s="365"/>
      <c r="BG1145" s="365"/>
      <c r="BH1145" s="365"/>
      <c r="BI1145" s="365"/>
      <c r="BJ1145" s="365"/>
      <c r="BK1145" s="365"/>
      <c r="BL1145" s="376"/>
      <c r="BM1145" s="376"/>
      <c r="BN1145" s="260"/>
      <c r="BO1145" s="260"/>
      <c r="BP1145" s="260"/>
      <c r="BQ1145" s="263"/>
      <c r="BR1145" s="263"/>
    </row>
    <row r="1146" spans="1:70" s="50" customFormat="1" ht="27.75" customHeight="1" x14ac:dyDescent="0.2">
      <c r="A1146" s="22">
        <f t="shared" si="1061"/>
        <v>818</v>
      </c>
      <c r="B1146" s="51"/>
      <c r="C1146" s="52"/>
      <c r="D1146" s="53"/>
      <c r="E1146" s="54"/>
      <c r="F1146" s="55"/>
      <c r="G1146" s="56"/>
      <c r="H1146" s="57"/>
      <c r="I1146" s="275"/>
      <c r="J1146" s="58"/>
      <c r="K1146" s="59"/>
      <c r="L1146" s="60"/>
      <c r="M1146" s="59"/>
      <c r="N1146" s="60"/>
      <c r="O1146" s="59"/>
      <c r="P1146" s="60"/>
      <c r="Q1146" s="61"/>
      <c r="R1146" s="286"/>
      <c r="S1146" s="58"/>
      <c r="T1146" s="59"/>
      <c r="U1146" s="59"/>
      <c r="V1146" s="61"/>
      <c r="W1146" s="294"/>
      <c r="X1146" s="59"/>
      <c r="Y1146" s="60"/>
      <c r="Z1146" s="59"/>
      <c r="AA1146" s="60"/>
      <c r="AB1146" s="61"/>
      <c r="AC1146" s="62"/>
      <c r="AD1146" s="63"/>
      <c r="AE1146" s="63"/>
      <c r="AF1146" s="64"/>
      <c r="AG1146" s="65"/>
      <c r="AH1146" s="61"/>
      <c r="AI1146" s="510"/>
      <c r="AJ1146" s="510"/>
      <c r="AK1146" s="511"/>
      <c r="AL1146" s="100"/>
      <c r="AM1146" s="382" t="str">
        <f t="shared" si="1059"/>
        <v xml:space="preserve"> </v>
      </c>
      <c r="AN1146" s="95" t="str">
        <f t="shared" si="1060"/>
        <v xml:space="preserve"> </v>
      </c>
      <c r="AO1146" s="365"/>
      <c r="AP1146" s="365"/>
      <c r="AQ1146" s="256"/>
      <c r="AR1146" s="365"/>
      <c r="AS1146" s="365"/>
      <c r="AT1146" s="364"/>
      <c r="AU1146" s="365"/>
      <c r="AV1146" s="372"/>
      <c r="AW1146" s="364"/>
      <c r="AX1146" s="373"/>
      <c r="AY1146" s="98"/>
      <c r="AZ1146" s="373"/>
      <c r="BA1146" s="363"/>
      <c r="BB1146" s="365"/>
      <c r="BC1146" s="377"/>
      <c r="BD1146" s="365"/>
      <c r="BE1146" s="365"/>
      <c r="BF1146" s="365"/>
      <c r="BG1146" s="365"/>
      <c r="BH1146" s="365"/>
      <c r="BI1146" s="365"/>
      <c r="BJ1146" s="365"/>
      <c r="BK1146" s="365"/>
      <c r="BL1146" s="376"/>
      <c r="BM1146" s="376"/>
      <c r="BN1146" s="260"/>
      <c r="BO1146" s="260"/>
      <c r="BP1146" s="260"/>
      <c r="BQ1146" s="263"/>
      <c r="BR1146" s="263"/>
    </row>
    <row r="1147" spans="1:70" s="50" customFormat="1" ht="27.75" customHeight="1" x14ac:dyDescent="0.2">
      <c r="A1147" s="22">
        <f t="shared" si="1061"/>
        <v>819</v>
      </c>
      <c r="B1147" s="51"/>
      <c r="C1147" s="52"/>
      <c r="D1147" s="53"/>
      <c r="E1147" s="54"/>
      <c r="F1147" s="55"/>
      <c r="G1147" s="56"/>
      <c r="H1147" s="57"/>
      <c r="I1147" s="275"/>
      <c r="J1147" s="58"/>
      <c r="K1147" s="59"/>
      <c r="L1147" s="60"/>
      <c r="M1147" s="59"/>
      <c r="N1147" s="60"/>
      <c r="O1147" s="59"/>
      <c r="P1147" s="60"/>
      <c r="Q1147" s="61"/>
      <c r="R1147" s="286"/>
      <c r="S1147" s="58"/>
      <c r="T1147" s="59"/>
      <c r="U1147" s="59"/>
      <c r="V1147" s="61"/>
      <c r="W1147" s="294"/>
      <c r="X1147" s="59"/>
      <c r="Y1147" s="60"/>
      <c r="Z1147" s="59"/>
      <c r="AA1147" s="60"/>
      <c r="AB1147" s="61"/>
      <c r="AC1147" s="62"/>
      <c r="AD1147" s="63"/>
      <c r="AE1147" s="63"/>
      <c r="AF1147" s="64"/>
      <c r="AG1147" s="65"/>
      <c r="AH1147" s="61"/>
      <c r="AI1147" s="510"/>
      <c r="AJ1147" s="510"/>
      <c r="AK1147" s="511"/>
      <c r="AL1147" s="100"/>
      <c r="AM1147" s="382" t="str">
        <f t="shared" si="1059"/>
        <v xml:space="preserve"> </v>
      </c>
      <c r="AN1147" s="95" t="str">
        <f t="shared" si="1060"/>
        <v xml:space="preserve"> </v>
      </c>
      <c r="AO1147" s="365"/>
      <c r="AP1147" s="365"/>
      <c r="AQ1147" s="256"/>
      <c r="AR1147" s="365"/>
      <c r="AS1147" s="365"/>
      <c r="AT1147" s="364"/>
      <c r="AU1147" s="365"/>
      <c r="AV1147" s="372"/>
      <c r="AW1147" s="364"/>
      <c r="AX1147" s="373"/>
      <c r="AY1147" s="98"/>
      <c r="AZ1147" s="373"/>
      <c r="BA1147" s="365"/>
      <c r="BB1147" s="365"/>
      <c r="BC1147" s="377"/>
      <c r="BD1147" s="365"/>
      <c r="BE1147" s="365"/>
      <c r="BF1147" s="365"/>
      <c r="BG1147" s="365"/>
      <c r="BH1147" s="365"/>
      <c r="BI1147" s="365"/>
      <c r="BJ1147" s="365"/>
      <c r="BK1147" s="365"/>
      <c r="BL1147" s="376"/>
      <c r="BM1147" s="376"/>
      <c r="BN1147" s="260"/>
      <c r="BO1147" s="260"/>
      <c r="BP1147" s="260"/>
      <c r="BQ1147" s="263"/>
      <c r="BR1147" s="263"/>
    </row>
    <row r="1148" spans="1:70" s="50" customFormat="1" ht="27.75" customHeight="1" thickBot="1" x14ac:dyDescent="0.25">
      <c r="A1148" s="23">
        <f t="shared" si="1061"/>
        <v>820</v>
      </c>
      <c r="B1148" s="66"/>
      <c r="C1148" s="67"/>
      <c r="D1148" s="68"/>
      <c r="E1148" s="69"/>
      <c r="F1148" s="70"/>
      <c r="G1148" s="71"/>
      <c r="H1148" s="72"/>
      <c r="I1148" s="276"/>
      <c r="J1148" s="73"/>
      <c r="K1148" s="74"/>
      <c r="L1148" s="75"/>
      <c r="M1148" s="74"/>
      <c r="N1148" s="75"/>
      <c r="O1148" s="74"/>
      <c r="P1148" s="75"/>
      <c r="Q1148" s="76"/>
      <c r="R1148" s="287"/>
      <c r="S1148" s="73"/>
      <c r="T1148" s="74"/>
      <c r="U1148" s="74"/>
      <c r="V1148" s="76"/>
      <c r="W1148" s="295"/>
      <c r="X1148" s="74"/>
      <c r="Y1148" s="75"/>
      <c r="Z1148" s="74"/>
      <c r="AA1148" s="75"/>
      <c r="AB1148" s="76"/>
      <c r="AC1148" s="77"/>
      <c r="AD1148" s="78"/>
      <c r="AE1148" s="78"/>
      <c r="AF1148" s="79"/>
      <c r="AG1148" s="80"/>
      <c r="AH1148" s="76"/>
      <c r="AI1148" s="518"/>
      <c r="AJ1148" s="518"/>
      <c r="AK1148" s="519"/>
      <c r="AL1148" s="100"/>
      <c r="AM1148" s="382" t="str">
        <f t="shared" si="1059"/>
        <v xml:space="preserve"> </v>
      </c>
      <c r="AN1148" s="95" t="str">
        <f t="shared" si="1060"/>
        <v xml:space="preserve"> </v>
      </c>
      <c r="AO1148" s="365"/>
      <c r="AP1148" s="365"/>
      <c r="AQ1148" s="256"/>
      <c r="AR1148" s="365"/>
      <c r="AS1148" s="365"/>
      <c r="AT1148" s="364"/>
      <c r="AU1148" s="365"/>
      <c r="AV1148" s="372"/>
      <c r="AW1148" s="364"/>
      <c r="AX1148" s="373"/>
      <c r="AY1148" s="98"/>
      <c r="AZ1148" s="373"/>
      <c r="BA1148" s="365"/>
      <c r="BB1148" s="365"/>
      <c r="BC1148" s="377"/>
      <c r="BD1148" s="365"/>
      <c r="BE1148" s="365"/>
      <c r="BF1148" s="365"/>
      <c r="BG1148" s="365"/>
      <c r="BH1148" s="365"/>
      <c r="BI1148" s="365"/>
      <c r="BJ1148" s="365"/>
      <c r="BK1148" s="365"/>
      <c r="BL1148" s="376"/>
      <c r="BM1148" s="376"/>
      <c r="BN1148" s="260"/>
      <c r="BO1148" s="260"/>
      <c r="BP1148" s="260"/>
      <c r="BQ1148" s="263"/>
      <c r="BR1148" s="263"/>
    </row>
    <row r="1149" spans="1:70" ht="4.5" customHeight="1" thickBot="1" x14ac:dyDescent="0.25">
      <c r="A1149" s="91">
        <f>AK1152</f>
        <v>82</v>
      </c>
      <c r="B1149" s="235"/>
      <c r="C1149" s="235"/>
      <c r="D1149" s="235"/>
      <c r="E1149" s="235"/>
      <c r="F1149" s="235"/>
      <c r="G1149" s="235"/>
      <c r="H1149" s="235"/>
      <c r="I1149" s="235"/>
      <c r="J1149" s="280"/>
      <c r="K1149" s="280"/>
      <c r="L1149" s="280"/>
      <c r="M1149" s="280"/>
      <c r="N1149" s="280"/>
      <c r="O1149" s="280"/>
      <c r="P1149" s="280"/>
      <c r="Q1149" s="280"/>
      <c r="R1149" s="280"/>
      <c r="S1149" s="292"/>
      <c r="T1149" s="292"/>
      <c r="U1149" s="292"/>
      <c r="V1149" s="292"/>
      <c r="W1149" s="292"/>
      <c r="X1149" s="292"/>
      <c r="Y1149" s="292"/>
      <c r="Z1149" s="292"/>
      <c r="AA1149" s="292"/>
      <c r="AB1149" s="292"/>
      <c r="AC1149" s="292"/>
      <c r="AD1149" s="236"/>
      <c r="AE1149" s="237"/>
      <c r="AF1149" s="236"/>
      <c r="AG1149" s="238"/>
      <c r="AH1149" s="536"/>
      <c r="AI1149" s="537"/>
      <c r="AJ1149" s="537"/>
      <c r="AK1149" s="537"/>
      <c r="AL1149" s="383"/>
      <c r="AM1149" s="384"/>
      <c r="AN1149" s="383"/>
      <c r="AV1149" s="372"/>
      <c r="AX1149" s="373"/>
      <c r="AY1149" s="98"/>
      <c r="AZ1149" s="373"/>
      <c r="BC1149" s="377"/>
    </row>
    <row r="1150" spans="1:70" ht="26.25" customHeight="1" x14ac:dyDescent="0.2">
      <c r="A1150" s="163">
        <f>A1136+1</f>
        <v>82</v>
      </c>
      <c r="B1150" s="523"/>
      <c r="C1150" s="523"/>
      <c r="D1150" s="523"/>
      <c r="E1150" s="524"/>
      <c r="F1150" s="527" t="str">
        <f>IF('FRONT PAGE'!$A$1="www.fly-logics.com","TOTAL PAGE",0)</f>
        <v>TOTAL PAGE</v>
      </c>
      <c r="G1150" s="528"/>
      <c r="H1150" s="529"/>
      <c r="I1150" s="314" t="str">
        <f>IF('FRONT PAGE'!$A$1="www.fly-logics.com",IF(SUM(I1139:I1149)=0," ",SUM(I1139:I1149)),0)</f>
        <v xml:space="preserve"> </v>
      </c>
      <c r="J1150" s="315" t="str">
        <f>IF('FRONT PAGE'!$A$1="www.fly-logics.com",IF(SUM(J1139:J1149)=0," ",SUM(J1139:J1149)),0)</f>
        <v xml:space="preserve"> </v>
      </c>
      <c r="K1150" s="316" t="str">
        <f>IF('FRONT PAGE'!$A$1="www.fly-logics.com",IF(SUM(K1139:K1149)=0," ",SUM(K1139:K1149)),0)</f>
        <v xml:space="preserve"> </v>
      </c>
      <c r="L1150" s="317" t="str">
        <f>IF('FRONT PAGE'!$A$1="www.fly-logics.com",IF(SUM(L1139:L1149)=0," ",SUM(L1139:L1149)),0)</f>
        <v xml:space="preserve"> </v>
      </c>
      <c r="M1150" s="316" t="str">
        <f>IF('FRONT PAGE'!$A$1="www.fly-logics.com",IF(SUM(M1139:M1149)=0," ",SUM(M1139:M1149)),0)</f>
        <v xml:space="preserve"> </v>
      </c>
      <c r="N1150" s="317" t="str">
        <f>IF('FRONT PAGE'!$A$1="www.fly-logics.com",IF(SUM(N1139:N1149)=0," ",SUM(N1139:N1149)),0)</f>
        <v xml:space="preserve"> </v>
      </c>
      <c r="O1150" s="316" t="str">
        <f>IF('FRONT PAGE'!$A$1="www.fly-logics.com",IF(SUM(O1139:O1149)=0," ",SUM(O1139:O1149)),0)</f>
        <v xml:space="preserve"> </v>
      </c>
      <c r="P1150" s="317" t="str">
        <f>IF('FRONT PAGE'!$A$1="www.fly-logics.com",IF(SUM(P1139:P1149)=0," ",SUM(P1139:P1149)),0)</f>
        <v xml:space="preserve"> </v>
      </c>
      <c r="Q1150" s="318" t="str">
        <f>IF('FRONT PAGE'!$A$1="www.fly-logics.com",IF(SUM(Q1139:Q1149)=0," ",SUM(Q1139:Q1149)),0)</f>
        <v xml:space="preserve"> </v>
      </c>
      <c r="R1150" s="319"/>
      <c r="S1150" s="315" t="str">
        <f>IF('FRONT PAGE'!$A$1="www.fly-logics.com",IF(SUM(S1139:S1149)=0," ",SUM(S1139:S1149)),0)</f>
        <v xml:space="preserve"> </v>
      </c>
      <c r="T1150" s="316" t="str">
        <f>IF('FRONT PAGE'!$A$1="www.fly-logics.com",IF(SUM(T1139:T1149)=0," ",SUM(T1139:T1149)),0)</f>
        <v xml:space="preserve"> </v>
      </c>
      <c r="U1150" s="316" t="str">
        <f>IF('FRONT PAGE'!$A$1="www.fly-logics.com",IF(SUM(U1139:U1149)=0," ",SUM(U1139:U1149)),0)</f>
        <v xml:space="preserve"> </v>
      </c>
      <c r="V1150" s="318" t="str">
        <f>IF('FRONT PAGE'!$A$1="www.fly-logics.com",IF(SUM(V1139:V1149)=0," ",SUM(V1139:V1149)),0)</f>
        <v xml:space="preserve"> </v>
      </c>
      <c r="W1150" s="315" t="str">
        <f>IF('FRONT PAGE'!$A$1="www.fly-logics.com",IF(SUM(W1139:W1149)=0," ",SUM(W1139:W1149)),0)</f>
        <v xml:space="preserve"> </v>
      </c>
      <c r="X1150" s="316" t="str">
        <f>IF('FRONT PAGE'!$A$1="www.fly-logics.com",IF(SUM(X1139:X1149)=0," ",SUM(X1139:X1149)),0)</f>
        <v xml:space="preserve"> </v>
      </c>
      <c r="Y1150" s="317" t="str">
        <f>IF('FRONT PAGE'!$A$1="www.fly-logics.com",IF(SUM(Y1139:Y1149)=0," ",SUM(Y1139:Y1149)),0)</f>
        <v xml:space="preserve"> </v>
      </c>
      <c r="Z1150" s="316" t="str">
        <f>IF('FRONT PAGE'!$A$1="www.fly-logics.com",IF(SUM(Z1139:Z1149)=0," ",SUM(Z1139:Z1149)),0)</f>
        <v xml:space="preserve"> </v>
      </c>
      <c r="AA1150" s="317" t="str">
        <f>IF('FRONT PAGE'!$A$1="www.fly-logics.com",IF(SUM(AA1139:AA1149)=0," ",SUM(AA1139:AA1149)),0)</f>
        <v xml:space="preserve"> </v>
      </c>
      <c r="AB1150" s="318" t="str">
        <f>IF('FRONT PAGE'!$A$1="www.fly-logics.com",IF(SUM(AB1139:AB1149)=0," ",SUM(AB1139:AB1149)),0)</f>
        <v xml:space="preserve"> </v>
      </c>
      <c r="AC1150" s="329" t="str">
        <f>IF('FRONT PAGE'!$A$1="www.fly-logics.com",IF(SUM(AC1139:AC1149)=0," ",SUM(AC1139:AC1149)),0)</f>
        <v xml:space="preserve"> </v>
      </c>
      <c r="AD1150" s="321" t="str">
        <f>IF('FRONT PAGE'!$A$1="www.fly-logics.com",IF(SUM(AD1139:AD1149)=0," ",SUM(AD1139:AD1149)),0)</f>
        <v xml:space="preserve"> </v>
      </c>
      <c r="AE1150" s="321" t="str">
        <f>IF('FRONT PAGE'!$A$1="www.fly-logics.com",IF(SUM(AE1139:AE1149)=0," ",SUM(AE1139:AE1149)),0)</f>
        <v xml:space="preserve"> </v>
      </c>
      <c r="AF1150" s="322" t="str">
        <f>IF('FRONT PAGE'!$A$1="www.fly-logics.com",IF(SUM(AF1139:AF1149)=0," ",SUM(AF1139:AF1149)),0)</f>
        <v xml:space="preserve"> </v>
      </c>
      <c r="AG1150" s="323" t="str">
        <f>IF('FRONT PAGE'!$A$1="www.fly-logics.com",IF(SUM(AG1139:AG1149)=0," ",SUM(AG1139:AG1149)),0)</f>
        <v xml:space="preserve"> </v>
      </c>
      <c r="AH1150" s="520" t="str">
        <f>IF('FRONT PAGE'!$A$1="www.fly-logics.com","I certify that all the data in this
logbook are accurate",0)</f>
        <v>I certify that all the data in this
logbook are accurate</v>
      </c>
      <c r="AI1150" s="521"/>
      <c r="AJ1150" s="521"/>
      <c r="AK1150" s="522"/>
      <c r="AL1150" s="385"/>
      <c r="AM1150" s="386"/>
      <c r="AN1150" s="385"/>
      <c r="AV1150" s="372"/>
      <c r="AX1150" s="373"/>
      <c r="AY1150" s="98"/>
      <c r="AZ1150" s="373"/>
      <c r="BA1150" s="363"/>
      <c r="BC1150" s="377"/>
    </row>
    <row r="1151" spans="1:70" ht="26.25" customHeight="1" x14ac:dyDescent="0.2">
      <c r="A1151" s="505">
        <f>AL1135</f>
        <v>0</v>
      </c>
      <c r="B1151" s="525"/>
      <c r="C1151" s="525"/>
      <c r="D1151" s="525"/>
      <c r="E1151" s="526"/>
      <c r="F1151" s="530" t="str">
        <f>IF('FRONT PAGE'!$A$1="www.fly-logics.com","TOTAL PREVIOUS LOGBOOK",0)</f>
        <v>TOTAL PREVIOUS LOGBOOK</v>
      </c>
      <c r="G1151" s="531"/>
      <c r="H1151" s="532"/>
      <c r="I1151" s="333">
        <f>I1138</f>
        <v>33.75</v>
      </c>
      <c r="J1151" s="334">
        <f t="shared" ref="J1151:Q1151" si="1062">J1138</f>
        <v>33.75</v>
      </c>
      <c r="K1151" s="335" t="str">
        <f t="shared" si="1062"/>
        <v xml:space="preserve"> </v>
      </c>
      <c r="L1151" s="336" t="str">
        <f t="shared" si="1062"/>
        <v xml:space="preserve"> </v>
      </c>
      <c r="M1151" s="335" t="str">
        <f t="shared" si="1062"/>
        <v xml:space="preserve"> </v>
      </c>
      <c r="N1151" s="336" t="str">
        <f t="shared" si="1062"/>
        <v xml:space="preserve"> </v>
      </c>
      <c r="O1151" s="335" t="str">
        <f t="shared" si="1062"/>
        <v xml:space="preserve"> </v>
      </c>
      <c r="P1151" s="336" t="str">
        <f t="shared" si="1062"/>
        <v xml:space="preserve"> </v>
      </c>
      <c r="Q1151" s="337" t="str">
        <f t="shared" si="1062"/>
        <v xml:space="preserve"> </v>
      </c>
      <c r="R1151" s="288">
        <v>10</v>
      </c>
      <c r="S1151" s="331" t="str">
        <f>S1138</f>
        <v xml:space="preserve"> </v>
      </c>
      <c r="T1151" s="239">
        <f t="shared" ref="T1151:AG1151" si="1063">T1138</f>
        <v>13.75</v>
      </c>
      <c r="U1151" s="239">
        <f t="shared" si="1063"/>
        <v>20</v>
      </c>
      <c r="V1151" s="240">
        <f t="shared" si="1063"/>
        <v>5</v>
      </c>
      <c r="W1151" s="241" t="str">
        <f t="shared" si="1063"/>
        <v xml:space="preserve"> </v>
      </c>
      <c r="X1151" s="239" t="str">
        <f t="shared" si="1063"/>
        <v xml:space="preserve"> </v>
      </c>
      <c r="Y1151" s="242">
        <f t="shared" si="1063"/>
        <v>5</v>
      </c>
      <c r="Z1151" s="239" t="str">
        <f t="shared" si="1063"/>
        <v xml:space="preserve"> </v>
      </c>
      <c r="AA1151" s="242">
        <f t="shared" si="1063"/>
        <v>3.75</v>
      </c>
      <c r="AB1151" s="240" t="str">
        <f t="shared" si="1063"/>
        <v xml:space="preserve"> </v>
      </c>
      <c r="AC1151" s="243">
        <f t="shared" si="1063"/>
        <v>14</v>
      </c>
      <c r="AD1151" s="244" t="str">
        <f t="shared" si="1063"/>
        <v xml:space="preserve"> </v>
      </c>
      <c r="AE1151" s="244">
        <f t="shared" si="1063"/>
        <v>14</v>
      </c>
      <c r="AF1151" s="245" t="str">
        <f t="shared" si="1063"/>
        <v xml:space="preserve"> </v>
      </c>
      <c r="AG1151" s="332">
        <f t="shared" si="1063"/>
        <v>17</v>
      </c>
      <c r="AH1151" s="507"/>
      <c r="AI1151" s="508"/>
      <c r="AJ1151" s="508"/>
      <c r="AK1151" s="509"/>
      <c r="AL1151" s="385"/>
      <c r="AM1151" s="386"/>
      <c r="AN1151" s="385"/>
      <c r="AV1151" s="372"/>
      <c r="AX1151" s="373"/>
      <c r="AY1151" s="98"/>
      <c r="AZ1151" s="373"/>
      <c r="BA1151" s="363"/>
      <c r="BC1151" s="377"/>
    </row>
    <row r="1152" spans="1:70" ht="26.25" customHeight="1" thickBot="1" x14ac:dyDescent="0.25">
      <c r="A1152" s="506"/>
      <c r="B1152" s="512" t="str">
        <f>IF('FRONT PAGE'!$A$1="www.fly-logics.com","Authority certifying flight hours 
STAMP &amp; SIGNATURE",0)</f>
        <v>Authority certifying flight hours 
STAMP &amp; SIGNATURE</v>
      </c>
      <c r="C1152" s="512"/>
      <c r="D1152" s="512"/>
      <c r="E1152" s="513"/>
      <c r="F1152" s="533" t="str">
        <f>IF('FRONT PAGE'!$A$1="www.fly-logics.com","TOTAL TO DATE",0)</f>
        <v>TOTAL TO DATE</v>
      </c>
      <c r="G1152" s="534"/>
      <c r="H1152" s="535"/>
      <c r="I1152" s="32">
        <f t="shared" ref="I1152:Q1152" si="1064">IF(SUM(I1150:I1151)=0," ",SUM(I1150:I1151))</f>
        <v>33.75</v>
      </c>
      <c r="J1152" s="27">
        <f t="shared" si="1064"/>
        <v>33.75</v>
      </c>
      <c r="K1152" s="24" t="str">
        <f t="shared" si="1064"/>
        <v xml:space="preserve"> </v>
      </c>
      <c r="L1152" s="25" t="str">
        <f t="shared" si="1064"/>
        <v xml:space="preserve"> </v>
      </c>
      <c r="M1152" s="24" t="str">
        <f t="shared" si="1064"/>
        <v xml:space="preserve"> </v>
      </c>
      <c r="N1152" s="25" t="str">
        <f t="shared" si="1064"/>
        <v xml:space="preserve"> </v>
      </c>
      <c r="O1152" s="24" t="str">
        <f t="shared" si="1064"/>
        <v xml:space="preserve"> </v>
      </c>
      <c r="P1152" s="25" t="str">
        <f t="shared" si="1064"/>
        <v xml:space="preserve"> </v>
      </c>
      <c r="Q1152" s="26" t="str">
        <f t="shared" si="1064"/>
        <v xml:space="preserve"> </v>
      </c>
      <c r="R1152" s="289"/>
      <c r="S1152" s="27" t="str">
        <f t="shared" ref="S1152:AG1152" si="1065">IF(SUM(S1150:S1151)=0," ",SUM(S1150:S1151))</f>
        <v xml:space="preserve"> </v>
      </c>
      <c r="T1152" s="24">
        <f t="shared" si="1065"/>
        <v>13.75</v>
      </c>
      <c r="U1152" s="24">
        <f t="shared" si="1065"/>
        <v>20</v>
      </c>
      <c r="V1152" s="26">
        <f t="shared" si="1065"/>
        <v>5</v>
      </c>
      <c r="W1152" s="27" t="str">
        <f t="shared" si="1065"/>
        <v xml:space="preserve"> </v>
      </c>
      <c r="X1152" s="24" t="str">
        <f t="shared" si="1065"/>
        <v xml:space="preserve"> </v>
      </c>
      <c r="Y1152" s="25">
        <f t="shared" si="1065"/>
        <v>5</v>
      </c>
      <c r="Z1152" s="24" t="str">
        <f t="shared" si="1065"/>
        <v xml:space="preserve"> </v>
      </c>
      <c r="AA1152" s="25">
        <f t="shared" si="1065"/>
        <v>3.75</v>
      </c>
      <c r="AB1152" s="26" t="str">
        <f t="shared" si="1065"/>
        <v xml:space="preserve"> </v>
      </c>
      <c r="AC1152" s="30">
        <f t="shared" si="1065"/>
        <v>14</v>
      </c>
      <c r="AD1152" s="28" t="str">
        <f t="shared" si="1065"/>
        <v xml:space="preserve"> </v>
      </c>
      <c r="AE1152" s="28">
        <f t="shared" si="1065"/>
        <v>14</v>
      </c>
      <c r="AF1152" s="31" t="str">
        <f t="shared" si="1065"/>
        <v xml:space="preserve"> </v>
      </c>
      <c r="AG1152" s="33">
        <f t="shared" si="1065"/>
        <v>17</v>
      </c>
      <c r="AH1152" s="514" t="str">
        <f>IF('FRONT PAGE'!$A$1="www.fly-logics.com","_____________________________
PILOT SIGNATURE",0)</f>
        <v>_____________________________
PILOT SIGNATURE</v>
      </c>
      <c r="AI1152" s="515"/>
      <c r="AJ1152" s="515"/>
      <c r="AK1152" s="330">
        <f>A1150</f>
        <v>82</v>
      </c>
      <c r="AL1152" s="387"/>
      <c r="AM1152" s="388"/>
      <c r="AN1152" s="387"/>
      <c r="AV1152" s="372"/>
      <c r="AX1152" s="373"/>
      <c r="AY1152" s="98"/>
      <c r="AZ1152" s="373"/>
      <c r="BA1152" s="363"/>
      <c r="BC1152" s="377"/>
    </row>
    <row r="1153" spans="1:70" s="50" customFormat="1" ht="27.75" customHeight="1" x14ac:dyDescent="0.2">
      <c r="A1153" s="29">
        <f>A1148+1</f>
        <v>821</v>
      </c>
      <c r="B1153" s="39"/>
      <c r="C1153" s="40"/>
      <c r="D1153" s="41"/>
      <c r="E1153" s="42"/>
      <c r="F1153" s="43"/>
      <c r="G1153" s="44"/>
      <c r="H1153" s="45"/>
      <c r="I1153" s="281"/>
      <c r="J1153" s="277"/>
      <c r="K1153" s="278"/>
      <c r="L1153" s="279"/>
      <c r="M1153" s="278"/>
      <c r="N1153" s="279"/>
      <c r="O1153" s="278"/>
      <c r="P1153" s="279"/>
      <c r="Q1153" s="150"/>
      <c r="R1153" s="285"/>
      <c r="S1153" s="46"/>
      <c r="T1153" s="47"/>
      <c r="U1153" s="47"/>
      <c r="V1153" s="48"/>
      <c r="W1153" s="293"/>
      <c r="X1153" s="278"/>
      <c r="Y1153" s="279"/>
      <c r="Z1153" s="278"/>
      <c r="AA1153" s="279"/>
      <c r="AB1153" s="150"/>
      <c r="AC1153" s="282"/>
      <c r="AD1153" s="283"/>
      <c r="AE1153" s="283"/>
      <c r="AF1153" s="284"/>
      <c r="AG1153" s="49"/>
      <c r="AH1153" s="48"/>
      <c r="AI1153" s="516"/>
      <c r="AJ1153" s="516"/>
      <c r="AK1153" s="517"/>
      <c r="AL1153" s="100"/>
      <c r="AM1153" s="382" t="str">
        <f t="shared" ref="AM1153:AM1162" si="1066">IF(B1153=0," ",TEXT(B1153,"MMM"))</f>
        <v xml:space="preserve"> </v>
      </c>
      <c r="AN1153" s="95" t="str">
        <f t="shared" ref="AN1153:AN1162" si="1067">IF(B1153=0," ",YEAR(B1153))</f>
        <v xml:space="preserve"> </v>
      </c>
      <c r="AO1153" s="365"/>
      <c r="AP1153" s="365"/>
      <c r="AQ1153" s="256"/>
      <c r="AR1153" s="365"/>
      <c r="AS1153" s="365"/>
      <c r="AT1153" s="364"/>
      <c r="AU1153" s="365"/>
      <c r="AV1153" s="372"/>
      <c r="AW1153" s="364"/>
      <c r="AX1153" s="373"/>
      <c r="AY1153" s="98"/>
      <c r="AZ1153" s="373"/>
      <c r="BA1153" s="363"/>
      <c r="BB1153" s="365"/>
      <c r="BC1153" s="377"/>
      <c r="BD1153" s="365"/>
      <c r="BE1153" s="365"/>
      <c r="BF1153" s="365"/>
      <c r="BG1153" s="365"/>
      <c r="BH1153" s="365"/>
      <c r="BI1153" s="365"/>
      <c r="BJ1153" s="365"/>
      <c r="BK1153" s="365"/>
      <c r="BL1153" s="376"/>
      <c r="BM1153" s="376"/>
      <c r="BN1153" s="260"/>
      <c r="BO1153" s="260"/>
      <c r="BP1153" s="260"/>
      <c r="BQ1153" s="263"/>
      <c r="BR1153" s="263"/>
    </row>
    <row r="1154" spans="1:70" s="50" customFormat="1" ht="27.75" customHeight="1" x14ac:dyDescent="0.2">
      <c r="A1154" s="22">
        <f>A1153+1</f>
        <v>822</v>
      </c>
      <c r="B1154" s="51"/>
      <c r="C1154" s="52"/>
      <c r="D1154" s="53"/>
      <c r="E1154" s="54"/>
      <c r="F1154" s="55"/>
      <c r="G1154" s="56"/>
      <c r="H1154" s="57"/>
      <c r="I1154" s="275"/>
      <c r="J1154" s="58"/>
      <c r="K1154" s="59"/>
      <c r="L1154" s="60"/>
      <c r="M1154" s="59"/>
      <c r="N1154" s="60"/>
      <c r="O1154" s="59"/>
      <c r="P1154" s="60"/>
      <c r="Q1154" s="61"/>
      <c r="R1154" s="286"/>
      <c r="S1154" s="58"/>
      <c r="T1154" s="59"/>
      <c r="U1154" s="59"/>
      <c r="V1154" s="61"/>
      <c r="W1154" s="294"/>
      <c r="X1154" s="59"/>
      <c r="Y1154" s="60"/>
      <c r="Z1154" s="59"/>
      <c r="AA1154" s="60"/>
      <c r="AB1154" s="61"/>
      <c r="AC1154" s="62"/>
      <c r="AD1154" s="63"/>
      <c r="AE1154" s="63"/>
      <c r="AF1154" s="64"/>
      <c r="AG1154" s="65"/>
      <c r="AH1154" s="61"/>
      <c r="AI1154" s="510"/>
      <c r="AJ1154" s="510"/>
      <c r="AK1154" s="511"/>
      <c r="AL1154" s="100"/>
      <c r="AM1154" s="382" t="str">
        <f t="shared" si="1066"/>
        <v xml:space="preserve"> </v>
      </c>
      <c r="AN1154" s="95" t="str">
        <f t="shared" si="1067"/>
        <v xml:space="preserve"> </v>
      </c>
      <c r="AO1154" s="365"/>
      <c r="AP1154" s="365"/>
      <c r="AQ1154" s="256"/>
      <c r="AR1154" s="365"/>
      <c r="AS1154" s="365"/>
      <c r="AT1154" s="364"/>
      <c r="AU1154" s="365"/>
      <c r="AV1154" s="372"/>
      <c r="AW1154" s="364"/>
      <c r="AX1154" s="373"/>
      <c r="AY1154" s="98"/>
      <c r="AZ1154" s="373"/>
      <c r="BA1154" s="363"/>
      <c r="BB1154" s="365"/>
      <c r="BC1154" s="377"/>
      <c r="BD1154" s="365"/>
      <c r="BE1154" s="365"/>
      <c r="BF1154" s="365"/>
      <c r="BG1154" s="365"/>
      <c r="BH1154" s="365"/>
      <c r="BI1154" s="365"/>
      <c r="BJ1154" s="365"/>
      <c r="BK1154" s="365"/>
      <c r="BL1154" s="376"/>
      <c r="BM1154" s="376"/>
      <c r="BN1154" s="260"/>
      <c r="BO1154" s="260"/>
      <c r="BP1154" s="260"/>
      <c r="BQ1154" s="263"/>
      <c r="BR1154" s="263"/>
    </row>
    <row r="1155" spans="1:70" s="50" customFormat="1" ht="27.75" customHeight="1" x14ac:dyDescent="0.2">
      <c r="A1155" s="22">
        <f t="shared" ref="A1155:A1162" si="1068">A1154+1</f>
        <v>823</v>
      </c>
      <c r="B1155" s="51"/>
      <c r="C1155" s="52"/>
      <c r="D1155" s="53"/>
      <c r="E1155" s="54"/>
      <c r="F1155" s="55"/>
      <c r="G1155" s="56"/>
      <c r="H1155" s="57"/>
      <c r="I1155" s="275"/>
      <c r="J1155" s="58"/>
      <c r="K1155" s="59"/>
      <c r="L1155" s="60"/>
      <c r="M1155" s="59"/>
      <c r="N1155" s="60"/>
      <c r="O1155" s="59"/>
      <c r="P1155" s="60"/>
      <c r="Q1155" s="61"/>
      <c r="R1155" s="286"/>
      <c r="S1155" s="58"/>
      <c r="T1155" s="59"/>
      <c r="U1155" s="59"/>
      <c r="V1155" s="61"/>
      <c r="W1155" s="294"/>
      <c r="X1155" s="59"/>
      <c r="Y1155" s="60"/>
      <c r="Z1155" s="59"/>
      <c r="AA1155" s="60"/>
      <c r="AB1155" s="61"/>
      <c r="AC1155" s="62"/>
      <c r="AD1155" s="63"/>
      <c r="AE1155" s="63"/>
      <c r="AF1155" s="64"/>
      <c r="AG1155" s="65"/>
      <c r="AH1155" s="61"/>
      <c r="AI1155" s="510"/>
      <c r="AJ1155" s="510"/>
      <c r="AK1155" s="511"/>
      <c r="AL1155" s="100"/>
      <c r="AM1155" s="382" t="str">
        <f t="shared" si="1066"/>
        <v xml:space="preserve"> </v>
      </c>
      <c r="AN1155" s="95" t="str">
        <f t="shared" si="1067"/>
        <v xml:space="preserve"> </v>
      </c>
      <c r="AO1155" s="365"/>
      <c r="AP1155" s="365"/>
      <c r="AQ1155" s="256"/>
      <c r="AR1155" s="365"/>
      <c r="AS1155" s="365"/>
      <c r="AT1155" s="364"/>
      <c r="AU1155" s="365"/>
      <c r="AV1155" s="372"/>
      <c r="AW1155" s="364"/>
      <c r="AX1155" s="373"/>
      <c r="AY1155" s="98"/>
      <c r="AZ1155" s="373"/>
      <c r="BA1155" s="363"/>
      <c r="BB1155" s="365"/>
      <c r="BC1155" s="377"/>
      <c r="BD1155" s="365"/>
      <c r="BE1155" s="365"/>
      <c r="BF1155" s="365"/>
      <c r="BG1155" s="365"/>
      <c r="BH1155" s="365"/>
      <c r="BI1155" s="365"/>
      <c r="BJ1155" s="365"/>
      <c r="BK1155" s="365"/>
      <c r="BL1155" s="376"/>
      <c r="BM1155" s="376"/>
      <c r="BN1155" s="260"/>
      <c r="BO1155" s="260"/>
      <c r="BP1155" s="260"/>
      <c r="BQ1155" s="263"/>
      <c r="BR1155" s="263"/>
    </row>
    <row r="1156" spans="1:70" s="50" customFormat="1" ht="27.75" customHeight="1" x14ac:dyDescent="0.2">
      <c r="A1156" s="22">
        <f t="shared" si="1068"/>
        <v>824</v>
      </c>
      <c r="B1156" s="51"/>
      <c r="C1156" s="52"/>
      <c r="D1156" s="53"/>
      <c r="E1156" s="54"/>
      <c r="F1156" s="55"/>
      <c r="G1156" s="56"/>
      <c r="H1156" s="57"/>
      <c r="I1156" s="275"/>
      <c r="J1156" s="58"/>
      <c r="K1156" s="59"/>
      <c r="L1156" s="60"/>
      <c r="M1156" s="59"/>
      <c r="N1156" s="60"/>
      <c r="O1156" s="59"/>
      <c r="P1156" s="60"/>
      <c r="Q1156" s="61"/>
      <c r="R1156" s="286"/>
      <c r="S1156" s="58"/>
      <c r="T1156" s="59"/>
      <c r="U1156" s="59"/>
      <c r="V1156" s="61"/>
      <c r="W1156" s="294"/>
      <c r="X1156" s="59"/>
      <c r="Y1156" s="60"/>
      <c r="Z1156" s="59"/>
      <c r="AA1156" s="60"/>
      <c r="AB1156" s="61"/>
      <c r="AC1156" s="62"/>
      <c r="AD1156" s="63"/>
      <c r="AE1156" s="63"/>
      <c r="AF1156" s="64"/>
      <c r="AG1156" s="65"/>
      <c r="AH1156" s="61"/>
      <c r="AI1156" s="510"/>
      <c r="AJ1156" s="510"/>
      <c r="AK1156" s="511"/>
      <c r="AL1156" s="100"/>
      <c r="AM1156" s="382" t="str">
        <f t="shared" si="1066"/>
        <v xml:space="preserve"> </v>
      </c>
      <c r="AN1156" s="95" t="str">
        <f t="shared" si="1067"/>
        <v xml:space="preserve"> </v>
      </c>
      <c r="AO1156" s="365"/>
      <c r="AP1156" s="365"/>
      <c r="AQ1156" s="256"/>
      <c r="AR1156" s="365"/>
      <c r="AS1156" s="365"/>
      <c r="AT1156" s="364"/>
      <c r="AU1156" s="365"/>
      <c r="AV1156" s="372"/>
      <c r="AW1156" s="364"/>
      <c r="AX1156" s="373"/>
      <c r="AY1156" s="98"/>
      <c r="AZ1156" s="373"/>
      <c r="BA1156" s="363"/>
      <c r="BB1156" s="365"/>
      <c r="BC1156" s="377"/>
      <c r="BD1156" s="365"/>
      <c r="BE1156" s="365"/>
      <c r="BF1156" s="365"/>
      <c r="BG1156" s="365"/>
      <c r="BH1156" s="365"/>
      <c r="BI1156" s="365"/>
      <c r="BJ1156" s="365"/>
      <c r="BK1156" s="365"/>
      <c r="BL1156" s="376"/>
      <c r="BM1156" s="376"/>
      <c r="BN1156" s="260"/>
      <c r="BO1156" s="260"/>
      <c r="BP1156" s="260"/>
      <c r="BQ1156" s="263"/>
      <c r="BR1156" s="263"/>
    </row>
    <row r="1157" spans="1:70" s="50" customFormat="1" ht="27.75" customHeight="1" x14ac:dyDescent="0.2">
      <c r="A1157" s="22">
        <f t="shared" si="1068"/>
        <v>825</v>
      </c>
      <c r="B1157" s="51"/>
      <c r="C1157" s="52"/>
      <c r="D1157" s="53"/>
      <c r="E1157" s="54"/>
      <c r="F1157" s="55"/>
      <c r="G1157" s="56"/>
      <c r="H1157" s="57"/>
      <c r="I1157" s="275"/>
      <c r="J1157" s="58"/>
      <c r="K1157" s="59"/>
      <c r="L1157" s="60"/>
      <c r="M1157" s="59"/>
      <c r="N1157" s="60"/>
      <c r="O1157" s="59"/>
      <c r="P1157" s="60"/>
      <c r="Q1157" s="61"/>
      <c r="R1157" s="286"/>
      <c r="S1157" s="58"/>
      <c r="T1157" s="59"/>
      <c r="U1157" s="59"/>
      <c r="V1157" s="61"/>
      <c r="W1157" s="294"/>
      <c r="X1157" s="59"/>
      <c r="Y1157" s="60"/>
      <c r="Z1157" s="59"/>
      <c r="AA1157" s="60"/>
      <c r="AB1157" s="61"/>
      <c r="AC1157" s="62"/>
      <c r="AD1157" s="63"/>
      <c r="AE1157" s="63"/>
      <c r="AF1157" s="64"/>
      <c r="AG1157" s="65"/>
      <c r="AH1157" s="61"/>
      <c r="AI1157" s="510"/>
      <c r="AJ1157" s="510"/>
      <c r="AK1157" s="511"/>
      <c r="AL1157" s="100"/>
      <c r="AM1157" s="382" t="str">
        <f t="shared" si="1066"/>
        <v xml:space="preserve"> </v>
      </c>
      <c r="AN1157" s="95" t="str">
        <f t="shared" si="1067"/>
        <v xml:space="preserve"> </v>
      </c>
      <c r="AO1157" s="365"/>
      <c r="AP1157" s="365"/>
      <c r="AQ1157" s="256"/>
      <c r="AR1157" s="365"/>
      <c r="AS1157" s="365"/>
      <c r="AT1157" s="364"/>
      <c r="AU1157" s="365"/>
      <c r="AV1157" s="372"/>
      <c r="AW1157" s="364"/>
      <c r="AX1157" s="373"/>
      <c r="AY1157" s="98"/>
      <c r="AZ1157" s="373"/>
      <c r="BA1157" s="363"/>
      <c r="BB1157" s="365"/>
      <c r="BC1157" s="377"/>
      <c r="BD1157" s="365"/>
      <c r="BE1157" s="365"/>
      <c r="BF1157" s="365"/>
      <c r="BG1157" s="365"/>
      <c r="BH1157" s="365"/>
      <c r="BI1157" s="365"/>
      <c r="BJ1157" s="365"/>
      <c r="BK1157" s="365"/>
      <c r="BL1157" s="376"/>
      <c r="BM1157" s="376"/>
      <c r="BN1157" s="260"/>
      <c r="BO1157" s="260"/>
      <c r="BP1157" s="260"/>
      <c r="BQ1157" s="263"/>
      <c r="BR1157" s="263"/>
    </row>
    <row r="1158" spans="1:70" s="50" customFormat="1" ht="27.75" customHeight="1" x14ac:dyDescent="0.2">
      <c r="A1158" s="22">
        <f t="shared" si="1068"/>
        <v>826</v>
      </c>
      <c r="B1158" s="51"/>
      <c r="C1158" s="52"/>
      <c r="D1158" s="53"/>
      <c r="E1158" s="54"/>
      <c r="F1158" s="55"/>
      <c r="G1158" s="56"/>
      <c r="H1158" s="57"/>
      <c r="I1158" s="275"/>
      <c r="J1158" s="58"/>
      <c r="K1158" s="59"/>
      <c r="L1158" s="60"/>
      <c r="M1158" s="59"/>
      <c r="N1158" s="60"/>
      <c r="O1158" s="59"/>
      <c r="P1158" s="60"/>
      <c r="Q1158" s="61"/>
      <c r="R1158" s="286"/>
      <c r="S1158" s="58"/>
      <c r="T1158" s="59"/>
      <c r="U1158" s="59"/>
      <c r="V1158" s="61"/>
      <c r="W1158" s="294"/>
      <c r="X1158" s="59"/>
      <c r="Y1158" s="60"/>
      <c r="Z1158" s="59"/>
      <c r="AA1158" s="60"/>
      <c r="AB1158" s="61"/>
      <c r="AC1158" s="62"/>
      <c r="AD1158" s="63"/>
      <c r="AE1158" s="63"/>
      <c r="AF1158" s="64"/>
      <c r="AG1158" s="65"/>
      <c r="AH1158" s="61"/>
      <c r="AI1158" s="510"/>
      <c r="AJ1158" s="510"/>
      <c r="AK1158" s="511"/>
      <c r="AL1158" s="100"/>
      <c r="AM1158" s="382" t="str">
        <f t="shared" si="1066"/>
        <v xml:space="preserve"> </v>
      </c>
      <c r="AN1158" s="95" t="str">
        <f t="shared" si="1067"/>
        <v xml:space="preserve"> </v>
      </c>
      <c r="AO1158" s="365"/>
      <c r="AP1158" s="365"/>
      <c r="AQ1158" s="256"/>
      <c r="AR1158" s="365"/>
      <c r="AS1158" s="365"/>
      <c r="AT1158" s="364"/>
      <c r="AU1158" s="365"/>
      <c r="AV1158" s="372"/>
      <c r="AW1158" s="364"/>
      <c r="AX1158" s="373"/>
      <c r="AY1158" s="98"/>
      <c r="AZ1158" s="373"/>
      <c r="BA1158" s="363"/>
      <c r="BB1158" s="365"/>
      <c r="BC1158" s="377"/>
      <c r="BD1158" s="365"/>
      <c r="BE1158" s="365"/>
      <c r="BF1158" s="365"/>
      <c r="BG1158" s="365"/>
      <c r="BH1158" s="365"/>
      <c r="BI1158" s="365"/>
      <c r="BJ1158" s="365"/>
      <c r="BK1158" s="365"/>
      <c r="BL1158" s="376"/>
      <c r="BM1158" s="376"/>
      <c r="BN1158" s="260"/>
      <c r="BO1158" s="260"/>
      <c r="BP1158" s="260"/>
      <c r="BQ1158" s="263"/>
      <c r="BR1158" s="263"/>
    </row>
    <row r="1159" spans="1:70" s="50" customFormat="1" ht="27.75" customHeight="1" x14ac:dyDescent="0.2">
      <c r="A1159" s="22">
        <f>A1158+1</f>
        <v>827</v>
      </c>
      <c r="B1159" s="51"/>
      <c r="C1159" s="52"/>
      <c r="D1159" s="53"/>
      <c r="E1159" s="54"/>
      <c r="F1159" s="55"/>
      <c r="G1159" s="56"/>
      <c r="H1159" s="57"/>
      <c r="I1159" s="275"/>
      <c r="J1159" s="58"/>
      <c r="K1159" s="59"/>
      <c r="L1159" s="60"/>
      <c r="M1159" s="59"/>
      <c r="N1159" s="60"/>
      <c r="O1159" s="59"/>
      <c r="P1159" s="60"/>
      <c r="Q1159" s="61"/>
      <c r="R1159" s="286"/>
      <c r="S1159" s="58"/>
      <c r="T1159" s="59"/>
      <c r="U1159" s="59"/>
      <c r="V1159" s="61"/>
      <c r="W1159" s="294"/>
      <c r="X1159" s="59"/>
      <c r="Y1159" s="60"/>
      <c r="Z1159" s="59"/>
      <c r="AA1159" s="60"/>
      <c r="AB1159" s="61"/>
      <c r="AC1159" s="62"/>
      <c r="AD1159" s="63"/>
      <c r="AE1159" s="63"/>
      <c r="AF1159" s="64"/>
      <c r="AG1159" s="65"/>
      <c r="AH1159" s="61"/>
      <c r="AI1159" s="510"/>
      <c r="AJ1159" s="510"/>
      <c r="AK1159" s="511"/>
      <c r="AL1159" s="100"/>
      <c r="AM1159" s="382" t="str">
        <f t="shared" si="1066"/>
        <v xml:space="preserve"> </v>
      </c>
      <c r="AN1159" s="95" t="str">
        <f t="shared" si="1067"/>
        <v xml:space="preserve"> </v>
      </c>
      <c r="AO1159" s="365"/>
      <c r="AP1159" s="365"/>
      <c r="AQ1159" s="256"/>
      <c r="AR1159" s="365"/>
      <c r="AS1159" s="365"/>
      <c r="AT1159" s="364"/>
      <c r="AU1159" s="365"/>
      <c r="AV1159" s="372"/>
      <c r="AW1159" s="364"/>
      <c r="AX1159" s="373"/>
      <c r="AY1159" s="98"/>
      <c r="AZ1159" s="373"/>
      <c r="BA1159" s="363"/>
      <c r="BB1159" s="365"/>
      <c r="BC1159" s="377"/>
      <c r="BD1159" s="365"/>
      <c r="BE1159" s="365"/>
      <c r="BF1159" s="365"/>
      <c r="BG1159" s="365"/>
      <c r="BH1159" s="365"/>
      <c r="BI1159" s="365"/>
      <c r="BJ1159" s="365"/>
      <c r="BK1159" s="365"/>
      <c r="BL1159" s="376"/>
      <c r="BM1159" s="376"/>
      <c r="BN1159" s="260"/>
      <c r="BO1159" s="260"/>
      <c r="BP1159" s="260"/>
      <c r="BQ1159" s="263"/>
      <c r="BR1159" s="263"/>
    </row>
    <row r="1160" spans="1:70" s="50" customFormat="1" ht="27.75" customHeight="1" x14ac:dyDescent="0.2">
      <c r="A1160" s="22">
        <f t="shared" si="1068"/>
        <v>828</v>
      </c>
      <c r="B1160" s="51"/>
      <c r="C1160" s="52"/>
      <c r="D1160" s="53"/>
      <c r="E1160" s="54"/>
      <c r="F1160" s="55"/>
      <c r="G1160" s="56"/>
      <c r="H1160" s="57"/>
      <c r="I1160" s="275"/>
      <c r="J1160" s="58"/>
      <c r="K1160" s="59"/>
      <c r="L1160" s="60"/>
      <c r="M1160" s="59"/>
      <c r="N1160" s="60"/>
      <c r="O1160" s="59"/>
      <c r="P1160" s="60"/>
      <c r="Q1160" s="61"/>
      <c r="R1160" s="286"/>
      <c r="S1160" s="58"/>
      <c r="T1160" s="59"/>
      <c r="U1160" s="59"/>
      <c r="V1160" s="61"/>
      <c r="W1160" s="294"/>
      <c r="X1160" s="59"/>
      <c r="Y1160" s="60"/>
      <c r="Z1160" s="59"/>
      <c r="AA1160" s="60"/>
      <c r="AB1160" s="61"/>
      <c r="AC1160" s="62"/>
      <c r="AD1160" s="63"/>
      <c r="AE1160" s="63"/>
      <c r="AF1160" s="64"/>
      <c r="AG1160" s="65"/>
      <c r="AH1160" s="61"/>
      <c r="AI1160" s="510"/>
      <c r="AJ1160" s="510"/>
      <c r="AK1160" s="511"/>
      <c r="AL1160" s="100"/>
      <c r="AM1160" s="382" t="str">
        <f t="shared" si="1066"/>
        <v xml:space="preserve"> </v>
      </c>
      <c r="AN1160" s="95" t="str">
        <f t="shared" si="1067"/>
        <v xml:space="preserve"> </v>
      </c>
      <c r="AO1160" s="365"/>
      <c r="AP1160" s="365"/>
      <c r="AQ1160" s="256"/>
      <c r="AR1160" s="365"/>
      <c r="AS1160" s="365"/>
      <c r="AT1160" s="364"/>
      <c r="AU1160" s="365"/>
      <c r="AV1160" s="372"/>
      <c r="AW1160" s="364"/>
      <c r="AX1160" s="373"/>
      <c r="AY1160" s="98"/>
      <c r="AZ1160" s="373"/>
      <c r="BA1160" s="363"/>
      <c r="BB1160" s="365"/>
      <c r="BC1160" s="377"/>
      <c r="BD1160" s="365"/>
      <c r="BE1160" s="365"/>
      <c r="BF1160" s="365"/>
      <c r="BG1160" s="365"/>
      <c r="BH1160" s="365"/>
      <c r="BI1160" s="365"/>
      <c r="BJ1160" s="365"/>
      <c r="BK1160" s="365"/>
      <c r="BL1160" s="376"/>
      <c r="BM1160" s="376"/>
      <c r="BN1160" s="260"/>
      <c r="BO1160" s="260"/>
      <c r="BP1160" s="260"/>
      <c r="BQ1160" s="263"/>
      <c r="BR1160" s="263"/>
    </row>
    <row r="1161" spans="1:70" s="50" customFormat="1" ht="27.75" customHeight="1" x14ac:dyDescent="0.2">
      <c r="A1161" s="22">
        <f t="shared" si="1068"/>
        <v>829</v>
      </c>
      <c r="B1161" s="51"/>
      <c r="C1161" s="52"/>
      <c r="D1161" s="53"/>
      <c r="E1161" s="54"/>
      <c r="F1161" s="55"/>
      <c r="G1161" s="56"/>
      <c r="H1161" s="57"/>
      <c r="I1161" s="275"/>
      <c r="J1161" s="58"/>
      <c r="K1161" s="59"/>
      <c r="L1161" s="60"/>
      <c r="M1161" s="59"/>
      <c r="N1161" s="60"/>
      <c r="O1161" s="59"/>
      <c r="P1161" s="60"/>
      <c r="Q1161" s="61"/>
      <c r="R1161" s="286"/>
      <c r="S1161" s="58"/>
      <c r="T1161" s="59"/>
      <c r="U1161" s="59"/>
      <c r="V1161" s="61"/>
      <c r="W1161" s="294"/>
      <c r="X1161" s="59"/>
      <c r="Y1161" s="60"/>
      <c r="Z1161" s="59"/>
      <c r="AA1161" s="60"/>
      <c r="AB1161" s="61"/>
      <c r="AC1161" s="62"/>
      <c r="AD1161" s="63"/>
      <c r="AE1161" s="63"/>
      <c r="AF1161" s="64"/>
      <c r="AG1161" s="65"/>
      <c r="AH1161" s="61"/>
      <c r="AI1161" s="510"/>
      <c r="AJ1161" s="510"/>
      <c r="AK1161" s="511"/>
      <c r="AL1161" s="100"/>
      <c r="AM1161" s="382" t="str">
        <f t="shared" si="1066"/>
        <v xml:space="preserve"> </v>
      </c>
      <c r="AN1161" s="95" t="str">
        <f t="shared" si="1067"/>
        <v xml:space="preserve"> </v>
      </c>
      <c r="AO1161" s="365"/>
      <c r="AP1161" s="365"/>
      <c r="AQ1161" s="256"/>
      <c r="AR1161" s="365"/>
      <c r="AS1161" s="365"/>
      <c r="AT1161" s="364"/>
      <c r="AU1161" s="365"/>
      <c r="AV1161" s="372"/>
      <c r="AW1161" s="364"/>
      <c r="AX1161" s="373"/>
      <c r="AY1161" s="98"/>
      <c r="AZ1161" s="373"/>
      <c r="BA1161" s="365"/>
      <c r="BB1161" s="365"/>
      <c r="BC1161" s="377"/>
      <c r="BD1161" s="365"/>
      <c r="BE1161" s="365"/>
      <c r="BF1161" s="365"/>
      <c r="BG1161" s="365"/>
      <c r="BH1161" s="365"/>
      <c r="BI1161" s="365"/>
      <c r="BJ1161" s="365"/>
      <c r="BK1161" s="365"/>
      <c r="BL1161" s="376"/>
      <c r="BM1161" s="376"/>
      <c r="BN1161" s="260"/>
      <c r="BO1161" s="260"/>
      <c r="BP1161" s="260"/>
      <c r="BQ1161" s="263"/>
      <c r="BR1161" s="263"/>
    </row>
    <row r="1162" spans="1:70" s="50" customFormat="1" ht="27.75" customHeight="1" thickBot="1" x14ac:dyDescent="0.25">
      <c r="A1162" s="23">
        <f t="shared" si="1068"/>
        <v>830</v>
      </c>
      <c r="B1162" s="66"/>
      <c r="C1162" s="67"/>
      <c r="D1162" s="68"/>
      <c r="E1162" s="69"/>
      <c r="F1162" s="70"/>
      <c r="G1162" s="71"/>
      <c r="H1162" s="72"/>
      <c r="I1162" s="276"/>
      <c r="J1162" s="73"/>
      <c r="K1162" s="74"/>
      <c r="L1162" s="75"/>
      <c r="M1162" s="74"/>
      <c r="N1162" s="75"/>
      <c r="O1162" s="74"/>
      <c r="P1162" s="75"/>
      <c r="Q1162" s="76"/>
      <c r="R1162" s="287"/>
      <c r="S1162" s="73"/>
      <c r="T1162" s="74"/>
      <c r="U1162" s="74"/>
      <c r="V1162" s="76"/>
      <c r="W1162" s="295"/>
      <c r="X1162" s="74"/>
      <c r="Y1162" s="75"/>
      <c r="Z1162" s="74"/>
      <c r="AA1162" s="75"/>
      <c r="AB1162" s="76"/>
      <c r="AC1162" s="77"/>
      <c r="AD1162" s="78"/>
      <c r="AE1162" s="78"/>
      <c r="AF1162" s="79"/>
      <c r="AG1162" s="80"/>
      <c r="AH1162" s="76"/>
      <c r="AI1162" s="518"/>
      <c r="AJ1162" s="518"/>
      <c r="AK1162" s="519"/>
      <c r="AL1162" s="100"/>
      <c r="AM1162" s="382" t="str">
        <f t="shared" si="1066"/>
        <v xml:space="preserve"> </v>
      </c>
      <c r="AN1162" s="95" t="str">
        <f t="shared" si="1067"/>
        <v xml:space="preserve"> </v>
      </c>
      <c r="AO1162" s="365"/>
      <c r="AP1162" s="365"/>
      <c r="AQ1162" s="256"/>
      <c r="AR1162" s="365"/>
      <c r="AS1162" s="365"/>
      <c r="AT1162" s="364"/>
      <c r="AU1162" s="365"/>
      <c r="AV1162" s="372"/>
      <c r="AW1162" s="364"/>
      <c r="AX1162" s="373"/>
      <c r="AY1162" s="98"/>
      <c r="AZ1162" s="373"/>
      <c r="BA1162" s="365"/>
      <c r="BB1162" s="365"/>
      <c r="BC1162" s="377"/>
      <c r="BD1162" s="365"/>
      <c r="BE1162" s="365"/>
      <c r="BF1162" s="365"/>
      <c r="BG1162" s="365"/>
      <c r="BH1162" s="365"/>
      <c r="BI1162" s="365"/>
      <c r="BJ1162" s="365"/>
      <c r="BK1162" s="365"/>
      <c r="BL1162" s="376"/>
      <c r="BM1162" s="376"/>
      <c r="BN1162" s="260"/>
      <c r="BO1162" s="260"/>
      <c r="BP1162" s="260"/>
      <c r="BQ1162" s="263"/>
      <c r="BR1162" s="263"/>
    </row>
    <row r="1163" spans="1:70" ht="4.5" customHeight="1" thickBot="1" x14ac:dyDescent="0.25">
      <c r="A1163" s="91">
        <f>AK1166</f>
        <v>83</v>
      </c>
      <c r="B1163" s="235"/>
      <c r="C1163" s="235"/>
      <c r="D1163" s="235"/>
      <c r="E1163" s="235"/>
      <c r="F1163" s="235"/>
      <c r="G1163" s="235"/>
      <c r="H1163" s="235"/>
      <c r="I1163" s="235"/>
      <c r="J1163" s="280"/>
      <c r="K1163" s="280"/>
      <c r="L1163" s="280"/>
      <c r="M1163" s="280"/>
      <c r="N1163" s="280"/>
      <c r="O1163" s="280"/>
      <c r="P1163" s="280"/>
      <c r="Q1163" s="280"/>
      <c r="R1163" s="280"/>
      <c r="S1163" s="292"/>
      <c r="T1163" s="292"/>
      <c r="U1163" s="292"/>
      <c r="V1163" s="292"/>
      <c r="W1163" s="292"/>
      <c r="X1163" s="292"/>
      <c r="Y1163" s="292"/>
      <c r="Z1163" s="292"/>
      <c r="AA1163" s="292"/>
      <c r="AB1163" s="292"/>
      <c r="AC1163" s="292"/>
      <c r="AD1163" s="236"/>
      <c r="AE1163" s="237"/>
      <c r="AF1163" s="236"/>
      <c r="AG1163" s="238"/>
      <c r="AH1163" s="536"/>
      <c r="AI1163" s="537"/>
      <c r="AJ1163" s="537"/>
      <c r="AK1163" s="537"/>
      <c r="AL1163" s="383"/>
      <c r="AM1163" s="384"/>
      <c r="AN1163" s="383"/>
      <c r="AV1163" s="372"/>
      <c r="AX1163" s="373"/>
      <c r="AY1163" s="98"/>
      <c r="AZ1163" s="373"/>
      <c r="BC1163" s="377"/>
    </row>
    <row r="1164" spans="1:70" ht="26.25" customHeight="1" x14ac:dyDescent="0.2">
      <c r="A1164" s="163">
        <f>A1150+1</f>
        <v>83</v>
      </c>
      <c r="B1164" s="523"/>
      <c r="C1164" s="523"/>
      <c r="D1164" s="523"/>
      <c r="E1164" s="524"/>
      <c r="F1164" s="527" t="str">
        <f>IF('FRONT PAGE'!$A$1="www.fly-logics.com","TOTAL PAGE",0)</f>
        <v>TOTAL PAGE</v>
      </c>
      <c r="G1164" s="528"/>
      <c r="H1164" s="529"/>
      <c r="I1164" s="314" t="str">
        <f>IF('FRONT PAGE'!$A$1="www.fly-logics.com",IF(SUM(I1153:I1163)=0," ",SUM(I1153:I1163)),0)</f>
        <v xml:space="preserve"> </v>
      </c>
      <c r="J1164" s="315" t="str">
        <f>IF('FRONT PAGE'!$A$1="www.fly-logics.com",IF(SUM(J1153:J1163)=0," ",SUM(J1153:J1163)),0)</f>
        <v xml:space="preserve"> </v>
      </c>
      <c r="K1164" s="316" t="str">
        <f>IF('FRONT PAGE'!$A$1="www.fly-logics.com",IF(SUM(K1153:K1163)=0," ",SUM(K1153:K1163)),0)</f>
        <v xml:space="preserve"> </v>
      </c>
      <c r="L1164" s="317" t="str">
        <f>IF('FRONT PAGE'!$A$1="www.fly-logics.com",IF(SUM(L1153:L1163)=0," ",SUM(L1153:L1163)),0)</f>
        <v xml:space="preserve"> </v>
      </c>
      <c r="M1164" s="316" t="str">
        <f>IF('FRONT PAGE'!$A$1="www.fly-logics.com",IF(SUM(M1153:M1163)=0," ",SUM(M1153:M1163)),0)</f>
        <v xml:space="preserve"> </v>
      </c>
      <c r="N1164" s="317" t="str">
        <f>IF('FRONT PAGE'!$A$1="www.fly-logics.com",IF(SUM(N1153:N1163)=0," ",SUM(N1153:N1163)),0)</f>
        <v xml:space="preserve"> </v>
      </c>
      <c r="O1164" s="316" t="str">
        <f>IF('FRONT PAGE'!$A$1="www.fly-logics.com",IF(SUM(O1153:O1163)=0," ",SUM(O1153:O1163)),0)</f>
        <v xml:space="preserve"> </v>
      </c>
      <c r="P1164" s="317" t="str">
        <f>IF('FRONT PAGE'!$A$1="www.fly-logics.com",IF(SUM(P1153:P1163)=0," ",SUM(P1153:P1163)),0)</f>
        <v xml:space="preserve"> </v>
      </c>
      <c r="Q1164" s="318" t="str">
        <f>IF('FRONT PAGE'!$A$1="www.fly-logics.com",IF(SUM(Q1153:Q1163)=0," ",SUM(Q1153:Q1163)),0)</f>
        <v xml:space="preserve"> </v>
      </c>
      <c r="R1164" s="319"/>
      <c r="S1164" s="315" t="str">
        <f>IF('FRONT PAGE'!$A$1="www.fly-logics.com",IF(SUM(S1153:S1163)=0," ",SUM(S1153:S1163)),0)</f>
        <v xml:space="preserve"> </v>
      </c>
      <c r="T1164" s="316" t="str">
        <f>IF('FRONT PAGE'!$A$1="www.fly-logics.com",IF(SUM(T1153:T1163)=0," ",SUM(T1153:T1163)),0)</f>
        <v xml:space="preserve"> </v>
      </c>
      <c r="U1164" s="316" t="str">
        <f>IF('FRONT PAGE'!$A$1="www.fly-logics.com",IF(SUM(U1153:U1163)=0," ",SUM(U1153:U1163)),0)</f>
        <v xml:space="preserve"> </v>
      </c>
      <c r="V1164" s="318" t="str">
        <f>IF('FRONT PAGE'!$A$1="www.fly-logics.com",IF(SUM(V1153:V1163)=0," ",SUM(V1153:V1163)),0)</f>
        <v xml:space="preserve"> </v>
      </c>
      <c r="W1164" s="315" t="str">
        <f>IF('FRONT PAGE'!$A$1="www.fly-logics.com",IF(SUM(W1153:W1163)=0," ",SUM(W1153:W1163)),0)</f>
        <v xml:space="preserve"> </v>
      </c>
      <c r="X1164" s="316" t="str">
        <f>IF('FRONT PAGE'!$A$1="www.fly-logics.com",IF(SUM(X1153:X1163)=0," ",SUM(X1153:X1163)),0)</f>
        <v xml:space="preserve"> </v>
      </c>
      <c r="Y1164" s="317" t="str">
        <f>IF('FRONT PAGE'!$A$1="www.fly-logics.com",IF(SUM(Y1153:Y1163)=0," ",SUM(Y1153:Y1163)),0)</f>
        <v xml:space="preserve"> </v>
      </c>
      <c r="Z1164" s="316" t="str">
        <f>IF('FRONT PAGE'!$A$1="www.fly-logics.com",IF(SUM(Z1153:Z1163)=0," ",SUM(Z1153:Z1163)),0)</f>
        <v xml:space="preserve"> </v>
      </c>
      <c r="AA1164" s="317" t="str">
        <f>IF('FRONT PAGE'!$A$1="www.fly-logics.com",IF(SUM(AA1153:AA1163)=0," ",SUM(AA1153:AA1163)),0)</f>
        <v xml:space="preserve"> </v>
      </c>
      <c r="AB1164" s="318" t="str">
        <f>IF('FRONT PAGE'!$A$1="www.fly-logics.com",IF(SUM(AB1153:AB1163)=0," ",SUM(AB1153:AB1163)),0)</f>
        <v xml:space="preserve"> </v>
      </c>
      <c r="AC1164" s="329" t="str">
        <f>IF('FRONT PAGE'!$A$1="www.fly-logics.com",IF(SUM(AC1153:AC1163)=0," ",SUM(AC1153:AC1163)),0)</f>
        <v xml:space="preserve"> </v>
      </c>
      <c r="AD1164" s="321" t="str">
        <f>IF('FRONT PAGE'!$A$1="www.fly-logics.com",IF(SUM(AD1153:AD1163)=0," ",SUM(AD1153:AD1163)),0)</f>
        <v xml:space="preserve"> </v>
      </c>
      <c r="AE1164" s="321" t="str">
        <f>IF('FRONT PAGE'!$A$1="www.fly-logics.com",IF(SUM(AE1153:AE1163)=0," ",SUM(AE1153:AE1163)),0)</f>
        <v xml:space="preserve"> </v>
      </c>
      <c r="AF1164" s="322" t="str">
        <f>IF('FRONT PAGE'!$A$1="www.fly-logics.com",IF(SUM(AF1153:AF1163)=0," ",SUM(AF1153:AF1163)),0)</f>
        <v xml:space="preserve"> </v>
      </c>
      <c r="AG1164" s="323" t="str">
        <f>IF('FRONT PAGE'!$A$1="www.fly-logics.com",IF(SUM(AG1153:AG1163)=0," ",SUM(AG1153:AG1163)),0)</f>
        <v xml:space="preserve"> </v>
      </c>
      <c r="AH1164" s="520" t="str">
        <f>IF('FRONT PAGE'!$A$1="www.fly-logics.com","I certify that all the data in this
logbook are accurate",0)</f>
        <v>I certify that all the data in this
logbook are accurate</v>
      </c>
      <c r="AI1164" s="521"/>
      <c r="AJ1164" s="521"/>
      <c r="AK1164" s="522"/>
      <c r="AL1164" s="385"/>
      <c r="AM1164" s="386"/>
      <c r="AN1164" s="385"/>
      <c r="AV1164" s="372"/>
      <c r="AX1164" s="373"/>
      <c r="AY1164" s="98"/>
      <c r="AZ1164" s="373"/>
      <c r="BA1164" s="363"/>
      <c r="BC1164" s="377"/>
    </row>
    <row r="1165" spans="1:70" ht="26.25" customHeight="1" x14ac:dyDescent="0.2">
      <c r="A1165" s="505">
        <f>AL1149</f>
        <v>0</v>
      </c>
      <c r="B1165" s="525"/>
      <c r="C1165" s="525"/>
      <c r="D1165" s="525"/>
      <c r="E1165" s="526"/>
      <c r="F1165" s="530" t="str">
        <f>IF('FRONT PAGE'!$A$1="www.fly-logics.com","TOTAL PREVIOUS LOGBOOK",0)</f>
        <v>TOTAL PREVIOUS LOGBOOK</v>
      </c>
      <c r="G1165" s="531"/>
      <c r="H1165" s="532"/>
      <c r="I1165" s="333">
        <f>I1152</f>
        <v>33.75</v>
      </c>
      <c r="J1165" s="334">
        <f t="shared" ref="J1165:Q1165" si="1069">J1152</f>
        <v>33.75</v>
      </c>
      <c r="K1165" s="335" t="str">
        <f t="shared" si="1069"/>
        <v xml:space="preserve"> </v>
      </c>
      <c r="L1165" s="336" t="str">
        <f t="shared" si="1069"/>
        <v xml:space="preserve"> </v>
      </c>
      <c r="M1165" s="335" t="str">
        <f t="shared" si="1069"/>
        <v xml:space="preserve"> </v>
      </c>
      <c r="N1165" s="336" t="str">
        <f t="shared" si="1069"/>
        <v xml:space="preserve"> </v>
      </c>
      <c r="O1165" s="335" t="str">
        <f t="shared" si="1069"/>
        <v xml:space="preserve"> </v>
      </c>
      <c r="P1165" s="336" t="str">
        <f t="shared" si="1069"/>
        <v xml:space="preserve"> </v>
      </c>
      <c r="Q1165" s="337" t="str">
        <f t="shared" si="1069"/>
        <v xml:space="preserve"> </v>
      </c>
      <c r="R1165" s="288">
        <v>10</v>
      </c>
      <c r="S1165" s="331" t="str">
        <f>S1152</f>
        <v xml:space="preserve"> </v>
      </c>
      <c r="T1165" s="239">
        <f t="shared" ref="T1165:AG1165" si="1070">T1152</f>
        <v>13.75</v>
      </c>
      <c r="U1165" s="239">
        <f t="shared" si="1070"/>
        <v>20</v>
      </c>
      <c r="V1165" s="240">
        <f t="shared" si="1070"/>
        <v>5</v>
      </c>
      <c r="W1165" s="241" t="str">
        <f t="shared" si="1070"/>
        <v xml:space="preserve"> </v>
      </c>
      <c r="X1165" s="239" t="str">
        <f t="shared" si="1070"/>
        <v xml:space="preserve"> </v>
      </c>
      <c r="Y1165" s="242">
        <f t="shared" si="1070"/>
        <v>5</v>
      </c>
      <c r="Z1165" s="239" t="str">
        <f t="shared" si="1070"/>
        <v xml:space="preserve"> </v>
      </c>
      <c r="AA1165" s="242">
        <f t="shared" si="1070"/>
        <v>3.75</v>
      </c>
      <c r="AB1165" s="240" t="str">
        <f t="shared" si="1070"/>
        <v xml:space="preserve"> </v>
      </c>
      <c r="AC1165" s="243">
        <f t="shared" si="1070"/>
        <v>14</v>
      </c>
      <c r="AD1165" s="244" t="str">
        <f t="shared" si="1070"/>
        <v xml:space="preserve"> </v>
      </c>
      <c r="AE1165" s="244">
        <f t="shared" si="1070"/>
        <v>14</v>
      </c>
      <c r="AF1165" s="245" t="str">
        <f t="shared" si="1070"/>
        <v xml:space="preserve"> </v>
      </c>
      <c r="AG1165" s="332">
        <f t="shared" si="1070"/>
        <v>17</v>
      </c>
      <c r="AH1165" s="507"/>
      <c r="AI1165" s="508"/>
      <c r="AJ1165" s="508"/>
      <c r="AK1165" s="509"/>
      <c r="AL1165" s="385"/>
      <c r="AM1165" s="386"/>
      <c r="AN1165" s="385"/>
      <c r="AV1165" s="372"/>
      <c r="AX1165" s="373"/>
      <c r="AY1165" s="98"/>
      <c r="AZ1165" s="373"/>
      <c r="BA1165" s="363"/>
      <c r="BC1165" s="377"/>
    </row>
    <row r="1166" spans="1:70" ht="26.25" customHeight="1" thickBot="1" x14ac:dyDescent="0.25">
      <c r="A1166" s="506"/>
      <c r="B1166" s="512" t="str">
        <f>IF('FRONT PAGE'!$A$1="www.fly-logics.com","Authority certifying flight hours 
STAMP &amp; SIGNATURE",0)</f>
        <v>Authority certifying flight hours 
STAMP &amp; SIGNATURE</v>
      </c>
      <c r="C1166" s="512"/>
      <c r="D1166" s="512"/>
      <c r="E1166" s="513"/>
      <c r="F1166" s="533" t="str">
        <f>IF('FRONT PAGE'!$A$1="www.fly-logics.com","TOTAL TO DATE",0)</f>
        <v>TOTAL TO DATE</v>
      </c>
      <c r="G1166" s="534"/>
      <c r="H1166" s="535"/>
      <c r="I1166" s="32">
        <f t="shared" ref="I1166:Q1166" si="1071">IF(SUM(I1164:I1165)=0," ",SUM(I1164:I1165))</f>
        <v>33.75</v>
      </c>
      <c r="J1166" s="27">
        <f t="shared" si="1071"/>
        <v>33.75</v>
      </c>
      <c r="K1166" s="24" t="str">
        <f t="shared" si="1071"/>
        <v xml:space="preserve"> </v>
      </c>
      <c r="L1166" s="25" t="str">
        <f t="shared" si="1071"/>
        <v xml:space="preserve"> </v>
      </c>
      <c r="M1166" s="24" t="str">
        <f t="shared" si="1071"/>
        <v xml:space="preserve"> </v>
      </c>
      <c r="N1166" s="25" t="str">
        <f t="shared" si="1071"/>
        <v xml:space="preserve"> </v>
      </c>
      <c r="O1166" s="24" t="str">
        <f t="shared" si="1071"/>
        <v xml:space="preserve"> </v>
      </c>
      <c r="P1166" s="25" t="str">
        <f t="shared" si="1071"/>
        <v xml:space="preserve"> </v>
      </c>
      <c r="Q1166" s="26" t="str">
        <f t="shared" si="1071"/>
        <v xml:space="preserve"> </v>
      </c>
      <c r="R1166" s="289"/>
      <c r="S1166" s="27" t="str">
        <f t="shared" ref="S1166:AG1166" si="1072">IF(SUM(S1164:S1165)=0," ",SUM(S1164:S1165))</f>
        <v xml:space="preserve"> </v>
      </c>
      <c r="T1166" s="24">
        <f t="shared" si="1072"/>
        <v>13.75</v>
      </c>
      <c r="U1166" s="24">
        <f t="shared" si="1072"/>
        <v>20</v>
      </c>
      <c r="V1166" s="26">
        <f t="shared" si="1072"/>
        <v>5</v>
      </c>
      <c r="W1166" s="27" t="str">
        <f t="shared" si="1072"/>
        <v xml:space="preserve"> </v>
      </c>
      <c r="X1166" s="24" t="str">
        <f t="shared" si="1072"/>
        <v xml:space="preserve"> </v>
      </c>
      <c r="Y1166" s="25">
        <f t="shared" si="1072"/>
        <v>5</v>
      </c>
      <c r="Z1166" s="24" t="str">
        <f t="shared" si="1072"/>
        <v xml:space="preserve"> </v>
      </c>
      <c r="AA1166" s="25">
        <f t="shared" si="1072"/>
        <v>3.75</v>
      </c>
      <c r="AB1166" s="26" t="str">
        <f t="shared" si="1072"/>
        <v xml:space="preserve"> </v>
      </c>
      <c r="AC1166" s="30">
        <f t="shared" si="1072"/>
        <v>14</v>
      </c>
      <c r="AD1166" s="28" t="str">
        <f t="shared" si="1072"/>
        <v xml:space="preserve"> </v>
      </c>
      <c r="AE1166" s="28">
        <f t="shared" si="1072"/>
        <v>14</v>
      </c>
      <c r="AF1166" s="31" t="str">
        <f t="shared" si="1072"/>
        <v xml:space="preserve"> </v>
      </c>
      <c r="AG1166" s="33">
        <f t="shared" si="1072"/>
        <v>17</v>
      </c>
      <c r="AH1166" s="514" t="str">
        <f>IF('FRONT PAGE'!$A$1="www.fly-logics.com","_____________________________
PILOT SIGNATURE",0)</f>
        <v>_____________________________
PILOT SIGNATURE</v>
      </c>
      <c r="AI1166" s="515"/>
      <c r="AJ1166" s="515"/>
      <c r="AK1166" s="330">
        <f>A1164</f>
        <v>83</v>
      </c>
      <c r="AL1166" s="387"/>
      <c r="AM1166" s="388"/>
      <c r="AN1166" s="387"/>
      <c r="AV1166" s="372"/>
      <c r="AX1166" s="373"/>
      <c r="AY1166" s="98"/>
      <c r="AZ1166" s="373"/>
      <c r="BA1166" s="363"/>
      <c r="BC1166" s="377"/>
    </row>
    <row r="1167" spans="1:70" s="50" customFormat="1" ht="27.75" customHeight="1" x14ac:dyDescent="0.2">
      <c r="A1167" s="29">
        <f>A1162+1</f>
        <v>831</v>
      </c>
      <c r="B1167" s="39"/>
      <c r="C1167" s="40"/>
      <c r="D1167" s="41"/>
      <c r="E1167" s="42"/>
      <c r="F1167" s="43"/>
      <c r="G1167" s="44"/>
      <c r="H1167" s="45"/>
      <c r="I1167" s="281"/>
      <c r="J1167" s="277"/>
      <c r="K1167" s="278"/>
      <c r="L1167" s="279"/>
      <c r="M1167" s="278"/>
      <c r="N1167" s="279"/>
      <c r="O1167" s="278"/>
      <c r="P1167" s="279"/>
      <c r="Q1167" s="150"/>
      <c r="R1167" s="285"/>
      <c r="S1167" s="46"/>
      <c r="T1167" s="47"/>
      <c r="U1167" s="47"/>
      <c r="V1167" s="48"/>
      <c r="W1167" s="293"/>
      <c r="X1167" s="278"/>
      <c r="Y1167" s="279"/>
      <c r="Z1167" s="278"/>
      <c r="AA1167" s="279"/>
      <c r="AB1167" s="150"/>
      <c r="AC1167" s="282"/>
      <c r="AD1167" s="283"/>
      <c r="AE1167" s="283"/>
      <c r="AF1167" s="284"/>
      <c r="AG1167" s="49"/>
      <c r="AH1167" s="48"/>
      <c r="AI1167" s="516"/>
      <c r="AJ1167" s="516"/>
      <c r="AK1167" s="517"/>
      <c r="AL1167" s="100"/>
      <c r="AM1167" s="382" t="str">
        <f t="shared" ref="AM1167:AM1176" si="1073">IF(B1167=0," ",TEXT(B1167,"MMM"))</f>
        <v xml:space="preserve"> </v>
      </c>
      <c r="AN1167" s="95" t="str">
        <f t="shared" ref="AN1167:AN1176" si="1074">IF(B1167=0," ",YEAR(B1167))</f>
        <v xml:space="preserve"> </v>
      </c>
      <c r="AO1167" s="365"/>
      <c r="AP1167" s="365"/>
      <c r="AQ1167" s="256"/>
      <c r="AR1167" s="365"/>
      <c r="AS1167" s="365"/>
      <c r="AT1167" s="364"/>
      <c r="AU1167" s="365"/>
      <c r="AV1167" s="372"/>
      <c r="AW1167" s="364"/>
      <c r="AX1167" s="373"/>
      <c r="AY1167" s="98"/>
      <c r="AZ1167" s="373"/>
      <c r="BA1167" s="363"/>
      <c r="BB1167" s="365"/>
      <c r="BC1167" s="377"/>
      <c r="BD1167" s="365"/>
      <c r="BE1167" s="365"/>
      <c r="BF1167" s="365"/>
      <c r="BG1167" s="365"/>
      <c r="BH1167" s="365"/>
      <c r="BI1167" s="365"/>
      <c r="BJ1167" s="365"/>
      <c r="BK1167" s="365"/>
      <c r="BL1167" s="376"/>
      <c r="BM1167" s="376"/>
      <c r="BN1167" s="260"/>
      <c r="BO1167" s="260"/>
      <c r="BP1167" s="260"/>
      <c r="BQ1167" s="263"/>
      <c r="BR1167" s="263"/>
    </row>
    <row r="1168" spans="1:70" s="50" customFormat="1" ht="27.75" customHeight="1" x14ac:dyDescent="0.2">
      <c r="A1168" s="22">
        <f>A1167+1</f>
        <v>832</v>
      </c>
      <c r="B1168" s="51"/>
      <c r="C1168" s="52"/>
      <c r="D1168" s="53"/>
      <c r="E1168" s="54"/>
      <c r="F1168" s="55"/>
      <c r="G1168" s="56"/>
      <c r="H1168" s="57"/>
      <c r="I1168" s="275"/>
      <c r="J1168" s="58"/>
      <c r="K1168" s="59"/>
      <c r="L1168" s="60"/>
      <c r="M1168" s="59"/>
      <c r="N1168" s="60"/>
      <c r="O1168" s="59"/>
      <c r="P1168" s="60"/>
      <c r="Q1168" s="61"/>
      <c r="R1168" s="286"/>
      <c r="S1168" s="58"/>
      <c r="T1168" s="59"/>
      <c r="U1168" s="59"/>
      <c r="V1168" s="61"/>
      <c r="W1168" s="294"/>
      <c r="X1168" s="59"/>
      <c r="Y1168" s="60"/>
      <c r="Z1168" s="59"/>
      <c r="AA1168" s="60"/>
      <c r="AB1168" s="61"/>
      <c r="AC1168" s="62"/>
      <c r="AD1168" s="63"/>
      <c r="AE1168" s="63"/>
      <c r="AF1168" s="64"/>
      <c r="AG1168" s="65"/>
      <c r="AH1168" s="61"/>
      <c r="AI1168" s="510"/>
      <c r="AJ1168" s="510"/>
      <c r="AK1168" s="511"/>
      <c r="AL1168" s="100"/>
      <c r="AM1168" s="382" t="str">
        <f t="shared" si="1073"/>
        <v xml:space="preserve"> </v>
      </c>
      <c r="AN1168" s="95" t="str">
        <f t="shared" si="1074"/>
        <v xml:space="preserve"> </v>
      </c>
      <c r="AO1168" s="365"/>
      <c r="AP1168" s="365"/>
      <c r="AQ1168" s="256"/>
      <c r="AR1168" s="365"/>
      <c r="AS1168" s="365"/>
      <c r="AT1168" s="364"/>
      <c r="AU1168" s="365"/>
      <c r="AV1168" s="372"/>
      <c r="AW1168" s="364"/>
      <c r="AX1168" s="373"/>
      <c r="AY1168" s="98"/>
      <c r="AZ1168" s="373"/>
      <c r="BA1168" s="363"/>
      <c r="BB1168" s="365"/>
      <c r="BC1168" s="377"/>
      <c r="BD1168" s="365"/>
      <c r="BE1168" s="365"/>
      <c r="BF1168" s="365"/>
      <c r="BG1168" s="365"/>
      <c r="BH1168" s="365"/>
      <c r="BI1168" s="365"/>
      <c r="BJ1168" s="365"/>
      <c r="BK1168" s="365"/>
      <c r="BL1168" s="376"/>
      <c r="BM1168" s="376"/>
      <c r="BN1168" s="260"/>
      <c r="BO1168" s="260"/>
      <c r="BP1168" s="260"/>
      <c r="BQ1168" s="263"/>
      <c r="BR1168" s="263"/>
    </row>
    <row r="1169" spans="1:70" s="50" customFormat="1" ht="27.75" customHeight="1" x14ac:dyDescent="0.2">
      <c r="A1169" s="22">
        <f t="shared" ref="A1169:A1176" si="1075">A1168+1</f>
        <v>833</v>
      </c>
      <c r="B1169" s="51"/>
      <c r="C1169" s="52"/>
      <c r="D1169" s="53"/>
      <c r="E1169" s="54"/>
      <c r="F1169" s="55"/>
      <c r="G1169" s="56"/>
      <c r="H1169" s="57"/>
      <c r="I1169" s="275"/>
      <c r="J1169" s="58"/>
      <c r="K1169" s="59"/>
      <c r="L1169" s="60"/>
      <c r="M1169" s="59"/>
      <c r="N1169" s="60"/>
      <c r="O1169" s="59"/>
      <c r="P1169" s="60"/>
      <c r="Q1169" s="61"/>
      <c r="R1169" s="286"/>
      <c r="S1169" s="58"/>
      <c r="T1169" s="59"/>
      <c r="U1169" s="59"/>
      <c r="V1169" s="61"/>
      <c r="W1169" s="294"/>
      <c r="X1169" s="59"/>
      <c r="Y1169" s="60"/>
      <c r="Z1169" s="59"/>
      <c r="AA1169" s="60"/>
      <c r="AB1169" s="61"/>
      <c r="AC1169" s="62"/>
      <c r="AD1169" s="63"/>
      <c r="AE1169" s="63"/>
      <c r="AF1169" s="64"/>
      <c r="AG1169" s="65"/>
      <c r="AH1169" s="61"/>
      <c r="AI1169" s="510"/>
      <c r="AJ1169" s="510"/>
      <c r="AK1169" s="511"/>
      <c r="AL1169" s="100"/>
      <c r="AM1169" s="382" t="str">
        <f t="shared" si="1073"/>
        <v xml:space="preserve"> </v>
      </c>
      <c r="AN1169" s="95" t="str">
        <f t="shared" si="1074"/>
        <v xml:space="preserve"> </v>
      </c>
      <c r="AO1169" s="365"/>
      <c r="AP1169" s="365"/>
      <c r="AQ1169" s="256"/>
      <c r="AR1169" s="365"/>
      <c r="AS1169" s="365"/>
      <c r="AT1169" s="364"/>
      <c r="AU1169" s="365"/>
      <c r="AV1169" s="372"/>
      <c r="AW1169" s="364"/>
      <c r="AX1169" s="373"/>
      <c r="AY1169" s="98"/>
      <c r="AZ1169" s="373"/>
      <c r="BA1169" s="363"/>
      <c r="BB1169" s="365"/>
      <c r="BC1169" s="377"/>
      <c r="BD1169" s="365"/>
      <c r="BE1169" s="365"/>
      <c r="BF1169" s="365"/>
      <c r="BG1169" s="365"/>
      <c r="BH1169" s="365"/>
      <c r="BI1169" s="365"/>
      <c r="BJ1169" s="365"/>
      <c r="BK1169" s="365"/>
      <c r="BL1169" s="376"/>
      <c r="BM1169" s="376"/>
      <c r="BN1169" s="260"/>
      <c r="BO1169" s="260"/>
      <c r="BP1169" s="260"/>
      <c r="BQ1169" s="263"/>
      <c r="BR1169" s="263"/>
    </row>
    <row r="1170" spans="1:70" s="50" customFormat="1" ht="27.75" customHeight="1" x14ac:dyDescent="0.2">
      <c r="A1170" s="22">
        <f t="shared" si="1075"/>
        <v>834</v>
      </c>
      <c r="B1170" s="51"/>
      <c r="C1170" s="52"/>
      <c r="D1170" s="53"/>
      <c r="E1170" s="54"/>
      <c r="F1170" s="55"/>
      <c r="G1170" s="56"/>
      <c r="H1170" s="57"/>
      <c r="I1170" s="275"/>
      <c r="J1170" s="58"/>
      <c r="K1170" s="59"/>
      <c r="L1170" s="60"/>
      <c r="M1170" s="59"/>
      <c r="N1170" s="60"/>
      <c r="O1170" s="59"/>
      <c r="P1170" s="60"/>
      <c r="Q1170" s="61"/>
      <c r="R1170" s="286"/>
      <c r="S1170" s="58"/>
      <c r="T1170" s="59"/>
      <c r="U1170" s="59"/>
      <c r="V1170" s="61"/>
      <c r="W1170" s="294"/>
      <c r="X1170" s="59"/>
      <c r="Y1170" s="60"/>
      <c r="Z1170" s="59"/>
      <c r="AA1170" s="60"/>
      <c r="AB1170" s="61"/>
      <c r="AC1170" s="62"/>
      <c r="AD1170" s="63"/>
      <c r="AE1170" s="63"/>
      <c r="AF1170" s="64"/>
      <c r="AG1170" s="65"/>
      <c r="AH1170" s="61"/>
      <c r="AI1170" s="510"/>
      <c r="AJ1170" s="510"/>
      <c r="AK1170" s="511"/>
      <c r="AL1170" s="100"/>
      <c r="AM1170" s="382" t="str">
        <f t="shared" si="1073"/>
        <v xml:space="preserve"> </v>
      </c>
      <c r="AN1170" s="95" t="str">
        <f t="shared" si="1074"/>
        <v xml:space="preserve"> </v>
      </c>
      <c r="AO1170" s="365"/>
      <c r="AP1170" s="365"/>
      <c r="AQ1170" s="256"/>
      <c r="AR1170" s="365"/>
      <c r="AS1170" s="365"/>
      <c r="AT1170" s="364"/>
      <c r="AU1170" s="365"/>
      <c r="AV1170" s="372"/>
      <c r="AW1170" s="364"/>
      <c r="AX1170" s="373"/>
      <c r="AY1170" s="98"/>
      <c r="AZ1170" s="373"/>
      <c r="BA1170" s="363"/>
      <c r="BB1170" s="365"/>
      <c r="BC1170" s="377"/>
      <c r="BD1170" s="365"/>
      <c r="BE1170" s="365"/>
      <c r="BF1170" s="365"/>
      <c r="BG1170" s="365"/>
      <c r="BH1170" s="365"/>
      <c r="BI1170" s="365"/>
      <c r="BJ1170" s="365"/>
      <c r="BK1170" s="365"/>
      <c r="BL1170" s="376"/>
      <c r="BM1170" s="376"/>
      <c r="BN1170" s="260"/>
      <c r="BO1170" s="260"/>
      <c r="BP1170" s="260"/>
      <c r="BQ1170" s="263"/>
      <c r="BR1170" s="263"/>
    </row>
    <row r="1171" spans="1:70" s="50" customFormat="1" ht="27.75" customHeight="1" x14ac:dyDescent="0.2">
      <c r="A1171" s="22">
        <f t="shared" si="1075"/>
        <v>835</v>
      </c>
      <c r="B1171" s="51"/>
      <c r="C1171" s="52"/>
      <c r="D1171" s="53"/>
      <c r="E1171" s="54"/>
      <c r="F1171" s="55"/>
      <c r="G1171" s="56"/>
      <c r="H1171" s="57"/>
      <c r="I1171" s="275"/>
      <c r="J1171" s="58"/>
      <c r="K1171" s="59"/>
      <c r="L1171" s="60"/>
      <c r="M1171" s="59"/>
      <c r="N1171" s="60"/>
      <c r="O1171" s="59"/>
      <c r="P1171" s="60"/>
      <c r="Q1171" s="61"/>
      <c r="R1171" s="286"/>
      <c r="S1171" s="58"/>
      <c r="T1171" s="59"/>
      <c r="U1171" s="59"/>
      <c r="V1171" s="61"/>
      <c r="W1171" s="294"/>
      <c r="X1171" s="59"/>
      <c r="Y1171" s="60"/>
      <c r="Z1171" s="59"/>
      <c r="AA1171" s="60"/>
      <c r="AB1171" s="61"/>
      <c r="AC1171" s="62"/>
      <c r="AD1171" s="63"/>
      <c r="AE1171" s="63"/>
      <c r="AF1171" s="64"/>
      <c r="AG1171" s="65"/>
      <c r="AH1171" s="61"/>
      <c r="AI1171" s="510"/>
      <c r="AJ1171" s="510"/>
      <c r="AK1171" s="511"/>
      <c r="AL1171" s="100"/>
      <c r="AM1171" s="382" t="str">
        <f t="shared" si="1073"/>
        <v xml:space="preserve"> </v>
      </c>
      <c r="AN1171" s="95" t="str">
        <f t="shared" si="1074"/>
        <v xml:space="preserve"> </v>
      </c>
      <c r="AO1171" s="365"/>
      <c r="AP1171" s="365"/>
      <c r="AQ1171" s="256"/>
      <c r="AR1171" s="365"/>
      <c r="AS1171" s="365"/>
      <c r="AT1171" s="364"/>
      <c r="AU1171" s="365"/>
      <c r="AV1171" s="372"/>
      <c r="AW1171" s="364"/>
      <c r="AX1171" s="373"/>
      <c r="AY1171" s="98"/>
      <c r="AZ1171" s="373"/>
      <c r="BA1171" s="363"/>
      <c r="BB1171" s="365"/>
      <c r="BC1171" s="377"/>
      <c r="BD1171" s="365"/>
      <c r="BE1171" s="365"/>
      <c r="BF1171" s="365"/>
      <c r="BG1171" s="365"/>
      <c r="BH1171" s="365"/>
      <c r="BI1171" s="365"/>
      <c r="BJ1171" s="365"/>
      <c r="BK1171" s="365"/>
      <c r="BL1171" s="376"/>
      <c r="BM1171" s="376"/>
      <c r="BN1171" s="260"/>
      <c r="BO1171" s="260"/>
      <c r="BP1171" s="260"/>
      <c r="BQ1171" s="263"/>
      <c r="BR1171" s="263"/>
    </row>
    <row r="1172" spans="1:70" s="50" customFormat="1" ht="27.75" customHeight="1" x14ac:dyDescent="0.2">
      <c r="A1172" s="22">
        <f t="shared" si="1075"/>
        <v>836</v>
      </c>
      <c r="B1172" s="51"/>
      <c r="C1172" s="52"/>
      <c r="D1172" s="53"/>
      <c r="E1172" s="54"/>
      <c r="F1172" s="55"/>
      <c r="G1172" s="56"/>
      <c r="H1172" s="57"/>
      <c r="I1172" s="275"/>
      <c r="J1172" s="58"/>
      <c r="K1172" s="59"/>
      <c r="L1172" s="60"/>
      <c r="M1172" s="59"/>
      <c r="N1172" s="60"/>
      <c r="O1172" s="59"/>
      <c r="P1172" s="60"/>
      <c r="Q1172" s="61"/>
      <c r="R1172" s="286"/>
      <c r="S1172" s="58"/>
      <c r="T1172" s="59"/>
      <c r="U1172" s="59"/>
      <c r="V1172" s="61"/>
      <c r="W1172" s="294"/>
      <c r="X1172" s="59"/>
      <c r="Y1172" s="60"/>
      <c r="Z1172" s="59"/>
      <c r="AA1172" s="60"/>
      <c r="AB1172" s="61"/>
      <c r="AC1172" s="62"/>
      <c r="AD1172" s="63"/>
      <c r="AE1172" s="63"/>
      <c r="AF1172" s="64"/>
      <c r="AG1172" s="65"/>
      <c r="AH1172" s="61"/>
      <c r="AI1172" s="510"/>
      <c r="AJ1172" s="510"/>
      <c r="AK1172" s="511"/>
      <c r="AL1172" s="100"/>
      <c r="AM1172" s="382" t="str">
        <f t="shared" si="1073"/>
        <v xml:space="preserve"> </v>
      </c>
      <c r="AN1172" s="95" t="str">
        <f t="shared" si="1074"/>
        <v xml:space="preserve"> </v>
      </c>
      <c r="AO1172" s="365"/>
      <c r="AP1172" s="365"/>
      <c r="AQ1172" s="256"/>
      <c r="AR1172" s="365"/>
      <c r="AS1172" s="365"/>
      <c r="AT1172" s="364"/>
      <c r="AU1172" s="365"/>
      <c r="AV1172" s="372"/>
      <c r="AW1172" s="364"/>
      <c r="AX1172" s="373"/>
      <c r="AY1172" s="98"/>
      <c r="AZ1172" s="373"/>
      <c r="BA1172" s="363"/>
      <c r="BB1172" s="365"/>
      <c r="BC1172" s="377"/>
      <c r="BD1172" s="365"/>
      <c r="BE1172" s="365"/>
      <c r="BF1172" s="365"/>
      <c r="BG1172" s="365"/>
      <c r="BH1172" s="365"/>
      <c r="BI1172" s="365"/>
      <c r="BJ1172" s="365"/>
      <c r="BK1172" s="365"/>
      <c r="BL1172" s="376"/>
      <c r="BM1172" s="376"/>
      <c r="BN1172" s="260"/>
      <c r="BO1172" s="260"/>
      <c r="BP1172" s="260"/>
      <c r="BQ1172" s="263"/>
      <c r="BR1172" s="263"/>
    </row>
    <row r="1173" spans="1:70" s="50" customFormat="1" ht="27.75" customHeight="1" x14ac:dyDescent="0.2">
      <c r="A1173" s="22">
        <f>A1172+1</f>
        <v>837</v>
      </c>
      <c r="B1173" s="51"/>
      <c r="C1173" s="52"/>
      <c r="D1173" s="53"/>
      <c r="E1173" s="54"/>
      <c r="F1173" s="55"/>
      <c r="G1173" s="56"/>
      <c r="H1173" s="57"/>
      <c r="I1173" s="275"/>
      <c r="J1173" s="58"/>
      <c r="K1173" s="59"/>
      <c r="L1173" s="60"/>
      <c r="M1173" s="59"/>
      <c r="N1173" s="60"/>
      <c r="O1173" s="59"/>
      <c r="P1173" s="60"/>
      <c r="Q1173" s="61"/>
      <c r="R1173" s="286"/>
      <c r="S1173" s="58"/>
      <c r="T1173" s="59"/>
      <c r="U1173" s="59"/>
      <c r="V1173" s="61"/>
      <c r="W1173" s="294"/>
      <c r="X1173" s="59"/>
      <c r="Y1173" s="60"/>
      <c r="Z1173" s="59"/>
      <c r="AA1173" s="60"/>
      <c r="AB1173" s="61"/>
      <c r="AC1173" s="62"/>
      <c r="AD1173" s="63"/>
      <c r="AE1173" s="63"/>
      <c r="AF1173" s="64"/>
      <c r="AG1173" s="65"/>
      <c r="AH1173" s="61"/>
      <c r="AI1173" s="510"/>
      <c r="AJ1173" s="510"/>
      <c r="AK1173" s="511"/>
      <c r="AL1173" s="100"/>
      <c r="AM1173" s="382" t="str">
        <f t="shared" si="1073"/>
        <v xml:space="preserve"> </v>
      </c>
      <c r="AN1173" s="95" t="str">
        <f t="shared" si="1074"/>
        <v xml:space="preserve"> </v>
      </c>
      <c r="AO1173" s="365"/>
      <c r="AP1173" s="365"/>
      <c r="AQ1173" s="256"/>
      <c r="AR1173" s="365"/>
      <c r="AS1173" s="365"/>
      <c r="AT1173" s="364"/>
      <c r="AU1173" s="365"/>
      <c r="AV1173" s="372"/>
      <c r="AW1173" s="364"/>
      <c r="AX1173" s="373"/>
      <c r="AY1173" s="98"/>
      <c r="AZ1173" s="373"/>
      <c r="BA1173" s="363"/>
      <c r="BB1173" s="365"/>
      <c r="BC1173" s="377"/>
      <c r="BD1173" s="365"/>
      <c r="BE1173" s="365"/>
      <c r="BF1173" s="365"/>
      <c r="BG1173" s="365"/>
      <c r="BH1173" s="365"/>
      <c r="BI1173" s="365"/>
      <c r="BJ1173" s="365"/>
      <c r="BK1173" s="365"/>
      <c r="BL1173" s="376"/>
      <c r="BM1173" s="376"/>
      <c r="BN1173" s="260"/>
      <c r="BO1173" s="260"/>
      <c r="BP1173" s="260"/>
      <c r="BQ1173" s="263"/>
      <c r="BR1173" s="263"/>
    </row>
    <row r="1174" spans="1:70" s="50" customFormat="1" ht="27.75" customHeight="1" x14ac:dyDescent="0.2">
      <c r="A1174" s="22">
        <f t="shared" si="1075"/>
        <v>838</v>
      </c>
      <c r="B1174" s="51"/>
      <c r="C1174" s="52"/>
      <c r="D1174" s="53"/>
      <c r="E1174" s="54"/>
      <c r="F1174" s="55"/>
      <c r="G1174" s="56"/>
      <c r="H1174" s="57"/>
      <c r="I1174" s="275"/>
      <c r="J1174" s="58"/>
      <c r="K1174" s="59"/>
      <c r="L1174" s="60"/>
      <c r="M1174" s="59"/>
      <c r="N1174" s="60"/>
      <c r="O1174" s="59"/>
      <c r="P1174" s="60"/>
      <c r="Q1174" s="61"/>
      <c r="R1174" s="286"/>
      <c r="S1174" s="58"/>
      <c r="T1174" s="59"/>
      <c r="U1174" s="59"/>
      <c r="V1174" s="61"/>
      <c r="W1174" s="294"/>
      <c r="X1174" s="59"/>
      <c r="Y1174" s="60"/>
      <c r="Z1174" s="59"/>
      <c r="AA1174" s="60"/>
      <c r="AB1174" s="61"/>
      <c r="AC1174" s="62"/>
      <c r="AD1174" s="63"/>
      <c r="AE1174" s="63"/>
      <c r="AF1174" s="64"/>
      <c r="AG1174" s="65"/>
      <c r="AH1174" s="61"/>
      <c r="AI1174" s="510"/>
      <c r="AJ1174" s="510"/>
      <c r="AK1174" s="511"/>
      <c r="AL1174" s="100"/>
      <c r="AM1174" s="382" t="str">
        <f t="shared" si="1073"/>
        <v xml:space="preserve"> </v>
      </c>
      <c r="AN1174" s="95" t="str">
        <f t="shared" si="1074"/>
        <v xml:space="preserve"> </v>
      </c>
      <c r="AO1174" s="365"/>
      <c r="AP1174" s="365"/>
      <c r="AQ1174" s="256"/>
      <c r="AR1174" s="365"/>
      <c r="AS1174" s="365"/>
      <c r="AT1174" s="364"/>
      <c r="AU1174" s="365"/>
      <c r="AV1174" s="372"/>
      <c r="AW1174" s="364"/>
      <c r="AX1174" s="373"/>
      <c r="AY1174" s="98"/>
      <c r="AZ1174" s="373"/>
      <c r="BA1174" s="363"/>
      <c r="BB1174" s="365"/>
      <c r="BC1174" s="377"/>
      <c r="BD1174" s="365"/>
      <c r="BE1174" s="365"/>
      <c r="BF1174" s="365"/>
      <c r="BG1174" s="365"/>
      <c r="BH1174" s="365"/>
      <c r="BI1174" s="365"/>
      <c r="BJ1174" s="365"/>
      <c r="BK1174" s="365"/>
      <c r="BL1174" s="376"/>
      <c r="BM1174" s="376"/>
      <c r="BN1174" s="260"/>
      <c r="BO1174" s="260"/>
      <c r="BP1174" s="260"/>
      <c r="BQ1174" s="263"/>
      <c r="BR1174" s="263"/>
    </row>
    <row r="1175" spans="1:70" s="50" customFormat="1" ht="27.75" customHeight="1" x14ac:dyDescent="0.2">
      <c r="A1175" s="22">
        <f t="shared" si="1075"/>
        <v>839</v>
      </c>
      <c r="B1175" s="51"/>
      <c r="C1175" s="52"/>
      <c r="D1175" s="53"/>
      <c r="E1175" s="54"/>
      <c r="F1175" s="55"/>
      <c r="G1175" s="56"/>
      <c r="H1175" s="57"/>
      <c r="I1175" s="275"/>
      <c r="J1175" s="58"/>
      <c r="K1175" s="59"/>
      <c r="L1175" s="60"/>
      <c r="M1175" s="59"/>
      <c r="N1175" s="60"/>
      <c r="O1175" s="59"/>
      <c r="P1175" s="60"/>
      <c r="Q1175" s="61"/>
      <c r="R1175" s="286"/>
      <c r="S1175" s="58"/>
      <c r="T1175" s="59"/>
      <c r="U1175" s="59"/>
      <c r="V1175" s="61"/>
      <c r="W1175" s="294"/>
      <c r="X1175" s="59"/>
      <c r="Y1175" s="60"/>
      <c r="Z1175" s="59"/>
      <c r="AA1175" s="60"/>
      <c r="AB1175" s="61"/>
      <c r="AC1175" s="62"/>
      <c r="AD1175" s="63"/>
      <c r="AE1175" s="63"/>
      <c r="AF1175" s="64"/>
      <c r="AG1175" s="65"/>
      <c r="AH1175" s="61"/>
      <c r="AI1175" s="510"/>
      <c r="AJ1175" s="510"/>
      <c r="AK1175" s="511"/>
      <c r="AL1175" s="100"/>
      <c r="AM1175" s="382" t="str">
        <f t="shared" si="1073"/>
        <v xml:space="preserve"> </v>
      </c>
      <c r="AN1175" s="95" t="str">
        <f t="shared" si="1074"/>
        <v xml:space="preserve"> </v>
      </c>
      <c r="AO1175" s="365"/>
      <c r="AP1175" s="365"/>
      <c r="AQ1175" s="256"/>
      <c r="AR1175" s="365"/>
      <c r="AS1175" s="365"/>
      <c r="AT1175" s="364"/>
      <c r="AU1175" s="365"/>
      <c r="AV1175" s="372"/>
      <c r="AW1175" s="364"/>
      <c r="AX1175" s="373"/>
      <c r="AY1175" s="98"/>
      <c r="AZ1175" s="373"/>
      <c r="BA1175" s="365"/>
      <c r="BB1175" s="365"/>
      <c r="BC1175" s="377"/>
      <c r="BD1175" s="365"/>
      <c r="BE1175" s="365"/>
      <c r="BF1175" s="365"/>
      <c r="BG1175" s="365"/>
      <c r="BH1175" s="365"/>
      <c r="BI1175" s="365"/>
      <c r="BJ1175" s="365"/>
      <c r="BK1175" s="365"/>
      <c r="BL1175" s="376"/>
      <c r="BM1175" s="376"/>
      <c r="BN1175" s="260"/>
      <c r="BO1175" s="260"/>
      <c r="BP1175" s="260"/>
      <c r="BQ1175" s="263"/>
      <c r="BR1175" s="263"/>
    </row>
    <row r="1176" spans="1:70" s="50" customFormat="1" ht="27.75" customHeight="1" thickBot="1" x14ac:dyDescent="0.25">
      <c r="A1176" s="23">
        <f t="shared" si="1075"/>
        <v>840</v>
      </c>
      <c r="B1176" s="66"/>
      <c r="C1176" s="67"/>
      <c r="D1176" s="68"/>
      <c r="E1176" s="69"/>
      <c r="F1176" s="70"/>
      <c r="G1176" s="71"/>
      <c r="H1176" s="72"/>
      <c r="I1176" s="276"/>
      <c r="J1176" s="73"/>
      <c r="K1176" s="74"/>
      <c r="L1176" s="75"/>
      <c r="M1176" s="74"/>
      <c r="N1176" s="75"/>
      <c r="O1176" s="74"/>
      <c r="P1176" s="75"/>
      <c r="Q1176" s="76"/>
      <c r="R1176" s="287"/>
      <c r="S1176" s="73"/>
      <c r="T1176" s="74"/>
      <c r="U1176" s="74"/>
      <c r="V1176" s="76"/>
      <c r="W1176" s="295"/>
      <c r="X1176" s="74"/>
      <c r="Y1176" s="75"/>
      <c r="Z1176" s="74"/>
      <c r="AA1176" s="75"/>
      <c r="AB1176" s="76"/>
      <c r="AC1176" s="77"/>
      <c r="AD1176" s="78"/>
      <c r="AE1176" s="78"/>
      <c r="AF1176" s="79"/>
      <c r="AG1176" s="80"/>
      <c r="AH1176" s="76"/>
      <c r="AI1176" s="518"/>
      <c r="AJ1176" s="518"/>
      <c r="AK1176" s="519"/>
      <c r="AL1176" s="100"/>
      <c r="AM1176" s="382" t="str">
        <f t="shared" si="1073"/>
        <v xml:space="preserve"> </v>
      </c>
      <c r="AN1176" s="95" t="str">
        <f t="shared" si="1074"/>
        <v xml:space="preserve"> </v>
      </c>
      <c r="AO1176" s="365"/>
      <c r="AP1176" s="365"/>
      <c r="AQ1176" s="256"/>
      <c r="AR1176" s="365"/>
      <c r="AS1176" s="365"/>
      <c r="AT1176" s="364"/>
      <c r="AU1176" s="365"/>
      <c r="AV1176" s="372"/>
      <c r="AW1176" s="364"/>
      <c r="AX1176" s="373"/>
      <c r="AY1176" s="98"/>
      <c r="AZ1176" s="373"/>
      <c r="BA1176" s="365"/>
      <c r="BB1176" s="365"/>
      <c r="BC1176" s="377"/>
      <c r="BD1176" s="365"/>
      <c r="BE1176" s="365"/>
      <c r="BF1176" s="365"/>
      <c r="BG1176" s="365"/>
      <c r="BH1176" s="365"/>
      <c r="BI1176" s="365"/>
      <c r="BJ1176" s="365"/>
      <c r="BK1176" s="365"/>
      <c r="BL1176" s="376"/>
      <c r="BM1176" s="376"/>
      <c r="BN1176" s="260"/>
      <c r="BO1176" s="260"/>
      <c r="BP1176" s="260"/>
      <c r="BQ1176" s="263"/>
      <c r="BR1176" s="263"/>
    </row>
    <row r="1177" spans="1:70" ht="4.5" customHeight="1" thickBot="1" x14ac:dyDescent="0.25">
      <c r="A1177" s="91">
        <f>AK1180</f>
        <v>84</v>
      </c>
      <c r="B1177" s="235"/>
      <c r="C1177" s="235"/>
      <c r="D1177" s="235"/>
      <c r="E1177" s="235"/>
      <c r="F1177" s="235"/>
      <c r="G1177" s="235"/>
      <c r="H1177" s="235"/>
      <c r="I1177" s="235"/>
      <c r="J1177" s="280"/>
      <c r="K1177" s="280"/>
      <c r="L1177" s="280"/>
      <c r="M1177" s="280"/>
      <c r="N1177" s="280"/>
      <c r="O1177" s="280"/>
      <c r="P1177" s="280"/>
      <c r="Q1177" s="280"/>
      <c r="R1177" s="280"/>
      <c r="S1177" s="292"/>
      <c r="T1177" s="292"/>
      <c r="U1177" s="292"/>
      <c r="V1177" s="292"/>
      <c r="W1177" s="292"/>
      <c r="X1177" s="292"/>
      <c r="Y1177" s="292"/>
      <c r="Z1177" s="292"/>
      <c r="AA1177" s="292"/>
      <c r="AB1177" s="292"/>
      <c r="AC1177" s="292"/>
      <c r="AD1177" s="236"/>
      <c r="AE1177" s="237"/>
      <c r="AF1177" s="236"/>
      <c r="AG1177" s="238"/>
      <c r="AH1177" s="536"/>
      <c r="AI1177" s="537"/>
      <c r="AJ1177" s="537"/>
      <c r="AK1177" s="537"/>
      <c r="AL1177" s="383"/>
      <c r="AM1177" s="384"/>
      <c r="AN1177" s="383"/>
      <c r="AV1177" s="372"/>
      <c r="AX1177" s="373"/>
      <c r="AY1177" s="98"/>
      <c r="AZ1177" s="373"/>
      <c r="BC1177" s="377"/>
    </row>
    <row r="1178" spans="1:70" ht="26.25" customHeight="1" x14ac:dyDescent="0.2">
      <c r="A1178" s="163">
        <f>A1164+1</f>
        <v>84</v>
      </c>
      <c r="B1178" s="523"/>
      <c r="C1178" s="523"/>
      <c r="D1178" s="523"/>
      <c r="E1178" s="524"/>
      <c r="F1178" s="527" t="str">
        <f>IF('FRONT PAGE'!$A$1="www.fly-logics.com","TOTAL PAGE",0)</f>
        <v>TOTAL PAGE</v>
      </c>
      <c r="G1178" s="528"/>
      <c r="H1178" s="529"/>
      <c r="I1178" s="314" t="str">
        <f>IF('FRONT PAGE'!$A$1="www.fly-logics.com",IF(SUM(I1167:I1177)=0," ",SUM(I1167:I1177)),0)</f>
        <v xml:space="preserve"> </v>
      </c>
      <c r="J1178" s="315" t="str">
        <f>IF('FRONT PAGE'!$A$1="www.fly-logics.com",IF(SUM(J1167:J1177)=0," ",SUM(J1167:J1177)),0)</f>
        <v xml:space="preserve"> </v>
      </c>
      <c r="K1178" s="316" t="str">
        <f>IF('FRONT PAGE'!$A$1="www.fly-logics.com",IF(SUM(K1167:K1177)=0," ",SUM(K1167:K1177)),0)</f>
        <v xml:space="preserve"> </v>
      </c>
      <c r="L1178" s="317" t="str">
        <f>IF('FRONT PAGE'!$A$1="www.fly-logics.com",IF(SUM(L1167:L1177)=0," ",SUM(L1167:L1177)),0)</f>
        <v xml:space="preserve"> </v>
      </c>
      <c r="M1178" s="316" t="str">
        <f>IF('FRONT PAGE'!$A$1="www.fly-logics.com",IF(SUM(M1167:M1177)=0," ",SUM(M1167:M1177)),0)</f>
        <v xml:space="preserve"> </v>
      </c>
      <c r="N1178" s="317" t="str">
        <f>IF('FRONT PAGE'!$A$1="www.fly-logics.com",IF(SUM(N1167:N1177)=0," ",SUM(N1167:N1177)),0)</f>
        <v xml:space="preserve"> </v>
      </c>
      <c r="O1178" s="316" t="str">
        <f>IF('FRONT PAGE'!$A$1="www.fly-logics.com",IF(SUM(O1167:O1177)=0," ",SUM(O1167:O1177)),0)</f>
        <v xml:space="preserve"> </v>
      </c>
      <c r="P1178" s="317" t="str">
        <f>IF('FRONT PAGE'!$A$1="www.fly-logics.com",IF(SUM(P1167:P1177)=0," ",SUM(P1167:P1177)),0)</f>
        <v xml:space="preserve"> </v>
      </c>
      <c r="Q1178" s="318" t="str">
        <f>IF('FRONT PAGE'!$A$1="www.fly-logics.com",IF(SUM(Q1167:Q1177)=0," ",SUM(Q1167:Q1177)),0)</f>
        <v xml:space="preserve"> </v>
      </c>
      <c r="R1178" s="319"/>
      <c r="S1178" s="315" t="str">
        <f>IF('FRONT PAGE'!$A$1="www.fly-logics.com",IF(SUM(S1167:S1177)=0," ",SUM(S1167:S1177)),0)</f>
        <v xml:space="preserve"> </v>
      </c>
      <c r="T1178" s="316" t="str">
        <f>IF('FRONT PAGE'!$A$1="www.fly-logics.com",IF(SUM(T1167:T1177)=0," ",SUM(T1167:T1177)),0)</f>
        <v xml:space="preserve"> </v>
      </c>
      <c r="U1178" s="316" t="str">
        <f>IF('FRONT PAGE'!$A$1="www.fly-logics.com",IF(SUM(U1167:U1177)=0," ",SUM(U1167:U1177)),0)</f>
        <v xml:space="preserve"> </v>
      </c>
      <c r="V1178" s="318" t="str">
        <f>IF('FRONT PAGE'!$A$1="www.fly-logics.com",IF(SUM(V1167:V1177)=0," ",SUM(V1167:V1177)),0)</f>
        <v xml:space="preserve"> </v>
      </c>
      <c r="W1178" s="315" t="str">
        <f>IF('FRONT PAGE'!$A$1="www.fly-logics.com",IF(SUM(W1167:W1177)=0," ",SUM(W1167:W1177)),0)</f>
        <v xml:space="preserve"> </v>
      </c>
      <c r="X1178" s="316" t="str">
        <f>IF('FRONT PAGE'!$A$1="www.fly-logics.com",IF(SUM(X1167:X1177)=0," ",SUM(X1167:X1177)),0)</f>
        <v xml:space="preserve"> </v>
      </c>
      <c r="Y1178" s="317" t="str">
        <f>IF('FRONT PAGE'!$A$1="www.fly-logics.com",IF(SUM(Y1167:Y1177)=0," ",SUM(Y1167:Y1177)),0)</f>
        <v xml:space="preserve"> </v>
      </c>
      <c r="Z1178" s="316" t="str">
        <f>IF('FRONT PAGE'!$A$1="www.fly-logics.com",IF(SUM(Z1167:Z1177)=0," ",SUM(Z1167:Z1177)),0)</f>
        <v xml:space="preserve"> </v>
      </c>
      <c r="AA1178" s="317" t="str">
        <f>IF('FRONT PAGE'!$A$1="www.fly-logics.com",IF(SUM(AA1167:AA1177)=0," ",SUM(AA1167:AA1177)),0)</f>
        <v xml:space="preserve"> </v>
      </c>
      <c r="AB1178" s="318" t="str">
        <f>IF('FRONT PAGE'!$A$1="www.fly-logics.com",IF(SUM(AB1167:AB1177)=0," ",SUM(AB1167:AB1177)),0)</f>
        <v xml:space="preserve"> </v>
      </c>
      <c r="AC1178" s="329" t="str">
        <f>IF('FRONT PAGE'!$A$1="www.fly-logics.com",IF(SUM(AC1167:AC1177)=0," ",SUM(AC1167:AC1177)),0)</f>
        <v xml:space="preserve"> </v>
      </c>
      <c r="AD1178" s="321" t="str">
        <f>IF('FRONT PAGE'!$A$1="www.fly-logics.com",IF(SUM(AD1167:AD1177)=0," ",SUM(AD1167:AD1177)),0)</f>
        <v xml:space="preserve"> </v>
      </c>
      <c r="AE1178" s="321" t="str">
        <f>IF('FRONT PAGE'!$A$1="www.fly-logics.com",IF(SUM(AE1167:AE1177)=0," ",SUM(AE1167:AE1177)),0)</f>
        <v xml:space="preserve"> </v>
      </c>
      <c r="AF1178" s="322" t="str">
        <f>IF('FRONT PAGE'!$A$1="www.fly-logics.com",IF(SUM(AF1167:AF1177)=0," ",SUM(AF1167:AF1177)),0)</f>
        <v xml:space="preserve"> </v>
      </c>
      <c r="AG1178" s="323" t="str">
        <f>IF('FRONT PAGE'!$A$1="www.fly-logics.com",IF(SUM(AG1167:AG1177)=0," ",SUM(AG1167:AG1177)),0)</f>
        <v xml:space="preserve"> </v>
      </c>
      <c r="AH1178" s="520" t="str">
        <f>IF('FRONT PAGE'!$A$1="www.fly-logics.com","I certify that all the data in this
logbook are accurate",0)</f>
        <v>I certify that all the data in this
logbook are accurate</v>
      </c>
      <c r="AI1178" s="521"/>
      <c r="AJ1178" s="521"/>
      <c r="AK1178" s="522"/>
      <c r="AL1178" s="385"/>
      <c r="AM1178" s="386"/>
      <c r="AN1178" s="385"/>
      <c r="AV1178" s="372"/>
      <c r="AX1178" s="373"/>
      <c r="AY1178" s="98"/>
      <c r="AZ1178" s="373"/>
      <c r="BA1178" s="363"/>
      <c r="BC1178" s="377"/>
    </row>
    <row r="1179" spans="1:70" ht="26.25" customHeight="1" x14ac:dyDescent="0.2">
      <c r="A1179" s="505">
        <f>AL1163</f>
        <v>0</v>
      </c>
      <c r="B1179" s="525"/>
      <c r="C1179" s="525"/>
      <c r="D1179" s="525"/>
      <c r="E1179" s="526"/>
      <c r="F1179" s="530" t="str">
        <f>IF('FRONT PAGE'!$A$1="www.fly-logics.com","TOTAL PREVIOUS LOGBOOK",0)</f>
        <v>TOTAL PREVIOUS LOGBOOK</v>
      </c>
      <c r="G1179" s="531"/>
      <c r="H1179" s="532"/>
      <c r="I1179" s="333">
        <f>I1166</f>
        <v>33.75</v>
      </c>
      <c r="J1179" s="334">
        <f t="shared" ref="J1179:Q1179" si="1076">J1166</f>
        <v>33.75</v>
      </c>
      <c r="K1179" s="335" t="str">
        <f t="shared" si="1076"/>
        <v xml:space="preserve"> </v>
      </c>
      <c r="L1179" s="336" t="str">
        <f t="shared" si="1076"/>
        <v xml:space="preserve"> </v>
      </c>
      <c r="M1179" s="335" t="str">
        <f t="shared" si="1076"/>
        <v xml:space="preserve"> </v>
      </c>
      <c r="N1179" s="336" t="str">
        <f t="shared" si="1076"/>
        <v xml:space="preserve"> </v>
      </c>
      <c r="O1179" s="335" t="str">
        <f t="shared" si="1076"/>
        <v xml:space="preserve"> </v>
      </c>
      <c r="P1179" s="336" t="str">
        <f t="shared" si="1076"/>
        <v xml:space="preserve"> </v>
      </c>
      <c r="Q1179" s="337" t="str">
        <f t="shared" si="1076"/>
        <v xml:space="preserve"> </v>
      </c>
      <c r="R1179" s="288">
        <v>10</v>
      </c>
      <c r="S1179" s="331" t="str">
        <f>S1166</f>
        <v xml:space="preserve"> </v>
      </c>
      <c r="T1179" s="239">
        <f t="shared" ref="T1179:AG1179" si="1077">T1166</f>
        <v>13.75</v>
      </c>
      <c r="U1179" s="239">
        <f t="shared" si="1077"/>
        <v>20</v>
      </c>
      <c r="V1179" s="240">
        <f t="shared" si="1077"/>
        <v>5</v>
      </c>
      <c r="W1179" s="241" t="str">
        <f t="shared" si="1077"/>
        <v xml:space="preserve"> </v>
      </c>
      <c r="X1179" s="239" t="str">
        <f t="shared" si="1077"/>
        <v xml:space="preserve"> </v>
      </c>
      <c r="Y1179" s="242">
        <f t="shared" si="1077"/>
        <v>5</v>
      </c>
      <c r="Z1179" s="239" t="str">
        <f t="shared" si="1077"/>
        <v xml:space="preserve"> </v>
      </c>
      <c r="AA1179" s="242">
        <f t="shared" si="1077"/>
        <v>3.75</v>
      </c>
      <c r="AB1179" s="240" t="str">
        <f t="shared" si="1077"/>
        <v xml:space="preserve"> </v>
      </c>
      <c r="AC1179" s="243">
        <f t="shared" si="1077"/>
        <v>14</v>
      </c>
      <c r="AD1179" s="244" t="str">
        <f t="shared" si="1077"/>
        <v xml:space="preserve"> </v>
      </c>
      <c r="AE1179" s="244">
        <f t="shared" si="1077"/>
        <v>14</v>
      </c>
      <c r="AF1179" s="245" t="str">
        <f t="shared" si="1077"/>
        <v xml:space="preserve"> </v>
      </c>
      <c r="AG1179" s="332">
        <f t="shared" si="1077"/>
        <v>17</v>
      </c>
      <c r="AH1179" s="507"/>
      <c r="AI1179" s="508"/>
      <c r="AJ1179" s="508"/>
      <c r="AK1179" s="509"/>
      <c r="AL1179" s="385"/>
      <c r="AM1179" s="386"/>
      <c r="AN1179" s="385"/>
      <c r="AV1179" s="372"/>
      <c r="AX1179" s="373"/>
      <c r="AY1179" s="98"/>
      <c r="AZ1179" s="373"/>
      <c r="BA1179" s="363"/>
      <c r="BC1179" s="377"/>
    </row>
    <row r="1180" spans="1:70" ht="26.25" customHeight="1" thickBot="1" x14ac:dyDescent="0.25">
      <c r="A1180" s="506"/>
      <c r="B1180" s="512" t="str">
        <f>IF('FRONT PAGE'!$A$1="www.fly-logics.com","Authority certifying flight hours 
STAMP &amp; SIGNATURE",0)</f>
        <v>Authority certifying flight hours 
STAMP &amp; SIGNATURE</v>
      </c>
      <c r="C1180" s="512"/>
      <c r="D1180" s="512"/>
      <c r="E1180" s="513"/>
      <c r="F1180" s="533" t="str">
        <f>IF('FRONT PAGE'!$A$1="www.fly-logics.com","TOTAL TO DATE",0)</f>
        <v>TOTAL TO DATE</v>
      </c>
      <c r="G1180" s="534"/>
      <c r="H1180" s="535"/>
      <c r="I1180" s="32">
        <f t="shared" ref="I1180:Q1180" si="1078">IF(SUM(I1178:I1179)=0," ",SUM(I1178:I1179))</f>
        <v>33.75</v>
      </c>
      <c r="J1180" s="27">
        <f t="shared" si="1078"/>
        <v>33.75</v>
      </c>
      <c r="K1180" s="24" t="str">
        <f t="shared" si="1078"/>
        <v xml:space="preserve"> </v>
      </c>
      <c r="L1180" s="25" t="str">
        <f t="shared" si="1078"/>
        <v xml:space="preserve"> </v>
      </c>
      <c r="M1180" s="24" t="str">
        <f t="shared" si="1078"/>
        <v xml:space="preserve"> </v>
      </c>
      <c r="N1180" s="25" t="str">
        <f t="shared" si="1078"/>
        <v xml:space="preserve"> </v>
      </c>
      <c r="O1180" s="24" t="str">
        <f t="shared" si="1078"/>
        <v xml:space="preserve"> </v>
      </c>
      <c r="P1180" s="25" t="str">
        <f t="shared" si="1078"/>
        <v xml:space="preserve"> </v>
      </c>
      <c r="Q1180" s="26" t="str">
        <f t="shared" si="1078"/>
        <v xml:space="preserve"> </v>
      </c>
      <c r="R1180" s="289"/>
      <c r="S1180" s="27" t="str">
        <f t="shared" ref="S1180:AG1180" si="1079">IF(SUM(S1178:S1179)=0," ",SUM(S1178:S1179))</f>
        <v xml:space="preserve"> </v>
      </c>
      <c r="T1180" s="24">
        <f t="shared" si="1079"/>
        <v>13.75</v>
      </c>
      <c r="U1180" s="24">
        <f t="shared" si="1079"/>
        <v>20</v>
      </c>
      <c r="V1180" s="26">
        <f t="shared" si="1079"/>
        <v>5</v>
      </c>
      <c r="W1180" s="27" t="str">
        <f t="shared" si="1079"/>
        <v xml:space="preserve"> </v>
      </c>
      <c r="X1180" s="24" t="str">
        <f t="shared" si="1079"/>
        <v xml:space="preserve"> </v>
      </c>
      <c r="Y1180" s="25">
        <f t="shared" si="1079"/>
        <v>5</v>
      </c>
      <c r="Z1180" s="24" t="str">
        <f t="shared" si="1079"/>
        <v xml:space="preserve"> </v>
      </c>
      <c r="AA1180" s="25">
        <f t="shared" si="1079"/>
        <v>3.75</v>
      </c>
      <c r="AB1180" s="26" t="str">
        <f t="shared" si="1079"/>
        <v xml:space="preserve"> </v>
      </c>
      <c r="AC1180" s="30">
        <f t="shared" si="1079"/>
        <v>14</v>
      </c>
      <c r="AD1180" s="28" t="str">
        <f t="shared" si="1079"/>
        <v xml:space="preserve"> </v>
      </c>
      <c r="AE1180" s="28">
        <f t="shared" si="1079"/>
        <v>14</v>
      </c>
      <c r="AF1180" s="31" t="str">
        <f t="shared" si="1079"/>
        <v xml:space="preserve"> </v>
      </c>
      <c r="AG1180" s="33">
        <f t="shared" si="1079"/>
        <v>17</v>
      </c>
      <c r="AH1180" s="514" t="str">
        <f>IF('FRONT PAGE'!$A$1="www.fly-logics.com","_____________________________
PILOT SIGNATURE",0)</f>
        <v>_____________________________
PILOT SIGNATURE</v>
      </c>
      <c r="AI1180" s="515"/>
      <c r="AJ1180" s="515"/>
      <c r="AK1180" s="330">
        <f>A1178</f>
        <v>84</v>
      </c>
      <c r="AL1180" s="387"/>
      <c r="AM1180" s="388"/>
      <c r="AN1180" s="387"/>
      <c r="AV1180" s="372"/>
      <c r="AX1180" s="373"/>
      <c r="AY1180" s="98"/>
      <c r="AZ1180" s="373"/>
      <c r="BA1180" s="363"/>
      <c r="BC1180" s="377"/>
    </row>
    <row r="1181" spans="1:70" s="50" customFormat="1" ht="27.75" customHeight="1" x14ac:dyDescent="0.2">
      <c r="A1181" s="29">
        <f>A1176+1</f>
        <v>841</v>
      </c>
      <c r="B1181" s="39"/>
      <c r="C1181" s="40"/>
      <c r="D1181" s="41"/>
      <c r="E1181" s="42"/>
      <c r="F1181" s="43"/>
      <c r="G1181" s="44"/>
      <c r="H1181" s="45"/>
      <c r="I1181" s="281"/>
      <c r="J1181" s="277"/>
      <c r="K1181" s="278"/>
      <c r="L1181" s="279"/>
      <c r="M1181" s="278"/>
      <c r="N1181" s="279"/>
      <c r="O1181" s="278"/>
      <c r="P1181" s="279"/>
      <c r="Q1181" s="150"/>
      <c r="R1181" s="285"/>
      <c r="S1181" s="46"/>
      <c r="T1181" s="47"/>
      <c r="U1181" s="47"/>
      <c r="V1181" s="48"/>
      <c r="W1181" s="293"/>
      <c r="X1181" s="278"/>
      <c r="Y1181" s="279"/>
      <c r="Z1181" s="278"/>
      <c r="AA1181" s="279"/>
      <c r="AB1181" s="150"/>
      <c r="AC1181" s="282"/>
      <c r="AD1181" s="283"/>
      <c r="AE1181" s="283"/>
      <c r="AF1181" s="284"/>
      <c r="AG1181" s="49"/>
      <c r="AH1181" s="48"/>
      <c r="AI1181" s="516"/>
      <c r="AJ1181" s="516"/>
      <c r="AK1181" s="517"/>
      <c r="AL1181" s="100"/>
      <c r="AM1181" s="382" t="str">
        <f t="shared" ref="AM1181:AM1190" si="1080">IF(B1181=0," ",TEXT(B1181,"MMM"))</f>
        <v xml:space="preserve"> </v>
      </c>
      <c r="AN1181" s="95" t="str">
        <f t="shared" ref="AN1181:AN1190" si="1081">IF(B1181=0," ",YEAR(B1181))</f>
        <v xml:space="preserve"> </v>
      </c>
      <c r="AO1181" s="365"/>
      <c r="AP1181" s="365"/>
      <c r="AQ1181" s="256"/>
      <c r="AR1181" s="365"/>
      <c r="AS1181" s="365"/>
      <c r="AT1181" s="364"/>
      <c r="AU1181" s="365"/>
      <c r="AV1181" s="372"/>
      <c r="AW1181" s="364"/>
      <c r="AX1181" s="373"/>
      <c r="AY1181" s="98"/>
      <c r="AZ1181" s="373"/>
      <c r="BA1181" s="363"/>
      <c r="BB1181" s="365"/>
      <c r="BC1181" s="377"/>
      <c r="BD1181" s="365"/>
      <c r="BE1181" s="365"/>
      <c r="BF1181" s="365"/>
      <c r="BG1181" s="365"/>
      <c r="BH1181" s="365"/>
      <c r="BI1181" s="365"/>
      <c r="BJ1181" s="365"/>
      <c r="BK1181" s="365"/>
      <c r="BL1181" s="376"/>
      <c r="BM1181" s="376"/>
      <c r="BN1181" s="260"/>
      <c r="BO1181" s="260"/>
      <c r="BP1181" s="260"/>
      <c r="BQ1181" s="263"/>
      <c r="BR1181" s="263"/>
    </row>
    <row r="1182" spans="1:70" s="50" customFormat="1" ht="27.75" customHeight="1" x14ac:dyDescent="0.2">
      <c r="A1182" s="22">
        <f>A1181+1</f>
        <v>842</v>
      </c>
      <c r="B1182" s="51"/>
      <c r="C1182" s="52"/>
      <c r="D1182" s="53"/>
      <c r="E1182" s="54"/>
      <c r="F1182" s="55"/>
      <c r="G1182" s="56"/>
      <c r="H1182" s="57"/>
      <c r="I1182" s="275"/>
      <c r="J1182" s="58"/>
      <c r="K1182" s="59"/>
      <c r="L1182" s="60"/>
      <c r="M1182" s="59"/>
      <c r="N1182" s="60"/>
      <c r="O1182" s="59"/>
      <c r="P1182" s="60"/>
      <c r="Q1182" s="61"/>
      <c r="R1182" s="286"/>
      <c r="S1182" s="58"/>
      <c r="T1182" s="59"/>
      <c r="U1182" s="59"/>
      <c r="V1182" s="61"/>
      <c r="W1182" s="294"/>
      <c r="X1182" s="59"/>
      <c r="Y1182" s="60"/>
      <c r="Z1182" s="59"/>
      <c r="AA1182" s="60"/>
      <c r="AB1182" s="61"/>
      <c r="AC1182" s="62"/>
      <c r="AD1182" s="63"/>
      <c r="AE1182" s="63"/>
      <c r="AF1182" s="64"/>
      <c r="AG1182" s="65"/>
      <c r="AH1182" s="61"/>
      <c r="AI1182" s="510"/>
      <c r="AJ1182" s="510"/>
      <c r="AK1182" s="511"/>
      <c r="AL1182" s="100"/>
      <c r="AM1182" s="382" t="str">
        <f t="shared" si="1080"/>
        <v xml:space="preserve"> </v>
      </c>
      <c r="AN1182" s="95" t="str">
        <f t="shared" si="1081"/>
        <v xml:space="preserve"> </v>
      </c>
      <c r="AO1182" s="365"/>
      <c r="AP1182" s="365"/>
      <c r="AQ1182" s="256"/>
      <c r="AR1182" s="365"/>
      <c r="AS1182" s="365"/>
      <c r="AT1182" s="364"/>
      <c r="AU1182" s="365"/>
      <c r="AV1182" s="372"/>
      <c r="AW1182" s="364"/>
      <c r="AX1182" s="373"/>
      <c r="AY1182" s="98"/>
      <c r="AZ1182" s="373"/>
      <c r="BA1182" s="363"/>
      <c r="BB1182" s="365"/>
      <c r="BC1182" s="377"/>
      <c r="BD1182" s="365"/>
      <c r="BE1182" s="365"/>
      <c r="BF1182" s="365"/>
      <c r="BG1182" s="365"/>
      <c r="BH1182" s="365"/>
      <c r="BI1182" s="365"/>
      <c r="BJ1182" s="365"/>
      <c r="BK1182" s="365"/>
      <c r="BL1182" s="376"/>
      <c r="BM1182" s="376"/>
      <c r="BN1182" s="260"/>
      <c r="BO1182" s="260"/>
      <c r="BP1182" s="260"/>
      <c r="BQ1182" s="263"/>
      <c r="BR1182" s="263"/>
    </row>
    <row r="1183" spans="1:70" s="50" customFormat="1" ht="27.75" customHeight="1" x14ac:dyDescent="0.2">
      <c r="A1183" s="22">
        <f t="shared" ref="A1183:A1190" si="1082">A1182+1</f>
        <v>843</v>
      </c>
      <c r="B1183" s="51"/>
      <c r="C1183" s="52"/>
      <c r="D1183" s="53"/>
      <c r="E1183" s="54"/>
      <c r="F1183" s="55"/>
      <c r="G1183" s="56"/>
      <c r="H1183" s="57"/>
      <c r="I1183" s="275"/>
      <c r="J1183" s="58"/>
      <c r="K1183" s="59"/>
      <c r="L1183" s="60"/>
      <c r="M1183" s="59"/>
      <c r="N1183" s="60"/>
      <c r="O1183" s="59"/>
      <c r="P1183" s="60"/>
      <c r="Q1183" s="61"/>
      <c r="R1183" s="286"/>
      <c r="S1183" s="58"/>
      <c r="T1183" s="59"/>
      <c r="U1183" s="59"/>
      <c r="V1183" s="61"/>
      <c r="W1183" s="294"/>
      <c r="X1183" s="59"/>
      <c r="Y1183" s="60"/>
      <c r="Z1183" s="59"/>
      <c r="AA1183" s="60"/>
      <c r="AB1183" s="61"/>
      <c r="AC1183" s="62"/>
      <c r="AD1183" s="63"/>
      <c r="AE1183" s="63"/>
      <c r="AF1183" s="64"/>
      <c r="AG1183" s="65"/>
      <c r="AH1183" s="61"/>
      <c r="AI1183" s="510"/>
      <c r="AJ1183" s="510"/>
      <c r="AK1183" s="511"/>
      <c r="AL1183" s="100"/>
      <c r="AM1183" s="382" t="str">
        <f t="shared" si="1080"/>
        <v xml:space="preserve"> </v>
      </c>
      <c r="AN1183" s="95" t="str">
        <f t="shared" si="1081"/>
        <v xml:space="preserve"> </v>
      </c>
      <c r="AO1183" s="365"/>
      <c r="AP1183" s="365"/>
      <c r="AQ1183" s="256"/>
      <c r="AR1183" s="365"/>
      <c r="AS1183" s="365"/>
      <c r="AT1183" s="364"/>
      <c r="AU1183" s="365"/>
      <c r="AV1183" s="372"/>
      <c r="AW1183" s="364"/>
      <c r="AX1183" s="373"/>
      <c r="AY1183" s="98"/>
      <c r="AZ1183" s="373"/>
      <c r="BA1183" s="363"/>
      <c r="BB1183" s="365"/>
      <c r="BC1183" s="377"/>
      <c r="BD1183" s="365"/>
      <c r="BE1183" s="365"/>
      <c r="BF1183" s="365"/>
      <c r="BG1183" s="365"/>
      <c r="BH1183" s="365"/>
      <c r="BI1183" s="365"/>
      <c r="BJ1183" s="365"/>
      <c r="BK1183" s="365"/>
      <c r="BL1183" s="376"/>
      <c r="BM1183" s="376"/>
      <c r="BN1183" s="260"/>
      <c r="BO1183" s="260"/>
      <c r="BP1183" s="260"/>
      <c r="BQ1183" s="263"/>
      <c r="BR1183" s="263"/>
    </row>
    <row r="1184" spans="1:70" s="50" customFormat="1" ht="27.75" customHeight="1" x14ac:dyDescent="0.2">
      <c r="A1184" s="22">
        <f t="shared" si="1082"/>
        <v>844</v>
      </c>
      <c r="B1184" s="51"/>
      <c r="C1184" s="52"/>
      <c r="D1184" s="53"/>
      <c r="E1184" s="54"/>
      <c r="F1184" s="55"/>
      <c r="G1184" s="56"/>
      <c r="H1184" s="57"/>
      <c r="I1184" s="275"/>
      <c r="J1184" s="58"/>
      <c r="K1184" s="59"/>
      <c r="L1184" s="60"/>
      <c r="M1184" s="59"/>
      <c r="N1184" s="60"/>
      <c r="O1184" s="59"/>
      <c r="P1184" s="60"/>
      <c r="Q1184" s="61"/>
      <c r="R1184" s="286"/>
      <c r="S1184" s="58"/>
      <c r="T1184" s="59"/>
      <c r="U1184" s="59"/>
      <c r="V1184" s="61"/>
      <c r="W1184" s="294"/>
      <c r="X1184" s="59"/>
      <c r="Y1184" s="60"/>
      <c r="Z1184" s="59"/>
      <c r="AA1184" s="60"/>
      <c r="AB1184" s="61"/>
      <c r="AC1184" s="62"/>
      <c r="AD1184" s="63"/>
      <c r="AE1184" s="63"/>
      <c r="AF1184" s="64"/>
      <c r="AG1184" s="65"/>
      <c r="AH1184" s="61"/>
      <c r="AI1184" s="510"/>
      <c r="AJ1184" s="510"/>
      <c r="AK1184" s="511"/>
      <c r="AL1184" s="100"/>
      <c r="AM1184" s="382" t="str">
        <f t="shared" si="1080"/>
        <v xml:space="preserve"> </v>
      </c>
      <c r="AN1184" s="95" t="str">
        <f t="shared" si="1081"/>
        <v xml:space="preserve"> </v>
      </c>
      <c r="AO1184" s="365"/>
      <c r="AP1184" s="365"/>
      <c r="AQ1184" s="256"/>
      <c r="AR1184" s="365"/>
      <c r="AS1184" s="365"/>
      <c r="AT1184" s="364"/>
      <c r="AU1184" s="365"/>
      <c r="AV1184" s="372"/>
      <c r="AW1184" s="364"/>
      <c r="AX1184" s="373"/>
      <c r="AY1184" s="98"/>
      <c r="AZ1184" s="373"/>
      <c r="BA1184" s="363"/>
      <c r="BB1184" s="365"/>
      <c r="BC1184" s="377"/>
      <c r="BD1184" s="365"/>
      <c r="BE1184" s="365"/>
      <c r="BF1184" s="365"/>
      <c r="BG1184" s="365"/>
      <c r="BH1184" s="365"/>
      <c r="BI1184" s="365"/>
      <c r="BJ1184" s="365"/>
      <c r="BK1184" s="365"/>
      <c r="BL1184" s="376"/>
      <c r="BM1184" s="376"/>
      <c r="BN1184" s="260"/>
      <c r="BO1184" s="260"/>
      <c r="BP1184" s="260"/>
      <c r="BQ1184" s="263"/>
      <c r="BR1184" s="263"/>
    </row>
    <row r="1185" spans="1:70" s="50" customFormat="1" ht="27.75" customHeight="1" x14ac:dyDescent="0.2">
      <c r="A1185" s="22">
        <f t="shared" si="1082"/>
        <v>845</v>
      </c>
      <c r="B1185" s="51"/>
      <c r="C1185" s="52"/>
      <c r="D1185" s="53"/>
      <c r="E1185" s="54"/>
      <c r="F1185" s="55"/>
      <c r="G1185" s="56"/>
      <c r="H1185" s="57"/>
      <c r="I1185" s="275"/>
      <c r="J1185" s="58"/>
      <c r="K1185" s="59"/>
      <c r="L1185" s="60"/>
      <c r="M1185" s="59"/>
      <c r="N1185" s="60"/>
      <c r="O1185" s="59"/>
      <c r="P1185" s="60"/>
      <c r="Q1185" s="61"/>
      <c r="R1185" s="286"/>
      <c r="S1185" s="58"/>
      <c r="T1185" s="59"/>
      <c r="U1185" s="59"/>
      <c r="V1185" s="61"/>
      <c r="W1185" s="294"/>
      <c r="X1185" s="59"/>
      <c r="Y1185" s="60"/>
      <c r="Z1185" s="59"/>
      <c r="AA1185" s="60"/>
      <c r="AB1185" s="61"/>
      <c r="AC1185" s="62"/>
      <c r="AD1185" s="63"/>
      <c r="AE1185" s="63"/>
      <c r="AF1185" s="64"/>
      <c r="AG1185" s="65"/>
      <c r="AH1185" s="61"/>
      <c r="AI1185" s="510"/>
      <c r="AJ1185" s="510"/>
      <c r="AK1185" s="511"/>
      <c r="AL1185" s="100"/>
      <c r="AM1185" s="382" t="str">
        <f t="shared" si="1080"/>
        <v xml:space="preserve"> </v>
      </c>
      <c r="AN1185" s="95" t="str">
        <f t="shared" si="1081"/>
        <v xml:space="preserve"> </v>
      </c>
      <c r="AO1185" s="365"/>
      <c r="AP1185" s="365"/>
      <c r="AQ1185" s="256"/>
      <c r="AR1185" s="365"/>
      <c r="AS1185" s="365"/>
      <c r="AT1185" s="364"/>
      <c r="AU1185" s="365"/>
      <c r="AV1185" s="372"/>
      <c r="AW1185" s="364"/>
      <c r="AX1185" s="373"/>
      <c r="AY1185" s="98"/>
      <c r="AZ1185" s="373"/>
      <c r="BA1185" s="363"/>
      <c r="BB1185" s="365"/>
      <c r="BC1185" s="377"/>
      <c r="BD1185" s="365"/>
      <c r="BE1185" s="365"/>
      <c r="BF1185" s="365"/>
      <c r="BG1185" s="365"/>
      <c r="BH1185" s="365"/>
      <c r="BI1185" s="365"/>
      <c r="BJ1185" s="365"/>
      <c r="BK1185" s="365"/>
      <c r="BL1185" s="376"/>
      <c r="BM1185" s="376"/>
      <c r="BN1185" s="260"/>
      <c r="BO1185" s="260"/>
      <c r="BP1185" s="260"/>
      <c r="BQ1185" s="263"/>
      <c r="BR1185" s="263"/>
    </row>
    <row r="1186" spans="1:70" s="50" customFormat="1" ht="27.75" customHeight="1" x14ac:dyDescent="0.2">
      <c r="A1186" s="22">
        <f t="shared" si="1082"/>
        <v>846</v>
      </c>
      <c r="B1186" s="51"/>
      <c r="C1186" s="52"/>
      <c r="D1186" s="53"/>
      <c r="E1186" s="54"/>
      <c r="F1186" s="55"/>
      <c r="G1186" s="56"/>
      <c r="H1186" s="57"/>
      <c r="I1186" s="275"/>
      <c r="J1186" s="58"/>
      <c r="K1186" s="59"/>
      <c r="L1186" s="60"/>
      <c r="M1186" s="59"/>
      <c r="N1186" s="60"/>
      <c r="O1186" s="59"/>
      <c r="P1186" s="60"/>
      <c r="Q1186" s="61"/>
      <c r="R1186" s="286"/>
      <c r="S1186" s="58"/>
      <c r="T1186" s="59"/>
      <c r="U1186" s="59"/>
      <c r="V1186" s="61"/>
      <c r="W1186" s="294"/>
      <c r="X1186" s="59"/>
      <c r="Y1186" s="60"/>
      <c r="Z1186" s="59"/>
      <c r="AA1186" s="60"/>
      <c r="AB1186" s="61"/>
      <c r="AC1186" s="62"/>
      <c r="AD1186" s="63"/>
      <c r="AE1186" s="63"/>
      <c r="AF1186" s="64"/>
      <c r="AG1186" s="65"/>
      <c r="AH1186" s="61"/>
      <c r="AI1186" s="510"/>
      <c r="AJ1186" s="510"/>
      <c r="AK1186" s="511"/>
      <c r="AL1186" s="100"/>
      <c r="AM1186" s="382" t="str">
        <f t="shared" si="1080"/>
        <v xml:space="preserve"> </v>
      </c>
      <c r="AN1186" s="95" t="str">
        <f t="shared" si="1081"/>
        <v xml:space="preserve"> </v>
      </c>
      <c r="AO1186" s="365"/>
      <c r="AP1186" s="365"/>
      <c r="AQ1186" s="256"/>
      <c r="AR1186" s="365"/>
      <c r="AS1186" s="365"/>
      <c r="AT1186" s="364"/>
      <c r="AU1186" s="365"/>
      <c r="AV1186" s="372"/>
      <c r="AW1186" s="364"/>
      <c r="AX1186" s="373"/>
      <c r="AY1186" s="98"/>
      <c r="AZ1186" s="373"/>
      <c r="BA1186" s="363"/>
      <c r="BB1186" s="365"/>
      <c r="BC1186" s="377"/>
      <c r="BD1186" s="365"/>
      <c r="BE1186" s="365"/>
      <c r="BF1186" s="365"/>
      <c r="BG1186" s="365"/>
      <c r="BH1186" s="365"/>
      <c r="BI1186" s="365"/>
      <c r="BJ1186" s="365"/>
      <c r="BK1186" s="365"/>
      <c r="BL1186" s="376"/>
      <c r="BM1186" s="376"/>
      <c r="BN1186" s="260"/>
      <c r="BO1186" s="260"/>
      <c r="BP1186" s="260"/>
      <c r="BQ1186" s="263"/>
      <c r="BR1186" s="263"/>
    </row>
    <row r="1187" spans="1:70" s="50" customFormat="1" ht="27.75" customHeight="1" x14ac:dyDescent="0.2">
      <c r="A1187" s="22">
        <f>A1186+1</f>
        <v>847</v>
      </c>
      <c r="B1187" s="51"/>
      <c r="C1187" s="52"/>
      <c r="D1187" s="53"/>
      <c r="E1187" s="54"/>
      <c r="F1187" s="55"/>
      <c r="G1187" s="56"/>
      <c r="H1187" s="57"/>
      <c r="I1187" s="275"/>
      <c r="J1187" s="58"/>
      <c r="K1187" s="59"/>
      <c r="L1187" s="60"/>
      <c r="M1187" s="59"/>
      <c r="N1187" s="60"/>
      <c r="O1187" s="59"/>
      <c r="P1187" s="60"/>
      <c r="Q1187" s="61"/>
      <c r="R1187" s="286"/>
      <c r="S1187" s="58"/>
      <c r="T1187" s="59"/>
      <c r="U1187" s="59"/>
      <c r="V1187" s="61"/>
      <c r="W1187" s="294"/>
      <c r="X1187" s="59"/>
      <c r="Y1187" s="60"/>
      <c r="Z1187" s="59"/>
      <c r="AA1187" s="60"/>
      <c r="AB1187" s="61"/>
      <c r="AC1187" s="62"/>
      <c r="AD1187" s="63"/>
      <c r="AE1187" s="63"/>
      <c r="AF1187" s="64"/>
      <c r="AG1187" s="65"/>
      <c r="AH1187" s="61"/>
      <c r="AI1187" s="510"/>
      <c r="AJ1187" s="510"/>
      <c r="AK1187" s="511"/>
      <c r="AL1187" s="100"/>
      <c r="AM1187" s="382" t="str">
        <f t="shared" si="1080"/>
        <v xml:space="preserve"> </v>
      </c>
      <c r="AN1187" s="95" t="str">
        <f t="shared" si="1081"/>
        <v xml:space="preserve"> </v>
      </c>
      <c r="AO1187" s="365"/>
      <c r="AP1187" s="365"/>
      <c r="AQ1187" s="256"/>
      <c r="AR1187" s="365"/>
      <c r="AS1187" s="365"/>
      <c r="AT1187" s="364"/>
      <c r="AU1187" s="365"/>
      <c r="AV1187" s="372"/>
      <c r="AW1187" s="364"/>
      <c r="AX1187" s="373"/>
      <c r="AY1187" s="98"/>
      <c r="AZ1187" s="373"/>
      <c r="BA1187" s="363"/>
      <c r="BB1187" s="365"/>
      <c r="BC1187" s="377"/>
      <c r="BD1187" s="365"/>
      <c r="BE1187" s="365"/>
      <c r="BF1187" s="365"/>
      <c r="BG1187" s="365"/>
      <c r="BH1187" s="365"/>
      <c r="BI1187" s="365"/>
      <c r="BJ1187" s="365"/>
      <c r="BK1187" s="365"/>
      <c r="BL1187" s="376"/>
      <c r="BM1187" s="376"/>
      <c r="BN1187" s="260"/>
      <c r="BO1187" s="260"/>
      <c r="BP1187" s="260"/>
      <c r="BQ1187" s="263"/>
      <c r="BR1187" s="263"/>
    </row>
    <row r="1188" spans="1:70" s="50" customFormat="1" ht="27.75" customHeight="1" x14ac:dyDescent="0.2">
      <c r="A1188" s="22">
        <f t="shared" si="1082"/>
        <v>848</v>
      </c>
      <c r="B1188" s="51"/>
      <c r="C1188" s="52"/>
      <c r="D1188" s="53"/>
      <c r="E1188" s="54"/>
      <c r="F1188" s="55"/>
      <c r="G1188" s="56"/>
      <c r="H1188" s="57"/>
      <c r="I1188" s="275"/>
      <c r="J1188" s="58"/>
      <c r="K1188" s="59"/>
      <c r="L1188" s="60"/>
      <c r="M1188" s="59"/>
      <c r="N1188" s="60"/>
      <c r="O1188" s="59"/>
      <c r="P1188" s="60"/>
      <c r="Q1188" s="61"/>
      <c r="R1188" s="286"/>
      <c r="S1188" s="58"/>
      <c r="T1188" s="59"/>
      <c r="U1188" s="59"/>
      <c r="V1188" s="61"/>
      <c r="W1188" s="294"/>
      <c r="X1188" s="59"/>
      <c r="Y1188" s="60"/>
      <c r="Z1188" s="59"/>
      <c r="AA1188" s="60"/>
      <c r="AB1188" s="61"/>
      <c r="AC1188" s="62"/>
      <c r="AD1188" s="63"/>
      <c r="AE1188" s="63"/>
      <c r="AF1188" s="64"/>
      <c r="AG1188" s="65"/>
      <c r="AH1188" s="61"/>
      <c r="AI1188" s="510"/>
      <c r="AJ1188" s="510"/>
      <c r="AK1188" s="511"/>
      <c r="AL1188" s="100"/>
      <c r="AM1188" s="382" t="str">
        <f t="shared" si="1080"/>
        <v xml:space="preserve"> </v>
      </c>
      <c r="AN1188" s="95" t="str">
        <f t="shared" si="1081"/>
        <v xml:space="preserve"> </v>
      </c>
      <c r="AO1188" s="365"/>
      <c r="AP1188" s="365"/>
      <c r="AQ1188" s="256"/>
      <c r="AR1188" s="365"/>
      <c r="AS1188" s="365"/>
      <c r="AT1188" s="364"/>
      <c r="AU1188" s="365"/>
      <c r="AV1188" s="372"/>
      <c r="AW1188" s="364"/>
      <c r="AX1188" s="373"/>
      <c r="AY1188" s="98"/>
      <c r="AZ1188" s="373"/>
      <c r="BA1188" s="363"/>
      <c r="BB1188" s="365"/>
      <c r="BC1188" s="377"/>
      <c r="BD1188" s="365"/>
      <c r="BE1188" s="365"/>
      <c r="BF1188" s="365"/>
      <c r="BG1188" s="365"/>
      <c r="BH1188" s="365"/>
      <c r="BI1188" s="365"/>
      <c r="BJ1188" s="365"/>
      <c r="BK1188" s="365"/>
      <c r="BL1188" s="376"/>
      <c r="BM1188" s="376"/>
      <c r="BN1188" s="260"/>
      <c r="BO1188" s="260"/>
      <c r="BP1188" s="260"/>
      <c r="BQ1188" s="263"/>
      <c r="BR1188" s="263"/>
    </row>
    <row r="1189" spans="1:70" s="50" customFormat="1" ht="27.75" customHeight="1" x14ac:dyDescent="0.2">
      <c r="A1189" s="22">
        <f t="shared" si="1082"/>
        <v>849</v>
      </c>
      <c r="B1189" s="51"/>
      <c r="C1189" s="52"/>
      <c r="D1189" s="53"/>
      <c r="E1189" s="54"/>
      <c r="F1189" s="55"/>
      <c r="G1189" s="56"/>
      <c r="H1189" s="57"/>
      <c r="I1189" s="275"/>
      <c r="J1189" s="58"/>
      <c r="K1189" s="59"/>
      <c r="L1189" s="60"/>
      <c r="M1189" s="59"/>
      <c r="N1189" s="60"/>
      <c r="O1189" s="59"/>
      <c r="P1189" s="60"/>
      <c r="Q1189" s="61"/>
      <c r="R1189" s="286"/>
      <c r="S1189" s="58"/>
      <c r="T1189" s="59"/>
      <c r="U1189" s="59"/>
      <c r="V1189" s="61"/>
      <c r="W1189" s="294"/>
      <c r="X1189" s="59"/>
      <c r="Y1189" s="60"/>
      <c r="Z1189" s="59"/>
      <c r="AA1189" s="60"/>
      <c r="AB1189" s="61"/>
      <c r="AC1189" s="62"/>
      <c r="AD1189" s="63"/>
      <c r="AE1189" s="63"/>
      <c r="AF1189" s="64"/>
      <c r="AG1189" s="65"/>
      <c r="AH1189" s="61"/>
      <c r="AI1189" s="510"/>
      <c r="AJ1189" s="510"/>
      <c r="AK1189" s="511"/>
      <c r="AL1189" s="100"/>
      <c r="AM1189" s="382" t="str">
        <f t="shared" si="1080"/>
        <v xml:space="preserve"> </v>
      </c>
      <c r="AN1189" s="95" t="str">
        <f t="shared" si="1081"/>
        <v xml:space="preserve"> </v>
      </c>
      <c r="AO1189" s="365"/>
      <c r="AP1189" s="365"/>
      <c r="AQ1189" s="256"/>
      <c r="AR1189" s="365"/>
      <c r="AS1189" s="365"/>
      <c r="AT1189" s="364"/>
      <c r="AU1189" s="365"/>
      <c r="AV1189" s="372"/>
      <c r="AW1189" s="364"/>
      <c r="AX1189" s="373"/>
      <c r="AY1189" s="98"/>
      <c r="AZ1189" s="373"/>
      <c r="BA1189" s="365"/>
      <c r="BB1189" s="365"/>
      <c r="BC1189" s="377"/>
      <c r="BD1189" s="365"/>
      <c r="BE1189" s="365"/>
      <c r="BF1189" s="365"/>
      <c r="BG1189" s="365"/>
      <c r="BH1189" s="365"/>
      <c r="BI1189" s="365"/>
      <c r="BJ1189" s="365"/>
      <c r="BK1189" s="365"/>
      <c r="BL1189" s="376"/>
      <c r="BM1189" s="376"/>
      <c r="BN1189" s="260"/>
      <c r="BO1189" s="260"/>
      <c r="BP1189" s="260"/>
      <c r="BQ1189" s="263"/>
      <c r="BR1189" s="263"/>
    </row>
    <row r="1190" spans="1:70" s="50" customFormat="1" ht="27.75" customHeight="1" thickBot="1" x14ac:dyDescent="0.25">
      <c r="A1190" s="23">
        <f t="shared" si="1082"/>
        <v>850</v>
      </c>
      <c r="B1190" s="66"/>
      <c r="C1190" s="67"/>
      <c r="D1190" s="68"/>
      <c r="E1190" s="69"/>
      <c r="F1190" s="70"/>
      <c r="G1190" s="71"/>
      <c r="H1190" s="72"/>
      <c r="I1190" s="276"/>
      <c r="J1190" s="73"/>
      <c r="K1190" s="74"/>
      <c r="L1190" s="75"/>
      <c r="M1190" s="74"/>
      <c r="N1190" s="75"/>
      <c r="O1190" s="74"/>
      <c r="P1190" s="75"/>
      <c r="Q1190" s="76"/>
      <c r="R1190" s="287"/>
      <c r="S1190" s="73"/>
      <c r="T1190" s="74"/>
      <c r="U1190" s="74"/>
      <c r="V1190" s="76"/>
      <c r="W1190" s="295"/>
      <c r="X1190" s="74"/>
      <c r="Y1190" s="75"/>
      <c r="Z1190" s="74"/>
      <c r="AA1190" s="75"/>
      <c r="AB1190" s="76"/>
      <c r="AC1190" s="77"/>
      <c r="AD1190" s="78"/>
      <c r="AE1190" s="78"/>
      <c r="AF1190" s="79"/>
      <c r="AG1190" s="80"/>
      <c r="AH1190" s="76"/>
      <c r="AI1190" s="518"/>
      <c r="AJ1190" s="518"/>
      <c r="AK1190" s="519"/>
      <c r="AL1190" s="100"/>
      <c r="AM1190" s="382" t="str">
        <f t="shared" si="1080"/>
        <v xml:space="preserve"> </v>
      </c>
      <c r="AN1190" s="95" t="str">
        <f t="shared" si="1081"/>
        <v xml:space="preserve"> </v>
      </c>
      <c r="AO1190" s="365"/>
      <c r="AP1190" s="365"/>
      <c r="AQ1190" s="256"/>
      <c r="AR1190" s="365"/>
      <c r="AS1190" s="365"/>
      <c r="AT1190" s="364"/>
      <c r="AU1190" s="365"/>
      <c r="AV1190" s="372"/>
      <c r="AW1190" s="364"/>
      <c r="AX1190" s="373"/>
      <c r="AY1190" s="98"/>
      <c r="AZ1190" s="373"/>
      <c r="BA1190" s="365"/>
      <c r="BB1190" s="365"/>
      <c r="BC1190" s="377"/>
      <c r="BD1190" s="365"/>
      <c r="BE1190" s="365"/>
      <c r="BF1190" s="365"/>
      <c r="BG1190" s="365"/>
      <c r="BH1190" s="365"/>
      <c r="BI1190" s="365"/>
      <c r="BJ1190" s="365"/>
      <c r="BK1190" s="365"/>
      <c r="BL1190" s="376"/>
      <c r="BM1190" s="376"/>
      <c r="BN1190" s="260"/>
      <c r="BO1190" s="260"/>
      <c r="BP1190" s="260"/>
      <c r="BQ1190" s="263"/>
      <c r="BR1190" s="263"/>
    </row>
    <row r="1191" spans="1:70" ht="4.5" customHeight="1" thickBot="1" x14ac:dyDescent="0.25">
      <c r="A1191" s="91">
        <f>AK1194</f>
        <v>85</v>
      </c>
      <c r="B1191" s="235"/>
      <c r="C1191" s="235"/>
      <c r="D1191" s="235"/>
      <c r="E1191" s="235"/>
      <c r="F1191" s="235"/>
      <c r="G1191" s="235"/>
      <c r="H1191" s="235"/>
      <c r="I1191" s="235"/>
      <c r="J1191" s="280"/>
      <c r="K1191" s="280"/>
      <c r="L1191" s="280"/>
      <c r="M1191" s="280"/>
      <c r="N1191" s="280"/>
      <c r="O1191" s="280"/>
      <c r="P1191" s="280"/>
      <c r="Q1191" s="280"/>
      <c r="R1191" s="280"/>
      <c r="S1191" s="292"/>
      <c r="T1191" s="292"/>
      <c r="U1191" s="292"/>
      <c r="V1191" s="292"/>
      <c r="W1191" s="292"/>
      <c r="X1191" s="292"/>
      <c r="Y1191" s="292"/>
      <c r="Z1191" s="292"/>
      <c r="AA1191" s="292"/>
      <c r="AB1191" s="292"/>
      <c r="AC1191" s="292"/>
      <c r="AD1191" s="236"/>
      <c r="AE1191" s="237"/>
      <c r="AF1191" s="236"/>
      <c r="AG1191" s="238"/>
      <c r="AH1191" s="536"/>
      <c r="AI1191" s="537"/>
      <c r="AJ1191" s="537"/>
      <c r="AK1191" s="537"/>
      <c r="AL1191" s="383"/>
      <c r="AM1191" s="384"/>
      <c r="AN1191" s="383"/>
      <c r="AV1191" s="372"/>
      <c r="AX1191" s="373"/>
      <c r="AY1191" s="98"/>
      <c r="AZ1191" s="373"/>
      <c r="BC1191" s="377"/>
    </row>
    <row r="1192" spans="1:70" ht="26.25" customHeight="1" x14ac:dyDescent="0.2">
      <c r="A1192" s="163">
        <f>A1178+1</f>
        <v>85</v>
      </c>
      <c r="B1192" s="523"/>
      <c r="C1192" s="523"/>
      <c r="D1192" s="523"/>
      <c r="E1192" s="524"/>
      <c r="F1192" s="527" t="str">
        <f>IF('FRONT PAGE'!$A$1="www.fly-logics.com","TOTAL PAGE",0)</f>
        <v>TOTAL PAGE</v>
      </c>
      <c r="G1192" s="528"/>
      <c r="H1192" s="529"/>
      <c r="I1192" s="314" t="str">
        <f>IF('FRONT PAGE'!$A$1="www.fly-logics.com",IF(SUM(I1181:I1191)=0," ",SUM(I1181:I1191)),0)</f>
        <v xml:space="preserve"> </v>
      </c>
      <c r="J1192" s="315" t="str">
        <f>IF('FRONT PAGE'!$A$1="www.fly-logics.com",IF(SUM(J1181:J1191)=0," ",SUM(J1181:J1191)),0)</f>
        <v xml:space="preserve"> </v>
      </c>
      <c r="K1192" s="316" t="str">
        <f>IF('FRONT PAGE'!$A$1="www.fly-logics.com",IF(SUM(K1181:K1191)=0," ",SUM(K1181:K1191)),0)</f>
        <v xml:space="preserve"> </v>
      </c>
      <c r="L1192" s="317" t="str">
        <f>IF('FRONT PAGE'!$A$1="www.fly-logics.com",IF(SUM(L1181:L1191)=0," ",SUM(L1181:L1191)),0)</f>
        <v xml:space="preserve"> </v>
      </c>
      <c r="M1192" s="316" t="str">
        <f>IF('FRONT PAGE'!$A$1="www.fly-logics.com",IF(SUM(M1181:M1191)=0," ",SUM(M1181:M1191)),0)</f>
        <v xml:space="preserve"> </v>
      </c>
      <c r="N1192" s="317" t="str">
        <f>IF('FRONT PAGE'!$A$1="www.fly-logics.com",IF(SUM(N1181:N1191)=0," ",SUM(N1181:N1191)),0)</f>
        <v xml:space="preserve"> </v>
      </c>
      <c r="O1192" s="316" t="str">
        <f>IF('FRONT PAGE'!$A$1="www.fly-logics.com",IF(SUM(O1181:O1191)=0," ",SUM(O1181:O1191)),0)</f>
        <v xml:space="preserve"> </v>
      </c>
      <c r="P1192" s="317" t="str">
        <f>IF('FRONT PAGE'!$A$1="www.fly-logics.com",IF(SUM(P1181:P1191)=0," ",SUM(P1181:P1191)),0)</f>
        <v xml:space="preserve"> </v>
      </c>
      <c r="Q1192" s="318" t="str">
        <f>IF('FRONT PAGE'!$A$1="www.fly-logics.com",IF(SUM(Q1181:Q1191)=0," ",SUM(Q1181:Q1191)),0)</f>
        <v xml:space="preserve"> </v>
      </c>
      <c r="R1192" s="319"/>
      <c r="S1192" s="315" t="str">
        <f>IF('FRONT PAGE'!$A$1="www.fly-logics.com",IF(SUM(S1181:S1191)=0," ",SUM(S1181:S1191)),0)</f>
        <v xml:space="preserve"> </v>
      </c>
      <c r="T1192" s="316" t="str">
        <f>IF('FRONT PAGE'!$A$1="www.fly-logics.com",IF(SUM(T1181:T1191)=0," ",SUM(T1181:T1191)),0)</f>
        <v xml:space="preserve"> </v>
      </c>
      <c r="U1192" s="316" t="str">
        <f>IF('FRONT PAGE'!$A$1="www.fly-logics.com",IF(SUM(U1181:U1191)=0," ",SUM(U1181:U1191)),0)</f>
        <v xml:space="preserve"> </v>
      </c>
      <c r="V1192" s="318" t="str">
        <f>IF('FRONT PAGE'!$A$1="www.fly-logics.com",IF(SUM(V1181:V1191)=0," ",SUM(V1181:V1191)),0)</f>
        <v xml:space="preserve"> </v>
      </c>
      <c r="W1192" s="315" t="str">
        <f>IF('FRONT PAGE'!$A$1="www.fly-logics.com",IF(SUM(W1181:W1191)=0," ",SUM(W1181:W1191)),0)</f>
        <v xml:space="preserve"> </v>
      </c>
      <c r="X1192" s="316" t="str">
        <f>IF('FRONT PAGE'!$A$1="www.fly-logics.com",IF(SUM(X1181:X1191)=0," ",SUM(X1181:X1191)),0)</f>
        <v xml:space="preserve"> </v>
      </c>
      <c r="Y1192" s="317" t="str">
        <f>IF('FRONT PAGE'!$A$1="www.fly-logics.com",IF(SUM(Y1181:Y1191)=0," ",SUM(Y1181:Y1191)),0)</f>
        <v xml:space="preserve"> </v>
      </c>
      <c r="Z1192" s="316" t="str">
        <f>IF('FRONT PAGE'!$A$1="www.fly-logics.com",IF(SUM(Z1181:Z1191)=0," ",SUM(Z1181:Z1191)),0)</f>
        <v xml:space="preserve"> </v>
      </c>
      <c r="AA1192" s="317" t="str">
        <f>IF('FRONT PAGE'!$A$1="www.fly-logics.com",IF(SUM(AA1181:AA1191)=0," ",SUM(AA1181:AA1191)),0)</f>
        <v xml:space="preserve"> </v>
      </c>
      <c r="AB1192" s="318" t="str">
        <f>IF('FRONT PAGE'!$A$1="www.fly-logics.com",IF(SUM(AB1181:AB1191)=0," ",SUM(AB1181:AB1191)),0)</f>
        <v xml:space="preserve"> </v>
      </c>
      <c r="AC1192" s="329" t="str">
        <f>IF('FRONT PAGE'!$A$1="www.fly-logics.com",IF(SUM(AC1181:AC1191)=0," ",SUM(AC1181:AC1191)),0)</f>
        <v xml:space="preserve"> </v>
      </c>
      <c r="AD1192" s="321" t="str">
        <f>IF('FRONT PAGE'!$A$1="www.fly-logics.com",IF(SUM(AD1181:AD1191)=0," ",SUM(AD1181:AD1191)),0)</f>
        <v xml:space="preserve"> </v>
      </c>
      <c r="AE1192" s="321" t="str">
        <f>IF('FRONT PAGE'!$A$1="www.fly-logics.com",IF(SUM(AE1181:AE1191)=0," ",SUM(AE1181:AE1191)),0)</f>
        <v xml:space="preserve"> </v>
      </c>
      <c r="AF1192" s="322" t="str">
        <f>IF('FRONT PAGE'!$A$1="www.fly-logics.com",IF(SUM(AF1181:AF1191)=0," ",SUM(AF1181:AF1191)),0)</f>
        <v xml:space="preserve"> </v>
      </c>
      <c r="AG1192" s="323" t="str">
        <f>IF('FRONT PAGE'!$A$1="www.fly-logics.com",IF(SUM(AG1181:AG1191)=0," ",SUM(AG1181:AG1191)),0)</f>
        <v xml:space="preserve"> </v>
      </c>
      <c r="AH1192" s="520" t="str">
        <f>IF('FRONT PAGE'!$A$1="www.fly-logics.com","I certify that all the data in this
logbook are accurate",0)</f>
        <v>I certify that all the data in this
logbook are accurate</v>
      </c>
      <c r="AI1192" s="521"/>
      <c r="AJ1192" s="521"/>
      <c r="AK1192" s="522"/>
      <c r="AL1192" s="385"/>
      <c r="AM1192" s="386"/>
      <c r="AN1192" s="385"/>
      <c r="AV1192" s="372"/>
      <c r="AX1192" s="373"/>
      <c r="AY1192" s="98"/>
      <c r="AZ1192" s="373"/>
      <c r="BA1192" s="363"/>
      <c r="BC1192" s="377"/>
    </row>
    <row r="1193" spans="1:70" ht="26.25" customHeight="1" x14ac:dyDescent="0.2">
      <c r="A1193" s="505">
        <f>AL1177</f>
        <v>0</v>
      </c>
      <c r="B1193" s="525"/>
      <c r="C1193" s="525"/>
      <c r="D1193" s="525"/>
      <c r="E1193" s="526"/>
      <c r="F1193" s="530" t="str">
        <f>IF('FRONT PAGE'!$A$1="www.fly-logics.com","TOTAL PREVIOUS LOGBOOK",0)</f>
        <v>TOTAL PREVIOUS LOGBOOK</v>
      </c>
      <c r="G1193" s="531"/>
      <c r="H1193" s="532"/>
      <c r="I1193" s="333">
        <f>I1180</f>
        <v>33.75</v>
      </c>
      <c r="J1193" s="334">
        <f t="shared" ref="J1193:Q1193" si="1083">J1180</f>
        <v>33.75</v>
      </c>
      <c r="K1193" s="335" t="str">
        <f t="shared" si="1083"/>
        <v xml:space="preserve"> </v>
      </c>
      <c r="L1193" s="336" t="str">
        <f t="shared" si="1083"/>
        <v xml:space="preserve"> </v>
      </c>
      <c r="M1193" s="335" t="str">
        <f t="shared" si="1083"/>
        <v xml:space="preserve"> </v>
      </c>
      <c r="N1193" s="336" t="str">
        <f t="shared" si="1083"/>
        <v xml:space="preserve"> </v>
      </c>
      <c r="O1193" s="335" t="str">
        <f t="shared" si="1083"/>
        <v xml:space="preserve"> </v>
      </c>
      <c r="P1193" s="336" t="str">
        <f t="shared" si="1083"/>
        <v xml:space="preserve"> </v>
      </c>
      <c r="Q1193" s="337" t="str">
        <f t="shared" si="1083"/>
        <v xml:space="preserve"> </v>
      </c>
      <c r="R1193" s="288">
        <v>10</v>
      </c>
      <c r="S1193" s="331" t="str">
        <f>S1180</f>
        <v xml:space="preserve"> </v>
      </c>
      <c r="T1193" s="239">
        <f t="shared" ref="T1193:AG1193" si="1084">T1180</f>
        <v>13.75</v>
      </c>
      <c r="U1193" s="239">
        <f t="shared" si="1084"/>
        <v>20</v>
      </c>
      <c r="V1193" s="240">
        <f t="shared" si="1084"/>
        <v>5</v>
      </c>
      <c r="W1193" s="241" t="str">
        <f t="shared" si="1084"/>
        <v xml:space="preserve"> </v>
      </c>
      <c r="X1193" s="239" t="str">
        <f t="shared" si="1084"/>
        <v xml:space="preserve"> </v>
      </c>
      <c r="Y1193" s="242">
        <f t="shared" si="1084"/>
        <v>5</v>
      </c>
      <c r="Z1193" s="239" t="str">
        <f t="shared" si="1084"/>
        <v xml:space="preserve"> </v>
      </c>
      <c r="AA1193" s="242">
        <f t="shared" si="1084"/>
        <v>3.75</v>
      </c>
      <c r="AB1193" s="240" t="str">
        <f t="shared" si="1084"/>
        <v xml:space="preserve"> </v>
      </c>
      <c r="AC1193" s="243">
        <f t="shared" si="1084"/>
        <v>14</v>
      </c>
      <c r="AD1193" s="244" t="str">
        <f t="shared" si="1084"/>
        <v xml:space="preserve"> </v>
      </c>
      <c r="AE1193" s="244">
        <f t="shared" si="1084"/>
        <v>14</v>
      </c>
      <c r="AF1193" s="245" t="str">
        <f t="shared" si="1084"/>
        <v xml:space="preserve"> </v>
      </c>
      <c r="AG1193" s="332">
        <f t="shared" si="1084"/>
        <v>17</v>
      </c>
      <c r="AH1193" s="507"/>
      <c r="AI1193" s="508"/>
      <c r="AJ1193" s="508"/>
      <c r="AK1193" s="509"/>
      <c r="AL1193" s="385"/>
      <c r="AM1193" s="386"/>
      <c r="AN1193" s="385"/>
      <c r="AV1193" s="372"/>
      <c r="AX1193" s="373"/>
      <c r="AY1193" s="98"/>
      <c r="AZ1193" s="373"/>
      <c r="BA1193" s="363"/>
      <c r="BC1193" s="377"/>
    </row>
    <row r="1194" spans="1:70" ht="26.25" customHeight="1" thickBot="1" x14ac:dyDescent="0.25">
      <c r="A1194" s="506"/>
      <c r="B1194" s="512" t="str">
        <f>IF('FRONT PAGE'!$A$1="www.fly-logics.com","Authority certifying flight hours 
STAMP &amp; SIGNATURE",0)</f>
        <v>Authority certifying flight hours 
STAMP &amp; SIGNATURE</v>
      </c>
      <c r="C1194" s="512"/>
      <c r="D1194" s="512"/>
      <c r="E1194" s="513"/>
      <c r="F1194" s="533" t="str">
        <f>IF('FRONT PAGE'!$A$1="www.fly-logics.com","TOTAL TO DATE",0)</f>
        <v>TOTAL TO DATE</v>
      </c>
      <c r="G1194" s="534"/>
      <c r="H1194" s="535"/>
      <c r="I1194" s="32">
        <f t="shared" ref="I1194:Q1194" si="1085">IF(SUM(I1192:I1193)=0," ",SUM(I1192:I1193))</f>
        <v>33.75</v>
      </c>
      <c r="J1194" s="27">
        <f t="shared" si="1085"/>
        <v>33.75</v>
      </c>
      <c r="K1194" s="24" t="str">
        <f t="shared" si="1085"/>
        <v xml:space="preserve"> </v>
      </c>
      <c r="L1194" s="25" t="str">
        <f t="shared" si="1085"/>
        <v xml:space="preserve"> </v>
      </c>
      <c r="M1194" s="24" t="str">
        <f t="shared" si="1085"/>
        <v xml:space="preserve"> </v>
      </c>
      <c r="N1194" s="25" t="str">
        <f t="shared" si="1085"/>
        <v xml:space="preserve"> </v>
      </c>
      <c r="O1194" s="24" t="str">
        <f t="shared" si="1085"/>
        <v xml:space="preserve"> </v>
      </c>
      <c r="P1194" s="25" t="str">
        <f t="shared" si="1085"/>
        <v xml:space="preserve"> </v>
      </c>
      <c r="Q1194" s="26" t="str">
        <f t="shared" si="1085"/>
        <v xml:space="preserve"> </v>
      </c>
      <c r="R1194" s="289"/>
      <c r="S1194" s="27" t="str">
        <f t="shared" ref="S1194:AG1194" si="1086">IF(SUM(S1192:S1193)=0," ",SUM(S1192:S1193))</f>
        <v xml:space="preserve"> </v>
      </c>
      <c r="T1194" s="24">
        <f t="shared" si="1086"/>
        <v>13.75</v>
      </c>
      <c r="U1194" s="24">
        <f t="shared" si="1086"/>
        <v>20</v>
      </c>
      <c r="V1194" s="26">
        <f t="shared" si="1086"/>
        <v>5</v>
      </c>
      <c r="W1194" s="27" t="str">
        <f t="shared" si="1086"/>
        <v xml:space="preserve"> </v>
      </c>
      <c r="X1194" s="24" t="str">
        <f t="shared" si="1086"/>
        <v xml:space="preserve"> </v>
      </c>
      <c r="Y1194" s="25">
        <f t="shared" si="1086"/>
        <v>5</v>
      </c>
      <c r="Z1194" s="24" t="str">
        <f t="shared" si="1086"/>
        <v xml:space="preserve"> </v>
      </c>
      <c r="AA1194" s="25">
        <f t="shared" si="1086"/>
        <v>3.75</v>
      </c>
      <c r="AB1194" s="26" t="str">
        <f t="shared" si="1086"/>
        <v xml:space="preserve"> </v>
      </c>
      <c r="AC1194" s="30">
        <f t="shared" si="1086"/>
        <v>14</v>
      </c>
      <c r="AD1194" s="28" t="str">
        <f t="shared" si="1086"/>
        <v xml:space="preserve"> </v>
      </c>
      <c r="AE1194" s="28">
        <f t="shared" si="1086"/>
        <v>14</v>
      </c>
      <c r="AF1194" s="31" t="str">
        <f t="shared" si="1086"/>
        <v xml:space="preserve"> </v>
      </c>
      <c r="AG1194" s="33">
        <f t="shared" si="1086"/>
        <v>17</v>
      </c>
      <c r="AH1194" s="514" t="str">
        <f>IF('FRONT PAGE'!$A$1="www.fly-logics.com","_____________________________
PILOT SIGNATURE",0)</f>
        <v>_____________________________
PILOT SIGNATURE</v>
      </c>
      <c r="AI1194" s="515"/>
      <c r="AJ1194" s="515"/>
      <c r="AK1194" s="330">
        <f>A1192</f>
        <v>85</v>
      </c>
      <c r="AL1194" s="387"/>
      <c r="AM1194" s="388"/>
      <c r="AN1194" s="387"/>
      <c r="AV1194" s="372"/>
      <c r="AX1194" s="373"/>
      <c r="AY1194" s="98"/>
      <c r="AZ1194" s="373"/>
      <c r="BA1194" s="363"/>
      <c r="BC1194" s="377"/>
    </row>
    <row r="1195" spans="1:70" s="50" customFormat="1" ht="27.75" customHeight="1" x14ac:dyDescent="0.2">
      <c r="A1195" s="29">
        <f>A1190+1</f>
        <v>851</v>
      </c>
      <c r="B1195" s="39"/>
      <c r="C1195" s="40"/>
      <c r="D1195" s="41"/>
      <c r="E1195" s="42"/>
      <c r="F1195" s="43"/>
      <c r="G1195" s="44"/>
      <c r="H1195" s="45"/>
      <c r="I1195" s="281"/>
      <c r="J1195" s="277"/>
      <c r="K1195" s="278"/>
      <c r="L1195" s="279"/>
      <c r="M1195" s="278"/>
      <c r="N1195" s="279"/>
      <c r="O1195" s="278"/>
      <c r="P1195" s="279"/>
      <c r="Q1195" s="150"/>
      <c r="R1195" s="285"/>
      <c r="S1195" s="46"/>
      <c r="T1195" s="47"/>
      <c r="U1195" s="47"/>
      <c r="V1195" s="48"/>
      <c r="W1195" s="293"/>
      <c r="X1195" s="278"/>
      <c r="Y1195" s="279"/>
      <c r="Z1195" s="278"/>
      <c r="AA1195" s="279"/>
      <c r="AB1195" s="150"/>
      <c r="AC1195" s="282"/>
      <c r="AD1195" s="283"/>
      <c r="AE1195" s="283"/>
      <c r="AF1195" s="284"/>
      <c r="AG1195" s="49"/>
      <c r="AH1195" s="48"/>
      <c r="AI1195" s="516"/>
      <c r="AJ1195" s="516"/>
      <c r="AK1195" s="517"/>
      <c r="AL1195" s="100"/>
      <c r="AM1195" s="382" t="str">
        <f t="shared" ref="AM1195:AM1204" si="1087">IF(B1195=0," ",TEXT(B1195,"MMM"))</f>
        <v xml:space="preserve"> </v>
      </c>
      <c r="AN1195" s="95" t="str">
        <f t="shared" ref="AN1195:AN1204" si="1088">IF(B1195=0," ",YEAR(B1195))</f>
        <v xml:space="preserve"> </v>
      </c>
      <c r="AO1195" s="365"/>
      <c r="AP1195" s="365"/>
      <c r="AQ1195" s="256"/>
      <c r="AR1195" s="365"/>
      <c r="AS1195" s="365"/>
      <c r="AT1195" s="364"/>
      <c r="AU1195" s="365"/>
      <c r="AV1195" s="372"/>
      <c r="AW1195" s="364"/>
      <c r="AX1195" s="373"/>
      <c r="AY1195" s="98"/>
      <c r="AZ1195" s="373"/>
      <c r="BA1195" s="363"/>
      <c r="BB1195" s="365"/>
      <c r="BC1195" s="377"/>
      <c r="BD1195" s="365"/>
      <c r="BE1195" s="365"/>
      <c r="BF1195" s="365"/>
      <c r="BG1195" s="365"/>
      <c r="BH1195" s="365"/>
      <c r="BI1195" s="365"/>
      <c r="BJ1195" s="365"/>
      <c r="BK1195" s="365"/>
      <c r="BL1195" s="376"/>
      <c r="BM1195" s="376"/>
      <c r="BN1195" s="260"/>
      <c r="BO1195" s="260"/>
      <c r="BP1195" s="260"/>
      <c r="BQ1195" s="263"/>
      <c r="BR1195" s="263"/>
    </row>
    <row r="1196" spans="1:70" s="50" customFormat="1" ht="27.75" customHeight="1" x14ac:dyDescent="0.2">
      <c r="A1196" s="22">
        <f>A1195+1</f>
        <v>852</v>
      </c>
      <c r="B1196" s="51"/>
      <c r="C1196" s="52"/>
      <c r="D1196" s="53"/>
      <c r="E1196" s="54"/>
      <c r="F1196" s="55"/>
      <c r="G1196" s="56"/>
      <c r="H1196" s="57"/>
      <c r="I1196" s="275"/>
      <c r="J1196" s="58"/>
      <c r="K1196" s="59"/>
      <c r="L1196" s="60"/>
      <c r="M1196" s="59"/>
      <c r="N1196" s="60"/>
      <c r="O1196" s="59"/>
      <c r="P1196" s="60"/>
      <c r="Q1196" s="61"/>
      <c r="R1196" s="286"/>
      <c r="S1196" s="58"/>
      <c r="T1196" s="59"/>
      <c r="U1196" s="59"/>
      <c r="V1196" s="61"/>
      <c r="W1196" s="294"/>
      <c r="X1196" s="59"/>
      <c r="Y1196" s="60"/>
      <c r="Z1196" s="59"/>
      <c r="AA1196" s="60"/>
      <c r="AB1196" s="61"/>
      <c r="AC1196" s="62"/>
      <c r="AD1196" s="63"/>
      <c r="AE1196" s="63"/>
      <c r="AF1196" s="64"/>
      <c r="AG1196" s="65"/>
      <c r="AH1196" s="61"/>
      <c r="AI1196" s="510"/>
      <c r="AJ1196" s="510"/>
      <c r="AK1196" s="511"/>
      <c r="AL1196" s="100"/>
      <c r="AM1196" s="382" t="str">
        <f t="shared" si="1087"/>
        <v xml:space="preserve"> </v>
      </c>
      <c r="AN1196" s="95" t="str">
        <f t="shared" si="1088"/>
        <v xml:space="preserve"> </v>
      </c>
      <c r="AO1196" s="365"/>
      <c r="AP1196" s="365"/>
      <c r="AQ1196" s="256"/>
      <c r="AR1196" s="365"/>
      <c r="AS1196" s="365"/>
      <c r="AT1196" s="364"/>
      <c r="AU1196" s="365"/>
      <c r="AV1196" s="372"/>
      <c r="AW1196" s="364"/>
      <c r="AX1196" s="373"/>
      <c r="AY1196" s="98"/>
      <c r="AZ1196" s="373"/>
      <c r="BA1196" s="363"/>
      <c r="BB1196" s="365"/>
      <c r="BC1196" s="377"/>
      <c r="BD1196" s="365"/>
      <c r="BE1196" s="365"/>
      <c r="BF1196" s="365"/>
      <c r="BG1196" s="365"/>
      <c r="BH1196" s="365"/>
      <c r="BI1196" s="365"/>
      <c r="BJ1196" s="365"/>
      <c r="BK1196" s="365"/>
      <c r="BL1196" s="376"/>
      <c r="BM1196" s="376"/>
      <c r="BN1196" s="260"/>
      <c r="BO1196" s="260"/>
      <c r="BP1196" s="260"/>
      <c r="BQ1196" s="263"/>
      <c r="BR1196" s="263"/>
    </row>
    <row r="1197" spans="1:70" s="50" customFormat="1" ht="27.75" customHeight="1" x14ac:dyDescent="0.2">
      <c r="A1197" s="22">
        <f t="shared" ref="A1197:A1204" si="1089">A1196+1</f>
        <v>853</v>
      </c>
      <c r="B1197" s="51"/>
      <c r="C1197" s="52"/>
      <c r="D1197" s="53"/>
      <c r="E1197" s="54"/>
      <c r="F1197" s="55"/>
      <c r="G1197" s="56"/>
      <c r="H1197" s="57"/>
      <c r="I1197" s="275"/>
      <c r="J1197" s="58"/>
      <c r="K1197" s="59"/>
      <c r="L1197" s="60"/>
      <c r="M1197" s="59"/>
      <c r="N1197" s="60"/>
      <c r="O1197" s="59"/>
      <c r="P1197" s="60"/>
      <c r="Q1197" s="61"/>
      <c r="R1197" s="286"/>
      <c r="S1197" s="58"/>
      <c r="T1197" s="59"/>
      <c r="U1197" s="59"/>
      <c r="V1197" s="61"/>
      <c r="W1197" s="294"/>
      <c r="X1197" s="59"/>
      <c r="Y1197" s="60"/>
      <c r="Z1197" s="59"/>
      <c r="AA1197" s="60"/>
      <c r="AB1197" s="61"/>
      <c r="AC1197" s="62"/>
      <c r="AD1197" s="63"/>
      <c r="AE1197" s="63"/>
      <c r="AF1197" s="64"/>
      <c r="AG1197" s="65"/>
      <c r="AH1197" s="61"/>
      <c r="AI1197" s="510"/>
      <c r="AJ1197" s="510"/>
      <c r="AK1197" s="511"/>
      <c r="AL1197" s="100"/>
      <c r="AM1197" s="382" t="str">
        <f t="shared" si="1087"/>
        <v xml:space="preserve"> </v>
      </c>
      <c r="AN1197" s="95" t="str">
        <f t="shared" si="1088"/>
        <v xml:space="preserve"> </v>
      </c>
      <c r="AO1197" s="365"/>
      <c r="AP1197" s="365"/>
      <c r="AQ1197" s="256"/>
      <c r="AR1197" s="365"/>
      <c r="AS1197" s="365"/>
      <c r="AT1197" s="364"/>
      <c r="AU1197" s="365"/>
      <c r="AV1197" s="372"/>
      <c r="AW1197" s="364"/>
      <c r="AX1197" s="373"/>
      <c r="AY1197" s="98"/>
      <c r="AZ1197" s="373"/>
      <c r="BA1197" s="363"/>
      <c r="BB1197" s="365"/>
      <c r="BC1197" s="377"/>
      <c r="BD1197" s="365"/>
      <c r="BE1197" s="365"/>
      <c r="BF1197" s="365"/>
      <c r="BG1197" s="365"/>
      <c r="BH1197" s="365"/>
      <c r="BI1197" s="365"/>
      <c r="BJ1197" s="365"/>
      <c r="BK1197" s="365"/>
      <c r="BL1197" s="376"/>
      <c r="BM1197" s="376"/>
      <c r="BN1197" s="260"/>
      <c r="BO1197" s="260"/>
      <c r="BP1197" s="260"/>
      <c r="BQ1197" s="263"/>
      <c r="BR1197" s="263"/>
    </row>
    <row r="1198" spans="1:70" s="50" customFormat="1" ht="27.75" customHeight="1" x14ac:dyDescent="0.2">
      <c r="A1198" s="22">
        <f t="shared" si="1089"/>
        <v>854</v>
      </c>
      <c r="B1198" s="51"/>
      <c r="C1198" s="52"/>
      <c r="D1198" s="53"/>
      <c r="E1198" s="54"/>
      <c r="F1198" s="55"/>
      <c r="G1198" s="56"/>
      <c r="H1198" s="57"/>
      <c r="I1198" s="275"/>
      <c r="J1198" s="58"/>
      <c r="K1198" s="59"/>
      <c r="L1198" s="60"/>
      <c r="M1198" s="59"/>
      <c r="N1198" s="60"/>
      <c r="O1198" s="59"/>
      <c r="P1198" s="60"/>
      <c r="Q1198" s="61"/>
      <c r="R1198" s="286"/>
      <c r="S1198" s="58"/>
      <c r="T1198" s="59"/>
      <c r="U1198" s="59"/>
      <c r="V1198" s="61"/>
      <c r="W1198" s="294"/>
      <c r="X1198" s="59"/>
      <c r="Y1198" s="60"/>
      <c r="Z1198" s="59"/>
      <c r="AA1198" s="60"/>
      <c r="AB1198" s="61"/>
      <c r="AC1198" s="62"/>
      <c r="AD1198" s="63"/>
      <c r="AE1198" s="63"/>
      <c r="AF1198" s="64"/>
      <c r="AG1198" s="65"/>
      <c r="AH1198" s="61"/>
      <c r="AI1198" s="510"/>
      <c r="AJ1198" s="510"/>
      <c r="AK1198" s="511"/>
      <c r="AL1198" s="100"/>
      <c r="AM1198" s="382" t="str">
        <f t="shared" si="1087"/>
        <v xml:space="preserve"> </v>
      </c>
      <c r="AN1198" s="95" t="str">
        <f t="shared" si="1088"/>
        <v xml:space="preserve"> </v>
      </c>
      <c r="AO1198" s="365"/>
      <c r="AP1198" s="365"/>
      <c r="AQ1198" s="256"/>
      <c r="AR1198" s="365"/>
      <c r="AS1198" s="365"/>
      <c r="AT1198" s="364"/>
      <c r="AU1198" s="365"/>
      <c r="AV1198" s="372"/>
      <c r="AW1198" s="364"/>
      <c r="AX1198" s="373"/>
      <c r="AY1198" s="98"/>
      <c r="AZ1198" s="373"/>
      <c r="BA1198" s="363"/>
      <c r="BB1198" s="365"/>
      <c r="BC1198" s="377"/>
      <c r="BD1198" s="365"/>
      <c r="BE1198" s="365"/>
      <c r="BF1198" s="365"/>
      <c r="BG1198" s="365"/>
      <c r="BH1198" s="365"/>
      <c r="BI1198" s="365"/>
      <c r="BJ1198" s="365"/>
      <c r="BK1198" s="365"/>
      <c r="BL1198" s="376"/>
      <c r="BM1198" s="376"/>
      <c r="BN1198" s="260"/>
      <c r="BO1198" s="260"/>
      <c r="BP1198" s="260"/>
      <c r="BQ1198" s="263"/>
      <c r="BR1198" s="263"/>
    </row>
    <row r="1199" spans="1:70" s="50" customFormat="1" ht="27.75" customHeight="1" x14ac:dyDescent="0.2">
      <c r="A1199" s="22">
        <f t="shared" si="1089"/>
        <v>855</v>
      </c>
      <c r="B1199" s="51"/>
      <c r="C1199" s="52"/>
      <c r="D1199" s="53"/>
      <c r="E1199" s="54"/>
      <c r="F1199" s="55"/>
      <c r="G1199" s="56"/>
      <c r="H1199" s="57"/>
      <c r="I1199" s="275"/>
      <c r="J1199" s="58"/>
      <c r="K1199" s="59"/>
      <c r="L1199" s="60"/>
      <c r="M1199" s="59"/>
      <c r="N1199" s="60"/>
      <c r="O1199" s="59"/>
      <c r="P1199" s="60"/>
      <c r="Q1199" s="61"/>
      <c r="R1199" s="286"/>
      <c r="S1199" s="58"/>
      <c r="T1199" s="59"/>
      <c r="U1199" s="59"/>
      <c r="V1199" s="61"/>
      <c r="W1199" s="294"/>
      <c r="X1199" s="59"/>
      <c r="Y1199" s="60"/>
      <c r="Z1199" s="59"/>
      <c r="AA1199" s="60"/>
      <c r="AB1199" s="61"/>
      <c r="AC1199" s="62"/>
      <c r="AD1199" s="63"/>
      <c r="AE1199" s="63"/>
      <c r="AF1199" s="64"/>
      <c r="AG1199" s="65"/>
      <c r="AH1199" s="61"/>
      <c r="AI1199" s="510"/>
      <c r="AJ1199" s="510"/>
      <c r="AK1199" s="511"/>
      <c r="AL1199" s="100"/>
      <c r="AM1199" s="382" t="str">
        <f t="shared" si="1087"/>
        <v xml:space="preserve"> </v>
      </c>
      <c r="AN1199" s="95" t="str">
        <f t="shared" si="1088"/>
        <v xml:space="preserve"> </v>
      </c>
      <c r="AO1199" s="365"/>
      <c r="AP1199" s="365"/>
      <c r="AQ1199" s="256"/>
      <c r="AR1199" s="365"/>
      <c r="AS1199" s="365"/>
      <c r="AT1199" s="364"/>
      <c r="AU1199" s="365"/>
      <c r="AV1199" s="372"/>
      <c r="AW1199" s="364"/>
      <c r="AX1199" s="373"/>
      <c r="AY1199" s="98"/>
      <c r="AZ1199" s="373"/>
      <c r="BA1199" s="363"/>
      <c r="BB1199" s="365"/>
      <c r="BC1199" s="377"/>
      <c r="BD1199" s="365"/>
      <c r="BE1199" s="365"/>
      <c r="BF1199" s="365"/>
      <c r="BG1199" s="365"/>
      <c r="BH1199" s="365"/>
      <c r="BI1199" s="365"/>
      <c r="BJ1199" s="365"/>
      <c r="BK1199" s="365"/>
      <c r="BL1199" s="376"/>
      <c r="BM1199" s="376"/>
      <c r="BN1199" s="260"/>
      <c r="BO1199" s="260"/>
      <c r="BP1199" s="260"/>
      <c r="BQ1199" s="263"/>
      <c r="BR1199" s="263"/>
    </row>
    <row r="1200" spans="1:70" s="50" customFormat="1" ht="27.75" customHeight="1" x14ac:dyDescent="0.2">
      <c r="A1200" s="22">
        <f t="shared" si="1089"/>
        <v>856</v>
      </c>
      <c r="B1200" s="51"/>
      <c r="C1200" s="52"/>
      <c r="D1200" s="53"/>
      <c r="E1200" s="54"/>
      <c r="F1200" s="55"/>
      <c r="G1200" s="56"/>
      <c r="H1200" s="57"/>
      <c r="I1200" s="275"/>
      <c r="J1200" s="58"/>
      <c r="K1200" s="59"/>
      <c r="L1200" s="60"/>
      <c r="M1200" s="59"/>
      <c r="N1200" s="60"/>
      <c r="O1200" s="59"/>
      <c r="P1200" s="60"/>
      <c r="Q1200" s="61"/>
      <c r="R1200" s="286"/>
      <c r="S1200" s="58"/>
      <c r="T1200" s="59"/>
      <c r="U1200" s="59"/>
      <c r="V1200" s="61"/>
      <c r="W1200" s="294"/>
      <c r="X1200" s="59"/>
      <c r="Y1200" s="60"/>
      <c r="Z1200" s="59"/>
      <c r="AA1200" s="60"/>
      <c r="AB1200" s="61"/>
      <c r="AC1200" s="62"/>
      <c r="AD1200" s="63"/>
      <c r="AE1200" s="63"/>
      <c r="AF1200" s="64"/>
      <c r="AG1200" s="65"/>
      <c r="AH1200" s="61"/>
      <c r="AI1200" s="510"/>
      <c r="AJ1200" s="510"/>
      <c r="AK1200" s="511"/>
      <c r="AL1200" s="100"/>
      <c r="AM1200" s="382" t="str">
        <f t="shared" si="1087"/>
        <v xml:space="preserve"> </v>
      </c>
      <c r="AN1200" s="95" t="str">
        <f t="shared" si="1088"/>
        <v xml:space="preserve"> </v>
      </c>
      <c r="AO1200" s="365"/>
      <c r="AP1200" s="365"/>
      <c r="AQ1200" s="256"/>
      <c r="AR1200" s="365"/>
      <c r="AS1200" s="365"/>
      <c r="AT1200" s="364"/>
      <c r="AU1200" s="365"/>
      <c r="AV1200" s="372"/>
      <c r="AW1200" s="364"/>
      <c r="AX1200" s="373"/>
      <c r="AY1200" s="98"/>
      <c r="AZ1200" s="373"/>
      <c r="BA1200" s="363"/>
      <c r="BB1200" s="365"/>
      <c r="BC1200" s="377"/>
      <c r="BD1200" s="365"/>
      <c r="BE1200" s="365"/>
      <c r="BF1200" s="365"/>
      <c r="BG1200" s="365"/>
      <c r="BH1200" s="365"/>
      <c r="BI1200" s="365"/>
      <c r="BJ1200" s="365"/>
      <c r="BK1200" s="365"/>
      <c r="BL1200" s="376"/>
      <c r="BM1200" s="376"/>
      <c r="BN1200" s="260"/>
      <c r="BO1200" s="260"/>
      <c r="BP1200" s="260"/>
      <c r="BQ1200" s="263"/>
      <c r="BR1200" s="263"/>
    </row>
    <row r="1201" spans="1:70" s="50" customFormat="1" ht="27.75" customHeight="1" x14ac:dyDescent="0.2">
      <c r="A1201" s="22">
        <f>A1200+1</f>
        <v>857</v>
      </c>
      <c r="B1201" s="51"/>
      <c r="C1201" s="52"/>
      <c r="D1201" s="53"/>
      <c r="E1201" s="54"/>
      <c r="F1201" s="55"/>
      <c r="G1201" s="56"/>
      <c r="H1201" s="57"/>
      <c r="I1201" s="275"/>
      <c r="J1201" s="58"/>
      <c r="K1201" s="59"/>
      <c r="L1201" s="60"/>
      <c r="M1201" s="59"/>
      <c r="N1201" s="60"/>
      <c r="O1201" s="59"/>
      <c r="P1201" s="60"/>
      <c r="Q1201" s="61"/>
      <c r="R1201" s="286"/>
      <c r="S1201" s="58"/>
      <c r="T1201" s="59"/>
      <c r="U1201" s="59"/>
      <c r="V1201" s="61"/>
      <c r="W1201" s="294"/>
      <c r="X1201" s="59"/>
      <c r="Y1201" s="60"/>
      <c r="Z1201" s="59"/>
      <c r="AA1201" s="60"/>
      <c r="AB1201" s="61"/>
      <c r="AC1201" s="62"/>
      <c r="AD1201" s="63"/>
      <c r="AE1201" s="63"/>
      <c r="AF1201" s="64"/>
      <c r="AG1201" s="65"/>
      <c r="AH1201" s="61"/>
      <c r="AI1201" s="510"/>
      <c r="AJ1201" s="510"/>
      <c r="AK1201" s="511"/>
      <c r="AL1201" s="100"/>
      <c r="AM1201" s="382" t="str">
        <f t="shared" si="1087"/>
        <v xml:space="preserve"> </v>
      </c>
      <c r="AN1201" s="95" t="str">
        <f t="shared" si="1088"/>
        <v xml:space="preserve"> </v>
      </c>
      <c r="AO1201" s="365"/>
      <c r="AP1201" s="365"/>
      <c r="AQ1201" s="256"/>
      <c r="AR1201" s="365"/>
      <c r="AS1201" s="365"/>
      <c r="AT1201" s="364"/>
      <c r="AU1201" s="365"/>
      <c r="AV1201" s="372"/>
      <c r="AW1201" s="364"/>
      <c r="AX1201" s="373"/>
      <c r="AY1201" s="98"/>
      <c r="AZ1201" s="373"/>
      <c r="BA1201" s="363"/>
      <c r="BB1201" s="365"/>
      <c r="BC1201" s="377"/>
      <c r="BD1201" s="365"/>
      <c r="BE1201" s="365"/>
      <c r="BF1201" s="365"/>
      <c r="BG1201" s="365"/>
      <c r="BH1201" s="365"/>
      <c r="BI1201" s="365"/>
      <c r="BJ1201" s="365"/>
      <c r="BK1201" s="365"/>
      <c r="BL1201" s="376"/>
      <c r="BM1201" s="376"/>
      <c r="BN1201" s="260"/>
      <c r="BO1201" s="260"/>
      <c r="BP1201" s="260"/>
      <c r="BQ1201" s="263"/>
      <c r="BR1201" s="263"/>
    </row>
    <row r="1202" spans="1:70" s="50" customFormat="1" ht="27.75" customHeight="1" x14ac:dyDescent="0.2">
      <c r="A1202" s="22">
        <f t="shared" si="1089"/>
        <v>858</v>
      </c>
      <c r="B1202" s="51"/>
      <c r="C1202" s="52"/>
      <c r="D1202" s="53"/>
      <c r="E1202" s="54"/>
      <c r="F1202" s="55"/>
      <c r="G1202" s="56"/>
      <c r="H1202" s="57"/>
      <c r="I1202" s="275"/>
      <c r="J1202" s="58"/>
      <c r="K1202" s="59"/>
      <c r="L1202" s="60"/>
      <c r="M1202" s="59"/>
      <c r="N1202" s="60"/>
      <c r="O1202" s="59"/>
      <c r="P1202" s="60"/>
      <c r="Q1202" s="61"/>
      <c r="R1202" s="286"/>
      <c r="S1202" s="58"/>
      <c r="T1202" s="59"/>
      <c r="U1202" s="59"/>
      <c r="V1202" s="61"/>
      <c r="W1202" s="294"/>
      <c r="X1202" s="59"/>
      <c r="Y1202" s="60"/>
      <c r="Z1202" s="59"/>
      <c r="AA1202" s="60"/>
      <c r="AB1202" s="61"/>
      <c r="AC1202" s="62"/>
      <c r="AD1202" s="63"/>
      <c r="AE1202" s="63"/>
      <c r="AF1202" s="64"/>
      <c r="AG1202" s="65"/>
      <c r="AH1202" s="61"/>
      <c r="AI1202" s="510"/>
      <c r="AJ1202" s="510"/>
      <c r="AK1202" s="511"/>
      <c r="AL1202" s="100"/>
      <c r="AM1202" s="382" t="str">
        <f t="shared" si="1087"/>
        <v xml:space="preserve"> </v>
      </c>
      <c r="AN1202" s="95" t="str">
        <f t="shared" si="1088"/>
        <v xml:space="preserve"> </v>
      </c>
      <c r="AO1202" s="365"/>
      <c r="AP1202" s="365"/>
      <c r="AQ1202" s="256"/>
      <c r="AR1202" s="365"/>
      <c r="AS1202" s="365"/>
      <c r="AT1202" s="364"/>
      <c r="AU1202" s="365"/>
      <c r="AV1202" s="372"/>
      <c r="AW1202" s="364"/>
      <c r="AX1202" s="373"/>
      <c r="AY1202" s="98"/>
      <c r="AZ1202" s="373"/>
      <c r="BA1202" s="363"/>
      <c r="BB1202" s="365"/>
      <c r="BC1202" s="377"/>
      <c r="BD1202" s="365"/>
      <c r="BE1202" s="365"/>
      <c r="BF1202" s="365"/>
      <c r="BG1202" s="365"/>
      <c r="BH1202" s="365"/>
      <c r="BI1202" s="365"/>
      <c r="BJ1202" s="365"/>
      <c r="BK1202" s="365"/>
      <c r="BL1202" s="376"/>
      <c r="BM1202" s="376"/>
      <c r="BN1202" s="260"/>
      <c r="BO1202" s="260"/>
      <c r="BP1202" s="260"/>
      <c r="BQ1202" s="263"/>
      <c r="BR1202" s="263"/>
    </row>
    <row r="1203" spans="1:70" s="50" customFormat="1" ht="27.75" customHeight="1" x14ac:dyDescent="0.2">
      <c r="A1203" s="22">
        <f t="shared" si="1089"/>
        <v>859</v>
      </c>
      <c r="B1203" s="51"/>
      <c r="C1203" s="52"/>
      <c r="D1203" s="53"/>
      <c r="E1203" s="54"/>
      <c r="F1203" s="55"/>
      <c r="G1203" s="56"/>
      <c r="H1203" s="57"/>
      <c r="I1203" s="275"/>
      <c r="J1203" s="58"/>
      <c r="K1203" s="59"/>
      <c r="L1203" s="60"/>
      <c r="M1203" s="59"/>
      <c r="N1203" s="60"/>
      <c r="O1203" s="59"/>
      <c r="P1203" s="60"/>
      <c r="Q1203" s="61"/>
      <c r="R1203" s="286"/>
      <c r="S1203" s="58"/>
      <c r="T1203" s="59"/>
      <c r="U1203" s="59"/>
      <c r="V1203" s="61"/>
      <c r="W1203" s="294"/>
      <c r="X1203" s="59"/>
      <c r="Y1203" s="60"/>
      <c r="Z1203" s="59"/>
      <c r="AA1203" s="60"/>
      <c r="AB1203" s="61"/>
      <c r="AC1203" s="62"/>
      <c r="AD1203" s="63"/>
      <c r="AE1203" s="63"/>
      <c r="AF1203" s="64"/>
      <c r="AG1203" s="65"/>
      <c r="AH1203" s="61"/>
      <c r="AI1203" s="510"/>
      <c r="AJ1203" s="510"/>
      <c r="AK1203" s="511"/>
      <c r="AL1203" s="100"/>
      <c r="AM1203" s="382" t="str">
        <f t="shared" si="1087"/>
        <v xml:space="preserve"> </v>
      </c>
      <c r="AN1203" s="95" t="str">
        <f t="shared" si="1088"/>
        <v xml:space="preserve"> </v>
      </c>
      <c r="AO1203" s="365"/>
      <c r="AP1203" s="365"/>
      <c r="AQ1203" s="256"/>
      <c r="AR1203" s="365"/>
      <c r="AS1203" s="365"/>
      <c r="AT1203" s="364"/>
      <c r="AU1203" s="365"/>
      <c r="AV1203" s="372"/>
      <c r="AW1203" s="364"/>
      <c r="AX1203" s="373"/>
      <c r="AY1203" s="98"/>
      <c r="AZ1203" s="373"/>
      <c r="BA1203" s="365"/>
      <c r="BB1203" s="365"/>
      <c r="BC1203" s="377"/>
      <c r="BD1203" s="365"/>
      <c r="BE1203" s="365"/>
      <c r="BF1203" s="365"/>
      <c r="BG1203" s="365"/>
      <c r="BH1203" s="365"/>
      <c r="BI1203" s="365"/>
      <c r="BJ1203" s="365"/>
      <c r="BK1203" s="365"/>
      <c r="BL1203" s="376"/>
      <c r="BM1203" s="376"/>
      <c r="BN1203" s="260"/>
      <c r="BO1203" s="260"/>
      <c r="BP1203" s="260"/>
      <c r="BQ1203" s="263"/>
      <c r="BR1203" s="263"/>
    </row>
    <row r="1204" spans="1:70" s="50" customFormat="1" ht="27.75" customHeight="1" thickBot="1" x14ac:dyDescent="0.25">
      <c r="A1204" s="23">
        <f t="shared" si="1089"/>
        <v>860</v>
      </c>
      <c r="B1204" s="66"/>
      <c r="C1204" s="67"/>
      <c r="D1204" s="68"/>
      <c r="E1204" s="69"/>
      <c r="F1204" s="70"/>
      <c r="G1204" s="71"/>
      <c r="H1204" s="72"/>
      <c r="I1204" s="276"/>
      <c r="J1204" s="73"/>
      <c r="K1204" s="74"/>
      <c r="L1204" s="75"/>
      <c r="M1204" s="74"/>
      <c r="N1204" s="75"/>
      <c r="O1204" s="74"/>
      <c r="P1204" s="75"/>
      <c r="Q1204" s="76"/>
      <c r="R1204" s="287"/>
      <c r="S1204" s="73"/>
      <c r="T1204" s="74"/>
      <c r="U1204" s="74"/>
      <c r="V1204" s="76"/>
      <c r="W1204" s="295"/>
      <c r="X1204" s="74"/>
      <c r="Y1204" s="75"/>
      <c r="Z1204" s="74"/>
      <c r="AA1204" s="75"/>
      <c r="AB1204" s="76"/>
      <c r="AC1204" s="77"/>
      <c r="AD1204" s="78"/>
      <c r="AE1204" s="78"/>
      <c r="AF1204" s="79"/>
      <c r="AG1204" s="80"/>
      <c r="AH1204" s="76"/>
      <c r="AI1204" s="518"/>
      <c r="AJ1204" s="518"/>
      <c r="AK1204" s="519"/>
      <c r="AL1204" s="100"/>
      <c r="AM1204" s="382" t="str">
        <f t="shared" si="1087"/>
        <v xml:space="preserve"> </v>
      </c>
      <c r="AN1204" s="95" t="str">
        <f t="shared" si="1088"/>
        <v xml:space="preserve"> </v>
      </c>
      <c r="AO1204" s="365"/>
      <c r="AP1204" s="365"/>
      <c r="AQ1204" s="256"/>
      <c r="AR1204" s="365"/>
      <c r="AS1204" s="365"/>
      <c r="AT1204" s="364"/>
      <c r="AU1204" s="365"/>
      <c r="AV1204" s="372"/>
      <c r="AW1204" s="364"/>
      <c r="AX1204" s="373"/>
      <c r="AY1204" s="98"/>
      <c r="AZ1204" s="373"/>
      <c r="BA1204" s="365"/>
      <c r="BB1204" s="365"/>
      <c r="BC1204" s="377"/>
      <c r="BD1204" s="365"/>
      <c r="BE1204" s="365"/>
      <c r="BF1204" s="365"/>
      <c r="BG1204" s="365"/>
      <c r="BH1204" s="365"/>
      <c r="BI1204" s="365"/>
      <c r="BJ1204" s="365"/>
      <c r="BK1204" s="365"/>
      <c r="BL1204" s="376"/>
      <c r="BM1204" s="376"/>
      <c r="BN1204" s="260"/>
      <c r="BO1204" s="260"/>
      <c r="BP1204" s="260"/>
      <c r="BQ1204" s="263"/>
      <c r="BR1204" s="263"/>
    </row>
    <row r="1205" spans="1:70" ht="4.5" customHeight="1" thickBot="1" x14ac:dyDescent="0.25">
      <c r="A1205" s="91">
        <f>AK1208</f>
        <v>86</v>
      </c>
      <c r="B1205" s="235"/>
      <c r="C1205" s="235"/>
      <c r="D1205" s="235"/>
      <c r="E1205" s="235"/>
      <c r="F1205" s="235"/>
      <c r="G1205" s="235"/>
      <c r="H1205" s="235"/>
      <c r="I1205" s="235"/>
      <c r="J1205" s="280"/>
      <c r="K1205" s="280"/>
      <c r="L1205" s="280"/>
      <c r="M1205" s="280"/>
      <c r="N1205" s="280"/>
      <c r="O1205" s="280"/>
      <c r="P1205" s="280"/>
      <c r="Q1205" s="280"/>
      <c r="R1205" s="280"/>
      <c r="S1205" s="292"/>
      <c r="T1205" s="292"/>
      <c r="U1205" s="292"/>
      <c r="V1205" s="292"/>
      <c r="W1205" s="292"/>
      <c r="X1205" s="292"/>
      <c r="Y1205" s="292"/>
      <c r="Z1205" s="292"/>
      <c r="AA1205" s="292"/>
      <c r="AB1205" s="292"/>
      <c r="AC1205" s="292"/>
      <c r="AD1205" s="236"/>
      <c r="AE1205" s="237"/>
      <c r="AF1205" s="236"/>
      <c r="AG1205" s="238"/>
      <c r="AH1205" s="536"/>
      <c r="AI1205" s="537"/>
      <c r="AJ1205" s="537"/>
      <c r="AK1205" s="537"/>
      <c r="AL1205" s="383"/>
      <c r="AM1205" s="384"/>
      <c r="AN1205" s="383"/>
      <c r="AV1205" s="372"/>
      <c r="AX1205" s="373"/>
      <c r="AY1205" s="98"/>
      <c r="AZ1205" s="373"/>
      <c r="BC1205" s="377"/>
    </row>
    <row r="1206" spans="1:70" ht="26.25" customHeight="1" x14ac:dyDescent="0.2">
      <c r="A1206" s="163">
        <f>A1192+1</f>
        <v>86</v>
      </c>
      <c r="B1206" s="523"/>
      <c r="C1206" s="523"/>
      <c r="D1206" s="523"/>
      <c r="E1206" s="524"/>
      <c r="F1206" s="527" t="str">
        <f>IF('FRONT PAGE'!$A$1="www.fly-logics.com","TOTAL PAGE",0)</f>
        <v>TOTAL PAGE</v>
      </c>
      <c r="G1206" s="528"/>
      <c r="H1206" s="529"/>
      <c r="I1206" s="314" t="str">
        <f>IF('FRONT PAGE'!$A$1="www.fly-logics.com",IF(SUM(I1195:I1205)=0," ",SUM(I1195:I1205)),0)</f>
        <v xml:space="preserve"> </v>
      </c>
      <c r="J1206" s="315" t="str">
        <f>IF('FRONT PAGE'!$A$1="www.fly-logics.com",IF(SUM(J1195:J1205)=0," ",SUM(J1195:J1205)),0)</f>
        <v xml:space="preserve"> </v>
      </c>
      <c r="K1206" s="316" t="str">
        <f>IF('FRONT PAGE'!$A$1="www.fly-logics.com",IF(SUM(K1195:K1205)=0," ",SUM(K1195:K1205)),0)</f>
        <v xml:space="preserve"> </v>
      </c>
      <c r="L1206" s="317" t="str">
        <f>IF('FRONT PAGE'!$A$1="www.fly-logics.com",IF(SUM(L1195:L1205)=0," ",SUM(L1195:L1205)),0)</f>
        <v xml:space="preserve"> </v>
      </c>
      <c r="M1206" s="316" t="str">
        <f>IF('FRONT PAGE'!$A$1="www.fly-logics.com",IF(SUM(M1195:M1205)=0," ",SUM(M1195:M1205)),0)</f>
        <v xml:space="preserve"> </v>
      </c>
      <c r="N1206" s="317" t="str">
        <f>IF('FRONT PAGE'!$A$1="www.fly-logics.com",IF(SUM(N1195:N1205)=0," ",SUM(N1195:N1205)),0)</f>
        <v xml:space="preserve"> </v>
      </c>
      <c r="O1206" s="316" t="str">
        <f>IF('FRONT PAGE'!$A$1="www.fly-logics.com",IF(SUM(O1195:O1205)=0," ",SUM(O1195:O1205)),0)</f>
        <v xml:space="preserve"> </v>
      </c>
      <c r="P1206" s="317" t="str">
        <f>IF('FRONT PAGE'!$A$1="www.fly-logics.com",IF(SUM(P1195:P1205)=0," ",SUM(P1195:P1205)),0)</f>
        <v xml:space="preserve"> </v>
      </c>
      <c r="Q1206" s="318" t="str">
        <f>IF('FRONT PAGE'!$A$1="www.fly-logics.com",IF(SUM(Q1195:Q1205)=0," ",SUM(Q1195:Q1205)),0)</f>
        <v xml:space="preserve"> </v>
      </c>
      <c r="R1206" s="319"/>
      <c r="S1206" s="315" t="str">
        <f>IF('FRONT PAGE'!$A$1="www.fly-logics.com",IF(SUM(S1195:S1205)=0," ",SUM(S1195:S1205)),0)</f>
        <v xml:space="preserve"> </v>
      </c>
      <c r="T1206" s="316" t="str">
        <f>IF('FRONT PAGE'!$A$1="www.fly-logics.com",IF(SUM(T1195:T1205)=0," ",SUM(T1195:T1205)),0)</f>
        <v xml:space="preserve"> </v>
      </c>
      <c r="U1206" s="316" t="str">
        <f>IF('FRONT PAGE'!$A$1="www.fly-logics.com",IF(SUM(U1195:U1205)=0," ",SUM(U1195:U1205)),0)</f>
        <v xml:space="preserve"> </v>
      </c>
      <c r="V1206" s="318" t="str">
        <f>IF('FRONT PAGE'!$A$1="www.fly-logics.com",IF(SUM(V1195:V1205)=0," ",SUM(V1195:V1205)),0)</f>
        <v xml:space="preserve"> </v>
      </c>
      <c r="W1206" s="315" t="str">
        <f>IF('FRONT PAGE'!$A$1="www.fly-logics.com",IF(SUM(W1195:W1205)=0," ",SUM(W1195:W1205)),0)</f>
        <v xml:space="preserve"> </v>
      </c>
      <c r="X1206" s="316" t="str">
        <f>IF('FRONT PAGE'!$A$1="www.fly-logics.com",IF(SUM(X1195:X1205)=0," ",SUM(X1195:X1205)),0)</f>
        <v xml:space="preserve"> </v>
      </c>
      <c r="Y1206" s="317" t="str">
        <f>IF('FRONT PAGE'!$A$1="www.fly-logics.com",IF(SUM(Y1195:Y1205)=0," ",SUM(Y1195:Y1205)),0)</f>
        <v xml:space="preserve"> </v>
      </c>
      <c r="Z1206" s="316" t="str">
        <f>IF('FRONT PAGE'!$A$1="www.fly-logics.com",IF(SUM(Z1195:Z1205)=0," ",SUM(Z1195:Z1205)),0)</f>
        <v xml:space="preserve"> </v>
      </c>
      <c r="AA1206" s="317" t="str">
        <f>IF('FRONT PAGE'!$A$1="www.fly-logics.com",IF(SUM(AA1195:AA1205)=0," ",SUM(AA1195:AA1205)),0)</f>
        <v xml:space="preserve"> </v>
      </c>
      <c r="AB1206" s="318" t="str">
        <f>IF('FRONT PAGE'!$A$1="www.fly-logics.com",IF(SUM(AB1195:AB1205)=0," ",SUM(AB1195:AB1205)),0)</f>
        <v xml:space="preserve"> </v>
      </c>
      <c r="AC1206" s="329" t="str">
        <f>IF('FRONT PAGE'!$A$1="www.fly-logics.com",IF(SUM(AC1195:AC1205)=0," ",SUM(AC1195:AC1205)),0)</f>
        <v xml:space="preserve"> </v>
      </c>
      <c r="AD1206" s="321" t="str">
        <f>IF('FRONT PAGE'!$A$1="www.fly-logics.com",IF(SUM(AD1195:AD1205)=0," ",SUM(AD1195:AD1205)),0)</f>
        <v xml:space="preserve"> </v>
      </c>
      <c r="AE1206" s="321" t="str">
        <f>IF('FRONT PAGE'!$A$1="www.fly-logics.com",IF(SUM(AE1195:AE1205)=0," ",SUM(AE1195:AE1205)),0)</f>
        <v xml:space="preserve"> </v>
      </c>
      <c r="AF1206" s="322" t="str">
        <f>IF('FRONT PAGE'!$A$1="www.fly-logics.com",IF(SUM(AF1195:AF1205)=0," ",SUM(AF1195:AF1205)),0)</f>
        <v xml:space="preserve"> </v>
      </c>
      <c r="AG1206" s="323" t="str">
        <f>IF('FRONT PAGE'!$A$1="www.fly-logics.com",IF(SUM(AG1195:AG1205)=0," ",SUM(AG1195:AG1205)),0)</f>
        <v xml:space="preserve"> </v>
      </c>
      <c r="AH1206" s="520" t="str">
        <f>IF('FRONT PAGE'!$A$1="www.fly-logics.com","I certify that all the data in this
logbook are accurate",0)</f>
        <v>I certify that all the data in this
logbook are accurate</v>
      </c>
      <c r="AI1206" s="521"/>
      <c r="AJ1206" s="521"/>
      <c r="AK1206" s="522"/>
      <c r="AL1206" s="385"/>
      <c r="AM1206" s="386"/>
      <c r="AN1206" s="385"/>
      <c r="AV1206" s="372"/>
      <c r="AX1206" s="373"/>
      <c r="AY1206" s="98"/>
      <c r="AZ1206" s="373"/>
      <c r="BA1206" s="363"/>
      <c r="BC1206" s="377"/>
    </row>
    <row r="1207" spans="1:70" ht="26.25" customHeight="1" x14ac:dyDescent="0.2">
      <c r="A1207" s="505">
        <f>AL1191</f>
        <v>0</v>
      </c>
      <c r="B1207" s="525"/>
      <c r="C1207" s="525"/>
      <c r="D1207" s="525"/>
      <c r="E1207" s="526"/>
      <c r="F1207" s="530" t="str">
        <f>IF('FRONT PAGE'!$A$1="www.fly-logics.com","TOTAL PREVIOUS LOGBOOK",0)</f>
        <v>TOTAL PREVIOUS LOGBOOK</v>
      </c>
      <c r="G1207" s="531"/>
      <c r="H1207" s="532"/>
      <c r="I1207" s="333">
        <f>I1194</f>
        <v>33.75</v>
      </c>
      <c r="J1207" s="334">
        <f t="shared" ref="J1207:Q1207" si="1090">J1194</f>
        <v>33.75</v>
      </c>
      <c r="K1207" s="335" t="str">
        <f t="shared" si="1090"/>
        <v xml:space="preserve"> </v>
      </c>
      <c r="L1207" s="336" t="str">
        <f t="shared" si="1090"/>
        <v xml:space="preserve"> </v>
      </c>
      <c r="M1207" s="335" t="str">
        <f t="shared" si="1090"/>
        <v xml:space="preserve"> </v>
      </c>
      <c r="N1207" s="336" t="str">
        <f t="shared" si="1090"/>
        <v xml:space="preserve"> </v>
      </c>
      <c r="O1207" s="335" t="str">
        <f t="shared" si="1090"/>
        <v xml:space="preserve"> </v>
      </c>
      <c r="P1207" s="336" t="str">
        <f t="shared" si="1090"/>
        <v xml:space="preserve"> </v>
      </c>
      <c r="Q1207" s="337" t="str">
        <f t="shared" si="1090"/>
        <v xml:space="preserve"> </v>
      </c>
      <c r="R1207" s="288">
        <v>10</v>
      </c>
      <c r="S1207" s="331" t="str">
        <f>S1194</f>
        <v xml:space="preserve"> </v>
      </c>
      <c r="T1207" s="239">
        <f t="shared" ref="T1207:AG1207" si="1091">T1194</f>
        <v>13.75</v>
      </c>
      <c r="U1207" s="239">
        <f t="shared" si="1091"/>
        <v>20</v>
      </c>
      <c r="V1207" s="240">
        <f t="shared" si="1091"/>
        <v>5</v>
      </c>
      <c r="W1207" s="241" t="str">
        <f t="shared" si="1091"/>
        <v xml:space="preserve"> </v>
      </c>
      <c r="X1207" s="239" t="str">
        <f t="shared" si="1091"/>
        <v xml:space="preserve"> </v>
      </c>
      <c r="Y1207" s="242">
        <f t="shared" si="1091"/>
        <v>5</v>
      </c>
      <c r="Z1207" s="239" t="str">
        <f t="shared" si="1091"/>
        <v xml:space="preserve"> </v>
      </c>
      <c r="AA1207" s="242">
        <f t="shared" si="1091"/>
        <v>3.75</v>
      </c>
      <c r="AB1207" s="240" t="str">
        <f t="shared" si="1091"/>
        <v xml:space="preserve"> </v>
      </c>
      <c r="AC1207" s="243">
        <f t="shared" si="1091"/>
        <v>14</v>
      </c>
      <c r="AD1207" s="244" t="str">
        <f t="shared" si="1091"/>
        <v xml:space="preserve"> </v>
      </c>
      <c r="AE1207" s="244">
        <f t="shared" si="1091"/>
        <v>14</v>
      </c>
      <c r="AF1207" s="245" t="str">
        <f t="shared" si="1091"/>
        <v xml:space="preserve"> </v>
      </c>
      <c r="AG1207" s="332">
        <f t="shared" si="1091"/>
        <v>17</v>
      </c>
      <c r="AH1207" s="507"/>
      <c r="AI1207" s="508"/>
      <c r="AJ1207" s="508"/>
      <c r="AK1207" s="509"/>
      <c r="AL1207" s="385"/>
      <c r="AM1207" s="386"/>
      <c r="AN1207" s="385"/>
      <c r="AV1207" s="372"/>
      <c r="AX1207" s="373"/>
      <c r="AY1207" s="98"/>
      <c r="AZ1207" s="373"/>
      <c r="BA1207" s="363"/>
      <c r="BC1207" s="377"/>
    </row>
    <row r="1208" spans="1:70" ht="26.25" customHeight="1" thickBot="1" x14ac:dyDescent="0.25">
      <c r="A1208" s="506"/>
      <c r="B1208" s="512" t="str">
        <f>IF('FRONT PAGE'!$A$1="www.fly-logics.com","Authority certifying flight hours 
STAMP &amp; SIGNATURE",0)</f>
        <v>Authority certifying flight hours 
STAMP &amp; SIGNATURE</v>
      </c>
      <c r="C1208" s="512"/>
      <c r="D1208" s="512"/>
      <c r="E1208" s="513"/>
      <c r="F1208" s="533" t="str">
        <f>IF('FRONT PAGE'!$A$1="www.fly-logics.com","TOTAL TO DATE",0)</f>
        <v>TOTAL TO DATE</v>
      </c>
      <c r="G1208" s="534"/>
      <c r="H1208" s="535"/>
      <c r="I1208" s="32">
        <f t="shared" ref="I1208:Q1208" si="1092">IF(SUM(I1206:I1207)=0," ",SUM(I1206:I1207))</f>
        <v>33.75</v>
      </c>
      <c r="J1208" s="27">
        <f t="shared" si="1092"/>
        <v>33.75</v>
      </c>
      <c r="K1208" s="24" t="str">
        <f t="shared" si="1092"/>
        <v xml:space="preserve"> </v>
      </c>
      <c r="L1208" s="25" t="str">
        <f t="shared" si="1092"/>
        <v xml:space="preserve"> </v>
      </c>
      <c r="M1208" s="24" t="str">
        <f t="shared" si="1092"/>
        <v xml:space="preserve"> </v>
      </c>
      <c r="N1208" s="25" t="str">
        <f t="shared" si="1092"/>
        <v xml:space="preserve"> </v>
      </c>
      <c r="O1208" s="24" t="str">
        <f t="shared" si="1092"/>
        <v xml:space="preserve"> </v>
      </c>
      <c r="P1208" s="25" t="str">
        <f t="shared" si="1092"/>
        <v xml:space="preserve"> </v>
      </c>
      <c r="Q1208" s="26" t="str">
        <f t="shared" si="1092"/>
        <v xml:space="preserve"> </v>
      </c>
      <c r="R1208" s="289"/>
      <c r="S1208" s="27" t="str">
        <f t="shared" ref="S1208:AG1208" si="1093">IF(SUM(S1206:S1207)=0," ",SUM(S1206:S1207))</f>
        <v xml:space="preserve"> </v>
      </c>
      <c r="T1208" s="24">
        <f t="shared" si="1093"/>
        <v>13.75</v>
      </c>
      <c r="U1208" s="24">
        <f t="shared" si="1093"/>
        <v>20</v>
      </c>
      <c r="V1208" s="26">
        <f t="shared" si="1093"/>
        <v>5</v>
      </c>
      <c r="W1208" s="27" t="str">
        <f t="shared" si="1093"/>
        <v xml:space="preserve"> </v>
      </c>
      <c r="X1208" s="24" t="str">
        <f t="shared" si="1093"/>
        <v xml:space="preserve"> </v>
      </c>
      <c r="Y1208" s="25">
        <f t="shared" si="1093"/>
        <v>5</v>
      </c>
      <c r="Z1208" s="24" t="str">
        <f t="shared" si="1093"/>
        <v xml:space="preserve"> </v>
      </c>
      <c r="AA1208" s="25">
        <f t="shared" si="1093"/>
        <v>3.75</v>
      </c>
      <c r="AB1208" s="26" t="str">
        <f t="shared" si="1093"/>
        <v xml:space="preserve"> </v>
      </c>
      <c r="AC1208" s="30">
        <f t="shared" si="1093"/>
        <v>14</v>
      </c>
      <c r="AD1208" s="28" t="str">
        <f t="shared" si="1093"/>
        <v xml:space="preserve"> </v>
      </c>
      <c r="AE1208" s="28">
        <f t="shared" si="1093"/>
        <v>14</v>
      </c>
      <c r="AF1208" s="31" t="str">
        <f t="shared" si="1093"/>
        <v xml:space="preserve"> </v>
      </c>
      <c r="AG1208" s="33">
        <f t="shared" si="1093"/>
        <v>17</v>
      </c>
      <c r="AH1208" s="514" t="str">
        <f>IF('FRONT PAGE'!$A$1="www.fly-logics.com","_____________________________
PILOT SIGNATURE",0)</f>
        <v>_____________________________
PILOT SIGNATURE</v>
      </c>
      <c r="AI1208" s="515"/>
      <c r="AJ1208" s="515"/>
      <c r="AK1208" s="330">
        <f>A1206</f>
        <v>86</v>
      </c>
      <c r="AL1208" s="387"/>
      <c r="AM1208" s="388"/>
      <c r="AN1208" s="387"/>
      <c r="AV1208" s="372"/>
      <c r="AX1208" s="373"/>
      <c r="AY1208" s="98"/>
      <c r="AZ1208" s="373"/>
      <c r="BA1208" s="363"/>
      <c r="BC1208" s="377"/>
    </row>
    <row r="1209" spans="1:70" s="50" customFormat="1" ht="27.75" customHeight="1" x14ac:dyDescent="0.2">
      <c r="A1209" s="29">
        <f>A1204+1</f>
        <v>861</v>
      </c>
      <c r="B1209" s="39"/>
      <c r="C1209" s="40"/>
      <c r="D1209" s="41"/>
      <c r="E1209" s="42"/>
      <c r="F1209" s="43"/>
      <c r="G1209" s="44"/>
      <c r="H1209" s="45"/>
      <c r="I1209" s="281"/>
      <c r="J1209" s="277"/>
      <c r="K1209" s="278"/>
      <c r="L1209" s="279"/>
      <c r="M1209" s="278"/>
      <c r="N1209" s="279"/>
      <c r="O1209" s="278"/>
      <c r="P1209" s="279"/>
      <c r="Q1209" s="150"/>
      <c r="R1209" s="285"/>
      <c r="S1209" s="46"/>
      <c r="T1209" s="47"/>
      <c r="U1209" s="47"/>
      <c r="V1209" s="48"/>
      <c r="W1209" s="293"/>
      <c r="X1209" s="278"/>
      <c r="Y1209" s="279"/>
      <c r="Z1209" s="278"/>
      <c r="AA1209" s="279"/>
      <c r="AB1209" s="150"/>
      <c r="AC1209" s="282"/>
      <c r="AD1209" s="283"/>
      <c r="AE1209" s="283"/>
      <c r="AF1209" s="284"/>
      <c r="AG1209" s="49"/>
      <c r="AH1209" s="48"/>
      <c r="AI1209" s="516"/>
      <c r="AJ1209" s="516"/>
      <c r="AK1209" s="517"/>
      <c r="AL1209" s="100"/>
      <c r="AM1209" s="382" t="str">
        <f t="shared" ref="AM1209:AM1218" si="1094">IF(B1209=0," ",TEXT(B1209,"MMM"))</f>
        <v xml:space="preserve"> </v>
      </c>
      <c r="AN1209" s="95" t="str">
        <f t="shared" ref="AN1209:AN1218" si="1095">IF(B1209=0," ",YEAR(B1209))</f>
        <v xml:space="preserve"> </v>
      </c>
      <c r="AO1209" s="365"/>
      <c r="AP1209" s="365"/>
      <c r="AQ1209" s="256"/>
      <c r="AR1209" s="365"/>
      <c r="AS1209" s="365"/>
      <c r="AT1209" s="364"/>
      <c r="AU1209" s="365"/>
      <c r="AV1209" s="372"/>
      <c r="AW1209" s="364"/>
      <c r="AX1209" s="373"/>
      <c r="AY1209" s="98"/>
      <c r="AZ1209" s="373"/>
      <c r="BA1209" s="363"/>
      <c r="BB1209" s="365"/>
      <c r="BC1209" s="377"/>
      <c r="BD1209" s="365"/>
      <c r="BE1209" s="365"/>
      <c r="BF1209" s="365"/>
      <c r="BG1209" s="365"/>
      <c r="BH1209" s="365"/>
      <c r="BI1209" s="365"/>
      <c r="BJ1209" s="365"/>
      <c r="BK1209" s="365"/>
      <c r="BL1209" s="376"/>
      <c r="BM1209" s="376"/>
      <c r="BN1209" s="260"/>
      <c r="BO1209" s="260"/>
      <c r="BP1209" s="260"/>
      <c r="BQ1209" s="263"/>
      <c r="BR1209" s="263"/>
    </row>
    <row r="1210" spans="1:70" s="50" customFormat="1" ht="27.75" customHeight="1" x14ac:dyDescent="0.2">
      <c r="A1210" s="22">
        <f>A1209+1</f>
        <v>862</v>
      </c>
      <c r="B1210" s="51"/>
      <c r="C1210" s="52"/>
      <c r="D1210" s="53"/>
      <c r="E1210" s="54"/>
      <c r="F1210" s="55"/>
      <c r="G1210" s="56"/>
      <c r="H1210" s="57"/>
      <c r="I1210" s="275"/>
      <c r="J1210" s="58"/>
      <c r="K1210" s="59"/>
      <c r="L1210" s="60"/>
      <c r="M1210" s="59"/>
      <c r="N1210" s="60"/>
      <c r="O1210" s="59"/>
      <c r="P1210" s="60"/>
      <c r="Q1210" s="61"/>
      <c r="R1210" s="286"/>
      <c r="S1210" s="58"/>
      <c r="T1210" s="59"/>
      <c r="U1210" s="59"/>
      <c r="V1210" s="61"/>
      <c r="W1210" s="294"/>
      <c r="X1210" s="59"/>
      <c r="Y1210" s="60"/>
      <c r="Z1210" s="59"/>
      <c r="AA1210" s="60"/>
      <c r="AB1210" s="61"/>
      <c r="AC1210" s="62"/>
      <c r="AD1210" s="63"/>
      <c r="AE1210" s="63"/>
      <c r="AF1210" s="64"/>
      <c r="AG1210" s="65"/>
      <c r="AH1210" s="61"/>
      <c r="AI1210" s="510"/>
      <c r="AJ1210" s="510"/>
      <c r="AK1210" s="511"/>
      <c r="AL1210" s="100"/>
      <c r="AM1210" s="382" t="str">
        <f t="shared" si="1094"/>
        <v xml:space="preserve"> </v>
      </c>
      <c r="AN1210" s="95" t="str">
        <f t="shared" si="1095"/>
        <v xml:space="preserve"> </v>
      </c>
      <c r="AO1210" s="365"/>
      <c r="AP1210" s="365"/>
      <c r="AQ1210" s="256"/>
      <c r="AR1210" s="365"/>
      <c r="AS1210" s="365"/>
      <c r="AT1210" s="364"/>
      <c r="AU1210" s="365"/>
      <c r="AV1210" s="372"/>
      <c r="AW1210" s="364"/>
      <c r="AX1210" s="373"/>
      <c r="AY1210" s="98"/>
      <c r="AZ1210" s="373"/>
      <c r="BA1210" s="363"/>
      <c r="BB1210" s="365"/>
      <c r="BC1210" s="377"/>
      <c r="BD1210" s="365"/>
      <c r="BE1210" s="365"/>
      <c r="BF1210" s="365"/>
      <c r="BG1210" s="365"/>
      <c r="BH1210" s="365"/>
      <c r="BI1210" s="365"/>
      <c r="BJ1210" s="365"/>
      <c r="BK1210" s="365"/>
      <c r="BL1210" s="376"/>
      <c r="BM1210" s="376"/>
      <c r="BN1210" s="260"/>
      <c r="BO1210" s="260"/>
      <c r="BP1210" s="260"/>
      <c r="BQ1210" s="263"/>
      <c r="BR1210" s="263"/>
    </row>
    <row r="1211" spans="1:70" s="50" customFormat="1" ht="27.75" customHeight="1" x14ac:dyDescent="0.2">
      <c r="A1211" s="22">
        <f t="shared" ref="A1211:A1218" si="1096">A1210+1</f>
        <v>863</v>
      </c>
      <c r="B1211" s="51"/>
      <c r="C1211" s="52"/>
      <c r="D1211" s="53"/>
      <c r="E1211" s="54"/>
      <c r="F1211" s="55"/>
      <c r="G1211" s="56"/>
      <c r="H1211" s="57"/>
      <c r="I1211" s="275"/>
      <c r="J1211" s="58"/>
      <c r="K1211" s="59"/>
      <c r="L1211" s="60"/>
      <c r="M1211" s="59"/>
      <c r="N1211" s="60"/>
      <c r="O1211" s="59"/>
      <c r="P1211" s="60"/>
      <c r="Q1211" s="61"/>
      <c r="R1211" s="286"/>
      <c r="S1211" s="58"/>
      <c r="T1211" s="59"/>
      <c r="U1211" s="59"/>
      <c r="V1211" s="61"/>
      <c r="W1211" s="294"/>
      <c r="X1211" s="59"/>
      <c r="Y1211" s="60"/>
      <c r="Z1211" s="59"/>
      <c r="AA1211" s="60"/>
      <c r="AB1211" s="61"/>
      <c r="AC1211" s="62"/>
      <c r="AD1211" s="63"/>
      <c r="AE1211" s="63"/>
      <c r="AF1211" s="64"/>
      <c r="AG1211" s="65"/>
      <c r="AH1211" s="61"/>
      <c r="AI1211" s="510"/>
      <c r="AJ1211" s="510"/>
      <c r="AK1211" s="511"/>
      <c r="AL1211" s="100"/>
      <c r="AM1211" s="382" t="str">
        <f t="shared" si="1094"/>
        <v xml:space="preserve"> </v>
      </c>
      <c r="AN1211" s="95" t="str">
        <f t="shared" si="1095"/>
        <v xml:space="preserve"> </v>
      </c>
      <c r="AO1211" s="365"/>
      <c r="AP1211" s="365"/>
      <c r="AQ1211" s="256"/>
      <c r="AR1211" s="365"/>
      <c r="AS1211" s="365"/>
      <c r="AT1211" s="364"/>
      <c r="AU1211" s="365"/>
      <c r="AV1211" s="372"/>
      <c r="AW1211" s="364"/>
      <c r="AX1211" s="373"/>
      <c r="AY1211" s="98"/>
      <c r="AZ1211" s="373"/>
      <c r="BA1211" s="363"/>
      <c r="BB1211" s="365"/>
      <c r="BC1211" s="377"/>
      <c r="BD1211" s="365"/>
      <c r="BE1211" s="365"/>
      <c r="BF1211" s="365"/>
      <c r="BG1211" s="365"/>
      <c r="BH1211" s="365"/>
      <c r="BI1211" s="365"/>
      <c r="BJ1211" s="365"/>
      <c r="BK1211" s="365"/>
      <c r="BL1211" s="376"/>
      <c r="BM1211" s="376"/>
      <c r="BN1211" s="260"/>
      <c r="BO1211" s="260"/>
      <c r="BP1211" s="260"/>
      <c r="BQ1211" s="263"/>
      <c r="BR1211" s="263"/>
    </row>
    <row r="1212" spans="1:70" s="50" customFormat="1" ht="27.75" customHeight="1" x14ac:dyDescent="0.2">
      <c r="A1212" s="22">
        <f t="shared" si="1096"/>
        <v>864</v>
      </c>
      <c r="B1212" s="51"/>
      <c r="C1212" s="52"/>
      <c r="D1212" s="53"/>
      <c r="E1212" s="54"/>
      <c r="F1212" s="55"/>
      <c r="G1212" s="56"/>
      <c r="H1212" s="57"/>
      <c r="I1212" s="275"/>
      <c r="J1212" s="58"/>
      <c r="K1212" s="59"/>
      <c r="L1212" s="60"/>
      <c r="M1212" s="59"/>
      <c r="N1212" s="60"/>
      <c r="O1212" s="59"/>
      <c r="P1212" s="60"/>
      <c r="Q1212" s="61"/>
      <c r="R1212" s="286"/>
      <c r="S1212" s="58"/>
      <c r="T1212" s="59"/>
      <c r="U1212" s="59"/>
      <c r="V1212" s="61"/>
      <c r="W1212" s="294"/>
      <c r="X1212" s="59"/>
      <c r="Y1212" s="60"/>
      <c r="Z1212" s="59"/>
      <c r="AA1212" s="60"/>
      <c r="AB1212" s="61"/>
      <c r="AC1212" s="62"/>
      <c r="AD1212" s="63"/>
      <c r="AE1212" s="63"/>
      <c r="AF1212" s="64"/>
      <c r="AG1212" s="65"/>
      <c r="AH1212" s="61"/>
      <c r="AI1212" s="510"/>
      <c r="AJ1212" s="510"/>
      <c r="AK1212" s="511"/>
      <c r="AL1212" s="100"/>
      <c r="AM1212" s="382" t="str">
        <f t="shared" si="1094"/>
        <v xml:space="preserve"> </v>
      </c>
      <c r="AN1212" s="95" t="str">
        <f t="shared" si="1095"/>
        <v xml:space="preserve"> </v>
      </c>
      <c r="AO1212" s="365"/>
      <c r="AP1212" s="365"/>
      <c r="AQ1212" s="256"/>
      <c r="AR1212" s="365"/>
      <c r="AS1212" s="365"/>
      <c r="AT1212" s="364"/>
      <c r="AU1212" s="365"/>
      <c r="AV1212" s="372"/>
      <c r="AW1212" s="364"/>
      <c r="AX1212" s="373"/>
      <c r="AY1212" s="98"/>
      <c r="AZ1212" s="373"/>
      <c r="BA1212" s="363"/>
      <c r="BB1212" s="365"/>
      <c r="BC1212" s="377"/>
      <c r="BD1212" s="365"/>
      <c r="BE1212" s="365"/>
      <c r="BF1212" s="365"/>
      <c r="BG1212" s="365"/>
      <c r="BH1212" s="365"/>
      <c r="BI1212" s="365"/>
      <c r="BJ1212" s="365"/>
      <c r="BK1212" s="365"/>
      <c r="BL1212" s="376"/>
      <c r="BM1212" s="376"/>
      <c r="BN1212" s="260"/>
      <c r="BO1212" s="260"/>
      <c r="BP1212" s="260"/>
      <c r="BQ1212" s="263"/>
      <c r="BR1212" s="263"/>
    </row>
    <row r="1213" spans="1:70" s="50" customFormat="1" ht="27.75" customHeight="1" x14ac:dyDescent="0.2">
      <c r="A1213" s="22">
        <f t="shared" si="1096"/>
        <v>865</v>
      </c>
      <c r="B1213" s="51"/>
      <c r="C1213" s="52"/>
      <c r="D1213" s="53"/>
      <c r="E1213" s="54"/>
      <c r="F1213" s="55"/>
      <c r="G1213" s="56"/>
      <c r="H1213" s="57"/>
      <c r="I1213" s="275"/>
      <c r="J1213" s="58"/>
      <c r="K1213" s="59"/>
      <c r="L1213" s="60"/>
      <c r="M1213" s="59"/>
      <c r="N1213" s="60"/>
      <c r="O1213" s="59"/>
      <c r="P1213" s="60"/>
      <c r="Q1213" s="61"/>
      <c r="R1213" s="286"/>
      <c r="S1213" s="58"/>
      <c r="T1213" s="59"/>
      <c r="U1213" s="59"/>
      <c r="V1213" s="61"/>
      <c r="W1213" s="294"/>
      <c r="X1213" s="59"/>
      <c r="Y1213" s="60"/>
      <c r="Z1213" s="59"/>
      <c r="AA1213" s="60"/>
      <c r="AB1213" s="61"/>
      <c r="AC1213" s="62"/>
      <c r="AD1213" s="63"/>
      <c r="AE1213" s="63"/>
      <c r="AF1213" s="64"/>
      <c r="AG1213" s="65"/>
      <c r="AH1213" s="61"/>
      <c r="AI1213" s="510"/>
      <c r="AJ1213" s="510"/>
      <c r="AK1213" s="511"/>
      <c r="AL1213" s="100"/>
      <c r="AM1213" s="382" t="str">
        <f t="shared" si="1094"/>
        <v xml:space="preserve"> </v>
      </c>
      <c r="AN1213" s="95" t="str">
        <f t="shared" si="1095"/>
        <v xml:space="preserve"> </v>
      </c>
      <c r="AO1213" s="365"/>
      <c r="AP1213" s="365"/>
      <c r="AQ1213" s="256"/>
      <c r="AR1213" s="365"/>
      <c r="AS1213" s="365"/>
      <c r="AT1213" s="364"/>
      <c r="AU1213" s="365"/>
      <c r="AV1213" s="372"/>
      <c r="AW1213" s="364"/>
      <c r="AX1213" s="373"/>
      <c r="AY1213" s="98"/>
      <c r="AZ1213" s="373"/>
      <c r="BA1213" s="363"/>
      <c r="BB1213" s="365"/>
      <c r="BC1213" s="377"/>
      <c r="BD1213" s="365"/>
      <c r="BE1213" s="365"/>
      <c r="BF1213" s="365"/>
      <c r="BG1213" s="365"/>
      <c r="BH1213" s="365"/>
      <c r="BI1213" s="365"/>
      <c r="BJ1213" s="365"/>
      <c r="BK1213" s="365"/>
      <c r="BL1213" s="376"/>
      <c r="BM1213" s="376"/>
      <c r="BN1213" s="260"/>
      <c r="BO1213" s="260"/>
      <c r="BP1213" s="260"/>
      <c r="BQ1213" s="263"/>
      <c r="BR1213" s="263"/>
    </row>
    <row r="1214" spans="1:70" s="50" customFormat="1" ht="27.75" customHeight="1" x14ac:dyDescent="0.2">
      <c r="A1214" s="22">
        <f t="shared" si="1096"/>
        <v>866</v>
      </c>
      <c r="B1214" s="51"/>
      <c r="C1214" s="52"/>
      <c r="D1214" s="53"/>
      <c r="E1214" s="54"/>
      <c r="F1214" s="55"/>
      <c r="G1214" s="56"/>
      <c r="H1214" s="57"/>
      <c r="I1214" s="275"/>
      <c r="J1214" s="58"/>
      <c r="K1214" s="59"/>
      <c r="L1214" s="60"/>
      <c r="M1214" s="59"/>
      <c r="N1214" s="60"/>
      <c r="O1214" s="59"/>
      <c r="P1214" s="60"/>
      <c r="Q1214" s="61"/>
      <c r="R1214" s="286"/>
      <c r="S1214" s="58"/>
      <c r="T1214" s="59"/>
      <c r="U1214" s="59"/>
      <c r="V1214" s="61"/>
      <c r="W1214" s="294"/>
      <c r="X1214" s="59"/>
      <c r="Y1214" s="60"/>
      <c r="Z1214" s="59"/>
      <c r="AA1214" s="60"/>
      <c r="AB1214" s="61"/>
      <c r="AC1214" s="62"/>
      <c r="AD1214" s="63"/>
      <c r="AE1214" s="63"/>
      <c r="AF1214" s="64"/>
      <c r="AG1214" s="65"/>
      <c r="AH1214" s="61"/>
      <c r="AI1214" s="510"/>
      <c r="AJ1214" s="510"/>
      <c r="AK1214" s="511"/>
      <c r="AL1214" s="100"/>
      <c r="AM1214" s="382" t="str">
        <f t="shared" si="1094"/>
        <v xml:space="preserve"> </v>
      </c>
      <c r="AN1214" s="95" t="str">
        <f t="shared" si="1095"/>
        <v xml:space="preserve"> </v>
      </c>
      <c r="AO1214" s="365"/>
      <c r="AP1214" s="365"/>
      <c r="AQ1214" s="256"/>
      <c r="AR1214" s="365"/>
      <c r="AS1214" s="365"/>
      <c r="AT1214" s="364"/>
      <c r="AU1214" s="365"/>
      <c r="AV1214" s="372"/>
      <c r="AW1214" s="364"/>
      <c r="AX1214" s="373"/>
      <c r="AY1214" s="98"/>
      <c r="AZ1214" s="373"/>
      <c r="BA1214" s="363"/>
      <c r="BB1214" s="365"/>
      <c r="BC1214" s="377"/>
      <c r="BD1214" s="365"/>
      <c r="BE1214" s="365"/>
      <c r="BF1214" s="365"/>
      <c r="BG1214" s="365"/>
      <c r="BH1214" s="365"/>
      <c r="BI1214" s="365"/>
      <c r="BJ1214" s="365"/>
      <c r="BK1214" s="365"/>
      <c r="BL1214" s="376"/>
      <c r="BM1214" s="376"/>
      <c r="BN1214" s="260"/>
      <c r="BO1214" s="260"/>
      <c r="BP1214" s="260"/>
      <c r="BQ1214" s="263"/>
      <c r="BR1214" s="263"/>
    </row>
    <row r="1215" spans="1:70" s="50" customFormat="1" ht="27.75" customHeight="1" x14ac:dyDescent="0.2">
      <c r="A1215" s="22">
        <f>A1214+1</f>
        <v>867</v>
      </c>
      <c r="B1215" s="51"/>
      <c r="C1215" s="52"/>
      <c r="D1215" s="53"/>
      <c r="E1215" s="54"/>
      <c r="F1215" s="55"/>
      <c r="G1215" s="56"/>
      <c r="H1215" s="57"/>
      <c r="I1215" s="275"/>
      <c r="J1215" s="58"/>
      <c r="K1215" s="59"/>
      <c r="L1215" s="60"/>
      <c r="M1215" s="59"/>
      <c r="N1215" s="60"/>
      <c r="O1215" s="59"/>
      <c r="P1215" s="60"/>
      <c r="Q1215" s="61"/>
      <c r="R1215" s="286"/>
      <c r="S1215" s="58"/>
      <c r="T1215" s="59"/>
      <c r="U1215" s="59"/>
      <c r="V1215" s="61"/>
      <c r="W1215" s="294"/>
      <c r="X1215" s="59"/>
      <c r="Y1215" s="60"/>
      <c r="Z1215" s="59"/>
      <c r="AA1215" s="60"/>
      <c r="AB1215" s="61"/>
      <c r="AC1215" s="62"/>
      <c r="AD1215" s="63"/>
      <c r="AE1215" s="63"/>
      <c r="AF1215" s="64"/>
      <c r="AG1215" s="65"/>
      <c r="AH1215" s="61"/>
      <c r="AI1215" s="510"/>
      <c r="AJ1215" s="510"/>
      <c r="AK1215" s="511"/>
      <c r="AL1215" s="100"/>
      <c r="AM1215" s="382" t="str">
        <f t="shared" si="1094"/>
        <v xml:space="preserve"> </v>
      </c>
      <c r="AN1215" s="95" t="str">
        <f t="shared" si="1095"/>
        <v xml:space="preserve"> </v>
      </c>
      <c r="AO1215" s="365"/>
      <c r="AP1215" s="365"/>
      <c r="AQ1215" s="256"/>
      <c r="AR1215" s="365"/>
      <c r="AS1215" s="365"/>
      <c r="AT1215" s="364"/>
      <c r="AU1215" s="365"/>
      <c r="AV1215" s="372"/>
      <c r="AW1215" s="364"/>
      <c r="AX1215" s="373"/>
      <c r="AY1215" s="98"/>
      <c r="AZ1215" s="373"/>
      <c r="BA1215" s="363"/>
      <c r="BB1215" s="365"/>
      <c r="BC1215" s="377"/>
      <c r="BD1215" s="365"/>
      <c r="BE1215" s="365"/>
      <c r="BF1215" s="365"/>
      <c r="BG1215" s="365"/>
      <c r="BH1215" s="365"/>
      <c r="BI1215" s="365"/>
      <c r="BJ1215" s="365"/>
      <c r="BK1215" s="365"/>
      <c r="BL1215" s="376"/>
      <c r="BM1215" s="376"/>
      <c r="BN1215" s="260"/>
      <c r="BO1215" s="260"/>
      <c r="BP1215" s="260"/>
      <c r="BQ1215" s="263"/>
      <c r="BR1215" s="263"/>
    </row>
    <row r="1216" spans="1:70" s="50" customFormat="1" ht="27.75" customHeight="1" x14ac:dyDescent="0.2">
      <c r="A1216" s="22">
        <f t="shared" si="1096"/>
        <v>868</v>
      </c>
      <c r="B1216" s="51"/>
      <c r="C1216" s="52"/>
      <c r="D1216" s="53"/>
      <c r="E1216" s="54"/>
      <c r="F1216" s="55"/>
      <c r="G1216" s="56"/>
      <c r="H1216" s="57"/>
      <c r="I1216" s="275"/>
      <c r="J1216" s="58"/>
      <c r="K1216" s="59"/>
      <c r="L1216" s="60"/>
      <c r="M1216" s="59"/>
      <c r="N1216" s="60"/>
      <c r="O1216" s="59"/>
      <c r="P1216" s="60"/>
      <c r="Q1216" s="61"/>
      <c r="R1216" s="286"/>
      <c r="S1216" s="58"/>
      <c r="T1216" s="59"/>
      <c r="U1216" s="59"/>
      <c r="V1216" s="61"/>
      <c r="W1216" s="294"/>
      <c r="X1216" s="59"/>
      <c r="Y1216" s="60"/>
      <c r="Z1216" s="59"/>
      <c r="AA1216" s="60"/>
      <c r="AB1216" s="61"/>
      <c r="AC1216" s="62"/>
      <c r="AD1216" s="63"/>
      <c r="AE1216" s="63"/>
      <c r="AF1216" s="64"/>
      <c r="AG1216" s="65"/>
      <c r="AH1216" s="61"/>
      <c r="AI1216" s="510"/>
      <c r="AJ1216" s="510"/>
      <c r="AK1216" s="511"/>
      <c r="AL1216" s="100"/>
      <c r="AM1216" s="382" t="str">
        <f t="shared" si="1094"/>
        <v xml:space="preserve"> </v>
      </c>
      <c r="AN1216" s="95" t="str">
        <f t="shared" si="1095"/>
        <v xml:space="preserve"> </v>
      </c>
      <c r="AO1216" s="365"/>
      <c r="AP1216" s="365"/>
      <c r="AQ1216" s="256"/>
      <c r="AR1216" s="365"/>
      <c r="AS1216" s="365"/>
      <c r="AT1216" s="364"/>
      <c r="AU1216" s="365"/>
      <c r="AV1216" s="372"/>
      <c r="AW1216" s="364"/>
      <c r="AX1216" s="373"/>
      <c r="AY1216" s="98"/>
      <c r="AZ1216" s="373"/>
      <c r="BA1216" s="363"/>
      <c r="BB1216" s="365"/>
      <c r="BC1216" s="377"/>
      <c r="BD1216" s="365"/>
      <c r="BE1216" s="365"/>
      <c r="BF1216" s="365"/>
      <c r="BG1216" s="365"/>
      <c r="BH1216" s="365"/>
      <c r="BI1216" s="365"/>
      <c r="BJ1216" s="365"/>
      <c r="BK1216" s="365"/>
      <c r="BL1216" s="376"/>
      <c r="BM1216" s="376"/>
      <c r="BN1216" s="260"/>
      <c r="BO1216" s="260"/>
      <c r="BP1216" s="260"/>
      <c r="BQ1216" s="263"/>
      <c r="BR1216" s="263"/>
    </row>
    <row r="1217" spans="1:70" s="50" customFormat="1" ht="27.75" customHeight="1" x14ac:dyDescent="0.2">
      <c r="A1217" s="22">
        <f t="shared" si="1096"/>
        <v>869</v>
      </c>
      <c r="B1217" s="51"/>
      <c r="C1217" s="52"/>
      <c r="D1217" s="53"/>
      <c r="E1217" s="54"/>
      <c r="F1217" s="55"/>
      <c r="G1217" s="56"/>
      <c r="H1217" s="57"/>
      <c r="I1217" s="275"/>
      <c r="J1217" s="58"/>
      <c r="K1217" s="59"/>
      <c r="L1217" s="60"/>
      <c r="M1217" s="59"/>
      <c r="N1217" s="60"/>
      <c r="O1217" s="59"/>
      <c r="P1217" s="60"/>
      <c r="Q1217" s="61"/>
      <c r="R1217" s="286"/>
      <c r="S1217" s="58"/>
      <c r="T1217" s="59"/>
      <c r="U1217" s="59"/>
      <c r="V1217" s="61"/>
      <c r="W1217" s="294"/>
      <c r="X1217" s="59"/>
      <c r="Y1217" s="60"/>
      <c r="Z1217" s="59"/>
      <c r="AA1217" s="60"/>
      <c r="AB1217" s="61"/>
      <c r="AC1217" s="62"/>
      <c r="AD1217" s="63"/>
      <c r="AE1217" s="63"/>
      <c r="AF1217" s="64"/>
      <c r="AG1217" s="65"/>
      <c r="AH1217" s="61"/>
      <c r="AI1217" s="510"/>
      <c r="AJ1217" s="510"/>
      <c r="AK1217" s="511"/>
      <c r="AL1217" s="100"/>
      <c r="AM1217" s="382" t="str">
        <f t="shared" si="1094"/>
        <v xml:space="preserve"> </v>
      </c>
      <c r="AN1217" s="95" t="str">
        <f t="shared" si="1095"/>
        <v xml:space="preserve"> </v>
      </c>
      <c r="AO1217" s="365"/>
      <c r="AP1217" s="365"/>
      <c r="AQ1217" s="256"/>
      <c r="AR1217" s="365"/>
      <c r="AS1217" s="365"/>
      <c r="AT1217" s="364"/>
      <c r="AU1217" s="365"/>
      <c r="AV1217" s="372"/>
      <c r="AW1217" s="364"/>
      <c r="AX1217" s="373"/>
      <c r="AY1217" s="98"/>
      <c r="AZ1217" s="373"/>
      <c r="BA1217" s="365"/>
      <c r="BB1217" s="365"/>
      <c r="BC1217" s="377"/>
      <c r="BD1217" s="365"/>
      <c r="BE1217" s="365"/>
      <c r="BF1217" s="365"/>
      <c r="BG1217" s="365"/>
      <c r="BH1217" s="365"/>
      <c r="BI1217" s="365"/>
      <c r="BJ1217" s="365"/>
      <c r="BK1217" s="365"/>
      <c r="BL1217" s="376"/>
      <c r="BM1217" s="376"/>
      <c r="BN1217" s="260"/>
      <c r="BO1217" s="260"/>
      <c r="BP1217" s="260"/>
      <c r="BQ1217" s="263"/>
      <c r="BR1217" s="263"/>
    </row>
    <row r="1218" spans="1:70" s="50" customFormat="1" ht="27.75" customHeight="1" thickBot="1" x14ac:dyDescent="0.25">
      <c r="A1218" s="23">
        <f t="shared" si="1096"/>
        <v>870</v>
      </c>
      <c r="B1218" s="66"/>
      <c r="C1218" s="67"/>
      <c r="D1218" s="68"/>
      <c r="E1218" s="69"/>
      <c r="F1218" s="70"/>
      <c r="G1218" s="71"/>
      <c r="H1218" s="72"/>
      <c r="I1218" s="276"/>
      <c r="J1218" s="73"/>
      <c r="K1218" s="74"/>
      <c r="L1218" s="75"/>
      <c r="M1218" s="74"/>
      <c r="N1218" s="75"/>
      <c r="O1218" s="74"/>
      <c r="P1218" s="75"/>
      <c r="Q1218" s="76"/>
      <c r="R1218" s="287"/>
      <c r="S1218" s="73"/>
      <c r="T1218" s="74"/>
      <c r="U1218" s="74"/>
      <c r="V1218" s="76"/>
      <c r="W1218" s="295"/>
      <c r="X1218" s="74"/>
      <c r="Y1218" s="75"/>
      <c r="Z1218" s="74"/>
      <c r="AA1218" s="75"/>
      <c r="AB1218" s="76"/>
      <c r="AC1218" s="77"/>
      <c r="AD1218" s="78"/>
      <c r="AE1218" s="78"/>
      <c r="AF1218" s="79"/>
      <c r="AG1218" s="80"/>
      <c r="AH1218" s="76"/>
      <c r="AI1218" s="518"/>
      <c r="AJ1218" s="518"/>
      <c r="AK1218" s="519"/>
      <c r="AL1218" s="100"/>
      <c r="AM1218" s="382" t="str">
        <f t="shared" si="1094"/>
        <v xml:space="preserve"> </v>
      </c>
      <c r="AN1218" s="95" t="str">
        <f t="shared" si="1095"/>
        <v xml:space="preserve"> </v>
      </c>
      <c r="AO1218" s="365"/>
      <c r="AP1218" s="365"/>
      <c r="AQ1218" s="256"/>
      <c r="AR1218" s="365"/>
      <c r="AS1218" s="365"/>
      <c r="AT1218" s="364"/>
      <c r="AU1218" s="365"/>
      <c r="AV1218" s="372"/>
      <c r="AW1218" s="364"/>
      <c r="AX1218" s="373"/>
      <c r="AY1218" s="98"/>
      <c r="AZ1218" s="373"/>
      <c r="BA1218" s="365"/>
      <c r="BB1218" s="365"/>
      <c r="BC1218" s="377"/>
      <c r="BD1218" s="365"/>
      <c r="BE1218" s="365"/>
      <c r="BF1218" s="365"/>
      <c r="BG1218" s="365"/>
      <c r="BH1218" s="365"/>
      <c r="BI1218" s="365"/>
      <c r="BJ1218" s="365"/>
      <c r="BK1218" s="365"/>
      <c r="BL1218" s="376"/>
      <c r="BM1218" s="376"/>
      <c r="BN1218" s="260"/>
      <c r="BO1218" s="260"/>
      <c r="BP1218" s="260"/>
      <c r="BQ1218" s="263"/>
      <c r="BR1218" s="263"/>
    </row>
    <row r="1219" spans="1:70" ht="4.5" customHeight="1" thickBot="1" x14ac:dyDescent="0.25">
      <c r="A1219" s="91">
        <f>AK1222</f>
        <v>87</v>
      </c>
      <c r="B1219" s="235"/>
      <c r="C1219" s="235"/>
      <c r="D1219" s="235"/>
      <c r="E1219" s="235"/>
      <c r="F1219" s="235"/>
      <c r="G1219" s="235"/>
      <c r="H1219" s="235"/>
      <c r="I1219" s="235"/>
      <c r="J1219" s="280"/>
      <c r="K1219" s="280"/>
      <c r="L1219" s="280"/>
      <c r="M1219" s="280"/>
      <c r="N1219" s="280"/>
      <c r="O1219" s="280"/>
      <c r="P1219" s="280"/>
      <c r="Q1219" s="280"/>
      <c r="R1219" s="280"/>
      <c r="S1219" s="292"/>
      <c r="T1219" s="292"/>
      <c r="U1219" s="292"/>
      <c r="V1219" s="292"/>
      <c r="W1219" s="292"/>
      <c r="X1219" s="292"/>
      <c r="Y1219" s="292"/>
      <c r="Z1219" s="292"/>
      <c r="AA1219" s="292"/>
      <c r="AB1219" s="292"/>
      <c r="AC1219" s="292"/>
      <c r="AD1219" s="236"/>
      <c r="AE1219" s="237"/>
      <c r="AF1219" s="236"/>
      <c r="AG1219" s="238"/>
      <c r="AH1219" s="536"/>
      <c r="AI1219" s="537"/>
      <c r="AJ1219" s="537"/>
      <c r="AK1219" s="537"/>
      <c r="AL1219" s="383"/>
      <c r="AM1219" s="384"/>
      <c r="AN1219" s="383"/>
      <c r="AV1219" s="372"/>
      <c r="AX1219" s="373"/>
      <c r="AY1219" s="98"/>
      <c r="AZ1219" s="373"/>
      <c r="BC1219" s="377"/>
    </row>
    <row r="1220" spans="1:70" ht="26.25" customHeight="1" x14ac:dyDescent="0.2">
      <c r="A1220" s="163">
        <f>A1206+1</f>
        <v>87</v>
      </c>
      <c r="B1220" s="523"/>
      <c r="C1220" s="523"/>
      <c r="D1220" s="523"/>
      <c r="E1220" s="524"/>
      <c r="F1220" s="527" t="str">
        <f>IF('FRONT PAGE'!$A$1="www.fly-logics.com","TOTAL PAGE",0)</f>
        <v>TOTAL PAGE</v>
      </c>
      <c r="G1220" s="528"/>
      <c r="H1220" s="529"/>
      <c r="I1220" s="314" t="str">
        <f>IF('FRONT PAGE'!$A$1="www.fly-logics.com",IF(SUM(I1209:I1219)=0," ",SUM(I1209:I1219)),0)</f>
        <v xml:space="preserve"> </v>
      </c>
      <c r="J1220" s="315" t="str">
        <f>IF('FRONT PAGE'!$A$1="www.fly-logics.com",IF(SUM(J1209:J1219)=0," ",SUM(J1209:J1219)),0)</f>
        <v xml:space="preserve"> </v>
      </c>
      <c r="K1220" s="316" t="str">
        <f>IF('FRONT PAGE'!$A$1="www.fly-logics.com",IF(SUM(K1209:K1219)=0," ",SUM(K1209:K1219)),0)</f>
        <v xml:space="preserve"> </v>
      </c>
      <c r="L1220" s="317" t="str">
        <f>IF('FRONT PAGE'!$A$1="www.fly-logics.com",IF(SUM(L1209:L1219)=0," ",SUM(L1209:L1219)),0)</f>
        <v xml:space="preserve"> </v>
      </c>
      <c r="M1220" s="316" t="str">
        <f>IF('FRONT PAGE'!$A$1="www.fly-logics.com",IF(SUM(M1209:M1219)=0," ",SUM(M1209:M1219)),0)</f>
        <v xml:space="preserve"> </v>
      </c>
      <c r="N1220" s="317" t="str">
        <f>IF('FRONT PAGE'!$A$1="www.fly-logics.com",IF(SUM(N1209:N1219)=0," ",SUM(N1209:N1219)),0)</f>
        <v xml:space="preserve"> </v>
      </c>
      <c r="O1220" s="316" t="str">
        <f>IF('FRONT PAGE'!$A$1="www.fly-logics.com",IF(SUM(O1209:O1219)=0," ",SUM(O1209:O1219)),0)</f>
        <v xml:space="preserve"> </v>
      </c>
      <c r="P1220" s="317" t="str">
        <f>IF('FRONT PAGE'!$A$1="www.fly-logics.com",IF(SUM(P1209:P1219)=0," ",SUM(P1209:P1219)),0)</f>
        <v xml:space="preserve"> </v>
      </c>
      <c r="Q1220" s="318" t="str">
        <f>IF('FRONT PAGE'!$A$1="www.fly-logics.com",IF(SUM(Q1209:Q1219)=0," ",SUM(Q1209:Q1219)),0)</f>
        <v xml:space="preserve"> </v>
      </c>
      <c r="R1220" s="319"/>
      <c r="S1220" s="315" t="str">
        <f>IF('FRONT PAGE'!$A$1="www.fly-logics.com",IF(SUM(S1209:S1219)=0," ",SUM(S1209:S1219)),0)</f>
        <v xml:space="preserve"> </v>
      </c>
      <c r="T1220" s="316" t="str">
        <f>IF('FRONT PAGE'!$A$1="www.fly-logics.com",IF(SUM(T1209:T1219)=0," ",SUM(T1209:T1219)),0)</f>
        <v xml:space="preserve"> </v>
      </c>
      <c r="U1220" s="316" t="str">
        <f>IF('FRONT PAGE'!$A$1="www.fly-logics.com",IF(SUM(U1209:U1219)=0," ",SUM(U1209:U1219)),0)</f>
        <v xml:space="preserve"> </v>
      </c>
      <c r="V1220" s="318" t="str">
        <f>IF('FRONT PAGE'!$A$1="www.fly-logics.com",IF(SUM(V1209:V1219)=0," ",SUM(V1209:V1219)),0)</f>
        <v xml:space="preserve"> </v>
      </c>
      <c r="W1220" s="315" t="str">
        <f>IF('FRONT PAGE'!$A$1="www.fly-logics.com",IF(SUM(W1209:W1219)=0," ",SUM(W1209:W1219)),0)</f>
        <v xml:space="preserve"> </v>
      </c>
      <c r="X1220" s="316" t="str">
        <f>IF('FRONT PAGE'!$A$1="www.fly-logics.com",IF(SUM(X1209:X1219)=0," ",SUM(X1209:X1219)),0)</f>
        <v xml:space="preserve"> </v>
      </c>
      <c r="Y1220" s="317" t="str">
        <f>IF('FRONT PAGE'!$A$1="www.fly-logics.com",IF(SUM(Y1209:Y1219)=0," ",SUM(Y1209:Y1219)),0)</f>
        <v xml:space="preserve"> </v>
      </c>
      <c r="Z1220" s="316" t="str">
        <f>IF('FRONT PAGE'!$A$1="www.fly-logics.com",IF(SUM(Z1209:Z1219)=0," ",SUM(Z1209:Z1219)),0)</f>
        <v xml:space="preserve"> </v>
      </c>
      <c r="AA1220" s="317" t="str">
        <f>IF('FRONT PAGE'!$A$1="www.fly-logics.com",IF(SUM(AA1209:AA1219)=0," ",SUM(AA1209:AA1219)),0)</f>
        <v xml:space="preserve"> </v>
      </c>
      <c r="AB1220" s="318" t="str">
        <f>IF('FRONT PAGE'!$A$1="www.fly-logics.com",IF(SUM(AB1209:AB1219)=0," ",SUM(AB1209:AB1219)),0)</f>
        <v xml:space="preserve"> </v>
      </c>
      <c r="AC1220" s="329" t="str">
        <f>IF('FRONT PAGE'!$A$1="www.fly-logics.com",IF(SUM(AC1209:AC1219)=0," ",SUM(AC1209:AC1219)),0)</f>
        <v xml:space="preserve"> </v>
      </c>
      <c r="AD1220" s="321" t="str">
        <f>IF('FRONT PAGE'!$A$1="www.fly-logics.com",IF(SUM(AD1209:AD1219)=0," ",SUM(AD1209:AD1219)),0)</f>
        <v xml:space="preserve"> </v>
      </c>
      <c r="AE1220" s="321" t="str">
        <f>IF('FRONT PAGE'!$A$1="www.fly-logics.com",IF(SUM(AE1209:AE1219)=0," ",SUM(AE1209:AE1219)),0)</f>
        <v xml:space="preserve"> </v>
      </c>
      <c r="AF1220" s="322" t="str">
        <f>IF('FRONT PAGE'!$A$1="www.fly-logics.com",IF(SUM(AF1209:AF1219)=0," ",SUM(AF1209:AF1219)),0)</f>
        <v xml:space="preserve"> </v>
      </c>
      <c r="AG1220" s="323" t="str">
        <f>IF('FRONT PAGE'!$A$1="www.fly-logics.com",IF(SUM(AG1209:AG1219)=0," ",SUM(AG1209:AG1219)),0)</f>
        <v xml:space="preserve"> </v>
      </c>
      <c r="AH1220" s="520" t="str">
        <f>IF('FRONT PAGE'!$A$1="www.fly-logics.com","I certify that all the data in this
logbook are accurate",0)</f>
        <v>I certify that all the data in this
logbook are accurate</v>
      </c>
      <c r="AI1220" s="521"/>
      <c r="AJ1220" s="521"/>
      <c r="AK1220" s="522"/>
      <c r="AL1220" s="385"/>
      <c r="AM1220" s="386"/>
      <c r="AN1220" s="385"/>
      <c r="AV1220" s="372"/>
      <c r="AX1220" s="373"/>
      <c r="AY1220" s="98"/>
      <c r="AZ1220" s="373"/>
      <c r="BA1220" s="363"/>
      <c r="BC1220" s="377"/>
    </row>
    <row r="1221" spans="1:70" ht="26.25" customHeight="1" x14ac:dyDescent="0.2">
      <c r="A1221" s="505">
        <f>AL1205</f>
        <v>0</v>
      </c>
      <c r="B1221" s="525"/>
      <c r="C1221" s="525"/>
      <c r="D1221" s="525"/>
      <c r="E1221" s="526"/>
      <c r="F1221" s="530" t="str">
        <f>IF('FRONT PAGE'!$A$1="www.fly-logics.com","TOTAL PREVIOUS LOGBOOK",0)</f>
        <v>TOTAL PREVIOUS LOGBOOK</v>
      </c>
      <c r="G1221" s="531"/>
      <c r="H1221" s="532"/>
      <c r="I1221" s="333">
        <f>I1208</f>
        <v>33.75</v>
      </c>
      <c r="J1221" s="334">
        <f t="shared" ref="J1221:Q1221" si="1097">J1208</f>
        <v>33.75</v>
      </c>
      <c r="K1221" s="335" t="str">
        <f t="shared" si="1097"/>
        <v xml:space="preserve"> </v>
      </c>
      <c r="L1221" s="336" t="str">
        <f t="shared" si="1097"/>
        <v xml:space="preserve"> </v>
      </c>
      <c r="M1221" s="335" t="str">
        <f t="shared" si="1097"/>
        <v xml:space="preserve"> </v>
      </c>
      <c r="N1221" s="336" t="str">
        <f t="shared" si="1097"/>
        <v xml:space="preserve"> </v>
      </c>
      <c r="O1221" s="335" t="str">
        <f t="shared" si="1097"/>
        <v xml:space="preserve"> </v>
      </c>
      <c r="P1221" s="336" t="str">
        <f t="shared" si="1097"/>
        <v xml:space="preserve"> </v>
      </c>
      <c r="Q1221" s="337" t="str">
        <f t="shared" si="1097"/>
        <v xml:space="preserve"> </v>
      </c>
      <c r="R1221" s="288">
        <v>10</v>
      </c>
      <c r="S1221" s="331" t="str">
        <f>S1208</f>
        <v xml:space="preserve"> </v>
      </c>
      <c r="T1221" s="239">
        <f t="shared" ref="T1221:AG1221" si="1098">T1208</f>
        <v>13.75</v>
      </c>
      <c r="U1221" s="239">
        <f t="shared" si="1098"/>
        <v>20</v>
      </c>
      <c r="V1221" s="240">
        <f t="shared" si="1098"/>
        <v>5</v>
      </c>
      <c r="W1221" s="241" t="str">
        <f t="shared" si="1098"/>
        <v xml:space="preserve"> </v>
      </c>
      <c r="X1221" s="239" t="str">
        <f t="shared" si="1098"/>
        <v xml:space="preserve"> </v>
      </c>
      <c r="Y1221" s="242">
        <f t="shared" si="1098"/>
        <v>5</v>
      </c>
      <c r="Z1221" s="239" t="str">
        <f t="shared" si="1098"/>
        <v xml:space="preserve"> </v>
      </c>
      <c r="AA1221" s="242">
        <f t="shared" si="1098"/>
        <v>3.75</v>
      </c>
      <c r="AB1221" s="240" t="str">
        <f t="shared" si="1098"/>
        <v xml:space="preserve"> </v>
      </c>
      <c r="AC1221" s="243">
        <f t="shared" si="1098"/>
        <v>14</v>
      </c>
      <c r="AD1221" s="244" t="str">
        <f t="shared" si="1098"/>
        <v xml:space="preserve"> </v>
      </c>
      <c r="AE1221" s="244">
        <f t="shared" si="1098"/>
        <v>14</v>
      </c>
      <c r="AF1221" s="245" t="str">
        <f t="shared" si="1098"/>
        <v xml:space="preserve"> </v>
      </c>
      <c r="AG1221" s="332">
        <f t="shared" si="1098"/>
        <v>17</v>
      </c>
      <c r="AH1221" s="507"/>
      <c r="AI1221" s="508"/>
      <c r="AJ1221" s="508"/>
      <c r="AK1221" s="509"/>
      <c r="AL1221" s="385"/>
      <c r="AM1221" s="386"/>
      <c r="AN1221" s="385"/>
      <c r="AV1221" s="372"/>
      <c r="AX1221" s="373"/>
      <c r="AY1221" s="98"/>
      <c r="AZ1221" s="373"/>
      <c r="BA1221" s="363"/>
      <c r="BC1221" s="377"/>
    </row>
    <row r="1222" spans="1:70" ht="26.25" customHeight="1" thickBot="1" x14ac:dyDescent="0.25">
      <c r="A1222" s="506"/>
      <c r="B1222" s="512" t="str">
        <f>IF('FRONT PAGE'!$A$1="www.fly-logics.com","Authority certifying flight hours 
STAMP &amp; SIGNATURE",0)</f>
        <v>Authority certifying flight hours 
STAMP &amp; SIGNATURE</v>
      </c>
      <c r="C1222" s="512"/>
      <c r="D1222" s="512"/>
      <c r="E1222" s="513"/>
      <c r="F1222" s="533" t="str">
        <f>IF('FRONT PAGE'!$A$1="www.fly-logics.com","TOTAL TO DATE",0)</f>
        <v>TOTAL TO DATE</v>
      </c>
      <c r="G1222" s="534"/>
      <c r="H1222" s="535"/>
      <c r="I1222" s="32">
        <f t="shared" ref="I1222:Q1222" si="1099">IF(SUM(I1220:I1221)=0," ",SUM(I1220:I1221))</f>
        <v>33.75</v>
      </c>
      <c r="J1222" s="27">
        <f t="shared" si="1099"/>
        <v>33.75</v>
      </c>
      <c r="K1222" s="24" t="str">
        <f t="shared" si="1099"/>
        <v xml:space="preserve"> </v>
      </c>
      <c r="L1222" s="25" t="str">
        <f t="shared" si="1099"/>
        <v xml:space="preserve"> </v>
      </c>
      <c r="M1222" s="24" t="str">
        <f t="shared" si="1099"/>
        <v xml:space="preserve"> </v>
      </c>
      <c r="N1222" s="25" t="str">
        <f t="shared" si="1099"/>
        <v xml:space="preserve"> </v>
      </c>
      <c r="O1222" s="24" t="str">
        <f t="shared" si="1099"/>
        <v xml:space="preserve"> </v>
      </c>
      <c r="P1222" s="25" t="str">
        <f t="shared" si="1099"/>
        <v xml:space="preserve"> </v>
      </c>
      <c r="Q1222" s="26" t="str">
        <f t="shared" si="1099"/>
        <v xml:space="preserve"> </v>
      </c>
      <c r="R1222" s="289"/>
      <c r="S1222" s="27" t="str">
        <f t="shared" ref="S1222:AG1222" si="1100">IF(SUM(S1220:S1221)=0," ",SUM(S1220:S1221))</f>
        <v xml:space="preserve"> </v>
      </c>
      <c r="T1222" s="24">
        <f t="shared" si="1100"/>
        <v>13.75</v>
      </c>
      <c r="U1222" s="24">
        <f t="shared" si="1100"/>
        <v>20</v>
      </c>
      <c r="V1222" s="26">
        <f t="shared" si="1100"/>
        <v>5</v>
      </c>
      <c r="W1222" s="27" t="str">
        <f t="shared" si="1100"/>
        <v xml:space="preserve"> </v>
      </c>
      <c r="X1222" s="24" t="str">
        <f t="shared" si="1100"/>
        <v xml:space="preserve"> </v>
      </c>
      <c r="Y1222" s="25">
        <f t="shared" si="1100"/>
        <v>5</v>
      </c>
      <c r="Z1222" s="24" t="str">
        <f t="shared" si="1100"/>
        <v xml:space="preserve"> </v>
      </c>
      <c r="AA1222" s="25">
        <f t="shared" si="1100"/>
        <v>3.75</v>
      </c>
      <c r="AB1222" s="26" t="str">
        <f t="shared" si="1100"/>
        <v xml:space="preserve"> </v>
      </c>
      <c r="AC1222" s="30">
        <f t="shared" si="1100"/>
        <v>14</v>
      </c>
      <c r="AD1222" s="28" t="str">
        <f t="shared" si="1100"/>
        <v xml:space="preserve"> </v>
      </c>
      <c r="AE1222" s="28">
        <f t="shared" si="1100"/>
        <v>14</v>
      </c>
      <c r="AF1222" s="31" t="str">
        <f t="shared" si="1100"/>
        <v xml:space="preserve"> </v>
      </c>
      <c r="AG1222" s="33">
        <f t="shared" si="1100"/>
        <v>17</v>
      </c>
      <c r="AH1222" s="514" t="str">
        <f>IF('FRONT PAGE'!$A$1="www.fly-logics.com","_____________________________
PILOT SIGNATURE",0)</f>
        <v>_____________________________
PILOT SIGNATURE</v>
      </c>
      <c r="AI1222" s="515"/>
      <c r="AJ1222" s="515"/>
      <c r="AK1222" s="330">
        <f>A1220</f>
        <v>87</v>
      </c>
      <c r="AL1222" s="387"/>
      <c r="AM1222" s="388"/>
      <c r="AN1222" s="387"/>
      <c r="AV1222" s="372"/>
      <c r="AX1222" s="373"/>
      <c r="AY1222" s="98"/>
      <c r="AZ1222" s="373"/>
      <c r="BA1222" s="363"/>
      <c r="BC1222" s="377"/>
    </row>
    <row r="1223" spans="1:70" s="50" customFormat="1" ht="27.75" customHeight="1" x14ac:dyDescent="0.2">
      <c r="A1223" s="29">
        <f>A1218+1</f>
        <v>871</v>
      </c>
      <c r="B1223" s="39"/>
      <c r="C1223" s="40"/>
      <c r="D1223" s="41"/>
      <c r="E1223" s="42"/>
      <c r="F1223" s="43"/>
      <c r="G1223" s="44"/>
      <c r="H1223" s="45"/>
      <c r="I1223" s="281"/>
      <c r="J1223" s="277"/>
      <c r="K1223" s="278"/>
      <c r="L1223" s="279"/>
      <c r="M1223" s="278"/>
      <c r="N1223" s="279"/>
      <c r="O1223" s="278"/>
      <c r="P1223" s="279"/>
      <c r="Q1223" s="150"/>
      <c r="R1223" s="285"/>
      <c r="S1223" s="46"/>
      <c r="T1223" s="47"/>
      <c r="U1223" s="47"/>
      <c r="V1223" s="48"/>
      <c r="W1223" s="293"/>
      <c r="X1223" s="278"/>
      <c r="Y1223" s="279"/>
      <c r="Z1223" s="278"/>
      <c r="AA1223" s="279"/>
      <c r="AB1223" s="150"/>
      <c r="AC1223" s="282"/>
      <c r="AD1223" s="283"/>
      <c r="AE1223" s="283"/>
      <c r="AF1223" s="284"/>
      <c r="AG1223" s="49"/>
      <c r="AH1223" s="48"/>
      <c r="AI1223" s="516"/>
      <c r="AJ1223" s="516"/>
      <c r="AK1223" s="517"/>
      <c r="AL1223" s="100"/>
      <c r="AM1223" s="382" t="str">
        <f t="shared" ref="AM1223:AM1232" si="1101">IF(B1223=0," ",TEXT(B1223,"MMM"))</f>
        <v xml:space="preserve"> </v>
      </c>
      <c r="AN1223" s="95" t="str">
        <f t="shared" ref="AN1223:AN1232" si="1102">IF(B1223=0," ",YEAR(B1223))</f>
        <v xml:space="preserve"> </v>
      </c>
      <c r="AO1223" s="365"/>
      <c r="AP1223" s="365"/>
      <c r="AQ1223" s="256"/>
      <c r="AR1223" s="365"/>
      <c r="AS1223" s="365"/>
      <c r="AT1223" s="364"/>
      <c r="AU1223" s="365"/>
      <c r="AV1223" s="372"/>
      <c r="AW1223" s="364"/>
      <c r="AX1223" s="373"/>
      <c r="AY1223" s="98"/>
      <c r="AZ1223" s="373"/>
      <c r="BA1223" s="363"/>
      <c r="BB1223" s="365"/>
      <c r="BC1223" s="377"/>
      <c r="BD1223" s="365"/>
      <c r="BE1223" s="365"/>
      <c r="BF1223" s="365"/>
      <c r="BG1223" s="365"/>
      <c r="BH1223" s="365"/>
      <c r="BI1223" s="365"/>
      <c r="BJ1223" s="365"/>
      <c r="BK1223" s="365"/>
      <c r="BL1223" s="376"/>
      <c r="BM1223" s="376"/>
      <c r="BN1223" s="260"/>
      <c r="BO1223" s="260"/>
      <c r="BP1223" s="260"/>
      <c r="BQ1223" s="263"/>
      <c r="BR1223" s="263"/>
    </row>
    <row r="1224" spans="1:70" s="50" customFormat="1" ht="27.75" customHeight="1" x14ac:dyDescent="0.2">
      <c r="A1224" s="22">
        <f>A1223+1</f>
        <v>872</v>
      </c>
      <c r="B1224" s="51"/>
      <c r="C1224" s="52"/>
      <c r="D1224" s="53"/>
      <c r="E1224" s="54"/>
      <c r="F1224" s="55"/>
      <c r="G1224" s="56"/>
      <c r="H1224" s="57"/>
      <c r="I1224" s="275"/>
      <c r="J1224" s="58"/>
      <c r="K1224" s="59"/>
      <c r="L1224" s="60"/>
      <c r="M1224" s="59"/>
      <c r="N1224" s="60"/>
      <c r="O1224" s="59"/>
      <c r="P1224" s="60"/>
      <c r="Q1224" s="61"/>
      <c r="R1224" s="286"/>
      <c r="S1224" s="58"/>
      <c r="T1224" s="59"/>
      <c r="U1224" s="59"/>
      <c r="V1224" s="61"/>
      <c r="W1224" s="294"/>
      <c r="X1224" s="59"/>
      <c r="Y1224" s="60"/>
      <c r="Z1224" s="59"/>
      <c r="AA1224" s="60"/>
      <c r="AB1224" s="61"/>
      <c r="AC1224" s="62"/>
      <c r="AD1224" s="63"/>
      <c r="AE1224" s="63"/>
      <c r="AF1224" s="64"/>
      <c r="AG1224" s="65"/>
      <c r="AH1224" s="61"/>
      <c r="AI1224" s="510"/>
      <c r="AJ1224" s="510"/>
      <c r="AK1224" s="511"/>
      <c r="AL1224" s="100"/>
      <c r="AM1224" s="382" t="str">
        <f t="shared" si="1101"/>
        <v xml:space="preserve"> </v>
      </c>
      <c r="AN1224" s="95" t="str">
        <f t="shared" si="1102"/>
        <v xml:space="preserve"> </v>
      </c>
      <c r="AO1224" s="365"/>
      <c r="AP1224" s="365"/>
      <c r="AQ1224" s="256"/>
      <c r="AR1224" s="365"/>
      <c r="AS1224" s="365"/>
      <c r="AT1224" s="364"/>
      <c r="AU1224" s="365"/>
      <c r="AV1224" s="372"/>
      <c r="AW1224" s="364"/>
      <c r="AX1224" s="373"/>
      <c r="AY1224" s="98"/>
      <c r="AZ1224" s="373"/>
      <c r="BA1224" s="363"/>
      <c r="BB1224" s="365"/>
      <c r="BC1224" s="377"/>
      <c r="BD1224" s="365"/>
      <c r="BE1224" s="365"/>
      <c r="BF1224" s="365"/>
      <c r="BG1224" s="365"/>
      <c r="BH1224" s="365"/>
      <c r="BI1224" s="365"/>
      <c r="BJ1224" s="365"/>
      <c r="BK1224" s="365"/>
      <c r="BL1224" s="376"/>
      <c r="BM1224" s="376"/>
      <c r="BN1224" s="260"/>
      <c r="BO1224" s="260"/>
      <c r="BP1224" s="260"/>
      <c r="BQ1224" s="263"/>
      <c r="BR1224" s="263"/>
    </row>
    <row r="1225" spans="1:70" s="50" customFormat="1" ht="27.75" customHeight="1" x14ac:dyDescent="0.2">
      <c r="A1225" s="22">
        <f t="shared" ref="A1225:A1232" si="1103">A1224+1</f>
        <v>873</v>
      </c>
      <c r="B1225" s="51"/>
      <c r="C1225" s="52"/>
      <c r="D1225" s="53"/>
      <c r="E1225" s="54"/>
      <c r="F1225" s="55"/>
      <c r="G1225" s="56"/>
      <c r="H1225" s="57"/>
      <c r="I1225" s="275"/>
      <c r="J1225" s="58"/>
      <c r="K1225" s="59"/>
      <c r="L1225" s="60"/>
      <c r="M1225" s="59"/>
      <c r="N1225" s="60"/>
      <c r="O1225" s="59"/>
      <c r="P1225" s="60"/>
      <c r="Q1225" s="61"/>
      <c r="R1225" s="286"/>
      <c r="S1225" s="58"/>
      <c r="T1225" s="59"/>
      <c r="U1225" s="59"/>
      <c r="V1225" s="61"/>
      <c r="W1225" s="294"/>
      <c r="X1225" s="59"/>
      <c r="Y1225" s="60"/>
      <c r="Z1225" s="59"/>
      <c r="AA1225" s="60"/>
      <c r="AB1225" s="61"/>
      <c r="AC1225" s="62"/>
      <c r="AD1225" s="63"/>
      <c r="AE1225" s="63"/>
      <c r="AF1225" s="64"/>
      <c r="AG1225" s="65"/>
      <c r="AH1225" s="61"/>
      <c r="AI1225" s="510"/>
      <c r="AJ1225" s="510"/>
      <c r="AK1225" s="511"/>
      <c r="AL1225" s="100"/>
      <c r="AM1225" s="382" t="str">
        <f t="shared" si="1101"/>
        <v xml:space="preserve"> </v>
      </c>
      <c r="AN1225" s="95" t="str">
        <f t="shared" si="1102"/>
        <v xml:space="preserve"> </v>
      </c>
      <c r="AO1225" s="365"/>
      <c r="AP1225" s="365"/>
      <c r="AQ1225" s="256"/>
      <c r="AR1225" s="365"/>
      <c r="AS1225" s="365"/>
      <c r="AT1225" s="364"/>
      <c r="AU1225" s="365"/>
      <c r="AV1225" s="372"/>
      <c r="AW1225" s="364"/>
      <c r="AX1225" s="373"/>
      <c r="AY1225" s="98"/>
      <c r="AZ1225" s="373"/>
      <c r="BA1225" s="363"/>
      <c r="BB1225" s="365"/>
      <c r="BC1225" s="377"/>
      <c r="BD1225" s="365"/>
      <c r="BE1225" s="365"/>
      <c r="BF1225" s="365"/>
      <c r="BG1225" s="365"/>
      <c r="BH1225" s="365"/>
      <c r="BI1225" s="365"/>
      <c r="BJ1225" s="365"/>
      <c r="BK1225" s="365"/>
      <c r="BL1225" s="376"/>
      <c r="BM1225" s="376"/>
      <c r="BN1225" s="260"/>
      <c r="BO1225" s="260"/>
      <c r="BP1225" s="260"/>
      <c r="BQ1225" s="263"/>
      <c r="BR1225" s="263"/>
    </row>
    <row r="1226" spans="1:70" s="50" customFormat="1" ht="27.75" customHeight="1" x14ac:dyDescent="0.2">
      <c r="A1226" s="22">
        <f t="shared" si="1103"/>
        <v>874</v>
      </c>
      <c r="B1226" s="51"/>
      <c r="C1226" s="52"/>
      <c r="D1226" s="53"/>
      <c r="E1226" s="54"/>
      <c r="F1226" s="55"/>
      <c r="G1226" s="56"/>
      <c r="H1226" s="57"/>
      <c r="I1226" s="275"/>
      <c r="J1226" s="58"/>
      <c r="K1226" s="59"/>
      <c r="L1226" s="60"/>
      <c r="M1226" s="59"/>
      <c r="N1226" s="60"/>
      <c r="O1226" s="59"/>
      <c r="P1226" s="60"/>
      <c r="Q1226" s="61"/>
      <c r="R1226" s="286"/>
      <c r="S1226" s="58"/>
      <c r="T1226" s="59"/>
      <c r="U1226" s="59"/>
      <c r="V1226" s="61"/>
      <c r="W1226" s="294"/>
      <c r="X1226" s="59"/>
      <c r="Y1226" s="60"/>
      <c r="Z1226" s="59"/>
      <c r="AA1226" s="60"/>
      <c r="AB1226" s="61"/>
      <c r="AC1226" s="62"/>
      <c r="AD1226" s="63"/>
      <c r="AE1226" s="63"/>
      <c r="AF1226" s="64"/>
      <c r="AG1226" s="65"/>
      <c r="AH1226" s="61"/>
      <c r="AI1226" s="510"/>
      <c r="AJ1226" s="510"/>
      <c r="AK1226" s="511"/>
      <c r="AL1226" s="100"/>
      <c r="AM1226" s="382" t="str">
        <f t="shared" si="1101"/>
        <v xml:space="preserve"> </v>
      </c>
      <c r="AN1226" s="95" t="str">
        <f t="shared" si="1102"/>
        <v xml:space="preserve"> </v>
      </c>
      <c r="AO1226" s="365"/>
      <c r="AP1226" s="365"/>
      <c r="AQ1226" s="256"/>
      <c r="AR1226" s="365"/>
      <c r="AS1226" s="365"/>
      <c r="AT1226" s="364"/>
      <c r="AU1226" s="365"/>
      <c r="AV1226" s="372"/>
      <c r="AW1226" s="364"/>
      <c r="AX1226" s="373"/>
      <c r="AY1226" s="98"/>
      <c r="AZ1226" s="373"/>
      <c r="BA1226" s="363"/>
      <c r="BB1226" s="365"/>
      <c r="BC1226" s="377"/>
      <c r="BD1226" s="365"/>
      <c r="BE1226" s="365"/>
      <c r="BF1226" s="365"/>
      <c r="BG1226" s="365"/>
      <c r="BH1226" s="365"/>
      <c r="BI1226" s="365"/>
      <c r="BJ1226" s="365"/>
      <c r="BK1226" s="365"/>
      <c r="BL1226" s="376"/>
      <c r="BM1226" s="376"/>
      <c r="BN1226" s="260"/>
      <c r="BO1226" s="260"/>
      <c r="BP1226" s="260"/>
      <c r="BQ1226" s="263"/>
      <c r="BR1226" s="263"/>
    </row>
    <row r="1227" spans="1:70" s="50" customFormat="1" ht="27.75" customHeight="1" x14ac:dyDescent="0.2">
      <c r="A1227" s="22">
        <f t="shared" si="1103"/>
        <v>875</v>
      </c>
      <c r="B1227" s="51"/>
      <c r="C1227" s="52"/>
      <c r="D1227" s="53"/>
      <c r="E1227" s="54"/>
      <c r="F1227" s="55"/>
      <c r="G1227" s="56"/>
      <c r="H1227" s="57"/>
      <c r="I1227" s="275"/>
      <c r="J1227" s="58"/>
      <c r="K1227" s="59"/>
      <c r="L1227" s="60"/>
      <c r="M1227" s="59"/>
      <c r="N1227" s="60"/>
      <c r="O1227" s="59"/>
      <c r="P1227" s="60"/>
      <c r="Q1227" s="61"/>
      <c r="R1227" s="286"/>
      <c r="S1227" s="58"/>
      <c r="T1227" s="59"/>
      <c r="U1227" s="59"/>
      <c r="V1227" s="61"/>
      <c r="W1227" s="294"/>
      <c r="X1227" s="59"/>
      <c r="Y1227" s="60"/>
      <c r="Z1227" s="59"/>
      <c r="AA1227" s="60"/>
      <c r="AB1227" s="61"/>
      <c r="AC1227" s="62"/>
      <c r="AD1227" s="63"/>
      <c r="AE1227" s="63"/>
      <c r="AF1227" s="64"/>
      <c r="AG1227" s="65"/>
      <c r="AH1227" s="61"/>
      <c r="AI1227" s="510"/>
      <c r="AJ1227" s="510"/>
      <c r="AK1227" s="511"/>
      <c r="AL1227" s="100"/>
      <c r="AM1227" s="382" t="str">
        <f t="shared" si="1101"/>
        <v xml:space="preserve"> </v>
      </c>
      <c r="AN1227" s="95" t="str">
        <f t="shared" si="1102"/>
        <v xml:space="preserve"> </v>
      </c>
      <c r="AO1227" s="365"/>
      <c r="AP1227" s="365"/>
      <c r="AQ1227" s="256"/>
      <c r="AR1227" s="365"/>
      <c r="AS1227" s="365"/>
      <c r="AT1227" s="364"/>
      <c r="AU1227" s="365"/>
      <c r="AV1227" s="372"/>
      <c r="AW1227" s="364"/>
      <c r="AX1227" s="373"/>
      <c r="AY1227" s="98"/>
      <c r="AZ1227" s="373"/>
      <c r="BA1227" s="363"/>
      <c r="BB1227" s="365"/>
      <c r="BC1227" s="377"/>
      <c r="BD1227" s="365"/>
      <c r="BE1227" s="365"/>
      <c r="BF1227" s="365"/>
      <c r="BG1227" s="365"/>
      <c r="BH1227" s="365"/>
      <c r="BI1227" s="365"/>
      <c r="BJ1227" s="365"/>
      <c r="BK1227" s="365"/>
      <c r="BL1227" s="376"/>
      <c r="BM1227" s="376"/>
      <c r="BN1227" s="260"/>
      <c r="BO1227" s="260"/>
      <c r="BP1227" s="260"/>
      <c r="BQ1227" s="263"/>
      <c r="BR1227" s="263"/>
    </row>
    <row r="1228" spans="1:70" s="50" customFormat="1" ht="27.75" customHeight="1" x14ac:dyDescent="0.2">
      <c r="A1228" s="22">
        <f t="shared" si="1103"/>
        <v>876</v>
      </c>
      <c r="B1228" s="51"/>
      <c r="C1228" s="52"/>
      <c r="D1228" s="53"/>
      <c r="E1228" s="54"/>
      <c r="F1228" s="55"/>
      <c r="G1228" s="56"/>
      <c r="H1228" s="57"/>
      <c r="I1228" s="275"/>
      <c r="J1228" s="58"/>
      <c r="K1228" s="59"/>
      <c r="L1228" s="60"/>
      <c r="M1228" s="59"/>
      <c r="N1228" s="60"/>
      <c r="O1228" s="59"/>
      <c r="P1228" s="60"/>
      <c r="Q1228" s="61"/>
      <c r="R1228" s="286"/>
      <c r="S1228" s="58"/>
      <c r="T1228" s="59"/>
      <c r="U1228" s="59"/>
      <c r="V1228" s="61"/>
      <c r="W1228" s="294"/>
      <c r="X1228" s="59"/>
      <c r="Y1228" s="60"/>
      <c r="Z1228" s="59"/>
      <c r="AA1228" s="60"/>
      <c r="AB1228" s="61"/>
      <c r="AC1228" s="62"/>
      <c r="AD1228" s="63"/>
      <c r="AE1228" s="63"/>
      <c r="AF1228" s="64"/>
      <c r="AG1228" s="65"/>
      <c r="AH1228" s="61"/>
      <c r="AI1228" s="510"/>
      <c r="AJ1228" s="510"/>
      <c r="AK1228" s="511"/>
      <c r="AL1228" s="100"/>
      <c r="AM1228" s="382" t="str">
        <f t="shared" si="1101"/>
        <v xml:space="preserve"> </v>
      </c>
      <c r="AN1228" s="95" t="str">
        <f t="shared" si="1102"/>
        <v xml:space="preserve"> </v>
      </c>
      <c r="AO1228" s="365"/>
      <c r="AP1228" s="365"/>
      <c r="AQ1228" s="256"/>
      <c r="AR1228" s="365"/>
      <c r="AS1228" s="365"/>
      <c r="AT1228" s="364"/>
      <c r="AU1228" s="365"/>
      <c r="AV1228" s="372"/>
      <c r="AW1228" s="364"/>
      <c r="AX1228" s="373"/>
      <c r="AY1228" s="98"/>
      <c r="AZ1228" s="373"/>
      <c r="BA1228" s="363"/>
      <c r="BB1228" s="365"/>
      <c r="BC1228" s="377"/>
      <c r="BD1228" s="365"/>
      <c r="BE1228" s="365"/>
      <c r="BF1228" s="365"/>
      <c r="BG1228" s="365"/>
      <c r="BH1228" s="365"/>
      <c r="BI1228" s="365"/>
      <c r="BJ1228" s="365"/>
      <c r="BK1228" s="365"/>
      <c r="BL1228" s="376"/>
      <c r="BM1228" s="376"/>
      <c r="BN1228" s="260"/>
      <c r="BO1228" s="260"/>
      <c r="BP1228" s="260"/>
      <c r="BQ1228" s="263"/>
      <c r="BR1228" s="263"/>
    </row>
    <row r="1229" spans="1:70" s="50" customFormat="1" ht="27.75" customHeight="1" x14ac:dyDescent="0.2">
      <c r="A1229" s="22">
        <f>A1228+1</f>
        <v>877</v>
      </c>
      <c r="B1229" s="51"/>
      <c r="C1229" s="52"/>
      <c r="D1229" s="53"/>
      <c r="E1229" s="54"/>
      <c r="F1229" s="55"/>
      <c r="G1229" s="56"/>
      <c r="H1229" s="57"/>
      <c r="I1229" s="275"/>
      <c r="J1229" s="58"/>
      <c r="K1229" s="59"/>
      <c r="L1229" s="60"/>
      <c r="M1229" s="59"/>
      <c r="N1229" s="60"/>
      <c r="O1229" s="59"/>
      <c r="P1229" s="60"/>
      <c r="Q1229" s="61"/>
      <c r="R1229" s="286"/>
      <c r="S1229" s="58"/>
      <c r="T1229" s="59"/>
      <c r="U1229" s="59"/>
      <c r="V1229" s="61"/>
      <c r="W1229" s="294"/>
      <c r="X1229" s="59"/>
      <c r="Y1229" s="60"/>
      <c r="Z1229" s="59"/>
      <c r="AA1229" s="60"/>
      <c r="AB1229" s="61"/>
      <c r="AC1229" s="62"/>
      <c r="AD1229" s="63"/>
      <c r="AE1229" s="63"/>
      <c r="AF1229" s="64"/>
      <c r="AG1229" s="65"/>
      <c r="AH1229" s="61"/>
      <c r="AI1229" s="510"/>
      <c r="AJ1229" s="510"/>
      <c r="AK1229" s="511"/>
      <c r="AL1229" s="100"/>
      <c r="AM1229" s="382" t="str">
        <f t="shared" si="1101"/>
        <v xml:space="preserve"> </v>
      </c>
      <c r="AN1229" s="95" t="str">
        <f t="shared" si="1102"/>
        <v xml:space="preserve"> </v>
      </c>
      <c r="AO1229" s="365"/>
      <c r="AP1229" s="365"/>
      <c r="AQ1229" s="256"/>
      <c r="AR1229" s="365"/>
      <c r="AS1229" s="365"/>
      <c r="AT1229" s="364"/>
      <c r="AU1229" s="365"/>
      <c r="AV1229" s="372"/>
      <c r="AW1229" s="364"/>
      <c r="AX1229" s="373"/>
      <c r="AY1229" s="98"/>
      <c r="AZ1229" s="373"/>
      <c r="BA1229" s="363"/>
      <c r="BB1229" s="365"/>
      <c r="BC1229" s="377"/>
      <c r="BD1229" s="365"/>
      <c r="BE1229" s="365"/>
      <c r="BF1229" s="365"/>
      <c r="BG1229" s="365"/>
      <c r="BH1229" s="365"/>
      <c r="BI1229" s="365"/>
      <c r="BJ1229" s="365"/>
      <c r="BK1229" s="365"/>
      <c r="BL1229" s="376"/>
      <c r="BM1229" s="376"/>
      <c r="BN1229" s="260"/>
      <c r="BO1229" s="260"/>
      <c r="BP1229" s="260"/>
      <c r="BQ1229" s="263"/>
      <c r="BR1229" s="263"/>
    </row>
    <row r="1230" spans="1:70" s="50" customFormat="1" ht="27.75" customHeight="1" x14ac:dyDescent="0.2">
      <c r="A1230" s="22">
        <f t="shared" si="1103"/>
        <v>878</v>
      </c>
      <c r="B1230" s="51"/>
      <c r="C1230" s="52"/>
      <c r="D1230" s="53"/>
      <c r="E1230" s="54"/>
      <c r="F1230" s="55"/>
      <c r="G1230" s="56"/>
      <c r="H1230" s="57"/>
      <c r="I1230" s="275"/>
      <c r="J1230" s="58"/>
      <c r="K1230" s="59"/>
      <c r="L1230" s="60"/>
      <c r="M1230" s="59"/>
      <c r="N1230" s="60"/>
      <c r="O1230" s="59"/>
      <c r="P1230" s="60"/>
      <c r="Q1230" s="61"/>
      <c r="R1230" s="286"/>
      <c r="S1230" s="58"/>
      <c r="T1230" s="59"/>
      <c r="U1230" s="59"/>
      <c r="V1230" s="61"/>
      <c r="W1230" s="294"/>
      <c r="X1230" s="59"/>
      <c r="Y1230" s="60"/>
      <c r="Z1230" s="59"/>
      <c r="AA1230" s="60"/>
      <c r="AB1230" s="61"/>
      <c r="AC1230" s="62"/>
      <c r="AD1230" s="63"/>
      <c r="AE1230" s="63"/>
      <c r="AF1230" s="64"/>
      <c r="AG1230" s="65"/>
      <c r="AH1230" s="61"/>
      <c r="AI1230" s="510"/>
      <c r="AJ1230" s="510"/>
      <c r="AK1230" s="511"/>
      <c r="AL1230" s="100"/>
      <c r="AM1230" s="382" t="str">
        <f t="shared" si="1101"/>
        <v xml:space="preserve"> </v>
      </c>
      <c r="AN1230" s="95" t="str">
        <f t="shared" si="1102"/>
        <v xml:space="preserve"> </v>
      </c>
      <c r="AO1230" s="365"/>
      <c r="AP1230" s="365"/>
      <c r="AQ1230" s="256"/>
      <c r="AR1230" s="365"/>
      <c r="AS1230" s="365"/>
      <c r="AT1230" s="364"/>
      <c r="AU1230" s="365"/>
      <c r="AV1230" s="372"/>
      <c r="AW1230" s="364"/>
      <c r="AX1230" s="373"/>
      <c r="AY1230" s="98"/>
      <c r="AZ1230" s="373"/>
      <c r="BA1230" s="363"/>
      <c r="BB1230" s="365"/>
      <c r="BC1230" s="377"/>
      <c r="BD1230" s="365"/>
      <c r="BE1230" s="365"/>
      <c r="BF1230" s="365"/>
      <c r="BG1230" s="365"/>
      <c r="BH1230" s="365"/>
      <c r="BI1230" s="365"/>
      <c r="BJ1230" s="365"/>
      <c r="BK1230" s="365"/>
      <c r="BL1230" s="376"/>
      <c r="BM1230" s="376"/>
      <c r="BN1230" s="260"/>
      <c r="BO1230" s="260"/>
      <c r="BP1230" s="260"/>
      <c r="BQ1230" s="263"/>
      <c r="BR1230" s="263"/>
    </row>
    <row r="1231" spans="1:70" s="50" customFormat="1" ht="27.75" customHeight="1" x14ac:dyDescent="0.2">
      <c r="A1231" s="22">
        <f t="shared" si="1103"/>
        <v>879</v>
      </c>
      <c r="B1231" s="51"/>
      <c r="C1231" s="52"/>
      <c r="D1231" s="53"/>
      <c r="E1231" s="54"/>
      <c r="F1231" s="55"/>
      <c r="G1231" s="56"/>
      <c r="H1231" s="57"/>
      <c r="I1231" s="275"/>
      <c r="J1231" s="58"/>
      <c r="K1231" s="59"/>
      <c r="L1231" s="60"/>
      <c r="M1231" s="59"/>
      <c r="N1231" s="60"/>
      <c r="O1231" s="59"/>
      <c r="P1231" s="60"/>
      <c r="Q1231" s="61"/>
      <c r="R1231" s="286"/>
      <c r="S1231" s="58"/>
      <c r="T1231" s="59"/>
      <c r="U1231" s="59"/>
      <c r="V1231" s="61"/>
      <c r="W1231" s="294"/>
      <c r="X1231" s="59"/>
      <c r="Y1231" s="60"/>
      <c r="Z1231" s="59"/>
      <c r="AA1231" s="60"/>
      <c r="AB1231" s="61"/>
      <c r="AC1231" s="62"/>
      <c r="AD1231" s="63"/>
      <c r="AE1231" s="63"/>
      <c r="AF1231" s="64"/>
      <c r="AG1231" s="65"/>
      <c r="AH1231" s="61"/>
      <c r="AI1231" s="510"/>
      <c r="AJ1231" s="510"/>
      <c r="AK1231" s="511"/>
      <c r="AL1231" s="100"/>
      <c r="AM1231" s="382" t="str">
        <f t="shared" si="1101"/>
        <v xml:space="preserve"> </v>
      </c>
      <c r="AN1231" s="95" t="str">
        <f t="shared" si="1102"/>
        <v xml:space="preserve"> </v>
      </c>
      <c r="AO1231" s="365"/>
      <c r="AP1231" s="365"/>
      <c r="AQ1231" s="256"/>
      <c r="AR1231" s="365"/>
      <c r="AS1231" s="365"/>
      <c r="AT1231" s="364"/>
      <c r="AU1231" s="365"/>
      <c r="AV1231" s="372"/>
      <c r="AW1231" s="364"/>
      <c r="AX1231" s="373"/>
      <c r="AY1231" s="98"/>
      <c r="AZ1231" s="373"/>
      <c r="BA1231" s="365"/>
      <c r="BB1231" s="365"/>
      <c r="BC1231" s="377"/>
      <c r="BD1231" s="365"/>
      <c r="BE1231" s="365"/>
      <c r="BF1231" s="365"/>
      <c r="BG1231" s="365"/>
      <c r="BH1231" s="365"/>
      <c r="BI1231" s="365"/>
      <c r="BJ1231" s="365"/>
      <c r="BK1231" s="365"/>
      <c r="BL1231" s="376"/>
      <c r="BM1231" s="376"/>
      <c r="BN1231" s="260"/>
      <c r="BO1231" s="260"/>
      <c r="BP1231" s="260"/>
      <c r="BQ1231" s="263"/>
      <c r="BR1231" s="263"/>
    </row>
    <row r="1232" spans="1:70" s="50" customFormat="1" ht="27.75" customHeight="1" thickBot="1" x14ac:dyDescent="0.25">
      <c r="A1232" s="23">
        <f t="shared" si="1103"/>
        <v>880</v>
      </c>
      <c r="B1232" s="66"/>
      <c r="C1232" s="67"/>
      <c r="D1232" s="68"/>
      <c r="E1232" s="69"/>
      <c r="F1232" s="70"/>
      <c r="G1232" s="71"/>
      <c r="H1232" s="72"/>
      <c r="I1232" s="276"/>
      <c r="J1232" s="73"/>
      <c r="K1232" s="74"/>
      <c r="L1232" s="75"/>
      <c r="M1232" s="74"/>
      <c r="N1232" s="75"/>
      <c r="O1232" s="74"/>
      <c r="P1232" s="75"/>
      <c r="Q1232" s="76"/>
      <c r="R1232" s="287"/>
      <c r="S1232" s="73"/>
      <c r="T1232" s="74"/>
      <c r="U1232" s="74"/>
      <c r="V1232" s="76"/>
      <c r="W1232" s="295"/>
      <c r="X1232" s="74"/>
      <c r="Y1232" s="75"/>
      <c r="Z1232" s="74"/>
      <c r="AA1232" s="75"/>
      <c r="AB1232" s="76"/>
      <c r="AC1232" s="77"/>
      <c r="AD1232" s="78"/>
      <c r="AE1232" s="78"/>
      <c r="AF1232" s="79"/>
      <c r="AG1232" s="80"/>
      <c r="AH1232" s="76"/>
      <c r="AI1232" s="518"/>
      <c r="AJ1232" s="518"/>
      <c r="AK1232" s="519"/>
      <c r="AL1232" s="100"/>
      <c r="AM1232" s="382" t="str">
        <f t="shared" si="1101"/>
        <v xml:space="preserve"> </v>
      </c>
      <c r="AN1232" s="95" t="str">
        <f t="shared" si="1102"/>
        <v xml:space="preserve"> </v>
      </c>
      <c r="AO1232" s="365"/>
      <c r="AP1232" s="365"/>
      <c r="AQ1232" s="256"/>
      <c r="AR1232" s="365"/>
      <c r="AS1232" s="365"/>
      <c r="AT1232" s="364"/>
      <c r="AU1232" s="365"/>
      <c r="AV1232" s="372"/>
      <c r="AW1232" s="364"/>
      <c r="AX1232" s="373"/>
      <c r="AY1232" s="98"/>
      <c r="AZ1232" s="373"/>
      <c r="BA1232" s="365"/>
      <c r="BB1232" s="365"/>
      <c r="BC1232" s="377"/>
      <c r="BD1232" s="365"/>
      <c r="BE1232" s="365"/>
      <c r="BF1232" s="365"/>
      <c r="BG1232" s="365"/>
      <c r="BH1232" s="365"/>
      <c r="BI1232" s="365"/>
      <c r="BJ1232" s="365"/>
      <c r="BK1232" s="365"/>
      <c r="BL1232" s="376"/>
      <c r="BM1232" s="376"/>
      <c r="BN1232" s="260"/>
      <c r="BO1232" s="260"/>
      <c r="BP1232" s="260"/>
      <c r="BQ1232" s="263"/>
      <c r="BR1232" s="263"/>
    </row>
    <row r="1233" spans="1:70" ht="4.5" customHeight="1" thickBot="1" x14ac:dyDescent="0.25">
      <c r="A1233" s="91">
        <f>AK1236</f>
        <v>88</v>
      </c>
      <c r="B1233" s="235"/>
      <c r="C1233" s="235"/>
      <c r="D1233" s="235"/>
      <c r="E1233" s="235"/>
      <c r="F1233" s="235"/>
      <c r="G1233" s="235"/>
      <c r="H1233" s="235"/>
      <c r="I1233" s="235"/>
      <c r="J1233" s="280"/>
      <c r="K1233" s="280"/>
      <c r="L1233" s="280"/>
      <c r="M1233" s="280"/>
      <c r="N1233" s="280"/>
      <c r="O1233" s="280"/>
      <c r="P1233" s="280"/>
      <c r="Q1233" s="280"/>
      <c r="R1233" s="280"/>
      <c r="S1233" s="292"/>
      <c r="T1233" s="292"/>
      <c r="U1233" s="292"/>
      <c r="V1233" s="292"/>
      <c r="W1233" s="292"/>
      <c r="X1233" s="292"/>
      <c r="Y1233" s="292"/>
      <c r="Z1233" s="292"/>
      <c r="AA1233" s="292"/>
      <c r="AB1233" s="292"/>
      <c r="AC1233" s="292"/>
      <c r="AD1233" s="236"/>
      <c r="AE1233" s="237"/>
      <c r="AF1233" s="236"/>
      <c r="AG1233" s="238"/>
      <c r="AH1233" s="536"/>
      <c r="AI1233" s="537"/>
      <c r="AJ1233" s="537"/>
      <c r="AK1233" s="537"/>
      <c r="AL1233" s="383"/>
      <c r="AM1233" s="384"/>
      <c r="AN1233" s="383"/>
      <c r="AV1233" s="372"/>
      <c r="AX1233" s="373"/>
      <c r="AY1233" s="98"/>
      <c r="AZ1233" s="373"/>
      <c r="BC1233" s="377"/>
    </row>
    <row r="1234" spans="1:70" ht="26.25" customHeight="1" x14ac:dyDescent="0.2">
      <c r="A1234" s="163">
        <f>A1220+1</f>
        <v>88</v>
      </c>
      <c r="B1234" s="523"/>
      <c r="C1234" s="523"/>
      <c r="D1234" s="523"/>
      <c r="E1234" s="524"/>
      <c r="F1234" s="527" t="str">
        <f>IF('FRONT PAGE'!$A$1="www.fly-logics.com","TOTAL PAGE",0)</f>
        <v>TOTAL PAGE</v>
      </c>
      <c r="G1234" s="528"/>
      <c r="H1234" s="529"/>
      <c r="I1234" s="314" t="str">
        <f>IF('FRONT PAGE'!$A$1="www.fly-logics.com",IF(SUM(I1223:I1233)=0," ",SUM(I1223:I1233)),0)</f>
        <v xml:space="preserve"> </v>
      </c>
      <c r="J1234" s="315" t="str">
        <f>IF('FRONT PAGE'!$A$1="www.fly-logics.com",IF(SUM(J1223:J1233)=0," ",SUM(J1223:J1233)),0)</f>
        <v xml:space="preserve"> </v>
      </c>
      <c r="K1234" s="316" t="str">
        <f>IF('FRONT PAGE'!$A$1="www.fly-logics.com",IF(SUM(K1223:K1233)=0," ",SUM(K1223:K1233)),0)</f>
        <v xml:space="preserve"> </v>
      </c>
      <c r="L1234" s="317" t="str">
        <f>IF('FRONT PAGE'!$A$1="www.fly-logics.com",IF(SUM(L1223:L1233)=0," ",SUM(L1223:L1233)),0)</f>
        <v xml:space="preserve"> </v>
      </c>
      <c r="M1234" s="316" t="str">
        <f>IF('FRONT PAGE'!$A$1="www.fly-logics.com",IF(SUM(M1223:M1233)=0," ",SUM(M1223:M1233)),0)</f>
        <v xml:space="preserve"> </v>
      </c>
      <c r="N1234" s="317" t="str">
        <f>IF('FRONT PAGE'!$A$1="www.fly-logics.com",IF(SUM(N1223:N1233)=0," ",SUM(N1223:N1233)),0)</f>
        <v xml:space="preserve"> </v>
      </c>
      <c r="O1234" s="316" t="str">
        <f>IF('FRONT PAGE'!$A$1="www.fly-logics.com",IF(SUM(O1223:O1233)=0," ",SUM(O1223:O1233)),0)</f>
        <v xml:space="preserve"> </v>
      </c>
      <c r="P1234" s="317" t="str">
        <f>IF('FRONT PAGE'!$A$1="www.fly-logics.com",IF(SUM(P1223:P1233)=0," ",SUM(P1223:P1233)),0)</f>
        <v xml:space="preserve"> </v>
      </c>
      <c r="Q1234" s="318" t="str">
        <f>IF('FRONT PAGE'!$A$1="www.fly-logics.com",IF(SUM(Q1223:Q1233)=0," ",SUM(Q1223:Q1233)),0)</f>
        <v xml:space="preserve"> </v>
      </c>
      <c r="R1234" s="319"/>
      <c r="S1234" s="315" t="str">
        <f>IF('FRONT PAGE'!$A$1="www.fly-logics.com",IF(SUM(S1223:S1233)=0," ",SUM(S1223:S1233)),0)</f>
        <v xml:space="preserve"> </v>
      </c>
      <c r="T1234" s="316" t="str">
        <f>IF('FRONT PAGE'!$A$1="www.fly-logics.com",IF(SUM(T1223:T1233)=0," ",SUM(T1223:T1233)),0)</f>
        <v xml:space="preserve"> </v>
      </c>
      <c r="U1234" s="316" t="str">
        <f>IF('FRONT PAGE'!$A$1="www.fly-logics.com",IF(SUM(U1223:U1233)=0," ",SUM(U1223:U1233)),0)</f>
        <v xml:space="preserve"> </v>
      </c>
      <c r="V1234" s="318" t="str">
        <f>IF('FRONT PAGE'!$A$1="www.fly-logics.com",IF(SUM(V1223:V1233)=0," ",SUM(V1223:V1233)),0)</f>
        <v xml:space="preserve"> </v>
      </c>
      <c r="W1234" s="315" t="str">
        <f>IF('FRONT PAGE'!$A$1="www.fly-logics.com",IF(SUM(W1223:W1233)=0," ",SUM(W1223:W1233)),0)</f>
        <v xml:space="preserve"> </v>
      </c>
      <c r="X1234" s="316" t="str">
        <f>IF('FRONT PAGE'!$A$1="www.fly-logics.com",IF(SUM(X1223:X1233)=0," ",SUM(X1223:X1233)),0)</f>
        <v xml:space="preserve"> </v>
      </c>
      <c r="Y1234" s="317" t="str">
        <f>IF('FRONT PAGE'!$A$1="www.fly-logics.com",IF(SUM(Y1223:Y1233)=0," ",SUM(Y1223:Y1233)),0)</f>
        <v xml:space="preserve"> </v>
      </c>
      <c r="Z1234" s="316" t="str">
        <f>IF('FRONT PAGE'!$A$1="www.fly-logics.com",IF(SUM(Z1223:Z1233)=0," ",SUM(Z1223:Z1233)),0)</f>
        <v xml:space="preserve"> </v>
      </c>
      <c r="AA1234" s="317" t="str">
        <f>IF('FRONT PAGE'!$A$1="www.fly-logics.com",IF(SUM(AA1223:AA1233)=0," ",SUM(AA1223:AA1233)),0)</f>
        <v xml:space="preserve"> </v>
      </c>
      <c r="AB1234" s="318" t="str">
        <f>IF('FRONT PAGE'!$A$1="www.fly-logics.com",IF(SUM(AB1223:AB1233)=0," ",SUM(AB1223:AB1233)),0)</f>
        <v xml:space="preserve"> </v>
      </c>
      <c r="AC1234" s="329" t="str">
        <f>IF('FRONT PAGE'!$A$1="www.fly-logics.com",IF(SUM(AC1223:AC1233)=0," ",SUM(AC1223:AC1233)),0)</f>
        <v xml:space="preserve"> </v>
      </c>
      <c r="AD1234" s="321" t="str">
        <f>IF('FRONT PAGE'!$A$1="www.fly-logics.com",IF(SUM(AD1223:AD1233)=0," ",SUM(AD1223:AD1233)),0)</f>
        <v xml:space="preserve"> </v>
      </c>
      <c r="AE1234" s="321" t="str">
        <f>IF('FRONT PAGE'!$A$1="www.fly-logics.com",IF(SUM(AE1223:AE1233)=0," ",SUM(AE1223:AE1233)),0)</f>
        <v xml:space="preserve"> </v>
      </c>
      <c r="AF1234" s="322" t="str">
        <f>IF('FRONT PAGE'!$A$1="www.fly-logics.com",IF(SUM(AF1223:AF1233)=0," ",SUM(AF1223:AF1233)),0)</f>
        <v xml:space="preserve"> </v>
      </c>
      <c r="AG1234" s="323" t="str">
        <f>IF('FRONT PAGE'!$A$1="www.fly-logics.com",IF(SUM(AG1223:AG1233)=0," ",SUM(AG1223:AG1233)),0)</f>
        <v xml:space="preserve"> </v>
      </c>
      <c r="AH1234" s="520" t="str">
        <f>IF('FRONT PAGE'!$A$1="www.fly-logics.com","I certify that all the data in this
logbook are accurate",0)</f>
        <v>I certify that all the data in this
logbook are accurate</v>
      </c>
      <c r="AI1234" s="521"/>
      <c r="AJ1234" s="521"/>
      <c r="AK1234" s="522"/>
      <c r="AL1234" s="385"/>
      <c r="AM1234" s="386"/>
      <c r="AN1234" s="385"/>
      <c r="AV1234" s="372"/>
      <c r="AX1234" s="373"/>
      <c r="AY1234" s="98"/>
      <c r="AZ1234" s="373"/>
      <c r="BA1234" s="363"/>
      <c r="BC1234" s="377"/>
    </row>
    <row r="1235" spans="1:70" ht="26.25" customHeight="1" x14ac:dyDescent="0.2">
      <c r="A1235" s="505">
        <f>AL1219</f>
        <v>0</v>
      </c>
      <c r="B1235" s="525"/>
      <c r="C1235" s="525"/>
      <c r="D1235" s="525"/>
      <c r="E1235" s="526"/>
      <c r="F1235" s="530" t="str">
        <f>IF('FRONT PAGE'!$A$1="www.fly-logics.com","TOTAL PREVIOUS LOGBOOK",0)</f>
        <v>TOTAL PREVIOUS LOGBOOK</v>
      </c>
      <c r="G1235" s="531"/>
      <c r="H1235" s="532"/>
      <c r="I1235" s="333">
        <f>I1222</f>
        <v>33.75</v>
      </c>
      <c r="J1235" s="334">
        <f t="shared" ref="J1235:Q1235" si="1104">J1222</f>
        <v>33.75</v>
      </c>
      <c r="K1235" s="335" t="str">
        <f t="shared" si="1104"/>
        <v xml:space="preserve"> </v>
      </c>
      <c r="L1235" s="336" t="str">
        <f t="shared" si="1104"/>
        <v xml:space="preserve"> </v>
      </c>
      <c r="M1235" s="335" t="str">
        <f t="shared" si="1104"/>
        <v xml:space="preserve"> </v>
      </c>
      <c r="N1235" s="336" t="str">
        <f t="shared" si="1104"/>
        <v xml:space="preserve"> </v>
      </c>
      <c r="O1235" s="335" t="str">
        <f t="shared" si="1104"/>
        <v xml:space="preserve"> </v>
      </c>
      <c r="P1235" s="336" t="str">
        <f t="shared" si="1104"/>
        <v xml:space="preserve"> </v>
      </c>
      <c r="Q1235" s="337" t="str">
        <f t="shared" si="1104"/>
        <v xml:space="preserve"> </v>
      </c>
      <c r="R1235" s="288">
        <v>10</v>
      </c>
      <c r="S1235" s="331" t="str">
        <f>S1222</f>
        <v xml:space="preserve"> </v>
      </c>
      <c r="T1235" s="239">
        <f t="shared" ref="T1235:AG1235" si="1105">T1222</f>
        <v>13.75</v>
      </c>
      <c r="U1235" s="239">
        <f t="shared" si="1105"/>
        <v>20</v>
      </c>
      <c r="V1235" s="240">
        <f t="shared" si="1105"/>
        <v>5</v>
      </c>
      <c r="W1235" s="241" t="str">
        <f t="shared" si="1105"/>
        <v xml:space="preserve"> </v>
      </c>
      <c r="X1235" s="239" t="str">
        <f t="shared" si="1105"/>
        <v xml:space="preserve"> </v>
      </c>
      <c r="Y1235" s="242">
        <f t="shared" si="1105"/>
        <v>5</v>
      </c>
      <c r="Z1235" s="239" t="str">
        <f t="shared" si="1105"/>
        <v xml:space="preserve"> </v>
      </c>
      <c r="AA1235" s="242">
        <f t="shared" si="1105"/>
        <v>3.75</v>
      </c>
      <c r="AB1235" s="240" t="str">
        <f t="shared" si="1105"/>
        <v xml:space="preserve"> </v>
      </c>
      <c r="AC1235" s="243">
        <f t="shared" si="1105"/>
        <v>14</v>
      </c>
      <c r="AD1235" s="244" t="str">
        <f t="shared" si="1105"/>
        <v xml:space="preserve"> </v>
      </c>
      <c r="AE1235" s="244">
        <f t="shared" si="1105"/>
        <v>14</v>
      </c>
      <c r="AF1235" s="245" t="str">
        <f t="shared" si="1105"/>
        <v xml:space="preserve"> </v>
      </c>
      <c r="AG1235" s="332">
        <f t="shared" si="1105"/>
        <v>17</v>
      </c>
      <c r="AH1235" s="507"/>
      <c r="AI1235" s="508"/>
      <c r="AJ1235" s="508"/>
      <c r="AK1235" s="509"/>
      <c r="AL1235" s="385"/>
      <c r="AM1235" s="386"/>
      <c r="AN1235" s="385"/>
      <c r="AV1235" s="372"/>
      <c r="AX1235" s="373"/>
      <c r="AY1235" s="98"/>
      <c r="AZ1235" s="373"/>
      <c r="BA1235" s="363"/>
      <c r="BC1235" s="377"/>
    </row>
    <row r="1236" spans="1:70" ht="26.25" customHeight="1" thickBot="1" x14ac:dyDescent="0.25">
      <c r="A1236" s="506"/>
      <c r="B1236" s="512" t="str">
        <f>IF('FRONT PAGE'!$A$1="www.fly-logics.com","Authority certifying flight hours 
STAMP &amp; SIGNATURE",0)</f>
        <v>Authority certifying flight hours 
STAMP &amp; SIGNATURE</v>
      </c>
      <c r="C1236" s="512"/>
      <c r="D1236" s="512"/>
      <c r="E1236" s="513"/>
      <c r="F1236" s="533" t="str">
        <f>IF('FRONT PAGE'!$A$1="www.fly-logics.com","TOTAL TO DATE",0)</f>
        <v>TOTAL TO DATE</v>
      </c>
      <c r="G1236" s="534"/>
      <c r="H1236" s="535"/>
      <c r="I1236" s="32">
        <f t="shared" ref="I1236:Q1236" si="1106">IF(SUM(I1234:I1235)=0," ",SUM(I1234:I1235))</f>
        <v>33.75</v>
      </c>
      <c r="J1236" s="27">
        <f t="shared" si="1106"/>
        <v>33.75</v>
      </c>
      <c r="K1236" s="24" t="str">
        <f t="shared" si="1106"/>
        <v xml:space="preserve"> </v>
      </c>
      <c r="L1236" s="25" t="str">
        <f t="shared" si="1106"/>
        <v xml:space="preserve"> </v>
      </c>
      <c r="M1236" s="24" t="str">
        <f t="shared" si="1106"/>
        <v xml:space="preserve"> </v>
      </c>
      <c r="N1236" s="25" t="str">
        <f t="shared" si="1106"/>
        <v xml:space="preserve"> </v>
      </c>
      <c r="O1236" s="24" t="str">
        <f t="shared" si="1106"/>
        <v xml:space="preserve"> </v>
      </c>
      <c r="P1236" s="25" t="str">
        <f t="shared" si="1106"/>
        <v xml:space="preserve"> </v>
      </c>
      <c r="Q1236" s="26" t="str">
        <f t="shared" si="1106"/>
        <v xml:space="preserve"> </v>
      </c>
      <c r="R1236" s="289"/>
      <c r="S1236" s="27" t="str">
        <f t="shared" ref="S1236:AG1236" si="1107">IF(SUM(S1234:S1235)=0," ",SUM(S1234:S1235))</f>
        <v xml:space="preserve"> </v>
      </c>
      <c r="T1236" s="24">
        <f t="shared" si="1107"/>
        <v>13.75</v>
      </c>
      <c r="U1236" s="24">
        <f t="shared" si="1107"/>
        <v>20</v>
      </c>
      <c r="V1236" s="26">
        <f t="shared" si="1107"/>
        <v>5</v>
      </c>
      <c r="W1236" s="27" t="str">
        <f t="shared" si="1107"/>
        <v xml:space="preserve"> </v>
      </c>
      <c r="X1236" s="24" t="str">
        <f t="shared" si="1107"/>
        <v xml:space="preserve"> </v>
      </c>
      <c r="Y1236" s="25">
        <f t="shared" si="1107"/>
        <v>5</v>
      </c>
      <c r="Z1236" s="24" t="str">
        <f t="shared" si="1107"/>
        <v xml:space="preserve"> </v>
      </c>
      <c r="AA1236" s="25">
        <f t="shared" si="1107"/>
        <v>3.75</v>
      </c>
      <c r="AB1236" s="26" t="str">
        <f t="shared" si="1107"/>
        <v xml:space="preserve"> </v>
      </c>
      <c r="AC1236" s="30">
        <f t="shared" si="1107"/>
        <v>14</v>
      </c>
      <c r="AD1236" s="28" t="str">
        <f t="shared" si="1107"/>
        <v xml:space="preserve"> </v>
      </c>
      <c r="AE1236" s="28">
        <f t="shared" si="1107"/>
        <v>14</v>
      </c>
      <c r="AF1236" s="31" t="str">
        <f t="shared" si="1107"/>
        <v xml:space="preserve"> </v>
      </c>
      <c r="AG1236" s="33">
        <f t="shared" si="1107"/>
        <v>17</v>
      </c>
      <c r="AH1236" s="514" t="str">
        <f>IF('FRONT PAGE'!$A$1="www.fly-logics.com","_____________________________
PILOT SIGNATURE",0)</f>
        <v>_____________________________
PILOT SIGNATURE</v>
      </c>
      <c r="AI1236" s="515"/>
      <c r="AJ1236" s="515"/>
      <c r="AK1236" s="330">
        <f>A1234</f>
        <v>88</v>
      </c>
      <c r="AL1236" s="387"/>
      <c r="AM1236" s="388"/>
      <c r="AN1236" s="387"/>
      <c r="AV1236" s="372"/>
      <c r="AX1236" s="373"/>
      <c r="AY1236" s="98"/>
      <c r="AZ1236" s="373"/>
      <c r="BA1236" s="363"/>
      <c r="BC1236" s="377"/>
    </row>
    <row r="1237" spans="1:70" s="50" customFormat="1" ht="27.75" customHeight="1" x14ac:dyDescent="0.2">
      <c r="A1237" s="29">
        <f>A1232+1</f>
        <v>881</v>
      </c>
      <c r="B1237" s="39"/>
      <c r="C1237" s="40"/>
      <c r="D1237" s="41"/>
      <c r="E1237" s="42"/>
      <c r="F1237" s="43"/>
      <c r="G1237" s="44"/>
      <c r="H1237" s="45"/>
      <c r="I1237" s="281"/>
      <c r="J1237" s="277"/>
      <c r="K1237" s="278"/>
      <c r="L1237" s="279"/>
      <c r="M1237" s="278"/>
      <c r="N1237" s="279"/>
      <c r="O1237" s="278"/>
      <c r="P1237" s="279"/>
      <c r="Q1237" s="150"/>
      <c r="R1237" s="285"/>
      <c r="S1237" s="46"/>
      <c r="T1237" s="47"/>
      <c r="U1237" s="47"/>
      <c r="V1237" s="48"/>
      <c r="W1237" s="293"/>
      <c r="X1237" s="278"/>
      <c r="Y1237" s="279"/>
      <c r="Z1237" s="278"/>
      <c r="AA1237" s="279"/>
      <c r="AB1237" s="150"/>
      <c r="AC1237" s="282"/>
      <c r="AD1237" s="283"/>
      <c r="AE1237" s="283"/>
      <c r="AF1237" s="284"/>
      <c r="AG1237" s="49"/>
      <c r="AH1237" s="48"/>
      <c r="AI1237" s="516"/>
      <c r="AJ1237" s="516"/>
      <c r="AK1237" s="517"/>
      <c r="AL1237" s="100"/>
      <c r="AM1237" s="382" t="str">
        <f t="shared" ref="AM1237:AM1246" si="1108">IF(B1237=0," ",TEXT(B1237,"MMM"))</f>
        <v xml:space="preserve"> </v>
      </c>
      <c r="AN1237" s="95" t="str">
        <f t="shared" ref="AN1237:AN1246" si="1109">IF(B1237=0," ",YEAR(B1237))</f>
        <v xml:space="preserve"> </v>
      </c>
      <c r="AO1237" s="365"/>
      <c r="AP1237" s="365"/>
      <c r="AQ1237" s="256"/>
      <c r="AR1237" s="365"/>
      <c r="AS1237" s="365"/>
      <c r="AT1237" s="364"/>
      <c r="AU1237" s="365"/>
      <c r="AV1237" s="372"/>
      <c r="AW1237" s="364"/>
      <c r="AX1237" s="373"/>
      <c r="AY1237" s="98"/>
      <c r="AZ1237" s="373"/>
      <c r="BA1237" s="363"/>
      <c r="BB1237" s="365"/>
      <c r="BC1237" s="377"/>
      <c r="BD1237" s="365"/>
      <c r="BE1237" s="365"/>
      <c r="BF1237" s="365"/>
      <c r="BG1237" s="365"/>
      <c r="BH1237" s="365"/>
      <c r="BI1237" s="365"/>
      <c r="BJ1237" s="365"/>
      <c r="BK1237" s="365"/>
      <c r="BL1237" s="376"/>
      <c r="BM1237" s="376"/>
      <c r="BN1237" s="260"/>
      <c r="BO1237" s="260"/>
      <c r="BP1237" s="260"/>
      <c r="BQ1237" s="263"/>
      <c r="BR1237" s="263"/>
    </row>
    <row r="1238" spans="1:70" s="50" customFormat="1" ht="27.75" customHeight="1" x14ac:dyDescent="0.2">
      <c r="A1238" s="22">
        <f>A1237+1</f>
        <v>882</v>
      </c>
      <c r="B1238" s="51"/>
      <c r="C1238" s="52"/>
      <c r="D1238" s="53"/>
      <c r="E1238" s="54"/>
      <c r="F1238" s="55"/>
      <c r="G1238" s="56"/>
      <c r="H1238" s="57"/>
      <c r="I1238" s="275"/>
      <c r="J1238" s="58"/>
      <c r="K1238" s="59"/>
      <c r="L1238" s="60"/>
      <c r="M1238" s="59"/>
      <c r="N1238" s="60"/>
      <c r="O1238" s="59"/>
      <c r="P1238" s="60"/>
      <c r="Q1238" s="61"/>
      <c r="R1238" s="286"/>
      <c r="S1238" s="58"/>
      <c r="T1238" s="59"/>
      <c r="U1238" s="59"/>
      <c r="V1238" s="61"/>
      <c r="W1238" s="294"/>
      <c r="X1238" s="59"/>
      <c r="Y1238" s="60"/>
      <c r="Z1238" s="59"/>
      <c r="AA1238" s="60"/>
      <c r="AB1238" s="61"/>
      <c r="AC1238" s="62"/>
      <c r="AD1238" s="63"/>
      <c r="AE1238" s="63"/>
      <c r="AF1238" s="64"/>
      <c r="AG1238" s="65"/>
      <c r="AH1238" s="61"/>
      <c r="AI1238" s="510"/>
      <c r="AJ1238" s="510"/>
      <c r="AK1238" s="511"/>
      <c r="AL1238" s="100"/>
      <c r="AM1238" s="382" t="str">
        <f t="shared" si="1108"/>
        <v xml:space="preserve"> </v>
      </c>
      <c r="AN1238" s="95" t="str">
        <f t="shared" si="1109"/>
        <v xml:space="preserve"> </v>
      </c>
      <c r="AO1238" s="365"/>
      <c r="AP1238" s="365"/>
      <c r="AQ1238" s="256"/>
      <c r="AR1238" s="365"/>
      <c r="AS1238" s="365"/>
      <c r="AT1238" s="364"/>
      <c r="AU1238" s="365"/>
      <c r="AV1238" s="372"/>
      <c r="AW1238" s="364"/>
      <c r="AX1238" s="373"/>
      <c r="AY1238" s="98"/>
      <c r="AZ1238" s="373"/>
      <c r="BA1238" s="363"/>
      <c r="BB1238" s="365"/>
      <c r="BC1238" s="377"/>
      <c r="BD1238" s="365"/>
      <c r="BE1238" s="365"/>
      <c r="BF1238" s="365"/>
      <c r="BG1238" s="365"/>
      <c r="BH1238" s="365"/>
      <c r="BI1238" s="365"/>
      <c r="BJ1238" s="365"/>
      <c r="BK1238" s="365"/>
      <c r="BL1238" s="376"/>
      <c r="BM1238" s="376"/>
      <c r="BN1238" s="260"/>
      <c r="BO1238" s="260"/>
      <c r="BP1238" s="260"/>
      <c r="BQ1238" s="263"/>
      <c r="BR1238" s="263"/>
    </row>
    <row r="1239" spans="1:70" s="50" customFormat="1" ht="27.75" customHeight="1" x14ac:dyDescent="0.2">
      <c r="A1239" s="22">
        <f t="shared" ref="A1239:A1246" si="1110">A1238+1</f>
        <v>883</v>
      </c>
      <c r="B1239" s="51"/>
      <c r="C1239" s="52"/>
      <c r="D1239" s="53"/>
      <c r="E1239" s="54"/>
      <c r="F1239" s="55"/>
      <c r="G1239" s="56"/>
      <c r="H1239" s="57"/>
      <c r="I1239" s="275"/>
      <c r="J1239" s="58"/>
      <c r="K1239" s="59"/>
      <c r="L1239" s="60"/>
      <c r="M1239" s="59"/>
      <c r="N1239" s="60"/>
      <c r="O1239" s="59"/>
      <c r="P1239" s="60"/>
      <c r="Q1239" s="61"/>
      <c r="R1239" s="286"/>
      <c r="S1239" s="58"/>
      <c r="T1239" s="59"/>
      <c r="U1239" s="59"/>
      <c r="V1239" s="61"/>
      <c r="W1239" s="294"/>
      <c r="X1239" s="59"/>
      <c r="Y1239" s="60"/>
      <c r="Z1239" s="59"/>
      <c r="AA1239" s="60"/>
      <c r="AB1239" s="61"/>
      <c r="AC1239" s="62"/>
      <c r="AD1239" s="63"/>
      <c r="AE1239" s="63"/>
      <c r="AF1239" s="64"/>
      <c r="AG1239" s="65"/>
      <c r="AH1239" s="61"/>
      <c r="AI1239" s="510"/>
      <c r="AJ1239" s="510"/>
      <c r="AK1239" s="511"/>
      <c r="AL1239" s="100"/>
      <c r="AM1239" s="382" t="str">
        <f t="shared" si="1108"/>
        <v xml:space="preserve"> </v>
      </c>
      <c r="AN1239" s="95" t="str">
        <f t="shared" si="1109"/>
        <v xml:space="preserve"> </v>
      </c>
      <c r="AO1239" s="365"/>
      <c r="AP1239" s="365"/>
      <c r="AQ1239" s="256"/>
      <c r="AR1239" s="365"/>
      <c r="AS1239" s="365"/>
      <c r="AT1239" s="364"/>
      <c r="AU1239" s="365"/>
      <c r="AV1239" s="372"/>
      <c r="AW1239" s="364"/>
      <c r="AX1239" s="373"/>
      <c r="AY1239" s="98"/>
      <c r="AZ1239" s="373"/>
      <c r="BA1239" s="363"/>
      <c r="BB1239" s="365"/>
      <c r="BC1239" s="377"/>
      <c r="BD1239" s="365"/>
      <c r="BE1239" s="365"/>
      <c r="BF1239" s="365"/>
      <c r="BG1239" s="365"/>
      <c r="BH1239" s="365"/>
      <c r="BI1239" s="365"/>
      <c r="BJ1239" s="365"/>
      <c r="BK1239" s="365"/>
      <c r="BL1239" s="376"/>
      <c r="BM1239" s="376"/>
      <c r="BN1239" s="260"/>
      <c r="BO1239" s="260"/>
      <c r="BP1239" s="260"/>
      <c r="BQ1239" s="263"/>
      <c r="BR1239" s="263"/>
    </row>
    <row r="1240" spans="1:70" s="50" customFormat="1" ht="27.75" customHeight="1" x14ac:dyDescent="0.2">
      <c r="A1240" s="22">
        <f t="shared" si="1110"/>
        <v>884</v>
      </c>
      <c r="B1240" s="51"/>
      <c r="C1240" s="52"/>
      <c r="D1240" s="53"/>
      <c r="E1240" s="54"/>
      <c r="F1240" s="55"/>
      <c r="G1240" s="56"/>
      <c r="H1240" s="57"/>
      <c r="I1240" s="275"/>
      <c r="J1240" s="58"/>
      <c r="K1240" s="59"/>
      <c r="L1240" s="60"/>
      <c r="M1240" s="59"/>
      <c r="N1240" s="60"/>
      <c r="O1240" s="59"/>
      <c r="P1240" s="60"/>
      <c r="Q1240" s="61"/>
      <c r="R1240" s="286"/>
      <c r="S1240" s="58"/>
      <c r="T1240" s="59"/>
      <c r="U1240" s="59"/>
      <c r="V1240" s="61"/>
      <c r="W1240" s="294"/>
      <c r="X1240" s="59"/>
      <c r="Y1240" s="60"/>
      <c r="Z1240" s="59"/>
      <c r="AA1240" s="60"/>
      <c r="AB1240" s="61"/>
      <c r="AC1240" s="62"/>
      <c r="AD1240" s="63"/>
      <c r="AE1240" s="63"/>
      <c r="AF1240" s="64"/>
      <c r="AG1240" s="65"/>
      <c r="AH1240" s="61"/>
      <c r="AI1240" s="510"/>
      <c r="AJ1240" s="510"/>
      <c r="AK1240" s="511"/>
      <c r="AL1240" s="100"/>
      <c r="AM1240" s="382" t="str">
        <f t="shared" si="1108"/>
        <v xml:space="preserve"> </v>
      </c>
      <c r="AN1240" s="95" t="str">
        <f t="shared" si="1109"/>
        <v xml:space="preserve"> </v>
      </c>
      <c r="AO1240" s="365"/>
      <c r="AP1240" s="365"/>
      <c r="AQ1240" s="256"/>
      <c r="AR1240" s="365"/>
      <c r="AS1240" s="365"/>
      <c r="AT1240" s="364"/>
      <c r="AU1240" s="365"/>
      <c r="AV1240" s="372"/>
      <c r="AW1240" s="364"/>
      <c r="AX1240" s="373"/>
      <c r="AY1240" s="98"/>
      <c r="AZ1240" s="373"/>
      <c r="BA1240" s="363"/>
      <c r="BB1240" s="365"/>
      <c r="BC1240" s="377"/>
      <c r="BD1240" s="365"/>
      <c r="BE1240" s="365"/>
      <c r="BF1240" s="365"/>
      <c r="BG1240" s="365"/>
      <c r="BH1240" s="365"/>
      <c r="BI1240" s="365"/>
      <c r="BJ1240" s="365"/>
      <c r="BK1240" s="365"/>
      <c r="BL1240" s="376"/>
      <c r="BM1240" s="376"/>
      <c r="BN1240" s="260"/>
      <c r="BO1240" s="260"/>
      <c r="BP1240" s="260"/>
      <c r="BQ1240" s="263"/>
      <c r="BR1240" s="263"/>
    </row>
    <row r="1241" spans="1:70" s="50" customFormat="1" ht="27.75" customHeight="1" x14ac:dyDescent="0.2">
      <c r="A1241" s="22">
        <f t="shared" si="1110"/>
        <v>885</v>
      </c>
      <c r="B1241" s="51"/>
      <c r="C1241" s="52"/>
      <c r="D1241" s="53"/>
      <c r="E1241" s="54"/>
      <c r="F1241" s="55"/>
      <c r="G1241" s="56"/>
      <c r="H1241" s="57"/>
      <c r="I1241" s="275"/>
      <c r="J1241" s="58"/>
      <c r="K1241" s="59"/>
      <c r="L1241" s="60"/>
      <c r="M1241" s="59"/>
      <c r="N1241" s="60"/>
      <c r="O1241" s="59"/>
      <c r="P1241" s="60"/>
      <c r="Q1241" s="61"/>
      <c r="R1241" s="286"/>
      <c r="S1241" s="58"/>
      <c r="T1241" s="59"/>
      <c r="U1241" s="59"/>
      <c r="V1241" s="61"/>
      <c r="W1241" s="294"/>
      <c r="X1241" s="59"/>
      <c r="Y1241" s="60"/>
      <c r="Z1241" s="59"/>
      <c r="AA1241" s="60"/>
      <c r="AB1241" s="61"/>
      <c r="AC1241" s="62"/>
      <c r="AD1241" s="63"/>
      <c r="AE1241" s="63"/>
      <c r="AF1241" s="64"/>
      <c r="AG1241" s="65"/>
      <c r="AH1241" s="61"/>
      <c r="AI1241" s="510"/>
      <c r="AJ1241" s="510"/>
      <c r="AK1241" s="511"/>
      <c r="AL1241" s="100"/>
      <c r="AM1241" s="382" t="str">
        <f t="shared" si="1108"/>
        <v xml:space="preserve"> </v>
      </c>
      <c r="AN1241" s="95" t="str">
        <f t="shared" si="1109"/>
        <v xml:space="preserve"> </v>
      </c>
      <c r="AO1241" s="365"/>
      <c r="AP1241" s="365"/>
      <c r="AQ1241" s="256"/>
      <c r="AR1241" s="365"/>
      <c r="AS1241" s="365"/>
      <c r="AT1241" s="364"/>
      <c r="AU1241" s="365"/>
      <c r="AV1241" s="372"/>
      <c r="AW1241" s="364"/>
      <c r="AX1241" s="373"/>
      <c r="AY1241" s="98"/>
      <c r="AZ1241" s="373"/>
      <c r="BA1241" s="363"/>
      <c r="BB1241" s="365"/>
      <c r="BC1241" s="377"/>
      <c r="BD1241" s="365"/>
      <c r="BE1241" s="365"/>
      <c r="BF1241" s="365"/>
      <c r="BG1241" s="365"/>
      <c r="BH1241" s="365"/>
      <c r="BI1241" s="365"/>
      <c r="BJ1241" s="365"/>
      <c r="BK1241" s="365"/>
      <c r="BL1241" s="376"/>
      <c r="BM1241" s="376"/>
      <c r="BN1241" s="260"/>
      <c r="BO1241" s="260"/>
      <c r="BP1241" s="260"/>
      <c r="BQ1241" s="263"/>
      <c r="BR1241" s="263"/>
    </row>
    <row r="1242" spans="1:70" s="50" customFormat="1" ht="27.75" customHeight="1" x14ac:dyDescent="0.2">
      <c r="A1242" s="22">
        <f t="shared" si="1110"/>
        <v>886</v>
      </c>
      <c r="B1242" s="51"/>
      <c r="C1242" s="52"/>
      <c r="D1242" s="53"/>
      <c r="E1242" s="54"/>
      <c r="F1242" s="55"/>
      <c r="G1242" s="56"/>
      <c r="H1242" s="57"/>
      <c r="I1242" s="275"/>
      <c r="J1242" s="58"/>
      <c r="K1242" s="59"/>
      <c r="L1242" s="60"/>
      <c r="M1242" s="59"/>
      <c r="N1242" s="60"/>
      <c r="O1242" s="59"/>
      <c r="P1242" s="60"/>
      <c r="Q1242" s="61"/>
      <c r="R1242" s="286"/>
      <c r="S1242" s="58"/>
      <c r="T1242" s="59"/>
      <c r="U1242" s="59"/>
      <c r="V1242" s="61"/>
      <c r="W1242" s="294"/>
      <c r="X1242" s="59"/>
      <c r="Y1242" s="60"/>
      <c r="Z1242" s="59"/>
      <c r="AA1242" s="60"/>
      <c r="AB1242" s="61"/>
      <c r="AC1242" s="62"/>
      <c r="AD1242" s="63"/>
      <c r="AE1242" s="63"/>
      <c r="AF1242" s="64"/>
      <c r="AG1242" s="65"/>
      <c r="AH1242" s="61"/>
      <c r="AI1242" s="510"/>
      <c r="AJ1242" s="510"/>
      <c r="AK1242" s="511"/>
      <c r="AL1242" s="100"/>
      <c r="AM1242" s="382" t="str">
        <f t="shared" si="1108"/>
        <v xml:space="preserve"> </v>
      </c>
      <c r="AN1242" s="95" t="str">
        <f t="shared" si="1109"/>
        <v xml:space="preserve"> </v>
      </c>
      <c r="AO1242" s="365"/>
      <c r="AP1242" s="365"/>
      <c r="AQ1242" s="256"/>
      <c r="AR1242" s="365"/>
      <c r="AS1242" s="365"/>
      <c r="AT1242" s="364"/>
      <c r="AU1242" s="365"/>
      <c r="AV1242" s="372"/>
      <c r="AW1242" s="364"/>
      <c r="AX1242" s="373"/>
      <c r="AY1242" s="98"/>
      <c r="AZ1242" s="373"/>
      <c r="BA1242" s="363"/>
      <c r="BB1242" s="365"/>
      <c r="BC1242" s="377"/>
      <c r="BD1242" s="365"/>
      <c r="BE1242" s="365"/>
      <c r="BF1242" s="365"/>
      <c r="BG1242" s="365"/>
      <c r="BH1242" s="365"/>
      <c r="BI1242" s="365"/>
      <c r="BJ1242" s="365"/>
      <c r="BK1242" s="365"/>
      <c r="BL1242" s="376"/>
      <c r="BM1242" s="376"/>
      <c r="BN1242" s="260"/>
      <c r="BO1242" s="260"/>
      <c r="BP1242" s="260"/>
      <c r="BQ1242" s="263"/>
      <c r="BR1242" s="263"/>
    </row>
    <row r="1243" spans="1:70" s="50" customFormat="1" ht="27.75" customHeight="1" x14ac:dyDescent="0.2">
      <c r="A1243" s="22">
        <f>A1242+1</f>
        <v>887</v>
      </c>
      <c r="B1243" s="51"/>
      <c r="C1243" s="52"/>
      <c r="D1243" s="53"/>
      <c r="E1243" s="54"/>
      <c r="F1243" s="55"/>
      <c r="G1243" s="56"/>
      <c r="H1243" s="57"/>
      <c r="I1243" s="275"/>
      <c r="J1243" s="58"/>
      <c r="K1243" s="59"/>
      <c r="L1243" s="60"/>
      <c r="M1243" s="59"/>
      <c r="N1243" s="60"/>
      <c r="O1243" s="59"/>
      <c r="P1243" s="60"/>
      <c r="Q1243" s="61"/>
      <c r="R1243" s="286"/>
      <c r="S1243" s="58"/>
      <c r="T1243" s="59"/>
      <c r="U1243" s="59"/>
      <c r="V1243" s="61"/>
      <c r="W1243" s="294"/>
      <c r="X1243" s="59"/>
      <c r="Y1243" s="60"/>
      <c r="Z1243" s="59"/>
      <c r="AA1243" s="60"/>
      <c r="AB1243" s="61"/>
      <c r="AC1243" s="62"/>
      <c r="AD1243" s="63"/>
      <c r="AE1243" s="63"/>
      <c r="AF1243" s="64"/>
      <c r="AG1243" s="65"/>
      <c r="AH1243" s="61"/>
      <c r="AI1243" s="510"/>
      <c r="AJ1243" s="510"/>
      <c r="AK1243" s="511"/>
      <c r="AL1243" s="100"/>
      <c r="AM1243" s="382" t="str">
        <f t="shared" si="1108"/>
        <v xml:space="preserve"> </v>
      </c>
      <c r="AN1243" s="95" t="str">
        <f t="shared" si="1109"/>
        <v xml:space="preserve"> </v>
      </c>
      <c r="AO1243" s="365"/>
      <c r="AP1243" s="365"/>
      <c r="AQ1243" s="256"/>
      <c r="AR1243" s="365"/>
      <c r="AS1243" s="365"/>
      <c r="AT1243" s="364"/>
      <c r="AU1243" s="365"/>
      <c r="AV1243" s="372"/>
      <c r="AW1243" s="364"/>
      <c r="AX1243" s="373"/>
      <c r="AY1243" s="98"/>
      <c r="AZ1243" s="373"/>
      <c r="BA1243" s="363"/>
      <c r="BB1243" s="365"/>
      <c r="BC1243" s="377"/>
      <c r="BD1243" s="365"/>
      <c r="BE1243" s="365"/>
      <c r="BF1243" s="365"/>
      <c r="BG1243" s="365"/>
      <c r="BH1243" s="365"/>
      <c r="BI1243" s="365"/>
      <c r="BJ1243" s="365"/>
      <c r="BK1243" s="365"/>
      <c r="BL1243" s="376"/>
      <c r="BM1243" s="376"/>
      <c r="BN1243" s="260"/>
      <c r="BO1243" s="260"/>
      <c r="BP1243" s="260"/>
      <c r="BQ1243" s="263"/>
      <c r="BR1243" s="263"/>
    </row>
    <row r="1244" spans="1:70" s="50" customFormat="1" ht="27.75" customHeight="1" x14ac:dyDescent="0.2">
      <c r="A1244" s="22">
        <f t="shared" si="1110"/>
        <v>888</v>
      </c>
      <c r="B1244" s="51"/>
      <c r="C1244" s="52"/>
      <c r="D1244" s="53"/>
      <c r="E1244" s="54"/>
      <c r="F1244" s="55"/>
      <c r="G1244" s="56"/>
      <c r="H1244" s="57"/>
      <c r="I1244" s="275"/>
      <c r="J1244" s="58"/>
      <c r="K1244" s="59"/>
      <c r="L1244" s="60"/>
      <c r="M1244" s="59"/>
      <c r="N1244" s="60"/>
      <c r="O1244" s="59"/>
      <c r="P1244" s="60"/>
      <c r="Q1244" s="61"/>
      <c r="R1244" s="286"/>
      <c r="S1244" s="58"/>
      <c r="T1244" s="59"/>
      <c r="U1244" s="59"/>
      <c r="V1244" s="61"/>
      <c r="W1244" s="294"/>
      <c r="X1244" s="59"/>
      <c r="Y1244" s="60"/>
      <c r="Z1244" s="59"/>
      <c r="AA1244" s="60"/>
      <c r="AB1244" s="61"/>
      <c r="AC1244" s="62"/>
      <c r="AD1244" s="63"/>
      <c r="AE1244" s="63"/>
      <c r="AF1244" s="64"/>
      <c r="AG1244" s="65"/>
      <c r="AH1244" s="61"/>
      <c r="AI1244" s="510"/>
      <c r="AJ1244" s="510"/>
      <c r="AK1244" s="511"/>
      <c r="AL1244" s="100"/>
      <c r="AM1244" s="382" t="str">
        <f t="shared" si="1108"/>
        <v xml:space="preserve"> </v>
      </c>
      <c r="AN1244" s="95" t="str">
        <f t="shared" si="1109"/>
        <v xml:space="preserve"> </v>
      </c>
      <c r="AO1244" s="365"/>
      <c r="AP1244" s="365"/>
      <c r="AQ1244" s="256"/>
      <c r="AR1244" s="365"/>
      <c r="AS1244" s="365"/>
      <c r="AT1244" s="364"/>
      <c r="AU1244" s="365"/>
      <c r="AV1244" s="372"/>
      <c r="AW1244" s="364"/>
      <c r="AX1244" s="373"/>
      <c r="AY1244" s="98"/>
      <c r="AZ1244" s="373"/>
      <c r="BA1244" s="363"/>
      <c r="BB1244" s="365"/>
      <c r="BC1244" s="377"/>
      <c r="BD1244" s="365"/>
      <c r="BE1244" s="365"/>
      <c r="BF1244" s="365"/>
      <c r="BG1244" s="365"/>
      <c r="BH1244" s="365"/>
      <c r="BI1244" s="365"/>
      <c r="BJ1244" s="365"/>
      <c r="BK1244" s="365"/>
      <c r="BL1244" s="376"/>
      <c r="BM1244" s="376"/>
      <c r="BN1244" s="260"/>
      <c r="BO1244" s="260"/>
      <c r="BP1244" s="260"/>
      <c r="BQ1244" s="263"/>
      <c r="BR1244" s="263"/>
    </row>
    <row r="1245" spans="1:70" s="50" customFormat="1" ht="27.75" customHeight="1" x14ac:dyDescent="0.2">
      <c r="A1245" s="22">
        <f t="shared" si="1110"/>
        <v>889</v>
      </c>
      <c r="B1245" s="51"/>
      <c r="C1245" s="52"/>
      <c r="D1245" s="53"/>
      <c r="E1245" s="54"/>
      <c r="F1245" s="55"/>
      <c r="G1245" s="56"/>
      <c r="H1245" s="57"/>
      <c r="I1245" s="275"/>
      <c r="J1245" s="58"/>
      <c r="K1245" s="59"/>
      <c r="L1245" s="60"/>
      <c r="M1245" s="59"/>
      <c r="N1245" s="60"/>
      <c r="O1245" s="59"/>
      <c r="P1245" s="60"/>
      <c r="Q1245" s="61"/>
      <c r="R1245" s="286"/>
      <c r="S1245" s="58"/>
      <c r="T1245" s="59"/>
      <c r="U1245" s="59"/>
      <c r="V1245" s="61"/>
      <c r="W1245" s="294"/>
      <c r="X1245" s="59"/>
      <c r="Y1245" s="60"/>
      <c r="Z1245" s="59"/>
      <c r="AA1245" s="60"/>
      <c r="AB1245" s="61"/>
      <c r="AC1245" s="62"/>
      <c r="AD1245" s="63"/>
      <c r="AE1245" s="63"/>
      <c r="AF1245" s="64"/>
      <c r="AG1245" s="65"/>
      <c r="AH1245" s="61"/>
      <c r="AI1245" s="510"/>
      <c r="AJ1245" s="510"/>
      <c r="AK1245" s="511"/>
      <c r="AL1245" s="100"/>
      <c r="AM1245" s="382" t="str">
        <f t="shared" si="1108"/>
        <v xml:space="preserve"> </v>
      </c>
      <c r="AN1245" s="95" t="str">
        <f t="shared" si="1109"/>
        <v xml:space="preserve"> </v>
      </c>
      <c r="AO1245" s="365"/>
      <c r="AP1245" s="365"/>
      <c r="AQ1245" s="256"/>
      <c r="AR1245" s="365"/>
      <c r="AS1245" s="365"/>
      <c r="AT1245" s="364"/>
      <c r="AU1245" s="365"/>
      <c r="AV1245" s="372"/>
      <c r="AW1245" s="364"/>
      <c r="AX1245" s="373"/>
      <c r="AY1245" s="98"/>
      <c r="AZ1245" s="373"/>
      <c r="BA1245" s="365"/>
      <c r="BB1245" s="365"/>
      <c r="BC1245" s="377"/>
      <c r="BD1245" s="365"/>
      <c r="BE1245" s="365"/>
      <c r="BF1245" s="365"/>
      <c r="BG1245" s="365"/>
      <c r="BH1245" s="365"/>
      <c r="BI1245" s="365"/>
      <c r="BJ1245" s="365"/>
      <c r="BK1245" s="365"/>
      <c r="BL1245" s="376"/>
      <c r="BM1245" s="376"/>
      <c r="BN1245" s="260"/>
      <c r="BO1245" s="260"/>
      <c r="BP1245" s="260"/>
      <c r="BQ1245" s="263"/>
      <c r="BR1245" s="263"/>
    </row>
    <row r="1246" spans="1:70" s="50" customFormat="1" ht="27.75" customHeight="1" thickBot="1" x14ac:dyDescent="0.25">
      <c r="A1246" s="23">
        <f t="shared" si="1110"/>
        <v>890</v>
      </c>
      <c r="B1246" s="66"/>
      <c r="C1246" s="67"/>
      <c r="D1246" s="68"/>
      <c r="E1246" s="69"/>
      <c r="F1246" s="70"/>
      <c r="G1246" s="71"/>
      <c r="H1246" s="72"/>
      <c r="I1246" s="276"/>
      <c r="J1246" s="73"/>
      <c r="K1246" s="74"/>
      <c r="L1246" s="75"/>
      <c r="M1246" s="74"/>
      <c r="N1246" s="75"/>
      <c r="O1246" s="74"/>
      <c r="P1246" s="75"/>
      <c r="Q1246" s="76"/>
      <c r="R1246" s="287"/>
      <c r="S1246" s="73"/>
      <c r="T1246" s="74"/>
      <c r="U1246" s="74"/>
      <c r="V1246" s="76"/>
      <c r="W1246" s="295"/>
      <c r="X1246" s="74"/>
      <c r="Y1246" s="75"/>
      <c r="Z1246" s="74"/>
      <c r="AA1246" s="75"/>
      <c r="AB1246" s="76"/>
      <c r="AC1246" s="77"/>
      <c r="AD1246" s="78"/>
      <c r="AE1246" s="78"/>
      <c r="AF1246" s="79"/>
      <c r="AG1246" s="80"/>
      <c r="AH1246" s="76"/>
      <c r="AI1246" s="518"/>
      <c r="AJ1246" s="518"/>
      <c r="AK1246" s="519"/>
      <c r="AL1246" s="100"/>
      <c r="AM1246" s="382" t="str">
        <f t="shared" si="1108"/>
        <v xml:space="preserve"> </v>
      </c>
      <c r="AN1246" s="95" t="str">
        <f t="shared" si="1109"/>
        <v xml:space="preserve"> </v>
      </c>
      <c r="AO1246" s="365"/>
      <c r="AP1246" s="365"/>
      <c r="AQ1246" s="256"/>
      <c r="AR1246" s="365"/>
      <c r="AS1246" s="365"/>
      <c r="AT1246" s="364"/>
      <c r="AU1246" s="365"/>
      <c r="AV1246" s="372"/>
      <c r="AW1246" s="364"/>
      <c r="AX1246" s="373"/>
      <c r="AY1246" s="98"/>
      <c r="AZ1246" s="373"/>
      <c r="BA1246" s="365"/>
      <c r="BB1246" s="365"/>
      <c r="BC1246" s="377"/>
      <c r="BD1246" s="365"/>
      <c r="BE1246" s="365"/>
      <c r="BF1246" s="365"/>
      <c r="BG1246" s="365"/>
      <c r="BH1246" s="365"/>
      <c r="BI1246" s="365"/>
      <c r="BJ1246" s="365"/>
      <c r="BK1246" s="365"/>
      <c r="BL1246" s="376"/>
      <c r="BM1246" s="376"/>
      <c r="BN1246" s="260"/>
      <c r="BO1246" s="260"/>
      <c r="BP1246" s="260"/>
      <c r="BQ1246" s="263"/>
      <c r="BR1246" s="263"/>
    </row>
    <row r="1247" spans="1:70" ht="4.5" customHeight="1" thickBot="1" x14ac:dyDescent="0.25">
      <c r="A1247" s="91">
        <f>AK1250</f>
        <v>89</v>
      </c>
      <c r="B1247" s="235"/>
      <c r="C1247" s="235"/>
      <c r="D1247" s="235"/>
      <c r="E1247" s="235"/>
      <c r="F1247" s="235"/>
      <c r="G1247" s="235"/>
      <c r="H1247" s="235"/>
      <c r="I1247" s="235"/>
      <c r="J1247" s="280"/>
      <c r="K1247" s="280"/>
      <c r="L1247" s="280"/>
      <c r="M1247" s="280"/>
      <c r="N1247" s="280"/>
      <c r="O1247" s="280"/>
      <c r="P1247" s="280"/>
      <c r="Q1247" s="280"/>
      <c r="R1247" s="280"/>
      <c r="S1247" s="292"/>
      <c r="T1247" s="292"/>
      <c r="U1247" s="292"/>
      <c r="V1247" s="292"/>
      <c r="W1247" s="292"/>
      <c r="X1247" s="292"/>
      <c r="Y1247" s="292"/>
      <c r="Z1247" s="292"/>
      <c r="AA1247" s="292"/>
      <c r="AB1247" s="292"/>
      <c r="AC1247" s="292"/>
      <c r="AD1247" s="236"/>
      <c r="AE1247" s="237"/>
      <c r="AF1247" s="236"/>
      <c r="AG1247" s="238"/>
      <c r="AH1247" s="536"/>
      <c r="AI1247" s="537"/>
      <c r="AJ1247" s="537"/>
      <c r="AK1247" s="537"/>
      <c r="AL1247" s="383"/>
      <c r="AM1247" s="384"/>
      <c r="AN1247" s="383"/>
      <c r="AV1247" s="372"/>
      <c r="AX1247" s="373"/>
      <c r="AY1247" s="98"/>
      <c r="AZ1247" s="373"/>
      <c r="BC1247" s="377"/>
    </row>
    <row r="1248" spans="1:70" ht="26.25" customHeight="1" x14ac:dyDescent="0.2">
      <c r="A1248" s="163">
        <f>A1234+1</f>
        <v>89</v>
      </c>
      <c r="B1248" s="523"/>
      <c r="C1248" s="523"/>
      <c r="D1248" s="523"/>
      <c r="E1248" s="524"/>
      <c r="F1248" s="527" t="str">
        <f>IF('FRONT PAGE'!$A$1="www.fly-logics.com","TOTAL PAGE",0)</f>
        <v>TOTAL PAGE</v>
      </c>
      <c r="G1248" s="528"/>
      <c r="H1248" s="529"/>
      <c r="I1248" s="314" t="str">
        <f>IF('FRONT PAGE'!$A$1="www.fly-logics.com",IF(SUM(I1237:I1247)=0," ",SUM(I1237:I1247)),0)</f>
        <v xml:space="preserve"> </v>
      </c>
      <c r="J1248" s="315" t="str">
        <f>IF('FRONT PAGE'!$A$1="www.fly-logics.com",IF(SUM(J1237:J1247)=0," ",SUM(J1237:J1247)),0)</f>
        <v xml:space="preserve"> </v>
      </c>
      <c r="K1248" s="316" t="str">
        <f>IF('FRONT PAGE'!$A$1="www.fly-logics.com",IF(SUM(K1237:K1247)=0," ",SUM(K1237:K1247)),0)</f>
        <v xml:space="preserve"> </v>
      </c>
      <c r="L1248" s="317" t="str">
        <f>IF('FRONT PAGE'!$A$1="www.fly-logics.com",IF(SUM(L1237:L1247)=0," ",SUM(L1237:L1247)),0)</f>
        <v xml:space="preserve"> </v>
      </c>
      <c r="M1248" s="316" t="str">
        <f>IF('FRONT PAGE'!$A$1="www.fly-logics.com",IF(SUM(M1237:M1247)=0," ",SUM(M1237:M1247)),0)</f>
        <v xml:space="preserve"> </v>
      </c>
      <c r="N1248" s="317" t="str">
        <f>IF('FRONT PAGE'!$A$1="www.fly-logics.com",IF(SUM(N1237:N1247)=0," ",SUM(N1237:N1247)),0)</f>
        <v xml:space="preserve"> </v>
      </c>
      <c r="O1248" s="316" t="str">
        <f>IF('FRONT PAGE'!$A$1="www.fly-logics.com",IF(SUM(O1237:O1247)=0," ",SUM(O1237:O1247)),0)</f>
        <v xml:space="preserve"> </v>
      </c>
      <c r="P1248" s="317" t="str">
        <f>IF('FRONT PAGE'!$A$1="www.fly-logics.com",IF(SUM(P1237:P1247)=0," ",SUM(P1237:P1247)),0)</f>
        <v xml:space="preserve"> </v>
      </c>
      <c r="Q1248" s="318" t="str">
        <f>IF('FRONT PAGE'!$A$1="www.fly-logics.com",IF(SUM(Q1237:Q1247)=0," ",SUM(Q1237:Q1247)),0)</f>
        <v xml:space="preserve"> </v>
      </c>
      <c r="R1248" s="319"/>
      <c r="S1248" s="315" t="str">
        <f>IF('FRONT PAGE'!$A$1="www.fly-logics.com",IF(SUM(S1237:S1247)=0," ",SUM(S1237:S1247)),0)</f>
        <v xml:space="preserve"> </v>
      </c>
      <c r="T1248" s="316" t="str">
        <f>IF('FRONT PAGE'!$A$1="www.fly-logics.com",IF(SUM(T1237:T1247)=0," ",SUM(T1237:T1247)),0)</f>
        <v xml:space="preserve"> </v>
      </c>
      <c r="U1248" s="316" t="str">
        <f>IF('FRONT PAGE'!$A$1="www.fly-logics.com",IF(SUM(U1237:U1247)=0," ",SUM(U1237:U1247)),0)</f>
        <v xml:space="preserve"> </v>
      </c>
      <c r="V1248" s="318" t="str">
        <f>IF('FRONT PAGE'!$A$1="www.fly-logics.com",IF(SUM(V1237:V1247)=0," ",SUM(V1237:V1247)),0)</f>
        <v xml:space="preserve"> </v>
      </c>
      <c r="W1248" s="315" t="str">
        <f>IF('FRONT PAGE'!$A$1="www.fly-logics.com",IF(SUM(W1237:W1247)=0," ",SUM(W1237:W1247)),0)</f>
        <v xml:space="preserve"> </v>
      </c>
      <c r="X1248" s="316" t="str">
        <f>IF('FRONT PAGE'!$A$1="www.fly-logics.com",IF(SUM(X1237:X1247)=0," ",SUM(X1237:X1247)),0)</f>
        <v xml:space="preserve"> </v>
      </c>
      <c r="Y1248" s="317" t="str">
        <f>IF('FRONT PAGE'!$A$1="www.fly-logics.com",IF(SUM(Y1237:Y1247)=0," ",SUM(Y1237:Y1247)),0)</f>
        <v xml:space="preserve"> </v>
      </c>
      <c r="Z1248" s="316" t="str">
        <f>IF('FRONT PAGE'!$A$1="www.fly-logics.com",IF(SUM(Z1237:Z1247)=0," ",SUM(Z1237:Z1247)),0)</f>
        <v xml:space="preserve"> </v>
      </c>
      <c r="AA1248" s="317" t="str">
        <f>IF('FRONT PAGE'!$A$1="www.fly-logics.com",IF(SUM(AA1237:AA1247)=0," ",SUM(AA1237:AA1247)),0)</f>
        <v xml:space="preserve"> </v>
      </c>
      <c r="AB1248" s="318" t="str">
        <f>IF('FRONT PAGE'!$A$1="www.fly-logics.com",IF(SUM(AB1237:AB1247)=0," ",SUM(AB1237:AB1247)),0)</f>
        <v xml:space="preserve"> </v>
      </c>
      <c r="AC1248" s="329" t="str">
        <f>IF('FRONT PAGE'!$A$1="www.fly-logics.com",IF(SUM(AC1237:AC1247)=0," ",SUM(AC1237:AC1247)),0)</f>
        <v xml:space="preserve"> </v>
      </c>
      <c r="AD1248" s="321" t="str">
        <f>IF('FRONT PAGE'!$A$1="www.fly-logics.com",IF(SUM(AD1237:AD1247)=0," ",SUM(AD1237:AD1247)),0)</f>
        <v xml:space="preserve"> </v>
      </c>
      <c r="AE1248" s="321" t="str">
        <f>IF('FRONT PAGE'!$A$1="www.fly-logics.com",IF(SUM(AE1237:AE1247)=0," ",SUM(AE1237:AE1247)),0)</f>
        <v xml:space="preserve"> </v>
      </c>
      <c r="AF1248" s="322" t="str">
        <f>IF('FRONT PAGE'!$A$1="www.fly-logics.com",IF(SUM(AF1237:AF1247)=0," ",SUM(AF1237:AF1247)),0)</f>
        <v xml:space="preserve"> </v>
      </c>
      <c r="AG1248" s="323" t="str">
        <f>IF('FRONT PAGE'!$A$1="www.fly-logics.com",IF(SUM(AG1237:AG1247)=0," ",SUM(AG1237:AG1247)),0)</f>
        <v xml:space="preserve"> </v>
      </c>
      <c r="AH1248" s="520" t="str">
        <f>IF('FRONT PAGE'!$A$1="www.fly-logics.com","I certify that all the data in this
logbook are accurate",0)</f>
        <v>I certify that all the data in this
logbook are accurate</v>
      </c>
      <c r="AI1248" s="521"/>
      <c r="AJ1248" s="521"/>
      <c r="AK1248" s="522"/>
      <c r="AL1248" s="385"/>
      <c r="AM1248" s="386"/>
      <c r="AN1248" s="385"/>
      <c r="AV1248" s="372"/>
      <c r="AX1248" s="373"/>
      <c r="AY1248" s="98"/>
      <c r="AZ1248" s="373"/>
      <c r="BA1248" s="363"/>
      <c r="BC1248" s="377"/>
    </row>
    <row r="1249" spans="1:70" ht="26.25" customHeight="1" x14ac:dyDescent="0.2">
      <c r="A1249" s="505">
        <f>AL1233</f>
        <v>0</v>
      </c>
      <c r="B1249" s="525"/>
      <c r="C1249" s="525"/>
      <c r="D1249" s="525"/>
      <c r="E1249" s="526"/>
      <c r="F1249" s="530" t="str">
        <f>IF('FRONT PAGE'!$A$1="www.fly-logics.com","TOTAL PREVIOUS LOGBOOK",0)</f>
        <v>TOTAL PREVIOUS LOGBOOK</v>
      </c>
      <c r="G1249" s="531"/>
      <c r="H1249" s="532"/>
      <c r="I1249" s="333">
        <f>I1236</f>
        <v>33.75</v>
      </c>
      <c r="J1249" s="334">
        <f t="shared" ref="J1249:Q1249" si="1111">J1236</f>
        <v>33.75</v>
      </c>
      <c r="K1249" s="335" t="str">
        <f t="shared" si="1111"/>
        <v xml:space="preserve"> </v>
      </c>
      <c r="L1249" s="336" t="str">
        <f t="shared" si="1111"/>
        <v xml:space="preserve"> </v>
      </c>
      <c r="M1249" s="335" t="str">
        <f t="shared" si="1111"/>
        <v xml:space="preserve"> </v>
      </c>
      <c r="N1249" s="336" t="str">
        <f t="shared" si="1111"/>
        <v xml:space="preserve"> </v>
      </c>
      <c r="O1249" s="335" t="str">
        <f t="shared" si="1111"/>
        <v xml:space="preserve"> </v>
      </c>
      <c r="P1249" s="336" t="str">
        <f t="shared" si="1111"/>
        <v xml:space="preserve"> </v>
      </c>
      <c r="Q1249" s="337" t="str">
        <f t="shared" si="1111"/>
        <v xml:space="preserve"> </v>
      </c>
      <c r="R1249" s="288">
        <v>10</v>
      </c>
      <c r="S1249" s="331" t="str">
        <f>S1236</f>
        <v xml:space="preserve"> </v>
      </c>
      <c r="T1249" s="239">
        <f t="shared" ref="T1249:AG1249" si="1112">T1236</f>
        <v>13.75</v>
      </c>
      <c r="U1249" s="239">
        <f t="shared" si="1112"/>
        <v>20</v>
      </c>
      <c r="V1249" s="240">
        <f t="shared" si="1112"/>
        <v>5</v>
      </c>
      <c r="W1249" s="241" t="str">
        <f t="shared" si="1112"/>
        <v xml:space="preserve"> </v>
      </c>
      <c r="X1249" s="239" t="str">
        <f t="shared" si="1112"/>
        <v xml:space="preserve"> </v>
      </c>
      <c r="Y1249" s="242">
        <f t="shared" si="1112"/>
        <v>5</v>
      </c>
      <c r="Z1249" s="239" t="str">
        <f t="shared" si="1112"/>
        <v xml:space="preserve"> </v>
      </c>
      <c r="AA1249" s="242">
        <f t="shared" si="1112"/>
        <v>3.75</v>
      </c>
      <c r="AB1249" s="240" t="str">
        <f t="shared" si="1112"/>
        <v xml:space="preserve"> </v>
      </c>
      <c r="AC1249" s="243">
        <f t="shared" si="1112"/>
        <v>14</v>
      </c>
      <c r="AD1249" s="244" t="str">
        <f t="shared" si="1112"/>
        <v xml:space="preserve"> </v>
      </c>
      <c r="AE1249" s="244">
        <f t="shared" si="1112"/>
        <v>14</v>
      </c>
      <c r="AF1249" s="245" t="str">
        <f t="shared" si="1112"/>
        <v xml:space="preserve"> </v>
      </c>
      <c r="AG1249" s="332">
        <f t="shared" si="1112"/>
        <v>17</v>
      </c>
      <c r="AH1249" s="507"/>
      <c r="AI1249" s="508"/>
      <c r="AJ1249" s="508"/>
      <c r="AK1249" s="509"/>
      <c r="AL1249" s="385"/>
      <c r="AM1249" s="386"/>
      <c r="AN1249" s="385"/>
      <c r="AV1249" s="372"/>
      <c r="AX1249" s="373"/>
      <c r="AY1249" s="98"/>
      <c r="AZ1249" s="373"/>
      <c r="BA1249" s="363"/>
      <c r="BC1249" s="377"/>
    </row>
    <row r="1250" spans="1:70" ht="26.25" customHeight="1" thickBot="1" x14ac:dyDescent="0.25">
      <c r="A1250" s="506"/>
      <c r="B1250" s="512" t="str">
        <f>IF('FRONT PAGE'!$A$1="www.fly-logics.com","Authority certifying flight hours 
STAMP &amp; SIGNATURE",0)</f>
        <v>Authority certifying flight hours 
STAMP &amp; SIGNATURE</v>
      </c>
      <c r="C1250" s="512"/>
      <c r="D1250" s="512"/>
      <c r="E1250" s="513"/>
      <c r="F1250" s="533" t="str">
        <f>IF('FRONT PAGE'!$A$1="www.fly-logics.com","TOTAL TO DATE",0)</f>
        <v>TOTAL TO DATE</v>
      </c>
      <c r="G1250" s="534"/>
      <c r="H1250" s="535"/>
      <c r="I1250" s="32">
        <f t="shared" ref="I1250:Q1250" si="1113">IF(SUM(I1248:I1249)=0," ",SUM(I1248:I1249))</f>
        <v>33.75</v>
      </c>
      <c r="J1250" s="27">
        <f t="shared" si="1113"/>
        <v>33.75</v>
      </c>
      <c r="K1250" s="24" t="str">
        <f t="shared" si="1113"/>
        <v xml:space="preserve"> </v>
      </c>
      <c r="L1250" s="25" t="str">
        <f t="shared" si="1113"/>
        <v xml:space="preserve"> </v>
      </c>
      <c r="M1250" s="24" t="str">
        <f t="shared" si="1113"/>
        <v xml:space="preserve"> </v>
      </c>
      <c r="N1250" s="25" t="str">
        <f t="shared" si="1113"/>
        <v xml:space="preserve"> </v>
      </c>
      <c r="O1250" s="24" t="str">
        <f t="shared" si="1113"/>
        <v xml:space="preserve"> </v>
      </c>
      <c r="P1250" s="25" t="str">
        <f t="shared" si="1113"/>
        <v xml:space="preserve"> </v>
      </c>
      <c r="Q1250" s="26" t="str">
        <f t="shared" si="1113"/>
        <v xml:space="preserve"> </v>
      </c>
      <c r="R1250" s="289"/>
      <c r="S1250" s="27" t="str">
        <f t="shared" ref="S1250:AG1250" si="1114">IF(SUM(S1248:S1249)=0," ",SUM(S1248:S1249))</f>
        <v xml:space="preserve"> </v>
      </c>
      <c r="T1250" s="24">
        <f t="shared" si="1114"/>
        <v>13.75</v>
      </c>
      <c r="U1250" s="24">
        <f t="shared" si="1114"/>
        <v>20</v>
      </c>
      <c r="V1250" s="26">
        <f t="shared" si="1114"/>
        <v>5</v>
      </c>
      <c r="W1250" s="27" t="str">
        <f t="shared" si="1114"/>
        <v xml:space="preserve"> </v>
      </c>
      <c r="X1250" s="24" t="str">
        <f t="shared" si="1114"/>
        <v xml:space="preserve"> </v>
      </c>
      <c r="Y1250" s="25">
        <f t="shared" si="1114"/>
        <v>5</v>
      </c>
      <c r="Z1250" s="24" t="str">
        <f t="shared" si="1114"/>
        <v xml:space="preserve"> </v>
      </c>
      <c r="AA1250" s="25">
        <f t="shared" si="1114"/>
        <v>3.75</v>
      </c>
      <c r="AB1250" s="26" t="str">
        <f t="shared" si="1114"/>
        <v xml:space="preserve"> </v>
      </c>
      <c r="AC1250" s="30">
        <f t="shared" si="1114"/>
        <v>14</v>
      </c>
      <c r="AD1250" s="28" t="str">
        <f t="shared" si="1114"/>
        <v xml:space="preserve"> </v>
      </c>
      <c r="AE1250" s="28">
        <f t="shared" si="1114"/>
        <v>14</v>
      </c>
      <c r="AF1250" s="31" t="str">
        <f t="shared" si="1114"/>
        <v xml:space="preserve"> </v>
      </c>
      <c r="AG1250" s="33">
        <f t="shared" si="1114"/>
        <v>17</v>
      </c>
      <c r="AH1250" s="514" t="str">
        <f>IF('FRONT PAGE'!$A$1="www.fly-logics.com","_____________________________
PILOT SIGNATURE",0)</f>
        <v>_____________________________
PILOT SIGNATURE</v>
      </c>
      <c r="AI1250" s="515"/>
      <c r="AJ1250" s="515"/>
      <c r="AK1250" s="330">
        <f>A1248</f>
        <v>89</v>
      </c>
      <c r="AL1250" s="387"/>
      <c r="AM1250" s="388"/>
      <c r="AN1250" s="387"/>
      <c r="AV1250" s="372"/>
      <c r="AX1250" s="373"/>
      <c r="AY1250" s="98"/>
      <c r="AZ1250" s="373"/>
      <c r="BA1250" s="363"/>
      <c r="BC1250" s="377"/>
    </row>
    <row r="1251" spans="1:70" s="50" customFormat="1" ht="27.75" customHeight="1" x14ac:dyDescent="0.2">
      <c r="A1251" s="29">
        <f>A1246+1</f>
        <v>891</v>
      </c>
      <c r="B1251" s="39"/>
      <c r="C1251" s="40"/>
      <c r="D1251" s="41"/>
      <c r="E1251" s="42"/>
      <c r="F1251" s="43"/>
      <c r="G1251" s="44"/>
      <c r="H1251" s="45"/>
      <c r="I1251" s="281"/>
      <c r="J1251" s="277"/>
      <c r="K1251" s="278"/>
      <c r="L1251" s="279"/>
      <c r="M1251" s="278"/>
      <c r="N1251" s="279"/>
      <c r="O1251" s="278"/>
      <c r="P1251" s="279"/>
      <c r="Q1251" s="150"/>
      <c r="R1251" s="285"/>
      <c r="S1251" s="46"/>
      <c r="T1251" s="47"/>
      <c r="U1251" s="47"/>
      <c r="V1251" s="48"/>
      <c r="W1251" s="293"/>
      <c r="X1251" s="278"/>
      <c r="Y1251" s="279"/>
      <c r="Z1251" s="278"/>
      <c r="AA1251" s="279"/>
      <c r="AB1251" s="150"/>
      <c r="AC1251" s="282"/>
      <c r="AD1251" s="283"/>
      <c r="AE1251" s="283"/>
      <c r="AF1251" s="284"/>
      <c r="AG1251" s="49"/>
      <c r="AH1251" s="48"/>
      <c r="AI1251" s="516"/>
      <c r="AJ1251" s="516"/>
      <c r="AK1251" s="517"/>
      <c r="AL1251" s="100"/>
      <c r="AM1251" s="382" t="str">
        <f t="shared" ref="AM1251:AM1260" si="1115">IF(B1251=0," ",TEXT(B1251,"MMM"))</f>
        <v xml:space="preserve"> </v>
      </c>
      <c r="AN1251" s="95" t="str">
        <f t="shared" ref="AN1251:AN1260" si="1116">IF(B1251=0," ",YEAR(B1251))</f>
        <v xml:space="preserve"> </v>
      </c>
      <c r="AO1251" s="365"/>
      <c r="AP1251" s="365"/>
      <c r="AQ1251" s="256"/>
      <c r="AR1251" s="365"/>
      <c r="AS1251" s="365"/>
      <c r="AT1251" s="364"/>
      <c r="AU1251" s="365"/>
      <c r="AV1251" s="372"/>
      <c r="AW1251" s="364"/>
      <c r="AX1251" s="373"/>
      <c r="AY1251" s="98"/>
      <c r="AZ1251" s="373"/>
      <c r="BA1251" s="363"/>
      <c r="BB1251" s="365"/>
      <c r="BC1251" s="377"/>
      <c r="BD1251" s="365"/>
      <c r="BE1251" s="365"/>
      <c r="BF1251" s="365"/>
      <c r="BG1251" s="365"/>
      <c r="BH1251" s="365"/>
      <c r="BI1251" s="365"/>
      <c r="BJ1251" s="365"/>
      <c r="BK1251" s="365"/>
      <c r="BL1251" s="376"/>
      <c r="BM1251" s="376"/>
      <c r="BN1251" s="260"/>
      <c r="BO1251" s="260"/>
      <c r="BP1251" s="260"/>
      <c r="BQ1251" s="263"/>
      <c r="BR1251" s="263"/>
    </row>
    <row r="1252" spans="1:70" s="50" customFormat="1" ht="27.75" customHeight="1" x14ac:dyDescent="0.2">
      <c r="A1252" s="22">
        <f>A1251+1</f>
        <v>892</v>
      </c>
      <c r="B1252" s="51"/>
      <c r="C1252" s="52"/>
      <c r="D1252" s="53"/>
      <c r="E1252" s="54"/>
      <c r="F1252" s="55"/>
      <c r="G1252" s="56"/>
      <c r="H1252" s="57"/>
      <c r="I1252" s="275"/>
      <c r="J1252" s="58"/>
      <c r="K1252" s="59"/>
      <c r="L1252" s="60"/>
      <c r="M1252" s="59"/>
      <c r="N1252" s="60"/>
      <c r="O1252" s="59"/>
      <c r="P1252" s="60"/>
      <c r="Q1252" s="61"/>
      <c r="R1252" s="286"/>
      <c r="S1252" s="58"/>
      <c r="T1252" s="59"/>
      <c r="U1252" s="59"/>
      <c r="V1252" s="61"/>
      <c r="W1252" s="294"/>
      <c r="X1252" s="59"/>
      <c r="Y1252" s="60"/>
      <c r="Z1252" s="59"/>
      <c r="AA1252" s="60"/>
      <c r="AB1252" s="61"/>
      <c r="AC1252" s="62"/>
      <c r="AD1252" s="63"/>
      <c r="AE1252" s="63"/>
      <c r="AF1252" s="64"/>
      <c r="AG1252" s="65"/>
      <c r="AH1252" s="61"/>
      <c r="AI1252" s="510"/>
      <c r="AJ1252" s="510"/>
      <c r="AK1252" s="511"/>
      <c r="AL1252" s="100"/>
      <c r="AM1252" s="382" t="str">
        <f t="shared" si="1115"/>
        <v xml:space="preserve"> </v>
      </c>
      <c r="AN1252" s="95" t="str">
        <f t="shared" si="1116"/>
        <v xml:space="preserve"> </v>
      </c>
      <c r="AO1252" s="365"/>
      <c r="AP1252" s="365"/>
      <c r="AQ1252" s="256"/>
      <c r="AR1252" s="365"/>
      <c r="AS1252" s="365"/>
      <c r="AT1252" s="364"/>
      <c r="AU1252" s="365"/>
      <c r="AV1252" s="372"/>
      <c r="AW1252" s="364"/>
      <c r="AX1252" s="373"/>
      <c r="AY1252" s="98"/>
      <c r="AZ1252" s="373"/>
      <c r="BA1252" s="363"/>
      <c r="BB1252" s="365"/>
      <c r="BC1252" s="377"/>
      <c r="BD1252" s="365"/>
      <c r="BE1252" s="365"/>
      <c r="BF1252" s="365"/>
      <c r="BG1252" s="365"/>
      <c r="BH1252" s="365"/>
      <c r="BI1252" s="365"/>
      <c r="BJ1252" s="365"/>
      <c r="BK1252" s="365"/>
      <c r="BL1252" s="376"/>
      <c r="BM1252" s="376"/>
      <c r="BN1252" s="260"/>
      <c r="BO1252" s="260"/>
      <c r="BP1252" s="260"/>
      <c r="BQ1252" s="263"/>
      <c r="BR1252" s="263"/>
    </row>
    <row r="1253" spans="1:70" s="50" customFormat="1" ht="27.75" customHeight="1" x14ac:dyDescent="0.2">
      <c r="A1253" s="22">
        <f t="shared" ref="A1253:A1260" si="1117">A1252+1</f>
        <v>893</v>
      </c>
      <c r="B1253" s="51"/>
      <c r="C1253" s="52"/>
      <c r="D1253" s="53"/>
      <c r="E1253" s="54"/>
      <c r="F1253" s="55"/>
      <c r="G1253" s="56"/>
      <c r="H1253" s="57"/>
      <c r="I1253" s="275"/>
      <c r="J1253" s="58"/>
      <c r="K1253" s="59"/>
      <c r="L1253" s="60"/>
      <c r="M1253" s="59"/>
      <c r="N1253" s="60"/>
      <c r="O1253" s="59"/>
      <c r="P1253" s="60"/>
      <c r="Q1253" s="61"/>
      <c r="R1253" s="286"/>
      <c r="S1253" s="58"/>
      <c r="T1253" s="59"/>
      <c r="U1253" s="59"/>
      <c r="V1253" s="61"/>
      <c r="W1253" s="294"/>
      <c r="X1253" s="59"/>
      <c r="Y1253" s="60"/>
      <c r="Z1253" s="59"/>
      <c r="AA1253" s="60"/>
      <c r="AB1253" s="61"/>
      <c r="AC1253" s="62"/>
      <c r="AD1253" s="63"/>
      <c r="AE1253" s="63"/>
      <c r="AF1253" s="64"/>
      <c r="AG1253" s="65"/>
      <c r="AH1253" s="61"/>
      <c r="AI1253" s="510"/>
      <c r="AJ1253" s="510"/>
      <c r="AK1253" s="511"/>
      <c r="AL1253" s="100"/>
      <c r="AM1253" s="382" t="str">
        <f t="shared" si="1115"/>
        <v xml:space="preserve"> </v>
      </c>
      <c r="AN1253" s="95" t="str">
        <f t="shared" si="1116"/>
        <v xml:space="preserve"> </v>
      </c>
      <c r="AO1253" s="365"/>
      <c r="AP1253" s="365"/>
      <c r="AQ1253" s="256"/>
      <c r="AR1253" s="365"/>
      <c r="AS1253" s="365"/>
      <c r="AT1253" s="364"/>
      <c r="AU1253" s="365"/>
      <c r="AV1253" s="372"/>
      <c r="AW1253" s="364"/>
      <c r="AX1253" s="373"/>
      <c r="AY1253" s="98"/>
      <c r="AZ1253" s="373"/>
      <c r="BA1253" s="363"/>
      <c r="BB1253" s="365"/>
      <c r="BC1253" s="377"/>
      <c r="BD1253" s="365"/>
      <c r="BE1253" s="365"/>
      <c r="BF1253" s="365"/>
      <c r="BG1253" s="365"/>
      <c r="BH1253" s="365"/>
      <c r="BI1253" s="365"/>
      <c r="BJ1253" s="365"/>
      <c r="BK1253" s="365"/>
      <c r="BL1253" s="376"/>
      <c r="BM1253" s="376"/>
      <c r="BN1253" s="260"/>
      <c r="BO1253" s="260"/>
      <c r="BP1253" s="260"/>
      <c r="BQ1253" s="263"/>
      <c r="BR1253" s="263"/>
    </row>
    <row r="1254" spans="1:70" s="50" customFormat="1" ht="27.75" customHeight="1" x14ac:dyDescent="0.2">
      <c r="A1254" s="22">
        <f t="shared" si="1117"/>
        <v>894</v>
      </c>
      <c r="B1254" s="51"/>
      <c r="C1254" s="52"/>
      <c r="D1254" s="53"/>
      <c r="E1254" s="54"/>
      <c r="F1254" s="55"/>
      <c r="G1254" s="56"/>
      <c r="H1254" s="57"/>
      <c r="I1254" s="275"/>
      <c r="J1254" s="58"/>
      <c r="K1254" s="59"/>
      <c r="L1254" s="60"/>
      <c r="M1254" s="59"/>
      <c r="N1254" s="60"/>
      <c r="O1254" s="59"/>
      <c r="P1254" s="60"/>
      <c r="Q1254" s="61"/>
      <c r="R1254" s="286"/>
      <c r="S1254" s="58"/>
      <c r="T1254" s="59"/>
      <c r="U1254" s="59"/>
      <c r="V1254" s="61"/>
      <c r="W1254" s="294"/>
      <c r="X1254" s="59"/>
      <c r="Y1254" s="60"/>
      <c r="Z1254" s="59"/>
      <c r="AA1254" s="60"/>
      <c r="AB1254" s="61"/>
      <c r="AC1254" s="62"/>
      <c r="AD1254" s="63"/>
      <c r="AE1254" s="63"/>
      <c r="AF1254" s="64"/>
      <c r="AG1254" s="65"/>
      <c r="AH1254" s="61"/>
      <c r="AI1254" s="510"/>
      <c r="AJ1254" s="510"/>
      <c r="AK1254" s="511"/>
      <c r="AL1254" s="100"/>
      <c r="AM1254" s="382" t="str">
        <f t="shared" si="1115"/>
        <v xml:space="preserve"> </v>
      </c>
      <c r="AN1254" s="95" t="str">
        <f t="shared" si="1116"/>
        <v xml:space="preserve"> </v>
      </c>
      <c r="AO1254" s="365"/>
      <c r="AP1254" s="365"/>
      <c r="AQ1254" s="256"/>
      <c r="AR1254" s="365"/>
      <c r="AS1254" s="365"/>
      <c r="AT1254" s="364"/>
      <c r="AU1254" s="365"/>
      <c r="AV1254" s="372"/>
      <c r="AW1254" s="364"/>
      <c r="AX1254" s="373"/>
      <c r="AY1254" s="98"/>
      <c r="AZ1254" s="373"/>
      <c r="BA1254" s="363"/>
      <c r="BB1254" s="365"/>
      <c r="BC1254" s="377"/>
      <c r="BD1254" s="365"/>
      <c r="BE1254" s="365"/>
      <c r="BF1254" s="365"/>
      <c r="BG1254" s="365"/>
      <c r="BH1254" s="365"/>
      <c r="BI1254" s="365"/>
      <c r="BJ1254" s="365"/>
      <c r="BK1254" s="365"/>
      <c r="BL1254" s="376"/>
      <c r="BM1254" s="376"/>
      <c r="BN1254" s="260"/>
      <c r="BO1254" s="260"/>
      <c r="BP1254" s="260"/>
      <c r="BQ1254" s="263"/>
      <c r="BR1254" s="263"/>
    </row>
    <row r="1255" spans="1:70" s="50" customFormat="1" ht="27.75" customHeight="1" x14ac:dyDescent="0.2">
      <c r="A1255" s="22">
        <f t="shared" si="1117"/>
        <v>895</v>
      </c>
      <c r="B1255" s="51"/>
      <c r="C1255" s="52"/>
      <c r="D1255" s="53"/>
      <c r="E1255" s="54"/>
      <c r="F1255" s="55"/>
      <c r="G1255" s="56"/>
      <c r="H1255" s="57"/>
      <c r="I1255" s="275"/>
      <c r="J1255" s="58"/>
      <c r="K1255" s="59"/>
      <c r="L1255" s="60"/>
      <c r="M1255" s="59"/>
      <c r="N1255" s="60"/>
      <c r="O1255" s="59"/>
      <c r="P1255" s="60"/>
      <c r="Q1255" s="61"/>
      <c r="R1255" s="286"/>
      <c r="S1255" s="58"/>
      <c r="T1255" s="59"/>
      <c r="U1255" s="59"/>
      <c r="V1255" s="61"/>
      <c r="W1255" s="294"/>
      <c r="X1255" s="59"/>
      <c r="Y1255" s="60"/>
      <c r="Z1255" s="59"/>
      <c r="AA1255" s="60"/>
      <c r="AB1255" s="61"/>
      <c r="AC1255" s="62"/>
      <c r="AD1255" s="63"/>
      <c r="AE1255" s="63"/>
      <c r="AF1255" s="64"/>
      <c r="AG1255" s="65"/>
      <c r="AH1255" s="61"/>
      <c r="AI1255" s="510"/>
      <c r="AJ1255" s="510"/>
      <c r="AK1255" s="511"/>
      <c r="AL1255" s="100"/>
      <c r="AM1255" s="382" t="str">
        <f t="shared" si="1115"/>
        <v xml:space="preserve"> </v>
      </c>
      <c r="AN1255" s="95" t="str">
        <f t="shared" si="1116"/>
        <v xml:space="preserve"> </v>
      </c>
      <c r="AO1255" s="365"/>
      <c r="AP1255" s="365"/>
      <c r="AQ1255" s="256"/>
      <c r="AR1255" s="365"/>
      <c r="AS1255" s="365"/>
      <c r="AT1255" s="364"/>
      <c r="AU1255" s="365"/>
      <c r="AV1255" s="372"/>
      <c r="AW1255" s="364"/>
      <c r="AX1255" s="373"/>
      <c r="AY1255" s="98"/>
      <c r="AZ1255" s="373"/>
      <c r="BA1255" s="363"/>
      <c r="BB1255" s="365"/>
      <c r="BC1255" s="377"/>
      <c r="BD1255" s="365"/>
      <c r="BE1255" s="365"/>
      <c r="BF1255" s="365"/>
      <c r="BG1255" s="365"/>
      <c r="BH1255" s="365"/>
      <c r="BI1255" s="365"/>
      <c r="BJ1255" s="365"/>
      <c r="BK1255" s="365"/>
      <c r="BL1255" s="376"/>
      <c r="BM1255" s="376"/>
      <c r="BN1255" s="260"/>
      <c r="BO1255" s="260"/>
      <c r="BP1255" s="260"/>
      <c r="BQ1255" s="263"/>
      <c r="BR1255" s="263"/>
    </row>
    <row r="1256" spans="1:70" s="50" customFormat="1" ht="27.75" customHeight="1" x14ac:dyDescent="0.2">
      <c r="A1256" s="22">
        <f t="shared" si="1117"/>
        <v>896</v>
      </c>
      <c r="B1256" s="51"/>
      <c r="C1256" s="52"/>
      <c r="D1256" s="53"/>
      <c r="E1256" s="54"/>
      <c r="F1256" s="55"/>
      <c r="G1256" s="56"/>
      <c r="H1256" s="57"/>
      <c r="I1256" s="275"/>
      <c r="J1256" s="58"/>
      <c r="K1256" s="59"/>
      <c r="L1256" s="60"/>
      <c r="M1256" s="59"/>
      <c r="N1256" s="60"/>
      <c r="O1256" s="59"/>
      <c r="P1256" s="60"/>
      <c r="Q1256" s="61"/>
      <c r="R1256" s="286"/>
      <c r="S1256" s="58"/>
      <c r="T1256" s="59"/>
      <c r="U1256" s="59"/>
      <c r="V1256" s="61"/>
      <c r="W1256" s="294"/>
      <c r="X1256" s="59"/>
      <c r="Y1256" s="60"/>
      <c r="Z1256" s="59"/>
      <c r="AA1256" s="60"/>
      <c r="AB1256" s="61"/>
      <c r="AC1256" s="62"/>
      <c r="AD1256" s="63"/>
      <c r="AE1256" s="63"/>
      <c r="AF1256" s="64"/>
      <c r="AG1256" s="65"/>
      <c r="AH1256" s="61"/>
      <c r="AI1256" s="510"/>
      <c r="AJ1256" s="510"/>
      <c r="AK1256" s="511"/>
      <c r="AL1256" s="100"/>
      <c r="AM1256" s="382" t="str">
        <f t="shared" si="1115"/>
        <v xml:space="preserve"> </v>
      </c>
      <c r="AN1256" s="95" t="str">
        <f t="shared" si="1116"/>
        <v xml:space="preserve"> </v>
      </c>
      <c r="AO1256" s="365"/>
      <c r="AP1256" s="365"/>
      <c r="AQ1256" s="256"/>
      <c r="AR1256" s="365"/>
      <c r="AS1256" s="365"/>
      <c r="AT1256" s="364"/>
      <c r="AU1256" s="365"/>
      <c r="AV1256" s="372"/>
      <c r="AW1256" s="364"/>
      <c r="AX1256" s="373"/>
      <c r="AY1256" s="98"/>
      <c r="AZ1256" s="373"/>
      <c r="BA1256" s="363"/>
      <c r="BB1256" s="365"/>
      <c r="BC1256" s="377"/>
      <c r="BD1256" s="365"/>
      <c r="BE1256" s="365"/>
      <c r="BF1256" s="365"/>
      <c r="BG1256" s="365"/>
      <c r="BH1256" s="365"/>
      <c r="BI1256" s="365"/>
      <c r="BJ1256" s="365"/>
      <c r="BK1256" s="365"/>
      <c r="BL1256" s="376"/>
      <c r="BM1256" s="376"/>
      <c r="BN1256" s="260"/>
      <c r="BO1256" s="260"/>
      <c r="BP1256" s="260"/>
      <c r="BQ1256" s="263"/>
      <c r="BR1256" s="263"/>
    </row>
    <row r="1257" spans="1:70" s="50" customFormat="1" ht="27.75" customHeight="1" x14ac:dyDescent="0.2">
      <c r="A1257" s="22">
        <f>A1256+1</f>
        <v>897</v>
      </c>
      <c r="B1257" s="51"/>
      <c r="C1257" s="52"/>
      <c r="D1257" s="53"/>
      <c r="E1257" s="54"/>
      <c r="F1257" s="55"/>
      <c r="G1257" s="56"/>
      <c r="H1257" s="57"/>
      <c r="I1257" s="275"/>
      <c r="J1257" s="58"/>
      <c r="K1257" s="59"/>
      <c r="L1257" s="60"/>
      <c r="M1257" s="59"/>
      <c r="N1257" s="60"/>
      <c r="O1257" s="59"/>
      <c r="P1257" s="60"/>
      <c r="Q1257" s="61"/>
      <c r="R1257" s="286"/>
      <c r="S1257" s="58"/>
      <c r="T1257" s="59"/>
      <c r="U1257" s="59"/>
      <c r="V1257" s="61"/>
      <c r="W1257" s="294"/>
      <c r="X1257" s="59"/>
      <c r="Y1257" s="60"/>
      <c r="Z1257" s="59"/>
      <c r="AA1257" s="60"/>
      <c r="AB1257" s="61"/>
      <c r="AC1257" s="62"/>
      <c r="AD1257" s="63"/>
      <c r="AE1257" s="63"/>
      <c r="AF1257" s="64"/>
      <c r="AG1257" s="65"/>
      <c r="AH1257" s="61"/>
      <c r="AI1257" s="510"/>
      <c r="AJ1257" s="510"/>
      <c r="AK1257" s="511"/>
      <c r="AL1257" s="100"/>
      <c r="AM1257" s="382" t="str">
        <f t="shared" si="1115"/>
        <v xml:space="preserve"> </v>
      </c>
      <c r="AN1257" s="95" t="str">
        <f t="shared" si="1116"/>
        <v xml:space="preserve"> </v>
      </c>
      <c r="AO1257" s="365"/>
      <c r="AP1257" s="365"/>
      <c r="AQ1257" s="256"/>
      <c r="AR1257" s="365"/>
      <c r="AS1257" s="365"/>
      <c r="AT1257" s="364"/>
      <c r="AU1257" s="365"/>
      <c r="AV1257" s="372"/>
      <c r="AW1257" s="364"/>
      <c r="AX1257" s="373"/>
      <c r="AY1257" s="98"/>
      <c r="AZ1257" s="373"/>
      <c r="BA1257" s="363"/>
      <c r="BB1257" s="365"/>
      <c r="BC1257" s="377"/>
      <c r="BD1257" s="365"/>
      <c r="BE1257" s="365"/>
      <c r="BF1257" s="365"/>
      <c r="BG1257" s="365"/>
      <c r="BH1257" s="365"/>
      <c r="BI1257" s="365"/>
      <c r="BJ1257" s="365"/>
      <c r="BK1257" s="365"/>
      <c r="BL1257" s="376"/>
      <c r="BM1257" s="376"/>
      <c r="BN1257" s="260"/>
      <c r="BO1257" s="260"/>
      <c r="BP1257" s="260"/>
      <c r="BQ1257" s="263"/>
      <c r="BR1257" s="263"/>
    </row>
    <row r="1258" spans="1:70" s="50" customFormat="1" ht="27.75" customHeight="1" x14ac:dyDescent="0.2">
      <c r="A1258" s="22">
        <f t="shared" si="1117"/>
        <v>898</v>
      </c>
      <c r="B1258" s="51"/>
      <c r="C1258" s="52"/>
      <c r="D1258" s="53"/>
      <c r="E1258" s="54"/>
      <c r="F1258" s="55"/>
      <c r="G1258" s="56"/>
      <c r="H1258" s="57"/>
      <c r="I1258" s="275"/>
      <c r="J1258" s="58"/>
      <c r="K1258" s="59"/>
      <c r="L1258" s="60"/>
      <c r="M1258" s="59"/>
      <c r="N1258" s="60"/>
      <c r="O1258" s="59"/>
      <c r="P1258" s="60"/>
      <c r="Q1258" s="61"/>
      <c r="R1258" s="286"/>
      <c r="S1258" s="58"/>
      <c r="T1258" s="59"/>
      <c r="U1258" s="59"/>
      <c r="V1258" s="61"/>
      <c r="W1258" s="294"/>
      <c r="X1258" s="59"/>
      <c r="Y1258" s="60"/>
      <c r="Z1258" s="59"/>
      <c r="AA1258" s="60"/>
      <c r="AB1258" s="61"/>
      <c r="AC1258" s="62"/>
      <c r="AD1258" s="63"/>
      <c r="AE1258" s="63"/>
      <c r="AF1258" s="64"/>
      <c r="AG1258" s="65"/>
      <c r="AH1258" s="61"/>
      <c r="AI1258" s="510"/>
      <c r="AJ1258" s="510"/>
      <c r="AK1258" s="511"/>
      <c r="AL1258" s="100"/>
      <c r="AM1258" s="382" t="str">
        <f t="shared" si="1115"/>
        <v xml:space="preserve"> </v>
      </c>
      <c r="AN1258" s="95" t="str">
        <f t="shared" si="1116"/>
        <v xml:space="preserve"> </v>
      </c>
      <c r="AO1258" s="365"/>
      <c r="AP1258" s="365"/>
      <c r="AQ1258" s="256"/>
      <c r="AR1258" s="365"/>
      <c r="AS1258" s="365"/>
      <c r="AT1258" s="364"/>
      <c r="AU1258" s="365"/>
      <c r="AV1258" s="372"/>
      <c r="AW1258" s="364"/>
      <c r="AX1258" s="373"/>
      <c r="AY1258" s="98"/>
      <c r="AZ1258" s="373"/>
      <c r="BA1258" s="363"/>
      <c r="BB1258" s="365"/>
      <c r="BC1258" s="377"/>
      <c r="BD1258" s="365"/>
      <c r="BE1258" s="365"/>
      <c r="BF1258" s="365"/>
      <c r="BG1258" s="365"/>
      <c r="BH1258" s="365"/>
      <c r="BI1258" s="365"/>
      <c r="BJ1258" s="365"/>
      <c r="BK1258" s="365"/>
      <c r="BL1258" s="376"/>
      <c r="BM1258" s="376"/>
      <c r="BN1258" s="260"/>
      <c r="BO1258" s="260"/>
      <c r="BP1258" s="260"/>
      <c r="BQ1258" s="263"/>
      <c r="BR1258" s="263"/>
    </row>
    <row r="1259" spans="1:70" s="50" customFormat="1" ht="27.75" customHeight="1" x14ac:dyDescent="0.2">
      <c r="A1259" s="22">
        <f t="shared" si="1117"/>
        <v>899</v>
      </c>
      <c r="B1259" s="51"/>
      <c r="C1259" s="52"/>
      <c r="D1259" s="53"/>
      <c r="E1259" s="54"/>
      <c r="F1259" s="55"/>
      <c r="G1259" s="56"/>
      <c r="H1259" s="57"/>
      <c r="I1259" s="275"/>
      <c r="J1259" s="58"/>
      <c r="K1259" s="59"/>
      <c r="L1259" s="60"/>
      <c r="M1259" s="59"/>
      <c r="N1259" s="60"/>
      <c r="O1259" s="59"/>
      <c r="P1259" s="60"/>
      <c r="Q1259" s="61"/>
      <c r="R1259" s="286"/>
      <c r="S1259" s="58"/>
      <c r="T1259" s="59"/>
      <c r="U1259" s="59"/>
      <c r="V1259" s="61"/>
      <c r="W1259" s="294"/>
      <c r="X1259" s="59"/>
      <c r="Y1259" s="60"/>
      <c r="Z1259" s="59"/>
      <c r="AA1259" s="60"/>
      <c r="AB1259" s="61"/>
      <c r="AC1259" s="62"/>
      <c r="AD1259" s="63"/>
      <c r="AE1259" s="63"/>
      <c r="AF1259" s="64"/>
      <c r="AG1259" s="65"/>
      <c r="AH1259" s="61"/>
      <c r="AI1259" s="510"/>
      <c r="AJ1259" s="510"/>
      <c r="AK1259" s="511"/>
      <c r="AL1259" s="100"/>
      <c r="AM1259" s="382" t="str">
        <f t="shared" si="1115"/>
        <v xml:space="preserve"> </v>
      </c>
      <c r="AN1259" s="95" t="str">
        <f t="shared" si="1116"/>
        <v xml:space="preserve"> </v>
      </c>
      <c r="AO1259" s="365"/>
      <c r="AP1259" s="365"/>
      <c r="AQ1259" s="256"/>
      <c r="AR1259" s="365"/>
      <c r="AS1259" s="365"/>
      <c r="AT1259" s="364"/>
      <c r="AU1259" s="365"/>
      <c r="AV1259" s="372"/>
      <c r="AW1259" s="364"/>
      <c r="AX1259" s="373"/>
      <c r="AY1259" s="98"/>
      <c r="AZ1259" s="373"/>
      <c r="BA1259" s="365"/>
      <c r="BB1259" s="365"/>
      <c r="BC1259" s="377"/>
      <c r="BD1259" s="365"/>
      <c r="BE1259" s="365"/>
      <c r="BF1259" s="365"/>
      <c r="BG1259" s="365"/>
      <c r="BH1259" s="365"/>
      <c r="BI1259" s="365"/>
      <c r="BJ1259" s="365"/>
      <c r="BK1259" s="365"/>
      <c r="BL1259" s="376"/>
      <c r="BM1259" s="376"/>
      <c r="BN1259" s="260"/>
      <c r="BO1259" s="260"/>
      <c r="BP1259" s="260"/>
      <c r="BQ1259" s="263"/>
      <c r="BR1259" s="263"/>
    </row>
    <row r="1260" spans="1:70" s="50" customFormat="1" ht="27.75" customHeight="1" thickBot="1" x14ac:dyDescent="0.25">
      <c r="A1260" s="23">
        <f t="shared" si="1117"/>
        <v>900</v>
      </c>
      <c r="B1260" s="66"/>
      <c r="C1260" s="67"/>
      <c r="D1260" s="68"/>
      <c r="E1260" s="69"/>
      <c r="F1260" s="70"/>
      <c r="G1260" s="71"/>
      <c r="H1260" s="72"/>
      <c r="I1260" s="276"/>
      <c r="J1260" s="73"/>
      <c r="K1260" s="74"/>
      <c r="L1260" s="75"/>
      <c r="M1260" s="74"/>
      <c r="N1260" s="75"/>
      <c r="O1260" s="74"/>
      <c r="P1260" s="75"/>
      <c r="Q1260" s="76"/>
      <c r="R1260" s="287"/>
      <c r="S1260" s="73"/>
      <c r="T1260" s="74"/>
      <c r="U1260" s="74"/>
      <c r="V1260" s="76"/>
      <c r="W1260" s="295"/>
      <c r="X1260" s="74"/>
      <c r="Y1260" s="75"/>
      <c r="Z1260" s="74"/>
      <c r="AA1260" s="75"/>
      <c r="AB1260" s="76"/>
      <c r="AC1260" s="77"/>
      <c r="AD1260" s="78"/>
      <c r="AE1260" s="78"/>
      <c r="AF1260" s="79"/>
      <c r="AG1260" s="80"/>
      <c r="AH1260" s="76"/>
      <c r="AI1260" s="518"/>
      <c r="AJ1260" s="518"/>
      <c r="AK1260" s="519"/>
      <c r="AL1260" s="100"/>
      <c r="AM1260" s="382" t="str">
        <f t="shared" si="1115"/>
        <v xml:space="preserve"> </v>
      </c>
      <c r="AN1260" s="95" t="str">
        <f t="shared" si="1116"/>
        <v xml:space="preserve"> </v>
      </c>
      <c r="AO1260" s="365"/>
      <c r="AP1260" s="365"/>
      <c r="AQ1260" s="256"/>
      <c r="AR1260" s="365"/>
      <c r="AS1260" s="365"/>
      <c r="AT1260" s="364"/>
      <c r="AU1260" s="365"/>
      <c r="AV1260" s="372"/>
      <c r="AW1260" s="364"/>
      <c r="AX1260" s="373"/>
      <c r="AY1260" s="98"/>
      <c r="AZ1260" s="373"/>
      <c r="BA1260" s="365"/>
      <c r="BB1260" s="365"/>
      <c r="BC1260" s="377"/>
      <c r="BD1260" s="365"/>
      <c r="BE1260" s="365"/>
      <c r="BF1260" s="365"/>
      <c r="BG1260" s="365"/>
      <c r="BH1260" s="365"/>
      <c r="BI1260" s="365"/>
      <c r="BJ1260" s="365"/>
      <c r="BK1260" s="365"/>
      <c r="BL1260" s="376"/>
      <c r="BM1260" s="376"/>
      <c r="BN1260" s="260"/>
      <c r="BO1260" s="260"/>
      <c r="BP1260" s="260"/>
      <c r="BQ1260" s="263"/>
      <c r="BR1260" s="263"/>
    </row>
    <row r="1261" spans="1:70" ht="4.5" customHeight="1" thickBot="1" x14ac:dyDescent="0.25">
      <c r="A1261" s="91">
        <f>AK1264</f>
        <v>90</v>
      </c>
      <c r="B1261" s="235"/>
      <c r="C1261" s="235"/>
      <c r="D1261" s="235"/>
      <c r="E1261" s="235"/>
      <c r="F1261" s="235"/>
      <c r="G1261" s="235"/>
      <c r="H1261" s="235"/>
      <c r="I1261" s="235"/>
      <c r="J1261" s="280"/>
      <c r="K1261" s="280"/>
      <c r="L1261" s="280"/>
      <c r="M1261" s="280"/>
      <c r="N1261" s="280"/>
      <c r="O1261" s="280"/>
      <c r="P1261" s="280"/>
      <c r="Q1261" s="280"/>
      <c r="R1261" s="280"/>
      <c r="S1261" s="292"/>
      <c r="T1261" s="292"/>
      <c r="U1261" s="292"/>
      <c r="V1261" s="292"/>
      <c r="W1261" s="292"/>
      <c r="X1261" s="292"/>
      <c r="Y1261" s="292"/>
      <c r="Z1261" s="292"/>
      <c r="AA1261" s="292"/>
      <c r="AB1261" s="292"/>
      <c r="AC1261" s="292"/>
      <c r="AD1261" s="236"/>
      <c r="AE1261" s="237"/>
      <c r="AF1261" s="236"/>
      <c r="AG1261" s="238"/>
      <c r="AH1261" s="536"/>
      <c r="AI1261" s="537"/>
      <c r="AJ1261" s="537"/>
      <c r="AK1261" s="537"/>
      <c r="AL1261" s="383"/>
      <c r="AM1261" s="384"/>
      <c r="AN1261" s="383"/>
      <c r="AV1261" s="372"/>
      <c r="AX1261" s="373"/>
      <c r="AY1261" s="98"/>
      <c r="AZ1261" s="373"/>
      <c r="BC1261" s="377"/>
    </row>
    <row r="1262" spans="1:70" ht="26.25" customHeight="1" x14ac:dyDescent="0.2">
      <c r="A1262" s="163">
        <f>A1248+1</f>
        <v>90</v>
      </c>
      <c r="B1262" s="523"/>
      <c r="C1262" s="523"/>
      <c r="D1262" s="523"/>
      <c r="E1262" s="524"/>
      <c r="F1262" s="527" t="str">
        <f>IF('FRONT PAGE'!$A$1="www.fly-logics.com","TOTAL PAGE",0)</f>
        <v>TOTAL PAGE</v>
      </c>
      <c r="G1262" s="528"/>
      <c r="H1262" s="529"/>
      <c r="I1262" s="314" t="str">
        <f>IF('FRONT PAGE'!$A$1="www.fly-logics.com",IF(SUM(I1251:I1261)=0," ",SUM(I1251:I1261)),0)</f>
        <v xml:space="preserve"> </v>
      </c>
      <c r="J1262" s="315" t="str">
        <f>IF('FRONT PAGE'!$A$1="www.fly-logics.com",IF(SUM(J1251:J1261)=0," ",SUM(J1251:J1261)),0)</f>
        <v xml:space="preserve"> </v>
      </c>
      <c r="K1262" s="316" t="str">
        <f>IF('FRONT PAGE'!$A$1="www.fly-logics.com",IF(SUM(K1251:K1261)=0," ",SUM(K1251:K1261)),0)</f>
        <v xml:space="preserve"> </v>
      </c>
      <c r="L1262" s="317" t="str">
        <f>IF('FRONT PAGE'!$A$1="www.fly-logics.com",IF(SUM(L1251:L1261)=0," ",SUM(L1251:L1261)),0)</f>
        <v xml:space="preserve"> </v>
      </c>
      <c r="M1262" s="316" t="str">
        <f>IF('FRONT PAGE'!$A$1="www.fly-logics.com",IF(SUM(M1251:M1261)=0," ",SUM(M1251:M1261)),0)</f>
        <v xml:space="preserve"> </v>
      </c>
      <c r="N1262" s="317" t="str">
        <f>IF('FRONT PAGE'!$A$1="www.fly-logics.com",IF(SUM(N1251:N1261)=0," ",SUM(N1251:N1261)),0)</f>
        <v xml:space="preserve"> </v>
      </c>
      <c r="O1262" s="316" t="str">
        <f>IF('FRONT PAGE'!$A$1="www.fly-logics.com",IF(SUM(O1251:O1261)=0," ",SUM(O1251:O1261)),0)</f>
        <v xml:space="preserve"> </v>
      </c>
      <c r="P1262" s="317" t="str">
        <f>IF('FRONT PAGE'!$A$1="www.fly-logics.com",IF(SUM(P1251:P1261)=0," ",SUM(P1251:P1261)),0)</f>
        <v xml:space="preserve"> </v>
      </c>
      <c r="Q1262" s="318" t="str">
        <f>IF('FRONT PAGE'!$A$1="www.fly-logics.com",IF(SUM(Q1251:Q1261)=0," ",SUM(Q1251:Q1261)),0)</f>
        <v xml:space="preserve"> </v>
      </c>
      <c r="R1262" s="319"/>
      <c r="S1262" s="315" t="str">
        <f>IF('FRONT PAGE'!$A$1="www.fly-logics.com",IF(SUM(S1251:S1261)=0," ",SUM(S1251:S1261)),0)</f>
        <v xml:space="preserve"> </v>
      </c>
      <c r="T1262" s="316" t="str">
        <f>IF('FRONT PAGE'!$A$1="www.fly-logics.com",IF(SUM(T1251:T1261)=0," ",SUM(T1251:T1261)),0)</f>
        <v xml:space="preserve"> </v>
      </c>
      <c r="U1262" s="316" t="str">
        <f>IF('FRONT PAGE'!$A$1="www.fly-logics.com",IF(SUM(U1251:U1261)=0," ",SUM(U1251:U1261)),0)</f>
        <v xml:space="preserve"> </v>
      </c>
      <c r="V1262" s="318" t="str">
        <f>IF('FRONT PAGE'!$A$1="www.fly-logics.com",IF(SUM(V1251:V1261)=0," ",SUM(V1251:V1261)),0)</f>
        <v xml:space="preserve"> </v>
      </c>
      <c r="W1262" s="315" t="str">
        <f>IF('FRONT PAGE'!$A$1="www.fly-logics.com",IF(SUM(W1251:W1261)=0," ",SUM(W1251:W1261)),0)</f>
        <v xml:space="preserve"> </v>
      </c>
      <c r="X1262" s="316" t="str">
        <f>IF('FRONT PAGE'!$A$1="www.fly-logics.com",IF(SUM(X1251:X1261)=0," ",SUM(X1251:X1261)),0)</f>
        <v xml:space="preserve"> </v>
      </c>
      <c r="Y1262" s="317" t="str">
        <f>IF('FRONT PAGE'!$A$1="www.fly-logics.com",IF(SUM(Y1251:Y1261)=0," ",SUM(Y1251:Y1261)),0)</f>
        <v xml:space="preserve"> </v>
      </c>
      <c r="Z1262" s="316" t="str">
        <f>IF('FRONT PAGE'!$A$1="www.fly-logics.com",IF(SUM(Z1251:Z1261)=0," ",SUM(Z1251:Z1261)),0)</f>
        <v xml:space="preserve"> </v>
      </c>
      <c r="AA1262" s="317" t="str">
        <f>IF('FRONT PAGE'!$A$1="www.fly-logics.com",IF(SUM(AA1251:AA1261)=0," ",SUM(AA1251:AA1261)),0)</f>
        <v xml:space="preserve"> </v>
      </c>
      <c r="AB1262" s="318" t="str">
        <f>IF('FRONT PAGE'!$A$1="www.fly-logics.com",IF(SUM(AB1251:AB1261)=0," ",SUM(AB1251:AB1261)),0)</f>
        <v xml:space="preserve"> </v>
      </c>
      <c r="AC1262" s="329" t="str">
        <f>IF('FRONT PAGE'!$A$1="www.fly-logics.com",IF(SUM(AC1251:AC1261)=0," ",SUM(AC1251:AC1261)),0)</f>
        <v xml:space="preserve"> </v>
      </c>
      <c r="AD1262" s="321" t="str">
        <f>IF('FRONT PAGE'!$A$1="www.fly-logics.com",IF(SUM(AD1251:AD1261)=0," ",SUM(AD1251:AD1261)),0)</f>
        <v xml:space="preserve"> </v>
      </c>
      <c r="AE1262" s="321" t="str">
        <f>IF('FRONT PAGE'!$A$1="www.fly-logics.com",IF(SUM(AE1251:AE1261)=0," ",SUM(AE1251:AE1261)),0)</f>
        <v xml:space="preserve"> </v>
      </c>
      <c r="AF1262" s="322" t="str">
        <f>IF('FRONT PAGE'!$A$1="www.fly-logics.com",IF(SUM(AF1251:AF1261)=0," ",SUM(AF1251:AF1261)),0)</f>
        <v xml:space="preserve"> </v>
      </c>
      <c r="AG1262" s="323" t="str">
        <f>IF('FRONT PAGE'!$A$1="www.fly-logics.com",IF(SUM(AG1251:AG1261)=0," ",SUM(AG1251:AG1261)),0)</f>
        <v xml:space="preserve"> </v>
      </c>
      <c r="AH1262" s="520" t="str">
        <f>IF('FRONT PAGE'!$A$1="www.fly-logics.com","I certify that all the data in this
logbook are accurate",0)</f>
        <v>I certify that all the data in this
logbook are accurate</v>
      </c>
      <c r="AI1262" s="521"/>
      <c r="AJ1262" s="521"/>
      <c r="AK1262" s="522"/>
      <c r="AL1262" s="385"/>
      <c r="AM1262" s="386"/>
      <c r="AN1262" s="385"/>
      <c r="AV1262" s="372"/>
      <c r="AX1262" s="373"/>
      <c r="AY1262" s="98"/>
      <c r="AZ1262" s="373"/>
      <c r="BA1262" s="363"/>
      <c r="BC1262" s="377"/>
    </row>
    <row r="1263" spans="1:70" ht="26.25" customHeight="1" x14ac:dyDescent="0.2">
      <c r="A1263" s="505">
        <f>AL1247</f>
        <v>0</v>
      </c>
      <c r="B1263" s="525"/>
      <c r="C1263" s="525"/>
      <c r="D1263" s="525"/>
      <c r="E1263" s="526"/>
      <c r="F1263" s="530" t="str">
        <f>IF('FRONT PAGE'!$A$1="www.fly-logics.com","TOTAL PREVIOUS LOGBOOK",0)</f>
        <v>TOTAL PREVIOUS LOGBOOK</v>
      </c>
      <c r="G1263" s="531"/>
      <c r="H1263" s="532"/>
      <c r="I1263" s="333">
        <f>I1250</f>
        <v>33.75</v>
      </c>
      <c r="J1263" s="334">
        <f t="shared" ref="J1263:Q1263" si="1118">J1250</f>
        <v>33.75</v>
      </c>
      <c r="K1263" s="335" t="str">
        <f t="shared" si="1118"/>
        <v xml:space="preserve"> </v>
      </c>
      <c r="L1263" s="336" t="str">
        <f t="shared" si="1118"/>
        <v xml:space="preserve"> </v>
      </c>
      <c r="M1263" s="335" t="str">
        <f t="shared" si="1118"/>
        <v xml:space="preserve"> </v>
      </c>
      <c r="N1263" s="336" t="str">
        <f t="shared" si="1118"/>
        <v xml:space="preserve"> </v>
      </c>
      <c r="O1263" s="335" t="str">
        <f t="shared" si="1118"/>
        <v xml:space="preserve"> </v>
      </c>
      <c r="P1263" s="336" t="str">
        <f t="shared" si="1118"/>
        <v xml:space="preserve"> </v>
      </c>
      <c r="Q1263" s="337" t="str">
        <f t="shared" si="1118"/>
        <v xml:space="preserve"> </v>
      </c>
      <c r="R1263" s="288">
        <v>10</v>
      </c>
      <c r="S1263" s="331" t="str">
        <f>S1250</f>
        <v xml:space="preserve"> </v>
      </c>
      <c r="T1263" s="239">
        <f t="shared" ref="T1263:AG1263" si="1119">T1250</f>
        <v>13.75</v>
      </c>
      <c r="U1263" s="239">
        <f t="shared" si="1119"/>
        <v>20</v>
      </c>
      <c r="V1263" s="240">
        <f t="shared" si="1119"/>
        <v>5</v>
      </c>
      <c r="W1263" s="241" t="str">
        <f t="shared" si="1119"/>
        <v xml:space="preserve"> </v>
      </c>
      <c r="X1263" s="239" t="str">
        <f t="shared" si="1119"/>
        <v xml:space="preserve"> </v>
      </c>
      <c r="Y1263" s="242">
        <f t="shared" si="1119"/>
        <v>5</v>
      </c>
      <c r="Z1263" s="239" t="str">
        <f t="shared" si="1119"/>
        <v xml:space="preserve"> </v>
      </c>
      <c r="AA1263" s="242">
        <f t="shared" si="1119"/>
        <v>3.75</v>
      </c>
      <c r="AB1263" s="240" t="str">
        <f t="shared" si="1119"/>
        <v xml:space="preserve"> </v>
      </c>
      <c r="AC1263" s="243">
        <f t="shared" si="1119"/>
        <v>14</v>
      </c>
      <c r="AD1263" s="244" t="str">
        <f t="shared" si="1119"/>
        <v xml:space="preserve"> </v>
      </c>
      <c r="AE1263" s="244">
        <f t="shared" si="1119"/>
        <v>14</v>
      </c>
      <c r="AF1263" s="245" t="str">
        <f t="shared" si="1119"/>
        <v xml:space="preserve"> </v>
      </c>
      <c r="AG1263" s="332">
        <f t="shared" si="1119"/>
        <v>17</v>
      </c>
      <c r="AH1263" s="507"/>
      <c r="AI1263" s="508"/>
      <c r="AJ1263" s="508"/>
      <c r="AK1263" s="509"/>
      <c r="AL1263" s="385"/>
      <c r="AM1263" s="386"/>
      <c r="AN1263" s="385"/>
      <c r="AV1263" s="372"/>
      <c r="AX1263" s="373"/>
      <c r="AY1263" s="98"/>
      <c r="AZ1263" s="373"/>
      <c r="BA1263" s="363"/>
      <c r="BC1263" s="377"/>
    </row>
    <row r="1264" spans="1:70" ht="26.25" customHeight="1" thickBot="1" x14ac:dyDescent="0.25">
      <c r="A1264" s="506"/>
      <c r="B1264" s="512" t="str">
        <f>IF('FRONT PAGE'!$A$1="www.fly-logics.com","Authority certifying flight hours 
STAMP &amp; SIGNATURE",0)</f>
        <v>Authority certifying flight hours 
STAMP &amp; SIGNATURE</v>
      </c>
      <c r="C1264" s="512"/>
      <c r="D1264" s="512"/>
      <c r="E1264" s="513"/>
      <c r="F1264" s="533" t="str">
        <f>IF('FRONT PAGE'!$A$1="www.fly-logics.com","TOTAL TO DATE",0)</f>
        <v>TOTAL TO DATE</v>
      </c>
      <c r="G1264" s="534"/>
      <c r="H1264" s="535"/>
      <c r="I1264" s="32">
        <f t="shared" ref="I1264:Q1264" si="1120">IF(SUM(I1262:I1263)=0," ",SUM(I1262:I1263))</f>
        <v>33.75</v>
      </c>
      <c r="J1264" s="27">
        <f t="shared" si="1120"/>
        <v>33.75</v>
      </c>
      <c r="K1264" s="24" t="str">
        <f t="shared" si="1120"/>
        <v xml:space="preserve"> </v>
      </c>
      <c r="L1264" s="25" t="str">
        <f t="shared" si="1120"/>
        <v xml:space="preserve"> </v>
      </c>
      <c r="M1264" s="24" t="str">
        <f t="shared" si="1120"/>
        <v xml:space="preserve"> </v>
      </c>
      <c r="N1264" s="25" t="str">
        <f t="shared" si="1120"/>
        <v xml:space="preserve"> </v>
      </c>
      <c r="O1264" s="24" t="str">
        <f t="shared" si="1120"/>
        <v xml:space="preserve"> </v>
      </c>
      <c r="P1264" s="25" t="str">
        <f t="shared" si="1120"/>
        <v xml:space="preserve"> </v>
      </c>
      <c r="Q1264" s="26" t="str">
        <f t="shared" si="1120"/>
        <v xml:space="preserve"> </v>
      </c>
      <c r="R1264" s="289"/>
      <c r="S1264" s="27" t="str">
        <f t="shared" ref="S1264:AG1264" si="1121">IF(SUM(S1262:S1263)=0," ",SUM(S1262:S1263))</f>
        <v xml:space="preserve"> </v>
      </c>
      <c r="T1264" s="24">
        <f t="shared" si="1121"/>
        <v>13.75</v>
      </c>
      <c r="U1264" s="24">
        <f t="shared" si="1121"/>
        <v>20</v>
      </c>
      <c r="V1264" s="26">
        <f t="shared" si="1121"/>
        <v>5</v>
      </c>
      <c r="W1264" s="27" t="str">
        <f t="shared" si="1121"/>
        <v xml:space="preserve"> </v>
      </c>
      <c r="X1264" s="24" t="str">
        <f t="shared" si="1121"/>
        <v xml:space="preserve"> </v>
      </c>
      <c r="Y1264" s="25">
        <f t="shared" si="1121"/>
        <v>5</v>
      </c>
      <c r="Z1264" s="24" t="str">
        <f t="shared" si="1121"/>
        <v xml:space="preserve"> </v>
      </c>
      <c r="AA1264" s="25">
        <f t="shared" si="1121"/>
        <v>3.75</v>
      </c>
      <c r="AB1264" s="26" t="str">
        <f t="shared" si="1121"/>
        <v xml:space="preserve"> </v>
      </c>
      <c r="AC1264" s="30">
        <f t="shared" si="1121"/>
        <v>14</v>
      </c>
      <c r="AD1264" s="28" t="str">
        <f t="shared" si="1121"/>
        <v xml:space="preserve"> </v>
      </c>
      <c r="AE1264" s="28">
        <f t="shared" si="1121"/>
        <v>14</v>
      </c>
      <c r="AF1264" s="31" t="str">
        <f t="shared" si="1121"/>
        <v xml:space="preserve"> </v>
      </c>
      <c r="AG1264" s="33">
        <f t="shared" si="1121"/>
        <v>17</v>
      </c>
      <c r="AH1264" s="514" t="str">
        <f>IF('FRONT PAGE'!$A$1="www.fly-logics.com","_____________________________
PILOT SIGNATURE",0)</f>
        <v>_____________________________
PILOT SIGNATURE</v>
      </c>
      <c r="AI1264" s="515"/>
      <c r="AJ1264" s="515"/>
      <c r="AK1264" s="330">
        <f>A1262</f>
        <v>90</v>
      </c>
      <c r="AL1264" s="387"/>
      <c r="AM1264" s="388"/>
      <c r="AN1264" s="387"/>
      <c r="AV1264" s="372"/>
      <c r="AX1264" s="373"/>
      <c r="AY1264" s="98"/>
      <c r="AZ1264" s="373"/>
      <c r="BA1264" s="363"/>
      <c r="BC1264" s="377"/>
    </row>
    <row r="1265" spans="1:70" s="50" customFormat="1" ht="27.75" customHeight="1" x14ac:dyDescent="0.2">
      <c r="A1265" s="29">
        <f>A1260+1</f>
        <v>901</v>
      </c>
      <c r="B1265" s="39"/>
      <c r="C1265" s="40"/>
      <c r="D1265" s="41"/>
      <c r="E1265" s="42"/>
      <c r="F1265" s="43"/>
      <c r="G1265" s="44"/>
      <c r="H1265" s="45"/>
      <c r="I1265" s="281"/>
      <c r="J1265" s="277"/>
      <c r="K1265" s="278"/>
      <c r="L1265" s="279"/>
      <c r="M1265" s="278"/>
      <c r="N1265" s="279"/>
      <c r="O1265" s="278"/>
      <c r="P1265" s="279"/>
      <c r="Q1265" s="150"/>
      <c r="R1265" s="285"/>
      <c r="S1265" s="46"/>
      <c r="T1265" s="47"/>
      <c r="U1265" s="47"/>
      <c r="V1265" s="48"/>
      <c r="W1265" s="293"/>
      <c r="X1265" s="278"/>
      <c r="Y1265" s="279"/>
      <c r="Z1265" s="278"/>
      <c r="AA1265" s="279"/>
      <c r="AB1265" s="150"/>
      <c r="AC1265" s="282"/>
      <c r="AD1265" s="283"/>
      <c r="AE1265" s="283"/>
      <c r="AF1265" s="284"/>
      <c r="AG1265" s="49"/>
      <c r="AH1265" s="48"/>
      <c r="AI1265" s="516"/>
      <c r="AJ1265" s="516"/>
      <c r="AK1265" s="517"/>
      <c r="AL1265" s="100"/>
      <c r="AM1265" s="382" t="str">
        <f t="shared" ref="AM1265:AM1274" si="1122">IF(B1265=0," ",TEXT(B1265,"MMM"))</f>
        <v xml:space="preserve"> </v>
      </c>
      <c r="AN1265" s="95" t="str">
        <f t="shared" ref="AN1265:AN1274" si="1123">IF(B1265=0," ",YEAR(B1265))</f>
        <v xml:space="preserve"> </v>
      </c>
      <c r="AO1265" s="365"/>
      <c r="AP1265" s="365"/>
      <c r="AQ1265" s="256"/>
      <c r="AR1265" s="365"/>
      <c r="AS1265" s="365"/>
      <c r="AT1265" s="364"/>
      <c r="AU1265" s="365"/>
      <c r="AV1265" s="372"/>
      <c r="AW1265" s="364"/>
      <c r="AX1265" s="373"/>
      <c r="AY1265" s="98"/>
      <c r="AZ1265" s="373"/>
      <c r="BA1265" s="363"/>
      <c r="BB1265" s="365"/>
      <c r="BC1265" s="377"/>
      <c r="BD1265" s="365"/>
      <c r="BE1265" s="365"/>
      <c r="BF1265" s="365"/>
      <c r="BG1265" s="365"/>
      <c r="BH1265" s="365"/>
      <c r="BI1265" s="365"/>
      <c r="BJ1265" s="365"/>
      <c r="BK1265" s="365"/>
      <c r="BL1265" s="376"/>
      <c r="BM1265" s="376"/>
      <c r="BN1265" s="260"/>
      <c r="BO1265" s="260"/>
      <c r="BP1265" s="260"/>
      <c r="BQ1265" s="263"/>
      <c r="BR1265" s="263"/>
    </row>
    <row r="1266" spans="1:70" s="50" customFormat="1" ht="27.75" customHeight="1" x14ac:dyDescent="0.2">
      <c r="A1266" s="22">
        <f>A1265+1</f>
        <v>902</v>
      </c>
      <c r="B1266" s="51"/>
      <c r="C1266" s="52"/>
      <c r="D1266" s="53"/>
      <c r="E1266" s="54"/>
      <c r="F1266" s="55"/>
      <c r="G1266" s="56"/>
      <c r="H1266" s="57"/>
      <c r="I1266" s="275"/>
      <c r="J1266" s="58"/>
      <c r="K1266" s="59"/>
      <c r="L1266" s="60"/>
      <c r="M1266" s="59"/>
      <c r="N1266" s="60"/>
      <c r="O1266" s="59"/>
      <c r="P1266" s="60"/>
      <c r="Q1266" s="61"/>
      <c r="R1266" s="286"/>
      <c r="S1266" s="58"/>
      <c r="T1266" s="59"/>
      <c r="U1266" s="59"/>
      <c r="V1266" s="61"/>
      <c r="W1266" s="294"/>
      <c r="X1266" s="59"/>
      <c r="Y1266" s="60"/>
      <c r="Z1266" s="59"/>
      <c r="AA1266" s="60"/>
      <c r="AB1266" s="61"/>
      <c r="AC1266" s="62"/>
      <c r="AD1266" s="63"/>
      <c r="AE1266" s="63"/>
      <c r="AF1266" s="64"/>
      <c r="AG1266" s="65"/>
      <c r="AH1266" s="61"/>
      <c r="AI1266" s="510"/>
      <c r="AJ1266" s="510"/>
      <c r="AK1266" s="511"/>
      <c r="AL1266" s="100"/>
      <c r="AM1266" s="382" t="str">
        <f t="shared" si="1122"/>
        <v xml:space="preserve"> </v>
      </c>
      <c r="AN1266" s="95" t="str">
        <f t="shared" si="1123"/>
        <v xml:space="preserve"> </v>
      </c>
      <c r="AO1266" s="365"/>
      <c r="AP1266" s="365"/>
      <c r="AQ1266" s="256"/>
      <c r="AR1266" s="365"/>
      <c r="AS1266" s="365"/>
      <c r="AT1266" s="364"/>
      <c r="AU1266" s="365"/>
      <c r="AV1266" s="372"/>
      <c r="AW1266" s="364"/>
      <c r="AX1266" s="373"/>
      <c r="AY1266" s="98"/>
      <c r="AZ1266" s="373"/>
      <c r="BA1266" s="363"/>
      <c r="BB1266" s="365"/>
      <c r="BC1266" s="377"/>
      <c r="BD1266" s="365"/>
      <c r="BE1266" s="365"/>
      <c r="BF1266" s="365"/>
      <c r="BG1266" s="365"/>
      <c r="BH1266" s="365"/>
      <c r="BI1266" s="365"/>
      <c r="BJ1266" s="365"/>
      <c r="BK1266" s="365"/>
      <c r="BL1266" s="376"/>
      <c r="BM1266" s="376"/>
      <c r="BN1266" s="260"/>
      <c r="BO1266" s="260"/>
      <c r="BP1266" s="260"/>
      <c r="BQ1266" s="263"/>
      <c r="BR1266" s="263"/>
    </row>
    <row r="1267" spans="1:70" s="50" customFormat="1" ht="27.75" customHeight="1" x14ac:dyDescent="0.2">
      <c r="A1267" s="22">
        <f t="shared" ref="A1267:A1274" si="1124">A1266+1</f>
        <v>903</v>
      </c>
      <c r="B1267" s="51"/>
      <c r="C1267" s="52"/>
      <c r="D1267" s="53"/>
      <c r="E1267" s="54"/>
      <c r="F1267" s="55"/>
      <c r="G1267" s="56"/>
      <c r="H1267" s="57"/>
      <c r="I1267" s="275"/>
      <c r="J1267" s="58"/>
      <c r="K1267" s="59"/>
      <c r="L1267" s="60"/>
      <c r="M1267" s="59"/>
      <c r="N1267" s="60"/>
      <c r="O1267" s="59"/>
      <c r="P1267" s="60"/>
      <c r="Q1267" s="61"/>
      <c r="R1267" s="286"/>
      <c r="S1267" s="58"/>
      <c r="T1267" s="59"/>
      <c r="U1267" s="59"/>
      <c r="V1267" s="61"/>
      <c r="W1267" s="294"/>
      <c r="X1267" s="59"/>
      <c r="Y1267" s="60"/>
      <c r="Z1267" s="59"/>
      <c r="AA1267" s="60"/>
      <c r="AB1267" s="61"/>
      <c r="AC1267" s="62"/>
      <c r="AD1267" s="63"/>
      <c r="AE1267" s="63"/>
      <c r="AF1267" s="64"/>
      <c r="AG1267" s="65"/>
      <c r="AH1267" s="61"/>
      <c r="AI1267" s="510"/>
      <c r="AJ1267" s="510"/>
      <c r="AK1267" s="511"/>
      <c r="AL1267" s="100"/>
      <c r="AM1267" s="382" t="str">
        <f t="shared" si="1122"/>
        <v xml:space="preserve"> </v>
      </c>
      <c r="AN1267" s="95" t="str">
        <f t="shared" si="1123"/>
        <v xml:space="preserve"> </v>
      </c>
      <c r="AO1267" s="365"/>
      <c r="AP1267" s="365"/>
      <c r="AQ1267" s="256"/>
      <c r="AR1267" s="365"/>
      <c r="AS1267" s="365"/>
      <c r="AT1267" s="364"/>
      <c r="AU1267" s="365"/>
      <c r="AV1267" s="372"/>
      <c r="AW1267" s="364"/>
      <c r="AX1267" s="373"/>
      <c r="AY1267" s="98"/>
      <c r="AZ1267" s="373"/>
      <c r="BA1267" s="363"/>
      <c r="BB1267" s="365"/>
      <c r="BC1267" s="377"/>
      <c r="BD1267" s="365"/>
      <c r="BE1267" s="365"/>
      <c r="BF1267" s="365"/>
      <c r="BG1267" s="365"/>
      <c r="BH1267" s="365"/>
      <c r="BI1267" s="365"/>
      <c r="BJ1267" s="365"/>
      <c r="BK1267" s="365"/>
      <c r="BL1267" s="376"/>
      <c r="BM1267" s="376"/>
      <c r="BN1267" s="260"/>
      <c r="BO1267" s="260"/>
      <c r="BP1267" s="260"/>
      <c r="BQ1267" s="263"/>
      <c r="BR1267" s="263"/>
    </row>
    <row r="1268" spans="1:70" s="50" customFormat="1" ht="27.75" customHeight="1" x14ac:dyDescent="0.2">
      <c r="A1268" s="22">
        <f t="shared" si="1124"/>
        <v>904</v>
      </c>
      <c r="B1268" s="51"/>
      <c r="C1268" s="52"/>
      <c r="D1268" s="53"/>
      <c r="E1268" s="54"/>
      <c r="F1268" s="55"/>
      <c r="G1268" s="56"/>
      <c r="H1268" s="57"/>
      <c r="I1268" s="275"/>
      <c r="J1268" s="58"/>
      <c r="K1268" s="59"/>
      <c r="L1268" s="60"/>
      <c r="M1268" s="59"/>
      <c r="N1268" s="60"/>
      <c r="O1268" s="59"/>
      <c r="P1268" s="60"/>
      <c r="Q1268" s="61"/>
      <c r="R1268" s="286"/>
      <c r="S1268" s="58"/>
      <c r="T1268" s="59"/>
      <c r="U1268" s="59"/>
      <c r="V1268" s="61"/>
      <c r="W1268" s="294"/>
      <c r="X1268" s="59"/>
      <c r="Y1268" s="60"/>
      <c r="Z1268" s="59"/>
      <c r="AA1268" s="60"/>
      <c r="AB1268" s="61"/>
      <c r="AC1268" s="62"/>
      <c r="AD1268" s="63"/>
      <c r="AE1268" s="63"/>
      <c r="AF1268" s="64"/>
      <c r="AG1268" s="65"/>
      <c r="AH1268" s="61"/>
      <c r="AI1268" s="510"/>
      <c r="AJ1268" s="510"/>
      <c r="AK1268" s="511"/>
      <c r="AL1268" s="100"/>
      <c r="AM1268" s="382" t="str">
        <f t="shared" si="1122"/>
        <v xml:space="preserve"> </v>
      </c>
      <c r="AN1268" s="95" t="str">
        <f t="shared" si="1123"/>
        <v xml:space="preserve"> </v>
      </c>
      <c r="AO1268" s="365"/>
      <c r="AP1268" s="365"/>
      <c r="AQ1268" s="256"/>
      <c r="AR1268" s="365"/>
      <c r="AS1268" s="365"/>
      <c r="AT1268" s="364"/>
      <c r="AU1268" s="365"/>
      <c r="AV1268" s="372"/>
      <c r="AW1268" s="364"/>
      <c r="AX1268" s="373"/>
      <c r="AY1268" s="98"/>
      <c r="AZ1268" s="373"/>
      <c r="BA1268" s="363"/>
      <c r="BB1268" s="365"/>
      <c r="BC1268" s="377"/>
      <c r="BD1268" s="365"/>
      <c r="BE1268" s="365"/>
      <c r="BF1268" s="365"/>
      <c r="BG1268" s="365"/>
      <c r="BH1268" s="365"/>
      <c r="BI1268" s="365"/>
      <c r="BJ1268" s="365"/>
      <c r="BK1268" s="365"/>
      <c r="BL1268" s="376"/>
      <c r="BM1268" s="376"/>
      <c r="BN1268" s="260"/>
      <c r="BO1268" s="260"/>
      <c r="BP1268" s="260"/>
      <c r="BQ1268" s="263"/>
      <c r="BR1268" s="263"/>
    </row>
    <row r="1269" spans="1:70" s="50" customFormat="1" ht="27.75" customHeight="1" x14ac:dyDescent="0.2">
      <c r="A1269" s="22">
        <f t="shared" si="1124"/>
        <v>905</v>
      </c>
      <c r="B1269" s="51"/>
      <c r="C1269" s="52"/>
      <c r="D1269" s="53"/>
      <c r="E1269" s="54"/>
      <c r="F1269" s="55"/>
      <c r="G1269" s="56"/>
      <c r="H1269" s="57"/>
      <c r="I1269" s="275"/>
      <c r="J1269" s="58"/>
      <c r="K1269" s="59"/>
      <c r="L1269" s="60"/>
      <c r="M1269" s="59"/>
      <c r="N1269" s="60"/>
      <c r="O1269" s="59"/>
      <c r="P1269" s="60"/>
      <c r="Q1269" s="61"/>
      <c r="R1269" s="286"/>
      <c r="S1269" s="58"/>
      <c r="T1269" s="59"/>
      <c r="U1269" s="59"/>
      <c r="V1269" s="61"/>
      <c r="W1269" s="294"/>
      <c r="X1269" s="59"/>
      <c r="Y1269" s="60"/>
      <c r="Z1269" s="59"/>
      <c r="AA1269" s="60"/>
      <c r="AB1269" s="61"/>
      <c r="AC1269" s="62"/>
      <c r="AD1269" s="63"/>
      <c r="AE1269" s="63"/>
      <c r="AF1269" s="64"/>
      <c r="AG1269" s="65"/>
      <c r="AH1269" s="61"/>
      <c r="AI1269" s="510"/>
      <c r="AJ1269" s="510"/>
      <c r="AK1269" s="511"/>
      <c r="AL1269" s="100"/>
      <c r="AM1269" s="382" t="str">
        <f t="shared" si="1122"/>
        <v xml:space="preserve"> </v>
      </c>
      <c r="AN1269" s="95" t="str">
        <f t="shared" si="1123"/>
        <v xml:space="preserve"> </v>
      </c>
      <c r="AO1269" s="365"/>
      <c r="AP1269" s="365"/>
      <c r="AQ1269" s="256"/>
      <c r="AR1269" s="365"/>
      <c r="AS1269" s="365"/>
      <c r="AT1269" s="364"/>
      <c r="AU1269" s="365"/>
      <c r="AV1269" s="372"/>
      <c r="AW1269" s="364"/>
      <c r="AX1269" s="373"/>
      <c r="AY1269" s="98"/>
      <c r="AZ1269" s="373"/>
      <c r="BA1269" s="363"/>
      <c r="BB1269" s="365"/>
      <c r="BC1269" s="377"/>
      <c r="BD1269" s="365"/>
      <c r="BE1269" s="365"/>
      <c r="BF1269" s="365"/>
      <c r="BG1269" s="365"/>
      <c r="BH1269" s="365"/>
      <c r="BI1269" s="365"/>
      <c r="BJ1269" s="365"/>
      <c r="BK1269" s="365"/>
      <c r="BL1269" s="376"/>
      <c r="BM1269" s="376"/>
      <c r="BN1269" s="260"/>
      <c r="BO1269" s="260"/>
      <c r="BP1269" s="260"/>
      <c r="BQ1269" s="263"/>
      <c r="BR1269" s="263"/>
    </row>
    <row r="1270" spans="1:70" s="50" customFormat="1" ht="27.75" customHeight="1" x14ac:dyDescent="0.2">
      <c r="A1270" s="22">
        <f t="shared" si="1124"/>
        <v>906</v>
      </c>
      <c r="B1270" s="51"/>
      <c r="C1270" s="52"/>
      <c r="D1270" s="53"/>
      <c r="E1270" s="54"/>
      <c r="F1270" s="55"/>
      <c r="G1270" s="56"/>
      <c r="H1270" s="57"/>
      <c r="I1270" s="275"/>
      <c r="J1270" s="58"/>
      <c r="K1270" s="59"/>
      <c r="L1270" s="60"/>
      <c r="M1270" s="59"/>
      <c r="N1270" s="60"/>
      <c r="O1270" s="59"/>
      <c r="P1270" s="60"/>
      <c r="Q1270" s="61"/>
      <c r="R1270" s="286"/>
      <c r="S1270" s="58"/>
      <c r="T1270" s="59"/>
      <c r="U1270" s="59"/>
      <c r="V1270" s="61"/>
      <c r="W1270" s="294"/>
      <c r="X1270" s="59"/>
      <c r="Y1270" s="60"/>
      <c r="Z1270" s="59"/>
      <c r="AA1270" s="60"/>
      <c r="AB1270" s="61"/>
      <c r="AC1270" s="62"/>
      <c r="AD1270" s="63"/>
      <c r="AE1270" s="63"/>
      <c r="AF1270" s="64"/>
      <c r="AG1270" s="65"/>
      <c r="AH1270" s="61"/>
      <c r="AI1270" s="510"/>
      <c r="AJ1270" s="510"/>
      <c r="AK1270" s="511"/>
      <c r="AL1270" s="100"/>
      <c r="AM1270" s="382" t="str">
        <f t="shared" si="1122"/>
        <v xml:space="preserve"> </v>
      </c>
      <c r="AN1270" s="95" t="str">
        <f t="shared" si="1123"/>
        <v xml:space="preserve"> </v>
      </c>
      <c r="AO1270" s="365"/>
      <c r="AP1270" s="365"/>
      <c r="AQ1270" s="256"/>
      <c r="AR1270" s="365"/>
      <c r="AS1270" s="365"/>
      <c r="AT1270" s="364"/>
      <c r="AU1270" s="365"/>
      <c r="AV1270" s="372"/>
      <c r="AW1270" s="364"/>
      <c r="AX1270" s="373"/>
      <c r="AY1270" s="98"/>
      <c r="AZ1270" s="373"/>
      <c r="BA1270" s="363"/>
      <c r="BB1270" s="365"/>
      <c r="BC1270" s="377"/>
      <c r="BD1270" s="365"/>
      <c r="BE1270" s="365"/>
      <c r="BF1270" s="365"/>
      <c r="BG1270" s="365"/>
      <c r="BH1270" s="365"/>
      <c r="BI1270" s="365"/>
      <c r="BJ1270" s="365"/>
      <c r="BK1270" s="365"/>
      <c r="BL1270" s="376"/>
      <c r="BM1270" s="376"/>
      <c r="BN1270" s="260"/>
      <c r="BO1270" s="260"/>
      <c r="BP1270" s="260"/>
      <c r="BQ1270" s="263"/>
      <c r="BR1270" s="263"/>
    </row>
    <row r="1271" spans="1:70" s="50" customFormat="1" ht="27.75" customHeight="1" x14ac:dyDescent="0.2">
      <c r="A1271" s="22">
        <f>A1270+1</f>
        <v>907</v>
      </c>
      <c r="B1271" s="51"/>
      <c r="C1271" s="52"/>
      <c r="D1271" s="53"/>
      <c r="E1271" s="54"/>
      <c r="F1271" s="55"/>
      <c r="G1271" s="56"/>
      <c r="H1271" s="57"/>
      <c r="I1271" s="275"/>
      <c r="J1271" s="58"/>
      <c r="K1271" s="59"/>
      <c r="L1271" s="60"/>
      <c r="M1271" s="59"/>
      <c r="N1271" s="60"/>
      <c r="O1271" s="59"/>
      <c r="P1271" s="60"/>
      <c r="Q1271" s="61"/>
      <c r="R1271" s="286"/>
      <c r="S1271" s="58"/>
      <c r="T1271" s="59"/>
      <c r="U1271" s="59"/>
      <c r="V1271" s="61"/>
      <c r="W1271" s="294"/>
      <c r="X1271" s="59"/>
      <c r="Y1271" s="60"/>
      <c r="Z1271" s="59"/>
      <c r="AA1271" s="60"/>
      <c r="AB1271" s="61"/>
      <c r="AC1271" s="62"/>
      <c r="AD1271" s="63"/>
      <c r="AE1271" s="63"/>
      <c r="AF1271" s="64"/>
      <c r="AG1271" s="65"/>
      <c r="AH1271" s="61"/>
      <c r="AI1271" s="510"/>
      <c r="AJ1271" s="510"/>
      <c r="AK1271" s="511"/>
      <c r="AL1271" s="100"/>
      <c r="AM1271" s="382" t="str">
        <f t="shared" si="1122"/>
        <v xml:space="preserve"> </v>
      </c>
      <c r="AN1271" s="95" t="str">
        <f t="shared" si="1123"/>
        <v xml:space="preserve"> </v>
      </c>
      <c r="AO1271" s="365"/>
      <c r="AP1271" s="365"/>
      <c r="AQ1271" s="256"/>
      <c r="AR1271" s="365"/>
      <c r="AS1271" s="365"/>
      <c r="AT1271" s="364"/>
      <c r="AU1271" s="365"/>
      <c r="AV1271" s="372"/>
      <c r="AW1271" s="364"/>
      <c r="AX1271" s="373"/>
      <c r="AY1271" s="98"/>
      <c r="AZ1271" s="373"/>
      <c r="BA1271" s="363"/>
      <c r="BB1271" s="365"/>
      <c r="BC1271" s="377"/>
      <c r="BD1271" s="365"/>
      <c r="BE1271" s="365"/>
      <c r="BF1271" s="365"/>
      <c r="BG1271" s="365"/>
      <c r="BH1271" s="365"/>
      <c r="BI1271" s="365"/>
      <c r="BJ1271" s="365"/>
      <c r="BK1271" s="365"/>
      <c r="BL1271" s="376"/>
      <c r="BM1271" s="376"/>
      <c r="BN1271" s="260"/>
      <c r="BO1271" s="260"/>
      <c r="BP1271" s="260"/>
      <c r="BQ1271" s="263"/>
      <c r="BR1271" s="263"/>
    </row>
    <row r="1272" spans="1:70" s="50" customFormat="1" ht="27.75" customHeight="1" x14ac:dyDescent="0.2">
      <c r="A1272" s="22">
        <f t="shared" si="1124"/>
        <v>908</v>
      </c>
      <c r="B1272" s="51"/>
      <c r="C1272" s="52"/>
      <c r="D1272" s="53"/>
      <c r="E1272" s="54"/>
      <c r="F1272" s="55"/>
      <c r="G1272" s="56"/>
      <c r="H1272" s="57"/>
      <c r="I1272" s="275"/>
      <c r="J1272" s="58"/>
      <c r="K1272" s="59"/>
      <c r="L1272" s="60"/>
      <c r="M1272" s="59"/>
      <c r="N1272" s="60"/>
      <c r="O1272" s="59"/>
      <c r="P1272" s="60"/>
      <c r="Q1272" s="61"/>
      <c r="R1272" s="286"/>
      <c r="S1272" s="58"/>
      <c r="T1272" s="59"/>
      <c r="U1272" s="59"/>
      <c r="V1272" s="61"/>
      <c r="W1272" s="294"/>
      <c r="X1272" s="59"/>
      <c r="Y1272" s="60"/>
      <c r="Z1272" s="59"/>
      <c r="AA1272" s="60"/>
      <c r="AB1272" s="61"/>
      <c r="AC1272" s="62"/>
      <c r="AD1272" s="63"/>
      <c r="AE1272" s="63"/>
      <c r="AF1272" s="64"/>
      <c r="AG1272" s="65"/>
      <c r="AH1272" s="61"/>
      <c r="AI1272" s="510"/>
      <c r="AJ1272" s="510"/>
      <c r="AK1272" s="511"/>
      <c r="AL1272" s="100"/>
      <c r="AM1272" s="382" t="str">
        <f t="shared" si="1122"/>
        <v xml:space="preserve"> </v>
      </c>
      <c r="AN1272" s="95" t="str">
        <f t="shared" si="1123"/>
        <v xml:space="preserve"> </v>
      </c>
      <c r="AO1272" s="365"/>
      <c r="AP1272" s="365"/>
      <c r="AQ1272" s="256"/>
      <c r="AR1272" s="365"/>
      <c r="AS1272" s="365"/>
      <c r="AT1272" s="364"/>
      <c r="AU1272" s="365"/>
      <c r="AV1272" s="372"/>
      <c r="AW1272" s="364"/>
      <c r="AX1272" s="373"/>
      <c r="AY1272" s="98"/>
      <c r="AZ1272" s="373"/>
      <c r="BA1272" s="363"/>
      <c r="BB1272" s="365"/>
      <c r="BC1272" s="377"/>
      <c r="BD1272" s="365"/>
      <c r="BE1272" s="365"/>
      <c r="BF1272" s="365"/>
      <c r="BG1272" s="365"/>
      <c r="BH1272" s="365"/>
      <c r="BI1272" s="365"/>
      <c r="BJ1272" s="365"/>
      <c r="BK1272" s="365"/>
      <c r="BL1272" s="376"/>
      <c r="BM1272" s="376"/>
      <c r="BN1272" s="260"/>
      <c r="BO1272" s="260"/>
      <c r="BP1272" s="260"/>
      <c r="BQ1272" s="263"/>
      <c r="BR1272" s="263"/>
    </row>
    <row r="1273" spans="1:70" s="50" customFormat="1" ht="27.75" customHeight="1" x14ac:dyDescent="0.2">
      <c r="A1273" s="22">
        <f t="shared" si="1124"/>
        <v>909</v>
      </c>
      <c r="B1273" s="51"/>
      <c r="C1273" s="52"/>
      <c r="D1273" s="53"/>
      <c r="E1273" s="54"/>
      <c r="F1273" s="55"/>
      <c r="G1273" s="56"/>
      <c r="H1273" s="57"/>
      <c r="I1273" s="275"/>
      <c r="J1273" s="58"/>
      <c r="K1273" s="59"/>
      <c r="L1273" s="60"/>
      <c r="M1273" s="59"/>
      <c r="N1273" s="60"/>
      <c r="O1273" s="59"/>
      <c r="P1273" s="60"/>
      <c r="Q1273" s="61"/>
      <c r="R1273" s="286"/>
      <c r="S1273" s="58"/>
      <c r="T1273" s="59"/>
      <c r="U1273" s="59"/>
      <c r="V1273" s="61"/>
      <c r="W1273" s="294"/>
      <c r="X1273" s="59"/>
      <c r="Y1273" s="60"/>
      <c r="Z1273" s="59"/>
      <c r="AA1273" s="60"/>
      <c r="AB1273" s="61"/>
      <c r="AC1273" s="62"/>
      <c r="AD1273" s="63"/>
      <c r="AE1273" s="63"/>
      <c r="AF1273" s="64"/>
      <c r="AG1273" s="65"/>
      <c r="AH1273" s="61"/>
      <c r="AI1273" s="510"/>
      <c r="AJ1273" s="510"/>
      <c r="AK1273" s="511"/>
      <c r="AL1273" s="100"/>
      <c r="AM1273" s="382" t="str">
        <f t="shared" si="1122"/>
        <v xml:space="preserve"> </v>
      </c>
      <c r="AN1273" s="95" t="str">
        <f t="shared" si="1123"/>
        <v xml:space="preserve"> </v>
      </c>
      <c r="AO1273" s="365"/>
      <c r="AP1273" s="365"/>
      <c r="AQ1273" s="256"/>
      <c r="AR1273" s="365"/>
      <c r="AS1273" s="365"/>
      <c r="AT1273" s="364"/>
      <c r="AU1273" s="365"/>
      <c r="AV1273" s="372"/>
      <c r="AW1273" s="364"/>
      <c r="AX1273" s="373"/>
      <c r="AY1273" s="98"/>
      <c r="AZ1273" s="373"/>
      <c r="BA1273" s="365"/>
      <c r="BB1273" s="365"/>
      <c r="BC1273" s="377"/>
      <c r="BD1273" s="365"/>
      <c r="BE1273" s="365"/>
      <c r="BF1273" s="365"/>
      <c r="BG1273" s="365"/>
      <c r="BH1273" s="365"/>
      <c r="BI1273" s="365"/>
      <c r="BJ1273" s="365"/>
      <c r="BK1273" s="365"/>
      <c r="BL1273" s="376"/>
      <c r="BM1273" s="376"/>
      <c r="BN1273" s="260"/>
      <c r="BO1273" s="260"/>
      <c r="BP1273" s="260"/>
      <c r="BQ1273" s="263"/>
      <c r="BR1273" s="263"/>
    </row>
    <row r="1274" spans="1:70" s="50" customFormat="1" ht="27.75" customHeight="1" thickBot="1" x14ac:dyDescent="0.25">
      <c r="A1274" s="23">
        <f t="shared" si="1124"/>
        <v>910</v>
      </c>
      <c r="B1274" s="66"/>
      <c r="C1274" s="67"/>
      <c r="D1274" s="68"/>
      <c r="E1274" s="69"/>
      <c r="F1274" s="70"/>
      <c r="G1274" s="71"/>
      <c r="H1274" s="72"/>
      <c r="I1274" s="276"/>
      <c r="J1274" s="73"/>
      <c r="K1274" s="74"/>
      <c r="L1274" s="75"/>
      <c r="M1274" s="74"/>
      <c r="N1274" s="75"/>
      <c r="O1274" s="74"/>
      <c r="P1274" s="75"/>
      <c r="Q1274" s="76"/>
      <c r="R1274" s="287"/>
      <c r="S1274" s="73"/>
      <c r="T1274" s="74"/>
      <c r="U1274" s="74"/>
      <c r="V1274" s="76"/>
      <c r="W1274" s="295"/>
      <c r="X1274" s="74"/>
      <c r="Y1274" s="75"/>
      <c r="Z1274" s="74"/>
      <c r="AA1274" s="75"/>
      <c r="AB1274" s="76"/>
      <c r="AC1274" s="77"/>
      <c r="AD1274" s="78"/>
      <c r="AE1274" s="78"/>
      <c r="AF1274" s="79"/>
      <c r="AG1274" s="80"/>
      <c r="AH1274" s="76"/>
      <c r="AI1274" s="518"/>
      <c r="AJ1274" s="518"/>
      <c r="AK1274" s="519"/>
      <c r="AL1274" s="100"/>
      <c r="AM1274" s="382" t="str">
        <f t="shared" si="1122"/>
        <v xml:space="preserve"> </v>
      </c>
      <c r="AN1274" s="95" t="str">
        <f t="shared" si="1123"/>
        <v xml:space="preserve"> </v>
      </c>
      <c r="AO1274" s="365"/>
      <c r="AP1274" s="365"/>
      <c r="AQ1274" s="256"/>
      <c r="AR1274" s="365"/>
      <c r="AS1274" s="365"/>
      <c r="AT1274" s="364"/>
      <c r="AU1274" s="365"/>
      <c r="AV1274" s="372"/>
      <c r="AW1274" s="364"/>
      <c r="AX1274" s="373"/>
      <c r="AY1274" s="98"/>
      <c r="AZ1274" s="373"/>
      <c r="BA1274" s="365"/>
      <c r="BB1274" s="365"/>
      <c r="BC1274" s="377"/>
      <c r="BD1274" s="365"/>
      <c r="BE1274" s="365"/>
      <c r="BF1274" s="365"/>
      <c r="BG1274" s="365"/>
      <c r="BH1274" s="365"/>
      <c r="BI1274" s="365"/>
      <c r="BJ1274" s="365"/>
      <c r="BK1274" s="365"/>
      <c r="BL1274" s="376"/>
      <c r="BM1274" s="376"/>
      <c r="BN1274" s="260"/>
      <c r="BO1274" s="260"/>
      <c r="BP1274" s="260"/>
      <c r="BQ1274" s="263"/>
      <c r="BR1274" s="263"/>
    </row>
    <row r="1275" spans="1:70" ht="4.5" customHeight="1" thickBot="1" x14ac:dyDescent="0.25">
      <c r="A1275" s="91">
        <f>AK1278</f>
        <v>91</v>
      </c>
      <c r="B1275" s="235"/>
      <c r="C1275" s="235"/>
      <c r="D1275" s="235"/>
      <c r="E1275" s="235"/>
      <c r="F1275" s="235"/>
      <c r="G1275" s="235"/>
      <c r="H1275" s="235"/>
      <c r="I1275" s="235"/>
      <c r="J1275" s="280"/>
      <c r="K1275" s="280"/>
      <c r="L1275" s="280"/>
      <c r="M1275" s="280"/>
      <c r="N1275" s="280"/>
      <c r="O1275" s="280"/>
      <c r="P1275" s="280"/>
      <c r="Q1275" s="280"/>
      <c r="R1275" s="280"/>
      <c r="S1275" s="292"/>
      <c r="T1275" s="292"/>
      <c r="U1275" s="292"/>
      <c r="V1275" s="292"/>
      <c r="W1275" s="292"/>
      <c r="X1275" s="292"/>
      <c r="Y1275" s="292"/>
      <c r="Z1275" s="292"/>
      <c r="AA1275" s="292"/>
      <c r="AB1275" s="292"/>
      <c r="AC1275" s="292"/>
      <c r="AD1275" s="236"/>
      <c r="AE1275" s="237"/>
      <c r="AF1275" s="236"/>
      <c r="AG1275" s="238"/>
      <c r="AH1275" s="536"/>
      <c r="AI1275" s="537"/>
      <c r="AJ1275" s="537"/>
      <c r="AK1275" s="537"/>
      <c r="AL1275" s="383"/>
      <c r="AM1275" s="384"/>
      <c r="AN1275" s="383"/>
      <c r="AV1275" s="372"/>
      <c r="AX1275" s="373"/>
      <c r="AY1275" s="98"/>
      <c r="AZ1275" s="373"/>
      <c r="BC1275" s="377"/>
    </row>
    <row r="1276" spans="1:70" ht="26.25" customHeight="1" x14ac:dyDescent="0.2">
      <c r="A1276" s="163">
        <f>A1262+1</f>
        <v>91</v>
      </c>
      <c r="B1276" s="523"/>
      <c r="C1276" s="523"/>
      <c r="D1276" s="523"/>
      <c r="E1276" s="524"/>
      <c r="F1276" s="527" t="str">
        <f>IF('FRONT PAGE'!$A$1="www.fly-logics.com","TOTAL PAGE",0)</f>
        <v>TOTAL PAGE</v>
      </c>
      <c r="G1276" s="528"/>
      <c r="H1276" s="529"/>
      <c r="I1276" s="314" t="str">
        <f>IF('FRONT PAGE'!$A$1="www.fly-logics.com",IF(SUM(I1265:I1275)=0," ",SUM(I1265:I1275)),0)</f>
        <v xml:space="preserve"> </v>
      </c>
      <c r="J1276" s="315" t="str">
        <f>IF('FRONT PAGE'!$A$1="www.fly-logics.com",IF(SUM(J1265:J1275)=0," ",SUM(J1265:J1275)),0)</f>
        <v xml:space="preserve"> </v>
      </c>
      <c r="K1276" s="316" t="str">
        <f>IF('FRONT PAGE'!$A$1="www.fly-logics.com",IF(SUM(K1265:K1275)=0," ",SUM(K1265:K1275)),0)</f>
        <v xml:space="preserve"> </v>
      </c>
      <c r="L1276" s="317" t="str">
        <f>IF('FRONT PAGE'!$A$1="www.fly-logics.com",IF(SUM(L1265:L1275)=0," ",SUM(L1265:L1275)),0)</f>
        <v xml:space="preserve"> </v>
      </c>
      <c r="M1276" s="316" t="str">
        <f>IF('FRONT PAGE'!$A$1="www.fly-logics.com",IF(SUM(M1265:M1275)=0," ",SUM(M1265:M1275)),0)</f>
        <v xml:space="preserve"> </v>
      </c>
      <c r="N1276" s="317" t="str">
        <f>IF('FRONT PAGE'!$A$1="www.fly-logics.com",IF(SUM(N1265:N1275)=0," ",SUM(N1265:N1275)),0)</f>
        <v xml:space="preserve"> </v>
      </c>
      <c r="O1276" s="316" t="str">
        <f>IF('FRONT PAGE'!$A$1="www.fly-logics.com",IF(SUM(O1265:O1275)=0," ",SUM(O1265:O1275)),0)</f>
        <v xml:space="preserve"> </v>
      </c>
      <c r="P1276" s="317" t="str">
        <f>IF('FRONT PAGE'!$A$1="www.fly-logics.com",IF(SUM(P1265:P1275)=0," ",SUM(P1265:P1275)),0)</f>
        <v xml:space="preserve"> </v>
      </c>
      <c r="Q1276" s="318" t="str">
        <f>IF('FRONT PAGE'!$A$1="www.fly-logics.com",IF(SUM(Q1265:Q1275)=0," ",SUM(Q1265:Q1275)),0)</f>
        <v xml:space="preserve"> </v>
      </c>
      <c r="R1276" s="319"/>
      <c r="S1276" s="315" t="str">
        <f>IF('FRONT PAGE'!$A$1="www.fly-logics.com",IF(SUM(S1265:S1275)=0," ",SUM(S1265:S1275)),0)</f>
        <v xml:space="preserve"> </v>
      </c>
      <c r="T1276" s="316" t="str">
        <f>IF('FRONT PAGE'!$A$1="www.fly-logics.com",IF(SUM(T1265:T1275)=0," ",SUM(T1265:T1275)),0)</f>
        <v xml:space="preserve"> </v>
      </c>
      <c r="U1276" s="316" t="str">
        <f>IF('FRONT PAGE'!$A$1="www.fly-logics.com",IF(SUM(U1265:U1275)=0," ",SUM(U1265:U1275)),0)</f>
        <v xml:space="preserve"> </v>
      </c>
      <c r="V1276" s="318" t="str">
        <f>IF('FRONT PAGE'!$A$1="www.fly-logics.com",IF(SUM(V1265:V1275)=0," ",SUM(V1265:V1275)),0)</f>
        <v xml:space="preserve"> </v>
      </c>
      <c r="W1276" s="315" t="str">
        <f>IF('FRONT PAGE'!$A$1="www.fly-logics.com",IF(SUM(W1265:W1275)=0," ",SUM(W1265:W1275)),0)</f>
        <v xml:space="preserve"> </v>
      </c>
      <c r="X1276" s="316" t="str">
        <f>IF('FRONT PAGE'!$A$1="www.fly-logics.com",IF(SUM(X1265:X1275)=0," ",SUM(X1265:X1275)),0)</f>
        <v xml:space="preserve"> </v>
      </c>
      <c r="Y1276" s="317" t="str">
        <f>IF('FRONT PAGE'!$A$1="www.fly-logics.com",IF(SUM(Y1265:Y1275)=0," ",SUM(Y1265:Y1275)),0)</f>
        <v xml:space="preserve"> </v>
      </c>
      <c r="Z1276" s="316" t="str">
        <f>IF('FRONT PAGE'!$A$1="www.fly-logics.com",IF(SUM(Z1265:Z1275)=0," ",SUM(Z1265:Z1275)),0)</f>
        <v xml:space="preserve"> </v>
      </c>
      <c r="AA1276" s="317" t="str">
        <f>IF('FRONT PAGE'!$A$1="www.fly-logics.com",IF(SUM(AA1265:AA1275)=0," ",SUM(AA1265:AA1275)),0)</f>
        <v xml:space="preserve"> </v>
      </c>
      <c r="AB1276" s="318" t="str">
        <f>IF('FRONT PAGE'!$A$1="www.fly-logics.com",IF(SUM(AB1265:AB1275)=0," ",SUM(AB1265:AB1275)),0)</f>
        <v xml:space="preserve"> </v>
      </c>
      <c r="AC1276" s="329" t="str">
        <f>IF('FRONT PAGE'!$A$1="www.fly-logics.com",IF(SUM(AC1265:AC1275)=0," ",SUM(AC1265:AC1275)),0)</f>
        <v xml:space="preserve"> </v>
      </c>
      <c r="AD1276" s="321" t="str">
        <f>IF('FRONT PAGE'!$A$1="www.fly-logics.com",IF(SUM(AD1265:AD1275)=0," ",SUM(AD1265:AD1275)),0)</f>
        <v xml:space="preserve"> </v>
      </c>
      <c r="AE1276" s="321" t="str">
        <f>IF('FRONT PAGE'!$A$1="www.fly-logics.com",IF(SUM(AE1265:AE1275)=0," ",SUM(AE1265:AE1275)),0)</f>
        <v xml:space="preserve"> </v>
      </c>
      <c r="AF1276" s="322" t="str">
        <f>IF('FRONT PAGE'!$A$1="www.fly-logics.com",IF(SUM(AF1265:AF1275)=0," ",SUM(AF1265:AF1275)),0)</f>
        <v xml:space="preserve"> </v>
      </c>
      <c r="AG1276" s="323" t="str">
        <f>IF('FRONT PAGE'!$A$1="www.fly-logics.com",IF(SUM(AG1265:AG1275)=0," ",SUM(AG1265:AG1275)),0)</f>
        <v xml:space="preserve"> </v>
      </c>
      <c r="AH1276" s="520" t="str">
        <f>IF('FRONT PAGE'!$A$1="www.fly-logics.com","I certify that all the data in this
logbook are accurate",0)</f>
        <v>I certify that all the data in this
logbook are accurate</v>
      </c>
      <c r="AI1276" s="521"/>
      <c r="AJ1276" s="521"/>
      <c r="AK1276" s="522"/>
      <c r="AL1276" s="385"/>
      <c r="AM1276" s="386"/>
      <c r="AN1276" s="385"/>
      <c r="AV1276" s="372"/>
      <c r="AX1276" s="373"/>
      <c r="AY1276" s="98"/>
      <c r="AZ1276" s="373"/>
      <c r="BA1276" s="363"/>
      <c r="BC1276" s="377"/>
    </row>
    <row r="1277" spans="1:70" ht="26.25" customHeight="1" x14ac:dyDescent="0.2">
      <c r="A1277" s="505">
        <f>AL1261</f>
        <v>0</v>
      </c>
      <c r="B1277" s="525"/>
      <c r="C1277" s="525"/>
      <c r="D1277" s="525"/>
      <c r="E1277" s="526"/>
      <c r="F1277" s="530" t="str">
        <f>IF('FRONT PAGE'!$A$1="www.fly-logics.com","TOTAL PREVIOUS LOGBOOK",0)</f>
        <v>TOTAL PREVIOUS LOGBOOK</v>
      </c>
      <c r="G1277" s="531"/>
      <c r="H1277" s="532"/>
      <c r="I1277" s="333">
        <f>I1264</f>
        <v>33.75</v>
      </c>
      <c r="J1277" s="334">
        <f t="shared" ref="J1277:Q1277" si="1125">J1264</f>
        <v>33.75</v>
      </c>
      <c r="K1277" s="335" t="str">
        <f t="shared" si="1125"/>
        <v xml:space="preserve"> </v>
      </c>
      <c r="L1277" s="336" t="str">
        <f t="shared" si="1125"/>
        <v xml:space="preserve"> </v>
      </c>
      <c r="M1277" s="335" t="str">
        <f t="shared" si="1125"/>
        <v xml:space="preserve"> </v>
      </c>
      <c r="N1277" s="336" t="str">
        <f t="shared" si="1125"/>
        <v xml:space="preserve"> </v>
      </c>
      <c r="O1277" s="335" t="str">
        <f t="shared" si="1125"/>
        <v xml:space="preserve"> </v>
      </c>
      <c r="P1277" s="336" t="str">
        <f t="shared" si="1125"/>
        <v xml:space="preserve"> </v>
      </c>
      <c r="Q1277" s="337" t="str">
        <f t="shared" si="1125"/>
        <v xml:space="preserve"> </v>
      </c>
      <c r="R1277" s="288">
        <v>10</v>
      </c>
      <c r="S1277" s="331" t="str">
        <f>S1264</f>
        <v xml:space="preserve"> </v>
      </c>
      <c r="T1277" s="239">
        <f t="shared" ref="T1277:AG1277" si="1126">T1264</f>
        <v>13.75</v>
      </c>
      <c r="U1277" s="239">
        <f t="shared" si="1126"/>
        <v>20</v>
      </c>
      <c r="V1277" s="240">
        <f t="shared" si="1126"/>
        <v>5</v>
      </c>
      <c r="W1277" s="241" t="str">
        <f t="shared" si="1126"/>
        <v xml:space="preserve"> </v>
      </c>
      <c r="X1277" s="239" t="str">
        <f t="shared" si="1126"/>
        <v xml:space="preserve"> </v>
      </c>
      <c r="Y1277" s="242">
        <f t="shared" si="1126"/>
        <v>5</v>
      </c>
      <c r="Z1277" s="239" t="str">
        <f t="shared" si="1126"/>
        <v xml:space="preserve"> </v>
      </c>
      <c r="AA1277" s="242">
        <f t="shared" si="1126"/>
        <v>3.75</v>
      </c>
      <c r="AB1277" s="240" t="str">
        <f t="shared" si="1126"/>
        <v xml:space="preserve"> </v>
      </c>
      <c r="AC1277" s="243">
        <f t="shared" si="1126"/>
        <v>14</v>
      </c>
      <c r="AD1277" s="244" t="str">
        <f t="shared" si="1126"/>
        <v xml:space="preserve"> </v>
      </c>
      <c r="AE1277" s="244">
        <f t="shared" si="1126"/>
        <v>14</v>
      </c>
      <c r="AF1277" s="245" t="str">
        <f t="shared" si="1126"/>
        <v xml:space="preserve"> </v>
      </c>
      <c r="AG1277" s="332">
        <f t="shared" si="1126"/>
        <v>17</v>
      </c>
      <c r="AH1277" s="507"/>
      <c r="AI1277" s="508"/>
      <c r="AJ1277" s="508"/>
      <c r="AK1277" s="509"/>
      <c r="AL1277" s="385"/>
      <c r="AM1277" s="386"/>
      <c r="AN1277" s="385"/>
      <c r="AV1277" s="372"/>
      <c r="AX1277" s="373"/>
      <c r="AY1277" s="98"/>
      <c r="AZ1277" s="373"/>
      <c r="BA1277" s="363"/>
      <c r="BC1277" s="377"/>
    </row>
    <row r="1278" spans="1:70" ht="26.25" customHeight="1" thickBot="1" x14ac:dyDescent="0.25">
      <c r="A1278" s="506"/>
      <c r="B1278" s="512" t="str">
        <f>IF('FRONT PAGE'!$A$1="www.fly-logics.com","Authority certifying flight hours 
STAMP &amp; SIGNATURE",0)</f>
        <v>Authority certifying flight hours 
STAMP &amp; SIGNATURE</v>
      </c>
      <c r="C1278" s="512"/>
      <c r="D1278" s="512"/>
      <c r="E1278" s="513"/>
      <c r="F1278" s="533" t="str">
        <f>IF('FRONT PAGE'!$A$1="www.fly-logics.com","TOTAL TO DATE",0)</f>
        <v>TOTAL TO DATE</v>
      </c>
      <c r="G1278" s="534"/>
      <c r="H1278" s="535"/>
      <c r="I1278" s="32">
        <f t="shared" ref="I1278:Q1278" si="1127">IF(SUM(I1276:I1277)=0," ",SUM(I1276:I1277))</f>
        <v>33.75</v>
      </c>
      <c r="J1278" s="27">
        <f t="shared" si="1127"/>
        <v>33.75</v>
      </c>
      <c r="K1278" s="24" t="str">
        <f t="shared" si="1127"/>
        <v xml:space="preserve"> </v>
      </c>
      <c r="L1278" s="25" t="str">
        <f t="shared" si="1127"/>
        <v xml:space="preserve"> </v>
      </c>
      <c r="M1278" s="24" t="str">
        <f t="shared" si="1127"/>
        <v xml:space="preserve"> </v>
      </c>
      <c r="N1278" s="25" t="str">
        <f t="shared" si="1127"/>
        <v xml:space="preserve"> </v>
      </c>
      <c r="O1278" s="24" t="str">
        <f t="shared" si="1127"/>
        <v xml:space="preserve"> </v>
      </c>
      <c r="P1278" s="25" t="str">
        <f t="shared" si="1127"/>
        <v xml:space="preserve"> </v>
      </c>
      <c r="Q1278" s="26" t="str">
        <f t="shared" si="1127"/>
        <v xml:space="preserve"> </v>
      </c>
      <c r="R1278" s="289"/>
      <c r="S1278" s="27" t="str">
        <f t="shared" ref="S1278:AG1278" si="1128">IF(SUM(S1276:S1277)=0," ",SUM(S1276:S1277))</f>
        <v xml:space="preserve"> </v>
      </c>
      <c r="T1278" s="24">
        <f t="shared" si="1128"/>
        <v>13.75</v>
      </c>
      <c r="U1278" s="24">
        <f t="shared" si="1128"/>
        <v>20</v>
      </c>
      <c r="V1278" s="26">
        <f t="shared" si="1128"/>
        <v>5</v>
      </c>
      <c r="W1278" s="27" t="str">
        <f t="shared" si="1128"/>
        <v xml:space="preserve"> </v>
      </c>
      <c r="X1278" s="24" t="str">
        <f t="shared" si="1128"/>
        <v xml:space="preserve"> </v>
      </c>
      <c r="Y1278" s="25">
        <f t="shared" si="1128"/>
        <v>5</v>
      </c>
      <c r="Z1278" s="24" t="str">
        <f t="shared" si="1128"/>
        <v xml:space="preserve"> </v>
      </c>
      <c r="AA1278" s="25">
        <f t="shared" si="1128"/>
        <v>3.75</v>
      </c>
      <c r="AB1278" s="26" t="str">
        <f t="shared" si="1128"/>
        <v xml:space="preserve"> </v>
      </c>
      <c r="AC1278" s="30">
        <f t="shared" si="1128"/>
        <v>14</v>
      </c>
      <c r="AD1278" s="28" t="str">
        <f t="shared" si="1128"/>
        <v xml:space="preserve"> </v>
      </c>
      <c r="AE1278" s="28">
        <f t="shared" si="1128"/>
        <v>14</v>
      </c>
      <c r="AF1278" s="31" t="str">
        <f t="shared" si="1128"/>
        <v xml:space="preserve"> </v>
      </c>
      <c r="AG1278" s="33">
        <f t="shared" si="1128"/>
        <v>17</v>
      </c>
      <c r="AH1278" s="514" t="str">
        <f>IF('FRONT PAGE'!$A$1="www.fly-logics.com","_____________________________
PILOT SIGNATURE",0)</f>
        <v>_____________________________
PILOT SIGNATURE</v>
      </c>
      <c r="AI1278" s="515"/>
      <c r="AJ1278" s="515"/>
      <c r="AK1278" s="330">
        <f>A1276</f>
        <v>91</v>
      </c>
      <c r="AL1278" s="387"/>
      <c r="AM1278" s="388"/>
      <c r="AN1278" s="387"/>
      <c r="AV1278" s="372"/>
      <c r="AX1278" s="373"/>
      <c r="AY1278" s="98"/>
      <c r="AZ1278" s="373"/>
      <c r="BA1278" s="363"/>
      <c r="BC1278" s="377"/>
    </row>
    <row r="1279" spans="1:70" s="50" customFormat="1" ht="27.75" customHeight="1" x14ac:dyDescent="0.2">
      <c r="A1279" s="29">
        <f>A1274+1</f>
        <v>911</v>
      </c>
      <c r="B1279" s="39"/>
      <c r="C1279" s="40"/>
      <c r="D1279" s="41"/>
      <c r="E1279" s="42"/>
      <c r="F1279" s="43"/>
      <c r="G1279" s="44"/>
      <c r="H1279" s="45"/>
      <c r="I1279" s="281"/>
      <c r="J1279" s="277"/>
      <c r="K1279" s="278"/>
      <c r="L1279" s="279"/>
      <c r="M1279" s="278"/>
      <c r="N1279" s="279"/>
      <c r="O1279" s="278"/>
      <c r="P1279" s="279"/>
      <c r="Q1279" s="150"/>
      <c r="R1279" s="285"/>
      <c r="S1279" s="46"/>
      <c r="T1279" s="47"/>
      <c r="U1279" s="47"/>
      <c r="V1279" s="48"/>
      <c r="W1279" s="293"/>
      <c r="X1279" s="278"/>
      <c r="Y1279" s="279"/>
      <c r="Z1279" s="278"/>
      <c r="AA1279" s="279"/>
      <c r="AB1279" s="150"/>
      <c r="AC1279" s="282"/>
      <c r="AD1279" s="283"/>
      <c r="AE1279" s="283"/>
      <c r="AF1279" s="284"/>
      <c r="AG1279" s="49"/>
      <c r="AH1279" s="48"/>
      <c r="AI1279" s="516"/>
      <c r="AJ1279" s="516"/>
      <c r="AK1279" s="517"/>
      <c r="AL1279" s="100"/>
      <c r="AM1279" s="382" t="str">
        <f t="shared" ref="AM1279:AM1288" si="1129">IF(B1279=0," ",TEXT(B1279,"MMM"))</f>
        <v xml:space="preserve"> </v>
      </c>
      <c r="AN1279" s="95" t="str">
        <f t="shared" ref="AN1279:AN1288" si="1130">IF(B1279=0," ",YEAR(B1279))</f>
        <v xml:space="preserve"> </v>
      </c>
      <c r="AO1279" s="365"/>
      <c r="AP1279" s="365"/>
      <c r="AQ1279" s="256"/>
      <c r="AR1279" s="365"/>
      <c r="AS1279" s="365"/>
      <c r="AT1279" s="364"/>
      <c r="AU1279" s="365"/>
      <c r="AV1279" s="372"/>
      <c r="AW1279" s="364"/>
      <c r="AX1279" s="373"/>
      <c r="AY1279" s="98"/>
      <c r="AZ1279" s="373"/>
      <c r="BA1279" s="363"/>
      <c r="BB1279" s="365"/>
      <c r="BC1279" s="377"/>
      <c r="BD1279" s="365"/>
      <c r="BE1279" s="365"/>
      <c r="BF1279" s="365"/>
      <c r="BG1279" s="365"/>
      <c r="BH1279" s="365"/>
      <c r="BI1279" s="365"/>
      <c r="BJ1279" s="365"/>
      <c r="BK1279" s="365"/>
      <c r="BL1279" s="376"/>
      <c r="BM1279" s="376"/>
      <c r="BN1279" s="260"/>
      <c r="BO1279" s="260"/>
      <c r="BP1279" s="260"/>
      <c r="BQ1279" s="263"/>
      <c r="BR1279" s="263"/>
    </row>
    <row r="1280" spans="1:70" s="50" customFormat="1" ht="27.75" customHeight="1" x14ac:dyDescent="0.2">
      <c r="A1280" s="22">
        <f>A1279+1</f>
        <v>912</v>
      </c>
      <c r="B1280" s="51"/>
      <c r="C1280" s="52"/>
      <c r="D1280" s="53"/>
      <c r="E1280" s="54"/>
      <c r="F1280" s="55"/>
      <c r="G1280" s="56"/>
      <c r="H1280" s="57"/>
      <c r="I1280" s="275"/>
      <c r="J1280" s="58"/>
      <c r="K1280" s="59"/>
      <c r="L1280" s="60"/>
      <c r="M1280" s="59"/>
      <c r="N1280" s="60"/>
      <c r="O1280" s="59"/>
      <c r="P1280" s="60"/>
      <c r="Q1280" s="61"/>
      <c r="R1280" s="286"/>
      <c r="S1280" s="58"/>
      <c r="T1280" s="59"/>
      <c r="U1280" s="59"/>
      <c r="V1280" s="61"/>
      <c r="W1280" s="294"/>
      <c r="X1280" s="59"/>
      <c r="Y1280" s="60"/>
      <c r="Z1280" s="59"/>
      <c r="AA1280" s="60"/>
      <c r="AB1280" s="61"/>
      <c r="AC1280" s="62"/>
      <c r="AD1280" s="63"/>
      <c r="AE1280" s="63"/>
      <c r="AF1280" s="64"/>
      <c r="AG1280" s="65"/>
      <c r="AH1280" s="61"/>
      <c r="AI1280" s="510"/>
      <c r="AJ1280" s="510"/>
      <c r="AK1280" s="511"/>
      <c r="AL1280" s="100"/>
      <c r="AM1280" s="382" t="str">
        <f t="shared" si="1129"/>
        <v xml:space="preserve"> </v>
      </c>
      <c r="AN1280" s="95" t="str">
        <f t="shared" si="1130"/>
        <v xml:space="preserve"> </v>
      </c>
      <c r="AO1280" s="365"/>
      <c r="AP1280" s="365"/>
      <c r="AQ1280" s="256"/>
      <c r="AR1280" s="365"/>
      <c r="AS1280" s="365"/>
      <c r="AT1280" s="364"/>
      <c r="AU1280" s="365"/>
      <c r="AV1280" s="372"/>
      <c r="AW1280" s="364"/>
      <c r="AX1280" s="373"/>
      <c r="AY1280" s="98"/>
      <c r="AZ1280" s="373"/>
      <c r="BA1280" s="363"/>
      <c r="BB1280" s="365"/>
      <c r="BC1280" s="377"/>
      <c r="BD1280" s="365"/>
      <c r="BE1280" s="365"/>
      <c r="BF1280" s="365"/>
      <c r="BG1280" s="365"/>
      <c r="BH1280" s="365"/>
      <c r="BI1280" s="365"/>
      <c r="BJ1280" s="365"/>
      <c r="BK1280" s="365"/>
      <c r="BL1280" s="376"/>
      <c r="BM1280" s="376"/>
      <c r="BN1280" s="260"/>
      <c r="BO1280" s="260"/>
      <c r="BP1280" s="260"/>
      <c r="BQ1280" s="263"/>
      <c r="BR1280" s="263"/>
    </row>
    <row r="1281" spans="1:70" s="50" customFormat="1" ht="27.75" customHeight="1" x14ac:dyDescent="0.2">
      <c r="A1281" s="22">
        <f t="shared" ref="A1281:A1288" si="1131">A1280+1</f>
        <v>913</v>
      </c>
      <c r="B1281" s="51"/>
      <c r="C1281" s="52"/>
      <c r="D1281" s="53"/>
      <c r="E1281" s="54"/>
      <c r="F1281" s="55"/>
      <c r="G1281" s="56"/>
      <c r="H1281" s="57"/>
      <c r="I1281" s="275"/>
      <c r="J1281" s="58"/>
      <c r="K1281" s="59"/>
      <c r="L1281" s="60"/>
      <c r="M1281" s="59"/>
      <c r="N1281" s="60"/>
      <c r="O1281" s="59"/>
      <c r="P1281" s="60"/>
      <c r="Q1281" s="61"/>
      <c r="R1281" s="286"/>
      <c r="S1281" s="58"/>
      <c r="T1281" s="59"/>
      <c r="U1281" s="59"/>
      <c r="V1281" s="61"/>
      <c r="W1281" s="294"/>
      <c r="X1281" s="59"/>
      <c r="Y1281" s="60"/>
      <c r="Z1281" s="59"/>
      <c r="AA1281" s="60"/>
      <c r="AB1281" s="61"/>
      <c r="AC1281" s="62"/>
      <c r="AD1281" s="63"/>
      <c r="AE1281" s="63"/>
      <c r="AF1281" s="64"/>
      <c r="AG1281" s="65"/>
      <c r="AH1281" s="61"/>
      <c r="AI1281" s="510"/>
      <c r="AJ1281" s="510"/>
      <c r="AK1281" s="511"/>
      <c r="AL1281" s="100"/>
      <c r="AM1281" s="382" t="str">
        <f t="shared" si="1129"/>
        <v xml:space="preserve"> </v>
      </c>
      <c r="AN1281" s="95" t="str">
        <f t="shared" si="1130"/>
        <v xml:space="preserve"> </v>
      </c>
      <c r="AO1281" s="365"/>
      <c r="AP1281" s="365"/>
      <c r="AQ1281" s="256"/>
      <c r="AR1281" s="365"/>
      <c r="AS1281" s="365"/>
      <c r="AT1281" s="364"/>
      <c r="AU1281" s="365"/>
      <c r="AV1281" s="372"/>
      <c r="AW1281" s="364"/>
      <c r="AX1281" s="373"/>
      <c r="AY1281" s="98"/>
      <c r="AZ1281" s="373"/>
      <c r="BA1281" s="363"/>
      <c r="BB1281" s="365"/>
      <c r="BC1281" s="377"/>
      <c r="BD1281" s="365"/>
      <c r="BE1281" s="365"/>
      <c r="BF1281" s="365"/>
      <c r="BG1281" s="365"/>
      <c r="BH1281" s="365"/>
      <c r="BI1281" s="365"/>
      <c r="BJ1281" s="365"/>
      <c r="BK1281" s="365"/>
      <c r="BL1281" s="376"/>
      <c r="BM1281" s="376"/>
      <c r="BN1281" s="260"/>
      <c r="BO1281" s="260"/>
      <c r="BP1281" s="260"/>
      <c r="BQ1281" s="263"/>
      <c r="BR1281" s="263"/>
    </row>
    <row r="1282" spans="1:70" s="50" customFormat="1" ht="27.75" customHeight="1" x14ac:dyDescent="0.2">
      <c r="A1282" s="22">
        <f t="shared" si="1131"/>
        <v>914</v>
      </c>
      <c r="B1282" s="51"/>
      <c r="C1282" s="52"/>
      <c r="D1282" s="53"/>
      <c r="E1282" s="54"/>
      <c r="F1282" s="55"/>
      <c r="G1282" s="56"/>
      <c r="H1282" s="57"/>
      <c r="I1282" s="275"/>
      <c r="J1282" s="58"/>
      <c r="K1282" s="59"/>
      <c r="L1282" s="60"/>
      <c r="M1282" s="59"/>
      <c r="N1282" s="60"/>
      <c r="O1282" s="59"/>
      <c r="P1282" s="60"/>
      <c r="Q1282" s="61"/>
      <c r="R1282" s="286"/>
      <c r="S1282" s="58"/>
      <c r="T1282" s="59"/>
      <c r="U1282" s="59"/>
      <c r="V1282" s="61"/>
      <c r="W1282" s="294"/>
      <c r="X1282" s="59"/>
      <c r="Y1282" s="60"/>
      <c r="Z1282" s="59"/>
      <c r="AA1282" s="60"/>
      <c r="AB1282" s="61"/>
      <c r="AC1282" s="62"/>
      <c r="AD1282" s="63"/>
      <c r="AE1282" s="63"/>
      <c r="AF1282" s="64"/>
      <c r="AG1282" s="65"/>
      <c r="AH1282" s="61"/>
      <c r="AI1282" s="510"/>
      <c r="AJ1282" s="510"/>
      <c r="AK1282" s="511"/>
      <c r="AL1282" s="100"/>
      <c r="AM1282" s="382" t="str">
        <f t="shared" si="1129"/>
        <v xml:space="preserve"> </v>
      </c>
      <c r="AN1282" s="95" t="str">
        <f t="shared" si="1130"/>
        <v xml:space="preserve"> </v>
      </c>
      <c r="AO1282" s="365"/>
      <c r="AP1282" s="365"/>
      <c r="AQ1282" s="256"/>
      <c r="AR1282" s="365"/>
      <c r="AS1282" s="365"/>
      <c r="AT1282" s="364"/>
      <c r="AU1282" s="365"/>
      <c r="AV1282" s="372"/>
      <c r="AW1282" s="364"/>
      <c r="AX1282" s="373"/>
      <c r="AY1282" s="98"/>
      <c r="AZ1282" s="373"/>
      <c r="BA1282" s="363"/>
      <c r="BB1282" s="365"/>
      <c r="BC1282" s="377"/>
      <c r="BD1282" s="365"/>
      <c r="BE1282" s="365"/>
      <c r="BF1282" s="365"/>
      <c r="BG1282" s="365"/>
      <c r="BH1282" s="365"/>
      <c r="BI1282" s="365"/>
      <c r="BJ1282" s="365"/>
      <c r="BK1282" s="365"/>
      <c r="BL1282" s="376"/>
      <c r="BM1282" s="376"/>
      <c r="BN1282" s="260"/>
      <c r="BO1282" s="260"/>
      <c r="BP1282" s="260"/>
      <c r="BQ1282" s="263"/>
      <c r="BR1282" s="263"/>
    </row>
    <row r="1283" spans="1:70" s="50" customFormat="1" ht="27.75" customHeight="1" x14ac:dyDescent="0.2">
      <c r="A1283" s="22">
        <f t="shared" si="1131"/>
        <v>915</v>
      </c>
      <c r="B1283" s="51"/>
      <c r="C1283" s="52"/>
      <c r="D1283" s="53"/>
      <c r="E1283" s="54"/>
      <c r="F1283" s="55"/>
      <c r="G1283" s="56"/>
      <c r="H1283" s="57"/>
      <c r="I1283" s="275"/>
      <c r="J1283" s="58"/>
      <c r="K1283" s="59"/>
      <c r="L1283" s="60"/>
      <c r="M1283" s="59"/>
      <c r="N1283" s="60"/>
      <c r="O1283" s="59"/>
      <c r="P1283" s="60"/>
      <c r="Q1283" s="61"/>
      <c r="R1283" s="286"/>
      <c r="S1283" s="58"/>
      <c r="T1283" s="59"/>
      <c r="U1283" s="59"/>
      <c r="V1283" s="61"/>
      <c r="W1283" s="294"/>
      <c r="X1283" s="59"/>
      <c r="Y1283" s="60"/>
      <c r="Z1283" s="59"/>
      <c r="AA1283" s="60"/>
      <c r="AB1283" s="61"/>
      <c r="AC1283" s="62"/>
      <c r="AD1283" s="63"/>
      <c r="AE1283" s="63"/>
      <c r="AF1283" s="64"/>
      <c r="AG1283" s="65"/>
      <c r="AH1283" s="61"/>
      <c r="AI1283" s="510"/>
      <c r="AJ1283" s="510"/>
      <c r="AK1283" s="511"/>
      <c r="AL1283" s="100"/>
      <c r="AM1283" s="382" t="str">
        <f t="shared" si="1129"/>
        <v xml:space="preserve"> </v>
      </c>
      <c r="AN1283" s="95" t="str">
        <f t="shared" si="1130"/>
        <v xml:space="preserve"> </v>
      </c>
      <c r="AO1283" s="365"/>
      <c r="AP1283" s="365"/>
      <c r="AQ1283" s="256"/>
      <c r="AR1283" s="365"/>
      <c r="AS1283" s="365"/>
      <c r="AT1283" s="364"/>
      <c r="AU1283" s="365"/>
      <c r="AV1283" s="372"/>
      <c r="AW1283" s="364"/>
      <c r="AX1283" s="373"/>
      <c r="AY1283" s="98"/>
      <c r="AZ1283" s="373"/>
      <c r="BA1283" s="363"/>
      <c r="BB1283" s="365"/>
      <c r="BC1283" s="377"/>
      <c r="BD1283" s="365"/>
      <c r="BE1283" s="365"/>
      <c r="BF1283" s="365"/>
      <c r="BG1283" s="365"/>
      <c r="BH1283" s="365"/>
      <c r="BI1283" s="365"/>
      <c r="BJ1283" s="365"/>
      <c r="BK1283" s="365"/>
      <c r="BL1283" s="376"/>
      <c r="BM1283" s="376"/>
      <c r="BN1283" s="260"/>
      <c r="BO1283" s="260"/>
      <c r="BP1283" s="260"/>
      <c r="BQ1283" s="263"/>
      <c r="BR1283" s="263"/>
    </row>
    <row r="1284" spans="1:70" s="50" customFormat="1" ht="27.75" customHeight="1" x14ac:dyDescent="0.2">
      <c r="A1284" s="22">
        <f t="shared" si="1131"/>
        <v>916</v>
      </c>
      <c r="B1284" s="51"/>
      <c r="C1284" s="52"/>
      <c r="D1284" s="53"/>
      <c r="E1284" s="54"/>
      <c r="F1284" s="55"/>
      <c r="G1284" s="56"/>
      <c r="H1284" s="57"/>
      <c r="I1284" s="275"/>
      <c r="J1284" s="58"/>
      <c r="K1284" s="59"/>
      <c r="L1284" s="60"/>
      <c r="M1284" s="59"/>
      <c r="N1284" s="60"/>
      <c r="O1284" s="59"/>
      <c r="P1284" s="60"/>
      <c r="Q1284" s="61"/>
      <c r="R1284" s="286"/>
      <c r="S1284" s="58"/>
      <c r="T1284" s="59"/>
      <c r="U1284" s="59"/>
      <c r="V1284" s="61"/>
      <c r="W1284" s="294"/>
      <c r="X1284" s="59"/>
      <c r="Y1284" s="60"/>
      <c r="Z1284" s="59"/>
      <c r="AA1284" s="60"/>
      <c r="AB1284" s="61"/>
      <c r="AC1284" s="62"/>
      <c r="AD1284" s="63"/>
      <c r="AE1284" s="63"/>
      <c r="AF1284" s="64"/>
      <c r="AG1284" s="65"/>
      <c r="AH1284" s="61"/>
      <c r="AI1284" s="510"/>
      <c r="AJ1284" s="510"/>
      <c r="AK1284" s="511"/>
      <c r="AL1284" s="100"/>
      <c r="AM1284" s="382" t="str">
        <f t="shared" si="1129"/>
        <v xml:space="preserve"> </v>
      </c>
      <c r="AN1284" s="95" t="str">
        <f t="shared" si="1130"/>
        <v xml:space="preserve"> </v>
      </c>
      <c r="AO1284" s="365"/>
      <c r="AP1284" s="365"/>
      <c r="AQ1284" s="256"/>
      <c r="AR1284" s="365"/>
      <c r="AS1284" s="365"/>
      <c r="AT1284" s="364"/>
      <c r="AU1284" s="365"/>
      <c r="AV1284" s="372"/>
      <c r="AW1284" s="364"/>
      <c r="AX1284" s="373"/>
      <c r="AY1284" s="98"/>
      <c r="AZ1284" s="373"/>
      <c r="BA1284" s="363"/>
      <c r="BB1284" s="365"/>
      <c r="BC1284" s="377"/>
      <c r="BD1284" s="365"/>
      <c r="BE1284" s="365"/>
      <c r="BF1284" s="365"/>
      <c r="BG1284" s="365"/>
      <c r="BH1284" s="365"/>
      <c r="BI1284" s="365"/>
      <c r="BJ1284" s="365"/>
      <c r="BK1284" s="365"/>
      <c r="BL1284" s="376"/>
      <c r="BM1284" s="376"/>
      <c r="BN1284" s="260"/>
      <c r="BO1284" s="260"/>
      <c r="BP1284" s="260"/>
      <c r="BQ1284" s="263"/>
      <c r="BR1284" s="263"/>
    </row>
    <row r="1285" spans="1:70" s="50" customFormat="1" ht="27.75" customHeight="1" x14ac:dyDescent="0.2">
      <c r="A1285" s="22">
        <f>A1284+1</f>
        <v>917</v>
      </c>
      <c r="B1285" s="51"/>
      <c r="C1285" s="52"/>
      <c r="D1285" s="53"/>
      <c r="E1285" s="54"/>
      <c r="F1285" s="55"/>
      <c r="G1285" s="56"/>
      <c r="H1285" s="57"/>
      <c r="I1285" s="275"/>
      <c r="J1285" s="58"/>
      <c r="K1285" s="59"/>
      <c r="L1285" s="60"/>
      <c r="M1285" s="59"/>
      <c r="N1285" s="60"/>
      <c r="O1285" s="59"/>
      <c r="P1285" s="60"/>
      <c r="Q1285" s="61"/>
      <c r="R1285" s="286"/>
      <c r="S1285" s="58"/>
      <c r="T1285" s="59"/>
      <c r="U1285" s="59"/>
      <c r="V1285" s="61"/>
      <c r="W1285" s="294"/>
      <c r="X1285" s="59"/>
      <c r="Y1285" s="60"/>
      <c r="Z1285" s="59"/>
      <c r="AA1285" s="60"/>
      <c r="AB1285" s="61"/>
      <c r="AC1285" s="62"/>
      <c r="AD1285" s="63"/>
      <c r="AE1285" s="63"/>
      <c r="AF1285" s="64"/>
      <c r="AG1285" s="65"/>
      <c r="AH1285" s="61"/>
      <c r="AI1285" s="510"/>
      <c r="AJ1285" s="510"/>
      <c r="AK1285" s="511"/>
      <c r="AL1285" s="100"/>
      <c r="AM1285" s="382" t="str">
        <f t="shared" si="1129"/>
        <v xml:space="preserve"> </v>
      </c>
      <c r="AN1285" s="95" t="str">
        <f t="shared" si="1130"/>
        <v xml:space="preserve"> </v>
      </c>
      <c r="AO1285" s="365"/>
      <c r="AP1285" s="365"/>
      <c r="AQ1285" s="256"/>
      <c r="AR1285" s="365"/>
      <c r="AS1285" s="365"/>
      <c r="AT1285" s="364"/>
      <c r="AU1285" s="365"/>
      <c r="AV1285" s="372"/>
      <c r="AW1285" s="364"/>
      <c r="AX1285" s="373"/>
      <c r="AY1285" s="98"/>
      <c r="AZ1285" s="373"/>
      <c r="BA1285" s="363"/>
      <c r="BB1285" s="365"/>
      <c r="BC1285" s="377"/>
      <c r="BD1285" s="365"/>
      <c r="BE1285" s="365"/>
      <c r="BF1285" s="365"/>
      <c r="BG1285" s="365"/>
      <c r="BH1285" s="365"/>
      <c r="BI1285" s="365"/>
      <c r="BJ1285" s="365"/>
      <c r="BK1285" s="365"/>
      <c r="BL1285" s="376"/>
      <c r="BM1285" s="376"/>
      <c r="BN1285" s="260"/>
      <c r="BO1285" s="260"/>
      <c r="BP1285" s="260"/>
      <c r="BQ1285" s="263"/>
      <c r="BR1285" s="263"/>
    </row>
    <row r="1286" spans="1:70" s="50" customFormat="1" ht="27.75" customHeight="1" x14ac:dyDescent="0.2">
      <c r="A1286" s="22">
        <f t="shared" si="1131"/>
        <v>918</v>
      </c>
      <c r="B1286" s="51"/>
      <c r="C1286" s="52"/>
      <c r="D1286" s="53"/>
      <c r="E1286" s="54"/>
      <c r="F1286" s="55"/>
      <c r="G1286" s="56"/>
      <c r="H1286" s="57"/>
      <c r="I1286" s="275"/>
      <c r="J1286" s="58"/>
      <c r="K1286" s="59"/>
      <c r="L1286" s="60"/>
      <c r="M1286" s="59"/>
      <c r="N1286" s="60"/>
      <c r="O1286" s="59"/>
      <c r="P1286" s="60"/>
      <c r="Q1286" s="61"/>
      <c r="R1286" s="286"/>
      <c r="S1286" s="58"/>
      <c r="T1286" s="59"/>
      <c r="U1286" s="59"/>
      <c r="V1286" s="61"/>
      <c r="W1286" s="294"/>
      <c r="X1286" s="59"/>
      <c r="Y1286" s="60"/>
      <c r="Z1286" s="59"/>
      <c r="AA1286" s="60"/>
      <c r="AB1286" s="61"/>
      <c r="AC1286" s="62"/>
      <c r="AD1286" s="63"/>
      <c r="AE1286" s="63"/>
      <c r="AF1286" s="64"/>
      <c r="AG1286" s="65"/>
      <c r="AH1286" s="61"/>
      <c r="AI1286" s="510"/>
      <c r="AJ1286" s="510"/>
      <c r="AK1286" s="511"/>
      <c r="AL1286" s="100"/>
      <c r="AM1286" s="382" t="str">
        <f t="shared" si="1129"/>
        <v xml:space="preserve"> </v>
      </c>
      <c r="AN1286" s="95" t="str">
        <f t="shared" si="1130"/>
        <v xml:space="preserve"> </v>
      </c>
      <c r="AO1286" s="365"/>
      <c r="AP1286" s="365"/>
      <c r="AQ1286" s="256"/>
      <c r="AR1286" s="365"/>
      <c r="AS1286" s="365"/>
      <c r="AT1286" s="364"/>
      <c r="AU1286" s="365"/>
      <c r="AV1286" s="372"/>
      <c r="AW1286" s="364"/>
      <c r="AX1286" s="373"/>
      <c r="AY1286" s="98"/>
      <c r="AZ1286" s="373"/>
      <c r="BA1286" s="363"/>
      <c r="BB1286" s="365"/>
      <c r="BC1286" s="377"/>
      <c r="BD1286" s="365"/>
      <c r="BE1286" s="365"/>
      <c r="BF1286" s="365"/>
      <c r="BG1286" s="365"/>
      <c r="BH1286" s="365"/>
      <c r="BI1286" s="365"/>
      <c r="BJ1286" s="365"/>
      <c r="BK1286" s="365"/>
      <c r="BL1286" s="376"/>
      <c r="BM1286" s="376"/>
      <c r="BN1286" s="260"/>
      <c r="BO1286" s="260"/>
      <c r="BP1286" s="260"/>
      <c r="BQ1286" s="263"/>
      <c r="BR1286" s="263"/>
    </row>
    <row r="1287" spans="1:70" s="50" customFormat="1" ht="27.75" customHeight="1" x14ac:dyDescent="0.2">
      <c r="A1287" s="22">
        <f t="shared" si="1131"/>
        <v>919</v>
      </c>
      <c r="B1287" s="51"/>
      <c r="C1287" s="52"/>
      <c r="D1287" s="53"/>
      <c r="E1287" s="54"/>
      <c r="F1287" s="55"/>
      <c r="G1287" s="56"/>
      <c r="H1287" s="57"/>
      <c r="I1287" s="275"/>
      <c r="J1287" s="58"/>
      <c r="K1287" s="59"/>
      <c r="L1287" s="60"/>
      <c r="M1287" s="59"/>
      <c r="N1287" s="60"/>
      <c r="O1287" s="59"/>
      <c r="P1287" s="60"/>
      <c r="Q1287" s="61"/>
      <c r="R1287" s="286"/>
      <c r="S1287" s="58"/>
      <c r="T1287" s="59"/>
      <c r="U1287" s="59"/>
      <c r="V1287" s="61"/>
      <c r="W1287" s="294"/>
      <c r="X1287" s="59"/>
      <c r="Y1287" s="60"/>
      <c r="Z1287" s="59"/>
      <c r="AA1287" s="60"/>
      <c r="AB1287" s="61"/>
      <c r="AC1287" s="62"/>
      <c r="AD1287" s="63"/>
      <c r="AE1287" s="63"/>
      <c r="AF1287" s="64"/>
      <c r="AG1287" s="65"/>
      <c r="AH1287" s="61"/>
      <c r="AI1287" s="510"/>
      <c r="AJ1287" s="510"/>
      <c r="AK1287" s="511"/>
      <c r="AL1287" s="100"/>
      <c r="AM1287" s="382" t="str">
        <f t="shared" si="1129"/>
        <v xml:space="preserve"> </v>
      </c>
      <c r="AN1287" s="95" t="str">
        <f t="shared" si="1130"/>
        <v xml:space="preserve"> </v>
      </c>
      <c r="AO1287" s="365"/>
      <c r="AP1287" s="365"/>
      <c r="AQ1287" s="256"/>
      <c r="AR1287" s="365"/>
      <c r="AS1287" s="365"/>
      <c r="AT1287" s="364"/>
      <c r="AU1287" s="365"/>
      <c r="AV1287" s="372"/>
      <c r="AW1287" s="364"/>
      <c r="AX1287" s="373"/>
      <c r="AY1287" s="98"/>
      <c r="AZ1287" s="373"/>
      <c r="BA1287" s="365"/>
      <c r="BB1287" s="365"/>
      <c r="BC1287" s="377"/>
      <c r="BD1287" s="365"/>
      <c r="BE1287" s="365"/>
      <c r="BF1287" s="365"/>
      <c r="BG1287" s="365"/>
      <c r="BH1287" s="365"/>
      <c r="BI1287" s="365"/>
      <c r="BJ1287" s="365"/>
      <c r="BK1287" s="365"/>
      <c r="BL1287" s="376"/>
      <c r="BM1287" s="376"/>
      <c r="BN1287" s="260"/>
      <c r="BO1287" s="260"/>
      <c r="BP1287" s="260"/>
      <c r="BQ1287" s="263"/>
      <c r="BR1287" s="263"/>
    </row>
    <row r="1288" spans="1:70" s="50" customFormat="1" ht="27.75" customHeight="1" thickBot="1" x14ac:dyDescent="0.25">
      <c r="A1288" s="23">
        <f t="shared" si="1131"/>
        <v>920</v>
      </c>
      <c r="B1288" s="66"/>
      <c r="C1288" s="67"/>
      <c r="D1288" s="68"/>
      <c r="E1288" s="69"/>
      <c r="F1288" s="70"/>
      <c r="G1288" s="71"/>
      <c r="H1288" s="72"/>
      <c r="I1288" s="276"/>
      <c r="J1288" s="73"/>
      <c r="K1288" s="74"/>
      <c r="L1288" s="75"/>
      <c r="M1288" s="74"/>
      <c r="N1288" s="75"/>
      <c r="O1288" s="74"/>
      <c r="P1288" s="75"/>
      <c r="Q1288" s="76"/>
      <c r="R1288" s="287"/>
      <c r="S1288" s="73"/>
      <c r="T1288" s="74"/>
      <c r="U1288" s="74"/>
      <c r="V1288" s="76"/>
      <c r="W1288" s="295"/>
      <c r="X1288" s="74"/>
      <c r="Y1288" s="75"/>
      <c r="Z1288" s="74"/>
      <c r="AA1288" s="75"/>
      <c r="AB1288" s="76"/>
      <c r="AC1288" s="77"/>
      <c r="AD1288" s="78"/>
      <c r="AE1288" s="78"/>
      <c r="AF1288" s="79"/>
      <c r="AG1288" s="80"/>
      <c r="AH1288" s="76"/>
      <c r="AI1288" s="518"/>
      <c r="AJ1288" s="518"/>
      <c r="AK1288" s="519"/>
      <c r="AL1288" s="100"/>
      <c r="AM1288" s="382" t="str">
        <f t="shared" si="1129"/>
        <v xml:space="preserve"> </v>
      </c>
      <c r="AN1288" s="95" t="str">
        <f t="shared" si="1130"/>
        <v xml:space="preserve"> </v>
      </c>
      <c r="AO1288" s="365"/>
      <c r="AP1288" s="365"/>
      <c r="AQ1288" s="256"/>
      <c r="AR1288" s="365"/>
      <c r="AS1288" s="365"/>
      <c r="AT1288" s="364"/>
      <c r="AU1288" s="365"/>
      <c r="AV1288" s="372"/>
      <c r="AW1288" s="364"/>
      <c r="AX1288" s="373"/>
      <c r="AY1288" s="98"/>
      <c r="AZ1288" s="373"/>
      <c r="BA1288" s="365"/>
      <c r="BB1288" s="365"/>
      <c r="BC1288" s="377"/>
      <c r="BD1288" s="365"/>
      <c r="BE1288" s="365"/>
      <c r="BF1288" s="365"/>
      <c r="BG1288" s="365"/>
      <c r="BH1288" s="365"/>
      <c r="BI1288" s="365"/>
      <c r="BJ1288" s="365"/>
      <c r="BK1288" s="365"/>
      <c r="BL1288" s="376"/>
      <c r="BM1288" s="376"/>
      <c r="BN1288" s="260"/>
      <c r="BO1288" s="260"/>
      <c r="BP1288" s="260"/>
      <c r="BQ1288" s="263"/>
      <c r="BR1288" s="263"/>
    </row>
    <row r="1289" spans="1:70" ht="4.5" customHeight="1" thickBot="1" x14ac:dyDescent="0.25">
      <c r="A1289" s="91">
        <f>AK1292</f>
        <v>92</v>
      </c>
      <c r="B1289" s="235"/>
      <c r="C1289" s="235"/>
      <c r="D1289" s="235"/>
      <c r="E1289" s="235"/>
      <c r="F1289" s="235"/>
      <c r="G1289" s="235"/>
      <c r="H1289" s="235"/>
      <c r="I1289" s="235"/>
      <c r="J1289" s="280"/>
      <c r="K1289" s="280"/>
      <c r="L1289" s="280"/>
      <c r="M1289" s="280"/>
      <c r="N1289" s="280"/>
      <c r="O1289" s="280"/>
      <c r="P1289" s="280"/>
      <c r="Q1289" s="280"/>
      <c r="R1289" s="280"/>
      <c r="S1289" s="292"/>
      <c r="T1289" s="292"/>
      <c r="U1289" s="292"/>
      <c r="V1289" s="292"/>
      <c r="W1289" s="292"/>
      <c r="X1289" s="292"/>
      <c r="Y1289" s="292"/>
      <c r="Z1289" s="292"/>
      <c r="AA1289" s="292"/>
      <c r="AB1289" s="292"/>
      <c r="AC1289" s="292"/>
      <c r="AD1289" s="236"/>
      <c r="AE1289" s="237"/>
      <c r="AF1289" s="236"/>
      <c r="AG1289" s="238"/>
      <c r="AH1289" s="536"/>
      <c r="AI1289" s="537"/>
      <c r="AJ1289" s="537"/>
      <c r="AK1289" s="537"/>
      <c r="AL1289" s="383"/>
      <c r="AM1289" s="384"/>
      <c r="AN1289" s="383"/>
      <c r="AV1289" s="372"/>
      <c r="AX1289" s="373"/>
      <c r="AY1289" s="98"/>
      <c r="AZ1289" s="373"/>
      <c r="BC1289" s="377"/>
    </row>
    <row r="1290" spans="1:70" ht="26.25" customHeight="1" x14ac:dyDescent="0.2">
      <c r="A1290" s="163">
        <f>A1276+1</f>
        <v>92</v>
      </c>
      <c r="B1290" s="523"/>
      <c r="C1290" s="523"/>
      <c r="D1290" s="523"/>
      <c r="E1290" s="524"/>
      <c r="F1290" s="527" t="str">
        <f>IF('FRONT PAGE'!$A$1="www.fly-logics.com","TOTAL PAGE",0)</f>
        <v>TOTAL PAGE</v>
      </c>
      <c r="G1290" s="528"/>
      <c r="H1290" s="529"/>
      <c r="I1290" s="314" t="str">
        <f>IF('FRONT PAGE'!$A$1="www.fly-logics.com",IF(SUM(I1279:I1289)=0," ",SUM(I1279:I1289)),0)</f>
        <v xml:space="preserve"> </v>
      </c>
      <c r="J1290" s="315" t="str">
        <f>IF('FRONT PAGE'!$A$1="www.fly-logics.com",IF(SUM(J1279:J1289)=0," ",SUM(J1279:J1289)),0)</f>
        <v xml:space="preserve"> </v>
      </c>
      <c r="K1290" s="316" t="str">
        <f>IF('FRONT PAGE'!$A$1="www.fly-logics.com",IF(SUM(K1279:K1289)=0," ",SUM(K1279:K1289)),0)</f>
        <v xml:space="preserve"> </v>
      </c>
      <c r="L1290" s="317" t="str">
        <f>IF('FRONT PAGE'!$A$1="www.fly-logics.com",IF(SUM(L1279:L1289)=0," ",SUM(L1279:L1289)),0)</f>
        <v xml:space="preserve"> </v>
      </c>
      <c r="M1290" s="316" t="str">
        <f>IF('FRONT PAGE'!$A$1="www.fly-logics.com",IF(SUM(M1279:M1289)=0," ",SUM(M1279:M1289)),0)</f>
        <v xml:space="preserve"> </v>
      </c>
      <c r="N1290" s="317" t="str">
        <f>IF('FRONT PAGE'!$A$1="www.fly-logics.com",IF(SUM(N1279:N1289)=0," ",SUM(N1279:N1289)),0)</f>
        <v xml:space="preserve"> </v>
      </c>
      <c r="O1290" s="316" t="str">
        <f>IF('FRONT PAGE'!$A$1="www.fly-logics.com",IF(SUM(O1279:O1289)=0," ",SUM(O1279:O1289)),0)</f>
        <v xml:space="preserve"> </v>
      </c>
      <c r="P1290" s="317" t="str">
        <f>IF('FRONT PAGE'!$A$1="www.fly-logics.com",IF(SUM(P1279:P1289)=0," ",SUM(P1279:P1289)),0)</f>
        <v xml:space="preserve"> </v>
      </c>
      <c r="Q1290" s="318" t="str">
        <f>IF('FRONT PAGE'!$A$1="www.fly-logics.com",IF(SUM(Q1279:Q1289)=0," ",SUM(Q1279:Q1289)),0)</f>
        <v xml:space="preserve"> </v>
      </c>
      <c r="R1290" s="319"/>
      <c r="S1290" s="315" t="str">
        <f>IF('FRONT PAGE'!$A$1="www.fly-logics.com",IF(SUM(S1279:S1289)=0," ",SUM(S1279:S1289)),0)</f>
        <v xml:space="preserve"> </v>
      </c>
      <c r="T1290" s="316" t="str">
        <f>IF('FRONT PAGE'!$A$1="www.fly-logics.com",IF(SUM(T1279:T1289)=0," ",SUM(T1279:T1289)),0)</f>
        <v xml:space="preserve"> </v>
      </c>
      <c r="U1290" s="316" t="str">
        <f>IF('FRONT PAGE'!$A$1="www.fly-logics.com",IF(SUM(U1279:U1289)=0," ",SUM(U1279:U1289)),0)</f>
        <v xml:space="preserve"> </v>
      </c>
      <c r="V1290" s="318" t="str">
        <f>IF('FRONT PAGE'!$A$1="www.fly-logics.com",IF(SUM(V1279:V1289)=0," ",SUM(V1279:V1289)),0)</f>
        <v xml:space="preserve"> </v>
      </c>
      <c r="W1290" s="315" t="str">
        <f>IF('FRONT PAGE'!$A$1="www.fly-logics.com",IF(SUM(W1279:W1289)=0," ",SUM(W1279:W1289)),0)</f>
        <v xml:space="preserve"> </v>
      </c>
      <c r="X1290" s="316" t="str">
        <f>IF('FRONT PAGE'!$A$1="www.fly-logics.com",IF(SUM(X1279:X1289)=0," ",SUM(X1279:X1289)),0)</f>
        <v xml:space="preserve"> </v>
      </c>
      <c r="Y1290" s="317" t="str">
        <f>IF('FRONT PAGE'!$A$1="www.fly-logics.com",IF(SUM(Y1279:Y1289)=0," ",SUM(Y1279:Y1289)),0)</f>
        <v xml:space="preserve"> </v>
      </c>
      <c r="Z1290" s="316" t="str">
        <f>IF('FRONT PAGE'!$A$1="www.fly-logics.com",IF(SUM(Z1279:Z1289)=0," ",SUM(Z1279:Z1289)),0)</f>
        <v xml:space="preserve"> </v>
      </c>
      <c r="AA1290" s="317" t="str">
        <f>IF('FRONT PAGE'!$A$1="www.fly-logics.com",IF(SUM(AA1279:AA1289)=0," ",SUM(AA1279:AA1289)),0)</f>
        <v xml:space="preserve"> </v>
      </c>
      <c r="AB1290" s="318" t="str">
        <f>IF('FRONT PAGE'!$A$1="www.fly-logics.com",IF(SUM(AB1279:AB1289)=0," ",SUM(AB1279:AB1289)),0)</f>
        <v xml:space="preserve"> </v>
      </c>
      <c r="AC1290" s="329" t="str">
        <f>IF('FRONT PAGE'!$A$1="www.fly-logics.com",IF(SUM(AC1279:AC1289)=0," ",SUM(AC1279:AC1289)),0)</f>
        <v xml:space="preserve"> </v>
      </c>
      <c r="AD1290" s="321" t="str">
        <f>IF('FRONT PAGE'!$A$1="www.fly-logics.com",IF(SUM(AD1279:AD1289)=0," ",SUM(AD1279:AD1289)),0)</f>
        <v xml:space="preserve"> </v>
      </c>
      <c r="AE1290" s="321" t="str">
        <f>IF('FRONT PAGE'!$A$1="www.fly-logics.com",IF(SUM(AE1279:AE1289)=0," ",SUM(AE1279:AE1289)),0)</f>
        <v xml:space="preserve"> </v>
      </c>
      <c r="AF1290" s="322" t="str">
        <f>IF('FRONT PAGE'!$A$1="www.fly-logics.com",IF(SUM(AF1279:AF1289)=0," ",SUM(AF1279:AF1289)),0)</f>
        <v xml:space="preserve"> </v>
      </c>
      <c r="AG1290" s="323" t="str">
        <f>IF('FRONT PAGE'!$A$1="www.fly-logics.com",IF(SUM(AG1279:AG1289)=0," ",SUM(AG1279:AG1289)),0)</f>
        <v xml:space="preserve"> </v>
      </c>
      <c r="AH1290" s="520" t="str">
        <f>IF('FRONT PAGE'!$A$1="www.fly-logics.com","I certify that all the data in this
logbook are accurate",0)</f>
        <v>I certify that all the data in this
logbook are accurate</v>
      </c>
      <c r="AI1290" s="521"/>
      <c r="AJ1290" s="521"/>
      <c r="AK1290" s="522"/>
      <c r="AL1290" s="385"/>
      <c r="AM1290" s="386"/>
      <c r="AN1290" s="385"/>
      <c r="AV1290" s="372"/>
      <c r="AX1290" s="373"/>
      <c r="AY1290" s="98"/>
      <c r="AZ1290" s="373"/>
      <c r="BA1290" s="363"/>
      <c r="BC1290" s="377"/>
    </row>
    <row r="1291" spans="1:70" ht="26.25" customHeight="1" x14ac:dyDescent="0.2">
      <c r="A1291" s="505">
        <f>AL1275</f>
        <v>0</v>
      </c>
      <c r="B1291" s="525"/>
      <c r="C1291" s="525"/>
      <c r="D1291" s="525"/>
      <c r="E1291" s="526"/>
      <c r="F1291" s="530" t="str">
        <f>IF('FRONT PAGE'!$A$1="www.fly-logics.com","TOTAL PREVIOUS LOGBOOK",0)</f>
        <v>TOTAL PREVIOUS LOGBOOK</v>
      </c>
      <c r="G1291" s="531"/>
      <c r="H1291" s="532"/>
      <c r="I1291" s="333">
        <f>I1278</f>
        <v>33.75</v>
      </c>
      <c r="J1291" s="334">
        <f t="shared" ref="J1291:Q1291" si="1132">J1278</f>
        <v>33.75</v>
      </c>
      <c r="K1291" s="335" t="str">
        <f t="shared" si="1132"/>
        <v xml:space="preserve"> </v>
      </c>
      <c r="L1291" s="336" t="str">
        <f t="shared" si="1132"/>
        <v xml:space="preserve"> </v>
      </c>
      <c r="M1291" s="335" t="str">
        <f t="shared" si="1132"/>
        <v xml:space="preserve"> </v>
      </c>
      <c r="N1291" s="336" t="str">
        <f t="shared" si="1132"/>
        <v xml:space="preserve"> </v>
      </c>
      <c r="O1291" s="335" t="str">
        <f t="shared" si="1132"/>
        <v xml:space="preserve"> </v>
      </c>
      <c r="P1291" s="336" t="str">
        <f t="shared" si="1132"/>
        <v xml:space="preserve"> </v>
      </c>
      <c r="Q1291" s="337" t="str">
        <f t="shared" si="1132"/>
        <v xml:space="preserve"> </v>
      </c>
      <c r="R1291" s="288">
        <v>10</v>
      </c>
      <c r="S1291" s="331" t="str">
        <f>S1278</f>
        <v xml:space="preserve"> </v>
      </c>
      <c r="T1291" s="239">
        <f t="shared" ref="T1291:AG1291" si="1133">T1278</f>
        <v>13.75</v>
      </c>
      <c r="U1291" s="239">
        <f t="shared" si="1133"/>
        <v>20</v>
      </c>
      <c r="V1291" s="240">
        <f t="shared" si="1133"/>
        <v>5</v>
      </c>
      <c r="W1291" s="241" t="str">
        <f t="shared" si="1133"/>
        <v xml:space="preserve"> </v>
      </c>
      <c r="X1291" s="239" t="str">
        <f t="shared" si="1133"/>
        <v xml:space="preserve"> </v>
      </c>
      <c r="Y1291" s="242">
        <f t="shared" si="1133"/>
        <v>5</v>
      </c>
      <c r="Z1291" s="239" t="str">
        <f t="shared" si="1133"/>
        <v xml:space="preserve"> </v>
      </c>
      <c r="AA1291" s="242">
        <f t="shared" si="1133"/>
        <v>3.75</v>
      </c>
      <c r="AB1291" s="240" t="str">
        <f t="shared" si="1133"/>
        <v xml:space="preserve"> </v>
      </c>
      <c r="AC1291" s="243">
        <f t="shared" si="1133"/>
        <v>14</v>
      </c>
      <c r="AD1291" s="244" t="str">
        <f t="shared" si="1133"/>
        <v xml:space="preserve"> </v>
      </c>
      <c r="AE1291" s="244">
        <f t="shared" si="1133"/>
        <v>14</v>
      </c>
      <c r="AF1291" s="245" t="str">
        <f t="shared" si="1133"/>
        <v xml:space="preserve"> </v>
      </c>
      <c r="AG1291" s="332">
        <f t="shared" si="1133"/>
        <v>17</v>
      </c>
      <c r="AH1291" s="507"/>
      <c r="AI1291" s="508"/>
      <c r="AJ1291" s="508"/>
      <c r="AK1291" s="509"/>
      <c r="AL1291" s="385"/>
      <c r="AM1291" s="386"/>
      <c r="AN1291" s="385"/>
      <c r="AV1291" s="372"/>
      <c r="AX1291" s="373"/>
      <c r="AY1291" s="98"/>
      <c r="AZ1291" s="373"/>
      <c r="BA1291" s="363"/>
      <c r="BC1291" s="377"/>
    </row>
    <row r="1292" spans="1:70" ht="26.25" customHeight="1" thickBot="1" x14ac:dyDescent="0.25">
      <c r="A1292" s="506"/>
      <c r="B1292" s="512" t="str">
        <f>IF('FRONT PAGE'!$A$1="www.fly-logics.com","Authority certifying flight hours 
STAMP &amp; SIGNATURE",0)</f>
        <v>Authority certifying flight hours 
STAMP &amp; SIGNATURE</v>
      </c>
      <c r="C1292" s="512"/>
      <c r="D1292" s="512"/>
      <c r="E1292" s="513"/>
      <c r="F1292" s="533" t="str">
        <f>IF('FRONT PAGE'!$A$1="www.fly-logics.com","TOTAL TO DATE",0)</f>
        <v>TOTAL TO DATE</v>
      </c>
      <c r="G1292" s="534"/>
      <c r="H1292" s="535"/>
      <c r="I1292" s="32">
        <f t="shared" ref="I1292:Q1292" si="1134">IF(SUM(I1290:I1291)=0," ",SUM(I1290:I1291))</f>
        <v>33.75</v>
      </c>
      <c r="J1292" s="27">
        <f t="shared" si="1134"/>
        <v>33.75</v>
      </c>
      <c r="K1292" s="24" t="str">
        <f t="shared" si="1134"/>
        <v xml:space="preserve"> </v>
      </c>
      <c r="L1292" s="25" t="str">
        <f t="shared" si="1134"/>
        <v xml:space="preserve"> </v>
      </c>
      <c r="M1292" s="24" t="str">
        <f t="shared" si="1134"/>
        <v xml:space="preserve"> </v>
      </c>
      <c r="N1292" s="25" t="str">
        <f t="shared" si="1134"/>
        <v xml:space="preserve"> </v>
      </c>
      <c r="O1292" s="24" t="str">
        <f t="shared" si="1134"/>
        <v xml:space="preserve"> </v>
      </c>
      <c r="P1292" s="25" t="str">
        <f t="shared" si="1134"/>
        <v xml:space="preserve"> </v>
      </c>
      <c r="Q1292" s="26" t="str">
        <f t="shared" si="1134"/>
        <v xml:space="preserve"> </v>
      </c>
      <c r="R1292" s="289"/>
      <c r="S1292" s="27" t="str">
        <f t="shared" ref="S1292:AG1292" si="1135">IF(SUM(S1290:S1291)=0," ",SUM(S1290:S1291))</f>
        <v xml:space="preserve"> </v>
      </c>
      <c r="T1292" s="24">
        <f t="shared" si="1135"/>
        <v>13.75</v>
      </c>
      <c r="U1292" s="24">
        <f t="shared" si="1135"/>
        <v>20</v>
      </c>
      <c r="V1292" s="26">
        <f t="shared" si="1135"/>
        <v>5</v>
      </c>
      <c r="W1292" s="27" t="str">
        <f t="shared" si="1135"/>
        <v xml:space="preserve"> </v>
      </c>
      <c r="X1292" s="24" t="str">
        <f t="shared" si="1135"/>
        <v xml:space="preserve"> </v>
      </c>
      <c r="Y1292" s="25">
        <f t="shared" si="1135"/>
        <v>5</v>
      </c>
      <c r="Z1292" s="24" t="str">
        <f t="shared" si="1135"/>
        <v xml:space="preserve"> </v>
      </c>
      <c r="AA1292" s="25">
        <f t="shared" si="1135"/>
        <v>3.75</v>
      </c>
      <c r="AB1292" s="26" t="str">
        <f t="shared" si="1135"/>
        <v xml:space="preserve"> </v>
      </c>
      <c r="AC1292" s="30">
        <f t="shared" si="1135"/>
        <v>14</v>
      </c>
      <c r="AD1292" s="28" t="str">
        <f t="shared" si="1135"/>
        <v xml:space="preserve"> </v>
      </c>
      <c r="AE1292" s="28">
        <f t="shared" si="1135"/>
        <v>14</v>
      </c>
      <c r="AF1292" s="31" t="str">
        <f t="shared" si="1135"/>
        <v xml:space="preserve"> </v>
      </c>
      <c r="AG1292" s="33">
        <f t="shared" si="1135"/>
        <v>17</v>
      </c>
      <c r="AH1292" s="514" t="str">
        <f>IF('FRONT PAGE'!$A$1="www.fly-logics.com","_____________________________
PILOT SIGNATURE",0)</f>
        <v>_____________________________
PILOT SIGNATURE</v>
      </c>
      <c r="AI1292" s="515"/>
      <c r="AJ1292" s="515"/>
      <c r="AK1292" s="330">
        <f>A1290</f>
        <v>92</v>
      </c>
      <c r="AL1292" s="387"/>
      <c r="AM1292" s="388"/>
      <c r="AN1292" s="387"/>
      <c r="AV1292" s="372"/>
      <c r="AX1292" s="373"/>
      <c r="AY1292" s="98"/>
      <c r="AZ1292" s="373"/>
      <c r="BA1292" s="363"/>
      <c r="BC1292" s="377"/>
    </row>
    <row r="1293" spans="1:70" s="50" customFormat="1" ht="27.75" customHeight="1" x14ac:dyDescent="0.2">
      <c r="A1293" s="29">
        <f>A1288+1</f>
        <v>921</v>
      </c>
      <c r="B1293" s="39"/>
      <c r="C1293" s="40"/>
      <c r="D1293" s="41"/>
      <c r="E1293" s="42"/>
      <c r="F1293" s="43"/>
      <c r="G1293" s="44"/>
      <c r="H1293" s="45"/>
      <c r="I1293" s="281"/>
      <c r="J1293" s="277"/>
      <c r="K1293" s="278"/>
      <c r="L1293" s="279"/>
      <c r="M1293" s="278"/>
      <c r="N1293" s="279"/>
      <c r="O1293" s="278"/>
      <c r="P1293" s="279"/>
      <c r="Q1293" s="150"/>
      <c r="R1293" s="285"/>
      <c r="S1293" s="46"/>
      <c r="T1293" s="47"/>
      <c r="U1293" s="47"/>
      <c r="V1293" s="48"/>
      <c r="W1293" s="293"/>
      <c r="X1293" s="278"/>
      <c r="Y1293" s="279"/>
      <c r="Z1293" s="278"/>
      <c r="AA1293" s="279"/>
      <c r="AB1293" s="150"/>
      <c r="AC1293" s="282"/>
      <c r="AD1293" s="283"/>
      <c r="AE1293" s="283"/>
      <c r="AF1293" s="284"/>
      <c r="AG1293" s="49"/>
      <c r="AH1293" s="48"/>
      <c r="AI1293" s="516"/>
      <c r="AJ1293" s="516"/>
      <c r="AK1293" s="517"/>
      <c r="AL1293" s="100"/>
      <c r="AM1293" s="382" t="str">
        <f t="shared" ref="AM1293:AM1302" si="1136">IF(B1293=0," ",TEXT(B1293,"MMM"))</f>
        <v xml:space="preserve"> </v>
      </c>
      <c r="AN1293" s="95" t="str">
        <f t="shared" ref="AN1293:AN1302" si="1137">IF(B1293=0," ",YEAR(B1293))</f>
        <v xml:space="preserve"> </v>
      </c>
      <c r="AO1293" s="365"/>
      <c r="AP1293" s="365"/>
      <c r="AQ1293" s="256"/>
      <c r="AR1293" s="365"/>
      <c r="AS1293" s="365"/>
      <c r="AT1293" s="364"/>
      <c r="AU1293" s="365"/>
      <c r="AV1293" s="372"/>
      <c r="AW1293" s="364"/>
      <c r="AX1293" s="373"/>
      <c r="AY1293" s="98"/>
      <c r="AZ1293" s="373"/>
      <c r="BA1293" s="363"/>
      <c r="BB1293" s="365"/>
      <c r="BC1293" s="377"/>
      <c r="BD1293" s="365"/>
      <c r="BE1293" s="365"/>
      <c r="BF1293" s="365"/>
      <c r="BG1293" s="365"/>
      <c r="BH1293" s="365"/>
      <c r="BI1293" s="365"/>
      <c r="BJ1293" s="365"/>
      <c r="BK1293" s="365"/>
      <c r="BL1293" s="376"/>
      <c r="BM1293" s="376"/>
      <c r="BN1293" s="260"/>
      <c r="BO1293" s="260"/>
      <c r="BP1293" s="260"/>
      <c r="BQ1293" s="263"/>
      <c r="BR1293" s="263"/>
    </row>
    <row r="1294" spans="1:70" s="50" customFormat="1" ht="27.75" customHeight="1" x14ac:dyDescent="0.2">
      <c r="A1294" s="22">
        <f>A1293+1</f>
        <v>922</v>
      </c>
      <c r="B1294" s="51"/>
      <c r="C1294" s="52"/>
      <c r="D1294" s="53"/>
      <c r="E1294" s="54"/>
      <c r="F1294" s="55"/>
      <c r="G1294" s="56"/>
      <c r="H1294" s="57"/>
      <c r="I1294" s="275"/>
      <c r="J1294" s="58"/>
      <c r="K1294" s="59"/>
      <c r="L1294" s="60"/>
      <c r="M1294" s="59"/>
      <c r="N1294" s="60"/>
      <c r="O1294" s="59"/>
      <c r="P1294" s="60"/>
      <c r="Q1294" s="61"/>
      <c r="R1294" s="286"/>
      <c r="S1294" s="58"/>
      <c r="T1294" s="59"/>
      <c r="U1294" s="59"/>
      <c r="V1294" s="61"/>
      <c r="W1294" s="294"/>
      <c r="X1294" s="59"/>
      <c r="Y1294" s="60"/>
      <c r="Z1294" s="59"/>
      <c r="AA1294" s="60"/>
      <c r="AB1294" s="61"/>
      <c r="AC1294" s="62"/>
      <c r="AD1294" s="63"/>
      <c r="AE1294" s="63"/>
      <c r="AF1294" s="64"/>
      <c r="AG1294" s="65"/>
      <c r="AH1294" s="61"/>
      <c r="AI1294" s="510"/>
      <c r="AJ1294" s="510"/>
      <c r="AK1294" s="511"/>
      <c r="AL1294" s="100"/>
      <c r="AM1294" s="382" t="str">
        <f t="shared" si="1136"/>
        <v xml:space="preserve"> </v>
      </c>
      <c r="AN1294" s="95" t="str">
        <f t="shared" si="1137"/>
        <v xml:space="preserve"> </v>
      </c>
      <c r="AO1294" s="365"/>
      <c r="AP1294" s="365"/>
      <c r="AQ1294" s="256"/>
      <c r="AR1294" s="365"/>
      <c r="AS1294" s="365"/>
      <c r="AT1294" s="364"/>
      <c r="AU1294" s="365"/>
      <c r="AV1294" s="372"/>
      <c r="AW1294" s="364"/>
      <c r="AX1294" s="373"/>
      <c r="AY1294" s="98"/>
      <c r="AZ1294" s="373"/>
      <c r="BA1294" s="363"/>
      <c r="BB1294" s="365"/>
      <c r="BC1294" s="377"/>
      <c r="BD1294" s="365"/>
      <c r="BE1294" s="365"/>
      <c r="BF1294" s="365"/>
      <c r="BG1294" s="365"/>
      <c r="BH1294" s="365"/>
      <c r="BI1294" s="365"/>
      <c r="BJ1294" s="365"/>
      <c r="BK1294" s="365"/>
      <c r="BL1294" s="376"/>
      <c r="BM1294" s="376"/>
      <c r="BN1294" s="260"/>
      <c r="BO1294" s="260"/>
      <c r="BP1294" s="260"/>
      <c r="BQ1294" s="263"/>
      <c r="BR1294" s="263"/>
    </row>
    <row r="1295" spans="1:70" s="50" customFormat="1" ht="27.75" customHeight="1" x14ac:dyDescent="0.2">
      <c r="A1295" s="22">
        <f t="shared" ref="A1295:A1302" si="1138">A1294+1</f>
        <v>923</v>
      </c>
      <c r="B1295" s="51"/>
      <c r="C1295" s="52"/>
      <c r="D1295" s="53"/>
      <c r="E1295" s="54"/>
      <c r="F1295" s="55"/>
      <c r="G1295" s="56"/>
      <c r="H1295" s="57"/>
      <c r="I1295" s="275"/>
      <c r="J1295" s="58"/>
      <c r="K1295" s="59"/>
      <c r="L1295" s="60"/>
      <c r="M1295" s="59"/>
      <c r="N1295" s="60"/>
      <c r="O1295" s="59"/>
      <c r="P1295" s="60"/>
      <c r="Q1295" s="61"/>
      <c r="R1295" s="286"/>
      <c r="S1295" s="58"/>
      <c r="T1295" s="59"/>
      <c r="U1295" s="59"/>
      <c r="V1295" s="61"/>
      <c r="W1295" s="294"/>
      <c r="X1295" s="59"/>
      <c r="Y1295" s="60"/>
      <c r="Z1295" s="59"/>
      <c r="AA1295" s="60"/>
      <c r="AB1295" s="61"/>
      <c r="AC1295" s="62"/>
      <c r="AD1295" s="63"/>
      <c r="AE1295" s="63"/>
      <c r="AF1295" s="64"/>
      <c r="AG1295" s="65"/>
      <c r="AH1295" s="61"/>
      <c r="AI1295" s="510"/>
      <c r="AJ1295" s="510"/>
      <c r="AK1295" s="511"/>
      <c r="AL1295" s="100"/>
      <c r="AM1295" s="382" t="str">
        <f t="shared" si="1136"/>
        <v xml:space="preserve"> </v>
      </c>
      <c r="AN1295" s="95" t="str">
        <f t="shared" si="1137"/>
        <v xml:space="preserve"> </v>
      </c>
      <c r="AO1295" s="365"/>
      <c r="AP1295" s="365"/>
      <c r="AQ1295" s="256"/>
      <c r="AR1295" s="365"/>
      <c r="AS1295" s="365"/>
      <c r="AT1295" s="364"/>
      <c r="AU1295" s="365"/>
      <c r="AV1295" s="372"/>
      <c r="AW1295" s="364"/>
      <c r="AX1295" s="373"/>
      <c r="AY1295" s="98"/>
      <c r="AZ1295" s="373"/>
      <c r="BA1295" s="363"/>
      <c r="BB1295" s="365"/>
      <c r="BC1295" s="377"/>
      <c r="BD1295" s="365"/>
      <c r="BE1295" s="365"/>
      <c r="BF1295" s="365"/>
      <c r="BG1295" s="365"/>
      <c r="BH1295" s="365"/>
      <c r="BI1295" s="365"/>
      <c r="BJ1295" s="365"/>
      <c r="BK1295" s="365"/>
      <c r="BL1295" s="376"/>
      <c r="BM1295" s="376"/>
      <c r="BN1295" s="260"/>
      <c r="BO1295" s="260"/>
      <c r="BP1295" s="260"/>
      <c r="BQ1295" s="263"/>
      <c r="BR1295" s="263"/>
    </row>
    <row r="1296" spans="1:70" s="50" customFormat="1" ht="27.75" customHeight="1" x14ac:dyDescent="0.2">
      <c r="A1296" s="22">
        <f t="shared" si="1138"/>
        <v>924</v>
      </c>
      <c r="B1296" s="51"/>
      <c r="C1296" s="52"/>
      <c r="D1296" s="53"/>
      <c r="E1296" s="54"/>
      <c r="F1296" s="55"/>
      <c r="G1296" s="56"/>
      <c r="H1296" s="57"/>
      <c r="I1296" s="275"/>
      <c r="J1296" s="58"/>
      <c r="K1296" s="59"/>
      <c r="L1296" s="60"/>
      <c r="M1296" s="59"/>
      <c r="N1296" s="60"/>
      <c r="O1296" s="59"/>
      <c r="P1296" s="60"/>
      <c r="Q1296" s="61"/>
      <c r="R1296" s="286"/>
      <c r="S1296" s="58"/>
      <c r="T1296" s="59"/>
      <c r="U1296" s="59"/>
      <c r="V1296" s="61"/>
      <c r="W1296" s="294"/>
      <c r="X1296" s="59"/>
      <c r="Y1296" s="60"/>
      <c r="Z1296" s="59"/>
      <c r="AA1296" s="60"/>
      <c r="AB1296" s="61"/>
      <c r="AC1296" s="62"/>
      <c r="AD1296" s="63"/>
      <c r="AE1296" s="63"/>
      <c r="AF1296" s="64"/>
      <c r="AG1296" s="65"/>
      <c r="AH1296" s="61"/>
      <c r="AI1296" s="510"/>
      <c r="AJ1296" s="510"/>
      <c r="AK1296" s="511"/>
      <c r="AL1296" s="100"/>
      <c r="AM1296" s="382" t="str">
        <f t="shared" si="1136"/>
        <v xml:space="preserve"> </v>
      </c>
      <c r="AN1296" s="95" t="str">
        <f t="shared" si="1137"/>
        <v xml:space="preserve"> </v>
      </c>
      <c r="AO1296" s="365"/>
      <c r="AP1296" s="365"/>
      <c r="AQ1296" s="256"/>
      <c r="AR1296" s="365"/>
      <c r="AS1296" s="365"/>
      <c r="AT1296" s="364"/>
      <c r="AU1296" s="365"/>
      <c r="AV1296" s="372"/>
      <c r="AW1296" s="364"/>
      <c r="AX1296" s="373"/>
      <c r="AY1296" s="98"/>
      <c r="AZ1296" s="373"/>
      <c r="BA1296" s="363"/>
      <c r="BB1296" s="365"/>
      <c r="BC1296" s="377"/>
      <c r="BD1296" s="365"/>
      <c r="BE1296" s="365"/>
      <c r="BF1296" s="365"/>
      <c r="BG1296" s="365"/>
      <c r="BH1296" s="365"/>
      <c r="BI1296" s="365"/>
      <c r="BJ1296" s="365"/>
      <c r="BK1296" s="365"/>
      <c r="BL1296" s="376"/>
      <c r="BM1296" s="376"/>
      <c r="BN1296" s="260"/>
      <c r="BO1296" s="260"/>
      <c r="BP1296" s="260"/>
      <c r="BQ1296" s="263"/>
      <c r="BR1296" s="263"/>
    </row>
    <row r="1297" spans="1:70" s="50" customFormat="1" ht="27.75" customHeight="1" x14ac:dyDescent="0.2">
      <c r="A1297" s="22">
        <f t="shared" si="1138"/>
        <v>925</v>
      </c>
      <c r="B1297" s="51"/>
      <c r="C1297" s="52"/>
      <c r="D1297" s="53"/>
      <c r="E1297" s="54"/>
      <c r="F1297" s="55"/>
      <c r="G1297" s="56"/>
      <c r="H1297" s="57"/>
      <c r="I1297" s="275"/>
      <c r="J1297" s="58"/>
      <c r="K1297" s="59"/>
      <c r="L1297" s="60"/>
      <c r="M1297" s="59"/>
      <c r="N1297" s="60"/>
      <c r="O1297" s="59"/>
      <c r="P1297" s="60"/>
      <c r="Q1297" s="61"/>
      <c r="R1297" s="286"/>
      <c r="S1297" s="58"/>
      <c r="T1297" s="59"/>
      <c r="U1297" s="59"/>
      <c r="V1297" s="61"/>
      <c r="W1297" s="294"/>
      <c r="X1297" s="59"/>
      <c r="Y1297" s="60"/>
      <c r="Z1297" s="59"/>
      <c r="AA1297" s="60"/>
      <c r="AB1297" s="61"/>
      <c r="AC1297" s="62"/>
      <c r="AD1297" s="63"/>
      <c r="AE1297" s="63"/>
      <c r="AF1297" s="64"/>
      <c r="AG1297" s="65"/>
      <c r="AH1297" s="61"/>
      <c r="AI1297" s="510"/>
      <c r="AJ1297" s="510"/>
      <c r="AK1297" s="511"/>
      <c r="AL1297" s="100"/>
      <c r="AM1297" s="382" t="str">
        <f t="shared" si="1136"/>
        <v xml:space="preserve"> </v>
      </c>
      <c r="AN1297" s="95" t="str">
        <f t="shared" si="1137"/>
        <v xml:space="preserve"> </v>
      </c>
      <c r="AO1297" s="365"/>
      <c r="AP1297" s="365"/>
      <c r="AQ1297" s="256"/>
      <c r="AR1297" s="365"/>
      <c r="AS1297" s="365"/>
      <c r="AT1297" s="364"/>
      <c r="AU1297" s="365"/>
      <c r="AV1297" s="372"/>
      <c r="AW1297" s="364"/>
      <c r="AX1297" s="373"/>
      <c r="AY1297" s="98"/>
      <c r="AZ1297" s="373"/>
      <c r="BA1297" s="363"/>
      <c r="BB1297" s="365"/>
      <c r="BC1297" s="377"/>
      <c r="BD1297" s="365"/>
      <c r="BE1297" s="365"/>
      <c r="BF1297" s="365"/>
      <c r="BG1297" s="365"/>
      <c r="BH1297" s="365"/>
      <c r="BI1297" s="365"/>
      <c r="BJ1297" s="365"/>
      <c r="BK1297" s="365"/>
      <c r="BL1297" s="376"/>
      <c r="BM1297" s="376"/>
      <c r="BN1297" s="260"/>
      <c r="BO1297" s="260"/>
      <c r="BP1297" s="260"/>
      <c r="BQ1297" s="263"/>
      <c r="BR1297" s="263"/>
    </row>
    <row r="1298" spans="1:70" s="50" customFormat="1" ht="27.75" customHeight="1" x14ac:dyDescent="0.2">
      <c r="A1298" s="22">
        <f t="shared" si="1138"/>
        <v>926</v>
      </c>
      <c r="B1298" s="51"/>
      <c r="C1298" s="52"/>
      <c r="D1298" s="53"/>
      <c r="E1298" s="54"/>
      <c r="F1298" s="55"/>
      <c r="G1298" s="56"/>
      <c r="H1298" s="57"/>
      <c r="I1298" s="275"/>
      <c r="J1298" s="58"/>
      <c r="K1298" s="59"/>
      <c r="L1298" s="60"/>
      <c r="M1298" s="59"/>
      <c r="N1298" s="60"/>
      <c r="O1298" s="59"/>
      <c r="P1298" s="60"/>
      <c r="Q1298" s="61"/>
      <c r="R1298" s="286"/>
      <c r="S1298" s="58"/>
      <c r="T1298" s="59"/>
      <c r="U1298" s="59"/>
      <c r="V1298" s="61"/>
      <c r="W1298" s="294"/>
      <c r="X1298" s="59"/>
      <c r="Y1298" s="60"/>
      <c r="Z1298" s="59"/>
      <c r="AA1298" s="60"/>
      <c r="AB1298" s="61"/>
      <c r="AC1298" s="62"/>
      <c r="AD1298" s="63"/>
      <c r="AE1298" s="63"/>
      <c r="AF1298" s="64"/>
      <c r="AG1298" s="65"/>
      <c r="AH1298" s="61"/>
      <c r="AI1298" s="510"/>
      <c r="AJ1298" s="510"/>
      <c r="AK1298" s="511"/>
      <c r="AL1298" s="100"/>
      <c r="AM1298" s="382" t="str">
        <f t="shared" si="1136"/>
        <v xml:space="preserve"> </v>
      </c>
      <c r="AN1298" s="95" t="str">
        <f t="shared" si="1137"/>
        <v xml:space="preserve"> </v>
      </c>
      <c r="AO1298" s="365"/>
      <c r="AP1298" s="365"/>
      <c r="AQ1298" s="256"/>
      <c r="AR1298" s="365"/>
      <c r="AS1298" s="365"/>
      <c r="AT1298" s="364"/>
      <c r="AU1298" s="365"/>
      <c r="AV1298" s="372"/>
      <c r="AW1298" s="364"/>
      <c r="AX1298" s="373"/>
      <c r="AY1298" s="98"/>
      <c r="AZ1298" s="373"/>
      <c r="BA1298" s="363"/>
      <c r="BB1298" s="365"/>
      <c r="BC1298" s="377"/>
      <c r="BD1298" s="365"/>
      <c r="BE1298" s="365"/>
      <c r="BF1298" s="365"/>
      <c r="BG1298" s="365"/>
      <c r="BH1298" s="365"/>
      <c r="BI1298" s="365"/>
      <c r="BJ1298" s="365"/>
      <c r="BK1298" s="365"/>
      <c r="BL1298" s="376"/>
      <c r="BM1298" s="376"/>
      <c r="BN1298" s="260"/>
      <c r="BO1298" s="260"/>
      <c r="BP1298" s="260"/>
      <c r="BQ1298" s="263"/>
      <c r="BR1298" s="263"/>
    </row>
    <row r="1299" spans="1:70" s="50" customFormat="1" ht="27.75" customHeight="1" x14ac:dyDescent="0.2">
      <c r="A1299" s="22">
        <f>A1298+1</f>
        <v>927</v>
      </c>
      <c r="B1299" s="51"/>
      <c r="C1299" s="52"/>
      <c r="D1299" s="53"/>
      <c r="E1299" s="54"/>
      <c r="F1299" s="55"/>
      <c r="G1299" s="56"/>
      <c r="H1299" s="57"/>
      <c r="I1299" s="275"/>
      <c r="J1299" s="58"/>
      <c r="K1299" s="59"/>
      <c r="L1299" s="60"/>
      <c r="M1299" s="59"/>
      <c r="N1299" s="60"/>
      <c r="O1299" s="59"/>
      <c r="P1299" s="60"/>
      <c r="Q1299" s="61"/>
      <c r="R1299" s="286"/>
      <c r="S1299" s="58"/>
      <c r="T1299" s="59"/>
      <c r="U1299" s="59"/>
      <c r="V1299" s="61"/>
      <c r="W1299" s="294"/>
      <c r="X1299" s="59"/>
      <c r="Y1299" s="60"/>
      <c r="Z1299" s="59"/>
      <c r="AA1299" s="60"/>
      <c r="AB1299" s="61"/>
      <c r="AC1299" s="62"/>
      <c r="AD1299" s="63"/>
      <c r="AE1299" s="63"/>
      <c r="AF1299" s="64"/>
      <c r="AG1299" s="65"/>
      <c r="AH1299" s="61"/>
      <c r="AI1299" s="510"/>
      <c r="AJ1299" s="510"/>
      <c r="AK1299" s="511"/>
      <c r="AL1299" s="100"/>
      <c r="AM1299" s="382" t="str">
        <f t="shared" si="1136"/>
        <v xml:space="preserve"> </v>
      </c>
      <c r="AN1299" s="95" t="str">
        <f t="shared" si="1137"/>
        <v xml:space="preserve"> </v>
      </c>
      <c r="AO1299" s="365"/>
      <c r="AP1299" s="365"/>
      <c r="AQ1299" s="256"/>
      <c r="AR1299" s="365"/>
      <c r="AS1299" s="365"/>
      <c r="AT1299" s="364"/>
      <c r="AU1299" s="365"/>
      <c r="AV1299" s="372"/>
      <c r="AW1299" s="364"/>
      <c r="AX1299" s="373"/>
      <c r="AY1299" s="98"/>
      <c r="AZ1299" s="373"/>
      <c r="BA1299" s="363"/>
      <c r="BB1299" s="365"/>
      <c r="BC1299" s="377"/>
      <c r="BD1299" s="365"/>
      <c r="BE1299" s="365"/>
      <c r="BF1299" s="365"/>
      <c r="BG1299" s="365"/>
      <c r="BH1299" s="365"/>
      <c r="BI1299" s="365"/>
      <c r="BJ1299" s="365"/>
      <c r="BK1299" s="365"/>
      <c r="BL1299" s="376"/>
      <c r="BM1299" s="376"/>
      <c r="BN1299" s="260"/>
      <c r="BO1299" s="260"/>
      <c r="BP1299" s="260"/>
      <c r="BQ1299" s="263"/>
      <c r="BR1299" s="263"/>
    </row>
    <row r="1300" spans="1:70" s="50" customFormat="1" ht="27.75" customHeight="1" x14ac:dyDescent="0.2">
      <c r="A1300" s="22">
        <f t="shared" si="1138"/>
        <v>928</v>
      </c>
      <c r="B1300" s="51"/>
      <c r="C1300" s="52"/>
      <c r="D1300" s="53"/>
      <c r="E1300" s="54"/>
      <c r="F1300" s="55"/>
      <c r="G1300" s="56"/>
      <c r="H1300" s="57"/>
      <c r="I1300" s="275"/>
      <c r="J1300" s="58"/>
      <c r="K1300" s="59"/>
      <c r="L1300" s="60"/>
      <c r="M1300" s="59"/>
      <c r="N1300" s="60"/>
      <c r="O1300" s="59"/>
      <c r="P1300" s="60"/>
      <c r="Q1300" s="61"/>
      <c r="R1300" s="286"/>
      <c r="S1300" s="58"/>
      <c r="T1300" s="59"/>
      <c r="U1300" s="59"/>
      <c r="V1300" s="61"/>
      <c r="W1300" s="294"/>
      <c r="X1300" s="59"/>
      <c r="Y1300" s="60"/>
      <c r="Z1300" s="59"/>
      <c r="AA1300" s="60"/>
      <c r="AB1300" s="61"/>
      <c r="AC1300" s="62"/>
      <c r="AD1300" s="63"/>
      <c r="AE1300" s="63"/>
      <c r="AF1300" s="64"/>
      <c r="AG1300" s="65"/>
      <c r="AH1300" s="61"/>
      <c r="AI1300" s="510"/>
      <c r="AJ1300" s="510"/>
      <c r="AK1300" s="511"/>
      <c r="AL1300" s="100"/>
      <c r="AM1300" s="382" t="str">
        <f t="shared" si="1136"/>
        <v xml:space="preserve"> </v>
      </c>
      <c r="AN1300" s="95" t="str">
        <f t="shared" si="1137"/>
        <v xml:space="preserve"> </v>
      </c>
      <c r="AO1300" s="365"/>
      <c r="AP1300" s="365"/>
      <c r="AQ1300" s="256"/>
      <c r="AR1300" s="365"/>
      <c r="AS1300" s="365"/>
      <c r="AT1300" s="364"/>
      <c r="AU1300" s="365"/>
      <c r="AV1300" s="372"/>
      <c r="AW1300" s="364"/>
      <c r="AX1300" s="373"/>
      <c r="AY1300" s="98"/>
      <c r="AZ1300" s="373"/>
      <c r="BA1300" s="363"/>
      <c r="BB1300" s="365"/>
      <c r="BC1300" s="377"/>
      <c r="BD1300" s="365"/>
      <c r="BE1300" s="365"/>
      <c r="BF1300" s="365"/>
      <c r="BG1300" s="365"/>
      <c r="BH1300" s="365"/>
      <c r="BI1300" s="365"/>
      <c r="BJ1300" s="365"/>
      <c r="BK1300" s="365"/>
      <c r="BL1300" s="376"/>
      <c r="BM1300" s="376"/>
      <c r="BN1300" s="260"/>
      <c r="BO1300" s="260"/>
      <c r="BP1300" s="260"/>
      <c r="BQ1300" s="263"/>
      <c r="BR1300" s="263"/>
    </row>
    <row r="1301" spans="1:70" s="50" customFormat="1" ht="27.75" customHeight="1" x14ac:dyDescent="0.2">
      <c r="A1301" s="22">
        <f t="shared" si="1138"/>
        <v>929</v>
      </c>
      <c r="B1301" s="51"/>
      <c r="C1301" s="52"/>
      <c r="D1301" s="53"/>
      <c r="E1301" s="54"/>
      <c r="F1301" s="55"/>
      <c r="G1301" s="56"/>
      <c r="H1301" s="57"/>
      <c r="I1301" s="275"/>
      <c r="J1301" s="58"/>
      <c r="K1301" s="59"/>
      <c r="L1301" s="60"/>
      <c r="M1301" s="59"/>
      <c r="N1301" s="60"/>
      <c r="O1301" s="59"/>
      <c r="P1301" s="60"/>
      <c r="Q1301" s="61"/>
      <c r="R1301" s="286"/>
      <c r="S1301" s="58"/>
      <c r="T1301" s="59"/>
      <c r="U1301" s="59"/>
      <c r="V1301" s="61"/>
      <c r="W1301" s="294"/>
      <c r="X1301" s="59"/>
      <c r="Y1301" s="60"/>
      <c r="Z1301" s="59"/>
      <c r="AA1301" s="60"/>
      <c r="AB1301" s="61"/>
      <c r="AC1301" s="62"/>
      <c r="AD1301" s="63"/>
      <c r="AE1301" s="63"/>
      <c r="AF1301" s="64"/>
      <c r="AG1301" s="65"/>
      <c r="AH1301" s="61"/>
      <c r="AI1301" s="510"/>
      <c r="AJ1301" s="510"/>
      <c r="AK1301" s="511"/>
      <c r="AL1301" s="100"/>
      <c r="AM1301" s="382" t="str">
        <f t="shared" si="1136"/>
        <v xml:space="preserve"> </v>
      </c>
      <c r="AN1301" s="95" t="str">
        <f t="shared" si="1137"/>
        <v xml:space="preserve"> </v>
      </c>
      <c r="AO1301" s="365"/>
      <c r="AP1301" s="365"/>
      <c r="AQ1301" s="256"/>
      <c r="AR1301" s="365"/>
      <c r="AS1301" s="365"/>
      <c r="AT1301" s="364"/>
      <c r="AU1301" s="365"/>
      <c r="AV1301" s="372"/>
      <c r="AW1301" s="364"/>
      <c r="AX1301" s="373"/>
      <c r="AY1301" s="98"/>
      <c r="AZ1301" s="373"/>
      <c r="BA1301" s="365"/>
      <c r="BB1301" s="365"/>
      <c r="BC1301" s="377"/>
      <c r="BD1301" s="365"/>
      <c r="BE1301" s="365"/>
      <c r="BF1301" s="365"/>
      <c r="BG1301" s="365"/>
      <c r="BH1301" s="365"/>
      <c r="BI1301" s="365"/>
      <c r="BJ1301" s="365"/>
      <c r="BK1301" s="365"/>
      <c r="BL1301" s="376"/>
      <c r="BM1301" s="376"/>
      <c r="BN1301" s="260"/>
      <c r="BO1301" s="260"/>
      <c r="BP1301" s="260"/>
      <c r="BQ1301" s="263"/>
      <c r="BR1301" s="263"/>
    </row>
    <row r="1302" spans="1:70" s="50" customFormat="1" ht="27.75" customHeight="1" thickBot="1" x14ac:dyDescent="0.25">
      <c r="A1302" s="23">
        <f t="shared" si="1138"/>
        <v>930</v>
      </c>
      <c r="B1302" s="66"/>
      <c r="C1302" s="67"/>
      <c r="D1302" s="68"/>
      <c r="E1302" s="69"/>
      <c r="F1302" s="70"/>
      <c r="G1302" s="71"/>
      <c r="H1302" s="72"/>
      <c r="I1302" s="276"/>
      <c r="J1302" s="73"/>
      <c r="K1302" s="74"/>
      <c r="L1302" s="75"/>
      <c r="M1302" s="74"/>
      <c r="N1302" s="75"/>
      <c r="O1302" s="74"/>
      <c r="P1302" s="75"/>
      <c r="Q1302" s="76"/>
      <c r="R1302" s="287"/>
      <c r="S1302" s="73"/>
      <c r="T1302" s="74"/>
      <c r="U1302" s="74"/>
      <c r="V1302" s="76"/>
      <c r="W1302" s="295"/>
      <c r="X1302" s="74"/>
      <c r="Y1302" s="75"/>
      <c r="Z1302" s="74"/>
      <c r="AA1302" s="75"/>
      <c r="AB1302" s="76"/>
      <c r="AC1302" s="77"/>
      <c r="AD1302" s="78"/>
      <c r="AE1302" s="78"/>
      <c r="AF1302" s="79"/>
      <c r="AG1302" s="80"/>
      <c r="AH1302" s="76"/>
      <c r="AI1302" s="518"/>
      <c r="AJ1302" s="518"/>
      <c r="AK1302" s="519"/>
      <c r="AL1302" s="100"/>
      <c r="AM1302" s="382" t="str">
        <f t="shared" si="1136"/>
        <v xml:space="preserve"> </v>
      </c>
      <c r="AN1302" s="95" t="str">
        <f t="shared" si="1137"/>
        <v xml:space="preserve"> </v>
      </c>
      <c r="AO1302" s="365"/>
      <c r="AP1302" s="365"/>
      <c r="AQ1302" s="256"/>
      <c r="AR1302" s="365"/>
      <c r="AS1302" s="365"/>
      <c r="AT1302" s="364"/>
      <c r="AU1302" s="365"/>
      <c r="AV1302" s="372"/>
      <c r="AW1302" s="364"/>
      <c r="AX1302" s="373"/>
      <c r="AY1302" s="98"/>
      <c r="AZ1302" s="373"/>
      <c r="BA1302" s="365"/>
      <c r="BB1302" s="365"/>
      <c r="BC1302" s="377"/>
      <c r="BD1302" s="365"/>
      <c r="BE1302" s="365"/>
      <c r="BF1302" s="365"/>
      <c r="BG1302" s="365"/>
      <c r="BH1302" s="365"/>
      <c r="BI1302" s="365"/>
      <c r="BJ1302" s="365"/>
      <c r="BK1302" s="365"/>
      <c r="BL1302" s="376"/>
      <c r="BM1302" s="376"/>
      <c r="BN1302" s="260"/>
      <c r="BO1302" s="260"/>
      <c r="BP1302" s="260"/>
      <c r="BQ1302" s="263"/>
      <c r="BR1302" s="263"/>
    </row>
    <row r="1303" spans="1:70" ht="4.5" customHeight="1" thickBot="1" x14ac:dyDescent="0.25">
      <c r="A1303" s="91">
        <f>AK1306</f>
        <v>93</v>
      </c>
      <c r="B1303" s="235"/>
      <c r="C1303" s="235"/>
      <c r="D1303" s="235"/>
      <c r="E1303" s="235"/>
      <c r="F1303" s="235"/>
      <c r="G1303" s="235"/>
      <c r="H1303" s="235"/>
      <c r="I1303" s="235"/>
      <c r="J1303" s="280"/>
      <c r="K1303" s="280"/>
      <c r="L1303" s="280"/>
      <c r="M1303" s="280"/>
      <c r="N1303" s="280"/>
      <c r="O1303" s="280"/>
      <c r="P1303" s="280"/>
      <c r="Q1303" s="280"/>
      <c r="R1303" s="280"/>
      <c r="S1303" s="292"/>
      <c r="T1303" s="292"/>
      <c r="U1303" s="292"/>
      <c r="V1303" s="292"/>
      <c r="W1303" s="292"/>
      <c r="X1303" s="292"/>
      <c r="Y1303" s="292"/>
      <c r="Z1303" s="292"/>
      <c r="AA1303" s="292"/>
      <c r="AB1303" s="292"/>
      <c r="AC1303" s="292"/>
      <c r="AD1303" s="236"/>
      <c r="AE1303" s="237"/>
      <c r="AF1303" s="236"/>
      <c r="AG1303" s="238"/>
      <c r="AH1303" s="536"/>
      <c r="AI1303" s="537"/>
      <c r="AJ1303" s="537"/>
      <c r="AK1303" s="537"/>
      <c r="AL1303" s="383"/>
      <c r="AM1303" s="384"/>
      <c r="AN1303" s="383"/>
      <c r="AV1303" s="372"/>
      <c r="AX1303" s="373"/>
      <c r="AY1303" s="98"/>
      <c r="AZ1303" s="373"/>
      <c r="BC1303" s="377"/>
    </row>
    <row r="1304" spans="1:70" ht="26.25" customHeight="1" x14ac:dyDescent="0.2">
      <c r="A1304" s="163">
        <f>A1290+1</f>
        <v>93</v>
      </c>
      <c r="B1304" s="523"/>
      <c r="C1304" s="523"/>
      <c r="D1304" s="523"/>
      <c r="E1304" s="524"/>
      <c r="F1304" s="527" t="str">
        <f>IF('FRONT PAGE'!$A$1="www.fly-logics.com","TOTAL PAGE",0)</f>
        <v>TOTAL PAGE</v>
      </c>
      <c r="G1304" s="528"/>
      <c r="H1304" s="529"/>
      <c r="I1304" s="314" t="str">
        <f>IF('FRONT PAGE'!$A$1="www.fly-logics.com",IF(SUM(I1293:I1303)=0," ",SUM(I1293:I1303)),0)</f>
        <v xml:space="preserve"> </v>
      </c>
      <c r="J1304" s="315" t="str">
        <f>IF('FRONT PAGE'!$A$1="www.fly-logics.com",IF(SUM(J1293:J1303)=0," ",SUM(J1293:J1303)),0)</f>
        <v xml:space="preserve"> </v>
      </c>
      <c r="K1304" s="316" t="str">
        <f>IF('FRONT PAGE'!$A$1="www.fly-logics.com",IF(SUM(K1293:K1303)=0," ",SUM(K1293:K1303)),0)</f>
        <v xml:space="preserve"> </v>
      </c>
      <c r="L1304" s="317" t="str">
        <f>IF('FRONT PAGE'!$A$1="www.fly-logics.com",IF(SUM(L1293:L1303)=0," ",SUM(L1293:L1303)),0)</f>
        <v xml:space="preserve"> </v>
      </c>
      <c r="M1304" s="316" t="str">
        <f>IF('FRONT PAGE'!$A$1="www.fly-logics.com",IF(SUM(M1293:M1303)=0," ",SUM(M1293:M1303)),0)</f>
        <v xml:space="preserve"> </v>
      </c>
      <c r="N1304" s="317" t="str">
        <f>IF('FRONT PAGE'!$A$1="www.fly-logics.com",IF(SUM(N1293:N1303)=0," ",SUM(N1293:N1303)),0)</f>
        <v xml:space="preserve"> </v>
      </c>
      <c r="O1304" s="316" t="str">
        <f>IF('FRONT PAGE'!$A$1="www.fly-logics.com",IF(SUM(O1293:O1303)=0," ",SUM(O1293:O1303)),0)</f>
        <v xml:space="preserve"> </v>
      </c>
      <c r="P1304" s="317" t="str">
        <f>IF('FRONT PAGE'!$A$1="www.fly-logics.com",IF(SUM(P1293:P1303)=0," ",SUM(P1293:P1303)),0)</f>
        <v xml:space="preserve"> </v>
      </c>
      <c r="Q1304" s="318" t="str">
        <f>IF('FRONT PAGE'!$A$1="www.fly-logics.com",IF(SUM(Q1293:Q1303)=0," ",SUM(Q1293:Q1303)),0)</f>
        <v xml:space="preserve"> </v>
      </c>
      <c r="R1304" s="319"/>
      <c r="S1304" s="315" t="str">
        <f>IF('FRONT PAGE'!$A$1="www.fly-logics.com",IF(SUM(S1293:S1303)=0," ",SUM(S1293:S1303)),0)</f>
        <v xml:space="preserve"> </v>
      </c>
      <c r="T1304" s="316" t="str">
        <f>IF('FRONT PAGE'!$A$1="www.fly-logics.com",IF(SUM(T1293:T1303)=0," ",SUM(T1293:T1303)),0)</f>
        <v xml:space="preserve"> </v>
      </c>
      <c r="U1304" s="316" t="str">
        <f>IF('FRONT PAGE'!$A$1="www.fly-logics.com",IF(SUM(U1293:U1303)=0," ",SUM(U1293:U1303)),0)</f>
        <v xml:space="preserve"> </v>
      </c>
      <c r="V1304" s="318" t="str">
        <f>IF('FRONT PAGE'!$A$1="www.fly-logics.com",IF(SUM(V1293:V1303)=0," ",SUM(V1293:V1303)),0)</f>
        <v xml:space="preserve"> </v>
      </c>
      <c r="W1304" s="315" t="str">
        <f>IF('FRONT PAGE'!$A$1="www.fly-logics.com",IF(SUM(W1293:W1303)=0," ",SUM(W1293:W1303)),0)</f>
        <v xml:space="preserve"> </v>
      </c>
      <c r="X1304" s="316" t="str">
        <f>IF('FRONT PAGE'!$A$1="www.fly-logics.com",IF(SUM(X1293:X1303)=0," ",SUM(X1293:X1303)),0)</f>
        <v xml:space="preserve"> </v>
      </c>
      <c r="Y1304" s="317" t="str">
        <f>IF('FRONT PAGE'!$A$1="www.fly-logics.com",IF(SUM(Y1293:Y1303)=0," ",SUM(Y1293:Y1303)),0)</f>
        <v xml:space="preserve"> </v>
      </c>
      <c r="Z1304" s="316" t="str">
        <f>IF('FRONT PAGE'!$A$1="www.fly-logics.com",IF(SUM(Z1293:Z1303)=0," ",SUM(Z1293:Z1303)),0)</f>
        <v xml:space="preserve"> </v>
      </c>
      <c r="AA1304" s="317" t="str">
        <f>IF('FRONT PAGE'!$A$1="www.fly-logics.com",IF(SUM(AA1293:AA1303)=0," ",SUM(AA1293:AA1303)),0)</f>
        <v xml:space="preserve"> </v>
      </c>
      <c r="AB1304" s="318" t="str">
        <f>IF('FRONT PAGE'!$A$1="www.fly-logics.com",IF(SUM(AB1293:AB1303)=0," ",SUM(AB1293:AB1303)),0)</f>
        <v xml:space="preserve"> </v>
      </c>
      <c r="AC1304" s="329" t="str">
        <f>IF('FRONT PAGE'!$A$1="www.fly-logics.com",IF(SUM(AC1293:AC1303)=0," ",SUM(AC1293:AC1303)),0)</f>
        <v xml:space="preserve"> </v>
      </c>
      <c r="AD1304" s="321" t="str">
        <f>IF('FRONT PAGE'!$A$1="www.fly-logics.com",IF(SUM(AD1293:AD1303)=0," ",SUM(AD1293:AD1303)),0)</f>
        <v xml:space="preserve"> </v>
      </c>
      <c r="AE1304" s="321" t="str">
        <f>IF('FRONT PAGE'!$A$1="www.fly-logics.com",IF(SUM(AE1293:AE1303)=0," ",SUM(AE1293:AE1303)),0)</f>
        <v xml:space="preserve"> </v>
      </c>
      <c r="AF1304" s="322" t="str">
        <f>IF('FRONT PAGE'!$A$1="www.fly-logics.com",IF(SUM(AF1293:AF1303)=0," ",SUM(AF1293:AF1303)),0)</f>
        <v xml:space="preserve"> </v>
      </c>
      <c r="AG1304" s="323" t="str">
        <f>IF('FRONT PAGE'!$A$1="www.fly-logics.com",IF(SUM(AG1293:AG1303)=0," ",SUM(AG1293:AG1303)),0)</f>
        <v xml:space="preserve"> </v>
      </c>
      <c r="AH1304" s="520" t="str">
        <f>IF('FRONT PAGE'!$A$1="www.fly-logics.com","I certify that all the data in this
logbook are accurate",0)</f>
        <v>I certify that all the data in this
logbook are accurate</v>
      </c>
      <c r="AI1304" s="521"/>
      <c r="AJ1304" s="521"/>
      <c r="AK1304" s="522"/>
      <c r="AL1304" s="385"/>
      <c r="AM1304" s="386"/>
      <c r="AN1304" s="385"/>
      <c r="AV1304" s="372"/>
      <c r="AX1304" s="373"/>
      <c r="AY1304" s="98"/>
      <c r="AZ1304" s="373"/>
      <c r="BA1304" s="363"/>
      <c r="BC1304" s="377"/>
    </row>
    <row r="1305" spans="1:70" ht="26.25" customHeight="1" x14ac:dyDescent="0.2">
      <c r="A1305" s="505">
        <f>AL1289</f>
        <v>0</v>
      </c>
      <c r="B1305" s="525"/>
      <c r="C1305" s="525"/>
      <c r="D1305" s="525"/>
      <c r="E1305" s="526"/>
      <c r="F1305" s="530" t="str">
        <f>IF('FRONT PAGE'!$A$1="www.fly-logics.com","TOTAL PREVIOUS LOGBOOK",0)</f>
        <v>TOTAL PREVIOUS LOGBOOK</v>
      </c>
      <c r="G1305" s="531"/>
      <c r="H1305" s="532"/>
      <c r="I1305" s="333">
        <f>I1292</f>
        <v>33.75</v>
      </c>
      <c r="J1305" s="334">
        <f t="shared" ref="J1305:Q1305" si="1139">J1292</f>
        <v>33.75</v>
      </c>
      <c r="K1305" s="335" t="str">
        <f t="shared" si="1139"/>
        <v xml:space="preserve"> </v>
      </c>
      <c r="L1305" s="336" t="str">
        <f t="shared" si="1139"/>
        <v xml:space="preserve"> </v>
      </c>
      <c r="M1305" s="335" t="str">
        <f t="shared" si="1139"/>
        <v xml:space="preserve"> </v>
      </c>
      <c r="N1305" s="336" t="str">
        <f t="shared" si="1139"/>
        <v xml:space="preserve"> </v>
      </c>
      <c r="O1305" s="335" t="str">
        <f t="shared" si="1139"/>
        <v xml:space="preserve"> </v>
      </c>
      <c r="P1305" s="336" t="str">
        <f t="shared" si="1139"/>
        <v xml:space="preserve"> </v>
      </c>
      <c r="Q1305" s="337" t="str">
        <f t="shared" si="1139"/>
        <v xml:space="preserve"> </v>
      </c>
      <c r="R1305" s="288">
        <v>10</v>
      </c>
      <c r="S1305" s="331" t="str">
        <f>S1292</f>
        <v xml:space="preserve"> </v>
      </c>
      <c r="T1305" s="239">
        <f t="shared" ref="T1305:AG1305" si="1140">T1292</f>
        <v>13.75</v>
      </c>
      <c r="U1305" s="239">
        <f t="shared" si="1140"/>
        <v>20</v>
      </c>
      <c r="V1305" s="240">
        <f t="shared" si="1140"/>
        <v>5</v>
      </c>
      <c r="W1305" s="241" t="str">
        <f t="shared" si="1140"/>
        <v xml:space="preserve"> </v>
      </c>
      <c r="X1305" s="239" t="str">
        <f t="shared" si="1140"/>
        <v xml:space="preserve"> </v>
      </c>
      <c r="Y1305" s="242">
        <f t="shared" si="1140"/>
        <v>5</v>
      </c>
      <c r="Z1305" s="239" t="str">
        <f t="shared" si="1140"/>
        <v xml:space="preserve"> </v>
      </c>
      <c r="AA1305" s="242">
        <f t="shared" si="1140"/>
        <v>3.75</v>
      </c>
      <c r="AB1305" s="240" t="str">
        <f t="shared" si="1140"/>
        <v xml:space="preserve"> </v>
      </c>
      <c r="AC1305" s="243">
        <f t="shared" si="1140"/>
        <v>14</v>
      </c>
      <c r="AD1305" s="244" t="str">
        <f t="shared" si="1140"/>
        <v xml:space="preserve"> </v>
      </c>
      <c r="AE1305" s="244">
        <f t="shared" si="1140"/>
        <v>14</v>
      </c>
      <c r="AF1305" s="245" t="str">
        <f t="shared" si="1140"/>
        <v xml:space="preserve"> </v>
      </c>
      <c r="AG1305" s="332">
        <f t="shared" si="1140"/>
        <v>17</v>
      </c>
      <c r="AH1305" s="507"/>
      <c r="AI1305" s="508"/>
      <c r="AJ1305" s="508"/>
      <c r="AK1305" s="509"/>
      <c r="AL1305" s="385"/>
      <c r="AM1305" s="386"/>
      <c r="AN1305" s="385"/>
      <c r="AV1305" s="372"/>
      <c r="AX1305" s="373"/>
      <c r="AY1305" s="98"/>
      <c r="AZ1305" s="373"/>
      <c r="BA1305" s="363"/>
      <c r="BC1305" s="377"/>
    </row>
    <row r="1306" spans="1:70" ht="26.25" customHeight="1" thickBot="1" x14ac:dyDescent="0.25">
      <c r="A1306" s="506"/>
      <c r="B1306" s="512" t="str">
        <f>IF('FRONT PAGE'!$A$1="www.fly-logics.com","Authority certifying flight hours 
STAMP &amp; SIGNATURE",0)</f>
        <v>Authority certifying flight hours 
STAMP &amp; SIGNATURE</v>
      </c>
      <c r="C1306" s="512"/>
      <c r="D1306" s="512"/>
      <c r="E1306" s="513"/>
      <c r="F1306" s="533" t="str">
        <f>IF('FRONT PAGE'!$A$1="www.fly-logics.com","TOTAL TO DATE",0)</f>
        <v>TOTAL TO DATE</v>
      </c>
      <c r="G1306" s="534"/>
      <c r="H1306" s="535"/>
      <c r="I1306" s="32">
        <f t="shared" ref="I1306:Q1306" si="1141">IF(SUM(I1304:I1305)=0," ",SUM(I1304:I1305))</f>
        <v>33.75</v>
      </c>
      <c r="J1306" s="27">
        <f t="shared" si="1141"/>
        <v>33.75</v>
      </c>
      <c r="K1306" s="24" t="str">
        <f t="shared" si="1141"/>
        <v xml:space="preserve"> </v>
      </c>
      <c r="L1306" s="25" t="str">
        <f t="shared" si="1141"/>
        <v xml:space="preserve"> </v>
      </c>
      <c r="M1306" s="24" t="str">
        <f t="shared" si="1141"/>
        <v xml:space="preserve"> </v>
      </c>
      <c r="N1306" s="25" t="str">
        <f t="shared" si="1141"/>
        <v xml:space="preserve"> </v>
      </c>
      <c r="O1306" s="24" t="str">
        <f t="shared" si="1141"/>
        <v xml:space="preserve"> </v>
      </c>
      <c r="P1306" s="25" t="str">
        <f t="shared" si="1141"/>
        <v xml:space="preserve"> </v>
      </c>
      <c r="Q1306" s="26" t="str">
        <f t="shared" si="1141"/>
        <v xml:space="preserve"> </v>
      </c>
      <c r="R1306" s="289"/>
      <c r="S1306" s="27" t="str">
        <f t="shared" ref="S1306:AG1306" si="1142">IF(SUM(S1304:S1305)=0," ",SUM(S1304:S1305))</f>
        <v xml:space="preserve"> </v>
      </c>
      <c r="T1306" s="24">
        <f t="shared" si="1142"/>
        <v>13.75</v>
      </c>
      <c r="U1306" s="24">
        <f t="shared" si="1142"/>
        <v>20</v>
      </c>
      <c r="V1306" s="26">
        <f t="shared" si="1142"/>
        <v>5</v>
      </c>
      <c r="W1306" s="27" t="str">
        <f t="shared" si="1142"/>
        <v xml:space="preserve"> </v>
      </c>
      <c r="X1306" s="24" t="str">
        <f t="shared" si="1142"/>
        <v xml:space="preserve"> </v>
      </c>
      <c r="Y1306" s="25">
        <f t="shared" si="1142"/>
        <v>5</v>
      </c>
      <c r="Z1306" s="24" t="str">
        <f t="shared" si="1142"/>
        <v xml:space="preserve"> </v>
      </c>
      <c r="AA1306" s="25">
        <f t="shared" si="1142"/>
        <v>3.75</v>
      </c>
      <c r="AB1306" s="26" t="str">
        <f t="shared" si="1142"/>
        <v xml:space="preserve"> </v>
      </c>
      <c r="AC1306" s="30">
        <f t="shared" si="1142"/>
        <v>14</v>
      </c>
      <c r="AD1306" s="28" t="str">
        <f t="shared" si="1142"/>
        <v xml:space="preserve"> </v>
      </c>
      <c r="AE1306" s="28">
        <f t="shared" si="1142"/>
        <v>14</v>
      </c>
      <c r="AF1306" s="31" t="str">
        <f t="shared" si="1142"/>
        <v xml:space="preserve"> </v>
      </c>
      <c r="AG1306" s="33">
        <f t="shared" si="1142"/>
        <v>17</v>
      </c>
      <c r="AH1306" s="514" t="str">
        <f>IF('FRONT PAGE'!$A$1="www.fly-logics.com","_____________________________
PILOT SIGNATURE",0)</f>
        <v>_____________________________
PILOT SIGNATURE</v>
      </c>
      <c r="AI1306" s="515"/>
      <c r="AJ1306" s="515"/>
      <c r="AK1306" s="330">
        <f>A1304</f>
        <v>93</v>
      </c>
      <c r="AL1306" s="387"/>
      <c r="AM1306" s="388"/>
      <c r="AN1306" s="387"/>
      <c r="AV1306" s="372"/>
      <c r="AX1306" s="373"/>
      <c r="AY1306" s="98"/>
      <c r="AZ1306" s="373"/>
      <c r="BA1306" s="363"/>
      <c r="BC1306" s="377"/>
    </row>
    <row r="1307" spans="1:70" s="50" customFormat="1" ht="27.75" customHeight="1" x14ac:dyDescent="0.2">
      <c r="A1307" s="29">
        <f>A1302+1</f>
        <v>931</v>
      </c>
      <c r="B1307" s="39"/>
      <c r="C1307" s="40"/>
      <c r="D1307" s="41"/>
      <c r="E1307" s="42"/>
      <c r="F1307" s="43"/>
      <c r="G1307" s="44"/>
      <c r="H1307" s="45"/>
      <c r="I1307" s="281"/>
      <c r="J1307" s="277"/>
      <c r="K1307" s="278"/>
      <c r="L1307" s="279"/>
      <c r="M1307" s="278"/>
      <c r="N1307" s="279"/>
      <c r="O1307" s="278"/>
      <c r="P1307" s="279"/>
      <c r="Q1307" s="150"/>
      <c r="R1307" s="285"/>
      <c r="S1307" s="46"/>
      <c r="T1307" s="47"/>
      <c r="U1307" s="47"/>
      <c r="V1307" s="48"/>
      <c r="W1307" s="293"/>
      <c r="X1307" s="278"/>
      <c r="Y1307" s="279"/>
      <c r="Z1307" s="278"/>
      <c r="AA1307" s="279"/>
      <c r="AB1307" s="150"/>
      <c r="AC1307" s="282"/>
      <c r="AD1307" s="283"/>
      <c r="AE1307" s="283"/>
      <c r="AF1307" s="284"/>
      <c r="AG1307" s="49"/>
      <c r="AH1307" s="48"/>
      <c r="AI1307" s="516"/>
      <c r="AJ1307" s="516"/>
      <c r="AK1307" s="517"/>
      <c r="AL1307" s="100"/>
      <c r="AM1307" s="382" t="str">
        <f t="shared" ref="AM1307:AM1316" si="1143">IF(B1307=0," ",TEXT(B1307,"MMM"))</f>
        <v xml:space="preserve"> </v>
      </c>
      <c r="AN1307" s="95" t="str">
        <f t="shared" ref="AN1307:AN1316" si="1144">IF(B1307=0," ",YEAR(B1307))</f>
        <v xml:space="preserve"> </v>
      </c>
      <c r="AO1307" s="365"/>
      <c r="AP1307" s="365"/>
      <c r="AQ1307" s="256"/>
      <c r="AR1307" s="365"/>
      <c r="AS1307" s="365"/>
      <c r="AT1307" s="364"/>
      <c r="AU1307" s="365"/>
      <c r="AV1307" s="372"/>
      <c r="AW1307" s="364"/>
      <c r="AX1307" s="373"/>
      <c r="AY1307" s="98"/>
      <c r="AZ1307" s="373"/>
      <c r="BA1307" s="363"/>
      <c r="BB1307" s="365"/>
      <c r="BC1307" s="377"/>
      <c r="BD1307" s="365"/>
      <c r="BE1307" s="365"/>
      <c r="BF1307" s="365"/>
      <c r="BG1307" s="365"/>
      <c r="BH1307" s="365"/>
      <c r="BI1307" s="365"/>
      <c r="BJ1307" s="365"/>
      <c r="BK1307" s="365"/>
      <c r="BL1307" s="376"/>
      <c r="BM1307" s="376"/>
      <c r="BN1307" s="260"/>
      <c r="BO1307" s="260"/>
      <c r="BP1307" s="260"/>
      <c r="BQ1307" s="263"/>
      <c r="BR1307" s="263"/>
    </row>
    <row r="1308" spans="1:70" s="50" customFormat="1" ht="27.75" customHeight="1" x14ac:dyDescent="0.2">
      <c r="A1308" s="22">
        <f>A1307+1</f>
        <v>932</v>
      </c>
      <c r="B1308" s="51"/>
      <c r="C1308" s="52"/>
      <c r="D1308" s="53"/>
      <c r="E1308" s="54"/>
      <c r="F1308" s="55"/>
      <c r="G1308" s="56"/>
      <c r="H1308" s="57"/>
      <c r="I1308" s="275"/>
      <c r="J1308" s="58"/>
      <c r="K1308" s="59"/>
      <c r="L1308" s="60"/>
      <c r="M1308" s="59"/>
      <c r="N1308" s="60"/>
      <c r="O1308" s="59"/>
      <c r="P1308" s="60"/>
      <c r="Q1308" s="61"/>
      <c r="R1308" s="286"/>
      <c r="S1308" s="58"/>
      <c r="T1308" s="59"/>
      <c r="U1308" s="59"/>
      <c r="V1308" s="61"/>
      <c r="W1308" s="294"/>
      <c r="X1308" s="59"/>
      <c r="Y1308" s="60"/>
      <c r="Z1308" s="59"/>
      <c r="AA1308" s="60"/>
      <c r="AB1308" s="61"/>
      <c r="AC1308" s="62"/>
      <c r="AD1308" s="63"/>
      <c r="AE1308" s="63"/>
      <c r="AF1308" s="64"/>
      <c r="AG1308" s="65"/>
      <c r="AH1308" s="61"/>
      <c r="AI1308" s="510"/>
      <c r="AJ1308" s="510"/>
      <c r="AK1308" s="511"/>
      <c r="AL1308" s="100"/>
      <c r="AM1308" s="382" t="str">
        <f t="shared" si="1143"/>
        <v xml:space="preserve"> </v>
      </c>
      <c r="AN1308" s="95" t="str">
        <f t="shared" si="1144"/>
        <v xml:space="preserve"> </v>
      </c>
      <c r="AO1308" s="365"/>
      <c r="AP1308" s="365"/>
      <c r="AQ1308" s="256"/>
      <c r="AR1308" s="365"/>
      <c r="AS1308" s="365"/>
      <c r="AT1308" s="364"/>
      <c r="AU1308" s="365"/>
      <c r="AV1308" s="372"/>
      <c r="AW1308" s="364"/>
      <c r="AX1308" s="373"/>
      <c r="AY1308" s="98"/>
      <c r="AZ1308" s="373"/>
      <c r="BA1308" s="363"/>
      <c r="BB1308" s="365"/>
      <c r="BC1308" s="377"/>
      <c r="BD1308" s="365"/>
      <c r="BE1308" s="365"/>
      <c r="BF1308" s="365"/>
      <c r="BG1308" s="365"/>
      <c r="BH1308" s="365"/>
      <c r="BI1308" s="365"/>
      <c r="BJ1308" s="365"/>
      <c r="BK1308" s="365"/>
      <c r="BL1308" s="376"/>
      <c r="BM1308" s="376"/>
      <c r="BN1308" s="260"/>
      <c r="BO1308" s="260"/>
      <c r="BP1308" s="260"/>
      <c r="BQ1308" s="263"/>
      <c r="BR1308" s="263"/>
    </row>
    <row r="1309" spans="1:70" s="50" customFormat="1" ht="27.75" customHeight="1" x14ac:dyDescent="0.2">
      <c r="A1309" s="22">
        <f t="shared" ref="A1309:A1316" si="1145">A1308+1</f>
        <v>933</v>
      </c>
      <c r="B1309" s="51"/>
      <c r="C1309" s="52"/>
      <c r="D1309" s="53"/>
      <c r="E1309" s="54"/>
      <c r="F1309" s="55"/>
      <c r="G1309" s="56"/>
      <c r="H1309" s="57"/>
      <c r="I1309" s="275"/>
      <c r="J1309" s="58"/>
      <c r="K1309" s="59"/>
      <c r="L1309" s="60"/>
      <c r="M1309" s="59"/>
      <c r="N1309" s="60"/>
      <c r="O1309" s="59"/>
      <c r="P1309" s="60"/>
      <c r="Q1309" s="61"/>
      <c r="R1309" s="286"/>
      <c r="S1309" s="58"/>
      <c r="T1309" s="59"/>
      <c r="U1309" s="59"/>
      <c r="V1309" s="61"/>
      <c r="W1309" s="294"/>
      <c r="X1309" s="59"/>
      <c r="Y1309" s="60"/>
      <c r="Z1309" s="59"/>
      <c r="AA1309" s="60"/>
      <c r="AB1309" s="61"/>
      <c r="AC1309" s="62"/>
      <c r="AD1309" s="63"/>
      <c r="AE1309" s="63"/>
      <c r="AF1309" s="64"/>
      <c r="AG1309" s="65"/>
      <c r="AH1309" s="61"/>
      <c r="AI1309" s="510"/>
      <c r="AJ1309" s="510"/>
      <c r="AK1309" s="511"/>
      <c r="AL1309" s="100"/>
      <c r="AM1309" s="382" t="str">
        <f t="shared" si="1143"/>
        <v xml:space="preserve"> </v>
      </c>
      <c r="AN1309" s="95" t="str">
        <f t="shared" si="1144"/>
        <v xml:space="preserve"> </v>
      </c>
      <c r="AO1309" s="365"/>
      <c r="AP1309" s="365"/>
      <c r="AQ1309" s="256"/>
      <c r="AR1309" s="365"/>
      <c r="AS1309" s="365"/>
      <c r="AT1309" s="364"/>
      <c r="AU1309" s="365"/>
      <c r="AV1309" s="372"/>
      <c r="AW1309" s="364"/>
      <c r="AX1309" s="373"/>
      <c r="AY1309" s="98"/>
      <c r="AZ1309" s="373"/>
      <c r="BA1309" s="363"/>
      <c r="BB1309" s="365"/>
      <c r="BC1309" s="377"/>
      <c r="BD1309" s="365"/>
      <c r="BE1309" s="365"/>
      <c r="BF1309" s="365"/>
      <c r="BG1309" s="365"/>
      <c r="BH1309" s="365"/>
      <c r="BI1309" s="365"/>
      <c r="BJ1309" s="365"/>
      <c r="BK1309" s="365"/>
      <c r="BL1309" s="376"/>
      <c r="BM1309" s="376"/>
      <c r="BN1309" s="260"/>
      <c r="BO1309" s="260"/>
      <c r="BP1309" s="260"/>
      <c r="BQ1309" s="263"/>
      <c r="BR1309" s="263"/>
    </row>
    <row r="1310" spans="1:70" s="50" customFormat="1" ht="27.75" customHeight="1" x14ac:dyDescent="0.2">
      <c r="A1310" s="22">
        <f t="shared" si="1145"/>
        <v>934</v>
      </c>
      <c r="B1310" s="51"/>
      <c r="C1310" s="52"/>
      <c r="D1310" s="53"/>
      <c r="E1310" s="54"/>
      <c r="F1310" s="55"/>
      <c r="G1310" s="56"/>
      <c r="H1310" s="57"/>
      <c r="I1310" s="275"/>
      <c r="J1310" s="58"/>
      <c r="K1310" s="59"/>
      <c r="L1310" s="60"/>
      <c r="M1310" s="59"/>
      <c r="N1310" s="60"/>
      <c r="O1310" s="59"/>
      <c r="P1310" s="60"/>
      <c r="Q1310" s="61"/>
      <c r="R1310" s="286"/>
      <c r="S1310" s="58"/>
      <c r="T1310" s="59"/>
      <c r="U1310" s="59"/>
      <c r="V1310" s="61"/>
      <c r="W1310" s="294"/>
      <c r="X1310" s="59"/>
      <c r="Y1310" s="60"/>
      <c r="Z1310" s="59"/>
      <c r="AA1310" s="60"/>
      <c r="AB1310" s="61"/>
      <c r="AC1310" s="62"/>
      <c r="AD1310" s="63"/>
      <c r="AE1310" s="63"/>
      <c r="AF1310" s="64"/>
      <c r="AG1310" s="65"/>
      <c r="AH1310" s="61"/>
      <c r="AI1310" s="510"/>
      <c r="AJ1310" s="510"/>
      <c r="AK1310" s="511"/>
      <c r="AL1310" s="100"/>
      <c r="AM1310" s="382" t="str">
        <f t="shared" si="1143"/>
        <v xml:space="preserve"> </v>
      </c>
      <c r="AN1310" s="95" t="str">
        <f t="shared" si="1144"/>
        <v xml:space="preserve"> </v>
      </c>
      <c r="AO1310" s="365"/>
      <c r="AP1310" s="365"/>
      <c r="AQ1310" s="256"/>
      <c r="AR1310" s="365"/>
      <c r="AS1310" s="365"/>
      <c r="AT1310" s="364"/>
      <c r="AU1310" s="365"/>
      <c r="AV1310" s="372"/>
      <c r="AW1310" s="364"/>
      <c r="AX1310" s="373"/>
      <c r="AY1310" s="98"/>
      <c r="AZ1310" s="373"/>
      <c r="BA1310" s="363"/>
      <c r="BB1310" s="365"/>
      <c r="BC1310" s="377"/>
      <c r="BD1310" s="365"/>
      <c r="BE1310" s="365"/>
      <c r="BF1310" s="365"/>
      <c r="BG1310" s="365"/>
      <c r="BH1310" s="365"/>
      <c r="BI1310" s="365"/>
      <c r="BJ1310" s="365"/>
      <c r="BK1310" s="365"/>
      <c r="BL1310" s="376"/>
      <c r="BM1310" s="376"/>
      <c r="BN1310" s="260"/>
      <c r="BO1310" s="260"/>
      <c r="BP1310" s="260"/>
      <c r="BQ1310" s="263"/>
      <c r="BR1310" s="263"/>
    </row>
    <row r="1311" spans="1:70" s="50" customFormat="1" ht="27.75" customHeight="1" x14ac:dyDescent="0.2">
      <c r="A1311" s="22">
        <f t="shared" si="1145"/>
        <v>935</v>
      </c>
      <c r="B1311" s="51"/>
      <c r="C1311" s="52"/>
      <c r="D1311" s="53"/>
      <c r="E1311" s="54"/>
      <c r="F1311" s="55"/>
      <c r="G1311" s="56"/>
      <c r="H1311" s="57"/>
      <c r="I1311" s="275"/>
      <c r="J1311" s="58"/>
      <c r="K1311" s="59"/>
      <c r="L1311" s="60"/>
      <c r="M1311" s="59"/>
      <c r="N1311" s="60"/>
      <c r="O1311" s="59"/>
      <c r="P1311" s="60"/>
      <c r="Q1311" s="61"/>
      <c r="R1311" s="286"/>
      <c r="S1311" s="58"/>
      <c r="T1311" s="59"/>
      <c r="U1311" s="59"/>
      <c r="V1311" s="61"/>
      <c r="W1311" s="294"/>
      <c r="X1311" s="59"/>
      <c r="Y1311" s="60"/>
      <c r="Z1311" s="59"/>
      <c r="AA1311" s="60"/>
      <c r="AB1311" s="61"/>
      <c r="AC1311" s="62"/>
      <c r="AD1311" s="63"/>
      <c r="AE1311" s="63"/>
      <c r="AF1311" s="64"/>
      <c r="AG1311" s="65"/>
      <c r="AH1311" s="61"/>
      <c r="AI1311" s="510"/>
      <c r="AJ1311" s="510"/>
      <c r="AK1311" s="511"/>
      <c r="AL1311" s="100"/>
      <c r="AM1311" s="382" t="str">
        <f t="shared" si="1143"/>
        <v xml:space="preserve"> </v>
      </c>
      <c r="AN1311" s="95" t="str">
        <f t="shared" si="1144"/>
        <v xml:space="preserve"> </v>
      </c>
      <c r="AO1311" s="365"/>
      <c r="AP1311" s="365"/>
      <c r="AQ1311" s="256"/>
      <c r="AR1311" s="365"/>
      <c r="AS1311" s="365"/>
      <c r="AT1311" s="364"/>
      <c r="AU1311" s="365"/>
      <c r="AV1311" s="372"/>
      <c r="AW1311" s="364"/>
      <c r="AX1311" s="373"/>
      <c r="AY1311" s="98"/>
      <c r="AZ1311" s="373"/>
      <c r="BA1311" s="363"/>
      <c r="BB1311" s="365"/>
      <c r="BC1311" s="377"/>
      <c r="BD1311" s="365"/>
      <c r="BE1311" s="365"/>
      <c r="BF1311" s="365"/>
      <c r="BG1311" s="365"/>
      <c r="BH1311" s="365"/>
      <c r="BI1311" s="365"/>
      <c r="BJ1311" s="365"/>
      <c r="BK1311" s="365"/>
      <c r="BL1311" s="376"/>
      <c r="BM1311" s="376"/>
      <c r="BN1311" s="260"/>
      <c r="BO1311" s="260"/>
      <c r="BP1311" s="260"/>
      <c r="BQ1311" s="263"/>
      <c r="BR1311" s="263"/>
    </row>
    <row r="1312" spans="1:70" s="50" customFormat="1" ht="27.75" customHeight="1" x14ac:dyDescent="0.2">
      <c r="A1312" s="22">
        <f t="shared" si="1145"/>
        <v>936</v>
      </c>
      <c r="B1312" s="51"/>
      <c r="C1312" s="52"/>
      <c r="D1312" s="53"/>
      <c r="E1312" s="54"/>
      <c r="F1312" s="55"/>
      <c r="G1312" s="56"/>
      <c r="H1312" s="57"/>
      <c r="I1312" s="275"/>
      <c r="J1312" s="58"/>
      <c r="K1312" s="59"/>
      <c r="L1312" s="60"/>
      <c r="M1312" s="59"/>
      <c r="N1312" s="60"/>
      <c r="O1312" s="59"/>
      <c r="P1312" s="60"/>
      <c r="Q1312" s="61"/>
      <c r="R1312" s="286"/>
      <c r="S1312" s="58"/>
      <c r="T1312" s="59"/>
      <c r="U1312" s="59"/>
      <c r="V1312" s="61"/>
      <c r="W1312" s="294"/>
      <c r="X1312" s="59"/>
      <c r="Y1312" s="60"/>
      <c r="Z1312" s="59"/>
      <c r="AA1312" s="60"/>
      <c r="AB1312" s="61"/>
      <c r="AC1312" s="62"/>
      <c r="AD1312" s="63"/>
      <c r="AE1312" s="63"/>
      <c r="AF1312" s="64"/>
      <c r="AG1312" s="65"/>
      <c r="AH1312" s="61"/>
      <c r="AI1312" s="510"/>
      <c r="AJ1312" s="510"/>
      <c r="AK1312" s="511"/>
      <c r="AL1312" s="100"/>
      <c r="AM1312" s="382" t="str">
        <f t="shared" si="1143"/>
        <v xml:space="preserve"> </v>
      </c>
      <c r="AN1312" s="95" t="str">
        <f t="shared" si="1144"/>
        <v xml:space="preserve"> </v>
      </c>
      <c r="AO1312" s="365"/>
      <c r="AP1312" s="365"/>
      <c r="AQ1312" s="256"/>
      <c r="AR1312" s="365"/>
      <c r="AS1312" s="365"/>
      <c r="AT1312" s="364"/>
      <c r="AU1312" s="365"/>
      <c r="AV1312" s="372"/>
      <c r="AW1312" s="364"/>
      <c r="AX1312" s="373"/>
      <c r="AY1312" s="98"/>
      <c r="AZ1312" s="373"/>
      <c r="BA1312" s="363"/>
      <c r="BB1312" s="365"/>
      <c r="BC1312" s="377"/>
      <c r="BD1312" s="365"/>
      <c r="BE1312" s="365"/>
      <c r="BF1312" s="365"/>
      <c r="BG1312" s="365"/>
      <c r="BH1312" s="365"/>
      <c r="BI1312" s="365"/>
      <c r="BJ1312" s="365"/>
      <c r="BK1312" s="365"/>
      <c r="BL1312" s="376"/>
      <c r="BM1312" s="376"/>
      <c r="BN1312" s="260"/>
      <c r="BO1312" s="260"/>
      <c r="BP1312" s="260"/>
      <c r="BQ1312" s="263"/>
      <c r="BR1312" s="263"/>
    </row>
    <row r="1313" spans="1:70" s="50" customFormat="1" ht="27.75" customHeight="1" x14ac:dyDescent="0.2">
      <c r="A1313" s="22">
        <f>A1312+1</f>
        <v>937</v>
      </c>
      <c r="B1313" s="51"/>
      <c r="C1313" s="52"/>
      <c r="D1313" s="53"/>
      <c r="E1313" s="54"/>
      <c r="F1313" s="55"/>
      <c r="G1313" s="56"/>
      <c r="H1313" s="57"/>
      <c r="I1313" s="275"/>
      <c r="J1313" s="58"/>
      <c r="K1313" s="59"/>
      <c r="L1313" s="60"/>
      <c r="M1313" s="59"/>
      <c r="N1313" s="60"/>
      <c r="O1313" s="59"/>
      <c r="P1313" s="60"/>
      <c r="Q1313" s="61"/>
      <c r="R1313" s="286"/>
      <c r="S1313" s="58"/>
      <c r="T1313" s="59"/>
      <c r="U1313" s="59"/>
      <c r="V1313" s="61"/>
      <c r="W1313" s="294"/>
      <c r="X1313" s="59"/>
      <c r="Y1313" s="60"/>
      <c r="Z1313" s="59"/>
      <c r="AA1313" s="60"/>
      <c r="AB1313" s="61"/>
      <c r="AC1313" s="62"/>
      <c r="AD1313" s="63"/>
      <c r="AE1313" s="63"/>
      <c r="AF1313" s="64"/>
      <c r="AG1313" s="65"/>
      <c r="AH1313" s="61"/>
      <c r="AI1313" s="510"/>
      <c r="AJ1313" s="510"/>
      <c r="AK1313" s="511"/>
      <c r="AL1313" s="100"/>
      <c r="AM1313" s="382" t="str">
        <f t="shared" si="1143"/>
        <v xml:space="preserve"> </v>
      </c>
      <c r="AN1313" s="95" t="str">
        <f t="shared" si="1144"/>
        <v xml:space="preserve"> </v>
      </c>
      <c r="AO1313" s="365"/>
      <c r="AP1313" s="365"/>
      <c r="AQ1313" s="256"/>
      <c r="AR1313" s="365"/>
      <c r="AS1313" s="365"/>
      <c r="AT1313" s="364"/>
      <c r="AU1313" s="365"/>
      <c r="AV1313" s="372"/>
      <c r="AW1313" s="364"/>
      <c r="AX1313" s="373"/>
      <c r="AY1313" s="98"/>
      <c r="AZ1313" s="373"/>
      <c r="BA1313" s="363"/>
      <c r="BB1313" s="365"/>
      <c r="BC1313" s="377"/>
      <c r="BD1313" s="365"/>
      <c r="BE1313" s="365"/>
      <c r="BF1313" s="365"/>
      <c r="BG1313" s="365"/>
      <c r="BH1313" s="365"/>
      <c r="BI1313" s="365"/>
      <c r="BJ1313" s="365"/>
      <c r="BK1313" s="365"/>
      <c r="BL1313" s="376"/>
      <c r="BM1313" s="376"/>
      <c r="BN1313" s="260"/>
      <c r="BO1313" s="260"/>
      <c r="BP1313" s="260"/>
      <c r="BQ1313" s="263"/>
      <c r="BR1313" s="263"/>
    </row>
    <row r="1314" spans="1:70" s="50" customFormat="1" ht="27.75" customHeight="1" x14ac:dyDescent="0.2">
      <c r="A1314" s="22">
        <f t="shared" si="1145"/>
        <v>938</v>
      </c>
      <c r="B1314" s="51"/>
      <c r="C1314" s="52"/>
      <c r="D1314" s="53"/>
      <c r="E1314" s="54"/>
      <c r="F1314" s="55"/>
      <c r="G1314" s="56"/>
      <c r="H1314" s="57"/>
      <c r="I1314" s="275"/>
      <c r="J1314" s="58"/>
      <c r="K1314" s="59"/>
      <c r="L1314" s="60"/>
      <c r="M1314" s="59"/>
      <c r="N1314" s="60"/>
      <c r="O1314" s="59"/>
      <c r="P1314" s="60"/>
      <c r="Q1314" s="61"/>
      <c r="R1314" s="286"/>
      <c r="S1314" s="58"/>
      <c r="T1314" s="59"/>
      <c r="U1314" s="59"/>
      <c r="V1314" s="61"/>
      <c r="W1314" s="294"/>
      <c r="X1314" s="59"/>
      <c r="Y1314" s="60"/>
      <c r="Z1314" s="59"/>
      <c r="AA1314" s="60"/>
      <c r="AB1314" s="61"/>
      <c r="AC1314" s="62"/>
      <c r="AD1314" s="63"/>
      <c r="AE1314" s="63"/>
      <c r="AF1314" s="64"/>
      <c r="AG1314" s="65"/>
      <c r="AH1314" s="61"/>
      <c r="AI1314" s="510"/>
      <c r="AJ1314" s="510"/>
      <c r="AK1314" s="511"/>
      <c r="AL1314" s="100"/>
      <c r="AM1314" s="382" t="str">
        <f t="shared" si="1143"/>
        <v xml:space="preserve"> </v>
      </c>
      <c r="AN1314" s="95" t="str">
        <f t="shared" si="1144"/>
        <v xml:space="preserve"> </v>
      </c>
      <c r="AO1314" s="365"/>
      <c r="AP1314" s="365"/>
      <c r="AQ1314" s="256"/>
      <c r="AR1314" s="365"/>
      <c r="AS1314" s="365"/>
      <c r="AT1314" s="364"/>
      <c r="AU1314" s="365"/>
      <c r="AV1314" s="372"/>
      <c r="AW1314" s="364"/>
      <c r="AX1314" s="373"/>
      <c r="AY1314" s="98"/>
      <c r="AZ1314" s="373"/>
      <c r="BA1314" s="363"/>
      <c r="BB1314" s="365"/>
      <c r="BC1314" s="377"/>
      <c r="BD1314" s="365"/>
      <c r="BE1314" s="365"/>
      <c r="BF1314" s="365"/>
      <c r="BG1314" s="365"/>
      <c r="BH1314" s="365"/>
      <c r="BI1314" s="365"/>
      <c r="BJ1314" s="365"/>
      <c r="BK1314" s="365"/>
      <c r="BL1314" s="376"/>
      <c r="BM1314" s="376"/>
      <c r="BN1314" s="260"/>
      <c r="BO1314" s="260"/>
      <c r="BP1314" s="260"/>
      <c r="BQ1314" s="263"/>
      <c r="BR1314" s="263"/>
    </row>
    <row r="1315" spans="1:70" s="50" customFormat="1" ht="27.75" customHeight="1" x14ac:dyDescent="0.2">
      <c r="A1315" s="22">
        <f t="shared" si="1145"/>
        <v>939</v>
      </c>
      <c r="B1315" s="51"/>
      <c r="C1315" s="52"/>
      <c r="D1315" s="53"/>
      <c r="E1315" s="54"/>
      <c r="F1315" s="55"/>
      <c r="G1315" s="56"/>
      <c r="H1315" s="57"/>
      <c r="I1315" s="275"/>
      <c r="J1315" s="58"/>
      <c r="K1315" s="59"/>
      <c r="L1315" s="60"/>
      <c r="M1315" s="59"/>
      <c r="N1315" s="60"/>
      <c r="O1315" s="59"/>
      <c r="P1315" s="60"/>
      <c r="Q1315" s="61"/>
      <c r="R1315" s="286"/>
      <c r="S1315" s="58"/>
      <c r="T1315" s="59"/>
      <c r="U1315" s="59"/>
      <c r="V1315" s="61"/>
      <c r="W1315" s="294"/>
      <c r="X1315" s="59"/>
      <c r="Y1315" s="60"/>
      <c r="Z1315" s="59"/>
      <c r="AA1315" s="60"/>
      <c r="AB1315" s="61"/>
      <c r="AC1315" s="62"/>
      <c r="AD1315" s="63"/>
      <c r="AE1315" s="63"/>
      <c r="AF1315" s="64"/>
      <c r="AG1315" s="65"/>
      <c r="AH1315" s="61"/>
      <c r="AI1315" s="510"/>
      <c r="AJ1315" s="510"/>
      <c r="AK1315" s="511"/>
      <c r="AL1315" s="100"/>
      <c r="AM1315" s="382" t="str">
        <f t="shared" si="1143"/>
        <v xml:space="preserve"> </v>
      </c>
      <c r="AN1315" s="95" t="str">
        <f t="shared" si="1144"/>
        <v xml:space="preserve"> </v>
      </c>
      <c r="AO1315" s="365"/>
      <c r="AP1315" s="365"/>
      <c r="AQ1315" s="256"/>
      <c r="AR1315" s="365"/>
      <c r="AS1315" s="365"/>
      <c r="AT1315" s="364"/>
      <c r="AU1315" s="365"/>
      <c r="AV1315" s="372"/>
      <c r="AW1315" s="364"/>
      <c r="AX1315" s="373"/>
      <c r="AY1315" s="98"/>
      <c r="AZ1315" s="373"/>
      <c r="BA1315" s="365"/>
      <c r="BB1315" s="365"/>
      <c r="BC1315" s="377"/>
      <c r="BD1315" s="365"/>
      <c r="BE1315" s="365"/>
      <c r="BF1315" s="365"/>
      <c r="BG1315" s="365"/>
      <c r="BH1315" s="365"/>
      <c r="BI1315" s="365"/>
      <c r="BJ1315" s="365"/>
      <c r="BK1315" s="365"/>
      <c r="BL1315" s="376"/>
      <c r="BM1315" s="376"/>
      <c r="BN1315" s="260"/>
      <c r="BO1315" s="260"/>
      <c r="BP1315" s="260"/>
      <c r="BQ1315" s="263"/>
      <c r="BR1315" s="263"/>
    </row>
    <row r="1316" spans="1:70" s="50" customFormat="1" ht="27.75" customHeight="1" thickBot="1" x14ac:dyDescent="0.25">
      <c r="A1316" s="23">
        <f t="shared" si="1145"/>
        <v>940</v>
      </c>
      <c r="B1316" s="66"/>
      <c r="C1316" s="67"/>
      <c r="D1316" s="68"/>
      <c r="E1316" s="69"/>
      <c r="F1316" s="70"/>
      <c r="G1316" s="71"/>
      <c r="H1316" s="72"/>
      <c r="I1316" s="276"/>
      <c r="J1316" s="73"/>
      <c r="K1316" s="74"/>
      <c r="L1316" s="75"/>
      <c r="M1316" s="74"/>
      <c r="N1316" s="75"/>
      <c r="O1316" s="74"/>
      <c r="P1316" s="75"/>
      <c r="Q1316" s="76"/>
      <c r="R1316" s="287"/>
      <c r="S1316" s="73"/>
      <c r="T1316" s="74"/>
      <c r="U1316" s="74"/>
      <c r="V1316" s="76"/>
      <c r="W1316" s="295"/>
      <c r="X1316" s="74"/>
      <c r="Y1316" s="75"/>
      <c r="Z1316" s="74"/>
      <c r="AA1316" s="75"/>
      <c r="AB1316" s="76"/>
      <c r="AC1316" s="77"/>
      <c r="AD1316" s="78"/>
      <c r="AE1316" s="78"/>
      <c r="AF1316" s="79"/>
      <c r="AG1316" s="80"/>
      <c r="AH1316" s="76"/>
      <c r="AI1316" s="518"/>
      <c r="AJ1316" s="518"/>
      <c r="AK1316" s="519"/>
      <c r="AL1316" s="100"/>
      <c r="AM1316" s="382" t="str">
        <f t="shared" si="1143"/>
        <v xml:space="preserve"> </v>
      </c>
      <c r="AN1316" s="95" t="str">
        <f t="shared" si="1144"/>
        <v xml:space="preserve"> </v>
      </c>
      <c r="AO1316" s="365"/>
      <c r="AP1316" s="365"/>
      <c r="AQ1316" s="256"/>
      <c r="AR1316" s="365"/>
      <c r="AS1316" s="365"/>
      <c r="AT1316" s="364"/>
      <c r="AU1316" s="365"/>
      <c r="AV1316" s="372"/>
      <c r="AW1316" s="364"/>
      <c r="AX1316" s="373"/>
      <c r="AY1316" s="98"/>
      <c r="AZ1316" s="373"/>
      <c r="BA1316" s="365"/>
      <c r="BB1316" s="365"/>
      <c r="BC1316" s="377"/>
      <c r="BD1316" s="365"/>
      <c r="BE1316" s="365"/>
      <c r="BF1316" s="365"/>
      <c r="BG1316" s="365"/>
      <c r="BH1316" s="365"/>
      <c r="BI1316" s="365"/>
      <c r="BJ1316" s="365"/>
      <c r="BK1316" s="365"/>
      <c r="BL1316" s="376"/>
      <c r="BM1316" s="376"/>
      <c r="BN1316" s="260"/>
      <c r="BO1316" s="260"/>
      <c r="BP1316" s="260"/>
      <c r="BQ1316" s="263"/>
      <c r="BR1316" s="263"/>
    </row>
    <row r="1317" spans="1:70" ht="4.5" customHeight="1" thickBot="1" x14ac:dyDescent="0.25">
      <c r="A1317" s="91">
        <f>AK1320</f>
        <v>94</v>
      </c>
      <c r="B1317" s="235"/>
      <c r="C1317" s="235"/>
      <c r="D1317" s="235"/>
      <c r="E1317" s="235"/>
      <c r="F1317" s="235"/>
      <c r="G1317" s="235"/>
      <c r="H1317" s="235"/>
      <c r="I1317" s="235"/>
      <c r="J1317" s="280"/>
      <c r="K1317" s="280"/>
      <c r="L1317" s="280"/>
      <c r="M1317" s="280"/>
      <c r="N1317" s="280"/>
      <c r="O1317" s="280"/>
      <c r="P1317" s="280"/>
      <c r="Q1317" s="280"/>
      <c r="R1317" s="280"/>
      <c r="S1317" s="292"/>
      <c r="T1317" s="292"/>
      <c r="U1317" s="292"/>
      <c r="V1317" s="292"/>
      <c r="W1317" s="292"/>
      <c r="X1317" s="292"/>
      <c r="Y1317" s="292"/>
      <c r="Z1317" s="292"/>
      <c r="AA1317" s="292"/>
      <c r="AB1317" s="292"/>
      <c r="AC1317" s="292"/>
      <c r="AD1317" s="236"/>
      <c r="AE1317" s="237"/>
      <c r="AF1317" s="236"/>
      <c r="AG1317" s="238"/>
      <c r="AH1317" s="536"/>
      <c r="AI1317" s="537"/>
      <c r="AJ1317" s="537"/>
      <c r="AK1317" s="537"/>
      <c r="AL1317" s="383"/>
      <c r="AM1317" s="384"/>
      <c r="AN1317" s="383"/>
      <c r="AV1317" s="372"/>
      <c r="AX1317" s="373"/>
      <c r="AY1317" s="98"/>
      <c r="AZ1317" s="373"/>
      <c r="BC1317" s="377"/>
    </row>
    <row r="1318" spans="1:70" ht="26.25" customHeight="1" x14ac:dyDescent="0.2">
      <c r="A1318" s="163">
        <f>A1304+1</f>
        <v>94</v>
      </c>
      <c r="B1318" s="523"/>
      <c r="C1318" s="523"/>
      <c r="D1318" s="523"/>
      <c r="E1318" s="524"/>
      <c r="F1318" s="527" t="str">
        <f>IF('FRONT PAGE'!$A$1="www.fly-logics.com","TOTAL PAGE",0)</f>
        <v>TOTAL PAGE</v>
      </c>
      <c r="G1318" s="528"/>
      <c r="H1318" s="529"/>
      <c r="I1318" s="314" t="str">
        <f>IF('FRONT PAGE'!$A$1="www.fly-logics.com",IF(SUM(I1307:I1317)=0," ",SUM(I1307:I1317)),0)</f>
        <v xml:space="preserve"> </v>
      </c>
      <c r="J1318" s="315" t="str">
        <f>IF('FRONT PAGE'!$A$1="www.fly-logics.com",IF(SUM(J1307:J1317)=0," ",SUM(J1307:J1317)),0)</f>
        <v xml:space="preserve"> </v>
      </c>
      <c r="K1318" s="316" t="str">
        <f>IF('FRONT PAGE'!$A$1="www.fly-logics.com",IF(SUM(K1307:K1317)=0," ",SUM(K1307:K1317)),0)</f>
        <v xml:space="preserve"> </v>
      </c>
      <c r="L1318" s="317" t="str">
        <f>IF('FRONT PAGE'!$A$1="www.fly-logics.com",IF(SUM(L1307:L1317)=0," ",SUM(L1307:L1317)),0)</f>
        <v xml:space="preserve"> </v>
      </c>
      <c r="M1318" s="316" t="str">
        <f>IF('FRONT PAGE'!$A$1="www.fly-logics.com",IF(SUM(M1307:M1317)=0," ",SUM(M1307:M1317)),0)</f>
        <v xml:space="preserve"> </v>
      </c>
      <c r="N1318" s="317" t="str">
        <f>IF('FRONT PAGE'!$A$1="www.fly-logics.com",IF(SUM(N1307:N1317)=0," ",SUM(N1307:N1317)),0)</f>
        <v xml:space="preserve"> </v>
      </c>
      <c r="O1318" s="316" t="str">
        <f>IF('FRONT PAGE'!$A$1="www.fly-logics.com",IF(SUM(O1307:O1317)=0," ",SUM(O1307:O1317)),0)</f>
        <v xml:space="preserve"> </v>
      </c>
      <c r="P1318" s="317" t="str">
        <f>IF('FRONT PAGE'!$A$1="www.fly-logics.com",IF(SUM(P1307:P1317)=0," ",SUM(P1307:P1317)),0)</f>
        <v xml:space="preserve"> </v>
      </c>
      <c r="Q1318" s="318" t="str">
        <f>IF('FRONT PAGE'!$A$1="www.fly-logics.com",IF(SUM(Q1307:Q1317)=0," ",SUM(Q1307:Q1317)),0)</f>
        <v xml:space="preserve"> </v>
      </c>
      <c r="R1318" s="319"/>
      <c r="S1318" s="315" t="str">
        <f>IF('FRONT PAGE'!$A$1="www.fly-logics.com",IF(SUM(S1307:S1317)=0," ",SUM(S1307:S1317)),0)</f>
        <v xml:space="preserve"> </v>
      </c>
      <c r="T1318" s="316" t="str">
        <f>IF('FRONT PAGE'!$A$1="www.fly-logics.com",IF(SUM(T1307:T1317)=0," ",SUM(T1307:T1317)),0)</f>
        <v xml:space="preserve"> </v>
      </c>
      <c r="U1318" s="316" t="str">
        <f>IF('FRONT PAGE'!$A$1="www.fly-logics.com",IF(SUM(U1307:U1317)=0," ",SUM(U1307:U1317)),0)</f>
        <v xml:space="preserve"> </v>
      </c>
      <c r="V1318" s="318" t="str">
        <f>IF('FRONT PAGE'!$A$1="www.fly-logics.com",IF(SUM(V1307:V1317)=0," ",SUM(V1307:V1317)),0)</f>
        <v xml:space="preserve"> </v>
      </c>
      <c r="W1318" s="315" t="str">
        <f>IF('FRONT PAGE'!$A$1="www.fly-logics.com",IF(SUM(W1307:W1317)=0," ",SUM(W1307:W1317)),0)</f>
        <v xml:space="preserve"> </v>
      </c>
      <c r="X1318" s="316" t="str">
        <f>IF('FRONT PAGE'!$A$1="www.fly-logics.com",IF(SUM(X1307:X1317)=0," ",SUM(X1307:X1317)),0)</f>
        <v xml:space="preserve"> </v>
      </c>
      <c r="Y1318" s="317" t="str">
        <f>IF('FRONT PAGE'!$A$1="www.fly-logics.com",IF(SUM(Y1307:Y1317)=0," ",SUM(Y1307:Y1317)),0)</f>
        <v xml:space="preserve"> </v>
      </c>
      <c r="Z1318" s="316" t="str">
        <f>IF('FRONT PAGE'!$A$1="www.fly-logics.com",IF(SUM(Z1307:Z1317)=0," ",SUM(Z1307:Z1317)),0)</f>
        <v xml:space="preserve"> </v>
      </c>
      <c r="AA1318" s="317" t="str">
        <f>IF('FRONT PAGE'!$A$1="www.fly-logics.com",IF(SUM(AA1307:AA1317)=0," ",SUM(AA1307:AA1317)),0)</f>
        <v xml:space="preserve"> </v>
      </c>
      <c r="AB1318" s="318" t="str">
        <f>IF('FRONT PAGE'!$A$1="www.fly-logics.com",IF(SUM(AB1307:AB1317)=0," ",SUM(AB1307:AB1317)),0)</f>
        <v xml:space="preserve"> </v>
      </c>
      <c r="AC1318" s="329" t="str">
        <f>IF('FRONT PAGE'!$A$1="www.fly-logics.com",IF(SUM(AC1307:AC1317)=0," ",SUM(AC1307:AC1317)),0)</f>
        <v xml:space="preserve"> </v>
      </c>
      <c r="AD1318" s="321" t="str">
        <f>IF('FRONT PAGE'!$A$1="www.fly-logics.com",IF(SUM(AD1307:AD1317)=0," ",SUM(AD1307:AD1317)),0)</f>
        <v xml:space="preserve"> </v>
      </c>
      <c r="AE1318" s="321" t="str">
        <f>IF('FRONT PAGE'!$A$1="www.fly-logics.com",IF(SUM(AE1307:AE1317)=0," ",SUM(AE1307:AE1317)),0)</f>
        <v xml:space="preserve"> </v>
      </c>
      <c r="AF1318" s="322" t="str">
        <f>IF('FRONT PAGE'!$A$1="www.fly-logics.com",IF(SUM(AF1307:AF1317)=0," ",SUM(AF1307:AF1317)),0)</f>
        <v xml:space="preserve"> </v>
      </c>
      <c r="AG1318" s="323" t="str">
        <f>IF('FRONT PAGE'!$A$1="www.fly-logics.com",IF(SUM(AG1307:AG1317)=0," ",SUM(AG1307:AG1317)),0)</f>
        <v xml:space="preserve"> </v>
      </c>
      <c r="AH1318" s="520" t="str">
        <f>IF('FRONT PAGE'!$A$1="www.fly-logics.com","I certify that all the data in this
logbook are accurate",0)</f>
        <v>I certify that all the data in this
logbook are accurate</v>
      </c>
      <c r="AI1318" s="521"/>
      <c r="AJ1318" s="521"/>
      <c r="AK1318" s="522"/>
      <c r="AL1318" s="385"/>
      <c r="AM1318" s="386"/>
      <c r="AN1318" s="385"/>
      <c r="AV1318" s="372"/>
      <c r="AX1318" s="373"/>
      <c r="AY1318" s="98"/>
      <c r="AZ1318" s="373"/>
      <c r="BA1318" s="363"/>
      <c r="BC1318" s="377"/>
    </row>
    <row r="1319" spans="1:70" ht="26.25" customHeight="1" x14ac:dyDescent="0.2">
      <c r="A1319" s="505">
        <f>AL1303</f>
        <v>0</v>
      </c>
      <c r="B1319" s="525"/>
      <c r="C1319" s="525"/>
      <c r="D1319" s="525"/>
      <c r="E1319" s="526"/>
      <c r="F1319" s="530" t="str">
        <f>IF('FRONT PAGE'!$A$1="www.fly-logics.com","TOTAL PREVIOUS LOGBOOK",0)</f>
        <v>TOTAL PREVIOUS LOGBOOK</v>
      </c>
      <c r="G1319" s="531"/>
      <c r="H1319" s="532"/>
      <c r="I1319" s="333">
        <f>I1306</f>
        <v>33.75</v>
      </c>
      <c r="J1319" s="334">
        <f t="shared" ref="J1319:Q1319" si="1146">J1306</f>
        <v>33.75</v>
      </c>
      <c r="K1319" s="335" t="str">
        <f t="shared" si="1146"/>
        <v xml:space="preserve"> </v>
      </c>
      <c r="L1319" s="336" t="str">
        <f t="shared" si="1146"/>
        <v xml:space="preserve"> </v>
      </c>
      <c r="M1319" s="335" t="str">
        <f t="shared" si="1146"/>
        <v xml:space="preserve"> </v>
      </c>
      <c r="N1319" s="336" t="str">
        <f t="shared" si="1146"/>
        <v xml:space="preserve"> </v>
      </c>
      <c r="O1319" s="335" t="str">
        <f t="shared" si="1146"/>
        <v xml:space="preserve"> </v>
      </c>
      <c r="P1319" s="336" t="str">
        <f t="shared" si="1146"/>
        <v xml:space="preserve"> </v>
      </c>
      <c r="Q1319" s="337" t="str">
        <f t="shared" si="1146"/>
        <v xml:space="preserve"> </v>
      </c>
      <c r="R1319" s="288">
        <v>10</v>
      </c>
      <c r="S1319" s="331" t="str">
        <f>S1306</f>
        <v xml:space="preserve"> </v>
      </c>
      <c r="T1319" s="239">
        <f t="shared" ref="T1319:AG1319" si="1147">T1306</f>
        <v>13.75</v>
      </c>
      <c r="U1319" s="239">
        <f t="shared" si="1147"/>
        <v>20</v>
      </c>
      <c r="V1319" s="240">
        <f t="shared" si="1147"/>
        <v>5</v>
      </c>
      <c r="W1319" s="241" t="str">
        <f t="shared" si="1147"/>
        <v xml:space="preserve"> </v>
      </c>
      <c r="X1319" s="239" t="str">
        <f t="shared" si="1147"/>
        <v xml:space="preserve"> </v>
      </c>
      <c r="Y1319" s="242">
        <f t="shared" si="1147"/>
        <v>5</v>
      </c>
      <c r="Z1319" s="239" t="str">
        <f t="shared" si="1147"/>
        <v xml:space="preserve"> </v>
      </c>
      <c r="AA1319" s="242">
        <f t="shared" si="1147"/>
        <v>3.75</v>
      </c>
      <c r="AB1319" s="240" t="str">
        <f t="shared" si="1147"/>
        <v xml:space="preserve"> </v>
      </c>
      <c r="AC1319" s="243">
        <f t="shared" si="1147"/>
        <v>14</v>
      </c>
      <c r="AD1319" s="244" t="str">
        <f t="shared" si="1147"/>
        <v xml:space="preserve"> </v>
      </c>
      <c r="AE1319" s="244">
        <f t="shared" si="1147"/>
        <v>14</v>
      </c>
      <c r="AF1319" s="245" t="str">
        <f t="shared" si="1147"/>
        <v xml:space="preserve"> </v>
      </c>
      <c r="AG1319" s="332">
        <f t="shared" si="1147"/>
        <v>17</v>
      </c>
      <c r="AH1319" s="507"/>
      <c r="AI1319" s="508"/>
      <c r="AJ1319" s="508"/>
      <c r="AK1319" s="509"/>
      <c r="AL1319" s="385"/>
      <c r="AM1319" s="386"/>
      <c r="AN1319" s="385"/>
      <c r="AV1319" s="372"/>
      <c r="AX1319" s="373"/>
      <c r="AY1319" s="98"/>
      <c r="AZ1319" s="373"/>
      <c r="BA1319" s="363"/>
      <c r="BC1319" s="377"/>
    </row>
    <row r="1320" spans="1:70" ht="26.25" customHeight="1" thickBot="1" x14ac:dyDescent="0.25">
      <c r="A1320" s="506"/>
      <c r="B1320" s="512" t="str">
        <f>IF('FRONT PAGE'!$A$1="www.fly-logics.com","Authority certifying flight hours 
STAMP &amp; SIGNATURE",0)</f>
        <v>Authority certifying flight hours 
STAMP &amp; SIGNATURE</v>
      </c>
      <c r="C1320" s="512"/>
      <c r="D1320" s="512"/>
      <c r="E1320" s="513"/>
      <c r="F1320" s="533" t="str">
        <f>IF('FRONT PAGE'!$A$1="www.fly-logics.com","TOTAL TO DATE",0)</f>
        <v>TOTAL TO DATE</v>
      </c>
      <c r="G1320" s="534"/>
      <c r="H1320" s="535"/>
      <c r="I1320" s="32">
        <f t="shared" ref="I1320:Q1320" si="1148">IF(SUM(I1318:I1319)=0," ",SUM(I1318:I1319))</f>
        <v>33.75</v>
      </c>
      <c r="J1320" s="27">
        <f t="shared" si="1148"/>
        <v>33.75</v>
      </c>
      <c r="K1320" s="24" t="str">
        <f t="shared" si="1148"/>
        <v xml:space="preserve"> </v>
      </c>
      <c r="L1320" s="25" t="str">
        <f t="shared" si="1148"/>
        <v xml:space="preserve"> </v>
      </c>
      <c r="M1320" s="24" t="str">
        <f t="shared" si="1148"/>
        <v xml:space="preserve"> </v>
      </c>
      <c r="N1320" s="25" t="str">
        <f t="shared" si="1148"/>
        <v xml:space="preserve"> </v>
      </c>
      <c r="O1320" s="24" t="str">
        <f t="shared" si="1148"/>
        <v xml:space="preserve"> </v>
      </c>
      <c r="P1320" s="25" t="str">
        <f t="shared" si="1148"/>
        <v xml:space="preserve"> </v>
      </c>
      <c r="Q1320" s="26" t="str">
        <f t="shared" si="1148"/>
        <v xml:space="preserve"> </v>
      </c>
      <c r="R1320" s="289"/>
      <c r="S1320" s="27" t="str">
        <f t="shared" ref="S1320:AG1320" si="1149">IF(SUM(S1318:S1319)=0," ",SUM(S1318:S1319))</f>
        <v xml:space="preserve"> </v>
      </c>
      <c r="T1320" s="24">
        <f t="shared" si="1149"/>
        <v>13.75</v>
      </c>
      <c r="U1320" s="24">
        <f t="shared" si="1149"/>
        <v>20</v>
      </c>
      <c r="V1320" s="26">
        <f t="shared" si="1149"/>
        <v>5</v>
      </c>
      <c r="W1320" s="27" t="str">
        <f t="shared" si="1149"/>
        <v xml:space="preserve"> </v>
      </c>
      <c r="X1320" s="24" t="str">
        <f t="shared" si="1149"/>
        <v xml:space="preserve"> </v>
      </c>
      <c r="Y1320" s="25">
        <f t="shared" si="1149"/>
        <v>5</v>
      </c>
      <c r="Z1320" s="24" t="str">
        <f t="shared" si="1149"/>
        <v xml:space="preserve"> </v>
      </c>
      <c r="AA1320" s="25">
        <f t="shared" si="1149"/>
        <v>3.75</v>
      </c>
      <c r="AB1320" s="26" t="str">
        <f t="shared" si="1149"/>
        <v xml:space="preserve"> </v>
      </c>
      <c r="AC1320" s="30">
        <f t="shared" si="1149"/>
        <v>14</v>
      </c>
      <c r="AD1320" s="28" t="str">
        <f t="shared" si="1149"/>
        <v xml:space="preserve"> </v>
      </c>
      <c r="AE1320" s="28">
        <f t="shared" si="1149"/>
        <v>14</v>
      </c>
      <c r="AF1320" s="31" t="str">
        <f t="shared" si="1149"/>
        <v xml:space="preserve"> </v>
      </c>
      <c r="AG1320" s="33">
        <f t="shared" si="1149"/>
        <v>17</v>
      </c>
      <c r="AH1320" s="514" t="str">
        <f>IF('FRONT PAGE'!$A$1="www.fly-logics.com","_____________________________
PILOT SIGNATURE",0)</f>
        <v>_____________________________
PILOT SIGNATURE</v>
      </c>
      <c r="AI1320" s="515"/>
      <c r="AJ1320" s="515"/>
      <c r="AK1320" s="330">
        <f>A1318</f>
        <v>94</v>
      </c>
      <c r="AL1320" s="387"/>
      <c r="AM1320" s="388"/>
      <c r="AN1320" s="387"/>
      <c r="AV1320" s="372"/>
      <c r="AX1320" s="373"/>
      <c r="AY1320" s="98"/>
      <c r="AZ1320" s="373"/>
      <c r="BA1320" s="363"/>
      <c r="BC1320" s="377"/>
    </row>
    <row r="1321" spans="1:70" s="50" customFormat="1" ht="27.95" customHeight="1" x14ac:dyDescent="0.2">
      <c r="A1321" s="29">
        <f>A1316+1</f>
        <v>941</v>
      </c>
      <c r="B1321" s="39"/>
      <c r="C1321" s="40"/>
      <c r="D1321" s="41"/>
      <c r="E1321" s="42"/>
      <c r="F1321" s="43"/>
      <c r="G1321" s="44"/>
      <c r="H1321" s="45"/>
      <c r="I1321" s="281"/>
      <c r="J1321" s="277"/>
      <c r="K1321" s="278"/>
      <c r="L1321" s="279"/>
      <c r="M1321" s="278"/>
      <c r="N1321" s="279"/>
      <c r="O1321" s="278"/>
      <c r="P1321" s="279"/>
      <c r="Q1321" s="150"/>
      <c r="R1321" s="285"/>
      <c r="S1321" s="46"/>
      <c r="T1321" s="47"/>
      <c r="U1321" s="47"/>
      <c r="V1321" s="48"/>
      <c r="W1321" s="293"/>
      <c r="X1321" s="278"/>
      <c r="Y1321" s="279"/>
      <c r="Z1321" s="278"/>
      <c r="AA1321" s="279"/>
      <c r="AB1321" s="150"/>
      <c r="AC1321" s="282"/>
      <c r="AD1321" s="283"/>
      <c r="AE1321" s="283"/>
      <c r="AF1321" s="284"/>
      <c r="AG1321" s="49"/>
      <c r="AH1321" s="48"/>
      <c r="AI1321" s="516"/>
      <c r="AJ1321" s="516"/>
      <c r="AK1321" s="517"/>
      <c r="AL1321" s="100"/>
      <c r="AM1321" s="382" t="str">
        <f t="shared" ref="AM1321:AM1330" si="1150">IF(B1321=0," ",TEXT(B1321,"MMM"))</f>
        <v xml:space="preserve"> </v>
      </c>
      <c r="AN1321" s="95" t="str">
        <f t="shared" ref="AN1321:AN1330" si="1151">IF(B1321=0," ",YEAR(B1321))</f>
        <v xml:space="preserve"> </v>
      </c>
      <c r="AO1321" s="365"/>
      <c r="AP1321" s="365"/>
      <c r="AQ1321" s="256"/>
      <c r="AR1321" s="365"/>
      <c r="AS1321" s="365"/>
      <c r="AT1321" s="364"/>
      <c r="AU1321" s="365"/>
      <c r="AV1321" s="372"/>
      <c r="AW1321" s="364"/>
      <c r="AX1321" s="373"/>
      <c r="AY1321" s="98"/>
      <c r="AZ1321" s="373"/>
      <c r="BA1321" s="363"/>
      <c r="BB1321" s="365"/>
      <c r="BC1321" s="377"/>
      <c r="BD1321" s="365"/>
      <c r="BE1321" s="365"/>
      <c r="BF1321" s="365"/>
      <c r="BG1321" s="365"/>
      <c r="BH1321" s="365"/>
      <c r="BI1321" s="365"/>
      <c r="BJ1321" s="365"/>
      <c r="BK1321" s="365"/>
      <c r="BL1321" s="376"/>
      <c r="BM1321" s="376"/>
      <c r="BN1321" s="260"/>
      <c r="BO1321" s="260"/>
      <c r="BP1321" s="260"/>
      <c r="BQ1321" s="263"/>
      <c r="BR1321" s="263"/>
    </row>
    <row r="1322" spans="1:70" s="50" customFormat="1" ht="27.95" customHeight="1" x14ac:dyDescent="0.2">
      <c r="A1322" s="22">
        <f>A1321+1</f>
        <v>942</v>
      </c>
      <c r="B1322" s="51"/>
      <c r="C1322" s="52"/>
      <c r="D1322" s="53"/>
      <c r="E1322" s="54"/>
      <c r="F1322" s="55"/>
      <c r="G1322" s="56"/>
      <c r="H1322" s="57"/>
      <c r="I1322" s="275"/>
      <c r="J1322" s="58"/>
      <c r="K1322" s="59"/>
      <c r="L1322" s="60"/>
      <c r="M1322" s="59"/>
      <c r="N1322" s="60"/>
      <c r="O1322" s="59"/>
      <c r="P1322" s="60"/>
      <c r="Q1322" s="61"/>
      <c r="R1322" s="286"/>
      <c r="S1322" s="58"/>
      <c r="T1322" s="59"/>
      <c r="U1322" s="59"/>
      <c r="V1322" s="61"/>
      <c r="W1322" s="294"/>
      <c r="X1322" s="59"/>
      <c r="Y1322" s="60"/>
      <c r="Z1322" s="59"/>
      <c r="AA1322" s="60"/>
      <c r="AB1322" s="61"/>
      <c r="AC1322" s="62"/>
      <c r="AD1322" s="63"/>
      <c r="AE1322" s="63"/>
      <c r="AF1322" s="64"/>
      <c r="AG1322" s="65"/>
      <c r="AH1322" s="61"/>
      <c r="AI1322" s="510"/>
      <c r="AJ1322" s="510"/>
      <c r="AK1322" s="511"/>
      <c r="AL1322" s="100"/>
      <c r="AM1322" s="382" t="str">
        <f t="shared" si="1150"/>
        <v xml:space="preserve"> </v>
      </c>
      <c r="AN1322" s="95" t="str">
        <f t="shared" si="1151"/>
        <v xml:space="preserve"> </v>
      </c>
      <c r="AO1322" s="365"/>
      <c r="AP1322" s="365"/>
      <c r="AQ1322" s="256"/>
      <c r="AR1322" s="365"/>
      <c r="AS1322" s="365"/>
      <c r="AT1322" s="364"/>
      <c r="AU1322" s="365"/>
      <c r="AV1322" s="372"/>
      <c r="AW1322" s="364"/>
      <c r="AX1322" s="373"/>
      <c r="AY1322" s="98"/>
      <c r="AZ1322" s="373"/>
      <c r="BA1322" s="363"/>
      <c r="BB1322" s="365"/>
      <c r="BC1322" s="377"/>
      <c r="BD1322" s="365"/>
      <c r="BE1322" s="365"/>
      <c r="BF1322" s="365"/>
      <c r="BG1322" s="365"/>
      <c r="BH1322" s="365"/>
      <c r="BI1322" s="365"/>
      <c r="BJ1322" s="365"/>
      <c r="BK1322" s="365"/>
      <c r="BL1322" s="376"/>
      <c r="BM1322" s="376"/>
      <c r="BN1322" s="260"/>
      <c r="BO1322" s="260"/>
      <c r="BP1322" s="260"/>
      <c r="BQ1322" s="263"/>
      <c r="BR1322" s="263"/>
    </row>
    <row r="1323" spans="1:70" s="50" customFormat="1" ht="27.95" customHeight="1" x14ac:dyDescent="0.2">
      <c r="A1323" s="22">
        <f t="shared" ref="A1323:A1330" si="1152">A1322+1</f>
        <v>943</v>
      </c>
      <c r="B1323" s="51"/>
      <c r="C1323" s="52"/>
      <c r="D1323" s="53"/>
      <c r="E1323" s="54"/>
      <c r="F1323" s="55"/>
      <c r="G1323" s="56"/>
      <c r="H1323" s="57"/>
      <c r="I1323" s="275"/>
      <c r="J1323" s="58"/>
      <c r="K1323" s="59"/>
      <c r="L1323" s="60"/>
      <c r="M1323" s="59"/>
      <c r="N1323" s="60"/>
      <c r="O1323" s="59"/>
      <c r="P1323" s="60"/>
      <c r="Q1323" s="61"/>
      <c r="R1323" s="286"/>
      <c r="S1323" s="58"/>
      <c r="T1323" s="59"/>
      <c r="U1323" s="59"/>
      <c r="V1323" s="61"/>
      <c r="W1323" s="294"/>
      <c r="X1323" s="59"/>
      <c r="Y1323" s="60"/>
      <c r="Z1323" s="59"/>
      <c r="AA1323" s="60"/>
      <c r="AB1323" s="61"/>
      <c r="AC1323" s="62"/>
      <c r="AD1323" s="63"/>
      <c r="AE1323" s="63"/>
      <c r="AF1323" s="64"/>
      <c r="AG1323" s="65"/>
      <c r="AH1323" s="61"/>
      <c r="AI1323" s="510"/>
      <c r="AJ1323" s="510"/>
      <c r="AK1323" s="511"/>
      <c r="AL1323" s="100"/>
      <c r="AM1323" s="382" t="str">
        <f t="shared" si="1150"/>
        <v xml:space="preserve"> </v>
      </c>
      <c r="AN1323" s="95" t="str">
        <f t="shared" si="1151"/>
        <v xml:space="preserve"> </v>
      </c>
      <c r="AO1323" s="365"/>
      <c r="AP1323" s="365"/>
      <c r="AQ1323" s="256"/>
      <c r="AR1323" s="365"/>
      <c r="AS1323" s="365"/>
      <c r="AT1323" s="364"/>
      <c r="AU1323" s="365"/>
      <c r="AV1323" s="372"/>
      <c r="AW1323" s="364"/>
      <c r="AX1323" s="373"/>
      <c r="AY1323" s="98"/>
      <c r="AZ1323" s="373"/>
      <c r="BA1323" s="363"/>
      <c r="BB1323" s="365"/>
      <c r="BC1323" s="377"/>
      <c r="BD1323" s="365"/>
      <c r="BE1323" s="365"/>
      <c r="BF1323" s="365"/>
      <c r="BG1323" s="365"/>
      <c r="BH1323" s="365"/>
      <c r="BI1323" s="365"/>
      <c r="BJ1323" s="365"/>
      <c r="BK1323" s="365"/>
      <c r="BL1323" s="376"/>
      <c r="BM1323" s="376"/>
      <c r="BN1323" s="260"/>
      <c r="BO1323" s="260"/>
      <c r="BP1323" s="260"/>
      <c r="BQ1323" s="263"/>
      <c r="BR1323" s="263"/>
    </row>
    <row r="1324" spans="1:70" s="50" customFormat="1" ht="27.95" customHeight="1" x14ac:dyDescent="0.2">
      <c r="A1324" s="22">
        <f t="shared" si="1152"/>
        <v>944</v>
      </c>
      <c r="B1324" s="51"/>
      <c r="C1324" s="52"/>
      <c r="D1324" s="53"/>
      <c r="E1324" s="54"/>
      <c r="F1324" s="55"/>
      <c r="G1324" s="56"/>
      <c r="H1324" s="57"/>
      <c r="I1324" s="275"/>
      <c r="J1324" s="58"/>
      <c r="K1324" s="59"/>
      <c r="L1324" s="60"/>
      <c r="M1324" s="59"/>
      <c r="N1324" s="60"/>
      <c r="O1324" s="59"/>
      <c r="P1324" s="60"/>
      <c r="Q1324" s="61"/>
      <c r="R1324" s="286"/>
      <c r="S1324" s="58"/>
      <c r="T1324" s="59"/>
      <c r="U1324" s="59"/>
      <c r="V1324" s="61"/>
      <c r="W1324" s="294"/>
      <c r="X1324" s="59"/>
      <c r="Y1324" s="60"/>
      <c r="Z1324" s="59"/>
      <c r="AA1324" s="60"/>
      <c r="AB1324" s="61"/>
      <c r="AC1324" s="62"/>
      <c r="AD1324" s="63"/>
      <c r="AE1324" s="63"/>
      <c r="AF1324" s="64"/>
      <c r="AG1324" s="65"/>
      <c r="AH1324" s="61"/>
      <c r="AI1324" s="510"/>
      <c r="AJ1324" s="510"/>
      <c r="AK1324" s="511"/>
      <c r="AL1324" s="100"/>
      <c r="AM1324" s="382" t="str">
        <f t="shared" si="1150"/>
        <v xml:space="preserve"> </v>
      </c>
      <c r="AN1324" s="95" t="str">
        <f t="shared" si="1151"/>
        <v xml:space="preserve"> </v>
      </c>
      <c r="AO1324" s="365"/>
      <c r="AP1324" s="365"/>
      <c r="AQ1324" s="256"/>
      <c r="AR1324" s="365"/>
      <c r="AS1324" s="365"/>
      <c r="AT1324" s="364"/>
      <c r="AU1324" s="365"/>
      <c r="AV1324" s="372"/>
      <c r="AW1324" s="364"/>
      <c r="AX1324" s="373"/>
      <c r="AY1324" s="98"/>
      <c r="AZ1324" s="373"/>
      <c r="BA1324" s="363"/>
      <c r="BB1324" s="365"/>
      <c r="BC1324" s="377"/>
      <c r="BD1324" s="365"/>
      <c r="BE1324" s="365"/>
      <c r="BF1324" s="365"/>
      <c r="BG1324" s="365"/>
      <c r="BH1324" s="365"/>
      <c r="BI1324" s="365"/>
      <c r="BJ1324" s="365"/>
      <c r="BK1324" s="365"/>
      <c r="BL1324" s="376"/>
      <c r="BM1324" s="376"/>
      <c r="BN1324" s="260"/>
      <c r="BO1324" s="260"/>
      <c r="BP1324" s="260"/>
      <c r="BQ1324" s="263"/>
      <c r="BR1324" s="263"/>
    </row>
    <row r="1325" spans="1:70" s="50" customFormat="1" ht="27.95" customHeight="1" x14ac:dyDescent="0.2">
      <c r="A1325" s="22">
        <f t="shared" si="1152"/>
        <v>945</v>
      </c>
      <c r="B1325" s="51"/>
      <c r="C1325" s="52"/>
      <c r="D1325" s="53"/>
      <c r="E1325" s="54"/>
      <c r="F1325" s="55"/>
      <c r="G1325" s="56"/>
      <c r="H1325" s="57"/>
      <c r="I1325" s="275"/>
      <c r="J1325" s="58"/>
      <c r="K1325" s="59"/>
      <c r="L1325" s="60"/>
      <c r="M1325" s="59"/>
      <c r="N1325" s="60"/>
      <c r="O1325" s="59"/>
      <c r="P1325" s="60"/>
      <c r="Q1325" s="61"/>
      <c r="R1325" s="286"/>
      <c r="S1325" s="58"/>
      <c r="T1325" s="59"/>
      <c r="U1325" s="59"/>
      <c r="V1325" s="61"/>
      <c r="W1325" s="294"/>
      <c r="X1325" s="59"/>
      <c r="Y1325" s="60"/>
      <c r="Z1325" s="59"/>
      <c r="AA1325" s="60"/>
      <c r="AB1325" s="61"/>
      <c r="AC1325" s="62"/>
      <c r="AD1325" s="63"/>
      <c r="AE1325" s="63"/>
      <c r="AF1325" s="64"/>
      <c r="AG1325" s="65"/>
      <c r="AH1325" s="61"/>
      <c r="AI1325" s="510"/>
      <c r="AJ1325" s="510"/>
      <c r="AK1325" s="511"/>
      <c r="AL1325" s="100"/>
      <c r="AM1325" s="382" t="str">
        <f t="shared" si="1150"/>
        <v xml:space="preserve"> </v>
      </c>
      <c r="AN1325" s="95" t="str">
        <f t="shared" si="1151"/>
        <v xml:space="preserve"> </v>
      </c>
      <c r="AO1325" s="365"/>
      <c r="AP1325" s="365"/>
      <c r="AQ1325" s="256"/>
      <c r="AR1325" s="365"/>
      <c r="AS1325" s="365"/>
      <c r="AT1325" s="364"/>
      <c r="AU1325" s="365"/>
      <c r="AV1325" s="372"/>
      <c r="AW1325" s="364"/>
      <c r="AX1325" s="373"/>
      <c r="AY1325" s="98"/>
      <c r="AZ1325" s="373"/>
      <c r="BA1325" s="363"/>
      <c r="BB1325" s="365"/>
      <c r="BC1325" s="377"/>
      <c r="BD1325" s="365"/>
      <c r="BE1325" s="365"/>
      <c r="BF1325" s="365"/>
      <c r="BG1325" s="365"/>
      <c r="BH1325" s="365"/>
      <c r="BI1325" s="365"/>
      <c r="BJ1325" s="365"/>
      <c r="BK1325" s="365"/>
      <c r="BL1325" s="376"/>
      <c r="BM1325" s="376"/>
      <c r="BN1325" s="260"/>
      <c r="BO1325" s="260"/>
      <c r="BP1325" s="260"/>
      <c r="BQ1325" s="263"/>
      <c r="BR1325" s="263"/>
    </row>
    <row r="1326" spans="1:70" s="50" customFormat="1" ht="27.95" customHeight="1" x14ac:dyDescent="0.2">
      <c r="A1326" s="22">
        <f t="shared" si="1152"/>
        <v>946</v>
      </c>
      <c r="B1326" s="51"/>
      <c r="C1326" s="52"/>
      <c r="D1326" s="53"/>
      <c r="E1326" s="54"/>
      <c r="F1326" s="55"/>
      <c r="G1326" s="56"/>
      <c r="H1326" s="57"/>
      <c r="I1326" s="275"/>
      <c r="J1326" s="58"/>
      <c r="K1326" s="59"/>
      <c r="L1326" s="60"/>
      <c r="M1326" s="59"/>
      <c r="N1326" s="60"/>
      <c r="O1326" s="59"/>
      <c r="P1326" s="60"/>
      <c r="Q1326" s="61"/>
      <c r="R1326" s="286"/>
      <c r="S1326" s="58"/>
      <c r="T1326" s="59"/>
      <c r="U1326" s="59"/>
      <c r="V1326" s="61"/>
      <c r="W1326" s="294"/>
      <c r="X1326" s="59"/>
      <c r="Y1326" s="60"/>
      <c r="Z1326" s="59"/>
      <c r="AA1326" s="60"/>
      <c r="AB1326" s="61"/>
      <c r="AC1326" s="62"/>
      <c r="AD1326" s="63"/>
      <c r="AE1326" s="63"/>
      <c r="AF1326" s="64"/>
      <c r="AG1326" s="65"/>
      <c r="AH1326" s="61"/>
      <c r="AI1326" s="510"/>
      <c r="AJ1326" s="510"/>
      <c r="AK1326" s="511"/>
      <c r="AL1326" s="100"/>
      <c r="AM1326" s="382" t="str">
        <f t="shared" si="1150"/>
        <v xml:space="preserve"> </v>
      </c>
      <c r="AN1326" s="95" t="str">
        <f t="shared" si="1151"/>
        <v xml:space="preserve"> </v>
      </c>
      <c r="AO1326" s="365"/>
      <c r="AP1326" s="365"/>
      <c r="AQ1326" s="256"/>
      <c r="AR1326" s="365"/>
      <c r="AS1326" s="365"/>
      <c r="AT1326" s="364"/>
      <c r="AU1326" s="365"/>
      <c r="AV1326" s="372"/>
      <c r="AW1326" s="364"/>
      <c r="AX1326" s="373"/>
      <c r="AY1326" s="98"/>
      <c r="AZ1326" s="373"/>
      <c r="BA1326" s="363"/>
      <c r="BB1326" s="365"/>
      <c r="BC1326" s="377"/>
      <c r="BD1326" s="365"/>
      <c r="BE1326" s="365"/>
      <c r="BF1326" s="365"/>
      <c r="BG1326" s="365"/>
      <c r="BH1326" s="365"/>
      <c r="BI1326" s="365"/>
      <c r="BJ1326" s="365"/>
      <c r="BK1326" s="365"/>
      <c r="BL1326" s="376"/>
      <c r="BM1326" s="376"/>
      <c r="BN1326" s="260"/>
      <c r="BO1326" s="260"/>
      <c r="BP1326" s="260"/>
      <c r="BQ1326" s="263"/>
      <c r="BR1326" s="263"/>
    </row>
    <row r="1327" spans="1:70" s="50" customFormat="1" ht="27.95" customHeight="1" x14ac:dyDescent="0.2">
      <c r="A1327" s="22">
        <f>A1326+1</f>
        <v>947</v>
      </c>
      <c r="B1327" s="51"/>
      <c r="C1327" s="52"/>
      <c r="D1327" s="53"/>
      <c r="E1327" s="54"/>
      <c r="F1327" s="55"/>
      <c r="G1327" s="56"/>
      <c r="H1327" s="57"/>
      <c r="I1327" s="275"/>
      <c r="J1327" s="58"/>
      <c r="K1327" s="59"/>
      <c r="L1327" s="60"/>
      <c r="M1327" s="59"/>
      <c r="N1327" s="60"/>
      <c r="O1327" s="59"/>
      <c r="P1327" s="60"/>
      <c r="Q1327" s="61"/>
      <c r="R1327" s="286"/>
      <c r="S1327" s="58"/>
      <c r="T1327" s="59"/>
      <c r="U1327" s="59"/>
      <c r="V1327" s="61"/>
      <c r="W1327" s="294"/>
      <c r="X1327" s="59"/>
      <c r="Y1327" s="60"/>
      <c r="Z1327" s="59"/>
      <c r="AA1327" s="60"/>
      <c r="AB1327" s="61"/>
      <c r="AC1327" s="62"/>
      <c r="AD1327" s="63"/>
      <c r="AE1327" s="63"/>
      <c r="AF1327" s="64"/>
      <c r="AG1327" s="65"/>
      <c r="AH1327" s="61"/>
      <c r="AI1327" s="510"/>
      <c r="AJ1327" s="510"/>
      <c r="AK1327" s="511"/>
      <c r="AL1327" s="100"/>
      <c r="AM1327" s="382" t="str">
        <f t="shared" si="1150"/>
        <v xml:space="preserve"> </v>
      </c>
      <c r="AN1327" s="95" t="str">
        <f t="shared" si="1151"/>
        <v xml:space="preserve"> </v>
      </c>
      <c r="AO1327" s="365"/>
      <c r="AP1327" s="365"/>
      <c r="AQ1327" s="256"/>
      <c r="AR1327" s="365"/>
      <c r="AS1327" s="365"/>
      <c r="AT1327" s="364"/>
      <c r="AU1327" s="365"/>
      <c r="AV1327" s="372"/>
      <c r="AW1327" s="364"/>
      <c r="AX1327" s="373"/>
      <c r="AY1327" s="98"/>
      <c r="AZ1327" s="373"/>
      <c r="BA1327" s="363"/>
      <c r="BB1327" s="365"/>
      <c r="BC1327" s="377"/>
      <c r="BD1327" s="365"/>
      <c r="BE1327" s="365"/>
      <c r="BF1327" s="365"/>
      <c r="BG1327" s="365"/>
      <c r="BH1327" s="365"/>
      <c r="BI1327" s="365"/>
      <c r="BJ1327" s="365"/>
      <c r="BK1327" s="365"/>
      <c r="BL1327" s="376"/>
      <c r="BM1327" s="376"/>
      <c r="BN1327" s="260"/>
      <c r="BO1327" s="260"/>
      <c r="BP1327" s="260"/>
      <c r="BQ1327" s="263"/>
      <c r="BR1327" s="263"/>
    </row>
    <row r="1328" spans="1:70" s="50" customFormat="1" ht="27.95" customHeight="1" x14ac:dyDescent="0.2">
      <c r="A1328" s="22">
        <f t="shared" si="1152"/>
        <v>948</v>
      </c>
      <c r="B1328" s="51"/>
      <c r="C1328" s="52"/>
      <c r="D1328" s="53"/>
      <c r="E1328" s="54"/>
      <c r="F1328" s="55"/>
      <c r="G1328" s="56"/>
      <c r="H1328" s="57"/>
      <c r="I1328" s="275"/>
      <c r="J1328" s="58"/>
      <c r="K1328" s="59"/>
      <c r="L1328" s="60"/>
      <c r="M1328" s="59"/>
      <c r="N1328" s="60"/>
      <c r="O1328" s="59"/>
      <c r="P1328" s="60"/>
      <c r="Q1328" s="61"/>
      <c r="R1328" s="286"/>
      <c r="S1328" s="58"/>
      <c r="T1328" s="59"/>
      <c r="U1328" s="59"/>
      <c r="V1328" s="61"/>
      <c r="W1328" s="294"/>
      <c r="X1328" s="59"/>
      <c r="Y1328" s="60"/>
      <c r="Z1328" s="59"/>
      <c r="AA1328" s="60"/>
      <c r="AB1328" s="61"/>
      <c r="AC1328" s="62"/>
      <c r="AD1328" s="63"/>
      <c r="AE1328" s="63"/>
      <c r="AF1328" s="64"/>
      <c r="AG1328" s="65"/>
      <c r="AH1328" s="61"/>
      <c r="AI1328" s="510"/>
      <c r="AJ1328" s="510"/>
      <c r="AK1328" s="511"/>
      <c r="AL1328" s="100"/>
      <c r="AM1328" s="382" t="str">
        <f t="shared" si="1150"/>
        <v xml:space="preserve"> </v>
      </c>
      <c r="AN1328" s="95" t="str">
        <f t="shared" si="1151"/>
        <v xml:space="preserve"> </v>
      </c>
      <c r="AO1328" s="365"/>
      <c r="AP1328" s="365"/>
      <c r="AQ1328" s="256"/>
      <c r="AR1328" s="365"/>
      <c r="AS1328" s="365"/>
      <c r="AT1328" s="364"/>
      <c r="AU1328" s="365"/>
      <c r="AV1328" s="372"/>
      <c r="AW1328" s="364"/>
      <c r="AX1328" s="373"/>
      <c r="AY1328" s="98"/>
      <c r="AZ1328" s="373"/>
      <c r="BA1328" s="363"/>
      <c r="BB1328" s="365"/>
      <c r="BC1328" s="377"/>
      <c r="BD1328" s="365"/>
      <c r="BE1328" s="365"/>
      <c r="BF1328" s="365"/>
      <c r="BG1328" s="365"/>
      <c r="BH1328" s="365"/>
      <c r="BI1328" s="365"/>
      <c r="BJ1328" s="365"/>
      <c r="BK1328" s="365"/>
      <c r="BL1328" s="376"/>
      <c r="BM1328" s="376"/>
      <c r="BN1328" s="260"/>
      <c r="BO1328" s="260"/>
      <c r="BP1328" s="260"/>
      <c r="BQ1328" s="263"/>
      <c r="BR1328" s="263"/>
    </row>
    <row r="1329" spans="1:70" s="50" customFormat="1" ht="27.95" customHeight="1" x14ac:dyDescent="0.2">
      <c r="A1329" s="22">
        <f t="shared" si="1152"/>
        <v>949</v>
      </c>
      <c r="B1329" s="51"/>
      <c r="C1329" s="52"/>
      <c r="D1329" s="53"/>
      <c r="E1329" s="54"/>
      <c r="F1329" s="55"/>
      <c r="G1329" s="56"/>
      <c r="H1329" s="57"/>
      <c r="I1329" s="275"/>
      <c r="J1329" s="58"/>
      <c r="K1329" s="59"/>
      <c r="L1329" s="60"/>
      <c r="M1329" s="59"/>
      <c r="N1329" s="60"/>
      <c r="O1329" s="59"/>
      <c r="P1329" s="60"/>
      <c r="Q1329" s="61"/>
      <c r="R1329" s="286"/>
      <c r="S1329" s="58"/>
      <c r="T1329" s="59"/>
      <c r="U1329" s="59"/>
      <c r="V1329" s="61"/>
      <c r="W1329" s="294"/>
      <c r="X1329" s="59"/>
      <c r="Y1329" s="60"/>
      <c r="Z1329" s="59"/>
      <c r="AA1329" s="60"/>
      <c r="AB1329" s="61"/>
      <c r="AC1329" s="62"/>
      <c r="AD1329" s="63"/>
      <c r="AE1329" s="63"/>
      <c r="AF1329" s="64"/>
      <c r="AG1329" s="65"/>
      <c r="AH1329" s="61"/>
      <c r="AI1329" s="510"/>
      <c r="AJ1329" s="510"/>
      <c r="AK1329" s="511"/>
      <c r="AL1329" s="100"/>
      <c r="AM1329" s="382" t="str">
        <f t="shared" si="1150"/>
        <v xml:space="preserve"> </v>
      </c>
      <c r="AN1329" s="95" t="str">
        <f t="shared" si="1151"/>
        <v xml:space="preserve"> </v>
      </c>
      <c r="AO1329" s="365"/>
      <c r="AP1329" s="365"/>
      <c r="AQ1329" s="256"/>
      <c r="AR1329" s="365"/>
      <c r="AS1329" s="365"/>
      <c r="AT1329" s="364"/>
      <c r="AU1329" s="365"/>
      <c r="AV1329" s="372"/>
      <c r="AW1329" s="364"/>
      <c r="AX1329" s="373"/>
      <c r="AY1329" s="98"/>
      <c r="AZ1329" s="373"/>
      <c r="BA1329" s="365"/>
      <c r="BB1329" s="365"/>
      <c r="BC1329" s="377"/>
      <c r="BD1329" s="365"/>
      <c r="BE1329" s="365"/>
      <c r="BF1329" s="365"/>
      <c r="BG1329" s="365"/>
      <c r="BH1329" s="365"/>
      <c r="BI1329" s="365"/>
      <c r="BJ1329" s="365"/>
      <c r="BK1329" s="365"/>
      <c r="BL1329" s="376"/>
      <c r="BM1329" s="376"/>
      <c r="BN1329" s="260"/>
      <c r="BO1329" s="260"/>
      <c r="BP1329" s="260"/>
      <c r="BQ1329" s="263"/>
      <c r="BR1329" s="263"/>
    </row>
    <row r="1330" spans="1:70" s="50" customFormat="1" ht="27.95" customHeight="1" thickBot="1" x14ac:dyDescent="0.25">
      <c r="A1330" s="23">
        <f t="shared" si="1152"/>
        <v>950</v>
      </c>
      <c r="B1330" s="66"/>
      <c r="C1330" s="67"/>
      <c r="D1330" s="68"/>
      <c r="E1330" s="69"/>
      <c r="F1330" s="70"/>
      <c r="G1330" s="71"/>
      <c r="H1330" s="72"/>
      <c r="I1330" s="276"/>
      <c r="J1330" s="73"/>
      <c r="K1330" s="74"/>
      <c r="L1330" s="75"/>
      <c r="M1330" s="74"/>
      <c r="N1330" s="75"/>
      <c r="O1330" s="74"/>
      <c r="P1330" s="75"/>
      <c r="Q1330" s="76"/>
      <c r="R1330" s="287"/>
      <c r="S1330" s="73"/>
      <c r="T1330" s="74"/>
      <c r="U1330" s="74"/>
      <c r="V1330" s="76"/>
      <c r="W1330" s="295"/>
      <c r="X1330" s="74"/>
      <c r="Y1330" s="75"/>
      <c r="Z1330" s="74"/>
      <c r="AA1330" s="75"/>
      <c r="AB1330" s="76"/>
      <c r="AC1330" s="77"/>
      <c r="AD1330" s="78"/>
      <c r="AE1330" s="78"/>
      <c r="AF1330" s="79"/>
      <c r="AG1330" s="80"/>
      <c r="AH1330" s="76"/>
      <c r="AI1330" s="518"/>
      <c r="AJ1330" s="518"/>
      <c r="AK1330" s="519"/>
      <c r="AL1330" s="100"/>
      <c r="AM1330" s="382" t="str">
        <f t="shared" si="1150"/>
        <v xml:space="preserve"> </v>
      </c>
      <c r="AN1330" s="95" t="str">
        <f t="shared" si="1151"/>
        <v xml:space="preserve"> </v>
      </c>
      <c r="AO1330" s="365"/>
      <c r="AP1330" s="365"/>
      <c r="AQ1330" s="256"/>
      <c r="AR1330" s="365"/>
      <c r="AS1330" s="365"/>
      <c r="AT1330" s="364"/>
      <c r="AU1330" s="365"/>
      <c r="AV1330" s="372"/>
      <c r="AW1330" s="364"/>
      <c r="AX1330" s="373"/>
      <c r="AY1330" s="98"/>
      <c r="AZ1330" s="373"/>
      <c r="BA1330" s="365"/>
      <c r="BB1330" s="365"/>
      <c r="BC1330" s="377"/>
      <c r="BD1330" s="365"/>
      <c r="BE1330" s="365"/>
      <c r="BF1330" s="365"/>
      <c r="BG1330" s="365"/>
      <c r="BH1330" s="365"/>
      <c r="BI1330" s="365"/>
      <c r="BJ1330" s="365"/>
      <c r="BK1330" s="365"/>
      <c r="BL1330" s="376"/>
      <c r="BM1330" s="376"/>
      <c r="BN1330" s="260"/>
      <c r="BO1330" s="260"/>
      <c r="BP1330" s="260"/>
      <c r="BQ1330" s="263"/>
      <c r="BR1330" s="263"/>
    </row>
    <row r="1331" spans="1:70" ht="4.5" customHeight="1" thickBot="1" x14ac:dyDescent="0.25">
      <c r="A1331" s="91">
        <f>AK1334</f>
        <v>95</v>
      </c>
      <c r="B1331" s="235"/>
      <c r="C1331" s="235"/>
      <c r="D1331" s="235"/>
      <c r="E1331" s="235"/>
      <c r="F1331" s="235"/>
      <c r="G1331" s="235"/>
      <c r="H1331" s="235"/>
      <c r="I1331" s="235"/>
      <c r="J1331" s="280"/>
      <c r="K1331" s="280"/>
      <c r="L1331" s="280"/>
      <c r="M1331" s="280"/>
      <c r="N1331" s="280"/>
      <c r="O1331" s="280"/>
      <c r="P1331" s="280"/>
      <c r="Q1331" s="280"/>
      <c r="R1331" s="280"/>
      <c r="S1331" s="292"/>
      <c r="T1331" s="292"/>
      <c r="U1331" s="292"/>
      <c r="V1331" s="292"/>
      <c r="W1331" s="292"/>
      <c r="X1331" s="292"/>
      <c r="Y1331" s="292"/>
      <c r="Z1331" s="292"/>
      <c r="AA1331" s="292"/>
      <c r="AB1331" s="292"/>
      <c r="AC1331" s="292"/>
      <c r="AD1331" s="236"/>
      <c r="AE1331" s="237"/>
      <c r="AF1331" s="236"/>
      <c r="AG1331" s="238"/>
      <c r="AH1331" s="536"/>
      <c r="AI1331" s="537"/>
      <c r="AJ1331" s="537"/>
      <c r="AK1331" s="537"/>
      <c r="AL1331" s="383"/>
      <c r="AM1331" s="384"/>
      <c r="AN1331" s="383"/>
      <c r="AV1331" s="372"/>
      <c r="AX1331" s="373"/>
      <c r="AY1331" s="98"/>
      <c r="AZ1331" s="373"/>
      <c r="BC1331" s="377"/>
    </row>
    <row r="1332" spans="1:70" ht="26.25" customHeight="1" x14ac:dyDescent="0.2">
      <c r="A1332" s="163">
        <f>A1318+1</f>
        <v>95</v>
      </c>
      <c r="B1332" s="523"/>
      <c r="C1332" s="523"/>
      <c r="D1332" s="523"/>
      <c r="E1332" s="524"/>
      <c r="F1332" s="527" t="str">
        <f>IF('FRONT PAGE'!$A$1="www.fly-logics.com","TOTAL PAGE",0)</f>
        <v>TOTAL PAGE</v>
      </c>
      <c r="G1332" s="528"/>
      <c r="H1332" s="529"/>
      <c r="I1332" s="314" t="str">
        <f>IF('FRONT PAGE'!$A$1="www.fly-logics.com",IF(SUM(I1321:I1331)=0," ",SUM(I1321:I1331)),0)</f>
        <v xml:space="preserve"> </v>
      </c>
      <c r="J1332" s="315" t="str">
        <f>IF('FRONT PAGE'!$A$1="www.fly-logics.com",IF(SUM(J1321:J1331)=0," ",SUM(J1321:J1331)),0)</f>
        <v xml:space="preserve"> </v>
      </c>
      <c r="K1332" s="316" t="str">
        <f>IF('FRONT PAGE'!$A$1="www.fly-logics.com",IF(SUM(K1321:K1331)=0," ",SUM(K1321:K1331)),0)</f>
        <v xml:space="preserve"> </v>
      </c>
      <c r="L1332" s="317" t="str">
        <f>IF('FRONT PAGE'!$A$1="www.fly-logics.com",IF(SUM(L1321:L1331)=0," ",SUM(L1321:L1331)),0)</f>
        <v xml:space="preserve"> </v>
      </c>
      <c r="M1332" s="316" t="str">
        <f>IF('FRONT PAGE'!$A$1="www.fly-logics.com",IF(SUM(M1321:M1331)=0," ",SUM(M1321:M1331)),0)</f>
        <v xml:space="preserve"> </v>
      </c>
      <c r="N1332" s="317" t="str">
        <f>IF('FRONT PAGE'!$A$1="www.fly-logics.com",IF(SUM(N1321:N1331)=0," ",SUM(N1321:N1331)),0)</f>
        <v xml:space="preserve"> </v>
      </c>
      <c r="O1332" s="316" t="str">
        <f>IF('FRONT PAGE'!$A$1="www.fly-logics.com",IF(SUM(O1321:O1331)=0," ",SUM(O1321:O1331)),0)</f>
        <v xml:space="preserve"> </v>
      </c>
      <c r="P1332" s="317" t="str">
        <f>IF('FRONT PAGE'!$A$1="www.fly-logics.com",IF(SUM(P1321:P1331)=0," ",SUM(P1321:P1331)),0)</f>
        <v xml:space="preserve"> </v>
      </c>
      <c r="Q1332" s="318" t="str">
        <f>IF('FRONT PAGE'!$A$1="www.fly-logics.com",IF(SUM(Q1321:Q1331)=0," ",SUM(Q1321:Q1331)),0)</f>
        <v xml:space="preserve"> </v>
      </c>
      <c r="R1332" s="319"/>
      <c r="S1332" s="315" t="str">
        <f>IF('FRONT PAGE'!$A$1="www.fly-logics.com",IF(SUM(S1321:S1331)=0," ",SUM(S1321:S1331)),0)</f>
        <v xml:space="preserve"> </v>
      </c>
      <c r="T1332" s="316" t="str">
        <f>IF('FRONT PAGE'!$A$1="www.fly-logics.com",IF(SUM(T1321:T1331)=0," ",SUM(T1321:T1331)),0)</f>
        <v xml:space="preserve"> </v>
      </c>
      <c r="U1332" s="316" t="str">
        <f>IF('FRONT PAGE'!$A$1="www.fly-logics.com",IF(SUM(U1321:U1331)=0," ",SUM(U1321:U1331)),0)</f>
        <v xml:space="preserve"> </v>
      </c>
      <c r="V1332" s="318" t="str">
        <f>IF('FRONT PAGE'!$A$1="www.fly-logics.com",IF(SUM(V1321:V1331)=0," ",SUM(V1321:V1331)),0)</f>
        <v xml:space="preserve"> </v>
      </c>
      <c r="W1332" s="315" t="str">
        <f>IF('FRONT PAGE'!$A$1="www.fly-logics.com",IF(SUM(W1321:W1331)=0," ",SUM(W1321:W1331)),0)</f>
        <v xml:space="preserve"> </v>
      </c>
      <c r="X1332" s="316" t="str">
        <f>IF('FRONT PAGE'!$A$1="www.fly-logics.com",IF(SUM(X1321:X1331)=0," ",SUM(X1321:X1331)),0)</f>
        <v xml:space="preserve"> </v>
      </c>
      <c r="Y1332" s="317" t="str">
        <f>IF('FRONT PAGE'!$A$1="www.fly-logics.com",IF(SUM(Y1321:Y1331)=0," ",SUM(Y1321:Y1331)),0)</f>
        <v xml:space="preserve"> </v>
      </c>
      <c r="Z1332" s="316" t="str">
        <f>IF('FRONT PAGE'!$A$1="www.fly-logics.com",IF(SUM(Z1321:Z1331)=0," ",SUM(Z1321:Z1331)),0)</f>
        <v xml:space="preserve"> </v>
      </c>
      <c r="AA1332" s="317" t="str">
        <f>IF('FRONT PAGE'!$A$1="www.fly-logics.com",IF(SUM(AA1321:AA1331)=0," ",SUM(AA1321:AA1331)),0)</f>
        <v xml:space="preserve"> </v>
      </c>
      <c r="AB1332" s="318" t="str">
        <f>IF('FRONT PAGE'!$A$1="www.fly-logics.com",IF(SUM(AB1321:AB1331)=0," ",SUM(AB1321:AB1331)),0)</f>
        <v xml:space="preserve"> </v>
      </c>
      <c r="AC1332" s="329" t="str">
        <f>IF('FRONT PAGE'!$A$1="www.fly-logics.com",IF(SUM(AC1321:AC1331)=0," ",SUM(AC1321:AC1331)),0)</f>
        <v xml:space="preserve"> </v>
      </c>
      <c r="AD1332" s="321" t="str">
        <f>IF('FRONT PAGE'!$A$1="www.fly-logics.com",IF(SUM(AD1321:AD1331)=0," ",SUM(AD1321:AD1331)),0)</f>
        <v xml:space="preserve"> </v>
      </c>
      <c r="AE1332" s="321" t="str">
        <f>IF('FRONT PAGE'!$A$1="www.fly-logics.com",IF(SUM(AE1321:AE1331)=0," ",SUM(AE1321:AE1331)),0)</f>
        <v xml:space="preserve"> </v>
      </c>
      <c r="AF1332" s="322" t="str">
        <f>IF('FRONT PAGE'!$A$1="www.fly-logics.com",IF(SUM(AF1321:AF1331)=0," ",SUM(AF1321:AF1331)),0)</f>
        <v xml:space="preserve"> </v>
      </c>
      <c r="AG1332" s="323" t="str">
        <f>IF('FRONT PAGE'!$A$1="www.fly-logics.com",IF(SUM(AG1321:AG1331)=0," ",SUM(AG1321:AG1331)),0)</f>
        <v xml:space="preserve"> </v>
      </c>
      <c r="AH1332" s="520" t="str">
        <f>IF('FRONT PAGE'!$A$1="www.fly-logics.com","I certify that all the data in this
logbook are accurate",0)</f>
        <v>I certify that all the data in this
logbook are accurate</v>
      </c>
      <c r="AI1332" s="521"/>
      <c r="AJ1332" s="521"/>
      <c r="AK1332" s="522"/>
      <c r="AL1332" s="385"/>
      <c r="AM1332" s="386"/>
      <c r="AN1332" s="385"/>
      <c r="AV1332" s="372"/>
      <c r="AX1332" s="373"/>
      <c r="AY1332" s="98"/>
      <c r="AZ1332" s="373"/>
      <c r="BA1332" s="363"/>
      <c r="BC1332" s="377"/>
    </row>
    <row r="1333" spans="1:70" ht="26.25" customHeight="1" x14ac:dyDescent="0.2">
      <c r="A1333" s="505">
        <f>AL1317</f>
        <v>0</v>
      </c>
      <c r="B1333" s="525"/>
      <c r="C1333" s="525"/>
      <c r="D1333" s="525"/>
      <c r="E1333" s="526"/>
      <c r="F1333" s="530" t="str">
        <f>IF('FRONT PAGE'!$A$1="www.fly-logics.com","TOTAL PREVIOUS LOGBOOK",0)</f>
        <v>TOTAL PREVIOUS LOGBOOK</v>
      </c>
      <c r="G1333" s="531"/>
      <c r="H1333" s="532"/>
      <c r="I1333" s="333">
        <f>I1320</f>
        <v>33.75</v>
      </c>
      <c r="J1333" s="334">
        <f t="shared" ref="J1333:Q1333" si="1153">J1320</f>
        <v>33.75</v>
      </c>
      <c r="K1333" s="335" t="str">
        <f t="shared" si="1153"/>
        <v xml:space="preserve"> </v>
      </c>
      <c r="L1333" s="336" t="str">
        <f t="shared" si="1153"/>
        <v xml:space="preserve"> </v>
      </c>
      <c r="M1333" s="335" t="str">
        <f t="shared" si="1153"/>
        <v xml:space="preserve"> </v>
      </c>
      <c r="N1333" s="336" t="str">
        <f t="shared" si="1153"/>
        <v xml:space="preserve"> </v>
      </c>
      <c r="O1333" s="335" t="str">
        <f t="shared" si="1153"/>
        <v xml:space="preserve"> </v>
      </c>
      <c r="P1333" s="336" t="str">
        <f t="shared" si="1153"/>
        <v xml:space="preserve"> </v>
      </c>
      <c r="Q1333" s="337" t="str">
        <f t="shared" si="1153"/>
        <v xml:space="preserve"> </v>
      </c>
      <c r="R1333" s="288">
        <v>10</v>
      </c>
      <c r="S1333" s="331" t="str">
        <f>S1320</f>
        <v xml:space="preserve"> </v>
      </c>
      <c r="T1333" s="239">
        <f t="shared" ref="T1333:AG1333" si="1154">T1320</f>
        <v>13.75</v>
      </c>
      <c r="U1333" s="239">
        <f t="shared" si="1154"/>
        <v>20</v>
      </c>
      <c r="V1333" s="240">
        <f t="shared" si="1154"/>
        <v>5</v>
      </c>
      <c r="W1333" s="241" t="str">
        <f t="shared" si="1154"/>
        <v xml:space="preserve"> </v>
      </c>
      <c r="X1333" s="239" t="str">
        <f t="shared" si="1154"/>
        <v xml:space="preserve"> </v>
      </c>
      <c r="Y1333" s="242">
        <f t="shared" si="1154"/>
        <v>5</v>
      </c>
      <c r="Z1333" s="239" t="str">
        <f t="shared" si="1154"/>
        <v xml:space="preserve"> </v>
      </c>
      <c r="AA1333" s="242">
        <f t="shared" si="1154"/>
        <v>3.75</v>
      </c>
      <c r="AB1333" s="240" t="str">
        <f t="shared" si="1154"/>
        <v xml:space="preserve"> </v>
      </c>
      <c r="AC1333" s="243">
        <f t="shared" si="1154"/>
        <v>14</v>
      </c>
      <c r="AD1333" s="244" t="str">
        <f t="shared" si="1154"/>
        <v xml:space="preserve"> </v>
      </c>
      <c r="AE1333" s="244">
        <f t="shared" si="1154"/>
        <v>14</v>
      </c>
      <c r="AF1333" s="245" t="str">
        <f t="shared" si="1154"/>
        <v xml:space="preserve"> </v>
      </c>
      <c r="AG1333" s="332">
        <f t="shared" si="1154"/>
        <v>17</v>
      </c>
      <c r="AH1333" s="507"/>
      <c r="AI1333" s="508"/>
      <c r="AJ1333" s="508"/>
      <c r="AK1333" s="509"/>
      <c r="AL1333" s="385"/>
      <c r="AM1333" s="386"/>
      <c r="AN1333" s="385"/>
      <c r="AV1333" s="372"/>
      <c r="AX1333" s="373"/>
      <c r="AY1333" s="98"/>
      <c r="AZ1333" s="373"/>
      <c r="BA1333" s="363"/>
      <c r="BC1333" s="377"/>
    </row>
    <row r="1334" spans="1:70" ht="26.25" customHeight="1" thickBot="1" x14ac:dyDescent="0.25">
      <c r="A1334" s="506"/>
      <c r="B1334" s="512" t="str">
        <f>IF('FRONT PAGE'!$A$1="www.fly-logics.com","Authority certifying flight hours 
STAMP &amp; SIGNATURE",0)</f>
        <v>Authority certifying flight hours 
STAMP &amp; SIGNATURE</v>
      </c>
      <c r="C1334" s="512"/>
      <c r="D1334" s="512"/>
      <c r="E1334" s="513"/>
      <c r="F1334" s="533" t="str">
        <f>IF('FRONT PAGE'!$A$1="www.fly-logics.com","TOTAL TO DATE",0)</f>
        <v>TOTAL TO DATE</v>
      </c>
      <c r="G1334" s="534"/>
      <c r="H1334" s="535"/>
      <c r="I1334" s="32">
        <f t="shared" ref="I1334:Q1334" si="1155">IF(SUM(I1332:I1333)=0," ",SUM(I1332:I1333))</f>
        <v>33.75</v>
      </c>
      <c r="J1334" s="27">
        <f t="shared" si="1155"/>
        <v>33.75</v>
      </c>
      <c r="K1334" s="24" t="str">
        <f t="shared" si="1155"/>
        <v xml:space="preserve"> </v>
      </c>
      <c r="L1334" s="25" t="str">
        <f t="shared" si="1155"/>
        <v xml:space="preserve"> </v>
      </c>
      <c r="M1334" s="24" t="str">
        <f t="shared" si="1155"/>
        <v xml:space="preserve"> </v>
      </c>
      <c r="N1334" s="25" t="str">
        <f t="shared" si="1155"/>
        <v xml:space="preserve"> </v>
      </c>
      <c r="O1334" s="24" t="str">
        <f t="shared" si="1155"/>
        <v xml:space="preserve"> </v>
      </c>
      <c r="P1334" s="25" t="str">
        <f t="shared" si="1155"/>
        <v xml:space="preserve"> </v>
      </c>
      <c r="Q1334" s="26" t="str">
        <f t="shared" si="1155"/>
        <v xml:space="preserve"> </v>
      </c>
      <c r="R1334" s="289"/>
      <c r="S1334" s="27" t="str">
        <f t="shared" ref="S1334:AG1334" si="1156">IF(SUM(S1332:S1333)=0," ",SUM(S1332:S1333))</f>
        <v xml:space="preserve"> </v>
      </c>
      <c r="T1334" s="24">
        <f t="shared" si="1156"/>
        <v>13.75</v>
      </c>
      <c r="U1334" s="24">
        <f t="shared" si="1156"/>
        <v>20</v>
      </c>
      <c r="V1334" s="26">
        <f t="shared" si="1156"/>
        <v>5</v>
      </c>
      <c r="W1334" s="27" t="str">
        <f t="shared" si="1156"/>
        <v xml:space="preserve"> </v>
      </c>
      <c r="X1334" s="24" t="str">
        <f t="shared" si="1156"/>
        <v xml:space="preserve"> </v>
      </c>
      <c r="Y1334" s="25">
        <f t="shared" si="1156"/>
        <v>5</v>
      </c>
      <c r="Z1334" s="24" t="str">
        <f t="shared" si="1156"/>
        <v xml:space="preserve"> </v>
      </c>
      <c r="AA1334" s="25">
        <f t="shared" si="1156"/>
        <v>3.75</v>
      </c>
      <c r="AB1334" s="26" t="str">
        <f t="shared" si="1156"/>
        <v xml:space="preserve"> </v>
      </c>
      <c r="AC1334" s="30">
        <f t="shared" si="1156"/>
        <v>14</v>
      </c>
      <c r="AD1334" s="28" t="str">
        <f t="shared" si="1156"/>
        <v xml:space="preserve"> </v>
      </c>
      <c r="AE1334" s="28">
        <f t="shared" si="1156"/>
        <v>14</v>
      </c>
      <c r="AF1334" s="31" t="str">
        <f t="shared" si="1156"/>
        <v xml:space="preserve"> </v>
      </c>
      <c r="AG1334" s="33">
        <f t="shared" si="1156"/>
        <v>17</v>
      </c>
      <c r="AH1334" s="514" t="str">
        <f>IF('FRONT PAGE'!$A$1="www.fly-logics.com","_____________________________
PILOT SIGNATURE",0)</f>
        <v>_____________________________
PILOT SIGNATURE</v>
      </c>
      <c r="AI1334" s="515"/>
      <c r="AJ1334" s="515"/>
      <c r="AK1334" s="330">
        <f>A1332</f>
        <v>95</v>
      </c>
      <c r="AL1334" s="387"/>
      <c r="AM1334" s="388"/>
      <c r="AN1334" s="387"/>
      <c r="AV1334" s="372"/>
      <c r="AX1334" s="373"/>
      <c r="AY1334" s="98"/>
      <c r="AZ1334" s="373"/>
      <c r="BA1334" s="363"/>
      <c r="BC1334" s="377"/>
    </row>
    <row r="1335" spans="1:70" s="50" customFormat="1" ht="27.75" customHeight="1" x14ac:dyDescent="0.2">
      <c r="A1335" s="29">
        <f>A1330+1</f>
        <v>951</v>
      </c>
      <c r="B1335" s="39"/>
      <c r="C1335" s="40"/>
      <c r="D1335" s="41"/>
      <c r="E1335" s="42"/>
      <c r="F1335" s="43"/>
      <c r="G1335" s="44"/>
      <c r="H1335" s="45"/>
      <c r="I1335" s="281"/>
      <c r="J1335" s="277"/>
      <c r="K1335" s="278"/>
      <c r="L1335" s="279"/>
      <c r="M1335" s="278"/>
      <c r="N1335" s="279"/>
      <c r="O1335" s="278"/>
      <c r="P1335" s="279"/>
      <c r="Q1335" s="150"/>
      <c r="R1335" s="285"/>
      <c r="S1335" s="46"/>
      <c r="T1335" s="47"/>
      <c r="U1335" s="47"/>
      <c r="V1335" s="48"/>
      <c r="W1335" s="293"/>
      <c r="X1335" s="278"/>
      <c r="Y1335" s="279"/>
      <c r="Z1335" s="278"/>
      <c r="AA1335" s="279"/>
      <c r="AB1335" s="150"/>
      <c r="AC1335" s="282"/>
      <c r="AD1335" s="283"/>
      <c r="AE1335" s="283"/>
      <c r="AF1335" s="284"/>
      <c r="AG1335" s="49"/>
      <c r="AH1335" s="48"/>
      <c r="AI1335" s="516"/>
      <c r="AJ1335" s="516"/>
      <c r="AK1335" s="517"/>
      <c r="AL1335" s="100"/>
      <c r="AM1335" s="382" t="str">
        <f t="shared" ref="AM1335:AM1344" si="1157">IF(B1335=0," ",TEXT(B1335,"MMM"))</f>
        <v xml:space="preserve"> </v>
      </c>
      <c r="AN1335" s="95" t="str">
        <f t="shared" ref="AN1335:AN1344" si="1158">IF(B1335=0," ",YEAR(B1335))</f>
        <v xml:space="preserve"> </v>
      </c>
      <c r="AO1335" s="365"/>
      <c r="AP1335" s="365"/>
      <c r="AQ1335" s="256"/>
      <c r="AR1335" s="365"/>
      <c r="AS1335" s="365"/>
      <c r="AT1335" s="364"/>
      <c r="AU1335" s="365"/>
      <c r="AV1335" s="372"/>
      <c r="AW1335" s="364"/>
      <c r="AX1335" s="373"/>
      <c r="AY1335" s="98"/>
      <c r="AZ1335" s="373"/>
      <c r="BA1335" s="363"/>
      <c r="BB1335" s="365"/>
      <c r="BC1335" s="377"/>
      <c r="BD1335" s="365"/>
      <c r="BE1335" s="365"/>
      <c r="BF1335" s="365"/>
      <c r="BG1335" s="365"/>
      <c r="BH1335" s="365"/>
      <c r="BI1335" s="365"/>
      <c r="BJ1335" s="365"/>
      <c r="BK1335" s="365"/>
      <c r="BL1335" s="376"/>
      <c r="BM1335" s="376"/>
      <c r="BN1335" s="260"/>
      <c r="BO1335" s="260"/>
      <c r="BP1335" s="260"/>
      <c r="BQ1335" s="263"/>
      <c r="BR1335" s="263"/>
    </row>
    <row r="1336" spans="1:70" s="50" customFormat="1" ht="27.75" customHeight="1" x14ac:dyDescent="0.2">
      <c r="A1336" s="22">
        <f>A1335+1</f>
        <v>952</v>
      </c>
      <c r="B1336" s="51"/>
      <c r="C1336" s="52"/>
      <c r="D1336" s="53"/>
      <c r="E1336" s="54"/>
      <c r="F1336" s="55"/>
      <c r="G1336" s="56"/>
      <c r="H1336" s="57"/>
      <c r="I1336" s="275"/>
      <c r="J1336" s="58"/>
      <c r="K1336" s="59"/>
      <c r="L1336" s="60"/>
      <c r="M1336" s="59"/>
      <c r="N1336" s="60"/>
      <c r="O1336" s="59"/>
      <c r="P1336" s="60"/>
      <c r="Q1336" s="61"/>
      <c r="R1336" s="286"/>
      <c r="S1336" s="58"/>
      <c r="T1336" s="59"/>
      <c r="U1336" s="59"/>
      <c r="V1336" s="61"/>
      <c r="W1336" s="294"/>
      <c r="X1336" s="59"/>
      <c r="Y1336" s="60"/>
      <c r="Z1336" s="59"/>
      <c r="AA1336" s="60"/>
      <c r="AB1336" s="61"/>
      <c r="AC1336" s="62"/>
      <c r="AD1336" s="63"/>
      <c r="AE1336" s="63"/>
      <c r="AF1336" s="64"/>
      <c r="AG1336" s="65"/>
      <c r="AH1336" s="61"/>
      <c r="AI1336" s="510"/>
      <c r="AJ1336" s="510"/>
      <c r="AK1336" s="511"/>
      <c r="AL1336" s="100"/>
      <c r="AM1336" s="382" t="str">
        <f t="shared" si="1157"/>
        <v xml:space="preserve"> </v>
      </c>
      <c r="AN1336" s="95" t="str">
        <f t="shared" si="1158"/>
        <v xml:space="preserve"> </v>
      </c>
      <c r="AO1336" s="365"/>
      <c r="AP1336" s="365"/>
      <c r="AQ1336" s="256"/>
      <c r="AR1336" s="365"/>
      <c r="AS1336" s="365"/>
      <c r="AT1336" s="364"/>
      <c r="AU1336" s="365"/>
      <c r="AV1336" s="372"/>
      <c r="AW1336" s="364"/>
      <c r="AX1336" s="373"/>
      <c r="AY1336" s="98"/>
      <c r="AZ1336" s="373"/>
      <c r="BA1336" s="363"/>
      <c r="BB1336" s="365"/>
      <c r="BC1336" s="377"/>
      <c r="BD1336" s="365"/>
      <c r="BE1336" s="365"/>
      <c r="BF1336" s="365"/>
      <c r="BG1336" s="365"/>
      <c r="BH1336" s="365"/>
      <c r="BI1336" s="365"/>
      <c r="BJ1336" s="365"/>
      <c r="BK1336" s="365"/>
      <c r="BL1336" s="376"/>
      <c r="BM1336" s="376"/>
      <c r="BN1336" s="260"/>
      <c r="BO1336" s="260"/>
      <c r="BP1336" s="260"/>
      <c r="BQ1336" s="263"/>
      <c r="BR1336" s="263"/>
    </row>
    <row r="1337" spans="1:70" s="50" customFormat="1" ht="27.75" customHeight="1" x14ac:dyDescent="0.2">
      <c r="A1337" s="22">
        <f t="shared" ref="A1337:A1344" si="1159">A1336+1</f>
        <v>953</v>
      </c>
      <c r="B1337" s="51"/>
      <c r="C1337" s="52"/>
      <c r="D1337" s="53"/>
      <c r="E1337" s="54"/>
      <c r="F1337" s="55"/>
      <c r="G1337" s="56"/>
      <c r="H1337" s="57"/>
      <c r="I1337" s="275"/>
      <c r="J1337" s="58"/>
      <c r="K1337" s="59"/>
      <c r="L1337" s="60"/>
      <c r="M1337" s="59"/>
      <c r="N1337" s="60"/>
      <c r="O1337" s="59"/>
      <c r="P1337" s="60"/>
      <c r="Q1337" s="61"/>
      <c r="R1337" s="286"/>
      <c r="S1337" s="58"/>
      <c r="T1337" s="59"/>
      <c r="U1337" s="59"/>
      <c r="V1337" s="61"/>
      <c r="W1337" s="294"/>
      <c r="X1337" s="59"/>
      <c r="Y1337" s="60"/>
      <c r="Z1337" s="59"/>
      <c r="AA1337" s="60"/>
      <c r="AB1337" s="61"/>
      <c r="AC1337" s="62"/>
      <c r="AD1337" s="63"/>
      <c r="AE1337" s="63"/>
      <c r="AF1337" s="64"/>
      <c r="AG1337" s="65"/>
      <c r="AH1337" s="61"/>
      <c r="AI1337" s="510"/>
      <c r="AJ1337" s="510"/>
      <c r="AK1337" s="511"/>
      <c r="AL1337" s="100"/>
      <c r="AM1337" s="382" t="str">
        <f t="shared" si="1157"/>
        <v xml:space="preserve"> </v>
      </c>
      <c r="AN1337" s="95" t="str">
        <f t="shared" si="1158"/>
        <v xml:space="preserve"> </v>
      </c>
      <c r="AO1337" s="365"/>
      <c r="AP1337" s="365"/>
      <c r="AQ1337" s="256"/>
      <c r="AR1337" s="365"/>
      <c r="AS1337" s="365"/>
      <c r="AT1337" s="364"/>
      <c r="AU1337" s="365"/>
      <c r="AV1337" s="372"/>
      <c r="AW1337" s="364"/>
      <c r="AX1337" s="373"/>
      <c r="AY1337" s="98"/>
      <c r="AZ1337" s="373"/>
      <c r="BA1337" s="363"/>
      <c r="BB1337" s="365"/>
      <c r="BC1337" s="377"/>
      <c r="BD1337" s="365"/>
      <c r="BE1337" s="365"/>
      <c r="BF1337" s="365"/>
      <c r="BG1337" s="365"/>
      <c r="BH1337" s="365"/>
      <c r="BI1337" s="365"/>
      <c r="BJ1337" s="365"/>
      <c r="BK1337" s="365"/>
      <c r="BL1337" s="376"/>
      <c r="BM1337" s="376"/>
      <c r="BN1337" s="260"/>
      <c r="BO1337" s="260"/>
      <c r="BP1337" s="260"/>
      <c r="BQ1337" s="263"/>
      <c r="BR1337" s="263"/>
    </row>
    <row r="1338" spans="1:70" s="50" customFormat="1" ht="27.75" customHeight="1" x14ac:dyDescent="0.2">
      <c r="A1338" s="22">
        <f t="shared" si="1159"/>
        <v>954</v>
      </c>
      <c r="B1338" s="51"/>
      <c r="C1338" s="52"/>
      <c r="D1338" s="53"/>
      <c r="E1338" s="54"/>
      <c r="F1338" s="55"/>
      <c r="G1338" s="56"/>
      <c r="H1338" s="57"/>
      <c r="I1338" s="275"/>
      <c r="J1338" s="58"/>
      <c r="K1338" s="59"/>
      <c r="L1338" s="60"/>
      <c r="M1338" s="59"/>
      <c r="N1338" s="60"/>
      <c r="O1338" s="59"/>
      <c r="P1338" s="60"/>
      <c r="Q1338" s="61"/>
      <c r="R1338" s="286"/>
      <c r="S1338" s="58"/>
      <c r="T1338" s="59"/>
      <c r="U1338" s="59"/>
      <c r="V1338" s="61"/>
      <c r="W1338" s="294"/>
      <c r="X1338" s="59"/>
      <c r="Y1338" s="60"/>
      <c r="Z1338" s="59"/>
      <c r="AA1338" s="60"/>
      <c r="AB1338" s="61"/>
      <c r="AC1338" s="62"/>
      <c r="AD1338" s="63"/>
      <c r="AE1338" s="63"/>
      <c r="AF1338" s="64"/>
      <c r="AG1338" s="65"/>
      <c r="AH1338" s="61"/>
      <c r="AI1338" s="510"/>
      <c r="AJ1338" s="510"/>
      <c r="AK1338" s="511"/>
      <c r="AL1338" s="100"/>
      <c r="AM1338" s="382" t="str">
        <f t="shared" si="1157"/>
        <v xml:space="preserve"> </v>
      </c>
      <c r="AN1338" s="95" t="str">
        <f t="shared" si="1158"/>
        <v xml:space="preserve"> </v>
      </c>
      <c r="AO1338" s="365"/>
      <c r="AP1338" s="365"/>
      <c r="AQ1338" s="256"/>
      <c r="AR1338" s="365"/>
      <c r="AS1338" s="365"/>
      <c r="AT1338" s="364"/>
      <c r="AU1338" s="365"/>
      <c r="AV1338" s="372"/>
      <c r="AW1338" s="364"/>
      <c r="AX1338" s="373"/>
      <c r="AY1338" s="98"/>
      <c r="AZ1338" s="373"/>
      <c r="BA1338" s="363"/>
      <c r="BB1338" s="365"/>
      <c r="BC1338" s="377"/>
      <c r="BD1338" s="365"/>
      <c r="BE1338" s="365"/>
      <c r="BF1338" s="365"/>
      <c r="BG1338" s="365"/>
      <c r="BH1338" s="365"/>
      <c r="BI1338" s="365"/>
      <c r="BJ1338" s="365"/>
      <c r="BK1338" s="365"/>
      <c r="BL1338" s="376"/>
      <c r="BM1338" s="376"/>
      <c r="BN1338" s="260"/>
      <c r="BO1338" s="260"/>
      <c r="BP1338" s="260"/>
      <c r="BQ1338" s="263"/>
      <c r="BR1338" s="263"/>
    </row>
    <row r="1339" spans="1:70" s="50" customFormat="1" ht="27.75" customHeight="1" x14ac:dyDescent="0.2">
      <c r="A1339" s="22">
        <f t="shared" si="1159"/>
        <v>955</v>
      </c>
      <c r="B1339" s="51"/>
      <c r="C1339" s="52"/>
      <c r="D1339" s="53"/>
      <c r="E1339" s="54"/>
      <c r="F1339" s="55"/>
      <c r="G1339" s="56"/>
      <c r="H1339" s="57"/>
      <c r="I1339" s="275"/>
      <c r="J1339" s="58"/>
      <c r="K1339" s="59"/>
      <c r="L1339" s="60"/>
      <c r="M1339" s="59"/>
      <c r="N1339" s="60"/>
      <c r="O1339" s="59"/>
      <c r="P1339" s="60"/>
      <c r="Q1339" s="61"/>
      <c r="R1339" s="286"/>
      <c r="S1339" s="58"/>
      <c r="T1339" s="59"/>
      <c r="U1339" s="59"/>
      <c r="V1339" s="61"/>
      <c r="W1339" s="294"/>
      <c r="X1339" s="59"/>
      <c r="Y1339" s="60"/>
      <c r="Z1339" s="59"/>
      <c r="AA1339" s="60"/>
      <c r="AB1339" s="61"/>
      <c r="AC1339" s="62"/>
      <c r="AD1339" s="63"/>
      <c r="AE1339" s="63"/>
      <c r="AF1339" s="64"/>
      <c r="AG1339" s="65"/>
      <c r="AH1339" s="61"/>
      <c r="AI1339" s="510"/>
      <c r="AJ1339" s="510"/>
      <c r="AK1339" s="511"/>
      <c r="AL1339" s="100"/>
      <c r="AM1339" s="382" t="str">
        <f t="shared" si="1157"/>
        <v xml:space="preserve"> </v>
      </c>
      <c r="AN1339" s="95" t="str">
        <f t="shared" si="1158"/>
        <v xml:space="preserve"> </v>
      </c>
      <c r="AO1339" s="365"/>
      <c r="AP1339" s="365"/>
      <c r="AQ1339" s="256"/>
      <c r="AR1339" s="365"/>
      <c r="AS1339" s="365"/>
      <c r="AT1339" s="364"/>
      <c r="AU1339" s="365"/>
      <c r="AV1339" s="372"/>
      <c r="AW1339" s="364"/>
      <c r="AX1339" s="373"/>
      <c r="AY1339" s="98"/>
      <c r="AZ1339" s="373"/>
      <c r="BA1339" s="363"/>
      <c r="BB1339" s="365"/>
      <c r="BC1339" s="377"/>
      <c r="BD1339" s="365"/>
      <c r="BE1339" s="365"/>
      <c r="BF1339" s="365"/>
      <c r="BG1339" s="365"/>
      <c r="BH1339" s="365"/>
      <c r="BI1339" s="365"/>
      <c r="BJ1339" s="365"/>
      <c r="BK1339" s="365"/>
      <c r="BL1339" s="376"/>
      <c r="BM1339" s="376"/>
      <c r="BN1339" s="260"/>
      <c r="BO1339" s="260"/>
      <c r="BP1339" s="260"/>
      <c r="BQ1339" s="263"/>
      <c r="BR1339" s="263"/>
    </row>
    <row r="1340" spans="1:70" s="50" customFormat="1" ht="27.75" customHeight="1" x14ac:dyDescent="0.2">
      <c r="A1340" s="22">
        <f t="shared" si="1159"/>
        <v>956</v>
      </c>
      <c r="B1340" s="51"/>
      <c r="C1340" s="52"/>
      <c r="D1340" s="53"/>
      <c r="E1340" s="54"/>
      <c r="F1340" s="55"/>
      <c r="G1340" s="56"/>
      <c r="H1340" s="57"/>
      <c r="I1340" s="275"/>
      <c r="J1340" s="58"/>
      <c r="K1340" s="59"/>
      <c r="L1340" s="60"/>
      <c r="M1340" s="59"/>
      <c r="N1340" s="60"/>
      <c r="O1340" s="59"/>
      <c r="P1340" s="60"/>
      <c r="Q1340" s="61"/>
      <c r="R1340" s="286"/>
      <c r="S1340" s="58"/>
      <c r="T1340" s="59"/>
      <c r="U1340" s="59"/>
      <c r="V1340" s="61"/>
      <c r="W1340" s="294"/>
      <c r="X1340" s="59"/>
      <c r="Y1340" s="60"/>
      <c r="Z1340" s="59"/>
      <c r="AA1340" s="60"/>
      <c r="AB1340" s="61"/>
      <c r="AC1340" s="62"/>
      <c r="AD1340" s="63"/>
      <c r="AE1340" s="63"/>
      <c r="AF1340" s="64"/>
      <c r="AG1340" s="65"/>
      <c r="AH1340" s="61"/>
      <c r="AI1340" s="510"/>
      <c r="AJ1340" s="510"/>
      <c r="AK1340" s="511"/>
      <c r="AL1340" s="100"/>
      <c r="AM1340" s="382" t="str">
        <f t="shared" si="1157"/>
        <v xml:space="preserve"> </v>
      </c>
      <c r="AN1340" s="95" t="str">
        <f t="shared" si="1158"/>
        <v xml:space="preserve"> </v>
      </c>
      <c r="AO1340" s="365"/>
      <c r="AP1340" s="365"/>
      <c r="AQ1340" s="256"/>
      <c r="AR1340" s="365"/>
      <c r="AS1340" s="365"/>
      <c r="AT1340" s="364"/>
      <c r="AU1340" s="365"/>
      <c r="AV1340" s="372"/>
      <c r="AW1340" s="364"/>
      <c r="AX1340" s="373"/>
      <c r="AY1340" s="98"/>
      <c r="AZ1340" s="373"/>
      <c r="BA1340" s="363"/>
      <c r="BB1340" s="365"/>
      <c r="BC1340" s="377"/>
      <c r="BD1340" s="365"/>
      <c r="BE1340" s="365"/>
      <c r="BF1340" s="365"/>
      <c r="BG1340" s="365"/>
      <c r="BH1340" s="365"/>
      <c r="BI1340" s="365"/>
      <c r="BJ1340" s="365"/>
      <c r="BK1340" s="365"/>
      <c r="BL1340" s="376"/>
      <c r="BM1340" s="376"/>
      <c r="BN1340" s="260"/>
      <c r="BO1340" s="260"/>
      <c r="BP1340" s="260"/>
      <c r="BQ1340" s="263"/>
      <c r="BR1340" s="263"/>
    </row>
    <row r="1341" spans="1:70" s="50" customFormat="1" ht="27.75" customHeight="1" x14ac:dyDescent="0.2">
      <c r="A1341" s="22">
        <f>A1340+1</f>
        <v>957</v>
      </c>
      <c r="B1341" s="51"/>
      <c r="C1341" s="52"/>
      <c r="D1341" s="53"/>
      <c r="E1341" s="54"/>
      <c r="F1341" s="55"/>
      <c r="G1341" s="56"/>
      <c r="H1341" s="57"/>
      <c r="I1341" s="275"/>
      <c r="J1341" s="58"/>
      <c r="K1341" s="59"/>
      <c r="L1341" s="60"/>
      <c r="M1341" s="59"/>
      <c r="N1341" s="60"/>
      <c r="O1341" s="59"/>
      <c r="P1341" s="60"/>
      <c r="Q1341" s="61"/>
      <c r="R1341" s="286"/>
      <c r="S1341" s="58"/>
      <c r="T1341" s="59"/>
      <c r="U1341" s="59"/>
      <c r="V1341" s="61"/>
      <c r="W1341" s="294"/>
      <c r="X1341" s="59"/>
      <c r="Y1341" s="60"/>
      <c r="Z1341" s="59"/>
      <c r="AA1341" s="60"/>
      <c r="AB1341" s="61"/>
      <c r="AC1341" s="62"/>
      <c r="AD1341" s="63"/>
      <c r="AE1341" s="63"/>
      <c r="AF1341" s="64"/>
      <c r="AG1341" s="65"/>
      <c r="AH1341" s="61"/>
      <c r="AI1341" s="510"/>
      <c r="AJ1341" s="510"/>
      <c r="AK1341" s="511"/>
      <c r="AL1341" s="100"/>
      <c r="AM1341" s="382" t="str">
        <f t="shared" si="1157"/>
        <v xml:space="preserve"> </v>
      </c>
      <c r="AN1341" s="95" t="str">
        <f t="shared" si="1158"/>
        <v xml:space="preserve"> </v>
      </c>
      <c r="AO1341" s="365"/>
      <c r="AP1341" s="365"/>
      <c r="AQ1341" s="256"/>
      <c r="AR1341" s="365"/>
      <c r="AS1341" s="365"/>
      <c r="AT1341" s="364"/>
      <c r="AU1341" s="365"/>
      <c r="AV1341" s="372"/>
      <c r="AW1341" s="364"/>
      <c r="AX1341" s="373"/>
      <c r="AY1341" s="98"/>
      <c r="AZ1341" s="373"/>
      <c r="BA1341" s="363"/>
      <c r="BB1341" s="365"/>
      <c r="BC1341" s="377"/>
      <c r="BD1341" s="365"/>
      <c r="BE1341" s="365"/>
      <c r="BF1341" s="365"/>
      <c r="BG1341" s="365"/>
      <c r="BH1341" s="365"/>
      <c r="BI1341" s="365"/>
      <c r="BJ1341" s="365"/>
      <c r="BK1341" s="365"/>
      <c r="BL1341" s="376"/>
      <c r="BM1341" s="376"/>
      <c r="BN1341" s="260"/>
      <c r="BO1341" s="260"/>
      <c r="BP1341" s="260"/>
      <c r="BQ1341" s="263"/>
      <c r="BR1341" s="263"/>
    </row>
    <row r="1342" spans="1:70" s="50" customFormat="1" ht="27.75" customHeight="1" x14ac:dyDescent="0.2">
      <c r="A1342" s="22">
        <f t="shared" si="1159"/>
        <v>958</v>
      </c>
      <c r="B1342" s="51"/>
      <c r="C1342" s="52"/>
      <c r="D1342" s="53"/>
      <c r="E1342" s="54"/>
      <c r="F1342" s="55"/>
      <c r="G1342" s="56"/>
      <c r="H1342" s="57"/>
      <c r="I1342" s="275"/>
      <c r="J1342" s="58"/>
      <c r="K1342" s="59"/>
      <c r="L1342" s="60"/>
      <c r="M1342" s="59"/>
      <c r="N1342" s="60"/>
      <c r="O1342" s="59"/>
      <c r="P1342" s="60"/>
      <c r="Q1342" s="61"/>
      <c r="R1342" s="286"/>
      <c r="S1342" s="58"/>
      <c r="T1342" s="59"/>
      <c r="U1342" s="59"/>
      <c r="V1342" s="61"/>
      <c r="W1342" s="294"/>
      <c r="X1342" s="59"/>
      <c r="Y1342" s="60"/>
      <c r="Z1342" s="59"/>
      <c r="AA1342" s="60"/>
      <c r="AB1342" s="61"/>
      <c r="AC1342" s="62"/>
      <c r="AD1342" s="63"/>
      <c r="AE1342" s="63"/>
      <c r="AF1342" s="64"/>
      <c r="AG1342" s="65"/>
      <c r="AH1342" s="61"/>
      <c r="AI1342" s="510"/>
      <c r="AJ1342" s="510"/>
      <c r="AK1342" s="511"/>
      <c r="AL1342" s="100"/>
      <c r="AM1342" s="382" t="str">
        <f t="shared" si="1157"/>
        <v xml:space="preserve"> </v>
      </c>
      <c r="AN1342" s="95" t="str">
        <f t="shared" si="1158"/>
        <v xml:space="preserve"> </v>
      </c>
      <c r="AO1342" s="365"/>
      <c r="AP1342" s="365"/>
      <c r="AQ1342" s="256"/>
      <c r="AR1342" s="365"/>
      <c r="AS1342" s="365"/>
      <c r="AT1342" s="364"/>
      <c r="AU1342" s="365"/>
      <c r="AV1342" s="372"/>
      <c r="AW1342" s="364"/>
      <c r="AX1342" s="373"/>
      <c r="AY1342" s="98"/>
      <c r="AZ1342" s="373"/>
      <c r="BA1342" s="363"/>
      <c r="BB1342" s="365"/>
      <c r="BC1342" s="377"/>
      <c r="BD1342" s="365"/>
      <c r="BE1342" s="365"/>
      <c r="BF1342" s="365"/>
      <c r="BG1342" s="365"/>
      <c r="BH1342" s="365"/>
      <c r="BI1342" s="365"/>
      <c r="BJ1342" s="365"/>
      <c r="BK1342" s="365"/>
      <c r="BL1342" s="376"/>
      <c r="BM1342" s="376"/>
      <c r="BN1342" s="260"/>
      <c r="BO1342" s="260"/>
      <c r="BP1342" s="260"/>
      <c r="BQ1342" s="263"/>
      <c r="BR1342" s="263"/>
    </row>
    <row r="1343" spans="1:70" s="50" customFormat="1" ht="27.75" customHeight="1" x14ac:dyDescent="0.2">
      <c r="A1343" s="22">
        <f t="shared" si="1159"/>
        <v>959</v>
      </c>
      <c r="B1343" s="51"/>
      <c r="C1343" s="52"/>
      <c r="D1343" s="53"/>
      <c r="E1343" s="54"/>
      <c r="F1343" s="55"/>
      <c r="G1343" s="56"/>
      <c r="H1343" s="57"/>
      <c r="I1343" s="275"/>
      <c r="J1343" s="58"/>
      <c r="K1343" s="59"/>
      <c r="L1343" s="60"/>
      <c r="M1343" s="59"/>
      <c r="N1343" s="60"/>
      <c r="O1343" s="59"/>
      <c r="P1343" s="60"/>
      <c r="Q1343" s="61"/>
      <c r="R1343" s="286"/>
      <c r="S1343" s="58"/>
      <c r="T1343" s="59"/>
      <c r="U1343" s="59"/>
      <c r="V1343" s="61"/>
      <c r="W1343" s="294"/>
      <c r="X1343" s="59"/>
      <c r="Y1343" s="60"/>
      <c r="Z1343" s="59"/>
      <c r="AA1343" s="60"/>
      <c r="AB1343" s="61"/>
      <c r="AC1343" s="62"/>
      <c r="AD1343" s="63"/>
      <c r="AE1343" s="63"/>
      <c r="AF1343" s="64"/>
      <c r="AG1343" s="65"/>
      <c r="AH1343" s="61"/>
      <c r="AI1343" s="510"/>
      <c r="AJ1343" s="510"/>
      <c r="AK1343" s="511"/>
      <c r="AL1343" s="100"/>
      <c r="AM1343" s="382" t="str">
        <f t="shared" si="1157"/>
        <v xml:space="preserve"> </v>
      </c>
      <c r="AN1343" s="95" t="str">
        <f t="shared" si="1158"/>
        <v xml:space="preserve"> </v>
      </c>
      <c r="AO1343" s="365"/>
      <c r="AP1343" s="365"/>
      <c r="AQ1343" s="256"/>
      <c r="AR1343" s="365"/>
      <c r="AS1343" s="365"/>
      <c r="AT1343" s="364"/>
      <c r="AU1343" s="365"/>
      <c r="AV1343" s="372"/>
      <c r="AW1343" s="364"/>
      <c r="AX1343" s="373"/>
      <c r="AY1343" s="98"/>
      <c r="AZ1343" s="373"/>
      <c r="BA1343" s="365"/>
      <c r="BB1343" s="365"/>
      <c r="BC1343" s="377"/>
      <c r="BD1343" s="365"/>
      <c r="BE1343" s="365"/>
      <c r="BF1343" s="365"/>
      <c r="BG1343" s="365"/>
      <c r="BH1343" s="365"/>
      <c r="BI1343" s="365"/>
      <c r="BJ1343" s="365"/>
      <c r="BK1343" s="365"/>
      <c r="BL1343" s="376"/>
      <c r="BM1343" s="376"/>
      <c r="BN1343" s="260"/>
      <c r="BO1343" s="260"/>
      <c r="BP1343" s="260"/>
      <c r="BQ1343" s="263"/>
      <c r="BR1343" s="263"/>
    </row>
    <row r="1344" spans="1:70" s="50" customFormat="1" ht="27.75" customHeight="1" thickBot="1" x14ac:dyDescent="0.25">
      <c r="A1344" s="23">
        <f t="shared" si="1159"/>
        <v>960</v>
      </c>
      <c r="B1344" s="66"/>
      <c r="C1344" s="67"/>
      <c r="D1344" s="68"/>
      <c r="E1344" s="69"/>
      <c r="F1344" s="70"/>
      <c r="G1344" s="71"/>
      <c r="H1344" s="72"/>
      <c r="I1344" s="276"/>
      <c r="J1344" s="73"/>
      <c r="K1344" s="74"/>
      <c r="L1344" s="75"/>
      <c r="M1344" s="74"/>
      <c r="N1344" s="75"/>
      <c r="O1344" s="74"/>
      <c r="P1344" s="75"/>
      <c r="Q1344" s="76"/>
      <c r="R1344" s="287"/>
      <c r="S1344" s="73"/>
      <c r="T1344" s="74"/>
      <c r="U1344" s="74"/>
      <c r="V1344" s="76"/>
      <c r="W1344" s="295"/>
      <c r="X1344" s="74"/>
      <c r="Y1344" s="75"/>
      <c r="Z1344" s="74"/>
      <c r="AA1344" s="75"/>
      <c r="AB1344" s="76"/>
      <c r="AC1344" s="77"/>
      <c r="AD1344" s="78"/>
      <c r="AE1344" s="78"/>
      <c r="AF1344" s="79"/>
      <c r="AG1344" s="80"/>
      <c r="AH1344" s="76"/>
      <c r="AI1344" s="518"/>
      <c r="AJ1344" s="518"/>
      <c r="AK1344" s="519"/>
      <c r="AL1344" s="100"/>
      <c r="AM1344" s="382" t="str">
        <f t="shared" si="1157"/>
        <v xml:space="preserve"> </v>
      </c>
      <c r="AN1344" s="95" t="str">
        <f t="shared" si="1158"/>
        <v xml:space="preserve"> </v>
      </c>
      <c r="AO1344" s="365"/>
      <c r="AP1344" s="365"/>
      <c r="AQ1344" s="256"/>
      <c r="AR1344" s="365"/>
      <c r="AS1344" s="365"/>
      <c r="AT1344" s="364"/>
      <c r="AU1344" s="365"/>
      <c r="AV1344" s="372"/>
      <c r="AW1344" s="364"/>
      <c r="AX1344" s="373"/>
      <c r="AY1344" s="98"/>
      <c r="AZ1344" s="373"/>
      <c r="BA1344" s="365"/>
      <c r="BB1344" s="365"/>
      <c r="BC1344" s="377"/>
      <c r="BD1344" s="365"/>
      <c r="BE1344" s="365"/>
      <c r="BF1344" s="365"/>
      <c r="BG1344" s="365"/>
      <c r="BH1344" s="365"/>
      <c r="BI1344" s="365"/>
      <c r="BJ1344" s="365"/>
      <c r="BK1344" s="365"/>
      <c r="BL1344" s="376"/>
      <c r="BM1344" s="376"/>
      <c r="BN1344" s="260"/>
      <c r="BO1344" s="260"/>
      <c r="BP1344" s="260"/>
      <c r="BQ1344" s="263"/>
      <c r="BR1344" s="263"/>
    </row>
    <row r="1345" spans="1:70" ht="4.5" customHeight="1" thickBot="1" x14ac:dyDescent="0.25">
      <c r="A1345" s="91">
        <f>AK1348</f>
        <v>96</v>
      </c>
      <c r="B1345" s="235"/>
      <c r="C1345" s="235"/>
      <c r="D1345" s="235"/>
      <c r="E1345" s="235"/>
      <c r="F1345" s="235"/>
      <c r="G1345" s="235"/>
      <c r="H1345" s="235"/>
      <c r="I1345" s="235"/>
      <c r="J1345" s="280"/>
      <c r="K1345" s="280"/>
      <c r="L1345" s="280"/>
      <c r="M1345" s="280"/>
      <c r="N1345" s="280"/>
      <c r="O1345" s="280"/>
      <c r="P1345" s="280"/>
      <c r="Q1345" s="280"/>
      <c r="R1345" s="280"/>
      <c r="S1345" s="292"/>
      <c r="T1345" s="292"/>
      <c r="U1345" s="292"/>
      <c r="V1345" s="292"/>
      <c r="W1345" s="292"/>
      <c r="X1345" s="292"/>
      <c r="Y1345" s="292"/>
      <c r="Z1345" s="292"/>
      <c r="AA1345" s="292"/>
      <c r="AB1345" s="292"/>
      <c r="AC1345" s="292"/>
      <c r="AD1345" s="236"/>
      <c r="AE1345" s="237"/>
      <c r="AF1345" s="236"/>
      <c r="AG1345" s="238"/>
      <c r="AH1345" s="536"/>
      <c r="AI1345" s="537"/>
      <c r="AJ1345" s="537"/>
      <c r="AK1345" s="537"/>
      <c r="AL1345" s="383"/>
      <c r="AM1345" s="384"/>
      <c r="AN1345" s="383"/>
      <c r="AV1345" s="372"/>
      <c r="AX1345" s="373"/>
      <c r="AY1345" s="98"/>
      <c r="AZ1345" s="373"/>
      <c r="BC1345" s="377"/>
    </row>
    <row r="1346" spans="1:70" ht="26.25" customHeight="1" x14ac:dyDescent="0.2">
      <c r="A1346" s="163">
        <f>A1332+1</f>
        <v>96</v>
      </c>
      <c r="B1346" s="523"/>
      <c r="C1346" s="523"/>
      <c r="D1346" s="523"/>
      <c r="E1346" s="524"/>
      <c r="F1346" s="527" t="str">
        <f>IF('FRONT PAGE'!$A$1="www.fly-logics.com","TOTAL PAGE",0)</f>
        <v>TOTAL PAGE</v>
      </c>
      <c r="G1346" s="528"/>
      <c r="H1346" s="529"/>
      <c r="I1346" s="314" t="str">
        <f>IF('FRONT PAGE'!$A$1="www.fly-logics.com",IF(SUM(I1335:I1345)=0," ",SUM(I1335:I1345)),0)</f>
        <v xml:space="preserve"> </v>
      </c>
      <c r="J1346" s="315" t="str">
        <f>IF('FRONT PAGE'!$A$1="www.fly-logics.com",IF(SUM(J1335:J1345)=0," ",SUM(J1335:J1345)),0)</f>
        <v xml:space="preserve"> </v>
      </c>
      <c r="K1346" s="316" t="str">
        <f>IF('FRONT PAGE'!$A$1="www.fly-logics.com",IF(SUM(K1335:K1345)=0," ",SUM(K1335:K1345)),0)</f>
        <v xml:space="preserve"> </v>
      </c>
      <c r="L1346" s="317" t="str">
        <f>IF('FRONT PAGE'!$A$1="www.fly-logics.com",IF(SUM(L1335:L1345)=0," ",SUM(L1335:L1345)),0)</f>
        <v xml:space="preserve"> </v>
      </c>
      <c r="M1346" s="316" t="str">
        <f>IF('FRONT PAGE'!$A$1="www.fly-logics.com",IF(SUM(M1335:M1345)=0," ",SUM(M1335:M1345)),0)</f>
        <v xml:space="preserve"> </v>
      </c>
      <c r="N1346" s="317" t="str">
        <f>IF('FRONT PAGE'!$A$1="www.fly-logics.com",IF(SUM(N1335:N1345)=0," ",SUM(N1335:N1345)),0)</f>
        <v xml:space="preserve"> </v>
      </c>
      <c r="O1346" s="316" t="str">
        <f>IF('FRONT PAGE'!$A$1="www.fly-logics.com",IF(SUM(O1335:O1345)=0," ",SUM(O1335:O1345)),0)</f>
        <v xml:space="preserve"> </v>
      </c>
      <c r="P1346" s="317" t="str">
        <f>IF('FRONT PAGE'!$A$1="www.fly-logics.com",IF(SUM(P1335:P1345)=0," ",SUM(P1335:P1345)),0)</f>
        <v xml:space="preserve"> </v>
      </c>
      <c r="Q1346" s="318" t="str">
        <f>IF('FRONT PAGE'!$A$1="www.fly-logics.com",IF(SUM(Q1335:Q1345)=0," ",SUM(Q1335:Q1345)),0)</f>
        <v xml:space="preserve"> </v>
      </c>
      <c r="R1346" s="319"/>
      <c r="S1346" s="315" t="str">
        <f>IF('FRONT PAGE'!$A$1="www.fly-logics.com",IF(SUM(S1335:S1345)=0," ",SUM(S1335:S1345)),0)</f>
        <v xml:space="preserve"> </v>
      </c>
      <c r="T1346" s="316" t="str">
        <f>IF('FRONT PAGE'!$A$1="www.fly-logics.com",IF(SUM(T1335:T1345)=0," ",SUM(T1335:T1345)),0)</f>
        <v xml:space="preserve"> </v>
      </c>
      <c r="U1346" s="316" t="str">
        <f>IF('FRONT PAGE'!$A$1="www.fly-logics.com",IF(SUM(U1335:U1345)=0," ",SUM(U1335:U1345)),0)</f>
        <v xml:space="preserve"> </v>
      </c>
      <c r="V1346" s="318" t="str">
        <f>IF('FRONT PAGE'!$A$1="www.fly-logics.com",IF(SUM(V1335:V1345)=0," ",SUM(V1335:V1345)),0)</f>
        <v xml:space="preserve"> </v>
      </c>
      <c r="W1346" s="315" t="str">
        <f>IF('FRONT PAGE'!$A$1="www.fly-logics.com",IF(SUM(W1335:W1345)=0," ",SUM(W1335:W1345)),0)</f>
        <v xml:space="preserve"> </v>
      </c>
      <c r="X1346" s="316" t="str">
        <f>IF('FRONT PAGE'!$A$1="www.fly-logics.com",IF(SUM(X1335:X1345)=0," ",SUM(X1335:X1345)),0)</f>
        <v xml:space="preserve"> </v>
      </c>
      <c r="Y1346" s="317" t="str">
        <f>IF('FRONT PAGE'!$A$1="www.fly-logics.com",IF(SUM(Y1335:Y1345)=0," ",SUM(Y1335:Y1345)),0)</f>
        <v xml:space="preserve"> </v>
      </c>
      <c r="Z1346" s="316" t="str">
        <f>IF('FRONT PAGE'!$A$1="www.fly-logics.com",IF(SUM(Z1335:Z1345)=0," ",SUM(Z1335:Z1345)),0)</f>
        <v xml:space="preserve"> </v>
      </c>
      <c r="AA1346" s="317" t="str">
        <f>IF('FRONT PAGE'!$A$1="www.fly-logics.com",IF(SUM(AA1335:AA1345)=0," ",SUM(AA1335:AA1345)),0)</f>
        <v xml:space="preserve"> </v>
      </c>
      <c r="AB1346" s="318" t="str">
        <f>IF('FRONT PAGE'!$A$1="www.fly-logics.com",IF(SUM(AB1335:AB1345)=0," ",SUM(AB1335:AB1345)),0)</f>
        <v xml:space="preserve"> </v>
      </c>
      <c r="AC1346" s="329" t="str">
        <f>IF('FRONT PAGE'!$A$1="www.fly-logics.com",IF(SUM(AC1335:AC1345)=0," ",SUM(AC1335:AC1345)),0)</f>
        <v xml:space="preserve"> </v>
      </c>
      <c r="AD1346" s="321" t="str">
        <f>IF('FRONT PAGE'!$A$1="www.fly-logics.com",IF(SUM(AD1335:AD1345)=0," ",SUM(AD1335:AD1345)),0)</f>
        <v xml:space="preserve"> </v>
      </c>
      <c r="AE1346" s="321" t="str">
        <f>IF('FRONT PAGE'!$A$1="www.fly-logics.com",IF(SUM(AE1335:AE1345)=0," ",SUM(AE1335:AE1345)),0)</f>
        <v xml:space="preserve"> </v>
      </c>
      <c r="AF1346" s="322" t="str">
        <f>IF('FRONT PAGE'!$A$1="www.fly-logics.com",IF(SUM(AF1335:AF1345)=0," ",SUM(AF1335:AF1345)),0)</f>
        <v xml:space="preserve"> </v>
      </c>
      <c r="AG1346" s="323" t="str">
        <f>IF('FRONT PAGE'!$A$1="www.fly-logics.com",IF(SUM(AG1335:AG1345)=0," ",SUM(AG1335:AG1345)),0)</f>
        <v xml:space="preserve"> </v>
      </c>
      <c r="AH1346" s="520" t="str">
        <f>IF('FRONT PAGE'!$A$1="www.fly-logics.com","I certify that all the data in this
logbook are accurate",0)</f>
        <v>I certify that all the data in this
logbook are accurate</v>
      </c>
      <c r="AI1346" s="521"/>
      <c r="AJ1346" s="521"/>
      <c r="AK1346" s="522"/>
      <c r="AL1346" s="385"/>
      <c r="AM1346" s="386"/>
      <c r="AN1346" s="385"/>
      <c r="AV1346" s="372"/>
      <c r="AX1346" s="373"/>
      <c r="AY1346" s="98"/>
      <c r="AZ1346" s="373"/>
      <c r="BA1346" s="363"/>
      <c r="BC1346" s="377"/>
    </row>
    <row r="1347" spans="1:70" ht="26.25" customHeight="1" x14ac:dyDescent="0.2">
      <c r="A1347" s="505">
        <f>AL1331</f>
        <v>0</v>
      </c>
      <c r="B1347" s="525"/>
      <c r="C1347" s="525"/>
      <c r="D1347" s="525"/>
      <c r="E1347" s="526"/>
      <c r="F1347" s="530" t="str">
        <f>IF('FRONT PAGE'!$A$1="www.fly-logics.com","TOTAL PREVIOUS LOGBOOK",0)</f>
        <v>TOTAL PREVIOUS LOGBOOK</v>
      </c>
      <c r="G1347" s="531"/>
      <c r="H1347" s="532"/>
      <c r="I1347" s="333">
        <f>I1334</f>
        <v>33.75</v>
      </c>
      <c r="J1347" s="334">
        <f t="shared" ref="J1347:Q1347" si="1160">J1334</f>
        <v>33.75</v>
      </c>
      <c r="K1347" s="335" t="str">
        <f t="shared" si="1160"/>
        <v xml:space="preserve"> </v>
      </c>
      <c r="L1347" s="336" t="str">
        <f t="shared" si="1160"/>
        <v xml:space="preserve"> </v>
      </c>
      <c r="M1347" s="335" t="str">
        <f t="shared" si="1160"/>
        <v xml:space="preserve"> </v>
      </c>
      <c r="N1347" s="336" t="str">
        <f t="shared" si="1160"/>
        <v xml:space="preserve"> </v>
      </c>
      <c r="O1347" s="335" t="str">
        <f t="shared" si="1160"/>
        <v xml:space="preserve"> </v>
      </c>
      <c r="P1347" s="336" t="str">
        <f t="shared" si="1160"/>
        <v xml:space="preserve"> </v>
      </c>
      <c r="Q1347" s="337" t="str">
        <f t="shared" si="1160"/>
        <v xml:space="preserve"> </v>
      </c>
      <c r="R1347" s="288">
        <v>10</v>
      </c>
      <c r="S1347" s="331" t="str">
        <f>S1334</f>
        <v xml:space="preserve"> </v>
      </c>
      <c r="T1347" s="239">
        <f t="shared" ref="T1347:AG1347" si="1161">T1334</f>
        <v>13.75</v>
      </c>
      <c r="U1347" s="239">
        <f t="shared" si="1161"/>
        <v>20</v>
      </c>
      <c r="V1347" s="240">
        <f t="shared" si="1161"/>
        <v>5</v>
      </c>
      <c r="W1347" s="241" t="str">
        <f t="shared" si="1161"/>
        <v xml:space="preserve"> </v>
      </c>
      <c r="X1347" s="239" t="str">
        <f t="shared" si="1161"/>
        <v xml:space="preserve"> </v>
      </c>
      <c r="Y1347" s="242">
        <f t="shared" si="1161"/>
        <v>5</v>
      </c>
      <c r="Z1347" s="239" t="str">
        <f t="shared" si="1161"/>
        <v xml:space="preserve"> </v>
      </c>
      <c r="AA1347" s="242">
        <f t="shared" si="1161"/>
        <v>3.75</v>
      </c>
      <c r="AB1347" s="240" t="str">
        <f t="shared" si="1161"/>
        <v xml:space="preserve"> </v>
      </c>
      <c r="AC1347" s="243">
        <f t="shared" si="1161"/>
        <v>14</v>
      </c>
      <c r="AD1347" s="244" t="str">
        <f t="shared" si="1161"/>
        <v xml:space="preserve"> </v>
      </c>
      <c r="AE1347" s="244">
        <f t="shared" si="1161"/>
        <v>14</v>
      </c>
      <c r="AF1347" s="245" t="str">
        <f t="shared" si="1161"/>
        <v xml:space="preserve"> </v>
      </c>
      <c r="AG1347" s="332">
        <f t="shared" si="1161"/>
        <v>17</v>
      </c>
      <c r="AH1347" s="507"/>
      <c r="AI1347" s="508"/>
      <c r="AJ1347" s="508"/>
      <c r="AK1347" s="509"/>
      <c r="AL1347" s="385"/>
      <c r="AM1347" s="386"/>
      <c r="AN1347" s="385"/>
      <c r="AV1347" s="372"/>
      <c r="AX1347" s="373"/>
      <c r="AY1347" s="98"/>
      <c r="AZ1347" s="373"/>
      <c r="BA1347" s="363"/>
      <c r="BC1347" s="377"/>
    </row>
    <row r="1348" spans="1:70" ht="26.25" customHeight="1" thickBot="1" x14ac:dyDescent="0.25">
      <c r="A1348" s="506"/>
      <c r="B1348" s="512" t="str">
        <f>IF('FRONT PAGE'!$A$1="www.fly-logics.com","Authority certifying flight hours 
STAMP &amp; SIGNATURE",0)</f>
        <v>Authority certifying flight hours 
STAMP &amp; SIGNATURE</v>
      </c>
      <c r="C1348" s="512"/>
      <c r="D1348" s="512"/>
      <c r="E1348" s="513"/>
      <c r="F1348" s="533" t="str">
        <f>IF('FRONT PAGE'!$A$1="www.fly-logics.com","TOTAL TO DATE",0)</f>
        <v>TOTAL TO DATE</v>
      </c>
      <c r="G1348" s="534"/>
      <c r="H1348" s="535"/>
      <c r="I1348" s="32">
        <f t="shared" ref="I1348:Q1348" si="1162">IF(SUM(I1346:I1347)=0," ",SUM(I1346:I1347))</f>
        <v>33.75</v>
      </c>
      <c r="J1348" s="27">
        <f t="shared" si="1162"/>
        <v>33.75</v>
      </c>
      <c r="K1348" s="24" t="str">
        <f t="shared" si="1162"/>
        <v xml:space="preserve"> </v>
      </c>
      <c r="L1348" s="25" t="str">
        <f t="shared" si="1162"/>
        <v xml:space="preserve"> </v>
      </c>
      <c r="M1348" s="24" t="str">
        <f t="shared" si="1162"/>
        <v xml:space="preserve"> </v>
      </c>
      <c r="N1348" s="25" t="str">
        <f t="shared" si="1162"/>
        <v xml:space="preserve"> </v>
      </c>
      <c r="O1348" s="24" t="str">
        <f t="shared" si="1162"/>
        <v xml:space="preserve"> </v>
      </c>
      <c r="P1348" s="25" t="str">
        <f t="shared" si="1162"/>
        <v xml:space="preserve"> </v>
      </c>
      <c r="Q1348" s="26" t="str">
        <f t="shared" si="1162"/>
        <v xml:space="preserve"> </v>
      </c>
      <c r="R1348" s="289"/>
      <c r="S1348" s="27" t="str">
        <f t="shared" ref="S1348:AG1348" si="1163">IF(SUM(S1346:S1347)=0," ",SUM(S1346:S1347))</f>
        <v xml:space="preserve"> </v>
      </c>
      <c r="T1348" s="24">
        <f t="shared" si="1163"/>
        <v>13.75</v>
      </c>
      <c r="U1348" s="24">
        <f t="shared" si="1163"/>
        <v>20</v>
      </c>
      <c r="V1348" s="26">
        <f t="shared" si="1163"/>
        <v>5</v>
      </c>
      <c r="W1348" s="27" t="str">
        <f t="shared" si="1163"/>
        <v xml:space="preserve"> </v>
      </c>
      <c r="X1348" s="24" t="str">
        <f t="shared" si="1163"/>
        <v xml:space="preserve"> </v>
      </c>
      <c r="Y1348" s="25">
        <f t="shared" si="1163"/>
        <v>5</v>
      </c>
      <c r="Z1348" s="24" t="str">
        <f t="shared" si="1163"/>
        <v xml:space="preserve"> </v>
      </c>
      <c r="AA1348" s="25">
        <f t="shared" si="1163"/>
        <v>3.75</v>
      </c>
      <c r="AB1348" s="26" t="str">
        <f t="shared" si="1163"/>
        <v xml:space="preserve"> </v>
      </c>
      <c r="AC1348" s="30">
        <f t="shared" si="1163"/>
        <v>14</v>
      </c>
      <c r="AD1348" s="28" t="str">
        <f t="shared" si="1163"/>
        <v xml:space="preserve"> </v>
      </c>
      <c r="AE1348" s="28">
        <f t="shared" si="1163"/>
        <v>14</v>
      </c>
      <c r="AF1348" s="31" t="str">
        <f t="shared" si="1163"/>
        <v xml:space="preserve"> </v>
      </c>
      <c r="AG1348" s="33">
        <f t="shared" si="1163"/>
        <v>17</v>
      </c>
      <c r="AH1348" s="514" t="str">
        <f>IF('FRONT PAGE'!$A$1="www.fly-logics.com","_____________________________
PILOT SIGNATURE",0)</f>
        <v>_____________________________
PILOT SIGNATURE</v>
      </c>
      <c r="AI1348" s="515"/>
      <c r="AJ1348" s="515"/>
      <c r="AK1348" s="330">
        <f>A1346</f>
        <v>96</v>
      </c>
      <c r="AL1348" s="387"/>
      <c r="AM1348" s="388"/>
      <c r="AN1348" s="387"/>
      <c r="AV1348" s="372"/>
      <c r="AX1348" s="373"/>
      <c r="AY1348" s="98"/>
      <c r="AZ1348" s="373"/>
      <c r="BA1348" s="363"/>
      <c r="BC1348" s="377"/>
    </row>
    <row r="1349" spans="1:70" s="50" customFormat="1" ht="27.75" customHeight="1" x14ac:dyDescent="0.2">
      <c r="A1349" s="29">
        <f>A1344+1</f>
        <v>961</v>
      </c>
      <c r="B1349" s="39"/>
      <c r="C1349" s="40"/>
      <c r="D1349" s="41"/>
      <c r="E1349" s="42"/>
      <c r="F1349" s="43"/>
      <c r="G1349" s="44"/>
      <c r="H1349" s="45"/>
      <c r="I1349" s="281"/>
      <c r="J1349" s="277"/>
      <c r="K1349" s="278"/>
      <c r="L1349" s="279"/>
      <c r="M1349" s="278"/>
      <c r="N1349" s="279"/>
      <c r="O1349" s="278"/>
      <c r="P1349" s="279"/>
      <c r="Q1349" s="150"/>
      <c r="R1349" s="285"/>
      <c r="S1349" s="46"/>
      <c r="T1349" s="47"/>
      <c r="U1349" s="47"/>
      <c r="V1349" s="48"/>
      <c r="W1349" s="293"/>
      <c r="X1349" s="278"/>
      <c r="Y1349" s="279"/>
      <c r="Z1349" s="278"/>
      <c r="AA1349" s="279"/>
      <c r="AB1349" s="150"/>
      <c r="AC1349" s="282"/>
      <c r="AD1349" s="283"/>
      <c r="AE1349" s="283"/>
      <c r="AF1349" s="284"/>
      <c r="AG1349" s="49"/>
      <c r="AH1349" s="48"/>
      <c r="AI1349" s="516"/>
      <c r="AJ1349" s="516"/>
      <c r="AK1349" s="517"/>
      <c r="AL1349" s="100"/>
      <c r="AM1349" s="382" t="str">
        <f t="shared" ref="AM1349:AM1358" si="1164">IF(B1349=0," ",TEXT(B1349,"MMM"))</f>
        <v xml:space="preserve"> </v>
      </c>
      <c r="AN1349" s="95" t="str">
        <f t="shared" ref="AN1349:AN1358" si="1165">IF(B1349=0," ",YEAR(B1349))</f>
        <v xml:space="preserve"> </v>
      </c>
      <c r="AO1349" s="365"/>
      <c r="AP1349" s="365"/>
      <c r="AQ1349" s="256"/>
      <c r="AR1349" s="365"/>
      <c r="AS1349" s="365"/>
      <c r="AT1349" s="364"/>
      <c r="AU1349" s="365"/>
      <c r="AV1349" s="372"/>
      <c r="AW1349" s="364"/>
      <c r="AX1349" s="373"/>
      <c r="AY1349" s="98"/>
      <c r="AZ1349" s="373"/>
      <c r="BA1349" s="363"/>
      <c r="BB1349" s="365"/>
      <c r="BC1349" s="377"/>
      <c r="BD1349" s="365"/>
      <c r="BE1349" s="365"/>
      <c r="BF1349" s="365"/>
      <c r="BG1349" s="365"/>
      <c r="BH1349" s="365"/>
      <c r="BI1349" s="365"/>
      <c r="BJ1349" s="365"/>
      <c r="BK1349" s="365"/>
      <c r="BL1349" s="376"/>
      <c r="BM1349" s="376"/>
      <c r="BN1349" s="260"/>
      <c r="BO1349" s="260"/>
      <c r="BP1349" s="260"/>
      <c r="BQ1349" s="263"/>
      <c r="BR1349" s="263"/>
    </row>
    <row r="1350" spans="1:70" s="50" customFormat="1" ht="27.75" customHeight="1" x14ac:dyDescent="0.2">
      <c r="A1350" s="22">
        <f>A1349+1</f>
        <v>962</v>
      </c>
      <c r="B1350" s="51"/>
      <c r="C1350" s="52"/>
      <c r="D1350" s="53"/>
      <c r="E1350" s="54"/>
      <c r="F1350" s="55"/>
      <c r="G1350" s="56"/>
      <c r="H1350" s="57"/>
      <c r="I1350" s="275"/>
      <c r="J1350" s="58"/>
      <c r="K1350" s="59"/>
      <c r="L1350" s="60"/>
      <c r="M1350" s="59"/>
      <c r="N1350" s="60"/>
      <c r="O1350" s="59"/>
      <c r="P1350" s="60"/>
      <c r="Q1350" s="61"/>
      <c r="R1350" s="286"/>
      <c r="S1350" s="58"/>
      <c r="T1350" s="59"/>
      <c r="U1350" s="59"/>
      <c r="V1350" s="61"/>
      <c r="W1350" s="294"/>
      <c r="X1350" s="59"/>
      <c r="Y1350" s="60"/>
      <c r="Z1350" s="59"/>
      <c r="AA1350" s="60"/>
      <c r="AB1350" s="61"/>
      <c r="AC1350" s="62"/>
      <c r="AD1350" s="63"/>
      <c r="AE1350" s="63"/>
      <c r="AF1350" s="64"/>
      <c r="AG1350" s="65"/>
      <c r="AH1350" s="61"/>
      <c r="AI1350" s="510"/>
      <c r="AJ1350" s="510"/>
      <c r="AK1350" s="511"/>
      <c r="AL1350" s="100"/>
      <c r="AM1350" s="382" t="str">
        <f t="shared" si="1164"/>
        <v xml:space="preserve"> </v>
      </c>
      <c r="AN1350" s="95" t="str">
        <f t="shared" si="1165"/>
        <v xml:space="preserve"> </v>
      </c>
      <c r="AO1350" s="365"/>
      <c r="AP1350" s="365"/>
      <c r="AQ1350" s="256"/>
      <c r="AR1350" s="365"/>
      <c r="AS1350" s="365"/>
      <c r="AT1350" s="364"/>
      <c r="AU1350" s="365"/>
      <c r="AV1350" s="372"/>
      <c r="AW1350" s="364"/>
      <c r="AX1350" s="373"/>
      <c r="AY1350" s="98"/>
      <c r="AZ1350" s="373"/>
      <c r="BA1350" s="363"/>
      <c r="BB1350" s="365"/>
      <c r="BC1350" s="377"/>
      <c r="BD1350" s="365"/>
      <c r="BE1350" s="365"/>
      <c r="BF1350" s="365"/>
      <c r="BG1350" s="365"/>
      <c r="BH1350" s="365"/>
      <c r="BI1350" s="365"/>
      <c r="BJ1350" s="365"/>
      <c r="BK1350" s="365"/>
      <c r="BL1350" s="376"/>
      <c r="BM1350" s="376"/>
      <c r="BN1350" s="260"/>
      <c r="BO1350" s="260"/>
      <c r="BP1350" s="260"/>
      <c r="BQ1350" s="263"/>
      <c r="BR1350" s="263"/>
    </row>
    <row r="1351" spans="1:70" s="50" customFormat="1" ht="27.75" customHeight="1" x14ac:dyDescent="0.2">
      <c r="A1351" s="22">
        <f t="shared" ref="A1351:A1358" si="1166">A1350+1</f>
        <v>963</v>
      </c>
      <c r="B1351" s="51"/>
      <c r="C1351" s="52"/>
      <c r="D1351" s="53"/>
      <c r="E1351" s="54"/>
      <c r="F1351" s="55"/>
      <c r="G1351" s="56"/>
      <c r="H1351" s="57"/>
      <c r="I1351" s="275"/>
      <c r="J1351" s="58"/>
      <c r="K1351" s="59"/>
      <c r="L1351" s="60"/>
      <c r="M1351" s="59"/>
      <c r="N1351" s="60"/>
      <c r="O1351" s="59"/>
      <c r="P1351" s="60"/>
      <c r="Q1351" s="61"/>
      <c r="R1351" s="286"/>
      <c r="S1351" s="58"/>
      <c r="T1351" s="59"/>
      <c r="U1351" s="59"/>
      <c r="V1351" s="61"/>
      <c r="W1351" s="294"/>
      <c r="X1351" s="59"/>
      <c r="Y1351" s="60"/>
      <c r="Z1351" s="59"/>
      <c r="AA1351" s="60"/>
      <c r="AB1351" s="61"/>
      <c r="AC1351" s="62"/>
      <c r="AD1351" s="63"/>
      <c r="AE1351" s="63"/>
      <c r="AF1351" s="64"/>
      <c r="AG1351" s="65"/>
      <c r="AH1351" s="61"/>
      <c r="AI1351" s="510"/>
      <c r="AJ1351" s="510"/>
      <c r="AK1351" s="511"/>
      <c r="AL1351" s="100"/>
      <c r="AM1351" s="382" t="str">
        <f t="shared" si="1164"/>
        <v xml:space="preserve"> </v>
      </c>
      <c r="AN1351" s="95" t="str">
        <f t="shared" si="1165"/>
        <v xml:space="preserve"> </v>
      </c>
      <c r="AO1351" s="365"/>
      <c r="AP1351" s="365"/>
      <c r="AQ1351" s="256"/>
      <c r="AR1351" s="365"/>
      <c r="AS1351" s="365"/>
      <c r="AT1351" s="364"/>
      <c r="AU1351" s="365"/>
      <c r="AV1351" s="372"/>
      <c r="AW1351" s="364"/>
      <c r="AX1351" s="373"/>
      <c r="AY1351" s="98"/>
      <c r="AZ1351" s="373"/>
      <c r="BA1351" s="363"/>
      <c r="BB1351" s="365"/>
      <c r="BC1351" s="377"/>
      <c r="BD1351" s="365"/>
      <c r="BE1351" s="365"/>
      <c r="BF1351" s="365"/>
      <c r="BG1351" s="365"/>
      <c r="BH1351" s="365"/>
      <c r="BI1351" s="365"/>
      <c r="BJ1351" s="365"/>
      <c r="BK1351" s="365"/>
      <c r="BL1351" s="376"/>
      <c r="BM1351" s="376"/>
      <c r="BN1351" s="260"/>
      <c r="BO1351" s="260"/>
      <c r="BP1351" s="260"/>
      <c r="BQ1351" s="263"/>
      <c r="BR1351" s="263"/>
    </row>
    <row r="1352" spans="1:70" s="50" customFormat="1" ht="27.75" customHeight="1" x14ac:dyDescent="0.2">
      <c r="A1352" s="22">
        <f t="shared" si="1166"/>
        <v>964</v>
      </c>
      <c r="B1352" s="51"/>
      <c r="C1352" s="52"/>
      <c r="D1352" s="53"/>
      <c r="E1352" s="54"/>
      <c r="F1352" s="55"/>
      <c r="G1352" s="56"/>
      <c r="H1352" s="57"/>
      <c r="I1352" s="275"/>
      <c r="J1352" s="58"/>
      <c r="K1352" s="59"/>
      <c r="L1352" s="60"/>
      <c r="M1352" s="59"/>
      <c r="N1352" s="60"/>
      <c r="O1352" s="59"/>
      <c r="P1352" s="60"/>
      <c r="Q1352" s="61"/>
      <c r="R1352" s="286"/>
      <c r="S1352" s="58"/>
      <c r="T1352" s="59"/>
      <c r="U1352" s="59"/>
      <c r="V1352" s="61"/>
      <c r="W1352" s="294"/>
      <c r="X1352" s="59"/>
      <c r="Y1352" s="60"/>
      <c r="Z1352" s="59"/>
      <c r="AA1352" s="60"/>
      <c r="AB1352" s="61"/>
      <c r="AC1352" s="62"/>
      <c r="AD1352" s="63"/>
      <c r="AE1352" s="63"/>
      <c r="AF1352" s="64"/>
      <c r="AG1352" s="65"/>
      <c r="AH1352" s="61"/>
      <c r="AI1352" s="510"/>
      <c r="AJ1352" s="510"/>
      <c r="AK1352" s="511"/>
      <c r="AL1352" s="100"/>
      <c r="AM1352" s="382" t="str">
        <f t="shared" si="1164"/>
        <v xml:space="preserve"> </v>
      </c>
      <c r="AN1352" s="95" t="str">
        <f t="shared" si="1165"/>
        <v xml:space="preserve"> </v>
      </c>
      <c r="AO1352" s="365"/>
      <c r="AP1352" s="365"/>
      <c r="AQ1352" s="256"/>
      <c r="AR1352" s="365"/>
      <c r="AS1352" s="365"/>
      <c r="AT1352" s="364"/>
      <c r="AU1352" s="365"/>
      <c r="AV1352" s="372"/>
      <c r="AW1352" s="364"/>
      <c r="AX1352" s="373"/>
      <c r="AY1352" s="98"/>
      <c r="AZ1352" s="373"/>
      <c r="BA1352" s="363"/>
      <c r="BB1352" s="365"/>
      <c r="BC1352" s="377"/>
      <c r="BD1352" s="365"/>
      <c r="BE1352" s="365"/>
      <c r="BF1352" s="365"/>
      <c r="BG1352" s="365"/>
      <c r="BH1352" s="365"/>
      <c r="BI1352" s="365"/>
      <c r="BJ1352" s="365"/>
      <c r="BK1352" s="365"/>
      <c r="BL1352" s="376"/>
      <c r="BM1352" s="376"/>
      <c r="BN1352" s="260"/>
      <c r="BO1352" s="260"/>
      <c r="BP1352" s="260"/>
      <c r="BQ1352" s="263"/>
      <c r="BR1352" s="263"/>
    </row>
    <row r="1353" spans="1:70" s="50" customFormat="1" ht="27.75" customHeight="1" x14ac:dyDescent="0.2">
      <c r="A1353" s="22">
        <f t="shared" si="1166"/>
        <v>965</v>
      </c>
      <c r="B1353" s="51"/>
      <c r="C1353" s="52"/>
      <c r="D1353" s="53"/>
      <c r="E1353" s="54"/>
      <c r="F1353" s="55"/>
      <c r="G1353" s="56"/>
      <c r="H1353" s="57"/>
      <c r="I1353" s="275"/>
      <c r="J1353" s="58"/>
      <c r="K1353" s="59"/>
      <c r="L1353" s="60"/>
      <c r="M1353" s="59"/>
      <c r="N1353" s="60"/>
      <c r="O1353" s="59"/>
      <c r="P1353" s="60"/>
      <c r="Q1353" s="61"/>
      <c r="R1353" s="286"/>
      <c r="S1353" s="58"/>
      <c r="T1353" s="59"/>
      <c r="U1353" s="59"/>
      <c r="V1353" s="61"/>
      <c r="W1353" s="294"/>
      <c r="X1353" s="59"/>
      <c r="Y1353" s="60"/>
      <c r="Z1353" s="59"/>
      <c r="AA1353" s="60"/>
      <c r="AB1353" s="61"/>
      <c r="AC1353" s="62"/>
      <c r="AD1353" s="63"/>
      <c r="AE1353" s="63"/>
      <c r="AF1353" s="64"/>
      <c r="AG1353" s="65"/>
      <c r="AH1353" s="61"/>
      <c r="AI1353" s="510"/>
      <c r="AJ1353" s="510"/>
      <c r="AK1353" s="511"/>
      <c r="AL1353" s="100"/>
      <c r="AM1353" s="382" t="str">
        <f t="shared" si="1164"/>
        <v xml:space="preserve"> </v>
      </c>
      <c r="AN1353" s="95" t="str">
        <f t="shared" si="1165"/>
        <v xml:space="preserve"> </v>
      </c>
      <c r="AO1353" s="365"/>
      <c r="AP1353" s="365"/>
      <c r="AQ1353" s="256"/>
      <c r="AR1353" s="365"/>
      <c r="AS1353" s="365"/>
      <c r="AT1353" s="364"/>
      <c r="AU1353" s="365"/>
      <c r="AV1353" s="372"/>
      <c r="AW1353" s="364"/>
      <c r="AX1353" s="373"/>
      <c r="AY1353" s="98"/>
      <c r="AZ1353" s="373"/>
      <c r="BA1353" s="363"/>
      <c r="BB1353" s="365"/>
      <c r="BC1353" s="377"/>
      <c r="BD1353" s="365"/>
      <c r="BE1353" s="365"/>
      <c r="BF1353" s="365"/>
      <c r="BG1353" s="365"/>
      <c r="BH1353" s="365"/>
      <c r="BI1353" s="365"/>
      <c r="BJ1353" s="365"/>
      <c r="BK1353" s="365"/>
      <c r="BL1353" s="376"/>
      <c r="BM1353" s="376"/>
      <c r="BN1353" s="260"/>
      <c r="BO1353" s="260"/>
      <c r="BP1353" s="260"/>
      <c r="BQ1353" s="263"/>
      <c r="BR1353" s="263"/>
    </row>
    <row r="1354" spans="1:70" s="50" customFormat="1" ht="27.75" customHeight="1" x14ac:dyDescent="0.2">
      <c r="A1354" s="22">
        <f t="shared" si="1166"/>
        <v>966</v>
      </c>
      <c r="B1354" s="51"/>
      <c r="C1354" s="52"/>
      <c r="D1354" s="53"/>
      <c r="E1354" s="54"/>
      <c r="F1354" s="55"/>
      <c r="G1354" s="56"/>
      <c r="H1354" s="57"/>
      <c r="I1354" s="275"/>
      <c r="J1354" s="58"/>
      <c r="K1354" s="59"/>
      <c r="L1354" s="60"/>
      <c r="M1354" s="59"/>
      <c r="N1354" s="60"/>
      <c r="O1354" s="59"/>
      <c r="P1354" s="60"/>
      <c r="Q1354" s="61"/>
      <c r="R1354" s="286"/>
      <c r="S1354" s="58"/>
      <c r="T1354" s="59"/>
      <c r="U1354" s="59"/>
      <c r="V1354" s="61"/>
      <c r="W1354" s="294"/>
      <c r="X1354" s="59"/>
      <c r="Y1354" s="60"/>
      <c r="Z1354" s="59"/>
      <c r="AA1354" s="60"/>
      <c r="AB1354" s="61"/>
      <c r="AC1354" s="62"/>
      <c r="AD1354" s="63"/>
      <c r="AE1354" s="63"/>
      <c r="AF1354" s="64"/>
      <c r="AG1354" s="65"/>
      <c r="AH1354" s="61"/>
      <c r="AI1354" s="510"/>
      <c r="AJ1354" s="510"/>
      <c r="AK1354" s="511"/>
      <c r="AL1354" s="100"/>
      <c r="AM1354" s="382" t="str">
        <f t="shared" si="1164"/>
        <v xml:space="preserve"> </v>
      </c>
      <c r="AN1354" s="95" t="str">
        <f t="shared" si="1165"/>
        <v xml:space="preserve"> </v>
      </c>
      <c r="AO1354" s="365"/>
      <c r="AP1354" s="365"/>
      <c r="AQ1354" s="256"/>
      <c r="AR1354" s="365"/>
      <c r="AS1354" s="365"/>
      <c r="AT1354" s="364"/>
      <c r="AU1354" s="365"/>
      <c r="AV1354" s="372"/>
      <c r="AW1354" s="364"/>
      <c r="AX1354" s="373"/>
      <c r="AY1354" s="98"/>
      <c r="AZ1354" s="373"/>
      <c r="BA1354" s="363"/>
      <c r="BB1354" s="365"/>
      <c r="BC1354" s="377"/>
      <c r="BD1354" s="365"/>
      <c r="BE1354" s="365"/>
      <c r="BF1354" s="365"/>
      <c r="BG1354" s="365"/>
      <c r="BH1354" s="365"/>
      <c r="BI1354" s="365"/>
      <c r="BJ1354" s="365"/>
      <c r="BK1354" s="365"/>
      <c r="BL1354" s="376"/>
      <c r="BM1354" s="376"/>
      <c r="BN1354" s="260"/>
      <c r="BO1354" s="260"/>
      <c r="BP1354" s="260"/>
      <c r="BQ1354" s="263"/>
      <c r="BR1354" s="263"/>
    </row>
    <row r="1355" spans="1:70" s="50" customFormat="1" ht="27.75" customHeight="1" x14ac:dyDescent="0.2">
      <c r="A1355" s="22">
        <f>A1354+1</f>
        <v>967</v>
      </c>
      <c r="B1355" s="51"/>
      <c r="C1355" s="52"/>
      <c r="D1355" s="53"/>
      <c r="E1355" s="54"/>
      <c r="F1355" s="55"/>
      <c r="G1355" s="56"/>
      <c r="H1355" s="57"/>
      <c r="I1355" s="275"/>
      <c r="J1355" s="58"/>
      <c r="K1355" s="59"/>
      <c r="L1355" s="60"/>
      <c r="M1355" s="59"/>
      <c r="N1355" s="60"/>
      <c r="O1355" s="59"/>
      <c r="P1355" s="60"/>
      <c r="Q1355" s="61"/>
      <c r="R1355" s="286"/>
      <c r="S1355" s="58"/>
      <c r="T1355" s="59"/>
      <c r="U1355" s="59"/>
      <c r="V1355" s="61"/>
      <c r="W1355" s="294"/>
      <c r="X1355" s="59"/>
      <c r="Y1355" s="60"/>
      <c r="Z1355" s="59"/>
      <c r="AA1355" s="60"/>
      <c r="AB1355" s="61"/>
      <c r="AC1355" s="62"/>
      <c r="AD1355" s="63"/>
      <c r="AE1355" s="63"/>
      <c r="AF1355" s="64"/>
      <c r="AG1355" s="65"/>
      <c r="AH1355" s="61"/>
      <c r="AI1355" s="510"/>
      <c r="AJ1355" s="510"/>
      <c r="AK1355" s="511"/>
      <c r="AL1355" s="100"/>
      <c r="AM1355" s="382" t="str">
        <f t="shared" si="1164"/>
        <v xml:space="preserve"> </v>
      </c>
      <c r="AN1355" s="95" t="str">
        <f t="shared" si="1165"/>
        <v xml:space="preserve"> </v>
      </c>
      <c r="AO1355" s="365"/>
      <c r="AP1355" s="365"/>
      <c r="AQ1355" s="256"/>
      <c r="AR1355" s="365"/>
      <c r="AS1355" s="365"/>
      <c r="AT1355" s="364"/>
      <c r="AU1355" s="365"/>
      <c r="AV1355" s="372"/>
      <c r="AW1355" s="364"/>
      <c r="AX1355" s="373"/>
      <c r="AY1355" s="98"/>
      <c r="AZ1355" s="373"/>
      <c r="BA1355" s="363"/>
      <c r="BB1355" s="365"/>
      <c r="BC1355" s="377"/>
      <c r="BD1355" s="365"/>
      <c r="BE1355" s="365"/>
      <c r="BF1355" s="365"/>
      <c r="BG1355" s="365"/>
      <c r="BH1355" s="365"/>
      <c r="BI1355" s="365"/>
      <c r="BJ1355" s="365"/>
      <c r="BK1355" s="365"/>
      <c r="BL1355" s="376"/>
      <c r="BM1355" s="376"/>
      <c r="BN1355" s="260"/>
      <c r="BO1355" s="260"/>
      <c r="BP1355" s="260"/>
      <c r="BQ1355" s="263"/>
      <c r="BR1355" s="263"/>
    </row>
    <row r="1356" spans="1:70" s="50" customFormat="1" ht="27.75" customHeight="1" x14ac:dyDescent="0.2">
      <c r="A1356" s="22">
        <f t="shared" si="1166"/>
        <v>968</v>
      </c>
      <c r="B1356" s="51"/>
      <c r="C1356" s="52"/>
      <c r="D1356" s="53"/>
      <c r="E1356" s="54"/>
      <c r="F1356" s="55"/>
      <c r="G1356" s="56"/>
      <c r="H1356" s="57"/>
      <c r="I1356" s="275"/>
      <c r="J1356" s="58"/>
      <c r="K1356" s="59"/>
      <c r="L1356" s="60"/>
      <c r="M1356" s="59"/>
      <c r="N1356" s="60"/>
      <c r="O1356" s="59"/>
      <c r="P1356" s="60"/>
      <c r="Q1356" s="61"/>
      <c r="R1356" s="286"/>
      <c r="S1356" s="58"/>
      <c r="T1356" s="59"/>
      <c r="U1356" s="59"/>
      <c r="V1356" s="61"/>
      <c r="W1356" s="294"/>
      <c r="X1356" s="59"/>
      <c r="Y1356" s="60"/>
      <c r="Z1356" s="59"/>
      <c r="AA1356" s="60"/>
      <c r="AB1356" s="61"/>
      <c r="AC1356" s="62"/>
      <c r="AD1356" s="63"/>
      <c r="AE1356" s="63"/>
      <c r="AF1356" s="64"/>
      <c r="AG1356" s="65"/>
      <c r="AH1356" s="61"/>
      <c r="AI1356" s="510"/>
      <c r="AJ1356" s="510"/>
      <c r="AK1356" s="511"/>
      <c r="AL1356" s="100"/>
      <c r="AM1356" s="382" t="str">
        <f t="shared" si="1164"/>
        <v xml:space="preserve"> </v>
      </c>
      <c r="AN1356" s="95" t="str">
        <f t="shared" si="1165"/>
        <v xml:space="preserve"> </v>
      </c>
      <c r="AO1356" s="365"/>
      <c r="AP1356" s="365"/>
      <c r="AQ1356" s="256"/>
      <c r="AR1356" s="365"/>
      <c r="AS1356" s="365"/>
      <c r="AT1356" s="364"/>
      <c r="AU1356" s="365"/>
      <c r="AV1356" s="372"/>
      <c r="AW1356" s="364"/>
      <c r="AX1356" s="373"/>
      <c r="AY1356" s="98"/>
      <c r="AZ1356" s="373"/>
      <c r="BA1356" s="363"/>
      <c r="BB1356" s="365"/>
      <c r="BC1356" s="377"/>
      <c r="BD1356" s="365"/>
      <c r="BE1356" s="365"/>
      <c r="BF1356" s="365"/>
      <c r="BG1356" s="365"/>
      <c r="BH1356" s="365"/>
      <c r="BI1356" s="365"/>
      <c r="BJ1356" s="365"/>
      <c r="BK1356" s="365"/>
      <c r="BL1356" s="376"/>
      <c r="BM1356" s="376"/>
      <c r="BN1356" s="260"/>
      <c r="BO1356" s="260"/>
      <c r="BP1356" s="260"/>
      <c r="BQ1356" s="263"/>
      <c r="BR1356" s="263"/>
    </row>
    <row r="1357" spans="1:70" s="50" customFormat="1" ht="27.75" customHeight="1" x14ac:dyDescent="0.2">
      <c r="A1357" s="22">
        <f t="shared" si="1166"/>
        <v>969</v>
      </c>
      <c r="B1357" s="51"/>
      <c r="C1357" s="52"/>
      <c r="D1357" s="53"/>
      <c r="E1357" s="54"/>
      <c r="F1357" s="55"/>
      <c r="G1357" s="56"/>
      <c r="H1357" s="57"/>
      <c r="I1357" s="275"/>
      <c r="J1357" s="58"/>
      <c r="K1357" s="59"/>
      <c r="L1357" s="60"/>
      <c r="M1357" s="59"/>
      <c r="N1357" s="60"/>
      <c r="O1357" s="59"/>
      <c r="P1357" s="60"/>
      <c r="Q1357" s="61"/>
      <c r="R1357" s="286"/>
      <c r="S1357" s="58"/>
      <c r="T1357" s="59"/>
      <c r="U1357" s="59"/>
      <c r="V1357" s="61"/>
      <c r="W1357" s="294"/>
      <c r="X1357" s="59"/>
      <c r="Y1357" s="60"/>
      <c r="Z1357" s="59"/>
      <c r="AA1357" s="60"/>
      <c r="AB1357" s="61"/>
      <c r="AC1357" s="62"/>
      <c r="AD1357" s="63"/>
      <c r="AE1357" s="63"/>
      <c r="AF1357" s="64"/>
      <c r="AG1357" s="65"/>
      <c r="AH1357" s="61"/>
      <c r="AI1357" s="510"/>
      <c r="AJ1357" s="510"/>
      <c r="AK1357" s="511"/>
      <c r="AL1357" s="100"/>
      <c r="AM1357" s="382" t="str">
        <f t="shared" si="1164"/>
        <v xml:space="preserve"> </v>
      </c>
      <c r="AN1357" s="95" t="str">
        <f t="shared" si="1165"/>
        <v xml:space="preserve"> </v>
      </c>
      <c r="AO1357" s="365"/>
      <c r="AP1357" s="365"/>
      <c r="AQ1357" s="256"/>
      <c r="AR1357" s="365"/>
      <c r="AS1357" s="365"/>
      <c r="AT1357" s="364"/>
      <c r="AU1357" s="365"/>
      <c r="AV1357" s="372"/>
      <c r="AW1357" s="364"/>
      <c r="AX1357" s="373"/>
      <c r="AY1357" s="98"/>
      <c r="AZ1357" s="373"/>
      <c r="BA1357" s="365"/>
      <c r="BB1357" s="365"/>
      <c r="BC1357" s="377"/>
      <c r="BD1357" s="365"/>
      <c r="BE1357" s="365"/>
      <c r="BF1357" s="365"/>
      <c r="BG1357" s="365"/>
      <c r="BH1357" s="365"/>
      <c r="BI1357" s="365"/>
      <c r="BJ1357" s="365"/>
      <c r="BK1357" s="365"/>
      <c r="BL1357" s="376"/>
      <c r="BM1357" s="376"/>
      <c r="BN1357" s="260"/>
      <c r="BO1357" s="260"/>
      <c r="BP1357" s="260"/>
      <c r="BQ1357" s="263"/>
      <c r="BR1357" s="263"/>
    </row>
    <row r="1358" spans="1:70" s="50" customFormat="1" ht="27.75" customHeight="1" thickBot="1" x14ac:dyDescent="0.25">
      <c r="A1358" s="23">
        <f t="shared" si="1166"/>
        <v>970</v>
      </c>
      <c r="B1358" s="66"/>
      <c r="C1358" s="67"/>
      <c r="D1358" s="68"/>
      <c r="E1358" s="69"/>
      <c r="F1358" s="70"/>
      <c r="G1358" s="71"/>
      <c r="H1358" s="72"/>
      <c r="I1358" s="276"/>
      <c r="J1358" s="73"/>
      <c r="K1358" s="74"/>
      <c r="L1358" s="75"/>
      <c r="M1358" s="74"/>
      <c r="N1358" s="75"/>
      <c r="O1358" s="74"/>
      <c r="P1358" s="75"/>
      <c r="Q1358" s="76"/>
      <c r="R1358" s="287"/>
      <c r="S1358" s="73"/>
      <c r="T1358" s="74"/>
      <c r="U1358" s="74"/>
      <c r="V1358" s="76"/>
      <c r="W1358" s="295"/>
      <c r="X1358" s="74"/>
      <c r="Y1358" s="75"/>
      <c r="Z1358" s="74"/>
      <c r="AA1358" s="75"/>
      <c r="AB1358" s="76"/>
      <c r="AC1358" s="77"/>
      <c r="AD1358" s="78"/>
      <c r="AE1358" s="78"/>
      <c r="AF1358" s="79"/>
      <c r="AG1358" s="80"/>
      <c r="AH1358" s="76"/>
      <c r="AI1358" s="518"/>
      <c r="AJ1358" s="518"/>
      <c r="AK1358" s="519"/>
      <c r="AL1358" s="100"/>
      <c r="AM1358" s="382" t="str">
        <f t="shared" si="1164"/>
        <v xml:space="preserve"> </v>
      </c>
      <c r="AN1358" s="95" t="str">
        <f t="shared" si="1165"/>
        <v xml:space="preserve"> </v>
      </c>
      <c r="AO1358" s="365"/>
      <c r="AP1358" s="365"/>
      <c r="AQ1358" s="256"/>
      <c r="AR1358" s="365"/>
      <c r="AS1358" s="365"/>
      <c r="AT1358" s="364"/>
      <c r="AU1358" s="365"/>
      <c r="AV1358" s="372"/>
      <c r="AW1358" s="364"/>
      <c r="AX1358" s="373"/>
      <c r="AY1358" s="98"/>
      <c r="AZ1358" s="373"/>
      <c r="BA1358" s="365"/>
      <c r="BB1358" s="365"/>
      <c r="BC1358" s="377"/>
      <c r="BD1358" s="365"/>
      <c r="BE1358" s="365"/>
      <c r="BF1358" s="365"/>
      <c r="BG1358" s="365"/>
      <c r="BH1358" s="365"/>
      <c r="BI1358" s="365"/>
      <c r="BJ1358" s="365"/>
      <c r="BK1358" s="365"/>
      <c r="BL1358" s="376"/>
      <c r="BM1358" s="376"/>
      <c r="BN1358" s="260"/>
      <c r="BO1358" s="260"/>
      <c r="BP1358" s="260"/>
      <c r="BQ1358" s="263"/>
      <c r="BR1358" s="263"/>
    </row>
    <row r="1359" spans="1:70" ht="4.5" customHeight="1" thickBot="1" x14ac:dyDescent="0.25">
      <c r="A1359" s="91">
        <f>AK1362</f>
        <v>97</v>
      </c>
      <c r="B1359" s="235"/>
      <c r="C1359" s="235"/>
      <c r="D1359" s="235"/>
      <c r="E1359" s="235"/>
      <c r="F1359" s="235"/>
      <c r="G1359" s="235"/>
      <c r="H1359" s="235"/>
      <c r="I1359" s="235"/>
      <c r="J1359" s="280"/>
      <c r="K1359" s="280"/>
      <c r="L1359" s="280"/>
      <c r="M1359" s="280"/>
      <c r="N1359" s="280"/>
      <c r="O1359" s="280"/>
      <c r="P1359" s="280"/>
      <c r="Q1359" s="280"/>
      <c r="R1359" s="280"/>
      <c r="S1359" s="292"/>
      <c r="T1359" s="292"/>
      <c r="U1359" s="292"/>
      <c r="V1359" s="292"/>
      <c r="W1359" s="292"/>
      <c r="X1359" s="292"/>
      <c r="Y1359" s="292"/>
      <c r="Z1359" s="292"/>
      <c r="AA1359" s="292"/>
      <c r="AB1359" s="292"/>
      <c r="AC1359" s="292"/>
      <c r="AD1359" s="236"/>
      <c r="AE1359" s="237"/>
      <c r="AF1359" s="236"/>
      <c r="AG1359" s="238"/>
      <c r="AH1359" s="536"/>
      <c r="AI1359" s="537"/>
      <c r="AJ1359" s="537"/>
      <c r="AK1359" s="537"/>
      <c r="AL1359" s="383"/>
      <c r="AM1359" s="384"/>
      <c r="AN1359" s="383"/>
      <c r="AV1359" s="372"/>
      <c r="AX1359" s="373"/>
      <c r="AY1359" s="98"/>
      <c r="AZ1359" s="373"/>
      <c r="BC1359" s="377"/>
    </row>
    <row r="1360" spans="1:70" ht="26.25" customHeight="1" x14ac:dyDescent="0.2">
      <c r="A1360" s="163">
        <f>A1346+1</f>
        <v>97</v>
      </c>
      <c r="B1360" s="523"/>
      <c r="C1360" s="523"/>
      <c r="D1360" s="523"/>
      <c r="E1360" s="524"/>
      <c r="F1360" s="527" t="str">
        <f>IF('FRONT PAGE'!$A$1="www.fly-logics.com","TOTAL PAGE",0)</f>
        <v>TOTAL PAGE</v>
      </c>
      <c r="G1360" s="528"/>
      <c r="H1360" s="529"/>
      <c r="I1360" s="314" t="str">
        <f>IF('FRONT PAGE'!$A$1="www.fly-logics.com",IF(SUM(I1349:I1359)=0," ",SUM(I1349:I1359)),0)</f>
        <v xml:space="preserve"> </v>
      </c>
      <c r="J1360" s="315" t="str">
        <f>IF('FRONT PAGE'!$A$1="www.fly-logics.com",IF(SUM(J1349:J1359)=0," ",SUM(J1349:J1359)),0)</f>
        <v xml:space="preserve"> </v>
      </c>
      <c r="K1360" s="316" t="str">
        <f>IF('FRONT PAGE'!$A$1="www.fly-logics.com",IF(SUM(K1349:K1359)=0," ",SUM(K1349:K1359)),0)</f>
        <v xml:space="preserve"> </v>
      </c>
      <c r="L1360" s="317" t="str">
        <f>IF('FRONT PAGE'!$A$1="www.fly-logics.com",IF(SUM(L1349:L1359)=0," ",SUM(L1349:L1359)),0)</f>
        <v xml:space="preserve"> </v>
      </c>
      <c r="M1360" s="316" t="str">
        <f>IF('FRONT PAGE'!$A$1="www.fly-logics.com",IF(SUM(M1349:M1359)=0," ",SUM(M1349:M1359)),0)</f>
        <v xml:space="preserve"> </v>
      </c>
      <c r="N1360" s="317" t="str">
        <f>IF('FRONT PAGE'!$A$1="www.fly-logics.com",IF(SUM(N1349:N1359)=0," ",SUM(N1349:N1359)),0)</f>
        <v xml:space="preserve"> </v>
      </c>
      <c r="O1360" s="316" t="str">
        <f>IF('FRONT PAGE'!$A$1="www.fly-logics.com",IF(SUM(O1349:O1359)=0," ",SUM(O1349:O1359)),0)</f>
        <v xml:space="preserve"> </v>
      </c>
      <c r="P1360" s="317" t="str">
        <f>IF('FRONT PAGE'!$A$1="www.fly-logics.com",IF(SUM(P1349:P1359)=0," ",SUM(P1349:P1359)),0)</f>
        <v xml:space="preserve"> </v>
      </c>
      <c r="Q1360" s="318" t="str">
        <f>IF('FRONT PAGE'!$A$1="www.fly-logics.com",IF(SUM(Q1349:Q1359)=0," ",SUM(Q1349:Q1359)),0)</f>
        <v xml:space="preserve"> </v>
      </c>
      <c r="R1360" s="319"/>
      <c r="S1360" s="315" t="str">
        <f>IF('FRONT PAGE'!$A$1="www.fly-logics.com",IF(SUM(S1349:S1359)=0," ",SUM(S1349:S1359)),0)</f>
        <v xml:space="preserve"> </v>
      </c>
      <c r="T1360" s="316" t="str">
        <f>IF('FRONT PAGE'!$A$1="www.fly-logics.com",IF(SUM(T1349:T1359)=0," ",SUM(T1349:T1359)),0)</f>
        <v xml:space="preserve"> </v>
      </c>
      <c r="U1360" s="316" t="str">
        <f>IF('FRONT PAGE'!$A$1="www.fly-logics.com",IF(SUM(U1349:U1359)=0," ",SUM(U1349:U1359)),0)</f>
        <v xml:space="preserve"> </v>
      </c>
      <c r="V1360" s="318" t="str">
        <f>IF('FRONT PAGE'!$A$1="www.fly-logics.com",IF(SUM(V1349:V1359)=0," ",SUM(V1349:V1359)),0)</f>
        <v xml:space="preserve"> </v>
      </c>
      <c r="W1360" s="315" t="str">
        <f>IF('FRONT PAGE'!$A$1="www.fly-logics.com",IF(SUM(W1349:W1359)=0," ",SUM(W1349:W1359)),0)</f>
        <v xml:space="preserve"> </v>
      </c>
      <c r="X1360" s="316" t="str">
        <f>IF('FRONT PAGE'!$A$1="www.fly-logics.com",IF(SUM(X1349:X1359)=0," ",SUM(X1349:X1359)),0)</f>
        <v xml:space="preserve"> </v>
      </c>
      <c r="Y1360" s="317" t="str">
        <f>IF('FRONT PAGE'!$A$1="www.fly-logics.com",IF(SUM(Y1349:Y1359)=0," ",SUM(Y1349:Y1359)),0)</f>
        <v xml:space="preserve"> </v>
      </c>
      <c r="Z1360" s="316" t="str">
        <f>IF('FRONT PAGE'!$A$1="www.fly-logics.com",IF(SUM(Z1349:Z1359)=0," ",SUM(Z1349:Z1359)),0)</f>
        <v xml:space="preserve"> </v>
      </c>
      <c r="AA1360" s="317" t="str">
        <f>IF('FRONT PAGE'!$A$1="www.fly-logics.com",IF(SUM(AA1349:AA1359)=0," ",SUM(AA1349:AA1359)),0)</f>
        <v xml:space="preserve"> </v>
      </c>
      <c r="AB1360" s="318" t="str">
        <f>IF('FRONT PAGE'!$A$1="www.fly-logics.com",IF(SUM(AB1349:AB1359)=0," ",SUM(AB1349:AB1359)),0)</f>
        <v xml:space="preserve"> </v>
      </c>
      <c r="AC1360" s="329" t="str">
        <f>IF('FRONT PAGE'!$A$1="www.fly-logics.com",IF(SUM(AC1349:AC1359)=0," ",SUM(AC1349:AC1359)),0)</f>
        <v xml:space="preserve"> </v>
      </c>
      <c r="AD1360" s="321" t="str">
        <f>IF('FRONT PAGE'!$A$1="www.fly-logics.com",IF(SUM(AD1349:AD1359)=0," ",SUM(AD1349:AD1359)),0)</f>
        <v xml:space="preserve"> </v>
      </c>
      <c r="AE1360" s="321" t="str">
        <f>IF('FRONT PAGE'!$A$1="www.fly-logics.com",IF(SUM(AE1349:AE1359)=0," ",SUM(AE1349:AE1359)),0)</f>
        <v xml:space="preserve"> </v>
      </c>
      <c r="AF1360" s="322" t="str">
        <f>IF('FRONT PAGE'!$A$1="www.fly-logics.com",IF(SUM(AF1349:AF1359)=0," ",SUM(AF1349:AF1359)),0)</f>
        <v xml:space="preserve"> </v>
      </c>
      <c r="AG1360" s="323" t="str">
        <f>IF('FRONT PAGE'!$A$1="www.fly-logics.com",IF(SUM(AG1349:AG1359)=0," ",SUM(AG1349:AG1359)),0)</f>
        <v xml:space="preserve"> </v>
      </c>
      <c r="AH1360" s="520" t="str">
        <f>IF('FRONT PAGE'!$A$1="www.fly-logics.com","I certify that all the data in this
logbook are accurate",0)</f>
        <v>I certify that all the data in this
logbook are accurate</v>
      </c>
      <c r="AI1360" s="521"/>
      <c r="AJ1360" s="521"/>
      <c r="AK1360" s="522"/>
      <c r="AL1360" s="385"/>
      <c r="AM1360" s="386"/>
      <c r="AN1360" s="385"/>
      <c r="AV1360" s="372"/>
      <c r="AX1360" s="373"/>
      <c r="AY1360" s="98"/>
      <c r="AZ1360" s="373"/>
      <c r="BA1360" s="363"/>
      <c r="BC1360" s="377"/>
    </row>
    <row r="1361" spans="1:70" ht="26.25" customHeight="1" x14ac:dyDescent="0.2">
      <c r="A1361" s="505">
        <f>AL1345</f>
        <v>0</v>
      </c>
      <c r="B1361" s="525"/>
      <c r="C1361" s="525"/>
      <c r="D1361" s="525"/>
      <c r="E1361" s="526"/>
      <c r="F1361" s="530" t="str">
        <f>IF('FRONT PAGE'!$A$1="www.fly-logics.com","TOTAL PREVIOUS LOGBOOK",0)</f>
        <v>TOTAL PREVIOUS LOGBOOK</v>
      </c>
      <c r="G1361" s="531"/>
      <c r="H1361" s="532"/>
      <c r="I1361" s="333">
        <f>I1348</f>
        <v>33.75</v>
      </c>
      <c r="J1361" s="334">
        <f t="shared" ref="J1361:Q1361" si="1167">J1348</f>
        <v>33.75</v>
      </c>
      <c r="K1361" s="335" t="str">
        <f t="shared" si="1167"/>
        <v xml:space="preserve"> </v>
      </c>
      <c r="L1361" s="336" t="str">
        <f t="shared" si="1167"/>
        <v xml:space="preserve"> </v>
      </c>
      <c r="M1361" s="335" t="str">
        <f t="shared" si="1167"/>
        <v xml:space="preserve"> </v>
      </c>
      <c r="N1361" s="336" t="str">
        <f t="shared" si="1167"/>
        <v xml:space="preserve"> </v>
      </c>
      <c r="O1361" s="335" t="str">
        <f t="shared" si="1167"/>
        <v xml:space="preserve"> </v>
      </c>
      <c r="P1361" s="336" t="str">
        <f t="shared" si="1167"/>
        <v xml:space="preserve"> </v>
      </c>
      <c r="Q1361" s="337" t="str">
        <f t="shared" si="1167"/>
        <v xml:space="preserve"> </v>
      </c>
      <c r="R1361" s="288">
        <v>10</v>
      </c>
      <c r="S1361" s="331" t="str">
        <f>S1348</f>
        <v xml:space="preserve"> </v>
      </c>
      <c r="T1361" s="239">
        <f t="shared" ref="T1361:AG1361" si="1168">T1348</f>
        <v>13.75</v>
      </c>
      <c r="U1361" s="239">
        <f t="shared" si="1168"/>
        <v>20</v>
      </c>
      <c r="V1361" s="240">
        <f t="shared" si="1168"/>
        <v>5</v>
      </c>
      <c r="W1361" s="241" t="str">
        <f t="shared" si="1168"/>
        <v xml:space="preserve"> </v>
      </c>
      <c r="X1361" s="239" t="str">
        <f t="shared" si="1168"/>
        <v xml:space="preserve"> </v>
      </c>
      <c r="Y1361" s="242">
        <f t="shared" si="1168"/>
        <v>5</v>
      </c>
      <c r="Z1361" s="239" t="str">
        <f t="shared" si="1168"/>
        <v xml:space="preserve"> </v>
      </c>
      <c r="AA1361" s="242">
        <f t="shared" si="1168"/>
        <v>3.75</v>
      </c>
      <c r="AB1361" s="240" t="str">
        <f t="shared" si="1168"/>
        <v xml:space="preserve"> </v>
      </c>
      <c r="AC1361" s="243">
        <f t="shared" si="1168"/>
        <v>14</v>
      </c>
      <c r="AD1361" s="244" t="str">
        <f t="shared" si="1168"/>
        <v xml:space="preserve"> </v>
      </c>
      <c r="AE1361" s="244">
        <f t="shared" si="1168"/>
        <v>14</v>
      </c>
      <c r="AF1361" s="245" t="str">
        <f t="shared" si="1168"/>
        <v xml:space="preserve"> </v>
      </c>
      <c r="AG1361" s="332">
        <f t="shared" si="1168"/>
        <v>17</v>
      </c>
      <c r="AH1361" s="507"/>
      <c r="AI1361" s="508"/>
      <c r="AJ1361" s="508"/>
      <c r="AK1361" s="509"/>
      <c r="AL1361" s="385"/>
      <c r="AM1361" s="386"/>
      <c r="AN1361" s="385"/>
      <c r="AV1361" s="372"/>
      <c r="AX1361" s="373"/>
      <c r="AY1361" s="98"/>
      <c r="AZ1361" s="373"/>
      <c r="BA1361" s="363"/>
      <c r="BC1361" s="377"/>
    </row>
    <row r="1362" spans="1:70" ht="26.25" customHeight="1" thickBot="1" x14ac:dyDescent="0.25">
      <c r="A1362" s="506"/>
      <c r="B1362" s="512" t="str">
        <f>IF('FRONT PAGE'!$A$1="www.fly-logics.com","Authority certifying flight hours 
STAMP &amp; SIGNATURE",0)</f>
        <v>Authority certifying flight hours 
STAMP &amp; SIGNATURE</v>
      </c>
      <c r="C1362" s="512"/>
      <c r="D1362" s="512"/>
      <c r="E1362" s="513"/>
      <c r="F1362" s="533" t="str">
        <f>IF('FRONT PAGE'!$A$1="www.fly-logics.com","TOTAL TO DATE",0)</f>
        <v>TOTAL TO DATE</v>
      </c>
      <c r="G1362" s="534"/>
      <c r="H1362" s="535"/>
      <c r="I1362" s="32">
        <f t="shared" ref="I1362:Q1362" si="1169">IF(SUM(I1360:I1361)=0," ",SUM(I1360:I1361))</f>
        <v>33.75</v>
      </c>
      <c r="J1362" s="27">
        <f t="shared" si="1169"/>
        <v>33.75</v>
      </c>
      <c r="K1362" s="24" t="str">
        <f t="shared" si="1169"/>
        <v xml:space="preserve"> </v>
      </c>
      <c r="L1362" s="25" t="str">
        <f t="shared" si="1169"/>
        <v xml:space="preserve"> </v>
      </c>
      <c r="M1362" s="24" t="str">
        <f t="shared" si="1169"/>
        <v xml:space="preserve"> </v>
      </c>
      <c r="N1362" s="25" t="str">
        <f t="shared" si="1169"/>
        <v xml:space="preserve"> </v>
      </c>
      <c r="O1362" s="24" t="str">
        <f t="shared" si="1169"/>
        <v xml:space="preserve"> </v>
      </c>
      <c r="P1362" s="25" t="str">
        <f t="shared" si="1169"/>
        <v xml:space="preserve"> </v>
      </c>
      <c r="Q1362" s="26" t="str">
        <f t="shared" si="1169"/>
        <v xml:space="preserve"> </v>
      </c>
      <c r="R1362" s="289"/>
      <c r="S1362" s="27" t="str">
        <f t="shared" ref="S1362:AG1362" si="1170">IF(SUM(S1360:S1361)=0," ",SUM(S1360:S1361))</f>
        <v xml:space="preserve"> </v>
      </c>
      <c r="T1362" s="24">
        <f t="shared" si="1170"/>
        <v>13.75</v>
      </c>
      <c r="U1362" s="24">
        <f t="shared" si="1170"/>
        <v>20</v>
      </c>
      <c r="V1362" s="26">
        <f t="shared" si="1170"/>
        <v>5</v>
      </c>
      <c r="W1362" s="27" t="str">
        <f t="shared" si="1170"/>
        <v xml:space="preserve"> </v>
      </c>
      <c r="X1362" s="24" t="str">
        <f t="shared" si="1170"/>
        <v xml:space="preserve"> </v>
      </c>
      <c r="Y1362" s="25">
        <f t="shared" si="1170"/>
        <v>5</v>
      </c>
      <c r="Z1362" s="24" t="str">
        <f t="shared" si="1170"/>
        <v xml:space="preserve"> </v>
      </c>
      <c r="AA1362" s="25">
        <f t="shared" si="1170"/>
        <v>3.75</v>
      </c>
      <c r="AB1362" s="26" t="str">
        <f t="shared" si="1170"/>
        <v xml:space="preserve"> </v>
      </c>
      <c r="AC1362" s="30">
        <f t="shared" si="1170"/>
        <v>14</v>
      </c>
      <c r="AD1362" s="28" t="str">
        <f t="shared" si="1170"/>
        <v xml:space="preserve"> </v>
      </c>
      <c r="AE1362" s="28">
        <f t="shared" si="1170"/>
        <v>14</v>
      </c>
      <c r="AF1362" s="31" t="str">
        <f t="shared" si="1170"/>
        <v xml:space="preserve"> </v>
      </c>
      <c r="AG1362" s="33">
        <f t="shared" si="1170"/>
        <v>17</v>
      </c>
      <c r="AH1362" s="514" t="str">
        <f>IF('FRONT PAGE'!$A$1="www.fly-logics.com","_____________________________
PILOT SIGNATURE",0)</f>
        <v>_____________________________
PILOT SIGNATURE</v>
      </c>
      <c r="AI1362" s="515"/>
      <c r="AJ1362" s="515"/>
      <c r="AK1362" s="330">
        <f>A1360</f>
        <v>97</v>
      </c>
      <c r="AL1362" s="387"/>
      <c r="AM1362" s="388"/>
      <c r="AN1362" s="387"/>
      <c r="AV1362" s="372"/>
      <c r="AX1362" s="373"/>
      <c r="AY1362" s="98"/>
      <c r="AZ1362" s="373"/>
      <c r="BA1362" s="363"/>
      <c r="BC1362" s="377"/>
    </row>
    <row r="1363" spans="1:70" s="50" customFormat="1" ht="27.75" customHeight="1" x14ac:dyDescent="0.2">
      <c r="A1363" s="29">
        <f>A1358+1</f>
        <v>971</v>
      </c>
      <c r="B1363" s="39"/>
      <c r="C1363" s="40"/>
      <c r="D1363" s="41"/>
      <c r="E1363" s="42"/>
      <c r="F1363" s="43"/>
      <c r="G1363" s="44"/>
      <c r="H1363" s="45"/>
      <c r="I1363" s="281"/>
      <c r="J1363" s="277"/>
      <c r="K1363" s="278"/>
      <c r="L1363" s="279"/>
      <c r="M1363" s="278"/>
      <c r="N1363" s="279"/>
      <c r="O1363" s="278"/>
      <c r="P1363" s="279"/>
      <c r="Q1363" s="150"/>
      <c r="R1363" s="285"/>
      <c r="S1363" s="46"/>
      <c r="T1363" s="47"/>
      <c r="U1363" s="47"/>
      <c r="V1363" s="48"/>
      <c r="W1363" s="293"/>
      <c r="X1363" s="278"/>
      <c r="Y1363" s="279"/>
      <c r="Z1363" s="278"/>
      <c r="AA1363" s="279"/>
      <c r="AB1363" s="150"/>
      <c r="AC1363" s="282"/>
      <c r="AD1363" s="283"/>
      <c r="AE1363" s="283"/>
      <c r="AF1363" s="284"/>
      <c r="AG1363" s="49"/>
      <c r="AH1363" s="48"/>
      <c r="AI1363" s="516"/>
      <c r="AJ1363" s="516"/>
      <c r="AK1363" s="517"/>
      <c r="AL1363" s="100"/>
      <c r="AM1363" s="382" t="str">
        <f t="shared" ref="AM1363:AM1372" si="1171">IF(B1363=0," ",TEXT(B1363,"MMM"))</f>
        <v xml:space="preserve"> </v>
      </c>
      <c r="AN1363" s="95" t="str">
        <f t="shared" ref="AN1363:AN1372" si="1172">IF(B1363=0," ",YEAR(B1363))</f>
        <v xml:space="preserve"> </v>
      </c>
      <c r="AO1363" s="365"/>
      <c r="AP1363" s="365"/>
      <c r="AQ1363" s="256"/>
      <c r="AR1363" s="365"/>
      <c r="AS1363" s="365"/>
      <c r="AT1363" s="364"/>
      <c r="AU1363" s="365"/>
      <c r="AV1363" s="372"/>
      <c r="AW1363" s="364"/>
      <c r="AX1363" s="373"/>
      <c r="AY1363" s="98"/>
      <c r="AZ1363" s="373"/>
      <c r="BA1363" s="363"/>
      <c r="BB1363" s="365"/>
      <c r="BC1363" s="377"/>
      <c r="BD1363" s="365"/>
      <c r="BE1363" s="365"/>
      <c r="BF1363" s="365"/>
      <c r="BG1363" s="365"/>
      <c r="BH1363" s="365"/>
      <c r="BI1363" s="365"/>
      <c r="BJ1363" s="365"/>
      <c r="BK1363" s="365"/>
      <c r="BL1363" s="376"/>
      <c r="BM1363" s="376"/>
      <c r="BN1363" s="260"/>
      <c r="BO1363" s="260"/>
      <c r="BP1363" s="260"/>
      <c r="BQ1363" s="263"/>
      <c r="BR1363" s="263"/>
    </row>
    <row r="1364" spans="1:70" s="50" customFormat="1" ht="27.75" customHeight="1" x14ac:dyDescent="0.2">
      <c r="A1364" s="22">
        <f>A1363+1</f>
        <v>972</v>
      </c>
      <c r="B1364" s="51"/>
      <c r="C1364" s="52"/>
      <c r="D1364" s="53"/>
      <c r="E1364" s="54"/>
      <c r="F1364" s="55"/>
      <c r="G1364" s="56"/>
      <c r="H1364" s="57"/>
      <c r="I1364" s="275"/>
      <c r="J1364" s="58"/>
      <c r="K1364" s="59"/>
      <c r="L1364" s="60"/>
      <c r="M1364" s="59"/>
      <c r="N1364" s="60"/>
      <c r="O1364" s="59"/>
      <c r="P1364" s="60"/>
      <c r="Q1364" s="61"/>
      <c r="R1364" s="286"/>
      <c r="S1364" s="58"/>
      <c r="T1364" s="59"/>
      <c r="U1364" s="59"/>
      <c r="V1364" s="61"/>
      <c r="W1364" s="294"/>
      <c r="X1364" s="59"/>
      <c r="Y1364" s="60"/>
      <c r="Z1364" s="59"/>
      <c r="AA1364" s="60"/>
      <c r="AB1364" s="61"/>
      <c r="AC1364" s="62"/>
      <c r="AD1364" s="63"/>
      <c r="AE1364" s="63"/>
      <c r="AF1364" s="64"/>
      <c r="AG1364" s="65"/>
      <c r="AH1364" s="61"/>
      <c r="AI1364" s="510"/>
      <c r="AJ1364" s="510"/>
      <c r="AK1364" s="511"/>
      <c r="AL1364" s="100"/>
      <c r="AM1364" s="382" t="str">
        <f t="shared" si="1171"/>
        <v xml:space="preserve"> </v>
      </c>
      <c r="AN1364" s="95" t="str">
        <f t="shared" si="1172"/>
        <v xml:space="preserve"> </v>
      </c>
      <c r="AO1364" s="365"/>
      <c r="AP1364" s="365"/>
      <c r="AQ1364" s="256"/>
      <c r="AR1364" s="365"/>
      <c r="AS1364" s="365"/>
      <c r="AT1364" s="364"/>
      <c r="AU1364" s="365"/>
      <c r="AV1364" s="372"/>
      <c r="AW1364" s="364"/>
      <c r="AX1364" s="373"/>
      <c r="AY1364" s="98"/>
      <c r="AZ1364" s="373"/>
      <c r="BA1364" s="363"/>
      <c r="BB1364" s="365"/>
      <c r="BC1364" s="377"/>
      <c r="BD1364" s="365"/>
      <c r="BE1364" s="365"/>
      <c r="BF1364" s="365"/>
      <c r="BG1364" s="365"/>
      <c r="BH1364" s="365"/>
      <c r="BI1364" s="365"/>
      <c r="BJ1364" s="365"/>
      <c r="BK1364" s="365"/>
      <c r="BL1364" s="376"/>
      <c r="BM1364" s="376"/>
      <c r="BN1364" s="260"/>
      <c r="BO1364" s="260"/>
      <c r="BP1364" s="260"/>
      <c r="BQ1364" s="263"/>
      <c r="BR1364" s="263"/>
    </row>
    <row r="1365" spans="1:70" s="50" customFormat="1" ht="27.75" customHeight="1" x14ac:dyDescent="0.2">
      <c r="A1365" s="22">
        <f t="shared" ref="A1365:A1372" si="1173">A1364+1</f>
        <v>973</v>
      </c>
      <c r="B1365" s="51"/>
      <c r="C1365" s="52"/>
      <c r="D1365" s="53"/>
      <c r="E1365" s="54"/>
      <c r="F1365" s="55"/>
      <c r="G1365" s="56"/>
      <c r="H1365" s="57"/>
      <c r="I1365" s="275"/>
      <c r="J1365" s="58"/>
      <c r="K1365" s="59"/>
      <c r="L1365" s="60"/>
      <c r="M1365" s="59"/>
      <c r="N1365" s="60"/>
      <c r="O1365" s="59"/>
      <c r="P1365" s="60"/>
      <c r="Q1365" s="61"/>
      <c r="R1365" s="286"/>
      <c r="S1365" s="58"/>
      <c r="T1365" s="59"/>
      <c r="U1365" s="59"/>
      <c r="V1365" s="61"/>
      <c r="W1365" s="294"/>
      <c r="X1365" s="59"/>
      <c r="Y1365" s="60"/>
      <c r="Z1365" s="59"/>
      <c r="AA1365" s="60"/>
      <c r="AB1365" s="61"/>
      <c r="AC1365" s="62"/>
      <c r="AD1365" s="63"/>
      <c r="AE1365" s="63"/>
      <c r="AF1365" s="64"/>
      <c r="AG1365" s="65"/>
      <c r="AH1365" s="61"/>
      <c r="AI1365" s="510"/>
      <c r="AJ1365" s="510"/>
      <c r="AK1365" s="511"/>
      <c r="AL1365" s="100"/>
      <c r="AM1365" s="382" t="str">
        <f t="shared" si="1171"/>
        <v xml:space="preserve"> </v>
      </c>
      <c r="AN1365" s="95" t="str">
        <f t="shared" si="1172"/>
        <v xml:space="preserve"> </v>
      </c>
      <c r="AO1365" s="365"/>
      <c r="AP1365" s="365"/>
      <c r="AQ1365" s="256"/>
      <c r="AR1365" s="365"/>
      <c r="AS1365" s="365"/>
      <c r="AT1365" s="364"/>
      <c r="AU1365" s="365"/>
      <c r="AV1365" s="372"/>
      <c r="AW1365" s="364"/>
      <c r="AX1365" s="373"/>
      <c r="AY1365" s="98"/>
      <c r="AZ1365" s="373"/>
      <c r="BA1365" s="363"/>
      <c r="BB1365" s="365"/>
      <c r="BC1365" s="377"/>
      <c r="BD1365" s="365"/>
      <c r="BE1365" s="365"/>
      <c r="BF1365" s="365"/>
      <c r="BG1365" s="365"/>
      <c r="BH1365" s="365"/>
      <c r="BI1365" s="365"/>
      <c r="BJ1365" s="365"/>
      <c r="BK1365" s="365"/>
      <c r="BL1365" s="376"/>
      <c r="BM1365" s="376"/>
      <c r="BN1365" s="260"/>
      <c r="BO1365" s="260"/>
      <c r="BP1365" s="260"/>
      <c r="BQ1365" s="263"/>
      <c r="BR1365" s="263"/>
    </row>
    <row r="1366" spans="1:70" s="50" customFormat="1" ht="27.75" customHeight="1" x14ac:dyDescent="0.2">
      <c r="A1366" s="22">
        <f t="shared" si="1173"/>
        <v>974</v>
      </c>
      <c r="B1366" s="51"/>
      <c r="C1366" s="52"/>
      <c r="D1366" s="53"/>
      <c r="E1366" s="54"/>
      <c r="F1366" s="55"/>
      <c r="G1366" s="56"/>
      <c r="H1366" s="57"/>
      <c r="I1366" s="275"/>
      <c r="J1366" s="58"/>
      <c r="K1366" s="59"/>
      <c r="L1366" s="60"/>
      <c r="M1366" s="59"/>
      <c r="N1366" s="60"/>
      <c r="O1366" s="59"/>
      <c r="P1366" s="60"/>
      <c r="Q1366" s="61"/>
      <c r="R1366" s="286"/>
      <c r="S1366" s="58"/>
      <c r="T1366" s="59"/>
      <c r="U1366" s="59"/>
      <c r="V1366" s="61"/>
      <c r="W1366" s="294"/>
      <c r="X1366" s="59"/>
      <c r="Y1366" s="60"/>
      <c r="Z1366" s="59"/>
      <c r="AA1366" s="60"/>
      <c r="AB1366" s="61"/>
      <c r="AC1366" s="62"/>
      <c r="AD1366" s="63"/>
      <c r="AE1366" s="63"/>
      <c r="AF1366" s="64"/>
      <c r="AG1366" s="65"/>
      <c r="AH1366" s="61"/>
      <c r="AI1366" s="510"/>
      <c r="AJ1366" s="510"/>
      <c r="AK1366" s="511"/>
      <c r="AL1366" s="100"/>
      <c r="AM1366" s="382" t="str">
        <f t="shared" si="1171"/>
        <v xml:space="preserve"> </v>
      </c>
      <c r="AN1366" s="95" t="str">
        <f t="shared" si="1172"/>
        <v xml:space="preserve"> </v>
      </c>
      <c r="AO1366" s="365"/>
      <c r="AP1366" s="365"/>
      <c r="AQ1366" s="256"/>
      <c r="AR1366" s="365"/>
      <c r="AS1366" s="365"/>
      <c r="AT1366" s="364"/>
      <c r="AU1366" s="365"/>
      <c r="AV1366" s="372"/>
      <c r="AW1366" s="364"/>
      <c r="AX1366" s="373"/>
      <c r="AY1366" s="98"/>
      <c r="AZ1366" s="373"/>
      <c r="BA1366" s="363"/>
      <c r="BB1366" s="365"/>
      <c r="BC1366" s="377"/>
      <c r="BD1366" s="365"/>
      <c r="BE1366" s="365"/>
      <c r="BF1366" s="365"/>
      <c r="BG1366" s="365"/>
      <c r="BH1366" s="365"/>
      <c r="BI1366" s="365"/>
      <c r="BJ1366" s="365"/>
      <c r="BK1366" s="365"/>
      <c r="BL1366" s="376"/>
      <c r="BM1366" s="376"/>
      <c r="BN1366" s="260"/>
      <c r="BO1366" s="260"/>
      <c r="BP1366" s="260"/>
      <c r="BQ1366" s="263"/>
      <c r="BR1366" s="263"/>
    </row>
    <row r="1367" spans="1:70" s="50" customFormat="1" ht="27.75" customHeight="1" x14ac:dyDescent="0.2">
      <c r="A1367" s="22">
        <f t="shared" si="1173"/>
        <v>975</v>
      </c>
      <c r="B1367" s="51"/>
      <c r="C1367" s="52"/>
      <c r="D1367" s="53"/>
      <c r="E1367" s="54"/>
      <c r="F1367" s="55"/>
      <c r="G1367" s="56"/>
      <c r="H1367" s="57"/>
      <c r="I1367" s="275"/>
      <c r="J1367" s="58"/>
      <c r="K1367" s="59"/>
      <c r="L1367" s="60"/>
      <c r="M1367" s="59"/>
      <c r="N1367" s="60"/>
      <c r="O1367" s="59"/>
      <c r="P1367" s="60"/>
      <c r="Q1367" s="61"/>
      <c r="R1367" s="286"/>
      <c r="S1367" s="58"/>
      <c r="T1367" s="59"/>
      <c r="U1367" s="59"/>
      <c r="V1367" s="61"/>
      <c r="W1367" s="294"/>
      <c r="X1367" s="59"/>
      <c r="Y1367" s="60"/>
      <c r="Z1367" s="59"/>
      <c r="AA1367" s="60"/>
      <c r="AB1367" s="61"/>
      <c r="AC1367" s="62"/>
      <c r="AD1367" s="63"/>
      <c r="AE1367" s="63"/>
      <c r="AF1367" s="64"/>
      <c r="AG1367" s="65"/>
      <c r="AH1367" s="61"/>
      <c r="AI1367" s="510"/>
      <c r="AJ1367" s="510"/>
      <c r="AK1367" s="511"/>
      <c r="AL1367" s="100"/>
      <c r="AM1367" s="382" t="str">
        <f t="shared" si="1171"/>
        <v xml:space="preserve"> </v>
      </c>
      <c r="AN1367" s="95" t="str">
        <f t="shared" si="1172"/>
        <v xml:space="preserve"> </v>
      </c>
      <c r="AO1367" s="365"/>
      <c r="AP1367" s="365"/>
      <c r="AQ1367" s="256"/>
      <c r="AR1367" s="365"/>
      <c r="AS1367" s="365"/>
      <c r="AT1367" s="364"/>
      <c r="AU1367" s="365"/>
      <c r="AV1367" s="372"/>
      <c r="AW1367" s="364"/>
      <c r="AX1367" s="373"/>
      <c r="AY1367" s="98"/>
      <c r="AZ1367" s="373"/>
      <c r="BA1367" s="363"/>
      <c r="BB1367" s="365"/>
      <c r="BC1367" s="377"/>
      <c r="BD1367" s="365"/>
      <c r="BE1367" s="365"/>
      <c r="BF1367" s="365"/>
      <c r="BG1367" s="365"/>
      <c r="BH1367" s="365"/>
      <c r="BI1367" s="365"/>
      <c r="BJ1367" s="365"/>
      <c r="BK1367" s="365"/>
      <c r="BL1367" s="376"/>
      <c r="BM1367" s="376"/>
      <c r="BN1367" s="260"/>
      <c r="BO1367" s="260"/>
      <c r="BP1367" s="260"/>
      <c r="BQ1367" s="263"/>
      <c r="BR1367" s="263"/>
    </row>
    <row r="1368" spans="1:70" s="50" customFormat="1" ht="27.75" customHeight="1" x14ac:dyDescent="0.2">
      <c r="A1368" s="22">
        <f t="shared" si="1173"/>
        <v>976</v>
      </c>
      <c r="B1368" s="51"/>
      <c r="C1368" s="52"/>
      <c r="D1368" s="53"/>
      <c r="E1368" s="54"/>
      <c r="F1368" s="55"/>
      <c r="G1368" s="56"/>
      <c r="H1368" s="57"/>
      <c r="I1368" s="275"/>
      <c r="J1368" s="58"/>
      <c r="K1368" s="59"/>
      <c r="L1368" s="60"/>
      <c r="M1368" s="59"/>
      <c r="N1368" s="60"/>
      <c r="O1368" s="59"/>
      <c r="P1368" s="60"/>
      <c r="Q1368" s="61"/>
      <c r="R1368" s="286"/>
      <c r="S1368" s="58"/>
      <c r="T1368" s="59"/>
      <c r="U1368" s="59"/>
      <c r="V1368" s="61"/>
      <c r="W1368" s="294"/>
      <c r="X1368" s="59"/>
      <c r="Y1368" s="60"/>
      <c r="Z1368" s="59"/>
      <c r="AA1368" s="60"/>
      <c r="AB1368" s="61"/>
      <c r="AC1368" s="62"/>
      <c r="AD1368" s="63"/>
      <c r="AE1368" s="63"/>
      <c r="AF1368" s="64"/>
      <c r="AG1368" s="65"/>
      <c r="AH1368" s="61"/>
      <c r="AI1368" s="510"/>
      <c r="AJ1368" s="510"/>
      <c r="AK1368" s="511"/>
      <c r="AL1368" s="100"/>
      <c r="AM1368" s="382" t="str">
        <f t="shared" si="1171"/>
        <v xml:space="preserve"> </v>
      </c>
      <c r="AN1368" s="95" t="str">
        <f t="shared" si="1172"/>
        <v xml:space="preserve"> </v>
      </c>
      <c r="AO1368" s="365"/>
      <c r="AP1368" s="365"/>
      <c r="AQ1368" s="256"/>
      <c r="AR1368" s="365"/>
      <c r="AS1368" s="365"/>
      <c r="AT1368" s="364"/>
      <c r="AU1368" s="365"/>
      <c r="AV1368" s="372"/>
      <c r="AW1368" s="364"/>
      <c r="AX1368" s="373"/>
      <c r="AY1368" s="98"/>
      <c r="AZ1368" s="373"/>
      <c r="BA1368" s="363"/>
      <c r="BB1368" s="365"/>
      <c r="BC1368" s="377"/>
      <c r="BD1368" s="365"/>
      <c r="BE1368" s="365"/>
      <c r="BF1368" s="365"/>
      <c r="BG1368" s="365"/>
      <c r="BH1368" s="365"/>
      <c r="BI1368" s="365"/>
      <c r="BJ1368" s="365"/>
      <c r="BK1368" s="365"/>
      <c r="BL1368" s="376"/>
      <c r="BM1368" s="376"/>
      <c r="BN1368" s="260"/>
      <c r="BO1368" s="260"/>
      <c r="BP1368" s="260"/>
      <c r="BQ1368" s="263"/>
      <c r="BR1368" s="263"/>
    </row>
    <row r="1369" spans="1:70" s="50" customFormat="1" ht="27.75" customHeight="1" x14ac:dyDescent="0.2">
      <c r="A1369" s="22">
        <f>A1368+1</f>
        <v>977</v>
      </c>
      <c r="B1369" s="51"/>
      <c r="C1369" s="52"/>
      <c r="D1369" s="53"/>
      <c r="E1369" s="54"/>
      <c r="F1369" s="55"/>
      <c r="G1369" s="56"/>
      <c r="H1369" s="57"/>
      <c r="I1369" s="275"/>
      <c r="J1369" s="58"/>
      <c r="K1369" s="59"/>
      <c r="L1369" s="60"/>
      <c r="M1369" s="59"/>
      <c r="N1369" s="60"/>
      <c r="O1369" s="59"/>
      <c r="P1369" s="60"/>
      <c r="Q1369" s="61"/>
      <c r="R1369" s="286"/>
      <c r="S1369" s="58"/>
      <c r="T1369" s="59"/>
      <c r="U1369" s="59"/>
      <c r="V1369" s="61"/>
      <c r="W1369" s="294"/>
      <c r="X1369" s="59"/>
      <c r="Y1369" s="60"/>
      <c r="Z1369" s="59"/>
      <c r="AA1369" s="60"/>
      <c r="AB1369" s="61"/>
      <c r="AC1369" s="62"/>
      <c r="AD1369" s="63"/>
      <c r="AE1369" s="63"/>
      <c r="AF1369" s="64"/>
      <c r="AG1369" s="65"/>
      <c r="AH1369" s="61"/>
      <c r="AI1369" s="510"/>
      <c r="AJ1369" s="510"/>
      <c r="AK1369" s="511"/>
      <c r="AL1369" s="100"/>
      <c r="AM1369" s="382" t="str">
        <f t="shared" si="1171"/>
        <v xml:space="preserve"> </v>
      </c>
      <c r="AN1369" s="95" t="str">
        <f t="shared" si="1172"/>
        <v xml:space="preserve"> </v>
      </c>
      <c r="AO1369" s="365"/>
      <c r="AP1369" s="365"/>
      <c r="AQ1369" s="256"/>
      <c r="AR1369" s="365"/>
      <c r="AS1369" s="365"/>
      <c r="AT1369" s="364"/>
      <c r="AU1369" s="365"/>
      <c r="AV1369" s="372"/>
      <c r="AW1369" s="364"/>
      <c r="AX1369" s="373"/>
      <c r="AY1369" s="98"/>
      <c r="AZ1369" s="373"/>
      <c r="BA1369" s="363"/>
      <c r="BB1369" s="365"/>
      <c r="BC1369" s="377"/>
      <c r="BD1369" s="365"/>
      <c r="BE1369" s="365"/>
      <c r="BF1369" s="365"/>
      <c r="BG1369" s="365"/>
      <c r="BH1369" s="365"/>
      <c r="BI1369" s="365"/>
      <c r="BJ1369" s="365"/>
      <c r="BK1369" s="365"/>
      <c r="BL1369" s="376"/>
      <c r="BM1369" s="376"/>
      <c r="BN1369" s="260"/>
      <c r="BO1369" s="260"/>
      <c r="BP1369" s="260"/>
      <c r="BQ1369" s="263"/>
      <c r="BR1369" s="263"/>
    </row>
    <row r="1370" spans="1:70" s="50" customFormat="1" ht="27.75" customHeight="1" x14ac:dyDescent="0.2">
      <c r="A1370" s="22">
        <f t="shared" si="1173"/>
        <v>978</v>
      </c>
      <c r="B1370" s="51"/>
      <c r="C1370" s="52"/>
      <c r="D1370" s="53"/>
      <c r="E1370" s="54"/>
      <c r="F1370" s="55"/>
      <c r="G1370" s="56"/>
      <c r="H1370" s="57"/>
      <c r="I1370" s="275"/>
      <c r="J1370" s="58"/>
      <c r="K1370" s="59"/>
      <c r="L1370" s="60"/>
      <c r="M1370" s="59"/>
      <c r="N1370" s="60"/>
      <c r="O1370" s="59"/>
      <c r="P1370" s="60"/>
      <c r="Q1370" s="61"/>
      <c r="R1370" s="286"/>
      <c r="S1370" s="58"/>
      <c r="T1370" s="59"/>
      <c r="U1370" s="59"/>
      <c r="V1370" s="61"/>
      <c r="W1370" s="294"/>
      <c r="X1370" s="59"/>
      <c r="Y1370" s="60"/>
      <c r="Z1370" s="59"/>
      <c r="AA1370" s="60"/>
      <c r="AB1370" s="61"/>
      <c r="AC1370" s="62"/>
      <c r="AD1370" s="63"/>
      <c r="AE1370" s="63"/>
      <c r="AF1370" s="64"/>
      <c r="AG1370" s="65"/>
      <c r="AH1370" s="61"/>
      <c r="AI1370" s="510"/>
      <c r="AJ1370" s="510"/>
      <c r="AK1370" s="511"/>
      <c r="AL1370" s="100"/>
      <c r="AM1370" s="382" t="str">
        <f t="shared" si="1171"/>
        <v xml:space="preserve"> </v>
      </c>
      <c r="AN1370" s="95" t="str">
        <f t="shared" si="1172"/>
        <v xml:space="preserve"> </v>
      </c>
      <c r="AO1370" s="365"/>
      <c r="AP1370" s="365"/>
      <c r="AQ1370" s="256"/>
      <c r="AR1370" s="365"/>
      <c r="AS1370" s="365"/>
      <c r="AT1370" s="364"/>
      <c r="AU1370" s="365"/>
      <c r="AV1370" s="372"/>
      <c r="AW1370" s="364"/>
      <c r="AX1370" s="373"/>
      <c r="AY1370" s="98"/>
      <c r="AZ1370" s="373"/>
      <c r="BA1370" s="363"/>
      <c r="BB1370" s="365"/>
      <c r="BC1370" s="377"/>
      <c r="BD1370" s="365"/>
      <c r="BE1370" s="365"/>
      <c r="BF1370" s="365"/>
      <c r="BG1370" s="365"/>
      <c r="BH1370" s="365"/>
      <c r="BI1370" s="365"/>
      <c r="BJ1370" s="365"/>
      <c r="BK1370" s="365"/>
      <c r="BL1370" s="376"/>
      <c r="BM1370" s="376"/>
      <c r="BN1370" s="260"/>
      <c r="BO1370" s="260"/>
      <c r="BP1370" s="260"/>
      <c r="BQ1370" s="263"/>
      <c r="BR1370" s="263"/>
    </row>
    <row r="1371" spans="1:70" s="50" customFormat="1" ht="27.75" customHeight="1" x14ac:dyDescent="0.2">
      <c r="A1371" s="22">
        <f t="shared" si="1173"/>
        <v>979</v>
      </c>
      <c r="B1371" s="51"/>
      <c r="C1371" s="52"/>
      <c r="D1371" s="53"/>
      <c r="E1371" s="54"/>
      <c r="F1371" s="55"/>
      <c r="G1371" s="56"/>
      <c r="H1371" s="57"/>
      <c r="I1371" s="275"/>
      <c r="J1371" s="58"/>
      <c r="K1371" s="59"/>
      <c r="L1371" s="60"/>
      <c r="M1371" s="59"/>
      <c r="N1371" s="60"/>
      <c r="O1371" s="59"/>
      <c r="P1371" s="60"/>
      <c r="Q1371" s="61"/>
      <c r="R1371" s="286"/>
      <c r="S1371" s="58"/>
      <c r="T1371" s="59"/>
      <c r="U1371" s="59"/>
      <c r="V1371" s="61"/>
      <c r="W1371" s="294"/>
      <c r="X1371" s="59"/>
      <c r="Y1371" s="60"/>
      <c r="Z1371" s="59"/>
      <c r="AA1371" s="60"/>
      <c r="AB1371" s="61"/>
      <c r="AC1371" s="62"/>
      <c r="AD1371" s="63"/>
      <c r="AE1371" s="63"/>
      <c r="AF1371" s="64"/>
      <c r="AG1371" s="65"/>
      <c r="AH1371" s="61"/>
      <c r="AI1371" s="510"/>
      <c r="AJ1371" s="510"/>
      <c r="AK1371" s="511"/>
      <c r="AL1371" s="100"/>
      <c r="AM1371" s="382" t="str">
        <f t="shared" si="1171"/>
        <v xml:space="preserve"> </v>
      </c>
      <c r="AN1371" s="95" t="str">
        <f t="shared" si="1172"/>
        <v xml:space="preserve"> </v>
      </c>
      <c r="AO1371" s="365"/>
      <c r="AP1371" s="365"/>
      <c r="AQ1371" s="256"/>
      <c r="AR1371" s="365"/>
      <c r="AS1371" s="365"/>
      <c r="AT1371" s="364"/>
      <c r="AU1371" s="365"/>
      <c r="AV1371" s="372"/>
      <c r="AW1371" s="364"/>
      <c r="AX1371" s="373"/>
      <c r="AY1371" s="98"/>
      <c r="AZ1371" s="373"/>
      <c r="BA1371" s="365"/>
      <c r="BB1371" s="365"/>
      <c r="BC1371" s="377"/>
      <c r="BD1371" s="365"/>
      <c r="BE1371" s="365"/>
      <c r="BF1371" s="365"/>
      <c r="BG1371" s="365"/>
      <c r="BH1371" s="365"/>
      <c r="BI1371" s="365"/>
      <c r="BJ1371" s="365"/>
      <c r="BK1371" s="365"/>
      <c r="BL1371" s="376"/>
      <c r="BM1371" s="376"/>
      <c r="BN1371" s="260"/>
      <c r="BO1371" s="260"/>
      <c r="BP1371" s="260"/>
      <c r="BQ1371" s="263"/>
      <c r="BR1371" s="263"/>
    </row>
    <row r="1372" spans="1:70" s="50" customFormat="1" ht="27.75" customHeight="1" thickBot="1" x14ac:dyDescent="0.25">
      <c r="A1372" s="23">
        <f t="shared" si="1173"/>
        <v>980</v>
      </c>
      <c r="B1372" s="66"/>
      <c r="C1372" s="67"/>
      <c r="D1372" s="68"/>
      <c r="E1372" s="69"/>
      <c r="F1372" s="70"/>
      <c r="G1372" s="71"/>
      <c r="H1372" s="72"/>
      <c r="I1372" s="276"/>
      <c r="J1372" s="73"/>
      <c r="K1372" s="74"/>
      <c r="L1372" s="75"/>
      <c r="M1372" s="74"/>
      <c r="N1372" s="75"/>
      <c r="O1372" s="74"/>
      <c r="P1372" s="75"/>
      <c r="Q1372" s="76"/>
      <c r="R1372" s="287"/>
      <c r="S1372" s="73"/>
      <c r="T1372" s="74"/>
      <c r="U1372" s="74"/>
      <c r="V1372" s="76"/>
      <c r="W1372" s="295"/>
      <c r="X1372" s="74"/>
      <c r="Y1372" s="75"/>
      <c r="Z1372" s="74"/>
      <c r="AA1372" s="75"/>
      <c r="AB1372" s="76"/>
      <c r="AC1372" s="77"/>
      <c r="AD1372" s="78"/>
      <c r="AE1372" s="78"/>
      <c r="AF1372" s="79"/>
      <c r="AG1372" s="80"/>
      <c r="AH1372" s="76"/>
      <c r="AI1372" s="518"/>
      <c r="AJ1372" s="518"/>
      <c r="AK1372" s="519"/>
      <c r="AL1372" s="100"/>
      <c r="AM1372" s="382" t="str">
        <f t="shared" si="1171"/>
        <v xml:space="preserve"> </v>
      </c>
      <c r="AN1372" s="95" t="str">
        <f t="shared" si="1172"/>
        <v xml:space="preserve"> </v>
      </c>
      <c r="AO1372" s="365"/>
      <c r="AP1372" s="365"/>
      <c r="AQ1372" s="256"/>
      <c r="AR1372" s="365"/>
      <c r="AS1372" s="365"/>
      <c r="AT1372" s="364"/>
      <c r="AU1372" s="365"/>
      <c r="AV1372" s="372"/>
      <c r="AW1372" s="364"/>
      <c r="AX1372" s="373"/>
      <c r="AY1372" s="98"/>
      <c r="AZ1372" s="373"/>
      <c r="BA1372" s="365"/>
      <c r="BB1372" s="365"/>
      <c r="BC1372" s="377"/>
      <c r="BD1372" s="365"/>
      <c r="BE1372" s="365"/>
      <c r="BF1372" s="365"/>
      <c r="BG1372" s="365"/>
      <c r="BH1372" s="365"/>
      <c r="BI1372" s="365"/>
      <c r="BJ1372" s="365"/>
      <c r="BK1372" s="365"/>
      <c r="BL1372" s="376"/>
      <c r="BM1372" s="376"/>
      <c r="BN1372" s="260"/>
      <c r="BO1372" s="260"/>
      <c r="BP1372" s="260"/>
      <c r="BQ1372" s="263"/>
      <c r="BR1372" s="263"/>
    </row>
    <row r="1373" spans="1:70" ht="4.5" customHeight="1" thickBot="1" x14ac:dyDescent="0.25">
      <c r="A1373" s="91">
        <f>AK1376</f>
        <v>98</v>
      </c>
      <c r="B1373" s="235"/>
      <c r="C1373" s="235"/>
      <c r="D1373" s="235"/>
      <c r="E1373" s="235"/>
      <c r="F1373" s="235"/>
      <c r="G1373" s="235"/>
      <c r="H1373" s="235"/>
      <c r="I1373" s="235"/>
      <c r="J1373" s="280"/>
      <c r="K1373" s="280"/>
      <c r="L1373" s="280"/>
      <c r="M1373" s="280"/>
      <c r="N1373" s="280"/>
      <c r="O1373" s="280"/>
      <c r="P1373" s="280"/>
      <c r="Q1373" s="280"/>
      <c r="R1373" s="280"/>
      <c r="S1373" s="292"/>
      <c r="T1373" s="292"/>
      <c r="U1373" s="292"/>
      <c r="V1373" s="292"/>
      <c r="W1373" s="292"/>
      <c r="X1373" s="292"/>
      <c r="Y1373" s="292"/>
      <c r="Z1373" s="292"/>
      <c r="AA1373" s="292"/>
      <c r="AB1373" s="292"/>
      <c r="AC1373" s="292"/>
      <c r="AD1373" s="236"/>
      <c r="AE1373" s="237"/>
      <c r="AF1373" s="236"/>
      <c r="AG1373" s="238"/>
      <c r="AH1373" s="536"/>
      <c r="AI1373" s="537"/>
      <c r="AJ1373" s="537"/>
      <c r="AK1373" s="537"/>
      <c r="AL1373" s="383"/>
      <c r="AM1373" s="384"/>
      <c r="AN1373" s="383"/>
      <c r="AV1373" s="372"/>
      <c r="AX1373" s="373"/>
      <c r="AY1373" s="98"/>
      <c r="AZ1373" s="373"/>
      <c r="BC1373" s="377"/>
    </row>
    <row r="1374" spans="1:70" ht="26.25" customHeight="1" x14ac:dyDescent="0.2">
      <c r="A1374" s="163">
        <f>A1360+1</f>
        <v>98</v>
      </c>
      <c r="B1374" s="523"/>
      <c r="C1374" s="523"/>
      <c r="D1374" s="523"/>
      <c r="E1374" s="524"/>
      <c r="F1374" s="527" t="str">
        <f>IF('FRONT PAGE'!$A$1="www.fly-logics.com","TOTAL PAGE",0)</f>
        <v>TOTAL PAGE</v>
      </c>
      <c r="G1374" s="528"/>
      <c r="H1374" s="529"/>
      <c r="I1374" s="314" t="str">
        <f>IF('FRONT PAGE'!$A$1="www.fly-logics.com",IF(SUM(I1363:I1373)=0," ",SUM(I1363:I1373)),0)</f>
        <v xml:space="preserve"> </v>
      </c>
      <c r="J1374" s="315" t="str">
        <f>IF('FRONT PAGE'!$A$1="www.fly-logics.com",IF(SUM(J1363:J1373)=0," ",SUM(J1363:J1373)),0)</f>
        <v xml:space="preserve"> </v>
      </c>
      <c r="K1374" s="316" t="str">
        <f>IF('FRONT PAGE'!$A$1="www.fly-logics.com",IF(SUM(K1363:K1373)=0," ",SUM(K1363:K1373)),0)</f>
        <v xml:space="preserve"> </v>
      </c>
      <c r="L1374" s="317" t="str">
        <f>IF('FRONT PAGE'!$A$1="www.fly-logics.com",IF(SUM(L1363:L1373)=0," ",SUM(L1363:L1373)),0)</f>
        <v xml:space="preserve"> </v>
      </c>
      <c r="M1374" s="316" t="str">
        <f>IF('FRONT PAGE'!$A$1="www.fly-logics.com",IF(SUM(M1363:M1373)=0," ",SUM(M1363:M1373)),0)</f>
        <v xml:space="preserve"> </v>
      </c>
      <c r="N1374" s="317" t="str">
        <f>IF('FRONT PAGE'!$A$1="www.fly-logics.com",IF(SUM(N1363:N1373)=0," ",SUM(N1363:N1373)),0)</f>
        <v xml:space="preserve"> </v>
      </c>
      <c r="O1374" s="316" t="str">
        <f>IF('FRONT PAGE'!$A$1="www.fly-logics.com",IF(SUM(O1363:O1373)=0," ",SUM(O1363:O1373)),0)</f>
        <v xml:space="preserve"> </v>
      </c>
      <c r="P1374" s="317" t="str">
        <f>IF('FRONT PAGE'!$A$1="www.fly-logics.com",IF(SUM(P1363:P1373)=0," ",SUM(P1363:P1373)),0)</f>
        <v xml:space="preserve"> </v>
      </c>
      <c r="Q1374" s="318" t="str">
        <f>IF('FRONT PAGE'!$A$1="www.fly-logics.com",IF(SUM(Q1363:Q1373)=0," ",SUM(Q1363:Q1373)),0)</f>
        <v xml:space="preserve"> </v>
      </c>
      <c r="R1374" s="319"/>
      <c r="S1374" s="315" t="str">
        <f>IF('FRONT PAGE'!$A$1="www.fly-logics.com",IF(SUM(S1363:S1373)=0," ",SUM(S1363:S1373)),0)</f>
        <v xml:space="preserve"> </v>
      </c>
      <c r="T1374" s="316" t="str">
        <f>IF('FRONT PAGE'!$A$1="www.fly-logics.com",IF(SUM(T1363:T1373)=0," ",SUM(T1363:T1373)),0)</f>
        <v xml:space="preserve"> </v>
      </c>
      <c r="U1374" s="316" t="str">
        <f>IF('FRONT PAGE'!$A$1="www.fly-logics.com",IF(SUM(U1363:U1373)=0," ",SUM(U1363:U1373)),0)</f>
        <v xml:space="preserve"> </v>
      </c>
      <c r="V1374" s="318" t="str">
        <f>IF('FRONT PAGE'!$A$1="www.fly-logics.com",IF(SUM(V1363:V1373)=0," ",SUM(V1363:V1373)),0)</f>
        <v xml:space="preserve"> </v>
      </c>
      <c r="W1374" s="315" t="str">
        <f>IF('FRONT PAGE'!$A$1="www.fly-logics.com",IF(SUM(W1363:W1373)=0," ",SUM(W1363:W1373)),0)</f>
        <v xml:space="preserve"> </v>
      </c>
      <c r="X1374" s="316" t="str">
        <f>IF('FRONT PAGE'!$A$1="www.fly-logics.com",IF(SUM(X1363:X1373)=0," ",SUM(X1363:X1373)),0)</f>
        <v xml:space="preserve"> </v>
      </c>
      <c r="Y1374" s="317" t="str">
        <f>IF('FRONT PAGE'!$A$1="www.fly-logics.com",IF(SUM(Y1363:Y1373)=0," ",SUM(Y1363:Y1373)),0)</f>
        <v xml:space="preserve"> </v>
      </c>
      <c r="Z1374" s="316" t="str">
        <f>IF('FRONT PAGE'!$A$1="www.fly-logics.com",IF(SUM(Z1363:Z1373)=0," ",SUM(Z1363:Z1373)),0)</f>
        <v xml:space="preserve"> </v>
      </c>
      <c r="AA1374" s="317" t="str">
        <f>IF('FRONT PAGE'!$A$1="www.fly-logics.com",IF(SUM(AA1363:AA1373)=0," ",SUM(AA1363:AA1373)),0)</f>
        <v xml:space="preserve"> </v>
      </c>
      <c r="AB1374" s="318" t="str">
        <f>IF('FRONT PAGE'!$A$1="www.fly-logics.com",IF(SUM(AB1363:AB1373)=0," ",SUM(AB1363:AB1373)),0)</f>
        <v xml:space="preserve"> </v>
      </c>
      <c r="AC1374" s="329" t="str">
        <f>IF('FRONT PAGE'!$A$1="www.fly-logics.com",IF(SUM(AC1363:AC1373)=0," ",SUM(AC1363:AC1373)),0)</f>
        <v xml:space="preserve"> </v>
      </c>
      <c r="AD1374" s="321" t="str">
        <f>IF('FRONT PAGE'!$A$1="www.fly-logics.com",IF(SUM(AD1363:AD1373)=0," ",SUM(AD1363:AD1373)),0)</f>
        <v xml:space="preserve"> </v>
      </c>
      <c r="AE1374" s="321" t="str">
        <f>IF('FRONT PAGE'!$A$1="www.fly-logics.com",IF(SUM(AE1363:AE1373)=0," ",SUM(AE1363:AE1373)),0)</f>
        <v xml:space="preserve"> </v>
      </c>
      <c r="AF1374" s="322" t="str">
        <f>IF('FRONT PAGE'!$A$1="www.fly-logics.com",IF(SUM(AF1363:AF1373)=0," ",SUM(AF1363:AF1373)),0)</f>
        <v xml:space="preserve"> </v>
      </c>
      <c r="AG1374" s="323" t="str">
        <f>IF('FRONT PAGE'!$A$1="www.fly-logics.com",IF(SUM(AG1363:AG1373)=0," ",SUM(AG1363:AG1373)),0)</f>
        <v xml:space="preserve"> </v>
      </c>
      <c r="AH1374" s="520" t="str">
        <f>IF('FRONT PAGE'!$A$1="www.fly-logics.com","I certify that all the data in this
logbook are accurate",0)</f>
        <v>I certify that all the data in this
logbook are accurate</v>
      </c>
      <c r="AI1374" s="521"/>
      <c r="AJ1374" s="521"/>
      <c r="AK1374" s="522"/>
      <c r="AL1374" s="385"/>
      <c r="AM1374" s="386"/>
      <c r="AN1374" s="385"/>
      <c r="AV1374" s="372"/>
      <c r="AX1374" s="373"/>
      <c r="AY1374" s="98"/>
      <c r="AZ1374" s="373"/>
      <c r="BA1374" s="363"/>
      <c r="BC1374" s="377"/>
    </row>
    <row r="1375" spans="1:70" ht="26.25" customHeight="1" x14ac:dyDescent="0.2">
      <c r="A1375" s="505">
        <f>AL1359</f>
        <v>0</v>
      </c>
      <c r="B1375" s="525"/>
      <c r="C1375" s="525"/>
      <c r="D1375" s="525"/>
      <c r="E1375" s="526"/>
      <c r="F1375" s="530" t="str">
        <f>IF('FRONT PAGE'!$A$1="www.fly-logics.com","TOTAL PREVIOUS LOGBOOK",0)</f>
        <v>TOTAL PREVIOUS LOGBOOK</v>
      </c>
      <c r="G1375" s="531"/>
      <c r="H1375" s="532"/>
      <c r="I1375" s="333">
        <f>I1362</f>
        <v>33.75</v>
      </c>
      <c r="J1375" s="334">
        <f t="shared" ref="J1375:Q1375" si="1174">J1362</f>
        <v>33.75</v>
      </c>
      <c r="K1375" s="335" t="str">
        <f t="shared" si="1174"/>
        <v xml:space="preserve"> </v>
      </c>
      <c r="L1375" s="336" t="str">
        <f t="shared" si="1174"/>
        <v xml:space="preserve"> </v>
      </c>
      <c r="M1375" s="335" t="str">
        <f t="shared" si="1174"/>
        <v xml:space="preserve"> </v>
      </c>
      <c r="N1375" s="336" t="str">
        <f t="shared" si="1174"/>
        <v xml:space="preserve"> </v>
      </c>
      <c r="O1375" s="335" t="str">
        <f t="shared" si="1174"/>
        <v xml:space="preserve"> </v>
      </c>
      <c r="P1375" s="336" t="str">
        <f t="shared" si="1174"/>
        <v xml:space="preserve"> </v>
      </c>
      <c r="Q1375" s="337" t="str">
        <f t="shared" si="1174"/>
        <v xml:space="preserve"> </v>
      </c>
      <c r="R1375" s="288">
        <v>10</v>
      </c>
      <c r="S1375" s="331" t="str">
        <f>S1362</f>
        <v xml:space="preserve"> </v>
      </c>
      <c r="T1375" s="239">
        <f t="shared" ref="T1375:AG1375" si="1175">T1362</f>
        <v>13.75</v>
      </c>
      <c r="U1375" s="239">
        <f t="shared" si="1175"/>
        <v>20</v>
      </c>
      <c r="V1375" s="240">
        <f t="shared" si="1175"/>
        <v>5</v>
      </c>
      <c r="W1375" s="241" t="str">
        <f t="shared" si="1175"/>
        <v xml:space="preserve"> </v>
      </c>
      <c r="X1375" s="239" t="str">
        <f t="shared" si="1175"/>
        <v xml:space="preserve"> </v>
      </c>
      <c r="Y1375" s="242">
        <f t="shared" si="1175"/>
        <v>5</v>
      </c>
      <c r="Z1375" s="239" t="str">
        <f t="shared" si="1175"/>
        <v xml:space="preserve"> </v>
      </c>
      <c r="AA1375" s="242">
        <f t="shared" si="1175"/>
        <v>3.75</v>
      </c>
      <c r="AB1375" s="240" t="str">
        <f t="shared" si="1175"/>
        <v xml:space="preserve"> </v>
      </c>
      <c r="AC1375" s="243">
        <f t="shared" si="1175"/>
        <v>14</v>
      </c>
      <c r="AD1375" s="244" t="str">
        <f t="shared" si="1175"/>
        <v xml:space="preserve"> </v>
      </c>
      <c r="AE1375" s="244">
        <f t="shared" si="1175"/>
        <v>14</v>
      </c>
      <c r="AF1375" s="245" t="str">
        <f t="shared" si="1175"/>
        <v xml:space="preserve"> </v>
      </c>
      <c r="AG1375" s="332">
        <f t="shared" si="1175"/>
        <v>17</v>
      </c>
      <c r="AH1375" s="507"/>
      <c r="AI1375" s="508"/>
      <c r="AJ1375" s="508"/>
      <c r="AK1375" s="509"/>
      <c r="AL1375" s="385"/>
      <c r="AM1375" s="386"/>
      <c r="AN1375" s="385"/>
      <c r="AV1375" s="372"/>
      <c r="AX1375" s="373"/>
      <c r="AY1375" s="98"/>
      <c r="AZ1375" s="373"/>
      <c r="BA1375" s="363"/>
      <c r="BC1375" s="377"/>
    </row>
    <row r="1376" spans="1:70" ht="26.25" customHeight="1" thickBot="1" x14ac:dyDescent="0.25">
      <c r="A1376" s="506"/>
      <c r="B1376" s="512" t="str">
        <f>IF('FRONT PAGE'!$A$1="www.fly-logics.com","Authority certifying flight hours 
STAMP &amp; SIGNATURE",0)</f>
        <v>Authority certifying flight hours 
STAMP &amp; SIGNATURE</v>
      </c>
      <c r="C1376" s="512"/>
      <c r="D1376" s="512"/>
      <c r="E1376" s="513"/>
      <c r="F1376" s="533" t="str">
        <f>IF('FRONT PAGE'!$A$1="www.fly-logics.com","TOTAL TO DATE",0)</f>
        <v>TOTAL TO DATE</v>
      </c>
      <c r="G1376" s="534"/>
      <c r="H1376" s="535"/>
      <c r="I1376" s="32">
        <f t="shared" ref="I1376:Q1376" si="1176">IF(SUM(I1374:I1375)=0," ",SUM(I1374:I1375))</f>
        <v>33.75</v>
      </c>
      <c r="J1376" s="27">
        <f t="shared" si="1176"/>
        <v>33.75</v>
      </c>
      <c r="K1376" s="24" t="str">
        <f t="shared" si="1176"/>
        <v xml:space="preserve"> </v>
      </c>
      <c r="L1376" s="25" t="str">
        <f t="shared" si="1176"/>
        <v xml:space="preserve"> </v>
      </c>
      <c r="M1376" s="24" t="str">
        <f t="shared" si="1176"/>
        <v xml:space="preserve"> </v>
      </c>
      <c r="N1376" s="25" t="str">
        <f t="shared" si="1176"/>
        <v xml:space="preserve"> </v>
      </c>
      <c r="O1376" s="24" t="str">
        <f t="shared" si="1176"/>
        <v xml:space="preserve"> </v>
      </c>
      <c r="P1376" s="25" t="str">
        <f t="shared" si="1176"/>
        <v xml:space="preserve"> </v>
      </c>
      <c r="Q1376" s="26" t="str">
        <f t="shared" si="1176"/>
        <v xml:space="preserve"> </v>
      </c>
      <c r="R1376" s="289"/>
      <c r="S1376" s="27" t="str">
        <f t="shared" ref="S1376:AG1376" si="1177">IF(SUM(S1374:S1375)=0," ",SUM(S1374:S1375))</f>
        <v xml:space="preserve"> </v>
      </c>
      <c r="T1376" s="24">
        <f t="shared" si="1177"/>
        <v>13.75</v>
      </c>
      <c r="U1376" s="24">
        <f t="shared" si="1177"/>
        <v>20</v>
      </c>
      <c r="V1376" s="26">
        <f t="shared" si="1177"/>
        <v>5</v>
      </c>
      <c r="W1376" s="27" t="str">
        <f t="shared" si="1177"/>
        <v xml:space="preserve"> </v>
      </c>
      <c r="X1376" s="24" t="str">
        <f t="shared" si="1177"/>
        <v xml:space="preserve"> </v>
      </c>
      <c r="Y1376" s="25">
        <f t="shared" si="1177"/>
        <v>5</v>
      </c>
      <c r="Z1376" s="24" t="str">
        <f t="shared" si="1177"/>
        <v xml:space="preserve"> </v>
      </c>
      <c r="AA1376" s="25">
        <f t="shared" si="1177"/>
        <v>3.75</v>
      </c>
      <c r="AB1376" s="26" t="str">
        <f t="shared" si="1177"/>
        <v xml:space="preserve"> </v>
      </c>
      <c r="AC1376" s="30">
        <f t="shared" si="1177"/>
        <v>14</v>
      </c>
      <c r="AD1376" s="28" t="str">
        <f t="shared" si="1177"/>
        <v xml:space="preserve"> </v>
      </c>
      <c r="AE1376" s="28">
        <f t="shared" si="1177"/>
        <v>14</v>
      </c>
      <c r="AF1376" s="31" t="str">
        <f t="shared" si="1177"/>
        <v xml:space="preserve"> </v>
      </c>
      <c r="AG1376" s="33">
        <f t="shared" si="1177"/>
        <v>17</v>
      </c>
      <c r="AH1376" s="514" t="str">
        <f>IF('FRONT PAGE'!$A$1="www.fly-logics.com","_____________________________
PILOT SIGNATURE",0)</f>
        <v>_____________________________
PILOT SIGNATURE</v>
      </c>
      <c r="AI1376" s="515"/>
      <c r="AJ1376" s="515"/>
      <c r="AK1376" s="330">
        <f>A1374</f>
        <v>98</v>
      </c>
      <c r="AL1376" s="387"/>
      <c r="AM1376" s="388"/>
      <c r="AN1376" s="387"/>
      <c r="AV1376" s="372"/>
      <c r="AX1376" s="373"/>
      <c r="AY1376" s="98"/>
      <c r="AZ1376" s="373"/>
      <c r="BA1376" s="363"/>
      <c r="BC1376" s="377"/>
    </row>
    <row r="1377" spans="1:70" s="50" customFormat="1" ht="27.75" customHeight="1" x14ac:dyDescent="0.2">
      <c r="A1377" s="29">
        <f>A1372+1</f>
        <v>981</v>
      </c>
      <c r="B1377" s="39"/>
      <c r="C1377" s="40"/>
      <c r="D1377" s="41"/>
      <c r="E1377" s="42"/>
      <c r="F1377" s="43"/>
      <c r="G1377" s="44"/>
      <c r="H1377" s="45"/>
      <c r="I1377" s="281"/>
      <c r="J1377" s="277"/>
      <c r="K1377" s="278"/>
      <c r="L1377" s="279"/>
      <c r="M1377" s="278"/>
      <c r="N1377" s="279"/>
      <c r="O1377" s="278"/>
      <c r="P1377" s="279"/>
      <c r="Q1377" s="150"/>
      <c r="R1377" s="285"/>
      <c r="S1377" s="46"/>
      <c r="T1377" s="47"/>
      <c r="U1377" s="47"/>
      <c r="V1377" s="48"/>
      <c r="W1377" s="293"/>
      <c r="X1377" s="278"/>
      <c r="Y1377" s="279"/>
      <c r="Z1377" s="278"/>
      <c r="AA1377" s="279"/>
      <c r="AB1377" s="150"/>
      <c r="AC1377" s="282"/>
      <c r="AD1377" s="283"/>
      <c r="AE1377" s="283"/>
      <c r="AF1377" s="284"/>
      <c r="AG1377" s="49"/>
      <c r="AH1377" s="48"/>
      <c r="AI1377" s="516"/>
      <c r="AJ1377" s="516"/>
      <c r="AK1377" s="517"/>
      <c r="AL1377" s="100"/>
      <c r="AM1377" s="382" t="str">
        <f t="shared" ref="AM1377:AM1386" si="1178">IF(B1377=0," ",TEXT(B1377,"MMM"))</f>
        <v xml:space="preserve"> </v>
      </c>
      <c r="AN1377" s="95" t="str">
        <f t="shared" ref="AN1377:AN1386" si="1179">IF(B1377=0," ",YEAR(B1377))</f>
        <v xml:space="preserve"> </v>
      </c>
      <c r="AO1377" s="365"/>
      <c r="AP1377" s="365"/>
      <c r="AQ1377" s="256"/>
      <c r="AR1377" s="365"/>
      <c r="AS1377" s="365"/>
      <c r="AT1377" s="364"/>
      <c r="AU1377" s="365"/>
      <c r="AV1377" s="372"/>
      <c r="AW1377" s="364"/>
      <c r="AX1377" s="373"/>
      <c r="AY1377" s="98"/>
      <c r="AZ1377" s="373"/>
      <c r="BA1377" s="363"/>
      <c r="BB1377" s="365"/>
      <c r="BC1377" s="377"/>
      <c r="BD1377" s="365"/>
      <c r="BE1377" s="365"/>
      <c r="BF1377" s="365"/>
      <c r="BG1377" s="365"/>
      <c r="BH1377" s="365"/>
      <c r="BI1377" s="365"/>
      <c r="BJ1377" s="365"/>
      <c r="BK1377" s="365"/>
      <c r="BL1377" s="376"/>
      <c r="BM1377" s="376"/>
      <c r="BN1377" s="260"/>
      <c r="BO1377" s="260"/>
      <c r="BP1377" s="260"/>
      <c r="BQ1377" s="263"/>
      <c r="BR1377" s="263"/>
    </row>
    <row r="1378" spans="1:70" s="50" customFormat="1" ht="27.75" customHeight="1" x14ac:dyDescent="0.2">
      <c r="A1378" s="22">
        <f>A1377+1</f>
        <v>982</v>
      </c>
      <c r="B1378" s="51"/>
      <c r="C1378" s="52"/>
      <c r="D1378" s="53"/>
      <c r="E1378" s="54"/>
      <c r="F1378" s="55"/>
      <c r="G1378" s="56"/>
      <c r="H1378" s="57"/>
      <c r="I1378" s="275"/>
      <c r="J1378" s="58"/>
      <c r="K1378" s="59"/>
      <c r="L1378" s="60"/>
      <c r="M1378" s="59"/>
      <c r="N1378" s="60"/>
      <c r="O1378" s="59"/>
      <c r="P1378" s="60"/>
      <c r="Q1378" s="61"/>
      <c r="R1378" s="286"/>
      <c r="S1378" s="58"/>
      <c r="T1378" s="59"/>
      <c r="U1378" s="59"/>
      <c r="V1378" s="61"/>
      <c r="W1378" s="294"/>
      <c r="X1378" s="59"/>
      <c r="Y1378" s="60"/>
      <c r="Z1378" s="59"/>
      <c r="AA1378" s="60"/>
      <c r="AB1378" s="61"/>
      <c r="AC1378" s="62"/>
      <c r="AD1378" s="63"/>
      <c r="AE1378" s="63"/>
      <c r="AF1378" s="64"/>
      <c r="AG1378" s="65"/>
      <c r="AH1378" s="61"/>
      <c r="AI1378" s="510"/>
      <c r="AJ1378" s="510"/>
      <c r="AK1378" s="511"/>
      <c r="AL1378" s="100"/>
      <c r="AM1378" s="382" t="str">
        <f t="shared" si="1178"/>
        <v xml:space="preserve"> </v>
      </c>
      <c r="AN1378" s="95" t="str">
        <f t="shared" si="1179"/>
        <v xml:space="preserve"> </v>
      </c>
      <c r="AO1378" s="365"/>
      <c r="AP1378" s="365"/>
      <c r="AQ1378" s="256"/>
      <c r="AR1378" s="365"/>
      <c r="AS1378" s="365"/>
      <c r="AT1378" s="364"/>
      <c r="AU1378" s="365"/>
      <c r="AV1378" s="372"/>
      <c r="AW1378" s="364"/>
      <c r="AX1378" s="373"/>
      <c r="AY1378" s="98"/>
      <c r="AZ1378" s="373"/>
      <c r="BA1378" s="363"/>
      <c r="BB1378" s="365"/>
      <c r="BC1378" s="377"/>
      <c r="BD1378" s="365"/>
      <c r="BE1378" s="365"/>
      <c r="BF1378" s="365"/>
      <c r="BG1378" s="365"/>
      <c r="BH1378" s="365"/>
      <c r="BI1378" s="365"/>
      <c r="BJ1378" s="365"/>
      <c r="BK1378" s="365"/>
      <c r="BL1378" s="376"/>
      <c r="BM1378" s="376"/>
      <c r="BN1378" s="260"/>
      <c r="BO1378" s="260"/>
      <c r="BP1378" s="260"/>
      <c r="BQ1378" s="263"/>
      <c r="BR1378" s="263"/>
    </row>
    <row r="1379" spans="1:70" s="50" customFormat="1" ht="27.75" customHeight="1" x14ac:dyDescent="0.2">
      <c r="A1379" s="22">
        <f t="shared" ref="A1379:A1386" si="1180">A1378+1</f>
        <v>983</v>
      </c>
      <c r="B1379" s="51"/>
      <c r="C1379" s="52"/>
      <c r="D1379" s="53"/>
      <c r="E1379" s="54"/>
      <c r="F1379" s="55"/>
      <c r="G1379" s="56"/>
      <c r="H1379" s="57"/>
      <c r="I1379" s="275"/>
      <c r="J1379" s="58"/>
      <c r="K1379" s="59"/>
      <c r="L1379" s="60"/>
      <c r="M1379" s="59"/>
      <c r="N1379" s="60"/>
      <c r="O1379" s="59"/>
      <c r="P1379" s="60"/>
      <c r="Q1379" s="61"/>
      <c r="R1379" s="286"/>
      <c r="S1379" s="58"/>
      <c r="T1379" s="59"/>
      <c r="U1379" s="59"/>
      <c r="V1379" s="61"/>
      <c r="W1379" s="294"/>
      <c r="X1379" s="59"/>
      <c r="Y1379" s="60"/>
      <c r="Z1379" s="59"/>
      <c r="AA1379" s="60"/>
      <c r="AB1379" s="61"/>
      <c r="AC1379" s="62"/>
      <c r="AD1379" s="63"/>
      <c r="AE1379" s="63"/>
      <c r="AF1379" s="64"/>
      <c r="AG1379" s="65"/>
      <c r="AH1379" s="61"/>
      <c r="AI1379" s="510"/>
      <c r="AJ1379" s="510"/>
      <c r="AK1379" s="511"/>
      <c r="AL1379" s="100"/>
      <c r="AM1379" s="382" t="str">
        <f t="shared" si="1178"/>
        <v xml:space="preserve"> </v>
      </c>
      <c r="AN1379" s="95" t="str">
        <f t="shared" si="1179"/>
        <v xml:space="preserve"> </v>
      </c>
      <c r="AO1379" s="365"/>
      <c r="AP1379" s="365"/>
      <c r="AQ1379" s="256"/>
      <c r="AR1379" s="365"/>
      <c r="AS1379" s="365"/>
      <c r="AT1379" s="364"/>
      <c r="AU1379" s="365"/>
      <c r="AV1379" s="372"/>
      <c r="AW1379" s="364"/>
      <c r="AX1379" s="373"/>
      <c r="AY1379" s="98"/>
      <c r="AZ1379" s="373"/>
      <c r="BA1379" s="363"/>
      <c r="BB1379" s="365"/>
      <c r="BC1379" s="377"/>
      <c r="BD1379" s="365"/>
      <c r="BE1379" s="365"/>
      <c r="BF1379" s="365"/>
      <c r="BG1379" s="365"/>
      <c r="BH1379" s="365"/>
      <c r="BI1379" s="365"/>
      <c r="BJ1379" s="365"/>
      <c r="BK1379" s="365"/>
      <c r="BL1379" s="376"/>
      <c r="BM1379" s="376"/>
      <c r="BN1379" s="260"/>
      <c r="BO1379" s="260"/>
      <c r="BP1379" s="260"/>
      <c r="BQ1379" s="263"/>
      <c r="BR1379" s="263"/>
    </row>
    <row r="1380" spans="1:70" s="50" customFormat="1" ht="27.75" customHeight="1" x14ac:dyDescent="0.2">
      <c r="A1380" s="22">
        <f t="shared" si="1180"/>
        <v>984</v>
      </c>
      <c r="B1380" s="51"/>
      <c r="C1380" s="52"/>
      <c r="D1380" s="53"/>
      <c r="E1380" s="54"/>
      <c r="F1380" s="55"/>
      <c r="G1380" s="56"/>
      <c r="H1380" s="57"/>
      <c r="I1380" s="275"/>
      <c r="J1380" s="58"/>
      <c r="K1380" s="59"/>
      <c r="L1380" s="60"/>
      <c r="M1380" s="59"/>
      <c r="N1380" s="60"/>
      <c r="O1380" s="59"/>
      <c r="P1380" s="60"/>
      <c r="Q1380" s="61"/>
      <c r="R1380" s="286"/>
      <c r="S1380" s="58"/>
      <c r="T1380" s="59"/>
      <c r="U1380" s="59"/>
      <c r="V1380" s="61"/>
      <c r="W1380" s="294"/>
      <c r="X1380" s="59"/>
      <c r="Y1380" s="60"/>
      <c r="Z1380" s="59"/>
      <c r="AA1380" s="60"/>
      <c r="AB1380" s="61"/>
      <c r="AC1380" s="62"/>
      <c r="AD1380" s="63"/>
      <c r="AE1380" s="63"/>
      <c r="AF1380" s="64"/>
      <c r="AG1380" s="65"/>
      <c r="AH1380" s="61"/>
      <c r="AI1380" s="510"/>
      <c r="AJ1380" s="510"/>
      <c r="AK1380" s="511"/>
      <c r="AL1380" s="100"/>
      <c r="AM1380" s="382" t="str">
        <f t="shared" si="1178"/>
        <v xml:space="preserve"> </v>
      </c>
      <c r="AN1380" s="95" t="str">
        <f t="shared" si="1179"/>
        <v xml:space="preserve"> </v>
      </c>
      <c r="AO1380" s="365"/>
      <c r="AP1380" s="365"/>
      <c r="AQ1380" s="256"/>
      <c r="AR1380" s="365"/>
      <c r="AS1380" s="365"/>
      <c r="AT1380" s="364"/>
      <c r="AU1380" s="365"/>
      <c r="AV1380" s="372"/>
      <c r="AW1380" s="364"/>
      <c r="AX1380" s="373"/>
      <c r="AY1380" s="98"/>
      <c r="AZ1380" s="373"/>
      <c r="BA1380" s="363"/>
      <c r="BB1380" s="365"/>
      <c r="BC1380" s="377"/>
      <c r="BD1380" s="365"/>
      <c r="BE1380" s="365"/>
      <c r="BF1380" s="365"/>
      <c r="BG1380" s="365"/>
      <c r="BH1380" s="365"/>
      <c r="BI1380" s="365"/>
      <c r="BJ1380" s="365"/>
      <c r="BK1380" s="365"/>
      <c r="BL1380" s="376"/>
      <c r="BM1380" s="376"/>
      <c r="BN1380" s="260"/>
      <c r="BO1380" s="260"/>
      <c r="BP1380" s="260"/>
      <c r="BQ1380" s="263"/>
      <c r="BR1380" s="263"/>
    </row>
    <row r="1381" spans="1:70" s="50" customFormat="1" ht="27.75" customHeight="1" x14ac:dyDescent="0.2">
      <c r="A1381" s="22">
        <f t="shared" si="1180"/>
        <v>985</v>
      </c>
      <c r="B1381" s="51"/>
      <c r="C1381" s="52"/>
      <c r="D1381" s="53"/>
      <c r="E1381" s="54"/>
      <c r="F1381" s="55"/>
      <c r="G1381" s="56"/>
      <c r="H1381" s="57"/>
      <c r="I1381" s="275"/>
      <c r="J1381" s="58"/>
      <c r="K1381" s="59"/>
      <c r="L1381" s="60"/>
      <c r="M1381" s="59"/>
      <c r="N1381" s="60"/>
      <c r="O1381" s="59"/>
      <c r="P1381" s="60"/>
      <c r="Q1381" s="61"/>
      <c r="R1381" s="286"/>
      <c r="S1381" s="58"/>
      <c r="T1381" s="59"/>
      <c r="U1381" s="59"/>
      <c r="V1381" s="61"/>
      <c r="W1381" s="294"/>
      <c r="X1381" s="59"/>
      <c r="Y1381" s="60"/>
      <c r="Z1381" s="59"/>
      <c r="AA1381" s="60"/>
      <c r="AB1381" s="61"/>
      <c r="AC1381" s="62"/>
      <c r="AD1381" s="63"/>
      <c r="AE1381" s="63"/>
      <c r="AF1381" s="64"/>
      <c r="AG1381" s="65"/>
      <c r="AH1381" s="61"/>
      <c r="AI1381" s="510"/>
      <c r="AJ1381" s="510"/>
      <c r="AK1381" s="511"/>
      <c r="AL1381" s="100"/>
      <c r="AM1381" s="382" t="str">
        <f t="shared" si="1178"/>
        <v xml:space="preserve"> </v>
      </c>
      <c r="AN1381" s="95" t="str">
        <f t="shared" si="1179"/>
        <v xml:space="preserve"> </v>
      </c>
      <c r="AO1381" s="365"/>
      <c r="AP1381" s="365"/>
      <c r="AQ1381" s="256"/>
      <c r="AR1381" s="365"/>
      <c r="AS1381" s="365"/>
      <c r="AT1381" s="364"/>
      <c r="AU1381" s="365"/>
      <c r="AV1381" s="372"/>
      <c r="AW1381" s="364"/>
      <c r="AX1381" s="373"/>
      <c r="AY1381" s="98"/>
      <c r="AZ1381" s="373"/>
      <c r="BA1381" s="363"/>
      <c r="BB1381" s="365"/>
      <c r="BC1381" s="377"/>
      <c r="BD1381" s="365"/>
      <c r="BE1381" s="365"/>
      <c r="BF1381" s="365"/>
      <c r="BG1381" s="365"/>
      <c r="BH1381" s="365"/>
      <c r="BI1381" s="365"/>
      <c r="BJ1381" s="365"/>
      <c r="BK1381" s="365"/>
      <c r="BL1381" s="376"/>
      <c r="BM1381" s="376"/>
      <c r="BN1381" s="260"/>
      <c r="BO1381" s="260"/>
      <c r="BP1381" s="260"/>
      <c r="BQ1381" s="263"/>
      <c r="BR1381" s="263"/>
    </row>
    <row r="1382" spans="1:70" s="50" customFormat="1" ht="27.75" customHeight="1" x14ac:dyDescent="0.2">
      <c r="A1382" s="22">
        <f t="shared" si="1180"/>
        <v>986</v>
      </c>
      <c r="B1382" s="51"/>
      <c r="C1382" s="52"/>
      <c r="D1382" s="53"/>
      <c r="E1382" s="54"/>
      <c r="F1382" s="55"/>
      <c r="G1382" s="56"/>
      <c r="H1382" s="57"/>
      <c r="I1382" s="275"/>
      <c r="J1382" s="58"/>
      <c r="K1382" s="59"/>
      <c r="L1382" s="60"/>
      <c r="M1382" s="59"/>
      <c r="N1382" s="60"/>
      <c r="O1382" s="59"/>
      <c r="P1382" s="60"/>
      <c r="Q1382" s="61"/>
      <c r="R1382" s="286"/>
      <c r="S1382" s="58"/>
      <c r="T1382" s="59"/>
      <c r="U1382" s="59"/>
      <c r="V1382" s="61"/>
      <c r="W1382" s="294"/>
      <c r="X1382" s="59"/>
      <c r="Y1382" s="60"/>
      <c r="Z1382" s="59"/>
      <c r="AA1382" s="60"/>
      <c r="AB1382" s="61"/>
      <c r="AC1382" s="62"/>
      <c r="AD1382" s="63"/>
      <c r="AE1382" s="63"/>
      <c r="AF1382" s="64"/>
      <c r="AG1382" s="65"/>
      <c r="AH1382" s="61"/>
      <c r="AI1382" s="510"/>
      <c r="AJ1382" s="510"/>
      <c r="AK1382" s="511"/>
      <c r="AL1382" s="100"/>
      <c r="AM1382" s="382" t="str">
        <f t="shared" si="1178"/>
        <v xml:space="preserve"> </v>
      </c>
      <c r="AN1382" s="95" t="str">
        <f t="shared" si="1179"/>
        <v xml:space="preserve"> </v>
      </c>
      <c r="AO1382" s="365"/>
      <c r="AP1382" s="365"/>
      <c r="AQ1382" s="256"/>
      <c r="AR1382" s="365"/>
      <c r="AS1382" s="365"/>
      <c r="AT1382" s="364"/>
      <c r="AU1382" s="365"/>
      <c r="AV1382" s="372"/>
      <c r="AW1382" s="364"/>
      <c r="AX1382" s="373"/>
      <c r="AY1382" s="98"/>
      <c r="AZ1382" s="373"/>
      <c r="BA1382" s="363"/>
      <c r="BB1382" s="365"/>
      <c r="BC1382" s="377"/>
      <c r="BD1382" s="365"/>
      <c r="BE1382" s="365"/>
      <c r="BF1382" s="365"/>
      <c r="BG1382" s="365"/>
      <c r="BH1382" s="365"/>
      <c r="BI1382" s="365"/>
      <c r="BJ1382" s="365"/>
      <c r="BK1382" s="365"/>
      <c r="BL1382" s="376"/>
      <c r="BM1382" s="376"/>
      <c r="BN1382" s="260"/>
      <c r="BO1382" s="260"/>
      <c r="BP1382" s="260"/>
      <c r="BQ1382" s="263"/>
      <c r="BR1382" s="263"/>
    </row>
    <row r="1383" spans="1:70" s="50" customFormat="1" ht="27.75" customHeight="1" x14ac:dyDescent="0.2">
      <c r="A1383" s="22">
        <f>A1382+1</f>
        <v>987</v>
      </c>
      <c r="B1383" s="51"/>
      <c r="C1383" s="52"/>
      <c r="D1383" s="53"/>
      <c r="E1383" s="54"/>
      <c r="F1383" s="55"/>
      <c r="G1383" s="56"/>
      <c r="H1383" s="57"/>
      <c r="I1383" s="275"/>
      <c r="J1383" s="58"/>
      <c r="K1383" s="59"/>
      <c r="L1383" s="60"/>
      <c r="M1383" s="59"/>
      <c r="N1383" s="60"/>
      <c r="O1383" s="59"/>
      <c r="P1383" s="60"/>
      <c r="Q1383" s="61"/>
      <c r="R1383" s="286"/>
      <c r="S1383" s="58"/>
      <c r="T1383" s="59"/>
      <c r="U1383" s="59"/>
      <c r="V1383" s="61"/>
      <c r="W1383" s="294"/>
      <c r="X1383" s="59"/>
      <c r="Y1383" s="60"/>
      <c r="Z1383" s="59"/>
      <c r="AA1383" s="60"/>
      <c r="AB1383" s="61"/>
      <c r="AC1383" s="62"/>
      <c r="AD1383" s="63"/>
      <c r="AE1383" s="63"/>
      <c r="AF1383" s="64"/>
      <c r="AG1383" s="65"/>
      <c r="AH1383" s="61"/>
      <c r="AI1383" s="510"/>
      <c r="AJ1383" s="510"/>
      <c r="AK1383" s="511"/>
      <c r="AL1383" s="100"/>
      <c r="AM1383" s="382" t="str">
        <f t="shared" si="1178"/>
        <v xml:space="preserve"> </v>
      </c>
      <c r="AN1383" s="95" t="str">
        <f t="shared" si="1179"/>
        <v xml:space="preserve"> </v>
      </c>
      <c r="AO1383" s="365"/>
      <c r="AP1383" s="365"/>
      <c r="AQ1383" s="256"/>
      <c r="AR1383" s="365"/>
      <c r="AS1383" s="365"/>
      <c r="AT1383" s="364"/>
      <c r="AU1383" s="365"/>
      <c r="AV1383" s="372"/>
      <c r="AW1383" s="364"/>
      <c r="AX1383" s="373"/>
      <c r="AY1383" s="98"/>
      <c r="AZ1383" s="373"/>
      <c r="BA1383" s="363"/>
      <c r="BB1383" s="365"/>
      <c r="BC1383" s="377"/>
      <c r="BD1383" s="365"/>
      <c r="BE1383" s="365"/>
      <c r="BF1383" s="365"/>
      <c r="BG1383" s="365"/>
      <c r="BH1383" s="365"/>
      <c r="BI1383" s="365"/>
      <c r="BJ1383" s="365"/>
      <c r="BK1383" s="365"/>
      <c r="BL1383" s="376"/>
      <c r="BM1383" s="376"/>
      <c r="BN1383" s="260"/>
      <c r="BO1383" s="260"/>
      <c r="BP1383" s="260"/>
      <c r="BQ1383" s="263"/>
      <c r="BR1383" s="263"/>
    </row>
    <row r="1384" spans="1:70" s="50" customFormat="1" ht="27.75" customHeight="1" x14ac:dyDescent="0.2">
      <c r="A1384" s="22">
        <f t="shared" si="1180"/>
        <v>988</v>
      </c>
      <c r="B1384" s="51"/>
      <c r="C1384" s="52"/>
      <c r="D1384" s="53"/>
      <c r="E1384" s="54"/>
      <c r="F1384" s="55"/>
      <c r="G1384" s="56"/>
      <c r="H1384" s="57"/>
      <c r="I1384" s="275"/>
      <c r="J1384" s="58"/>
      <c r="K1384" s="59"/>
      <c r="L1384" s="60"/>
      <c r="M1384" s="59"/>
      <c r="N1384" s="60"/>
      <c r="O1384" s="59"/>
      <c r="P1384" s="60"/>
      <c r="Q1384" s="61"/>
      <c r="R1384" s="286"/>
      <c r="S1384" s="58"/>
      <c r="T1384" s="59"/>
      <c r="U1384" s="59"/>
      <c r="V1384" s="61"/>
      <c r="W1384" s="294"/>
      <c r="X1384" s="59"/>
      <c r="Y1384" s="60"/>
      <c r="Z1384" s="59"/>
      <c r="AA1384" s="60"/>
      <c r="AB1384" s="61"/>
      <c r="AC1384" s="62"/>
      <c r="AD1384" s="63"/>
      <c r="AE1384" s="63"/>
      <c r="AF1384" s="64"/>
      <c r="AG1384" s="65"/>
      <c r="AH1384" s="61"/>
      <c r="AI1384" s="510"/>
      <c r="AJ1384" s="510"/>
      <c r="AK1384" s="511"/>
      <c r="AL1384" s="100"/>
      <c r="AM1384" s="382" t="str">
        <f t="shared" si="1178"/>
        <v xml:space="preserve"> </v>
      </c>
      <c r="AN1384" s="95" t="str">
        <f t="shared" si="1179"/>
        <v xml:space="preserve"> </v>
      </c>
      <c r="AO1384" s="365"/>
      <c r="AP1384" s="365"/>
      <c r="AQ1384" s="256"/>
      <c r="AR1384" s="365"/>
      <c r="AS1384" s="365"/>
      <c r="AT1384" s="364"/>
      <c r="AU1384" s="365"/>
      <c r="AV1384" s="372"/>
      <c r="AW1384" s="364"/>
      <c r="AX1384" s="373"/>
      <c r="AY1384" s="98"/>
      <c r="AZ1384" s="373"/>
      <c r="BA1384" s="363"/>
      <c r="BB1384" s="365"/>
      <c r="BC1384" s="377"/>
      <c r="BD1384" s="365"/>
      <c r="BE1384" s="365"/>
      <c r="BF1384" s="365"/>
      <c r="BG1384" s="365"/>
      <c r="BH1384" s="365"/>
      <c r="BI1384" s="365"/>
      <c r="BJ1384" s="365"/>
      <c r="BK1384" s="365"/>
      <c r="BL1384" s="376"/>
      <c r="BM1384" s="376"/>
      <c r="BN1384" s="260"/>
      <c r="BO1384" s="260"/>
      <c r="BP1384" s="260"/>
      <c r="BQ1384" s="263"/>
      <c r="BR1384" s="263"/>
    </row>
    <row r="1385" spans="1:70" s="50" customFormat="1" ht="27.75" customHeight="1" x14ac:dyDescent="0.2">
      <c r="A1385" s="22">
        <f t="shared" si="1180"/>
        <v>989</v>
      </c>
      <c r="B1385" s="51"/>
      <c r="C1385" s="52"/>
      <c r="D1385" s="53"/>
      <c r="E1385" s="54"/>
      <c r="F1385" s="55"/>
      <c r="G1385" s="56"/>
      <c r="H1385" s="57"/>
      <c r="I1385" s="275"/>
      <c r="J1385" s="58"/>
      <c r="K1385" s="59"/>
      <c r="L1385" s="60"/>
      <c r="M1385" s="59"/>
      <c r="N1385" s="60"/>
      <c r="O1385" s="59"/>
      <c r="P1385" s="60"/>
      <c r="Q1385" s="61"/>
      <c r="R1385" s="286"/>
      <c r="S1385" s="58"/>
      <c r="T1385" s="59"/>
      <c r="U1385" s="59"/>
      <c r="V1385" s="61"/>
      <c r="W1385" s="294"/>
      <c r="X1385" s="59"/>
      <c r="Y1385" s="60"/>
      <c r="Z1385" s="59"/>
      <c r="AA1385" s="60"/>
      <c r="AB1385" s="61"/>
      <c r="AC1385" s="62"/>
      <c r="AD1385" s="63"/>
      <c r="AE1385" s="63"/>
      <c r="AF1385" s="64"/>
      <c r="AG1385" s="65"/>
      <c r="AH1385" s="61"/>
      <c r="AI1385" s="510"/>
      <c r="AJ1385" s="510"/>
      <c r="AK1385" s="511"/>
      <c r="AL1385" s="100"/>
      <c r="AM1385" s="382" t="str">
        <f t="shared" si="1178"/>
        <v xml:space="preserve"> </v>
      </c>
      <c r="AN1385" s="95" t="str">
        <f t="shared" si="1179"/>
        <v xml:space="preserve"> </v>
      </c>
      <c r="AO1385" s="365"/>
      <c r="AP1385" s="365"/>
      <c r="AQ1385" s="256"/>
      <c r="AR1385" s="365"/>
      <c r="AS1385" s="365"/>
      <c r="AT1385" s="364"/>
      <c r="AU1385" s="365"/>
      <c r="AV1385" s="372"/>
      <c r="AW1385" s="364"/>
      <c r="AX1385" s="373"/>
      <c r="AY1385" s="98"/>
      <c r="AZ1385" s="373"/>
      <c r="BA1385" s="365"/>
      <c r="BB1385" s="365"/>
      <c r="BC1385" s="377"/>
      <c r="BD1385" s="365"/>
      <c r="BE1385" s="365"/>
      <c r="BF1385" s="365"/>
      <c r="BG1385" s="365"/>
      <c r="BH1385" s="365"/>
      <c r="BI1385" s="365"/>
      <c r="BJ1385" s="365"/>
      <c r="BK1385" s="365"/>
      <c r="BL1385" s="376"/>
      <c r="BM1385" s="376"/>
      <c r="BN1385" s="260"/>
      <c r="BO1385" s="260"/>
      <c r="BP1385" s="260"/>
      <c r="BQ1385" s="263"/>
      <c r="BR1385" s="263"/>
    </row>
    <row r="1386" spans="1:70" s="50" customFormat="1" ht="27.75" customHeight="1" thickBot="1" x14ac:dyDescent="0.25">
      <c r="A1386" s="23">
        <f t="shared" si="1180"/>
        <v>990</v>
      </c>
      <c r="B1386" s="66"/>
      <c r="C1386" s="67"/>
      <c r="D1386" s="68"/>
      <c r="E1386" s="69"/>
      <c r="F1386" s="70"/>
      <c r="G1386" s="71"/>
      <c r="H1386" s="72"/>
      <c r="I1386" s="276"/>
      <c r="J1386" s="73"/>
      <c r="K1386" s="74"/>
      <c r="L1386" s="75"/>
      <c r="M1386" s="74"/>
      <c r="N1386" s="75"/>
      <c r="O1386" s="74"/>
      <c r="P1386" s="75"/>
      <c r="Q1386" s="76"/>
      <c r="R1386" s="287"/>
      <c r="S1386" s="73"/>
      <c r="T1386" s="74"/>
      <c r="U1386" s="74"/>
      <c r="V1386" s="76"/>
      <c r="W1386" s="295"/>
      <c r="X1386" s="74"/>
      <c r="Y1386" s="75"/>
      <c r="Z1386" s="74"/>
      <c r="AA1386" s="75"/>
      <c r="AB1386" s="76"/>
      <c r="AC1386" s="77"/>
      <c r="AD1386" s="78"/>
      <c r="AE1386" s="78"/>
      <c r="AF1386" s="79"/>
      <c r="AG1386" s="80"/>
      <c r="AH1386" s="76"/>
      <c r="AI1386" s="518"/>
      <c r="AJ1386" s="518"/>
      <c r="AK1386" s="519"/>
      <c r="AL1386" s="100"/>
      <c r="AM1386" s="382" t="str">
        <f t="shared" si="1178"/>
        <v xml:space="preserve"> </v>
      </c>
      <c r="AN1386" s="95" t="str">
        <f t="shared" si="1179"/>
        <v xml:space="preserve"> </v>
      </c>
      <c r="AO1386" s="365"/>
      <c r="AP1386" s="365"/>
      <c r="AQ1386" s="256"/>
      <c r="AR1386" s="365"/>
      <c r="AS1386" s="365"/>
      <c r="AT1386" s="364"/>
      <c r="AU1386" s="365"/>
      <c r="AV1386" s="372"/>
      <c r="AW1386" s="364"/>
      <c r="AX1386" s="373"/>
      <c r="AY1386" s="98"/>
      <c r="AZ1386" s="373"/>
      <c r="BA1386" s="365"/>
      <c r="BB1386" s="365"/>
      <c r="BC1386" s="377"/>
      <c r="BD1386" s="365"/>
      <c r="BE1386" s="365"/>
      <c r="BF1386" s="365"/>
      <c r="BG1386" s="365"/>
      <c r="BH1386" s="365"/>
      <c r="BI1386" s="365"/>
      <c r="BJ1386" s="365"/>
      <c r="BK1386" s="365"/>
      <c r="BL1386" s="376"/>
      <c r="BM1386" s="376"/>
      <c r="BN1386" s="260"/>
      <c r="BO1386" s="260"/>
      <c r="BP1386" s="260"/>
      <c r="BQ1386" s="263"/>
      <c r="BR1386" s="263"/>
    </row>
    <row r="1387" spans="1:70" ht="4.5" customHeight="1" thickBot="1" x14ac:dyDescent="0.25">
      <c r="A1387" s="91">
        <f>AK1390</f>
        <v>99</v>
      </c>
      <c r="B1387" s="235"/>
      <c r="C1387" s="235"/>
      <c r="D1387" s="235"/>
      <c r="E1387" s="235"/>
      <c r="F1387" s="235"/>
      <c r="G1387" s="235"/>
      <c r="H1387" s="235"/>
      <c r="I1387" s="235"/>
      <c r="J1387" s="280"/>
      <c r="K1387" s="280"/>
      <c r="L1387" s="280"/>
      <c r="M1387" s="280"/>
      <c r="N1387" s="280"/>
      <c r="O1387" s="280"/>
      <c r="P1387" s="280"/>
      <c r="Q1387" s="280"/>
      <c r="R1387" s="280"/>
      <c r="S1387" s="292"/>
      <c r="T1387" s="292"/>
      <c r="U1387" s="292"/>
      <c r="V1387" s="292"/>
      <c r="W1387" s="292"/>
      <c r="X1387" s="292"/>
      <c r="Y1387" s="292"/>
      <c r="Z1387" s="292"/>
      <c r="AA1387" s="292"/>
      <c r="AB1387" s="292"/>
      <c r="AC1387" s="292"/>
      <c r="AD1387" s="236"/>
      <c r="AE1387" s="237"/>
      <c r="AF1387" s="236"/>
      <c r="AG1387" s="238"/>
      <c r="AH1387" s="536"/>
      <c r="AI1387" s="537"/>
      <c r="AJ1387" s="537"/>
      <c r="AK1387" s="537"/>
      <c r="AL1387" s="383"/>
      <c r="AM1387" s="384"/>
      <c r="AN1387" s="383"/>
      <c r="AV1387" s="372"/>
      <c r="AX1387" s="373"/>
      <c r="AY1387" s="98"/>
      <c r="AZ1387" s="373"/>
      <c r="BC1387" s="377"/>
    </row>
    <row r="1388" spans="1:70" ht="26.25" customHeight="1" x14ac:dyDescent="0.2">
      <c r="A1388" s="163">
        <f>A1374+1</f>
        <v>99</v>
      </c>
      <c r="B1388" s="523"/>
      <c r="C1388" s="523"/>
      <c r="D1388" s="523"/>
      <c r="E1388" s="524"/>
      <c r="F1388" s="527" t="str">
        <f>IF('FRONT PAGE'!$A$1="www.fly-logics.com","TOTAL PAGE",0)</f>
        <v>TOTAL PAGE</v>
      </c>
      <c r="G1388" s="528"/>
      <c r="H1388" s="529"/>
      <c r="I1388" s="314" t="str">
        <f>IF('FRONT PAGE'!$A$1="www.fly-logics.com",IF(SUM(I1377:I1387)=0," ",SUM(I1377:I1387)),0)</f>
        <v xml:space="preserve"> </v>
      </c>
      <c r="J1388" s="315" t="str">
        <f>IF('FRONT PAGE'!$A$1="www.fly-logics.com",IF(SUM(J1377:J1387)=0," ",SUM(J1377:J1387)),0)</f>
        <v xml:space="preserve"> </v>
      </c>
      <c r="K1388" s="316" t="str">
        <f>IF('FRONT PAGE'!$A$1="www.fly-logics.com",IF(SUM(K1377:K1387)=0," ",SUM(K1377:K1387)),0)</f>
        <v xml:space="preserve"> </v>
      </c>
      <c r="L1388" s="317" t="str">
        <f>IF('FRONT PAGE'!$A$1="www.fly-logics.com",IF(SUM(L1377:L1387)=0," ",SUM(L1377:L1387)),0)</f>
        <v xml:space="preserve"> </v>
      </c>
      <c r="M1388" s="316" t="str">
        <f>IF('FRONT PAGE'!$A$1="www.fly-logics.com",IF(SUM(M1377:M1387)=0," ",SUM(M1377:M1387)),0)</f>
        <v xml:space="preserve"> </v>
      </c>
      <c r="N1388" s="317" t="str">
        <f>IF('FRONT PAGE'!$A$1="www.fly-logics.com",IF(SUM(N1377:N1387)=0," ",SUM(N1377:N1387)),0)</f>
        <v xml:space="preserve"> </v>
      </c>
      <c r="O1388" s="316" t="str">
        <f>IF('FRONT PAGE'!$A$1="www.fly-logics.com",IF(SUM(O1377:O1387)=0," ",SUM(O1377:O1387)),0)</f>
        <v xml:space="preserve"> </v>
      </c>
      <c r="P1388" s="317" t="str">
        <f>IF('FRONT PAGE'!$A$1="www.fly-logics.com",IF(SUM(P1377:P1387)=0," ",SUM(P1377:P1387)),0)</f>
        <v xml:space="preserve"> </v>
      </c>
      <c r="Q1388" s="318" t="str">
        <f>IF('FRONT PAGE'!$A$1="www.fly-logics.com",IF(SUM(Q1377:Q1387)=0," ",SUM(Q1377:Q1387)),0)</f>
        <v xml:space="preserve"> </v>
      </c>
      <c r="R1388" s="319"/>
      <c r="S1388" s="315" t="str">
        <f>IF('FRONT PAGE'!$A$1="www.fly-logics.com",IF(SUM(S1377:S1387)=0," ",SUM(S1377:S1387)),0)</f>
        <v xml:space="preserve"> </v>
      </c>
      <c r="T1388" s="316" t="str">
        <f>IF('FRONT PAGE'!$A$1="www.fly-logics.com",IF(SUM(T1377:T1387)=0," ",SUM(T1377:T1387)),0)</f>
        <v xml:space="preserve"> </v>
      </c>
      <c r="U1388" s="316" t="str">
        <f>IF('FRONT PAGE'!$A$1="www.fly-logics.com",IF(SUM(U1377:U1387)=0," ",SUM(U1377:U1387)),0)</f>
        <v xml:space="preserve"> </v>
      </c>
      <c r="V1388" s="318" t="str">
        <f>IF('FRONT PAGE'!$A$1="www.fly-logics.com",IF(SUM(V1377:V1387)=0," ",SUM(V1377:V1387)),0)</f>
        <v xml:space="preserve"> </v>
      </c>
      <c r="W1388" s="315" t="str">
        <f>IF('FRONT PAGE'!$A$1="www.fly-logics.com",IF(SUM(W1377:W1387)=0," ",SUM(W1377:W1387)),0)</f>
        <v xml:space="preserve"> </v>
      </c>
      <c r="X1388" s="316" t="str">
        <f>IF('FRONT PAGE'!$A$1="www.fly-logics.com",IF(SUM(X1377:X1387)=0," ",SUM(X1377:X1387)),0)</f>
        <v xml:space="preserve"> </v>
      </c>
      <c r="Y1388" s="317" t="str">
        <f>IF('FRONT PAGE'!$A$1="www.fly-logics.com",IF(SUM(Y1377:Y1387)=0," ",SUM(Y1377:Y1387)),0)</f>
        <v xml:space="preserve"> </v>
      </c>
      <c r="Z1388" s="316" t="str">
        <f>IF('FRONT PAGE'!$A$1="www.fly-logics.com",IF(SUM(Z1377:Z1387)=0," ",SUM(Z1377:Z1387)),0)</f>
        <v xml:space="preserve"> </v>
      </c>
      <c r="AA1388" s="317" t="str">
        <f>IF('FRONT PAGE'!$A$1="www.fly-logics.com",IF(SUM(AA1377:AA1387)=0," ",SUM(AA1377:AA1387)),0)</f>
        <v xml:space="preserve"> </v>
      </c>
      <c r="AB1388" s="318" t="str">
        <f>IF('FRONT PAGE'!$A$1="www.fly-logics.com",IF(SUM(AB1377:AB1387)=0," ",SUM(AB1377:AB1387)),0)</f>
        <v xml:space="preserve"> </v>
      </c>
      <c r="AC1388" s="329" t="str">
        <f>IF('FRONT PAGE'!$A$1="www.fly-logics.com",IF(SUM(AC1377:AC1387)=0," ",SUM(AC1377:AC1387)),0)</f>
        <v xml:space="preserve"> </v>
      </c>
      <c r="AD1388" s="321" t="str">
        <f>IF('FRONT PAGE'!$A$1="www.fly-logics.com",IF(SUM(AD1377:AD1387)=0," ",SUM(AD1377:AD1387)),0)</f>
        <v xml:space="preserve"> </v>
      </c>
      <c r="AE1388" s="321" t="str">
        <f>IF('FRONT PAGE'!$A$1="www.fly-logics.com",IF(SUM(AE1377:AE1387)=0," ",SUM(AE1377:AE1387)),0)</f>
        <v xml:space="preserve"> </v>
      </c>
      <c r="AF1388" s="322" t="str">
        <f>IF('FRONT PAGE'!$A$1="www.fly-logics.com",IF(SUM(AF1377:AF1387)=0," ",SUM(AF1377:AF1387)),0)</f>
        <v xml:space="preserve"> </v>
      </c>
      <c r="AG1388" s="323" t="str">
        <f>IF('FRONT PAGE'!$A$1="www.fly-logics.com",IF(SUM(AG1377:AG1387)=0," ",SUM(AG1377:AG1387)),0)</f>
        <v xml:space="preserve"> </v>
      </c>
      <c r="AH1388" s="520" t="str">
        <f>IF('FRONT PAGE'!$A$1="www.fly-logics.com","I certify that all the data in this
logbook are accurate",0)</f>
        <v>I certify that all the data in this
logbook are accurate</v>
      </c>
      <c r="AI1388" s="521"/>
      <c r="AJ1388" s="521"/>
      <c r="AK1388" s="522"/>
      <c r="AL1388" s="385"/>
      <c r="AM1388" s="386"/>
      <c r="AN1388" s="385"/>
      <c r="AV1388" s="372"/>
      <c r="AX1388" s="373"/>
      <c r="AY1388" s="98"/>
      <c r="AZ1388" s="373"/>
      <c r="BA1388" s="363"/>
      <c r="BC1388" s="377"/>
    </row>
    <row r="1389" spans="1:70" ht="26.25" customHeight="1" x14ac:dyDescent="0.2">
      <c r="A1389" s="505">
        <f>AL1373</f>
        <v>0</v>
      </c>
      <c r="B1389" s="525"/>
      <c r="C1389" s="525"/>
      <c r="D1389" s="525"/>
      <c r="E1389" s="526"/>
      <c r="F1389" s="530" t="str">
        <f>IF('FRONT PAGE'!$A$1="www.fly-logics.com","TOTAL PREVIOUS LOGBOOK",0)</f>
        <v>TOTAL PREVIOUS LOGBOOK</v>
      </c>
      <c r="G1389" s="531"/>
      <c r="H1389" s="532"/>
      <c r="I1389" s="333">
        <f>I1376</f>
        <v>33.75</v>
      </c>
      <c r="J1389" s="334">
        <f t="shared" ref="J1389:Q1389" si="1181">J1376</f>
        <v>33.75</v>
      </c>
      <c r="K1389" s="335" t="str">
        <f t="shared" si="1181"/>
        <v xml:space="preserve"> </v>
      </c>
      <c r="L1389" s="336" t="str">
        <f t="shared" si="1181"/>
        <v xml:space="preserve"> </v>
      </c>
      <c r="M1389" s="335" t="str">
        <f t="shared" si="1181"/>
        <v xml:space="preserve"> </v>
      </c>
      <c r="N1389" s="336" t="str">
        <f t="shared" si="1181"/>
        <v xml:space="preserve"> </v>
      </c>
      <c r="O1389" s="335" t="str">
        <f t="shared" si="1181"/>
        <v xml:space="preserve"> </v>
      </c>
      <c r="P1389" s="336" t="str">
        <f t="shared" si="1181"/>
        <v xml:space="preserve"> </v>
      </c>
      <c r="Q1389" s="337" t="str">
        <f t="shared" si="1181"/>
        <v xml:space="preserve"> </v>
      </c>
      <c r="R1389" s="288">
        <v>10</v>
      </c>
      <c r="S1389" s="331" t="str">
        <f>S1376</f>
        <v xml:space="preserve"> </v>
      </c>
      <c r="T1389" s="239">
        <f t="shared" ref="T1389:AG1389" si="1182">T1376</f>
        <v>13.75</v>
      </c>
      <c r="U1389" s="239">
        <f t="shared" si="1182"/>
        <v>20</v>
      </c>
      <c r="V1389" s="240">
        <f t="shared" si="1182"/>
        <v>5</v>
      </c>
      <c r="W1389" s="241" t="str">
        <f t="shared" si="1182"/>
        <v xml:space="preserve"> </v>
      </c>
      <c r="X1389" s="239" t="str">
        <f t="shared" si="1182"/>
        <v xml:space="preserve"> </v>
      </c>
      <c r="Y1389" s="242">
        <f t="shared" si="1182"/>
        <v>5</v>
      </c>
      <c r="Z1389" s="239" t="str">
        <f t="shared" si="1182"/>
        <v xml:space="preserve"> </v>
      </c>
      <c r="AA1389" s="242">
        <f t="shared" si="1182"/>
        <v>3.75</v>
      </c>
      <c r="AB1389" s="240" t="str">
        <f t="shared" si="1182"/>
        <v xml:space="preserve"> </v>
      </c>
      <c r="AC1389" s="243">
        <f t="shared" si="1182"/>
        <v>14</v>
      </c>
      <c r="AD1389" s="244" t="str">
        <f t="shared" si="1182"/>
        <v xml:space="preserve"> </v>
      </c>
      <c r="AE1389" s="244">
        <f t="shared" si="1182"/>
        <v>14</v>
      </c>
      <c r="AF1389" s="245" t="str">
        <f t="shared" si="1182"/>
        <v xml:space="preserve"> </v>
      </c>
      <c r="AG1389" s="332">
        <f t="shared" si="1182"/>
        <v>17</v>
      </c>
      <c r="AH1389" s="507"/>
      <c r="AI1389" s="508"/>
      <c r="AJ1389" s="508"/>
      <c r="AK1389" s="509"/>
      <c r="AL1389" s="385"/>
      <c r="AM1389" s="386"/>
      <c r="AN1389" s="385"/>
      <c r="AV1389" s="372"/>
      <c r="AX1389" s="373"/>
      <c r="AY1389" s="98"/>
      <c r="AZ1389" s="373"/>
      <c r="BA1389" s="363"/>
      <c r="BC1389" s="377"/>
    </row>
    <row r="1390" spans="1:70" ht="26.25" customHeight="1" thickBot="1" x14ac:dyDescent="0.25">
      <c r="A1390" s="506"/>
      <c r="B1390" s="512" t="str">
        <f>IF('FRONT PAGE'!$A$1="www.fly-logics.com","Authority certifying flight hours 
STAMP &amp; SIGNATURE",0)</f>
        <v>Authority certifying flight hours 
STAMP &amp; SIGNATURE</v>
      </c>
      <c r="C1390" s="512"/>
      <c r="D1390" s="512"/>
      <c r="E1390" s="513"/>
      <c r="F1390" s="533" t="str">
        <f>IF('FRONT PAGE'!$A$1="www.fly-logics.com","TOTAL TO DATE",0)</f>
        <v>TOTAL TO DATE</v>
      </c>
      <c r="G1390" s="534"/>
      <c r="H1390" s="535"/>
      <c r="I1390" s="32">
        <f t="shared" ref="I1390:Q1390" si="1183">IF(SUM(I1388:I1389)=0," ",SUM(I1388:I1389))</f>
        <v>33.75</v>
      </c>
      <c r="J1390" s="27">
        <f t="shared" si="1183"/>
        <v>33.75</v>
      </c>
      <c r="K1390" s="24" t="str">
        <f t="shared" si="1183"/>
        <v xml:space="preserve"> </v>
      </c>
      <c r="L1390" s="25" t="str">
        <f t="shared" si="1183"/>
        <v xml:space="preserve"> </v>
      </c>
      <c r="M1390" s="24" t="str">
        <f t="shared" si="1183"/>
        <v xml:space="preserve"> </v>
      </c>
      <c r="N1390" s="25" t="str">
        <f t="shared" si="1183"/>
        <v xml:space="preserve"> </v>
      </c>
      <c r="O1390" s="24" t="str">
        <f t="shared" si="1183"/>
        <v xml:space="preserve"> </v>
      </c>
      <c r="P1390" s="25" t="str">
        <f t="shared" si="1183"/>
        <v xml:space="preserve"> </v>
      </c>
      <c r="Q1390" s="26" t="str">
        <f t="shared" si="1183"/>
        <v xml:space="preserve"> </v>
      </c>
      <c r="R1390" s="289"/>
      <c r="S1390" s="27" t="str">
        <f t="shared" ref="S1390:AG1390" si="1184">IF(SUM(S1388:S1389)=0," ",SUM(S1388:S1389))</f>
        <v xml:space="preserve"> </v>
      </c>
      <c r="T1390" s="24">
        <f t="shared" si="1184"/>
        <v>13.75</v>
      </c>
      <c r="U1390" s="24">
        <f t="shared" si="1184"/>
        <v>20</v>
      </c>
      <c r="V1390" s="26">
        <f t="shared" si="1184"/>
        <v>5</v>
      </c>
      <c r="W1390" s="27" t="str">
        <f t="shared" si="1184"/>
        <v xml:space="preserve"> </v>
      </c>
      <c r="X1390" s="24" t="str">
        <f t="shared" si="1184"/>
        <v xml:space="preserve"> </v>
      </c>
      <c r="Y1390" s="25">
        <f t="shared" si="1184"/>
        <v>5</v>
      </c>
      <c r="Z1390" s="24" t="str">
        <f t="shared" si="1184"/>
        <v xml:space="preserve"> </v>
      </c>
      <c r="AA1390" s="25">
        <f t="shared" si="1184"/>
        <v>3.75</v>
      </c>
      <c r="AB1390" s="26" t="str">
        <f t="shared" si="1184"/>
        <v xml:space="preserve"> </v>
      </c>
      <c r="AC1390" s="30">
        <f t="shared" si="1184"/>
        <v>14</v>
      </c>
      <c r="AD1390" s="28" t="str">
        <f t="shared" si="1184"/>
        <v xml:space="preserve"> </v>
      </c>
      <c r="AE1390" s="28">
        <f t="shared" si="1184"/>
        <v>14</v>
      </c>
      <c r="AF1390" s="31" t="str">
        <f t="shared" si="1184"/>
        <v xml:space="preserve"> </v>
      </c>
      <c r="AG1390" s="33">
        <f t="shared" si="1184"/>
        <v>17</v>
      </c>
      <c r="AH1390" s="514" t="str">
        <f>IF('FRONT PAGE'!$A$1="www.fly-logics.com","_____________________________
PILOT SIGNATURE",0)</f>
        <v>_____________________________
PILOT SIGNATURE</v>
      </c>
      <c r="AI1390" s="515"/>
      <c r="AJ1390" s="515"/>
      <c r="AK1390" s="330">
        <f>A1388</f>
        <v>99</v>
      </c>
      <c r="AL1390" s="387"/>
      <c r="AM1390" s="388"/>
      <c r="AN1390" s="387"/>
      <c r="AV1390" s="372"/>
      <c r="AX1390" s="373"/>
      <c r="AY1390" s="98"/>
      <c r="AZ1390" s="373"/>
      <c r="BA1390" s="363"/>
      <c r="BC1390" s="377"/>
    </row>
    <row r="1391" spans="1:70" s="50" customFormat="1" ht="27.75" customHeight="1" x14ac:dyDescent="0.2">
      <c r="A1391" s="29">
        <f>A1386+1</f>
        <v>991</v>
      </c>
      <c r="B1391" s="39"/>
      <c r="C1391" s="40"/>
      <c r="D1391" s="41"/>
      <c r="E1391" s="42"/>
      <c r="F1391" s="43"/>
      <c r="G1391" s="44"/>
      <c r="H1391" s="45"/>
      <c r="I1391" s="281"/>
      <c r="J1391" s="277"/>
      <c r="K1391" s="278"/>
      <c r="L1391" s="279"/>
      <c r="M1391" s="278"/>
      <c r="N1391" s="279"/>
      <c r="O1391" s="278"/>
      <c r="P1391" s="279"/>
      <c r="Q1391" s="150"/>
      <c r="R1391" s="285"/>
      <c r="S1391" s="46"/>
      <c r="T1391" s="47"/>
      <c r="U1391" s="47"/>
      <c r="V1391" s="48"/>
      <c r="W1391" s="293"/>
      <c r="X1391" s="278"/>
      <c r="Y1391" s="279"/>
      <c r="Z1391" s="278"/>
      <c r="AA1391" s="279"/>
      <c r="AB1391" s="150"/>
      <c r="AC1391" s="282"/>
      <c r="AD1391" s="283"/>
      <c r="AE1391" s="283"/>
      <c r="AF1391" s="284"/>
      <c r="AG1391" s="49"/>
      <c r="AH1391" s="48"/>
      <c r="AI1391" s="516"/>
      <c r="AJ1391" s="516"/>
      <c r="AK1391" s="517"/>
      <c r="AL1391" s="100"/>
      <c r="AM1391" s="382" t="str">
        <f t="shared" ref="AM1391:AM1400" si="1185">IF(B1391=0," ",TEXT(B1391,"MMM"))</f>
        <v xml:space="preserve"> </v>
      </c>
      <c r="AN1391" s="95" t="str">
        <f t="shared" ref="AN1391:AN1400" si="1186">IF(B1391=0," ",YEAR(B1391))</f>
        <v xml:space="preserve"> </v>
      </c>
      <c r="AO1391" s="365"/>
      <c r="AP1391" s="365"/>
      <c r="AQ1391" s="256"/>
      <c r="AR1391" s="365"/>
      <c r="AS1391" s="365"/>
      <c r="AT1391" s="364"/>
      <c r="AU1391" s="365"/>
      <c r="AV1391" s="372"/>
      <c r="AW1391" s="364"/>
      <c r="AX1391" s="373"/>
      <c r="AY1391" s="98"/>
      <c r="AZ1391" s="373"/>
      <c r="BA1391" s="363"/>
      <c r="BB1391" s="365"/>
      <c r="BC1391" s="377"/>
      <c r="BD1391" s="365"/>
      <c r="BE1391" s="365"/>
      <c r="BF1391" s="365"/>
      <c r="BG1391" s="365"/>
      <c r="BH1391" s="365"/>
      <c r="BI1391" s="365"/>
      <c r="BJ1391" s="365"/>
      <c r="BK1391" s="365"/>
      <c r="BL1391" s="376"/>
      <c r="BM1391" s="376"/>
      <c r="BN1391" s="260"/>
      <c r="BO1391" s="260"/>
      <c r="BP1391" s="260"/>
      <c r="BQ1391" s="263"/>
      <c r="BR1391" s="263"/>
    </row>
    <row r="1392" spans="1:70" s="50" customFormat="1" ht="27.75" customHeight="1" x14ac:dyDescent="0.2">
      <c r="A1392" s="22">
        <f>A1391+1</f>
        <v>992</v>
      </c>
      <c r="B1392" s="51"/>
      <c r="C1392" s="52"/>
      <c r="D1392" s="53"/>
      <c r="E1392" s="54"/>
      <c r="F1392" s="55"/>
      <c r="G1392" s="56"/>
      <c r="H1392" s="57"/>
      <c r="I1392" s="275"/>
      <c r="J1392" s="58"/>
      <c r="K1392" s="59"/>
      <c r="L1392" s="60"/>
      <c r="M1392" s="59"/>
      <c r="N1392" s="60"/>
      <c r="O1392" s="59"/>
      <c r="P1392" s="60"/>
      <c r="Q1392" s="61"/>
      <c r="R1392" s="286"/>
      <c r="S1392" s="58"/>
      <c r="T1392" s="59"/>
      <c r="U1392" s="59"/>
      <c r="V1392" s="61"/>
      <c r="W1392" s="294"/>
      <c r="X1392" s="59"/>
      <c r="Y1392" s="60"/>
      <c r="Z1392" s="59"/>
      <c r="AA1392" s="60"/>
      <c r="AB1392" s="61"/>
      <c r="AC1392" s="62"/>
      <c r="AD1392" s="63"/>
      <c r="AE1392" s="63"/>
      <c r="AF1392" s="64"/>
      <c r="AG1392" s="65"/>
      <c r="AH1392" s="61"/>
      <c r="AI1392" s="510"/>
      <c r="AJ1392" s="510"/>
      <c r="AK1392" s="511"/>
      <c r="AL1392" s="100"/>
      <c r="AM1392" s="382" t="str">
        <f t="shared" si="1185"/>
        <v xml:space="preserve"> </v>
      </c>
      <c r="AN1392" s="95" t="str">
        <f t="shared" si="1186"/>
        <v xml:space="preserve"> </v>
      </c>
      <c r="AO1392" s="365"/>
      <c r="AP1392" s="365"/>
      <c r="AQ1392" s="256"/>
      <c r="AR1392" s="365"/>
      <c r="AS1392" s="365"/>
      <c r="AT1392" s="364"/>
      <c r="AU1392" s="365"/>
      <c r="AV1392" s="372"/>
      <c r="AW1392" s="364"/>
      <c r="AX1392" s="373"/>
      <c r="AY1392" s="98"/>
      <c r="AZ1392" s="373"/>
      <c r="BA1392" s="363"/>
      <c r="BB1392" s="365"/>
      <c r="BC1392" s="377"/>
      <c r="BD1392" s="365"/>
      <c r="BE1392" s="365"/>
      <c r="BF1392" s="365"/>
      <c r="BG1392" s="365"/>
      <c r="BH1392" s="365"/>
      <c r="BI1392" s="365"/>
      <c r="BJ1392" s="365"/>
      <c r="BK1392" s="365"/>
      <c r="BL1392" s="376"/>
      <c r="BM1392" s="376"/>
      <c r="BN1392" s="260"/>
      <c r="BO1392" s="260"/>
      <c r="BP1392" s="260"/>
      <c r="BQ1392" s="263"/>
      <c r="BR1392" s="263"/>
    </row>
    <row r="1393" spans="1:70" s="50" customFormat="1" ht="27.75" customHeight="1" x14ac:dyDescent="0.2">
      <c r="A1393" s="22">
        <f t="shared" ref="A1393:A1400" si="1187">A1392+1</f>
        <v>993</v>
      </c>
      <c r="B1393" s="51"/>
      <c r="C1393" s="52"/>
      <c r="D1393" s="53"/>
      <c r="E1393" s="54"/>
      <c r="F1393" s="55"/>
      <c r="G1393" s="56"/>
      <c r="H1393" s="57"/>
      <c r="I1393" s="275"/>
      <c r="J1393" s="58"/>
      <c r="K1393" s="59"/>
      <c r="L1393" s="60"/>
      <c r="M1393" s="59"/>
      <c r="N1393" s="60"/>
      <c r="O1393" s="59"/>
      <c r="P1393" s="60"/>
      <c r="Q1393" s="61"/>
      <c r="R1393" s="286"/>
      <c r="S1393" s="58"/>
      <c r="T1393" s="59"/>
      <c r="U1393" s="59"/>
      <c r="V1393" s="61"/>
      <c r="W1393" s="294"/>
      <c r="X1393" s="59"/>
      <c r="Y1393" s="60"/>
      <c r="Z1393" s="59"/>
      <c r="AA1393" s="60"/>
      <c r="AB1393" s="61"/>
      <c r="AC1393" s="62"/>
      <c r="AD1393" s="63"/>
      <c r="AE1393" s="63"/>
      <c r="AF1393" s="64"/>
      <c r="AG1393" s="65"/>
      <c r="AH1393" s="61"/>
      <c r="AI1393" s="510"/>
      <c r="AJ1393" s="510"/>
      <c r="AK1393" s="511"/>
      <c r="AL1393" s="100"/>
      <c r="AM1393" s="382" t="str">
        <f t="shared" si="1185"/>
        <v xml:space="preserve"> </v>
      </c>
      <c r="AN1393" s="95" t="str">
        <f t="shared" si="1186"/>
        <v xml:space="preserve"> </v>
      </c>
      <c r="AO1393" s="365"/>
      <c r="AP1393" s="365"/>
      <c r="AQ1393" s="256"/>
      <c r="AR1393" s="365"/>
      <c r="AS1393" s="365"/>
      <c r="AT1393" s="364"/>
      <c r="AU1393" s="365"/>
      <c r="AV1393" s="372"/>
      <c r="AW1393" s="364"/>
      <c r="AX1393" s="373"/>
      <c r="AY1393" s="98"/>
      <c r="AZ1393" s="373"/>
      <c r="BA1393" s="363"/>
      <c r="BB1393" s="365"/>
      <c r="BC1393" s="377"/>
      <c r="BD1393" s="365"/>
      <c r="BE1393" s="365"/>
      <c r="BF1393" s="365"/>
      <c r="BG1393" s="365"/>
      <c r="BH1393" s="365"/>
      <c r="BI1393" s="365"/>
      <c r="BJ1393" s="365"/>
      <c r="BK1393" s="365"/>
      <c r="BL1393" s="376"/>
      <c r="BM1393" s="376"/>
      <c r="BN1393" s="260"/>
      <c r="BO1393" s="260"/>
      <c r="BP1393" s="260"/>
      <c r="BQ1393" s="263"/>
      <c r="BR1393" s="263"/>
    </row>
    <row r="1394" spans="1:70" s="50" customFormat="1" ht="27.75" customHeight="1" x14ac:dyDescent="0.2">
      <c r="A1394" s="22">
        <f t="shared" si="1187"/>
        <v>994</v>
      </c>
      <c r="B1394" s="51"/>
      <c r="C1394" s="52"/>
      <c r="D1394" s="53"/>
      <c r="E1394" s="54"/>
      <c r="F1394" s="55"/>
      <c r="G1394" s="56"/>
      <c r="H1394" s="57"/>
      <c r="I1394" s="275"/>
      <c r="J1394" s="58"/>
      <c r="K1394" s="59"/>
      <c r="L1394" s="60"/>
      <c r="M1394" s="59"/>
      <c r="N1394" s="60"/>
      <c r="O1394" s="59"/>
      <c r="P1394" s="60"/>
      <c r="Q1394" s="61"/>
      <c r="R1394" s="286"/>
      <c r="S1394" s="58"/>
      <c r="T1394" s="59"/>
      <c r="U1394" s="59"/>
      <c r="V1394" s="61"/>
      <c r="W1394" s="294"/>
      <c r="X1394" s="59"/>
      <c r="Y1394" s="60"/>
      <c r="Z1394" s="59"/>
      <c r="AA1394" s="60"/>
      <c r="AB1394" s="61"/>
      <c r="AC1394" s="62"/>
      <c r="AD1394" s="63"/>
      <c r="AE1394" s="63"/>
      <c r="AF1394" s="64"/>
      <c r="AG1394" s="65"/>
      <c r="AH1394" s="61"/>
      <c r="AI1394" s="510"/>
      <c r="AJ1394" s="510"/>
      <c r="AK1394" s="511"/>
      <c r="AL1394" s="100"/>
      <c r="AM1394" s="382" t="str">
        <f t="shared" si="1185"/>
        <v xml:space="preserve"> </v>
      </c>
      <c r="AN1394" s="95" t="str">
        <f t="shared" si="1186"/>
        <v xml:space="preserve"> </v>
      </c>
      <c r="AO1394" s="365"/>
      <c r="AP1394" s="365"/>
      <c r="AQ1394" s="256"/>
      <c r="AR1394" s="365"/>
      <c r="AS1394" s="365"/>
      <c r="AT1394" s="364"/>
      <c r="AU1394" s="365"/>
      <c r="AV1394" s="372"/>
      <c r="AW1394" s="364"/>
      <c r="AX1394" s="373"/>
      <c r="AY1394" s="98"/>
      <c r="AZ1394" s="373"/>
      <c r="BA1394" s="363"/>
      <c r="BB1394" s="365"/>
      <c r="BC1394" s="377"/>
      <c r="BD1394" s="365"/>
      <c r="BE1394" s="365"/>
      <c r="BF1394" s="365"/>
      <c r="BG1394" s="365"/>
      <c r="BH1394" s="365"/>
      <c r="BI1394" s="365"/>
      <c r="BJ1394" s="365"/>
      <c r="BK1394" s="365"/>
      <c r="BL1394" s="376"/>
      <c r="BM1394" s="376"/>
      <c r="BN1394" s="260"/>
      <c r="BO1394" s="260"/>
      <c r="BP1394" s="260"/>
      <c r="BQ1394" s="263"/>
      <c r="BR1394" s="263"/>
    </row>
    <row r="1395" spans="1:70" s="50" customFormat="1" ht="27.75" customHeight="1" x14ac:dyDescent="0.2">
      <c r="A1395" s="22">
        <f t="shared" si="1187"/>
        <v>995</v>
      </c>
      <c r="B1395" s="51"/>
      <c r="C1395" s="52"/>
      <c r="D1395" s="53"/>
      <c r="E1395" s="54"/>
      <c r="F1395" s="55"/>
      <c r="G1395" s="56"/>
      <c r="H1395" s="57"/>
      <c r="I1395" s="275"/>
      <c r="J1395" s="58"/>
      <c r="K1395" s="59"/>
      <c r="L1395" s="60"/>
      <c r="M1395" s="59"/>
      <c r="N1395" s="60"/>
      <c r="O1395" s="59"/>
      <c r="P1395" s="60"/>
      <c r="Q1395" s="61"/>
      <c r="R1395" s="286"/>
      <c r="S1395" s="58"/>
      <c r="T1395" s="59"/>
      <c r="U1395" s="59"/>
      <c r="V1395" s="61"/>
      <c r="W1395" s="294"/>
      <c r="X1395" s="59"/>
      <c r="Y1395" s="60"/>
      <c r="Z1395" s="59"/>
      <c r="AA1395" s="60"/>
      <c r="AB1395" s="61"/>
      <c r="AC1395" s="62"/>
      <c r="AD1395" s="63"/>
      <c r="AE1395" s="63"/>
      <c r="AF1395" s="64"/>
      <c r="AG1395" s="65"/>
      <c r="AH1395" s="61"/>
      <c r="AI1395" s="510"/>
      <c r="AJ1395" s="510"/>
      <c r="AK1395" s="511"/>
      <c r="AL1395" s="100"/>
      <c r="AM1395" s="382" t="str">
        <f t="shared" si="1185"/>
        <v xml:space="preserve"> </v>
      </c>
      <c r="AN1395" s="95" t="str">
        <f t="shared" si="1186"/>
        <v xml:space="preserve"> </v>
      </c>
      <c r="AO1395" s="365"/>
      <c r="AP1395" s="365"/>
      <c r="AQ1395" s="256"/>
      <c r="AR1395" s="365"/>
      <c r="AS1395" s="365"/>
      <c r="AT1395" s="364"/>
      <c r="AU1395" s="365"/>
      <c r="AV1395" s="372"/>
      <c r="AW1395" s="364"/>
      <c r="AX1395" s="373"/>
      <c r="AY1395" s="98"/>
      <c r="AZ1395" s="373"/>
      <c r="BA1395" s="363"/>
      <c r="BB1395" s="365"/>
      <c r="BC1395" s="377"/>
      <c r="BD1395" s="365"/>
      <c r="BE1395" s="365"/>
      <c r="BF1395" s="365"/>
      <c r="BG1395" s="365"/>
      <c r="BH1395" s="365"/>
      <c r="BI1395" s="365"/>
      <c r="BJ1395" s="365"/>
      <c r="BK1395" s="365"/>
      <c r="BL1395" s="376"/>
      <c r="BM1395" s="376"/>
      <c r="BN1395" s="260"/>
      <c r="BO1395" s="260"/>
      <c r="BP1395" s="260"/>
      <c r="BQ1395" s="263"/>
      <c r="BR1395" s="263"/>
    </row>
    <row r="1396" spans="1:70" s="50" customFormat="1" ht="27.75" customHeight="1" x14ac:dyDescent="0.2">
      <c r="A1396" s="22">
        <f t="shared" si="1187"/>
        <v>996</v>
      </c>
      <c r="B1396" s="51"/>
      <c r="C1396" s="52"/>
      <c r="D1396" s="53"/>
      <c r="E1396" s="54"/>
      <c r="F1396" s="55"/>
      <c r="G1396" s="56"/>
      <c r="H1396" s="57"/>
      <c r="I1396" s="275"/>
      <c r="J1396" s="58"/>
      <c r="K1396" s="59"/>
      <c r="L1396" s="60"/>
      <c r="M1396" s="59"/>
      <c r="N1396" s="60"/>
      <c r="O1396" s="59"/>
      <c r="P1396" s="60"/>
      <c r="Q1396" s="61"/>
      <c r="R1396" s="286"/>
      <c r="S1396" s="58"/>
      <c r="T1396" s="59"/>
      <c r="U1396" s="59"/>
      <c r="V1396" s="61"/>
      <c r="W1396" s="294"/>
      <c r="X1396" s="59"/>
      <c r="Y1396" s="60"/>
      <c r="Z1396" s="59"/>
      <c r="AA1396" s="60"/>
      <c r="AB1396" s="61"/>
      <c r="AC1396" s="62"/>
      <c r="AD1396" s="63"/>
      <c r="AE1396" s="63"/>
      <c r="AF1396" s="64"/>
      <c r="AG1396" s="65"/>
      <c r="AH1396" s="61"/>
      <c r="AI1396" s="510"/>
      <c r="AJ1396" s="510"/>
      <c r="AK1396" s="511"/>
      <c r="AL1396" s="100"/>
      <c r="AM1396" s="382" t="str">
        <f t="shared" si="1185"/>
        <v xml:space="preserve"> </v>
      </c>
      <c r="AN1396" s="95" t="str">
        <f t="shared" si="1186"/>
        <v xml:space="preserve"> </v>
      </c>
      <c r="AO1396" s="365"/>
      <c r="AP1396" s="365"/>
      <c r="AQ1396" s="256"/>
      <c r="AR1396" s="365"/>
      <c r="AS1396" s="365"/>
      <c r="AT1396" s="364"/>
      <c r="AU1396" s="365"/>
      <c r="AV1396" s="372"/>
      <c r="AW1396" s="364"/>
      <c r="AX1396" s="373"/>
      <c r="AY1396" s="98"/>
      <c r="AZ1396" s="373"/>
      <c r="BA1396" s="363"/>
      <c r="BB1396" s="365"/>
      <c r="BC1396" s="377"/>
      <c r="BD1396" s="365"/>
      <c r="BE1396" s="365"/>
      <c r="BF1396" s="365"/>
      <c r="BG1396" s="365"/>
      <c r="BH1396" s="365"/>
      <c r="BI1396" s="365"/>
      <c r="BJ1396" s="365"/>
      <c r="BK1396" s="365"/>
      <c r="BL1396" s="376"/>
      <c r="BM1396" s="376"/>
      <c r="BN1396" s="260"/>
      <c r="BO1396" s="260"/>
      <c r="BP1396" s="260"/>
      <c r="BQ1396" s="263"/>
      <c r="BR1396" s="263"/>
    </row>
    <row r="1397" spans="1:70" s="50" customFormat="1" ht="27.75" customHeight="1" x14ac:dyDescent="0.2">
      <c r="A1397" s="22">
        <f>A1396+1</f>
        <v>997</v>
      </c>
      <c r="B1397" s="51"/>
      <c r="C1397" s="52"/>
      <c r="D1397" s="53"/>
      <c r="E1397" s="54"/>
      <c r="F1397" s="55"/>
      <c r="G1397" s="56"/>
      <c r="H1397" s="57"/>
      <c r="I1397" s="275"/>
      <c r="J1397" s="58"/>
      <c r="K1397" s="59"/>
      <c r="L1397" s="60"/>
      <c r="M1397" s="59"/>
      <c r="N1397" s="60"/>
      <c r="O1397" s="59"/>
      <c r="P1397" s="60"/>
      <c r="Q1397" s="61"/>
      <c r="R1397" s="286"/>
      <c r="S1397" s="58"/>
      <c r="T1397" s="59"/>
      <c r="U1397" s="59"/>
      <c r="V1397" s="61"/>
      <c r="W1397" s="294"/>
      <c r="X1397" s="59"/>
      <c r="Y1397" s="60"/>
      <c r="Z1397" s="59"/>
      <c r="AA1397" s="60"/>
      <c r="AB1397" s="61"/>
      <c r="AC1397" s="62"/>
      <c r="AD1397" s="63"/>
      <c r="AE1397" s="63"/>
      <c r="AF1397" s="64"/>
      <c r="AG1397" s="65"/>
      <c r="AH1397" s="61"/>
      <c r="AI1397" s="510"/>
      <c r="AJ1397" s="510"/>
      <c r="AK1397" s="511"/>
      <c r="AL1397" s="100"/>
      <c r="AM1397" s="382" t="str">
        <f t="shared" si="1185"/>
        <v xml:space="preserve"> </v>
      </c>
      <c r="AN1397" s="95" t="str">
        <f t="shared" si="1186"/>
        <v xml:space="preserve"> </v>
      </c>
      <c r="AO1397" s="365"/>
      <c r="AP1397" s="365"/>
      <c r="AQ1397" s="256"/>
      <c r="AR1397" s="365"/>
      <c r="AS1397" s="365"/>
      <c r="AT1397" s="364"/>
      <c r="AU1397" s="365"/>
      <c r="AV1397" s="372"/>
      <c r="AW1397" s="364"/>
      <c r="AX1397" s="373"/>
      <c r="AY1397" s="98"/>
      <c r="AZ1397" s="373"/>
      <c r="BA1397" s="363"/>
      <c r="BB1397" s="365"/>
      <c r="BC1397" s="377"/>
      <c r="BD1397" s="365"/>
      <c r="BE1397" s="365"/>
      <c r="BF1397" s="365"/>
      <c r="BG1397" s="365"/>
      <c r="BH1397" s="365"/>
      <c r="BI1397" s="365"/>
      <c r="BJ1397" s="365"/>
      <c r="BK1397" s="365"/>
      <c r="BL1397" s="376"/>
      <c r="BM1397" s="376"/>
      <c r="BN1397" s="260"/>
      <c r="BO1397" s="260"/>
      <c r="BP1397" s="260"/>
      <c r="BQ1397" s="263"/>
      <c r="BR1397" s="263"/>
    </row>
    <row r="1398" spans="1:70" s="50" customFormat="1" ht="27.75" customHeight="1" x14ac:dyDescent="0.2">
      <c r="A1398" s="22">
        <f t="shared" si="1187"/>
        <v>998</v>
      </c>
      <c r="B1398" s="51"/>
      <c r="C1398" s="52"/>
      <c r="D1398" s="53"/>
      <c r="E1398" s="54"/>
      <c r="F1398" s="55"/>
      <c r="G1398" s="56"/>
      <c r="H1398" s="57"/>
      <c r="I1398" s="275"/>
      <c r="J1398" s="58"/>
      <c r="K1398" s="59"/>
      <c r="L1398" s="60"/>
      <c r="M1398" s="59"/>
      <c r="N1398" s="60"/>
      <c r="O1398" s="59"/>
      <c r="P1398" s="60"/>
      <c r="Q1398" s="61"/>
      <c r="R1398" s="286"/>
      <c r="S1398" s="58"/>
      <c r="T1398" s="59"/>
      <c r="U1398" s="59"/>
      <c r="V1398" s="61"/>
      <c r="W1398" s="294"/>
      <c r="X1398" s="59"/>
      <c r="Y1398" s="60"/>
      <c r="Z1398" s="59"/>
      <c r="AA1398" s="60"/>
      <c r="AB1398" s="61"/>
      <c r="AC1398" s="62"/>
      <c r="AD1398" s="63"/>
      <c r="AE1398" s="63"/>
      <c r="AF1398" s="64"/>
      <c r="AG1398" s="65"/>
      <c r="AH1398" s="61"/>
      <c r="AI1398" s="510"/>
      <c r="AJ1398" s="510"/>
      <c r="AK1398" s="511"/>
      <c r="AL1398" s="100"/>
      <c r="AM1398" s="382" t="str">
        <f t="shared" si="1185"/>
        <v xml:space="preserve"> </v>
      </c>
      <c r="AN1398" s="95" t="str">
        <f t="shared" si="1186"/>
        <v xml:space="preserve"> </v>
      </c>
      <c r="AO1398" s="365"/>
      <c r="AP1398" s="365"/>
      <c r="AQ1398" s="256"/>
      <c r="AR1398" s="365"/>
      <c r="AS1398" s="365"/>
      <c r="AT1398" s="364"/>
      <c r="AU1398" s="365"/>
      <c r="AV1398" s="372"/>
      <c r="AW1398" s="364"/>
      <c r="AX1398" s="373"/>
      <c r="AY1398" s="98"/>
      <c r="AZ1398" s="373"/>
      <c r="BA1398" s="363"/>
      <c r="BB1398" s="365"/>
      <c r="BC1398" s="377"/>
      <c r="BD1398" s="365"/>
      <c r="BE1398" s="365"/>
      <c r="BF1398" s="365"/>
      <c r="BG1398" s="365"/>
      <c r="BH1398" s="365"/>
      <c r="BI1398" s="365"/>
      <c r="BJ1398" s="365"/>
      <c r="BK1398" s="365"/>
      <c r="BL1398" s="376"/>
      <c r="BM1398" s="376"/>
      <c r="BN1398" s="260"/>
      <c r="BO1398" s="260"/>
      <c r="BP1398" s="260"/>
      <c r="BQ1398" s="263"/>
      <c r="BR1398" s="263"/>
    </row>
    <row r="1399" spans="1:70" s="50" customFormat="1" ht="27.75" customHeight="1" x14ac:dyDescent="0.2">
      <c r="A1399" s="22">
        <f t="shared" si="1187"/>
        <v>999</v>
      </c>
      <c r="B1399" s="51"/>
      <c r="C1399" s="52"/>
      <c r="D1399" s="53"/>
      <c r="E1399" s="54"/>
      <c r="F1399" s="55"/>
      <c r="G1399" s="56"/>
      <c r="H1399" s="57"/>
      <c r="I1399" s="275"/>
      <c r="J1399" s="58"/>
      <c r="K1399" s="59"/>
      <c r="L1399" s="60"/>
      <c r="M1399" s="59"/>
      <c r="N1399" s="60"/>
      <c r="O1399" s="59"/>
      <c r="P1399" s="60"/>
      <c r="Q1399" s="61"/>
      <c r="R1399" s="286"/>
      <c r="S1399" s="58"/>
      <c r="T1399" s="59"/>
      <c r="U1399" s="59"/>
      <c r="V1399" s="61"/>
      <c r="W1399" s="294"/>
      <c r="X1399" s="59"/>
      <c r="Y1399" s="60"/>
      <c r="Z1399" s="59"/>
      <c r="AA1399" s="60"/>
      <c r="AB1399" s="61"/>
      <c r="AC1399" s="62"/>
      <c r="AD1399" s="63"/>
      <c r="AE1399" s="63"/>
      <c r="AF1399" s="64"/>
      <c r="AG1399" s="65"/>
      <c r="AH1399" s="61"/>
      <c r="AI1399" s="510"/>
      <c r="AJ1399" s="510"/>
      <c r="AK1399" s="511"/>
      <c r="AL1399" s="100"/>
      <c r="AM1399" s="382" t="str">
        <f t="shared" si="1185"/>
        <v xml:space="preserve"> </v>
      </c>
      <c r="AN1399" s="95" t="str">
        <f t="shared" si="1186"/>
        <v xml:space="preserve"> </v>
      </c>
      <c r="AO1399" s="365"/>
      <c r="AP1399" s="365"/>
      <c r="AQ1399" s="256"/>
      <c r="AR1399" s="365"/>
      <c r="AS1399" s="365"/>
      <c r="AT1399" s="364"/>
      <c r="AU1399" s="365"/>
      <c r="AV1399" s="372"/>
      <c r="AW1399" s="364"/>
      <c r="AX1399" s="373"/>
      <c r="AY1399" s="98"/>
      <c r="AZ1399" s="373"/>
      <c r="BA1399" s="365"/>
      <c r="BB1399" s="365"/>
      <c r="BC1399" s="377"/>
      <c r="BD1399" s="365"/>
      <c r="BE1399" s="365"/>
      <c r="BF1399" s="365"/>
      <c r="BG1399" s="365"/>
      <c r="BH1399" s="365"/>
      <c r="BI1399" s="365"/>
      <c r="BJ1399" s="365"/>
      <c r="BK1399" s="365"/>
      <c r="BL1399" s="376"/>
      <c r="BM1399" s="376"/>
      <c r="BN1399" s="260"/>
      <c r="BO1399" s="260"/>
      <c r="BP1399" s="260"/>
      <c r="BQ1399" s="263"/>
      <c r="BR1399" s="263"/>
    </row>
    <row r="1400" spans="1:70" s="50" customFormat="1" ht="27.75" customHeight="1" thickBot="1" x14ac:dyDescent="0.25">
      <c r="A1400" s="23">
        <f t="shared" si="1187"/>
        <v>1000</v>
      </c>
      <c r="B1400" s="66"/>
      <c r="C1400" s="67"/>
      <c r="D1400" s="68"/>
      <c r="E1400" s="69"/>
      <c r="F1400" s="70"/>
      <c r="G1400" s="71"/>
      <c r="H1400" s="72"/>
      <c r="I1400" s="276"/>
      <c r="J1400" s="73"/>
      <c r="K1400" s="74"/>
      <c r="L1400" s="75"/>
      <c r="M1400" s="74"/>
      <c r="N1400" s="75"/>
      <c r="O1400" s="74"/>
      <c r="P1400" s="75"/>
      <c r="Q1400" s="76"/>
      <c r="R1400" s="287"/>
      <c r="S1400" s="73"/>
      <c r="T1400" s="74"/>
      <c r="U1400" s="74"/>
      <c r="V1400" s="76"/>
      <c r="W1400" s="295"/>
      <c r="X1400" s="74"/>
      <c r="Y1400" s="75"/>
      <c r="Z1400" s="74"/>
      <c r="AA1400" s="75"/>
      <c r="AB1400" s="76"/>
      <c r="AC1400" s="77"/>
      <c r="AD1400" s="78"/>
      <c r="AE1400" s="78"/>
      <c r="AF1400" s="79"/>
      <c r="AG1400" s="80"/>
      <c r="AH1400" s="76"/>
      <c r="AI1400" s="518"/>
      <c r="AJ1400" s="518"/>
      <c r="AK1400" s="519"/>
      <c r="AL1400" s="100"/>
      <c r="AM1400" s="382" t="str">
        <f t="shared" si="1185"/>
        <v xml:space="preserve"> </v>
      </c>
      <c r="AN1400" s="95" t="str">
        <f t="shared" si="1186"/>
        <v xml:space="preserve"> </v>
      </c>
      <c r="AO1400" s="365"/>
      <c r="AP1400" s="365"/>
      <c r="AQ1400" s="256"/>
      <c r="AR1400" s="365"/>
      <c r="AS1400" s="365"/>
      <c r="AT1400" s="364"/>
      <c r="AU1400" s="365"/>
      <c r="AV1400" s="372"/>
      <c r="AW1400" s="364"/>
      <c r="AX1400" s="373"/>
      <c r="AY1400" s="98"/>
      <c r="AZ1400" s="373"/>
      <c r="BA1400" s="365"/>
      <c r="BB1400" s="365"/>
      <c r="BC1400" s="377"/>
      <c r="BD1400" s="365"/>
      <c r="BE1400" s="365"/>
      <c r="BF1400" s="365"/>
      <c r="BG1400" s="365"/>
      <c r="BH1400" s="365"/>
      <c r="BI1400" s="365"/>
      <c r="BJ1400" s="365"/>
      <c r="BK1400" s="365"/>
      <c r="BL1400" s="376"/>
      <c r="BM1400" s="376"/>
      <c r="BN1400" s="260"/>
      <c r="BO1400" s="260"/>
      <c r="BP1400" s="260"/>
      <c r="BQ1400" s="263"/>
      <c r="BR1400" s="263"/>
    </row>
    <row r="1401" spans="1:70" ht="4.5" customHeight="1" thickBot="1" x14ac:dyDescent="0.25">
      <c r="A1401" s="91">
        <f>AK1404</f>
        <v>100</v>
      </c>
      <c r="B1401" s="235"/>
      <c r="C1401" s="235"/>
      <c r="D1401" s="235"/>
      <c r="E1401" s="235"/>
      <c r="F1401" s="235"/>
      <c r="G1401" s="235"/>
      <c r="H1401" s="235"/>
      <c r="I1401" s="235"/>
      <c r="J1401" s="280"/>
      <c r="K1401" s="280"/>
      <c r="L1401" s="280"/>
      <c r="M1401" s="280"/>
      <c r="N1401" s="280"/>
      <c r="O1401" s="280"/>
      <c r="P1401" s="280"/>
      <c r="Q1401" s="280"/>
      <c r="R1401" s="280"/>
      <c r="S1401" s="292"/>
      <c r="T1401" s="292"/>
      <c r="U1401" s="292"/>
      <c r="V1401" s="292"/>
      <c r="W1401" s="292"/>
      <c r="X1401" s="292"/>
      <c r="Y1401" s="292"/>
      <c r="Z1401" s="292"/>
      <c r="AA1401" s="292"/>
      <c r="AB1401" s="292"/>
      <c r="AC1401" s="292"/>
      <c r="AD1401" s="236"/>
      <c r="AE1401" s="237"/>
      <c r="AF1401" s="236"/>
      <c r="AG1401" s="238"/>
      <c r="AH1401" s="536"/>
      <c r="AI1401" s="537"/>
      <c r="AJ1401" s="537"/>
      <c r="AK1401" s="537"/>
      <c r="AL1401" s="383"/>
      <c r="AM1401" s="384"/>
      <c r="AN1401" s="383"/>
      <c r="AV1401" s="372"/>
      <c r="AX1401" s="373"/>
      <c r="AY1401" s="98"/>
      <c r="AZ1401" s="373"/>
      <c r="BC1401" s="377"/>
    </row>
    <row r="1402" spans="1:70" ht="26.25" customHeight="1" x14ac:dyDescent="0.2">
      <c r="A1402" s="163">
        <f>A1388+1</f>
        <v>100</v>
      </c>
      <c r="B1402" s="523"/>
      <c r="C1402" s="523"/>
      <c r="D1402" s="523"/>
      <c r="E1402" s="524"/>
      <c r="F1402" s="527" t="str">
        <f>IF('FRONT PAGE'!$A$1="www.fly-logics.com","TOTAL PAGE",0)</f>
        <v>TOTAL PAGE</v>
      </c>
      <c r="G1402" s="528"/>
      <c r="H1402" s="529"/>
      <c r="I1402" s="314" t="str">
        <f>IF('FRONT PAGE'!$A$1="www.fly-logics.com",IF(SUM(I1391:I1401)=0," ",SUM(I1391:I1401)),0)</f>
        <v xml:space="preserve"> </v>
      </c>
      <c r="J1402" s="315" t="str">
        <f>IF('FRONT PAGE'!$A$1="www.fly-logics.com",IF(SUM(J1391:J1401)=0," ",SUM(J1391:J1401)),0)</f>
        <v xml:space="preserve"> </v>
      </c>
      <c r="K1402" s="316" t="str">
        <f>IF('FRONT PAGE'!$A$1="www.fly-logics.com",IF(SUM(K1391:K1401)=0," ",SUM(K1391:K1401)),0)</f>
        <v xml:space="preserve"> </v>
      </c>
      <c r="L1402" s="317" t="str">
        <f>IF('FRONT PAGE'!$A$1="www.fly-logics.com",IF(SUM(L1391:L1401)=0," ",SUM(L1391:L1401)),0)</f>
        <v xml:space="preserve"> </v>
      </c>
      <c r="M1402" s="316" t="str">
        <f>IF('FRONT PAGE'!$A$1="www.fly-logics.com",IF(SUM(M1391:M1401)=0," ",SUM(M1391:M1401)),0)</f>
        <v xml:space="preserve"> </v>
      </c>
      <c r="N1402" s="317" t="str">
        <f>IF('FRONT PAGE'!$A$1="www.fly-logics.com",IF(SUM(N1391:N1401)=0," ",SUM(N1391:N1401)),0)</f>
        <v xml:space="preserve"> </v>
      </c>
      <c r="O1402" s="316" t="str">
        <f>IF('FRONT PAGE'!$A$1="www.fly-logics.com",IF(SUM(O1391:O1401)=0," ",SUM(O1391:O1401)),0)</f>
        <v xml:space="preserve"> </v>
      </c>
      <c r="P1402" s="317" t="str">
        <f>IF('FRONT PAGE'!$A$1="www.fly-logics.com",IF(SUM(P1391:P1401)=0," ",SUM(P1391:P1401)),0)</f>
        <v xml:space="preserve"> </v>
      </c>
      <c r="Q1402" s="318" t="str">
        <f>IF('FRONT PAGE'!$A$1="www.fly-logics.com",IF(SUM(Q1391:Q1401)=0," ",SUM(Q1391:Q1401)),0)</f>
        <v xml:space="preserve"> </v>
      </c>
      <c r="R1402" s="319"/>
      <c r="S1402" s="315" t="str">
        <f>IF('FRONT PAGE'!$A$1="www.fly-logics.com",IF(SUM(S1391:S1401)=0," ",SUM(S1391:S1401)),0)</f>
        <v xml:space="preserve"> </v>
      </c>
      <c r="T1402" s="316" t="str">
        <f>IF('FRONT PAGE'!$A$1="www.fly-logics.com",IF(SUM(T1391:T1401)=0," ",SUM(T1391:T1401)),0)</f>
        <v xml:space="preserve"> </v>
      </c>
      <c r="U1402" s="316" t="str">
        <f>IF('FRONT PAGE'!$A$1="www.fly-logics.com",IF(SUM(U1391:U1401)=0," ",SUM(U1391:U1401)),0)</f>
        <v xml:space="preserve"> </v>
      </c>
      <c r="V1402" s="318" t="str">
        <f>IF('FRONT PAGE'!$A$1="www.fly-logics.com",IF(SUM(V1391:V1401)=0," ",SUM(V1391:V1401)),0)</f>
        <v xml:space="preserve"> </v>
      </c>
      <c r="W1402" s="315" t="str">
        <f>IF('FRONT PAGE'!$A$1="www.fly-logics.com",IF(SUM(W1391:W1401)=0," ",SUM(W1391:W1401)),0)</f>
        <v xml:space="preserve"> </v>
      </c>
      <c r="X1402" s="316" t="str">
        <f>IF('FRONT PAGE'!$A$1="www.fly-logics.com",IF(SUM(X1391:X1401)=0," ",SUM(X1391:X1401)),0)</f>
        <v xml:space="preserve"> </v>
      </c>
      <c r="Y1402" s="317" t="str">
        <f>IF('FRONT PAGE'!$A$1="www.fly-logics.com",IF(SUM(Y1391:Y1401)=0," ",SUM(Y1391:Y1401)),0)</f>
        <v xml:space="preserve"> </v>
      </c>
      <c r="Z1402" s="316" t="str">
        <f>IF('FRONT PAGE'!$A$1="www.fly-logics.com",IF(SUM(Z1391:Z1401)=0," ",SUM(Z1391:Z1401)),0)</f>
        <v xml:space="preserve"> </v>
      </c>
      <c r="AA1402" s="317" t="str">
        <f>IF('FRONT PAGE'!$A$1="www.fly-logics.com",IF(SUM(AA1391:AA1401)=0," ",SUM(AA1391:AA1401)),0)</f>
        <v xml:space="preserve"> </v>
      </c>
      <c r="AB1402" s="318" t="str">
        <f>IF('FRONT PAGE'!$A$1="www.fly-logics.com",IF(SUM(AB1391:AB1401)=0," ",SUM(AB1391:AB1401)),0)</f>
        <v xml:space="preserve"> </v>
      </c>
      <c r="AC1402" s="329" t="str">
        <f>IF('FRONT PAGE'!$A$1="www.fly-logics.com",IF(SUM(AC1391:AC1401)=0," ",SUM(AC1391:AC1401)),0)</f>
        <v xml:space="preserve"> </v>
      </c>
      <c r="AD1402" s="321" t="str">
        <f>IF('FRONT PAGE'!$A$1="www.fly-logics.com",IF(SUM(AD1391:AD1401)=0," ",SUM(AD1391:AD1401)),0)</f>
        <v xml:space="preserve"> </v>
      </c>
      <c r="AE1402" s="321" t="str">
        <f>IF('FRONT PAGE'!$A$1="www.fly-logics.com",IF(SUM(AE1391:AE1401)=0," ",SUM(AE1391:AE1401)),0)</f>
        <v xml:space="preserve"> </v>
      </c>
      <c r="AF1402" s="322" t="str">
        <f>IF('FRONT PAGE'!$A$1="www.fly-logics.com",IF(SUM(AF1391:AF1401)=0," ",SUM(AF1391:AF1401)),0)</f>
        <v xml:space="preserve"> </v>
      </c>
      <c r="AG1402" s="323" t="str">
        <f>IF('FRONT PAGE'!$A$1="www.fly-logics.com",IF(SUM(AG1391:AG1401)=0," ",SUM(AG1391:AG1401)),0)</f>
        <v xml:space="preserve"> </v>
      </c>
      <c r="AH1402" s="520" t="str">
        <f>IF('FRONT PAGE'!$A$1="www.fly-logics.com","I certify that all the data in this
logbook are accurate",0)</f>
        <v>I certify that all the data in this
logbook are accurate</v>
      </c>
      <c r="AI1402" s="521"/>
      <c r="AJ1402" s="521"/>
      <c r="AK1402" s="522"/>
      <c r="AL1402" s="385"/>
      <c r="AM1402" s="386"/>
      <c r="AN1402" s="385"/>
      <c r="AV1402" s="372"/>
      <c r="AX1402" s="373"/>
      <c r="AY1402" s="98"/>
      <c r="AZ1402" s="373"/>
      <c r="BA1402" s="363"/>
      <c r="BC1402" s="377"/>
    </row>
    <row r="1403" spans="1:70" ht="26.25" customHeight="1" x14ac:dyDescent="0.2">
      <c r="A1403" s="505">
        <f>AL1387</f>
        <v>0</v>
      </c>
      <c r="B1403" s="525"/>
      <c r="C1403" s="525"/>
      <c r="D1403" s="525"/>
      <c r="E1403" s="526"/>
      <c r="F1403" s="530" t="str">
        <f>IF('FRONT PAGE'!$A$1="www.fly-logics.com","TOTAL PREVIOUS LOGBOOK",0)</f>
        <v>TOTAL PREVIOUS LOGBOOK</v>
      </c>
      <c r="G1403" s="531"/>
      <c r="H1403" s="532"/>
      <c r="I1403" s="333">
        <f>I1390</f>
        <v>33.75</v>
      </c>
      <c r="J1403" s="334">
        <f t="shared" ref="J1403:Q1403" si="1188">J1390</f>
        <v>33.75</v>
      </c>
      <c r="K1403" s="335" t="str">
        <f t="shared" si="1188"/>
        <v xml:space="preserve"> </v>
      </c>
      <c r="L1403" s="336" t="str">
        <f t="shared" si="1188"/>
        <v xml:space="preserve"> </v>
      </c>
      <c r="M1403" s="335" t="str">
        <f t="shared" si="1188"/>
        <v xml:space="preserve"> </v>
      </c>
      <c r="N1403" s="336" t="str">
        <f t="shared" si="1188"/>
        <v xml:space="preserve"> </v>
      </c>
      <c r="O1403" s="335" t="str">
        <f t="shared" si="1188"/>
        <v xml:space="preserve"> </v>
      </c>
      <c r="P1403" s="336" t="str">
        <f t="shared" si="1188"/>
        <v xml:space="preserve"> </v>
      </c>
      <c r="Q1403" s="337" t="str">
        <f t="shared" si="1188"/>
        <v xml:space="preserve"> </v>
      </c>
      <c r="R1403" s="288">
        <v>10</v>
      </c>
      <c r="S1403" s="331" t="str">
        <f>S1390</f>
        <v xml:space="preserve"> </v>
      </c>
      <c r="T1403" s="239">
        <f t="shared" ref="T1403:AG1403" si="1189">T1390</f>
        <v>13.75</v>
      </c>
      <c r="U1403" s="239">
        <f t="shared" si="1189"/>
        <v>20</v>
      </c>
      <c r="V1403" s="240">
        <f t="shared" si="1189"/>
        <v>5</v>
      </c>
      <c r="W1403" s="241" t="str">
        <f t="shared" si="1189"/>
        <v xml:space="preserve"> </v>
      </c>
      <c r="X1403" s="239" t="str">
        <f t="shared" si="1189"/>
        <v xml:space="preserve"> </v>
      </c>
      <c r="Y1403" s="242">
        <f t="shared" si="1189"/>
        <v>5</v>
      </c>
      <c r="Z1403" s="239" t="str">
        <f t="shared" si="1189"/>
        <v xml:space="preserve"> </v>
      </c>
      <c r="AA1403" s="242">
        <f t="shared" si="1189"/>
        <v>3.75</v>
      </c>
      <c r="AB1403" s="240" t="str">
        <f t="shared" si="1189"/>
        <v xml:space="preserve"> </v>
      </c>
      <c r="AC1403" s="243">
        <f t="shared" si="1189"/>
        <v>14</v>
      </c>
      <c r="AD1403" s="244" t="str">
        <f t="shared" si="1189"/>
        <v xml:space="preserve"> </v>
      </c>
      <c r="AE1403" s="244">
        <f t="shared" si="1189"/>
        <v>14</v>
      </c>
      <c r="AF1403" s="245" t="str">
        <f t="shared" si="1189"/>
        <v xml:space="preserve"> </v>
      </c>
      <c r="AG1403" s="332">
        <f t="shared" si="1189"/>
        <v>17</v>
      </c>
      <c r="AH1403" s="507"/>
      <c r="AI1403" s="508"/>
      <c r="AJ1403" s="508"/>
      <c r="AK1403" s="509"/>
      <c r="AL1403" s="385"/>
      <c r="AM1403" s="386"/>
      <c r="AN1403" s="385"/>
      <c r="AV1403" s="372"/>
      <c r="AX1403" s="373"/>
      <c r="AY1403" s="98"/>
      <c r="AZ1403" s="373"/>
      <c r="BA1403" s="363"/>
      <c r="BC1403" s="377"/>
    </row>
    <row r="1404" spans="1:70" ht="26.25" customHeight="1" thickBot="1" x14ac:dyDescent="0.25">
      <c r="A1404" s="506"/>
      <c r="B1404" s="512" t="str">
        <f>IF('FRONT PAGE'!$A$1="www.fly-logics.com","Authority certifying flight hours 
STAMP &amp; SIGNATURE",0)</f>
        <v>Authority certifying flight hours 
STAMP &amp; SIGNATURE</v>
      </c>
      <c r="C1404" s="512"/>
      <c r="D1404" s="512"/>
      <c r="E1404" s="513"/>
      <c r="F1404" s="533" t="str">
        <f>IF('FRONT PAGE'!$A$1="www.fly-logics.com","TOTAL TO DATE",0)</f>
        <v>TOTAL TO DATE</v>
      </c>
      <c r="G1404" s="534"/>
      <c r="H1404" s="535"/>
      <c r="I1404" s="32">
        <f t="shared" ref="I1404:Q1404" si="1190">IF(SUM(I1402:I1403)=0," ",SUM(I1402:I1403))</f>
        <v>33.75</v>
      </c>
      <c r="J1404" s="27">
        <f t="shared" si="1190"/>
        <v>33.75</v>
      </c>
      <c r="K1404" s="24" t="str">
        <f t="shared" si="1190"/>
        <v xml:space="preserve"> </v>
      </c>
      <c r="L1404" s="25" t="str">
        <f t="shared" si="1190"/>
        <v xml:space="preserve"> </v>
      </c>
      <c r="M1404" s="24" t="str">
        <f t="shared" si="1190"/>
        <v xml:space="preserve"> </v>
      </c>
      <c r="N1404" s="25" t="str">
        <f t="shared" si="1190"/>
        <v xml:space="preserve"> </v>
      </c>
      <c r="O1404" s="24" t="str">
        <f t="shared" si="1190"/>
        <v xml:space="preserve"> </v>
      </c>
      <c r="P1404" s="25" t="str">
        <f t="shared" si="1190"/>
        <v xml:space="preserve"> </v>
      </c>
      <c r="Q1404" s="26" t="str">
        <f t="shared" si="1190"/>
        <v xml:space="preserve"> </v>
      </c>
      <c r="R1404" s="289"/>
      <c r="S1404" s="27" t="str">
        <f t="shared" ref="S1404:AG1404" si="1191">IF(SUM(S1402:S1403)=0," ",SUM(S1402:S1403))</f>
        <v xml:space="preserve"> </v>
      </c>
      <c r="T1404" s="24">
        <f t="shared" si="1191"/>
        <v>13.75</v>
      </c>
      <c r="U1404" s="24">
        <f t="shared" si="1191"/>
        <v>20</v>
      </c>
      <c r="V1404" s="26">
        <f t="shared" si="1191"/>
        <v>5</v>
      </c>
      <c r="W1404" s="27" t="str">
        <f t="shared" si="1191"/>
        <v xml:space="preserve"> </v>
      </c>
      <c r="X1404" s="24" t="str">
        <f t="shared" si="1191"/>
        <v xml:space="preserve"> </v>
      </c>
      <c r="Y1404" s="25">
        <f t="shared" si="1191"/>
        <v>5</v>
      </c>
      <c r="Z1404" s="24" t="str">
        <f t="shared" si="1191"/>
        <v xml:space="preserve"> </v>
      </c>
      <c r="AA1404" s="25">
        <f t="shared" si="1191"/>
        <v>3.75</v>
      </c>
      <c r="AB1404" s="26" t="str">
        <f t="shared" si="1191"/>
        <v xml:space="preserve"> </v>
      </c>
      <c r="AC1404" s="30">
        <f t="shared" si="1191"/>
        <v>14</v>
      </c>
      <c r="AD1404" s="28" t="str">
        <f t="shared" si="1191"/>
        <v xml:space="preserve"> </v>
      </c>
      <c r="AE1404" s="28">
        <f t="shared" si="1191"/>
        <v>14</v>
      </c>
      <c r="AF1404" s="31" t="str">
        <f t="shared" si="1191"/>
        <v xml:space="preserve"> </v>
      </c>
      <c r="AG1404" s="33">
        <f t="shared" si="1191"/>
        <v>17</v>
      </c>
      <c r="AH1404" s="514" t="str">
        <f>IF('FRONT PAGE'!$A$1="www.fly-logics.com","_____________________________
PILOT SIGNATURE",0)</f>
        <v>_____________________________
PILOT SIGNATURE</v>
      </c>
      <c r="AI1404" s="515"/>
      <c r="AJ1404" s="515"/>
      <c r="AK1404" s="330">
        <f>A1402</f>
        <v>100</v>
      </c>
      <c r="AL1404" s="387"/>
      <c r="AM1404" s="388"/>
      <c r="AN1404" s="387"/>
      <c r="AV1404" s="372"/>
      <c r="AX1404" s="373"/>
      <c r="AY1404" s="98"/>
      <c r="AZ1404" s="373"/>
      <c r="BA1404" s="363"/>
      <c r="BC1404" s="377"/>
    </row>
    <row r="1405" spans="1:70" s="50" customFormat="1" ht="27.75" customHeight="1" x14ac:dyDescent="0.2">
      <c r="A1405" s="29">
        <f>A1400+1</f>
        <v>1001</v>
      </c>
      <c r="B1405" s="39"/>
      <c r="C1405" s="40"/>
      <c r="D1405" s="41"/>
      <c r="E1405" s="42"/>
      <c r="F1405" s="43"/>
      <c r="G1405" s="44"/>
      <c r="H1405" s="45"/>
      <c r="I1405" s="281"/>
      <c r="J1405" s="277"/>
      <c r="K1405" s="278"/>
      <c r="L1405" s="279"/>
      <c r="M1405" s="278"/>
      <c r="N1405" s="279"/>
      <c r="O1405" s="278"/>
      <c r="P1405" s="279"/>
      <c r="Q1405" s="150"/>
      <c r="R1405" s="285"/>
      <c r="S1405" s="46"/>
      <c r="T1405" s="47"/>
      <c r="U1405" s="47"/>
      <c r="V1405" s="48"/>
      <c r="W1405" s="293"/>
      <c r="X1405" s="278"/>
      <c r="Y1405" s="279"/>
      <c r="Z1405" s="278"/>
      <c r="AA1405" s="279"/>
      <c r="AB1405" s="150"/>
      <c r="AC1405" s="282"/>
      <c r="AD1405" s="283"/>
      <c r="AE1405" s="283"/>
      <c r="AF1405" s="284"/>
      <c r="AG1405" s="49"/>
      <c r="AH1405" s="48"/>
      <c r="AI1405" s="516"/>
      <c r="AJ1405" s="516"/>
      <c r="AK1405" s="517"/>
      <c r="AL1405" s="100"/>
      <c r="AM1405" s="382" t="str">
        <f t="shared" ref="AM1405:AM1414" si="1192">IF(B1405=0," ",TEXT(B1405,"MMM"))</f>
        <v xml:space="preserve"> </v>
      </c>
      <c r="AN1405" s="95" t="str">
        <f t="shared" ref="AN1405:AN1414" si="1193">IF(B1405=0," ",YEAR(B1405))</f>
        <v xml:space="preserve"> </v>
      </c>
      <c r="AO1405" s="365"/>
      <c r="AP1405" s="365"/>
      <c r="AQ1405" s="256"/>
      <c r="AR1405" s="365"/>
      <c r="AS1405" s="365"/>
      <c r="AT1405" s="364"/>
      <c r="AU1405" s="365"/>
      <c r="AV1405" s="372"/>
      <c r="AW1405" s="364"/>
      <c r="AX1405" s="373"/>
      <c r="AY1405" s="98"/>
      <c r="AZ1405" s="373"/>
      <c r="BA1405" s="363"/>
      <c r="BB1405" s="365"/>
      <c r="BC1405" s="377"/>
      <c r="BD1405" s="365"/>
      <c r="BE1405" s="365"/>
      <c r="BF1405" s="365"/>
      <c r="BG1405" s="365"/>
      <c r="BH1405" s="365"/>
      <c r="BI1405" s="365"/>
      <c r="BJ1405" s="365"/>
      <c r="BK1405" s="365"/>
      <c r="BL1405" s="376"/>
      <c r="BM1405" s="376"/>
      <c r="BN1405" s="260"/>
      <c r="BO1405" s="260"/>
      <c r="BP1405" s="260"/>
      <c r="BQ1405" s="263"/>
      <c r="BR1405" s="263"/>
    </row>
    <row r="1406" spans="1:70" s="50" customFormat="1" ht="27.75" customHeight="1" x14ac:dyDescent="0.2">
      <c r="A1406" s="22">
        <f>A1405+1</f>
        <v>1002</v>
      </c>
      <c r="B1406" s="51"/>
      <c r="C1406" s="52"/>
      <c r="D1406" s="53"/>
      <c r="E1406" s="54"/>
      <c r="F1406" s="55"/>
      <c r="G1406" s="56"/>
      <c r="H1406" s="57"/>
      <c r="I1406" s="275"/>
      <c r="J1406" s="58"/>
      <c r="K1406" s="59"/>
      <c r="L1406" s="60"/>
      <c r="M1406" s="59"/>
      <c r="N1406" s="60"/>
      <c r="O1406" s="59"/>
      <c r="P1406" s="60"/>
      <c r="Q1406" s="61"/>
      <c r="R1406" s="286"/>
      <c r="S1406" s="58"/>
      <c r="T1406" s="59"/>
      <c r="U1406" s="59"/>
      <c r="V1406" s="61"/>
      <c r="W1406" s="294"/>
      <c r="X1406" s="59"/>
      <c r="Y1406" s="60"/>
      <c r="Z1406" s="59"/>
      <c r="AA1406" s="60"/>
      <c r="AB1406" s="61"/>
      <c r="AC1406" s="62"/>
      <c r="AD1406" s="63"/>
      <c r="AE1406" s="63"/>
      <c r="AF1406" s="64"/>
      <c r="AG1406" s="65"/>
      <c r="AH1406" s="61"/>
      <c r="AI1406" s="510"/>
      <c r="AJ1406" s="510"/>
      <c r="AK1406" s="511"/>
      <c r="AL1406" s="100"/>
      <c r="AM1406" s="382" t="str">
        <f t="shared" si="1192"/>
        <v xml:space="preserve"> </v>
      </c>
      <c r="AN1406" s="95" t="str">
        <f t="shared" si="1193"/>
        <v xml:space="preserve"> </v>
      </c>
      <c r="AO1406" s="365"/>
      <c r="AP1406" s="365"/>
      <c r="AQ1406" s="256"/>
      <c r="AR1406" s="365"/>
      <c r="AS1406" s="365"/>
      <c r="AT1406" s="364"/>
      <c r="AU1406" s="365"/>
      <c r="AV1406" s="372"/>
      <c r="AW1406" s="364"/>
      <c r="AX1406" s="373"/>
      <c r="AY1406" s="98"/>
      <c r="AZ1406" s="373"/>
      <c r="BA1406" s="363"/>
      <c r="BB1406" s="365"/>
      <c r="BC1406" s="377"/>
      <c r="BD1406" s="365"/>
      <c r="BE1406" s="365"/>
      <c r="BF1406" s="365"/>
      <c r="BG1406" s="365"/>
      <c r="BH1406" s="365"/>
      <c r="BI1406" s="365"/>
      <c r="BJ1406" s="365"/>
      <c r="BK1406" s="365"/>
      <c r="BL1406" s="376"/>
      <c r="BM1406" s="376"/>
      <c r="BN1406" s="260"/>
      <c r="BO1406" s="260"/>
      <c r="BP1406" s="260"/>
      <c r="BQ1406" s="263"/>
      <c r="BR1406" s="263"/>
    </row>
    <row r="1407" spans="1:70" s="50" customFormat="1" ht="27.75" customHeight="1" x14ac:dyDescent="0.2">
      <c r="A1407" s="22">
        <f t="shared" ref="A1407:A1414" si="1194">A1406+1</f>
        <v>1003</v>
      </c>
      <c r="B1407" s="51"/>
      <c r="C1407" s="52"/>
      <c r="D1407" s="53"/>
      <c r="E1407" s="54"/>
      <c r="F1407" s="55"/>
      <c r="G1407" s="56"/>
      <c r="H1407" s="57"/>
      <c r="I1407" s="275"/>
      <c r="J1407" s="58"/>
      <c r="K1407" s="59"/>
      <c r="L1407" s="60"/>
      <c r="M1407" s="59"/>
      <c r="N1407" s="60"/>
      <c r="O1407" s="59"/>
      <c r="P1407" s="60"/>
      <c r="Q1407" s="61"/>
      <c r="R1407" s="286"/>
      <c r="S1407" s="58"/>
      <c r="T1407" s="59"/>
      <c r="U1407" s="59"/>
      <c r="V1407" s="61"/>
      <c r="W1407" s="294"/>
      <c r="X1407" s="59"/>
      <c r="Y1407" s="60"/>
      <c r="Z1407" s="59"/>
      <c r="AA1407" s="60"/>
      <c r="AB1407" s="61"/>
      <c r="AC1407" s="62"/>
      <c r="AD1407" s="63"/>
      <c r="AE1407" s="63"/>
      <c r="AF1407" s="64"/>
      <c r="AG1407" s="65"/>
      <c r="AH1407" s="61"/>
      <c r="AI1407" s="510"/>
      <c r="AJ1407" s="510"/>
      <c r="AK1407" s="511"/>
      <c r="AL1407" s="100"/>
      <c r="AM1407" s="382" t="str">
        <f t="shared" si="1192"/>
        <v xml:space="preserve"> </v>
      </c>
      <c r="AN1407" s="95" t="str">
        <f t="shared" si="1193"/>
        <v xml:space="preserve"> </v>
      </c>
      <c r="AO1407" s="365"/>
      <c r="AP1407" s="365"/>
      <c r="AQ1407" s="256"/>
      <c r="AR1407" s="365"/>
      <c r="AS1407" s="365"/>
      <c r="AT1407" s="364"/>
      <c r="AU1407" s="365"/>
      <c r="AV1407" s="372"/>
      <c r="AW1407" s="364"/>
      <c r="AX1407" s="373"/>
      <c r="AY1407" s="98"/>
      <c r="AZ1407" s="373"/>
      <c r="BA1407" s="363"/>
      <c r="BB1407" s="365"/>
      <c r="BC1407" s="377"/>
      <c r="BD1407" s="365"/>
      <c r="BE1407" s="365"/>
      <c r="BF1407" s="365"/>
      <c r="BG1407" s="365"/>
      <c r="BH1407" s="365"/>
      <c r="BI1407" s="365"/>
      <c r="BJ1407" s="365"/>
      <c r="BK1407" s="365"/>
      <c r="BL1407" s="376"/>
      <c r="BM1407" s="376"/>
      <c r="BN1407" s="260"/>
      <c r="BO1407" s="260"/>
      <c r="BP1407" s="260"/>
      <c r="BQ1407" s="263"/>
      <c r="BR1407" s="263"/>
    </row>
    <row r="1408" spans="1:70" s="50" customFormat="1" ht="27.75" customHeight="1" x14ac:dyDescent="0.2">
      <c r="A1408" s="22">
        <f t="shared" si="1194"/>
        <v>1004</v>
      </c>
      <c r="B1408" s="51"/>
      <c r="C1408" s="52"/>
      <c r="D1408" s="53"/>
      <c r="E1408" s="54"/>
      <c r="F1408" s="55"/>
      <c r="G1408" s="56"/>
      <c r="H1408" s="57"/>
      <c r="I1408" s="275"/>
      <c r="J1408" s="58"/>
      <c r="K1408" s="59"/>
      <c r="L1408" s="60"/>
      <c r="M1408" s="59"/>
      <c r="N1408" s="60"/>
      <c r="O1408" s="59"/>
      <c r="P1408" s="60"/>
      <c r="Q1408" s="61"/>
      <c r="R1408" s="286"/>
      <c r="S1408" s="58"/>
      <c r="T1408" s="59"/>
      <c r="U1408" s="59"/>
      <c r="V1408" s="61"/>
      <c r="W1408" s="294"/>
      <c r="X1408" s="59"/>
      <c r="Y1408" s="60"/>
      <c r="Z1408" s="59"/>
      <c r="AA1408" s="60"/>
      <c r="AB1408" s="61"/>
      <c r="AC1408" s="62"/>
      <c r="AD1408" s="63"/>
      <c r="AE1408" s="63"/>
      <c r="AF1408" s="64"/>
      <c r="AG1408" s="65"/>
      <c r="AH1408" s="61"/>
      <c r="AI1408" s="510"/>
      <c r="AJ1408" s="510"/>
      <c r="AK1408" s="511"/>
      <c r="AL1408" s="100"/>
      <c r="AM1408" s="382" t="str">
        <f t="shared" si="1192"/>
        <v xml:space="preserve"> </v>
      </c>
      <c r="AN1408" s="95" t="str">
        <f t="shared" si="1193"/>
        <v xml:space="preserve"> </v>
      </c>
      <c r="AO1408" s="365"/>
      <c r="AP1408" s="365"/>
      <c r="AQ1408" s="256"/>
      <c r="AR1408" s="365"/>
      <c r="AS1408" s="365"/>
      <c r="AT1408" s="364"/>
      <c r="AU1408" s="365"/>
      <c r="AV1408" s="372"/>
      <c r="AW1408" s="364"/>
      <c r="AX1408" s="373"/>
      <c r="AY1408" s="98"/>
      <c r="AZ1408" s="373"/>
      <c r="BA1408" s="363"/>
      <c r="BB1408" s="365"/>
      <c r="BC1408" s="377"/>
      <c r="BD1408" s="365"/>
      <c r="BE1408" s="365"/>
      <c r="BF1408" s="365"/>
      <c r="BG1408" s="365"/>
      <c r="BH1408" s="365"/>
      <c r="BI1408" s="365"/>
      <c r="BJ1408" s="365"/>
      <c r="BK1408" s="365"/>
      <c r="BL1408" s="376"/>
      <c r="BM1408" s="376"/>
      <c r="BN1408" s="260"/>
      <c r="BO1408" s="260"/>
      <c r="BP1408" s="260"/>
      <c r="BQ1408" s="263"/>
      <c r="BR1408" s="263"/>
    </row>
    <row r="1409" spans="1:70" s="50" customFormat="1" ht="27.75" customHeight="1" x14ac:dyDescent="0.2">
      <c r="A1409" s="22">
        <f t="shared" si="1194"/>
        <v>1005</v>
      </c>
      <c r="B1409" s="51"/>
      <c r="C1409" s="52"/>
      <c r="D1409" s="53"/>
      <c r="E1409" s="54"/>
      <c r="F1409" s="55"/>
      <c r="G1409" s="56"/>
      <c r="H1409" s="57"/>
      <c r="I1409" s="275"/>
      <c r="J1409" s="58"/>
      <c r="K1409" s="59"/>
      <c r="L1409" s="60"/>
      <c r="M1409" s="59"/>
      <c r="N1409" s="60"/>
      <c r="O1409" s="59"/>
      <c r="P1409" s="60"/>
      <c r="Q1409" s="61"/>
      <c r="R1409" s="286"/>
      <c r="S1409" s="58"/>
      <c r="T1409" s="59"/>
      <c r="U1409" s="59"/>
      <c r="V1409" s="61"/>
      <c r="W1409" s="294"/>
      <c r="X1409" s="59"/>
      <c r="Y1409" s="60"/>
      <c r="Z1409" s="59"/>
      <c r="AA1409" s="60"/>
      <c r="AB1409" s="61"/>
      <c r="AC1409" s="62"/>
      <c r="AD1409" s="63"/>
      <c r="AE1409" s="63"/>
      <c r="AF1409" s="64"/>
      <c r="AG1409" s="65"/>
      <c r="AH1409" s="61"/>
      <c r="AI1409" s="510"/>
      <c r="AJ1409" s="510"/>
      <c r="AK1409" s="511"/>
      <c r="AL1409" s="100"/>
      <c r="AM1409" s="382" t="str">
        <f t="shared" si="1192"/>
        <v xml:space="preserve"> </v>
      </c>
      <c r="AN1409" s="95" t="str">
        <f t="shared" si="1193"/>
        <v xml:space="preserve"> </v>
      </c>
      <c r="AO1409" s="365"/>
      <c r="AP1409" s="365"/>
      <c r="AQ1409" s="256"/>
      <c r="AR1409" s="365"/>
      <c r="AS1409" s="365"/>
      <c r="AT1409" s="364"/>
      <c r="AU1409" s="365"/>
      <c r="AV1409" s="372"/>
      <c r="AW1409" s="364"/>
      <c r="AX1409" s="373"/>
      <c r="AY1409" s="98"/>
      <c r="AZ1409" s="373"/>
      <c r="BA1409" s="363"/>
      <c r="BB1409" s="365"/>
      <c r="BC1409" s="377"/>
      <c r="BD1409" s="365"/>
      <c r="BE1409" s="365"/>
      <c r="BF1409" s="365"/>
      <c r="BG1409" s="365"/>
      <c r="BH1409" s="365"/>
      <c r="BI1409" s="365"/>
      <c r="BJ1409" s="365"/>
      <c r="BK1409" s="365"/>
      <c r="BL1409" s="376"/>
      <c r="BM1409" s="376"/>
      <c r="BN1409" s="260"/>
      <c r="BO1409" s="260"/>
      <c r="BP1409" s="260"/>
      <c r="BQ1409" s="263"/>
      <c r="BR1409" s="263"/>
    </row>
    <row r="1410" spans="1:70" s="50" customFormat="1" ht="27.75" customHeight="1" x14ac:dyDescent="0.2">
      <c r="A1410" s="22">
        <f t="shared" si="1194"/>
        <v>1006</v>
      </c>
      <c r="B1410" s="51"/>
      <c r="C1410" s="52"/>
      <c r="D1410" s="53"/>
      <c r="E1410" s="54"/>
      <c r="F1410" s="55"/>
      <c r="G1410" s="56"/>
      <c r="H1410" s="57"/>
      <c r="I1410" s="275"/>
      <c r="J1410" s="58"/>
      <c r="K1410" s="59"/>
      <c r="L1410" s="60"/>
      <c r="M1410" s="59"/>
      <c r="N1410" s="60"/>
      <c r="O1410" s="59"/>
      <c r="P1410" s="60"/>
      <c r="Q1410" s="61"/>
      <c r="R1410" s="286"/>
      <c r="S1410" s="58"/>
      <c r="T1410" s="59"/>
      <c r="U1410" s="59"/>
      <c r="V1410" s="61"/>
      <c r="W1410" s="294"/>
      <c r="X1410" s="59"/>
      <c r="Y1410" s="60"/>
      <c r="Z1410" s="59"/>
      <c r="AA1410" s="60"/>
      <c r="AB1410" s="61"/>
      <c r="AC1410" s="62"/>
      <c r="AD1410" s="63"/>
      <c r="AE1410" s="63"/>
      <c r="AF1410" s="64"/>
      <c r="AG1410" s="65"/>
      <c r="AH1410" s="61"/>
      <c r="AI1410" s="510"/>
      <c r="AJ1410" s="510"/>
      <c r="AK1410" s="511"/>
      <c r="AL1410" s="100"/>
      <c r="AM1410" s="382" t="str">
        <f t="shared" si="1192"/>
        <v xml:space="preserve"> </v>
      </c>
      <c r="AN1410" s="95" t="str">
        <f t="shared" si="1193"/>
        <v xml:space="preserve"> </v>
      </c>
      <c r="AO1410" s="365"/>
      <c r="AP1410" s="365"/>
      <c r="AQ1410" s="256"/>
      <c r="AR1410" s="365"/>
      <c r="AS1410" s="365"/>
      <c r="AT1410" s="364"/>
      <c r="AU1410" s="365"/>
      <c r="AV1410" s="372"/>
      <c r="AW1410" s="364"/>
      <c r="AX1410" s="373"/>
      <c r="AY1410" s="98"/>
      <c r="AZ1410" s="373"/>
      <c r="BA1410" s="363"/>
      <c r="BB1410" s="365"/>
      <c r="BC1410" s="377"/>
      <c r="BD1410" s="365"/>
      <c r="BE1410" s="365"/>
      <c r="BF1410" s="365"/>
      <c r="BG1410" s="365"/>
      <c r="BH1410" s="365"/>
      <c r="BI1410" s="365"/>
      <c r="BJ1410" s="365"/>
      <c r="BK1410" s="365"/>
      <c r="BL1410" s="376"/>
      <c r="BM1410" s="376"/>
      <c r="BN1410" s="260"/>
      <c r="BO1410" s="260"/>
      <c r="BP1410" s="260"/>
      <c r="BQ1410" s="263"/>
      <c r="BR1410" s="263"/>
    </row>
    <row r="1411" spans="1:70" s="50" customFormat="1" ht="27.75" customHeight="1" x14ac:dyDescent="0.2">
      <c r="A1411" s="22">
        <f>A1410+1</f>
        <v>1007</v>
      </c>
      <c r="B1411" s="51"/>
      <c r="C1411" s="52"/>
      <c r="D1411" s="53"/>
      <c r="E1411" s="54"/>
      <c r="F1411" s="55"/>
      <c r="G1411" s="56"/>
      <c r="H1411" s="57"/>
      <c r="I1411" s="275"/>
      <c r="J1411" s="58"/>
      <c r="K1411" s="59"/>
      <c r="L1411" s="60"/>
      <c r="M1411" s="59"/>
      <c r="N1411" s="60"/>
      <c r="O1411" s="59"/>
      <c r="P1411" s="60"/>
      <c r="Q1411" s="61"/>
      <c r="R1411" s="286"/>
      <c r="S1411" s="58"/>
      <c r="T1411" s="59"/>
      <c r="U1411" s="59"/>
      <c r="V1411" s="61"/>
      <c r="W1411" s="294"/>
      <c r="X1411" s="59"/>
      <c r="Y1411" s="60"/>
      <c r="Z1411" s="59"/>
      <c r="AA1411" s="60"/>
      <c r="AB1411" s="61"/>
      <c r="AC1411" s="62"/>
      <c r="AD1411" s="63"/>
      <c r="AE1411" s="63"/>
      <c r="AF1411" s="64"/>
      <c r="AG1411" s="65"/>
      <c r="AH1411" s="61"/>
      <c r="AI1411" s="510"/>
      <c r="AJ1411" s="510"/>
      <c r="AK1411" s="511"/>
      <c r="AL1411" s="100"/>
      <c r="AM1411" s="382" t="str">
        <f t="shared" si="1192"/>
        <v xml:space="preserve"> </v>
      </c>
      <c r="AN1411" s="95" t="str">
        <f t="shared" si="1193"/>
        <v xml:space="preserve"> </v>
      </c>
      <c r="AO1411" s="365"/>
      <c r="AP1411" s="365"/>
      <c r="AQ1411" s="256"/>
      <c r="AR1411" s="365"/>
      <c r="AS1411" s="365"/>
      <c r="AT1411" s="364"/>
      <c r="AU1411" s="365"/>
      <c r="AV1411" s="372"/>
      <c r="AW1411" s="364"/>
      <c r="AX1411" s="373"/>
      <c r="AY1411" s="98"/>
      <c r="AZ1411" s="373"/>
      <c r="BA1411" s="363"/>
      <c r="BB1411" s="365"/>
      <c r="BC1411" s="377"/>
      <c r="BD1411" s="365"/>
      <c r="BE1411" s="365"/>
      <c r="BF1411" s="365"/>
      <c r="BG1411" s="365"/>
      <c r="BH1411" s="365"/>
      <c r="BI1411" s="365"/>
      <c r="BJ1411" s="365"/>
      <c r="BK1411" s="365"/>
      <c r="BL1411" s="376"/>
      <c r="BM1411" s="376"/>
      <c r="BN1411" s="260"/>
      <c r="BO1411" s="260"/>
      <c r="BP1411" s="260"/>
      <c r="BQ1411" s="263"/>
      <c r="BR1411" s="263"/>
    </row>
    <row r="1412" spans="1:70" s="50" customFormat="1" ht="27.75" customHeight="1" x14ac:dyDescent="0.2">
      <c r="A1412" s="22">
        <f t="shared" si="1194"/>
        <v>1008</v>
      </c>
      <c r="B1412" s="51"/>
      <c r="C1412" s="52"/>
      <c r="D1412" s="53"/>
      <c r="E1412" s="54"/>
      <c r="F1412" s="55"/>
      <c r="G1412" s="56"/>
      <c r="H1412" s="57"/>
      <c r="I1412" s="275"/>
      <c r="J1412" s="58"/>
      <c r="K1412" s="59"/>
      <c r="L1412" s="60"/>
      <c r="M1412" s="59"/>
      <c r="N1412" s="60"/>
      <c r="O1412" s="59"/>
      <c r="P1412" s="60"/>
      <c r="Q1412" s="61"/>
      <c r="R1412" s="286"/>
      <c r="S1412" s="58"/>
      <c r="T1412" s="59"/>
      <c r="U1412" s="59"/>
      <c r="V1412" s="61"/>
      <c r="W1412" s="294"/>
      <c r="X1412" s="59"/>
      <c r="Y1412" s="60"/>
      <c r="Z1412" s="59"/>
      <c r="AA1412" s="60"/>
      <c r="AB1412" s="61"/>
      <c r="AC1412" s="62"/>
      <c r="AD1412" s="63"/>
      <c r="AE1412" s="63"/>
      <c r="AF1412" s="64"/>
      <c r="AG1412" s="65"/>
      <c r="AH1412" s="61"/>
      <c r="AI1412" s="510"/>
      <c r="AJ1412" s="510"/>
      <c r="AK1412" s="511"/>
      <c r="AL1412" s="100"/>
      <c r="AM1412" s="382" t="str">
        <f t="shared" si="1192"/>
        <v xml:space="preserve"> </v>
      </c>
      <c r="AN1412" s="95" t="str">
        <f t="shared" si="1193"/>
        <v xml:space="preserve"> </v>
      </c>
      <c r="AO1412" s="365"/>
      <c r="AP1412" s="365"/>
      <c r="AQ1412" s="256"/>
      <c r="AR1412" s="365"/>
      <c r="AS1412" s="365"/>
      <c r="AT1412" s="364"/>
      <c r="AU1412" s="365"/>
      <c r="AV1412" s="372"/>
      <c r="AW1412" s="364"/>
      <c r="AX1412" s="373"/>
      <c r="AY1412" s="98"/>
      <c r="AZ1412" s="373"/>
      <c r="BA1412" s="363"/>
      <c r="BB1412" s="365"/>
      <c r="BC1412" s="377"/>
      <c r="BD1412" s="365"/>
      <c r="BE1412" s="365"/>
      <c r="BF1412" s="365"/>
      <c r="BG1412" s="365"/>
      <c r="BH1412" s="365"/>
      <c r="BI1412" s="365"/>
      <c r="BJ1412" s="365"/>
      <c r="BK1412" s="365"/>
      <c r="BL1412" s="376"/>
      <c r="BM1412" s="376"/>
      <c r="BN1412" s="260"/>
      <c r="BO1412" s="260"/>
      <c r="BP1412" s="260"/>
      <c r="BQ1412" s="263"/>
      <c r="BR1412" s="263"/>
    </row>
    <row r="1413" spans="1:70" s="50" customFormat="1" ht="27.75" customHeight="1" x14ac:dyDescent="0.2">
      <c r="A1413" s="22">
        <f t="shared" si="1194"/>
        <v>1009</v>
      </c>
      <c r="B1413" s="51"/>
      <c r="C1413" s="52"/>
      <c r="D1413" s="53"/>
      <c r="E1413" s="54"/>
      <c r="F1413" s="55"/>
      <c r="G1413" s="56"/>
      <c r="H1413" s="57"/>
      <c r="I1413" s="275"/>
      <c r="J1413" s="58"/>
      <c r="K1413" s="59"/>
      <c r="L1413" s="60"/>
      <c r="M1413" s="59"/>
      <c r="N1413" s="60"/>
      <c r="O1413" s="59"/>
      <c r="P1413" s="60"/>
      <c r="Q1413" s="61"/>
      <c r="R1413" s="286"/>
      <c r="S1413" s="58"/>
      <c r="T1413" s="59"/>
      <c r="U1413" s="59"/>
      <c r="V1413" s="61"/>
      <c r="W1413" s="294"/>
      <c r="X1413" s="59"/>
      <c r="Y1413" s="60"/>
      <c r="Z1413" s="59"/>
      <c r="AA1413" s="60"/>
      <c r="AB1413" s="61"/>
      <c r="AC1413" s="62"/>
      <c r="AD1413" s="63"/>
      <c r="AE1413" s="63"/>
      <c r="AF1413" s="64"/>
      <c r="AG1413" s="65"/>
      <c r="AH1413" s="61"/>
      <c r="AI1413" s="510"/>
      <c r="AJ1413" s="510"/>
      <c r="AK1413" s="511"/>
      <c r="AL1413" s="100"/>
      <c r="AM1413" s="382" t="str">
        <f t="shared" si="1192"/>
        <v xml:space="preserve"> </v>
      </c>
      <c r="AN1413" s="95" t="str">
        <f t="shared" si="1193"/>
        <v xml:space="preserve"> </v>
      </c>
      <c r="AO1413" s="365"/>
      <c r="AP1413" s="365"/>
      <c r="AQ1413" s="256"/>
      <c r="AR1413" s="365"/>
      <c r="AS1413" s="365"/>
      <c r="AT1413" s="364"/>
      <c r="AU1413" s="365"/>
      <c r="AV1413" s="372"/>
      <c r="AW1413" s="364"/>
      <c r="AX1413" s="373"/>
      <c r="AY1413" s="98"/>
      <c r="AZ1413" s="373"/>
      <c r="BA1413" s="365"/>
      <c r="BB1413" s="365"/>
      <c r="BC1413" s="377"/>
      <c r="BD1413" s="365"/>
      <c r="BE1413" s="365"/>
      <c r="BF1413" s="365"/>
      <c r="BG1413" s="365"/>
      <c r="BH1413" s="365"/>
      <c r="BI1413" s="365"/>
      <c r="BJ1413" s="365"/>
      <c r="BK1413" s="365"/>
      <c r="BL1413" s="376"/>
      <c r="BM1413" s="376"/>
      <c r="BN1413" s="260"/>
      <c r="BO1413" s="260"/>
      <c r="BP1413" s="260"/>
      <c r="BQ1413" s="263"/>
      <c r="BR1413" s="263"/>
    </row>
    <row r="1414" spans="1:70" s="50" customFormat="1" ht="27.75" customHeight="1" thickBot="1" x14ac:dyDescent="0.25">
      <c r="A1414" s="23">
        <f t="shared" si="1194"/>
        <v>1010</v>
      </c>
      <c r="B1414" s="66"/>
      <c r="C1414" s="67"/>
      <c r="D1414" s="68"/>
      <c r="E1414" s="69"/>
      <c r="F1414" s="70"/>
      <c r="G1414" s="71"/>
      <c r="H1414" s="72"/>
      <c r="I1414" s="276"/>
      <c r="J1414" s="73"/>
      <c r="K1414" s="74"/>
      <c r="L1414" s="75"/>
      <c r="M1414" s="74"/>
      <c r="N1414" s="75"/>
      <c r="O1414" s="74"/>
      <c r="P1414" s="75"/>
      <c r="Q1414" s="76"/>
      <c r="R1414" s="287"/>
      <c r="S1414" s="73"/>
      <c r="T1414" s="74"/>
      <c r="U1414" s="74"/>
      <c r="V1414" s="76"/>
      <c r="W1414" s="295"/>
      <c r="X1414" s="74"/>
      <c r="Y1414" s="75"/>
      <c r="Z1414" s="74"/>
      <c r="AA1414" s="75"/>
      <c r="AB1414" s="76"/>
      <c r="AC1414" s="77"/>
      <c r="AD1414" s="78"/>
      <c r="AE1414" s="78"/>
      <c r="AF1414" s="79"/>
      <c r="AG1414" s="80"/>
      <c r="AH1414" s="76"/>
      <c r="AI1414" s="518"/>
      <c r="AJ1414" s="518"/>
      <c r="AK1414" s="519"/>
      <c r="AL1414" s="100"/>
      <c r="AM1414" s="382" t="str">
        <f t="shared" si="1192"/>
        <v xml:space="preserve"> </v>
      </c>
      <c r="AN1414" s="95" t="str">
        <f t="shared" si="1193"/>
        <v xml:space="preserve"> </v>
      </c>
      <c r="AO1414" s="365"/>
      <c r="AP1414" s="365"/>
      <c r="AQ1414" s="256"/>
      <c r="AR1414" s="365"/>
      <c r="AS1414" s="365"/>
      <c r="AT1414" s="364"/>
      <c r="AU1414" s="365"/>
      <c r="AV1414" s="372"/>
      <c r="AW1414" s="364"/>
      <c r="AX1414" s="373"/>
      <c r="AY1414" s="98"/>
      <c r="AZ1414" s="373"/>
      <c r="BA1414" s="365"/>
      <c r="BB1414" s="365"/>
      <c r="BC1414" s="377"/>
      <c r="BD1414" s="365"/>
      <c r="BE1414" s="365"/>
      <c r="BF1414" s="365"/>
      <c r="BG1414" s="365"/>
      <c r="BH1414" s="365"/>
      <c r="BI1414" s="365"/>
      <c r="BJ1414" s="365"/>
      <c r="BK1414" s="365"/>
      <c r="BL1414" s="376"/>
      <c r="BM1414" s="376"/>
      <c r="BN1414" s="260"/>
      <c r="BO1414" s="260"/>
      <c r="BP1414" s="260"/>
      <c r="BQ1414" s="263"/>
      <c r="BR1414" s="263"/>
    </row>
    <row r="1415" spans="1:70" ht="4.5" customHeight="1" thickBot="1" x14ac:dyDescent="0.25">
      <c r="A1415" s="91">
        <f>AK1418</f>
        <v>101</v>
      </c>
      <c r="B1415" s="235"/>
      <c r="C1415" s="235"/>
      <c r="D1415" s="235"/>
      <c r="E1415" s="235"/>
      <c r="F1415" s="235"/>
      <c r="G1415" s="235"/>
      <c r="H1415" s="235"/>
      <c r="I1415" s="235"/>
      <c r="J1415" s="280"/>
      <c r="K1415" s="280"/>
      <c r="L1415" s="280"/>
      <c r="M1415" s="280"/>
      <c r="N1415" s="280"/>
      <c r="O1415" s="280"/>
      <c r="P1415" s="280"/>
      <c r="Q1415" s="280"/>
      <c r="R1415" s="280"/>
      <c r="S1415" s="292"/>
      <c r="T1415" s="292"/>
      <c r="U1415" s="292"/>
      <c r="V1415" s="292"/>
      <c r="W1415" s="292"/>
      <c r="X1415" s="292"/>
      <c r="Y1415" s="292"/>
      <c r="Z1415" s="292"/>
      <c r="AA1415" s="292"/>
      <c r="AB1415" s="292"/>
      <c r="AC1415" s="292"/>
      <c r="AD1415" s="236"/>
      <c r="AE1415" s="237"/>
      <c r="AF1415" s="236"/>
      <c r="AG1415" s="238"/>
      <c r="AH1415" s="536"/>
      <c r="AI1415" s="537"/>
      <c r="AJ1415" s="537"/>
      <c r="AK1415" s="537"/>
      <c r="AL1415" s="383"/>
      <c r="AM1415" s="384"/>
      <c r="AN1415" s="383"/>
      <c r="AV1415" s="372"/>
      <c r="AX1415" s="373"/>
      <c r="AY1415" s="98"/>
      <c r="AZ1415" s="373"/>
      <c r="BC1415" s="377"/>
    </row>
    <row r="1416" spans="1:70" ht="26.25" customHeight="1" x14ac:dyDescent="0.2">
      <c r="A1416" s="163">
        <f>A1402+1</f>
        <v>101</v>
      </c>
      <c r="B1416" s="523"/>
      <c r="C1416" s="523"/>
      <c r="D1416" s="523"/>
      <c r="E1416" s="524"/>
      <c r="F1416" s="527" t="str">
        <f>IF('FRONT PAGE'!$A$1="www.fly-logics.com","TOTAL PAGE",0)</f>
        <v>TOTAL PAGE</v>
      </c>
      <c r="G1416" s="528"/>
      <c r="H1416" s="529"/>
      <c r="I1416" s="314" t="str">
        <f>IF('FRONT PAGE'!$A$1="www.fly-logics.com",IF(SUM(I1405:I1415)=0," ",SUM(I1405:I1415)),0)</f>
        <v xml:space="preserve"> </v>
      </c>
      <c r="J1416" s="315" t="str">
        <f>IF('FRONT PAGE'!$A$1="www.fly-logics.com",IF(SUM(J1405:J1415)=0," ",SUM(J1405:J1415)),0)</f>
        <v xml:space="preserve"> </v>
      </c>
      <c r="K1416" s="316" t="str">
        <f>IF('FRONT PAGE'!$A$1="www.fly-logics.com",IF(SUM(K1405:K1415)=0," ",SUM(K1405:K1415)),0)</f>
        <v xml:space="preserve"> </v>
      </c>
      <c r="L1416" s="317" t="str">
        <f>IF('FRONT PAGE'!$A$1="www.fly-logics.com",IF(SUM(L1405:L1415)=0," ",SUM(L1405:L1415)),0)</f>
        <v xml:space="preserve"> </v>
      </c>
      <c r="M1416" s="316" t="str">
        <f>IF('FRONT PAGE'!$A$1="www.fly-logics.com",IF(SUM(M1405:M1415)=0," ",SUM(M1405:M1415)),0)</f>
        <v xml:space="preserve"> </v>
      </c>
      <c r="N1416" s="317" t="str">
        <f>IF('FRONT PAGE'!$A$1="www.fly-logics.com",IF(SUM(N1405:N1415)=0," ",SUM(N1405:N1415)),0)</f>
        <v xml:space="preserve"> </v>
      </c>
      <c r="O1416" s="316" t="str">
        <f>IF('FRONT PAGE'!$A$1="www.fly-logics.com",IF(SUM(O1405:O1415)=0," ",SUM(O1405:O1415)),0)</f>
        <v xml:space="preserve"> </v>
      </c>
      <c r="P1416" s="317" t="str">
        <f>IF('FRONT PAGE'!$A$1="www.fly-logics.com",IF(SUM(P1405:P1415)=0," ",SUM(P1405:P1415)),0)</f>
        <v xml:space="preserve"> </v>
      </c>
      <c r="Q1416" s="318" t="str">
        <f>IF('FRONT PAGE'!$A$1="www.fly-logics.com",IF(SUM(Q1405:Q1415)=0," ",SUM(Q1405:Q1415)),0)</f>
        <v xml:space="preserve"> </v>
      </c>
      <c r="R1416" s="319"/>
      <c r="S1416" s="315" t="str">
        <f>IF('FRONT PAGE'!$A$1="www.fly-logics.com",IF(SUM(S1405:S1415)=0," ",SUM(S1405:S1415)),0)</f>
        <v xml:space="preserve"> </v>
      </c>
      <c r="T1416" s="316" t="str">
        <f>IF('FRONT PAGE'!$A$1="www.fly-logics.com",IF(SUM(T1405:T1415)=0," ",SUM(T1405:T1415)),0)</f>
        <v xml:space="preserve"> </v>
      </c>
      <c r="U1416" s="316" t="str">
        <f>IF('FRONT PAGE'!$A$1="www.fly-logics.com",IF(SUM(U1405:U1415)=0," ",SUM(U1405:U1415)),0)</f>
        <v xml:space="preserve"> </v>
      </c>
      <c r="V1416" s="318" t="str">
        <f>IF('FRONT PAGE'!$A$1="www.fly-logics.com",IF(SUM(V1405:V1415)=0," ",SUM(V1405:V1415)),0)</f>
        <v xml:space="preserve"> </v>
      </c>
      <c r="W1416" s="315" t="str">
        <f>IF('FRONT PAGE'!$A$1="www.fly-logics.com",IF(SUM(W1405:W1415)=0," ",SUM(W1405:W1415)),0)</f>
        <v xml:space="preserve"> </v>
      </c>
      <c r="X1416" s="316" t="str">
        <f>IF('FRONT PAGE'!$A$1="www.fly-logics.com",IF(SUM(X1405:X1415)=0," ",SUM(X1405:X1415)),0)</f>
        <v xml:space="preserve"> </v>
      </c>
      <c r="Y1416" s="317" t="str">
        <f>IF('FRONT PAGE'!$A$1="www.fly-logics.com",IF(SUM(Y1405:Y1415)=0," ",SUM(Y1405:Y1415)),0)</f>
        <v xml:space="preserve"> </v>
      </c>
      <c r="Z1416" s="316" t="str">
        <f>IF('FRONT PAGE'!$A$1="www.fly-logics.com",IF(SUM(Z1405:Z1415)=0," ",SUM(Z1405:Z1415)),0)</f>
        <v xml:space="preserve"> </v>
      </c>
      <c r="AA1416" s="317" t="str">
        <f>IF('FRONT PAGE'!$A$1="www.fly-logics.com",IF(SUM(AA1405:AA1415)=0," ",SUM(AA1405:AA1415)),0)</f>
        <v xml:space="preserve"> </v>
      </c>
      <c r="AB1416" s="318" t="str">
        <f>IF('FRONT PAGE'!$A$1="www.fly-logics.com",IF(SUM(AB1405:AB1415)=0," ",SUM(AB1405:AB1415)),0)</f>
        <v xml:space="preserve"> </v>
      </c>
      <c r="AC1416" s="329" t="str">
        <f>IF('FRONT PAGE'!$A$1="www.fly-logics.com",IF(SUM(AC1405:AC1415)=0," ",SUM(AC1405:AC1415)),0)</f>
        <v xml:space="preserve"> </v>
      </c>
      <c r="AD1416" s="321" t="str">
        <f>IF('FRONT PAGE'!$A$1="www.fly-logics.com",IF(SUM(AD1405:AD1415)=0," ",SUM(AD1405:AD1415)),0)</f>
        <v xml:space="preserve"> </v>
      </c>
      <c r="AE1416" s="321" t="str">
        <f>IF('FRONT PAGE'!$A$1="www.fly-logics.com",IF(SUM(AE1405:AE1415)=0," ",SUM(AE1405:AE1415)),0)</f>
        <v xml:space="preserve"> </v>
      </c>
      <c r="AF1416" s="322" t="str">
        <f>IF('FRONT PAGE'!$A$1="www.fly-logics.com",IF(SUM(AF1405:AF1415)=0," ",SUM(AF1405:AF1415)),0)</f>
        <v xml:space="preserve"> </v>
      </c>
      <c r="AG1416" s="323" t="str">
        <f>IF('FRONT PAGE'!$A$1="www.fly-logics.com",IF(SUM(AG1405:AG1415)=0," ",SUM(AG1405:AG1415)),0)</f>
        <v xml:space="preserve"> </v>
      </c>
      <c r="AH1416" s="520" t="str">
        <f>IF('FRONT PAGE'!$A$1="www.fly-logics.com","I certify that all the data in this
logbook are accurate",0)</f>
        <v>I certify that all the data in this
logbook are accurate</v>
      </c>
      <c r="AI1416" s="521"/>
      <c r="AJ1416" s="521"/>
      <c r="AK1416" s="522"/>
      <c r="AL1416" s="385"/>
      <c r="AM1416" s="386"/>
      <c r="AN1416" s="385"/>
      <c r="AV1416" s="372"/>
      <c r="AX1416" s="373"/>
      <c r="AY1416" s="98"/>
      <c r="AZ1416" s="373"/>
      <c r="BA1416" s="363"/>
      <c r="BC1416" s="377"/>
    </row>
    <row r="1417" spans="1:70" ht="26.25" customHeight="1" x14ac:dyDescent="0.2">
      <c r="A1417" s="505">
        <f>AL1401</f>
        <v>0</v>
      </c>
      <c r="B1417" s="525"/>
      <c r="C1417" s="525"/>
      <c r="D1417" s="525"/>
      <c r="E1417" s="526"/>
      <c r="F1417" s="530" t="str">
        <f>IF('FRONT PAGE'!$A$1="www.fly-logics.com","TOTAL PREVIOUS LOGBOOK",0)</f>
        <v>TOTAL PREVIOUS LOGBOOK</v>
      </c>
      <c r="G1417" s="531"/>
      <c r="H1417" s="532"/>
      <c r="I1417" s="333">
        <f>I1404</f>
        <v>33.75</v>
      </c>
      <c r="J1417" s="334">
        <f t="shared" ref="J1417:Q1417" si="1195">J1404</f>
        <v>33.75</v>
      </c>
      <c r="K1417" s="335" t="str">
        <f t="shared" si="1195"/>
        <v xml:space="preserve"> </v>
      </c>
      <c r="L1417" s="336" t="str">
        <f t="shared" si="1195"/>
        <v xml:space="preserve"> </v>
      </c>
      <c r="M1417" s="335" t="str">
        <f t="shared" si="1195"/>
        <v xml:space="preserve"> </v>
      </c>
      <c r="N1417" s="336" t="str">
        <f t="shared" si="1195"/>
        <v xml:space="preserve"> </v>
      </c>
      <c r="O1417" s="335" t="str">
        <f t="shared" si="1195"/>
        <v xml:space="preserve"> </v>
      </c>
      <c r="P1417" s="336" t="str">
        <f t="shared" si="1195"/>
        <v xml:space="preserve"> </v>
      </c>
      <c r="Q1417" s="337" t="str">
        <f t="shared" si="1195"/>
        <v xml:space="preserve"> </v>
      </c>
      <c r="R1417" s="288">
        <v>10</v>
      </c>
      <c r="S1417" s="331" t="str">
        <f>S1404</f>
        <v xml:space="preserve"> </v>
      </c>
      <c r="T1417" s="239">
        <f t="shared" ref="T1417:AG1417" si="1196">T1404</f>
        <v>13.75</v>
      </c>
      <c r="U1417" s="239">
        <f t="shared" si="1196"/>
        <v>20</v>
      </c>
      <c r="V1417" s="240">
        <f t="shared" si="1196"/>
        <v>5</v>
      </c>
      <c r="W1417" s="241" t="str">
        <f t="shared" si="1196"/>
        <v xml:space="preserve"> </v>
      </c>
      <c r="X1417" s="239" t="str">
        <f t="shared" si="1196"/>
        <v xml:space="preserve"> </v>
      </c>
      <c r="Y1417" s="242">
        <f t="shared" si="1196"/>
        <v>5</v>
      </c>
      <c r="Z1417" s="239" t="str">
        <f t="shared" si="1196"/>
        <v xml:space="preserve"> </v>
      </c>
      <c r="AA1417" s="242">
        <f t="shared" si="1196"/>
        <v>3.75</v>
      </c>
      <c r="AB1417" s="240" t="str">
        <f t="shared" si="1196"/>
        <v xml:space="preserve"> </v>
      </c>
      <c r="AC1417" s="243">
        <f t="shared" si="1196"/>
        <v>14</v>
      </c>
      <c r="AD1417" s="244" t="str">
        <f t="shared" si="1196"/>
        <v xml:space="preserve"> </v>
      </c>
      <c r="AE1417" s="244">
        <f t="shared" si="1196"/>
        <v>14</v>
      </c>
      <c r="AF1417" s="245" t="str">
        <f t="shared" si="1196"/>
        <v xml:space="preserve"> </v>
      </c>
      <c r="AG1417" s="332">
        <f t="shared" si="1196"/>
        <v>17</v>
      </c>
      <c r="AH1417" s="507"/>
      <c r="AI1417" s="508"/>
      <c r="AJ1417" s="508"/>
      <c r="AK1417" s="509"/>
      <c r="AL1417" s="385"/>
      <c r="AM1417" s="386"/>
      <c r="AN1417" s="385"/>
      <c r="AV1417" s="372"/>
      <c r="AX1417" s="373"/>
      <c r="AY1417" s="98"/>
      <c r="AZ1417" s="373"/>
      <c r="BA1417" s="363"/>
      <c r="BC1417" s="377"/>
    </row>
    <row r="1418" spans="1:70" ht="26.25" customHeight="1" thickBot="1" x14ac:dyDescent="0.25">
      <c r="A1418" s="506"/>
      <c r="B1418" s="512" t="str">
        <f>IF('FRONT PAGE'!$A$1="www.fly-logics.com","Authority certifying flight hours 
STAMP &amp; SIGNATURE",0)</f>
        <v>Authority certifying flight hours 
STAMP &amp; SIGNATURE</v>
      </c>
      <c r="C1418" s="512"/>
      <c r="D1418" s="512"/>
      <c r="E1418" s="513"/>
      <c r="F1418" s="533" t="str">
        <f>IF('FRONT PAGE'!$A$1="www.fly-logics.com","TOTAL TO DATE",0)</f>
        <v>TOTAL TO DATE</v>
      </c>
      <c r="G1418" s="534"/>
      <c r="H1418" s="535"/>
      <c r="I1418" s="32">
        <f t="shared" ref="I1418:Q1418" si="1197">IF(SUM(I1416:I1417)=0," ",SUM(I1416:I1417))</f>
        <v>33.75</v>
      </c>
      <c r="J1418" s="27">
        <f t="shared" si="1197"/>
        <v>33.75</v>
      </c>
      <c r="K1418" s="24" t="str">
        <f t="shared" si="1197"/>
        <v xml:space="preserve"> </v>
      </c>
      <c r="L1418" s="25" t="str">
        <f t="shared" si="1197"/>
        <v xml:space="preserve"> </v>
      </c>
      <c r="M1418" s="24" t="str">
        <f t="shared" si="1197"/>
        <v xml:space="preserve"> </v>
      </c>
      <c r="N1418" s="25" t="str">
        <f t="shared" si="1197"/>
        <v xml:space="preserve"> </v>
      </c>
      <c r="O1418" s="24" t="str">
        <f t="shared" si="1197"/>
        <v xml:space="preserve"> </v>
      </c>
      <c r="P1418" s="25" t="str">
        <f t="shared" si="1197"/>
        <v xml:space="preserve"> </v>
      </c>
      <c r="Q1418" s="26" t="str">
        <f t="shared" si="1197"/>
        <v xml:space="preserve"> </v>
      </c>
      <c r="R1418" s="289"/>
      <c r="S1418" s="27" t="str">
        <f t="shared" ref="S1418:AG1418" si="1198">IF(SUM(S1416:S1417)=0," ",SUM(S1416:S1417))</f>
        <v xml:space="preserve"> </v>
      </c>
      <c r="T1418" s="24">
        <f t="shared" si="1198"/>
        <v>13.75</v>
      </c>
      <c r="U1418" s="24">
        <f t="shared" si="1198"/>
        <v>20</v>
      </c>
      <c r="V1418" s="26">
        <f t="shared" si="1198"/>
        <v>5</v>
      </c>
      <c r="W1418" s="27" t="str">
        <f t="shared" si="1198"/>
        <v xml:space="preserve"> </v>
      </c>
      <c r="X1418" s="24" t="str">
        <f t="shared" si="1198"/>
        <v xml:space="preserve"> </v>
      </c>
      <c r="Y1418" s="25">
        <f t="shared" si="1198"/>
        <v>5</v>
      </c>
      <c r="Z1418" s="24" t="str">
        <f t="shared" si="1198"/>
        <v xml:space="preserve"> </v>
      </c>
      <c r="AA1418" s="25">
        <f t="shared" si="1198"/>
        <v>3.75</v>
      </c>
      <c r="AB1418" s="26" t="str">
        <f t="shared" si="1198"/>
        <v xml:space="preserve"> </v>
      </c>
      <c r="AC1418" s="30">
        <f t="shared" si="1198"/>
        <v>14</v>
      </c>
      <c r="AD1418" s="28" t="str">
        <f t="shared" si="1198"/>
        <v xml:space="preserve"> </v>
      </c>
      <c r="AE1418" s="28">
        <f t="shared" si="1198"/>
        <v>14</v>
      </c>
      <c r="AF1418" s="31" t="str">
        <f t="shared" si="1198"/>
        <v xml:space="preserve"> </v>
      </c>
      <c r="AG1418" s="33">
        <f t="shared" si="1198"/>
        <v>17</v>
      </c>
      <c r="AH1418" s="514" t="str">
        <f>IF('FRONT PAGE'!$A$1="www.fly-logics.com","_____________________________
PILOT SIGNATURE",0)</f>
        <v>_____________________________
PILOT SIGNATURE</v>
      </c>
      <c r="AI1418" s="515"/>
      <c r="AJ1418" s="515"/>
      <c r="AK1418" s="330">
        <f>A1416</f>
        <v>101</v>
      </c>
      <c r="AL1418" s="387"/>
      <c r="AM1418" s="388"/>
      <c r="AN1418" s="387"/>
      <c r="AV1418" s="372"/>
      <c r="AX1418" s="373"/>
      <c r="AY1418" s="98"/>
      <c r="AZ1418" s="373"/>
      <c r="BA1418" s="363"/>
      <c r="BC1418" s="377"/>
    </row>
    <row r="1419" spans="1:70" s="50" customFormat="1" ht="27.75" customHeight="1" x14ac:dyDescent="0.2">
      <c r="A1419" s="29">
        <f>A1414+1</f>
        <v>1011</v>
      </c>
      <c r="B1419" s="39"/>
      <c r="C1419" s="40"/>
      <c r="D1419" s="41"/>
      <c r="E1419" s="42"/>
      <c r="F1419" s="43"/>
      <c r="G1419" s="44"/>
      <c r="H1419" s="45"/>
      <c r="I1419" s="281"/>
      <c r="J1419" s="277"/>
      <c r="K1419" s="278"/>
      <c r="L1419" s="279"/>
      <c r="M1419" s="278"/>
      <c r="N1419" s="279"/>
      <c r="O1419" s="278"/>
      <c r="P1419" s="279"/>
      <c r="Q1419" s="150"/>
      <c r="R1419" s="285"/>
      <c r="S1419" s="46"/>
      <c r="T1419" s="47"/>
      <c r="U1419" s="47"/>
      <c r="V1419" s="48"/>
      <c r="W1419" s="293"/>
      <c r="X1419" s="278"/>
      <c r="Y1419" s="279"/>
      <c r="Z1419" s="278"/>
      <c r="AA1419" s="279"/>
      <c r="AB1419" s="150"/>
      <c r="AC1419" s="282"/>
      <c r="AD1419" s="283"/>
      <c r="AE1419" s="283"/>
      <c r="AF1419" s="284"/>
      <c r="AG1419" s="49"/>
      <c r="AH1419" s="48"/>
      <c r="AI1419" s="516"/>
      <c r="AJ1419" s="516"/>
      <c r="AK1419" s="517"/>
      <c r="AL1419" s="100"/>
      <c r="AM1419" s="382" t="str">
        <f t="shared" ref="AM1419:AM1428" si="1199">IF(B1419=0," ",TEXT(B1419,"MMM"))</f>
        <v xml:space="preserve"> </v>
      </c>
      <c r="AN1419" s="95" t="str">
        <f t="shared" ref="AN1419:AN1428" si="1200">IF(B1419=0," ",YEAR(B1419))</f>
        <v xml:space="preserve"> </v>
      </c>
      <c r="AO1419" s="365"/>
      <c r="AP1419" s="365"/>
      <c r="AQ1419" s="256"/>
      <c r="AR1419" s="365"/>
      <c r="AS1419" s="365"/>
      <c r="AT1419" s="364"/>
      <c r="AU1419" s="365"/>
      <c r="AV1419" s="372"/>
      <c r="AW1419" s="364"/>
      <c r="AX1419" s="373"/>
      <c r="AY1419" s="98"/>
      <c r="AZ1419" s="373"/>
      <c r="BA1419" s="363"/>
      <c r="BB1419" s="365"/>
      <c r="BC1419" s="377"/>
      <c r="BD1419" s="365"/>
      <c r="BE1419" s="365"/>
      <c r="BF1419" s="365"/>
      <c r="BG1419" s="365"/>
      <c r="BH1419" s="365"/>
      <c r="BI1419" s="365"/>
      <c r="BJ1419" s="365"/>
      <c r="BK1419" s="365"/>
      <c r="BL1419" s="376"/>
      <c r="BM1419" s="376"/>
      <c r="BN1419" s="260"/>
      <c r="BO1419" s="260"/>
      <c r="BP1419" s="260"/>
      <c r="BQ1419" s="263"/>
      <c r="BR1419" s="263"/>
    </row>
    <row r="1420" spans="1:70" s="50" customFormat="1" ht="27.75" customHeight="1" x14ac:dyDescent="0.2">
      <c r="A1420" s="22">
        <f>A1419+1</f>
        <v>1012</v>
      </c>
      <c r="B1420" s="51"/>
      <c r="C1420" s="52"/>
      <c r="D1420" s="53"/>
      <c r="E1420" s="54"/>
      <c r="F1420" s="55"/>
      <c r="G1420" s="56"/>
      <c r="H1420" s="57"/>
      <c r="I1420" s="275"/>
      <c r="J1420" s="58"/>
      <c r="K1420" s="59"/>
      <c r="L1420" s="60"/>
      <c r="M1420" s="59"/>
      <c r="N1420" s="60"/>
      <c r="O1420" s="59"/>
      <c r="P1420" s="60"/>
      <c r="Q1420" s="61"/>
      <c r="R1420" s="286"/>
      <c r="S1420" s="58"/>
      <c r="T1420" s="59"/>
      <c r="U1420" s="59"/>
      <c r="V1420" s="61"/>
      <c r="W1420" s="294"/>
      <c r="X1420" s="59"/>
      <c r="Y1420" s="60"/>
      <c r="Z1420" s="59"/>
      <c r="AA1420" s="60"/>
      <c r="AB1420" s="61"/>
      <c r="AC1420" s="62"/>
      <c r="AD1420" s="63"/>
      <c r="AE1420" s="63"/>
      <c r="AF1420" s="64"/>
      <c r="AG1420" s="65"/>
      <c r="AH1420" s="61"/>
      <c r="AI1420" s="510"/>
      <c r="AJ1420" s="510"/>
      <c r="AK1420" s="511"/>
      <c r="AL1420" s="100"/>
      <c r="AM1420" s="382" t="str">
        <f t="shared" si="1199"/>
        <v xml:space="preserve"> </v>
      </c>
      <c r="AN1420" s="95" t="str">
        <f t="shared" si="1200"/>
        <v xml:space="preserve"> </v>
      </c>
      <c r="AO1420" s="365"/>
      <c r="AP1420" s="365"/>
      <c r="AQ1420" s="256"/>
      <c r="AR1420" s="365"/>
      <c r="AS1420" s="365"/>
      <c r="AT1420" s="364"/>
      <c r="AU1420" s="365"/>
      <c r="AV1420" s="372"/>
      <c r="AW1420" s="364"/>
      <c r="AX1420" s="373"/>
      <c r="AY1420" s="98"/>
      <c r="AZ1420" s="373"/>
      <c r="BA1420" s="363"/>
      <c r="BB1420" s="365"/>
      <c r="BC1420" s="377"/>
      <c r="BD1420" s="365"/>
      <c r="BE1420" s="365"/>
      <c r="BF1420" s="365"/>
      <c r="BG1420" s="365"/>
      <c r="BH1420" s="365"/>
      <c r="BI1420" s="365"/>
      <c r="BJ1420" s="365"/>
      <c r="BK1420" s="365"/>
      <c r="BL1420" s="376"/>
      <c r="BM1420" s="376"/>
      <c r="BN1420" s="260"/>
      <c r="BO1420" s="260"/>
      <c r="BP1420" s="260"/>
      <c r="BQ1420" s="263"/>
      <c r="BR1420" s="263"/>
    </row>
    <row r="1421" spans="1:70" s="50" customFormat="1" ht="27.75" customHeight="1" x14ac:dyDescent="0.2">
      <c r="A1421" s="22">
        <f t="shared" ref="A1421:A1428" si="1201">A1420+1</f>
        <v>1013</v>
      </c>
      <c r="B1421" s="51"/>
      <c r="C1421" s="52"/>
      <c r="D1421" s="53"/>
      <c r="E1421" s="54"/>
      <c r="F1421" s="55"/>
      <c r="G1421" s="56"/>
      <c r="H1421" s="57"/>
      <c r="I1421" s="275"/>
      <c r="J1421" s="58"/>
      <c r="K1421" s="59"/>
      <c r="L1421" s="60"/>
      <c r="M1421" s="59"/>
      <c r="N1421" s="60"/>
      <c r="O1421" s="59"/>
      <c r="P1421" s="60"/>
      <c r="Q1421" s="61"/>
      <c r="R1421" s="286"/>
      <c r="S1421" s="58"/>
      <c r="T1421" s="59"/>
      <c r="U1421" s="59"/>
      <c r="V1421" s="61"/>
      <c r="W1421" s="294"/>
      <c r="X1421" s="59"/>
      <c r="Y1421" s="60"/>
      <c r="Z1421" s="59"/>
      <c r="AA1421" s="60"/>
      <c r="AB1421" s="61"/>
      <c r="AC1421" s="62"/>
      <c r="AD1421" s="63"/>
      <c r="AE1421" s="63"/>
      <c r="AF1421" s="64"/>
      <c r="AG1421" s="65"/>
      <c r="AH1421" s="61"/>
      <c r="AI1421" s="510"/>
      <c r="AJ1421" s="510"/>
      <c r="AK1421" s="511"/>
      <c r="AL1421" s="100"/>
      <c r="AM1421" s="382" t="str">
        <f t="shared" si="1199"/>
        <v xml:space="preserve"> </v>
      </c>
      <c r="AN1421" s="95" t="str">
        <f t="shared" si="1200"/>
        <v xml:space="preserve"> </v>
      </c>
      <c r="AO1421" s="365"/>
      <c r="AP1421" s="365"/>
      <c r="AQ1421" s="256"/>
      <c r="AR1421" s="365"/>
      <c r="AS1421" s="365"/>
      <c r="AT1421" s="364"/>
      <c r="AU1421" s="365"/>
      <c r="AV1421" s="372"/>
      <c r="AW1421" s="364"/>
      <c r="AX1421" s="373"/>
      <c r="AY1421" s="98"/>
      <c r="AZ1421" s="373"/>
      <c r="BA1421" s="363"/>
      <c r="BB1421" s="365"/>
      <c r="BC1421" s="377"/>
      <c r="BD1421" s="365"/>
      <c r="BE1421" s="365"/>
      <c r="BF1421" s="365"/>
      <c r="BG1421" s="365"/>
      <c r="BH1421" s="365"/>
      <c r="BI1421" s="365"/>
      <c r="BJ1421" s="365"/>
      <c r="BK1421" s="365"/>
      <c r="BL1421" s="376"/>
      <c r="BM1421" s="376"/>
      <c r="BN1421" s="260"/>
      <c r="BO1421" s="260"/>
      <c r="BP1421" s="260"/>
      <c r="BQ1421" s="263"/>
      <c r="BR1421" s="263"/>
    </row>
    <row r="1422" spans="1:70" s="50" customFormat="1" ht="27.75" customHeight="1" x14ac:dyDescent="0.2">
      <c r="A1422" s="22">
        <f t="shared" si="1201"/>
        <v>1014</v>
      </c>
      <c r="B1422" s="51"/>
      <c r="C1422" s="52"/>
      <c r="D1422" s="53"/>
      <c r="E1422" s="54"/>
      <c r="F1422" s="55"/>
      <c r="G1422" s="56"/>
      <c r="H1422" s="57"/>
      <c r="I1422" s="275"/>
      <c r="J1422" s="58"/>
      <c r="K1422" s="59"/>
      <c r="L1422" s="60"/>
      <c r="M1422" s="59"/>
      <c r="N1422" s="60"/>
      <c r="O1422" s="59"/>
      <c r="P1422" s="60"/>
      <c r="Q1422" s="61"/>
      <c r="R1422" s="286"/>
      <c r="S1422" s="58"/>
      <c r="T1422" s="59"/>
      <c r="U1422" s="59"/>
      <c r="V1422" s="61"/>
      <c r="W1422" s="294"/>
      <c r="X1422" s="59"/>
      <c r="Y1422" s="60"/>
      <c r="Z1422" s="59"/>
      <c r="AA1422" s="60"/>
      <c r="AB1422" s="61"/>
      <c r="AC1422" s="62"/>
      <c r="AD1422" s="63"/>
      <c r="AE1422" s="63"/>
      <c r="AF1422" s="64"/>
      <c r="AG1422" s="65"/>
      <c r="AH1422" s="61"/>
      <c r="AI1422" s="510"/>
      <c r="AJ1422" s="510"/>
      <c r="AK1422" s="511"/>
      <c r="AL1422" s="100"/>
      <c r="AM1422" s="382" t="str">
        <f t="shared" si="1199"/>
        <v xml:space="preserve"> </v>
      </c>
      <c r="AN1422" s="95" t="str">
        <f t="shared" si="1200"/>
        <v xml:space="preserve"> </v>
      </c>
      <c r="AO1422" s="365"/>
      <c r="AP1422" s="365"/>
      <c r="AQ1422" s="256"/>
      <c r="AR1422" s="365"/>
      <c r="AS1422" s="365"/>
      <c r="AT1422" s="364"/>
      <c r="AU1422" s="365"/>
      <c r="AV1422" s="372"/>
      <c r="AW1422" s="364"/>
      <c r="AX1422" s="373"/>
      <c r="AY1422" s="98"/>
      <c r="AZ1422" s="373"/>
      <c r="BA1422" s="363"/>
      <c r="BB1422" s="365"/>
      <c r="BC1422" s="377"/>
      <c r="BD1422" s="365"/>
      <c r="BE1422" s="365"/>
      <c r="BF1422" s="365"/>
      <c r="BG1422" s="365"/>
      <c r="BH1422" s="365"/>
      <c r="BI1422" s="365"/>
      <c r="BJ1422" s="365"/>
      <c r="BK1422" s="365"/>
      <c r="BL1422" s="376"/>
      <c r="BM1422" s="376"/>
      <c r="BN1422" s="260"/>
      <c r="BO1422" s="260"/>
      <c r="BP1422" s="260"/>
      <c r="BQ1422" s="263"/>
      <c r="BR1422" s="263"/>
    </row>
    <row r="1423" spans="1:70" s="50" customFormat="1" ht="27.75" customHeight="1" x14ac:dyDescent="0.2">
      <c r="A1423" s="22">
        <f t="shared" si="1201"/>
        <v>1015</v>
      </c>
      <c r="B1423" s="51"/>
      <c r="C1423" s="52"/>
      <c r="D1423" s="53"/>
      <c r="E1423" s="54"/>
      <c r="F1423" s="55"/>
      <c r="G1423" s="56"/>
      <c r="H1423" s="57"/>
      <c r="I1423" s="275"/>
      <c r="J1423" s="58"/>
      <c r="K1423" s="59"/>
      <c r="L1423" s="60"/>
      <c r="M1423" s="59"/>
      <c r="N1423" s="60"/>
      <c r="O1423" s="59"/>
      <c r="P1423" s="60"/>
      <c r="Q1423" s="61"/>
      <c r="R1423" s="286"/>
      <c r="S1423" s="58"/>
      <c r="T1423" s="59"/>
      <c r="U1423" s="59"/>
      <c r="V1423" s="61"/>
      <c r="W1423" s="294"/>
      <c r="X1423" s="59"/>
      <c r="Y1423" s="60"/>
      <c r="Z1423" s="59"/>
      <c r="AA1423" s="60"/>
      <c r="AB1423" s="61"/>
      <c r="AC1423" s="62"/>
      <c r="AD1423" s="63"/>
      <c r="AE1423" s="63"/>
      <c r="AF1423" s="64"/>
      <c r="AG1423" s="65"/>
      <c r="AH1423" s="61"/>
      <c r="AI1423" s="510"/>
      <c r="AJ1423" s="510"/>
      <c r="AK1423" s="511"/>
      <c r="AL1423" s="100"/>
      <c r="AM1423" s="382" t="str">
        <f t="shared" si="1199"/>
        <v xml:space="preserve"> </v>
      </c>
      <c r="AN1423" s="95" t="str">
        <f t="shared" si="1200"/>
        <v xml:space="preserve"> </v>
      </c>
      <c r="AO1423" s="365"/>
      <c r="AP1423" s="365"/>
      <c r="AQ1423" s="256"/>
      <c r="AR1423" s="365"/>
      <c r="AS1423" s="365"/>
      <c r="AT1423" s="364"/>
      <c r="AU1423" s="365"/>
      <c r="AV1423" s="372"/>
      <c r="AW1423" s="364"/>
      <c r="AX1423" s="373"/>
      <c r="AY1423" s="98"/>
      <c r="AZ1423" s="373"/>
      <c r="BA1423" s="363"/>
      <c r="BB1423" s="365"/>
      <c r="BC1423" s="377"/>
      <c r="BD1423" s="365"/>
      <c r="BE1423" s="365"/>
      <c r="BF1423" s="365"/>
      <c r="BG1423" s="365"/>
      <c r="BH1423" s="365"/>
      <c r="BI1423" s="365"/>
      <c r="BJ1423" s="365"/>
      <c r="BK1423" s="365"/>
      <c r="BL1423" s="376"/>
      <c r="BM1423" s="376"/>
      <c r="BN1423" s="260"/>
      <c r="BO1423" s="260"/>
      <c r="BP1423" s="260"/>
      <c r="BQ1423" s="263"/>
      <c r="BR1423" s="263"/>
    </row>
    <row r="1424" spans="1:70" s="50" customFormat="1" ht="27.75" customHeight="1" x14ac:dyDescent="0.2">
      <c r="A1424" s="22">
        <f t="shared" si="1201"/>
        <v>1016</v>
      </c>
      <c r="B1424" s="51"/>
      <c r="C1424" s="52"/>
      <c r="D1424" s="53"/>
      <c r="E1424" s="54"/>
      <c r="F1424" s="55"/>
      <c r="G1424" s="56"/>
      <c r="H1424" s="57"/>
      <c r="I1424" s="275"/>
      <c r="J1424" s="58"/>
      <c r="K1424" s="59"/>
      <c r="L1424" s="60"/>
      <c r="M1424" s="59"/>
      <c r="N1424" s="60"/>
      <c r="O1424" s="59"/>
      <c r="P1424" s="60"/>
      <c r="Q1424" s="61"/>
      <c r="R1424" s="286"/>
      <c r="S1424" s="58"/>
      <c r="T1424" s="59"/>
      <c r="U1424" s="59"/>
      <c r="V1424" s="61"/>
      <c r="W1424" s="294"/>
      <c r="X1424" s="59"/>
      <c r="Y1424" s="60"/>
      <c r="Z1424" s="59"/>
      <c r="AA1424" s="60"/>
      <c r="AB1424" s="61"/>
      <c r="AC1424" s="62"/>
      <c r="AD1424" s="63"/>
      <c r="AE1424" s="63"/>
      <c r="AF1424" s="64"/>
      <c r="AG1424" s="65"/>
      <c r="AH1424" s="61"/>
      <c r="AI1424" s="510"/>
      <c r="AJ1424" s="510"/>
      <c r="AK1424" s="511"/>
      <c r="AL1424" s="100"/>
      <c r="AM1424" s="382" t="str">
        <f t="shared" si="1199"/>
        <v xml:space="preserve"> </v>
      </c>
      <c r="AN1424" s="95" t="str">
        <f t="shared" si="1200"/>
        <v xml:space="preserve"> </v>
      </c>
      <c r="AO1424" s="365"/>
      <c r="AP1424" s="365"/>
      <c r="AQ1424" s="256"/>
      <c r="AR1424" s="365"/>
      <c r="AS1424" s="365"/>
      <c r="AT1424" s="364"/>
      <c r="AU1424" s="365"/>
      <c r="AV1424" s="372"/>
      <c r="AW1424" s="364"/>
      <c r="AX1424" s="373"/>
      <c r="AY1424" s="98"/>
      <c r="AZ1424" s="373"/>
      <c r="BA1424" s="363"/>
      <c r="BB1424" s="365"/>
      <c r="BC1424" s="377"/>
      <c r="BD1424" s="365"/>
      <c r="BE1424" s="365"/>
      <c r="BF1424" s="365"/>
      <c r="BG1424" s="365"/>
      <c r="BH1424" s="365"/>
      <c r="BI1424" s="365"/>
      <c r="BJ1424" s="365"/>
      <c r="BK1424" s="365"/>
      <c r="BL1424" s="376"/>
      <c r="BM1424" s="376"/>
      <c r="BN1424" s="260"/>
      <c r="BO1424" s="260"/>
      <c r="BP1424" s="260"/>
      <c r="BQ1424" s="263"/>
      <c r="BR1424" s="263"/>
    </row>
    <row r="1425" spans="1:70" s="50" customFormat="1" ht="27.75" customHeight="1" x14ac:dyDescent="0.2">
      <c r="A1425" s="22">
        <f>A1424+1</f>
        <v>1017</v>
      </c>
      <c r="B1425" s="51"/>
      <c r="C1425" s="52"/>
      <c r="D1425" s="53"/>
      <c r="E1425" s="54"/>
      <c r="F1425" s="55"/>
      <c r="G1425" s="56"/>
      <c r="H1425" s="57"/>
      <c r="I1425" s="275"/>
      <c r="J1425" s="58"/>
      <c r="K1425" s="59"/>
      <c r="L1425" s="60"/>
      <c r="M1425" s="59"/>
      <c r="N1425" s="60"/>
      <c r="O1425" s="59"/>
      <c r="P1425" s="60"/>
      <c r="Q1425" s="61"/>
      <c r="R1425" s="286"/>
      <c r="S1425" s="58"/>
      <c r="T1425" s="59"/>
      <c r="U1425" s="59"/>
      <c r="V1425" s="61"/>
      <c r="W1425" s="294"/>
      <c r="X1425" s="59"/>
      <c r="Y1425" s="60"/>
      <c r="Z1425" s="59"/>
      <c r="AA1425" s="60"/>
      <c r="AB1425" s="61"/>
      <c r="AC1425" s="62"/>
      <c r="AD1425" s="63"/>
      <c r="AE1425" s="63"/>
      <c r="AF1425" s="64"/>
      <c r="AG1425" s="65"/>
      <c r="AH1425" s="61"/>
      <c r="AI1425" s="510"/>
      <c r="AJ1425" s="510"/>
      <c r="AK1425" s="511"/>
      <c r="AL1425" s="100"/>
      <c r="AM1425" s="382" t="str">
        <f t="shared" si="1199"/>
        <v xml:space="preserve"> </v>
      </c>
      <c r="AN1425" s="95" t="str">
        <f t="shared" si="1200"/>
        <v xml:space="preserve"> </v>
      </c>
      <c r="AO1425" s="365"/>
      <c r="AP1425" s="365"/>
      <c r="AQ1425" s="256"/>
      <c r="AR1425" s="365"/>
      <c r="AS1425" s="365"/>
      <c r="AT1425" s="364"/>
      <c r="AU1425" s="365"/>
      <c r="AV1425" s="372"/>
      <c r="AW1425" s="364"/>
      <c r="AX1425" s="373"/>
      <c r="AY1425" s="98"/>
      <c r="AZ1425" s="373"/>
      <c r="BA1425" s="363"/>
      <c r="BB1425" s="365"/>
      <c r="BC1425" s="377"/>
      <c r="BD1425" s="365"/>
      <c r="BE1425" s="365"/>
      <c r="BF1425" s="365"/>
      <c r="BG1425" s="365"/>
      <c r="BH1425" s="365"/>
      <c r="BI1425" s="365"/>
      <c r="BJ1425" s="365"/>
      <c r="BK1425" s="365"/>
      <c r="BL1425" s="376"/>
      <c r="BM1425" s="376"/>
      <c r="BN1425" s="260"/>
      <c r="BO1425" s="260"/>
      <c r="BP1425" s="260"/>
      <c r="BQ1425" s="263"/>
      <c r="BR1425" s="263"/>
    </row>
    <row r="1426" spans="1:70" s="50" customFormat="1" ht="27.75" customHeight="1" x14ac:dyDescent="0.2">
      <c r="A1426" s="22">
        <f t="shared" si="1201"/>
        <v>1018</v>
      </c>
      <c r="B1426" s="51"/>
      <c r="C1426" s="52"/>
      <c r="D1426" s="53"/>
      <c r="E1426" s="54"/>
      <c r="F1426" s="55"/>
      <c r="G1426" s="56"/>
      <c r="H1426" s="57"/>
      <c r="I1426" s="275"/>
      <c r="J1426" s="58"/>
      <c r="K1426" s="59"/>
      <c r="L1426" s="60"/>
      <c r="M1426" s="59"/>
      <c r="N1426" s="60"/>
      <c r="O1426" s="59"/>
      <c r="P1426" s="60"/>
      <c r="Q1426" s="61"/>
      <c r="R1426" s="286"/>
      <c r="S1426" s="58"/>
      <c r="T1426" s="59"/>
      <c r="U1426" s="59"/>
      <c r="V1426" s="61"/>
      <c r="W1426" s="294"/>
      <c r="X1426" s="59"/>
      <c r="Y1426" s="60"/>
      <c r="Z1426" s="59"/>
      <c r="AA1426" s="60"/>
      <c r="AB1426" s="61"/>
      <c r="AC1426" s="62"/>
      <c r="AD1426" s="63"/>
      <c r="AE1426" s="63"/>
      <c r="AF1426" s="64"/>
      <c r="AG1426" s="65"/>
      <c r="AH1426" s="61"/>
      <c r="AI1426" s="510"/>
      <c r="AJ1426" s="510"/>
      <c r="AK1426" s="511"/>
      <c r="AL1426" s="100"/>
      <c r="AM1426" s="382" t="str">
        <f t="shared" si="1199"/>
        <v xml:space="preserve"> </v>
      </c>
      <c r="AN1426" s="95" t="str">
        <f t="shared" si="1200"/>
        <v xml:space="preserve"> </v>
      </c>
      <c r="AO1426" s="365"/>
      <c r="AP1426" s="365"/>
      <c r="AQ1426" s="256"/>
      <c r="AR1426" s="365"/>
      <c r="AS1426" s="365"/>
      <c r="AT1426" s="364"/>
      <c r="AU1426" s="365"/>
      <c r="AV1426" s="372"/>
      <c r="AW1426" s="364"/>
      <c r="AX1426" s="373"/>
      <c r="AY1426" s="98"/>
      <c r="AZ1426" s="373"/>
      <c r="BA1426" s="363"/>
      <c r="BB1426" s="365"/>
      <c r="BC1426" s="377"/>
      <c r="BD1426" s="365"/>
      <c r="BE1426" s="365"/>
      <c r="BF1426" s="365"/>
      <c r="BG1426" s="365"/>
      <c r="BH1426" s="365"/>
      <c r="BI1426" s="365"/>
      <c r="BJ1426" s="365"/>
      <c r="BK1426" s="365"/>
      <c r="BL1426" s="376"/>
      <c r="BM1426" s="376"/>
      <c r="BN1426" s="260"/>
      <c r="BO1426" s="260"/>
      <c r="BP1426" s="260"/>
      <c r="BQ1426" s="263"/>
      <c r="BR1426" s="263"/>
    </row>
    <row r="1427" spans="1:70" s="50" customFormat="1" ht="27.75" customHeight="1" x14ac:dyDescent="0.2">
      <c r="A1427" s="22">
        <f t="shared" si="1201"/>
        <v>1019</v>
      </c>
      <c r="B1427" s="51"/>
      <c r="C1427" s="52"/>
      <c r="D1427" s="53"/>
      <c r="E1427" s="54"/>
      <c r="F1427" s="55"/>
      <c r="G1427" s="56"/>
      <c r="H1427" s="57"/>
      <c r="I1427" s="275"/>
      <c r="J1427" s="58"/>
      <c r="K1427" s="59"/>
      <c r="L1427" s="60"/>
      <c r="M1427" s="59"/>
      <c r="N1427" s="60"/>
      <c r="O1427" s="59"/>
      <c r="P1427" s="60"/>
      <c r="Q1427" s="61"/>
      <c r="R1427" s="286"/>
      <c r="S1427" s="58"/>
      <c r="T1427" s="59"/>
      <c r="U1427" s="59"/>
      <c r="V1427" s="61"/>
      <c r="W1427" s="294"/>
      <c r="X1427" s="59"/>
      <c r="Y1427" s="60"/>
      <c r="Z1427" s="59"/>
      <c r="AA1427" s="60"/>
      <c r="AB1427" s="61"/>
      <c r="AC1427" s="62"/>
      <c r="AD1427" s="63"/>
      <c r="AE1427" s="63"/>
      <c r="AF1427" s="64"/>
      <c r="AG1427" s="65"/>
      <c r="AH1427" s="61"/>
      <c r="AI1427" s="510"/>
      <c r="AJ1427" s="510"/>
      <c r="AK1427" s="511"/>
      <c r="AL1427" s="100"/>
      <c r="AM1427" s="382" t="str">
        <f t="shared" si="1199"/>
        <v xml:space="preserve"> </v>
      </c>
      <c r="AN1427" s="95" t="str">
        <f t="shared" si="1200"/>
        <v xml:space="preserve"> </v>
      </c>
      <c r="AO1427" s="365"/>
      <c r="AP1427" s="365"/>
      <c r="AQ1427" s="256"/>
      <c r="AR1427" s="365"/>
      <c r="AS1427" s="365"/>
      <c r="AT1427" s="364"/>
      <c r="AU1427" s="365"/>
      <c r="AV1427" s="372"/>
      <c r="AW1427" s="364"/>
      <c r="AX1427" s="373"/>
      <c r="AY1427" s="98"/>
      <c r="AZ1427" s="373"/>
      <c r="BA1427" s="365"/>
      <c r="BB1427" s="365"/>
      <c r="BC1427" s="377"/>
      <c r="BD1427" s="365"/>
      <c r="BE1427" s="365"/>
      <c r="BF1427" s="365"/>
      <c r="BG1427" s="365"/>
      <c r="BH1427" s="365"/>
      <c r="BI1427" s="365"/>
      <c r="BJ1427" s="365"/>
      <c r="BK1427" s="365"/>
      <c r="BL1427" s="376"/>
      <c r="BM1427" s="376"/>
      <c r="BN1427" s="260"/>
      <c r="BO1427" s="260"/>
      <c r="BP1427" s="260"/>
      <c r="BQ1427" s="263"/>
      <c r="BR1427" s="263"/>
    </row>
    <row r="1428" spans="1:70" s="50" customFormat="1" ht="27.75" customHeight="1" thickBot="1" x14ac:dyDescent="0.25">
      <c r="A1428" s="23">
        <f t="shared" si="1201"/>
        <v>1020</v>
      </c>
      <c r="B1428" s="66"/>
      <c r="C1428" s="67"/>
      <c r="D1428" s="68"/>
      <c r="E1428" s="69"/>
      <c r="F1428" s="70"/>
      <c r="G1428" s="71"/>
      <c r="H1428" s="72"/>
      <c r="I1428" s="276"/>
      <c r="J1428" s="73"/>
      <c r="K1428" s="74"/>
      <c r="L1428" s="75"/>
      <c r="M1428" s="74"/>
      <c r="N1428" s="75"/>
      <c r="O1428" s="74"/>
      <c r="P1428" s="75"/>
      <c r="Q1428" s="76"/>
      <c r="R1428" s="287"/>
      <c r="S1428" s="73"/>
      <c r="T1428" s="74"/>
      <c r="U1428" s="74"/>
      <c r="V1428" s="76"/>
      <c r="W1428" s="295"/>
      <c r="X1428" s="74"/>
      <c r="Y1428" s="75"/>
      <c r="Z1428" s="74"/>
      <c r="AA1428" s="75"/>
      <c r="AB1428" s="76"/>
      <c r="AC1428" s="77"/>
      <c r="AD1428" s="78"/>
      <c r="AE1428" s="78"/>
      <c r="AF1428" s="79"/>
      <c r="AG1428" s="80"/>
      <c r="AH1428" s="76"/>
      <c r="AI1428" s="518"/>
      <c r="AJ1428" s="518"/>
      <c r="AK1428" s="519"/>
      <c r="AL1428" s="100"/>
      <c r="AM1428" s="382" t="str">
        <f t="shared" si="1199"/>
        <v xml:space="preserve"> </v>
      </c>
      <c r="AN1428" s="95" t="str">
        <f t="shared" si="1200"/>
        <v xml:space="preserve"> </v>
      </c>
      <c r="AO1428" s="365"/>
      <c r="AP1428" s="365"/>
      <c r="AQ1428" s="256"/>
      <c r="AR1428" s="365"/>
      <c r="AS1428" s="365"/>
      <c r="AT1428" s="364"/>
      <c r="AU1428" s="365"/>
      <c r="AV1428" s="372"/>
      <c r="AW1428" s="364"/>
      <c r="AX1428" s="373"/>
      <c r="AY1428" s="98"/>
      <c r="AZ1428" s="373"/>
      <c r="BA1428" s="365"/>
      <c r="BB1428" s="365"/>
      <c r="BC1428" s="377"/>
      <c r="BD1428" s="365"/>
      <c r="BE1428" s="365"/>
      <c r="BF1428" s="365"/>
      <c r="BG1428" s="365"/>
      <c r="BH1428" s="365"/>
      <c r="BI1428" s="365"/>
      <c r="BJ1428" s="365"/>
      <c r="BK1428" s="365"/>
      <c r="BL1428" s="376"/>
      <c r="BM1428" s="376"/>
      <c r="BN1428" s="260"/>
      <c r="BO1428" s="260"/>
      <c r="BP1428" s="260"/>
      <c r="BQ1428" s="263"/>
      <c r="BR1428" s="263"/>
    </row>
    <row r="1429" spans="1:70" ht="4.5" customHeight="1" thickBot="1" x14ac:dyDescent="0.25">
      <c r="A1429" s="91">
        <f>AK1432</f>
        <v>102</v>
      </c>
      <c r="B1429" s="235"/>
      <c r="C1429" s="235"/>
      <c r="D1429" s="235"/>
      <c r="E1429" s="235"/>
      <c r="F1429" s="235"/>
      <c r="G1429" s="235"/>
      <c r="H1429" s="235"/>
      <c r="I1429" s="235"/>
      <c r="J1429" s="280"/>
      <c r="K1429" s="280"/>
      <c r="L1429" s="280"/>
      <c r="M1429" s="280"/>
      <c r="N1429" s="280"/>
      <c r="O1429" s="280"/>
      <c r="P1429" s="280"/>
      <c r="Q1429" s="280"/>
      <c r="R1429" s="280"/>
      <c r="S1429" s="292"/>
      <c r="T1429" s="292"/>
      <c r="U1429" s="292"/>
      <c r="V1429" s="292"/>
      <c r="W1429" s="292"/>
      <c r="X1429" s="292"/>
      <c r="Y1429" s="292"/>
      <c r="Z1429" s="292"/>
      <c r="AA1429" s="292"/>
      <c r="AB1429" s="292"/>
      <c r="AC1429" s="292"/>
      <c r="AD1429" s="236"/>
      <c r="AE1429" s="237"/>
      <c r="AF1429" s="236"/>
      <c r="AG1429" s="238"/>
      <c r="AH1429" s="536"/>
      <c r="AI1429" s="537"/>
      <c r="AJ1429" s="537"/>
      <c r="AK1429" s="537"/>
      <c r="AL1429" s="383"/>
      <c r="AM1429" s="384"/>
      <c r="AN1429" s="383"/>
      <c r="AV1429" s="372"/>
      <c r="AX1429" s="373"/>
      <c r="AY1429" s="98"/>
      <c r="AZ1429" s="373"/>
      <c r="BC1429" s="377"/>
    </row>
    <row r="1430" spans="1:70" ht="26.25" customHeight="1" x14ac:dyDescent="0.2">
      <c r="A1430" s="163">
        <f>A1416+1</f>
        <v>102</v>
      </c>
      <c r="B1430" s="523"/>
      <c r="C1430" s="523"/>
      <c r="D1430" s="523"/>
      <c r="E1430" s="524"/>
      <c r="F1430" s="527" t="str">
        <f>IF('FRONT PAGE'!$A$1="www.fly-logics.com","TOTAL PAGE",0)</f>
        <v>TOTAL PAGE</v>
      </c>
      <c r="G1430" s="528"/>
      <c r="H1430" s="529"/>
      <c r="I1430" s="314" t="str">
        <f>IF('FRONT PAGE'!$A$1="www.fly-logics.com",IF(SUM(I1419:I1429)=0," ",SUM(I1419:I1429)),0)</f>
        <v xml:space="preserve"> </v>
      </c>
      <c r="J1430" s="315" t="str">
        <f>IF('FRONT PAGE'!$A$1="www.fly-logics.com",IF(SUM(J1419:J1429)=0," ",SUM(J1419:J1429)),0)</f>
        <v xml:space="preserve"> </v>
      </c>
      <c r="K1430" s="316" t="str">
        <f>IF('FRONT PAGE'!$A$1="www.fly-logics.com",IF(SUM(K1419:K1429)=0," ",SUM(K1419:K1429)),0)</f>
        <v xml:space="preserve"> </v>
      </c>
      <c r="L1430" s="317" t="str">
        <f>IF('FRONT PAGE'!$A$1="www.fly-logics.com",IF(SUM(L1419:L1429)=0," ",SUM(L1419:L1429)),0)</f>
        <v xml:space="preserve"> </v>
      </c>
      <c r="M1430" s="316" t="str">
        <f>IF('FRONT PAGE'!$A$1="www.fly-logics.com",IF(SUM(M1419:M1429)=0," ",SUM(M1419:M1429)),0)</f>
        <v xml:space="preserve"> </v>
      </c>
      <c r="N1430" s="317" t="str">
        <f>IF('FRONT PAGE'!$A$1="www.fly-logics.com",IF(SUM(N1419:N1429)=0," ",SUM(N1419:N1429)),0)</f>
        <v xml:space="preserve"> </v>
      </c>
      <c r="O1430" s="316" t="str">
        <f>IF('FRONT PAGE'!$A$1="www.fly-logics.com",IF(SUM(O1419:O1429)=0," ",SUM(O1419:O1429)),0)</f>
        <v xml:space="preserve"> </v>
      </c>
      <c r="P1430" s="317" t="str">
        <f>IF('FRONT PAGE'!$A$1="www.fly-logics.com",IF(SUM(P1419:P1429)=0," ",SUM(P1419:P1429)),0)</f>
        <v xml:space="preserve"> </v>
      </c>
      <c r="Q1430" s="318" t="str">
        <f>IF('FRONT PAGE'!$A$1="www.fly-logics.com",IF(SUM(Q1419:Q1429)=0," ",SUM(Q1419:Q1429)),0)</f>
        <v xml:space="preserve"> </v>
      </c>
      <c r="R1430" s="319"/>
      <c r="S1430" s="315" t="str">
        <f>IF('FRONT PAGE'!$A$1="www.fly-logics.com",IF(SUM(S1419:S1429)=0," ",SUM(S1419:S1429)),0)</f>
        <v xml:space="preserve"> </v>
      </c>
      <c r="T1430" s="316" t="str">
        <f>IF('FRONT PAGE'!$A$1="www.fly-logics.com",IF(SUM(T1419:T1429)=0," ",SUM(T1419:T1429)),0)</f>
        <v xml:space="preserve"> </v>
      </c>
      <c r="U1430" s="316" t="str">
        <f>IF('FRONT PAGE'!$A$1="www.fly-logics.com",IF(SUM(U1419:U1429)=0," ",SUM(U1419:U1429)),0)</f>
        <v xml:space="preserve"> </v>
      </c>
      <c r="V1430" s="318" t="str">
        <f>IF('FRONT PAGE'!$A$1="www.fly-logics.com",IF(SUM(V1419:V1429)=0," ",SUM(V1419:V1429)),0)</f>
        <v xml:space="preserve"> </v>
      </c>
      <c r="W1430" s="315" t="str">
        <f>IF('FRONT PAGE'!$A$1="www.fly-logics.com",IF(SUM(W1419:W1429)=0," ",SUM(W1419:W1429)),0)</f>
        <v xml:space="preserve"> </v>
      </c>
      <c r="X1430" s="316" t="str">
        <f>IF('FRONT PAGE'!$A$1="www.fly-logics.com",IF(SUM(X1419:X1429)=0," ",SUM(X1419:X1429)),0)</f>
        <v xml:space="preserve"> </v>
      </c>
      <c r="Y1430" s="317" t="str">
        <f>IF('FRONT PAGE'!$A$1="www.fly-logics.com",IF(SUM(Y1419:Y1429)=0," ",SUM(Y1419:Y1429)),0)</f>
        <v xml:space="preserve"> </v>
      </c>
      <c r="Z1430" s="316" t="str">
        <f>IF('FRONT PAGE'!$A$1="www.fly-logics.com",IF(SUM(Z1419:Z1429)=0," ",SUM(Z1419:Z1429)),0)</f>
        <v xml:space="preserve"> </v>
      </c>
      <c r="AA1430" s="317" t="str">
        <f>IF('FRONT PAGE'!$A$1="www.fly-logics.com",IF(SUM(AA1419:AA1429)=0," ",SUM(AA1419:AA1429)),0)</f>
        <v xml:space="preserve"> </v>
      </c>
      <c r="AB1430" s="318" t="str">
        <f>IF('FRONT PAGE'!$A$1="www.fly-logics.com",IF(SUM(AB1419:AB1429)=0," ",SUM(AB1419:AB1429)),0)</f>
        <v xml:space="preserve"> </v>
      </c>
      <c r="AC1430" s="329" t="str">
        <f>IF('FRONT PAGE'!$A$1="www.fly-logics.com",IF(SUM(AC1419:AC1429)=0," ",SUM(AC1419:AC1429)),0)</f>
        <v xml:space="preserve"> </v>
      </c>
      <c r="AD1430" s="321" t="str">
        <f>IF('FRONT PAGE'!$A$1="www.fly-logics.com",IF(SUM(AD1419:AD1429)=0," ",SUM(AD1419:AD1429)),0)</f>
        <v xml:space="preserve"> </v>
      </c>
      <c r="AE1430" s="321" t="str">
        <f>IF('FRONT PAGE'!$A$1="www.fly-logics.com",IF(SUM(AE1419:AE1429)=0," ",SUM(AE1419:AE1429)),0)</f>
        <v xml:space="preserve"> </v>
      </c>
      <c r="AF1430" s="322" t="str">
        <f>IF('FRONT PAGE'!$A$1="www.fly-logics.com",IF(SUM(AF1419:AF1429)=0," ",SUM(AF1419:AF1429)),0)</f>
        <v xml:space="preserve"> </v>
      </c>
      <c r="AG1430" s="323" t="str">
        <f>IF('FRONT PAGE'!$A$1="www.fly-logics.com",IF(SUM(AG1419:AG1429)=0," ",SUM(AG1419:AG1429)),0)</f>
        <v xml:space="preserve"> </v>
      </c>
      <c r="AH1430" s="520" t="str">
        <f>IF('FRONT PAGE'!$A$1="www.fly-logics.com","I certify that all the data in this
logbook are accurate",0)</f>
        <v>I certify that all the data in this
logbook are accurate</v>
      </c>
      <c r="AI1430" s="521"/>
      <c r="AJ1430" s="521"/>
      <c r="AK1430" s="522"/>
      <c r="AL1430" s="385"/>
      <c r="AM1430" s="386"/>
      <c r="AN1430" s="385"/>
      <c r="AV1430" s="372"/>
      <c r="AX1430" s="373"/>
      <c r="AY1430" s="98"/>
      <c r="AZ1430" s="373"/>
      <c r="BA1430" s="363"/>
      <c r="BC1430" s="377"/>
    </row>
    <row r="1431" spans="1:70" ht="26.25" customHeight="1" x14ac:dyDescent="0.2">
      <c r="A1431" s="505">
        <f>AL1415</f>
        <v>0</v>
      </c>
      <c r="B1431" s="525"/>
      <c r="C1431" s="525"/>
      <c r="D1431" s="525"/>
      <c r="E1431" s="526"/>
      <c r="F1431" s="530" t="str">
        <f>IF('FRONT PAGE'!$A$1="www.fly-logics.com","TOTAL PREVIOUS LOGBOOK",0)</f>
        <v>TOTAL PREVIOUS LOGBOOK</v>
      </c>
      <c r="G1431" s="531"/>
      <c r="H1431" s="532"/>
      <c r="I1431" s="333">
        <f>I1418</f>
        <v>33.75</v>
      </c>
      <c r="J1431" s="334">
        <f t="shared" ref="J1431:Q1431" si="1202">J1418</f>
        <v>33.75</v>
      </c>
      <c r="K1431" s="335" t="str">
        <f t="shared" si="1202"/>
        <v xml:space="preserve"> </v>
      </c>
      <c r="L1431" s="336" t="str">
        <f t="shared" si="1202"/>
        <v xml:space="preserve"> </v>
      </c>
      <c r="M1431" s="335" t="str">
        <f t="shared" si="1202"/>
        <v xml:space="preserve"> </v>
      </c>
      <c r="N1431" s="336" t="str">
        <f t="shared" si="1202"/>
        <v xml:space="preserve"> </v>
      </c>
      <c r="O1431" s="335" t="str">
        <f t="shared" si="1202"/>
        <v xml:space="preserve"> </v>
      </c>
      <c r="P1431" s="336" t="str">
        <f t="shared" si="1202"/>
        <v xml:space="preserve"> </v>
      </c>
      <c r="Q1431" s="337" t="str">
        <f t="shared" si="1202"/>
        <v xml:space="preserve"> </v>
      </c>
      <c r="R1431" s="288">
        <v>10</v>
      </c>
      <c r="S1431" s="331" t="str">
        <f>S1418</f>
        <v xml:space="preserve"> </v>
      </c>
      <c r="T1431" s="239">
        <f t="shared" ref="T1431:AG1431" si="1203">T1418</f>
        <v>13.75</v>
      </c>
      <c r="U1431" s="239">
        <f t="shared" si="1203"/>
        <v>20</v>
      </c>
      <c r="V1431" s="240">
        <f t="shared" si="1203"/>
        <v>5</v>
      </c>
      <c r="W1431" s="241" t="str">
        <f t="shared" si="1203"/>
        <v xml:space="preserve"> </v>
      </c>
      <c r="X1431" s="239" t="str">
        <f t="shared" si="1203"/>
        <v xml:space="preserve"> </v>
      </c>
      <c r="Y1431" s="242">
        <f t="shared" si="1203"/>
        <v>5</v>
      </c>
      <c r="Z1431" s="239" t="str">
        <f t="shared" si="1203"/>
        <v xml:space="preserve"> </v>
      </c>
      <c r="AA1431" s="242">
        <f t="shared" si="1203"/>
        <v>3.75</v>
      </c>
      <c r="AB1431" s="240" t="str">
        <f t="shared" si="1203"/>
        <v xml:space="preserve"> </v>
      </c>
      <c r="AC1431" s="243">
        <f t="shared" si="1203"/>
        <v>14</v>
      </c>
      <c r="AD1431" s="244" t="str">
        <f t="shared" si="1203"/>
        <v xml:space="preserve"> </v>
      </c>
      <c r="AE1431" s="244">
        <f t="shared" si="1203"/>
        <v>14</v>
      </c>
      <c r="AF1431" s="245" t="str">
        <f t="shared" si="1203"/>
        <v xml:space="preserve"> </v>
      </c>
      <c r="AG1431" s="332">
        <f t="shared" si="1203"/>
        <v>17</v>
      </c>
      <c r="AH1431" s="507"/>
      <c r="AI1431" s="508"/>
      <c r="AJ1431" s="508"/>
      <c r="AK1431" s="509"/>
      <c r="AL1431" s="385"/>
      <c r="AM1431" s="386"/>
      <c r="AN1431" s="385"/>
      <c r="AV1431" s="372"/>
      <c r="AX1431" s="373"/>
      <c r="AY1431" s="98"/>
      <c r="AZ1431" s="373"/>
      <c r="BA1431" s="363"/>
      <c r="BC1431" s="377"/>
    </row>
    <row r="1432" spans="1:70" ht="26.25" customHeight="1" thickBot="1" x14ac:dyDescent="0.25">
      <c r="A1432" s="506"/>
      <c r="B1432" s="512" t="str">
        <f>IF('FRONT PAGE'!$A$1="www.fly-logics.com","Authority certifying flight hours 
STAMP &amp; SIGNATURE",0)</f>
        <v>Authority certifying flight hours 
STAMP &amp; SIGNATURE</v>
      </c>
      <c r="C1432" s="512"/>
      <c r="D1432" s="512"/>
      <c r="E1432" s="513"/>
      <c r="F1432" s="533" t="str">
        <f>IF('FRONT PAGE'!$A$1="www.fly-logics.com","TOTAL TO DATE",0)</f>
        <v>TOTAL TO DATE</v>
      </c>
      <c r="G1432" s="534"/>
      <c r="H1432" s="535"/>
      <c r="I1432" s="32">
        <f t="shared" ref="I1432:Q1432" si="1204">IF(SUM(I1430:I1431)=0," ",SUM(I1430:I1431))</f>
        <v>33.75</v>
      </c>
      <c r="J1432" s="27">
        <f t="shared" si="1204"/>
        <v>33.75</v>
      </c>
      <c r="K1432" s="24" t="str">
        <f t="shared" si="1204"/>
        <v xml:space="preserve"> </v>
      </c>
      <c r="L1432" s="25" t="str">
        <f t="shared" si="1204"/>
        <v xml:space="preserve"> </v>
      </c>
      <c r="M1432" s="24" t="str">
        <f t="shared" si="1204"/>
        <v xml:space="preserve"> </v>
      </c>
      <c r="N1432" s="25" t="str">
        <f t="shared" si="1204"/>
        <v xml:space="preserve"> </v>
      </c>
      <c r="O1432" s="24" t="str">
        <f t="shared" si="1204"/>
        <v xml:space="preserve"> </v>
      </c>
      <c r="P1432" s="25" t="str">
        <f t="shared" si="1204"/>
        <v xml:space="preserve"> </v>
      </c>
      <c r="Q1432" s="26" t="str">
        <f t="shared" si="1204"/>
        <v xml:space="preserve"> </v>
      </c>
      <c r="R1432" s="289"/>
      <c r="S1432" s="27" t="str">
        <f t="shared" ref="S1432:AG1432" si="1205">IF(SUM(S1430:S1431)=0," ",SUM(S1430:S1431))</f>
        <v xml:space="preserve"> </v>
      </c>
      <c r="T1432" s="24">
        <f t="shared" si="1205"/>
        <v>13.75</v>
      </c>
      <c r="U1432" s="24">
        <f t="shared" si="1205"/>
        <v>20</v>
      </c>
      <c r="V1432" s="26">
        <f t="shared" si="1205"/>
        <v>5</v>
      </c>
      <c r="W1432" s="27" t="str">
        <f t="shared" si="1205"/>
        <v xml:space="preserve"> </v>
      </c>
      <c r="X1432" s="24" t="str">
        <f t="shared" si="1205"/>
        <v xml:space="preserve"> </v>
      </c>
      <c r="Y1432" s="25">
        <f t="shared" si="1205"/>
        <v>5</v>
      </c>
      <c r="Z1432" s="24" t="str">
        <f t="shared" si="1205"/>
        <v xml:space="preserve"> </v>
      </c>
      <c r="AA1432" s="25">
        <f t="shared" si="1205"/>
        <v>3.75</v>
      </c>
      <c r="AB1432" s="26" t="str">
        <f t="shared" si="1205"/>
        <v xml:space="preserve"> </v>
      </c>
      <c r="AC1432" s="30">
        <f t="shared" si="1205"/>
        <v>14</v>
      </c>
      <c r="AD1432" s="28" t="str">
        <f t="shared" si="1205"/>
        <v xml:space="preserve"> </v>
      </c>
      <c r="AE1432" s="28">
        <f t="shared" si="1205"/>
        <v>14</v>
      </c>
      <c r="AF1432" s="31" t="str">
        <f t="shared" si="1205"/>
        <v xml:space="preserve"> </v>
      </c>
      <c r="AG1432" s="33">
        <f t="shared" si="1205"/>
        <v>17</v>
      </c>
      <c r="AH1432" s="514" t="str">
        <f>IF('FRONT PAGE'!$A$1="www.fly-logics.com","_____________________________
PILOT SIGNATURE",0)</f>
        <v>_____________________________
PILOT SIGNATURE</v>
      </c>
      <c r="AI1432" s="515"/>
      <c r="AJ1432" s="515"/>
      <c r="AK1432" s="330">
        <f>A1430</f>
        <v>102</v>
      </c>
      <c r="AL1432" s="387"/>
      <c r="AM1432" s="388"/>
      <c r="AN1432" s="387"/>
      <c r="AV1432" s="372"/>
      <c r="AX1432" s="373"/>
      <c r="AY1432" s="98"/>
      <c r="AZ1432" s="373"/>
      <c r="BA1432" s="363"/>
      <c r="BC1432" s="377"/>
    </row>
    <row r="1433" spans="1:70" s="50" customFormat="1" ht="27.75" customHeight="1" x14ac:dyDescent="0.2">
      <c r="A1433" s="29">
        <f>A1428+1</f>
        <v>1021</v>
      </c>
      <c r="B1433" s="39"/>
      <c r="C1433" s="40"/>
      <c r="D1433" s="41"/>
      <c r="E1433" s="42"/>
      <c r="F1433" s="43"/>
      <c r="G1433" s="44"/>
      <c r="H1433" s="45"/>
      <c r="I1433" s="281"/>
      <c r="J1433" s="277"/>
      <c r="K1433" s="278"/>
      <c r="L1433" s="279"/>
      <c r="M1433" s="278"/>
      <c r="N1433" s="279"/>
      <c r="O1433" s="278"/>
      <c r="P1433" s="279"/>
      <c r="Q1433" s="150"/>
      <c r="R1433" s="285"/>
      <c r="S1433" s="46"/>
      <c r="T1433" s="47"/>
      <c r="U1433" s="47"/>
      <c r="V1433" s="48"/>
      <c r="W1433" s="293"/>
      <c r="X1433" s="278"/>
      <c r="Y1433" s="279"/>
      <c r="Z1433" s="278"/>
      <c r="AA1433" s="279"/>
      <c r="AB1433" s="150"/>
      <c r="AC1433" s="282"/>
      <c r="AD1433" s="283"/>
      <c r="AE1433" s="283"/>
      <c r="AF1433" s="284"/>
      <c r="AG1433" s="49"/>
      <c r="AH1433" s="48"/>
      <c r="AI1433" s="516"/>
      <c r="AJ1433" s="516"/>
      <c r="AK1433" s="517"/>
      <c r="AL1433" s="100"/>
      <c r="AM1433" s="382" t="str">
        <f t="shared" ref="AM1433:AM1442" si="1206">IF(B1433=0," ",TEXT(B1433,"MMM"))</f>
        <v xml:space="preserve"> </v>
      </c>
      <c r="AN1433" s="95" t="str">
        <f t="shared" ref="AN1433:AN1442" si="1207">IF(B1433=0," ",YEAR(B1433))</f>
        <v xml:space="preserve"> </v>
      </c>
      <c r="AO1433" s="365"/>
      <c r="AP1433" s="365"/>
      <c r="AQ1433" s="256"/>
      <c r="AR1433" s="365"/>
      <c r="AS1433" s="365"/>
      <c r="AT1433" s="364"/>
      <c r="AU1433" s="365"/>
      <c r="AV1433" s="372"/>
      <c r="AW1433" s="364"/>
      <c r="AX1433" s="373"/>
      <c r="AY1433" s="98"/>
      <c r="AZ1433" s="373"/>
      <c r="BA1433" s="363"/>
      <c r="BB1433" s="365"/>
      <c r="BC1433" s="377"/>
      <c r="BD1433" s="365"/>
      <c r="BE1433" s="365"/>
      <c r="BF1433" s="365"/>
      <c r="BG1433" s="365"/>
      <c r="BH1433" s="365"/>
      <c r="BI1433" s="365"/>
      <c r="BJ1433" s="365"/>
      <c r="BK1433" s="365"/>
      <c r="BL1433" s="376"/>
      <c r="BM1433" s="376"/>
      <c r="BN1433" s="260"/>
      <c r="BO1433" s="260"/>
      <c r="BP1433" s="260"/>
      <c r="BQ1433" s="263"/>
      <c r="BR1433" s="263"/>
    </row>
    <row r="1434" spans="1:70" s="50" customFormat="1" ht="27.75" customHeight="1" x14ac:dyDescent="0.2">
      <c r="A1434" s="22">
        <f>A1433+1</f>
        <v>1022</v>
      </c>
      <c r="B1434" s="51"/>
      <c r="C1434" s="52"/>
      <c r="D1434" s="53"/>
      <c r="E1434" s="54"/>
      <c r="F1434" s="55"/>
      <c r="G1434" s="56"/>
      <c r="H1434" s="57"/>
      <c r="I1434" s="275"/>
      <c r="J1434" s="58"/>
      <c r="K1434" s="59"/>
      <c r="L1434" s="60"/>
      <c r="M1434" s="59"/>
      <c r="N1434" s="60"/>
      <c r="O1434" s="59"/>
      <c r="P1434" s="60"/>
      <c r="Q1434" s="61"/>
      <c r="R1434" s="286"/>
      <c r="S1434" s="58"/>
      <c r="T1434" s="59"/>
      <c r="U1434" s="59"/>
      <c r="V1434" s="61"/>
      <c r="W1434" s="294"/>
      <c r="X1434" s="59"/>
      <c r="Y1434" s="60"/>
      <c r="Z1434" s="59"/>
      <c r="AA1434" s="60"/>
      <c r="AB1434" s="61"/>
      <c r="AC1434" s="62"/>
      <c r="AD1434" s="63"/>
      <c r="AE1434" s="63"/>
      <c r="AF1434" s="64"/>
      <c r="AG1434" s="65"/>
      <c r="AH1434" s="61"/>
      <c r="AI1434" s="510"/>
      <c r="AJ1434" s="510"/>
      <c r="AK1434" s="511"/>
      <c r="AL1434" s="100"/>
      <c r="AM1434" s="382" t="str">
        <f t="shared" si="1206"/>
        <v xml:space="preserve"> </v>
      </c>
      <c r="AN1434" s="95" t="str">
        <f t="shared" si="1207"/>
        <v xml:space="preserve"> </v>
      </c>
      <c r="AO1434" s="365"/>
      <c r="AP1434" s="365"/>
      <c r="AQ1434" s="256"/>
      <c r="AR1434" s="365"/>
      <c r="AS1434" s="365"/>
      <c r="AT1434" s="364"/>
      <c r="AU1434" s="365"/>
      <c r="AV1434" s="372"/>
      <c r="AW1434" s="364"/>
      <c r="AX1434" s="373"/>
      <c r="AY1434" s="98"/>
      <c r="AZ1434" s="373"/>
      <c r="BA1434" s="363"/>
      <c r="BB1434" s="365"/>
      <c r="BC1434" s="377"/>
      <c r="BD1434" s="365"/>
      <c r="BE1434" s="365"/>
      <c r="BF1434" s="365"/>
      <c r="BG1434" s="365"/>
      <c r="BH1434" s="365"/>
      <c r="BI1434" s="365"/>
      <c r="BJ1434" s="365"/>
      <c r="BK1434" s="365"/>
      <c r="BL1434" s="376"/>
      <c r="BM1434" s="376"/>
      <c r="BN1434" s="260"/>
      <c r="BO1434" s="260"/>
      <c r="BP1434" s="260"/>
      <c r="BQ1434" s="263"/>
      <c r="BR1434" s="263"/>
    </row>
    <row r="1435" spans="1:70" s="50" customFormat="1" ht="27.75" customHeight="1" x14ac:dyDescent="0.2">
      <c r="A1435" s="22">
        <f t="shared" ref="A1435:A1442" si="1208">A1434+1</f>
        <v>1023</v>
      </c>
      <c r="B1435" s="51"/>
      <c r="C1435" s="52"/>
      <c r="D1435" s="53"/>
      <c r="E1435" s="54"/>
      <c r="F1435" s="55"/>
      <c r="G1435" s="56"/>
      <c r="H1435" s="57"/>
      <c r="I1435" s="275"/>
      <c r="J1435" s="58"/>
      <c r="K1435" s="59"/>
      <c r="L1435" s="60"/>
      <c r="M1435" s="59"/>
      <c r="N1435" s="60"/>
      <c r="O1435" s="59"/>
      <c r="P1435" s="60"/>
      <c r="Q1435" s="61"/>
      <c r="R1435" s="286"/>
      <c r="S1435" s="58"/>
      <c r="T1435" s="59"/>
      <c r="U1435" s="59"/>
      <c r="V1435" s="61"/>
      <c r="W1435" s="294"/>
      <c r="X1435" s="59"/>
      <c r="Y1435" s="60"/>
      <c r="Z1435" s="59"/>
      <c r="AA1435" s="60"/>
      <c r="AB1435" s="61"/>
      <c r="AC1435" s="62"/>
      <c r="AD1435" s="63"/>
      <c r="AE1435" s="63"/>
      <c r="AF1435" s="64"/>
      <c r="AG1435" s="65"/>
      <c r="AH1435" s="61"/>
      <c r="AI1435" s="510"/>
      <c r="AJ1435" s="510"/>
      <c r="AK1435" s="511"/>
      <c r="AL1435" s="100"/>
      <c r="AM1435" s="382" t="str">
        <f t="shared" si="1206"/>
        <v xml:space="preserve"> </v>
      </c>
      <c r="AN1435" s="95" t="str">
        <f t="shared" si="1207"/>
        <v xml:space="preserve"> </v>
      </c>
      <c r="AO1435" s="365"/>
      <c r="AP1435" s="365"/>
      <c r="AQ1435" s="256"/>
      <c r="AR1435" s="365"/>
      <c r="AS1435" s="365"/>
      <c r="AT1435" s="364"/>
      <c r="AU1435" s="365"/>
      <c r="AV1435" s="372"/>
      <c r="AW1435" s="364"/>
      <c r="AX1435" s="373"/>
      <c r="AY1435" s="98"/>
      <c r="AZ1435" s="373"/>
      <c r="BA1435" s="363"/>
      <c r="BB1435" s="365"/>
      <c r="BC1435" s="377"/>
      <c r="BD1435" s="365"/>
      <c r="BE1435" s="365"/>
      <c r="BF1435" s="365"/>
      <c r="BG1435" s="365"/>
      <c r="BH1435" s="365"/>
      <c r="BI1435" s="365"/>
      <c r="BJ1435" s="365"/>
      <c r="BK1435" s="365"/>
      <c r="BL1435" s="376"/>
      <c r="BM1435" s="376"/>
      <c r="BN1435" s="260"/>
      <c r="BO1435" s="260"/>
      <c r="BP1435" s="260"/>
      <c r="BQ1435" s="263"/>
      <c r="BR1435" s="263"/>
    </row>
    <row r="1436" spans="1:70" s="50" customFormat="1" ht="27.75" customHeight="1" x14ac:dyDescent="0.2">
      <c r="A1436" s="22">
        <f t="shared" si="1208"/>
        <v>1024</v>
      </c>
      <c r="B1436" s="51"/>
      <c r="C1436" s="52"/>
      <c r="D1436" s="53"/>
      <c r="E1436" s="54"/>
      <c r="F1436" s="55"/>
      <c r="G1436" s="56"/>
      <c r="H1436" s="57"/>
      <c r="I1436" s="275"/>
      <c r="J1436" s="58"/>
      <c r="K1436" s="59"/>
      <c r="L1436" s="60"/>
      <c r="M1436" s="59"/>
      <c r="N1436" s="60"/>
      <c r="O1436" s="59"/>
      <c r="P1436" s="60"/>
      <c r="Q1436" s="61"/>
      <c r="R1436" s="286"/>
      <c r="S1436" s="58"/>
      <c r="T1436" s="59"/>
      <c r="U1436" s="59"/>
      <c r="V1436" s="61"/>
      <c r="W1436" s="294"/>
      <c r="X1436" s="59"/>
      <c r="Y1436" s="60"/>
      <c r="Z1436" s="59"/>
      <c r="AA1436" s="60"/>
      <c r="AB1436" s="61"/>
      <c r="AC1436" s="62"/>
      <c r="AD1436" s="63"/>
      <c r="AE1436" s="63"/>
      <c r="AF1436" s="64"/>
      <c r="AG1436" s="65"/>
      <c r="AH1436" s="61"/>
      <c r="AI1436" s="510"/>
      <c r="AJ1436" s="510"/>
      <c r="AK1436" s="511"/>
      <c r="AL1436" s="100"/>
      <c r="AM1436" s="382" t="str">
        <f t="shared" si="1206"/>
        <v xml:space="preserve"> </v>
      </c>
      <c r="AN1436" s="95" t="str">
        <f t="shared" si="1207"/>
        <v xml:space="preserve"> </v>
      </c>
      <c r="AO1436" s="365"/>
      <c r="AP1436" s="365"/>
      <c r="AQ1436" s="256"/>
      <c r="AR1436" s="365"/>
      <c r="AS1436" s="365"/>
      <c r="AT1436" s="364"/>
      <c r="AU1436" s="365"/>
      <c r="AV1436" s="372"/>
      <c r="AW1436" s="364"/>
      <c r="AX1436" s="373"/>
      <c r="AY1436" s="98"/>
      <c r="AZ1436" s="373"/>
      <c r="BA1436" s="363"/>
      <c r="BB1436" s="365"/>
      <c r="BC1436" s="377"/>
      <c r="BD1436" s="365"/>
      <c r="BE1436" s="365"/>
      <c r="BF1436" s="365"/>
      <c r="BG1436" s="365"/>
      <c r="BH1436" s="365"/>
      <c r="BI1436" s="365"/>
      <c r="BJ1436" s="365"/>
      <c r="BK1436" s="365"/>
      <c r="BL1436" s="376"/>
      <c r="BM1436" s="376"/>
      <c r="BN1436" s="260"/>
      <c r="BO1436" s="260"/>
      <c r="BP1436" s="260"/>
      <c r="BQ1436" s="263"/>
      <c r="BR1436" s="263"/>
    </row>
    <row r="1437" spans="1:70" s="50" customFormat="1" ht="27.75" customHeight="1" x14ac:dyDescent="0.2">
      <c r="A1437" s="22">
        <f t="shared" si="1208"/>
        <v>1025</v>
      </c>
      <c r="B1437" s="51"/>
      <c r="C1437" s="52"/>
      <c r="D1437" s="53"/>
      <c r="E1437" s="54"/>
      <c r="F1437" s="55"/>
      <c r="G1437" s="56"/>
      <c r="H1437" s="57"/>
      <c r="I1437" s="275"/>
      <c r="J1437" s="58"/>
      <c r="K1437" s="59"/>
      <c r="L1437" s="60"/>
      <c r="M1437" s="59"/>
      <c r="N1437" s="60"/>
      <c r="O1437" s="59"/>
      <c r="P1437" s="60"/>
      <c r="Q1437" s="61"/>
      <c r="R1437" s="286"/>
      <c r="S1437" s="58"/>
      <c r="T1437" s="59"/>
      <c r="U1437" s="59"/>
      <c r="V1437" s="61"/>
      <c r="W1437" s="294"/>
      <c r="X1437" s="59"/>
      <c r="Y1437" s="60"/>
      <c r="Z1437" s="59"/>
      <c r="AA1437" s="60"/>
      <c r="AB1437" s="61"/>
      <c r="AC1437" s="62"/>
      <c r="AD1437" s="63"/>
      <c r="AE1437" s="63"/>
      <c r="AF1437" s="64"/>
      <c r="AG1437" s="65"/>
      <c r="AH1437" s="61"/>
      <c r="AI1437" s="510"/>
      <c r="AJ1437" s="510"/>
      <c r="AK1437" s="511"/>
      <c r="AL1437" s="100"/>
      <c r="AM1437" s="382" t="str">
        <f t="shared" si="1206"/>
        <v xml:space="preserve"> </v>
      </c>
      <c r="AN1437" s="95" t="str">
        <f t="shared" si="1207"/>
        <v xml:space="preserve"> </v>
      </c>
      <c r="AO1437" s="365"/>
      <c r="AP1437" s="365"/>
      <c r="AQ1437" s="256"/>
      <c r="AR1437" s="365"/>
      <c r="AS1437" s="365"/>
      <c r="AT1437" s="364"/>
      <c r="AU1437" s="365"/>
      <c r="AV1437" s="372"/>
      <c r="AW1437" s="364"/>
      <c r="AX1437" s="373"/>
      <c r="AY1437" s="98"/>
      <c r="AZ1437" s="373"/>
      <c r="BA1437" s="363"/>
      <c r="BB1437" s="365"/>
      <c r="BC1437" s="377"/>
      <c r="BD1437" s="365"/>
      <c r="BE1437" s="365"/>
      <c r="BF1437" s="365"/>
      <c r="BG1437" s="365"/>
      <c r="BH1437" s="365"/>
      <c r="BI1437" s="365"/>
      <c r="BJ1437" s="365"/>
      <c r="BK1437" s="365"/>
      <c r="BL1437" s="376"/>
      <c r="BM1437" s="376"/>
      <c r="BN1437" s="260"/>
      <c r="BO1437" s="260"/>
      <c r="BP1437" s="260"/>
      <c r="BQ1437" s="263"/>
      <c r="BR1437" s="263"/>
    </row>
    <row r="1438" spans="1:70" s="50" customFormat="1" ht="27.75" customHeight="1" x14ac:dyDescent="0.2">
      <c r="A1438" s="22">
        <f t="shared" si="1208"/>
        <v>1026</v>
      </c>
      <c r="B1438" s="51"/>
      <c r="C1438" s="52"/>
      <c r="D1438" s="53"/>
      <c r="E1438" s="54"/>
      <c r="F1438" s="55"/>
      <c r="G1438" s="56"/>
      <c r="H1438" s="57"/>
      <c r="I1438" s="275"/>
      <c r="J1438" s="58"/>
      <c r="K1438" s="59"/>
      <c r="L1438" s="60"/>
      <c r="M1438" s="59"/>
      <c r="N1438" s="60"/>
      <c r="O1438" s="59"/>
      <c r="P1438" s="60"/>
      <c r="Q1438" s="61"/>
      <c r="R1438" s="286"/>
      <c r="S1438" s="58"/>
      <c r="T1438" s="59"/>
      <c r="U1438" s="59"/>
      <c r="V1438" s="61"/>
      <c r="W1438" s="294"/>
      <c r="X1438" s="59"/>
      <c r="Y1438" s="60"/>
      <c r="Z1438" s="59"/>
      <c r="AA1438" s="60"/>
      <c r="AB1438" s="61"/>
      <c r="AC1438" s="62"/>
      <c r="AD1438" s="63"/>
      <c r="AE1438" s="63"/>
      <c r="AF1438" s="64"/>
      <c r="AG1438" s="65"/>
      <c r="AH1438" s="61"/>
      <c r="AI1438" s="510"/>
      <c r="AJ1438" s="510"/>
      <c r="AK1438" s="511"/>
      <c r="AL1438" s="100"/>
      <c r="AM1438" s="382" t="str">
        <f t="shared" si="1206"/>
        <v xml:space="preserve"> </v>
      </c>
      <c r="AN1438" s="95" t="str">
        <f t="shared" si="1207"/>
        <v xml:space="preserve"> </v>
      </c>
      <c r="AO1438" s="365"/>
      <c r="AP1438" s="365"/>
      <c r="AQ1438" s="256"/>
      <c r="AR1438" s="365"/>
      <c r="AS1438" s="365"/>
      <c r="AT1438" s="364"/>
      <c r="AU1438" s="365"/>
      <c r="AV1438" s="372"/>
      <c r="AW1438" s="364"/>
      <c r="AX1438" s="373"/>
      <c r="AY1438" s="98"/>
      <c r="AZ1438" s="373"/>
      <c r="BA1438" s="363"/>
      <c r="BB1438" s="365"/>
      <c r="BC1438" s="377"/>
      <c r="BD1438" s="365"/>
      <c r="BE1438" s="365"/>
      <c r="BF1438" s="365"/>
      <c r="BG1438" s="365"/>
      <c r="BH1438" s="365"/>
      <c r="BI1438" s="365"/>
      <c r="BJ1438" s="365"/>
      <c r="BK1438" s="365"/>
      <c r="BL1438" s="376"/>
      <c r="BM1438" s="376"/>
      <c r="BN1438" s="260"/>
      <c r="BO1438" s="260"/>
      <c r="BP1438" s="260"/>
      <c r="BQ1438" s="263"/>
      <c r="BR1438" s="263"/>
    </row>
    <row r="1439" spans="1:70" s="50" customFormat="1" ht="27.75" customHeight="1" x14ac:dyDescent="0.2">
      <c r="A1439" s="22">
        <f>A1438+1</f>
        <v>1027</v>
      </c>
      <c r="B1439" s="51"/>
      <c r="C1439" s="52"/>
      <c r="D1439" s="53"/>
      <c r="E1439" s="54"/>
      <c r="F1439" s="55"/>
      <c r="G1439" s="56"/>
      <c r="H1439" s="57"/>
      <c r="I1439" s="275"/>
      <c r="J1439" s="58"/>
      <c r="K1439" s="59"/>
      <c r="L1439" s="60"/>
      <c r="M1439" s="59"/>
      <c r="N1439" s="60"/>
      <c r="O1439" s="59"/>
      <c r="P1439" s="60"/>
      <c r="Q1439" s="61"/>
      <c r="R1439" s="286"/>
      <c r="S1439" s="58"/>
      <c r="T1439" s="59"/>
      <c r="U1439" s="59"/>
      <c r="V1439" s="61"/>
      <c r="W1439" s="294"/>
      <c r="X1439" s="59"/>
      <c r="Y1439" s="60"/>
      <c r="Z1439" s="59"/>
      <c r="AA1439" s="60"/>
      <c r="AB1439" s="61"/>
      <c r="AC1439" s="62"/>
      <c r="AD1439" s="63"/>
      <c r="AE1439" s="63"/>
      <c r="AF1439" s="64"/>
      <c r="AG1439" s="65"/>
      <c r="AH1439" s="61"/>
      <c r="AI1439" s="510"/>
      <c r="AJ1439" s="510"/>
      <c r="AK1439" s="511"/>
      <c r="AL1439" s="100"/>
      <c r="AM1439" s="382" t="str">
        <f t="shared" si="1206"/>
        <v xml:space="preserve"> </v>
      </c>
      <c r="AN1439" s="95" t="str">
        <f t="shared" si="1207"/>
        <v xml:space="preserve"> </v>
      </c>
      <c r="AO1439" s="365"/>
      <c r="AP1439" s="365"/>
      <c r="AQ1439" s="256"/>
      <c r="AR1439" s="365"/>
      <c r="AS1439" s="365"/>
      <c r="AT1439" s="364"/>
      <c r="AU1439" s="365"/>
      <c r="AV1439" s="372"/>
      <c r="AW1439" s="364"/>
      <c r="AX1439" s="373"/>
      <c r="AY1439" s="98"/>
      <c r="AZ1439" s="373"/>
      <c r="BA1439" s="363"/>
      <c r="BB1439" s="365"/>
      <c r="BC1439" s="377"/>
      <c r="BD1439" s="365"/>
      <c r="BE1439" s="365"/>
      <c r="BF1439" s="365"/>
      <c r="BG1439" s="365"/>
      <c r="BH1439" s="365"/>
      <c r="BI1439" s="365"/>
      <c r="BJ1439" s="365"/>
      <c r="BK1439" s="365"/>
      <c r="BL1439" s="376"/>
      <c r="BM1439" s="376"/>
      <c r="BN1439" s="260"/>
      <c r="BO1439" s="260"/>
      <c r="BP1439" s="260"/>
      <c r="BQ1439" s="263"/>
      <c r="BR1439" s="263"/>
    </row>
    <row r="1440" spans="1:70" s="50" customFormat="1" ht="27.75" customHeight="1" x14ac:dyDescent="0.2">
      <c r="A1440" s="22">
        <f t="shared" si="1208"/>
        <v>1028</v>
      </c>
      <c r="B1440" s="51"/>
      <c r="C1440" s="52"/>
      <c r="D1440" s="53"/>
      <c r="E1440" s="54"/>
      <c r="F1440" s="55"/>
      <c r="G1440" s="56"/>
      <c r="H1440" s="57"/>
      <c r="I1440" s="275"/>
      <c r="J1440" s="58"/>
      <c r="K1440" s="59"/>
      <c r="L1440" s="60"/>
      <c r="M1440" s="59"/>
      <c r="N1440" s="60"/>
      <c r="O1440" s="59"/>
      <c r="P1440" s="60"/>
      <c r="Q1440" s="61"/>
      <c r="R1440" s="286"/>
      <c r="S1440" s="58"/>
      <c r="T1440" s="59"/>
      <c r="U1440" s="59"/>
      <c r="V1440" s="61"/>
      <c r="W1440" s="294"/>
      <c r="X1440" s="59"/>
      <c r="Y1440" s="60"/>
      <c r="Z1440" s="59"/>
      <c r="AA1440" s="60"/>
      <c r="AB1440" s="61"/>
      <c r="AC1440" s="62"/>
      <c r="AD1440" s="63"/>
      <c r="AE1440" s="63"/>
      <c r="AF1440" s="64"/>
      <c r="AG1440" s="65"/>
      <c r="AH1440" s="61"/>
      <c r="AI1440" s="510"/>
      <c r="AJ1440" s="510"/>
      <c r="AK1440" s="511"/>
      <c r="AL1440" s="100"/>
      <c r="AM1440" s="382" t="str">
        <f t="shared" si="1206"/>
        <v xml:space="preserve"> </v>
      </c>
      <c r="AN1440" s="95" t="str">
        <f t="shared" si="1207"/>
        <v xml:space="preserve"> </v>
      </c>
      <c r="AO1440" s="365"/>
      <c r="AP1440" s="365"/>
      <c r="AQ1440" s="256"/>
      <c r="AR1440" s="365"/>
      <c r="AS1440" s="365"/>
      <c r="AT1440" s="364"/>
      <c r="AU1440" s="365"/>
      <c r="AV1440" s="372"/>
      <c r="AW1440" s="364"/>
      <c r="AX1440" s="373"/>
      <c r="AY1440" s="98"/>
      <c r="AZ1440" s="373"/>
      <c r="BA1440" s="363"/>
      <c r="BB1440" s="365"/>
      <c r="BC1440" s="377"/>
      <c r="BD1440" s="365"/>
      <c r="BE1440" s="365"/>
      <c r="BF1440" s="365"/>
      <c r="BG1440" s="365"/>
      <c r="BH1440" s="365"/>
      <c r="BI1440" s="365"/>
      <c r="BJ1440" s="365"/>
      <c r="BK1440" s="365"/>
      <c r="BL1440" s="376"/>
      <c r="BM1440" s="376"/>
      <c r="BN1440" s="260"/>
      <c r="BO1440" s="260"/>
      <c r="BP1440" s="260"/>
      <c r="BQ1440" s="263"/>
      <c r="BR1440" s="263"/>
    </row>
    <row r="1441" spans="1:70" s="50" customFormat="1" ht="27.75" customHeight="1" x14ac:dyDescent="0.2">
      <c r="A1441" s="22">
        <f t="shared" si="1208"/>
        <v>1029</v>
      </c>
      <c r="B1441" s="51"/>
      <c r="C1441" s="52"/>
      <c r="D1441" s="53"/>
      <c r="E1441" s="54"/>
      <c r="F1441" s="55"/>
      <c r="G1441" s="56"/>
      <c r="H1441" s="57"/>
      <c r="I1441" s="275"/>
      <c r="J1441" s="58"/>
      <c r="K1441" s="59"/>
      <c r="L1441" s="60"/>
      <c r="M1441" s="59"/>
      <c r="N1441" s="60"/>
      <c r="O1441" s="59"/>
      <c r="P1441" s="60"/>
      <c r="Q1441" s="61"/>
      <c r="R1441" s="286"/>
      <c r="S1441" s="58"/>
      <c r="T1441" s="59"/>
      <c r="U1441" s="59"/>
      <c r="V1441" s="61"/>
      <c r="W1441" s="294"/>
      <c r="X1441" s="59"/>
      <c r="Y1441" s="60"/>
      <c r="Z1441" s="59"/>
      <c r="AA1441" s="60"/>
      <c r="AB1441" s="61"/>
      <c r="AC1441" s="62"/>
      <c r="AD1441" s="63"/>
      <c r="AE1441" s="63"/>
      <c r="AF1441" s="64"/>
      <c r="AG1441" s="65"/>
      <c r="AH1441" s="61"/>
      <c r="AI1441" s="510"/>
      <c r="AJ1441" s="510"/>
      <c r="AK1441" s="511"/>
      <c r="AL1441" s="100"/>
      <c r="AM1441" s="382" t="str">
        <f t="shared" si="1206"/>
        <v xml:space="preserve"> </v>
      </c>
      <c r="AN1441" s="95" t="str">
        <f t="shared" si="1207"/>
        <v xml:space="preserve"> </v>
      </c>
      <c r="AO1441" s="365"/>
      <c r="AP1441" s="365"/>
      <c r="AQ1441" s="256"/>
      <c r="AR1441" s="365"/>
      <c r="AS1441" s="365"/>
      <c r="AT1441" s="364"/>
      <c r="AU1441" s="365"/>
      <c r="AV1441" s="372"/>
      <c r="AW1441" s="364"/>
      <c r="AX1441" s="373"/>
      <c r="AY1441" s="98"/>
      <c r="AZ1441" s="373"/>
      <c r="BA1441" s="365"/>
      <c r="BB1441" s="365"/>
      <c r="BC1441" s="377"/>
      <c r="BD1441" s="365"/>
      <c r="BE1441" s="365"/>
      <c r="BF1441" s="365"/>
      <c r="BG1441" s="365"/>
      <c r="BH1441" s="365"/>
      <c r="BI1441" s="365"/>
      <c r="BJ1441" s="365"/>
      <c r="BK1441" s="365"/>
      <c r="BL1441" s="376"/>
      <c r="BM1441" s="376"/>
      <c r="BN1441" s="260"/>
      <c r="BO1441" s="260"/>
      <c r="BP1441" s="260"/>
      <c r="BQ1441" s="263"/>
      <c r="BR1441" s="263"/>
    </row>
    <row r="1442" spans="1:70" s="50" customFormat="1" ht="27.75" customHeight="1" thickBot="1" x14ac:dyDescent="0.25">
      <c r="A1442" s="23">
        <f t="shared" si="1208"/>
        <v>1030</v>
      </c>
      <c r="B1442" s="66"/>
      <c r="C1442" s="67"/>
      <c r="D1442" s="68"/>
      <c r="E1442" s="69"/>
      <c r="F1442" s="70"/>
      <c r="G1442" s="71"/>
      <c r="H1442" s="72"/>
      <c r="I1442" s="276"/>
      <c r="J1442" s="73"/>
      <c r="K1442" s="74"/>
      <c r="L1442" s="75"/>
      <c r="M1442" s="74"/>
      <c r="N1442" s="75"/>
      <c r="O1442" s="74"/>
      <c r="P1442" s="75"/>
      <c r="Q1442" s="76"/>
      <c r="R1442" s="287"/>
      <c r="S1442" s="73"/>
      <c r="T1442" s="74"/>
      <c r="U1442" s="74"/>
      <c r="V1442" s="76"/>
      <c r="W1442" s="295"/>
      <c r="X1442" s="74"/>
      <c r="Y1442" s="75"/>
      <c r="Z1442" s="74"/>
      <c r="AA1442" s="75"/>
      <c r="AB1442" s="76"/>
      <c r="AC1442" s="77"/>
      <c r="AD1442" s="78"/>
      <c r="AE1442" s="78"/>
      <c r="AF1442" s="79"/>
      <c r="AG1442" s="80"/>
      <c r="AH1442" s="76"/>
      <c r="AI1442" s="518"/>
      <c r="AJ1442" s="518"/>
      <c r="AK1442" s="519"/>
      <c r="AL1442" s="100"/>
      <c r="AM1442" s="382" t="str">
        <f t="shared" si="1206"/>
        <v xml:space="preserve"> </v>
      </c>
      <c r="AN1442" s="95" t="str">
        <f t="shared" si="1207"/>
        <v xml:space="preserve"> </v>
      </c>
      <c r="AO1442" s="365"/>
      <c r="AP1442" s="365"/>
      <c r="AQ1442" s="256"/>
      <c r="AR1442" s="365"/>
      <c r="AS1442" s="365"/>
      <c r="AT1442" s="364"/>
      <c r="AU1442" s="365"/>
      <c r="AV1442" s="372"/>
      <c r="AW1442" s="364"/>
      <c r="AX1442" s="373"/>
      <c r="AY1442" s="98"/>
      <c r="AZ1442" s="373"/>
      <c r="BA1442" s="365"/>
      <c r="BB1442" s="365"/>
      <c r="BC1442" s="377"/>
      <c r="BD1442" s="365"/>
      <c r="BE1442" s="365"/>
      <c r="BF1442" s="365"/>
      <c r="BG1442" s="365"/>
      <c r="BH1442" s="365"/>
      <c r="BI1442" s="365"/>
      <c r="BJ1442" s="365"/>
      <c r="BK1442" s="365"/>
      <c r="BL1442" s="376"/>
      <c r="BM1442" s="376"/>
      <c r="BN1442" s="260"/>
      <c r="BO1442" s="260"/>
      <c r="BP1442" s="260"/>
      <c r="BQ1442" s="263"/>
      <c r="BR1442" s="263"/>
    </row>
    <row r="1443" spans="1:70" ht="4.5" customHeight="1" thickBot="1" x14ac:dyDescent="0.25">
      <c r="A1443" s="91">
        <f>AK1446</f>
        <v>103</v>
      </c>
      <c r="B1443" s="235"/>
      <c r="C1443" s="235"/>
      <c r="D1443" s="235"/>
      <c r="E1443" s="235"/>
      <c r="F1443" s="235"/>
      <c r="G1443" s="235"/>
      <c r="H1443" s="235"/>
      <c r="I1443" s="235"/>
      <c r="J1443" s="280"/>
      <c r="K1443" s="280"/>
      <c r="L1443" s="280"/>
      <c r="M1443" s="280"/>
      <c r="N1443" s="280"/>
      <c r="O1443" s="280"/>
      <c r="P1443" s="280"/>
      <c r="Q1443" s="280"/>
      <c r="R1443" s="280"/>
      <c r="S1443" s="292"/>
      <c r="T1443" s="292"/>
      <c r="U1443" s="292"/>
      <c r="V1443" s="292"/>
      <c r="W1443" s="292"/>
      <c r="X1443" s="292"/>
      <c r="Y1443" s="292"/>
      <c r="Z1443" s="292"/>
      <c r="AA1443" s="292"/>
      <c r="AB1443" s="292"/>
      <c r="AC1443" s="292"/>
      <c r="AD1443" s="236"/>
      <c r="AE1443" s="237"/>
      <c r="AF1443" s="236"/>
      <c r="AG1443" s="238"/>
      <c r="AH1443" s="536"/>
      <c r="AI1443" s="537"/>
      <c r="AJ1443" s="537"/>
      <c r="AK1443" s="537"/>
      <c r="AL1443" s="383"/>
      <c r="AM1443" s="384"/>
      <c r="AN1443" s="383"/>
      <c r="AV1443" s="372"/>
      <c r="AX1443" s="373"/>
      <c r="AY1443" s="98"/>
      <c r="AZ1443" s="373"/>
      <c r="BC1443" s="377"/>
    </row>
    <row r="1444" spans="1:70" ht="26.25" customHeight="1" x14ac:dyDescent="0.2">
      <c r="A1444" s="163">
        <f>A1430+1</f>
        <v>103</v>
      </c>
      <c r="B1444" s="523"/>
      <c r="C1444" s="523"/>
      <c r="D1444" s="523"/>
      <c r="E1444" s="524"/>
      <c r="F1444" s="527" t="str">
        <f>IF('FRONT PAGE'!$A$1="www.fly-logics.com","TOTAL PAGE",0)</f>
        <v>TOTAL PAGE</v>
      </c>
      <c r="G1444" s="528"/>
      <c r="H1444" s="529"/>
      <c r="I1444" s="314" t="str">
        <f>IF('FRONT PAGE'!$A$1="www.fly-logics.com",IF(SUM(I1433:I1443)=0," ",SUM(I1433:I1443)),0)</f>
        <v xml:space="preserve"> </v>
      </c>
      <c r="J1444" s="315" t="str">
        <f>IF('FRONT PAGE'!$A$1="www.fly-logics.com",IF(SUM(J1433:J1443)=0," ",SUM(J1433:J1443)),0)</f>
        <v xml:space="preserve"> </v>
      </c>
      <c r="K1444" s="316" t="str">
        <f>IF('FRONT PAGE'!$A$1="www.fly-logics.com",IF(SUM(K1433:K1443)=0," ",SUM(K1433:K1443)),0)</f>
        <v xml:space="preserve"> </v>
      </c>
      <c r="L1444" s="317" t="str">
        <f>IF('FRONT PAGE'!$A$1="www.fly-logics.com",IF(SUM(L1433:L1443)=0," ",SUM(L1433:L1443)),0)</f>
        <v xml:space="preserve"> </v>
      </c>
      <c r="M1444" s="316" t="str">
        <f>IF('FRONT PAGE'!$A$1="www.fly-logics.com",IF(SUM(M1433:M1443)=0," ",SUM(M1433:M1443)),0)</f>
        <v xml:space="preserve"> </v>
      </c>
      <c r="N1444" s="317" t="str">
        <f>IF('FRONT PAGE'!$A$1="www.fly-logics.com",IF(SUM(N1433:N1443)=0," ",SUM(N1433:N1443)),0)</f>
        <v xml:space="preserve"> </v>
      </c>
      <c r="O1444" s="316" t="str">
        <f>IF('FRONT PAGE'!$A$1="www.fly-logics.com",IF(SUM(O1433:O1443)=0," ",SUM(O1433:O1443)),0)</f>
        <v xml:space="preserve"> </v>
      </c>
      <c r="P1444" s="317" t="str">
        <f>IF('FRONT PAGE'!$A$1="www.fly-logics.com",IF(SUM(P1433:P1443)=0," ",SUM(P1433:P1443)),0)</f>
        <v xml:space="preserve"> </v>
      </c>
      <c r="Q1444" s="318" t="str">
        <f>IF('FRONT PAGE'!$A$1="www.fly-logics.com",IF(SUM(Q1433:Q1443)=0," ",SUM(Q1433:Q1443)),0)</f>
        <v xml:space="preserve"> </v>
      </c>
      <c r="R1444" s="319"/>
      <c r="S1444" s="315" t="str">
        <f>IF('FRONT PAGE'!$A$1="www.fly-logics.com",IF(SUM(S1433:S1443)=0," ",SUM(S1433:S1443)),0)</f>
        <v xml:space="preserve"> </v>
      </c>
      <c r="T1444" s="316" t="str">
        <f>IF('FRONT PAGE'!$A$1="www.fly-logics.com",IF(SUM(T1433:T1443)=0," ",SUM(T1433:T1443)),0)</f>
        <v xml:space="preserve"> </v>
      </c>
      <c r="U1444" s="316" t="str">
        <f>IF('FRONT PAGE'!$A$1="www.fly-logics.com",IF(SUM(U1433:U1443)=0," ",SUM(U1433:U1443)),0)</f>
        <v xml:space="preserve"> </v>
      </c>
      <c r="V1444" s="318" t="str">
        <f>IF('FRONT PAGE'!$A$1="www.fly-logics.com",IF(SUM(V1433:V1443)=0," ",SUM(V1433:V1443)),0)</f>
        <v xml:space="preserve"> </v>
      </c>
      <c r="W1444" s="315" t="str">
        <f>IF('FRONT PAGE'!$A$1="www.fly-logics.com",IF(SUM(W1433:W1443)=0," ",SUM(W1433:W1443)),0)</f>
        <v xml:space="preserve"> </v>
      </c>
      <c r="X1444" s="316" t="str">
        <f>IF('FRONT PAGE'!$A$1="www.fly-logics.com",IF(SUM(X1433:X1443)=0," ",SUM(X1433:X1443)),0)</f>
        <v xml:space="preserve"> </v>
      </c>
      <c r="Y1444" s="317" t="str">
        <f>IF('FRONT PAGE'!$A$1="www.fly-logics.com",IF(SUM(Y1433:Y1443)=0," ",SUM(Y1433:Y1443)),0)</f>
        <v xml:space="preserve"> </v>
      </c>
      <c r="Z1444" s="316" t="str">
        <f>IF('FRONT PAGE'!$A$1="www.fly-logics.com",IF(SUM(Z1433:Z1443)=0," ",SUM(Z1433:Z1443)),0)</f>
        <v xml:space="preserve"> </v>
      </c>
      <c r="AA1444" s="317" t="str">
        <f>IF('FRONT PAGE'!$A$1="www.fly-logics.com",IF(SUM(AA1433:AA1443)=0," ",SUM(AA1433:AA1443)),0)</f>
        <v xml:space="preserve"> </v>
      </c>
      <c r="AB1444" s="318" t="str">
        <f>IF('FRONT PAGE'!$A$1="www.fly-logics.com",IF(SUM(AB1433:AB1443)=0," ",SUM(AB1433:AB1443)),0)</f>
        <v xml:space="preserve"> </v>
      </c>
      <c r="AC1444" s="329" t="str">
        <f>IF('FRONT PAGE'!$A$1="www.fly-logics.com",IF(SUM(AC1433:AC1443)=0," ",SUM(AC1433:AC1443)),0)</f>
        <v xml:space="preserve"> </v>
      </c>
      <c r="AD1444" s="321" t="str">
        <f>IF('FRONT PAGE'!$A$1="www.fly-logics.com",IF(SUM(AD1433:AD1443)=0," ",SUM(AD1433:AD1443)),0)</f>
        <v xml:space="preserve"> </v>
      </c>
      <c r="AE1444" s="321" t="str">
        <f>IF('FRONT PAGE'!$A$1="www.fly-logics.com",IF(SUM(AE1433:AE1443)=0," ",SUM(AE1433:AE1443)),0)</f>
        <v xml:space="preserve"> </v>
      </c>
      <c r="AF1444" s="322" t="str">
        <f>IF('FRONT PAGE'!$A$1="www.fly-logics.com",IF(SUM(AF1433:AF1443)=0," ",SUM(AF1433:AF1443)),0)</f>
        <v xml:space="preserve"> </v>
      </c>
      <c r="AG1444" s="323" t="str">
        <f>IF('FRONT PAGE'!$A$1="www.fly-logics.com",IF(SUM(AG1433:AG1443)=0," ",SUM(AG1433:AG1443)),0)</f>
        <v xml:space="preserve"> </v>
      </c>
      <c r="AH1444" s="520" t="str">
        <f>IF('FRONT PAGE'!$A$1="www.fly-logics.com","I certify that all the data in this
logbook are accurate",0)</f>
        <v>I certify that all the data in this
logbook are accurate</v>
      </c>
      <c r="AI1444" s="521"/>
      <c r="AJ1444" s="521"/>
      <c r="AK1444" s="522"/>
      <c r="AL1444" s="385"/>
      <c r="AM1444" s="386"/>
      <c r="AN1444" s="385"/>
      <c r="AV1444" s="372"/>
      <c r="AX1444" s="373"/>
      <c r="AY1444" s="98"/>
      <c r="AZ1444" s="373"/>
      <c r="BA1444" s="363"/>
      <c r="BC1444" s="377"/>
    </row>
    <row r="1445" spans="1:70" ht="26.25" customHeight="1" x14ac:dyDescent="0.2">
      <c r="A1445" s="505">
        <f>AL1429</f>
        <v>0</v>
      </c>
      <c r="B1445" s="525"/>
      <c r="C1445" s="525"/>
      <c r="D1445" s="525"/>
      <c r="E1445" s="526"/>
      <c r="F1445" s="530" t="str">
        <f>IF('FRONT PAGE'!$A$1="www.fly-logics.com","TOTAL PREVIOUS LOGBOOK",0)</f>
        <v>TOTAL PREVIOUS LOGBOOK</v>
      </c>
      <c r="G1445" s="531"/>
      <c r="H1445" s="532"/>
      <c r="I1445" s="333">
        <f>I1432</f>
        <v>33.75</v>
      </c>
      <c r="J1445" s="334">
        <f t="shared" ref="J1445:Q1445" si="1209">J1432</f>
        <v>33.75</v>
      </c>
      <c r="K1445" s="335" t="str">
        <f t="shared" si="1209"/>
        <v xml:space="preserve"> </v>
      </c>
      <c r="L1445" s="336" t="str">
        <f t="shared" si="1209"/>
        <v xml:space="preserve"> </v>
      </c>
      <c r="M1445" s="335" t="str">
        <f t="shared" si="1209"/>
        <v xml:space="preserve"> </v>
      </c>
      <c r="N1445" s="336" t="str">
        <f t="shared" si="1209"/>
        <v xml:space="preserve"> </v>
      </c>
      <c r="O1445" s="335" t="str">
        <f t="shared" si="1209"/>
        <v xml:space="preserve"> </v>
      </c>
      <c r="P1445" s="336" t="str">
        <f t="shared" si="1209"/>
        <v xml:space="preserve"> </v>
      </c>
      <c r="Q1445" s="337" t="str">
        <f t="shared" si="1209"/>
        <v xml:space="preserve"> </v>
      </c>
      <c r="R1445" s="288">
        <v>10</v>
      </c>
      <c r="S1445" s="331" t="str">
        <f>S1432</f>
        <v xml:space="preserve"> </v>
      </c>
      <c r="T1445" s="239">
        <f t="shared" ref="T1445:AG1445" si="1210">T1432</f>
        <v>13.75</v>
      </c>
      <c r="U1445" s="239">
        <f t="shared" si="1210"/>
        <v>20</v>
      </c>
      <c r="V1445" s="240">
        <f t="shared" si="1210"/>
        <v>5</v>
      </c>
      <c r="W1445" s="241" t="str">
        <f t="shared" si="1210"/>
        <v xml:space="preserve"> </v>
      </c>
      <c r="X1445" s="239" t="str">
        <f t="shared" si="1210"/>
        <v xml:space="preserve"> </v>
      </c>
      <c r="Y1445" s="242">
        <f t="shared" si="1210"/>
        <v>5</v>
      </c>
      <c r="Z1445" s="239" t="str">
        <f t="shared" si="1210"/>
        <v xml:space="preserve"> </v>
      </c>
      <c r="AA1445" s="242">
        <f t="shared" si="1210"/>
        <v>3.75</v>
      </c>
      <c r="AB1445" s="240" t="str">
        <f t="shared" si="1210"/>
        <v xml:space="preserve"> </v>
      </c>
      <c r="AC1445" s="243">
        <f t="shared" si="1210"/>
        <v>14</v>
      </c>
      <c r="AD1445" s="244" t="str">
        <f t="shared" si="1210"/>
        <v xml:space="preserve"> </v>
      </c>
      <c r="AE1445" s="244">
        <f t="shared" si="1210"/>
        <v>14</v>
      </c>
      <c r="AF1445" s="245" t="str">
        <f t="shared" si="1210"/>
        <v xml:space="preserve"> </v>
      </c>
      <c r="AG1445" s="332">
        <f t="shared" si="1210"/>
        <v>17</v>
      </c>
      <c r="AH1445" s="507"/>
      <c r="AI1445" s="508"/>
      <c r="AJ1445" s="508"/>
      <c r="AK1445" s="509"/>
      <c r="AL1445" s="385"/>
      <c r="AM1445" s="386"/>
      <c r="AN1445" s="385"/>
      <c r="AV1445" s="372"/>
      <c r="AX1445" s="373"/>
      <c r="AY1445" s="98"/>
      <c r="AZ1445" s="373"/>
      <c r="BA1445" s="363"/>
      <c r="BC1445" s="377"/>
    </row>
    <row r="1446" spans="1:70" ht="26.25" customHeight="1" thickBot="1" x14ac:dyDescent="0.25">
      <c r="A1446" s="506"/>
      <c r="B1446" s="512" t="str">
        <f>IF('FRONT PAGE'!$A$1="www.fly-logics.com","Authority certifying flight hours 
STAMP &amp; SIGNATURE",0)</f>
        <v>Authority certifying flight hours 
STAMP &amp; SIGNATURE</v>
      </c>
      <c r="C1446" s="512"/>
      <c r="D1446" s="512"/>
      <c r="E1446" s="513"/>
      <c r="F1446" s="533" t="str">
        <f>IF('FRONT PAGE'!$A$1="www.fly-logics.com","TOTAL TO DATE",0)</f>
        <v>TOTAL TO DATE</v>
      </c>
      <c r="G1446" s="534"/>
      <c r="H1446" s="535"/>
      <c r="I1446" s="32">
        <f t="shared" ref="I1446:Q1446" si="1211">IF(SUM(I1444:I1445)=0," ",SUM(I1444:I1445))</f>
        <v>33.75</v>
      </c>
      <c r="J1446" s="27">
        <f t="shared" si="1211"/>
        <v>33.75</v>
      </c>
      <c r="K1446" s="24" t="str">
        <f t="shared" si="1211"/>
        <v xml:space="preserve"> </v>
      </c>
      <c r="L1446" s="25" t="str">
        <f t="shared" si="1211"/>
        <v xml:space="preserve"> </v>
      </c>
      <c r="M1446" s="24" t="str">
        <f t="shared" si="1211"/>
        <v xml:space="preserve"> </v>
      </c>
      <c r="N1446" s="25" t="str">
        <f t="shared" si="1211"/>
        <v xml:space="preserve"> </v>
      </c>
      <c r="O1446" s="24" t="str">
        <f t="shared" si="1211"/>
        <v xml:space="preserve"> </v>
      </c>
      <c r="P1446" s="25" t="str">
        <f t="shared" si="1211"/>
        <v xml:space="preserve"> </v>
      </c>
      <c r="Q1446" s="26" t="str">
        <f t="shared" si="1211"/>
        <v xml:space="preserve"> </v>
      </c>
      <c r="R1446" s="289"/>
      <c r="S1446" s="27" t="str">
        <f t="shared" ref="S1446:AG1446" si="1212">IF(SUM(S1444:S1445)=0," ",SUM(S1444:S1445))</f>
        <v xml:space="preserve"> </v>
      </c>
      <c r="T1446" s="24">
        <f t="shared" si="1212"/>
        <v>13.75</v>
      </c>
      <c r="U1446" s="24">
        <f t="shared" si="1212"/>
        <v>20</v>
      </c>
      <c r="V1446" s="26">
        <f t="shared" si="1212"/>
        <v>5</v>
      </c>
      <c r="W1446" s="27" t="str">
        <f t="shared" si="1212"/>
        <v xml:space="preserve"> </v>
      </c>
      <c r="X1446" s="24" t="str">
        <f t="shared" si="1212"/>
        <v xml:space="preserve"> </v>
      </c>
      <c r="Y1446" s="25">
        <f t="shared" si="1212"/>
        <v>5</v>
      </c>
      <c r="Z1446" s="24" t="str">
        <f t="shared" si="1212"/>
        <v xml:space="preserve"> </v>
      </c>
      <c r="AA1446" s="25">
        <f t="shared" si="1212"/>
        <v>3.75</v>
      </c>
      <c r="AB1446" s="26" t="str">
        <f t="shared" si="1212"/>
        <v xml:space="preserve"> </v>
      </c>
      <c r="AC1446" s="30">
        <f t="shared" si="1212"/>
        <v>14</v>
      </c>
      <c r="AD1446" s="28" t="str">
        <f t="shared" si="1212"/>
        <v xml:space="preserve"> </v>
      </c>
      <c r="AE1446" s="28">
        <f t="shared" si="1212"/>
        <v>14</v>
      </c>
      <c r="AF1446" s="31" t="str">
        <f t="shared" si="1212"/>
        <v xml:space="preserve"> </v>
      </c>
      <c r="AG1446" s="33">
        <f t="shared" si="1212"/>
        <v>17</v>
      </c>
      <c r="AH1446" s="514" t="str">
        <f>IF('FRONT PAGE'!$A$1="www.fly-logics.com","_____________________________
PILOT SIGNATURE",0)</f>
        <v>_____________________________
PILOT SIGNATURE</v>
      </c>
      <c r="AI1446" s="515"/>
      <c r="AJ1446" s="515"/>
      <c r="AK1446" s="330">
        <f>A1444</f>
        <v>103</v>
      </c>
      <c r="AL1446" s="387"/>
      <c r="AM1446" s="388"/>
      <c r="AN1446" s="387"/>
      <c r="AV1446" s="372"/>
      <c r="AX1446" s="373"/>
      <c r="AY1446" s="98"/>
      <c r="AZ1446" s="373"/>
      <c r="BA1446" s="363"/>
      <c r="BC1446" s="377"/>
    </row>
    <row r="1447" spans="1:70" s="50" customFormat="1" ht="27.75" customHeight="1" x14ac:dyDescent="0.2">
      <c r="A1447" s="29">
        <f>A1442+1</f>
        <v>1031</v>
      </c>
      <c r="B1447" s="39"/>
      <c r="C1447" s="40"/>
      <c r="D1447" s="41"/>
      <c r="E1447" s="42"/>
      <c r="F1447" s="43"/>
      <c r="G1447" s="44"/>
      <c r="H1447" s="45"/>
      <c r="I1447" s="281"/>
      <c r="J1447" s="277"/>
      <c r="K1447" s="278"/>
      <c r="L1447" s="279"/>
      <c r="M1447" s="278"/>
      <c r="N1447" s="279"/>
      <c r="O1447" s="278"/>
      <c r="P1447" s="279"/>
      <c r="Q1447" s="150"/>
      <c r="R1447" s="285"/>
      <c r="S1447" s="46"/>
      <c r="T1447" s="47"/>
      <c r="U1447" s="47"/>
      <c r="V1447" s="48"/>
      <c r="W1447" s="293"/>
      <c r="X1447" s="278"/>
      <c r="Y1447" s="279"/>
      <c r="Z1447" s="278"/>
      <c r="AA1447" s="279"/>
      <c r="AB1447" s="150"/>
      <c r="AC1447" s="282"/>
      <c r="AD1447" s="283"/>
      <c r="AE1447" s="283"/>
      <c r="AF1447" s="284"/>
      <c r="AG1447" s="49"/>
      <c r="AH1447" s="48"/>
      <c r="AI1447" s="516"/>
      <c r="AJ1447" s="516"/>
      <c r="AK1447" s="517"/>
      <c r="AL1447" s="100"/>
      <c r="AM1447" s="382" t="str">
        <f t="shared" ref="AM1447:AM1456" si="1213">IF(B1447=0," ",TEXT(B1447,"MMM"))</f>
        <v xml:space="preserve"> </v>
      </c>
      <c r="AN1447" s="95" t="str">
        <f t="shared" ref="AN1447:AN1456" si="1214">IF(B1447=0," ",YEAR(B1447))</f>
        <v xml:space="preserve"> </v>
      </c>
      <c r="AO1447" s="365"/>
      <c r="AP1447" s="365"/>
      <c r="AQ1447" s="256"/>
      <c r="AR1447" s="365"/>
      <c r="AS1447" s="365"/>
      <c r="AT1447" s="364"/>
      <c r="AU1447" s="365"/>
      <c r="AV1447" s="372"/>
      <c r="AW1447" s="364"/>
      <c r="AX1447" s="373"/>
      <c r="AY1447" s="98"/>
      <c r="AZ1447" s="373"/>
      <c r="BA1447" s="363"/>
      <c r="BB1447" s="365"/>
      <c r="BC1447" s="377"/>
      <c r="BD1447" s="365"/>
      <c r="BE1447" s="365"/>
      <c r="BF1447" s="365"/>
      <c r="BG1447" s="365"/>
      <c r="BH1447" s="365"/>
      <c r="BI1447" s="365"/>
      <c r="BJ1447" s="365"/>
      <c r="BK1447" s="365"/>
      <c r="BL1447" s="376"/>
      <c r="BM1447" s="376"/>
      <c r="BN1447" s="260"/>
      <c r="BO1447" s="260"/>
      <c r="BP1447" s="260"/>
      <c r="BQ1447" s="263"/>
      <c r="BR1447" s="263"/>
    </row>
    <row r="1448" spans="1:70" s="50" customFormat="1" ht="27.75" customHeight="1" x14ac:dyDescent="0.2">
      <c r="A1448" s="22">
        <f>A1447+1</f>
        <v>1032</v>
      </c>
      <c r="B1448" s="51"/>
      <c r="C1448" s="52"/>
      <c r="D1448" s="53"/>
      <c r="E1448" s="54"/>
      <c r="F1448" s="55"/>
      <c r="G1448" s="56"/>
      <c r="H1448" s="57"/>
      <c r="I1448" s="275"/>
      <c r="J1448" s="58"/>
      <c r="K1448" s="59"/>
      <c r="L1448" s="60"/>
      <c r="M1448" s="59"/>
      <c r="N1448" s="60"/>
      <c r="O1448" s="59"/>
      <c r="P1448" s="60"/>
      <c r="Q1448" s="61"/>
      <c r="R1448" s="286"/>
      <c r="S1448" s="58"/>
      <c r="T1448" s="59"/>
      <c r="U1448" s="59"/>
      <c r="V1448" s="61"/>
      <c r="W1448" s="294"/>
      <c r="X1448" s="59"/>
      <c r="Y1448" s="60"/>
      <c r="Z1448" s="59"/>
      <c r="AA1448" s="60"/>
      <c r="AB1448" s="61"/>
      <c r="AC1448" s="62"/>
      <c r="AD1448" s="63"/>
      <c r="AE1448" s="63"/>
      <c r="AF1448" s="64"/>
      <c r="AG1448" s="65"/>
      <c r="AH1448" s="61"/>
      <c r="AI1448" s="510"/>
      <c r="AJ1448" s="510"/>
      <c r="AK1448" s="511"/>
      <c r="AL1448" s="100"/>
      <c r="AM1448" s="382" t="str">
        <f t="shared" si="1213"/>
        <v xml:space="preserve"> </v>
      </c>
      <c r="AN1448" s="95" t="str">
        <f t="shared" si="1214"/>
        <v xml:space="preserve"> </v>
      </c>
      <c r="AO1448" s="365"/>
      <c r="AP1448" s="365"/>
      <c r="AQ1448" s="256"/>
      <c r="AR1448" s="365"/>
      <c r="AS1448" s="365"/>
      <c r="AT1448" s="364"/>
      <c r="AU1448" s="365"/>
      <c r="AV1448" s="372"/>
      <c r="AW1448" s="364"/>
      <c r="AX1448" s="373"/>
      <c r="AY1448" s="98"/>
      <c r="AZ1448" s="373"/>
      <c r="BA1448" s="363"/>
      <c r="BB1448" s="365"/>
      <c r="BC1448" s="377"/>
      <c r="BD1448" s="365"/>
      <c r="BE1448" s="365"/>
      <c r="BF1448" s="365"/>
      <c r="BG1448" s="365"/>
      <c r="BH1448" s="365"/>
      <c r="BI1448" s="365"/>
      <c r="BJ1448" s="365"/>
      <c r="BK1448" s="365"/>
      <c r="BL1448" s="376"/>
      <c r="BM1448" s="376"/>
      <c r="BN1448" s="260"/>
      <c r="BO1448" s="260"/>
      <c r="BP1448" s="260"/>
      <c r="BQ1448" s="263"/>
      <c r="BR1448" s="263"/>
    </row>
    <row r="1449" spans="1:70" s="50" customFormat="1" ht="27.75" customHeight="1" x14ac:dyDescent="0.2">
      <c r="A1449" s="22">
        <f t="shared" ref="A1449:A1456" si="1215">A1448+1</f>
        <v>1033</v>
      </c>
      <c r="B1449" s="51"/>
      <c r="C1449" s="52"/>
      <c r="D1449" s="53"/>
      <c r="E1449" s="54"/>
      <c r="F1449" s="55"/>
      <c r="G1449" s="56"/>
      <c r="H1449" s="57"/>
      <c r="I1449" s="275"/>
      <c r="J1449" s="58"/>
      <c r="K1449" s="59"/>
      <c r="L1449" s="60"/>
      <c r="M1449" s="59"/>
      <c r="N1449" s="60"/>
      <c r="O1449" s="59"/>
      <c r="P1449" s="60"/>
      <c r="Q1449" s="61"/>
      <c r="R1449" s="286"/>
      <c r="S1449" s="58"/>
      <c r="T1449" s="59"/>
      <c r="U1449" s="59"/>
      <c r="V1449" s="61"/>
      <c r="W1449" s="294"/>
      <c r="X1449" s="59"/>
      <c r="Y1449" s="60"/>
      <c r="Z1449" s="59"/>
      <c r="AA1449" s="60"/>
      <c r="AB1449" s="61"/>
      <c r="AC1449" s="62"/>
      <c r="AD1449" s="63"/>
      <c r="AE1449" s="63"/>
      <c r="AF1449" s="64"/>
      <c r="AG1449" s="65"/>
      <c r="AH1449" s="61"/>
      <c r="AI1449" s="510"/>
      <c r="AJ1449" s="510"/>
      <c r="AK1449" s="511"/>
      <c r="AL1449" s="100"/>
      <c r="AM1449" s="382" t="str">
        <f t="shared" si="1213"/>
        <v xml:space="preserve"> </v>
      </c>
      <c r="AN1449" s="95" t="str">
        <f t="shared" si="1214"/>
        <v xml:space="preserve"> </v>
      </c>
      <c r="AO1449" s="365"/>
      <c r="AP1449" s="365"/>
      <c r="AQ1449" s="256"/>
      <c r="AR1449" s="365"/>
      <c r="AS1449" s="365"/>
      <c r="AT1449" s="364"/>
      <c r="AU1449" s="365"/>
      <c r="AV1449" s="372"/>
      <c r="AW1449" s="364"/>
      <c r="AX1449" s="373"/>
      <c r="AY1449" s="98"/>
      <c r="AZ1449" s="373"/>
      <c r="BA1449" s="363"/>
      <c r="BB1449" s="365"/>
      <c r="BC1449" s="377"/>
      <c r="BD1449" s="365"/>
      <c r="BE1449" s="365"/>
      <c r="BF1449" s="365"/>
      <c r="BG1449" s="365"/>
      <c r="BH1449" s="365"/>
      <c r="BI1449" s="365"/>
      <c r="BJ1449" s="365"/>
      <c r="BK1449" s="365"/>
      <c r="BL1449" s="376"/>
      <c r="BM1449" s="376"/>
      <c r="BN1449" s="260"/>
      <c r="BO1449" s="260"/>
      <c r="BP1449" s="260"/>
      <c r="BQ1449" s="263"/>
      <c r="BR1449" s="263"/>
    </row>
    <row r="1450" spans="1:70" s="50" customFormat="1" ht="27.75" customHeight="1" x14ac:dyDescent="0.2">
      <c r="A1450" s="22">
        <f t="shared" si="1215"/>
        <v>1034</v>
      </c>
      <c r="B1450" s="51"/>
      <c r="C1450" s="52"/>
      <c r="D1450" s="53"/>
      <c r="E1450" s="54"/>
      <c r="F1450" s="55"/>
      <c r="G1450" s="56"/>
      <c r="H1450" s="57"/>
      <c r="I1450" s="275"/>
      <c r="J1450" s="58"/>
      <c r="K1450" s="59"/>
      <c r="L1450" s="60"/>
      <c r="M1450" s="59"/>
      <c r="N1450" s="60"/>
      <c r="O1450" s="59"/>
      <c r="P1450" s="60"/>
      <c r="Q1450" s="61"/>
      <c r="R1450" s="286"/>
      <c r="S1450" s="58"/>
      <c r="T1450" s="59"/>
      <c r="U1450" s="59"/>
      <c r="V1450" s="61"/>
      <c r="W1450" s="294"/>
      <c r="X1450" s="59"/>
      <c r="Y1450" s="60"/>
      <c r="Z1450" s="59"/>
      <c r="AA1450" s="60"/>
      <c r="AB1450" s="61"/>
      <c r="AC1450" s="62"/>
      <c r="AD1450" s="63"/>
      <c r="AE1450" s="63"/>
      <c r="AF1450" s="64"/>
      <c r="AG1450" s="65"/>
      <c r="AH1450" s="61"/>
      <c r="AI1450" s="510"/>
      <c r="AJ1450" s="510"/>
      <c r="AK1450" s="511"/>
      <c r="AL1450" s="100"/>
      <c r="AM1450" s="382" t="str">
        <f t="shared" si="1213"/>
        <v xml:space="preserve"> </v>
      </c>
      <c r="AN1450" s="95" t="str">
        <f t="shared" si="1214"/>
        <v xml:space="preserve"> </v>
      </c>
      <c r="AO1450" s="365"/>
      <c r="AP1450" s="365"/>
      <c r="AQ1450" s="256"/>
      <c r="AR1450" s="365"/>
      <c r="AS1450" s="365"/>
      <c r="AT1450" s="364"/>
      <c r="AU1450" s="365"/>
      <c r="AV1450" s="372"/>
      <c r="AW1450" s="364"/>
      <c r="AX1450" s="373"/>
      <c r="AY1450" s="98"/>
      <c r="AZ1450" s="373"/>
      <c r="BA1450" s="363"/>
      <c r="BB1450" s="365"/>
      <c r="BC1450" s="377"/>
      <c r="BD1450" s="365"/>
      <c r="BE1450" s="365"/>
      <c r="BF1450" s="365"/>
      <c r="BG1450" s="365"/>
      <c r="BH1450" s="365"/>
      <c r="BI1450" s="365"/>
      <c r="BJ1450" s="365"/>
      <c r="BK1450" s="365"/>
      <c r="BL1450" s="376"/>
      <c r="BM1450" s="376"/>
      <c r="BN1450" s="260"/>
      <c r="BO1450" s="260"/>
      <c r="BP1450" s="260"/>
      <c r="BQ1450" s="263"/>
      <c r="BR1450" s="263"/>
    </row>
    <row r="1451" spans="1:70" s="50" customFormat="1" ht="27.75" customHeight="1" x14ac:dyDescent="0.2">
      <c r="A1451" s="22">
        <f t="shared" si="1215"/>
        <v>1035</v>
      </c>
      <c r="B1451" s="51"/>
      <c r="C1451" s="52"/>
      <c r="D1451" s="53"/>
      <c r="E1451" s="54"/>
      <c r="F1451" s="55"/>
      <c r="G1451" s="56"/>
      <c r="H1451" s="57"/>
      <c r="I1451" s="275"/>
      <c r="J1451" s="58"/>
      <c r="K1451" s="59"/>
      <c r="L1451" s="60"/>
      <c r="M1451" s="59"/>
      <c r="N1451" s="60"/>
      <c r="O1451" s="59"/>
      <c r="P1451" s="60"/>
      <c r="Q1451" s="61"/>
      <c r="R1451" s="286"/>
      <c r="S1451" s="58"/>
      <c r="T1451" s="59"/>
      <c r="U1451" s="59"/>
      <c r="V1451" s="61"/>
      <c r="W1451" s="294"/>
      <c r="X1451" s="59"/>
      <c r="Y1451" s="60"/>
      <c r="Z1451" s="59"/>
      <c r="AA1451" s="60"/>
      <c r="AB1451" s="61"/>
      <c r="AC1451" s="62"/>
      <c r="AD1451" s="63"/>
      <c r="AE1451" s="63"/>
      <c r="AF1451" s="64"/>
      <c r="AG1451" s="65"/>
      <c r="AH1451" s="61"/>
      <c r="AI1451" s="510"/>
      <c r="AJ1451" s="510"/>
      <c r="AK1451" s="511"/>
      <c r="AL1451" s="100"/>
      <c r="AM1451" s="382" t="str">
        <f t="shared" si="1213"/>
        <v xml:space="preserve"> </v>
      </c>
      <c r="AN1451" s="95" t="str">
        <f t="shared" si="1214"/>
        <v xml:space="preserve"> </v>
      </c>
      <c r="AO1451" s="365"/>
      <c r="AP1451" s="365"/>
      <c r="AQ1451" s="256"/>
      <c r="AR1451" s="365"/>
      <c r="AS1451" s="365"/>
      <c r="AT1451" s="364"/>
      <c r="AU1451" s="365"/>
      <c r="AV1451" s="372"/>
      <c r="AW1451" s="364"/>
      <c r="AX1451" s="373"/>
      <c r="AY1451" s="98"/>
      <c r="AZ1451" s="373"/>
      <c r="BA1451" s="363"/>
      <c r="BB1451" s="365"/>
      <c r="BC1451" s="377"/>
      <c r="BD1451" s="365"/>
      <c r="BE1451" s="365"/>
      <c r="BF1451" s="365"/>
      <c r="BG1451" s="365"/>
      <c r="BH1451" s="365"/>
      <c r="BI1451" s="365"/>
      <c r="BJ1451" s="365"/>
      <c r="BK1451" s="365"/>
      <c r="BL1451" s="376"/>
      <c r="BM1451" s="376"/>
      <c r="BN1451" s="260"/>
      <c r="BO1451" s="260"/>
      <c r="BP1451" s="260"/>
      <c r="BQ1451" s="263"/>
      <c r="BR1451" s="263"/>
    </row>
    <row r="1452" spans="1:70" s="50" customFormat="1" ht="27.75" customHeight="1" x14ac:dyDescent="0.2">
      <c r="A1452" s="22">
        <f t="shared" si="1215"/>
        <v>1036</v>
      </c>
      <c r="B1452" s="51"/>
      <c r="C1452" s="52"/>
      <c r="D1452" s="53"/>
      <c r="E1452" s="54"/>
      <c r="F1452" s="55"/>
      <c r="G1452" s="56"/>
      <c r="H1452" s="57"/>
      <c r="I1452" s="275"/>
      <c r="J1452" s="58"/>
      <c r="K1452" s="59"/>
      <c r="L1452" s="60"/>
      <c r="M1452" s="59"/>
      <c r="N1452" s="60"/>
      <c r="O1452" s="59"/>
      <c r="P1452" s="60"/>
      <c r="Q1452" s="61"/>
      <c r="R1452" s="286"/>
      <c r="S1452" s="58"/>
      <c r="T1452" s="59"/>
      <c r="U1452" s="59"/>
      <c r="V1452" s="61"/>
      <c r="W1452" s="294"/>
      <c r="X1452" s="59"/>
      <c r="Y1452" s="60"/>
      <c r="Z1452" s="59"/>
      <c r="AA1452" s="60"/>
      <c r="AB1452" s="61"/>
      <c r="AC1452" s="62"/>
      <c r="AD1452" s="63"/>
      <c r="AE1452" s="63"/>
      <c r="AF1452" s="64"/>
      <c r="AG1452" s="65"/>
      <c r="AH1452" s="61"/>
      <c r="AI1452" s="510"/>
      <c r="AJ1452" s="510"/>
      <c r="AK1452" s="511"/>
      <c r="AL1452" s="100"/>
      <c r="AM1452" s="382" t="str">
        <f t="shared" si="1213"/>
        <v xml:space="preserve"> </v>
      </c>
      <c r="AN1452" s="95" t="str">
        <f t="shared" si="1214"/>
        <v xml:space="preserve"> </v>
      </c>
      <c r="AO1452" s="365"/>
      <c r="AP1452" s="365"/>
      <c r="AQ1452" s="256"/>
      <c r="AR1452" s="365"/>
      <c r="AS1452" s="365"/>
      <c r="AT1452" s="364"/>
      <c r="AU1452" s="365"/>
      <c r="AV1452" s="372"/>
      <c r="AW1452" s="364"/>
      <c r="AX1452" s="373"/>
      <c r="AY1452" s="98"/>
      <c r="AZ1452" s="373"/>
      <c r="BA1452" s="363"/>
      <c r="BB1452" s="365"/>
      <c r="BC1452" s="377"/>
      <c r="BD1452" s="365"/>
      <c r="BE1452" s="365"/>
      <c r="BF1452" s="365"/>
      <c r="BG1452" s="365"/>
      <c r="BH1452" s="365"/>
      <c r="BI1452" s="365"/>
      <c r="BJ1452" s="365"/>
      <c r="BK1452" s="365"/>
      <c r="BL1452" s="376"/>
      <c r="BM1452" s="376"/>
      <c r="BN1452" s="260"/>
      <c r="BO1452" s="260"/>
      <c r="BP1452" s="260"/>
      <c r="BQ1452" s="263"/>
      <c r="BR1452" s="263"/>
    </row>
    <row r="1453" spans="1:70" s="50" customFormat="1" ht="27.75" customHeight="1" x14ac:dyDescent="0.2">
      <c r="A1453" s="22">
        <f>A1452+1</f>
        <v>1037</v>
      </c>
      <c r="B1453" s="51"/>
      <c r="C1453" s="52"/>
      <c r="D1453" s="53"/>
      <c r="E1453" s="54"/>
      <c r="F1453" s="55"/>
      <c r="G1453" s="56"/>
      <c r="H1453" s="57"/>
      <c r="I1453" s="275"/>
      <c r="J1453" s="58"/>
      <c r="K1453" s="59"/>
      <c r="L1453" s="60"/>
      <c r="M1453" s="59"/>
      <c r="N1453" s="60"/>
      <c r="O1453" s="59"/>
      <c r="P1453" s="60"/>
      <c r="Q1453" s="61"/>
      <c r="R1453" s="286"/>
      <c r="S1453" s="58"/>
      <c r="T1453" s="59"/>
      <c r="U1453" s="59"/>
      <c r="V1453" s="61"/>
      <c r="W1453" s="294"/>
      <c r="X1453" s="59"/>
      <c r="Y1453" s="60"/>
      <c r="Z1453" s="59"/>
      <c r="AA1453" s="60"/>
      <c r="AB1453" s="61"/>
      <c r="AC1453" s="62"/>
      <c r="AD1453" s="63"/>
      <c r="AE1453" s="63"/>
      <c r="AF1453" s="64"/>
      <c r="AG1453" s="65"/>
      <c r="AH1453" s="61"/>
      <c r="AI1453" s="510"/>
      <c r="AJ1453" s="510"/>
      <c r="AK1453" s="511"/>
      <c r="AL1453" s="100"/>
      <c r="AM1453" s="382" t="str">
        <f t="shared" si="1213"/>
        <v xml:space="preserve"> </v>
      </c>
      <c r="AN1453" s="95" t="str">
        <f t="shared" si="1214"/>
        <v xml:space="preserve"> </v>
      </c>
      <c r="AO1453" s="365"/>
      <c r="AP1453" s="365"/>
      <c r="AQ1453" s="256"/>
      <c r="AR1453" s="365"/>
      <c r="AS1453" s="365"/>
      <c r="AT1453" s="364"/>
      <c r="AU1453" s="365"/>
      <c r="AV1453" s="372"/>
      <c r="AW1453" s="364"/>
      <c r="AX1453" s="373"/>
      <c r="AY1453" s="98"/>
      <c r="AZ1453" s="373"/>
      <c r="BA1453" s="363"/>
      <c r="BB1453" s="365"/>
      <c r="BC1453" s="377"/>
      <c r="BD1453" s="365"/>
      <c r="BE1453" s="365"/>
      <c r="BF1453" s="365"/>
      <c r="BG1453" s="365"/>
      <c r="BH1453" s="365"/>
      <c r="BI1453" s="365"/>
      <c r="BJ1453" s="365"/>
      <c r="BK1453" s="365"/>
      <c r="BL1453" s="376"/>
      <c r="BM1453" s="376"/>
      <c r="BN1453" s="260"/>
      <c r="BO1453" s="260"/>
      <c r="BP1453" s="260"/>
      <c r="BQ1453" s="263"/>
      <c r="BR1453" s="263"/>
    </row>
    <row r="1454" spans="1:70" s="50" customFormat="1" ht="27.75" customHeight="1" x14ac:dyDescent="0.2">
      <c r="A1454" s="22">
        <f t="shared" si="1215"/>
        <v>1038</v>
      </c>
      <c r="B1454" s="51"/>
      <c r="C1454" s="52"/>
      <c r="D1454" s="53"/>
      <c r="E1454" s="54"/>
      <c r="F1454" s="55"/>
      <c r="G1454" s="56"/>
      <c r="H1454" s="57"/>
      <c r="I1454" s="275"/>
      <c r="J1454" s="58"/>
      <c r="K1454" s="59"/>
      <c r="L1454" s="60"/>
      <c r="M1454" s="59"/>
      <c r="N1454" s="60"/>
      <c r="O1454" s="59"/>
      <c r="P1454" s="60"/>
      <c r="Q1454" s="61"/>
      <c r="R1454" s="286"/>
      <c r="S1454" s="58"/>
      <c r="T1454" s="59"/>
      <c r="U1454" s="59"/>
      <c r="V1454" s="61"/>
      <c r="W1454" s="294"/>
      <c r="X1454" s="59"/>
      <c r="Y1454" s="60"/>
      <c r="Z1454" s="59"/>
      <c r="AA1454" s="60"/>
      <c r="AB1454" s="61"/>
      <c r="AC1454" s="62"/>
      <c r="AD1454" s="63"/>
      <c r="AE1454" s="63"/>
      <c r="AF1454" s="64"/>
      <c r="AG1454" s="65"/>
      <c r="AH1454" s="61"/>
      <c r="AI1454" s="510"/>
      <c r="AJ1454" s="510"/>
      <c r="AK1454" s="511"/>
      <c r="AL1454" s="100"/>
      <c r="AM1454" s="382" t="str">
        <f t="shared" si="1213"/>
        <v xml:space="preserve"> </v>
      </c>
      <c r="AN1454" s="95" t="str">
        <f t="shared" si="1214"/>
        <v xml:space="preserve"> </v>
      </c>
      <c r="AO1454" s="365"/>
      <c r="AP1454" s="365"/>
      <c r="AQ1454" s="256"/>
      <c r="AR1454" s="365"/>
      <c r="AS1454" s="365"/>
      <c r="AT1454" s="364"/>
      <c r="AU1454" s="365"/>
      <c r="AV1454" s="372"/>
      <c r="AW1454" s="364"/>
      <c r="AX1454" s="373"/>
      <c r="AY1454" s="98"/>
      <c r="AZ1454" s="373"/>
      <c r="BA1454" s="363"/>
      <c r="BB1454" s="365"/>
      <c r="BC1454" s="377"/>
      <c r="BD1454" s="365"/>
      <c r="BE1454" s="365"/>
      <c r="BF1454" s="365"/>
      <c r="BG1454" s="365"/>
      <c r="BH1454" s="365"/>
      <c r="BI1454" s="365"/>
      <c r="BJ1454" s="365"/>
      <c r="BK1454" s="365"/>
      <c r="BL1454" s="376"/>
      <c r="BM1454" s="376"/>
      <c r="BN1454" s="260"/>
      <c r="BO1454" s="260"/>
      <c r="BP1454" s="260"/>
      <c r="BQ1454" s="263"/>
      <c r="BR1454" s="263"/>
    </row>
    <row r="1455" spans="1:70" s="50" customFormat="1" ht="27.75" customHeight="1" x14ac:dyDescent="0.2">
      <c r="A1455" s="22">
        <f t="shared" si="1215"/>
        <v>1039</v>
      </c>
      <c r="B1455" s="51"/>
      <c r="C1455" s="52"/>
      <c r="D1455" s="53"/>
      <c r="E1455" s="54"/>
      <c r="F1455" s="55"/>
      <c r="G1455" s="56"/>
      <c r="H1455" s="57"/>
      <c r="I1455" s="275"/>
      <c r="J1455" s="58"/>
      <c r="K1455" s="59"/>
      <c r="L1455" s="60"/>
      <c r="M1455" s="59"/>
      <c r="N1455" s="60"/>
      <c r="O1455" s="59"/>
      <c r="P1455" s="60"/>
      <c r="Q1455" s="61"/>
      <c r="R1455" s="286"/>
      <c r="S1455" s="58"/>
      <c r="T1455" s="59"/>
      <c r="U1455" s="59"/>
      <c r="V1455" s="61"/>
      <c r="W1455" s="294"/>
      <c r="X1455" s="59"/>
      <c r="Y1455" s="60"/>
      <c r="Z1455" s="59"/>
      <c r="AA1455" s="60"/>
      <c r="AB1455" s="61"/>
      <c r="AC1455" s="62"/>
      <c r="AD1455" s="63"/>
      <c r="AE1455" s="63"/>
      <c r="AF1455" s="64"/>
      <c r="AG1455" s="65"/>
      <c r="AH1455" s="61"/>
      <c r="AI1455" s="510"/>
      <c r="AJ1455" s="510"/>
      <c r="AK1455" s="511"/>
      <c r="AL1455" s="100"/>
      <c r="AM1455" s="382" t="str">
        <f t="shared" si="1213"/>
        <v xml:space="preserve"> </v>
      </c>
      <c r="AN1455" s="95" t="str">
        <f t="shared" si="1214"/>
        <v xml:space="preserve"> </v>
      </c>
      <c r="AO1455" s="365"/>
      <c r="AP1455" s="365"/>
      <c r="AQ1455" s="256"/>
      <c r="AR1455" s="365"/>
      <c r="AS1455" s="365"/>
      <c r="AT1455" s="364"/>
      <c r="AU1455" s="365"/>
      <c r="AV1455" s="372"/>
      <c r="AW1455" s="364"/>
      <c r="AX1455" s="373"/>
      <c r="AY1455" s="98"/>
      <c r="AZ1455" s="373"/>
      <c r="BA1455" s="365"/>
      <c r="BB1455" s="365"/>
      <c r="BC1455" s="377"/>
      <c r="BD1455" s="365"/>
      <c r="BE1455" s="365"/>
      <c r="BF1455" s="365"/>
      <c r="BG1455" s="365"/>
      <c r="BH1455" s="365"/>
      <c r="BI1455" s="365"/>
      <c r="BJ1455" s="365"/>
      <c r="BK1455" s="365"/>
      <c r="BL1455" s="376"/>
      <c r="BM1455" s="376"/>
      <c r="BN1455" s="260"/>
      <c r="BO1455" s="260"/>
      <c r="BP1455" s="260"/>
      <c r="BQ1455" s="263"/>
      <c r="BR1455" s="263"/>
    </row>
    <row r="1456" spans="1:70" s="50" customFormat="1" ht="27.75" customHeight="1" thickBot="1" x14ac:dyDescent="0.25">
      <c r="A1456" s="23">
        <f t="shared" si="1215"/>
        <v>1040</v>
      </c>
      <c r="B1456" s="66"/>
      <c r="C1456" s="67"/>
      <c r="D1456" s="68"/>
      <c r="E1456" s="69"/>
      <c r="F1456" s="70"/>
      <c r="G1456" s="71"/>
      <c r="H1456" s="72"/>
      <c r="I1456" s="276"/>
      <c r="J1456" s="73"/>
      <c r="K1456" s="74"/>
      <c r="L1456" s="75"/>
      <c r="M1456" s="74"/>
      <c r="N1456" s="75"/>
      <c r="O1456" s="74"/>
      <c r="P1456" s="75"/>
      <c r="Q1456" s="76"/>
      <c r="R1456" s="287"/>
      <c r="S1456" s="73"/>
      <c r="T1456" s="74"/>
      <c r="U1456" s="74"/>
      <c r="V1456" s="76"/>
      <c r="W1456" s="295"/>
      <c r="X1456" s="74"/>
      <c r="Y1456" s="75"/>
      <c r="Z1456" s="74"/>
      <c r="AA1456" s="75"/>
      <c r="AB1456" s="76"/>
      <c r="AC1456" s="77"/>
      <c r="AD1456" s="78"/>
      <c r="AE1456" s="78"/>
      <c r="AF1456" s="79"/>
      <c r="AG1456" s="80"/>
      <c r="AH1456" s="76"/>
      <c r="AI1456" s="518"/>
      <c r="AJ1456" s="518"/>
      <c r="AK1456" s="519"/>
      <c r="AL1456" s="100"/>
      <c r="AM1456" s="382" t="str">
        <f t="shared" si="1213"/>
        <v xml:space="preserve"> </v>
      </c>
      <c r="AN1456" s="95" t="str">
        <f t="shared" si="1214"/>
        <v xml:space="preserve"> </v>
      </c>
      <c r="AO1456" s="365"/>
      <c r="AP1456" s="365"/>
      <c r="AQ1456" s="256"/>
      <c r="AR1456" s="365"/>
      <c r="AS1456" s="365"/>
      <c r="AT1456" s="364"/>
      <c r="AU1456" s="365"/>
      <c r="AV1456" s="372"/>
      <c r="AW1456" s="364"/>
      <c r="AX1456" s="373"/>
      <c r="AY1456" s="98"/>
      <c r="AZ1456" s="373"/>
      <c r="BA1456" s="365"/>
      <c r="BB1456" s="365"/>
      <c r="BC1456" s="377"/>
      <c r="BD1456" s="365"/>
      <c r="BE1456" s="365"/>
      <c r="BF1456" s="365"/>
      <c r="BG1456" s="365"/>
      <c r="BH1456" s="365"/>
      <c r="BI1456" s="365"/>
      <c r="BJ1456" s="365"/>
      <c r="BK1456" s="365"/>
      <c r="BL1456" s="376"/>
      <c r="BM1456" s="376"/>
      <c r="BN1456" s="260"/>
      <c r="BO1456" s="260"/>
      <c r="BP1456" s="260"/>
      <c r="BQ1456" s="263"/>
      <c r="BR1456" s="263"/>
    </row>
    <row r="1457" spans="1:70" ht="4.5" customHeight="1" thickBot="1" x14ac:dyDescent="0.25">
      <c r="A1457" s="91">
        <f>AK1460</f>
        <v>104</v>
      </c>
      <c r="B1457" s="235"/>
      <c r="C1457" s="235"/>
      <c r="D1457" s="235"/>
      <c r="E1457" s="235"/>
      <c r="F1457" s="235"/>
      <c r="G1457" s="235"/>
      <c r="H1457" s="235"/>
      <c r="I1457" s="235"/>
      <c r="J1457" s="280"/>
      <c r="K1457" s="280"/>
      <c r="L1457" s="280"/>
      <c r="M1457" s="280"/>
      <c r="N1457" s="280"/>
      <c r="O1457" s="280"/>
      <c r="P1457" s="280"/>
      <c r="Q1457" s="280"/>
      <c r="R1457" s="280"/>
      <c r="S1457" s="292"/>
      <c r="T1457" s="292"/>
      <c r="U1457" s="292"/>
      <c r="V1457" s="292"/>
      <c r="W1457" s="292"/>
      <c r="X1457" s="292"/>
      <c r="Y1457" s="292"/>
      <c r="Z1457" s="292"/>
      <c r="AA1457" s="292"/>
      <c r="AB1457" s="292"/>
      <c r="AC1457" s="292"/>
      <c r="AD1457" s="236"/>
      <c r="AE1457" s="237"/>
      <c r="AF1457" s="236"/>
      <c r="AG1457" s="238"/>
      <c r="AH1457" s="536"/>
      <c r="AI1457" s="537"/>
      <c r="AJ1457" s="537"/>
      <c r="AK1457" s="537"/>
      <c r="AL1457" s="383"/>
      <c r="AM1457" s="384"/>
      <c r="AN1457" s="383"/>
      <c r="AV1457" s="372"/>
      <c r="AX1457" s="373"/>
      <c r="AY1457" s="98"/>
      <c r="AZ1457" s="373"/>
      <c r="BC1457" s="377"/>
    </row>
    <row r="1458" spans="1:70" ht="26.25" customHeight="1" x14ac:dyDescent="0.2">
      <c r="A1458" s="163">
        <f>A1444+1</f>
        <v>104</v>
      </c>
      <c r="B1458" s="523"/>
      <c r="C1458" s="523"/>
      <c r="D1458" s="523"/>
      <c r="E1458" s="524"/>
      <c r="F1458" s="527" t="str">
        <f>IF('FRONT PAGE'!$A$1="www.fly-logics.com","TOTAL PAGE",0)</f>
        <v>TOTAL PAGE</v>
      </c>
      <c r="G1458" s="528"/>
      <c r="H1458" s="529"/>
      <c r="I1458" s="314" t="str">
        <f>IF('FRONT PAGE'!$A$1="www.fly-logics.com",IF(SUM(I1447:I1457)=0," ",SUM(I1447:I1457)),0)</f>
        <v xml:space="preserve"> </v>
      </c>
      <c r="J1458" s="315" t="str">
        <f>IF('FRONT PAGE'!$A$1="www.fly-logics.com",IF(SUM(J1447:J1457)=0," ",SUM(J1447:J1457)),0)</f>
        <v xml:space="preserve"> </v>
      </c>
      <c r="K1458" s="316" t="str">
        <f>IF('FRONT PAGE'!$A$1="www.fly-logics.com",IF(SUM(K1447:K1457)=0," ",SUM(K1447:K1457)),0)</f>
        <v xml:space="preserve"> </v>
      </c>
      <c r="L1458" s="317" t="str">
        <f>IF('FRONT PAGE'!$A$1="www.fly-logics.com",IF(SUM(L1447:L1457)=0," ",SUM(L1447:L1457)),0)</f>
        <v xml:space="preserve"> </v>
      </c>
      <c r="M1458" s="316" t="str">
        <f>IF('FRONT PAGE'!$A$1="www.fly-logics.com",IF(SUM(M1447:M1457)=0," ",SUM(M1447:M1457)),0)</f>
        <v xml:space="preserve"> </v>
      </c>
      <c r="N1458" s="317" t="str">
        <f>IF('FRONT PAGE'!$A$1="www.fly-logics.com",IF(SUM(N1447:N1457)=0," ",SUM(N1447:N1457)),0)</f>
        <v xml:space="preserve"> </v>
      </c>
      <c r="O1458" s="316" t="str">
        <f>IF('FRONT PAGE'!$A$1="www.fly-logics.com",IF(SUM(O1447:O1457)=0," ",SUM(O1447:O1457)),0)</f>
        <v xml:space="preserve"> </v>
      </c>
      <c r="P1458" s="317" t="str">
        <f>IF('FRONT PAGE'!$A$1="www.fly-logics.com",IF(SUM(P1447:P1457)=0," ",SUM(P1447:P1457)),0)</f>
        <v xml:space="preserve"> </v>
      </c>
      <c r="Q1458" s="318" t="str">
        <f>IF('FRONT PAGE'!$A$1="www.fly-logics.com",IF(SUM(Q1447:Q1457)=0," ",SUM(Q1447:Q1457)),0)</f>
        <v xml:space="preserve"> </v>
      </c>
      <c r="R1458" s="319"/>
      <c r="S1458" s="315" t="str">
        <f>IF('FRONT PAGE'!$A$1="www.fly-logics.com",IF(SUM(S1447:S1457)=0," ",SUM(S1447:S1457)),0)</f>
        <v xml:space="preserve"> </v>
      </c>
      <c r="T1458" s="316" t="str">
        <f>IF('FRONT PAGE'!$A$1="www.fly-logics.com",IF(SUM(T1447:T1457)=0," ",SUM(T1447:T1457)),0)</f>
        <v xml:space="preserve"> </v>
      </c>
      <c r="U1458" s="316" t="str">
        <f>IF('FRONT PAGE'!$A$1="www.fly-logics.com",IF(SUM(U1447:U1457)=0," ",SUM(U1447:U1457)),0)</f>
        <v xml:space="preserve"> </v>
      </c>
      <c r="V1458" s="318" t="str">
        <f>IF('FRONT PAGE'!$A$1="www.fly-logics.com",IF(SUM(V1447:V1457)=0," ",SUM(V1447:V1457)),0)</f>
        <v xml:space="preserve"> </v>
      </c>
      <c r="W1458" s="315" t="str">
        <f>IF('FRONT PAGE'!$A$1="www.fly-logics.com",IF(SUM(W1447:W1457)=0," ",SUM(W1447:W1457)),0)</f>
        <v xml:space="preserve"> </v>
      </c>
      <c r="X1458" s="316" t="str">
        <f>IF('FRONT PAGE'!$A$1="www.fly-logics.com",IF(SUM(X1447:X1457)=0," ",SUM(X1447:X1457)),0)</f>
        <v xml:space="preserve"> </v>
      </c>
      <c r="Y1458" s="317" t="str">
        <f>IF('FRONT PAGE'!$A$1="www.fly-logics.com",IF(SUM(Y1447:Y1457)=0," ",SUM(Y1447:Y1457)),0)</f>
        <v xml:space="preserve"> </v>
      </c>
      <c r="Z1458" s="316" t="str">
        <f>IF('FRONT PAGE'!$A$1="www.fly-logics.com",IF(SUM(Z1447:Z1457)=0," ",SUM(Z1447:Z1457)),0)</f>
        <v xml:space="preserve"> </v>
      </c>
      <c r="AA1458" s="317" t="str">
        <f>IF('FRONT PAGE'!$A$1="www.fly-logics.com",IF(SUM(AA1447:AA1457)=0," ",SUM(AA1447:AA1457)),0)</f>
        <v xml:space="preserve"> </v>
      </c>
      <c r="AB1458" s="318" t="str">
        <f>IF('FRONT PAGE'!$A$1="www.fly-logics.com",IF(SUM(AB1447:AB1457)=0," ",SUM(AB1447:AB1457)),0)</f>
        <v xml:space="preserve"> </v>
      </c>
      <c r="AC1458" s="329" t="str">
        <f>IF('FRONT PAGE'!$A$1="www.fly-logics.com",IF(SUM(AC1447:AC1457)=0," ",SUM(AC1447:AC1457)),0)</f>
        <v xml:space="preserve"> </v>
      </c>
      <c r="AD1458" s="321" t="str">
        <f>IF('FRONT PAGE'!$A$1="www.fly-logics.com",IF(SUM(AD1447:AD1457)=0," ",SUM(AD1447:AD1457)),0)</f>
        <v xml:space="preserve"> </v>
      </c>
      <c r="AE1458" s="321" t="str">
        <f>IF('FRONT PAGE'!$A$1="www.fly-logics.com",IF(SUM(AE1447:AE1457)=0," ",SUM(AE1447:AE1457)),0)</f>
        <v xml:space="preserve"> </v>
      </c>
      <c r="AF1458" s="322" t="str">
        <f>IF('FRONT PAGE'!$A$1="www.fly-logics.com",IF(SUM(AF1447:AF1457)=0," ",SUM(AF1447:AF1457)),0)</f>
        <v xml:space="preserve"> </v>
      </c>
      <c r="AG1458" s="323" t="str">
        <f>IF('FRONT PAGE'!$A$1="www.fly-logics.com",IF(SUM(AG1447:AG1457)=0," ",SUM(AG1447:AG1457)),0)</f>
        <v xml:space="preserve"> </v>
      </c>
      <c r="AH1458" s="520" t="str">
        <f>IF('FRONT PAGE'!$A$1="www.fly-logics.com","I certify that all the data in this
logbook are accurate",0)</f>
        <v>I certify that all the data in this
logbook are accurate</v>
      </c>
      <c r="AI1458" s="521"/>
      <c r="AJ1458" s="521"/>
      <c r="AK1458" s="522"/>
      <c r="AL1458" s="385"/>
      <c r="AM1458" s="386"/>
      <c r="AN1458" s="385"/>
      <c r="AV1458" s="372"/>
      <c r="AX1458" s="373"/>
      <c r="AY1458" s="98"/>
      <c r="AZ1458" s="373"/>
      <c r="BA1458" s="363"/>
      <c r="BC1458" s="377"/>
    </row>
    <row r="1459" spans="1:70" ht="26.25" customHeight="1" x14ac:dyDescent="0.2">
      <c r="A1459" s="505">
        <f>AL1443</f>
        <v>0</v>
      </c>
      <c r="B1459" s="525"/>
      <c r="C1459" s="525"/>
      <c r="D1459" s="525"/>
      <c r="E1459" s="526"/>
      <c r="F1459" s="530" t="str">
        <f>IF('FRONT PAGE'!$A$1="www.fly-logics.com","TOTAL PREVIOUS LOGBOOK",0)</f>
        <v>TOTAL PREVIOUS LOGBOOK</v>
      </c>
      <c r="G1459" s="531"/>
      <c r="H1459" s="532"/>
      <c r="I1459" s="333">
        <f>I1446</f>
        <v>33.75</v>
      </c>
      <c r="J1459" s="334">
        <f t="shared" ref="J1459:Q1459" si="1216">J1446</f>
        <v>33.75</v>
      </c>
      <c r="K1459" s="335" t="str">
        <f t="shared" si="1216"/>
        <v xml:space="preserve"> </v>
      </c>
      <c r="L1459" s="336" t="str">
        <f t="shared" si="1216"/>
        <v xml:space="preserve"> </v>
      </c>
      <c r="M1459" s="335" t="str">
        <f t="shared" si="1216"/>
        <v xml:space="preserve"> </v>
      </c>
      <c r="N1459" s="336" t="str">
        <f t="shared" si="1216"/>
        <v xml:space="preserve"> </v>
      </c>
      <c r="O1459" s="335" t="str">
        <f t="shared" si="1216"/>
        <v xml:space="preserve"> </v>
      </c>
      <c r="P1459" s="336" t="str">
        <f t="shared" si="1216"/>
        <v xml:space="preserve"> </v>
      </c>
      <c r="Q1459" s="337" t="str">
        <f t="shared" si="1216"/>
        <v xml:space="preserve"> </v>
      </c>
      <c r="R1459" s="288">
        <v>10</v>
      </c>
      <c r="S1459" s="331" t="str">
        <f>S1446</f>
        <v xml:space="preserve"> </v>
      </c>
      <c r="T1459" s="239">
        <f t="shared" ref="T1459:AG1459" si="1217">T1446</f>
        <v>13.75</v>
      </c>
      <c r="U1459" s="239">
        <f t="shared" si="1217"/>
        <v>20</v>
      </c>
      <c r="V1459" s="240">
        <f t="shared" si="1217"/>
        <v>5</v>
      </c>
      <c r="W1459" s="241" t="str">
        <f t="shared" si="1217"/>
        <v xml:space="preserve"> </v>
      </c>
      <c r="X1459" s="239" t="str">
        <f t="shared" si="1217"/>
        <v xml:space="preserve"> </v>
      </c>
      <c r="Y1459" s="242">
        <f t="shared" si="1217"/>
        <v>5</v>
      </c>
      <c r="Z1459" s="239" t="str">
        <f t="shared" si="1217"/>
        <v xml:space="preserve"> </v>
      </c>
      <c r="AA1459" s="242">
        <f t="shared" si="1217"/>
        <v>3.75</v>
      </c>
      <c r="AB1459" s="240" t="str">
        <f t="shared" si="1217"/>
        <v xml:space="preserve"> </v>
      </c>
      <c r="AC1459" s="243">
        <f t="shared" si="1217"/>
        <v>14</v>
      </c>
      <c r="AD1459" s="244" t="str">
        <f t="shared" si="1217"/>
        <v xml:space="preserve"> </v>
      </c>
      <c r="AE1459" s="244">
        <f t="shared" si="1217"/>
        <v>14</v>
      </c>
      <c r="AF1459" s="245" t="str">
        <f t="shared" si="1217"/>
        <v xml:space="preserve"> </v>
      </c>
      <c r="AG1459" s="332">
        <f t="shared" si="1217"/>
        <v>17</v>
      </c>
      <c r="AH1459" s="507"/>
      <c r="AI1459" s="508"/>
      <c r="AJ1459" s="508"/>
      <c r="AK1459" s="509"/>
      <c r="AL1459" s="385"/>
      <c r="AM1459" s="386"/>
      <c r="AN1459" s="385"/>
      <c r="AV1459" s="372"/>
      <c r="AX1459" s="373"/>
      <c r="AY1459" s="98"/>
      <c r="AZ1459" s="373"/>
      <c r="BA1459" s="363"/>
      <c r="BC1459" s="377"/>
    </row>
    <row r="1460" spans="1:70" ht="26.25" customHeight="1" thickBot="1" x14ac:dyDescent="0.25">
      <c r="A1460" s="506"/>
      <c r="B1460" s="512" t="str">
        <f>IF('FRONT PAGE'!$A$1="www.fly-logics.com","Authority certifying flight hours 
STAMP &amp; SIGNATURE",0)</f>
        <v>Authority certifying flight hours 
STAMP &amp; SIGNATURE</v>
      </c>
      <c r="C1460" s="512"/>
      <c r="D1460" s="512"/>
      <c r="E1460" s="513"/>
      <c r="F1460" s="533" t="str">
        <f>IF('FRONT PAGE'!$A$1="www.fly-logics.com","TOTAL TO DATE",0)</f>
        <v>TOTAL TO DATE</v>
      </c>
      <c r="G1460" s="534"/>
      <c r="H1460" s="535"/>
      <c r="I1460" s="32">
        <f t="shared" ref="I1460:Q1460" si="1218">IF(SUM(I1458:I1459)=0," ",SUM(I1458:I1459))</f>
        <v>33.75</v>
      </c>
      <c r="J1460" s="27">
        <f t="shared" si="1218"/>
        <v>33.75</v>
      </c>
      <c r="K1460" s="24" t="str">
        <f t="shared" si="1218"/>
        <v xml:space="preserve"> </v>
      </c>
      <c r="L1460" s="25" t="str">
        <f t="shared" si="1218"/>
        <v xml:space="preserve"> </v>
      </c>
      <c r="M1460" s="24" t="str">
        <f t="shared" si="1218"/>
        <v xml:space="preserve"> </v>
      </c>
      <c r="N1460" s="25" t="str">
        <f t="shared" si="1218"/>
        <v xml:space="preserve"> </v>
      </c>
      <c r="O1460" s="24" t="str">
        <f t="shared" si="1218"/>
        <v xml:space="preserve"> </v>
      </c>
      <c r="P1460" s="25" t="str">
        <f t="shared" si="1218"/>
        <v xml:space="preserve"> </v>
      </c>
      <c r="Q1460" s="26" t="str">
        <f t="shared" si="1218"/>
        <v xml:space="preserve"> </v>
      </c>
      <c r="R1460" s="289"/>
      <c r="S1460" s="27" t="str">
        <f t="shared" ref="S1460:AG1460" si="1219">IF(SUM(S1458:S1459)=0," ",SUM(S1458:S1459))</f>
        <v xml:space="preserve"> </v>
      </c>
      <c r="T1460" s="24">
        <f t="shared" si="1219"/>
        <v>13.75</v>
      </c>
      <c r="U1460" s="24">
        <f t="shared" si="1219"/>
        <v>20</v>
      </c>
      <c r="V1460" s="26">
        <f t="shared" si="1219"/>
        <v>5</v>
      </c>
      <c r="W1460" s="27" t="str">
        <f t="shared" si="1219"/>
        <v xml:space="preserve"> </v>
      </c>
      <c r="X1460" s="24" t="str">
        <f t="shared" si="1219"/>
        <v xml:space="preserve"> </v>
      </c>
      <c r="Y1460" s="25">
        <f t="shared" si="1219"/>
        <v>5</v>
      </c>
      <c r="Z1460" s="24" t="str">
        <f t="shared" si="1219"/>
        <v xml:space="preserve"> </v>
      </c>
      <c r="AA1460" s="25">
        <f t="shared" si="1219"/>
        <v>3.75</v>
      </c>
      <c r="AB1460" s="26" t="str">
        <f t="shared" si="1219"/>
        <v xml:space="preserve"> </v>
      </c>
      <c r="AC1460" s="30">
        <f t="shared" si="1219"/>
        <v>14</v>
      </c>
      <c r="AD1460" s="28" t="str">
        <f t="shared" si="1219"/>
        <v xml:space="preserve"> </v>
      </c>
      <c r="AE1460" s="28">
        <f t="shared" si="1219"/>
        <v>14</v>
      </c>
      <c r="AF1460" s="31" t="str">
        <f t="shared" si="1219"/>
        <v xml:space="preserve"> </v>
      </c>
      <c r="AG1460" s="33">
        <f t="shared" si="1219"/>
        <v>17</v>
      </c>
      <c r="AH1460" s="514" t="str">
        <f>IF('FRONT PAGE'!$A$1="www.fly-logics.com","_____________________________
PILOT SIGNATURE",0)</f>
        <v>_____________________________
PILOT SIGNATURE</v>
      </c>
      <c r="AI1460" s="515"/>
      <c r="AJ1460" s="515"/>
      <c r="AK1460" s="330">
        <f>A1458</f>
        <v>104</v>
      </c>
      <c r="AL1460" s="387"/>
      <c r="AM1460" s="388"/>
      <c r="AN1460" s="387"/>
      <c r="AV1460" s="372"/>
      <c r="AX1460" s="373"/>
      <c r="AY1460" s="98"/>
      <c r="AZ1460" s="373"/>
      <c r="BA1460" s="363"/>
      <c r="BC1460" s="377"/>
    </row>
    <row r="1461" spans="1:70" s="50" customFormat="1" ht="27.75" customHeight="1" x14ac:dyDescent="0.2">
      <c r="A1461" s="29">
        <f>A1456+1</f>
        <v>1041</v>
      </c>
      <c r="B1461" s="39"/>
      <c r="C1461" s="40"/>
      <c r="D1461" s="41"/>
      <c r="E1461" s="42"/>
      <c r="F1461" s="43"/>
      <c r="G1461" s="44"/>
      <c r="H1461" s="45"/>
      <c r="I1461" s="281"/>
      <c r="J1461" s="277"/>
      <c r="K1461" s="278"/>
      <c r="L1461" s="279"/>
      <c r="M1461" s="278"/>
      <c r="N1461" s="279"/>
      <c r="O1461" s="278"/>
      <c r="P1461" s="279"/>
      <c r="Q1461" s="150"/>
      <c r="R1461" s="285"/>
      <c r="S1461" s="46"/>
      <c r="T1461" s="47"/>
      <c r="U1461" s="47"/>
      <c r="V1461" s="48"/>
      <c r="W1461" s="293"/>
      <c r="X1461" s="278"/>
      <c r="Y1461" s="279"/>
      <c r="Z1461" s="278"/>
      <c r="AA1461" s="279"/>
      <c r="AB1461" s="150"/>
      <c r="AC1461" s="282"/>
      <c r="AD1461" s="283"/>
      <c r="AE1461" s="283"/>
      <c r="AF1461" s="284"/>
      <c r="AG1461" s="49"/>
      <c r="AH1461" s="48"/>
      <c r="AI1461" s="516"/>
      <c r="AJ1461" s="516"/>
      <c r="AK1461" s="517"/>
      <c r="AL1461" s="100"/>
      <c r="AM1461" s="382" t="str">
        <f t="shared" ref="AM1461:AM1470" si="1220">IF(B1461=0," ",TEXT(B1461,"MMM"))</f>
        <v xml:space="preserve"> </v>
      </c>
      <c r="AN1461" s="95" t="str">
        <f t="shared" ref="AN1461:AN1470" si="1221">IF(B1461=0," ",YEAR(B1461))</f>
        <v xml:space="preserve"> </v>
      </c>
      <c r="AO1461" s="365"/>
      <c r="AP1461" s="365"/>
      <c r="AQ1461" s="256"/>
      <c r="AR1461" s="365"/>
      <c r="AS1461" s="365"/>
      <c r="AT1461" s="364"/>
      <c r="AU1461" s="365"/>
      <c r="AV1461" s="372"/>
      <c r="AW1461" s="364"/>
      <c r="AX1461" s="373"/>
      <c r="AY1461" s="98"/>
      <c r="AZ1461" s="373"/>
      <c r="BA1461" s="363"/>
      <c r="BB1461" s="365"/>
      <c r="BC1461" s="377"/>
      <c r="BD1461" s="365"/>
      <c r="BE1461" s="365"/>
      <c r="BF1461" s="365"/>
      <c r="BG1461" s="365"/>
      <c r="BH1461" s="365"/>
      <c r="BI1461" s="365"/>
      <c r="BJ1461" s="365"/>
      <c r="BK1461" s="365"/>
      <c r="BL1461" s="376"/>
      <c r="BM1461" s="376"/>
      <c r="BN1461" s="260"/>
      <c r="BO1461" s="260"/>
      <c r="BP1461" s="260"/>
      <c r="BQ1461" s="263"/>
      <c r="BR1461" s="263"/>
    </row>
    <row r="1462" spans="1:70" s="50" customFormat="1" ht="27.75" customHeight="1" x14ac:dyDescent="0.2">
      <c r="A1462" s="22">
        <f>A1461+1</f>
        <v>1042</v>
      </c>
      <c r="B1462" s="51"/>
      <c r="C1462" s="52"/>
      <c r="D1462" s="53"/>
      <c r="E1462" s="54"/>
      <c r="F1462" s="55"/>
      <c r="G1462" s="56"/>
      <c r="H1462" s="57"/>
      <c r="I1462" s="275"/>
      <c r="J1462" s="58"/>
      <c r="K1462" s="59"/>
      <c r="L1462" s="60"/>
      <c r="M1462" s="59"/>
      <c r="N1462" s="60"/>
      <c r="O1462" s="59"/>
      <c r="P1462" s="60"/>
      <c r="Q1462" s="61"/>
      <c r="R1462" s="286"/>
      <c r="S1462" s="58"/>
      <c r="T1462" s="59"/>
      <c r="U1462" s="59"/>
      <c r="V1462" s="61"/>
      <c r="W1462" s="294"/>
      <c r="X1462" s="59"/>
      <c r="Y1462" s="60"/>
      <c r="Z1462" s="59"/>
      <c r="AA1462" s="60"/>
      <c r="AB1462" s="61"/>
      <c r="AC1462" s="62"/>
      <c r="AD1462" s="63"/>
      <c r="AE1462" s="63"/>
      <c r="AF1462" s="64"/>
      <c r="AG1462" s="65"/>
      <c r="AH1462" s="61"/>
      <c r="AI1462" s="510"/>
      <c r="AJ1462" s="510"/>
      <c r="AK1462" s="511"/>
      <c r="AL1462" s="100"/>
      <c r="AM1462" s="382" t="str">
        <f t="shared" si="1220"/>
        <v xml:space="preserve"> </v>
      </c>
      <c r="AN1462" s="95" t="str">
        <f t="shared" si="1221"/>
        <v xml:space="preserve"> </v>
      </c>
      <c r="AO1462" s="365"/>
      <c r="AP1462" s="365"/>
      <c r="AQ1462" s="256"/>
      <c r="AR1462" s="365"/>
      <c r="AS1462" s="365"/>
      <c r="AT1462" s="364"/>
      <c r="AU1462" s="365"/>
      <c r="AV1462" s="372"/>
      <c r="AW1462" s="364"/>
      <c r="AX1462" s="373"/>
      <c r="AY1462" s="98"/>
      <c r="AZ1462" s="373"/>
      <c r="BA1462" s="363"/>
      <c r="BB1462" s="365"/>
      <c r="BC1462" s="377"/>
      <c r="BD1462" s="365"/>
      <c r="BE1462" s="365"/>
      <c r="BF1462" s="365"/>
      <c r="BG1462" s="365"/>
      <c r="BH1462" s="365"/>
      <c r="BI1462" s="365"/>
      <c r="BJ1462" s="365"/>
      <c r="BK1462" s="365"/>
      <c r="BL1462" s="376"/>
      <c r="BM1462" s="376"/>
      <c r="BN1462" s="260"/>
      <c r="BO1462" s="260"/>
      <c r="BP1462" s="260"/>
      <c r="BQ1462" s="263"/>
      <c r="BR1462" s="263"/>
    </row>
    <row r="1463" spans="1:70" s="50" customFormat="1" ht="27.75" customHeight="1" x14ac:dyDescent="0.2">
      <c r="A1463" s="22">
        <f t="shared" ref="A1463:A1470" si="1222">A1462+1</f>
        <v>1043</v>
      </c>
      <c r="B1463" s="51"/>
      <c r="C1463" s="52"/>
      <c r="D1463" s="53"/>
      <c r="E1463" s="54"/>
      <c r="F1463" s="55"/>
      <c r="G1463" s="56"/>
      <c r="H1463" s="57"/>
      <c r="I1463" s="275"/>
      <c r="J1463" s="58"/>
      <c r="K1463" s="59"/>
      <c r="L1463" s="60"/>
      <c r="M1463" s="59"/>
      <c r="N1463" s="60"/>
      <c r="O1463" s="59"/>
      <c r="P1463" s="60"/>
      <c r="Q1463" s="61"/>
      <c r="R1463" s="286"/>
      <c r="S1463" s="58"/>
      <c r="T1463" s="59"/>
      <c r="U1463" s="59"/>
      <c r="V1463" s="61"/>
      <c r="W1463" s="294"/>
      <c r="X1463" s="59"/>
      <c r="Y1463" s="60"/>
      <c r="Z1463" s="59"/>
      <c r="AA1463" s="60"/>
      <c r="AB1463" s="61"/>
      <c r="AC1463" s="62"/>
      <c r="AD1463" s="63"/>
      <c r="AE1463" s="63"/>
      <c r="AF1463" s="64"/>
      <c r="AG1463" s="65"/>
      <c r="AH1463" s="61"/>
      <c r="AI1463" s="510"/>
      <c r="AJ1463" s="510"/>
      <c r="AK1463" s="511"/>
      <c r="AL1463" s="100"/>
      <c r="AM1463" s="382" t="str">
        <f t="shared" si="1220"/>
        <v xml:space="preserve"> </v>
      </c>
      <c r="AN1463" s="95" t="str">
        <f t="shared" si="1221"/>
        <v xml:space="preserve"> </v>
      </c>
      <c r="AO1463" s="365"/>
      <c r="AP1463" s="365"/>
      <c r="AQ1463" s="256"/>
      <c r="AR1463" s="365"/>
      <c r="AS1463" s="365"/>
      <c r="AT1463" s="364"/>
      <c r="AU1463" s="365"/>
      <c r="AV1463" s="372"/>
      <c r="AW1463" s="364"/>
      <c r="AX1463" s="373"/>
      <c r="AY1463" s="98"/>
      <c r="AZ1463" s="373"/>
      <c r="BA1463" s="363"/>
      <c r="BB1463" s="365"/>
      <c r="BC1463" s="377"/>
      <c r="BD1463" s="365"/>
      <c r="BE1463" s="365"/>
      <c r="BF1463" s="365"/>
      <c r="BG1463" s="365"/>
      <c r="BH1463" s="365"/>
      <c r="BI1463" s="365"/>
      <c r="BJ1463" s="365"/>
      <c r="BK1463" s="365"/>
      <c r="BL1463" s="376"/>
      <c r="BM1463" s="376"/>
      <c r="BN1463" s="260"/>
      <c r="BO1463" s="260"/>
      <c r="BP1463" s="260"/>
      <c r="BQ1463" s="263"/>
      <c r="BR1463" s="263"/>
    </row>
    <row r="1464" spans="1:70" s="50" customFormat="1" ht="27.75" customHeight="1" x14ac:dyDescent="0.2">
      <c r="A1464" s="22">
        <f t="shared" si="1222"/>
        <v>1044</v>
      </c>
      <c r="B1464" s="51"/>
      <c r="C1464" s="52"/>
      <c r="D1464" s="53"/>
      <c r="E1464" s="54"/>
      <c r="F1464" s="55"/>
      <c r="G1464" s="56"/>
      <c r="H1464" s="57"/>
      <c r="I1464" s="275"/>
      <c r="J1464" s="58"/>
      <c r="K1464" s="59"/>
      <c r="L1464" s="60"/>
      <c r="M1464" s="59"/>
      <c r="N1464" s="60"/>
      <c r="O1464" s="59"/>
      <c r="P1464" s="60"/>
      <c r="Q1464" s="61"/>
      <c r="R1464" s="286"/>
      <c r="S1464" s="58"/>
      <c r="T1464" s="59"/>
      <c r="U1464" s="59"/>
      <c r="V1464" s="61"/>
      <c r="W1464" s="294"/>
      <c r="X1464" s="59"/>
      <c r="Y1464" s="60"/>
      <c r="Z1464" s="59"/>
      <c r="AA1464" s="60"/>
      <c r="AB1464" s="61"/>
      <c r="AC1464" s="62"/>
      <c r="AD1464" s="63"/>
      <c r="AE1464" s="63"/>
      <c r="AF1464" s="64"/>
      <c r="AG1464" s="65"/>
      <c r="AH1464" s="61"/>
      <c r="AI1464" s="510"/>
      <c r="AJ1464" s="510"/>
      <c r="AK1464" s="511"/>
      <c r="AL1464" s="100"/>
      <c r="AM1464" s="382" t="str">
        <f t="shared" si="1220"/>
        <v xml:space="preserve"> </v>
      </c>
      <c r="AN1464" s="95" t="str">
        <f t="shared" si="1221"/>
        <v xml:space="preserve"> </v>
      </c>
      <c r="AO1464" s="365"/>
      <c r="AP1464" s="365"/>
      <c r="AQ1464" s="256"/>
      <c r="AR1464" s="365"/>
      <c r="AS1464" s="365"/>
      <c r="AT1464" s="364"/>
      <c r="AU1464" s="365"/>
      <c r="AV1464" s="372"/>
      <c r="AW1464" s="364"/>
      <c r="AX1464" s="373"/>
      <c r="AY1464" s="98"/>
      <c r="AZ1464" s="373"/>
      <c r="BA1464" s="363"/>
      <c r="BB1464" s="365"/>
      <c r="BC1464" s="377"/>
      <c r="BD1464" s="365"/>
      <c r="BE1464" s="365"/>
      <c r="BF1464" s="365"/>
      <c r="BG1464" s="365"/>
      <c r="BH1464" s="365"/>
      <c r="BI1464" s="365"/>
      <c r="BJ1464" s="365"/>
      <c r="BK1464" s="365"/>
      <c r="BL1464" s="376"/>
      <c r="BM1464" s="376"/>
      <c r="BN1464" s="260"/>
      <c r="BO1464" s="260"/>
      <c r="BP1464" s="260"/>
      <c r="BQ1464" s="263"/>
      <c r="BR1464" s="263"/>
    </row>
    <row r="1465" spans="1:70" s="50" customFormat="1" ht="27.75" customHeight="1" x14ac:dyDescent="0.2">
      <c r="A1465" s="22">
        <f t="shared" si="1222"/>
        <v>1045</v>
      </c>
      <c r="B1465" s="51"/>
      <c r="C1465" s="52"/>
      <c r="D1465" s="53"/>
      <c r="E1465" s="54"/>
      <c r="F1465" s="55"/>
      <c r="G1465" s="56"/>
      <c r="H1465" s="57"/>
      <c r="I1465" s="275"/>
      <c r="J1465" s="58"/>
      <c r="K1465" s="59"/>
      <c r="L1465" s="60"/>
      <c r="M1465" s="59"/>
      <c r="N1465" s="60"/>
      <c r="O1465" s="59"/>
      <c r="P1465" s="60"/>
      <c r="Q1465" s="61"/>
      <c r="R1465" s="286"/>
      <c r="S1465" s="58"/>
      <c r="T1465" s="59"/>
      <c r="U1465" s="59"/>
      <c r="V1465" s="61"/>
      <c r="W1465" s="294"/>
      <c r="X1465" s="59"/>
      <c r="Y1465" s="60"/>
      <c r="Z1465" s="59"/>
      <c r="AA1465" s="60"/>
      <c r="AB1465" s="61"/>
      <c r="AC1465" s="62"/>
      <c r="AD1465" s="63"/>
      <c r="AE1465" s="63"/>
      <c r="AF1465" s="64"/>
      <c r="AG1465" s="65"/>
      <c r="AH1465" s="61"/>
      <c r="AI1465" s="510"/>
      <c r="AJ1465" s="510"/>
      <c r="AK1465" s="511"/>
      <c r="AL1465" s="100"/>
      <c r="AM1465" s="382" t="str">
        <f t="shared" si="1220"/>
        <v xml:space="preserve"> </v>
      </c>
      <c r="AN1465" s="95" t="str">
        <f t="shared" si="1221"/>
        <v xml:space="preserve"> </v>
      </c>
      <c r="AO1465" s="365"/>
      <c r="AP1465" s="365"/>
      <c r="AQ1465" s="256"/>
      <c r="AR1465" s="365"/>
      <c r="AS1465" s="365"/>
      <c r="AT1465" s="364"/>
      <c r="AU1465" s="365"/>
      <c r="AV1465" s="372"/>
      <c r="AW1465" s="364"/>
      <c r="AX1465" s="373"/>
      <c r="AY1465" s="98"/>
      <c r="AZ1465" s="373"/>
      <c r="BA1465" s="363"/>
      <c r="BB1465" s="365"/>
      <c r="BC1465" s="377"/>
      <c r="BD1465" s="365"/>
      <c r="BE1465" s="365"/>
      <c r="BF1465" s="365"/>
      <c r="BG1465" s="365"/>
      <c r="BH1465" s="365"/>
      <c r="BI1465" s="365"/>
      <c r="BJ1465" s="365"/>
      <c r="BK1465" s="365"/>
      <c r="BL1465" s="376"/>
      <c r="BM1465" s="376"/>
      <c r="BN1465" s="260"/>
      <c r="BO1465" s="260"/>
      <c r="BP1465" s="260"/>
      <c r="BQ1465" s="263"/>
      <c r="BR1465" s="263"/>
    </row>
    <row r="1466" spans="1:70" s="50" customFormat="1" ht="27.75" customHeight="1" x14ac:dyDescent="0.2">
      <c r="A1466" s="22">
        <f t="shared" si="1222"/>
        <v>1046</v>
      </c>
      <c r="B1466" s="51"/>
      <c r="C1466" s="52"/>
      <c r="D1466" s="53"/>
      <c r="E1466" s="54"/>
      <c r="F1466" s="55"/>
      <c r="G1466" s="56"/>
      <c r="H1466" s="57"/>
      <c r="I1466" s="275"/>
      <c r="J1466" s="58"/>
      <c r="K1466" s="59"/>
      <c r="L1466" s="60"/>
      <c r="M1466" s="59"/>
      <c r="N1466" s="60"/>
      <c r="O1466" s="59"/>
      <c r="P1466" s="60"/>
      <c r="Q1466" s="61"/>
      <c r="R1466" s="286"/>
      <c r="S1466" s="58"/>
      <c r="T1466" s="59"/>
      <c r="U1466" s="59"/>
      <c r="V1466" s="61"/>
      <c r="W1466" s="294"/>
      <c r="X1466" s="59"/>
      <c r="Y1466" s="60"/>
      <c r="Z1466" s="59"/>
      <c r="AA1466" s="60"/>
      <c r="AB1466" s="61"/>
      <c r="AC1466" s="62"/>
      <c r="AD1466" s="63"/>
      <c r="AE1466" s="63"/>
      <c r="AF1466" s="64"/>
      <c r="AG1466" s="65"/>
      <c r="AH1466" s="61"/>
      <c r="AI1466" s="510"/>
      <c r="AJ1466" s="510"/>
      <c r="AK1466" s="511"/>
      <c r="AL1466" s="100"/>
      <c r="AM1466" s="382" t="str">
        <f t="shared" si="1220"/>
        <v xml:space="preserve"> </v>
      </c>
      <c r="AN1466" s="95" t="str">
        <f t="shared" si="1221"/>
        <v xml:space="preserve"> </v>
      </c>
      <c r="AO1466" s="365"/>
      <c r="AP1466" s="365"/>
      <c r="AQ1466" s="256"/>
      <c r="AR1466" s="365"/>
      <c r="AS1466" s="365"/>
      <c r="AT1466" s="364"/>
      <c r="AU1466" s="365"/>
      <c r="AV1466" s="372"/>
      <c r="AW1466" s="364"/>
      <c r="AX1466" s="373"/>
      <c r="AY1466" s="98"/>
      <c r="AZ1466" s="373"/>
      <c r="BA1466" s="363"/>
      <c r="BB1466" s="365"/>
      <c r="BC1466" s="377"/>
      <c r="BD1466" s="365"/>
      <c r="BE1466" s="365"/>
      <c r="BF1466" s="365"/>
      <c r="BG1466" s="365"/>
      <c r="BH1466" s="365"/>
      <c r="BI1466" s="365"/>
      <c r="BJ1466" s="365"/>
      <c r="BK1466" s="365"/>
      <c r="BL1466" s="376"/>
      <c r="BM1466" s="376"/>
      <c r="BN1466" s="260"/>
      <c r="BO1466" s="260"/>
      <c r="BP1466" s="260"/>
      <c r="BQ1466" s="263"/>
      <c r="BR1466" s="263"/>
    </row>
    <row r="1467" spans="1:70" s="50" customFormat="1" ht="27.75" customHeight="1" x14ac:dyDescent="0.2">
      <c r="A1467" s="22">
        <f>A1466+1</f>
        <v>1047</v>
      </c>
      <c r="B1467" s="51"/>
      <c r="C1467" s="52"/>
      <c r="D1467" s="53"/>
      <c r="E1467" s="54"/>
      <c r="F1467" s="55"/>
      <c r="G1467" s="56"/>
      <c r="H1467" s="57"/>
      <c r="I1467" s="275"/>
      <c r="J1467" s="58"/>
      <c r="K1467" s="59"/>
      <c r="L1467" s="60"/>
      <c r="M1467" s="59"/>
      <c r="N1467" s="60"/>
      <c r="O1467" s="59"/>
      <c r="P1467" s="60"/>
      <c r="Q1467" s="61"/>
      <c r="R1467" s="286"/>
      <c r="S1467" s="58"/>
      <c r="T1467" s="59"/>
      <c r="U1467" s="59"/>
      <c r="V1467" s="61"/>
      <c r="W1467" s="294"/>
      <c r="X1467" s="59"/>
      <c r="Y1467" s="60"/>
      <c r="Z1467" s="59"/>
      <c r="AA1467" s="60"/>
      <c r="AB1467" s="61"/>
      <c r="AC1467" s="62"/>
      <c r="AD1467" s="63"/>
      <c r="AE1467" s="63"/>
      <c r="AF1467" s="64"/>
      <c r="AG1467" s="65"/>
      <c r="AH1467" s="61"/>
      <c r="AI1467" s="510"/>
      <c r="AJ1467" s="510"/>
      <c r="AK1467" s="511"/>
      <c r="AL1467" s="100"/>
      <c r="AM1467" s="382" t="str">
        <f t="shared" si="1220"/>
        <v xml:space="preserve"> </v>
      </c>
      <c r="AN1467" s="95" t="str">
        <f t="shared" si="1221"/>
        <v xml:space="preserve"> </v>
      </c>
      <c r="AO1467" s="365"/>
      <c r="AP1467" s="365"/>
      <c r="AQ1467" s="256"/>
      <c r="AR1467" s="365"/>
      <c r="AS1467" s="365"/>
      <c r="AT1467" s="364"/>
      <c r="AU1467" s="365"/>
      <c r="AV1467" s="372"/>
      <c r="AW1467" s="364"/>
      <c r="AX1467" s="373"/>
      <c r="AY1467" s="98"/>
      <c r="AZ1467" s="373"/>
      <c r="BA1467" s="363"/>
      <c r="BB1467" s="365"/>
      <c r="BC1467" s="377"/>
      <c r="BD1467" s="365"/>
      <c r="BE1467" s="365"/>
      <c r="BF1467" s="365"/>
      <c r="BG1467" s="365"/>
      <c r="BH1467" s="365"/>
      <c r="BI1467" s="365"/>
      <c r="BJ1467" s="365"/>
      <c r="BK1467" s="365"/>
      <c r="BL1467" s="376"/>
      <c r="BM1467" s="376"/>
      <c r="BN1467" s="260"/>
      <c r="BO1467" s="260"/>
      <c r="BP1467" s="260"/>
      <c r="BQ1467" s="263"/>
      <c r="BR1467" s="263"/>
    </row>
    <row r="1468" spans="1:70" s="50" customFormat="1" ht="27.75" customHeight="1" x14ac:dyDescent="0.2">
      <c r="A1468" s="22">
        <f t="shared" si="1222"/>
        <v>1048</v>
      </c>
      <c r="B1468" s="51"/>
      <c r="C1468" s="52"/>
      <c r="D1468" s="53"/>
      <c r="E1468" s="54"/>
      <c r="F1468" s="55"/>
      <c r="G1468" s="56"/>
      <c r="H1468" s="57"/>
      <c r="I1468" s="275"/>
      <c r="J1468" s="58"/>
      <c r="K1468" s="59"/>
      <c r="L1468" s="60"/>
      <c r="M1468" s="59"/>
      <c r="N1468" s="60"/>
      <c r="O1468" s="59"/>
      <c r="P1468" s="60"/>
      <c r="Q1468" s="61"/>
      <c r="R1468" s="286"/>
      <c r="S1468" s="58"/>
      <c r="T1468" s="59"/>
      <c r="U1468" s="59"/>
      <c r="V1468" s="61"/>
      <c r="W1468" s="294"/>
      <c r="X1468" s="59"/>
      <c r="Y1468" s="60"/>
      <c r="Z1468" s="59"/>
      <c r="AA1468" s="60"/>
      <c r="AB1468" s="61"/>
      <c r="AC1468" s="62"/>
      <c r="AD1468" s="63"/>
      <c r="AE1468" s="63"/>
      <c r="AF1468" s="64"/>
      <c r="AG1468" s="65"/>
      <c r="AH1468" s="61"/>
      <c r="AI1468" s="510"/>
      <c r="AJ1468" s="510"/>
      <c r="AK1468" s="511"/>
      <c r="AL1468" s="100"/>
      <c r="AM1468" s="382" t="str">
        <f t="shared" si="1220"/>
        <v xml:space="preserve"> </v>
      </c>
      <c r="AN1468" s="95" t="str">
        <f t="shared" si="1221"/>
        <v xml:space="preserve"> </v>
      </c>
      <c r="AO1468" s="365"/>
      <c r="AP1468" s="365"/>
      <c r="AQ1468" s="256"/>
      <c r="AR1468" s="365"/>
      <c r="AS1468" s="365"/>
      <c r="AT1468" s="364"/>
      <c r="AU1468" s="365"/>
      <c r="AV1468" s="372"/>
      <c r="AW1468" s="364"/>
      <c r="AX1468" s="373"/>
      <c r="AY1468" s="98"/>
      <c r="AZ1468" s="373"/>
      <c r="BA1468" s="363"/>
      <c r="BB1468" s="365"/>
      <c r="BC1468" s="377"/>
      <c r="BD1468" s="365"/>
      <c r="BE1468" s="365"/>
      <c r="BF1468" s="365"/>
      <c r="BG1468" s="365"/>
      <c r="BH1468" s="365"/>
      <c r="BI1468" s="365"/>
      <c r="BJ1468" s="365"/>
      <c r="BK1468" s="365"/>
      <c r="BL1468" s="376"/>
      <c r="BM1468" s="376"/>
      <c r="BN1468" s="260"/>
      <c r="BO1468" s="260"/>
      <c r="BP1468" s="260"/>
      <c r="BQ1468" s="263"/>
      <c r="BR1468" s="263"/>
    </row>
    <row r="1469" spans="1:70" s="50" customFormat="1" ht="27.75" customHeight="1" x14ac:dyDescent="0.2">
      <c r="A1469" s="22">
        <f t="shared" si="1222"/>
        <v>1049</v>
      </c>
      <c r="B1469" s="51"/>
      <c r="C1469" s="52"/>
      <c r="D1469" s="53"/>
      <c r="E1469" s="54"/>
      <c r="F1469" s="55"/>
      <c r="G1469" s="56"/>
      <c r="H1469" s="57"/>
      <c r="I1469" s="275"/>
      <c r="J1469" s="58"/>
      <c r="K1469" s="59"/>
      <c r="L1469" s="60"/>
      <c r="M1469" s="59"/>
      <c r="N1469" s="60"/>
      <c r="O1469" s="59"/>
      <c r="P1469" s="60"/>
      <c r="Q1469" s="61"/>
      <c r="R1469" s="286"/>
      <c r="S1469" s="58"/>
      <c r="T1469" s="59"/>
      <c r="U1469" s="59"/>
      <c r="V1469" s="61"/>
      <c r="W1469" s="294"/>
      <c r="X1469" s="59"/>
      <c r="Y1469" s="60"/>
      <c r="Z1469" s="59"/>
      <c r="AA1469" s="60"/>
      <c r="AB1469" s="61"/>
      <c r="AC1469" s="62"/>
      <c r="AD1469" s="63"/>
      <c r="AE1469" s="63"/>
      <c r="AF1469" s="64"/>
      <c r="AG1469" s="65"/>
      <c r="AH1469" s="61"/>
      <c r="AI1469" s="510"/>
      <c r="AJ1469" s="510"/>
      <c r="AK1469" s="511"/>
      <c r="AL1469" s="100"/>
      <c r="AM1469" s="382" t="str">
        <f t="shared" si="1220"/>
        <v xml:space="preserve"> </v>
      </c>
      <c r="AN1469" s="95" t="str">
        <f t="shared" si="1221"/>
        <v xml:space="preserve"> </v>
      </c>
      <c r="AO1469" s="365"/>
      <c r="AP1469" s="365"/>
      <c r="AQ1469" s="256"/>
      <c r="AR1469" s="365"/>
      <c r="AS1469" s="365"/>
      <c r="AT1469" s="364"/>
      <c r="AU1469" s="365"/>
      <c r="AV1469" s="372"/>
      <c r="AW1469" s="364"/>
      <c r="AX1469" s="373"/>
      <c r="AY1469" s="98"/>
      <c r="AZ1469" s="373"/>
      <c r="BA1469" s="365"/>
      <c r="BB1469" s="365"/>
      <c r="BC1469" s="377"/>
      <c r="BD1469" s="365"/>
      <c r="BE1469" s="365"/>
      <c r="BF1469" s="365"/>
      <c r="BG1469" s="365"/>
      <c r="BH1469" s="365"/>
      <c r="BI1469" s="365"/>
      <c r="BJ1469" s="365"/>
      <c r="BK1469" s="365"/>
      <c r="BL1469" s="376"/>
      <c r="BM1469" s="376"/>
      <c r="BN1469" s="260"/>
      <c r="BO1469" s="260"/>
      <c r="BP1469" s="260"/>
      <c r="BQ1469" s="263"/>
      <c r="BR1469" s="263"/>
    </row>
    <row r="1470" spans="1:70" s="50" customFormat="1" ht="27.75" customHeight="1" thickBot="1" x14ac:dyDescent="0.25">
      <c r="A1470" s="23">
        <f t="shared" si="1222"/>
        <v>1050</v>
      </c>
      <c r="B1470" s="66"/>
      <c r="C1470" s="67"/>
      <c r="D1470" s="68"/>
      <c r="E1470" s="69"/>
      <c r="F1470" s="70"/>
      <c r="G1470" s="71"/>
      <c r="H1470" s="72"/>
      <c r="I1470" s="276"/>
      <c r="J1470" s="73"/>
      <c r="K1470" s="74"/>
      <c r="L1470" s="75"/>
      <c r="M1470" s="74"/>
      <c r="N1470" s="75"/>
      <c r="O1470" s="74"/>
      <c r="P1470" s="75"/>
      <c r="Q1470" s="76"/>
      <c r="R1470" s="287"/>
      <c r="S1470" s="73"/>
      <c r="T1470" s="74"/>
      <c r="U1470" s="74"/>
      <c r="V1470" s="76"/>
      <c r="W1470" s="295"/>
      <c r="X1470" s="74"/>
      <c r="Y1470" s="75"/>
      <c r="Z1470" s="74"/>
      <c r="AA1470" s="75"/>
      <c r="AB1470" s="76"/>
      <c r="AC1470" s="77"/>
      <c r="AD1470" s="78"/>
      <c r="AE1470" s="78"/>
      <c r="AF1470" s="79"/>
      <c r="AG1470" s="80"/>
      <c r="AH1470" s="76"/>
      <c r="AI1470" s="518"/>
      <c r="AJ1470" s="518"/>
      <c r="AK1470" s="519"/>
      <c r="AL1470" s="100"/>
      <c r="AM1470" s="382" t="str">
        <f t="shared" si="1220"/>
        <v xml:space="preserve"> </v>
      </c>
      <c r="AN1470" s="95" t="str">
        <f t="shared" si="1221"/>
        <v xml:space="preserve"> </v>
      </c>
      <c r="AO1470" s="365"/>
      <c r="AP1470" s="365"/>
      <c r="AQ1470" s="256"/>
      <c r="AR1470" s="365"/>
      <c r="AS1470" s="365"/>
      <c r="AT1470" s="364"/>
      <c r="AU1470" s="365"/>
      <c r="AV1470" s="372"/>
      <c r="AW1470" s="364"/>
      <c r="AX1470" s="373"/>
      <c r="AY1470" s="98"/>
      <c r="AZ1470" s="373"/>
      <c r="BA1470" s="365"/>
      <c r="BB1470" s="365"/>
      <c r="BC1470" s="377"/>
      <c r="BD1470" s="365"/>
      <c r="BE1470" s="365"/>
      <c r="BF1470" s="365"/>
      <c r="BG1470" s="365"/>
      <c r="BH1470" s="365"/>
      <c r="BI1470" s="365"/>
      <c r="BJ1470" s="365"/>
      <c r="BK1470" s="365"/>
      <c r="BL1470" s="376"/>
      <c r="BM1470" s="376"/>
      <c r="BN1470" s="260"/>
      <c r="BO1470" s="260"/>
      <c r="BP1470" s="260"/>
      <c r="BQ1470" s="263"/>
      <c r="BR1470" s="263"/>
    </row>
    <row r="1471" spans="1:70" ht="4.5" customHeight="1" thickBot="1" x14ac:dyDescent="0.25">
      <c r="A1471" s="91">
        <f>AK1474</f>
        <v>105</v>
      </c>
      <c r="B1471" s="235"/>
      <c r="C1471" s="235"/>
      <c r="D1471" s="235"/>
      <c r="E1471" s="235"/>
      <c r="F1471" s="235"/>
      <c r="G1471" s="235"/>
      <c r="H1471" s="235"/>
      <c r="I1471" s="235"/>
      <c r="J1471" s="280"/>
      <c r="K1471" s="280"/>
      <c r="L1471" s="280"/>
      <c r="M1471" s="280"/>
      <c r="N1471" s="280"/>
      <c r="O1471" s="280"/>
      <c r="P1471" s="280"/>
      <c r="Q1471" s="280"/>
      <c r="R1471" s="280"/>
      <c r="S1471" s="292"/>
      <c r="T1471" s="292"/>
      <c r="U1471" s="292"/>
      <c r="V1471" s="292"/>
      <c r="W1471" s="292"/>
      <c r="X1471" s="292"/>
      <c r="Y1471" s="292"/>
      <c r="Z1471" s="292"/>
      <c r="AA1471" s="292"/>
      <c r="AB1471" s="292"/>
      <c r="AC1471" s="292"/>
      <c r="AD1471" s="236"/>
      <c r="AE1471" s="237"/>
      <c r="AF1471" s="236"/>
      <c r="AG1471" s="238"/>
      <c r="AH1471" s="536"/>
      <c r="AI1471" s="537"/>
      <c r="AJ1471" s="537"/>
      <c r="AK1471" s="537"/>
      <c r="AL1471" s="383"/>
      <c r="AM1471" s="384"/>
      <c r="AN1471" s="383"/>
      <c r="AV1471" s="372"/>
      <c r="AX1471" s="373"/>
      <c r="AY1471" s="98"/>
      <c r="AZ1471" s="373"/>
      <c r="BC1471" s="377"/>
    </row>
    <row r="1472" spans="1:70" ht="26.25" customHeight="1" x14ac:dyDescent="0.2">
      <c r="A1472" s="163">
        <f>A1458+1</f>
        <v>105</v>
      </c>
      <c r="B1472" s="523"/>
      <c r="C1472" s="523"/>
      <c r="D1472" s="523"/>
      <c r="E1472" s="524"/>
      <c r="F1472" s="527" t="str">
        <f>IF('FRONT PAGE'!$A$1="www.fly-logics.com","TOTAL PAGE",0)</f>
        <v>TOTAL PAGE</v>
      </c>
      <c r="G1472" s="528"/>
      <c r="H1472" s="529"/>
      <c r="I1472" s="314" t="str">
        <f>IF('FRONT PAGE'!$A$1="www.fly-logics.com",IF(SUM(I1461:I1471)=0," ",SUM(I1461:I1471)),0)</f>
        <v xml:space="preserve"> </v>
      </c>
      <c r="J1472" s="315" t="str">
        <f>IF('FRONT PAGE'!$A$1="www.fly-logics.com",IF(SUM(J1461:J1471)=0," ",SUM(J1461:J1471)),0)</f>
        <v xml:space="preserve"> </v>
      </c>
      <c r="K1472" s="316" t="str">
        <f>IF('FRONT PAGE'!$A$1="www.fly-logics.com",IF(SUM(K1461:K1471)=0," ",SUM(K1461:K1471)),0)</f>
        <v xml:space="preserve"> </v>
      </c>
      <c r="L1472" s="317" t="str">
        <f>IF('FRONT PAGE'!$A$1="www.fly-logics.com",IF(SUM(L1461:L1471)=0," ",SUM(L1461:L1471)),0)</f>
        <v xml:space="preserve"> </v>
      </c>
      <c r="M1472" s="316" t="str">
        <f>IF('FRONT PAGE'!$A$1="www.fly-logics.com",IF(SUM(M1461:M1471)=0," ",SUM(M1461:M1471)),0)</f>
        <v xml:space="preserve"> </v>
      </c>
      <c r="N1472" s="317" t="str">
        <f>IF('FRONT PAGE'!$A$1="www.fly-logics.com",IF(SUM(N1461:N1471)=0," ",SUM(N1461:N1471)),0)</f>
        <v xml:space="preserve"> </v>
      </c>
      <c r="O1472" s="316" t="str">
        <f>IF('FRONT PAGE'!$A$1="www.fly-logics.com",IF(SUM(O1461:O1471)=0," ",SUM(O1461:O1471)),0)</f>
        <v xml:space="preserve"> </v>
      </c>
      <c r="P1472" s="317" t="str">
        <f>IF('FRONT PAGE'!$A$1="www.fly-logics.com",IF(SUM(P1461:P1471)=0," ",SUM(P1461:P1471)),0)</f>
        <v xml:space="preserve"> </v>
      </c>
      <c r="Q1472" s="318" t="str">
        <f>IF('FRONT PAGE'!$A$1="www.fly-logics.com",IF(SUM(Q1461:Q1471)=0," ",SUM(Q1461:Q1471)),0)</f>
        <v xml:space="preserve"> </v>
      </c>
      <c r="R1472" s="319"/>
      <c r="S1472" s="315" t="str">
        <f>IF('FRONT PAGE'!$A$1="www.fly-logics.com",IF(SUM(S1461:S1471)=0," ",SUM(S1461:S1471)),0)</f>
        <v xml:space="preserve"> </v>
      </c>
      <c r="T1472" s="316" t="str">
        <f>IF('FRONT PAGE'!$A$1="www.fly-logics.com",IF(SUM(T1461:T1471)=0," ",SUM(T1461:T1471)),0)</f>
        <v xml:space="preserve"> </v>
      </c>
      <c r="U1472" s="316" t="str">
        <f>IF('FRONT PAGE'!$A$1="www.fly-logics.com",IF(SUM(U1461:U1471)=0," ",SUM(U1461:U1471)),0)</f>
        <v xml:space="preserve"> </v>
      </c>
      <c r="V1472" s="318" t="str">
        <f>IF('FRONT PAGE'!$A$1="www.fly-logics.com",IF(SUM(V1461:V1471)=0," ",SUM(V1461:V1471)),0)</f>
        <v xml:space="preserve"> </v>
      </c>
      <c r="W1472" s="315" t="str">
        <f>IF('FRONT PAGE'!$A$1="www.fly-logics.com",IF(SUM(W1461:W1471)=0," ",SUM(W1461:W1471)),0)</f>
        <v xml:space="preserve"> </v>
      </c>
      <c r="X1472" s="316" t="str">
        <f>IF('FRONT PAGE'!$A$1="www.fly-logics.com",IF(SUM(X1461:X1471)=0," ",SUM(X1461:X1471)),0)</f>
        <v xml:space="preserve"> </v>
      </c>
      <c r="Y1472" s="317" t="str">
        <f>IF('FRONT PAGE'!$A$1="www.fly-logics.com",IF(SUM(Y1461:Y1471)=0," ",SUM(Y1461:Y1471)),0)</f>
        <v xml:space="preserve"> </v>
      </c>
      <c r="Z1472" s="316" t="str">
        <f>IF('FRONT PAGE'!$A$1="www.fly-logics.com",IF(SUM(Z1461:Z1471)=0," ",SUM(Z1461:Z1471)),0)</f>
        <v xml:space="preserve"> </v>
      </c>
      <c r="AA1472" s="317" t="str">
        <f>IF('FRONT PAGE'!$A$1="www.fly-logics.com",IF(SUM(AA1461:AA1471)=0," ",SUM(AA1461:AA1471)),0)</f>
        <v xml:space="preserve"> </v>
      </c>
      <c r="AB1472" s="318" t="str">
        <f>IF('FRONT PAGE'!$A$1="www.fly-logics.com",IF(SUM(AB1461:AB1471)=0," ",SUM(AB1461:AB1471)),0)</f>
        <v xml:space="preserve"> </v>
      </c>
      <c r="AC1472" s="329" t="str">
        <f>IF('FRONT PAGE'!$A$1="www.fly-logics.com",IF(SUM(AC1461:AC1471)=0," ",SUM(AC1461:AC1471)),0)</f>
        <v xml:space="preserve"> </v>
      </c>
      <c r="AD1472" s="321" t="str">
        <f>IF('FRONT PAGE'!$A$1="www.fly-logics.com",IF(SUM(AD1461:AD1471)=0," ",SUM(AD1461:AD1471)),0)</f>
        <v xml:space="preserve"> </v>
      </c>
      <c r="AE1472" s="321" t="str">
        <f>IF('FRONT PAGE'!$A$1="www.fly-logics.com",IF(SUM(AE1461:AE1471)=0," ",SUM(AE1461:AE1471)),0)</f>
        <v xml:space="preserve"> </v>
      </c>
      <c r="AF1472" s="322" t="str">
        <f>IF('FRONT PAGE'!$A$1="www.fly-logics.com",IF(SUM(AF1461:AF1471)=0," ",SUM(AF1461:AF1471)),0)</f>
        <v xml:space="preserve"> </v>
      </c>
      <c r="AG1472" s="323" t="str">
        <f>IF('FRONT PAGE'!$A$1="www.fly-logics.com",IF(SUM(AG1461:AG1471)=0," ",SUM(AG1461:AG1471)),0)</f>
        <v xml:space="preserve"> </v>
      </c>
      <c r="AH1472" s="520" t="str">
        <f>IF('FRONT PAGE'!$A$1="www.fly-logics.com","I certify that all the data in this
logbook are accurate",0)</f>
        <v>I certify that all the data in this
logbook are accurate</v>
      </c>
      <c r="AI1472" s="521"/>
      <c r="AJ1472" s="521"/>
      <c r="AK1472" s="522"/>
      <c r="AL1472" s="385"/>
      <c r="AM1472" s="386"/>
      <c r="AN1472" s="385"/>
      <c r="AV1472" s="372"/>
      <c r="AX1472" s="373"/>
      <c r="AY1472" s="98"/>
      <c r="AZ1472" s="373"/>
      <c r="BA1472" s="363"/>
      <c r="BC1472" s="377"/>
    </row>
    <row r="1473" spans="1:70" ht="26.25" customHeight="1" x14ac:dyDescent="0.2">
      <c r="A1473" s="505">
        <f>AL1457</f>
        <v>0</v>
      </c>
      <c r="B1473" s="525"/>
      <c r="C1473" s="525"/>
      <c r="D1473" s="525"/>
      <c r="E1473" s="526"/>
      <c r="F1473" s="530" t="str">
        <f>IF('FRONT PAGE'!$A$1="www.fly-logics.com","TOTAL PREVIOUS LOGBOOK",0)</f>
        <v>TOTAL PREVIOUS LOGBOOK</v>
      </c>
      <c r="G1473" s="531"/>
      <c r="H1473" s="532"/>
      <c r="I1473" s="333">
        <f>I1460</f>
        <v>33.75</v>
      </c>
      <c r="J1473" s="334">
        <f t="shared" ref="J1473:Q1473" si="1223">J1460</f>
        <v>33.75</v>
      </c>
      <c r="K1473" s="335" t="str">
        <f t="shared" si="1223"/>
        <v xml:space="preserve"> </v>
      </c>
      <c r="L1473" s="336" t="str">
        <f t="shared" si="1223"/>
        <v xml:space="preserve"> </v>
      </c>
      <c r="M1473" s="335" t="str">
        <f t="shared" si="1223"/>
        <v xml:space="preserve"> </v>
      </c>
      <c r="N1473" s="336" t="str">
        <f t="shared" si="1223"/>
        <v xml:space="preserve"> </v>
      </c>
      <c r="O1473" s="335" t="str">
        <f t="shared" si="1223"/>
        <v xml:space="preserve"> </v>
      </c>
      <c r="P1473" s="336" t="str">
        <f t="shared" si="1223"/>
        <v xml:space="preserve"> </v>
      </c>
      <c r="Q1473" s="337" t="str">
        <f t="shared" si="1223"/>
        <v xml:space="preserve"> </v>
      </c>
      <c r="R1473" s="288">
        <v>10</v>
      </c>
      <c r="S1473" s="331" t="str">
        <f>S1460</f>
        <v xml:space="preserve"> </v>
      </c>
      <c r="T1473" s="239">
        <f t="shared" ref="T1473:AG1473" si="1224">T1460</f>
        <v>13.75</v>
      </c>
      <c r="U1473" s="239">
        <f t="shared" si="1224"/>
        <v>20</v>
      </c>
      <c r="V1473" s="240">
        <f t="shared" si="1224"/>
        <v>5</v>
      </c>
      <c r="W1473" s="241" t="str">
        <f t="shared" si="1224"/>
        <v xml:space="preserve"> </v>
      </c>
      <c r="X1473" s="239" t="str">
        <f t="shared" si="1224"/>
        <v xml:space="preserve"> </v>
      </c>
      <c r="Y1473" s="242">
        <f t="shared" si="1224"/>
        <v>5</v>
      </c>
      <c r="Z1473" s="239" t="str">
        <f t="shared" si="1224"/>
        <v xml:space="preserve"> </v>
      </c>
      <c r="AA1473" s="242">
        <f t="shared" si="1224"/>
        <v>3.75</v>
      </c>
      <c r="AB1473" s="240" t="str">
        <f t="shared" si="1224"/>
        <v xml:space="preserve"> </v>
      </c>
      <c r="AC1473" s="243">
        <f t="shared" si="1224"/>
        <v>14</v>
      </c>
      <c r="AD1473" s="244" t="str">
        <f t="shared" si="1224"/>
        <v xml:space="preserve"> </v>
      </c>
      <c r="AE1473" s="244">
        <f t="shared" si="1224"/>
        <v>14</v>
      </c>
      <c r="AF1473" s="245" t="str">
        <f t="shared" si="1224"/>
        <v xml:space="preserve"> </v>
      </c>
      <c r="AG1473" s="332">
        <f t="shared" si="1224"/>
        <v>17</v>
      </c>
      <c r="AH1473" s="507"/>
      <c r="AI1473" s="508"/>
      <c r="AJ1473" s="508"/>
      <c r="AK1473" s="509"/>
      <c r="AL1473" s="385"/>
      <c r="AM1473" s="386"/>
      <c r="AN1473" s="385"/>
      <c r="AV1473" s="372"/>
      <c r="AX1473" s="373"/>
      <c r="AY1473" s="98"/>
      <c r="AZ1473" s="373"/>
      <c r="BA1473" s="363"/>
      <c r="BC1473" s="377"/>
    </row>
    <row r="1474" spans="1:70" ht="26.25" customHeight="1" thickBot="1" x14ac:dyDescent="0.25">
      <c r="A1474" s="506"/>
      <c r="B1474" s="512" t="str">
        <f>IF('FRONT PAGE'!$A$1="www.fly-logics.com","Authority certifying flight hours 
STAMP &amp; SIGNATURE",0)</f>
        <v>Authority certifying flight hours 
STAMP &amp; SIGNATURE</v>
      </c>
      <c r="C1474" s="512"/>
      <c r="D1474" s="512"/>
      <c r="E1474" s="513"/>
      <c r="F1474" s="533" t="str">
        <f>IF('FRONT PAGE'!$A$1="www.fly-logics.com","TOTAL TO DATE",0)</f>
        <v>TOTAL TO DATE</v>
      </c>
      <c r="G1474" s="534"/>
      <c r="H1474" s="535"/>
      <c r="I1474" s="32">
        <f t="shared" ref="I1474:Q1474" si="1225">IF(SUM(I1472:I1473)=0," ",SUM(I1472:I1473))</f>
        <v>33.75</v>
      </c>
      <c r="J1474" s="27">
        <f t="shared" si="1225"/>
        <v>33.75</v>
      </c>
      <c r="K1474" s="24" t="str">
        <f t="shared" si="1225"/>
        <v xml:space="preserve"> </v>
      </c>
      <c r="L1474" s="25" t="str">
        <f t="shared" si="1225"/>
        <v xml:space="preserve"> </v>
      </c>
      <c r="M1474" s="24" t="str">
        <f t="shared" si="1225"/>
        <v xml:space="preserve"> </v>
      </c>
      <c r="N1474" s="25" t="str">
        <f t="shared" si="1225"/>
        <v xml:space="preserve"> </v>
      </c>
      <c r="O1474" s="24" t="str">
        <f t="shared" si="1225"/>
        <v xml:space="preserve"> </v>
      </c>
      <c r="P1474" s="25" t="str">
        <f t="shared" si="1225"/>
        <v xml:space="preserve"> </v>
      </c>
      <c r="Q1474" s="26" t="str">
        <f t="shared" si="1225"/>
        <v xml:space="preserve"> </v>
      </c>
      <c r="R1474" s="289"/>
      <c r="S1474" s="27" t="str">
        <f t="shared" ref="S1474:AG1474" si="1226">IF(SUM(S1472:S1473)=0," ",SUM(S1472:S1473))</f>
        <v xml:space="preserve"> </v>
      </c>
      <c r="T1474" s="24">
        <f t="shared" si="1226"/>
        <v>13.75</v>
      </c>
      <c r="U1474" s="24">
        <f t="shared" si="1226"/>
        <v>20</v>
      </c>
      <c r="V1474" s="26">
        <f t="shared" si="1226"/>
        <v>5</v>
      </c>
      <c r="W1474" s="27" t="str">
        <f t="shared" si="1226"/>
        <v xml:space="preserve"> </v>
      </c>
      <c r="X1474" s="24" t="str">
        <f t="shared" si="1226"/>
        <v xml:space="preserve"> </v>
      </c>
      <c r="Y1474" s="25">
        <f t="shared" si="1226"/>
        <v>5</v>
      </c>
      <c r="Z1474" s="24" t="str">
        <f t="shared" si="1226"/>
        <v xml:space="preserve"> </v>
      </c>
      <c r="AA1474" s="25">
        <f t="shared" si="1226"/>
        <v>3.75</v>
      </c>
      <c r="AB1474" s="26" t="str">
        <f t="shared" si="1226"/>
        <v xml:space="preserve"> </v>
      </c>
      <c r="AC1474" s="30">
        <f t="shared" si="1226"/>
        <v>14</v>
      </c>
      <c r="AD1474" s="28" t="str">
        <f t="shared" si="1226"/>
        <v xml:space="preserve"> </v>
      </c>
      <c r="AE1474" s="28">
        <f t="shared" si="1226"/>
        <v>14</v>
      </c>
      <c r="AF1474" s="31" t="str">
        <f t="shared" si="1226"/>
        <v xml:space="preserve"> </v>
      </c>
      <c r="AG1474" s="33">
        <f t="shared" si="1226"/>
        <v>17</v>
      </c>
      <c r="AH1474" s="514" t="str">
        <f>IF('FRONT PAGE'!$A$1="www.fly-logics.com","_____________________________
PILOT SIGNATURE",0)</f>
        <v>_____________________________
PILOT SIGNATURE</v>
      </c>
      <c r="AI1474" s="515"/>
      <c r="AJ1474" s="515"/>
      <c r="AK1474" s="330">
        <f>A1472</f>
        <v>105</v>
      </c>
      <c r="AL1474" s="387"/>
      <c r="AM1474" s="388"/>
      <c r="AN1474" s="387"/>
      <c r="AV1474" s="372"/>
      <c r="AX1474" s="373"/>
      <c r="AY1474" s="98"/>
      <c r="AZ1474" s="373"/>
      <c r="BA1474" s="363"/>
      <c r="BC1474" s="377"/>
    </row>
    <row r="1475" spans="1:70" s="50" customFormat="1" ht="27.75" customHeight="1" x14ac:dyDescent="0.2">
      <c r="A1475" s="29">
        <f>A1470+1</f>
        <v>1051</v>
      </c>
      <c r="B1475" s="39"/>
      <c r="C1475" s="40"/>
      <c r="D1475" s="41"/>
      <c r="E1475" s="42"/>
      <c r="F1475" s="43"/>
      <c r="G1475" s="44"/>
      <c r="H1475" s="45"/>
      <c r="I1475" s="281"/>
      <c r="J1475" s="277"/>
      <c r="K1475" s="278"/>
      <c r="L1475" s="279"/>
      <c r="M1475" s="278"/>
      <c r="N1475" s="279"/>
      <c r="O1475" s="278"/>
      <c r="P1475" s="279"/>
      <c r="Q1475" s="150"/>
      <c r="R1475" s="285"/>
      <c r="S1475" s="46"/>
      <c r="T1475" s="47"/>
      <c r="U1475" s="47"/>
      <c r="V1475" s="48"/>
      <c r="W1475" s="293"/>
      <c r="X1475" s="278"/>
      <c r="Y1475" s="279"/>
      <c r="Z1475" s="278"/>
      <c r="AA1475" s="279"/>
      <c r="AB1475" s="150"/>
      <c r="AC1475" s="282"/>
      <c r="AD1475" s="283"/>
      <c r="AE1475" s="283"/>
      <c r="AF1475" s="284"/>
      <c r="AG1475" s="49"/>
      <c r="AH1475" s="48"/>
      <c r="AI1475" s="516"/>
      <c r="AJ1475" s="516"/>
      <c r="AK1475" s="517"/>
      <c r="AL1475" s="100"/>
      <c r="AM1475" s="382" t="str">
        <f t="shared" ref="AM1475:AM1484" si="1227">IF(B1475=0," ",TEXT(B1475,"MMM"))</f>
        <v xml:space="preserve"> </v>
      </c>
      <c r="AN1475" s="95" t="str">
        <f t="shared" ref="AN1475:AN1484" si="1228">IF(B1475=0," ",YEAR(B1475))</f>
        <v xml:space="preserve"> </v>
      </c>
      <c r="AO1475" s="365"/>
      <c r="AP1475" s="365"/>
      <c r="AQ1475" s="256"/>
      <c r="AR1475" s="365"/>
      <c r="AS1475" s="365"/>
      <c r="AT1475" s="364"/>
      <c r="AU1475" s="365"/>
      <c r="AV1475" s="372"/>
      <c r="AW1475" s="364"/>
      <c r="AX1475" s="373"/>
      <c r="AY1475" s="98"/>
      <c r="AZ1475" s="373"/>
      <c r="BA1475" s="363"/>
      <c r="BB1475" s="365"/>
      <c r="BC1475" s="377"/>
      <c r="BD1475" s="365"/>
      <c r="BE1475" s="365"/>
      <c r="BF1475" s="365"/>
      <c r="BG1475" s="365"/>
      <c r="BH1475" s="365"/>
      <c r="BI1475" s="365"/>
      <c r="BJ1475" s="365"/>
      <c r="BK1475" s="365"/>
      <c r="BL1475" s="376"/>
      <c r="BM1475" s="376"/>
      <c r="BN1475" s="260"/>
      <c r="BO1475" s="260"/>
      <c r="BP1475" s="260"/>
      <c r="BQ1475" s="263"/>
      <c r="BR1475" s="263"/>
    </row>
    <row r="1476" spans="1:70" s="50" customFormat="1" ht="27.75" customHeight="1" x14ac:dyDescent="0.2">
      <c r="A1476" s="22">
        <f>A1475+1</f>
        <v>1052</v>
      </c>
      <c r="B1476" s="51"/>
      <c r="C1476" s="52"/>
      <c r="D1476" s="53"/>
      <c r="E1476" s="54"/>
      <c r="F1476" s="55"/>
      <c r="G1476" s="56"/>
      <c r="H1476" s="57"/>
      <c r="I1476" s="275"/>
      <c r="J1476" s="58"/>
      <c r="K1476" s="59"/>
      <c r="L1476" s="60"/>
      <c r="M1476" s="59"/>
      <c r="N1476" s="60"/>
      <c r="O1476" s="59"/>
      <c r="P1476" s="60"/>
      <c r="Q1476" s="61"/>
      <c r="R1476" s="286"/>
      <c r="S1476" s="58"/>
      <c r="T1476" s="59"/>
      <c r="U1476" s="59"/>
      <c r="V1476" s="61"/>
      <c r="W1476" s="294"/>
      <c r="X1476" s="59"/>
      <c r="Y1476" s="60"/>
      <c r="Z1476" s="59"/>
      <c r="AA1476" s="60"/>
      <c r="AB1476" s="61"/>
      <c r="AC1476" s="62"/>
      <c r="AD1476" s="63"/>
      <c r="AE1476" s="63"/>
      <c r="AF1476" s="64"/>
      <c r="AG1476" s="65"/>
      <c r="AH1476" s="61"/>
      <c r="AI1476" s="510"/>
      <c r="AJ1476" s="510"/>
      <c r="AK1476" s="511"/>
      <c r="AL1476" s="100"/>
      <c r="AM1476" s="382" t="str">
        <f t="shared" si="1227"/>
        <v xml:space="preserve"> </v>
      </c>
      <c r="AN1476" s="95" t="str">
        <f t="shared" si="1228"/>
        <v xml:space="preserve"> </v>
      </c>
      <c r="AO1476" s="365"/>
      <c r="AP1476" s="365"/>
      <c r="AQ1476" s="256"/>
      <c r="AR1476" s="365"/>
      <c r="AS1476" s="365"/>
      <c r="AT1476" s="364"/>
      <c r="AU1476" s="365"/>
      <c r="AV1476" s="372"/>
      <c r="AW1476" s="364"/>
      <c r="AX1476" s="373"/>
      <c r="AY1476" s="98"/>
      <c r="AZ1476" s="373"/>
      <c r="BA1476" s="363"/>
      <c r="BB1476" s="365"/>
      <c r="BC1476" s="377"/>
      <c r="BD1476" s="365"/>
      <c r="BE1476" s="365"/>
      <c r="BF1476" s="365"/>
      <c r="BG1476" s="365"/>
      <c r="BH1476" s="365"/>
      <c r="BI1476" s="365"/>
      <c r="BJ1476" s="365"/>
      <c r="BK1476" s="365"/>
      <c r="BL1476" s="376"/>
      <c r="BM1476" s="376"/>
      <c r="BN1476" s="260"/>
      <c r="BO1476" s="260"/>
      <c r="BP1476" s="260"/>
      <c r="BQ1476" s="263"/>
      <c r="BR1476" s="263"/>
    </row>
    <row r="1477" spans="1:70" s="50" customFormat="1" ht="27.75" customHeight="1" x14ac:dyDescent="0.2">
      <c r="A1477" s="22">
        <f t="shared" ref="A1477:A1484" si="1229">A1476+1</f>
        <v>1053</v>
      </c>
      <c r="B1477" s="51"/>
      <c r="C1477" s="52"/>
      <c r="D1477" s="53"/>
      <c r="E1477" s="54"/>
      <c r="F1477" s="55"/>
      <c r="G1477" s="56"/>
      <c r="H1477" s="57"/>
      <c r="I1477" s="275"/>
      <c r="J1477" s="58"/>
      <c r="K1477" s="59"/>
      <c r="L1477" s="60"/>
      <c r="M1477" s="59"/>
      <c r="N1477" s="60"/>
      <c r="O1477" s="59"/>
      <c r="P1477" s="60"/>
      <c r="Q1477" s="61"/>
      <c r="R1477" s="286"/>
      <c r="S1477" s="58"/>
      <c r="T1477" s="59"/>
      <c r="U1477" s="59"/>
      <c r="V1477" s="61"/>
      <c r="W1477" s="294"/>
      <c r="X1477" s="59"/>
      <c r="Y1477" s="60"/>
      <c r="Z1477" s="59"/>
      <c r="AA1477" s="60"/>
      <c r="AB1477" s="61"/>
      <c r="AC1477" s="62"/>
      <c r="AD1477" s="63"/>
      <c r="AE1477" s="63"/>
      <c r="AF1477" s="64"/>
      <c r="AG1477" s="65"/>
      <c r="AH1477" s="61"/>
      <c r="AI1477" s="510"/>
      <c r="AJ1477" s="510"/>
      <c r="AK1477" s="511"/>
      <c r="AL1477" s="100"/>
      <c r="AM1477" s="382" t="str">
        <f t="shared" si="1227"/>
        <v xml:space="preserve"> </v>
      </c>
      <c r="AN1477" s="95" t="str">
        <f t="shared" si="1228"/>
        <v xml:space="preserve"> </v>
      </c>
      <c r="AO1477" s="365"/>
      <c r="AP1477" s="365"/>
      <c r="AQ1477" s="256"/>
      <c r="AR1477" s="365"/>
      <c r="AS1477" s="365"/>
      <c r="AT1477" s="364"/>
      <c r="AU1477" s="365"/>
      <c r="AV1477" s="372"/>
      <c r="AW1477" s="364"/>
      <c r="AX1477" s="373"/>
      <c r="AY1477" s="98"/>
      <c r="AZ1477" s="373"/>
      <c r="BA1477" s="363"/>
      <c r="BB1477" s="365"/>
      <c r="BC1477" s="377"/>
      <c r="BD1477" s="365"/>
      <c r="BE1477" s="365"/>
      <c r="BF1477" s="365"/>
      <c r="BG1477" s="365"/>
      <c r="BH1477" s="365"/>
      <c r="BI1477" s="365"/>
      <c r="BJ1477" s="365"/>
      <c r="BK1477" s="365"/>
      <c r="BL1477" s="376"/>
      <c r="BM1477" s="376"/>
      <c r="BN1477" s="260"/>
      <c r="BO1477" s="260"/>
      <c r="BP1477" s="260"/>
      <c r="BQ1477" s="263"/>
      <c r="BR1477" s="263"/>
    </row>
    <row r="1478" spans="1:70" s="50" customFormat="1" ht="27.75" customHeight="1" x14ac:dyDescent="0.2">
      <c r="A1478" s="22">
        <f t="shared" si="1229"/>
        <v>1054</v>
      </c>
      <c r="B1478" s="51"/>
      <c r="C1478" s="52"/>
      <c r="D1478" s="53"/>
      <c r="E1478" s="54"/>
      <c r="F1478" s="55"/>
      <c r="G1478" s="56"/>
      <c r="H1478" s="57"/>
      <c r="I1478" s="275"/>
      <c r="J1478" s="58"/>
      <c r="K1478" s="59"/>
      <c r="L1478" s="60"/>
      <c r="M1478" s="59"/>
      <c r="N1478" s="60"/>
      <c r="O1478" s="59"/>
      <c r="P1478" s="60"/>
      <c r="Q1478" s="61"/>
      <c r="R1478" s="286"/>
      <c r="S1478" s="58"/>
      <c r="T1478" s="59"/>
      <c r="U1478" s="59"/>
      <c r="V1478" s="61"/>
      <c r="W1478" s="294"/>
      <c r="X1478" s="59"/>
      <c r="Y1478" s="60"/>
      <c r="Z1478" s="59"/>
      <c r="AA1478" s="60"/>
      <c r="AB1478" s="61"/>
      <c r="AC1478" s="62"/>
      <c r="AD1478" s="63"/>
      <c r="AE1478" s="63"/>
      <c r="AF1478" s="64"/>
      <c r="AG1478" s="65"/>
      <c r="AH1478" s="61"/>
      <c r="AI1478" s="510"/>
      <c r="AJ1478" s="510"/>
      <c r="AK1478" s="511"/>
      <c r="AL1478" s="100"/>
      <c r="AM1478" s="382" t="str">
        <f t="shared" si="1227"/>
        <v xml:space="preserve"> </v>
      </c>
      <c r="AN1478" s="95" t="str">
        <f t="shared" si="1228"/>
        <v xml:space="preserve"> </v>
      </c>
      <c r="AO1478" s="365"/>
      <c r="AP1478" s="365"/>
      <c r="AQ1478" s="256"/>
      <c r="AR1478" s="365"/>
      <c r="AS1478" s="365"/>
      <c r="AT1478" s="364"/>
      <c r="AU1478" s="365"/>
      <c r="AV1478" s="372"/>
      <c r="AW1478" s="364"/>
      <c r="AX1478" s="373"/>
      <c r="AY1478" s="98"/>
      <c r="AZ1478" s="373"/>
      <c r="BA1478" s="363"/>
      <c r="BB1478" s="365"/>
      <c r="BC1478" s="377"/>
      <c r="BD1478" s="365"/>
      <c r="BE1478" s="365"/>
      <c r="BF1478" s="365"/>
      <c r="BG1478" s="365"/>
      <c r="BH1478" s="365"/>
      <c r="BI1478" s="365"/>
      <c r="BJ1478" s="365"/>
      <c r="BK1478" s="365"/>
      <c r="BL1478" s="376"/>
      <c r="BM1478" s="376"/>
      <c r="BN1478" s="260"/>
      <c r="BO1478" s="260"/>
      <c r="BP1478" s="260"/>
      <c r="BQ1478" s="263"/>
      <c r="BR1478" s="263"/>
    </row>
    <row r="1479" spans="1:70" s="50" customFormat="1" ht="27.75" customHeight="1" x14ac:dyDescent="0.2">
      <c r="A1479" s="22">
        <f t="shared" si="1229"/>
        <v>1055</v>
      </c>
      <c r="B1479" s="51"/>
      <c r="C1479" s="52"/>
      <c r="D1479" s="53"/>
      <c r="E1479" s="54"/>
      <c r="F1479" s="55"/>
      <c r="G1479" s="56"/>
      <c r="H1479" s="57"/>
      <c r="I1479" s="275"/>
      <c r="J1479" s="58"/>
      <c r="K1479" s="59"/>
      <c r="L1479" s="60"/>
      <c r="M1479" s="59"/>
      <c r="N1479" s="60"/>
      <c r="O1479" s="59"/>
      <c r="P1479" s="60"/>
      <c r="Q1479" s="61"/>
      <c r="R1479" s="286"/>
      <c r="S1479" s="58"/>
      <c r="T1479" s="59"/>
      <c r="U1479" s="59"/>
      <c r="V1479" s="61"/>
      <c r="W1479" s="294"/>
      <c r="X1479" s="59"/>
      <c r="Y1479" s="60"/>
      <c r="Z1479" s="59"/>
      <c r="AA1479" s="60"/>
      <c r="AB1479" s="61"/>
      <c r="AC1479" s="62"/>
      <c r="AD1479" s="63"/>
      <c r="AE1479" s="63"/>
      <c r="AF1479" s="64"/>
      <c r="AG1479" s="65"/>
      <c r="AH1479" s="61"/>
      <c r="AI1479" s="510"/>
      <c r="AJ1479" s="510"/>
      <c r="AK1479" s="511"/>
      <c r="AL1479" s="100"/>
      <c r="AM1479" s="382" t="str">
        <f t="shared" si="1227"/>
        <v xml:space="preserve"> </v>
      </c>
      <c r="AN1479" s="95" t="str">
        <f t="shared" si="1228"/>
        <v xml:space="preserve"> </v>
      </c>
      <c r="AO1479" s="365"/>
      <c r="AP1479" s="365"/>
      <c r="AQ1479" s="256"/>
      <c r="AR1479" s="365"/>
      <c r="AS1479" s="365"/>
      <c r="AT1479" s="364"/>
      <c r="AU1479" s="365"/>
      <c r="AV1479" s="372"/>
      <c r="AW1479" s="364"/>
      <c r="AX1479" s="373"/>
      <c r="AY1479" s="98"/>
      <c r="AZ1479" s="373"/>
      <c r="BA1479" s="363"/>
      <c r="BB1479" s="365"/>
      <c r="BC1479" s="377"/>
      <c r="BD1479" s="365"/>
      <c r="BE1479" s="365"/>
      <c r="BF1479" s="365"/>
      <c r="BG1479" s="365"/>
      <c r="BH1479" s="365"/>
      <c r="BI1479" s="365"/>
      <c r="BJ1479" s="365"/>
      <c r="BK1479" s="365"/>
      <c r="BL1479" s="376"/>
      <c r="BM1479" s="376"/>
      <c r="BN1479" s="260"/>
      <c r="BO1479" s="260"/>
      <c r="BP1479" s="260"/>
      <c r="BQ1479" s="263"/>
      <c r="BR1479" s="263"/>
    </row>
    <row r="1480" spans="1:70" s="50" customFormat="1" ht="27.75" customHeight="1" x14ac:dyDescent="0.2">
      <c r="A1480" s="22">
        <f t="shared" si="1229"/>
        <v>1056</v>
      </c>
      <c r="B1480" s="51"/>
      <c r="C1480" s="52"/>
      <c r="D1480" s="53"/>
      <c r="E1480" s="54"/>
      <c r="F1480" s="55"/>
      <c r="G1480" s="56"/>
      <c r="H1480" s="57"/>
      <c r="I1480" s="275"/>
      <c r="J1480" s="58"/>
      <c r="K1480" s="59"/>
      <c r="L1480" s="60"/>
      <c r="M1480" s="59"/>
      <c r="N1480" s="60"/>
      <c r="O1480" s="59"/>
      <c r="P1480" s="60"/>
      <c r="Q1480" s="61"/>
      <c r="R1480" s="286"/>
      <c r="S1480" s="58"/>
      <c r="T1480" s="59"/>
      <c r="U1480" s="59"/>
      <c r="V1480" s="61"/>
      <c r="W1480" s="294"/>
      <c r="X1480" s="59"/>
      <c r="Y1480" s="60"/>
      <c r="Z1480" s="59"/>
      <c r="AA1480" s="60"/>
      <c r="AB1480" s="61"/>
      <c r="AC1480" s="62"/>
      <c r="AD1480" s="63"/>
      <c r="AE1480" s="63"/>
      <c r="AF1480" s="64"/>
      <c r="AG1480" s="65"/>
      <c r="AH1480" s="61"/>
      <c r="AI1480" s="510"/>
      <c r="AJ1480" s="510"/>
      <c r="AK1480" s="511"/>
      <c r="AL1480" s="100"/>
      <c r="AM1480" s="382" t="str">
        <f t="shared" si="1227"/>
        <v xml:space="preserve"> </v>
      </c>
      <c r="AN1480" s="95" t="str">
        <f t="shared" si="1228"/>
        <v xml:space="preserve"> </v>
      </c>
      <c r="AO1480" s="365"/>
      <c r="AP1480" s="365"/>
      <c r="AQ1480" s="256"/>
      <c r="AR1480" s="365"/>
      <c r="AS1480" s="365"/>
      <c r="AT1480" s="364"/>
      <c r="AU1480" s="365"/>
      <c r="AV1480" s="372"/>
      <c r="AW1480" s="364"/>
      <c r="AX1480" s="373"/>
      <c r="AY1480" s="98"/>
      <c r="AZ1480" s="373"/>
      <c r="BA1480" s="363"/>
      <c r="BB1480" s="365"/>
      <c r="BC1480" s="377"/>
      <c r="BD1480" s="365"/>
      <c r="BE1480" s="365"/>
      <c r="BF1480" s="365"/>
      <c r="BG1480" s="365"/>
      <c r="BH1480" s="365"/>
      <c r="BI1480" s="365"/>
      <c r="BJ1480" s="365"/>
      <c r="BK1480" s="365"/>
      <c r="BL1480" s="376"/>
      <c r="BM1480" s="376"/>
      <c r="BN1480" s="260"/>
      <c r="BO1480" s="260"/>
      <c r="BP1480" s="260"/>
      <c r="BQ1480" s="263"/>
      <c r="BR1480" s="263"/>
    </row>
    <row r="1481" spans="1:70" s="50" customFormat="1" ht="27.75" customHeight="1" x14ac:dyDescent="0.2">
      <c r="A1481" s="22">
        <f>A1480+1</f>
        <v>1057</v>
      </c>
      <c r="B1481" s="51"/>
      <c r="C1481" s="52"/>
      <c r="D1481" s="53"/>
      <c r="E1481" s="54"/>
      <c r="F1481" s="55"/>
      <c r="G1481" s="56"/>
      <c r="H1481" s="57"/>
      <c r="I1481" s="275"/>
      <c r="J1481" s="58"/>
      <c r="K1481" s="59"/>
      <c r="L1481" s="60"/>
      <c r="M1481" s="59"/>
      <c r="N1481" s="60"/>
      <c r="O1481" s="59"/>
      <c r="P1481" s="60"/>
      <c r="Q1481" s="61"/>
      <c r="R1481" s="286"/>
      <c r="S1481" s="58"/>
      <c r="T1481" s="59"/>
      <c r="U1481" s="59"/>
      <c r="V1481" s="61"/>
      <c r="W1481" s="294"/>
      <c r="X1481" s="59"/>
      <c r="Y1481" s="60"/>
      <c r="Z1481" s="59"/>
      <c r="AA1481" s="60"/>
      <c r="AB1481" s="61"/>
      <c r="AC1481" s="62"/>
      <c r="AD1481" s="63"/>
      <c r="AE1481" s="63"/>
      <c r="AF1481" s="64"/>
      <c r="AG1481" s="65"/>
      <c r="AH1481" s="61"/>
      <c r="AI1481" s="510"/>
      <c r="AJ1481" s="510"/>
      <c r="AK1481" s="511"/>
      <c r="AL1481" s="100"/>
      <c r="AM1481" s="382" t="str">
        <f t="shared" si="1227"/>
        <v xml:space="preserve"> </v>
      </c>
      <c r="AN1481" s="95" t="str">
        <f t="shared" si="1228"/>
        <v xml:space="preserve"> </v>
      </c>
      <c r="AO1481" s="365"/>
      <c r="AP1481" s="365"/>
      <c r="AQ1481" s="256"/>
      <c r="AR1481" s="365"/>
      <c r="AS1481" s="365"/>
      <c r="AT1481" s="364"/>
      <c r="AU1481" s="365"/>
      <c r="AV1481" s="372"/>
      <c r="AW1481" s="364"/>
      <c r="AX1481" s="373"/>
      <c r="AY1481" s="98"/>
      <c r="AZ1481" s="373"/>
      <c r="BA1481" s="363"/>
      <c r="BB1481" s="365"/>
      <c r="BC1481" s="377"/>
      <c r="BD1481" s="365"/>
      <c r="BE1481" s="365"/>
      <c r="BF1481" s="365"/>
      <c r="BG1481" s="365"/>
      <c r="BH1481" s="365"/>
      <c r="BI1481" s="365"/>
      <c r="BJ1481" s="365"/>
      <c r="BK1481" s="365"/>
      <c r="BL1481" s="376"/>
      <c r="BM1481" s="376"/>
      <c r="BN1481" s="260"/>
      <c r="BO1481" s="260"/>
      <c r="BP1481" s="260"/>
      <c r="BQ1481" s="263"/>
      <c r="BR1481" s="263"/>
    </row>
    <row r="1482" spans="1:70" s="50" customFormat="1" ht="27.75" customHeight="1" x14ac:dyDescent="0.2">
      <c r="A1482" s="22">
        <f t="shared" si="1229"/>
        <v>1058</v>
      </c>
      <c r="B1482" s="51"/>
      <c r="C1482" s="52"/>
      <c r="D1482" s="53"/>
      <c r="E1482" s="54"/>
      <c r="F1482" s="55"/>
      <c r="G1482" s="56"/>
      <c r="H1482" s="57"/>
      <c r="I1482" s="275"/>
      <c r="J1482" s="58"/>
      <c r="K1482" s="59"/>
      <c r="L1482" s="60"/>
      <c r="M1482" s="59"/>
      <c r="N1482" s="60"/>
      <c r="O1482" s="59"/>
      <c r="P1482" s="60"/>
      <c r="Q1482" s="61"/>
      <c r="R1482" s="286"/>
      <c r="S1482" s="58"/>
      <c r="T1482" s="59"/>
      <c r="U1482" s="59"/>
      <c r="V1482" s="61"/>
      <c r="W1482" s="294"/>
      <c r="X1482" s="59"/>
      <c r="Y1482" s="60"/>
      <c r="Z1482" s="59"/>
      <c r="AA1482" s="60"/>
      <c r="AB1482" s="61"/>
      <c r="AC1482" s="62"/>
      <c r="AD1482" s="63"/>
      <c r="AE1482" s="63"/>
      <c r="AF1482" s="64"/>
      <c r="AG1482" s="65"/>
      <c r="AH1482" s="61"/>
      <c r="AI1482" s="510"/>
      <c r="AJ1482" s="510"/>
      <c r="AK1482" s="511"/>
      <c r="AL1482" s="100"/>
      <c r="AM1482" s="382" t="str">
        <f t="shared" si="1227"/>
        <v xml:space="preserve"> </v>
      </c>
      <c r="AN1482" s="95" t="str">
        <f t="shared" si="1228"/>
        <v xml:space="preserve"> </v>
      </c>
      <c r="AO1482" s="365"/>
      <c r="AP1482" s="365"/>
      <c r="AQ1482" s="256"/>
      <c r="AR1482" s="365"/>
      <c r="AS1482" s="365"/>
      <c r="AT1482" s="364"/>
      <c r="AU1482" s="365"/>
      <c r="AV1482" s="372"/>
      <c r="AW1482" s="364"/>
      <c r="AX1482" s="373"/>
      <c r="AY1482" s="98"/>
      <c r="AZ1482" s="373"/>
      <c r="BA1482" s="363"/>
      <c r="BB1482" s="365"/>
      <c r="BC1482" s="377"/>
      <c r="BD1482" s="365"/>
      <c r="BE1482" s="365"/>
      <c r="BF1482" s="365"/>
      <c r="BG1482" s="365"/>
      <c r="BH1482" s="365"/>
      <c r="BI1482" s="365"/>
      <c r="BJ1482" s="365"/>
      <c r="BK1482" s="365"/>
      <c r="BL1482" s="376"/>
      <c r="BM1482" s="376"/>
      <c r="BN1482" s="260"/>
      <c r="BO1482" s="260"/>
      <c r="BP1482" s="260"/>
      <c r="BQ1482" s="263"/>
      <c r="BR1482" s="263"/>
    </row>
    <row r="1483" spans="1:70" s="50" customFormat="1" ht="27.75" customHeight="1" x14ac:dyDescent="0.2">
      <c r="A1483" s="22">
        <f t="shared" si="1229"/>
        <v>1059</v>
      </c>
      <c r="B1483" s="51"/>
      <c r="C1483" s="52"/>
      <c r="D1483" s="53"/>
      <c r="E1483" s="54"/>
      <c r="F1483" s="55"/>
      <c r="G1483" s="56"/>
      <c r="H1483" s="57"/>
      <c r="I1483" s="275"/>
      <c r="J1483" s="58"/>
      <c r="K1483" s="59"/>
      <c r="L1483" s="60"/>
      <c r="M1483" s="59"/>
      <c r="N1483" s="60"/>
      <c r="O1483" s="59"/>
      <c r="P1483" s="60"/>
      <c r="Q1483" s="61"/>
      <c r="R1483" s="286"/>
      <c r="S1483" s="58"/>
      <c r="T1483" s="59"/>
      <c r="U1483" s="59"/>
      <c r="V1483" s="61"/>
      <c r="W1483" s="294"/>
      <c r="X1483" s="59"/>
      <c r="Y1483" s="60"/>
      <c r="Z1483" s="59"/>
      <c r="AA1483" s="60"/>
      <c r="AB1483" s="61"/>
      <c r="AC1483" s="62"/>
      <c r="AD1483" s="63"/>
      <c r="AE1483" s="63"/>
      <c r="AF1483" s="64"/>
      <c r="AG1483" s="65"/>
      <c r="AH1483" s="61"/>
      <c r="AI1483" s="510"/>
      <c r="AJ1483" s="510"/>
      <c r="AK1483" s="511"/>
      <c r="AL1483" s="100"/>
      <c r="AM1483" s="382" t="str">
        <f t="shared" si="1227"/>
        <v xml:space="preserve"> </v>
      </c>
      <c r="AN1483" s="95" t="str">
        <f t="shared" si="1228"/>
        <v xml:space="preserve"> </v>
      </c>
      <c r="AO1483" s="365"/>
      <c r="AP1483" s="365"/>
      <c r="AQ1483" s="256"/>
      <c r="AR1483" s="365"/>
      <c r="AS1483" s="365"/>
      <c r="AT1483" s="364"/>
      <c r="AU1483" s="365"/>
      <c r="AV1483" s="372"/>
      <c r="AW1483" s="364"/>
      <c r="AX1483" s="373"/>
      <c r="AY1483" s="98"/>
      <c r="AZ1483" s="373"/>
      <c r="BA1483" s="365"/>
      <c r="BB1483" s="365"/>
      <c r="BC1483" s="377"/>
      <c r="BD1483" s="365"/>
      <c r="BE1483" s="365"/>
      <c r="BF1483" s="365"/>
      <c r="BG1483" s="365"/>
      <c r="BH1483" s="365"/>
      <c r="BI1483" s="365"/>
      <c r="BJ1483" s="365"/>
      <c r="BK1483" s="365"/>
      <c r="BL1483" s="376"/>
      <c r="BM1483" s="376"/>
      <c r="BN1483" s="260"/>
      <c r="BO1483" s="260"/>
      <c r="BP1483" s="260"/>
      <c r="BQ1483" s="263"/>
      <c r="BR1483" s="263"/>
    </row>
    <row r="1484" spans="1:70" s="50" customFormat="1" ht="27.75" customHeight="1" thickBot="1" x14ac:dyDescent="0.25">
      <c r="A1484" s="23">
        <f t="shared" si="1229"/>
        <v>1060</v>
      </c>
      <c r="B1484" s="66"/>
      <c r="C1484" s="67"/>
      <c r="D1484" s="68"/>
      <c r="E1484" s="69"/>
      <c r="F1484" s="70"/>
      <c r="G1484" s="71"/>
      <c r="H1484" s="72"/>
      <c r="I1484" s="276"/>
      <c r="J1484" s="73"/>
      <c r="K1484" s="74"/>
      <c r="L1484" s="75"/>
      <c r="M1484" s="74"/>
      <c r="N1484" s="75"/>
      <c r="O1484" s="74"/>
      <c r="P1484" s="75"/>
      <c r="Q1484" s="76"/>
      <c r="R1484" s="287"/>
      <c r="S1484" s="73"/>
      <c r="T1484" s="74"/>
      <c r="U1484" s="74"/>
      <c r="V1484" s="76"/>
      <c r="W1484" s="295"/>
      <c r="X1484" s="74"/>
      <c r="Y1484" s="75"/>
      <c r="Z1484" s="74"/>
      <c r="AA1484" s="75"/>
      <c r="AB1484" s="76"/>
      <c r="AC1484" s="77"/>
      <c r="AD1484" s="78"/>
      <c r="AE1484" s="78"/>
      <c r="AF1484" s="79"/>
      <c r="AG1484" s="80"/>
      <c r="AH1484" s="76"/>
      <c r="AI1484" s="518"/>
      <c r="AJ1484" s="518"/>
      <c r="AK1484" s="519"/>
      <c r="AL1484" s="100"/>
      <c r="AM1484" s="382" t="str">
        <f t="shared" si="1227"/>
        <v xml:space="preserve"> </v>
      </c>
      <c r="AN1484" s="95" t="str">
        <f t="shared" si="1228"/>
        <v xml:space="preserve"> </v>
      </c>
      <c r="AO1484" s="365"/>
      <c r="AP1484" s="365"/>
      <c r="AQ1484" s="256"/>
      <c r="AR1484" s="365"/>
      <c r="AS1484" s="365"/>
      <c r="AT1484" s="364"/>
      <c r="AU1484" s="365"/>
      <c r="AV1484" s="372"/>
      <c r="AW1484" s="364"/>
      <c r="AX1484" s="373"/>
      <c r="AY1484" s="98"/>
      <c r="AZ1484" s="373"/>
      <c r="BA1484" s="365"/>
      <c r="BB1484" s="365"/>
      <c r="BC1484" s="377"/>
      <c r="BD1484" s="365"/>
      <c r="BE1484" s="365"/>
      <c r="BF1484" s="365"/>
      <c r="BG1484" s="365"/>
      <c r="BH1484" s="365"/>
      <c r="BI1484" s="365"/>
      <c r="BJ1484" s="365"/>
      <c r="BK1484" s="365"/>
      <c r="BL1484" s="376"/>
      <c r="BM1484" s="376"/>
      <c r="BN1484" s="260"/>
      <c r="BO1484" s="260"/>
      <c r="BP1484" s="260"/>
      <c r="BQ1484" s="263"/>
      <c r="BR1484" s="263"/>
    </row>
    <row r="1485" spans="1:70" ht="4.5" customHeight="1" thickBot="1" x14ac:dyDescent="0.25">
      <c r="A1485" s="91">
        <f>AK1488</f>
        <v>106</v>
      </c>
      <c r="B1485" s="235"/>
      <c r="C1485" s="235"/>
      <c r="D1485" s="235"/>
      <c r="E1485" s="235"/>
      <c r="F1485" s="235"/>
      <c r="G1485" s="235"/>
      <c r="H1485" s="235"/>
      <c r="I1485" s="235"/>
      <c r="J1485" s="280"/>
      <c r="K1485" s="280"/>
      <c r="L1485" s="280"/>
      <c r="M1485" s="280"/>
      <c r="N1485" s="280"/>
      <c r="O1485" s="280"/>
      <c r="P1485" s="280"/>
      <c r="Q1485" s="280"/>
      <c r="R1485" s="280"/>
      <c r="S1485" s="292"/>
      <c r="T1485" s="292"/>
      <c r="U1485" s="292"/>
      <c r="V1485" s="292"/>
      <c r="W1485" s="292"/>
      <c r="X1485" s="292"/>
      <c r="Y1485" s="292"/>
      <c r="Z1485" s="292"/>
      <c r="AA1485" s="292"/>
      <c r="AB1485" s="292"/>
      <c r="AC1485" s="292"/>
      <c r="AD1485" s="236"/>
      <c r="AE1485" s="237"/>
      <c r="AF1485" s="236"/>
      <c r="AG1485" s="238"/>
      <c r="AH1485" s="536"/>
      <c r="AI1485" s="537"/>
      <c r="AJ1485" s="537"/>
      <c r="AK1485" s="537"/>
      <c r="AL1485" s="383"/>
      <c r="AM1485" s="384"/>
      <c r="AN1485" s="383"/>
      <c r="AV1485" s="372"/>
      <c r="AX1485" s="373"/>
      <c r="AY1485" s="98"/>
      <c r="AZ1485" s="373"/>
      <c r="BC1485" s="377"/>
    </row>
    <row r="1486" spans="1:70" ht="26.25" customHeight="1" x14ac:dyDescent="0.2">
      <c r="A1486" s="163">
        <f>A1472+1</f>
        <v>106</v>
      </c>
      <c r="B1486" s="523"/>
      <c r="C1486" s="523"/>
      <c r="D1486" s="523"/>
      <c r="E1486" s="524"/>
      <c r="F1486" s="527" t="str">
        <f>IF('FRONT PAGE'!$A$1="www.fly-logics.com","TOTAL PAGE",0)</f>
        <v>TOTAL PAGE</v>
      </c>
      <c r="G1486" s="528"/>
      <c r="H1486" s="529"/>
      <c r="I1486" s="314" t="str">
        <f>IF('FRONT PAGE'!$A$1="www.fly-logics.com",IF(SUM(I1475:I1485)=0," ",SUM(I1475:I1485)),0)</f>
        <v xml:space="preserve"> </v>
      </c>
      <c r="J1486" s="315" t="str">
        <f>IF('FRONT PAGE'!$A$1="www.fly-logics.com",IF(SUM(J1475:J1485)=0," ",SUM(J1475:J1485)),0)</f>
        <v xml:space="preserve"> </v>
      </c>
      <c r="K1486" s="316" t="str">
        <f>IF('FRONT PAGE'!$A$1="www.fly-logics.com",IF(SUM(K1475:K1485)=0," ",SUM(K1475:K1485)),0)</f>
        <v xml:space="preserve"> </v>
      </c>
      <c r="L1486" s="317" t="str">
        <f>IF('FRONT PAGE'!$A$1="www.fly-logics.com",IF(SUM(L1475:L1485)=0," ",SUM(L1475:L1485)),0)</f>
        <v xml:space="preserve"> </v>
      </c>
      <c r="M1486" s="316" t="str">
        <f>IF('FRONT PAGE'!$A$1="www.fly-logics.com",IF(SUM(M1475:M1485)=0," ",SUM(M1475:M1485)),0)</f>
        <v xml:space="preserve"> </v>
      </c>
      <c r="N1486" s="317" t="str">
        <f>IF('FRONT PAGE'!$A$1="www.fly-logics.com",IF(SUM(N1475:N1485)=0," ",SUM(N1475:N1485)),0)</f>
        <v xml:space="preserve"> </v>
      </c>
      <c r="O1486" s="316" t="str">
        <f>IF('FRONT PAGE'!$A$1="www.fly-logics.com",IF(SUM(O1475:O1485)=0," ",SUM(O1475:O1485)),0)</f>
        <v xml:space="preserve"> </v>
      </c>
      <c r="P1486" s="317" t="str">
        <f>IF('FRONT PAGE'!$A$1="www.fly-logics.com",IF(SUM(P1475:P1485)=0," ",SUM(P1475:P1485)),0)</f>
        <v xml:space="preserve"> </v>
      </c>
      <c r="Q1486" s="318" t="str">
        <f>IF('FRONT PAGE'!$A$1="www.fly-logics.com",IF(SUM(Q1475:Q1485)=0," ",SUM(Q1475:Q1485)),0)</f>
        <v xml:space="preserve"> </v>
      </c>
      <c r="R1486" s="319"/>
      <c r="S1486" s="315" t="str">
        <f>IF('FRONT PAGE'!$A$1="www.fly-logics.com",IF(SUM(S1475:S1485)=0," ",SUM(S1475:S1485)),0)</f>
        <v xml:space="preserve"> </v>
      </c>
      <c r="T1486" s="316" t="str">
        <f>IF('FRONT PAGE'!$A$1="www.fly-logics.com",IF(SUM(T1475:T1485)=0," ",SUM(T1475:T1485)),0)</f>
        <v xml:space="preserve"> </v>
      </c>
      <c r="U1486" s="316" t="str">
        <f>IF('FRONT PAGE'!$A$1="www.fly-logics.com",IF(SUM(U1475:U1485)=0," ",SUM(U1475:U1485)),0)</f>
        <v xml:space="preserve"> </v>
      </c>
      <c r="V1486" s="318" t="str">
        <f>IF('FRONT PAGE'!$A$1="www.fly-logics.com",IF(SUM(V1475:V1485)=0," ",SUM(V1475:V1485)),0)</f>
        <v xml:space="preserve"> </v>
      </c>
      <c r="W1486" s="315" t="str">
        <f>IF('FRONT PAGE'!$A$1="www.fly-logics.com",IF(SUM(W1475:W1485)=0," ",SUM(W1475:W1485)),0)</f>
        <v xml:space="preserve"> </v>
      </c>
      <c r="X1486" s="316" t="str">
        <f>IF('FRONT PAGE'!$A$1="www.fly-logics.com",IF(SUM(X1475:X1485)=0," ",SUM(X1475:X1485)),0)</f>
        <v xml:space="preserve"> </v>
      </c>
      <c r="Y1486" s="317" t="str">
        <f>IF('FRONT PAGE'!$A$1="www.fly-logics.com",IF(SUM(Y1475:Y1485)=0," ",SUM(Y1475:Y1485)),0)</f>
        <v xml:space="preserve"> </v>
      </c>
      <c r="Z1486" s="316" t="str">
        <f>IF('FRONT PAGE'!$A$1="www.fly-logics.com",IF(SUM(Z1475:Z1485)=0," ",SUM(Z1475:Z1485)),0)</f>
        <v xml:space="preserve"> </v>
      </c>
      <c r="AA1486" s="317" t="str">
        <f>IF('FRONT PAGE'!$A$1="www.fly-logics.com",IF(SUM(AA1475:AA1485)=0," ",SUM(AA1475:AA1485)),0)</f>
        <v xml:space="preserve"> </v>
      </c>
      <c r="AB1486" s="318" t="str">
        <f>IF('FRONT PAGE'!$A$1="www.fly-logics.com",IF(SUM(AB1475:AB1485)=0," ",SUM(AB1475:AB1485)),0)</f>
        <v xml:space="preserve"> </v>
      </c>
      <c r="AC1486" s="329" t="str">
        <f>IF('FRONT PAGE'!$A$1="www.fly-logics.com",IF(SUM(AC1475:AC1485)=0," ",SUM(AC1475:AC1485)),0)</f>
        <v xml:space="preserve"> </v>
      </c>
      <c r="AD1486" s="321" t="str">
        <f>IF('FRONT PAGE'!$A$1="www.fly-logics.com",IF(SUM(AD1475:AD1485)=0," ",SUM(AD1475:AD1485)),0)</f>
        <v xml:space="preserve"> </v>
      </c>
      <c r="AE1486" s="321" t="str">
        <f>IF('FRONT PAGE'!$A$1="www.fly-logics.com",IF(SUM(AE1475:AE1485)=0," ",SUM(AE1475:AE1485)),0)</f>
        <v xml:space="preserve"> </v>
      </c>
      <c r="AF1486" s="322" t="str">
        <f>IF('FRONT PAGE'!$A$1="www.fly-logics.com",IF(SUM(AF1475:AF1485)=0," ",SUM(AF1475:AF1485)),0)</f>
        <v xml:space="preserve"> </v>
      </c>
      <c r="AG1486" s="323" t="str">
        <f>IF('FRONT PAGE'!$A$1="www.fly-logics.com",IF(SUM(AG1475:AG1485)=0," ",SUM(AG1475:AG1485)),0)</f>
        <v xml:space="preserve"> </v>
      </c>
      <c r="AH1486" s="520" t="str">
        <f>IF('FRONT PAGE'!$A$1="www.fly-logics.com","I certify that all the data in this
logbook are accurate",0)</f>
        <v>I certify that all the data in this
logbook are accurate</v>
      </c>
      <c r="AI1486" s="521"/>
      <c r="AJ1486" s="521"/>
      <c r="AK1486" s="522"/>
      <c r="AL1486" s="385"/>
      <c r="AM1486" s="386"/>
      <c r="AN1486" s="385"/>
      <c r="AV1486" s="372"/>
      <c r="AX1486" s="373"/>
      <c r="AY1486" s="98"/>
      <c r="AZ1486" s="373"/>
      <c r="BA1486" s="363"/>
      <c r="BC1486" s="377"/>
    </row>
    <row r="1487" spans="1:70" ht="26.25" customHeight="1" x14ac:dyDescent="0.2">
      <c r="A1487" s="505">
        <f>AL1471</f>
        <v>0</v>
      </c>
      <c r="B1487" s="525"/>
      <c r="C1487" s="525"/>
      <c r="D1487" s="525"/>
      <c r="E1487" s="526"/>
      <c r="F1487" s="530" t="str">
        <f>IF('FRONT PAGE'!$A$1="www.fly-logics.com","TOTAL PREVIOUS LOGBOOK",0)</f>
        <v>TOTAL PREVIOUS LOGBOOK</v>
      </c>
      <c r="G1487" s="531"/>
      <c r="H1487" s="532"/>
      <c r="I1487" s="333">
        <f>I1474</f>
        <v>33.75</v>
      </c>
      <c r="J1487" s="334">
        <f t="shared" ref="J1487:Q1487" si="1230">J1474</f>
        <v>33.75</v>
      </c>
      <c r="K1487" s="335" t="str">
        <f t="shared" si="1230"/>
        <v xml:space="preserve"> </v>
      </c>
      <c r="L1487" s="336" t="str">
        <f t="shared" si="1230"/>
        <v xml:space="preserve"> </v>
      </c>
      <c r="M1487" s="335" t="str">
        <f t="shared" si="1230"/>
        <v xml:space="preserve"> </v>
      </c>
      <c r="N1487" s="336" t="str">
        <f t="shared" si="1230"/>
        <v xml:space="preserve"> </v>
      </c>
      <c r="O1487" s="335" t="str">
        <f t="shared" si="1230"/>
        <v xml:space="preserve"> </v>
      </c>
      <c r="P1487" s="336" t="str">
        <f t="shared" si="1230"/>
        <v xml:space="preserve"> </v>
      </c>
      <c r="Q1487" s="337" t="str">
        <f t="shared" si="1230"/>
        <v xml:space="preserve"> </v>
      </c>
      <c r="R1487" s="288">
        <v>10</v>
      </c>
      <c r="S1487" s="331" t="str">
        <f>S1474</f>
        <v xml:space="preserve"> </v>
      </c>
      <c r="T1487" s="239">
        <f t="shared" ref="T1487:AG1487" si="1231">T1474</f>
        <v>13.75</v>
      </c>
      <c r="U1487" s="239">
        <f t="shared" si="1231"/>
        <v>20</v>
      </c>
      <c r="V1487" s="240">
        <f t="shared" si="1231"/>
        <v>5</v>
      </c>
      <c r="W1487" s="241" t="str">
        <f t="shared" si="1231"/>
        <v xml:space="preserve"> </v>
      </c>
      <c r="X1487" s="239" t="str">
        <f t="shared" si="1231"/>
        <v xml:space="preserve"> </v>
      </c>
      <c r="Y1487" s="242">
        <f t="shared" si="1231"/>
        <v>5</v>
      </c>
      <c r="Z1487" s="239" t="str">
        <f t="shared" si="1231"/>
        <v xml:space="preserve"> </v>
      </c>
      <c r="AA1487" s="242">
        <f t="shared" si="1231"/>
        <v>3.75</v>
      </c>
      <c r="AB1487" s="240" t="str">
        <f t="shared" si="1231"/>
        <v xml:space="preserve"> </v>
      </c>
      <c r="AC1487" s="243">
        <f t="shared" si="1231"/>
        <v>14</v>
      </c>
      <c r="AD1487" s="244" t="str">
        <f t="shared" si="1231"/>
        <v xml:space="preserve"> </v>
      </c>
      <c r="AE1487" s="244">
        <f t="shared" si="1231"/>
        <v>14</v>
      </c>
      <c r="AF1487" s="245" t="str">
        <f t="shared" si="1231"/>
        <v xml:space="preserve"> </v>
      </c>
      <c r="AG1487" s="332">
        <f t="shared" si="1231"/>
        <v>17</v>
      </c>
      <c r="AH1487" s="507"/>
      <c r="AI1487" s="508"/>
      <c r="AJ1487" s="508"/>
      <c r="AK1487" s="509"/>
      <c r="AL1487" s="385"/>
      <c r="AM1487" s="386"/>
      <c r="AN1487" s="385"/>
      <c r="AV1487" s="372"/>
      <c r="AX1487" s="373"/>
      <c r="AY1487" s="98"/>
      <c r="AZ1487" s="373"/>
      <c r="BA1487" s="363"/>
      <c r="BC1487" s="377"/>
    </row>
    <row r="1488" spans="1:70" ht="26.25" customHeight="1" thickBot="1" x14ac:dyDescent="0.25">
      <c r="A1488" s="506"/>
      <c r="B1488" s="512" t="str">
        <f>IF('FRONT PAGE'!$A$1="www.fly-logics.com","Authority certifying flight hours 
STAMP &amp; SIGNATURE",0)</f>
        <v>Authority certifying flight hours 
STAMP &amp; SIGNATURE</v>
      </c>
      <c r="C1488" s="512"/>
      <c r="D1488" s="512"/>
      <c r="E1488" s="513"/>
      <c r="F1488" s="533" t="str">
        <f>IF('FRONT PAGE'!$A$1="www.fly-logics.com","TOTAL TO DATE",0)</f>
        <v>TOTAL TO DATE</v>
      </c>
      <c r="G1488" s="534"/>
      <c r="H1488" s="535"/>
      <c r="I1488" s="32">
        <f t="shared" ref="I1488:Q1488" si="1232">IF(SUM(I1486:I1487)=0," ",SUM(I1486:I1487))</f>
        <v>33.75</v>
      </c>
      <c r="J1488" s="27">
        <f t="shared" si="1232"/>
        <v>33.75</v>
      </c>
      <c r="K1488" s="24" t="str">
        <f t="shared" si="1232"/>
        <v xml:space="preserve"> </v>
      </c>
      <c r="L1488" s="25" t="str">
        <f t="shared" si="1232"/>
        <v xml:space="preserve"> </v>
      </c>
      <c r="M1488" s="24" t="str">
        <f t="shared" si="1232"/>
        <v xml:space="preserve"> </v>
      </c>
      <c r="N1488" s="25" t="str">
        <f t="shared" si="1232"/>
        <v xml:space="preserve"> </v>
      </c>
      <c r="O1488" s="24" t="str">
        <f t="shared" si="1232"/>
        <v xml:space="preserve"> </v>
      </c>
      <c r="P1488" s="25" t="str">
        <f t="shared" si="1232"/>
        <v xml:space="preserve"> </v>
      </c>
      <c r="Q1488" s="26" t="str">
        <f t="shared" si="1232"/>
        <v xml:space="preserve"> </v>
      </c>
      <c r="R1488" s="289"/>
      <c r="S1488" s="27" t="str">
        <f t="shared" ref="S1488:AG1488" si="1233">IF(SUM(S1486:S1487)=0," ",SUM(S1486:S1487))</f>
        <v xml:space="preserve"> </v>
      </c>
      <c r="T1488" s="24">
        <f t="shared" si="1233"/>
        <v>13.75</v>
      </c>
      <c r="U1488" s="24">
        <f t="shared" si="1233"/>
        <v>20</v>
      </c>
      <c r="V1488" s="26">
        <f t="shared" si="1233"/>
        <v>5</v>
      </c>
      <c r="W1488" s="27" t="str">
        <f t="shared" si="1233"/>
        <v xml:space="preserve"> </v>
      </c>
      <c r="X1488" s="24" t="str">
        <f t="shared" si="1233"/>
        <v xml:space="preserve"> </v>
      </c>
      <c r="Y1488" s="25">
        <f t="shared" si="1233"/>
        <v>5</v>
      </c>
      <c r="Z1488" s="24" t="str">
        <f t="shared" si="1233"/>
        <v xml:space="preserve"> </v>
      </c>
      <c r="AA1488" s="25">
        <f t="shared" si="1233"/>
        <v>3.75</v>
      </c>
      <c r="AB1488" s="26" t="str">
        <f t="shared" si="1233"/>
        <v xml:space="preserve"> </v>
      </c>
      <c r="AC1488" s="30">
        <f t="shared" si="1233"/>
        <v>14</v>
      </c>
      <c r="AD1488" s="28" t="str">
        <f t="shared" si="1233"/>
        <v xml:space="preserve"> </v>
      </c>
      <c r="AE1488" s="28">
        <f t="shared" si="1233"/>
        <v>14</v>
      </c>
      <c r="AF1488" s="31" t="str">
        <f t="shared" si="1233"/>
        <v xml:space="preserve"> </v>
      </c>
      <c r="AG1488" s="33">
        <f t="shared" si="1233"/>
        <v>17</v>
      </c>
      <c r="AH1488" s="514" t="str">
        <f>IF('FRONT PAGE'!$A$1="www.fly-logics.com","_____________________________
PILOT SIGNATURE",0)</f>
        <v>_____________________________
PILOT SIGNATURE</v>
      </c>
      <c r="AI1488" s="515"/>
      <c r="AJ1488" s="515"/>
      <c r="AK1488" s="330">
        <f>A1486</f>
        <v>106</v>
      </c>
      <c r="AL1488" s="387"/>
      <c r="AM1488" s="388"/>
      <c r="AN1488" s="387"/>
      <c r="AV1488" s="372"/>
      <c r="AX1488" s="373"/>
      <c r="AY1488" s="98"/>
      <c r="AZ1488" s="373"/>
      <c r="BA1488" s="363"/>
      <c r="BC1488" s="377"/>
    </row>
    <row r="1489" spans="1:70" s="50" customFormat="1" ht="27.75" customHeight="1" x14ac:dyDescent="0.2">
      <c r="A1489" s="29">
        <f>A1484+1</f>
        <v>1061</v>
      </c>
      <c r="B1489" s="39"/>
      <c r="C1489" s="40"/>
      <c r="D1489" s="41"/>
      <c r="E1489" s="42"/>
      <c r="F1489" s="43"/>
      <c r="G1489" s="44"/>
      <c r="H1489" s="45"/>
      <c r="I1489" s="281"/>
      <c r="J1489" s="277"/>
      <c r="K1489" s="278"/>
      <c r="L1489" s="279"/>
      <c r="M1489" s="278"/>
      <c r="N1489" s="279"/>
      <c r="O1489" s="278"/>
      <c r="P1489" s="279"/>
      <c r="Q1489" s="150"/>
      <c r="R1489" s="285"/>
      <c r="S1489" s="46"/>
      <c r="T1489" s="47"/>
      <c r="U1489" s="47"/>
      <c r="V1489" s="48"/>
      <c r="W1489" s="293"/>
      <c r="X1489" s="278"/>
      <c r="Y1489" s="279"/>
      <c r="Z1489" s="278"/>
      <c r="AA1489" s="279"/>
      <c r="AB1489" s="150"/>
      <c r="AC1489" s="282"/>
      <c r="AD1489" s="283"/>
      <c r="AE1489" s="283"/>
      <c r="AF1489" s="284"/>
      <c r="AG1489" s="49"/>
      <c r="AH1489" s="48"/>
      <c r="AI1489" s="516"/>
      <c r="AJ1489" s="516"/>
      <c r="AK1489" s="517"/>
      <c r="AL1489" s="100"/>
      <c r="AM1489" s="382" t="str">
        <f t="shared" ref="AM1489:AM1498" si="1234">IF(B1489=0," ",TEXT(B1489,"MMM"))</f>
        <v xml:space="preserve"> </v>
      </c>
      <c r="AN1489" s="95" t="str">
        <f t="shared" ref="AN1489:AN1498" si="1235">IF(B1489=0," ",YEAR(B1489))</f>
        <v xml:space="preserve"> </v>
      </c>
      <c r="AO1489" s="365"/>
      <c r="AP1489" s="365"/>
      <c r="AQ1489" s="256"/>
      <c r="AR1489" s="365"/>
      <c r="AS1489" s="365"/>
      <c r="AT1489" s="364"/>
      <c r="AU1489" s="365"/>
      <c r="AV1489" s="372"/>
      <c r="AW1489" s="364"/>
      <c r="AX1489" s="373"/>
      <c r="AY1489" s="98"/>
      <c r="AZ1489" s="373"/>
      <c r="BA1489" s="363"/>
      <c r="BB1489" s="365"/>
      <c r="BC1489" s="377"/>
      <c r="BD1489" s="365"/>
      <c r="BE1489" s="365"/>
      <c r="BF1489" s="365"/>
      <c r="BG1489" s="365"/>
      <c r="BH1489" s="365"/>
      <c r="BI1489" s="365"/>
      <c r="BJ1489" s="365"/>
      <c r="BK1489" s="365"/>
      <c r="BL1489" s="376"/>
      <c r="BM1489" s="376"/>
      <c r="BN1489" s="260"/>
      <c r="BO1489" s="260"/>
      <c r="BP1489" s="260"/>
      <c r="BQ1489" s="263"/>
      <c r="BR1489" s="263"/>
    </row>
    <row r="1490" spans="1:70" s="50" customFormat="1" ht="27.75" customHeight="1" x14ac:dyDescent="0.2">
      <c r="A1490" s="22">
        <f>A1489+1</f>
        <v>1062</v>
      </c>
      <c r="B1490" s="51"/>
      <c r="C1490" s="52"/>
      <c r="D1490" s="53"/>
      <c r="E1490" s="54"/>
      <c r="F1490" s="55"/>
      <c r="G1490" s="56"/>
      <c r="H1490" s="57"/>
      <c r="I1490" s="275"/>
      <c r="J1490" s="58"/>
      <c r="K1490" s="59"/>
      <c r="L1490" s="60"/>
      <c r="M1490" s="59"/>
      <c r="N1490" s="60"/>
      <c r="O1490" s="59"/>
      <c r="P1490" s="60"/>
      <c r="Q1490" s="61"/>
      <c r="R1490" s="286"/>
      <c r="S1490" s="58"/>
      <c r="T1490" s="59"/>
      <c r="U1490" s="59"/>
      <c r="V1490" s="61"/>
      <c r="W1490" s="294"/>
      <c r="X1490" s="59"/>
      <c r="Y1490" s="60"/>
      <c r="Z1490" s="59"/>
      <c r="AA1490" s="60"/>
      <c r="AB1490" s="61"/>
      <c r="AC1490" s="62"/>
      <c r="AD1490" s="63"/>
      <c r="AE1490" s="63"/>
      <c r="AF1490" s="64"/>
      <c r="AG1490" s="65"/>
      <c r="AH1490" s="61"/>
      <c r="AI1490" s="510"/>
      <c r="AJ1490" s="510"/>
      <c r="AK1490" s="511"/>
      <c r="AL1490" s="100"/>
      <c r="AM1490" s="382" t="str">
        <f t="shared" si="1234"/>
        <v xml:space="preserve"> </v>
      </c>
      <c r="AN1490" s="95" t="str">
        <f t="shared" si="1235"/>
        <v xml:space="preserve"> </v>
      </c>
      <c r="AO1490" s="365"/>
      <c r="AP1490" s="365"/>
      <c r="AQ1490" s="256"/>
      <c r="AR1490" s="365"/>
      <c r="AS1490" s="365"/>
      <c r="AT1490" s="364"/>
      <c r="AU1490" s="365"/>
      <c r="AV1490" s="372"/>
      <c r="AW1490" s="364"/>
      <c r="AX1490" s="373"/>
      <c r="AY1490" s="98"/>
      <c r="AZ1490" s="373"/>
      <c r="BA1490" s="363"/>
      <c r="BB1490" s="365"/>
      <c r="BC1490" s="377"/>
      <c r="BD1490" s="365"/>
      <c r="BE1490" s="365"/>
      <c r="BF1490" s="365"/>
      <c r="BG1490" s="365"/>
      <c r="BH1490" s="365"/>
      <c r="BI1490" s="365"/>
      <c r="BJ1490" s="365"/>
      <c r="BK1490" s="365"/>
      <c r="BL1490" s="376"/>
      <c r="BM1490" s="376"/>
      <c r="BN1490" s="260"/>
      <c r="BO1490" s="260"/>
      <c r="BP1490" s="260"/>
      <c r="BQ1490" s="263"/>
      <c r="BR1490" s="263"/>
    </row>
    <row r="1491" spans="1:70" s="50" customFormat="1" ht="27.75" customHeight="1" x14ac:dyDescent="0.2">
      <c r="A1491" s="22">
        <f t="shared" ref="A1491:A1498" si="1236">A1490+1</f>
        <v>1063</v>
      </c>
      <c r="B1491" s="51"/>
      <c r="C1491" s="52"/>
      <c r="D1491" s="53"/>
      <c r="E1491" s="54"/>
      <c r="F1491" s="55"/>
      <c r="G1491" s="56"/>
      <c r="H1491" s="57"/>
      <c r="I1491" s="275"/>
      <c r="J1491" s="58"/>
      <c r="K1491" s="59"/>
      <c r="L1491" s="60"/>
      <c r="M1491" s="59"/>
      <c r="N1491" s="60"/>
      <c r="O1491" s="59"/>
      <c r="P1491" s="60"/>
      <c r="Q1491" s="61"/>
      <c r="R1491" s="286"/>
      <c r="S1491" s="58"/>
      <c r="T1491" s="59"/>
      <c r="U1491" s="59"/>
      <c r="V1491" s="61"/>
      <c r="W1491" s="294"/>
      <c r="X1491" s="59"/>
      <c r="Y1491" s="60"/>
      <c r="Z1491" s="59"/>
      <c r="AA1491" s="60"/>
      <c r="AB1491" s="61"/>
      <c r="AC1491" s="62"/>
      <c r="AD1491" s="63"/>
      <c r="AE1491" s="63"/>
      <c r="AF1491" s="64"/>
      <c r="AG1491" s="65"/>
      <c r="AH1491" s="61"/>
      <c r="AI1491" s="510"/>
      <c r="AJ1491" s="510"/>
      <c r="AK1491" s="511"/>
      <c r="AL1491" s="100"/>
      <c r="AM1491" s="382" t="str">
        <f t="shared" si="1234"/>
        <v xml:space="preserve"> </v>
      </c>
      <c r="AN1491" s="95" t="str">
        <f t="shared" si="1235"/>
        <v xml:space="preserve"> </v>
      </c>
      <c r="AO1491" s="365"/>
      <c r="AP1491" s="365"/>
      <c r="AQ1491" s="256"/>
      <c r="AR1491" s="365"/>
      <c r="AS1491" s="365"/>
      <c r="AT1491" s="364"/>
      <c r="AU1491" s="365"/>
      <c r="AV1491" s="372"/>
      <c r="AW1491" s="364"/>
      <c r="AX1491" s="373"/>
      <c r="AY1491" s="98"/>
      <c r="AZ1491" s="373"/>
      <c r="BA1491" s="363"/>
      <c r="BB1491" s="365"/>
      <c r="BC1491" s="377"/>
      <c r="BD1491" s="365"/>
      <c r="BE1491" s="365"/>
      <c r="BF1491" s="365"/>
      <c r="BG1491" s="365"/>
      <c r="BH1491" s="365"/>
      <c r="BI1491" s="365"/>
      <c r="BJ1491" s="365"/>
      <c r="BK1491" s="365"/>
      <c r="BL1491" s="376"/>
      <c r="BM1491" s="376"/>
      <c r="BN1491" s="260"/>
      <c r="BO1491" s="260"/>
      <c r="BP1491" s="260"/>
      <c r="BQ1491" s="263"/>
      <c r="BR1491" s="263"/>
    </row>
    <row r="1492" spans="1:70" s="50" customFormat="1" ht="27.75" customHeight="1" x14ac:dyDescent="0.2">
      <c r="A1492" s="22">
        <f t="shared" si="1236"/>
        <v>1064</v>
      </c>
      <c r="B1492" s="51"/>
      <c r="C1492" s="52"/>
      <c r="D1492" s="53"/>
      <c r="E1492" s="54"/>
      <c r="F1492" s="55"/>
      <c r="G1492" s="56"/>
      <c r="H1492" s="57"/>
      <c r="I1492" s="275"/>
      <c r="J1492" s="58"/>
      <c r="K1492" s="59"/>
      <c r="L1492" s="60"/>
      <c r="M1492" s="59"/>
      <c r="N1492" s="60"/>
      <c r="O1492" s="59"/>
      <c r="P1492" s="60"/>
      <c r="Q1492" s="61"/>
      <c r="R1492" s="286"/>
      <c r="S1492" s="58"/>
      <c r="T1492" s="59"/>
      <c r="U1492" s="59"/>
      <c r="V1492" s="61"/>
      <c r="W1492" s="294"/>
      <c r="X1492" s="59"/>
      <c r="Y1492" s="60"/>
      <c r="Z1492" s="59"/>
      <c r="AA1492" s="60"/>
      <c r="AB1492" s="61"/>
      <c r="AC1492" s="62"/>
      <c r="AD1492" s="63"/>
      <c r="AE1492" s="63"/>
      <c r="AF1492" s="64"/>
      <c r="AG1492" s="65"/>
      <c r="AH1492" s="61"/>
      <c r="AI1492" s="510"/>
      <c r="AJ1492" s="510"/>
      <c r="AK1492" s="511"/>
      <c r="AL1492" s="100"/>
      <c r="AM1492" s="382" t="str">
        <f t="shared" si="1234"/>
        <v xml:space="preserve"> </v>
      </c>
      <c r="AN1492" s="95" t="str">
        <f t="shared" si="1235"/>
        <v xml:space="preserve"> </v>
      </c>
      <c r="AO1492" s="365"/>
      <c r="AP1492" s="365"/>
      <c r="AQ1492" s="256"/>
      <c r="AR1492" s="365"/>
      <c r="AS1492" s="365"/>
      <c r="AT1492" s="364"/>
      <c r="AU1492" s="365"/>
      <c r="AV1492" s="372"/>
      <c r="AW1492" s="364"/>
      <c r="AX1492" s="373"/>
      <c r="AY1492" s="98"/>
      <c r="AZ1492" s="373"/>
      <c r="BA1492" s="363"/>
      <c r="BB1492" s="365"/>
      <c r="BC1492" s="377"/>
      <c r="BD1492" s="365"/>
      <c r="BE1492" s="365"/>
      <c r="BF1492" s="365"/>
      <c r="BG1492" s="365"/>
      <c r="BH1492" s="365"/>
      <c r="BI1492" s="365"/>
      <c r="BJ1492" s="365"/>
      <c r="BK1492" s="365"/>
      <c r="BL1492" s="376"/>
      <c r="BM1492" s="376"/>
      <c r="BN1492" s="260"/>
      <c r="BO1492" s="260"/>
      <c r="BP1492" s="260"/>
      <c r="BQ1492" s="263"/>
      <c r="BR1492" s="263"/>
    </row>
    <row r="1493" spans="1:70" s="50" customFormat="1" ht="27.75" customHeight="1" x14ac:dyDescent="0.2">
      <c r="A1493" s="22">
        <f t="shared" si="1236"/>
        <v>1065</v>
      </c>
      <c r="B1493" s="51"/>
      <c r="C1493" s="52"/>
      <c r="D1493" s="53"/>
      <c r="E1493" s="54"/>
      <c r="F1493" s="55"/>
      <c r="G1493" s="56"/>
      <c r="H1493" s="57"/>
      <c r="I1493" s="275"/>
      <c r="J1493" s="58"/>
      <c r="K1493" s="59"/>
      <c r="L1493" s="60"/>
      <c r="M1493" s="59"/>
      <c r="N1493" s="60"/>
      <c r="O1493" s="59"/>
      <c r="P1493" s="60"/>
      <c r="Q1493" s="61"/>
      <c r="R1493" s="286"/>
      <c r="S1493" s="58"/>
      <c r="T1493" s="59"/>
      <c r="U1493" s="59"/>
      <c r="V1493" s="61"/>
      <c r="W1493" s="294"/>
      <c r="X1493" s="59"/>
      <c r="Y1493" s="60"/>
      <c r="Z1493" s="59"/>
      <c r="AA1493" s="60"/>
      <c r="AB1493" s="61"/>
      <c r="AC1493" s="62"/>
      <c r="AD1493" s="63"/>
      <c r="AE1493" s="63"/>
      <c r="AF1493" s="64"/>
      <c r="AG1493" s="65"/>
      <c r="AH1493" s="61"/>
      <c r="AI1493" s="510"/>
      <c r="AJ1493" s="510"/>
      <c r="AK1493" s="511"/>
      <c r="AL1493" s="100"/>
      <c r="AM1493" s="382" t="str">
        <f t="shared" si="1234"/>
        <v xml:space="preserve"> </v>
      </c>
      <c r="AN1493" s="95" t="str">
        <f t="shared" si="1235"/>
        <v xml:space="preserve"> </v>
      </c>
      <c r="AO1493" s="365"/>
      <c r="AP1493" s="365"/>
      <c r="AQ1493" s="256"/>
      <c r="AR1493" s="365"/>
      <c r="AS1493" s="365"/>
      <c r="AT1493" s="364"/>
      <c r="AU1493" s="365"/>
      <c r="AV1493" s="372"/>
      <c r="AW1493" s="364"/>
      <c r="AX1493" s="373"/>
      <c r="AY1493" s="98"/>
      <c r="AZ1493" s="373"/>
      <c r="BA1493" s="363"/>
      <c r="BB1493" s="365"/>
      <c r="BC1493" s="377"/>
      <c r="BD1493" s="365"/>
      <c r="BE1493" s="365"/>
      <c r="BF1493" s="365"/>
      <c r="BG1493" s="365"/>
      <c r="BH1493" s="365"/>
      <c r="BI1493" s="365"/>
      <c r="BJ1493" s="365"/>
      <c r="BK1493" s="365"/>
      <c r="BL1493" s="376"/>
      <c r="BM1493" s="376"/>
      <c r="BN1493" s="260"/>
      <c r="BO1493" s="260"/>
      <c r="BP1493" s="260"/>
      <c r="BQ1493" s="263"/>
      <c r="BR1493" s="263"/>
    </row>
    <row r="1494" spans="1:70" s="50" customFormat="1" ht="27.75" customHeight="1" x14ac:dyDescent="0.2">
      <c r="A1494" s="22">
        <f t="shared" si="1236"/>
        <v>1066</v>
      </c>
      <c r="B1494" s="51"/>
      <c r="C1494" s="52"/>
      <c r="D1494" s="53"/>
      <c r="E1494" s="54"/>
      <c r="F1494" s="55"/>
      <c r="G1494" s="56"/>
      <c r="H1494" s="57"/>
      <c r="I1494" s="275"/>
      <c r="J1494" s="58"/>
      <c r="K1494" s="59"/>
      <c r="L1494" s="60"/>
      <c r="M1494" s="59"/>
      <c r="N1494" s="60"/>
      <c r="O1494" s="59"/>
      <c r="P1494" s="60"/>
      <c r="Q1494" s="61"/>
      <c r="R1494" s="286"/>
      <c r="S1494" s="58"/>
      <c r="T1494" s="59"/>
      <c r="U1494" s="59"/>
      <c r="V1494" s="61"/>
      <c r="W1494" s="294"/>
      <c r="X1494" s="59"/>
      <c r="Y1494" s="60"/>
      <c r="Z1494" s="59"/>
      <c r="AA1494" s="60"/>
      <c r="AB1494" s="61"/>
      <c r="AC1494" s="62"/>
      <c r="AD1494" s="63"/>
      <c r="AE1494" s="63"/>
      <c r="AF1494" s="64"/>
      <c r="AG1494" s="65"/>
      <c r="AH1494" s="61"/>
      <c r="AI1494" s="510"/>
      <c r="AJ1494" s="510"/>
      <c r="AK1494" s="511"/>
      <c r="AL1494" s="100"/>
      <c r="AM1494" s="382" t="str">
        <f t="shared" si="1234"/>
        <v xml:space="preserve"> </v>
      </c>
      <c r="AN1494" s="95" t="str">
        <f t="shared" si="1235"/>
        <v xml:space="preserve"> </v>
      </c>
      <c r="AO1494" s="365"/>
      <c r="AP1494" s="365"/>
      <c r="AQ1494" s="256"/>
      <c r="AR1494" s="365"/>
      <c r="AS1494" s="365"/>
      <c r="AT1494" s="364"/>
      <c r="AU1494" s="365"/>
      <c r="AV1494" s="372"/>
      <c r="AW1494" s="364"/>
      <c r="AX1494" s="373"/>
      <c r="AY1494" s="98"/>
      <c r="AZ1494" s="373"/>
      <c r="BA1494" s="363"/>
      <c r="BB1494" s="365"/>
      <c r="BC1494" s="377"/>
      <c r="BD1494" s="365"/>
      <c r="BE1494" s="365"/>
      <c r="BF1494" s="365"/>
      <c r="BG1494" s="365"/>
      <c r="BH1494" s="365"/>
      <c r="BI1494" s="365"/>
      <c r="BJ1494" s="365"/>
      <c r="BK1494" s="365"/>
      <c r="BL1494" s="376"/>
      <c r="BM1494" s="376"/>
      <c r="BN1494" s="260"/>
      <c r="BO1494" s="260"/>
      <c r="BP1494" s="260"/>
      <c r="BQ1494" s="263"/>
      <c r="BR1494" s="263"/>
    </row>
    <row r="1495" spans="1:70" s="50" customFormat="1" ht="27.75" customHeight="1" x14ac:dyDescent="0.2">
      <c r="A1495" s="22">
        <f>A1494+1</f>
        <v>1067</v>
      </c>
      <c r="B1495" s="51"/>
      <c r="C1495" s="52"/>
      <c r="D1495" s="53"/>
      <c r="E1495" s="54"/>
      <c r="F1495" s="55"/>
      <c r="G1495" s="56"/>
      <c r="H1495" s="57"/>
      <c r="I1495" s="275"/>
      <c r="J1495" s="58"/>
      <c r="K1495" s="59"/>
      <c r="L1495" s="60"/>
      <c r="M1495" s="59"/>
      <c r="N1495" s="60"/>
      <c r="O1495" s="59"/>
      <c r="P1495" s="60"/>
      <c r="Q1495" s="61"/>
      <c r="R1495" s="286"/>
      <c r="S1495" s="58"/>
      <c r="T1495" s="59"/>
      <c r="U1495" s="59"/>
      <c r="V1495" s="61"/>
      <c r="W1495" s="294"/>
      <c r="X1495" s="59"/>
      <c r="Y1495" s="60"/>
      <c r="Z1495" s="59"/>
      <c r="AA1495" s="60"/>
      <c r="AB1495" s="61"/>
      <c r="AC1495" s="62"/>
      <c r="AD1495" s="63"/>
      <c r="AE1495" s="63"/>
      <c r="AF1495" s="64"/>
      <c r="AG1495" s="65"/>
      <c r="AH1495" s="61"/>
      <c r="AI1495" s="510"/>
      <c r="AJ1495" s="510"/>
      <c r="AK1495" s="511"/>
      <c r="AL1495" s="100"/>
      <c r="AM1495" s="382" t="str">
        <f t="shared" si="1234"/>
        <v xml:space="preserve"> </v>
      </c>
      <c r="AN1495" s="95" t="str">
        <f t="shared" si="1235"/>
        <v xml:space="preserve"> </v>
      </c>
      <c r="AO1495" s="365"/>
      <c r="AP1495" s="365"/>
      <c r="AQ1495" s="256"/>
      <c r="AR1495" s="365"/>
      <c r="AS1495" s="365"/>
      <c r="AT1495" s="364"/>
      <c r="AU1495" s="365"/>
      <c r="AV1495" s="372"/>
      <c r="AW1495" s="364"/>
      <c r="AX1495" s="373"/>
      <c r="AY1495" s="98"/>
      <c r="AZ1495" s="373"/>
      <c r="BA1495" s="363"/>
      <c r="BB1495" s="365"/>
      <c r="BC1495" s="377"/>
      <c r="BD1495" s="365"/>
      <c r="BE1495" s="365"/>
      <c r="BF1495" s="365"/>
      <c r="BG1495" s="365"/>
      <c r="BH1495" s="365"/>
      <c r="BI1495" s="365"/>
      <c r="BJ1495" s="365"/>
      <c r="BK1495" s="365"/>
      <c r="BL1495" s="376"/>
      <c r="BM1495" s="376"/>
      <c r="BN1495" s="260"/>
      <c r="BO1495" s="260"/>
      <c r="BP1495" s="260"/>
      <c r="BQ1495" s="263"/>
      <c r="BR1495" s="263"/>
    </row>
    <row r="1496" spans="1:70" s="50" customFormat="1" ht="27.75" customHeight="1" x14ac:dyDescent="0.2">
      <c r="A1496" s="22">
        <f t="shared" si="1236"/>
        <v>1068</v>
      </c>
      <c r="B1496" s="51"/>
      <c r="C1496" s="52"/>
      <c r="D1496" s="53"/>
      <c r="E1496" s="54"/>
      <c r="F1496" s="55"/>
      <c r="G1496" s="56"/>
      <c r="H1496" s="57"/>
      <c r="I1496" s="275"/>
      <c r="J1496" s="58"/>
      <c r="K1496" s="59"/>
      <c r="L1496" s="60"/>
      <c r="M1496" s="59"/>
      <c r="N1496" s="60"/>
      <c r="O1496" s="59"/>
      <c r="P1496" s="60"/>
      <c r="Q1496" s="61"/>
      <c r="R1496" s="286"/>
      <c r="S1496" s="58"/>
      <c r="T1496" s="59"/>
      <c r="U1496" s="59"/>
      <c r="V1496" s="61"/>
      <c r="W1496" s="294"/>
      <c r="X1496" s="59"/>
      <c r="Y1496" s="60"/>
      <c r="Z1496" s="59"/>
      <c r="AA1496" s="60"/>
      <c r="AB1496" s="61"/>
      <c r="AC1496" s="62"/>
      <c r="AD1496" s="63"/>
      <c r="AE1496" s="63"/>
      <c r="AF1496" s="64"/>
      <c r="AG1496" s="65"/>
      <c r="AH1496" s="61"/>
      <c r="AI1496" s="510"/>
      <c r="AJ1496" s="510"/>
      <c r="AK1496" s="511"/>
      <c r="AL1496" s="100"/>
      <c r="AM1496" s="382" t="str">
        <f t="shared" si="1234"/>
        <v xml:space="preserve"> </v>
      </c>
      <c r="AN1496" s="95" t="str">
        <f t="shared" si="1235"/>
        <v xml:space="preserve"> </v>
      </c>
      <c r="AO1496" s="365"/>
      <c r="AP1496" s="365"/>
      <c r="AQ1496" s="256"/>
      <c r="AR1496" s="365"/>
      <c r="AS1496" s="365"/>
      <c r="AT1496" s="364"/>
      <c r="AU1496" s="365"/>
      <c r="AV1496" s="372"/>
      <c r="AW1496" s="364"/>
      <c r="AX1496" s="373"/>
      <c r="AY1496" s="98"/>
      <c r="AZ1496" s="373"/>
      <c r="BA1496" s="363"/>
      <c r="BB1496" s="365"/>
      <c r="BC1496" s="377"/>
      <c r="BD1496" s="365"/>
      <c r="BE1496" s="365"/>
      <c r="BF1496" s="365"/>
      <c r="BG1496" s="365"/>
      <c r="BH1496" s="365"/>
      <c r="BI1496" s="365"/>
      <c r="BJ1496" s="365"/>
      <c r="BK1496" s="365"/>
      <c r="BL1496" s="376"/>
      <c r="BM1496" s="376"/>
      <c r="BN1496" s="260"/>
      <c r="BO1496" s="260"/>
      <c r="BP1496" s="260"/>
      <c r="BQ1496" s="263"/>
      <c r="BR1496" s="263"/>
    </row>
    <row r="1497" spans="1:70" s="50" customFormat="1" ht="27.75" customHeight="1" x14ac:dyDescent="0.2">
      <c r="A1497" s="22">
        <f t="shared" si="1236"/>
        <v>1069</v>
      </c>
      <c r="B1497" s="51"/>
      <c r="C1497" s="52"/>
      <c r="D1497" s="53"/>
      <c r="E1497" s="54"/>
      <c r="F1497" s="55"/>
      <c r="G1497" s="56"/>
      <c r="H1497" s="57"/>
      <c r="I1497" s="275"/>
      <c r="J1497" s="58"/>
      <c r="K1497" s="59"/>
      <c r="L1497" s="60"/>
      <c r="M1497" s="59"/>
      <c r="N1497" s="60"/>
      <c r="O1497" s="59"/>
      <c r="P1497" s="60"/>
      <c r="Q1497" s="61"/>
      <c r="R1497" s="286"/>
      <c r="S1497" s="58"/>
      <c r="T1497" s="59"/>
      <c r="U1497" s="59"/>
      <c r="V1497" s="61"/>
      <c r="W1497" s="294"/>
      <c r="X1497" s="59"/>
      <c r="Y1497" s="60"/>
      <c r="Z1497" s="59"/>
      <c r="AA1497" s="60"/>
      <c r="AB1497" s="61"/>
      <c r="AC1497" s="62"/>
      <c r="AD1497" s="63"/>
      <c r="AE1497" s="63"/>
      <c r="AF1497" s="64"/>
      <c r="AG1497" s="65"/>
      <c r="AH1497" s="61"/>
      <c r="AI1497" s="510"/>
      <c r="AJ1497" s="510"/>
      <c r="AK1497" s="511"/>
      <c r="AL1497" s="100"/>
      <c r="AM1497" s="382" t="str">
        <f t="shared" si="1234"/>
        <v xml:space="preserve"> </v>
      </c>
      <c r="AN1497" s="95" t="str">
        <f t="shared" si="1235"/>
        <v xml:space="preserve"> </v>
      </c>
      <c r="AO1497" s="365"/>
      <c r="AP1497" s="365"/>
      <c r="AQ1497" s="256"/>
      <c r="AR1497" s="365"/>
      <c r="AS1497" s="365"/>
      <c r="AT1497" s="364"/>
      <c r="AU1497" s="365"/>
      <c r="AV1497" s="372"/>
      <c r="AW1497" s="364"/>
      <c r="AX1497" s="373"/>
      <c r="AY1497" s="98"/>
      <c r="AZ1497" s="373"/>
      <c r="BA1497" s="365"/>
      <c r="BB1497" s="365"/>
      <c r="BC1497" s="377"/>
      <c r="BD1497" s="365"/>
      <c r="BE1497" s="365"/>
      <c r="BF1497" s="365"/>
      <c r="BG1497" s="365"/>
      <c r="BH1497" s="365"/>
      <c r="BI1497" s="365"/>
      <c r="BJ1497" s="365"/>
      <c r="BK1497" s="365"/>
      <c r="BL1497" s="376"/>
      <c r="BM1497" s="376"/>
      <c r="BN1497" s="260"/>
      <c r="BO1497" s="260"/>
      <c r="BP1497" s="260"/>
      <c r="BQ1497" s="263"/>
      <c r="BR1497" s="263"/>
    </row>
    <row r="1498" spans="1:70" s="50" customFormat="1" ht="27.75" customHeight="1" thickBot="1" x14ac:dyDescent="0.25">
      <c r="A1498" s="23">
        <f t="shared" si="1236"/>
        <v>1070</v>
      </c>
      <c r="B1498" s="66"/>
      <c r="C1498" s="67"/>
      <c r="D1498" s="68"/>
      <c r="E1498" s="69"/>
      <c r="F1498" s="70"/>
      <c r="G1498" s="71"/>
      <c r="H1498" s="72"/>
      <c r="I1498" s="276"/>
      <c r="J1498" s="73"/>
      <c r="K1498" s="74"/>
      <c r="L1498" s="75"/>
      <c r="M1498" s="74"/>
      <c r="N1498" s="75"/>
      <c r="O1498" s="74"/>
      <c r="P1498" s="75"/>
      <c r="Q1498" s="76"/>
      <c r="R1498" s="287"/>
      <c r="S1498" s="73"/>
      <c r="T1498" s="74"/>
      <c r="U1498" s="74"/>
      <c r="V1498" s="76"/>
      <c r="W1498" s="295"/>
      <c r="X1498" s="74"/>
      <c r="Y1498" s="75"/>
      <c r="Z1498" s="74"/>
      <c r="AA1498" s="75"/>
      <c r="AB1498" s="76"/>
      <c r="AC1498" s="77"/>
      <c r="AD1498" s="78"/>
      <c r="AE1498" s="78"/>
      <c r="AF1498" s="79"/>
      <c r="AG1498" s="80"/>
      <c r="AH1498" s="76"/>
      <c r="AI1498" s="518"/>
      <c r="AJ1498" s="518"/>
      <c r="AK1498" s="519"/>
      <c r="AL1498" s="100"/>
      <c r="AM1498" s="382" t="str">
        <f t="shared" si="1234"/>
        <v xml:space="preserve"> </v>
      </c>
      <c r="AN1498" s="95" t="str">
        <f t="shared" si="1235"/>
        <v xml:space="preserve"> </v>
      </c>
      <c r="AO1498" s="365"/>
      <c r="AP1498" s="365"/>
      <c r="AQ1498" s="256"/>
      <c r="AR1498" s="365"/>
      <c r="AS1498" s="365"/>
      <c r="AT1498" s="364"/>
      <c r="AU1498" s="365"/>
      <c r="AV1498" s="372"/>
      <c r="AW1498" s="364"/>
      <c r="AX1498" s="373"/>
      <c r="AY1498" s="98"/>
      <c r="AZ1498" s="373"/>
      <c r="BA1498" s="365"/>
      <c r="BB1498" s="365"/>
      <c r="BC1498" s="377"/>
      <c r="BD1498" s="365"/>
      <c r="BE1498" s="365"/>
      <c r="BF1498" s="365"/>
      <c r="BG1498" s="365"/>
      <c r="BH1498" s="365"/>
      <c r="BI1498" s="365"/>
      <c r="BJ1498" s="365"/>
      <c r="BK1498" s="365"/>
      <c r="BL1498" s="376"/>
      <c r="BM1498" s="376"/>
      <c r="BN1498" s="260"/>
      <c r="BO1498" s="260"/>
      <c r="BP1498" s="260"/>
      <c r="BQ1498" s="263"/>
      <c r="BR1498" s="263"/>
    </row>
    <row r="1499" spans="1:70" ht="4.5" customHeight="1" thickBot="1" x14ac:dyDescent="0.25">
      <c r="A1499" s="91">
        <f>AK1502</f>
        <v>107</v>
      </c>
      <c r="B1499" s="235"/>
      <c r="C1499" s="235"/>
      <c r="D1499" s="235"/>
      <c r="E1499" s="235"/>
      <c r="F1499" s="235"/>
      <c r="G1499" s="235"/>
      <c r="H1499" s="235"/>
      <c r="I1499" s="235"/>
      <c r="J1499" s="280"/>
      <c r="K1499" s="280"/>
      <c r="L1499" s="280"/>
      <c r="M1499" s="280"/>
      <c r="N1499" s="280"/>
      <c r="O1499" s="280"/>
      <c r="P1499" s="280"/>
      <c r="Q1499" s="280"/>
      <c r="R1499" s="280"/>
      <c r="S1499" s="292"/>
      <c r="T1499" s="292"/>
      <c r="U1499" s="292"/>
      <c r="V1499" s="292"/>
      <c r="W1499" s="292"/>
      <c r="X1499" s="292"/>
      <c r="Y1499" s="292"/>
      <c r="Z1499" s="292"/>
      <c r="AA1499" s="292"/>
      <c r="AB1499" s="292"/>
      <c r="AC1499" s="292"/>
      <c r="AD1499" s="236"/>
      <c r="AE1499" s="237"/>
      <c r="AF1499" s="236"/>
      <c r="AG1499" s="238"/>
      <c r="AH1499" s="536"/>
      <c r="AI1499" s="537"/>
      <c r="AJ1499" s="537"/>
      <c r="AK1499" s="537"/>
      <c r="AL1499" s="383"/>
      <c r="AM1499" s="384"/>
      <c r="AN1499" s="383"/>
      <c r="AV1499" s="372"/>
      <c r="AX1499" s="373"/>
      <c r="AY1499" s="98"/>
      <c r="AZ1499" s="373"/>
      <c r="BC1499" s="377"/>
    </row>
    <row r="1500" spans="1:70" ht="26.25" customHeight="1" x14ac:dyDescent="0.2">
      <c r="A1500" s="163">
        <f>A1486+1</f>
        <v>107</v>
      </c>
      <c r="B1500" s="523"/>
      <c r="C1500" s="523"/>
      <c r="D1500" s="523"/>
      <c r="E1500" s="524"/>
      <c r="F1500" s="527" t="str">
        <f>IF('FRONT PAGE'!$A$1="www.fly-logics.com","TOTAL PAGE",0)</f>
        <v>TOTAL PAGE</v>
      </c>
      <c r="G1500" s="528"/>
      <c r="H1500" s="529"/>
      <c r="I1500" s="314" t="str">
        <f>IF('FRONT PAGE'!$A$1="www.fly-logics.com",IF(SUM(I1489:I1499)=0," ",SUM(I1489:I1499)),0)</f>
        <v xml:space="preserve"> </v>
      </c>
      <c r="J1500" s="315" t="str">
        <f>IF('FRONT PAGE'!$A$1="www.fly-logics.com",IF(SUM(J1489:J1499)=0," ",SUM(J1489:J1499)),0)</f>
        <v xml:space="preserve"> </v>
      </c>
      <c r="K1500" s="316" t="str">
        <f>IF('FRONT PAGE'!$A$1="www.fly-logics.com",IF(SUM(K1489:K1499)=0," ",SUM(K1489:K1499)),0)</f>
        <v xml:space="preserve"> </v>
      </c>
      <c r="L1500" s="317" t="str">
        <f>IF('FRONT PAGE'!$A$1="www.fly-logics.com",IF(SUM(L1489:L1499)=0," ",SUM(L1489:L1499)),0)</f>
        <v xml:space="preserve"> </v>
      </c>
      <c r="M1500" s="316" t="str">
        <f>IF('FRONT PAGE'!$A$1="www.fly-logics.com",IF(SUM(M1489:M1499)=0," ",SUM(M1489:M1499)),0)</f>
        <v xml:space="preserve"> </v>
      </c>
      <c r="N1500" s="317" t="str">
        <f>IF('FRONT PAGE'!$A$1="www.fly-logics.com",IF(SUM(N1489:N1499)=0," ",SUM(N1489:N1499)),0)</f>
        <v xml:space="preserve"> </v>
      </c>
      <c r="O1500" s="316" t="str">
        <f>IF('FRONT PAGE'!$A$1="www.fly-logics.com",IF(SUM(O1489:O1499)=0," ",SUM(O1489:O1499)),0)</f>
        <v xml:space="preserve"> </v>
      </c>
      <c r="P1500" s="317" t="str">
        <f>IF('FRONT PAGE'!$A$1="www.fly-logics.com",IF(SUM(P1489:P1499)=0," ",SUM(P1489:P1499)),0)</f>
        <v xml:space="preserve"> </v>
      </c>
      <c r="Q1500" s="318" t="str">
        <f>IF('FRONT PAGE'!$A$1="www.fly-logics.com",IF(SUM(Q1489:Q1499)=0," ",SUM(Q1489:Q1499)),0)</f>
        <v xml:space="preserve"> </v>
      </c>
      <c r="R1500" s="319"/>
      <c r="S1500" s="315" t="str">
        <f>IF('FRONT PAGE'!$A$1="www.fly-logics.com",IF(SUM(S1489:S1499)=0," ",SUM(S1489:S1499)),0)</f>
        <v xml:space="preserve"> </v>
      </c>
      <c r="T1500" s="316" t="str">
        <f>IF('FRONT PAGE'!$A$1="www.fly-logics.com",IF(SUM(T1489:T1499)=0," ",SUM(T1489:T1499)),0)</f>
        <v xml:space="preserve"> </v>
      </c>
      <c r="U1500" s="316" t="str">
        <f>IF('FRONT PAGE'!$A$1="www.fly-logics.com",IF(SUM(U1489:U1499)=0," ",SUM(U1489:U1499)),0)</f>
        <v xml:space="preserve"> </v>
      </c>
      <c r="V1500" s="318" t="str">
        <f>IF('FRONT PAGE'!$A$1="www.fly-logics.com",IF(SUM(V1489:V1499)=0," ",SUM(V1489:V1499)),0)</f>
        <v xml:space="preserve"> </v>
      </c>
      <c r="W1500" s="315" t="str">
        <f>IF('FRONT PAGE'!$A$1="www.fly-logics.com",IF(SUM(W1489:W1499)=0," ",SUM(W1489:W1499)),0)</f>
        <v xml:space="preserve"> </v>
      </c>
      <c r="X1500" s="316" t="str">
        <f>IF('FRONT PAGE'!$A$1="www.fly-logics.com",IF(SUM(X1489:X1499)=0," ",SUM(X1489:X1499)),0)</f>
        <v xml:space="preserve"> </v>
      </c>
      <c r="Y1500" s="317" t="str">
        <f>IF('FRONT PAGE'!$A$1="www.fly-logics.com",IF(SUM(Y1489:Y1499)=0," ",SUM(Y1489:Y1499)),0)</f>
        <v xml:space="preserve"> </v>
      </c>
      <c r="Z1500" s="316" t="str">
        <f>IF('FRONT PAGE'!$A$1="www.fly-logics.com",IF(SUM(Z1489:Z1499)=0," ",SUM(Z1489:Z1499)),0)</f>
        <v xml:space="preserve"> </v>
      </c>
      <c r="AA1500" s="317" t="str">
        <f>IF('FRONT PAGE'!$A$1="www.fly-logics.com",IF(SUM(AA1489:AA1499)=0," ",SUM(AA1489:AA1499)),0)</f>
        <v xml:space="preserve"> </v>
      </c>
      <c r="AB1500" s="318" t="str">
        <f>IF('FRONT PAGE'!$A$1="www.fly-logics.com",IF(SUM(AB1489:AB1499)=0," ",SUM(AB1489:AB1499)),0)</f>
        <v xml:space="preserve"> </v>
      </c>
      <c r="AC1500" s="329" t="str">
        <f>IF('FRONT PAGE'!$A$1="www.fly-logics.com",IF(SUM(AC1489:AC1499)=0," ",SUM(AC1489:AC1499)),0)</f>
        <v xml:space="preserve"> </v>
      </c>
      <c r="AD1500" s="321" t="str">
        <f>IF('FRONT PAGE'!$A$1="www.fly-logics.com",IF(SUM(AD1489:AD1499)=0," ",SUM(AD1489:AD1499)),0)</f>
        <v xml:space="preserve"> </v>
      </c>
      <c r="AE1500" s="321" t="str">
        <f>IF('FRONT PAGE'!$A$1="www.fly-logics.com",IF(SUM(AE1489:AE1499)=0," ",SUM(AE1489:AE1499)),0)</f>
        <v xml:space="preserve"> </v>
      </c>
      <c r="AF1500" s="322" t="str">
        <f>IF('FRONT PAGE'!$A$1="www.fly-logics.com",IF(SUM(AF1489:AF1499)=0," ",SUM(AF1489:AF1499)),0)</f>
        <v xml:space="preserve"> </v>
      </c>
      <c r="AG1500" s="323" t="str">
        <f>IF('FRONT PAGE'!$A$1="www.fly-logics.com",IF(SUM(AG1489:AG1499)=0," ",SUM(AG1489:AG1499)),0)</f>
        <v xml:space="preserve"> </v>
      </c>
      <c r="AH1500" s="520" t="str">
        <f>IF('FRONT PAGE'!$A$1="www.fly-logics.com","I certify that all the data in this
logbook are accurate",0)</f>
        <v>I certify that all the data in this
logbook are accurate</v>
      </c>
      <c r="AI1500" s="521"/>
      <c r="AJ1500" s="521"/>
      <c r="AK1500" s="522"/>
      <c r="AL1500" s="385"/>
      <c r="AM1500" s="386"/>
      <c r="AN1500" s="385"/>
      <c r="AV1500" s="372"/>
      <c r="AX1500" s="373"/>
      <c r="AY1500" s="98"/>
      <c r="AZ1500" s="373"/>
      <c r="BA1500" s="363"/>
      <c r="BC1500" s="377"/>
    </row>
    <row r="1501" spans="1:70" ht="26.25" customHeight="1" x14ac:dyDescent="0.2">
      <c r="A1501" s="505">
        <f>AL1485</f>
        <v>0</v>
      </c>
      <c r="B1501" s="525"/>
      <c r="C1501" s="525"/>
      <c r="D1501" s="525"/>
      <c r="E1501" s="526"/>
      <c r="F1501" s="530" t="str">
        <f>IF('FRONT PAGE'!$A$1="www.fly-logics.com","TOTAL PREVIOUS LOGBOOK",0)</f>
        <v>TOTAL PREVIOUS LOGBOOK</v>
      </c>
      <c r="G1501" s="531"/>
      <c r="H1501" s="532"/>
      <c r="I1501" s="333">
        <f>I1488</f>
        <v>33.75</v>
      </c>
      <c r="J1501" s="334">
        <f t="shared" ref="J1501:Q1501" si="1237">J1488</f>
        <v>33.75</v>
      </c>
      <c r="K1501" s="335" t="str">
        <f t="shared" si="1237"/>
        <v xml:space="preserve"> </v>
      </c>
      <c r="L1501" s="336" t="str">
        <f t="shared" si="1237"/>
        <v xml:space="preserve"> </v>
      </c>
      <c r="M1501" s="335" t="str">
        <f t="shared" si="1237"/>
        <v xml:space="preserve"> </v>
      </c>
      <c r="N1501" s="336" t="str">
        <f t="shared" si="1237"/>
        <v xml:space="preserve"> </v>
      </c>
      <c r="O1501" s="335" t="str">
        <f t="shared" si="1237"/>
        <v xml:space="preserve"> </v>
      </c>
      <c r="P1501" s="336" t="str">
        <f t="shared" si="1237"/>
        <v xml:space="preserve"> </v>
      </c>
      <c r="Q1501" s="337" t="str">
        <f t="shared" si="1237"/>
        <v xml:space="preserve"> </v>
      </c>
      <c r="R1501" s="288">
        <v>10</v>
      </c>
      <c r="S1501" s="331" t="str">
        <f>S1488</f>
        <v xml:space="preserve"> </v>
      </c>
      <c r="T1501" s="239">
        <f t="shared" ref="T1501:AG1501" si="1238">T1488</f>
        <v>13.75</v>
      </c>
      <c r="U1501" s="239">
        <f t="shared" si="1238"/>
        <v>20</v>
      </c>
      <c r="V1501" s="240">
        <f t="shared" si="1238"/>
        <v>5</v>
      </c>
      <c r="W1501" s="241" t="str">
        <f t="shared" si="1238"/>
        <v xml:space="preserve"> </v>
      </c>
      <c r="X1501" s="239" t="str">
        <f t="shared" si="1238"/>
        <v xml:space="preserve"> </v>
      </c>
      <c r="Y1501" s="242">
        <f t="shared" si="1238"/>
        <v>5</v>
      </c>
      <c r="Z1501" s="239" t="str">
        <f t="shared" si="1238"/>
        <v xml:space="preserve"> </v>
      </c>
      <c r="AA1501" s="242">
        <f t="shared" si="1238"/>
        <v>3.75</v>
      </c>
      <c r="AB1501" s="240" t="str">
        <f t="shared" si="1238"/>
        <v xml:space="preserve"> </v>
      </c>
      <c r="AC1501" s="243">
        <f t="shared" si="1238"/>
        <v>14</v>
      </c>
      <c r="AD1501" s="244" t="str">
        <f t="shared" si="1238"/>
        <v xml:space="preserve"> </v>
      </c>
      <c r="AE1501" s="244">
        <f t="shared" si="1238"/>
        <v>14</v>
      </c>
      <c r="AF1501" s="245" t="str">
        <f t="shared" si="1238"/>
        <v xml:space="preserve"> </v>
      </c>
      <c r="AG1501" s="332">
        <f t="shared" si="1238"/>
        <v>17</v>
      </c>
      <c r="AH1501" s="507"/>
      <c r="AI1501" s="508"/>
      <c r="AJ1501" s="508"/>
      <c r="AK1501" s="509"/>
      <c r="AL1501" s="385"/>
      <c r="AM1501" s="386"/>
      <c r="AN1501" s="385"/>
      <c r="AV1501" s="372"/>
      <c r="AX1501" s="373"/>
      <c r="AY1501" s="98"/>
      <c r="AZ1501" s="373"/>
      <c r="BA1501" s="363"/>
      <c r="BC1501" s="377"/>
    </row>
    <row r="1502" spans="1:70" ht="26.25" customHeight="1" thickBot="1" x14ac:dyDescent="0.25">
      <c r="A1502" s="506"/>
      <c r="B1502" s="512" t="str">
        <f>IF('FRONT PAGE'!$A$1="www.fly-logics.com","Authority certifying flight hours 
STAMP &amp; SIGNATURE",0)</f>
        <v>Authority certifying flight hours 
STAMP &amp; SIGNATURE</v>
      </c>
      <c r="C1502" s="512"/>
      <c r="D1502" s="512"/>
      <c r="E1502" s="513"/>
      <c r="F1502" s="533" t="str">
        <f>IF('FRONT PAGE'!$A$1="www.fly-logics.com","TOTAL TO DATE",0)</f>
        <v>TOTAL TO DATE</v>
      </c>
      <c r="G1502" s="534"/>
      <c r="H1502" s="535"/>
      <c r="I1502" s="32">
        <f t="shared" ref="I1502:Q1502" si="1239">IF(SUM(I1500:I1501)=0," ",SUM(I1500:I1501))</f>
        <v>33.75</v>
      </c>
      <c r="J1502" s="27">
        <f t="shared" si="1239"/>
        <v>33.75</v>
      </c>
      <c r="K1502" s="24" t="str">
        <f t="shared" si="1239"/>
        <v xml:space="preserve"> </v>
      </c>
      <c r="L1502" s="25" t="str">
        <f t="shared" si="1239"/>
        <v xml:space="preserve"> </v>
      </c>
      <c r="M1502" s="24" t="str">
        <f t="shared" si="1239"/>
        <v xml:space="preserve"> </v>
      </c>
      <c r="N1502" s="25" t="str">
        <f t="shared" si="1239"/>
        <v xml:space="preserve"> </v>
      </c>
      <c r="O1502" s="24" t="str">
        <f t="shared" si="1239"/>
        <v xml:space="preserve"> </v>
      </c>
      <c r="P1502" s="25" t="str">
        <f t="shared" si="1239"/>
        <v xml:space="preserve"> </v>
      </c>
      <c r="Q1502" s="26" t="str">
        <f t="shared" si="1239"/>
        <v xml:space="preserve"> </v>
      </c>
      <c r="R1502" s="289"/>
      <c r="S1502" s="27" t="str">
        <f t="shared" ref="S1502:AG1502" si="1240">IF(SUM(S1500:S1501)=0," ",SUM(S1500:S1501))</f>
        <v xml:space="preserve"> </v>
      </c>
      <c r="T1502" s="24">
        <f t="shared" si="1240"/>
        <v>13.75</v>
      </c>
      <c r="U1502" s="24">
        <f t="shared" si="1240"/>
        <v>20</v>
      </c>
      <c r="V1502" s="26">
        <f t="shared" si="1240"/>
        <v>5</v>
      </c>
      <c r="W1502" s="27" t="str">
        <f t="shared" si="1240"/>
        <v xml:space="preserve"> </v>
      </c>
      <c r="X1502" s="24" t="str">
        <f t="shared" si="1240"/>
        <v xml:space="preserve"> </v>
      </c>
      <c r="Y1502" s="25">
        <f t="shared" si="1240"/>
        <v>5</v>
      </c>
      <c r="Z1502" s="24" t="str">
        <f t="shared" si="1240"/>
        <v xml:space="preserve"> </v>
      </c>
      <c r="AA1502" s="25">
        <f t="shared" si="1240"/>
        <v>3.75</v>
      </c>
      <c r="AB1502" s="26" t="str">
        <f t="shared" si="1240"/>
        <v xml:space="preserve"> </v>
      </c>
      <c r="AC1502" s="30">
        <f t="shared" si="1240"/>
        <v>14</v>
      </c>
      <c r="AD1502" s="28" t="str">
        <f t="shared" si="1240"/>
        <v xml:space="preserve"> </v>
      </c>
      <c r="AE1502" s="28">
        <f t="shared" si="1240"/>
        <v>14</v>
      </c>
      <c r="AF1502" s="31" t="str">
        <f t="shared" si="1240"/>
        <v xml:space="preserve"> </v>
      </c>
      <c r="AG1502" s="33">
        <f t="shared" si="1240"/>
        <v>17</v>
      </c>
      <c r="AH1502" s="514" t="str">
        <f>IF('FRONT PAGE'!$A$1="www.fly-logics.com","_____________________________
PILOT SIGNATURE",0)</f>
        <v>_____________________________
PILOT SIGNATURE</v>
      </c>
      <c r="AI1502" s="515"/>
      <c r="AJ1502" s="515"/>
      <c r="AK1502" s="330">
        <f>A1500</f>
        <v>107</v>
      </c>
      <c r="AL1502" s="387"/>
      <c r="AM1502" s="388"/>
      <c r="AN1502" s="387"/>
      <c r="AV1502" s="372"/>
      <c r="AX1502" s="373"/>
      <c r="AY1502" s="98"/>
      <c r="AZ1502" s="373"/>
      <c r="BA1502" s="363"/>
      <c r="BC1502" s="377"/>
    </row>
    <row r="1503" spans="1:70" s="50" customFormat="1" ht="27.75" customHeight="1" x14ac:dyDescent="0.2">
      <c r="A1503" s="29">
        <f>A1498+1</f>
        <v>1071</v>
      </c>
      <c r="B1503" s="39"/>
      <c r="C1503" s="40"/>
      <c r="D1503" s="41"/>
      <c r="E1503" s="42"/>
      <c r="F1503" s="43"/>
      <c r="G1503" s="44"/>
      <c r="H1503" s="45"/>
      <c r="I1503" s="281"/>
      <c r="J1503" s="277"/>
      <c r="K1503" s="278"/>
      <c r="L1503" s="279"/>
      <c r="M1503" s="278"/>
      <c r="N1503" s="279"/>
      <c r="O1503" s="278"/>
      <c r="P1503" s="279"/>
      <c r="Q1503" s="150"/>
      <c r="R1503" s="285"/>
      <c r="S1503" s="46"/>
      <c r="T1503" s="47"/>
      <c r="U1503" s="47"/>
      <c r="V1503" s="48"/>
      <c r="W1503" s="293"/>
      <c r="X1503" s="278"/>
      <c r="Y1503" s="279"/>
      <c r="Z1503" s="278"/>
      <c r="AA1503" s="279"/>
      <c r="AB1503" s="150"/>
      <c r="AC1503" s="282"/>
      <c r="AD1503" s="283"/>
      <c r="AE1503" s="283"/>
      <c r="AF1503" s="284"/>
      <c r="AG1503" s="49"/>
      <c r="AH1503" s="48"/>
      <c r="AI1503" s="516"/>
      <c r="AJ1503" s="516"/>
      <c r="AK1503" s="517"/>
      <c r="AL1503" s="100"/>
      <c r="AM1503" s="382" t="str">
        <f t="shared" ref="AM1503:AM1512" si="1241">IF(B1503=0," ",TEXT(B1503,"MMM"))</f>
        <v xml:space="preserve"> </v>
      </c>
      <c r="AN1503" s="95" t="str">
        <f t="shared" ref="AN1503:AN1512" si="1242">IF(B1503=0," ",YEAR(B1503))</f>
        <v xml:space="preserve"> </v>
      </c>
      <c r="AO1503" s="365"/>
      <c r="AP1503" s="365"/>
      <c r="AQ1503" s="256"/>
      <c r="AR1503" s="365"/>
      <c r="AS1503" s="365"/>
      <c r="AT1503" s="364"/>
      <c r="AU1503" s="365"/>
      <c r="AV1503" s="372"/>
      <c r="AW1503" s="364"/>
      <c r="AX1503" s="373"/>
      <c r="AY1503" s="98"/>
      <c r="AZ1503" s="373"/>
      <c r="BA1503" s="363"/>
      <c r="BB1503" s="365"/>
      <c r="BC1503" s="377"/>
      <c r="BD1503" s="365"/>
      <c r="BE1503" s="365"/>
      <c r="BF1503" s="365"/>
      <c r="BG1503" s="365"/>
      <c r="BH1503" s="365"/>
      <c r="BI1503" s="365"/>
      <c r="BJ1503" s="365"/>
      <c r="BK1503" s="365"/>
      <c r="BL1503" s="376"/>
      <c r="BM1503" s="376"/>
      <c r="BN1503" s="260"/>
      <c r="BO1503" s="260"/>
      <c r="BP1503" s="260"/>
      <c r="BQ1503" s="263"/>
      <c r="BR1503" s="263"/>
    </row>
    <row r="1504" spans="1:70" s="50" customFormat="1" ht="27.75" customHeight="1" x14ac:dyDescent="0.2">
      <c r="A1504" s="22">
        <f>A1503+1</f>
        <v>1072</v>
      </c>
      <c r="B1504" s="51"/>
      <c r="C1504" s="52"/>
      <c r="D1504" s="53"/>
      <c r="E1504" s="54"/>
      <c r="F1504" s="55"/>
      <c r="G1504" s="56"/>
      <c r="H1504" s="57"/>
      <c r="I1504" s="275"/>
      <c r="J1504" s="58"/>
      <c r="K1504" s="59"/>
      <c r="L1504" s="60"/>
      <c r="M1504" s="59"/>
      <c r="N1504" s="60"/>
      <c r="O1504" s="59"/>
      <c r="P1504" s="60"/>
      <c r="Q1504" s="61"/>
      <c r="R1504" s="286"/>
      <c r="S1504" s="58"/>
      <c r="T1504" s="59"/>
      <c r="U1504" s="59"/>
      <c r="V1504" s="61"/>
      <c r="W1504" s="294"/>
      <c r="X1504" s="59"/>
      <c r="Y1504" s="60"/>
      <c r="Z1504" s="59"/>
      <c r="AA1504" s="60"/>
      <c r="AB1504" s="61"/>
      <c r="AC1504" s="62"/>
      <c r="AD1504" s="63"/>
      <c r="AE1504" s="63"/>
      <c r="AF1504" s="64"/>
      <c r="AG1504" s="65"/>
      <c r="AH1504" s="61"/>
      <c r="AI1504" s="510"/>
      <c r="AJ1504" s="510"/>
      <c r="AK1504" s="511"/>
      <c r="AL1504" s="100"/>
      <c r="AM1504" s="382" t="str">
        <f t="shared" si="1241"/>
        <v xml:space="preserve"> </v>
      </c>
      <c r="AN1504" s="95" t="str">
        <f t="shared" si="1242"/>
        <v xml:space="preserve"> </v>
      </c>
      <c r="AO1504" s="365"/>
      <c r="AP1504" s="365"/>
      <c r="AQ1504" s="256"/>
      <c r="AR1504" s="365"/>
      <c r="AS1504" s="365"/>
      <c r="AT1504" s="364"/>
      <c r="AU1504" s="365"/>
      <c r="AV1504" s="372"/>
      <c r="AW1504" s="364"/>
      <c r="AX1504" s="373"/>
      <c r="AY1504" s="98"/>
      <c r="AZ1504" s="373"/>
      <c r="BA1504" s="363"/>
      <c r="BB1504" s="365"/>
      <c r="BC1504" s="377"/>
      <c r="BD1504" s="365"/>
      <c r="BE1504" s="365"/>
      <c r="BF1504" s="365"/>
      <c r="BG1504" s="365"/>
      <c r="BH1504" s="365"/>
      <c r="BI1504" s="365"/>
      <c r="BJ1504" s="365"/>
      <c r="BK1504" s="365"/>
      <c r="BL1504" s="376"/>
      <c r="BM1504" s="376"/>
      <c r="BN1504" s="260"/>
      <c r="BO1504" s="260"/>
      <c r="BP1504" s="260"/>
      <c r="BQ1504" s="263"/>
      <c r="BR1504" s="263"/>
    </row>
    <row r="1505" spans="1:70" s="50" customFormat="1" ht="27.75" customHeight="1" x14ac:dyDescent="0.2">
      <c r="A1505" s="22">
        <f t="shared" ref="A1505:A1512" si="1243">A1504+1</f>
        <v>1073</v>
      </c>
      <c r="B1505" s="51"/>
      <c r="C1505" s="52"/>
      <c r="D1505" s="53"/>
      <c r="E1505" s="54"/>
      <c r="F1505" s="55"/>
      <c r="G1505" s="56"/>
      <c r="H1505" s="57"/>
      <c r="I1505" s="275"/>
      <c r="J1505" s="58"/>
      <c r="K1505" s="59"/>
      <c r="L1505" s="60"/>
      <c r="M1505" s="59"/>
      <c r="N1505" s="60"/>
      <c r="O1505" s="59"/>
      <c r="P1505" s="60"/>
      <c r="Q1505" s="61"/>
      <c r="R1505" s="286"/>
      <c r="S1505" s="58"/>
      <c r="T1505" s="59"/>
      <c r="U1505" s="59"/>
      <c r="V1505" s="61"/>
      <c r="W1505" s="294"/>
      <c r="X1505" s="59"/>
      <c r="Y1505" s="60"/>
      <c r="Z1505" s="59"/>
      <c r="AA1505" s="60"/>
      <c r="AB1505" s="61"/>
      <c r="AC1505" s="62"/>
      <c r="AD1505" s="63"/>
      <c r="AE1505" s="63"/>
      <c r="AF1505" s="64"/>
      <c r="AG1505" s="65"/>
      <c r="AH1505" s="61"/>
      <c r="AI1505" s="510"/>
      <c r="AJ1505" s="510"/>
      <c r="AK1505" s="511"/>
      <c r="AL1505" s="100"/>
      <c r="AM1505" s="382" t="str">
        <f t="shared" si="1241"/>
        <v xml:space="preserve"> </v>
      </c>
      <c r="AN1505" s="95" t="str">
        <f t="shared" si="1242"/>
        <v xml:space="preserve"> </v>
      </c>
      <c r="AO1505" s="365"/>
      <c r="AP1505" s="365"/>
      <c r="AQ1505" s="256"/>
      <c r="AR1505" s="365"/>
      <c r="AS1505" s="365"/>
      <c r="AT1505" s="364"/>
      <c r="AU1505" s="365"/>
      <c r="AV1505" s="372"/>
      <c r="AW1505" s="364"/>
      <c r="AX1505" s="373"/>
      <c r="AY1505" s="98"/>
      <c r="AZ1505" s="373"/>
      <c r="BA1505" s="363"/>
      <c r="BB1505" s="365"/>
      <c r="BC1505" s="377"/>
      <c r="BD1505" s="365"/>
      <c r="BE1505" s="365"/>
      <c r="BF1505" s="365"/>
      <c r="BG1505" s="365"/>
      <c r="BH1505" s="365"/>
      <c r="BI1505" s="365"/>
      <c r="BJ1505" s="365"/>
      <c r="BK1505" s="365"/>
      <c r="BL1505" s="376"/>
      <c r="BM1505" s="376"/>
      <c r="BN1505" s="260"/>
      <c r="BO1505" s="260"/>
      <c r="BP1505" s="260"/>
      <c r="BQ1505" s="263"/>
      <c r="BR1505" s="263"/>
    </row>
    <row r="1506" spans="1:70" s="50" customFormat="1" ht="27.75" customHeight="1" x14ac:dyDescent="0.2">
      <c r="A1506" s="22">
        <f t="shared" si="1243"/>
        <v>1074</v>
      </c>
      <c r="B1506" s="51"/>
      <c r="C1506" s="52"/>
      <c r="D1506" s="53"/>
      <c r="E1506" s="54"/>
      <c r="F1506" s="55"/>
      <c r="G1506" s="56"/>
      <c r="H1506" s="57"/>
      <c r="I1506" s="275"/>
      <c r="J1506" s="58"/>
      <c r="K1506" s="59"/>
      <c r="L1506" s="60"/>
      <c r="M1506" s="59"/>
      <c r="N1506" s="60"/>
      <c r="O1506" s="59"/>
      <c r="P1506" s="60"/>
      <c r="Q1506" s="61"/>
      <c r="R1506" s="286"/>
      <c r="S1506" s="58"/>
      <c r="T1506" s="59"/>
      <c r="U1506" s="59"/>
      <c r="V1506" s="61"/>
      <c r="W1506" s="294"/>
      <c r="X1506" s="59"/>
      <c r="Y1506" s="60"/>
      <c r="Z1506" s="59"/>
      <c r="AA1506" s="60"/>
      <c r="AB1506" s="61"/>
      <c r="AC1506" s="62"/>
      <c r="AD1506" s="63"/>
      <c r="AE1506" s="63"/>
      <c r="AF1506" s="64"/>
      <c r="AG1506" s="65"/>
      <c r="AH1506" s="61"/>
      <c r="AI1506" s="510"/>
      <c r="AJ1506" s="510"/>
      <c r="AK1506" s="511"/>
      <c r="AL1506" s="100"/>
      <c r="AM1506" s="382" t="str">
        <f t="shared" si="1241"/>
        <v xml:space="preserve"> </v>
      </c>
      <c r="AN1506" s="95" t="str">
        <f t="shared" si="1242"/>
        <v xml:space="preserve"> </v>
      </c>
      <c r="AO1506" s="365"/>
      <c r="AP1506" s="365"/>
      <c r="AQ1506" s="256"/>
      <c r="AR1506" s="365"/>
      <c r="AS1506" s="365"/>
      <c r="AT1506" s="364"/>
      <c r="AU1506" s="365"/>
      <c r="AV1506" s="372"/>
      <c r="AW1506" s="364"/>
      <c r="AX1506" s="373"/>
      <c r="AY1506" s="98"/>
      <c r="AZ1506" s="373"/>
      <c r="BA1506" s="363"/>
      <c r="BB1506" s="365"/>
      <c r="BC1506" s="377"/>
      <c r="BD1506" s="365"/>
      <c r="BE1506" s="365"/>
      <c r="BF1506" s="365"/>
      <c r="BG1506" s="365"/>
      <c r="BH1506" s="365"/>
      <c r="BI1506" s="365"/>
      <c r="BJ1506" s="365"/>
      <c r="BK1506" s="365"/>
      <c r="BL1506" s="376"/>
      <c r="BM1506" s="376"/>
      <c r="BN1506" s="260"/>
      <c r="BO1506" s="260"/>
      <c r="BP1506" s="260"/>
      <c r="BQ1506" s="263"/>
      <c r="BR1506" s="263"/>
    </row>
    <row r="1507" spans="1:70" s="50" customFormat="1" ht="27.75" customHeight="1" x14ac:dyDescent="0.2">
      <c r="A1507" s="22">
        <f t="shared" si="1243"/>
        <v>1075</v>
      </c>
      <c r="B1507" s="51"/>
      <c r="C1507" s="52"/>
      <c r="D1507" s="53"/>
      <c r="E1507" s="54"/>
      <c r="F1507" s="55"/>
      <c r="G1507" s="56"/>
      <c r="H1507" s="57"/>
      <c r="I1507" s="275"/>
      <c r="J1507" s="58"/>
      <c r="K1507" s="59"/>
      <c r="L1507" s="60"/>
      <c r="M1507" s="59"/>
      <c r="N1507" s="60"/>
      <c r="O1507" s="59"/>
      <c r="P1507" s="60"/>
      <c r="Q1507" s="61"/>
      <c r="R1507" s="286"/>
      <c r="S1507" s="58"/>
      <c r="T1507" s="59"/>
      <c r="U1507" s="59"/>
      <c r="V1507" s="61"/>
      <c r="W1507" s="294"/>
      <c r="X1507" s="59"/>
      <c r="Y1507" s="60"/>
      <c r="Z1507" s="59"/>
      <c r="AA1507" s="60"/>
      <c r="AB1507" s="61"/>
      <c r="AC1507" s="62"/>
      <c r="AD1507" s="63"/>
      <c r="AE1507" s="63"/>
      <c r="AF1507" s="64"/>
      <c r="AG1507" s="65"/>
      <c r="AH1507" s="61"/>
      <c r="AI1507" s="510"/>
      <c r="AJ1507" s="510"/>
      <c r="AK1507" s="511"/>
      <c r="AL1507" s="100"/>
      <c r="AM1507" s="382" t="str">
        <f t="shared" si="1241"/>
        <v xml:space="preserve"> </v>
      </c>
      <c r="AN1507" s="95" t="str">
        <f t="shared" si="1242"/>
        <v xml:space="preserve"> </v>
      </c>
      <c r="AO1507" s="365"/>
      <c r="AP1507" s="365"/>
      <c r="AQ1507" s="256"/>
      <c r="AR1507" s="365"/>
      <c r="AS1507" s="365"/>
      <c r="AT1507" s="364"/>
      <c r="AU1507" s="365"/>
      <c r="AV1507" s="372"/>
      <c r="AW1507" s="364"/>
      <c r="AX1507" s="373"/>
      <c r="AY1507" s="98"/>
      <c r="AZ1507" s="373"/>
      <c r="BA1507" s="363"/>
      <c r="BB1507" s="365"/>
      <c r="BC1507" s="377"/>
      <c r="BD1507" s="365"/>
      <c r="BE1507" s="365"/>
      <c r="BF1507" s="365"/>
      <c r="BG1507" s="365"/>
      <c r="BH1507" s="365"/>
      <c r="BI1507" s="365"/>
      <c r="BJ1507" s="365"/>
      <c r="BK1507" s="365"/>
      <c r="BL1507" s="376"/>
      <c r="BM1507" s="376"/>
      <c r="BN1507" s="260"/>
      <c r="BO1507" s="260"/>
      <c r="BP1507" s="260"/>
      <c r="BQ1507" s="263"/>
      <c r="BR1507" s="263"/>
    </row>
    <row r="1508" spans="1:70" s="50" customFormat="1" ht="27.75" customHeight="1" x14ac:dyDescent="0.2">
      <c r="A1508" s="22">
        <f t="shared" si="1243"/>
        <v>1076</v>
      </c>
      <c r="B1508" s="51"/>
      <c r="C1508" s="52"/>
      <c r="D1508" s="53"/>
      <c r="E1508" s="54"/>
      <c r="F1508" s="55"/>
      <c r="G1508" s="56"/>
      <c r="H1508" s="57"/>
      <c r="I1508" s="275"/>
      <c r="J1508" s="58"/>
      <c r="K1508" s="59"/>
      <c r="L1508" s="60"/>
      <c r="M1508" s="59"/>
      <c r="N1508" s="60"/>
      <c r="O1508" s="59"/>
      <c r="P1508" s="60"/>
      <c r="Q1508" s="61"/>
      <c r="R1508" s="286"/>
      <c r="S1508" s="58"/>
      <c r="T1508" s="59"/>
      <c r="U1508" s="59"/>
      <c r="V1508" s="61"/>
      <c r="W1508" s="294"/>
      <c r="X1508" s="59"/>
      <c r="Y1508" s="60"/>
      <c r="Z1508" s="59"/>
      <c r="AA1508" s="60"/>
      <c r="AB1508" s="61"/>
      <c r="AC1508" s="62"/>
      <c r="AD1508" s="63"/>
      <c r="AE1508" s="63"/>
      <c r="AF1508" s="64"/>
      <c r="AG1508" s="65"/>
      <c r="AH1508" s="61"/>
      <c r="AI1508" s="510"/>
      <c r="AJ1508" s="510"/>
      <c r="AK1508" s="511"/>
      <c r="AL1508" s="100"/>
      <c r="AM1508" s="382" t="str">
        <f t="shared" si="1241"/>
        <v xml:space="preserve"> </v>
      </c>
      <c r="AN1508" s="95" t="str">
        <f t="shared" si="1242"/>
        <v xml:space="preserve"> </v>
      </c>
      <c r="AO1508" s="365"/>
      <c r="AP1508" s="365"/>
      <c r="AQ1508" s="256"/>
      <c r="AR1508" s="365"/>
      <c r="AS1508" s="365"/>
      <c r="AT1508" s="364"/>
      <c r="AU1508" s="365"/>
      <c r="AV1508" s="372"/>
      <c r="AW1508" s="364"/>
      <c r="AX1508" s="373"/>
      <c r="AY1508" s="98"/>
      <c r="AZ1508" s="373"/>
      <c r="BA1508" s="363"/>
      <c r="BB1508" s="365"/>
      <c r="BC1508" s="377"/>
      <c r="BD1508" s="365"/>
      <c r="BE1508" s="365"/>
      <c r="BF1508" s="365"/>
      <c r="BG1508" s="365"/>
      <c r="BH1508" s="365"/>
      <c r="BI1508" s="365"/>
      <c r="BJ1508" s="365"/>
      <c r="BK1508" s="365"/>
      <c r="BL1508" s="376"/>
      <c r="BM1508" s="376"/>
      <c r="BN1508" s="260"/>
      <c r="BO1508" s="260"/>
      <c r="BP1508" s="260"/>
      <c r="BQ1508" s="263"/>
      <c r="BR1508" s="263"/>
    </row>
    <row r="1509" spans="1:70" s="50" customFormat="1" ht="27.75" customHeight="1" x14ac:dyDescent="0.2">
      <c r="A1509" s="22">
        <f>A1508+1</f>
        <v>1077</v>
      </c>
      <c r="B1509" s="51"/>
      <c r="C1509" s="52"/>
      <c r="D1509" s="53"/>
      <c r="E1509" s="54"/>
      <c r="F1509" s="55"/>
      <c r="G1509" s="56"/>
      <c r="H1509" s="57"/>
      <c r="I1509" s="275"/>
      <c r="J1509" s="58"/>
      <c r="K1509" s="59"/>
      <c r="L1509" s="60"/>
      <c r="M1509" s="59"/>
      <c r="N1509" s="60"/>
      <c r="O1509" s="59"/>
      <c r="P1509" s="60"/>
      <c r="Q1509" s="61"/>
      <c r="R1509" s="286"/>
      <c r="S1509" s="58"/>
      <c r="T1509" s="59"/>
      <c r="U1509" s="59"/>
      <c r="V1509" s="61"/>
      <c r="W1509" s="294"/>
      <c r="X1509" s="59"/>
      <c r="Y1509" s="60"/>
      <c r="Z1509" s="59"/>
      <c r="AA1509" s="60"/>
      <c r="AB1509" s="61"/>
      <c r="AC1509" s="62"/>
      <c r="AD1509" s="63"/>
      <c r="AE1509" s="63"/>
      <c r="AF1509" s="64"/>
      <c r="AG1509" s="65"/>
      <c r="AH1509" s="61"/>
      <c r="AI1509" s="510"/>
      <c r="AJ1509" s="510"/>
      <c r="AK1509" s="511"/>
      <c r="AL1509" s="100"/>
      <c r="AM1509" s="382" t="str">
        <f t="shared" si="1241"/>
        <v xml:space="preserve"> </v>
      </c>
      <c r="AN1509" s="95" t="str">
        <f t="shared" si="1242"/>
        <v xml:space="preserve"> </v>
      </c>
      <c r="AO1509" s="365"/>
      <c r="AP1509" s="365"/>
      <c r="AQ1509" s="256"/>
      <c r="AR1509" s="365"/>
      <c r="AS1509" s="365"/>
      <c r="AT1509" s="364"/>
      <c r="AU1509" s="365"/>
      <c r="AV1509" s="372"/>
      <c r="AW1509" s="364"/>
      <c r="AX1509" s="373"/>
      <c r="AY1509" s="98"/>
      <c r="AZ1509" s="373"/>
      <c r="BA1509" s="363"/>
      <c r="BB1509" s="365"/>
      <c r="BC1509" s="377"/>
      <c r="BD1509" s="365"/>
      <c r="BE1509" s="365"/>
      <c r="BF1509" s="365"/>
      <c r="BG1509" s="365"/>
      <c r="BH1509" s="365"/>
      <c r="BI1509" s="365"/>
      <c r="BJ1509" s="365"/>
      <c r="BK1509" s="365"/>
      <c r="BL1509" s="376"/>
      <c r="BM1509" s="376"/>
      <c r="BN1509" s="260"/>
      <c r="BO1509" s="260"/>
      <c r="BP1509" s="260"/>
      <c r="BQ1509" s="263"/>
      <c r="BR1509" s="263"/>
    </row>
    <row r="1510" spans="1:70" s="50" customFormat="1" ht="27.75" customHeight="1" x14ac:dyDescent="0.2">
      <c r="A1510" s="22">
        <f t="shared" si="1243"/>
        <v>1078</v>
      </c>
      <c r="B1510" s="51"/>
      <c r="C1510" s="52"/>
      <c r="D1510" s="53"/>
      <c r="E1510" s="54"/>
      <c r="F1510" s="55"/>
      <c r="G1510" s="56"/>
      <c r="H1510" s="57"/>
      <c r="I1510" s="275"/>
      <c r="J1510" s="58"/>
      <c r="K1510" s="59"/>
      <c r="L1510" s="60"/>
      <c r="M1510" s="59"/>
      <c r="N1510" s="60"/>
      <c r="O1510" s="59"/>
      <c r="P1510" s="60"/>
      <c r="Q1510" s="61"/>
      <c r="R1510" s="286"/>
      <c r="S1510" s="58"/>
      <c r="T1510" s="59"/>
      <c r="U1510" s="59"/>
      <c r="V1510" s="61"/>
      <c r="W1510" s="294"/>
      <c r="X1510" s="59"/>
      <c r="Y1510" s="60"/>
      <c r="Z1510" s="59"/>
      <c r="AA1510" s="60"/>
      <c r="AB1510" s="61"/>
      <c r="AC1510" s="62"/>
      <c r="AD1510" s="63"/>
      <c r="AE1510" s="63"/>
      <c r="AF1510" s="64"/>
      <c r="AG1510" s="65"/>
      <c r="AH1510" s="61"/>
      <c r="AI1510" s="510"/>
      <c r="AJ1510" s="510"/>
      <c r="AK1510" s="511"/>
      <c r="AL1510" s="100"/>
      <c r="AM1510" s="382" t="str">
        <f t="shared" si="1241"/>
        <v xml:space="preserve"> </v>
      </c>
      <c r="AN1510" s="95" t="str">
        <f t="shared" si="1242"/>
        <v xml:space="preserve"> </v>
      </c>
      <c r="AO1510" s="365"/>
      <c r="AP1510" s="365"/>
      <c r="AQ1510" s="256"/>
      <c r="AR1510" s="365"/>
      <c r="AS1510" s="365"/>
      <c r="AT1510" s="364"/>
      <c r="AU1510" s="365"/>
      <c r="AV1510" s="372"/>
      <c r="AW1510" s="364"/>
      <c r="AX1510" s="373"/>
      <c r="AY1510" s="98"/>
      <c r="AZ1510" s="373"/>
      <c r="BA1510" s="363"/>
      <c r="BB1510" s="365"/>
      <c r="BC1510" s="377"/>
      <c r="BD1510" s="365"/>
      <c r="BE1510" s="365"/>
      <c r="BF1510" s="365"/>
      <c r="BG1510" s="365"/>
      <c r="BH1510" s="365"/>
      <c r="BI1510" s="365"/>
      <c r="BJ1510" s="365"/>
      <c r="BK1510" s="365"/>
      <c r="BL1510" s="376"/>
      <c r="BM1510" s="376"/>
      <c r="BN1510" s="260"/>
      <c r="BO1510" s="260"/>
      <c r="BP1510" s="260"/>
      <c r="BQ1510" s="263"/>
      <c r="BR1510" s="263"/>
    </row>
    <row r="1511" spans="1:70" s="50" customFormat="1" ht="27.75" customHeight="1" x14ac:dyDescent="0.2">
      <c r="A1511" s="22">
        <f t="shared" si="1243"/>
        <v>1079</v>
      </c>
      <c r="B1511" s="51"/>
      <c r="C1511" s="52"/>
      <c r="D1511" s="53"/>
      <c r="E1511" s="54"/>
      <c r="F1511" s="55"/>
      <c r="G1511" s="56"/>
      <c r="H1511" s="57"/>
      <c r="I1511" s="275"/>
      <c r="J1511" s="58"/>
      <c r="K1511" s="59"/>
      <c r="L1511" s="60"/>
      <c r="M1511" s="59"/>
      <c r="N1511" s="60"/>
      <c r="O1511" s="59"/>
      <c r="P1511" s="60"/>
      <c r="Q1511" s="61"/>
      <c r="R1511" s="286"/>
      <c r="S1511" s="58"/>
      <c r="T1511" s="59"/>
      <c r="U1511" s="59"/>
      <c r="V1511" s="61"/>
      <c r="W1511" s="294"/>
      <c r="X1511" s="59"/>
      <c r="Y1511" s="60"/>
      <c r="Z1511" s="59"/>
      <c r="AA1511" s="60"/>
      <c r="AB1511" s="61"/>
      <c r="AC1511" s="62"/>
      <c r="AD1511" s="63"/>
      <c r="AE1511" s="63"/>
      <c r="AF1511" s="64"/>
      <c r="AG1511" s="65"/>
      <c r="AH1511" s="61"/>
      <c r="AI1511" s="510"/>
      <c r="AJ1511" s="510"/>
      <c r="AK1511" s="511"/>
      <c r="AL1511" s="100"/>
      <c r="AM1511" s="382" t="str">
        <f t="shared" si="1241"/>
        <v xml:space="preserve"> </v>
      </c>
      <c r="AN1511" s="95" t="str">
        <f t="shared" si="1242"/>
        <v xml:space="preserve"> </v>
      </c>
      <c r="AO1511" s="365"/>
      <c r="AP1511" s="365"/>
      <c r="AQ1511" s="256"/>
      <c r="AR1511" s="365"/>
      <c r="AS1511" s="365"/>
      <c r="AT1511" s="364"/>
      <c r="AU1511" s="365"/>
      <c r="AV1511" s="372"/>
      <c r="AW1511" s="364"/>
      <c r="AX1511" s="373"/>
      <c r="AY1511" s="98"/>
      <c r="AZ1511" s="373"/>
      <c r="BA1511" s="365"/>
      <c r="BB1511" s="365"/>
      <c r="BC1511" s="377"/>
      <c r="BD1511" s="365"/>
      <c r="BE1511" s="365"/>
      <c r="BF1511" s="365"/>
      <c r="BG1511" s="365"/>
      <c r="BH1511" s="365"/>
      <c r="BI1511" s="365"/>
      <c r="BJ1511" s="365"/>
      <c r="BK1511" s="365"/>
      <c r="BL1511" s="376"/>
      <c r="BM1511" s="376"/>
      <c r="BN1511" s="260"/>
      <c r="BO1511" s="260"/>
      <c r="BP1511" s="260"/>
      <c r="BQ1511" s="263"/>
      <c r="BR1511" s="263"/>
    </row>
    <row r="1512" spans="1:70" s="50" customFormat="1" ht="27.75" customHeight="1" thickBot="1" x14ac:dyDescent="0.25">
      <c r="A1512" s="23">
        <f t="shared" si="1243"/>
        <v>1080</v>
      </c>
      <c r="B1512" s="66"/>
      <c r="C1512" s="67"/>
      <c r="D1512" s="68"/>
      <c r="E1512" s="69"/>
      <c r="F1512" s="70"/>
      <c r="G1512" s="71"/>
      <c r="H1512" s="72"/>
      <c r="I1512" s="276"/>
      <c r="J1512" s="73"/>
      <c r="K1512" s="74"/>
      <c r="L1512" s="75"/>
      <c r="M1512" s="74"/>
      <c r="N1512" s="75"/>
      <c r="O1512" s="74"/>
      <c r="P1512" s="75"/>
      <c r="Q1512" s="76"/>
      <c r="R1512" s="287"/>
      <c r="S1512" s="73"/>
      <c r="T1512" s="74"/>
      <c r="U1512" s="74"/>
      <c r="V1512" s="76"/>
      <c r="W1512" s="295"/>
      <c r="X1512" s="74"/>
      <c r="Y1512" s="75"/>
      <c r="Z1512" s="74"/>
      <c r="AA1512" s="75"/>
      <c r="AB1512" s="76"/>
      <c r="AC1512" s="77"/>
      <c r="AD1512" s="78"/>
      <c r="AE1512" s="78"/>
      <c r="AF1512" s="79"/>
      <c r="AG1512" s="80"/>
      <c r="AH1512" s="76"/>
      <c r="AI1512" s="518"/>
      <c r="AJ1512" s="518"/>
      <c r="AK1512" s="519"/>
      <c r="AL1512" s="100"/>
      <c r="AM1512" s="382" t="str">
        <f t="shared" si="1241"/>
        <v xml:space="preserve"> </v>
      </c>
      <c r="AN1512" s="95" t="str">
        <f t="shared" si="1242"/>
        <v xml:space="preserve"> </v>
      </c>
      <c r="AO1512" s="365"/>
      <c r="AP1512" s="365"/>
      <c r="AQ1512" s="256"/>
      <c r="AR1512" s="365"/>
      <c r="AS1512" s="365"/>
      <c r="AT1512" s="364"/>
      <c r="AU1512" s="365"/>
      <c r="AV1512" s="372"/>
      <c r="AW1512" s="364"/>
      <c r="AX1512" s="373"/>
      <c r="AY1512" s="98"/>
      <c r="AZ1512" s="373"/>
      <c r="BA1512" s="365"/>
      <c r="BB1512" s="365"/>
      <c r="BC1512" s="377"/>
      <c r="BD1512" s="365"/>
      <c r="BE1512" s="365"/>
      <c r="BF1512" s="365"/>
      <c r="BG1512" s="365"/>
      <c r="BH1512" s="365"/>
      <c r="BI1512" s="365"/>
      <c r="BJ1512" s="365"/>
      <c r="BK1512" s="365"/>
      <c r="BL1512" s="376"/>
      <c r="BM1512" s="376"/>
      <c r="BN1512" s="260"/>
      <c r="BO1512" s="260"/>
      <c r="BP1512" s="260"/>
      <c r="BQ1512" s="263"/>
      <c r="BR1512" s="263"/>
    </row>
    <row r="1513" spans="1:70" ht="4.5" customHeight="1" thickBot="1" x14ac:dyDescent="0.25">
      <c r="A1513" s="91">
        <f>AK1516</f>
        <v>108</v>
      </c>
      <c r="B1513" s="235"/>
      <c r="C1513" s="235"/>
      <c r="D1513" s="235"/>
      <c r="E1513" s="235"/>
      <c r="F1513" s="235"/>
      <c r="G1513" s="235"/>
      <c r="H1513" s="235"/>
      <c r="I1513" s="235"/>
      <c r="J1513" s="280"/>
      <c r="K1513" s="280"/>
      <c r="L1513" s="280"/>
      <c r="M1513" s="280"/>
      <c r="N1513" s="280"/>
      <c r="O1513" s="280"/>
      <c r="P1513" s="280"/>
      <c r="Q1513" s="280"/>
      <c r="R1513" s="280"/>
      <c r="S1513" s="292"/>
      <c r="T1513" s="292"/>
      <c r="U1513" s="292"/>
      <c r="V1513" s="292"/>
      <c r="W1513" s="292"/>
      <c r="X1513" s="292"/>
      <c r="Y1513" s="292"/>
      <c r="Z1513" s="292"/>
      <c r="AA1513" s="292"/>
      <c r="AB1513" s="292"/>
      <c r="AC1513" s="292"/>
      <c r="AD1513" s="236"/>
      <c r="AE1513" s="237"/>
      <c r="AF1513" s="236"/>
      <c r="AG1513" s="238"/>
      <c r="AH1513" s="536"/>
      <c r="AI1513" s="537"/>
      <c r="AJ1513" s="537"/>
      <c r="AK1513" s="537"/>
      <c r="AL1513" s="383"/>
      <c r="AM1513" s="384"/>
      <c r="AN1513" s="383"/>
      <c r="AV1513" s="372"/>
      <c r="AX1513" s="373"/>
      <c r="AY1513" s="98"/>
      <c r="AZ1513" s="373"/>
      <c r="BC1513" s="377"/>
    </row>
    <row r="1514" spans="1:70" ht="26.25" customHeight="1" x14ac:dyDescent="0.2">
      <c r="A1514" s="163">
        <f>A1500+1</f>
        <v>108</v>
      </c>
      <c r="B1514" s="523"/>
      <c r="C1514" s="523"/>
      <c r="D1514" s="523"/>
      <c r="E1514" s="524"/>
      <c r="F1514" s="527" t="str">
        <f>IF('FRONT PAGE'!$A$1="www.fly-logics.com","TOTAL PAGE",0)</f>
        <v>TOTAL PAGE</v>
      </c>
      <c r="G1514" s="528"/>
      <c r="H1514" s="529"/>
      <c r="I1514" s="314" t="str">
        <f>IF('FRONT PAGE'!$A$1="www.fly-logics.com",IF(SUM(I1503:I1513)=0," ",SUM(I1503:I1513)),0)</f>
        <v xml:space="preserve"> </v>
      </c>
      <c r="J1514" s="315" t="str">
        <f>IF('FRONT PAGE'!$A$1="www.fly-logics.com",IF(SUM(J1503:J1513)=0," ",SUM(J1503:J1513)),0)</f>
        <v xml:space="preserve"> </v>
      </c>
      <c r="K1514" s="316" t="str">
        <f>IF('FRONT PAGE'!$A$1="www.fly-logics.com",IF(SUM(K1503:K1513)=0," ",SUM(K1503:K1513)),0)</f>
        <v xml:space="preserve"> </v>
      </c>
      <c r="L1514" s="317" t="str">
        <f>IF('FRONT PAGE'!$A$1="www.fly-logics.com",IF(SUM(L1503:L1513)=0," ",SUM(L1503:L1513)),0)</f>
        <v xml:space="preserve"> </v>
      </c>
      <c r="M1514" s="316" t="str">
        <f>IF('FRONT PAGE'!$A$1="www.fly-logics.com",IF(SUM(M1503:M1513)=0," ",SUM(M1503:M1513)),0)</f>
        <v xml:space="preserve"> </v>
      </c>
      <c r="N1514" s="317" t="str">
        <f>IF('FRONT PAGE'!$A$1="www.fly-logics.com",IF(SUM(N1503:N1513)=0," ",SUM(N1503:N1513)),0)</f>
        <v xml:space="preserve"> </v>
      </c>
      <c r="O1514" s="316" t="str">
        <f>IF('FRONT PAGE'!$A$1="www.fly-logics.com",IF(SUM(O1503:O1513)=0," ",SUM(O1503:O1513)),0)</f>
        <v xml:space="preserve"> </v>
      </c>
      <c r="P1514" s="317" t="str">
        <f>IF('FRONT PAGE'!$A$1="www.fly-logics.com",IF(SUM(P1503:P1513)=0," ",SUM(P1503:P1513)),0)</f>
        <v xml:space="preserve"> </v>
      </c>
      <c r="Q1514" s="318" t="str">
        <f>IF('FRONT PAGE'!$A$1="www.fly-logics.com",IF(SUM(Q1503:Q1513)=0," ",SUM(Q1503:Q1513)),0)</f>
        <v xml:space="preserve"> </v>
      </c>
      <c r="R1514" s="319"/>
      <c r="S1514" s="315" t="str">
        <f>IF('FRONT PAGE'!$A$1="www.fly-logics.com",IF(SUM(S1503:S1513)=0," ",SUM(S1503:S1513)),0)</f>
        <v xml:space="preserve"> </v>
      </c>
      <c r="T1514" s="316" t="str">
        <f>IF('FRONT PAGE'!$A$1="www.fly-logics.com",IF(SUM(T1503:T1513)=0," ",SUM(T1503:T1513)),0)</f>
        <v xml:space="preserve"> </v>
      </c>
      <c r="U1514" s="316" t="str">
        <f>IF('FRONT PAGE'!$A$1="www.fly-logics.com",IF(SUM(U1503:U1513)=0," ",SUM(U1503:U1513)),0)</f>
        <v xml:space="preserve"> </v>
      </c>
      <c r="V1514" s="318" t="str">
        <f>IF('FRONT PAGE'!$A$1="www.fly-logics.com",IF(SUM(V1503:V1513)=0," ",SUM(V1503:V1513)),0)</f>
        <v xml:space="preserve"> </v>
      </c>
      <c r="W1514" s="315" t="str">
        <f>IF('FRONT PAGE'!$A$1="www.fly-logics.com",IF(SUM(W1503:W1513)=0," ",SUM(W1503:W1513)),0)</f>
        <v xml:space="preserve"> </v>
      </c>
      <c r="X1514" s="316" t="str">
        <f>IF('FRONT PAGE'!$A$1="www.fly-logics.com",IF(SUM(X1503:X1513)=0," ",SUM(X1503:X1513)),0)</f>
        <v xml:space="preserve"> </v>
      </c>
      <c r="Y1514" s="317" t="str">
        <f>IF('FRONT PAGE'!$A$1="www.fly-logics.com",IF(SUM(Y1503:Y1513)=0," ",SUM(Y1503:Y1513)),0)</f>
        <v xml:space="preserve"> </v>
      </c>
      <c r="Z1514" s="316" t="str">
        <f>IF('FRONT PAGE'!$A$1="www.fly-logics.com",IF(SUM(Z1503:Z1513)=0," ",SUM(Z1503:Z1513)),0)</f>
        <v xml:space="preserve"> </v>
      </c>
      <c r="AA1514" s="317" t="str">
        <f>IF('FRONT PAGE'!$A$1="www.fly-logics.com",IF(SUM(AA1503:AA1513)=0," ",SUM(AA1503:AA1513)),0)</f>
        <v xml:space="preserve"> </v>
      </c>
      <c r="AB1514" s="318" t="str">
        <f>IF('FRONT PAGE'!$A$1="www.fly-logics.com",IF(SUM(AB1503:AB1513)=0," ",SUM(AB1503:AB1513)),0)</f>
        <v xml:space="preserve"> </v>
      </c>
      <c r="AC1514" s="329" t="str">
        <f>IF('FRONT PAGE'!$A$1="www.fly-logics.com",IF(SUM(AC1503:AC1513)=0," ",SUM(AC1503:AC1513)),0)</f>
        <v xml:space="preserve"> </v>
      </c>
      <c r="AD1514" s="321" t="str">
        <f>IF('FRONT PAGE'!$A$1="www.fly-logics.com",IF(SUM(AD1503:AD1513)=0," ",SUM(AD1503:AD1513)),0)</f>
        <v xml:space="preserve"> </v>
      </c>
      <c r="AE1514" s="321" t="str">
        <f>IF('FRONT PAGE'!$A$1="www.fly-logics.com",IF(SUM(AE1503:AE1513)=0," ",SUM(AE1503:AE1513)),0)</f>
        <v xml:space="preserve"> </v>
      </c>
      <c r="AF1514" s="322" t="str">
        <f>IF('FRONT PAGE'!$A$1="www.fly-logics.com",IF(SUM(AF1503:AF1513)=0," ",SUM(AF1503:AF1513)),0)</f>
        <v xml:space="preserve"> </v>
      </c>
      <c r="AG1514" s="323" t="str">
        <f>IF('FRONT PAGE'!$A$1="www.fly-logics.com",IF(SUM(AG1503:AG1513)=0," ",SUM(AG1503:AG1513)),0)</f>
        <v xml:space="preserve"> </v>
      </c>
      <c r="AH1514" s="520" t="str">
        <f>IF('FRONT PAGE'!$A$1="www.fly-logics.com","I certify that all the data in this
logbook are accurate",0)</f>
        <v>I certify that all the data in this
logbook are accurate</v>
      </c>
      <c r="AI1514" s="521"/>
      <c r="AJ1514" s="521"/>
      <c r="AK1514" s="522"/>
      <c r="AL1514" s="385"/>
      <c r="AM1514" s="386"/>
      <c r="AN1514" s="385"/>
      <c r="AV1514" s="372"/>
      <c r="AX1514" s="373"/>
      <c r="AY1514" s="98"/>
      <c r="AZ1514" s="373"/>
      <c r="BA1514" s="363"/>
      <c r="BC1514" s="377"/>
    </row>
    <row r="1515" spans="1:70" ht="26.25" customHeight="1" x14ac:dyDescent="0.2">
      <c r="A1515" s="505">
        <f>AL1499</f>
        <v>0</v>
      </c>
      <c r="B1515" s="525"/>
      <c r="C1515" s="525"/>
      <c r="D1515" s="525"/>
      <c r="E1515" s="526"/>
      <c r="F1515" s="530" t="str">
        <f>IF('FRONT PAGE'!$A$1="www.fly-logics.com","TOTAL PREVIOUS LOGBOOK",0)</f>
        <v>TOTAL PREVIOUS LOGBOOK</v>
      </c>
      <c r="G1515" s="531"/>
      <c r="H1515" s="532"/>
      <c r="I1515" s="333">
        <f>I1502</f>
        <v>33.75</v>
      </c>
      <c r="J1515" s="334">
        <f t="shared" ref="J1515:Q1515" si="1244">J1502</f>
        <v>33.75</v>
      </c>
      <c r="K1515" s="335" t="str">
        <f t="shared" si="1244"/>
        <v xml:space="preserve"> </v>
      </c>
      <c r="L1515" s="336" t="str">
        <f t="shared" si="1244"/>
        <v xml:space="preserve"> </v>
      </c>
      <c r="M1515" s="335" t="str">
        <f t="shared" si="1244"/>
        <v xml:space="preserve"> </v>
      </c>
      <c r="N1515" s="336" t="str">
        <f t="shared" si="1244"/>
        <v xml:space="preserve"> </v>
      </c>
      <c r="O1515" s="335" t="str">
        <f t="shared" si="1244"/>
        <v xml:space="preserve"> </v>
      </c>
      <c r="P1515" s="336" t="str">
        <f t="shared" si="1244"/>
        <v xml:space="preserve"> </v>
      </c>
      <c r="Q1515" s="337" t="str">
        <f t="shared" si="1244"/>
        <v xml:space="preserve"> </v>
      </c>
      <c r="R1515" s="288">
        <v>10</v>
      </c>
      <c r="S1515" s="331" t="str">
        <f>S1502</f>
        <v xml:space="preserve"> </v>
      </c>
      <c r="T1515" s="239">
        <f t="shared" ref="T1515:AG1515" si="1245">T1502</f>
        <v>13.75</v>
      </c>
      <c r="U1515" s="239">
        <f t="shared" si="1245"/>
        <v>20</v>
      </c>
      <c r="V1515" s="240">
        <f t="shared" si="1245"/>
        <v>5</v>
      </c>
      <c r="W1515" s="241" t="str">
        <f t="shared" si="1245"/>
        <v xml:space="preserve"> </v>
      </c>
      <c r="X1515" s="239" t="str">
        <f t="shared" si="1245"/>
        <v xml:space="preserve"> </v>
      </c>
      <c r="Y1515" s="242">
        <f t="shared" si="1245"/>
        <v>5</v>
      </c>
      <c r="Z1515" s="239" t="str">
        <f t="shared" si="1245"/>
        <v xml:space="preserve"> </v>
      </c>
      <c r="AA1515" s="242">
        <f t="shared" si="1245"/>
        <v>3.75</v>
      </c>
      <c r="AB1515" s="240" t="str">
        <f t="shared" si="1245"/>
        <v xml:space="preserve"> </v>
      </c>
      <c r="AC1515" s="243">
        <f t="shared" si="1245"/>
        <v>14</v>
      </c>
      <c r="AD1515" s="244" t="str">
        <f t="shared" si="1245"/>
        <v xml:space="preserve"> </v>
      </c>
      <c r="AE1515" s="244">
        <f t="shared" si="1245"/>
        <v>14</v>
      </c>
      <c r="AF1515" s="245" t="str">
        <f t="shared" si="1245"/>
        <v xml:space="preserve"> </v>
      </c>
      <c r="AG1515" s="332">
        <f t="shared" si="1245"/>
        <v>17</v>
      </c>
      <c r="AH1515" s="507"/>
      <c r="AI1515" s="508"/>
      <c r="AJ1515" s="508"/>
      <c r="AK1515" s="509"/>
      <c r="AL1515" s="385"/>
      <c r="AM1515" s="386"/>
      <c r="AN1515" s="385"/>
      <c r="AV1515" s="372"/>
      <c r="AX1515" s="373"/>
      <c r="AY1515" s="98"/>
      <c r="AZ1515" s="373"/>
      <c r="BA1515" s="363"/>
      <c r="BC1515" s="377"/>
    </row>
    <row r="1516" spans="1:70" ht="26.25" customHeight="1" thickBot="1" x14ac:dyDescent="0.25">
      <c r="A1516" s="506"/>
      <c r="B1516" s="512" t="str">
        <f>IF('FRONT PAGE'!$A$1="www.fly-logics.com","Authority certifying flight hours 
STAMP &amp; SIGNATURE",0)</f>
        <v>Authority certifying flight hours 
STAMP &amp; SIGNATURE</v>
      </c>
      <c r="C1516" s="512"/>
      <c r="D1516" s="512"/>
      <c r="E1516" s="513"/>
      <c r="F1516" s="533" t="str">
        <f>IF('FRONT PAGE'!$A$1="www.fly-logics.com","TOTAL TO DATE",0)</f>
        <v>TOTAL TO DATE</v>
      </c>
      <c r="G1516" s="534"/>
      <c r="H1516" s="535"/>
      <c r="I1516" s="32">
        <f t="shared" ref="I1516:Q1516" si="1246">IF(SUM(I1514:I1515)=0," ",SUM(I1514:I1515))</f>
        <v>33.75</v>
      </c>
      <c r="J1516" s="27">
        <f t="shared" si="1246"/>
        <v>33.75</v>
      </c>
      <c r="K1516" s="24" t="str">
        <f t="shared" si="1246"/>
        <v xml:space="preserve"> </v>
      </c>
      <c r="L1516" s="25" t="str">
        <f t="shared" si="1246"/>
        <v xml:space="preserve"> </v>
      </c>
      <c r="M1516" s="24" t="str">
        <f t="shared" si="1246"/>
        <v xml:space="preserve"> </v>
      </c>
      <c r="N1516" s="25" t="str">
        <f t="shared" si="1246"/>
        <v xml:space="preserve"> </v>
      </c>
      <c r="O1516" s="24" t="str">
        <f t="shared" si="1246"/>
        <v xml:space="preserve"> </v>
      </c>
      <c r="P1516" s="25" t="str">
        <f t="shared" si="1246"/>
        <v xml:space="preserve"> </v>
      </c>
      <c r="Q1516" s="26" t="str">
        <f t="shared" si="1246"/>
        <v xml:space="preserve"> </v>
      </c>
      <c r="R1516" s="289"/>
      <c r="S1516" s="27" t="str">
        <f t="shared" ref="S1516:AG1516" si="1247">IF(SUM(S1514:S1515)=0," ",SUM(S1514:S1515))</f>
        <v xml:space="preserve"> </v>
      </c>
      <c r="T1516" s="24">
        <f t="shared" si="1247"/>
        <v>13.75</v>
      </c>
      <c r="U1516" s="24">
        <f t="shared" si="1247"/>
        <v>20</v>
      </c>
      <c r="V1516" s="26">
        <f t="shared" si="1247"/>
        <v>5</v>
      </c>
      <c r="W1516" s="27" t="str">
        <f t="shared" si="1247"/>
        <v xml:space="preserve"> </v>
      </c>
      <c r="X1516" s="24" t="str">
        <f t="shared" si="1247"/>
        <v xml:space="preserve"> </v>
      </c>
      <c r="Y1516" s="25">
        <f t="shared" si="1247"/>
        <v>5</v>
      </c>
      <c r="Z1516" s="24" t="str">
        <f t="shared" si="1247"/>
        <v xml:space="preserve"> </v>
      </c>
      <c r="AA1516" s="25">
        <f t="shared" si="1247"/>
        <v>3.75</v>
      </c>
      <c r="AB1516" s="26" t="str">
        <f t="shared" si="1247"/>
        <v xml:space="preserve"> </v>
      </c>
      <c r="AC1516" s="30">
        <f t="shared" si="1247"/>
        <v>14</v>
      </c>
      <c r="AD1516" s="28" t="str">
        <f t="shared" si="1247"/>
        <v xml:space="preserve"> </v>
      </c>
      <c r="AE1516" s="28">
        <f t="shared" si="1247"/>
        <v>14</v>
      </c>
      <c r="AF1516" s="31" t="str">
        <f t="shared" si="1247"/>
        <v xml:space="preserve"> </v>
      </c>
      <c r="AG1516" s="33">
        <f t="shared" si="1247"/>
        <v>17</v>
      </c>
      <c r="AH1516" s="514" t="str">
        <f>IF('FRONT PAGE'!$A$1="www.fly-logics.com","_____________________________
PILOT SIGNATURE",0)</f>
        <v>_____________________________
PILOT SIGNATURE</v>
      </c>
      <c r="AI1516" s="515"/>
      <c r="AJ1516" s="515"/>
      <c r="AK1516" s="330">
        <f>A1514</f>
        <v>108</v>
      </c>
      <c r="AL1516" s="387"/>
      <c r="AM1516" s="388"/>
      <c r="AN1516" s="387"/>
      <c r="AV1516" s="372"/>
      <c r="AX1516" s="373"/>
      <c r="AY1516" s="98"/>
      <c r="AZ1516" s="373"/>
      <c r="BA1516" s="363"/>
      <c r="BC1516" s="377"/>
    </row>
    <row r="1517" spans="1:70" s="50" customFormat="1" ht="27.75" customHeight="1" x14ac:dyDescent="0.2">
      <c r="A1517" s="29">
        <f>A1512+1</f>
        <v>1081</v>
      </c>
      <c r="B1517" s="39"/>
      <c r="C1517" s="40"/>
      <c r="D1517" s="41"/>
      <c r="E1517" s="42"/>
      <c r="F1517" s="43"/>
      <c r="G1517" s="44"/>
      <c r="H1517" s="45"/>
      <c r="I1517" s="281"/>
      <c r="J1517" s="277"/>
      <c r="K1517" s="278"/>
      <c r="L1517" s="279"/>
      <c r="M1517" s="278"/>
      <c r="N1517" s="279"/>
      <c r="O1517" s="278"/>
      <c r="P1517" s="279"/>
      <c r="Q1517" s="150"/>
      <c r="R1517" s="285"/>
      <c r="S1517" s="46"/>
      <c r="T1517" s="47"/>
      <c r="U1517" s="47"/>
      <c r="V1517" s="48"/>
      <c r="W1517" s="293"/>
      <c r="X1517" s="278"/>
      <c r="Y1517" s="279"/>
      <c r="Z1517" s="278"/>
      <c r="AA1517" s="279"/>
      <c r="AB1517" s="150"/>
      <c r="AC1517" s="282"/>
      <c r="AD1517" s="283"/>
      <c r="AE1517" s="283"/>
      <c r="AF1517" s="284"/>
      <c r="AG1517" s="49"/>
      <c r="AH1517" s="48"/>
      <c r="AI1517" s="516"/>
      <c r="AJ1517" s="516"/>
      <c r="AK1517" s="517"/>
      <c r="AL1517" s="100"/>
      <c r="AM1517" s="382" t="str">
        <f t="shared" ref="AM1517:AM1526" si="1248">IF(B1517=0," ",TEXT(B1517,"MMM"))</f>
        <v xml:space="preserve"> </v>
      </c>
      <c r="AN1517" s="95" t="str">
        <f t="shared" ref="AN1517:AN1526" si="1249">IF(B1517=0," ",YEAR(B1517))</f>
        <v xml:space="preserve"> </v>
      </c>
      <c r="AO1517" s="365"/>
      <c r="AP1517" s="365"/>
      <c r="AQ1517" s="256"/>
      <c r="AR1517" s="365"/>
      <c r="AS1517" s="365"/>
      <c r="AT1517" s="364"/>
      <c r="AU1517" s="365"/>
      <c r="AV1517" s="372"/>
      <c r="AW1517" s="364"/>
      <c r="AX1517" s="373"/>
      <c r="AY1517" s="98"/>
      <c r="AZ1517" s="373"/>
      <c r="BA1517" s="363"/>
      <c r="BB1517" s="365"/>
      <c r="BC1517" s="377"/>
      <c r="BD1517" s="365"/>
      <c r="BE1517" s="365"/>
      <c r="BF1517" s="365"/>
      <c r="BG1517" s="365"/>
      <c r="BH1517" s="365"/>
      <c r="BI1517" s="365"/>
      <c r="BJ1517" s="365"/>
      <c r="BK1517" s="365"/>
      <c r="BL1517" s="376"/>
      <c r="BM1517" s="376"/>
      <c r="BN1517" s="260"/>
      <c r="BO1517" s="260"/>
      <c r="BP1517" s="260"/>
      <c r="BQ1517" s="263"/>
      <c r="BR1517" s="263"/>
    </row>
    <row r="1518" spans="1:70" s="50" customFormat="1" ht="27.75" customHeight="1" x14ac:dyDescent="0.2">
      <c r="A1518" s="22">
        <f>A1517+1</f>
        <v>1082</v>
      </c>
      <c r="B1518" s="51"/>
      <c r="C1518" s="52"/>
      <c r="D1518" s="53"/>
      <c r="E1518" s="54"/>
      <c r="F1518" s="55"/>
      <c r="G1518" s="56"/>
      <c r="H1518" s="57"/>
      <c r="I1518" s="275"/>
      <c r="J1518" s="58"/>
      <c r="K1518" s="59"/>
      <c r="L1518" s="60"/>
      <c r="M1518" s="59"/>
      <c r="N1518" s="60"/>
      <c r="O1518" s="59"/>
      <c r="P1518" s="60"/>
      <c r="Q1518" s="61"/>
      <c r="R1518" s="286"/>
      <c r="S1518" s="58"/>
      <c r="T1518" s="59"/>
      <c r="U1518" s="59"/>
      <c r="V1518" s="61"/>
      <c r="W1518" s="294"/>
      <c r="X1518" s="59"/>
      <c r="Y1518" s="60"/>
      <c r="Z1518" s="59"/>
      <c r="AA1518" s="60"/>
      <c r="AB1518" s="61"/>
      <c r="AC1518" s="62"/>
      <c r="AD1518" s="63"/>
      <c r="AE1518" s="63"/>
      <c r="AF1518" s="64"/>
      <c r="AG1518" s="65"/>
      <c r="AH1518" s="61"/>
      <c r="AI1518" s="510"/>
      <c r="AJ1518" s="510"/>
      <c r="AK1518" s="511"/>
      <c r="AL1518" s="100"/>
      <c r="AM1518" s="382" t="str">
        <f t="shared" si="1248"/>
        <v xml:space="preserve"> </v>
      </c>
      <c r="AN1518" s="95" t="str">
        <f t="shared" si="1249"/>
        <v xml:space="preserve"> </v>
      </c>
      <c r="AO1518" s="365"/>
      <c r="AP1518" s="365"/>
      <c r="AQ1518" s="256"/>
      <c r="AR1518" s="365"/>
      <c r="AS1518" s="365"/>
      <c r="AT1518" s="364"/>
      <c r="AU1518" s="365"/>
      <c r="AV1518" s="372"/>
      <c r="AW1518" s="364"/>
      <c r="AX1518" s="373"/>
      <c r="AY1518" s="98"/>
      <c r="AZ1518" s="373"/>
      <c r="BA1518" s="363"/>
      <c r="BB1518" s="365"/>
      <c r="BC1518" s="377"/>
      <c r="BD1518" s="365"/>
      <c r="BE1518" s="365"/>
      <c r="BF1518" s="365"/>
      <c r="BG1518" s="365"/>
      <c r="BH1518" s="365"/>
      <c r="BI1518" s="365"/>
      <c r="BJ1518" s="365"/>
      <c r="BK1518" s="365"/>
      <c r="BL1518" s="376"/>
      <c r="BM1518" s="376"/>
      <c r="BN1518" s="260"/>
      <c r="BO1518" s="260"/>
      <c r="BP1518" s="260"/>
      <c r="BQ1518" s="263"/>
      <c r="BR1518" s="263"/>
    </row>
    <row r="1519" spans="1:70" s="50" customFormat="1" ht="27.75" customHeight="1" x14ac:dyDescent="0.2">
      <c r="A1519" s="22">
        <f t="shared" ref="A1519:A1526" si="1250">A1518+1</f>
        <v>1083</v>
      </c>
      <c r="B1519" s="51"/>
      <c r="C1519" s="52"/>
      <c r="D1519" s="53"/>
      <c r="E1519" s="54"/>
      <c r="F1519" s="55"/>
      <c r="G1519" s="56"/>
      <c r="H1519" s="57"/>
      <c r="I1519" s="275"/>
      <c r="J1519" s="58"/>
      <c r="K1519" s="59"/>
      <c r="L1519" s="60"/>
      <c r="M1519" s="59"/>
      <c r="N1519" s="60"/>
      <c r="O1519" s="59"/>
      <c r="P1519" s="60"/>
      <c r="Q1519" s="61"/>
      <c r="R1519" s="286"/>
      <c r="S1519" s="58"/>
      <c r="T1519" s="59"/>
      <c r="U1519" s="59"/>
      <c r="V1519" s="61"/>
      <c r="W1519" s="294"/>
      <c r="X1519" s="59"/>
      <c r="Y1519" s="60"/>
      <c r="Z1519" s="59"/>
      <c r="AA1519" s="60"/>
      <c r="AB1519" s="61"/>
      <c r="AC1519" s="62"/>
      <c r="AD1519" s="63"/>
      <c r="AE1519" s="63"/>
      <c r="AF1519" s="64"/>
      <c r="AG1519" s="65"/>
      <c r="AH1519" s="61"/>
      <c r="AI1519" s="510"/>
      <c r="AJ1519" s="510"/>
      <c r="AK1519" s="511"/>
      <c r="AL1519" s="100"/>
      <c r="AM1519" s="382" t="str">
        <f t="shared" si="1248"/>
        <v xml:space="preserve"> </v>
      </c>
      <c r="AN1519" s="95" t="str">
        <f t="shared" si="1249"/>
        <v xml:space="preserve"> </v>
      </c>
      <c r="AO1519" s="365"/>
      <c r="AP1519" s="365"/>
      <c r="AQ1519" s="256"/>
      <c r="AR1519" s="365"/>
      <c r="AS1519" s="365"/>
      <c r="AT1519" s="364"/>
      <c r="AU1519" s="365"/>
      <c r="AV1519" s="372"/>
      <c r="AW1519" s="364"/>
      <c r="AX1519" s="373"/>
      <c r="AY1519" s="98"/>
      <c r="AZ1519" s="373"/>
      <c r="BA1519" s="363"/>
      <c r="BB1519" s="365"/>
      <c r="BC1519" s="377"/>
      <c r="BD1519" s="365"/>
      <c r="BE1519" s="365"/>
      <c r="BF1519" s="365"/>
      <c r="BG1519" s="365"/>
      <c r="BH1519" s="365"/>
      <c r="BI1519" s="365"/>
      <c r="BJ1519" s="365"/>
      <c r="BK1519" s="365"/>
      <c r="BL1519" s="376"/>
      <c r="BM1519" s="376"/>
      <c r="BN1519" s="260"/>
      <c r="BO1519" s="260"/>
      <c r="BP1519" s="260"/>
      <c r="BQ1519" s="263"/>
      <c r="BR1519" s="263"/>
    </row>
    <row r="1520" spans="1:70" s="50" customFormat="1" ht="27.75" customHeight="1" x14ac:dyDescent="0.2">
      <c r="A1520" s="22">
        <f t="shared" si="1250"/>
        <v>1084</v>
      </c>
      <c r="B1520" s="51"/>
      <c r="C1520" s="52"/>
      <c r="D1520" s="53"/>
      <c r="E1520" s="54"/>
      <c r="F1520" s="55"/>
      <c r="G1520" s="56"/>
      <c r="H1520" s="57"/>
      <c r="I1520" s="275"/>
      <c r="J1520" s="58"/>
      <c r="K1520" s="59"/>
      <c r="L1520" s="60"/>
      <c r="M1520" s="59"/>
      <c r="N1520" s="60"/>
      <c r="O1520" s="59"/>
      <c r="P1520" s="60"/>
      <c r="Q1520" s="61"/>
      <c r="R1520" s="286"/>
      <c r="S1520" s="58"/>
      <c r="T1520" s="59"/>
      <c r="U1520" s="59"/>
      <c r="V1520" s="61"/>
      <c r="W1520" s="294"/>
      <c r="X1520" s="59"/>
      <c r="Y1520" s="60"/>
      <c r="Z1520" s="59"/>
      <c r="AA1520" s="60"/>
      <c r="AB1520" s="61"/>
      <c r="AC1520" s="62"/>
      <c r="AD1520" s="63"/>
      <c r="AE1520" s="63"/>
      <c r="AF1520" s="64"/>
      <c r="AG1520" s="65"/>
      <c r="AH1520" s="61"/>
      <c r="AI1520" s="510"/>
      <c r="AJ1520" s="510"/>
      <c r="AK1520" s="511"/>
      <c r="AL1520" s="100"/>
      <c r="AM1520" s="382" t="str">
        <f t="shared" si="1248"/>
        <v xml:space="preserve"> </v>
      </c>
      <c r="AN1520" s="95" t="str">
        <f t="shared" si="1249"/>
        <v xml:space="preserve"> </v>
      </c>
      <c r="AO1520" s="365"/>
      <c r="AP1520" s="365"/>
      <c r="AQ1520" s="256"/>
      <c r="AR1520" s="365"/>
      <c r="AS1520" s="365"/>
      <c r="AT1520" s="364"/>
      <c r="AU1520" s="365"/>
      <c r="AV1520" s="372"/>
      <c r="AW1520" s="364"/>
      <c r="AX1520" s="373"/>
      <c r="AY1520" s="98"/>
      <c r="AZ1520" s="373"/>
      <c r="BA1520" s="363"/>
      <c r="BB1520" s="365"/>
      <c r="BC1520" s="377"/>
      <c r="BD1520" s="365"/>
      <c r="BE1520" s="365"/>
      <c r="BF1520" s="365"/>
      <c r="BG1520" s="365"/>
      <c r="BH1520" s="365"/>
      <c r="BI1520" s="365"/>
      <c r="BJ1520" s="365"/>
      <c r="BK1520" s="365"/>
      <c r="BL1520" s="376"/>
      <c r="BM1520" s="376"/>
      <c r="BN1520" s="260"/>
      <c r="BO1520" s="260"/>
      <c r="BP1520" s="260"/>
      <c r="BQ1520" s="263"/>
      <c r="BR1520" s="263"/>
    </row>
    <row r="1521" spans="1:70" s="50" customFormat="1" ht="27.75" customHeight="1" x14ac:dyDescent="0.2">
      <c r="A1521" s="22">
        <f t="shared" si="1250"/>
        <v>1085</v>
      </c>
      <c r="B1521" s="51"/>
      <c r="C1521" s="52"/>
      <c r="D1521" s="53"/>
      <c r="E1521" s="54"/>
      <c r="F1521" s="55"/>
      <c r="G1521" s="56"/>
      <c r="H1521" s="57"/>
      <c r="I1521" s="275"/>
      <c r="J1521" s="58"/>
      <c r="K1521" s="59"/>
      <c r="L1521" s="60"/>
      <c r="M1521" s="59"/>
      <c r="N1521" s="60"/>
      <c r="O1521" s="59"/>
      <c r="P1521" s="60"/>
      <c r="Q1521" s="61"/>
      <c r="R1521" s="286"/>
      <c r="S1521" s="58"/>
      <c r="T1521" s="59"/>
      <c r="U1521" s="59"/>
      <c r="V1521" s="61"/>
      <c r="W1521" s="294"/>
      <c r="X1521" s="59"/>
      <c r="Y1521" s="60"/>
      <c r="Z1521" s="59"/>
      <c r="AA1521" s="60"/>
      <c r="AB1521" s="61"/>
      <c r="AC1521" s="62"/>
      <c r="AD1521" s="63"/>
      <c r="AE1521" s="63"/>
      <c r="AF1521" s="64"/>
      <c r="AG1521" s="65"/>
      <c r="AH1521" s="61"/>
      <c r="AI1521" s="510"/>
      <c r="AJ1521" s="510"/>
      <c r="AK1521" s="511"/>
      <c r="AL1521" s="100"/>
      <c r="AM1521" s="382" t="str">
        <f t="shared" si="1248"/>
        <v xml:space="preserve"> </v>
      </c>
      <c r="AN1521" s="95" t="str">
        <f t="shared" si="1249"/>
        <v xml:space="preserve"> </v>
      </c>
      <c r="AO1521" s="365"/>
      <c r="AP1521" s="365"/>
      <c r="AQ1521" s="256"/>
      <c r="AR1521" s="365"/>
      <c r="AS1521" s="365"/>
      <c r="AT1521" s="364"/>
      <c r="AU1521" s="365"/>
      <c r="AV1521" s="372"/>
      <c r="AW1521" s="364"/>
      <c r="AX1521" s="373"/>
      <c r="AY1521" s="98"/>
      <c r="AZ1521" s="373"/>
      <c r="BA1521" s="363"/>
      <c r="BB1521" s="365"/>
      <c r="BC1521" s="377"/>
      <c r="BD1521" s="365"/>
      <c r="BE1521" s="365"/>
      <c r="BF1521" s="365"/>
      <c r="BG1521" s="365"/>
      <c r="BH1521" s="365"/>
      <c r="BI1521" s="365"/>
      <c r="BJ1521" s="365"/>
      <c r="BK1521" s="365"/>
      <c r="BL1521" s="376"/>
      <c r="BM1521" s="376"/>
      <c r="BN1521" s="260"/>
      <c r="BO1521" s="260"/>
      <c r="BP1521" s="260"/>
      <c r="BQ1521" s="263"/>
      <c r="BR1521" s="263"/>
    </row>
    <row r="1522" spans="1:70" s="50" customFormat="1" ht="27.75" customHeight="1" x14ac:dyDescent="0.2">
      <c r="A1522" s="22">
        <f t="shared" si="1250"/>
        <v>1086</v>
      </c>
      <c r="B1522" s="51"/>
      <c r="C1522" s="52"/>
      <c r="D1522" s="53"/>
      <c r="E1522" s="54"/>
      <c r="F1522" s="55"/>
      <c r="G1522" s="56"/>
      <c r="H1522" s="57"/>
      <c r="I1522" s="275"/>
      <c r="J1522" s="58"/>
      <c r="K1522" s="59"/>
      <c r="L1522" s="60"/>
      <c r="M1522" s="59"/>
      <c r="N1522" s="60"/>
      <c r="O1522" s="59"/>
      <c r="P1522" s="60"/>
      <c r="Q1522" s="61"/>
      <c r="R1522" s="286"/>
      <c r="S1522" s="58"/>
      <c r="T1522" s="59"/>
      <c r="U1522" s="59"/>
      <c r="V1522" s="61"/>
      <c r="W1522" s="294"/>
      <c r="X1522" s="59"/>
      <c r="Y1522" s="60"/>
      <c r="Z1522" s="59"/>
      <c r="AA1522" s="60"/>
      <c r="AB1522" s="61"/>
      <c r="AC1522" s="62"/>
      <c r="AD1522" s="63"/>
      <c r="AE1522" s="63"/>
      <c r="AF1522" s="64"/>
      <c r="AG1522" s="65"/>
      <c r="AH1522" s="61"/>
      <c r="AI1522" s="510"/>
      <c r="AJ1522" s="510"/>
      <c r="AK1522" s="511"/>
      <c r="AL1522" s="100"/>
      <c r="AM1522" s="382" t="str">
        <f t="shared" si="1248"/>
        <v xml:space="preserve"> </v>
      </c>
      <c r="AN1522" s="95" t="str">
        <f t="shared" si="1249"/>
        <v xml:space="preserve"> </v>
      </c>
      <c r="AO1522" s="365"/>
      <c r="AP1522" s="365"/>
      <c r="AQ1522" s="256"/>
      <c r="AR1522" s="365"/>
      <c r="AS1522" s="365"/>
      <c r="AT1522" s="364"/>
      <c r="AU1522" s="365"/>
      <c r="AV1522" s="372"/>
      <c r="AW1522" s="364"/>
      <c r="AX1522" s="373"/>
      <c r="AY1522" s="98"/>
      <c r="AZ1522" s="373"/>
      <c r="BA1522" s="363"/>
      <c r="BB1522" s="365"/>
      <c r="BC1522" s="377"/>
      <c r="BD1522" s="365"/>
      <c r="BE1522" s="365"/>
      <c r="BF1522" s="365"/>
      <c r="BG1522" s="365"/>
      <c r="BH1522" s="365"/>
      <c r="BI1522" s="365"/>
      <c r="BJ1522" s="365"/>
      <c r="BK1522" s="365"/>
      <c r="BL1522" s="376"/>
      <c r="BM1522" s="376"/>
      <c r="BN1522" s="260"/>
      <c r="BO1522" s="260"/>
      <c r="BP1522" s="260"/>
      <c r="BQ1522" s="263"/>
      <c r="BR1522" s="263"/>
    </row>
    <row r="1523" spans="1:70" s="50" customFormat="1" ht="27.75" customHeight="1" x14ac:dyDescent="0.2">
      <c r="A1523" s="22">
        <f>A1522+1</f>
        <v>1087</v>
      </c>
      <c r="B1523" s="51"/>
      <c r="C1523" s="52"/>
      <c r="D1523" s="53"/>
      <c r="E1523" s="54"/>
      <c r="F1523" s="55"/>
      <c r="G1523" s="56"/>
      <c r="H1523" s="57"/>
      <c r="I1523" s="275"/>
      <c r="J1523" s="58"/>
      <c r="K1523" s="59"/>
      <c r="L1523" s="60"/>
      <c r="M1523" s="59"/>
      <c r="N1523" s="60"/>
      <c r="O1523" s="59"/>
      <c r="P1523" s="60"/>
      <c r="Q1523" s="61"/>
      <c r="R1523" s="286"/>
      <c r="S1523" s="58"/>
      <c r="T1523" s="59"/>
      <c r="U1523" s="59"/>
      <c r="V1523" s="61"/>
      <c r="W1523" s="294"/>
      <c r="X1523" s="59"/>
      <c r="Y1523" s="60"/>
      <c r="Z1523" s="59"/>
      <c r="AA1523" s="60"/>
      <c r="AB1523" s="61"/>
      <c r="AC1523" s="62"/>
      <c r="AD1523" s="63"/>
      <c r="AE1523" s="63"/>
      <c r="AF1523" s="64"/>
      <c r="AG1523" s="65"/>
      <c r="AH1523" s="61"/>
      <c r="AI1523" s="510"/>
      <c r="AJ1523" s="510"/>
      <c r="AK1523" s="511"/>
      <c r="AL1523" s="100"/>
      <c r="AM1523" s="382" t="str">
        <f t="shared" si="1248"/>
        <v xml:space="preserve"> </v>
      </c>
      <c r="AN1523" s="95" t="str">
        <f t="shared" si="1249"/>
        <v xml:space="preserve"> </v>
      </c>
      <c r="AO1523" s="365"/>
      <c r="AP1523" s="365"/>
      <c r="AQ1523" s="256"/>
      <c r="AR1523" s="365"/>
      <c r="AS1523" s="365"/>
      <c r="AT1523" s="364"/>
      <c r="AU1523" s="365"/>
      <c r="AV1523" s="372"/>
      <c r="AW1523" s="364"/>
      <c r="AX1523" s="373"/>
      <c r="AY1523" s="98"/>
      <c r="AZ1523" s="373"/>
      <c r="BA1523" s="363"/>
      <c r="BB1523" s="365"/>
      <c r="BC1523" s="377"/>
      <c r="BD1523" s="365"/>
      <c r="BE1523" s="365"/>
      <c r="BF1523" s="365"/>
      <c r="BG1523" s="365"/>
      <c r="BH1523" s="365"/>
      <c r="BI1523" s="365"/>
      <c r="BJ1523" s="365"/>
      <c r="BK1523" s="365"/>
      <c r="BL1523" s="376"/>
      <c r="BM1523" s="376"/>
      <c r="BN1523" s="260"/>
      <c r="BO1523" s="260"/>
      <c r="BP1523" s="260"/>
      <c r="BQ1523" s="263"/>
      <c r="BR1523" s="263"/>
    </row>
    <row r="1524" spans="1:70" s="50" customFormat="1" ht="27.75" customHeight="1" x14ac:dyDescent="0.2">
      <c r="A1524" s="22">
        <f t="shared" si="1250"/>
        <v>1088</v>
      </c>
      <c r="B1524" s="51"/>
      <c r="C1524" s="52"/>
      <c r="D1524" s="53"/>
      <c r="E1524" s="54"/>
      <c r="F1524" s="55"/>
      <c r="G1524" s="56"/>
      <c r="H1524" s="57"/>
      <c r="I1524" s="275"/>
      <c r="J1524" s="58"/>
      <c r="K1524" s="59"/>
      <c r="L1524" s="60"/>
      <c r="M1524" s="59"/>
      <c r="N1524" s="60"/>
      <c r="O1524" s="59"/>
      <c r="P1524" s="60"/>
      <c r="Q1524" s="61"/>
      <c r="R1524" s="286"/>
      <c r="S1524" s="58"/>
      <c r="T1524" s="59"/>
      <c r="U1524" s="59"/>
      <c r="V1524" s="61"/>
      <c r="W1524" s="294"/>
      <c r="X1524" s="59"/>
      <c r="Y1524" s="60"/>
      <c r="Z1524" s="59"/>
      <c r="AA1524" s="60"/>
      <c r="AB1524" s="61"/>
      <c r="AC1524" s="62"/>
      <c r="AD1524" s="63"/>
      <c r="AE1524" s="63"/>
      <c r="AF1524" s="64"/>
      <c r="AG1524" s="65"/>
      <c r="AH1524" s="61"/>
      <c r="AI1524" s="510"/>
      <c r="AJ1524" s="510"/>
      <c r="AK1524" s="511"/>
      <c r="AL1524" s="100"/>
      <c r="AM1524" s="382" t="str">
        <f t="shared" si="1248"/>
        <v xml:space="preserve"> </v>
      </c>
      <c r="AN1524" s="95" t="str">
        <f t="shared" si="1249"/>
        <v xml:space="preserve"> </v>
      </c>
      <c r="AO1524" s="365"/>
      <c r="AP1524" s="365"/>
      <c r="AQ1524" s="256"/>
      <c r="AR1524" s="365"/>
      <c r="AS1524" s="365"/>
      <c r="AT1524" s="364"/>
      <c r="AU1524" s="365"/>
      <c r="AV1524" s="372"/>
      <c r="AW1524" s="364"/>
      <c r="AX1524" s="373"/>
      <c r="AY1524" s="98"/>
      <c r="AZ1524" s="373"/>
      <c r="BA1524" s="363"/>
      <c r="BB1524" s="365"/>
      <c r="BC1524" s="377"/>
      <c r="BD1524" s="365"/>
      <c r="BE1524" s="365"/>
      <c r="BF1524" s="365"/>
      <c r="BG1524" s="365"/>
      <c r="BH1524" s="365"/>
      <c r="BI1524" s="365"/>
      <c r="BJ1524" s="365"/>
      <c r="BK1524" s="365"/>
      <c r="BL1524" s="376"/>
      <c r="BM1524" s="376"/>
      <c r="BN1524" s="260"/>
      <c r="BO1524" s="260"/>
      <c r="BP1524" s="260"/>
      <c r="BQ1524" s="263"/>
      <c r="BR1524" s="263"/>
    </row>
    <row r="1525" spans="1:70" s="50" customFormat="1" ht="27.75" customHeight="1" x14ac:dyDescent="0.2">
      <c r="A1525" s="22">
        <f t="shared" si="1250"/>
        <v>1089</v>
      </c>
      <c r="B1525" s="51"/>
      <c r="C1525" s="52"/>
      <c r="D1525" s="53"/>
      <c r="E1525" s="54"/>
      <c r="F1525" s="55"/>
      <c r="G1525" s="56"/>
      <c r="H1525" s="57"/>
      <c r="I1525" s="275"/>
      <c r="J1525" s="58"/>
      <c r="K1525" s="59"/>
      <c r="L1525" s="60"/>
      <c r="M1525" s="59"/>
      <c r="N1525" s="60"/>
      <c r="O1525" s="59"/>
      <c r="P1525" s="60"/>
      <c r="Q1525" s="61"/>
      <c r="R1525" s="286"/>
      <c r="S1525" s="58"/>
      <c r="T1525" s="59"/>
      <c r="U1525" s="59"/>
      <c r="V1525" s="61"/>
      <c r="W1525" s="294"/>
      <c r="X1525" s="59"/>
      <c r="Y1525" s="60"/>
      <c r="Z1525" s="59"/>
      <c r="AA1525" s="60"/>
      <c r="AB1525" s="61"/>
      <c r="AC1525" s="62"/>
      <c r="AD1525" s="63"/>
      <c r="AE1525" s="63"/>
      <c r="AF1525" s="64"/>
      <c r="AG1525" s="65"/>
      <c r="AH1525" s="61"/>
      <c r="AI1525" s="510"/>
      <c r="AJ1525" s="510"/>
      <c r="AK1525" s="511"/>
      <c r="AL1525" s="100"/>
      <c r="AM1525" s="382" t="str">
        <f t="shared" si="1248"/>
        <v xml:space="preserve"> </v>
      </c>
      <c r="AN1525" s="95" t="str">
        <f t="shared" si="1249"/>
        <v xml:space="preserve"> </v>
      </c>
      <c r="AO1525" s="365"/>
      <c r="AP1525" s="365"/>
      <c r="AQ1525" s="256"/>
      <c r="AR1525" s="365"/>
      <c r="AS1525" s="365"/>
      <c r="AT1525" s="364"/>
      <c r="AU1525" s="365"/>
      <c r="AV1525" s="372"/>
      <c r="AW1525" s="364"/>
      <c r="AX1525" s="373"/>
      <c r="AY1525" s="98"/>
      <c r="AZ1525" s="373"/>
      <c r="BA1525" s="365"/>
      <c r="BB1525" s="365"/>
      <c r="BC1525" s="377"/>
      <c r="BD1525" s="365"/>
      <c r="BE1525" s="365"/>
      <c r="BF1525" s="365"/>
      <c r="BG1525" s="365"/>
      <c r="BH1525" s="365"/>
      <c r="BI1525" s="365"/>
      <c r="BJ1525" s="365"/>
      <c r="BK1525" s="365"/>
      <c r="BL1525" s="376"/>
      <c r="BM1525" s="376"/>
      <c r="BN1525" s="260"/>
      <c r="BO1525" s="260"/>
      <c r="BP1525" s="260"/>
      <c r="BQ1525" s="263"/>
      <c r="BR1525" s="263"/>
    </row>
    <row r="1526" spans="1:70" s="50" customFormat="1" ht="27.75" customHeight="1" thickBot="1" x14ac:dyDescent="0.25">
      <c r="A1526" s="23">
        <f t="shared" si="1250"/>
        <v>1090</v>
      </c>
      <c r="B1526" s="66"/>
      <c r="C1526" s="67"/>
      <c r="D1526" s="68"/>
      <c r="E1526" s="69"/>
      <c r="F1526" s="70"/>
      <c r="G1526" s="71"/>
      <c r="H1526" s="72"/>
      <c r="I1526" s="276"/>
      <c r="J1526" s="73"/>
      <c r="K1526" s="74"/>
      <c r="L1526" s="75"/>
      <c r="M1526" s="74"/>
      <c r="N1526" s="75"/>
      <c r="O1526" s="74"/>
      <c r="P1526" s="75"/>
      <c r="Q1526" s="76"/>
      <c r="R1526" s="287"/>
      <c r="S1526" s="73"/>
      <c r="T1526" s="74"/>
      <c r="U1526" s="74"/>
      <c r="V1526" s="76"/>
      <c r="W1526" s="295"/>
      <c r="X1526" s="74"/>
      <c r="Y1526" s="75"/>
      <c r="Z1526" s="74"/>
      <c r="AA1526" s="75"/>
      <c r="AB1526" s="76"/>
      <c r="AC1526" s="77"/>
      <c r="AD1526" s="78"/>
      <c r="AE1526" s="78"/>
      <c r="AF1526" s="79"/>
      <c r="AG1526" s="80"/>
      <c r="AH1526" s="76"/>
      <c r="AI1526" s="518"/>
      <c r="AJ1526" s="518"/>
      <c r="AK1526" s="519"/>
      <c r="AL1526" s="100"/>
      <c r="AM1526" s="382" t="str">
        <f t="shared" si="1248"/>
        <v xml:space="preserve"> </v>
      </c>
      <c r="AN1526" s="95" t="str">
        <f t="shared" si="1249"/>
        <v xml:space="preserve"> </v>
      </c>
      <c r="AO1526" s="365"/>
      <c r="AP1526" s="365"/>
      <c r="AQ1526" s="256"/>
      <c r="AR1526" s="365"/>
      <c r="AS1526" s="365"/>
      <c r="AT1526" s="364"/>
      <c r="AU1526" s="365"/>
      <c r="AV1526" s="372"/>
      <c r="AW1526" s="364"/>
      <c r="AX1526" s="373"/>
      <c r="AY1526" s="98"/>
      <c r="AZ1526" s="373"/>
      <c r="BA1526" s="365"/>
      <c r="BB1526" s="365"/>
      <c r="BC1526" s="377"/>
      <c r="BD1526" s="365"/>
      <c r="BE1526" s="365"/>
      <c r="BF1526" s="365"/>
      <c r="BG1526" s="365"/>
      <c r="BH1526" s="365"/>
      <c r="BI1526" s="365"/>
      <c r="BJ1526" s="365"/>
      <c r="BK1526" s="365"/>
      <c r="BL1526" s="376"/>
      <c r="BM1526" s="376"/>
      <c r="BN1526" s="260"/>
      <c r="BO1526" s="260"/>
      <c r="BP1526" s="260"/>
      <c r="BQ1526" s="263"/>
      <c r="BR1526" s="263"/>
    </row>
    <row r="1527" spans="1:70" ht="4.5" customHeight="1" thickBot="1" x14ac:dyDescent="0.25">
      <c r="A1527" s="91">
        <f>AK1530</f>
        <v>109</v>
      </c>
      <c r="B1527" s="235"/>
      <c r="C1527" s="235"/>
      <c r="D1527" s="235"/>
      <c r="E1527" s="235"/>
      <c r="F1527" s="235"/>
      <c r="G1527" s="235"/>
      <c r="H1527" s="235"/>
      <c r="I1527" s="235"/>
      <c r="J1527" s="280"/>
      <c r="K1527" s="280"/>
      <c r="L1527" s="280"/>
      <c r="M1527" s="280"/>
      <c r="N1527" s="280"/>
      <c r="O1527" s="280"/>
      <c r="P1527" s="280"/>
      <c r="Q1527" s="280"/>
      <c r="R1527" s="280"/>
      <c r="S1527" s="292"/>
      <c r="T1527" s="292"/>
      <c r="U1527" s="292"/>
      <c r="V1527" s="292"/>
      <c r="W1527" s="292"/>
      <c r="X1527" s="292"/>
      <c r="Y1527" s="292"/>
      <c r="Z1527" s="292"/>
      <c r="AA1527" s="292"/>
      <c r="AB1527" s="292"/>
      <c r="AC1527" s="292"/>
      <c r="AD1527" s="236"/>
      <c r="AE1527" s="237"/>
      <c r="AF1527" s="236"/>
      <c r="AG1527" s="238"/>
      <c r="AH1527" s="536"/>
      <c r="AI1527" s="537"/>
      <c r="AJ1527" s="537"/>
      <c r="AK1527" s="537"/>
      <c r="AL1527" s="383"/>
      <c r="AM1527" s="384"/>
      <c r="AN1527" s="383"/>
      <c r="AV1527" s="372"/>
      <c r="AX1527" s="373"/>
      <c r="AY1527" s="98"/>
      <c r="AZ1527" s="373"/>
      <c r="BC1527" s="377"/>
    </row>
    <row r="1528" spans="1:70" ht="26.25" customHeight="1" x14ac:dyDescent="0.2">
      <c r="A1528" s="163">
        <f>A1514+1</f>
        <v>109</v>
      </c>
      <c r="B1528" s="523"/>
      <c r="C1528" s="523"/>
      <c r="D1528" s="523"/>
      <c r="E1528" s="524"/>
      <c r="F1528" s="527" t="str">
        <f>IF('FRONT PAGE'!$A$1="www.fly-logics.com","TOTAL PAGE",0)</f>
        <v>TOTAL PAGE</v>
      </c>
      <c r="G1528" s="528"/>
      <c r="H1528" s="529"/>
      <c r="I1528" s="314" t="str">
        <f>IF('FRONT PAGE'!$A$1="www.fly-logics.com",IF(SUM(I1517:I1527)=0," ",SUM(I1517:I1527)),0)</f>
        <v xml:space="preserve"> </v>
      </c>
      <c r="J1528" s="315" t="str">
        <f>IF('FRONT PAGE'!$A$1="www.fly-logics.com",IF(SUM(J1517:J1527)=0," ",SUM(J1517:J1527)),0)</f>
        <v xml:space="preserve"> </v>
      </c>
      <c r="K1528" s="316" t="str">
        <f>IF('FRONT PAGE'!$A$1="www.fly-logics.com",IF(SUM(K1517:K1527)=0," ",SUM(K1517:K1527)),0)</f>
        <v xml:space="preserve"> </v>
      </c>
      <c r="L1528" s="317" t="str">
        <f>IF('FRONT PAGE'!$A$1="www.fly-logics.com",IF(SUM(L1517:L1527)=0," ",SUM(L1517:L1527)),0)</f>
        <v xml:space="preserve"> </v>
      </c>
      <c r="M1528" s="316" t="str">
        <f>IF('FRONT PAGE'!$A$1="www.fly-logics.com",IF(SUM(M1517:M1527)=0," ",SUM(M1517:M1527)),0)</f>
        <v xml:space="preserve"> </v>
      </c>
      <c r="N1528" s="317" t="str">
        <f>IF('FRONT PAGE'!$A$1="www.fly-logics.com",IF(SUM(N1517:N1527)=0," ",SUM(N1517:N1527)),0)</f>
        <v xml:space="preserve"> </v>
      </c>
      <c r="O1528" s="316" t="str">
        <f>IF('FRONT PAGE'!$A$1="www.fly-logics.com",IF(SUM(O1517:O1527)=0," ",SUM(O1517:O1527)),0)</f>
        <v xml:space="preserve"> </v>
      </c>
      <c r="P1528" s="317" t="str">
        <f>IF('FRONT PAGE'!$A$1="www.fly-logics.com",IF(SUM(P1517:P1527)=0," ",SUM(P1517:P1527)),0)</f>
        <v xml:space="preserve"> </v>
      </c>
      <c r="Q1528" s="318" t="str">
        <f>IF('FRONT PAGE'!$A$1="www.fly-logics.com",IF(SUM(Q1517:Q1527)=0," ",SUM(Q1517:Q1527)),0)</f>
        <v xml:space="preserve"> </v>
      </c>
      <c r="R1528" s="319"/>
      <c r="S1528" s="315" t="str">
        <f>IF('FRONT PAGE'!$A$1="www.fly-logics.com",IF(SUM(S1517:S1527)=0," ",SUM(S1517:S1527)),0)</f>
        <v xml:space="preserve"> </v>
      </c>
      <c r="T1528" s="316" t="str">
        <f>IF('FRONT PAGE'!$A$1="www.fly-logics.com",IF(SUM(T1517:T1527)=0," ",SUM(T1517:T1527)),0)</f>
        <v xml:space="preserve"> </v>
      </c>
      <c r="U1528" s="316" t="str">
        <f>IF('FRONT PAGE'!$A$1="www.fly-logics.com",IF(SUM(U1517:U1527)=0," ",SUM(U1517:U1527)),0)</f>
        <v xml:space="preserve"> </v>
      </c>
      <c r="V1528" s="318" t="str">
        <f>IF('FRONT PAGE'!$A$1="www.fly-logics.com",IF(SUM(V1517:V1527)=0," ",SUM(V1517:V1527)),0)</f>
        <v xml:space="preserve"> </v>
      </c>
      <c r="W1528" s="315" t="str">
        <f>IF('FRONT PAGE'!$A$1="www.fly-logics.com",IF(SUM(W1517:W1527)=0," ",SUM(W1517:W1527)),0)</f>
        <v xml:space="preserve"> </v>
      </c>
      <c r="X1528" s="316" t="str">
        <f>IF('FRONT PAGE'!$A$1="www.fly-logics.com",IF(SUM(X1517:X1527)=0," ",SUM(X1517:X1527)),0)</f>
        <v xml:space="preserve"> </v>
      </c>
      <c r="Y1528" s="317" t="str">
        <f>IF('FRONT PAGE'!$A$1="www.fly-logics.com",IF(SUM(Y1517:Y1527)=0," ",SUM(Y1517:Y1527)),0)</f>
        <v xml:space="preserve"> </v>
      </c>
      <c r="Z1528" s="316" t="str">
        <f>IF('FRONT PAGE'!$A$1="www.fly-logics.com",IF(SUM(Z1517:Z1527)=0," ",SUM(Z1517:Z1527)),0)</f>
        <v xml:space="preserve"> </v>
      </c>
      <c r="AA1528" s="317" t="str">
        <f>IF('FRONT PAGE'!$A$1="www.fly-logics.com",IF(SUM(AA1517:AA1527)=0," ",SUM(AA1517:AA1527)),0)</f>
        <v xml:space="preserve"> </v>
      </c>
      <c r="AB1528" s="318" t="str">
        <f>IF('FRONT PAGE'!$A$1="www.fly-logics.com",IF(SUM(AB1517:AB1527)=0," ",SUM(AB1517:AB1527)),0)</f>
        <v xml:space="preserve"> </v>
      </c>
      <c r="AC1528" s="329" t="str">
        <f>IF('FRONT PAGE'!$A$1="www.fly-logics.com",IF(SUM(AC1517:AC1527)=0," ",SUM(AC1517:AC1527)),0)</f>
        <v xml:space="preserve"> </v>
      </c>
      <c r="AD1528" s="321" t="str">
        <f>IF('FRONT PAGE'!$A$1="www.fly-logics.com",IF(SUM(AD1517:AD1527)=0," ",SUM(AD1517:AD1527)),0)</f>
        <v xml:space="preserve"> </v>
      </c>
      <c r="AE1528" s="321" t="str">
        <f>IF('FRONT PAGE'!$A$1="www.fly-logics.com",IF(SUM(AE1517:AE1527)=0," ",SUM(AE1517:AE1527)),0)</f>
        <v xml:space="preserve"> </v>
      </c>
      <c r="AF1528" s="322" t="str">
        <f>IF('FRONT PAGE'!$A$1="www.fly-logics.com",IF(SUM(AF1517:AF1527)=0," ",SUM(AF1517:AF1527)),0)</f>
        <v xml:space="preserve"> </v>
      </c>
      <c r="AG1528" s="323" t="str">
        <f>IF('FRONT PAGE'!$A$1="www.fly-logics.com",IF(SUM(AG1517:AG1527)=0," ",SUM(AG1517:AG1527)),0)</f>
        <v xml:space="preserve"> </v>
      </c>
      <c r="AH1528" s="520" t="str">
        <f>IF('FRONT PAGE'!$A$1="www.fly-logics.com","I certify that all the data in this
logbook are accurate",0)</f>
        <v>I certify that all the data in this
logbook are accurate</v>
      </c>
      <c r="AI1528" s="521"/>
      <c r="AJ1528" s="521"/>
      <c r="AK1528" s="522"/>
      <c r="AL1528" s="385"/>
      <c r="AM1528" s="386"/>
      <c r="AN1528" s="385"/>
      <c r="AV1528" s="372"/>
      <c r="AX1528" s="373"/>
      <c r="AY1528" s="98"/>
      <c r="AZ1528" s="373"/>
      <c r="BA1528" s="363"/>
      <c r="BC1528" s="377"/>
    </row>
    <row r="1529" spans="1:70" ht="26.25" customHeight="1" x14ac:dyDescent="0.2">
      <c r="A1529" s="505">
        <f>AL1513</f>
        <v>0</v>
      </c>
      <c r="B1529" s="525"/>
      <c r="C1529" s="525"/>
      <c r="D1529" s="525"/>
      <c r="E1529" s="526"/>
      <c r="F1529" s="530" t="str">
        <f>IF('FRONT PAGE'!$A$1="www.fly-logics.com","TOTAL PREVIOUS LOGBOOK",0)</f>
        <v>TOTAL PREVIOUS LOGBOOK</v>
      </c>
      <c r="G1529" s="531"/>
      <c r="H1529" s="532"/>
      <c r="I1529" s="333">
        <f>I1516</f>
        <v>33.75</v>
      </c>
      <c r="J1529" s="334">
        <f t="shared" ref="J1529:Q1529" si="1251">J1516</f>
        <v>33.75</v>
      </c>
      <c r="K1529" s="335" t="str">
        <f t="shared" si="1251"/>
        <v xml:space="preserve"> </v>
      </c>
      <c r="L1529" s="336" t="str">
        <f t="shared" si="1251"/>
        <v xml:space="preserve"> </v>
      </c>
      <c r="M1529" s="335" t="str">
        <f t="shared" si="1251"/>
        <v xml:space="preserve"> </v>
      </c>
      <c r="N1529" s="336" t="str">
        <f t="shared" si="1251"/>
        <v xml:space="preserve"> </v>
      </c>
      <c r="O1529" s="335" t="str">
        <f t="shared" si="1251"/>
        <v xml:space="preserve"> </v>
      </c>
      <c r="P1529" s="336" t="str">
        <f t="shared" si="1251"/>
        <v xml:space="preserve"> </v>
      </c>
      <c r="Q1529" s="337" t="str">
        <f t="shared" si="1251"/>
        <v xml:space="preserve"> </v>
      </c>
      <c r="R1529" s="288">
        <v>10</v>
      </c>
      <c r="S1529" s="331" t="str">
        <f>S1516</f>
        <v xml:space="preserve"> </v>
      </c>
      <c r="T1529" s="239">
        <f t="shared" ref="T1529:AG1529" si="1252">T1516</f>
        <v>13.75</v>
      </c>
      <c r="U1529" s="239">
        <f t="shared" si="1252"/>
        <v>20</v>
      </c>
      <c r="V1529" s="240">
        <f t="shared" si="1252"/>
        <v>5</v>
      </c>
      <c r="W1529" s="241" t="str">
        <f t="shared" si="1252"/>
        <v xml:space="preserve"> </v>
      </c>
      <c r="X1529" s="239" t="str">
        <f t="shared" si="1252"/>
        <v xml:space="preserve"> </v>
      </c>
      <c r="Y1529" s="242">
        <f t="shared" si="1252"/>
        <v>5</v>
      </c>
      <c r="Z1529" s="239" t="str">
        <f t="shared" si="1252"/>
        <v xml:space="preserve"> </v>
      </c>
      <c r="AA1529" s="242">
        <f t="shared" si="1252"/>
        <v>3.75</v>
      </c>
      <c r="AB1529" s="240" t="str">
        <f t="shared" si="1252"/>
        <v xml:space="preserve"> </v>
      </c>
      <c r="AC1529" s="243">
        <f t="shared" si="1252"/>
        <v>14</v>
      </c>
      <c r="AD1529" s="244" t="str">
        <f t="shared" si="1252"/>
        <v xml:space="preserve"> </v>
      </c>
      <c r="AE1529" s="244">
        <f t="shared" si="1252"/>
        <v>14</v>
      </c>
      <c r="AF1529" s="245" t="str">
        <f t="shared" si="1252"/>
        <v xml:space="preserve"> </v>
      </c>
      <c r="AG1529" s="332">
        <f t="shared" si="1252"/>
        <v>17</v>
      </c>
      <c r="AH1529" s="507"/>
      <c r="AI1529" s="508"/>
      <c r="AJ1529" s="508"/>
      <c r="AK1529" s="509"/>
      <c r="AL1529" s="385"/>
      <c r="AM1529" s="386"/>
      <c r="AN1529" s="385"/>
      <c r="AV1529" s="372"/>
      <c r="AX1529" s="373"/>
      <c r="AY1529" s="98"/>
      <c r="AZ1529" s="373"/>
      <c r="BA1529" s="363"/>
      <c r="BC1529" s="377"/>
    </row>
    <row r="1530" spans="1:70" ht="26.25" customHeight="1" thickBot="1" x14ac:dyDescent="0.25">
      <c r="A1530" s="506"/>
      <c r="B1530" s="512" t="str">
        <f>IF('FRONT PAGE'!$A$1="www.fly-logics.com","Authority certifying flight hours 
STAMP &amp; SIGNATURE",0)</f>
        <v>Authority certifying flight hours 
STAMP &amp; SIGNATURE</v>
      </c>
      <c r="C1530" s="512"/>
      <c r="D1530" s="512"/>
      <c r="E1530" s="513"/>
      <c r="F1530" s="533" t="str">
        <f>IF('FRONT PAGE'!$A$1="www.fly-logics.com","TOTAL TO DATE",0)</f>
        <v>TOTAL TO DATE</v>
      </c>
      <c r="G1530" s="534"/>
      <c r="H1530" s="535"/>
      <c r="I1530" s="32">
        <f t="shared" ref="I1530:Q1530" si="1253">IF(SUM(I1528:I1529)=0," ",SUM(I1528:I1529))</f>
        <v>33.75</v>
      </c>
      <c r="J1530" s="27">
        <f t="shared" si="1253"/>
        <v>33.75</v>
      </c>
      <c r="K1530" s="24" t="str">
        <f t="shared" si="1253"/>
        <v xml:space="preserve"> </v>
      </c>
      <c r="L1530" s="25" t="str">
        <f t="shared" si="1253"/>
        <v xml:space="preserve"> </v>
      </c>
      <c r="M1530" s="24" t="str">
        <f t="shared" si="1253"/>
        <v xml:space="preserve"> </v>
      </c>
      <c r="N1530" s="25" t="str">
        <f t="shared" si="1253"/>
        <v xml:space="preserve"> </v>
      </c>
      <c r="O1530" s="24" t="str">
        <f t="shared" si="1253"/>
        <v xml:space="preserve"> </v>
      </c>
      <c r="P1530" s="25" t="str">
        <f t="shared" si="1253"/>
        <v xml:space="preserve"> </v>
      </c>
      <c r="Q1530" s="26" t="str">
        <f t="shared" si="1253"/>
        <v xml:space="preserve"> </v>
      </c>
      <c r="R1530" s="289"/>
      <c r="S1530" s="27" t="str">
        <f t="shared" ref="S1530:AG1530" si="1254">IF(SUM(S1528:S1529)=0," ",SUM(S1528:S1529))</f>
        <v xml:space="preserve"> </v>
      </c>
      <c r="T1530" s="24">
        <f t="shared" si="1254"/>
        <v>13.75</v>
      </c>
      <c r="U1530" s="24">
        <f t="shared" si="1254"/>
        <v>20</v>
      </c>
      <c r="V1530" s="26">
        <f t="shared" si="1254"/>
        <v>5</v>
      </c>
      <c r="W1530" s="27" t="str">
        <f t="shared" si="1254"/>
        <v xml:space="preserve"> </v>
      </c>
      <c r="X1530" s="24" t="str">
        <f t="shared" si="1254"/>
        <v xml:space="preserve"> </v>
      </c>
      <c r="Y1530" s="25">
        <f t="shared" si="1254"/>
        <v>5</v>
      </c>
      <c r="Z1530" s="24" t="str">
        <f t="shared" si="1254"/>
        <v xml:space="preserve"> </v>
      </c>
      <c r="AA1530" s="25">
        <f t="shared" si="1254"/>
        <v>3.75</v>
      </c>
      <c r="AB1530" s="26" t="str">
        <f t="shared" si="1254"/>
        <v xml:space="preserve"> </v>
      </c>
      <c r="AC1530" s="30">
        <f t="shared" si="1254"/>
        <v>14</v>
      </c>
      <c r="AD1530" s="28" t="str">
        <f t="shared" si="1254"/>
        <v xml:space="preserve"> </v>
      </c>
      <c r="AE1530" s="28">
        <f t="shared" si="1254"/>
        <v>14</v>
      </c>
      <c r="AF1530" s="31" t="str">
        <f t="shared" si="1254"/>
        <v xml:space="preserve"> </v>
      </c>
      <c r="AG1530" s="33">
        <f t="shared" si="1254"/>
        <v>17</v>
      </c>
      <c r="AH1530" s="514" t="str">
        <f>IF('FRONT PAGE'!$A$1="www.fly-logics.com","_____________________________
PILOT SIGNATURE",0)</f>
        <v>_____________________________
PILOT SIGNATURE</v>
      </c>
      <c r="AI1530" s="515"/>
      <c r="AJ1530" s="515"/>
      <c r="AK1530" s="330">
        <f>A1528</f>
        <v>109</v>
      </c>
      <c r="AL1530" s="387"/>
      <c r="AM1530" s="388"/>
      <c r="AN1530" s="387"/>
      <c r="AV1530" s="372"/>
      <c r="AX1530" s="373"/>
      <c r="AY1530" s="98"/>
      <c r="AZ1530" s="373"/>
      <c r="BA1530" s="363"/>
      <c r="BC1530" s="377"/>
    </row>
    <row r="1531" spans="1:70" ht="26.25" customHeight="1" x14ac:dyDescent="0.2">
      <c r="A1531" s="301"/>
      <c r="B1531" s="296"/>
      <c r="C1531" s="296"/>
      <c r="D1531" s="296"/>
      <c r="E1531" s="296"/>
      <c r="F1531" s="297"/>
      <c r="G1531" s="297"/>
      <c r="H1531" s="297"/>
      <c r="I1531" s="298"/>
      <c r="J1531" s="298"/>
      <c r="K1531" s="298"/>
      <c r="L1531" s="298"/>
      <c r="M1531" s="298"/>
      <c r="N1531" s="298"/>
      <c r="O1531" s="298"/>
      <c r="P1531" s="298"/>
      <c r="Q1531" s="298"/>
      <c r="R1531" s="298"/>
      <c r="S1531" s="298"/>
      <c r="T1531" s="298"/>
      <c r="U1531" s="298"/>
      <c r="V1531" s="298"/>
      <c r="W1531" s="298"/>
      <c r="X1531" s="298"/>
      <c r="Y1531" s="298"/>
      <c r="Z1531" s="298"/>
      <c r="AA1531" s="298"/>
      <c r="AB1531" s="298"/>
      <c r="AC1531" s="299"/>
      <c r="AD1531" s="299"/>
      <c r="AE1531" s="299"/>
      <c r="AF1531" s="299"/>
      <c r="AG1531" s="299"/>
      <c r="AH1531" s="300"/>
      <c r="AI1531" s="300"/>
      <c r="AJ1531" s="300"/>
      <c r="AK1531" s="266"/>
      <c r="AL1531" s="387"/>
      <c r="AM1531" s="388"/>
      <c r="AN1531" s="387"/>
      <c r="AV1531" s="372"/>
      <c r="AX1531" s="373"/>
      <c r="AY1531" s="98"/>
      <c r="AZ1531" s="373"/>
      <c r="BA1531" s="363"/>
      <c r="BC1531" s="377"/>
    </row>
    <row r="1532" spans="1:70" s="263" customFormat="1" ht="14.25" customHeight="1" x14ac:dyDescent="0.2">
      <c r="A1532" s="302"/>
      <c r="B1532" s="104"/>
      <c r="C1532" s="105"/>
      <c r="D1532" s="106"/>
      <c r="E1532" s="106"/>
      <c r="F1532" s="106"/>
      <c r="G1532" s="106"/>
      <c r="H1532" s="106"/>
      <c r="I1532" s="107"/>
      <c r="J1532" s="92">
        <f>IFERROR(J1530-J17,0)</f>
        <v>33.75</v>
      </c>
      <c r="K1532" s="92">
        <f t="shared" ref="K1532:AG1532" si="1255">IFERROR(K1530-K17,0)</f>
        <v>0</v>
      </c>
      <c r="L1532" s="92">
        <f t="shared" si="1255"/>
        <v>0</v>
      </c>
      <c r="M1532" s="92">
        <f t="shared" si="1255"/>
        <v>0</v>
      </c>
      <c r="N1532" s="92">
        <f t="shared" si="1255"/>
        <v>0</v>
      </c>
      <c r="O1532" s="92">
        <f t="shared" si="1255"/>
        <v>0</v>
      </c>
      <c r="P1532" s="92">
        <f t="shared" si="1255"/>
        <v>0</v>
      </c>
      <c r="Q1532" s="92">
        <f t="shared" si="1255"/>
        <v>0</v>
      </c>
      <c r="R1532" s="92">
        <f t="shared" si="1255"/>
        <v>0</v>
      </c>
      <c r="S1532" s="92">
        <f t="shared" si="1255"/>
        <v>0</v>
      </c>
      <c r="T1532" s="92">
        <f t="shared" si="1255"/>
        <v>13.75</v>
      </c>
      <c r="U1532" s="92">
        <f t="shared" si="1255"/>
        <v>20</v>
      </c>
      <c r="V1532" s="92">
        <f t="shared" si="1255"/>
        <v>5</v>
      </c>
      <c r="W1532" s="92">
        <f t="shared" si="1255"/>
        <v>0</v>
      </c>
      <c r="X1532" s="92">
        <f t="shared" si="1255"/>
        <v>0</v>
      </c>
      <c r="Y1532" s="92">
        <f t="shared" si="1255"/>
        <v>5</v>
      </c>
      <c r="Z1532" s="92">
        <f t="shared" si="1255"/>
        <v>0</v>
      </c>
      <c r="AA1532" s="92">
        <f t="shared" si="1255"/>
        <v>3.75</v>
      </c>
      <c r="AB1532" s="92">
        <f t="shared" si="1255"/>
        <v>0</v>
      </c>
      <c r="AC1532" s="92">
        <f t="shared" si="1255"/>
        <v>14</v>
      </c>
      <c r="AD1532" s="92">
        <f t="shared" si="1255"/>
        <v>0</v>
      </c>
      <c r="AE1532" s="92">
        <f t="shared" si="1255"/>
        <v>14</v>
      </c>
      <c r="AF1532" s="92">
        <f t="shared" si="1255"/>
        <v>0</v>
      </c>
      <c r="AG1532" s="92">
        <f t="shared" si="1255"/>
        <v>17</v>
      </c>
      <c r="AH1532" s="92"/>
      <c r="AI1532" s="108"/>
      <c r="AJ1532" s="108"/>
      <c r="AK1532" s="96"/>
      <c r="AL1532" s="100"/>
      <c r="AM1532" s="382"/>
      <c r="AN1532" s="105"/>
      <c r="AO1532" s="365"/>
      <c r="AP1532" s="365"/>
      <c r="AQ1532" s="256"/>
      <c r="AR1532" s="365"/>
      <c r="AS1532" s="365"/>
      <c r="AT1532" s="364"/>
      <c r="AU1532" s="365"/>
      <c r="AV1532" s="365"/>
      <c r="AW1532" s="364"/>
      <c r="AX1532" s="365"/>
      <c r="AY1532" s="365"/>
      <c r="AZ1532" s="365"/>
      <c r="BA1532" s="365"/>
      <c r="BB1532" s="365"/>
      <c r="BC1532" s="365"/>
      <c r="BD1532" s="365"/>
      <c r="BE1532" s="365"/>
      <c r="BF1532" s="365"/>
      <c r="BG1532" s="365"/>
      <c r="BH1532" s="365"/>
      <c r="BI1532" s="365"/>
      <c r="BJ1532" s="365"/>
      <c r="BK1532" s="365"/>
      <c r="BL1532" s="376"/>
      <c r="BM1532" s="376"/>
      <c r="BN1532" s="260"/>
      <c r="BO1532" s="260"/>
      <c r="BP1532" s="260"/>
    </row>
    <row r="1533" spans="1:70" s="263" customFormat="1" ht="14.25" customHeight="1" x14ac:dyDescent="0.2">
      <c r="A1533" s="302"/>
      <c r="B1533" s="104"/>
      <c r="C1533" s="105"/>
      <c r="D1533" s="106"/>
      <c r="E1533" s="106"/>
      <c r="F1533" s="106"/>
      <c r="G1533" s="106"/>
      <c r="H1533" s="106"/>
      <c r="I1533" s="107"/>
      <c r="J1533" s="92">
        <f t="shared" ref="J1533:Q1533" si="1256">IFERROR(J1530-J1538+J1539,0)</f>
        <v>33.75</v>
      </c>
      <c r="K1533" s="92">
        <f t="shared" si="1256"/>
        <v>0</v>
      </c>
      <c r="L1533" s="92">
        <f t="shared" si="1256"/>
        <v>0</v>
      </c>
      <c r="M1533" s="92">
        <f t="shared" si="1256"/>
        <v>0</v>
      </c>
      <c r="N1533" s="92">
        <f t="shared" si="1256"/>
        <v>0</v>
      </c>
      <c r="O1533" s="92">
        <f t="shared" si="1256"/>
        <v>0</v>
      </c>
      <c r="P1533" s="92">
        <f t="shared" si="1256"/>
        <v>0</v>
      </c>
      <c r="Q1533" s="92">
        <f t="shared" si="1256"/>
        <v>0</v>
      </c>
      <c r="R1533" s="92"/>
      <c r="S1533" s="92">
        <f t="shared" ref="S1533:AG1533" si="1257">IFERROR(S1530-S1538+S1539,0)</f>
        <v>0</v>
      </c>
      <c r="T1533" s="92">
        <f t="shared" si="1257"/>
        <v>13.75</v>
      </c>
      <c r="U1533" s="92">
        <f t="shared" si="1257"/>
        <v>20</v>
      </c>
      <c r="V1533" s="92">
        <f t="shared" si="1257"/>
        <v>5</v>
      </c>
      <c r="W1533" s="92">
        <f t="shared" si="1257"/>
        <v>0</v>
      </c>
      <c r="X1533" s="92">
        <f t="shared" si="1257"/>
        <v>0</v>
      </c>
      <c r="Y1533" s="92">
        <f t="shared" si="1257"/>
        <v>5</v>
      </c>
      <c r="Z1533" s="92">
        <f t="shared" si="1257"/>
        <v>0</v>
      </c>
      <c r="AA1533" s="92">
        <f t="shared" si="1257"/>
        <v>3.75</v>
      </c>
      <c r="AB1533" s="92">
        <f t="shared" si="1257"/>
        <v>0</v>
      </c>
      <c r="AC1533" s="92">
        <f t="shared" si="1257"/>
        <v>14</v>
      </c>
      <c r="AD1533" s="92">
        <f t="shared" si="1257"/>
        <v>0</v>
      </c>
      <c r="AE1533" s="92">
        <f t="shared" si="1257"/>
        <v>14</v>
      </c>
      <c r="AF1533" s="92">
        <f t="shared" si="1257"/>
        <v>0</v>
      </c>
      <c r="AG1533" s="92">
        <f t="shared" si="1257"/>
        <v>17</v>
      </c>
      <c r="AH1533" s="92"/>
      <c r="AI1533" s="108"/>
      <c r="AJ1533" s="108"/>
      <c r="AK1533" s="96"/>
      <c r="AL1533" s="100"/>
      <c r="AM1533" s="382"/>
      <c r="AN1533" s="105"/>
      <c r="AO1533" s="365"/>
      <c r="AP1533" s="365"/>
      <c r="AQ1533" s="256"/>
      <c r="AR1533" s="365"/>
      <c r="AS1533" s="365"/>
      <c r="AT1533" s="364"/>
      <c r="AU1533" s="365"/>
      <c r="AV1533" s="365"/>
      <c r="AW1533" s="364"/>
      <c r="AX1533" s="365"/>
      <c r="AY1533" s="365"/>
      <c r="AZ1533" s="365"/>
      <c r="BA1533" s="365"/>
      <c r="BB1533" s="365"/>
      <c r="BC1533" s="365"/>
      <c r="BD1533" s="365"/>
      <c r="BE1533" s="365"/>
      <c r="BF1533" s="365"/>
      <c r="BG1533" s="365"/>
      <c r="BH1533" s="365"/>
      <c r="BI1533" s="365"/>
      <c r="BJ1533" s="365"/>
      <c r="BK1533" s="365"/>
      <c r="BL1533" s="376"/>
      <c r="BM1533" s="376"/>
      <c r="BN1533" s="260"/>
      <c r="BO1533" s="260"/>
      <c r="BP1533" s="260"/>
    </row>
    <row r="1534" spans="1:70" s="263" customFormat="1" ht="14.25" customHeight="1" x14ac:dyDescent="0.2">
      <c r="A1534" s="302"/>
      <c r="B1534" s="504">
        <f>A1526-(COUNTBLANK($D$5:$D$14)+COUNTBLANK($D$19:$D$28)+COUNTBLANK($D$33:$D$42)+COUNTBLANK($D$47:$D$56)+COUNTBLANK($D$61:$D$70)+COUNTBLANK($D$75:$D$84)+COUNTBLANK($D$89:$D$98)+COUNTBLANK($D$103:$D$112)+COUNTBLANK($D$117:$D$126)+COUNTBLANK($D$131:$D$140)+COUNTBLANK($D$145:$D$154)+COUNTBLANK($D$159:$D$168)+COUNTBLANK($D$173:$D$182)+COUNTBLANK($D$187:$D$196)+COUNTBLANK($D$201:$D$210)+COUNTBLANK($D$215:$D$224)+COUNTBLANK($D$229:$D$238)+COUNTBLANK($D$243:$D$252)+COUNTBLANK($D$257:$D$266)+COUNTBLANK($D$271:$D$280)+COUNTBLANK($D$285:$D$294)+COUNTBLANK($D$299:$D$308)+COUNTBLANK($D$313:$D$322)+COUNTBLANK($D$327:$D$336)+COUNTBLANK($D$341:$D$350)+COUNTBLANK($D$355:$D$364)+COUNTBLANK($D$369:$D$378)+COUNTBLANK($D$383:$D$392)+COUNTBLANK($D$397:$D$406)+COUNTBLANK($D$411:$D$420)+COUNTBLANK($D$425:$D$434)+COUNTBLANK($D$439:$D$448)+COUNTBLANK($D$453:$D$462)+COUNTBLANK($D$467:$D$476)+COUNTBLANK($D$481:$D$490)+COUNTBLANK($D$495:$D$504)+COUNTBLANK($D$509:$D$518)+COUNTBLANK($D$523:$D$532)+COUNTBLANK($D$537:$D$546)+COUNTBLANK($D$551:$D$560)+COUNTBLANK($D$565:$D$574)+COUNTBLANK($D$579:$D$588)+COUNTBLANK($D$593:$D$602)+COUNTBLANK($D$607:$D$616)+COUNTBLANK($D$621:$D$630)+COUNTBLANK($D$635:$D$644)+COUNTBLANK($D$649:$D$658)+COUNTBLANK($D$663:$D$672)+COUNTBLANK($D$677:$D$686)+COUNTBLANK($D$691:$D$700)+COUNTBLANK($D$705:$D$714)+COUNTBLANK($D$719:$D$728)+COUNTBLANK($D$733:$D$742)+COUNTBLANK($D$747:$D$756)+COUNTBLANK($D$761:$D$770)+COUNTBLANK($D$775:$D$784)+COUNTBLANK($D$789:$D$798)+COUNTBLANK($D$803:$D$812)+COUNTBLANK($D$817:$D$826)+COUNTBLANK($D$831:$D$840)+COUNTBLANK($D$845:$D$854)+COUNTBLANK($D$859:$D$868)+COUNTBLANK($D$873:$D$882)+COUNTBLANK($D$887:$D$896)+COUNTBLANK($D$901:$D$910)+COUNTBLANK($D$915:$D$924)+COUNTBLANK($D$929:$D$938)+COUNTBLANK($D$943:$D$952)+COUNTBLANK($D$957:$D$966)+COUNTBLANK($D$971:$D$980)+COUNTBLANK($D$985:$D$994)+COUNTBLANK($D$999:$D$1008)+COUNTBLANK($D$1013:$D$1022)+COUNTBLANK($D$1027:$D$1036)+COUNTBLANK($D$1041:$D$1050)+COUNTBLANK($D$1055:$D$1064)+COUNTBLANK($D$1069:$D$1078)+COUNTBLANK($D$1083:$D$1092)+COUNTBLANK($D$1097:$D$1106)+COUNTBLANK($D$1111:$D$1120)+COUNTBLANK($D$1125:$D$1134)+COUNTBLANK($D$1139:$D$1148)+COUNTBLANK($D$1153:$D$1162)+COUNTBLANK($D$1167:$D$1176)+COUNTBLANK($D$1181:$D$1190)+COUNTBLANK($D$1195:$D$1204)+COUNTBLANK($D$1209:$D$1218)+COUNTBLANK($D$1223:$D$1232)+COUNTBLANK($D$1237:$D$1246)+COUNTBLANK($D$1251:$D$1260)+COUNTBLANK($D$1265:$D$1274)+COUNTBLANK($D$1279:$D$1288)+COUNTBLANK($D$1293:$D$1302)+COUNTBLANK($D$1307:$D$1316)+COUNTBLANK($D$1321:$D$1330)+COUNTBLANK($D$1335:$D$1344)+COUNTBLANK($D$1349:$D$1358)+COUNTBLANK($D$1363:$D$1372)+COUNTBLANK($D$1377:$D$1386)+COUNTBLANK($D$1391:$D$1400)+COUNTBLANK($D$1405:$D$1414)+COUNTBLANK($D$1419:$D$1428)+COUNTBLANK($D$1433:$D$1442)+COUNTBLANK($D$1447:$D$1456)+COUNTBLANK($D$1461:$D$1470)+COUNTBLANK($D$1475:$D$1484)+COUNTBLANK($D$1489:$D$1498)+COUNTBLANK($D$1503:$D$1512)+COUNTBLANK($D$1517:$D$1526))</f>
        <v>6</v>
      </c>
      <c r="C1534" s="504"/>
      <c r="D1534" s="100"/>
      <c r="E1534" s="109"/>
      <c r="F1534" s="109" t="s">
        <v>48</v>
      </c>
      <c r="G1534" s="226">
        <f>COUNTIF($H$5:$H$1526,'FRONT PAGE'!$I$25)</f>
        <v>0</v>
      </c>
      <c r="H1534" s="98" t="s">
        <v>49</v>
      </c>
      <c r="I1534" s="93">
        <f t="shared" ref="I1534:N1534" si="1258">SUMIF($V$5:$V$14,"&gt;0,1",J5:J14)+SUMIF($V$19:$V$28,"&gt;0,1",J19:J28)+SUMIF($V$33:$V$42,"&gt;0,1",J33:J42)+SUMIF($V$47:$V$56,"&gt;0,1",J47:J56)+SUMIF($V$61:$V$70,"&gt;0,1",J61:J70)+SUMIF($V$75:$V$84,"&gt;0,1",J75:J84)+SUMIF($V$89:$V$98,"&gt;0,1",J89:J98)+SUMIF($V$103:$V$112,"&gt;0,1",J103:J112)+SUMIF($V$117:$V$126,"&gt;0,1",J117:J126)+SUMIF($V$131:$V$140,"&gt;0,1",J131:J140)+SUMIF($V$145:$V$154,"&gt;0,1",J145:J154)+SUMIF($V$159:$V$168,"&gt;0,1",J159:J168)+SUMIF($V$173:$V$182,"&gt;0,1",J173:J182)+SUMIF($V$187:$V$196,"&gt;0,1",J187:J196)+SUMIF($V$201:$V$210,"&gt;0,1",J201:J210)+SUMIF($V$215:$V$224,"&gt;0,1",J215:J224)+SUMIF($V$229:$V$238,"&gt;0,1",J229:J238)+SUMIF($V$243:$V$252,"&gt;0,1",J243:J252)+SUMIF($V$257:$V$266,"&gt;0,1",J257:J266)+SUMIF($V$271:$V$280,"&gt;0,1",J271:J280)+SUMIF($V$285:$V$294,"&gt;0,1",J285:J294)+SUMIF($V$299:$V$308,"&gt;0,1",J299:J308)+SUMIF($V$313:$V$322,"&gt;0,1",J313:J322)+SUMIF($V$327:$V$336,"&gt;0,1",J327:J336)+SUMIF($V$341:$V$350,"&gt;0,1",J341:J350)+SUMIF($V$355:$V$364,"&gt;0,1",J355:J364)+SUMIF($V$369:$V$378,"&gt;0,1",J369:J378)+SUMIF($V$383:$V$392,"&gt;0,1",J383:J392)+SUMIF($V$397:$V$406,"&gt;0,1",J397:J406)+SUMIF($V$411:$V$420,"&gt;0,1",J411:J420)+SUMIF($V$425:$V$434,"&gt;0,1",J425:J434)+SUMIF($V$439:$V$448,"&gt;0,1",J439:J448)+SUMIF($V$453:$V$462,"&gt;0,1",J453:J462)+SUMIF($V$467:$V$476,"&gt;0,1",J467:J476)+SUMIF($V$481:$V$490,"&gt;0,1",J481:J490)+SUMIF($V$495:$V$504,"&gt;0,1",J495:J504)+SUMIF($V$509:$V$518,"&gt;0,1",J509:J518)+SUMIF($V$523:$V$532,"&gt;0,1",J523:J532)+SUMIF($V$537:$V$546,"&gt;0,1",J537:J546)+SUMIF($V$551:$V$560,"&gt;0,1",J551:J560)+SUMIF($V$565:$V$574,"&gt;0,1",J565:J574)+SUMIF($V$579:$V$588,"&gt;0,1",J579:J588)+SUMIF($V$593:$V$602,"&gt;0,1",J593:J602)+SUMIF($V$607:$V$616,"&gt;0,1",J607:J616)+SUMIF($V$621:$V$630,"&gt;0,1",J621:J630)+SUMIF($V$635:$V$644,"&gt;0,1",J635:J644)+SUMIF($V$649:$V$658,"&gt;0,1",J649:J658)+SUMIF($V$663:$V$672,"&gt;0,1",J663:J672)+SUMIF($V$677:$V$686,"&gt;0,1",J677:J686)+SUMIF($V$691:$V$700,"&gt;0,1",J691:J700)+SUMIF($V$705:$V$714,"&gt;0,1",J705:J714)+SUMIF($V$719:$V$728,"&gt;0,1",J719:J728)+SUMIF($V$733:$V$742,"&gt;0,1",J733:J742)+SUMIF($V$747:$V$756,"&gt;0,1",J747:J756)+SUMIF($V$761:$V$770,"&gt;0,1",J761:J770)+SUMIF($V$775:$V$784,"&gt;0,1",J775:J784)+SUMIF($V$789:$V$798,"&gt;0,1",J789:J798)+SUMIF($V$803:$V$812,"&gt;0,1",J803:J812)+SUMIF($V$817:$V$826,"&gt;0,1",J817:J826)+SUMIF($V$831:$V$840,"&gt;0,1",J831:J840)+SUMIF($V$845:$V$854,"&gt;0,1",J845:J854)+SUMIF($V$859:$V$868,"&gt;0,1",J859:J868)+SUMIF($V$873:$V$882,"&gt;0,1",J873:J882)+SUMIF($V$887:$V$896,"&gt;0,1",J887:J896)+SUMIF($V$901:$V$910,"&gt;0,1",J901:J910)+SUMIF($V$915:$V$924,"&gt;0,1",J915:J924)+SUMIF($V$929:$V$938,"&gt;0,1",J929:J938)+SUMIF($V$943:$V$952,"&gt;0,1",J943:J952)+SUMIF($V$957:$V$966,"&gt;0,1",J957:J966)+SUMIF($V$971:$V$980,"&gt;0,1",J971:J980)+SUMIF($V$985:$V$994,"&gt;0,1",J985:J994)+SUMIF($V$999:$V$1008,"&gt;0,1",J999:J1008)+SUMIF($V$1013:$V$1022,"&gt;0,1",J1013:J1022)+SUMIF($V$1027:$V$1036,"&gt;0,1",J1027:J1036)+SUMIF($V$1041:$V$1050,"&gt;0,1",J1041:J1050)+SUMIF($V$1055:$V$1064,"&gt;0,1",J1055:J1064)+SUMIF($V$1069:$V$1078,"&gt;0,1",J1069:J1078)+SUMIF($V$1083:$V$1092,"&gt;0,1",J1083:J1092)+SUMIF($V$1097:$V$1106,"&gt;0,1",J1097:J1106)+SUMIF($V$1111:$V$1120,"&gt;0,1",J1111:J1120)+SUMIF($V$1125:$V$1134,"&gt;0,1",J1125:J1134)+SUMIF($V$1139:$V$1148,"&gt;0,1",J1139:J1148)+SUMIF($V$1153:$V$1162,"&gt;0,1",J1153:J1162)+SUMIF($V$1167:$V$1176,"&gt;0,1",J1167:J1176)+SUMIF($V$1181:$V$1190,"&gt;0,1",J1181:J1190)+SUMIF($V$1195:$V$1204,"&gt;0,1",J1195:J1204)+SUMIF($V$1209:$V$1218,"&gt;0,1",J1209:J1218)+SUMIF($V$1223:$V$1232,"&gt;0,1",J1223:J1232)+SUMIF($V$1237:$V$1246,"&gt;0,1",J1237:J1246)+SUMIF($V$1251:$V$1260,"&gt;0,1",J1251:J1260)+SUMIF($V$1265:$V$1274,"&gt;0,1",J1265:J1274)+SUMIF($V$1279:$V$1288,"&gt;0,1",J1279:J1288)+SUMIF($V$1293:$V$1302,"&gt;0,1",J1293:J1302)+SUMIF($V$1307:$V$1316,"&gt;0,1",J1307:J1316)+SUMIF($V$1321:$V$1330,"&gt;0,1",J1321:J1330)+SUMIF($V$1335:$V$1344,"&gt;0,1",J1335:J1344)+SUMIF($V$1349:$V$1358,"&gt;0,1",J1349:J1358)+SUMIF($V$1363:$V$1372,"&gt;0,1",J1363:J1372)+SUMIF($V$1377:$V$1386,"&gt;0,1",J1377:J1386)+SUMIF($V$1391:$V$1400,"&gt;0,1",J1391:J1400)+SUMIF($V$1405:$V$1414,"&gt;0,1",J1405:J1414)+SUMIF($V$1419:$V$1428,"&gt;0,1",J1419:J1428)+SUMIF($V$1433:$V$1442,"&gt;0,1",J1433:J1442)+SUMIF($V$1447:$V$1456,"&gt;0,1",J1447:J1456)+SUMIF($V$1461:$V$1470,"&gt;0,1",J1461:J1470)+SUMIF($V$1475:$V$1484,"&gt;0,1",J1475:J1484)+SUMIF($V$1489:$V$1498,"&gt;0,1",J1489:J1498)+SUMIF($V$1503:$V$1512,"&gt;0,1",J1503:J1512)+SUMIF($V$1517:$V$1526,"&gt;0,1",J1517:J1526)</f>
        <v>30</v>
      </c>
      <c r="J1534" s="93">
        <f t="shared" si="1258"/>
        <v>0</v>
      </c>
      <c r="K1534" s="93">
        <f t="shared" si="1258"/>
        <v>0</v>
      </c>
      <c r="L1534" s="93">
        <f t="shared" si="1258"/>
        <v>0</v>
      </c>
      <c r="M1534" s="93">
        <f t="shared" si="1258"/>
        <v>0</v>
      </c>
      <c r="N1534" s="93">
        <f t="shared" si="1258"/>
        <v>0</v>
      </c>
      <c r="O1534" s="93">
        <f>SUMIF($V$5:$V$14,"&gt;0,1",O5:O14)+SUMIF($V$19:$V$28,"&gt;0,1",O19:O28)+SUMIF($V$33:$V$42,"&gt;0,1",O33:O42)+SUMIF($V$47:$V$56,"&gt;0,1",O47:O56)+SUMIF($V$61:$V$70,"&gt;0,1",O61:O70)+SUMIF($V$75:$V$84,"&gt;0,1",O75:O84)+SUMIF($V$89:$V$98,"&gt;0,1",O89:O98)+SUMIF($V$103:$V$112,"&gt;0,1",O103:O112)+SUMIF($V$117:$V$126,"&gt;0,1",O117:O126)+SUMIF($V$131:$V$140,"&gt;0,1",O131:O140)+SUMIF($V$145:$V$154,"&gt;0,1",O145:O154)+SUMIF($V$159:$V$168,"&gt;0,1",O159:O168)+SUMIF($V$173:$V$182,"&gt;0,1",O173:O182)+SUMIF($V$187:$V$196,"&gt;0,1",O187:O196)+SUMIF($V$201:$V$210,"&gt;0,1",O201:O210)+SUMIF($V$215:$V$224,"&gt;0,1",O215:O224)+SUMIF($V$229:$V$238,"&gt;0,1",O229:O238)+SUMIF($V$243:$V$252,"&gt;0,1",O243:O252)+SUMIF($V$257:$V$266,"&gt;0,1",O257:O266)+SUMIF($V$271:$V$280,"&gt;0,1",O271:O280)+SUMIF($V$285:$V$294,"&gt;0,1",O285:O294)+SUMIF($V$299:$V$308,"&gt;0,1",O299:O308)+SUMIF($V$313:$V$322,"&gt;0,1",O313:O322)+SUMIF($V$327:$V$336,"&gt;0,1",O327:O336)+SUMIF($V$341:$V$350,"&gt;0,1",O341:O350)+SUMIF($V$355:$V$364,"&gt;0,1",O355:O364)+SUMIF($V$369:$V$378,"&gt;0,1",O369:O378)+SUMIF($V$383:$V$392,"&gt;0,1",O383:O392)+SUMIF($V$397:$V$406,"&gt;0,1",O397:O406)+SUMIF($V$411:$V$420,"&gt;0,1",O411:O420)+SUMIF($V$425:$V$434,"&gt;0,1",O425:O434)+SUMIF($V$439:$V$448,"&gt;0,1",O439:O448)+SUMIF($V$453:$V$462,"&gt;0,1",O453:O462)+SUMIF($V$467:$V$476,"&gt;0,1",O467:O476)+SUMIF($V$481:$V$490,"&gt;0,1",O481:O490)+SUMIF($V$495:$V$504,"&gt;0,1",O495:O504)+SUMIF($V$509:$V$518,"&gt;0,1",O509:O518)+SUMIF($V$523:$V$532,"&gt;0,1",O523:O532)+SUMIF($V$537:$V$546,"&gt;0,1",O537:O546)+SUMIF($V$551:$V$560,"&gt;0,1",O551:O560)+SUMIF($V$565:$V$574,"&gt;0,1",O565:O574)+SUMIF($V$579:$V$588,"&gt;0,1",O579:O588)+SUMIF($V$593:$V$602,"&gt;0,1",O593:O602)+SUMIF($V$607:$V$616,"&gt;0,1",O607:O616)+SUMIF($V$621:$V$630,"&gt;0,1",O621:O630)+SUMIF($V$635:$V$644,"&gt;0,1",O635:O644)+SUMIF($V$649:$V$658,"&gt;0,1",O649:O658)+SUMIF($V$663:$V$672,"&gt;0,1",O663:O672)+SUMIF($V$677:$V$686,"&gt;0,1",O677:O686)+SUMIF($V$691:$V$700,"&gt;0,1",O691:O700)+SUMIF($V$705:$V$714,"&gt;0,1",O705:O714)+SUMIF($V$719:$V$728,"&gt;0,1",O719:O728)+SUMIF($V$733:$V$742,"&gt;0,1",O733:O742)+SUMIF($V$747:$V$756,"&gt;0,1",O747:O756)+SUMIF($V$761:$V$770,"&gt;0,1",O761:O770)+SUMIF($V$775:$V$784,"&gt;0,1",O775:O784)+SUMIF($V$789:$V$798,"&gt;0,1",O789:O798)+SUMIF($V$803:$V$812,"&gt;0,1",O803:O812)+SUMIF($V$817:$V$826,"&gt;0,1",O817:O826)+SUMIF($V$831:$V$840,"&gt;0,1",O831:O840)+SUMIF($V$845:$V$854,"&gt;0,1",O845:O854)+SUMIF($V$859:$V$868,"&gt;0,1",O859:O868)+SUMIF($V$873:$V$882,"&gt;0,1",O873:O882)+SUMIF($V$887:$V$896,"&gt;0,1",O887:O896)+SUMIF($V$901:$V$910,"&gt;0,1",O901:O910)+SUMIF($V$915:$V$924,"&gt;0,1",O915:O924)+SUMIF($V$929:$V$938,"&gt;0,1",O929:O938)+SUMIF($V$943:$V$952,"&gt;0,1",O943:O952)+SUMIF($V$957:$V$966,"&gt;0,1",O957:O966)+SUMIF($V$971:$V$980,"&gt;0,1",O971:O980)+SUMIF($V$985:$V$994,"&gt;0,1",O985:O994)+SUMIF($V$999:$V$1008,"&gt;0,1",O999:O1008)+SUMIF($V$1013:$V$1022,"&gt;0,1",O1013:O1022)+SUMIF($V$1027:$V$1036,"&gt;0,1",O1027:O1036)+SUMIF($V$1041:$V$1050,"&gt;0,1",O1041:O1050)+SUMIF($V$1055:$V$1064,"&gt;0,1",O1055:O1064)+SUMIF($V$1069:$V$1078,"&gt;0,1",O1069:O1078)+SUMIF($V$1083:$V$1092,"&gt;0,1",O1083:O1092)+SUMIF($V$1097:$V$1106,"&gt;0,1",O1097:O1106)+SUMIF($V$1111:$V$1120,"&gt;0,1",O1111:O1120)+SUMIF($V$1125:$V$1134,"&gt;0,1",O1125:O1134)+SUMIF($V$1139:$V$1148,"&gt;0,1",O1139:O1148)+SUMIF($V$1153:$V$1162,"&gt;0,1",O1153:O1162)+SUMIF($V$1167:$V$1176,"&gt;0,1",O1167:O1176)+SUMIF($V$1181:$V$1190,"&gt;0,1",O1181:O1190)+SUMIF($V$1195:$V$1204,"&gt;0,1",O1195:O1204)+SUMIF($V$1209:$V$1218,"&gt;0,1",O1209:O1218)+SUMIF($V$1223:$V$1232,"&gt;0,1",O1223:O1232)+SUMIF($V$1237:$V$1246,"&gt;0,1",O1237:O1246)+SUMIF($V$1251:$V$1260,"&gt;0,1",O1251:O1260)+SUMIF($V$1265:$V$1274,"&gt;0,1",O1265:O1274)+SUMIF($V$1279:$V$1288,"&gt;0,1",O1279:O1288)+SUMIF($V$1293:$V$1302,"&gt;0,1",O1293:O1302)+SUMIF($V$1307:$V$1316,"&gt;0,1",O1307:O1316)+SUMIF($V$1321:$V$1330,"&gt;0,1",O1321:O1330)+SUMIF($V$1335:$V$1344,"&gt;0,1",O1335:O1344)+SUMIF($V$1349:$V$1358,"&gt;0,1",O1349:O1358)+SUMIF($V$1363:$V$1372,"&gt;0,1",O1363:O1372)+SUMIF($V$1377:$V$1386,"&gt;0,1",O1377:O1386)+SUMIF($V$1391:$V$1400,"&gt;0,1",O1391:O1400)+SUMIF($V$1405:$V$1414,"&gt;0,1",O1405:O1414)+SUMIF($V$1419:$V$1428,"&gt;0,1",O1419:O1428)+SUMIF($V$1433:$V$1442,"&gt;0,1",O1433:O1442)+SUMIF($V$1447:$V$1456,"&gt;0,1",O1447:O1456)+SUMIF($V$1461:$V$1470,"&gt;0,1",O1461:O1470)+SUMIF($V$1475:$V$1484,"&gt;0,1",O1475:O1484)+SUMIF($V$1489:$V$1498,"&gt;0,1",O1489:O1498)+SUMIF($V$1503:$V$1512,"&gt;0,1",O1503:O1512)+SUMIF($V$1517:$V$1526,"&gt;0,1",O1517:O1526)</f>
        <v>0</v>
      </c>
      <c r="P1534" s="93">
        <f>SUMIF($V$5:$V$14,"&gt;0,1",P5:P14)+SUMIF($V$19:$V$28,"&gt;0,1",P19:P28)+SUMIF($V$33:$V$42,"&gt;0,1",P33:P42)+SUMIF($V$47:$V$56,"&gt;0,1",P47:P56)+SUMIF($V$61:$V$70,"&gt;0,1",P61:P70)+SUMIF($V$75:$V$84,"&gt;0,1",P75:P84)+SUMIF($V$89:$V$98,"&gt;0,1",P89:P98)+SUMIF($V$103:$V$112,"&gt;0,1",P103:P112)+SUMIF($V$117:$V$126,"&gt;0,1",P117:P126)+SUMIF($V$131:$V$140,"&gt;0,1",P131:P140)+SUMIF($V$145:$V$154,"&gt;0,1",P145:P154)+SUMIF($V$159:$V$168,"&gt;0,1",P159:P168)+SUMIF($V$173:$V$182,"&gt;0,1",P173:P182)+SUMIF($V$187:$V$196,"&gt;0,1",P187:P196)+SUMIF($V$201:$V$210,"&gt;0,1",P201:P210)+SUMIF($V$215:$V$224,"&gt;0,1",P215:P224)+SUMIF($V$229:$V$238,"&gt;0,1",P229:P238)+SUMIF($V$243:$V$252,"&gt;0,1",P243:P252)+SUMIF($V$257:$V$266,"&gt;0,1",P257:P266)+SUMIF($V$271:$V$280,"&gt;0,1",P271:P280)+SUMIF($V$285:$V$294,"&gt;0,1",P285:P294)+SUMIF($V$299:$V$308,"&gt;0,1",P299:P308)+SUMIF($V$313:$V$322,"&gt;0,1",P313:P322)+SUMIF($V$327:$V$336,"&gt;0,1",P327:P336)+SUMIF($V$341:$V$350,"&gt;0,1",P341:P350)+SUMIF($V$355:$V$364,"&gt;0,1",P355:P364)+SUMIF($V$369:$V$378,"&gt;0,1",P369:P378)+SUMIF($V$383:$V$392,"&gt;0,1",P383:P392)+SUMIF($V$397:$V$406,"&gt;0,1",P397:P406)+SUMIF($V$411:$V$420,"&gt;0,1",P411:P420)+SUMIF($V$425:$V$434,"&gt;0,1",P425:P434)+SUMIF($V$439:$V$448,"&gt;0,1",P439:P448)+SUMIF($V$453:$V$462,"&gt;0,1",P453:P462)+SUMIF($V$467:$V$476,"&gt;0,1",P467:P476)+SUMIF($V$481:$V$490,"&gt;0,1",P481:P490)+SUMIF($V$495:$V$504,"&gt;0,1",P495:P504)+SUMIF($V$509:$V$518,"&gt;0,1",P509:P518)+SUMIF($V$523:$V$532,"&gt;0,1",P523:P532)+SUMIF($V$537:$V$546,"&gt;0,1",P537:P546)+SUMIF($V$551:$V$560,"&gt;0,1",P551:P560)+SUMIF($V$565:$V$574,"&gt;0,1",P565:P574)+SUMIF($V$579:$V$588,"&gt;0,1",P579:P588)+SUMIF($V$593:$V$602,"&gt;0,1",P593:P602)+SUMIF($V$607:$V$616,"&gt;0,1",P607:P616)+SUMIF($V$621:$V$630,"&gt;0,1",P621:P630)+SUMIF($V$635:$V$644,"&gt;0,1",P635:P644)+SUMIF($V$649:$V$658,"&gt;0,1",P649:P658)+SUMIF($V$663:$V$672,"&gt;0,1",P663:P672)+SUMIF($V$677:$V$686,"&gt;0,1",P677:P686)+SUMIF($V$691:$V$700,"&gt;0,1",P691:P700)+SUMIF($V$705:$V$714,"&gt;0,1",P705:P714)+SUMIF($V$719:$V$728,"&gt;0,1",P719:P728)+SUMIF($V$733:$V$742,"&gt;0,1",P733:P742)+SUMIF($V$747:$V$756,"&gt;0,1",P747:P756)+SUMIF($V$761:$V$770,"&gt;0,1",P761:P770)+SUMIF($V$775:$V$784,"&gt;0,1",P775:P784)+SUMIF($V$789:$V$798,"&gt;0,1",P789:P798)+SUMIF($V$803:$V$812,"&gt;0,1",P803:P812)+SUMIF($V$817:$V$826,"&gt;0,1",P817:P826)+SUMIF($V$831:$V$840,"&gt;0,1",P831:P840)+SUMIF($V$845:$V$854,"&gt;0,1",P845:P854)+SUMIF($V$859:$V$868,"&gt;0,1",P859:P868)+SUMIF($V$873:$V$882,"&gt;0,1",P873:P882)+SUMIF($V$887:$V$896,"&gt;0,1",P887:P896)+SUMIF($V$901:$V$910,"&gt;0,1",P901:P910)+SUMIF($V$915:$V$924,"&gt;0,1",P915:P924)+SUMIF($V$929:$V$938,"&gt;0,1",P929:P938)+SUMIF($V$943:$V$952,"&gt;0,1",P943:P952)+SUMIF($V$957:$V$966,"&gt;0,1",P957:P966)+SUMIF($V$971:$V$980,"&gt;0,1",P971:P980)+SUMIF($V$985:$V$994,"&gt;0,1",P985:P994)+SUMIF($V$999:$V$1008,"&gt;0,1",P999:P1008)+SUMIF($V$1013:$V$1022,"&gt;0,1",P1013:P1022)+SUMIF($V$1027:$V$1036,"&gt;0,1",P1027:P1036)+SUMIF($V$1041:$V$1050,"&gt;0,1",P1041:P1050)+SUMIF($V$1055:$V$1064,"&gt;0,1",P1055:P1064)+SUMIF($V$1069:$V$1078,"&gt;0,1",P1069:P1078)+SUMIF($V$1083:$V$1092,"&gt;0,1",P1083:P1092)+SUMIF($V$1097:$V$1106,"&gt;0,1",P1097:P1106)+SUMIF($V$1111:$V$1120,"&gt;0,1",P1111:P1120)+SUMIF($V$1125:$V$1134,"&gt;0,1",P1125:P1134)+SUMIF($V$1139:$V$1148,"&gt;0,1",P1139:P1148)+SUMIF($V$1153:$V$1162,"&gt;0,1",P1153:P1162)+SUMIF($V$1167:$V$1176,"&gt;0,1",P1167:P1176)+SUMIF($V$1181:$V$1190,"&gt;0,1",P1181:P1190)+SUMIF($V$1195:$V$1204,"&gt;0,1",P1195:P1204)+SUMIF($V$1209:$V$1218,"&gt;0,1",P1209:P1218)+SUMIF($V$1223:$V$1232,"&gt;0,1",P1223:P1232)+SUMIF($V$1237:$V$1246,"&gt;0,1",P1237:P1246)+SUMIF($V$1251:$V$1260,"&gt;0,1",P1251:P1260)+SUMIF($V$1265:$V$1274,"&gt;0,1",P1265:P1274)+SUMIF($V$1279:$V$1288,"&gt;0,1",P1279:P1288)+SUMIF($V$1293:$V$1302,"&gt;0,1",P1293:P1302)+SUMIF($V$1307:$V$1316,"&gt;0,1",P1307:P1316)+SUMIF($V$1321:$V$1330,"&gt;0,1",P1321:P1330)+SUMIF($V$1335:$V$1344,"&gt;0,1",P1335:P1344)+SUMIF($V$1349:$V$1358,"&gt;0,1",P1349:P1358)+SUMIF($V$1363:$V$1372,"&gt;0,1",P1363:P1372)+SUMIF($V$1377:$V$1386,"&gt;0,1",P1377:P1386)+SUMIF($V$1391:$V$1400,"&gt;0,1",P1391:P1400)+SUMIF($V$1405:$V$1414,"&gt;0,1",P1405:P1414)+SUMIF($V$1419:$V$1428,"&gt;0,1",P1419:P1428)+SUMIF($V$1433:$V$1442,"&gt;0,1",P1433:P1442)+SUMIF($V$1447:$V$1456,"&gt;0,1",P1447:P1456)+SUMIF($V$1461:$V$1470,"&gt;0,1",P1461:P1470)+SUMIF($V$1475:$V$1484,"&gt;0,1",P1475:P1484)+SUMIF($V$1489:$V$1498,"&gt;0,1",P1489:P1498)+SUMIF($V$1503:$V$1512,"&gt;0,1",P1503:P1512)+SUMIF($V$1517:$V$1526,"&gt;0,1",P1517:P1526)</f>
        <v>0</v>
      </c>
      <c r="Q1534" s="93">
        <f>SUMIF($V$5:$V$14,"&gt;0,1",Q5:Q14)+SUMIF($V$19:$V$28,"&gt;0,1",Q19:Q28)+SUMIF($V$33:$V$42,"&gt;0,1",Q33:Q42)+SUMIF($V$47:$V$56,"&gt;0,1",Q47:Q56)+SUMIF($V$61:$V$70,"&gt;0,1",Q61:Q70)+SUMIF($V$75:$V$84,"&gt;0,1",Q75:Q84)+SUMIF($V$89:$V$98,"&gt;0,1",Q89:Q98)+SUMIF($V$103:$V$112,"&gt;0,1",Q103:Q112)+SUMIF($V$117:$V$126,"&gt;0,1",Q117:Q126)+SUMIF($V$131:$V$140,"&gt;0,1",Q131:Q140)+SUMIF($V$145:$V$154,"&gt;0,1",Q145:Q154)+SUMIF($V$159:$V$168,"&gt;0,1",Q159:Q168)+SUMIF($V$173:$V$182,"&gt;0,1",Q173:Q182)+SUMIF($V$187:$V$196,"&gt;0,1",Q187:Q196)+SUMIF($V$201:$V$210,"&gt;0,1",Q201:Q210)+SUMIF($V$215:$V$224,"&gt;0,1",Q215:Q224)+SUMIF($V$229:$V$238,"&gt;0,1",Q229:Q238)+SUMIF($V$243:$V$252,"&gt;0,1",Q243:Q252)+SUMIF($V$257:$V$266,"&gt;0,1",Q257:Q266)+SUMIF($V$271:$V$280,"&gt;0,1",Q271:Q280)+SUMIF($V$285:$V$294,"&gt;0,1",Q285:Q294)+SUMIF($V$299:$V$308,"&gt;0,1",Q299:Q308)+SUMIF($V$313:$V$322,"&gt;0,1",Q313:Q322)+SUMIF($V$327:$V$336,"&gt;0,1",Q327:Q336)+SUMIF($V$341:$V$350,"&gt;0,1",Q341:Q350)+SUMIF($V$355:$V$364,"&gt;0,1",Q355:Q364)+SUMIF($V$369:$V$378,"&gt;0,1",Q369:Q378)+SUMIF($V$383:$V$392,"&gt;0,1",Q383:Q392)+SUMIF($V$397:$V$406,"&gt;0,1",Q397:Q406)+SUMIF($V$411:$V$420,"&gt;0,1",Q411:Q420)+SUMIF($V$425:$V$434,"&gt;0,1",Q425:Q434)+SUMIF($V$439:$V$448,"&gt;0,1",Q439:Q448)+SUMIF($V$453:$V$462,"&gt;0,1",Q453:Q462)+SUMIF($V$467:$V$476,"&gt;0,1",Q467:Q476)+SUMIF($V$481:$V$490,"&gt;0,1",Q481:Q490)+SUMIF($V$495:$V$504,"&gt;0,1",Q495:Q504)+SUMIF($V$509:$V$518,"&gt;0,1",Q509:Q518)+SUMIF($V$523:$V$532,"&gt;0,1",Q523:Q532)+SUMIF($V$537:$V$546,"&gt;0,1",Q537:Q546)+SUMIF($V$551:$V$560,"&gt;0,1",Q551:Q560)+SUMIF($V$565:$V$574,"&gt;0,1",Q565:Q574)+SUMIF($V$579:$V$588,"&gt;0,1",Q579:Q588)+SUMIF($V$593:$V$602,"&gt;0,1",Q593:Q602)+SUMIF($V$607:$V$616,"&gt;0,1",Q607:Q616)+SUMIF($V$621:$V$630,"&gt;0,1",Q621:Q630)+SUMIF($V$635:$V$644,"&gt;0,1",Q635:Q644)+SUMIF($V$649:$V$658,"&gt;0,1",Q649:Q658)+SUMIF($V$663:$V$672,"&gt;0,1",Q663:Q672)+SUMIF($V$677:$V$686,"&gt;0,1",Q677:Q686)+SUMIF($V$691:$V$700,"&gt;0,1",Q691:Q700)+SUMIF($V$705:$V$714,"&gt;0,1",Q705:Q714)+SUMIF($V$719:$V$728,"&gt;0,1",Q719:Q728)+SUMIF($V$733:$V$742,"&gt;0,1",Q733:Q742)+SUMIF($V$747:$V$756,"&gt;0,1",Q747:Q756)+SUMIF($V$761:$V$770,"&gt;0,1",Q761:Q770)+SUMIF($V$775:$V$784,"&gt;0,1",Q775:Q784)+SUMIF($V$789:$V$798,"&gt;0,1",Q789:Q798)+SUMIF($V$803:$V$812,"&gt;0,1",Q803:Q812)+SUMIF($V$817:$V$826,"&gt;0,1",Q817:Q826)+SUMIF($V$831:$V$840,"&gt;0,1",Q831:Q840)+SUMIF($V$845:$V$854,"&gt;0,1",Q845:Q854)+SUMIF($V$859:$V$868,"&gt;0,1",Q859:Q868)+SUMIF($V$873:$V$882,"&gt;0,1",Q873:Q882)+SUMIF($V$887:$V$896,"&gt;0,1",Q887:Q896)+SUMIF($V$901:$V$910,"&gt;0,1",Q901:Q910)+SUMIF($V$915:$V$924,"&gt;0,1",Q915:Q924)+SUMIF($V$929:$V$938,"&gt;0,1",Q929:Q938)+SUMIF($V$943:$V$952,"&gt;0,1",Q943:Q952)+SUMIF($V$957:$V$966,"&gt;0,1",Q957:Q966)+SUMIF($V$971:$V$980,"&gt;0,1",Q971:Q980)+SUMIF($V$985:$V$994,"&gt;0,1",Q985:Q994)+SUMIF($V$999:$V$1008,"&gt;0,1",Q999:Q1008)+SUMIF($V$1013:$V$1022,"&gt;0,1",Q1013:Q1022)+SUMIF($V$1027:$V$1036,"&gt;0,1",Q1027:Q1036)+SUMIF($V$1041:$V$1050,"&gt;0,1",Q1041:Q1050)+SUMIF($V$1055:$V$1064,"&gt;0,1",Q1055:Q1064)+SUMIF($V$1069:$V$1078,"&gt;0,1",Q1069:Q1078)+SUMIF($V$1083:$V$1092,"&gt;0,1",Q1083:Q1092)+SUMIF($V$1097:$V$1106,"&gt;0,1",Q1097:Q1106)+SUMIF($V$1111:$V$1120,"&gt;0,1",Q1111:Q1120)+SUMIF($V$1125:$V$1134,"&gt;0,1",Q1125:Q1134)+SUMIF($V$1139:$V$1148,"&gt;0,1",Q1139:Q1148)+SUMIF($V$1153:$V$1162,"&gt;0,1",Q1153:Q1162)+SUMIF($V$1167:$V$1176,"&gt;0,1",Q1167:Q1176)+SUMIF($V$1181:$V$1190,"&gt;0,1",Q1181:Q1190)+SUMIF($V$1195:$V$1204,"&gt;0,1",Q1195:Q1204)+SUMIF($V$1209:$V$1218,"&gt;0,1",Q1209:Q1218)+SUMIF($V$1223:$V$1232,"&gt;0,1",Q1223:Q1232)+SUMIF($V$1237:$V$1246,"&gt;0,1",Q1237:Q1246)+SUMIF($V$1251:$V$1260,"&gt;0,1",Q1251:Q1260)+SUMIF($V$1265:$V$1274,"&gt;0,1",Q1265:Q1274)+SUMIF($V$1279:$V$1288,"&gt;0,1",Q1279:Q1288)+SUMIF($V$1293:$V$1302,"&gt;0,1",Q1293:Q1302)+SUMIF($V$1307:$V$1316,"&gt;0,1",Q1307:Q1316)+SUMIF($V$1321:$V$1330,"&gt;0,1",Q1321:Q1330)+SUMIF($V$1335:$V$1344,"&gt;0,1",Q1335:Q1344)+SUMIF($V$1349:$V$1358,"&gt;0,1",Q1349:Q1358)+SUMIF($V$1363:$V$1372,"&gt;0,1",Q1363:Q1372)+SUMIF($V$1377:$V$1386,"&gt;0,1",Q1377:Q1386)+SUMIF($V$1391:$V$1400,"&gt;0,1",Q1391:Q1400)+SUMIF($V$1405:$V$1414,"&gt;0,1",Q1405:Q1414)+SUMIF($V$1419:$V$1428,"&gt;0,1",Q1419:Q1428)+SUMIF($V$1433:$V$1442,"&gt;0,1",Q1433:Q1442)+SUMIF($V$1447:$V$1456,"&gt;0,1",Q1447:Q1456)+SUMIF($V$1461:$V$1470,"&gt;0,1",Q1461:Q1470)+SUMIF($V$1475:$V$1484,"&gt;0,1",Q1475:Q1484)+SUMIF($V$1489:$V$1498,"&gt;0,1",Q1489:Q1498)+SUMIF($V$1503:$V$1512,"&gt;0,1",Q1503:Q1512)+SUMIF($V$1517:$V$1526,"&gt;0,1",Q1517:Q1526)</f>
        <v>0</v>
      </c>
      <c r="R1534" s="93"/>
      <c r="S1534" s="93">
        <f t="shared" ref="S1534:AF1534" si="1259">SUMIF($V$5:$V$14,"&gt;0,1",S5:S14)+SUMIF($V$19:$V$28,"&gt;0,1",S19:S28)+SUMIF($V$33:$V$42,"&gt;0,1",S33:S42)+SUMIF($V$47:$V$56,"&gt;0,1",S47:S56)+SUMIF($V$61:$V$70,"&gt;0,1",S61:S70)+SUMIF($V$75:$V$84,"&gt;0,1",S75:S84)+SUMIF($V$89:$V$98,"&gt;0,1",S89:S98)+SUMIF($V$103:$V$112,"&gt;0,1",S103:S112)+SUMIF($V$117:$V$126,"&gt;0,1",S117:S126)+SUMIF($V$131:$V$140,"&gt;0,1",S131:S140)+SUMIF($V$145:$V$154,"&gt;0,1",S145:S154)+SUMIF($V$159:$V$168,"&gt;0,1",S159:S168)+SUMIF($V$173:$V$182,"&gt;0,1",S173:S182)+SUMIF($V$187:$V$196,"&gt;0,1",S187:S196)+SUMIF($V$201:$V$210,"&gt;0,1",S201:S210)+SUMIF($V$215:$V$224,"&gt;0,1",S215:S224)+SUMIF($V$229:$V$238,"&gt;0,1",S229:S238)+SUMIF($V$243:$V$252,"&gt;0,1",S243:S252)+SUMIF($V$257:$V$266,"&gt;0,1",S257:S266)+SUMIF($V$271:$V$280,"&gt;0,1",S271:S280)+SUMIF($V$285:$V$294,"&gt;0,1",S285:S294)+SUMIF($V$299:$V$308,"&gt;0,1",S299:S308)+SUMIF($V$313:$V$322,"&gt;0,1",S313:S322)+SUMIF($V$327:$V$336,"&gt;0,1",S327:S336)+SUMIF($V$341:$V$350,"&gt;0,1",S341:S350)+SUMIF($V$355:$V$364,"&gt;0,1",S355:S364)+SUMIF($V$369:$V$378,"&gt;0,1",S369:S378)+SUMIF($V$383:$V$392,"&gt;0,1",S383:S392)+SUMIF($V$397:$V$406,"&gt;0,1",S397:S406)+SUMIF($V$411:$V$420,"&gt;0,1",S411:S420)+SUMIF($V$425:$V$434,"&gt;0,1",S425:S434)+SUMIF($V$439:$V$448,"&gt;0,1",S439:S448)+SUMIF($V$453:$V$462,"&gt;0,1",S453:S462)+SUMIF($V$467:$V$476,"&gt;0,1",S467:S476)+SUMIF($V$481:$V$490,"&gt;0,1",S481:S490)+SUMIF($V$495:$V$504,"&gt;0,1",S495:S504)+SUMIF($V$509:$V$518,"&gt;0,1",S509:S518)+SUMIF($V$523:$V$532,"&gt;0,1",S523:S532)+SUMIF($V$537:$V$546,"&gt;0,1",S537:S546)+SUMIF($V$551:$V$560,"&gt;0,1",S551:S560)+SUMIF($V$565:$V$574,"&gt;0,1",S565:S574)+SUMIF($V$579:$V$588,"&gt;0,1",S579:S588)+SUMIF($V$593:$V$602,"&gt;0,1",S593:S602)+SUMIF($V$607:$V$616,"&gt;0,1",S607:S616)+SUMIF($V$621:$V$630,"&gt;0,1",S621:S630)+SUMIF($V$635:$V$644,"&gt;0,1",S635:S644)+SUMIF($V$649:$V$658,"&gt;0,1",S649:S658)+SUMIF($V$663:$V$672,"&gt;0,1",S663:S672)+SUMIF($V$677:$V$686,"&gt;0,1",S677:S686)+SUMIF($V$691:$V$700,"&gt;0,1",S691:S700)+SUMIF($V$705:$V$714,"&gt;0,1",S705:S714)+SUMIF($V$719:$V$728,"&gt;0,1",S719:S728)+SUMIF($V$733:$V$742,"&gt;0,1",S733:S742)+SUMIF($V$747:$V$756,"&gt;0,1",S747:S756)+SUMIF($V$761:$V$770,"&gt;0,1",S761:S770)+SUMIF($V$775:$V$784,"&gt;0,1",S775:S784)+SUMIF($V$789:$V$798,"&gt;0,1",S789:S798)+SUMIF($V$803:$V$812,"&gt;0,1",S803:S812)+SUMIF($V$817:$V$826,"&gt;0,1",S817:S826)+SUMIF($V$831:$V$840,"&gt;0,1",S831:S840)+SUMIF($V$845:$V$854,"&gt;0,1",S845:S854)+SUMIF($V$859:$V$868,"&gt;0,1",S859:S868)+SUMIF($V$873:$V$882,"&gt;0,1",S873:S882)+SUMIF($V$887:$V$896,"&gt;0,1",S887:S896)+SUMIF($V$901:$V$910,"&gt;0,1",S901:S910)+SUMIF($V$915:$V$924,"&gt;0,1",S915:S924)+SUMIF($V$929:$V$938,"&gt;0,1",S929:S938)+SUMIF($V$943:$V$952,"&gt;0,1",S943:S952)+SUMIF($V$957:$V$966,"&gt;0,1",S957:S966)+SUMIF($V$971:$V$980,"&gt;0,1",S971:S980)+SUMIF($V$985:$V$994,"&gt;0,1",S985:S994)+SUMIF($V$999:$V$1008,"&gt;0,1",S999:S1008)+SUMIF($V$1013:$V$1022,"&gt;0,1",S1013:S1022)+SUMIF($V$1027:$V$1036,"&gt;0,1",S1027:S1036)+SUMIF($V$1041:$V$1050,"&gt;0,1",S1041:S1050)+SUMIF($V$1055:$V$1064,"&gt;0,1",S1055:S1064)+SUMIF($V$1069:$V$1078,"&gt;0,1",S1069:S1078)+SUMIF($V$1083:$V$1092,"&gt;0,1",S1083:S1092)+SUMIF($V$1097:$V$1106,"&gt;0,1",S1097:S1106)+SUMIF($V$1111:$V$1120,"&gt;0,1",S1111:S1120)+SUMIF($V$1125:$V$1134,"&gt;0,1",S1125:S1134)+SUMIF($V$1139:$V$1148,"&gt;0,1",S1139:S1148)+SUMIF($V$1153:$V$1162,"&gt;0,1",S1153:S1162)+SUMIF($V$1167:$V$1176,"&gt;0,1",S1167:S1176)+SUMIF($V$1181:$V$1190,"&gt;0,1",S1181:S1190)+SUMIF($V$1195:$V$1204,"&gt;0,1",S1195:S1204)+SUMIF($V$1209:$V$1218,"&gt;0,1",S1209:S1218)+SUMIF($V$1223:$V$1232,"&gt;0,1",S1223:S1232)+SUMIF($V$1237:$V$1246,"&gt;0,1",S1237:S1246)+SUMIF($V$1251:$V$1260,"&gt;0,1",S1251:S1260)+SUMIF($V$1265:$V$1274,"&gt;0,1",S1265:S1274)+SUMIF($V$1279:$V$1288,"&gt;0,1",S1279:S1288)+SUMIF($V$1293:$V$1302,"&gt;0,1",S1293:S1302)+SUMIF($V$1307:$V$1316,"&gt;0,1",S1307:S1316)+SUMIF($V$1321:$V$1330,"&gt;0,1",S1321:S1330)+SUMIF($V$1335:$V$1344,"&gt;0,1",S1335:S1344)+SUMIF($V$1349:$V$1358,"&gt;0,1",S1349:S1358)+SUMIF($V$1363:$V$1372,"&gt;0,1",S1363:S1372)+SUMIF($V$1377:$V$1386,"&gt;0,1",S1377:S1386)+SUMIF($V$1391:$V$1400,"&gt;0,1",S1391:S1400)+SUMIF($V$1405:$V$1414,"&gt;0,1",S1405:S1414)+SUMIF($V$1419:$V$1428,"&gt;0,1",S1419:S1428)+SUMIF($V$1433:$V$1442,"&gt;0,1",S1433:S1442)+SUMIF($V$1447:$V$1456,"&gt;0,1",S1447:S1456)+SUMIF($V$1461:$V$1470,"&gt;0,1",S1461:S1470)+SUMIF($V$1475:$V$1484,"&gt;0,1",S1475:S1484)+SUMIF($V$1489:$V$1498,"&gt;0,1",S1489:S1498)+SUMIF($V$1503:$V$1512,"&gt;0,1",S1503:S1512)+SUMIF($V$1517:$V$1526,"&gt;0,1",S1517:S1526)</f>
        <v>0</v>
      </c>
      <c r="T1534" s="93">
        <f t="shared" si="1259"/>
        <v>10</v>
      </c>
      <c r="U1534" s="93">
        <f t="shared" si="1259"/>
        <v>20</v>
      </c>
      <c r="V1534" s="93">
        <f t="shared" si="1259"/>
        <v>5</v>
      </c>
      <c r="W1534" s="93">
        <f t="shared" si="1259"/>
        <v>0</v>
      </c>
      <c r="X1534" s="93">
        <f t="shared" si="1259"/>
        <v>0</v>
      </c>
      <c r="Y1534" s="93">
        <f t="shared" si="1259"/>
        <v>5</v>
      </c>
      <c r="Z1534" s="93">
        <f t="shared" si="1259"/>
        <v>0</v>
      </c>
      <c r="AA1534" s="93">
        <f t="shared" si="1259"/>
        <v>0</v>
      </c>
      <c r="AB1534" s="93">
        <f t="shared" si="1259"/>
        <v>0</v>
      </c>
      <c r="AC1534" s="94">
        <f t="shared" si="1259"/>
        <v>10</v>
      </c>
      <c r="AD1534" s="94">
        <f t="shared" si="1259"/>
        <v>0</v>
      </c>
      <c r="AE1534" s="94">
        <f t="shared" si="1259"/>
        <v>10</v>
      </c>
      <c r="AF1534" s="94">
        <f t="shared" si="1259"/>
        <v>0</v>
      </c>
      <c r="AG1534" s="95" t="s">
        <v>31</v>
      </c>
      <c r="AH1534" s="95">
        <f>SUMIF($AH$5:$AH$1526,AG1534,$AG$5:$AG$1526)</f>
        <v>1</v>
      </c>
      <c r="AI1534" s="96">
        <f>SUMIFS($AG$5:$AG$1526,$AH$5:$AH$1526,AG1534,$H$5:$H$1526,'FRONT PAGE'!$I$25)</f>
        <v>0</v>
      </c>
      <c r="AJ1534" s="96"/>
      <c r="AK1534" s="96"/>
      <c r="AL1534" s="100"/>
      <c r="AM1534" s="382"/>
      <c r="AN1534" s="105"/>
      <c r="AO1534" s="365"/>
      <c r="AP1534" s="365"/>
      <c r="AQ1534" s="256"/>
      <c r="AR1534" s="365"/>
      <c r="AS1534" s="365"/>
      <c r="AT1534" s="364"/>
      <c r="AU1534" s="365"/>
      <c r="AV1534" s="365"/>
      <c r="AW1534" s="364"/>
      <c r="AX1534" s="365"/>
      <c r="AY1534" s="365"/>
      <c r="AZ1534" s="365"/>
      <c r="BA1534" s="365"/>
      <c r="BB1534" s="365"/>
      <c r="BC1534" s="365"/>
      <c r="BD1534" s="365"/>
      <c r="BE1534" s="365"/>
      <c r="BF1534" s="365"/>
      <c r="BG1534" s="365"/>
      <c r="BH1534" s="365"/>
      <c r="BI1534" s="365"/>
      <c r="BJ1534" s="365"/>
      <c r="BK1534" s="365"/>
      <c r="BL1534" s="376"/>
      <c r="BM1534" s="376"/>
      <c r="BN1534" s="260"/>
      <c r="BO1534" s="260"/>
      <c r="BP1534" s="260"/>
    </row>
    <row r="1535" spans="1:70" s="263" customFormat="1" ht="14.25" customHeight="1" x14ac:dyDescent="0.2">
      <c r="A1535" s="302"/>
      <c r="B1535" s="105"/>
      <c r="C1535" s="100"/>
      <c r="D1535" s="100"/>
      <c r="E1535" s="100"/>
      <c r="F1535" s="109" t="s">
        <v>50</v>
      </c>
      <c r="G1535" s="97">
        <f>SUMIFS($I5:$I1526,$H5:$H1526,'FRONT PAGE'!I25)</f>
        <v>0</v>
      </c>
      <c r="H1535" s="97"/>
      <c r="I1535" s="93">
        <f>SUMIFS(J5:J1526,$H5:$H1526,'FRONT PAGE'!$I$25)</f>
        <v>0</v>
      </c>
      <c r="J1535" s="93">
        <f>SUMIFS(K5:K1526,$H5:$H1526,'FRONT PAGE'!$I$25)</f>
        <v>0</v>
      </c>
      <c r="K1535" s="93">
        <f>SUMIFS(L5:L1526,$H5:$H1526,'FRONT PAGE'!$I$25)</f>
        <v>0</v>
      </c>
      <c r="L1535" s="93">
        <f>SUMIFS(M5:M1526,$H5:$H1526,'FRONT PAGE'!$I$25)</f>
        <v>0</v>
      </c>
      <c r="M1535" s="93">
        <f>SUMIFS(N5:N1526,$H5:$H1526,'FRONT PAGE'!$I$25)</f>
        <v>0</v>
      </c>
      <c r="N1535" s="93">
        <f>SUMIFS(O5:O1526,$H5:$H1526,'FRONT PAGE'!$I$25)</f>
        <v>0</v>
      </c>
      <c r="O1535" s="93">
        <f>SUMIFS(O5:O1526,$H5:$H1526,'FRONT PAGE'!$I$25)</f>
        <v>0</v>
      </c>
      <c r="P1535" s="93">
        <f>SUMIFS(P5:P1526,$H5:$H1526,'FRONT PAGE'!$I$25)</f>
        <v>0</v>
      </c>
      <c r="Q1535" s="93">
        <f>SUMIFS(Q5:Q1526,$H5:$H1526,'FRONT PAGE'!$I$25)</f>
        <v>0</v>
      </c>
      <c r="R1535" s="93"/>
      <c r="S1535" s="93">
        <f>SUMIFS(S5:S1526,$H5:$H1526,'FRONT PAGE'!$I$25)</f>
        <v>0</v>
      </c>
      <c r="T1535" s="93">
        <f>SUMIFS(T5:T1526,$H5:$H1526,'FRONT PAGE'!$I$25)</f>
        <v>0</v>
      </c>
      <c r="U1535" s="93">
        <f>SUMIFS(U5:U1526,$H5:$H1526,'FRONT PAGE'!$I$25)</f>
        <v>0</v>
      </c>
      <c r="V1535" s="93">
        <f>SUMIFS(V5:V1526,$H5:$H1526,'FRONT PAGE'!$I$25)</f>
        <v>0</v>
      </c>
      <c r="W1535" s="93">
        <f>SUMIFS(W5:W1526,$H5:$H1526,'FRONT PAGE'!$I$25)</f>
        <v>0</v>
      </c>
      <c r="X1535" s="93">
        <f>SUMIFS(X5:X1526,$H5:$H1526,'FRONT PAGE'!$I$25)</f>
        <v>0</v>
      </c>
      <c r="Y1535" s="93">
        <f>SUMIFS(Y5:Y1526,$H5:$H1526,'FRONT PAGE'!$I$25)</f>
        <v>0</v>
      </c>
      <c r="Z1535" s="93">
        <f>SUMIFS(Z5:Z1526,$H5:$H1526,'FRONT PAGE'!$I$25)</f>
        <v>0</v>
      </c>
      <c r="AA1535" s="93">
        <f>SUMIFS(AA5:AA1526,$H5:$H1526,'FRONT PAGE'!$I$25)</f>
        <v>0</v>
      </c>
      <c r="AB1535" s="93">
        <f>SUMIFS(AB5:AB1526,$H5:$H1526,'FRONT PAGE'!$I$25)</f>
        <v>0</v>
      </c>
      <c r="AC1535" s="94">
        <f>SUMIFS(AC5:AC1526,$H5:$H1526,'FRONT PAGE'!$I$25)</f>
        <v>0</v>
      </c>
      <c r="AD1535" s="94">
        <f>SUMIFS(AD5:AD1526,$H5:$H1526,'FRONT PAGE'!$I$25)</f>
        <v>0</v>
      </c>
      <c r="AE1535" s="94">
        <f>SUMIFS(AE5:AE1526,$H5:$H1526,'FRONT PAGE'!$I$25)</f>
        <v>0</v>
      </c>
      <c r="AF1535" s="94">
        <f>SUMIFS(AF5:AF1526,$H5:$H1526,'FRONT PAGE'!$I$25)</f>
        <v>0</v>
      </c>
      <c r="AG1535" s="95" t="s">
        <v>35</v>
      </c>
      <c r="AH1535" s="95">
        <f>SUMIF($AH$5:$AH$1526,AG1535,$AG$5:$AG$1526)</f>
        <v>1</v>
      </c>
      <c r="AI1535" s="96">
        <f>SUMIFS($AG$5:$AG$1526,$AH$5:$AH$1526,AG1535,$H$5:$H$1526,'FRONT PAGE'!$I$25)</f>
        <v>0</v>
      </c>
      <c r="AJ1535" s="96"/>
      <c r="AK1535" s="96"/>
      <c r="AL1535" s="100"/>
      <c r="AM1535" s="382"/>
      <c r="AN1535" s="105"/>
      <c r="AO1535" s="365"/>
      <c r="AP1535" s="365"/>
      <c r="AQ1535" s="256"/>
      <c r="AR1535" s="365"/>
      <c r="AS1535" s="365"/>
      <c r="AT1535" s="364"/>
      <c r="AU1535" s="365"/>
      <c r="AV1535" s="365"/>
      <c r="AW1535" s="364"/>
      <c r="AX1535" s="365"/>
      <c r="AY1535" s="365"/>
      <c r="AZ1535" s="365"/>
      <c r="BA1535" s="365"/>
      <c r="BB1535" s="365"/>
      <c r="BC1535" s="365"/>
      <c r="BD1535" s="365"/>
      <c r="BE1535" s="365"/>
      <c r="BF1535" s="365"/>
      <c r="BG1535" s="365"/>
      <c r="BH1535" s="365"/>
      <c r="BI1535" s="365"/>
      <c r="BJ1535" s="365"/>
      <c r="BK1535" s="365"/>
      <c r="BL1535" s="376"/>
      <c r="BM1535" s="376"/>
      <c r="BN1535" s="260"/>
      <c r="BO1535" s="260"/>
      <c r="BP1535" s="260"/>
    </row>
    <row r="1536" spans="1:70" s="263" customFormat="1" ht="14.25" customHeight="1" x14ac:dyDescent="0.2">
      <c r="A1536" s="302"/>
      <c r="B1536" s="105"/>
      <c r="C1536" s="100"/>
      <c r="D1536" s="100"/>
      <c r="E1536" s="100"/>
      <c r="F1536" s="100"/>
      <c r="G1536" s="100" t="s">
        <v>51</v>
      </c>
      <c r="H1536" s="97"/>
      <c r="I1536" s="303">
        <f>I1530-I17</f>
        <v>33.75</v>
      </c>
      <c r="J1536" s="110"/>
      <c r="K1536" s="110"/>
      <c r="L1536" s="110"/>
      <c r="M1536" s="110"/>
      <c r="N1536" s="98"/>
      <c r="O1536" s="110"/>
      <c r="P1536" s="110"/>
      <c r="Q1536" s="110"/>
      <c r="R1536" s="110"/>
      <c r="S1536" s="110"/>
      <c r="T1536" s="110"/>
      <c r="U1536" s="110"/>
      <c r="V1536" s="110"/>
      <c r="W1536" s="110"/>
      <c r="X1536" s="110"/>
      <c r="Y1536" s="110"/>
      <c r="Z1536" s="110"/>
      <c r="AA1536" s="110"/>
      <c r="AB1536" s="110"/>
      <c r="AC1536" s="94"/>
      <c r="AD1536" s="94"/>
      <c r="AE1536" s="94"/>
      <c r="AF1536" s="94"/>
      <c r="AG1536" s="95" t="s">
        <v>38</v>
      </c>
      <c r="AH1536" s="95">
        <f>SUMIF($AH$5:$AH$1526,AG1536,$AG$5:$AG$1526)</f>
        <v>0</v>
      </c>
      <c r="AI1536" s="96">
        <f>SUMIFS($AG$5:$AG$1526,$AH$5:$AH$1526,AG1536,$H$5:$H$1526,'FRONT PAGE'!$I$25)</f>
        <v>0</v>
      </c>
      <c r="AJ1536" s="96"/>
      <c r="AK1536" s="96"/>
      <c r="AL1536" s="100"/>
      <c r="AM1536" s="382"/>
      <c r="AN1536" s="105"/>
      <c r="AO1536" s="365"/>
      <c r="AP1536" s="365"/>
      <c r="AQ1536" s="256"/>
      <c r="AR1536" s="365"/>
      <c r="AS1536" s="365"/>
      <c r="AT1536" s="364"/>
      <c r="AU1536" s="365"/>
      <c r="AV1536" s="365"/>
      <c r="AW1536" s="364"/>
      <c r="AX1536" s="365"/>
      <c r="AY1536" s="365"/>
      <c r="AZ1536" s="365"/>
      <c r="BA1536" s="365"/>
      <c r="BB1536" s="365"/>
      <c r="BC1536" s="365"/>
      <c r="BD1536" s="365"/>
      <c r="BE1536" s="365"/>
      <c r="BF1536" s="365"/>
      <c r="BG1536" s="365"/>
      <c r="BH1536" s="365"/>
      <c r="BI1536" s="365"/>
      <c r="BJ1536" s="365"/>
      <c r="BK1536" s="365"/>
      <c r="BL1536" s="376"/>
      <c r="BM1536" s="376"/>
      <c r="BN1536" s="260"/>
      <c r="BO1536" s="260"/>
      <c r="BP1536" s="260"/>
    </row>
    <row r="1537" spans="1:68" s="263" customFormat="1" ht="14.25" customHeight="1" x14ac:dyDescent="0.2">
      <c r="A1537" s="302"/>
      <c r="B1537" s="105"/>
      <c r="C1537" s="100"/>
      <c r="D1537" s="100"/>
      <c r="E1537" s="100"/>
      <c r="F1537" s="100"/>
      <c r="G1537" s="503" t="s">
        <v>52</v>
      </c>
      <c r="H1537" s="503"/>
      <c r="I1537" s="94">
        <f t="shared" ref="I1537:N1537" si="1260">$A$1526-(COUNTBLANK(J5:J14)+COUNTBLANK(J19:J28)+COUNTBLANK(J33:J42)+COUNTBLANK(J47:J56)+COUNTBLANK(J61:J70)+COUNTBLANK(J75:J84)+COUNTBLANK(J89:J98)+COUNTBLANK(J103:J112)+COUNTBLANK(J117:J126)+COUNTBLANK(J131:J140)+COUNTBLANK(J145:J154)+COUNTBLANK(J159:J168)+COUNTBLANK(J173:J182)+COUNTBLANK(J187:J196)+COUNTBLANK(J201:J210)+COUNTBLANK(J215:J224)+COUNTBLANK(J229:J238)+COUNTBLANK(J243:J252)+COUNTBLANK(J257:J266)+COUNTBLANK(J271:J280)+COUNTBLANK(J285:J294)+COUNTBLANK(J299:J308)+COUNTBLANK(J313:J322)+COUNTBLANK(J327:J336)+COUNTBLANK(J341:J350)+COUNTBLANK(J355:J364)+COUNTBLANK(J369:J378)+COUNTBLANK(J383:J392)+COUNTBLANK(J397:J406)+COUNTBLANK(J411:J420)+COUNTBLANK(J425:J434)+COUNTBLANK(J439:J448)+COUNTBLANK(J453:J462)+COUNTBLANK(J467:J476)+COUNTBLANK(J481:J490)+COUNTBLANK(J495:J504)+COUNTBLANK(J509:J518)+COUNTBLANK(J523:J532)+COUNTBLANK(J537:J546)+COUNTBLANK(J551:J560)+COUNTBLANK(J565:J574)+COUNTBLANK(J579:J588)+COUNTBLANK(J593:J602)+COUNTBLANK(J607:J616)+COUNTBLANK(J621:J630)+COUNTBLANK(J635:J644)+COUNTBLANK(J649:J658)+COUNTBLANK(J663:J672)+COUNTBLANK(J677:J686)+COUNTBLANK(J691:J700)+COUNTBLANK(J705:J714)+COUNTBLANK(J719:J728)+COUNTBLANK(J733:J742)+COUNTBLANK(J747:J756)+COUNTBLANK(J761:J770)+COUNTBLANK(J775:J784)+COUNTBLANK(J789:J798)+COUNTBLANK(J803:J812)+COUNTBLANK(J817:J826)+COUNTBLANK(J831:J840)+COUNTBLANK(J845:J854)+COUNTBLANK(J859:J868)+COUNTBLANK(J873:J882)+COUNTBLANK(J887:J896)+COUNTBLANK(J901:J910)+COUNTBLANK(J915:J924)+COUNTBLANK(J929:J938)+COUNTBLANK(J943:J952)+COUNTBLANK(J957:J966)+COUNTBLANK(J971:J980)+COUNTBLANK(J985:J994)+COUNTBLANK(J999:J1008)+COUNTBLANK(J1013:J1022)+COUNTBLANK(J1027:J1036)+COUNTBLANK(J1041:J1050)+COUNTBLANK(J1055:J1064)+COUNTBLANK(J1069:J1078)+COUNTBLANK(J1083:J1092)+COUNTBLANK(J1097:J1106)+COUNTBLANK(J1111:J1120)+COUNTBLANK(J1125:J1134)+COUNTBLANK(J1139:J1148)+COUNTBLANK(J1153:J1162)+COUNTBLANK(J1167:J1176)+COUNTBLANK(J1181:J1190)+COUNTBLANK(J1195:J1204)+COUNTBLANK(J1209:J1218)+COUNTBLANK(J1223:J1232)+COUNTBLANK(J1237:J1246)+COUNTBLANK(J1251:J1260)+COUNTBLANK(J1265:J1274)+COUNTBLANK(J1279:J1288)+COUNTBLANK(J1293:J1302)+COUNTBLANK(J1307:J1316)+COUNTBLANK(J1321:J1330)+COUNTBLANK(J1335:J1344)+COUNTBLANK(J1349:J1358)+COUNTBLANK(J1363:J1372)+COUNTBLANK(J1377:J1386)+COUNTBLANK(J1391:J1400)+COUNTBLANK(J1405:J1414)+COUNTBLANK(J1419:J1428)+COUNTBLANK(J1433:J1442)+COUNTBLANK(J1447:J1456)+COUNTBLANK(J1461:J1470)+COUNTBLANK(J1475:J1484)+COUNTBLANK(J1489:J1498)+COUNTBLANK(J1503:J1512)+COUNTBLANK(J1517:J1526))</f>
        <v>6</v>
      </c>
      <c r="J1537" s="94">
        <f t="shared" si="1260"/>
        <v>0</v>
      </c>
      <c r="K1537" s="94">
        <f t="shared" si="1260"/>
        <v>0</v>
      </c>
      <c r="L1537" s="94">
        <f t="shared" si="1260"/>
        <v>0</v>
      </c>
      <c r="M1537" s="94">
        <f t="shared" si="1260"/>
        <v>0</v>
      </c>
      <c r="N1537" s="94">
        <f t="shared" si="1260"/>
        <v>0</v>
      </c>
      <c r="O1537" s="94">
        <f>$A$1526-(COUNTBLANK(O5:O14)+COUNTBLANK(O19:O28)+COUNTBLANK(O33:O42)+COUNTBLANK(O47:O56)+COUNTBLANK(O61:O70)+COUNTBLANK(O75:O84)+COUNTBLANK(O89:O98)+COUNTBLANK(O103:O112)+COUNTBLANK(O117:O126)+COUNTBLANK(O131:O140)+COUNTBLANK(O145:O154)+COUNTBLANK(O159:O168)+COUNTBLANK(O173:O182)+COUNTBLANK(O187:O196)+COUNTBLANK(O201:O210)+COUNTBLANK(O215:O224)+COUNTBLANK(O229:O238)+COUNTBLANK(O243:O252)+COUNTBLANK(O257:O266)+COUNTBLANK(O271:O280)+COUNTBLANK(O285:O294)+COUNTBLANK(O299:O308)+COUNTBLANK(O313:O322)+COUNTBLANK(O327:O336)+COUNTBLANK(O341:O350)+COUNTBLANK(O355:O364)+COUNTBLANK(O369:O378)+COUNTBLANK(O383:O392)+COUNTBLANK(O397:O406)+COUNTBLANK(O411:O420)+COUNTBLANK(O425:O434)+COUNTBLANK(O439:O448)+COUNTBLANK(O453:O462)+COUNTBLANK(O467:O476)+COUNTBLANK(O481:O490)+COUNTBLANK(O495:O504)+COUNTBLANK(O509:O518)+COUNTBLANK(O523:O532)+COUNTBLANK(O537:O546)+COUNTBLANK(O551:O560)+COUNTBLANK(O565:O574)+COUNTBLANK(O579:O588)+COUNTBLANK(O593:O602)+COUNTBLANK(O607:O616)+COUNTBLANK(O621:O630)+COUNTBLANK(O635:O644)+COUNTBLANK(O649:O658)+COUNTBLANK(O663:O672)+COUNTBLANK(O677:O686)+COUNTBLANK(O691:O700)+COUNTBLANK(O705:O714)+COUNTBLANK(O719:O728)+COUNTBLANK(O733:O742)+COUNTBLANK(O747:O756)+COUNTBLANK(O761:O770)+COUNTBLANK(O775:O784)+COUNTBLANK(O789:O798)+COUNTBLANK(O803:O812)+COUNTBLANK(O817:O826)+COUNTBLANK(O831:O840)+COUNTBLANK(O845:O854)+COUNTBLANK(O859:O868)+COUNTBLANK(O873:O882)+COUNTBLANK(O887:O896)+COUNTBLANK(O901:O910)+COUNTBLANK(O915:O924)+COUNTBLANK(O929:O938)+COUNTBLANK(O943:O952)+COUNTBLANK(O957:O966)+COUNTBLANK(O971:O980)+COUNTBLANK(O985:O994)+COUNTBLANK(O999:O1008)+COUNTBLANK(O1013:O1022)+COUNTBLANK(O1027:O1036)+COUNTBLANK(O1041:O1050)+COUNTBLANK(O1055:O1064)+COUNTBLANK(O1069:O1078)+COUNTBLANK(O1083:O1092)+COUNTBLANK(O1097:O1106)+COUNTBLANK(O1111:O1120)+COUNTBLANK(O1125:O1134)+COUNTBLANK(O1139:O1148)+COUNTBLANK(O1153:O1162)+COUNTBLANK(O1167:O1176)+COUNTBLANK(O1181:O1190)+COUNTBLANK(O1195:O1204)+COUNTBLANK(O1209:O1218)+COUNTBLANK(O1223:O1232)+COUNTBLANK(O1237:O1246)+COUNTBLANK(O1251:O1260)+COUNTBLANK(O1265:O1274)+COUNTBLANK(O1279:O1288)+COUNTBLANK(O1293:O1302)+COUNTBLANK(O1307:O1316)+COUNTBLANK(O1321:O1330)+COUNTBLANK(O1335:O1344)+COUNTBLANK(O1349:O1358)+COUNTBLANK(O1363:O1372)+COUNTBLANK(O1377:O1386)+COUNTBLANK(O1391:O1400)+COUNTBLANK(O1405:O1414)+COUNTBLANK(O1419:O1428)+COUNTBLANK(O1433:O1442)+COUNTBLANK(O1447:O1456)+COUNTBLANK(O1461:O1470)+COUNTBLANK(O1475:O1484)+COUNTBLANK(O1489:O1498)+COUNTBLANK(O1503:O1512)+COUNTBLANK(O1517:O1526))</f>
        <v>0</v>
      </c>
      <c r="P1537" s="94">
        <f>$A$1526-(COUNTBLANK(P5:P14)+COUNTBLANK(P19:P28)+COUNTBLANK(P33:P42)+COUNTBLANK(P47:P56)+COUNTBLANK(P61:P70)+COUNTBLANK(P75:P84)+COUNTBLANK(P89:P98)+COUNTBLANK(P103:P112)+COUNTBLANK(P117:P126)+COUNTBLANK(P131:P140)+COUNTBLANK(P145:P154)+COUNTBLANK(P159:P168)+COUNTBLANK(P173:P182)+COUNTBLANK(P187:P196)+COUNTBLANK(P201:P210)+COUNTBLANK(P215:P224)+COUNTBLANK(P229:P238)+COUNTBLANK(P243:P252)+COUNTBLANK(P257:P266)+COUNTBLANK(P271:P280)+COUNTBLANK(P285:P294)+COUNTBLANK(P299:P308)+COUNTBLANK(P313:P322)+COUNTBLANK(P327:P336)+COUNTBLANK(P341:P350)+COUNTBLANK(P355:P364)+COUNTBLANK(P369:P378)+COUNTBLANK(P383:P392)+COUNTBLANK(P397:P406)+COUNTBLANK(P411:P420)+COUNTBLANK(P425:P434)+COUNTBLANK(P439:P448)+COUNTBLANK(P453:P462)+COUNTBLANK(P467:P476)+COUNTBLANK(P481:P490)+COUNTBLANK(P495:P504)+COUNTBLANK(P509:P518)+COUNTBLANK(P523:P532)+COUNTBLANK(P537:P546)+COUNTBLANK(P551:P560)+COUNTBLANK(P565:P574)+COUNTBLANK(P579:P588)+COUNTBLANK(P593:P602)+COUNTBLANK(P607:P616)+COUNTBLANK(P621:P630)+COUNTBLANK(P635:P644)+COUNTBLANK(P649:P658)+COUNTBLANK(P663:P672)+COUNTBLANK(P677:P686)+COUNTBLANK(P691:P700)+COUNTBLANK(P705:P714)+COUNTBLANK(P719:P728)+COUNTBLANK(P733:P742)+COUNTBLANK(P747:P756)+COUNTBLANK(P761:P770)+COUNTBLANK(P775:P784)+COUNTBLANK(P789:P798)+COUNTBLANK(P803:P812)+COUNTBLANK(P817:P826)+COUNTBLANK(P831:P840)+COUNTBLANK(P845:P854)+COUNTBLANK(P859:P868)+COUNTBLANK(P873:P882)+COUNTBLANK(P887:P896)+COUNTBLANK(P901:P910)+COUNTBLANK(P915:P924)+COUNTBLANK(P929:P938)+COUNTBLANK(P943:P952)+COUNTBLANK(P957:P966)+COUNTBLANK(P971:P980)+COUNTBLANK(P985:P994)+COUNTBLANK(P999:P1008)+COUNTBLANK(P1013:P1022)+COUNTBLANK(P1027:P1036)+COUNTBLANK(P1041:P1050)+COUNTBLANK(P1055:P1064)+COUNTBLANK(P1069:P1078)+COUNTBLANK(P1083:P1092)+COUNTBLANK(P1097:P1106)+COUNTBLANK(P1111:P1120)+COUNTBLANK(P1125:P1134)+COUNTBLANK(P1139:P1148)+COUNTBLANK(P1153:P1162)+COUNTBLANK(P1167:P1176)+COUNTBLANK(P1181:P1190)+COUNTBLANK(P1195:P1204)+COUNTBLANK(P1209:P1218)+COUNTBLANK(P1223:P1232)+COUNTBLANK(P1237:P1246)+COUNTBLANK(P1251:P1260)+COUNTBLANK(P1265:P1274)+COUNTBLANK(P1279:P1288)+COUNTBLANK(P1293:P1302)+COUNTBLANK(P1307:P1316)+COUNTBLANK(P1321:P1330)+COUNTBLANK(P1335:P1344)+COUNTBLANK(P1349:P1358)+COUNTBLANK(P1363:P1372)+COUNTBLANK(P1377:P1386)+COUNTBLANK(P1391:P1400)+COUNTBLANK(P1405:P1414)+COUNTBLANK(P1419:P1428)+COUNTBLANK(P1433:P1442)+COUNTBLANK(P1447:P1456)+COUNTBLANK(P1461:P1470)+COUNTBLANK(P1475:P1484)+COUNTBLANK(P1489:P1498)+COUNTBLANK(P1503:P1512)+COUNTBLANK(P1517:P1526))</f>
        <v>0</v>
      </c>
      <c r="Q1537" s="94">
        <f>$A$1526-(COUNTBLANK(Q5:Q14)+COUNTBLANK(Q19:Q28)+COUNTBLANK(Q33:Q42)+COUNTBLANK(Q47:Q56)+COUNTBLANK(Q61:Q70)+COUNTBLANK(Q75:Q84)+COUNTBLANK(Q89:Q98)+COUNTBLANK(Q103:Q112)+COUNTBLANK(Q117:Q126)+COUNTBLANK(Q131:Q140)+COUNTBLANK(Q145:Q154)+COUNTBLANK(Q159:Q168)+COUNTBLANK(Q173:Q182)+COUNTBLANK(Q187:Q196)+COUNTBLANK(Q201:Q210)+COUNTBLANK(Q215:Q224)+COUNTBLANK(Q229:Q238)+COUNTBLANK(Q243:Q252)+COUNTBLANK(Q257:Q266)+COUNTBLANK(Q271:Q280)+COUNTBLANK(Q285:Q294)+COUNTBLANK(Q299:Q308)+COUNTBLANK(Q313:Q322)+COUNTBLANK(Q327:Q336)+COUNTBLANK(Q341:Q350)+COUNTBLANK(Q355:Q364)+COUNTBLANK(Q369:Q378)+COUNTBLANK(Q383:Q392)+COUNTBLANK(Q397:Q406)+COUNTBLANK(Q411:Q420)+COUNTBLANK(Q425:Q434)+COUNTBLANK(Q439:Q448)+COUNTBLANK(Q453:Q462)+COUNTBLANK(Q467:Q476)+COUNTBLANK(Q481:Q490)+COUNTBLANK(Q495:Q504)+COUNTBLANK(Q509:Q518)+COUNTBLANK(Q523:Q532)+COUNTBLANK(Q537:Q546)+COUNTBLANK(Q551:Q560)+COUNTBLANK(Q565:Q574)+COUNTBLANK(Q579:Q588)+COUNTBLANK(Q593:Q602)+COUNTBLANK(Q607:Q616)+COUNTBLANK(Q621:Q630)+COUNTBLANK(Q635:Q644)+COUNTBLANK(Q649:Q658)+COUNTBLANK(Q663:Q672)+COUNTBLANK(Q677:Q686)+COUNTBLANK(Q691:Q700)+COUNTBLANK(Q705:Q714)+COUNTBLANK(Q719:Q728)+COUNTBLANK(Q733:Q742)+COUNTBLANK(Q747:Q756)+COUNTBLANK(Q761:Q770)+COUNTBLANK(Q775:Q784)+COUNTBLANK(Q789:Q798)+COUNTBLANK(Q803:Q812)+COUNTBLANK(Q817:Q826)+COUNTBLANK(Q831:Q840)+COUNTBLANK(Q845:Q854)+COUNTBLANK(Q859:Q868)+COUNTBLANK(Q873:Q882)+COUNTBLANK(Q887:Q896)+COUNTBLANK(Q901:Q910)+COUNTBLANK(Q915:Q924)+COUNTBLANK(Q929:Q938)+COUNTBLANK(Q943:Q952)+COUNTBLANK(Q957:Q966)+COUNTBLANK(Q971:Q980)+COUNTBLANK(Q985:Q994)+COUNTBLANK(Q999:Q1008)+COUNTBLANK(Q1013:Q1022)+COUNTBLANK(Q1027:Q1036)+COUNTBLANK(Q1041:Q1050)+COUNTBLANK(Q1055:Q1064)+COUNTBLANK(Q1069:Q1078)+COUNTBLANK(Q1083:Q1092)+COUNTBLANK(Q1097:Q1106)+COUNTBLANK(Q1111:Q1120)+COUNTBLANK(Q1125:Q1134)+COUNTBLANK(Q1139:Q1148)+COUNTBLANK(Q1153:Q1162)+COUNTBLANK(Q1167:Q1176)+COUNTBLANK(Q1181:Q1190)+COUNTBLANK(Q1195:Q1204)+COUNTBLANK(Q1209:Q1218)+COUNTBLANK(Q1223:Q1232)+COUNTBLANK(Q1237:Q1246)+COUNTBLANK(Q1251:Q1260)+COUNTBLANK(Q1265:Q1274)+COUNTBLANK(Q1279:Q1288)+COUNTBLANK(Q1293:Q1302)+COUNTBLANK(Q1307:Q1316)+COUNTBLANK(Q1321:Q1330)+COUNTBLANK(Q1335:Q1344)+COUNTBLANK(Q1349:Q1358)+COUNTBLANK(Q1363:Q1372)+COUNTBLANK(Q1377:Q1386)+COUNTBLANK(Q1391:Q1400)+COUNTBLANK(Q1405:Q1414)+COUNTBLANK(Q1419:Q1428)+COUNTBLANK(Q1433:Q1442)+COUNTBLANK(Q1447:Q1456)+COUNTBLANK(Q1461:Q1470)+COUNTBLANK(Q1475:Q1484)+COUNTBLANK(Q1489:Q1498)+COUNTBLANK(Q1503:Q1512)+COUNTBLANK(Q1517:Q1526))</f>
        <v>0</v>
      </c>
      <c r="R1537" s="94"/>
      <c r="S1537" s="94">
        <f t="shared" ref="S1537:AF1537" si="1261">$A$1526-(COUNTBLANK(S5:S14)+COUNTBLANK(S19:S28)+COUNTBLANK(S33:S42)+COUNTBLANK(S47:S56)+COUNTBLANK(S61:S70)+COUNTBLANK(S75:S84)+COUNTBLANK(S89:S98)+COUNTBLANK(S103:S112)+COUNTBLANK(S117:S126)+COUNTBLANK(S131:S140)+COUNTBLANK(S145:S154)+COUNTBLANK(S159:S168)+COUNTBLANK(S173:S182)+COUNTBLANK(S187:S196)+COUNTBLANK(S201:S210)+COUNTBLANK(S215:S224)+COUNTBLANK(S229:S238)+COUNTBLANK(S243:S252)+COUNTBLANK(S257:S266)+COUNTBLANK(S271:S280)+COUNTBLANK(S285:S294)+COUNTBLANK(S299:S308)+COUNTBLANK(S313:S322)+COUNTBLANK(S327:S336)+COUNTBLANK(S341:S350)+COUNTBLANK(S355:S364)+COUNTBLANK(S369:S378)+COUNTBLANK(S383:S392)+COUNTBLANK(S397:S406)+COUNTBLANK(S411:S420)+COUNTBLANK(S425:S434)+COUNTBLANK(S439:S448)+COUNTBLANK(S453:S462)+COUNTBLANK(S467:S476)+COUNTBLANK(S481:S490)+COUNTBLANK(S495:S504)+COUNTBLANK(S509:S518)+COUNTBLANK(S523:S532)+COUNTBLANK(S537:S546)+COUNTBLANK(S551:S560)+COUNTBLANK(S565:S574)+COUNTBLANK(S579:S588)+COUNTBLANK(S593:S602)+COUNTBLANK(S607:S616)+COUNTBLANK(S621:S630)+COUNTBLANK(S635:S644)+COUNTBLANK(S649:S658)+COUNTBLANK(S663:S672)+COUNTBLANK(S677:S686)+COUNTBLANK(S691:S700)+COUNTBLANK(S705:S714)+COUNTBLANK(S719:S728)+COUNTBLANK(S733:S742)+COUNTBLANK(S747:S756)+COUNTBLANK(S761:S770)+COUNTBLANK(S775:S784)+COUNTBLANK(S789:S798)+COUNTBLANK(S803:S812)+COUNTBLANK(S817:S826)+COUNTBLANK(S831:S840)+COUNTBLANK(S845:S854)+COUNTBLANK(S859:S868)+COUNTBLANK(S873:S882)+COUNTBLANK(S887:S896)+COUNTBLANK(S901:S910)+COUNTBLANK(S915:S924)+COUNTBLANK(S929:S938)+COUNTBLANK(S943:S952)+COUNTBLANK(S957:S966)+COUNTBLANK(S971:S980)+COUNTBLANK(S985:S994)+COUNTBLANK(S999:S1008)+COUNTBLANK(S1013:S1022)+COUNTBLANK(S1027:S1036)+COUNTBLANK(S1041:S1050)+COUNTBLANK(S1055:S1064)+COUNTBLANK(S1069:S1078)+COUNTBLANK(S1083:S1092)+COUNTBLANK(S1097:S1106)+COUNTBLANK(S1111:S1120)+COUNTBLANK(S1125:S1134)+COUNTBLANK(S1139:S1148)+COUNTBLANK(S1153:S1162)+COUNTBLANK(S1167:S1176)+COUNTBLANK(S1181:S1190)+COUNTBLANK(S1195:S1204)+COUNTBLANK(S1209:S1218)+COUNTBLANK(S1223:S1232)+COUNTBLANK(S1237:S1246)+COUNTBLANK(S1251:S1260)+COUNTBLANK(S1265:S1274)+COUNTBLANK(S1279:S1288)+COUNTBLANK(S1293:S1302)+COUNTBLANK(S1307:S1316)+COUNTBLANK(S1321:S1330)+COUNTBLANK(S1335:S1344)+COUNTBLANK(S1349:S1358)+COUNTBLANK(S1363:S1372)+COUNTBLANK(S1377:S1386)+COUNTBLANK(S1391:S1400)+COUNTBLANK(S1405:S1414)+COUNTBLANK(S1419:S1428)+COUNTBLANK(S1433:S1442)+COUNTBLANK(S1447:S1456)+COUNTBLANK(S1461:S1470)+COUNTBLANK(S1475:S1484)+COUNTBLANK(S1489:S1498)+COUNTBLANK(S1503:S1512)+COUNTBLANK(S1517:S1526))</f>
        <v>0</v>
      </c>
      <c r="T1537" s="94">
        <f t="shared" si="1261"/>
        <v>6</v>
      </c>
      <c r="U1537" s="94">
        <f t="shared" si="1261"/>
        <v>2</v>
      </c>
      <c r="V1537" s="94">
        <f t="shared" si="1261"/>
        <v>2</v>
      </c>
      <c r="W1537" s="94">
        <f t="shared" si="1261"/>
        <v>0</v>
      </c>
      <c r="X1537" s="94">
        <f t="shared" si="1261"/>
        <v>0</v>
      </c>
      <c r="Y1537" s="94">
        <f t="shared" si="1261"/>
        <v>2</v>
      </c>
      <c r="Z1537" s="94">
        <f t="shared" si="1261"/>
        <v>0</v>
      </c>
      <c r="AA1537" s="94">
        <f t="shared" si="1261"/>
        <v>4</v>
      </c>
      <c r="AB1537" s="94">
        <f t="shared" si="1261"/>
        <v>0</v>
      </c>
      <c r="AC1537" s="94">
        <f t="shared" si="1261"/>
        <v>6</v>
      </c>
      <c r="AD1537" s="94">
        <f t="shared" si="1261"/>
        <v>0</v>
      </c>
      <c r="AE1537" s="94">
        <f t="shared" si="1261"/>
        <v>6</v>
      </c>
      <c r="AF1537" s="94">
        <f t="shared" si="1261"/>
        <v>0</v>
      </c>
      <c r="AG1537" s="95" t="s">
        <v>34</v>
      </c>
      <c r="AH1537" s="95">
        <f>SUMIF($AH$5:$AH$1526,AG1537,$AG$5:$AG$1526)</f>
        <v>6</v>
      </c>
      <c r="AI1537" s="96">
        <f>SUMIFS($AG$5:$AG$1526,$AH$5:$AH$1526,AG1537,$H$5:$H$1526,'FRONT PAGE'!$I$25)</f>
        <v>0</v>
      </c>
      <c r="AJ1537" s="96"/>
      <c r="AK1537" s="96"/>
      <c r="AL1537" s="100"/>
      <c r="AM1537" s="382"/>
      <c r="AN1537" s="105"/>
      <c r="AO1537" s="365"/>
      <c r="AP1537" s="365"/>
      <c r="AQ1537" s="256"/>
      <c r="AR1537" s="365"/>
      <c r="AS1537" s="365"/>
      <c r="AT1537" s="364"/>
      <c r="AU1537" s="365"/>
      <c r="AV1537" s="365"/>
      <c r="AW1537" s="364"/>
      <c r="AX1537" s="365"/>
      <c r="AY1537" s="365"/>
      <c r="AZ1537" s="365"/>
      <c r="BA1537" s="365"/>
      <c r="BB1537" s="365"/>
      <c r="BC1537" s="365"/>
      <c r="BD1537" s="365"/>
      <c r="BE1537" s="365"/>
      <c r="BF1537" s="365"/>
      <c r="BG1537" s="365"/>
      <c r="BH1537" s="365"/>
      <c r="BI1537" s="365"/>
      <c r="BJ1537" s="365"/>
      <c r="BK1537" s="365"/>
      <c r="BL1537" s="376"/>
      <c r="BM1537" s="376"/>
      <c r="BN1537" s="260"/>
      <c r="BO1537" s="260"/>
      <c r="BP1537" s="260"/>
    </row>
    <row r="1538" spans="1:68" s="263" customFormat="1" ht="14.25" customHeight="1" x14ac:dyDescent="0.2">
      <c r="A1538" s="302"/>
      <c r="B1538" s="111"/>
      <c r="C1538" s="105"/>
      <c r="D1538" s="100"/>
      <c r="E1538" s="100"/>
      <c r="F1538" s="100"/>
      <c r="G1538" s="100"/>
      <c r="H1538" s="100"/>
      <c r="I1538" s="97"/>
      <c r="J1538" s="98">
        <v>1</v>
      </c>
      <c r="K1538" s="98">
        <v>1</v>
      </c>
      <c r="L1538" s="98">
        <v>1</v>
      </c>
      <c r="M1538" s="98">
        <v>1</v>
      </c>
      <c r="N1538" s="98">
        <v>1</v>
      </c>
      <c r="O1538" s="98">
        <v>1</v>
      </c>
      <c r="P1538" s="98">
        <v>1</v>
      </c>
      <c r="Q1538" s="98">
        <v>1</v>
      </c>
      <c r="R1538" s="98"/>
      <c r="S1538" s="98">
        <v>1</v>
      </c>
      <c r="T1538" s="98">
        <v>1</v>
      </c>
      <c r="U1538" s="98">
        <v>1</v>
      </c>
      <c r="V1538" s="98">
        <v>1</v>
      </c>
      <c r="W1538" s="98">
        <v>1</v>
      </c>
      <c r="X1538" s="98">
        <v>1</v>
      </c>
      <c r="Y1538" s="98">
        <v>1</v>
      </c>
      <c r="Z1538" s="98">
        <v>1</v>
      </c>
      <c r="AA1538" s="98">
        <v>1</v>
      </c>
      <c r="AB1538" s="98">
        <v>1</v>
      </c>
      <c r="AC1538" s="98">
        <v>1</v>
      </c>
      <c r="AD1538" s="98">
        <v>1</v>
      </c>
      <c r="AE1538" s="98">
        <v>1</v>
      </c>
      <c r="AF1538" s="98">
        <v>1</v>
      </c>
      <c r="AG1538" s="98">
        <v>1</v>
      </c>
      <c r="AH1538" s="98"/>
      <c r="AI1538" s="96"/>
      <c r="AJ1538" s="96"/>
      <c r="AK1538" s="96"/>
      <c r="AL1538" s="100"/>
      <c r="AM1538" s="382"/>
      <c r="AN1538" s="105"/>
      <c r="AO1538" s="365"/>
      <c r="AP1538" s="365"/>
      <c r="AQ1538" s="256"/>
      <c r="AR1538" s="365"/>
      <c r="AS1538" s="365"/>
      <c r="AT1538" s="364"/>
      <c r="AU1538" s="365"/>
      <c r="AV1538" s="365"/>
      <c r="AW1538" s="364"/>
      <c r="AX1538" s="365"/>
      <c r="AY1538" s="365"/>
      <c r="AZ1538" s="365"/>
      <c r="BA1538" s="365"/>
      <c r="BB1538" s="365"/>
      <c r="BC1538" s="365"/>
      <c r="BD1538" s="365"/>
      <c r="BE1538" s="365"/>
      <c r="BF1538" s="365"/>
      <c r="BG1538" s="365"/>
      <c r="BH1538" s="365"/>
      <c r="BI1538" s="365"/>
      <c r="BJ1538" s="365"/>
      <c r="BK1538" s="365"/>
      <c r="BL1538" s="376"/>
      <c r="BM1538" s="376"/>
      <c r="BN1538" s="260"/>
      <c r="BO1538" s="260"/>
      <c r="BP1538" s="260"/>
    </row>
    <row r="1539" spans="1:68" s="263" customFormat="1" ht="14.25" customHeight="1" x14ac:dyDescent="0.2">
      <c r="A1539" s="302"/>
      <c r="B1539" s="111"/>
      <c r="C1539" s="105"/>
      <c r="D1539" s="100"/>
      <c r="E1539" s="100"/>
      <c r="F1539" s="100"/>
      <c r="G1539" s="100"/>
      <c r="H1539" s="100"/>
      <c r="I1539" s="97"/>
      <c r="J1539" s="98">
        <v>1</v>
      </c>
      <c r="K1539" s="98">
        <v>1</v>
      </c>
      <c r="L1539" s="98">
        <v>1</v>
      </c>
      <c r="M1539" s="98">
        <v>1</v>
      </c>
      <c r="N1539" s="98">
        <v>1</v>
      </c>
      <c r="O1539" s="98">
        <v>1</v>
      </c>
      <c r="P1539" s="98">
        <v>1</v>
      </c>
      <c r="Q1539" s="98">
        <v>1</v>
      </c>
      <c r="R1539" s="98"/>
      <c r="S1539" s="98">
        <v>1</v>
      </c>
      <c r="T1539" s="98">
        <v>1</v>
      </c>
      <c r="U1539" s="98">
        <v>1</v>
      </c>
      <c r="V1539" s="98">
        <v>1</v>
      </c>
      <c r="W1539" s="98">
        <v>1</v>
      </c>
      <c r="X1539" s="98">
        <v>1</v>
      </c>
      <c r="Y1539" s="98">
        <v>1</v>
      </c>
      <c r="Z1539" s="98">
        <v>1</v>
      </c>
      <c r="AA1539" s="98">
        <v>1</v>
      </c>
      <c r="AB1539" s="98">
        <v>1</v>
      </c>
      <c r="AC1539" s="98">
        <v>1</v>
      </c>
      <c r="AD1539" s="98">
        <v>1</v>
      </c>
      <c r="AE1539" s="98">
        <v>1</v>
      </c>
      <c r="AF1539" s="98">
        <v>1</v>
      </c>
      <c r="AG1539" s="98">
        <v>1</v>
      </c>
      <c r="AH1539" s="98"/>
      <c r="AI1539" s="96"/>
      <c r="AJ1539" s="96"/>
      <c r="AK1539" s="96"/>
      <c r="AL1539" s="100"/>
      <c r="AM1539" s="382"/>
      <c r="AN1539" s="105"/>
      <c r="AO1539" s="365"/>
      <c r="AP1539" s="365"/>
      <c r="AQ1539" s="256"/>
      <c r="AR1539" s="365"/>
      <c r="AS1539" s="365"/>
      <c r="AT1539" s="364"/>
      <c r="AU1539" s="365"/>
      <c r="AV1539" s="365"/>
      <c r="AW1539" s="364"/>
      <c r="AX1539" s="365"/>
      <c r="AY1539" s="365"/>
      <c r="AZ1539" s="365"/>
      <c r="BA1539" s="365"/>
      <c r="BB1539" s="365"/>
      <c r="BC1539" s="365"/>
      <c r="BD1539" s="365"/>
      <c r="BE1539" s="365"/>
      <c r="BF1539" s="365"/>
      <c r="BG1539" s="365"/>
      <c r="BH1539" s="365"/>
      <c r="BI1539" s="365"/>
      <c r="BJ1539" s="365"/>
      <c r="BK1539" s="365"/>
      <c r="BL1539" s="376"/>
      <c r="BM1539" s="376"/>
      <c r="BN1539" s="260"/>
      <c r="BO1539" s="260"/>
      <c r="BP1539" s="260"/>
    </row>
    <row r="1540" spans="1:68" s="263" customFormat="1" ht="14.25" customHeight="1" x14ac:dyDescent="0.2">
      <c r="A1540" s="302"/>
      <c r="B1540" s="111"/>
      <c r="C1540" s="105"/>
      <c r="D1540" s="100"/>
      <c r="E1540" s="100"/>
      <c r="F1540" s="100"/>
      <c r="G1540" s="100"/>
      <c r="H1540" s="100"/>
      <c r="I1540" s="97"/>
      <c r="J1540" s="98"/>
      <c r="K1540" s="98"/>
      <c r="L1540" s="98"/>
      <c r="M1540" s="98"/>
      <c r="N1540" s="98"/>
      <c r="O1540" s="98"/>
      <c r="P1540" s="98"/>
      <c r="Q1540" s="98"/>
      <c r="R1540" s="98"/>
      <c r="S1540" s="98"/>
      <c r="T1540" s="98"/>
      <c r="U1540" s="98"/>
      <c r="V1540" s="98"/>
      <c r="W1540" s="98"/>
      <c r="X1540" s="98"/>
      <c r="Y1540" s="98"/>
      <c r="Z1540" s="98"/>
      <c r="AA1540" s="98"/>
      <c r="AB1540" s="98"/>
      <c r="AC1540" s="112"/>
      <c r="AD1540" s="112"/>
      <c r="AE1540" s="112"/>
      <c r="AF1540" s="112"/>
      <c r="AG1540" s="95"/>
      <c r="AH1540" s="98"/>
      <c r="AI1540" s="96"/>
      <c r="AJ1540" s="96"/>
      <c r="AK1540" s="96"/>
      <c r="AL1540" s="100"/>
      <c r="AM1540" s="382"/>
      <c r="AN1540" s="105"/>
      <c r="AO1540" s="365"/>
      <c r="AP1540" s="365"/>
      <c r="AQ1540" s="256"/>
      <c r="AR1540" s="365"/>
      <c r="AS1540" s="365"/>
      <c r="AT1540" s="364"/>
      <c r="AU1540" s="365"/>
      <c r="AV1540" s="365"/>
      <c r="AW1540" s="364"/>
      <c r="AX1540" s="365"/>
      <c r="AY1540" s="365"/>
      <c r="AZ1540" s="365"/>
      <c r="BA1540" s="365"/>
      <c r="BB1540" s="365"/>
      <c r="BC1540" s="365"/>
      <c r="BD1540" s="365"/>
      <c r="BE1540" s="365"/>
      <c r="BF1540" s="365"/>
      <c r="BG1540" s="365"/>
      <c r="BH1540" s="365"/>
      <c r="BI1540" s="365"/>
      <c r="BJ1540" s="365"/>
      <c r="BK1540" s="365"/>
      <c r="BL1540" s="376"/>
      <c r="BM1540" s="376"/>
      <c r="BN1540" s="260"/>
      <c r="BO1540" s="260"/>
      <c r="BP1540" s="260"/>
    </row>
    <row r="1541" spans="1:68" s="263" customFormat="1" ht="14.25" customHeight="1" x14ac:dyDescent="0.2">
      <c r="A1541" s="302"/>
      <c r="B1541" s="111"/>
      <c r="C1541" s="105"/>
      <c r="D1541" s="100"/>
      <c r="E1541" s="100"/>
      <c r="F1541" s="100"/>
      <c r="G1541" s="100"/>
      <c r="H1541" s="100"/>
      <c r="I1541" s="97"/>
      <c r="J1541" s="98"/>
      <c r="K1541" s="102" t="s">
        <v>53</v>
      </c>
      <c r="L1541" s="98"/>
      <c r="M1541" s="502" t="s">
        <v>54</v>
      </c>
      <c r="N1541" s="502"/>
      <c r="O1541" s="502"/>
      <c r="P1541" s="113" t="s">
        <v>55</v>
      </c>
      <c r="Q1541" s="98">
        <f>SUMIFS(T5:T1530,V5:V1530,"",B5:B1530,"&gt;0,01")</f>
        <v>3.75</v>
      </c>
      <c r="R1541" s="98"/>
      <c r="S1541" s="113" t="s">
        <v>56</v>
      </c>
      <c r="T1541" s="98">
        <f>SUMIFS(U5:U1530,V5:V1530,"",B5:B1530,"&gt;0,01")</f>
        <v>0</v>
      </c>
      <c r="U1541" s="113" t="s">
        <v>57</v>
      </c>
      <c r="V1541" s="98">
        <f>SUMIFS(T5:T1530,V5:V1530,"&gt;0,01",B5:B1530,"&gt;0,01")</f>
        <v>10</v>
      </c>
      <c r="W1541" s="101" t="s">
        <v>58</v>
      </c>
      <c r="X1541" s="101">
        <f>SUMIFS(U5:U1530,V5:V1530,"&gt;0,01",B5:B1530,"&gt;0,01")</f>
        <v>20</v>
      </c>
      <c r="Y1541" s="101"/>
      <c r="Z1541" s="34"/>
      <c r="AA1541" s="101"/>
      <c r="AB1541" s="102"/>
      <c r="AC1541" s="112"/>
      <c r="AD1541" s="112"/>
      <c r="AE1541" s="112"/>
      <c r="AF1541" s="112"/>
      <c r="AG1541" s="95" t="s">
        <v>37</v>
      </c>
      <c r="AH1541" s="95">
        <f>SUMIF($AH$5:$AH$1526,AG1541,$AG$5:$AG$1526)</f>
        <v>1</v>
      </c>
      <c r="AI1541" s="96"/>
      <c r="AJ1541" s="96"/>
      <c r="AK1541" s="96"/>
      <c r="AL1541" s="100"/>
      <c r="AM1541" s="382"/>
      <c r="AN1541" s="105"/>
      <c r="AO1541" s="365"/>
      <c r="AP1541" s="365"/>
      <c r="AQ1541" s="256"/>
      <c r="AR1541" s="365"/>
      <c r="AS1541" s="365"/>
      <c r="AT1541" s="364"/>
      <c r="AU1541" s="365"/>
      <c r="AV1541" s="365"/>
      <c r="AW1541" s="364"/>
      <c r="AX1541" s="365"/>
      <c r="AY1541" s="365"/>
      <c r="AZ1541" s="365"/>
      <c r="BA1541" s="365"/>
      <c r="BB1541" s="365"/>
      <c r="BC1541" s="365"/>
      <c r="BD1541" s="365"/>
      <c r="BE1541" s="365"/>
      <c r="BF1541" s="365"/>
      <c r="BG1541" s="365"/>
      <c r="BH1541" s="365"/>
      <c r="BI1541" s="365"/>
      <c r="BJ1541" s="365"/>
      <c r="BK1541" s="365"/>
      <c r="BL1541" s="376"/>
      <c r="BM1541" s="376"/>
      <c r="BN1541" s="260"/>
      <c r="BO1541" s="260"/>
      <c r="BP1541" s="260"/>
    </row>
    <row r="1542" spans="1:68" s="263" customFormat="1" ht="14.25" customHeight="1" x14ac:dyDescent="0.2">
      <c r="A1542" s="302"/>
      <c r="B1542" s="111"/>
      <c r="C1542" s="105"/>
      <c r="D1542" s="100"/>
      <c r="E1542" s="100"/>
      <c r="F1542" s="100"/>
      <c r="G1542" s="100"/>
      <c r="H1542" s="100"/>
      <c r="I1542" s="97"/>
      <c r="J1542" s="98"/>
      <c r="K1542" s="98"/>
      <c r="L1542" s="98"/>
      <c r="M1542" s="502" t="s">
        <v>59</v>
      </c>
      <c r="N1542" s="502"/>
      <c r="O1542" s="502"/>
      <c r="P1542" s="113"/>
      <c r="Q1542" s="113"/>
      <c r="R1542" s="113"/>
      <c r="S1542" s="113"/>
      <c r="T1542" s="113"/>
      <c r="U1542" s="113"/>
      <c r="V1542" s="34"/>
      <c r="W1542" s="101"/>
      <c r="X1542" s="34"/>
      <c r="Y1542" s="101"/>
      <c r="Z1542" s="34"/>
      <c r="AA1542" s="101"/>
      <c r="AB1542" s="102"/>
      <c r="AC1542" s="112"/>
      <c r="AD1542" s="112"/>
      <c r="AE1542" s="112"/>
      <c r="AF1542" s="112"/>
      <c r="AG1542" s="304" t="s">
        <v>36</v>
      </c>
      <c r="AH1542" s="95">
        <f>SUMIF($AH$5:$AH$1526,AG1542,$AG$5:$AG$1526)</f>
        <v>2</v>
      </c>
      <c r="AI1542" s="96"/>
      <c r="AJ1542" s="96"/>
      <c r="AK1542" s="96"/>
      <c r="AL1542" s="100"/>
      <c r="AM1542" s="382"/>
      <c r="AN1542" s="105"/>
      <c r="AO1542" s="365"/>
      <c r="AP1542" s="365"/>
      <c r="AQ1542" s="256"/>
      <c r="AR1542" s="365"/>
      <c r="AS1542" s="365"/>
      <c r="AT1542" s="364"/>
      <c r="AU1542" s="365"/>
      <c r="AV1542" s="365"/>
      <c r="AW1542" s="364"/>
      <c r="AX1542" s="365"/>
      <c r="AY1542" s="365"/>
      <c r="AZ1542" s="365"/>
      <c r="BA1542" s="365"/>
      <c r="BB1542" s="365"/>
      <c r="BC1542" s="365"/>
      <c r="BD1542" s="365"/>
      <c r="BE1542" s="365"/>
      <c r="BF1542" s="365"/>
      <c r="BG1542" s="365"/>
      <c r="BH1542" s="365"/>
      <c r="BI1542" s="365"/>
      <c r="BJ1542" s="365"/>
      <c r="BK1542" s="365"/>
      <c r="BL1542" s="376"/>
      <c r="BM1542" s="376"/>
      <c r="BN1542" s="260"/>
      <c r="BO1542" s="260"/>
      <c r="BP1542" s="260"/>
    </row>
    <row r="1543" spans="1:68" s="263" customFormat="1" ht="14.25" customHeight="1" x14ac:dyDescent="0.2">
      <c r="A1543" s="302"/>
      <c r="B1543" s="111"/>
      <c r="C1543" s="105"/>
      <c r="D1543" s="100"/>
      <c r="E1543" s="100"/>
      <c r="F1543" s="100"/>
      <c r="G1543" s="100"/>
      <c r="H1543" s="99" t="e">
        <f ca="1">IF(_xludf.maxifs(B5:B1526,S5:S1526,"&gt;0,01",V5:V1526,"&gt;0,01")&gt;0,_xlfn.MAXIFS(B5:B1526,S5:S1526,"&gt;0,01",V5:V1526,"&gt;0,01"),"Sin vuelos en esta bitácora")</f>
        <v>#NAME?</v>
      </c>
      <c r="I1543" s="97"/>
      <c r="J1543" s="98"/>
      <c r="K1543" s="98"/>
      <c r="L1543" s="98"/>
      <c r="M1543" s="98"/>
      <c r="N1543" s="503" t="s">
        <v>60</v>
      </c>
      <c r="O1543" s="503"/>
      <c r="P1543" s="503"/>
      <c r="Q1543" s="503"/>
      <c r="R1543" s="225"/>
      <c r="S1543" s="98" t="str">
        <f>IFERROR(S1530-S17,"")</f>
        <v/>
      </c>
      <c r="T1543" s="98">
        <f>IFERROR(T1530-T17,"")</f>
        <v>13.75</v>
      </c>
      <c r="U1543" s="98">
        <f>IFERROR(U1530-U17,"")</f>
        <v>20</v>
      </c>
      <c r="V1543" s="98">
        <f>IFERROR(V1530-V17,"")</f>
        <v>5</v>
      </c>
      <c r="W1543" s="98"/>
      <c r="X1543" s="98"/>
      <c r="Y1543" s="98"/>
      <c r="Z1543" s="98"/>
      <c r="AA1543" s="98"/>
      <c r="AB1543" s="98"/>
      <c r="AC1543" s="112"/>
      <c r="AD1543" s="112"/>
      <c r="AE1543" s="112"/>
      <c r="AF1543" s="112"/>
      <c r="AG1543" s="95" t="s">
        <v>39</v>
      </c>
      <c r="AH1543" s="95">
        <f>SUMIF($AH$5:$AH$1526,AG1543,$AG$5:$AG$1526)</f>
        <v>6</v>
      </c>
      <c r="AI1543" s="96"/>
      <c r="AJ1543" s="96"/>
      <c r="AK1543" s="96"/>
      <c r="AL1543" s="100"/>
      <c r="AM1543" s="382"/>
      <c r="AN1543" s="105"/>
      <c r="AO1543" s="365"/>
      <c r="AP1543" s="365"/>
      <c r="AQ1543" s="256"/>
      <c r="AR1543" s="365"/>
      <c r="AS1543" s="365"/>
      <c r="AT1543" s="364"/>
      <c r="AU1543" s="365"/>
      <c r="AV1543" s="365"/>
      <c r="AW1543" s="364"/>
      <c r="AX1543" s="365"/>
      <c r="AY1543" s="365"/>
      <c r="AZ1543" s="365"/>
      <c r="BA1543" s="365"/>
      <c r="BB1543" s="365"/>
      <c r="BC1543" s="365"/>
      <c r="BD1543" s="365"/>
      <c r="BE1543" s="365"/>
      <c r="BF1543" s="365"/>
      <c r="BG1543" s="365"/>
      <c r="BH1543" s="365"/>
      <c r="BI1543" s="365"/>
      <c r="BJ1543" s="365"/>
      <c r="BK1543" s="365"/>
      <c r="BL1543" s="376"/>
      <c r="BM1543" s="376"/>
      <c r="BN1543" s="260"/>
      <c r="BO1543" s="260"/>
      <c r="BP1543" s="260"/>
    </row>
    <row r="1544" spans="1:68" s="263" customFormat="1" ht="14.25" customHeight="1" x14ac:dyDescent="0.2">
      <c r="A1544" s="302"/>
      <c r="B1544" s="111"/>
      <c r="C1544" s="105"/>
      <c r="D1544" s="100"/>
      <c r="E1544" s="100"/>
      <c r="F1544" s="100"/>
      <c r="G1544" s="100"/>
      <c r="H1544" s="100"/>
      <c r="I1544" s="97"/>
      <c r="J1544" s="98"/>
      <c r="K1544" s="98"/>
      <c r="L1544" s="98"/>
      <c r="M1544" s="98"/>
      <c r="N1544" s="98"/>
      <c r="O1544" s="98"/>
      <c r="P1544" s="98"/>
      <c r="Q1544" s="225" t="s">
        <v>61</v>
      </c>
      <c r="R1544" s="225"/>
      <c r="S1544" s="98" t="str">
        <f>S1530</f>
        <v xml:space="preserve"> </v>
      </c>
      <c r="T1544" s="98">
        <f>T1530</f>
        <v>13.75</v>
      </c>
      <c r="U1544" s="98">
        <f>U1530</f>
        <v>20</v>
      </c>
      <c r="V1544" s="98">
        <f>V1530</f>
        <v>5</v>
      </c>
      <c r="W1544" s="98"/>
      <c r="X1544" s="98"/>
      <c r="Y1544" s="98"/>
      <c r="Z1544" s="98"/>
      <c r="AA1544" s="98"/>
      <c r="AB1544" s="98"/>
      <c r="AC1544" s="112"/>
      <c r="AD1544" s="112"/>
      <c r="AE1544" s="112"/>
      <c r="AF1544" s="112"/>
      <c r="AG1544" s="95"/>
      <c r="AH1544" s="98"/>
      <c r="AI1544" s="96"/>
      <c r="AJ1544" s="96"/>
      <c r="AK1544" s="96"/>
      <c r="AL1544" s="100"/>
      <c r="AM1544" s="382"/>
      <c r="AN1544" s="105"/>
      <c r="AO1544" s="365"/>
      <c r="AP1544" s="365"/>
      <c r="AQ1544" s="256"/>
      <c r="AR1544" s="365"/>
      <c r="AS1544" s="365"/>
      <c r="AT1544" s="364"/>
      <c r="AU1544" s="365"/>
      <c r="AV1544" s="365"/>
      <c r="AW1544" s="364"/>
      <c r="AX1544" s="365"/>
      <c r="AY1544" s="365"/>
      <c r="AZ1544" s="365"/>
      <c r="BA1544" s="365"/>
      <c r="BB1544" s="365"/>
      <c r="BC1544" s="365"/>
      <c r="BD1544" s="365"/>
      <c r="BE1544" s="365"/>
      <c r="BF1544" s="365"/>
      <c r="BG1544" s="365"/>
      <c r="BH1544" s="365"/>
      <c r="BI1544" s="365"/>
      <c r="BJ1544" s="365"/>
      <c r="BK1544" s="365"/>
      <c r="BL1544" s="376"/>
      <c r="BM1544" s="376"/>
      <c r="BN1544" s="260"/>
      <c r="BO1544" s="260"/>
      <c r="BP1544" s="260"/>
    </row>
    <row r="1545" spans="1:68" s="263" customFormat="1" ht="14.25" customHeight="1" x14ac:dyDescent="0.2">
      <c r="A1545" s="302"/>
      <c r="B1545" s="111"/>
      <c r="C1545" s="105"/>
      <c r="D1545" s="100"/>
      <c r="E1545" s="100"/>
      <c r="F1545" s="100"/>
      <c r="G1545" s="100"/>
      <c r="H1545" s="100"/>
      <c r="I1545" s="97"/>
      <c r="J1545" s="98"/>
      <c r="K1545" s="98"/>
      <c r="L1545" s="98"/>
      <c r="M1545" s="98"/>
      <c r="N1545" s="98"/>
      <c r="O1545" s="98"/>
      <c r="P1545" s="98"/>
      <c r="Q1545" s="98"/>
      <c r="R1545" s="98"/>
      <c r="S1545" s="98"/>
      <c r="T1545" s="98"/>
      <c r="U1545" s="98"/>
      <c r="V1545" s="98"/>
      <c r="W1545" s="98"/>
      <c r="X1545" s="98"/>
      <c r="Y1545" s="98"/>
      <c r="Z1545" s="98"/>
      <c r="AA1545" s="98"/>
      <c r="AB1545" s="98"/>
      <c r="AC1545" s="112"/>
      <c r="AD1545" s="112"/>
      <c r="AE1545" s="112"/>
      <c r="AF1545" s="112"/>
      <c r="AG1545" s="95"/>
      <c r="AH1545" s="98"/>
      <c r="AI1545" s="96"/>
      <c r="AJ1545" s="96"/>
      <c r="AK1545" s="96"/>
      <c r="AL1545" s="100"/>
      <c r="AM1545" s="382"/>
      <c r="AN1545" s="105"/>
      <c r="AO1545" s="365"/>
      <c r="AP1545" s="365"/>
      <c r="AQ1545" s="256"/>
      <c r="AR1545" s="365"/>
      <c r="AS1545" s="365"/>
      <c r="AT1545" s="364"/>
      <c r="AU1545" s="365"/>
      <c r="AV1545" s="365"/>
      <c r="AW1545" s="364"/>
      <c r="AX1545" s="365"/>
      <c r="AY1545" s="365"/>
      <c r="AZ1545" s="365"/>
      <c r="BA1545" s="365"/>
      <c r="BB1545" s="365"/>
      <c r="BC1545" s="365"/>
      <c r="BD1545" s="365"/>
      <c r="BE1545" s="365"/>
      <c r="BF1545" s="365"/>
      <c r="BG1545" s="365"/>
      <c r="BH1545" s="365"/>
      <c r="BI1545" s="365"/>
      <c r="BJ1545" s="365"/>
      <c r="BK1545" s="365"/>
      <c r="BL1545" s="376"/>
      <c r="BM1545" s="376"/>
      <c r="BN1545" s="260"/>
      <c r="BO1545" s="260"/>
      <c r="BP1545" s="260"/>
    </row>
    <row r="1546" spans="1:68" s="263" customFormat="1" ht="14.25" customHeight="1" x14ac:dyDescent="0.2">
      <c r="A1546" s="302"/>
      <c r="B1546" s="111"/>
      <c r="C1546" s="105"/>
      <c r="D1546" s="100"/>
      <c r="E1546" s="100"/>
      <c r="F1546" s="100"/>
      <c r="G1546" s="100"/>
      <c r="H1546" s="100"/>
      <c r="I1546" s="97"/>
      <c r="J1546" s="98"/>
      <c r="K1546" s="98"/>
      <c r="L1546" s="98"/>
      <c r="M1546" s="98"/>
      <c r="N1546" s="98"/>
      <c r="O1546" s="98"/>
      <c r="P1546" s="98"/>
      <c r="Q1546" s="98"/>
      <c r="R1546" s="98"/>
      <c r="S1546" s="98"/>
      <c r="T1546" s="98"/>
      <c r="U1546" s="98"/>
      <c r="V1546" s="98"/>
      <c r="W1546" s="98"/>
      <c r="X1546" s="98"/>
      <c r="Y1546" s="98"/>
      <c r="Z1546" s="98"/>
      <c r="AA1546" s="98"/>
      <c r="AB1546" s="98"/>
      <c r="AC1546" s="112"/>
      <c r="AD1546" s="112"/>
      <c r="AE1546" s="112"/>
      <c r="AF1546" s="112"/>
      <c r="AG1546" s="95"/>
      <c r="AH1546" s="98"/>
      <c r="AI1546" s="96"/>
      <c r="AJ1546" s="96"/>
      <c r="AK1546" s="96"/>
      <c r="AL1546" s="100"/>
      <c r="AM1546" s="382"/>
      <c r="AN1546" s="105"/>
      <c r="AO1546" s="365"/>
      <c r="AP1546" s="365"/>
      <c r="AQ1546" s="256"/>
      <c r="AR1546" s="365"/>
      <c r="AS1546" s="365"/>
      <c r="AT1546" s="364"/>
      <c r="AU1546" s="365"/>
      <c r="AV1546" s="365"/>
      <c r="AW1546" s="364"/>
      <c r="AX1546" s="365"/>
      <c r="AY1546" s="365"/>
      <c r="AZ1546" s="365"/>
      <c r="BA1546" s="365"/>
      <c r="BB1546" s="365"/>
      <c r="BC1546" s="365"/>
      <c r="BD1546" s="365"/>
      <c r="BE1546" s="365"/>
      <c r="BF1546" s="365"/>
      <c r="BG1546" s="365"/>
      <c r="BH1546" s="365"/>
      <c r="BI1546" s="365"/>
      <c r="BJ1546" s="365"/>
      <c r="BK1546" s="365"/>
      <c r="BL1546" s="376"/>
      <c r="BM1546" s="376"/>
      <c r="BN1546" s="260"/>
      <c r="BO1546" s="260"/>
      <c r="BP1546" s="260"/>
    </row>
    <row r="1547" spans="1:68" s="263" customFormat="1" ht="14.25" customHeight="1" x14ac:dyDescent="0.2">
      <c r="A1547" s="302"/>
      <c r="B1547" s="111"/>
      <c r="C1547" s="105"/>
      <c r="D1547" s="100"/>
      <c r="E1547" s="100"/>
      <c r="F1547" s="100"/>
      <c r="G1547" s="100"/>
      <c r="H1547" s="100"/>
      <c r="I1547" s="97"/>
      <c r="J1547" s="98"/>
      <c r="K1547" s="98"/>
      <c r="L1547" s="98"/>
      <c r="M1547" s="114"/>
      <c r="N1547" s="100"/>
      <c r="O1547" s="98"/>
      <c r="P1547" s="622">
        <f>MAX(B5:B1526)</f>
        <v>44655</v>
      </c>
      <c r="Q1547" s="622"/>
      <c r="R1547" s="622"/>
      <c r="S1547" s="622"/>
      <c r="T1547" s="622"/>
      <c r="U1547" s="622"/>
      <c r="V1547" s="34">
        <f ca="1">IF(TRUNC((TODAY()-P1547)/365,0)=0,"",TRUNC((TODAY()-P1547)/365,0))</f>
        <v>1</v>
      </c>
      <c r="W1547" s="101" t="str">
        <f ca="1">IF(V1547=1," año, ",IF(V1547="",""," años, "))</f>
        <v xml:space="preserve"> año, </v>
      </c>
      <c r="X1547" s="34">
        <f ca="1">IF(TRUNC(MOD((TODAY()-P1547)/365,1)*12,0)=0,"",TRUNC(MOD((TODAY()-P1547)/365,1)*12,0))</f>
        <v>2</v>
      </c>
      <c r="Y1547" s="101" t="str">
        <f ca="1">IF(X1547=1,"mes, ",IF(X1547="",""," Meses, "))</f>
        <v xml:space="preserve"> Meses, </v>
      </c>
      <c r="Z1547" s="34">
        <f ca="1">TRUNC(MOD(MOD((TODAY()-P1547)/365,1)*12,1)*30,0)</f>
        <v>19</v>
      </c>
      <c r="AA1547" s="101" t="str">
        <f ca="1">IF(Z1547=1," día"," días")</f>
        <v xml:space="preserve"> días</v>
      </c>
      <c r="AB1547" s="102" t="str">
        <f ca="1">CONCATENATE(V1547,W1547,X1547,Y1547,Z1547,AA1547)</f>
        <v>1 año, 2 Meses, 19 días</v>
      </c>
      <c r="AC1547" s="112"/>
      <c r="AD1547" s="112"/>
      <c r="AE1547" s="112"/>
      <c r="AF1547" s="112"/>
      <c r="AG1547" s="95"/>
      <c r="AH1547" s="98"/>
      <c r="AI1547" s="96"/>
      <c r="AJ1547" s="96"/>
      <c r="AK1547" s="96"/>
      <c r="AL1547" s="100"/>
      <c r="AM1547" s="382"/>
      <c r="AN1547" s="105"/>
      <c r="AO1547" s="365"/>
      <c r="AP1547" s="365"/>
      <c r="AQ1547" s="256"/>
      <c r="AR1547" s="365"/>
      <c r="AS1547" s="365"/>
      <c r="AT1547" s="364"/>
      <c r="AU1547" s="365"/>
      <c r="AV1547" s="365"/>
      <c r="AW1547" s="364"/>
      <c r="AX1547" s="365"/>
      <c r="AY1547" s="365"/>
      <c r="AZ1547" s="365"/>
      <c r="BA1547" s="365"/>
      <c r="BB1547" s="365"/>
      <c r="BC1547" s="365"/>
      <c r="BD1547" s="365"/>
      <c r="BE1547" s="365"/>
      <c r="BF1547" s="365"/>
      <c r="BG1547" s="365"/>
      <c r="BH1547" s="365"/>
      <c r="BI1547" s="365"/>
      <c r="BJ1547" s="365"/>
      <c r="BK1547" s="365"/>
      <c r="BL1547" s="376"/>
      <c r="BM1547" s="376"/>
      <c r="BN1547" s="260"/>
      <c r="BO1547" s="260"/>
      <c r="BP1547" s="260"/>
    </row>
    <row r="1548" spans="1:68" s="263" customFormat="1" ht="14.25" customHeight="1" x14ac:dyDescent="0.2">
      <c r="A1548" s="302"/>
      <c r="B1548" s="111"/>
      <c r="C1548" s="105"/>
      <c r="D1548" s="100"/>
      <c r="E1548" s="100"/>
      <c r="F1548" s="100"/>
      <c r="G1548" s="100"/>
      <c r="H1548" s="100"/>
      <c r="I1548" s="97"/>
      <c r="J1548" s="98"/>
      <c r="K1548" s="98"/>
      <c r="L1548" s="98"/>
      <c r="M1548" s="98"/>
      <c r="N1548" s="98"/>
      <c r="O1548" s="98"/>
      <c r="P1548" s="98"/>
      <c r="Q1548" s="98"/>
      <c r="R1548" s="98"/>
      <c r="S1548" s="98"/>
      <c r="T1548" s="98"/>
      <c r="U1548" s="98"/>
      <c r="V1548" s="98"/>
      <c r="W1548" s="98"/>
      <c r="X1548" s="98"/>
      <c r="Y1548" s="98"/>
      <c r="Z1548" s="98"/>
      <c r="AA1548" s="98"/>
      <c r="AB1548" s="98"/>
      <c r="AC1548" s="112"/>
      <c r="AD1548" s="112"/>
      <c r="AE1548" s="112"/>
      <c r="AF1548" s="112"/>
      <c r="AG1548" s="95"/>
      <c r="AH1548" s="98"/>
      <c r="AI1548" s="96"/>
      <c r="AJ1548" s="96"/>
      <c r="AK1548" s="96"/>
      <c r="AL1548" s="100"/>
      <c r="AM1548" s="382"/>
      <c r="AN1548" s="105"/>
      <c r="AO1548" s="365"/>
      <c r="AP1548" s="365"/>
      <c r="AQ1548" s="256"/>
      <c r="AR1548" s="365"/>
      <c r="AS1548" s="365"/>
      <c r="AT1548" s="364"/>
      <c r="AU1548" s="365"/>
      <c r="AV1548" s="365"/>
      <c r="AW1548" s="364"/>
      <c r="AX1548" s="365"/>
      <c r="AY1548" s="365"/>
      <c r="AZ1548" s="365"/>
      <c r="BA1548" s="365"/>
      <c r="BB1548" s="365"/>
      <c r="BC1548" s="365"/>
      <c r="BD1548" s="365"/>
      <c r="BE1548" s="365"/>
      <c r="BF1548" s="365"/>
      <c r="BG1548" s="365"/>
      <c r="BH1548" s="365"/>
      <c r="BI1548" s="365"/>
      <c r="BJ1548" s="365"/>
      <c r="BK1548" s="365"/>
      <c r="BL1548" s="376"/>
      <c r="BM1548" s="376"/>
      <c r="BN1548" s="260"/>
      <c r="BO1548" s="260"/>
      <c r="BP1548" s="260"/>
    </row>
    <row r="1549" spans="1:68" s="263" customFormat="1" ht="14.25" customHeight="1" x14ac:dyDescent="0.2">
      <c r="A1549" s="302"/>
      <c r="B1549" s="104"/>
      <c r="C1549" s="105"/>
      <c r="D1549" s="106"/>
      <c r="E1549" s="106"/>
      <c r="F1549" s="106"/>
      <c r="G1549" s="106"/>
      <c r="H1549" s="106"/>
      <c r="I1549" s="107"/>
      <c r="J1549" s="92"/>
      <c r="K1549" s="92"/>
      <c r="L1549" s="92"/>
      <c r="M1549" s="92"/>
      <c r="N1549" s="92"/>
      <c r="O1549" s="92"/>
      <c r="P1549" s="92"/>
      <c r="Q1549" s="92"/>
      <c r="R1549" s="92"/>
      <c r="S1549" s="92"/>
      <c r="T1549" s="92"/>
      <c r="U1549" s="92"/>
      <c r="V1549" s="92"/>
      <c r="W1549" s="92"/>
      <c r="X1549" s="92"/>
      <c r="Y1549" s="92"/>
      <c r="Z1549" s="92"/>
      <c r="AA1549" s="92"/>
      <c r="AB1549" s="92"/>
      <c r="AC1549" s="115"/>
      <c r="AD1549" s="115"/>
      <c r="AE1549" s="115"/>
      <c r="AF1549" s="115"/>
      <c r="AG1549" s="116"/>
      <c r="AH1549" s="92"/>
      <c r="AI1549" s="108"/>
      <c r="AJ1549" s="108"/>
      <c r="AK1549" s="96"/>
      <c r="AL1549" s="100"/>
      <c r="AM1549" s="382"/>
      <c r="AN1549" s="105"/>
      <c r="AO1549" s="365"/>
      <c r="AP1549" s="365"/>
      <c r="AQ1549" s="256"/>
      <c r="AR1549" s="365"/>
      <c r="AS1549" s="365"/>
      <c r="AT1549" s="364"/>
      <c r="AU1549" s="365"/>
      <c r="AV1549" s="365"/>
      <c r="AW1549" s="364"/>
      <c r="AX1549" s="365"/>
      <c r="AY1549" s="365"/>
      <c r="AZ1549" s="365"/>
      <c r="BA1549" s="365"/>
      <c r="BB1549" s="365"/>
      <c r="BC1549" s="365"/>
      <c r="BD1549" s="365"/>
      <c r="BE1549" s="365"/>
      <c r="BF1549" s="365"/>
      <c r="BG1549" s="365"/>
      <c r="BH1549" s="365"/>
      <c r="BI1549" s="365"/>
      <c r="BJ1549" s="365"/>
      <c r="BK1549" s="365"/>
      <c r="BL1549" s="376"/>
      <c r="BM1549" s="376"/>
      <c r="BN1549" s="260"/>
      <c r="BO1549" s="260"/>
      <c r="BP1549" s="260"/>
    </row>
    <row r="1550" spans="1:68" s="263" customFormat="1" ht="14.25" customHeight="1" x14ac:dyDescent="0.2">
      <c r="A1550" s="305"/>
      <c r="B1550" s="306"/>
      <c r="C1550" s="261"/>
      <c r="D1550" s="307"/>
      <c r="E1550" s="307"/>
      <c r="F1550" s="307"/>
      <c r="G1550" s="307"/>
      <c r="H1550" s="307"/>
      <c r="I1550" s="308"/>
      <c r="J1550" s="262"/>
      <c r="K1550" s="262"/>
      <c r="L1550" s="262"/>
      <c r="M1550" s="262"/>
      <c r="N1550" s="262"/>
      <c r="O1550" s="262"/>
      <c r="P1550" s="262"/>
      <c r="Q1550" s="262"/>
      <c r="R1550" s="262"/>
      <c r="S1550" s="262"/>
      <c r="T1550" s="262"/>
      <c r="U1550" s="262"/>
      <c r="V1550" s="262"/>
      <c r="W1550" s="262"/>
      <c r="X1550" s="262"/>
      <c r="Y1550" s="262"/>
      <c r="Z1550" s="262"/>
      <c r="AA1550" s="262"/>
      <c r="AB1550" s="262"/>
      <c r="AC1550" s="309"/>
      <c r="AD1550" s="309"/>
      <c r="AE1550" s="309"/>
      <c r="AF1550" s="309"/>
      <c r="AG1550" s="310"/>
      <c r="AH1550" s="262"/>
      <c r="AI1550" s="311"/>
      <c r="AJ1550" s="311"/>
      <c r="AK1550" s="264"/>
      <c r="AL1550" s="100"/>
      <c r="AM1550" s="382"/>
      <c r="AN1550" s="105"/>
      <c r="AO1550" s="365"/>
      <c r="AP1550" s="365"/>
      <c r="AQ1550" s="256"/>
      <c r="AR1550" s="365"/>
      <c r="AS1550" s="365"/>
      <c r="AT1550" s="364"/>
      <c r="AU1550" s="365"/>
      <c r="AV1550" s="365"/>
      <c r="AW1550" s="364"/>
      <c r="AX1550" s="365"/>
      <c r="AY1550" s="365"/>
      <c r="AZ1550" s="365"/>
      <c r="BA1550" s="365"/>
      <c r="BB1550" s="365"/>
      <c r="BC1550" s="365"/>
      <c r="BD1550" s="365"/>
      <c r="BE1550" s="365"/>
      <c r="BF1550" s="365"/>
      <c r="BG1550" s="365"/>
      <c r="BH1550" s="365"/>
      <c r="BI1550" s="365"/>
      <c r="BJ1550" s="365"/>
      <c r="BK1550" s="365"/>
      <c r="BL1550" s="376"/>
      <c r="BM1550" s="376"/>
      <c r="BN1550" s="260"/>
      <c r="BO1550" s="260"/>
      <c r="BP1550" s="260"/>
    </row>
    <row r="1551" spans="1:68" s="263" customFormat="1" ht="14.25" customHeight="1" x14ac:dyDescent="0.2">
      <c r="A1551" s="305"/>
      <c r="B1551" s="306"/>
      <c r="C1551" s="261"/>
      <c r="D1551" s="307"/>
      <c r="E1551" s="307"/>
      <c r="F1551" s="307"/>
      <c r="G1551" s="307"/>
      <c r="H1551" s="307"/>
      <c r="I1551" s="308"/>
      <c r="J1551" s="262"/>
      <c r="K1551" s="262"/>
      <c r="L1551" s="262"/>
      <c r="M1551" s="262"/>
      <c r="N1551" s="262"/>
      <c r="O1551" s="262"/>
      <c r="P1551" s="262"/>
      <c r="Q1551" s="262"/>
      <c r="R1551" s="262"/>
      <c r="S1551" s="262"/>
      <c r="T1551" s="262"/>
      <c r="U1551" s="262"/>
      <c r="V1551" s="262"/>
      <c r="W1551" s="262"/>
      <c r="X1551" s="262"/>
      <c r="Y1551" s="262"/>
      <c r="Z1551" s="262"/>
      <c r="AA1551" s="262"/>
      <c r="AB1551" s="262"/>
      <c r="AC1551" s="309"/>
      <c r="AD1551" s="309"/>
      <c r="AE1551" s="309"/>
      <c r="AF1551" s="309"/>
      <c r="AG1551" s="310"/>
      <c r="AH1551" s="262"/>
      <c r="AI1551" s="311"/>
      <c r="AJ1551" s="311"/>
      <c r="AK1551" s="264"/>
      <c r="AL1551" s="100"/>
      <c r="AM1551" s="382"/>
      <c r="AN1551" s="105"/>
      <c r="AO1551" s="365"/>
      <c r="AP1551" s="365"/>
      <c r="AQ1551" s="256"/>
      <c r="AR1551" s="365"/>
      <c r="AS1551" s="365"/>
      <c r="AT1551" s="364"/>
      <c r="AU1551" s="365"/>
      <c r="AV1551" s="365"/>
      <c r="AW1551" s="364"/>
      <c r="AX1551" s="365"/>
      <c r="AY1551" s="365"/>
      <c r="AZ1551" s="365"/>
      <c r="BA1551" s="365"/>
      <c r="BB1551" s="365"/>
      <c r="BC1551" s="365"/>
      <c r="BD1551" s="365"/>
      <c r="BE1551" s="365"/>
      <c r="BF1551" s="365"/>
      <c r="BG1551" s="365"/>
      <c r="BH1551" s="365"/>
      <c r="BI1551" s="365"/>
      <c r="BJ1551" s="365"/>
      <c r="BK1551" s="365"/>
      <c r="BL1551" s="376"/>
      <c r="BM1551" s="376"/>
      <c r="BN1551" s="260"/>
      <c r="BO1551" s="260"/>
      <c r="BP1551" s="260"/>
    </row>
    <row r="1552" spans="1:68" s="263" customFormat="1" ht="14.25" customHeight="1" x14ac:dyDescent="0.2">
      <c r="A1552" s="305"/>
      <c r="B1552" s="306"/>
      <c r="C1552" s="261"/>
      <c r="D1552" s="307"/>
      <c r="E1552" s="307"/>
      <c r="F1552" s="307"/>
      <c r="G1552" s="307"/>
      <c r="H1552" s="307"/>
      <c r="I1552" s="308"/>
      <c r="J1552" s="262"/>
      <c r="K1552" s="262"/>
      <c r="L1552" s="262"/>
      <c r="M1552" s="262"/>
      <c r="N1552" s="262"/>
      <c r="O1552" s="262"/>
      <c r="P1552" s="262"/>
      <c r="Q1552" s="262"/>
      <c r="R1552" s="262"/>
      <c r="S1552" s="262"/>
      <c r="T1552" s="262"/>
      <c r="U1552" s="262"/>
      <c r="V1552" s="262"/>
      <c r="W1552" s="262"/>
      <c r="X1552" s="262"/>
      <c r="Y1552" s="262"/>
      <c r="Z1552" s="262"/>
      <c r="AA1552" s="262"/>
      <c r="AB1552" s="262"/>
      <c r="AC1552" s="309"/>
      <c r="AD1552" s="309"/>
      <c r="AE1552" s="309"/>
      <c r="AF1552" s="309"/>
      <c r="AG1552" s="310"/>
      <c r="AH1552" s="262"/>
      <c r="AI1552" s="311"/>
      <c r="AJ1552" s="311"/>
      <c r="AK1552" s="264"/>
      <c r="AL1552" s="100"/>
      <c r="AM1552" s="382"/>
      <c r="AN1552" s="105"/>
      <c r="AO1552" s="365"/>
      <c r="AP1552" s="365"/>
      <c r="AQ1552" s="256"/>
      <c r="AR1552" s="365"/>
      <c r="AS1552" s="365"/>
      <c r="AT1552" s="364"/>
      <c r="AU1552" s="365"/>
      <c r="AV1552" s="365"/>
      <c r="AW1552" s="364"/>
      <c r="AX1552" s="365"/>
      <c r="AY1552" s="365"/>
      <c r="AZ1552" s="365"/>
      <c r="BA1552" s="365"/>
      <c r="BB1552" s="365"/>
      <c r="BC1552" s="365"/>
      <c r="BD1552" s="365"/>
      <c r="BE1552" s="365"/>
      <c r="BF1552" s="365"/>
      <c r="BG1552" s="365"/>
      <c r="BH1552" s="365"/>
      <c r="BI1552" s="365"/>
      <c r="BJ1552" s="365"/>
      <c r="BK1552" s="365"/>
      <c r="BL1552" s="376"/>
      <c r="BM1552" s="376"/>
      <c r="BN1552" s="260"/>
      <c r="BO1552" s="260"/>
      <c r="BP1552" s="260"/>
    </row>
    <row r="1553" spans="1:68" s="263" customFormat="1" ht="14.25" customHeight="1" x14ac:dyDescent="0.2">
      <c r="A1553" s="305"/>
      <c r="B1553" s="306"/>
      <c r="C1553" s="261"/>
      <c r="D1553" s="307"/>
      <c r="E1553" s="307"/>
      <c r="F1553" s="307"/>
      <c r="G1553" s="307"/>
      <c r="H1553" s="307"/>
      <c r="I1553" s="308"/>
      <c r="J1553" s="262"/>
      <c r="K1553" s="262"/>
      <c r="L1553" s="262"/>
      <c r="M1553" s="262"/>
      <c r="N1553" s="262"/>
      <c r="O1553" s="262"/>
      <c r="P1553" s="262"/>
      <c r="Q1553" s="262"/>
      <c r="R1553" s="262"/>
      <c r="S1553" s="262"/>
      <c r="T1553" s="262"/>
      <c r="U1553" s="262"/>
      <c r="V1553" s="262"/>
      <c r="W1553" s="262"/>
      <c r="X1553" s="262"/>
      <c r="Y1553" s="262"/>
      <c r="Z1553" s="262"/>
      <c r="AA1553" s="262"/>
      <c r="AB1553" s="262"/>
      <c r="AC1553" s="309"/>
      <c r="AD1553" s="309"/>
      <c r="AE1553" s="309"/>
      <c r="AF1553" s="309"/>
      <c r="AG1553" s="310"/>
      <c r="AH1553" s="262"/>
      <c r="AI1553" s="311"/>
      <c r="AJ1553" s="311"/>
      <c r="AK1553" s="264"/>
      <c r="AL1553" s="100"/>
      <c r="AM1553" s="382"/>
      <c r="AN1553" s="105"/>
      <c r="AO1553" s="365"/>
      <c r="AP1553" s="365"/>
      <c r="AQ1553" s="256"/>
      <c r="AR1553" s="365"/>
      <c r="AS1553" s="365"/>
      <c r="AT1553" s="364"/>
      <c r="AU1553" s="365"/>
      <c r="AV1553" s="365"/>
      <c r="AW1553" s="364"/>
      <c r="AX1553" s="365"/>
      <c r="AY1553" s="365"/>
      <c r="AZ1553" s="365"/>
      <c r="BA1553" s="365"/>
      <c r="BB1553" s="365"/>
      <c r="BC1553" s="365"/>
      <c r="BD1553" s="365"/>
      <c r="BE1553" s="365"/>
      <c r="BF1553" s="365"/>
      <c r="BG1553" s="365"/>
      <c r="BH1553" s="365"/>
      <c r="BI1553" s="365"/>
      <c r="BJ1553" s="365"/>
      <c r="BK1553" s="365"/>
      <c r="BL1553" s="376"/>
      <c r="BM1553" s="376"/>
      <c r="BN1553" s="260"/>
      <c r="BO1553" s="260"/>
      <c r="BP1553" s="260"/>
    </row>
    <row r="1554" spans="1:68" s="263" customFormat="1" ht="14.25" customHeight="1" x14ac:dyDescent="0.2">
      <c r="A1554" s="305"/>
      <c r="B1554" s="306"/>
      <c r="C1554" s="261"/>
      <c r="D1554" s="307"/>
      <c r="E1554" s="307"/>
      <c r="F1554" s="307"/>
      <c r="G1554" s="307"/>
      <c r="H1554" s="307"/>
      <c r="I1554" s="308"/>
      <c r="J1554" s="262"/>
      <c r="K1554" s="262"/>
      <c r="L1554" s="262"/>
      <c r="M1554" s="262"/>
      <c r="N1554" s="262"/>
      <c r="O1554" s="262"/>
      <c r="P1554" s="262"/>
      <c r="Q1554" s="262"/>
      <c r="R1554" s="262"/>
      <c r="S1554" s="262"/>
      <c r="T1554" s="262"/>
      <c r="U1554" s="262"/>
      <c r="V1554" s="262"/>
      <c r="W1554" s="262"/>
      <c r="X1554" s="262"/>
      <c r="Y1554" s="262"/>
      <c r="Z1554" s="262"/>
      <c r="AA1554" s="262"/>
      <c r="AB1554" s="262"/>
      <c r="AC1554" s="309"/>
      <c r="AD1554" s="309"/>
      <c r="AE1554" s="309"/>
      <c r="AF1554" s="309"/>
      <c r="AG1554" s="310"/>
      <c r="AH1554" s="262"/>
      <c r="AI1554" s="311"/>
      <c r="AJ1554" s="311"/>
      <c r="AK1554" s="264"/>
      <c r="AL1554" s="100"/>
      <c r="AM1554" s="382"/>
      <c r="AN1554" s="105"/>
      <c r="AO1554" s="365"/>
      <c r="AP1554" s="365"/>
      <c r="AQ1554" s="256"/>
      <c r="AR1554" s="365"/>
      <c r="AS1554" s="365"/>
      <c r="AT1554" s="364"/>
      <c r="AU1554" s="365"/>
      <c r="AV1554" s="365"/>
      <c r="AW1554" s="364"/>
      <c r="AX1554" s="365"/>
      <c r="AY1554" s="365"/>
      <c r="AZ1554" s="365"/>
      <c r="BA1554" s="365"/>
      <c r="BB1554" s="365"/>
      <c r="BC1554" s="365"/>
      <c r="BD1554" s="365"/>
      <c r="BE1554" s="365"/>
      <c r="BF1554" s="365"/>
      <c r="BG1554" s="365"/>
      <c r="BH1554" s="365"/>
      <c r="BI1554" s="365"/>
      <c r="BJ1554" s="365"/>
      <c r="BK1554" s="365"/>
      <c r="BL1554" s="376"/>
      <c r="BM1554" s="376"/>
      <c r="BN1554" s="260"/>
      <c r="BO1554" s="260"/>
      <c r="BP1554" s="260"/>
    </row>
    <row r="1555" spans="1:68" s="263" customFormat="1" ht="14.25" customHeight="1" x14ac:dyDescent="0.2">
      <c r="A1555" s="305"/>
      <c r="B1555" s="306"/>
      <c r="C1555" s="261"/>
      <c r="D1555" s="307"/>
      <c r="E1555" s="307"/>
      <c r="F1555" s="307"/>
      <c r="G1555" s="307"/>
      <c r="H1555" s="307"/>
      <c r="I1555" s="308"/>
      <c r="J1555" s="262"/>
      <c r="K1555" s="262"/>
      <c r="L1555" s="262"/>
      <c r="M1555" s="262"/>
      <c r="N1555" s="262"/>
      <c r="O1555" s="262"/>
      <c r="P1555" s="262"/>
      <c r="Q1555" s="262"/>
      <c r="R1555" s="262"/>
      <c r="S1555" s="262"/>
      <c r="T1555" s="262"/>
      <c r="U1555" s="262"/>
      <c r="V1555" s="262"/>
      <c r="W1555" s="262"/>
      <c r="X1555" s="262"/>
      <c r="Y1555" s="262"/>
      <c r="Z1555" s="262"/>
      <c r="AA1555" s="262"/>
      <c r="AB1555" s="262"/>
      <c r="AC1555" s="309"/>
      <c r="AD1555" s="309"/>
      <c r="AE1555" s="309"/>
      <c r="AF1555" s="309"/>
      <c r="AG1555" s="310"/>
      <c r="AH1555" s="262"/>
      <c r="AI1555" s="311"/>
      <c r="AJ1555" s="311"/>
      <c r="AK1555" s="264"/>
      <c r="AL1555" s="100"/>
      <c r="AM1555" s="382"/>
      <c r="AN1555" s="105"/>
      <c r="AO1555" s="365"/>
      <c r="AP1555" s="365"/>
      <c r="AQ1555" s="256"/>
      <c r="AR1555" s="365"/>
      <c r="AS1555" s="365"/>
      <c r="AT1555" s="364"/>
      <c r="AU1555" s="365"/>
      <c r="AV1555" s="365"/>
      <c r="AW1555" s="364"/>
      <c r="AX1555" s="365"/>
      <c r="AY1555" s="365"/>
      <c r="AZ1555" s="365"/>
      <c r="BA1555" s="365"/>
      <c r="BB1555" s="365"/>
      <c r="BC1555" s="365"/>
      <c r="BD1555" s="365"/>
      <c r="BE1555" s="365"/>
      <c r="BF1555" s="365"/>
      <c r="BG1555" s="365"/>
      <c r="BH1555" s="365"/>
      <c r="BI1555" s="365"/>
      <c r="BJ1555" s="365"/>
      <c r="BK1555" s="365"/>
      <c r="BL1555" s="376"/>
      <c r="BM1555" s="376"/>
      <c r="BN1555" s="260"/>
      <c r="BO1555" s="260"/>
      <c r="BP1555" s="260"/>
    </row>
    <row r="1556" spans="1:68" s="263" customFormat="1" ht="14.25" customHeight="1" x14ac:dyDescent="0.2">
      <c r="A1556" s="305"/>
      <c r="B1556" s="306"/>
      <c r="C1556" s="261"/>
      <c r="D1556" s="307"/>
      <c r="E1556" s="307"/>
      <c r="F1556" s="307"/>
      <c r="G1556" s="307"/>
      <c r="H1556" s="307"/>
      <c r="I1556" s="308"/>
      <c r="J1556" s="262"/>
      <c r="K1556" s="262"/>
      <c r="L1556" s="262"/>
      <c r="M1556" s="262"/>
      <c r="N1556" s="262"/>
      <c r="O1556" s="262"/>
      <c r="P1556" s="262"/>
      <c r="Q1556" s="262"/>
      <c r="R1556" s="262"/>
      <c r="S1556" s="262"/>
      <c r="T1556" s="262"/>
      <c r="U1556" s="262"/>
      <c r="V1556" s="262"/>
      <c r="W1556" s="262"/>
      <c r="X1556" s="262"/>
      <c r="Y1556" s="262"/>
      <c r="Z1556" s="262"/>
      <c r="AA1556" s="262"/>
      <c r="AB1556" s="262"/>
      <c r="AC1556" s="309"/>
      <c r="AD1556" s="309"/>
      <c r="AE1556" s="309"/>
      <c r="AF1556" s="309"/>
      <c r="AG1556" s="310"/>
      <c r="AH1556" s="262"/>
      <c r="AI1556" s="311"/>
      <c r="AJ1556" s="311"/>
      <c r="AK1556" s="264"/>
      <c r="AL1556" s="100"/>
      <c r="AM1556" s="382"/>
      <c r="AN1556" s="105"/>
      <c r="AO1556" s="365"/>
      <c r="AP1556" s="365"/>
      <c r="AQ1556" s="256"/>
      <c r="AR1556" s="365"/>
      <c r="AS1556" s="365"/>
      <c r="AT1556" s="364"/>
      <c r="AU1556" s="365"/>
      <c r="AV1556" s="365"/>
      <c r="AW1556" s="364"/>
      <c r="AX1556" s="365"/>
      <c r="AY1556" s="365"/>
      <c r="AZ1556" s="365"/>
      <c r="BA1556" s="365"/>
      <c r="BB1556" s="365"/>
      <c r="BC1556" s="365"/>
      <c r="BD1556" s="365"/>
      <c r="BE1556" s="365"/>
      <c r="BF1556" s="365"/>
      <c r="BG1556" s="365"/>
      <c r="BH1556" s="365"/>
      <c r="BI1556" s="365"/>
      <c r="BJ1556" s="365"/>
      <c r="BK1556" s="365"/>
      <c r="BL1556" s="376"/>
      <c r="BM1556" s="376"/>
      <c r="BN1556" s="260"/>
      <c r="BO1556" s="260"/>
      <c r="BP1556" s="260"/>
    </row>
    <row r="1557" spans="1:68" s="263" customFormat="1" ht="14.25" customHeight="1" x14ac:dyDescent="0.2">
      <c r="A1557" s="305"/>
      <c r="B1557" s="306"/>
      <c r="C1557" s="261"/>
      <c r="D1557" s="307"/>
      <c r="E1557" s="307"/>
      <c r="F1557" s="307"/>
      <c r="G1557" s="307"/>
      <c r="H1557" s="307"/>
      <c r="I1557" s="308"/>
      <c r="J1557" s="262"/>
      <c r="K1557" s="262"/>
      <c r="L1557" s="262"/>
      <c r="M1557" s="262"/>
      <c r="N1557" s="262"/>
      <c r="O1557" s="262"/>
      <c r="P1557" s="262"/>
      <c r="Q1557" s="262"/>
      <c r="R1557" s="262"/>
      <c r="S1557" s="262"/>
      <c r="T1557" s="262"/>
      <c r="U1557" s="262"/>
      <c r="V1557" s="262"/>
      <c r="W1557" s="262"/>
      <c r="X1557" s="262"/>
      <c r="Y1557" s="262"/>
      <c r="Z1557" s="262"/>
      <c r="AA1557" s="262"/>
      <c r="AB1557" s="262"/>
      <c r="AC1557" s="309"/>
      <c r="AD1557" s="309"/>
      <c r="AE1557" s="309"/>
      <c r="AF1557" s="309"/>
      <c r="AG1557" s="310"/>
      <c r="AH1557" s="262"/>
      <c r="AI1557" s="311"/>
      <c r="AJ1557" s="311"/>
      <c r="AK1557" s="264"/>
      <c r="AL1557" s="100"/>
      <c r="AM1557" s="382"/>
      <c r="AN1557" s="105"/>
      <c r="AO1557" s="365"/>
      <c r="AP1557" s="365"/>
      <c r="AQ1557" s="256"/>
      <c r="AR1557" s="365"/>
      <c r="AS1557" s="365"/>
      <c r="AT1557" s="364"/>
      <c r="AU1557" s="365"/>
      <c r="AV1557" s="365"/>
      <c r="AW1557" s="364"/>
      <c r="AX1557" s="365"/>
      <c r="AY1557" s="365"/>
      <c r="AZ1557" s="365"/>
      <c r="BA1557" s="365"/>
      <c r="BB1557" s="365"/>
      <c r="BC1557" s="365"/>
      <c r="BD1557" s="365"/>
      <c r="BE1557" s="365"/>
      <c r="BF1557" s="365"/>
      <c r="BG1557" s="365"/>
      <c r="BH1557" s="365"/>
      <c r="BI1557" s="365"/>
      <c r="BJ1557" s="365"/>
      <c r="BK1557" s="365"/>
      <c r="BL1557" s="376"/>
      <c r="BM1557" s="376"/>
      <c r="BN1557" s="260"/>
      <c r="BO1557" s="260"/>
      <c r="BP1557" s="260"/>
    </row>
    <row r="1558" spans="1:68" s="263" customFormat="1" ht="14.25" customHeight="1" x14ac:dyDescent="0.2">
      <c r="A1558" s="305"/>
      <c r="B1558" s="306"/>
      <c r="C1558" s="261"/>
      <c r="D1558" s="307"/>
      <c r="E1558" s="307"/>
      <c r="F1558" s="307"/>
      <c r="G1558" s="307"/>
      <c r="H1558" s="307"/>
      <c r="I1558" s="308"/>
      <c r="J1558" s="262"/>
      <c r="K1558" s="262"/>
      <c r="L1558" s="262"/>
      <c r="M1558" s="262"/>
      <c r="N1558" s="262"/>
      <c r="O1558" s="262"/>
      <c r="P1558" s="262"/>
      <c r="Q1558" s="262"/>
      <c r="R1558" s="262"/>
      <c r="S1558" s="262"/>
      <c r="T1558" s="262"/>
      <c r="U1558" s="262"/>
      <c r="V1558" s="262"/>
      <c r="W1558" s="262"/>
      <c r="X1558" s="262"/>
      <c r="Y1558" s="262"/>
      <c r="Z1558" s="262"/>
      <c r="AA1558" s="262"/>
      <c r="AB1558" s="262"/>
      <c r="AC1558" s="309"/>
      <c r="AD1558" s="309"/>
      <c r="AE1558" s="309"/>
      <c r="AF1558" s="309"/>
      <c r="AG1558" s="310"/>
      <c r="AH1558" s="262"/>
      <c r="AI1558" s="311"/>
      <c r="AJ1558" s="311"/>
      <c r="AK1558" s="264"/>
      <c r="AL1558" s="100"/>
      <c r="AM1558" s="382"/>
      <c r="AN1558" s="105"/>
      <c r="AO1558" s="365"/>
      <c r="AP1558" s="365"/>
      <c r="AQ1558" s="256"/>
      <c r="AR1558" s="365"/>
      <c r="AS1558" s="365"/>
      <c r="AT1558" s="364"/>
      <c r="AU1558" s="365"/>
      <c r="AV1558" s="365"/>
      <c r="AW1558" s="364"/>
      <c r="AX1558" s="365"/>
      <c r="AY1558" s="365"/>
      <c r="AZ1558" s="365"/>
      <c r="BA1558" s="365"/>
      <c r="BB1558" s="365"/>
      <c r="BC1558" s="365"/>
      <c r="BD1558" s="365"/>
      <c r="BE1558" s="365"/>
      <c r="BF1558" s="365"/>
      <c r="BG1558" s="365"/>
      <c r="BH1558" s="365"/>
      <c r="BI1558" s="365"/>
      <c r="BJ1558" s="365"/>
      <c r="BK1558" s="365"/>
      <c r="BL1558" s="376"/>
      <c r="BM1558" s="376"/>
      <c r="BN1558" s="260"/>
      <c r="BO1558" s="260"/>
      <c r="BP1558" s="260"/>
    </row>
    <row r="1559" spans="1:68" s="263" customFormat="1" ht="14.25" customHeight="1" x14ac:dyDescent="0.2">
      <c r="A1559" s="305"/>
      <c r="B1559" s="306"/>
      <c r="C1559" s="261"/>
      <c r="D1559" s="307"/>
      <c r="E1559" s="307"/>
      <c r="F1559" s="307"/>
      <c r="G1559" s="307"/>
      <c r="H1559" s="307"/>
      <c r="I1559" s="308"/>
      <c r="J1559" s="262"/>
      <c r="K1559" s="262"/>
      <c r="L1559" s="262"/>
      <c r="M1559" s="262"/>
      <c r="N1559" s="262"/>
      <c r="O1559" s="262"/>
      <c r="P1559" s="262"/>
      <c r="Q1559" s="262"/>
      <c r="R1559" s="262"/>
      <c r="S1559" s="262"/>
      <c r="T1559" s="262"/>
      <c r="U1559" s="262"/>
      <c r="V1559" s="262"/>
      <c r="W1559" s="262"/>
      <c r="X1559" s="262"/>
      <c r="Y1559" s="262"/>
      <c r="Z1559" s="262"/>
      <c r="AA1559" s="262"/>
      <c r="AB1559" s="262"/>
      <c r="AC1559" s="309"/>
      <c r="AD1559" s="309"/>
      <c r="AE1559" s="309"/>
      <c r="AF1559" s="309"/>
      <c r="AG1559" s="310"/>
      <c r="AH1559" s="262"/>
      <c r="AI1559" s="311"/>
      <c r="AJ1559" s="311"/>
      <c r="AK1559" s="264"/>
      <c r="AL1559" s="100"/>
      <c r="AM1559" s="382"/>
      <c r="AN1559" s="105"/>
      <c r="AO1559" s="365"/>
      <c r="AP1559" s="365"/>
      <c r="AQ1559" s="256"/>
      <c r="AR1559" s="365"/>
      <c r="AS1559" s="365"/>
      <c r="AT1559" s="364"/>
      <c r="AU1559" s="365"/>
      <c r="AV1559" s="365"/>
      <c r="AW1559" s="364"/>
      <c r="AX1559" s="365"/>
      <c r="AY1559" s="365"/>
      <c r="AZ1559" s="365"/>
      <c r="BA1559" s="365"/>
      <c r="BB1559" s="365"/>
      <c r="BC1559" s="365"/>
      <c r="BD1559" s="365"/>
      <c r="BE1559" s="365"/>
      <c r="BF1559" s="365"/>
      <c r="BG1559" s="365"/>
      <c r="BH1559" s="365"/>
      <c r="BI1559" s="365"/>
      <c r="BJ1559" s="365"/>
      <c r="BK1559" s="365"/>
      <c r="BL1559" s="376"/>
      <c r="BM1559" s="376"/>
      <c r="BN1559" s="260"/>
      <c r="BO1559" s="260"/>
      <c r="BP1559" s="260"/>
    </row>
    <row r="1560" spans="1:68" s="263" customFormat="1" ht="14.25" customHeight="1" x14ac:dyDescent="0.2">
      <c r="A1560" s="305"/>
      <c r="B1560" s="306"/>
      <c r="C1560" s="261"/>
      <c r="D1560" s="307"/>
      <c r="E1560" s="307"/>
      <c r="F1560" s="307"/>
      <c r="G1560" s="307"/>
      <c r="H1560" s="307"/>
      <c r="I1560" s="308"/>
      <c r="J1560" s="262"/>
      <c r="K1560" s="262"/>
      <c r="L1560" s="262"/>
      <c r="M1560" s="262"/>
      <c r="N1560" s="262"/>
      <c r="O1560" s="262"/>
      <c r="P1560" s="262"/>
      <c r="Q1560" s="262"/>
      <c r="R1560" s="262"/>
      <c r="S1560" s="262"/>
      <c r="T1560" s="262"/>
      <c r="U1560" s="262"/>
      <c r="V1560" s="262"/>
      <c r="W1560" s="262"/>
      <c r="X1560" s="262"/>
      <c r="Y1560" s="262"/>
      <c r="Z1560" s="262"/>
      <c r="AA1560" s="262"/>
      <c r="AB1560" s="262"/>
      <c r="AC1560" s="309"/>
      <c r="AD1560" s="309"/>
      <c r="AE1560" s="309"/>
      <c r="AF1560" s="309"/>
      <c r="AG1560" s="310"/>
      <c r="AH1560" s="262"/>
      <c r="AI1560" s="311"/>
      <c r="AJ1560" s="311"/>
      <c r="AK1560" s="264"/>
      <c r="AL1560" s="100"/>
      <c r="AM1560" s="382"/>
      <c r="AN1560" s="105"/>
      <c r="AO1560" s="365"/>
      <c r="AP1560" s="365"/>
      <c r="AQ1560" s="256"/>
      <c r="AR1560" s="365"/>
      <c r="AS1560" s="365"/>
      <c r="AT1560" s="364"/>
      <c r="AU1560" s="365"/>
      <c r="AV1560" s="365"/>
      <c r="AW1560" s="364"/>
      <c r="AX1560" s="365"/>
      <c r="AY1560" s="365"/>
      <c r="AZ1560" s="365"/>
      <c r="BA1560" s="365"/>
      <c r="BB1560" s="365"/>
      <c r="BC1560" s="365"/>
      <c r="BD1560" s="365"/>
      <c r="BE1560" s="365"/>
      <c r="BF1560" s="365"/>
      <c r="BG1560" s="365"/>
      <c r="BH1560" s="365"/>
      <c r="BI1560" s="365"/>
      <c r="BJ1560" s="365"/>
      <c r="BK1560" s="365"/>
      <c r="BL1560" s="376"/>
      <c r="BM1560" s="376"/>
      <c r="BN1560" s="260"/>
      <c r="BO1560" s="260"/>
      <c r="BP1560" s="260"/>
    </row>
    <row r="1561" spans="1:68" s="263" customFormat="1" ht="14.25" customHeight="1" x14ac:dyDescent="0.2">
      <c r="A1561" s="305"/>
      <c r="B1561" s="306"/>
      <c r="C1561" s="261"/>
      <c r="D1561" s="307"/>
      <c r="E1561" s="307"/>
      <c r="F1561" s="307"/>
      <c r="G1561" s="307"/>
      <c r="H1561" s="307"/>
      <c r="I1561" s="308"/>
      <c r="J1561" s="262"/>
      <c r="K1561" s="262"/>
      <c r="L1561" s="262"/>
      <c r="M1561" s="262"/>
      <c r="N1561" s="262"/>
      <c r="O1561" s="262"/>
      <c r="P1561" s="262"/>
      <c r="Q1561" s="262"/>
      <c r="R1561" s="262"/>
      <c r="S1561" s="262"/>
      <c r="T1561" s="262"/>
      <c r="U1561" s="262"/>
      <c r="V1561" s="262"/>
      <c r="W1561" s="262"/>
      <c r="X1561" s="262"/>
      <c r="Y1561" s="262"/>
      <c r="Z1561" s="262"/>
      <c r="AA1561" s="262"/>
      <c r="AB1561" s="262"/>
      <c r="AC1561" s="309"/>
      <c r="AD1561" s="309"/>
      <c r="AE1561" s="309"/>
      <c r="AF1561" s="309"/>
      <c r="AG1561" s="310"/>
      <c r="AH1561" s="262"/>
      <c r="AI1561" s="311"/>
      <c r="AJ1561" s="311"/>
      <c r="AK1561" s="264"/>
      <c r="AL1561" s="100"/>
      <c r="AM1561" s="382"/>
      <c r="AN1561" s="105"/>
      <c r="AO1561" s="365"/>
      <c r="AP1561" s="365"/>
      <c r="AQ1561" s="256"/>
      <c r="AR1561" s="365"/>
      <c r="AS1561" s="365"/>
      <c r="AT1561" s="364"/>
      <c r="AU1561" s="365"/>
      <c r="AV1561" s="365"/>
      <c r="AW1561" s="364"/>
      <c r="AX1561" s="365"/>
      <c r="AY1561" s="365"/>
      <c r="AZ1561" s="365"/>
      <c r="BA1561" s="365"/>
      <c r="BB1561" s="365"/>
      <c r="BC1561" s="365"/>
      <c r="BD1561" s="365"/>
      <c r="BE1561" s="365"/>
      <c r="BF1561" s="365"/>
      <c r="BG1561" s="365"/>
      <c r="BH1561" s="365"/>
      <c r="BI1561" s="365"/>
      <c r="BJ1561" s="365"/>
      <c r="BK1561" s="365"/>
      <c r="BL1561" s="376"/>
      <c r="BM1561" s="376"/>
      <c r="BN1561" s="260"/>
      <c r="BO1561" s="260"/>
      <c r="BP1561" s="260"/>
    </row>
    <row r="1562" spans="1:68" s="263" customFormat="1" ht="14.25" customHeight="1" x14ac:dyDescent="0.2">
      <c r="A1562" s="305"/>
      <c r="B1562" s="306"/>
      <c r="C1562" s="261"/>
      <c r="D1562" s="307"/>
      <c r="E1562" s="307"/>
      <c r="F1562" s="307"/>
      <c r="G1562" s="307"/>
      <c r="H1562" s="307"/>
      <c r="I1562" s="308"/>
      <c r="J1562" s="262"/>
      <c r="K1562" s="262"/>
      <c r="L1562" s="262"/>
      <c r="M1562" s="262"/>
      <c r="N1562" s="262"/>
      <c r="O1562" s="262"/>
      <c r="P1562" s="262"/>
      <c r="Q1562" s="262"/>
      <c r="R1562" s="262"/>
      <c r="S1562" s="262"/>
      <c r="T1562" s="262"/>
      <c r="U1562" s="262"/>
      <c r="V1562" s="262"/>
      <c r="W1562" s="262"/>
      <c r="X1562" s="262"/>
      <c r="Y1562" s="262"/>
      <c r="Z1562" s="262"/>
      <c r="AA1562" s="262"/>
      <c r="AB1562" s="262"/>
      <c r="AC1562" s="309"/>
      <c r="AD1562" s="309"/>
      <c r="AE1562" s="309"/>
      <c r="AF1562" s="309"/>
      <c r="AG1562" s="310"/>
      <c r="AH1562" s="262"/>
      <c r="AI1562" s="311"/>
      <c r="AJ1562" s="311"/>
      <c r="AK1562" s="264"/>
      <c r="AL1562" s="100"/>
      <c r="AM1562" s="382"/>
      <c r="AN1562" s="105"/>
      <c r="AO1562" s="365"/>
      <c r="AP1562" s="365"/>
      <c r="AQ1562" s="256"/>
      <c r="AR1562" s="365"/>
      <c r="AS1562" s="365"/>
      <c r="AT1562" s="364"/>
      <c r="AU1562" s="365"/>
      <c r="AV1562" s="365"/>
      <c r="AW1562" s="364"/>
      <c r="AX1562" s="365"/>
      <c r="AY1562" s="365"/>
      <c r="AZ1562" s="365"/>
      <c r="BA1562" s="365"/>
      <c r="BB1562" s="365"/>
      <c r="BC1562" s="365"/>
      <c r="BD1562" s="365"/>
      <c r="BE1562" s="365"/>
      <c r="BF1562" s="365"/>
      <c r="BG1562" s="365"/>
      <c r="BH1562" s="365"/>
      <c r="BI1562" s="365"/>
      <c r="BJ1562" s="365"/>
      <c r="BK1562" s="365"/>
      <c r="BL1562" s="376"/>
      <c r="BM1562" s="376"/>
      <c r="BN1562" s="260"/>
      <c r="BO1562" s="260"/>
      <c r="BP1562" s="260"/>
    </row>
    <row r="1563" spans="1:68" s="263" customFormat="1" ht="14.25" customHeight="1" x14ac:dyDescent="0.2">
      <c r="A1563" s="305"/>
      <c r="B1563" s="306"/>
      <c r="C1563" s="261"/>
      <c r="D1563" s="307"/>
      <c r="E1563" s="307"/>
      <c r="F1563" s="307"/>
      <c r="G1563" s="307"/>
      <c r="H1563" s="307"/>
      <c r="I1563" s="308"/>
      <c r="J1563" s="262"/>
      <c r="K1563" s="262"/>
      <c r="L1563" s="262"/>
      <c r="M1563" s="262"/>
      <c r="N1563" s="262"/>
      <c r="O1563" s="262"/>
      <c r="P1563" s="262"/>
      <c r="Q1563" s="262"/>
      <c r="R1563" s="262"/>
      <c r="S1563" s="262"/>
      <c r="T1563" s="262"/>
      <c r="U1563" s="262"/>
      <c r="V1563" s="262"/>
      <c r="W1563" s="262"/>
      <c r="X1563" s="262"/>
      <c r="Y1563" s="262"/>
      <c r="Z1563" s="262"/>
      <c r="AA1563" s="262"/>
      <c r="AB1563" s="262"/>
      <c r="AC1563" s="309"/>
      <c r="AD1563" s="309"/>
      <c r="AE1563" s="309"/>
      <c r="AF1563" s="309"/>
      <c r="AG1563" s="310"/>
      <c r="AH1563" s="262"/>
      <c r="AI1563" s="311"/>
      <c r="AJ1563" s="311"/>
      <c r="AK1563" s="264"/>
      <c r="AL1563" s="100"/>
      <c r="AM1563" s="382"/>
      <c r="AN1563" s="105"/>
      <c r="AO1563" s="365"/>
      <c r="AP1563" s="365"/>
      <c r="AQ1563" s="256"/>
      <c r="AR1563" s="365"/>
      <c r="AS1563" s="365"/>
      <c r="AT1563" s="364"/>
      <c r="AU1563" s="365"/>
      <c r="AV1563" s="365"/>
      <c r="AW1563" s="364"/>
      <c r="AX1563" s="365"/>
      <c r="AY1563" s="365"/>
      <c r="AZ1563" s="365"/>
      <c r="BA1563" s="365"/>
      <c r="BB1563" s="365"/>
      <c r="BC1563" s="365"/>
      <c r="BD1563" s="365"/>
      <c r="BE1563" s="365"/>
      <c r="BF1563" s="365"/>
      <c r="BG1563" s="365"/>
      <c r="BH1563" s="365"/>
      <c r="BI1563" s="365"/>
      <c r="BJ1563" s="365"/>
      <c r="BK1563" s="365"/>
      <c r="BL1563" s="376"/>
      <c r="BM1563" s="376"/>
      <c r="BN1563" s="260"/>
      <c r="BO1563" s="260"/>
      <c r="BP1563" s="260"/>
    </row>
    <row r="1564" spans="1:68" s="263" customFormat="1" ht="14.25" customHeight="1" x14ac:dyDescent="0.2">
      <c r="A1564" s="305"/>
      <c r="B1564" s="306"/>
      <c r="C1564" s="261"/>
      <c r="D1564" s="307"/>
      <c r="E1564" s="307"/>
      <c r="F1564" s="307"/>
      <c r="G1564" s="307"/>
      <c r="H1564" s="307"/>
      <c r="I1564" s="308"/>
      <c r="J1564" s="262"/>
      <c r="K1564" s="262"/>
      <c r="L1564" s="262"/>
      <c r="M1564" s="262"/>
      <c r="N1564" s="262"/>
      <c r="O1564" s="262"/>
      <c r="P1564" s="262"/>
      <c r="Q1564" s="262"/>
      <c r="R1564" s="262"/>
      <c r="S1564" s="262"/>
      <c r="T1564" s="262"/>
      <c r="U1564" s="262"/>
      <c r="V1564" s="262"/>
      <c r="W1564" s="262"/>
      <c r="X1564" s="262"/>
      <c r="Y1564" s="262"/>
      <c r="Z1564" s="262"/>
      <c r="AA1564" s="262"/>
      <c r="AB1564" s="262"/>
      <c r="AC1564" s="309"/>
      <c r="AD1564" s="309"/>
      <c r="AE1564" s="309"/>
      <c r="AF1564" s="309"/>
      <c r="AG1564" s="310"/>
      <c r="AH1564" s="262"/>
      <c r="AI1564" s="311"/>
      <c r="AJ1564" s="311"/>
      <c r="AK1564" s="264"/>
      <c r="AL1564" s="100"/>
      <c r="AM1564" s="382"/>
      <c r="AN1564" s="105"/>
      <c r="AO1564" s="365"/>
      <c r="AP1564" s="365"/>
      <c r="AQ1564" s="256"/>
      <c r="AR1564" s="365"/>
      <c r="AS1564" s="365"/>
      <c r="AT1564" s="364"/>
      <c r="AU1564" s="365"/>
      <c r="AV1564" s="365"/>
      <c r="AW1564" s="364"/>
      <c r="AX1564" s="365"/>
      <c r="AY1564" s="365"/>
      <c r="AZ1564" s="365"/>
      <c r="BA1564" s="365"/>
      <c r="BB1564" s="365"/>
      <c r="BC1564" s="365"/>
      <c r="BD1564" s="365"/>
      <c r="BE1564" s="365"/>
      <c r="BF1564" s="365"/>
      <c r="BG1564" s="365"/>
      <c r="BH1564" s="365"/>
      <c r="BI1564" s="365"/>
      <c r="BJ1564" s="365"/>
      <c r="BK1564" s="365"/>
      <c r="BL1564" s="376"/>
      <c r="BM1564" s="376"/>
      <c r="BN1564" s="260"/>
      <c r="BO1564" s="260"/>
      <c r="BP1564" s="260"/>
    </row>
    <row r="1565" spans="1:68" s="263" customFormat="1" ht="14.25" customHeight="1" x14ac:dyDescent="0.2">
      <c r="A1565" s="305"/>
      <c r="B1565" s="306"/>
      <c r="C1565" s="261"/>
      <c r="D1565" s="307"/>
      <c r="E1565" s="307"/>
      <c r="F1565" s="307"/>
      <c r="G1565" s="307"/>
      <c r="H1565" s="307"/>
      <c r="I1565" s="308"/>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309"/>
      <c r="AD1565" s="309"/>
      <c r="AE1565" s="309"/>
      <c r="AF1565" s="309"/>
      <c r="AG1565" s="310"/>
      <c r="AH1565" s="262"/>
      <c r="AI1565" s="311"/>
      <c r="AJ1565" s="311"/>
      <c r="AK1565" s="264"/>
      <c r="AL1565" s="100"/>
      <c r="AM1565" s="382"/>
      <c r="AN1565" s="105"/>
      <c r="AO1565" s="365"/>
      <c r="AP1565" s="365"/>
      <c r="AQ1565" s="256"/>
      <c r="AR1565" s="365"/>
      <c r="AS1565" s="365"/>
      <c r="AT1565" s="364"/>
      <c r="AU1565" s="365"/>
      <c r="AV1565" s="365"/>
      <c r="AW1565" s="364"/>
      <c r="AX1565" s="365"/>
      <c r="AY1565" s="365"/>
      <c r="AZ1565" s="365"/>
      <c r="BA1565" s="365"/>
      <c r="BB1565" s="365"/>
      <c r="BC1565" s="365"/>
      <c r="BD1565" s="365"/>
      <c r="BE1565" s="365"/>
      <c r="BF1565" s="365"/>
      <c r="BG1565" s="365"/>
      <c r="BH1565" s="365"/>
      <c r="BI1565" s="365"/>
      <c r="BJ1565" s="365"/>
      <c r="BK1565" s="365"/>
      <c r="BL1565" s="376"/>
      <c r="BM1565" s="376"/>
      <c r="BN1565" s="260"/>
      <c r="BO1565" s="260"/>
      <c r="BP1565" s="260"/>
    </row>
    <row r="1566" spans="1:68" s="263" customFormat="1" ht="14.25" customHeight="1" x14ac:dyDescent="0.2">
      <c r="A1566" s="305"/>
      <c r="B1566" s="306"/>
      <c r="C1566" s="261"/>
      <c r="D1566" s="307"/>
      <c r="E1566" s="307"/>
      <c r="F1566" s="307"/>
      <c r="G1566" s="307"/>
      <c r="H1566" s="307"/>
      <c r="I1566" s="308"/>
      <c r="J1566" s="262"/>
      <c r="K1566" s="262"/>
      <c r="L1566" s="262"/>
      <c r="M1566" s="262"/>
      <c r="N1566" s="262"/>
      <c r="O1566" s="262"/>
      <c r="P1566" s="262"/>
      <c r="Q1566" s="262"/>
      <c r="R1566" s="262"/>
      <c r="S1566" s="262"/>
      <c r="T1566" s="262"/>
      <c r="U1566" s="262"/>
      <c r="V1566" s="262"/>
      <c r="W1566" s="262"/>
      <c r="X1566" s="262"/>
      <c r="Y1566" s="262"/>
      <c r="Z1566" s="262"/>
      <c r="AA1566" s="262"/>
      <c r="AB1566" s="262"/>
      <c r="AC1566" s="309"/>
      <c r="AD1566" s="309"/>
      <c r="AE1566" s="309"/>
      <c r="AF1566" s="309"/>
      <c r="AG1566" s="310"/>
      <c r="AH1566" s="262"/>
      <c r="AI1566" s="311"/>
      <c r="AJ1566" s="311"/>
      <c r="AK1566" s="264"/>
      <c r="AL1566" s="100"/>
      <c r="AM1566" s="382"/>
      <c r="AN1566" s="105"/>
      <c r="AO1566" s="365"/>
      <c r="AP1566" s="365"/>
      <c r="AQ1566" s="256"/>
      <c r="AR1566" s="365"/>
      <c r="AS1566" s="365"/>
      <c r="AT1566" s="364"/>
      <c r="AU1566" s="365"/>
      <c r="AV1566" s="365"/>
      <c r="AW1566" s="364"/>
      <c r="AX1566" s="365"/>
      <c r="AY1566" s="365"/>
      <c r="AZ1566" s="365"/>
      <c r="BA1566" s="365"/>
      <c r="BB1566" s="365"/>
      <c r="BC1566" s="365"/>
      <c r="BD1566" s="365"/>
      <c r="BE1566" s="365"/>
      <c r="BF1566" s="365"/>
      <c r="BG1566" s="365"/>
      <c r="BH1566" s="365"/>
      <c r="BI1566" s="365"/>
      <c r="BJ1566" s="365"/>
      <c r="BK1566" s="365"/>
      <c r="BL1566" s="376"/>
      <c r="BM1566" s="376"/>
      <c r="BN1566" s="260"/>
      <c r="BO1566" s="260"/>
      <c r="BP1566" s="260"/>
    </row>
    <row r="1567" spans="1:68" s="263" customFormat="1" ht="14.25" customHeight="1" x14ac:dyDescent="0.2">
      <c r="A1567" s="305"/>
      <c r="B1567" s="306"/>
      <c r="C1567" s="261"/>
      <c r="D1567" s="307"/>
      <c r="E1567" s="307"/>
      <c r="F1567" s="307"/>
      <c r="G1567" s="307"/>
      <c r="H1567" s="307"/>
      <c r="I1567" s="308"/>
      <c r="J1567" s="262"/>
      <c r="K1567" s="262"/>
      <c r="L1567" s="262"/>
      <c r="M1567" s="262"/>
      <c r="N1567" s="262"/>
      <c r="O1567" s="262"/>
      <c r="P1567" s="262"/>
      <c r="Q1567" s="262"/>
      <c r="R1567" s="262"/>
      <c r="S1567" s="262"/>
      <c r="T1567" s="262"/>
      <c r="U1567" s="262"/>
      <c r="V1567" s="262"/>
      <c r="W1567" s="262"/>
      <c r="X1567" s="262"/>
      <c r="Y1567" s="262"/>
      <c r="Z1567" s="262"/>
      <c r="AA1567" s="262"/>
      <c r="AB1567" s="262"/>
      <c r="AC1567" s="309"/>
      <c r="AD1567" s="309"/>
      <c r="AE1567" s="309"/>
      <c r="AF1567" s="309"/>
      <c r="AG1567" s="310"/>
      <c r="AH1567" s="262"/>
      <c r="AI1567" s="311"/>
      <c r="AJ1567" s="311"/>
      <c r="AK1567" s="264"/>
      <c r="AL1567" s="100"/>
      <c r="AM1567" s="382"/>
      <c r="AN1567" s="105"/>
      <c r="AO1567" s="365"/>
      <c r="AP1567" s="365"/>
      <c r="AQ1567" s="256"/>
      <c r="AR1567" s="365"/>
      <c r="AS1567" s="365"/>
      <c r="AT1567" s="364"/>
      <c r="AU1567" s="365"/>
      <c r="AV1567" s="365"/>
      <c r="AW1567" s="364"/>
      <c r="AX1567" s="365"/>
      <c r="AY1567" s="365"/>
      <c r="AZ1567" s="365"/>
      <c r="BA1567" s="365"/>
      <c r="BB1567" s="365"/>
      <c r="BC1567" s="365"/>
      <c r="BD1567" s="365"/>
      <c r="BE1567" s="365"/>
      <c r="BF1567" s="365"/>
      <c r="BG1567" s="365"/>
      <c r="BH1567" s="365"/>
      <c r="BI1567" s="365"/>
      <c r="BJ1567" s="365"/>
      <c r="BK1567" s="365"/>
      <c r="BL1567" s="376"/>
      <c r="BM1567" s="376"/>
      <c r="BN1567" s="260"/>
      <c r="BO1567" s="260"/>
      <c r="BP1567" s="260"/>
    </row>
    <row r="1568" spans="1:68" s="263" customFormat="1" ht="14.25" customHeight="1" x14ac:dyDescent="0.2">
      <c r="A1568" s="305"/>
      <c r="B1568" s="306"/>
      <c r="C1568" s="261"/>
      <c r="D1568" s="307"/>
      <c r="E1568" s="307"/>
      <c r="F1568" s="307"/>
      <c r="G1568" s="307"/>
      <c r="H1568" s="307"/>
      <c r="I1568" s="308"/>
      <c r="J1568" s="262"/>
      <c r="K1568" s="262"/>
      <c r="L1568" s="262"/>
      <c r="M1568" s="262"/>
      <c r="N1568" s="262"/>
      <c r="O1568" s="262"/>
      <c r="P1568" s="262"/>
      <c r="Q1568" s="262"/>
      <c r="R1568" s="262"/>
      <c r="S1568" s="262"/>
      <c r="T1568" s="262"/>
      <c r="U1568" s="262"/>
      <c r="V1568" s="262"/>
      <c r="W1568" s="262"/>
      <c r="X1568" s="262"/>
      <c r="Y1568" s="262"/>
      <c r="Z1568" s="262"/>
      <c r="AA1568" s="262"/>
      <c r="AB1568" s="262"/>
      <c r="AC1568" s="309"/>
      <c r="AD1568" s="309"/>
      <c r="AE1568" s="309"/>
      <c r="AF1568" s="309"/>
      <c r="AG1568" s="310"/>
      <c r="AH1568" s="262"/>
      <c r="AI1568" s="311"/>
      <c r="AJ1568" s="311"/>
      <c r="AK1568" s="264"/>
      <c r="AL1568" s="100"/>
      <c r="AM1568" s="382"/>
      <c r="AN1568" s="105"/>
      <c r="AO1568" s="365"/>
      <c r="AP1568" s="365"/>
      <c r="AQ1568" s="256"/>
      <c r="AR1568" s="365"/>
      <c r="AS1568" s="365"/>
      <c r="AT1568" s="364"/>
      <c r="AU1568" s="365"/>
      <c r="AV1568" s="365"/>
      <c r="AW1568" s="364"/>
      <c r="AX1568" s="365"/>
      <c r="AY1568" s="365"/>
      <c r="AZ1568" s="365"/>
      <c r="BA1568" s="365"/>
      <c r="BB1568" s="365"/>
      <c r="BC1568" s="365"/>
      <c r="BD1568" s="365"/>
      <c r="BE1568" s="365"/>
      <c r="BF1568" s="365"/>
      <c r="BG1568" s="365"/>
      <c r="BH1568" s="365"/>
      <c r="BI1568" s="365"/>
      <c r="BJ1568" s="365"/>
      <c r="BK1568" s="365"/>
      <c r="BL1568" s="376"/>
      <c r="BM1568" s="376"/>
      <c r="BN1568" s="260"/>
      <c r="BO1568" s="260"/>
      <c r="BP1568" s="260"/>
    </row>
    <row r="1569" spans="1:68" s="263" customFormat="1" ht="14.25" customHeight="1" x14ac:dyDescent="0.2">
      <c r="A1569" s="305"/>
      <c r="B1569" s="306"/>
      <c r="C1569" s="261"/>
      <c r="D1569" s="307"/>
      <c r="E1569" s="307"/>
      <c r="F1569" s="307"/>
      <c r="G1569" s="307"/>
      <c r="H1569" s="307"/>
      <c r="I1569" s="308"/>
      <c r="J1569" s="262"/>
      <c r="K1569" s="262"/>
      <c r="L1569" s="262"/>
      <c r="M1569" s="262"/>
      <c r="N1569" s="262"/>
      <c r="O1569" s="262"/>
      <c r="P1569" s="262"/>
      <c r="Q1569" s="262"/>
      <c r="R1569" s="262"/>
      <c r="S1569" s="262"/>
      <c r="T1569" s="262"/>
      <c r="U1569" s="262"/>
      <c r="V1569" s="262"/>
      <c r="W1569" s="262"/>
      <c r="X1569" s="262"/>
      <c r="Y1569" s="262"/>
      <c r="Z1569" s="262"/>
      <c r="AA1569" s="262"/>
      <c r="AB1569" s="262"/>
      <c r="AC1569" s="309"/>
      <c r="AD1569" s="309"/>
      <c r="AE1569" s="309"/>
      <c r="AF1569" s="309"/>
      <c r="AG1569" s="310"/>
      <c r="AH1569" s="262"/>
      <c r="AI1569" s="311"/>
      <c r="AJ1569" s="311"/>
      <c r="AK1569" s="264"/>
      <c r="AL1569" s="100"/>
      <c r="AM1569" s="382"/>
      <c r="AN1569" s="105"/>
      <c r="AO1569" s="365"/>
      <c r="AP1569" s="365"/>
      <c r="AQ1569" s="256"/>
      <c r="AR1569" s="365"/>
      <c r="AS1569" s="365"/>
      <c r="AT1569" s="364"/>
      <c r="AU1569" s="365"/>
      <c r="AV1569" s="365"/>
      <c r="AW1569" s="364"/>
      <c r="AX1569" s="365"/>
      <c r="AY1569" s="365"/>
      <c r="AZ1569" s="365"/>
      <c r="BA1569" s="365"/>
      <c r="BB1569" s="365"/>
      <c r="BC1569" s="365"/>
      <c r="BD1569" s="365"/>
      <c r="BE1569" s="365"/>
      <c r="BF1569" s="365"/>
      <c r="BG1569" s="365"/>
      <c r="BH1569" s="365"/>
      <c r="BI1569" s="365"/>
      <c r="BJ1569" s="365"/>
      <c r="BK1569" s="365"/>
      <c r="BL1569" s="376"/>
      <c r="BM1569" s="376"/>
      <c r="BN1569" s="260"/>
      <c r="BO1569" s="260"/>
      <c r="BP1569" s="260"/>
    </row>
    <row r="1570" spans="1:68" s="263" customFormat="1" ht="14.25" customHeight="1" x14ac:dyDescent="0.2">
      <c r="A1570" s="305"/>
      <c r="B1570" s="306"/>
      <c r="C1570" s="261"/>
      <c r="D1570" s="307"/>
      <c r="E1570" s="307"/>
      <c r="F1570" s="307"/>
      <c r="G1570" s="307"/>
      <c r="H1570" s="307"/>
      <c r="I1570" s="308"/>
      <c r="J1570" s="262"/>
      <c r="K1570" s="262"/>
      <c r="L1570" s="262"/>
      <c r="M1570" s="262"/>
      <c r="N1570" s="262"/>
      <c r="O1570" s="262"/>
      <c r="P1570" s="262"/>
      <c r="Q1570" s="262"/>
      <c r="R1570" s="262"/>
      <c r="S1570" s="262"/>
      <c r="T1570" s="262"/>
      <c r="U1570" s="262"/>
      <c r="V1570" s="262"/>
      <c r="W1570" s="262"/>
      <c r="X1570" s="262"/>
      <c r="Y1570" s="262"/>
      <c r="Z1570" s="262"/>
      <c r="AA1570" s="262"/>
      <c r="AB1570" s="262"/>
      <c r="AC1570" s="309"/>
      <c r="AD1570" s="309"/>
      <c r="AE1570" s="309"/>
      <c r="AF1570" s="309"/>
      <c r="AG1570" s="310"/>
      <c r="AH1570" s="262"/>
      <c r="AI1570" s="311"/>
      <c r="AJ1570" s="311"/>
      <c r="AK1570" s="264"/>
      <c r="AL1570" s="100"/>
      <c r="AM1570" s="382"/>
      <c r="AN1570" s="105"/>
      <c r="AO1570" s="365"/>
      <c r="AP1570" s="365"/>
      <c r="AQ1570" s="256"/>
      <c r="AR1570" s="365"/>
      <c r="AS1570" s="365"/>
      <c r="AT1570" s="364"/>
      <c r="AU1570" s="365"/>
      <c r="AV1570" s="365"/>
      <c r="AW1570" s="364"/>
      <c r="AX1570" s="365"/>
      <c r="AY1570" s="365"/>
      <c r="AZ1570" s="365"/>
      <c r="BA1570" s="365"/>
      <c r="BB1570" s="365"/>
      <c r="BC1570" s="365"/>
      <c r="BD1570" s="365"/>
      <c r="BE1570" s="365"/>
      <c r="BF1570" s="365"/>
      <c r="BG1570" s="365"/>
      <c r="BH1570" s="365"/>
      <c r="BI1570" s="365"/>
      <c r="BJ1570" s="365"/>
      <c r="BK1570" s="365"/>
      <c r="BL1570" s="376"/>
      <c r="BM1570" s="376"/>
      <c r="BN1570" s="260"/>
      <c r="BO1570" s="260"/>
      <c r="BP1570" s="260"/>
    </row>
    <row r="1571" spans="1:68" s="263" customFormat="1" ht="14.25" customHeight="1" x14ac:dyDescent="0.2">
      <c r="A1571" s="305"/>
      <c r="B1571" s="306"/>
      <c r="C1571" s="261"/>
      <c r="D1571" s="307"/>
      <c r="E1571" s="307"/>
      <c r="F1571" s="307"/>
      <c r="G1571" s="307"/>
      <c r="H1571" s="307"/>
      <c r="I1571" s="308"/>
      <c r="J1571" s="262"/>
      <c r="K1571" s="262"/>
      <c r="L1571" s="262"/>
      <c r="M1571" s="262"/>
      <c r="N1571" s="262"/>
      <c r="O1571" s="262"/>
      <c r="P1571" s="262"/>
      <c r="Q1571" s="262"/>
      <c r="R1571" s="262"/>
      <c r="S1571" s="262"/>
      <c r="T1571" s="262"/>
      <c r="U1571" s="262"/>
      <c r="V1571" s="262"/>
      <c r="W1571" s="262"/>
      <c r="X1571" s="262"/>
      <c r="Y1571" s="262"/>
      <c r="Z1571" s="262"/>
      <c r="AA1571" s="262"/>
      <c r="AB1571" s="262"/>
      <c r="AC1571" s="309"/>
      <c r="AD1571" s="309"/>
      <c r="AE1571" s="309"/>
      <c r="AF1571" s="309"/>
      <c r="AG1571" s="310"/>
      <c r="AH1571" s="262"/>
      <c r="AI1571" s="311"/>
      <c r="AJ1571" s="311"/>
      <c r="AK1571" s="264"/>
      <c r="AL1571" s="100"/>
      <c r="AM1571" s="382"/>
      <c r="AN1571" s="105"/>
      <c r="AO1571" s="365"/>
      <c r="AP1571" s="365"/>
      <c r="AQ1571" s="256"/>
      <c r="AR1571" s="365"/>
      <c r="AS1571" s="365"/>
      <c r="AT1571" s="364"/>
      <c r="AU1571" s="365"/>
      <c r="AV1571" s="365"/>
      <c r="AW1571" s="364"/>
      <c r="AX1571" s="365"/>
      <c r="AY1571" s="365"/>
      <c r="AZ1571" s="365"/>
      <c r="BA1571" s="365"/>
      <c r="BB1571" s="365"/>
      <c r="BC1571" s="365"/>
      <c r="BD1571" s="365"/>
      <c r="BE1571" s="365"/>
      <c r="BF1571" s="365"/>
      <c r="BG1571" s="365"/>
      <c r="BH1571" s="365"/>
      <c r="BI1571" s="365"/>
      <c r="BJ1571" s="365"/>
      <c r="BK1571" s="365"/>
      <c r="BL1571" s="376"/>
      <c r="BM1571" s="376"/>
      <c r="BN1571" s="260"/>
      <c r="BO1571" s="260"/>
      <c r="BP1571" s="260"/>
    </row>
    <row r="1572" spans="1:68" s="263" customFormat="1" ht="14.25" customHeight="1" x14ac:dyDescent="0.2">
      <c r="A1572" s="305"/>
      <c r="B1572" s="306"/>
      <c r="C1572" s="261"/>
      <c r="D1572" s="307"/>
      <c r="E1572" s="307"/>
      <c r="F1572" s="307"/>
      <c r="G1572" s="307"/>
      <c r="H1572" s="307"/>
      <c r="I1572" s="308"/>
      <c r="J1572" s="262"/>
      <c r="K1572" s="262"/>
      <c r="L1572" s="262"/>
      <c r="M1572" s="262"/>
      <c r="N1572" s="262"/>
      <c r="O1572" s="262"/>
      <c r="P1572" s="262"/>
      <c r="Q1572" s="262"/>
      <c r="R1572" s="262"/>
      <c r="S1572" s="262"/>
      <c r="T1572" s="262"/>
      <c r="U1572" s="262"/>
      <c r="V1572" s="262"/>
      <c r="W1572" s="262"/>
      <c r="X1572" s="262"/>
      <c r="Y1572" s="262"/>
      <c r="Z1572" s="262"/>
      <c r="AA1572" s="262"/>
      <c r="AB1572" s="262"/>
      <c r="AC1572" s="309"/>
      <c r="AD1572" s="309"/>
      <c r="AE1572" s="309"/>
      <c r="AF1572" s="309"/>
      <c r="AG1572" s="310"/>
      <c r="AH1572" s="262"/>
      <c r="AI1572" s="311"/>
      <c r="AJ1572" s="311"/>
      <c r="AK1572" s="264"/>
      <c r="AL1572" s="100"/>
      <c r="AM1572" s="382"/>
      <c r="AN1572" s="105"/>
      <c r="AO1572" s="365"/>
      <c r="AP1572" s="365"/>
      <c r="AQ1572" s="256"/>
      <c r="AR1572" s="365"/>
      <c r="AS1572" s="365"/>
      <c r="AT1572" s="364"/>
      <c r="AU1572" s="365"/>
      <c r="AV1572" s="365"/>
      <c r="AW1572" s="364"/>
      <c r="AX1572" s="365"/>
      <c r="AY1572" s="365"/>
      <c r="AZ1572" s="365"/>
      <c r="BA1572" s="365"/>
      <c r="BB1572" s="365"/>
      <c r="BC1572" s="365"/>
      <c r="BD1572" s="365"/>
      <c r="BE1572" s="365"/>
      <c r="BF1572" s="365"/>
      <c r="BG1572" s="365"/>
      <c r="BH1572" s="365"/>
      <c r="BI1572" s="365"/>
      <c r="BJ1572" s="365"/>
      <c r="BK1572" s="365"/>
      <c r="BL1572" s="376"/>
      <c r="BM1572" s="376"/>
      <c r="BN1572" s="260"/>
      <c r="BO1572" s="260"/>
      <c r="BP1572" s="260"/>
    </row>
    <row r="1573" spans="1:68" s="263" customFormat="1" ht="14.25" customHeight="1" x14ac:dyDescent="0.2">
      <c r="A1573" s="305"/>
      <c r="B1573" s="306"/>
      <c r="C1573" s="261"/>
      <c r="D1573" s="307"/>
      <c r="E1573" s="307"/>
      <c r="F1573" s="307"/>
      <c r="G1573" s="307"/>
      <c r="H1573" s="307"/>
      <c r="I1573" s="308"/>
      <c r="J1573" s="262"/>
      <c r="K1573" s="262"/>
      <c r="L1573" s="262"/>
      <c r="M1573" s="262"/>
      <c r="N1573" s="262"/>
      <c r="O1573" s="262"/>
      <c r="P1573" s="262"/>
      <c r="Q1573" s="262"/>
      <c r="R1573" s="262"/>
      <c r="S1573" s="262"/>
      <c r="T1573" s="262"/>
      <c r="U1573" s="262"/>
      <c r="V1573" s="262"/>
      <c r="W1573" s="262"/>
      <c r="X1573" s="262"/>
      <c r="Y1573" s="262"/>
      <c r="Z1573" s="262"/>
      <c r="AA1573" s="262"/>
      <c r="AB1573" s="262"/>
      <c r="AC1573" s="309"/>
      <c r="AD1573" s="309"/>
      <c r="AE1573" s="309"/>
      <c r="AF1573" s="309"/>
      <c r="AG1573" s="310"/>
      <c r="AH1573" s="262"/>
      <c r="AI1573" s="311"/>
      <c r="AJ1573" s="311"/>
      <c r="AK1573" s="264"/>
      <c r="AL1573" s="100"/>
      <c r="AM1573" s="382"/>
      <c r="AN1573" s="105"/>
      <c r="AO1573" s="365"/>
      <c r="AP1573" s="365"/>
      <c r="AQ1573" s="256"/>
      <c r="AR1573" s="365"/>
      <c r="AS1573" s="365"/>
      <c r="AT1573" s="364"/>
      <c r="AU1573" s="365"/>
      <c r="AV1573" s="365"/>
      <c r="AW1573" s="364"/>
      <c r="AX1573" s="365"/>
      <c r="AY1573" s="365"/>
      <c r="AZ1573" s="365"/>
      <c r="BA1573" s="365"/>
      <c r="BB1573" s="365"/>
      <c r="BC1573" s="365"/>
      <c r="BD1573" s="365"/>
      <c r="BE1573" s="365"/>
      <c r="BF1573" s="365"/>
      <c r="BG1573" s="365"/>
      <c r="BH1573" s="365"/>
      <c r="BI1573" s="365"/>
      <c r="BJ1573" s="365"/>
      <c r="BK1573" s="365"/>
      <c r="BL1573" s="376"/>
      <c r="BM1573" s="376"/>
      <c r="BN1573" s="260"/>
      <c r="BO1573" s="260"/>
      <c r="BP1573" s="260"/>
    </row>
    <row r="1574" spans="1:68" s="263" customFormat="1" ht="14.25" customHeight="1" x14ac:dyDescent="0.2">
      <c r="A1574" s="305"/>
      <c r="B1574" s="306"/>
      <c r="C1574" s="261"/>
      <c r="D1574" s="307"/>
      <c r="E1574" s="307"/>
      <c r="F1574" s="307"/>
      <c r="G1574" s="307"/>
      <c r="H1574" s="307"/>
      <c r="I1574" s="308"/>
      <c r="J1574" s="262"/>
      <c r="K1574" s="262"/>
      <c r="L1574" s="262"/>
      <c r="M1574" s="262"/>
      <c r="N1574" s="262"/>
      <c r="O1574" s="262"/>
      <c r="P1574" s="262"/>
      <c r="Q1574" s="262"/>
      <c r="R1574" s="262"/>
      <c r="S1574" s="262"/>
      <c r="T1574" s="262"/>
      <c r="U1574" s="262"/>
      <c r="V1574" s="262"/>
      <c r="W1574" s="262"/>
      <c r="X1574" s="262"/>
      <c r="Y1574" s="262"/>
      <c r="Z1574" s="262"/>
      <c r="AA1574" s="262"/>
      <c r="AB1574" s="262"/>
      <c r="AC1574" s="309"/>
      <c r="AD1574" s="309"/>
      <c r="AE1574" s="309"/>
      <c r="AF1574" s="309"/>
      <c r="AG1574" s="310"/>
      <c r="AH1574" s="262"/>
      <c r="AI1574" s="311"/>
      <c r="AJ1574" s="311"/>
      <c r="AK1574" s="264"/>
      <c r="AL1574" s="100"/>
      <c r="AM1574" s="382"/>
      <c r="AN1574" s="105"/>
      <c r="AO1574" s="365"/>
      <c r="AP1574" s="365"/>
      <c r="AQ1574" s="256"/>
      <c r="AR1574" s="365"/>
      <c r="AS1574" s="365"/>
      <c r="AT1574" s="364"/>
      <c r="AU1574" s="365"/>
      <c r="AV1574" s="365"/>
      <c r="AW1574" s="364"/>
      <c r="AX1574" s="365"/>
      <c r="AY1574" s="365"/>
      <c r="AZ1574" s="365"/>
      <c r="BA1574" s="365"/>
      <c r="BB1574" s="365"/>
      <c r="BC1574" s="365"/>
      <c r="BD1574" s="365"/>
      <c r="BE1574" s="365"/>
      <c r="BF1574" s="365"/>
      <c r="BG1574" s="365"/>
      <c r="BH1574" s="365"/>
      <c r="BI1574" s="365"/>
      <c r="BJ1574" s="365"/>
      <c r="BK1574" s="365"/>
      <c r="BL1574" s="376"/>
      <c r="BM1574" s="376"/>
      <c r="BN1574" s="260"/>
      <c r="BO1574" s="260"/>
      <c r="BP1574" s="260"/>
    </row>
    <row r="1575" spans="1:68" s="263" customFormat="1" ht="14.25" customHeight="1" x14ac:dyDescent="0.2">
      <c r="A1575" s="305"/>
      <c r="B1575" s="306"/>
      <c r="C1575" s="261"/>
      <c r="D1575" s="307"/>
      <c r="E1575" s="307"/>
      <c r="F1575" s="307"/>
      <c r="G1575" s="307"/>
      <c r="H1575" s="307"/>
      <c r="I1575" s="308"/>
      <c r="J1575" s="262"/>
      <c r="K1575" s="262"/>
      <c r="L1575" s="262"/>
      <c r="M1575" s="262"/>
      <c r="N1575" s="262"/>
      <c r="O1575" s="262"/>
      <c r="P1575" s="262"/>
      <c r="Q1575" s="262"/>
      <c r="R1575" s="262"/>
      <c r="S1575" s="262"/>
      <c r="T1575" s="262"/>
      <c r="U1575" s="262"/>
      <c r="V1575" s="262"/>
      <c r="W1575" s="262"/>
      <c r="X1575" s="262"/>
      <c r="Y1575" s="262"/>
      <c r="Z1575" s="262"/>
      <c r="AA1575" s="262"/>
      <c r="AB1575" s="262"/>
      <c r="AC1575" s="309"/>
      <c r="AD1575" s="309"/>
      <c r="AE1575" s="309"/>
      <c r="AF1575" s="309"/>
      <c r="AG1575" s="310"/>
      <c r="AH1575" s="262"/>
      <c r="AI1575" s="311"/>
      <c r="AJ1575" s="311"/>
      <c r="AK1575" s="264"/>
      <c r="AL1575" s="100"/>
      <c r="AM1575" s="382"/>
      <c r="AN1575" s="105"/>
      <c r="AO1575" s="365"/>
      <c r="AP1575" s="365"/>
      <c r="AQ1575" s="256"/>
      <c r="AR1575" s="365"/>
      <c r="AS1575" s="365"/>
      <c r="AT1575" s="364"/>
      <c r="AU1575" s="365"/>
      <c r="AV1575" s="365"/>
      <c r="AW1575" s="364"/>
      <c r="AX1575" s="365"/>
      <c r="AY1575" s="365"/>
      <c r="AZ1575" s="365"/>
      <c r="BA1575" s="365"/>
      <c r="BB1575" s="365"/>
      <c r="BC1575" s="365"/>
      <c r="BD1575" s="365"/>
      <c r="BE1575" s="365"/>
      <c r="BF1575" s="365"/>
      <c r="BG1575" s="365"/>
      <c r="BH1575" s="365"/>
      <c r="BI1575" s="365"/>
      <c r="BJ1575" s="365"/>
      <c r="BK1575" s="365"/>
      <c r="BL1575" s="376"/>
      <c r="BM1575" s="376"/>
      <c r="BN1575" s="260"/>
      <c r="BO1575" s="260"/>
      <c r="BP1575" s="260"/>
    </row>
    <row r="1576" spans="1:68" s="263" customFormat="1" ht="14.25" customHeight="1" x14ac:dyDescent="0.2">
      <c r="A1576" s="305"/>
      <c r="B1576" s="306"/>
      <c r="C1576" s="261"/>
      <c r="D1576" s="307"/>
      <c r="E1576" s="307"/>
      <c r="F1576" s="307"/>
      <c r="G1576" s="307"/>
      <c r="H1576" s="307"/>
      <c r="I1576" s="308"/>
      <c r="J1576" s="262"/>
      <c r="K1576" s="262"/>
      <c r="L1576" s="262"/>
      <c r="M1576" s="262"/>
      <c r="N1576" s="262"/>
      <c r="O1576" s="262"/>
      <c r="P1576" s="262"/>
      <c r="Q1576" s="262"/>
      <c r="R1576" s="262"/>
      <c r="S1576" s="262"/>
      <c r="T1576" s="262"/>
      <c r="U1576" s="262"/>
      <c r="V1576" s="262"/>
      <c r="W1576" s="262"/>
      <c r="X1576" s="262"/>
      <c r="Y1576" s="262"/>
      <c r="Z1576" s="262"/>
      <c r="AA1576" s="262"/>
      <c r="AB1576" s="262"/>
      <c r="AC1576" s="309"/>
      <c r="AD1576" s="309"/>
      <c r="AE1576" s="309"/>
      <c r="AF1576" s="309"/>
      <c r="AG1576" s="310"/>
      <c r="AH1576" s="262"/>
      <c r="AI1576" s="311"/>
      <c r="AJ1576" s="311"/>
      <c r="AK1576" s="264"/>
      <c r="AL1576" s="100"/>
      <c r="AM1576" s="382"/>
      <c r="AN1576" s="105"/>
      <c r="AO1576" s="365"/>
      <c r="AP1576" s="365"/>
      <c r="AQ1576" s="256"/>
      <c r="AR1576" s="365"/>
      <c r="AS1576" s="365"/>
      <c r="AT1576" s="364"/>
      <c r="AU1576" s="365"/>
      <c r="AV1576" s="365"/>
      <c r="AW1576" s="364"/>
      <c r="AX1576" s="365"/>
      <c r="AY1576" s="365"/>
      <c r="AZ1576" s="365"/>
      <c r="BA1576" s="365"/>
      <c r="BB1576" s="365"/>
      <c r="BC1576" s="365"/>
      <c r="BD1576" s="365"/>
      <c r="BE1576" s="365"/>
      <c r="BF1576" s="365"/>
      <c r="BG1576" s="365"/>
      <c r="BH1576" s="365"/>
      <c r="BI1576" s="365"/>
      <c r="BJ1576" s="365"/>
      <c r="BK1576" s="365"/>
      <c r="BL1576" s="376"/>
      <c r="BM1576" s="376"/>
      <c r="BN1576" s="260"/>
      <c r="BO1576" s="260"/>
      <c r="BP1576" s="260"/>
    </row>
    <row r="1577" spans="1:68" s="263" customFormat="1" ht="14.25" customHeight="1" x14ac:dyDescent="0.2">
      <c r="A1577" s="305"/>
      <c r="B1577" s="306"/>
      <c r="C1577" s="261"/>
      <c r="D1577" s="307"/>
      <c r="E1577" s="307"/>
      <c r="F1577" s="307"/>
      <c r="G1577" s="307"/>
      <c r="H1577" s="307"/>
      <c r="I1577" s="308"/>
      <c r="J1577" s="262"/>
      <c r="K1577" s="262"/>
      <c r="L1577" s="262"/>
      <c r="M1577" s="262"/>
      <c r="N1577" s="262"/>
      <c r="O1577" s="262"/>
      <c r="P1577" s="262"/>
      <c r="Q1577" s="262"/>
      <c r="R1577" s="262"/>
      <c r="S1577" s="262"/>
      <c r="T1577" s="262"/>
      <c r="U1577" s="262"/>
      <c r="V1577" s="262"/>
      <c r="W1577" s="262"/>
      <c r="X1577" s="262"/>
      <c r="Y1577" s="262"/>
      <c r="Z1577" s="262"/>
      <c r="AA1577" s="262"/>
      <c r="AB1577" s="262"/>
      <c r="AC1577" s="309"/>
      <c r="AD1577" s="309"/>
      <c r="AE1577" s="309"/>
      <c r="AF1577" s="309"/>
      <c r="AG1577" s="310"/>
      <c r="AH1577" s="262"/>
      <c r="AI1577" s="311"/>
      <c r="AJ1577" s="311"/>
      <c r="AK1577" s="264"/>
      <c r="AL1577" s="100"/>
      <c r="AM1577" s="382"/>
      <c r="AN1577" s="105"/>
      <c r="AO1577" s="365"/>
      <c r="AP1577" s="365"/>
      <c r="AQ1577" s="256"/>
      <c r="AR1577" s="365"/>
      <c r="AS1577" s="365"/>
      <c r="AT1577" s="364"/>
      <c r="AU1577" s="365"/>
      <c r="AV1577" s="365"/>
      <c r="AW1577" s="364"/>
      <c r="AX1577" s="365"/>
      <c r="AY1577" s="365"/>
      <c r="AZ1577" s="365"/>
      <c r="BA1577" s="365"/>
      <c r="BB1577" s="365"/>
      <c r="BC1577" s="365"/>
      <c r="BD1577" s="365"/>
      <c r="BE1577" s="365"/>
      <c r="BF1577" s="365"/>
      <c r="BG1577" s="365"/>
      <c r="BH1577" s="365"/>
      <c r="BI1577" s="365"/>
      <c r="BJ1577" s="365"/>
      <c r="BK1577" s="365"/>
      <c r="BL1577" s="376"/>
      <c r="BM1577" s="376"/>
      <c r="BN1577" s="260"/>
      <c r="BO1577" s="260"/>
      <c r="BP1577" s="260"/>
    </row>
    <row r="1578" spans="1:68" s="263" customFormat="1" ht="14.25" customHeight="1" x14ac:dyDescent="0.2">
      <c r="A1578" s="305"/>
      <c r="B1578" s="306"/>
      <c r="C1578" s="261"/>
      <c r="D1578" s="307"/>
      <c r="E1578" s="307"/>
      <c r="F1578" s="307"/>
      <c r="G1578" s="307"/>
      <c r="H1578" s="307"/>
      <c r="I1578" s="308"/>
      <c r="J1578" s="262"/>
      <c r="K1578" s="262"/>
      <c r="L1578" s="262"/>
      <c r="M1578" s="262"/>
      <c r="N1578" s="262"/>
      <c r="O1578" s="262"/>
      <c r="P1578" s="262"/>
      <c r="Q1578" s="262"/>
      <c r="R1578" s="262"/>
      <c r="S1578" s="262"/>
      <c r="T1578" s="262"/>
      <c r="U1578" s="262"/>
      <c r="V1578" s="262"/>
      <c r="W1578" s="262"/>
      <c r="X1578" s="262"/>
      <c r="Y1578" s="262"/>
      <c r="Z1578" s="262"/>
      <c r="AA1578" s="262"/>
      <c r="AB1578" s="262"/>
      <c r="AC1578" s="309"/>
      <c r="AD1578" s="309"/>
      <c r="AE1578" s="309"/>
      <c r="AF1578" s="309"/>
      <c r="AG1578" s="310"/>
      <c r="AH1578" s="262"/>
      <c r="AI1578" s="311"/>
      <c r="AJ1578" s="311"/>
      <c r="AK1578" s="264"/>
      <c r="AL1578" s="100"/>
      <c r="AM1578" s="382"/>
      <c r="AN1578" s="105"/>
      <c r="AO1578" s="365"/>
      <c r="AP1578" s="365"/>
      <c r="AQ1578" s="256"/>
      <c r="AR1578" s="365"/>
      <c r="AS1578" s="365"/>
      <c r="AT1578" s="364"/>
      <c r="AU1578" s="365"/>
      <c r="AV1578" s="365"/>
      <c r="AW1578" s="364"/>
      <c r="AX1578" s="365"/>
      <c r="AY1578" s="365"/>
      <c r="AZ1578" s="365"/>
      <c r="BA1578" s="365"/>
      <c r="BB1578" s="365"/>
      <c r="BC1578" s="365"/>
      <c r="BD1578" s="365"/>
      <c r="BE1578" s="365"/>
      <c r="BF1578" s="365"/>
      <c r="BG1578" s="365"/>
      <c r="BH1578" s="365"/>
      <c r="BI1578" s="365"/>
      <c r="BJ1578" s="365"/>
      <c r="BK1578" s="365"/>
      <c r="BL1578" s="376"/>
      <c r="BM1578" s="376"/>
      <c r="BN1578" s="260"/>
      <c r="BO1578" s="260"/>
      <c r="BP1578" s="260"/>
    </row>
    <row r="1579" spans="1:68" s="263" customFormat="1" ht="14.25" customHeight="1" x14ac:dyDescent="0.2">
      <c r="A1579" s="305"/>
      <c r="B1579" s="306"/>
      <c r="C1579" s="261"/>
      <c r="D1579" s="307"/>
      <c r="E1579" s="307"/>
      <c r="F1579" s="307"/>
      <c r="G1579" s="307"/>
      <c r="H1579" s="307"/>
      <c r="I1579" s="308"/>
      <c r="J1579" s="262"/>
      <c r="K1579" s="262"/>
      <c r="L1579" s="262"/>
      <c r="M1579" s="262"/>
      <c r="N1579" s="262"/>
      <c r="O1579" s="262"/>
      <c r="P1579" s="262"/>
      <c r="Q1579" s="262"/>
      <c r="R1579" s="262"/>
      <c r="S1579" s="262"/>
      <c r="T1579" s="262"/>
      <c r="U1579" s="262"/>
      <c r="V1579" s="262"/>
      <c r="W1579" s="262"/>
      <c r="X1579" s="262"/>
      <c r="Y1579" s="262"/>
      <c r="Z1579" s="262"/>
      <c r="AA1579" s="262"/>
      <c r="AB1579" s="262"/>
      <c r="AC1579" s="309"/>
      <c r="AD1579" s="309"/>
      <c r="AE1579" s="309"/>
      <c r="AF1579" s="309"/>
      <c r="AG1579" s="310"/>
      <c r="AH1579" s="262"/>
      <c r="AI1579" s="311"/>
      <c r="AJ1579" s="311"/>
      <c r="AK1579" s="264"/>
      <c r="AL1579" s="100"/>
      <c r="AM1579" s="382"/>
      <c r="AN1579" s="105"/>
      <c r="AO1579" s="365"/>
      <c r="AP1579" s="365"/>
      <c r="AQ1579" s="256"/>
      <c r="AR1579" s="365"/>
      <c r="AS1579" s="365"/>
      <c r="AT1579" s="364"/>
      <c r="AU1579" s="365"/>
      <c r="AV1579" s="365"/>
      <c r="AW1579" s="364"/>
      <c r="AX1579" s="365"/>
      <c r="AY1579" s="365"/>
      <c r="AZ1579" s="365"/>
      <c r="BA1579" s="365"/>
      <c r="BB1579" s="365"/>
      <c r="BC1579" s="365"/>
      <c r="BD1579" s="365"/>
      <c r="BE1579" s="365"/>
      <c r="BF1579" s="365"/>
      <c r="BG1579" s="365"/>
      <c r="BH1579" s="365"/>
      <c r="BI1579" s="365"/>
      <c r="BJ1579" s="365"/>
      <c r="BK1579" s="365"/>
      <c r="BL1579" s="376"/>
      <c r="BM1579" s="376"/>
      <c r="BN1579" s="260"/>
      <c r="BO1579" s="260"/>
      <c r="BP1579" s="260"/>
    </row>
    <row r="1580" spans="1:68" s="263" customFormat="1" ht="14.25" customHeight="1" x14ac:dyDescent="0.2">
      <c r="A1580" s="305"/>
      <c r="B1580" s="306"/>
      <c r="C1580" s="261"/>
      <c r="D1580" s="307"/>
      <c r="E1580" s="307"/>
      <c r="F1580" s="307"/>
      <c r="G1580" s="307"/>
      <c r="H1580" s="307"/>
      <c r="I1580" s="308"/>
      <c r="J1580" s="262"/>
      <c r="K1580" s="262"/>
      <c r="L1580" s="262"/>
      <c r="M1580" s="262"/>
      <c r="N1580" s="262"/>
      <c r="O1580" s="262"/>
      <c r="P1580" s="262"/>
      <c r="Q1580" s="262"/>
      <c r="R1580" s="262"/>
      <c r="S1580" s="262"/>
      <c r="T1580" s="262"/>
      <c r="U1580" s="262"/>
      <c r="V1580" s="262"/>
      <c r="W1580" s="262"/>
      <c r="X1580" s="262"/>
      <c r="Y1580" s="262"/>
      <c r="Z1580" s="262"/>
      <c r="AA1580" s="262"/>
      <c r="AB1580" s="262"/>
      <c r="AC1580" s="309"/>
      <c r="AD1580" s="309"/>
      <c r="AE1580" s="309"/>
      <c r="AF1580" s="309"/>
      <c r="AG1580" s="310"/>
      <c r="AH1580" s="262"/>
      <c r="AI1580" s="311"/>
      <c r="AJ1580" s="311"/>
      <c r="AK1580" s="264"/>
      <c r="AL1580" s="100"/>
      <c r="AM1580" s="382"/>
      <c r="AN1580" s="105"/>
      <c r="AO1580" s="365"/>
      <c r="AP1580" s="365"/>
      <c r="AQ1580" s="256"/>
      <c r="AR1580" s="365"/>
      <c r="AS1580" s="365"/>
      <c r="AT1580" s="364"/>
      <c r="AU1580" s="365"/>
      <c r="AV1580" s="365"/>
      <c r="AW1580" s="364"/>
      <c r="AX1580" s="365"/>
      <c r="AY1580" s="365"/>
      <c r="AZ1580" s="365"/>
      <c r="BA1580" s="365"/>
      <c r="BB1580" s="365"/>
      <c r="BC1580" s="365"/>
      <c r="BD1580" s="365"/>
      <c r="BE1580" s="365"/>
      <c r="BF1580" s="365"/>
      <c r="BG1580" s="365"/>
      <c r="BH1580" s="365"/>
      <c r="BI1580" s="365"/>
      <c r="BJ1580" s="365"/>
      <c r="BK1580" s="365"/>
      <c r="BL1580" s="376"/>
      <c r="BM1580" s="376"/>
      <c r="BN1580" s="260"/>
      <c r="BO1580" s="260"/>
      <c r="BP1580" s="260"/>
    </row>
    <row r="1581" spans="1:68" s="263" customFormat="1" ht="14.25" customHeight="1" x14ac:dyDescent="0.2">
      <c r="A1581" s="305"/>
      <c r="B1581" s="306"/>
      <c r="C1581" s="261"/>
      <c r="D1581" s="307"/>
      <c r="E1581" s="307"/>
      <c r="F1581" s="307"/>
      <c r="G1581" s="307"/>
      <c r="H1581" s="307"/>
      <c r="I1581" s="308"/>
      <c r="J1581" s="262"/>
      <c r="K1581" s="262"/>
      <c r="L1581" s="262"/>
      <c r="M1581" s="262"/>
      <c r="N1581" s="262"/>
      <c r="O1581" s="262"/>
      <c r="P1581" s="262"/>
      <c r="Q1581" s="262"/>
      <c r="R1581" s="262"/>
      <c r="S1581" s="262"/>
      <c r="T1581" s="262"/>
      <c r="U1581" s="262"/>
      <c r="V1581" s="262"/>
      <c r="W1581" s="262"/>
      <c r="X1581" s="262"/>
      <c r="Y1581" s="262"/>
      <c r="Z1581" s="262"/>
      <c r="AA1581" s="262"/>
      <c r="AB1581" s="262"/>
      <c r="AC1581" s="309"/>
      <c r="AD1581" s="309"/>
      <c r="AE1581" s="309"/>
      <c r="AF1581" s="309"/>
      <c r="AG1581" s="310"/>
      <c r="AH1581" s="262"/>
      <c r="AI1581" s="311"/>
      <c r="AJ1581" s="311"/>
      <c r="AK1581" s="264"/>
      <c r="AL1581" s="100"/>
      <c r="AM1581" s="382"/>
      <c r="AN1581" s="105"/>
      <c r="AO1581" s="365"/>
      <c r="AP1581" s="365"/>
      <c r="AQ1581" s="256"/>
      <c r="AR1581" s="365"/>
      <c r="AS1581" s="365"/>
      <c r="AT1581" s="364"/>
      <c r="AU1581" s="365"/>
      <c r="AV1581" s="365"/>
      <c r="AW1581" s="364"/>
      <c r="AX1581" s="365"/>
      <c r="AY1581" s="365"/>
      <c r="AZ1581" s="365"/>
      <c r="BA1581" s="365"/>
      <c r="BB1581" s="365"/>
      <c r="BC1581" s="365"/>
      <c r="BD1581" s="365"/>
      <c r="BE1581" s="365"/>
      <c r="BF1581" s="365"/>
      <c r="BG1581" s="365"/>
      <c r="BH1581" s="365"/>
      <c r="BI1581" s="365"/>
      <c r="BJ1581" s="365"/>
      <c r="BK1581" s="365"/>
      <c r="BL1581" s="376"/>
      <c r="BM1581" s="376"/>
      <c r="BN1581" s="260"/>
      <c r="BO1581" s="260"/>
      <c r="BP1581" s="260"/>
    </row>
    <row r="1582" spans="1:68" s="263" customFormat="1" ht="14.25" customHeight="1" x14ac:dyDescent="0.2">
      <c r="A1582" s="305"/>
      <c r="B1582" s="306"/>
      <c r="C1582" s="261"/>
      <c r="D1582" s="307"/>
      <c r="E1582" s="307"/>
      <c r="F1582" s="307"/>
      <c r="G1582" s="307"/>
      <c r="H1582" s="307"/>
      <c r="I1582" s="308"/>
      <c r="J1582" s="262"/>
      <c r="K1582" s="262"/>
      <c r="L1582" s="262"/>
      <c r="M1582" s="262"/>
      <c r="N1582" s="262"/>
      <c r="O1582" s="262"/>
      <c r="P1582" s="262"/>
      <c r="Q1582" s="262"/>
      <c r="R1582" s="262"/>
      <c r="S1582" s="262"/>
      <c r="T1582" s="262"/>
      <c r="U1582" s="262"/>
      <c r="V1582" s="262"/>
      <c r="W1582" s="262"/>
      <c r="X1582" s="262"/>
      <c r="Y1582" s="262"/>
      <c r="Z1582" s="262"/>
      <c r="AA1582" s="262"/>
      <c r="AB1582" s="262"/>
      <c r="AC1582" s="309"/>
      <c r="AD1582" s="309"/>
      <c r="AE1582" s="309"/>
      <c r="AF1582" s="309"/>
      <c r="AG1582" s="310"/>
      <c r="AH1582" s="262"/>
      <c r="AI1582" s="311"/>
      <c r="AJ1582" s="311"/>
      <c r="AK1582" s="264"/>
      <c r="AL1582" s="100"/>
      <c r="AM1582" s="382"/>
      <c r="AN1582" s="105"/>
      <c r="AO1582" s="365"/>
      <c r="AP1582" s="365"/>
      <c r="AQ1582" s="256"/>
      <c r="AR1582" s="365"/>
      <c r="AS1582" s="365"/>
      <c r="AT1582" s="364"/>
      <c r="AU1582" s="365"/>
      <c r="AV1582" s="365"/>
      <c r="AW1582" s="364"/>
      <c r="AX1582" s="365"/>
      <c r="AY1582" s="365"/>
      <c r="AZ1582" s="365"/>
      <c r="BA1582" s="365"/>
      <c r="BB1582" s="365"/>
      <c r="BC1582" s="365"/>
      <c r="BD1582" s="365"/>
      <c r="BE1582" s="365"/>
      <c r="BF1582" s="365"/>
      <c r="BG1582" s="365"/>
      <c r="BH1582" s="365"/>
      <c r="BI1582" s="365"/>
      <c r="BJ1582" s="365"/>
      <c r="BK1582" s="365"/>
      <c r="BL1582" s="376"/>
      <c r="BM1582" s="376"/>
      <c r="BN1582" s="260"/>
      <c r="BO1582" s="260"/>
      <c r="BP1582" s="260"/>
    </row>
    <row r="1583" spans="1:68" s="263" customFormat="1" ht="14.25" customHeight="1" x14ac:dyDescent="0.2">
      <c r="A1583" s="305"/>
      <c r="B1583" s="306"/>
      <c r="C1583" s="261"/>
      <c r="D1583" s="307"/>
      <c r="E1583" s="307"/>
      <c r="F1583" s="307"/>
      <c r="G1583" s="307"/>
      <c r="H1583" s="307"/>
      <c r="I1583" s="308"/>
      <c r="J1583" s="262"/>
      <c r="K1583" s="262"/>
      <c r="L1583" s="262"/>
      <c r="M1583" s="262"/>
      <c r="N1583" s="262"/>
      <c r="O1583" s="262"/>
      <c r="P1583" s="262"/>
      <c r="Q1583" s="262"/>
      <c r="R1583" s="262"/>
      <c r="S1583" s="262"/>
      <c r="T1583" s="262"/>
      <c r="U1583" s="262"/>
      <c r="V1583" s="262"/>
      <c r="W1583" s="262"/>
      <c r="X1583" s="262"/>
      <c r="Y1583" s="262"/>
      <c r="Z1583" s="262"/>
      <c r="AA1583" s="262"/>
      <c r="AB1583" s="262"/>
      <c r="AC1583" s="309"/>
      <c r="AD1583" s="309"/>
      <c r="AE1583" s="309"/>
      <c r="AF1583" s="309"/>
      <c r="AG1583" s="310"/>
      <c r="AH1583" s="262"/>
      <c r="AI1583" s="311"/>
      <c r="AJ1583" s="311"/>
      <c r="AK1583" s="264"/>
      <c r="AL1583" s="100"/>
      <c r="AM1583" s="382"/>
      <c r="AN1583" s="105"/>
      <c r="AO1583" s="365"/>
      <c r="AP1583" s="365"/>
      <c r="AQ1583" s="256"/>
      <c r="AR1583" s="365"/>
      <c r="AS1583" s="365"/>
      <c r="AT1583" s="364"/>
      <c r="AU1583" s="365"/>
      <c r="AV1583" s="365"/>
      <c r="AW1583" s="364"/>
      <c r="AX1583" s="365"/>
      <c r="AY1583" s="365"/>
      <c r="AZ1583" s="365"/>
      <c r="BA1583" s="365"/>
      <c r="BB1583" s="365"/>
      <c r="BC1583" s="365"/>
      <c r="BD1583" s="365"/>
      <c r="BE1583" s="365"/>
      <c r="BF1583" s="365"/>
      <c r="BG1583" s="365"/>
      <c r="BH1583" s="365"/>
      <c r="BI1583" s="365"/>
      <c r="BJ1583" s="365"/>
      <c r="BK1583" s="365"/>
      <c r="BL1583" s="376"/>
      <c r="BM1583" s="376"/>
      <c r="BN1583" s="260"/>
      <c r="BO1583" s="260"/>
      <c r="BP1583" s="260"/>
    </row>
    <row r="1584" spans="1:68" s="263" customFormat="1" ht="14.25" customHeight="1" x14ac:dyDescent="0.2">
      <c r="A1584" s="305"/>
      <c r="B1584" s="306"/>
      <c r="C1584" s="261"/>
      <c r="D1584" s="307"/>
      <c r="E1584" s="307"/>
      <c r="F1584" s="307"/>
      <c r="G1584" s="307"/>
      <c r="H1584" s="307"/>
      <c r="I1584" s="308"/>
      <c r="J1584" s="262"/>
      <c r="K1584" s="262"/>
      <c r="L1584" s="262"/>
      <c r="M1584" s="262"/>
      <c r="N1584" s="262"/>
      <c r="O1584" s="262"/>
      <c r="P1584" s="262"/>
      <c r="Q1584" s="262"/>
      <c r="R1584" s="262"/>
      <c r="S1584" s="262"/>
      <c r="T1584" s="262"/>
      <c r="U1584" s="262"/>
      <c r="V1584" s="262"/>
      <c r="W1584" s="262"/>
      <c r="X1584" s="262"/>
      <c r="Y1584" s="262"/>
      <c r="Z1584" s="262"/>
      <c r="AA1584" s="262"/>
      <c r="AB1584" s="262"/>
      <c r="AC1584" s="309"/>
      <c r="AD1584" s="309"/>
      <c r="AE1584" s="309"/>
      <c r="AF1584" s="309"/>
      <c r="AG1584" s="310"/>
      <c r="AH1584" s="262"/>
      <c r="AI1584" s="311"/>
      <c r="AJ1584" s="311"/>
      <c r="AK1584" s="264"/>
      <c r="AL1584" s="100"/>
      <c r="AM1584" s="382"/>
      <c r="AN1584" s="105"/>
      <c r="AO1584" s="365"/>
      <c r="AP1584" s="365"/>
      <c r="AQ1584" s="256"/>
      <c r="AR1584" s="365"/>
      <c r="AS1584" s="365"/>
      <c r="AT1584" s="364"/>
      <c r="AU1584" s="365"/>
      <c r="AV1584" s="365"/>
      <c r="AW1584" s="364"/>
      <c r="AX1584" s="365"/>
      <c r="AY1584" s="365"/>
      <c r="AZ1584" s="365"/>
      <c r="BA1584" s="365"/>
      <c r="BB1584" s="365"/>
      <c r="BC1584" s="365"/>
      <c r="BD1584" s="365"/>
      <c r="BE1584" s="365"/>
      <c r="BF1584" s="365"/>
      <c r="BG1584" s="365"/>
      <c r="BH1584" s="365"/>
      <c r="BI1584" s="365"/>
      <c r="BJ1584" s="365"/>
      <c r="BK1584" s="365"/>
      <c r="BL1584" s="376"/>
      <c r="BM1584" s="376"/>
      <c r="BN1584" s="260"/>
      <c r="BO1584" s="260"/>
      <c r="BP1584" s="260"/>
    </row>
    <row r="1585" spans="1:68" s="263" customFormat="1" ht="14.25" customHeight="1" x14ac:dyDescent="0.2">
      <c r="A1585" s="305"/>
      <c r="B1585" s="306"/>
      <c r="C1585" s="261"/>
      <c r="D1585" s="307"/>
      <c r="E1585" s="307"/>
      <c r="F1585" s="307"/>
      <c r="G1585" s="307"/>
      <c r="H1585" s="307"/>
      <c r="I1585" s="308"/>
      <c r="J1585" s="262"/>
      <c r="K1585" s="262"/>
      <c r="L1585" s="262"/>
      <c r="M1585" s="262"/>
      <c r="N1585" s="262"/>
      <c r="O1585" s="262"/>
      <c r="P1585" s="262"/>
      <c r="Q1585" s="262"/>
      <c r="R1585" s="262"/>
      <c r="S1585" s="262"/>
      <c r="T1585" s="262"/>
      <c r="U1585" s="262"/>
      <c r="V1585" s="262"/>
      <c r="W1585" s="262"/>
      <c r="X1585" s="262"/>
      <c r="Y1585" s="262"/>
      <c r="Z1585" s="262"/>
      <c r="AA1585" s="262"/>
      <c r="AB1585" s="262"/>
      <c r="AC1585" s="309"/>
      <c r="AD1585" s="309"/>
      <c r="AE1585" s="309"/>
      <c r="AF1585" s="309"/>
      <c r="AG1585" s="310"/>
      <c r="AH1585" s="262"/>
      <c r="AI1585" s="311"/>
      <c r="AJ1585" s="311"/>
      <c r="AK1585" s="264"/>
      <c r="AL1585" s="100"/>
      <c r="AM1585" s="382"/>
      <c r="AN1585" s="105"/>
      <c r="AO1585" s="365"/>
      <c r="AP1585" s="365"/>
      <c r="AQ1585" s="256"/>
      <c r="AR1585" s="365"/>
      <c r="AS1585" s="365"/>
      <c r="AT1585" s="364"/>
      <c r="AU1585" s="365"/>
      <c r="AV1585" s="365"/>
      <c r="AW1585" s="364"/>
      <c r="AX1585" s="365"/>
      <c r="AY1585" s="365"/>
      <c r="AZ1585" s="365"/>
      <c r="BA1585" s="365"/>
      <c r="BB1585" s="365"/>
      <c r="BC1585" s="365"/>
      <c r="BD1585" s="365"/>
      <c r="BE1585" s="365"/>
      <c r="BF1585" s="365"/>
      <c r="BG1585" s="365"/>
      <c r="BH1585" s="365"/>
      <c r="BI1585" s="365"/>
      <c r="BJ1585" s="365"/>
      <c r="BK1585" s="365"/>
      <c r="BL1585" s="376"/>
      <c r="BM1585" s="376"/>
      <c r="BN1585" s="260"/>
      <c r="BO1585" s="260"/>
      <c r="BP1585" s="260"/>
    </row>
    <row r="1586" spans="1:68" s="263" customFormat="1" ht="14.25" customHeight="1" x14ac:dyDescent="0.2">
      <c r="A1586" s="305"/>
      <c r="B1586" s="306"/>
      <c r="C1586" s="261"/>
      <c r="D1586" s="307"/>
      <c r="E1586" s="307"/>
      <c r="F1586" s="307"/>
      <c r="G1586" s="307"/>
      <c r="H1586" s="307"/>
      <c r="I1586" s="308"/>
      <c r="J1586" s="262"/>
      <c r="K1586" s="262"/>
      <c r="L1586" s="262"/>
      <c r="M1586" s="262"/>
      <c r="N1586" s="262"/>
      <c r="O1586" s="262"/>
      <c r="P1586" s="262"/>
      <c r="Q1586" s="262"/>
      <c r="R1586" s="262"/>
      <c r="S1586" s="262"/>
      <c r="T1586" s="262"/>
      <c r="U1586" s="262"/>
      <c r="V1586" s="262"/>
      <c r="W1586" s="262"/>
      <c r="X1586" s="262"/>
      <c r="Y1586" s="262"/>
      <c r="Z1586" s="262"/>
      <c r="AA1586" s="262"/>
      <c r="AB1586" s="262"/>
      <c r="AC1586" s="309"/>
      <c r="AD1586" s="309"/>
      <c r="AE1586" s="309"/>
      <c r="AF1586" s="309"/>
      <c r="AG1586" s="310"/>
      <c r="AH1586" s="262"/>
      <c r="AI1586" s="311"/>
      <c r="AJ1586" s="311"/>
      <c r="AK1586" s="264"/>
      <c r="AL1586" s="100"/>
      <c r="AM1586" s="382"/>
      <c r="AN1586" s="105"/>
      <c r="AO1586" s="365"/>
      <c r="AP1586" s="365"/>
      <c r="AQ1586" s="256"/>
      <c r="AR1586" s="365"/>
      <c r="AS1586" s="365"/>
      <c r="AT1586" s="364"/>
      <c r="AU1586" s="365"/>
      <c r="AV1586" s="365"/>
      <c r="AW1586" s="364"/>
      <c r="AX1586" s="365"/>
      <c r="AY1586" s="365"/>
      <c r="AZ1586" s="365"/>
      <c r="BA1586" s="365"/>
      <c r="BB1586" s="365"/>
      <c r="BC1586" s="365"/>
      <c r="BD1586" s="365"/>
      <c r="BE1586" s="365"/>
      <c r="BF1586" s="365"/>
      <c r="BG1586" s="365"/>
      <c r="BH1586" s="365"/>
      <c r="BI1586" s="365"/>
      <c r="BJ1586" s="365"/>
      <c r="BK1586" s="365"/>
      <c r="BL1586" s="376"/>
      <c r="BM1586" s="376"/>
      <c r="BN1586" s="260"/>
      <c r="BO1586" s="260"/>
      <c r="BP1586" s="260"/>
    </row>
    <row r="1587" spans="1:68" s="263" customFormat="1" ht="14.25" customHeight="1" x14ac:dyDescent="0.2">
      <c r="A1587" s="305"/>
      <c r="B1587" s="306"/>
      <c r="C1587" s="261"/>
      <c r="D1587" s="307"/>
      <c r="E1587" s="307"/>
      <c r="F1587" s="307"/>
      <c r="G1587" s="307"/>
      <c r="H1587" s="307"/>
      <c r="I1587" s="308"/>
      <c r="J1587" s="262"/>
      <c r="K1587" s="262"/>
      <c r="L1587" s="262"/>
      <c r="M1587" s="262"/>
      <c r="N1587" s="262"/>
      <c r="O1587" s="262"/>
      <c r="P1587" s="262"/>
      <c r="Q1587" s="262"/>
      <c r="R1587" s="262"/>
      <c r="S1587" s="262"/>
      <c r="T1587" s="262"/>
      <c r="U1587" s="262"/>
      <c r="V1587" s="262"/>
      <c r="W1587" s="262"/>
      <c r="X1587" s="262"/>
      <c r="Y1587" s="262"/>
      <c r="Z1587" s="262"/>
      <c r="AA1587" s="262"/>
      <c r="AB1587" s="262"/>
      <c r="AC1587" s="309"/>
      <c r="AD1587" s="309"/>
      <c r="AE1587" s="309"/>
      <c r="AF1587" s="309"/>
      <c r="AG1587" s="310"/>
      <c r="AH1587" s="262"/>
      <c r="AI1587" s="311"/>
      <c r="AJ1587" s="311"/>
      <c r="AK1587" s="264"/>
      <c r="AL1587" s="100"/>
      <c r="AM1587" s="382"/>
      <c r="AN1587" s="105"/>
      <c r="AO1587" s="365"/>
      <c r="AP1587" s="365"/>
      <c r="AQ1587" s="256"/>
      <c r="AR1587" s="365"/>
      <c r="AS1587" s="365"/>
      <c r="AT1587" s="364"/>
      <c r="AU1587" s="365"/>
      <c r="AV1587" s="365"/>
      <c r="AW1587" s="364"/>
      <c r="AX1587" s="365"/>
      <c r="AY1587" s="365"/>
      <c r="AZ1587" s="365"/>
      <c r="BA1587" s="365"/>
      <c r="BB1587" s="365"/>
      <c r="BC1587" s="365"/>
      <c r="BD1587" s="365"/>
      <c r="BE1587" s="365"/>
      <c r="BF1587" s="365"/>
      <c r="BG1587" s="365"/>
      <c r="BH1587" s="365"/>
      <c r="BI1587" s="365"/>
      <c r="BJ1587" s="365"/>
      <c r="BK1587" s="365"/>
      <c r="BL1587" s="376"/>
      <c r="BM1587" s="376"/>
      <c r="BN1587" s="260"/>
      <c r="BO1587" s="260"/>
      <c r="BP1587" s="260"/>
    </row>
    <row r="1588" spans="1:68" s="263" customFormat="1" ht="14.25" customHeight="1" x14ac:dyDescent="0.2">
      <c r="A1588" s="305"/>
      <c r="B1588" s="306"/>
      <c r="C1588" s="261"/>
      <c r="D1588" s="307"/>
      <c r="E1588" s="307"/>
      <c r="F1588" s="307"/>
      <c r="G1588" s="307"/>
      <c r="H1588" s="307"/>
      <c r="I1588" s="308"/>
      <c r="J1588" s="262"/>
      <c r="K1588" s="262"/>
      <c r="L1588" s="262"/>
      <c r="M1588" s="262"/>
      <c r="N1588" s="262"/>
      <c r="O1588" s="262"/>
      <c r="P1588" s="262"/>
      <c r="Q1588" s="262"/>
      <c r="R1588" s="262"/>
      <c r="S1588" s="262"/>
      <c r="T1588" s="262"/>
      <c r="U1588" s="262"/>
      <c r="V1588" s="262"/>
      <c r="W1588" s="262"/>
      <c r="X1588" s="262"/>
      <c r="Y1588" s="262"/>
      <c r="Z1588" s="262"/>
      <c r="AA1588" s="262"/>
      <c r="AB1588" s="262"/>
      <c r="AC1588" s="309"/>
      <c r="AD1588" s="309"/>
      <c r="AE1588" s="309"/>
      <c r="AF1588" s="309"/>
      <c r="AG1588" s="310"/>
      <c r="AH1588" s="262"/>
      <c r="AI1588" s="311"/>
      <c r="AJ1588" s="311"/>
      <c r="AK1588" s="264"/>
      <c r="AL1588" s="100"/>
      <c r="AM1588" s="382"/>
      <c r="AN1588" s="105"/>
      <c r="AO1588" s="365"/>
      <c r="AP1588" s="365"/>
      <c r="AQ1588" s="256"/>
      <c r="AR1588" s="365"/>
      <c r="AS1588" s="365"/>
      <c r="AT1588" s="364"/>
      <c r="AU1588" s="365"/>
      <c r="AV1588" s="365"/>
      <c r="AW1588" s="364"/>
      <c r="AX1588" s="365"/>
      <c r="AY1588" s="365"/>
      <c r="AZ1588" s="365"/>
      <c r="BA1588" s="365"/>
      <c r="BB1588" s="365"/>
      <c r="BC1588" s="365"/>
      <c r="BD1588" s="365"/>
      <c r="BE1588" s="365"/>
      <c r="BF1588" s="365"/>
      <c r="BG1588" s="365"/>
      <c r="BH1588" s="365"/>
      <c r="BI1588" s="365"/>
      <c r="BJ1588" s="365"/>
      <c r="BK1588" s="365"/>
      <c r="BL1588" s="376"/>
      <c r="BM1588" s="376"/>
      <c r="BN1588" s="260"/>
      <c r="BO1588" s="260"/>
      <c r="BP1588" s="260"/>
    </row>
    <row r="1589" spans="1:68" s="263" customFormat="1" ht="14.25" customHeight="1" x14ac:dyDescent="0.2">
      <c r="A1589" s="305"/>
      <c r="B1589" s="306"/>
      <c r="C1589" s="261"/>
      <c r="D1589" s="307"/>
      <c r="E1589" s="307"/>
      <c r="F1589" s="307"/>
      <c r="G1589" s="307"/>
      <c r="H1589" s="307"/>
      <c r="I1589" s="308"/>
      <c r="J1589" s="262"/>
      <c r="K1589" s="262"/>
      <c r="L1589" s="262"/>
      <c r="M1589" s="262"/>
      <c r="N1589" s="262"/>
      <c r="O1589" s="262"/>
      <c r="P1589" s="262"/>
      <c r="Q1589" s="262"/>
      <c r="R1589" s="262"/>
      <c r="S1589" s="262"/>
      <c r="T1589" s="262"/>
      <c r="U1589" s="262"/>
      <c r="V1589" s="262"/>
      <c r="W1589" s="262"/>
      <c r="X1589" s="262"/>
      <c r="Y1589" s="262"/>
      <c r="Z1589" s="262"/>
      <c r="AA1589" s="262"/>
      <c r="AB1589" s="262"/>
      <c r="AC1589" s="309"/>
      <c r="AD1589" s="309"/>
      <c r="AE1589" s="309"/>
      <c r="AF1589" s="309"/>
      <c r="AG1589" s="310"/>
      <c r="AH1589" s="262"/>
      <c r="AI1589" s="311"/>
      <c r="AJ1589" s="311"/>
      <c r="AK1589" s="264"/>
      <c r="AL1589" s="100"/>
      <c r="AM1589" s="382"/>
      <c r="AN1589" s="105"/>
      <c r="AO1589" s="365"/>
      <c r="AP1589" s="365"/>
      <c r="AQ1589" s="256"/>
      <c r="AR1589" s="365"/>
      <c r="AS1589" s="365"/>
      <c r="AT1589" s="364"/>
      <c r="AU1589" s="365"/>
      <c r="AV1589" s="365"/>
      <c r="AW1589" s="364"/>
      <c r="AX1589" s="365"/>
      <c r="AY1589" s="365"/>
      <c r="AZ1589" s="365"/>
      <c r="BA1589" s="365"/>
      <c r="BB1589" s="365"/>
      <c r="BC1589" s="365"/>
      <c r="BD1589" s="365"/>
      <c r="BE1589" s="365"/>
      <c r="BF1589" s="365"/>
      <c r="BG1589" s="365"/>
      <c r="BH1589" s="365"/>
      <c r="BI1589" s="365"/>
      <c r="BJ1589" s="365"/>
      <c r="BK1589" s="365"/>
      <c r="BL1589" s="376"/>
      <c r="BM1589" s="376"/>
      <c r="BN1589" s="260"/>
      <c r="BO1589" s="260"/>
      <c r="BP1589" s="260"/>
    </row>
    <row r="1590" spans="1:68" s="263" customFormat="1" x14ac:dyDescent="0.2">
      <c r="A1590" s="312"/>
      <c r="B1590" s="306"/>
      <c r="C1590" s="261"/>
      <c r="D1590" s="307"/>
      <c r="E1590" s="307"/>
      <c r="F1590" s="307"/>
      <c r="G1590" s="307"/>
      <c r="H1590" s="307"/>
      <c r="I1590" s="308"/>
      <c r="J1590" s="262"/>
      <c r="K1590" s="262"/>
      <c r="L1590" s="262"/>
      <c r="M1590" s="262"/>
      <c r="N1590" s="262"/>
      <c r="O1590" s="262"/>
      <c r="P1590" s="262"/>
      <c r="Q1590" s="262"/>
      <c r="R1590" s="262"/>
      <c r="S1590" s="262"/>
      <c r="T1590" s="262"/>
      <c r="U1590" s="262"/>
      <c r="V1590" s="262"/>
      <c r="W1590" s="262"/>
      <c r="X1590" s="262"/>
      <c r="Y1590" s="262"/>
      <c r="Z1590" s="262"/>
      <c r="AA1590" s="262"/>
      <c r="AB1590" s="262"/>
      <c r="AC1590" s="309"/>
      <c r="AD1590" s="309"/>
      <c r="AE1590" s="309"/>
      <c r="AF1590" s="309"/>
      <c r="AG1590" s="310"/>
      <c r="AH1590" s="262"/>
      <c r="AI1590" s="311"/>
      <c r="AJ1590" s="311"/>
      <c r="AK1590" s="264"/>
      <c r="AL1590" s="100"/>
      <c r="AM1590" s="382"/>
      <c r="AN1590" s="105"/>
      <c r="AO1590" s="365"/>
      <c r="AP1590" s="365"/>
      <c r="AQ1590" s="256"/>
      <c r="AR1590" s="365"/>
      <c r="AS1590" s="365"/>
      <c r="AT1590" s="364"/>
      <c r="AU1590" s="365"/>
      <c r="AV1590" s="365"/>
      <c r="AW1590" s="364"/>
      <c r="AX1590" s="365"/>
      <c r="AY1590" s="365"/>
      <c r="AZ1590" s="365"/>
      <c r="BA1590" s="365"/>
      <c r="BB1590" s="365"/>
      <c r="BC1590" s="365"/>
      <c r="BD1590" s="365"/>
      <c r="BE1590" s="365"/>
      <c r="BF1590" s="365"/>
      <c r="BG1590" s="365"/>
      <c r="BH1590" s="365"/>
      <c r="BI1590" s="365"/>
      <c r="BJ1590" s="365"/>
      <c r="BK1590" s="365"/>
      <c r="BL1590" s="376"/>
      <c r="BM1590" s="376"/>
      <c r="BN1590" s="260"/>
      <c r="BO1590" s="260"/>
      <c r="BP1590" s="260"/>
    </row>
    <row r="1591" spans="1:68" s="263" customFormat="1" x14ac:dyDescent="0.2">
      <c r="A1591" s="312"/>
      <c r="B1591" s="306"/>
      <c r="C1591" s="261"/>
      <c r="D1591" s="307"/>
      <c r="E1591" s="307"/>
      <c r="F1591" s="307"/>
      <c r="G1591" s="307"/>
      <c r="H1591" s="307"/>
      <c r="I1591" s="308"/>
      <c r="J1591" s="262"/>
      <c r="K1591" s="262"/>
      <c r="L1591" s="262"/>
      <c r="M1591" s="262"/>
      <c r="N1591" s="262"/>
      <c r="O1591" s="262"/>
      <c r="P1591" s="262"/>
      <c r="Q1591" s="262"/>
      <c r="R1591" s="262"/>
      <c r="S1591" s="262"/>
      <c r="T1591" s="262"/>
      <c r="U1591" s="262"/>
      <c r="V1591" s="262"/>
      <c r="W1591" s="262"/>
      <c r="X1591" s="262"/>
      <c r="Y1591" s="262"/>
      <c r="Z1591" s="262"/>
      <c r="AA1591" s="262"/>
      <c r="AB1591" s="262"/>
      <c r="AC1591" s="309"/>
      <c r="AD1591" s="309"/>
      <c r="AE1591" s="309"/>
      <c r="AF1591" s="309"/>
      <c r="AG1591" s="310"/>
      <c r="AH1591" s="262"/>
      <c r="AI1591" s="311"/>
      <c r="AJ1591" s="311"/>
      <c r="AK1591" s="264"/>
      <c r="AL1591" s="100"/>
      <c r="AM1591" s="382"/>
      <c r="AN1591" s="105"/>
      <c r="AO1591" s="365"/>
      <c r="AP1591" s="365"/>
      <c r="AQ1591" s="256"/>
      <c r="AR1591" s="365"/>
      <c r="AS1591" s="365"/>
      <c r="AT1591" s="364"/>
      <c r="AU1591" s="365"/>
      <c r="AV1591" s="365"/>
      <c r="AW1591" s="364"/>
      <c r="AX1591" s="365"/>
      <c r="AY1591" s="365"/>
      <c r="AZ1591" s="365"/>
      <c r="BA1591" s="365"/>
      <c r="BB1591" s="365"/>
      <c r="BC1591" s="365"/>
      <c r="BD1591" s="365"/>
      <c r="BE1591" s="365"/>
      <c r="BF1591" s="365"/>
      <c r="BG1591" s="365"/>
      <c r="BH1591" s="365"/>
      <c r="BI1591" s="365"/>
      <c r="BJ1591" s="365"/>
      <c r="BK1591" s="365"/>
      <c r="BL1591" s="376"/>
      <c r="BM1591" s="376"/>
      <c r="BN1591" s="260"/>
      <c r="BO1591" s="260"/>
      <c r="BP1591" s="260"/>
    </row>
    <row r="1592" spans="1:68" s="263" customFormat="1" x14ac:dyDescent="0.2">
      <c r="A1592" s="312"/>
      <c r="B1592" s="306"/>
      <c r="C1592" s="261"/>
      <c r="D1592" s="307"/>
      <c r="E1592" s="307"/>
      <c r="F1592" s="307"/>
      <c r="G1592" s="307"/>
      <c r="H1592" s="307"/>
      <c r="I1592" s="308"/>
      <c r="J1592" s="262"/>
      <c r="K1592" s="262"/>
      <c r="L1592" s="262"/>
      <c r="M1592" s="262"/>
      <c r="N1592" s="262"/>
      <c r="O1592" s="262"/>
      <c r="P1592" s="262"/>
      <c r="Q1592" s="262"/>
      <c r="R1592" s="262"/>
      <c r="S1592" s="262"/>
      <c r="T1592" s="262"/>
      <c r="U1592" s="262"/>
      <c r="V1592" s="262"/>
      <c r="W1592" s="262"/>
      <c r="X1592" s="262"/>
      <c r="Y1592" s="262"/>
      <c r="Z1592" s="262"/>
      <c r="AA1592" s="262"/>
      <c r="AB1592" s="262"/>
      <c r="AC1592" s="309"/>
      <c r="AD1592" s="309"/>
      <c r="AE1592" s="309"/>
      <c r="AF1592" s="309"/>
      <c r="AG1592" s="310"/>
      <c r="AH1592" s="262"/>
      <c r="AI1592" s="311"/>
      <c r="AJ1592" s="311"/>
      <c r="AK1592" s="264"/>
      <c r="AL1592" s="100"/>
      <c r="AM1592" s="382"/>
      <c r="AN1592" s="105"/>
      <c r="AO1592" s="365"/>
      <c r="AP1592" s="365"/>
      <c r="AQ1592" s="256"/>
      <c r="AR1592" s="365"/>
      <c r="AS1592" s="365"/>
      <c r="AT1592" s="364"/>
      <c r="AU1592" s="365"/>
      <c r="AV1592" s="365"/>
      <c r="AW1592" s="364"/>
      <c r="AX1592" s="365"/>
      <c r="AY1592" s="365"/>
      <c r="AZ1592" s="365"/>
      <c r="BA1592" s="365"/>
      <c r="BB1592" s="365"/>
      <c r="BC1592" s="365"/>
      <c r="BD1592" s="365"/>
      <c r="BE1592" s="365"/>
      <c r="BF1592" s="365"/>
      <c r="BG1592" s="365"/>
      <c r="BH1592" s="365"/>
      <c r="BI1592" s="365"/>
      <c r="BJ1592" s="365"/>
      <c r="BK1592" s="365"/>
      <c r="BL1592" s="376"/>
      <c r="BM1592" s="376"/>
      <c r="BN1592" s="260"/>
      <c r="BO1592" s="260"/>
      <c r="BP1592" s="260"/>
    </row>
    <row r="1593" spans="1:68" s="263" customFormat="1" x14ac:dyDescent="0.2">
      <c r="A1593" s="312"/>
      <c r="B1593" s="306"/>
      <c r="C1593" s="261"/>
      <c r="D1593" s="307"/>
      <c r="E1593" s="307"/>
      <c r="F1593" s="307"/>
      <c r="G1593" s="307"/>
      <c r="H1593" s="307"/>
      <c r="I1593" s="308"/>
      <c r="J1593" s="262"/>
      <c r="K1593" s="262"/>
      <c r="L1593" s="262"/>
      <c r="M1593" s="262"/>
      <c r="N1593" s="262"/>
      <c r="O1593" s="262"/>
      <c r="P1593" s="262"/>
      <c r="Q1593" s="262"/>
      <c r="R1593" s="262"/>
      <c r="S1593" s="262"/>
      <c r="T1593" s="262"/>
      <c r="U1593" s="262"/>
      <c r="V1593" s="262"/>
      <c r="W1593" s="262"/>
      <c r="X1593" s="262"/>
      <c r="Y1593" s="262"/>
      <c r="Z1593" s="262"/>
      <c r="AA1593" s="262"/>
      <c r="AB1593" s="262"/>
      <c r="AC1593" s="309"/>
      <c r="AD1593" s="309"/>
      <c r="AE1593" s="309"/>
      <c r="AF1593" s="309"/>
      <c r="AG1593" s="310"/>
      <c r="AH1593" s="262"/>
      <c r="AI1593" s="311"/>
      <c r="AJ1593" s="311"/>
      <c r="AK1593" s="264"/>
      <c r="AL1593" s="100"/>
      <c r="AM1593" s="382"/>
      <c r="AN1593" s="105"/>
      <c r="AO1593" s="365"/>
      <c r="AP1593" s="365"/>
      <c r="AQ1593" s="256"/>
      <c r="AR1593" s="365"/>
      <c r="AS1593" s="365"/>
      <c r="AT1593" s="364"/>
      <c r="AU1593" s="365"/>
      <c r="AV1593" s="365"/>
      <c r="AW1593" s="364"/>
      <c r="AX1593" s="365"/>
      <c r="AY1593" s="365"/>
      <c r="AZ1593" s="365"/>
      <c r="BA1593" s="365"/>
      <c r="BB1593" s="365"/>
      <c r="BC1593" s="365"/>
      <c r="BD1593" s="365"/>
      <c r="BE1593" s="365"/>
      <c r="BF1593" s="365"/>
      <c r="BG1593" s="365"/>
      <c r="BH1593" s="365"/>
      <c r="BI1593" s="365"/>
      <c r="BJ1593" s="365"/>
      <c r="BK1593" s="365"/>
      <c r="BL1593" s="376"/>
      <c r="BM1593" s="376"/>
      <c r="BN1593" s="260"/>
      <c r="BO1593" s="260"/>
      <c r="BP1593" s="260"/>
    </row>
    <row r="1594" spans="1:68" s="263" customFormat="1" x14ac:dyDescent="0.2">
      <c r="A1594" s="312"/>
      <c r="B1594" s="306"/>
      <c r="C1594" s="261"/>
      <c r="D1594" s="307"/>
      <c r="E1594" s="307"/>
      <c r="F1594" s="307"/>
      <c r="G1594" s="307"/>
      <c r="H1594" s="307"/>
      <c r="I1594" s="308"/>
      <c r="J1594" s="262"/>
      <c r="K1594" s="262"/>
      <c r="L1594" s="262"/>
      <c r="M1594" s="262"/>
      <c r="N1594" s="262"/>
      <c r="O1594" s="262"/>
      <c r="P1594" s="262"/>
      <c r="Q1594" s="262"/>
      <c r="R1594" s="262"/>
      <c r="S1594" s="262"/>
      <c r="T1594" s="262"/>
      <c r="U1594" s="262"/>
      <c r="V1594" s="262"/>
      <c r="W1594" s="262"/>
      <c r="X1594" s="262"/>
      <c r="Y1594" s="262"/>
      <c r="Z1594" s="262"/>
      <c r="AA1594" s="262"/>
      <c r="AB1594" s="262"/>
      <c r="AC1594" s="309"/>
      <c r="AD1594" s="309"/>
      <c r="AE1594" s="309"/>
      <c r="AF1594" s="309"/>
      <c r="AG1594" s="310"/>
      <c r="AH1594" s="262"/>
      <c r="AI1594" s="311"/>
      <c r="AJ1594" s="311"/>
      <c r="AK1594" s="264"/>
      <c r="AL1594" s="100"/>
      <c r="AM1594" s="382"/>
      <c r="AN1594" s="105"/>
      <c r="AO1594" s="365"/>
      <c r="AP1594" s="365"/>
      <c r="AQ1594" s="256"/>
      <c r="AR1594" s="365"/>
      <c r="AS1594" s="365"/>
      <c r="AT1594" s="364"/>
      <c r="AU1594" s="365"/>
      <c r="AV1594" s="365"/>
      <c r="AW1594" s="364"/>
      <c r="AX1594" s="365"/>
      <c r="AY1594" s="365"/>
      <c r="AZ1594" s="365"/>
      <c r="BA1594" s="365"/>
      <c r="BB1594" s="365"/>
      <c r="BC1594" s="365"/>
      <c r="BD1594" s="365"/>
      <c r="BE1594" s="365"/>
      <c r="BF1594" s="365"/>
      <c r="BG1594" s="365"/>
      <c r="BH1594" s="365"/>
      <c r="BI1594" s="365"/>
      <c r="BJ1594" s="365"/>
      <c r="BK1594" s="365"/>
      <c r="BL1594" s="376"/>
      <c r="BM1594" s="376"/>
      <c r="BN1594" s="260"/>
      <c r="BO1594" s="260"/>
      <c r="BP1594" s="260"/>
    </row>
    <row r="1595" spans="1:68" s="263" customFormat="1" x14ac:dyDescent="0.2">
      <c r="A1595" s="312"/>
      <c r="B1595" s="306"/>
      <c r="C1595" s="261"/>
      <c r="D1595" s="307"/>
      <c r="E1595" s="307"/>
      <c r="F1595" s="307"/>
      <c r="G1595" s="307"/>
      <c r="H1595" s="307"/>
      <c r="I1595" s="308"/>
      <c r="J1595" s="262"/>
      <c r="K1595" s="262"/>
      <c r="L1595" s="262"/>
      <c r="M1595" s="262"/>
      <c r="N1595" s="262"/>
      <c r="O1595" s="262"/>
      <c r="P1595" s="262"/>
      <c r="Q1595" s="262"/>
      <c r="R1595" s="262"/>
      <c r="S1595" s="262"/>
      <c r="T1595" s="262"/>
      <c r="U1595" s="262"/>
      <c r="V1595" s="262"/>
      <c r="W1595" s="262"/>
      <c r="X1595" s="262"/>
      <c r="Y1595" s="262"/>
      <c r="Z1595" s="262"/>
      <c r="AA1595" s="262"/>
      <c r="AB1595" s="262"/>
      <c r="AC1595" s="309"/>
      <c r="AD1595" s="309"/>
      <c r="AE1595" s="309"/>
      <c r="AF1595" s="309"/>
      <c r="AG1595" s="310"/>
      <c r="AH1595" s="262"/>
      <c r="AI1595" s="311"/>
      <c r="AJ1595" s="311"/>
      <c r="AK1595" s="264"/>
      <c r="AL1595" s="100"/>
      <c r="AM1595" s="382"/>
      <c r="AN1595" s="105"/>
      <c r="AO1595" s="365"/>
      <c r="AP1595" s="365"/>
      <c r="AQ1595" s="256"/>
      <c r="AR1595" s="365"/>
      <c r="AS1595" s="365"/>
      <c r="AT1595" s="364"/>
      <c r="AU1595" s="365"/>
      <c r="AV1595" s="365"/>
      <c r="AW1595" s="364"/>
      <c r="AX1595" s="365"/>
      <c r="AY1595" s="365"/>
      <c r="AZ1595" s="365"/>
      <c r="BA1595" s="365"/>
      <c r="BB1595" s="365"/>
      <c r="BC1595" s="365"/>
      <c r="BD1595" s="365"/>
      <c r="BE1595" s="365"/>
      <c r="BF1595" s="365"/>
      <c r="BG1595" s="365"/>
      <c r="BH1595" s="365"/>
      <c r="BI1595" s="365"/>
      <c r="BJ1595" s="365"/>
      <c r="BK1595" s="365"/>
      <c r="BL1595" s="376"/>
      <c r="BM1595" s="376"/>
      <c r="BN1595" s="260"/>
      <c r="BO1595" s="260"/>
      <c r="BP1595" s="260"/>
    </row>
    <row r="1596" spans="1:68" s="263" customFormat="1" x14ac:dyDescent="0.2">
      <c r="A1596" s="312"/>
      <c r="B1596" s="306"/>
      <c r="C1596" s="261"/>
      <c r="D1596" s="307"/>
      <c r="E1596" s="307"/>
      <c r="F1596" s="307"/>
      <c r="G1596" s="307"/>
      <c r="H1596" s="307"/>
      <c r="I1596" s="308"/>
      <c r="J1596" s="262"/>
      <c r="K1596" s="262"/>
      <c r="L1596" s="262"/>
      <c r="M1596" s="262"/>
      <c r="N1596" s="262"/>
      <c r="O1596" s="262"/>
      <c r="P1596" s="262"/>
      <c r="Q1596" s="262"/>
      <c r="R1596" s="262"/>
      <c r="S1596" s="262"/>
      <c r="T1596" s="262"/>
      <c r="U1596" s="262"/>
      <c r="V1596" s="262"/>
      <c r="W1596" s="262"/>
      <c r="X1596" s="262"/>
      <c r="Y1596" s="262"/>
      <c r="Z1596" s="262"/>
      <c r="AA1596" s="262"/>
      <c r="AB1596" s="262"/>
      <c r="AC1596" s="309"/>
      <c r="AD1596" s="309"/>
      <c r="AE1596" s="309"/>
      <c r="AF1596" s="309"/>
      <c r="AG1596" s="310"/>
      <c r="AH1596" s="262"/>
      <c r="AI1596" s="311"/>
      <c r="AJ1596" s="311"/>
      <c r="AK1596" s="264"/>
      <c r="AL1596" s="100"/>
      <c r="AM1596" s="382"/>
      <c r="AN1596" s="105"/>
      <c r="AO1596" s="365"/>
      <c r="AP1596" s="365"/>
      <c r="AQ1596" s="256"/>
      <c r="AR1596" s="365"/>
      <c r="AS1596" s="365"/>
      <c r="AT1596" s="364"/>
      <c r="AU1596" s="365"/>
      <c r="AV1596" s="365"/>
      <c r="AW1596" s="364"/>
      <c r="AX1596" s="365"/>
      <c r="AY1596" s="365"/>
      <c r="AZ1596" s="365"/>
      <c r="BA1596" s="365"/>
      <c r="BB1596" s="365"/>
      <c r="BC1596" s="365"/>
      <c r="BD1596" s="365"/>
      <c r="BE1596" s="365"/>
      <c r="BF1596" s="365"/>
      <c r="BG1596" s="365"/>
      <c r="BH1596" s="365"/>
      <c r="BI1596" s="365"/>
      <c r="BJ1596" s="365"/>
      <c r="BK1596" s="365"/>
      <c r="BL1596" s="376"/>
      <c r="BM1596" s="376"/>
      <c r="BN1596" s="260"/>
      <c r="BO1596" s="260"/>
      <c r="BP1596" s="260"/>
    </row>
    <row r="1597" spans="1:68" s="263" customFormat="1" x14ac:dyDescent="0.2">
      <c r="A1597" s="312"/>
      <c r="B1597" s="306"/>
      <c r="C1597" s="261"/>
      <c r="D1597" s="307"/>
      <c r="E1597" s="307"/>
      <c r="F1597" s="307"/>
      <c r="G1597" s="307"/>
      <c r="H1597" s="307"/>
      <c r="I1597" s="308"/>
      <c r="J1597" s="262"/>
      <c r="K1597" s="262"/>
      <c r="L1597" s="262"/>
      <c r="M1597" s="262"/>
      <c r="N1597" s="262"/>
      <c r="O1597" s="262"/>
      <c r="P1597" s="262"/>
      <c r="Q1597" s="262"/>
      <c r="R1597" s="262"/>
      <c r="S1597" s="262"/>
      <c r="T1597" s="262"/>
      <c r="U1597" s="262"/>
      <c r="V1597" s="262"/>
      <c r="W1597" s="262"/>
      <c r="X1597" s="262"/>
      <c r="Y1597" s="262"/>
      <c r="Z1597" s="262"/>
      <c r="AA1597" s="262"/>
      <c r="AB1597" s="262"/>
      <c r="AC1597" s="309"/>
      <c r="AD1597" s="309"/>
      <c r="AE1597" s="309"/>
      <c r="AF1597" s="309"/>
      <c r="AG1597" s="310"/>
      <c r="AH1597" s="262"/>
      <c r="AI1597" s="311"/>
      <c r="AJ1597" s="311"/>
      <c r="AK1597" s="264"/>
      <c r="AL1597" s="100"/>
      <c r="AM1597" s="382"/>
      <c r="AN1597" s="105"/>
      <c r="AO1597" s="365"/>
      <c r="AP1597" s="365"/>
      <c r="AQ1597" s="256"/>
      <c r="AR1597" s="365"/>
      <c r="AS1597" s="365"/>
      <c r="AT1597" s="364"/>
      <c r="AU1597" s="365"/>
      <c r="AV1597" s="365"/>
      <c r="AW1597" s="364"/>
      <c r="AX1597" s="365"/>
      <c r="AY1597" s="365"/>
      <c r="AZ1597" s="365"/>
      <c r="BA1597" s="365"/>
      <c r="BB1597" s="365"/>
      <c r="BC1597" s="365"/>
      <c r="BD1597" s="365"/>
      <c r="BE1597" s="365"/>
      <c r="BF1597" s="365"/>
      <c r="BG1597" s="365"/>
      <c r="BH1597" s="365"/>
      <c r="BI1597" s="365"/>
      <c r="BJ1597" s="365"/>
      <c r="BK1597" s="365"/>
      <c r="BL1597" s="376"/>
      <c r="BM1597" s="376"/>
      <c r="BN1597" s="260"/>
      <c r="BO1597" s="260"/>
      <c r="BP1597" s="260"/>
    </row>
    <row r="1598" spans="1:68" s="263" customFormat="1" x14ac:dyDescent="0.2">
      <c r="A1598" s="312"/>
      <c r="B1598" s="306"/>
      <c r="C1598" s="261"/>
      <c r="D1598" s="307"/>
      <c r="E1598" s="307"/>
      <c r="F1598" s="307"/>
      <c r="G1598" s="307"/>
      <c r="H1598" s="307"/>
      <c r="I1598" s="308"/>
      <c r="J1598" s="262"/>
      <c r="K1598" s="262"/>
      <c r="L1598" s="262"/>
      <c r="M1598" s="262"/>
      <c r="N1598" s="262"/>
      <c r="O1598" s="262"/>
      <c r="P1598" s="262"/>
      <c r="Q1598" s="262"/>
      <c r="R1598" s="262"/>
      <c r="S1598" s="262"/>
      <c r="T1598" s="262"/>
      <c r="U1598" s="262"/>
      <c r="V1598" s="262"/>
      <c r="W1598" s="262"/>
      <c r="X1598" s="262"/>
      <c r="Y1598" s="262"/>
      <c r="Z1598" s="262"/>
      <c r="AA1598" s="262"/>
      <c r="AB1598" s="262"/>
      <c r="AC1598" s="309"/>
      <c r="AD1598" s="309"/>
      <c r="AE1598" s="309"/>
      <c r="AF1598" s="309"/>
      <c r="AG1598" s="310"/>
      <c r="AH1598" s="262"/>
      <c r="AI1598" s="311"/>
      <c r="AJ1598" s="311"/>
      <c r="AK1598" s="264"/>
      <c r="AL1598" s="100"/>
      <c r="AM1598" s="382"/>
      <c r="AN1598" s="105"/>
      <c r="AO1598" s="365"/>
      <c r="AP1598" s="365"/>
      <c r="AQ1598" s="256"/>
      <c r="AR1598" s="365"/>
      <c r="AS1598" s="365"/>
      <c r="AT1598" s="364"/>
      <c r="AU1598" s="365"/>
      <c r="AV1598" s="365"/>
      <c r="AW1598" s="364"/>
      <c r="AX1598" s="365"/>
      <c r="AY1598" s="365"/>
      <c r="AZ1598" s="365"/>
      <c r="BA1598" s="365"/>
      <c r="BB1598" s="365"/>
      <c r="BC1598" s="365"/>
      <c r="BD1598" s="365"/>
      <c r="BE1598" s="365"/>
      <c r="BF1598" s="365"/>
      <c r="BG1598" s="365"/>
      <c r="BH1598" s="365"/>
      <c r="BI1598" s="365"/>
      <c r="BJ1598" s="365"/>
      <c r="BK1598" s="365"/>
      <c r="BL1598" s="376"/>
      <c r="BM1598" s="376"/>
      <c r="BN1598" s="260"/>
      <c r="BO1598" s="260"/>
      <c r="BP1598" s="260"/>
    </row>
    <row r="1599" spans="1:68" s="263" customFormat="1" x14ac:dyDescent="0.2">
      <c r="A1599" s="312"/>
      <c r="B1599" s="306"/>
      <c r="C1599" s="261"/>
      <c r="D1599" s="307"/>
      <c r="E1599" s="307"/>
      <c r="F1599" s="307"/>
      <c r="G1599" s="307"/>
      <c r="H1599" s="307"/>
      <c r="I1599" s="308"/>
      <c r="J1599" s="262"/>
      <c r="K1599" s="262"/>
      <c r="L1599" s="262"/>
      <c r="M1599" s="262"/>
      <c r="N1599" s="262"/>
      <c r="O1599" s="262"/>
      <c r="P1599" s="262"/>
      <c r="Q1599" s="262"/>
      <c r="R1599" s="262"/>
      <c r="S1599" s="262"/>
      <c r="T1599" s="262"/>
      <c r="U1599" s="262"/>
      <c r="V1599" s="262"/>
      <c r="W1599" s="262"/>
      <c r="X1599" s="262"/>
      <c r="Y1599" s="262"/>
      <c r="Z1599" s="262"/>
      <c r="AA1599" s="262"/>
      <c r="AB1599" s="262"/>
      <c r="AC1599" s="309"/>
      <c r="AD1599" s="309"/>
      <c r="AE1599" s="309"/>
      <c r="AF1599" s="309"/>
      <c r="AG1599" s="310"/>
      <c r="AH1599" s="262"/>
      <c r="AI1599" s="311"/>
      <c r="AJ1599" s="311"/>
      <c r="AK1599" s="264"/>
      <c r="AL1599" s="100"/>
      <c r="AM1599" s="382"/>
      <c r="AN1599" s="105"/>
      <c r="AO1599" s="365"/>
      <c r="AP1599" s="365"/>
      <c r="AQ1599" s="256"/>
      <c r="AR1599" s="365"/>
      <c r="AS1599" s="365"/>
      <c r="AT1599" s="364"/>
      <c r="AU1599" s="365"/>
      <c r="AV1599" s="365"/>
      <c r="AW1599" s="364"/>
      <c r="AX1599" s="365"/>
      <c r="AY1599" s="365"/>
      <c r="AZ1599" s="365"/>
      <c r="BA1599" s="365"/>
      <c r="BB1599" s="365"/>
      <c r="BC1599" s="365"/>
      <c r="BD1599" s="365"/>
      <c r="BE1599" s="365"/>
      <c r="BF1599" s="365"/>
      <c r="BG1599" s="365"/>
      <c r="BH1599" s="365"/>
      <c r="BI1599" s="365"/>
      <c r="BJ1599" s="365"/>
      <c r="BK1599" s="365"/>
      <c r="BL1599" s="376"/>
      <c r="BM1599" s="376"/>
      <c r="BN1599" s="260"/>
      <c r="BO1599" s="260"/>
      <c r="BP1599" s="260"/>
    </row>
    <row r="1600" spans="1:68" s="263" customFormat="1" x14ac:dyDescent="0.2">
      <c r="A1600" s="312"/>
      <c r="B1600" s="306"/>
      <c r="C1600" s="261"/>
      <c r="D1600" s="307"/>
      <c r="E1600" s="307"/>
      <c r="F1600" s="307"/>
      <c r="G1600" s="307"/>
      <c r="H1600" s="307"/>
      <c r="I1600" s="308"/>
      <c r="J1600" s="262"/>
      <c r="K1600" s="262"/>
      <c r="L1600" s="262"/>
      <c r="M1600" s="262"/>
      <c r="N1600" s="262"/>
      <c r="O1600" s="262"/>
      <c r="P1600" s="262"/>
      <c r="Q1600" s="262"/>
      <c r="R1600" s="262"/>
      <c r="S1600" s="262"/>
      <c r="T1600" s="262"/>
      <c r="U1600" s="262"/>
      <c r="V1600" s="262"/>
      <c r="W1600" s="262"/>
      <c r="X1600" s="262"/>
      <c r="Y1600" s="262"/>
      <c r="Z1600" s="262"/>
      <c r="AA1600" s="262"/>
      <c r="AB1600" s="262"/>
      <c r="AC1600" s="309"/>
      <c r="AD1600" s="309"/>
      <c r="AE1600" s="309"/>
      <c r="AF1600" s="309"/>
      <c r="AG1600" s="310"/>
      <c r="AH1600" s="262"/>
      <c r="AI1600" s="311"/>
      <c r="AJ1600" s="311"/>
      <c r="AK1600" s="264"/>
      <c r="AL1600" s="100"/>
      <c r="AM1600" s="382"/>
      <c r="AN1600" s="105"/>
      <c r="AO1600" s="365"/>
      <c r="AP1600" s="365"/>
      <c r="AQ1600" s="256"/>
      <c r="AR1600" s="365"/>
      <c r="AS1600" s="365"/>
      <c r="AT1600" s="364"/>
      <c r="AU1600" s="365"/>
      <c r="AV1600" s="365"/>
      <c r="AW1600" s="364"/>
      <c r="AX1600" s="365"/>
      <c r="AY1600" s="365"/>
      <c r="AZ1600" s="365"/>
      <c r="BA1600" s="365"/>
      <c r="BB1600" s="365"/>
      <c r="BC1600" s="365"/>
      <c r="BD1600" s="365"/>
      <c r="BE1600" s="365"/>
      <c r="BF1600" s="365"/>
      <c r="BG1600" s="365"/>
      <c r="BH1600" s="365"/>
      <c r="BI1600" s="365"/>
      <c r="BJ1600" s="365"/>
      <c r="BK1600" s="365"/>
      <c r="BL1600" s="376"/>
      <c r="BM1600" s="376"/>
      <c r="BN1600" s="260"/>
      <c r="BO1600" s="260"/>
      <c r="BP1600" s="260"/>
    </row>
    <row r="1601" spans="1:68" s="263" customFormat="1" x14ac:dyDescent="0.2">
      <c r="A1601" s="312"/>
      <c r="B1601" s="306"/>
      <c r="C1601" s="261"/>
      <c r="D1601" s="307"/>
      <c r="E1601" s="307"/>
      <c r="F1601" s="307"/>
      <c r="G1601" s="307"/>
      <c r="H1601" s="307"/>
      <c r="I1601" s="308"/>
      <c r="J1601" s="262"/>
      <c r="K1601" s="262"/>
      <c r="L1601" s="262"/>
      <c r="M1601" s="262"/>
      <c r="N1601" s="262"/>
      <c r="O1601" s="262"/>
      <c r="P1601" s="262"/>
      <c r="Q1601" s="262"/>
      <c r="R1601" s="262"/>
      <c r="S1601" s="262"/>
      <c r="T1601" s="262"/>
      <c r="U1601" s="262"/>
      <c r="V1601" s="262"/>
      <c r="W1601" s="262"/>
      <c r="X1601" s="262"/>
      <c r="Y1601" s="262"/>
      <c r="Z1601" s="262"/>
      <c r="AA1601" s="262"/>
      <c r="AB1601" s="262"/>
      <c r="AC1601" s="309"/>
      <c r="AD1601" s="309"/>
      <c r="AE1601" s="309"/>
      <c r="AF1601" s="309"/>
      <c r="AG1601" s="310"/>
      <c r="AH1601" s="262"/>
      <c r="AI1601" s="311"/>
      <c r="AJ1601" s="311"/>
      <c r="AK1601" s="264"/>
      <c r="AL1601" s="100"/>
      <c r="AM1601" s="382"/>
      <c r="AN1601" s="105"/>
      <c r="AO1601" s="365"/>
      <c r="AP1601" s="365"/>
      <c r="AQ1601" s="256"/>
      <c r="AR1601" s="365"/>
      <c r="AS1601" s="365"/>
      <c r="AT1601" s="364"/>
      <c r="AU1601" s="365"/>
      <c r="AV1601" s="365"/>
      <c r="AW1601" s="364"/>
      <c r="AX1601" s="365"/>
      <c r="AY1601" s="365"/>
      <c r="AZ1601" s="365"/>
      <c r="BA1601" s="365"/>
      <c r="BB1601" s="365"/>
      <c r="BC1601" s="365"/>
      <c r="BD1601" s="365"/>
      <c r="BE1601" s="365"/>
      <c r="BF1601" s="365"/>
      <c r="BG1601" s="365"/>
      <c r="BH1601" s="365"/>
      <c r="BI1601" s="365"/>
      <c r="BJ1601" s="365"/>
      <c r="BK1601" s="365"/>
      <c r="BL1601" s="376"/>
      <c r="BM1601" s="376"/>
      <c r="BN1601" s="260"/>
      <c r="BO1601" s="260"/>
      <c r="BP1601" s="260"/>
    </row>
    <row r="1602" spans="1:68" s="263" customFormat="1" x14ac:dyDescent="0.2">
      <c r="A1602" s="312"/>
      <c r="B1602" s="306"/>
      <c r="C1602" s="261"/>
      <c r="D1602" s="307"/>
      <c r="E1602" s="307"/>
      <c r="F1602" s="307"/>
      <c r="G1602" s="307"/>
      <c r="H1602" s="307"/>
      <c r="I1602" s="308"/>
      <c r="J1602" s="262"/>
      <c r="K1602" s="262"/>
      <c r="L1602" s="262"/>
      <c r="M1602" s="262"/>
      <c r="N1602" s="262"/>
      <c r="O1602" s="262"/>
      <c r="P1602" s="262"/>
      <c r="Q1602" s="262"/>
      <c r="R1602" s="262"/>
      <c r="S1602" s="262"/>
      <c r="T1602" s="262"/>
      <c r="U1602" s="262"/>
      <c r="V1602" s="262"/>
      <c r="W1602" s="262"/>
      <c r="X1602" s="262"/>
      <c r="Y1602" s="262"/>
      <c r="Z1602" s="262"/>
      <c r="AA1602" s="262"/>
      <c r="AB1602" s="262"/>
      <c r="AC1602" s="309"/>
      <c r="AD1602" s="309"/>
      <c r="AE1602" s="309"/>
      <c r="AF1602" s="309"/>
      <c r="AG1602" s="310"/>
      <c r="AH1602" s="262"/>
      <c r="AI1602" s="311"/>
      <c r="AJ1602" s="311"/>
      <c r="AK1602" s="264"/>
      <c r="AL1602" s="100"/>
      <c r="AM1602" s="382"/>
      <c r="AN1602" s="105"/>
      <c r="AO1602" s="365"/>
      <c r="AP1602" s="365"/>
      <c r="AQ1602" s="256"/>
      <c r="AR1602" s="365"/>
      <c r="AS1602" s="365"/>
      <c r="AT1602" s="364"/>
      <c r="AU1602" s="365"/>
      <c r="AV1602" s="365"/>
      <c r="AW1602" s="364"/>
      <c r="AX1602" s="365"/>
      <c r="AY1602" s="365"/>
      <c r="AZ1602" s="365"/>
      <c r="BA1602" s="365"/>
      <c r="BB1602" s="365"/>
      <c r="BC1602" s="365"/>
      <c r="BD1602" s="365"/>
      <c r="BE1602" s="365"/>
      <c r="BF1602" s="365"/>
      <c r="BG1602" s="365"/>
      <c r="BH1602" s="365"/>
      <c r="BI1602" s="365"/>
      <c r="BJ1602" s="365"/>
      <c r="BK1602" s="365"/>
      <c r="BL1602" s="376"/>
      <c r="BM1602" s="376"/>
      <c r="BN1602" s="260"/>
      <c r="BO1602" s="260"/>
      <c r="BP1602" s="260"/>
    </row>
    <row r="1603" spans="1:68" s="263" customFormat="1" x14ac:dyDescent="0.2">
      <c r="A1603" s="312"/>
      <c r="B1603" s="306"/>
      <c r="C1603" s="261"/>
      <c r="D1603" s="307"/>
      <c r="E1603" s="307"/>
      <c r="F1603" s="307"/>
      <c r="G1603" s="307"/>
      <c r="H1603" s="307"/>
      <c r="I1603" s="308"/>
      <c r="J1603" s="262"/>
      <c r="K1603" s="262"/>
      <c r="L1603" s="262"/>
      <c r="M1603" s="262"/>
      <c r="N1603" s="262"/>
      <c r="O1603" s="262"/>
      <c r="P1603" s="262"/>
      <c r="Q1603" s="262"/>
      <c r="R1603" s="262"/>
      <c r="S1603" s="262"/>
      <c r="T1603" s="262"/>
      <c r="U1603" s="262"/>
      <c r="V1603" s="262"/>
      <c r="W1603" s="262"/>
      <c r="X1603" s="262"/>
      <c r="Y1603" s="262"/>
      <c r="Z1603" s="262"/>
      <c r="AA1603" s="262"/>
      <c r="AB1603" s="262"/>
      <c r="AC1603" s="309"/>
      <c r="AD1603" s="309"/>
      <c r="AE1603" s="309"/>
      <c r="AF1603" s="309"/>
      <c r="AG1603" s="310"/>
      <c r="AH1603" s="262"/>
      <c r="AI1603" s="311"/>
      <c r="AJ1603" s="311"/>
      <c r="AK1603" s="264"/>
      <c r="AL1603" s="100"/>
      <c r="AM1603" s="382"/>
      <c r="AN1603" s="105"/>
      <c r="AO1603" s="365"/>
      <c r="AP1603" s="365"/>
      <c r="AQ1603" s="256"/>
      <c r="AR1603" s="365"/>
      <c r="AS1603" s="365"/>
      <c r="AT1603" s="364"/>
      <c r="AU1603" s="365"/>
      <c r="AV1603" s="365"/>
      <c r="AW1603" s="364"/>
      <c r="AX1603" s="365"/>
      <c r="AY1603" s="365"/>
      <c r="AZ1603" s="365"/>
      <c r="BA1603" s="365"/>
      <c r="BB1603" s="365"/>
      <c r="BC1603" s="365"/>
      <c r="BD1603" s="365"/>
      <c r="BE1603" s="365"/>
      <c r="BF1603" s="365"/>
      <c r="BG1603" s="365"/>
      <c r="BH1603" s="365"/>
      <c r="BI1603" s="365"/>
      <c r="BJ1603" s="365"/>
      <c r="BK1603" s="365"/>
      <c r="BL1603" s="376"/>
      <c r="BM1603" s="376"/>
      <c r="BN1603" s="260"/>
      <c r="BO1603" s="260"/>
      <c r="BP1603" s="260"/>
    </row>
    <row r="1604" spans="1:68" s="263" customFormat="1" x14ac:dyDescent="0.2">
      <c r="A1604" s="312"/>
      <c r="B1604" s="306"/>
      <c r="C1604" s="261"/>
      <c r="D1604" s="307"/>
      <c r="E1604" s="307"/>
      <c r="F1604" s="307"/>
      <c r="G1604" s="307"/>
      <c r="H1604" s="307"/>
      <c r="I1604" s="308"/>
      <c r="J1604" s="262"/>
      <c r="K1604" s="262"/>
      <c r="L1604" s="262"/>
      <c r="M1604" s="262"/>
      <c r="N1604" s="262"/>
      <c r="O1604" s="262"/>
      <c r="P1604" s="262"/>
      <c r="Q1604" s="262"/>
      <c r="R1604" s="262"/>
      <c r="S1604" s="262"/>
      <c r="T1604" s="262"/>
      <c r="U1604" s="262"/>
      <c r="V1604" s="262"/>
      <c r="W1604" s="262"/>
      <c r="X1604" s="262"/>
      <c r="Y1604" s="262"/>
      <c r="Z1604" s="262"/>
      <c r="AA1604" s="262"/>
      <c r="AB1604" s="262"/>
      <c r="AC1604" s="309"/>
      <c r="AD1604" s="309"/>
      <c r="AE1604" s="309"/>
      <c r="AF1604" s="309"/>
      <c r="AG1604" s="310"/>
      <c r="AH1604" s="262"/>
      <c r="AI1604" s="311"/>
      <c r="AJ1604" s="311"/>
      <c r="AK1604" s="264"/>
      <c r="AL1604" s="100"/>
      <c r="AM1604" s="382"/>
      <c r="AN1604" s="105"/>
      <c r="AO1604" s="365"/>
      <c r="AP1604" s="365"/>
      <c r="AQ1604" s="256"/>
      <c r="AR1604" s="365"/>
      <c r="AS1604" s="365"/>
      <c r="AT1604" s="364"/>
      <c r="AU1604" s="365"/>
      <c r="AV1604" s="365"/>
      <c r="AW1604" s="364"/>
      <c r="AX1604" s="365"/>
      <c r="AY1604" s="365"/>
      <c r="AZ1604" s="365"/>
      <c r="BA1604" s="365"/>
      <c r="BB1604" s="365"/>
      <c r="BC1604" s="365"/>
      <c r="BD1604" s="365"/>
      <c r="BE1604" s="365"/>
      <c r="BF1604" s="365"/>
      <c r="BG1604" s="365"/>
      <c r="BH1604" s="365"/>
      <c r="BI1604" s="365"/>
      <c r="BJ1604" s="365"/>
      <c r="BK1604" s="365"/>
      <c r="BL1604" s="376"/>
      <c r="BM1604" s="376"/>
      <c r="BN1604" s="260"/>
      <c r="BO1604" s="260"/>
      <c r="BP1604" s="260"/>
    </row>
    <row r="1605" spans="1:68" s="263" customFormat="1" x14ac:dyDescent="0.2">
      <c r="A1605" s="312"/>
      <c r="B1605" s="306"/>
      <c r="C1605" s="261"/>
      <c r="D1605" s="307"/>
      <c r="E1605" s="307"/>
      <c r="F1605" s="307"/>
      <c r="G1605" s="307"/>
      <c r="H1605" s="307"/>
      <c r="I1605" s="308"/>
      <c r="J1605" s="262"/>
      <c r="K1605" s="262"/>
      <c r="L1605" s="262"/>
      <c r="M1605" s="262"/>
      <c r="N1605" s="262"/>
      <c r="O1605" s="262"/>
      <c r="P1605" s="262"/>
      <c r="Q1605" s="262"/>
      <c r="R1605" s="262"/>
      <c r="S1605" s="262"/>
      <c r="T1605" s="262"/>
      <c r="U1605" s="262"/>
      <c r="V1605" s="262"/>
      <c r="W1605" s="262"/>
      <c r="X1605" s="262"/>
      <c r="Y1605" s="262"/>
      <c r="Z1605" s="262"/>
      <c r="AA1605" s="262"/>
      <c r="AB1605" s="262"/>
      <c r="AC1605" s="309"/>
      <c r="AD1605" s="309"/>
      <c r="AE1605" s="309"/>
      <c r="AF1605" s="309"/>
      <c r="AG1605" s="310"/>
      <c r="AH1605" s="262"/>
      <c r="AI1605" s="311"/>
      <c r="AJ1605" s="311"/>
      <c r="AK1605" s="264"/>
      <c r="AL1605" s="100"/>
      <c r="AM1605" s="382"/>
      <c r="AN1605" s="105"/>
      <c r="AO1605" s="365"/>
      <c r="AP1605" s="365"/>
      <c r="AQ1605" s="256"/>
      <c r="AR1605" s="365"/>
      <c r="AS1605" s="365"/>
      <c r="AT1605" s="364"/>
      <c r="AU1605" s="365"/>
      <c r="AV1605" s="365"/>
      <c r="AW1605" s="364"/>
      <c r="AX1605" s="365"/>
      <c r="AY1605" s="365"/>
      <c r="AZ1605" s="365"/>
      <c r="BA1605" s="365"/>
      <c r="BB1605" s="365"/>
      <c r="BC1605" s="365"/>
      <c r="BD1605" s="365"/>
      <c r="BE1605" s="365"/>
      <c r="BF1605" s="365"/>
      <c r="BG1605" s="365"/>
      <c r="BH1605" s="365"/>
      <c r="BI1605" s="365"/>
      <c r="BJ1605" s="365"/>
      <c r="BK1605" s="365"/>
      <c r="BL1605" s="376"/>
      <c r="BM1605" s="376"/>
      <c r="BN1605" s="260"/>
      <c r="BO1605" s="260"/>
      <c r="BP1605" s="260"/>
    </row>
    <row r="1606" spans="1:68" s="263" customFormat="1" x14ac:dyDescent="0.2">
      <c r="A1606" s="312"/>
      <c r="B1606" s="306"/>
      <c r="C1606" s="261"/>
      <c r="D1606" s="307"/>
      <c r="E1606" s="307"/>
      <c r="F1606" s="307"/>
      <c r="G1606" s="307"/>
      <c r="H1606" s="307"/>
      <c r="I1606" s="308"/>
      <c r="J1606" s="262"/>
      <c r="K1606" s="262"/>
      <c r="L1606" s="262"/>
      <c r="M1606" s="262"/>
      <c r="N1606" s="262"/>
      <c r="O1606" s="262"/>
      <c r="P1606" s="262"/>
      <c r="Q1606" s="262"/>
      <c r="R1606" s="262"/>
      <c r="S1606" s="262"/>
      <c r="T1606" s="262"/>
      <c r="U1606" s="262"/>
      <c r="V1606" s="262"/>
      <c r="W1606" s="262"/>
      <c r="X1606" s="262"/>
      <c r="Y1606" s="262"/>
      <c r="Z1606" s="262"/>
      <c r="AA1606" s="262"/>
      <c r="AB1606" s="262"/>
      <c r="AC1606" s="309"/>
      <c r="AD1606" s="309"/>
      <c r="AE1606" s="309"/>
      <c r="AF1606" s="309"/>
      <c r="AG1606" s="310"/>
      <c r="AH1606" s="262"/>
      <c r="AI1606" s="311"/>
      <c r="AJ1606" s="311"/>
      <c r="AK1606" s="264"/>
      <c r="AL1606" s="100"/>
      <c r="AM1606" s="382"/>
      <c r="AN1606" s="105"/>
      <c r="AO1606" s="365"/>
      <c r="AP1606" s="365"/>
      <c r="AQ1606" s="256"/>
      <c r="AR1606" s="365"/>
      <c r="AS1606" s="365"/>
      <c r="AT1606" s="364"/>
      <c r="AU1606" s="365"/>
      <c r="AV1606" s="365"/>
      <c r="AW1606" s="364"/>
      <c r="AX1606" s="365"/>
      <c r="AY1606" s="365"/>
      <c r="AZ1606" s="365"/>
      <c r="BA1606" s="365"/>
      <c r="BB1606" s="365"/>
      <c r="BC1606" s="365"/>
      <c r="BD1606" s="365"/>
      <c r="BE1606" s="365"/>
      <c r="BF1606" s="365"/>
      <c r="BG1606" s="365"/>
      <c r="BH1606" s="365"/>
      <c r="BI1606" s="365"/>
      <c r="BJ1606" s="365"/>
      <c r="BK1606" s="365"/>
      <c r="BL1606" s="376"/>
      <c r="BM1606" s="376"/>
      <c r="BN1606" s="260"/>
      <c r="BO1606" s="260"/>
      <c r="BP1606" s="260"/>
    </row>
    <row r="1607" spans="1:68" s="263" customFormat="1" x14ac:dyDescent="0.2">
      <c r="A1607" s="312"/>
      <c r="B1607" s="306"/>
      <c r="C1607" s="261"/>
      <c r="D1607" s="307"/>
      <c r="E1607" s="307"/>
      <c r="F1607" s="307"/>
      <c r="G1607" s="307"/>
      <c r="H1607" s="307"/>
      <c r="I1607" s="308"/>
      <c r="J1607" s="262"/>
      <c r="K1607" s="262"/>
      <c r="L1607" s="262"/>
      <c r="M1607" s="262"/>
      <c r="N1607" s="262"/>
      <c r="O1607" s="262"/>
      <c r="P1607" s="262"/>
      <c r="Q1607" s="262"/>
      <c r="R1607" s="262"/>
      <c r="S1607" s="262"/>
      <c r="T1607" s="262"/>
      <c r="U1607" s="262"/>
      <c r="V1607" s="262"/>
      <c r="W1607" s="262"/>
      <c r="X1607" s="262"/>
      <c r="Y1607" s="262"/>
      <c r="Z1607" s="262"/>
      <c r="AA1607" s="262"/>
      <c r="AB1607" s="262"/>
      <c r="AC1607" s="309"/>
      <c r="AD1607" s="309"/>
      <c r="AE1607" s="309"/>
      <c r="AF1607" s="309"/>
      <c r="AG1607" s="310"/>
      <c r="AH1607" s="262"/>
      <c r="AI1607" s="311"/>
      <c r="AJ1607" s="311"/>
      <c r="AK1607" s="264"/>
      <c r="AL1607" s="100"/>
      <c r="AM1607" s="382"/>
      <c r="AN1607" s="105"/>
      <c r="AO1607" s="365"/>
      <c r="AP1607" s="365"/>
      <c r="AQ1607" s="256"/>
      <c r="AR1607" s="365"/>
      <c r="AS1607" s="365"/>
      <c r="AT1607" s="364"/>
      <c r="AU1607" s="365"/>
      <c r="AV1607" s="365"/>
      <c r="AW1607" s="364"/>
      <c r="AX1607" s="365"/>
      <c r="AY1607" s="365"/>
      <c r="AZ1607" s="365"/>
      <c r="BA1607" s="365"/>
      <c r="BB1607" s="365"/>
      <c r="BC1607" s="365"/>
      <c r="BD1607" s="365"/>
      <c r="BE1607" s="365"/>
      <c r="BF1607" s="365"/>
      <c r="BG1607" s="365"/>
      <c r="BH1607" s="365"/>
      <c r="BI1607" s="365"/>
      <c r="BJ1607" s="365"/>
      <c r="BK1607" s="365"/>
      <c r="BL1607" s="376"/>
      <c r="BM1607" s="376"/>
      <c r="BN1607" s="260"/>
      <c r="BO1607" s="260"/>
      <c r="BP1607" s="260"/>
    </row>
    <row r="1608" spans="1:68" s="263" customFormat="1" x14ac:dyDescent="0.2">
      <c r="A1608" s="312"/>
      <c r="B1608" s="306"/>
      <c r="C1608" s="261"/>
      <c r="D1608" s="307"/>
      <c r="E1608" s="307"/>
      <c r="F1608" s="307"/>
      <c r="G1608" s="307"/>
      <c r="H1608" s="307"/>
      <c r="I1608" s="308"/>
      <c r="J1608" s="262"/>
      <c r="K1608" s="262"/>
      <c r="L1608" s="262"/>
      <c r="M1608" s="262"/>
      <c r="N1608" s="262"/>
      <c r="O1608" s="262"/>
      <c r="P1608" s="262"/>
      <c r="Q1608" s="262"/>
      <c r="R1608" s="262"/>
      <c r="S1608" s="262"/>
      <c r="T1608" s="262"/>
      <c r="U1608" s="262"/>
      <c r="V1608" s="262"/>
      <c r="W1608" s="262"/>
      <c r="X1608" s="262"/>
      <c r="Y1608" s="262"/>
      <c r="Z1608" s="262"/>
      <c r="AA1608" s="262"/>
      <c r="AB1608" s="262"/>
      <c r="AC1608" s="309"/>
      <c r="AD1608" s="309"/>
      <c r="AE1608" s="309"/>
      <c r="AF1608" s="309"/>
      <c r="AG1608" s="310"/>
      <c r="AH1608" s="262"/>
      <c r="AI1608" s="311"/>
      <c r="AJ1608" s="311"/>
      <c r="AK1608" s="264"/>
      <c r="AL1608" s="100"/>
      <c r="AM1608" s="382"/>
      <c r="AN1608" s="105"/>
      <c r="AO1608" s="365"/>
      <c r="AP1608" s="365"/>
      <c r="AQ1608" s="256"/>
      <c r="AR1608" s="365"/>
      <c r="AS1608" s="365"/>
      <c r="AT1608" s="364"/>
      <c r="AU1608" s="365"/>
      <c r="AV1608" s="365"/>
      <c r="AW1608" s="364"/>
      <c r="AX1608" s="365"/>
      <c r="AY1608" s="365"/>
      <c r="AZ1608" s="365"/>
      <c r="BA1608" s="365"/>
      <c r="BB1608" s="365"/>
      <c r="BC1608" s="365"/>
      <c r="BD1608" s="365"/>
      <c r="BE1608" s="365"/>
      <c r="BF1608" s="365"/>
      <c r="BG1608" s="365"/>
      <c r="BH1608" s="365"/>
      <c r="BI1608" s="365"/>
      <c r="BJ1608" s="365"/>
      <c r="BK1608" s="365"/>
      <c r="BL1608" s="376"/>
      <c r="BM1608" s="376"/>
      <c r="BN1608" s="260"/>
      <c r="BO1608" s="260"/>
      <c r="BP1608" s="260"/>
    </row>
    <row r="1609" spans="1:68" s="263" customFormat="1" x14ac:dyDescent="0.2">
      <c r="A1609" s="312"/>
      <c r="B1609" s="306"/>
      <c r="C1609" s="261"/>
      <c r="D1609" s="307"/>
      <c r="E1609" s="307"/>
      <c r="F1609" s="307"/>
      <c r="G1609" s="307"/>
      <c r="H1609" s="307"/>
      <c r="I1609" s="308"/>
      <c r="J1609" s="262"/>
      <c r="K1609" s="262"/>
      <c r="L1609" s="262"/>
      <c r="M1609" s="262"/>
      <c r="N1609" s="262"/>
      <c r="O1609" s="262"/>
      <c r="P1609" s="262"/>
      <c r="Q1609" s="262"/>
      <c r="R1609" s="262"/>
      <c r="S1609" s="262"/>
      <c r="T1609" s="262"/>
      <c r="U1609" s="262"/>
      <c r="V1609" s="262"/>
      <c r="W1609" s="262"/>
      <c r="X1609" s="262"/>
      <c r="Y1609" s="262"/>
      <c r="Z1609" s="262"/>
      <c r="AA1609" s="262"/>
      <c r="AB1609" s="262"/>
      <c r="AC1609" s="309"/>
      <c r="AD1609" s="309"/>
      <c r="AE1609" s="309"/>
      <c r="AF1609" s="309"/>
      <c r="AG1609" s="310"/>
      <c r="AH1609" s="262"/>
      <c r="AI1609" s="311"/>
      <c r="AJ1609" s="311"/>
      <c r="AK1609" s="264"/>
      <c r="AL1609" s="100"/>
      <c r="AM1609" s="382"/>
      <c r="AN1609" s="105"/>
      <c r="AO1609" s="365"/>
      <c r="AP1609" s="365"/>
      <c r="AQ1609" s="256"/>
      <c r="AR1609" s="365"/>
      <c r="AS1609" s="365"/>
      <c r="AT1609" s="364"/>
      <c r="AU1609" s="365"/>
      <c r="AV1609" s="365"/>
      <c r="AW1609" s="364"/>
      <c r="AX1609" s="365"/>
      <c r="AY1609" s="365"/>
      <c r="AZ1609" s="365"/>
      <c r="BA1609" s="365"/>
      <c r="BB1609" s="365"/>
      <c r="BC1609" s="365"/>
      <c r="BD1609" s="365"/>
      <c r="BE1609" s="365"/>
      <c r="BF1609" s="365"/>
      <c r="BG1609" s="365"/>
      <c r="BH1609" s="365"/>
      <c r="BI1609" s="365"/>
      <c r="BJ1609" s="365"/>
      <c r="BK1609" s="365"/>
      <c r="BL1609" s="376"/>
      <c r="BM1609" s="376"/>
      <c r="BN1609" s="260"/>
      <c r="BO1609" s="260"/>
      <c r="BP1609" s="260"/>
    </row>
    <row r="1610" spans="1:68" s="263" customFormat="1" x14ac:dyDescent="0.2">
      <c r="A1610" s="312"/>
      <c r="B1610" s="306"/>
      <c r="C1610" s="261"/>
      <c r="D1610" s="307"/>
      <c r="E1610" s="307"/>
      <c r="F1610" s="307"/>
      <c r="G1610" s="307"/>
      <c r="H1610" s="307"/>
      <c r="I1610" s="308"/>
      <c r="J1610" s="262"/>
      <c r="K1610" s="262"/>
      <c r="L1610" s="262"/>
      <c r="M1610" s="262"/>
      <c r="N1610" s="262"/>
      <c r="O1610" s="262"/>
      <c r="P1610" s="262"/>
      <c r="Q1610" s="262"/>
      <c r="R1610" s="262"/>
      <c r="S1610" s="262"/>
      <c r="T1610" s="262"/>
      <c r="U1610" s="262"/>
      <c r="V1610" s="262"/>
      <c r="W1610" s="262"/>
      <c r="X1610" s="262"/>
      <c r="Y1610" s="262"/>
      <c r="Z1610" s="262"/>
      <c r="AA1610" s="262"/>
      <c r="AB1610" s="262"/>
      <c r="AC1610" s="309"/>
      <c r="AD1610" s="309"/>
      <c r="AE1610" s="309"/>
      <c r="AF1610" s="309"/>
      <c r="AG1610" s="310"/>
      <c r="AH1610" s="262"/>
      <c r="AI1610" s="311"/>
      <c r="AJ1610" s="311"/>
      <c r="AK1610" s="264"/>
      <c r="AL1610" s="100"/>
      <c r="AM1610" s="382"/>
      <c r="AN1610" s="105"/>
      <c r="AO1610" s="365"/>
      <c r="AP1610" s="365"/>
      <c r="AQ1610" s="256"/>
      <c r="AR1610" s="365"/>
      <c r="AS1610" s="365"/>
      <c r="AT1610" s="364"/>
      <c r="AU1610" s="365"/>
      <c r="AV1610" s="365"/>
      <c r="AW1610" s="364"/>
      <c r="AX1610" s="365"/>
      <c r="AY1610" s="365"/>
      <c r="AZ1610" s="365"/>
      <c r="BA1610" s="365"/>
      <c r="BB1610" s="365"/>
      <c r="BC1610" s="365"/>
      <c r="BD1610" s="365"/>
      <c r="BE1610" s="365"/>
      <c r="BF1610" s="365"/>
      <c r="BG1610" s="365"/>
      <c r="BH1610" s="365"/>
      <c r="BI1610" s="365"/>
      <c r="BJ1610" s="365"/>
      <c r="BK1610" s="365"/>
      <c r="BL1610" s="376"/>
      <c r="BM1610" s="376"/>
      <c r="BN1610" s="260"/>
      <c r="BO1610" s="260"/>
      <c r="BP1610" s="260"/>
    </row>
    <row r="1611" spans="1:68" s="263" customFormat="1" x14ac:dyDescent="0.2">
      <c r="A1611" s="312"/>
      <c r="B1611" s="306"/>
      <c r="C1611" s="261"/>
      <c r="D1611" s="307"/>
      <c r="E1611" s="307"/>
      <c r="F1611" s="307"/>
      <c r="G1611" s="307"/>
      <c r="H1611" s="307"/>
      <c r="I1611" s="308"/>
      <c r="J1611" s="262"/>
      <c r="K1611" s="262"/>
      <c r="L1611" s="262"/>
      <c r="M1611" s="262"/>
      <c r="N1611" s="262"/>
      <c r="O1611" s="262"/>
      <c r="P1611" s="262"/>
      <c r="Q1611" s="262"/>
      <c r="R1611" s="262"/>
      <c r="S1611" s="262"/>
      <c r="T1611" s="262"/>
      <c r="U1611" s="262"/>
      <c r="V1611" s="262"/>
      <c r="W1611" s="262"/>
      <c r="X1611" s="262"/>
      <c r="Y1611" s="262"/>
      <c r="Z1611" s="262"/>
      <c r="AA1611" s="262"/>
      <c r="AB1611" s="262"/>
      <c r="AC1611" s="309"/>
      <c r="AD1611" s="309"/>
      <c r="AE1611" s="309"/>
      <c r="AF1611" s="309"/>
      <c r="AG1611" s="310"/>
      <c r="AH1611" s="262"/>
      <c r="AI1611" s="311"/>
      <c r="AJ1611" s="311"/>
      <c r="AK1611" s="264"/>
      <c r="AL1611" s="100"/>
      <c r="AM1611" s="382"/>
      <c r="AN1611" s="105"/>
      <c r="AO1611" s="365"/>
      <c r="AP1611" s="365"/>
      <c r="AQ1611" s="256"/>
      <c r="AR1611" s="365"/>
      <c r="AS1611" s="365"/>
      <c r="AT1611" s="364"/>
      <c r="AU1611" s="365"/>
      <c r="AV1611" s="365"/>
      <c r="AW1611" s="364"/>
      <c r="AX1611" s="365"/>
      <c r="AY1611" s="365"/>
      <c r="AZ1611" s="365"/>
      <c r="BA1611" s="365"/>
      <c r="BB1611" s="365"/>
      <c r="BC1611" s="365"/>
      <c r="BD1611" s="365"/>
      <c r="BE1611" s="365"/>
      <c r="BF1611" s="365"/>
      <c r="BG1611" s="365"/>
      <c r="BH1611" s="365"/>
      <c r="BI1611" s="365"/>
      <c r="BJ1611" s="365"/>
      <c r="BK1611" s="365"/>
      <c r="BL1611" s="376"/>
      <c r="BM1611" s="376"/>
      <c r="BN1611" s="260"/>
      <c r="BO1611" s="260"/>
      <c r="BP1611" s="260"/>
    </row>
    <row r="1612" spans="1:68" s="263" customFormat="1" x14ac:dyDescent="0.2">
      <c r="A1612" s="312"/>
      <c r="B1612" s="306"/>
      <c r="C1612" s="261"/>
      <c r="D1612" s="307"/>
      <c r="E1612" s="307"/>
      <c r="F1612" s="307"/>
      <c r="G1612" s="307"/>
      <c r="H1612" s="307"/>
      <c r="I1612" s="308"/>
      <c r="J1612" s="262"/>
      <c r="K1612" s="262"/>
      <c r="L1612" s="262"/>
      <c r="M1612" s="262"/>
      <c r="N1612" s="262"/>
      <c r="O1612" s="262"/>
      <c r="P1612" s="262"/>
      <c r="Q1612" s="262"/>
      <c r="R1612" s="262"/>
      <c r="S1612" s="262"/>
      <c r="T1612" s="262"/>
      <c r="U1612" s="262"/>
      <c r="V1612" s="262"/>
      <c r="W1612" s="262"/>
      <c r="X1612" s="262"/>
      <c r="Y1612" s="262"/>
      <c r="Z1612" s="262"/>
      <c r="AA1612" s="262"/>
      <c r="AB1612" s="262"/>
      <c r="AC1612" s="309"/>
      <c r="AD1612" s="309"/>
      <c r="AE1612" s="309"/>
      <c r="AF1612" s="309"/>
      <c r="AG1612" s="310"/>
      <c r="AH1612" s="262"/>
      <c r="AI1612" s="311"/>
      <c r="AJ1612" s="311"/>
      <c r="AK1612" s="264"/>
      <c r="AL1612" s="100"/>
      <c r="AM1612" s="382"/>
      <c r="AN1612" s="105"/>
      <c r="AO1612" s="365"/>
      <c r="AP1612" s="365"/>
      <c r="AQ1612" s="256"/>
      <c r="AR1612" s="365"/>
      <c r="AS1612" s="365"/>
      <c r="AT1612" s="364"/>
      <c r="AU1612" s="365"/>
      <c r="AV1612" s="365"/>
      <c r="AW1612" s="364"/>
      <c r="AX1612" s="365"/>
      <c r="AY1612" s="365"/>
      <c r="AZ1612" s="365"/>
      <c r="BA1612" s="365"/>
      <c r="BB1612" s="365"/>
      <c r="BC1612" s="365"/>
      <c r="BD1612" s="365"/>
      <c r="BE1612" s="365"/>
      <c r="BF1612" s="365"/>
      <c r="BG1612" s="365"/>
      <c r="BH1612" s="365"/>
      <c r="BI1612" s="365"/>
      <c r="BJ1612" s="365"/>
      <c r="BK1612" s="365"/>
      <c r="BL1612" s="376"/>
      <c r="BM1612" s="376"/>
      <c r="BN1612" s="260"/>
      <c r="BO1612" s="260"/>
      <c r="BP1612" s="260"/>
    </row>
    <row r="1613" spans="1:68" s="263" customFormat="1" x14ac:dyDescent="0.2">
      <c r="A1613" s="312"/>
      <c r="B1613" s="306"/>
      <c r="C1613" s="261"/>
      <c r="D1613" s="307"/>
      <c r="E1613" s="307"/>
      <c r="F1613" s="307"/>
      <c r="G1613" s="307"/>
      <c r="H1613" s="307"/>
      <c r="I1613" s="308"/>
      <c r="J1613" s="262"/>
      <c r="K1613" s="262"/>
      <c r="L1613" s="262"/>
      <c r="M1613" s="262"/>
      <c r="N1613" s="262"/>
      <c r="O1613" s="262"/>
      <c r="P1613" s="262"/>
      <c r="Q1613" s="262"/>
      <c r="R1613" s="262"/>
      <c r="S1613" s="262"/>
      <c r="T1613" s="262"/>
      <c r="U1613" s="262"/>
      <c r="V1613" s="262"/>
      <c r="W1613" s="262"/>
      <c r="X1613" s="262"/>
      <c r="Y1613" s="262"/>
      <c r="Z1613" s="262"/>
      <c r="AA1613" s="262"/>
      <c r="AB1613" s="262"/>
      <c r="AC1613" s="309"/>
      <c r="AD1613" s="309"/>
      <c r="AE1613" s="309"/>
      <c r="AF1613" s="309"/>
      <c r="AG1613" s="310"/>
      <c r="AH1613" s="262"/>
      <c r="AI1613" s="311"/>
      <c r="AJ1613" s="311"/>
      <c r="AK1613" s="264"/>
      <c r="AL1613" s="100"/>
      <c r="AM1613" s="382"/>
      <c r="AN1613" s="105"/>
      <c r="AO1613" s="365"/>
      <c r="AP1613" s="365"/>
      <c r="AQ1613" s="256"/>
      <c r="AR1613" s="365"/>
      <c r="AS1613" s="365"/>
      <c r="AT1613" s="364"/>
      <c r="AU1613" s="365"/>
      <c r="AV1613" s="365"/>
      <c r="AW1613" s="364"/>
      <c r="AX1613" s="365"/>
      <c r="AY1613" s="365"/>
      <c r="AZ1613" s="365"/>
      <c r="BA1613" s="365"/>
      <c r="BB1613" s="365"/>
      <c r="BC1613" s="365"/>
      <c r="BD1613" s="365"/>
      <c r="BE1613" s="365"/>
      <c r="BF1613" s="365"/>
      <c r="BG1613" s="365"/>
      <c r="BH1613" s="365"/>
      <c r="BI1613" s="365"/>
      <c r="BJ1613" s="365"/>
      <c r="BK1613" s="365"/>
      <c r="BL1613" s="376"/>
      <c r="BM1613" s="376"/>
      <c r="BN1613" s="260"/>
      <c r="BO1613" s="260"/>
      <c r="BP1613" s="260"/>
    </row>
    <row r="1614" spans="1:68" s="263" customFormat="1" x14ac:dyDescent="0.2">
      <c r="A1614" s="312"/>
      <c r="B1614" s="306"/>
      <c r="C1614" s="261"/>
      <c r="D1614" s="307"/>
      <c r="E1614" s="307"/>
      <c r="F1614" s="307"/>
      <c r="G1614" s="307"/>
      <c r="H1614" s="307"/>
      <c r="I1614" s="308"/>
      <c r="J1614" s="262"/>
      <c r="K1614" s="262"/>
      <c r="L1614" s="262"/>
      <c r="M1614" s="262"/>
      <c r="N1614" s="262"/>
      <c r="O1614" s="262"/>
      <c r="P1614" s="262"/>
      <c r="Q1614" s="262"/>
      <c r="R1614" s="262"/>
      <c r="S1614" s="262"/>
      <c r="T1614" s="262"/>
      <c r="U1614" s="262"/>
      <c r="V1614" s="262"/>
      <c r="W1614" s="262"/>
      <c r="X1614" s="262"/>
      <c r="Y1614" s="262"/>
      <c r="Z1614" s="262"/>
      <c r="AA1614" s="262"/>
      <c r="AB1614" s="262"/>
      <c r="AC1614" s="309"/>
      <c r="AD1614" s="309"/>
      <c r="AE1614" s="309"/>
      <c r="AF1614" s="309"/>
      <c r="AG1614" s="310"/>
      <c r="AH1614" s="262"/>
      <c r="AI1614" s="311"/>
      <c r="AJ1614" s="311"/>
      <c r="AK1614" s="264"/>
      <c r="AL1614" s="100"/>
      <c r="AM1614" s="382"/>
      <c r="AN1614" s="105"/>
      <c r="AO1614" s="365"/>
      <c r="AP1614" s="365"/>
      <c r="AQ1614" s="256"/>
      <c r="AR1614" s="365"/>
      <c r="AS1614" s="365"/>
      <c r="AT1614" s="364"/>
      <c r="AU1614" s="365"/>
      <c r="AV1614" s="365"/>
      <c r="AW1614" s="364"/>
      <c r="AX1614" s="365"/>
      <c r="AY1614" s="365"/>
      <c r="AZ1614" s="365"/>
      <c r="BA1614" s="365"/>
      <c r="BB1614" s="365"/>
      <c r="BC1614" s="365"/>
      <c r="BD1614" s="365"/>
      <c r="BE1614" s="365"/>
      <c r="BF1614" s="365"/>
      <c r="BG1614" s="365"/>
      <c r="BH1614" s="365"/>
      <c r="BI1614" s="365"/>
      <c r="BJ1614" s="365"/>
      <c r="BK1614" s="365"/>
      <c r="BL1614" s="376"/>
      <c r="BM1614" s="376"/>
      <c r="BN1614" s="260"/>
      <c r="BO1614" s="260"/>
      <c r="BP1614" s="260"/>
    </row>
    <row r="1615" spans="1:68" s="263" customFormat="1" x14ac:dyDescent="0.2">
      <c r="A1615" s="312"/>
      <c r="B1615" s="306"/>
      <c r="C1615" s="261"/>
      <c r="D1615" s="307"/>
      <c r="E1615" s="307"/>
      <c r="F1615" s="307"/>
      <c r="G1615" s="307"/>
      <c r="H1615" s="307"/>
      <c r="I1615" s="308"/>
      <c r="J1615" s="262"/>
      <c r="K1615" s="262"/>
      <c r="L1615" s="262"/>
      <c r="M1615" s="262"/>
      <c r="N1615" s="262"/>
      <c r="O1615" s="262"/>
      <c r="P1615" s="262"/>
      <c r="Q1615" s="262"/>
      <c r="R1615" s="262"/>
      <c r="S1615" s="262"/>
      <c r="T1615" s="262"/>
      <c r="U1615" s="262"/>
      <c r="V1615" s="262"/>
      <c r="W1615" s="262"/>
      <c r="X1615" s="262"/>
      <c r="Y1615" s="262"/>
      <c r="Z1615" s="262"/>
      <c r="AA1615" s="262"/>
      <c r="AB1615" s="262"/>
      <c r="AC1615" s="309"/>
      <c r="AD1615" s="309"/>
      <c r="AE1615" s="309"/>
      <c r="AF1615" s="309"/>
      <c r="AG1615" s="310"/>
      <c r="AH1615" s="262"/>
      <c r="AI1615" s="311"/>
      <c r="AJ1615" s="311"/>
      <c r="AK1615" s="264"/>
      <c r="AL1615" s="100"/>
      <c r="AM1615" s="382"/>
      <c r="AN1615" s="105"/>
      <c r="AO1615" s="365"/>
      <c r="AP1615" s="365"/>
      <c r="AQ1615" s="256"/>
      <c r="AR1615" s="365"/>
      <c r="AS1615" s="365"/>
      <c r="AT1615" s="364"/>
      <c r="AU1615" s="365"/>
      <c r="AV1615" s="365"/>
      <c r="AW1615" s="364"/>
      <c r="AX1615" s="365"/>
      <c r="AY1615" s="365"/>
      <c r="AZ1615" s="365"/>
      <c r="BA1615" s="365"/>
      <c r="BB1615" s="365"/>
      <c r="BC1615" s="365"/>
      <c r="BD1615" s="365"/>
      <c r="BE1615" s="365"/>
      <c r="BF1615" s="365"/>
      <c r="BG1615" s="365"/>
      <c r="BH1615" s="365"/>
      <c r="BI1615" s="365"/>
      <c r="BJ1615" s="365"/>
      <c r="BK1615" s="365"/>
      <c r="BL1615" s="376"/>
      <c r="BM1615" s="376"/>
      <c r="BN1615" s="260"/>
      <c r="BO1615" s="260"/>
      <c r="BP1615" s="260"/>
    </row>
    <row r="1616" spans="1:68" s="263" customFormat="1" x14ac:dyDescent="0.2">
      <c r="A1616" s="312"/>
      <c r="B1616" s="306"/>
      <c r="C1616" s="261"/>
      <c r="D1616" s="307"/>
      <c r="E1616" s="307"/>
      <c r="F1616" s="307"/>
      <c r="G1616" s="307"/>
      <c r="H1616" s="307"/>
      <c r="I1616" s="308"/>
      <c r="J1616" s="262"/>
      <c r="K1616" s="262"/>
      <c r="L1616" s="262"/>
      <c r="M1616" s="262"/>
      <c r="N1616" s="262"/>
      <c r="O1616" s="262"/>
      <c r="P1616" s="262"/>
      <c r="Q1616" s="262"/>
      <c r="R1616" s="262"/>
      <c r="S1616" s="262"/>
      <c r="T1616" s="262"/>
      <c r="U1616" s="262"/>
      <c r="V1616" s="262"/>
      <c r="W1616" s="262"/>
      <c r="X1616" s="262"/>
      <c r="Y1616" s="262"/>
      <c r="Z1616" s="262"/>
      <c r="AA1616" s="262"/>
      <c r="AB1616" s="262"/>
      <c r="AC1616" s="309"/>
      <c r="AD1616" s="309"/>
      <c r="AE1616" s="309"/>
      <c r="AF1616" s="309"/>
      <c r="AG1616" s="310"/>
      <c r="AH1616" s="262"/>
      <c r="AI1616" s="311"/>
      <c r="AJ1616" s="311"/>
      <c r="AK1616" s="264"/>
      <c r="AL1616" s="100"/>
      <c r="AM1616" s="382"/>
      <c r="AN1616" s="105"/>
      <c r="AO1616" s="365"/>
      <c r="AP1616" s="365"/>
      <c r="AQ1616" s="256"/>
      <c r="AR1616" s="365"/>
      <c r="AS1616" s="365"/>
      <c r="AT1616" s="364"/>
      <c r="AU1616" s="365"/>
      <c r="AV1616" s="365"/>
      <c r="AW1616" s="364"/>
      <c r="AX1616" s="365"/>
      <c r="AY1616" s="365"/>
      <c r="AZ1616" s="365"/>
      <c r="BA1616" s="365"/>
      <c r="BB1616" s="365"/>
      <c r="BC1616" s="365"/>
      <c r="BD1616" s="365"/>
      <c r="BE1616" s="365"/>
      <c r="BF1616" s="365"/>
      <c r="BG1616" s="365"/>
      <c r="BH1616" s="365"/>
      <c r="BI1616" s="365"/>
      <c r="BJ1616" s="365"/>
      <c r="BK1616" s="365"/>
      <c r="BL1616" s="376"/>
      <c r="BM1616" s="376"/>
      <c r="BN1616" s="260"/>
      <c r="BO1616" s="260"/>
      <c r="BP1616" s="260"/>
    </row>
    <row r="1617" spans="1:68" s="263" customFormat="1" x14ac:dyDescent="0.2">
      <c r="A1617" s="312"/>
      <c r="B1617" s="306"/>
      <c r="C1617" s="261"/>
      <c r="D1617" s="307"/>
      <c r="E1617" s="307"/>
      <c r="F1617" s="307"/>
      <c r="G1617" s="307"/>
      <c r="H1617" s="307"/>
      <c r="I1617" s="308"/>
      <c r="J1617" s="262"/>
      <c r="K1617" s="262"/>
      <c r="L1617" s="262"/>
      <c r="M1617" s="262"/>
      <c r="N1617" s="262"/>
      <c r="O1617" s="262"/>
      <c r="P1617" s="262"/>
      <c r="Q1617" s="262"/>
      <c r="R1617" s="262"/>
      <c r="S1617" s="262"/>
      <c r="T1617" s="262"/>
      <c r="U1617" s="262"/>
      <c r="V1617" s="262"/>
      <c r="W1617" s="262"/>
      <c r="X1617" s="262"/>
      <c r="Y1617" s="262"/>
      <c r="Z1617" s="262"/>
      <c r="AA1617" s="262"/>
      <c r="AB1617" s="262"/>
      <c r="AC1617" s="309"/>
      <c r="AD1617" s="309"/>
      <c r="AE1617" s="309"/>
      <c r="AF1617" s="309"/>
      <c r="AG1617" s="310"/>
      <c r="AH1617" s="262"/>
      <c r="AI1617" s="311"/>
      <c r="AJ1617" s="311"/>
      <c r="AK1617" s="264"/>
      <c r="AL1617" s="100"/>
      <c r="AM1617" s="382"/>
      <c r="AN1617" s="105"/>
      <c r="AO1617" s="365"/>
      <c r="AP1617" s="365"/>
      <c r="AQ1617" s="256"/>
      <c r="AR1617" s="365"/>
      <c r="AS1617" s="365"/>
      <c r="AT1617" s="364"/>
      <c r="AU1617" s="365"/>
      <c r="AV1617" s="365"/>
      <c r="AW1617" s="364"/>
      <c r="AX1617" s="365"/>
      <c r="AY1617" s="365"/>
      <c r="AZ1617" s="365"/>
      <c r="BA1617" s="365"/>
      <c r="BB1617" s="365"/>
      <c r="BC1617" s="365"/>
      <c r="BD1617" s="365"/>
      <c r="BE1617" s="365"/>
      <c r="BF1617" s="365"/>
      <c r="BG1617" s="365"/>
      <c r="BH1617" s="365"/>
      <c r="BI1617" s="365"/>
      <c r="BJ1617" s="365"/>
      <c r="BK1617" s="365"/>
      <c r="BL1617" s="376"/>
      <c r="BM1617" s="376"/>
      <c r="BN1617" s="260"/>
      <c r="BO1617" s="260"/>
      <c r="BP1617" s="260"/>
    </row>
    <row r="1618" spans="1:68" s="263" customFormat="1" x14ac:dyDescent="0.2">
      <c r="A1618" s="312"/>
      <c r="B1618" s="306"/>
      <c r="C1618" s="261"/>
      <c r="D1618" s="307"/>
      <c r="E1618" s="307"/>
      <c r="F1618" s="307"/>
      <c r="G1618" s="307"/>
      <c r="H1618" s="307"/>
      <c r="I1618" s="308"/>
      <c r="J1618" s="262"/>
      <c r="K1618" s="262"/>
      <c r="L1618" s="262"/>
      <c r="M1618" s="262"/>
      <c r="N1618" s="262"/>
      <c r="O1618" s="262"/>
      <c r="P1618" s="262"/>
      <c r="Q1618" s="262"/>
      <c r="R1618" s="262"/>
      <c r="S1618" s="262"/>
      <c r="T1618" s="262"/>
      <c r="U1618" s="262"/>
      <c r="V1618" s="262"/>
      <c r="W1618" s="262"/>
      <c r="X1618" s="262"/>
      <c r="Y1618" s="262"/>
      <c r="Z1618" s="262"/>
      <c r="AA1618" s="262"/>
      <c r="AB1618" s="262"/>
      <c r="AC1618" s="309"/>
      <c r="AD1618" s="309"/>
      <c r="AE1618" s="309"/>
      <c r="AF1618" s="309"/>
      <c r="AG1618" s="310"/>
      <c r="AH1618" s="262"/>
      <c r="AI1618" s="311"/>
      <c r="AJ1618" s="311"/>
      <c r="AK1618" s="264"/>
      <c r="AL1618" s="100"/>
      <c r="AM1618" s="382"/>
      <c r="AN1618" s="105"/>
      <c r="AO1618" s="365"/>
      <c r="AP1618" s="365"/>
      <c r="AQ1618" s="256"/>
      <c r="AR1618" s="365"/>
      <c r="AS1618" s="365"/>
      <c r="AT1618" s="364"/>
      <c r="AU1618" s="365"/>
      <c r="AV1618" s="365"/>
      <c r="AW1618" s="364"/>
      <c r="AX1618" s="365"/>
      <c r="AY1618" s="365"/>
      <c r="AZ1618" s="365"/>
      <c r="BA1618" s="365"/>
      <c r="BB1618" s="365"/>
      <c r="BC1618" s="365"/>
      <c r="BD1618" s="365"/>
      <c r="BE1618" s="365"/>
      <c r="BF1618" s="365"/>
      <c r="BG1618" s="365"/>
      <c r="BH1618" s="365"/>
      <c r="BI1618" s="365"/>
      <c r="BJ1618" s="365"/>
      <c r="BK1618" s="365"/>
      <c r="BL1618" s="376"/>
      <c r="BM1618" s="376"/>
      <c r="BN1618" s="260"/>
      <c r="BO1618" s="260"/>
      <c r="BP1618" s="260"/>
    </row>
    <row r="1619" spans="1:68" s="263" customFormat="1" x14ac:dyDescent="0.2">
      <c r="A1619" s="312"/>
      <c r="B1619" s="306"/>
      <c r="C1619" s="261"/>
      <c r="D1619" s="307"/>
      <c r="E1619" s="307"/>
      <c r="F1619" s="307"/>
      <c r="G1619" s="307"/>
      <c r="H1619" s="307"/>
      <c r="I1619" s="308"/>
      <c r="J1619" s="262"/>
      <c r="K1619" s="262"/>
      <c r="L1619" s="262"/>
      <c r="M1619" s="262"/>
      <c r="N1619" s="262"/>
      <c r="O1619" s="262"/>
      <c r="P1619" s="262"/>
      <c r="Q1619" s="262"/>
      <c r="R1619" s="262"/>
      <c r="S1619" s="262"/>
      <c r="T1619" s="262"/>
      <c r="U1619" s="262"/>
      <c r="V1619" s="262"/>
      <c r="W1619" s="262"/>
      <c r="X1619" s="262"/>
      <c r="Y1619" s="262"/>
      <c r="Z1619" s="262"/>
      <c r="AA1619" s="262"/>
      <c r="AB1619" s="262"/>
      <c r="AC1619" s="309"/>
      <c r="AD1619" s="309"/>
      <c r="AE1619" s="309"/>
      <c r="AF1619" s="309"/>
      <c r="AG1619" s="310"/>
      <c r="AH1619" s="262"/>
      <c r="AI1619" s="311"/>
      <c r="AJ1619" s="311"/>
      <c r="AK1619" s="264"/>
      <c r="AL1619" s="100"/>
      <c r="AM1619" s="382"/>
      <c r="AN1619" s="105"/>
      <c r="AO1619" s="365"/>
      <c r="AP1619" s="365"/>
      <c r="AQ1619" s="256"/>
      <c r="AR1619" s="365"/>
      <c r="AS1619" s="365"/>
      <c r="AT1619" s="364"/>
      <c r="AU1619" s="365"/>
      <c r="AV1619" s="365"/>
      <c r="AW1619" s="364"/>
      <c r="AX1619" s="365"/>
      <c r="AY1619" s="365"/>
      <c r="AZ1619" s="365"/>
      <c r="BA1619" s="365"/>
      <c r="BB1619" s="365"/>
      <c r="BC1619" s="365"/>
      <c r="BD1619" s="365"/>
      <c r="BE1619" s="365"/>
      <c r="BF1619" s="365"/>
      <c r="BG1619" s="365"/>
      <c r="BH1619" s="365"/>
      <c r="BI1619" s="365"/>
      <c r="BJ1619" s="365"/>
      <c r="BK1619" s="365"/>
      <c r="BL1619" s="376"/>
      <c r="BM1619" s="376"/>
      <c r="BN1619" s="260"/>
      <c r="BO1619" s="260"/>
      <c r="BP1619" s="260"/>
    </row>
    <row r="1620" spans="1:68" s="263" customFormat="1" x14ac:dyDescent="0.2">
      <c r="A1620" s="312"/>
      <c r="B1620" s="306"/>
      <c r="C1620" s="261"/>
      <c r="D1620" s="307"/>
      <c r="E1620" s="307"/>
      <c r="F1620" s="307"/>
      <c r="G1620" s="307"/>
      <c r="H1620" s="307"/>
      <c r="I1620" s="308"/>
      <c r="J1620" s="262"/>
      <c r="K1620" s="262"/>
      <c r="L1620" s="262"/>
      <c r="M1620" s="262"/>
      <c r="N1620" s="262"/>
      <c r="O1620" s="262"/>
      <c r="P1620" s="262"/>
      <c r="Q1620" s="262"/>
      <c r="R1620" s="262"/>
      <c r="S1620" s="262"/>
      <c r="T1620" s="262"/>
      <c r="U1620" s="262"/>
      <c r="V1620" s="262"/>
      <c r="W1620" s="262"/>
      <c r="X1620" s="262"/>
      <c r="Y1620" s="262"/>
      <c r="Z1620" s="262"/>
      <c r="AA1620" s="262"/>
      <c r="AB1620" s="262"/>
      <c r="AC1620" s="309"/>
      <c r="AD1620" s="309"/>
      <c r="AE1620" s="309"/>
      <c r="AF1620" s="309"/>
      <c r="AG1620" s="310"/>
      <c r="AH1620" s="262"/>
      <c r="AI1620" s="311"/>
      <c r="AJ1620" s="311"/>
      <c r="AK1620" s="264"/>
      <c r="AL1620" s="100"/>
      <c r="AM1620" s="382"/>
      <c r="AN1620" s="105"/>
      <c r="AO1620" s="365"/>
      <c r="AP1620" s="365"/>
      <c r="AQ1620" s="256"/>
      <c r="AR1620" s="365"/>
      <c r="AS1620" s="365"/>
      <c r="AT1620" s="364"/>
      <c r="AU1620" s="365"/>
      <c r="AV1620" s="365"/>
      <c r="AW1620" s="364"/>
      <c r="AX1620" s="365"/>
      <c r="AY1620" s="365"/>
      <c r="AZ1620" s="365"/>
      <c r="BA1620" s="365"/>
      <c r="BB1620" s="365"/>
      <c r="BC1620" s="365"/>
      <c r="BD1620" s="365"/>
      <c r="BE1620" s="365"/>
      <c r="BF1620" s="365"/>
      <c r="BG1620" s="365"/>
      <c r="BH1620" s="365"/>
      <c r="BI1620" s="365"/>
      <c r="BJ1620" s="365"/>
      <c r="BK1620" s="365"/>
      <c r="BL1620" s="376"/>
      <c r="BM1620" s="376"/>
      <c r="BN1620" s="260"/>
      <c r="BO1620" s="260"/>
      <c r="BP1620" s="260"/>
    </row>
    <row r="1621" spans="1:68" s="263" customFormat="1" x14ac:dyDescent="0.2">
      <c r="A1621" s="312"/>
      <c r="B1621" s="306"/>
      <c r="C1621" s="261"/>
      <c r="D1621" s="307"/>
      <c r="E1621" s="307"/>
      <c r="F1621" s="307"/>
      <c r="G1621" s="307"/>
      <c r="H1621" s="307"/>
      <c r="I1621" s="308"/>
      <c r="J1621" s="262"/>
      <c r="K1621" s="262"/>
      <c r="L1621" s="262"/>
      <c r="M1621" s="262"/>
      <c r="N1621" s="262"/>
      <c r="O1621" s="262"/>
      <c r="P1621" s="262"/>
      <c r="Q1621" s="262"/>
      <c r="R1621" s="262"/>
      <c r="S1621" s="262"/>
      <c r="T1621" s="262"/>
      <c r="U1621" s="262"/>
      <c r="V1621" s="262"/>
      <c r="W1621" s="262"/>
      <c r="X1621" s="262"/>
      <c r="Y1621" s="262"/>
      <c r="Z1621" s="262"/>
      <c r="AA1621" s="262"/>
      <c r="AB1621" s="262"/>
      <c r="AC1621" s="309"/>
      <c r="AD1621" s="309"/>
      <c r="AE1621" s="309"/>
      <c r="AF1621" s="309"/>
      <c r="AG1621" s="310"/>
      <c r="AH1621" s="262"/>
      <c r="AI1621" s="311"/>
      <c r="AJ1621" s="311"/>
      <c r="AK1621" s="264"/>
      <c r="AL1621" s="100"/>
      <c r="AM1621" s="382"/>
      <c r="AN1621" s="105"/>
      <c r="AO1621" s="365"/>
      <c r="AP1621" s="365"/>
      <c r="AQ1621" s="256"/>
      <c r="AR1621" s="365"/>
      <c r="AS1621" s="365"/>
      <c r="AT1621" s="364"/>
      <c r="AU1621" s="365"/>
      <c r="AV1621" s="365"/>
      <c r="AW1621" s="364"/>
      <c r="AX1621" s="365"/>
      <c r="AY1621" s="365"/>
      <c r="AZ1621" s="365"/>
      <c r="BA1621" s="365"/>
      <c r="BB1621" s="365"/>
      <c r="BC1621" s="365"/>
      <c r="BD1621" s="365"/>
      <c r="BE1621" s="365"/>
      <c r="BF1621" s="365"/>
      <c r="BG1621" s="365"/>
      <c r="BH1621" s="365"/>
      <c r="BI1621" s="365"/>
      <c r="BJ1621" s="365"/>
      <c r="BK1621" s="365"/>
      <c r="BL1621" s="376"/>
      <c r="BM1621" s="376"/>
      <c r="BN1621" s="260"/>
      <c r="BO1621" s="260"/>
      <c r="BP1621" s="260"/>
    </row>
    <row r="1622" spans="1:68" s="263" customFormat="1" x14ac:dyDescent="0.2">
      <c r="A1622" s="312"/>
      <c r="B1622" s="306"/>
      <c r="C1622" s="261"/>
      <c r="D1622" s="307"/>
      <c r="E1622" s="307"/>
      <c r="F1622" s="307"/>
      <c r="G1622" s="307"/>
      <c r="H1622" s="307"/>
      <c r="I1622" s="308"/>
      <c r="J1622" s="262"/>
      <c r="K1622" s="262"/>
      <c r="L1622" s="262"/>
      <c r="M1622" s="262"/>
      <c r="N1622" s="262"/>
      <c r="O1622" s="262"/>
      <c r="P1622" s="262"/>
      <c r="Q1622" s="262"/>
      <c r="R1622" s="262"/>
      <c r="S1622" s="262"/>
      <c r="T1622" s="262"/>
      <c r="U1622" s="262"/>
      <c r="V1622" s="262"/>
      <c r="W1622" s="262"/>
      <c r="X1622" s="262"/>
      <c r="Y1622" s="262"/>
      <c r="Z1622" s="262"/>
      <c r="AA1622" s="262"/>
      <c r="AB1622" s="262"/>
      <c r="AC1622" s="309"/>
      <c r="AD1622" s="309"/>
      <c r="AE1622" s="309"/>
      <c r="AF1622" s="309"/>
      <c r="AG1622" s="310"/>
      <c r="AH1622" s="262"/>
      <c r="AI1622" s="311"/>
      <c r="AJ1622" s="311"/>
      <c r="AK1622" s="264"/>
      <c r="AL1622" s="100"/>
      <c r="AM1622" s="382"/>
      <c r="AN1622" s="105"/>
      <c r="AO1622" s="365"/>
      <c r="AP1622" s="365"/>
      <c r="AQ1622" s="256"/>
      <c r="AR1622" s="365"/>
      <c r="AS1622" s="365"/>
      <c r="AT1622" s="364"/>
      <c r="AU1622" s="365"/>
      <c r="AV1622" s="365"/>
      <c r="AW1622" s="364"/>
      <c r="AX1622" s="365"/>
      <c r="AY1622" s="365"/>
      <c r="AZ1622" s="365"/>
      <c r="BA1622" s="365"/>
      <c r="BB1622" s="365"/>
      <c r="BC1622" s="365"/>
      <c r="BD1622" s="365"/>
      <c r="BE1622" s="365"/>
      <c r="BF1622" s="365"/>
      <c r="BG1622" s="365"/>
      <c r="BH1622" s="365"/>
      <c r="BI1622" s="365"/>
      <c r="BJ1622" s="365"/>
      <c r="BK1622" s="365"/>
      <c r="BL1622" s="376"/>
      <c r="BM1622" s="376"/>
      <c r="BN1622" s="260"/>
      <c r="BO1622" s="260"/>
      <c r="BP1622" s="260"/>
    </row>
    <row r="1623" spans="1:68" s="263" customFormat="1" x14ac:dyDescent="0.2">
      <c r="A1623" s="312"/>
      <c r="B1623" s="306"/>
      <c r="C1623" s="261"/>
      <c r="D1623" s="307"/>
      <c r="E1623" s="307"/>
      <c r="F1623" s="307"/>
      <c r="G1623" s="307"/>
      <c r="H1623" s="307"/>
      <c r="I1623" s="308"/>
      <c r="J1623" s="262"/>
      <c r="K1623" s="262"/>
      <c r="L1623" s="262"/>
      <c r="M1623" s="262"/>
      <c r="N1623" s="262"/>
      <c r="O1623" s="262"/>
      <c r="P1623" s="262"/>
      <c r="Q1623" s="262"/>
      <c r="R1623" s="262"/>
      <c r="S1623" s="262"/>
      <c r="T1623" s="262"/>
      <c r="U1623" s="262"/>
      <c r="V1623" s="262"/>
      <c r="W1623" s="262"/>
      <c r="X1623" s="262"/>
      <c r="Y1623" s="262"/>
      <c r="Z1623" s="262"/>
      <c r="AA1623" s="262"/>
      <c r="AB1623" s="262"/>
      <c r="AC1623" s="309"/>
      <c r="AD1623" s="309"/>
      <c r="AE1623" s="309"/>
      <c r="AF1623" s="309"/>
      <c r="AG1623" s="310"/>
      <c r="AH1623" s="262"/>
      <c r="AI1623" s="311"/>
      <c r="AJ1623" s="311"/>
      <c r="AK1623" s="264"/>
      <c r="AL1623" s="100"/>
      <c r="AM1623" s="382"/>
      <c r="AN1623" s="105"/>
      <c r="AO1623" s="365"/>
      <c r="AP1623" s="365"/>
      <c r="AQ1623" s="256"/>
      <c r="AR1623" s="365"/>
      <c r="AS1623" s="365"/>
      <c r="AT1623" s="364"/>
      <c r="AU1623" s="365"/>
      <c r="AV1623" s="365"/>
      <c r="AW1623" s="364"/>
      <c r="AX1623" s="365"/>
      <c r="AY1623" s="365"/>
      <c r="AZ1623" s="365"/>
      <c r="BA1623" s="365"/>
      <c r="BB1623" s="365"/>
      <c r="BC1623" s="365"/>
      <c r="BD1623" s="365"/>
      <c r="BE1623" s="365"/>
      <c r="BF1623" s="365"/>
      <c r="BG1623" s="365"/>
      <c r="BH1623" s="365"/>
      <c r="BI1623" s="365"/>
      <c r="BJ1623" s="365"/>
      <c r="BK1623" s="365"/>
      <c r="BL1623" s="376"/>
      <c r="BM1623" s="376"/>
      <c r="BN1623" s="260"/>
      <c r="BO1623" s="260"/>
      <c r="BP1623" s="260"/>
    </row>
    <row r="1624" spans="1:68" s="263" customFormat="1" x14ac:dyDescent="0.2">
      <c r="A1624" s="312"/>
      <c r="B1624" s="306"/>
      <c r="C1624" s="261"/>
      <c r="D1624" s="307"/>
      <c r="E1624" s="307"/>
      <c r="F1624" s="307"/>
      <c r="G1624" s="307"/>
      <c r="H1624" s="307"/>
      <c r="I1624" s="308"/>
      <c r="J1624" s="262"/>
      <c r="K1624" s="262"/>
      <c r="L1624" s="262"/>
      <c r="M1624" s="262"/>
      <c r="N1624" s="262"/>
      <c r="O1624" s="262"/>
      <c r="P1624" s="262"/>
      <c r="Q1624" s="262"/>
      <c r="R1624" s="262"/>
      <c r="S1624" s="262"/>
      <c r="T1624" s="262"/>
      <c r="U1624" s="262"/>
      <c r="V1624" s="262"/>
      <c r="W1624" s="262"/>
      <c r="X1624" s="262"/>
      <c r="Y1624" s="262"/>
      <c r="Z1624" s="262"/>
      <c r="AA1624" s="262"/>
      <c r="AB1624" s="262"/>
      <c r="AC1624" s="309"/>
      <c r="AD1624" s="309"/>
      <c r="AE1624" s="309"/>
      <c r="AF1624" s="309"/>
      <c r="AG1624" s="310"/>
      <c r="AH1624" s="262"/>
      <c r="AI1624" s="311"/>
      <c r="AJ1624" s="311"/>
      <c r="AK1624" s="264"/>
      <c r="AL1624" s="100"/>
      <c r="AM1624" s="382"/>
      <c r="AN1624" s="105"/>
      <c r="AO1624" s="365"/>
      <c r="AP1624" s="365"/>
      <c r="AQ1624" s="256"/>
      <c r="AR1624" s="365"/>
      <c r="AS1624" s="365"/>
      <c r="AT1624" s="364"/>
      <c r="AU1624" s="365"/>
      <c r="AV1624" s="365"/>
      <c r="AW1624" s="364"/>
      <c r="AX1624" s="365"/>
      <c r="AY1624" s="365"/>
      <c r="AZ1624" s="365"/>
      <c r="BA1624" s="365"/>
      <c r="BB1624" s="365"/>
      <c r="BC1624" s="365"/>
      <c r="BD1624" s="365"/>
      <c r="BE1624" s="365"/>
      <c r="BF1624" s="365"/>
      <c r="BG1624" s="365"/>
      <c r="BH1624" s="365"/>
      <c r="BI1624" s="365"/>
      <c r="BJ1624" s="365"/>
      <c r="BK1624" s="365"/>
      <c r="BL1624" s="376"/>
      <c r="BM1624" s="376"/>
      <c r="BN1624" s="260"/>
      <c r="BO1624" s="260"/>
      <c r="BP1624" s="260"/>
    </row>
    <row r="1625" spans="1:68" s="263" customFormat="1" x14ac:dyDescent="0.2">
      <c r="A1625" s="312"/>
      <c r="B1625" s="306"/>
      <c r="C1625" s="261"/>
      <c r="D1625" s="307"/>
      <c r="E1625" s="307"/>
      <c r="F1625" s="307"/>
      <c r="G1625" s="307"/>
      <c r="H1625" s="307"/>
      <c r="I1625" s="308"/>
      <c r="J1625" s="262"/>
      <c r="K1625" s="262"/>
      <c r="L1625" s="262"/>
      <c r="M1625" s="262"/>
      <c r="N1625" s="262"/>
      <c r="O1625" s="262"/>
      <c r="P1625" s="262"/>
      <c r="Q1625" s="262"/>
      <c r="R1625" s="262"/>
      <c r="S1625" s="262"/>
      <c r="T1625" s="262"/>
      <c r="U1625" s="262"/>
      <c r="V1625" s="262"/>
      <c r="W1625" s="262"/>
      <c r="X1625" s="262"/>
      <c r="Y1625" s="262"/>
      <c r="Z1625" s="262"/>
      <c r="AA1625" s="262"/>
      <c r="AB1625" s="262"/>
      <c r="AC1625" s="309"/>
      <c r="AD1625" s="309"/>
      <c r="AE1625" s="309"/>
      <c r="AF1625" s="309"/>
      <c r="AG1625" s="310"/>
      <c r="AH1625" s="262"/>
      <c r="AI1625" s="311"/>
      <c r="AJ1625" s="311"/>
      <c r="AK1625" s="264"/>
      <c r="AL1625" s="100"/>
      <c r="AM1625" s="382"/>
      <c r="AN1625" s="105"/>
      <c r="AO1625" s="365"/>
      <c r="AP1625" s="365"/>
      <c r="AQ1625" s="256"/>
      <c r="AR1625" s="365"/>
      <c r="AS1625" s="365"/>
      <c r="AT1625" s="364"/>
      <c r="AU1625" s="365"/>
      <c r="AV1625" s="365"/>
      <c r="AW1625" s="364"/>
      <c r="AX1625" s="365"/>
      <c r="AY1625" s="365"/>
      <c r="AZ1625" s="365"/>
      <c r="BA1625" s="365"/>
      <c r="BB1625" s="365"/>
      <c r="BC1625" s="365"/>
      <c r="BD1625" s="365"/>
      <c r="BE1625" s="365"/>
      <c r="BF1625" s="365"/>
      <c r="BG1625" s="365"/>
      <c r="BH1625" s="365"/>
      <c r="BI1625" s="365"/>
      <c r="BJ1625" s="365"/>
      <c r="BK1625" s="365"/>
      <c r="BL1625" s="376"/>
      <c r="BM1625" s="376"/>
      <c r="BN1625" s="260"/>
      <c r="BO1625" s="260"/>
      <c r="BP1625" s="260"/>
    </row>
    <row r="1626" spans="1:68" s="263" customFormat="1" x14ac:dyDescent="0.2">
      <c r="A1626" s="312"/>
      <c r="B1626" s="306"/>
      <c r="C1626" s="261"/>
      <c r="D1626" s="307"/>
      <c r="E1626" s="307"/>
      <c r="F1626" s="307"/>
      <c r="G1626" s="307"/>
      <c r="H1626" s="307"/>
      <c r="I1626" s="308"/>
      <c r="J1626" s="262"/>
      <c r="K1626" s="262"/>
      <c r="L1626" s="262"/>
      <c r="M1626" s="262"/>
      <c r="N1626" s="262"/>
      <c r="O1626" s="262"/>
      <c r="P1626" s="262"/>
      <c r="Q1626" s="262"/>
      <c r="R1626" s="262"/>
      <c r="S1626" s="262"/>
      <c r="T1626" s="262"/>
      <c r="U1626" s="262"/>
      <c r="V1626" s="262"/>
      <c r="W1626" s="262"/>
      <c r="X1626" s="262"/>
      <c r="Y1626" s="262"/>
      <c r="Z1626" s="262"/>
      <c r="AA1626" s="262"/>
      <c r="AB1626" s="262"/>
      <c r="AC1626" s="309"/>
      <c r="AD1626" s="309"/>
      <c r="AE1626" s="309"/>
      <c r="AF1626" s="309"/>
      <c r="AG1626" s="310"/>
      <c r="AH1626" s="262"/>
      <c r="AI1626" s="311"/>
      <c r="AJ1626" s="311"/>
      <c r="AK1626" s="264"/>
      <c r="AL1626" s="100"/>
      <c r="AM1626" s="382"/>
      <c r="AN1626" s="105"/>
      <c r="AO1626" s="365"/>
      <c r="AP1626" s="365"/>
      <c r="AQ1626" s="256"/>
      <c r="AR1626" s="365"/>
      <c r="AS1626" s="365"/>
      <c r="AT1626" s="364"/>
      <c r="AU1626" s="365"/>
      <c r="AV1626" s="365"/>
      <c r="AW1626" s="364"/>
      <c r="AX1626" s="365"/>
      <c r="AY1626" s="365"/>
      <c r="AZ1626" s="365"/>
      <c r="BA1626" s="365"/>
      <c r="BB1626" s="365"/>
      <c r="BC1626" s="365"/>
      <c r="BD1626" s="365"/>
      <c r="BE1626" s="365"/>
      <c r="BF1626" s="365"/>
      <c r="BG1626" s="365"/>
      <c r="BH1626" s="365"/>
      <c r="BI1626" s="365"/>
      <c r="BJ1626" s="365"/>
      <c r="BK1626" s="365"/>
      <c r="BL1626" s="376"/>
      <c r="BM1626" s="376"/>
      <c r="BN1626" s="260"/>
      <c r="BO1626" s="260"/>
      <c r="BP1626" s="260"/>
    </row>
    <row r="1627" spans="1:68" s="263" customFormat="1" x14ac:dyDescent="0.2">
      <c r="A1627" s="312"/>
      <c r="B1627" s="306"/>
      <c r="C1627" s="261"/>
      <c r="D1627" s="307"/>
      <c r="E1627" s="307"/>
      <c r="F1627" s="307"/>
      <c r="G1627" s="307"/>
      <c r="H1627" s="307"/>
      <c r="I1627" s="308"/>
      <c r="J1627" s="262"/>
      <c r="K1627" s="262"/>
      <c r="L1627" s="262"/>
      <c r="M1627" s="262"/>
      <c r="N1627" s="262"/>
      <c r="O1627" s="262"/>
      <c r="P1627" s="262"/>
      <c r="Q1627" s="262"/>
      <c r="R1627" s="262"/>
      <c r="S1627" s="262"/>
      <c r="T1627" s="262"/>
      <c r="U1627" s="262"/>
      <c r="V1627" s="262"/>
      <c r="W1627" s="262"/>
      <c r="X1627" s="262"/>
      <c r="Y1627" s="262"/>
      <c r="Z1627" s="262"/>
      <c r="AA1627" s="262"/>
      <c r="AB1627" s="262"/>
      <c r="AC1627" s="309"/>
      <c r="AD1627" s="309"/>
      <c r="AE1627" s="309"/>
      <c r="AF1627" s="309"/>
      <c r="AG1627" s="310"/>
      <c r="AH1627" s="262"/>
      <c r="AI1627" s="311"/>
      <c r="AJ1627" s="311"/>
      <c r="AK1627" s="264"/>
      <c r="AL1627" s="100"/>
      <c r="AM1627" s="382"/>
      <c r="AN1627" s="105"/>
      <c r="AO1627" s="365"/>
      <c r="AP1627" s="365"/>
      <c r="AQ1627" s="256"/>
      <c r="AR1627" s="365"/>
      <c r="AS1627" s="365"/>
      <c r="AT1627" s="364"/>
      <c r="AU1627" s="365"/>
      <c r="AV1627" s="365"/>
      <c r="AW1627" s="364"/>
      <c r="AX1627" s="365"/>
      <c r="AY1627" s="365"/>
      <c r="AZ1627" s="365"/>
      <c r="BA1627" s="365"/>
      <c r="BB1627" s="365"/>
      <c r="BC1627" s="365"/>
      <c r="BD1627" s="365"/>
      <c r="BE1627" s="365"/>
      <c r="BF1627" s="365"/>
      <c r="BG1627" s="365"/>
      <c r="BH1627" s="365"/>
      <c r="BI1627" s="365"/>
      <c r="BJ1627" s="365"/>
      <c r="BK1627" s="365"/>
      <c r="BL1627" s="376"/>
      <c r="BM1627" s="376"/>
      <c r="BN1627" s="260"/>
      <c r="BO1627" s="260"/>
      <c r="BP1627" s="260"/>
    </row>
    <row r="1628" spans="1:68" s="263" customFormat="1" x14ac:dyDescent="0.2">
      <c r="A1628" s="312"/>
      <c r="B1628" s="306"/>
      <c r="C1628" s="261"/>
      <c r="D1628" s="307"/>
      <c r="E1628" s="307"/>
      <c r="F1628" s="307"/>
      <c r="G1628" s="307"/>
      <c r="H1628" s="307"/>
      <c r="I1628" s="308"/>
      <c r="J1628" s="262"/>
      <c r="K1628" s="262"/>
      <c r="L1628" s="262"/>
      <c r="M1628" s="262"/>
      <c r="N1628" s="262"/>
      <c r="O1628" s="262"/>
      <c r="P1628" s="262"/>
      <c r="Q1628" s="262"/>
      <c r="R1628" s="262"/>
      <c r="S1628" s="262"/>
      <c r="T1628" s="262"/>
      <c r="U1628" s="262"/>
      <c r="V1628" s="262"/>
      <c r="W1628" s="262"/>
      <c r="X1628" s="262"/>
      <c r="Y1628" s="262"/>
      <c r="Z1628" s="262"/>
      <c r="AA1628" s="262"/>
      <c r="AB1628" s="262"/>
      <c r="AC1628" s="309"/>
      <c r="AD1628" s="309"/>
      <c r="AE1628" s="309"/>
      <c r="AF1628" s="309"/>
      <c r="AG1628" s="310"/>
      <c r="AH1628" s="262"/>
      <c r="AI1628" s="311"/>
      <c r="AJ1628" s="311"/>
      <c r="AK1628" s="264"/>
      <c r="AL1628" s="100"/>
      <c r="AM1628" s="382"/>
      <c r="AN1628" s="105"/>
      <c r="AO1628" s="365"/>
      <c r="AP1628" s="365"/>
      <c r="AQ1628" s="256"/>
      <c r="AR1628" s="365"/>
      <c r="AS1628" s="365"/>
      <c r="AT1628" s="364"/>
      <c r="AU1628" s="365"/>
      <c r="AV1628" s="365"/>
      <c r="AW1628" s="364"/>
      <c r="AX1628" s="365"/>
      <c r="AY1628" s="365"/>
      <c r="AZ1628" s="365"/>
      <c r="BA1628" s="365"/>
      <c r="BB1628" s="365"/>
      <c r="BC1628" s="365"/>
      <c r="BD1628" s="365"/>
      <c r="BE1628" s="365"/>
      <c r="BF1628" s="365"/>
      <c r="BG1628" s="365"/>
      <c r="BH1628" s="365"/>
      <c r="BI1628" s="365"/>
      <c r="BJ1628" s="365"/>
      <c r="BK1628" s="365"/>
      <c r="BL1628" s="376"/>
      <c r="BM1628" s="376"/>
      <c r="BN1628" s="260"/>
      <c r="BO1628" s="260"/>
      <c r="BP1628" s="260"/>
    </row>
    <row r="1629" spans="1:68" s="263" customFormat="1" x14ac:dyDescent="0.2">
      <c r="A1629" s="312"/>
      <c r="B1629" s="306"/>
      <c r="C1629" s="261"/>
      <c r="D1629" s="307"/>
      <c r="E1629" s="307"/>
      <c r="F1629" s="307"/>
      <c r="G1629" s="307"/>
      <c r="H1629" s="307"/>
      <c r="I1629" s="308"/>
      <c r="J1629" s="262"/>
      <c r="K1629" s="262"/>
      <c r="L1629" s="262"/>
      <c r="M1629" s="262"/>
      <c r="N1629" s="262"/>
      <c r="O1629" s="262"/>
      <c r="P1629" s="262"/>
      <c r="Q1629" s="262"/>
      <c r="R1629" s="262"/>
      <c r="S1629" s="262"/>
      <c r="T1629" s="262"/>
      <c r="U1629" s="262"/>
      <c r="V1629" s="262"/>
      <c r="W1629" s="262"/>
      <c r="X1629" s="262"/>
      <c r="Y1629" s="262"/>
      <c r="Z1629" s="262"/>
      <c r="AA1629" s="262"/>
      <c r="AB1629" s="262"/>
      <c r="AC1629" s="309"/>
      <c r="AD1629" s="309"/>
      <c r="AE1629" s="309"/>
      <c r="AF1629" s="309"/>
      <c r="AG1629" s="310"/>
      <c r="AH1629" s="262"/>
      <c r="AI1629" s="311"/>
      <c r="AJ1629" s="311"/>
      <c r="AK1629" s="264"/>
      <c r="AL1629" s="100"/>
      <c r="AM1629" s="382"/>
      <c r="AN1629" s="105"/>
      <c r="AO1629" s="365"/>
      <c r="AP1629" s="365"/>
      <c r="AQ1629" s="256"/>
      <c r="AR1629" s="365"/>
      <c r="AS1629" s="365"/>
      <c r="AT1629" s="364"/>
      <c r="AU1629" s="365"/>
      <c r="AV1629" s="365"/>
      <c r="AW1629" s="364"/>
      <c r="AX1629" s="365"/>
      <c r="AY1629" s="365"/>
      <c r="AZ1629" s="365"/>
      <c r="BA1629" s="365"/>
      <c r="BB1629" s="365"/>
      <c r="BC1629" s="365"/>
      <c r="BD1629" s="365"/>
      <c r="BE1629" s="365"/>
      <c r="BF1629" s="365"/>
      <c r="BG1629" s="365"/>
      <c r="BH1629" s="365"/>
      <c r="BI1629" s="365"/>
      <c r="BJ1629" s="365"/>
      <c r="BK1629" s="365"/>
      <c r="BL1629" s="376"/>
      <c r="BM1629" s="376"/>
      <c r="BN1629" s="260"/>
      <c r="BO1629" s="260"/>
      <c r="BP1629" s="260"/>
    </row>
    <row r="1630" spans="1:68" s="263" customFormat="1" x14ac:dyDescent="0.2">
      <c r="A1630" s="312"/>
      <c r="B1630" s="306"/>
      <c r="C1630" s="261"/>
      <c r="D1630" s="307"/>
      <c r="E1630" s="307"/>
      <c r="F1630" s="307"/>
      <c r="G1630" s="307"/>
      <c r="H1630" s="307"/>
      <c r="I1630" s="308"/>
      <c r="J1630" s="262"/>
      <c r="K1630" s="262"/>
      <c r="L1630" s="262"/>
      <c r="M1630" s="262"/>
      <c r="N1630" s="262"/>
      <c r="O1630" s="262"/>
      <c r="P1630" s="262"/>
      <c r="Q1630" s="262"/>
      <c r="R1630" s="262"/>
      <c r="S1630" s="262"/>
      <c r="T1630" s="262"/>
      <c r="U1630" s="262"/>
      <c r="V1630" s="262"/>
      <c r="W1630" s="262"/>
      <c r="X1630" s="262"/>
      <c r="Y1630" s="262"/>
      <c r="Z1630" s="262"/>
      <c r="AA1630" s="262"/>
      <c r="AB1630" s="262"/>
      <c r="AC1630" s="309"/>
      <c r="AD1630" s="309"/>
      <c r="AE1630" s="309"/>
      <c r="AF1630" s="309"/>
      <c r="AG1630" s="310"/>
      <c r="AH1630" s="262"/>
      <c r="AI1630" s="311"/>
      <c r="AJ1630" s="311"/>
      <c r="AK1630" s="264"/>
      <c r="AL1630" s="100"/>
      <c r="AM1630" s="382"/>
      <c r="AN1630" s="105"/>
      <c r="AO1630" s="365"/>
      <c r="AP1630" s="365"/>
      <c r="AQ1630" s="256"/>
      <c r="AR1630" s="365"/>
      <c r="AS1630" s="365"/>
      <c r="AT1630" s="364"/>
      <c r="AU1630" s="365"/>
      <c r="AV1630" s="365"/>
      <c r="AW1630" s="364"/>
      <c r="AX1630" s="365"/>
      <c r="AY1630" s="365"/>
      <c r="AZ1630" s="365"/>
      <c r="BA1630" s="365"/>
      <c r="BB1630" s="365"/>
      <c r="BC1630" s="365"/>
      <c r="BD1630" s="365"/>
      <c r="BE1630" s="365"/>
      <c r="BF1630" s="365"/>
      <c r="BG1630" s="365"/>
      <c r="BH1630" s="365"/>
      <c r="BI1630" s="365"/>
      <c r="BJ1630" s="365"/>
      <c r="BK1630" s="365"/>
      <c r="BL1630" s="376"/>
      <c r="BM1630" s="376"/>
      <c r="BN1630" s="260"/>
      <c r="BO1630" s="260"/>
      <c r="BP1630" s="260"/>
    </row>
    <row r="1631" spans="1:68" s="263" customFormat="1" x14ac:dyDescent="0.2">
      <c r="A1631" s="312"/>
      <c r="B1631" s="306"/>
      <c r="C1631" s="261"/>
      <c r="D1631" s="307"/>
      <c r="E1631" s="307"/>
      <c r="F1631" s="307"/>
      <c r="G1631" s="307"/>
      <c r="H1631" s="307"/>
      <c r="I1631" s="308"/>
      <c r="J1631" s="262"/>
      <c r="K1631" s="262"/>
      <c r="L1631" s="262"/>
      <c r="M1631" s="262"/>
      <c r="N1631" s="262"/>
      <c r="O1631" s="262"/>
      <c r="P1631" s="262"/>
      <c r="Q1631" s="262"/>
      <c r="R1631" s="262"/>
      <c r="S1631" s="262"/>
      <c r="T1631" s="262"/>
      <c r="U1631" s="262"/>
      <c r="V1631" s="262"/>
      <c r="W1631" s="262"/>
      <c r="X1631" s="262"/>
      <c r="Y1631" s="262"/>
      <c r="Z1631" s="262"/>
      <c r="AA1631" s="262"/>
      <c r="AB1631" s="262"/>
      <c r="AC1631" s="309"/>
      <c r="AD1631" s="309"/>
      <c r="AE1631" s="309"/>
      <c r="AF1631" s="309"/>
      <c r="AG1631" s="310"/>
      <c r="AH1631" s="262"/>
      <c r="AI1631" s="311"/>
      <c r="AJ1631" s="311"/>
      <c r="AK1631" s="264"/>
      <c r="AL1631" s="100"/>
      <c r="AM1631" s="382"/>
      <c r="AN1631" s="105"/>
      <c r="AO1631" s="365"/>
      <c r="AP1631" s="365"/>
      <c r="AQ1631" s="256"/>
      <c r="AR1631" s="365"/>
      <c r="AS1631" s="365"/>
      <c r="AT1631" s="364"/>
      <c r="AU1631" s="365"/>
      <c r="AV1631" s="365"/>
      <c r="AW1631" s="364"/>
      <c r="AX1631" s="365"/>
      <c r="AY1631" s="365"/>
      <c r="AZ1631" s="365"/>
      <c r="BA1631" s="365"/>
      <c r="BB1631" s="365"/>
      <c r="BC1631" s="365"/>
      <c r="BD1631" s="365"/>
      <c r="BE1631" s="365"/>
      <c r="BF1631" s="365"/>
      <c r="BG1631" s="365"/>
      <c r="BH1631" s="365"/>
      <c r="BI1631" s="365"/>
      <c r="BJ1631" s="365"/>
      <c r="BK1631" s="365"/>
      <c r="BL1631" s="376"/>
      <c r="BM1631" s="376"/>
      <c r="BN1631" s="260"/>
      <c r="BO1631" s="260"/>
      <c r="BP1631" s="260"/>
    </row>
    <row r="1632" spans="1:68" s="263" customFormat="1" x14ac:dyDescent="0.2">
      <c r="A1632" s="312"/>
      <c r="B1632" s="306"/>
      <c r="C1632" s="261"/>
      <c r="D1632" s="307"/>
      <c r="E1632" s="307"/>
      <c r="F1632" s="307"/>
      <c r="G1632" s="307"/>
      <c r="H1632" s="307"/>
      <c r="I1632" s="308"/>
      <c r="J1632" s="262"/>
      <c r="K1632" s="262"/>
      <c r="L1632" s="262"/>
      <c r="M1632" s="262"/>
      <c r="N1632" s="262"/>
      <c r="O1632" s="262"/>
      <c r="P1632" s="262"/>
      <c r="Q1632" s="262"/>
      <c r="R1632" s="262"/>
      <c r="S1632" s="262"/>
      <c r="T1632" s="262"/>
      <c r="U1632" s="262"/>
      <c r="V1632" s="262"/>
      <c r="W1632" s="262"/>
      <c r="X1632" s="262"/>
      <c r="Y1632" s="262"/>
      <c r="Z1632" s="262"/>
      <c r="AA1632" s="262"/>
      <c r="AB1632" s="262"/>
      <c r="AC1632" s="309"/>
      <c r="AD1632" s="309"/>
      <c r="AE1632" s="309"/>
      <c r="AF1632" s="309"/>
      <c r="AG1632" s="310"/>
      <c r="AH1632" s="262"/>
      <c r="AI1632" s="311"/>
      <c r="AJ1632" s="311"/>
      <c r="AK1632" s="264"/>
      <c r="AL1632" s="100"/>
      <c r="AM1632" s="382"/>
      <c r="AN1632" s="105"/>
      <c r="AO1632" s="365"/>
      <c r="AP1632" s="365"/>
      <c r="AQ1632" s="256"/>
      <c r="AR1632" s="365"/>
      <c r="AS1632" s="365"/>
      <c r="AT1632" s="364"/>
      <c r="AU1632" s="365"/>
      <c r="AV1632" s="365"/>
      <c r="AW1632" s="364"/>
      <c r="AX1632" s="365"/>
      <c r="AY1632" s="365"/>
      <c r="AZ1632" s="365"/>
      <c r="BA1632" s="365"/>
      <c r="BB1632" s="365"/>
      <c r="BC1632" s="365"/>
      <c r="BD1632" s="365"/>
      <c r="BE1632" s="365"/>
      <c r="BF1632" s="365"/>
      <c r="BG1632" s="365"/>
      <c r="BH1632" s="365"/>
      <c r="BI1632" s="365"/>
      <c r="BJ1632" s="365"/>
      <c r="BK1632" s="365"/>
      <c r="BL1632" s="376"/>
      <c r="BM1632" s="376"/>
      <c r="BN1632" s="260"/>
      <c r="BO1632" s="260"/>
      <c r="BP1632" s="260"/>
    </row>
    <row r="1633" spans="1:68" s="263" customFormat="1" x14ac:dyDescent="0.2">
      <c r="A1633" s="312"/>
      <c r="B1633" s="306"/>
      <c r="C1633" s="261"/>
      <c r="D1633" s="307"/>
      <c r="E1633" s="307"/>
      <c r="F1633" s="307"/>
      <c r="G1633" s="307"/>
      <c r="H1633" s="307"/>
      <c r="I1633" s="308"/>
      <c r="J1633" s="262"/>
      <c r="K1633" s="262"/>
      <c r="L1633" s="262"/>
      <c r="M1633" s="262"/>
      <c r="N1633" s="262"/>
      <c r="O1633" s="262"/>
      <c r="P1633" s="262"/>
      <c r="Q1633" s="262"/>
      <c r="R1633" s="262"/>
      <c r="S1633" s="262"/>
      <c r="T1633" s="262"/>
      <c r="U1633" s="262"/>
      <c r="V1633" s="262"/>
      <c r="W1633" s="262"/>
      <c r="X1633" s="262"/>
      <c r="Y1633" s="262"/>
      <c r="Z1633" s="262"/>
      <c r="AA1633" s="262"/>
      <c r="AB1633" s="262"/>
      <c r="AC1633" s="309"/>
      <c r="AD1633" s="309"/>
      <c r="AE1633" s="309"/>
      <c r="AF1633" s="309"/>
      <c r="AG1633" s="310"/>
      <c r="AH1633" s="262"/>
      <c r="AI1633" s="311"/>
      <c r="AJ1633" s="311"/>
      <c r="AK1633" s="264"/>
      <c r="AL1633" s="100"/>
      <c r="AM1633" s="382"/>
      <c r="AN1633" s="105"/>
      <c r="AO1633" s="365"/>
      <c r="AP1633" s="365"/>
      <c r="AQ1633" s="256"/>
      <c r="AR1633" s="365"/>
      <c r="AS1633" s="365"/>
      <c r="AT1633" s="364"/>
      <c r="AU1633" s="365"/>
      <c r="AV1633" s="365"/>
      <c r="AW1633" s="364"/>
      <c r="AX1633" s="365"/>
      <c r="AY1633" s="365"/>
      <c r="AZ1633" s="365"/>
      <c r="BA1633" s="365"/>
      <c r="BB1633" s="365"/>
      <c r="BC1633" s="365"/>
      <c r="BD1633" s="365"/>
      <c r="BE1633" s="365"/>
      <c r="BF1633" s="365"/>
      <c r="BG1633" s="365"/>
      <c r="BH1633" s="365"/>
      <c r="BI1633" s="365"/>
      <c r="BJ1633" s="365"/>
      <c r="BK1633" s="365"/>
      <c r="BL1633" s="376"/>
      <c r="BM1633" s="376"/>
      <c r="BN1633" s="260"/>
      <c r="BO1633" s="260"/>
      <c r="BP1633" s="260"/>
    </row>
    <row r="1634" spans="1:68" s="263" customFormat="1" x14ac:dyDescent="0.2">
      <c r="A1634" s="312"/>
      <c r="B1634" s="306"/>
      <c r="C1634" s="261"/>
      <c r="D1634" s="307"/>
      <c r="E1634" s="307"/>
      <c r="F1634" s="307"/>
      <c r="G1634" s="307"/>
      <c r="H1634" s="307"/>
      <c r="I1634" s="308"/>
      <c r="J1634" s="262"/>
      <c r="K1634" s="262"/>
      <c r="L1634" s="262"/>
      <c r="M1634" s="262"/>
      <c r="N1634" s="262"/>
      <c r="O1634" s="262"/>
      <c r="P1634" s="262"/>
      <c r="Q1634" s="262"/>
      <c r="R1634" s="262"/>
      <c r="S1634" s="262"/>
      <c r="T1634" s="262"/>
      <c r="U1634" s="262"/>
      <c r="V1634" s="262"/>
      <c r="W1634" s="262"/>
      <c r="X1634" s="262"/>
      <c r="Y1634" s="262"/>
      <c r="Z1634" s="262"/>
      <c r="AA1634" s="262"/>
      <c r="AB1634" s="262"/>
      <c r="AC1634" s="309"/>
      <c r="AD1634" s="309"/>
      <c r="AE1634" s="309"/>
      <c r="AF1634" s="309"/>
      <c r="AG1634" s="310"/>
      <c r="AH1634" s="262"/>
      <c r="AI1634" s="311"/>
      <c r="AJ1634" s="311"/>
      <c r="AK1634" s="264"/>
      <c r="AL1634" s="100"/>
      <c r="AM1634" s="382"/>
      <c r="AN1634" s="105"/>
      <c r="AO1634" s="365"/>
      <c r="AP1634" s="365"/>
      <c r="AQ1634" s="256"/>
      <c r="AR1634" s="365"/>
      <c r="AS1634" s="365"/>
      <c r="AT1634" s="364"/>
      <c r="AU1634" s="365"/>
      <c r="AV1634" s="365"/>
      <c r="AW1634" s="364"/>
      <c r="AX1634" s="365"/>
      <c r="AY1634" s="365"/>
      <c r="AZ1634" s="365"/>
      <c r="BA1634" s="365"/>
      <c r="BB1634" s="365"/>
      <c r="BC1634" s="365"/>
      <c r="BD1634" s="365"/>
      <c r="BE1634" s="365"/>
      <c r="BF1634" s="365"/>
      <c r="BG1634" s="365"/>
      <c r="BH1634" s="365"/>
      <c r="BI1634" s="365"/>
      <c r="BJ1634" s="365"/>
      <c r="BK1634" s="365"/>
      <c r="BL1634" s="376"/>
      <c r="BM1634" s="376"/>
      <c r="BN1634" s="260"/>
      <c r="BO1634" s="260"/>
      <c r="BP1634" s="260"/>
    </row>
    <row r="1635" spans="1:68" s="263" customFormat="1" x14ac:dyDescent="0.2">
      <c r="A1635" s="312"/>
      <c r="B1635" s="306"/>
      <c r="C1635" s="261"/>
      <c r="D1635" s="307"/>
      <c r="E1635" s="307"/>
      <c r="F1635" s="307"/>
      <c r="G1635" s="307"/>
      <c r="H1635" s="307"/>
      <c r="I1635" s="308"/>
      <c r="J1635" s="262"/>
      <c r="K1635" s="262"/>
      <c r="L1635" s="262"/>
      <c r="M1635" s="262"/>
      <c r="N1635" s="262"/>
      <c r="O1635" s="262"/>
      <c r="P1635" s="262"/>
      <c r="Q1635" s="262"/>
      <c r="R1635" s="262"/>
      <c r="S1635" s="262"/>
      <c r="T1635" s="262"/>
      <c r="U1635" s="262"/>
      <c r="V1635" s="262"/>
      <c r="W1635" s="262"/>
      <c r="X1635" s="262"/>
      <c r="Y1635" s="262"/>
      <c r="Z1635" s="262"/>
      <c r="AA1635" s="262"/>
      <c r="AB1635" s="262"/>
      <c r="AC1635" s="309"/>
      <c r="AD1635" s="309"/>
      <c r="AE1635" s="309"/>
      <c r="AF1635" s="309"/>
      <c r="AG1635" s="310"/>
      <c r="AH1635" s="262"/>
      <c r="AI1635" s="311"/>
      <c r="AJ1635" s="311"/>
      <c r="AK1635" s="264"/>
      <c r="AL1635" s="100"/>
      <c r="AM1635" s="382"/>
      <c r="AN1635" s="105"/>
      <c r="AO1635" s="365"/>
      <c r="AP1635" s="365"/>
      <c r="AQ1635" s="256"/>
      <c r="AR1635" s="365"/>
      <c r="AS1635" s="365"/>
      <c r="AT1635" s="364"/>
      <c r="AU1635" s="365"/>
      <c r="AV1635" s="365"/>
      <c r="AW1635" s="364"/>
      <c r="AX1635" s="365"/>
      <c r="AY1635" s="365"/>
      <c r="AZ1635" s="365"/>
      <c r="BA1635" s="365"/>
      <c r="BB1635" s="365"/>
      <c r="BC1635" s="365"/>
      <c r="BD1635" s="365"/>
      <c r="BE1635" s="365"/>
      <c r="BF1635" s="365"/>
      <c r="BG1635" s="365"/>
      <c r="BH1635" s="365"/>
      <c r="BI1635" s="365"/>
      <c r="BJ1635" s="365"/>
      <c r="BK1635" s="365"/>
      <c r="BL1635" s="376"/>
      <c r="BM1635" s="376"/>
      <c r="BN1635" s="260"/>
      <c r="BO1635" s="260"/>
      <c r="BP1635" s="260"/>
    </row>
    <row r="1636" spans="1:68" s="263" customFormat="1" x14ac:dyDescent="0.2">
      <c r="A1636" s="312"/>
      <c r="B1636" s="306"/>
      <c r="C1636" s="261"/>
      <c r="D1636" s="307"/>
      <c r="E1636" s="307"/>
      <c r="F1636" s="307"/>
      <c r="G1636" s="307"/>
      <c r="H1636" s="307"/>
      <c r="I1636" s="308"/>
      <c r="J1636" s="262"/>
      <c r="K1636" s="262"/>
      <c r="L1636" s="262"/>
      <c r="M1636" s="262"/>
      <c r="N1636" s="262"/>
      <c r="O1636" s="262"/>
      <c r="P1636" s="262"/>
      <c r="Q1636" s="262"/>
      <c r="R1636" s="262"/>
      <c r="S1636" s="262"/>
      <c r="T1636" s="262"/>
      <c r="U1636" s="262"/>
      <c r="V1636" s="262"/>
      <c r="W1636" s="262"/>
      <c r="X1636" s="262"/>
      <c r="Y1636" s="262"/>
      <c r="Z1636" s="262"/>
      <c r="AA1636" s="262"/>
      <c r="AB1636" s="262"/>
      <c r="AC1636" s="309"/>
      <c r="AD1636" s="309"/>
      <c r="AE1636" s="309"/>
      <c r="AF1636" s="309"/>
      <c r="AG1636" s="310"/>
      <c r="AH1636" s="262"/>
      <c r="AI1636" s="311"/>
      <c r="AJ1636" s="311"/>
      <c r="AK1636" s="264"/>
      <c r="AL1636" s="100"/>
      <c r="AM1636" s="382"/>
      <c r="AN1636" s="105"/>
      <c r="AO1636" s="365"/>
      <c r="AP1636" s="365"/>
      <c r="AQ1636" s="256"/>
      <c r="AR1636" s="365"/>
      <c r="AS1636" s="365"/>
      <c r="AT1636" s="364"/>
      <c r="AU1636" s="365"/>
      <c r="AV1636" s="365"/>
      <c r="AW1636" s="364"/>
      <c r="AX1636" s="365"/>
      <c r="AY1636" s="365"/>
      <c r="AZ1636" s="365"/>
      <c r="BA1636" s="365"/>
      <c r="BB1636" s="365"/>
      <c r="BC1636" s="365"/>
      <c r="BD1636" s="365"/>
      <c r="BE1636" s="365"/>
      <c r="BF1636" s="365"/>
      <c r="BG1636" s="365"/>
      <c r="BH1636" s="365"/>
      <c r="BI1636" s="365"/>
      <c r="BJ1636" s="365"/>
      <c r="BK1636" s="365"/>
      <c r="BL1636" s="376"/>
      <c r="BM1636" s="376"/>
      <c r="BN1636" s="260"/>
      <c r="BO1636" s="260"/>
      <c r="BP1636" s="260"/>
    </row>
    <row r="1637" spans="1:68" s="263" customFormat="1" x14ac:dyDescent="0.2">
      <c r="A1637" s="312"/>
      <c r="B1637" s="306"/>
      <c r="C1637" s="261"/>
      <c r="D1637" s="307"/>
      <c r="E1637" s="307"/>
      <c r="F1637" s="307"/>
      <c r="G1637" s="307"/>
      <c r="H1637" s="307"/>
      <c r="I1637" s="308"/>
      <c r="J1637" s="262"/>
      <c r="K1637" s="262"/>
      <c r="L1637" s="262"/>
      <c r="M1637" s="262"/>
      <c r="N1637" s="262"/>
      <c r="O1637" s="262"/>
      <c r="P1637" s="262"/>
      <c r="Q1637" s="262"/>
      <c r="R1637" s="262"/>
      <c r="S1637" s="262"/>
      <c r="T1637" s="262"/>
      <c r="U1637" s="262"/>
      <c r="V1637" s="262"/>
      <c r="W1637" s="262"/>
      <c r="X1637" s="262"/>
      <c r="Y1637" s="262"/>
      <c r="Z1637" s="262"/>
      <c r="AA1637" s="262"/>
      <c r="AB1637" s="262"/>
      <c r="AC1637" s="309"/>
      <c r="AD1637" s="309"/>
      <c r="AE1637" s="309"/>
      <c r="AF1637" s="309"/>
      <c r="AG1637" s="310"/>
      <c r="AH1637" s="262"/>
      <c r="AI1637" s="311"/>
      <c r="AJ1637" s="311"/>
      <c r="AK1637" s="264"/>
      <c r="AL1637" s="100"/>
      <c r="AM1637" s="382"/>
      <c r="AN1637" s="105"/>
      <c r="AO1637" s="365"/>
      <c r="AP1637" s="365"/>
      <c r="AQ1637" s="256"/>
      <c r="AR1637" s="365"/>
      <c r="AS1637" s="365"/>
      <c r="AT1637" s="364"/>
      <c r="AU1637" s="365"/>
      <c r="AV1637" s="365"/>
      <c r="AW1637" s="364"/>
      <c r="AX1637" s="365"/>
      <c r="AY1637" s="365"/>
      <c r="AZ1637" s="365"/>
      <c r="BA1637" s="365"/>
      <c r="BB1637" s="365"/>
      <c r="BC1637" s="365"/>
      <c r="BD1637" s="365"/>
      <c r="BE1637" s="365"/>
      <c r="BF1637" s="365"/>
      <c r="BG1637" s="365"/>
      <c r="BH1637" s="365"/>
      <c r="BI1637" s="365"/>
      <c r="BJ1637" s="365"/>
      <c r="BK1637" s="365"/>
      <c r="BL1637" s="376"/>
      <c r="BM1637" s="376"/>
      <c r="BN1637" s="260"/>
      <c r="BO1637" s="260"/>
      <c r="BP1637" s="260"/>
    </row>
    <row r="1638" spans="1:68" s="263" customFormat="1" x14ac:dyDescent="0.2">
      <c r="A1638" s="312"/>
      <c r="B1638" s="306"/>
      <c r="C1638" s="261"/>
      <c r="D1638" s="307"/>
      <c r="E1638" s="307"/>
      <c r="F1638" s="307"/>
      <c r="G1638" s="307"/>
      <c r="H1638" s="307"/>
      <c r="I1638" s="308"/>
      <c r="J1638" s="262"/>
      <c r="K1638" s="262"/>
      <c r="L1638" s="262"/>
      <c r="M1638" s="262"/>
      <c r="N1638" s="262"/>
      <c r="O1638" s="262"/>
      <c r="P1638" s="262"/>
      <c r="Q1638" s="262"/>
      <c r="R1638" s="262"/>
      <c r="S1638" s="262"/>
      <c r="T1638" s="262"/>
      <c r="U1638" s="262"/>
      <c r="V1638" s="262"/>
      <c r="W1638" s="262"/>
      <c r="X1638" s="262"/>
      <c r="Y1638" s="262"/>
      <c r="Z1638" s="262"/>
      <c r="AA1638" s="262"/>
      <c r="AB1638" s="262"/>
      <c r="AC1638" s="309"/>
      <c r="AD1638" s="309"/>
      <c r="AE1638" s="309"/>
      <c r="AF1638" s="309"/>
      <c r="AG1638" s="310"/>
      <c r="AH1638" s="262"/>
      <c r="AI1638" s="311"/>
      <c r="AJ1638" s="311"/>
      <c r="AK1638" s="264"/>
      <c r="AL1638" s="100"/>
      <c r="AM1638" s="382"/>
      <c r="AN1638" s="105"/>
      <c r="AO1638" s="365"/>
      <c r="AP1638" s="365"/>
      <c r="AQ1638" s="256"/>
      <c r="AR1638" s="365"/>
      <c r="AS1638" s="365"/>
      <c r="AT1638" s="364"/>
      <c r="AU1638" s="365"/>
      <c r="AV1638" s="365"/>
      <c r="AW1638" s="364"/>
      <c r="AX1638" s="365"/>
      <c r="AY1638" s="365"/>
      <c r="AZ1638" s="365"/>
      <c r="BA1638" s="365"/>
      <c r="BB1638" s="365"/>
      <c r="BC1638" s="365"/>
      <c r="BD1638" s="365"/>
      <c r="BE1638" s="365"/>
      <c r="BF1638" s="365"/>
      <c r="BG1638" s="365"/>
      <c r="BH1638" s="365"/>
      <c r="BI1638" s="365"/>
      <c r="BJ1638" s="365"/>
      <c r="BK1638" s="365"/>
      <c r="BL1638" s="376"/>
      <c r="BM1638" s="376"/>
      <c r="BN1638" s="260"/>
      <c r="BO1638" s="260"/>
      <c r="BP1638" s="260"/>
    </row>
    <row r="1639" spans="1:68" s="263" customFormat="1" x14ac:dyDescent="0.2">
      <c r="A1639" s="312"/>
      <c r="B1639" s="306"/>
      <c r="C1639" s="261"/>
      <c r="D1639" s="307"/>
      <c r="E1639" s="307"/>
      <c r="F1639" s="307"/>
      <c r="G1639" s="307"/>
      <c r="H1639" s="307"/>
      <c r="I1639" s="308"/>
      <c r="J1639" s="262"/>
      <c r="K1639" s="262"/>
      <c r="L1639" s="262"/>
      <c r="M1639" s="262"/>
      <c r="N1639" s="262"/>
      <c r="O1639" s="262"/>
      <c r="P1639" s="262"/>
      <c r="Q1639" s="262"/>
      <c r="R1639" s="262"/>
      <c r="S1639" s="262"/>
      <c r="T1639" s="262"/>
      <c r="U1639" s="262"/>
      <c r="V1639" s="262"/>
      <c r="W1639" s="262"/>
      <c r="X1639" s="262"/>
      <c r="Y1639" s="262"/>
      <c r="Z1639" s="262"/>
      <c r="AA1639" s="262"/>
      <c r="AB1639" s="262"/>
      <c r="AC1639" s="309"/>
      <c r="AD1639" s="309"/>
      <c r="AE1639" s="309"/>
      <c r="AF1639" s="309"/>
      <c r="AG1639" s="310"/>
      <c r="AH1639" s="262"/>
      <c r="AI1639" s="311"/>
      <c r="AJ1639" s="311"/>
      <c r="AK1639" s="264"/>
      <c r="AL1639" s="100"/>
      <c r="AM1639" s="382"/>
      <c r="AN1639" s="105"/>
      <c r="AO1639" s="365"/>
      <c r="AP1639" s="365"/>
      <c r="AQ1639" s="256"/>
      <c r="AR1639" s="365"/>
      <c r="AS1639" s="365"/>
      <c r="AT1639" s="364"/>
      <c r="AU1639" s="365"/>
      <c r="AV1639" s="365"/>
      <c r="AW1639" s="364"/>
      <c r="AX1639" s="365"/>
      <c r="AY1639" s="365"/>
      <c r="AZ1639" s="365"/>
      <c r="BA1639" s="365"/>
      <c r="BB1639" s="365"/>
      <c r="BC1639" s="365"/>
      <c r="BD1639" s="365"/>
      <c r="BE1639" s="365"/>
      <c r="BF1639" s="365"/>
      <c r="BG1639" s="365"/>
      <c r="BH1639" s="365"/>
      <c r="BI1639" s="365"/>
      <c r="BJ1639" s="365"/>
      <c r="BK1639" s="365"/>
      <c r="BL1639" s="376"/>
      <c r="BM1639" s="376"/>
      <c r="BN1639" s="260"/>
      <c r="BO1639" s="260"/>
      <c r="BP1639" s="260"/>
    </row>
    <row r="1640" spans="1:68" s="263" customFormat="1" x14ac:dyDescent="0.2">
      <c r="A1640" s="312"/>
      <c r="B1640" s="306"/>
      <c r="C1640" s="261"/>
      <c r="D1640" s="307"/>
      <c r="E1640" s="307"/>
      <c r="F1640" s="307"/>
      <c r="G1640" s="307"/>
      <c r="H1640" s="307"/>
      <c r="I1640" s="308"/>
      <c r="J1640" s="262"/>
      <c r="K1640" s="262"/>
      <c r="L1640" s="262"/>
      <c r="M1640" s="262"/>
      <c r="N1640" s="262"/>
      <c r="O1640" s="262"/>
      <c r="P1640" s="262"/>
      <c r="Q1640" s="262"/>
      <c r="R1640" s="262"/>
      <c r="S1640" s="262"/>
      <c r="T1640" s="262"/>
      <c r="U1640" s="262"/>
      <c r="V1640" s="262"/>
      <c r="W1640" s="262"/>
      <c r="X1640" s="262"/>
      <c r="Y1640" s="262"/>
      <c r="Z1640" s="262"/>
      <c r="AA1640" s="262"/>
      <c r="AB1640" s="262"/>
      <c r="AC1640" s="309"/>
      <c r="AD1640" s="309"/>
      <c r="AE1640" s="309"/>
      <c r="AF1640" s="309"/>
      <c r="AG1640" s="310"/>
      <c r="AH1640" s="262"/>
      <c r="AI1640" s="311"/>
      <c r="AJ1640" s="311"/>
      <c r="AK1640" s="264"/>
      <c r="AL1640" s="100"/>
      <c r="AM1640" s="382"/>
      <c r="AN1640" s="105"/>
      <c r="AO1640" s="365"/>
      <c r="AP1640" s="365"/>
      <c r="AQ1640" s="256"/>
      <c r="AR1640" s="365"/>
      <c r="AS1640" s="365"/>
      <c r="AT1640" s="364"/>
      <c r="AU1640" s="365"/>
      <c r="AV1640" s="365"/>
      <c r="AW1640" s="364"/>
      <c r="AX1640" s="365"/>
      <c r="AY1640" s="365"/>
      <c r="AZ1640" s="365"/>
      <c r="BA1640" s="365"/>
      <c r="BB1640" s="365"/>
      <c r="BC1640" s="365"/>
      <c r="BD1640" s="365"/>
      <c r="BE1640" s="365"/>
      <c r="BF1640" s="365"/>
      <c r="BG1640" s="365"/>
      <c r="BH1640" s="365"/>
      <c r="BI1640" s="365"/>
      <c r="BJ1640" s="365"/>
      <c r="BK1640" s="365"/>
      <c r="BL1640" s="376"/>
      <c r="BM1640" s="376"/>
      <c r="BN1640" s="260"/>
      <c r="BO1640" s="260"/>
      <c r="BP1640" s="260"/>
    </row>
    <row r="1641" spans="1:68" s="263" customFormat="1" x14ac:dyDescent="0.2">
      <c r="A1641" s="265"/>
      <c r="B1641" s="118"/>
      <c r="C1641" s="117"/>
      <c r="D1641" s="119"/>
      <c r="E1641" s="119"/>
      <c r="F1641" s="119"/>
      <c r="G1641" s="119"/>
      <c r="H1641" s="119"/>
      <c r="I1641" s="120"/>
      <c r="J1641" s="121"/>
      <c r="K1641" s="121"/>
      <c r="L1641" s="121"/>
      <c r="M1641" s="121"/>
      <c r="N1641" s="121"/>
      <c r="O1641" s="121"/>
      <c r="P1641" s="121"/>
      <c r="Q1641" s="121"/>
      <c r="R1641" s="121"/>
      <c r="S1641" s="121"/>
      <c r="T1641" s="121"/>
      <c r="U1641" s="121"/>
      <c r="V1641" s="121"/>
      <c r="W1641" s="121"/>
      <c r="X1641" s="121"/>
      <c r="Y1641" s="121"/>
      <c r="Z1641" s="121"/>
      <c r="AA1641" s="121"/>
      <c r="AB1641" s="121"/>
      <c r="AC1641" s="122"/>
      <c r="AD1641" s="122"/>
      <c r="AE1641" s="122"/>
      <c r="AF1641" s="122"/>
      <c r="AG1641" s="123"/>
      <c r="AH1641" s="121"/>
      <c r="AI1641" s="124"/>
      <c r="AJ1641" s="124"/>
      <c r="AK1641" s="125"/>
      <c r="AL1641" s="100"/>
      <c r="AM1641" s="382"/>
      <c r="AN1641" s="105"/>
      <c r="AO1641" s="365"/>
      <c r="AP1641" s="365"/>
      <c r="AQ1641" s="256"/>
      <c r="AR1641" s="365"/>
      <c r="AS1641" s="365"/>
      <c r="AT1641" s="364"/>
      <c r="AU1641" s="365"/>
      <c r="AV1641" s="365"/>
      <c r="AW1641" s="364"/>
      <c r="AX1641" s="365"/>
      <c r="AY1641" s="365"/>
      <c r="AZ1641" s="365"/>
      <c r="BA1641" s="365"/>
      <c r="BB1641" s="365"/>
      <c r="BC1641" s="365"/>
      <c r="BD1641" s="365"/>
      <c r="BE1641" s="365"/>
      <c r="BF1641" s="365"/>
      <c r="BG1641" s="365"/>
      <c r="BH1641" s="365"/>
      <c r="BI1641" s="365"/>
      <c r="BJ1641" s="365"/>
      <c r="BK1641" s="365"/>
      <c r="BL1641" s="376"/>
      <c r="BM1641" s="376"/>
      <c r="BN1641" s="260"/>
      <c r="BO1641" s="260"/>
      <c r="BP1641" s="260"/>
    </row>
    <row r="1642" spans="1:68" s="263" customFormat="1" x14ac:dyDescent="0.2">
      <c r="A1642" s="265"/>
      <c r="B1642" s="118"/>
      <c r="C1642" s="117"/>
      <c r="D1642" s="119"/>
      <c r="E1642" s="119"/>
      <c r="F1642" s="119"/>
      <c r="G1642" s="119"/>
      <c r="H1642" s="119"/>
      <c r="I1642" s="120"/>
      <c r="J1642" s="121"/>
      <c r="K1642" s="121"/>
      <c r="L1642" s="121"/>
      <c r="M1642" s="121"/>
      <c r="N1642" s="121"/>
      <c r="O1642" s="121"/>
      <c r="P1642" s="121"/>
      <c r="Q1642" s="121"/>
      <c r="R1642" s="121"/>
      <c r="S1642" s="121"/>
      <c r="T1642" s="121"/>
      <c r="U1642" s="121"/>
      <c r="V1642" s="121"/>
      <c r="W1642" s="121"/>
      <c r="X1642" s="121"/>
      <c r="Y1642" s="121"/>
      <c r="Z1642" s="121"/>
      <c r="AA1642" s="121"/>
      <c r="AB1642" s="121"/>
      <c r="AC1642" s="122"/>
      <c r="AD1642" s="122"/>
      <c r="AE1642" s="122"/>
      <c r="AF1642" s="122"/>
      <c r="AG1642" s="123"/>
      <c r="AH1642" s="121"/>
      <c r="AI1642" s="124"/>
      <c r="AJ1642" s="124"/>
      <c r="AK1642" s="125"/>
      <c r="AL1642" s="100"/>
      <c r="AM1642" s="382"/>
      <c r="AN1642" s="105"/>
      <c r="AO1642" s="365"/>
      <c r="AP1642" s="365"/>
      <c r="AQ1642" s="256"/>
      <c r="AR1642" s="365"/>
      <c r="AS1642" s="365"/>
      <c r="AT1642" s="364"/>
      <c r="AU1642" s="365"/>
      <c r="AV1642" s="365"/>
      <c r="AW1642" s="364"/>
      <c r="AX1642" s="365"/>
      <c r="AY1642" s="365"/>
      <c r="AZ1642" s="365"/>
      <c r="BA1642" s="365"/>
      <c r="BB1642" s="365"/>
      <c r="BC1642" s="365"/>
      <c r="BD1642" s="365"/>
      <c r="BE1642" s="365"/>
      <c r="BF1642" s="365"/>
      <c r="BG1642" s="365"/>
      <c r="BH1642" s="365"/>
      <c r="BI1642" s="365"/>
      <c r="BJ1642" s="365"/>
      <c r="BK1642" s="365"/>
      <c r="BL1642" s="376"/>
      <c r="BM1642" s="376"/>
      <c r="BN1642" s="260"/>
      <c r="BO1642" s="260"/>
      <c r="BP1642" s="260"/>
    </row>
    <row r="1643" spans="1:68" s="263" customFormat="1" x14ac:dyDescent="0.2">
      <c r="A1643" s="265"/>
      <c r="B1643" s="118"/>
      <c r="C1643" s="117"/>
      <c r="D1643" s="119"/>
      <c r="E1643" s="119"/>
      <c r="F1643" s="119"/>
      <c r="G1643" s="119"/>
      <c r="H1643" s="119"/>
      <c r="I1643" s="120"/>
      <c r="J1643" s="121"/>
      <c r="K1643" s="121"/>
      <c r="L1643" s="121"/>
      <c r="M1643" s="121"/>
      <c r="N1643" s="121"/>
      <c r="O1643" s="121"/>
      <c r="P1643" s="121"/>
      <c r="Q1643" s="121"/>
      <c r="R1643" s="121"/>
      <c r="S1643" s="121"/>
      <c r="T1643" s="121"/>
      <c r="U1643" s="121"/>
      <c r="V1643" s="121"/>
      <c r="W1643" s="121"/>
      <c r="X1643" s="121"/>
      <c r="Y1643" s="121"/>
      <c r="Z1643" s="121"/>
      <c r="AA1643" s="121"/>
      <c r="AB1643" s="121"/>
      <c r="AC1643" s="122"/>
      <c r="AD1643" s="122"/>
      <c r="AE1643" s="122"/>
      <c r="AF1643" s="122"/>
      <c r="AG1643" s="123"/>
      <c r="AH1643" s="121"/>
      <c r="AI1643" s="124"/>
      <c r="AJ1643" s="124"/>
      <c r="AK1643" s="125"/>
      <c r="AL1643" s="100"/>
      <c r="AM1643" s="382"/>
      <c r="AN1643" s="105"/>
      <c r="AO1643" s="365"/>
      <c r="AP1643" s="365"/>
      <c r="AQ1643" s="256"/>
      <c r="AR1643" s="365"/>
      <c r="AS1643" s="365"/>
      <c r="AT1643" s="364"/>
      <c r="AU1643" s="365"/>
      <c r="AV1643" s="365"/>
      <c r="AW1643" s="364"/>
      <c r="AX1643" s="365"/>
      <c r="AY1643" s="365"/>
      <c r="AZ1643" s="365"/>
      <c r="BA1643" s="365"/>
      <c r="BB1643" s="365"/>
      <c r="BC1643" s="365"/>
      <c r="BD1643" s="365"/>
      <c r="BE1643" s="365"/>
      <c r="BF1643" s="365"/>
      <c r="BG1643" s="365"/>
      <c r="BH1643" s="365"/>
      <c r="BI1643" s="365"/>
      <c r="BJ1643" s="365"/>
      <c r="BK1643" s="365"/>
      <c r="BL1643" s="376"/>
      <c r="BM1643" s="376"/>
      <c r="BN1643" s="260"/>
      <c r="BO1643" s="260"/>
      <c r="BP1643" s="260"/>
    </row>
    <row r="1644" spans="1:68" s="263" customFormat="1" x14ac:dyDescent="0.2">
      <c r="A1644" s="265"/>
      <c r="B1644" s="118"/>
      <c r="C1644" s="117"/>
      <c r="D1644" s="119"/>
      <c r="E1644" s="119"/>
      <c r="F1644" s="119"/>
      <c r="G1644" s="119"/>
      <c r="H1644" s="119"/>
      <c r="I1644" s="120"/>
      <c r="J1644" s="121"/>
      <c r="K1644" s="121"/>
      <c r="L1644" s="121"/>
      <c r="M1644" s="121"/>
      <c r="N1644" s="121"/>
      <c r="O1644" s="121"/>
      <c r="P1644" s="121"/>
      <c r="Q1644" s="121"/>
      <c r="R1644" s="121"/>
      <c r="S1644" s="121"/>
      <c r="T1644" s="121"/>
      <c r="U1644" s="121"/>
      <c r="V1644" s="121"/>
      <c r="W1644" s="121"/>
      <c r="X1644" s="121"/>
      <c r="Y1644" s="121"/>
      <c r="Z1644" s="121"/>
      <c r="AA1644" s="121"/>
      <c r="AB1644" s="121"/>
      <c r="AC1644" s="122"/>
      <c r="AD1644" s="122"/>
      <c r="AE1644" s="122"/>
      <c r="AF1644" s="122"/>
      <c r="AG1644" s="123"/>
      <c r="AH1644" s="121"/>
      <c r="AI1644" s="124"/>
      <c r="AJ1644" s="124"/>
      <c r="AK1644" s="125"/>
      <c r="AL1644" s="100"/>
      <c r="AM1644" s="382"/>
      <c r="AN1644" s="105"/>
      <c r="AO1644" s="365"/>
      <c r="AP1644" s="365"/>
      <c r="AQ1644" s="256"/>
      <c r="AR1644" s="365"/>
      <c r="AS1644" s="365"/>
      <c r="AT1644" s="364"/>
      <c r="AU1644" s="365"/>
      <c r="AV1644" s="365"/>
      <c r="AW1644" s="364"/>
      <c r="AX1644" s="365"/>
      <c r="AY1644" s="365"/>
      <c r="AZ1644" s="365"/>
      <c r="BA1644" s="365"/>
      <c r="BB1644" s="365"/>
      <c r="BC1644" s="365"/>
      <c r="BD1644" s="365"/>
      <c r="BE1644" s="365"/>
      <c r="BF1644" s="365"/>
      <c r="BG1644" s="365"/>
      <c r="BH1644" s="365"/>
      <c r="BI1644" s="365"/>
      <c r="BJ1644" s="365"/>
      <c r="BK1644" s="365"/>
      <c r="BL1644" s="376"/>
      <c r="BM1644" s="376"/>
      <c r="BN1644" s="260"/>
      <c r="BO1644" s="260"/>
      <c r="BP1644" s="260"/>
    </row>
    <row r="1645" spans="1:68" s="263" customFormat="1" x14ac:dyDescent="0.2">
      <c r="A1645" s="265"/>
      <c r="B1645" s="118"/>
      <c r="C1645" s="117"/>
      <c r="D1645" s="119"/>
      <c r="E1645" s="119"/>
      <c r="F1645" s="119"/>
      <c r="G1645" s="119"/>
      <c r="H1645" s="119"/>
      <c r="I1645" s="120"/>
      <c r="J1645" s="121"/>
      <c r="K1645" s="121"/>
      <c r="L1645" s="121"/>
      <c r="M1645" s="121"/>
      <c r="N1645" s="121"/>
      <c r="O1645" s="121"/>
      <c r="P1645" s="121"/>
      <c r="Q1645" s="121"/>
      <c r="R1645" s="121"/>
      <c r="S1645" s="121"/>
      <c r="T1645" s="121"/>
      <c r="U1645" s="121"/>
      <c r="V1645" s="121"/>
      <c r="W1645" s="121"/>
      <c r="X1645" s="121"/>
      <c r="Y1645" s="121"/>
      <c r="Z1645" s="121"/>
      <c r="AA1645" s="121"/>
      <c r="AB1645" s="121"/>
      <c r="AC1645" s="122"/>
      <c r="AD1645" s="122"/>
      <c r="AE1645" s="122"/>
      <c r="AF1645" s="122"/>
      <c r="AG1645" s="123"/>
      <c r="AH1645" s="121"/>
      <c r="AI1645" s="124"/>
      <c r="AJ1645" s="124"/>
      <c r="AK1645" s="125"/>
      <c r="AL1645" s="100"/>
      <c r="AM1645" s="382"/>
      <c r="AN1645" s="105"/>
      <c r="AO1645" s="365"/>
      <c r="AP1645" s="365"/>
      <c r="AQ1645" s="256"/>
      <c r="AR1645" s="365"/>
      <c r="AS1645" s="365"/>
      <c r="AT1645" s="364"/>
      <c r="AU1645" s="365"/>
      <c r="AV1645" s="365"/>
      <c r="AW1645" s="364"/>
      <c r="AX1645" s="365"/>
      <c r="AY1645" s="365"/>
      <c r="AZ1645" s="365"/>
      <c r="BA1645" s="365"/>
      <c r="BB1645" s="365"/>
      <c r="BC1645" s="365"/>
      <c r="BD1645" s="365"/>
      <c r="BE1645" s="365"/>
      <c r="BF1645" s="365"/>
      <c r="BG1645" s="365"/>
      <c r="BH1645" s="365"/>
      <c r="BI1645" s="365"/>
      <c r="BJ1645" s="365"/>
      <c r="BK1645" s="365"/>
      <c r="BL1645" s="376"/>
      <c r="BM1645" s="376"/>
      <c r="BN1645" s="260"/>
      <c r="BO1645" s="260"/>
      <c r="BP1645" s="260"/>
    </row>
    <row r="1646" spans="1:68" s="263" customFormat="1" x14ac:dyDescent="0.2">
      <c r="A1646" s="265"/>
      <c r="B1646" s="118"/>
      <c r="C1646" s="117"/>
      <c r="D1646" s="119"/>
      <c r="E1646" s="119"/>
      <c r="F1646" s="119"/>
      <c r="G1646" s="119"/>
      <c r="H1646" s="119"/>
      <c r="I1646" s="120"/>
      <c r="J1646" s="121"/>
      <c r="K1646" s="121"/>
      <c r="L1646" s="121"/>
      <c r="M1646" s="121"/>
      <c r="N1646" s="121"/>
      <c r="O1646" s="121"/>
      <c r="P1646" s="121"/>
      <c r="Q1646" s="121"/>
      <c r="R1646" s="121"/>
      <c r="S1646" s="121"/>
      <c r="T1646" s="121"/>
      <c r="U1646" s="121"/>
      <c r="V1646" s="121"/>
      <c r="W1646" s="121"/>
      <c r="X1646" s="121"/>
      <c r="Y1646" s="121"/>
      <c r="Z1646" s="121"/>
      <c r="AA1646" s="121"/>
      <c r="AB1646" s="121"/>
      <c r="AC1646" s="122"/>
      <c r="AD1646" s="122"/>
      <c r="AE1646" s="122"/>
      <c r="AF1646" s="122"/>
      <c r="AG1646" s="123"/>
      <c r="AH1646" s="121"/>
      <c r="AI1646" s="124"/>
      <c r="AJ1646" s="124"/>
      <c r="AK1646" s="125"/>
      <c r="AL1646" s="100"/>
      <c r="AM1646" s="382"/>
      <c r="AN1646" s="105"/>
      <c r="AO1646" s="365"/>
      <c r="AP1646" s="365"/>
      <c r="AQ1646" s="256"/>
      <c r="AR1646" s="365"/>
      <c r="AS1646" s="365"/>
      <c r="AT1646" s="364"/>
      <c r="AU1646" s="365"/>
      <c r="AV1646" s="365"/>
      <c r="AW1646" s="364"/>
      <c r="AX1646" s="365"/>
      <c r="AY1646" s="365"/>
      <c r="AZ1646" s="365"/>
      <c r="BA1646" s="365"/>
      <c r="BB1646" s="365"/>
      <c r="BC1646" s="365"/>
      <c r="BD1646" s="365"/>
      <c r="BE1646" s="365"/>
      <c r="BF1646" s="365"/>
      <c r="BG1646" s="365"/>
      <c r="BH1646" s="365"/>
      <c r="BI1646" s="365"/>
      <c r="BJ1646" s="365"/>
      <c r="BK1646" s="365"/>
      <c r="BL1646" s="376"/>
      <c r="BM1646" s="376"/>
      <c r="BN1646" s="260"/>
      <c r="BO1646" s="260"/>
      <c r="BP1646" s="260"/>
    </row>
    <row r="1647" spans="1:68" x14ac:dyDescent="0.2">
      <c r="A1647" s="165"/>
    </row>
    <row r="1648" spans="1:68" x14ac:dyDescent="0.2">
      <c r="A1648" s="165"/>
    </row>
    <row r="1649" spans="1:1" x14ac:dyDescent="0.2">
      <c r="A1649" s="165"/>
    </row>
    <row r="1650" spans="1:1" x14ac:dyDescent="0.2">
      <c r="A1650" s="165"/>
    </row>
    <row r="1651" spans="1:1" x14ac:dyDescent="0.2">
      <c r="A1651" s="165"/>
    </row>
    <row r="1652" spans="1:1" x14ac:dyDescent="0.2">
      <c r="A1652" s="165"/>
    </row>
    <row r="1653" spans="1:1" x14ac:dyDescent="0.2">
      <c r="A1653" s="165"/>
    </row>
    <row r="1654" spans="1:1" x14ac:dyDescent="0.2">
      <c r="A1654" s="165"/>
    </row>
    <row r="1655" spans="1:1" x14ac:dyDescent="0.2">
      <c r="A1655" s="165"/>
    </row>
    <row r="1656" spans="1:1" x14ac:dyDescent="0.2">
      <c r="A1656" s="165"/>
    </row>
    <row r="1657" spans="1:1" x14ac:dyDescent="0.2">
      <c r="A1657" s="165"/>
    </row>
    <row r="1658" spans="1:1" x14ac:dyDescent="0.2">
      <c r="A1658" s="165"/>
    </row>
    <row r="1659" spans="1:1" x14ac:dyDescent="0.2">
      <c r="A1659" s="165"/>
    </row>
    <row r="1660" spans="1:1" x14ac:dyDescent="0.2">
      <c r="A1660" s="165"/>
    </row>
    <row r="1661" spans="1:1" x14ac:dyDescent="0.2">
      <c r="A1661" s="165"/>
    </row>
    <row r="1662" spans="1:1" x14ac:dyDescent="0.2">
      <c r="A1662" s="165"/>
    </row>
    <row r="1663" spans="1:1" x14ac:dyDescent="0.2">
      <c r="A1663" s="165"/>
    </row>
  </sheetData>
  <sheetProtection algorithmName="SHA-512" hashValue="J2xdqtwyl6SYOkp41z5Rrn/+v+dYKEYfx8bQp9dhhPBPMk7F5U9G4QpjGVkRtHkZRpW6tffqAzeTvmXhV3Vvnw==" saltValue="b1+6PQOeK+WDrWehhgjwqQ==" spinCount="100000" sheet="1" objects="1" scenarios="1" formatCells="0"/>
  <protectedRanges>
    <protectedRange sqref="B33:AK42 B47:AK56 B61:AK70 B75:AK84 B89:AK98 B103:AK112 B117:AK126 B131:AK140 B145:AK154 B159:AK168 B173:AK182 B187:AK196 B201:AK210 B215:AK224 B229:AK238 B243:AK252 B257:AK266 B271:AK280 B285:AK294 B299:AK308 B313:AK322 B327:AK336 B341:AK350 B355:AK364 B369:AK378 B383:AK392 B397:AK406 B411:AK420 B425:AK434 B439:AK448 B453:AK462 B467:AK476 B481:AK490 B495:AK504 B509:AK518 B523:AK532 B537:AK546 B551:AK560 B565:AK574 B579:AK588 B593:AK602 B607:AK616 B621:AK630 B635:AK644 B649:AK658 B663:AK672 B677:AK686 B691:AK700 B705:AK714 B719:AK728 B733:AK742 B747:AK756 B761:AK770 B775:AK784 B789:AK798 B803:AK812 B817:AK826 B831:AK840 B845:AK854 B859:AK868 B873:AK882 B887:AK896 B901:AK910 B915:AK924 B929:AK938 B943:AK952 B957:AK966 B971:AK980 B985:AK994 B999:AK1008 B1013:AK1022 B1027:AK1036 B1041:AK1050 B1055:AK1064 B1069:AK1078 B1083:AK1092 B1097:AK1106 B1111:AK1120 B1125:AK1134 B1139:AK1148 B1153:AK1162 B1167:AK1176 B1181:AK1190 B1195:AK1204 B1209:AK1218 B1223:AK1232 B1237:AK1246 B1251:AK1260 B1265:AK1274 B1279:AK1288 B1293:AK1302 B1307:AK1316 B1321:AK1330 B1335:AK1344 B1349:AK1358 B1363:AK1372 B1377:AK1386 B1391:AK1400 B1405:AK1414 B1419:AK1428 B1433:AK1442 B1447:AK1456 B1461:AK1470 B1475:AK1484 B1489:AK1498 B1503:AK1512 B1517:AK1526 C11:AK14 B11:B15 B5:AK10 B19:AK28" name="Rango1"/>
  </protectedRanges>
  <dataConsolidate/>
  <mergeCells count="2234">
    <mergeCell ref="AH1205:AK1205"/>
    <mergeCell ref="AH1219:AK1219"/>
    <mergeCell ref="AH1233:AK1233"/>
    <mergeCell ref="AH1247:AK1247"/>
    <mergeCell ref="AH1261:AK1261"/>
    <mergeCell ref="AH1275:AK1275"/>
    <mergeCell ref="AH1289:AK1289"/>
    <mergeCell ref="AH1303:AK1303"/>
    <mergeCell ref="AH1317:AK1317"/>
    <mergeCell ref="AH1331:AK1331"/>
    <mergeCell ref="AH1345:AK1345"/>
    <mergeCell ref="AH1359:AK1359"/>
    <mergeCell ref="AH1373:AK1373"/>
    <mergeCell ref="AH1387:AK1387"/>
    <mergeCell ref="AH1401:AK1401"/>
    <mergeCell ref="AH1415:AK1415"/>
    <mergeCell ref="AH1429:AK1429"/>
    <mergeCell ref="AI1315:AK1315"/>
    <mergeCell ref="AI1314:AK1314"/>
    <mergeCell ref="AI1313:AK1313"/>
    <mergeCell ref="AI1309:AK1309"/>
    <mergeCell ref="AI1308:AK1308"/>
    <mergeCell ref="AI1307:AK1307"/>
    <mergeCell ref="AI1300:AK1300"/>
    <mergeCell ref="AI1400:AK1400"/>
    <mergeCell ref="AH1402:AK1402"/>
    <mergeCell ref="AI1382:AK1382"/>
    <mergeCell ref="AI1355:AK1355"/>
    <mergeCell ref="AI1356:AK1356"/>
    <mergeCell ref="AI1357:AK1357"/>
    <mergeCell ref="AI1358:AK1358"/>
    <mergeCell ref="AI1337:AK1337"/>
    <mergeCell ref="AH1079:AK1079"/>
    <mergeCell ref="AH1093:AK1093"/>
    <mergeCell ref="AH1107:AK1107"/>
    <mergeCell ref="AH1121:AK1121"/>
    <mergeCell ref="AH1135:AK1135"/>
    <mergeCell ref="AH1149:AK1149"/>
    <mergeCell ref="AH1163:AK1163"/>
    <mergeCell ref="AH1177:AK1177"/>
    <mergeCell ref="AH1191:AK1191"/>
    <mergeCell ref="AI1188:AK1188"/>
    <mergeCell ref="AI1189:AK1189"/>
    <mergeCell ref="AH1150:AK1150"/>
    <mergeCell ref="AI1085:AK1085"/>
    <mergeCell ref="AI973:AK973"/>
    <mergeCell ref="AI974:AK974"/>
    <mergeCell ref="AI975:AK975"/>
    <mergeCell ref="AI976:AK976"/>
    <mergeCell ref="AI977:AK977"/>
    <mergeCell ref="AI978:AK978"/>
    <mergeCell ref="AI979:AK979"/>
    <mergeCell ref="AI980:AK980"/>
    <mergeCell ref="AH982:AK982"/>
    <mergeCell ref="AI1090:AK1090"/>
    <mergeCell ref="AI1091:AK1091"/>
    <mergeCell ref="AH1152:AJ1152"/>
    <mergeCell ref="AI1155:AK1155"/>
    <mergeCell ref="AI1156:AK1156"/>
    <mergeCell ref="AI1157:AK1157"/>
    <mergeCell ref="AI1158:AK1158"/>
    <mergeCell ref="AI1159:AK1159"/>
    <mergeCell ref="AI1160:AK1160"/>
    <mergeCell ref="AI1161:AK1161"/>
    <mergeCell ref="AI738:AK738"/>
    <mergeCell ref="AI739:AK739"/>
    <mergeCell ref="AI740:AK740"/>
    <mergeCell ref="AI741:AK741"/>
    <mergeCell ref="AI742:AK742"/>
    <mergeCell ref="AH744:AK744"/>
    <mergeCell ref="AI763:AK763"/>
    <mergeCell ref="AI764:AK764"/>
    <mergeCell ref="AI753:AK753"/>
    <mergeCell ref="AI754:AK754"/>
    <mergeCell ref="AI755:AK755"/>
    <mergeCell ref="AH758:AK758"/>
    <mergeCell ref="AH772:AK772"/>
    <mergeCell ref="AI795:AK795"/>
    <mergeCell ref="AH967:AK967"/>
    <mergeCell ref="AH981:AK981"/>
    <mergeCell ref="AH995:AK995"/>
    <mergeCell ref="AH743:AK743"/>
    <mergeCell ref="AH757:AK757"/>
    <mergeCell ref="AH771:AK771"/>
    <mergeCell ref="AH785:AK785"/>
    <mergeCell ref="AH799:AK799"/>
    <mergeCell ref="AH813:AK813"/>
    <mergeCell ref="AH827:AK827"/>
    <mergeCell ref="AH841:AK841"/>
    <mergeCell ref="AH855:AK855"/>
    <mergeCell ref="AH869:AK869"/>
    <mergeCell ref="AH883:AK883"/>
    <mergeCell ref="AH897:AK897"/>
    <mergeCell ref="AH911:AK911"/>
    <mergeCell ref="AH925:AK925"/>
    <mergeCell ref="AH939:AK939"/>
    <mergeCell ref="AH463:AK463"/>
    <mergeCell ref="AH477:AK477"/>
    <mergeCell ref="AH491:AK491"/>
    <mergeCell ref="AH505:AK505"/>
    <mergeCell ref="AH519:AK519"/>
    <mergeCell ref="AH533:AK533"/>
    <mergeCell ref="AH547:AK547"/>
    <mergeCell ref="AH561:AK561"/>
    <mergeCell ref="AH575:AK575"/>
    <mergeCell ref="AH589:AK589"/>
    <mergeCell ref="AH603:AK603"/>
    <mergeCell ref="AH617:AK617"/>
    <mergeCell ref="AH631:AK631"/>
    <mergeCell ref="AH645:AK645"/>
    <mergeCell ref="AH659:AK659"/>
    <mergeCell ref="AH673:AK673"/>
    <mergeCell ref="AH687:AK687"/>
    <mergeCell ref="AI677:AK677"/>
    <mergeCell ref="AI678:AK678"/>
    <mergeCell ref="AI679:AK679"/>
    <mergeCell ref="AI680:AK680"/>
    <mergeCell ref="AI681:AK681"/>
    <mergeCell ref="AI682:AK682"/>
    <mergeCell ref="AI683:AK683"/>
    <mergeCell ref="AI684:AK684"/>
    <mergeCell ref="AI644:AK644"/>
    <mergeCell ref="AH646:AK646"/>
    <mergeCell ref="AI640:AK640"/>
    <mergeCell ref="AI641:AK641"/>
    <mergeCell ref="AH535:AK535"/>
    <mergeCell ref="F1530:H1530"/>
    <mergeCell ref="AH29:AK29"/>
    <mergeCell ref="AH43:AK43"/>
    <mergeCell ref="AH57:AK57"/>
    <mergeCell ref="AH71:AK71"/>
    <mergeCell ref="AH85:AK85"/>
    <mergeCell ref="AH99:AK99"/>
    <mergeCell ref="AH113:AK113"/>
    <mergeCell ref="AH127:AK127"/>
    <mergeCell ref="AH141:AK141"/>
    <mergeCell ref="AH155:AK155"/>
    <mergeCell ref="AH169:AK169"/>
    <mergeCell ref="AH183:AK183"/>
    <mergeCell ref="AH197:AK197"/>
    <mergeCell ref="AH211:AK211"/>
    <mergeCell ref="AH225:AK225"/>
    <mergeCell ref="AH239:AK239"/>
    <mergeCell ref="AH253:AK253"/>
    <mergeCell ref="AH267:AK267"/>
    <mergeCell ref="AH281:AK281"/>
    <mergeCell ref="AH295:AK295"/>
    <mergeCell ref="AH309:AK309"/>
    <mergeCell ref="AH323:AK323"/>
    <mergeCell ref="AH337:AK337"/>
    <mergeCell ref="AH351:AK351"/>
    <mergeCell ref="AH365:AK365"/>
    <mergeCell ref="AH379:AK379"/>
    <mergeCell ref="AH393:AK393"/>
    <mergeCell ref="AH407:AK407"/>
    <mergeCell ref="AH421:AK421"/>
    <mergeCell ref="AH953:AK953"/>
    <mergeCell ref="AI770:AK770"/>
    <mergeCell ref="AH435:AK435"/>
    <mergeCell ref="AH449:AK449"/>
    <mergeCell ref="F1374:H1374"/>
    <mergeCell ref="F1375:H1375"/>
    <mergeCell ref="F1403:H1403"/>
    <mergeCell ref="F1404:H1404"/>
    <mergeCell ref="F1416:H1416"/>
    <mergeCell ref="F1417:H1417"/>
    <mergeCell ref="F1418:H1418"/>
    <mergeCell ref="F1430:H1430"/>
    <mergeCell ref="F1431:H1431"/>
    <mergeCell ref="F1432:H1432"/>
    <mergeCell ref="F1444:H1444"/>
    <mergeCell ref="F1445:H1445"/>
    <mergeCell ref="F1446:H1446"/>
    <mergeCell ref="F1458:H1458"/>
    <mergeCell ref="F1459:H1459"/>
    <mergeCell ref="F1150:H1150"/>
    <mergeCell ref="F1151:H1151"/>
    <mergeCell ref="F1221:H1221"/>
    <mergeCell ref="F1222:H1222"/>
    <mergeCell ref="F1234:H1234"/>
    <mergeCell ref="F1235:H1235"/>
    <mergeCell ref="F1236:H1236"/>
    <mergeCell ref="F1248:H1248"/>
    <mergeCell ref="F1249:H1249"/>
    <mergeCell ref="F1250:H1250"/>
    <mergeCell ref="F1262:H1262"/>
    <mergeCell ref="F1263:H1263"/>
    <mergeCell ref="F1264:H1264"/>
    <mergeCell ref="F1276:H1276"/>
    <mergeCell ref="F1277:H1277"/>
    <mergeCell ref="F1291:H1291"/>
    <mergeCell ref="F1292:H1292"/>
    <mergeCell ref="F1304:H1304"/>
    <mergeCell ref="F1305:H1305"/>
    <mergeCell ref="F1306:H1306"/>
    <mergeCell ref="F1318:H1318"/>
    <mergeCell ref="F1319:H1319"/>
    <mergeCell ref="F1320:H1320"/>
    <mergeCell ref="F1332:H1332"/>
    <mergeCell ref="F1333:H1333"/>
    <mergeCell ref="F1334:H1334"/>
    <mergeCell ref="F1346:H1346"/>
    <mergeCell ref="F1347:H1347"/>
    <mergeCell ref="F1348:H1348"/>
    <mergeCell ref="F1360:H1360"/>
    <mergeCell ref="F1361:H1361"/>
    <mergeCell ref="F1362:H1362"/>
    <mergeCell ref="F1278:H1278"/>
    <mergeCell ref="F1290:H1290"/>
    <mergeCell ref="F942:H942"/>
    <mergeCell ref="F954:H954"/>
    <mergeCell ref="F955:H955"/>
    <mergeCell ref="F956:H956"/>
    <mergeCell ref="F968:H968"/>
    <mergeCell ref="F969:H969"/>
    <mergeCell ref="F970:H970"/>
    <mergeCell ref="F982:H982"/>
    <mergeCell ref="F983:H983"/>
    <mergeCell ref="F1080:H1080"/>
    <mergeCell ref="F1081:H1081"/>
    <mergeCell ref="F1082:H1082"/>
    <mergeCell ref="F1094:H1094"/>
    <mergeCell ref="F1095:H1095"/>
    <mergeCell ref="F1096:H1096"/>
    <mergeCell ref="F1108:H1108"/>
    <mergeCell ref="F1109:H1109"/>
    <mergeCell ref="F870:H870"/>
    <mergeCell ref="F871:H871"/>
    <mergeCell ref="F872:H872"/>
    <mergeCell ref="F884:H884"/>
    <mergeCell ref="F885:H885"/>
    <mergeCell ref="F886:H886"/>
    <mergeCell ref="F898:H898"/>
    <mergeCell ref="F899:H899"/>
    <mergeCell ref="F900:H900"/>
    <mergeCell ref="F912:H912"/>
    <mergeCell ref="F913:H913"/>
    <mergeCell ref="F914:H914"/>
    <mergeCell ref="F926:H926"/>
    <mergeCell ref="F927:H927"/>
    <mergeCell ref="F928:H928"/>
    <mergeCell ref="F940:H940"/>
    <mergeCell ref="F941:H941"/>
    <mergeCell ref="F717:H717"/>
    <mergeCell ref="F718:H718"/>
    <mergeCell ref="F730:H730"/>
    <mergeCell ref="F731:H731"/>
    <mergeCell ref="F732:H732"/>
    <mergeCell ref="F744:H744"/>
    <mergeCell ref="F745:H745"/>
    <mergeCell ref="F746:H746"/>
    <mergeCell ref="F758:H758"/>
    <mergeCell ref="F759:H759"/>
    <mergeCell ref="F760:H760"/>
    <mergeCell ref="F772:H772"/>
    <mergeCell ref="F773:H773"/>
    <mergeCell ref="F774:H774"/>
    <mergeCell ref="F786:H786"/>
    <mergeCell ref="F787:H787"/>
    <mergeCell ref="F788:H788"/>
    <mergeCell ref="F633:H633"/>
    <mergeCell ref="F634:H634"/>
    <mergeCell ref="F646:H646"/>
    <mergeCell ref="F647:H647"/>
    <mergeCell ref="F648:H648"/>
    <mergeCell ref="F661:H661"/>
    <mergeCell ref="F662:H662"/>
    <mergeCell ref="F674:H674"/>
    <mergeCell ref="F675:H675"/>
    <mergeCell ref="F676:H676"/>
    <mergeCell ref="F688:H688"/>
    <mergeCell ref="F689:H689"/>
    <mergeCell ref="F690:H690"/>
    <mergeCell ref="F702:H702"/>
    <mergeCell ref="F703:H703"/>
    <mergeCell ref="F704:H704"/>
    <mergeCell ref="F716:H716"/>
    <mergeCell ref="F520:H520"/>
    <mergeCell ref="F521:H521"/>
    <mergeCell ref="F522:H522"/>
    <mergeCell ref="F534:H534"/>
    <mergeCell ref="F535:H535"/>
    <mergeCell ref="F577:H577"/>
    <mergeCell ref="F578:H578"/>
    <mergeCell ref="F590:H590"/>
    <mergeCell ref="F591:H591"/>
    <mergeCell ref="F592:H592"/>
    <mergeCell ref="F604:H604"/>
    <mergeCell ref="F605:H605"/>
    <mergeCell ref="F606:H606"/>
    <mergeCell ref="F618:H618"/>
    <mergeCell ref="F619:H619"/>
    <mergeCell ref="F620:H620"/>
    <mergeCell ref="F632:H632"/>
    <mergeCell ref="F437:H437"/>
    <mergeCell ref="F438:H438"/>
    <mergeCell ref="F450:H450"/>
    <mergeCell ref="F451:H451"/>
    <mergeCell ref="F452:H452"/>
    <mergeCell ref="F464:H464"/>
    <mergeCell ref="F465:H465"/>
    <mergeCell ref="F466:H466"/>
    <mergeCell ref="F478:H478"/>
    <mergeCell ref="F479:H479"/>
    <mergeCell ref="F480:H480"/>
    <mergeCell ref="F492:H492"/>
    <mergeCell ref="F493:H493"/>
    <mergeCell ref="F494:H494"/>
    <mergeCell ref="F506:H506"/>
    <mergeCell ref="F507:H507"/>
    <mergeCell ref="F508:H508"/>
    <mergeCell ref="F354:H354"/>
    <mergeCell ref="F366:H366"/>
    <mergeCell ref="F367:H367"/>
    <mergeCell ref="F368:H368"/>
    <mergeCell ref="F380:H380"/>
    <mergeCell ref="F381:H381"/>
    <mergeCell ref="F382:H382"/>
    <mergeCell ref="F394:H394"/>
    <mergeCell ref="F395:H395"/>
    <mergeCell ref="F396:H396"/>
    <mergeCell ref="F408:H408"/>
    <mergeCell ref="F409:H409"/>
    <mergeCell ref="F410:H410"/>
    <mergeCell ref="F422:H422"/>
    <mergeCell ref="F423:H423"/>
    <mergeCell ref="F424:H424"/>
    <mergeCell ref="F436:H436"/>
    <mergeCell ref="F282:H282"/>
    <mergeCell ref="F283:H283"/>
    <mergeCell ref="F284:H284"/>
    <mergeCell ref="F296:H296"/>
    <mergeCell ref="F297:H297"/>
    <mergeCell ref="F298:H298"/>
    <mergeCell ref="F310:H310"/>
    <mergeCell ref="F311:H311"/>
    <mergeCell ref="F312:H312"/>
    <mergeCell ref="F324:H324"/>
    <mergeCell ref="F325:H325"/>
    <mergeCell ref="F326:H326"/>
    <mergeCell ref="F338:H338"/>
    <mergeCell ref="F339:H339"/>
    <mergeCell ref="F340:H340"/>
    <mergeCell ref="F352:H352"/>
    <mergeCell ref="F353:H353"/>
    <mergeCell ref="F144:H144"/>
    <mergeCell ref="F156:H156"/>
    <mergeCell ref="F157:H157"/>
    <mergeCell ref="F158:H158"/>
    <mergeCell ref="F170:H170"/>
    <mergeCell ref="F171:H171"/>
    <mergeCell ref="F172:H172"/>
    <mergeCell ref="F184:H184"/>
    <mergeCell ref="F185:H185"/>
    <mergeCell ref="F186:H186"/>
    <mergeCell ref="F226:H226"/>
    <mergeCell ref="F227:H227"/>
    <mergeCell ref="F228:H228"/>
    <mergeCell ref="F240:H240"/>
    <mergeCell ref="F241:H241"/>
    <mergeCell ref="F242:H242"/>
    <mergeCell ref="F254:H254"/>
    <mergeCell ref="F18:H18"/>
    <mergeCell ref="F17:H17"/>
    <mergeCell ref="F16:H16"/>
    <mergeCell ref="F32:H32"/>
    <mergeCell ref="F31:H31"/>
    <mergeCell ref="F30:H30"/>
    <mergeCell ref="F44:H44"/>
    <mergeCell ref="F45:H45"/>
    <mergeCell ref="F46:H46"/>
    <mergeCell ref="F58:H58"/>
    <mergeCell ref="F59:H59"/>
    <mergeCell ref="F60:H60"/>
    <mergeCell ref="F72:H72"/>
    <mergeCell ref="F73:H73"/>
    <mergeCell ref="F74:H74"/>
    <mergeCell ref="F86:H86"/>
    <mergeCell ref="F87:H87"/>
    <mergeCell ref="A59:A60"/>
    <mergeCell ref="B58:E59"/>
    <mergeCell ref="AH45:AK45"/>
    <mergeCell ref="A45:A46"/>
    <mergeCell ref="AH44:AK44"/>
    <mergeCell ref="B44:E45"/>
    <mergeCell ref="AI42:AK42"/>
    <mergeCell ref="AI41:AK41"/>
    <mergeCell ref="AI40:AK40"/>
    <mergeCell ref="AI39:AK39"/>
    <mergeCell ref="AI38:AK38"/>
    <mergeCell ref="AI37:AK37"/>
    <mergeCell ref="AI36:AK36"/>
    <mergeCell ref="AI35:AK35"/>
    <mergeCell ref="AI34:AK34"/>
    <mergeCell ref="AI33:AK33"/>
    <mergeCell ref="A87:A88"/>
    <mergeCell ref="B86:E87"/>
    <mergeCell ref="AI81:AK81"/>
    <mergeCell ref="AI80:AK80"/>
    <mergeCell ref="AI79:AK79"/>
    <mergeCell ref="AI78:AK78"/>
    <mergeCell ref="AI77:AK77"/>
    <mergeCell ref="AI76:AK76"/>
    <mergeCell ref="AI75:AK75"/>
    <mergeCell ref="AH74:AJ74"/>
    <mergeCell ref="B74:E74"/>
    <mergeCell ref="AH73:AK73"/>
    <mergeCell ref="A73:A74"/>
    <mergeCell ref="AH72:AK72"/>
    <mergeCell ref="B72:E73"/>
    <mergeCell ref="AI70:AK70"/>
    <mergeCell ref="AI69:AK69"/>
    <mergeCell ref="AH172:AJ172"/>
    <mergeCell ref="AH170:AK170"/>
    <mergeCell ref="AI168:AK168"/>
    <mergeCell ref="B158:E158"/>
    <mergeCell ref="AH156:AK156"/>
    <mergeCell ref="AI154:AK154"/>
    <mergeCell ref="AI153:AK153"/>
    <mergeCell ref="AI146:AK146"/>
    <mergeCell ref="AI145:AK145"/>
    <mergeCell ref="AI126:AK126"/>
    <mergeCell ref="AI125:AK125"/>
    <mergeCell ref="AI124:AK124"/>
    <mergeCell ref="AI123:AK123"/>
    <mergeCell ref="AI122:AK122"/>
    <mergeCell ref="AI121:AK121"/>
    <mergeCell ref="AI117:AK117"/>
    <mergeCell ref="AH116:AJ116"/>
    <mergeCell ref="AH101:AK101"/>
    <mergeCell ref="AI167:AK167"/>
    <mergeCell ref="F88:H88"/>
    <mergeCell ref="F100:H100"/>
    <mergeCell ref="F101:H101"/>
    <mergeCell ref="F102:H102"/>
    <mergeCell ref="F114:H114"/>
    <mergeCell ref="F115:H115"/>
    <mergeCell ref="F116:H116"/>
    <mergeCell ref="F128:H128"/>
    <mergeCell ref="F129:H129"/>
    <mergeCell ref="F130:H130"/>
    <mergeCell ref="F142:H142"/>
    <mergeCell ref="F143:H143"/>
    <mergeCell ref="AI1336:AK1336"/>
    <mergeCell ref="AI1335:AK1335"/>
    <mergeCell ref="AH1334:AJ1334"/>
    <mergeCell ref="B1332:E1333"/>
    <mergeCell ref="AI1323:AK1323"/>
    <mergeCell ref="AI1322:AK1322"/>
    <mergeCell ref="AH1318:AK1318"/>
    <mergeCell ref="B1318:E1319"/>
    <mergeCell ref="AI1316:AK1316"/>
    <mergeCell ref="F1376:H1376"/>
    <mergeCell ref="F1388:H1388"/>
    <mergeCell ref="F1389:H1389"/>
    <mergeCell ref="F1390:H1390"/>
    <mergeCell ref="F1402:H1402"/>
    <mergeCell ref="AI1399:AK1399"/>
    <mergeCell ref="AI1398:AK1398"/>
    <mergeCell ref="AI1397:AK1397"/>
    <mergeCell ref="AI1396:AK1396"/>
    <mergeCell ref="AI1395:AK1395"/>
    <mergeCell ref="AI1394:AK1394"/>
    <mergeCell ref="AI1393:AK1393"/>
    <mergeCell ref="AI1381:AK1381"/>
    <mergeCell ref="AI1380:AK1380"/>
    <mergeCell ref="AI1379:AK1379"/>
    <mergeCell ref="AI1339:AK1339"/>
    <mergeCell ref="AI1338:AK1338"/>
    <mergeCell ref="AI1352:AK1352"/>
    <mergeCell ref="AI1353:AK1353"/>
    <mergeCell ref="AI1354:AK1354"/>
    <mergeCell ref="AI1383:AK1383"/>
    <mergeCell ref="AI1384:AK1384"/>
    <mergeCell ref="AI1385:AK1385"/>
    <mergeCell ref="AI1386:AK1386"/>
    <mergeCell ref="AI1392:AK1392"/>
    <mergeCell ref="AH1444:AK1444"/>
    <mergeCell ref="AI1442:AK1442"/>
    <mergeCell ref="AI1441:AK1441"/>
    <mergeCell ref="AI1440:AK1440"/>
    <mergeCell ref="AI1439:AK1439"/>
    <mergeCell ref="AI1438:AK1438"/>
    <mergeCell ref="AI1437:AK1437"/>
    <mergeCell ref="AI1436:AK1436"/>
    <mergeCell ref="AI1435:AK1435"/>
    <mergeCell ref="AH1430:AK1430"/>
    <mergeCell ref="AI1428:AK1428"/>
    <mergeCell ref="AI1426:AK1426"/>
    <mergeCell ref="AI1422:AK1422"/>
    <mergeCell ref="AI1421:AK1421"/>
    <mergeCell ref="AI1420:AK1420"/>
    <mergeCell ref="AI1419:AK1419"/>
    <mergeCell ref="AH1418:AJ1418"/>
    <mergeCell ref="AH1443:AK1443"/>
    <mergeCell ref="AH1528:AK1528"/>
    <mergeCell ref="B1528:E1529"/>
    <mergeCell ref="AI1526:AK1526"/>
    <mergeCell ref="AI1525:AK1525"/>
    <mergeCell ref="AI1524:AK1524"/>
    <mergeCell ref="AI1523:AK1523"/>
    <mergeCell ref="AI1522:AK1522"/>
    <mergeCell ref="AI1521:AK1521"/>
    <mergeCell ref="AH1514:AK1514"/>
    <mergeCell ref="AI1512:AK1512"/>
    <mergeCell ref="AI1511:AK1511"/>
    <mergeCell ref="AI1510:AK1510"/>
    <mergeCell ref="AI1509:AK1509"/>
    <mergeCell ref="AH1501:AK1501"/>
    <mergeCell ref="B1500:E1501"/>
    <mergeCell ref="AI1494:AK1494"/>
    <mergeCell ref="AI1493:AK1493"/>
    <mergeCell ref="F1500:H1500"/>
    <mergeCell ref="F1501:H1501"/>
    <mergeCell ref="F1502:H1502"/>
    <mergeCell ref="F1514:H1514"/>
    <mergeCell ref="F1515:H1515"/>
    <mergeCell ref="F1516:H1516"/>
    <mergeCell ref="F1528:H1528"/>
    <mergeCell ref="F1529:H1529"/>
    <mergeCell ref="AH1499:AK1499"/>
    <mergeCell ref="AH1513:AK1513"/>
    <mergeCell ref="AH1527:AK1527"/>
    <mergeCell ref="AI1519:AK1519"/>
    <mergeCell ref="B1514:E1515"/>
    <mergeCell ref="A1333:A1334"/>
    <mergeCell ref="AH1333:AK1333"/>
    <mergeCell ref="B1346:E1347"/>
    <mergeCell ref="A1347:A1348"/>
    <mergeCell ref="AH1347:AK1347"/>
    <mergeCell ref="B1360:E1361"/>
    <mergeCell ref="A1361:A1362"/>
    <mergeCell ref="AH1361:AK1361"/>
    <mergeCell ref="B1374:E1375"/>
    <mergeCell ref="A1375:A1376"/>
    <mergeCell ref="AH1375:AK1375"/>
    <mergeCell ref="B1388:E1389"/>
    <mergeCell ref="A1389:A1390"/>
    <mergeCell ref="AH1389:AK1389"/>
    <mergeCell ref="B1402:E1403"/>
    <mergeCell ref="A1403:A1404"/>
    <mergeCell ref="B1530:E1530"/>
    <mergeCell ref="AH1530:AJ1530"/>
    <mergeCell ref="AI1503:AK1503"/>
    <mergeCell ref="AI1504:AK1504"/>
    <mergeCell ref="AI1505:AK1505"/>
    <mergeCell ref="AI1506:AK1506"/>
    <mergeCell ref="AI1507:AK1507"/>
    <mergeCell ref="AI1508:AK1508"/>
    <mergeCell ref="AH1360:AK1360"/>
    <mergeCell ref="AH1388:AK1388"/>
    <mergeCell ref="B1390:E1390"/>
    <mergeCell ref="AH1390:AJ1390"/>
    <mergeCell ref="AI1391:AK1391"/>
    <mergeCell ref="A1501:A1502"/>
    <mergeCell ref="B1516:E1516"/>
    <mergeCell ref="AH1516:AJ1516"/>
    <mergeCell ref="P1547:U1547"/>
    <mergeCell ref="G1537:H1537"/>
    <mergeCell ref="AI1008:AK1008"/>
    <mergeCell ref="AH1010:AK1010"/>
    <mergeCell ref="B1012:E1012"/>
    <mergeCell ref="AH1012:AJ1012"/>
    <mergeCell ref="AI1013:AK1013"/>
    <mergeCell ref="AI1014:AK1014"/>
    <mergeCell ref="AI1015:AK1015"/>
    <mergeCell ref="AI1016:AK1016"/>
    <mergeCell ref="AH1234:AK1234"/>
    <mergeCell ref="B1236:E1236"/>
    <mergeCell ref="AH1236:AJ1236"/>
    <mergeCell ref="B1180:E1180"/>
    <mergeCell ref="AI1139:AK1139"/>
    <mergeCell ref="AI1144:AK1144"/>
    <mergeCell ref="AI1145:AK1145"/>
    <mergeCell ref="AI1255:AK1255"/>
    <mergeCell ref="AI1256:AK1256"/>
    <mergeCell ref="B1248:E1249"/>
    <mergeCell ref="AH1248:AK1248"/>
    <mergeCell ref="AI1242:AK1242"/>
    <mergeCell ref="AI1209:AK1209"/>
    <mergeCell ref="AI1210:AK1210"/>
    <mergeCell ref="AI1211:AK1211"/>
    <mergeCell ref="AI1212:AK1212"/>
    <mergeCell ref="AI1213:AK1213"/>
    <mergeCell ref="AI1214:AK1214"/>
    <mergeCell ref="AI1215:AK1215"/>
    <mergeCell ref="AI1216:AK1216"/>
    <mergeCell ref="AI1217:AK1217"/>
    <mergeCell ref="AI1218:AK1218"/>
    <mergeCell ref="AI1162:AK1162"/>
    <mergeCell ref="AH1164:AK1164"/>
    <mergeCell ref="B1166:E1166"/>
    <mergeCell ref="AI1183:AK1183"/>
    <mergeCell ref="AI1086:AK1086"/>
    <mergeCell ref="AI1087:AK1087"/>
    <mergeCell ref="AI1088:AK1088"/>
    <mergeCell ref="AI1089:AK1089"/>
    <mergeCell ref="AH1136:AK1136"/>
    <mergeCell ref="AH1166:AJ1166"/>
    <mergeCell ref="AI1167:AK1167"/>
    <mergeCell ref="AI1168:AK1168"/>
    <mergeCell ref="AI1169:AK1169"/>
    <mergeCell ref="AI1170:AK1170"/>
    <mergeCell ref="AI1171:AK1171"/>
    <mergeCell ref="AI1172:AK1172"/>
    <mergeCell ref="AI1173:AK1173"/>
    <mergeCell ref="AI1174:AK1174"/>
    <mergeCell ref="AH1178:AK1178"/>
    <mergeCell ref="F1152:H1152"/>
    <mergeCell ref="AI1092:AK1092"/>
    <mergeCell ref="AH1094:AK1094"/>
    <mergeCell ref="AI1146:AK1146"/>
    <mergeCell ref="AI1175:AK1175"/>
    <mergeCell ref="B1096:E1096"/>
    <mergeCell ref="AH1096:AJ1096"/>
    <mergeCell ref="AI1097:AK1097"/>
    <mergeCell ref="AI1098:AK1098"/>
    <mergeCell ref="AI1099:AK1099"/>
    <mergeCell ref="AI1100:AK1100"/>
    <mergeCell ref="AI1101:AK1101"/>
    <mergeCell ref="B1094:E1095"/>
    <mergeCell ref="AI1072:AK1072"/>
    <mergeCell ref="B998:E998"/>
    <mergeCell ref="AH998:AJ998"/>
    <mergeCell ref="AI987:AK987"/>
    <mergeCell ref="AI988:AK988"/>
    <mergeCell ref="AI989:AK989"/>
    <mergeCell ref="AI990:AK990"/>
    <mergeCell ref="B1026:E1026"/>
    <mergeCell ref="AI971:AK971"/>
    <mergeCell ref="AI972:AK972"/>
    <mergeCell ref="F1039:H1039"/>
    <mergeCell ref="F1040:H1040"/>
    <mergeCell ref="F1052:H1052"/>
    <mergeCell ref="F1053:H1053"/>
    <mergeCell ref="F1054:H1054"/>
    <mergeCell ref="F1066:H1066"/>
    <mergeCell ref="F1067:H1067"/>
    <mergeCell ref="AI985:AK985"/>
    <mergeCell ref="AI986:AK986"/>
    <mergeCell ref="AH1026:AJ1026"/>
    <mergeCell ref="AI1027:AK1027"/>
    <mergeCell ref="AI1028:AK1028"/>
    <mergeCell ref="AI1029:AK1029"/>
    <mergeCell ref="AI1030:AK1030"/>
    <mergeCell ref="AI1031:AK1031"/>
    <mergeCell ref="AI1032:AK1032"/>
    <mergeCell ref="AI1033:AK1033"/>
    <mergeCell ref="AI991:AK991"/>
    <mergeCell ref="AI992:AK992"/>
    <mergeCell ref="AI993:AK993"/>
    <mergeCell ref="AI994:AK994"/>
    <mergeCell ref="AH996:AK996"/>
    <mergeCell ref="AI863:AK863"/>
    <mergeCell ref="B856:E857"/>
    <mergeCell ref="A857:A858"/>
    <mergeCell ref="AI864:AK864"/>
    <mergeCell ref="B844:E844"/>
    <mergeCell ref="B872:E872"/>
    <mergeCell ref="AH872:AJ872"/>
    <mergeCell ref="AI790:AK790"/>
    <mergeCell ref="AI791:AK791"/>
    <mergeCell ref="AI792:AK792"/>
    <mergeCell ref="AI793:AK793"/>
    <mergeCell ref="AI794:AK794"/>
    <mergeCell ref="B968:E969"/>
    <mergeCell ref="AI1004:AK1004"/>
    <mergeCell ref="AI1005:AK1005"/>
    <mergeCell ref="AI1022:AK1022"/>
    <mergeCell ref="AI1071:AK1071"/>
    <mergeCell ref="AI958:AK958"/>
    <mergeCell ref="AI966:AK966"/>
    <mergeCell ref="AH968:AK968"/>
    <mergeCell ref="B970:E970"/>
    <mergeCell ref="AH970:AJ970"/>
    <mergeCell ref="F984:H984"/>
    <mergeCell ref="F996:H996"/>
    <mergeCell ref="F997:H997"/>
    <mergeCell ref="F998:H998"/>
    <mergeCell ref="F1010:H1010"/>
    <mergeCell ref="F1011:H1011"/>
    <mergeCell ref="F1012:H1012"/>
    <mergeCell ref="F1024:H1024"/>
    <mergeCell ref="F1025:H1025"/>
    <mergeCell ref="F1026:H1026"/>
    <mergeCell ref="B786:E787"/>
    <mergeCell ref="A787:A788"/>
    <mergeCell ref="AH787:AK787"/>
    <mergeCell ref="B800:E801"/>
    <mergeCell ref="A801:A802"/>
    <mergeCell ref="AH801:AK801"/>
    <mergeCell ref="B814:E815"/>
    <mergeCell ref="A815:A816"/>
    <mergeCell ref="AH815:AK815"/>
    <mergeCell ref="B828:E829"/>
    <mergeCell ref="A829:A830"/>
    <mergeCell ref="AH829:AK829"/>
    <mergeCell ref="B842:E843"/>
    <mergeCell ref="A843:A844"/>
    <mergeCell ref="AH843:AK843"/>
    <mergeCell ref="AI861:AK861"/>
    <mergeCell ref="AI862:AK862"/>
    <mergeCell ref="F800:H800"/>
    <mergeCell ref="F801:H801"/>
    <mergeCell ref="F802:H802"/>
    <mergeCell ref="F814:H814"/>
    <mergeCell ref="F815:H815"/>
    <mergeCell ref="F829:H829"/>
    <mergeCell ref="F830:H830"/>
    <mergeCell ref="F842:H842"/>
    <mergeCell ref="F843:H843"/>
    <mergeCell ref="F844:H844"/>
    <mergeCell ref="F856:H856"/>
    <mergeCell ref="F857:H857"/>
    <mergeCell ref="F858:H858"/>
    <mergeCell ref="AI821:AK821"/>
    <mergeCell ref="AI822:AK822"/>
    <mergeCell ref="B774:E774"/>
    <mergeCell ref="AH774:AJ774"/>
    <mergeCell ref="AI775:AK775"/>
    <mergeCell ref="AI776:AK776"/>
    <mergeCell ref="AI777:AK777"/>
    <mergeCell ref="AI778:AK778"/>
    <mergeCell ref="AI779:AK779"/>
    <mergeCell ref="AI780:AK780"/>
    <mergeCell ref="AI781:AK781"/>
    <mergeCell ref="AI782:AK782"/>
    <mergeCell ref="AI783:AK783"/>
    <mergeCell ref="AI784:AK784"/>
    <mergeCell ref="AH786:AK786"/>
    <mergeCell ref="AH830:AJ830"/>
    <mergeCell ref="AI831:AK831"/>
    <mergeCell ref="AI832:AK832"/>
    <mergeCell ref="AI833:AK833"/>
    <mergeCell ref="B802:E802"/>
    <mergeCell ref="AH802:AJ802"/>
    <mergeCell ref="AI803:AK803"/>
    <mergeCell ref="B788:E788"/>
    <mergeCell ref="AH788:AJ788"/>
    <mergeCell ref="AI789:AK789"/>
    <mergeCell ref="AI817:AK817"/>
    <mergeCell ref="AI818:AK818"/>
    <mergeCell ref="AI819:AK819"/>
    <mergeCell ref="AI820:AK820"/>
    <mergeCell ref="AI810:AK810"/>
    <mergeCell ref="AI811:AK811"/>
    <mergeCell ref="B830:E830"/>
    <mergeCell ref="F816:H816"/>
    <mergeCell ref="F828:H828"/>
    <mergeCell ref="A675:A676"/>
    <mergeCell ref="AH675:AK675"/>
    <mergeCell ref="AI668:AK668"/>
    <mergeCell ref="AI669:AK669"/>
    <mergeCell ref="AI670:AK670"/>
    <mergeCell ref="AI671:AK671"/>
    <mergeCell ref="AI672:AK672"/>
    <mergeCell ref="AH674:AK674"/>
    <mergeCell ref="B676:E676"/>
    <mergeCell ref="AH676:AJ676"/>
    <mergeCell ref="AH606:AJ606"/>
    <mergeCell ref="AI607:AK607"/>
    <mergeCell ref="AI608:AK608"/>
    <mergeCell ref="AI609:AK609"/>
    <mergeCell ref="AI610:AK610"/>
    <mergeCell ref="AI611:AK611"/>
    <mergeCell ref="AI642:AK642"/>
    <mergeCell ref="AI621:AK621"/>
    <mergeCell ref="AI622:AK622"/>
    <mergeCell ref="AI623:AK623"/>
    <mergeCell ref="AI624:AK624"/>
    <mergeCell ref="AI625:AK625"/>
    <mergeCell ref="AI626:AK626"/>
    <mergeCell ref="AI627:AK627"/>
    <mergeCell ref="AI628:AK628"/>
    <mergeCell ref="AI629:AK629"/>
    <mergeCell ref="AI630:AK630"/>
    <mergeCell ref="AH632:AK632"/>
    <mergeCell ref="B634:E634"/>
    <mergeCell ref="AH634:AJ634"/>
    <mergeCell ref="A605:A606"/>
    <mergeCell ref="AH605:AK605"/>
    <mergeCell ref="B618:E619"/>
    <mergeCell ref="A619:A620"/>
    <mergeCell ref="AH619:AK619"/>
    <mergeCell ref="B632:E633"/>
    <mergeCell ref="A633:A634"/>
    <mergeCell ref="AH633:AK633"/>
    <mergeCell ref="B646:E647"/>
    <mergeCell ref="A647:A648"/>
    <mergeCell ref="AH647:AK647"/>
    <mergeCell ref="B660:E661"/>
    <mergeCell ref="A661:A662"/>
    <mergeCell ref="AH661:AK661"/>
    <mergeCell ref="B156:E157"/>
    <mergeCell ref="A157:A158"/>
    <mergeCell ref="AH157:AK157"/>
    <mergeCell ref="B170:E171"/>
    <mergeCell ref="A171:A172"/>
    <mergeCell ref="AH171:AK171"/>
    <mergeCell ref="B184:E185"/>
    <mergeCell ref="A185:A186"/>
    <mergeCell ref="AH185:AK185"/>
    <mergeCell ref="B198:E199"/>
    <mergeCell ref="A199:A200"/>
    <mergeCell ref="AH199:AK199"/>
    <mergeCell ref="AI193:AK193"/>
    <mergeCell ref="AH158:AJ158"/>
    <mergeCell ref="AI159:AK159"/>
    <mergeCell ref="AI160:AK160"/>
    <mergeCell ref="AI161:AK161"/>
    <mergeCell ref="AI162:AK162"/>
    <mergeCell ref="B186:E186"/>
    <mergeCell ref="AI552:AK552"/>
    <mergeCell ref="A31:A32"/>
    <mergeCell ref="A17:A18"/>
    <mergeCell ref="AH31:AK31"/>
    <mergeCell ref="A115:A116"/>
    <mergeCell ref="AI98:AK98"/>
    <mergeCell ref="AH102:AJ102"/>
    <mergeCell ref="AI119:AK119"/>
    <mergeCell ref="AI105:AK105"/>
    <mergeCell ref="AI82:AK82"/>
    <mergeCell ref="AI83:AK83"/>
    <mergeCell ref="AI84:AK84"/>
    <mergeCell ref="AH86:AK86"/>
    <mergeCell ref="B88:E88"/>
    <mergeCell ref="AH88:AJ88"/>
    <mergeCell ref="AI89:AK89"/>
    <mergeCell ref="AI90:AK90"/>
    <mergeCell ref="AH100:AK100"/>
    <mergeCell ref="B102:E102"/>
    <mergeCell ref="AI97:AK97"/>
    <mergeCell ref="AI93:AK93"/>
    <mergeCell ref="AI110:AK110"/>
    <mergeCell ref="AI111:AK111"/>
    <mergeCell ref="AI112:AK112"/>
    <mergeCell ref="AH114:AK114"/>
    <mergeCell ref="B116:E116"/>
    <mergeCell ref="AI118:AK118"/>
    <mergeCell ref="AH115:AK115"/>
    <mergeCell ref="B114:E115"/>
    <mergeCell ref="AI109:AK109"/>
    <mergeCell ref="AI108:AK108"/>
    <mergeCell ref="AI107:AK107"/>
    <mergeCell ref="AI106:AK106"/>
    <mergeCell ref="A101:A102"/>
    <mergeCell ref="B100:E101"/>
    <mergeCell ref="AH1432:AJ1432"/>
    <mergeCell ref="AI1433:AK1433"/>
    <mergeCell ref="AI1434:AK1434"/>
    <mergeCell ref="AH1487:AK1487"/>
    <mergeCell ref="AH1486:AK1486"/>
    <mergeCell ref="AI1469:AK1469"/>
    <mergeCell ref="B1488:E1488"/>
    <mergeCell ref="AI1464:AK1464"/>
    <mergeCell ref="AI1465:AK1465"/>
    <mergeCell ref="AI1456:AK1456"/>
    <mergeCell ref="AH1458:AK1458"/>
    <mergeCell ref="AH1460:AJ1460"/>
    <mergeCell ref="AI1461:AK1461"/>
    <mergeCell ref="AI1462:AK1462"/>
    <mergeCell ref="AI1463:AK1463"/>
    <mergeCell ref="B1432:E1432"/>
    <mergeCell ref="AI1470:AK1470"/>
    <mergeCell ref="B1458:E1459"/>
    <mergeCell ref="AI1483:AK1483"/>
    <mergeCell ref="AI1482:AK1482"/>
    <mergeCell ref="AI1481:AK1481"/>
    <mergeCell ref="AI1480:AK1480"/>
    <mergeCell ref="AI1476:AK1476"/>
    <mergeCell ref="AI1475:AK1475"/>
    <mergeCell ref="AH1474:AJ1474"/>
    <mergeCell ref="B1474:E1474"/>
    <mergeCell ref="AI1467:AK1467"/>
    <mergeCell ref="B1460:E1460"/>
    <mergeCell ref="AI1455:AK1455"/>
    <mergeCell ref="AI1454:AK1454"/>
    <mergeCell ref="A1515:A1516"/>
    <mergeCell ref="AH1515:AK1515"/>
    <mergeCell ref="B1446:E1446"/>
    <mergeCell ref="AI1451:AK1451"/>
    <mergeCell ref="AI1477:AK1477"/>
    <mergeCell ref="AI1478:AK1478"/>
    <mergeCell ref="AI1479:AK1479"/>
    <mergeCell ref="AI1495:AK1495"/>
    <mergeCell ref="AI1468:AK1468"/>
    <mergeCell ref="AI1489:AK1489"/>
    <mergeCell ref="AI1450:AK1450"/>
    <mergeCell ref="AI1449:AK1449"/>
    <mergeCell ref="AI1448:AK1448"/>
    <mergeCell ref="AI1447:AK1447"/>
    <mergeCell ref="AH1446:AJ1446"/>
    <mergeCell ref="AI1466:AK1466"/>
    <mergeCell ref="F1486:H1486"/>
    <mergeCell ref="F1487:H1487"/>
    <mergeCell ref="F1488:H1488"/>
    <mergeCell ref="AH1457:AK1457"/>
    <mergeCell ref="AH1471:AK1471"/>
    <mergeCell ref="AH1485:AK1485"/>
    <mergeCell ref="F1473:H1473"/>
    <mergeCell ref="F1474:H1474"/>
    <mergeCell ref="F1460:H1460"/>
    <mergeCell ref="F1472:H1472"/>
    <mergeCell ref="A1529:A1530"/>
    <mergeCell ref="AH1529:AK1529"/>
    <mergeCell ref="AH1472:AK1472"/>
    <mergeCell ref="AI1492:AK1492"/>
    <mergeCell ref="AH1500:AK1500"/>
    <mergeCell ref="B1502:E1502"/>
    <mergeCell ref="AH1502:AJ1502"/>
    <mergeCell ref="AI1520:AK1520"/>
    <mergeCell ref="AI1491:AK1491"/>
    <mergeCell ref="AI1490:AK1490"/>
    <mergeCell ref="AI1498:AK1498"/>
    <mergeCell ref="AH1488:AJ1488"/>
    <mergeCell ref="AI1484:AK1484"/>
    <mergeCell ref="AI1496:AK1496"/>
    <mergeCell ref="AI1497:AK1497"/>
    <mergeCell ref="B1430:E1431"/>
    <mergeCell ref="A1431:A1432"/>
    <mergeCell ref="AH1431:AK1431"/>
    <mergeCell ref="B1444:E1445"/>
    <mergeCell ref="A1445:A1446"/>
    <mergeCell ref="AH1445:AK1445"/>
    <mergeCell ref="AI1453:AK1453"/>
    <mergeCell ref="AI1452:AK1452"/>
    <mergeCell ref="A1459:A1460"/>
    <mergeCell ref="AH1459:AK1459"/>
    <mergeCell ref="B1472:E1473"/>
    <mergeCell ref="A1473:A1474"/>
    <mergeCell ref="AH1473:AK1473"/>
    <mergeCell ref="B1486:E1487"/>
    <mergeCell ref="A1487:A1488"/>
    <mergeCell ref="AI1517:AK1517"/>
    <mergeCell ref="AI1518:AK1518"/>
    <mergeCell ref="AI1342:AK1342"/>
    <mergeCell ref="AI1343:AK1343"/>
    <mergeCell ref="AI1344:AK1344"/>
    <mergeCell ref="AH1346:AK1346"/>
    <mergeCell ref="B1376:E1376"/>
    <mergeCell ref="AH1376:AJ1376"/>
    <mergeCell ref="AI1377:AK1377"/>
    <mergeCell ref="AH1416:AK1416"/>
    <mergeCell ref="B1418:E1418"/>
    <mergeCell ref="B1416:E1417"/>
    <mergeCell ref="AI1427:AK1427"/>
    <mergeCell ref="AI1423:AK1423"/>
    <mergeCell ref="AI1424:AK1424"/>
    <mergeCell ref="AI1425:AK1425"/>
    <mergeCell ref="B1404:E1404"/>
    <mergeCell ref="AH1404:AJ1404"/>
    <mergeCell ref="AI1405:AK1405"/>
    <mergeCell ref="AI1406:AK1406"/>
    <mergeCell ref="AI1407:AK1407"/>
    <mergeCell ref="AI1408:AK1408"/>
    <mergeCell ref="AI1409:AK1409"/>
    <mergeCell ref="AI1410:AK1410"/>
    <mergeCell ref="B1348:E1348"/>
    <mergeCell ref="AH1348:AJ1348"/>
    <mergeCell ref="AI1349:AK1349"/>
    <mergeCell ref="AI1350:AK1350"/>
    <mergeCell ref="AI1351:AK1351"/>
    <mergeCell ref="AI1414:AK1414"/>
    <mergeCell ref="AI1413:AK1413"/>
    <mergeCell ref="AI1412:AK1412"/>
    <mergeCell ref="AI1411:AK1411"/>
    <mergeCell ref="AH1403:AK1403"/>
    <mergeCell ref="B1250:E1250"/>
    <mergeCell ref="AH1250:AJ1250"/>
    <mergeCell ref="AI1272:AK1272"/>
    <mergeCell ref="AI1273:AK1273"/>
    <mergeCell ref="AI1274:AK1274"/>
    <mergeCell ref="AH1276:AK1276"/>
    <mergeCell ref="B1278:E1278"/>
    <mergeCell ref="AI1295:AK1295"/>
    <mergeCell ref="AI1296:AK1296"/>
    <mergeCell ref="B1292:E1292"/>
    <mergeCell ref="AH1292:AJ1292"/>
    <mergeCell ref="B1290:E1291"/>
    <mergeCell ref="AI1310:AK1310"/>
    <mergeCell ref="AI1311:AK1311"/>
    <mergeCell ref="AI1312:AK1312"/>
    <mergeCell ref="AI1266:AK1266"/>
    <mergeCell ref="AI1267:AK1267"/>
    <mergeCell ref="AI1251:AK1251"/>
    <mergeCell ref="AI1252:AK1252"/>
    <mergeCell ref="AI1253:AK1253"/>
    <mergeCell ref="AI1254:AK1254"/>
    <mergeCell ref="AI1297:AK1297"/>
    <mergeCell ref="AI1257:AK1257"/>
    <mergeCell ref="AI1258:AK1258"/>
    <mergeCell ref="AI1259:AK1259"/>
    <mergeCell ref="AI1260:AK1260"/>
    <mergeCell ref="AH1262:AK1262"/>
    <mergeCell ref="B1264:E1264"/>
    <mergeCell ref="AH1264:AJ1264"/>
    <mergeCell ref="AI1265:AK1265"/>
    <mergeCell ref="AI1299:AK1299"/>
    <mergeCell ref="AI1298:AK1298"/>
    <mergeCell ref="AI1190:AK1190"/>
    <mergeCell ref="AH1192:AK1192"/>
    <mergeCell ref="AI865:AK865"/>
    <mergeCell ref="AI866:AK866"/>
    <mergeCell ref="AI867:AK867"/>
    <mergeCell ref="AH1024:AK1024"/>
    <mergeCell ref="AH1054:AJ1054"/>
    <mergeCell ref="AI1055:AK1055"/>
    <mergeCell ref="AI1056:AK1056"/>
    <mergeCell ref="AI1057:AK1057"/>
    <mergeCell ref="AI1058:AK1058"/>
    <mergeCell ref="AI1059:AK1059"/>
    <mergeCell ref="AI1060:AK1060"/>
    <mergeCell ref="AI1061:AK1061"/>
    <mergeCell ref="AI1062:AK1062"/>
    <mergeCell ref="AI1063:AK1063"/>
    <mergeCell ref="AI1064:AK1064"/>
    <mergeCell ref="AH1066:AK1066"/>
    <mergeCell ref="AH1068:AJ1068"/>
    <mergeCell ref="AI1034:AK1034"/>
    <mergeCell ref="AI1035:AK1035"/>
    <mergeCell ref="AI1036:AK1036"/>
    <mergeCell ref="AI1046:AK1046"/>
    <mergeCell ref="AI1047:AK1047"/>
    <mergeCell ref="AI1048:AK1048"/>
    <mergeCell ref="AI1049:AK1049"/>
    <mergeCell ref="AI868:AK868"/>
    <mergeCell ref="AH870:AK870"/>
    <mergeCell ref="AH885:AK885"/>
    <mergeCell ref="AI999:AK999"/>
    <mergeCell ref="AI1000:AK1000"/>
    <mergeCell ref="AI1001:AK1001"/>
    <mergeCell ref="B744:E745"/>
    <mergeCell ref="AI767:AK767"/>
    <mergeCell ref="AI768:AK768"/>
    <mergeCell ref="AI769:AK769"/>
    <mergeCell ref="AI847:AK847"/>
    <mergeCell ref="AI848:AK848"/>
    <mergeCell ref="AI849:AK849"/>
    <mergeCell ref="AI850:AK850"/>
    <mergeCell ref="AI851:AK851"/>
    <mergeCell ref="AI852:AK852"/>
    <mergeCell ref="AI853:AK853"/>
    <mergeCell ref="AI854:AK854"/>
    <mergeCell ref="AH856:AK856"/>
    <mergeCell ref="B858:E858"/>
    <mergeCell ref="AI1020:AK1020"/>
    <mergeCell ref="AH912:AK912"/>
    <mergeCell ref="AH942:AJ942"/>
    <mergeCell ref="AI943:AK943"/>
    <mergeCell ref="AI944:AK944"/>
    <mergeCell ref="AI945:AK945"/>
    <mergeCell ref="AI946:AK946"/>
    <mergeCell ref="AI947:AK947"/>
    <mergeCell ref="AI948:AK948"/>
    <mergeCell ref="AI949:AK949"/>
    <mergeCell ref="AI950:AK950"/>
    <mergeCell ref="AI951:AK951"/>
    <mergeCell ref="AI952:AK952"/>
    <mergeCell ref="AH954:AK954"/>
    <mergeCell ref="B956:E956"/>
    <mergeCell ref="AH956:AJ956"/>
    <mergeCell ref="AI765:AK765"/>
    <mergeCell ref="AI766:AK766"/>
    <mergeCell ref="AI719:AK719"/>
    <mergeCell ref="AI720:AK720"/>
    <mergeCell ref="AI721:AK721"/>
    <mergeCell ref="AI722:AK722"/>
    <mergeCell ref="AI723:AK723"/>
    <mergeCell ref="AI724:AK724"/>
    <mergeCell ref="AI725:AK725"/>
    <mergeCell ref="AI726:AK726"/>
    <mergeCell ref="AI727:AK727"/>
    <mergeCell ref="AI728:AK728"/>
    <mergeCell ref="AH730:AK730"/>
    <mergeCell ref="B732:E732"/>
    <mergeCell ref="AH732:AJ732"/>
    <mergeCell ref="AI733:AK733"/>
    <mergeCell ref="AI736:AK736"/>
    <mergeCell ref="AI737:AK737"/>
    <mergeCell ref="B730:E731"/>
    <mergeCell ref="AH731:AK731"/>
    <mergeCell ref="AI734:AK734"/>
    <mergeCell ref="AI735:AK735"/>
    <mergeCell ref="AH729:AK729"/>
    <mergeCell ref="B746:E746"/>
    <mergeCell ref="AH746:AJ746"/>
    <mergeCell ref="AI747:AK747"/>
    <mergeCell ref="AI748:AK748"/>
    <mergeCell ref="AI749:AK749"/>
    <mergeCell ref="AI750:AK750"/>
    <mergeCell ref="AI756:AK756"/>
    <mergeCell ref="B718:E718"/>
    <mergeCell ref="AH718:AJ718"/>
    <mergeCell ref="B702:E703"/>
    <mergeCell ref="A745:A746"/>
    <mergeCell ref="AH745:AK745"/>
    <mergeCell ref="B758:E759"/>
    <mergeCell ref="A759:A760"/>
    <mergeCell ref="AH759:AK759"/>
    <mergeCell ref="AI761:AK761"/>
    <mergeCell ref="AI762:AK762"/>
    <mergeCell ref="A731:A732"/>
    <mergeCell ref="AI751:AK751"/>
    <mergeCell ref="AI752:AK752"/>
    <mergeCell ref="A703:A704"/>
    <mergeCell ref="AH703:AK703"/>
    <mergeCell ref="B716:E717"/>
    <mergeCell ref="A717:A718"/>
    <mergeCell ref="AH717:AK717"/>
    <mergeCell ref="AH702:AK702"/>
    <mergeCell ref="B704:E704"/>
    <mergeCell ref="AH704:AJ704"/>
    <mergeCell ref="AI705:AK705"/>
    <mergeCell ref="AI706:AK706"/>
    <mergeCell ref="AI707:AK707"/>
    <mergeCell ref="AI708:AK708"/>
    <mergeCell ref="AI692:AK692"/>
    <mergeCell ref="AI693:AK693"/>
    <mergeCell ref="AI694:AK694"/>
    <mergeCell ref="AI695:AK695"/>
    <mergeCell ref="AI696:AK696"/>
    <mergeCell ref="AI697:AK697"/>
    <mergeCell ref="AI698:AK698"/>
    <mergeCell ref="AI699:AK699"/>
    <mergeCell ref="AI700:AK700"/>
    <mergeCell ref="B688:E689"/>
    <mergeCell ref="A689:A690"/>
    <mergeCell ref="AH689:AK689"/>
    <mergeCell ref="AI711:AK711"/>
    <mergeCell ref="AI712:AK712"/>
    <mergeCell ref="AI713:AK713"/>
    <mergeCell ref="AI714:AK714"/>
    <mergeCell ref="AH716:AK716"/>
    <mergeCell ref="AI709:AK709"/>
    <mergeCell ref="AI710:AK710"/>
    <mergeCell ref="AH701:AK701"/>
    <mergeCell ref="AH715:AK715"/>
    <mergeCell ref="B648:E648"/>
    <mergeCell ref="AH648:AJ648"/>
    <mergeCell ref="AI649:AK649"/>
    <mergeCell ref="AI650:AK650"/>
    <mergeCell ref="AI651:AK651"/>
    <mergeCell ref="AI652:AK652"/>
    <mergeCell ref="AI653:AK653"/>
    <mergeCell ref="AI654:AK654"/>
    <mergeCell ref="AI655:AK655"/>
    <mergeCell ref="AI656:AK656"/>
    <mergeCell ref="AI657:AK657"/>
    <mergeCell ref="AI658:AK658"/>
    <mergeCell ref="AI666:AK666"/>
    <mergeCell ref="AI667:AK667"/>
    <mergeCell ref="AH660:AK660"/>
    <mergeCell ref="B662:E662"/>
    <mergeCell ref="AH662:AJ662"/>
    <mergeCell ref="AI663:AK663"/>
    <mergeCell ref="AI664:AK664"/>
    <mergeCell ref="AI665:AK665"/>
    <mergeCell ref="B674:E675"/>
    <mergeCell ref="F660:H660"/>
    <mergeCell ref="AI685:AK685"/>
    <mergeCell ref="AI686:AK686"/>
    <mergeCell ref="AH688:AK688"/>
    <mergeCell ref="B690:E690"/>
    <mergeCell ref="AH690:AJ690"/>
    <mergeCell ref="AI691:AK691"/>
    <mergeCell ref="AI643:AK643"/>
    <mergeCell ref="AI572:AK572"/>
    <mergeCell ref="AI573:AK573"/>
    <mergeCell ref="AI587:AK587"/>
    <mergeCell ref="AI588:AK588"/>
    <mergeCell ref="AH590:AK590"/>
    <mergeCell ref="B592:E592"/>
    <mergeCell ref="AH592:AJ592"/>
    <mergeCell ref="AI593:AK593"/>
    <mergeCell ref="AI594:AK594"/>
    <mergeCell ref="AI595:AK595"/>
    <mergeCell ref="AI596:AK596"/>
    <mergeCell ref="AI597:AK597"/>
    <mergeCell ref="AI598:AK598"/>
    <mergeCell ref="AI599:AK599"/>
    <mergeCell ref="AI600:AK600"/>
    <mergeCell ref="AI601:AK601"/>
    <mergeCell ref="B576:E577"/>
    <mergeCell ref="AI635:AK635"/>
    <mergeCell ref="AI636:AK636"/>
    <mergeCell ref="AI637:AK637"/>
    <mergeCell ref="AI638:AK638"/>
    <mergeCell ref="AI639:AK639"/>
    <mergeCell ref="B604:E605"/>
    <mergeCell ref="A577:A578"/>
    <mergeCell ref="AH577:AK577"/>
    <mergeCell ref="B590:E591"/>
    <mergeCell ref="A591:A592"/>
    <mergeCell ref="AH591:AK591"/>
    <mergeCell ref="AI555:AK555"/>
    <mergeCell ref="AI556:AK556"/>
    <mergeCell ref="AI557:AK557"/>
    <mergeCell ref="AI558:AK558"/>
    <mergeCell ref="AI559:AK559"/>
    <mergeCell ref="AI560:AK560"/>
    <mergeCell ref="AH562:AK562"/>
    <mergeCell ref="B564:E564"/>
    <mergeCell ref="AH564:AJ564"/>
    <mergeCell ref="AI565:AK565"/>
    <mergeCell ref="AI566:AK566"/>
    <mergeCell ref="AI567:AK567"/>
    <mergeCell ref="AI568:AK568"/>
    <mergeCell ref="AI569:AK569"/>
    <mergeCell ref="AI570:AK570"/>
    <mergeCell ref="AI571:AK571"/>
    <mergeCell ref="B562:E563"/>
    <mergeCell ref="A563:A564"/>
    <mergeCell ref="AH563:AK563"/>
    <mergeCell ref="AI574:AK574"/>
    <mergeCell ref="AH576:AK576"/>
    <mergeCell ref="B578:E578"/>
    <mergeCell ref="AH578:AJ578"/>
    <mergeCell ref="F562:H562"/>
    <mergeCell ref="F563:H563"/>
    <mergeCell ref="F564:H564"/>
    <mergeCell ref="F576:H576"/>
    <mergeCell ref="AI540:AK540"/>
    <mergeCell ref="AI541:AK541"/>
    <mergeCell ref="AI542:AK542"/>
    <mergeCell ref="AI543:AK543"/>
    <mergeCell ref="AI544:AK544"/>
    <mergeCell ref="AI545:AK545"/>
    <mergeCell ref="AI546:AK546"/>
    <mergeCell ref="AH548:AK548"/>
    <mergeCell ref="B550:E550"/>
    <mergeCell ref="AH550:AJ550"/>
    <mergeCell ref="AI551:AK551"/>
    <mergeCell ref="AI553:AK553"/>
    <mergeCell ref="AI554:AK554"/>
    <mergeCell ref="B548:E549"/>
    <mergeCell ref="F536:H536"/>
    <mergeCell ref="F548:H548"/>
    <mergeCell ref="F549:H549"/>
    <mergeCell ref="F550:H550"/>
    <mergeCell ref="AI538:AK538"/>
    <mergeCell ref="AI539:AK539"/>
    <mergeCell ref="AI514:AK514"/>
    <mergeCell ref="AI515:AK515"/>
    <mergeCell ref="AI516:AK516"/>
    <mergeCell ref="AI517:AK517"/>
    <mergeCell ref="AI518:AK518"/>
    <mergeCell ref="AH520:AK520"/>
    <mergeCell ref="B506:E507"/>
    <mergeCell ref="A507:A508"/>
    <mergeCell ref="AH507:AK507"/>
    <mergeCell ref="B520:E521"/>
    <mergeCell ref="A549:A550"/>
    <mergeCell ref="AH549:AK549"/>
    <mergeCell ref="B522:E522"/>
    <mergeCell ref="AH522:AJ522"/>
    <mergeCell ref="AI523:AK523"/>
    <mergeCell ref="AI524:AK524"/>
    <mergeCell ref="AI525:AK525"/>
    <mergeCell ref="AI526:AK526"/>
    <mergeCell ref="AI527:AK527"/>
    <mergeCell ref="AI528:AK528"/>
    <mergeCell ref="AI529:AK529"/>
    <mergeCell ref="AI530:AK530"/>
    <mergeCell ref="AI531:AK531"/>
    <mergeCell ref="AI532:AK532"/>
    <mergeCell ref="AH534:AK534"/>
    <mergeCell ref="B536:E536"/>
    <mergeCell ref="AH536:AJ536"/>
    <mergeCell ref="AI537:AK537"/>
    <mergeCell ref="A521:A522"/>
    <mergeCell ref="AH521:AK521"/>
    <mergeCell ref="B534:E535"/>
    <mergeCell ref="A535:A536"/>
    <mergeCell ref="AI495:AK495"/>
    <mergeCell ref="AH506:AK506"/>
    <mergeCell ref="B508:E508"/>
    <mergeCell ref="AH508:AJ508"/>
    <mergeCell ref="AI509:AK509"/>
    <mergeCell ref="AI510:AK510"/>
    <mergeCell ref="AI497:AK497"/>
    <mergeCell ref="AI498:AK498"/>
    <mergeCell ref="AI499:AK499"/>
    <mergeCell ref="AI500:AK500"/>
    <mergeCell ref="AI501:AK501"/>
    <mergeCell ref="AI502:AK502"/>
    <mergeCell ref="AI503:AK503"/>
    <mergeCell ref="AI504:AK504"/>
    <mergeCell ref="AI511:AK511"/>
    <mergeCell ref="AI512:AK512"/>
    <mergeCell ref="AI513:AK513"/>
    <mergeCell ref="AH478:AK478"/>
    <mergeCell ref="B480:E480"/>
    <mergeCell ref="AH480:AJ480"/>
    <mergeCell ref="AI481:AK481"/>
    <mergeCell ref="AI482:AK482"/>
    <mergeCell ref="AI483:AK483"/>
    <mergeCell ref="AI484:AK484"/>
    <mergeCell ref="AI485:AK485"/>
    <mergeCell ref="AI486:AK486"/>
    <mergeCell ref="AI487:AK487"/>
    <mergeCell ref="AI488:AK488"/>
    <mergeCell ref="AI489:AK489"/>
    <mergeCell ref="AI490:AK490"/>
    <mergeCell ref="AH492:AK492"/>
    <mergeCell ref="B494:E494"/>
    <mergeCell ref="AH494:AJ494"/>
    <mergeCell ref="B478:E479"/>
    <mergeCell ref="AI453:AK453"/>
    <mergeCell ref="AI454:AK454"/>
    <mergeCell ref="AI455:AK455"/>
    <mergeCell ref="AI456:AK456"/>
    <mergeCell ref="AI457:AK457"/>
    <mergeCell ref="AI458:AK458"/>
    <mergeCell ref="AI459:AK459"/>
    <mergeCell ref="B450:E451"/>
    <mergeCell ref="A479:A480"/>
    <mergeCell ref="AH479:AK479"/>
    <mergeCell ref="B492:E493"/>
    <mergeCell ref="A493:A494"/>
    <mergeCell ref="AH493:AK493"/>
    <mergeCell ref="AI460:AK460"/>
    <mergeCell ref="AI461:AK461"/>
    <mergeCell ref="AI462:AK462"/>
    <mergeCell ref="AH464:AK464"/>
    <mergeCell ref="B466:E466"/>
    <mergeCell ref="AH466:AJ466"/>
    <mergeCell ref="AI467:AK467"/>
    <mergeCell ref="AI468:AK468"/>
    <mergeCell ref="AI469:AK469"/>
    <mergeCell ref="AI470:AK470"/>
    <mergeCell ref="AI471:AK471"/>
    <mergeCell ref="AI472:AK472"/>
    <mergeCell ref="AI473:AK473"/>
    <mergeCell ref="AI474:AK474"/>
    <mergeCell ref="AI475:AK475"/>
    <mergeCell ref="AI476:AK476"/>
    <mergeCell ref="B464:E465"/>
    <mergeCell ref="A465:A466"/>
    <mergeCell ref="AH465:AK465"/>
    <mergeCell ref="A451:A452"/>
    <mergeCell ref="AH451:AK451"/>
    <mergeCell ref="AH422:AK422"/>
    <mergeCell ref="AI428:AK428"/>
    <mergeCell ref="AI429:AK429"/>
    <mergeCell ref="AI430:AK430"/>
    <mergeCell ref="AI431:AK431"/>
    <mergeCell ref="AI432:AK432"/>
    <mergeCell ref="AI433:AK433"/>
    <mergeCell ref="AI434:AK434"/>
    <mergeCell ref="AH436:AK436"/>
    <mergeCell ref="B438:E438"/>
    <mergeCell ref="AH438:AJ438"/>
    <mergeCell ref="AI439:AK439"/>
    <mergeCell ref="AI440:AK440"/>
    <mergeCell ref="AI441:AK441"/>
    <mergeCell ref="AI442:AK442"/>
    <mergeCell ref="B422:E423"/>
    <mergeCell ref="A423:A424"/>
    <mergeCell ref="AH423:AK423"/>
    <mergeCell ref="B436:E437"/>
    <mergeCell ref="A437:A438"/>
    <mergeCell ref="AH437:AK437"/>
    <mergeCell ref="AI443:AK443"/>
    <mergeCell ref="AI444:AK444"/>
    <mergeCell ref="AI445:AK445"/>
    <mergeCell ref="AI446:AK446"/>
    <mergeCell ref="AI447:AK447"/>
    <mergeCell ref="AI448:AK448"/>
    <mergeCell ref="AH450:AK450"/>
    <mergeCell ref="B452:E452"/>
    <mergeCell ref="AH452:AJ452"/>
    <mergeCell ref="AI404:AK404"/>
    <mergeCell ref="AI405:AK405"/>
    <mergeCell ref="AI406:AK406"/>
    <mergeCell ref="AH408:AK408"/>
    <mergeCell ref="B410:E410"/>
    <mergeCell ref="AH410:AJ410"/>
    <mergeCell ref="AI411:AK411"/>
    <mergeCell ref="AI412:AK412"/>
    <mergeCell ref="AI413:AK413"/>
    <mergeCell ref="AI414:AK414"/>
    <mergeCell ref="AI415:AK415"/>
    <mergeCell ref="AI416:AK416"/>
    <mergeCell ref="AI417:AK417"/>
    <mergeCell ref="AI418:AK418"/>
    <mergeCell ref="AI419:AK419"/>
    <mergeCell ref="AI420:AK420"/>
    <mergeCell ref="B408:E409"/>
    <mergeCell ref="AI376:AK376"/>
    <mergeCell ref="AI377:AK377"/>
    <mergeCell ref="AI378:AK378"/>
    <mergeCell ref="AH380:AK380"/>
    <mergeCell ref="B382:E382"/>
    <mergeCell ref="AH382:AJ382"/>
    <mergeCell ref="AI383:AK383"/>
    <mergeCell ref="AI384:AK384"/>
    <mergeCell ref="AI385:AK385"/>
    <mergeCell ref="AI386:AK386"/>
    <mergeCell ref="B380:E381"/>
    <mergeCell ref="A409:A410"/>
    <mergeCell ref="AH409:AK409"/>
    <mergeCell ref="AI387:AK387"/>
    <mergeCell ref="AI388:AK388"/>
    <mergeCell ref="AI389:AK389"/>
    <mergeCell ref="AI390:AK390"/>
    <mergeCell ref="AI391:AK391"/>
    <mergeCell ref="AI392:AK392"/>
    <mergeCell ref="AH394:AK394"/>
    <mergeCell ref="B396:E396"/>
    <mergeCell ref="AH396:AJ396"/>
    <mergeCell ref="AI397:AK397"/>
    <mergeCell ref="AI398:AK398"/>
    <mergeCell ref="AI399:AK399"/>
    <mergeCell ref="AI400:AK400"/>
    <mergeCell ref="AI401:AK401"/>
    <mergeCell ref="AI402:AK402"/>
    <mergeCell ref="AI403:AK403"/>
    <mergeCell ref="B394:E395"/>
    <mergeCell ref="A395:A396"/>
    <mergeCell ref="AH395:AK395"/>
    <mergeCell ref="AI350:AK350"/>
    <mergeCell ref="B338:E339"/>
    <mergeCell ref="A381:A382"/>
    <mergeCell ref="AH381:AK381"/>
    <mergeCell ref="AH352:AK352"/>
    <mergeCell ref="AI355:AK355"/>
    <mergeCell ref="AI356:AK356"/>
    <mergeCell ref="AI357:AK357"/>
    <mergeCell ref="AI358:AK358"/>
    <mergeCell ref="AI359:AK359"/>
    <mergeCell ref="AI360:AK360"/>
    <mergeCell ref="AI361:AK361"/>
    <mergeCell ref="AI362:AK362"/>
    <mergeCell ref="AI363:AK363"/>
    <mergeCell ref="AI364:AK364"/>
    <mergeCell ref="AH366:AK366"/>
    <mergeCell ref="B368:E368"/>
    <mergeCell ref="AH368:AJ368"/>
    <mergeCell ref="AI369:AK369"/>
    <mergeCell ref="B352:E353"/>
    <mergeCell ref="A353:A354"/>
    <mergeCell ref="AH353:AK353"/>
    <mergeCell ref="B366:E367"/>
    <mergeCell ref="A367:A368"/>
    <mergeCell ref="AH367:AK367"/>
    <mergeCell ref="AH354:AJ354"/>
    <mergeCell ref="AI370:AK370"/>
    <mergeCell ref="AI371:AK371"/>
    <mergeCell ref="AI372:AK372"/>
    <mergeCell ref="AI373:AK373"/>
    <mergeCell ref="AI374:AK374"/>
    <mergeCell ref="AI375:AK375"/>
    <mergeCell ref="A325:A326"/>
    <mergeCell ref="AH325:AK325"/>
    <mergeCell ref="AI334:AK334"/>
    <mergeCell ref="AI335:AK335"/>
    <mergeCell ref="AI336:AK336"/>
    <mergeCell ref="AH338:AK338"/>
    <mergeCell ref="B340:E340"/>
    <mergeCell ref="AH340:AJ340"/>
    <mergeCell ref="AI341:AK341"/>
    <mergeCell ref="AI342:AK342"/>
    <mergeCell ref="AI343:AK343"/>
    <mergeCell ref="AI344:AK344"/>
    <mergeCell ref="AI345:AK345"/>
    <mergeCell ref="AI346:AK346"/>
    <mergeCell ref="AI347:AK347"/>
    <mergeCell ref="AI348:AK348"/>
    <mergeCell ref="AI349:AK349"/>
    <mergeCell ref="AI304:AK304"/>
    <mergeCell ref="AI305:AK305"/>
    <mergeCell ref="AI306:AK306"/>
    <mergeCell ref="AI307:AK307"/>
    <mergeCell ref="AI308:AK308"/>
    <mergeCell ref="AH310:AK310"/>
    <mergeCell ref="B312:E312"/>
    <mergeCell ref="AH312:AJ312"/>
    <mergeCell ref="AI313:AK313"/>
    <mergeCell ref="AI314:AK314"/>
    <mergeCell ref="AI315:AK315"/>
    <mergeCell ref="AI316:AK316"/>
    <mergeCell ref="B310:E311"/>
    <mergeCell ref="A339:A340"/>
    <mergeCell ref="AH339:AK339"/>
    <mergeCell ref="AI317:AK317"/>
    <mergeCell ref="AI318:AK318"/>
    <mergeCell ref="AI319:AK319"/>
    <mergeCell ref="AI320:AK320"/>
    <mergeCell ref="AI321:AK321"/>
    <mergeCell ref="AI322:AK322"/>
    <mergeCell ref="AH324:AK324"/>
    <mergeCell ref="B326:E326"/>
    <mergeCell ref="AH326:AJ326"/>
    <mergeCell ref="AI327:AK327"/>
    <mergeCell ref="AI328:AK328"/>
    <mergeCell ref="AI329:AK329"/>
    <mergeCell ref="AI330:AK330"/>
    <mergeCell ref="AI331:AK331"/>
    <mergeCell ref="AI332:AK332"/>
    <mergeCell ref="AI333:AK333"/>
    <mergeCell ref="B324:E325"/>
    <mergeCell ref="AH282:AK282"/>
    <mergeCell ref="B268:E269"/>
    <mergeCell ref="A269:A270"/>
    <mergeCell ref="AH269:AK269"/>
    <mergeCell ref="B282:E283"/>
    <mergeCell ref="A311:A312"/>
    <mergeCell ref="AH311:AK311"/>
    <mergeCell ref="B284:E284"/>
    <mergeCell ref="AH284:AJ284"/>
    <mergeCell ref="AI285:AK285"/>
    <mergeCell ref="AI286:AK286"/>
    <mergeCell ref="AI287:AK287"/>
    <mergeCell ref="AI288:AK288"/>
    <mergeCell ref="AI289:AK289"/>
    <mergeCell ref="AI290:AK290"/>
    <mergeCell ref="AI291:AK291"/>
    <mergeCell ref="AI292:AK292"/>
    <mergeCell ref="AI293:AK293"/>
    <mergeCell ref="AI294:AK294"/>
    <mergeCell ref="AH296:AK296"/>
    <mergeCell ref="B298:E298"/>
    <mergeCell ref="AH298:AJ298"/>
    <mergeCell ref="AI299:AK299"/>
    <mergeCell ref="A283:A284"/>
    <mergeCell ref="AH283:AK283"/>
    <mergeCell ref="B296:E297"/>
    <mergeCell ref="A297:A298"/>
    <mergeCell ref="AH297:AK297"/>
    <mergeCell ref="AI300:AK300"/>
    <mergeCell ref="AI301:AK301"/>
    <mergeCell ref="AI302:AK302"/>
    <mergeCell ref="AI303:AK303"/>
    <mergeCell ref="AI264:AK264"/>
    <mergeCell ref="AI265:AK265"/>
    <mergeCell ref="B254:E255"/>
    <mergeCell ref="AI266:AK266"/>
    <mergeCell ref="AH268:AK268"/>
    <mergeCell ref="B270:E270"/>
    <mergeCell ref="AH270:AJ270"/>
    <mergeCell ref="AI271:AK271"/>
    <mergeCell ref="AI272:AK272"/>
    <mergeCell ref="AI273:AK273"/>
    <mergeCell ref="AI274:AK274"/>
    <mergeCell ref="AI275:AK275"/>
    <mergeCell ref="AI276:AK276"/>
    <mergeCell ref="AI277:AK277"/>
    <mergeCell ref="AI278:AK278"/>
    <mergeCell ref="AI279:AK279"/>
    <mergeCell ref="AI280:AK280"/>
    <mergeCell ref="F255:H255"/>
    <mergeCell ref="F256:H256"/>
    <mergeCell ref="F268:H268"/>
    <mergeCell ref="F269:H269"/>
    <mergeCell ref="F270:H270"/>
    <mergeCell ref="AH241:AK241"/>
    <mergeCell ref="AI249:AK249"/>
    <mergeCell ref="AI250:AK250"/>
    <mergeCell ref="AI251:AK251"/>
    <mergeCell ref="AI252:AK252"/>
    <mergeCell ref="AH254:AK254"/>
    <mergeCell ref="B256:E256"/>
    <mergeCell ref="AH256:AJ256"/>
    <mergeCell ref="AI229:AK229"/>
    <mergeCell ref="AI230:AK230"/>
    <mergeCell ref="AI257:AK257"/>
    <mergeCell ref="AI258:AK258"/>
    <mergeCell ref="AI259:AK259"/>
    <mergeCell ref="AI260:AK260"/>
    <mergeCell ref="AI261:AK261"/>
    <mergeCell ref="AI262:AK262"/>
    <mergeCell ref="AI263:AK263"/>
    <mergeCell ref="AI220:AK220"/>
    <mergeCell ref="AI221:AK221"/>
    <mergeCell ref="AI222:AK222"/>
    <mergeCell ref="AI223:AK223"/>
    <mergeCell ref="AI224:AK224"/>
    <mergeCell ref="AH226:AK226"/>
    <mergeCell ref="B212:E213"/>
    <mergeCell ref="A213:A214"/>
    <mergeCell ref="AH213:AK213"/>
    <mergeCell ref="B226:E227"/>
    <mergeCell ref="A255:A256"/>
    <mergeCell ref="AH255:AK255"/>
    <mergeCell ref="B228:E228"/>
    <mergeCell ref="AH228:AJ228"/>
    <mergeCell ref="AI234:AK234"/>
    <mergeCell ref="AI235:AK235"/>
    <mergeCell ref="AI236:AK236"/>
    <mergeCell ref="AI237:AK237"/>
    <mergeCell ref="AI238:AK238"/>
    <mergeCell ref="AH240:AK240"/>
    <mergeCell ref="B242:E242"/>
    <mergeCell ref="AH242:AJ242"/>
    <mergeCell ref="AI243:AK243"/>
    <mergeCell ref="AI244:AK244"/>
    <mergeCell ref="AI245:AK245"/>
    <mergeCell ref="AI246:AK246"/>
    <mergeCell ref="AI247:AK247"/>
    <mergeCell ref="AI248:AK248"/>
    <mergeCell ref="A227:A228"/>
    <mergeCell ref="AH227:AK227"/>
    <mergeCell ref="B240:E241"/>
    <mergeCell ref="A241:A242"/>
    <mergeCell ref="AI191:AK191"/>
    <mergeCell ref="AI192:AK192"/>
    <mergeCell ref="AI176:AK176"/>
    <mergeCell ref="B214:E214"/>
    <mergeCell ref="AH214:AJ214"/>
    <mergeCell ref="AI215:AK215"/>
    <mergeCell ref="AI216:AK216"/>
    <mergeCell ref="AI194:AK194"/>
    <mergeCell ref="AI195:AK195"/>
    <mergeCell ref="AI196:AK196"/>
    <mergeCell ref="AH198:AK198"/>
    <mergeCell ref="B200:E200"/>
    <mergeCell ref="AH200:AJ200"/>
    <mergeCell ref="AI217:AK217"/>
    <mergeCell ref="AI218:AK218"/>
    <mergeCell ref="AI219:AK219"/>
    <mergeCell ref="AI189:AK189"/>
    <mergeCell ref="AI188:AK188"/>
    <mergeCell ref="AI187:AK187"/>
    <mergeCell ref="AH186:AJ186"/>
    <mergeCell ref="AH184:AK184"/>
    <mergeCell ref="AI182:AK182"/>
    <mergeCell ref="AI181:AK181"/>
    <mergeCell ref="AI180:AK180"/>
    <mergeCell ref="AI179:AK179"/>
    <mergeCell ref="F198:H198"/>
    <mergeCell ref="F199:H199"/>
    <mergeCell ref="F200:H200"/>
    <mergeCell ref="F212:H212"/>
    <mergeCell ref="F213:H213"/>
    <mergeCell ref="F214:H214"/>
    <mergeCell ref="AA3:AA4"/>
    <mergeCell ref="X3:X4"/>
    <mergeCell ref="AI2:AK2"/>
    <mergeCell ref="AH3:AH4"/>
    <mergeCell ref="AG3:AG4"/>
    <mergeCell ref="AG2:AH2"/>
    <mergeCell ref="AH15:AK15"/>
    <mergeCell ref="AH17:AK17"/>
    <mergeCell ref="AI22:AK22"/>
    <mergeCell ref="AI23:AK23"/>
    <mergeCell ref="AI24:AK24"/>
    <mergeCell ref="AI25:AK25"/>
    <mergeCell ref="AI26:AK26"/>
    <mergeCell ref="AI27:AK27"/>
    <mergeCell ref="AI28:AK28"/>
    <mergeCell ref="AH32:AJ32"/>
    <mergeCell ref="AH30:AK30"/>
    <mergeCell ref="B46:E46"/>
    <mergeCell ref="AH46:AJ46"/>
    <mergeCell ref="AI47:AK47"/>
    <mergeCell ref="AI48:AK48"/>
    <mergeCell ref="B30:E31"/>
    <mergeCell ref="D1:E1"/>
    <mergeCell ref="A1:C1"/>
    <mergeCell ref="E2:E4"/>
    <mergeCell ref="D2:D4"/>
    <mergeCell ref="A2:C4"/>
    <mergeCell ref="B16:E17"/>
    <mergeCell ref="B18:E18"/>
    <mergeCell ref="AH16:AK16"/>
    <mergeCell ref="AH18:AJ18"/>
    <mergeCell ref="AI5:AK5"/>
    <mergeCell ref="AI6:AK6"/>
    <mergeCell ref="AI7:AK7"/>
    <mergeCell ref="AI8:AK8"/>
    <mergeCell ref="AI9:AK9"/>
    <mergeCell ref="AI10:AK10"/>
    <mergeCell ref="AI11:AK11"/>
    <mergeCell ref="AI12:AK12"/>
    <mergeCell ref="AI13:AK13"/>
    <mergeCell ref="AI14:AK14"/>
    <mergeCell ref="Z3:Z4"/>
    <mergeCell ref="T2:V2"/>
    <mergeCell ref="W2:AB2"/>
    <mergeCell ref="AF3:AF4"/>
    <mergeCell ref="T3:T4"/>
    <mergeCell ref="AI19:AK19"/>
    <mergeCell ref="AI20:AK20"/>
    <mergeCell ref="AI21:AK21"/>
    <mergeCell ref="B32:E32"/>
    <mergeCell ref="AI1:AK1"/>
    <mergeCell ref="F1:G1"/>
    <mergeCell ref="J1:Q1"/>
    <mergeCell ref="T1:V1"/>
    <mergeCell ref="W1:AB1"/>
    <mergeCell ref="AC1:AF1"/>
    <mergeCell ref="J3:J4"/>
    <mergeCell ref="J2:N2"/>
    <mergeCell ref="AD3:AD4"/>
    <mergeCell ref="AB3:AB4"/>
    <mergeCell ref="AC3:AC4"/>
    <mergeCell ref="U3:U4"/>
    <mergeCell ref="G3:G4"/>
    <mergeCell ref="F2:G2"/>
    <mergeCell ref="AE3:AE4"/>
    <mergeCell ref="AI3:AK3"/>
    <mergeCell ref="H2:H3"/>
    <mergeCell ref="AC2:AD2"/>
    <mergeCell ref="AE2:AF2"/>
    <mergeCell ref="F3:F4"/>
    <mergeCell ref="I2:I3"/>
    <mergeCell ref="AG1:AH1"/>
    <mergeCell ref="W3:W4"/>
    <mergeCell ref="V3:V4"/>
    <mergeCell ref="O2:O4"/>
    <mergeCell ref="P2:P4"/>
    <mergeCell ref="Q2:Q4"/>
    <mergeCell ref="S2:S4"/>
    <mergeCell ref="N3:N4"/>
    <mergeCell ref="M3:M4"/>
    <mergeCell ref="L3:L4"/>
    <mergeCell ref="K3:K4"/>
    <mergeCell ref="B144:E144"/>
    <mergeCell ref="AH144:AJ144"/>
    <mergeCell ref="B128:E129"/>
    <mergeCell ref="AI94:AK94"/>
    <mergeCell ref="AI95:AK95"/>
    <mergeCell ref="AI96:AK96"/>
    <mergeCell ref="AI49:AK49"/>
    <mergeCell ref="AI50:AK50"/>
    <mergeCell ref="AI51:AK51"/>
    <mergeCell ref="AI52:AK52"/>
    <mergeCell ref="AI53:AK53"/>
    <mergeCell ref="AI54:AK54"/>
    <mergeCell ref="AI55:AK55"/>
    <mergeCell ref="AI56:AK56"/>
    <mergeCell ref="AH58:AK58"/>
    <mergeCell ref="AI120:AK120"/>
    <mergeCell ref="AI103:AK103"/>
    <mergeCell ref="AI104:AK104"/>
    <mergeCell ref="B60:E60"/>
    <mergeCell ref="AH60:AJ60"/>
    <mergeCell ref="AI61:AK61"/>
    <mergeCell ref="AI62:AK62"/>
    <mergeCell ref="AI63:AK63"/>
    <mergeCell ref="AI64:AK64"/>
    <mergeCell ref="AI65:AK65"/>
    <mergeCell ref="AI92:AK92"/>
    <mergeCell ref="AI91:AK91"/>
    <mergeCell ref="AH87:AK87"/>
    <mergeCell ref="AI68:AK68"/>
    <mergeCell ref="AI67:AK67"/>
    <mergeCell ref="AI66:AK66"/>
    <mergeCell ref="AH59:AK59"/>
    <mergeCell ref="A129:A130"/>
    <mergeCell ref="AH129:AK129"/>
    <mergeCell ref="B142:E143"/>
    <mergeCell ref="A143:A144"/>
    <mergeCell ref="AH143:AK143"/>
    <mergeCell ref="AH142:AK142"/>
    <mergeCell ref="AI148:AK148"/>
    <mergeCell ref="AI427:AK427"/>
    <mergeCell ref="B354:E354"/>
    <mergeCell ref="AI149:AK149"/>
    <mergeCell ref="AI150:AK150"/>
    <mergeCell ref="AI151:AK151"/>
    <mergeCell ref="AI152:AK152"/>
    <mergeCell ref="AH128:AK128"/>
    <mergeCell ref="B130:E130"/>
    <mergeCell ref="AH130:AJ130"/>
    <mergeCell ref="AI131:AK131"/>
    <mergeCell ref="AI132:AK132"/>
    <mergeCell ref="AI133:AK133"/>
    <mergeCell ref="AI134:AK134"/>
    <mergeCell ref="AI135:AK135"/>
    <mergeCell ref="AI136:AK136"/>
    <mergeCell ref="AI137:AK137"/>
    <mergeCell ref="AI138:AK138"/>
    <mergeCell ref="AI139:AK139"/>
    <mergeCell ref="AI140:AK140"/>
    <mergeCell ref="AI147:AK147"/>
    <mergeCell ref="AI163:AK163"/>
    <mergeCell ref="AI164:AK164"/>
    <mergeCell ref="AI165:AK165"/>
    <mergeCell ref="AI166:AK166"/>
    <mergeCell ref="B760:E760"/>
    <mergeCell ref="AH760:AJ760"/>
    <mergeCell ref="AI496:AK496"/>
    <mergeCell ref="B424:E424"/>
    <mergeCell ref="AH424:AJ424"/>
    <mergeCell ref="AI425:AK425"/>
    <mergeCell ref="AI426:AK426"/>
    <mergeCell ref="AI579:AK579"/>
    <mergeCell ref="AI580:AK580"/>
    <mergeCell ref="AI581:AK581"/>
    <mergeCell ref="AI582:AK582"/>
    <mergeCell ref="AI201:AK201"/>
    <mergeCell ref="B172:E172"/>
    <mergeCell ref="AI202:AK202"/>
    <mergeCell ref="AI203:AK203"/>
    <mergeCell ref="AI204:AK204"/>
    <mergeCell ref="AI205:AK205"/>
    <mergeCell ref="AI206:AK206"/>
    <mergeCell ref="AI207:AK207"/>
    <mergeCell ref="AI231:AK231"/>
    <mergeCell ref="AI232:AK232"/>
    <mergeCell ref="AI233:AK233"/>
    <mergeCell ref="AI173:AK173"/>
    <mergeCell ref="AI210:AK210"/>
    <mergeCell ref="AH212:AK212"/>
    <mergeCell ref="AI175:AK175"/>
    <mergeCell ref="AI208:AK208"/>
    <mergeCell ref="AI209:AK209"/>
    <mergeCell ref="AI174:AK174"/>
    <mergeCell ref="AI177:AK177"/>
    <mergeCell ref="AI178:AK178"/>
    <mergeCell ref="AI190:AK190"/>
    <mergeCell ref="B772:E773"/>
    <mergeCell ref="A773:A774"/>
    <mergeCell ref="AH773:AK773"/>
    <mergeCell ref="AI812:AK812"/>
    <mergeCell ref="AH814:AK814"/>
    <mergeCell ref="B816:E816"/>
    <mergeCell ref="AH816:AJ816"/>
    <mergeCell ref="B620:E620"/>
    <mergeCell ref="AH620:AJ620"/>
    <mergeCell ref="AI583:AK583"/>
    <mergeCell ref="AI584:AK584"/>
    <mergeCell ref="AI585:AK585"/>
    <mergeCell ref="AI586:AK586"/>
    <mergeCell ref="AI602:AK602"/>
    <mergeCell ref="AH604:AK604"/>
    <mergeCell ref="B606:E606"/>
    <mergeCell ref="AI612:AK612"/>
    <mergeCell ref="AI613:AK613"/>
    <mergeCell ref="AI614:AK614"/>
    <mergeCell ref="AI615:AK615"/>
    <mergeCell ref="AI616:AK616"/>
    <mergeCell ref="AH618:AK618"/>
    <mergeCell ref="AI796:AK796"/>
    <mergeCell ref="AI797:AK797"/>
    <mergeCell ref="AI798:AK798"/>
    <mergeCell ref="AH800:AK800"/>
    <mergeCell ref="AI804:AK804"/>
    <mergeCell ref="AI805:AK805"/>
    <mergeCell ref="AI806:AK806"/>
    <mergeCell ref="AI807:AK807"/>
    <mergeCell ref="AI808:AK808"/>
    <mergeCell ref="AI809:AK809"/>
    <mergeCell ref="AI823:AK823"/>
    <mergeCell ref="AI824:AK824"/>
    <mergeCell ref="AI825:AK825"/>
    <mergeCell ref="AI826:AK826"/>
    <mergeCell ref="AH828:AK828"/>
    <mergeCell ref="AH858:AJ858"/>
    <mergeCell ref="AI859:AK859"/>
    <mergeCell ref="AI860:AK860"/>
    <mergeCell ref="AH857:AK857"/>
    <mergeCell ref="AI834:AK834"/>
    <mergeCell ref="AI835:AK835"/>
    <mergeCell ref="AI836:AK836"/>
    <mergeCell ref="AI837:AK837"/>
    <mergeCell ref="AI838:AK838"/>
    <mergeCell ref="AI839:AK839"/>
    <mergeCell ref="AI840:AK840"/>
    <mergeCell ref="AH842:AK842"/>
    <mergeCell ref="AH844:AJ844"/>
    <mergeCell ref="AI845:AK845"/>
    <mergeCell ref="AI846:AK846"/>
    <mergeCell ref="B870:E871"/>
    <mergeCell ref="A871:A872"/>
    <mergeCell ref="AH871:AK871"/>
    <mergeCell ref="AI873:AK873"/>
    <mergeCell ref="AI874:AK874"/>
    <mergeCell ref="AI875:AK875"/>
    <mergeCell ref="AI876:AK876"/>
    <mergeCell ref="AI877:AK877"/>
    <mergeCell ref="AI878:AK878"/>
    <mergeCell ref="B914:E914"/>
    <mergeCell ref="AH914:AJ914"/>
    <mergeCell ref="AI879:AK879"/>
    <mergeCell ref="AI880:AK880"/>
    <mergeCell ref="AI881:AK881"/>
    <mergeCell ref="AI882:AK882"/>
    <mergeCell ref="AH884:AK884"/>
    <mergeCell ref="B886:E886"/>
    <mergeCell ref="AH886:AJ886"/>
    <mergeCell ref="AI887:AK887"/>
    <mergeCell ref="AI888:AK888"/>
    <mergeCell ref="AI889:AK889"/>
    <mergeCell ref="AI890:AK890"/>
    <mergeCell ref="AI891:AK891"/>
    <mergeCell ref="AI892:AK892"/>
    <mergeCell ref="AI893:AK893"/>
    <mergeCell ref="AI908:AK908"/>
    <mergeCell ref="AI909:AK909"/>
    <mergeCell ref="AI910:AK910"/>
    <mergeCell ref="B884:E885"/>
    <mergeCell ref="A885:A886"/>
    <mergeCell ref="B898:E899"/>
    <mergeCell ref="A899:A900"/>
    <mergeCell ref="AI894:AK894"/>
    <mergeCell ref="AI895:AK895"/>
    <mergeCell ref="AI896:AK896"/>
    <mergeCell ref="A955:A956"/>
    <mergeCell ref="AH955:AK955"/>
    <mergeCell ref="AH899:AK899"/>
    <mergeCell ref="AI924:AK924"/>
    <mergeCell ref="AH926:AK926"/>
    <mergeCell ref="B928:E928"/>
    <mergeCell ref="AH928:AJ928"/>
    <mergeCell ref="AI929:AK929"/>
    <mergeCell ref="AI930:AK930"/>
    <mergeCell ref="AI931:AK931"/>
    <mergeCell ref="AI932:AK932"/>
    <mergeCell ref="AI933:AK933"/>
    <mergeCell ref="AI934:AK934"/>
    <mergeCell ref="AI935:AK935"/>
    <mergeCell ref="B912:E913"/>
    <mergeCell ref="A913:A914"/>
    <mergeCell ref="AH913:AK913"/>
    <mergeCell ref="B926:E927"/>
    <mergeCell ref="A927:A928"/>
    <mergeCell ref="AH927:AK927"/>
    <mergeCell ref="AI915:AK915"/>
    <mergeCell ref="AI916:AK916"/>
    <mergeCell ref="AI917:AK917"/>
    <mergeCell ref="AI918:AK918"/>
    <mergeCell ref="AI919:AK919"/>
    <mergeCell ref="AI920:AK920"/>
    <mergeCell ref="AI921:AK921"/>
    <mergeCell ref="AI922:AK922"/>
    <mergeCell ref="AI923:AK923"/>
    <mergeCell ref="AI959:AK959"/>
    <mergeCell ref="AI960:AK960"/>
    <mergeCell ref="AI961:AK961"/>
    <mergeCell ref="AI962:AK962"/>
    <mergeCell ref="AI963:AK963"/>
    <mergeCell ref="AI964:AK964"/>
    <mergeCell ref="AI965:AK965"/>
    <mergeCell ref="AI957:AK957"/>
    <mergeCell ref="AI1002:AK1002"/>
    <mergeCell ref="AI1003:AK1003"/>
    <mergeCell ref="B996:E997"/>
    <mergeCell ref="AH997:AK997"/>
    <mergeCell ref="A997:A998"/>
    <mergeCell ref="AH898:AK898"/>
    <mergeCell ref="B900:E900"/>
    <mergeCell ref="AH900:AJ900"/>
    <mergeCell ref="AI901:AK901"/>
    <mergeCell ref="AI902:AK902"/>
    <mergeCell ref="AI903:AK903"/>
    <mergeCell ref="AI904:AK904"/>
    <mergeCell ref="AI905:AK905"/>
    <mergeCell ref="AI906:AK906"/>
    <mergeCell ref="AI907:AK907"/>
    <mergeCell ref="A941:A942"/>
    <mergeCell ref="AH941:AK941"/>
    <mergeCell ref="AI936:AK936"/>
    <mergeCell ref="AI937:AK937"/>
    <mergeCell ref="AI938:AK938"/>
    <mergeCell ref="AH940:AK940"/>
    <mergeCell ref="B942:E942"/>
    <mergeCell ref="B954:E955"/>
    <mergeCell ref="B940:E941"/>
    <mergeCell ref="AI1018:AK1018"/>
    <mergeCell ref="AI1019:AK1019"/>
    <mergeCell ref="AH1038:AK1038"/>
    <mergeCell ref="AI1043:AK1043"/>
    <mergeCell ref="AI1044:AK1044"/>
    <mergeCell ref="B1068:E1068"/>
    <mergeCell ref="B1054:E1054"/>
    <mergeCell ref="B1040:E1040"/>
    <mergeCell ref="AH1040:AJ1040"/>
    <mergeCell ref="AI1041:AK1041"/>
    <mergeCell ref="AI1042:AK1042"/>
    <mergeCell ref="AI1021:AK1021"/>
    <mergeCell ref="AH1067:AK1067"/>
    <mergeCell ref="A969:A970"/>
    <mergeCell ref="AH969:AK969"/>
    <mergeCell ref="B982:E983"/>
    <mergeCell ref="A983:A984"/>
    <mergeCell ref="AH983:AK983"/>
    <mergeCell ref="B984:E984"/>
    <mergeCell ref="AH984:AJ984"/>
    <mergeCell ref="AI1050:AK1050"/>
    <mergeCell ref="AH1052:AK1052"/>
    <mergeCell ref="F1068:H1068"/>
    <mergeCell ref="AI1006:AK1006"/>
    <mergeCell ref="AI1007:AK1007"/>
    <mergeCell ref="F1038:H1038"/>
    <mergeCell ref="AH1009:AK1009"/>
    <mergeCell ref="AH1023:AK1023"/>
    <mergeCell ref="AH1037:AK1037"/>
    <mergeCell ref="AH1051:AK1051"/>
    <mergeCell ref="AH1065:AK1065"/>
    <mergeCell ref="AI1077:AK1077"/>
    <mergeCell ref="AI1078:AK1078"/>
    <mergeCell ref="AH1080:AK1080"/>
    <mergeCell ref="B1082:E1082"/>
    <mergeCell ref="AH1082:AJ1082"/>
    <mergeCell ref="AI1083:AK1083"/>
    <mergeCell ref="AI1084:AK1084"/>
    <mergeCell ref="AI1069:AK1069"/>
    <mergeCell ref="AI1070:AK1070"/>
    <mergeCell ref="B1080:E1081"/>
    <mergeCell ref="A1081:A1082"/>
    <mergeCell ref="AH1081:AK1081"/>
    <mergeCell ref="AI1045:AK1045"/>
    <mergeCell ref="B1010:E1011"/>
    <mergeCell ref="A1011:A1012"/>
    <mergeCell ref="AH1011:AK1011"/>
    <mergeCell ref="B1024:E1025"/>
    <mergeCell ref="A1025:A1026"/>
    <mergeCell ref="AH1025:AK1025"/>
    <mergeCell ref="B1038:E1039"/>
    <mergeCell ref="A1039:A1040"/>
    <mergeCell ref="AH1039:AK1039"/>
    <mergeCell ref="B1052:E1053"/>
    <mergeCell ref="A1053:A1054"/>
    <mergeCell ref="AH1053:AK1053"/>
    <mergeCell ref="AI1073:AK1073"/>
    <mergeCell ref="AI1074:AK1074"/>
    <mergeCell ref="AI1075:AK1075"/>
    <mergeCell ref="AI1076:AK1076"/>
    <mergeCell ref="B1066:E1067"/>
    <mergeCell ref="A1067:A1068"/>
    <mergeCell ref="AI1017:AK1017"/>
    <mergeCell ref="A1095:A1096"/>
    <mergeCell ref="AH1095:AK1095"/>
    <mergeCell ref="AI1102:AK1102"/>
    <mergeCell ref="B1138:E1138"/>
    <mergeCell ref="AH1138:AJ1138"/>
    <mergeCell ref="B1108:E1109"/>
    <mergeCell ref="A1109:A1110"/>
    <mergeCell ref="AH1109:AK1109"/>
    <mergeCell ref="B1122:E1123"/>
    <mergeCell ref="A1123:A1124"/>
    <mergeCell ref="AH1123:AK1123"/>
    <mergeCell ref="B1136:E1137"/>
    <mergeCell ref="A1137:A1138"/>
    <mergeCell ref="AH1137:AK1137"/>
    <mergeCell ref="AI1118:AK1118"/>
    <mergeCell ref="AI1119:AK1119"/>
    <mergeCell ref="AI1120:AK1120"/>
    <mergeCell ref="AH1122:AK1122"/>
    <mergeCell ref="B1124:E1124"/>
    <mergeCell ref="AI1103:AK1103"/>
    <mergeCell ref="AI1104:AK1104"/>
    <mergeCell ref="AI1105:AK1105"/>
    <mergeCell ref="AI1106:AK1106"/>
    <mergeCell ref="AH1108:AK1108"/>
    <mergeCell ref="B1110:E1110"/>
    <mergeCell ref="AH1110:AJ1110"/>
    <mergeCell ref="AI1111:AK1111"/>
    <mergeCell ref="AI1112:AK1112"/>
    <mergeCell ref="AI1113:AK1113"/>
    <mergeCell ref="AI1114:AK1114"/>
    <mergeCell ref="AI1115:AK1115"/>
    <mergeCell ref="AI1116:AK1116"/>
    <mergeCell ref="AI1117:AK1117"/>
    <mergeCell ref="AI1140:AK1140"/>
    <mergeCell ref="AI1141:AK1141"/>
    <mergeCell ref="AI1142:AK1142"/>
    <mergeCell ref="AI1143:AK1143"/>
    <mergeCell ref="AI1132:AK1132"/>
    <mergeCell ref="AI1133:AK1133"/>
    <mergeCell ref="AI1125:AK1125"/>
    <mergeCell ref="AI1126:AK1126"/>
    <mergeCell ref="AI1127:AK1127"/>
    <mergeCell ref="AI1128:AK1128"/>
    <mergeCell ref="AI1134:AK1134"/>
    <mergeCell ref="F1110:H1110"/>
    <mergeCell ref="F1122:H1122"/>
    <mergeCell ref="F1123:H1123"/>
    <mergeCell ref="F1124:H1124"/>
    <mergeCell ref="F1136:H1136"/>
    <mergeCell ref="F1137:H1137"/>
    <mergeCell ref="F1138:H1138"/>
    <mergeCell ref="A1151:A1152"/>
    <mergeCell ref="AH1151:AK1151"/>
    <mergeCell ref="AH1124:AJ1124"/>
    <mergeCell ref="AI1153:AK1153"/>
    <mergeCell ref="AI1154:AK1154"/>
    <mergeCell ref="AI1129:AK1129"/>
    <mergeCell ref="AI1130:AK1130"/>
    <mergeCell ref="AI1131:AK1131"/>
    <mergeCell ref="AI1181:AK1181"/>
    <mergeCell ref="AI1182:AK1182"/>
    <mergeCell ref="B1164:E1165"/>
    <mergeCell ref="A1165:A1166"/>
    <mergeCell ref="AH1165:AK1165"/>
    <mergeCell ref="B1178:E1179"/>
    <mergeCell ref="A1179:A1180"/>
    <mergeCell ref="AH1179:AK1179"/>
    <mergeCell ref="AI1187:AK1187"/>
    <mergeCell ref="AI1184:AK1184"/>
    <mergeCell ref="AI1185:AK1185"/>
    <mergeCell ref="AI1186:AK1186"/>
    <mergeCell ref="AH1180:AJ1180"/>
    <mergeCell ref="B1150:E1151"/>
    <mergeCell ref="AI1176:AK1176"/>
    <mergeCell ref="F1164:H1164"/>
    <mergeCell ref="F1165:H1165"/>
    <mergeCell ref="F1166:H1166"/>
    <mergeCell ref="F1178:H1178"/>
    <mergeCell ref="F1179:H1179"/>
    <mergeCell ref="F1180:H1180"/>
    <mergeCell ref="AI1147:AK1147"/>
    <mergeCell ref="AI1148:AK1148"/>
    <mergeCell ref="B1152:E1152"/>
    <mergeCell ref="AI1239:AK1239"/>
    <mergeCell ref="AI1240:AK1240"/>
    <mergeCell ref="AI1232:AK1232"/>
    <mergeCell ref="B1194:E1194"/>
    <mergeCell ref="AH1194:AJ1194"/>
    <mergeCell ref="AI1195:AK1195"/>
    <mergeCell ref="AI1196:AK1196"/>
    <mergeCell ref="AI1197:AK1197"/>
    <mergeCell ref="AI1198:AK1198"/>
    <mergeCell ref="AI1199:AK1199"/>
    <mergeCell ref="AI1200:AK1200"/>
    <mergeCell ref="AI1201:AK1201"/>
    <mergeCell ref="AI1202:AK1202"/>
    <mergeCell ref="AI1203:AK1203"/>
    <mergeCell ref="B1192:E1193"/>
    <mergeCell ref="A1193:A1194"/>
    <mergeCell ref="AH1193:AK1193"/>
    <mergeCell ref="AI1204:AK1204"/>
    <mergeCell ref="AH1206:AK1206"/>
    <mergeCell ref="B1208:E1208"/>
    <mergeCell ref="AH1208:AJ1208"/>
    <mergeCell ref="B1206:E1207"/>
    <mergeCell ref="A1207:A1208"/>
    <mergeCell ref="AH1207:AK1207"/>
    <mergeCell ref="AH1220:AK1220"/>
    <mergeCell ref="F1192:H1192"/>
    <mergeCell ref="F1193:H1193"/>
    <mergeCell ref="F1194:H1194"/>
    <mergeCell ref="F1206:H1206"/>
    <mergeCell ref="F1207:H1207"/>
    <mergeCell ref="F1208:H1208"/>
    <mergeCell ref="F1220:H1220"/>
    <mergeCell ref="B1306:E1306"/>
    <mergeCell ref="AH1306:AJ1306"/>
    <mergeCell ref="B1304:E1305"/>
    <mergeCell ref="B1222:E1222"/>
    <mergeCell ref="AH1222:AJ1222"/>
    <mergeCell ref="AI1223:AK1223"/>
    <mergeCell ref="AI1224:AK1224"/>
    <mergeCell ref="AI1225:AK1225"/>
    <mergeCell ref="AI1226:AK1226"/>
    <mergeCell ref="AI1227:AK1227"/>
    <mergeCell ref="AI1228:AK1228"/>
    <mergeCell ref="AI1229:AK1229"/>
    <mergeCell ref="B1220:E1221"/>
    <mergeCell ref="A1221:A1222"/>
    <mergeCell ref="AH1221:AK1221"/>
    <mergeCell ref="B1234:E1235"/>
    <mergeCell ref="A1235:A1236"/>
    <mergeCell ref="AH1235:AK1235"/>
    <mergeCell ref="AI1241:AK1241"/>
    <mergeCell ref="A1263:A1264"/>
    <mergeCell ref="AH1263:AK1263"/>
    <mergeCell ref="AI1243:AK1243"/>
    <mergeCell ref="AI1244:AK1244"/>
    <mergeCell ref="AI1245:AK1245"/>
    <mergeCell ref="AI1246:AK1246"/>
    <mergeCell ref="B1262:E1263"/>
    <mergeCell ref="AI1230:AK1230"/>
    <mergeCell ref="AI1231:AK1231"/>
    <mergeCell ref="A1249:A1250"/>
    <mergeCell ref="AH1249:AK1249"/>
    <mergeCell ref="AI1237:AK1237"/>
    <mergeCell ref="AI1238:AK1238"/>
    <mergeCell ref="AI1329:AK1329"/>
    <mergeCell ref="AI1330:AK1330"/>
    <mergeCell ref="AH1332:AK1332"/>
    <mergeCell ref="B1334:E1334"/>
    <mergeCell ref="A1291:A1292"/>
    <mergeCell ref="AH1291:AK1291"/>
    <mergeCell ref="B1276:E1277"/>
    <mergeCell ref="A1277:A1278"/>
    <mergeCell ref="AH1277:AK1277"/>
    <mergeCell ref="AH1278:AJ1278"/>
    <mergeCell ref="AI1268:AK1268"/>
    <mergeCell ref="AI1269:AK1269"/>
    <mergeCell ref="AI1288:AK1288"/>
    <mergeCell ref="AH1290:AK1290"/>
    <mergeCell ref="AI1293:AK1293"/>
    <mergeCell ref="AI1294:AK1294"/>
    <mergeCell ref="A1305:A1306"/>
    <mergeCell ref="AH1305:AK1305"/>
    <mergeCell ref="AI1279:AK1279"/>
    <mergeCell ref="AI1280:AK1280"/>
    <mergeCell ref="AI1281:AK1281"/>
    <mergeCell ref="AI1282:AK1282"/>
    <mergeCell ref="AI1283:AK1283"/>
    <mergeCell ref="AI1284:AK1284"/>
    <mergeCell ref="AI1285:AK1285"/>
    <mergeCell ref="AI1286:AK1286"/>
    <mergeCell ref="AI1287:AK1287"/>
    <mergeCell ref="AI1270:AK1270"/>
    <mergeCell ref="AI1271:AK1271"/>
    <mergeCell ref="AI1301:AK1301"/>
    <mergeCell ref="AI1302:AK1302"/>
    <mergeCell ref="AH1304:AK1304"/>
    <mergeCell ref="M1542:O1542"/>
    <mergeCell ref="N1543:Q1543"/>
    <mergeCell ref="B1534:C1534"/>
    <mergeCell ref="M1541:O1541"/>
    <mergeCell ref="A1319:A1320"/>
    <mergeCell ref="AH1319:AK1319"/>
    <mergeCell ref="AI1324:AK1324"/>
    <mergeCell ref="A1417:A1418"/>
    <mergeCell ref="AH1417:AK1417"/>
    <mergeCell ref="AI1325:AK1325"/>
    <mergeCell ref="AI1326:AK1326"/>
    <mergeCell ref="B1362:E1362"/>
    <mergeCell ref="AH1362:AJ1362"/>
    <mergeCell ref="AI1363:AK1363"/>
    <mergeCell ref="AI1364:AK1364"/>
    <mergeCell ref="AI1365:AK1365"/>
    <mergeCell ref="AI1366:AK1366"/>
    <mergeCell ref="AI1367:AK1367"/>
    <mergeCell ref="AI1368:AK1368"/>
    <mergeCell ref="AI1369:AK1369"/>
    <mergeCell ref="AI1370:AK1370"/>
    <mergeCell ref="AI1371:AK1371"/>
    <mergeCell ref="AI1372:AK1372"/>
    <mergeCell ref="AH1374:AK1374"/>
    <mergeCell ref="AI1378:AK1378"/>
    <mergeCell ref="AI1340:AK1340"/>
    <mergeCell ref="AI1341:AK1341"/>
    <mergeCell ref="B1320:E1320"/>
    <mergeCell ref="AH1320:AJ1320"/>
    <mergeCell ref="AI1321:AK1321"/>
    <mergeCell ref="AI1327:AK1327"/>
    <mergeCell ref="AI1328:AK1328"/>
  </mergeCells>
  <phoneticPr fontId="11" type="noConversion"/>
  <dataValidations count="2">
    <dataValidation type="custom" allowBlank="1" showInputMessage="1" showErrorMessage="1" sqref="R1533:R1546 AC1538:AF1575 I1538:O1575 AG1534:AG1575 X1538:X1540 D1532:F1575 S1538:S1542 T1538:T1540 B1535:C1575 V1538:V1540 P1538:P1546 AH1544:AH1575 Q1538:Q1540 AH1532:AH1533 S1545:V1546 G1532:G1533 A1532:A1575 X1542:X1546 AI1532:AI1533 J1536:Q1536 W1538:W1546 B1532:C1533 AH1538:AH1540 V1542 T1542 U1538:U1542 Q1542:Q1546 Y1538:AB1546 S1536:AF1536 P1548:AB1575 H1544:H1575 AJ1532:AK1575 G1536:G1575 H1532:H1542 AI1538:AI1575 I1532:I1533 P1547:AB1547 S1:V4 AL1 W1:AK2 AT3 T3:AK4 BA4 BC4 AM5:AN14 AT5:BB26 BC5:BG27 AH15:AK15 I16:Q16 S16:AK16 B18:E18 F16:H18 I18:Q18 S18:AK18 AM19:AN28 AT27:AZ27 AT28:BG28 AT29:AZ30 S30:AK30 BD30 S31:AG31 AT31:BB31 BD31:BF31 B32:E32 F30:Q32 S32:AK32 AT32:AZ35 AM33:AN42 BD33 AT36:BA36 S44:AK44 S45:AG45 B46:E46 F44:Q46 S46:AK46 AM47:AN56 S58:AK58 S59:AG59 B60:E60 F58:Q60 S60:AK60 AM61:AN70 S72:AK72 S73:AG73 B74:E74 F72:Q74 S74:AK74 AM75:AN84 S86:AK86 S87:AG87 B88:E88 F86:Q88 S88:AK88 AM89:AN98 S100:AK100 S101:AG101 B102:E102 F100:Q102 S102:AK102 AM103:AN112 S114:AK114 S115:AG115 B116:E116 F114:Q116 S116:AK116 AM117:AN126 S128:AK128 S129:AG129 B130:E130 F128:Q130 S130:AK130 AM131:AN140 S142:AK142 S143:AG143 B144:E144 F142:Q144 S144:AK144 AM145:AN154 S156:AK156 S157:AG157 B158:E158 F156:Q158 S158:AK158 AM159:AN168 S170:AK170 S171:AG171 B172:E172 F170:Q172 S172:AK172 AM173:AN182 S184:AK184 S185:AG185 B186:E186 F184:Q186 S186:AK186 AM187:AN196 S198:AK198 S199:AG199 B200:E200 F198:Q200 S200:AK200 AM201:AN210 S212:AK212 S213:AG213 B214:E214 F212:Q214 S214:AK214 AM215:AN224 S226:AK226 S227:AG227 B228:E228 F226:Q228 S228:AK228 AM229:AN238 S240:AK240 S241:AG241 B242:E242 F240:Q242 S242:AK242 AM243:AN252 S254:AK254 S255:AG255 B256:E256 F254:Q256 S256:AK256 AM257:AN266 S268:AK268 S269:AG269 B270:E270 F268:Q270 S270:AK270 AM271:AN280 S282:AK282 S283:AG283 B284:E284 F282:Q284 S284:AK284 AM285:AN294 S296:AK296 S297:AG297 B298:E298 F296:Q298 S298:AK298 AM299:AN308 S310:AK310 S311:AG311 B312:E312 F310:Q312 S312:AK312 AM313:AN322 S324:AK324 S325:AG325 B326:E326 F324:Q326 S326:AK326 AM327:AN336 S338:AK338 S339:AG339 B340:E340 F338:Q340 S340:AK340 AM341:AN350 S352:AK352 S353:AG353 B354:E354 F352:Q354 S354:AK354 AM355:AN364 S366:AK366 S367:AG367 B368:E368 F366:Q368 S368:AK368 AM369:AN378 S380:AK380 S381:AG381 B382:E382 F380:Q382 S382:AK382 AM383:AN392 S394:AK394 S395:AG395 B396:E396 F394:Q396 S396:AK396 AM397:AN406 S408:AK408 S409:AG409 B410:E410 F408:Q410 S410:AK410 AM411:AN420 S422:AK422 S423:AG423 B424:E424 F422:Q424 S424:AK424 AM425:AN434 S436:AK436 S437:AG437 B438:E438 F436:Q438 S438:AK438 AM439:AN448 S450:AK450 S451:AG451 B452:E452 F450:Q452 S452:AK452 AM453:AN462 S464:AK464 S465:AG465 B466:E466 F464:Q466 S466:AK466 AM467:AN476 S478:AK478 S479:AG479 B480:E480 F478:Q480 S480:AK480 AM481:AN490 S492:AK492 S493:AG493 B494:E494 F492:Q494 S494:AK494 AM495:AN504 S506:AK506 S507:AG507 B508:E508 F506:Q508 S508:AK508 AM509:AN518 S520:AK520 S521:AG521 B522:E522 F520:Q522 S522:AK522 AM523:AN532 S534:AK534 S535:AG535 B536:E536 F534:Q536 S536:AK536 AM537:AN546 S548:AK548 S549:AG549 B550:E550 F548:Q550 S550:AK550 AM551:AN560 S562:AK562 S563:AG563 B564:E564 F562:Q564 S564:AK564 AM565:AN574 S576:AK576 S577:AG577 B578:E578 F576:Q578 S578:AK578 AM579:AN588 S590:AK590 S591:AG591 B592:E592 F590:Q592 S592:AK592 AM593:AN602 S604:AK604 S605:AG605 B606:E606 F604:Q606 S606:AK606 AM607:AN616 S618:AK618 S619:AG619 B620:E620 F618:Q620 S620:AK620 AM621:AN630 S632:AK632 S633:AG633 B634:E634 F632:Q634 S634:AK634 AM635:AN644 S646:AK646 S647:AG647 B648:E648 F646:Q648 S648:AK648 AM649:AN658 S660:AK660 S661:AG661 B662:E662 F660:Q662 S662:AK662 AM663:AN672 S674:AK674 S675:AG675 B676:E676 F674:Q676 S676:AK676 AM677:AN686 S688:AK688 S689:AG689 B690:E690 F688:Q690 S690:AK690 AM691:AN700 S702:AK702 S703:AG703 B704:E704 F702:Q704 S704:AK704 AM705:AN714 S716:AK716 S717:AG717 B718:E718 F716:Q718 S718:AK718 AM719:AN728 S730:AK730 S731:AG731 B732:E732 F730:Q732 S732:AK732 AM733:AN742 S744:AK744 S745:AG745 B746:E746 F744:Q746 S746:AK746 AM747:AN756 S758:AK758 S759:AG759 B760:E760 F758:Q760 S760:AK760 AM761:AN770 S772:AK772 S773:AG773 B774:E774 F772:Q774 S774:AK774 AM775:AN784 S786:AK786 S787:AG787 B788:E788 F786:Q788 S788:AK788 AM789:AN798 S800:AK800 S801:AG801 B802:E802 F800:Q802 S802:AK802 AM803:AN812 S814:AK814 S815:AG815 B816:E816 F814:Q816 S816:AK816 AM817:AN826 S828:AK828 S829:AG829 B830:E830 F828:Q830 S830:AK830 AM831:AN840 S842:AK842 S843:AG843 B844:E844 F842:Q844 S844:AK844 AM845:AN854 S856:AK856 S857:AG857 B858:E858 F856:Q858 S858:AK858 AM859:AN868 S870:AK870 S871:AG871 B872:E872 F870:Q872 S872:AK872 AM873:AN882 S884:AK884 S885:AG885 B886:E886 F884:Q886 S886:AK886 AM887:AN896 S898:AK898 S899:AG899 B900:E900 F898:Q900 S900:AK900 AM901:AN910 S912:AK912 S913:AG913 B914:E914 F912:Q914 S914:AK914 AM915:AN924 S926:AK926 S927:AG927 B928:E928 F926:Q928 S928:AK928 AM929:AN938 S940:AK940 S941:AG941 B942:E942 F940:Q942 S942:AK942 AM943:AN952 S954:AK954 S955:AG955 B956:E956 F954:Q956 S956:AK956 AM957:AN966 S968:AK968 S969:AG969 B970:E970 F968:Q970 S970:AK970 AM971:AN980 S982:AK982 S983:AG983 B984:E984 F982:Q984 S984:AK984 AM985:AN994 S996:AK996 S997:AG997 B998:E998 F996:Q998 S998:AK998 AM999:AN1008 S1010:AK1010 S1011:AG1011 B1012:E1012 F1010:Q1012 S1012:AK1012 AM1013:AN1022 S1024:AK1024 S1025:AG1025 B1026:E1026 F1024:Q1026 S1026:AK1026 AM1027:AN1036 S1038:AK1038 S1039:AG1039 B1040:E1040 F1038:Q1040 S1040:AK1040 AM1041:AN1050 S1052:AK1052 S1053:AG1053 B1054:E1054 F1052:Q1054 S1054:AK1054 AT37:AZ1094 AM1055:AN1064 F1066:Q1067 S1066:AK1066 S1067:AG1067 B1068:Q1068 S1068:AK1068 AM1069:AN1078 F1080:Q1081 S1080:AK1080 S1081:AG1081 B1082:Q1082 S1082:AK1082 AM1083:AN1092 F1094:Q1095 S1094:AK1094 S1095:AG1095 B1096:Q1096 S1096:AK1096 AM1097:AN1106 F1108:Q1109 S1108:AK1108 S1109:AG1109 B1110:Q1110 S1110:AK1110 AM1111:AN1120 F1122:Q1123 S1122:AK1122 S1123:AG1123 B1124:Q1124 S1124:AK1124 AM1125:AN1134 F1136:Q1137 S1136:AK1136 S1137:AG1137 B1138:Q1138 S1138:AK1138 AM1139:AN1148 F1150:Q1151 S1150:AK1150 S1151:AG1151 B1152:Q1152 S1152:AK1152 AM1153:AN1162 F1164:Q1165 S1164:AK1164 S1165:AG1165 B1166:Q1166 S1166:AK1166 AM1167:AN1176 F1178:Q1179 S1178:AK1178 S1179:AG1179 B1180:Q1180 S1180:AK1180 AM1181:AN1190 F1192:Q1193 S1192:AK1192 S1193:AG1193 B1194:Q1194 S1194:AK1194 AM1195:AN1204 F1206:Q1207 S1206:AK1206 S1207:AG1207 B1208:Q1208 S1208:AK1208 AM1209:AN1218 F1220:Q1221 S1220:AK1220 S1221:AG1221 B1222:Q1222 S1222:AK1222 AM1223:AN1232 F1234:Q1235 S1234:AK1234 S1235:AG1235 B1236:Q1236 S1236:AK1236 AM1237:AN1246 F1248:Q1249 S1248:AK1248 S1249:AG1249 B1250:Q1250 S1250:AK1250 AM1251:AN1260 F1262:Q1263 S1262:AK1262 S1263:AG1263 B1264:Q1264 S1264:AK1264 AM1265:AN1274 F1276:Q1277 S1276:AK1276 S1277:AG1277 B1278:Q1278 S1278:AK1278 AM1279:AN1288 F1290:Q1291 S1290:AK1290 S1291:AG1291 B1292:Q1292 S1292:AK1292 AM1293:AN1302 F1304:Q1305 S1304:AK1304 S1305:AG1305 B1306:Q1306 S1306:AK1306 AM1307:AN1316 F1318:Q1319 S1318:AK1318 S1319:AG1319 B1320:Q1320 S1320:AK1320 AM1321:AN1330 F1332:Q1333 S1332:AK1332 S1333:AG1333 B1334:Q1334 S1334:AK1334 AM1335:AN1344 F1346:Q1347 S1346:AK1346 S1347:AG1347 B1348:Q1348 S1348:AK1348 AM1349:AN1358 F1360:Q1361 S1360:AK1360 S1361:AG1361 B1362:Q1362 S1362:AK1362 AM1363:AN1372 F1374:Q1375 S1374:AK1374 S1375:AG1375 B1376:Q1376 S1376:AK1376 AM1377:AN1386 F1388:Q1389 S1388:AK1388 S1389:AG1389 B1390:Q1390 S1390:AK1390 AM1391:AN1400 F1402:Q1403 S1402:AK1402 S1403:AG1403 B1404:Q1404 S1404:AK1404 AM1405:AN1414 F1416:Q1417 S1416:AK1416 S1417:AG1417 B1418:Q1418 S1418:AK1418 AM1419:AN1428 F1430:Q1431 S1430:AK1430 S1431:AG1431 B1432:Q1432 S1432:AK1432 AM1433:AN1442 F1444:Q1445 S1444:AK1444 S1445:AG1445 B1446:Q1446 S1446:AK1446 AM1447:AN1456 F1458:Q1459 S1458:AK1458 S1459:AG1459 B1460:Q1460 S1460:AK1460 AM1461:AN1470 F1472:Q1473 S1472:AK1472 S1473:AG1473 B1474:Q1474 S1474:AK1474 AM1475:AN1484 F1486:Q1487 S1486:AK1486 S1487:AG1487 B1488:Q1488 S1488:AK1488 AM1489:AN1498 F1500:Q1501 S1500:AK1500 S1501:AG1501 B1502:Q1502 S1502:AK1502 AM1503:AN1512 F1514:Q1515 S1514:AK1514 S1515:AG1515 B1516:Q1516 S1516:AK1516 AM1517:AN1526 F1528:Q1529 S1528:AK1528 A5:A1530 S1529:AG1529 B1530:Q1530 S1530:AK1530 J1532:R1532 S1532:AG1533 J1533:Q1535 B1534:C1534 S1534:AF1535 AH1534:AI1537 G1534:G1535 I1534:I1536 I1537:Q1537 S1537:AF1537 Q1541 T1541 V1541 X1541 H1543 S1543:V1544 AH1541:AH1543 A1:O4 P1:Q1" xr:uid="{E6FF03F2-145A-479E-AC42-252D926F8103}">
      <formula1>""""""</formula1>
    </dataValidation>
    <dataValidation type="list" allowBlank="1" showInputMessage="1" showErrorMessage="1" sqref="AH5:AH14 AH19:AH28 AH47:AH56 AH33:AH42 AH61:AH70 AH75:AH84 AH89:AH98 AH103:AH112 AH117:AH126 AH131:AH140 AH145:AH154 AH173:AH182 AH159:AH168 AH187:AH196 AH201:AH210 AH215:AH224 AH229:AH238 AH243:AH252 AH257:AH266 AH271:AH280 AH299:AH308 AH285:AH294 AH313:AH322 AH327:AH336 AH341:AH350 AH355:AH364 AH369:AH378 AH383:AH392 AH397:AH406 AH425:AH434 AH411:AH420 AH439:AH448 AH453:AH462 AH467:AH476 AH481:AH490 AH495:AH504 AH509:AH518 AH523:AH532 AH551:AH560 AH537:AH546 AH565:AH574 AH579:AH588 AH593:AH602 AH607:AH616 AH621:AH630 AH635:AH644 AH649:AH658 AH677:AH686 AH663:AH672 AH691:AH700 AH705:AH714 AH719:AH728 AH733:AH742 AH747:AH756 AH761:AH770 AH775:AH784 AH803:AH812 AH789:AH798 AH817:AH826 AH831:AH840 AH845:AH854 AH859:AH868 AH873:AH882 AH887:AH896 AH901:AH910 AH929:AH938 AH915:AH924 AH943:AH952 AH957:AH966 AH971:AH980 AH985:AH994 AH999:AH1008 AH1013:AH1022 AH1027:AH1036 AH1055:AH1064 AH1041:AH1050 AH1069:AH1078 AH1083:AH1092 AH1097:AH1106 AH1111:AH1120 AH1125:AH1134 AH1139:AH1148 AH1153:AH1162 AH1181:AH1190 AH1167:AH1176 AH1195:AH1204 AH1209:AH1218 AH1223:AH1232 AH1237:AH1246 AH1251:AH1260 AH1265:AH1274 AH1279:AH1288 AH1307:AH1316 AH1293:AH1302 AH1321:AH1330 AH1335:AH1344 AH1349:AH1358 AH1363:AH1372 AH1377:AH1386 AH1391:AH1400 AH1405:AH1414 AH1433:AH1442 AH1419:AH1428 AH1447:AH1456 AH1461:AH1470 AH1475:AH1484 AH1489:AH1498 AH1503:AH1512 AH1517:AH1526" xr:uid="{D075B4FB-D129-4EBC-BF7C-17F7BD35DD03}">
      <formula1>$AA$15:$AG$15</formula1>
    </dataValidation>
  </dataValidations>
  <printOptions horizontalCentered="1" verticalCentered="1" gridLines="1"/>
  <pageMargins left="0.43307086614173229" right="0.43307086614173229" top="1.7716535433070868" bottom="1.7716535433070868" header="0.31496062992125984" footer="0.31496062992125984"/>
  <pageSetup paperSize="9" scale="80" fitToWidth="0" fitToHeight="0" pageOrder="overThenDown" orientation="landscape" r:id="rId1"/>
  <rowBreaks count="20" manualBreakCount="20">
    <brk id="18" max="39" man="1"/>
    <brk id="32" max="39" man="1"/>
    <brk id="46" max="39" man="1"/>
    <brk id="60" max="39" man="1"/>
    <brk id="74" max="39" man="1"/>
    <brk id="88" max="39" man="1"/>
    <brk id="102" max="39" man="1"/>
    <brk id="116" max="39" man="1"/>
    <brk id="130" max="39" man="1"/>
    <brk id="144" max="39" man="1"/>
    <brk id="158" max="39" man="1"/>
    <brk id="172" max="39" man="1"/>
    <brk id="186" max="39" man="1"/>
    <brk id="200" max="39" man="1"/>
    <brk id="214" max="39" man="1"/>
    <brk id="228" max="39" man="1"/>
    <brk id="242" max="39" man="1"/>
    <brk id="256" max="39" man="1"/>
    <brk id="270" max="39" man="1"/>
    <brk id="1516" max="39" man="1"/>
  </rowBreaks>
  <colBreaks count="1" manualBreakCount="1">
    <brk id="18"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tabColor rgb="FF006878"/>
  </sheetPr>
  <dimension ref="A1:GR696"/>
  <sheetViews>
    <sheetView zoomScaleNormal="100" zoomScaleSheetLayoutView="100" workbookViewId="0">
      <selection activeCell="L6" sqref="L6:AD7"/>
    </sheetView>
  </sheetViews>
  <sheetFormatPr defaultColWidth="12.625" defaultRowHeight="15" customHeight="1" x14ac:dyDescent="0.2"/>
  <cols>
    <col min="1" max="1" width="1.625" style="3" customWidth="1"/>
    <col min="2" max="2" width="0.875" style="3" customWidth="1"/>
    <col min="3" max="8" width="1.625" style="3" customWidth="1"/>
    <col min="9" max="31" width="1.5" style="3" customWidth="1"/>
    <col min="32" max="43" width="1.5" style="13" customWidth="1"/>
    <col min="44" max="49" width="1.5" style="3" customWidth="1"/>
    <col min="50" max="50" width="1" style="3" customWidth="1"/>
    <col min="51" max="52" width="0.875" style="3" customWidth="1"/>
    <col min="53" max="58" width="1.625" style="3" customWidth="1"/>
    <col min="59" max="81" width="1.5" style="3" customWidth="1"/>
    <col min="82" max="93" width="1.5" style="13" customWidth="1"/>
    <col min="94" max="97" width="1.5" style="3" customWidth="1"/>
    <col min="98" max="99" width="1.5" style="6" customWidth="1"/>
    <col min="100" max="100" width="1.5" style="215" customWidth="1"/>
    <col min="101" max="101" width="1.625" style="6" customWidth="1"/>
    <col min="102" max="102" width="0.875" style="3" customWidth="1"/>
    <col min="103" max="108" width="1.625" style="3" customWidth="1"/>
    <col min="109" max="131" width="1.5" style="3" customWidth="1"/>
    <col min="132" max="143" width="1.5" style="13" customWidth="1"/>
    <col min="144" max="150" width="1.5" style="3" customWidth="1"/>
    <col min="151" max="151" width="1.625" style="3" customWidth="1"/>
    <col min="152" max="152" width="0.875" style="3" customWidth="1"/>
    <col min="153" max="158" width="1.625" style="3" customWidth="1"/>
    <col min="159" max="181" width="1.5" style="3" customWidth="1"/>
    <col min="182" max="193" width="1.5" style="13" customWidth="1"/>
    <col min="194" max="199" width="1.5" style="3" customWidth="1"/>
    <col min="200" max="16384" width="12.625" style="3"/>
  </cols>
  <sheetData>
    <row r="1" spans="1:200" ht="7.35" customHeight="1" x14ac:dyDescent="0.2">
      <c r="A1" s="1191" t="str">
        <f>IF(LOGBOOK!$A$2="  DATE  ","ANNUAL RESUME PER AIRCRAFT",0)</f>
        <v>ANNUAL RESUME PER AIRCRAFT</v>
      </c>
      <c r="B1" s="1192"/>
      <c r="C1" s="1192"/>
      <c r="D1" s="1192"/>
      <c r="E1" s="1192"/>
      <c r="F1" s="1192"/>
      <c r="G1" s="1192"/>
      <c r="H1" s="1192"/>
      <c r="I1" s="1192"/>
      <c r="J1" s="1192"/>
      <c r="K1" s="1192"/>
      <c r="L1" s="1192"/>
      <c r="M1" s="1192"/>
      <c r="N1" s="1192"/>
      <c r="O1" s="1192"/>
      <c r="P1" s="1192"/>
      <c r="Q1" s="1192"/>
      <c r="R1" s="1192"/>
      <c r="S1" s="1192"/>
      <c r="T1" s="1192"/>
      <c r="U1" s="1192"/>
      <c r="V1" s="1192"/>
      <c r="W1" s="1192"/>
      <c r="X1" s="1192"/>
      <c r="Y1" s="1192"/>
      <c r="Z1" s="1192"/>
      <c r="AA1" s="1192"/>
      <c r="AB1" s="1192"/>
      <c r="AC1" s="1192"/>
      <c r="AD1" s="1192"/>
      <c r="AE1" s="1192"/>
      <c r="AF1" s="1192"/>
      <c r="AG1" s="1192"/>
      <c r="AH1" s="1192"/>
      <c r="AI1" s="1192"/>
      <c r="AJ1" s="1192"/>
      <c r="AK1" s="1192"/>
      <c r="AL1" s="1192"/>
      <c r="AM1" s="1192"/>
      <c r="AN1" s="1192"/>
      <c r="AO1" s="1192"/>
      <c r="AP1" s="1192"/>
      <c r="AQ1" s="1192"/>
      <c r="AR1" s="1192"/>
      <c r="AS1" s="1192"/>
      <c r="AT1" s="1192"/>
      <c r="AU1" s="1192"/>
      <c r="AV1" s="1192"/>
      <c r="AW1" s="1192"/>
      <c r="AX1" s="1192"/>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246"/>
      <c r="CW1" s="1191" t="str">
        <f>IF(LOGBOOK!$A$2="  DATE  ","FLY LOGICS",0)</f>
        <v>FLY LOGICS</v>
      </c>
      <c r="CX1" s="1192"/>
      <c r="CY1" s="1192"/>
      <c r="CZ1" s="1192"/>
      <c r="DA1" s="1192"/>
      <c r="DB1" s="1192"/>
      <c r="DC1" s="1192"/>
      <c r="DD1" s="1192"/>
      <c r="DE1" s="1192"/>
      <c r="DF1" s="1192"/>
      <c r="DG1" s="1192"/>
      <c r="DH1" s="1192"/>
      <c r="DI1" s="1192"/>
      <c r="DJ1" s="1192"/>
      <c r="DK1" s="1192"/>
      <c r="DL1" s="1192"/>
      <c r="DM1" s="1192"/>
      <c r="DN1" s="1192"/>
      <c r="DO1" s="1192"/>
      <c r="DP1" s="1192"/>
      <c r="DQ1" s="1192"/>
      <c r="DR1" s="1192"/>
      <c r="DS1" s="1192"/>
      <c r="DT1" s="1192"/>
      <c r="DU1" s="1192"/>
      <c r="DV1" s="1192"/>
      <c r="DW1" s="1192"/>
      <c r="DX1" s="1192"/>
      <c r="DY1" s="1192"/>
      <c r="DZ1" s="1192"/>
      <c r="EA1" s="1192"/>
      <c r="EB1" s="1192"/>
      <c r="EC1" s="1192"/>
      <c r="ED1" s="1192"/>
      <c r="EE1" s="1192"/>
      <c r="EF1" s="1192"/>
      <c r="EG1" s="1192"/>
      <c r="EH1" s="1192"/>
      <c r="EI1" s="1192"/>
      <c r="EJ1" s="1192"/>
      <c r="EK1" s="1192"/>
      <c r="EL1" s="1192"/>
      <c r="EM1" s="1192"/>
      <c r="EN1" s="1192"/>
      <c r="EO1" s="1192"/>
      <c r="EP1" s="1192"/>
      <c r="EQ1" s="1192"/>
      <c r="ER1" s="1192"/>
      <c r="ES1" s="1192"/>
      <c r="ET1" s="1192"/>
      <c r="EU1" s="1213" t="str">
        <f>IF(LOGBOOK!$A$2="  DATE  ","ANNUAL RESUME PER AIRCRAFT",0)</f>
        <v>ANNUAL RESUME PER AIRCRAFT</v>
      </c>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6"/>
    </row>
    <row r="2" spans="1:200" ht="7.35" customHeight="1" x14ac:dyDescent="0.2">
      <c r="A2" s="1193"/>
      <c r="B2" s="1194"/>
      <c r="C2" s="1194"/>
      <c r="D2" s="1194"/>
      <c r="E2" s="1194"/>
      <c r="F2" s="1194"/>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1214"/>
      <c r="AZ2" s="1214"/>
      <c r="BA2" s="1214"/>
      <c r="BB2" s="1214"/>
      <c r="BC2" s="1214"/>
      <c r="BD2" s="1214"/>
      <c r="BE2" s="1214"/>
      <c r="BF2" s="1214"/>
      <c r="BG2" s="1214"/>
      <c r="BH2" s="1214"/>
      <c r="BI2" s="1214"/>
      <c r="BJ2" s="1214"/>
      <c r="BK2" s="1214"/>
      <c r="BL2" s="1214"/>
      <c r="BM2" s="1214"/>
      <c r="BN2" s="1214"/>
      <c r="BO2" s="1214"/>
      <c r="BP2" s="1214"/>
      <c r="BQ2" s="1214"/>
      <c r="BR2" s="1214"/>
      <c r="BS2" s="1214"/>
      <c r="BT2" s="1214"/>
      <c r="BU2" s="1214"/>
      <c r="BV2" s="1214"/>
      <c r="BW2" s="1214"/>
      <c r="BX2" s="1214"/>
      <c r="BY2" s="1214"/>
      <c r="BZ2" s="1214"/>
      <c r="CA2" s="1214"/>
      <c r="CB2" s="1214"/>
      <c r="CC2" s="1214"/>
      <c r="CD2" s="1214"/>
      <c r="CE2" s="1214"/>
      <c r="CF2" s="1214"/>
      <c r="CG2" s="1214"/>
      <c r="CH2" s="1214"/>
      <c r="CI2" s="1214"/>
      <c r="CJ2" s="1214"/>
      <c r="CK2" s="1214"/>
      <c r="CL2" s="1214"/>
      <c r="CM2" s="1214"/>
      <c r="CN2" s="1214"/>
      <c r="CO2" s="1214"/>
      <c r="CP2" s="1214"/>
      <c r="CQ2" s="1214"/>
      <c r="CR2" s="1214"/>
      <c r="CS2" s="1214"/>
      <c r="CT2" s="1214"/>
      <c r="CU2" s="1214"/>
      <c r="CV2" s="246"/>
      <c r="CW2" s="1193"/>
      <c r="CX2" s="1194"/>
      <c r="CY2" s="1194"/>
      <c r="CZ2" s="1194"/>
      <c r="DA2" s="1194"/>
      <c r="DB2" s="1194"/>
      <c r="DC2" s="1194"/>
      <c r="DD2" s="1194"/>
      <c r="DE2" s="1194"/>
      <c r="DF2" s="1194"/>
      <c r="DG2" s="1194"/>
      <c r="DH2" s="1194"/>
      <c r="DI2" s="1194"/>
      <c r="DJ2" s="1194"/>
      <c r="DK2" s="1194"/>
      <c r="DL2" s="1194"/>
      <c r="DM2" s="1194"/>
      <c r="DN2" s="1194"/>
      <c r="DO2" s="1194"/>
      <c r="DP2" s="1194"/>
      <c r="DQ2" s="1194"/>
      <c r="DR2" s="1194"/>
      <c r="DS2" s="1194"/>
      <c r="DT2" s="1194"/>
      <c r="DU2" s="1194"/>
      <c r="DV2" s="1194"/>
      <c r="DW2" s="1194"/>
      <c r="DX2" s="1194"/>
      <c r="DY2" s="1194"/>
      <c r="DZ2" s="1194"/>
      <c r="EA2" s="1194"/>
      <c r="EB2" s="1194"/>
      <c r="EC2" s="1194"/>
      <c r="ED2" s="1194"/>
      <c r="EE2" s="1194"/>
      <c r="EF2" s="1194"/>
      <c r="EG2" s="1194"/>
      <c r="EH2" s="1194"/>
      <c r="EI2" s="1194"/>
      <c r="EJ2" s="1194"/>
      <c r="EK2" s="1194"/>
      <c r="EL2" s="1194"/>
      <c r="EM2" s="1194"/>
      <c r="EN2" s="1194"/>
      <c r="EO2" s="1194"/>
      <c r="EP2" s="1194"/>
      <c r="EQ2" s="1194"/>
      <c r="ER2" s="1194"/>
      <c r="ES2" s="1194"/>
      <c r="ET2" s="1194"/>
      <c r="EU2" s="1214"/>
      <c r="EV2" s="1214"/>
      <c r="EW2" s="1214"/>
      <c r="EX2" s="1214"/>
      <c r="EY2" s="1214"/>
      <c r="EZ2" s="1214"/>
      <c r="FA2" s="1214"/>
      <c r="FB2" s="1214"/>
      <c r="FC2" s="1214"/>
      <c r="FD2" s="1214"/>
      <c r="FE2" s="1214"/>
      <c r="FF2" s="1214"/>
      <c r="FG2" s="1214"/>
      <c r="FH2" s="1214"/>
      <c r="FI2" s="1214"/>
      <c r="FJ2" s="1214"/>
      <c r="FK2" s="1214"/>
      <c r="FL2" s="1214"/>
      <c r="FM2" s="1214"/>
      <c r="FN2" s="1214"/>
      <c r="FO2" s="1214"/>
      <c r="FP2" s="1214"/>
      <c r="FQ2" s="1214"/>
      <c r="FR2" s="1214"/>
      <c r="FS2" s="1214"/>
      <c r="FT2" s="1214"/>
      <c r="FU2" s="1214"/>
      <c r="FV2" s="1214"/>
      <c r="FW2" s="1214"/>
      <c r="FX2" s="1214"/>
      <c r="FY2" s="1214"/>
      <c r="FZ2" s="1214"/>
      <c r="GA2" s="1214"/>
      <c r="GB2" s="1214"/>
      <c r="GC2" s="1214"/>
      <c r="GD2" s="1214"/>
      <c r="GE2" s="1214"/>
      <c r="GF2" s="1214"/>
      <c r="GG2" s="1214"/>
      <c r="GH2" s="1214"/>
      <c r="GI2" s="1214"/>
      <c r="GJ2" s="1214"/>
      <c r="GK2" s="1214"/>
      <c r="GL2" s="1214"/>
      <c r="GM2" s="1214"/>
      <c r="GN2" s="1214"/>
      <c r="GO2" s="1214"/>
      <c r="GP2" s="1214"/>
      <c r="GQ2" s="1214"/>
      <c r="GR2" s="6"/>
    </row>
    <row r="3" spans="1:200" ht="7.35" customHeight="1" x14ac:dyDescent="0.2">
      <c r="A3" s="1195"/>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1215"/>
      <c r="AZ3" s="1215"/>
      <c r="BA3" s="1215"/>
      <c r="BB3" s="1215"/>
      <c r="BC3" s="1215"/>
      <c r="BD3" s="1215"/>
      <c r="BE3" s="1215"/>
      <c r="BF3" s="1215"/>
      <c r="BG3" s="1215"/>
      <c r="BH3" s="1215"/>
      <c r="BI3" s="1215"/>
      <c r="BJ3" s="1215"/>
      <c r="BK3" s="1215"/>
      <c r="BL3" s="1215"/>
      <c r="BM3" s="1215"/>
      <c r="BN3" s="1215"/>
      <c r="BO3" s="1215"/>
      <c r="BP3" s="1215"/>
      <c r="BQ3" s="1215"/>
      <c r="BR3" s="1215"/>
      <c r="BS3" s="1215"/>
      <c r="BT3" s="1215"/>
      <c r="BU3" s="1215"/>
      <c r="BV3" s="1215"/>
      <c r="BW3" s="1215"/>
      <c r="BX3" s="1215"/>
      <c r="BY3" s="1215"/>
      <c r="BZ3" s="1215"/>
      <c r="CA3" s="1215"/>
      <c r="CB3" s="1215"/>
      <c r="CC3" s="1215"/>
      <c r="CD3" s="1215"/>
      <c r="CE3" s="1215"/>
      <c r="CF3" s="1215"/>
      <c r="CG3" s="1215"/>
      <c r="CH3" s="1215"/>
      <c r="CI3" s="1215"/>
      <c r="CJ3" s="1215"/>
      <c r="CK3" s="1215"/>
      <c r="CL3" s="1215"/>
      <c r="CM3" s="1215"/>
      <c r="CN3" s="1215"/>
      <c r="CO3" s="1215"/>
      <c r="CP3" s="1215"/>
      <c r="CQ3" s="1215"/>
      <c r="CR3" s="1215"/>
      <c r="CS3" s="1215"/>
      <c r="CT3" s="1215"/>
      <c r="CU3" s="1215"/>
      <c r="CV3" s="246"/>
      <c r="CW3" s="1195"/>
      <c r="CX3" s="1196"/>
      <c r="CY3" s="1196"/>
      <c r="CZ3" s="1196"/>
      <c r="DA3" s="1196"/>
      <c r="DB3" s="1196"/>
      <c r="DC3" s="1196"/>
      <c r="DD3" s="1196"/>
      <c r="DE3" s="1196"/>
      <c r="DF3" s="1196"/>
      <c r="DG3" s="1196"/>
      <c r="DH3" s="1196"/>
      <c r="DI3" s="1196"/>
      <c r="DJ3" s="1196"/>
      <c r="DK3" s="1196"/>
      <c r="DL3" s="1196"/>
      <c r="DM3" s="1196"/>
      <c r="DN3" s="1196"/>
      <c r="DO3" s="1196"/>
      <c r="DP3" s="1196"/>
      <c r="DQ3" s="1196"/>
      <c r="DR3" s="1196"/>
      <c r="DS3" s="1196"/>
      <c r="DT3" s="1196"/>
      <c r="DU3" s="1196"/>
      <c r="DV3" s="1196"/>
      <c r="DW3" s="1196"/>
      <c r="DX3" s="1196"/>
      <c r="DY3" s="1196"/>
      <c r="DZ3" s="1196"/>
      <c r="EA3" s="1196"/>
      <c r="EB3" s="1196"/>
      <c r="EC3" s="1196"/>
      <c r="ED3" s="1196"/>
      <c r="EE3" s="1196"/>
      <c r="EF3" s="1196"/>
      <c r="EG3" s="1196"/>
      <c r="EH3" s="1196"/>
      <c r="EI3" s="1196"/>
      <c r="EJ3" s="1196"/>
      <c r="EK3" s="1196"/>
      <c r="EL3" s="1196"/>
      <c r="EM3" s="1196"/>
      <c r="EN3" s="1196"/>
      <c r="EO3" s="1196"/>
      <c r="EP3" s="1196"/>
      <c r="EQ3" s="1196"/>
      <c r="ER3" s="1196"/>
      <c r="ES3" s="1196"/>
      <c r="ET3" s="1196"/>
      <c r="EU3" s="1215"/>
      <c r="EV3" s="1215"/>
      <c r="EW3" s="1215"/>
      <c r="EX3" s="1215"/>
      <c r="EY3" s="1215"/>
      <c r="EZ3" s="1215"/>
      <c r="FA3" s="1215"/>
      <c r="FB3" s="1215"/>
      <c r="FC3" s="1215"/>
      <c r="FD3" s="1215"/>
      <c r="FE3" s="1215"/>
      <c r="FF3" s="1215"/>
      <c r="FG3" s="1215"/>
      <c r="FH3" s="1215"/>
      <c r="FI3" s="1215"/>
      <c r="FJ3" s="1215"/>
      <c r="FK3" s="1215"/>
      <c r="FL3" s="1215"/>
      <c r="FM3" s="1215"/>
      <c r="FN3" s="1215"/>
      <c r="FO3" s="1215"/>
      <c r="FP3" s="1215"/>
      <c r="FQ3" s="1215"/>
      <c r="FR3" s="1215"/>
      <c r="FS3" s="1215"/>
      <c r="FT3" s="1215"/>
      <c r="FU3" s="1215"/>
      <c r="FV3" s="1215"/>
      <c r="FW3" s="1215"/>
      <c r="FX3" s="1215"/>
      <c r="FY3" s="1215"/>
      <c r="FZ3" s="1215"/>
      <c r="GA3" s="1215"/>
      <c r="GB3" s="1215"/>
      <c r="GC3" s="1215"/>
      <c r="GD3" s="1215"/>
      <c r="GE3" s="1215"/>
      <c r="GF3" s="1215"/>
      <c r="GG3" s="1215"/>
      <c r="GH3" s="1215"/>
      <c r="GI3" s="1215"/>
      <c r="GJ3" s="1215"/>
      <c r="GK3" s="1215"/>
      <c r="GL3" s="1215"/>
      <c r="GM3" s="1215"/>
      <c r="GN3" s="1215"/>
      <c r="GO3" s="1215"/>
      <c r="GP3" s="1215"/>
      <c r="GQ3" s="1215"/>
      <c r="GR3" s="6"/>
    </row>
    <row r="4" spans="1:200" s="6" customFormat="1" ht="7.35" customHeight="1" x14ac:dyDescent="0.25">
      <c r="A4" s="21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61"/>
      <c r="AG4" s="161"/>
      <c r="AH4" s="161"/>
      <c r="AI4" s="161"/>
      <c r="AJ4" s="161"/>
      <c r="AK4" s="161"/>
      <c r="AL4" s="161"/>
      <c r="AM4" s="161"/>
      <c r="AN4" s="161"/>
      <c r="AO4" s="161"/>
      <c r="AP4" s="161"/>
      <c r="AQ4" s="161"/>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61"/>
      <c r="CD4" s="161"/>
      <c r="CE4" s="161"/>
      <c r="CF4" s="161"/>
      <c r="CG4" s="161"/>
      <c r="CH4" s="161"/>
      <c r="CI4" s="161"/>
      <c r="CJ4" s="161"/>
      <c r="CK4" s="161"/>
      <c r="CL4" s="161"/>
      <c r="CM4" s="161"/>
      <c r="CN4" s="161"/>
      <c r="CO4" s="15"/>
      <c r="CP4" s="15"/>
      <c r="CQ4" s="15"/>
      <c r="CR4" s="15"/>
      <c r="CS4" s="15"/>
      <c r="CT4" s="15"/>
      <c r="CU4" s="213"/>
      <c r="CV4" s="208"/>
      <c r="CW4" s="212"/>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61"/>
      <c r="EC4" s="161"/>
      <c r="ED4" s="161"/>
      <c r="EE4" s="161"/>
      <c r="EF4" s="161"/>
      <c r="EG4" s="161"/>
      <c r="EH4" s="161"/>
      <c r="EI4" s="161"/>
      <c r="EJ4" s="161"/>
      <c r="EK4" s="161"/>
      <c r="EL4" s="161"/>
      <c r="EM4" s="161"/>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61"/>
      <c r="FZ4" s="161"/>
      <c r="GA4" s="161"/>
      <c r="GB4" s="161"/>
      <c r="GC4" s="161"/>
      <c r="GD4" s="161"/>
      <c r="GE4" s="161"/>
      <c r="GF4" s="161"/>
      <c r="GG4" s="161"/>
      <c r="GH4" s="161"/>
      <c r="GI4" s="161"/>
      <c r="GJ4" s="161"/>
      <c r="GK4" s="15"/>
      <c r="GL4" s="15"/>
      <c r="GM4" s="15"/>
      <c r="GN4" s="15"/>
      <c r="GO4" s="15"/>
      <c r="GP4" s="15"/>
      <c r="GQ4" s="213"/>
    </row>
    <row r="5" spans="1:200" ht="6.75" customHeight="1" thickBot="1" x14ac:dyDescent="0.3">
      <c r="A5" s="212"/>
      <c r="B5" s="1183" t="str">
        <f>IF('FRONT PAGE'!$A$1="www.fly-logics.com","MANUFACTURER &amp; MODEL",0)</f>
        <v>MANUFACTURER &amp; MODEL</v>
      </c>
      <c r="C5" s="1184"/>
      <c r="D5" s="1184"/>
      <c r="E5" s="1184"/>
      <c r="F5" s="1184"/>
      <c r="G5" s="1184"/>
      <c r="H5" s="1184"/>
      <c r="I5" s="1184"/>
      <c r="J5" s="1184"/>
      <c r="K5" s="1184"/>
      <c r="L5" s="1197"/>
      <c r="M5" s="1197"/>
      <c r="N5" s="1197"/>
      <c r="O5" s="1197"/>
      <c r="P5" s="1197"/>
      <c r="Q5" s="1197"/>
      <c r="R5" s="1197"/>
      <c r="S5" s="1197"/>
      <c r="T5" s="1197"/>
      <c r="U5" s="1197"/>
      <c r="V5" s="1197"/>
      <c r="W5" s="1197"/>
      <c r="X5" s="1197"/>
      <c r="Y5" s="1197"/>
      <c r="Z5" s="1197"/>
      <c r="AA5" s="1197"/>
      <c r="AB5" s="1197"/>
      <c r="AC5" s="1197"/>
      <c r="AD5" s="1197"/>
      <c r="AE5" s="1198"/>
      <c r="AF5" s="1163" t="str">
        <f>IF('FRONT PAGE'!$A$1="www.fly-logics.com","PIC",0)</f>
        <v>PIC</v>
      </c>
      <c r="AG5" s="1164"/>
      <c r="AH5" s="1164"/>
      <c r="AI5" s="1165"/>
      <c r="AJ5" s="1163" t="str">
        <f>IF('FRONT PAGE'!$A$1="www.fly-logics.com","SIC",0)</f>
        <v>SIC</v>
      </c>
      <c r="AK5" s="1164"/>
      <c r="AL5" s="1164"/>
      <c r="AM5" s="1165"/>
      <c r="AN5" s="1163" t="str">
        <f>IF('FRONT PAGE'!$A$1="www.fly-logics.com","INSTR.",0)</f>
        <v>INSTR.</v>
      </c>
      <c r="AO5" s="1164"/>
      <c r="AP5" s="1164"/>
      <c r="AQ5" s="1165"/>
      <c r="AR5" s="1166" t="str">
        <f>IF('FRONT PAGE'!$A$1="www.fly-logics.com","Landings",0)</f>
        <v>Landings</v>
      </c>
      <c r="AS5" s="1167"/>
      <c r="AT5" s="1167"/>
      <c r="AU5" s="1167"/>
      <c r="AV5" s="1167"/>
      <c r="AW5" s="1168"/>
      <c r="AX5" s="643"/>
      <c r="AY5" s="1183" t="str">
        <f>IF('FRONT PAGE'!$A$1="www.fly-logics.com","MANUFACTURER &amp; MODEL",0)</f>
        <v>MANUFACTURER &amp; MODEL</v>
      </c>
      <c r="AZ5" s="1184"/>
      <c r="BA5" s="1184"/>
      <c r="BB5" s="1184"/>
      <c r="BC5" s="1184"/>
      <c r="BD5" s="1184"/>
      <c r="BE5" s="1184"/>
      <c r="BF5" s="1184"/>
      <c r="BG5" s="1184"/>
      <c r="BH5" s="1184"/>
      <c r="BI5" s="1197"/>
      <c r="BJ5" s="1197"/>
      <c r="BK5" s="1197"/>
      <c r="BL5" s="1197"/>
      <c r="BM5" s="1197"/>
      <c r="BN5" s="1197"/>
      <c r="BO5" s="1197"/>
      <c r="BP5" s="1197"/>
      <c r="BQ5" s="1197"/>
      <c r="BR5" s="1197"/>
      <c r="BS5" s="1197"/>
      <c r="BT5" s="1197"/>
      <c r="BU5" s="1197"/>
      <c r="BV5" s="1197"/>
      <c r="BW5" s="1197"/>
      <c r="BX5" s="1197"/>
      <c r="BY5" s="1197"/>
      <c r="BZ5" s="1197"/>
      <c r="CA5" s="1197"/>
      <c r="CB5" s="1198"/>
      <c r="CC5" s="1163" t="str">
        <f>IF('FRONT PAGE'!$A$1="www.fly-logics.com","PIC",0)</f>
        <v>PIC</v>
      </c>
      <c r="CD5" s="1164"/>
      <c r="CE5" s="1164"/>
      <c r="CF5" s="1165"/>
      <c r="CG5" s="1163" t="str">
        <f>IF('FRONT PAGE'!$A$1="www.fly-logics.com","SIC",0)</f>
        <v>SIC</v>
      </c>
      <c r="CH5" s="1164"/>
      <c r="CI5" s="1164"/>
      <c r="CJ5" s="1165"/>
      <c r="CK5" s="1163" t="str">
        <f>IF('FRONT PAGE'!$A$1="www.fly-logics.com","INSTR.",0)</f>
        <v>INSTR.</v>
      </c>
      <c r="CL5" s="1164"/>
      <c r="CM5" s="1164"/>
      <c r="CN5" s="1165"/>
      <c r="CO5" s="1166" t="str">
        <f>IF('FRONT PAGE'!$A$1="www.fly-logics.com","Landings",0)</f>
        <v>Landings</v>
      </c>
      <c r="CP5" s="1167"/>
      <c r="CQ5" s="1167"/>
      <c r="CR5" s="1167"/>
      <c r="CS5" s="1167"/>
      <c r="CT5" s="1168"/>
      <c r="CU5" s="643"/>
      <c r="CV5" s="247"/>
      <c r="CW5" s="212"/>
      <c r="CX5" s="1183" t="str">
        <f>IF('FRONT PAGE'!$A$1="www.fly-logics.com","MANUFACTURER &amp; MODEL",0)</f>
        <v>MANUFACTURER &amp; MODEL</v>
      </c>
      <c r="CY5" s="1184"/>
      <c r="CZ5" s="1184"/>
      <c r="DA5" s="1184"/>
      <c r="DB5" s="1184"/>
      <c r="DC5" s="1184"/>
      <c r="DD5" s="1184"/>
      <c r="DE5" s="1184"/>
      <c r="DF5" s="1184"/>
      <c r="DG5" s="1184"/>
      <c r="DH5" s="1197"/>
      <c r="DI5" s="1197"/>
      <c r="DJ5" s="1197"/>
      <c r="DK5" s="1197"/>
      <c r="DL5" s="1197"/>
      <c r="DM5" s="1197"/>
      <c r="DN5" s="1197"/>
      <c r="DO5" s="1197"/>
      <c r="DP5" s="1197"/>
      <c r="DQ5" s="1197"/>
      <c r="DR5" s="1197"/>
      <c r="DS5" s="1197"/>
      <c r="DT5" s="1197"/>
      <c r="DU5" s="1197"/>
      <c r="DV5" s="1197"/>
      <c r="DW5" s="1197"/>
      <c r="DX5" s="1197"/>
      <c r="DY5" s="1197"/>
      <c r="DZ5" s="1197"/>
      <c r="EA5" s="1198"/>
      <c r="EB5" s="1163" t="str">
        <f>IF('FRONT PAGE'!$A$1="www.fly-logics.com","PIC",0)</f>
        <v>PIC</v>
      </c>
      <c r="EC5" s="1164"/>
      <c r="ED5" s="1164"/>
      <c r="EE5" s="1165"/>
      <c r="EF5" s="1163" t="str">
        <f>IF('FRONT PAGE'!$A$1="www.fly-logics.com","SIC",0)</f>
        <v>SIC</v>
      </c>
      <c r="EG5" s="1164"/>
      <c r="EH5" s="1164"/>
      <c r="EI5" s="1165"/>
      <c r="EJ5" s="1163" t="str">
        <f>IF('FRONT PAGE'!$A$1="www.fly-logics.com","INSTR.",0)</f>
        <v>INSTR.</v>
      </c>
      <c r="EK5" s="1164"/>
      <c r="EL5" s="1164"/>
      <c r="EM5" s="1165"/>
      <c r="EN5" s="1166" t="str">
        <f>IF('FRONT PAGE'!$A$1="www.fly-logics.com","Landings",0)</f>
        <v>Landings</v>
      </c>
      <c r="EO5" s="1167"/>
      <c r="EP5" s="1167"/>
      <c r="EQ5" s="1167"/>
      <c r="ER5" s="1167"/>
      <c r="ES5" s="1168"/>
      <c r="ET5" s="643"/>
      <c r="EU5" s="1183" t="str">
        <f>IF('FRONT PAGE'!$A$1="www.fly-logics.com","MANUFACTURER &amp; MODEL",0)</f>
        <v>MANUFACTURER &amp; MODEL</v>
      </c>
      <c r="EV5" s="1184"/>
      <c r="EW5" s="1184"/>
      <c r="EX5" s="1184"/>
      <c r="EY5" s="1184"/>
      <c r="EZ5" s="1184"/>
      <c r="FA5" s="1184"/>
      <c r="FB5" s="1184"/>
      <c r="FC5" s="1184"/>
      <c r="FD5" s="1184"/>
      <c r="FE5" s="1197"/>
      <c r="FF5" s="1197"/>
      <c r="FG5" s="1197"/>
      <c r="FH5" s="1197"/>
      <c r="FI5" s="1197"/>
      <c r="FJ5" s="1197"/>
      <c r="FK5" s="1197"/>
      <c r="FL5" s="1197"/>
      <c r="FM5" s="1197"/>
      <c r="FN5" s="1197"/>
      <c r="FO5" s="1197"/>
      <c r="FP5" s="1197"/>
      <c r="FQ5" s="1197"/>
      <c r="FR5" s="1197"/>
      <c r="FS5" s="1197"/>
      <c r="FT5" s="1197"/>
      <c r="FU5" s="1197"/>
      <c r="FV5" s="1197"/>
      <c r="FW5" s="1197"/>
      <c r="FX5" s="1198"/>
      <c r="FY5" s="1163" t="str">
        <f>IF('FRONT PAGE'!$A$1="www.fly-logics.com","PIC",0)</f>
        <v>PIC</v>
      </c>
      <c r="FZ5" s="1164"/>
      <c r="GA5" s="1164"/>
      <c r="GB5" s="1165"/>
      <c r="GC5" s="1163" t="str">
        <f>IF('FRONT PAGE'!$A$1="www.fly-logics.com","SIC",0)</f>
        <v>SIC</v>
      </c>
      <c r="GD5" s="1164"/>
      <c r="GE5" s="1164"/>
      <c r="GF5" s="1165"/>
      <c r="GG5" s="1163" t="str">
        <f>IF('FRONT PAGE'!$A$1="www.fly-logics.com","INSTR.",0)</f>
        <v>INSTR.</v>
      </c>
      <c r="GH5" s="1164"/>
      <c r="GI5" s="1164"/>
      <c r="GJ5" s="1165"/>
      <c r="GK5" s="1166" t="str">
        <f>IF('FRONT PAGE'!$A$1="www.fly-logics.com","Landings",0)</f>
        <v>Landings</v>
      </c>
      <c r="GL5" s="1167"/>
      <c r="GM5" s="1167"/>
      <c r="GN5" s="1167"/>
      <c r="GO5" s="1167"/>
      <c r="GP5" s="1168"/>
      <c r="GQ5" s="643"/>
      <c r="GR5" s="6"/>
    </row>
    <row r="6" spans="1:200" ht="8.85" customHeight="1" x14ac:dyDescent="0.25">
      <c r="A6" s="212"/>
      <c r="B6" s="1185"/>
      <c r="C6" s="1186"/>
      <c r="D6" s="1186"/>
      <c r="E6" s="1186"/>
      <c r="F6" s="1186"/>
      <c r="G6" s="1186"/>
      <c r="H6" s="1186"/>
      <c r="I6" s="1186"/>
      <c r="J6" s="1186"/>
      <c r="K6" s="1186"/>
      <c r="L6" s="1119" t="s">
        <v>62</v>
      </c>
      <c r="M6" s="1120"/>
      <c r="N6" s="1120"/>
      <c r="O6" s="1120"/>
      <c r="P6" s="1120"/>
      <c r="Q6" s="1120"/>
      <c r="R6" s="1120"/>
      <c r="S6" s="1120"/>
      <c r="T6" s="1120"/>
      <c r="U6" s="1120"/>
      <c r="V6" s="1120"/>
      <c r="W6" s="1120"/>
      <c r="X6" s="1120"/>
      <c r="Y6" s="1120"/>
      <c r="Z6" s="1120"/>
      <c r="AA6" s="1120"/>
      <c r="AB6" s="1120"/>
      <c r="AC6" s="1120"/>
      <c r="AD6" s="1121"/>
      <c r="AE6" s="1199"/>
      <c r="AF6" s="1169"/>
      <c r="AG6" s="1170"/>
      <c r="AH6" s="1170"/>
      <c r="AI6" s="1171"/>
      <c r="AJ6" s="1169"/>
      <c r="AK6" s="1170"/>
      <c r="AL6" s="1170"/>
      <c r="AM6" s="1171"/>
      <c r="AN6" s="1169"/>
      <c r="AO6" s="1170"/>
      <c r="AP6" s="1170"/>
      <c r="AQ6" s="1171"/>
      <c r="AR6" s="1172"/>
      <c r="AS6" s="1173"/>
      <c r="AT6" s="1173"/>
      <c r="AU6" s="1173"/>
      <c r="AV6" s="1173"/>
      <c r="AW6" s="1174"/>
      <c r="AX6" s="643"/>
      <c r="AY6" s="1185"/>
      <c r="AZ6" s="1186"/>
      <c r="BA6" s="1186"/>
      <c r="BB6" s="1186"/>
      <c r="BC6" s="1186"/>
      <c r="BD6" s="1186"/>
      <c r="BE6" s="1186"/>
      <c r="BF6" s="1186"/>
      <c r="BG6" s="1186"/>
      <c r="BH6" s="1186"/>
      <c r="BI6" s="1119"/>
      <c r="BJ6" s="1120"/>
      <c r="BK6" s="1120"/>
      <c r="BL6" s="1120"/>
      <c r="BM6" s="1120"/>
      <c r="BN6" s="1120"/>
      <c r="BO6" s="1120"/>
      <c r="BP6" s="1120"/>
      <c r="BQ6" s="1120"/>
      <c r="BR6" s="1120"/>
      <c r="BS6" s="1120"/>
      <c r="BT6" s="1120"/>
      <c r="BU6" s="1120"/>
      <c r="BV6" s="1120"/>
      <c r="BW6" s="1120"/>
      <c r="BX6" s="1120"/>
      <c r="BY6" s="1120"/>
      <c r="BZ6" s="1120"/>
      <c r="CA6" s="1121"/>
      <c r="CB6" s="1199"/>
      <c r="CC6" s="1169"/>
      <c r="CD6" s="1170"/>
      <c r="CE6" s="1170"/>
      <c r="CF6" s="1171"/>
      <c r="CG6" s="1169"/>
      <c r="CH6" s="1170"/>
      <c r="CI6" s="1170"/>
      <c r="CJ6" s="1171"/>
      <c r="CK6" s="1169"/>
      <c r="CL6" s="1170"/>
      <c r="CM6" s="1170"/>
      <c r="CN6" s="1171"/>
      <c r="CO6" s="1172"/>
      <c r="CP6" s="1173"/>
      <c r="CQ6" s="1173"/>
      <c r="CR6" s="1173"/>
      <c r="CS6" s="1173"/>
      <c r="CT6" s="1174"/>
      <c r="CU6" s="643"/>
      <c r="CV6" s="247"/>
      <c r="CW6" s="212"/>
      <c r="CX6" s="1185"/>
      <c r="CY6" s="1186"/>
      <c r="CZ6" s="1186"/>
      <c r="DA6" s="1186"/>
      <c r="DB6" s="1186"/>
      <c r="DC6" s="1186"/>
      <c r="DD6" s="1186"/>
      <c r="DE6" s="1186"/>
      <c r="DF6" s="1186"/>
      <c r="DG6" s="1186"/>
      <c r="DH6" s="1119"/>
      <c r="DI6" s="1120"/>
      <c r="DJ6" s="1120"/>
      <c r="DK6" s="1120"/>
      <c r="DL6" s="1120"/>
      <c r="DM6" s="1120"/>
      <c r="DN6" s="1120"/>
      <c r="DO6" s="1120"/>
      <c r="DP6" s="1120"/>
      <c r="DQ6" s="1120"/>
      <c r="DR6" s="1120"/>
      <c r="DS6" s="1120"/>
      <c r="DT6" s="1120"/>
      <c r="DU6" s="1120"/>
      <c r="DV6" s="1120"/>
      <c r="DW6" s="1120"/>
      <c r="DX6" s="1120"/>
      <c r="DY6" s="1120"/>
      <c r="DZ6" s="1121"/>
      <c r="EA6" s="1199"/>
      <c r="EB6" s="1169"/>
      <c r="EC6" s="1170"/>
      <c r="ED6" s="1170"/>
      <c r="EE6" s="1171"/>
      <c r="EF6" s="1169"/>
      <c r="EG6" s="1170"/>
      <c r="EH6" s="1170"/>
      <c r="EI6" s="1171"/>
      <c r="EJ6" s="1169"/>
      <c r="EK6" s="1170"/>
      <c r="EL6" s="1170"/>
      <c r="EM6" s="1171"/>
      <c r="EN6" s="1172"/>
      <c r="EO6" s="1173"/>
      <c r="EP6" s="1173"/>
      <c r="EQ6" s="1173"/>
      <c r="ER6" s="1173"/>
      <c r="ES6" s="1174"/>
      <c r="ET6" s="643"/>
      <c r="EU6" s="1185"/>
      <c r="EV6" s="1186"/>
      <c r="EW6" s="1186"/>
      <c r="EX6" s="1186"/>
      <c r="EY6" s="1186"/>
      <c r="EZ6" s="1186"/>
      <c r="FA6" s="1186"/>
      <c r="FB6" s="1186"/>
      <c r="FC6" s="1186"/>
      <c r="FD6" s="1186"/>
      <c r="FE6" s="1119"/>
      <c r="FF6" s="1120"/>
      <c r="FG6" s="1120"/>
      <c r="FH6" s="1120"/>
      <c r="FI6" s="1120"/>
      <c r="FJ6" s="1120"/>
      <c r="FK6" s="1120"/>
      <c r="FL6" s="1120"/>
      <c r="FM6" s="1120"/>
      <c r="FN6" s="1120"/>
      <c r="FO6" s="1120"/>
      <c r="FP6" s="1120"/>
      <c r="FQ6" s="1120"/>
      <c r="FR6" s="1120"/>
      <c r="FS6" s="1120"/>
      <c r="FT6" s="1120"/>
      <c r="FU6" s="1120"/>
      <c r="FV6" s="1120"/>
      <c r="FW6" s="1121"/>
      <c r="FX6" s="1199"/>
      <c r="FY6" s="1169"/>
      <c r="FZ6" s="1170"/>
      <c r="GA6" s="1170"/>
      <c r="GB6" s="1171"/>
      <c r="GC6" s="1169"/>
      <c r="GD6" s="1170"/>
      <c r="GE6" s="1170"/>
      <c r="GF6" s="1171"/>
      <c r="GG6" s="1169"/>
      <c r="GH6" s="1170"/>
      <c r="GI6" s="1170"/>
      <c r="GJ6" s="1171"/>
      <c r="GK6" s="1172"/>
      <c r="GL6" s="1173"/>
      <c r="GM6" s="1173"/>
      <c r="GN6" s="1173"/>
      <c r="GO6" s="1173"/>
      <c r="GP6" s="1174"/>
      <c r="GQ6" s="643"/>
      <c r="GR6" s="6"/>
    </row>
    <row r="7" spans="1:200" ht="6.75" customHeight="1" thickBot="1" x14ac:dyDescent="0.3">
      <c r="A7" s="212"/>
      <c r="B7" s="1185"/>
      <c r="C7" s="1186"/>
      <c r="D7" s="1186"/>
      <c r="E7" s="1186"/>
      <c r="F7" s="1186"/>
      <c r="G7" s="1186"/>
      <c r="H7" s="1186"/>
      <c r="I7" s="1186"/>
      <c r="J7" s="1186"/>
      <c r="K7" s="1186"/>
      <c r="L7" s="1122"/>
      <c r="M7" s="1123"/>
      <c r="N7" s="1123"/>
      <c r="O7" s="1123"/>
      <c r="P7" s="1123"/>
      <c r="Q7" s="1123"/>
      <c r="R7" s="1123"/>
      <c r="S7" s="1123"/>
      <c r="T7" s="1123"/>
      <c r="U7" s="1123"/>
      <c r="V7" s="1123"/>
      <c r="W7" s="1123"/>
      <c r="X7" s="1123"/>
      <c r="Y7" s="1123"/>
      <c r="Z7" s="1123"/>
      <c r="AA7" s="1123"/>
      <c r="AB7" s="1123"/>
      <c r="AC7" s="1123"/>
      <c r="AD7" s="1124"/>
      <c r="AE7" s="1199"/>
      <c r="AF7" s="1169"/>
      <c r="AG7" s="1170"/>
      <c r="AH7" s="1170"/>
      <c r="AI7" s="1171"/>
      <c r="AJ7" s="1169"/>
      <c r="AK7" s="1170"/>
      <c r="AL7" s="1170"/>
      <c r="AM7" s="1171"/>
      <c r="AN7" s="1169"/>
      <c r="AO7" s="1170"/>
      <c r="AP7" s="1170"/>
      <c r="AQ7" s="1171"/>
      <c r="AR7" s="1166" t="str">
        <f>IF('FRONT PAGE'!$A$1="www.fly-logics.com","D",0)</f>
        <v>D</v>
      </c>
      <c r="AS7" s="1167"/>
      <c r="AT7" s="1175"/>
      <c r="AU7" s="1166" t="str">
        <f>IF('FRONT PAGE'!$A$1="www.fly-logics.com","N",0)</f>
        <v>N</v>
      </c>
      <c r="AV7" s="1167"/>
      <c r="AW7" s="1168"/>
      <c r="AX7" s="643"/>
      <c r="AY7" s="1185"/>
      <c r="AZ7" s="1186"/>
      <c r="BA7" s="1186"/>
      <c r="BB7" s="1186"/>
      <c r="BC7" s="1186"/>
      <c r="BD7" s="1186"/>
      <c r="BE7" s="1186"/>
      <c r="BF7" s="1186"/>
      <c r="BG7" s="1186"/>
      <c r="BH7" s="1186"/>
      <c r="BI7" s="1122"/>
      <c r="BJ7" s="1123"/>
      <c r="BK7" s="1123"/>
      <c r="BL7" s="1123"/>
      <c r="BM7" s="1123"/>
      <c r="BN7" s="1123"/>
      <c r="BO7" s="1123"/>
      <c r="BP7" s="1123"/>
      <c r="BQ7" s="1123"/>
      <c r="BR7" s="1123"/>
      <c r="BS7" s="1123"/>
      <c r="BT7" s="1123"/>
      <c r="BU7" s="1123"/>
      <c r="BV7" s="1123"/>
      <c r="BW7" s="1123"/>
      <c r="BX7" s="1123"/>
      <c r="BY7" s="1123"/>
      <c r="BZ7" s="1123"/>
      <c r="CA7" s="1124"/>
      <c r="CB7" s="1199"/>
      <c r="CC7" s="1169"/>
      <c r="CD7" s="1170"/>
      <c r="CE7" s="1170"/>
      <c r="CF7" s="1171"/>
      <c r="CG7" s="1169"/>
      <c r="CH7" s="1170"/>
      <c r="CI7" s="1170"/>
      <c r="CJ7" s="1171"/>
      <c r="CK7" s="1169"/>
      <c r="CL7" s="1170"/>
      <c r="CM7" s="1170"/>
      <c r="CN7" s="1171"/>
      <c r="CO7" s="1166" t="str">
        <f>IF('FRONT PAGE'!$A$1="www.fly-logics.com","D",0)</f>
        <v>D</v>
      </c>
      <c r="CP7" s="1167"/>
      <c r="CQ7" s="1175"/>
      <c r="CR7" s="1166" t="str">
        <f>IF('FRONT PAGE'!$A$1="www.fly-logics.com","N",0)</f>
        <v>N</v>
      </c>
      <c r="CS7" s="1167"/>
      <c r="CT7" s="1168"/>
      <c r="CU7" s="643"/>
      <c r="CV7" s="247"/>
      <c r="CW7" s="212"/>
      <c r="CX7" s="1185"/>
      <c r="CY7" s="1186"/>
      <c r="CZ7" s="1186"/>
      <c r="DA7" s="1186"/>
      <c r="DB7" s="1186"/>
      <c r="DC7" s="1186"/>
      <c r="DD7" s="1186"/>
      <c r="DE7" s="1186"/>
      <c r="DF7" s="1186"/>
      <c r="DG7" s="1186"/>
      <c r="DH7" s="1122"/>
      <c r="DI7" s="1123"/>
      <c r="DJ7" s="1123"/>
      <c r="DK7" s="1123"/>
      <c r="DL7" s="1123"/>
      <c r="DM7" s="1123"/>
      <c r="DN7" s="1123"/>
      <c r="DO7" s="1123"/>
      <c r="DP7" s="1123"/>
      <c r="DQ7" s="1123"/>
      <c r="DR7" s="1123"/>
      <c r="DS7" s="1123"/>
      <c r="DT7" s="1123"/>
      <c r="DU7" s="1123"/>
      <c r="DV7" s="1123"/>
      <c r="DW7" s="1123"/>
      <c r="DX7" s="1123"/>
      <c r="DY7" s="1123"/>
      <c r="DZ7" s="1124"/>
      <c r="EA7" s="1199"/>
      <c r="EB7" s="1169"/>
      <c r="EC7" s="1170"/>
      <c r="ED7" s="1170"/>
      <c r="EE7" s="1171"/>
      <c r="EF7" s="1169"/>
      <c r="EG7" s="1170"/>
      <c r="EH7" s="1170"/>
      <c r="EI7" s="1171"/>
      <c r="EJ7" s="1169"/>
      <c r="EK7" s="1170"/>
      <c r="EL7" s="1170"/>
      <c r="EM7" s="1171"/>
      <c r="EN7" s="1166" t="str">
        <f>IF('FRONT PAGE'!$A$1="www.fly-logics.com","D",0)</f>
        <v>D</v>
      </c>
      <c r="EO7" s="1167"/>
      <c r="EP7" s="1175"/>
      <c r="EQ7" s="1166" t="str">
        <f>IF('FRONT PAGE'!$A$1="www.fly-logics.com","N",0)</f>
        <v>N</v>
      </c>
      <c r="ER7" s="1167"/>
      <c r="ES7" s="1168"/>
      <c r="ET7" s="643"/>
      <c r="EU7" s="1185"/>
      <c r="EV7" s="1186"/>
      <c r="EW7" s="1186"/>
      <c r="EX7" s="1186"/>
      <c r="EY7" s="1186"/>
      <c r="EZ7" s="1186"/>
      <c r="FA7" s="1186"/>
      <c r="FB7" s="1186"/>
      <c r="FC7" s="1186"/>
      <c r="FD7" s="1186"/>
      <c r="FE7" s="1122"/>
      <c r="FF7" s="1123"/>
      <c r="FG7" s="1123"/>
      <c r="FH7" s="1123"/>
      <c r="FI7" s="1123"/>
      <c r="FJ7" s="1123"/>
      <c r="FK7" s="1123"/>
      <c r="FL7" s="1123"/>
      <c r="FM7" s="1123"/>
      <c r="FN7" s="1123"/>
      <c r="FO7" s="1123"/>
      <c r="FP7" s="1123"/>
      <c r="FQ7" s="1123"/>
      <c r="FR7" s="1123"/>
      <c r="FS7" s="1123"/>
      <c r="FT7" s="1123"/>
      <c r="FU7" s="1123"/>
      <c r="FV7" s="1123"/>
      <c r="FW7" s="1124"/>
      <c r="FX7" s="1199"/>
      <c r="FY7" s="1169"/>
      <c r="FZ7" s="1170"/>
      <c r="GA7" s="1170"/>
      <c r="GB7" s="1171"/>
      <c r="GC7" s="1169"/>
      <c r="GD7" s="1170"/>
      <c r="GE7" s="1170"/>
      <c r="GF7" s="1171"/>
      <c r="GG7" s="1169"/>
      <c r="GH7" s="1170"/>
      <c r="GI7" s="1170"/>
      <c r="GJ7" s="1171"/>
      <c r="GK7" s="1166" t="str">
        <f>IF('FRONT PAGE'!$A$1="www.fly-logics.com","D",0)</f>
        <v>D</v>
      </c>
      <c r="GL7" s="1167"/>
      <c r="GM7" s="1175"/>
      <c r="GN7" s="1166" t="str">
        <f>IF('FRONT PAGE'!$A$1="www.fly-logics.com","N",0)</f>
        <v>N</v>
      </c>
      <c r="GO7" s="1167"/>
      <c r="GP7" s="1168"/>
      <c r="GQ7" s="643"/>
      <c r="GR7" s="6"/>
    </row>
    <row r="8" spans="1:200" ht="6.75" customHeight="1" thickBot="1" x14ac:dyDescent="0.3">
      <c r="A8" s="212"/>
      <c r="B8" s="1181"/>
      <c r="C8" s="1182"/>
      <c r="D8" s="1182"/>
      <c r="E8" s="1182"/>
      <c r="F8" s="1182"/>
      <c r="G8" s="1182"/>
      <c r="H8" s="1182"/>
      <c r="I8" s="1182"/>
      <c r="J8" s="1182"/>
      <c r="K8" s="1182"/>
      <c r="L8" s="1182"/>
      <c r="M8" s="1182"/>
      <c r="N8" s="1182"/>
      <c r="O8" s="1182"/>
      <c r="P8" s="1182"/>
      <c r="Q8" s="1182"/>
      <c r="R8" s="1182"/>
      <c r="S8" s="1182"/>
      <c r="T8" s="1182"/>
      <c r="U8" s="1182"/>
      <c r="V8" s="1182"/>
      <c r="W8" s="1182"/>
      <c r="X8" s="1182"/>
      <c r="Y8" s="1182"/>
      <c r="Z8" s="1182"/>
      <c r="AA8" s="1200"/>
      <c r="AB8" s="1200"/>
      <c r="AC8" s="1200"/>
      <c r="AD8" s="1200"/>
      <c r="AE8" s="1201"/>
      <c r="AF8" s="1169"/>
      <c r="AG8" s="1176"/>
      <c r="AH8" s="1176"/>
      <c r="AI8" s="1171"/>
      <c r="AJ8" s="1169"/>
      <c r="AK8" s="1176"/>
      <c r="AL8" s="1176"/>
      <c r="AM8" s="1171"/>
      <c r="AN8" s="1169"/>
      <c r="AO8" s="1176"/>
      <c r="AP8" s="1176"/>
      <c r="AQ8" s="1171"/>
      <c r="AR8" s="1177"/>
      <c r="AS8" s="1178"/>
      <c r="AT8" s="1179"/>
      <c r="AU8" s="1177"/>
      <c r="AV8" s="1178"/>
      <c r="AW8" s="1180"/>
      <c r="AX8" s="643"/>
      <c r="AY8" s="1181"/>
      <c r="AZ8" s="1182"/>
      <c r="BA8" s="1182"/>
      <c r="BB8" s="1182"/>
      <c r="BC8" s="1182"/>
      <c r="BD8" s="1182"/>
      <c r="BE8" s="1182"/>
      <c r="BF8" s="1182"/>
      <c r="BG8" s="1182"/>
      <c r="BH8" s="1182"/>
      <c r="BI8" s="1182"/>
      <c r="BJ8" s="1182"/>
      <c r="BK8" s="1182"/>
      <c r="BL8" s="1182"/>
      <c r="BM8" s="1182"/>
      <c r="BN8" s="1182"/>
      <c r="BO8" s="1182"/>
      <c r="BP8" s="1182"/>
      <c r="BQ8" s="1182"/>
      <c r="BR8" s="1182"/>
      <c r="BS8" s="1182"/>
      <c r="BT8" s="1182"/>
      <c r="BU8" s="1182"/>
      <c r="BV8" s="1182"/>
      <c r="BW8" s="1182"/>
      <c r="BX8" s="1200"/>
      <c r="BY8" s="1200"/>
      <c r="BZ8" s="1200"/>
      <c r="CA8" s="1200"/>
      <c r="CB8" s="1201"/>
      <c r="CC8" s="1169"/>
      <c r="CD8" s="1176"/>
      <c r="CE8" s="1176"/>
      <c r="CF8" s="1171"/>
      <c r="CG8" s="1169"/>
      <c r="CH8" s="1176"/>
      <c r="CI8" s="1176"/>
      <c r="CJ8" s="1171"/>
      <c r="CK8" s="1169"/>
      <c r="CL8" s="1176"/>
      <c r="CM8" s="1176"/>
      <c r="CN8" s="1171"/>
      <c r="CO8" s="1177"/>
      <c r="CP8" s="1178"/>
      <c r="CQ8" s="1179"/>
      <c r="CR8" s="1177"/>
      <c r="CS8" s="1178"/>
      <c r="CT8" s="1180"/>
      <c r="CU8" s="643"/>
      <c r="CV8" s="247"/>
      <c r="CW8" s="212"/>
      <c r="CX8" s="1181"/>
      <c r="CY8" s="1182"/>
      <c r="CZ8" s="1182"/>
      <c r="DA8" s="1182"/>
      <c r="DB8" s="1182"/>
      <c r="DC8" s="1182"/>
      <c r="DD8" s="1182"/>
      <c r="DE8" s="1182"/>
      <c r="DF8" s="1182"/>
      <c r="DG8" s="1182"/>
      <c r="DH8" s="1182"/>
      <c r="DI8" s="1182"/>
      <c r="DJ8" s="1182"/>
      <c r="DK8" s="1182"/>
      <c r="DL8" s="1182"/>
      <c r="DM8" s="1182"/>
      <c r="DN8" s="1182"/>
      <c r="DO8" s="1182"/>
      <c r="DP8" s="1182"/>
      <c r="DQ8" s="1182"/>
      <c r="DR8" s="1182"/>
      <c r="DS8" s="1182"/>
      <c r="DT8" s="1182"/>
      <c r="DU8" s="1182"/>
      <c r="DV8" s="1182"/>
      <c r="DW8" s="1200"/>
      <c r="DX8" s="1200"/>
      <c r="DY8" s="1200"/>
      <c r="DZ8" s="1200"/>
      <c r="EA8" s="1201"/>
      <c r="EB8" s="1169"/>
      <c r="EC8" s="1176"/>
      <c r="ED8" s="1176"/>
      <c r="EE8" s="1171"/>
      <c r="EF8" s="1169"/>
      <c r="EG8" s="1176"/>
      <c r="EH8" s="1176"/>
      <c r="EI8" s="1171"/>
      <c r="EJ8" s="1169"/>
      <c r="EK8" s="1176"/>
      <c r="EL8" s="1176"/>
      <c r="EM8" s="1171"/>
      <c r="EN8" s="1177"/>
      <c r="EO8" s="1178"/>
      <c r="EP8" s="1179"/>
      <c r="EQ8" s="1177"/>
      <c r="ER8" s="1178"/>
      <c r="ES8" s="1180"/>
      <c r="ET8" s="643"/>
      <c r="EU8" s="1181"/>
      <c r="EV8" s="1182"/>
      <c r="EW8" s="1182"/>
      <c r="EX8" s="1182"/>
      <c r="EY8" s="1182"/>
      <c r="EZ8" s="1182"/>
      <c r="FA8" s="1182"/>
      <c r="FB8" s="1182"/>
      <c r="FC8" s="1182"/>
      <c r="FD8" s="1182"/>
      <c r="FE8" s="1182"/>
      <c r="FF8" s="1182"/>
      <c r="FG8" s="1182"/>
      <c r="FH8" s="1182"/>
      <c r="FI8" s="1182"/>
      <c r="FJ8" s="1182"/>
      <c r="FK8" s="1182"/>
      <c r="FL8" s="1182"/>
      <c r="FM8" s="1182"/>
      <c r="FN8" s="1182"/>
      <c r="FO8" s="1182"/>
      <c r="FP8" s="1182"/>
      <c r="FQ8" s="1182"/>
      <c r="FR8" s="1182"/>
      <c r="FS8" s="1182"/>
      <c r="FT8" s="1200"/>
      <c r="FU8" s="1200"/>
      <c r="FV8" s="1200"/>
      <c r="FW8" s="1200"/>
      <c r="FX8" s="1201"/>
      <c r="FY8" s="1169"/>
      <c r="FZ8" s="1176"/>
      <c r="GA8" s="1176"/>
      <c r="GB8" s="1171"/>
      <c r="GC8" s="1169"/>
      <c r="GD8" s="1176"/>
      <c r="GE8" s="1176"/>
      <c r="GF8" s="1171"/>
      <c r="GG8" s="1169"/>
      <c r="GH8" s="1176"/>
      <c r="GI8" s="1176"/>
      <c r="GJ8" s="1171"/>
      <c r="GK8" s="1177"/>
      <c r="GL8" s="1178"/>
      <c r="GM8" s="1179"/>
      <c r="GN8" s="1177"/>
      <c r="GO8" s="1178"/>
      <c r="GP8" s="1180"/>
      <c r="GQ8" s="643"/>
      <c r="GR8" s="6"/>
    </row>
    <row r="9" spans="1:200" ht="8.85" customHeight="1" x14ac:dyDescent="0.25">
      <c r="A9" s="212"/>
      <c r="B9" s="1187" t="str">
        <f>LOGBOOK!$AH$3</f>
        <v>TYPE</v>
      </c>
      <c r="C9" s="1188"/>
      <c r="D9" s="1188"/>
      <c r="E9" s="1188"/>
      <c r="F9" s="1119" t="s">
        <v>26</v>
      </c>
      <c r="G9" s="1204"/>
      <c r="H9" s="1204"/>
      <c r="I9" s="1204"/>
      <c r="J9" s="1205"/>
      <c r="K9" s="1189"/>
      <c r="L9" s="1119" t="s">
        <v>27</v>
      </c>
      <c r="M9" s="1204"/>
      <c r="N9" s="1204"/>
      <c r="O9" s="1204"/>
      <c r="P9" s="1204"/>
      <c r="Q9" s="1205"/>
      <c r="R9" s="1188" t="str">
        <f>IF('FRONT PAGE'!$A$1="www.fly-logics.com","YEAR",0)</f>
        <v>YEAR</v>
      </c>
      <c r="S9" s="1188"/>
      <c r="T9" s="1188"/>
      <c r="U9" s="1188"/>
      <c r="V9" s="1119">
        <v>2022</v>
      </c>
      <c r="W9" s="1204"/>
      <c r="X9" s="1204"/>
      <c r="Y9" s="1205"/>
      <c r="Z9" s="1199"/>
      <c r="AA9" s="629" t="str">
        <f>IF('FRONT PAGE'!$A$1="www.fly-logics.com","JAN",0)</f>
        <v>JAN</v>
      </c>
      <c r="AB9" s="631"/>
      <c r="AC9" s="631"/>
      <c r="AD9" s="631"/>
      <c r="AE9" s="631"/>
      <c r="AF9" s="630" t="str">
        <f>IF(SUMIFS(LOGBOOK!$Y$5:$Y$1036129,LOGBOOK!$D$5:$D$1036129,F9,LOGBOOK!$AN$5:$AN$1036129,V9,LOGBOOK!$E$5:$E$1036129,L9,LOGBOOK!$AM$5:$AM$1036129,"ENE")=0," ",SUMIFS(LOGBOOK!$Y$5:$Y$1036129,LOGBOOK!$D$5:$D$1036129,F9,LOGBOOK!$AN$5:$AN$1036129,V9,LOGBOOK!$E$5:$E$1036129,L9,LOGBOOK!$AM$5:$AM$1036129,"ENE"))</f>
        <v xml:space="preserve"> </v>
      </c>
      <c r="AG9" s="625"/>
      <c r="AH9" s="625"/>
      <c r="AI9" s="625"/>
      <c r="AJ9" s="630" t="str">
        <f>IF(SUMIFS(LOGBOOK!$Z$5:$Z$1036129,LOGBOOK!$D$5:$D$1036129,F9,LOGBOOK!$AN$5:$AN$1036129,V9,LOGBOOK!$E$5:$E$1036129,L9,LOGBOOK!$AM$5:$AM$1036129,"ENE")=0," ",SUMIFS(LOGBOOK!$Z$5:$Z$1036129,LOGBOOK!$D$5:$D$1036129,F9,LOGBOOK!$AN$5:$AN$1036129,V9,LOGBOOK!$E$5:$E$1036129,L9,LOGBOOK!$AM$5:$AM$1036129,"ENE"))</f>
        <v xml:space="preserve"> </v>
      </c>
      <c r="AK9" s="625"/>
      <c r="AL9" s="625"/>
      <c r="AM9" s="625"/>
      <c r="AN9" s="630">
        <f>IF(SUMIFS(LOGBOOK!$AA$5:$AA$1036129,LOGBOOK!$D$5:$D$1036129,F9,LOGBOOK!$AN$5:$AN$1036129,V9,LOGBOOK!$E$5:$E$1036129,L9,LOGBOOK!$AM$5:$AM$1036129,"ENE")=0," ",SUMIFS(LOGBOOK!$AA$5:$AA$1036129,LOGBOOK!$D$5:$D$1036129,F9,LOGBOOK!$AN$5:$AN$1036129,V9,LOGBOOK!$E$5:$E$1036129,L9,LOGBOOK!$AM$5:$AM$1036129,"ENE"))</f>
        <v>0.72</v>
      </c>
      <c r="AO9" s="625"/>
      <c r="AP9" s="625"/>
      <c r="AQ9" s="625"/>
      <c r="AR9" s="623">
        <f>IF(SUMIFS(LOGBOOK!$AE$5:$AE$1036129,LOGBOOK!$D$5:$D$1036129,F9,LOGBOOK!$AN$5:$AN$1036129,V9,LOGBOOK!$E$5:$E$1036129,L9,LOGBOOK!$AM$5:$AM$1036129,"ENE")=0," ",SUMIFS(LOGBOOK!$AE$5:$AE$1036129,LOGBOOK!$D$5:$D$1036129,F9,LOGBOOK!$AN$5:$AN$1036129,V9,LOGBOOK!$E$5:$E$1036129,L9,LOGBOOK!$AM$5:$AM$1036129,"ENE"))</f>
        <v>1</v>
      </c>
      <c r="AS9" s="623"/>
      <c r="AT9" s="623"/>
      <c r="AU9" s="623" t="str">
        <f>IF(SUMIFS(LOGBOOK!$AF$5:$AF$1036129,LOGBOOK!$D$5:$D$1036129,F9,LOGBOOK!$AN$5:$AN$1036129,V9,LOGBOOK!$E$5:$E$1036129,L9,LOGBOOK!$AM$5:$AM$1036129,"ENE")=0," ",SUMIFS(LOGBOOK!$AF$5:$AF$1036129,LOGBOOK!$D$5:$D$1036129,F9,LOGBOOK!$AN$5:$AN$1036129,V9,LOGBOOK!$E$5:$E$1036129,L9,LOGBOOK!$AM$5:$AM$1036129,"ENE"))</f>
        <v xml:space="preserve"> </v>
      </c>
      <c r="AV9" s="633"/>
      <c r="AW9" s="633"/>
      <c r="AX9" s="643"/>
      <c r="AY9" s="1187" t="str">
        <f>LOGBOOK!$AH$3</f>
        <v>TYPE</v>
      </c>
      <c r="AZ9" s="1188"/>
      <c r="BA9" s="1188"/>
      <c r="BB9" s="1188"/>
      <c r="BC9" s="1119"/>
      <c r="BD9" s="1204"/>
      <c r="BE9" s="1204"/>
      <c r="BF9" s="1204"/>
      <c r="BG9" s="1205"/>
      <c r="BH9" s="1189"/>
      <c r="BI9" s="1119"/>
      <c r="BJ9" s="1204"/>
      <c r="BK9" s="1204"/>
      <c r="BL9" s="1204"/>
      <c r="BM9" s="1204"/>
      <c r="BN9" s="1205"/>
      <c r="BO9" s="1188" t="str">
        <f>IF('FRONT PAGE'!$A$1="www.fly-logics.com","YEAR",0)</f>
        <v>YEAR</v>
      </c>
      <c r="BP9" s="1188"/>
      <c r="BQ9" s="1188"/>
      <c r="BR9" s="1188"/>
      <c r="BS9" s="1119"/>
      <c r="BT9" s="1204"/>
      <c r="BU9" s="1204"/>
      <c r="BV9" s="1205"/>
      <c r="BW9" s="1199"/>
      <c r="BX9" s="629" t="str">
        <f>IF('FRONT PAGE'!$A$1="www.fly-logics.com","JAN",0)</f>
        <v>JAN</v>
      </c>
      <c r="BY9" s="631"/>
      <c r="BZ9" s="631"/>
      <c r="CA9" s="631"/>
      <c r="CB9" s="631"/>
      <c r="CC9" s="630" t="str">
        <f>IF(SUMIFS(LOGBOOK!$Y$5:$Y$1036129,LOGBOOK!$D$5:$D$1036129,BC9,LOGBOOK!$AN$5:$AN$1036129,BS9,LOGBOOK!$E$5:$E$1036129,BI9,LOGBOOK!$AM$5:$AM$1036129,"ENE")=0," ",SUMIFS(LOGBOOK!$Y$5:$Y$1036129,LOGBOOK!$D$5:$D$1036129,BC9,LOGBOOK!$AN$5:$AN$1036129,BS9,LOGBOOK!$E$5:$E$1036129,BI9,LOGBOOK!$AM$5:$AM$1036129,"ENE"))</f>
        <v xml:space="preserve"> </v>
      </c>
      <c r="CD9" s="625"/>
      <c r="CE9" s="625"/>
      <c r="CF9" s="625"/>
      <c r="CG9" s="630" t="str">
        <f>IF(SUMIFS(LOGBOOK!$Z$5:$Z$1036129,LOGBOOK!$D$5:$D$1036129,BC9,LOGBOOK!$AN$5:$AN$1036129,BS9,LOGBOOK!$E$5:$E$1036129,BI9,LOGBOOK!$AM$5:$AM$1036129,"ENE")=0," ",SUMIFS(LOGBOOK!$Z$5:$Z$1036129,LOGBOOK!$D$5:$D$1036129,BC9,LOGBOOK!$AN$5:$AN$1036129,BS9,LOGBOOK!$E$5:$E$1036129,BI9,LOGBOOK!$AM$5:$AM$1036129,"ENE"))</f>
        <v xml:space="preserve"> </v>
      </c>
      <c r="CH9" s="625"/>
      <c r="CI9" s="625"/>
      <c r="CJ9" s="625"/>
      <c r="CK9" s="630" t="str">
        <f>IF(SUMIFS(LOGBOOK!$AA$5:$AA$1036129,LOGBOOK!$D$5:$D$1036129,BC9,LOGBOOK!$AN$5:$AN$1036129,BS9,LOGBOOK!$E$5:$E$1036129,BI9,LOGBOOK!$AM$5:$AM$1036129,"ENE")=0," ",SUMIFS(LOGBOOK!$AA$5:$AA$1036129,LOGBOOK!$D$5:$D$1036129,BC9,LOGBOOK!$AN$5:$AN$1036129,BS9,LOGBOOK!$E$5:$E$1036129,BI9,LOGBOOK!$AM$5:$AM$1036129,"ENE"))</f>
        <v xml:space="preserve"> </v>
      </c>
      <c r="CL9" s="625"/>
      <c r="CM9" s="625"/>
      <c r="CN9" s="625"/>
      <c r="CO9" s="623" t="str">
        <f>IF(SUMIFS(LOGBOOK!$AE$5:$AE$1036129,LOGBOOK!$D$5:$D$1036129,BC9,LOGBOOK!$AN$5:$AN$1036129,BS9,LOGBOOK!$E$5:$E$1036129,BI9,LOGBOOK!$AM$5:$AM$1036129,"ENE")=0," ",SUMIFS(LOGBOOK!$AE$5:$AE$1036129,LOGBOOK!$D$5:$D$1036129,BC9,LOGBOOK!$AN$5:$AN$1036129,BS9,LOGBOOK!$E$5:$E$1036129,BI9,LOGBOOK!$AM$5:$AM$1036129,"ENE"))</f>
        <v xml:space="preserve"> </v>
      </c>
      <c r="CP9" s="623"/>
      <c r="CQ9" s="623"/>
      <c r="CR9" s="623" t="str">
        <f>IF(SUMIFS(LOGBOOK!$AF$5:$AF$1036129,LOGBOOK!$D$5:$D$1036129,BC9,LOGBOOK!$AN$5:$AN$1036129,BS9,LOGBOOK!$E$5:$E$1036129,BI9,LOGBOOK!$AM$5:$AM$1036129,"ENE")=0," ",SUMIFS(LOGBOOK!$AF$5:$AF$1036129,LOGBOOK!$D$5:$D$1036129,BC9,LOGBOOK!$AN$5:$AN$1036129,BS9,LOGBOOK!$E$5:$E$1036129,BI9,LOGBOOK!$AM$5:$AM$1036129,"ENE"))</f>
        <v xml:space="preserve"> </v>
      </c>
      <c r="CS9" s="633"/>
      <c r="CT9" s="633"/>
      <c r="CU9" s="643"/>
      <c r="CV9" s="247"/>
      <c r="CW9" s="212"/>
      <c r="CX9" s="1187" t="str">
        <f>LOGBOOK!$AH$3</f>
        <v>TYPE</v>
      </c>
      <c r="CY9" s="1188"/>
      <c r="CZ9" s="1188"/>
      <c r="DA9" s="1188"/>
      <c r="DB9" s="1119"/>
      <c r="DC9" s="1204"/>
      <c r="DD9" s="1204"/>
      <c r="DE9" s="1204"/>
      <c r="DF9" s="1205"/>
      <c r="DG9" s="1189"/>
      <c r="DH9" s="1119"/>
      <c r="DI9" s="1204"/>
      <c r="DJ9" s="1204"/>
      <c r="DK9" s="1204"/>
      <c r="DL9" s="1204"/>
      <c r="DM9" s="1205"/>
      <c r="DN9" s="1188" t="str">
        <f>IF('FRONT PAGE'!$A$1="www.fly-logics.com","YEAR",0)</f>
        <v>YEAR</v>
      </c>
      <c r="DO9" s="1188"/>
      <c r="DP9" s="1188"/>
      <c r="DQ9" s="1188"/>
      <c r="DR9" s="1119"/>
      <c r="DS9" s="1204"/>
      <c r="DT9" s="1204"/>
      <c r="DU9" s="1205"/>
      <c r="DV9" s="1199"/>
      <c r="DW9" s="629" t="str">
        <f>IF('FRONT PAGE'!$A$1="www.fly-logics.com","JAN",0)</f>
        <v>JAN</v>
      </c>
      <c r="DX9" s="631"/>
      <c r="DY9" s="631"/>
      <c r="DZ9" s="631"/>
      <c r="EA9" s="631"/>
      <c r="EB9" s="630" t="str">
        <f>IF(SUMIFS(LOGBOOK!$Y$5:$Y$1036129,LOGBOOK!$D$5:$D$1036129,DB9,LOGBOOK!$AN$5:$AN$1036129,DR9,LOGBOOK!$E$5:$E$1036129,DH9,LOGBOOK!$AM$5:$AM$1036129,"ENE")=0," ",SUMIFS(LOGBOOK!$Y$5:$Y$1036129,LOGBOOK!$D$5:$D$1036129,DB9,LOGBOOK!$AN$5:$AN$1036129,DR9,LOGBOOK!$E$5:$E$1036129,DH9,LOGBOOK!$AM$5:$AM$1036129,"ENE"))</f>
        <v xml:space="preserve"> </v>
      </c>
      <c r="EC9" s="625"/>
      <c r="ED9" s="625"/>
      <c r="EE9" s="625"/>
      <c r="EF9" s="630" t="str">
        <f>IF(SUMIFS(LOGBOOK!$Z$5:$Z$1036129,LOGBOOK!$D$5:$D$1036129,DB9,LOGBOOK!$AN$5:$AN$1036129,DR9,LOGBOOK!$E$5:$E$1036129,DH9,LOGBOOK!$AM$5:$AM$1036129,"ENE")=0," ",SUMIFS(LOGBOOK!$Z$5:$Z$1036129,LOGBOOK!$D$5:$D$1036129,DB9,LOGBOOK!$AN$5:$AN$1036129,DR9,LOGBOOK!$E$5:$E$1036129,DH9,LOGBOOK!$AM$5:$AM$1036129,"ENE"))</f>
        <v xml:space="preserve"> </v>
      </c>
      <c r="EG9" s="625"/>
      <c r="EH9" s="625"/>
      <c r="EI9" s="625"/>
      <c r="EJ9" s="630" t="str">
        <f>IF(SUMIFS(LOGBOOK!$AA$5:$AA$1036129,LOGBOOK!$D$5:$D$1036129,DB9,LOGBOOK!$AN$5:$AN$1036129,DR9,LOGBOOK!$E$5:$E$1036129,DH9,LOGBOOK!$AM$5:$AM$1036129,"ENE")=0," ",SUMIFS(LOGBOOK!$AA$5:$AA$1036129,LOGBOOK!$D$5:$D$1036129,DB9,LOGBOOK!$AN$5:$AN$1036129,DR9,LOGBOOK!$E$5:$E$1036129,DH9,LOGBOOK!$AM$5:$AM$1036129,"ENE"))</f>
        <v xml:space="preserve"> </v>
      </c>
      <c r="EK9" s="625"/>
      <c r="EL9" s="625"/>
      <c r="EM9" s="625"/>
      <c r="EN9" s="623" t="str">
        <f>IF(SUMIFS(LOGBOOK!$AE$5:$AE$1036129,LOGBOOK!$D$5:$D$1036129,DB9,LOGBOOK!$AN$5:$AN$1036129,DR9,LOGBOOK!$E$5:$E$1036129,DH9,LOGBOOK!$AM$5:$AM$1036129,"ENE")=0," ",SUMIFS(LOGBOOK!$AE$5:$AE$1036129,LOGBOOK!$D$5:$D$1036129,DB9,LOGBOOK!$AN$5:$AN$1036129,DR9,LOGBOOK!$E$5:$E$1036129,DH9,LOGBOOK!$AM$5:$AM$1036129,"ENE"))</f>
        <v xml:space="preserve"> </v>
      </c>
      <c r="EO9" s="623"/>
      <c r="EP9" s="623"/>
      <c r="EQ9" s="623" t="str">
        <f>IF(SUMIFS(LOGBOOK!$AF$5:$AF$1036129,LOGBOOK!$D$5:$D$1036129,DB9,LOGBOOK!$AN$5:$AN$1036129,DR9,LOGBOOK!$E$5:$E$1036129,DH9,LOGBOOK!$AM$5:$AM$1036129,"ENE")=0," ",SUMIFS(LOGBOOK!$AF$5:$AF$1036129,LOGBOOK!$D$5:$D$1036129,DB9,LOGBOOK!$AN$5:$AN$1036129,DR9,LOGBOOK!$E$5:$E$1036129,DH9,LOGBOOK!$AM$5:$AM$1036129,"ENE"))</f>
        <v xml:space="preserve"> </v>
      </c>
      <c r="ER9" s="633"/>
      <c r="ES9" s="633"/>
      <c r="ET9" s="643"/>
      <c r="EU9" s="1187" t="str">
        <f>LOGBOOK!$AH$3</f>
        <v>TYPE</v>
      </c>
      <c r="EV9" s="1188"/>
      <c r="EW9" s="1188"/>
      <c r="EX9" s="1188"/>
      <c r="EY9" s="1119"/>
      <c r="EZ9" s="1204"/>
      <c r="FA9" s="1204"/>
      <c r="FB9" s="1204"/>
      <c r="FC9" s="1205"/>
      <c r="FD9" s="1189"/>
      <c r="FE9" s="1119"/>
      <c r="FF9" s="1204"/>
      <c r="FG9" s="1204"/>
      <c r="FH9" s="1204"/>
      <c r="FI9" s="1204"/>
      <c r="FJ9" s="1205"/>
      <c r="FK9" s="1188" t="str">
        <f>IF('FRONT PAGE'!$A$1="www.fly-logics.com","YEAR",0)</f>
        <v>YEAR</v>
      </c>
      <c r="FL9" s="1188"/>
      <c r="FM9" s="1188"/>
      <c r="FN9" s="1188"/>
      <c r="FO9" s="1119"/>
      <c r="FP9" s="1204"/>
      <c r="FQ9" s="1204"/>
      <c r="FR9" s="1205"/>
      <c r="FS9" s="1199"/>
      <c r="FT9" s="629" t="str">
        <f>IF('FRONT PAGE'!$A$1="www.fly-logics.com","JAN",0)</f>
        <v>JAN</v>
      </c>
      <c r="FU9" s="631"/>
      <c r="FV9" s="631"/>
      <c r="FW9" s="631"/>
      <c r="FX9" s="631"/>
      <c r="FY9" s="630" t="str">
        <f>IF(SUMIFS(LOGBOOK!$Y$5:$Y$1036129,LOGBOOK!$D$5:$D$1036129,EY9,LOGBOOK!$AN$5:$AN$1036129,FO9,LOGBOOK!$E$5:$E$1036129,FE9,LOGBOOK!$AM$5:$AM$1036129,"ENE")=0," ",SUMIFS(LOGBOOK!$Y$5:$Y$1036129,LOGBOOK!$D$5:$D$1036129,EY9,LOGBOOK!$AN$5:$AN$1036129,FO9,LOGBOOK!$E$5:$E$1036129,FE9,LOGBOOK!$AM$5:$AM$1036129,"ENE"))</f>
        <v xml:space="preserve"> </v>
      </c>
      <c r="FZ9" s="625"/>
      <c r="GA9" s="625"/>
      <c r="GB9" s="625"/>
      <c r="GC9" s="630" t="str">
        <f>IF(SUMIFS(LOGBOOK!$Z$5:$Z$1036129,LOGBOOK!$D$5:$D$1036129,EY9,LOGBOOK!$AN$5:$AN$1036129,FO9,LOGBOOK!$E$5:$E$1036129,FE9,LOGBOOK!$AM$5:$AM$1036129,"ENE")=0," ",SUMIFS(LOGBOOK!$Z$5:$Z$1036129,LOGBOOK!$D$5:$D$1036129,EY9,LOGBOOK!$AN$5:$AN$1036129,FO9,LOGBOOK!$E$5:$E$1036129,FE9,LOGBOOK!$AM$5:$AM$1036129,"ENE"))</f>
        <v xml:space="preserve"> </v>
      </c>
      <c r="GD9" s="625"/>
      <c r="GE9" s="625"/>
      <c r="GF9" s="625"/>
      <c r="GG9" s="630" t="str">
        <f>IF(SUMIFS(LOGBOOK!$AA$5:$AA$1036129,LOGBOOK!$D$5:$D$1036129,EY9,LOGBOOK!$AN$5:$AN$1036129,FO9,LOGBOOK!$E$5:$E$1036129,FE9,LOGBOOK!$AM$5:$AM$1036129,"ENE")=0," ",SUMIFS(LOGBOOK!$AA$5:$AA$1036129,LOGBOOK!$D$5:$D$1036129,EY9,LOGBOOK!$AN$5:$AN$1036129,FO9,LOGBOOK!$E$5:$E$1036129,FE9,LOGBOOK!$AM$5:$AM$1036129,"ENE"))</f>
        <v xml:space="preserve"> </v>
      </c>
      <c r="GH9" s="625"/>
      <c r="GI9" s="625"/>
      <c r="GJ9" s="625"/>
      <c r="GK9" s="623" t="str">
        <f>IF(SUMIFS(LOGBOOK!$AE$5:$AE$1036129,LOGBOOK!$D$5:$D$1036129,EY9,LOGBOOK!$AN$5:$AN$1036129,FO9,LOGBOOK!$E$5:$E$1036129,FE9,LOGBOOK!$AM$5:$AM$1036129,"ENE")=0," ",SUMIFS(LOGBOOK!$AE$5:$AE$1036129,LOGBOOK!$D$5:$D$1036129,EY9,LOGBOOK!$AN$5:$AN$1036129,FO9,LOGBOOK!$E$5:$E$1036129,FE9,LOGBOOK!$AM$5:$AM$1036129,"ENE"))</f>
        <v xml:space="preserve"> </v>
      </c>
      <c r="GL9" s="623"/>
      <c r="GM9" s="623"/>
      <c r="GN9" s="623" t="str">
        <f>IF(SUMIFS(LOGBOOK!$AF$5:$AF$1036129,LOGBOOK!$D$5:$D$1036129,EY9,LOGBOOK!$AN$5:$AN$1036129,FO9,LOGBOOK!$E$5:$E$1036129,FE9,LOGBOOK!$AM$5:$AM$1036129,"ENE")=0," ",SUMIFS(LOGBOOK!$AF$5:$AF$1036129,LOGBOOK!$D$5:$D$1036129,EY9,LOGBOOK!$AN$5:$AN$1036129,FO9,LOGBOOK!$E$5:$E$1036129,FE9,LOGBOOK!$AM$5:$AM$1036129,"ENE"))</f>
        <v xml:space="preserve"> </v>
      </c>
      <c r="GO9" s="633"/>
      <c r="GP9" s="633"/>
      <c r="GQ9" s="643"/>
      <c r="GR9" s="6"/>
    </row>
    <row r="10" spans="1:200" ht="8.85" customHeight="1" thickBot="1" x14ac:dyDescent="0.3">
      <c r="A10" s="212"/>
      <c r="B10" s="1187"/>
      <c r="C10" s="1188"/>
      <c r="D10" s="1188"/>
      <c r="E10" s="1188"/>
      <c r="F10" s="1206"/>
      <c r="G10" s="1207"/>
      <c r="H10" s="1207"/>
      <c r="I10" s="1207"/>
      <c r="J10" s="1208"/>
      <c r="K10" s="1189"/>
      <c r="L10" s="1206"/>
      <c r="M10" s="1207"/>
      <c r="N10" s="1207"/>
      <c r="O10" s="1207"/>
      <c r="P10" s="1207"/>
      <c r="Q10" s="1208"/>
      <c r="R10" s="1188"/>
      <c r="S10" s="1188"/>
      <c r="T10" s="1188"/>
      <c r="U10" s="1188"/>
      <c r="V10" s="1206"/>
      <c r="W10" s="1207"/>
      <c r="X10" s="1207"/>
      <c r="Y10" s="1208"/>
      <c r="Z10" s="1199"/>
      <c r="AA10" s="631"/>
      <c r="AB10" s="631"/>
      <c r="AC10" s="631"/>
      <c r="AD10" s="631"/>
      <c r="AE10" s="631"/>
      <c r="AF10" s="625"/>
      <c r="AG10" s="632"/>
      <c r="AH10" s="632"/>
      <c r="AI10" s="625"/>
      <c r="AJ10" s="625"/>
      <c r="AK10" s="632"/>
      <c r="AL10" s="632"/>
      <c r="AM10" s="625"/>
      <c r="AN10" s="625"/>
      <c r="AO10" s="632"/>
      <c r="AP10" s="632"/>
      <c r="AQ10" s="625"/>
      <c r="AR10" s="623"/>
      <c r="AS10" s="623"/>
      <c r="AT10" s="623"/>
      <c r="AU10" s="633"/>
      <c r="AV10" s="634"/>
      <c r="AW10" s="633"/>
      <c r="AX10" s="643"/>
      <c r="AY10" s="1187"/>
      <c r="AZ10" s="1188"/>
      <c r="BA10" s="1188"/>
      <c r="BB10" s="1188"/>
      <c r="BC10" s="1206"/>
      <c r="BD10" s="1207"/>
      <c r="BE10" s="1207"/>
      <c r="BF10" s="1207"/>
      <c r="BG10" s="1208"/>
      <c r="BH10" s="1189"/>
      <c r="BI10" s="1206"/>
      <c r="BJ10" s="1207"/>
      <c r="BK10" s="1207"/>
      <c r="BL10" s="1207"/>
      <c r="BM10" s="1207"/>
      <c r="BN10" s="1208"/>
      <c r="BO10" s="1188"/>
      <c r="BP10" s="1188"/>
      <c r="BQ10" s="1188"/>
      <c r="BR10" s="1188"/>
      <c r="BS10" s="1206"/>
      <c r="BT10" s="1207"/>
      <c r="BU10" s="1207"/>
      <c r="BV10" s="1208"/>
      <c r="BW10" s="1199"/>
      <c r="BX10" s="631"/>
      <c r="BY10" s="631"/>
      <c r="BZ10" s="631"/>
      <c r="CA10" s="631"/>
      <c r="CB10" s="631"/>
      <c r="CC10" s="625"/>
      <c r="CD10" s="632"/>
      <c r="CE10" s="632"/>
      <c r="CF10" s="625"/>
      <c r="CG10" s="625"/>
      <c r="CH10" s="632"/>
      <c r="CI10" s="632"/>
      <c r="CJ10" s="625"/>
      <c r="CK10" s="625"/>
      <c r="CL10" s="632"/>
      <c r="CM10" s="632"/>
      <c r="CN10" s="625"/>
      <c r="CO10" s="623"/>
      <c r="CP10" s="623"/>
      <c r="CQ10" s="623"/>
      <c r="CR10" s="633"/>
      <c r="CS10" s="634"/>
      <c r="CT10" s="633"/>
      <c r="CU10" s="643"/>
      <c r="CV10" s="247"/>
      <c r="CW10" s="212"/>
      <c r="CX10" s="1187"/>
      <c r="CY10" s="1188"/>
      <c r="CZ10" s="1188"/>
      <c r="DA10" s="1188"/>
      <c r="DB10" s="1206"/>
      <c r="DC10" s="1207"/>
      <c r="DD10" s="1207"/>
      <c r="DE10" s="1207"/>
      <c r="DF10" s="1208"/>
      <c r="DG10" s="1189"/>
      <c r="DH10" s="1206"/>
      <c r="DI10" s="1207"/>
      <c r="DJ10" s="1207"/>
      <c r="DK10" s="1207"/>
      <c r="DL10" s="1207"/>
      <c r="DM10" s="1208"/>
      <c r="DN10" s="1188"/>
      <c r="DO10" s="1188"/>
      <c r="DP10" s="1188"/>
      <c r="DQ10" s="1188"/>
      <c r="DR10" s="1206"/>
      <c r="DS10" s="1207"/>
      <c r="DT10" s="1207"/>
      <c r="DU10" s="1208"/>
      <c r="DV10" s="1199"/>
      <c r="DW10" s="631"/>
      <c r="DX10" s="631"/>
      <c r="DY10" s="631"/>
      <c r="DZ10" s="631"/>
      <c r="EA10" s="631"/>
      <c r="EB10" s="625"/>
      <c r="EC10" s="632"/>
      <c r="ED10" s="632"/>
      <c r="EE10" s="625"/>
      <c r="EF10" s="625"/>
      <c r="EG10" s="632"/>
      <c r="EH10" s="632"/>
      <c r="EI10" s="625"/>
      <c r="EJ10" s="625"/>
      <c r="EK10" s="632"/>
      <c r="EL10" s="632"/>
      <c r="EM10" s="625"/>
      <c r="EN10" s="623"/>
      <c r="EO10" s="623"/>
      <c r="EP10" s="623"/>
      <c r="EQ10" s="633"/>
      <c r="ER10" s="634"/>
      <c r="ES10" s="633"/>
      <c r="ET10" s="643"/>
      <c r="EU10" s="1187"/>
      <c r="EV10" s="1188"/>
      <c r="EW10" s="1188"/>
      <c r="EX10" s="1188"/>
      <c r="EY10" s="1206"/>
      <c r="EZ10" s="1207"/>
      <c r="FA10" s="1207"/>
      <c r="FB10" s="1207"/>
      <c r="FC10" s="1208"/>
      <c r="FD10" s="1189"/>
      <c r="FE10" s="1206"/>
      <c r="FF10" s="1207"/>
      <c r="FG10" s="1207"/>
      <c r="FH10" s="1207"/>
      <c r="FI10" s="1207"/>
      <c r="FJ10" s="1208"/>
      <c r="FK10" s="1188"/>
      <c r="FL10" s="1188"/>
      <c r="FM10" s="1188"/>
      <c r="FN10" s="1188"/>
      <c r="FO10" s="1206"/>
      <c r="FP10" s="1207"/>
      <c r="FQ10" s="1207"/>
      <c r="FR10" s="1208"/>
      <c r="FS10" s="1199"/>
      <c r="FT10" s="631"/>
      <c r="FU10" s="631"/>
      <c r="FV10" s="631"/>
      <c r="FW10" s="631"/>
      <c r="FX10" s="631"/>
      <c r="FY10" s="625"/>
      <c r="FZ10" s="632"/>
      <c r="GA10" s="632"/>
      <c r="GB10" s="625"/>
      <c r="GC10" s="625"/>
      <c r="GD10" s="632"/>
      <c r="GE10" s="632"/>
      <c r="GF10" s="625"/>
      <c r="GG10" s="625"/>
      <c r="GH10" s="632"/>
      <c r="GI10" s="632"/>
      <c r="GJ10" s="625"/>
      <c r="GK10" s="623"/>
      <c r="GL10" s="623"/>
      <c r="GM10" s="623"/>
      <c r="GN10" s="633"/>
      <c r="GO10" s="634"/>
      <c r="GP10" s="633"/>
      <c r="GQ10" s="643"/>
      <c r="GR10" s="6"/>
    </row>
    <row r="11" spans="1:200" ht="6.75" customHeight="1" x14ac:dyDescent="0.25">
      <c r="A11" s="212"/>
      <c r="B11" s="1181"/>
      <c r="C11" s="1182"/>
      <c r="D11" s="1182"/>
      <c r="E11" s="1182"/>
      <c r="F11" s="1182"/>
      <c r="G11" s="1182"/>
      <c r="H11" s="1182"/>
      <c r="I11" s="1182"/>
      <c r="J11" s="1182"/>
      <c r="K11" s="1182"/>
      <c r="L11" s="1182"/>
      <c r="M11" s="1182"/>
      <c r="N11" s="1182"/>
      <c r="O11" s="1182"/>
      <c r="P11" s="1182"/>
      <c r="Q11" s="1182"/>
      <c r="R11" s="1182"/>
      <c r="S11" s="1182"/>
      <c r="T11" s="1182"/>
      <c r="U11" s="1182"/>
      <c r="V11" s="1182"/>
      <c r="W11" s="1182"/>
      <c r="X11" s="1182"/>
      <c r="Y11" s="1182"/>
      <c r="Z11" s="1182"/>
      <c r="AA11" s="631"/>
      <c r="AB11" s="631"/>
      <c r="AC11" s="631"/>
      <c r="AD11" s="631"/>
      <c r="AE11" s="631"/>
      <c r="AF11" s="625"/>
      <c r="AG11" s="625"/>
      <c r="AH11" s="625"/>
      <c r="AI11" s="625"/>
      <c r="AJ11" s="625"/>
      <c r="AK11" s="625"/>
      <c r="AL11" s="625"/>
      <c r="AM11" s="625"/>
      <c r="AN11" s="625"/>
      <c r="AO11" s="625"/>
      <c r="AP11" s="625"/>
      <c r="AQ11" s="625"/>
      <c r="AR11" s="623"/>
      <c r="AS11" s="623"/>
      <c r="AT11" s="623"/>
      <c r="AU11" s="633"/>
      <c r="AV11" s="633"/>
      <c r="AW11" s="633"/>
      <c r="AX11" s="643"/>
      <c r="AY11" s="1181"/>
      <c r="AZ11" s="1182"/>
      <c r="BA11" s="1182"/>
      <c r="BB11" s="1182"/>
      <c r="BC11" s="1182"/>
      <c r="BD11" s="1182"/>
      <c r="BE11" s="1182"/>
      <c r="BF11" s="1182"/>
      <c r="BG11" s="1182"/>
      <c r="BH11" s="1182"/>
      <c r="BI11" s="1182"/>
      <c r="BJ11" s="1182"/>
      <c r="BK11" s="1182"/>
      <c r="BL11" s="1182"/>
      <c r="BM11" s="1182"/>
      <c r="BN11" s="1182"/>
      <c r="BO11" s="1182"/>
      <c r="BP11" s="1182"/>
      <c r="BQ11" s="1182"/>
      <c r="BR11" s="1182"/>
      <c r="BS11" s="1182"/>
      <c r="BT11" s="1182"/>
      <c r="BU11" s="1182"/>
      <c r="BV11" s="1182"/>
      <c r="BW11" s="1182"/>
      <c r="BX11" s="631"/>
      <c r="BY11" s="631"/>
      <c r="BZ11" s="631"/>
      <c r="CA11" s="631"/>
      <c r="CB11" s="631"/>
      <c r="CC11" s="625"/>
      <c r="CD11" s="625"/>
      <c r="CE11" s="625"/>
      <c r="CF11" s="625"/>
      <c r="CG11" s="625"/>
      <c r="CH11" s="625"/>
      <c r="CI11" s="625"/>
      <c r="CJ11" s="625"/>
      <c r="CK11" s="625"/>
      <c r="CL11" s="625"/>
      <c r="CM11" s="625"/>
      <c r="CN11" s="625"/>
      <c r="CO11" s="623"/>
      <c r="CP11" s="623"/>
      <c r="CQ11" s="623"/>
      <c r="CR11" s="633"/>
      <c r="CS11" s="633"/>
      <c r="CT11" s="633"/>
      <c r="CU11" s="643"/>
      <c r="CV11" s="247"/>
      <c r="CW11" s="212"/>
      <c r="CX11" s="1181"/>
      <c r="CY11" s="1182"/>
      <c r="CZ11" s="1182"/>
      <c r="DA11" s="1182"/>
      <c r="DB11" s="1182"/>
      <c r="DC11" s="1182"/>
      <c r="DD11" s="1182"/>
      <c r="DE11" s="1182"/>
      <c r="DF11" s="1182"/>
      <c r="DG11" s="1182"/>
      <c r="DH11" s="1182"/>
      <c r="DI11" s="1182"/>
      <c r="DJ11" s="1182"/>
      <c r="DK11" s="1182"/>
      <c r="DL11" s="1182"/>
      <c r="DM11" s="1182"/>
      <c r="DN11" s="1182"/>
      <c r="DO11" s="1182"/>
      <c r="DP11" s="1182"/>
      <c r="DQ11" s="1182"/>
      <c r="DR11" s="1182"/>
      <c r="DS11" s="1182"/>
      <c r="DT11" s="1182"/>
      <c r="DU11" s="1182"/>
      <c r="DV11" s="1182"/>
      <c r="DW11" s="631"/>
      <c r="DX11" s="631"/>
      <c r="DY11" s="631"/>
      <c r="DZ11" s="631"/>
      <c r="EA11" s="631"/>
      <c r="EB11" s="625"/>
      <c r="EC11" s="625"/>
      <c r="ED11" s="625"/>
      <c r="EE11" s="625"/>
      <c r="EF11" s="625"/>
      <c r="EG11" s="625"/>
      <c r="EH11" s="625"/>
      <c r="EI11" s="625"/>
      <c r="EJ11" s="625"/>
      <c r="EK11" s="625"/>
      <c r="EL11" s="625"/>
      <c r="EM11" s="625"/>
      <c r="EN11" s="623"/>
      <c r="EO11" s="623"/>
      <c r="EP11" s="623"/>
      <c r="EQ11" s="633"/>
      <c r="ER11" s="633"/>
      <c r="ES11" s="633"/>
      <c r="ET11" s="643"/>
      <c r="EU11" s="1181"/>
      <c r="EV11" s="1182"/>
      <c r="EW11" s="1182"/>
      <c r="EX11" s="1182"/>
      <c r="EY11" s="1182"/>
      <c r="EZ11" s="1182"/>
      <c r="FA11" s="1182"/>
      <c r="FB11" s="1182"/>
      <c r="FC11" s="1182"/>
      <c r="FD11" s="1182"/>
      <c r="FE11" s="1182"/>
      <c r="FF11" s="1182"/>
      <c r="FG11" s="1182"/>
      <c r="FH11" s="1182"/>
      <c r="FI11" s="1182"/>
      <c r="FJ11" s="1182"/>
      <c r="FK11" s="1182"/>
      <c r="FL11" s="1182"/>
      <c r="FM11" s="1182"/>
      <c r="FN11" s="1182"/>
      <c r="FO11" s="1182"/>
      <c r="FP11" s="1182"/>
      <c r="FQ11" s="1182"/>
      <c r="FR11" s="1182"/>
      <c r="FS11" s="1182"/>
      <c r="FT11" s="631"/>
      <c r="FU11" s="631"/>
      <c r="FV11" s="631"/>
      <c r="FW11" s="631"/>
      <c r="FX11" s="631"/>
      <c r="FY11" s="625"/>
      <c r="FZ11" s="625"/>
      <c r="GA11" s="625"/>
      <c r="GB11" s="625"/>
      <c r="GC11" s="625"/>
      <c r="GD11" s="625"/>
      <c r="GE11" s="625"/>
      <c r="GF11" s="625"/>
      <c r="GG11" s="625"/>
      <c r="GH11" s="625"/>
      <c r="GI11" s="625"/>
      <c r="GJ11" s="625"/>
      <c r="GK11" s="623"/>
      <c r="GL11" s="623"/>
      <c r="GM11" s="623"/>
      <c r="GN11" s="633"/>
      <c r="GO11" s="633"/>
      <c r="GP11" s="633"/>
      <c r="GQ11" s="643"/>
      <c r="GR11" s="6"/>
    </row>
    <row r="12" spans="1:200" ht="6" customHeight="1" x14ac:dyDescent="0.25">
      <c r="A12" s="212"/>
      <c r="B12" s="656"/>
      <c r="C12" s="658"/>
      <c r="D12" s="658"/>
      <c r="E12" s="658"/>
      <c r="F12" s="658"/>
      <c r="G12" s="658"/>
      <c r="H12" s="658"/>
      <c r="I12" s="658"/>
      <c r="J12" s="658"/>
      <c r="K12" s="658"/>
      <c r="L12" s="658"/>
      <c r="M12" s="658"/>
      <c r="N12" s="658"/>
      <c r="O12" s="658"/>
      <c r="P12" s="658"/>
      <c r="Q12" s="658"/>
      <c r="R12" s="658"/>
      <c r="S12" s="658"/>
      <c r="T12" s="658"/>
      <c r="U12" s="658"/>
      <c r="V12" s="658"/>
      <c r="W12" s="658"/>
      <c r="X12" s="658"/>
      <c r="Y12" s="658"/>
      <c r="Z12" s="658"/>
      <c r="AA12" s="629" t="str">
        <f>IF('FRONT PAGE'!$A$1="www.fly-logics.com","FEB",0)</f>
        <v>FEB</v>
      </c>
      <c r="AB12" s="631"/>
      <c r="AC12" s="631"/>
      <c r="AD12" s="631"/>
      <c r="AE12" s="631"/>
      <c r="AF12" s="630" t="str">
        <f>IF(SUMIFS(LOGBOOK!$Y$5:$Y$1036129,LOGBOOK!$D$5:$D$1036129,F9,LOGBOOK!$AN$5:$AN$1036129,V9,LOGBOOK!$E$5:$E$1036129,L9,LOGBOOK!$AM$5:$AM$1036129,"FEB")=0," ",SUMIFS(LOGBOOK!$Y$5:$Y$1036129,LOGBOOK!$D$5:$D$1036129,F9,LOGBOOK!$AN$5:$AN$1036129,V9,LOGBOOK!$E$5:$E$1036129,L9,LOGBOOK!$AM$5:$AM$1036129,"FEB"))</f>
        <v xml:space="preserve"> </v>
      </c>
      <c r="AG12" s="625"/>
      <c r="AH12" s="625"/>
      <c r="AI12" s="625"/>
      <c r="AJ12" s="630" t="str">
        <f>IF(SUMIFS(LOGBOOK!$Z$5:$Z$1036129,LOGBOOK!$D$5:$D$1036129,F9,LOGBOOK!$AN$5:$AN$1036129,V9,LOGBOOK!$E$5:$E$1036129,L9,LOGBOOK!$AM$5:$AM$1036129,"FEB")=0," ",SUMIFS(LOGBOOK!$Z$5:$Z$1036129,LOGBOOK!$D$5:$D$1036129,F9,LOGBOOK!$AN$5:$AN$1036129,V9,LOGBOOK!$E$5:$E$1036129,L9,LOGBOOK!$AM$5:$AM$1036129,"FEB"))</f>
        <v xml:space="preserve"> </v>
      </c>
      <c r="AK12" s="625"/>
      <c r="AL12" s="625"/>
      <c r="AM12" s="625"/>
      <c r="AN12" s="630">
        <f>IF(SUMIFS(LOGBOOK!$AA$5:$AA$1036129,LOGBOOK!$D$5:$D$1036129,F9,LOGBOOK!$AN$5:$AN$1036129,V9,LOGBOOK!$E$5:$E$1036129,L9,LOGBOOK!$AM$5:$AM$1036129,"FEB")=0," ",SUMIFS(LOGBOOK!$AA$5:$AA$1036129,LOGBOOK!$D$5:$D$1036129,F9,LOGBOOK!$AN$5:$AN$1036129,V9,LOGBOOK!$E$5:$E$1036129,L9,LOGBOOK!$AM$5:$AM$1036129,"FEB"))</f>
        <v>0.92</v>
      </c>
      <c r="AO12" s="625"/>
      <c r="AP12" s="625"/>
      <c r="AQ12" s="625"/>
      <c r="AR12" s="623">
        <f>IF(SUMIFS(LOGBOOK!$AE$5:$AE$1036129,LOGBOOK!$D$5:$D$1036129,F9,LOGBOOK!$AN$5:$AN$1036129,V9,LOGBOOK!$E$5:$E$1036129,L9,LOGBOOK!$AM$5:$AM$1036129,"FEB")=0," ",SUMIFS(LOGBOOK!$AE$5:$AE$1036129,LOGBOOK!$D$5:$D$1036129,F9,LOGBOOK!$AN$5:$AN$1036129,V9,LOGBOOK!$E$5:$E$1036129,L9,LOGBOOK!$AM$5:$AM$1036129,"FEB"))</f>
        <v>1</v>
      </c>
      <c r="AS12" s="623"/>
      <c r="AT12" s="623"/>
      <c r="AU12" s="623" t="str">
        <f>IF(SUMIFS(LOGBOOK!$AF$5:$AF$1036129,LOGBOOK!$D$5:$D$1036129,F9,LOGBOOK!$AN$5:$AN$1036129,V9,LOGBOOK!$E$5:$E$1036129,L9,LOGBOOK!$AM$5:$AM$1036129,"FEB")=0," ",SUMIFS(LOGBOOK!$AF$5:$AF$1036129,LOGBOOK!$D$5:$D$1036129,F9,LOGBOOK!$AN$5:$AN$1036129,V9,LOGBOOK!$E$5:$E$1036129,L9,LOGBOOK!$AM$5:$AM$1036129,"FEB"))</f>
        <v xml:space="preserve"> </v>
      </c>
      <c r="AV12" s="633"/>
      <c r="AW12" s="633"/>
      <c r="AX12" s="643"/>
      <c r="AY12" s="656"/>
      <c r="AZ12" s="658"/>
      <c r="BA12" s="658"/>
      <c r="BB12" s="658"/>
      <c r="BC12" s="658"/>
      <c r="BD12" s="658"/>
      <c r="BE12" s="658"/>
      <c r="BF12" s="658"/>
      <c r="BG12" s="658"/>
      <c r="BH12" s="658"/>
      <c r="BI12" s="658"/>
      <c r="BJ12" s="658"/>
      <c r="BK12" s="658"/>
      <c r="BL12" s="658"/>
      <c r="BM12" s="658"/>
      <c r="BN12" s="658"/>
      <c r="BO12" s="658"/>
      <c r="BP12" s="658"/>
      <c r="BQ12" s="658"/>
      <c r="BR12" s="658"/>
      <c r="BS12" s="658"/>
      <c r="BT12" s="658"/>
      <c r="BU12" s="658"/>
      <c r="BV12" s="658"/>
      <c r="BW12" s="658"/>
      <c r="BX12" s="629" t="str">
        <f>IF('FRONT PAGE'!$A$1="www.fly-logics.com","FEB",0)</f>
        <v>FEB</v>
      </c>
      <c r="BY12" s="631"/>
      <c r="BZ12" s="631"/>
      <c r="CA12" s="631"/>
      <c r="CB12" s="631"/>
      <c r="CC12" s="630" t="str">
        <f>IF(SUMIFS(LOGBOOK!$Y$5:$Y$1036129,LOGBOOK!$D$5:$D$1036129,BC9,LOGBOOK!$AN$5:$AN$1036129,BS9,LOGBOOK!$E$5:$E$1036129,BI9,LOGBOOK!$AM$5:$AM$1036129,"FEB")=0," ",SUMIFS(LOGBOOK!$Y$5:$Y$1036129,LOGBOOK!$D$5:$D$1036129,BC9,LOGBOOK!$AN$5:$AN$1036129,BS9,LOGBOOK!$E$5:$E$1036129,BI9,LOGBOOK!$AM$5:$AM$1036129,"FEB"))</f>
        <v xml:space="preserve"> </v>
      </c>
      <c r="CD12" s="625"/>
      <c r="CE12" s="625"/>
      <c r="CF12" s="625"/>
      <c r="CG12" s="630" t="str">
        <f>IF(SUMIFS(LOGBOOK!$Z$5:$Z$1036129,LOGBOOK!$D$5:$D$1036129,BC9,LOGBOOK!$AN$5:$AN$1036129,BS9,LOGBOOK!$E$5:$E$1036129,BI9,LOGBOOK!$AM$5:$AM$1036129,"FEB")=0," ",SUMIFS(LOGBOOK!$Z$5:$Z$1036129,LOGBOOK!$D$5:$D$1036129,BC9,LOGBOOK!$AN$5:$AN$1036129,BS9,LOGBOOK!$E$5:$E$1036129,BI9,LOGBOOK!$AM$5:$AM$1036129,"FEB"))</f>
        <v xml:space="preserve"> </v>
      </c>
      <c r="CH12" s="625"/>
      <c r="CI12" s="625"/>
      <c r="CJ12" s="625"/>
      <c r="CK12" s="630" t="str">
        <f>IF(SUMIFS(LOGBOOK!$AA$5:$AA$1036129,LOGBOOK!$D$5:$D$1036129,BC9,LOGBOOK!$AN$5:$AN$1036129,BS9,LOGBOOK!$E$5:$E$1036129,BI9,LOGBOOK!$AM$5:$AM$1036129,"FEB")=0," ",SUMIFS(LOGBOOK!$AA$5:$AA$1036129,LOGBOOK!$D$5:$D$1036129,BC9,LOGBOOK!$AN$5:$AN$1036129,BS9,LOGBOOK!$E$5:$E$1036129,BI9,LOGBOOK!$AM$5:$AM$1036129,"FEB"))</f>
        <v xml:space="preserve"> </v>
      </c>
      <c r="CL12" s="625"/>
      <c r="CM12" s="625"/>
      <c r="CN12" s="625"/>
      <c r="CO12" s="623" t="str">
        <f>IF(SUMIFS(LOGBOOK!$AE$5:$AE$1036129,LOGBOOK!$D$5:$D$1036129,BC9,LOGBOOK!$AN$5:$AN$1036129,BS9,LOGBOOK!$E$5:$E$1036129,BI9,LOGBOOK!$AM$5:$AM$1036129,"FEB")=0," ",SUMIFS(LOGBOOK!$AE$5:$AE$1036129,LOGBOOK!$D$5:$D$1036129,BC9,LOGBOOK!$AN$5:$AN$1036129,BS9,LOGBOOK!$E$5:$E$1036129,BI9,LOGBOOK!$AM$5:$AM$1036129,"FEB"))</f>
        <v xml:space="preserve"> </v>
      </c>
      <c r="CP12" s="623"/>
      <c r="CQ12" s="623"/>
      <c r="CR12" s="623" t="str">
        <f>IF(SUMIFS(LOGBOOK!$AF$5:$AF$1036129,LOGBOOK!$D$5:$D$1036129,BC9,LOGBOOK!$AN$5:$AN$1036129,BS9,LOGBOOK!$E$5:$E$1036129,BI9,LOGBOOK!$AM$5:$AM$1036129,"FEB")=0," ",SUMIFS(LOGBOOK!$AF$5:$AF$1036129,LOGBOOK!$D$5:$D$1036129,BC9,LOGBOOK!$AN$5:$AN$1036129,BS9,LOGBOOK!$E$5:$E$1036129,BI9,LOGBOOK!$AM$5:$AM$1036129,"FEB"))</f>
        <v xml:space="preserve"> </v>
      </c>
      <c r="CS12" s="633"/>
      <c r="CT12" s="633"/>
      <c r="CU12" s="643"/>
      <c r="CV12" s="247"/>
      <c r="CW12" s="212"/>
      <c r="CX12" s="656"/>
      <c r="CY12" s="658"/>
      <c r="CZ12" s="658"/>
      <c r="DA12" s="658"/>
      <c r="DB12" s="658"/>
      <c r="DC12" s="658"/>
      <c r="DD12" s="658"/>
      <c r="DE12" s="658"/>
      <c r="DF12" s="658"/>
      <c r="DG12" s="658"/>
      <c r="DH12" s="658"/>
      <c r="DI12" s="658"/>
      <c r="DJ12" s="658"/>
      <c r="DK12" s="658"/>
      <c r="DL12" s="658"/>
      <c r="DM12" s="658"/>
      <c r="DN12" s="658"/>
      <c r="DO12" s="658"/>
      <c r="DP12" s="658"/>
      <c r="DQ12" s="658"/>
      <c r="DR12" s="658"/>
      <c r="DS12" s="658"/>
      <c r="DT12" s="658"/>
      <c r="DU12" s="658"/>
      <c r="DV12" s="658"/>
      <c r="DW12" s="629" t="str">
        <f>IF('FRONT PAGE'!$A$1="www.fly-logics.com","FEB",0)</f>
        <v>FEB</v>
      </c>
      <c r="DX12" s="631"/>
      <c r="DY12" s="631"/>
      <c r="DZ12" s="631"/>
      <c r="EA12" s="631"/>
      <c r="EB12" s="630" t="str">
        <f>IF(SUMIFS(LOGBOOK!$Y$5:$Y$1036129,LOGBOOK!$D$5:$D$1036129,DB9,LOGBOOK!$AN$5:$AN$1036129,DR9,LOGBOOK!$E$5:$E$1036129,DH9,LOGBOOK!$AM$5:$AM$1036129,"FEB")=0," ",SUMIFS(LOGBOOK!$Y$5:$Y$1036129,LOGBOOK!$D$5:$D$1036129,DB9,LOGBOOK!$AN$5:$AN$1036129,DR9,LOGBOOK!$E$5:$E$1036129,DH9,LOGBOOK!$AM$5:$AM$1036129,"FEB"))</f>
        <v xml:space="preserve"> </v>
      </c>
      <c r="EC12" s="625"/>
      <c r="ED12" s="625"/>
      <c r="EE12" s="625"/>
      <c r="EF12" s="630" t="str">
        <f>IF(SUMIFS(LOGBOOK!$Z$5:$Z$1036129,LOGBOOK!$D$5:$D$1036129,DB9,LOGBOOK!$AN$5:$AN$1036129,DR9,LOGBOOK!$E$5:$E$1036129,DH9,LOGBOOK!$AM$5:$AM$1036129,"FEB")=0," ",SUMIFS(LOGBOOK!$Z$5:$Z$1036129,LOGBOOK!$D$5:$D$1036129,DB9,LOGBOOK!$AN$5:$AN$1036129,DR9,LOGBOOK!$E$5:$E$1036129,DH9,LOGBOOK!$AM$5:$AM$1036129,"FEB"))</f>
        <v xml:space="preserve"> </v>
      </c>
      <c r="EG12" s="625"/>
      <c r="EH12" s="625"/>
      <c r="EI12" s="625"/>
      <c r="EJ12" s="630" t="str">
        <f>IF(SUMIFS(LOGBOOK!$AA$5:$AA$1036129,LOGBOOK!$D$5:$D$1036129,DB9,LOGBOOK!$AN$5:$AN$1036129,DR9,LOGBOOK!$E$5:$E$1036129,DH9,LOGBOOK!$AM$5:$AM$1036129,"FEB")=0," ",SUMIFS(LOGBOOK!$AA$5:$AA$1036129,LOGBOOK!$D$5:$D$1036129,DB9,LOGBOOK!$AN$5:$AN$1036129,DR9,LOGBOOK!$E$5:$E$1036129,DH9,LOGBOOK!$AM$5:$AM$1036129,"FEB"))</f>
        <v xml:space="preserve"> </v>
      </c>
      <c r="EK12" s="625"/>
      <c r="EL12" s="625"/>
      <c r="EM12" s="625"/>
      <c r="EN12" s="623" t="str">
        <f>IF(SUMIFS(LOGBOOK!$AE$5:$AE$1036129,LOGBOOK!$D$5:$D$1036129,DB9,LOGBOOK!$AN$5:$AN$1036129,DR9,LOGBOOK!$E$5:$E$1036129,DH9,LOGBOOK!$AM$5:$AM$1036129,"FEB")=0," ",SUMIFS(LOGBOOK!$AE$5:$AE$1036129,LOGBOOK!$D$5:$D$1036129,DB9,LOGBOOK!$AN$5:$AN$1036129,DR9,LOGBOOK!$E$5:$E$1036129,DH9,LOGBOOK!$AM$5:$AM$1036129,"FEB"))</f>
        <v xml:space="preserve"> </v>
      </c>
      <c r="EO12" s="623"/>
      <c r="EP12" s="623"/>
      <c r="EQ12" s="623" t="str">
        <f>IF(SUMIFS(LOGBOOK!$AF$5:$AF$1036129,LOGBOOK!$D$5:$D$1036129,DB9,LOGBOOK!$AN$5:$AN$1036129,DR9,LOGBOOK!$E$5:$E$1036129,DH9,LOGBOOK!$AM$5:$AM$1036129,"FEB")=0," ",SUMIFS(LOGBOOK!$AF$5:$AF$1036129,LOGBOOK!$D$5:$D$1036129,DB9,LOGBOOK!$AN$5:$AN$1036129,DR9,LOGBOOK!$E$5:$E$1036129,DH9,LOGBOOK!$AM$5:$AM$1036129,"FEB"))</f>
        <v xml:space="preserve"> </v>
      </c>
      <c r="ER12" s="633"/>
      <c r="ES12" s="633"/>
      <c r="ET12" s="643"/>
      <c r="EU12" s="656"/>
      <c r="EV12" s="658"/>
      <c r="EW12" s="658"/>
      <c r="EX12" s="658"/>
      <c r="EY12" s="658"/>
      <c r="EZ12" s="658"/>
      <c r="FA12" s="658"/>
      <c r="FB12" s="658"/>
      <c r="FC12" s="658"/>
      <c r="FD12" s="658"/>
      <c r="FE12" s="658"/>
      <c r="FF12" s="658"/>
      <c r="FG12" s="658"/>
      <c r="FH12" s="658"/>
      <c r="FI12" s="658"/>
      <c r="FJ12" s="658"/>
      <c r="FK12" s="658"/>
      <c r="FL12" s="658"/>
      <c r="FM12" s="658"/>
      <c r="FN12" s="658"/>
      <c r="FO12" s="658"/>
      <c r="FP12" s="658"/>
      <c r="FQ12" s="658"/>
      <c r="FR12" s="658"/>
      <c r="FS12" s="658"/>
      <c r="FT12" s="629" t="str">
        <f>IF('FRONT PAGE'!$A$1="www.fly-logics.com","FEB",0)</f>
        <v>FEB</v>
      </c>
      <c r="FU12" s="631"/>
      <c r="FV12" s="631"/>
      <c r="FW12" s="631"/>
      <c r="FX12" s="631"/>
      <c r="FY12" s="630" t="str">
        <f>IF(SUMIFS(LOGBOOK!$Y$5:$Y$1036129,LOGBOOK!$D$5:$D$1036129,EY9,LOGBOOK!$AN$5:$AN$1036129,FO9,LOGBOOK!$E$5:$E$1036129,FE9,LOGBOOK!$AM$5:$AM$1036129,"FEB")=0," ",SUMIFS(LOGBOOK!$Y$5:$Y$1036129,LOGBOOK!$D$5:$D$1036129,EY9,LOGBOOK!$AN$5:$AN$1036129,FO9,LOGBOOK!$E$5:$E$1036129,FE9,LOGBOOK!$AM$5:$AM$1036129,"FEB"))</f>
        <v xml:space="preserve"> </v>
      </c>
      <c r="FZ12" s="625"/>
      <c r="GA12" s="625"/>
      <c r="GB12" s="625"/>
      <c r="GC12" s="630" t="str">
        <f>IF(SUMIFS(LOGBOOK!$Z$5:$Z$1036129,LOGBOOK!$D$5:$D$1036129,EY9,LOGBOOK!$AN$5:$AN$1036129,FO9,LOGBOOK!$E$5:$E$1036129,FE9,LOGBOOK!$AM$5:$AM$1036129,"FEB")=0," ",SUMIFS(LOGBOOK!$Z$5:$Z$1036129,LOGBOOK!$D$5:$D$1036129,EY9,LOGBOOK!$AN$5:$AN$1036129,FO9,LOGBOOK!$E$5:$E$1036129,FE9,LOGBOOK!$AM$5:$AM$1036129,"FEB"))</f>
        <v xml:space="preserve"> </v>
      </c>
      <c r="GD12" s="625"/>
      <c r="GE12" s="625"/>
      <c r="GF12" s="625"/>
      <c r="GG12" s="630" t="str">
        <f>IF(SUMIFS(LOGBOOK!$AA$5:$AA$1036129,LOGBOOK!$D$5:$D$1036129,EY9,LOGBOOK!$AN$5:$AN$1036129,FO9,LOGBOOK!$E$5:$E$1036129,FE9,LOGBOOK!$AM$5:$AM$1036129,"FEB")=0," ",SUMIFS(LOGBOOK!$AA$5:$AA$1036129,LOGBOOK!$D$5:$D$1036129,EY9,LOGBOOK!$AN$5:$AN$1036129,FO9,LOGBOOK!$E$5:$E$1036129,FE9,LOGBOOK!$AM$5:$AM$1036129,"FEB"))</f>
        <v xml:space="preserve"> </v>
      </c>
      <c r="GH12" s="625"/>
      <c r="GI12" s="625"/>
      <c r="GJ12" s="625"/>
      <c r="GK12" s="623" t="str">
        <f>IF(SUMIFS(LOGBOOK!$AE$5:$AE$1036129,LOGBOOK!$D$5:$D$1036129,EY9,LOGBOOK!$AN$5:$AN$1036129,FO9,LOGBOOK!$E$5:$E$1036129,FE9,LOGBOOK!$AM$5:$AM$1036129,"FEB")=0," ",SUMIFS(LOGBOOK!$AE$5:$AE$1036129,LOGBOOK!$D$5:$D$1036129,EY9,LOGBOOK!$AN$5:$AN$1036129,FO9,LOGBOOK!$E$5:$E$1036129,FE9,LOGBOOK!$AM$5:$AM$1036129,"FEB"))</f>
        <v xml:space="preserve"> </v>
      </c>
      <c r="GL12" s="623"/>
      <c r="GM12" s="623"/>
      <c r="GN12" s="623" t="str">
        <f>IF(SUMIFS(LOGBOOK!$AF$5:$AF$1036129,LOGBOOK!$D$5:$D$1036129,EY9,LOGBOOK!$AN$5:$AN$1036129,FO9,LOGBOOK!$E$5:$E$1036129,FE9,LOGBOOK!$AM$5:$AM$1036129,"FEB")=0," ",SUMIFS(LOGBOOK!$AF$5:$AF$1036129,LOGBOOK!$D$5:$D$1036129,EY9,LOGBOOK!$AN$5:$AN$1036129,FO9,LOGBOOK!$E$5:$E$1036129,FE9,LOGBOOK!$AM$5:$AM$1036129,"FEB"))</f>
        <v xml:space="preserve"> </v>
      </c>
      <c r="GO12" s="633"/>
      <c r="GP12" s="633"/>
      <c r="GQ12" s="643"/>
      <c r="GR12" s="6"/>
    </row>
    <row r="13" spans="1:200" ht="10.5" customHeight="1" x14ac:dyDescent="0.25">
      <c r="A13" s="212"/>
      <c r="B13" s="637"/>
      <c r="C13" s="1216" t="str">
        <f>IF('FRONT PAGE'!$A$1="www.fly-logics.com","TIME OF FLIGHT",0)</f>
        <v>TIME OF FLIGHT</v>
      </c>
      <c r="D13" s="1216"/>
      <c r="E13" s="1216"/>
      <c r="F13" s="1216"/>
      <c r="G13" s="1216"/>
      <c r="H13" s="1216"/>
      <c r="I13" s="1216"/>
      <c r="J13" s="1216"/>
      <c r="K13" s="1216"/>
      <c r="L13" s="1216"/>
      <c r="M13" s="1216"/>
      <c r="N13" s="624"/>
      <c r="O13" s="1216" t="str">
        <f>IF('FRONT PAGE'!$A$1="www.fly-logics.com","AVERANGE TIME",0)</f>
        <v>AVERANGE TIME</v>
      </c>
      <c r="P13" s="1216"/>
      <c r="Q13" s="1216"/>
      <c r="R13" s="1216"/>
      <c r="S13" s="1216"/>
      <c r="T13" s="1216"/>
      <c r="U13" s="1216"/>
      <c r="V13" s="1216"/>
      <c r="W13" s="1216"/>
      <c r="X13" s="1216"/>
      <c r="Y13" s="1216"/>
      <c r="Z13" s="15"/>
      <c r="AA13" s="631"/>
      <c r="AB13" s="631"/>
      <c r="AC13" s="631"/>
      <c r="AD13" s="631"/>
      <c r="AE13" s="631"/>
      <c r="AF13" s="625"/>
      <c r="AG13" s="632"/>
      <c r="AH13" s="632"/>
      <c r="AI13" s="625"/>
      <c r="AJ13" s="625"/>
      <c r="AK13" s="632"/>
      <c r="AL13" s="632"/>
      <c r="AM13" s="625"/>
      <c r="AN13" s="625"/>
      <c r="AO13" s="632"/>
      <c r="AP13" s="632"/>
      <c r="AQ13" s="625"/>
      <c r="AR13" s="623"/>
      <c r="AS13" s="623"/>
      <c r="AT13" s="623"/>
      <c r="AU13" s="633"/>
      <c r="AV13" s="634"/>
      <c r="AW13" s="633"/>
      <c r="AX13" s="643"/>
      <c r="AY13" s="637"/>
      <c r="AZ13" s="1216" t="str">
        <f>IF('FRONT PAGE'!$A$1="www.fly-logics.com","TIME OF FLIGHT",0)</f>
        <v>TIME OF FLIGHT</v>
      </c>
      <c r="BA13" s="1216"/>
      <c r="BB13" s="1216"/>
      <c r="BC13" s="1216"/>
      <c r="BD13" s="1216"/>
      <c r="BE13" s="1216"/>
      <c r="BF13" s="1216"/>
      <c r="BG13" s="1216"/>
      <c r="BH13" s="1216"/>
      <c r="BI13" s="1216"/>
      <c r="BJ13" s="1216"/>
      <c r="BK13" s="624"/>
      <c r="BL13" s="1216" t="str">
        <f>IF('FRONT PAGE'!$A$1="www.fly-logics.com","AVERANGE TIME",0)</f>
        <v>AVERANGE TIME</v>
      </c>
      <c r="BM13" s="1216"/>
      <c r="BN13" s="1216"/>
      <c r="BO13" s="1216"/>
      <c r="BP13" s="1216"/>
      <c r="BQ13" s="1216"/>
      <c r="BR13" s="1216"/>
      <c r="BS13" s="1216"/>
      <c r="BT13" s="1216"/>
      <c r="BU13" s="1216"/>
      <c r="BV13" s="1216"/>
      <c r="BW13" s="15"/>
      <c r="BX13" s="631"/>
      <c r="BY13" s="631"/>
      <c r="BZ13" s="631"/>
      <c r="CA13" s="631"/>
      <c r="CB13" s="631"/>
      <c r="CC13" s="625"/>
      <c r="CD13" s="632"/>
      <c r="CE13" s="632"/>
      <c r="CF13" s="625"/>
      <c r="CG13" s="625"/>
      <c r="CH13" s="632"/>
      <c r="CI13" s="632"/>
      <c r="CJ13" s="625"/>
      <c r="CK13" s="625"/>
      <c r="CL13" s="632"/>
      <c r="CM13" s="632"/>
      <c r="CN13" s="625"/>
      <c r="CO13" s="623"/>
      <c r="CP13" s="623"/>
      <c r="CQ13" s="623"/>
      <c r="CR13" s="633"/>
      <c r="CS13" s="634"/>
      <c r="CT13" s="633"/>
      <c r="CU13" s="643"/>
      <c r="CV13" s="247"/>
      <c r="CW13" s="212"/>
      <c r="CX13" s="637"/>
      <c r="CY13" s="1216" t="str">
        <f>IF('FRONT PAGE'!$A$1="www.fly-logics.com","TIME OF FLIGHT",0)</f>
        <v>TIME OF FLIGHT</v>
      </c>
      <c r="CZ13" s="1216"/>
      <c r="DA13" s="1216"/>
      <c r="DB13" s="1216"/>
      <c r="DC13" s="1216"/>
      <c r="DD13" s="1216"/>
      <c r="DE13" s="1216"/>
      <c r="DF13" s="1216"/>
      <c r="DG13" s="1216"/>
      <c r="DH13" s="1216"/>
      <c r="DI13" s="1216"/>
      <c r="DJ13" s="624"/>
      <c r="DK13" s="1216" t="str">
        <f>IF('FRONT PAGE'!$A$1="www.fly-logics.com","AVERANGE TIME",0)</f>
        <v>AVERANGE TIME</v>
      </c>
      <c r="DL13" s="1216"/>
      <c r="DM13" s="1216"/>
      <c r="DN13" s="1216"/>
      <c r="DO13" s="1216"/>
      <c r="DP13" s="1216"/>
      <c r="DQ13" s="1216"/>
      <c r="DR13" s="1216"/>
      <c r="DS13" s="1216"/>
      <c r="DT13" s="1216"/>
      <c r="DU13" s="1216"/>
      <c r="DV13" s="15"/>
      <c r="DW13" s="631"/>
      <c r="DX13" s="631"/>
      <c r="DY13" s="631"/>
      <c r="DZ13" s="631"/>
      <c r="EA13" s="631"/>
      <c r="EB13" s="625"/>
      <c r="EC13" s="632"/>
      <c r="ED13" s="632"/>
      <c r="EE13" s="625"/>
      <c r="EF13" s="625"/>
      <c r="EG13" s="632"/>
      <c r="EH13" s="632"/>
      <c r="EI13" s="625"/>
      <c r="EJ13" s="625"/>
      <c r="EK13" s="632"/>
      <c r="EL13" s="632"/>
      <c r="EM13" s="625"/>
      <c r="EN13" s="623"/>
      <c r="EO13" s="623"/>
      <c r="EP13" s="623"/>
      <c r="EQ13" s="633"/>
      <c r="ER13" s="634"/>
      <c r="ES13" s="633"/>
      <c r="ET13" s="643"/>
      <c r="EU13" s="637"/>
      <c r="EV13" s="1216" t="str">
        <f>IF('FRONT PAGE'!$A$1="www.fly-logics.com","TIME OF FLIGHT",0)</f>
        <v>TIME OF FLIGHT</v>
      </c>
      <c r="EW13" s="1216"/>
      <c r="EX13" s="1216"/>
      <c r="EY13" s="1216"/>
      <c r="EZ13" s="1216"/>
      <c r="FA13" s="1216"/>
      <c r="FB13" s="1216"/>
      <c r="FC13" s="1216"/>
      <c r="FD13" s="1216"/>
      <c r="FE13" s="1216"/>
      <c r="FF13" s="1216"/>
      <c r="FG13" s="624"/>
      <c r="FH13" s="1216" t="str">
        <f>IF('FRONT PAGE'!$A$1="www.fly-logics.com","AVERANGE TIME",0)</f>
        <v>AVERANGE TIME</v>
      </c>
      <c r="FI13" s="1216"/>
      <c r="FJ13" s="1216"/>
      <c r="FK13" s="1216"/>
      <c r="FL13" s="1216"/>
      <c r="FM13" s="1216"/>
      <c r="FN13" s="1216"/>
      <c r="FO13" s="1216"/>
      <c r="FP13" s="1216"/>
      <c r="FQ13" s="1216"/>
      <c r="FR13" s="1216"/>
      <c r="FS13" s="15"/>
      <c r="FT13" s="631"/>
      <c r="FU13" s="631"/>
      <c r="FV13" s="631"/>
      <c r="FW13" s="631"/>
      <c r="FX13" s="631"/>
      <c r="FY13" s="625"/>
      <c r="FZ13" s="632"/>
      <c r="GA13" s="632"/>
      <c r="GB13" s="625"/>
      <c r="GC13" s="625"/>
      <c r="GD13" s="632"/>
      <c r="GE13" s="632"/>
      <c r="GF13" s="625"/>
      <c r="GG13" s="625"/>
      <c r="GH13" s="632"/>
      <c r="GI13" s="632"/>
      <c r="GJ13" s="625"/>
      <c r="GK13" s="623"/>
      <c r="GL13" s="623"/>
      <c r="GM13" s="623"/>
      <c r="GN13" s="633"/>
      <c r="GO13" s="634"/>
      <c r="GP13" s="633"/>
      <c r="GQ13" s="643"/>
      <c r="GR13" s="6"/>
    </row>
    <row r="14" spans="1:200" ht="8.85" customHeight="1" x14ac:dyDescent="0.25">
      <c r="A14" s="212"/>
      <c r="B14" s="637"/>
      <c r="C14" s="1217"/>
      <c r="D14" s="1217"/>
      <c r="E14" s="1217"/>
      <c r="F14" s="1217"/>
      <c r="G14" s="1217"/>
      <c r="H14" s="1217"/>
      <c r="I14" s="1217"/>
      <c r="J14" s="1217"/>
      <c r="K14" s="1217"/>
      <c r="L14" s="1217"/>
      <c r="M14" s="1217"/>
      <c r="N14" s="624"/>
      <c r="O14" s="1217"/>
      <c r="P14" s="1217"/>
      <c r="Q14" s="1217"/>
      <c r="R14" s="1217"/>
      <c r="S14" s="1217"/>
      <c r="T14" s="1217"/>
      <c r="U14" s="1217"/>
      <c r="V14" s="1217"/>
      <c r="W14" s="1217"/>
      <c r="X14" s="1217"/>
      <c r="Y14" s="1217"/>
      <c r="Z14" s="15"/>
      <c r="AA14" s="631"/>
      <c r="AB14" s="631"/>
      <c r="AC14" s="631"/>
      <c r="AD14" s="631"/>
      <c r="AE14" s="631"/>
      <c r="AF14" s="625"/>
      <c r="AG14" s="625"/>
      <c r="AH14" s="625"/>
      <c r="AI14" s="625"/>
      <c r="AJ14" s="625"/>
      <c r="AK14" s="625"/>
      <c r="AL14" s="625"/>
      <c r="AM14" s="625"/>
      <c r="AN14" s="625"/>
      <c r="AO14" s="625"/>
      <c r="AP14" s="625"/>
      <c r="AQ14" s="625"/>
      <c r="AR14" s="623"/>
      <c r="AS14" s="623"/>
      <c r="AT14" s="623"/>
      <c r="AU14" s="633"/>
      <c r="AV14" s="633"/>
      <c r="AW14" s="633"/>
      <c r="AX14" s="643"/>
      <c r="AY14" s="637"/>
      <c r="AZ14" s="1217"/>
      <c r="BA14" s="1217"/>
      <c r="BB14" s="1217"/>
      <c r="BC14" s="1217"/>
      <c r="BD14" s="1217"/>
      <c r="BE14" s="1217"/>
      <c r="BF14" s="1217"/>
      <c r="BG14" s="1217"/>
      <c r="BH14" s="1217"/>
      <c r="BI14" s="1217"/>
      <c r="BJ14" s="1217"/>
      <c r="BK14" s="624"/>
      <c r="BL14" s="1217"/>
      <c r="BM14" s="1217"/>
      <c r="BN14" s="1217"/>
      <c r="BO14" s="1217"/>
      <c r="BP14" s="1217"/>
      <c r="BQ14" s="1217"/>
      <c r="BR14" s="1217"/>
      <c r="BS14" s="1217"/>
      <c r="BT14" s="1217"/>
      <c r="BU14" s="1217"/>
      <c r="BV14" s="1217"/>
      <c r="BW14" s="15"/>
      <c r="BX14" s="631"/>
      <c r="BY14" s="631"/>
      <c r="BZ14" s="631"/>
      <c r="CA14" s="631"/>
      <c r="CB14" s="631"/>
      <c r="CC14" s="625"/>
      <c r="CD14" s="625"/>
      <c r="CE14" s="625"/>
      <c r="CF14" s="625"/>
      <c r="CG14" s="625"/>
      <c r="CH14" s="625"/>
      <c r="CI14" s="625"/>
      <c r="CJ14" s="625"/>
      <c r="CK14" s="625"/>
      <c r="CL14" s="625"/>
      <c r="CM14" s="625"/>
      <c r="CN14" s="625"/>
      <c r="CO14" s="623"/>
      <c r="CP14" s="623"/>
      <c r="CQ14" s="623"/>
      <c r="CR14" s="633"/>
      <c r="CS14" s="633"/>
      <c r="CT14" s="633"/>
      <c r="CU14" s="643"/>
      <c r="CV14" s="247"/>
      <c r="CW14" s="212"/>
      <c r="CX14" s="637"/>
      <c r="CY14" s="1217"/>
      <c r="CZ14" s="1217"/>
      <c r="DA14" s="1217"/>
      <c r="DB14" s="1217"/>
      <c r="DC14" s="1217"/>
      <c r="DD14" s="1217"/>
      <c r="DE14" s="1217"/>
      <c r="DF14" s="1217"/>
      <c r="DG14" s="1217"/>
      <c r="DH14" s="1217"/>
      <c r="DI14" s="1217"/>
      <c r="DJ14" s="624"/>
      <c r="DK14" s="1217"/>
      <c r="DL14" s="1217"/>
      <c r="DM14" s="1217"/>
      <c r="DN14" s="1217"/>
      <c r="DO14" s="1217"/>
      <c r="DP14" s="1217"/>
      <c r="DQ14" s="1217"/>
      <c r="DR14" s="1217"/>
      <c r="DS14" s="1217"/>
      <c r="DT14" s="1217"/>
      <c r="DU14" s="1217"/>
      <c r="DV14" s="15"/>
      <c r="DW14" s="631"/>
      <c r="DX14" s="631"/>
      <c r="DY14" s="631"/>
      <c r="DZ14" s="631"/>
      <c r="EA14" s="631"/>
      <c r="EB14" s="625"/>
      <c r="EC14" s="625"/>
      <c r="ED14" s="625"/>
      <c r="EE14" s="625"/>
      <c r="EF14" s="625"/>
      <c r="EG14" s="625"/>
      <c r="EH14" s="625"/>
      <c r="EI14" s="625"/>
      <c r="EJ14" s="625"/>
      <c r="EK14" s="625"/>
      <c r="EL14" s="625"/>
      <c r="EM14" s="625"/>
      <c r="EN14" s="623"/>
      <c r="EO14" s="623"/>
      <c r="EP14" s="623"/>
      <c r="EQ14" s="633"/>
      <c r="ER14" s="633"/>
      <c r="ES14" s="633"/>
      <c r="ET14" s="643"/>
      <c r="EU14" s="637"/>
      <c r="EV14" s="1217"/>
      <c r="EW14" s="1217"/>
      <c r="EX14" s="1217"/>
      <c r="EY14" s="1217"/>
      <c r="EZ14" s="1217"/>
      <c r="FA14" s="1217"/>
      <c r="FB14" s="1217"/>
      <c r="FC14" s="1217"/>
      <c r="FD14" s="1217"/>
      <c r="FE14" s="1217"/>
      <c r="FF14" s="1217"/>
      <c r="FG14" s="624"/>
      <c r="FH14" s="1217"/>
      <c r="FI14" s="1217"/>
      <c r="FJ14" s="1217"/>
      <c r="FK14" s="1217"/>
      <c r="FL14" s="1217"/>
      <c r="FM14" s="1217"/>
      <c r="FN14" s="1217"/>
      <c r="FO14" s="1217"/>
      <c r="FP14" s="1217"/>
      <c r="FQ14" s="1217"/>
      <c r="FR14" s="1217"/>
      <c r="FS14" s="15"/>
      <c r="FT14" s="631"/>
      <c r="FU14" s="631"/>
      <c r="FV14" s="631"/>
      <c r="FW14" s="631"/>
      <c r="FX14" s="631"/>
      <c r="FY14" s="625"/>
      <c r="FZ14" s="625"/>
      <c r="GA14" s="625"/>
      <c r="GB14" s="625"/>
      <c r="GC14" s="625"/>
      <c r="GD14" s="625"/>
      <c r="GE14" s="625"/>
      <c r="GF14" s="625"/>
      <c r="GG14" s="625"/>
      <c r="GH14" s="625"/>
      <c r="GI14" s="625"/>
      <c r="GJ14" s="625"/>
      <c r="GK14" s="623"/>
      <c r="GL14" s="623"/>
      <c r="GM14" s="623"/>
      <c r="GN14" s="633"/>
      <c r="GO14" s="633"/>
      <c r="GP14" s="633"/>
      <c r="GQ14" s="643"/>
      <c r="GR14" s="6"/>
    </row>
    <row r="15" spans="1:200" ht="10.5" customHeight="1" x14ac:dyDescent="0.25">
      <c r="A15" s="212"/>
      <c r="B15" s="637"/>
      <c r="C15" s="1125">
        <f>IF(SUMIFS(LOGBOOK!$I$5:$I$1036129,LOGBOOK!$D$5:$D$1036129,F9,LOGBOOK!$AN$5:$AN$1036129,V9,LOGBOOK!$E$5:$E$1036129,L9)=0," ",SUMIFS(LOGBOOK!$I$5:$I$1036129,LOGBOOK!$D$5:$D$1036129,F9,LOGBOOK!$AN$5:$AN$1036129,V9,LOGBOOK!$E$5:$E$1036129,L9))</f>
        <v>33.75</v>
      </c>
      <c r="D15" s="1125"/>
      <c r="E15" s="1125"/>
      <c r="F15" s="1125"/>
      <c r="G15" s="1125"/>
      <c r="H15" s="1125"/>
      <c r="I15" s="1125"/>
      <c r="J15" s="1125"/>
      <c r="K15" s="1125"/>
      <c r="L15" s="1125"/>
      <c r="M15" s="1125"/>
      <c r="N15" s="624"/>
      <c r="O15" s="1125">
        <f>IF(IFERROR(C15/J18,"")=0,"",IFERROR(C15/J18,""))</f>
        <v>5.625</v>
      </c>
      <c r="P15" s="1125"/>
      <c r="Q15" s="1125"/>
      <c r="R15" s="1125"/>
      <c r="S15" s="1125"/>
      <c r="T15" s="1125"/>
      <c r="U15" s="1125"/>
      <c r="V15" s="1125"/>
      <c r="W15" s="1125"/>
      <c r="X15" s="1125"/>
      <c r="Y15" s="1125"/>
      <c r="Z15" s="15"/>
      <c r="AA15" s="629" t="str">
        <f>IF('FRONT PAGE'!$A$1="www.fly-logics.com","MAR",0)</f>
        <v>MAR</v>
      </c>
      <c r="AB15" s="631"/>
      <c r="AC15" s="631"/>
      <c r="AD15" s="631"/>
      <c r="AE15" s="631"/>
      <c r="AF15" s="630" t="str">
        <f>IF(SUMIFS(LOGBOOK!$Y$5:$Y$1036129,LOGBOOK!$D$5:$D$1036129,F9,LOGBOOK!$AN$5:$AN$1036129,V9,LOGBOOK!$E$5:$E$1036129,L9,LOGBOOK!$AM$5:$AM$1036129,"MAR")=0," ",SUMIFS(LOGBOOK!$Y$5:$Y$1036129,LOGBOOK!$D$5:$D$1036129,F9,LOGBOOK!$AN$5:$AN$1036129,V9,LOGBOOK!$E$5:$E$1036129,L9,LOGBOOK!$AM$5:$AM$1036129,"MAR"))</f>
        <v xml:space="preserve"> </v>
      </c>
      <c r="AG15" s="625"/>
      <c r="AH15" s="625"/>
      <c r="AI15" s="625"/>
      <c r="AJ15" s="630" t="str">
        <f>IF(SUMIFS(LOGBOOK!$Z$5:$Z$1036129,LOGBOOK!$D$5:$D$1036129,F9,LOGBOOK!$AN$5:$AN$1036129,V9,LOGBOOK!$E$5:$E$1036129,L9,LOGBOOK!$AM$5:$AM$1036129,"MAR")=0," ",SUMIFS(LOGBOOK!$Z$5:$Z$1036129,LOGBOOK!$D$5:$D$1036129,F9,LOGBOOK!$AN$5:$AN$1036129,V9,LOGBOOK!$E$5:$E$1036129,L9,LOGBOOK!$AM$5:$AM$1036129,"MAR"))</f>
        <v xml:space="preserve"> </v>
      </c>
      <c r="AK15" s="625"/>
      <c r="AL15" s="625"/>
      <c r="AM15" s="625"/>
      <c r="AN15" s="630" t="str">
        <f>IF(SUMIFS(LOGBOOK!$AA$5:$AA$1036129,LOGBOOK!$D$5:$D$1036129,F9,LOGBOOK!$AN$5:$AN$1036129,V9,LOGBOOK!$E$5:$E$1036129,L9,LOGBOOK!$AM$5:$AM$1036129,"MAR")=0," ",SUMIFS(LOGBOOK!$AA$5:$AA$1036129,LOGBOOK!$D$5:$D$1036129,F9,LOGBOOK!$AN$5:$AN$1036129,V9,LOGBOOK!$E$5:$E$1036129,L9,LOGBOOK!$AM$5:$AM$1036129,"MAR"))</f>
        <v xml:space="preserve"> </v>
      </c>
      <c r="AO15" s="625"/>
      <c r="AP15" s="625"/>
      <c r="AQ15" s="625"/>
      <c r="AR15" s="623" t="str">
        <f>IF(SUMIFS(LOGBOOK!$AE$5:$AE$1036129,LOGBOOK!$D$5:$D$1036129,F9,LOGBOOK!$AN$5:$AN$1036129,V9,LOGBOOK!$E$5:$E$1036129,L9,LOGBOOK!$AM$5:$AM$1036129,"MAR")=0," ",SUMIFS(LOGBOOK!$AE$5:$AE$1036129,LOGBOOK!$D$5:$D$1036129,F9,LOGBOOK!$AN$5:$AN$1036129,V9,LOGBOOK!$E$5:$E$1036129,L9,LOGBOOK!$AM$5:$AM$1036129,"MAR"))</f>
        <v xml:space="preserve"> </v>
      </c>
      <c r="AS15" s="623"/>
      <c r="AT15" s="623"/>
      <c r="AU15" s="623" t="str">
        <f>IF(SUMIFS(LOGBOOK!$AF$5:$AF$1036129,LOGBOOK!$D$5:$D$1036129,F9,LOGBOOK!$AN$5:$AN$1036129,V9,LOGBOOK!$E$5:$E$1036129,L9,LOGBOOK!$AM$5:$AM$1036129,"MAR")=0," ",SUMIFS(LOGBOOK!$AF$5:$AF$1036129,LOGBOOK!$D$5:$D$1036129,F9,LOGBOOK!$AN$5:$AN$1036129,V9,LOGBOOK!$E$5:$E$1036129,L9,LOGBOOK!$AM$5:$AM$1036129,"MAR"))</f>
        <v xml:space="preserve"> </v>
      </c>
      <c r="AV15" s="633"/>
      <c r="AW15" s="633"/>
      <c r="AX15" s="643"/>
      <c r="AY15" s="637"/>
      <c r="AZ15" s="1125" t="str">
        <f>IF(SUMIFS(LOGBOOK!$I$5:$I$1036129,LOGBOOK!$D$5:$D$1036129,BC9,LOGBOOK!$AN$5:$AN$1036129,BS9,LOGBOOK!$E$5:$E$1036129,BI9)=0," ",SUMIFS(LOGBOOK!$I$5:$I$1036129,LOGBOOK!$D$5:$D$1036129,BC9,LOGBOOK!$AN$5:$AN$1036129,BS9,LOGBOOK!$E$5:$E$1036129,BI9))</f>
        <v xml:space="preserve"> </v>
      </c>
      <c r="BA15" s="1125"/>
      <c r="BB15" s="1125"/>
      <c r="BC15" s="1125"/>
      <c r="BD15" s="1125"/>
      <c r="BE15" s="1125"/>
      <c r="BF15" s="1125"/>
      <c r="BG15" s="1125"/>
      <c r="BH15" s="1125"/>
      <c r="BI15" s="1125"/>
      <c r="BJ15" s="1125"/>
      <c r="BK15" s="624"/>
      <c r="BL15" s="1125" t="str">
        <f>IF(IFERROR(AZ15/BG18,"")=0,"",IFERROR(AZ15/BG18,""))</f>
        <v/>
      </c>
      <c r="BM15" s="1125"/>
      <c r="BN15" s="1125"/>
      <c r="BO15" s="1125"/>
      <c r="BP15" s="1125"/>
      <c r="BQ15" s="1125"/>
      <c r="BR15" s="1125"/>
      <c r="BS15" s="1125"/>
      <c r="BT15" s="1125"/>
      <c r="BU15" s="1125"/>
      <c r="BV15" s="1125"/>
      <c r="BW15" s="15"/>
      <c r="BX15" s="629" t="str">
        <f>IF('FRONT PAGE'!$A$1="www.fly-logics.com","MAR",0)</f>
        <v>MAR</v>
      </c>
      <c r="BY15" s="631"/>
      <c r="BZ15" s="631"/>
      <c r="CA15" s="631"/>
      <c r="CB15" s="631"/>
      <c r="CC15" s="630" t="str">
        <f>IF(SUMIFS(LOGBOOK!$Y$5:$Y$1036129,LOGBOOK!$D$5:$D$1036129,BC9,LOGBOOK!$AN$5:$AN$1036129,BS9,LOGBOOK!$E$5:$E$1036129,BI9,LOGBOOK!$AM$5:$AM$1036129,"MAR")=0," ",SUMIFS(LOGBOOK!$Y$5:$Y$1036129,LOGBOOK!$D$5:$D$1036129,BC9,LOGBOOK!$AN$5:$AN$1036129,BS9,LOGBOOK!$E$5:$E$1036129,BI9,LOGBOOK!$AM$5:$AM$1036129,"MAR"))</f>
        <v xml:space="preserve"> </v>
      </c>
      <c r="CD15" s="625"/>
      <c r="CE15" s="625"/>
      <c r="CF15" s="625"/>
      <c r="CG15" s="630" t="str">
        <f>IF(SUMIFS(LOGBOOK!$Z$5:$Z$1036129,LOGBOOK!$D$5:$D$1036129,BC9,LOGBOOK!$AN$5:$AN$1036129,BS9,LOGBOOK!$E$5:$E$1036129,BI9,LOGBOOK!$AM$5:$AM$1036129,"MAR")=0," ",SUMIFS(LOGBOOK!$Z$5:$Z$1036129,LOGBOOK!$D$5:$D$1036129,BC9,LOGBOOK!$AN$5:$AN$1036129,BS9,LOGBOOK!$E$5:$E$1036129,BI9,LOGBOOK!$AM$5:$AM$1036129,"MAR"))</f>
        <v xml:space="preserve"> </v>
      </c>
      <c r="CH15" s="625"/>
      <c r="CI15" s="625"/>
      <c r="CJ15" s="625"/>
      <c r="CK15" s="630" t="str">
        <f>IF(SUMIFS(LOGBOOK!$AA$5:$AA$1036129,LOGBOOK!$D$5:$D$1036129,BC9,LOGBOOK!$AN$5:$AN$1036129,BS9,LOGBOOK!$E$5:$E$1036129,BI9,LOGBOOK!$AM$5:$AM$1036129,"MAR")=0," ",SUMIFS(LOGBOOK!$AA$5:$AA$1036129,LOGBOOK!$D$5:$D$1036129,BC9,LOGBOOK!$AN$5:$AN$1036129,BS9,LOGBOOK!$E$5:$E$1036129,BI9,LOGBOOK!$AM$5:$AM$1036129,"MAR"))</f>
        <v xml:space="preserve"> </v>
      </c>
      <c r="CL15" s="625"/>
      <c r="CM15" s="625"/>
      <c r="CN15" s="625"/>
      <c r="CO15" s="623" t="str">
        <f>IF(SUMIFS(LOGBOOK!$AE$5:$AE$1036129,LOGBOOK!$D$5:$D$1036129,BC9,LOGBOOK!$AN$5:$AN$1036129,BS9,LOGBOOK!$E$5:$E$1036129,BI9,LOGBOOK!$AM$5:$AM$1036129,"MAR")=0," ",SUMIFS(LOGBOOK!$AE$5:$AE$1036129,LOGBOOK!$D$5:$D$1036129,BC9,LOGBOOK!$AN$5:$AN$1036129,BS9,LOGBOOK!$E$5:$E$1036129,BI9,LOGBOOK!$AM$5:$AM$1036129,"MAR"))</f>
        <v xml:space="preserve"> </v>
      </c>
      <c r="CP15" s="623"/>
      <c r="CQ15" s="623"/>
      <c r="CR15" s="623" t="str">
        <f>IF(SUMIFS(LOGBOOK!$AF$5:$AF$1036129,LOGBOOK!$D$5:$D$1036129,BC9,LOGBOOK!$AN$5:$AN$1036129,BS9,LOGBOOK!$E$5:$E$1036129,BI9,LOGBOOK!$AM$5:$AM$1036129,"MAR")=0," ",SUMIFS(LOGBOOK!$AF$5:$AF$1036129,LOGBOOK!$D$5:$D$1036129,BC9,LOGBOOK!$AN$5:$AN$1036129,BS9,LOGBOOK!$E$5:$E$1036129,BI9,LOGBOOK!$AM$5:$AM$1036129,"MAR"))</f>
        <v xml:space="preserve"> </v>
      </c>
      <c r="CS15" s="633"/>
      <c r="CT15" s="633"/>
      <c r="CU15" s="643"/>
      <c r="CV15" s="247"/>
      <c r="CW15" s="212"/>
      <c r="CX15" s="637"/>
      <c r="CY15" s="1125" t="str">
        <f>IF(SUMIFS(LOGBOOK!$I$5:$I$1036129,LOGBOOK!$D$5:$D$1036129,DB9,LOGBOOK!$AN$5:$AN$1036129,DR9,LOGBOOK!$E$5:$E$1036129,DH9)=0," ",SUMIFS(LOGBOOK!$I$5:$I$1036129,LOGBOOK!$D$5:$D$1036129,DB9,LOGBOOK!$AN$5:$AN$1036129,DR9,LOGBOOK!$E$5:$E$1036129,DH9))</f>
        <v xml:space="preserve"> </v>
      </c>
      <c r="CZ15" s="1125"/>
      <c r="DA15" s="1125"/>
      <c r="DB15" s="1125"/>
      <c r="DC15" s="1125"/>
      <c r="DD15" s="1125"/>
      <c r="DE15" s="1125"/>
      <c r="DF15" s="1125"/>
      <c r="DG15" s="1125"/>
      <c r="DH15" s="1125"/>
      <c r="DI15" s="1125"/>
      <c r="DJ15" s="624"/>
      <c r="DK15" s="1125" t="str">
        <f>IF(IFERROR(CY15/DF18,"")=0,"",IFERROR(CY15/DF18,""))</f>
        <v/>
      </c>
      <c r="DL15" s="1125"/>
      <c r="DM15" s="1125"/>
      <c r="DN15" s="1125"/>
      <c r="DO15" s="1125"/>
      <c r="DP15" s="1125"/>
      <c r="DQ15" s="1125"/>
      <c r="DR15" s="1125"/>
      <c r="DS15" s="1125"/>
      <c r="DT15" s="1125"/>
      <c r="DU15" s="1125"/>
      <c r="DV15" s="15"/>
      <c r="DW15" s="629" t="str">
        <f>IF('FRONT PAGE'!$A$1="www.fly-logics.com","MAR",0)</f>
        <v>MAR</v>
      </c>
      <c r="DX15" s="631"/>
      <c r="DY15" s="631"/>
      <c r="DZ15" s="631"/>
      <c r="EA15" s="631"/>
      <c r="EB15" s="630" t="str">
        <f>IF(SUMIFS(LOGBOOK!$Y$5:$Y$1036129,LOGBOOK!$D$5:$D$1036129,DB9,LOGBOOK!$AN$5:$AN$1036129,DR9,LOGBOOK!$E$5:$E$1036129,DH9,LOGBOOK!$AM$5:$AM$1036129,"MAR")=0," ",SUMIFS(LOGBOOK!$Y$5:$Y$1036129,LOGBOOK!$D$5:$D$1036129,DB9,LOGBOOK!$AN$5:$AN$1036129,DR9,LOGBOOK!$E$5:$E$1036129,DH9,LOGBOOK!$AM$5:$AM$1036129,"MAR"))</f>
        <v xml:space="preserve"> </v>
      </c>
      <c r="EC15" s="625"/>
      <c r="ED15" s="625"/>
      <c r="EE15" s="625"/>
      <c r="EF15" s="630" t="str">
        <f>IF(SUMIFS(LOGBOOK!$Z$5:$Z$1036129,LOGBOOK!$D$5:$D$1036129,DB9,LOGBOOK!$AN$5:$AN$1036129,DR9,LOGBOOK!$E$5:$E$1036129,DH9,LOGBOOK!$AM$5:$AM$1036129,"MAR")=0," ",SUMIFS(LOGBOOK!$Z$5:$Z$1036129,LOGBOOK!$D$5:$D$1036129,DB9,LOGBOOK!$AN$5:$AN$1036129,DR9,LOGBOOK!$E$5:$E$1036129,DH9,LOGBOOK!$AM$5:$AM$1036129,"MAR"))</f>
        <v xml:space="preserve"> </v>
      </c>
      <c r="EG15" s="625"/>
      <c r="EH15" s="625"/>
      <c r="EI15" s="625"/>
      <c r="EJ15" s="630" t="str">
        <f>IF(SUMIFS(LOGBOOK!$AA$5:$AA$1036129,LOGBOOK!$D$5:$D$1036129,DB9,LOGBOOK!$AN$5:$AN$1036129,DR9,LOGBOOK!$E$5:$E$1036129,DH9,LOGBOOK!$AM$5:$AM$1036129,"MAR")=0," ",SUMIFS(LOGBOOK!$AA$5:$AA$1036129,LOGBOOK!$D$5:$D$1036129,DB9,LOGBOOK!$AN$5:$AN$1036129,DR9,LOGBOOK!$E$5:$E$1036129,DH9,LOGBOOK!$AM$5:$AM$1036129,"MAR"))</f>
        <v xml:space="preserve"> </v>
      </c>
      <c r="EK15" s="625"/>
      <c r="EL15" s="625"/>
      <c r="EM15" s="625"/>
      <c r="EN15" s="623" t="str">
        <f>IF(SUMIFS(LOGBOOK!$AE$5:$AE$1036129,LOGBOOK!$D$5:$D$1036129,DB9,LOGBOOK!$AN$5:$AN$1036129,DR9,LOGBOOK!$E$5:$E$1036129,DH9,LOGBOOK!$AM$5:$AM$1036129,"MAR")=0," ",SUMIFS(LOGBOOK!$AE$5:$AE$1036129,LOGBOOK!$D$5:$D$1036129,DB9,LOGBOOK!$AN$5:$AN$1036129,DR9,LOGBOOK!$E$5:$E$1036129,DH9,LOGBOOK!$AM$5:$AM$1036129,"MAR"))</f>
        <v xml:space="preserve"> </v>
      </c>
      <c r="EO15" s="623"/>
      <c r="EP15" s="623"/>
      <c r="EQ15" s="623" t="str">
        <f>IF(SUMIFS(LOGBOOK!$AF$5:$AF$1036129,LOGBOOK!$D$5:$D$1036129,DB9,LOGBOOK!$AN$5:$AN$1036129,DR9,LOGBOOK!$E$5:$E$1036129,DH9,LOGBOOK!$AM$5:$AM$1036129,"MAR")=0," ",SUMIFS(LOGBOOK!$AF$5:$AF$1036129,LOGBOOK!$D$5:$D$1036129,DB9,LOGBOOK!$AN$5:$AN$1036129,DR9,LOGBOOK!$E$5:$E$1036129,DH9,LOGBOOK!$AM$5:$AM$1036129,"MAR"))</f>
        <v xml:space="preserve"> </v>
      </c>
      <c r="ER15" s="633"/>
      <c r="ES15" s="633"/>
      <c r="ET15" s="643"/>
      <c r="EU15" s="637"/>
      <c r="EV15" s="1125" t="str">
        <f>IF(SUMIFS(LOGBOOK!$I$5:$I$1036129,LOGBOOK!$D$5:$D$1036129,EY9,LOGBOOK!$AN$5:$AN$1036129,FO9,LOGBOOK!$E$5:$E$1036129,FE9)=0," ",SUMIFS(LOGBOOK!$I$5:$I$1036129,LOGBOOK!$D$5:$D$1036129,EY9,LOGBOOK!$AN$5:$AN$1036129,FO9,LOGBOOK!$E$5:$E$1036129,FE9))</f>
        <v xml:space="preserve"> </v>
      </c>
      <c r="EW15" s="1125"/>
      <c r="EX15" s="1125"/>
      <c r="EY15" s="1125"/>
      <c r="EZ15" s="1125"/>
      <c r="FA15" s="1125"/>
      <c r="FB15" s="1125"/>
      <c r="FC15" s="1125"/>
      <c r="FD15" s="1125"/>
      <c r="FE15" s="1125"/>
      <c r="FF15" s="1125"/>
      <c r="FG15" s="624"/>
      <c r="FH15" s="1125" t="str">
        <f>IF(IFERROR(EV15/FC18,"")=0,"",IFERROR(EV15/FC18,""))</f>
        <v/>
      </c>
      <c r="FI15" s="1125"/>
      <c r="FJ15" s="1125"/>
      <c r="FK15" s="1125"/>
      <c r="FL15" s="1125"/>
      <c r="FM15" s="1125"/>
      <c r="FN15" s="1125"/>
      <c r="FO15" s="1125"/>
      <c r="FP15" s="1125"/>
      <c r="FQ15" s="1125"/>
      <c r="FR15" s="1125"/>
      <c r="FS15" s="15"/>
      <c r="FT15" s="629" t="str">
        <f>IF('FRONT PAGE'!$A$1="www.fly-logics.com","MAR",0)</f>
        <v>MAR</v>
      </c>
      <c r="FU15" s="631"/>
      <c r="FV15" s="631"/>
      <c r="FW15" s="631"/>
      <c r="FX15" s="631"/>
      <c r="FY15" s="630" t="str">
        <f>IF(SUMIFS(LOGBOOK!$Y$5:$Y$1036129,LOGBOOK!$D$5:$D$1036129,EY9,LOGBOOK!$AN$5:$AN$1036129,FO9,LOGBOOK!$E$5:$E$1036129,FE9,LOGBOOK!$AM$5:$AM$1036129,"MAR")=0," ",SUMIFS(LOGBOOK!$Y$5:$Y$1036129,LOGBOOK!$D$5:$D$1036129,EY9,LOGBOOK!$AN$5:$AN$1036129,FO9,LOGBOOK!$E$5:$E$1036129,FE9,LOGBOOK!$AM$5:$AM$1036129,"MAR"))</f>
        <v xml:space="preserve"> </v>
      </c>
      <c r="FZ15" s="625"/>
      <c r="GA15" s="625"/>
      <c r="GB15" s="625"/>
      <c r="GC15" s="630" t="str">
        <f>IF(SUMIFS(LOGBOOK!$Z$5:$Z$1036129,LOGBOOK!$D$5:$D$1036129,EY9,LOGBOOK!$AN$5:$AN$1036129,FO9,LOGBOOK!$E$5:$E$1036129,FE9,LOGBOOK!$AM$5:$AM$1036129,"MAR")=0," ",SUMIFS(LOGBOOK!$Z$5:$Z$1036129,LOGBOOK!$D$5:$D$1036129,EY9,LOGBOOK!$AN$5:$AN$1036129,FO9,LOGBOOK!$E$5:$E$1036129,FE9,LOGBOOK!$AM$5:$AM$1036129,"MAR"))</f>
        <v xml:space="preserve"> </v>
      </c>
      <c r="GD15" s="625"/>
      <c r="GE15" s="625"/>
      <c r="GF15" s="625"/>
      <c r="GG15" s="630" t="str">
        <f>IF(SUMIFS(LOGBOOK!$AA$5:$AA$1036129,LOGBOOK!$D$5:$D$1036129,EY9,LOGBOOK!$AN$5:$AN$1036129,FO9,LOGBOOK!$E$5:$E$1036129,FE9,LOGBOOK!$AM$5:$AM$1036129,"MAR")=0," ",SUMIFS(LOGBOOK!$AA$5:$AA$1036129,LOGBOOK!$D$5:$D$1036129,EY9,LOGBOOK!$AN$5:$AN$1036129,FO9,LOGBOOK!$E$5:$E$1036129,FE9,LOGBOOK!$AM$5:$AM$1036129,"MAR"))</f>
        <v xml:space="preserve"> </v>
      </c>
      <c r="GH15" s="625"/>
      <c r="GI15" s="625"/>
      <c r="GJ15" s="625"/>
      <c r="GK15" s="623" t="str">
        <f>IF(SUMIFS(LOGBOOK!$AE$5:$AE$1036129,LOGBOOK!$D$5:$D$1036129,EY9,LOGBOOK!$AN$5:$AN$1036129,FO9,LOGBOOK!$E$5:$E$1036129,FE9,LOGBOOK!$AM$5:$AM$1036129,"MAR")=0," ",SUMIFS(LOGBOOK!$AE$5:$AE$1036129,LOGBOOK!$D$5:$D$1036129,EY9,LOGBOOK!$AN$5:$AN$1036129,FO9,LOGBOOK!$E$5:$E$1036129,FE9,LOGBOOK!$AM$5:$AM$1036129,"MAR"))</f>
        <v xml:space="preserve"> </v>
      </c>
      <c r="GL15" s="623"/>
      <c r="GM15" s="623"/>
      <c r="GN15" s="623" t="str">
        <f>IF(SUMIFS(LOGBOOK!$AF$5:$AF$1036129,LOGBOOK!$D$5:$D$1036129,EY9,LOGBOOK!$AN$5:$AN$1036129,FO9,LOGBOOK!$E$5:$E$1036129,FE9,LOGBOOK!$AM$5:$AM$1036129,"MAR")=0," ",SUMIFS(LOGBOOK!$AF$5:$AF$1036129,LOGBOOK!$D$5:$D$1036129,EY9,LOGBOOK!$AN$5:$AN$1036129,FO9,LOGBOOK!$E$5:$E$1036129,FE9,LOGBOOK!$AM$5:$AM$1036129,"MAR"))</f>
        <v xml:space="preserve"> </v>
      </c>
      <c r="GO15" s="633"/>
      <c r="GP15" s="633"/>
      <c r="GQ15" s="643"/>
      <c r="GR15" s="6"/>
    </row>
    <row r="16" spans="1:200" ht="8.85" customHeight="1" x14ac:dyDescent="0.25">
      <c r="A16" s="212"/>
      <c r="B16" s="637"/>
      <c r="C16" s="1126"/>
      <c r="D16" s="1126"/>
      <c r="E16" s="1126"/>
      <c r="F16" s="1126"/>
      <c r="G16" s="1126"/>
      <c r="H16" s="1126"/>
      <c r="I16" s="1126"/>
      <c r="J16" s="1126"/>
      <c r="K16" s="1126"/>
      <c r="L16" s="1126"/>
      <c r="M16" s="1126"/>
      <c r="N16" s="624"/>
      <c r="O16" s="1126"/>
      <c r="P16" s="1126"/>
      <c r="Q16" s="1126"/>
      <c r="R16" s="1126"/>
      <c r="S16" s="1126"/>
      <c r="T16" s="1126"/>
      <c r="U16" s="1126"/>
      <c r="V16" s="1126"/>
      <c r="W16" s="1126"/>
      <c r="X16" s="1126"/>
      <c r="Y16" s="1126"/>
      <c r="Z16" s="15"/>
      <c r="AA16" s="631"/>
      <c r="AB16" s="631"/>
      <c r="AC16" s="631"/>
      <c r="AD16" s="631"/>
      <c r="AE16" s="631"/>
      <c r="AF16" s="625"/>
      <c r="AG16" s="632"/>
      <c r="AH16" s="632"/>
      <c r="AI16" s="625"/>
      <c r="AJ16" s="625"/>
      <c r="AK16" s="632"/>
      <c r="AL16" s="632"/>
      <c r="AM16" s="625"/>
      <c r="AN16" s="625"/>
      <c r="AO16" s="632"/>
      <c r="AP16" s="632"/>
      <c r="AQ16" s="625"/>
      <c r="AR16" s="623"/>
      <c r="AS16" s="623"/>
      <c r="AT16" s="623"/>
      <c r="AU16" s="633"/>
      <c r="AV16" s="634"/>
      <c r="AW16" s="633"/>
      <c r="AX16" s="643"/>
      <c r="AY16" s="637"/>
      <c r="AZ16" s="1126"/>
      <c r="BA16" s="1126"/>
      <c r="BB16" s="1126"/>
      <c r="BC16" s="1126"/>
      <c r="BD16" s="1126"/>
      <c r="BE16" s="1126"/>
      <c r="BF16" s="1126"/>
      <c r="BG16" s="1126"/>
      <c r="BH16" s="1126"/>
      <c r="BI16" s="1126"/>
      <c r="BJ16" s="1126"/>
      <c r="BK16" s="624"/>
      <c r="BL16" s="1126"/>
      <c r="BM16" s="1126"/>
      <c r="BN16" s="1126"/>
      <c r="BO16" s="1126"/>
      <c r="BP16" s="1126"/>
      <c r="BQ16" s="1126"/>
      <c r="BR16" s="1126"/>
      <c r="BS16" s="1126"/>
      <c r="BT16" s="1126"/>
      <c r="BU16" s="1126"/>
      <c r="BV16" s="1126"/>
      <c r="BW16" s="15"/>
      <c r="BX16" s="631"/>
      <c r="BY16" s="631"/>
      <c r="BZ16" s="631"/>
      <c r="CA16" s="631"/>
      <c r="CB16" s="631"/>
      <c r="CC16" s="625"/>
      <c r="CD16" s="632"/>
      <c r="CE16" s="632"/>
      <c r="CF16" s="625"/>
      <c r="CG16" s="625"/>
      <c r="CH16" s="632"/>
      <c r="CI16" s="632"/>
      <c r="CJ16" s="625"/>
      <c r="CK16" s="625"/>
      <c r="CL16" s="632"/>
      <c r="CM16" s="632"/>
      <c r="CN16" s="625"/>
      <c r="CO16" s="623"/>
      <c r="CP16" s="623"/>
      <c r="CQ16" s="623"/>
      <c r="CR16" s="633"/>
      <c r="CS16" s="634"/>
      <c r="CT16" s="633"/>
      <c r="CU16" s="643"/>
      <c r="CV16" s="247"/>
      <c r="CW16" s="212"/>
      <c r="CX16" s="637"/>
      <c r="CY16" s="1126"/>
      <c r="CZ16" s="1126"/>
      <c r="DA16" s="1126"/>
      <c r="DB16" s="1126"/>
      <c r="DC16" s="1126"/>
      <c r="DD16" s="1126"/>
      <c r="DE16" s="1126"/>
      <c r="DF16" s="1126"/>
      <c r="DG16" s="1126"/>
      <c r="DH16" s="1126"/>
      <c r="DI16" s="1126"/>
      <c r="DJ16" s="624"/>
      <c r="DK16" s="1126"/>
      <c r="DL16" s="1126"/>
      <c r="DM16" s="1126"/>
      <c r="DN16" s="1126"/>
      <c r="DO16" s="1126"/>
      <c r="DP16" s="1126"/>
      <c r="DQ16" s="1126"/>
      <c r="DR16" s="1126"/>
      <c r="DS16" s="1126"/>
      <c r="DT16" s="1126"/>
      <c r="DU16" s="1126"/>
      <c r="DV16" s="15"/>
      <c r="DW16" s="631"/>
      <c r="DX16" s="631"/>
      <c r="DY16" s="631"/>
      <c r="DZ16" s="631"/>
      <c r="EA16" s="631"/>
      <c r="EB16" s="625"/>
      <c r="EC16" s="632"/>
      <c r="ED16" s="632"/>
      <c r="EE16" s="625"/>
      <c r="EF16" s="625"/>
      <c r="EG16" s="632"/>
      <c r="EH16" s="632"/>
      <c r="EI16" s="625"/>
      <c r="EJ16" s="625"/>
      <c r="EK16" s="632"/>
      <c r="EL16" s="632"/>
      <c r="EM16" s="625"/>
      <c r="EN16" s="623"/>
      <c r="EO16" s="623"/>
      <c r="EP16" s="623"/>
      <c r="EQ16" s="633"/>
      <c r="ER16" s="634"/>
      <c r="ES16" s="633"/>
      <c r="ET16" s="643"/>
      <c r="EU16" s="637"/>
      <c r="EV16" s="1126"/>
      <c r="EW16" s="1126"/>
      <c r="EX16" s="1126"/>
      <c r="EY16" s="1126"/>
      <c r="EZ16" s="1126"/>
      <c r="FA16" s="1126"/>
      <c r="FB16" s="1126"/>
      <c r="FC16" s="1126"/>
      <c r="FD16" s="1126"/>
      <c r="FE16" s="1126"/>
      <c r="FF16" s="1126"/>
      <c r="FG16" s="624"/>
      <c r="FH16" s="1126"/>
      <c r="FI16" s="1126"/>
      <c r="FJ16" s="1126"/>
      <c r="FK16" s="1126"/>
      <c r="FL16" s="1126"/>
      <c r="FM16" s="1126"/>
      <c r="FN16" s="1126"/>
      <c r="FO16" s="1126"/>
      <c r="FP16" s="1126"/>
      <c r="FQ16" s="1126"/>
      <c r="FR16" s="1126"/>
      <c r="FS16" s="15"/>
      <c r="FT16" s="631"/>
      <c r="FU16" s="631"/>
      <c r="FV16" s="631"/>
      <c r="FW16" s="631"/>
      <c r="FX16" s="631"/>
      <c r="FY16" s="625"/>
      <c r="FZ16" s="632"/>
      <c r="GA16" s="632"/>
      <c r="GB16" s="625"/>
      <c r="GC16" s="625"/>
      <c r="GD16" s="632"/>
      <c r="GE16" s="632"/>
      <c r="GF16" s="625"/>
      <c r="GG16" s="625"/>
      <c r="GH16" s="632"/>
      <c r="GI16" s="632"/>
      <c r="GJ16" s="625"/>
      <c r="GK16" s="623"/>
      <c r="GL16" s="623"/>
      <c r="GM16" s="623"/>
      <c r="GN16" s="633"/>
      <c r="GO16" s="634"/>
      <c r="GP16" s="633"/>
      <c r="GQ16" s="643"/>
      <c r="GR16" s="6"/>
    </row>
    <row r="17" spans="1:200" ht="4.5" customHeight="1" x14ac:dyDescent="0.25">
      <c r="A17" s="212"/>
      <c r="B17" s="637"/>
      <c r="C17" s="624"/>
      <c r="D17" s="624"/>
      <c r="E17" s="624"/>
      <c r="F17" s="624"/>
      <c r="G17" s="624"/>
      <c r="H17" s="624"/>
      <c r="I17" s="624"/>
      <c r="J17" s="624"/>
      <c r="K17" s="624"/>
      <c r="L17" s="624"/>
      <c r="M17" s="624"/>
      <c r="N17" s="624"/>
      <c r="O17" s="624"/>
      <c r="P17" s="624"/>
      <c r="Q17" s="624"/>
      <c r="R17" s="624"/>
      <c r="S17" s="624"/>
      <c r="T17" s="624"/>
      <c r="U17" s="624"/>
      <c r="V17" s="624"/>
      <c r="W17" s="624"/>
      <c r="X17" s="624"/>
      <c r="Y17" s="624"/>
      <c r="Z17" s="15"/>
      <c r="AA17" s="631"/>
      <c r="AB17" s="631"/>
      <c r="AC17" s="631"/>
      <c r="AD17" s="631"/>
      <c r="AE17" s="631"/>
      <c r="AF17" s="625"/>
      <c r="AG17" s="625"/>
      <c r="AH17" s="625"/>
      <c r="AI17" s="625"/>
      <c r="AJ17" s="625"/>
      <c r="AK17" s="625"/>
      <c r="AL17" s="625"/>
      <c r="AM17" s="625"/>
      <c r="AN17" s="625"/>
      <c r="AO17" s="625"/>
      <c r="AP17" s="625"/>
      <c r="AQ17" s="625"/>
      <c r="AR17" s="623"/>
      <c r="AS17" s="623"/>
      <c r="AT17" s="623"/>
      <c r="AU17" s="633"/>
      <c r="AV17" s="633"/>
      <c r="AW17" s="633"/>
      <c r="AX17" s="643"/>
      <c r="AY17" s="637"/>
      <c r="AZ17" s="624"/>
      <c r="BA17" s="624"/>
      <c r="BB17" s="624"/>
      <c r="BC17" s="624"/>
      <c r="BD17" s="624"/>
      <c r="BE17" s="624"/>
      <c r="BF17" s="624"/>
      <c r="BG17" s="624"/>
      <c r="BH17" s="624"/>
      <c r="BI17" s="624"/>
      <c r="BJ17" s="624"/>
      <c r="BK17" s="624"/>
      <c r="BL17" s="624"/>
      <c r="BM17" s="624"/>
      <c r="BN17" s="624"/>
      <c r="BO17" s="624"/>
      <c r="BP17" s="624"/>
      <c r="BQ17" s="624"/>
      <c r="BR17" s="624"/>
      <c r="BS17" s="624"/>
      <c r="BT17" s="624"/>
      <c r="BU17" s="624"/>
      <c r="BV17" s="624"/>
      <c r="BW17" s="15"/>
      <c r="BX17" s="631"/>
      <c r="BY17" s="631"/>
      <c r="BZ17" s="631"/>
      <c r="CA17" s="631"/>
      <c r="CB17" s="631"/>
      <c r="CC17" s="625"/>
      <c r="CD17" s="625"/>
      <c r="CE17" s="625"/>
      <c r="CF17" s="625"/>
      <c r="CG17" s="625"/>
      <c r="CH17" s="625"/>
      <c r="CI17" s="625"/>
      <c r="CJ17" s="625"/>
      <c r="CK17" s="625"/>
      <c r="CL17" s="625"/>
      <c r="CM17" s="625"/>
      <c r="CN17" s="625"/>
      <c r="CO17" s="623"/>
      <c r="CP17" s="623"/>
      <c r="CQ17" s="623"/>
      <c r="CR17" s="633"/>
      <c r="CS17" s="633"/>
      <c r="CT17" s="633"/>
      <c r="CU17" s="643"/>
      <c r="CV17" s="247"/>
      <c r="CW17" s="212"/>
      <c r="CX17" s="637"/>
      <c r="CY17" s="624"/>
      <c r="CZ17" s="624"/>
      <c r="DA17" s="624"/>
      <c r="DB17" s="624"/>
      <c r="DC17" s="624"/>
      <c r="DD17" s="624"/>
      <c r="DE17" s="624"/>
      <c r="DF17" s="624"/>
      <c r="DG17" s="624"/>
      <c r="DH17" s="624"/>
      <c r="DI17" s="624"/>
      <c r="DJ17" s="624"/>
      <c r="DK17" s="624"/>
      <c r="DL17" s="624"/>
      <c r="DM17" s="624"/>
      <c r="DN17" s="624"/>
      <c r="DO17" s="624"/>
      <c r="DP17" s="624"/>
      <c r="DQ17" s="624"/>
      <c r="DR17" s="624"/>
      <c r="DS17" s="624"/>
      <c r="DT17" s="624"/>
      <c r="DU17" s="624"/>
      <c r="DV17" s="15"/>
      <c r="DW17" s="631"/>
      <c r="DX17" s="631"/>
      <c r="DY17" s="631"/>
      <c r="DZ17" s="631"/>
      <c r="EA17" s="631"/>
      <c r="EB17" s="625"/>
      <c r="EC17" s="625"/>
      <c r="ED17" s="625"/>
      <c r="EE17" s="625"/>
      <c r="EF17" s="625"/>
      <c r="EG17" s="625"/>
      <c r="EH17" s="625"/>
      <c r="EI17" s="625"/>
      <c r="EJ17" s="625"/>
      <c r="EK17" s="625"/>
      <c r="EL17" s="625"/>
      <c r="EM17" s="625"/>
      <c r="EN17" s="623"/>
      <c r="EO17" s="623"/>
      <c r="EP17" s="623"/>
      <c r="EQ17" s="633"/>
      <c r="ER17" s="633"/>
      <c r="ES17" s="633"/>
      <c r="ET17" s="643"/>
      <c r="EU17" s="637"/>
      <c r="EV17" s="624"/>
      <c r="EW17" s="624"/>
      <c r="EX17" s="624"/>
      <c r="EY17" s="624"/>
      <c r="EZ17" s="624"/>
      <c r="FA17" s="624"/>
      <c r="FB17" s="624"/>
      <c r="FC17" s="624"/>
      <c r="FD17" s="624"/>
      <c r="FE17" s="624"/>
      <c r="FF17" s="624"/>
      <c r="FG17" s="624"/>
      <c r="FH17" s="624"/>
      <c r="FI17" s="624"/>
      <c r="FJ17" s="624"/>
      <c r="FK17" s="624"/>
      <c r="FL17" s="624"/>
      <c r="FM17" s="624"/>
      <c r="FN17" s="624"/>
      <c r="FO17" s="624"/>
      <c r="FP17" s="624"/>
      <c r="FQ17" s="624"/>
      <c r="FR17" s="624"/>
      <c r="FS17" s="15"/>
      <c r="FT17" s="631"/>
      <c r="FU17" s="631"/>
      <c r="FV17" s="631"/>
      <c r="FW17" s="631"/>
      <c r="FX17" s="631"/>
      <c r="FY17" s="625"/>
      <c r="FZ17" s="625"/>
      <c r="GA17" s="625"/>
      <c r="GB17" s="625"/>
      <c r="GC17" s="625"/>
      <c r="GD17" s="625"/>
      <c r="GE17" s="625"/>
      <c r="GF17" s="625"/>
      <c r="GG17" s="625"/>
      <c r="GH17" s="625"/>
      <c r="GI17" s="625"/>
      <c r="GJ17" s="625"/>
      <c r="GK17" s="623"/>
      <c r="GL17" s="623"/>
      <c r="GM17" s="623"/>
      <c r="GN17" s="633"/>
      <c r="GO17" s="633"/>
      <c r="GP17" s="633"/>
      <c r="GQ17" s="643"/>
      <c r="GR17" s="6"/>
    </row>
    <row r="18" spans="1:200" ht="14.25" customHeight="1" x14ac:dyDescent="0.25">
      <c r="A18" s="212"/>
      <c r="B18" s="637"/>
      <c r="C18" s="1218" t="str">
        <f>IF('FRONT PAGE'!$A$1="www.fly-logics.com","NO. FLIGHTS",0)</f>
        <v>NO. FLIGHTS</v>
      </c>
      <c r="D18" s="1218"/>
      <c r="E18" s="1218"/>
      <c r="F18" s="1218"/>
      <c r="G18" s="1218"/>
      <c r="H18" s="1218"/>
      <c r="I18" s="1219"/>
      <c r="J18" s="1127">
        <f>IF(COUNTIFS(LOGBOOK!$D$5:$D$1036144,F9,LOGBOOK!$AN$5:$AN$1036144,V9,LOGBOOK!$E$5:$E$1036144,L9)=0," ",COUNTIFS(LOGBOOK!$D$5:$D$1036144,F9,LOGBOOK!$AN$5:$AN$1036144,V9,LOGBOOK!$E$5:$E$1036144,L9))</f>
        <v>6</v>
      </c>
      <c r="K18" s="1128"/>
      <c r="L18" s="1128"/>
      <c r="M18" s="1128"/>
      <c r="N18" s="228"/>
      <c r="O18" s="1220" t="str">
        <f>IF('FRONT PAGE'!$A$1="www.fly-logics.com","DAY",0)</f>
        <v>DAY</v>
      </c>
      <c r="P18" s="1218"/>
      <c r="Q18" s="1218"/>
      <c r="R18" s="1218"/>
      <c r="S18" s="1219"/>
      <c r="T18" s="1129">
        <f>IF(SUMIFS(LOGBOOK!$T$5:$T$1036129,LOGBOOK!$D$5:$D$1036129,F9,LOGBOOK!$AN$5:$AN$1036129,V9,LOGBOOK!$E$5:$E$1036129,L9)=0," ",SUMIFS(LOGBOOK!$T$5:$T$1036129,LOGBOOK!$D$5:$D$1036129,F9,LOGBOOK!$AN$5:$AN$1036129,V9,LOGBOOK!$E$5:$E$1036129,L9))</f>
        <v>13.75</v>
      </c>
      <c r="U18" s="1130"/>
      <c r="V18" s="1130"/>
      <c r="W18" s="1130"/>
      <c r="X18" s="1130"/>
      <c r="Y18" s="1130"/>
      <c r="Z18" s="15"/>
      <c r="AA18" s="629" t="str">
        <f>IF('FRONT PAGE'!$A$1="www.fly-logics.com","APR",0)</f>
        <v>APR</v>
      </c>
      <c r="AB18" s="631"/>
      <c r="AC18" s="631"/>
      <c r="AD18" s="631"/>
      <c r="AE18" s="631"/>
      <c r="AF18" s="630">
        <f>IF(SUMIFS(LOGBOOK!$Y$5:$Y$1036129,LOGBOOK!$D$5:$D$1036129,F9,LOGBOOK!$AN$5:$AN$1036129,V9,LOGBOOK!$E$5:$E$1036129,L9,LOGBOOK!$AM$5:$AM$1036129,"ABR")=0," ",SUMIFS(LOGBOOK!$Y$5:$Y$1036129,LOGBOOK!$D$5:$D$1036129,F9,LOGBOOK!$AN$5:$AN$1036129,V9,LOGBOOK!$E$5:$E$1036129,L9,LOGBOOK!$AM$5:$AM$1036129,"ABR"))</f>
        <v>5</v>
      </c>
      <c r="AG18" s="625"/>
      <c r="AH18" s="625"/>
      <c r="AI18" s="625"/>
      <c r="AJ18" s="630" t="str">
        <f>IF(SUMIFS(LOGBOOK!$Z$5:$Z$1036129,LOGBOOK!$D$5:$D$1036129,F9,LOGBOOK!$AN$5:$AN$1036129,V9,LOGBOOK!$E$5:$E$1036129,L9,LOGBOOK!$AM$5:$AM$1036129,AA18)=0," ",SUMIFS(LOGBOOK!$Z$5:$Z$1036129,LOGBOOK!$D$5:$D$1036129,F9,LOGBOOK!$AN$5:$AN$1036129,V9,LOGBOOK!$E$5:$E$1036129,L9,LOGBOOK!$AM$5:$AM$1036129,"ABR"))</f>
        <v xml:space="preserve"> </v>
      </c>
      <c r="AK18" s="625"/>
      <c r="AL18" s="625"/>
      <c r="AM18" s="625"/>
      <c r="AN18" s="630">
        <f>IF(SUMIFS(LOGBOOK!$AA$5:$AA$1036129,LOGBOOK!$D$5:$D$1036129,F9,LOGBOOK!$AN$5:$AN$1036129,V9,LOGBOOK!$E$5:$E$1036129,L9,LOGBOOK!$AM$5:$AM$1036129,"ABR")=0," ",SUMIFS(LOGBOOK!$AA$5:$AA$1036129,LOGBOOK!$D$5:$D$1036129,F9,LOGBOOK!$AN$5:$AN$1036129,V9,LOGBOOK!$E$5:$E$1036129,L9,LOGBOOK!$AM$5:$AM$1036129,"ABR"))</f>
        <v>2.1100000000000003</v>
      </c>
      <c r="AO18" s="625"/>
      <c r="AP18" s="625"/>
      <c r="AQ18" s="625"/>
      <c r="AR18" s="623">
        <f>IF(SUMIFS(LOGBOOK!$AE$5:$AE$1036129,LOGBOOK!$D$5:$D$1036129,F9,LOGBOOK!$AN$5:$AN$1036129,V9,LOGBOOK!$E$5:$E$1036129,L9,LOGBOOK!$AM$5:$AM$1036129,"ABR")=0," ",SUMIFS(LOGBOOK!$AE$5:$AE$1036129,LOGBOOK!$D$5:$D$1036129,F9,LOGBOOK!$AN$5:$AN$1036129,V9,LOGBOOK!$E$5:$E$1036129,L9,LOGBOOK!$AM$5:$AM$1036129,"ABR"))</f>
        <v>12</v>
      </c>
      <c r="AS18" s="623"/>
      <c r="AT18" s="623"/>
      <c r="AU18" s="623" t="str">
        <f>IF(SUMIFS(LOGBOOK!$AF$5:$AF$1036129,LOGBOOK!$D$5:$D$1036129,F9,LOGBOOK!$AN$5:$AN$1036129,V9,LOGBOOK!$E$5:$E$1036129,L9,LOGBOOK!$AM$5:$AM$1036129,"ABR")=0," ",SUMIFS(LOGBOOK!$AF$5:$AF$1036129,LOGBOOK!$D$5:$D$1036129,F9,LOGBOOK!$AN$5:$AN$1036129,V9,LOGBOOK!$E$5:$E$1036129,L9,LOGBOOK!$AM$5:$AM$1036129,"ABR"))</f>
        <v xml:space="preserve"> </v>
      </c>
      <c r="AV18" s="633"/>
      <c r="AW18" s="633"/>
      <c r="AX18" s="643"/>
      <c r="AY18" s="637"/>
      <c r="AZ18" s="1218" t="str">
        <f>IF('FRONT PAGE'!$A$1="www.fly-logics.com","NO. FLIGHTS",0)</f>
        <v>NO. FLIGHTS</v>
      </c>
      <c r="BA18" s="1218"/>
      <c r="BB18" s="1218"/>
      <c r="BC18" s="1218"/>
      <c r="BD18" s="1218"/>
      <c r="BE18" s="1218"/>
      <c r="BF18" s="1219"/>
      <c r="BG18" s="1127" t="str">
        <f>IF(COUNTIFS(LOGBOOK!$D$5:$D$1036144,BC9,LOGBOOK!$AN$5:$AN$1036144,BS9,LOGBOOK!$E$5:$E$1036144,BI9)=0," ",COUNTIFS(LOGBOOK!$D$5:$D$1036144,BC9,LOGBOOK!$AN$5:$AN$1036144,BS9,LOGBOOK!$E$5:$E$1036144,BI9))</f>
        <v xml:space="preserve"> </v>
      </c>
      <c r="BH18" s="1128"/>
      <c r="BI18" s="1128"/>
      <c r="BJ18" s="1128"/>
      <c r="BK18" s="228"/>
      <c r="BL18" s="1220" t="str">
        <f>IF('FRONT PAGE'!$A$1="www.fly-logics.com","DAY",0)</f>
        <v>DAY</v>
      </c>
      <c r="BM18" s="1218"/>
      <c r="BN18" s="1218"/>
      <c r="BO18" s="1218"/>
      <c r="BP18" s="1219"/>
      <c r="BQ18" s="1129" t="str">
        <f>IF(SUMIFS(LOGBOOK!$T$5:$T$1036129,LOGBOOK!$D$5:$D$1036129,BC9,LOGBOOK!$AN$5:$AN$1036129,BS9,LOGBOOK!$E$5:$E$1036129,BI9)=0," ",SUMIFS(LOGBOOK!$T$5:$T$1036129,LOGBOOK!$D$5:$D$1036129,BC9,LOGBOOK!$AN$5:$AN$1036129,BS9,LOGBOOK!$E$5:$E$1036129,BI9))</f>
        <v xml:space="preserve"> </v>
      </c>
      <c r="BR18" s="1130"/>
      <c r="BS18" s="1130"/>
      <c r="BT18" s="1130"/>
      <c r="BU18" s="1130"/>
      <c r="BV18" s="1130"/>
      <c r="BW18" s="15"/>
      <c r="BX18" s="629" t="str">
        <f>IF('FRONT PAGE'!$A$1="www.fly-logics.com","APR",0)</f>
        <v>APR</v>
      </c>
      <c r="BY18" s="631"/>
      <c r="BZ18" s="631"/>
      <c r="CA18" s="631"/>
      <c r="CB18" s="631"/>
      <c r="CC18" s="630" t="str">
        <f>IF(SUMIFS(LOGBOOK!$Y$5:$Y$1036129,LOGBOOK!$D$5:$D$1036129,BC9,LOGBOOK!$AN$5:$AN$1036129,BS9,LOGBOOK!$E$5:$E$1036129,BI9,LOGBOOK!$AM$5:$AM$1036129,"ABR")=0," ",SUMIFS(LOGBOOK!$Y$5:$Y$1036129,LOGBOOK!$D$5:$D$1036129,BC9,LOGBOOK!$AN$5:$AN$1036129,BS9,LOGBOOK!$E$5:$E$1036129,BI9,LOGBOOK!$AM$5:$AM$1036129,"ABR"))</f>
        <v xml:space="preserve"> </v>
      </c>
      <c r="CD18" s="625"/>
      <c r="CE18" s="625"/>
      <c r="CF18" s="625"/>
      <c r="CG18" s="630" t="str">
        <f>IF(SUMIFS(LOGBOOK!$Z$5:$Z$1036129,LOGBOOK!$D$5:$D$1036129,BC9,LOGBOOK!$AN$5:$AN$1036129,BS9,LOGBOOK!$E$5:$E$1036129,BI9,LOGBOOK!$AM$5:$AM$1036129,BX18)=0," ",SUMIFS(LOGBOOK!$Z$5:$Z$1036129,LOGBOOK!$D$5:$D$1036129,BC9,LOGBOOK!$AN$5:$AN$1036129,BS9,LOGBOOK!$E$5:$E$1036129,BI9,LOGBOOK!$AM$5:$AM$1036129,"ABR"))</f>
        <v xml:space="preserve"> </v>
      </c>
      <c r="CH18" s="625"/>
      <c r="CI18" s="625"/>
      <c r="CJ18" s="625"/>
      <c r="CK18" s="630" t="str">
        <f>IF(SUMIFS(LOGBOOK!$AA$5:$AA$1036129,LOGBOOK!$D$5:$D$1036129,BC9,LOGBOOK!$AN$5:$AN$1036129,BS9,LOGBOOK!$E$5:$E$1036129,BI9,LOGBOOK!$AM$5:$AM$1036129,"ABR")=0," ",SUMIFS(LOGBOOK!$AA$5:$AA$1036129,LOGBOOK!$D$5:$D$1036129,BC9,LOGBOOK!$AN$5:$AN$1036129,BS9,LOGBOOK!$E$5:$E$1036129,BI9,LOGBOOK!$AM$5:$AM$1036129,"ABR"))</f>
        <v xml:space="preserve"> </v>
      </c>
      <c r="CL18" s="625"/>
      <c r="CM18" s="625"/>
      <c r="CN18" s="625"/>
      <c r="CO18" s="623" t="str">
        <f>IF(SUMIFS(LOGBOOK!$AE$5:$AE$1036129,LOGBOOK!$D$5:$D$1036129,BC9,LOGBOOK!$AN$5:$AN$1036129,BS9,LOGBOOK!$E$5:$E$1036129,BI9,LOGBOOK!$AM$5:$AM$1036129,"ABR")=0," ",SUMIFS(LOGBOOK!$AE$5:$AE$1036129,LOGBOOK!$D$5:$D$1036129,BC9,LOGBOOK!$AN$5:$AN$1036129,BS9,LOGBOOK!$E$5:$E$1036129,BI9,LOGBOOK!$AM$5:$AM$1036129,"ABR"))</f>
        <v xml:space="preserve"> </v>
      </c>
      <c r="CP18" s="623"/>
      <c r="CQ18" s="623"/>
      <c r="CR18" s="623" t="str">
        <f>IF(SUMIFS(LOGBOOK!$AF$5:$AF$1036129,LOGBOOK!$D$5:$D$1036129,BC9,LOGBOOK!$AN$5:$AN$1036129,BS9,LOGBOOK!$E$5:$E$1036129,BI9,LOGBOOK!$AM$5:$AM$1036129,"ABR")=0," ",SUMIFS(LOGBOOK!$AF$5:$AF$1036129,LOGBOOK!$D$5:$D$1036129,BC9,LOGBOOK!$AN$5:$AN$1036129,BS9,LOGBOOK!$E$5:$E$1036129,BI9,LOGBOOK!$AM$5:$AM$1036129,"ABR"))</f>
        <v xml:space="preserve"> </v>
      </c>
      <c r="CS18" s="633"/>
      <c r="CT18" s="633"/>
      <c r="CU18" s="643"/>
      <c r="CV18" s="247"/>
      <c r="CW18" s="212"/>
      <c r="CX18" s="637"/>
      <c r="CY18" s="1218" t="str">
        <f>IF('FRONT PAGE'!$A$1="www.fly-logics.com","NO. FLIGHTS",0)</f>
        <v>NO. FLIGHTS</v>
      </c>
      <c r="CZ18" s="1218"/>
      <c r="DA18" s="1218"/>
      <c r="DB18" s="1218"/>
      <c r="DC18" s="1218"/>
      <c r="DD18" s="1218"/>
      <c r="DE18" s="1219"/>
      <c r="DF18" s="1127" t="str">
        <f>IF(COUNTIFS(LOGBOOK!$D$5:$D$1036144,DB9,LOGBOOK!$AN$5:$AN$1036144,DR9,LOGBOOK!$E$5:$E$1036144,DH9)=0," ",COUNTIFS(LOGBOOK!$D$5:$D$1036144,DB9,LOGBOOK!$AN$5:$AN$1036144,DR9,LOGBOOK!$E$5:$E$1036144,DH9))</f>
        <v xml:space="preserve"> </v>
      </c>
      <c r="DG18" s="1128"/>
      <c r="DH18" s="1128"/>
      <c r="DI18" s="1128"/>
      <c r="DJ18" s="228"/>
      <c r="DK18" s="1220" t="str">
        <f>IF('FRONT PAGE'!$A$1="www.fly-logics.com","DAY",0)</f>
        <v>DAY</v>
      </c>
      <c r="DL18" s="1218"/>
      <c r="DM18" s="1218"/>
      <c r="DN18" s="1218"/>
      <c r="DO18" s="1219"/>
      <c r="DP18" s="1129" t="str">
        <f>IF(SUMIFS(LOGBOOK!$T$5:$T$1036129,LOGBOOK!$D$5:$D$1036129,DB9,LOGBOOK!$AN$5:$AN$1036129,DR9,LOGBOOK!$E$5:$E$1036129,DH9)=0," ",SUMIFS(LOGBOOK!$T$5:$T$1036129,LOGBOOK!$D$5:$D$1036129,DB9,LOGBOOK!$AN$5:$AN$1036129,DR9,LOGBOOK!$E$5:$E$1036129,DH9))</f>
        <v xml:space="preserve"> </v>
      </c>
      <c r="DQ18" s="1130"/>
      <c r="DR18" s="1130"/>
      <c r="DS18" s="1130"/>
      <c r="DT18" s="1130"/>
      <c r="DU18" s="1130"/>
      <c r="DV18" s="15"/>
      <c r="DW18" s="629" t="str">
        <f>IF('FRONT PAGE'!$A$1="www.fly-logics.com","APR",0)</f>
        <v>APR</v>
      </c>
      <c r="DX18" s="631"/>
      <c r="DY18" s="631"/>
      <c r="DZ18" s="631"/>
      <c r="EA18" s="631"/>
      <c r="EB18" s="630" t="str">
        <f>IF(SUMIFS(LOGBOOK!$Y$5:$Y$1036129,LOGBOOK!$D$5:$D$1036129,DB9,LOGBOOK!$AN$5:$AN$1036129,DR9,LOGBOOK!$E$5:$E$1036129,DH9,LOGBOOK!$AM$5:$AM$1036129,"ABR")=0," ",SUMIFS(LOGBOOK!$Y$5:$Y$1036129,LOGBOOK!$D$5:$D$1036129,DB9,LOGBOOK!$AN$5:$AN$1036129,DR9,LOGBOOK!$E$5:$E$1036129,DH9,LOGBOOK!$AM$5:$AM$1036129,"ABR"))</f>
        <v xml:space="preserve"> </v>
      </c>
      <c r="EC18" s="625"/>
      <c r="ED18" s="625"/>
      <c r="EE18" s="625"/>
      <c r="EF18" s="630" t="str">
        <f>IF(SUMIFS(LOGBOOK!$Z$5:$Z$1036129,LOGBOOK!$D$5:$D$1036129,DB9,LOGBOOK!$AN$5:$AN$1036129,DR9,LOGBOOK!$E$5:$E$1036129,DH9,LOGBOOK!$AM$5:$AM$1036129,DW18)=0," ",SUMIFS(LOGBOOK!$Z$5:$Z$1036129,LOGBOOK!$D$5:$D$1036129,DB9,LOGBOOK!$AN$5:$AN$1036129,DR9,LOGBOOK!$E$5:$E$1036129,DH9,LOGBOOK!$AM$5:$AM$1036129,"ABR"))</f>
        <v xml:space="preserve"> </v>
      </c>
      <c r="EG18" s="625"/>
      <c r="EH18" s="625"/>
      <c r="EI18" s="625"/>
      <c r="EJ18" s="630" t="str">
        <f>IF(SUMIFS(LOGBOOK!$AA$5:$AA$1036129,LOGBOOK!$D$5:$D$1036129,DB9,LOGBOOK!$AN$5:$AN$1036129,DR9,LOGBOOK!$E$5:$E$1036129,DH9,LOGBOOK!$AM$5:$AM$1036129,"ABR")=0," ",SUMIFS(LOGBOOK!$AA$5:$AA$1036129,LOGBOOK!$D$5:$D$1036129,DB9,LOGBOOK!$AN$5:$AN$1036129,DR9,LOGBOOK!$E$5:$E$1036129,DH9,LOGBOOK!$AM$5:$AM$1036129,"ABR"))</f>
        <v xml:space="preserve"> </v>
      </c>
      <c r="EK18" s="625"/>
      <c r="EL18" s="625"/>
      <c r="EM18" s="625"/>
      <c r="EN18" s="623" t="str">
        <f>IF(SUMIFS(LOGBOOK!$AE$5:$AE$1036129,LOGBOOK!$D$5:$D$1036129,DB9,LOGBOOK!$AN$5:$AN$1036129,DR9,LOGBOOK!$E$5:$E$1036129,DH9,LOGBOOK!$AM$5:$AM$1036129,"ABR")=0," ",SUMIFS(LOGBOOK!$AE$5:$AE$1036129,LOGBOOK!$D$5:$D$1036129,DB9,LOGBOOK!$AN$5:$AN$1036129,DR9,LOGBOOK!$E$5:$E$1036129,DH9,LOGBOOK!$AM$5:$AM$1036129,"ABR"))</f>
        <v xml:space="preserve"> </v>
      </c>
      <c r="EO18" s="623"/>
      <c r="EP18" s="623"/>
      <c r="EQ18" s="623" t="str">
        <f>IF(SUMIFS(LOGBOOK!$AF$5:$AF$1036129,LOGBOOK!$D$5:$D$1036129,DB9,LOGBOOK!$AN$5:$AN$1036129,DR9,LOGBOOK!$E$5:$E$1036129,DH9,LOGBOOK!$AM$5:$AM$1036129,"ABR")=0," ",SUMIFS(LOGBOOK!$AF$5:$AF$1036129,LOGBOOK!$D$5:$D$1036129,DB9,LOGBOOK!$AN$5:$AN$1036129,DR9,LOGBOOK!$E$5:$E$1036129,DH9,LOGBOOK!$AM$5:$AM$1036129,"ABR"))</f>
        <v xml:space="preserve"> </v>
      </c>
      <c r="ER18" s="633"/>
      <c r="ES18" s="633"/>
      <c r="ET18" s="643"/>
      <c r="EU18" s="637"/>
      <c r="EV18" s="1218" t="str">
        <f>IF('FRONT PAGE'!$A$1="www.fly-logics.com","NO. FLIGHTS",0)</f>
        <v>NO. FLIGHTS</v>
      </c>
      <c r="EW18" s="1218"/>
      <c r="EX18" s="1218"/>
      <c r="EY18" s="1218"/>
      <c r="EZ18" s="1218"/>
      <c r="FA18" s="1218"/>
      <c r="FB18" s="1219"/>
      <c r="FC18" s="1127" t="str">
        <f>IF(COUNTIFS(LOGBOOK!$D$5:$D$1036144,EY9,LOGBOOK!$AN$5:$AN$1036144,FO9,LOGBOOK!$E$5:$E$1036144,FE9)=0," ",COUNTIFS(LOGBOOK!$D$5:$D$1036144,EY9,LOGBOOK!$AN$5:$AN$1036144,FO9,LOGBOOK!$E$5:$E$1036144,FE9))</f>
        <v xml:space="preserve"> </v>
      </c>
      <c r="FD18" s="1128"/>
      <c r="FE18" s="1128"/>
      <c r="FF18" s="1128"/>
      <c r="FG18" s="228"/>
      <c r="FH18" s="1220" t="str">
        <f>IF('FRONT PAGE'!$A$1="www.fly-logics.com","DAY",0)</f>
        <v>DAY</v>
      </c>
      <c r="FI18" s="1218"/>
      <c r="FJ18" s="1218"/>
      <c r="FK18" s="1218"/>
      <c r="FL18" s="1219"/>
      <c r="FM18" s="1129" t="str">
        <f>IF(SUMIFS(LOGBOOK!$T$5:$T$1036129,LOGBOOK!$D$5:$D$1036129,EY9,LOGBOOK!$AN$5:$AN$1036129,FO9,LOGBOOK!$E$5:$E$1036129,FE9)=0," ",SUMIFS(LOGBOOK!$T$5:$T$1036129,LOGBOOK!$D$5:$D$1036129,EY9,LOGBOOK!$AN$5:$AN$1036129,FO9,LOGBOOK!$E$5:$E$1036129,FE9))</f>
        <v xml:space="preserve"> </v>
      </c>
      <c r="FN18" s="1130"/>
      <c r="FO18" s="1130"/>
      <c r="FP18" s="1130"/>
      <c r="FQ18" s="1130"/>
      <c r="FR18" s="1130"/>
      <c r="FS18" s="15"/>
      <c r="FT18" s="629" t="str">
        <f>IF('FRONT PAGE'!$A$1="www.fly-logics.com","APR",0)</f>
        <v>APR</v>
      </c>
      <c r="FU18" s="631"/>
      <c r="FV18" s="631"/>
      <c r="FW18" s="631"/>
      <c r="FX18" s="631"/>
      <c r="FY18" s="630" t="str">
        <f>IF(SUMIFS(LOGBOOK!$Y$5:$Y$1036129,LOGBOOK!$D$5:$D$1036129,EY9,LOGBOOK!$AN$5:$AN$1036129,FO9,LOGBOOK!$E$5:$E$1036129,FE9,LOGBOOK!$AM$5:$AM$1036129,"ABR")=0," ",SUMIFS(LOGBOOK!$Y$5:$Y$1036129,LOGBOOK!$D$5:$D$1036129,EY9,LOGBOOK!$AN$5:$AN$1036129,FO9,LOGBOOK!$E$5:$E$1036129,FE9,LOGBOOK!$AM$5:$AM$1036129,"ABR"))</f>
        <v xml:space="preserve"> </v>
      </c>
      <c r="FZ18" s="625"/>
      <c r="GA18" s="625"/>
      <c r="GB18" s="625"/>
      <c r="GC18" s="630" t="str">
        <f>IF(SUMIFS(LOGBOOK!$Z$5:$Z$1036129,LOGBOOK!$D$5:$D$1036129,EY9,LOGBOOK!$AN$5:$AN$1036129,FO9,LOGBOOK!$E$5:$E$1036129,FE9,LOGBOOK!$AM$5:$AM$1036129,FT18)=0," ",SUMIFS(LOGBOOK!$Z$5:$Z$1036129,LOGBOOK!$D$5:$D$1036129,EY9,LOGBOOK!$AN$5:$AN$1036129,FO9,LOGBOOK!$E$5:$E$1036129,FE9,LOGBOOK!$AM$5:$AM$1036129,"ABR"))</f>
        <v xml:space="preserve"> </v>
      </c>
      <c r="GD18" s="625"/>
      <c r="GE18" s="625"/>
      <c r="GF18" s="625"/>
      <c r="GG18" s="630" t="str">
        <f>IF(SUMIFS(LOGBOOK!$AA$5:$AA$1036129,LOGBOOK!$D$5:$D$1036129,EY9,LOGBOOK!$AN$5:$AN$1036129,FO9,LOGBOOK!$E$5:$E$1036129,FE9,LOGBOOK!$AM$5:$AM$1036129,"ABR")=0," ",SUMIFS(LOGBOOK!$AA$5:$AA$1036129,LOGBOOK!$D$5:$D$1036129,EY9,LOGBOOK!$AN$5:$AN$1036129,FO9,LOGBOOK!$E$5:$E$1036129,FE9,LOGBOOK!$AM$5:$AM$1036129,"ABR"))</f>
        <v xml:space="preserve"> </v>
      </c>
      <c r="GH18" s="625"/>
      <c r="GI18" s="625"/>
      <c r="GJ18" s="625"/>
      <c r="GK18" s="623" t="str">
        <f>IF(SUMIFS(LOGBOOK!$AE$5:$AE$1036129,LOGBOOK!$D$5:$D$1036129,EY9,LOGBOOK!$AN$5:$AN$1036129,FO9,LOGBOOK!$E$5:$E$1036129,FE9,LOGBOOK!$AM$5:$AM$1036129,"ABR")=0," ",SUMIFS(LOGBOOK!$AE$5:$AE$1036129,LOGBOOK!$D$5:$D$1036129,EY9,LOGBOOK!$AN$5:$AN$1036129,FO9,LOGBOOK!$E$5:$E$1036129,FE9,LOGBOOK!$AM$5:$AM$1036129,"ABR"))</f>
        <v xml:space="preserve"> </v>
      </c>
      <c r="GL18" s="623"/>
      <c r="GM18" s="623"/>
      <c r="GN18" s="623" t="str">
        <f>IF(SUMIFS(LOGBOOK!$AF$5:$AF$1036129,LOGBOOK!$D$5:$D$1036129,EY9,LOGBOOK!$AN$5:$AN$1036129,FO9,LOGBOOK!$E$5:$E$1036129,FE9,LOGBOOK!$AM$5:$AM$1036129,"ABR")=0," ",SUMIFS(LOGBOOK!$AF$5:$AF$1036129,LOGBOOK!$D$5:$D$1036129,EY9,LOGBOOK!$AN$5:$AN$1036129,FO9,LOGBOOK!$E$5:$E$1036129,FE9,LOGBOOK!$AM$5:$AM$1036129,"ABR"))</f>
        <v xml:space="preserve"> </v>
      </c>
      <c r="GO18" s="633"/>
      <c r="GP18" s="633"/>
      <c r="GQ18" s="643"/>
      <c r="GR18" s="6"/>
    </row>
    <row r="19" spans="1:200" ht="5.25" customHeight="1" x14ac:dyDescent="0.25">
      <c r="A19" s="212"/>
      <c r="B19" s="637"/>
      <c r="C19" s="1218"/>
      <c r="D19" s="1218"/>
      <c r="E19" s="1218"/>
      <c r="F19" s="1218"/>
      <c r="G19" s="1218"/>
      <c r="H19" s="1218"/>
      <c r="I19" s="1219"/>
      <c r="J19" s="1127"/>
      <c r="K19" s="1128"/>
      <c r="L19" s="1128"/>
      <c r="M19" s="1128"/>
      <c r="N19" s="624"/>
      <c r="O19" s="624"/>
      <c r="P19" s="624"/>
      <c r="Q19" s="624"/>
      <c r="R19" s="624"/>
      <c r="S19" s="624"/>
      <c r="T19" s="624"/>
      <c r="U19" s="624"/>
      <c r="V19" s="624"/>
      <c r="W19" s="624"/>
      <c r="X19" s="624"/>
      <c r="Y19" s="624"/>
      <c r="Z19" s="15"/>
      <c r="AA19" s="631"/>
      <c r="AB19" s="631"/>
      <c r="AC19" s="631"/>
      <c r="AD19" s="631"/>
      <c r="AE19" s="631"/>
      <c r="AF19" s="625"/>
      <c r="AG19" s="632"/>
      <c r="AH19" s="632"/>
      <c r="AI19" s="625"/>
      <c r="AJ19" s="625"/>
      <c r="AK19" s="632"/>
      <c r="AL19" s="632"/>
      <c r="AM19" s="625"/>
      <c r="AN19" s="625"/>
      <c r="AO19" s="632"/>
      <c r="AP19" s="632"/>
      <c r="AQ19" s="625"/>
      <c r="AR19" s="623"/>
      <c r="AS19" s="623"/>
      <c r="AT19" s="623"/>
      <c r="AU19" s="633"/>
      <c r="AV19" s="634"/>
      <c r="AW19" s="633"/>
      <c r="AX19" s="643"/>
      <c r="AY19" s="637"/>
      <c r="AZ19" s="1218"/>
      <c r="BA19" s="1218"/>
      <c r="BB19" s="1218"/>
      <c r="BC19" s="1218"/>
      <c r="BD19" s="1218"/>
      <c r="BE19" s="1218"/>
      <c r="BF19" s="1219"/>
      <c r="BG19" s="1127"/>
      <c r="BH19" s="1128"/>
      <c r="BI19" s="1128"/>
      <c r="BJ19" s="1128"/>
      <c r="BK19" s="624"/>
      <c r="BL19" s="624"/>
      <c r="BM19" s="624"/>
      <c r="BN19" s="624"/>
      <c r="BO19" s="624"/>
      <c r="BP19" s="624"/>
      <c r="BQ19" s="624"/>
      <c r="BR19" s="624"/>
      <c r="BS19" s="624"/>
      <c r="BT19" s="624"/>
      <c r="BU19" s="624"/>
      <c r="BV19" s="624"/>
      <c r="BW19" s="15"/>
      <c r="BX19" s="631"/>
      <c r="BY19" s="631"/>
      <c r="BZ19" s="631"/>
      <c r="CA19" s="631"/>
      <c r="CB19" s="631"/>
      <c r="CC19" s="625"/>
      <c r="CD19" s="632"/>
      <c r="CE19" s="632"/>
      <c r="CF19" s="625"/>
      <c r="CG19" s="625"/>
      <c r="CH19" s="632"/>
      <c r="CI19" s="632"/>
      <c r="CJ19" s="625"/>
      <c r="CK19" s="625"/>
      <c r="CL19" s="632"/>
      <c r="CM19" s="632"/>
      <c r="CN19" s="625"/>
      <c r="CO19" s="623"/>
      <c r="CP19" s="623"/>
      <c r="CQ19" s="623"/>
      <c r="CR19" s="633"/>
      <c r="CS19" s="634"/>
      <c r="CT19" s="633"/>
      <c r="CU19" s="643"/>
      <c r="CV19" s="247"/>
      <c r="CW19" s="212"/>
      <c r="CX19" s="637"/>
      <c r="CY19" s="1218"/>
      <c r="CZ19" s="1218"/>
      <c r="DA19" s="1218"/>
      <c r="DB19" s="1218"/>
      <c r="DC19" s="1218"/>
      <c r="DD19" s="1218"/>
      <c r="DE19" s="1219"/>
      <c r="DF19" s="1127"/>
      <c r="DG19" s="1128"/>
      <c r="DH19" s="1128"/>
      <c r="DI19" s="1128"/>
      <c r="DJ19" s="624"/>
      <c r="DK19" s="624"/>
      <c r="DL19" s="624"/>
      <c r="DM19" s="624"/>
      <c r="DN19" s="624"/>
      <c r="DO19" s="624"/>
      <c r="DP19" s="624"/>
      <c r="DQ19" s="624"/>
      <c r="DR19" s="624"/>
      <c r="DS19" s="624"/>
      <c r="DT19" s="624"/>
      <c r="DU19" s="624"/>
      <c r="DV19" s="15"/>
      <c r="DW19" s="631"/>
      <c r="DX19" s="631"/>
      <c r="DY19" s="631"/>
      <c r="DZ19" s="631"/>
      <c r="EA19" s="631"/>
      <c r="EB19" s="625"/>
      <c r="EC19" s="632"/>
      <c r="ED19" s="632"/>
      <c r="EE19" s="625"/>
      <c r="EF19" s="625"/>
      <c r="EG19" s="632"/>
      <c r="EH19" s="632"/>
      <c r="EI19" s="625"/>
      <c r="EJ19" s="625"/>
      <c r="EK19" s="632"/>
      <c r="EL19" s="632"/>
      <c r="EM19" s="625"/>
      <c r="EN19" s="623"/>
      <c r="EO19" s="623"/>
      <c r="EP19" s="623"/>
      <c r="EQ19" s="633"/>
      <c r="ER19" s="634"/>
      <c r="ES19" s="633"/>
      <c r="ET19" s="643"/>
      <c r="EU19" s="637"/>
      <c r="EV19" s="1218"/>
      <c r="EW19" s="1218"/>
      <c r="EX19" s="1218"/>
      <c r="EY19" s="1218"/>
      <c r="EZ19" s="1218"/>
      <c r="FA19" s="1218"/>
      <c r="FB19" s="1219"/>
      <c r="FC19" s="1127"/>
      <c r="FD19" s="1128"/>
      <c r="FE19" s="1128"/>
      <c r="FF19" s="1128"/>
      <c r="FG19" s="624"/>
      <c r="FH19" s="624"/>
      <c r="FI19" s="624"/>
      <c r="FJ19" s="624"/>
      <c r="FK19" s="624"/>
      <c r="FL19" s="624"/>
      <c r="FM19" s="624"/>
      <c r="FN19" s="624"/>
      <c r="FO19" s="624"/>
      <c r="FP19" s="624"/>
      <c r="FQ19" s="624"/>
      <c r="FR19" s="624"/>
      <c r="FS19" s="15"/>
      <c r="FT19" s="631"/>
      <c r="FU19" s="631"/>
      <c r="FV19" s="631"/>
      <c r="FW19" s="631"/>
      <c r="FX19" s="631"/>
      <c r="FY19" s="625"/>
      <c r="FZ19" s="632"/>
      <c r="GA19" s="632"/>
      <c r="GB19" s="625"/>
      <c r="GC19" s="625"/>
      <c r="GD19" s="632"/>
      <c r="GE19" s="632"/>
      <c r="GF19" s="625"/>
      <c r="GG19" s="625"/>
      <c r="GH19" s="632"/>
      <c r="GI19" s="632"/>
      <c r="GJ19" s="625"/>
      <c r="GK19" s="623"/>
      <c r="GL19" s="623"/>
      <c r="GM19" s="623"/>
      <c r="GN19" s="633"/>
      <c r="GO19" s="634"/>
      <c r="GP19" s="633"/>
      <c r="GQ19" s="643"/>
      <c r="GR19" s="6"/>
    </row>
    <row r="20" spans="1:200" ht="5.25" customHeight="1" x14ac:dyDescent="0.25">
      <c r="A20" s="212"/>
      <c r="B20" s="637"/>
      <c r="C20" s="624"/>
      <c r="D20" s="624"/>
      <c r="E20" s="624"/>
      <c r="F20" s="624"/>
      <c r="G20" s="624"/>
      <c r="H20" s="624"/>
      <c r="I20" s="624"/>
      <c r="J20" s="624"/>
      <c r="K20" s="624"/>
      <c r="L20" s="624"/>
      <c r="M20" s="624"/>
      <c r="N20" s="624"/>
      <c r="O20" s="1221" t="str">
        <f>IF('FRONT PAGE'!$A$1="www.fly-logics.com","NIGHT",0)</f>
        <v>NIGHT</v>
      </c>
      <c r="P20" s="1222"/>
      <c r="Q20" s="1222"/>
      <c r="R20" s="1222"/>
      <c r="S20" s="1222"/>
      <c r="T20" s="1133">
        <f>IF(SUMIFS(LOGBOOK!$U$5:$U$1036129,LOGBOOK!$D$5:$D$1036129,F9,LOGBOOK!$AN$5:$AN$1036129,V9,LOGBOOK!$E$5:$E$1036129,L9)=0," ",SUMIFS(LOGBOOK!$U$5:$U$1036129,LOGBOOK!$D$5:$D$1036129,F9,LOGBOOK!$AN$5:$AN$1036129,V9,LOGBOOK!$E$5:$E$1036129,L9))</f>
        <v>20</v>
      </c>
      <c r="U20" s="1133"/>
      <c r="V20" s="1133"/>
      <c r="W20" s="1133"/>
      <c r="X20" s="1133"/>
      <c r="Y20" s="1129"/>
      <c r="Z20" s="15"/>
      <c r="AA20" s="631"/>
      <c r="AB20" s="631"/>
      <c r="AC20" s="631"/>
      <c r="AD20" s="631"/>
      <c r="AE20" s="631"/>
      <c r="AF20" s="625"/>
      <c r="AG20" s="625"/>
      <c r="AH20" s="625"/>
      <c r="AI20" s="625"/>
      <c r="AJ20" s="625"/>
      <c r="AK20" s="625"/>
      <c r="AL20" s="625"/>
      <c r="AM20" s="625"/>
      <c r="AN20" s="625"/>
      <c r="AO20" s="625"/>
      <c r="AP20" s="625"/>
      <c r="AQ20" s="625"/>
      <c r="AR20" s="623"/>
      <c r="AS20" s="623"/>
      <c r="AT20" s="623"/>
      <c r="AU20" s="633"/>
      <c r="AV20" s="633"/>
      <c r="AW20" s="633"/>
      <c r="AX20" s="643"/>
      <c r="AY20" s="637"/>
      <c r="AZ20" s="624"/>
      <c r="BA20" s="624"/>
      <c r="BB20" s="624"/>
      <c r="BC20" s="624"/>
      <c r="BD20" s="624"/>
      <c r="BE20" s="624"/>
      <c r="BF20" s="624"/>
      <c r="BG20" s="624"/>
      <c r="BH20" s="624"/>
      <c r="BI20" s="624"/>
      <c r="BJ20" s="624"/>
      <c r="BK20" s="624"/>
      <c r="BL20" s="1221" t="str">
        <f>IF('FRONT PAGE'!$A$1="www.fly-logics.com","NIGHT",0)</f>
        <v>NIGHT</v>
      </c>
      <c r="BM20" s="1222"/>
      <c r="BN20" s="1222"/>
      <c r="BO20" s="1222"/>
      <c r="BP20" s="1222"/>
      <c r="BQ20" s="1133" t="str">
        <f>IF(SUMIFS(LOGBOOK!$U$5:$U$1036129,LOGBOOK!$D$5:$D$1036129,BC9,LOGBOOK!$AN$5:$AN$1036129,BS9,LOGBOOK!$E$5:$E$1036129,BI9)=0," ",SUMIFS(LOGBOOK!$U$5:$U$1036129,LOGBOOK!$D$5:$D$1036129,BC9,LOGBOOK!$AN$5:$AN$1036129,BS9,LOGBOOK!$E$5:$E$1036129,BI9))</f>
        <v xml:space="preserve"> </v>
      </c>
      <c r="BR20" s="1133"/>
      <c r="BS20" s="1133"/>
      <c r="BT20" s="1133"/>
      <c r="BU20" s="1133"/>
      <c r="BV20" s="1129"/>
      <c r="BW20" s="15"/>
      <c r="BX20" s="631"/>
      <c r="BY20" s="631"/>
      <c r="BZ20" s="631"/>
      <c r="CA20" s="631"/>
      <c r="CB20" s="631"/>
      <c r="CC20" s="625"/>
      <c r="CD20" s="625"/>
      <c r="CE20" s="625"/>
      <c r="CF20" s="625"/>
      <c r="CG20" s="625"/>
      <c r="CH20" s="625"/>
      <c r="CI20" s="625"/>
      <c r="CJ20" s="625"/>
      <c r="CK20" s="625"/>
      <c r="CL20" s="625"/>
      <c r="CM20" s="625"/>
      <c r="CN20" s="625"/>
      <c r="CO20" s="623"/>
      <c r="CP20" s="623"/>
      <c r="CQ20" s="623"/>
      <c r="CR20" s="633"/>
      <c r="CS20" s="633"/>
      <c r="CT20" s="633"/>
      <c r="CU20" s="643"/>
      <c r="CV20" s="247"/>
      <c r="CW20" s="212"/>
      <c r="CX20" s="637"/>
      <c r="CY20" s="624"/>
      <c r="CZ20" s="624"/>
      <c r="DA20" s="624"/>
      <c r="DB20" s="624"/>
      <c r="DC20" s="624"/>
      <c r="DD20" s="624"/>
      <c r="DE20" s="624"/>
      <c r="DF20" s="624"/>
      <c r="DG20" s="624"/>
      <c r="DH20" s="624"/>
      <c r="DI20" s="624"/>
      <c r="DJ20" s="624"/>
      <c r="DK20" s="1221" t="str">
        <f>IF('FRONT PAGE'!$A$1="www.fly-logics.com","NIGHT",0)</f>
        <v>NIGHT</v>
      </c>
      <c r="DL20" s="1222"/>
      <c r="DM20" s="1222"/>
      <c r="DN20" s="1222"/>
      <c r="DO20" s="1222"/>
      <c r="DP20" s="1133" t="str">
        <f>IF(SUMIFS(LOGBOOK!$U$5:$U$1036129,LOGBOOK!$D$5:$D$1036129,DB9,LOGBOOK!$AN$5:$AN$1036129,DR9,LOGBOOK!$E$5:$E$1036129,DH9)=0," ",SUMIFS(LOGBOOK!$U$5:$U$1036129,LOGBOOK!$D$5:$D$1036129,DB9,LOGBOOK!$AN$5:$AN$1036129,DR9,LOGBOOK!$E$5:$E$1036129,DH9))</f>
        <v xml:space="preserve"> </v>
      </c>
      <c r="DQ20" s="1133"/>
      <c r="DR20" s="1133"/>
      <c r="DS20" s="1133"/>
      <c r="DT20" s="1133"/>
      <c r="DU20" s="1129"/>
      <c r="DV20" s="15"/>
      <c r="DW20" s="631"/>
      <c r="DX20" s="631"/>
      <c r="DY20" s="631"/>
      <c r="DZ20" s="631"/>
      <c r="EA20" s="631"/>
      <c r="EB20" s="625"/>
      <c r="EC20" s="625"/>
      <c r="ED20" s="625"/>
      <c r="EE20" s="625"/>
      <c r="EF20" s="625"/>
      <c r="EG20" s="625"/>
      <c r="EH20" s="625"/>
      <c r="EI20" s="625"/>
      <c r="EJ20" s="625"/>
      <c r="EK20" s="625"/>
      <c r="EL20" s="625"/>
      <c r="EM20" s="625"/>
      <c r="EN20" s="623"/>
      <c r="EO20" s="623"/>
      <c r="EP20" s="623"/>
      <c r="EQ20" s="633"/>
      <c r="ER20" s="633"/>
      <c r="ES20" s="633"/>
      <c r="ET20" s="643"/>
      <c r="EU20" s="637"/>
      <c r="EV20" s="624"/>
      <c r="EW20" s="624"/>
      <c r="EX20" s="624"/>
      <c r="EY20" s="624"/>
      <c r="EZ20" s="624"/>
      <c r="FA20" s="624"/>
      <c r="FB20" s="624"/>
      <c r="FC20" s="624"/>
      <c r="FD20" s="624"/>
      <c r="FE20" s="624"/>
      <c r="FF20" s="624"/>
      <c r="FG20" s="624"/>
      <c r="FH20" s="1221" t="str">
        <f>IF('FRONT PAGE'!$A$1="www.fly-logics.com","NIGHT",0)</f>
        <v>NIGHT</v>
      </c>
      <c r="FI20" s="1222"/>
      <c r="FJ20" s="1222"/>
      <c r="FK20" s="1222"/>
      <c r="FL20" s="1222"/>
      <c r="FM20" s="1133" t="str">
        <f>IF(SUMIFS(LOGBOOK!$U$5:$U$1036129,LOGBOOK!$D$5:$D$1036129,EY9,LOGBOOK!$AN$5:$AN$1036129,FO9,LOGBOOK!$E$5:$E$1036129,FE9)=0," ",SUMIFS(LOGBOOK!$U$5:$U$1036129,LOGBOOK!$D$5:$D$1036129,EY9,LOGBOOK!$AN$5:$AN$1036129,FO9,LOGBOOK!$E$5:$E$1036129,FE9))</f>
        <v xml:space="preserve"> </v>
      </c>
      <c r="FN20" s="1133"/>
      <c r="FO20" s="1133"/>
      <c r="FP20" s="1133"/>
      <c r="FQ20" s="1133"/>
      <c r="FR20" s="1129"/>
      <c r="FS20" s="15"/>
      <c r="FT20" s="631"/>
      <c r="FU20" s="631"/>
      <c r="FV20" s="631"/>
      <c r="FW20" s="631"/>
      <c r="FX20" s="631"/>
      <c r="FY20" s="625"/>
      <c r="FZ20" s="625"/>
      <c r="GA20" s="625"/>
      <c r="GB20" s="625"/>
      <c r="GC20" s="625"/>
      <c r="GD20" s="625"/>
      <c r="GE20" s="625"/>
      <c r="GF20" s="625"/>
      <c r="GG20" s="625"/>
      <c r="GH20" s="625"/>
      <c r="GI20" s="625"/>
      <c r="GJ20" s="625"/>
      <c r="GK20" s="623"/>
      <c r="GL20" s="623"/>
      <c r="GM20" s="623"/>
      <c r="GN20" s="633"/>
      <c r="GO20" s="633"/>
      <c r="GP20" s="633"/>
      <c r="GQ20" s="643"/>
      <c r="GR20" s="6"/>
    </row>
    <row r="21" spans="1:200" ht="5.25" customHeight="1" x14ac:dyDescent="0.25">
      <c r="A21" s="212"/>
      <c r="B21" s="637"/>
      <c r="C21" s="1220" t="str">
        <f>IF('FRONT PAGE'!$A$1="www.fly-logics.com","SOLO",0)</f>
        <v>SOLO</v>
      </c>
      <c r="D21" s="1218"/>
      <c r="E21" s="1218"/>
      <c r="F21" s="1218"/>
      <c r="G21" s="1219"/>
      <c r="H21" s="1129" t="str">
        <f>IF(SUMIFS(LOGBOOK!$X$5:$X$1036129,LOGBOOK!$D$5:$D$1036129,F9,LOGBOOK!$AN$5:$AN$1036129,V9,LOGBOOK!$E$5:$E$1036129,L9)=0," ",SUMIFS(LOGBOOK!$X$5:$X$1036129,LOGBOOK!$D$5:$D$1036129,F9,LOGBOOK!$AN$5:$AN$1036129,V9,LOGBOOK!$E$5:$E$1036129,L9))</f>
        <v xml:space="preserve"> </v>
      </c>
      <c r="I21" s="1130"/>
      <c r="J21" s="1130"/>
      <c r="K21" s="1130"/>
      <c r="L21" s="1130"/>
      <c r="M21" s="1130"/>
      <c r="N21" s="624"/>
      <c r="O21" s="1219"/>
      <c r="P21" s="1222"/>
      <c r="Q21" s="1222"/>
      <c r="R21" s="1222"/>
      <c r="S21" s="1222"/>
      <c r="T21" s="1133"/>
      <c r="U21" s="1133"/>
      <c r="V21" s="1133"/>
      <c r="W21" s="1133"/>
      <c r="X21" s="1133"/>
      <c r="Y21" s="1129"/>
      <c r="Z21" s="15"/>
      <c r="AA21" s="629" t="str">
        <f>IF('FRONT PAGE'!$A$1="www.fly-logics.com","MAY",0)</f>
        <v>MAY</v>
      </c>
      <c r="AB21" s="631"/>
      <c r="AC21" s="631"/>
      <c r="AD21" s="631"/>
      <c r="AE21" s="631"/>
      <c r="AF21" s="630" t="str">
        <f>IF(SUMIFS(LOGBOOK!$Y$5:$Y$1036129,LOGBOOK!$D$5:$D$1036129,F9,LOGBOOK!$AN$5:$AN$1036129,V9,LOGBOOK!$E$5:$E$1036129,L9,LOGBOOK!$AM$5:$AM$1036129,"MAY")=0," ",SUMIFS(LOGBOOK!$Y$5:$Y$1036129,LOGBOOK!$D$5:$D$1036129,F9,LOGBOOK!$AN$5:$AN$1036129,V9,LOGBOOK!$E$5:$E$1036129,L9,LOGBOOK!$AM$5:$AM$1036129,"MAY"))</f>
        <v xml:space="preserve"> </v>
      </c>
      <c r="AG21" s="625"/>
      <c r="AH21" s="625"/>
      <c r="AI21" s="625"/>
      <c r="AJ21" s="630" t="str">
        <f>IF(SUMIFS(LOGBOOK!$Z$5:$Z$1036129,LOGBOOK!$D$5:$D$1036129,F9,LOGBOOK!$AN$5:$AN$1036129,V9,LOGBOOK!$E$5:$E$1036129,L9,LOGBOOK!$AM$5:$AM$1036129,"MAY")=0," ",SUMIFS(LOGBOOK!$Z$5:$Z$1036129,LOGBOOK!$D$5:$D$1036129,F9,LOGBOOK!$AN$5:$AN$1036129,V9,LOGBOOK!$E$5:$E$1036129,L9,LOGBOOK!$AM$5:$AM$1036129,"MAY"))</f>
        <v xml:space="preserve"> </v>
      </c>
      <c r="AK21" s="625"/>
      <c r="AL21" s="625"/>
      <c r="AM21" s="625"/>
      <c r="AN21" s="630" t="str">
        <f>IF(SUMIFS(LOGBOOK!$AA$5:$AA$1036129,LOGBOOK!$D$5:$D$1036129,F9,LOGBOOK!$AN$5:$AN$1036129,V9,LOGBOOK!$E$5:$E$1036129,L9,LOGBOOK!$AM$5:$AM$1036129,"MAY")=0," ",SUMIFS(LOGBOOK!$AA$5:$AA$1036129,LOGBOOK!$D$5:$D$1036129,F9,LOGBOOK!$AN$5:$AN$1036129,V9,LOGBOOK!$E$5:$E$1036129,L9,LOGBOOK!$AM$5:$AM$1036129,"MAY"))</f>
        <v xml:space="preserve"> </v>
      </c>
      <c r="AO21" s="625"/>
      <c r="AP21" s="625"/>
      <c r="AQ21" s="625"/>
      <c r="AR21" s="623" t="str">
        <f>IF(SUMIFS(LOGBOOK!$AE$5:$AE$1036129,LOGBOOK!$D$5:$D$1036129,F9,LOGBOOK!$AN$5:$AN$1036129,V9,LOGBOOK!$E$5:$E$1036129,L9,LOGBOOK!$AM$5:$AM$1036129,"MAY")=0," ",SUMIFS(LOGBOOK!$AE$5:$AE$1036129,LOGBOOK!$D$5:$D$1036129,F9,LOGBOOK!$AN$5:$AN$1036129,V9,LOGBOOK!$E$5:$E$1036129,L9,LOGBOOK!$AM$5:$AM$1036129,"MAY"))</f>
        <v xml:space="preserve"> </v>
      </c>
      <c r="AS21" s="623"/>
      <c r="AT21" s="623"/>
      <c r="AU21" s="623" t="str">
        <f>IF(SUMIFS(LOGBOOK!$AF$5:$AF$1036129,LOGBOOK!$D$5:$D$1036129,F9,LOGBOOK!$AN$5:$AN$1036129,V9,LOGBOOK!$E$5:$E$1036129,L9,LOGBOOK!$AM$5:$AM$1036129,"MAY")=0," ",SUMIFS(LOGBOOK!$AF$5:$AF$1036129,LOGBOOK!$D$5:$D$1036129,F9,LOGBOOK!$AN$5:$AN$1036129,V9,LOGBOOK!$E$5:$E$1036129,L9,LOGBOOK!$AM$5:$AM$1036129,"MAY"))</f>
        <v xml:space="preserve"> </v>
      </c>
      <c r="AV21" s="633"/>
      <c r="AW21" s="633"/>
      <c r="AX21" s="643"/>
      <c r="AY21" s="637"/>
      <c r="AZ21" s="1220" t="str">
        <f>IF('FRONT PAGE'!$A$1="www.fly-logics.com","SOLO",0)</f>
        <v>SOLO</v>
      </c>
      <c r="BA21" s="1218"/>
      <c r="BB21" s="1218"/>
      <c r="BC21" s="1218"/>
      <c r="BD21" s="1219"/>
      <c r="BE21" s="1129" t="str">
        <f>IF(SUMIFS(LOGBOOK!$X$5:$X$1036129,LOGBOOK!$D$5:$D$1036129,BC9,LOGBOOK!$AN$5:$AN$1036129,BS9,LOGBOOK!$E$5:$E$1036129,BI9)=0," ",SUMIFS(LOGBOOK!$X$5:$X$1036129,LOGBOOK!$D$5:$D$1036129,BC9,LOGBOOK!$AN$5:$AN$1036129,BS9,LOGBOOK!$E$5:$E$1036129,BI9))</f>
        <v xml:space="preserve"> </v>
      </c>
      <c r="BF21" s="1130"/>
      <c r="BG21" s="1130"/>
      <c r="BH21" s="1130"/>
      <c r="BI21" s="1130"/>
      <c r="BJ21" s="1130"/>
      <c r="BK21" s="624"/>
      <c r="BL21" s="1219"/>
      <c r="BM21" s="1222"/>
      <c r="BN21" s="1222"/>
      <c r="BO21" s="1222"/>
      <c r="BP21" s="1222"/>
      <c r="BQ21" s="1133"/>
      <c r="BR21" s="1133"/>
      <c r="BS21" s="1133"/>
      <c r="BT21" s="1133"/>
      <c r="BU21" s="1133"/>
      <c r="BV21" s="1129"/>
      <c r="BW21" s="15"/>
      <c r="BX21" s="629" t="str">
        <f>IF('FRONT PAGE'!$A$1="www.fly-logics.com","MAY",0)</f>
        <v>MAY</v>
      </c>
      <c r="BY21" s="631"/>
      <c r="BZ21" s="631"/>
      <c r="CA21" s="631"/>
      <c r="CB21" s="631"/>
      <c r="CC21" s="630" t="str">
        <f>IF(SUMIFS(LOGBOOK!$Y$5:$Y$1036129,LOGBOOK!$D$5:$D$1036129,BC9,LOGBOOK!$AN$5:$AN$1036129,BS9,LOGBOOK!$E$5:$E$1036129,BI9,LOGBOOK!$AM$5:$AM$1036129,"MAY")=0," ",SUMIFS(LOGBOOK!$Y$5:$Y$1036129,LOGBOOK!$D$5:$D$1036129,BC9,LOGBOOK!$AN$5:$AN$1036129,BS9,LOGBOOK!$E$5:$E$1036129,BI9,LOGBOOK!$AM$5:$AM$1036129,"MAY"))</f>
        <v xml:space="preserve"> </v>
      </c>
      <c r="CD21" s="625"/>
      <c r="CE21" s="625"/>
      <c r="CF21" s="625"/>
      <c r="CG21" s="630" t="str">
        <f>IF(SUMIFS(LOGBOOK!$Z$5:$Z$1036129,LOGBOOK!$D$5:$D$1036129,BC9,LOGBOOK!$AN$5:$AN$1036129,BS9,LOGBOOK!$E$5:$E$1036129,BI9,LOGBOOK!$AM$5:$AM$1036129,"MAY")=0," ",SUMIFS(LOGBOOK!$Z$5:$Z$1036129,LOGBOOK!$D$5:$D$1036129,BC9,LOGBOOK!$AN$5:$AN$1036129,BS9,LOGBOOK!$E$5:$E$1036129,BI9,LOGBOOK!$AM$5:$AM$1036129,"MAY"))</f>
        <v xml:space="preserve"> </v>
      </c>
      <c r="CH21" s="625"/>
      <c r="CI21" s="625"/>
      <c r="CJ21" s="625"/>
      <c r="CK21" s="630" t="str">
        <f>IF(SUMIFS(LOGBOOK!$AA$5:$AA$1036129,LOGBOOK!$D$5:$D$1036129,BC9,LOGBOOK!$AN$5:$AN$1036129,BS9,LOGBOOK!$E$5:$E$1036129,BI9,LOGBOOK!$AM$5:$AM$1036129,"MAY")=0," ",SUMIFS(LOGBOOK!$AA$5:$AA$1036129,LOGBOOK!$D$5:$D$1036129,BC9,LOGBOOK!$AN$5:$AN$1036129,BS9,LOGBOOK!$E$5:$E$1036129,BI9,LOGBOOK!$AM$5:$AM$1036129,"MAY"))</f>
        <v xml:space="preserve"> </v>
      </c>
      <c r="CL21" s="625"/>
      <c r="CM21" s="625"/>
      <c r="CN21" s="625"/>
      <c r="CO21" s="623" t="str">
        <f>IF(SUMIFS(LOGBOOK!$AE$5:$AE$1036129,LOGBOOK!$D$5:$D$1036129,BC9,LOGBOOK!$AN$5:$AN$1036129,BS9,LOGBOOK!$E$5:$E$1036129,BI9,LOGBOOK!$AM$5:$AM$1036129,"MAY")=0," ",SUMIFS(LOGBOOK!$AE$5:$AE$1036129,LOGBOOK!$D$5:$D$1036129,BC9,LOGBOOK!$AN$5:$AN$1036129,BS9,LOGBOOK!$E$5:$E$1036129,BI9,LOGBOOK!$AM$5:$AM$1036129,"MAY"))</f>
        <v xml:space="preserve"> </v>
      </c>
      <c r="CP21" s="623"/>
      <c r="CQ21" s="623"/>
      <c r="CR21" s="623" t="str">
        <f>IF(SUMIFS(LOGBOOK!$AF$5:$AF$1036129,LOGBOOK!$D$5:$D$1036129,BC9,LOGBOOK!$AN$5:$AN$1036129,BS9,LOGBOOK!$E$5:$E$1036129,BI9,LOGBOOK!$AM$5:$AM$1036129,"MAY")=0," ",SUMIFS(LOGBOOK!$AF$5:$AF$1036129,LOGBOOK!$D$5:$D$1036129,BC9,LOGBOOK!$AN$5:$AN$1036129,BS9,LOGBOOK!$E$5:$E$1036129,BI9,LOGBOOK!$AM$5:$AM$1036129,"MAY"))</f>
        <v xml:space="preserve"> </v>
      </c>
      <c r="CS21" s="633"/>
      <c r="CT21" s="633"/>
      <c r="CU21" s="643"/>
      <c r="CV21" s="247"/>
      <c r="CW21" s="212"/>
      <c r="CX21" s="637"/>
      <c r="CY21" s="1220" t="str">
        <f>IF('FRONT PAGE'!$A$1="www.fly-logics.com","SOLO",0)</f>
        <v>SOLO</v>
      </c>
      <c r="CZ21" s="1218"/>
      <c r="DA21" s="1218"/>
      <c r="DB21" s="1218"/>
      <c r="DC21" s="1219"/>
      <c r="DD21" s="1129" t="str">
        <f>IF(SUMIFS(LOGBOOK!$X$5:$X$1036129,LOGBOOK!$D$5:$D$1036129,DB9,LOGBOOK!$AN$5:$AN$1036129,DR9,LOGBOOK!$E$5:$E$1036129,DH9)=0," ",SUMIFS(LOGBOOK!$X$5:$X$1036129,LOGBOOK!$D$5:$D$1036129,DB9,LOGBOOK!$AN$5:$AN$1036129,DR9,LOGBOOK!$E$5:$E$1036129,DH9))</f>
        <v xml:space="preserve"> </v>
      </c>
      <c r="DE21" s="1130"/>
      <c r="DF21" s="1130"/>
      <c r="DG21" s="1130"/>
      <c r="DH21" s="1130"/>
      <c r="DI21" s="1130"/>
      <c r="DJ21" s="624"/>
      <c r="DK21" s="1219"/>
      <c r="DL21" s="1222"/>
      <c r="DM21" s="1222"/>
      <c r="DN21" s="1222"/>
      <c r="DO21" s="1222"/>
      <c r="DP21" s="1133"/>
      <c r="DQ21" s="1133"/>
      <c r="DR21" s="1133"/>
      <c r="DS21" s="1133"/>
      <c r="DT21" s="1133"/>
      <c r="DU21" s="1129"/>
      <c r="DV21" s="15"/>
      <c r="DW21" s="629" t="str">
        <f>IF('FRONT PAGE'!$A$1="www.fly-logics.com","MAY",0)</f>
        <v>MAY</v>
      </c>
      <c r="DX21" s="631"/>
      <c r="DY21" s="631"/>
      <c r="DZ21" s="631"/>
      <c r="EA21" s="631"/>
      <c r="EB21" s="630" t="str">
        <f>IF(SUMIFS(LOGBOOK!$Y$5:$Y$1036129,LOGBOOK!$D$5:$D$1036129,DB9,LOGBOOK!$AN$5:$AN$1036129,DR9,LOGBOOK!$E$5:$E$1036129,DH9,LOGBOOK!$AM$5:$AM$1036129,"MAY")=0," ",SUMIFS(LOGBOOK!$Y$5:$Y$1036129,LOGBOOK!$D$5:$D$1036129,DB9,LOGBOOK!$AN$5:$AN$1036129,DR9,LOGBOOK!$E$5:$E$1036129,DH9,LOGBOOK!$AM$5:$AM$1036129,"MAY"))</f>
        <v xml:space="preserve"> </v>
      </c>
      <c r="EC21" s="625"/>
      <c r="ED21" s="625"/>
      <c r="EE21" s="625"/>
      <c r="EF21" s="630" t="str">
        <f>IF(SUMIFS(LOGBOOK!$Z$5:$Z$1036129,LOGBOOK!$D$5:$D$1036129,DB9,LOGBOOK!$AN$5:$AN$1036129,DR9,LOGBOOK!$E$5:$E$1036129,DH9,LOGBOOK!$AM$5:$AM$1036129,"MAY")=0," ",SUMIFS(LOGBOOK!$Z$5:$Z$1036129,LOGBOOK!$D$5:$D$1036129,DB9,LOGBOOK!$AN$5:$AN$1036129,DR9,LOGBOOK!$E$5:$E$1036129,DH9,LOGBOOK!$AM$5:$AM$1036129,"MAY"))</f>
        <v xml:space="preserve"> </v>
      </c>
      <c r="EG21" s="625"/>
      <c r="EH21" s="625"/>
      <c r="EI21" s="625"/>
      <c r="EJ21" s="630" t="str">
        <f>IF(SUMIFS(LOGBOOK!$AA$5:$AA$1036129,LOGBOOK!$D$5:$D$1036129,DB9,LOGBOOK!$AN$5:$AN$1036129,DR9,LOGBOOK!$E$5:$E$1036129,DH9,LOGBOOK!$AM$5:$AM$1036129,"MAY")=0," ",SUMIFS(LOGBOOK!$AA$5:$AA$1036129,LOGBOOK!$D$5:$D$1036129,DB9,LOGBOOK!$AN$5:$AN$1036129,DR9,LOGBOOK!$E$5:$E$1036129,DH9,LOGBOOK!$AM$5:$AM$1036129,"MAY"))</f>
        <v xml:space="preserve"> </v>
      </c>
      <c r="EK21" s="625"/>
      <c r="EL21" s="625"/>
      <c r="EM21" s="625"/>
      <c r="EN21" s="623" t="str">
        <f>IF(SUMIFS(LOGBOOK!$AE$5:$AE$1036129,LOGBOOK!$D$5:$D$1036129,DB9,LOGBOOK!$AN$5:$AN$1036129,DR9,LOGBOOK!$E$5:$E$1036129,DH9,LOGBOOK!$AM$5:$AM$1036129,"MAY")=0," ",SUMIFS(LOGBOOK!$AE$5:$AE$1036129,LOGBOOK!$D$5:$D$1036129,DB9,LOGBOOK!$AN$5:$AN$1036129,DR9,LOGBOOK!$E$5:$E$1036129,DH9,LOGBOOK!$AM$5:$AM$1036129,"MAY"))</f>
        <v xml:space="preserve"> </v>
      </c>
      <c r="EO21" s="623"/>
      <c r="EP21" s="623"/>
      <c r="EQ21" s="623" t="str">
        <f>IF(SUMIFS(LOGBOOK!$AF$5:$AF$1036129,LOGBOOK!$D$5:$D$1036129,DB9,LOGBOOK!$AN$5:$AN$1036129,DR9,LOGBOOK!$E$5:$E$1036129,DH9,LOGBOOK!$AM$5:$AM$1036129,"MAY")=0," ",SUMIFS(LOGBOOK!$AF$5:$AF$1036129,LOGBOOK!$D$5:$D$1036129,DB9,LOGBOOK!$AN$5:$AN$1036129,DR9,LOGBOOK!$E$5:$E$1036129,DH9,LOGBOOK!$AM$5:$AM$1036129,"MAY"))</f>
        <v xml:space="preserve"> </v>
      </c>
      <c r="ER21" s="633"/>
      <c r="ES21" s="633"/>
      <c r="ET21" s="643"/>
      <c r="EU21" s="637"/>
      <c r="EV21" s="1220" t="str">
        <f>IF('FRONT PAGE'!$A$1="www.fly-logics.com","SOLO",0)</f>
        <v>SOLO</v>
      </c>
      <c r="EW21" s="1218"/>
      <c r="EX21" s="1218"/>
      <c r="EY21" s="1218"/>
      <c r="EZ21" s="1219"/>
      <c r="FA21" s="1129" t="str">
        <f>IF(SUMIFS(LOGBOOK!$X$5:$X$1036129,LOGBOOK!$D$5:$D$1036129,EY9,LOGBOOK!$AN$5:$AN$1036129,FO9,LOGBOOK!$E$5:$E$1036129,FE9)=0," ",SUMIFS(LOGBOOK!$X$5:$X$1036129,LOGBOOK!$D$5:$D$1036129,EY9,LOGBOOK!$AN$5:$AN$1036129,FO9,LOGBOOK!$E$5:$E$1036129,FE9))</f>
        <v xml:space="preserve"> </v>
      </c>
      <c r="FB21" s="1130"/>
      <c r="FC21" s="1130"/>
      <c r="FD21" s="1130"/>
      <c r="FE21" s="1130"/>
      <c r="FF21" s="1130"/>
      <c r="FG21" s="624"/>
      <c r="FH21" s="1219"/>
      <c r="FI21" s="1222"/>
      <c r="FJ21" s="1222"/>
      <c r="FK21" s="1222"/>
      <c r="FL21" s="1222"/>
      <c r="FM21" s="1133"/>
      <c r="FN21" s="1133"/>
      <c r="FO21" s="1133"/>
      <c r="FP21" s="1133"/>
      <c r="FQ21" s="1133"/>
      <c r="FR21" s="1129"/>
      <c r="FS21" s="15"/>
      <c r="FT21" s="629" t="str">
        <f>IF('FRONT PAGE'!$A$1="www.fly-logics.com","MAY",0)</f>
        <v>MAY</v>
      </c>
      <c r="FU21" s="631"/>
      <c r="FV21" s="631"/>
      <c r="FW21" s="631"/>
      <c r="FX21" s="631"/>
      <c r="FY21" s="630" t="str">
        <f>IF(SUMIFS(LOGBOOK!$Y$5:$Y$1036129,LOGBOOK!$D$5:$D$1036129,EY9,LOGBOOK!$AN$5:$AN$1036129,FO9,LOGBOOK!$E$5:$E$1036129,FE9,LOGBOOK!$AM$5:$AM$1036129,"MAY")=0," ",SUMIFS(LOGBOOK!$Y$5:$Y$1036129,LOGBOOK!$D$5:$D$1036129,EY9,LOGBOOK!$AN$5:$AN$1036129,FO9,LOGBOOK!$E$5:$E$1036129,FE9,LOGBOOK!$AM$5:$AM$1036129,"MAY"))</f>
        <v xml:space="preserve"> </v>
      </c>
      <c r="FZ21" s="625"/>
      <c r="GA21" s="625"/>
      <c r="GB21" s="625"/>
      <c r="GC21" s="630" t="str">
        <f>IF(SUMIFS(LOGBOOK!$Z$5:$Z$1036129,LOGBOOK!$D$5:$D$1036129,EY9,LOGBOOK!$AN$5:$AN$1036129,FO9,LOGBOOK!$E$5:$E$1036129,FE9,LOGBOOK!$AM$5:$AM$1036129,"MAY")=0," ",SUMIFS(LOGBOOK!$Z$5:$Z$1036129,LOGBOOK!$D$5:$D$1036129,EY9,LOGBOOK!$AN$5:$AN$1036129,FO9,LOGBOOK!$E$5:$E$1036129,FE9,LOGBOOK!$AM$5:$AM$1036129,"MAY"))</f>
        <v xml:space="preserve"> </v>
      </c>
      <c r="GD21" s="625"/>
      <c r="GE21" s="625"/>
      <c r="GF21" s="625"/>
      <c r="GG21" s="630" t="str">
        <f>IF(SUMIFS(LOGBOOK!$AA$5:$AA$1036129,LOGBOOK!$D$5:$D$1036129,EY9,LOGBOOK!$AN$5:$AN$1036129,FO9,LOGBOOK!$E$5:$E$1036129,FE9,LOGBOOK!$AM$5:$AM$1036129,"MAY")=0," ",SUMIFS(LOGBOOK!$AA$5:$AA$1036129,LOGBOOK!$D$5:$D$1036129,EY9,LOGBOOK!$AN$5:$AN$1036129,FO9,LOGBOOK!$E$5:$E$1036129,FE9,LOGBOOK!$AM$5:$AM$1036129,"MAY"))</f>
        <v xml:space="preserve"> </v>
      </c>
      <c r="GH21" s="625"/>
      <c r="GI21" s="625"/>
      <c r="GJ21" s="625"/>
      <c r="GK21" s="623" t="str">
        <f>IF(SUMIFS(LOGBOOK!$AE$5:$AE$1036129,LOGBOOK!$D$5:$D$1036129,EY9,LOGBOOK!$AN$5:$AN$1036129,FO9,LOGBOOK!$E$5:$E$1036129,FE9,LOGBOOK!$AM$5:$AM$1036129,"MAY")=0," ",SUMIFS(LOGBOOK!$AE$5:$AE$1036129,LOGBOOK!$D$5:$D$1036129,EY9,LOGBOOK!$AN$5:$AN$1036129,FO9,LOGBOOK!$E$5:$E$1036129,FE9,LOGBOOK!$AM$5:$AM$1036129,"MAY"))</f>
        <v xml:space="preserve"> </v>
      </c>
      <c r="GL21" s="623"/>
      <c r="GM21" s="623"/>
      <c r="GN21" s="623" t="str">
        <f>IF(SUMIFS(LOGBOOK!$AF$5:$AF$1036129,LOGBOOK!$D$5:$D$1036129,EY9,LOGBOOK!$AN$5:$AN$1036129,FO9,LOGBOOK!$E$5:$E$1036129,FE9,LOGBOOK!$AM$5:$AM$1036129,"MAY")=0," ",SUMIFS(LOGBOOK!$AF$5:$AF$1036129,LOGBOOK!$D$5:$D$1036129,EY9,LOGBOOK!$AN$5:$AN$1036129,FO9,LOGBOOK!$E$5:$E$1036129,FE9,LOGBOOK!$AM$5:$AM$1036129,"MAY"))</f>
        <v xml:space="preserve"> </v>
      </c>
      <c r="GO21" s="633"/>
      <c r="GP21" s="633"/>
      <c r="GQ21" s="643"/>
      <c r="GR21" s="6"/>
    </row>
    <row r="22" spans="1:200" ht="10.5" customHeight="1" x14ac:dyDescent="0.25">
      <c r="A22" s="212"/>
      <c r="B22" s="637"/>
      <c r="C22" s="1218"/>
      <c r="D22" s="1218"/>
      <c r="E22" s="1218"/>
      <c r="F22" s="1218"/>
      <c r="G22" s="1219"/>
      <c r="H22" s="1129"/>
      <c r="I22" s="1130"/>
      <c r="J22" s="1130"/>
      <c r="K22" s="1130"/>
      <c r="L22" s="1130"/>
      <c r="M22" s="1130"/>
      <c r="N22" s="624"/>
      <c r="O22" s="1223" t="str">
        <f>IF('FRONT PAGE'!$A$1="www.fly-logics.com","IFR",0)</f>
        <v>IFR</v>
      </c>
      <c r="P22" s="1224"/>
      <c r="Q22" s="1224"/>
      <c r="R22" s="1224"/>
      <c r="S22" s="1224"/>
      <c r="T22" s="1131">
        <f>IF(SUMIFS(LOGBOOK!$V$5:$V$1036129,LOGBOOK!$D$5:$D$1036129,F9,LOGBOOK!$AN$5:$AN$1036129,V9,LOGBOOK!$E$5:$E$1036129,L9)=0," ",SUMIFS(LOGBOOK!$V$5:$V$1036129,LOGBOOK!$D$5:$D$1036129,F9,LOGBOOK!$AN$5:$AN$1036129,V9,LOGBOOK!$E$5:$E$1036129,L9))</f>
        <v>5</v>
      </c>
      <c r="U22" s="1131"/>
      <c r="V22" s="1131"/>
      <c r="W22" s="1131"/>
      <c r="X22" s="1131"/>
      <c r="Y22" s="1132"/>
      <c r="Z22" s="15"/>
      <c r="AA22" s="631"/>
      <c r="AB22" s="631"/>
      <c r="AC22" s="631"/>
      <c r="AD22" s="631"/>
      <c r="AE22" s="631"/>
      <c r="AF22" s="625"/>
      <c r="AG22" s="632"/>
      <c r="AH22" s="632"/>
      <c r="AI22" s="625"/>
      <c r="AJ22" s="625"/>
      <c r="AK22" s="632"/>
      <c r="AL22" s="632"/>
      <c r="AM22" s="625"/>
      <c r="AN22" s="625"/>
      <c r="AO22" s="632"/>
      <c r="AP22" s="632"/>
      <c r="AQ22" s="625"/>
      <c r="AR22" s="623"/>
      <c r="AS22" s="623"/>
      <c r="AT22" s="623"/>
      <c r="AU22" s="633"/>
      <c r="AV22" s="634"/>
      <c r="AW22" s="633"/>
      <c r="AX22" s="643"/>
      <c r="AY22" s="637"/>
      <c r="AZ22" s="1218"/>
      <c r="BA22" s="1218"/>
      <c r="BB22" s="1218"/>
      <c r="BC22" s="1218"/>
      <c r="BD22" s="1219"/>
      <c r="BE22" s="1129"/>
      <c r="BF22" s="1130"/>
      <c r="BG22" s="1130"/>
      <c r="BH22" s="1130"/>
      <c r="BI22" s="1130"/>
      <c r="BJ22" s="1130"/>
      <c r="BK22" s="624"/>
      <c r="BL22" s="1223" t="str">
        <f>IF('FRONT PAGE'!$A$1="www.fly-logics.com","IFR",0)</f>
        <v>IFR</v>
      </c>
      <c r="BM22" s="1224"/>
      <c r="BN22" s="1224"/>
      <c r="BO22" s="1224"/>
      <c r="BP22" s="1224"/>
      <c r="BQ22" s="1131" t="str">
        <f>IF(SUMIFS(LOGBOOK!$V$5:$V$1036129,LOGBOOK!$D$5:$D$1036129,BC9,LOGBOOK!$AN$5:$AN$1036129,BS9,LOGBOOK!$E$5:$E$1036129,BI9)=0," ",SUMIFS(LOGBOOK!$V$5:$V$1036129,LOGBOOK!$D$5:$D$1036129,BC9,LOGBOOK!$AN$5:$AN$1036129,BS9,LOGBOOK!$E$5:$E$1036129,BI9))</f>
        <v xml:space="preserve"> </v>
      </c>
      <c r="BR22" s="1131"/>
      <c r="BS22" s="1131"/>
      <c r="BT22" s="1131"/>
      <c r="BU22" s="1131"/>
      <c r="BV22" s="1132"/>
      <c r="BW22" s="15"/>
      <c r="BX22" s="631"/>
      <c r="BY22" s="631"/>
      <c r="BZ22" s="631"/>
      <c r="CA22" s="631"/>
      <c r="CB22" s="631"/>
      <c r="CC22" s="625"/>
      <c r="CD22" s="632"/>
      <c r="CE22" s="632"/>
      <c r="CF22" s="625"/>
      <c r="CG22" s="625"/>
      <c r="CH22" s="632"/>
      <c r="CI22" s="632"/>
      <c r="CJ22" s="625"/>
      <c r="CK22" s="625"/>
      <c r="CL22" s="632"/>
      <c r="CM22" s="632"/>
      <c r="CN22" s="625"/>
      <c r="CO22" s="623"/>
      <c r="CP22" s="623"/>
      <c r="CQ22" s="623"/>
      <c r="CR22" s="633"/>
      <c r="CS22" s="634"/>
      <c r="CT22" s="633"/>
      <c r="CU22" s="643"/>
      <c r="CV22" s="247"/>
      <c r="CW22" s="212"/>
      <c r="CX22" s="637"/>
      <c r="CY22" s="1218"/>
      <c r="CZ22" s="1218"/>
      <c r="DA22" s="1218"/>
      <c r="DB22" s="1218"/>
      <c r="DC22" s="1219"/>
      <c r="DD22" s="1129"/>
      <c r="DE22" s="1130"/>
      <c r="DF22" s="1130"/>
      <c r="DG22" s="1130"/>
      <c r="DH22" s="1130"/>
      <c r="DI22" s="1130"/>
      <c r="DJ22" s="624"/>
      <c r="DK22" s="1223" t="str">
        <f>IF('FRONT PAGE'!$A$1="www.fly-logics.com","IFR",0)</f>
        <v>IFR</v>
      </c>
      <c r="DL22" s="1224"/>
      <c r="DM22" s="1224"/>
      <c r="DN22" s="1224"/>
      <c r="DO22" s="1224"/>
      <c r="DP22" s="1131" t="str">
        <f>IF(SUMIFS(LOGBOOK!$V$5:$V$1036129,LOGBOOK!$D$5:$D$1036129,DB9,LOGBOOK!$AN$5:$AN$1036129,DR9,LOGBOOK!$E$5:$E$1036129,DH9)=0," ",SUMIFS(LOGBOOK!$V$5:$V$1036129,LOGBOOK!$D$5:$D$1036129,DB9,LOGBOOK!$AN$5:$AN$1036129,DR9,LOGBOOK!$E$5:$E$1036129,DH9))</f>
        <v xml:space="preserve"> </v>
      </c>
      <c r="DQ22" s="1131"/>
      <c r="DR22" s="1131"/>
      <c r="DS22" s="1131"/>
      <c r="DT22" s="1131"/>
      <c r="DU22" s="1132"/>
      <c r="DV22" s="15"/>
      <c r="DW22" s="631"/>
      <c r="DX22" s="631"/>
      <c r="DY22" s="631"/>
      <c r="DZ22" s="631"/>
      <c r="EA22" s="631"/>
      <c r="EB22" s="625"/>
      <c r="EC22" s="632"/>
      <c r="ED22" s="632"/>
      <c r="EE22" s="625"/>
      <c r="EF22" s="625"/>
      <c r="EG22" s="632"/>
      <c r="EH22" s="632"/>
      <c r="EI22" s="625"/>
      <c r="EJ22" s="625"/>
      <c r="EK22" s="632"/>
      <c r="EL22" s="632"/>
      <c r="EM22" s="625"/>
      <c r="EN22" s="623"/>
      <c r="EO22" s="623"/>
      <c r="EP22" s="623"/>
      <c r="EQ22" s="633"/>
      <c r="ER22" s="634"/>
      <c r="ES22" s="633"/>
      <c r="ET22" s="643"/>
      <c r="EU22" s="637"/>
      <c r="EV22" s="1218"/>
      <c r="EW22" s="1218"/>
      <c r="EX22" s="1218"/>
      <c r="EY22" s="1218"/>
      <c r="EZ22" s="1219"/>
      <c r="FA22" s="1129"/>
      <c r="FB22" s="1130"/>
      <c r="FC22" s="1130"/>
      <c r="FD22" s="1130"/>
      <c r="FE22" s="1130"/>
      <c r="FF22" s="1130"/>
      <c r="FG22" s="624"/>
      <c r="FH22" s="1223" t="str">
        <f>IF('FRONT PAGE'!$A$1="www.fly-logics.com","IFR",0)</f>
        <v>IFR</v>
      </c>
      <c r="FI22" s="1224"/>
      <c r="FJ22" s="1224"/>
      <c r="FK22" s="1224"/>
      <c r="FL22" s="1224"/>
      <c r="FM22" s="1131" t="str">
        <f>IF(SUMIFS(LOGBOOK!$V$5:$V$1036129,LOGBOOK!$D$5:$D$1036129,EY9,LOGBOOK!$AN$5:$AN$1036129,FO9,LOGBOOK!$E$5:$E$1036129,FE9)=0," ",SUMIFS(LOGBOOK!$V$5:$V$1036129,LOGBOOK!$D$5:$D$1036129,EY9,LOGBOOK!$AN$5:$AN$1036129,FO9,LOGBOOK!$E$5:$E$1036129,FE9))</f>
        <v xml:space="preserve"> </v>
      </c>
      <c r="FN22" s="1131"/>
      <c r="FO22" s="1131"/>
      <c r="FP22" s="1131"/>
      <c r="FQ22" s="1131"/>
      <c r="FR22" s="1132"/>
      <c r="FS22" s="15"/>
      <c r="FT22" s="631"/>
      <c r="FU22" s="631"/>
      <c r="FV22" s="631"/>
      <c r="FW22" s="631"/>
      <c r="FX22" s="631"/>
      <c r="FY22" s="625"/>
      <c r="FZ22" s="632"/>
      <c r="GA22" s="632"/>
      <c r="GB22" s="625"/>
      <c r="GC22" s="625"/>
      <c r="GD22" s="632"/>
      <c r="GE22" s="632"/>
      <c r="GF22" s="625"/>
      <c r="GG22" s="625"/>
      <c r="GH22" s="632"/>
      <c r="GI22" s="632"/>
      <c r="GJ22" s="625"/>
      <c r="GK22" s="623"/>
      <c r="GL22" s="623"/>
      <c r="GM22" s="623"/>
      <c r="GN22" s="633"/>
      <c r="GO22" s="634"/>
      <c r="GP22" s="633"/>
      <c r="GQ22" s="643"/>
      <c r="GR22" s="6"/>
    </row>
    <row r="23" spans="1:200" ht="3" customHeight="1" x14ac:dyDescent="0.25">
      <c r="A23" s="212"/>
      <c r="B23" s="637"/>
      <c r="C23" s="624"/>
      <c r="D23" s="624"/>
      <c r="E23" s="624"/>
      <c r="F23" s="624"/>
      <c r="G23" s="624"/>
      <c r="H23" s="624"/>
      <c r="I23" s="624"/>
      <c r="J23" s="624"/>
      <c r="K23" s="624"/>
      <c r="L23" s="624"/>
      <c r="M23" s="624"/>
      <c r="N23" s="624"/>
      <c r="O23" s="624"/>
      <c r="P23" s="624"/>
      <c r="Q23" s="624"/>
      <c r="R23" s="624"/>
      <c r="S23" s="624"/>
      <c r="T23" s="624"/>
      <c r="U23" s="624"/>
      <c r="V23" s="624"/>
      <c r="W23" s="624"/>
      <c r="X23" s="624"/>
      <c r="Y23" s="624"/>
      <c r="Z23" s="15"/>
      <c r="AA23" s="631"/>
      <c r="AB23" s="631"/>
      <c r="AC23" s="631"/>
      <c r="AD23" s="631"/>
      <c r="AE23" s="631"/>
      <c r="AF23" s="625"/>
      <c r="AG23" s="625"/>
      <c r="AH23" s="625"/>
      <c r="AI23" s="625"/>
      <c r="AJ23" s="625"/>
      <c r="AK23" s="625"/>
      <c r="AL23" s="625"/>
      <c r="AM23" s="625"/>
      <c r="AN23" s="625"/>
      <c r="AO23" s="625"/>
      <c r="AP23" s="625"/>
      <c r="AQ23" s="625"/>
      <c r="AR23" s="623"/>
      <c r="AS23" s="623"/>
      <c r="AT23" s="623"/>
      <c r="AU23" s="633"/>
      <c r="AV23" s="633"/>
      <c r="AW23" s="633"/>
      <c r="AX23" s="643"/>
      <c r="AY23" s="637"/>
      <c r="AZ23" s="624"/>
      <c r="BA23" s="624"/>
      <c r="BB23" s="624"/>
      <c r="BC23" s="624"/>
      <c r="BD23" s="624"/>
      <c r="BE23" s="624"/>
      <c r="BF23" s="624"/>
      <c r="BG23" s="624"/>
      <c r="BH23" s="624"/>
      <c r="BI23" s="624"/>
      <c r="BJ23" s="624"/>
      <c r="BK23" s="624"/>
      <c r="BL23" s="624"/>
      <c r="BM23" s="624"/>
      <c r="BN23" s="624"/>
      <c r="BO23" s="624"/>
      <c r="BP23" s="624"/>
      <c r="BQ23" s="624"/>
      <c r="BR23" s="624"/>
      <c r="BS23" s="624"/>
      <c r="BT23" s="624"/>
      <c r="BU23" s="624"/>
      <c r="BV23" s="624"/>
      <c r="BW23" s="15"/>
      <c r="BX23" s="631"/>
      <c r="BY23" s="631"/>
      <c r="BZ23" s="631"/>
      <c r="CA23" s="631"/>
      <c r="CB23" s="631"/>
      <c r="CC23" s="625"/>
      <c r="CD23" s="625"/>
      <c r="CE23" s="625"/>
      <c r="CF23" s="625"/>
      <c r="CG23" s="625"/>
      <c r="CH23" s="625"/>
      <c r="CI23" s="625"/>
      <c r="CJ23" s="625"/>
      <c r="CK23" s="625"/>
      <c r="CL23" s="625"/>
      <c r="CM23" s="625"/>
      <c r="CN23" s="625"/>
      <c r="CO23" s="623"/>
      <c r="CP23" s="623"/>
      <c r="CQ23" s="623"/>
      <c r="CR23" s="633"/>
      <c r="CS23" s="633"/>
      <c r="CT23" s="633"/>
      <c r="CU23" s="643"/>
      <c r="CV23" s="247"/>
      <c r="CW23" s="212"/>
      <c r="CX23" s="637"/>
      <c r="CY23" s="624"/>
      <c r="CZ23" s="624"/>
      <c r="DA23" s="624"/>
      <c r="DB23" s="624"/>
      <c r="DC23" s="624"/>
      <c r="DD23" s="624"/>
      <c r="DE23" s="624"/>
      <c r="DF23" s="624"/>
      <c r="DG23" s="624"/>
      <c r="DH23" s="624"/>
      <c r="DI23" s="624"/>
      <c r="DJ23" s="624"/>
      <c r="DK23" s="624"/>
      <c r="DL23" s="624"/>
      <c r="DM23" s="624"/>
      <c r="DN23" s="624"/>
      <c r="DO23" s="624"/>
      <c r="DP23" s="624"/>
      <c r="DQ23" s="624"/>
      <c r="DR23" s="624"/>
      <c r="DS23" s="624"/>
      <c r="DT23" s="624"/>
      <c r="DU23" s="624"/>
      <c r="DV23" s="15"/>
      <c r="DW23" s="631"/>
      <c r="DX23" s="631"/>
      <c r="DY23" s="631"/>
      <c r="DZ23" s="631"/>
      <c r="EA23" s="631"/>
      <c r="EB23" s="625"/>
      <c r="EC23" s="625"/>
      <c r="ED23" s="625"/>
      <c r="EE23" s="625"/>
      <c r="EF23" s="625"/>
      <c r="EG23" s="625"/>
      <c r="EH23" s="625"/>
      <c r="EI23" s="625"/>
      <c r="EJ23" s="625"/>
      <c r="EK23" s="625"/>
      <c r="EL23" s="625"/>
      <c r="EM23" s="625"/>
      <c r="EN23" s="623"/>
      <c r="EO23" s="623"/>
      <c r="EP23" s="623"/>
      <c r="EQ23" s="633"/>
      <c r="ER23" s="633"/>
      <c r="ES23" s="633"/>
      <c r="ET23" s="643"/>
      <c r="EU23" s="637"/>
      <c r="EV23" s="624"/>
      <c r="EW23" s="624"/>
      <c r="EX23" s="624"/>
      <c r="EY23" s="624"/>
      <c r="EZ23" s="624"/>
      <c r="FA23" s="624"/>
      <c r="FB23" s="624"/>
      <c r="FC23" s="624"/>
      <c r="FD23" s="624"/>
      <c r="FE23" s="624"/>
      <c r="FF23" s="624"/>
      <c r="FG23" s="624"/>
      <c r="FH23" s="624"/>
      <c r="FI23" s="624"/>
      <c r="FJ23" s="624"/>
      <c r="FK23" s="624"/>
      <c r="FL23" s="624"/>
      <c r="FM23" s="624"/>
      <c r="FN23" s="624"/>
      <c r="FO23" s="624"/>
      <c r="FP23" s="624"/>
      <c r="FQ23" s="624"/>
      <c r="FR23" s="624"/>
      <c r="FS23" s="15"/>
      <c r="FT23" s="631"/>
      <c r="FU23" s="631"/>
      <c r="FV23" s="631"/>
      <c r="FW23" s="631"/>
      <c r="FX23" s="631"/>
      <c r="FY23" s="625"/>
      <c r="FZ23" s="625"/>
      <c r="GA23" s="625"/>
      <c r="GB23" s="625"/>
      <c r="GC23" s="625"/>
      <c r="GD23" s="625"/>
      <c r="GE23" s="625"/>
      <c r="GF23" s="625"/>
      <c r="GG23" s="625"/>
      <c r="GH23" s="625"/>
      <c r="GI23" s="625"/>
      <c r="GJ23" s="625"/>
      <c r="GK23" s="623"/>
      <c r="GL23" s="623"/>
      <c r="GM23" s="623"/>
      <c r="GN23" s="633"/>
      <c r="GO23" s="633"/>
      <c r="GP23" s="633"/>
      <c r="GQ23" s="643"/>
      <c r="GR23" s="6"/>
    </row>
    <row r="24" spans="1:200" ht="11.25" customHeight="1" x14ac:dyDescent="0.25">
      <c r="A24" s="212"/>
      <c r="B24" s="637"/>
      <c r="C24" s="1218" t="str">
        <f>IF('FRONT PAGE'!$A$1="www.fly-logics.com","INSTR.",0)</f>
        <v>INSTR.</v>
      </c>
      <c r="D24" s="1225"/>
      <c r="E24" s="1225"/>
      <c r="F24" s="1225"/>
      <c r="G24" s="1226"/>
      <c r="H24" s="1129">
        <f>IF(SUMIFS(LOGBOOK!$AA$5:$AA$1036129,LOGBOOK!$D$5:$D$1036129,F9,LOGBOOK!$AN$5:$AN$1036129,V9,LOGBOOK!$E$5:$E$1036129,L9)=0," ",SUMIFS(LOGBOOK!$AA$5:$AA$1036129,LOGBOOK!$D$5:$D$1036129,F9,LOGBOOK!$AN$5:$AN$1036129,V9,LOGBOOK!$E$5:$E$1036129,L9))</f>
        <v>3.75</v>
      </c>
      <c r="I24" s="1130">
        <f>H24</f>
        <v>3.75</v>
      </c>
      <c r="J24" s="1130"/>
      <c r="K24" s="1130"/>
      <c r="L24" s="1130"/>
      <c r="M24" s="1130"/>
      <c r="N24" s="624"/>
      <c r="O24" s="654" t="str">
        <f>IF('FRONT PAGE'!$A$1="www.fly-logics.com","LANDINGSS",0)</f>
        <v>LANDINGSS</v>
      </c>
      <c r="P24" s="638"/>
      <c r="Q24" s="638"/>
      <c r="R24" s="638"/>
      <c r="S24" s="638"/>
      <c r="T24" s="638"/>
      <c r="U24" s="638"/>
      <c r="V24" s="638"/>
      <c r="W24" s="638"/>
      <c r="X24" s="638"/>
      <c r="Y24" s="638"/>
      <c r="Z24" s="15"/>
      <c r="AA24" s="629" t="str">
        <f>IF('FRONT PAGE'!$A$1="www.fly-logics.com","JUN",0)</f>
        <v>JUN</v>
      </c>
      <c r="AB24" s="631"/>
      <c r="AC24" s="631"/>
      <c r="AD24" s="631"/>
      <c r="AE24" s="631"/>
      <c r="AF24" s="630" t="str">
        <f>IF(SUMIFS(LOGBOOK!$Y$5:$Y$1036129,LOGBOOK!$D$5:$D$1036129,F9,LOGBOOK!$AN$5:$AN$1036129,V9,LOGBOOK!$E$5:$E$1036129,L9,LOGBOOK!$AM$5:$AM$1036129,"JUN")=0," ",SUMIFS(LOGBOOK!$Y$5:$Y$1036129,LOGBOOK!$D$5:$D$1036129,F9,LOGBOOK!$AN$5:$AN$1036129,V9,LOGBOOK!$E$5:$E$1036129,L9,LOGBOOK!$AM$5:$AM$1036129,"JUN"))</f>
        <v xml:space="preserve"> </v>
      </c>
      <c r="AG24" s="625"/>
      <c r="AH24" s="625"/>
      <c r="AI24" s="625"/>
      <c r="AJ24" s="630" t="str">
        <f>IF(SUMIFS(LOGBOOK!$Z$5:$Z$1036129,LOGBOOK!$D$5:$D$1036129,F9,LOGBOOK!$AN$5:$AN$1036129,V9,LOGBOOK!$E$5:$E$1036129,L9,LOGBOOK!$AM$5:$AM$1036129,"JUN")=0," ",SUMIFS(LOGBOOK!$Z$5:$Z$1036129,LOGBOOK!$D$5:$D$1036129,F9,LOGBOOK!$AN$5:$AN$1036129,V9,LOGBOOK!$E$5:$E$1036129,L9,LOGBOOK!$AM$5:$AM$1036129,"JUN"))</f>
        <v xml:space="preserve"> </v>
      </c>
      <c r="AK24" s="625"/>
      <c r="AL24" s="625"/>
      <c r="AM24" s="625"/>
      <c r="AN24" s="630" t="str">
        <f>IF(SUMIFS(LOGBOOK!$AA$5:$AA$1036129,LOGBOOK!$D$5:$D$1036129,F9,LOGBOOK!$AN$5:$AN$1036129,V9,LOGBOOK!$E$5:$E$1036129,L9,LOGBOOK!$AM$5:$AM$1036129,"JUN")=0," ",SUMIFS(LOGBOOK!$AA$5:$AA$1036129,LOGBOOK!$D$5:$D$1036129,F9,LOGBOOK!$AN$5:$AN$1036129,V9,LOGBOOK!$E$5:$E$1036129,L9,LOGBOOK!$AM$5:$AM$1036129,"JUN"))</f>
        <v xml:space="preserve"> </v>
      </c>
      <c r="AO24" s="625"/>
      <c r="AP24" s="625"/>
      <c r="AQ24" s="625"/>
      <c r="AR24" s="623" t="str">
        <f>IF(SUMIFS(LOGBOOK!$AE$5:$AE$1036129,LOGBOOK!$D$5:$D$1036129,F9,LOGBOOK!$AN$5:$AN$1036129,V9,LOGBOOK!$E$5:$E$1036129,L9,LOGBOOK!$AM$5:$AM$1036129,"JUN")=0," ",SUMIFS(LOGBOOK!$AE$5:$AE$1036129,LOGBOOK!$D$5:$D$1036129,F9,LOGBOOK!$AN$5:$AN$1036129,V9,LOGBOOK!$E$5:$E$1036129,L9,LOGBOOK!$AM$5:$AM$1036129,"JUN"))</f>
        <v xml:space="preserve"> </v>
      </c>
      <c r="AS24" s="623"/>
      <c r="AT24" s="623"/>
      <c r="AU24" s="623" t="str">
        <f>IF(SUMIFS(LOGBOOK!$AF$5:$AF$1036129,LOGBOOK!$D$5:$D$1036129,F9,LOGBOOK!$AN$5:$AN$1036129,V9,LOGBOOK!$E$5:$E$1036129,L9,LOGBOOK!$AM$5:$AM$1036129,"JUN")=0," ",SUMIFS(LOGBOOK!$AF$5:$AF$1036129,LOGBOOK!$D$5:$D$1036129,F9,LOGBOOK!$AN$5:$AN$1036129,V9,LOGBOOK!$E$5:$E$1036129,L9,LOGBOOK!$AM$5:$AM$1036129,"JUN"))</f>
        <v xml:space="preserve"> </v>
      </c>
      <c r="AV24" s="633"/>
      <c r="AW24" s="633"/>
      <c r="AX24" s="643"/>
      <c r="AY24" s="637"/>
      <c r="AZ24" s="1218" t="str">
        <f>IF('FRONT PAGE'!$A$1="www.fly-logics.com","INSTR.",0)</f>
        <v>INSTR.</v>
      </c>
      <c r="BA24" s="1225"/>
      <c r="BB24" s="1225"/>
      <c r="BC24" s="1225"/>
      <c r="BD24" s="1226"/>
      <c r="BE24" s="1129" t="str">
        <f>IF(SUMIFS(LOGBOOK!$AA$5:$AA$1036129,LOGBOOK!$D$5:$D$1036129,BC9,LOGBOOK!$AN$5:$AN$1036129,BS9,LOGBOOK!$E$5:$E$1036129,BI9)=0," ",SUMIFS(LOGBOOK!$AA$5:$AA$1036129,LOGBOOK!$D$5:$D$1036129,BC9,LOGBOOK!$AN$5:$AN$1036129,BS9,LOGBOOK!$E$5:$E$1036129,BI9))</f>
        <v xml:space="preserve"> </v>
      </c>
      <c r="BF24" s="1130" t="str">
        <f>BE24</f>
        <v xml:space="preserve"> </v>
      </c>
      <c r="BG24" s="1130"/>
      <c r="BH24" s="1130"/>
      <c r="BI24" s="1130"/>
      <c r="BJ24" s="1130"/>
      <c r="BK24" s="624"/>
      <c r="BL24" s="654" t="str">
        <f>IF('FRONT PAGE'!$A$1="www.fly-logics.com","LANDINGSS",0)</f>
        <v>LANDINGSS</v>
      </c>
      <c r="BM24" s="638"/>
      <c r="BN24" s="638"/>
      <c r="BO24" s="638"/>
      <c r="BP24" s="638"/>
      <c r="BQ24" s="638"/>
      <c r="BR24" s="638"/>
      <c r="BS24" s="638"/>
      <c r="BT24" s="638"/>
      <c r="BU24" s="638"/>
      <c r="BV24" s="638"/>
      <c r="BW24" s="15"/>
      <c r="BX24" s="629" t="str">
        <f>IF('FRONT PAGE'!$A$1="www.fly-logics.com","JUN",0)</f>
        <v>JUN</v>
      </c>
      <c r="BY24" s="631"/>
      <c r="BZ24" s="631"/>
      <c r="CA24" s="631"/>
      <c r="CB24" s="631"/>
      <c r="CC24" s="630" t="str">
        <f>IF(SUMIFS(LOGBOOK!$Y$5:$Y$1036129,LOGBOOK!$D$5:$D$1036129,BC9,LOGBOOK!$AN$5:$AN$1036129,BS9,LOGBOOK!$E$5:$E$1036129,BI9,LOGBOOK!$AM$5:$AM$1036129,"JUN")=0," ",SUMIFS(LOGBOOK!$Y$5:$Y$1036129,LOGBOOK!$D$5:$D$1036129,BC9,LOGBOOK!$AN$5:$AN$1036129,BS9,LOGBOOK!$E$5:$E$1036129,BI9,LOGBOOK!$AM$5:$AM$1036129,"JUN"))</f>
        <v xml:space="preserve"> </v>
      </c>
      <c r="CD24" s="625"/>
      <c r="CE24" s="625"/>
      <c r="CF24" s="625"/>
      <c r="CG24" s="630" t="str">
        <f>IF(SUMIFS(LOGBOOK!$Z$5:$Z$1036129,LOGBOOK!$D$5:$D$1036129,BC9,LOGBOOK!$AN$5:$AN$1036129,BS9,LOGBOOK!$E$5:$E$1036129,BI9,LOGBOOK!$AM$5:$AM$1036129,"JUN")=0," ",SUMIFS(LOGBOOK!$Z$5:$Z$1036129,LOGBOOK!$D$5:$D$1036129,BC9,LOGBOOK!$AN$5:$AN$1036129,BS9,LOGBOOK!$E$5:$E$1036129,BI9,LOGBOOK!$AM$5:$AM$1036129,"JUN"))</f>
        <v xml:space="preserve"> </v>
      </c>
      <c r="CH24" s="625"/>
      <c r="CI24" s="625"/>
      <c r="CJ24" s="625"/>
      <c r="CK24" s="630" t="str">
        <f>IF(SUMIFS(LOGBOOK!$AA$5:$AA$1036129,LOGBOOK!$D$5:$D$1036129,BC9,LOGBOOK!$AN$5:$AN$1036129,BS9,LOGBOOK!$E$5:$E$1036129,BI9,LOGBOOK!$AM$5:$AM$1036129,"JUN")=0," ",SUMIFS(LOGBOOK!$AA$5:$AA$1036129,LOGBOOK!$D$5:$D$1036129,BC9,LOGBOOK!$AN$5:$AN$1036129,BS9,LOGBOOK!$E$5:$E$1036129,BI9,LOGBOOK!$AM$5:$AM$1036129,"JUN"))</f>
        <v xml:space="preserve"> </v>
      </c>
      <c r="CL24" s="625"/>
      <c r="CM24" s="625"/>
      <c r="CN24" s="625"/>
      <c r="CO24" s="623" t="str">
        <f>IF(SUMIFS(LOGBOOK!$AE$5:$AE$1036129,LOGBOOK!$D$5:$D$1036129,BC9,LOGBOOK!$AN$5:$AN$1036129,BS9,LOGBOOK!$E$5:$E$1036129,BI9,LOGBOOK!$AM$5:$AM$1036129,"JUN")=0," ",SUMIFS(LOGBOOK!$AE$5:$AE$1036129,LOGBOOK!$D$5:$D$1036129,BC9,LOGBOOK!$AN$5:$AN$1036129,BS9,LOGBOOK!$E$5:$E$1036129,BI9,LOGBOOK!$AM$5:$AM$1036129,"JUN"))</f>
        <v xml:space="preserve"> </v>
      </c>
      <c r="CP24" s="623"/>
      <c r="CQ24" s="623"/>
      <c r="CR24" s="623" t="str">
        <f>IF(SUMIFS(LOGBOOK!$AF$5:$AF$1036129,LOGBOOK!$D$5:$D$1036129,BC9,LOGBOOK!$AN$5:$AN$1036129,BS9,LOGBOOK!$E$5:$E$1036129,BI9,LOGBOOK!$AM$5:$AM$1036129,"JUN")=0," ",SUMIFS(LOGBOOK!$AF$5:$AF$1036129,LOGBOOK!$D$5:$D$1036129,BC9,LOGBOOK!$AN$5:$AN$1036129,BS9,LOGBOOK!$E$5:$E$1036129,BI9,LOGBOOK!$AM$5:$AM$1036129,"JUN"))</f>
        <v xml:space="preserve"> </v>
      </c>
      <c r="CS24" s="633"/>
      <c r="CT24" s="633"/>
      <c r="CU24" s="643"/>
      <c r="CV24" s="247"/>
      <c r="CW24" s="212"/>
      <c r="CX24" s="637"/>
      <c r="CY24" s="1218" t="str">
        <f>IF('FRONT PAGE'!$A$1="www.fly-logics.com","INSTR.",0)</f>
        <v>INSTR.</v>
      </c>
      <c r="CZ24" s="1225"/>
      <c r="DA24" s="1225"/>
      <c r="DB24" s="1225"/>
      <c r="DC24" s="1226"/>
      <c r="DD24" s="1129" t="str">
        <f>IF(SUMIFS(LOGBOOK!$AA$5:$AA$1036129,LOGBOOK!$D$5:$D$1036129,DB9,LOGBOOK!$AN$5:$AN$1036129,DR9,LOGBOOK!$E$5:$E$1036129,DH9)=0," ",SUMIFS(LOGBOOK!$AA$5:$AA$1036129,LOGBOOK!$D$5:$D$1036129,DB9,LOGBOOK!$AN$5:$AN$1036129,DR9,LOGBOOK!$E$5:$E$1036129,DH9))</f>
        <v xml:space="preserve"> </v>
      </c>
      <c r="DE24" s="1130" t="str">
        <f>DD24</f>
        <v xml:space="preserve"> </v>
      </c>
      <c r="DF24" s="1130"/>
      <c r="DG24" s="1130"/>
      <c r="DH24" s="1130"/>
      <c r="DI24" s="1130"/>
      <c r="DJ24" s="624"/>
      <c r="DK24" s="654" t="str">
        <f>IF('FRONT PAGE'!$A$1="www.fly-logics.com","LANDINGSS",0)</f>
        <v>LANDINGSS</v>
      </c>
      <c r="DL24" s="638"/>
      <c r="DM24" s="638"/>
      <c r="DN24" s="638"/>
      <c r="DO24" s="638"/>
      <c r="DP24" s="638"/>
      <c r="DQ24" s="638"/>
      <c r="DR24" s="638"/>
      <c r="DS24" s="638"/>
      <c r="DT24" s="638"/>
      <c r="DU24" s="638"/>
      <c r="DV24" s="15"/>
      <c r="DW24" s="629" t="str">
        <f>IF('FRONT PAGE'!$A$1="www.fly-logics.com","JUN",0)</f>
        <v>JUN</v>
      </c>
      <c r="DX24" s="631"/>
      <c r="DY24" s="631"/>
      <c r="DZ24" s="631"/>
      <c r="EA24" s="631"/>
      <c r="EB24" s="630" t="str">
        <f>IF(SUMIFS(LOGBOOK!$Y$5:$Y$1036129,LOGBOOK!$D$5:$D$1036129,DB9,LOGBOOK!$AN$5:$AN$1036129,DR9,LOGBOOK!$E$5:$E$1036129,DH9,LOGBOOK!$AM$5:$AM$1036129,"JUN")=0," ",SUMIFS(LOGBOOK!$Y$5:$Y$1036129,LOGBOOK!$D$5:$D$1036129,DB9,LOGBOOK!$AN$5:$AN$1036129,DR9,LOGBOOK!$E$5:$E$1036129,DH9,LOGBOOK!$AM$5:$AM$1036129,"JUN"))</f>
        <v xml:space="preserve"> </v>
      </c>
      <c r="EC24" s="625"/>
      <c r="ED24" s="625"/>
      <c r="EE24" s="625"/>
      <c r="EF24" s="630" t="str">
        <f>IF(SUMIFS(LOGBOOK!$Z$5:$Z$1036129,LOGBOOK!$D$5:$D$1036129,DB9,LOGBOOK!$AN$5:$AN$1036129,DR9,LOGBOOK!$E$5:$E$1036129,DH9,LOGBOOK!$AM$5:$AM$1036129,"JUN")=0," ",SUMIFS(LOGBOOK!$Z$5:$Z$1036129,LOGBOOK!$D$5:$D$1036129,DB9,LOGBOOK!$AN$5:$AN$1036129,DR9,LOGBOOK!$E$5:$E$1036129,DH9,LOGBOOK!$AM$5:$AM$1036129,"JUN"))</f>
        <v xml:space="preserve"> </v>
      </c>
      <c r="EG24" s="625"/>
      <c r="EH24" s="625"/>
      <c r="EI24" s="625"/>
      <c r="EJ24" s="630" t="str">
        <f>IF(SUMIFS(LOGBOOK!$AA$5:$AA$1036129,LOGBOOK!$D$5:$D$1036129,DB9,LOGBOOK!$AN$5:$AN$1036129,DR9,LOGBOOK!$E$5:$E$1036129,DH9,LOGBOOK!$AM$5:$AM$1036129,"JUN")=0," ",SUMIFS(LOGBOOK!$AA$5:$AA$1036129,LOGBOOK!$D$5:$D$1036129,DB9,LOGBOOK!$AN$5:$AN$1036129,DR9,LOGBOOK!$E$5:$E$1036129,DH9,LOGBOOK!$AM$5:$AM$1036129,"JUN"))</f>
        <v xml:space="preserve"> </v>
      </c>
      <c r="EK24" s="625"/>
      <c r="EL24" s="625"/>
      <c r="EM24" s="625"/>
      <c r="EN24" s="623" t="str">
        <f>IF(SUMIFS(LOGBOOK!$AE$5:$AE$1036129,LOGBOOK!$D$5:$D$1036129,DB9,LOGBOOK!$AN$5:$AN$1036129,DR9,LOGBOOK!$E$5:$E$1036129,DH9,LOGBOOK!$AM$5:$AM$1036129,"JUN")=0," ",SUMIFS(LOGBOOK!$AE$5:$AE$1036129,LOGBOOK!$D$5:$D$1036129,DB9,LOGBOOK!$AN$5:$AN$1036129,DR9,LOGBOOK!$E$5:$E$1036129,DH9,LOGBOOK!$AM$5:$AM$1036129,"JUN"))</f>
        <v xml:space="preserve"> </v>
      </c>
      <c r="EO24" s="623"/>
      <c r="EP24" s="623"/>
      <c r="EQ24" s="623" t="str">
        <f>IF(SUMIFS(LOGBOOK!$AF$5:$AF$1036129,LOGBOOK!$D$5:$D$1036129,DB9,LOGBOOK!$AN$5:$AN$1036129,DR9,LOGBOOK!$E$5:$E$1036129,DH9,LOGBOOK!$AM$5:$AM$1036129,"JUN")=0," ",SUMIFS(LOGBOOK!$AF$5:$AF$1036129,LOGBOOK!$D$5:$D$1036129,DB9,LOGBOOK!$AN$5:$AN$1036129,DR9,LOGBOOK!$E$5:$E$1036129,DH9,LOGBOOK!$AM$5:$AM$1036129,"JUN"))</f>
        <v xml:space="preserve"> </v>
      </c>
      <c r="ER24" s="633"/>
      <c r="ES24" s="633"/>
      <c r="ET24" s="643"/>
      <c r="EU24" s="637"/>
      <c r="EV24" s="1218" t="str">
        <f>IF('FRONT PAGE'!$A$1="www.fly-logics.com","INSTR.",0)</f>
        <v>INSTR.</v>
      </c>
      <c r="EW24" s="1225"/>
      <c r="EX24" s="1225"/>
      <c r="EY24" s="1225"/>
      <c r="EZ24" s="1226"/>
      <c r="FA24" s="1129" t="str">
        <f>IF(SUMIFS(LOGBOOK!$AA$5:$AA$1036129,LOGBOOK!$D$5:$D$1036129,EY9,LOGBOOK!$AN$5:$AN$1036129,FO9,LOGBOOK!$E$5:$E$1036129,FE9)=0," ",SUMIFS(LOGBOOK!$AA$5:$AA$1036129,LOGBOOK!$D$5:$D$1036129,EY9,LOGBOOK!$AN$5:$AN$1036129,FO9,LOGBOOK!$E$5:$E$1036129,FE9))</f>
        <v xml:space="preserve"> </v>
      </c>
      <c r="FB24" s="1130" t="str">
        <f>FA24</f>
        <v xml:space="preserve"> </v>
      </c>
      <c r="FC24" s="1130"/>
      <c r="FD24" s="1130"/>
      <c r="FE24" s="1130"/>
      <c r="FF24" s="1130"/>
      <c r="FG24" s="624"/>
      <c r="FH24" s="654" t="str">
        <f>IF('FRONT PAGE'!$A$1="www.fly-logics.com","LANDINGSS",0)</f>
        <v>LANDINGSS</v>
      </c>
      <c r="FI24" s="638"/>
      <c r="FJ24" s="638"/>
      <c r="FK24" s="638"/>
      <c r="FL24" s="638"/>
      <c r="FM24" s="638"/>
      <c r="FN24" s="638"/>
      <c r="FO24" s="638"/>
      <c r="FP24" s="638"/>
      <c r="FQ24" s="638"/>
      <c r="FR24" s="638"/>
      <c r="FS24" s="15"/>
      <c r="FT24" s="629" t="str">
        <f>IF('FRONT PAGE'!$A$1="www.fly-logics.com","JUN",0)</f>
        <v>JUN</v>
      </c>
      <c r="FU24" s="631"/>
      <c r="FV24" s="631"/>
      <c r="FW24" s="631"/>
      <c r="FX24" s="631"/>
      <c r="FY24" s="630" t="str">
        <f>IF(SUMIFS(LOGBOOK!$Y$5:$Y$1036129,LOGBOOK!$D$5:$D$1036129,EY9,LOGBOOK!$AN$5:$AN$1036129,FO9,LOGBOOK!$E$5:$E$1036129,FE9,LOGBOOK!$AM$5:$AM$1036129,"JUN")=0," ",SUMIFS(LOGBOOK!$Y$5:$Y$1036129,LOGBOOK!$D$5:$D$1036129,EY9,LOGBOOK!$AN$5:$AN$1036129,FO9,LOGBOOK!$E$5:$E$1036129,FE9,LOGBOOK!$AM$5:$AM$1036129,"JUN"))</f>
        <v xml:space="preserve"> </v>
      </c>
      <c r="FZ24" s="625"/>
      <c r="GA24" s="625"/>
      <c r="GB24" s="625"/>
      <c r="GC24" s="630" t="str">
        <f>IF(SUMIFS(LOGBOOK!$Z$5:$Z$1036129,LOGBOOK!$D$5:$D$1036129,EY9,LOGBOOK!$AN$5:$AN$1036129,FO9,LOGBOOK!$E$5:$E$1036129,FE9,LOGBOOK!$AM$5:$AM$1036129,"JUN")=0," ",SUMIFS(LOGBOOK!$Z$5:$Z$1036129,LOGBOOK!$D$5:$D$1036129,EY9,LOGBOOK!$AN$5:$AN$1036129,FO9,LOGBOOK!$E$5:$E$1036129,FE9,LOGBOOK!$AM$5:$AM$1036129,"JUN"))</f>
        <v xml:space="preserve"> </v>
      </c>
      <c r="GD24" s="625"/>
      <c r="GE24" s="625"/>
      <c r="GF24" s="625"/>
      <c r="GG24" s="630" t="str">
        <f>IF(SUMIFS(LOGBOOK!$AA$5:$AA$1036129,LOGBOOK!$D$5:$D$1036129,EY9,LOGBOOK!$AN$5:$AN$1036129,FO9,LOGBOOK!$E$5:$E$1036129,FE9,LOGBOOK!$AM$5:$AM$1036129,"JUN")=0," ",SUMIFS(LOGBOOK!$AA$5:$AA$1036129,LOGBOOK!$D$5:$D$1036129,EY9,LOGBOOK!$AN$5:$AN$1036129,FO9,LOGBOOK!$E$5:$E$1036129,FE9,LOGBOOK!$AM$5:$AM$1036129,"JUN"))</f>
        <v xml:space="preserve"> </v>
      </c>
      <c r="GH24" s="625"/>
      <c r="GI24" s="625"/>
      <c r="GJ24" s="625"/>
      <c r="GK24" s="623" t="str">
        <f>IF(SUMIFS(LOGBOOK!$AE$5:$AE$1036129,LOGBOOK!$D$5:$D$1036129,EY9,LOGBOOK!$AN$5:$AN$1036129,FO9,LOGBOOK!$E$5:$E$1036129,FE9,LOGBOOK!$AM$5:$AM$1036129,"JUN")=0," ",SUMIFS(LOGBOOK!$AE$5:$AE$1036129,LOGBOOK!$D$5:$D$1036129,EY9,LOGBOOK!$AN$5:$AN$1036129,FO9,LOGBOOK!$E$5:$E$1036129,FE9,LOGBOOK!$AM$5:$AM$1036129,"JUN"))</f>
        <v xml:space="preserve"> </v>
      </c>
      <c r="GL24" s="623"/>
      <c r="GM24" s="623"/>
      <c r="GN24" s="623" t="str">
        <f>IF(SUMIFS(LOGBOOK!$AF$5:$AF$1036129,LOGBOOK!$D$5:$D$1036129,EY9,LOGBOOK!$AN$5:$AN$1036129,FO9,LOGBOOK!$E$5:$E$1036129,FE9,LOGBOOK!$AM$5:$AM$1036129,"JUN")=0," ",SUMIFS(LOGBOOK!$AF$5:$AF$1036129,LOGBOOK!$D$5:$D$1036129,EY9,LOGBOOK!$AN$5:$AN$1036129,FO9,LOGBOOK!$E$5:$E$1036129,FE9,LOGBOOK!$AM$5:$AM$1036129,"JUN"))</f>
        <v xml:space="preserve"> </v>
      </c>
      <c r="GO24" s="633"/>
      <c r="GP24" s="633"/>
      <c r="GQ24" s="643"/>
      <c r="GR24" s="6"/>
    </row>
    <row r="25" spans="1:200" ht="8.85" customHeight="1" x14ac:dyDescent="0.25">
      <c r="A25" s="212"/>
      <c r="B25" s="637"/>
      <c r="C25" s="1225"/>
      <c r="D25" s="1225"/>
      <c r="E25" s="1225"/>
      <c r="F25" s="1225"/>
      <c r="G25" s="1226"/>
      <c r="H25" s="1129"/>
      <c r="I25" s="1130"/>
      <c r="J25" s="1130"/>
      <c r="K25" s="1130"/>
      <c r="L25" s="1130"/>
      <c r="M25" s="1130"/>
      <c r="N25" s="624"/>
      <c r="O25" s="638"/>
      <c r="P25" s="638"/>
      <c r="Q25" s="638"/>
      <c r="R25" s="638"/>
      <c r="S25" s="638"/>
      <c r="T25" s="638"/>
      <c r="U25" s="638"/>
      <c r="V25" s="638"/>
      <c r="W25" s="638"/>
      <c r="X25" s="638"/>
      <c r="Y25" s="638"/>
      <c r="Z25" s="15"/>
      <c r="AA25" s="631"/>
      <c r="AB25" s="631"/>
      <c r="AC25" s="631"/>
      <c r="AD25" s="631"/>
      <c r="AE25" s="631"/>
      <c r="AF25" s="625"/>
      <c r="AG25" s="632"/>
      <c r="AH25" s="632"/>
      <c r="AI25" s="625"/>
      <c r="AJ25" s="625"/>
      <c r="AK25" s="632"/>
      <c r="AL25" s="632"/>
      <c r="AM25" s="625"/>
      <c r="AN25" s="625"/>
      <c r="AO25" s="632"/>
      <c r="AP25" s="632"/>
      <c r="AQ25" s="625"/>
      <c r="AR25" s="623"/>
      <c r="AS25" s="623"/>
      <c r="AT25" s="623"/>
      <c r="AU25" s="633"/>
      <c r="AV25" s="634"/>
      <c r="AW25" s="633"/>
      <c r="AX25" s="643"/>
      <c r="AY25" s="637"/>
      <c r="AZ25" s="1225"/>
      <c r="BA25" s="1225"/>
      <c r="BB25" s="1225"/>
      <c r="BC25" s="1225"/>
      <c r="BD25" s="1226"/>
      <c r="BE25" s="1129"/>
      <c r="BF25" s="1130"/>
      <c r="BG25" s="1130"/>
      <c r="BH25" s="1130"/>
      <c r="BI25" s="1130"/>
      <c r="BJ25" s="1130"/>
      <c r="BK25" s="624"/>
      <c r="BL25" s="638"/>
      <c r="BM25" s="638"/>
      <c r="BN25" s="638"/>
      <c r="BO25" s="638"/>
      <c r="BP25" s="638"/>
      <c r="BQ25" s="638"/>
      <c r="BR25" s="638"/>
      <c r="BS25" s="638"/>
      <c r="BT25" s="638"/>
      <c r="BU25" s="638"/>
      <c r="BV25" s="638"/>
      <c r="BW25" s="15"/>
      <c r="BX25" s="631"/>
      <c r="BY25" s="631"/>
      <c r="BZ25" s="631"/>
      <c r="CA25" s="631"/>
      <c r="CB25" s="631"/>
      <c r="CC25" s="625"/>
      <c r="CD25" s="632"/>
      <c r="CE25" s="632"/>
      <c r="CF25" s="625"/>
      <c r="CG25" s="625"/>
      <c r="CH25" s="632"/>
      <c r="CI25" s="632"/>
      <c r="CJ25" s="625"/>
      <c r="CK25" s="625"/>
      <c r="CL25" s="632"/>
      <c r="CM25" s="632"/>
      <c r="CN25" s="625"/>
      <c r="CO25" s="623"/>
      <c r="CP25" s="623"/>
      <c r="CQ25" s="623"/>
      <c r="CR25" s="633"/>
      <c r="CS25" s="634"/>
      <c r="CT25" s="633"/>
      <c r="CU25" s="643"/>
      <c r="CV25" s="247"/>
      <c r="CW25" s="212"/>
      <c r="CX25" s="637"/>
      <c r="CY25" s="1225"/>
      <c r="CZ25" s="1225"/>
      <c r="DA25" s="1225"/>
      <c r="DB25" s="1225"/>
      <c r="DC25" s="1226"/>
      <c r="DD25" s="1129"/>
      <c r="DE25" s="1130"/>
      <c r="DF25" s="1130"/>
      <c r="DG25" s="1130"/>
      <c r="DH25" s="1130"/>
      <c r="DI25" s="1130"/>
      <c r="DJ25" s="624"/>
      <c r="DK25" s="638"/>
      <c r="DL25" s="638"/>
      <c r="DM25" s="638"/>
      <c r="DN25" s="638"/>
      <c r="DO25" s="638"/>
      <c r="DP25" s="638"/>
      <c r="DQ25" s="638"/>
      <c r="DR25" s="638"/>
      <c r="DS25" s="638"/>
      <c r="DT25" s="638"/>
      <c r="DU25" s="638"/>
      <c r="DV25" s="15"/>
      <c r="DW25" s="631"/>
      <c r="DX25" s="631"/>
      <c r="DY25" s="631"/>
      <c r="DZ25" s="631"/>
      <c r="EA25" s="631"/>
      <c r="EB25" s="625"/>
      <c r="EC25" s="632"/>
      <c r="ED25" s="632"/>
      <c r="EE25" s="625"/>
      <c r="EF25" s="625"/>
      <c r="EG25" s="632"/>
      <c r="EH25" s="632"/>
      <c r="EI25" s="625"/>
      <c r="EJ25" s="625"/>
      <c r="EK25" s="632"/>
      <c r="EL25" s="632"/>
      <c r="EM25" s="625"/>
      <c r="EN25" s="623"/>
      <c r="EO25" s="623"/>
      <c r="EP25" s="623"/>
      <c r="EQ25" s="633"/>
      <c r="ER25" s="634"/>
      <c r="ES25" s="633"/>
      <c r="ET25" s="643"/>
      <c r="EU25" s="637"/>
      <c r="EV25" s="1225"/>
      <c r="EW25" s="1225"/>
      <c r="EX25" s="1225"/>
      <c r="EY25" s="1225"/>
      <c r="EZ25" s="1226"/>
      <c r="FA25" s="1129"/>
      <c r="FB25" s="1130"/>
      <c r="FC25" s="1130"/>
      <c r="FD25" s="1130"/>
      <c r="FE25" s="1130"/>
      <c r="FF25" s="1130"/>
      <c r="FG25" s="624"/>
      <c r="FH25" s="638"/>
      <c r="FI25" s="638"/>
      <c r="FJ25" s="638"/>
      <c r="FK25" s="638"/>
      <c r="FL25" s="638"/>
      <c r="FM25" s="638"/>
      <c r="FN25" s="638"/>
      <c r="FO25" s="638"/>
      <c r="FP25" s="638"/>
      <c r="FQ25" s="638"/>
      <c r="FR25" s="638"/>
      <c r="FS25" s="15"/>
      <c r="FT25" s="631"/>
      <c r="FU25" s="631"/>
      <c r="FV25" s="631"/>
      <c r="FW25" s="631"/>
      <c r="FX25" s="631"/>
      <c r="FY25" s="625"/>
      <c r="FZ25" s="632"/>
      <c r="GA25" s="632"/>
      <c r="GB25" s="625"/>
      <c r="GC25" s="625"/>
      <c r="GD25" s="632"/>
      <c r="GE25" s="632"/>
      <c r="GF25" s="625"/>
      <c r="GG25" s="625"/>
      <c r="GH25" s="632"/>
      <c r="GI25" s="632"/>
      <c r="GJ25" s="625"/>
      <c r="GK25" s="623"/>
      <c r="GL25" s="623"/>
      <c r="GM25" s="623"/>
      <c r="GN25" s="633"/>
      <c r="GO25" s="634"/>
      <c r="GP25" s="633"/>
      <c r="GQ25" s="643"/>
      <c r="GR25" s="6"/>
    </row>
    <row r="26" spans="1:200" ht="3" customHeight="1" x14ac:dyDescent="0.25">
      <c r="A26" s="212"/>
      <c r="B26" s="637"/>
      <c r="C26" s="624"/>
      <c r="D26" s="624"/>
      <c r="E26" s="624"/>
      <c r="F26" s="624"/>
      <c r="G26" s="624"/>
      <c r="H26" s="624"/>
      <c r="I26" s="624"/>
      <c r="J26" s="624"/>
      <c r="K26" s="624"/>
      <c r="L26" s="624"/>
      <c r="M26" s="624"/>
      <c r="N26" s="624"/>
      <c r="O26" s="624"/>
      <c r="P26" s="624"/>
      <c r="Q26" s="624"/>
      <c r="R26" s="624"/>
      <c r="S26" s="624"/>
      <c r="T26" s="624"/>
      <c r="U26" s="624"/>
      <c r="V26" s="624"/>
      <c r="W26" s="624"/>
      <c r="X26" s="624"/>
      <c r="Y26" s="624"/>
      <c r="Z26" s="15"/>
      <c r="AA26" s="631"/>
      <c r="AB26" s="631"/>
      <c r="AC26" s="631"/>
      <c r="AD26" s="631"/>
      <c r="AE26" s="631"/>
      <c r="AF26" s="625"/>
      <c r="AG26" s="625"/>
      <c r="AH26" s="625"/>
      <c r="AI26" s="625"/>
      <c r="AJ26" s="652"/>
      <c r="AK26" s="652"/>
      <c r="AL26" s="652"/>
      <c r="AM26" s="652"/>
      <c r="AN26" s="625"/>
      <c r="AO26" s="625"/>
      <c r="AP26" s="625"/>
      <c r="AQ26" s="625"/>
      <c r="AR26" s="623"/>
      <c r="AS26" s="623"/>
      <c r="AT26" s="623"/>
      <c r="AU26" s="653"/>
      <c r="AV26" s="653"/>
      <c r="AW26" s="653"/>
      <c r="AX26" s="643"/>
      <c r="AY26" s="637"/>
      <c r="AZ26" s="624"/>
      <c r="BA26" s="624"/>
      <c r="BB26" s="624"/>
      <c r="BC26" s="624"/>
      <c r="BD26" s="624"/>
      <c r="BE26" s="624"/>
      <c r="BF26" s="624"/>
      <c r="BG26" s="624"/>
      <c r="BH26" s="624"/>
      <c r="BI26" s="624"/>
      <c r="BJ26" s="624"/>
      <c r="BK26" s="624"/>
      <c r="BL26" s="624"/>
      <c r="BM26" s="624"/>
      <c r="BN26" s="624"/>
      <c r="BO26" s="624"/>
      <c r="BP26" s="624"/>
      <c r="BQ26" s="624"/>
      <c r="BR26" s="624"/>
      <c r="BS26" s="624"/>
      <c r="BT26" s="624"/>
      <c r="BU26" s="624"/>
      <c r="BV26" s="624"/>
      <c r="BW26" s="15"/>
      <c r="BX26" s="631"/>
      <c r="BY26" s="631"/>
      <c r="BZ26" s="631"/>
      <c r="CA26" s="631"/>
      <c r="CB26" s="631"/>
      <c r="CC26" s="625"/>
      <c r="CD26" s="625"/>
      <c r="CE26" s="625"/>
      <c r="CF26" s="625"/>
      <c r="CG26" s="652"/>
      <c r="CH26" s="652"/>
      <c r="CI26" s="652"/>
      <c r="CJ26" s="652"/>
      <c r="CK26" s="625"/>
      <c r="CL26" s="625"/>
      <c r="CM26" s="625"/>
      <c r="CN26" s="625"/>
      <c r="CO26" s="623"/>
      <c r="CP26" s="623"/>
      <c r="CQ26" s="623"/>
      <c r="CR26" s="653"/>
      <c r="CS26" s="653"/>
      <c r="CT26" s="653"/>
      <c r="CU26" s="643"/>
      <c r="CV26" s="247"/>
      <c r="CW26" s="212"/>
      <c r="CX26" s="637"/>
      <c r="CY26" s="624"/>
      <c r="CZ26" s="624"/>
      <c r="DA26" s="624"/>
      <c r="DB26" s="624"/>
      <c r="DC26" s="624"/>
      <c r="DD26" s="624"/>
      <c r="DE26" s="624"/>
      <c r="DF26" s="624"/>
      <c r="DG26" s="624"/>
      <c r="DH26" s="624"/>
      <c r="DI26" s="624"/>
      <c r="DJ26" s="624"/>
      <c r="DK26" s="624"/>
      <c r="DL26" s="624"/>
      <c r="DM26" s="624"/>
      <c r="DN26" s="624"/>
      <c r="DO26" s="624"/>
      <c r="DP26" s="624"/>
      <c r="DQ26" s="624"/>
      <c r="DR26" s="624"/>
      <c r="DS26" s="624"/>
      <c r="DT26" s="624"/>
      <c r="DU26" s="624"/>
      <c r="DV26" s="15"/>
      <c r="DW26" s="631"/>
      <c r="DX26" s="631"/>
      <c r="DY26" s="631"/>
      <c r="DZ26" s="631"/>
      <c r="EA26" s="631"/>
      <c r="EB26" s="625"/>
      <c r="EC26" s="625"/>
      <c r="ED26" s="625"/>
      <c r="EE26" s="625"/>
      <c r="EF26" s="652"/>
      <c r="EG26" s="652"/>
      <c r="EH26" s="652"/>
      <c r="EI26" s="652"/>
      <c r="EJ26" s="625"/>
      <c r="EK26" s="625"/>
      <c r="EL26" s="625"/>
      <c r="EM26" s="625"/>
      <c r="EN26" s="623"/>
      <c r="EO26" s="623"/>
      <c r="EP26" s="623"/>
      <c r="EQ26" s="653"/>
      <c r="ER26" s="653"/>
      <c r="ES26" s="653"/>
      <c r="ET26" s="643"/>
      <c r="EU26" s="637"/>
      <c r="EV26" s="624"/>
      <c r="EW26" s="624"/>
      <c r="EX26" s="624"/>
      <c r="EY26" s="624"/>
      <c r="EZ26" s="624"/>
      <c r="FA26" s="624"/>
      <c r="FB26" s="624"/>
      <c r="FC26" s="624"/>
      <c r="FD26" s="624"/>
      <c r="FE26" s="624"/>
      <c r="FF26" s="624"/>
      <c r="FG26" s="624"/>
      <c r="FH26" s="624"/>
      <c r="FI26" s="624"/>
      <c r="FJ26" s="624"/>
      <c r="FK26" s="624"/>
      <c r="FL26" s="624"/>
      <c r="FM26" s="624"/>
      <c r="FN26" s="624"/>
      <c r="FO26" s="624"/>
      <c r="FP26" s="624"/>
      <c r="FQ26" s="624"/>
      <c r="FR26" s="624"/>
      <c r="FS26" s="15"/>
      <c r="FT26" s="631"/>
      <c r="FU26" s="631"/>
      <c r="FV26" s="631"/>
      <c r="FW26" s="631"/>
      <c r="FX26" s="631"/>
      <c r="FY26" s="625"/>
      <c r="FZ26" s="625"/>
      <c r="GA26" s="625"/>
      <c r="GB26" s="625"/>
      <c r="GC26" s="652"/>
      <c r="GD26" s="652"/>
      <c r="GE26" s="652"/>
      <c r="GF26" s="652"/>
      <c r="GG26" s="625"/>
      <c r="GH26" s="625"/>
      <c r="GI26" s="625"/>
      <c r="GJ26" s="625"/>
      <c r="GK26" s="623"/>
      <c r="GL26" s="623"/>
      <c r="GM26" s="623"/>
      <c r="GN26" s="653"/>
      <c r="GO26" s="653"/>
      <c r="GP26" s="653"/>
      <c r="GQ26" s="643"/>
      <c r="GR26" s="6"/>
    </row>
    <row r="27" spans="1:200" ht="10.5" customHeight="1" x14ac:dyDescent="0.25">
      <c r="A27" s="212"/>
      <c r="B27" s="637"/>
      <c r="C27" s="1218" t="str">
        <f>IF('FRONT PAGE'!$A$1="www.fly-logics.com","PIC",0)</f>
        <v>PIC</v>
      </c>
      <c r="D27" s="1225"/>
      <c r="E27" s="1225"/>
      <c r="F27" s="1225"/>
      <c r="G27" s="1226"/>
      <c r="H27" s="1129">
        <f>IF(SUMIFS(LOGBOOK!$Y$5:$Y$1036129,LOGBOOK!$D$5:$D$1036129,F9,LOGBOOK!$AN$5:$AN$1036129,V9,LOGBOOK!$E$5:$E$1036129,L9)=0," ",SUMIFS(LOGBOOK!$Y$5:$Y$1036129,LOGBOOK!$D$5:$D$1036129,F9,LOGBOOK!$AN$5:$AN$1036129,V9,LOGBOOK!$E$5:$E$1036129,L9))</f>
        <v>5</v>
      </c>
      <c r="I27" s="1130">
        <f>H27</f>
        <v>5</v>
      </c>
      <c r="J27" s="1130"/>
      <c r="K27" s="1130"/>
      <c r="L27" s="1130"/>
      <c r="M27" s="1130"/>
      <c r="N27" s="624"/>
      <c r="O27" s="1220" t="str">
        <f>IF('FRONT PAGE'!$A$1="www.fly-logics.com","DAY",0)</f>
        <v>DAY</v>
      </c>
      <c r="P27" s="1225"/>
      <c r="Q27" s="1225"/>
      <c r="R27" s="1225"/>
      <c r="S27" s="1226"/>
      <c r="T27" s="1127">
        <f>IF(SUMIFS(LOGBOOK!$AE$5:$AE$1036129,LOGBOOK!$D$5:$D$1036129,F9,LOGBOOK!$AN$5:$AN$1036129,V9,LOGBOOK!$E$5:$E$1036129,L9)=0," ",SUMIFS(LOGBOOK!$AE$5:$AE$1036129,LOGBOOK!$D$5:$D$1036129,F9,LOGBOOK!$AN$5:$AN$1036129,V9,LOGBOOK!$E$5:$E$1036129,L9))</f>
        <v>14</v>
      </c>
      <c r="U27" s="1128">
        <f>T27</f>
        <v>14</v>
      </c>
      <c r="V27" s="1128"/>
      <c r="W27" s="1128"/>
      <c r="X27" s="1128"/>
      <c r="Y27" s="1128"/>
      <c r="Z27" s="15"/>
      <c r="AA27" s="1143" t="str">
        <f>IF('FRONT PAGE'!$A$1="www.fly-logics.com","TOTAL 1ST
SEMESTER",0)</f>
        <v>TOTAL 1ST
SEMESTER</v>
      </c>
      <c r="AB27" s="1148"/>
      <c r="AC27" s="1148"/>
      <c r="AD27" s="1148"/>
      <c r="AE27" s="1148"/>
      <c r="AF27" s="1144">
        <f>IF(SUM(AF9:AI26)=0," ",SUM(AF9:AI26))</f>
        <v>5</v>
      </c>
      <c r="AG27" s="1149"/>
      <c r="AH27" s="1149"/>
      <c r="AI27" s="1150"/>
      <c r="AJ27" s="1144" t="str">
        <f>IF(SUM(AJ9:AM26)=0," ",SUM(AJ9:AM26))</f>
        <v xml:space="preserve"> </v>
      </c>
      <c r="AK27" s="1149"/>
      <c r="AL27" s="1149"/>
      <c r="AM27" s="1149"/>
      <c r="AN27" s="1151">
        <f>IF(SUM(AN9:AQ26)=0," ",SUM(AN9:AQ26))</f>
        <v>3.7500000000000004</v>
      </c>
      <c r="AO27" s="1149"/>
      <c r="AP27" s="1149"/>
      <c r="AQ27" s="1149"/>
      <c r="AR27" s="1145">
        <f>IF(SUM(AR9:AT26)=0," ",SUM(AR9:AT26))</f>
        <v>14</v>
      </c>
      <c r="AS27" s="1152"/>
      <c r="AT27" s="1153"/>
      <c r="AU27" s="1145" t="str">
        <f>IF(SUM(AU9:AW26)=0," ",SUM(AU9:AW26))</f>
        <v xml:space="preserve"> </v>
      </c>
      <c r="AV27" s="1152"/>
      <c r="AW27" s="1152"/>
      <c r="AX27" s="643"/>
      <c r="AY27" s="637"/>
      <c r="AZ27" s="1218" t="str">
        <f>IF('FRONT PAGE'!$A$1="www.fly-logics.com","PIC",0)</f>
        <v>PIC</v>
      </c>
      <c r="BA27" s="1225"/>
      <c r="BB27" s="1225"/>
      <c r="BC27" s="1225"/>
      <c r="BD27" s="1226"/>
      <c r="BE27" s="1129" t="str">
        <f>IF(SUMIFS(LOGBOOK!$Y$5:$Y$1036129,LOGBOOK!$D$5:$D$1036129,BC9,LOGBOOK!$AN$5:$AN$1036129,BS9,LOGBOOK!$E$5:$E$1036129,BI9)=0," ",SUMIFS(LOGBOOK!$Y$5:$Y$1036129,LOGBOOK!$D$5:$D$1036129,BC9,LOGBOOK!$AN$5:$AN$1036129,BS9,LOGBOOK!$E$5:$E$1036129,BI9))</f>
        <v xml:space="preserve"> </v>
      </c>
      <c r="BF27" s="1130" t="str">
        <f>BE27</f>
        <v xml:space="preserve"> </v>
      </c>
      <c r="BG27" s="1130"/>
      <c r="BH27" s="1130"/>
      <c r="BI27" s="1130"/>
      <c r="BJ27" s="1130"/>
      <c r="BK27" s="624"/>
      <c r="BL27" s="1220" t="str">
        <f>IF('FRONT PAGE'!$A$1="www.fly-logics.com","DAY",0)</f>
        <v>DAY</v>
      </c>
      <c r="BM27" s="1225"/>
      <c r="BN27" s="1225"/>
      <c r="BO27" s="1225"/>
      <c r="BP27" s="1226"/>
      <c r="BQ27" s="1127" t="str">
        <f>IF(SUMIFS(LOGBOOK!$AE$5:$AE$1036129,LOGBOOK!$D$5:$D$1036129,BC9,LOGBOOK!$AN$5:$AN$1036129,BS9,LOGBOOK!$E$5:$E$1036129,BI9)=0," ",SUMIFS(LOGBOOK!$AE$5:$AE$1036129,LOGBOOK!$D$5:$D$1036129,BC9,LOGBOOK!$AN$5:$AN$1036129,BS9,LOGBOOK!$E$5:$E$1036129,BI9))</f>
        <v xml:space="preserve"> </v>
      </c>
      <c r="BR27" s="1128" t="str">
        <f>BQ27</f>
        <v xml:space="preserve"> </v>
      </c>
      <c r="BS27" s="1128"/>
      <c r="BT27" s="1128"/>
      <c r="BU27" s="1128"/>
      <c r="BV27" s="1128"/>
      <c r="BW27" s="15"/>
      <c r="BX27" s="1143" t="str">
        <f>IF('FRONT PAGE'!$A$1="www.fly-logics.com","TOTAL 1ST
SEMESTER",0)</f>
        <v>TOTAL 1ST
SEMESTER</v>
      </c>
      <c r="BY27" s="1148"/>
      <c r="BZ27" s="1148"/>
      <c r="CA27" s="1148"/>
      <c r="CB27" s="1148"/>
      <c r="CC27" s="1144" t="str">
        <f>IF(SUM(CC9:CF26)=0," ",SUM(CC9:CF26))</f>
        <v xml:space="preserve"> </v>
      </c>
      <c r="CD27" s="1149"/>
      <c r="CE27" s="1149"/>
      <c r="CF27" s="1150"/>
      <c r="CG27" s="1144" t="str">
        <f>IF(SUM(CG9:CJ26)=0," ",SUM(CG9:CJ26))</f>
        <v xml:space="preserve"> </v>
      </c>
      <c r="CH27" s="1149"/>
      <c r="CI27" s="1149"/>
      <c r="CJ27" s="1149"/>
      <c r="CK27" s="1151" t="str">
        <f>IF(SUM(CK9:CN26)=0," ",SUM(CK9:CN26))</f>
        <v xml:space="preserve"> </v>
      </c>
      <c r="CL27" s="1149"/>
      <c r="CM27" s="1149"/>
      <c r="CN27" s="1149"/>
      <c r="CO27" s="1145" t="str">
        <f>IF(SUM(CO9:CQ26)=0," ",SUM(CO9:CQ26))</f>
        <v xml:space="preserve"> </v>
      </c>
      <c r="CP27" s="1152"/>
      <c r="CQ27" s="1153"/>
      <c r="CR27" s="1145" t="str">
        <f>IF(SUM(CR9:CT26)=0," ",SUM(CR9:CT26))</f>
        <v xml:space="preserve"> </v>
      </c>
      <c r="CS27" s="1152"/>
      <c r="CT27" s="1152"/>
      <c r="CU27" s="643"/>
      <c r="CV27" s="248"/>
      <c r="CW27" s="212"/>
      <c r="CX27" s="637"/>
      <c r="CY27" s="1218" t="str">
        <f>IF('FRONT PAGE'!$A$1="www.fly-logics.com","PIC",0)</f>
        <v>PIC</v>
      </c>
      <c r="CZ27" s="1225"/>
      <c r="DA27" s="1225"/>
      <c r="DB27" s="1225"/>
      <c r="DC27" s="1226"/>
      <c r="DD27" s="1129" t="str">
        <f>IF(SUMIFS(LOGBOOK!$Y$5:$Y$1036129,LOGBOOK!$D$5:$D$1036129,DB9,LOGBOOK!$AN$5:$AN$1036129,DR9,LOGBOOK!$E$5:$E$1036129,DH9)=0," ",SUMIFS(LOGBOOK!$Y$5:$Y$1036129,LOGBOOK!$D$5:$D$1036129,DB9,LOGBOOK!$AN$5:$AN$1036129,DR9,LOGBOOK!$E$5:$E$1036129,DH9))</f>
        <v xml:space="preserve"> </v>
      </c>
      <c r="DE27" s="1130" t="str">
        <f>DD27</f>
        <v xml:space="preserve"> </v>
      </c>
      <c r="DF27" s="1130"/>
      <c r="DG27" s="1130"/>
      <c r="DH27" s="1130"/>
      <c r="DI27" s="1130"/>
      <c r="DJ27" s="624"/>
      <c r="DK27" s="1220" t="str">
        <f>IF('FRONT PAGE'!$A$1="www.fly-logics.com","DAY",0)</f>
        <v>DAY</v>
      </c>
      <c r="DL27" s="1225"/>
      <c r="DM27" s="1225"/>
      <c r="DN27" s="1225"/>
      <c r="DO27" s="1226"/>
      <c r="DP27" s="1127" t="str">
        <f>IF(SUMIFS(LOGBOOK!$AE$5:$AE$1036129,LOGBOOK!$D$5:$D$1036129,DB9,LOGBOOK!$AN$5:$AN$1036129,DR9,LOGBOOK!$E$5:$E$1036129,DH9)=0," ",SUMIFS(LOGBOOK!$AE$5:$AE$1036129,LOGBOOK!$D$5:$D$1036129,DB9,LOGBOOK!$AN$5:$AN$1036129,DR9,LOGBOOK!$E$5:$E$1036129,DH9))</f>
        <v xml:space="preserve"> </v>
      </c>
      <c r="DQ27" s="1128" t="str">
        <f>DP27</f>
        <v xml:space="preserve"> </v>
      </c>
      <c r="DR27" s="1128"/>
      <c r="DS27" s="1128"/>
      <c r="DT27" s="1128"/>
      <c r="DU27" s="1128"/>
      <c r="DV27" s="15"/>
      <c r="DW27" s="1143" t="str">
        <f>IF('FRONT PAGE'!$A$1="www.fly-logics.com","TOTAL 1ST
SEMESTER",0)</f>
        <v>TOTAL 1ST
SEMESTER</v>
      </c>
      <c r="DX27" s="1148"/>
      <c r="DY27" s="1148"/>
      <c r="DZ27" s="1148"/>
      <c r="EA27" s="1148"/>
      <c r="EB27" s="1144" t="str">
        <f>IF(SUM(EB9:EE26)=0," ",SUM(EB9:EE26))</f>
        <v xml:space="preserve"> </v>
      </c>
      <c r="EC27" s="1149"/>
      <c r="ED27" s="1149"/>
      <c r="EE27" s="1150"/>
      <c r="EF27" s="1144" t="str">
        <f>IF(SUM(EF9:EI26)=0," ",SUM(EF9:EI26))</f>
        <v xml:space="preserve"> </v>
      </c>
      <c r="EG27" s="1149"/>
      <c r="EH27" s="1149"/>
      <c r="EI27" s="1149"/>
      <c r="EJ27" s="1151" t="str">
        <f>IF(SUM(EJ9:EM26)=0," ",SUM(EJ9:EM26))</f>
        <v xml:space="preserve"> </v>
      </c>
      <c r="EK27" s="1149"/>
      <c r="EL27" s="1149"/>
      <c r="EM27" s="1149"/>
      <c r="EN27" s="1145" t="str">
        <f>IF(SUM(EN9:EP26)=0," ",SUM(EN9:EP26))</f>
        <v xml:space="preserve"> </v>
      </c>
      <c r="EO27" s="1152"/>
      <c r="EP27" s="1153"/>
      <c r="EQ27" s="1145" t="str">
        <f>IF(SUM(EQ9:ES26)=0," ",SUM(EQ9:ES26))</f>
        <v xml:space="preserve"> </v>
      </c>
      <c r="ER27" s="1152"/>
      <c r="ES27" s="1152"/>
      <c r="ET27" s="643"/>
      <c r="EU27" s="637"/>
      <c r="EV27" s="1218" t="str">
        <f>IF('FRONT PAGE'!$A$1="www.fly-logics.com","PIC",0)</f>
        <v>PIC</v>
      </c>
      <c r="EW27" s="1225"/>
      <c r="EX27" s="1225"/>
      <c r="EY27" s="1225"/>
      <c r="EZ27" s="1226"/>
      <c r="FA27" s="1129" t="str">
        <f>IF(SUMIFS(LOGBOOK!$Y$5:$Y$1036129,LOGBOOK!$D$5:$D$1036129,EY9,LOGBOOK!$AN$5:$AN$1036129,FO9,LOGBOOK!$E$5:$E$1036129,FE9)=0," ",SUMIFS(LOGBOOK!$Y$5:$Y$1036129,LOGBOOK!$D$5:$D$1036129,EY9,LOGBOOK!$AN$5:$AN$1036129,FO9,LOGBOOK!$E$5:$E$1036129,FE9))</f>
        <v xml:space="preserve"> </v>
      </c>
      <c r="FB27" s="1130" t="str">
        <f>FA27</f>
        <v xml:space="preserve"> </v>
      </c>
      <c r="FC27" s="1130"/>
      <c r="FD27" s="1130"/>
      <c r="FE27" s="1130"/>
      <c r="FF27" s="1130"/>
      <c r="FG27" s="624"/>
      <c r="FH27" s="1220" t="str">
        <f>IF('FRONT PAGE'!$A$1="www.fly-logics.com","DAY",0)</f>
        <v>DAY</v>
      </c>
      <c r="FI27" s="1225"/>
      <c r="FJ27" s="1225"/>
      <c r="FK27" s="1225"/>
      <c r="FL27" s="1226"/>
      <c r="FM27" s="1127" t="str">
        <f>IF(SUMIFS(LOGBOOK!$AE$5:$AE$1036129,LOGBOOK!$D$5:$D$1036129,EY9,LOGBOOK!$AN$5:$AN$1036129,FO9,LOGBOOK!$E$5:$E$1036129,FE9)=0," ",SUMIFS(LOGBOOK!$AE$5:$AE$1036129,LOGBOOK!$D$5:$D$1036129,EY9,LOGBOOK!$AN$5:$AN$1036129,FO9,LOGBOOK!$E$5:$E$1036129,FE9))</f>
        <v xml:space="preserve"> </v>
      </c>
      <c r="FN27" s="1128" t="str">
        <f>FM27</f>
        <v xml:space="preserve"> </v>
      </c>
      <c r="FO27" s="1128"/>
      <c r="FP27" s="1128"/>
      <c r="FQ27" s="1128"/>
      <c r="FR27" s="1128"/>
      <c r="FS27" s="15"/>
      <c r="FT27" s="1143" t="str">
        <f>IF('FRONT PAGE'!$A$1="www.fly-logics.com","TOTAL 1ST
SEMESTER",0)</f>
        <v>TOTAL 1ST
SEMESTER</v>
      </c>
      <c r="FU27" s="1148"/>
      <c r="FV27" s="1148"/>
      <c r="FW27" s="1148"/>
      <c r="FX27" s="1148"/>
      <c r="FY27" s="1144" t="str">
        <f>IF(SUM(FY9:GB26)=0," ",SUM(FY9:GB26))</f>
        <v xml:space="preserve"> </v>
      </c>
      <c r="FZ27" s="1149"/>
      <c r="GA27" s="1149"/>
      <c r="GB27" s="1150"/>
      <c r="GC27" s="1144" t="str">
        <f>IF(SUM(GC9:GF26)=0," ",SUM(GC9:GF26))</f>
        <v xml:space="preserve"> </v>
      </c>
      <c r="GD27" s="1149"/>
      <c r="GE27" s="1149"/>
      <c r="GF27" s="1149"/>
      <c r="GG27" s="1151" t="str">
        <f>IF(SUM(GG9:GJ26)=0," ",SUM(GG9:GJ26))</f>
        <v xml:space="preserve"> </v>
      </c>
      <c r="GH27" s="1149"/>
      <c r="GI27" s="1149"/>
      <c r="GJ27" s="1149"/>
      <c r="GK27" s="1145" t="str">
        <f>IF(SUM(GK9:GM26)=0," ",SUM(GK9:GM26))</f>
        <v xml:space="preserve"> </v>
      </c>
      <c r="GL27" s="1152"/>
      <c r="GM27" s="1153"/>
      <c r="GN27" s="1145" t="str">
        <f>IF(SUM(GN9:GP26)=0," ",SUM(GN9:GP26))</f>
        <v xml:space="preserve"> </v>
      </c>
      <c r="GO27" s="1152"/>
      <c r="GP27" s="1152"/>
      <c r="GQ27" s="643"/>
      <c r="GR27" s="6"/>
    </row>
    <row r="28" spans="1:200" ht="8.85" customHeight="1" x14ac:dyDescent="0.25">
      <c r="A28" s="212"/>
      <c r="B28" s="637"/>
      <c r="C28" s="1225"/>
      <c r="D28" s="1225"/>
      <c r="E28" s="1225"/>
      <c r="F28" s="1225"/>
      <c r="G28" s="1226"/>
      <c r="H28" s="1129"/>
      <c r="I28" s="1130"/>
      <c r="J28" s="1130"/>
      <c r="K28" s="1130"/>
      <c r="L28" s="1130"/>
      <c r="M28" s="1130"/>
      <c r="N28" s="624"/>
      <c r="O28" s="1225"/>
      <c r="P28" s="1225"/>
      <c r="Q28" s="1225"/>
      <c r="R28" s="1225"/>
      <c r="S28" s="1226"/>
      <c r="T28" s="1127"/>
      <c r="U28" s="1128"/>
      <c r="V28" s="1128"/>
      <c r="W28" s="1128"/>
      <c r="X28" s="1128"/>
      <c r="Y28" s="1128"/>
      <c r="Z28" s="15"/>
      <c r="AA28" s="1148"/>
      <c r="AB28" s="1154"/>
      <c r="AC28" s="1154"/>
      <c r="AD28" s="1154"/>
      <c r="AE28" s="1148"/>
      <c r="AF28" s="1149"/>
      <c r="AG28" s="1155"/>
      <c r="AH28" s="1155"/>
      <c r="AI28" s="1150"/>
      <c r="AJ28" s="1149"/>
      <c r="AK28" s="1155"/>
      <c r="AL28" s="1155"/>
      <c r="AM28" s="1149"/>
      <c r="AN28" s="1156"/>
      <c r="AO28" s="1155"/>
      <c r="AP28" s="1155"/>
      <c r="AQ28" s="1149"/>
      <c r="AR28" s="1152"/>
      <c r="AS28" s="1157"/>
      <c r="AT28" s="1153"/>
      <c r="AU28" s="1152"/>
      <c r="AV28" s="1157"/>
      <c r="AW28" s="1152"/>
      <c r="AX28" s="643"/>
      <c r="AY28" s="637"/>
      <c r="AZ28" s="1225"/>
      <c r="BA28" s="1225"/>
      <c r="BB28" s="1225"/>
      <c r="BC28" s="1225"/>
      <c r="BD28" s="1226"/>
      <c r="BE28" s="1129"/>
      <c r="BF28" s="1130"/>
      <c r="BG28" s="1130"/>
      <c r="BH28" s="1130"/>
      <c r="BI28" s="1130"/>
      <c r="BJ28" s="1130"/>
      <c r="BK28" s="624"/>
      <c r="BL28" s="1225"/>
      <c r="BM28" s="1225"/>
      <c r="BN28" s="1225"/>
      <c r="BO28" s="1225"/>
      <c r="BP28" s="1226"/>
      <c r="BQ28" s="1127"/>
      <c r="BR28" s="1128"/>
      <c r="BS28" s="1128"/>
      <c r="BT28" s="1128"/>
      <c r="BU28" s="1128"/>
      <c r="BV28" s="1128"/>
      <c r="BW28" s="15"/>
      <c r="BX28" s="1148"/>
      <c r="BY28" s="1154"/>
      <c r="BZ28" s="1154"/>
      <c r="CA28" s="1154"/>
      <c r="CB28" s="1148"/>
      <c r="CC28" s="1149"/>
      <c r="CD28" s="1155"/>
      <c r="CE28" s="1155"/>
      <c r="CF28" s="1150"/>
      <c r="CG28" s="1149"/>
      <c r="CH28" s="1155"/>
      <c r="CI28" s="1155"/>
      <c r="CJ28" s="1149"/>
      <c r="CK28" s="1156"/>
      <c r="CL28" s="1155"/>
      <c r="CM28" s="1155"/>
      <c r="CN28" s="1149"/>
      <c r="CO28" s="1152"/>
      <c r="CP28" s="1157"/>
      <c r="CQ28" s="1153"/>
      <c r="CR28" s="1152"/>
      <c r="CS28" s="1157"/>
      <c r="CT28" s="1152"/>
      <c r="CU28" s="643"/>
      <c r="CV28" s="248"/>
      <c r="CW28" s="212"/>
      <c r="CX28" s="637"/>
      <c r="CY28" s="1225"/>
      <c r="CZ28" s="1225"/>
      <c r="DA28" s="1225"/>
      <c r="DB28" s="1225"/>
      <c r="DC28" s="1226"/>
      <c r="DD28" s="1129"/>
      <c r="DE28" s="1130"/>
      <c r="DF28" s="1130"/>
      <c r="DG28" s="1130"/>
      <c r="DH28" s="1130"/>
      <c r="DI28" s="1130"/>
      <c r="DJ28" s="624"/>
      <c r="DK28" s="1225"/>
      <c r="DL28" s="1225"/>
      <c r="DM28" s="1225"/>
      <c r="DN28" s="1225"/>
      <c r="DO28" s="1226"/>
      <c r="DP28" s="1127"/>
      <c r="DQ28" s="1128"/>
      <c r="DR28" s="1128"/>
      <c r="DS28" s="1128"/>
      <c r="DT28" s="1128"/>
      <c r="DU28" s="1128"/>
      <c r="DV28" s="15"/>
      <c r="DW28" s="1148"/>
      <c r="DX28" s="1154"/>
      <c r="DY28" s="1154"/>
      <c r="DZ28" s="1154"/>
      <c r="EA28" s="1148"/>
      <c r="EB28" s="1149"/>
      <c r="EC28" s="1155"/>
      <c r="ED28" s="1155"/>
      <c r="EE28" s="1150"/>
      <c r="EF28" s="1149"/>
      <c r="EG28" s="1155"/>
      <c r="EH28" s="1155"/>
      <c r="EI28" s="1149"/>
      <c r="EJ28" s="1156"/>
      <c r="EK28" s="1155"/>
      <c r="EL28" s="1155"/>
      <c r="EM28" s="1149"/>
      <c r="EN28" s="1152"/>
      <c r="EO28" s="1157"/>
      <c r="EP28" s="1153"/>
      <c r="EQ28" s="1152"/>
      <c r="ER28" s="1157"/>
      <c r="ES28" s="1152"/>
      <c r="ET28" s="643"/>
      <c r="EU28" s="637"/>
      <c r="EV28" s="1225"/>
      <c r="EW28" s="1225"/>
      <c r="EX28" s="1225"/>
      <c r="EY28" s="1225"/>
      <c r="EZ28" s="1226"/>
      <c r="FA28" s="1129"/>
      <c r="FB28" s="1130"/>
      <c r="FC28" s="1130"/>
      <c r="FD28" s="1130"/>
      <c r="FE28" s="1130"/>
      <c r="FF28" s="1130"/>
      <c r="FG28" s="624"/>
      <c r="FH28" s="1225"/>
      <c r="FI28" s="1225"/>
      <c r="FJ28" s="1225"/>
      <c r="FK28" s="1225"/>
      <c r="FL28" s="1226"/>
      <c r="FM28" s="1127"/>
      <c r="FN28" s="1128"/>
      <c r="FO28" s="1128"/>
      <c r="FP28" s="1128"/>
      <c r="FQ28" s="1128"/>
      <c r="FR28" s="1128"/>
      <c r="FS28" s="15"/>
      <c r="FT28" s="1148"/>
      <c r="FU28" s="1154"/>
      <c r="FV28" s="1154"/>
      <c r="FW28" s="1154"/>
      <c r="FX28" s="1148"/>
      <c r="FY28" s="1149"/>
      <c r="FZ28" s="1155"/>
      <c r="GA28" s="1155"/>
      <c r="GB28" s="1150"/>
      <c r="GC28" s="1149"/>
      <c r="GD28" s="1155"/>
      <c r="GE28" s="1155"/>
      <c r="GF28" s="1149"/>
      <c r="GG28" s="1156"/>
      <c r="GH28" s="1155"/>
      <c r="GI28" s="1155"/>
      <c r="GJ28" s="1149"/>
      <c r="GK28" s="1152"/>
      <c r="GL28" s="1157"/>
      <c r="GM28" s="1153"/>
      <c r="GN28" s="1152"/>
      <c r="GO28" s="1157"/>
      <c r="GP28" s="1152"/>
      <c r="GQ28" s="643"/>
      <c r="GR28" s="6"/>
    </row>
    <row r="29" spans="1:200" ht="3" customHeight="1" x14ac:dyDescent="0.25">
      <c r="A29" s="212"/>
      <c r="B29" s="637"/>
      <c r="C29" s="624"/>
      <c r="D29" s="624"/>
      <c r="E29" s="624"/>
      <c r="F29" s="624"/>
      <c r="G29" s="624"/>
      <c r="H29" s="624"/>
      <c r="I29" s="624"/>
      <c r="J29" s="624"/>
      <c r="K29" s="624"/>
      <c r="L29" s="624"/>
      <c r="M29" s="624"/>
      <c r="N29" s="624"/>
      <c r="O29" s="624"/>
      <c r="P29" s="624"/>
      <c r="Q29" s="624"/>
      <c r="R29" s="624"/>
      <c r="S29" s="624"/>
      <c r="T29" s="624"/>
      <c r="U29" s="624"/>
      <c r="V29" s="624"/>
      <c r="W29" s="624"/>
      <c r="X29" s="624"/>
      <c r="Y29" s="624"/>
      <c r="Z29" s="15"/>
      <c r="AA29" s="1148"/>
      <c r="AB29" s="1154"/>
      <c r="AC29" s="1154"/>
      <c r="AD29" s="1154"/>
      <c r="AE29" s="1148"/>
      <c r="AF29" s="1149"/>
      <c r="AG29" s="1155"/>
      <c r="AH29" s="1155"/>
      <c r="AI29" s="1150"/>
      <c r="AJ29" s="1149"/>
      <c r="AK29" s="1155"/>
      <c r="AL29" s="1155"/>
      <c r="AM29" s="1149"/>
      <c r="AN29" s="1156"/>
      <c r="AO29" s="1155"/>
      <c r="AP29" s="1155"/>
      <c r="AQ29" s="1149"/>
      <c r="AR29" s="1152"/>
      <c r="AS29" s="1157"/>
      <c r="AT29" s="1153"/>
      <c r="AU29" s="1152"/>
      <c r="AV29" s="1157"/>
      <c r="AW29" s="1152"/>
      <c r="AX29" s="643"/>
      <c r="AY29" s="637"/>
      <c r="AZ29" s="624"/>
      <c r="BA29" s="624"/>
      <c r="BB29" s="624"/>
      <c r="BC29" s="624"/>
      <c r="BD29" s="624"/>
      <c r="BE29" s="624"/>
      <c r="BF29" s="624"/>
      <c r="BG29" s="624"/>
      <c r="BH29" s="624"/>
      <c r="BI29" s="624"/>
      <c r="BJ29" s="624"/>
      <c r="BK29" s="624"/>
      <c r="BL29" s="624"/>
      <c r="BM29" s="624"/>
      <c r="BN29" s="624"/>
      <c r="BO29" s="624"/>
      <c r="BP29" s="624"/>
      <c r="BQ29" s="624"/>
      <c r="BR29" s="624"/>
      <c r="BS29" s="624"/>
      <c r="BT29" s="624"/>
      <c r="BU29" s="624"/>
      <c r="BV29" s="624"/>
      <c r="BW29" s="15"/>
      <c r="BX29" s="1148"/>
      <c r="BY29" s="1154"/>
      <c r="BZ29" s="1154"/>
      <c r="CA29" s="1154"/>
      <c r="CB29" s="1148"/>
      <c r="CC29" s="1149"/>
      <c r="CD29" s="1155"/>
      <c r="CE29" s="1155"/>
      <c r="CF29" s="1150"/>
      <c r="CG29" s="1149"/>
      <c r="CH29" s="1155"/>
      <c r="CI29" s="1155"/>
      <c r="CJ29" s="1149"/>
      <c r="CK29" s="1156"/>
      <c r="CL29" s="1155"/>
      <c r="CM29" s="1155"/>
      <c r="CN29" s="1149"/>
      <c r="CO29" s="1152"/>
      <c r="CP29" s="1157"/>
      <c r="CQ29" s="1153"/>
      <c r="CR29" s="1152"/>
      <c r="CS29" s="1157"/>
      <c r="CT29" s="1152"/>
      <c r="CU29" s="643"/>
      <c r="CV29" s="248"/>
      <c r="CW29" s="212"/>
      <c r="CX29" s="637"/>
      <c r="CY29" s="624"/>
      <c r="CZ29" s="624"/>
      <c r="DA29" s="624"/>
      <c r="DB29" s="624"/>
      <c r="DC29" s="624"/>
      <c r="DD29" s="624"/>
      <c r="DE29" s="624"/>
      <c r="DF29" s="624"/>
      <c r="DG29" s="624"/>
      <c r="DH29" s="624"/>
      <c r="DI29" s="624"/>
      <c r="DJ29" s="624"/>
      <c r="DK29" s="624"/>
      <c r="DL29" s="624"/>
      <c r="DM29" s="624"/>
      <c r="DN29" s="624"/>
      <c r="DO29" s="624"/>
      <c r="DP29" s="624"/>
      <c r="DQ29" s="624"/>
      <c r="DR29" s="624"/>
      <c r="DS29" s="624"/>
      <c r="DT29" s="624"/>
      <c r="DU29" s="624"/>
      <c r="DV29" s="15"/>
      <c r="DW29" s="1148"/>
      <c r="DX29" s="1154"/>
      <c r="DY29" s="1154"/>
      <c r="DZ29" s="1154"/>
      <c r="EA29" s="1148"/>
      <c r="EB29" s="1149"/>
      <c r="EC29" s="1155"/>
      <c r="ED29" s="1155"/>
      <c r="EE29" s="1150"/>
      <c r="EF29" s="1149"/>
      <c r="EG29" s="1155"/>
      <c r="EH29" s="1155"/>
      <c r="EI29" s="1149"/>
      <c r="EJ29" s="1156"/>
      <c r="EK29" s="1155"/>
      <c r="EL29" s="1155"/>
      <c r="EM29" s="1149"/>
      <c r="EN29" s="1152"/>
      <c r="EO29" s="1157"/>
      <c r="EP29" s="1153"/>
      <c r="EQ29" s="1152"/>
      <c r="ER29" s="1157"/>
      <c r="ES29" s="1152"/>
      <c r="ET29" s="643"/>
      <c r="EU29" s="637"/>
      <c r="EV29" s="624"/>
      <c r="EW29" s="624"/>
      <c r="EX29" s="624"/>
      <c r="EY29" s="624"/>
      <c r="EZ29" s="624"/>
      <c r="FA29" s="624"/>
      <c r="FB29" s="624"/>
      <c r="FC29" s="624"/>
      <c r="FD29" s="624"/>
      <c r="FE29" s="624"/>
      <c r="FF29" s="624"/>
      <c r="FG29" s="624"/>
      <c r="FH29" s="624"/>
      <c r="FI29" s="624"/>
      <c r="FJ29" s="624"/>
      <c r="FK29" s="624"/>
      <c r="FL29" s="624"/>
      <c r="FM29" s="624"/>
      <c r="FN29" s="624"/>
      <c r="FO29" s="624"/>
      <c r="FP29" s="624"/>
      <c r="FQ29" s="624"/>
      <c r="FR29" s="624"/>
      <c r="FS29" s="15"/>
      <c r="FT29" s="1148"/>
      <c r="FU29" s="1154"/>
      <c r="FV29" s="1154"/>
      <c r="FW29" s="1154"/>
      <c r="FX29" s="1148"/>
      <c r="FY29" s="1149"/>
      <c r="FZ29" s="1155"/>
      <c r="GA29" s="1155"/>
      <c r="GB29" s="1150"/>
      <c r="GC29" s="1149"/>
      <c r="GD29" s="1155"/>
      <c r="GE29" s="1155"/>
      <c r="GF29" s="1149"/>
      <c r="GG29" s="1156"/>
      <c r="GH29" s="1155"/>
      <c r="GI29" s="1155"/>
      <c r="GJ29" s="1149"/>
      <c r="GK29" s="1152"/>
      <c r="GL29" s="1157"/>
      <c r="GM29" s="1153"/>
      <c r="GN29" s="1152"/>
      <c r="GO29" s="1157"/>
      <c r="GP29" s="1152"/>
      <c r="GQ29" s="643"/>
      <c r="GR29" s="6"/>
    </row>
    <row r="30" spans="1:200" ht="11.25" customHeight="1" x14ac:dyDescent="0.25">
      <c r="A30" s="212"/>
      <c r="B30" s="637"/>
      <c r="C30" s="1218" t="str">
        <f>IF('FRONT PAGE'!$A$1="www.fly-logics.com","SIC",0)</f>
        <v>SIC</v>
      </c>
      <c r="D30" s="1225"/>
      <c r="E30" s="1225"/>
      <c r="F30" s="1225"/>
      <c r="G30" s="1226"/>
      <c r="H30" s="1129" t="str">
        <f>IF(SUMIFS(LOGBOOK!$Z$5:$Z$1036129,LOGBOOK!$D$5:$D$1036129,F9,LOGBOOK!$AN$5:$AN$1036129,V9,LOGBOOK!$E$5:$E$1036129,L9)=0," ",SUMIFS(LOGBOOK!$Z$5:$Z$1036129,LOGBOOK!$D$5:$D$1036129,F9,LOGBOOK!$AN$5:$AN$1036129,V9,LOGBOOK!$E$5:$E$1036129,L9))</f>
        <v xml:space="preserve"> </v>
      </c>
      <c r="I30" s="1130" t="str">
        <f>H30</f>
        <v xml:space="preserve"> </v>
      </c>
      <c r="J30" s="1130"/>
      <c r="K30" s="1130"/>
      <c r="L30" s="1130"/>
      <c r="M30" s="1130"/>
      <c r="N30" s="624"/>
      <c r="O30" s="1220" t="str">
        <f>IF('FRONT PAGE'!$A$1="www.fly-logics.com","NIGHT",0)</f>
        <v>NIGHT</v>
      </c>
      <c r="P30" s="1225"/>
      <c r="Q30" s="1225"/>
      <c r="R30" s="1225"/>
      <c r="S30" s="1226"/>
      <c r="T30" s="1127" t="str">
        <f>IF(SUMIFS(LOGBOOK!$AF$5:$AF$1036129,LOGBOOK!$D$5:$D$1036129,F9,LOGBOOK!$AN$5:$AN$1036129,V9,LOGBOOK!$E$5:$E$1036129,L9)=0," ",SUMIFS(LOGBOOK!$AF$5:$AF$1036129,LOGBOOK!$D$5:$D$1036129,F9,LOGBOOK!$AN$5:$AN$1036129,V9,LOGBOOK!$E$5:$E$1036129,L9))</f>
        <v xml:space="preserve"> </v>
      </c>
      <c r="U30" s="1128" t="str">
        <f>T30</f>
        <v xml:space="preserve"> </v>
      </c>
      <c r="V30" s="1128"/>
      <c r="W30" s="1128"/>
      <c r="X30" s="1128"/>
      <c r="Y30" s="1128"/>
      <c r="Z30" s="15"/>
      <c r="AA30" s="1148"/>
      <c r="AB30" s="1148"/>
      <c r="AC30" s="1148"/>
      <c r="AD30" s="1148"/>
      <c r="AE30" s="1148"/>
      <c r="AF30" s="1149"/>
      <c r="AG30" s="1149"/>
      <c r="AH30" s="1149"/>
      <c r="AI30" s="1150"/>
      <c r="AJ30" s="1149"/>
      <c r="AK30" s="1149"/>
      <c r="AL30" s="1149"/>
      <c r="AM30" s="1149"/>
      <c r="AN30" s="1156"/>
      <c r="AO30" s="1149"/>
      <c r="AP30" s="1149"/>
      <c r="AQ30" s="1149"/>
      <c r="AR30" s="1152"/>
      <c r="AS30" s="1152"/>
      <c r="AT30" s="1153"/>
      <c r="AU30" s="1152"/>
      <c r="AV30" s="1152"/>
      <c r="AW30" s="1152"/>
      <c r="AX30" s="643"/>
      <c r="AY30" s="637"/>
      <c r="AZ30" s="1218" t="str">
        <f>IF('FRONT PAGE'!$A$1="www.fly-logics.com","SIC",0)</f>
        <v>SIC</v>
      </c>
      <c r="BA30" s="1225"/>
      <c r="BB30" s="1225"/>
      <c r="BC30" s="1225"/>
      <c r="BD30" s="1226"/>
      <c r="BE30" s="1129" t="str">
        <f>IF(SUMIFS(LOGBOOK!$Z$5:$Z$1036129,LOGBOOK!$D$5:$D$1036129,BC9,LOGBOOK!$AN$5:$AN$1036129,BS9,LOGBOOK!$E$5:$E$1036129,BI9)=0," ",SUMIFS(LOGBOOK!$Z$5:$Z$1036129,LOGBOOK!$D$5:$D$1036129,BC9,LOGBOOK!$AN$5:$AN$1036129,BS9,LOGBOOK!$E$5:$E$1036129,BI9))</f>
        <v xml:space="preserve"> </v>
      </c>
      <c r="BF30" s="1130" t="str">
        <f>BE30</f>
        <v xml:space="preserve"> </v>
      </c>
      <c r="BG30" s="1130"/>
      <c r="BH30" s="1130"/>
      <c r="BI30" s="1130"/>
      <c r="BJ30" s="1130"/>
      <c r="BK30" s="624"/>
      <c r="BL30" s="1220" t="str">
        <f>IF('FRONT PAGE'!$A$1="www.fly-logics.com","NIGHT",0)</f>
        <v>NIGHT</v>
      </c>
      <c r="BM30" s="1225"/>
      <c r="BN30" s="1225"/>
      <c r="BO30" s="1225"/>
      <c r="BP30" s="1226"/>
      <c r="BQ30" s="1127" t="str">
        <f>IF(SUMIFS(LOGBOOK!$AF$5:$AF$1036129,LOGBOOK!$D$5:$D$1036129,BC9,LOGBOOK!$AN$5:$AN$1036129,BS9,LOGBOOK!$E$5:$E$1036129,BI9)=0," ",SUMIFS(LOGBOOK!$AF$5:$AF$1036129,LOGBOOK!$D$5:$D$1036129,BC9,LOGBOOK!$AN$5:$AN$1036129,BS9,LOGBOOK!$E$5:$E$1036129,BI9))</f>
        <v xml:space="preserve"> </v>
      </c>
      <c r="BR30" s="1128" t="str">
        <f>BQ30</f>
        <v xml:space="preserve"> </v>
      </c>
      <c r="BS30" s="1128"/>
      <c r="BT30" s="1128"/>
      <c r="BU30" s="1128"/>
      <c r="BV30" s="1128"/>
      <c r="BW30" s="15"/>
      <c r="BX30" s="1148"/>
      <c r="BY30" s="1148"/>
      <c r="BZ30" s="1148"/>
      <c r="CA30" s="1148"/>
      <c r="CB30" s="1148"/>
      <c r="CC30" s="1149"/>
      <c r="CD30" s="1149"/>
      <c r="CE30" s="1149"/>
      <c r="CF30" s="1150"/>
      <c r="CG30" s="1149"/>
      <c r="CH30" s="1149"/>
      <c r="CI30" s="1149"/>
      <c r="CJ30" s="1149"/>
      <c r="CK30" s="1156"/>
      <c r="CL30" s="1149"/>
      <c r="CM30" s="1149"/>
      <c r="CN30" s="1149"/>
      <c r="CO30" s="1152"/>
      <c r="CP30" s="1152"/>
      <c r="CQ30" s="1153"/>
      <c r="CR30" s="1152"/>
      <c r="CS30" s="1152"/>
      <c r="CT30" s="1152"/>
      <c r="CU30" s="643"/>
      <c r="CV30" s="248"/>
      <c r="CW30" s="212"/>
      <c r="CX30" s="637"/>
      <c r="CY30" s="1218" t="str">
        <f>IF('FRONT PAGE'!$A$1="www.fly-logics.com","SIC",0)</f>
        <v>SIC</v>
      </c>
      <c r="CZ30" s="1225"/>
      <c r="DA30" s="1225"/>
      <c r="DB30" s="1225"/>
      <c r="DC30" s="1226"/>
      <c r="DD30" s="1129" t="str">
        <f>IF(SUMIFS(LOGBOOK!$Z$5:$Z$1036129,LOGBOOK!$D$5:$D$1036129,DB9,LOGBOOK!$AN$5:$AN$1036129,DR9,LOGBOOK!$E$5:$E$1036129,DH9)=0," ",SUMIFS(LOGBOOK!$Z$5:$Z$1036129,LOGBOOK!$D$5:$D$1036129,DB9,LOGBOOK!$AN$5:$AN$1036129,DR9,LOGBOOK!$E$5:$E$1036129,DH9))</f>
        <v xml:space="preserve"> </v>
      </c>
      <c r="DE30" s="1130" t="str">
        <f>DD30</f>
        <v xml:space="preserve"> </v>
      </c>
      <c r="DF30" s="1130"/>
      <c r="DG30" s="1130"/>
      <c r="DH30" s="1130"/>
      <c r="DI30" s="1130"/>
      <c r="DJ30" s="624"/>
      <c r="DK30" s="1220" t="str">
        <f>IF('FRONT PAGE'!$A$1="www.fly-logics.com","NIGHT",0)</f>
        <v>NIGHT</v>
      </c>
      <c r="DL30" s="1225"/>
      <c r="DM30" s="1225"/>
      <c r="DN30" s="1225"/>
      <c r="DO30" s="1226"/>
      <c r="DP30" s="1127" t="str">
        <f>IF(SUMIFS(LOGBOOK!$AF$5:$AF$1036129,LOGBOOK!$D$5:$D$1036129,DB9,LOGBOOK!$AN$5:$AN$1036129,DR9,LOGBOOK!$E$5:$E$1036129,DH9)=0," ",SUMIFS(LOGBOOK!$AF$5:$AF$1036129,LOGBOOK!$D$5:$D$1036129,DB9,LOGBOOK!$AN$5:$AN$1036129,DR9,LOGBOOK!$E$5:$E$1036129,DH9))</f>
        <v xml:space="preserve"> </v>
      </c>
      <c r="DQ30" s="1128" t="str">
        <f>DP30</f>
        <v xml:space="preserve"> </v>
      </c>
      <c r="DR30" s="1128"/>
      <c r="DS30" s="1128"/>
      <c r="DT30" s="1128"/>
      <c r="DU30" s="1128"/>
      <c r="DV30" s="15"/>
      <c r="DW30" s="1148"/>
      <c r="DX30" s="1148"/>
      <c r="DY30" s="1148"/>
      <c r="DZ30" s="1148"/>
      <c r="EA30" s="1148"/>
      <c r="EB30" s="1149"/>
      <c r="EC30" s="1149"/>
      <c r="ED30" s="1149"/>
      <c r="EE30" s="1150"/>
      <c r="EF30" s="1149"/>
      <c r="EG30" s="1149"/>
      <c r="EH30" s="1149"/>
      <c r="EI30" s="1149"/>
      <c r="EJ30" s="1156"/>
      <c r="EK30" s="1149"/>
      <c r="EL30" s="1149"/>
      <c r="EM30" s="1149"/>
      <c r="EN30" s="1152"/>
      <c r="EO30" s="1152"/>
      <c r="EP30" s="1153"/>
      <c r="EQ30" s="1152"/>
      <c r="ER30" s="1152"/>
      <c r="ES30" s="1152"/>
      <c r="ET30" s="643"/>
      <c r="EU30" s="637"/>
      <c r="EV30" s="1218" t="str">
        <f>IF('FRONT PAGE'!$A$1="www.fly-logics.com","SIC",0)</f>
        <v>SIC</v>
      </c>
      <c r="EW30" s="1225"/>
      <c r="EX30" s="1225"/>
      <c r="EY30" s="1225"/>
      <c r="EZ30" s="1226"/>
      <c r="FA30" s="1129" t="str">
        <f>IF(SUMIFS(LOGBOOK!$Z$5:$Z$1036129,LOGBOOK!$D$5:$D$1036129,EY9,LOGBOOK!$AN$5:$AN$1036129,FO9,LOGBOOK!$E$5:$E$1036129,FE9)=0," ",SUMIFS(LOGBOOK!$Z$5:$Z$1036129,LOGBOOK!$D$5:$D$1036129,EY9,LOGBOOK!$AN$5:$AN$1036129,FO9,LOGBOOK!$E$5:$E$1036129,FE9))</f>
        <v xml:space="preserve"> </v>
      </c>
      <c r="FB30" s="1130" t="str">
        <f>FA30</f>
        <v xml:space="preserve"> </v>
      </c>
      <c r="FC30" s="1130"/>
      <c r="FD30" s="1130"/>
      <c r="FE30" s="1130"/>
      <c r="FF30" s="1130"/>
      <c r="FG30" s="624"/>
      <c r="FH30" s="1220" t="str">
        <f>IF('FRONT PAGE'!$A$1="www.fly-logics.com","NIGHT",0)</f>
        <v>NIGHT</v>
      </c>
      <c r="FI30" s="1225"/>
      <c r="FJ30" s="1225"/>
      <c r="FK30" s="1225"/>
      <c r="FL30" s="1226"/>
      <c r="FM30" s="1127" t="str">
        <f>IF(SUMIFS(LOGBOOK!$AF$5:$AF$1036129,LOGBOOK!$D$5:$D$1036129,EY9,LOGBOOK!$AN$5:$AN$1036129,FO9,LOGBOOK!$E$5:$E$1036129,FE9)=0," ",SUMIFS(LOGBOOK!$AF$5:$AF$1036129,LOGBOOK!$D$5:$D$1036129,EY9,LOGBOOK!$AN$5:$AN$1036129,FO9,LOGBOOK!$E$5:$E$1036129,FE9))</f>
        <v xml:space="preserve"> </v>
      </c>
      <c r="FN30" s="1128" t="str">
        <f>FM30</f>
        <v xml:space="preserve"> </v>
      </c>
      <c r="FO30" s="1128"/>
      <c r="FP30" s="1128"/>
      <c r="FQ30" s="1128"/>
      <c r="FR30" s="1128"/>
      <c r="FS30" s="15"/>
      <c r="FT30" s="1148"/>
      <c r="FU30" s="1148"/>
      <c r="FV30" s="1148"/>
      <c r="FW30" s="1148"/>
      <c r="FX30" s="1148"/>
      <c r="FY30" s="1149"/>
      <c r="FZ30" s="1149"/>
      <c r="GA30" s="1149"/>
      <c r="GB30" s="1150"/>
      <c r="GC30" s="1149"/>
      <c r="GD30" s="1149"/>
      <c r="GE30" s="1149"/>
      <c r="GF30" s="1149"/>
      <c r="GG30" s="1156"/>
      <c r="GH30" s="1149"/>
      <c r="GI30" s="1149"/>
      <c r="GJ30" s="1149"/>
      <c r="GK30" s="1152"/>
      <c r="GL30" s="1152"/>
      <c r="GM30" s="1153"/>
      <c r="GN30" s="1152"/>
      <c r="GO30" s="1152"/>
      <c r="GP30" s="1152"/>
      <c r="GQ30" s="643"/>
      <c r="GR30" s="6"/>
    </row>
    <row r="31" spans="1:200" ht="8.85" customHeight="1" x14ac:dyDescent="0.25">
      <c r="A31" s="212"/>
      <c r="B31" s="637"/>
      <c r="C31" s="1225"/>
      <c r="D31" s="1225"/>
      <c r="E31" s="1225"/>
      <c r="F31" s="1225"/>
      <c r="G31" s="1226"/>
      <c r="H31" s="1129"/>
      <c r="I31" s="1130"/>
      <c r="J31" s="1130"/>
      <c r="K31" s="1130"/>
      <c r="L31" s="1130"/>
      <c r="M31" s="1130"/>
      <c r="N31" s="624"/>
      <c r="O31" s="1225"/>
      <c r="P31" s="1225"/>
      <c r="Q31" s="1225"/>
      <c r="R31" s="1225"/>
      <c r="S31" s="1226"/>
      <c r="T31" s="1127"/>
      <c r="U31" s="1128"/>
      <c r="V31" s="1128"/>
      <c r="W31" s="1128"/>
      <c r="X31" s="1128"/>
      <c r="Y31" s="1128"/>
      <c r="Z31" s="15"/>
      <c r="AA31" s="629" t="str">
        <f>IF('FRONT PAGE'!$A$1="www.fly-logics.com","JUL",0)</f>
        <v>JUL</v>
      </c>
      <c r="AB31" s="631"/>
      <c r="AC31" s="631"/>
      <c r="AD31" s="631"/>
      <c r="AE31" s="631"/>
      <c r="AF31" s="630" t="str">
        <f>IF(SUMIFS(LOGBOOK!$Y$5:$Y$1036129,LOGBOOK!$D$5:$D$1036129,F9,LOGBOOK!$AN$5:$AN$1036129,V9,LOGBOOK!$E$5:$E$1036129,L9,LOGBOOK!$AM$5:$AM$1036129,"JUL")=0," ",SUMIFS(LOGBOOK!$Y$5:$Y$1036129,LOGBOOK!$D$5:$D$1036129,F9,LOGBOOK!$AN$5:$AN$1036129,V9,LOGBOOK!$E$5:$E$1036129,L9,LOGBOOK!$AM$5:$AM$1036129,"JUL"))</f>
        <v xml:space="preserve"> </v>
      </c>
      <c r="AG31" s="625"/>
      <c r="AH31" s="625"/>
      <c r="AI31" s="625"/>
      <c r="AJ31" s="650" t="str">
        <f>IF(SUMIFS(LOGBOOK!$Z$5:$Z$1036129,LOGBOOK!$D$5:$D$1036129,F9,LOGBOOK!$AN$5:$AN$1036129,V9,LOGBOOK!$E$5:$E$1036129,L9,LOGBOOK!$AM$5:$AM$1036129,"JUL")=0," ",SUMIFS(LOGBOOK!$Z$5:$Z$1036129,LOGBOOK!$D$5:$D$1036129,F9,LOGBOOK!$AN$5:$AN$1036129,V9,LOGBOOK!$E$5:$E$1036129,L9,LOGBOOK!$AM$5:$AM$1036129,"JUL"))</f>
        <v xml:space="preserve"> </v>
      </c>
      <c r="AK31" s="651"/>
      <c r="AL31" s="651"/>
      <c r="AM31" s="651"/>
      <c r="AN31" s="630" t="str">
        <f>IF(SUMIFS(LOGBOOK!$AA$5:$AA$1036129,LOGBOOK!$D$5:$D$1036129,F9,LOGBOOK!$AN$5:$AN$1036129,V9,LOGBOOK!$E$5:$E$1036129,L9,LOGBOOK!$AM$5:$AM$1036129,"JUL")=0," ",SUMIFS(LOGBOOK!$AA$5:$AA$1036129,LOGBOOK!$D$5:$D$1036129,F9,LOGBOOK!$AN$5:$AN$1036129,V9,LOGBOOK!$E$5:$E$1036129,L9,LOGBOOK!$AM$5:$AM$1036129,"JUL"))</f>
        <v xml:space="preserve"> </v>
      </c>
      <c r="AO31" s="625"/>
      <c r="AP31" s="625"/>
      <c r="AQ31" s="625"/>
      <c r="AR31" s="623" t="str">
        <f>IF(SUMIFS(LOGBOOK!$AE$5:$AE$1036129,LOGBOOK!$D$5:$D$1036129,F9,LOGBOOK!$AN$5:$AN$1036129,V9,LOGBOOK!$E$5:$E$1036129,L9,LOGBOOK!$AM$5:$AM$1036129,"JUL")=0," ",SUMIFS(LOGBOOK!$AC$5:$AC$1036129,LOGBOOK!$D$5:$D$1036129,F9,LOGBOOK!$AN$5:$AN$1036129,V9,LOGBOOK!$E$5:$E$1036129,L9,LOGBOOK!$AM$5:$AM$1036129,"JUL"))</f>
        <v xml:space="preserve"> </v>
      </c>
      <c r="AS31" s="623"/>
      <c r="AT31" s="623"/>
      <c r="AU31" s="641" t="str">
        <f>IF(SUMIFS(LOGBOOK!$AF$5:$AF$1036129,LOGBOOK!$D$5:$D$1036129,F9,LOGBOOK!$AN$5:$AN$1036129,V9,LOGBOOK!$E$5:$E$1036129,L9,LOGBOOK!$AM$5:$AM$1036129,"JUL")=0," ",SUMIFS(LOGBOOK!$AF$5:$AF$1036129,LOGBOOK!$D$5:$D$1036129,F9,LOGBOOK!$AN$5:$AN$1036129,V9,LOGBOOK!$E$5:$E$1036129,L9,LOGBOOK!$AM$5:$AM$1036129,"JUL"))</f>
        <v xml:space="preserve"> </v>
      </c>
      <c r="AV31" s="642"/>
      <c r="AW31" s="642"/>
      <c r="AX31" s="643"/>
      <c r="AY31" s="637"/>
      <c r="AZ31" s="1225"/>
      <c r="BA31" s="1225"/>
      <c r="BB31" s="1225"/>
      <c r="BC31" s="1225"/>
      <c r="BD31" s="1226"/>
      <c r="BE31" s="1129"/>
      <c r="BF31" s="1130"/>
      <c r="BG31" s="1130"/>
      <c r="BH31" s="1130"/>
      <c r="BI31" s="1130"/>
      <c r="BJ31" s="1130"/>
      <c r="BK31" s="624"/>
      <c r="BL31" s="1225"/>
      <c r="BM31" s="1225"/>
      <c r="BN31" s="1225"/>
      <c r="BO31" s="1225"/>
      <c r="BP31" s="1226"/>
      <c r="BQ31" s="1127"/>
      <c r="BR31" s="1128"/>
      <c r="BS31" s="1128"/>
      <c r="BT31" s="1128"/>
      <c r="BU31" s="1128"/>
      <c r="BV31" s="1128"/>
      <c r="BW31" s="15"/>
      <c r="BX31" s="629" t="str">
        <f>IF('FRONT PAGE'!$A$1="www.fly-logics.com","JUL",0)</f>
        <v>JUL</v>
      </c>
      <c r="BY31" s="631"/>
      <c r="BZ31" s="631"/>
      <c r="CA31" s="631"/>
      <c r="CB31" s="631"/>
      <c r="CC31" s="630" t="str">
        <f>IF(SUMIFS(LOGBOOK!$Y$5:$Y$1036129,LOGBOOK!$D$5:$D$1036129,BC9,LOGBOOK!$AN$5:$AN$1036129,BS9,LOGBOOK!$E$5:$E$1036129,BI9,LOGBOOK!$AM$5:$AM$1036129,"JUL")=0," ",SUMIFS(LOGBOOK!$Y$5:$Y$1036129,LOGBOOK!$D$5:$D$1036129,BC9,LOGBOOK!$AN$5:$AN$1036129,BS9,LOGBOOK!$E$5:$E$1036129,BI9,LOGBOOK!$AM$5:$AM$1036129,"JUL"))</f>
        <v xml:space="preserve"> </v>
      </c>
      <c r="CD31" s="625"/>
      <c r="CE31" s="625"/>
      <c r="CF31" s="625"/>
      <c r="CG31" s="650" t="str">
        <f>IF(SUMIFS(LOGBOOK!$Z$5:$Z$1036129,LOGBOOK!$D$5:$D$1036129,BC9,LOGBOOK!$AN$5:$AN$1036129,BS9,LOGBOOK!$E$5:$E$1036129,BI9,LOGBOOK!$AM$5:$AM$1036129,"JUL")=0," ",SUMIFS(LOGBOOK!$Z$5:$Z$1036129,LOGBOOK!$D$5:$D$1036129,BC9,LOGBOOK!$AN$5:$AN$1036129,BS9,LOGBOOK!$E$5:$E$1036129,BI9,LOGBOOK!$AM$5:$AM$1036129,"JUL"))</f>
        <v xml:space="preserve"> </v>
      </c>
      <c r="CH31" s="651"/>
      <c r="CI31" s="651"/>
      <c r="CJ31" s="651"/>
      <c r="CK31" s="630" t="str">
        <f>IF(SUMIFS(LOGBOOK!$AA$5:$AA$1036129,LOGBOOK!$D$5:$D$1036129,BC9,LOGBOOK!$AN$5:$AN$1036129,BS9,LOGBOOK!$E$5:$E$1036129,BI9,LOGBOOK!$AM$5:$AM$1036129,"JUL")=0," ",SUMIFS(LOGBOOK!$AA$5:$AA$1036129,LOGBOOK!$D$5:$D$1036129,BC9,LOGBOOK!$AN$5:$AN$1036129,BS9,LOGBOOK!$E$5:$E$1036129,BI9,LOGBOOK!$AM$5:$AM$1036129,"JUL"))</f>
        <v xml:space="preserve"> </v>
      </c>
      <c r="CL31" s="625"/>
      <c r="CM31" s="625"/>
      <c r="CN31" s="625"/>
      <c r="CO31" s="623" t="str">
        <f>IF(SUMIFS(LOGBOOK!$AE$5:$AE$1036129,LOGBOOK!$D$5:$D$1036129,BC9,LOGBOOK!$AN$5:$AN$1036129,BS9,LOGBOOK!$E$5:$E$1036129,BI9,LOGBOOK!$AM$5:$AM$1036129,"JUL")=0," ",SUMIFS(LOGBOOK!$AC$5:$AC$1036129,LOGBOOK!$D$5:$D$1036129,BC9,LOGBOOK!$AN$5:$AN$1036129,BS9,LOGBOOK!$E$5:$E$1036129,BI9,LOGBOOK!$AM$5:$AM$1036129,"JUL"))</f>
        <v xml:space="preserve"> </v>
      </c>
      <c r="CP31" s="623"/>
      <c r="CQ31" s="623"/>
      <c r="CR31" s="641" t="str">
        <f>IF(SUMIFS(LOGBOOK!$AF$5:$AF$1036129,LOGBOOK!$D$5:$D$1036129,BC9,LOGBOOK!$AN$5:$AN$1036129,BS9,LOGBOOK!$E$5:$E$1036129,BI9,LOGBOOK!$AM$5:$AM$1036129,"JUL")=0," ",SUMIFS(LOGBOOK!$AF$5:$AF$1036129,LOGBOOK!$D$5:$D$1036129,BC9,LOGBOOK!$AN$5:$AN$1036129,BS9,LOGBOOK!$E$5:$E$1036129,BI9,LOGBOOK!$AM$5:$AM$1036129,"JUL"))</f>
        <v xml:space="preserve"> </v>
      </c>
      <c r="CS31" s="642"/>
      <c r="CT31" s="642"/>
      <c r="CU31" s="643"/>
      <c r="CV31" s="247"/>
      <c r="CW31" s="212"/>
      <c r="CX31" s="637"/>
      <c r="CY31" s="1225"/>
      <c r="CZ31" s="1225"/>
      <c r="DA31" s="1225"/>
      <c r="DB31" s="1225"/>
      <c r="DC31" s="1226"/>
      <c r="DD31" s="1129"/>
      <c r="DE31" s="1130"/>
      <c r="DF31" s="1130"/>
      <c r="DG31" s="1130"/>
      <c r="DH31" s="1130"/>
      <c r="DI31" s="1130"/>
      <c r="DJ31" s="624"/>
      <c r="DK31" s="1225"/>
      <c r="DL31" s="1225"/>
      <c r="DM31" s="1225"/>
      <c r="DN31" s="1225"/>
      <c r="DO31" s="1226"/>
      <c r="DP31" s="1127"/>
      <c r="DQ31" s="1128"/>
      <c r="DR31" s="1128"/>
      <c r="DS31" s="1128"/>
      <c r="DT31" s="1128"/>
      <c r="DU31" s="1128"/>
      <c r="DV31" s="15"/>
      <c r="DW31" s="629" t="str">
        <f>IF('FRONT PAGE'!$A$1="www.fly-logics.com","JUL",0)</f>
        <v>JUL</v>
      </c>
      <c r="DX31" s="631"/>
      <c r="DY31" s="631"/>
      <c r="DZ31" s="631"/>
      <c r="EA31" s="631"/>
      <c r="EB31" s="630" t="str">
        <f>IF(SUMIFS(LOGBOOK!$Y$5:$Y$1036129,LOGBOOK!$D$5:$D$1036129,DB9,LOGBOOK!$AN$5:$AN$1036129,DR9,LOGBOOK!$E$5:$E$1036129,DH9,LOGBOOK!$AM$5:$AM$1036129,"JUL")=0," ",SUMIFS(LOGBOOK!$Y$5:$Y$1036129,LOGBOOK!$D$5:$D$1036129,DB9,LOGBOOK!$AN$5:$AN$1036129,DR9,LOGBOOK!$E$5:$E$1036129,DH9,LOGBOOK!$AM$5:$AM$1036129,"JUL"))</f>
        <v xml:space="preserve"> </v>
      </c>
      <c r="EC31" s="625"/>
      <c r="ED31" s="625"/>
      <c r="EE31" s="625"/>
      <c r="EF31" s="650" t="str">
        <f>IF(SUMIFS(LOGBOOK!$Z$5:$Z$1036129,LOGBOOK!$D$5:$D$1036129,DB9,LOGBOOK!$AN$5:$AN$1036129,DR9,LOGBOOK!$E$5:$E$1036129,DH9,LOGBOOK!$AM$5:$AM$1036129,"JUL")=0," ",SUMIFS(LOGBOOK!$Z$5:$Z$1036129,LOGBOOK!$D$5:$D$1036129,DB9,LOGBOOK!$AN$5:$AN$1036129,DR9,LOGBOOK!$E$5:$E$1036129,DH9,LOGBOOK!$AM$5:$AM$1036129,"JUL"))</f>
        <v xml:space="preserve"> </v>
      </c>
      <c r="EG31" s="651"/>
      <c r="EH31" s="651"/>
      <c r="EI31" s="651"/>
      <c r="EJ31" s="630" t="str">
        <f>IF(SUMIFS(LOGBOOK!$AA$5:$AA$1036129,LOGBOOK!$D$5:$D$1036129,DB9,LOGBOOK!$AN$5:$AN$1036129,DR9,LOGBOOK!$E$5:$E$1036129,DH9,LOGBOOK!$AM$5:$AM$1036129,"JUL")=0," ",SUMIFS(LOGBOOK!$AA$5:$AA$1036129,LOGBOOK!$D$5:$D$1036129,DB9,LOGBOOK!$AN$5:$AN$1036129,DR9,LOGBOOK!$E$5:$E$1036129,DH9,LOGBOOK!$AM$5:$AM$1036129,"JUL"))</f>
        <v xml:space="preserve"> </v>
      </c>
      <c r="EK31" s="625"/>
      <c r="EL31" s="625"/>
      <c r="EM31" s="625"/>
      <c r="EN31" s="623" t="str">
        <f>IF(SUMIFS(LOGBOOK!$AE$5:$AE$1036129,LOGBOOK!$D$5:$D$1036129,DB9,LOGBOOK!$AN$5:$AN$1036129,DR9,LOGBOOK!$E$5:$E$1036129,DH9,LOGBOOK!$AM$5:$AM$1036129,"JUL")=0," ",SUMIFS(LOGBOOK!$AC$5:$AC$1036129,LOGBOOK!$D$5:$D$1036129,DB9,LOGBOOK!$AN$5:$AN$1036129,DR9,LOGBOOK!$E$5:$E$1036129,DH9,LOGBOOK!$AM$5:$AM$1036129,"JUL"))</f>
        <v xml:space="preserve"> </v>
      </c>
      <c r="EO31" s="623"/>
      <c r="EP31" s="623"/>
      <c r="EQ31" s="641" t="str">
        <f>IF(SUMIFS(LOGBOOK!$AF$5:$AF$1036129,LOGBOOK!$D$5:$D$1036129,DB9,LOGBOOK!$AN$5:$AN$1036129,DR9,LOGBOOK!$E$5:$E$1036129,DH9,LOGBOOK!$AM$5:$AM$1036129,"JUL")=0," ",SUMIFS(LOGBOOK!$AF$5:$AF$1036129,LOGBOOK!$D$5:$D$1036129,DB9,LOGBOOK!$AN$5:$AN$1036129,DR9,LOGBOOK!$E$5:$E$1036129,DH9,LOGBOOK!$AM$5:$AM$1036129,"JUL"))</f>
        <v xml:space="preserve"> </v>
      </c>
      <c r="ER31" s="642"/>
      <c r="ES31" s="642"/>
      <c r="ET31" s="643"/>
      <c r="EU31" s="637"/>
      <c r="EV31" s="1225"/>
      <c r="EW31" s="1225"/>
      <c r="EX31" s="1225"/>
      <c r="EY31" s="1225"/>
      <c r="EZ31" s="1226"/>
      <c r="FA31" s="1129"/>
      <c r="FB31" s="1130"/>
      <c r="FC31" s="1130"/>
      <c r="FD31" s="1130"/>
      <c r="FE31" s="1130"/>
      <c r="FF31" s="1130"/>
      <c r="FG31" s="624"/>
      <c r="FH31" s="1225"/>
      <c r="FI31" s="1225"/>
      <c r="FJ31" s="1225"/>
      <c r="FK31" s="1225"/>
      <c r="FL31" s="1226"/>
      <c r="FM31" s="1127"/>
      <c r="FN31" s="1128"/>
      <c r="FO31" s="1128"/>
      <c r="FP31" s="1128"/>
      <c r="FQ31" s="1128"/>
      <c r="FR31" s="1128"/>
      <c r="FS31" s="15"/>
      <c r="FT31" s="629" t="str">
        <f>IF('FRONT PAGE'!$A$1="www.fly-logics.com","JUL",0)</f>
        <v>JUL</v>
      </c>
      <c r="FU31" s="631"/>
      <c r="FV31" s="631"/>
      <c r="FW31" s="631"/>
      <c r="FX31" s="631"/>
      <c r="FY31" s="630" t="str">
        <f>IF(SUMIFS(LOGBOOK!$Y$5:$Y$1036129,LOGBOOK!$D$5:$D$1036129,EY9,LOGBOOK!$AN$5:$AN$1036129,FO9,LOGBOOK!$E$5:$E$1036129,FE9,LOGBOOK!$AM$5:$AM$1036129,"JUL")=0," ",SUMIFS(LOGBOOK!$Y$5:$Y$1036129,LOGBOOK!$D$5:$D$1036129,EY9,LOGBOOK!$AN$5:$AN$1036129,FO9,LOGBOOK!$E$5:$E$1036129,FE9,LOGBOOK!$AM$5:$AM$1036129,"JUL"))</f>
        <v xml:space="preserve"> </v>
      </c>
      <c r="FZ31" s="625"/>
      <c r="GA31" s="625"/>
      <c r="GB31" s="625"/>
      <c r="GC31" s="650" t="str">
        <f>IF(SUMIFS(LOGBOOK!$Z$5:$Z$1036129,LOGBOOK!$D$5:$D$1036129,EY9,LOGBOOK!$AN$5:$AN$1036129,FO9,LOGBOOK!$E$5:$E$1036129,FE9,LOGBOOK!$AM$5:$AM$1036129,"JUL")=0," ",SUMIFS(LOGBOOK!$Z$5:$Z$1036129,LOGBOOK!$D$5:$D$1036129,EY9,LOGBOOK!$AN$5:$AN$1036129,FO9,LOGBOOK!$E$5:$E$1036129,FE9,LOGBOOK!$AM$5:$AM$1036129,"JUL"))</f>
        <v xml:space="preserve"> </v>
      </c>
      <c r="GD31" s="651"/>
      <c r="GE31" s="651"/>
      <c r="GF31" s="651"/>
      <c r="GG31" s="630" t="str">
        <f>IF(SUMIFS(LOGBOOK!$AA$5:$AA$1036129,LOGBOOK!$D$5:$D$1036129,EY9,LOGBOOK!$AN$5:$AN$1036129,FO9,LOGBOOK!$E$5:$E$1036129,FE9,LOGBOOK!$AM$5:$AM$1036129,"JUL")=0," ",SUMIFS(LOGBOOK!$AA$5:$AA$1036129,LOGBOOK!$D$5:$D$1036129,EY9,LOGBOOK!$AN$5:$AN$1036129,FO9,LOGBOOK!$E$5:$E$1036129,FE9,LOGBOOK!$AM$5:$AM$1036129,"JUL"))</f>
        <v xml:space="preserve"> </v>
      </c>
      <c r="GH31" s="625"/>
      <c r="GI31" s="625"/>
      <c r="GJ31" s="625"/>
      <c r="GK31" s="623" t="str">
        <f>IF(SUMIFS(LOGBOOK!$AE$5:$AE$1036129,LOGBOOK!$D$5:$D$1036129,EY9,LOGBOOK!$AN$5:$AN$1036129,FO9,LOGBOOK!$E$5:$E$1036129,FE9,LOGBOOK!$AM$5:$AM$1036129,"JUL")=0," ",SUMIFS(LOGBOOK!$AC$5:$AC$1036129,LOGBOOK!$D$5:$D$1036129,EY9,LOGBOOK!$AN$5:$AN$1036129,FO9,LOGBOOK!$E$5:$E$1036129,FE9,LOGBOOK!$AM$5:$AM$1036129,"JUL"))</f>
        <v xml:space="preserve"> </v>
      </c>
      <c r="GL31" s="623"/>
      <c r="GM31" s="623"/>
      <c r="GN31" s="641" t="str">
        <f>IF(SUMIFS(LOGBOOK!$AF$5:$AF$1036129,LOGBOOK!$D$5:$D$1036129,EY9,LOGBOOK!$AN$5:$AN$1036129,FO9,LOGBOOK!$E$5:$E$1036129,FE9,LOGBOOK!$AM$5:$AM$1036129,"JUL")=0," ",SUMIFS(LOGBOOK!$AF$5:$AF$1036129,LOGBOOK!$D$5:$D$1036129,EY9,LOGBOOK!$AN$5:$AN$1036129,FO9,LOGBOOK!$E$5:$E$1036129,FE9,LOGBOOK!$AM$5:$AM$1036129,"JUL"))</f>
        <v xml:space="preserve"> </v>
      </c>
      <c r="GO31" s="642"/>
      <c r="GP31" s="642"/>
      <c r="GQ31" s="643"/>
      <c r="GR31" s="6"/>
    </row>
    <row r="32" spans="1:200" ht="3" customHeight="1" x14ac:dyDescent="0.25">
      <c r="A32" s="212"/>
      <c r="B32" s="637"/>
      <c r="C32" s="624"/>
      <c r="D32" s="624"/>
      <c r="E32" s="624"/>
      <c r="F32" s="624"/>
      <c r="G32" s="624"/>
      <c r="H32" s="624"/>
      <c r="I32" s="624"/>
      <c r="J32" s="624"/>
      <c r="K32" s="624"/>
      <c r="L32" s="624"/>
      <c r="M32" s="624"/>
      <c r="N32" s="624"/>
      <c r="O32" s="624"/>
      <c r="P32" s="624"/>
      <c r="Q32" s="624"/>
      <c r="R32" s="624"/>
      <c r="S32" s="624"/>
      <c r="T32" s="624"/>
      <c r="U32" s="624"/>
      <c r="V32" s="624"/>
      <c r="W32" s="624"/>
      <c r="X32" s="624"/>
      <c r="Y32" s="624"/>
      <c r="Z32" s="15"/>
      <c r="AA32" s="631"/>
      <c r="AB32" s="631"/>
      <c r="AC32" s="631"/>
      <c r="AD32" s="631"/>
      <c r="AE32" s="631"/>
      <c r="AF32" s="625"/>
      <c r="AG32" s="632"/>
      <c r="AH32" s="632"/>
      <c r="AI32" s="625"/>
      <c r="AJ32" s="625"/>
      <c r="AK32" s="632"/>
      <c r="AL32" s="632"/>
      <c r="AM32" s="625"/>
      <c r="AN32" s="625"/>
      <c r="AO32" s="632"/>
      <c r="AP32" s="632"/>
      <c r="AQ32" s="625"/>
      <c r="AR32" s="623"/>
      <c r="AS32" s="623"/>
      <c r="AT32" s="623"/>
      <c r="AU32" s="633"/>
      <c r="AV32" s="634"/>
      <c r="AW32" s="633"/>
      <c r="AX32" s="643"/>
      <c r="AY32" s="637"/>
      <c r="AZ32" s="624"/>
      <c r="BA32" s="624"/>
      <c r="BB32" s="624"/>
      <c r="BC32" s="624"/>
      <c r="BD32" s="624"/>
      <c r="BE32" s="624"/>
      <c r="BF32" s="624"/>
      <c r="BG32" s="624"/>
      <c r="BH32" s="624"/>
      <c r="BI32" s="624"/>
      <c r="BJ32" s="624"/>
      <c r="BK32" s="624"/>
      <c r="BL32" s="624"/>
      <c r="BM32" s="624"/>
      <c r="BN32" s="624"/>
      <c r="BO32" s="624"/>
      <c r="BP32" s="624"/>
      <c r="BQ32" s="624"/>
      <c r="BR32" s="624"/>
      <c r="BS32" s="624"/>
      <c r="BT32" s="624"/>
      <c r="BU32" s="624"/>
      <c r="BV32" s="624"/>
      <c r="BW32" s="15"/>
      <c r="BX32" s="631"/>
      <c r="BY32" s="631"/>
      <c r="BZ32" s="631"/>
      <c r="CA32" s="631"/>
      <c r="CB32" s="631"/>
      <c r="CC32" s="625"/>
      <c r="CD32" s="632"/>
      <c r="CE32" s="632"/>
      <c r="CF32" s="625"/>
      <c r="CG32" s="625"/>
      <c r="CH32" s="632"/>
      <c r="CI32" s="632"/>
      <c r="CJ32" s="625"/>
      <c r="CK32" s="625"/>
      <c r="CL32" s="632"/>
      <c r="CM32" s="632"/>
      <c r="CN32" s="625"/>
      <c r="CO32" s="623"/>
      <c r="CP32" s="623"/>
      <c r="CQ32" s="623"/>
      <c r="CR32" s="633"/>
      <c r="CS32" s="634"/>
      <c r="CT32" s="633"/>
      <c r="CU32" s="643"/>
      <c r="CV32" s="247"/>
      <c r="CW32" s="212"/>
      <c r="CX32" s="637"/>
      <c r="CY32" s="624"/>
      <c r="CZ32" s="624"/>
      <c r="DA32" s="624"/>
      <c r="DB32" s="624"/>
      <c r="DC32" s="624"/>
      <c r="DD32" s="624"/>
      <c r="DE32" s="624"/>
      <c r="DF32" s="624"/>
      <c r="DG32" s="624"/>
      <c r="DH32" s="624"/>
      <c r="DI32" s="624"/>
      <c r="DJ32" s="624"/>
      <c r="DK32" s="624"/>
      <c r="DL32" s="624"/>
      <c r="DM32" s="624"/>
      <c r="DN32" s="624"/>
      <c r="DO32" s="624"/>
      <c r="DP32" s="624"/>
      <c r="DQ32" s="624"/>
      <c r="DR32" s="624"/>
      <c r="DS32" s="624"/>
      <c r="DT32" s="624"/>
      <c r="DU32" s="624"/>
      <c r="DV32" s="15"/>
      <c r="DW32" s="631"/>
      <c r="DX32" s="631"/>
      <c r="DY32" s="631"/>
      <c r="DZ32" s="631"/>
      <c r="EA32" s="631"/>
      <c r="EB32" s="625"/>
      <c r="EC32" s="632"/>
      <c r="ED32" s="632"/>
      <c r="EE32" s="625"/>
      <c r="EF32" s="625"/>
      <c r="EG32" s="632"/>
      <c r="EH32" s="632"/>
      <c r="EI32" s="625"/>
      <c r="EJ32" s="625"/>
      <c r="EK32" s="632"/>
      <c r="EL32" s="632"/>
      <c r="EM32" s="625"/>
      <c r="EN32" s="623"/>
      <c r="EO32" s="623"/>
      <c r="EP32" s="623"/>
      <c r="EQ32" s="633"/>
      <c r="ER32" s="634"/>
      <c r="ES32" s="633"/>
      <c r="ET32" s="643"/>
      <c r="EU32" s="637"/>
      <c r="EV32" s="624"/>
      <c r="EW32" s="624"/>
      <c r="EX32" s="624"/>
      <c r="EY32" s="624"/>
      <c r="EZ32" s="624"/>
      <c r="FA32" s="624"/>
      <c r="FB32" s="624"/>
      <c r="FC32" s="624"/>
      <c r="FD32" s="624"/>
      <c r="FE32" s="624"/>
      <c r="FF32" s="624"/>
      <c r="FG32" s="624"/>
      <c r="FH32" s="624"/>
      <c r="FI32" s="624"/>
      <c r="FJ32" s="624"/>
      <c r="FK32" s="624"/>
      <c r="FL32" s="624"/>
      <c r="FM32" s="624"/>
      <c r="FN32" s="624"/>
      <c r="FO32" s="624"/>
      <c r="FP32" s="624"/>
      <c r="FQ32" s="624"/>
      <c r="FR32" s="624"/>
      <c r="FS32" s="15"/>
      <c r="FT32" s="631"/>
      <c r="FU32" s="631"/>
      <c r="FV32" s="631"/>
      <c r="FW32" s="631"/>
      <c r="FX32" s="631"/>
      <c r="FY32" s="625"/>
      <c r="FZ32" s="632"/>
      <c r="GA32" s="632"/>
      <c r="GB32" s="625"/>
      <c r="GC32" s="625"/>
      <c r="GD32" s="632"/>
      <c r="GE32" s="632"/>
      <c r="GF32" s="625"/>
      <c r="GG32" s="625"/>
      <c r="GH32" s="632"/>
      <c r="GI32" s="632"/>
      <c r="GJ32" s="625"/>
      <c r="GK32" s="623"/>
      <c r="GL32" s="623"/>
      <c r="GM32" s="623"/>
      <c r="GN32" s="633"/>
      <c r="GO32" s="634"/>
      <c r="GP32" s="633"/>
      <c r="GQ32" s="643"/>
      <c r="GR32" s="6"/>
    </row>
    <row r="33" spans="1:200" ht="10.5" customHeight="1" x14ac:dyDescent="0.25">
      <c r="A33" s="212"/>
      <c r="B33" s="637"/>
      <c r="C33" s="1218" t="str">
        <f>IF('FRONT PAGE'!$A$1="www.fly-logics.com","CROSS C.",0)</f>
        <v>CROSS C.</v>
      </c>
      <c r="D33" s="1225"/>
      <c r="E33" s="1225"/>
      <c r="F33" s="1225"/>
      <c r="G33" s="1226"/>
      <c r="H33" s="1129" t="str">
        <f>IF(SUMIFS(LOGBOOK!$W$5:$W$1036129,LOGBOOK!$D$5:$D$1036129,F9,LOGBOOK!$AN$5:$AN$1036129,V9,LOGBOOK!$E$5:$E$1036129,L9)=0," ",SUMIFS(LOGBOOK!$W$5:$W$1036129,LOGBOOK!$D$5:$D$1036129,F9,LOGBOOK!$AN$5:$AN$1036129,V9,LOGBOOK!$E$5:$E$1036129,L9))</f>
        <v xml:space="preserve"> </v>
      </c>
      <c r="I33" s="1130" t="str">
        <f>H33</f>
        <v xml:space="preserve"> </v>
      </c>
      <c r="J33" s="1130"/>
      <c r="K33" s="1130"/>
      <c r="L33" s="1130"/>
      <c r="M33" s="1130"/>
      <c r="N33" s="643"/>
      <c r="O33" s="644" t="s">
        <v>63</v>
      </c>
      <c r="P33" s="644"/>
      <c r="Q33" s="644"/>
      <c r="R33" s="644"/>
      <c r="S33" s="644"/>
      <c r="T33" s="644"/>
      <c r="U33" s="644"/>
      <c r="V33" s="644"/>
      <c r="W33" s="644"/>
      <c r="X33" s="644"/>
      <c r="Y33" s="645"/>
      <c r="Z33" s="15"/>
      <c r="AA33" s="631"/>
      <c r="AB33" s="631"/>
      <c r="AC33" s="631"/>
      <c r="AD33" s="631"/>
      <c r="AE33" s="631"/>
      <c r="AF33" s="625"/>
      <c r="AG33" s="625"/>
      <c r="AH33" s="625"/>
      <c r="AI33" s="625"/>
      <c r="AJ33" s="625"/>
      <c r="AK33" s="625"/>
      <c r="AL33" s="625"/>
      <c r="AM33" s="625"/>
      <c r="AN33" s="625"/>
      <c r="AO33" s="625"/>
      <c r="AP33" s="625"/>
      <c r="AQ33" s="625"/>
      <c r="AR33" s="623"/>
      <c r="AS33" s="623"/>
      <c r="AT33" s="623"/>
      <c r="AU33" s="633"/>
      <c r="AV33" s="633"/>
      <c r="AW33" s="633"/>
      <c r="AX33" s="643"/>
      <c r="AY33" s="637"/>
      <c r="AZ33" s="1218" t="str">
        <f>IF('FRONT PAGE'!$A$1="www.fly-logics.com","CROSS C.",0)</f>
        <v>CROSS C.</v>
      </c>
      <c r="BA33" s="1225"/>
      <c r="BB33" s="1225"/>
      <c r="BC33" s="1225"/>
      <c r="BD33" s="1226"/>
      <c r="BE33" s="1129" t="str">
        <f>IF(SUMIFS(LOGBOOK!$W$5:$W$1036129,LOGBOOK!$D$5:$D$1036129,BC9,LOGBOOK!$AN$5:$AN$1036129,BS9,LOGBOOK!$E$5:$E$1036129,BI9)=0," ",SUMIFS(LOGBOOK!$W$5:$W$1036129,LOGBOOK!$D$5:$D$1036129,BC9,LOGBOOK!$AN$5:$AN$1036129,BS9,LOGBOOK!$E$5:$E$1036129,BI9))</f>
        <v xml:space="preserve"> </v>
      </c>
      <c r="BF33" s="1130" t="str">
        <f>BE33</f>
        <v xml:space="preserve"> </v>
      </c>
      <c r="BG33" s="1130"/>
      <c r="BH33" s="1130"/>
      <c r="BI33" s="1130"/>
      <c r="BJ33" s="1130"/>
      <c r="BK33" s="643"/>
      <c r="BL33" s="644" t="s">
        <v>63</v>
      </c>
      <c r="BM33" s="644"/>
      <c r="BN33" s="644"/>
      <c r="BO33" s="644"/>
      <c r="BP33" s="644"/>
      <c r="BQ33" s="644"/>
      <c r="BR33" s="644"/>
      <c r="BS33" s="644"/>
      <c r="BT33" s="644"/>
      <c r="BU33" s="644"/>
      <c r="BV33" s="645"/>
      <c r="BW33" s="15"/>
      <c r="BX33" s="631"/>
      <c r="BY33" s="631"/>
      <c r="BZ33" s="631"/>
      <c r="CA33" s="631"/>
      <c r="CB33" s="631"/>
      <c r="CC33" s="625"/>
      <c r="CD33" s="625"/>
      <c r="CE33" s="625"/>
      <c r="CF33" s="625"/>
      <c r="CG33" s="625"/>
      <c r="CH33" s="625"/>
      <c r="CI33" s="625"/>
      <c r="CJ33" s="625"/>
      <c r="CK33" s="625"/>
      <c r="CL33" s="625"/>
      <c r="CM33" s="625"/>
      <c r="CN33" s="625"/>
      <c r="CO33" s="623"/>
      <c r="CP33" s="623"/>
      <c r="CQ33" s="623"/>
      <c r="CR33" s="633"/>
      <c r="CS33" s="633"/>
      <c r="CT33" s="633"/>
      <c r="CU33" s="643"/>
      <c r="CV33" s="247"/>
      <c r="CW33" s="212"/>
      <c r="CX33" s="637"/>
      <c r="CY33" s="1218" t="str">
        <f>IF('FRONT PAGE'!$A$1="www.fly-logics.com","CROSS C.",0)</f>
        <v>CROSS C.</v>
      </c>
      <c r="CZ33" s="1225"/>
      <c r="DA33" s="1225"/>
      <c r="DB33" s="1225"/>
      <c r="DC33" s="1226"/>
      <c r="DD33" s="1129" t="str">
        <f>IF(SUMIFS(LOGBOOK!$W$5:$W$1036129,LOGBOOK!$D$5:$D$1036129,DB9,LOGBOOK!$AN$5:$AN$1036129,DR9,LOGBOOK!$E$5:$E$1036129,DH9)=0," ",SUMIFS(LOGBOOK!$W$5:$W$1036129,LOGBOOK!$D$5:$D$1036129,DB9,LOGBOOK!$AN$5:$AN$1036129,DR9,LOGBOOK!$E$5:$E$1036129,DH9))</f>
        <v xml:space="preserve"> </v>
      </c>
      <c r="DE33" s="1130" t="str">
        <f>DD33</f>
        <v xml:space="preserve"> </v>
      </c>
      <c r="DF33" s="1130"/>
      <c r="DG33" s="1130"/>
      <c r="DH33" s="1130"/>
      <c r="DI33" s="1130"/>
      <c r="DJ33" s="643"/>
      <c r="DK33" s="644" t="s">
        <v>63</v>
      </c>
      <c r="DL33" s="644"/>
      <c r="DM33" s="644"/>
      <c r="DN33" s="644"/>
      <c r="DO33" s="644"/>
      <c r="DP33" s="644"/>
      <c r="DQ33" s="644"/>
      <c r="DR33" s="644"/>
      <c r="DS33" s="644"/>
      <c r="DT33" s="644"/>
      <c r="DU33" s="645"/>
      <c r="DV33" s="15"/>
      <c r="DW33" s="631"/>
      <c r="DX33" s="631"/>
      <c r="DY33" s="631"/>
      <c r="DZ33" s="631"/>
      <c r="EA33" s="631"/>
      <c r="EB33" s="625"/>
      <c r="EC33" s="625"/>
      <c r="ED33" s="625"/>
      <c r="EE33" s="625"/>
      <c r="EF33" s="625"/>
      <c r="EG33" s="625"/>
      <c r="EH33" s="625"/>
      <c r="EI33" s="625"/>
      <c r="EJ33" s="625"/>
      <c r="EK33" s="625"/>
      <c r="EL33" s="625"/>
      <c r="EM33" s="625"/>
      <c r="EN33" s="623"/>
      <c r="EO33" s="623"/>
      <c r="EP33" s="623"/>
      <c r="EQ33" s="633"/>
      <c r="ER33" s="633"/>
      <c r="ES33" s="633"/>
      <c r="ET33" s="643"/>
      <c r="EU33" s="637"/>
      <c r="EV33" s="1218" t="str">
        <f>IF('FRONT PAGE'!$A$1="www.fly-logics.com","CROSS C.",0)</f>
        <v>CROSS C.</v>
      </c>
      <c r="EW33" s="1225"/>
      <c r="EX33" s="1225"/>
      <c r="EY33" s="1225"/>
      <c r="EZ33" s="1226"/>
      <c r="FA33" s="1129" t="str">
        <f>IF(SUMIFS(LOGBOOK!$W$5:$W$1036129,LOGBOOK!$D$5:$D$1036129,EY9,LOGBOOK!$AN$5:$AN$1036129,FO9,LOGBOOK!$E$5:$E$1036129,FE9)=0," ",SUMIFS(LOGBOOK!$W$5:$W$1036129,LOGBOOK!$D$5:$D$1036129,EY9,LOGBOOK!$AN$5:$AN$1036129,FO9,LOGBOOK!$E$5:$E$1036129,FE9))</f>
        <v xml:space="preserve"> </v>
      </c>
      <c r="FB33" s="1130" t="str">
        <f>FA33</f>
        <v xml:space="preserve"> </v>
      </c>
      <c r="FC33" s="1130"/>
      <c r="FD33" s="1130"/>
      <c r="FE33" s="1130"/>
      <c r="FF33" s="1130"/>
      <c r="FG33" s="643"/>
      <c r="FH33" s="644" t="s">
        <v>63</v>
      </c>
      <c r="FI33" s="644"/>
      <c r="FJ33" s="644"/>
      <c r="FK33" s="644"/>
      <c r="FL33" s="644"/>
      <c r="FM33" s="644"/>
      <c r="FN33" s="644"/>
      <c r="FO33" s="644"/>
      <c r="FP33" s="644"/>
      <c r="FQ33" s="644"/>
      <c r="FR33" s="645"/>
      <c r="FS33" s="15"/>
      <c r="FT33" s="631"/>
      <c r="FU33" s="631"/>
      <c r="FV33" s="631"/>
      <c r="FW33" s="631"/>
      <c r="FX33" s="631"/>
      <c r="FY33" s="625"/>
      <c r="FZ33" s="625"/>
      <c r="GA33" s="625"/>
      <c r="GB33" s="625"/>
      <c r="GC33" s="625"/>
      <c r="GD33" s="625"/>
      <c r="GE33" s="625"/>
      <c r="GF33" s="625"/>
      <c r="GG33" s="625"/>
      <c r="GH33" s="625"/>
      <c r="GI33" s="625"/>
      <c r="GJ33" s="625"/>
      <c r="GK33" s="623"/>
      <c r="GL33" s="623"/>
      <c r="GM33" s="623"/>
      <c r="GN33" s="633"/>
      <c r="GO33" s="633"/>
      <c r="GP33" s="633"/>
      <c r="GQ33" s="643"/>
      <c r="GR33" s="6"/>
    </row>
    <row r="34" spans="1:200" ht="8.85" customHeight="1" x14ac:dyDescent="0.25">
      <c r="A34" s="212"/>
      <c r="B34" s="637"/>
      <c r="C34" s="1225"/>
      <c r="D34" s="1225"/>
      <c r="E34" s="1225"/>
      <c r="F34" s="1225"/>
      <c r="G34" s="1226"/>
      <c r="H34" s="1129"/>
      <c r="I34" s="1130"/>
      <c r="J34" s="1130"/>
      <c r="K34" s="1130"/>
      <c r="L34" s="1130"/>
      <c r="M34" s="1130"/>
      <c r="N34" s="643"/>
      <c r="O34" s="646"/>
      <c r="P34" s="646"/>
      <c r="Q34" s="646"/>
      <c r="R34" s="646"/>
      <c r="S34" s="646"/>
      <c r="T34" s="646"/>
      <c r="U34" s="646"/>
      <c r="V34" s="646"/>
      <c r="W34" s="646"/>
      <c r="X34" s="646"/>
      <c r="Y34" s="647"/>
      <c r="Z34" s="15"/>
      <c r="AA34" s="629" t="str">
        <f>IF('FRONT PAGE'!$A$1="www.fly-logics.com","AUG",0)</f>
        <v>AUG</v>
      </c>
      <c r="AB34" s="631"/>
      <c r="AC34" s="631"/>
      <c r="AD34" s="631"/>
      <c r="AE34" s="631"/>
      <c r="AF34" s="630" t="str">
        <f>IF(SUMIFS(LOGBOOK!$Y$5:$Y$1036129,LOGBOOK!$D$5:$D$1036129,F9,LOGBOOK!$AN$5:$AN$1036129,V9,LOGBOOK!$E$5:$E$1036129,L9,LOGBOOK!$AM$5:$AM$1036129,"AGO")=0," ",SUMIFS(LOGBOOK!$Y$5:$Y$1036129,LOGBOOK!$D$5:$D$1036129,F9,LOGBOOK!$AN$5:$AN$1036129,V9,LOGBOOK!$E$5:$E$1036129,L9,LOGBOOK!$AM$5:$AM$1036129,"AGO"))</f>
        <v xml:space="preserve"> </v>
      </c>
      <c r="AG34" s="625"/>
      <c r="AH34" s="625"/>
      <c r="AI34" s="625"/>
      <c r="AJ34" s="630" t="str">
        <f>IF(SUMIFS(LOGBOOK!$Z$5:$Z$1036129,LOGBOOK!$D$5:$D$1036129,F9,LOGBOOK!$AN$5:$AN$1036129,V9,LOGBOOK!$E$5:$E$1036129,L9,LOGBOOK!$AM$5:$AM$1036129,"AGO")=0," ",SUMIFS(LOGBOOK!$Z$5:$Z$1036129,LOGBOOK!$D$5:$D$1036129,F9,LOGBOOK!$AN$5:$AN$1036129,V9,LOGBOOK!$E$5:$E$1036129,L9,LOGBOOK!$AM$5:$AM$1036129,"AGO"))</f>
        <v xml:space="preserve"> </v>
      </c>
      <c r="AK34" s="625"/>
      <c r="AL34" s="625"/>
      <c r="AM34" s="625"/>
      <c r="AN34" s="630" t="str">
        <f>IF(SUMIFS(LOGBOOK!$AA$5:$AA$1036129,LOGBOOK!$D$5:$D$1036129,F9,LOGBOOK!$AN$5:$AN$1036129,V9,LOGBOOK!$E$5:$E$1036129,L9,LOGBOOK!$AM$5:$AM$1036129,"AGO")=0," ",SUMIFS(LOGBOOK!$AA$5:$AA$1036129,LOGBOOK!$D$5:$D$1036129,F9,LOGBOOK!$AN$5:$AN$1036129,V9,LOGBOOK!$E$5:$E$1036129,L9,LOGBOOK!$AM$5:$AM$1036129,"AGO"))</f>
        <v xml:space="preserve"> </v>
      </c>
      <c r="AO34" s="625"/>
      <c r="AP34" s="625"/>
      <c r="AQ34" s="625"/>
      <c r="AR34" s="623" t="str">
        <f>IF(SUMIFS(LOGBOOK!$AE$5:$AE$1036129,LOGBOOK!$D$5:$D$1036129,F9,LOGBOOK!$AN$5:$AN$1036129,V9,LOGBOOK!$E$5:$E$1036129,L9,LOGBOOK!$AM$5:$AM$1036129,"AGO")=0," ",SUMIFS(LOGBOOK!$AC$5:$AC$1036129,LOGBOOK!$D$5:$D$1036129,F9,LOGBOOK!$AN$5:$AN$1036129,V9,LOGBOOK!$E$5:$E$1036129,L9,LOGBOOK!$AM$5:$AM$1036129,"AGO"))</f>
        <v xml:space="preserve"> </v>
      </c>
      <c r="AS34" s="623"/>
      <c r="AT34" s="623"/>
      <c r="AU34" s="623" t="str">
        <f>IF(SUMIFS(LOGBOOK!$AF$5:$AF$1036129,LOGBOOK!$D$5:$D$1036129,F9,LOGBOOK!$AN$5:$AN$1036129,V9,LOGBOOK!$E$5:$E$1036129,L9,LOGBOOK!$AM$5:$AM$1036129,"AGO")=0," ",SUMIFS(LOGBOOK!$AF$5:$AF$1036129,LOGBOOK!$D$5:$D$1036129,F9,LOGBOOK!$AN$5:$AN$1036129,V9,LOGBOOK!$E$5:$E$1036129,L9,LOGBOOK!$AM$5:$AM$1036129,"AGO"))</f>
        <v xml:space="preserve"> </v>
      </c>
      <c r="AV34" s="633"/>
      <c r="AW34" s="633"/>
      <c r="AX34" s="643"/>
      <c r="AY34" s="637"/>
      <c r="AZ34" s="1225"/>
      <c r="BA34" s="1225"/>
      <c r="BB34" s="1225"/>
      <c r="BC34" s="1225"/>
      <c r="BD34" s="1226"/>
      <c r="BE34" s="1129"/>
      <c r="BF34" s="1130"/>
      <c r="BG34" s="1130"/>
      <c r="BH34" s="1130"/>
      <c r="BI34" s="1130"/>
      <c r="BJ34" s="1130"/>
      <c r="BK34" s="643"/>
      <c r="BL34" s="646"/>
      <c r="BM34" s="646"/>
      <c r="BN34" s="646"/>
      <c r="BO34" s="646"/>
      <c r="BP34" s="646"/>
      <c r="BQ34" s="646"/>
      <c r="BR34" s="646"/>
      <c r="BS34" s="646"/>
      <c r="BT34" s="646"/>
      <c r="BU34" s="646"/>
      <c r="BV34" s="647"/>
      <c r="BW34" s="15"/>
      <c r="BX34" s="629" t="str">
        <f>IF('FRONT PAGE'!$A$1="www.fly-logics.com","AUG",0)</f>
        <v>AUG</v>
      </c>
      <c r="BY34" s="631"/>
      <c r="BZ34" s="631"/>
      <c r="CA34" s="631"/>
      <c r="CB34" s="631"/>
      <c r="CC34" s="630" t="str">
        <f>IF(SUMIFS(LOGBOOK!$Y$5:$Y$1036129,LOGBOOK!$D$5:$D$1036129,BC9,LOGBOOK!$AN$5:$AN$1036129,BS9,LOGBOOK!$E$5:$E$1036129,BI9,LOGBOOK!$AM$5:$AM$1036129,"AGO")=0," ",SUMIFS(LOGBOOK!$Y$5:$Y$1036129,LOGBOOK!$D$5:$D$1036129,BC9,LOGBOOK!$AN$5:$AN$1036129,BS9,LOGBOOK!$E$5:$E$1036129,BI9,LOGBOOK!$AM$5:$AM$1036129,"AGO"))</f>
        <v xml:space="preserve"> </v>
      </c>
      <c r="CD34" s="625"/>
      <c r="CE34" s="625"/>
      <c r="CF34" s="625"/>
      <c r="CG34" s="630" t="str">
        <f>IF(SUMIFS(LOGBOOK!$Z$5:$Z$1036129,LOGBOOK!$D$5:$D$1036129,BC9,LOGBOOK!$AN$5:$AN$1036129,BS9,LOGBOOK!$E$5:$E$1036129,BI9,LOGBOOK!$AM$5:$AM$1036129,"AGO")=0," ",SUMIFS(LOGBOOK!$Z$5:$Z$1036129,LOGBOOK!$D$5:$D$1036129,BC9,LOGBOOK!$AN$5:$AN$1036129,BS9,LOGBOOK!$E$5:$E$1036129,BI9,LOGBOOK!$AM$5:$AM$1036129,"AGO"))</f>
        <v xml:space="preserve"> </v>
      </c>
      <c r="CH34" s="625"/>
      <c r="CI34" s="625"/>
      <c r="CJ34" s="625"/>
      <c r="CK34" s="630" t="str">
        <f>IF(SUMIFS(LOGBOOK!$AA$5:$AA$1036129,LOGBOOK!$D$5:$D$1036129,BC9,LOGBOOK!$AN$5:$AN$1036129,BS9,LOGBOOK!$E$5:$E$1036129,BI9,LOGBOOK!$AM$5:$AM$1036129,"AGO")=0," ",SUMIFS(LOGBOOK!$AA$5:$AA$1036129,LOGBOOK!$D$5:$D$1036129,BC9,LOGBOOK!$AN$5:$AN$1036129,BS9,LOGBOOK!$E$5:$E$1036129,BI9,LOGBOOK!$AM$5:$AM$1036129,"AGO"))</f>
        <v xml:space="preserve"> </v>
      </c>
      <c r="CL34" s="625"/>
      <c r="CM34" s="625"/>
      <c r="CN34" s="625"/>
      <c r="CO34" s="623" t="str">
        <f>IF(SUMIFS(LOGBOOK!$AE$5:$AE$1036129,LOGBOOK!$D$5:$D$1036129,BC9,LOGBOOK!$AN$5:$AN$1036129,BS9,LOGBOOK!$E$5:$E$1036129,BI9,LOGBOOK!$AM$5:$AM$1036129,"AGO")=0," ",SUMIFS(LOGBOOK!$AC$5:$AC$1036129,LOGBOOK!$D$5:$D$1036129,BC9,LOGBOOK!$AN$5:$AN$1036129,BS9,LOGBOOK!$E$5:$E$1036129,BI9,LOGBOOK!$AM$5:$AM$1036129,"AGO"))</f>
        <v xml:space="preserve"> </v>
      </c>
      <c r="CP34" s="623"/>
      <c r="CQ34" s="623"/>
      <c r="CR34" s="623" t="str">
        <f>IF(SUMIFS(LOGBOOK!$AF$5:$AF$1036129,LOGBOOK!$D$5:$D$1036129,BC9,LOGBOOK!$AN$5:$AN$1036129,BS9,LOGBOOK!$E$5:$E$1036129,BI9,LOGBOOK!$AM$5:$AM$1036129,"AGO")=0," ",SUMIFS(LOGBOOK!$AF$5:$AF$1036129,LOGBOOK!$D$5:$D$1036129,BC9,LOGBOOK!$AN$5:$AN$1036129,BS9,LOGBOOK!$E$5:$E$1036129,BI9,LOGBOOK!$AM$5:$AM$1036129,"AGO"))</f>
        <v xml:space="preserve"> </v>
      </c>
      <c r="CS34" s="633"/>
      <c r="CT34" s="633"/>
      <c r="CU34" s="643"/>
      <c r="CV34" s="247"/>
      <c r="CW34" s="212"/>
      <c r="CX34" s="637"/>
      <c r="CY34" s="1225"/>
      <c r="CZ34" s="1225"/>
      <c r="DA34" s="1225"/>
      <c r="DB34" s="1225"/>
      <c r="DC34" s="1226"/>
      <c r="DD34" s="1129"/>
      <c r="DE34" s="1130"/>
      <c r="DF34" s="1130"/>
      <c r="DG34" s="1130"/>
      <c r="DH34" s="1130"/>
      <c r="DI34" s="1130"/>
      <c r="DJ34" s="643"/>
      <c r="DK34" s="646"/>
      <c r="DL34" s="646"/>
      <c r="DM34" s="646"/>
      <c r="DN34" s="646"/>
      <c r="DO34" s="646"/>
      <c r="DP34" s="646"/>
      <c r="DQ34" s="646"/>
      <c r="DR34" s="646"/>
      <c r="DS34" s="646"/>
      <c r="DT34" s="646"/>
      <c r="DU34" s="647"/>
      <c r="DV34" s="15"/>
      <c r="DW34" s="629" t="str">
        <f>IF('FRONT PAGE'!$A$1="www.fly-logics.com","AUG",0)</f>
        <v>AUG</v>
      </c>
      <c r="DX34" s="631"/>
      <c r="DY34" s="631"/>
      <c r="DZ34" s="631"/>
      <c r="EA34" s="631"/>
      <c r="EB34" s="630" t="str">
        <f>IF(SUMIFS(LOGBOOK!$Y$5:$Y$1036129,LOGBOOK!$D$5:$D$1036129,DB9,LOGBOOK!$AN$5:$AN$1036129,DR9,LOGBOOK!$E$5:$E$1036129,DH9,LOGBOOK!$AM$5:$AM$1036129,"AGO")=0," ",SUMIFS(LOGBOOK!$Y$5:$Y$1036129,LOGBOOK!$D$5:$D$1036129,DB9,LOGBOOK!$AN$5:$AN$1036129,DR9,LOGBOOK!$E$5:$E$1036129,DH9,LOGBOOK!$AM$5:$AM$1036129,"AGO"))</f>
        <v xml:space="preserve"> </v>
      </c>
      <c r="EC34" s="625"/>
      <c r="ED34" s="625"/>
      <c r="EE34" s="625"/>
      <c r="EF34" s="630" t="str">
        <f>IF(SUMIFS(LOGBOOK!$Z$5:$Z$1036129,LOGBOOK!$D$5:$D$1036129,DB9,LOGBOOK!$AN$5:$AN$1036129,DR9,LOGBOOK!$E$5:$E$1036129,DH9,LOGBOOK!$AM$5:$AM$1036129,"AGO")=0," ",SUMIFS(LOGBOOK!$Z$5:$Z$1036129,LOGBOOK!$D$5:$D$1036129,DB9,LOGBOOK!$AN$5:$AN$1036129,DR9,LOGBOOK!$E$5:$E$1036129,DH9,LOGBOOK!$AM$5:$AM$1036129,"AGO"))</f>
        <v xml:space="preserve"> </v>
      </c>
      <c r="EG34" s="625"/>
      <c r="EH34" s="625"/>
      <c r="EI34" s="625"/>
      <c r="EJ34" s="630" t="str">
        <f>IF(SUMIFS(LOGBOOK!$AA$5:$AA$1036129,LOGBOOK!$D$5:$D$1036129,DB9,LOGBOOK!$AN$5:$AN$1036129,DR9,LOGBOOK!$E$5:$E$1036129,DH9,LOGBOOK!$AM$5:$AM$1036129,"AGO")=0," ",SUMIFS(LOGBOOK!$AA$5:$AA$1036129,LOGBOOK!$D$5:$D$1036129,DB9,LOGBOOK!$AN$5:$AN$1036129,DR9,LOGBOOK!$E$5:$E$1036129,DH9,LOGBOOK!$AM$5:$AM$1036129,"AGO"))</f>
        <v xml:space="preserve"> </v>
      </c>
      <c r="EK34" s="625"/>
      <c r="EL34" s="625"/>
      <c r="EM34" s="625"/>
      <c r="EN34" s="623" t="str">
        <f>IF(SUMIFS(LOGBOOK!$AE$5:$AE$1036129,LOGBOOK!$D$5:$D$1036129,DB9,LOGBOOK!$AN$5:$AN$1036129,DR9,LOGBOOK!$E$5:$E$1036129,DH9,LOGBOOK!$AM$5:$AM$1036129,"AGO")=0," ",SUMIFS(LOGBOOK!$AC$5:$AC$1036129,LOGBOOK!$D$5:$D$1036129,DB9,LOGBOOK!$AN$5:$AN$1036129,DR9,LOGBOOK!$E$5:$E$1036129,DH9,LOGBOOK!$AM$5:$AM$1036129,"AGO"))</f>
        <v xml:space="preserve"> </v>
      </c>
      <c r="EO34" s="623"/>
      <c r="EP34" s="623"/>
      <c r="EQ34" s="623" t="str">
        <f>IF(SUMIFS(LOGBOOK!$AF$5:$AF$1036129,LOGBOOK!$D$5:$D$1036129,DB9,LOGBOOK!$AN$5:$AN$1036129,DR9,LOGBOOK!$E$5:$E$1036129,DH9,LOGBOOK!$AM$5:$AM$1036129,"AGO")=0," ",SUMIFS(LOGBOOK!$AF$5:$AF$1036129,LOGBOOK!$D$5:$D$1036129,DB9,LOGBOOK!$AN$5:$AN$1036129,DR9,LOGBOOK!$E$5:$E$1036129,DH9,LOGBOOK!$AM$5:$AM$1036129,"AGO"))</f>
        <v xml:space="preserve"> </v>
      </c>
      <c r="ER34" s="633"/>
      <c r="ES34" s="633"/>
      <c r="ET34" s="643"/>
      <c r="EU34" s="637"/>
      <c r="EV34" s="1225"/>
      <c r="EW34" s="1225"/>
      <c r="EX34" s="1225"/>
      <c r="EY34" s="1225"/>
      <c r="EZ34" s="1226"/>
      <c r="FA34" s="1129"/>
      <c r="FB34" s="1130"/>
      <c r="FC34" s="1130"/>
      <c r="FD34" s="1130"/>
      <c r="FE34" s="1130"/>
      <c r="FF34" s="1130"/>
      <c r="FG34" s="643"/>
      <c r="FH34" s="646"/>
      <c r="FI34" s="646"/>
      <c r="FJ34" s="646"/>
      <c r="FK34" s="646"/>
      <c r="FL34" s="646"/>
      <c r="FM34" s="646"/>
      <c r="FN34" s="646"/>
      <c r="FO34" s="646"/>
      <c r="FP34" s="646"/>
      <c r="FQ34" s="646"/>
      <c r="FR34" s="647"/>
      <c r="FS34" s="15"/>
      <c r="FT34" s="629" t="str">
        <f>IF('FRONT PAGE'!$A$1="www.fly-logics.com","AUG",0)</f>
        <v>AUG</v>
      </c>
      <c r="FU34" s="631"/>
      <c r="FV34" s="631"/>
      <c r="FW34" s="631"/>
      <c r="FX34" s="631"/>
      <c r="FY34" s="630" t="str">
        <f>IF(SUMIFS(LOGBOOK!$Y$5:$Y$1036129,LOGBOOK!$D$5:$D$1036129,EY9,LOGBOOK!$AN$5:$AN$1036129,FO9,LOGBOOK!$E$5:$E$1036129,FE9,LOGBOOK!$AM$5:$AM$1036129,"AGO")=0," ",SUMIFS(LOGBOOK!$Y$5:$Y$1036129,LOGBOOK!$D$5:$D$1036129,EY9,LOGBOOK!$AN$5:$AN$1036129,FO9,LOGBOOK!$E$5:$E$1036129,FE9,LOGBOOK!$AM$5:$AM$1036129,"AGO"))</f>
        <v xml:space="preserve"> </v>
      </c>
      <c r="FZ34" s="625"/>
      <c r="GA34" s="625"/>
      <c r="GB34" s="625"/>
      <c r="GC34" s="630" t="str">
        <f>IF(SUMIFS(LOGBOOK!$Z$5:$Z$1036129,LOGBOOK!$D$5:$D$1036129,EY9,LOGBOOK!$AN$5:$AN$1036129,FO9,LOGBOOK!$E$5:$E$1036129,FE9,LOGBOOK!$AM$5:$AM$1036129,"AGO")=0," ",SUMIFS(LOGBOOK!$Z$5:$Z$1036129,LOGBOOK!$D$5:$D$1036129,EY9,LOGBOOK!$AN$5:$AN$1036129,FO9,LOGBOOK!$E$5:$E$1036129,FE9,LOGBOOK!$AM$5:$AM$1036129,"AGO"))</f>
        <v xml:space="preserve"> </v>
      </c>
      <c r="GD34" s="625"/>
      <c r="GE34" s="625"/>
      <c r="GF34" s="625"/>
      <c r="GG34" s="630" t="str">
        <f>IF(SUMIFS(LOGBOOK!$AA$5:$AA$1036129,LOGBOOK!$D$5:$D$1036129,EY9,LOGBOOK!$AN$5:$AN$1036129,FO9,LOGBOOK!$E$5:$E$1036129,FE9,LOGBOOK!$AM$5:$AM$1036129,"AGO")=0," ",SUMIFS(LOGBOOK!$AA$5:$AA$1036129,LOGBOOK!$D$5:$D$1036129,EY9,LOGBOOK!$AN$5:$AN$1036129,FO9,LOGBOOK!$E$5:$E$1036129,FE9,LOGBOOK!$AM$5:$AM$1036129,"AGO"))</f>
        <v xml:space="preserve"> </v>
      </c>
      <c r="GH34" s="625"/>
      <c r="GI34" s="625"/>
      <c r="GJ34" s="625"/>
      <c r="GK34" s="623" t="str">
        <f>IF(SUMIFS(LOGBOOK!$AE$5:$AE$1036129,LOGBOOK!$D$5:$D$1036129,EY9,LOGBOOK!$AN$5:$AN$1036129,FO9,LOGBOOK!$E$5:$E$1036129,FE9,LOGBOOK!$AM$5:$AM$1036129,"AGO")=0," ",SUMIFS(LOGBOOK!$AC$5:$AC$1036129,LOGBOOK!$D$5:$D$1036129,EY9,LOGBOOK!$AN$5:$AN$1036129,FO9,LOGBOOK!$E$5:$E$1036129,FE9,LOGBOOK!$AM$5:$AM$1036129,"AGO"))</f>
        <v xml:space="preserve"> </v>
      </c>
      <c r="GL34" s="623"/>
      <c r="GM34" s="623"/>
      <c r="GN34" s="623" t="str">
        <f>IF(SUMIFS(LOGBOOK!$AF$5:$AF$1036129,LOGBOOK!$D$5:$D$1036129,EY9,LOGBOOK!$AN$5:$AN$1036129,FO9,LOGBOOK!$E$5:$E$1036129,FE9,LOGBOOK!$AM$5:$AM$1036129,"AGO")=0," ",SUMIFS(LOGBOOK!$AF$5:$AF$1036129,LOGBOOK!$D$5:$D$1036129,EY9,LOGBOOK!$AN$5:$AN$1036129,FO9,LOGBOOK!$E$5:$E$1036129,FE9,LOGBOOK!$AM$5:$AM$1036129,"AGO"))</f>
        <v xml:space="preserve"> </v>
      </c>
      <c r="GO34" s="633"/>
      <c r="GP34" s="633"/>
      <c r="GQ34" s="643"/>
      <c r="GR34" s="6"/>
    </row>
    <row r="35" spans="1:200" ht="4.5" customHeight="1" x14ac:dyDescent="0.25">
      <c r="A35" s="212"/>
      <c r="B35" s="657"/>
      <c r="C35" s="624"/>
      <c r="D35" s="624"/>
      <c r="E35" s="624"/>
      <c r="F35" s="624"/>
      <c r="G35" s="624"/>
      <c r="H35" s="624"/>
      <c r="I35" s="624"/>
      <c r="J35" s="624"/>
      <c r="K35" s="624"/>
      <c r="L35" s="624"/>
      <c r="M35" s="624"/>
      <c r="N35" s="643"/>
      <c r="O35" s="646"/>
      <c r="P35" s="646"/>
      <c r="Q35" s="646"/>
      <c r="R35" s="646"/>
      <c r="S35" s="646"/>
      <c r="T35" s="646"/>
      <c r="U35" s="646"/>
      <c r="V35" s="646"/>
      <c r="W35" s="646"/>
      <c r="X35" s="646"/>
      <c r="Y35" s="647"/>
      <c r="Z35" s="15"/>
      <c r="AA35" s="631"/>
      <c r="AB35" s="631"/>
      <c r="AC35" s="631"/>
      <c r="AD35" s="631"/>
      <c r="AE35" s="631"/>
      <c r="AF35" s="625"/>
      <c r="AG35" s="632"/>
      <c r="AH35" s="632"/>
      <c r="AI35" s="625"/>
      <c r="AJ35" s="625"/>
      <c r="AK35" s="632"/>
      <c r="AL35" s="632"/>
      <c r="AM35" s="625"/>
      <c r="AN35" s="625"/>
      <c r="AO35" s="632"/>
      <c r="AP35" s="632"/>
      <c r="AQ35" s="625"/>
      <c r="AR35" s="623"/>
      <c r="AS35" s="623"/>
      <c r="AT35" s="623"/>
      <c r="AU35" s="633"/>
      <c r="AV35" s="634"/>
      <c r="AW35" s="633"/>
      <c r="AX35" s="643"/>
      <c r="AY35" s="657"/>
      <c r="AZ35" s="624"/>
      <c r="BA35" s="624"/>
      <c r="BB35" s="624"/>
      <c r="BC35" s="624"/>
      <c r="BD35" s="624"/>
      <c r="BE35" s="624"/>
      <c r="BF35" s="624"/>
      <c r="BG35" s="624"/>
      <c r="BH35" s="624"/>
      <c r="BI35" s="624"/>
      <c r="BJ35" s="624"/>
      <c r="BK35" s="643"/>
      <c r="BL35" s="646"/>
      <c r="BM35" s="646"/>
      <c r="BN35" s="646"/>
      <c r="BO35" s="646"/>
      <c r="BP35" s="646"/>
      <c r="BQ35" s="646"/>
      <c r="BR35" s="646"/>
      <c r="BS35" s="646"/>
      <c r="BT35" s="646"/>
      <c r="BU35" s="646"/>
      <c r="BV35" s="647"/>
      <c r="BW35" s="15"/>
      <c r="BX35" s="631"/>
      <c r="BY35" s="631"/>
      <c r="BZ35" s="631"/>
      <c r="CA35" s="631"/>
      <c r="CB35" s="631"/>
      <c r="CC35" s="625"/>
      <c r="CD35" s="632"/>
      <c r="CE35" s="632"/>
      <c r="CF35" s="625"/>
      <c r="CG35" s="625"/>
      <c r="CH35" s="632"/>
      <c r="CI35" s="632"/>
      <c r="CJ35" s="625"/>
      <c r="CK35" s="625"/>
      <c r="CL35" s="632"/>
      <c r="CM35" s="632"/>
      <c r="CN35" s="625"/>
      <c r="CO35" s="623"/>
      <c r="CP35" s="623"/>
      <c r="CQ35" s="623"/>
      <c r="CR35" s="633"/>
      <c r="CS35" s="634"/>
      <c r="CT35" s="633"/>
      <c r="CU35" s="643"/>
      <c r="CV35" s="247"/>
      <c r="CW35" s="212"/>
      <c r="CX35" s="657"/>
      <c r="CY35" s="624"/>
      <c r="CZ35" s="624"/>
      <c r="DA35" s="624"/>
      <c r="DB35" s="624"/>
      <c r="DC35" s="624"/>
      <c r="DD35" s="624"/>
      <c r="DE35" s="624"/>
      <c r="DF35" s="624"/>
      <c r="DG35" s="624"/>
      <c r="DH35" s="624"/>
      <c r="DI35" s="624"/>
      <c r="DJ35" s="643"/>
      <c r="DK35" s="646"/>
      <c r="DL35" s="646"/>
      <c r="DM35" s="646"/>
      <c r="DN35" s="646"/>
      <c r="DO35" s="646"/>
      <c r="DP35" s="646"/>
      <c r="DQ35" s="646"/>
      <c r="DR35" s="646"/>
      <c r="DS35" s="646"/>
      <c r="DT35" s="646"/>
      <c r="DU35" s="647"/>
      <c r="DV35" s="15"/>
      <c r="DW35" s="631"/>
      <c r="DX35" s="631"/>
      <c r="DY35" s="631"/>
      <c r="DZ35" s="631"/>
      <c r="EA35" s="631"/>
      <c r="EB35" s="625"/>
      <c r="EC35" s="632"/>
      <c r="ED35" s="632"/>
      <c r="EE35" s="625"/>
      <c r="EF35" s="625"/>
      <c r="EG35" s="632"/>
      <c r="EH35" s="632"/>
      <c r="EI35" s="625"/>
      <c r="EJ35" s="625"/>
      <c r="EK35" s="632"/>
      <c r="EL35" s="632"/>
      <c r="EM35" s="625"/>
      <c r="EN35" s="623"/>
      <c r="EO35" s="623"/>
      <c r="EP35" s="623"/>
      <c r="EQ35" s="633"/>
      <c r="ER35" s="634"/>
      <c r="ES35" s="633"/>
      <c r="ET35" s="643"/>
      <c r="EU35" s="657"/>
      <c r="EV35" s="624"/>
      <c r="EW35" s="624"/>
      <c r="EX35" s="624"/>
      <c r="EY35" s="624"/>
      <c r="EZ35" s="624"/>
      <c r="FA35" s="624"/>
      <c r="FB35" s="624"/>
      <c r="FC35" s="624"/>
      <c r="FD35" s="624"/>
      <c r="FE35" s="624"/>
      <c r="FF35" s="624"/>
      <c r="FG35" s="643"/>
      <c r="FH35" s="646"/>
      <c r="FI35" s="646"/>
      <c r="FJ35" s="646"/>
      <c r="FK35" s="646"/>
      <c r="FL35" s="646"/>
      <c r="FM35" s="646"/>
      <c r="FN35" s="646"/>
      <c r="FO35" s="646"/>
      <c r="FP35" s="646"/>
      <c r="FQ35" s="646"/>
      <c r="FR35" s="647"/>
      <c r="FS35" s="15"/>
      <c r="FT35" s="631"/>
      <c r="FU35" s="631"/>
      <c r="FV35" s="631"/>
      <c r="FW35" s="631"/>
      <c r="FX35" s="631"/>
      <c r="FY35" s="625"/>
      <c r="FZ35" s="632"/>
      <c r="GA35" s="632"/>
      <c r="GB35" s="625"/>
      <c r="GC35" s="625"/>
      <c r="GD35" s="632"/>
      <c r="GE35" s="632"/>
      <c r="GF35" s="625"/>
      <c r="GG35" s="625"/>
      <c r="GH35" s="632"/>
      <c r="GI35" s="632"/>
      <c r="GJ35" s="625"/>
      <c r="GK35" s="623"/>
      <c r="GL35" s="623"/>
      <c r="GM35" s="623"/>
      <c r="GN35" s="633"/>
      <c r="GO35" s="634"/>
      <c r="GP35" s="633"/>
      <c r="GQ35" s="643"/>
      <c r="GR35" s="6"/>
    </row>
    <row r="36" spans="1:200" ht="10.5" customHeight="1" x14ac:dyDescent="0.25">
      <c r="A36" s="212"/>
      <c r="B36" s="1190"/>
      <c r="C36" s="9" t="str">
        <f>LOGBOOK!$J$3</f>
        <v>SINGLE-ENGINE</v>
      </c>
      <c r="D36" s="10" t="str">
        <f>LOGBOOK!$K$3</f>
        <v>MULTI-ENGINE</v>
      </c>
      <c r="E36" s="10" t="str">
        <f>LOGBOOK!$L$3</f>
        <v>TURBO PROP</v>
      </c>
      <c r="F36" s="10" t="str">
        <f>LOGBOOK!$M$3</f>
        <v>TURBO JET</v>
      </c>
      <c r="G36" s="10" t="str">
        <f>LOGBOOK!$N$3</f>
        <v>LSA</v>
      </c>
      <c r="H36" s="10" t="str">
        <f>LOGBOOK!$O$2</f>
        <v>HELICOPTER</v>
      </c>
      <c r="I36" s="10" t="str">
        <f>LOGBOOK!$P$2</f>
        <v>GLIDER</v>
      </c>
      <c r="J36" s="10" t="str">
        <f>LOGBOOK!$Q$2</f>
        <v>OTHERS</v>
      </c>
      <c r="K36" s="10">
        <f>LOGBOOK!$S$3</f>
        <v>0</v>
      </c>
      <c r="L36" s="11"/>
      <c r="M36" s="11" t="s">
        <v>64</v>
      </c>
      <c r="N36" s="12"/>
      <c r="O36" s="648"/>
      <c r="P36" s="648"/>
      <c r="Q36" s="648"/>
      <c r="R36" s="648"/>
      <c r="S36" s="648"/>
      <c r="T36" s="648"/>
      <c r="U36" s="648"/>
      <c r="V36" s="648"/>
      <c r="W36" s="648"/>
      <c r="X36" s="648"/>
      <c r="Y36" s="649"/>
      <c r="Z36" s="15"/>
      <c r="AA36" s="631"/>
      <c r="AB36" s="631"/>
      <c r="AC36" s="631"/>
      <c r="AD36" s="631"/>
      <c r="AE36" s="631"/>
      <c r="AF36" s="625"/>
      <c r="AG36" s="625"/>
      <c r="AH36" s="625"/>
      <c r="AI36" s="625"/>
      <c r="AJ36" s="625"/>
      <c r="AK36" s="625"/>
      <c r="AL36" s="625"/>
      <c r="AM36" s="625"/>
      <c r="AN36" s="625"/>
      <c r="AO36" s="625"/>
      <c r="AP36" s="625"/>
      <c r="AQ36" s="625"/>
      <c r="AR36" s="623"/>
      <c r="AS36" s="623"/>
      <c r="AT36" s="623"/>
      <c r="AU36" s="633"/>
      <c r="AV36" s="633"/>
      <c r="AW36" s="633"/>
      <c r="AX36" s="643"/>
      <c r="AY36" s="1190"/>
      <c r="AZ36" s="9" t="str">
        <f>LOGBOOK!$J$3</f>
        <v>SINGLE-ENGINE</v>
      </c>
      <c r="BA36" s="10" t="str">
        <f>LOGBOOK!$K$3</f>
        <v>MULTI-ENGINE</v>
      </c>
      <c r="BB36" s="10" t="str">
        <f>LOGBOOK!$L$3</f>
        <v>TURBO PROP</v>
      </c>
      <c r="BC36" s="10" t="str">
        <f>LOGBOOK!$M$3</f>
        <v>TURBO JET</v>
      </c>
      <c r="BD36" s="10" t="str">
        <f>LOGBOOK!$N$3</f>
        <v>LSA</v>
      </c>
      <c r="BE36" s="10" t="str">
        <f>LOGBOOK!$O$2</f>
        <v>HELICOPTER</v>
      </c>
      <c r="BF36" s="10" t="str">
        <f>LOGBOOK!$P$2</f>
        <v>GLIDER</v>
      </c>
      <c r="BG36" s="10" t="str">
        <f>LOGBOOK!$Q$2</f>
        <v>OTHERS</v>
      </c>
      <c r="BH36" s="10">
        <f>LOGBOOK!$S$3</f>
        <v>0</v>
      </c>
      <c r="BI36" s="11"/>
      <c r="BJ36" s="11" t="s">
        <v>64</v>
      </c>
      <c r="BK36" s="12"/>
      <c r="BL36" s="648"/>
      <c r="BM36" s="648"/>
      <c r="BN36" s="648"/>
      <c r="BO36" s="648"/>
      <c r="BP36" s="648"/>
      <c r="BQ36" s="648"/>
      <c r="BR36" s="648"/>
      <c r="BS36" s="648"/>
      <c r="BT36" s="648"/>
      <c r="BU36" s="648"/>
      <c r="BV36" s="649"/>
      <c r="BW36" s="15"/>
      <c r="BX36" s="631"/>
      <c r="BY36" s="631"/>
      <c r="BZ36" s="631"/>
      <c r="CA36" s="631"/>
      <c r="CB36" s="631"/>
      <c r="CC36" s="625"/>
      <c r="CD36" s="625"/>
      <c r="CE36" s="625"/>
      <c r="CF36" s="625"/>
      <c r="CG36" s="625"/>
      <c r="CH36" s="625"/>
      <c r="CI36" s="625"/>
      <c r="CJ36" s="625"/>
      <c r="CK36" s="625"/>
      <c r="CL36" s="625"/>
      <c r="CM36" s="625"/>
      <c r="CN36" s="625"/>
      <c r="CO36" s="623"/>
      <c r="CP36" s="623"/>
      <c r="CQ36" s="623"/>
      <c r="CR36" s="633"/>
      <c r="CS36" s="633"/>
      <c r="CT36" s="633"/>
      <c r="CU36" s="643"/>
      <c r="CV36" s="247"/>
      <c r="CW36" s="212"/>
      <c r="CX36" s="1190"/>
      <c r="CY36" s="9" t="str">
        <f>LOGBOOK!$J$3</f>
        <v>SINGLE-ENGINE</v>
      </c>
      <c r="CZ36" s="10" t="str">
        <f>LOGBOOK!$K$3</f>
        <v>MULTI-ENGINE</v>
      </c>
      <c r="DA36" s="10" t="str">
        <f>LOGBOOK!$L$3</f>
        <v>TURBO PROP</v>
      </c>
      <c r="DB36" s="10" t="str">
        <f>LOGBOOK!$M$3</f>
        <v>TURBO JET</v>
      </c>
      <c r="DC36" s="10" t="str">
        <f>LOGBOOK!$N$3</f>
        <v>LSA</v>
      </c>
      <c r="DD36" s="10" t="str">
        <f>LOGBOOK!$O$2</f>
        <v>HELICOPTER</v>
      </c>
      <c r="DE36" s="10" t="str">
        <f>LOGBOOK!$P$2</f>
        <v>GLIDER</v>
      </c>
      <c r="DF36" s="10" t="str">
        <f>LOGBOOK!$Q$2</f>
        <v>OTHERS</v>
      </c>
      <c r="DG36" s="10">
        <f>LOGBOOK!$S$3</f>
        <v>0</v>
      </c>
      <c r="DH36" s="11"/>
      <c r="DI36" s="11" t="s">
        <v>64</v>
      </c>
      <c r="DJ36" s="12"/>
      <c r="DK36" s="648"/>
      <c r="DL36" s="648"/>
      <c r="DM36" s="648"/>
      <c r="DN36" s="648"/>
      <c r="DO36" s="648"/>
      <c r="DP36" s="648"/>
      <c r="DQ36" s="648"/>
      <c r="DR36" s="648"/>
      <c r="DS36" s="648"/>
      <c r="DT36" s="648"/>
      <c r="DU36" s="649"/>
      <c r="DV36" s="15"/>
      <c r="DW36" s="631"/>
      <c r="DX36" s="631"/>
      <c r="DY36" s="631"/>
      <c r="DZ36" s="631"/>
      <c r="EA36" s="631"/>
      <c r="EB36" s="625"/>
      <c r="EC36" s="625"/>
      <c r="ED36" s="625"/>
      <c r="EE36" s="625"/>
      <c r="EF36" s="625"/>
      <c r="EG36" s="625"/>
      <c r="EH36" s="625"/>
      <c r="EI36" s="625"/>
      <c r="EJ36" s="625"/>
      <c r="EK36" s="625"/>
      <c r="EL36" s="625"/>
      <c r="EM36" s="625"/>
      <c r="EN36" s="623"/>
      <c r="EO36" s="623"/>
      <c r="EP36" s="623"/>
      <c r="EQ36" s="633"/>
      <c r="ER36" s="633"/>
      <c r="ES36" s="633"/>
      <c r="ET36" s="643"/>
      <c r="EU36" s="1190"/>
      <c r="EV36" s="9" t="str">
        <f>LOGBOOK!$J$3</f>
        <v>SINGLE-ENGINE</v>
      </c>
      <c r="EW36" s="10" t="str">
        <f>LOGBOOK!$K$3</f>
        <v>MULTI-ENGINE</v>
      </c>
      <c r="EX36" s="10" t="str">
        <f>LOGBOOK!$L$3</f>
        <v>TURBO PROP</v>
      </c>
      <c r="EY36" s="10" t="str">
        <f>LOGBOOK!$M$3</f>
        <v>TURBO JET</v>
      </c>
      <c r="EZ36" s="10" t="str">
        <f>LOGBOOK!$N$3</f>
        <v>LSA</v>
      </c>
      <c r="FA36" s="10" t="str">
        <f>LOGBOOK!$O$2</f>
        <v>HELICOPTER</v>
      </c>
      <c r="FB36" s="10" t="str">
        <f>LOGBOOK!$P$2</f>
        <v>GLIDER</v>
      </c>
      <c r="FC36" s="10" t="str">
        <f>LOGBOOK!$Q$2</f>
        <v>OTHERS</v>
      </c>
      <c r="FD36" s="10">
        <f>LOGBOOK!$S$3</f>
        <v>0</v>
      </c>
      <c r="FE36" s="11"/>
      <c r="FF36" s="11" t="s">
        <v>64</v>
      </c>
      <c r="FG36" s="12"/>
      <c r="FH36" s="648"/>
      <c r="FI36" s="648"/>
      <c r="FJ36" s="648"/>
      <c r="FK36" s="648"/>
      <c r="FL36" s="648"/>
      <c r="FM36" s="648"/>
      <c r="FN36" s="648"/>
      <c r="FO36" s="648"/>
      <c r="FP36" s="648"/>
      <c r="FQ36" s="648"/>
      <c r="FR36" s="649"/>
      <c r="FS36" s="15"/>
      <c r="FT36" s="631"/>
      <c r="FU36" s="631"/>
      <c r="FV36" s="631"/>
      <c r="FW36" s="631"/>
      <c r="FX36" s="631"/>
      <c r="FY36" s="625"/>
      <c r="FZ36" s="625"/>
      <c r="GA36" s="625"/>
      <c r="GB36" s="625"/>
      <c r="GC36" s="625"/>
      <c r="GD36" s="625"/>
      <c r="GE36" s="625"/>
      <c r="GF36" s="625"/>
      <c r="GG36" s="625"/>
      <c r="GH36" s="625"/>
      <c r="GI36" s="625"/>
      <c r="GJ36" s="625"/>
      <c r="GK36" s="623"/>
      <c r="GL36" s="623"/>
      <c r="GM36" s="623"/>
      <c r="GN36" s="633"/>
      <c r="GO36" s="633"/>
      <c r="GP36" s="633"/>
      <c r="GQ36" s="643"/>
      <c r="GR36" s="6"/>
    </row>
    <row r="37" spans="1:200" ht="4.5" customHeight="1" x14ac:dyDescent="0.25">
      <c r="A37" s="212"/>
      <c r="B37" s="1227"/>
      <c r="C37" s="1228"/>
      <c r="D37" s="1228"/>
      <c r="E37" s="1228"/>
      <c r="F37" s="1228"/>
      <c r="G37" s="1228"/>
      <c r="H37" s="1228"/>
      <c r="I37" s="1228"/>
      <c r="J37" s="1228"/>
      <c r="K37" s="1228"/>
      <c r="L37" s="1228"/>
      <c r="M37" s="1228"/>
      <c r="N37" s="1228"/>
      <c r="O37" s="1229"/>
      <c r="P37" s="1229"/>
      <c r="Q37" s="1229"/>
      <c r="R37" s="1229"/>
      <c r="S37" s="1229"/>
      <c r="T37" s="1229"/>
      <c r="U37" s="1229"/>
      <c r="V37" s="1229"/>
      <c r="W37" s="1229"/>
      <c r="X37" s="1229"/>
      <c r="Y37" s="1229"/>
      <c r="Z37" s="15"/>
      <c r="AA37" s="629" t="str">
        <f>IF('FRONT PAGE'!$A$1="www.fly-logics.com","SEP",0)</f>
        <v>SEP</v>
      </c>
      <c r="AB37" s="631"/>
      <c r="AC37" s="631"/>
      <c r="AD37" s="631"/>
      <c r="AE37" s="631"/>
      <c r="AF37" s="630" t="str">
        <f>IF(SUMIFS(LOGBOOK!$Y$5:$Y$1036129,LOGBOOK!$D$5:$D$1036129,F9,LOGBOOK!$AN$5:$AN$1036129,V9,LOGBOOK!$E$5:$E$1036129,L9,LOGBOOK!$AM$5:$AM$1036129,"SEP")=0," ",SUMIFS(LOGBOOK!$Y$5:$Y$1036129,LOGBOOK!$D$5:$D$1036129,F9,LOGBOOK!$AN$5:$AN$1036129,V9,LOGBOOK!$E$5:$E$1036129,L9,LOGBOOK!$AM$5:$AM$1036129,"SEP"))</f>
        <v xml:space="preserve"> </v>
      </c>
      <c r="AG37" s="625"/>
      <c r="AH37" s="625"/>
      <c r="AI37" s="625"/>
      <c r="AJ37" s="630" t="str">
        <f>IF(SUMIFS(LOGBOOK!$Z$5:$Z$1036129,LOGBOOK!$D$5:$D$1036129,F9,LOGBOOK!$AN$5:$AN$1036129,V9,LOGBOOK!$E$5:$E$1036129,L9,LOGBOOK!$AM$5:$AM$1036129,"SEP")=0," ",SUMIFS(LOGBOOK!$Z$5:$Z$1036129,LOGBOOK!$D$5:$D$1036129,F9,LOGBOOK!$AN$5:$AN$1036129,V9,LOGBOOK!$E$5:$E$1036129,L9,LOGBOOK!$AM$5:$AM$1036129,"SEP"))</f>
        <v xml:space="preserve"> </v>
      </c>
      <c r="AK37" s="625"/>
      <c r="AL37" s="625"/>
      <c r="AM37" s="625"/>
      <c r="AN37" s="630" t="str">
        <f>IF(SUMIFS(LOGBOOK!$AA$5:$AA$1036129,LOGBOOK!$D$5:$D$1036129,F9,LOGBOOK!$AN$5:$AN$1036129,V9,LOGBOOK!$E$5:$E$1036129,L9,LOGBOOK!$AM$5:$AM$1036129,"SEP")=0," ",SUMIFS(LOGBOOK!$AA$5:$AA$1036129,LOGBOOK!$D$5:$D$1036129,F9,LOGBOOK!$AN$5:$AN$1036129,V9,LOGBOOK!$E$5:$E$1036129,L9,LOGBOOK!$AM$5:$AM$1036129,"SEP"))</f>
        <v xml:space="preserve"> </v>
      </c>
      <c r="AO37" s="625"/>
      <c r="AP37" s="625"/>
      <c r="AQ37" s="625"/>
      <c r="AR37" s="623" t="str">
        <f>IF(SUMIFS(LOGBOOK!$AE$5:$AE$1036129,LOGBOOK!$D$5:$D$1036129,F9,LOGBOOK!$AN$5:$AN$1036129,V9,LOGBOOK!$E$5:$E$1036129,L9,LOGBOOK!$AM$5:$AM$1036129,"SEP")=0," ",SUMIFS(LOGBOOK!$AC$5:$AC$1036129,LOGBOOK!$D$5:$D$1036129,F9,LOGBOOK!$AN$5:$AN$1036129,V9,LOGBOOK!$E$5:$E$1036129,L9,LOGBOOK!$AM$5:$AM$1036129,"SEP"))</f>
        <v xml:space="preserve"> </v>
      </c>
      <c r="AS37" s="623"/>
      <c r="AT37" s="623"/>
      <c r="AU37" s="623" t="str">
        <f>IF(SUMIFS(LOGBOOK!$AF$5:$AF$1036129,LOGBOOK!$D$5:$D$1036129,F9,LOGBOOK!$AN$5:$AN$1036129,V9,LOGBOOK!$E$5:$E$1036129,L9,LOGBOOK!$AM$5:$AM$1036129,"SEP")=0," ",SUMIFS(LOGBOOK!$AF$5:$AF$1036129,LOGBOOK!$D$5:$D$1036129,F9,LOGBOOK!$AN$5:$AN$1036129,V9,LOGBOOK!$E$5:$E$1036129,L9,LOGBOOK!$AM$5:$AM$1036129,"SEP"))</f>
        <v xml:space="preserve"> </v>
      </c>
      <c r="AV37" s="633"/>
      <c r="AW37" s="633"/>
      <c r="AX37" s="643"/>
      <c r="AY37" s="1227"/>
      <c r="AZ37" s="1228"/>
      <c r="BA37" s="1228"/>
      <c r="BB37" s="1228"/>
      <c r="BC37" s="1228"/>
      <c r="BD37" s="1228"/>
      <c r="BE37" s="1228"/>
      <c r="BF37" s="1228"/>
      <c r="BG37" s="1228"/>
      <c r="BH37" s="1228"/>
      <c r="BI37" s="1228"/>
      <c r="BJ37" s="1228"/>
      <c r="BK37" s="1228"/>
      <c r="BL37" s="1229"/>
      <c r="BM37" s="1229"/>
      <c r="BN37" s="1229"/>
      <c r="BO37" s="1229"/>
      <c r="BP37" s="1229"/>
      <c r="BQ37" s="1229"/>
      <c r="BR37" s="1229"/>
      <c r="BS37" s="1229"/>
      <c r="BT37" s="1229"/>
      <c r="BU37" s="1229"/>
      <c r="BV37" s="1229"/>
      <c r="BW37" s="15"/>
      <c r="BX37" s="629" t="str">
        <f>IF('FRONT PAGE'!$A$1="www.fly-logics.com","SEP",0)</f>
        <v>SEP</v>
      </c>
      <c r="BY37" s="631"/>
      <c r="BZ37" s="631"/>
      <c r="CA37" s="631"/>
      <c r="CB37" s="631"/>
      <c r="CC37" s="630" t="str">
        <f>IF(SUMIFS(LOGBOOK!$Y$5:$Y$1036129,LOGBOOK!$D$5:$D$1036129,BC9,LOGBOOK!$AN$5:$AN$1036129,BS9,LOGBOOK!$E$5:$E$1036129,BI9,LOGBOOK!$AM$5:$AM$1036129,"SEP")=0," ",SUMIFS(LOGBOOK!$Y$5:$Y$1036129,LOGBOOK!$D$5:$D$1036129,BC9,LOGBOOK!$AN$5:$AN$1036129,BS9,LOGBOOK!$E$5:$E$1036129,BI9,LOGBOOK!$AM$5:$AM$1036129,"SEP"))</f>
        <v xml:space="preserve"> </v>
      </c>
      <c r="CD37" s="625"/>
      <c r="CE37" s="625"/>
      <c r="CF37" s="625"/>
      <c r="CG37" s="630" t="str">
        <f>IF(SUMIFS(LOGBOOK!$Z$5:$Z$1036129,LOGBOOK!$D$5:$D$1036129,BC9,LOGBOOK!$AN$5:$AN$1036129,BS9,LOGBOOK!$E$5:$E$1036129,BI9,LOGBOOK!$AM$5:$AM$1036129,"SEP")=0," ",SUMIFS(LOGBOOK!$Z$5:$Z$1036129,LOGBOOK!$D$5:$D$1036129,BC9,LOGBOOK!$AN$5:$AN$1036129,BS9,LOGBOOK!$E$5:$E$1036129,BI9,LOGBOOK!$AM$5:$AM$1036129,"SEP"))</f>
        <v xml:space="preserve"> </v>
      </c>
      <c r="CH37" s="625"/>
      <c r="CI37" s="625"/>
      <c r="CJ37" s="625"/>
      <c r="CK37" s="630" t="str">
        <f>IF(SUMIFS(LOGBOOK!$AA$5:$AA$1036129,LOGBOOK!$D$5:$D$1036129,BC9,LOGBOOK!$AN$5:$AN$1036129,BS9,LOGBOOK!$E$5:$E$1036129,BI9,LOGBOOK!$AM$5:$AM$1036129,"SEP")=0," ",SUMIFS(LOGBOOK!$AA$5:$AA$1036129,LOGBOOK!$D$5:$D$1036129,BC9,LOGBOOK!$AN$5:$AN$1036129,BS9,LOGBOOK!$E$5:$E$1036129,BI9,LOGBOOK!$AM$5:$AM$1036129,"SEP"))</f>
        <v xml:space="preserve"> </v>
      </c>
      <c r="CL37" s="625"/>
      <c r="CM37" s="625"/>
      <c r="CN37" s="625"/>
      <c r="CO37" s="623" t="str">
        <f>IF(SUMIFS(LOGBOOK!$AE$5:$AE$1036129,LOGBOOK!$D$5:$D$1036129,BC9,LOGBOOK!$AN$5:$AN$1036129,BS9,LOGBOOK!$E$5:$E$1036129,BI9,LOGBOOK!$AM$5:$AM$1036129,"SEP")=0," ",SUMIFS(LOGBOOK!$AC$5:$AC$1036129,LOGBOOK!$D$5:$D$1036129,BC9,LOGBOOK!$AN$5:$AN$1036129,BS9,LOGBOOK!$E$5:$E$1036129,BI9,LOGBOOK!$AM$5:$AM$1036129,"SEP"))</f>
        <v xml:space="preserve"> </v>
      </c>
      <c r="CP37" s="623"/>
      <c r="CQ37" s="623"/>
      <c r="CR37" s="623" t="str">
        <f>IF(SUMIFS(LOGBOOK!$AF$5:$AF$1036129,LOGBOOK!$D$5:$D$1036129,BC9,LOGBOOK!$AN$5:$AN$1036129,BS9,LOGBOOK!$E$5:$E$1036129,BI9,LOGBOOK!$AM$5:$AM$1036129,"SEP")=0," ",SUMIFS(LOGBOOK!$AF$5:$AF$1036129,LOGBOOK!$D$5:$D$1036129,BC9,LOGBOOK!$AN$5:$AN$1036129,BS9,LOGBOOK!$E$5:$E$1036129,BI9,LOGBOOK!$AM$5:$AM$1036129,"SEP"))</f>
        <v xml:space="preserve"> </v>
      </c>
      <c r="CS37" s="633"/>
      <c r="CT37" s="633"/>
      <c r="CU37" s="643"/>
      <c r="CV37" s="247"/>
      <c r="CW37" s="212"/>
      <c r="CX37" s="1227"/>
      <c r="CY37" s="1228"/>
      <c r="CZ37" s="1228"/>
      <c r="DA37" s="1228"/>
      <c r="DB37" s="1228"/>
      <c r="DC37" s="1228"/>
      <c r="DD37" s="1228"/>
      <c r="DE37" s="1228"/>
      <c r="DF37" s="1228"/>
      <c r="DG37" s="1228"/>
      <c r="DH37" s="1228"/>
      <c r="DI37" s="1228"/>
      <c r="DJ37" s="1228"/>
      <c r="DK37" s="1229"/>
      <c r="DL37" s="1229"/>
      <c r="DM37" s="1229"/>
      <c r="DN37" s="1229"/>
      <c r="DO37" s="1229"/>
      <c r="DP37" s="1229"/>
      <c r="DQ37" s="1229"/>
      <c r="DR37" s="1229"/>
      <c r="DS37" s="1229"/>
      <c r="DT37" s="1229"/>
      <c r="DU37" s="1229"/>
      <c r="DV37" s="15"/>
      <c r="DW37" s="629" t="str">
        <f>IF('FRONT PAGE'!$A$1="www.fly-logics.com","SEP",0)</f>
        <v>SEP</v>
      </c>
      <c r="DX37" s="631"/>
      <c r="DY37" s="631"/>
      <c r="DZ37" s="631"/>
      <c r="EA37" s="631"/>
      <c r="EB37" s="630" t="str">
        <f>IF(SUMIFS(LOGBOOK!$Y$5:$Y$1036129,LOGBOOK!$D$5:$D$1036129,DB9,LOGBOOK!$AN$5:$AN$1036129,DR9,LOGBOOK!$E$5:$E$1036129,DH9,LOGBOOK!$AM$5:$AM$1036129,"SEP")=0," ",SUMIFS(LOGBOOK!$Y$5:$Y$1036129,LOGBOOK!$D$5:$D$1036129,DB9,LOGBOOK!$AN$5:$AN$1036129,DR9,LOGBOOK!$E$5:$E$1036129,DH9,LOGBOOK!$AM$5:$AM$1036129,"SEP"))</f>
        <v xml:space="preserve"> </v>
      </c>
      <c r="EC37" s="625"/>
      <c r="ED37" s="625"/>
      <c r="EE37" s="625"/>
      <c r="EF37" s="630" t="str">
        <f>IF(SUMIFS(LOGBOOK!$Z$5:$Z$1036129,LOGBOOK!$D$5:$D$1036129,DB9,LOGBOOK!$AN$5:$AN$1036129,DR9,LOGBOOK!$E$5:$E$1036129,DH9,LOGBOOK!$AM$5:$AM$1036129,"SEP")=0," ",SUMIFS(LOGBOOK!$Z$5:$Z$1036129,LOGBOOK!$D$5:$D$1036129,DB9,LOGBOOK!$AN$5:$AN$1036129,DR9,LOGBOOK!$E$5:$E$1036129,DH9,LOGBOOK!$AM$5:$AM$1036129,"SEP"))</f>
        <v xml:space="preserve"> </v>
      </c>
      <c r="EG37" s="625"/>
      <c r="EH37" s="625"/>
      <c r="EI37" s="625"/>
      <c r="EJ37" s="630" t="str">
        <f>IF(SUMIFS(LOGBOOK!$AA$5:$AA$1036129,LOGBOOK!$D$5:$D$1036129,DB9,LOGBOOK!$AN$5:$AN$1036129,DR9,LOGBOOK!$E$5:$E$1036129,DH9,LOGBOOK!$AM$5:$AM$1036129,"SEP")=0," ",SUMIFS(LOGBOOK!$AA$5:$AA$1036129,LOGBOOK!$D$5:$D$1036129,DB9,LOGBOOK!$AN$5:$AN$1036129,DR9,LOGBOOK!$E$5:$E$1036129,DH9,LOGBOOK!$AM$5:$AM$1036129,"SEP"))</f>
        <v xml:space="preserve"> </v>
      </c>
      <c r="EK37" s="625"/>
      <c r="EL37" s="625"/>
      <c r="EM37" s="625"/>
      <c r="EN37" s="623" t="str">
        <f>IF(SUMIFS(LOGBOOK!$AE$5:$AE$1036129,LOGBOOK!$D$5:$D$1036129,DB9,LOGBOOK!$AN$5:$AN$1036129,DR9,LOGBOOK!$E$5:$E$1036129,DH9,LOGBOOK!$AM$5:$AM$1036129,"SEP")=0," ",SUMIFS(LOGBOOK!$AC$5:$AC$1036129,LOGBOOK!$D$5:$D$1036129,DB9,LOGBOOK!$AN$5:$AN$1036129,DR9,LOGBOOK!$E$5:$E$1036129,DH9,LOGBOOK!$AM$5:$AM$1036129,"SEP"))</f>
        <v xml:space="preserve"> </v>
      </c>
      <c r="EO37" s="623"/>
      <c r="EP37" s="623"/>
      <c r="EQ37" s="623" t="str">
        <f>IF(SUMIFS(LOGBOOK!$AF$5:$AF$1036129,LOGBOOK!$D$5:$D$1036129,DB9,LOGBOOK!$AN$5:$AN$1036129,DR9,LOGBOOK!$E$5:$E$1036129,DH9,LOGBOOK!$AM$5:$AM$1036129,"SEP")=0," ",SUMIFS(LOGBOOK!$AF$5:$AF$1036129,LOGBOOK!$D$5:$D$1036129,DB9,LOGBOOK!$AN$5:$AN$1036129,DR9,LOGBOOK!$E$5:$E$1036129,DH9,LOGBOOK!$AM$5:$AM$1036129,"SEP"))</f>
        <v xml:space="preserve"> </v>
      </c>
      <c r="ER37" s="633"/>
      <c r="ES37" s="633"/>
      <c r="ET37" s="643"/>
      <c r="EU37" s="1227"/>
      <c r="EV37" s="1228"/>
      <c r="EW37" s="1228"/>
      <c r="EX37" s="1228"/>
      <c r="EY37" s="1228"/>
      <c r="EZ37" s="1228"/>
      <c r="FA37" s="1228"/>
      <c r="FB37" s="1228"/>
      <c r="FC37" s="1228"/>
      <c r="FD37" s="1228"/>
      <c r="FE37" s="1228"/>
      <c r="FF37" s="1228"/>
      <c r="FG37" s="1228"/>
      <c r="FH37" s="1229"/>
      <c r="FI37" s="1229"/>
      <c r="FJ37" s="1229"/>
      <c r="FK37" s="1229"/>
      <c r="FL37" s="1229"/>
      <c r="FM37" s="1229"/>
      <c r="FN37" s="1229"/>
      <c r="FO37" s="1229"/>
      <c r="FP37" s="1229"/>
      <c r="FQ37" s="1229"/>
      <c r="FR37" s="1229"/>
      <c r="FS37" s="15"/>
      <c r="FT37" s="629" t="str">
        <f>IF('FRONT PAGE'!$A$1="www.fly-logics.com","SEP",0)</f>
        <v>SEP</v>
      </c>
      <c r="FU37" s="631"/>
      <c r="FV37" s="631"/>
      <c r="FW37" s="631"/>
      <c r="FX37" s="631"/>
      <c r="FY37" s="630" t="str">
        <f>IF(SUMIFS(LOGBOOK!$Y$5:$Y$1036129,LOGBOOK!$D$5:$D$1036129,EY9,LOGBOOK!$AN$5:$AN$1036129,FO9,LOGBOOK!$E$5:$E$1036129,FE9,LOGBOOK!$AM$5:$AM$1036129,"SEP")=0," ",SUMIFS(LOGBOOK!$Y$5:$Y$1036129,LOGBOOK!$D$5:$D$1036129,EY9,LOGBOOK!$AN$5:$AN$1036129,FO9,LOGBOOK!$E$5:$E$1036129,FE9,LOGBOOK!$AM$5:$AM$1036129,"SEP"))</f>
        <v xml:space="preserve"> </v>
      </c>
      <c r="FZ37" s="625"/>
      <c r="GA37" s="625"/>
      <c r="GB37" s="625"/>
      <c r="GC37" s="630" t="str">
        <f>IF(SUMIFS(LOGBOOK!$Z$5:$Z$1036129,LOGBOOK!$D$5:$D$1036129,EY9,LOGBOOK!$AN$5:$AN$1036129,FO9,LOGBOOK!$E$5:$E$1036129,FE9,LOGBOOK!$AM$5:$AM$1036129,"SEP")=0," ",SUMIFS(LOGBOOK!$Z$5:$Z$1036129,LOGBOOK!$D$5:$D$1036129,EY9,LOGBOOK!$AN$5:$AN$1036129,FO9,LOGBOOK!$E$5:$E$1036129,FE9,LOGBOOK!$AM$5:$AM$1036129,"SEP"))</f>
        <v xml:space="preserve"> </v>
      </c>
      <c r="GD37" s="625"/>
      <c r="GE37" s="625"/>
      <c r="GF37" s="625"/>
      <c r="GG37" s="630" t="str">
        <f>IF(SUMIFS(LOGBOOK!$AA$5:$AA$1036129,LOGBOOK!$D$5:$D$1036129,EY9,LOGBOOK!$AN$5:$AN$1036129,FO9,LOGBOOK!$E$5:$E$1036129,FE9,LOGBOOK!$AM$5:$AM$1036129,"SEP")=0," ",SUMIFS(LOGBOOK!$AA$5:$AA$1036129,LOGBOOK!$D$5:$D$1036129,EY9,LOGBOOK!$AN$5:$AN$1036129,FO9,LOGBOOK!$E$5:$E$1036129,FE9,LOGBOOK!$AM$5:$AM$1036129,"SEP"))</f>
        <v xml:space="preserve"> </v>
      </c>
      <c r="GH37" s="625"/>
      <c r="GI37" s="625"/>
      <c r="GJ37" s="625"/>
      <c r="GK37" s="623" t="str">
        <f>IF(SUMIFS(LOGBOOK!$AE$5:$AE$1036129,LOGBOOK!$D$5:$D$1036129,EY9,LOGBOOK!$AN$5:$AN$1036129,FO9,LOGBOOK!$E$5:$E$1036129,FE9,LOGBOOK!$AM$5:$AM$1036129,"SEP")=0," ",SUMIFS(LOGBOOK!$AC$5:$AC$1036129,LOGBOOK!$D$5:$D$1036129,EY9,LOGBOOK!$AN$5:$AN$1036129,FO9,LOGBOOK!$E$5:$E$1036129,FE9,LOGBOOK!$AM$5:$AM$1036129,"SEP"))</f>
        <v xml:space="preserve"> </v>
      </c>
      <c r="GL37" s="623"/>
      <c r="GM37" s="623"/>
      <c r="GN37" s="623" t="str">
        <f>IF(SUMIFS(LOGBOOK!$AF$5:$AF$1036129,LOGBOOK!$D$5:$D$1036129,EY9,LOGBOOK!$AN$5:$AN$1036129,FO9,LOGBOOK!$E$5:$E$1036129,FE9,LOGBOOK!$AM$5:$AM$1036129,"SEP")=0," ",SUMIFS(LOGBOOK!$AF$5:$AF$1036129,LOGBOOK!$D$5:$D$1036129,EY9,LOGBOOK!$AN$5:$AN$1036129,FO9,LOGBOOK!$E$5:$E$1036129,FE9,LOGBOOK!$AM$5:$AM$1036129,"SEP"))</f>
        <v xml:space="preserve"> </v>
      </c>
      <c r="GO37" s="633"/>
      <c r="GP37" s="633"/>
      <c r="GQ37" s="643"/>
      <c r="GR37" s="6"/>
    </row>
    <row r="38" spans="1:200" ht="10.5" customHeight="1" x14ac:dyDescent="0.25">
      <c r="A38" s="212"/>
      <c r="B38" s="637"/>
      <c r="C38" s="1230" t="str">
        <f>IF('FRONT PAGE'!$A$1="www.fly-logics.com","APPROACHES",0)</f>
        <v>APPROACHES</v>
      </c>
      <c r="D38" s="1231"/>
      <c r="E38" s="1231"/>
      <c r="F38" s="1231"/>
      <c r="G38" s="1231"/>
      <c r="H38" s="1231"/>
      <c r="I38" s="1231"/>
      <c r="J38" s="1231"/>
      <c r="K38" s="1231"/>
      <c r="L38" s="1231"/>
      <c r="M38" s="1231"/>
      <c r="N38" s="1231"/>
      <c r="O38" s="1232"/>
      <c r="P38" s="639" t="str">
        <f>IF('FRONT PAGE'!$A$1="www.fly-logics.com","N° APP",0)</f>
        <v>N° APP</v>
      </c>
      <c r="Q38" s="629"/>
      <c r="R38" s="629"/>
      <c r="S38" s="629"/>
      <c r="T38" s="640"/>
      <c r="U38" s="1127">
        <f>IFERROR(SUM(C43,I43,O43,U43)," ")</f>
        <v>17</v>
      </c>
      <c r="V38" s="1128"/>
      <c r="W38" s="1128"/>
      <c r="X38" s="1128"/>
      <c r="Y38" s="1128"/>
      <c r="Z38" s="15"/>
      <c r="AA38" s="631"/>
      <c r="AB38" s="631"/>
      <c r="AC38" s="631"/>
      <c r="AD38" s="631"/>
      <c r="AE38" s="631"/>
      <c r="AF38" s="625"/>
      <c r="AG38" s="632"/>
      <c r="AH38" s="632"/>
      <c r="AI38" s="625"/>
      <c r="AJ38" s="625"/>
      <c r="AK38" s="632"/>
      <c r="AL38" s="632"/>
      <c r="AM38" s="625"/>
      <c r="AN38" s="625"/>
      <c r="AO38" s="632"/>
      <c r="AP38" s="632"/>
      <c r="AQ38" s="625"/>
      <c r="AR38" s="623"/>
      <c r="AS38" s="623"/>
      <c r="AT38" s="623"/>
      <c r="AU38" s="633"/>
      <c r="AV38" s="634"/>
      <c r="AW38" s="633"/>
      <c r="AX38" s="643"/>
      <c r="AY38" s="637"/>
      <c r="AZ38" s="1230" t="str">
        <f>IF('FRONT PAGE'!$A$1="www.fly-logics.com","APPROACHES",0)</f>
        <v>APPROACHES</v>
      </c>
      <c r="BA38" s="1231"/>
      <c r="BB38" s="1231"/>
      <c r="BC38" s="1231"/>
      <c r="BD38" s="1231"/>
      <c r="BE38" s="1231"/>
      <c r="BF38" s="1231"/>
      <c r="BG38" s="1231"/>
      <c r="BH38" s="1231"/>
      <c r="BI38" s="1231"/>
      <c r="BJ38" s="1231"/>
      <c r="BK38" s="1231"/>
      <c r="BL38" s="1232"/>
      <c r="BM38" s="639" t="str">
        <f>IF('FRONT PAGE'!$A$1="www.fly-logics.com","N° APP",0)</f>
        <v>N° APP</v>
      </c>
      <c r="BN38" s="629"/>
      <c r="BO38" s="629"/>
      <c r="BP38" s="629"/>
      <c r="BQ38" s="640"/>
      <c r="BR38" s="1127">
        <f>IFERROR(SUM(AZ43,BF43,BL43,BR43)," ")</f>
        <v>0</v>
      </c>
      <c r="BS38" s="1128"/>
      <c r="BT38" s="1128"/>
      <c r="BU38" s="1128"/>
      <c r="BV38" s="1128"/>
      <c r="BW38" s="15"/>
      <c r="BX38" s="631"/>
      <c r="BY38" s="631"/>
      <c r="BZ38" s="631"/>
      <c r="CA38" s="631"/>
      <c r="CB38" s="631"/>
      <c r="CC38" s="625"/>
      <c r="CD38" s="632"/>
      <c r="CE38" s="632"/>
      <c r="CF38" s="625"/>
      <c r="CG38" s="625"/>
      <c r="CH38" s="632"/>
      <c r="CI38" s="632"/>
      <c r="CJ38" s="625"/>
      <c r="CK38" s="625"/>
      <c r="CL38" s="632"/>
      <c r="CM38" s="632"/>
      <c r="CN38" s="625"/>
      <c r="CO38" s="623"/>
      <c r="CP38" s="623"/>
      <c r="CQ38" s="623"/>
      <c r="CR38" s="633"/>
      <c r="CS38" s="634"/>
      <c r="CT38" s="633"/>
      <c r="CU38" s="643"/>
      <c r="CV38" s="247"/>
      <c r="CW38" s="212"/>
      <c r="CX38" s="637"/>
      <c r="CY38" s="1230" t="str">
        <f>IF('FRONT PAGE'!$A$1="www.fly-logics.com","APPROACHES",0)</f>
        <v>APPROACHES</v>
      </c>
      <c r="CZ38" s="1231"/>
      <c r="DA38" s="1231"/>
      <c r="DB38" s="1231"/>
      <c r="DC38" s="1231"/>
      <c r="DD38" s="1231"/>
      <c r="DE38" s="1231"/>
      <c r="DF38" s="1231"/>
      <c r="DG38" s="1231"/>
      <c r="DH38" s="1231"/>
      <c r="DI38" s="1231"/>
      <c r="DJ38" s="1231"/>
      <c r="DK38" s="1232"/>
      <c r="DL38" s="639" t="str">
        <f>IF('FRONT PAGE'!$A$1="www.fly-logics.com","N° APP",0)</f>
        <v>N° APP</v>
      </c>
      <c r="DM38" s="629"/>
      <c r="DN38" s="629"/>
      <c r="DO38" s="629"/>
      <c r="DP38" s="640"/>
      <c r="DQ38" s="1127">
        <f>IFERROR(SUM(CY43,DE43,DK43,DQ43)," ")</f>
        <v>0</v>
      </c>
      <c r="DR38" s="1128"/>
      <c r="DS38" s="1128"/>
      <c r="DT38" s="1128"/>
      <c r="DU38" s="1128"/>
      <c r="DV38" s="15"/>
      <c r="DW38" s="631"/>
      <c r="DX38" s="631"/>
      <c r="DY38" s="631"/>
      <c r="DZ38" s="631"/>
      <c r="EA38" s="631"/>
      <c r="EB38" s="625"/>
      <c r="EC38" s="632"/>
      <c r="ED38" s="632"/>
      <c r="EE38" s="625"/>
      <c r="EF38" s="625"/>
      <c r="EG38" s="632"/>
      <c r="EH38" s="632"/>
      <c r="EI38" s="625"/>
      <c r="EJ38" s="625"/>
      <c r="EK38" s="632"/>
      <c r="EL38" s="632"/>
      <c r="EM38" s="625"/>
      <c r="EN38" s="623"/>
      <c r="EO38" s="623"/>
      <c r="EP38" s="623"/>
      <c r="EQ38" s="633"/>
      <c r="ER38" s="634"/>
      <c r="ES38" s="633"/>
      <c r="ET38" s="643"/>
      <c r="EU38" s="637"/>
      <c r="EV38" s="1230" t="str">
        <f>IF('FRONT PAGE'!$A$1="www.fly-logics.com","APPROACHES",0)</f>
        <v>APPROACHES</v>
      </c>
      <c r="EW38" s="1231"/>
      <c r="EX38" s="1231"/>
      <c r="EY38" s="1231"/>
      <c r="EZ38" s="1231"/>
      <c r="FA38" s="1231"/>
      <c r="FB38" s="1231"/>
      <c r="FC38" s="1231"/>
      <c r="FD38" s="1231"/>
      <c r="FE38" s="1231"/>
      <c r="FF38" s="1231"/>
      <c r="FG38" s="1231"/>
      <c r="FH38" s="1232"/>
      <c r="FI38" s="639" t="str">
        <f>IF('FRONT PAGE'!$A$1="www.fly-logics.com","N° APP",0)</f>
        <v>N° APP</v>
      </c>
      <c r="FJ38" s="629"/>
      <c r="FK38" s="629"/>
      <c r="FL38" s="629"/>
      <c r="FM38" s="640"/>
      <c r="FN38" s="1127">
        <f>IFERROR(SUM(EV43,FB43,FH43,FN43)," ")</f>
        <v>0</v>
      </c>
      <c r="FO38" s="1128"/>
      <c r="FP38" s="1128"/>
      <c r="FQ38" s="1128"/>
      <c r="FR38" s="1128"/>
      <c r="FS38" s="15"/>
      <c r="FT38" s="631"/>
      <c r="FU38" s="631"/>
      <c r="FV38" s="631"/>
      <c r="FW38" s="631"/>
      <c r="FX38" s="631"/>
      <c r="FY38" s="625"/>
      <c r="FZ38" s="632"/>
      <c r="GA38" s="632"/>
      <c r="GB38" s="625"/>
      <c r="GC38" s="625"/>
      <c r="GD38" s="632"/>
      <c r="GE38" s="632"/>
      <c r="GF38" s="625"/>
      <c r="GG38" s="625"/>
      <c r="GH38" s="632"/>
      <c r="GI38" s="632"/>
      <c r="GJ38" s="625"/>
      <c r="GK38" s="623"/>
      <c r="GL38" s="623"/>
      <c r="GM38" s="623"/>
      <c r="GN38" s="633"/>
      <c r="GO38" s="634"/>
      <c r="GP38" s="633"/>
      <c r="GQ38" s="643"/>
      <c r="GR38" s="6"/>
    </row>
    <row r="39" spans="1:200" ht="8.85" customHeight="1" x14ac:dyDescent="0.25">
      <c r="A39" s="212"/>
      <c r="B39" s="637"/>
      <c r="C39" s="1231"/>
      <c r="D39" s="1231"/>
      <c r="E39" s="1231"/>
      <c r="F39" s="1231"/>
      <c r="G39" s="1231"/>
      <c r="H39" s="1231"/>
      <c r="I39" s="1231"/>
      <c r="J39" s="1231"/>
      <c r="K39" s="1231"/>
      <c r="L39" s="1231"/>
      <c r="M39" s="1231"/>
      <c r="N39" s="1231"/>
      <c r="O39" s="1232"/>
      <c r="P39" s="639"/>
      <c r="Q39" s="629"/>
      <c r="R39" s="629"/>
      <c r="S39" s="629"/>
      <c r="T39" s="640"/>
      <c r="U39" s="1127"/>
      <c r="V39" s="1128"/>
      <c r="W39" s="1128"/>
      <c r="X39" s="1128"/>
      <c r="Y39" s="1128"/>
      <c r="Z39" s="15"/>
      <c r="AA39" s="631"/>
      <c r="AB39" s="631"/>
      <c r="AC39" s="631"/>
      <c r="AD39" s="631"/>
      <c r="AE39" s="631"/>
      <c r="AF39" s="625"/>
      <c r="AG39" s="625"/>
      <c r="AH39" s="625"/>
      <c r="AI39" s="625"/>
      <c r="AJ39" s="625"/>
      <c r="AK39" s="625"/>
      <c r="AL39" s="625"/>
      <c r="AM39" s="625"/>
      <c r="AN39" s="625"/>
      <c r="AO39" s="625"/>
      <c r="AP39" s="625"/>
      <c r="AQ39" s="625"/>
      <c r="AR39" s="623"/>
      <c r="AS39" s="623"/>
      <c r="AT39" s="623"/>
      <c r="AU39" s="633"/>
      <c r="AV39" s="633"/>
      <c r="AW39" s="633"/>
      <c r="AX39" s="643"/>
      <c r="AY39" s="637"/>
      <c r="AZ39" s="1231"/>
      <c r="BA39" s="1231"/>
      <c r="BB39" s="1231"/>
      <c r="BC39" s="1231"/>
      <c r="BD39" s="1231"/>
      <c r="BE39" s="1231"/>
      <c r="BF39" s="1231"/>
      <c r="BG39" s="1231"/>
      <c r="BH39" s="1231"/>
      <c r="BI39" s="1231"/>
      <c r="BJ39" s="1231"/>
      <c r="BK39" s="1231"/>
      <c r="BL39" s="1232"/>
      <c r="BM39" s="639"/>
      <c r="BN39" s="629"/>
      <c r="BO39" s="629"/>
      <c r="BP39" s="629"/>
      <c r="BQ39" s="640"/>
      <c r="BR39" s="1127"/>
      <c r="BS39" s="1128"/>
      <c r="BT39" s="1128"/>
      <c r="BU39" s="1128"/>
      <c r="BV39" s="1128"/>
      <c r="BW39" s="15"/>
      <c r="BX39" s="631"/>
      <c r="BY39" s="631"/>
      <c r="BZ39" s="631"/>
      <c r="CA39" s="631"/>
      <c r="CB39" s="631"/>
      <c r="CC39" s="625"/>
      <c r="CD39" s="625"/>
      <c r="CE39" s="625"/>
      <c r="CF39" s="625"/>
      <c r="CG39" s="625"/>
      <c r="CH39" s="625"/>
      <c r="CI39" s="625"/>
      <c r="CJ39" s="625"/>
      <c r="CK39" s="625"/>
      <c r="CL39" s="625"/>
      <c r="CM39" s="625"/>
      <c r="CN39" s="625"/>
      <c r="CO39" s="623"/>
      <c r="CP39" s="623"/>
      <c r="CQ39" s="623"/>
      <c r="CR39" s="633"/>
      <c r="CS39" s="633"/>
      <c r="CT39" s="633"/>
      <c r="CU39" s="643"/>
      <c r="CV39" s="247"/>
      <c r="CW39" s="212"/>
      <c r="CX39" s="637"/>
      <c r="CY39" s="1231"/>
      <c r="CZ39" s="1231"/>
      <c r="DA39" s="1231"/>
      <c r="DB39" s="1231"/>
      <c r="DC39" s="1231"/>
      <c r="DD39" s="1231"/>
      <c r="DE39" s="1231"/>
      <c r="DF39" s="1231"/>
      <c r="DG39" s="1231"/>
      <c r="DH39" s="1231"/>
      <c r="DI39" s="1231"/>
      <c r="DJ39" s="1231"/>
      <c r="DK39" s="1232"/>
      <c r="DL39" s="639"/>
      <c r="DM39" s="629"/>
      <c r="DN39" s="629"/>
      <c r="DO39" s="629"/>
      <c r="DP39" s="640"/>
      <c r="DQ39" s="1127"/>
      <c r="DR39" s="1128"/>
      <c r="DS39" s="1128"/>
      <c r="DT39" s="1128"/>
      <c r="DU39" s="1128"/>
      <c r="DV39" s="15"/>
      <c r="DW39" s="631"/>
      <c r="DX39" s="631"/>
      <c r="DY39" s="631"/>
      <c r="DZ39" s="631"/>
      <c r="EA39" s="631"/>
      <c r="EB39" s="625"/>
      <c r="EC39" s="625"/>
      <c r="ED39" s="625"/>
      <c r="EE39" s="625"/>
      <c r="EF39" s="625"/>
      <c r="EG39" s="625"/>
      <c r="EH39" s="625"/>
      <c r="EI39" s="625"/>
      <c r="EJ39" s="625"/>
      <c r="EK39" s="625"/>
      <c r="EL39" s="625"/>
      <c r="EM39" s="625"/>
      <c r="EN39" s="623"/>
      <c r="EO39" s="623"/>
      <c r="EP39" s="623"/>
      <c r="EQ39" s="633"/>
      <c r="ER39" s="633"/>
      <c r="ES39" s="633"/>
      <c r="ET39" s="643"/>
      <c r="EU39" s="637"/>
      <c r="EV39" s="1231"/>
      <c r="EW39" s="1231"/>
      <c r="EX39" s="1231"/>
      <c r="EY39" s="1231"/>
      <c r="EZ39" s="1231"/>
      <c r="FA39" s="1231"/>
      <c r="FB39" s="1231"/>
      <c r="FC39" s="1231"/>
      <c r="FD39" s="1231"/>
      <c r="FE39" s="1231"/>
      <c r="FF39" s="1231"/>
      <c r="FG39" s="1231"/>
      <c r="FH39" s="1232"/>
      <c r="FI39" s="639"/>
      <c r="FJ39" s="629"/>
      <c r="FK39" s="629"/>
      <c r="FL39" s="629"/>
      <c r="FM39" s="640"/>
      <c r="FN39" s="1127"/>
      <c r="FO39" s="1128"/>
      <c r="FP39" s="1128"/>
      <c r="FQ39" s="1128"/>
      <c r="FR39" s="1128"/>
      <c r="FS39" s="15"/>
      <c r="FT39" s="631"/>
      <c r="FU39" s="631"/>
      <c r="FV39" s="631"/>
      <c r="FW39" s="631"/>
      <c r="FX39" s="631"/>
      <c r="FY39" s="625"/>
      <c r="FZ39" s="625"/>
      <c r="GA39" s="625"/>
      <c r="GB39" s="625"/>
      <c r="GC39" s="625"/>
      <c r="GD39" s="625"/>
      <c r="GE39" s="625"/>
      <c r="GF39" s="625"/>
      <c r="GG39" s="625"/>
      <c r="GH39" s="625"/>
      <c r="GI39" s="625"/>
      <c r="GJ39" s="625"/>
      <c r="GK39" s="623"/>
      <c r="GL39" s="623"/>
      <c r="GM39" s="623"/>
      <c r="GN39" s="633"/>
      <c r="GO39" s="633"/>
      <c r="GP39" s="633"/>
      <c r="GQ39" s="643"/>
      <c r="GR39" s="6"/>
    </row>
    <row r="40" spans="1:200" ht="5.25" customHeight="1" x14ac:dyDescent="0.25">
      <c r="A40" s="212"/>
      <c r="B40" s="637"/>
      <c r="C40" s="1231"/>
      <c r="D40" s="1231"/>
      <c r="E40" s="1231"/>
      <c r="F40" s="1231"/>
      <c r="G40" s="1231"/>
      <c r="H40" s="1231"/>
      <c r="I40" s="1231"/>
      <c r="J40" s="1231"/>
      <c r="K40" s="1231"/>
      <c r="L40" s="1231"/>
      <c r="M40" s="1231"/>
      <c r="N40" s="1231"/>
      <c r="O40" s="1232"/>
      <c r="P40" s="639"/>
      <c r="Q40" s="629"/>
      <c r="R40" s="629"/>
      <c r="S40" s="629"/>
      <c r="T40" s="640"/>
      <c r="U40" s="1127"/>
      <c r="V40" s="1128"/>
      <c r="W40" s="1128"/>
      <c r="X40" s="1128"/>
      <c r="Y40" s="1128"/>
      <c r="Z40" s="15"/>
      <c r="AA40" s="629" t="str">
        <f>IF('FRONT PAGE'!$A$1="www.fly-logics.com","OCT",0)</f>
        <v>OCT</v>
      </c>
      <c r="AB40" s="631"/>
      <c r="AC40" s="631"/>
      <c r="AD40" s="631"/>
      <c r="AE40" s="631"/>
      <c r="AF40" s="630" t="str">
        <f>IF(SUMIFS(LOGBOOK!$Y$5:$Y$1036129,LOGBOOK!$D$5:$D$1036129,F9,LOGBOOK!$AN$5:$AN$1036129,V9,LOGBOOK!$E$5:$E$1036129,L9,LOGBOOK!$AM$5:$AM$1036129,"OCT")=0," ",SUMIFS(LOGBOOK!$Y$5:$Y$1036129,LOGBOOK!$D$5:$D$1036129,F9,LOGBOOK!$AN$5:$AN$1036129,V9,LOGBOOK!$E$5:$E$1036129,L9,LOGBOOK!$AM$5:$AM$1036129,"OCT"))</f>
        <v xml:space="preserve"> </v>
      </c>
      <c r="AG40" s="625"/>
      <c r="AH40" s="625"/>
      <c r="AI40" s="625"/>
      <c r="AJ40" s="630" t="str">
        <f>IF(SUMIFS(LOGBOOK!$Z$5:$Z$1036129,LOGBOOK!$D$5:$D$1036129,F9,LOGBOOK!$AN$5:$AN$1036129,V9,LOGBOOK!$E$5:$E$1036129,L9,LOGBOOK!$AM$5:$AM$1036129,"OCT")=0," ",SUMIFS(LOGBOOK!$Z$5:$Z$1036129,LOGBOOK!$D$5:$D$1036129,F9,LOGBOOK!$AN$5:$AN$1036129,V9,LOGBOOK!$E$5:$E$1036129,L9,LOGBOOK!$AM$5:$AM$1036129,"OCT"))</f>
        <v xml:space="preserve"> </v>
      </c>
      <c r="AK40" s="625"/>
      <c r="AL40" s="625"/>
      <c r="AM40" s="625"/>
      <c r="AN40" s="630" t="str">
        <f>IF(SUMIFS(LOGBOOK!$AA$5:$AA$1036129,LOGBOOK!$D$5:$D$1036129,F9,LOGBOOK!$AN$5:$AN$1036129,V9,LOGBOOK!$E$5:$E$1036129,L9,LOGBOOK!$AM$5:$AM$1036129,"OCT")=0," ",SUMIFS(LOGBOOK!$AA$5:$AA$1036129,LOGBOOK!$D$5:$D$1036129,F9,LOGBOOK!$AN$5:$AN$1036129,V9,LOGBOOK!$E$5:$E$1036129,L9,LOGBOOK!$AM$5:$AM$1036129,"OCT"))</f>
        <v xml:space="preserve"> </v>
      </c>
      <c r="AO40" s="625"/>
      <c r="AP40" s="625"/>
      <c r="AQ40" s="625"/>
      <c r="AR40" s="623" t="str">
        <f>IF(SUMIFS(LOGBOOK!$AE$5:$AE$1036129,LOGBOOK!$D$5:$D$1036129,F9,LOGBOOK!$AN$5:$AN$1036129,V9,LOGBOOK!$E$5:$E$1036129,L9,LOGBOOK!$AM$5:$AM$1036129,"OCT")=0," ",SUMIFS(LOGBOOK!$AC$5:$AC$1036129,LOGBOOK!$D$5:$D$1036129,F9,LOGBOOK!$AN$5:$AN$1036129,V9,LOGBOOK!$E$5:$E$1036129,L9,LOGBOOK!$AM$5:$AM$1036129,"OCT"))</f>
        <v xml:space="preserve"> </v>
      </c>
      <c r="AS40" s="623"/>
      <c r="AT40" s="623"/>
      <c r="AU40" s="623" t="str">
        <f>IF(SUMIFS(LOGBOOK!$AF$5:$AF$1036129,LOGBOOK!$D$5:$D$1036129,F9,LOGBOOK!$AN$5:$AN$1036129,V9,LOGBOOK!$E$5:$E$1036129,L9,LOGBOOK!$AM$5:$AM$1036129,"OCT")=0," ",SUMIFS(LOGBOOK!$AF$5:$AF$1036129,LOGBOOK!$D$5:$D$1036129,F9,LOGBOOK!$AN$5:$AN$1036129,V9,LOGBOOK!$E$5:$E$1036129,L9,LOGBOOK!$AM$5:$AM$1036129,"OCT"))</f>
        <v xml:space="preserve"> </v>
      </c>
      <c r="AV40" s="633"/>
      <c r="AW40" s="633"/>
      <c r="AX40" s="643"/>
      <c r="AY40" s="637"/>
      <c r="AZ40" s="1231"/>
      <c r="BA40" s="1231"/>
      <c r="BB40" s="1231"/>
      <c r="BC40" s="1231"/>
      <c r="BD40" s="1231"/>
      <c r="BE40" s="1231"/>
      <c r="BF40" s="1231"/>
      <c r="BG40" s="1231"/>
      <c r="BH40" s="1231"/>
      <c r="BI40" s="1231"/>
      <c r="BJ40" s="1231"/>
      <c r="BK40" s="1231"/>
      <c r="BL40" s="1232"/>
      <c r="BM40" s="639"/>
      <c r="BN40" s="629"/>
      <c r="BO40" s="629"/>
      <c r="BP40" s="629"/>
      <c r="BQ40" s="640"/>
      <c r="BR40" s="1127"/>
      <c r="BS40" s="1128"/>
      <c r="BT40" s="1128"/>
      <c r="BU40" s="1128"/>
      <c r="BV40" s="1128"/>
      <c r="BW40" s="15"/>
      <c r="BX40" s="629" t="str">
        <f>IF('FRONT PAGE'!$A$1="www.fly-logics.com","OCT",0)</f>
        <v>OCT</v>
      </c>
      <c r="BY40" s="631"/>
      <c r="BZ40" s="631"/>
      <c r="CA40" s="631"/>
      <c r="CB40" s="631"/>
      <c r="CC40" s="630" t="str">
        <f>IF(SUMIFS(LOGBOOK!$Y$5:$Y$1036129,LOGBOOK!$D$5:$D$1036129,BC9,LOGBOOK!$AN$5:$AN$1036129,BS9,LOGBOOK!$E$5:$E$1036129,BI9,LOGBOOK!$AM$5:$AM$1036129,"OCT")=0," ",SUMIFS(LOGBOOK!$Y$5:$Y$1036129,LOGBOOK!$D$5:$D$1036129,BC9,LOGBOOK!$AN$5:$AN$1036129,BS9,LOGBOOK!$E$5:$E$1036129,BI9,LOGBOOK!$AM$5:$AM$1036129,"OCT"))</f>
        <v xml:space="preserve"> </v>
      </c>
      <c r="CD40" s="625"/>
      <c r="CE40" s="625"/>
      <c r="CF40" s="625"/>
      <c r="CG40" s="630" t="str">
        <f>IF(SUMIFS(LOGBOOK!$Z$5:$Z$1036129,LOGBOOK!$D$5:$D$1036129,BC9,LOGBOOK!$AN$5:$AN$1036129,BS9,LOGBOOK!$E$5:$E$1036129,BI9,LOGBOOK!$AM$5:$AM$1036129,"OCT")=0," ",SUMIFS(LOGBOOK!$Z$5:$Z$1036129,LOGBOOK!$D$5:$D$1036129,BC9,LOGBOOK!$AN$5:$AN$1036129,BS9,LOGBOOK!$E$5:$E$1036129,BI9,LOGBOOK!$AM$5:$AM$1036129,"OCT"))</f>
        <v xml:space="preserve"> </v>
      </c>
      <c r="CH40" s="625"/>
      <c r="CI40" s="625"/>
      <c r="CJ40" s="625"/>
      <c r="CK40" s="630" t="str">
        <f>IF(SUMIFS(LOGBOOK!$AA$5:$AA$1036129,LOGBOOK!$D$5:$D$1036129,BC9,LOGBOOK!$AN$5:$AN$1036129,BS9,LOGBOOK!$E$5:$E$1036129,BI9,LOGBOOK!$AM$5:$AM$1036129,"OCT")=0," ",SUMIFS(LOGBOOK!$AA$5:$AA$1036129,LOGBOOK!$D$5:$D$1036129,BC9,LOGBOOK!$AN$5:$AN$1036129,BS9,LOGBOOK!$E$5:$E$1036129,BI9,LOGBOOK!$AM$5:$AM$1036129,"OCT"))</f>
        <v xml:space="preserve"> </v>
      </c>
      <c r="CL40" s="625"/>
      <c r="CM40" s="625"/>
      <c r="CN40" s="625"/>
      <c r="CO40" s="623" t="str">
        <f>IF(SUMIFS(LOGBOOK!$AE$5:$AE$1036129,LOGBOOK!$D$5:$D$1036129,BC9,LOGBOOK!$AN$5:$AN$1036129,BS9,LOGBOOK!$E$5:$E$1036129,BI9,LOGBOOK!$AM$5:$AM$1036129,"OCT")=0," ",SUMIFS(LOGBOOK!$AC$5:$AC$1036129,LOGBOOK!$D$5:$D$1036129,BC9,LOGBOOK!$AN$5:$AN$1036129,BS9,LOGBOOK!$E$5:$E$1036129,BI9,LOGBOOK!$AM$5:$AM$1036129,"OCT"))</f>
        <v xml:space="preserve"> </v>
      </c>
      <c r="CP40" s="623"/>
      <c r="CQ40" s="623"/>
      <c r="CR40" s="623" t="str">
        <f>IF(SUMIFS(LOGBOOK!$AF$5:$AF$1036129,LOGBOOK!$D$5:$D$1036129,BC9,LOGBOOK!$AN$5:$AN$1036129,BS9,LOGBOOK!$E$5:$E$1036129,BI9,LOGBOOK!$AM$5:$AM$1036129,"OCT")=0," ",SUMIFS(LOGBOOK!$AF$5:$AF$1036129,LOGBOOK!$D$5:$D$1036129,BC9,LOGBOOK!$AN$5:$AN$1036129,BS9,LOGBOOK!$E$5:$E$1036129,BI9,LOGBOOK!$AM$5:$AM$1036129,"OCT"))</f>
        <v xml:space="preserve"> </v>
      </c>
      <c r="CS40" s="633"/>
      <c r="CT40" s="633"/>
      <c r="CU40" s="643"/>
      <c r="CV40" s="247"/>
      <c r="CW40" s="212"/>
      <c r="CX40" s="637"/>
      <c r="CY40" s="1231"/>
      <c r="CZ40" s="1231"/>
      <c r="DA40" s="1231"/>
      <c r="DB40" s="1231"/>
      <c r="DC40" s="1231"/>
      <c r="DD40" s="1231"/>
      <c r="DE40" s="1231"/>
      <c r="DF40" s="1231"/>
      <c r="DG40" s="1231"/>
      <c r="DH40" s="1231"/>
      <c r="DI40" s="1231"/>
      <c r="DJ40" s="1231"/>
      <c r="DK40" s="1232"/>
      <c r="DL40" s="639"/>
      <c r="DM40" s="629"/>
      <c r="DN40" s="629"/>
      <c r="DO40" s="629"/>
      <c r="DP40" s="640"/>
      <c r="DQ40" s="1127"/>
      <c r="DR40" s="1128"/>
      <c r="DS40" s="1128"/>
      <c r="DT40" s="1128"/>
      <c r="DU40" s="1128"/>
      <c r="DV40" s="15"/>
      <c r="DW40" s="629" t="str">
        <f>IF('FRONT PAGE'!$A$1="www.fly-logics.com","OCT",0)</f>
        <v>OCT</v>
      </c>
      <c r="DX40" s="631"/>
      <c r="DY40" s="631"/>
      <c r="DZ40" s="631"/>
      <c r="EA40" s="631"/>
      <c r="EB40" s="630" t="str">
        <f>IF(SUMIFS(LOGBOOK!$Y$5:$Y$1036129,LOGBOOK!$D$5:$D$1036129,DB9,LOGBOOK!$AN$5:$AN$1036129,DR9,LOGBOOK!$E$5:$E$1036129,DH9,LOGBOOK!$AM$5:$AM$1036129,"OCT")=0," ",SUMIFS(LOGBOOK!$Y$5:$Y$1036129,LOGBOOK!$D$5:$D$1036129,DB9,LOGBOOK!$AN$5:$AN$1036129,DR9,LOGBOOK!$E$5:$E$1036129,DH9,LOGBOOK!$AM$5:$AM$1036129,"OCT"))</f>
        <v xml:space="preserve"> </v>
      </c>
      <c r="EC40" s="625"/>
      <c r="ED40" s="625"/>
      <c r="EE40" s="625"/>
      <c r="EF40" s="630" t="str">
        <f>IF(SUMIFS(LOGBOOK!$Z$5:$Z$1036129,LOGBOOK!$D$5:$D$1036129,DB9,LOGBOOK!$AN$5:$AN$1036129,DR9,LOGBOOK!$E$5:$E$1036129,DH9,LOGBOOK!$AM$5:$AM$1036129,"OCT")=0," ",SUMIFS(LOGBOOK!$Z$5:$Z$1036129,LOGBOOK!$D$5:$D$1036129,DB9,LOGBOOK!$AN$5:$AN$1036129,DR9,LOGBOOK!$E$5:$E$1036129,DH9,LOGBOOK!$AM$5:$AM$1036129,"OCT"))</f>
        <v xml:space="preserve"> </v>
      </c>
      <c r="EG40" s="625"/>
      <c r="EH40" s="625"/>
      <c r="EI40" s="625"/>
      <c r="EJ40" s="630" t="str">
        <f>IF(SUMIFS(LOGBOOK!$AA$5:$AA$1036129,LOGBOOK!$D$5:$D$1036129,DB9,LOGBOOK!$AN$5:$AN$1036129,DR9,LOGBOOK!$E$5:$E$1036129,DH9,LOGBOOK!$AM$5:$AM$1036129,"OCT")=0," ",SUMIFS(LOGBOOK!$AA$5:$AA$1036129,LOGBOOK!$D$5:$D$1036129,DB9,LOGBOOK!$AN$5:$AN$1036129,DR9,LOGBOOK!$E$5:$E$1036129,DH9,LOGBOOK!$AM$5:$AM$1036129,"OCT"))</f>
        <v xml:space="preserve"> </v>
      </c>
      <c r="EK40" s="625"/>
      <c r="EL40" s="625"/>
      <c r="EM40" s="625"/>
      <c r="EN40" s="623" t="str">
        <f>IF(SUMIFS(LOGBOOK!$AE$5:$AE$1036129,LOGBOOK!$D$5:$D$1036129,DB9,LOGBOOK!$AN$5:$AN$1036129,DR9,LOGBOOK!$E$5:$E$1036129,DH9,LOGBOOK!$AM$5:$AM$1036129,"OCT")=0," ",SUMIFS(LOGBOOK!$AC$5:$AC$1036129,LOGBOOK!$D$5:$D$1036129,DB9,LOGBOOK!$AN$5:$AN$1036129,DR9,LOGBOOK!$E$5:$E$1036129,DH9,LOGBOOK!$AM$5:$AM$1036129,"OCT"))</f>
        <v xml:space="preserve"> </v>
      </c>
      <c r="EO40" s="623"/>
      <c r="EP40" s="623"/>
      <c r="EQ40" s="623" t="str">
        <f>IF(SUMIFS(LOGBOOK!$AF$5:$AF$1036129,LOGBOOK!$D$5:$D$1036129,DB9,LOGBOOK!$AN$5:$AN$1036129,DR9,LOGBOOK!$E$5:$E$1036129,DH9,LOGBOOK!$AM$5:$AM$1036129,"OCT")=0," ",SUMIFS(LOGBOOK!$AF$5:$AF$1036129,LOGBOOK!$D$5:$D$1036129,DB9,LOGBOOK!$AN$5:$AN$1036129,DR9,LOGBOOK!$E$5:$E$1036129,DH9,LOGBOOK!$AM$5:$AM$1036129,"OCT"))</f>
        <v xml:space="preserve"> </v>
      </c>
      <c r="ER40" s="633"/>
      <c r="ES40" s="633"/>
      <c r="ET40" s="643"/>
      <c r="EU40" s="637"/>
      <c r="EV40" s="1231"/>
      <c r="EW40" s="1231"/>
      <c r="EX40" s="1231"/>
      <c r="EY40" s="1231"/>
      <c r="EZ40" s="1231"/>
      <c r="FA40" s="1231"/>
      <c r="FB40" s="1231"/>
      <c r="FC40" s="1231"/>
      <c r="FD40" s="1231"/>
      <c r="FE40" s="1231"/>
      <c r="FF40" s="1231"/>
      <c r="FG40" s="1231"/>
      <c r="FH40" s="1232"/>
      <c r="FI40" s="639"/>
      <c r="FJ40" s="629"/>
      <c r="FK40" s="629"/>
      <c r="FL40" s="629"/>
      <c r="FM40" s="640"/>
      <c r="FN40" s="1127"/>
      <c r="FO40" s="1128"/>
      <c r="FP40" s="1128"/>
      <c r="FQ40" s="1128"/>
      <c r="FR40" s="1128"/>
      <c r="FS40" s="15"/>
      <c r="FT40" s="629" t="str">
        <f>IF('FRONT PAGE'!$A$1="www.fly-logics.com","OCT",0)</f>
        <v>OCT</v>
      </c>
      <c r="FU40" s="631"/>
      <c r="FV40" s="631"/>
      <c r="FW40" s="631"/>
      <c r="FX40" s="631"/>
      <c r="FY40" s="630" t="str">
        <f>IF(SUMIFS(LOGBOOK!$Y$5:$Y$1036129,LOGBOOK!$D$5:$D$1036129,EY9,LOGBOOK!$AN$5:$AN$1036129,FO9,LOGBOOK!$E$5:$E$1036129,FE9,LOGBOOK!$AM$5:$AM$1036129,"OCT")=0," ",SUMIFS(LOGBOOK!$Y$5:$Y$1036129,LOGBOOK!$D$5:$D$1036129,EY9,LOGBOOK!$AN$5:$AN$1036129,FO9,LOGBOOK!$E$5:$E$1036129,FE9,LOGBOOK!$AM$5:$AM$1036129,"OCT"))</f>
        <v xml:space="preserve"> </v>
      </c>
      <c r="FZ40" s="625"/>
      <c r="GA40" s="625"/>
      <c r="GB40" s="625"/>
      <c r="GC40" s="630" t="str">
        <f>IF(SUMIFS(LOGBOOK!$Z$5:$Z$1036129,LOGBOOK!$D$5:$D$1036129,EY9,LOGBOOK!$AN$5:$AN$1036129,FO9,LOGBOOK!$E$5:$E$1036129,FE9,LOGBOOK!$AM$5:$AM$1036129,"OCT")=0," ",SUMIFS(LOGBOOK!$Z$5:$Z$1036129,LOGBOOK!$D$5:$D$1036129,EY9,LOGBOOK!$AN$5:$AN$1036129,FO9,LOGBOOK!$E$5:$E$1036129,FE9,LOGBOOK!$AM$5:$AM$1036129,"OCT"))</f>
        <v xml:space="preserve"> </v>
      </c>
      <c r="GD40" s="625"/>
      <c r="GE40" s="625"/>
      <c r="GF40" s="625"/>
      <c r="GG40" s="630" t="str">
        <f>IF(SUMIFS(LOGBOOK!$AA$5:$AA$1036129,LOGBOOK!$D$5:$D$1036129,EY9,LOGBOOK!$AN$5:$AN$1036129,FO9,LOGBOOK!$E$5:$E$1036129,FE9,LOGBOOK!$AM$5:$AM$1036129,"OCT")=0," ",SUMIFS(LOGBOOK!$AA$5:$AA$1036129,LOGBOOK!$D$5:$D$1036129,EY9,LOGBOOK!$AN$5:$AN$1036129,FO9,LOGBOOK!$E$5:$E$1036129,FE9,LOGBOOK!$AM$5:$AM$1036129,"OCT"))</f>
        <v xml:space="preserve"> </v>
      </c>
      <c r="GH40" s="625"/>
      <c r="GI40" s="625"/>
      <c r="GJ40" s="625"/>
      <c r="GK40" s="623" t="str">
        <f>IF(SUMIFS(LOGBOOK!$AE$5:$AE$1036129,LOGBOOK!$D$5:$D$1036129,EY9,LOGBOOK!$AN$5:$AN$1036129,FO9,LOGBOOK!$E$5:$E$1036129,FE9,LOGBOOK!$AM$5:$AM$1036129,"OCT")=0," ",SUMIFS(LOGBOOK!$AC$5:$AC$1036129,LOGBOOK!$D$5:$D$1036129,EY9,LOGBOOK!$AN$5:$AN$1036129,FO9,LOGBOOK!$E$5:$E$1036129,FE9,LOGBOOK!$AM$5:$AM$1036129,"OCT"))</f>
        <v xml:space="preserve"> </v>
      </c>
      <c r="GL40" s="623"/>
      <c r="GM40" s="623"/>
      <c r="GN40" s="623" t="str">
        <f>IF(SUMIFS(LOGBOOK!$AF$5:$AF$1036129,LOGBOOK!$D$5:$D$1036129,EY9,LOGBOOK!$AN$5:$AN$1036129,FO9,LOGBOOK!$E$5:$E$1036129,FE9,LOGBOOK!$AM$5:$AM$1036129,"OCT")=0," ",SUMIFS(LOGBOOK!$AF$5:$AF$1036129,LOGBOOK!$D$5:$D$1036129,EY9,LOGBOOK!$AN$5:$AN$1036129,FO9,LOGBOOK!$E$5:$E$1036129,FE9,LOGBOOK!$AM$5:$AM$1036129,"OCT"))</f>
        <v xml:space="preserve"> </v>
      </c>
      <c r="GO40" s="633"/>
      <c r="GP40" s="633"/>
      <c r="GQ40" s="643"/>
      <c r="GR40" s="6"/>
    </row>
    <row r="41" spans="1:200" ht="4.5" customHeight="1" x14ac:dyDescent="0.25">
      <c r="A41" s="212"/>
      <c r="B41" s="637"/>
      <c r="C41" s="624"/>
      <c r="D41" s="624"/>
      <c r="E41" s="624"/>
      <c r="F41" s="624"/>
      <c r="G41" s="624"/>
      <c r="H41" s="624"/>
      <c r="I41" s="624"/>
      <c r="J41" s="624"/>
      <c r="K41" s="624"/>
      <c r="L41" s="624"/>
      <c r="M41" s="624"/>
      <c r="N41" s="624"/>
      <c r="O41" s="624"/>
      <c r="P41" s="624"/>
      <c r="Q41" s="624"/>
      <c r="R41" s="624"/>
      <c r="S41" s="624"/>
      <c r="T41" s="624"/>
      <c r="U41" s="624"/>
      <c r="V41" s="624"/>
      <c r="W41" s="624"/>
      <c r="X41" s="624"/>
      <c r="Y41" s="624"/>
      <c r="Z41" s="15"/>
      <c r="AA41" s="631"/>
      <c r="AB41" s="631"/>
      <c r="AC41" s="631"/>
      <c r="AD41" s="631"/>
      <c r="AE41" s="631"/>
      <c r="AF41" s="625"/>
      <c r="AG41" s="632"/>
      <c r="AH41" s="632"/>
      <c r="AI41" s="625"/>
      <c r="AJ41" s="625"/>
      <c r="AK41" s="632"/>
      <c r="AL41" s="632"/>
      <c r="AM41" s="625"/>
      <c r="AN41" s="625"/>
      <c r="AO41" s="632"/>
      <c r="AP41" s="632"/>
      <c r="AQ41" s="625"/>
      <c r="AR41" s="623"/>
      <c r="AS41" s="623"/>
      <c r="AT41" s="623"/>
      <c r="AU41" s="633"/>
      <c r="AV41" s="634"/>
      <c r="AW41" s="633"/>
      <c r="AX41" s="643"/>
      <c r="AY41" s="637"/>
      <c r="AZ41" s="624"/>
      <c r="BA41" s="624"/>
      <c r="BB41" s="624"/>
      <c r="BC41" s="624"/>
      <c r="BD41" s="624"/>
      <c r="BE41" s="624"/>
      <c r="BF41" s="624"/>
      <c r="BG41" s="624"/>
      <c r="BH41" s="624"/>
      <c r="BI41" s="624"/>
      <c r="BJ41" s="624"/>
      <c r="BK41" s="624"/>
      <c r="BL41" s="624"/>
      <c r="BM41" s="624"/>
      <c r="BN41" s="624"/>
      <c r="BO41" s="624"/>
      <c r="BP41" s="624"/>
      <c r="BQ41" s="624"/>
      <c r="BR41" s="624"/>
      <c r="BS41" s="624"/>
      <c r="BT41" s="624"/>
      <c r="BU41" s="624"/>
      <c r="BV41" s="624"/>
      <c r="BW41" s="15"/>
      <c r="BX41" s="631"/>
      <c r="BY41" s="631"/>
      <c r="BZ41" s="631"/>
      <c r="CA41" s="631"/>
      <c r="CB41" s="631"/>
      <c r="CC41" s="625"/>
      <c r="CD41" s="632"/>
      <c r="CE41" s="632"/>
      <c r="CF41" s="625"/>
      <c r="CG41" s="625"/>
      <c r="CH41" s="632"/>
      <c r="CI41" s="632"/>
      <c r="CJ41" s="625"/>
      <c r="CK41" s="625"/>
      <c r="CL41" s="632"/>
      <c r="CM41" s="632"/>
      <c r="CN41" s="625"/>
      <c r="CO41" s="623"/>
      <c r="CP41" s="623"/>
      <c r="CQ41" s="623"/>
      <c r="CR41" s="633"/>
      <c r="CS41" s="634"/>
      <c r="CT41" s="633"/>
      <c r="CU41" s="643"/>
      <c r="CV41" s="247"/>
      <c r="CW41" s="212"/>
      <c r="CX41" s="637"/>
      <c r="CY41" s="624"/>
      <c r="CZ41" s="624"/>
      <c r="DA41" s="624"/>
      <c r="DB41" s="624"/>
      <c r="DC41" s="624"/>
      <c r="DD41" s="624"/>
      <c r="DE41" s="624"/>
      <c r="DF41" s="624"/>
      <c r="DG41" s="624"/>
      <c r="DH41" s="624"/>
      <c r="DI41" s="624"/>
      <c r="DJ41" s="624"/>
      <c r="DK41" s="624"/>
      <c r="DL41" s="624"/>
      <c r="DM41" s="624"/>
      <c r="DN41" s="624"/>
      <c r="DO41" s="624"/>
      <c r="DP41" s="624"/>
      <c r="DQ41" s="624"/>
      <c r="DR41" s="624"/>
      <c r="DS41" s="624"/>
      <c r="DT41" s="624"/>
      <c r="DU41" s="624"/>
      <c r="DV41" s="15"/>
      <c r="DW41" s="631"/>
      <c r="DX41" s="631"/>
      <c r="DY41" s="631"/>
      <c r="DZ41" s="631"/>
      <c r="EA41" s="631"/>
      <c r="EB41" s="625"/>
      <c r="EC41" s="632"/>
      <c r="ED41" s="632"/>
      <c r="EE41" s="625"/>
      <c r="EF41" s="625"/>
      <c r="EG41" s="632"/>
      <c r="EH41" s="632"/>
      <c r="EI41" s="625"/>
      <c r="EJ41" s="625"/>
      <c r="EK41" s="632"/>
      <c r="EL41" s="632"/>
      <c r="EM41" s="625"/>
      <c r="EN41" s="623"/>
      <c r="EO41" s="623"/>
      <c r="EP41" s="623"/>
      <c r="EQ41" s="633"/>
      <c r="ER41" s="634"/>
      <c r="ES41" s="633"/>
      <c r="ET41" s="643"/>
      <c r="EU41" s="637"/>
      <c r="EV41" s="624"/>
      <c r="EW41" s="624"/>
      <c r="EX41" s="624"/>
      <c r="EY41" s="624"/>
      <c r="EZ41" s="624"/>
      <c r="FA41" s="624"/>
      <c r="FB41" s="624"/>
      <c r="FC41" s="624"/>
      <c r="FD41" s="624"/>
      <c r="FE41" s="624"/>
      <c r="FF41" s="624"/>
      <c r="FG41" s="624"/>
      <c r="FH41" s="624"/>
      <c r="FI41" s="624"/>
      <c r="FJ41" s="624"/>
      <c r="FK41" s="624"/>
      <c r="FL41" s="624"/>
      <c r="FM41" s="624"/>
      <c r="FN41" s="624"/>
      <c r="FO41" s="624"/>
      <c r="FP41" s="624"/>
      <c r="FQ41" s="624"/>
      <c r="FR41" s="624"/>
      <c r="FS41" s="15"/>
      <c r="FT41" s="631"/>
      <c r="FU41" s="631"/>
      <c r="FV41" s="631"/>
      <c r="FW41" s="631"/>
      <c r="FX41" s="631"/>
      <c r="FY41" s="625"/>
      <c r="FZ41" s="632"/>
      <c r="GA41" s="632"/>
      <c r="GB41" s="625"/>
      <c r="GC41" s="625"/>
      <c r="GD41" s="632"/>
      <c r="GE41" s="632"/>
      <c r="GF41" s="625"/>
      <c r="GG41" s="625"/>
      <c r="GH41" s="632"/>
      <c r="GI41" s="632"/>
      <c r="GJ41" s="625"/>
      <c r="GK41" s="623"/>
      <c r="GL41" s="623"/>
      <c r="GM41" s="623"/>
      <c r="GN41" s="633"/>
      <c r="GO41" s="634"/>
      <c r="GP41" s="633"/>
      <c r="GQ41" s="643"/>
      <c r="GR41" s="6"/>
    </row>
    <row r="42" spans="1:200" ht="13.5" customHeight="1" x14ac:dyDescent="0.25">
      <c r="A42" s="212"/>
      <c r="B42" s="635"/>
      <c r="C42" s="1162" t="str">
        <f>IF('FRONT PAGE'!$A$1="www.fly-logics.com","ILS",0)</f>
        <v>ILS</v>
      </c>
      <c r="D42" s="1162"/>
      <c r="E42" s="1162"/>
      <c r="F42" s="1162"/>
      <c r="G42" s="1162"/>
      <c r="H42" s="624"/>
      <c r="I42" s="628" t="str">
        <f>IF('FRONT PAGE'!$A$1="www.fly-logics.com","VFR",0)</f>
        <v>VFR</v>
      </c>
      <c r="J42" s="628"/>
      <c r="K42" s="628"/>
      <c r="L42" s="628"/>
      <c r="M42" s="628"/>
      <c r="N42" s="624"/>
      <c r="O42" s="627" t="str">
        <f>IF('FRONT PAGE'!$A$1="www.fly-logics.com","ADF",0)</f>
        <v>ADF</v>
      </c>
      <c r="P42" s="627"/>
      <c r="Q42" s="627"/>
      <c r="R42" s="627"/>
      <c r="S42" s="627"/>
      <c r="T42" s="624"/>
      <c r="U42" s="628" t="str">
        <f>IF('FRONT PAGE'!$A$1="www.fly-logics.com","VOR",0)</f>
        <v>VOR</v>
      </c>
      <c r="V42" s="628"/>
      <c r="W42" s="628"/>
      <c r="X42" s="628"/>
      <c r="Y42" s="628"/>
      <c r="Z42" s="15"/>
      <c r="AA42" s="631"/>
      <c r="AB42" s="631"/>
      <c r="AC42" s="631"/>
      <c r="AD42" s="631"/>
      <c r="AE42" s="631"/>
      <c r="AF42" s="625"/>
      <c r="AG42" s="625"/>
      <c r="AH42" s="625"/>
      <c r="AI42" s="625"/>
      <c r="AJ42" s="625"/>
      <c r="AK42" s="625"/>
      <c r="AL42" s="625"/>
      <c r="AM42" s="625"/>
      <c r="AN42" s="625"/>
      <c r="AO42" s="625"/>
      <c r="AP42" s="625"/>
      <c r="AQ42" s="625"/>
      <c r="AR42" s="623"/>
      <c r="AS42" s="623"/>
      <c r="AT42" s="623"/>
      <c r="AU42" s="633"/>
      <c r="AV42" s="633"/>
      <c r="AW42" s="633"/>
      <c r="AX42" s="643"/>
      <c r="AY42" s="635"/>
      <c r="AZ42" s="1162" t="str">
        <f>IF('FRONT PAGE'!$A$1="www.fly-logics.com","ILS",0)</f>
        <v>ILS</v>
      </c>
      <c r="BA42" s="1162"/>
      <c r="BB42" s="1162"/>
      <c r="BC42" s="1162"/>
      <c r="BD42" s="1162"/>
      <c r="BE42" s="624"/>
      <c r="BF42" s="628" t="str">
        <f>IF('FRONT PAGE'!$A$1="www.fly-logics.com","VFR",0)</f>
        <v>VFR</v>
      </c>
      <c r="BG42" s="628"/>
      <c r="BH42" s="628"/>
      <c r="BI42" s="628"/>
      <c r="BJ42" s="628"/>
      <c r="BK42" s="624"/>
      <c r="BL42" s="627" t="str">
        <f>IF('FRONT PAGE'!$A$1="www.fly-logics.com","ADF",0)</f>
        <v>ADF</v>
      </c>
      <c r="BM42" s="627"/>
      <c r="BN42" s="627"/>
      <c r="BO42" s="627"/>
      <c r="BP42" s="627"/>
      <c r="BQ42" s="624"/>
      <c r="BR42" s="628" t="str">
        <f>IF('FRONT PAGE'!$A$1="www.fly-logics.com","VOR",0)</f>
        <v>VOR</v>
      </c>
      <c r="BS42" s="628"/>
      <c r="BT42" s="628"/>
      <c r="BU42" s="628"/>
      <c r="BV42" s="628"/>
      <c r="BW42" s="15"/>
      <c r="BX42" s="631"/>
      <c r="BY42" s="631"/>
      <c r="BZ42" s="631"/>
      <c r="CA42" s="631"/>
      <c r="CB42" s="631"/>
      <c r="CC42" s="625"/>
      <c r="CD42" s="625"/>
      <c r="CE42" s="625"/>
      <c r="CF42" s="625"/>
      <c r="CG42" s="625"/>
      <c r="CH42" s="625"/>
      <c r="CI42" s="625"/>
      <c r="CJ42" s="625"/>
      <c r="CK42" s="625"/>
      <c r="CL42" s="625"/>
      <c r="CM42" s="625"/>
      <c r="CN42" s="625"/>
      <c r="CO42" s="623"/>
      <c r="CP42" s="623"/>
      <c r="CQ42" s="623"/>
      <c r="CR42" s="633"/>
      <c r="CS42" s="633"/>
      <c r="CT42" s="633"/>
      <c r="CU42" s="643"/>
      <c r="CV42" s="247"/>
      <c r="CW42" s="212"/>
      <c r="CX42" s="635"/>
      <c r="CY42" s="1162" t="str">
        <f>IF('FRONT PAGE'!$A$1="www.fly-logics.com","ILS",0)</f>
        <v>ILS</v>
      </c>
      <c r="CZ42" s="1162"/>
      <c r="DA42" s="1162"/>
      <c r="DB42" s="1162"/>
      <c r="DC42" s="1162"/>
      <c r="DD42" s="624"/>
      <c r="DE42" s="628" t="str">
        <f>IF('FRONT PAGE'!$A$1="www.fly-logics.com","VFR",0)</f>
        <v>VFR</v>
      </c>
      <c r="DF42" s="628"/>
      <c r="DG42" s="628"/>
      <c r="DH42" s="628"/>
      <c r="DI42" s="628"/>
      <c r="DJ42" s="624"/>
      <c r="DK42" s="627" t="str">
        <f>IF('FRONT PAGE'!$A$1="www.fly-logics.com","ADF",0)</f>
        <v>ADF</v>
      </c>
      <c r="DL42" s="627"/>
      <c r="DM42" s="627"/>
      <c r="DN42" s="627"/>
      <c r="DO42" s="627"/>
      <c r="DP42" s="624"/>
      <c r="DQ42" s="628" t="str">
        <f>IF('FRONT PAGE'!$A$1="www.fly-logics.com","VOR",0)</f>
        <v>VOR</v>
      </c>
      <c r="DR42" s="628"/>
      <c r="DS42" s="628"/>
      <c r="DT42" s="628"/>
      <c r="DU42" s="628"/>
      <c r="DV42" s="15"/>
      <c r="DW42" s="631"/>
      <c r="DX42" s="631"/>
      <c r="DY42" s="631"/>
      <c r="DZ42" s="631"/>
      <c r="EA42" s="631"/>
      <c r="EB42" s="625"/>
      <c r="EC42" s="625"/>
      <c r="ED42" s="625"/>
      <c r="EE42" s="625"/>
      <c r="EF42" s="625"/>
      <c r="EG42" s="625"/>
      <c r="EH42" s="625"/>
      <c r="EI42" s="625"/>
      <c r="EJ42" s="625"/>
      <c r="EK42" s="625"/>
      <c r="EL42" s="625"/>
      <c r="EM42" s="625"/>
      <c r="EN42" s="623"/>
      <c r="EO42" s="623"/>
      <c r="EP42" s="623"/>
      <c r="EQ42" s="633"/>
      <c r="ER42" s="633"/>
      <c r="ES42" s="633"/>
      <c r="ET42" s="643"/>
      <c r="EU42" s="635"/>
      <c r="EV42" s="1162" t="str">
        <f>IF('FRONT PAGE'!$A$1="www.fly-logics.com","ILS",0)</f>
        <v>ILS</v>
      </c>
      <c r="EW42" s="1162"/>
      <c r="EX42" s="1162"/>
      <c r="EY42" s="1162"/>
      <c r="EZ42" s="1162"/>
      <c r="FA42" s="624"/>
      <c r="FB42" s="628" t="str">
        <f>IF('FRONT PAGE'!$A$1="www.fly-logics.com","VFR",0)</f>
        <v>VFR</v>
      </c>
      <c r="FC42" s="628"/>
      <c r="FD42" s="628"/>
      <c r="FE42" s="628"/>
      <c r="FF42" s="628"/>
      <c r="FG42" s="624"/>
      <c r="FH42" s="627" t="str">
        <f>IF('FRONT PAGE'!$A$1="www.fly-logics.com","ADF",0)</f>
        <v>ADF</v>
      </c>
      <c r="FI42" s="627"/>
      <c r="FJ42" s="627"/>
      <c r="FK42" s="627"/>
      <c r="FL42" s="627"/>
      <c r="FM42" s="624"/>
      <c r="FN42" s="628" t="str">
        <f>IF('FRONT PAGE'!$A$1="www.fly-logics.com","VOR",0)</f>
        <v>VOR</v>
      </c>
      <c r="FO42" s="628"/>
      <c r="FP42" s="628"/>
      <c r="FQ42" s="628"/>
      <c r="FR42" s="628"/>
      <c r="FS42" s="15"/>
      <c r="FT42" s="631"/>
      <c r="FU42" s="631"/>
      <c r="FV42" s="631"/>
      <c r="FW42" s="631"/>
      <c r="FX42" s="631"/>
      <c r="FY42" s="625"/>
      <c r="FZ42" s="625"/>
      <c r="GA42" s="625"/>
      <c r="GB42" s="625"/>
      <c r="GC42" s="625"/>
      <c r="GD42" s="625"/>
      <c r="GE42" s="625"/>
      <c r="GF42" s="625"/>
      <c r="GG42" s="625"/>
      <c r="GH42" s="625"/>
      <c r="GI42" s="625"/>
      <c r="GJ42" s="625"/>
      <c r="GK42" s="623"/>
      <c r="GL42" s="623"/>
      <c r="GM42" s="623"/>
      <c r="GN42" s="633"/>
      <c r="GO42" s="633"/>
      <c r="GP42" s="633"/>
      <c r="GQ42" s="643"/>
      <c r="GR42" s="6"/>
    </row>
    <row r="43" spans="1:200" ht="8.85" customHeight="1" x14ac:dyDescent="0.25">
      <c r="A43" s="212"/>
      <c r="B43" s="635"/>
      <c r="C43" s="1134">
        <f>IFERROR(SUM(IF(SUMIFS(LOGBOOK!$AG$5:$AG$1036129,LOGBOOK!$D$5:$D$1036129,F9,LOGBOOK!$AN$5:$AN$1036129,V9,LOGBOOK!$AH$5:$AH$1036129,C42,LOGBOOK!$E$5:$E$1036129,L9)=0," ",SUMIFS(LOGBOOK!$AG$5:$AG$1036129,LOGBOOK!$D$5:$D$1036129,F9,LOGBOOK!$AN$5:$AN$1036129,V9,LOGBOOK!$AH$5:$AH$1036129,C42,LOGBOOK!$E$5:$E$1036129,L9)),F47,N47,V47)," ")</f>
        <v>10</v>
      </c>
      <c r="D43" s="1134"/>
      <c r="E43" s="1134"/>
      <c r="F43" s="1134"/>
      <c r="G43" s="1134"/>
      <c r="H43" s="624"/>
      <c r="I43" s="1134">
        <f>IF(SUMIFS(LOGBOOK!$AG$5:$AG$1036129,LOGBOOK!$D$5:$D$1036129,F9,LOGBOOK!$AN$5:$AN$1036129,V9,LOGBOOK!$AH$5:$AH$1036129,I42,LOGBOOK!$E$5:$E$1036129,L9)=0," ",SUMIFS(LOGBOOK!$AG$5:$AG$1036129,LOGBOOK!$D$5:$D$1036129,F9,LOGBOOK!$AN$5:$AN$1036129,V9,LOGBOOK!$AH$5:$AH$1036129,I42,LOGBOOK!$E$5:$E$1036129,L9))</f>
        <v>1</v>
      </c>
      <c r="J43" s="1134"/>
      <c r="K43" s="1134"/>
      <c r="L43" s="1134"/>
      <c r="M43" s="1134"/>
      <c r="N43" s="624"/>
      <c r="O43" s="1134" t="str">
        <f>IF(SUMIFS(LOGBOOK!$AG$5:$AG$1036129,LOGBOOK!$D$5:$D$1036129,F9,LOGBOOK!$AN$5:$AN$1036129,V9,LOGBOOK!$AH$5:$AH$1036129,O42,LOGBOOK!$E$5:$E$1036129,L9)=0," ",SUMIFS(LOGBOOK!$AG$5:$AG$1036129,LOGBOOK!$D$5:$D$1036129,F9,LOGBOOK!$AN$5:$AN$1036129,V9,LOGBOOK!$AH$5:$AH$1036129,O42,LOGBOOK!$E$5:$E$1036129,L9))</f>
        <v xml:space="preserve"> </v>
      </c>
      <c r="P43" s="1134"/>
      <c r="Q43" s="1134"/>
      <c r="R43" s="1134"/>
      <c r="S43" s="1134"/>
      <c r="T43" s="624"/>
      <c r="U43" s="1134">
        <f>IF(SUMIFS(LOGBOOK!$AG$5:$AG$1036129,LOGBOOK!$D$5:$D$1036129,F9,LOGBOOK!$AN$5:$AN$1036129,V9,LOGBOOK!$AH$5:$AH$1036129,U42,LOGBOOK!$E$5:$E$1036129,L9)=0," ",SUMIFS(LOGBOOK!$AG$5:$AG$1036129,LOGBOOK!$D$5:$D$1036129,F9,LOGBOOK!$AN$5:$AN$1036129,V9,LOGBOOK!$AH$5:$AH$1036129,U42,LOGBOOK!$E$5:$E$1036129,L9))</f>
        <v>6</v>
      </c>
      <c r="V43" s="1134"/>
      <c r="W43" s="1134"/>
      <c r="X43" s="1134"/>
      <c r="Y43" s="1134"/>
      <c r="Z43" s="15"/>
      <c r="AA43" s="629" t="str">
        <f>IF('FRONT PAGE'!$A$1="www.fly-logics.com","NOV",0)</f>
        <v>NOV</v>
      </c>
      <c r="AB43" s="629"/>
      <c r="AC43" s="629"/>
      <c r="AD43" s="629"/>
      <c r="AE43" s="629"/>
      <c r="AF43" s="630" t="str">
        <f>IF(SUMIFS(LOGBOOK!$Y$5:$Y$1036129,LOGBOOK!$D$5:$D$1036129,F9,LOGBOOK!$AN$5:$AN$1036129,V9,LOGBOOK!$E$5:$E$1036129,L9,LOGBOOK!$AM$5:$AM$1036129,"NOV")=0," ",SUMIFS(LOGBOOK!$Y$5:$Y$1036129,LOGBOOK!$D$5:$D$1036129,F9,LOGBOOK!$AN$5:$AN$1036129,V9,LOGBOOK!$E$5:$E$1036129,L9,LOGBOOK!$AM$5:$AM$1036129,"NOV"))</f>
        <v xml:space="preserve"> </v>
      </c>
      <c r="AG43" s="630"/>
      <c r="AH43" s="630"/>
      <c r="AI43" s="630"/>
      <c r="AJ43" s="630" t="str">
        <f>IF(SUMIFS(LOGBOOK!$Z$5:$Z$1036129,LOGBOOK!$D$5:$D$1036129,F9,LOGBOOK!$AN$5:$AN$1036129,V9,LOGBOOK!$E$5:$E$1036129,L9,LOGBOOK!$AM$5:$AM$1036129,"NOV")=0," ",SUMIFS(LOGBOOK!$Z$5:$Z$1036129,LOGBOOK!$D$5:$D$1036129,F9,LOGBOOK!$AN$5:$AN$1036129,V9,LOGBOOK!$E$5:$E$1036129,L9,LOGBOOK!$AM$5:$AM$1036129,"NOV"))</f>
        <v xml:space="preserve"> </v>
      </c>
      <c r="AK43" s="630"/>
      <c r="AL43" s="630"/>
      <c r="AM43" s="630"/>
      <c r="AN43" s="630" t="str">
        <f>IF(SUMIFS(LOGBOOK!$AA$5:$AA$1036129,LOGBOOK!$D$5:$D$1036129,F9,LOGBOOK!$AN$5:$AN$1036129,V9,LOGBOOK!$E$5:$E$1036129,L9,LOGBOOK!$AM$5:$AM$1036129,"NOV")=0," ",SUMIFS(LOGBOOK!$AA$5:$AA$1036129,LOGBOOK!$D$5:$D$1036129,F9,LOGBOOK!$AN$5:$AN$1036129,V9,LOGBOOK!$E$5:$E$1036129,L9,LOGBOOK!$AM$5:$AM$1036129,"NOV"))</f>
        <v xml:space="preserve"> </v>
      </c>
      <c r="AO43" s="630"/>
      <c r="AP43" s="630"/>
      <c r="AQ43" s="630"/>
      <c r="AR43" s="623" t="str">
        <f>IF(SUMIFS(LOGBOOK!$AE$5:$AE$1036129,LOGBOOK!$D$5:$D$1036129,F9,LOGBOOK!$AN$5:$AN$1036129,V9,LOGBOOK!$E$5:$E$1036129,L9,LOGBOOK!$AM$5:$AM$1036129,"NOV")=0," ",SUMIFS(LOGBOOK!$AC$5:$AC$1036129,LOGBOOK!$D$5:$D$1036129,F9,LOGBOOK!$AN$5:$AN$1036129,V9,LOGBOOK!$E$5:$E$1036129,L9,LOGBOOK!$AM$5:$AM$1036129,"NOV"))</f>
        <v xml:space="preserve"> </v>
      </c>
      <c r="AS43" s="623"/>
      <c r="AT43" s="623"/>
      <c r="AU43" s="623" t="str">
        <f>IF(SUMIFS(LOGBOOK!$AF$5:$AF$1036129,LOGBOOK!$D$5:$D$1036129,F9,LOGBOOK!$AN$5:$AN$1036129,V9,LOGBOOK!$E$5:$E$1036129,L9,LOGBOOK!$AM$5:$AM$1036129,"NOV")=0," ",SUMIFS(LOGBOOK!$AF$5:$AF$1036129,LOGBOOK!$D$5:$D$1036129,F9,LOGBOOK!$AN$5:$AN$1036129,V9,LOGBOOK!$E$5:$E$1036129,L9,LOGBOOK!$AM$5:$AM$1036129,"NOV"))</f>
        <v xml:space="preserve"> </v>
      </c>
      <c r="AV43" s="623"/>
      <c r="AW43" s="623"/>
      <c r="AX43" s="643"/>
      <c r="AY43" s="635"/>
      <c r="AZ43" s="1134" t="str">
        <f>IFERROR(SUM(IF(SUMIFS(LOGBOOK!$AG$5:$AG$1036129,LOGBOOK!$D$5:$D$1036129,BC9,LOGBOOK!$AN$5:$AN$1036129,BS9,LOGBOOK!$AH$5:$AH$1036129,AZ42,LOGBOOK!$E$5:$E$1036129,BI9)=0," ",SUMIFS(LOGBOOK!$AG$5:$AG$1036129,LOGBOOK!$D$5:$D$1036129,BC9,LOGBOOK!$AN$5:$AN$1036129,BS9,LOGBOOK!$AH$5:$AH$1036129,AZ42,LOGBOOK!$E$5:$E$1036129,BI9)),BC47,BK47,BS47)," ")</f>
        <v xml:space="preserve"> </v>
      </c>
      <c r="BA43" s="1134"/>
      <c r="BB43" s="1134"/>
      <c r="BC43" s="1134"/>
      <c r="BD43" s="1134"/>
      <c r="BE43" s="624"/>
      <c r="BF43" s="1134" t="str">
        <f>IF(SUMIFS(LOGBOOK!$AG$5:$AG$1036129,LOGBOOK!$D$5:$D$1036129,BC9,LOGBOOK!$AN$5:$AN$1036129,BS9,LOGBOOK!$AH$5:$AH$1036129,BF42,LOGBOOK!$E$5:$E$1036129,BI9)=0," ",SUMIFS(LOGBOOK!$AG$5:$AG$1036129,LOGBOOK!$D$5:$D$1036129,BC9,LOGBOOK!$AN$5:$AN$1036129,BS9,LOGBOOK!$AH$5:$AH$1036129,BF42,LOGBOOK!$E$5:$E$1036129,BI9))</f>
        <v xml:space="preserve"> </v>
      </c>
      <c r="BG43" s="1134"/>
      <c r="BH43" s="1134"/>
      <c r="BI43" s="1134"/>
      <c r="BJ43" s="1134"/>
      <c r="BK43" s="624"/>
      <c r="BL43" s="1134" t="str">
        <f>IF(SUMIFS(LOGBOOK!$AG$5:$AG$1036129,LOGBOOK!$D$5:$D$1036129,BC9,LOGBOOK!$AN$5:$AN$1036129,BS9,LOGBOOK!$AH$5:$AH$1036129,BL42,LOGBOOK!$E$5:$E$1036129,BI9)=0," ",SUMIFS(LOGBOOK!$AG$5:$AG$1036129,LOGBOOK!$D$5:$D$1036129,BC9,LOGBOOK!$AN$5:$AN$1036129,BS9,LOGBOOK!$AH$5:$AH$1036129,BL42,LOGBOOK!$E$5:$E$1036129,BI9))</f>
        <v xml:space="preserve"> </v>
      </c>
      <c r="BM43" s="1134"/>
      <c r="BN43" s="1134"/>
      <c r="BO43" s="1134"/>
      <c r="BP43" s="1134"/>
      <c r="BQ43" s="624"/>
      <c r="BR43" s="1134" t="str">
        <f>IF(SUMIFS(LOGBOOK!$AG$5:$AG$1036129,LOGBOOK!$D$5:$D$1036129,BC9,LOGBOOK!$AN$5:$AN$1036129,BS9,LOGBOOK!$AH$5:$AH$1036129,BR42,LOGBOOK!$E$5:$E$1036129,BI9)=0," ",SUMIFS(LOGBOOK!$AG$5:$AG$1036129,LOGBOOK!$D$5:$D$1036129,BC9,LOGBOOK!$AN$5:$AN$1036129,BS9,LOGBOOK!$AH$5:$AH$1036129,BR42,LOGBOOK!$E$5:$E$1036129,BI9))</f>
        <v xml:space="preserve"> </v>
      </c>
      <c r="BS43" s="1134"/>
      <c r="BT43" s="1134"/>
      <c r="BU43" s="1134"/>
      <c r="BV43" s="1134"/>
      <c r="BW43" s="15"/>
      <c r="BX43" s="629" t="str">
        <f>IF('FRONT PAGE'!$A$1="www.fly-logics.com","NOV",0)</f>
        <v>NOV</v>
      </c>
      <c r="BY43" s="629"/>
      <c r="BZ43" s="629"/>
      <c r="CA43" s="629"/>
      <c r="CB43" s="629"/>
      <c r="CC43" s="630" t="str">
        <f>IF(SUMIFS(LOGBOOK!$Y$5:$Y$1036129,LOGBOOK!$D$5:$D$1036129,BC9,LOGBOOK!$AN$5:$AN$1036129,BS9,LOGBOOK!$E$5:$E$1036129,BI9,LOGBOOK!$AM$5:$AM$1036129,"NOV")=0," ",SUMIFS(LOGBOOK!$Y$5:$Y$1036129,LOGBOOK!$D$5:$D$1036129,BC9,LOGBOOK!$AN$5:$AN$1036129,BS9,LOGBOOK!$E$5:$E$1036129,BI9,LOGBOOK!$AM$5:$AM$1036129,"NOV"))</f>
        <v xml:space="preserve"> </v>
      </c>
      <c r="CD43" s="630"/>
      <c r="CE43" s="630"/>
      <c r="CF43" s="630"/>
      <c r="CG43" s="630" t="str">
        <f>IF(SUMIFS(LOGBOOK!$Z$5:$Z$1036129,LOGBOOK!$D$5:$D$1036129,BC9,LOGBOOK!$AN$5:$AN$1036129,BS9,LOGBOOK!$E$5:$E$1036129,BI9,LOGBOOK!$AM$5:$AM$1036129,"NOV")=0," ",SUMIFS(LOGBOOK!$Z$5:$Z$1036129,LOGBOOK!$D$5:$D$1036129,BC9,LOGBOOK!$AN$5:$AN$1036129,BS9,LOGBOOK!$E$5:$E$1036129,BI9,LOGBOOK!$AM$5:$AM$1036129,"NOV"))</f>
        <v xml:space="preserve"> </v>
      </c>
      <c r="CH43" s="630"/>
      <c r="CI43" s="630"/>
      <c r="CJ43" s="630"/>
      <c r="CK43" s="630" t="str">
        <f>IF(SUMIFS(LOGBOOK!$AA$5:$AA$1036129,LOGBOOK!$D$5:$D$1036129,BC9,LOGBOOK!$AN$5:$AN$1036129,BS9,LOGBOOK!$E$5:$E$1036129,BI9,LOGBOOK!$AM$5:$AM$1036129,"NOV")=0," ",SUMIFS(LOGBOOK!$AA$5:$AA$1036129,LOGBOOK!$D$5:$D$1036129,BC9,LOGBOOK!$AN$5:$AN$1036129,BS9,LOGBOOK!$E$5:$E$1036129,BI9,LOGBOOK!$AM$5:$AM$1036129,"NOV"))</f>
        <v xml:space="preserve"> </v>
      </c>
      <c r="CL43" s="630"/>
      <c r="CM43" s="630"/>
      <c r="CN43" s="630"/>
      <c r="CO43" s="623" t="str">
        <f>IF(SUMIFS(LOGBOOK!$AE$5:$AE$1036129,LOGBOOK!$D$5:$D$1036129,BC9,LOGBOOK!$AN$5:$AN$1036129,BS9,LOGBOOK!$E$5:$E$1036129,BI9,LOGBOOK!$AM$5:$AM$1036129,"NOV")=0," ",SUMIFS(LOGBOOK!$AC$5:$AC$1036129,LOGBOOK!$D$5:$D$1036129,BC9,LOGBOOK!$AN$5:$AN$1036129,BS9,LOGBOOK!$E$5:$E$1036129,BI9,LOGBOOK!$AM$5:$AM$1036129,"NOV"))</f>
        <v xml:space="preserve"> </v>
      </c>
      <c r="CP43" s="623"/>
      <c r="CQ43" s="623"/>
      <c r="CR43" s="623" t="str">
        <f>IF(SUMIFS(LOGBOOK!$AF$5:$AF$1036129,LOGBOOK!$D$5:$D$1036129,BC9,LOGBOOK!$AN$5:$AN$1036129,BS9,LOGBOOK!$E$5:$E$1036129,BI9,LOGBOOK!$AM$5:$AM$1036129,"NOV")=0," ",SUMIFS(LOGBOOK!$AF$5:$AF$1036129,LOGBOOK!$D$5:$D$1036129,BC9,LOGBOOK!$AN$5:$AN$1036129,BS9,LOGBOOK!$E$5:$E$1036129,BI9,LOGBOOK!$AM$5:$AM$1036129,"NOV"))</f>
        <v xml:space="preserve"> </v>
      </c>
      <c r="CS43" s="623"/>
      <c r="CT43" s="623"/>
      <c r="CU43" s="643"/>
      <c r="CV43" s="249"/>
      <c r="CW43" s="212"/>
      <c r="CX43" s="635"/>
      <c r="CY43" s="1134" t="str">
        <f>IFERROR(SUM(IF(SUMIFS(LOGBOOK!$AG$5:$AG$1036129,LOGBOOK!$D$5:$D$1036129,DB9,LOGBOOK!$AN$5:$AN$1036129,DR9,LOGBOOK!$AH$5:$AH$1036129,CY42,LOGBOOK!$E$5:$E$1036129,DH9)=0," ",SUMIFS(LOGBOOK!$AG$5:$AG$1036129,LOGBOOK!$D$5:$D$1036129,DB9,LOGBOOK!$AN$5:$AN$1036129,DR9,LOGBOOK!$AH$5:$AH$1036129,CY42,LOGBOOK!$E$5:$E$1036129,DH9)),DB47,DJ47,DR47)," ")</f>
        <v xml:space="preserve"> </v>
      </c>
      <c r="CZ43" s="1134"/>
      <c r="DA43" s="1134"/>
      <c r="DB43" s="1134"/>
      <c r="DC43" s="1134"/>
      <c r="DD43" s="624"/>
      <c r="DE43" s="1134" t="str">
        <f>IF(SUMIFS(LOGBOOK!$AG$5:$AG$1036129,LOGBOOK!$D$5:$D$1036129,DB9,LOGBOOK!$AN$5:$AN$1036129,DR9,LOGBOOK!$AH$5:$AH$1036129,DE42,LOGBOOK!$E$5:$E$1036129,DH9)=0," ",SUMIFS(LOGBOOK!$AG$5:$AG$1036129,LOGBOOK!$D$5:$D$1036129,DB9,LOGBOOK!$AN$5:$AN$1036129,DR9,LOGBOOK!$AH$5:$AH$1036129,DE42,LOGBOOK!$E$5:$E$1036129,DH9))</f>
        <v xml:space="preserve"> </v>
      </c>
      <c r="DF43" s="1134"/>
      <c r="DG43" s="1134"/>
      <c r="DH43" s="1134"/>
      <c r="DI43" s="1134"/>
      <c r="DJ43" s="624"/>
      <c r="DK43" s="1134" t="str">
        <f>IF(SUMIFS(LOGBOOK!$AG$5:$AG$1036129,LOGBOOK!$D$5:$D$1036129,DB9,LOGBOOK!$AN$5:$AN$1036129,DR9,LOGBOOK!$AH$5:$AH$1036129,DK42,LOGBOOK!$E$5:$E$1036129,DH9)=0," ",SUMIFS(LOGBOOK!$AG$5:$AG$1036129,LOGBOOK!$D$5:$D$1036129,DB9,LOGBOOK!$AN$5:$AN$1036129,DR9,LOGBOOK!$AH$5:$AH$1036129,DK42,LOGBOOK!$E$5:$E$1036129,DH9))</f>
        <v xml:space="preserve"> </v>
      </c>
      <c r="DL43" s="1134"/>
      <c r="DM43" s="1134"/>
      <c r="DN43" s="1134"/>
      <c r="DO43" s="1134"/>
      <c r="DP43" s="624"/>
      <c r="DQ43" s="1134" t="str">
        <f>IF(SUMIFS(LOGBOOK!$AG$5:$AG$1036129,LOGBOOK!$D$5:$D$1036129,DB9,LOGBOOK!$AN$5:$AN$1036129,DR9,LOGBOOK!$AH$5:$AH$1036129,DQ42,LOGBOOK!$E$5:$E$1036129,DH9)=0," ",SUMIFS(LOGBOOK!$AG$5:$AG$1036129,LOGBOOK!$D$5:$D$1036129,DB9,LOGBOOK!$AN$5:$AN$1036129,DR9,LOGBOOK!$AH$5:$AH$1036129,DQ42,LOGBOOK!$E$5:$E$1036129,DH9))</f>
        <v xml:space="preserve"> </v>
      </c>
      <c r="DR43" s="1134"/>
      <c r="DS43" s="1134"/>
      <c r="DT43" s="1134"/>
      <c r="DU43" s="1134"/>
      <c r="DV43" s="15"/>
      <c r="DW43" s="629" t="str">
        <f>IF('FRONT PAGE'!$A$1="www.fly-logics.com","NOV",0)</f>
        <v>NOV</v>
      </c>
      <c r="DX43" s="629"/>
      <c r="DY43" s="629"/>
      <c r="DZ43" s="629"/>
      <c r="EA43" s="629"/>
      <c r="EB43" s="630" t="str">
        <f>IF(SUMIFS(LOGBOOK!$Y$5:$Y$1036129,LOGBOOK!$D$5:$D$1036129,DB9,LOGBOOK!$AN$5:$AN$1036129,DR9,LOGBOOK!$E$5:$E$1036129,DH9,LOGBOOK!$AM$5:$AM$1036129,"NOV")=0," ",SUMIFS(LOGBOOK!$Y$5:$Y$1036129,LOGBOOK!$D$5:$D$1036129,DB9,LOGBOOK!$AN$5:$AN$1036129,DR9,LOGBOOK!$E$5:$E$1036129,DH9,LOGBOOK!$AM$5:$AM$1036129,"NOV"))</f>
        <v xml:space="preserve"> </v>
      </c>
      <c r="EC43" s="630"/>
      <c r="ED43" s="630"/>
      <c r="EE43" s="630"/>
      <c r="EF43" s="630" t="str">
        <f>IF(SUMIFS(LOGBOOK!$Z$5:$Z$1036129,LOGBOOK!$D$5:$D$1036129,DB9,LOGBOOK!$AN$5:$AN$1036129,DR9,LOGBOOK!$E$5:$E$1036129,DH9,LOGBOOK!$AM$5:$AM$1036129,"NOV")=0," ",SUMIFS(LOGBOOK!$Z$5:$Z$1036129,LOGBOOK!$D$5:$D$1036129,DB9,LOGBOOK!$AN$5:$AN$1036129,DR9,LOGBOOK!$E$5:$E$1036129,DH9,LOGBOOK!$AM$5:$AM$1036129,"NOV"))</f>
        <v xml:space="preserve"> </v>
      </c>
      <c r="EG43" s="630"/>
      <c r="EH43" s="630"/>
      <c r="EI43" s="630"/>
      <c r="EJ43" s="630" t="str">
        <f>IF(SUMIFS(LOGBOOK!$AA$5:$AA$1036129,LOGBOOK!$D$5:$D$1036129,DB9,LOGBOOK!$AN$5:$AN$1036129,DR9,LOGBOOK!$E$5:$E$1036129,DH9,LOGBOOK!$AM$5:$AM$1036129,"NOV")=0," ",SUMIFS(LOGBOOK!$AA$5:$AA$1036129,LOGBOOK!$D$5:$D$1036129,DB9,LOGBOOK!$AN$5:$AN$1036129,DR9,LOGBOOK!$E$5:$E$1036129,DH9,LOGBOOK!$AM$5:$AM$1036129,"NOV"))</f>
        <v xml:space="preserve"> </v>
      </c>
      <c r="EK43" s="630"/>
      <c r="EL43" s="630"/>
      <c r="EM43" s="630"/>
      <c r="EN43" s="623" t="str">
        <f>IF(SUMIFS(LOGBOOK!$AE$5:$AE$1036129,LOGBOOK!$D$5:$D$1036129,DB9,LOGBOOK!$AN$5:$AN$1036129,DR9,LOGBOOK!$E$5:$E$1036129,DH9,LOGBOOK!$AM$5:$AM$1036129,"NOV")=0," ",SUMIFS(LOGBOOK!$AC$5:$AC$1036129,LOGBOOK!$D$5:$D$1036129,DB9,LOGBOOK!$AN$5:$AN$1036129,DR9,LOGBOOK!$E$5:$E$1036129,DH9,LOGBOOK!$AM$5:$AM$1036129,"NOV"))</f>
        <v xml:space="preserve"> </v>
      </c>
      <c r="EO43" s="623"/>
      <c r="EP43" s="623"/>
      <c r="EQ43" s="623" t="str">
        <f>IF(SUMIFS(LOGBOOK!$AF$5:$AF$1036129,LOGBOOK!$D$5:$D$1036129,DB9,LOGBOOK!$AN$5:$AN$1036129,DR9,LOGBOOK!$E$5:$E$1036129,DH9,LOGBOOK!$AM$5:$AM$1036129,"NOV")=0," ",SUMIFS(LOGBOOK!$AF$5:$AF$1036129,LOGBOOK!$D$5:$D$1036129,DB9,LOGBOOK!$AN$5:$AN$1036129,DR9,LOGBOOK!$E$5:$E$1036129,DH9,LOGBOOK!$AM$5:$AM$1036129,"NOV"))</f>
        <v xml:space="preserve"> </v>
      </c>
      <c r="ER43" s="623"/>
      <c r="ES43" s="623"/>
      <c r="ET43" s="643"/>
      <c r="EU43" s="635"/>
      <c r="EV43" s="1134" t="str">
        <f>IFERROR(SUM(IF(SUMIFS(LOGBOOK!$AG$5:$AG$1036129,LOGBOOK!$D$5:$D$1036129,EY9,LOGBOOK!$AN$5:$AN$1036129,FO9,LOGBOOK!$AH$5:$AH$1036129,EV42,LOGBOOK!$E$5:$E$1036129,FE9)=0," ",SUMIFS(LOGBOOK!$AG$5:$AG$1036129,LOGBOOK!$D$5:$D$1036129,EY9,LOGBOOK!$AN$5:$AN$1036129,FO9,LOGBOOK!$AH$5:$AH$1036129,EV42,LOGBOOK!$E$5:$E$1036129,FE9)),EY47,FG47,FO47)," ")</f>
        <v xml:space="preserve"> </v>
      </c>
      <c r="EW43" s="1134"/>
      <c r="EX43" s="1134"/>
      <c r="EY43" s="1134"/>
      <c r="EZ43" s="1134"/>
      <c r="FA43" s="624"/>
      <c r="FB43" s="1134" t="str">
        <f>IF(SUMIFS(LOGBOOK!$AG$5:$AG$1036129,LOGBOOK!$D$5:$D$1036129,EY9,LOGBOOK!$AN$5:$AN$1036129,FO9,LOGBOOK!$AH$5:$AH$1036129,FB42,LOGBOOK!$E$5:$E$1036129,FE9)=0," ",SUMIFS(LOGBOOK!$AG$5:$AG$1036129,LOGBOOK!$D$5:$D$1036129,EY9,LOGBOOK!$AN$5:$AN$1036129,FO9,LOGBOOK!$AH$5:$AH$1036129,FB42,LOGBOOK!$E$5:$E$1036129,FE9))</f>
        <v xml:space="preserve"> </v>
      </c>
      <c r="FC43" s="1134"/>
      <c r="FD43" s="1134"/>
      <c r="FE43" s="1134"/>
      <c r="FF43" s="1134"/>
      <c r="FG43" s="624"/>
      <c r="FH43" s="1134" t="str">
        <f>IF(SUMIFS(LOGBOOK!$AG$5:$AG$1036129,LOGBOOK!$D$5:$D$1036129,EY9,LOGBOOK!$AN$5:$AN$1036129,FO9,LOGBOOK!$AH$5:$AH$1036129,FH42,LOGBOOK!$E$5:$E$1036129,FE9)=0," ",SUMIFS(LOGBOOK!$AG$5:$AG$1036129,LOGBOOK!$D$5:$D$1036129,EY9,LOGBOOK!$AN$5:$AN$1036129,FO9,LOGBOOK!$AH$5:$AH$1036129,FH42,LOGBOOK!$E$5:$E$1036129,FE9))</f>
        <v xml:space="preserve"> </v>
      </c>
      <c r="FI43" s="1134"/>
      <c r="FJ43" s="1134"/>
      <c r="FK43" s="1134"/>
      <c r="FL43" s="1134"/>
      <c r="FM43" s="624"/>
      <c r="FN43" s="1134" t="str">
        <f>IF(SUMIFS(LOGBOOK!$AG$5:$AG$1036129,LOGBOOK!$D$5:$D$1036129,EY9,LOGBOOK!$AN$5:$AN$1036129,FO9,LOGBOOK!$AH$5:$AH$1036129,FN42,LOGBOOK!$E$5:$E$1036129,FE9)=0," ",SUMIFS(LOGBOOK!$AG$5:$AG$1036129,LOGBOOK!$D$5:$D$1036129,EY9,LOGBOOK!$AN$5:$AN$1036129,FO9,LOGBOOK!$AH$5:$AH$1036129,FN42,LOGBOOK!$E$5:$E$1036129,FE9))</f>
        <v xml:space="preserve"> </v>
      </c>
      <c r="FO43" s="1134"/>
      <c r="FP43" s="1134"/>
      <c r="FQ43" s="1134"/>
      <c r="FR43" s="1134"/>
      <c r="FS43" s="15"/>
      <c r="FT43" s="629" t="str">
        <f>IF('FRONT PAGE'!$A$1="www.fly-logics.com","NOV",0)</f>
        <v>NOV</v>
      </c>
      <c r="FU43" s="629"/>
      <c r="FV43" s="629"/>
      <c r="FW43" s="629"/>
      <c r="FX43" s="629"/>
      <c r="FY43" s="630" t="str">
        <f>IF(SUMIFS(LOGBOOK!$Y$5:$Y$1036129,LOGBOOK!$D$5:$D$1036129,EY9,LOGBOOK!$AN$5:$AN$1036129,FO9,LOGBOOK!$E$5:$E$1036129,FE9,LOGBOOK!$AM$5:$AM$1036129,"NOV")=0," ",SUMIFS(LOGBOOK!$Y$5:$Y$1036129,LOGBOOK!$D$5:$D$1036129,EY9,LOGBOOK!$AN$5:$AN$1036129,FO9,LOGBOOK!$E$5:$E$1036129,FE9,LOGBOOK!$AM$5:$AM$1036129,"NOV"))</f>
        <v xml:space="preserve"> </v>
      </c>
      <c r="FZ43" s="630"/>
      <c r="GA43" s="630"/>
      <c r="GB43" s="630"/>
      <c r="GC43" s="630" t="str">
        <f>IF(SUMIFS(LOGBOOK!$Z$5:$Z$1036129,LOGBOOK!$D$5:$D$1036129,EY9,LOGBOOK!$AN$5:$AN$1036129,FO9,LOGBOOK!$E$5:$E$1036129,FE9,LOGBOOK!$AM$5:$AM$1036129,"NOV")=0," ",SUMIFS(LOGBOOK!$Z$5:$Z$1036129,LOGBOOK!$D$5:$D$1036129,EY9,LOGBOOK!$AN$5:$AN$1036129,FO9,LOGBOOK!$E$5:$E$1036129,FE9,LOGBOOK!$AM$5:$AM$1036129,"NOV"))</f>
        <v xml:space="preserve"> </v>
      </c>
      <c r="GD43" s="630"/>
      <c r="GE43" s="630"/>
      <c r="GF43" s="630"/>
      <c r="GG43" s="630" t="str">
        <f>IF(SUMIFS(LOGBOOK!$AA$5:$AA$1036129,LOGBOOK!$D$5:$D$1036129,EY9,LOGBOOK!$AN$5:$AN$1036129,FO9,LOGBOOK!$E$5:$E$1036129,FE9,LOGBOOK!$AM$5:$AM$1036129,"NOV")=0," ",SUMIFS(LOGBOOK!$AA$5:$AA$1036129,LOGBOOK!$D$5:$D$1036129,EY9,LOGBOOK!$AN$5:$AN$1036129,FO9,LOGBOOK!$E$5:$E$1036129,FE9,LOGBOOK!$AM$5:$AM$1036129,"NOV"))</f>
        <v xml:space="preserve"> </v>
      </c>
      <c r="GH43" s="630"/>
      <c r="GI43" s="630"/>
      <c r="GJ43" s="630"/>
      <c r="GK43" s="623" t="str">
        <f>IF(SUMIFS(LOGBOOK!$AE$5:$AE$1036129,LOGBOOK!$D$5:$D$1036129,EY9,LOGBOOK!$AN$5:$AN$1036129,FO9,LOGBOOK!$E$5:$E$1036129,FE9,LOGBOOK!$AM$5:$AM$1036129,"NOV")=0," ",SUMIFS(LOGBOOK!$AC$5:$AC$1036129,LOGBOOK!$D$5:$D$1036129,EY9,LOGBOOK!$AN$5:$AN$1036129,FO9,LOGBOOK!$E$5:$E$1036129,FE9,LOGBOOK!$AM$5:$AM$1036129,"NOV"))</f>
        <v xml:space="preserve"> </v>
      </c>
      <c r="GL43" s="623"/>
      <c r="GM43" s="623"/>
      <c r="GN43" s="623" t="str">
        <f>IF(SUMIFS(LOGBOOK!$AF$5:$AF$1036129,LOGBOOK!$D$5:$D$1036129,EY9,LOGBOOK!$AN$5:$AN$1036129,FO9,LOGBOOK!$E$5:$E$1036129,FE9,LOGBOOK!$AM$5:$AM$1036129,"NOV")=0," ",SUMIFS(LOGBOOK!$AF$5:$AF$1036129,LOGBOOK!$D$5:$D$1036129,EY9,LOGBOOK!$AN$5:$AN$1036129,FO9,LOGBOOK!$E$5:$E$1036129,FE9,LOGBOOK!$AM$5:$AM$1036129,"NOV"))</f>
        <v xml:space="preserve"> </v>
      </c>
      <c r="GO43" s="623"/>
      <c r="GP43" s="623"/>
      <c r="GQ43" s="643"/>
      <c r="GR43" s="6"/>
    </row>
    <row r="44" spans="1:200" ht="6.75" customHeight="1" x14ac:dyDescent="0.25">
      <c r="A44" s="212"/>
      <c r="B44" s="635"/>
      <c r="C44" s="1135"/>
      <c r="D44" s="1135"/>
      <c r="E44" s="1135"/>
      <c r="F44" s="1135"/>
      <c r="G44" s="1135"/>
      <c r="H44" s="624"/>
      <c r="I44" s="1135"/>
      <c r="J44" s="1135"/>
      <c r="K44" s="1135"/>
      <c r="L44" s="1135"/>
      <c r="M44" s="1135"/>
      <c r="N44" s="624"/>
      <c r="O44" s="1135"/>
      <c r="P44" s="1135"/>
      <c r="Q44" s="1135"/>
      <c r="R44" s="1135"/>
      <c r="S44" s="1135"/>
      <c r="T44" s="624"/>
      <c r="U44" s="1135"/>
      <c r="V44" s="1135"/>
      <c r="W44" s="1135"/>
      <c r="X44" s="1135"/>
      <c r="Y44" s="1135"/>
      <c r="Z44" s="15"/>
      <c r="AA44" s="629"/>
      <c r="AB44" s="629"/>
      <c r="AC44" s="629"/>
      <c r="AD44" s="629"/>
      <c r="AE44" s="629"/>
      <c r="AF44" s="630"/>
      <c r="AG44" s="630"/>
      <c r="AH44" s="630"/>
      <c r="AI44" s="630"/>
      <c r="AJ44" s="630"/>
      <c r="AK44" s="630"/>
      <c r="AL44" s="630"/>
      <c r="AM44" s="630"/>
      <c r="AN44" s="630"/>
      <c r="AO44" s="630"/>
      <c r="AP44" s="630"/>
      <c r="AQ44" s="630"/>
      <c r="AR44" s="623"/>
      <c r="AS44" s="623"/>
      <c r="AT44" s="623"/>
      <c r="AU44" s="623"/>
      <c r="AV44" s="623"/>
      <c r="AW44" s="623"/>
      <c r="AX44" s="643"/>
      <c r="AY44" s="635"/>
      <c r="AZ44" s="1135"/>
      <c r="BA44" s="1135"/>
      <c r="BB44" s="1135"/>
      <c r="BC44" s="1135"/>
      <c r="BD44" s="1135"/>
      <c r="BE44" s="624"/>
      <c r="BF44" s="1135"/>
      <c r="BG44" s="1135"/>
      <c r="BH44" s="1135"/>
      <c r="BI44" s="1135"/>
      <c r="BJ44" s="1135"/>
      <c r="BK44" s="624"/>
      <c r="BL44" s="1135"/>
      <c r="BM44" s="1135"/>
      <c r="BN44" s="1135"/>
      <c r="BO44" s="1135"/>
      <c r="BP44" s="1135"/>
      <c r="BQ44" s="624"/>
      <c r="BR44" s="1135"/>
      <c r="BS44" s="1135"/>
      <c r="BT44" s="1135"/>
      <c r="BU44" s="1135"/>
      <c r="BV44" s="1135"/>
      <c r="BW44" s="15"/>
      <c r="BX44" s="629"/>
      <c r="BY44" s="629"/>
      <c r="BZ44" s="629"/>
      <c r="CA44" s="629"/>
      <c r="CB44" s="629"/>
      <c r="CC44" s="630"/>
      <c r="CD44" s="630"/>
      <c r="CE44" s="630"/>
      <c r="CF44" s="630"/>
      <c r="CG44" s="630"/>
      <c r="CH44" s="630"/>
      <c r="CI44" s="630"/>
      <c r="CJ44" s="630"/>
      <c r="CK44" s="630"/>
      <c r="CL44" s="630"/>
      <c r="CM44" s="630"/>
      <c r="CN44" s="630"/>
      <c r="CO44" s="623"/>
      <c r="CP44" s="623"/>
      <c r="CQ44" s="623"/>
      <c r="CR44" s="623"/>
      <c r="CS44" s="623"/>
      <c r="CT44" s="623"/>
      <c r="CU44" s="643"/>
      <c r="CV44" s="249"/>
      <c r="CW44" s="212"/>
      <c r="CX44" s="635"/>
      <c r="CY44" s="1135"/>
      <c r="CZ44" s="1135"/>
      <c r="DA44" s="1135"/>
      <c r="DB44" s="1135"/>
      <c r="DC44" s="1135"/>
      <c r="DD44" s="624"/>
      <c r="DE44" s="1135"/>
      <c r="DF44" s="1135"/>
      <c r="DG44" s="1135"/>
      <c r="DH44" s="1135"/>
      <c r="DI44" s="1135"/>
      <c r="DJ44" s="624"/>
      <c r="DK44" s="1135"/>
      <c r="DL44" s="1135"/>
      <c r="DM44" s="1135"/>
      <c r="DN44" s="1135"/>
      <c r="DO44" s="1135"/>
      <c r="DP44" s="624"/>
      <c r="DQ44" s="1135"/>
      <c r="DR44" s="1135"/>
      <c r="DS44" s="1135"/>
      <c r="DT44" s="1135"/>
      <c r="DU44" s="1135"/>
      <c r="DV44" s="15"/>
      <c r="DW44" s="629"/>
      <c r="DX44" s="629"/>
      <c r="DY44" s="629"/>
      <c r="DZ44" s="629"/>
      <c r="EA44" s="629"/>
      <c r="EB44" s="630"/>
      <c r="EC44" s="630"/>
      <c r="ED44" s="630"/>
      <c r="EE44" s="630"/>
      <c r="EF44" s="630"/>
      <c r="EG44" s="630"/>
      <c r="EH44" s="630"/>
      <c r="EI44" s="630"/>
      <c r="EJ44" s="630"/>
      <c r="EK44" s="630"/>
      <c r="EL44" s="630"/>
      <c r="EM44" s="630"/>
      <c r="EN44" s="623"/>
      <c r="EO44" s="623"/>
      <c r="EP44" s="623"/>
      <c r="EQ44" s="623"/>
      <c r="ER44" s="623"/>
      <c r="ES44" s="623"/>
      <c r="ET44" s="643"/>
      <c r="EU44" s="635"/>
      <c r="EV44" s="1135"/>
      <c r="EW44" s="1135"/>
      <c r="EX44" s="1135"/>
      <c r="EY44" s="1135"/>
      <c r="EZ44" s="1135"/>
      <c r="FA44" s="624"/>
      <c r="FB44" s="1135"/>
      <c r="FC44" s="1135"/>
      <c r="FD44" s="1135"/>
      <c r="FE44" s="1135"/>
      <c r="FF44" s="1135"/>
      <c r="FG44" s="624"/>
      <c r="FH44" s="1135"/>
      <c r="FI44" s="1135"/>
      <c r="FJ44" s="1135"/>
      <c r="FK44" s="1135"/>
      <c r="FL44" s="1135"/>
      <c r="FM44" s="624"/>
      <c r="FN44" s="1135"/>
      <c r="FO44" s="1135"/>
      <c r="FP44" s="1135"/>
      <c r="FQ44" s="1135"/>
      <c r="FR44" s="1135"/>
      <c r="FS44" s="15"/>
      <c r="FT44" s="629"/>
      <c r="FU44" s="629"/>
      <c r="FV44" s="629"/>
      <c r="FW44" s="629"/>
      <c r="FX44" s="629"/>
      <c r="FY44" s="630"/>
      <c r="FZ44" s="630"/>
      <c r="GA44" s="630"/>
      <c r="GB44" s="630"/>
      <c r="GC44" s="630"/>
      <c r="GD44" s="630"/>
      <c r="GE44" s="630"/>
      <c r="GF44" s="630"/>
      <c r="GG44" s="630"/>
      <c r="GH44" s="630"/>
      <c r="GI44" s="630"/>
      <c r="GJ44" s="630"/>
      <c r="GK44" s="623"/>
      <c r="GL44" s="623"/>
      <c r="GM44" s="623"/>
      <c r="GN44" s="623"/>
      <c r="GO44" s="623"/>
      <c r="GP44" s="623"/>
      <c r="GQ44" s="643"/>
      <c r="GR44" s="6"/>
    </row>
    <row r="45" spans="1:200" ht="3" customHeight="1" x14ac:dyDescent="0.25">
      <c r="A45" s="212"/>
      <c r="B45" s="635"/>
      <c r="C45" s="1135"/>
      <c r="D45" s="1135"/>
      <c r="E45" s="1135"/>
      <c r="F45" s="1135"/>
      <c r="G45" s="1135"/>
      <c r="H45" s="624"/>
      <c r="I45" s="1135"/>
      <c r="J45" s="1135"/>
      <c r="K45" s="1135"/>
      <c r="L45" s="1135"/>
      <c r="M45" s="1135"/>
      <c r="N45" s="624"/>
      <c r="O45" s="1135"/>
      <c r="P45" s="1135"/>
      <c r="Q45" s="1135"/>
      <c r="R45" s="1135"/>
      <c r="S45" s="1135"/>
      <c r="T45" s="624"/>
      <c r="U45" s="1135"/>
      <c r="V45" s="1135"/>
      <c r="W45" s="1135"/>
      <c r="X45" s="1135"/>
      <c r="Y45" s="1135"/>
      <c r="Z45" s="15"/>
      <c r="AA45" s="629"/>
      <c r="AB45" s="629"/>
      <c r="AC45" s="629"/>
      <c r="AD45" s="629"/>
      <c r="AE45" s="629"/>
      <c r="AF45" s="630"/>
      <c r="AG45" s="630"/>
      <c r="AH45" s="630"/>
      <c r="AI45" s="630"/>
      <c r="AJ45" s="630"/>
      <c r="AK45" s="630"/>
      <c r="AL45" s="630"/>
      <c r="AM45" s="630"/>
      <c r="AN45" s="630"/>
      <c r="AO45" s="630"/>
      <c r="AP45" s="630"/>
      <c r="AQ45" s="630"/>
      <c r="AR45" s="623"/>
      <c r="AS45" s="623"/>
      <c r="AT45" s="623"/>
      <c r="AU45" s="623"/>
      <c r="AV45" s="623"/>
      <c r="AW45" s="623"/>
      <c r="AX45" s="643"/>
      <c r="AY45" s="635"/>
      <c r="AZ45" s="1135"/>
      <c r="BA45" s="1135"/>
      <c r="BB45" s="1135"/>
      <c r="BC45" s="1135"/>
      <c r="BD45" s="1135"/>
      <c r="BE45" s="624"/>
      <c r="BF45" s="1135"/>
      <c r="BG45" s="1135"/>
      <c r="BH45" s="1135"/>
      <c r="BI45" s="1135"/>
      <c r="BJ45" s="1135"/>
      <c r="BK45" s="624"/>
      <c r="BL45" s="1135"/>
      <c r="BM45" s="1135"/>
      <c r="BN45" s="1135"/>
      <c r="BO45" s="1135"/>
      <c r="BP45" s="1135"/>
      <c r="BQ45" s="624"/>
      <c r="BR45" s="1135"/>
      <c r="BS45" s="1135"/>
      <c r="BT45" s="1135"/>
      <c r="BU45" s="1135"/>
      <c r="BV45" s="1135"/>
      <c r="BW45" s="15"/>
      <c r="BX45" s="629"/>
      <c r="BY45" s="629"/>
      <c r="BZ45" s="629"/>
      <c r="CA45" s="629"/>
      <c r="CB45" s="629"/>
      <c r="CC45" s="630"/>
      <c r="CD45" s="630"/>
      <c r="CE45" s="630"/>
      <c r="CF45" s="630"/>
      <c r="CG45" s="630"/>
      <c r="CH45" s="630"/>
      <c r="CI45" s="630"/>
      <c r="CJ45" s="630"/>
      <c r="CK45" s="630"/>
      <c r="CL45" s="630"/>
      <c r="CM45" s="630"/>
      <c r="CN45" s="630"/>
      <c r="CO45" s="623"/>
      <c r="CP45" s="623"/>
      <c r="CQ45" s="623"/>
      <c r="CR45" s="623"/>
      <c r="CS45" s="623"/>
      <c r="CT45" s="623"/>
      <c r="CU45" s="643"/>
      <c r="CV45" s="249"/>
      <c r="CW45" s="212"/>
      <c r="CX45" s="635"/>
      <c r="CY45" s="1135"/>
      <c r="CZ45" s="1135"/>
      <c r="DA45" s="1135"/>
      <c r="DB45" s="1135"/>
      <c r="DC45" s="1135"/>
      <c r="DD45" s="624"/>
      <c r="DE45" s="1135"/>
      <c r="DF45" s="1135"/>
      <c r="DG45" s="1135"/>
      <c r="DH45" s="1135"/>
      <c r="DI45" s="1135"/>
      <c r="DJ45" s="624"/>
      <c r="DK45" s="1135"/>
      <c r="DL45" s="1135"/>
      <c r="DM45" s="1135"/>
      <c r="DN45" s="1135"/>
      <c r="DO45" s="1135"/>
      <c r="DP45" s="624"/>
      <c r="DQ45" s="1135"/>
      <c r="DR45" s="1135"/>
      <c r="DS45" s="1135"/>
      <c r="DT45" s="1135"/>
      <c r="DU45" s="1135"/>
      <c r="DV45" s="15"/>
      <c r="DW45" s="629"/>
      <c r="DX45" s="629"/>
      <c r="DY45" s="629"/>
      <c r="DZ45" s="629"/>
      <c r="EA45" s="629"/>
      <c r="EB45" s="630"/>
      <c r="EC45" s="630"/>
      <c r="ED45" s="630"/>
      <c r="EE45" s="630"/>
      <c r="EF45" s="630"/>
      <c r="EG45" s="630"/>
      <c r="EH45" s="630"/>
      <c r="EI45" s="630"/>
      <c r="EJ45" s="630"/>
      <c r="EK45" s="630"/>
      <c r="EL45" s="630"/>
      <c r="EM45" s="630"/>
      <c r="EN45" s="623"/>
      <c r="EO45" s="623"/>
      <c r="EP45" s="623"/>
      <c r="EQ45" s="623"/>
      <c r="ER45" s="623"/>
      <c r="ES45" s="623"/>
      <c r="ET45" s="643"/>
      <c r="EU45" s="635"/>
      <c r="EV45" s="1135"/>
      <c r="EW45" s="1135"/>
      <c r="EX45" s="1135"/>
      <c r="EY45" s="1135"/>
      <c r="EZ45" s="1135"/>
      <c r="FA45" s="624"/>
      <c r="FB45" s="1135"/>
      <c r="FC45" s="1135"/>
      <c r="FD45" s="1135"/>
      <c r="FE45" s="1135"/>
      <c r="FF45" s="1135"/>
      <c r="FG45" s="624"/>
      <c r="FH45" s="1135"/>
      <c r="FI45" s="1135"/>
      <c r="FJ45" s="1135"/>
      <c r="FK45" s="1135"/>
      <c r="FL45" s="1135"/>
      <c r="FM45" s="624"/>
      <c r="FN45" s="1135"/>
      <c r="FO45" s="1135"/>
      <c r="FP45" s="1135"/>
      <c r="FQ45" s="1135"/>
      <c r="FR45" s="1135"/>
      <c r="FS45" s="15"/>
      <c r="FT45" s="629"/>
      <c r="FU45" s="629"/>
      <c r="FV45" s="629"/>
      <c r="FW45" s="629"/>
      <c r="FX45" s="629"/>
      <c r="FY45" s="630"/>
      <c r="FZ45" s="630"/>
      <c r="GA45" s="630"/>
      <c r="GB45" s="630"/>
      <c r="GC45" s="630"/>
      <c r="GD45" s="630"/>
      <c r="GE45" s="630"/>
      <c r="GF45" s="630"/>
      <c r="GG45" s="630"/>
      <c r="GH45" s="630"/>
      <c r="GI45" s="630"/>
      <c r="GJ45" s="630"/>
      <c r="GK45" s="623"/>
      <c r="GL45" s="623"/>
      <c r="GM45" s="623"/>
      <c r="GN45" s="623"/>
      <c r="GO45" s="623"/>
      <c r="GP45" s="623"/>
      <c r="GQ45" s="643"/>
      <c r="GR45" s="6"/>
    </row>
    <row r="46" spans="1:200" ht="6" customHeight="1" x14ac:dyDescent="0.25">
      <c r="A46" s="212"/>
      <c r="B46" s="635"/>
      <c r="C46" s="662"/>
      <c r="D46" s="662"/>
      <c r="E46" s="662"/>
      <c r="F46" s="662"/>
      <c r="G46" s="662"/>
      <c r="H46" s="662"/>
      <c r="I46" s="662"/>
      <c r="J46" s="662"/>
      <c r="K46" s="662"/>
      <c r="L46" s="662"/>
      <c r="M46" s="662"/>
      <c r="N46" s="662"/>
      <c r="O46" s="662"/>
      <c r="P46" s="662"/>
      <c r="Q46" s="662"/>
      <c r="R46" s="662"/>
      <c r="S46" s="662"/>
      <c r="T46" s="662"/>
      <c r="U46" s="662"/>
      <c r="V46" s="662"/>
      <c r="W46" s="662"/>
      <c r="X46" s="662"/>
      <c r="Y46" s="662"/>
      <c r="Z46" s="663"/>
      <c r="AA46" s="629"/>
      <c r="AB46" s="629"/>
      <c r="AC46" s="629"/>
      <c r="AD46" s="629"/>
      <c r="AE46" s="629"/>
      <c r="AF46" s="630"/>
      <c r="AG46" s="630"/>
      <c r="AH46" s="630"/>
      <c r="AI46" s="630"/>
      <c r="AJ46" s="630"/>
      <c r="AK46" s="630"/>
      <c r="AL46" s="630"/>
      <c r="AM46" s="630"/>
      <c r="AN46" s="630"/>
      <c r="AO46" s="630"/>
      <c r="AP46" s="630"/>
      <c r="AQ46" s="630"/>
      <c r="AR46" s="623"/>
      <c r="AS46" s="623"/>
      <c r="AT46" s="623"/>
      <c r="AU46" s="623"/>
      <c r="AV46" s="623"/>
      <c r="AW46" s="623"/>
      <c r="AX46" s="643"/>
      <c r="AY46" s="635"/>
      <c r="AZ46" s="662"/>
      <c r="BA46" s="662"/>
      <c r="BB46" s="662"/>
      <c r="BC46" s="662"/>
      <c r="BD46" s="662"/>
      <c r="BE46" s="662"/>
      <c r="BF46" s="662"/>
      <c r="BG46" s="662"/>
      <c r="BH46" s="662"/>
      <c r="BI46" s="662"/>
      <c r="BJ46" s="662"/>
      <c r="BK46" s="662"/>
      <c r="BL46" s="662"/>
      <c r="BM46" s="662"/>
      <c r="BN46" s="662"/>
      <c r="BO46" s="662"/>
      <c r="BP46" s="662"/>
      <c r="BQ46" s="662"/>
      <c r="BR46" s="662"/>
      <c r="BS46" s="662"/>
      <c r="BT46" s="662"/>
      <c r="BU46" s="662"/>
      <c r="BV46" s="662"/>
      <c r="BW46" s="663"/>
      <c r="BX46" s="629"/>
      <c r="BY46" s="629"/>
      <c r="BZ46" s="629"/>
      <c r="CA46" s="629"/>
      <c r="CB46" s="629"/>
      <c r="CC46" s="630"/>
      <c r="CD46" s="630"/>
      <c r="CE46" s="630"/>
      <c r="CF46" s="630"/>
      <c r="CG46" s="630"/>
      <c r="CH46" s="630"/>
      <c r="CI46" s="630"/>
      <c r="CJ46" s="630"/>
      <c r="CK46" s="630"/>
      <c r="CL46" s="630"/>
      <c r="CM46" s="630"/>
      <c r="CN46" s="630"/>
      <c r="CO46" s="623"/>
      <c r="CP46" s="623"/>
      <c r="CQ46" s="623"/>
      <c r="CR46" s="623"/>
      <c r="CS46" s="623"/>
      <c r="CT46" s="623"/>
      <c r="CU46" s="643"/>
      <c r="CV46" s="249"/>
      <c r="CW46" s="212"/>
      <c r="CX46" s="635"/>
      <c r="CY46" s="662"/>
      <c r="CZ46" s="662"/>
      <c r="DA46" s="662"/>
      <c r="DB46" s="662"/>
      <c r="DC46" s="662"/>
      <c r="DD46" s="662"/>
      <c r="DE46" s="662"/>
      <c r="DF46" s="662"/>
      <c r="DG46" s="662"/>
      <c r="DH46" s="662"/>
      <c r="DI46" s="662"/>
      <c r="DJ46" s="662"/>
      <c r="DK46" s="662"/>
      <c r="DL46" s="662"/>
      <c r="DM46" s="662"/>
      <c r="DN46" s="662"/>
      <c r="DO46" s="662"/>
      <c r="DP46" s="662"/>
      <c r="DQ46" s="662"/>
      <c r="DR46" s="662"/>
      <c r="DS46" s="662"/>
      <c r="DT46" s="662"/>
      <c r="DU46" s="662"/>
      <c r="DV46" s="663"/>
      <c r="DW46" s="629"/>
      <c r="DX46" s="629"/>
      <c r="DY46" s="629"/>
      <c r="DZ46" s="629"/>
      <c r="EA46" s="629"/>
      <c r="EB46" s="630"/>
      <c r="EC46" s="630"/>
      <c r="ED46" s="630"/>
      <c r="EE46" s="630"/>
      <c r="EF46" s="630"/>
      <c r="EG46" s="630"/>
      <c r="EH46" s="630"/>
      <c r="EI46" s="630"/>
      <c r="EJ46" s="630"/>
      <c r="EK46" s="630"/>
      <c r="EL46" s="630"/>
      <c r="EM46" s="630"/>
      <c r="EN46" s="623"/>
      <c r="EO46" s="623"/>
      <c r="EP46" s="623"/>
      <c r="EQ46" s="623"/>
      <c r="ER46" s="623"/>
      <c r="ES46" s="623"/>
      <c r="ET46" s="643"/>
      <c r="EU46" s="635"/>
      <c r="EV46" s="662"/>
      <c r="EW46" s="662"/>
      <c r="EX46" s="662"/>
      <c r="EY46" s="662"/>
      <c r="EZ46" s="662"/>
      <c r="FA46" s="662"/>
      <c r="FB46" s="662"/>
      <c r="FC46" s="662"/>
      <c r="FD46" s="662"/>
      <c r="FE46" s="662"/>
      <c r="FF46" s="662"/>
      <c r="FG46" s="662"/>
      <c r="FH46" s="662"/>
      <c r="FI46" s="662"/>
      <c r="FJ46" s="662"/>
      <c r="FK46" s="662"/>
      <c r="FL46" s="662"/>
      <c r="FM46" s="662"/>
      <c r="FN46" s="662"/>
      <c r="FO46" s="662"/>
      <c r="FP46" s="662"/>
      <c r="FQ46" s="662"/>
      <c r="FR46" s="662"/>
      <c r="FS46" s="663"/>
      <c r="FT46" s="629"/>
      <c r="FU46" s="629"/>
      <c r="FV46" s="629"/>
      <c r="FW46" s="629"/>
      <c r="FX46" s="629"/>
      <c r="FY46" s="630"/>
      <c r="FZ46" s="630"/>
      <c r="GA46" s="630"/>
      <c r="GB46" s="630"/>
      <c r="GC46" s="630"/>
      <c r="GD46" s="630"/>
      <c r="GE46" s="630"/>
      <c r="GF46" s="630"/>
      <c r="GG46" s="630"/>
      <c r="GH46" s="630"/>
      <c r="GI46" s="630"/>
      <c r="GJ46" s="630"/>
      <c r="GK46" s="623"/>
      <c r="GL46" s="623"/>
      <c r="GM46" s="623"/>
      <c r="GN46" s="623"/>
      <c r="GO46" s="623"/>
      <c r="GP46" s="623"/>
      <c r="GQ46" s="643"/>
      <c r="GR46" s="6"/>
    </row>
    <row r="47" spans="1:200" ht="16.5" customHeight="1" x14ac:dyDescent="0.25">
      <c r="A47" s="212"/>
      <c r="B47" s="635"/>
      <c r="C47" s="1233" t="s">
        <v>37</v>
      </c>
      <c r="D47" s="1233"/>
      <c r="E47" s="1234"/>
      <c r="F47" s="1138">
        <f>IF(SUMIFS(LOGBOOK!$AG$5:$AG$1036129,LOGBOOK!$D$5:$D$1036129,F9,LOGBOOK!$AN$5:$AN$1036129,V9,LOGBOOK!$AH$5:$AH$1036129,"CAT I",LOGBOOK!$E$5:$E$1036129,L9)=0," ",SUMIFS(LOGBOOK!$AG$5:$AG$1036129,LOGBOOK!$D$5:$D$1036129,F9,LOGBOOK!$AN$5:$AN$1036129,V9,LOGBOOK!$AH$5:$AH$1036129,"CAT I",LOGBOOK!$E$5:$E$1036129,L9))</f>
        <v>1</v>
      </c>
      <c r="G47" s="1139"/>
      <c r="H47" s="1139"/>
      <c r="I47" s="1139"/>
      <c r="J47" s="209"/>
      <c r="K47" s="1233" t="s">
        <v>36</v>
      </c>
      <c r="L47" s="1233"/>
      <c r="M47" s="1234"/>
      <c r="N47" s="1136">
        <f>IF(SUMIFS(LOGBOOK!$AG$5:$AG$1036129,LOGBOOK!$D$5:$D$1036129,F9,LOGBOOK!$AN$5:$AN$1036129,V9,LOGBOOK!$AH$5:$AH$1036129,"CAT II",LOGBOOK!$E$5:$E$1036129,L9)=0," ",SUMIFS(LOGBOOK!$AG$5:$AG$1036129,LOGBOOK!$D$5:$D$1036129,F9,LOGBOOK!$AN$5:$AN$1036129,V9,LOGBOOK!$AH$5:$AH$1036129,"CAT II",LOGBOOK!$E$5:$E$1036129,L9))</f>
        <v>2</v>
      </c>
      <c r="O47" s="1137"/>
      <c r="P47" s="1137"/>
      <c r="Q47" s="1137"/>
      <c r="R47" s="209"/>
      <c r="S47" s="1233" t="s">
        <v>39</v>
      </c>
      <c r="T47" s="1233"/>
      <c r="U47" s="1234"/>
      <c r="V47" s="1136">
        <f>IF(SUMIFS(LOGBOOK!$AG$5:$AG$1036129,LOGBOOK!$D$5:$D$1036129,F9,LOGBOOK!$AN$5:$AN$1036129,V9,LOGBOOK!$AH$5:$AH$1036129,"CAT III",LOGBOOK!$E$5:$E$1036129,L9)=0," ",SUMIFS(LOGBOOK!$AG$5:$AG$1036129,LOGBOOK!$D$5:$D$1036129,F9,LOGBOOK!$AN$5:$AN$1036129,V9,LOGBOOK!$AH$5:$AH$1036129,"CAT III",LOGBOOK!$E$5:$E$1036129,L9))</f>
        <v>6</v>
      </c>
      <c r="W47" s="1137"/>
      <c r="X47" s="1137"/>
      <c r="Y47" s="1137"/>
      <c r="Z47" s="227"/>
      <c r="AA47" s="629" t="str">
        <f>IF('FRONT PAGE'!$A$1="www.fly-logics.com","DEC",0)</f>
        <v>DEC</v>
      </c>
      <c r="AB47" s="629"/>
      <c r="AC47" s="629"/>
      <c r="AD47" s="629"/>
      <c r="AE47" s="629"/>
      <c r="AF47" s="630" t="str">
        <f>IF(SUMIFS(LOGBOOK!$Y$5:$Y$1036129,LOGBOOK!$D$5:$D$1036129,F9,LOGBOOK!$AN$5:$AN$1036129,V9,LOGBOOK!$E$5:$E$1036129,L9,LOGBOOK!$AM$5:$AM$1036129,"DIC")=0," ",SUMIFS(LOGBOOK!$Y$5:$Y$1036129,LOGBOOK!$D$5:$D$1036129,F9,LOGBOOK!$AN$5:$AN$1036129,V9,LOGBOOK!$E$5:$E$1036129,L9,LOGBOOK!$AM$5:$AM$1036129,"DIC"))</f>
        <v xml:space="preserve"> </v>
      </c>
      <c r="AG47" s="630"/>
      <c r="AH47" s="630"/>
      <c r="AI47" s="630"/>
      <c r="AJ47" s="630" t="str">
        <f>IF(SUMIFS(LOGBOOK!$Z$5:$Z$1036129,LOGBOOK!$D$5:$D$1036129,F9,LOGBOOK!$AN$5:$AN$1036129,V9,LOGBOOK!$E$5:$E$1036129,L9,LOGBOOK!$AM$5:$AM$1036129,"DIC")=0," ",SUMIFS(LOGBOOK!$Z$5:$Z$1036129,LOGBOOK!$D$5:$D$1036129,F9,LOGBOOK!$AN$5:$AN$1036129,V9,LOGBOOK!$E$5:$E$1036129,L9,LOGBOOK!$AM$5:$AM$1036129,"DIC"))</f>
        <v xml:space="preserve"> </v>
      </c>
      <c r="AK47" s="630"/>
      <c r="AL47" s="630"/>
      <c r="AM47" s="630"/>
      <c r="AN47" s="630" t="str">
        <f>IF(SUMIFS(LOGBOOK!$AA$5:$AA$1036129,LOGBOOK!$D$5:$D$1036129,F9,LOGBOOK!$AN$5:$AN$1036129,V9,LOGBOOK!$E$5:$E$1036129,L9,LOGBOOK!$AM$5:$AM$1036129,"DIC")=0," ",SUMIFS(LOGBOOK!$AA$5:$AA$1036129,LOGBOOK!$D$5:$D$1036129,F9,LOGBOOK!$AN$5:$AN$1036129,V9,LOGBOOK!$E$5:$E$1036129,L9,LOGBOOK!$AM$5:$AM$1036129,"DIC"))</f>
        <v xml:space="preserve"> </v>
      </c>
      <c r="AO47" s="630"/>
      <c r="AP47" s="630"/>
      <c r="AQ47" s="630"/>
      <c r="AR47" s="623" t="str">
        <f>IF(SUMIFS(LOGBOOK!$AE$5:$AE$1036129,LOGBOOK!$D$5:$D$1036129,F9,LOGBOOK!$AN$5:$AN$1036129,V9,LOGBOOK!$E$5:$E$1036129,L9,LOGBOOK!$AM$5:$AM$1036129,"DIC")=0," ",SUMIFS(LOGBOOK!$AC$5:$AC$1036129,LOGBOOK!$D$5:$D$1036129,F9,LOGBOOK!$AN$5:$AN$1036129,V9,LOGBOOK!$E$5:$E$1036129,L9,LOGBOOK!$AM$5:$AM$1036129,"DIC"))</f>
        <v xml:space="preserve"> </v>
      </c>
      <c r="AS47" s="623"/>
      <c r="AT47" s="623"/>
      <c r="AU47" s="623" t="str">
        <f>IF(SUMIFS(LOGBOOK!$AF$5:$AF$1036129,LOGBOOK!$D$5:$D$1036129,F9,LOGBOOK!$AN$5:$AN$1036129,V9,LOGBOOK!$E$5:$E$1036129,L9,LOGBOOK!$AM$5:$AM$1036129,"DIC")=0," ",SUMIFS(LOGBOOK!$AF$5:$AF$1036129,LOGBOOK!$D$5:$D$1036129,F9,LOGBOOK!$AN$5:$AN$1036129,V9,LOGBOOK!$E$5:$E$1036129,L9,LOGBOOK!$AM$5:$AM$1036129,"DIC"))</f>
        <v xml:space="preserve"> </v>
      </c>
      <c r="AV47" s="623"/>
      <c r="AW47" s="623"/>
      <c r="AX47" s="643"/>
      <c r="AY47" s="635"/>
      <c r="AZ47" s="1233" t="s">
        <v>37</v>
      </c>
      <c r="BA47" s="1233"/>
      <c r="BB47" s="1234"/>
      <c r="BC47" s="1138" t="str">
        <f>IF(SUMIFS(LOGBOOK!$AG$5:$AG$1036129,LOGBOOK!$D$5:$D$1036129,BC9,LOGBOOK!$AN$5:$AN$1036129,BS9,LOGBOOK!$AH$5:$AH$1036129,"CAT I",LOGBOOK!$E$5:$E$1036129,BI9)=0," ",SUMIFS(LOGBOOK!$AG$5:$AG$1036129,LOGBOOK!$D$5:$D$1036129,BC9,LOGBOOK!$AN$5:$AN$1036129,BS9,LOGBOOK!$AH$5:$AH$1036129,"CAT I",LOGBOOK!$E$5:$E$1036129,BI9))</f>
        <v xml:space="preserve"> </v>
      </c>
      <c r="BD47" s="1139"/>
      <c r="BE47" s="1139"/>
      <c r="BF47" s="1139"/>
      <c r="BG47" s="209"/>
      <c r="BH47" s="1233" t="s">
        <v>36</v>
      </c>
      <c r="BI47" s="1233"/>
      <c r="BJ47" s="1234"/>
      <c r="BK47" s="1136" t="str">
        <f>IF(SUMIFS(LOGBOOK!$AG$5:$AG$1036129,LOGBOOK!$D$5:$D$1036129,BC9,LOGBOOK!$AN$5:$AN$1036129,BS9,LOGBOOK!$AH$5:$AH$1036129,"CAT II",LOGBOOK!$E$5:$E$1036129,BI9)=0," ",SUMIFS(LOGBOOK!$AG$5:$AG$1036129,LOGBOOK!$D$5:$D$1036129,BC9,LOGBOOK!$AN$5:$AN$1036129,BS9,LOGBOOK!$AH$5:$AH$1036129,"CAT II",LOGBOOK!$E$5:$E$1036129,BI9))</f>
        <v xml:space="preserve"> </v>
      </c>
      <c r="BL47" s="1137"/>
      <c r="BM47" s="1137"/>
      <c r="BN47" s="1137"/>
      <c r="BO47" s="209"/>
      <c r="BP47" s="1233" t="s">
        <v>39</v>
      </c>
      <c r="BQ47" s="1233"/>
      <c r="BR47" s="1234"/>
      <c r="BS47" s="1136" t="str">
        <f>IF(SUMIFS(LOGBOOK!$AG$5:$AG$1036129,LOGBOOK!$D$5:$D$1036129,BC9,LOGBOOK!$AN$5:$AN$1036129,BS9,LOGBOOK!$AH$5:$AH$1036129,"CAT III",LOGBOOK!$E$5:$E$1036129,BI9)=0," ",SUMIFS(LOGBOOK!$AG$5:$AG$1036129,LOGBOOK!$D$5:$D$1036129,BC9,LOGBOOK!$AN$5:$AN$1036129,BS9,LOGBOOK!$AH$5:$AH$1036129,"CAT III",LOGBOOK!$E$5:$E$1036129,BI9))</f>
        <v xml:space="preserve"> </v>
      </c>
      <c r="BT47" s="1137"/>
      <c r="BU47" s="1137"/>
      <c r="BV47" s="1137"/>
      <c r="BW47" s="227"/>
      <c r="BX47" s="629" t="str">
        <f>IF('FRONT PAGE'!$A$1="www.fly-logics.com","DEC",0)</f>
        <v>DEC</v>
      </c>
      <c r="BY47" s="629"/>
      <c r="BZ47" s="629"/>
      <c r="CA47" s="629"/>
      <c r="CB47" s="629"/>
      <c r="CC47" s="630" t="str">
        <f>IF(SUMIFS(LOGBOOK!$Y$5:$Y$1036129,LOGBOOK!$D$5:$D$1036129,BC9,LOGBOOK!$AN$5:$AN$1036129,BS9,LOGBOOK!$E$5:$E$1036129,BI9,LOGBOOK!$AM$5:$AM$1036129,"DIC")=0," ",SUMIFS(LOGBOOK!$Y$5:$Y$1036129,LOGBOOK!$D$5:$D$1036129,BC9,LOGBOOK!$AN$5:$AN$1036129,BS9,LOGBOOK!$E$5:$E$1036129,BI9,LOGBOOK!$AM$5:$AM$1036129,"DIC"))</f>
        <v xml:space="preserve"> </v>
      </c>
      <c r="CD47" s="630"/>
      <c r="CE47" s="630"/>
      <c r="CF47" s="630"/>
      <c r="CG47" s="630" t="str">
        <f>IF(SUMIFS(LOGBOOK!$Z$5:$Z$1036129,LOGBOOK!$D$5:$D$1036129,BC9,LOGBOOK!$AN$5:$AN$1036129,BS9,LOGBOOK!$E$5:$E$1036129,BI9,LOGBOOK!$AM$5:$AM$1036129,"DIC")=0," ",SUMIFS(LOGBOOK!$Z$5:$Z$1036129,LOGBOOK!$D$5:$D$1036129,BC9,LOGBOOK!$AN$5:$AN$1036129,BS9,LOGBOOK!$E$5:$E$1036129,BI9,LOGBOOK!$AM$5:$AM$1036129,"DIC"))</f>
        <v xml:space="preserve"> </v>
      </c>
      <c r="CH47" s="630"/>
      <c r="CI47" s="630"/>
      <c r="CJ47" s="630"/>
      <c r="CK47" s="630" t="str">
        <f>IF(SUMIFS(LOGBOOK!$AA$5:$AA$1036129,LOGBOOK!$D$5:$D$1036129,BC9,LOGBOOK!$AN$5:$AN$1036129,BS9,LOGBOOK!$E$5:$E$1036129,BI9,LOGBOOK!$AM$5:$AM$1036129,"DIC")=0," ",SUMIFS(LOGBOOK!$AA$5:$AA$1036129,LOGBOOK!$D$5:$D$1036129,BC9,LOGBOOK!$AN$5:$AN$1036129,BS9,LOGBOOK!$E$5:$E$1036129,BI9,LOGBOOK!$AM$5:$AM$1036129,"DIC"))</f>
        <v xml:space="preserve"> </v>
      </c>
      <c r="CL47" s="630"/>
      <c r="CM47" s="630"/>
      <c r="CN47" s="630"/>
      <c r="CO47" s="623" t="str">
        <f>IF(SUMIFS(LOGBOOK!$AE$5:$AE$1036129,LOGBOOK!$D$5:$D$1036129,BC9,LOGBOOK!$AN$5:$AN$1036129,BS9,LOGBOOK!$E$5:$E$1036129,BI9,LOGBOOK!$AM$5:$AM$1036129,"DIC")=0," ",SUMIFS(LOGBOOK!$AC$5:$AC$1036129,LOGBOOK!$D$5:$D$1036129,BC9,LOGBOOK!$AN$5:$AN$1036129,BS9,LOGBOOK!$E$5:$E$1036129,BI9,LOGBOOK!$AM$5:$AM$1036129,"DIC"))</f>
        <v xml:space="preserve"> </v>
      </c>
      <c r="CP47" s="623"/>
      <c r="CQ47" s="623"/>
      <c r="CR47" s="623" t="str">
        <f>IF(SUMIFS(LOGBOOK!$AF$5:$AF$1036129,LOGBOOK!$D$5:$D$1036129,BC9,LOGBOOK!$AN$5:$AN$1036129,BS9,LOGBOOK!$E$5:$E$1036129,BI9,LOGBOOK!$AM$5:$AM$1036129,"DIC")=0," ",SUMIFS(LOGBOOK!$AF$5:$AF$1036129,LOGBOOK!$D$5:$D$1036129,BC9,LOGBOOK!$AN$5:$AN$1036129,BS9,LOGBOOK!$E$5:$E$1036129,BI9,LOGBOOK!$AM$5:$AM$1036129,"DIC"))</f>
        <v xml:space="preserve"> </v>
      </c>
      <c r="CS47" s="623"/>
      <c r="CT47" s="623"/>
      <c r="CU47" s="643"/>
      <c r="CV47" s="249"/>
      <c r="CW47" s="212"/>
      <c r="CX47" s="635"/>
      <c r="CY47" s="1233" t="s">
        <v>37</v>
      </c>
      <c r="CZ47" s="1233"/>
      <c r="DA47" s="1234"/>
      <c r="DB47" s="1138" t="str">
        <f>IF(SUMIFS(LOGBOOK!$AG$5:$AG$1036129,LOGBOOK!$D$5:$D$1036129,DB9,LOGBOOK!$AN$5:$AN$1036129,DR9,LOGBOOK!$AH$5:$AH$1036129,"CAT I",LOGBOOK!$E$5:$E$1036129,DH9)=0," ",SUMIFS(LOGBOOK!$AG$5:$AG$1036129,LOGBOOK!$D$5:$D$1036129,DB9,LOGBOOK!$AN$5:$AN$1036129,DR9,LOGBOOK!$AH$5:$AH$1036129,"CAT I",LOGBOOK!$E$5:$E$1036129,DH9))</f>
        <v xml:space="preserve"> </v>
      </c>
      <c r="DC47" s="1139"/>
      <c r="DD47" s="1139"/>
      <c r="DE47" s="1139"/>
      <c r="DF47" s="209"/>
      <c r="DG47" s="1233" t="s">
        <v>36</v>
      </c>
      <c r="DH47" s="1233"/>
      <c r="DI47" s="1234"/>
      <c r="DJ47" s="1136" t="str">
        <f>IF(SUMIFS(LOGBOOK!$AG$5:$AG$1036129,LOGBOOK!$D$5:$D$1036129,DB9,LOGBOOK!$AN$5:$AN$1036129,DR9,LOGBOOK!$AH$5:$AH$1036129,"CAT II",LOGBOOK!$E$5:$E$1036129,DH9)=0," ",SUMIFS(LOGBOOK!$AG$5:$AG$1036129,LOGBOOK!$D$5:$D$1036129,DB9,LOGBOOK!$AN$5:$AN$1036129,DR9,LOGBOOK!$AH$5:$AH$1036129,"CAT II",LOGBOOK!$E$5:$E$1036129,DH9))</f>
        <v xml:space="preserve"> </v>
      </c>
      <c r="DK47" s="1137"/>
      <c r="DL47" s="1137"/>
      <c r="DM47" s="1137"/>
      <c r="DN47" s="209"/>
      <c r="DO47" s="1233" t="s">
        <v>39</v>
      </c>
      <c r="DP47" s="1233"/>
      <c r="DQ47" s="1234"/>
      <c r="DR47" s="1136" t="str">
        <f>IF(SUMIFS(LOGBOOK!$AG$5:$AG$1036129,LOGBOOK!$D$5:$D$1036129,DB9,LOGBOOK!$AN$5:$AN$1036129,DR9,LOGBOOK!$AH$5:$AH$1036129,"CAT III",LOGBOOK!$E$5:$E$1036129,DH9)=0," ",SUMIFS(LOGBOOK!$AG$5:$AG$1036129,LOGBOOK!$D$5:$D$1036129,DB9,LOGBOOK!$AN$5:$AN$1036129,DR9,LOGBOOK!$AH$5:$AH$1036129,"CAT III",LOGBOOK!$E$5:$E$1036129,DH9))</f>
        <v xml:space="preserve"> </v>
      </c>
      <c r="DS47" s="1137"/>
      <c r="DT47" s="1137"/>
      <c r="DU47" s="1137"/>
      <c r="DV47" s="227"/>
      <c r="DW47" s="629" t="str">
        <f>IF('FRONT PAGE'!$A$1="www.fly-logics.com","DEC",0)</f>
        <v>DEC</v>
      </c>
      <c r="DX47" s="629"/>
      <c r="DY47" s="629"/>
      <c r="DZ47" s="629"/>
      <c r="EA47" s="629"/>
      <c r="EB47" s="630" t="str">
        <f>IF(SUMIFS(LOGBOOK!$Y$5:$Y$1036129,LOGBOOK!$D$5:$D$1036129,DB9,LOGBOOK!$AN$5:$AN$1036129,DR9,LOGBOOK!$E$5:$E$1036129,DH9,LOGBOOK!$AM$5:$AM$1036129,"DIC")=0," ",SUMIFS(LOGBOOK!$Y$5:$Y$1036129,LOGBOOK!$D$5:$D$1036129,DB9,LOGBOOK!$AN$5:$AN$1036129,DR9,LOGBOOK!$E$5:$E$1036129,DH9,LOGBOOK!$AM$5:$AM$1036129,"DIC"))</f>
        <v xml:space="preserve"> </v>
      </c>
      <c r="EC47" s="630"/>
      <c r="ED47" s="630"/>
      <c r="EE47" s="630"/>
      <c r="EF47" s="630" t="str">
        <f>IF(SUMIFS(LOGBOOK!$Z$5:$Z$1036129,LOGBOOK!$D$5:$D$1036129,DB9,LOGBOOK!$AN$5:$AN$1036129,DR9,LOGBOOK!$E$5:$E$1036129,DH9,LOGBOOK!$AM$5:$AM$1036129,"DIC")=0," ",SUMIFS(LOGBOOK!$Z$5:$Z$1036129,LOGBOOK!$D$5:$D$1036129,DB9,LOGBOOK!$AN$5:$AN$1036129,DR9,LOGBOOK!$E$5:$E$1036129,DH9,LOGBOOK!$AM$5:$AM$1036129,"DIC"))</f>
        <v xml:space="preserve"> </v>
      </c>
      <c r="EG47" s="630"/>
      <c r="EH47" s="630"/>
      <c r="EI47" s="630"/>
      <c r="EJ47" s="630" t="str">
        <f>IF(SUMIFS(LOGBOOK!$AA$5:$AA$1036129,LOGBOOK!$D$5:$D$1036129,DB9,LOGBOOK!$AN$5:$AN$1036129,DR9,LOGBOOK!$E$5:$E$1036129,DH9,LOGBOOK!$AM$5:$AM$1036129,"DIC")=0," ",SUMIFS(LOGBOOK!$AA$5:$AA$1036129,LOGBOOK!$D$5:$D$1036129,DB9,LOGBOOK!$AN$5:$AN$1036129,DR9,LOGBOOK!$E$5:$E$1036129,DH9,LOGBOOK!$AM$5:$AM$1036129,"DIC"))</f>
        <v xml:space="preserve"> </v>
      </c>
      <c r="EK47" s="630"/>
      <c r="EL47" s="630"/>
      <c r="EM47" s="630"/>
      <c r="EN47" s="623" t="str">
        <f>IF(SUMIFS(LOGBOOK!$AE$5:$AE$1036129,LOGBOOK!$D$5:$D$1036129,DB9,LOGBOOK!$AN$5:$AN$1036129,DR9,LOGBOOK!$E$5:$E$1036129,DH9,LOGBOOK!$AM$5:$AM$1036129,"DIC")=0," ",SUMIFS(LOGBOOK!$AC$5:$AC$1036129,LOGBOOK!$D$5:$D$1036129,DB9,LOGBOOK!$AN$5:$AN$1036129,DR9,LOGBOOK!$E$5:$E$1036129,DH9,LOGBOOK!$AM$5:$AM$1036129,"DIC"))</f>
        <v xml:space="preserve"> </v>
      </c>
      <c r="EO47" s="623"/>
      <c r="EP47" s="623"/>
      <c r="EQ47" s="623" t="str">
        <f>IF(SUMIFS(LOGBOOK!$AF$5:$AF$1036129,LOGBOOK!$D$5:$D$1036129,DB9,LOGBOOK!$AN$5:$AN$1036129,DR9,LOGBOOK!$E$5:$E$1036129,DH9,LOGBOOK!$AM$5:$AM$1036129,"DIC")=0," ",SUMIFS(LOGBOOK!$AF$5:$AF$1036129,LOGBOOK!$D$5:$D$1036129,DB9,LOGBOOK!$AN$5:$AN$1036129,DR9,LOGBOOK!$E$5:$E$1036129,DH9,LOGBOOK!$AM$5:$AM$1036129,"DIC"))</f>
        <v xml:space="preserve"> </v>
      </c>
      <c r="ER47" s="623"/>
      <c r="ES47" s="623"/>
      <c r="ET47" s="643"/>
      <c r="EU47" s="635"/>
      <c r="EV47" s="1233" t="s">
        <v>37</v>
      </c>
      <c r="EW47" s="1233"/>
      <c r="EX47" s="1234"/>
      <c r="EY47" s="1138" t="str">
        <f>IF(SUMIFS(LOGBOOK!$AG$5:$AG$1036129,LOGBOOK!$D$5:$D$1036129,EY9,LOGBOOK!$AN$5:$AN$1036129,FO9,LOGBOOK!$AH$5:$AH$1036129,"CAT I",LOGBOOK!$E$5:$E$1036129,FE9)=0," ",SUMIFS(LOGBOOK!$AG$5:$AG$1036129,LOGBOOK!$D$5:$D$1036129,EY9,LOGBOOK!$AN$5:$AN$1036129,FO9,LOGBOOK!$AH$5:$AH$1036129,"CAT I",LOGBOOK!$E$5:$E$1036129,FE9))</f>
        <v xml:space="preserve"> </v>
      </c>
      <c r="EZ47" s="1139"/>
      <c r="FA47" s="1139"/>
      <c r="FB47" s="1139"/>
      <c r="FC47" s="209"/>
      <c r="FD47" s="1233" t="s">
        <v>36</v>
      </c>
      <c r="FE47" s="1233"/>
      <c r="FF47" s="1234"/>
      <c r="FG47" s="1136" t="str">
        <f>IF(SUMIFS(LOGBOOK!$AG$5:$AG$1036129,LOGBOOK!$D$5:$D$1036129,EY9,LOGBOOK!$AN$5:$AN$1036129,FO9,LOGBOOK!$AH$5:$AH$1036129,"CAT II",LOGBOOK!$E$5:$E$1036129,FE9)=0," ",SUMIFS(LOGBOOK!$AG$5:$AG$1036129,LOGBOOK!$D$5:$D$1036129,EY9,LOGBOOK!$AN$5:$AN$1036129,FO9,LOGBOOK!$AH$5:$AH$1036129,"CAT II",LOGBOOK!$E$5:$E$1036129,FE9))</f>
        <v xml:space="preserve"> </v>
      </c>
      <c r="FH47" s="1137"/>
      <c r="FI47" s="1137"/>
      <c r="FJ47" s="1137"/>
      <c r="FK47" s="209"/>
      <c r="FL47" s="1233" t="s">
        <v>39</v>
      </c>
      <c r="FM47" s="1233"/>
      <c r="FN47" s="1234"/>
      <c r="FO47" s="1136" t="str">
        <f>IF(SUMIFS(LOGBOOK!$AG$5:$AG$1036129,LOGBOOK!$D$5:$D$1036129,EY9,LOGBOOK!$AN$5:$AN$1036129,FO9,LOGBOOK!$AH$5:$AH$1036129,"CAT III",LOGBOOK!$E$5:$E$1036129,FE9)=0," ",SUMIFS(LOGBOOK!$AG$5:$AG$1036129,LOGBOOK!$D$5:$D$1036129,EY9,LOGBOOK!$AN$5:$AN$1036129,FO9,LOGBOOK!$AH$5:$AH$1036129,"CAT III",LOGBOOK!$E$5:$E$1036129,FE9))</f>
        <v xml:space="preserve"> </v>
      </c>
      <c r="FP47" s="1137"/>
      <c r="FQ47" s="1137"/>
      <c r="FR47" s="1137"/>
      <c r="FS47" s="227"/>
      <c r="FT47" s="629" t="str">
        <f>IF('FRONT PAGE'!$A$1="www.fly-logics.com","DEC",0)</f>
        <v>DEC</v>
      </c>
      <c r="FU47" s="629"/>
      <c r="FV47" s="629"/>
      <c r="FW47" s="629"/>
      <c r="FX47" s="629"/>
      <c r="FY47" s="630" t="str">
        <f>IF(SUMIFS(LOGBOOK!$Y$5:$Y$1036129,LOGBOOK!$D$5:$D$1036129,EY9,LOGBOOK!$AN$5:$AN$1036129,FO9,LOGBOOK!$E$5:$E$1036129,FE9,LOGBOOK!$AM$5:$AM$1036129,"DIC")=0," ",SUMIFS(LOGBOOK!$Y$5:$Y$1036129,LOGBOOK!$D$5:$D$1036129,EY9,LOGBOOK!$AN$5:$AN$1036129,FO9,LOGBOOK!$E$5:$E$1036129,FE9,LOGBOOK!$AM$5:$AM$1036129,"DIC"))</f>
        <v xml:space="preserve"> </v>
      </c>
      <c r="FZ47" s="630"/>
      <c r="GA47" s="630"/>
      <c r="GB47" s="630"/>
      <c r="GC47" s="630" t="str">
        <f>IF(SUMIFS(LOGBOOK!$Z$5:$Z$1036129,LOGBOOK!$D$5:$D$1036129,EY9,LOGBOOK!$AN$5:$AN$1036129,FO9,LOGBOOK!$E$5:$E$1036129,FE9,LOGBOOK!$AM$5:$AM$1036129,"DIC")=0," ",SUMIFS(LOGBOOK!$Z$5:$Z$1036129,LOGBOOK!$D$5:$D$1036129,EY9,LOGBOOK!$AN$5:$AN$1036129,FO9,LOGBOOK!$E$5:$E$1036129,FE9,LOGBOOK!$AM$5:$AM$1036129,"DIC"))</f>
        <v xml:space="preserve"> </v>
      </c>
      <c r="GD47" s="630"/>
      <c r="GE47" s="630"/>
      <c r="GF47" s="630"/>
      <c r="GG47" s="630" t="str">
        <f>IF(SUMIFS(LOGBOOK!$AA$5:$AA$1036129,LOGBOOK!$D$5:$D$1036129,EY9,LOGBOOK!$AN$5:$AN$1036129,FO9,LOGBOOK!$E$5:$E$1036129,FE9,LOGBOOK!$AM$5:$AM$1036129,"DIC")=0," ",SUMIFS(LOGBOOK!$AA$5:$AA$1036129,LOGBOOK!$D$5:$D$1036129,EY9,LOGBOOK!$AN$5:$AN$1036129,FO9,LOGBOOK!$E$5:$E$1036129,FE9,LOGBOOK!$AM$5:$AM$1036129,"DIC"))</f>
        <v xml:space="preserve"> </v>
      </c>
      <c r="GH47" s="630"/>
      <c r="GI47" s="630"/>
      <c r="GJ47" s="630"/>
      <c r="GK47" s="623" t="str">
        <f>IF(SUMIFS(LOGBOOK!$AE$5:$AE$1036129,LOGBOOK!$D$5:$D$1036129,EY9,LOGBOOK!$AN$5:$AN$1036129,FO9,LOGBOOK!$E$5:$E$1036129,FE9,LOGBOOK!$AM$5:$AM$1036129,"DIC")=0," ",SUMIFS(LOGBOOK!$AC$5:$AC$1036129,LOGBOOK!$D$5:$D$1036129,EY9,LOGBOOK!$AN$5:$AN$1036129,FO9,LOGBOOK!$E$5:$E$1036129,FE9,LOGBOOK!$AM$5:$AM$1036129,"DIC"))</f>
        <v xml:space="preserve"> </v>
      </c>
      <c r="GL47" s="623"/>
      <c r="GM47" s="623"/>
      <c r="GN47" s="623" t="str">
        <f>IF(SUMIFS(LOGBOOK!$AF$5:$AF$1036129,LOGBOOK!$D$5:$D$1036129,EY9,LOGBOOK!$AN$5:$AN$1036129,FO9,LOGBOOK!$E$5:$E$1036129,FE9,LOGBOOK!$AM$5:$AM$1036129,"DIC")=0," ",SUMIFS(LOGBOOK!$AF$5:$AF$1036129,LOGBOOK!$D$5:$D$1036129,EY9,LOGBOOK!$AN$5:$AN$1036129,FO9,LOGBOOK!$E$5:$E$1036129,FE9,LOGBOOK!$AM$5:$AM$1036129,"DIC"))</f>
        <v xml:space="preserve"> </v>
      </c>
      <c r="GO47" s="623"/>
      <c r="GP47" s="623"/>
      <c r="GQ47" s="643"/>
      <c r="GR47" s="6"/>
    </row>
    <row r="48" spans="1:200" ht="3" customHeight="1" x14ac:dyDescent="0.2">
      <c r="A48" s="212"/>
      <c r="B48" s="636"/>
      <c r="C48" s="660"/>
      <c r="D48" s="660"/>
      <c r="E48" s="660"/>
      <c r="F48" s="660"/>
      <c r="G48" s="660"/>
      <c r="H48" s="660"/>
      <c r="I48" s="660"/>
      <c r="J48" s="660"/>
      <c r="K48" s="660"/>
      <c r="L48" s="660"/>
      <c r="M48" s="660"/>
      <c r="N48" s="660"/>
      <c r="O48" s="660"/>
      <c r="P48" s="660"/>
      <c r="Q48" s="660"/>
      <c r="R48" s="660"/>
      <c r="S48" s="660"/>
      <c r="T48" s="660"/>
      <c r="U48" s="660"/>
      <c r="V48" s="660"/>
      <c r="W48" s="660"/>
      <c r="X48" s="660"/>
      <c r="Y48" s="660"/>
      <c r="Z48" s="661"/>
      <c r="AA48" s="629"/>
      <c r="AB48" s="629"/>
      <c r="AC48" s="629"/>
      <c r="AD48" s="629"/>
      <c r="AE48" s="629"/>
      <c r="AF48" s="630"/>
      <c r="AG48" s="630"/>
      <c r="AH48" s="630"/>
      <c r="AI48" s="630"/>
      <c r="AJ48" s="630"/>
      <c r="AK48" s="630"/>
      <c r="AL48" s="630"/>
      <c r="AM48" s="630"/>
      <c r="AN48" s="630"/>
      <c r="AO48" s="630"/>
      <c r="AP48" s="630"/>
      <c r="AQ48" s="630"/>
      <c r="AR48" s="623"/>
      <c r="AS48" s="623"/>
      <c r="AT48" s="623"/>
      <c r="AU48" s="623"/>
      <c r="AV48" s="623"/>
      <c r="AW48" s="623"/>
      <c r="AX48" s="643"/>
      <c r="AY48" s="636"/>
      <c r="AZ48" s="660"/>
      <c r="BA48" s="660"/>
      <c r="BB48" s="660"/>
      <c r="BC48" s="660"/>
      <c r="BD48" s="660"/>
      <c r="BE48" s="660"/>
      <c r="BF48" s="660"/>
      <c r="BG48" s="660"/>
      <c r="BH48" s="660"/>
      <c r="BI48" s="660"/>
      <c r="BJ48" s="660"/>
      <c r="BK48" s="660"/>
      <c r="BL48" s="660"/>
      <c r="BM48" s="660"/>
      <c r="BN48" s="660"/>
      <c r="BO48" s="660"/>
      <c r="BP48" s="660"/>
      <c r="BQ48" s="660"/>
      <c r="BR48" s="660"/>
      <c r="BS48" s="660"/>
      <c r="BT48" s="660"/>
      <c r="BU48" s="660"/>
      <c r="BV48" s="660"/>
      <c r="BW48" s="661"/>
      <c r="BX48" s="629"/>
      <c r="BY48" s="629"/>
      <c r="BZ48" s="629"/>
      <c r="CA48" s="629"/>
      <c r="CB48" s="629"/>
      <c r="CC48" s="630"/>
      <c r="CD48" s="630"/>
      <c r="CE48" s="630"/>
      <c r="CF48" s="630"/>
      <c r="CG48" s="630"/>
      <c r="CH48" s="630"/>
      <c r="CI48" s="630"/>
      <c r="CJ48" s="630"/>
      <c r="CK48" s="630"/>
      <c r="CL48" s="630"/>
      <c r="CM48" s="630"/>
      <c r="CN48" s="630"/>
      <c r="CO48" s="623"/>
      <c r="CP48" s="623"/>
      <c r="CQ48" s="623"/>
      <c r="CR48" s="623"/>
      <c r="CS48" s="623"/>
      <c r="CT48" s="623"/>
      <c r="CU48" s="643"/>
      <c r="CV48" s="249"/>
      <c r="CW48" s="212"/>
      <c r="CX48" s="636"/>
      <c r="CY48" s="660"/>
      <c r="CZ48" s="660"/>
      <c r="DA48" s="660"/>
      <c r="DB48" s="660"/>
      <c r="DC48" s="660"/>
      <c r="DD48" s="660"/>
      <c r="DE48" s="660"/>
      <c r="DF48" s="660"/>
      <c r="DG48" s="660"/>
      <c r="DH48" s="660"/>
      <c r="DI48" s="660"/>
      <c r="DJ48" s="660"/>
      <c r="DK48" s="660"/>
      <c r="DL48" s="660"/>
      <c r="DM48" s="660"/>
      <c r="DN48" s="660"/>
      <c r="DO48" s="660"/>
      <c r="DP48" s="660"/>
      <c r="DQ48" s="660"/>
      <c r="DR48" s="660"/>
      <c r="DS48" s="660"/>
      <c r="DT48" s="660"/>
      <c r="DU48" s="660"/>
      <c r="DV48" s="661"/>
      <c r="DW48" s="629"/>
      <c r="DX48" s="629"/>
      <c r="DY48" s="629"/>
      <c r="DZ48" s="629"/>
      <c r="EA48" s="629"/>
      <c r="EB48" s="630"/>
      <c r="EC48" s="630"/>
      <c r="ED48" s="630"/>
      <c r="EE48" s="630"/>
      <c r="EF48" s="630"/>
      <c r="EG48" s="630"/>
      <c r="EH48" s="630"/>
      <c r="EI48" s="630"/>
      <c r="EJ48" s="630"/>
      <c r="EK48" s="630"/>
      <c r="EL48" s="630"/>
      <c r="EM48" s="630"/>
      <c r="EN48" s="623"/>
      <c r="EO48" s="623"/>
      <c r="EP48" s="623"/>
      <c r="EQ48" s="623"/>
      <c r="ER48" s="623"/>
      <c r="ES48" s="623"/>
      <c r="ET48" s="643"/>
      <c r="EU48" s="636"/>
      <c r="EV48" s="660"/>
      <c r="EW48" s="660"/>
      <c r="EX48" s="660"/>
      <c r="EY48" s="660"/>
      <c r="EZ48" s="660"/>
      <c r="FA48" s="660"/>
      <c r="FB48" s="660"/>
      <c r="FC48" s="660"/>
      <c r="FD48" s="660"/>
      <c r="FE48" s="660"/>
      <c r="FF48" s="660"/>
      <c r="FG48" s="660"/>
      <c r="FH48" s="660"/>
      <c r="FI48" s="660"/>
      <c r="FJ48" s="660"/>
      <c r="FK48" s="660"/>
      <c r="FL48" s="660"/>
      <c r="FM48" s="660"/>
      <c r="FN48" s="660"/>
      <c r="FO48" s="660"/>
      <c r="FP48" s="660"/>
      <c r="FQ48" s="660"/>
      <c r="FR48" s="660"/>
      <c r="FS48" s="661"/>
      <c r="FT48" s="629"/>
      <c r="FU48" s="629"/>
      <c r="FV48" s="629"/>
      <c r="FW48" s="629"/>
      <c r="FX48" s="629"/>
      <c r="FY48" s="630"/>
      <c r="FZ48" s="630"/>
      <c r="GA48" s="630"/>
      <c r="GB48" s="630"/>
      <c r="GC48" s="630"/>
      <c r="GD48" s="630"/>
      <c r="GE48" s="630"/>
      <c r="GF48" s="630"/>
      <c r="GG48" s="630"/>
      <c r="GH48" s="630"/>
      <c r="GI48" s="630"/>
      <c r="GJ48" s="630"/>
      <c r="GK48" s="623"/>
      <c r="GL48" s="623"/>
      <c r="GM48" s="623"/>
      <c r="GN48" s="623"/>
      <c r="GO48" s="623"/>
      <c r="GP48" s="623"/>
      <c r="GQ48" s="643"/>
      <c r="GR48" s="6"/>
    </row>
    <row r="49" spans="1:200" ht="5.25" customHeight="1" x14ac:dyDescent="0.25">
      <c r="A49" s="212"/>
      <c r="B49" s="160"/>
      <c r="C49" s="1235"/>
      <c r="D49" s="1236"/>
      <c r="E49" s="1236"/>
      <c r="F49" s="1236"/>
      <c r="G49" s="1236"/>
      <c r="H49" s="1236"/>
      <c r="I49" s="1236"/>
      <c r="J49" s="1236"/>
      <c r="K49" s="1236"/>
      <c r="L49" s="1236"/>
      <c r="M49" s="1236"/>
      <c r="N49" s="1236"/>
      <c r="O49" s="1236"/>
      <c r="P49" s="6"/>
      <c r="Q49" s="1237"/>
      <c r="R49" s="1237"/>
      <c r="S49" s="1237"/>
      <c r="T49" s="1237"/>
      <c r="U49" s="1237"/>
      <c r="V49" s="250"/>
      <c r="W49" s="250"/>
      <c r="X49" s="250"/>
      <c r="Y49" s="250"/>
      <c r="Z49" s="15"/>
      <c r="AA49" s="1143" t="str">
        <f>IF('FRONT PAGE'!$A$1="www.fly-logics.com","TOTAL 2nd
SEMESTER",0)</f>
        <v>TOTAL 2nd
SEMESTER</v>
      </c>
      <c r="AB49" s="1143"/>
      <c r="AC49" s="1143"/>
      <c r="AD49" s="1143"/>
      <c r="AE49" s="1143"/>
      <c r="AF49" s="1144" t="str">
        <f>IF(SUM(AF31:AI48)=0," ",SUM(AF31:AI48))</f>
        <v xml:space="preserve"> </v>
      </c>
      <c r="AG49" s="1144"/>
      <c r="AH49" s="1144"/>
      <c r="AI49" s="1144"/>
      <c r="AJ49" s="1144" t="str">
        <f>IF(SUM(AJ31:AM48)=0," ",SUM(AJ31:AM48))</f>
        <v xml:space="preserve"> </v>
      </c>
      <c r="AK49" s="1144"/>
      <c r="AL49" s="1144"/>
      <c r="AM49" s="1144"/>
      <c r="AN49" s="1144" t="str">
        <f>IF(SUM(AN31:AQ48)=0," ",SUM(AN31:AQ48))</f>
        <v xml:space="preserve"> </v>
      </c>
      <c r="AO49" s="1144"/>
      <c r="AP49" s="1144"/>
      <c r="AQ49" s="1144"/>
      <c r="AR49" s="1145" t="str">
        <f>IF(SUM(AR31:AT48)=0," ",SUM(AR31:AT48))</f>
        <v xml:space="preserve"> </v>
      </c>
      <c r="AS49" s="1145"/>
      <c r="AT49" s="1145"/>
      <c r="AU49" s="1145" t="str">
        <f>IF(SUM(AU31:AW48)=0," ",SUM(AU31:AW48))</f>
        <v xml:space="preserve"> </v>
      </c>
      <c r="AV49" s="1145"/>
      <c r="AW49" s="1145"/>
      <c r="AX49" s="643"/>
      <c r="AY49" s="160"/>
      <c r="AZ49" s="1235"/>
      <c r="BA49" s="1236"/>
      <c r="BB49" s="1236"/>
      <c r="BC49" s="1236"/>
      <c r="BD49" s="1236"/>
      <c r="BE49" s="1236"/>
      <c r="BF49" s="1236"/>
      <c r="BG49" s="1236"/>
      <c r="BH49" s="1236"/>
      <c r="BI49" s="1236"/>
      <c r="BJ49" s="1236"/>
      <c r="BK49" s="1236"/>
      <c r="BL49" s="1236"/>
      <c r="BM49" s="6"/>
      <c r="BN49" s="1237"/>
      <c r="BO49" s="1237"/>
      <c r="BP49" s="1237"/>
      <c r="BQ49" s="1237"/>
      <c r="BR49" s="1237"/>
      <c r="BS49" s="250"/>
      <c r="BT49" s="250"/>
      <c r="BU49" s="250"/>
      <c r="BV49" s="250"/>
      <c r="BW49" s="15"/>
      <c r="BX49" s="1143" t="str">
        <f>IF('FRONT PAGE'!$A$1="www.fly-logics.com","TOTAL 2nd
SEMESTER",0)</f>
        <v>TOTAL 2nd
SEMESTER</v>
      </c>
      <c r="BY49" s="1143"/>
      <c r="BZ49" s="1143"/>
      <c r="CA49" s="1143"/>
      <c r="CB49" s="1143"/>
      <c r="CC49" s="1144" t="str">
        <f>IF(SUM(CC31:CF48)=0," ",SUM(CC31:CF48))</f>
        <v xml:space="preserve"> </v>
      </c>
      <c r="CD49" s="1144"/>
      <c r="CE49" s="1144"/>
      <c r="CF49" s="1144"/>
      <c r="CG49" s="1144" t="str">
        <f>IF(SUM(CG31:CJ48)=0," ",SUM(CG31:CJ48))</f>
        <v xml:space="preserve"> </v>
      </c>
      <c r="CH49" s="1144"/>
      <c r="CI49" s="1144"/>
      <c r="CJ49" s="1144"/>
      <c r="CK49" s="1144" t="str">
        <f>IF(SUM(CK31:CN48)=0," ",SUM(CK31:CN48))</f>
        <v xml:space="preserve"> </v>
      </c>
      <c r="CL49" s="1144"/>
      <c r="CM49" s="1144"/>
      <c r="CN49" s="1144"/>
      <c r="CO49" s="1145" t="str">
        <f>IF(SUM(CO31:CQ48)=0," ",SUM(CO31:CQ48))</f>
        <v xml:space="preserve"> </v>
      </c>
      <c r="CP49" s="1145"/>
      <c r="CQ49" s="1145"/>
      <c r="CR49" s="1145" t="str">
        <f>IF(SUM(CR31:CT48)=0," ",SUM(CR31:CT48))</f>
        <v xml:space="preserve"> </v>
      </c>
      <c r="CS49" s="1145"/>
      <c r="CT49" s="1145"/>
      <c r="CU49" s="643"/>
      <c r="CV49" s="251"/>
      <c r="CW49" s="212"/>
      <c r="CX49" s="160"/>
      <c r="CY49" s="1235"/>
      <c r="CZ49" s="1236"/>
      <c r="DA49" s="1236"/>
      <c r="DB49" s="1236"/>
      <c r="DC49" s="1236"/>
      <c r="DD49" s="1236"/>
      <c r="DE49" s="1236"/>
      <c r="DF49" s="1236"/>
      <c r="DG49" s="1236"/>
      <c r="DH49" s="1236"/>
      <c r="DI49" s="1236"/>
      <c r="DJ49" s="1236"/>
      <c r="DK49" s="1236"/>
      <c r="DL49" s="6"/>
      <c r="DM49" s="1237"/>
      <c r="DN49" s="1237"/>
      <c r="DO49" s="1237"/>
      <c r="DP49" s="1237"/>
      <c r="DQ49" s="1237"/>
      <c r="DR49" s="250"/>
      <c r="DS49" s="250"/>
      <c r="DT49" s="250"/>
      <c r="DU49" s="250"/>
      <c r="DV49" s="15"/>
      <c r="DW49" s="1143" t="str">
        <f>IF('FRONT PAGE'!$A$1="www.fly-logics.com","TOTAL 2nd
SEMESTER",0)</f>
        <v>TOTAL 2nd
SEMESTER</v>
      </c>
      <c r="DX49" s="1143"/>
      <c r="DY49" s="1143"/>
      <c r="DZ49" s="1143"/>
      <c r="EA49" s="1143"/>
      <c r="EB49" s="1144" t="str">
        <f>IF(SUM(EB31:EE48)=0," ",SUM(EB31:EE48))</f>
        <v xml:space="preserve"> </v>
      </c>
      <c r="EC49" s="1144"/>
      <c r="ED49" s="1144"/>
      <c r="EE49" s="1144"/>
      <c r="EF49" s="1144" t="str">
        <f>IF(SUM(EF31:EI48)=0," ",SUM(EF31:EI48))</f>
        <v xml:space="preserve"> </v>
      </c>
      <c r="EG49" s="1144"/>
      <c r="EH49" s="1144"/>
      <c r="EI49" s="1144"/>
      <c r="EJ49" s="1144" t="str">
        <f>IF(SUM(EJ31:EM48)=0," ",SUM(EJ31:EM48))</f>
        <v xml:space="preserve"> </v>
      </c>
      <c r="EK49" s="1144"/>
      <c r="EL49" s="1144"/>
      <c r="EM49" s="1144"/>
      <c r="EN49" s="1145" t="str">
        <f>IF(SUM(EN31:EP48)=0," ",SUM(EN31:EP48))</f>
        <v xml:space="preserve"> </v>
      </c>
      <c r="EO49" s="1145"/>
      <c r="EP49" s="1145"/>
      <c r="EQ49" s="1145" t="str">
        <f>IF(SUM(EQ31:ES48)=0," ",SUM(EQ31:ES48))</f>
        <v xml:space="preserve"> </v>
      </c>
      <c r="ER49" s="1145"/>
      <c r="ES49" s="1145"/>
      <c r="ET49" s="643"/>
      <c r="EU49" s="160"/>
      <c r="EV49" s="1235"/>
      <c r="EW49" s="1236"/>
      <c r="EX49" s="1236"/>
      <c r="EY49" s="1236"/>
      <c r="EZ49" s="1236"/>
      <c r="FA49" s="1236"/>
      <c r="FB49" s="1236"/>
      <c r="FC49" s="1236"/>
      <c r="FD49" s="1236"/>
      <c r="FE49" s="1236"/>
      <c r="FF49" s="1236"/>
      <c r="FG49" s="1236"/>
      <c r="FH49" s="1236"/>
      <c r="FI49" s="6"/>
      <c r="FJ49" s="1237"/>
      <c r="FK49" s="1237"/>
      <c r="FL49" s="1237"/>
      <c r="FM49" s="1237"/>
      <c r="FN49" s="1237"/>
      <c r="FO49" s="250"/>
      <c r="FP49" s="250"/>
      <c r="FQ49" s="250"/>
      <c r="FR49" s="250"/>
      <c r="FS49" s="15"/>
      <c r="FT49" s="1143" t="str">
        <f>IF('FRONT PAGE'!$A$1="www.fly-logics.com","TOTAL 2nd
SEMESTER",0)</f>
        <v>TOTAL 2nd
SEMESTER</v>
      </c>
      <c r="FU49" s="1143"/>
      <c r="FV49" s="1143"/>
      <c r="FW49" s="1143"/>
      <c r="FX49" s="1143"/>
      <c r="FY49" s="1144" t="str">
        <f>IF(SUM(FY31:GB48)=0," ",SUM(FY31:GB48))</f>
        <v xml:space="preserve"> </v>
      </c>
      <c r="FZ49" s="1144"/>
      <c r="GA49" s="1144"/>
      <c r="GB49" s="1144"/>
      <c r="GC49" s="1144" t="str">
        <f>IF(SUM(GC31:GF48)=0," ",SUM(GC31:GF48))</f>
        <v xml:space="preserve"> </v>
      </c>
      <c r="GD49" s="1144"/>
      <c r="GE49" s="1144"/>
      <c r="GF49" s="1144"/>
      <c r="GG49" s="1144" t="str">
        <f>IF(SUM(GG31:GJ48)=0," ",SUM(GG31:GJ48))</f>
        <v xml:space="preserve"> </v>
      </c>
      <c r="GH49" s="1144"/>
      <c r="GI49" s="1144"/>
      <c r="GJ49" s="1144"/>
      <c r="GK49" s="1145" t="str">
        <f>IF(SUM(GK31:GM48)=0," ",SUM(GK31:GM48))</f>
        <v xml:space="preserve"> </v>
      </c>
      <c r="GL49" s="1145"/>
      <c r="GM49" s="1145"/>
      <c r="GN49" s="1145" t="str">
        <f>IF(SUM(GN31:GP48)=0," ",SUM(GN31:GP48))</f>
        <v xml:space="preserve"> </v>
      </c>
      <c r="GO49" s="1145"/>
      <c r="GP49" s="1145"/>
      <c r="GQ49" s="643"/>
      <c r="GR49" s="6"/>
    </row>
    <row r="50" spans="1:200" ht="8.85" customHeight="1" x14ac:dyDescent="0.25">
      <c r="A50" s="212"/>
      <c r="B50" s="160"/>
      <c r="C50" s="1238" t="str">
        <f>IF('FRONT PAGE'!$A$1="www.fly-logics.com","FLIGHT INSTRUCTOR",0)</f>
        <v>FLIGHT INSTRUCTOR</v>
      </c>
      <c r="D50" s="1238"/>
      <c r="E50" s="1238"/>
      <c r="F50" s="1238"/>
      <c r="G50" s="1238"/>
      <c r="H50" s="1238"/>
      <c r="I50" s="1238"/>
      <c r="J50" s="1238"/>
      <c r="K50" s="1238"/>
      <c r="L50" s="1238"/>
      <c r="M50" s="1238"/>
      <c r="N50" s="1238"/>
      <c r="O50" s="1238"/>
      <c r="P50" s="6"/>
      <c r="Q50" s="1239" t="str">
        <f>IF('FRONT PAGE'!$A$1="www.fly-logics.com","NO FLIGHTS",0)</f>
        <v>NO FLIGHTS</v>
      </c>
      <c r="R50" s="1239"/>
      <c r="S50" s="1239"/>
      <c r="T50" s="1239"/>
      <c r="U50" s="1240"/>
      <c r="V50" s="1127" t="str">
        <f>IF(COUNTIFS(LOGBOOK!$AB$5:$AB$1036129,"&gt;0",LOGBOOK!$D$5:$D$1036129,F9,LOGBOOK!$AN$5:$AN$1036129,V9,LOGBOOK!$E$5:$E$1036129,L9)=0," ",COUNTIFS(LOGBOOK!$AB$5:$AB$1036129,"&gt;0",LOGBOOK!$D$5:$D$1036129,F9,LOGBOOK!$AN$5:$AN$1036129,V9,LOGBOOK!$E$5:$E$1036129,L9))</f>
        <v xml:space="preserve"> </v>
      </c>
      <c r="W50" s="1128"/>
      <c r="X50" s="1128"/>
      <c r="Y50" s="1128"/>
      <c r="Z50" s="15"/>
      <c r="AA50" s="1143"/>
      <c r="AB50" s="1143"/>
      <c r="AC50" s="1143"/>
      <c r="AD50" s="1143"/>
      <c r="AE50" s="1143"/>
      <c r="AF50" s="1144"/>
      <c r="AG50" s="1144"/>
      <c r="AH50" s="1144"/>
      <c r="AI50" s="1144"/>
      <c r="AJ50" s="1144"/>
      <c r="AK50" s="1144"/>
      <c r="AL50" s="1144"/>
      <c r="AM50" s="1144"/>
      <c r="AN50" s="1144"/>
      <c r="AO50" s="1144"/>
      <c r="AP50" s="1144"/>
      <c r="AQ50" s="1144"/>
      <c r="AR50" s="1145"/>
      <c r="AS50" s="1145"/>
      <c r="AT50" s="1145"/>
      <c r="AU50" s="1145"/>
      <c r="AV50" s="1145"/>
      <c r="AW50" s="1145"/>
      <c r="AX50" s="643"/>
      <c r="AY50" s="160"/>
      <c r="AZ50" s="1238" t="str">
        <f>IF('FRONT PAGE'!$A$1="www.fly-logics.com","FLIGHT INSTRUCTOR",0)</f>
        <v>FLIGHT INSTRUCTOR</v>
      </c>
      <c r="BA50" s="1238"/>
      <c r="BB50" s="1238"/>
      <c r="BC50" s="1238"/>
      <c r="BD50" s="1238"/>
      <c r="BE50" s="1238"/>
      <c r="BF50" s="1238"/>
      <c r="BG50" s="1238"/>
      <c r="BH50" s="1238"/>
      <c r="BI50" s="1238"/>
      <c r="BJ50" s="1238"/>
      <c r="BK50" s="1238"/>
      <c r="BL50" s="1238"/>
      <c r="BM50" s="6"/>
      <c r="BN50" s="1239" t="str">
        <f>IF('FRONT PAGE'!$A$1="www.fly-logics.com","NO FLIGHTS",0)</f>
        <v>NO FLIGHTS</v>
      </c>
      <c r="BO50" s="1239"/>
      <c r="BP50" s="1239"/>
      <c r="BQ50" s="1239"/>
      <c r="BR50" s="1240"/>
      <c r="BS50" s="1127" t="str">
        <f>IF(COUNTIFS(LOGBOOK!$AB$5:$AB$1036129,"&gt;0",LOGBOOK!$D$5:$D$1036129,BC9,LOGBOOK!$AN$5:$AN$1036129,BS9,LOGBOOK!$E$5:$E$1036129,BI9)=0," ",COUNTIFS(LOGBOOK!$AB$5:$AB$1036129,"&gt;0",LOGBOOK!$D$5:$D$1036129,BC9,LOGBOOK!$AN$5:$AN$1036129,BS9,LOGBOOK!$E$5:$E$1036129,BI9))</f>
        <v xml:space="preserve"> </v>
      </c>
      <c r="BT50" s="1128"/>
      <c r="BU50" s="1128"/>
      <c r="BV50" s="1128"/>
      <c r="BW50" s="15"/>
      <c r="BX50" s="1143"/>
      <c r="BY50" s="1143"/>
      <c r="BZ50" s="1143"/>
      <c r="CA50" s="1143"/>
      <c r="CB50" s="1143"/>
      <c r="CC50" s="1144"/>
      <c r="CD50" s="1144"/>
      <c r="CE50" s="1144"/>
      <c r="CF50" s="1144"/>
      <c r="CG50" s="1144"/>
      <c r="CH50" s="1144"/>
      <c r="CI50" s="1144"/>
      <c r="CJ50" s="1144"/>
      <c r="CK50" s="1144"/>
      <c r="CL50" s="1144"/>
      <c r="CM50" s="1144"/>
      <c r="CN50" s="1144"/>
      <c r="CO50" s="1145"/>
      <c r="CP50" s="1145"/>
      <c r="CQ50" s="1145"/>
      <c r="CR50" s="1145"/>
      <c r="CS50" s="1145"/>
      <c r="CT50" s="1145"/>
      <c r="CU50" s="643"/>
      <c r="CV50" s="251"/>
      <c r="CW50" s="212"/>
      <c r="CX50" s="160"/>
      <c r="CY50" s="1238" t="str">
        <f>IF('FRONT PAGE'!$A$1="www.fly-logics.com","FLIGHT INSTRUCTOR",0)</f>
        <v>FLIGHT INSTRUCTOR</v>
      </c>
      <c r="CZ50" s="1238"/>
      <c r="DA50" s="1238"/>
      <c r="DB50" s="1238"/>
      <c r="DC50" s="1238"/>
      <c r="DD50" s="1238"/>
      <c r="DE50" s="1238"/>
      <c r="DF50" s="1238"/>
      <c r="DG50" s="1238"/>
      <c r="DH50" s="1238"/>
      <c r="DI50" s="1238"/>
      <c r="DJ50" s="1238"/>
      <c r="DK50" s="1238"/>
      <c r="DL50" s="6"/>
      <c r="DM50" s="1239" t="str">
        <f>IF('FRONT PAGE'!$A$1="www.fly-logics.com","NO FLIGHTS",0)</f>
        <v>NO FLIGHTS</v>
      </c>
      <c r="DN50" s="1239"/>
      <c r="DO50" s="1239"/>
      <c r="DP50" s="1239"/>
      <c r="DQ50" s="1240"/>
      <c r="DR50" s="1127" t="str">
        <f>IF(COUNTIFS(LOGBOOK!$AB$5:$AB$1036129,"&gt;0",LOGBOOK!$D$5:$D$1036129,DB9,LOGBOOK!$AN$5:$AN$1036129,DR9,LOGBOOK!$E$5:$E$1036129,DH9)=0," ",COUNTIFS(LOGBOOK!$AB$5:$AB$1036129,"&gt;0",LOGBOOK!$D$5:$D$1036129,DB9,LOGBOOK!$AN$5:$AN$1036129,DR9,LOGBOOK!$E$5:$E$1036129,DH9))</f>
        <v xml:space="preserve"> </v>
      </c>
      <c r="DS50" s="1128"/>
      <c r="DT50" s="1128"/>
      <c r="DU50" s="1128"/>
      <c r="DV50" s="15"/>
      <c r="DW50" s="1143"/>
      <c r="DX50" s="1143"/>
      <c r="DY50" s="1143"/>
      <c r="DZ50" s="1143"/>
      <c r="EA50" s="1143"/>
      <c r="EB50" s="1144"/>
      <c r="EC50" s="1144"/>
      <c r="ED50" s="1144"/>
      <c r="EE50" s="1144"/>
      <c r="EF50" s="1144"/>
      <c r="EG50" s="1144"/>
      <c r="EH50" s="1144"/>
      <c r="EI50" s="1144"/>
      <c r="EJ50" s="1144"/>
      <c r="EK50" s="1144"/>
      <c r="EL50" s="1144"/>
      <c r="EM50" s="1144"/>
      <c r="EN50" s="1145"/>
      <c r="EO50" s="1145"/>
      <c r="EP50" s="1145"/>
      <c r="EQ50" s="1145"/>
      <c r="ER50" s="1145"/>
      <c r="ES50" s="1145"/>
      <c r="ET50" s="643"/>
      <c r="EU50" s="160"/>
      <c r="EV50" s="1238" t="str">
        <f>IF('FRONT PAGE'!$A$1="www.fly-logics.com","FLIGHT INSTRUCTOR",0)</f>
        <v>FLIGHT INSTRUCTOR</v>
      </c>
      <c r="EW50" s="1238"/>
      <c r="EX50" s="1238"/>
      <c r="EY50" s="1238"/>
      <c r="EZ50" s="1238"/>
      <c r="FA50" s="1238"/>
      <c r="FB50" s="1238"/>
      <c r="FC50" s="1238"/>
      <c r="FD50" s="1238"/>
      <c r="FE50" s="1238"/>
      <c r="FF50" s="1238"/>
      <c r="FG50" s="1238"/>
      <c r="FH50" s="1238"/>
      <c r="FI50" s="6"/>
      <c r="FJ50" s="1239" t="str">
        <f>IF('FRONT PAGE'!$A$1="www.fly-logics.com","NO FLIGHTS",0)</f>
        <v>NO FLIGHTS</v>
      </c>
      <c r="FK50" s="1239"/>
      <c r="FL50" s="1239"/>
      <c r="FM50" s="1239"/>
      <c r="FN50" s="1240"/>
      <c r="FO50" s="1127" t="str">
        <f>IF(COUNTIFS(LOGBOOK!$AB$5:$AB$1036129,"&gt;0",LOGBOOK!$D$5:$D$1036129,EY9,LOGBOOK!$AN$5:$AN$1036129,FO9,LOGBOOK!$E$5:$E$1036129,FE9)=0," ",COUNTIFS(LOGBOOK!$AB$5:$AB$1036129,"&gt;0",LOGBOOK!$D$5:$D$1036129,EY9,LOGBOOK!$AN$5:$AN$1036129,FO9,LOGBOOK!$E$5:$E$1036129,FE9))</f>
        <v xml:space="preserve"> </v>
      </c>
      <c r="FP50" s="1128"/>
      <c r="FQ50" s="1128"/>
      <c r="FR50" s="1128"/>
      <c r="FS50" s="15"/>
      <c r="FT50" s="1143"/>
      <c r="FU50" s="1143"/>
      <c r="FV50" s="1143"/>
      <c r="FW50" s="1143"/>
      <c r="FX50" s="1143"/>
      <c r="FY50" s="1144"/>
      <c r="FZ50" s="1144"/>
      <c r="GA50" s="1144"/>
      <c r="GB50" s="1144"/>
      <c r="GC50" s="1144"/>
      <c r="GD50" s="1144"/>
      <c r="GE50" s="1144"/>
      <c r="GF50" s="1144"/>
      <c r="GG50" s="1144"/>
      <c r="GH50" s="1144"/>
      <c r="GI50" s="1144"/>
      <c r="GJ50" s="1144"/>
      <c r="GK50" s="1145"/>
      <c r="GL50" s="1145"/>
      <c r="GM50" s="1145"/>
      <c r="GN50" s="1145"/>
      <c r="GO50" s="1145"/>
      <c r="GP50" s="1145"/>
      <c r="GQ50" s="643"/>
      <c r="GR50" s="6"/>
    </row>
    <row r="51" spans="1:200" ht="8.85" customHeight="1" x14ac:dyDescent="0.25">
      <c r="A51" s="212"/>
      <c r="B51" s="160"/>
      <c r="C51" s="1238"/>
      <c r="D51" s="1238"/>
      <c r="E51" s="1238"/>
      <c r="F51" s="1238"/>
      <c r="G51" s="1238"/>
      <c r="H51" s="1238"/>
      <c r="I51" s="1238"/>
      <c r="J51" s="1238"/>
      <c r="K51" s="1238"/>
      <c r="L51" s="1238"/>
      <c r="M51" s="1238"/>
      <c r="N51" s="1238"/>
      <c r="O51" s="1238"/>
      <c r="P51" s="6"/>
      <c r="Q51" s="1239"/>
      <c r="R51" s="1239"/>
      <c r="S51" s="1239"/>
      <c r="T51" s="1239"/>
      <c r="U51" s="1240"/>
      <c r="V51" s="1127"/>
      <c r="W51" s="1128"/>
      <c r="X51" s="1128"/>
      <c r="Y51" s="1128"/>
      <c r="Z51" s="15"/>
      <c r="AA51" s="1143"/>
      <c r="AB51" s="1143"/>
      <c r="AC51" s="1143"/>
      <c r="AD51" s="1143"/>
      <c r="AE51" s="1143"/>
      <c r="AF51" s="1144"/>
      <c r="AG51" s="1144"/>
      <c r="AH51" s="1144"/>
      <c r="AI51" s="1144"/>
      <c r="AJ51" s="1144"/>
      <c r="AK51" s="1144"/>
      <c r="AL51" s="1144"/>
      <c r="AM51" s="1144"/>
      <c r="AN51" s="1144"/>
      <c r="AO51" s="1144"/>
      <c r="AP51" s="1144"/>
      <c r="AQ51" s="1144"/>
      <c r="AR51" s="1145"/>
      <c r="AS51" s="1145"/>
      <c r="AT51" s="1145"/>
      <c r="AU51" s="1145"/>
      <c r="AV51" s="1145"/>
      <c r="AW51" s="1145"/>
      <c r="AX51" s="643"/>
      <c r="AY51" s="160"/>
      <c r="AZ51" s="1238"/>
      <c r="BA51" s="1238"/>
      <c r="BB51" s="1238"/>
      <c r="BC51" s="1238"/>
      <c r="BD51" s="1238"/>
      <c r="BE51" s="1238"/>
      <c r="BF51" s="1238"/>
      <c r="BG51" s="1238"/>
      <c r="BH51" s="1238"/>
      <c r="BI51" s="1238"/>
      <c r="BJ51" s="1238"/>
      <c r="BK51" s="1238"/>
      <c r="BL51" s="1238"/>
      <c r="BM51" s="6"/>
      <c r="BN51" s="1239"/>
      <c r="BO51" s="1239"/>
      <c r="BP51" s="1239"/>
      <c r="BQ51" s="1239"/>
      <c r="BR51" s="1240"/>
      <c r="BS51" s="1127"/>
      <c r="BT51" s="1128"/>
      <c r="BU51" s="1128"/>
      <c r="BV51" s="1128"/>
      <c r="BW51" s="15"/>
      <c r="BX51" s="1143"/>
      <c r="BY51" s="1143"/>
      <c r="BZ51" s="1143"/>
      <c r="CA51" s="1143"/>
      <c r="CB51" s="1143"/>
      <c r="CC51" s="1144"/>
      <c r="CD51" s="1144"/>
      <c r="CE51" s="1144"/>
      <c r="CF51" s="1144"/>
      <c r="CG51" s="1144"/>
      <c r="CH51" s="1144"/>
      <c r="CI51" s="1144"/>
      <c r="CJ51" s="1144"/>
      <c r="CK51" s="1144"/>
      <c r="CL51" s="1144"/>
      <c r="CM51" s="1144"/>
      <c r="CN51" s="1144"/>
      <c r="CO51" s="1145"/>
      <c r="CP51" s="1145"/>
      <c r="CQ51" s="1145"/>
      <c r="CR51" s="1145"/>
      <c r="CS51" s="1145"/>
      <c r="CT51" s="1145"/>
      <c r="CU51" s="643"/>
      <c r="CV51" s="251"/>
      <c r="CW51" s="212"/>
      <c r="CX51" s="160"/>
      <c r="CY51" s="1238"/>
      <c r="CZ51" s="1238"/>
      <c r="DA51" s="1238"/>
      <c r="DB51" s="1238"/>
      <c r="DC51" s="1238"/>
      <c r="DD51" s="1238"/>
      <c r="DE51" s="1238"/>
      <c r="DF51" s="1238"/>
      <c r="DG51" s="1238"/>
      <c r="DH51" s="1238"/>
      <c r="DI51" s="1238"/>
      <c r="DJ51" s="1238"/>
      <c r="DK51" s="1238"/>
      <c r="DL51" s="6"/>
      <c r="DM51" s="1239"/>
      <c r="DN51" s="1239"/>
      <c r="DO51" s="1239"/>
      <c r="DP51" s="1239"/>
      <c r="DQ51" s="1240"/>
      <c r="DR51" s="1127"/>
      <c r="DS51" s="1128"/>
      <c r="DT51" s="1128"/>
      <c r="DU51" s="1128"/>
      <c r="DV51" s="15"/>
      <c r="DW51" s="1143"/>
      <c r="DX51" s="1143"/>
      <c r="DY51" s="1143"/>
      <c r="DZ51" s="1143"/>
      <c r="EA51" s="1143"/>
      <c r="EB51" s="1144"/>
      <c r="EC51" s="1144"/>
      <c r="ED51" s="1144"/>
      <c r="EE51" s="1144"/>
      <c r="EF51" s="1144"/>
      <c r="EG51" s="1144"/>
      <c r="EH51" s="1144"/>
      <c r="EI51" s="1144"/>
      <c r="EJ51" s="1144"/>
      <c r="EK51" s="1144"/>
      <c r="EL51" s="1144"/>
      <c r="EM51" s="1144"/>
      <c r="EN51" s="1145"/>
      <c r="EO51" s="1145"/>
      <c r="EP51" s="1145"/>
      <c r="EQ51" s="1145"/>
      <c r="ER51" s="1145"/>
      <c r="ES51" s="1145"/>
      <c r="ET51" s="643"/>
      <c r="EU51" s="160"/>
      <c r="EV51" s="1238"/>
      <c r="EW51" s="1238"/>
      <c r="EX51" s="1238"/>
      <c r="EY51" s="1238"/>
      <c r="EZ51" s="1238"/>
      <c r="FA51" s="1238"/>
      <c r="FB51" s="1238"/>
      <c r="FC51" s="1238"/>
      <c r="FD51" s="1238"/>
      <c r="FE51" s="1238"/>
      <c r="FF51" s="1238"/>
      <c r="FG51" s="1238"/>
      <c r="FH51" s="1238"/>
      <c r="FI51" s="6"/>
      <c r="FJ51" s="1239"/>
      <c r="FK51" s="1239"/>
      <c r="FL51" s="1239"/>
      <c r="FM51" s="1239"/>
      <c r="FN51" s="1240"/>
      <c r="FO51" s="1127"/>
      <c r="FP51" s="1128"/>
      <c r="FQ51" s="1128"/>
      <c r="FR51" s="1128"/>
      <c r="FS51" s="15"/>
      <c r="FT51" s="1143"/>
      <c r="FU51" s="1143"/>
      <c r="FV51" s="1143"/>
      <c r="FW51" s="1143"/>
      <c r="FX51" s="1143"/>
      <c r="FY51" s="1144"/>
      <c r="FZ51" s="1144"/>
      <c r="GA51" s="1144"/>
      <c r="GB51" s="1144"/>
      <c r="GC51" s="1144"/>
      <c r="GD51" s="1144"/>
      <c r="GE51" s="1144"/>
      <c r="GF51" s="1144"/>
      <c r="GG51" s="1144"/>
      <c r="GH51" s="1144"/>
      <c r="GI51" s="1144"/>
      <c r="GJ51" s="1144"/>
      <c r="GK51" s="1145"/>
      <c r="GL51" s="1145"/>
      <c r="GM51" s="1145"/>
      <c r="GN51" s="1145"/>
      <c r="GO51" s="1145"/>
      <c r="GP51" s="1145"/>
      <c r="GQ51" s="643"/>
      <c r="GR51" s="6"/>
    </row>
    <row r="52" spans="1:200" ht="5.25" customHeight="1" x14ac:dyDescent="0.25">
      <c r="A52" s="212"/>
      <c r="B52" s="160"/>
      <c r="C52" s="624"/>
      <c r="D52" s="624"/>
      <c r="E52" s="624"/>
      <c r="F52" s="624"/>
      <c r="G52" s="624"/>
      <c r="H52" s="624"/>
      <c r="I52" s="624"/>
      <c r="J52" s="624"/>
      <c r="K52" s="624"/>
      <c r="L52" s="624"/>
      <c r="M52" s="624"/>
      <c r="N52" s="624"/>
      <c r="O52" s="624"/>
      <c r="P52" s="624"/>
      <c r="Q52" s="624"/>
      <c r="R52" s="624"/>
      <c r="S52" s="624"/>
      <c r="T52" s="624"/>
      <c r="U52" s="624"/>
      <c r="V52" s="624"/>
      <c r="W52" s="624"/>
      <c r="X52" s="624"/>
      <c r="Y52" s="624"/>
      <c r="Z52" s="15"/>
      <c r="AA52" s="1143"/>
      <c r="AB52" s="1143"/>
      <c r="AC52" s="1143"/>
      <c r="AD52" s="1143"/>
      <c r="AE52" s="1143"/>
      <c r="AF52" s="1144"/>
      <c r="AG52" s="1144"/>
      <c r="AH52" s="1144"/>
      <c r="AI52" s="1144"/>
      <c r="AJ52" s="1144"/>
      <c r="AK52" s="1144"/>
      <c r="AL52" s="1144"/>
      <c r="AM52" s="1144"/>
      <c r="AN52" s="1144"/>
      <c r="AO52" s="1144"/>
      <c r="AP52" s="1144"/>
      <c r="AQ52" s="1144"/>
      <c r="AR52" s="1145"/>
      <c r="AS52" s="1145"/>
      <c r="AT52" s="1145"/>
      <c r="AU52" s="1145"/>
      <c r="AV52" s="1145"/>
      <c r="AW52" s="1145"/>
      <c r="AX52" s="643"/>
      <c r="AY52" s="160"/>
      <c r="AZ52" s="624"/>
      <c r="BA52" s="624"/>
      <c r="BB52" s="624"/>
      <c r="BC52" s="624"/>
      <c r="BD52" s="624"/>
      <c r="BE52" s="624"/>
      <c r="BF52" s="624"/>
      <c r="BG52" s="624"/>
      <c r="BH52" s="624"/>
      <c r="BI52" s="624"/>
      <c r="BJ52" s="624"/>
      <c r="BK52" s="624"/>
      <c r="BL52" s="624"/>
      <c r="BM52" s="624"/>
      <c r="BN52" s="624"/>
      <c r="BO52" s="624"/>
      <c r="BP52" s="624"/>
      <c r="BQ52" s="624"/>
      <c r="BR52" s="624"/>
      <c r="BS52" s="624"/>
      <c r="BT52" s="624"/>
      <c r="BU52" s="624"/>
      <c r="BV52" s="624"/>
      <c r="BW52" s="15"/>
      <c r="BX52" s="1143"/>
      <c r="BY52" s="1143"/>
      <c r="BZ52" s="1143"/>
      <c r="CA52" s="1143"/>
      <c r="CB52" s="1143"/>
      <c r="CC52" s="1144"/>
      <c r="CD52" s="1144"/>
      <c r="CE52" s="1144"/>
      <c r="CF52" s="1144"/>
      <c r="CG52" s="1144"/>
      <c r="CH52" s="1144"/>
      <c r="CI52" s="1144"/>
      <c r="CJ52" s="1144"/>
      <c r="CK52" s="1144"/>
      <c r="CL52" s="1144"/>
      <c r="CM52" s="1144"/>
      <c r="CN52" s="1144"/>
      <c r="CO52" s="1145"/>
      <c r="CP52" s="1145"/>
      <c r="CQ52" s="1145"/>
      <c r="CR52" s="1145"/>
      <c r="CS52" s="1145"/>
      <c r="CT52" s="1145"/>
      <c r="CU52" s="643"/>
      <c r="CV52" s="251"/>
      <c r="CW52" s="212"/>
      <c r="CX52" s="160"/>
      <c r="CY52" s="624"/>
      <c r="CZ52" s="624"/>
      <c r="DA52" s="624"/>
      <c r="DB52" s="624"/>
      <c r="DC52" s="624"/>
      <c r="DD52" s="624"/>
      <c r="DE52" s="624"/>
      <c r="DF52" s="624"/>
      <c r="DG52" s="624"/>
      <c r="DH52" s="624"/>
      <c r="DI52" s="624"/>
      <c r="DJ52" s="624"/>
      <c r="DK52" s="624"/>
      <c r="DL52" s="624"/>
      <c r="DM52" s="624"/>
      <c r="DN52" s="624"/>
      <c r="DO52" s="624"/>
      <c r="DP52" s="624"/>
      <c r="DQ52" s="624"/>
      <c r="DR52" s="624"/>
      <c r="DS52" s="624"/>
      <c r="DT52" s="624"/>
      <c r="DU52" s="624"/>
      <c r="DV52" s="15"/>
      <c r="DW52" s="1143"/>
      <c r="DX52" s="1143"/>
      <c r="DY52" s="1143"/>
      <c r="DZ52" s="1143"/>
      <c r="EA52" s="1143"/>
      <c r="EB52" s="1144"/>
      <c r="EC52" s="1144"/>
      <c r="ED52" s="1144"/>
      <c r="EE52" s="1144"/>
      <c r="EF52" s="1144"/>
      <c r="EG52" s="1144"/>
      <c r="EH52" s="1144"/>
      <c r="EI52" s="1144"/>
      <c r="EJ52" s="1144"/>
      <c r="EK52" s="1144"/>
      <c r="EL52" s="1144"/>
      <c r="EM52" s="1144"/>
      <c r="EN52" s="1145"/>
      <c r="EO52" s="1145"/>
      <c r="EP52" s="1145"/>
      <c r="EQ52" s="1145"/>
      <c r="ER52" s="1145"/>
      <c r="ES52" s="1145"/>
      <c r="ET52" s="643"/>
      <c r="EU52" s="160"/>
      <c r="EV52" s="624"/>
      <c r="EW52" s="624"/>
      <c r="EX52" s="624"/>
      <c r="EY52" s="624"/>
      <c r="EZ52" s="624"/>
      <c r="FA52" s="624"/>
      <c r="FB52" s="624"/>
      <c r="FC52" s="624"/>
      <c r="FD52" s="624"/>
      <c r="FE52" s="624"/>
      <c r="FF52" s="624"/>
      <c r="FG52" s="624"/>
      <c r="FH52" s="624"/>
      <c r="FI52" s="624"/>
      <c r="FJ52" s="624"/>
      <c r="FK52" s="624"/>
      <c r="FL52" s="624"/>
      <c r="FM52" s="624"/>
      <c r="FN52" s="624"/>
      <c r="FO52" s="624"/>
      <c r="FP52" s="624"/>
      <c r="FQ52" s="624"/>
      <c r="FR52" s="624"/>
      <c r="FS52" s="15"/>
      <c r="FT52" s="1143"/>
      <c r="FU52" s="1143"/>
      <c r="FV52" s="1143"/>
      <c r="FW52" s="1143"/>
      <c r="FX52" s="1143"/>
      <c r="FY52" s="1144"/>
      <c r="FZ52" s="1144"/>
      <c r="GA52" s="1144"/>
      <c r="GB52" s="1144"/>
      <c r="GC52" s="1144"/>
      <c r="GD52" s="1144"/>
      <c r="GE52" s="1144"/>
      <c r="GF52" s="1144"/>
      <c r="GG52" s="1144"/>
      <c r="GH52" s="1144"/>
      <c r="GI52" s="1144"/>
      <c r="GJ52" s="1144"/>
      <c r="GK52" s="1145"/>
      <c r="GL52" s="1145"/>
      <c r="GM52" s="1145"/>
      <c r="GN52" s="1145"/>
      <c r="GO52" s="1145"/>
      <c r="GP52" s="1145"/>
      <c r="GQ52" s="643"/>
      <c r="GR52" s="6"/>
    </row>
    <row r="53" spans="1:200" ht="10.5" customHeight="1" x14ac:dyDescent="0.25">
      <c r="A53" s="212"/>
      <c r="B53" s="160"/>
      <c r="C53" s="1241" t="str">
        <f>IF('FRONT PAGE'!$A$1="www.fly-logics.com","HOURS",0)</f>
        <v>HOURS</v>
      </c>
      <c r="D53" s="1241"/>
      <c r="E53" s="1241"/>
      <c r="F53" s="1241"/>
      <c r="G53" s="1242"/>
      <c r="H53" s="1140" t="str">
        <f>IF(SUMIFS(LOGBOOK!$AB$5:$AB$1036129,LOGBOOK!$D$5:$D$1036129,F9,LOGBOOK!$AN$5:$AN$1036129,V9,LOGBOOK!$E$5:$E$1036129,L9)=0," ",SUMIFS(LOGBOOK!$AB$5:$AB$1036129,LOGBOOK!$D$5:$D$1036129,F9,LOGBOOK!$AN$5:$AN$1036129,V9,LOGBOOK!$E$5:$E$1036129,L9))</f>
        <v xml:space="preserve"> </v>
      </c>
      <c r="I53" s="1141"/>
      <c r="J53" s="1141"/>
      <c r="K53" s="1141"/>
      <c r="L53" s="1141"/>
      <c r="M53" s="1141"/>
      <c r="N53" s="626"/>
      <c r="O53" s="1243" t="str">
        <f>IF('FRONT PAGE'!$A$1="www.fly-logics.com","DAY",0)</f>
        <v>DAY</v>
      </c>
      <c r="P53" s="1243"/>
      <c r="Q53" s="1243"/>
      <c r="R53" s="1243"/>
      <c r="S53" s="1244"/>
      <c r="T53" s="1140" t="str">
        <f>IF(SUMIFS(LOGBOOK!$T$5:$T$1036129,LOGBOOK!$D$5:$D$1036129,F9,LOGBOOK!$E$5:$E$1036129,L9,LOGBOOK!$AN$5:$AN$1036129,V9,LOGBOOK!$AB$5:$AB$1036129,"&gt;0")=0," ",SUMIFS(LOGBOOK!$T$5:$T$1036129,LOGBOOK!$D$5:$D$1036129,F9,LOGBOOK!$E$5:$E$1036129,L9,LOGBOOK!$AN$5:$AN$1036129,V9,LOGBOOK!$AB$5:$AB$1036129,"&gt;0"))</f>
        <v xml:space="preserve"> </v>
      </c>
      <c r="U53" s="1141"/>
      <c r="V53" s="1141"/>
      <c r="W53" s="1141"/>
      <c r="X53" s="1141"/>
      <c r="Y53" s="1141"/>
      <c r="Z53" s="15"/>
      <c r="AA53" s="1143"/>
      <c r="AB53" s="1143"/>
      <c r="AC53" s="1143"/>
      <c r="AD53" s="1143"/>
      <c r="AE53" s="1143"/>
      <c r="AF53" s="1144"/>
      <c r="AG53" s="1144"/>
      <c r="AH53" s="1144"/>
      <c r="AI53" s="1144"/>
      <c r="AJ53" s="1146"/>
      <c r="AK53" s="1146"/>
      <c r="AL53" s="1146"/>
      <c r="AM53" s="1146"/>
      <c r="AN53" s="1146"/>
      <c r="AO53" s="1146"/>
      <c r="AP53" s="1146"/>
      <c r="AQ53" s="1146"/>
      <c r="AR53" s="1147"/>
      <c r="AS53" s="1147"/>
      <c r="AT53" s="1147"/>
      <c r="AU53" s="1147"/>
      <c r="AV53" s="1147"/>
      <c r="AW53" s="1147"/>
      <c r="AX53" s="643"/>
      <c r="AY53" s="160"/>
      <c r="AZ53" s="1241" t="str">
        <f>IF('FRONT PAGE'!$A$1="www.fly-logics.com","HOURS",0)</f>
        <v>HOURS</v>
      </c>
      <c r="BA53" s="1241"/>
      <c r="BB53" s="1241"/>
      <c r="BC53" s="1241"/>
      <c r="BD53" s="1242"/>
      <c r="BE53" s="1140" t="str">
        <f>IF(SUMIFS(LOGBOOK!$AB$5:$AB$1036129,LOGBOOK!$D$5:$D$1036129,BC9,LOGBOOK!$AN$5:$AN$1036129,BS9,LOGBOOK!$E$5:$E$1036129,BI9)=0," ",SUMIFS(LOGBOOK!$AB$5:$AB$1036129,LOGBOOK!$D$5:$D$1036129,BC9,LOGBOOK!$AN$5:$AN$1036129,BS9,LOGBOOK!$E$5:$E$1036129,BI9))</f>
        <v xml:space="preserve"> </v>
      </c>
      <c r="BF53" s="1141"/>
      <c r="BG53" s="1141"/>
      <c r="BH53" s="1141"/>
      <c r="BI53" s="1141"/>
      <c r="BJ53" s="1141"/>
      <c r="BK53" s="626"/>
      <c r="BL53" s="1243" t="str">
        <f>IF('FRONT PAGE'!$A$1="www.fly-logics.com","DAY",0)</f>
        <v>DAY</v>
      </c>
      <c r="BM53" s="1243"/>
      <c r="BN53" s="1243"/>
      <c r="BO53" s="1243"/>
      <c r="BP53" s="1244"/>
      <c r="BQ53" s="1140" t="str">
        <f>IF(SUMIFS(LOGBOOK!$T$5:$T$1036129,LOGBOOK!$D$5:$D$1036129,BC9,LOGBOOK!$E$5:$E$1036129,BI9,LOGBOOK!$AN$5:$AN$1036129,BS9,LOGBOOK!$AB$5:$AB$1036129,"&gt;0")=0," ",SUMIFS(LOGBOOK!$T$5:$T$1036129,LOGBOOK!$D$5:$D$1036129,BC9,LOGBOOK!$E$5:$E$1036129,BI9,LOGBOOK!$AN$5:$AN$1036129,BS9,LOGBOOK!$AB$5:$AB$1036129,"&gt;0"))</f>
        <v xml:space="preserve"> </v>
      </c>
      <c r="BR53" s="1141"/>
      <c r="BS53" s="1141"/>
      <c r="BT53" s="1141"/>
      <c r="BU53" s="1141"/>
      <c r="BV53" s="1141"/>
      <c r="BW53" s="15"/>
      <c r="BX53" s="1143"/>
      <c r="BY53" s="1143"/>
      <c r="BZ53" s="1143"/>
      <c r="CA53" s="1143"/>
      <c r="CB53" s="1143"/>
      <c r="CC53" s="1144"/>
      <c r="CD53" s="1144"/>
      <c r="CE53" s="1144"/>
      <c r="CF53" s="1144"/>
      <c r="CG53" s="1146"/>
      <c r="CH53" s="1146"/>
      <c r="CI53" s="1146"/>
      <c r="CJ53" s="1146"/>
      <c r="CK53" s="1146"/>
      <c r="CL53" s="1146"/>
      <c r="CM53" s="1146"/>
      <c r="CN53" s="1146"/>
      <c r="CO53" s="1147"/>
      <c r="CP53" s="1147"/>
      <c r="CQ53" s="1147"/>
      <c r="CR53" s="1147"/>
      <c r="CS53" s="1147"/>
      <c r="CT53" s="1147"/>
      <c r="CU53" s="643"/>
      <c r="CV53" s="251"/>
      <c r="CW53" s="212"/>
      <c r="CX53" s="160"/>
      <c r="CY53" s="1241" t="str">
        <f>IF('FRONT PAGE'!$A$1="www.fly-logics.com","HOURS",0)</f>
        <v>HOURS</v>
      </c>
      <c r="CZ53" s="1241"/>
      <c r="DA53" s="1241"/>
      <c r="DB53" s="1241"/>
      <c r="DC53" s="1242"/>
      <c r="DD53" s="1140" t="str">
        <f>IF(SUMIFS(LOGBOOK!$AB$5:$AB$1036129,LOGBOOK!$D$5:$D$1036129,DB9,LOGBOOK!$AN$5:$AN$1036129,DR9,LOGBOOK!$E$5:$E$1036129,DH9)=0," ",SUMIFS(LOGBOOK!$AB$5:$AB$1036129,LOGBOOK!$D$5:$D$1036129,DB9,LOGBOOK!$AN$5:$AN$1036129,DR9,LOGBOOK!$E$5:$E$1036129,DH9))</f>
        <v xml:space="preserve"> </v>
      </c>
      <c r="DE53" s="1141"/>
      <c r="DF53" s="1141"/>
      <c r="DG53" s="1141"/>
      <c r="DH53" s="1141"/>
      <c r="DI53" s="1141"/>
      <c r="DJ53" s="626"/>
      <c r="DK53" s="1243" t="str">
        <f>IF('FRONT PAGE'!$A$1="www.fly-logics.com","DAY",0)</f>
        <v>DAY</v>
      </c>
      <c r="DL53" s="1243"/>
      <c r="DM53" s="1243"/>
      <c r="DN53" s="1243"/>
      <c r="DO53" s="1244"/>
      <c r="DP53" s="1140" t="str">
        <f>IF(SUMIFS(LOGBOOK!$T$5:$T$1036129,LOGBOOK!$D$5:$D$1036129,DB9,LOGBOOK!$E$5:$E$1036129,DH9,LOGBOOK!$AN$5:$AN$1036129,DR9,LOGBOOK!$AB$5:$AB$1036129,"&gt;0")=0," ",SUMIFS(LOGBOOK!$T$5:$T$1036129,LOGBOOK!$D$5:$D$1036129,DB9,LOGBOOK!$E$5:$E$1036129,DH9,LOGBOOK!$AN$5:$AN$1036129,DR9,LOGBOOK!$AB$5:$AB$1036129,"&gt;0"))</f>
        <v xml:space="preserve"> </v>
      </c>
      <c r="DQ53" s="1141"/>
      <c r="DR53" s="1141"/>
      <c r="DS53" s="1141"/>
      <c r="DT53" s="1141"/>
      <c r="DU53" s="1141"/>
      <c r="DV53" s="15"/>
      <c r="DW53" s="1143"/>
      <c r="DX53" s="1143"/>
      <c r="DY53" s="1143"/>
      <c r="DZ53" s="1143"/>
      <c r="EA53" s="1143"/>
      <c r="EB53" s="1144"/>
      <c r="EC53" s="1144"/>
      <c r="ED53" s="1144"/>
      <c r="EE53" s="1144"/>
      <c r="EF53" s="1146"/>
      <c r="EG53" s="1146"/>
      <c r="EH53" s="1146"/>
      <c r="EI53" s="1146"/>
      <c r="EJ53" s="1146"/>
      <c r="EK53" s="1146"/>
      <c r="EL53" s="1146"/>
      <c r="EM53" s="1146"/>
      <c r="EN53" s="1147"/>
      <c r="EO53" s="1147"/>
      <c r="EP53" s="1147"/>
      <c r="EQ53" s="1147"/>
      <c r="ER53" s="1147"/>
      <c r="ES53" s="1147"/>
      <c r="ET53" s="643"/>
      <c r="EU53" s="160"/>
      <c r="EV53" s="1241" t="str">
        <f>IF('FRONT PAGE'!$A$1="www.fly-logics.com","HOURS",0)</f>
        <v>HOURS</v>
      </c>
      <c r="EW53" s="1241"/>
      <c r="EX53" s="1241"/>
      <c r="EY53" s="1241"/>
      <c r="EZ53" s="1242"/>
      <c r="FA53" s="1140" t="str">
        <f>IF(SUMIFS(LOGBOOK!$AB$5:$AB$1036129,LOGBOOK!$D$5:$D$1036129,EY9,LOGBOOK!$AN$5:$AN$1036129,FO9,LOGBOOK!$E$5:$E$1036129,FE9)=0," ",SUMIFS(LOGBOOK!$AB$5:$AB$1036129,LOGBOOK!$D$5:$D$1036129,EY9,LOGBOOK!$AN$5:$AN$1036129,FO9,LOGBOOK!$E$5:$E$1036129,FE9))</f>
        <v xml:space="preserve"> </v>
      </c>
      <c r="FB53" s="1141"/>
      <c r="FC53" s="1141"/>
      <c r="FD53" s="1141"/>
      <c r="FE53" s="1141"/>
      <c r="FF53" s="1141"/>
      <c r="FG53" s="626"/>
      <c r="FH53" s="1243" t="str">
        <f>IF('FRONT PAGE'!$A$1="www.fly-logics.com","DAY",0)</f>
        <v>DAY</v>
      </c>
      <c r="FI53" s="1243"/>
      <c r="FJ53" s="1243"/>
      <c r="FK53" s="1243"/>
      <c r="FL53" s="1244"/>
      <c r="FM53" s="1140" t="str">
        <f>IF(SUMIFS(LOGBOOK!$T$5:$T$1036129,LOGBOOK!$D$5:$D$1036129,EY9,LOGBOOK!$E$5:$E$1036129,FE9,LOGBOOK!$AN$5:$AN$1036129,FO9,LOGBOOK!$AB$5:$AB$1036129,"&gt;0")=0," ",SUMIFS(LOGBOOK!$T$5:$T$1036129,LOGBOOK!$D$5:$D$1036129,EY9,LOGBOOK!$E$5:$E$1036129,FE9,LOGBOOK!$AN$5:$AN$1036129,FO9,LOGBOOK!$AB$5:$AB$1036129,"&gt;0"))</f>
        <v xml:space="preserve"> </v>
      </c>
      <c r="FN53" s="1141"/>
      <c r="FO53" s="1141"/>
      <c r="FP53" s="1141"/>
      <c r="FQ53" s="1141"/>
      <c r="FR53" s="1141"/>
      <c r="FS53" s="15"/>
      <c r="FT53" s="1143"/>
      <c r="FU53" s="1143"/>
      <c r="FV53" s="1143"/>
      <c r="FW53" s="1143"/>
      <c r="FX53" s="1143"/>
      <c r="FY53" s="1144"/>
      <c r="FZ53" s="1144"/>
      <c r="GA53" s="1144"/>
      <c r="GB53" s="1144"/>
      <c r="GC53" s="1146"/>
      <c r="GD53" s="1146"/>
      <c r="GE53" s="1146"/>
      <c r="GF53" s="1146"/>
      <c r="GG53" s="1146"/>
      <c r="GH53" s="1146"/>
      <c r="GI53" s="1146"/>
      <c r="GJ53" s="1146"/>
      <c r="GK53" s="1147"/>
      <c r="GL53" s="1147"/>
      <c r="GM53" s="1147"/>
      <c r="GN53" s="1147"/>
      <c r="GO53" s="1147"/>
      <c r="GP53" s="1147"/>
      <c r="GQ53" s="643"/>
      <c r="GR53" s="6"/>
    </row>
    <row r="54" spans="1:200" ht="8.85" customHeight="1" x14ac:dyDescent="0.25">
      <c r="A54" s="212"/>
      <c r="B54" s="160"/>
      <c r="C54" s="1241"/>
      <c r="D54" s="1241"/>
      <c r="E54" s="1241"/>
      <c r="F54" s="1241"/>
      <c r="G54" s="1242"/>
      <c r="H54" s="1142"/>
      <c r="I54" s="1141"/>
      <c r="J54" s="1141"/>
      <c r="K54" s="1141"/>
      <c r="L54" s="1141"/>
      <c r="M54" s="1141"/>
      <c r="N54" s="626"/>
      <c r="O54" s="1243"/>
      <c r="P54" s="1243"/>
      <c r="Q54" s="1243"/>
      <c r="R54" s="1243"/>
      <c r="S54" s="1244"/>
      <c r="T54" s="1142"/>
      <c r="U54" s="1141"/>
      <c r="V54" s="1141"/>
      <c r="W54" s="1141"/>
      <c r="X54" s="1141"/>
      <c r="Y54" s="1141"/>
      <c r="Z54" s="15"/>
      <c r="AA54" s="1158" t="str">
        <f>IF('FRONT PAGE'!$A$1="www.fly-logics.com","TOTAL
ANNUAL",0)</f>
        <v>TOTAL
ANNUAL</v>
      </c>
      <c r="AB54" s="1158"/>
      <c r="AC54" s="1158"/>
      <c r="AD54" s="1158"/>
      <c r="AE54" s="1158"/>
      <c r="AF54" s="1159">
        <f>IF(SUM(AF49,AF27)=0," ",SUM(AF49,AF27))</f>
        <v>5</v>
      </c>
      <c r="AG54" s="1159"/>
      <c r="AH54" s="1159"/>
      <c r="AI54" s="1160"/>
      <c r="AJ54" s="1159" t="str">
        <f>IF(SUM(AJ49,AJ27)=0," ",SUM(AJ49,AJ27))</f>
        <v xml:space="preserve"> </v>
      </c>
      <c r="AK54" s="1159"/>
      <c r="AL54" s="1159"/>
      <c r="AM54" s="1159"/>
      <c r="AN54" s="1159">
        <f>IF(SUM(AN49,AN27)=0," ",SUM(AN49,AN27))</f>
        <v>3.7500000000000004</v>
      </c>
      <c r="AO54" s="1159"/>
      <c r="AP54" s="1159"/>
      <c r="AQ54" s="1159"/>
      <c r="AR54" s="1161">
        <f>IF(SUM(AR49,AR27)=0," ",SUM(AR49,AR27))</f>
        <v>14</v>
      </c>
      <c r="AS54" s="1161"/>
      <c r="AT54" s="1161"/>
      <c r="AU54" s="1161" t="str">
        <f>IF(SUM(AU49,AU27)=0," ",SUM(AU49,AU27))</f>
        <v xml:space="preserve"> </v>
      </c>
      <c r="AV54" s="1161"/>
      <c r="AW54" s="1161"/>
      <c r="AX54" s="643"/>
      <c r="AY54" s="160"/>
      <c r="AZ54" s="1241"/>
      <c r="BA54" s="1241"/>
      <c r="BB54" s="1241"/>
      <c r="BC54" s="1241"/>
      <c r="BD54" s="1242"/>
      <c r="BE54" s="1142"/>
      <c r="BF54" s="1141"/>
      <c r="BG54" s="1141"/>
      <c r="BH54" s="1141"/>
      <c r="BI54" s="1141"/>
      <c r="BJ54" s="1141"/>
      <c r="BK54" s="626"/>
      <c r="BL54" s="1243"/>
      <c r="BM54" s="1243"/>
      <c r="BN54" s="1243"/>
      <c r="BO54" s="1243"/>
      <c r="BP54" s="1244"/>
      <c r="BQ54" s="1142"/>
      <c r="BR54" s="1141"/>
      <c r="BS54" s="1141"/>
      <c r="BT54" s="1141"/>
      <c r="BU54" s="1141"/>
      <c r="BV54" s="1141"/>
      <c r="BW54" s="15"/>
      <c r="BX54" s="1158" t="str">
        <f>IF('FRONT PAGE'!$A$1="www.fly-logics.com","TOTAL
ANNUAL",0)</f>
        <v>TOTAL
ANNUAL</v>
      </c>
      <c r="BY54" s="1158"/>
      <c r="BZ54" s="1158"/>
      <c r="CA54" s="1158"/>
      <c r="CB54" s="1158"/>
      <c r="CC54" s="1159" t="str">
        <f>IF(SUM(CC49,CC27)=0," ",SUM(CC49,CC27))</f>
        <v xml:space="preserve"> </v>
      </c>
      <c r="CD54" s="1159"/>
      <c r="CE54" s="1159"/>
      <c r="CF54" s="1160"/>
      <c r="CG54" s="1159" t="str">
        <f>IF(SUM(CG49,CG27)=0," ",SUM(CG49,CG27))</f>
        <v xml:space="preserve"> </v>
      </c>
      <c r="CH54" s="1159"/>
      <c r="CI54" s="1159"/>
      <c r="CJ54" s="1159"/>
      <c r="CK54" s="1159" t="str">
        <f>IF(SUM(CK49,CK27)=0," ",SUM(CK49,CK27))</f>
        <v xml:space="preserve"> </v>
      </c>
      <c r="CL54" s="1159"/>
      <c r="CM54" s="1159"/>
      <c r="CN54" s="1159"/>
      <c r="CO54" s="1161" t="str">
        <f>IF(SUM(CO49,CO27)=0," ",SUM(CO49,CO27))</f>
        <v xml:space="preserve"> </v>
      </c>
      <c r="CP54" s="1161"/>
      <c r="CQ54" s="1161"/>
      <c r="CR54" s="1161" t="str">
        <f>IF(SUM(CR49,CR27)=0," ",SUM(CR49,CR27))</f>
        <v xml:space="preserve"> </v>
      </c>
      <c r="CS54" s="1161"/>
      <c r="CT54" s="1161"/>
      <c r="CU54" s="643"/>
      <c r="CV54" s="251"/>
      <c r="CW54" s="212"/>
      <c r="CX54" s="160"/>
      <c r="CY54" s="1241"/>
      <c r="CZ54" s="1241"/>
      <c r="DA54" s="1241"/>
      <c r="DB54" s="1241"/>
      <c r="DC54" s="1242"/>
      <c r="DD54" s="1142"/>
      <c r="DE54" s="1141"/>
      <c r="DF54" s="1141"/>
      <c r="DG54" s="1141"/>
      <c r="DH54" s="1141"/>
      <c r="DI54" s="1141"/>
      <c r="DJ54" s="626"/>
      <c r="DK54" s="1243"/>
      <c r="DL54" s="1243"/>
      <c r="DM54" s="1243"/>
      <c r="DN54" s="1243"/>
      <c r="DO54" s="1244"/>
      <c r="DP54" s="1142"/>
      <c r="DQ54" s="1141"/>
      <c r="DR54" s="1141"/>
      <c r="DS54" s="1141"/>
      <c r="DT54" s="1141"/>
      <c r="DU54" s="1141"/>
      <c r="DV54" s="15"/>
      <c r="DW54" s="1158" t="str">
        <f>IF('FRONT PAGE'!$A$1="www.fly-logics.com","TOTAL
ANNUAL",0)</f>
        <v>TOTAL
ANNUAL</v>
      </c>
      <c r="DX54" s="1158"/>
      <c r="DY54" s="1158"/>
      <c r="DZ54" s="1158"/>
      <c r="EA54" s="1158"/>
      <c r="EB54" s="1159" t="str">
        <f>IF(SUM(EB49,EB27)=0," ",SUM(EB49,EB27))</f>
        <v xml:space="preserve"> </v>
      </c>
      <c r="EC54" s="1159"/>
      <c r="ED54" s="1159"/>
      <c r="EE54" s="1160"/>
      <c r="EF54" s="1159" t="str">
        <f>IF(SUM(EF49,EF27)=0," ",SUM(EF49,EF27))</f>
        <v xml:space="preserve"> </v>
      </c>
      <c r="EG54" s="1159"/>
      <c r="EH54" s="1159"/>
      <c r="EI54" s="1159"/>
      <c r="EJ54" s="1159" t="str">
        <f>IF(SUM(EJ49,EJ27)=0," ",SUM(EJ49,EJ27))</f>
        <v xml:space="preserve"> </v>
      </c>
      <c r="EK54" s="1159"/>
      <c r="EL54" s="1159"/>
      <c r="EM54" s="1159"/>
      <c r="EN54" s="1161" t="str">
        <f>IF(SUM(EN49,EN27)=0," ",SUM(EN49,EN27))</f>
        <v xml:space="preserve"> </v>
      </c>
      <c r="EO54" s="1161"/>
      <c r="EP54" s="1161"/>
      <c r="EQ54" s="1161" t="str">
        <f>IF(SUM(EQ49,EQ27)=0," ",SUM(EQ49,EQ27))</f>
        <v xml:space="preserve"> </v>
      </c>
      <c r="ER54" s="1161"/>
      <c r="ES54" s="1161"/>
      <c r="ET54" s="643"/>
      <c r="EU54" s="160"/>
      <c r="EV54" s="1241"/>
      <c r="EW54" s="1241"/>
      <c r="EX54" s="1241"/>
      <c r="EY54" s="1241"/>
      <c r="EZ54" s="1242"/>
      <c r="FA54" s="1142"/>
      <c r="FB54" s="1141"/>
      <c r="FC54" s="1141"/>
      <c r="FD54" s="1141"/>
      <c r="FE54" s="1141"/>
      <c r="FF54" s="1141"/>
      <c r="FG54" s="626"/>
      <c r="FH54" s="1243"/>
      <c r="FI54" s="1243"/>
      <c r="FJ54" s="1243"/>
      <c r="FK54" s="1243"/>
      <c r="FL54" s="1244"/>
      <c r="FM54" s="1142"/>
      <c r="FN54" s="1141"/>
      <c r="FO54" s="1141"/>
      <c r="FP54" s="1141"/>
      <c r="FQ54" s="1141"/>
      <c r="FR54" s="1141"/>
      <c r="FS54" s="15"/>
      <c r="FT54" s="1158" t="str">
        <f>IF('FRONT PAGE'!$A$1="www.fly-logics.com","TOTAL
ANNUAL",0)</f>
        <v>TOTAL
ANNUAL</v>
      </c>
      <c r="FU54" s="1158"/>
      <c r="FV54" s="1158"/>
      <c r="FW54" s="1158"/>
      <c r="FX54" s="1158"/>
      <c r="FY54" s="1159" t="str">
        <f>IF(SUM(FY49,FY27)=0," ",SUM(FY49,FY27))</f>
        <v xml:space="preserve"> </v>
      </c>
      <c r="FZ54" s="1159"/>
      <c r="GA54" s="1159"/>
      <c r="GB54" s="1160"/>
      <c r="GC54" s="1159" t="str">
        <f>IF(SUM(GC49,GC27)=0," ",SUM(GC49,GC27))</f>
        <v xml:space="preserve"> </v>
      </c>
      <c r="GD54" s="1159"/>
      <c r="GE54" s="1159"/>
      <c r="GF54" s="1159"/>
      <c r="GG54" s="1159" t="str">
        <f>IF(SUM(GG49,GG27)=0," ",SUM(GG49,GG27))</f>
        <v xml:space="preserve"> </v>
      </c>
      <c r="GH54" s="1159"/>
      <c r="GI54" s="1159"/>
      <c r="GJ54" s="1159"/>
      <c r="GK54" s="1161" t="str">
        <f>IF(SUM(GK49,GK27)=0," ",SUM(GK49,GK27))</f>
        <v xml:space="preserve"> </v>
      </c>
      <c r="GL54" s="1161"/>
      <c r="GM54" s="1161"/>
      <c r="GN54" s="1161" t="str">
        <f>IF(SUM(GN49,GN27)=0," ",SUM(GN49,GN27))</f>
        <v xml:space="preserve"> </v>
      </c>
      <c r="GO54" s="1161"/>
      <c r="GP54" s="1161"/>
      <c r="GQ54" s="643"/>
      <c r="GR54" s="6"/>
    </row>
    <row r="55" spans="1:200" ht="3" customHeight="1" x14ac:dyDescent="0.25">
      <c r="A55" s="212"/>
      <c r="B55" s="160"/>
      <c r="C55" s="624"/>
      <c r="D55" s="624"/>
      <c r="E55" s="624"/>
      <c r="F55" s="624"/>
      <c r="G55" s="624"/>
      <c r="H55" s="624"/>
      <c r="I55" s="624"/>
      <c r="J55" s="624"/>
      <c r="K55" s="624"/>
      <c r="L55" s="624"/>
      <c r="M55" s="624"/>
      <c r="N55" s="624"/>
      <c r="O55" s="624"/>
      <c r="P55" s="624"/>
      <c r="Q55" s="624"/>
      <c r="R55" s="624"/>
      <c r="S55" s="624"/>
      <c r="T55" s="624"/>
      <c r="U55" s="624"/>
      <c r="V55" s="624"/>
      <c r="W55" s="624"/>
      <c r="X55" s="624"/>
      <c r="Y55" s="624"/>
      <c r="Z55" s="15"/>
      <c r="AA55" s="1158"/>
      <c r="AB55" s="1158"/>
      <c r="AC55" s="1158"/>
      <c r="AD55" s="1158"/>
      <c r="AE55" s="1158"/>
      <c r="AF55" s="1159"/>
      <c r="AG55" s="1159"/>
      <c r="AH55" s="1159"/>
      <c r="AI55" s="1160"/>
      <c r="AJ55" s="1159"/>
      <c r="AK55" s="1159"/>
      <c r="AL55" s="1159"/>
      <c r="AM55" s="1159"/>
      <c r="AN55" s="1159"/>
      <c r="AO55" s="1159"/>
      <c r="AP55" s="1159"/>
      <c r="AQ55" s="1159"/>
      <c r="AR55" s="1161"/>
      <c r="AS55" s="1161"/>
      <c r="AT55" s="1161"/>
      <c r="AU55" s="1161"/>
      <c r="AV55" s="1161"/>
      <c r="AW55" s="1161"/>
      <c r="AX55" s="643"/>
      <c r="AY55" s="160"/>
      <c r="AZ55" s="624"/>
      <c r="BA55" s="624"/>
      <c r="BB55" s="624"/>
      <c r="BC55" s="624"/>
      <c r="BD55" s="624"/>
      <c r="BE55" s="624"/>
      <c r="BF55" s="624"/>
      <c r="BG55" s="624"/>
      <c r="BH55" s="624"/>
      <c r="BI55" s="624"/>
      <c r="BJ55" s="624"/>
      <c r="BK55" s="624"/>
      <c r="BL55" s="624"/>
      <c r="BM55" s="624"/>
      <c r="BN55" s="624"/>
      <c r="BO55" s="624"/>
      <c r="BP55" s="624"/>
      <c r="BQ55" s="624"/>
      <c r="BR55" s="624"/>
      <c r="BS55" s="624"/>
      <c r="BT55" s="624"/>
      <c r="BU55" s="624"/>
      <c r="BV55" s="624"/>
      <c r="BW55" s="15"/>
      <c r="BX55" s="1158"/>
      <c r="BY55" s="1158"/>
      <c r="BZ55" s="1158"/>
      <c r="CA55" s="1158"/>
      <c r="CB55" s="1158"/>
      <c r="CC55" s="1159"/>
      <c r="CD55" s="1159"/>
      <c r="CE55" s="1159"/>
      <c r="CF55" s="1160"/>
      <c r="CG55" s="1159"/>
      <c r="CH55" s="1159"/>
      <c r="CI55" s="1159"/>
      <c r="CJ55" s="1159"/>
      <c r="CK55" s="1159"/>
      <c r="CL55" s="1159"/>
      <c r="CM55" s="1159"/>
      <c r="CN55" s="1159"/>
      <c r="CO55" s="1161"/>
      <c r="CP55" s="1161"/>
      <c r="CQ55" s="1161"/>
      <c r="CR55" s="1161"/>
      <c r="CS55" s="1161"/>
      <c r="CT55" s="1161"/>
      <c r="CU55" s="643"/>
      <c r="CV55" s="251"/>
      <c r="CW55" s="212"/>
      <c r="CX55" s="160"/>
      <c r="CY55" s="624"/>
      <c r="CZ55" s="624"/>
      <c r="DA55" s="624"/>
      <c r="DB55" s="624"/>
      <c r="DC55" s="624"/>
      <c r="DD55" s="624"/>
      <c r="DE55" s="624"/>
      <c r="DF55" s="624"/>
      <c r="DG55" s="624"/>
      <c r="DH55" s="624"/>
      <c r="DI55" s="624"/>
      <c r="DJ55" s="624"/>
      <c r="DK55" s="624"/>
      <c r="DL55" s="624"/>
      <c r="DM55" s="624"/>
      <c r="DN55" s="624"/>
      <c r="DO55" s="624"/>
      <c r="DP55" s="624"/>
      <c r="DQ55" s="624"/>
      <c r="DR55" s="624"/>
      <c r="DS55" s="624"/>
      <c r="DT55" s="624"/>
      <c r="DU55" s="624"/>
      <c r="DV55" s="15"/>
      <c r="DW55" s="1158"/>
      <c r="DX55" s="1158"/>
      <c r="DY55" s="1158"/>
      <c r="DZ55" s="1158"/>
      <c r="EA55" s="1158"/>
      <c r="EB55" s="1159"/>
      <c r="EC55" s="1159"/>
      <c r="ED55" s="1159"/>
      <c r="EE55" s="1160"/>
      <c r="EF55" s="1159"/>
      <c r="EG55" s="1159"/>
      <c r="EH55" s="1159"/>
      <c r="EI55" s="1159"/>
      <c r="EJ55" s="1159"/>
      <c r="EK55" s="1159"/>
      <c r="EL55" s="1159"/>
      <c r="EM55" s="1159"/>
      <c r="EN55" s="1161"/>
      <c r="EO55" s="1161"/>
      <c r="EP55" s="1161"/>
      <c r="EQ55" s="1161"/>
      <c r="ER55" s="1161"/>
      <c r="ES55" s="1161"/>
      <c r="ET55" s="643"/>
      <c r="EU55" s="160"/>
      <c r="EV55" s="624"/>
      <c r="EW55" s="624"/>
      <c r="EX55" s="624"/>
      <c r="EY55" s="624"/>
      <c r="EZ55" s="624"/>
      <c r="FA55" s="624"/>
      <c r="FB55" s="624"/>
      <c r="FC55" s="624"/>
      <c r="FD55" s="624"/>
      <c r="FE55" s="624"/>
      <c r="FF55" s="624"/>
      <c r="FG55" s="624"/>
      <c r="FH55" s="624"/>
      <c r="FI55" s="624"/>
      <c r="FJ55" s="624"/>
      <c r="FK55" s="624"/>
      <c r="FL55" s="624"/>
      <c r="FM55" s="624"/>
      <c r="FN55" s="624"/>
      <c r="FO55" s="624"/>
      <c r="FP55" s="624"/>
      <c r="FQ55" s="624"/>
      <c r="FR55" s="624"/>
      <c r="FS55" s="15"/>
      <c r="FT55" s="1158"/>
      <c r="FU55" s="1158"/>
      <c r="FV55" s="1158"/>
      <c r="FW55" s="1158"/>
      <c r="FX55" s="1158"/>
      <c r="FY55" s="1159"/>
      <c r="FZ55" s="1159"/>
      <c r="GA55" s="1159"/>
      <c r="GB55" s="1160"/>
      <c r="GC55" s="1159"/>
      <c r="GD55" s="1159"/>
      <c r="GE55" s="1159"/>
      <c r="GF55" s="1159"/>
      <c r="GG55" s="1159"/>
      <c r="GH55" s="1159"/>
      <c r="GI55" s="1159"/>
      <c r="GJ55" s="1159"/>
      <c r="GK55" s="1161"/>
      <c r="GL55" s="1161"/>
      <c r="GM55" s="1161"/>
      <c r="GN55" s="1161"/>
      <c r="GO55" s="1161"/>
      <c r="GP55" s="1161"/>
      <c r="GQ55" s="643"/>
      <c r="GR55" s="6"/>
    </row>
    <row r="56" spans="1:200" ht="10.5" customHeight="1" x14ac:dyDescent="0.25">
      <c r="A56" s="212"/>
      <c r="B56" s="160"/>
      <c r="C56" s="1243" t="str">
        <f>IF('FRONT PAGE'!$A$1="www.fly-logics.com","IFR",0)</f>
        <v>IFR</v>
      </c>
      <c r="D56" s="1243"/>
      <c r="E56" s="1243"/>
      <c r="F56" s="1243"/>
      <c r="G56" s="1244"/>
      <c r="H56" s="1140" t="str">
        <f>IF(SUMIFS(LOGBOOK!$V$5:$V$1036129,LOGBOOK!$D$5:$D$1036129,F9,LOGBOOK!$E$5:$E$1036129,L9,LOGBOOK!$AN$5:$AN$1036129,V9,LOGBOOK!$AB$5:$AB$1036129,"&gt;0")=0," ",SUMIFS(LOGBOOK!$V$5:$V$1036129,LOGBOOK!$D$5:$D$1036129,F9,LOGBOOK!$E$5:$E$1036129,L9,LOGBOOK!$AN$5:$AN$1036129,V9,LOGBOOK!$AB$5:$AB$1036129,"&gt;0"))</f>
        <v xml:space="preserve"> </v>
      </c>
      <c r="I56" s="1141"/>
      <c r="J56" s="1141"/>
      <c r="K56" s="1141"/>
      <c r="L56" s="1141"/>
      <c r="M56" s="1141"/>
      <c r="N56" s="626"/>
      <c r="O56" s="1243" t="str">
        <f>IF('FRONT PAGE'!$A$1="www.fly-logics.com","NIGHT",0)</f>
        <v>NIGHT</v>
      </c>
      <c r="P56" s="1243"/>
      <c r="Q56" s="1243"/>
      <c r="R56" s="1243"/>
      <c r="S56" s="1244"/>
      <c r="T56" s="1140" t="str">
        <f>IF(SUMIFS(LOGBOOK!$U$5:$U$1036129,LOGBOOK!$D$5:$D$1036129,F9,LOGBOOK!$E$5:$E$1036129,L9,LOGBOOK!$AN$5:$AN$1036129,V9,LOGBOOK!$AB$5:$AB$1036129,"&gt;0")=0," ",SUMIFS(LOGBOOK!$U$5:$U$1036129,LOGBOOK!$D$5:$D$1036129,F9,LOGBOOK!$E$5:$E$1036129,L9,LOGBOOK!$AN$5:$AN$1036129,V9,LOGBOOK!$AB$5:$AB$1036129,"&gt;0"))</f>
        <v xml:space="preserve"> </v>
      </c>
      <c r="U56" s="1141"/>
      <c r="V56" s="1141"/>
      <c r="W56" s="1141"/>
      <c r="X56" s="1141"/>
      <c r="Y56" s="1141"/>
      <c r="Z56" s="15"/>
      <c r="AA56" s="1158"/>
      <c r="AB56" s="1158"/>
      <c r="AC56" s="1158"/>
      <c r="AD56" s="1158"/>
      <c r="AE56" s="1158"/>
      <c r="AF56" s="1159"/>
      <c r="AG56" s="1159"/>
      <c r="AH56" s="1159"/>
      <c r="AI56" s="1160"/>
      <c r="AJ56" s="1159"/>
      <c r="AK56" s="1159"/>
      <c r="AL56" s="1159"/>
      <c r="AM56" s="1159"/>
      <c r="AN56" s="1159"/>
      <c r="AO56" s="1159"/>
      <c r="AP56" s="1159"/>
      <c r="AQ56" s="1159"/>
      <c r="AR56" s="1161"/>
      <c r="AS56" s="1161"/>
      <c r="AT56" s="1161"/>
      <c r="AU56" s="1161"/>
      <c r="AV56" s="1161"/>
      <c r="AW56" s="1161"/>
      <c r="AX56" s="643"/>
      <c r="AY56" s="160"/>
      <c r="AZ56" s="1243" t="str">
        <f>IF('FRONT PAGE'!$A$1="www.fly-logics.com","IFR",0)</f>
        <v>IFR</v>
      </c>
      <c r="BA56" s="1243"/>
      <c r="BB56" s="1243"/>
      <c r="BC56" s="1243"/>
      <c r="BD56" s="1244"/>
      <c r="BE56" s="1140" t="str">
        <f>IF(SUMIFS(LOGBOOK!$V$5:$V$1036129,LOGBOOK!$D$5:$D$1036129,BC9,LOGBOOK!$E$5:$E$1036129,BI9,LOGBOOK!$AN$5:$AN$1036129,BS9,LOGBOOK!$AB$5:$AB$1036129,"&gt;0")=0," ",SUMIFS(LOGBOOK!$V$5:$V$1036129,LOGBOOK!$D$5:$D$1036129,BC9,LOGBOOK!$E$5:$E$1036129,BI9,LOGBOOK!$AN$5:$AN$1036129,BS9,LOGBOOK!$AB$5:$AB$1036129,"&gt;0"))</f>
        <v xml:space="preserve"> </v>
      </c>
      <c r="BF56" s="1141"/>
      <c r="BG56" s="1141"/>
      <c r="BH56" s="1141"/>
      <c r="BI56" s="1141"/>
      <c r="BJ56" s="1141"/>
      <c r="BK56" s="626"/>
      <c r="BL56" s="1243" t="str">
        <f>IF('FRONT PAGE'!$A$1="www.fly-logics.com","NIGHT",0)</f>
        <v>NIGHT</v>
      </c>
      <c r="BM56" s="1243"/>
      <c r="BN56" s="1243"/>
      <c r="BO56" s="1243"/>
      <c r="BP56" s="1244"/>
      <c r="BQ56" s="1140" t="str">
        <f>IF(SUMIFS(LOGBOOK!$U$5:$U$1036129,LOGBOOK!$D$5:$D$1036129,BC9,LOGBOOK!$E$5:$E$1036129,BI9,LOGBOOK!$AN$5:$AN$1036129,BS9,LOGBOOK!$AB$5:$AB$1036129,"&gt;0")=0," ",SUMIFS(LOGBOOK!$U$5:$U$1036129,LOGBOOK!$D$5:$D$1036129,BC9,LOGBOOK!$E$5:$E$1036129,BI9,LOGBOOK!$AN$5:$AN$1036129,BS9,LOGBOOK!$AB$5:$AB$1036129,"&gt;0"))</f>
        <v xml:space="preserve"> </v>
      </c>
      <c r="BR56" s="1141"/>
      <c r="BS56" s="1141"/>
      <c r="BT56" s="1141"/>
      <c r="BU56" s="1141"/>
      <c r="BV56" s="1141"/>
      <c r="BW56" s="15"/>
      <c r="BX56" s="1158"/>
      <c r="BY56" s="1158"/>
      <c r="BZ56" s="1158"/>
      <c r="CA56" s="1158"/>
      <c r="CB56" s="1158"/>
      <c r="CC56" s="1159"/>
      <c r="CD56" s="1159"/>
      <c r="CE56" s="1159"/>
      <c r="CF56" s="1160"/>
      <c r="CG56" s="1159"/>
      <c r="CH56" s="1159"/>
      <c r="CI56" s="1159"/>
      <c r="CJ56" s="1159"/>
      <c r="CK56" s="1159"/>
      <c r="CL56" s="1159"/>
      <c r="CM56" s="1159"/>
      <c r="CN56" s="1159"/>
      <c r="CO56" s="1161"/>
      <c r="CP56" s="1161"/>
      <c r="CQ56" s="1161"/>
      <c r="CR56" s="1161"/>
      <c r="CS56" s="1161"/>
      <c r="CT56" s="1161"/>
      <c r="CU56" s="643"/>
      <c r="CV56" s="251"/>
      <c r="CW56" s="212"/>
      <c r="CX56" s="160"/>
      <c r="CY56" s="1243" t="str">
        <f>IF('FRONT PAGE'!$A$1="www.fly-logics.com","IFR",0)</f>
        <v>IFR</v>
      </c>
      <c r="CZ56" s="1243"/>
      <c r="DA56" s="1243"/>
      <c r="DB56" s="1243"/>
      <c r="DC56" s="1244"/>
      <c r="DD56" s="1140" t="str">
        <f>IF(SUMIFS(LOGBOOK!$V$5:$V$1036129,LOGBOOK!$D$5:$D$1036129,DB9,LOGBOOK!$E$5:$E$1036129,DH9,LOGBOOK!$AN$5:$AN$1036129,DR9,LOGBOOK!$AB$5:$AB$1036129,"&gt;0")=0," ",SUMIFS(LOGBOOK!$V$5:$V$1036129,LOGBOOK!$D$5:$D$1036129,DB9,LOGBOOK!$E$5:$E$1036129,DH9,LOGBOOK!$AN$5:$AN$1036129,DR9,LOGBOOK!$AB$5:$AB$1036129,"&gt;0"))</f>
        <v xml:space="preserve"> </v>
      </c>
      <c r="DE56" s="1141"/>
      <c r="DF56" s="1141"/>
      <c r="DG56" s="1141"/>
      <c r="DH56" s="1141"/>
      <c r="DI56" s="1141"/>
      <c r="DJ56" s="626"/>
      <c r="DK56" s="1243" t="str">
        <f>IF('FRONT PAGE'!$A$1="www.fly-logics.com","NIGHT",0)</f>
        <v>NIGHT</v>
      </c>
      <c r="DL56" s="1243"/>
      <c r="DM56" s="1243"/>
      <c r="DN56" s="1243"/>
      <c r="DO56" s="1244"/>
      <c r="DP56" s="1140" t="str">
        <f>IF(SUMIFS(LOGBOOK!$U$5:$U$1036129,LOGBOOK!$D$5:$D$1036129,DB9,LOGBOOK!$E$5:$E$1036129,DH9,LOGBOOK!$AN$5:$AN$1036129,DR9,LOGBOOK!$AB$5:$AB$1036129,"&gt;0")=0," ",SUMIFS(LOGBOOK!$U$5:$U$1036129,LOGBOOK!$D$5:$D$1036129,DB9,LOGBOOK!$E$5:$E$1036129,DH9,LOGBOOK!$AN$5:$AN$1036129,DR9,LOGBOOK!$AB$5:$AB$1036129,"&gt;0"))</f>
        <v xml:space="preserve"> </v>
      </c>
      <c r="DQ56" s="1141"/>
      <c r="DR56" s="1141"/>
      <c r="DS56" s="1141"/>
      <c r="DT56" s="1141"/>
      <c r="DU56" s="1141"/>
      <c r="DV56" s="15"/>
      <c r="DW56" s="1158"/>
      <c r="DX56" s="1158"/>
      <c r="DY56" s="1158"/>
      <c r="DZ56" s="1158"/>
      <c r="EA56" s="1158"/>
      <c r="EB56" s="1159"/>
      <c r="EC56" s="1159"/>
      <c r="ED56" s="1159"/>
      <c r="EE56" s="1160"/>
      <c r="EF56" s="1159"/>
      <c r="EG56" s="1159"/>
      <c r="EH56" s="1159"/>
      <c r="EI56" s="1159"/>
      <c r="EJ56" s="1159"/>
      <c r="EK56" s="1159"/>
      <c r="EL56" s="1159"/>
      <c r="EM56" s="1159"/>
      <c r="EN56" s="1161"/>
      <c r="EO56" s="1161"/>
      <c r="EP56" s="1161"/>
      <c r="EQ56" s="1161"/>
      <c r="ER56" s="1161"/>
      <c r="ES56" s="1161"/>
      <c r="ET56" s="643"/>
      <c r="EU56" s="160"/>
      <c r="EV56" s="1243" t="str">
        <f>IF('FRONT PAGE'!$A$1="www.fly-logics.com","IFR",0)</f>
        <v>IFR</v>
      </c>
      <c r="EW56" s="1243"/>
      <c r="EX56" s="1243"/>
      <c r="EY56" s="1243"/>
      <c r="EZ56" s="1244"/>
      <c r="FA56" s="1140" t="str">
        <f>IF(SUMIFS(LOGBOOK!$V$5:$V$1036129,LOGBOOK!$D$5:$D$1036129,EY9,LOGBOOK!$E$5:$E$1036129,FE9,LOGBOOK!$AN$5:$AN$1036129,FO9,LOGBOOK!$AB$5:$AB$1036129,"&gt;0")=0," ",SUMIFS(LOGBOOK!$V$5:$V$1036129,LOGBOOK!$D$5:$D$1036129,EY9,LOGBOOK!$E$5:$E$1036129,FE9,LOGBOOK!$AN$5:$AN$1036129,FO9,LOGBOOK!$AB$5:$AB$1036129,"&gt;0"))</f>
        <v xml:space="preserve"> </v>
      </c>
      <c r="FB56" s="1141"/>
      <c r="FC56" s="1141"/>
      <c r="FD56" s="1141"/>
      <c r="FE56" s="1141"/>
      <c r="FF56" s="1141"/>
      <c r="FG56" s="626"/>
      <c r="FH56" s="1243" t="str">
        <f>IF('FRONT PAGE'!$A$1="www.fly-logics.com","NIGHT",0)</f>
        <v>NIGHT</v>
      </c>
      <c r="FI56" s="1243"/>
      <c r="FJ56" s="1243"/>
      <c r="FK56" s="1243"/>
      <c r="FL56" s="1244"/>
      <c r="FM56" s="1140" t="str">
        <f>IF(SUMIFS(LOGBOOK!$U$5:$U$1036129,LOGBOOK!$D$5:$D$1036129,EY9,LOGBOOK!$E$5:$E$1036129,FE9,LOGBOOK!$AN$5:$AN$1036129,FO9,LOGBOOK!$AB$5:$AB$1036129,"&gt;0")=0," ",SUMIFS(LOGBOOK!$U$5:$U$1036129,LOGBOOK!$D$5:$D$1036129,EY9,LOGBOOK!$E$5:$E$1036129,FE9,LOGBOOK!$AN$5:$AN$1036129,FO9,LOGBOOK!$AB$5:$AB$1036129,"&gt;0"))</f>
        <v xml:space="preserve"> </v>
      </c>
      <c r="FN56" s="1141"/>
      <c r="FO56" s="1141"/>
      <c r="FP56" s="1141"/>
      <c r="FQ56" s="1141"/>
      <c r="FR56" s="1141"/>
      <c r="FS56" s="15"/>
      <c r="FT56" s="1158"/>
      <c r="FU56" s="1158"/>
      <c r="FV56" s="1158"/>
      <c r="FW56" s="1158"/>
      <c r="FX56" s="1158"/>
      <c r="FY56" s="1159"/>
      <c r="FZ56" s="1159"/>
      <c r="GA56" s="1159"/>
      <c r="GB56" s="1160"/>
      <c r="GC56" s="1159"/>
      <c r="GD56" s="1159"/>
      <c r="GE56" s="1159"/>
      <c r="GF56" s="1159"/>
      <c r="GG56" s="1159"/>
      <c r="GH56" s="1159"/>
      <c r="GI56" s="1159"/>
      <c r="GJ56" s="1159"/>
      <c r="GK56" s="1161"/>
      <c r="GL56" s="1161"/>
      <c r="GM56" s="1161"/>
      <c r="GN56" s="1161"/>
      <c r="GO56" s="1161"/>
      <c r="GP56" s="1161"/>
      <c r="GQ56" s="643"/>
      <c r="GR56" s="6"/>
    </row>
    <row r="57" spans="1:200" ht="4.5" customHeight="1" x14ac:dyDescent="0.25">
      <c r="A57" s="212"/>
      <c r="B57" s="160"/>
      <c r="C57" s="1243"/>
      <c r="D57" s="1243"/>
      <c r="E57" s="1243"/>
      <c r="F57" s="1243"/>
      <c r="G57" s="1244"/>
      <c r="H57" s="1142"/>
      <c r="I57" s="1141"/>
      <c r="J57" s="1141"/>
      <c r="K57" s="1141"/>
      <c r="L57" s="1141"/>
      <c r="M57" s="1141"/>
      <c r="N57" s="626"/>
      <c r="O57" s="1243"/>
      <c r="P57" s="1243"/>
      <c r="Q57" s="1243"/>
      <c r="R57" s="1243"/>
      <c r="S57" s="1244"/>
      <c r="T57" s="1142"/>
      <c r="U57" s="1141"/>
      <c r="V57" s="1141"/>
      <c r="W57" s="1141"/>
      <c r="X57" s="1141"/>
      <c r="Y57" s="1141"/>
      <c r="Z57" s="15"/>
      <c r="AA57" s="1158"/>
      <c r="AB57" s="1158"/>
      <c r="AC57" s="1158"/>
      <c r="AD57" s="1158"/>
      <c r="AE57" s="1158"/>
      <c r="AF57" s="1159"/>
      <c r="AG57" s="1159"/>
      <c r="AH57" s="1159"/>
      <c r="AI57" s="1160"/>
      <c r="AJ57" s="1159"/>
      <c r="AK57" s="1159"/>
      <c r="AL57" s="1159"/>
      <c r="AM57" s="1159"/>
      <c r="AN57" s="1159"/>
      <c r="AO57" s="1159"/>
      <c r="AP57" s="1159"/>
      <c r="AQ57" s="1159"/>
      <c r="AR57" s="1161"/>
      <c r="AS57" s="1161"/>
      <c r="AT57" s="1161"/>
      <c r="AU57" s="1161"/>
      <c r="AV57" s="1161"/>
      <c r="AW57" s="1161"/>
      <c r="AX57" s="643"/>
      <c r="AY57" s="160"/>
      <c r="AZ57" s="1243"/>
      <c r="BA57" s="1243"/>
      <c r="BB57" s="1243"/>
      <c r="BC57" s="1243"/>
      <c r="BD57" s="1244"/>
      <c r="BE57" s="1142"/>
      <c r="BF57" s="1141"/>
      <c r="BG57" s="1141"/>
      <c r="BH57" s="1141"/>
      <c r="BI57" s="1141"/>
      <c r="BJ57" s="1141"/>
      <c r="BK57" s="626"/>
      <c r="BL57" s="1243"/>
      <c r="BM57" s="1243"/>
      <c r="BN57" s="1243"/>
      <c r="BO57" s="1243"/>
      <c r="BP57" s="1244"/>
      <c r="BQ57" s="1142"/>
      <c r="BR57" s="1141"/>
      <c r="BS57" s="1141"/>
      <c r="BT57" s="1141"/>
      <c r="BU57" s="1141"/>
      <c r="BV57" s="1141"/>
      <c r="BW57" s="15"/>
      <c r="BX57" s="1158"/>
      <c r="BY57" s="1158"/>
      <c r="BZ57" s="1158"/>
      <c r="CA57" s="1158"/>
      <c r="CB57" s="1158"/>
      <c r="CC57" s="1159"/>
      <c r="CD57" s="1159"/>
      <c r="CE57" s="1159"/>
      <c r="CF57" s="1160"/>
      <c r="CG57" s="1159"/>
      <c r="CH57" s="1159"/>
      <c r="CI57" s="1159"/>
      <c r="CJ57" s="1159"/>
      <c r="CK57" s="1159"/>
      <c r="CL57" s="1159"/>
      <c r="CM57" s="1159"/>
      <c r="CN57" s="1159"/>
      <c r="CO57" s="1161"/>
      <c r="CP57" s="1161"/>
      <c r="CQ57" s="1161"/>
      <c r="CR57" s="1161"/>
      <c r="CS57" s="1161"/>
      <c r="CT57" s="1161"/>
      <c r="CU57" s="643"/>
      <c r="CV57" s="251"/>
      <c r="CW57" s="212"/>
      <c r="CX57" s="160"/>
      <c r="CY57" s="1243"/>
      <c r="CZ57" s="1243"/>
      <c r="DA57" s="1243"/>
      <c r="DB57" s="1243"/>
      <c r="DC57" s="1244"/>
      <c r="DD57" s="1142"/>
      <c r="DE57" s="1141"/>
      <c r="DF57" s="1141"/>
      <c r="DG57" s="1141"/>
      <c r="DH57" s="1141"/>
      <c r="DI57" s="1141"/>
      <c r="DJ57" s="626"/>
      <c r="DK57" s="1243"/>
      <c r="DL57" s="1243"/>
      <c r="DM57" s="1243"/>
      <c r="DN57" s="1243"/>
      <c r="DO57" s="1244"/>
      <c r="DP57" s="1142"/>
      <c r="DQ57" s="1141"/>
      <c r="DR57" s="1141"/>
      <c r="DS57" s="1141"/>
      <c r="DT57" s="1141"/>
      <c r="DU57" s="1141"/>
      <c r="DV57" s="15"/>
      <c r="DW57" s="1158"/>
      <c r="DX57" s="1158"/>
      <c r="DY57" s="1158"/>
      <c r="DZ57" s="1158"/>
      <c r="EA57" s="1158"/>
      <c r="EB57" s="1159"/>
      <c r="EC57" s="1159"/>
      <c r="ED57" s="1159"/>
      <c r="EE57" s="1160"/>
      <c r="EF57" s="1159"/>
      <c r="EG57" s="1159"/>
      <c r="EH57" s="1159"/>
      <c r="EI57" s="1159"/>
      <c r="EJ57" s="1159"/>
      <c r="EK57" s="1159"/>
      <c r="EL57" s="1159"/>
      <c r="EM57" s="1159"/>
      <c r="EN57" s="1161"/>
      <c r="EO57" s="1161"/>
      <c r="EP57" s="1161"/>
      <c r="EQ57" s="1161"/>
      <c r="ER57" s="1161"/>
      <c r="ES57" s="1161"/>
      <c r="ET57" s="643"/>
      <c r="EU57" s="160"/>
      <c r="EV57" s="1243"/>
      <c r="EW57" s="1243"/>
      <c r="EX57" s="1243"/>
      <c r="EY57" s="1243"/>
      <c r="EZ57" s="1244"/>
      <c r="FA57" s="1142"/>
      <c r="FB57" s="1141"/>
      <c r="FC57" s="1141"/>
      <c r="FD57" s="1141"/>
      <c r="FE57" s="1141"/>
      <c r="FF57" s="1141"/>
      <c r="FG57" s="626"/>
      <c r="FH57" s="1243"/>
      <c r="FI57" s="1243"/>
      <c r="FJ57" s="1243"/>
      <c r="FK57" s="1243"/>
      <c r="FL57" s="1244"/>
      <c r="FM57" s="1142"/>
      <c r="FN57" s="1141"/>
      <c r="FO57" s="1141"/>
      <c r="FP57" s="1141"/>
      <c r="FQ57" s="1141"/>
      <c r="FR57" s="1141"/>
      <c r="FS57" s="15"/>
      <c r="FT57" s="1158"/>
      <c r="FU57" s="1158"/>
      <c r="FV57" s="1158"/>
      <c r="FW57" s="1158"/>
      <c r="FX57" s="1158"/>
      <c r="FY57" s="1159"/>
      <c r="FZ57" s="1159"/>
      <c r="GA57" s="1159"/>
      <c r="GB57" s="1160"/>
      <c r="GC57" s="1159"/>
      <c r="GD57" s="1159"/>
      <c r="GE57" s="1159"/>
      <c r="GF57" s="1159"/>
      <c r="GG57" s="1159"/>
      <c r="GH57" s="1159"/>
      <c r="GI57" s="1159"/>
      <c r="GJ57" s="1159"/>
      <c r="GK57" s="1161"/>
      <c r="GL57" s="1161"/>
      <c r="GM57" s="1161"/>
      <c r="GN57" s="1161"/>
      <c r="GO57" s="1161"/>
      <c r="GP57" s="1161"/>
      <c r="GQ57" s="643"/>
      <c r="GR57" s="6"/>
    </row>
    <row r="58" spans="1:200" ht="5.25" customHeight="1" x14ac:dyDescent="0.2">
      <c r="A58" s="214"/>
      <c r="B58" s="1245"/>
      <c r="C58" s="1246"/>
      <c r="D58" s="1246"/>
      <c r="E58" s="1246"/>
      <c r="F58" s="1246"/>
      <c r="G58" s="1246"/>
      <c r="H58" s="1246"/>
      <c r="I58" s="1246"/>
      <c r="J58" s="1246"/>
      <c r="K58" s="1246"/>
      <c r="L58" s="1246"/>
      <c r="M58" s="1246"/>
      <c r="N58" s="1246"/>
      <c r="O58" s="1246"/>
      <c r="P58" s="1246"/>
      <c r="Q58" s="1246"/>
      <c r="R58" s="1246"/>
      <c r="S58" s="1246"/>
      <c r="T58" s="1246"/>
      <c r="U58" s="1246"/>
      <c r="V58" s="1246"/>
      <c r="W58" s="1246"/>
      <c r="X58" s="1246"/>
      <c r="Y58" s="1246"/>
      <c r="Z58" s="1246"/>
      <c r="AA58" s="1246"/>
      <c r="AB58" s="1246"/>
      <c r="AC58" s="1246"/>
      <c r="AD58" s="1246"/>
      <c r="AE58" s="1246"/>
      <c r="AF58" s="1246"/>
      <c r="AG58" s="1246"/>
      <c r="AH58" s="1246"/>
      <c r="AI58" s="1246"/>
      <c r="AJ58" s="1246"/>
      <c r="AK58" s="1246"/>
      <c r="AL58" s="1246"/>
      <c r="AM58" s="1246"/>
      <c r="AN58" s="1246"/>
      <c r="AO58" s="1246"/>
      <c r="AP58" s="1246"/>
      <c r="AQ58" s="1246"/>
      <c r="AR58" s="1246"/>
      <c r="AS58" s="1246"/>
      <c r="AT58" s="1246"/>
      <c r="AU58" s="1246"/>
      <c r="AV58" s="1246"/>
      <c r="AW58" s="1246"/>
      <c r="AX58" s="659"/>
      <c r="AY58" s="1245"/>
      <c r="AZ58" s="1246"/>
      <c r="BA58" s="1246"/>
      <c r="BB58" s="1246"/>
      <c r="BC58" s="1246"/>
      <c r="BD58" s="1246"/>
      <c r="BE58" s="1246"/>
      <c r="BF58" s="1246"/>
      <c r="BG58" s="1246"/>
      <c r="BH58" s="1246"/>
      <c r="BI58" s="1246"/>
      <c r="BJ58" s="1246"/>
      <c r="BK58" s="1246"/>
      <c r="BL58" s="1246"/>
      <c r="BM58" s="1246"/>
      <c r="BN58" s="1246"/>
      <c r="BO58" s="1246"/>
      <c r="BP58" s="1246"/>
      <c r="BQ58" s="1246"/>
      <c r="BR58" s="1246"/>
      <c r="BS58" s="1246"/>
      <c r="BT58" s="1246"/>
      <c r="BU58" s="1246"/>
      <c r="BV58" s="1246"/>
      <c r="BW58" s="1246"/>
      <c r="BX58" s="1246"/>
      <c r="BY58" s="1246"/>
      <c r="BZ58" s="1246"/>
      <c r="CA58" s="1246"/>
      <c r="CB58" s="1246"/>
      <c r="CC58" s="1246"/>
      <c r="CD58" s="1246"/>
      <c r="CE58" s="1246"/>
      <c r="CF58" s="1246"/>
      <c r="CG58" s="1246"/>
      <c r="CH58" s="1246"/>
      <c r="CI58" s="1246"/>
      <c r="CJ58" s="1246"/>
      <c r="CK58" s="1246"/>
      <c r="CL58" s="1246"/>
      <c r="CM58" s="1246"/>
      <c r="CN58" s="1246"/>
      <c r="CO58" s="1246"/>
      <c r="CP58" s="1246"/>
      <c r="CQ58" s="1246"/>
      <c r="CR58" s="1246"/>
      <c r="CS58" s="1246"/>
      <c r="CT58" s="1246"/>
      <c r="CU58" s="659"/>
      <c r="CV58" s="1247"/>
      <c r="CW58" s="214"/>
      <c r="CX58" s="1245"/>
      <c r="CY58" s="1246"/>
      <c r="CZ58" s="1246"/>
      <c r="DA58" s="1246"/>
      <c r="DB58" s="1246"/>
      <c r="DC58" s="1246"/>
      <c r="DD58" s="1246"/>
      <c r="DE58" s="1246"/>
      <c r="DF58" s="1246"/>
      <c r="DG58" s="1246"/>
      <c r="DH58" s="1246"/>
      <c r="DI58" s="1246"/>
      <c r="DJ58" s="1246"/>
      <c r="DK58" s="1246"/>
      <c r="DL58" s="1246"/>
      <c r="DM58" s="1246"/>
      <c r="DN58" s="1246"/>
      <c r="DO58" s="1246"/>
      <c r="DP58" s="1246"/>
      <c r="DQ58" s="1246"/>
      <c r="DR58" s="1246"/>
      <c r="DS58" s="1246"/>
      <c r="DT58" s="1246"/>
      <c r="DU58" s="1246"/>
      <c r="DV58" s="1246"/>
      <c r="DW58" s="1246"/>
      <c r="DX58" s="1246"/>
      <c r="DY58" s="1246"/>
      <c r="DZ58" s="1246"/>
      <c r="EA58" s="1246"/>
      <c r="EB58" s="1246"/>
      <c r="EC58" s="1246"/>
      <c r="ED58" s="1246"/>
      <c r="EE58" s="1246"/>
      <c r="EF58" s="1246"/>
      <c r="EG58" s="1246"/>
      <c r="EH58" s="1246"/>
      <c r="EI58" s="1246"/>
      <c r="EJ58" s="1246"/>
      <c r="EK58" s="1246"/>
      <c r="EL58" s="1246"/>
      <c r="EM58" s="1246"/>
      <c r="EN58" s="1246"/>
      <c r="EO58" s="1246"/>
      <c r="EP58" s="1246"/>
      <c r="EQ58" s="1246"/>
      <c r="ER58" s="1246"/>
      <c r="ES58" s="1246"/>
      <c r="ET58" s="659"/>
      <c r="EU58" s="1245"/>
      <c r="EV58" s="1246"/>
      <c r="EW58" s="1246"/>
      <c r="EX58" s="1246"/>
      <c r="EY58" s="1246"/>
      <c r="EZ58" s="1246"/>
      <c r="FA58" s="1246"/>
      <c r="FB58" s="1246"/>
      <c r="FC58" s="1246"/>
      <c r="FD58" s="1246"/>
      <c r="FE58" s="1246"/>
      <c r="FF58" s="1246"/>
      <c r="FG58" s="1246"/>
      <c r="FH58" s="1246"/>
      <c r="FI58" s="1246"/>
      <c r="FJ58" s="1246"/>
      <c r="FK58" s="1246"/>
      <c r="FL58" s="1246"/>
      <c r="FM58" s="1246"/>
      <c r="FN58" s="1246"/>
      <c r="FO58" s="1246"/>
      <c r="FP58" s="1246"/>
      <c r="FQ58" s="1246"/>
      <c r="FR58" s="1246"/>
      <c r="FS58" s="1246"/>
      <c r="FT58" s="1246"/>
      <c r="FU58" s="1246"/>
      <c r="FV58" s="1246"/>
      <c r="FW58" s="1246"/>
      <c r="FX58" s="1246"/>
      <c r="FY58" s="1246"/>
      <c r="FZ58" s="1246"/>
      <c r="GA58" s="1246"/>
      <c r="GB58" s="1246"/>
      <c r="GC58" s="1246"/>
      <c r="GD58" s="1246"/>
      <c r="GE58" s="1246"/>
      <c r="GF58" s="1246"/>
      <c r="GG58" s="1246"/>
      <c r="GH58" s="1246"/>
      <c r="GI58" s="1246"/>
      <c r="GJ58" s="1246"/>
      <c r="GK58" s="1246"/>
      <c r="GL58" s="1246"/>
      <c r="GM58" s="1246"/>
      <c r="GN58" s="1246"/>
      <c r="GO58" s="1246"/>
      <c r="GP58" s="1246"/>
      <c r="GQ58" s="659"/>
      <c r="GR58" s="6"/>
    </row>
    <row r="59" spans="1:200" ht="7.35" customHeight="1" x14ac:dyDescent="0.2">
      <c r="A59" s="1191" t="str">
        <f>IF(LOGBOOK!$A$2="  DATE  ","ANNUAL RESUME PER AIRCRAFT",0)</f>
        <v>ANNUAL RESUME PER AIRCRAFT</v>
      </c>
      <c r="B59" s="1192"/>
      <c r="C59" s="1192"/>
      <c r="D59" s="1192"/>
      <c r="E59" s="1192"/>
      <c r="F59" s="1192"/>
      <c r="G59" s="1192"/>
      <c r="H59" s="1192"/>
      <c r="I59" s="1192"/>
      <c r="J59" s="1192"/>
      <c r="K59" s="1192"/>
      <c r="L59" s="1192"/>
      <c r="M59" s="1192"/>
      <c r="N59" s="1192"/>
      <c r="O59" s="1192"/>
      <c r="P59" s="1192"/>
      <c r="Q59" s="1192"/>
      <c r="R59" s="1192"/>
      <c r="S59" s="1192"/>
      <c r="T59" s="1192"/>
      <c r="U59" s="1192"/>
      <c r="V59" s="1192"/>
      <c r="W59" s="1192"/>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192"/>
      <c r="AS59" s="1192"/>
      <c r="AT59" s="1192"/>
      <c r="AU59" s="1192"/>
      <c r="AV59" s="1192"/>
      <c r="AW59" s="1192"/>
      <c r="AX59" s="1192"/>
      <c r="AY59" s="1213"/>
      <c r="AZ59" s="1213"/>
      <c r="BA59" s="1213"/>
      <c r="BB59" s="1213"/>
      <c r="BC59" s="1213"/>
      <c r="BD59" s="1213"/>
      <c r="BE59" s="1213"/>
      <c r="BF59" s="1213"/>
      <c r="BG59" s="1213"/>
      <c r="BH59" s="1213"/>
      <c r="BI59" s="1213"/>
      <c r="BJ59" s="1213"/>
      <c r="BK59" s="1213"/>
      <c r="BL59" s="1213"/>
      <c r="BM59" s="1213"/>
      <c r="BN59" s="1213"/>
      <c r="BO59" s="1213"/>
      <c r="BP59" s="1213"/>
      <c r="BQ59" s="1213"/>
      <c r="BR59" s="1213"/>
      <c r="BS59" s="1213"/>
      <c r="BT59" s="1213"/>
      <c r="BU59" s="1213"/>
      <c r="BV59" s="1213"/>
      <c r="BW59" s="1213"/>
      <c r="BX59" s="1213"/>
      <c r="BY59" s="1213"/>
      <c r="BZ59" s="1213"/>
      <c r="CA59" s="1213"/>
      <c r="CB59" s="1213"/>
      <c r="CC59" s="1213"/>
      <c r="CD59" s="1213"/>
      <c r="CE59" s="1213"/>
      <c r="CF59" s="1213"/>
      <c r="CG59" s="1213"/>
      <c r="CH59" s="1213"/>
      <c r="CI59" s="1213"/>
      <c r="CJ59" s="1213"/>
      <c r="CK59" s="1213"/>
      <c r="CL59" s="1213"/>
      <c r="CM59" s="1213"/>
      <c r="CN59" s="1213"/>
      <c r="CO59" s="1213"/>
      <c r="CP59" s="1213"/>
      <c r="CQ59" s="1213"/>
      <c r="CR59" s="1213"/>
      <c r="CS59" s="1213"/>
      <c r="CT59" s="1213"/>
      <c r="CU59" s="1213"/>
      <c r="CV59" s="246"/>
      <c r="CW59" s="1191" t="str">
        <f>IF(LOGBOOK!$A$2="  DATE  ","FLY LOGICS",0)</f>
        <v>FLY LOGICS</v>
      </c>
      <c r="CX59" s="1192"/>
      <c r="CY59" s="1192"/>
      <c r="CZ59" s="1192"/>
      <c r="DA59" s="1192"/>
      <c r="DB59" s="1192"/>
      <c r="DC59" s="1192"/>
      <c r="DD59" s="1192"/>
      <c r="DE59" s="1192"/>
      <c r="DF59" s="1192"/>
      <c r="DG59" s="1192"/>
      <c r="DH59" s="1192"/>
      <c r="DI59" s="1192"/>
      <c r="DJ59" s="1192"/>
      <c r="DK59" s="1192"/>
      <c r="DL59" s="1192"/>
      <c r="DM59" s="1192"/>
      <c r="DN59" s="1192"/>
      <c r="DO59" s="1192"/>
      <c r="DP59" s="1192"/>
      <c r="DQ59" s="1192"/>
      <c r="DR59" s="1192"/>
      <c r="DS59" s="1192"/>
      <c r="DT59" s="1192"/>
      <c r="DU59" s="1192"/>
      <c r="DV59" s="1192"/>
      <c r="DW59" s="1192"/>
      <c r="DX59" s="1192"/>
      <c r="DY59" s="1192"/>
      <c r="DZ59" s="1192"/>
      <c r="EA59" s="1192"/>
      <c r="EB59" s="1192"/>
      <c r="EC59" s="1192"/>
      <c r="ED59" s="1192"/>
      <c r="EE59" s="1192"/>
      <c r="EF59" s="1192"/>
      <c r="EG59" s="1192"/>
      <c r="EH59" s="1192"/>
      <c r="EI59" s="1192"/>
      <c r="EJ59" s="1192"/>
      <c r="EK59" s="1192"/>
      <c r="EL59" s="1192"/>
      <c r="EM59" s="1192"/>
      <c r="EN59" s="1192"/>
      <c r="EO59" s="1192"/>
      <c r="EP59" s="1192"/>
      <c r="EQ59" s="1192"/>
      <c r="ER59" s="1192"/>
      <c r="ES59" s="1192"/>
      <c r="ET59" s="1192"/>
      <c r="EU59" s="1213" t="str">
        <f>IF(LOGBOOK!$A$2="  DATE  ","ANNUAL RESUME PER AIRCRAFT",0)</f>
        <v>ANNUAL RESUME PER AIRCRAFT</v>
      </c>
      <c r="EV59" s="1213"/>
      <c r="EW59" s="1213"/>
      <c r="EX59" s="1213"/>
      <c r="EY59" s="1213"/>
      <c r="EZ59" s="1213"/>
      <c r="FA59" s="1213"/>
      <c r="FB59" s="1213"/>
      <c r="FC59" s="1213"/>
      <c r="FD59" s="1213"/>
      <c r="FE59" s="1213"/>
      <c r="FF59" s="1213"/>
      <c r="FG59" s="1213"/>
      <c r="FH59" s="1213"/>
      <c r="FI59" s="1213"/>
      <c r="FJ59" s="1213"/>
      <c r="FK59" s="1213"/>
      <c r="FL59" s="1213"/>
      <c r="FM59" s="1213"/>
      <c r="FN59" s="1213"/>
      <c r="FO59" s="1213"/>
      <c r="FP59" s="1213"/>
      <c r="FQ59" s="1213"/>
      <c r="FR59" s="1213"/>
      <c r="FS59" s="1213"/>
      <c r="FT59" s="1213"/>
      <c r="FU59" s="1213"/>
      <c r="FV59" s="1213"/>
      <c r="FW59" s="1213"/>
      <c r="FX59" s="1213"/>
      <c r="FY59" s="1213"/>
      <c r="FZ59" s="1213"/>
      <c r="GA59" s="1213"/>
      <c r="GB59" s="1213"/>
      <c r="GC59" s="1213"/>
      <c r="GD59" s="1213"/>
      <c r="GE59" s="1213"/>
      <c r="GF59" s="1213"/>
      <c r="GG59" s="1213"/>
      <c r="GH59" s="1213"/>
      <c r="GI59" s="1213"/>
      <c r="GJ59" s="1213"/>
      <c r="GK59" s="1213"/>
      <c r="GL59" s="1213"/>
      <c r="GM59" s="1213"/>
      <c r="GN59" s="1213"/>
      <c r="GO59" s="1213"/>
      <c r="GP59" s="1213"/>
      <c r="GQ59" s="1213"/>
      <c r="GR59" s="6"/>
    </row>
    <row r="60" spans="1:200" ht="7.35" customHeight="1" x14ac:dyDescent="0.2">
      <c r="A60" s="1193"/>
      <c r="B60" s="1194"/>
      <c r="C60" s="1194"/>
      <c r="D60" s="1194"/>
      <c r="E60" s="1194"/>
      <c r="F60" s="1194"/>
      <c r="G60" s="1194"/>
      <c r="H60" s="1194"/>
      <c r="I60" s="1194"/>
      <c r="J60" s="1194"/>
      <c r="K60" s="1194"/>
      <c r="L60" s="1194"/>
      <c r="M60" s="1194"/>
      <c r="N60" s="1194"/>
      <c r="O60" s="1194"/>
      <c r="P60" s="1194"/>
      <c r="Q60" s="1194"/>
      <c r="R60" s="1194"/>
      <c r="S60" s="1194"/>
      <c r="T60" s="1194"/>
      <c r="U60" s="1194"/>
      <c r="V60" s="1194"/>
      <c r="W60" s="1194"/>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194"/>
      <c r="AS60" s="1194"/>
      <c r="AT60" s="1194"/>
      <c r="AU60" s="1194"/>
      <c r="AV60" s="1194"/>
      <c r="AW60" s="1194"/>
      <c r="AX60" s="1194"/>
      <c r="AY60" s="1214"/>
      <c r="AZ60" s="1214"/>
      <c r="BA60" s="1214"/>
      <c r="BB60" s="1214"/>
      <c r="BC60" s="1214"/>
      <c r="BD60" s="1214"/>
      <c r="BE60" s="1214"/>
      <c r="BF60" s="1214"/>
      <c r="BG60" s="1214"/>
      <c r="BH60" s="1214"/>
      <c r="BI60" s="1214"/>
      <c r="BJ60" s="1214"/>
      <c r="BK60" s="1214"/>
      <c r="BL60" s="1214"/>
      <c r="BM60" s="1214"/>
      <c r="BN60" s="1214"/>
      <c r="BO60" s="1214"/>
      <c r="BP60" s="1214"/>
      <c r="BQ60" s="1214"/>
      <c r="BR60" s="1214"/>
      <c r="BS60" s="1214"/>
      <c r="BT60" s="1214"/>
      <c r="BU60" s="1214"/>
      <c r="BV60" s="1214"/>
      <c r="BW60" s="1214"/>
      <c r="BX60" s="1214"/>
      <c r="BY60" s="1214"/>
      <c r="BZ60" s="1214"/>
      <c r="CA60" s="1214"/>
      <c r="CB60" s="1214"/>
      <c r="CC60" s="1214"/>
      <c r="CD60" s="1214"/>
      <c r="CE60" s="1214"/>
      <c r="CF60" s="1214"/>
      <c r="CG60" s="1214"/>
      <c r="CH60" s="1214"/>
      <c r="CI60" s="1214"/>
      <c r="CJ60" s="1214"/>
      <c r="CK60" s="1214"/>
      <c r="CL60" s="1214"/>
      <c r="CM60" s="1214"/>
      <c r="CN60" s="1214"/>
      <c r="CO60" s="1214"/>
      <c r="CP60" s="1214"/>
      <c r="CQ60" s="1214"/>
      <c r="CR60" s="1214"/>
      <c r="CS60" s="1214"/>
      <c r="CT60" s="1214"/>
      <c r="CU60" s="1214"/>
      <c r="CV60" s="246"/>
      <c r="CW60" s="1193"/>
      <c r="CX60" s="1194"/>
      <c r="CY60" s="1194"/>
      <c r="CZ60" s="1194"/>
      <c r="DA60" s="1194"/>
      <c r="DB60" s="1194"/>
      <c r="DC60" s="1194"/>
      <c r="DD60" s="1194"/>
      <c r="DE60" s="1194"/>
      <c r="DF60" s="1194"/>
      <c r="DG60" s="1194"/>
      <c r="DH60" s="1194"/>
      <c r="DI60" s="1194"/>
      <c r="DJ60" s="1194"/>
      <c r="DK60" s="1194"/>
      <c r="DL60" s="1194"/>
      <c r="DM60" s="1194"/>
      <c r="DN60" s="1194"/>
      <c r="DO60" s="1194"/>
      <c r="DP60" s="1194"/>
      <c r="DQ60" s="1194"/>
      <c r="DR60" s="1194"/>
      <c r="DS60" s="1194"/>
      <c r="DT60" s="1194"/>
      <c r="DU60" s="1194"/>
      <c r="DV60" s="1194"/>
      <c r="DW60" s="1194"/>
      <c r="DX60" s="1194"/>
      <c r="DY60" s="1194"/>
      <c r="DZ60" s="1194"/>
      <c r="EA60" s="1194"/>
      <c r="EB60" s="1194"/>
      <c r="EC60" s="1194"/>
      <c r="ED60" s="1194"/>
      <c r="EE60" s="1194"/>
      <c r="EF60" s="1194"/>
      <c r="EG60" s="1194"/>
      <c r="EH60" s="1194"/>
      <c r="EI60" s="1194"/>
      <c r="EJ60" s="1194"/>
      <c r="EK60" s="1194"/>
      <c r="EL60" s="1194"/>
      <c r="EM60" s="1194"/>
      <c r="EN60" s="1194"/>
      <c r="EO60" s="1194"/>
      <c r="EP60" s="1194"/>
      <c r="EQ60" s="1194"/>
      <c r="ER60" s="1194"/>
      <c r="ES60" s="1194"/>
      <c r="ET60" s="1194"/>
      <c r="EU60" s="1214"/>
      <c r="EV60" s="1214"/>
      <c r="EW60" s="1214"/>
      <c r="EX60" s="1214"/>
      <c r="EY60" s="1214"/>
      <c r="EZ60" s="1214"/>
      <c r="FA60" s="1214"/>
      <c r="FB60" s="1214"/>
      <c r="FC60" s="1214"/>
      <c r="FD60" s="1214"/>
      <c r="FE60" s="1214"/>
      <c r="FF60" s="1214"/>
      <c r="FG60" s="1214"/>
      <c r="FH60" s="1214"/>
      <c r="FI60" s="1214"/>
      <c r="FJ60" s="1214"/>
      <c r="FK60" s="1214"/>
      <c r="FL60" s="1214"/>
      <c r="FM60" s="1214"/>
      <c r="FN60" s="1214"/>
      <c r="FO60" s="1214"/>
      <c r="FP60" s="1214"/>
      <c r="FQ60" s="1214"/>
      <c r="FR60" s="1214"/>
      <c r="FS60" s="1214"/>
      <c r="FT60" s="1214"/>
      <c r="FU60" s="1214"/>
      <c r="FV60" s="1214"/>
      <c r="FW60" s="1214"/>
      <c r="FX60" s="1214"/>
      <c r="FY60" s="1214"/>
      <c r="FZ60" s="1214"/>
      <c r="GA60" s="1214"/>
      <c r="GB60" s="1214"/>
      <c r="GC60" s="1214"/>
      <c r="GD60" s="1214"/>
      <c r="GE60" s="1214"/>
      <c r="GF60" s="1214"/>
      <c r="GG60" s="1214"/>
      <c r="GH60" s="1214"/>
      <c r="GI60" s="1214"/>
      <c r="GJ60" s="1214"/>
      <c r="GK60" s="1214"/>
      <c r="GL60" s="1214"/>
      <c r="GM60" s="1214"/>
      <c r="GN60" s="1214"/>
      <c r="GO60" s="1214"/>
      <c r="GP60" s="1214"/>
      <c r="GQ60" s="1214"/>
      <c r="GR60" s="6"/>
    </row>
    <row r="61" spans="1:200" ht="7.35" customHeight="1" x14ac:dyDescent="0.2">
      <c r="A61" s="1195"/>
      <c r="B61" s="1196"/>
      <c r="C61" s="1196"/>
      <c r="D61" s="1196"/>
      <c r="E61" s="1196"/>
      <c r="F61" s="1196"/>
      <c r="G61" s="1196"/>
      <c r="H61" s="1196"/>
      <c r="I61" s="1196"/>
      <c r="J61" s="1196"/>
      <c r="K61" s="1196"/>
      <c r="L61" s="1196"/>
      <c r="M61" s="1196"/>
      <c r="N61" s="1196"/>
      <c r="O61" s="1196"/>
      <c r="P61" s="1196"/>
      <c r="Q61" s="1196"/>
      <c r="R61" s="1196"/>
      <c r="S61" s="1196"/>
      <c r="T61" s="1196"/>
      <c r="U61" s="1196"/>
      <c r="V61" s="1196"/>
      <c r="W61" s="1196"/>
      <c r="X61" s="1196"/>
      <c r="Y61" s="1196"/>
      <c r="Z61" s="1196"/>
      <c r="AA61" s="1196"/>
      <c r="AB61" s="1196"/>
      <c r="AC61" s="1196"/>
      <c r="AD61" s="1196"/>
      <c r="AE61" s="1196"/>
      <c r="AF61" s="1196"/>
      <c r="AG61" s="1196"/>
      <c r="AH61" s="1196"/>
      <c r="AI61" s="1196"/>
      <c r="AJ61" s="1196"/>
      <c r="AK61" s="1196"/>
      <c r="AL61" s="1196"/>
      <c r="AM61" s="1196"/>
      <c r="AN61" s="1196"/>
      <c r="AO61" s="1196"/>
      <c r="AP61" s="1196"/>
      <c r="AQ61" s="1196"/>
      <c r="AR61" s="1196"/>
      <c r="AS61" s="1196"/>
      <c r="AT61" s="1196"/>
      <c r="AU61" s="1196"/>
      <c r="AV61" s="1196"/>
      <c r="AW61" s="1196"/>
      <c r="AX61" s="1196"/>
      <c r="AY61" s="1215"/>
      <c r="AZ61" s="1215"/>
      <c r="BA61" s="1215"/>
      <c r="BB61" s="1215"/>
      <c r="BC61" s="1215"/>
      <c r="BD61" s="1215"/>
      <c r="BE61" s="1215"/>
      <c r="BF61" s="1215"/>
      <c r="BG61" s="1215"/>
      <c r="BH61" s="1215"/>
      <c r="BI61" s="1215"/>
      <c r="BJ61" s="1215"/>
      <c r="BK61" s="1215"/>
      <c r="BL61" s="1215"/>
      <c r="BM61" s="1215"/>
      <c r="BN61" s="1215"/>
      <c r="BO61" s="1215"/>
      <c r="BP61" s="1215"/>
      <c r="BQ61" s="1215"/>
      <c r="BR61" s="1215"/>
      <c r="BS61" s="1215"/>
      <c r="BT61" s="1215"/>
      <c r="BU61" s="1215"/>
      <c r="BV61" s="1215"/>
      <c r="BW61" s="1215"/>
      <c r="BX61" s="1215"/>
      <c r="BY61" s="1215"/>
      <c r="BZ61" s="1215"/>
      <c r="CA61" s="1215"/>
      <c r="CB61" s="1215"/>
      <c r="CC61" s="1215"/>
      <c r="CD61" s="1215"/>
      <c r="CE61" s="1215"/>
      <c r="CF61" s="1215"/>
      <c r="CG61" s="1215"/>
      <c r="CH61" s="1215"/>
      <c r="CI61" s="1215"/>
      <c r="CJ61" s="1215"/>
      <c r="CK61" s="1215"/>
      <c r="CL61" s="1215"/>
      <c r="CM61" s="1215"/>
      <c r="CN61" s="1215"/>
      <c r="CO61" s="1215"/>
      <c r="CP61" s="1215"/>
      <c r="CQ61" s="1215"/>
      <c r="CR61" s="1215"/>
      <c r="CS61" s="1215"/>
      <c r="CT61" s="1215"/>
      <c r="CU61" s="1215"/>
      <c r="CV61" s="246"/>
      <c r="CW61" s="1195"/>
      <c r="CX61" s="1196"/>
      <c r="CY61" s="1196"/>
      <c r="CZ61" s="1196"/>
      <c r="DA61" s="1196"/>
      <c r="DB61" s="1196"/>
      <c r="DC61" s="1196"/>
      <c r="DD61" s="1196"/>
      <c r="DE61" s="1196"/>
      <c r="DF61" s="1196"/>
      <c r="DG61" s="1196"/>
      <c r="DH61" s="1196"/>
      <c r="DI61" s="1196"/>
      <c r="DJ61" s="1196"/>
      <c r="DK61" s="1196"/>
      <c r="DL61" s="1196"/>
      <c r="DM61" s="1196"/>
      <c r="DN61" s="1196"/>
      <c r="DO61" s="1196"/>
      <c r="DP61" s="1196"/>
      <c r="DQ61" s="1196"/>
      <c r="DR61" s="1196"/>
      <c r="DS61" s="1196"/>
      <c r="DT61" s="1196"/>
      <c r="DU61" s="1196"/>
      <c r="DV61" s="1196"/>
      <c r="DW61" s="1196"/>
      <c r="DX61" s="1196"/>
      <c r="DY61" s="1196"/>
      <c r="DZ61" s="1196"/>
      <c r="EA61" s="1196"/>
      <c r="EB61" s="1196"/>
      <c r="EC61" s="1196"/>
      <c r="ED61" s="1196"/>
      <c r="EE61" s="1196"/>
      <c r="EF61" s="1196"/>
      <c r="EG61" s="1196"/>
      <c r="EH61" s="1196"/>
      <c r="EI61" s="1196"/>
      <c r="EJ61" s="1196"/>
      <c r="EK61" s="1196"/>
      <c r="EL61" s="1196"/>
      <c r="EM61" s="1196"/>
      <c r="EN61" s="1196"/>
      <c r="EO61" s="1196"/>
      <c r="EP61" s="1196"/>
      <c r="EQ61" s="1196"/>
      <c r="ER61" s="1196"/>
      <c r="ES61" s="1196"/>
      <c r="ET61" s="1196"/>
      <c r="EU61" s="1215"/>
      <c r="EV61" s="1215"/>
      <c r="EW61" s="1215"/>
      <c r="EX61" s="1215"/>
      <c r="EY61" s="1215"/>
      <c r="EZ61" s="1215"/>
      <c r="FA61" s="1215"/>
      <c r="FB61" s="1215"/>
      <c r="FC61" s="1215"/>
      <c r="FD61" s="1215"/>
      <c r="FE61" s="1215"/>
      <c r="FF61" s="1215"/>
      <c r="FG61" s="1215"/>
      <c r="FH61" s="1215"/>
      <c r="FI61" s="1215"/>
      <c r="FJ61" s="1215"/>
      <c r="FK61" s="1215"/>
      <c r="FL61" s="1215"/>
      <c r="FM61" s="1215"/>
      <c r="FN61" s="1215"/>
      <c r="FO61" s="1215"/>
      <c r="FP61" s="1215"/>
      <c r="FQ61" s="1215"/>
      <c r="FR61" s="1215"/>
      <c r="FS61" s="1215"/>
      <c r="FT61" s="1215"/>
      <c r="FU61" s="1215"/>
      <c r="FV61" s="1215"/>
      <c r="FW61" s="1215"/>
      <c r="FX61" s="1215"/>
      <c r="FY61" s="1215"/>
      <c r="FZ61" s="1215"/>
      <c r="GA61" s="1215"/>
      <c r="GB61" s="1215"/>
      <c r="GC61" s="1215"/>
      <c r="GD61" s="1215"/>
      <c r="GE61" s="1215"/>
      <c r="GF61" s="1215"/>
      <c r="GG61" s="1215"/>
      <c r="GH61" s="1215"/>
      <c r="GI61" s="1215"/>
      <c r="GJ61" s="1215"/>
      <c r="GK61" s="1215"/>
      <c r="GL61" s="1215"/>
      <c r="GM61" s="1215"/>
      <c r="GN61" s="1215"/>
      <c r="GO61" s="1215"/>
      <c r="GP61" s="1215"/>
      <c r="GQ61" s="1215"/>
      <c r="GR61" s="6"/>
    </row>
    <row r="62" spans="1:200" s="6" customFormat="1" ht="7.35" customHeight="1" x14ac:dyDescent="0.25">
      <c r="A62" s="212"/>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61"/>
      <c r="AG62" s="161"/>
      <c r="AH62" s="161"/>
      <c r="AI62" s="161"/>
      <c r="AJ62" s="161"/>
      <c r="AK62" s="161"/>
      <c r="AL62" s="161"/>
      <c r="AM62" s="161"/>
      <c r="AN62" s="161"/>
      <c r="AO62" s="161"/>
      <c r="AP62" s="161"/>
      <c r="AQ62" s="161"/>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61"/>
      <c r="CD62" s="161"/>
      <c r="CE62" s="161"/>
      <c r="CF62" s="161"/>
      <c r="CG62" s="161"/>
      <c r="CH62" s="161"/>
      <c r="CI62" s="161"/>
      <c r="CJ62" s="161"/>
      <c r="CK62" s="161"/>
      <c r="CL62" s="161"/>
      <c r="CM62" s="161"/>
      <c r="CN62" s="161"/>
      <c r="CO62" s="15"/>
      <c r="CP62" s="15"/>
      <c r="CQ62" s="15"/>
      <c r="CR62" s="15"/>
      <c r="CS62" s="15"/>
      <c r="CT62" s="15"/>
      <c r="CU62" s="213"/>
      <c r="CV62" s="208"/>
      <c r="CW62" s="212"/>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61"/>
      <c r="EC62" s="161"/>
      <c r="ED62" s="161"/>
      <c r="EE62" s="161"/>
      <c r="EF62" s="161"/>
      <c r="EG62" s="161"/>
      <c r="EH62" s="161"/>
      <c r="EI62" s="161"/>
      <c r="EJ62" s="161"/>
      <c r="EK62" s="161"/>
      <c r="EL62" s="161"/>
      <c r="EM62" s="161"/>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61"/>
      <c r="FZ62" s="161"/>
      <c r="GA62" s="161"/>
      <c r="GB62" s="161"/>
      <c r="GC62" s="161"/>
      <c r="GD62" s="161"/>
      <c r="GE62" s="161"/>
      <c r="GF62" s="161"/>
      <c r="GG62" s="161"/>
      <c r="GH62" s="161"/>
      <c r="GI62" s="161"/>
      <c r="GJ62" s="161"/>
      <c r="GK62" s="15"/>
      <c r="GL62" s="15"/>
      <c r="GM62" s="15"/>
      <c r="GN62" s="15"/>
      <c r="GO62" s="15"/>
      <c r="GP62" s="15"/>
      <c r="GQ62" s="213"/>
    </row>
    <row r="63" spans="1:200" ht="6.75" customHeight="1" thickBot="1" x14ac:dyDescent="0.3">
      <c r="A63" s="212"/>
      <c r="B63" s="1183" t="str">
        <f>IF('FRONT PAGE'!$A$1="www.fly-logics.com","MANUFACTURER &amp; MODEL",0)</f>
        <v>MANUFACTURER &amp; MODEL</v>
      </c>
      <c r="C63" s="1184"/>
      <c r="D63" s="1184"/>
      <c r="E63" s="1184"/>
      <c r="F63" s="1184"/>
      <c r="G63" s="1184"/>
      <c r="H63" s="1184"/>
      <c r="I63" s="1184"/>
      <c r="J63" s="1184"/>
      <c r="K63" s="1184"/>
      <c r="L63" s="1197"/>
      <c r="M63" s="1197"/>
      <c r="N63" s="1197"/>
      <c r="O63" s="1197"/>
      <c r="P63" s="1197"/>
      <c r="Q63" s="1197"/>
      <c r="R63" s="1197"/>
      <c r="S63" s="1197"/>
      <c r="T63" s="1197"/>
      <c r="U63" s="1197"/>
      <c r="V63" s="1197"/>
      <c r="W63" s="1197"/>
      <c r="X63" s="1197"/>
      <c r="Y63" s="1197"/>
      <c r="Z63" s="1197"/>
      <c r="AA63" s="1197"/>
      <c r="AB63" s="1197"/>
      <c r="AC63" s="1197"/>
      <c r="AD63" s="1197"/>
      <c r="AE63" s="1198"/>
      <c r="AF63" s="1163" t="str">
        <f>IF('FRONT PAGE'!$A$1="www.fly-logics.com","PIC",0)</f>
        <v>PIC</v>
      </c>
      <c r="AG63" s="1164"/>
      <c r="AH63" s="1164"/>
      <c r="AI63" s="1165"/>
      <c r="AJ63" s="1163" t="str">
        <f>IF('FRONT PAGE'!$A$1="www.fly-logics.com","SIC",0)</f>
        <v>SIC</v>
      </c>
      <c r="AK63" s="1164"/>
      <c r="AL63" s="1164"/>
      <c r="AM63" s="1165"/>
      <c r="AN63" s="1163" t="str">
        <f>IF('FRONT PAGE'!$A$1="www.fly-logics.com","INSTR.",0)</f>
        <v>INSTR.</v>
      </c>
      <c r="AO63" s="1164"/>
      <c r="AP63" s="1164"/>
      <c r="AQ63" s="1165"/>
      <c r="AR63" s="1166" t="str">
        <f>IF('FRONT PAGE'!$A$1="www.fly-logics.com","Landings",0)</f>
        <v>Landings</v>
      </c>
      <c r="AS63" s="1167"/>
      <c r="AT63" s="1167"/>
      <c r="AU63" s="1167"/>
      <c r="AV63" s="1167"/>
      <c r="AW63" s="1168"/>
      <c r="AX63" s="643"/>
      <c r="AY63" s="1183" t="str">
        <f>IF('FRONT PAGE'!$A$1="www.fly-logics.com","MANUFACTURER &amp; MODEL",0)</f>
        <v>MANUFACTURER &amp; MODEL</v>
      </c>
      <c r="AZ63" s="1184"/>
      <c r="BA63" s="1184"/>
      <c r="BB63" s="1184"/>
      <c r="BC63" s="1184"/>
      <c r="BD63" s="1184"/>
      <c r="BE63" s="1184"/>
      <c r="BF63" s="1184"/>
      <c r="BG63" s="1184"/>
      <c r="BH63" s="1184"/>
      <c r="BI63" s="1197"/>
      <c r="BJ63" s="1197"/>
      <c r="BK63" s="1197"/>
      <c r="BL63" s="1197"/>
      <c r="BM63" s="1197"/>
      <c r="BN63" s="1197"/>
      <c r="BO63" s="1197"/>
      <c r="BP63" s="1197"/>
      <c r="BQ63" s="1197"/>
      <c r="BR63" s="1197"/>
      <c r="BS63" s="1197"/>
      <c r="BT63" s="1197"/>
      <c r="BU63" s="1197"/>
      <c r="BV63" s="1197"/>
      <c r="BW63" s="1197"/>
      <c r="BX63" s="1197"/>
      <c r="BY63" s="1197"/>
      <c r="BZ63" s="1197"/>
      <c r="CA63" s="1197"/>
      <c r="CB63" s="1198"/>
      <c r="CC63" s="1163" t="str">
        <f>IF('FRONT PAGE'!$A$1="www.fly-logics.com","PIC",0)</f>
        <v>PIC</v>
      </c>
      <c r="CD63" s="1164"/>
      <c r="CE63" s="1164"/>
      <c r="CF63" s="1165"/>
      <c r="CG63" s="1163" t="str">
        <f>IF('FRONT PAGE'!$A$1="www.fly-logics.com","SIC",0)</f>
        <v>SIC</v>
      </c>
      <c r="CH63" s="1164"/>
      <c r="CI63" s="1164"/>
      <c r="CJ63" s="1165"/>
      <c r="CK63" s="1163" t="str">
        <f>IF('FRONT PAGE'!$A$1="www.fly-logics.com","INSTR.",0)</f>
        <v>INSTR.</v>
      </c>
      <c r="CL63" s="1164"/>
      <c r="CM63" s="1164"/>
      <c r="CN63" s="1165"/>
      <c r="CO63" s="1166" t="str">
        <f>IF('FRONT PAGE'!$A$1="www.fly-logics.com","Landings",0)</f>
        <v>Landings</v>
      </c>
      <c r="CP63" s="1167"/>
      <c r="CQ63" s="1167"/>
      <c r="CR63" s="1167"/>
      <c r="CS63" s="1167"/>
      <c r="CT63" s="1168"/>
      <c r="CU63" s="643"/>
      <c r="CV63" s="247"/>
      <c r="CW63" s="212"/>
      <c r="CX63" s="1183" t="str">
        <f>IF('FRONT PAGE'!$A$1="www.fly-logics.com","MANUFACTURER &amp; MODEL",0)</f>
        <v>MANUFACTURER &amp; MODEL</v>
      </c>
      <c r="CY63" s="1184"/>
      <c r="CZ63" s="1184"/>
      <c r="DA63" s="1184"/>
      <c r="DB63" s="1184"/>
      <c r="DC63" s="1184"/>
      <c r="DD63" s="1184"/>
      <c r="DE63" s="1184"/>
      <c r="DF63" s="1184"/>
      <c r="DG63" s="1184"/>
      <c r="DH63" s="1197"/>
      <c r="DI63" s="1197"/>
      <c r="DJ63" s="1197"/>
      <c r="DK63" s="1197"/>
      <c r="DL63" s="1197"/>
      <c r="DM63" s="1197"/>
      <c r="DN63" s="1197"/>
      <c r="DO63" s="1197"/>
      <c r="DP63" s="1197"/>
      <c r="DQ63" s="1197"/>
      <c r="DR63" s="1197"/>
      <c r="DS63" s="1197"/>
      <c r="DT63" s="1197"/>
      <c r="DU63" s="1197"/>
      <c r="DV63" s="1197"/>
      <c r="DW63" s="1197"/>
      <c r="DX63" s="1197"/>
      <c r="DY63" s="1197"/>
      <c r="DZ63" s="1197"/>
      <c r="EA63" s="1198"/>
      <c r="EB63" s="1163" t="str">
        <f>IF('FRONT PAGE'!$A$1="www.fly-logics.com","PIC",0)</f>
        <v>PIC</v>
      </c>
      <c r="EC63" s="1164"/>
      <c r="ED63" s="1164"/>
      <c r="EE63" s="1165"/>
      <c r="EF63" s="1163" t="str">
        <f>IF('FRONT PAGE'!$A$1="www.fly-logics.com","SIC",0)</f>
        <v>SIC</v>
      </c>
      <c r="EG63" s="1164"/>
      <c r="EH63" s="1164"/>
      <c r="EI63" s="1165"/>
      <c r="EJ63" s="1163" t="str">
        <f>IF('FRONT PAGE'!$A$1="www.fly-logics.com","INSTR.",0)</f>
        <v>INSTR.</v>
      </c>
      <c r="EK63" s="1164"/>
      <c r="EL63" s="1164"/>
      <c r="EM63" s="1165"/>
      <c r="EN63" s="1166" t="str">
        <f>IF('FRONT PAGE'!$A$1="www.fly-logics.com","Landings",0)</f>
        <v>Landings</v>
      </c>
      <c r="EO63" s="1167"/>
      <c r="EP63" s="1167"/>
      <c r="EQ63" s="1167"/>
      <c r="ER63" s="1167"/>
      <c r="ES63" s="1168"/>
      <c r="ET63" s="643"/>
      <c r="EU63" s="1183" t="str">
        <f>IF('FRONT PAGE'!$A$1="www.fly-logics.com","MANUFACTURER &amp; MODEL",0)</f>
        <v>MANUFACTURER &amp; MODEL</v>
      </c>
      <c r="EV63" s="1184"/>
      <c r="EW63" s="1184"/>
      <c r="EX63" s="1184"/>
      <c r="EY63" s="1184"/>
      <c r="EZ63" s="1184"/>
      <c r="FA63" s="1184"/>
      <c r="FB63" s="1184"/>
      <c r="FC63" s="1184"/>
      <c r="FD63" s="1184"/>
      <c r="FE63" s="1197"/>
      <c r="FF63" s="1197"/>
      <c r="FG63" s="1197"/>
      <c r="FH63" s="1197"/>
      <c r="FI63" s="1197"/>
      <c r="FJ63" s="1197"/>
      <c r="FK63" s="1197"/>
      <c r="FL63" s="1197"/>
      <c r="FM63" s="1197"/>
      <c r="FN63" s="1197"/>
      <c r="FO63" s="1197"/>
      <c r="FP63" s="1197"/>
      <c r="FQ63" s="1197"/>
      <c r="FR63" s="1197"/>
      <c r="FS63" s="1197"/>
      <c r="FT63" s="1197"/>
      <c r="FU63" s="1197"/>
      <c r="FV63" s="1197"/>
      <c r="FW63" s="1197"/>
      <c r="FX63" s="1198"/>
      <c r="FY63" s="1163" t="str">
        <f>IF('FRONT PAGE'!$A$1="www.fly-logics.com","PIC",0)</f>
        <v>PIC</v>
      </c>
      <c r="FZ63" s="1164"/>
      <c r="GA63" s="1164"/>
      <c r="GB63" s="1165"/>
      <c r="GC63" s="1163" t="str">
        <f>IF('FRONT PAGE'!$A$1="www.fly-logics.com","SIC",0)</f>
        <v>SIC</v>
      </c>
      <c r="GD63" s="1164"/>
      <c r="GE63" s="1164"/>
      <c r="GF63" s="1165"/>
      <c r="GG63" s="1163" t="str">
        <f>IF('FRONT PAGE'!$A$1="www.fly-logics.com","INSTR.",0)</f>
        <v>INSTR.</v>
      </c>
      <c r="GH63" s="1164"/>
      <c r="GI63" s="1164"/>
      <c r="GJ63" s="1165"/>
      <c r="GK63" s="1166" t="str">
        <f>IF('FRONT PAGE'!$A$1="www.fly-logics.com","Landings",0)</f>
        <v>Landings</v>
      </c>
      <c r="GL63" s="1167"/>
      <c r="GM63" s="1167"/>
      <c r="GN63" s="1167"/>
      <c r="GO63" s="1167"/>
      <c r="GP63" s="1168"/>
      <c r="GQ63" s="643"/>
      <c r="GR63" s="6"/>
    </row>
    <row r="64" spans="1:200" ht="8.85" customHeight="1" x14ac:dyDescent="0.25">
      <c r="A64" s="212"/>
      <c r="B64" s="1185"/>
      <c r="C64" s="1186"/>
      <c r="D64" s="1186"/>
      <c r="E64" s="1186"/>
      <c r="F64" s="1186"/>
      <c r="G64" s="1186"/>
      <c r="H64" s="1186"/>
      <c r="I64" s="1186"/>
      <c r="J64" s="1186"/>
      <c r="K64" s="1186"/>
      <c r="L64" s="1119"/>
      <c r="M64" s="1120"/>
      <c r="N64" s="1120"/>
      <c r="O64" s="1120"/>
      <c r="P64" s="1120"/>
      <c r="Q64" s="1120"/>
      <c r="R64" s="1120"/>
      <c r="S64" s="1120"/>
      <c r="T64" s="1120"/>
      <c r="U64" s="1120"/>
      <c r="V64" s="1120"/>
      <c r="W64" s="1120"/>
      <c r="X64" s="1120"/>
      <c r="Y64" s="1120"/>
      <c r="Z64" s="1120"/>
      <c r="AA64" s="1120"/>
      <c r="AB64" s="1120"/>
      <c r="AC64" s="1120"/>
      <c r="AD64" s="1121"/>
      <c r="AE64" s="1199"/>
      <c r="AF64" s="1169"/>
      <c r="AG64" s="1170"/>
      <c r="AH64" s="1170"/>
      <c r="AI64" s="1171"/>
      <c r="AJ64" s="1169"/>
      <c r="AK64" s="1170"/>
      <c r="AL64" s="1170"/>
      <c r="AM64" s="1171"/>
      <c r="AN64" s="1169"/>
      <c r="AO64" s="1170"/>
      <c r="AP64" s="1170"/>
      <c r="AQ64" s="1171"/>
      <c r="AR64" s="1172"/>
      <c r="AS64" s="1173"/>
      <c r="AT64" s="1173"/>
      <c r="AU64" s="1173"/>
      <c r="AV64" s="1173"/>
      <c r="AW64" s="1174"/>
      <c r="AX64" s="643"/>
      <c r="AY64" s="1185"/>
      <c r="AZ64" s="1186"/>
      <c r="BA64" s="1186"/>
      <c r="BB64" s="1186"/>
      <c r="BC64" s="1186"/>
      <c r="BD64" s="1186"/>
      <c r="BE64" s="1186"/>
      <c r="BF64" s="1186"/>
      <c r="BG64" s="1186"/>
      <c r="BH64" s="1186"/>
      <c r="BI64" s="1119"/>
      <c r="BJ64" s="1120"/>
      <c r="BK64" s="1120"/>
      <c r="BL64" s="1120"/>
      <c r="BM64" s="1120"/>
      <c r="BN64" s="1120"/>
      <c r="BO64" s="1120"/>
      <c r="BP64" s="1120"/>
      <c r="BQ64" s="1120"/>
      <c r="BR64" s="1120"/>
      <c r="BS64" s="1120"/>
      <c r="BT64" s="1120"/>
      <c r="BU64" s="1120"/>
      <c r="BV64" s="1120"/>
      <c r="BW64" s="1120"/>
      <c r="BX64" s="1120"/>
      <c r="BY64" s="1120"/>
      <c r="BZ64" s="1120"/>
      <c r="CA64" s="1121"/>
      <c r="CB64" s="1199"/>
      <c r="CC64" s="1169"/>
      <c r="CD64" s="1170"/>
      <c r="CE64" s="1170"/>
      <c r="CF64" s="1171"/>
      <c r="CG64" s="1169"/>
      <c r="CH64" s="1170"/>
      <c r="CI64" s="1170"/>
      <c r="CJ64" s="1171"/>
      <c r="CK64" s="1169"/>
      <c r="CL64" s="1170"/>
      <c r="CM64" s="1170"/>
      <c r="CN64" s="1171"/>
      <c r="CO64" s="1172"/>
      <c r="CP64" s="1173"/>
      <c r="CQ64" s="1173"/>
      <c r="CR64" s="1173"/>
      <c r="CS64" s="1173"/>
      <c r="CT64" s="1174"/>
      <c r="CU64" s="643"/>
      <c r="CV64" s="247"/>
      <c r="CW64" s="212"/>
      <c r="CX64" s="1185"/>
      <c r="CY64" s="1186"/>
      <c r="CZ64" s="1186"/>
      <c r="DA64" s="1186"/>
      <c r="DB64" s="1186"/>
      <c r="DC64" s="1186"/>
      <c r="DD64" s="1186"/>
      <c r="DE64" s="1186"/>
      <c r="DF64" s="1186"/>
      <c r="DG64" s="1186"/>
      <c r="DH64" s="1119"/>
      <c r="DI64" s="1120"/>
      <c r="DJ64" s="1120"/>
      <c r="DK64" s="1120"/>
      <c r="DL64" s="1120"/>
      <c r="DM64" s="1120"/>
      <c r="DN64" s="1120"/>
      <c r="DO64" s="1120"/>
      <c r="DP64" s="1120"/>
      <c r="DQ64" s="1120"/>
      <c r="DR64" s="1120"/>
      <c r="DS64" s="1120"/>
      <c r="DT64" s="1120"/>
      <c r="DU64" s="1120"/>
      <c r="DV64" s="1120"/>
      <c r="DW64" s="1120"/>
      <c r="DX64" s="1120"/>
      <c r="DY64" s="1120"/>
      <c r="DZ64" s="1121"/>
      <c r="EA64" s="1199"/>
      <c r="EB64" s="1169"/>
      <c r="EC64" s="1170"/>
      <c r="ED64" s="1170"/>
      <c r="EE64" s="1171"/>
      <c r="EF64" s="1169"/>
      <c r="EG64" s="1170"/>
      <c r="EH64" s="1170"/>
      <c r="EI64" s="1171"/>
      <c r="EJ64" s="1169"/>
      <c r="EK64" s="1170"/>
      <c r="EL64" s="1170"/>
      <c r="EM64" s="1171"/>
      <c r="EN64" s="1172"/>
      <c r="EO64" s="1173"/>
      <c r="EP64" s="1173"/>
      <c r="EQ64" s="1173"/>
      <c r="ER64" s="1173"/>
      <c r="ES64" s="1174"/>
      <c r="ET64" s="643"/>
      <c r="EU64" s="1185"/>
      <c r="EV64" s="1186"/>
      <c r="EW64" s="1186"/>
      <c r="EX64" s="1186"/>
      <c r="EY64" s="1186"/>
      <c r="EZ64" s="1186"/>
      <c r="FA64" s="1186"/>
      <c r="FB64" s="1186"/>
      <c r="FC64" s="1186"/>
      <c r="FD64" s="1186"/>
      <c r="FE64" s="1119"/>
      <c r="FF64" s="1120"/>
      <c r="FG64" s="1120"/>
      <c r="FH64" s="1120"/>
      <c r="FI64" s="1120"/>
      <c r="FJ64" s="1120"/>
      <c r="FK64" s="1120"/>
      <c r="FL64" s="1120"/>
      <c r="FM64" s="1120"/>
      <c r="FN64" s="1120"/>
      <c r="FO64" s="1120"/>
      <c r="FP64" s="1120"/>
      <c r="FQ64" s="1120"/>
      <c r="FR64" s="1120"/>
      <c r="FS64" s="1120"/>
      <c r="FT64" s="1120"/>
      <c r="FU64" s="1120"/>
      <c r="FV64" s="1120"/>
      <c r="FW64" s="1121"/>
      <c r="FX64" s="1199"/>
      <c r="FY64" s="1169"/>
      <c r="FZ64" s="1170"/>
      <c r="GA64" s="1170"/>
      <c r="GB64" s="1171"/>
      <c r="GC64" s="1169"/>
      <c r="GD64" s="1170"/>
      <c r="GE64" s="1170"/>
      <c r="GF64" s="1171"/>
      <c r="GG64" s="1169"/>
      <c r="GH64" s="1170"/>
      <c r="GI64" s="1170"/>
      <c r="GJ64" s="1171"/>
      <c r="GK64" s="1172"/>
      <c r="GL64" s="1173"/>
      <c r="GM64" s="1173"/>
      <c r="GN64" s="1173"/>
      <c r="GO64" s="1173"/>
      <c r="GP64" s="1174"/>
      <c r="GQ64" s="643"/>
      <c r="GR64" s="6"/>
    </row>
    <row r="65" spans="1:200" ht="6.75" customHeight="1" thickBot="1" x14ac:dyDescent="0.3">
      <c r="A65" s="212"/>
      <c r="B65" s="1185"/>
      <c r="C65" s="1186"/>
      <c r="D65" s="1186"/>
      <c r="E65" s="1186"/>
      <c r="F65" s="1186"/>
      <c r="G65" s="1186"/>
      <c r="H65" s="1186"/>
      <c r="I65" s="1186"/>
      <c r="J65" s="1186"/>
      <c r="K65" s="1186"/>
      <c r="L65" s="1122"/>
      <c r="M65" s="1123"/>
      <c r="N65" s="1123"/>
      <c r="O65" s="1123"/>
      <c r="P65" s="1123"/>
      <c r="Q65" s="1123"/>
      <c r="R65" s="1123"/>
      <c r="S65" s="1123"/>
      <c r="T65" s="1123"/>
      <c r="U65" s="1123"/>
      <c r="V65" s="1123"/>
      <c r="W65" s="1123"/>
      <c r="X65" s="1123"/>
      <c r="Y65" s="1123"/>
      <c r="Z65" s="1123"/>
      <c r="AA65" s="1123"/>
      <c r="AB65" s="1123"/>
      <c r="AC65" s="1123"/>
      <c r="AD65" s="1124"/>
      <c r="AE65" s="1199"/>
      <c r="AF65" s="1169"/>
      <c r="AG65" s="1170"/>
      <c r="AH65" s="1170"/>
      <c r="AI65" s="1171"/>
      <c r="AJ65" s="1169"/>
      <c r="AK65" s="1170"/>
      <c r="AL65" s="1170"/>
      <c r="AM65" s="1171"/>
      <c r="AN65" s="1169"/>
      <c r="AO65" s="1170"/>
      <c r="AP65" s="1170"/>
      <c r="AQ65" s="1171"/>
      <c r="AR65" s="1166" t="str">
        <f>IF('FRONT PAGE'!$A$1="www.fly-logics.com","D",0)</f>
        <v>D</v>
      </c>
      <c r="AS65" s="1167"/>
      <c r="AT65" s="1175"/>
      <c r="AU65" s="1166" t="str">
        <f>IF('FRONT PAGE'!$A$1="www.fly-logics.com","N",0)</f>
        <v>N</v>
      </c>
      <c r="AV65" s="1167"/>
      <c r="AW65" s="1168"/>
      <c r="AX65" s="643"/>
      <c r="AY65" s="1185"/>
      <c r="AZ65" s="1186"/>
      <c r="BA65" s="1186"/>
      <c r="BB65" s="1186"/>
      <c r="BC65" s="1186"/>
      <c r="BD65" s="1186"/>
      <c r="BE65" s="1186"/>
      <c r="BF65" s="1186"/>
      <c r="BG65" s="1186"/>
      <c r="BH65" s="1186"/>
      <c r="BI65" s="1122"/>
      <c r="BJ65" s="1123"/>
      <c r="BK65" s="1123"/>
      <c r="BL65" s="1123"/>
      <c r="BM65" s="1123"/>
      <c r="BN65" s="1123"/>
      <c r="BO65" s="1123"/>
      <c r="BP65" s="1123"/>
      <c r="BQ65" s="1123"/>
      <c r="BR65" s="1123"/>
      <c r="BS65" s="1123"/>
      <c r="BT65" s="1123"/>
      <c r="BU65" s="1123"/>
      <c r="BV65" s="1123"/>
      <c r="BW65" s="1123"/>
      <c r="BX65" s="1123"/>
      <c r="BY65" s="1123"/>
      <c r="BZ65" s="1123"/>
      <c r="CA65" s="1124"/>
      <c r="CB65" s="1199"/>
      <c r="CC65" s="1169"/>
      <c r="CD65" s="1170"/>
      <c r="CE65" s="1170"/>
      <c r="CF65" s="1171"/>
      <c r="CG65" s="1169"/>
      <c r="CH65" s="1170"/>
      <c r="CI65" s="1170"/>
      <c r="CJ65" s="1171"/>
      <c r="CK65" s="1169"/>
      <c r="CL65" s="1170"/>
      <c r="CM65" s="1170"/>
      <c r="CN65" s="1171"/>
      <c r="CO65" s="1166" t="str">
        <f>IF('FRONT PAGE'!$A$1="www.fly-logics.com","D",0)</f>
        <v>D</v>
      </c>
      <c r="CP65" s="1167"/>
      <c r="CQ65" s="1175"/>
      <c r="CR65" s="1166" t="str">
        <f>IF('FRONT PAGE'!$A$1="www.fly-logics.com","N",0)</f>
        <v>N</v>
      </c>
      <c r="CS65" s="1167"/>
      <c r="CT65" s="1168"/>
      <c r="CU65" s="643"/>
      <c r="CV65" s="247"/>
      <c r="CW65" s="212"/>
      <c r="CX65" s="1185"/>
      <c r="CY65" s="1186"/>
      <c r="CZ65" s="1186"/>
      <c r="DA65" s="1186"/>
      <c r="DB65" s="1186"/>
      <c r="DC65" s="1186"/>
      <c r="DD65" s="1186"/>
      <c r="DE65" s="1186"/>
      <c r="DF65" s="1186"/>
      <c r="DG65" s="1186"/>
      <c r="DH65" s="1122"/>
      <c r="DI65" s="1123"/>
      <c r="DJ65" s="1123"/>
      <c r="DK65" s="1123"/>
      <c r="DL65" s="1123"/>
      <c r="DM65" s="1123"/>
      <c r="DN65" s="1123"/>
      <c r="DO65" s="1123"/>
      <c r="DP65" s="1123"/>
      <c r="DQ65" s="1123"/>
      <c r="DR65" s="1123"/>
      <c r="DS65" s="1123"/>
      <c r="DT65" s="1123"/>
      <c r="DU65" s="1123"/>
      <c r="DV65" s="1123"/>
      <c r="DW65" s="1123"/>
      <c r="DX65" s="1123"/>
      <c r="DY65" s="1123"/>
      <c r="DZ65" s="1124"/>
      <c r="EA65" s="1199"/>
      <c r="EB65" s="1169"/>
      <c r="EC65" s="1170"/>
      <c r="ED65" s="1170"/>
      <c r="EE65" s="1171"/>
      <c r="EF65" s="1169"/>
      <c r="EG65" s="1170"/>
      <c r="EH65" s="1170"/>
      <c r="EI65" s="1171"/>
      <c r="EJ65" s="1169"/>
      <c r="EK65" s="1170"/>
      <c r="EL65" s="1170"/>
      <c r="EM65" s="1171"/>
      <c r="EN65" s="1166" t="str">
        <f>IF('FRONT PAGE'!$A$1="www.fly-logics.com","D",0)</f>
        <v>D</v>
      </c>
      <c r="EO65" s="1167"/>
      <c r="EP65" s="1175"/>
      <c r="EQ65" s="1166" t="str">
        <f>IF('FRONT PAGE'!$A$1="www.fly-logics.com","N",0)</f>
        <v>N</v>
      </c>
      <c r="ER65" s="1167"/>
      <c r="ES65" s="1168"/>
      <c r="ET65" s="643"/>
      <c r="EU65" s="1185"/>
      <c r="EV65" s="1186"/>
      <c r="EW65" s="1186"/>
      <c r="EX65" s="1186"/>
      <c r="EY65" s="1186"/>
      <c r="EZ65" s="1186"/>
      <c r="FA65" s="1186"/>
      <c r="FB65" s="1186"/>
      <c r="FC65" s="1186"/>
      <c r="FD65" s="1186"/>
      <c r="FE65" s="1122"/>
      <c r="FF65" s="1123"/>
      <c r="FG65" s="1123"/>
      <c r="FH65" s="1123"/>
      <c r="FI65" s="1123"/>
      <c r="FJ65" s="1123"/>
      <c r="FK65" s="1123"/>
      <c r="FL65" s="1123"/>
      <c r="FM65" s="1123"/>
      <c r="FN65" s="1123"/>
      <c r="FO65" s="1123"/>
      <c r="FP65" s="1123"/>
      <c r="FQ65" s="1123"/>
      <c r="FR65" s="1123"/>
      <c r="FS65" s="1123"/>
      <c r="FT65" s="1123"/>
      <c r="FU65" s="1123"/>
      <c r="FV65" s="1123"/>
      <c r="FW65" s="1124"/>
      <c r="FX65" s="1199"/>
      <c r="FY65" s="1169"/>
      <c r="FZ65" s="1170"/>
      <c r="GA65" s="1170"/>
      <c r="GB65" s="1171"/>
      <c r="GC65" s="1169"/>
      <c r="GD65" s="1170"/>
      <c r="GE65" s="1170"/>
      <c r="GF65" s="1171"/>
      <c r="GG65" s="1169"/>
      <c r="GH65" s="1170"/>
      <c r="GI65" s="1170"/>
      <c r="GJ65" s="1171"/>
      <c r="GK65" s="1166" t="str">
        <f>IF('FRONT PAGE'!$A$1="www.fly-logics.com","D",0)</f>
        <v>D</v>
      </c>
      <c r="GL65" s="1167"/>
      <c r="GM65" s="1175"/>
      <c r="GN65" s="1166" t="str">
        <f>IF('FRONT PAGE'!$A$1="www.fly-logics.com","N",0)</f>
        <v>N</v>
      </c>
      <c r="GO65" s="1167"/>
      <c r="GP65" s="1168"/>
      <c r="GQ65" s="643"/>
      <c r="GR65" s="6"/>
    </row>
    <row r="66" spans="1:200" ht="6.75" customHeight="1" thickBot="1" x14ac:dyDescent="0.3">
      <c r="A66" s="212"/>
      <c r="B66" s="1181"/>
      <c r="C66" s="1182"/>
      <c r="D66" s="1182"/>
      <c r="E66" s="1182"/>
      <c r="F66" s="1182"/>
      <c r="G66" s="1182"/>
      <c r="H66" s="1182"/>
      <c r="I66" s="1182"/>
      <c r="J66" s="1182"/>
      <c r="K66" s="1182"/>
      <c r="L66" s="1182"/>
      <c r="M66" s="1182"/>
      <c r="N66" s="1182"/>
      <c r="O66" s="1182"/>
      <c r="P66" s="1182"/>
      <c r="Q66" s="1182"/>
      <c r="R66" s="1182"/>
      <c r="S66" s="1182"/>
      <c r="T66" s="1182"/>
      <c r="U66" s="1182"/>
      <c r="V66" s="1182"/>
      <c r="W66" s="1182"/>
      <c r="X66" s="1182"/>
      <c r="Y66" s="1182"/>
      <c r="Z66" s="1182"/>
      <c r="AA66" s="1200"/>
      <c r="AB66" s="1200"/>
      <c r="AC66" s="1200"/>
      <c r="AD66" s="1200"/>
      <c r="AE66" s="1201"/>
      <c r="AF66" s="1169"/>
      <c r="AG66" s="1176"/>
      <c r="AH66" s="1176"/>
      <c r="AI66" s="1171"/>
      <c r="AJ66" s="1169"/>
      <c r="AK66" s="1176"/>
      <c r="AL66" s="1176"/>
      <c r="AM66" s="1171"/>
      <c r="AN66" s="1169"/>
      <c r="AO66" s="1176"/>
      <c r="AP66" s="1176"/>
      <c r="AQ66" s="1171"/>
      <c r="AR66" s="1177"/>
      <c r="AS66" s="1178"/>
      <c r="AT66" s="1179"/>
      <c r="AU66" s="1177"/>
      <c r="AV66" s="1178"/>
      <c r="AW66" s="1180"/>
      <c r="AX66" s="643"/>
      <c r="AY66" s="1181"/>
      <c r="AZ66" s="1182"/>
      <c r="BA66" s="1182"/>
      <c r="BB66" s="1182"/>
      <c r="BC66" s="1182"/>
      <c r="BD66" s="1182"/>
      <c r="BE66" s="1182"/>
      <c r="BF66" s="1182"/>
      <c r="BG66" s="1182"/>
      <c r="BH66" s="1182"/>
      <c r="BI66" s="1182"/>
      <c r="BJ66" s="1182"/>
      <c r="BK66" s="1182"/>
      <c r="BL66" s="1182"/>
      <c r="BM66" s="1182"/>
      <c r="BN66" s="1182"/>
      <c r="BO66" s="1182"/>
      <c r="BP66" s="1182"/>
      <c r="BQ66" s="1182"/>
      <c r="BR66" s="1182"/>
      <c r="BS66" s="1182"/>
      <c r="BT66" s="1182"/>
      <c r="BU66" s="1182"/>
      <c r="BV66" s="1182"/>
      <c r="BW66" s="1182"/>
      <c r="BX66" s="1200"/>
      <c r="BY66" s="1200"/>
      <c r="BZ66" s="1200"/>
      <c r="CA66" s="1200"/>
      <c r="CB66" s="1201"/>
      <c r="CC66" s="1169"/>
      <c r="CD66" s="1176"/>
      <c r="CE66" s="1176"/>
      <c r="CF66" s="1171"/>
      <c r="CG66" s="1169"/>
      <c r="CH66" s="1176"/>
      <c r="CI66" s="1176"/>
      <c r="CJ66" s="1171"/>
      <c r="CK66" s="1169"/>
      <c r="CL66" s="1176"/>
      <c r="CM66" s="1176"/>
      <c r="CN66" s="1171"/>
      <c r="CO66" s="1177"/>
      <c r="CP66" s="1178"/>
      <c r="CQ66" s="1179"/>
      <c r="CR66" s="1177"/>
      <c r="CS66" s="1178"/>
      <c r="CT66" s="1180"/>
      <c r="CU66" s="643"/>
      <c r="CV66" s="247"/>
      <c r="CW66" s="212"/>
      <c r="CX66" s="1181"/>
      <c r="CY66" s="1182"/>
      <c r="CZ66" s="1182"/>
      <c r="DA66" s="1182"/>
      <c r="DB66" s="1182"/>
      <c r="DC66" s="1182"/>
      <c r="DD66" s="1182"/>
      <c r="DE66" s="1182"/>
      <c r="DF66" s="1182"/>
      <c r="DG66" s="1182"/>
      <c r="DH66" s="1182"/>
      <c r="DI66" s="1182"/>
      <c r="DJ66" s="1182"/>
      <c r="DK66" s="1182"/>
      <c r="DL66" s="1182"/>
      <c r="DM66" s="1182"/>
      <c r="DN66" s="1182"/>
      <c r="DO66" s="1182"/>
      <c r="DP66" s="1182"/>
      <c r="DQ66" s="1182"/>
      <c r="DR66" s="1182"/>
      <c r="DS66" s="1182"/>
      <c r="DT66" s="1182"/>
      <c r="DU66" s="1182"/>
      <c r="DV66" s="1182"/>
      <c r="DW66" s="1200"/>
      <c r="DX66" s="1200"/>
      <c r="DY66" s="1200"/>
      <c r="DZ66" s="1200"/>
      <c r="EA66" s="1201"/>
      <c r="EB66" s="1169"/>
      <c r="EC66" s="1176"/>
      <c r="ED66" s="1176"/>
      <c r="EE66" s="1171"/>
      <c r="EF66" s="1169"/>
      <c r="EG66" s="1176"/>
      <c r="EH66" s="1176"/>
      <c r="EI66" s="1171"/>
      <c r="EJ66" s="1169"/>
      <c r="EK66" s="1176"/>
      <c r="EL66" s="1176"/>
      <c r="EM66" s="1171"/>
      <c r="EN66" s="1177"/>
      <c r="EO66" s="1178"/>
      <c r="EP66" s="1179"/>
      <c r="EQ66" s="1177"/>
      <c r="ER66" s="1178"/>
      <c r="ES66" s="1180"/>
      <c r="ET66" s="643"/>
      <c r="EU66" s="1181"/>
      <c r="EV66" s="1182"/>
      <c r="EW66" s="1182"/>
      <c r="EX66" s="1182"/>
      <c r="EY66" s="1182"/>
      <c r="EZ66" s="1182"/>
      <c r="FA66" s="1182"/>
      <c r="FB66" s="1182"/>
      <c r="FC66" s="1182"/>
      <c r="FD66" s="1182"/>
      <c r="FE66" s="1182"/>
      <c r="FF66" s="1182"/>
      <c r="FG66" s="1182"/>
      <c r="FH66" s="1182"/>
      <c r="FI66" s="1182"/>
      <c r="FJ66" s="1182"/>
      <c r="FK66" s="1182"/>
      <c r="FL66" s="1182"/>
      <c r="FM66" s="1182"/>
      <c r="FN66" s="1182"/>
      <c r="FO66" s="1182"/>
      <c r="FP66" s="1182"/>
      <c r="FQ66" s="1182"/>
      <c r="FR66" s="1182"/>
      <c r="FS66" s="1182"/>
      <c r="FT66" s="1200"/>
      <c r="FU66" s="1200"/>
      <c r="FV66" s="1200"/>
      <c r="FW66" s="1200"/>
      <c r="FX66" s="1201"/>
      <c r="FY66" s="1169"/>
      <c r="FZ66" s="1176"/>
      <c r="GA66" s="1176"/>
      <c r="GB66" s="1171"/>
      <c r="GC66" s="1169"/>
      <c r="GD66" s="1176"/>
      <c r="GE66" s="1176"/>
      <c r="GF66" s="1171"/>
      <c r="GG66" s="1169"/>
      <c r="GH66" s="1176"/>
      <c r="GI66" s="1176"/>
      <c r="GJ66" s="1171"/>
      <c r="GK66" s="1177"/>
      <c r="GL66" s="1178"/>
      <c r="GM66" s="1179"/>
      <c r="GN66" s="1177"/>
      <c r="GO66" s="1178"/>
      <c r="GP66" s="1180"/>
      <c r="GQ66" s="643"/>
      <c r="GR66" s="6"/>
    </row>
    <row r="67" spans="1:200" ht="8.85" customHeight="1" x14ac:dyDescent="0.25">
      <c r="A67" s="212"/>
      <c r="B67" s="1187" t="str">
        <f>LOGBOOK!$AH$3</f>
        <v>TYPE</v>
      </c>
      <c r="C67" s="1188"/>
      <c r="D67" s="1188"/>
      <c r="E67" s="1188"/>
      <c r="F67" s="1119"/>
      <c r="G67" s="1204"/>
      <c r="H67" s="1204"/>
      <c r="I67" s="1204"/>
      <c r="J67" s="1205"/>
      <c r="K67" s="1189"/>
      <c r="L67" s="1119"/>
      <c r="M67" s="1204"/>
      <c r="N67" s="1204"/>
      <c r="O67" s="1204"/>
      <c r="P67" s="1204"/>
      <c r="Q67" s="1205"/>
      <c r="R67" s="1188" t="str">
        <f>IF('FRONT PAGE'!$A$1="www.fly-logics.com","YEAR",0)</f>
        <v>YEAR</v>
      </c>
      <c r="S67" s="1188"/>
      <c r="T67" s="1188"/>
      <c r="U67" s="1188"/>
      <c r="V67" s="1119"/>
      <c r="W67" s="1204"/>
      <c r="X67" s="1204"/>
      <c r="Y67" s="1205"/>
      <c r="Z67" s="1199"/>
      <c r="AA67" s="629" t="str">
        <f>IF('FRONT PAGE'!$A$1="www.fly-logics.com","JAN",0)</f>
        <v>JAN</v>
      </c>
      <c r="AB67" s="631"/>
      <c r="AC67" s="631"/>
      <c r="AD67" s="631"/>
      <c r="AE67" s="631"/>
      <c r="AF67" s="630" t="str">
        <f>IF(SUMIFS(LOGBOOK!$Y$5:$Y$1036129,LOGBOOK!$D$5:$D$1036129,F67,LOGBOOK!$AN$5:$AN$1036129,V67,LOGBOOK!$E$5:$E$1036129,L67,LOGBOOK!$AM$5:$AM$1036129,"ENE")=0," ",SUMIFS(LOGBOOK!$Y$5:$Y$1036129,LOGBOOK!$D$5:$D$1036129,F67,LOGBOOK!$AN$5:$AN$1036129,V67,LOGBOOK!$E$5:$E$1036129,L67,LOGBOOK!$AM$5:$AM$1036129,"ENE"))</f>
        <v xml:space="preserve"> </v>
      </c>
      <c r="AG67" s="625"/>
      <c r="AH67" s="625"/>
      <c r="AI67" s="625"/>
      <c r="AJ67" s="630" t="str">
        <f>IF(SUMIFS(LOGBOOK!$Z$5:$Z$1036129,LOGBOOK!$D$5:$D$1036129,F67,LOGBOOK!$AN$5:$AN$1036129,V67,LOGBOOK!$E$5:$E$1036129,L67,LOGBOOK!$AM$5:$AM$1036129,"ENE")=0," ",SUMIFS(LOGBOOK!$Z$5:$Z$1036129,LOGBOOK!$D$5:$D$1036129,F67,LOGBOOK!$AN$5:$AN$1036129,V67,LOGBOOK!$E$5:$E$1036129,L67,LOGBOOK!$AM$5:$AM$1036129,"ENE"))</f>
        <v xml:space="preserve"> </v>
      </c>
      <c r="AK67" s="625"/>
      <c r="AL67" s="625"/>
      <c r="AM67" s="625"/>
      <c r="AN67" s="630" t="str">
        <f>IF(SUMIFS(LOGBOOK!$AA$5:$AA$1036129,LOGBOOK!$D$5:$D$1036129,F67,LOGBOOK!$AN$5:$AN$1036129,V67,LOGBOOK!$E$5:$E$1036129,L67,LOGBOOK!$AM$5:$AM$1036129,"ENE")=0," ",SUMIFS(LOGBOOK!$AA$5:$AA$1036129,LOGBOOK!$D$5:$D$1036129,F67,LOGBOOK!$AN$5:$AN$1036129,V67,LOGBOOK!$E$5:$E$1036129,L67,LOGBOOK!$AM$5:$AM$1036129,"ENE"))</f>
        <v xml:space="preserve"> </v>
      </c>
      <c r="AO67" s="625"/>
      <c r="AP67" s="625"/>
      <c r="AQ67" s="625"/>
      <c r="AR67" s="623" t="str">
        <f>IF(SUMIFS(LOGBOOK!$AE$5:$AE$1036129,LOGBOOK!$D$5:$D$1036129,F67,LOGBOOK!$AN$5:$AN$1036129,V67,LOGBOOK!$E$5:$E$1036129,L67,LOGBOOK!$AM$5:$AM$1036129,"ENE")=0," ",SUMIFS(LOGBOOK!$AE$5:$AE$1036129,LOGBOOK!$D$5:$D$1036129,F67,LOGBOOK!$AN$5:$AN$1036129,V67,LOGBOOK!$E$5:$E$1036129,L67,LOGBOOK!$AM$5:$AM$1036129,"ENE"))</f>
        <v xml:space="preserve"> </v>
      </c>
      <c r="AS67" s="623"/>
      <c r="AT67" s="623"/>
      <c r="AU67" s="623" t="str">
        <f>IF(SUMIFS(LOGBOOK!$AF$5:$AF$1036129,LOGBOOK!$D$5:$D$1036129,F67,LOGBOOK!$AN$5:$AN$1036129,V67,LOGBOOK!$E$5:$E$1036129,L67,LOGBOOK!$AM$5:$AM$1036129,"ENE")=0," ",SUMIFS(LOGBOOK!$AF$5:$AF$1036129,LOGBOOK!$D$5:$D$1036129,F67,LOGBOOK!$AN$5:$AN$1036129,V67,LOGBOOK!$E$5:$E$1036129,L67,LOGBOOK!$AM$5:$AM$1036129,"ENE"))</f>
        <v xml:space="preserve"> </v>
      </c>
      <c r="AV67" s="633"/>
      <c r="AW67" s="633"/>
      <c r="AX67" s="643"/>
      <c r="AY67" s="1187" t="str">
        <f>LOGBOOK!$AH$3</f>
        <v>TYPE</v>
      </c>
      <c r="AZ67" s="1188"/>
      <c r="BA67" s="1188"/>
      <c r="BB67" s="1188"/>
      <c r="BC67" s="1119"/>
      <c r="BD67" s="1204"/>
      <c r="BE67" s="1204"/>
      <c r="BF67" s="1204"/>
      <c r="BG67" s="1205"/>
      <c r="BH67" s="1189"/>
      <c r="BI67" s="1119"/>
      <c r="BJ67" s="1204"/>
      <c r="BK67" s="1204"/>
      <c r="BL67" s="1204"/>
      <c r="BM67" s="1204"/>
      <c r="BN67" s="1205"/>
      <c r="BO67" s="1188" t="str">
        <f>IF('FRONT PAGE'!$A$1="www.fly-logics.com","YEAR",0)</f>
        <v>YEAR</v>
      </c>
      <c r="BP67" s="1188"/>
      <c r="BQ67" s="1188"/>
      <c r="BR67" s="1188"/>
      <c r="BS67" s="1119"/>
      <c r="BT67" s="1204"/>
      <c r="BU67" s="1204"/>
      <c r="BV67" s="1205"/>
      <c r="BW67" s="1199"/>
      <c r="BX67" s="629" t="str">
        <f>IF('FRONT PAGE'!$A$1="www.fly-logics.com","JAN",0)</f>
        <v>JAN</v>
      </c>
      <c r="BY67" s="631"/>
      <c r="BZ67" s="631"/>
      <c r="CA67" s="631"/>
      <c r="CB67" s="631"/>
      <c r="CC67" s="630" t="str">
        <f>IF(SUMIFS(LOGBOOK!$Y$5:$Y$1036129,LOGBOOK!$D$5:$D$1036129,BC67,LOGBOOK!$AN$5:$AN$1036129,BS67,LOGBOOK!$E$5:$E$1036129,BI67,LOGBOOK!$AM$5:$AM$1036129,"ENE")=0," ",SUMIFS(LOGBOOK!$Y$5:$Y$1036129,LOGBOOK!$D$5:$D$1036129,BC67,LOGBOOK!$AN$5:$AN$1036129,BS67,LOGBOOK!$E$5:$E$1036129,BI67,LOGBOOK!$AM$5:$AM$1036129,"ENE"))</f>
        <v xml:space="preserve"> </v>
      </c>
      <c r="CD67" s="625"/>
      <c r="CE67" s="625"/>
      <c r="CF67" s="625"/>
      <c r="CG67" s="630" t="str">
        <f>IF(SUMIFS(LOGBOOK!$Z$5:$Z$1036129,LOGBOOK!$D$5:$D$1036129,BC67,LOGBOOK!$AN$5:$AN$1036129,BS67,LOGBOOK!$E$5:$E$1036129,BI67,LOGBOOK!$AM$5:$AM$1036129,"ENE")=0," ",SUMIFS(LOGBOOK!$Z$5:$Z$1036129,LOGBOOK!$D$5:$D$1036129,BC67,LOGBOOK!$AN$5:$AN$1036129,BS67,LOGBOOK!$E$5:$E$1036129,BI67,LOGBOOK!$AM$5:$AM$1036129,"ENE"))</f>
        <v xml:space="preserve"> </v>
      </c>
      <c r="CH67" s="625"/>
      <c r="CI67" s="625"/>
      <c r="CJ67" s="625"/>
      <c r="CK67" s="630" t="str">
        <f>IF(SUMIFS(LOGBOOK!$AA$5:$AA$1036129,LOGBOOK!$D$5:$D$1036129,BC67,LOGBOOK!$AN$5:$AN$1036129,BS67,LOGBOOK!$E$5:$E$1036129,BI67,LOGBOOK!$AM$5:$AM$1036129,"ENE")=0," ",SUMIFS(LOGBOOK!$AA$5:$AA$1036129,LOGBOOK!$D$5:$D$1036129,BC67,LOGBOOK!$AN$5:$AN$1036129,BS67,LOGBOOK!$E$5:$E$1036129,BI67,LOGBOOK!$AM$5:$AM$1036129,"ENE"))</f>
        <v xml:space="preserve"> </v>
      </c>
      <c r="CL67" s="625"/>
      <c r="CM67" s="625"/>
      <c r="CN67" s="625"/>
      <c r="CO67" s="623" t="str">
        <f>IF(SUMIFS(LOGBOOK!$AE$5:$AE$1036129,LOGBOOK!$D$5:$D$1036129,BC67,LOGBOOK!$AN$5:$AN$1036129,BS67,LOGBOOK!$E$5:$E$1036129,BI67,LOGBOOK!$AM$5:$AM$1036129,"ENE")=0," ",SUMIFS(LOGBOOK!$AE$5:$AE$1036129,LOGBOOK!$D$5:$D$1036129,BC67,LOGBOOK!$AN$5:$AN$1036129,BS67,LOGBOOK!$E$5:$E$1036129,BI67,LOGBOOK!$AM$5:$AM$1036129,"ENE"))</f>
        <v xml:space="preserve"> </v>
      </c>
      <c r="CP67" s="623"/>
      <c r="CQ67" s="623"/>
      <c r="CR67" s="623" t="str">
        <f>IF(SUMIFS(LOGBOOK!$AF$5:$AF$1036129,LOGBOOK!$D$5:$D$1036129,BC67,LOGBOOK!$AN$5:$AN$1036129,BS67,LOGBOOK!$E$5:$E$1036129,BI67,LOGBOOK!$AM$5:$AM$1036129,"ENE")=0," ",SUMIFS(LOGBOOK!$AF$5:$AF$1036129,LOGBOOK!$D$5:$D$1036129,BC67,LOGBOOK!$AN$5:$AN$1036129,BS67,LOGBOOK!$E$5:$E$1036129,BI67,LOGBOOK!$AM$5:$AM$1036129,"ENE"))</f>
        <v xml:space="preserve"> </v>
      </c>
      <c r="CS67" s="633"/>
      <c r="CT67" s="633"/>
      <c r="CU67" s="643"/>
      <c r="CV67" s="247"/>
      <c r="CW67" s="212"/>
      <c r="CX67" s="1187" t="str">
        <f>LOGBOOK!$AH$3</f>
        <v>TYPE</v>
      </c>
      <c r="CY67" s="1188"/>
      <c r="CZ67" s="1188"/>
      <c r="DA67" s="1188"/>
      <c r="DB67" s="1119"/>
      <c r="DC67" s="1204"/>
      <c r="DD67" s="1204"/>
      <c r="DE67" s="1204"/>
      <c r="DF67" s="1205"/>
      <c r="DG67" s="1189"/>
      <c r="DH67" s="1119"/>
      <c r="DI67" s="1204"/>
      <c r="DJ67" s="1204"/>
      <c r="DK67" s="1204"/>
      <c r="DL67" s="1204"/>
      <c r="DM67" s="1205"/>
      <c r="DN67" s="1188" t="str">
        <f>IF('FRONT PAGE'!$A$1="www.fly-logics.com","YEAR",0)</f>
        <v>YEAR</v>
      </c>
      <c r="DO67" s="1188"/>
      <c r="DP67" s="1188"/>
      <c r="DQ67" s="1188"/>
      <c r="DR67" s="1119"/>
      <c r="DS67" s="1204"/>
      <c r="DT67" s="1204"/>
      <c r="DU67" s="1205"/>
      <c r="DV67" s="1199"/>
      <c r="DW67" s="629" t="str">
        <f>IF('FRONT PAGE'!$A$1="www.fly-logics.com","JAN",0)</f>
        <v>JAN</v>
      </c>
      <c r="DX67" s="631"/>
      <c r="DY67" s="631"/>
      <c r="DZ67" s="631"/>
      <c r="EA67" s="631"/>
      <c r="EB67" s="630" t="str">
        <f>IF(SUMIFS(LOGBOOK!$Y$5:$Y$1036129,LOGBOOK!$D$5:$D$1036129,DB67,LOGBOOK!$AN$5:$AN$1036129,DR67,LOGBOOK!$E$5:$E$1036129,DH67,LOGBOOK!$AM$5:$AM$1036129,"ENE")=0," ",SUMIFS(LOGBOOK!$Y$5:$Y$1036129,LOGBOOK!$D$5:$D$1036129,DB67,LOGBOOK!$AN$5:$AN$1036129,DR67,LOGBOOK!$E$5:$E$1036129,DH67,LOGBOOK!$AM$5:$AM$1036129,"ENE"))</f>
        <v xml:space="preserve"> </v>
      </c>
      <c r="EC67" s="625"/>
      <c r="ED67" s="625"/>
      <c r="EE67" s="625"/>
      <c r="EF67" s="630" t="str">
        <f>IF(SUMIFS(LOGBOOK!$Z$5:$Z$1036129,LOGBOOK!$D$5:$D$1036129,DB67,LOGBOOK!$AN$5:$AN$1036129,DR67,LOGBOOK!$E$5:$E$1036129,DH67,LOGBOOK!$AM$5:$AM$1036129,"ENE")=0," ",SUMIFS(LOGBOOK!$Z$5:$Z$1036129,LOGBOOK!$D$5:$D$1036129,DB67,LOGBOOK!$AN$5:$AN$1036129,DR67,LOGBOOK!$E$5:$E$1036129,DH67,LOGBOOK!$AM$5:$AM$1036129,"ENE"))</f>
        <v xml:space="preserve"> </v>
      </c>
      <c r="EG67" s="625"/>
      <c r="EH67" s="625"/>
      <c r="EI67" s="625"/>
      <c r="EJ67" s="630" t="str">
        <f>IF(SUMIFS(LOGBOOK!$AA$5:$AA$1036129,LOGBOOK!$D$5:$D$1036129,DB67,LOGBOOK!$AN$5:$AN$1036129,DR67,LOGBOOK!$E$5:$E$1036129,DH67,LOGBOOK!$AM$5:$AM$1036129,"ENE")=0," ",SUMIFS(LOGBOOK!$AA$5:$AA$1036129,LOGBOOK!$D$5:$D$1036129,DB67,LOGBOOK!$AN$5:$AN$1036129,DR67,LOGBOOK!$E$5:$E$1036129,DH67,LOGBOOK!$AM$5:$AM$1036129,"ENE"))</f>
        <v xml:space="preserve"> </v>
      </c>
      <c r="EK67" s="625"/>
      <c r="EL67" s="625"/>
      <c r="EM67" s="625"/>
      <c r="EN67" s="623" t="str">
        <f>IF(SUMIFS(LOGBOOK!$AE$5:$AE$1036129,LOGBOOK!$D$5:$D$1036129,DB67,LOGBOOK!$AN$5:$AN$1036129,DR67,LOGBOOK!$E$5:$E$1036129,DH67,LOGBOOK!$AM$5:$AM$1036129,"ENE")=0," ",SUMIFS(LOGBOOK!$AE$5:$AE$1036129,LOGBOOK!$D$5:$D$1036129,DB67,LOGBOOK!$AN$5:$AN$1036129,DR67,LOGBOOK!$E$5:$E$1036129,DH67,LOGBOOK!$AM$5:$AM$1036129,"ENE"))</f>
        <v xml:space="preserve"> </v>
      </c>
      <c r="EO67" s="623"/>
      <c r="EP67" s="623"/>
      <c r="EQ67" s="623" t="str">
        <f>IF(SUMIFS(LOGBOOK!$AF$5:$AF$1036129,LOGBOOK!$D$5:$D$1036129,DB67,LOGBOOK!$AN$5:$AN$1036129,DR67,LOGBOOK!$E$5:$E$1036129,DH67,LOGBOOK!$AM$5:$AM$1036129,"ENE")=0," ",SUMIFS(LOGBOOK!$AF$5:$AF$1036129,LOGBOOK!$D$5:$D$1036129,DB67,LOGBOOK!$AN$5:$AN$1036129,DR67,LOGBOOK!$E$5:$E$1036129,DH67,LOGBOOK!$AM$5:$AM$1036129,"ENE"))</f>
        <v xml:space="preserve"> </v>
      </c>
      <c r="ER67" s="633"/>
      <c r="ES67" s="633"/>
      <c r="ET67" s="643"/>
      <c r="EU67" s="1187" t="str">
        <f>LOGBOOK!$AH$3</f>
        <v>TYPE</v>
      </c>
      <c r="EV67" s="1188"/>
      <c r="EW67" s="1188"/>
      <c r="EX67" s="1188"/>
      <c r="EY67" s="1119"/>
      <c r="EZ67" s="1204"/>
      <c r="FA67" s="1204"/>
      <c r="FB67" s="1204"/>
      <c r="FC67" s="1205"/>
      <c r="FD67" s="1189"/>
      <c r="FE67" s="1119"/>
      <c r="FF67" s="1204"/>
      <c r="FG67" s="1204"/>
      <c r="FH67" s="1204"/>
      <c r="FI67" s="1204"/>
      <c r="FJ67" s="1205"/>
      <c r="FK67" s="1188" t="str">
        <f>IF('FRONT PAGE'!$A$1="www.fly-logics.com","YEAR",0)</f>
        <v>YEAR</v>
      </c>
      <c r="FL67" s="1188"/>
      <c r="FM67" s="1188"/>
      <c r="FN67" s="1188"/>
      <c r="FO67" s="1119"/>
      <c r="FP67" s="1204"/>
      <c r="FQ67" s="1204"/>
      <c r="FR67" s="1205"/>
      <c r="FS67" s="1199"/>
      <c r="FT67" s="629" t="str">
        <f>IF('FRONT PAGE'!$A$1="www.fly-logics.com","JAN",0)</f>
        <v>JAN</v>
      </c>
      <c r="FU67" s="631"/>
      <c r="FV67" s="631"/>
      <c r="FW67" s="631"/>
      <c r="FX67" s="631"/>
      <c r="FY67" s="630" t="str">
        <f>IF(SUMIFS(LOGBOOK!$Y$5:$Y$1036129,LOGBOOK!$D$5:$D$1036129,EY67,LOGBOOK!$AN$5:$AN$1036129,FO67,LOGBOOK!$E$5:$E$1036129,FE67,LOGBOOK!$AM$5:$AM$1036129,"ENE")=0," ",SUMIFS(LOGBOOK!$Y$5:$Y$1036129,LOGBOOK!$D$5:$D$1036129,EY67,LOGBOOK!$AN$5:$AN$1036129,FO67,LOGBOOK!$E$5:$E$1036129,FE67,LOGBOOK!$AM$5:$AM$1036129,"ENE"))</f>
        <v xml:space="preserve"> </v>
      </c>
      <c r="FZ67" s="625"/>
      <c r="GA67" s="625"/>
      <c r="GB67" s="625"/>
      <c r="GC67" s="630" t="str">
        <f>IF(SUMIFS(LOGBOOK!$Z$5:$Z$1036129,LOGBOOK!$D$5:$D$1036129,EY67,LOGBOOK!$AN$5:$AN$1036129,FO67,LOGBOOK!$E$5:$E$1036129,FE67,LOGBOOK!$AM$5:$AM$1036129,"ENE")=0," ",SUMIFS(LOGBOOK!$Z$5:$Z$1036129,LOGBOOK!$D$5:$D$1036129,EY67,LOGBOOK!$AN$5:$AN$1036129,FO67,LOGBOOK!$E$5:$E$1036129,FE67,LOGBOOK!$AM$5:$AM$1036129,"ENE"))</f>
        <v xml:space="preserve"> </v>
      </c>
      <c r="GD67" s="625"/>
      <c r="GE67" s="625"/>
      <c r="GF67" s="625"/>
      <c r="GG67" s="630" t="str">
        <f>IF(SUMIFS(LOGBOOK!$AA$5:$AA$1036129,LOGBOOK!$D$5:$D$1036129,EY67,LOGBOOK!$AN$5:$AN$1036129,FO67,LOGBOOK!$E$5:$E$1036129,FE67,LOGBOOK!$AM$5:$AM$1036129,"ENE")=0," ",SUMIFS(LOGBOOK!$AA$5:$AA$1036129,LOGBOOK!$D$5:$D$1036129,EY67,LOGBOOK!$AN$5:$AN$1036129,FO67,LOGBOOK!$E$5:$E$1036129,FE67,LOGBOOK!$AM$5:$AM$1036129,"ENE"))</f>
        <v xml:space="preserve"> </v>
      </c>
      <c r="GH67" s="625"/>
      <c r="GI67" s="625"/>
      <c r="GJ67" s="625"/>
      <c r="GK67" s="623" t="str">
        <f>IF(SUMIFS(LOGBOOK!$AE$5:$AE$1036129,LOGBOOK!$D$5:$D$1036129,EY67,LOGBOOK!$AN$5:$AN$1036129,FO67,LOGBOOK!$E$5:$E$1036129,FE67,LOGBOOK!$AM$5:$AM$1036129,"ENE")=0," ",SUMIFS(LOGBOOK!$AE$5:$AE$1036129,LOGBOOK!$D$5:$D$1036129,EY67,LOGBOOK!$AN$5:$AN$1036129,FO67,LOGBOOK!$E$5:$E$1036129,FE67,LOGBOOK!$AM$5:$AM$1036129,"ENE"))</f>
        <v xml:space="preserve"> </v>
      </c>
      <c r="GL67" s="623"/>
      <c r="GM67" s="623"/>
      <c r="GN67" s="623" t="str">
        <f>IF(SUMIFS(LOGBOOK!$AF$5:$AF$1036129,LOGBOOK!$D$5:$D$1036129,EY67,LOGBOOK!$AN$5:$AN$1036129,FO67,LOGBOOK!$E$5:$E$1036129,FE67,LOGBOOK!$AM$5:$AM$1036129,"ENE")=0," ",SUMIFS(LOGBOOK!$AF$5:$AF$1036129,LOGBOOK!$D$5:$D$1036129,EY67,LOGBOOK!$AN$5:$AN$1036129,FO67,LOGBOOK!$E$5:$E$1036129,FE67,LOGBOOK!$AM$5:$AM$1036129,"ENE"))</f>
        <v xml:space="preserve"> </v>
      </c>
      <c r="GO67" s="633"/>
      <c r="GP67" s="633"/>
      <c r="GQ67" s="643"/>
      <c r="GR67" s="6"/>
    </row>
    <row r="68" spans="1:200" ht="8.85" customHeight="1" thickBot="1" x14ac:dyDescent="0.3">
      <c r="A68" s="212"/>
      <c r="B68" s="1187"/>
      <c r="C68" s="1188"/>
      <c r="D68" s="1188"/>
      <c r="E68" s="1188"/>
      <c r="F68" s="1206"/>
      <c r="G68" s="1207"/>
      <c r="H68" s="1207"/>
      <c r="I68" s="1207"/>
      <c r="J68" s="1208"/>
      <c r="K68" s="1189"/>
      <c r="L68" s="1206"/>
      <c r="M68" s="1207"/>
      <c r="N68" s="1207"/>
      <c r="O68" s="1207"/>
      <c r="P68" s="1207"/>
      <c r="Q68" s="1208"/>
      <c r="R68" s="1188"/>
      <c r="S68" s="1188"/>
      <c r="T68" s="1188"/>
      <c r="U68" s="1188"/>
      <c r="V68" s="1206"/>
      <c r="W68" s="1207"/>
      <c r="X68" s="1207"/>
      <c r="Y68" s="1208"/>
      <c r="Z68" s="1199"/>
      <c r="AA68" s="631"/>
      <c r="AB68" s="631"/>
      <c r="AC68" s="631"/>
      <c r="AD68" s="631"/>
      <c r="AE68" s="631"/>
      <c r="AF68" s="625"/>
      <c r="AG68" s="632"/>
      <c r="AH68" s="632"/>
      <c r="AI68" s="625"/>
      <c r="AJ68" s="625"/>
      <c r="AK68" s="632"/>
      <c r="AL68" s="632"/>
      <c r="AM68" s="625"/>
      <c r="AN68" s="625"/>
      <c r="AO68" s="632"/>
      <c r="AP68" s="632"/>
      <c r="AQ68" s="625"/>
      <c r="AR68" s="623"/>
      <c r="AS68" s="623"/>
      <c r="AT68" s="623"/>
      <c r="AU68" s="633"/>
      <c r="AV68" s="634"/>
      <c r="AW68" s="633"/>
      <c r="AX68" s="643"/>
      <c r="AY68" s="1187"/>
      <c r="AZ68" s="1188"/>
      <c r="BA68" s="1188"/>
      <c r="BB68" s="1188"/>
      <c r="BC68" s="1206"/>
      <c r="BD68" s="1207"/>
      <c r="BE68" s="1207"/>
      <c r="BF68" s="1207"/>
      <c r="BG68" s="1208"/>
      <c r="BH68" s="1189"/>
      <c r="BI68" s="1206"/>
      <c r="BJ68" s="1207"/>
      <c r="BK68" s="1207"/>
      <c r="BL68" s="1207"/>
      <c r="BM68" s="1207"/>
      <c r="BN68" s="1208"/>
      <c r="BO68" s="1188"/>
      <c r="BP68" s="1188"/>
      <c r="BQ68" s="1188"/>
      <c r="BR68" s="1188"/>
      <c r="BS68" s="1206"/>
      <c r="BT68" s="1207"/>
      <c r="BU68" s="1207"/>
      <c r="BV68" s="1208"/>
      <c r="BW68" s="1199"/>
      <c r="BX68" s="631"/>
      <c r="BY68" s="631"/>
      <c r="BZ68" s="631"/>
      <c r="CA68" s="631"/>
      <c r="CB68" s="631"/>
      <c r="CC68" s="625"/>
      <c r="CD68" s="632"/>
      <c r="CE68" s="632"/>
      <c r="CF68" s="625"/>
      <c r="CG68" s="625"/>
      <c r="CH68" s="632"/>
      <c r="CI68" s="632"/>
      <c r="CJ68" s="625"/>
      <c r="CK68" s="625"/>
      <c r="CL68" s="632"/>
      <c r="CM68" s="632"/>
      <c r="CN68" s="625"/>
      <c r="CO68" s="623"/>
      <c r="CP68" s="623"/>
      <c r="CQ68" s="623"/>
      <c r="CR68" s="633"/>
      <c r="CS68" s="634"/>
      <c r="CT68" s="633"/>
      <c r="CU68" s="643"/>
      <c r="CV68" s="247"/>
      <c r="CW68" s="212"/>
      <c r="CX68" s="1187"/>
      <c r="CY68" s="1188"/>
      <c r="CZ68" s="1188"/>
      <c r="DA68" s="1188"/>
      <c r="DB68" s="1206"/>
      <c r="DC68" s="1207"/>
      <c r="DD68" s="1207"/>
      <c r="DE68" s="1207"/>
      <c r="DF68" s="1208"/>
      <c r="DG68" s="1189"/>
      <c r="DH68" s="1206"/>
      <c r="DI68" s="1207"/>
      <c r="DJ68" s="1207"/>
      <c r="DK68" s="1207"/>
      <c r="DL68" s="1207"/>
      <c r="DM68" s="1208"/>
      <c r="DN68" s="1188"/>
      <c r="DO68" s="1188"/>
      <c r="DP68" s="1188"/>
      <c r="DQ68" s="1188"/>
      <c r="DR68" s="1206"/>
      <c r="DS68" s="1207"/>
      <c r="DT68" s="1207"/>
      <c r="DU68" s="1208"/>
      <c r="DV68" s="1199"/>
      <c r="DW68" s="631"/>
      <c r="DX68" s="631"/>
      <c r="DY68" s="631"/>
      <c r="DZ68" s="631"/>
      <c r="EA68" s="631"/>
      <c r="EB68" s="625"/>
      <c r="EC68" s="632"/>
      <c r="ED68" s="632"/>
      <c r="EE68" s="625"/>
      <c r="EF68" s="625"/>
      <c r="EG68" s="632"/>
      <c r="EH68" s="632"/>
      <c r="EI68" s="625"/>
      <c r="EJ68" s="625"/>
      <c r="EK68" s="632"/>
      <c r="EL68" s="632"/>
      <c r="EM68" s="625"/>
      <c r="EN68" s="623"/>
      <c r="EO68" s="623"/>
      <c r="EP68" s="623"/>
      <c r="EQ68" s="633"/>
      <c r="ER68" s="634"/>
      <c r="ES68" s="633"/>
      <c r="ET68" s="643"/>
      <c r="EU68" s="1187"/>
      <c r="EV68" s="1188"/>
      <c r="EW68" s="1188"/>
      <c r="EX68" s="1188"/>
      <c r="EY68" s="1206"/>
      <c r="EZ68" s="1207"/>
      <c r="FA68" s="1207"/>
      <c r="FB68" s="1207"/>
      <c r="FC68" s="1208"/>
      <c r="FD68" s="1189"/>
      <c r="FE68" s="1206"/>
      <c r="FF68" s="1207"/>
      <c r="FG68" s="1207"/>
      <c r="FH68" s="1207"/>
      <c r="FI68" s="1207"/>
      <c r="FJ68" s="1208"/>
      <c r="FK68" s="1188"/>
      <c r="FL68" s="1188"/>
      <c r="FM68" s="1188"/>
      <c r="FN68" s="1188"/>
      <c r="FO68" s="1206"/>
      <c r="FP68" s="1207"/>
      <c r="FQ68" s="1207"/>
      <c r="FR68" s="1208"/>
      <c r="FS68" s="1199"/>
      <c r="FT68" s="631"/>
      <c r="FU68" s="631"/>
      <c r="FV68" s="631"/>
      <c r="FW68" s="631"/>
      <c r="FX68" s="631"/>
      <c r="FY68" s="625"/>
      <c r="FZ68" s="632"/>
      <c r="GA68" s="632"/>
      <c r="GB68" s="625"/>
      <c r="GC68" s="625"/>
      <c r="GD68" s="632"/>
      <c r="GE68" s="632"/>
      <c r="GF68" s="625"/>
      <c r="GG68" s="625"/>
      <c r="GH68" s="632"/>
      <c r="GI68" s="632"/>
      <c r="GJ68" s="625"/>
      <c r="GK68" s="623"/>
      <c r="GL68" s="623"/>
      <c r="GM68" s="623"/>
      <c r="GN68" s="633"/>
      <c r="GO68" s="634"/>
      <c r="GP68" s="633"/>
      <c r="GQ68" s="643"/>
      <c r="GR68" s="6"/>
    </row>
    <row r="69" spans="1:200" ht="6.75" customHeight="1" x14ac:dyDescent="0.25">
      <c r="A69" s="212"/>
      <c r="B69" s="1181"/>
      <c r="C69" s="1182"/>
      <c r="D69" s="1182"/>
      <c r="E69" s="1182"/>
      <c r="F69" s="1182"/>
      <c r="G69" s="1182"/>
      <c r="H69" s="1182"/>
      <c r="I69" s="1182"/>
      <c r="J69" s="1182"/>
      <c r="K69" s="1182"/>
      <c r="L69" s="1182"/>
      <c r="M69" s="1182"/>
      <c r="N69" s="1182"/>
      <c r="O69" s="1182"/>
      <c r="P69" s="1182"/>
      <c r="Q69" s="1182"/>
      <c r="R69" s="1182"/>
      <c r="S69" s="1182"/>
      <c r="T69" s="1182"/>
      <c r="U69" s="1182"/>
      <c r="V69" s="1182"/>
      <c r="W69" s="1182"/>
      <c r="X69" s="1182"/>
      <c r="Y69" s="1182"/>
      <c r="Z69" s="1182"/>
      <c r="AA69" s="631"/>
      <c r="AB69" s="631"/>
      <c r="AC69" s="631"/>
      <c r="AD69" s="631"/>
      <c r="AE69" s="631"/>
      <c r="AF69" s="625"/>
      <c r="AG69" s="625"/>
      <c r="AH69" s="625"/>
      <c r="AI69" s="625"/>
      <c r="AJ69" s="625"/>
      <c r="AK69" s="625"/>
      <c r="AL69" s="625"/>
      <c r="AM69" s="625"/>
      <c r="AN69" s="625"/>
      <c r="AO69" s="625"/>
      <c r="AP69" s="625"/>
      <c r="AQ69" s="625"/>
      <c r="AR69" s="623"/>
      <c r="AS69" s="623"/>
      <c r="AT69" s="623"/>
      <c r="AU69" s="633"/>
      <c r="AV69" s="633"/>
      <c r="AW69" s="633"/>
      <c r="AX69" s="643"/>
      <c r="AY69" s="1181"/>
      <c r="AZ69" s="1182"/>
      <c r="BA69" s="1182"/>
      <c r="BB69" s="1182"/>
      <c r="BC69" s="1182"/>
      <c r="BD69" s="1182"/>
      <c r="BE69" s="1182"/>
      <c r="BF69" s="1182"/>
      <c r="BG69" s="1182"/>
      <c r="BH69" s="1182"/>
      <c r="BI69" s="1182"/>
      <c r="BJ69" s="1182"/>
      <c r="BK69" s="1182"/>
      <c r="BL69" s="1182"/>
      <c r="BM69" s="1182"/>
      <c r="BN69" s="1182"/>
      <c r="BO69" s="1182"/>
      <c r="BP69" s="1182"/>
      <c r="BQ69" s="1182"/>
      <c r="BR69" s="1182"/>
      <c r="BS69" s="1182"/>
      <c r="BT69" s="1182"/>
      <c r="BU69" s="1182"/>
      <c r="BV69" s="1182"/>
      <c r="BW69" s="1182"/>
      <c r="BX69" s="631"/>
      <c r="BY69" s="631"/>
      <c r="BZ69" s="631"/>
      <c r="CA69" s="631"/>
      <c r="CB69" s="631"/>
      <c r="CC69" s="625"/>
      <c r="CD69" s="625"/>
      <c r="CE69" s="625"/>
      <c r="CF69" s="625"/>
      <c r="CG69" s="625"/>
      <c r="CH69" s="625"/>
      <c r="CI69" s="625"/>
      <c r="CJ69" s="625"/>
      <c r="CK69" s="625"/>
      <c r="CL69" s="625"/>
      <c r="CM69" s="625"/>
      <c r="CN69" s="625"/>
      <c r="CO69" s="623"/>
      <c r="CP69" s="623"/>
      <c r="CQ69" s="623"/>
      <c r="CR69" s="633"/>
      <c r="CS69" s="633"/>
      <c r="CT69" s="633"/>
      <c r="CU69" s="643"/>
      <c r="CV69" s="247"/>
      <c r="CW69" s="212"/>
      <c r="CX69" s="1181"/>
      <c r="CY69" s="1182"/>
      <c r="CZ69" s="1182"/>
      <c r="DA69" s="1182"/>
      <c r="DB69" s="1182"/>
      <c r="DC69" s="1182"/>
      <c r="DD69" s="1182"/>
      <c r="DE69" s="1182"/>
      <c r="DF69" s="1182"/>
      <c r="DG69" s="1182"/>
      <c r="DH69" s="1182"/>
      <c r="DI69" s="1182"/>
      <c r="DJ69" s="1182"/>
      <c r="DK69" s="1182"/>
      <c r="DL69" s="1182"/>
      <c r="DM69" s="1182"/>
      <c r="DN69" s="1182"/>
      <c r="DO69" s="1182"/>
      <c r="DP69" s="1182"/>
      <c r="DQ69" s="1182"/>
      <c r="DR69" s="1182"/>
      <c r="DS69" s="1182"/>
      <c r="DT69" s="1182"/>
      <c r="DU69" s="1182"/>
      <c r="DV69" s="1182"/>
      <c r="DW69" s="631"/>
      <c r="DX69" s="631"/>
      <c r="DY69" s="631"/>
      <c r="DZ69" s="631"/>
      <c r="EA69" s="631"/>
      <c r="EB69" s="625"/>
      <c r="EC69" s="625"/>
      <c r="ED69" s="625"/>
      <c r="EE69" s="625"/>
      <c r="EF69" s="625"/>
      <c r="EG69" s="625"/>
      <c r="EH69" s="625"/>
      <c r="EI69" s="625"/>
      <c r="EJ69" s="625"/>
      <c r="EK69" s="625"/>
      <c r="EL69" s="625"/>
      <c r="EM69" s="625"/>
      <c r="EN69" s="623"/>
      <c r="EO69" s="623"/>
      <c r="EP69" s="623"/>
      <c r="EQ69" s="633"/>
      <c r="ER69" s="633"/>
      <c r="ES69" s="633"/>
      <c r="ET69" s="643"/>
      <c r="EU69" s="1181"/>
      <c r="EV69" s="1182"/>
      <c r="EW69" s="1182"/>
      <c r="EX69" s="1182"/>
      <c r="EY69" s="1182"/>
      <c r="EZ69" s="1182"/>
      <c r="FA69" s="1182"/>
      <c r="FB69" s="1182"/>
      <c r="FC69" s="1182"/>
      <c r="FD69" s="1182"/>
      <c r="FE69" s="1182"/>
      <c r="FF69" s="1182"/>
      <c r="FG69" s="1182"/>
      <c r="FH69" s="1182"/>
      <c r="FI69" s="1182"/>
      <c r="FJ69" s="1182"/>
      <c r="FK69" s="1182"/>
      <c r="FL69" s="1182"/>
      <c r="FM69" s="1182"/>
      <c r="FN69" s="1182"/>
      <c r="FO69" s="1182"/>
      <c r="FP69" s="1182"/>
      <c r="FQ69" s="1182"/>
      <c r="FR69" s="1182"/>
      <c r="FS69" s="1182"/>
      <c r="FT69" s="631"/>
      <c r="FU69" s="631"/>
      <c r="FV69" s="631"/>
      <c r="FW69" s="631"/>
      <c r="FX69" s="631"/>
      <c r="FY69" s="625"/>
      <c r="FZ69" s="625"/>
      <c r="GA69" s="625"/>
      <c r="GB69" s="625"/>
      <c r="GC69" s="625"/>
      <c r="GD69" s="625"/>
      <c r="GE69" s="625"/>
      <c r="GF69" s="625"/>
      <c r="GG69" s="625"/>
      <c r="GH69" s="625"/>
      <c r="GI69" s="625"/>
      <c r="GJ69" s="625"/>
      <c r="GK69" s="623"/>
      <c r="GL69" s="623"/>
      <c r="GM69" s="623"/>
      <c r="GN69" s="633"/>
      <c r="GO69" s="633"/>
      <c r="GP69" s="633"/>
      <c r="GQ69" s="643"/>
      <c r="GR69" s="6"/>
    </row>
    <row r="70" spans="1:200" ht="6" customHeight="1" x14ac:dyDescent="0.25">
      <c r="A70" s="212"/>
      <c r="B70" s="656"/>
      <c r="C70" s="658"/>
      <c r="D70" s="658"/>
      <c r="E70" s="658"/>
      <c r="F70" s="658"/>
      <c r="G70" s="658"/>
      <c r="H70" s="658"/>
      <c r="I70" s="658"/>
      <c r="J70" s="658"/>
      <c r="K70" s="658"/>
      <c r="L70" s="658"/>
      <c r="M70" s="658"/>
      <c r="N70" s="658"/>
      <c r="O70" s="658"/>
      <c r="P70" s="658"/>
      <c r="Q70" s="658"/>
      <c r="R70" s="658"/>
      <c r="S70" s="658"/>
      <c r="T70" s="658"/>
      <c r="U70" s="658"/>
      <c r="V70" s="658"/>
      <c r="W70" s="658"/>
      <c r="X70" s="658"/>
      <c r="Y70" s="658"/>
      <c r="Z70" s="658"/>
      <c r="AA70" s="629" t="str">
        <f>IF('FRONT PAGE'!$A$1="www.fly-logics.com","FEB",0)</f>
        <v>FEB</v>
      </c>
      <c r="AB70" s="631"/>
      <c r="AC70" s="631"/>
      <c r="AD70" s="631"/>
      <c r="AE70" s="631"/>
      <c r="AF70" s="630" t="str">
        <f>IF(SUMIFS(LOGBOOK!$Y$5:$Y$1036129,LOGBOOK!$D$5:$D$1036129,F67,LOGBOOK!$AN$5:$AN$1036129,V67,LOGBOOK!$E$5:$E$1036129,L67,LOGBOOK!$AM$5:$AM$1036129,"FEB")=0," ",SUMIFS(LOGBOOK!$Y$5:$Y$1036129,LOGBOOK!$D$5:$D$1036129,F67,LOGBOOK!$AN$5:$AN$1036129,V67,LOGBOOK!$E$5:$E$1036129,L67,LOGBOOK!$AM$5:$AM$1036129,"FEB"))</f>
        <v xml:space="preserve"> </v>
      </c>
      <c r="AG70" s="625"/>
      <c r="AH70" s="625"/>
      <c r="AI70" s="625"/>
      <c r="AJ70" s="630" t="str">
        <f>IF(SUMIFS(LOGBOOK!$Z$5:$Z$1036129,LOGBOOK!$D$5:$D$1036129,F67,LOGBOOK!$AN$5:$AN$1036129,V67,LOGBOOK!$E$5:$E$1036129,L67,LOGBOOK!$AM$5:$AM$1036129,"FEB")=0," ",SUMIFS(LOGBOOK!$Z$5:$Z$1036129,LOGBOOK!$D$5:$D$1036129,F67,LOGBOOK!$AN$5:$AN$1036129,V67,LOGBOOK!$E$5:$E$1036129,L67,LOGBOOK!$AM$5:$AM$1036129,"FEB"))</f>
        <v xml:space="preserve"> </v>
      </c>
      <c r="AK70" s="625"/>
      <c r="AL70" s="625"/>
      <c r="AM70" s="625"/>
      <c r="AN70" s="630" t="str">
        <f>IF(SUMIFS(LOGBOOK!$AA$5:$AA$1036129,LOGBOOK!$D$5:$D$1036129,F67,LOGBOOK!$AN$5:$AN$1036129,V67,LOGBOOK!$E$5:$E$1036129,L67,LOGBOOK!$AM$5:$AM$1036129,"FEB")=0," ",SUMIFS(LOGBOOK!$AA$5:$AA$1036129,LOGBOOK!$D$5:$D$1036129,F67,LOGBOOK!$AN$5:$AN$1036129,V67,LOGBOOK!$E$5:$E$1036129,L67,LOGBOOK!$AM$5:$AM$1036129,"FEB"))</f>
        <v xml:space="preserve"> </v>
      </c>
      <c r="AO70" s="625"/>
      <c r="AP70" s="625"/>
      <c r="AQ70" s="625"/>
      <c r="AR70" s="623" t="str">
        <f>IF(SUMIFS(LOGBOOK!$AE$5:$AE$1036129,LOGBOOK!$D$5:$D$1036129,F67,LOGBOOK!$AN$5:$AN$1036129,V67,LOGBOOK!$E$5:$E$1036129,L67,LOGBOOK!$AM$5:$AM$1036129,"FEB")=0," ",SUMIFS(LOGBOOK!$AE$5:$AE$1036129,LOGBOOK!$D$5:$D$1036129,F67,LOGBOOK!$AN$5:$AN$1036129,V67,LOGBOOK!$E$5:$E$1036129,L67,LOGBOOK!$AM$5:$AM$1036129,"FEB"))</f>
        <v xml:space="preserve"> </v>
      </c>
      <c r="AS70" s="623"/>
      <c r="AT70" s="623"/>
      <c r="AU70" s="623" t="str">
        <f>IF(SUMIFS(LOGBOOK!$AF$5:$AF$1036129,LOGBOOK!$D$5:$D$1036129,F67,LOGBOOK!$AN$5:$AN$1036129,V67,LOGBOOK!$E$5:$E$1036129,L67,LOGBOOK!$AM$5:$AM$1036129,"FEB")=0," ",SUMIFS(LOGBOOK!$AF$5:$AF$1036129,LOGBOOK!$D$5:$D$1036129,F67,LOGBOOK!$AN$5:$AN$1036129,V67,LOGBOOK!$E$5:$E$1036129,L67,LOGBOOK!$AM$5:$AM$1036129,"FEB"))</f>
        <v xml:space="preserve"> </v>
      </c>
      <c r="AV70" s="633"/>
      <c r="AW70" s="633"/>
      <c r="AX70" s="643"/>
      <c r="AY70" s="656"/>
      <c r="AZ70" s="658"/>
      <c r="BA70" s="658"/>
      <c r="BB70" s="658"/>
      <c r="BC70" s="658"/>
      <c r="BD70" s="658"/>
      <c r="BE70" s="658"/>
      <c r="BF70" s="658"/>
      <c r="BG70" s="658"/>
      <c r="BH70" s="658"/>
      <c r="BI70" s="658"/>
      <c r="BJ70" s="658"/>
      <c r="BK70" s="658"/>
      <c r="BL70" s="658"/>
      <c r="BM70" s="658"/>
      <c r="BN70" s="658"/>
      <c r="BO70" s="658"/>
      <c r="BP70" s="658"/>
      <c r="BQ70" s="658"/>
      <c r="BR70" s="658"/>
      <c r="BS70" s="658"/>
      <c r="BT70" s="658"/>
      <c r="BU70" s="658"/>
      <c r="BV70" s="658"/>
      <c r="BW70" s="658"/>
      <c r="BX70" s="629" t="str">
        <f>IF('FRONT PAGE'!$A$1="www.fly-logics.com","FEB",0)</f>
        <v>FEB</v>
      </c>
      <c r="BY70" s="631"/>
      <c r="BZ70" s="631"/>
      <c r="CA70" s="631"/>
      <c r="CB70" s="631"/>
      <c r="CC70" s="630" t="str">
        <f>IF(SUMIFS(LOGBOOK!$Y$5:$Y$1036129,LOGBOOK!$D$5:$D$1036129,BC67,LOGBOOK!$AN$5:$AN$1036129,BS67,LOGBOOK!$E$5:$E$1036129,BI67,LOGBOOK!$AM$5:$AM$1036129,"FEB")=0," ",SUMIFS(LOGBOOK!$Y$5:$Y$1036129,LOGBOOK!$D$5:$D$1036129,BC67,LOGBOOK!$AN$5:$AN$1036129,BS67,LOGBOOK!$E$5:$E$1036129,BI67,LOGBOOK!$AM$5:$AM$1036129,"FEB"))</f>
        <v xml:space="preserve"> </v>
      </c>
      <c r="CD70" s="625"/>
      <c r="CE70" s="625"/>
      <c r="CF70" s="625"/>
      <c r="CG70" s="630" t="str">
        <f>IF(SUMIFS(LOGBOOK!$Z$5:$Z$1036129,LOGBOOK!$D$5:$D$1036129,BC67,LOGBOOK!$AN$5:$AN$1036129,BS67,LOGBOOK!$E$5:$E$1036129,BI67,LOGBOOK!$AM$5:$AM$1036129,"FEB")=0," ",SUMIFS(LOGBOOK!$Z$5:$Z$1036129,LOGBOOK!$D$5:$D$1036129,BC67,LOGBOOK!$AN$5:$AN$1036129,BS67,LOGBOOK!$E$5:$E$1036129,BI67,LOGBOOK!$AM$5:$AM$1036129,"FEB"))</f>
        <v xml:space="preserve"> </v>
      </c>
      <c r="CH70" s="625"/>
      <c r="CI70" s="625"/>
      <c r="CJ70" s="625"/>
      <c r="CK70" s="630" t="str">
        <f>IF(SUMIFS(LOGBOOK!$AA$5:$AA$1036129,LOGBOOK!$D$5:$D$1036129,BC67,LOGBOOK!$AN$5:$AN$1036129,BS67,LOGBOOK!$E$5:$E$1036129,BI67,LOGBOOK!$AM$5:$AM$1036129,"FEB")=0," ",SUMIFS(LOGBOOK!$AA$5:$AA$1036129,LOGBOOK!$D$5:$D$1036129,BC67,LOGBOOK!$AN$5:$AN$1036129,BS67,LOGBOOK!$E$5:$E$1036129,BI67,LOGBOOK!$AM$5:$AM$1036129,"FEB"))</f>
        <v xml:space="preserve"> </v>
      </c>
      <c r="CL70" s="625"/>
      <c r="CM70" s="625"/>
      <c r="CN70" s="625"/>
      <c r="CO70" s="623" t="str">
        <f>IF(SUMIFS(LOGBOOK!$AE$5:$AE$1036129,LOGBOOK!$D$5:$D$1036129,BC67,LOGBOOK!$AN$5:$AN$1036129,BS67,LOGBOOK!$E$5:$E$1036129,BI67,LOGBOOK!$AM$5:$AM$1036129,"FEB")=0," ",SUMIFS(LOGBOOK!$AE$5:$AE$1036129,LOGBOOK!$D$5:$D$1036129,BC67,LOGBOOK!$AN$5:$AN$1036129,BS67,LOGBOOK!$E$5:$E$1036129,BI67,LOGBOOK!$AM$5:$AM$1036129,"FEB"))</f>
        <v xml:space="preserve"> </v>
      </c>
      <c r="CP70" s="623"/>
      <c r="CQ70" s="623"/>
      <c r="CR70" s="623" t="str">
        <f>IF(SUMIFS(LOGBOOK!$AF$5:$AF$1036129,LOGBOOK!$D$5:$D$1036129,BC67,LOGBOOK!$AN$5:$AN$1036129,BS67,LOGBOOK!$E$5:$E$1036129,BI67,LOGBOOK!$AM$5:$AM$1036129,"FEB")=0," ",SUMIFS(LOGBOOK!$AF$5:$AF$1036129,LOGBOOK!$D$5:$D$1036129,BC67,LOGBOOK!$AN$5:$AN$1036129,BS67,LOGBOOK!$E$5:$E$1036129,BI67,LOGBOOK!$AM$5:$AM$1036129,"FEB"))</f>
        <v xml:space="preserve"> </v>
      </c>
      <c r="CS70" s="633"/>
      <c r="CT70" s="633"/>
      <c r="CU70" s="643"/>
      <c r="CV70" s="247"/>
      <c r="CW70" s="212"/>
      <c r="CX70" s="656"/>
      <c r="CY70" s="658"/>
      <c r="CZ70" s="658"/>
      <c r="DA70" s="658"/>
      <c r="DB70" s="658"/>
      <c r="DC70" s="658"/>
      <c r="DD70" s="658"/>
      <c r="DE70" s="658"/>
      <c r="DF70" s="658"/>
      <c r="DG70" s="658"/>
      <c r="DH70" s="658"/>
      <c r="DI70" s="658"/>
      <c r="DJ70" s="658"/>
      <c r="DK70" s="658"/>
      <c r="DL70" s="658"/>
      <c r="DM70" s="658"/>
      <c r="DN70" s="658"/>
      <c r="DO70" s="658"/>
      <c r="DP70" s="658"/>
      <c r="DQ70" s="658"/>
      <c r="DR70" s="658"/>
      <c r="DS70" s="658"/>
      <c r="DT70" s="658"/>
      <c r="DU70" s="658"/>
      <c r="DV70" s="658"/>
      <c r="DW70" s="629" t="str">
        <f>IF('FRONT PAGE'!$A$1="www.fly-logics.com","FEB",0)</f>
        <v>FEB</v>
      </c>
      <c r="DX70" s="631"/>
      <c r="DY70" s="631"/>
      <c r="DZ70" s="631"/>
      <c r="EA70" s="631"/>
      <c r="EB70" s="630" t="str">
        <f>IF(SUMIFS(LOGBOOK!$Y$5:$Y$1036129,LOGBOOK!$D$5:$D$1036129,DB67,LOGBOOK!$AN$5:$AN$1036129,DR67,LOGBOOK!$E$5:$E$1036129,DH67,LOGBOOK!$AM$5:$AM$1036129,"FEB")=0," ",SUMIFS(LOGBOOK!$Y$5:$Y$1036129,LOGBOOK!$D$5:$D$1036129,DB67,LOGBOOK!$AN$5:$AN$1036129,DR67,LOGBOOK!$E$5:$E$1036129,DH67,LOGBOOK!$AM$5:$AM$1036129,"FEB"))</f>
        <v xml:space="preserve"> </v>
      </c>
      <c r="EC70" s="625"/>
      <c r="ED70" s="625"/>
      <c r="EE70" s="625"/>
      <c r="EF70" s="630" t="str">
        <f>IF(SUMIFS(LOGBOOK!$Z$5:$Z$1036129,LOGBOOK!$D$5:$D$1036129,DB67,LOGBOOK!$AN$5:$AN$1036129,DR67,LOGBOOK!$E$5:$E$1036129,DH67,LOGBOOK!$AM$5:$AM$1036129,"FEB")=0," ",SUMIFS(LOGBOOK!$Z$5:$Z$1036129,LOGBOOK!$D$5:$D$1036129,DB67,LOGBOOK!$AN$5:$AN$1036129,DR67,LOGBOOK!$E$5:$E$1036129,DH67,LOGBOOK!$AM$5:$AM$1036129,"FEB"))</f>
        <v xml:space="preserve"> </v>
      </c>
      <c r="EG70" s="625"/>
      <c r="EH70" s="625"/>
      <c r="EI70" s="625"/>
      <c r="EJ70" s="630" t="str">
        <f>IF(SUMIFS(LOGBOOK!$AA$5:$AA$1036129,LOGBOOK!$D$5:$D$1036129,DB67,LOGBOOK!$AN$5:$AN$1036129,DR67,LOGBOOK!$E$5:$E$1036129,DH67,LOGBOOK!$AM$5:$AM$1036129,"FEB")=0," ",SUMIFS(LOGBOOK!$AA$5:$AA$1036129,LOGBOOK!$D$5:$D$1036129,DB67,LOGBOOK!$AN$5:$AN$1036129,DR67,LOGBOOK!$E$5:$E$1036129,DH67,LOGBOOK!$AM$5:$AM$1036129,"FEB"))</f>
        <v xml:space="preserve"> </v>
      </c>
      <c r="EK70" s="625"/>
      <c r="EL70" s="625"/>
      <c r="EM70" s="625"/>
      <c r="EN70" s="623" t="str">
        <f>IF(SUMIFS(LOGBOOK!$AE$5:$AE$1036129,LOGBOOK!$D$5:$D$1036129,DB67,LOGBOOK!$AN$5:$AN$1036129,DR67,LOGBOOK!$E$5:$E$1036129,DH67,LOGBOOK!$AM$5:$AM$1036129,"FEB")=0," ",SUMIFS(LOGBOOK!$AE$5:$AE$1036129,LOGBOOK!$D$5:$D$1036129,DB67,LOGBOOK!$AN$5:$AN$1036129,DR67,LOGBOOK!$E$5:$E$1036129,DH67,LOGBOOK!$AM$5:$AM$1036129,"FEB"))</f>
        <v xml:space="preserve"> </v>
      </c>
      <c r="EO70" s="623"/>
      <c r="EP70" s="623"/>
      <c r="EQ70" s="623" t="str">
        <f>IF(SUMIFS(LOGBOOK!$AF$5:$AF$1036129,LOGBOOK!$D$5:$D$1036129,DB67,LOGBOOK!$AN$5:$AN$1036129,DR67,LOGBOOK!$E$5:$E$1036129,DH67,LOGBOOK!$AM$5:$AM$1036129,"FEB")=0," ",SUMIFS(LOGBOOK!$AF$5:$AF$1036129,LOGBOOK!$D$5:$D$1036129,DB67,LOGBOOK!$AN$5:$AN$1036129,DR67,LOGBOOK!$E$5:$E$1036129,DH67,LOGBOOK!$AM$5:$AM$1036129,"FEB"))</f>
        <v xml:space="preserve"> </v>
      </c>
      <c r="ER70" s="633"/>
      <c r="ES70" s="633"/>
      <c r="ET70" s="643"/>
      <c r="EU70" s="656"/>
      <c r="EV70" s="658"/>
      <c r="EW70" s="658"/>
      <c r="EX70" s="658"/>
      <c r="EY70" s="658"/>
      <c r="EZ70" s="658"/>
      <c r="FA70" s="658"/>
      <c r="FB70" s="658"/>
      <c r="FC70" s="658"/>
      <c r="FD70" s="658"/>
      <c r="FE70" s="658"/>
      <c r="FF70" s="658"/>
      <c r="FG70" s="658"/>
      <c r="FH70" s="658"/>
      <c r="FI70" s="658"/>
      <c r="FJ70" s="658"/>
      <c r="FK70" s="658"/>
      <c r="FL70" s="658"/>
      <c r="FM70" s="658"/>
      <c r="FN70" s="658"/>
      <c r="FO70" s="658"/>
      <c r="FP70" s="658"/>
      <c r="FQ70" s="658"/>
      <c r="FR70" s="658"/>
      <c r="FS70" s="658"/>
      <c r="FT70" s="629" t="str">
        <f>IF('FRONT PAGE'!$A$1="www.fly-logics.com","FEB",0)</f>
        <v>FEB</v>
      </c>
      <c r="FU70" s="631"/>
      <c r="FV70" s="631"/>
      <c r="FW70" s="631"/>
      <c r="FX70" s="631"/>
      <c r="FY70" s="630" t="str">
        <f>IF(SUMIFS(LOGBOOK!$Y$5:$Y$1036129,LOGBOOK!$D$5:$D$1036129,EY67,LOGBOOK!$AN$5:$AN$1036129,FO67,LOGBOOK!$E$5:$E$1036129,FE67,LOGBOOK!$AM$5:$AM$1036129,"FEB")=0," ",SUMIFS(LOGBOOK!$Y$5:$Y$1036129,LOGBOOK!$D$5:$D$1036129,EY67,LOGBOOK!$AN$5:$AN$1036129,FO67,LOGBOOK!$E$5:$E$1036129,FE67,LOGBOOK!$AM$5:$AM$1036129,"FEB"))</f>
        <v xml:space="preserve"> </v>
      </c>
      <c r="FZ70" s="625"/>
      <c r="GA70" s="625"/>
      <c r="GB70" s="625"/>
      <c r="GC70" s="630" t="str">
        <f>IF(SUMIFS(LOGBOOK!$Z$5:$Z$1036129,LOGBOOK!$D$5:$D$1036129,EY67,LOGBOOK!$AN$5:$AN$1036129,FO67,LOGBOOK!$E$5:$E$1036129,FE67,LOGBOOK!$AM$5:$AM$1036129,"FEB")=0," ",SUMIFS(LOGBOOK!$Z$5:$Z$1036129,LOGBOOK!$D$5:$D$1036129,EY67,LOGBOOK!$AN$5:$AN$1036129,FO67,LOGBOOK!$E$5:$E$1036129,FE67,LOGBOOK!$AM$5:$AM$1036129,"FEB"))</f>
        <v xml:space="preserve"> </v>
      </c>
      <c r="GD70" s="625"/>
      <c r="GE70" s="625"/>
      <c r="GF70" s="625"/>
      <c r="GG70" s="630" t="str">
        <f>IF(SUMIFS(LOGBOOK!$AA$5:$AA$1036129,LOGBOOK!$D$5:$D$1036129,EY67,LOGBOOK!$AN$5:$AN$1036129,FO67,LOGBOOK!$E$5:$E$1036129,FE67,LOGBOOK!$AM$5:$AM$1036129,"FEB")=0," ",SUMIFS(LOGBOOK!$AA$5:$AA$1036129,LOGBOOK!$D$5:$D$1036129,EY67,LOGBOOK!$AN$5:$AN$1036129,FO67,LOGBOOK!$E$5:$E$1036129,FE67,LOGBOOK!$AM$5:$AM$1036129,"FEB"))</f>
        <v xml:space="preserve"> </v>
      </c>
      <c r="GH70" s="625"/>
      <c r="GI70" s="625"/>
      <c r="GJ70" s="625"/>
      <c r="GK70" s="623" t="str">
        <f>IF(SUMIFS(LOGBOOK!$AE$5:$AE$1036129,LOGBOOK!$D$5:$D$1036129,EY67,LOGBOOK!$AN$5:$AN$1036129,FO67,LOGBOOK!$E$5:$E$1036129,FE67,LOGBOOK!$AM$5:$AM$1036129,"FEB")=0," ",SUMIFS(LOGBOOK!$AE$5:$AE$1036129,LOGBOOK!$D$5:$D$1036129,EY67,LOGBOOK!$AN$5:$AN$1036129,FO67,LOGBOOK!$E$5:$E$1036129,FE67,LOGBOOK!$AM$5:$AM$1036129,"FEB"))</f>
        <v xml:space="preserve"> </v>
      </c>
      <c r="GL70" s="623"/>
      <c r="GM70" s="623"/>
      <c r="GN70" s="623" t="str">
        <f>IF(SUMIFS(LOGBOOK!$AF$5:$AF$1036129,LOGBOOK!$D$5:$D$1036129,EY67,LOGBOOK!$AN$5:$AN$1036129,FO67,LOGBOOK!$E$5:$E$1036129,FE67,LOGBOOK!$AM$5:$AM$1036129,"FEB")=0," ",SUMIFS(LOGBOOK!$AF$5:$AF$1036129,LOGBOOK!$D$5:$D$1036129,EY67,LOGBOOK!$AN$5:$AN$1036129,FO67,LOGBOOK!$E$5:$E$1036129,FE67,LOGBOOK!$AM$5:$AM$1036129,"FEB"))</f>
        <v xml:space="preserve"> </v>
      </c>
      <c r="GO70" s="633"/>
      <c r="GP70" s="633"/>
      <c r="GQ70" s="643"/>
      <c r="GR70" s="6"/>
    </row>
    <row r="71" spans="1:200" ht="10.5" customHeight="1" x14ac:dyDescent="0.25">
      <c r="A71" s="212"/>
      <c r="B71" s="637"/>
      <c r="C71" s="1216" t="str">
        <f>IF('FRONT PAGE'!$A$1="www.fly-logics.com","TIME OF FLIGHT",0)</f>
        <v>TIME OF FLIGHT</v>
      </c>
      <c r="D71" s="1216"/>
      <c r="E71" s="1216"/>
      <c r="F71" s="1216"/>
      <c r="G71" s="1216"/>
      <c r="H71" s="1216"/>
      <c r="I71" s="1216"/>
      <c r="J71" s="1216"/>
      <c r="K71" s="1216"/>
      <c r="L71" s="1216"/>
      <c r="M71" s="1216"/>
      <c r="N71" s="624"/>
      <c r="O71" s="1216" t="str">
        <f>IF('FRONT PAGE'!$A$1="www.fly-logics.com","AVERANGE TIME",0)</f>
        <v>AVERANGE TIME</v>
      </c>
      <c r="P71" s="1216"/>
      <c r="Q71" s="1216"/>
      <c r="R71" s="1216"/>
      <c r="S71" s="1216"/>
      <c r="T71" s="1216"/>
      <c r="U71" s="1216"/>
      <c r="V71" s="1216"/>
      <c r="W71" s="1216"/>
      <c r="X71" s="1216"/>
      <c r="Y71" s="1216"/>
      <c r="Z71" s="15"/>
      <c r="AA71" s="631"/>
      <c r="AB71" s="631"/>
      <c r="AC71" s="631"/>
      <c r="AD71" s="631"/>
      <c r="AE71" s="631"/>
      <c r="AF71" s="625"/>
      <c r="AG71" s="632"/>
      <c r="AH71" s="632"/>
      <c r="AI71" s="625"/>
      <c r="AJ71" s="625"/>
      <c r="AK71" s="632"/>
      <c r="AL71" s="632"/>
      <c r="AM71" s="625"/>
      <c r="AN71" s="625"/>
      <c r="AO71" s="632"/>
      <c r="AP71" s="632"/>
      <c r="AQ71" s="625"/>
      <c r="AR71" s="623"/>
      <c r="AS71" s="623"/>
      <c r="AT71" s="623"/>
      <c r="AU71" s="633"/>
      <c r="AV71" s="634"/>
      <c r="AW71" s="633"/>
      <c r="AX71" s="643"/>
      <c r="AY71" s="637"/>
      <c r="AZ71" s="1216" t="str">
        <f>IF('FRONT PAGE'!$A$1="www.fly-logics.com","TIME OF FLIGHT",0)</f>
        <v>TIME OF FLIGHT</v>
      </c>
      <c r="BA71" s="1216"/>
      <c r="BB71" s="1216"/>
      <c r="BC71" s="1216"/>
      <c r="BD71" s="1216"/>
      <c r="BE71" s="1216"/>
      <c r="BF71" s="1216"/>
      <c r="BG71" s="1216"/>
      <c r="BH71" s="1216"/>
      <c r="BI71" s="1216"/>
      <c r="BJ71" s="1216"/>
      <c r="BK71" s="624"/>
      <c r="BL71" s="1216" t="str">
        <f>IF('FRONT PAGE'!$A$1="www.fly-logics.com","AVERANGE TIME",0)</f>
        <v>AVERANGE TIME</v>
      </c>
      <c r="BM71" s="1216"/>
      <c r="BN71" s="1216"/>
      <c r="BO71" s="1216"/>
      <c r="BP71" s="1216"/>
      <c r="BQ71" s="1216"/>
      <c r="BR71" s="1216"/>
      <c r="BS71" s="1216"/>
      <c r="BT71" s="1216"/>
      <c r="BU71" s="1216"/>
      <c r="BV71" s="1216"/>
      <c r="BW71" s="15"/>
      <c r="BX71" s="631"/>
      <c r="BY71" s="631"/>
      <c r="BZ71" s="631"/>
      <c r="CA71" s="631"/>
      <c r="CB71" s="631"/>
      <c r="CC71" s="625"/>
      <c r="CD71" s="632"/>
      <c r="CE71" s="632"/>
      <c r="CF71" s="625"/>
      <c r="CG71" s="625"/>
      <c r="CH71" s="632"/>
      <c r="CI71" s="632"/>
      <c r="CJ71" s="625"/>
      <c r="CK71" s="625"/>
      <c r="CL71" s="632"/>
      <c r="CM71" s="632"/>
      <c r="CN71" s="625"/>
      <c r="CO71" s="623"/>
      <c r="CP71" s="623"/>
      <c r="CQ71" s="623"/>
      <c r="CR71" s="633"/>
      <c r="CS71" s="634"/>
      <c r="CT71" s="633"/>
      <c r="CU71" s="643"/>
      <c r="CV71" s="247"/>
      <c r="CW71" s="212"/>
      <c r="CX71" s="637"/>
      <c r="CY71" s="1216" t="str">
        <f>IF('FRONT PAGE'!$A$1="www.fly-logics.com","TIME OF FLIGHT",0)</f>
        <v>TIME OF FLIGHT</v>
      </c>
      <c r="CZ71" s="1216"/>
      <c r="DA71" s="1216"/>
      <c r="DB71" s="1216"/>
      <c r="DC71" s="1216"/>
      <c r="DD71" s="1216"/>
      <c r="DE71" s="1216"/>
      <c r="DF71" s="1216"/>
      <c r="DG71" s="1216"/>
      <c r="DH71" s="1216"/>
      <c r="DI71" s="1216"/>
      <c r="DJ71" s="624"/>
      <c r="DK71" s="1216" t="str">
        <f>IF('FRONT PAGE'!$A$1="www.fly-logics.com","AVERANGE TIME",0)</f>
        <v>AVERANGE TIME</v>
      </c>
      <c r="DL71" s="1216"/>
      <c r="DM71" s="1216"/>
      <c r="DN71" s="1216"/>
      <c r="DO71" s="1216"/>
      <c r="DP71" s="1216"/>
      <c r="DQ71" s="1216"/>
      <c r="DR71" s="1216"/>
      <c r="DS71" s="1216"/>
      <c r="DT71" s="1216"/>
      <c r="DU71" s="1216"/>
      <c r="DV71" s="15"/>
      <c r="DW71" s="631"/>
      <c r="DX71" s="631"/>
      <c r="DY71" s="631"/>
      <c r="DZ71" s="631"/>
      <c r="EA71" s="631"/>
      <c r="EB71" s="625"/>
      <c r="EC71" s="632"/>
      <c r="ED71" s="632"/>
      <c r="EE71" s="625"/>
      <c r="EF71" s="625"/>
      <c r="EG71" s="632"/>
      <c r="EH71" s="632"/>
      <c r="EI71" s="625"/>
      <c r="EJ71" s="625"/>
      <c r="EK71" s="632"/>
      <c r="EL71" s="632"/>
      <c r="EM71" s="625"/>
      <c r="EN71" s="623"/>
      <c r="EO71" s="623"/>
      <c r="EP71" s="623"/>
      <c r="EQ71" s="633"/>
      <c r="ER71" s="634"/>
      <c r="ES71" s="633"/>
      <c r="ET71" s="643"/>
      <c r="EU71" s="637"/>
      <c r="EV71" s="1216" t="str">
        <f>IF('FRONT PAGE'!$A$1="www.fly-logics.com","TIME OF FLIGHT",0)</f>
        <v>TIME OF FLIGHT</v>
      </c>
      <c r="EW71" s="1216"/>
      <c r="EX71" s="1216"/>
      <c r="EY71" s="1216"/>
      <c r="EZ71" s="1216"/>
      <c r="FA71" s="1216"/>
      <c r="FB71" s="1216"/>
      <c r="FC71" s="1216"/>
      <c r="FD71" s="1216"/>
      <c r="FE71" s="1216"/>
      <c r="FF71" s="1216"/>
      <c r="FG71" s="624"/>
      <c r="FH71" s="1216" t="str">
        <f>IF('FRONT PAGE'!$A$1="www.fly-logics.com","AVERANGE TIME",0)</f>
        <v>AVERANGE TIME</v>
      </c>
      <c r="FI71" s="1216"/>
      <c r="FJ71" s="1216"/>
      <c r="FK71" s="1216"/>
      <c r="FL71" s="1216"/>
      <c r="FM71" s="1216"/>
      <c r="FN71" s="1216"/>
      <c r="FO71" s="1216"/>
      <c r="FP71" s="1216"/>
      <c r="FQ71" s="1216"/>
      <c r="FR71" s="1216"/>
      <c r="FS71" s="15"/>
      <c r="FT71" s="631"/>
      <c r="FU71" s="631"/>
      <c r="FV71" s="631"/>
      <c r="FW71" s="631"/>
      <c r="FX71" s="631"/>
      <c r="FY71" s="625"/>
      <c r="FZ71" s="632"/>
      <c r="GA71" s="632"/>
      <c r="GB71" s="625"/>
      <c r="GC71" s="625"/>
      <c r="GD71" s="632"/>
      <c r="GE71" s="632"/>
      <c r="GF71" s="625"/>
      <c r="GG71" s="625"/>
      <c r="GH71" s="632"/>
      <c r="GI71" s="632"/>
      <c r="GJ71" s="625"/>
      <c r="GK71" s="623"/>
      <c r="GL71" s="623"/>
      <c r="GM71" s="623"/>
      <c r="GN71" s="633"/>
      <c r="GO71" s="634"/>
      <c r="GP71" s="633"/>
      <c r="GQ71" s="643"/>
      <c r="GR71" s="6"/>
    </row>
    <row r="72" spans="1:200" ht="8.85" customHeight="1" x14ac:dyDescent="0.25">
      <c r="A72" s="212"/>
      <c r="B72" s="637"/>
      <c r="C72" s="1217"/>
      <c r="D72" s="1217"/>
      <c r="E72" s="1217"/>
      <c r="F72" s="1217"/>
      <c r="G72" s="1217"/>
      <c r="H72" s="1217"/>
      <c r="I72" s="1217"/>
      <c r="J72" s="1217"/>
      <c r="K72" s="1217"/>
      <c r="L72" s="1217"/>
      <c r="M72" s="1217"/>
      <c r="N72" s="624"/>
      <c r="O72" s="1217"/>
      <c r="P72" s="1217"/>
      <c r="Q72" s="1217"/>
      <c r="R72" s="1217"/>
      <c r="S72" s="1217"/>
      <c r="T72" s="1217"/>
      <c r="U72" s="1217"/>
      <c r="V72" s="1217"/>
      <c r="W72" s="1217"/>
      <c r="X72" s="1217"/>
      <c r="Y72" s="1217"/>
      <c r="Z72" s="15"/>
      <c r="AA72" s="631"/>
      <c r="AB72" s="631"/>
      <c r="AC72" s="631"/>
      <c r="AD72" s="631"/>
      <c r="AE72" s="631"/>
      <c r="AF72" s="625"/>
      <c r="AG72" s="625"/>
      <c r="AH72" s="625"/>
      <c r="AI72" s="625"/>
      <c r="AJ72" s="625"/>
      <c r="AK72" s="625"/>
      <c r="AL72" s="625"/>
      <c r="AM72" s="625"/>
      <c r="AN72" s="625"/>
      <c r="AO72" s="625"/>
      <c r="AP72" s="625"/>
      <c r="AQ72" s="625"/>
      <c r="AR72" s="623"/>
      <c r="AS72" s="623"/>
      <c r="AT72" s="623"/>
      <c r="AU72" s="633"/>
      <c r="AV72" s="633"/>
      <c r="AW72" s="633"/>
      <c r="AX72" s="643"/>
      <c r="AY72" s="637"/>
      <c r="AZ72" s="1217"/>
      <c r="BA72" s="1217"/>
      <c r="BB72" s="1217"/>
      <c r="BC72" s="1217"/>
      <c r="BD72" s="1217"/>
      <c r="BE72" s="1217"/>
      <c r="BF72" s="1217"/>
      <c r="BG72" s="1217"/>
      <c r="BH72" s="1217"/>
      <c r="BI72" s="1217"/>
      <c r="BJ72" s="1217"/>
      <c r="BK72" s="624"/>
      <c r="BL72" s="1217"/>
      <c r="BM72" s="1217"/>
      <c r="BN72" s="1217"/>
      <c r="BO72" s="1217"/>
      <c r="BP72" s="1217"/>
      <c r="BQ72" s="1217"/>
      <c r="BR72" s="1217"/>
      <c r="BS72" s="1217"/>
      <c r="BT72" s="1217"/>
      <c r="BU72" s="1217"/>
      <c r="BV72" s="1217"/>
      <c r="BW72" s="15"/>
      <c r="BX72" s="631"/>
      <c r="BY72" s="631"/>
      <c r="BZ72" s="631"/>
      <c r="CA72" s="631"/>
      <c r="CB72" s="631"/>
      <c r="CC72" s="625"/>
      <c r="CD72" s="625"/>
      <c r="CE72" s="625"/>
      <c r="CF72" s="625"/>
      <c r="CG72" s="625"/>
      <c r="CH72" s="625"/>
      <c r="CI72" s="625"/>
      <c r="CJ72" s="625"/>
      <c r="CK72" s="625"/>
      <c r="CL72" s="625"/>
      <c r="CM72" s="625"/>
      <c r="CN72" s="625"/>
      <c r="CO72" s="623"/>
      <c r="CP72" s="623"/>
      <c r="CQ72" s="623"/>
      <c r="CR72" s="633"/>
      <c r="CS72" s="633"/>
      <c r="CT72" s="633"/>
      <c r="CU72" s="643"/>
      <c r="CV72" s="247"/>
      <c r="CW72" s="212"/>
      <c r="CX72" s="637"/>
      <c r="CY72" s="1217"/>
      <c r="CZ72" s="1217"/>
      <c r="DA72" s="1217"/>
      <c r="DB72" s="1217"/>
      <c r="DC72" s="1217"/>
      <c r="DD72" s="1217"/>
      <c r="DE72" s="1217"/>
      <c r="DF72" s="1217"/>
      <c r="DG72" s="1217"/>
      <c r="DH72" s="1217"/>
      <c r="DI72" s="1217"/>
      <c r="DJ72" s="624"/>
      <c r="DK72" s="1217"/>
      <c r="DL72" s="1217"/>
      <c r="DM72" s="1217"/>
      <c r="DN72" s="1217"/>
      <c r="DO72" s="1217"/>
      <c r="DP72" s="1217"/>
      <c r="DQ72" s="1217"/>
      <c r="DR72" s="1217"/>
      <c r="DS72" s="1217"/>
      <c r="DT72" s="1217"/>
      <c r="DU72" s="1217"/>
      <c r="DV72" s="15"/>
      <c r="DW72" s="631"/>
      <c r="DX72" s="631"/>
      <c r="DY72" s="631"/>
      <c r="DZ72" s="631"/>
      <c r="EA72" s="631"/>
      <c r="EB72" s="625"/>
      <c r="EC72" s="625"/>
      <c r="ED72" s="625"/>
      <c r="EE72" s="625"/>
      <c r="EF72" s="625"/>
      <c r="EG72" s="625"/>
      <c r="EH72" s="625"/>
      <c r="EI72" s="625"/>
      <c r="EJ72" s="625"/>
      <c r="EK72" s="625"/>
      <c r="EL72" s="625"/>
      <c r="EM72" s="625"/>
      <c r="EN72" s="623"/>
      <c r="EO72" s="623"/>
      <c r="EP72" s="623"/>
      <c r="EQ72" s="633"/>
      <c r="ER72" s="633"/>
      <c r="ES72" s="633"/>
      <c r="ET72" s="643"/>
      <c r="EU72" s="637"/>
      <c r="EV72" s="1217"/>
      <c r="EW72" s="1217"/>
      <c r="EX72" s="1217"/>
      <c r="EY72" s="1217"/>
      <c r="EZ72" s="1217"/>
      <c r="FA72" s="1217"/>
      <c r="FB72" s="1217"/>
      <c r="FC72" s="1217"/>
      <c r="FD72" s="1217"/>
      <c r="FE72" s="1217"/>
      <c r="FF72" s="1217"/>
      <c r="FG72" s="624"/>
      <c r="FH72" s="1217"/>
      <c r="FI72" s="1217"/>
      <c r="FJ72" s="1217"/>
      <c r="FK72" s="1217"/>
      <c r="FL72" s="1217"/>
      <c r="FM72" s="1217"/>
      <c r="FN72" s="1217"/>
      <c r="FO72" s="1217"/>
      <c r="FP72" s="1217"/>
      <c r="FQ72" s="1217"/>
      <c r="FR72" s="1217"/>
      <c r="FS72" s="15"/>
      <c r="FT72" s="631"/>
      <c r="FU72" s="631"/>
      <c r="FV72" s="631"/>
      <c r="FW72" s="631"/>
      <c r="FX72" s="631"/>
      <c r="FY72" s="625"/>
      <c r="FZ72" s="625"/>
      <c r="GA72" s="625"/>
      <c r="GB72" s="625"/>
      <c r="GC72" s="625"/>
      <c r="GD72" s="625"/>
      <c r="GE72" s="625"/>
      <c r="GF72" s="625"/>
      <c r="GG72" s="625"/>
      <c r="GH72" s="625"/>
      <c r="GI72" s="625"/>
      <c r="GJ72" s="625"/>
      <c r="GK72" s="623"/>
      <c r="GL72" s="623"/>
      <c r="GM72" s="623"/>
      <c r="GN72" s="633"/>
      <c r="GO72" s="633"/>
      <c r="GP72" s="633"/>
      <c r="GQ72" s="643"/>
      <c r="GR72" s="6"/>
    </row>
    <row r="73" spans="1:200" ht="10.5" customHeight="1" x14ac:dyDescent="0.25">
      <c r="A73" s="212"/>
      <c r="B73" s="637"/>
      <c r="C73" s="1125" t="str">
        <f>IF(SUMIFS(LOGBOOK!$I$5:$I$1036129,LOGBOOK!$D$5:$D$1036129,F67,LOGBOOK!$AN$5:$AN$1036129,V67,LOGBOOK!$E$5:$E$1036129,L67)=0," ",SUMIFS(LOGBOOK!$I$5:$I$1036129,LOGBOOK!$D$5:$D$1036129,F67,LOGBOOK!$AN$5:$AN$1036129,V67,LOGBOOK!$E$5:$E$1036129,L67))</f>
        <v xml:space="preserve"> </v>
      </c>
      <c r="D73" s="1125"/>
      <c r="E73" s="1125"/>
      <c r="F73" s="1125"/>
      <c r="G73" s="1125"/>
      <c r="H73" s="1125"/>
      <c r="I73" s="1125"/>
      <c r="J73" s="1125"/>
      <c r="K73" s="1125"/>
      <c r="L73" s="1125"/>
      <c r="M73" s="1125"/>
      <c r="N73" s="624"/>
      <c r="O73" s="1125" t="str">
        <f>IF(IFERROR(C73/J76,"")=0,"",IFERROR(C73/J76,""))</f>
        <v/>
      </c>
      <c r="P73" s="1125"/>
      <c r="Q73" s="1125"/>
      <c r="R73" s="1125"/>
      <c r="S73" s="1125"/>
      <c r="T73" s="1125"/>
      <c r="U73" s="1125"/>
      <c r="V73" s="1125"/>
      <c r="W73" s="1125"/>
      <c r="X73" s="1125"/>
      <c r="Y73" s="1125"/>
      <c r="Z73" s="15"/>
      <c r="AA73" s="629" t="str">
        <f>IF('FRONT PAGE'!$A$1="www.fly-logics.com","MAR",0)</f>
        <v>MAR</v>
      </c>
      <c r="AB73" s="631"/>
      <c r="AC73" s="631"/>
      <c r="AD73" s="631"/>
      <c r="AE73" s="631"/>
      <c r="AF73" s="630" t="str">
        <f>IF(SUMIFS(LOGBOOK!$Y$5:$Y$1036129,LOGBOOK!$D$5:$D$1036129,F67,LOGBOOK!$AN$5:$AN$1036129,V67,LOGBOOK!$E$5:$E$1036129,L67,LOGBOOK!$AM$5:$AM$1036129,"MAR")=0," ",SUMIFS(LOGBOOK!$Y$5:$Y$1036129,LOGBOOK!$D$5:$D$1036129,F67,LOGBOOK!$AN$5:$AN$1036129,V67,LOGBOOK!$E$5:$E$1036129,L67,LOGBOOK!$AM$5:$AM$1036129,"MAR"))</f>
        <v xml:space="preserve"> </v>
      </c>
      <c r="AG73" s="625"/>
      <c r="AH73" s="625"/>
      <c r="AI73" s="625"/>
      <c r="AJ73" s="630" t="str">
        <f>IF(SUMIFS(LOGBOOK!$Z$5:$Z$1036129,LOGBOOK!$D$5:$D$1036129,F67,LOGBOOK!$AN$5:$AN$1036129,V67,LOGBOOK!$E$5:$E$1036129,L67,LOGBOOK!$AM$5:$AM$1036129,"MAR")=0," ",SUMIFS(LOGBOOK!$Z$5:$Z$1036129,LOGBOOK!$D$5:$D$1036129,F67,LOGBOOK!$AN$5:$AN$1036129,V67,LOGBOOK!$E$5:$E$1036129,L67,LOGBOOK!$AM$5:$AM$1036129,"MAR"))</f>
        <v xml:space="preserve"> </v>
      </c>
      <c r="AK73" s="625"/>
      <c r="AL73" s="625"/>
      <c r="AM73" s="625"/>
      <c r="AN73" s="630" t="str">
        <f>IF(SUMIFS(LOGBOOK!$AA$5:$AA$1036129,LOGBOOK!$D$5:$D$1036129,F67,LOGBOOK!$AN$5:$AN$1036129,V67,LOGBOOK!$E$5:$E$1036129,L67,LOGBOOK!$AM$5:$AM$1036129,"MAR")=0," ",SUMIFS(LOGBOOK!$AA$5:$AA$1036129,LOGBOOK!$D$5:$D$1036129,F67,LOGBOOK!$AN$5:$AN$1036129,V67,LOGBOOK!$E$5:$E$1036129,L67,LOGBOOK!$AM$5:$AM$1036129,"MAR"))</f>
        <v xml:space="preserve"> </v>
      </c>
      <c r="AO73" s="625"/>
      <c r="AP73" s="625"/>
      <c r="AQ73" s="625"/>
      <c r="AR73" s="623" t="str">
        <f>IF(SUMIFS(LOGBOOK!$AE$5:$AE$1036129,LOGBOOK!$D$5:$D$1036129,F67,LOGBOOK!$AN$5:$AN$1036129,V67,LOGBOOK!$E$5:$E$1036129,L67,LOGBOOK!$AM$5:$AM$1036129,"MAR")=0," ",SUMIFS(LOGBOOK!$AE$5:$AE$1036129,LOGBOOK!$D$5:$D$1036129,F67,LOGBOOK!$AN$5:$AN$1036129,V67,LOGBOOK!$E$5:$E$1036129,L67,LOGBOOK!$AM$5:$AM$1036129,"MAR"))</f>
        <v xml:space="preserve"> </v>
      </c>
      <c r="AS73" s="623"/>
      <c r="AT73" s="623"/>
      <c r="AU73" s="623" t="str">
        <f>IF(SUMIFS(LOGBOOK!$AF$5:$AF$1036129,LOGBOOK!$D$5:$D$1036129,F67,LOGBOOK!$AN$5:$AN$1036129,V67,LOGBOOK!$E$5:$E$1036129,L67,LOGBOOK!$AM$5:$AM$1036129,"MAR")=0," ",SUMIFS(LOGBOOK!$AF$5:$AF$1036129,LOGBOOK!$D$5:$D$1036129,F67,LOGBOOK!$AN$5:$AN$1036129,V67,LOGBOOK!$E$5:$E$1036129,L67,LOGBOOK!$AM$5:$AM$1036129,"MAR"))</f>
        <v xml:space="preserve"> </v>
      </c>
      <c r="AV73" s="633"/>
      <c r="AW73" s="633"/>
      <c r="AX73" s="643"/>
      <c r="AY73" s="637"/>
      <c r="AZ73" s="1125" t="str">
        <f>IF(SUMIFS(LOGBOOK!$I$5:$I$1036129,LOGBOOK!$D$5:$D$1036129,BC67,LOGBOOK!$AN$5:$AN$1036129,BS67,LOGBOOK!$E$5:$E$1036129,BI67)=0," ",SUMIFS(LOGBOOK!$I$5:$I$1036129,LOGBOOK!$D$5:$D$1036129,BC67,LOGBOOK!$AN$5:$AN$1036129,BS67,LOGBOOK!$E$5:$E$1036129,BI67))</f>
        <v xml:space="preserve"> </v>
      </c>
      <c r="BA73" s="1125"/>
      <c r="BB73" s="1125"/>
      <c r="BC73" s="1125"/>
      <c r="BD73" s="1125"/>
      <c r="BE73" s="1125"/>
      <c r="BF73" s="1125"/>
      <c r="BG73" s="1125"/>
      <c r="BH73" s="1125"/>
      <c r="BI73" s="1125"/>
      <c r="BJ73" s="1125"/>
      <c r="BK73" s="624"/>
      <c r="BL73" s="1125" t="str">
        <f>IF(IFERROR(AZ73/BG76,"")=0,"",IFERROR(AZ73/BG76,""))</f>
        <v/>
      </c>
      <c r="BM73" s="1125"/>
      <c r="BN73" s="1125"/>
      <c r="BO73" s="1125"/>
      <c r="BP73" s="1125"/>
      <c r="BQ73" s="1125"/>
      <c r="BR73" s="1125"/>
      <c r="BS73" s="1125"/>
      <c r="BT73" s="1125"/>
      <c r="BU73" s="1125"/>
      <c r="BV73" s="1125"/>
      <c r="BW73" s="15"/>
      <c r="BX73" s="629" t="str">
        <f>IF('FRONT PAGE'!$A$1="www.fly-logics.com","MAR",0)</f>
        <v>MAR</v>
      </c>
      <c r="BY73" s="631"/>
      <c r="BZ73" s="631"/>
      <c r="CA73" s="631"/>
      <c r="CB73" s="631"/>
      <c r="CC73" s="630" t="str">
        <f>IF(SUMIFS(LOGBOOK!$Y$5:$Y$1036129,LOGBOOK!$D$5:$D$1036129,BC67,LOGBOOK!$AN$5:$AN$1036129,BS67,LOGBOOK!$E$5:$E$1036129,BI67,LOGBOOK!$AM$5:$AM$1036129,"MAR")=0," ",SUMIFS(LOGBOOK!$Y$5:$Y$1036129,LOGBOOK!$D$5:$D$1036129,BC67,LOGBOOK!$AN$5:$AN$1036129,BS67,LOGBOOK!$E$5:$E$1036129,BI67,LOGBOOK!$AM$5:$AM$1036129,"MAR"))</f>
        <v xml:space="preserve"> </v>
      </c>
      <c r="CD73" s="625"/>
      <c r="CE73" s="625"/>
      <c r="CF73" s="625"/>
      <c r="CG73" s="630" t="str">
        <f>IF(SUMIFS(LOGBOOK!$Z$5:$Z$1036129,LOGBOOK!$D$5:$D$1036129,BC67,LOGBOOK!$AN$5:$AN$1036129,BS67,LOGBOOK!$E$5:$E$1036129,BI67,LOGBOOK!$AM$5:$AM$1036129,"MAR")=0," ",SUMIFS(LOGBOOK!$Z$5:$Z$1036129,LOGBOOK!$D$5:$D$1036129,BC67,LOGBOOK!$AN$5:$AN$1036129,BS67,LOGBOOK!$E$5:$E$1036129,BI67,LOGBOOK!$AM$5:$AM$1036129,"MAR"))</f>
        <v xml:space="preserve"> </v>
      </c>
      <c r="CH73" s="625"/>
      <c r="CI73" s="625"/>
      <c r="CJ73" s="625"/>
      <c r="CK73" s="630" t="str">
        <f>IF(SUMIFS(LOGBOOK!$AA$5:$AA$1036129,LOGBOOK!$D$5:$D$1036129,BC67,LOGBOOK!$AN$5:$AN$1036129,BS67,LOGBOOK!$E$5:$E$1036129,BI67,LOGBOOK!$AM$5:$AM$1036129,"MAR")=0," ",SUMIFS(LOGBOOK!$AA$5:$AA$1036129,LOGBOOK!$D$5:$D$1036129,BC67,LOGBOOK!$AN$5:$AN$1036129,BS67,LOGBOOK!$E$5:$E$1036129,BI67,LOGBOOK!$AM$5:$AM$1036129,"MAR"))</f>
        <v xml:space="preserve"> </v>
      </c>
      <c r="CL73" s="625"/>
      <c r="CM73" s="625"/>
      <c r="CN73" s="625"/>
      <c r="CO73" s="623" t="str">
        <f>IF(SUMIFS(LOGBOOK!$AE$5:$AE$1036129,LOGBOOK!$D$5:$D$1036129,BC67,LOGBOOK!$AN$5:$AN$1036129,BS67,LOGBOOK!$E$5:$E$1036129,BI67,LOGBOOK!$AM$5:$AM$1036129,"MAR")=0," ",SUMIFS(LOGBOOK!$AE$5:$AE$1036129,LOGBOOK!$D$5:$D$1036129,BC67,LOGBOOK!$AN$5:$AN$1036129,BS67,LOGBOOK!$E$5:$E$1036129,BI67,LOGBOOK!$AM$5:$AM$1036129,"MAR"))</f>
        <v xml:space="preserve"> </v>
      </c>
      <c r="CP73" s="623"/>
      <c r="CQ73" s="623"/>
      <c r="CR73" s="623" t="str">
        <f>IF(SUMIFS(LOGBOOK!$AF$5:$AF$1036129,LOGBOOK!$D$5:$D$1036129,BC67,LOGBOOK!$AN$5:$AN$1036129,BS67,LOGBOOK!$E$5:$E$1036129,BI67,LOGBOOK!$AM$5:$AM$1036129,"MAR")=0," ",SUMIFS(LOGBOOK!$AF$5:$AF$1036129,LOGBOOK!$D$5:$D$1036129,BC67,LOGBOOK!$AN$5:$AN$1036129,BS67,LOGBOOK!$E$5:$E$1036129,BI67,LOGBOOK!$AM$5:$AM$1036129,"MAR"))</f>
        <v xml:space="preserve"> </v>
      </c>
      <c r="CS73" s="633"/>
      <c r="CT73" s="633"/>
      <c r="CU73" s="643"/>
      <c r="CV73" s="247"/>
      <c r="CW73" s="212"/>
      <c r="CX73" s="637"/>
      <c r="CY73" s="1125" t="str">
        <f>IF(SUMIFS(LOGBOOK!$I$5:$I$1036129,LOGBOOK!$D$5:$D$1036129,DB67,LOGBOOK!$AN$5:$AN$1036129,DR67,LOGBOOK!$E$5:$E$1036129,DH67)=0," ",SUMIFS(LOGBOOK!$I$5:$I$1036129,LOGBOOK!$D$5:$D$1036129,DB67,LOGBOOK!$AN$5:$AN$1036129,DR67,LOGBOOK!$E$5:$E$1036129,DH67))</f>
        <v xml:space="preserve"> </v>
      </c>
      <c r="CZ73" s="1125"/>
      <c r="DA73" s="1125"/>
      <c r="DB73" s="1125"/>
      <c r="DC73" s="1125"/>
      <c r="DD73" s="1125"/>
      <c r="DE73" s="1125"/>
      <c r="DF73" s="1125"/>
      <c r="DG73" s="1125"/>
      <c r="DH73" s="1125"/>
      <c r="DI73" s="1125"/>
      <c r="DJ73" s="624"/>
      <c r="DK73" s="1125" t="str">
        <f>IF(IFERROR(CY73/DF76,"")=0,"",IFERROR(CY73/DF76,""))</f>
        <v/>
      </c>
      <c r="DL73" s="1125"/>
      <c r="DM73" s="1125"/>
      <c r="DN73" s="1125"/>
      <c r="DO73" s="1125"/>
      <c r="DP73" s="1125"/>
      <c r="DQ73" s="1125"/>
      <c r="DR73" s="1125"/>
      <c r="DS73" s="1125"/>
      <c r="DT73" s="1125"/>
      <c r="DU73" s="1125"/>
      <c r="DV73" s="15"/>
      <c r="DW73" s="629" t="str">
        <f>IF('FRONT PAGE'!$A$1="www.fly-logics.com","MAR",0)</f>
        <v>MAR</v>
      </c>
      <c r="DX73" s="631"/>
      <c r="DY73" s="631"/>
      <c r="DZ73" s="631"/>
      <c r="EA73" s="631"/>
      <c r="EB73" s="630" t="str">
        <f>IF(SUMIFS(LOGBOOK!$Y$5:$Y$1036129,LOGBOOK!$D$5:$D$1036129,DB67,LOGBOOK!$AN$5:$AN$1036129,DR67,LOGBOOK!$E$5:$E$1036129,DH67,LOGBOOK!$AM$5:$AM$1036129,"MAR")=0," ",SUMIFS(LOGBOOK!$Y$5:$Y$1036129,LOGBOOK!$D$5:$D$1036129,DB67,LOGBOOK!$AN$5:$AN$1036129,DR67,LOGBOOK!$E$5:$E$1036129,DH67,LOGBOOK!$AM$5:$AM$1036129,"MAR"))</f>
        <v xml:space="preserve"> </v>
      </c>
      <c r="EC73" s="625"/>
      <c r="ED73" s="625"/>
      <c r="EE73" s="625"/>
      <c r="EF73" s="630" t="str">
        <f>IF(SUMIFS(LOGBOOK!$Z$5:$Z$1036129,LOGBOOK!$D$5:$D$1036129,DB67,LOGBOOK!$AN$5:$AN$1036129,DR67,LOGBOOK!$E$5:$E$1036129,DH67,LOGBOOK!$AM$5:$AM$1036129,"MAR")=0," ",SUMIFS(LOGBOOK!$Z$5:$Z$1036129,LOGBOOK!$D$5:$D$1036129,DB67,LOGBOOK!$AN$5:$AN$1036129,DR67,LOGBOOK!$E$5:$E$1036129,DH67,LOGBOOK!$AM$5:$AM$1036129,"MAR"))</f>
        <v xml:space="preserve"> </v>
      </c>
      <c r="EG73" s="625"/>
      <c r="EH73" s="625"/>
      <c r="EI73" s="625"/>
      <c r="EJ73" s="630" t="str">
        <f>IF(SUMIFS(LOGBOOK!$AA$5:$AA$1036129,LOGBOOK!$D$5:$D$1036129,DB67,LOGBOOK!$AN$5:$AN$1036129,DR67,LOGBOOK!$E$5:$E$1036129,DH67,LOGBOOK!$AM$5:$AM$1036129,"MAR")=0," ",SUMIFS(LOGBOOK!$AA$5:$AA$1036129,LOGBOOK!$D$5:$D$1036129,DB67,LOGBOOK!$AN$5:$AN$1036129,DR67,LOGBOOK!$E$5:$E$1036129,DH67,LOGBOOK!$AM$5:$AM$1036129,"MAR"))</f>
        <v xml:space="preserve"> </v>
      </c>
      <c r="EK73" s="625"/>
      <c r="EL73" s="625"/>
      <c r="EM73" s="625"/>
      <c r="EN73" s="623" t="str">
        <f>IF(SUMIFS(LOGBOOK!$AE$5:$AE$1036129,LOGBOOK!$D$5:$D$1036129,DB67,LOGBOOK!$AN$5:$AN$1036129,DR67,LOGBOOK!$E$5:$E$1036129,DH67,LOGBOOK!$AM$5:$AM$1036129,"MAR")=0," ",SUMIFS(LOGBOOK!$AE$5:$AE$1036129,LOGBOOK!$D$5:$D$1036129,DB67,LOGBOOK!$AN$5:$AN$1036129,DR67,LOGBOOK!$E$5:$E$1036129,DH67,LOGBOOK!$AM$5:$AM$1036129,"MAR"))</f>
        <v xml:space="preserve"> </v>
      </c>
      <c r="EO73" s="623"/>
      <c r="EP73" s="623"/>
      <c r="EQ73" s="623" t="str">
        <f>IF(SUMIFS(LOGBOOK!$AF$5:$AF$1036129,LOGBOOK!$D$5:$D$1036129,DB67,LOGBOOK!$AN$5:$AN$1036129,DR67,LOGBOOK!$E$5:$E$1036129,DH67,LOGBOOK!$AM$5:$AM$1036129,"MAR")=0," ",SUMIFS(LOGBOOK!$AF$5:$AF$1036129,LOGBOOK!$D$5:$D$1036129,DB67,LOGBOOK!$AN$5:$AN$1036129,DR67,LOGBOOK!$E$5:$E$1036129,DH67,LOGBOOK!$AM$5:$AM$1036129,"MAR"))</f>
        <v xml:space="preserve"> </v>
      </c>
      <c r="ER73" s="633"/>
      <c r="ES73" s="633"/>
      <c r="ET73" s="643"/>
      <c r="EU73" s="637"/>
      <c r="EV73" s="1125" t="str">
        <f>IF(SUMIFS(LOGBOOK!$I$5:$I$1036129,LOGBOOK!$D$5:$D$1036129,EY67,LOGBOOK!$AN$5:$AN$1036129,FO67,LOGBOOK!$E$5:$E$1036129,FE67)=0," ",SUMIFS(LOGBOOK!$I$5:$I$1036129,LOGBOOK!$D$5:$D$1036129,EY67,LOGBOOK!$AN$5:$AN$1036129,FO67,LOGBOOK!$E$5:$E$1036129,FE67))</f>
        <v xml:space="preserve"> </v>
      </c>
      <c r="EW73" s="1125"/>
      <c r="EX73" s="1125"/>
      <c r="EY73" s="1125"/>
      <c r="EZ73" s="1125"/>
      <c r="FA73" s="1125"/>
      <c r="FB73" s="1125"/>
      <c r="FC73" s="1125"/>
      <c r="FD73" s="1125"/>
      <c r="FE73" s="1125"/>
      <c r="FF73" s="1125"/>
      <c r="FG73" s="624"/>
      <c r="FH73" s="1125" t="str">
        <f>IF(IFERROR(EV73/FC76,"")=0,"",IFERROR(EV73/FC76,""))</f>
        <v/>
      </c>
      <c r="FI73" s="1125"/>
      <c r="FJ73" s="1125"/>
      <c r="FK73" s="1125"/>
      <c r="FL73" s="1125"/>
      <c r="FM73" s="1125"/>
      <c r="FN73" s="1125"/>
      <c r="FO73" s="1125"/>
      <c r="FP73" s="1125"/>
      <c r="FQ73" s="1125"/>
      <c r="FR73" s="1125"/>
      <c r="FS73" s="15"/>
      <c r="FT73" s="629" t="str">
        <f>IF('FRONT PAGE'!$A$1="www.fly-logics.com","MAR",0)</f>
        <v>MAR</v>
      </c>
      <c r="FU73" s="631"/>
      <c r="FV73" s="631"/>
      <c r="FW73" s="631"/>
      <c r="FX73" s="631"/>
      <c r="FY73" s="630" t="str">
        <f>IF(SUMIFS(LOGBOOK!$Y$5:$Y$1036129,LOGBOOK!$D$5:$D$1036129,EY67,LOGBOOK!$AN$5:$AN$1036129,FO67,LOGBOOK!$E$5:$E$1036129,FE67,LOGBOOK!$AM$5:$AM$1036129,"MAR")=0," ",SUMIFS(LOGBOOK!$Y$5:$Y$1036129,LOGBOOK!$D$5:$D$1036129,EY67,LOGBOOK!$AN$5:$AN$1036129,FO67,LOGBOOK!$E$5:$E$1036129,FE67,LOGBOOK!$AM$5:$AM$1036129,"MAR"))</f>
        <v xml:space="preserve"> </v>
      </c>
      <c r="FZ73" s="625"/>
      <c r="GA73" s="625"/>
      <c r="GB73" s="625"/>
      <c r="GC73" s="630" t="str">
        <f>IF(SUMIFS(LOGBOOK!$Z$5:$Z$1036129,LOGBOOK!$D$5:$D$1036129,EY67,LOGBOOK!$AN$5:$AN$1036129,FO67,LOGBOOK!$E$5:$E$1036129,FE67,LOGBOOK!$AM$5:$AM$1036129,"MAR")=0," ",SUMIFS(LOGBOOK!$Z$5:$Z$1036129,LOGBOOK!$D$5:$D$1036129,EY67,LOGBOOK!$AN$5:$AN$1036129,FO67,LOGBOOK!$E$5:$E$1036129,FE67,LOGBOOK!$AM$5:$AM$1036129,"MAR"))</f>
        <v xml:space="preserve"> </v>
      </c>
      <c r="GD73" s="625"/>
      <c r="GE73" s="625"/>
      <c r="GF73" s="625"/>
      <c r="GG73" s="630" t="str">
        <f>IF(SUMIFS(LOGBOOK!$AA$5:$AA$1036129,LOGBOOK!$D$5:$D$1036129,EY67,LOGBOOK!$AN$5:$AN$1036129,FO67,LOGBOOK!$E$5:$E$1036129,FE67,LOGBOOK!$AM$5:$AM$1036129,"MAR")=0," ",SUMIFS(LOGBOOK!$AA$5:$AA$1036129,LOGBOOK!$D$5:$D$1036129,EY67,LOGBOOK!$AN$5:$AN$1036129,FO67,LOGBOOK!$E$5:$E$1036129,FE67,LOGBOOK!$AM$5:$AM$1036129,"MAR"))</f>
        <v xml:space="preserve"> </v>
      </c>
      <c r="GH73" s="625"/>
      <c r="GI73" s="625"/>
      <c r="GJ73" s="625"/>
      <c r="GK73" s="623" t="str">
        <f>IF(SUMIFS(LOGBOOK!$AE$5:$AE$1036129,LOGBOOK!$D$5:$D$1036129,EY67,LOGBOOK!$AN$5:$AN$1036129,FO67,LOGBOOK!$E$5:$E$1036129,FE67,LOGBOOK!$AM$5:$AM$1036129,"MAR")=0," ",SUMIFS(LOGBOOK!$AE$5:$AE$1036129,LOGBOOK!$D$5:$D$1036129,EY67,LOGBOOK!$AN$5:$AN$1036129,FO67,LOGBOOK!$E$5:$E$1036129,FE67,LOGBOOK!$AM$5:$AM$1036129,"MAR"))</f>
        <v xml:space="preserve"> </v>
      </c>
      <c r="GL73" s="623"/>
      <c r="GM73" s="623"/>
      <c r="GN73" s="623" t="str">
        <f>IF(SUMIFS(LOGBOOK!$AF$5:$AF$1036129,LOGBOOK!$D$5:$D$1036129,EY67,LOGBOOK!$AN$5:$AN$1036129,FO67,LOGBOOK!$E$5:$E$1036129,FE67,LOGBOOK!$AM$5:$AM$1036129,"MAR")=0," ",SUMIFS(LOGBOOK!$AF$5:$AF$1036129,LOGBOOK!$D$5:$D$1036129,EY67,LOGBOOK!$AN$5:$AN$1036129,FO67,LOGBOOK!$E$5:$E$1036129,FE67,LOGBOOK!$AM$5:$AM$1036129,"MAR"))</f>
        <v xml:space="preserve"> </v>
      </c>
      <c r="GO73" s="633"/>
      <c r="GP73" s="633"/>
      <c r="GQ73" s="643"/>
      <c r="GR73" s="6"/>
    </row>
    <row r="74" spans="1:200" ht="8.85" customHeight="1" x14ac:dyDescent="0.25">
      <c r="A74" s="212"/>
      <c r="B74" s="637"/>
      <c r="C74" s="1126"/>
      <c r="D74" s="1126"/>
      <c r="E74" s="1126"/>
      <c r="F74" s="1126"/>
      <c r="G74" s="1126"/>
      <c r="H74" s="1126"/>
      <c r="I74" s="1126"/>
      <c r="J74" s="1126"/>
      <c r="K74" s="1126"/>
      <c r="L74" s="1126"/>
      <c r="M74" s="1126"/>
      <c r="N74" s="624"/>
      <c r="O74" s="1126"/>
      <c r="P74" s="1126"/>
      <c r="Q74" s="1126"/>
      <c r="R74" s="1126"/>
      <c r="S74" s="1126"/>
      <c r="T74" s="1126"/>
      <c r="U74" s="1126"/>
      <c r="V74" s="1126"/>
      <c r="W74" s="1126"/>
      <c r="X74" s="1126"/>
      <c r="Y74" s="1126"/>
      <c r="Z74" s="15"/>
      <c r="AA74" s="631"/>
      <c r="AB74" s="631"/>
      <c r="AC74" s="631"/>
      <c r="AD74" s="631"/>
      <c r="AE74" s="631"/>
      <c r="AF74" s="625"/>
      <c r="AG74" s="632"/>
      <c r="AH74" s="632"/>
      <c r="AI74" s="625"/>
      <c r="AJ74" s="625"/>
      <c r="AK74" s="632"/>
      <c r="AL74" s="632"/>
      <c r="AM74" s="625"/>
      <c r="AN74" s="625"/>
      <c r="AO74" s="632"/>
      <c r="AP74" s="632"/>
      <c r="AQ74" s="625"/>
      <c r="AR74" s="623"/>
      <c r="AS74" s="623"/>
      <c r="AT74" s="623"/>
      <c r="AU74" s="633"/>
      <c r="AV74" s="634"/>
      <c r="AW74" s="633"/>
      <c r="AX74" s="643"/>
      <c r="AY74" s="637"/>
      <c r="AZ74" s="1126"/>
      <c r="BA74" s="1126"/>
      <c r="BB74" s="1126"/>
      <c r="BC74" s="1126"/>
      <c r="BD74" s="1126"/>
      <c r="BE74" s="1126"/>
      <c r="BF74" s="1126"/>
      <c r="BG74" s="1126"/>
      <c r="BH74" s="1126"/>
      <c r="BI74" s="1126"/>
      <c r="BJ74" s="1126"/>
      <c r="BK74" s="624"/>
      <c r="BL74" s="1126"/>
      <c r="BM74" s="1126"/>
      <c r="BN74" s="1126"/>
      <c r="BO74" s="1126"/>
      <c r="BP74" s="1126"/>
      <c r="BQ74" s="1126"/>
      <c r="BR74" s="1126"/>
      <c r="BS74" s="1126"/>
      <c r="BT74" s="1126"/>
      <c r="BU74" s="1126"/>
      <c r="BV74" s="1126"/>
      <c r="BW74" s="15"/>
      <c r="BX74" s="631"/>
      <c r="BY74" s="631"/>
      <c r="BZ74" s="631"/>
      <c r="CA74" s="631"/>
      <c r="CB74" s="631"/>
      <c r="CC74" s="625"/>
      <c r="CD74" s="632"/>
      <c r="CE74" s="632"/>
      <c r="CF74" s="625"/>
      <c r="CG74" s="625"/>
      <c r="CH74" s="632"/>
      <c r="CI74" s="632"/>
      <c r="CJ74" s="625"/>
      <c r="CK74" s="625"/>
      <c r="CL74" s="632"/>
      <c r="CM74" s="632"/>
      <c r="CN74" s="625"/>
      <c r="CO74" s="623"/>
      <c r="CP74" s="623"/>
      <c r="CQ74" s="623"/>
      <c r="CR74" s="633"/>
      <c r="CS74" s="634"/>
      <c r="CT74" s="633"/>
      <c r="CU74" s="643"/>
      <c r="CV74" s="247"/>
      <c r="CW74" s="212"/>
      <c r="CX74" s="637"/>
      <c r="CY74" s="1126"/>
      <c r="CZ74" s="1126"/>
      <c r="DA74" s="1126"/>
      <c r="DB74" s="1126"/>
      <c r="DC74" s="1126"/>
      <c r="DD74" s="1126"/>
      <c r="DE74" s="1126"/>
      <c r="DF74" s="1126"/>
      <c r="DG74" s="1126"/>
      <c r="DH74" s="1126"/>
      <c r="DI74" s="1126"/>
      <c r="DJ74" s="624"/>
      <c r="DK74" s="1126"/>
      <c r="DL74" s="1126"/>
      <c r="DM74" s="1126"/>
      <c r="DN74" s="1126"/>
      <c r="DO74" s="1126"/>
      <c r="DP74" s="1126"/>
      <c r="DQ74" s="1126"/>
      <c r="DR74" s="1126"/>
      <c r="DS74" s="1126"/>
      <c r="DT74" s="1126"/>
      <c r="DU74" s="1126"/>
      <c r="DV74" s="15"/>
      <c r="DW74" s="631"/>
      <c r="DX74" s="631"/>
      <c r="DY74" s="631"/>
      <c r="DZ74" s="631"/>
      <c r="EA74" s="631"/>
      <c r="EB74" s="625"/>
      <c r="EC74" s="632"/>
      <c r="ED74" s="632"/>
      <c r="EE74" s="625"/>
      <c r="EF74" s="625"/>
      <c r="EG74" s="632"/>
      <c r="EH74" s="632"/>
      <c r="EI74" s="625"/>
      <c r="EJ74" s="625"/>
      <c r="EK74" s="632"/>
      <c r="EL74" s="632"/>
      <c r="EM74" s="625"/>
      <c r="EN74" s="623"/>
      <c r="EO74" s="623"/>
      <c r="EP74" s="623"/>
      <c r="EQ74" s="633"/>
      <c r="ER74" s="634"/>
      <c r="ES74" s="633"/>
      <c r="ET74" s="643"/>
      <c r="EU74" s="637"/>
      <c r="EV74" s="1126"/>
      <c r="EW74" s="1126"/>
      <c r="EX74" s="1126"/>
      <c r="EY74" s="1126"/>
      <c r="EZ74" s="1126"/>
      <c r="FA74" s="1126"/>
      <c r="FB74" s="1126"/>
      <c r="FC74" s="1126"/>
      <c r="FD74" s="1126"/>
      <c r="FE74" s="1126"/>
      <c r="FF74" s="1126"/>
      <c r="FG74" s="624"/>
      <c r="FH74" s="1126"/>
      <c r="FI74" s="1126"/>
      <c r="FJ74" s="1126"/>
      <c r="FK74" s="1126"/>
      <c r="FL74" s="1126"/>
      <c r="FM74" s="1126"/>
      <c r="FN74" s="1126"/>
      <c r="FO74" s="1126"/>
      <c r="FP74" s="1126"/>
      <c r="FQ74" s="1126"/>
      <c r="FR74" s="1126"/>
      <c r="FS74" s="15"/>
      <c r="FT74" s="631"/>
      <c r="FU74" s="631"/>
      <c r="FV74" s="631"/>
      <c r="FW74" s="631"/>
      <c r="FX74" s="631"/>
      <c r="FY74" s="625"/>
      <c r="FZ74" s="632"/>
      <c r="GA74" s="632"/>
      <c r="GB74" s="625"/>
      <c r="GC74" s="625"/>
      <c r="GD74" s="632"/>
      <c r="GE74" s="632"/>
      <c r="GF74" s="625"/>
      <c r="GG74" s="625"/>
      <c r="GH74" s="632"/>
      <c r="GI74" s="632"/>
      <c r="GJ74" s="625"/>
      <c r="GK74" s="623"/>
      <c r="GL74" s="623"/>
      <c r="GM74" s="623"/>
      <c r="GN74" s="633"/>
      <c r="GO74" s="634"/>
      <c r="GP74" s="633"/>
      <c r="GQ74" s="643"/>
      <c r="GR74" s="6"/>
    </row>
    <row r="75" spans="1:200" ht="4.5" customHeight="1" x14ac:dyDescent="0.25">
      <c r="A75" s="212"/>
      <c r="B75" s="637"/>
      <c r="C75" s="624"/>
      <c r="D75" s="624"/>
      <c r="E75" s="624"/>
      <c r="F75" s="624"/>
      <c r="G75" s="624"/>
      <c r="H75" s="624"/>
      <c r="I75" s="624"/>
      <c r="J75" s="624"/>
      <c r="K75" s="624"/>
      <c r="L75" s="624"/>
      <c r="M75" s="624"/>
      <c r="N75" s="624"/>
      <c r="O75" s="624"/>
      <c r="P75" s="624"/>
      <c r="Q75" s="624"/>
      <c r="R75" s="624"/>
      <c r="S75" s="624"/>
      <c r="T75" s="624"/>
      <c r="U75" s="624"/>
      <c r="V75" s="624"/>
      <c r="W75" s="624"/>
      <c r="X75" s="624"/>
      <c r="Y75" s="624"/>
      <c r="Z75" s="15"/>
      <c r="AA75" s="631"/>
      <c r="AB75" s="631"/>
      <c r="AC75" s="631"/>
      <c r="AD75" s="631"/>
      <c r="AE75" s="631"/>
      <c r="AF75" s="625"/>
      <c r="AG75" s="625"/>
      <c r="AH75" s="625"/>
      <c r="AI75" s="625"/>
      <c r="AJ75" s="625"/>
      <c r="AK75" s="625"/>
      <c r="AL75" s="625"/>
      <c r="AM75" s="625"/>
      <c r="AN75" s="625"/>
      <c r="AO75" s="625"/>
      <c r="AP75" s="625"/>
      <c r="AQ75" s="625"/>
      <c r="AR75" s="623"/>
      <c r="AS75" s="623"/>
      <c r="AT75" s="623"/>
      <c r="AU75" s="633"/>
      <c r="AV75" s="633"/>
      <c r="AW75" s="633"/>
      <c r="AX75" s="643"/>
      <c r="AY75" s="637"/>
      <c r="AZ75" s="624"/>
      <c r="BA75" s="624"/>
      <c r="BB75" s="624"/>
      <c r="BC75" s="624"/>
      <c r="BD75" s="624"/>
      <c r="BE75" s="624"/>
      <c r="BF75" s="624"/>
      <c r="BG75" s="624"/>
      <c r="BH75" s="624"/>
      <c r="BI75" s="624"/>
      <c r="BJ75" s="624"/>
      <c r="BK75" s="624"/>
      <c r="BL75" s="624"/>
      <c r="BM75" s="624"/>
      <c r="BN75" s="624"/>
      <c r="BO75" s="624"/>
      <c r="BP75" s="624"/>
      <c r="BQ75" s="624"/>
      <c r="BR75" s="624"/>
      <c r="BS75" s="624"/>
      <c r="BT75" s="624"/>
      <c r="BU75" s="624"/>
      <c r="BV75" s="624"/>
      <c r="BW75" s="15"/>
      <c r="BX75" s="631"/>
      <c r="BY75" s="631"/>
      <c r="BZ75" s="631"/>
      <c r="CA75" s="631"/>
      <c r="CB75" s="631"/>
      <c r="CC75" s="625"/>
      <c r="CD75" s="625"/>
      <c r="CE75" s="625"/>
      <c r="CF75" s="625"/>
      <c r="CG75" s="625"/>
      <c r="CH75" s="625"/>
      <c r="CI75" s="625"/>
      <c r="CJ75" s="625"/>
      <c r="CK75" s="625"/>
      <c r="CL75" s="625"/>
      <c r="CM75" s="625"/>
      <c r="CN75" s="625"/>
      <c r="CO75" s="623"/>
      <c r="CP75" s="623"/>
      <c r="CQ75" s="623"/>
      <c r="CR75" s="633"/>
      <c r="CS75" s="633"/>
      <c r="CT75" s="633"/>
      <c r="CU75" s="643"/>
      <c r="CV75" s="247"/>
      <c r="CW75" s="212"/>
      <c r="CX75" s="637"/>
      <c r="CY75" s="624"/>
      <c r="CZ75" s="624"/>
      <c r="DA75" s="624"/>
      <c r="DB75" s="624"/>
      <c r="DC75" s="624"/>
      <c r="DD75" s="624"/>
      <c r="DE75" s="624"/>
      <c r="DF75" s="624"/>
      <c r="DG75" s="624"/>
      <c r="DH75" s="624"/>
      <c r="DI75" s="624"/>
      <c r="DJ75" s="624"/>
      <c r="DK75" s="624"/>
      <c r="DL75" s="624"/>
      <c r="DM75" s="624"/>
      <c r="DN75" s="624"/>
      <c r="DO75" s="624"/>
      <c r="DP75" s="624"/>
      <c r="DQ75" s="624"/>
      <c r="DR75" s="624"/>
      <c r="DS75" s="624"/>
      <c r="DT75" s="624"/>
      <c r="DU75" s="624"/>
      <c r="DV75" s="15"/>
      <c r="DW75" s="631"/>
      <c r="DX75" s="631"/>
      <c r="DY75" s="631"/>
      <c r="DZ75" s="631"/>
      <c r="EA75" s="631"/>
      <c r="EB75" s="625"/>
      <c r="EC75" s="625"/>
      <c r="ED75" s="625"/>
      <c r="EE75" s="625"/>
      <c r="EF75" s="625"/>
      <c r="EG75" s="625"/>
      <c r="EH75" s="625"/>
      <c r="EI75" s="625"/>
      <c r="EJ75" s="625"/>
      <c r="EK75" s="625"/>
      <c r="EL75" s="625"/>
      <c r="EM75" s="625"/>
      <c r="EN75" s="623"/>
      <c r="EO75" s="623"/>
      <c r="EP75" s="623"/>
      <c r="EQ75" s="633"/>
      <c r="ER75" s="633"/>
      <c r="ES75" s="633"/>
      <c r="ET75" s="643"/>
      <c r="EU75" s="637"/>
      <c r="EV75" s="624"/>
      <c r="EW75" s="624"/>
      <c r="EX75" s="624"/>
      <c r="EY75" s="624"/>
      <c r="EZ75" s="624"/>
      <c r="FA75" s="624"/>
      <c r="FB75" s="624"/>
      <c r="FC75" s="624"/>
      <c r="FD75" s="624"/>
      <c r="FE75" s="624"/>
      <c r="FF75" s="624"/>
      <c r="FG75" s="624"/>
      <c r="FH75" s="624"/>
      <c r="FI75" s="624"/>
      <c r="FJ75" s="624"/>
      <c r="FK75" s="624"/>
      <c r="FL75" s="624"/>
      <c r="FM75" s="624"/>
      <c r="FN75" s="624"/>
      <c r="FO75" s="624"/>
      <c r="FP75" s="624"/>
      <c r="FQ75" s="624"/>
      <c r="FR75" s="624"/>
      <c r="FS75" s="15"/>
      <c r="FT75" s="631"/>
      <c r="FU75" s="631"/>
      <c r="FV75" s="631"/>
      <c r="FW75" s="631"/>
      <c r="FX75" s="631"/>
      <c r="FY75" s="625"/>
      <c r="FZ75" s="625"/>
      <c r="GA75" s="625"/>
      <c r="GB75" s="625"/>
      <c r="GC75" s="625"/>
      <c r="GD75" s="625"/>
      <c r="GE75" s="625"/>
      <c r="GF75" s="625"/>
      <c r="GG75" s="625"/>
      <c r="GH75" s="625"/>
      <c r="GI75" s="625"/>
      <c r="GJ75" s="625"/>
      <c r="GK75" s="623"/>
      <c r="GL75" s="623"/>
      <c r="GM75" s="623"/>
      <c r="GN75" s="633"/>
      <c r="GO75" s="633"/>
      <c r="GP75" s="633"/>
      <c r="GQ75" s="643"/>
      <c r="GR75" s="6"/>
    </row>
    <row r="76" spans="1:200" ht="14.25" customHeight="1" x14ac:dyDescent="0.25">
      <c r="A76" s="212"/>
      <c r="B76" s="637"/>
      <c r="C76" s="1218" t="str">
        <f>IF('FRONT PAGE'!$A$1="www.fly-logics.com","NO. FLIGHTS",0)</f>
        <v>NO. FLIGHTS</v>
      </c>
      <c r="D76" s="1218"/>
      <c r="E76" s="1218"/>
      <c r="F76" s="1218"/>
      <c r="G76" s="1218"/>
      <c r="H76" s="1218"/>
      <c r="I76" s="1219"/>
      <c r="J76" s="1127" t="str">
        <f>IF(COUNTIFS(LOGBOOK!$D$5:$D$1036144,F67,LOGBOOK!$AN$5:$AN$1036144,V67,LOGBOOK!$E$5:$E$1036144,L67)=0," ",COUNTIFS(LOGBOOK!$D$5:$D$1036144,F67,LOGBOOK!$AN$5:$AN$1036144,V67,LOGBOOK!$E$5:$E$1036144,L67))</f>
        <v xml:space="preserve"> </v>
      </c>
      <c r="K76" s="1128"/>
      <c r="L76" s="1128"/>
      <c r="M76" s="1128"/>
      <c r="N76" s="228"/>
      <c r="O76" s="1220" t="str">
        <f>IF('FRONT PAGE'!$A$1="www.fly-logics.com","DAY",0)</f>
        <v>DAY</v>
      </c>
      <c r="P76" s="1218"/>
      <c r="Q76" s="1218"/>
      <c r="R76" s="1218"/>
      <c r="S76" s="1219"/>
      <c r="T76" s="1129" t="str">
        <f>IF(SUMIFS(LOGBOOK!$T$5:$T$1036129,LOGBOOK!$D$5:$D$1036129,F67,LOGBOOK!$AN$5:$AN$1036129,V67,LOGBOOK!$E$5:$E$1036129,L67)=0," ",SUMIFS(LOGBOOK!$T$5:$T$1036129,LOGBOOK!$D$5:$D$1036129,F67,LOGBOOK!$AN$5:$AN$1036129,V67,LOGBOOK!$E$5:$E$1036129,L67))</f>
        <v xml:space="preserve"> </v>
      </c>
      <c r="U76" s="1130"/>
      <c r="V76" s="1130"/>
      <c r="W76" s="1130"/>
      <c r="X76" s="1130"/>
      <c r="Y76" s="1130"/>
      <c r="Z76" s="15"/>
      <c r="AA76" s="629" t="str">
        <f>IF('FRONT PAGE'!$A$1="www.fly-logics.com","APR",0)</f>
        <v>APR</v>
      </c>
      <c r="AB76" s="631"/>
      <c r="AC76" s="631"/>
      <c r="AD76" s="631"/>
      <c r="AE76" s="631"/>
      <c r="AF76" s="630" t="str">
        <f>IF(SUMIFS(LOGBOOK!$Y$5:$Y$1036129,LOGBOOK!$D$5:$D$1036129,F67,LOGBOOK!$AN$5:$AN$1036129,V67,LOGBOOK!$E$5:$E$1036129,L67,LOGBOOK!$AM$5:$AM$1036129,"ABR")=0," ",SUMIFS(LOGBOOK!$Y$5:$Y$1036129,LOGBOOK!$D$5:$D$1036129,F67,LOGBOOK!$AN$5:$AN$1036129,V67,LOGBOOK!$E$5:$E$1036129,L67,LOGBOOK!$AM$5:$AM$1036129,"ABR"))</f>
        <v xml:space="preserve"> </v>
      </c>
      <c r="AG76" s="625"/>
      <c r="AH76" s="625"/>
      <c r="AI76" s="625"/>
      <c r="AJ76" s="630" t="str">
        <f>IF(SUMIFS(LOGBOOK!$Z$5:$Z$1036129,LOGBOOK!$D$5:$D$1036129,F67,LOGBOOK!$AN$5:$AN$1036129,V67,LOGBOOK!$E$5:$E$1036129,L67,LOGBOOK!$AM$5:$AM$1036129,AA76)=0," ",SUMIFS(LOGBOOK!$Z$5:$Z$1036129,LOGBOOK!$D$5:$D$1036129,F67,LOGBOOK!$AN$5:$AN$1036129,V67,LOGBOOK!$E$5:$E$1036129,L67,LOGBOOK!$AM$5:$AM$1036129,"ABR"))</f>
        <v xml:space="preserve"> </v>
      </c>
      <c r="AK76" s="625"/>
      <c r="AL76" s="625"/>
      <c r="AM76" s="625"/>
      <c r="AN76" s="630" t="str">
        <f>IF(SUMIFS(LOGBOOK!$AA$5:$AA$1036129,LOGBOOK!$D$5:$D$1036129,F67,LOGBOOK!$AN$5:$AN$1036129,V67,LOGBOOK!$E$5:$E$1036129,L67,LOGBOOK!$AM$5:$AM$1036129,"ABR")=0," ",SUMIFS(LOGBOOK!$AA$5:$AA$1036129,LOGBOOK!$D$5:$D$1036129,F67,LOGBOOK!$AN$5:$AN$1036129,V67,LOGBOOK!$E$5:$E$1036129,L67,LOGBOOK!$AM$5:$AM$1036129,"ABR"))</f>
        <v xml:space="preserve"> </v>
      </c>
      <c r="AO76" s="625"/>
      <c r="AP76" s="625"/>
      <c r="AQ76" s="625"/>
      <c r="AR76" s="623" t="str">
        <f>IF(SUMIFS(LOGBOOK!$AE$5:$AE$1036129,LOGBOOK!$D$5:$D$1036129,F67,LOGBOOK!$AN$5:$AN$1036129,V67,LOGBOOK!$E$5:$E$1036129,L67,LOGBOOK!$AM$5:$AM$1036129,"ABR")=0," ",SUMIFS(LOGBOOK!$AE$5:$AE$1036129,LOGBOOK!$D$5:$D$1036129,F67,LOGBOOK!$AN$5:$AN$1036129,V67,LOGBOOK!$E$5:$E$1036129,L67,LOGBOOK!$AM$5:$AM$1036129,"ABR"))</f>
        <v xml:space="preserve"> </v>
      </c>
      <c r="AS76" s="623"/>
      <c r="AT76" s="623"/>
      <c r="AU76" s="623" t="str">
        <f>IF(SUMIFS(LOGBOOK!$AF$5:$AF$1036129,LOGBOOK!$D$5:$D$1036129,F67,LOGBOOK!$AN$5:$AN$1036129,V67,LOGBOOK!$E$5:$E$1036129,L67,LOGBOOK!$AM$5:$AM$1036129,"ABR")=0," ",SUMIFS(LOGBOOK!$AF$5:$AF$1036129,LOGBOOK!$D$5:$D$1036129,F67,LOGBOOK!$AN$5:$AN$1036129,V67,LOGBOOK!$E$5:$E$1036129,L67,LOGBOOK!$AM$5:$AM$1036129,"ABR"))</f>
        <v xml:space="preserve"> </v>
      </c>
      <c r="AV76" s="633"/>
      <c r="AW76" s="633"/>
      <c r="AX76" s="643"/>
      <c r="AY76" s="637"/>
      <c r="AZ76" s="1218" t="str">
        <f>IF('FRONT PAGE'!$A$1="www.fly-logics.com","NO. FLIGHTS",0)</f>
        <v>NO. FLIGHTS</v>
      </c>
      <c r="BA76" s="1218"/>
      <c r="BB76" s="1218"/>
      <c r="BC76" s="1218"/>
      <c r="BD76" s="1218"/>
      <c r="BE76" s="1218"/>
      <c r="BF76" s="1219"/>
      <c r="BG76" s="1127" t="str">
        <f>IF(COUNTIFS(LOGBOOK!$D$5:$D$1036144,BC67,LOGBOOK!$AN$5:$AN$1036144,BS67,LOGBOOK!$E$5:$E$1036144,BI67)=0," ",COUNTIFS(LOGBOOK!$D$5:$D$1036144,BC67,LOGBOOK!$AN$5:$AN$1036144,BS67,LOGBOOK!$E$5:$E$1036144,BI67))</f>
        <v xml:space="preserve"> </v>
      </c>
      <c r="BH76" s="1128"/>
      <c r="BI76" s="1128"/>
      <c r="BJ76" s="1128"/>
      <c r="BK76" s="228"/>
      <c r="BL76" s="1220" t="str">
        <f>IF('FRONT PAGE'!$A$1="www.fly-logics.com","DAY",0)</f>
        <v>DAY</v>
      </c>
      <c r="BM76" s="1218"/>
      <c r="BN76" s="1218"/>
      <c r="BO76" s="1218"/>
      <c r="BP76" s="1219"/>
      <c r="BQ76" s="1129" t="str">
        <f>IF(SUMIFS(LOGBOOK!$T$5:$T$1036129,LOGBOOK!$D$5:$D$1036129,BC67,LOGBOOK!$AN$5:$AN$1036129,BS67,LOGBOOK!$E$5:$E$1036129,BI67)=0," ",SUMIFS(LOGBOOK!$T$5:$T$1036129,LOGBOOK!$D$5:$D$1036129,BC67,LOGBOOK!$AN$5:$AN$1036129,BS67,LOGBOOK!$E$5:$E$1036129,BI67))</f>
        <v xml:space="preserve"> </v>
      </c>
      <c r="BR76" s="1130"/>
      <c r="BS76" s="1130"/>
      <c r="BT76" s="1130"/>
      <c r="BU76" s="1130"/>
      <c r="BV76" s="1130"/>
      <c r="BW76" s="15"/>
      <c r="BX76" s="629" t="str">
        <f>IF('FRONT PAGE'!$A$1="www.fly-logics.com","APR",0)</f>
        <v>APR</v>
      </c>
      <c r="BY76" s="631"/>
      <c r="BZ76" s="631"/>
      <c r="CA76" s="631"/>
      <c r="CB76" s="631"/>
      <c r="CC76" s="630" t="str">
        <f>IF(SUMIFS(LOGBOOK!$Y$5:$Y$1036129,LOGBOOK!$D$5:$D$1036129,BC67,LOGBOOK!$AN$5:$AN$1036129,BS67,LOGBOOK!$E$5:$E$1036129,BI67,LOGBOOK!$AM$5:$AM$1036129,"ABR")=0," ",SUMIFS(LOGBOOK!$Y$5:$Y$1036129,LOGBOOK!$D$5:$D$1036129,BC67,LOGBOOK!$AN$5:$AN$1036129,BS67,LOGBOOK!$E$5:$E$1036129,BI67,LOGBOOK!$AM$5:$AM$1036129,"ABR"))</f>
        <v xml:space="preserve"> </v>
      </c>
      <c r="CD76" s="625"/>
      <c r="CE76" s="625"/>
      <c r="CF76" s="625"/>
      <c r="CG76" s="630" t="str">
        <f>IF(SUMIFS(LOGBOOK!$Z$5:$Z$1036129,LOGBOOK!$D$5:$D$1036129,BC67,LOGBOOK!$AN$5:$AN$1036129,BS67,LOGBOOK!$E$5:$E$1036129,BI67,LOGBOOK!$AM$5:$AM$1036129,BX76)=0," ",SUMIFS(LOGBOOK!$Z$5:$Z$1036129,LOGBOOK!$D$5:$D$1036129,BC67,LOGBOOK!$AN$5:$AN$1036129,BS67,LOGBOOK!$E$5:$E$1036129,BI67,LOGBOOK!$AM$5:$AM$1036129,"ABR"))</f>
        <v xml:space="preserve"> </v>
      </c>
      <c r="CH76" s="625"/>
      <c r="CI76" s="625"/>
      <c r="CJ76" s="625"/>
      <c r="CK76" s="630" t="str">
        <f>IF(SUMIFS(LOGBOOK!$AA$5:$AA$1036129,LOGBOOK!$D$5:$D$1036129,BC67,LOGBOOK!$AN$5:$AN$1036129,BS67,LOGBOOK!$E$5:$E$1036129,BI67,LOGBOOK!$AM$5:$AM$1036129,"ABR")=0," ",SUMIFS(LOGBOOK!$AA$5:$AA$1036129,LOGBOOK!$D$5:$D$1036129,BC67,LOGBOOK!$AN$5:$AN$1036129,BS67,LOGBOOK!$E$5:$E$1036129,BI67,LOGBOOK!$AM$5:$AM$1036129,"ABR"))</f>
        <v xml:space="preserve"> </v>
      </c>
      <c r="CL76" s="625"/>
      <c r="CM76" s="625"/>
      <c r="CN76" s="625"/>
      <c r="CO76" s="623" t="str">
        <f>IF(SUMIFS(LOGBOOK!$AE$5:$AE$1036129,LOGBOOK!$D$5:$D$1036129,BC67,LOGBOOK!$AN$5:$AN$1036129,BS67,LOGBOOK!$E$5:$E$1036129,BI67,LOGBOOK!$AM$5:$AM$1036129,"ABR")=0," ",SUMIFS(LOGBOOK!$AE$5:$AE$1036129,LOGBOOK!$D$5:$D$1036129,BC67,LOGBOOK!$AN$5:$AN$1036129,BS67,LOGBOOK!$E$5:$E$1036129,BI67,LOGBOOK!$AM$5:$AM$1036129,"ABR"))</f>
        <v xml:space="preserve"> </v>
      </c>
      <c r="CP76" s="623"/>
      <c r="CQ76" s="623"/>
      <c r="CR76" s="623" t="str">
        <f>IF(SUMIFS(LOGBOOK!$AF$5:$AF$1036129,LOGBOOK!$D$5:$D$1036129,BC67,LOGBOOK!$AN$5:$AN$1036129,BS67,LOGBOOK!$E$5:$E$1036129,BI67,LOGBOOK!$AM$5:$AM$1036129,"ABR")=0," ",SUMIFS(LOGBOOK!$AF$5:$AF$1036129,LOGBOOK!$D$5:$D$1036129,BC67,LOGBOOK!$AN$5:$AN$1036129,BS67,LOGBOOK!$E$5:$E$1036129,BI67,LOGBOOK!$AM$5:$AM$1036129,"ABR"))</f>
        <v xml:space="preserve"> </v>
      </c>
      <c r="CS76" s="633"/>
      <c r="CT76" s="633"/>
      <c r="CU76" s="643"/>
      <c r="CV76" s="247"/>
      <c r="CW76" s="212"/>
      <c r="CX76" s="637"/>
      <c r="CY76" s="1218" t="str">
        <f>IF('FRONT PAGE'!$A$1="www.fly-logics.com","NO. FLIGHTS",0)</f>
        <v>NO. FLIGHTS</v>
      </c>
      <c r="CZ76" s="1218"/>
      <c r="DA76" s="1218"/>
      <c r="DB76" s="1218"/>
      <c r="DC76" s="1218"/>
      <c r="DD76" s="1218"/>
      <c r="DE76" s="1219"/>
      <c r="DF76" s="1127" t="str">
        <f>IF(COUNTIFS(LOGBOOK!$D$5:$D$1036144,DB67,LOGBOOK!$AN$5:$AN$1036144,DR67,LOGBOOK!$E$5:$E$1036144,DH67)=0," ",COUNTIFS(LOGBOOK!$D$5:$D$1036144,DB67,LOGBOOK!$AN$5:$AN$1036144,DR67,LOGBOOK!$E$5:$E$1036144,DH67))</f>
        <v xml:space="preserve"> </v>
      </c>
      <c r="DG76" s="1128"/>
      <c r="DH76" s="1128"/>
      <c r="DI76" s="1128"/>
      <c r="DJ76" s="228"/>
      <c r="DK76" s="1220" t="str">
        <f>IF('FRONT PAGE'!$A$1="www.fly-logics.com","DAY",0)</f>
        <v>DAY</v>
      </c>
      <c r="DL76" s="1218"/>
      <c r="DM76" s="1218"/>
      <c r="DN76" s="1218"/>
      <c r="DO76" s="1219"/>
      <c r="DP76" s="1129" t="str">
        <f>IF(SUMIFS(LOGBOOK!$T$5:$T$1036129,LOGBOOK!$D$5:$D$1036129,DB67,LOGBOOK!$AN$5:$AN$1036129,DR67,LOGBOOK!$E$5:$E$1036129,DH67)=0," ",SUMIFS(LOGBOOK!$T$5:$T$1036129,LOGBOOK!$D$5:$D$1036129,DB67,LOGBOOK!$AN$5:$AN$1036129,DR67,LOGBOOK!$E$5:$E$1036129,DH67))</f>
        <v xml:space="preserve"> </v>
      </c>
      <c r="DQ76" s="1130"/>
      <c r="DR76" s="1130"/>
      <c r="DS76" s="1130"/>
      <c r="DT76" s="1130"/>
      <c r="DU76" s="1130"/>
      <c r="DV76" s="15"/>
      <c r="DW76" s="629" t="str">
        <f>IF('FRONT PAGE'!$A$1="www.fly-logics.com","APR",0)</f>
        <v>APR</v>
      </c>
      <c r="DX76" s="631"/>
      <c r="DY76" s="631"/>
      <c r="DZ76" s="631"/>
      <c r="EA76" s="631"/>
      <c r="EB76" s="630" t="str">
        <f>IF(SUMIFS(LOGBOOK!$Y$5:$Y$1036129,LOGBOOK!$D$5:$D$1036129,DB67,LOGBOOK!$AN$5:$AN$1036129,DR67,LOGBOOK!$E$5:$E$1036129,DH67,LOGBOOK!$AM$5:$AM$1036129,"ABR")=0," ",SUMIFS(LOGBOOK!$Y$5:$Y$1036129,LOGBOOK!$D$5:$D$1036129,DB67,LOGBOOK!$AN$5:$AN$1036129,DR67,LOGBOOK!$E$5:$E$1036129,DH67,LOGBOOK!$AM$5:$AM$1036129,"ABR"))</f>
        <v xml:space="preserve"> </v>
      </c>
      <c r="EC76" s="625"/>
      <c r="ED76" s="625"/>
      <c r="EE76" s="625"/>
      <c r="EF76" s="630" t="str">
        <f>IF(SUMIFS(LOGBOOK!$Z$5:$Z$1036129,LOGBOOK!$D$5:$D$1036129,DB67,LOGBOOK!$AN$5:$AN$1036129,DR67,LOGBOOK!$E$5:$E$1036129,DH67,LOGBOOK!$AM$5:$AM$1036129,DW76)=0," ",SUMIFS(LOGBOOK!$Z$5:$Z$1036129,LOGBOOK!$D$5:$D$1036129,DB67,LOGBOOK!$AN$5:$AN$1036129,DR67,LOGBOOK!$E$5:$E$1036129,DH67,LOGBOOK!$AM$5:$AM$1036129,"ABR"))</f>
        <v xml:space="preserve"> </v>
      </c>
      <c r="EG76" s="625"/>
      <c r="EH76" s="625"/>
      <c r="EI76" s="625"/>
      <c r="EJ76" s="630" t="str">
        <f>IF(SUMIFS(LOGBOOK!$AA$5:$AA$1036129,LOGBOOK!$D$5:$D$1036129,DB67,LOGBOOK!$AN$5:$AN$1036129,DR67,LOGBOOK!$E$5:$E$1036129,DH67,LOGBOOK!$AM$5:$AM$1036129,"ABR")=0," ",SUMIFS(LOGBOOK!$AA$5:$AA$1036129,LOGBOOK!$D$5:$D$1036129,DB67,LOGBOOK!$AN$5:$AN$1036129,DR67,LOGBOOK!$E$5:$E$1036129,DH67,LOGBOOK!$AM$5:$AM$1036129,"ABR"))</f>
        <v xml:space="preserve"> </v>
      </c>
      <c r="EK76" s="625"/>
      <c r="EL76" s="625"/>
      <c r="EM76" s="625"/>
      <c r="EN76" s="623" t="str">
        <f>IF(SUMIFS(LOGBOOK!$AE$5:$AE$1036129,LOGBOOK!$D$5:$D$1036129,DB67,LOGBOOK!$AN$5:$AN$1036129,DR67,LOGBOOK!$E$5:$E$1036129,DH67,LOGBOOK!$AM$5:$AM$1036129,"ABR")=0," ",SUMIFS(LOGBOOK!$AE$5:$AE$1036129,LOGBOOK!$D$5:$D$1036129,DB67,LOGBOOK!$AN$5:$AN$1036129,DR67,LOGBOOK!$E$5:$E$1036129,DH67,LOGBOOK!$AM$5:$AM$1036129,"ABR"))</f>
        <v xml:space="preserve"> </v>
      </c>
      <c r="EO76" s="623"/>
      <c r="EP76" s="623"/>
      <c r="EQ76" s="623" t="str">
        <f>IF(SUMIFS(LOGBOOK!$AF$5:$AF$1036129,LOGBOOK!$D$5:$D$1036129,DB67,LOGBOOK!$AN$5:$AN$1036129,DR67,LOGBOOK!$E$5:$E$1036129,DH67,LOGBOOK!$AM$5:$AM$1036129,"ABR")=0," ",SUMIFS(LOGBOOK!$AF$5:$AF$1036129,LOGBOOK!$D$5:$D$1036129,DB67,LOGBOOK!$AN$5:$AN$1036129,DR67,LOGBOOK!$E$5:$E$1036129,DH67,LOGBOOK!$AM$5:$AM$1036129,"ABR"))</f>
        <v xml:space="preserve"> </v>
      </c>
      <c r="ER76" s="633"/>
      <c r="ES76" s="633"/>
      <c r="ET76" s="643"/>
      <c r="EU76" s="637"/>
      <c r="EV76" s="1218" t="str">
        <f>IF('FRONT PAGE'!$A$1="www.fly-logics.com","NO. FLIGHTS",0)</f>
        <v>NO. FLIGHTS</v>
      </c>
      <c r="EW76" s="1218"/>
      <c r="EX76" s="1218"/>
      <c r="EY76" s="1218"/>
      <c r="EZ76" s="1218"/>
      <c r="FA76" s="1218"/>
      <c r="FB76" s="1219"/>
      <c r="FC76" s="1127" t="str">
        <f>IF(COUNTIFS(LOGBOOK!$D$5:$D$1036144,EY67,LOGBOOK!$AN$5:$AN$1036144,FO67,LOGBOOK!$E$5:$E$1036144,FE67)=0," ",COUNTIFS(LOGBOOK!$D$5:$D$1036144,EY67,LOGBOOK!$AN$5:$AN$1036144,FO67,LOGBOOK!$E$5:$E$1036144,FE67))</f>
        <v xml:space="preserve"> </v>
      </c>
      <c r="FD76" s="1128"/>
      <c r="FE76" s="1128"/>
      <c r="FF76" s="1128"/>
      <c r="FG76" s="228"/>
      <c r="FH76" s="1220" t="str">
        <f>IF('FRONT PAGE'!$A$1="www.fly-logics.com","DAY",0)</f>
        <v>DAY</v>
      </c>
      <c r="FI76" s="1218"/>
      <c r="FJ76" s="1218"/>
      <c r="FK76" s="1218"/>
      <c r="FL76" s="1219"/>
      <c r="FM76" s="1129" t="str">
        <f>IF(SUMIFS(LOGBOOK!$T$5:$T$1036129,LOGBOOK!$D$5:$D$1036129,EY67,LOGBOOK!$AN$5:$AN$1036129,FO67,LOGBOOK!$E$5:$E$1036129,FE67)=0," ",SUMIFS(LOGBOOK!$T$5:$T$1036129,LOGBOOK!$D$5:$D$1036129,EY67,LOGBOOK!$AN$5:$AN$1036129,FO67,LOGBOOK!$E$5:$E$1036129,FE67))</f>
        <v xml:space="preserve"> </v>
      </c>
      <c r="FN76" s="1130"/>
      <c r="FO76" s="1130"/>
      <c r="FP76" s="1130"/>
      <c r="FQ76" s="1130"/>
      <c r="FR76" s="1130"/>
      <c r="FS76" s="15"/>
      <c r="FT76" s="629" t="str">
        <f>IF('FRONT PAGE'!$A$1="www.fly-logics.com","APR",0)</f>
        <v>APR</v>
      </c>
      <c r="FU76" s="631"/>
      <c r="FV76" s="631"/>
      <c r="FW76" s="631"/>
      <c r="FX76" s="631"/>
      <c r="FY76" s="630" t="str">
        <f>IF(SUMIFS(LOGBOOK!$Y$5:$Y$1036129,LOGBOOK!$D$5:$D$1036129,EY67,LOGBOOK!$AN$5:$AN$1036129,FO67,LOGBOOK!$E$5:$E$1036129,FE67,LOGBOOK!$AM$5:$AM$1036129,"ABR")=0," ",SUMIFS(LOGBOOK!$Y$5:$Y$1036129,LOGBOOK!$D$5:$D$1036129,EY67,LOGBOOK!$AN$5:$AN$1036129,FO67,LOGBOOK!$E$5:$E$1036129,FE67,LOGBOOK!$AM$5:$AM$1036129,"ABR"))</f>
        <v xml:space="preserve"> </v>
      </c>
      <c r="FZ76" s="625"/>
      <c r="GA76" s="625"/>
      <c r="GB76" s="625"/>
      <c r="GC76" s="630" t="str">
        <f>IF(SUMIFS(LOGBOOK!$Z$5:$Z$1036129,LOGBOOK!$D$5:$D$1036129,EY67,LOGBOOK!$AN$5:$AN$1036129,FO67,LOGBOOK!$E$5:$E$1036129,FE67,LOGBOOK!$AM$5:$AM$1036129,FT76)=0," ",SUMIFS(LOGBOOK!$Z$5:$Z$1036129,LOGBOOK!$D$5:$D$1036129,EY67,LOGBOOK!$AN$5:$AN$1036129,FO67,LOGBOOK!$E$5:$E$1036129,FE67,LOGBOOK!$AM$5:$AM$1036129,"ABR"))</f>
        <v xml:space="preserve"> </v>
      </c>
      <c r="GD76" s="625"/>
      <c r="GE76" s="625"/>
      <c r="GF76" s="625"/>
      <c r="GG76" s="630" t="str">
        <f>IF(SUMIFS(LOGBOOK!$AA$5:$AA$1036129,LOGBOOK!$D$5:$D$1036129,EY67,LOGBOOK!$AN$5:$AN$1036129,FO67,LOGBOOK!$E$5:$E$1036129,FE67,LOGBOOK!$AM$5:$AM$1036129,"ABR")=0," ",SUMIFS(LOGBOOK!$AA$5:$AA$1036129,LOGBOOK!$D$5:$D$1036129,EY67,LOGBOOK!$AN$5:$AN$1036129,FO67,LOGBOOK!$E$5:$E$1036129,FE67,LOGBOOK!$AM$5:$AM$1036129,"ABR"))</f>
        <v xml:space="preserve"> </v>
      </c>
      <c r="GH76" s="625"/>
      <c r="GI76" s="625"/>
      <c r="GJ76" s="625"/>
      <c r="GK76" s="623" t="str">
        <f>IF(SUMIFS(LOGBOOK!$AE$5:$AE$1036129,LOGBOOK!$D$5:$D$1036129,EY67,LOGBOOK!$AN$5:$AN$1036129,FO67,LOGBOOK!$E$5:$E$1036129,FE67,LOGBOOK!$AM$5:$AM$1036129,"ABR")=0," ",SUMIFS(LOGBOOK!$AE$5:$AE$1036129,LOGBOOK!$D$5:$D$1036129,EY67,LOGBOOK!$AN$5:$AN$1036129,FO67,LOGBOOK!$E$5:$E$1036129,FE67,LOGBOOK!$AM$5:$AM$1036129,"ABR"))</f>
        <v xml:space="preserve"> </v>
      </c>
      <c r="GL76" s="623"/>
      <c r="GM76" s="623"/>
      <c r="GN76" s="623" t="str">
        <f>IF(SUMIFS(LOGBOOK!$AF$5:$AF$1036129,LOGBOOK!$D$5:$D$1036129,EY67,LOGBOOK!$AN$5:$AN$1036129,FO67,LOGBOOK!$E$5:$E$1036129,FE67,LOGBOOK!$AM$5:$AM$1036129,"ABR")=0," ",SUMIFS(LOGBOOK!$AF$5:$AF$1036129,LOGBOOK!$D$5:$D$1036129,EY67,LOGBOOK!$AN$5:$AN$1036129,FO67,LOGBOOK!$E$5:$E$1036129,FE67,LOGBOOK!$AM$5:$AM$1036129,"ABR"))</f>
        <v xml:space="preserve"> </v>
      </c>
      <c r="GO76" s="633"/>
      <c r="GP76" s="633"/>
      <c r="GQ76" s="643"/>
      <c r="GR76" s="6"/>
    </row>
    <row r="77" spans="1:200" ht="5.25" customHeight="1" x14ac:dyDescent="0.25">
      <c r="A77" s="212"/>
      <c r="B77" s="637"/>
      <c r="C77" s="1218"/>
      <c r="D77" s="1218"/>
      <c r="E77" s="1218"/>
      <c r="F77" s="1218"/>
      <c r="G77" s="1218"/>
      <c r="H77" s="1218"/>
      <c r="I77" s="1219"/>
      <c r="J77" s="1127"/>
      <c r="K77" s="1128"/>
      <c r="L77" s="1128"/>
      <c r="M77" s="1128"/>
      <c r="N77" s="624"/>
      <c r="O77" s="624"/>
      <c r="P77" s="624"/>
      <c r="Q77" s="624"/>
      <c r="R77" s="624"/>
      <c r="S77" s="624"/>
      <c r="T77" s="624"/>
      <c r="U77" s="624"/>
      <c r="V77" s="624"/>
      <c r="W77" s="624"/>
      <c r="X77" s="624"/>
      <c r="Y77" s="624"/>
      <c r="Z77" s="15"/>
      <c r="AA77" s="631"/>
      <c r="AB77" s="631"/>
      <c r="AC77" s="631"/>
      <c r="AD77" s="631"/>
      <c r="AE77" s="631"/>
      <c r="AF77" s="625"/>
      <c r="AG77" s="632"/>
      <c r="AH77" s="632"/>
      <c r="AI77" s="625"/>
      <c r="AJ77" s="625"/>
      <c r="AK77" s="632"/>
      <c r="AL77" s="632"/>
      <c r="AM77" s="625"/>
      <c r="AN77" s="625"/>
      <c r="AO77" s="632"/>
      <c r="AP77" s="632"/>
      <c r="AQ77" s="625"/>
      <c r="AR77" s="623"/>
      <c r="AS77" s="623"/>
      <c r="AT77" s="623"/>
      <c r="AU77" s="633"/>
      <c r="AV77" s="634"/>
      <c r="AW77" s="633"/>
      <c r="AX77" s="643"/>
      <c r="AY77" s="637"/>
      <c r="AZ77" s="1218"/>
      <c r="BA77" s="1218"/>
      <c r="BB77" s="1218"/>
      <c r="BC77" s="1218"/>
      <c r="BD77" s="1218"/>
      <c r="BE77" s="1218"/>
      <c r="BF77" s="1219"/>
      <c r="BG77" s="1127"/>
      <c r="BH77" s="1128"/>
      <c r="BI77" s="1128"/>
      <c r="BJ77" s="1128"/>
      <c r="BK77" s="624"/>
      <c r="BL77" s="624"/>
      <c r="BM77" s="624"/>
      <c r="BN77" s="624"/>
      <c r="BO77" s="624"/>
      <c r="BP77" s="624"/>
      <c r="BQ77" s="624"/>
      <c r="BR77" s="624"/>
      <c r="BS77" s="624"/>
      <c r="BT77" s="624"/>
      <c r="BU77" s="624"/>
      <c r="BV77" s="624"/>
      <c r="BW77" s="15"/>
      <c r="BX77" s="631"/>
      <c r="BY77" s="631"/>
      <c r="BZ77" s="631"/>
      <c r="CA77" s="631"/>
      <c r="CB77" s="631"/>
      <c r="CC77" s="625"/>
      <c r="CD77" s="632"/>
      <c r="CE77" s="632"/>
      <c r="CF77" s="625"/>
      <c r="CG77" s="625"/>
      <c r="CH77" s="632"/>
      <c r="CI77" s="632"/>
      <c r="CJ77" s="625"/>
      <c r="CK77" s="625"/>
      <c r="CL77" s="632"/>
      <c r="CM77" s="632"/>
      <c r="CN77" s="625"/>
      <c r="CO77" s="623"/>
      <c r="CP77" s="623"/>
      <c r="CQ77" s="623"/>
      <c r="CR77" s="633"/>
      <c r="CS77" s="634"/>
      <c r="CT77" s="633"/>
      <c r="CU77" s="643"/>
      <c r="CV77" s="247"/>
      <c r="CW77" s="212"/>
      <c r="CX77" s="637"/>
      <c r="CY77" s="1218"/>
      <c r="CZ77" s="1218"/>
      <c r="DA77" s="1218"/>
      <c r="DB77" s="1218"/>
      <c r="DC77" s="1218"/>
      <c r="DD77" s="1218"/>
      <c r="DE77" s="1219"/>
      <c r="DF77" s="1127"/>
      <c r="DG77" s="1128"/>
      <c r="DH77" s="1128"/>
      <c r="DI77" s="1128"/>
      <c r="DJ77" s="624"/>
      <c r="DK77" s="624"/>
      <c r="DL77" s="624"/>
      <c r="DM77" s="624"/>
      <c r="DN77" s="624"/>
      <c r="DO77" s="624"/>
      <c r="DP77" s="624"/>
      <c r="DQ77" s="624"/>
      <c r="DR77" s="624"/>
      <c r="DS77" s="624"/>
      <c r="DT77" s="624"/>
      <c r="DU77" s="624"/>
      <c r="DV77" s="15"/>
      <c r="DW77" s="631"/>
      <c r="DX77" s="631"/>
      <c r="DY77" s="631"/>
      <c r="DZ77" s="631"/>
      <c r="EA77" s="631"/>
      <c r="EB77" s="625"/>
      <c r="EC77" s="632"/>
      <c r="ED77" s="632"/>
      <c r="EE77" s="625"/>
      <c r="EF77" s="625"/>
      <c r="EG77" s="632"/>
      <c r="EH77" s="632"/>
      <c r="EI77" s="625"/>
      <c r="EJ77" s="625"/>
      <c r="EK77" s="632"/>
      <c r="EL77" s="632"/>
      <c r="EM77" s="625"/>
      <c r="EN77" s="623"/>
      <c r="EO77" s="623"/>
      <c r="EP77" s="623"/>
      <c r="EQ77" s="633"/>
      <c r="ER77" s="634"/>
      <c r="ES77" s="633"/>
      <c r="ET77" s="643"/>
      <c r="EU77" s="637"/>
      <c r="EV77" s="1218"/>
      <c r="EW77" s="1218"/>
      <c r="EX77" s="1218"/>
      <c r="EY77" s="1218"/>
      <c r="EZ77" s="1218"/>
      <c r="FA77" s="1218"/>
      <c r="FB77" s="1219"/>
      <c r="FC77" s="1127"/>
      <c r="FD77" s="1128"/>
      <c r="FE77" s="1128"/>
      <c r="FF77" s="1128"/>
      <c r="FG77" s="624"/>
      <c r="FH77" s="624"/>
      <c r="FI77" s="624"/>
      <c r="FJ77" s="624"/>
      <c r="FK77" s="624"/>
      <c r="FL77" s="624"/>
      <c r="FM77" s="624"/>
      <c r="FN77" s="624"/>
      <c r="FO77" s="624"/>
      <c r="FP77" s="624"/>
      <c r="FQ77" s="624"/>
      <c r="FR77" s="624"/>
      <c r="FS77" s="15"/>
      <c r="FT77" s="631"/>
      <c r="FU77" s="631"/>
      <c r="FV77" s="631"/>
      <c r="FW77" s="631"/>
      <c r="FX77" s="631"/>
      <c r="FY77" s="625"/>
      <c r="FZ77" s="632"/>
      <c r="GA77" s="632"/>
      <c r="GB77" s="625"/>
      <c r="GC77" s="625"/>
      <c r="GD77" s="632"/>
      <c r="GE77" s="632"/>
      <c r="GF77" s="625"/>
      <c r="GG77" s="625"/>
      <c r="GH77" s="632"/>
      <c r="GI77" s="632"/>
      <c r="GJ77" s="625"/>
      <c r="GK77" s="623"/>
      <c r="GL77" s="623"/>
      <c r="GM77" s="623"/>
      <c r="GN77" s="633"/>
      <c r="GO77" s="634"/>
      <c r="GP77" s="633"/>
      <c r="GQ77" s="643"/>
      <c r="GR77" s="6"/>
    </row>
    <row r="78" spans="1:200" ht="5.25" customHeight="1" x14ac:dyDescent="0.25">
      <c r="A78" s="212"/>
      <c r="B78" s="637"/>
      <c r="C78" s="624"/>
      <c r="D78" s="624"/>
      <c r="E78" s="624"/>
      <c r="F78" s="624"/>
      <c r="G78" s="624"/>
      <c r="H78" s="624"/>
      <c r="I78" s="624"/>
      <c r="J78" s="624"/>
      <c r="K78" s="624"/>
      <c r="L78" s="624"/>
      <c r="M78" s="624"/>
      <c r="N78" s="624"/>
      <c r="O78" s="1221" t="str">
        <f>IF('FRONT PAGE'!$A$1="www.fly-logics.com","NIGHT",0)</f>
        <v>NIGHT</v>
      </c>
      <c r="P78" s="1222"/>
      <c r="Q78" s="1222"/>
      <c r="R78" s="1222"/>
      <c r="S78" s="1222"/>
      <c r="T78" s="1133" t="str">
        <f>IF(SUMIFS(LOGBOOK!$U$5:$U$1036129,LOGBOOK!$D$5:$D$1036129,F67,LOGBOOK!$AN$5:$AN$1036129,V67,LOGBOOK!$E$5:$E$1036129,L67)=0," ",SUMIFS(LOGBOOK!$U$5:$U$1036129,LOGBOOK!$D$5:$D$1036129,F67,LOGBOOK!$AN$5:$AN$1036129,V67,LOGBOOK!$E$5:$E$1036129,L67))</f>
        <v xml:space="preserve"> </v>
      </c>
      <c r="U78" s="1133"/>
      <c r="V78" s="1133"/>
      <c r="W78" s="1133"/>
      <c r="X78" s="1133"/>
      <c r="Y78" s="1129"/>
      <c r="Z78" s="15"/>
      <c r="AA78" s="631"/>
      <c r="AB78" s="631"/>
      <c r="AC78" s="631"/>
      <c r="AD78" s="631"/>
      <c r="AE78" s="631"/>
      <c r="AF78" s="625"/>
      <c r="AG78" s="625"/>
      <c r="AH78" s="625"/>
      <c r="AI78" s="625"/>
      <c r="AJ78" s="625"/>
      <c r="AK78" s="625"/>
      <c r="AL78" s="625"/>
      <c r="AM78" s="625"/>
      <c r="AN78" s="625"/>
      <c r="AO78" s="625"/>
      <c r="AP78" s="625"/>
      <c r="AQ78" s="625"/>
      <c r="AR78" s="623"/>
      <c r="AS78" s="623"/>
      <c r="AT78" s="623"/>
      <c r="AU78" s="633"/>
      <c r="AV78" s="633"/>
      <c r="AW78" s="633"/>
      <c r="AX78" s="643"/>
      <c r="AY78" s="637"/>
      <c r="AZ78" s="624"/>
      <c r="BA78" s="624"/>
      <c r="BB78" s="624"/>
      <c r="BC78" s="624"/>
      <c r="BD78" s="624"/>
      <c r="BE78" s="624"/>
      <c r="BF78" s="624"/>
      <c r="BG78" s="624"/>
      <c r="BH78" s="624"/>
      <c r="BI78" s="624"/>
      <c r="BJ78" s="624"/>
      <c r="BK78" s="624"/>
      <c r="BL78" s="1221" t="str">
        <f>IF('FRONT PAGE'!$A$1="www.fly-logics.com","NIGHT",0)</f>
        <v>NIGHT</v>
      </c>
      <c r="BM78" s="1222"/>
      <c r="BN78" s="1222"/>
      <c r="BO78" s="1222"/>
      <c r="BP78" s="1222"/>
      <c r="BQ78" s="1133" t="str">
        <f>IF(SUMIFS(LOGBOOK!$U$5:$U$1036129,LOGBOOK!$D$5:$D$1036129,BC67,LOGBOOK!$AN$5:$AN$1036129,BS67,LOGBOOK!$E$5:$E$1036129,BI67)=0," ",SUMIFS(LOGBOOK!$U$5:$U$1036129,LOGBOOK!$D$5:$D$1036129,BC67,LOGBOOK!$AN$5:$AN$1036129,BS67,LOGBOOK!$E$5:$E$1036129,BI67))</f>
        <v xml:space="preserve"> </v>
      </c>
      <c r="BR78" s="1133"/>
      <c r="BS78" s="1133"/>
      <c r="BT78" s="1133"/>
      <c r="BU78" s="1133"/>
      <c r="BV78" s="1129"/>
      <c r="BW78" s="15"/>
      <c r="BX78" s="631"/>
      <c r="BY78" s="631"/>
      <c r="BZ78" s="631"/>
      <c r="CA78" s="631"/>
      <c r="CB78" s="631"/>
      <c r="CC78" s="625"/>
      <c r="CD78" s="625"/>
      <c r="CE78" s="625"/>
      <c r="CF78" s="625"/>
      <c r="CG78" s="625"/>
      <c r="CH78" s="625"/>
      <c r="CI78" s="625"/>
      <c r="CJ78" s="625"/>
      <c r="CK78" s="625"/>
      <c r="CL78" s="625"/>
      <c r="CM78" s="625"/>
      <c r="CN78" s="625"/>
      <c r="CO78" s="623"/>
      <c r="CP78" s="623"/>
      <c r="CQ78" s="623"/>
      <c r="CR78" s="633"/>
      <c r="CS78" s="633"/>
      <c r="CT78" s="633"/>
      <c r="CU78" s="643"/>
      <c r="CV78" s="247"/>
      <c r="CW78" s="212"/>
      <c r="CX78" s="637"/>
      <c r="CY78" s="624"/>
      <c r="CZ78" s="624"/>
      <c r="DA78" s="624"/>
      <c r="DB78" s="624"/>
      <c r="DC78" s="624"/>
      <c r="DD78" s="624"/>
      <c r="DE78" s="624"/>
      <c r="DF78" s="624"/>
      <c r="DG78" s="624"/>
      <c r="DH78" s="624"/>
      <c r="DI78" s="624"/>
      <c r="DJ78" s="624"/>
      <c r="DK78" s="1221" t="str">
        <f>IF('FRONT PAGE'!$A$1="www.fly-logics.com","NIGHT",0)</f>
        <v>NIGHT</v>
      </c>
      <c r="DL78" s="1222"/>
      <c r="DM78" s="1222"/>
      <c r="DN78" s="1222"/>
      <c r="DO78" s="1222"/>
      <c r="DP78" s="1133" t="str">
        <f>IF(SUMIFS(LOGBOOK!$U$5:$U$1036129,LOGBOOK!$D$5:$D$1036129,DB67,LOGBOOK!$AN$5:$AN$1036129,DR67,LOGBOOK!$E$5:$E$1036129,DH67)=0," ",SUMIFS(LOGBOOK!$U$5:$U$1036129,LOGBOOK!$D$5:$D$1036129,DB67,LOGBOOK!$AN$5:$AN$1036129,DR67,LOGBOOK!$E$5:$E$1036129,DH67))</f>
        <v xml:space="preserve"> </v>
      </c>
      <c r="DQ78" s="1133"/>
      <c r="DR78" s="1133"/>
      <c r="DS78" s="1133"/>
      <c r="DT78" s="1133"/>
      <c r="DU78" s="1129"/>
      <c r="DV78" s="15"/>
      <c r="DW78" s="631"/>
      <c r="DX78" s="631"/>
      <c r="DY78" s="631"/>
      <c r="DZ78" s="631"/>
      <c r="EA78" s="631"/>
      <c r="EB78" s="625"/>
      <c r="EC78" s="625"/>
      <c r="ED78" s="625"/>
      <c r="EE78" s="625"/>
      <c r="EF78" s="625"/>
      <c r="EG78" s="625"/>
      <c r="EH78" s="625"/>
      <c r="EI78" s="625"/>
      <c r="EJ78" s="625"/>
      <c r="EK78" s="625"/>
      <c r="EL78" s="625"/>
      <c r="EM78" s="625"/>
      <c r="EN78" s="623"/>
      <c r="EO78" s="623"/>
      <c r="EP78" s="623"/>
      <c r="EQ78" s="633"/>
      <c r="ER78" s="633"/>
      <c r="ES78" s="633"/>
      <c r="ET78" s="643"/>
      <c r="EU78" s="637"/>
      <c r="EV78" s="624"/>
      <c r="EW78" s="624"/>
      <c r="EX78" s="624"/>
      <c r="EY78" s="624"/>
      <c r="EZ78" s="624"/>
      <c r="FA78" s="624"/>
      <c r="FB78" s="624"/>
      <c r="FC78" s="624"/>
      <c r="FD78" s="624"/>
      <c r="FE78" s="624"/>
      <c r="FF78" s="624"/>
      <c r="FG78" s="624"/>
      <c r="FH78" s="1221" t="str">
        <f>IF('FRONT PAGE'!$A$1="www.fly-logics.com","NIGHT",0)</f>
        <v>NIGHT</v>
      </c>
      <c r="FI78" s="1222"/>
      <c r="FJ78" s="1222"/>
      <c r="FK78" s="1222"/>
      <c r="FL78" s="1222"/>
      <c r="FM78" s="1133" t="str">
        <f>IF(SUMIFS(LOGBOOK!$U$5:$U$1036129,LOGBOOK!$D$5:$D$1036129,EY67,LOGBOOK!$AN$5:$AN$1036129,FO67,LOGBOOK!$E$5:$E$1036129,FE67)=0," ",SUMIFS(LOGBOOK!$U$5:$U$1036129,LOGBOOK!$D$5:$D$1036129,EY67,LOGBOOK!$AN$5:$AN$1036129,FO67,LOGBOOK!$E$5:$E$1036129,FE67))</f>
        <v xml:space="preserve"> </v>
      </c>
      <c r="FN78" s="1133"/>
      <c r="FO78" s="1133"/>
      <c r="FP78" s="1133"/>
      <c r="FQ78" s="1133"/>
      <c r="FR78" s="1129"/>
      <c r="FS78" s="15"/>
      <c r="FT78" s="631"/>
      <c r="FU78" s="631"/>
      <c r="FV78" s="631"/>
      <c r="FW78" s="631"/>
      <c r="FX78" s="631"/>
      <c r="FY78" s="625"/>
      <c r="FZ78" s="625"/>
      <c r="GA78" s="625"/>
      <c r="GB78" s="625"/>
      <c r="GC78" s="625"/>
      <c r="GD78" s="625"/>
      <c r="GE78" s="625"/>
      <c r="GF78" s="625"/>
      <c r="GG78" s="625"/>
      <c r="GH78" s="625"/>
      <c r="GI78" s="625"/>
      <c r="GJ78" s="625"/>
      <c r="GK78" s="623"/>
      <c r="GL78" s="623"/>
      <c r="GM78" s="623"/>
      <c r="GN78" s="633"/>
      <c r="GO78" s="633"/>
      <c r="GP78" s="633"/>
      <c r="GQ78" s="643"/>
      <c r="GR78" s="6"/>
    </row>
    <row r="79" spans="1:200" ht="5.25" customHeight="1" x14ac:dyDescent="0.25">
      <c r="A79" s="212"/>
      <c r="B79" s="637"/>
      <c r="C79" s="1220" t="str">
        <f>IF('FRONT PAGE'!$A$1="www.fly-logics.com","SOLO",0)</f>
        <v>SOLO</v>
      </c>
      <c r="D79" s="1218"/>
      <c r="E79" s="1218"/>
      <c r="F79" s="1218"/>
      <c r="G79" s="1219"/>
      <c r="H79" s="1129" t="str">
        <f>IF(SUMIFS(LOGBOOK!$X$5:$X$1036129,LOGBOOK!$D$5:$D$1036129,F67,LOGBOOK!$AN$5:$AN$1036129,V67,LOGBOOK!$E$5:$E$1036129,L67)=0," ",SUMIFS(LOGBOOK!$X$5:$X$1036129,LOGBOOK!$D$5:$D$1036129,F67,LOGBOOK!$AN$5:$AN$1036129,V67,LOGBOOK!$E$5:$E$1036129,L67))</f>
        <v xml:space="preserve"> </v>
      </c>
      <c r="I79" s="1130"/>
      <c r="J79" s="1130"/>
      <c r="K79" s="1130"/>
      <c r="L79" s="1130"/>
      <c r="M79" s="1130"/>
      <c r="N79" s="624"/>
      <c r="O79" s="1219"/>
      <c r="P79" s="1222"/>
      <c r="Q79" s="1222"/>
      <c r="R79" s="1222"/>
      <c r="S79" s="1222"/>
      <c r="T79" s="1133"/>
      <c r="U79" s="1133"/>
      <c r="V79" s="1133"/>
      <c r="W79" s="1133"/>
      <c r="X79" s="1133"/>
      <c r="Y79" s="1129"/>
      <c r="Z79" s="15"/>
      <c r="AA79" s="629" t="str">
        <f>IF('FRONT PAGE'!$A$1="www.fly-logics.com","MAY",0)</f>
        <v>MAY</v>
      </c>
      <c r="AB79" s="631"/>
      <c r="AC79" s="631"/>
      <c r="AD79" s="631"/>
      <c r="AE79" s="631"/>
      <c r="AF79" s="630" t="str">
        <f>IF(SUMIFS(LOGBOOK!$Y$5:$Y$1036129,LOGBOOK!$D$5:$D$1036129,F67,LOGBOOK!$AN$5:$AN$1036129,V67,LOGBOOK!$E$5:$E$1036129,L67,LOGBOOK!$AM$5:$AM$1036129,"MAY")=0," ",SUMIFS(LOGBOOK!$Y$5:$Y$1036129,LOGBOOK!$D$5:$D$1036129,F67,LOGBOOK!$AN$5:$AN$1036129,V67,LOGBOOK!$E$5:$E$1036129,L67,LOGBOOK!$AM$5:$AM$1036129,"MAY"))</f>
        <v xml:space="preserve"> </v>
      </c>
      <c r="AG79" s="625"/>
      <c r="AH79" s="625"/>
      <c r="AI79" s="625"/>
      <c r="AJ79" s="630" t="str">
        <f>IF(SUMIFS(LOGBOOK!$Z$5:$Z$1036129,LOGBOOK!$D$5:$D$1036129,F67,LOGBOOK!$AN$5:$AN$1036129,V67,LOGBOOK!$E$5:$E$1036129,L67,LOGBOOK!$AM$5:$AM$1036129,"MAY")=0," ",SUMIFS(LOGBOOK!$Z$5:$Z$1036129,LOGBOOK!$D$5:$D$1036129,F67,LOGBOOK!$AN$5:$AN$1036129,V67,LOGBOOK!$E$5:$E$1036129,L67,LOGBOOK!$AM$5:$AM$1036129,"MAY"))</f>
        <v xml:space="preserve"> </v>
      </c>
      <c r="AK79" s="625"/>
      <c r="AL79" s="625"/>
      <c r="AM79" s="625"/>
      <c r="AN79" s="630" t="str">
        <f>IF(SUMIFS(LOGBOOK!$AA$5:$AA$1036129,LOGBOOK!$D$5:$D$1036129,F67,LOGBOOK!$AN$5:$AN$1036129,V67,LOGBOOK!$E$5:$E$1036129,L67,LOGBOOK!$AM$5:$AM$1036129,"MAY")=0," ",SUMIFS(LOGBOOK!$AA$5:$AA$1036129,LOGBOOK!$D$5:$D$1036129,F67,LOGBOOK!$AN$5:$AN$1036129,V67,LOGBOOK!$E$5:$E$1036129,L67,LOGBOOK!$AM$5:$AM$1036129,"MAY"))</f>
        <v xml:space="preserve"> </v>
      </c>
      <c r="AO79" s="625"/>
      <c r="AP79" s="625"/>
      <c r="AQ79" s="625"/>
      <c r="AR79" s="623" t="str">
        <f>IF(SUMIFS(LOGBOOK!$AE$5:$AE$1036129,LOGBOOK!$D$5:$D$1036129,F67,LOGBOOK!$AN$5:$AN$1036129,V67,LOGBOOK!$E$5:$E$1036129,L67,LOGBOOK!$AM$5:$AM$1036129,"MAY")=0," ",SUMIFS(LOGBOOK!$AE$5:$AE$1036129,LOGBOOK!$D$5:$D$1036129,F67,LOGBOOK!$AN$5:$AN$1036129,V67,LOGBOOK!$E$5:$E$1036129,L67,LOGBOOK!$AM$5:$AM$1036129,"MAY"))</f>
        <v xml:space="preserve"> </v>
      </c>
      <c r="AS79" s="623"/>
      <c r="AT79" s="623"/>
      <c r="AU79" s="623" t="str">
        <f>IF(SUMIFS(LOGBOOK!$AF$5:$AF$1036129,LOGBOOK!$D$5:$D$1036129,F67,LOGBOOK!$AN$5:$AN$1036129,V67,LOGBOOK!$E$5:$E$1036129,L67,LOGBOOK!$AM$5:$AM$1036129,"MAY")=0," ",SUMIFS(LOGBOOK!$AF$5:$AF$1036129,LOGBOOK!$D$5:$D$1036129,F67,LOGBOOK!$AN$5:$AN$1036129,V67,LOGBOOK!$E$5:$E$1036129,L67,LOGBOOK!$AM$5:$AM$1036129,"MAY"))</f>
        <v xml:space="preserve"> </v>
      </c>
      <c r="AV79" s="633"/>
      <c r="AW79" s="633"/>
      <c r="AX79" s="643"/>
      <c r="AY79" s="637"/>
      <c r="AZ79" s="1220" t="str">
        <f>IF('FRONT PAGE'!$A$1="www.fly-logics.com","SOLO",0)</f>
        <v>SOLO</v>
      </c>
      <c r="BA79" s="1218"/>
      <c r="BB79" s="1218"/>
      <c r="BC79" s="1218"/>
      <c r="BD79" s="1219"/>
      <c r="BE79" s="1129" t="str">
        <f>IF(SUMIFS(LOGBOOK!$X$5:$X$1036129,LOGBOOK!$D$5:$D$1036129,BC67,LOGBOOK!$AN$5:$AN$1036129,BS67,LOGBOOK!$E$5:$E$1036129,BI67)=0," ",SUMIFS(LOGBOOK!$X$5:$X$1036129,LOGBOOK!$D$5:$D$1036129,BC67,LOGBOOK!$AN$5:$AN$1036129,BS67,LOGBOOK!$E$5:$E$1036129,BI67))</f>
        <v xml:space="preserve"> </v>
      </c>
      <c r="BF79" s="1130"/>
      <c r="BG79" s="1130"/>
      <c r="BH79" s="1130"/>
      <c r="BI79" s="1130"/>
      <c r="BJ79" s="1130"/>
      <c r="BK79" s="624"/>
      <c r="BL79" s="1219"/>
      <c r="BM79" s="1222"/>
      <c r="BN79" s="1222"/>
      <c r="BO79" s="1222"/>
      <c r="BP79" s="1222"/>
      <c r="BQ79" s="1133"/>
      <c r="BR79" s="1133"/>
      <c r="BS79" s="1133"/>
      <c r="BT79" s="1133"/>
      <c r="BU79" s="1133"/>
      <c r="BV79" s="1129"/>
      <c r="BW79" s="15"/>
      <c r="BX79" s="629" t="str">
        <f>IF('FRONT PAGE'!$A$1="www.fly-logics.com","MAY",0)</f>
        <v>MAY</v>
      </c>
      <c r="BY79" s="631"/>
      <c r="BZ79" s="631"/>
      <c r="CA79" s="631"/>
      <c r="CB79" s="631"/>
      <c r="CC79" s="630" t="str">
        <f>IF(SUMIFS(LOGBOOK!$Y$5:$Y$1036129,LOGBOOK!$D$5:$D$1036129,BC67,LOGBOOK!$AN$5:$AN$1036129,BS67,LOGBOOK!$E$5:$E$1036129,BI67,LOGBOOK!$AM$5:$AM$1036129,"MAY")=0," ",SUMIFS(LOGBOOK!$Y$5:$Y$1036129,LOGBOOK!$D$5:$D$1036129,BC67,LOGBOOK!$AN$5:$AN$1036129,BS67,LOGBOOK!$E$5:$E$1036129,BI67,LOGBOOK!$AM$5:$AM$1036129,"MAY"))</f>
        <v xml:space="preserve"> </v>
      </c>
      <c r="CD79" s="625"/>
      <c r="CE79" s="625"/>
      <c r="CF79" s="625"/>
      <c r="CG79" s="630" t="str">
        <f>IF(SUMIFS(LOGBOOK!$Z$5:$Z$1036129,LOGBOOK!$D$5:$D$1036129,BC67,LOGBOOK!$AN$5:$AN$1036129,BS67,LOGBOOK!$E$5:$E$1036129,BI67,LOGBOOK!$AM$5:$AM$1036129,"MAY")=0," ",SUMIFS(LOGBOOK!$Z$5:$Z$1036129,LOGBOOK!$D$5:$D$1036129,BC67,LOGBOOK!$AN$5:$AN$1036129,BS67,LOGBOOK!$E$5:$E$1036129,BI67,LOGBOOK!$AM$5:$AM$1036129,"MAY"))</f>
        <v xml:space="preserve"> </v>
      </c>
      <c r="CH79" s="625"/>
      <c r="CI79" s="625"/>
      <c r="CJ79" s="625"/>
      <c r="CK79" s="630" t="str">
        <f>IF(SUMIFS(LOGBOOK!$AA$5:$AA$1036129,LOGBOOK!$D$5:$D$1036129,BC67,LOGBOOK!$AN$5:$AN$1036129,BS67,LOGBOOK!$E$5:$E$1036129,BI67,LOGBOOK!$AM$5:$AM$1036129,"MAY")=0," ",SUMIFS(LOGBOOK!$AA$5:$AA$1036129,LOGBOOK!$D$5:$D$1036129,BC67,LOGBOOK!$AN$5:$AN$1036129,BS67,LOGBOOK!$E$5:$E$1036129,BI67,LOGBOOK!$AM$5:$AM$1036129,"MAY"))</f>
        <v xml:space="preserve"> </v>
      </c>
      <c r="CL79" s="625"/>
      <c r="CM79" s="625"/>
      <c r="CN79" s="625"/>
      <c r="CO79" s="623" t="str">
        <f>IF(SUMIFS(LOGBOOK!$AE$5:$AE$1036129,LOGBOOK!$D$5:$D$1036129,BC67,LOGBOOK!$AN$5:$AN$1036129,BS67,LOGBOOK!$E$5:$E$1036129,BI67,LOGBOOK!$AM$5:$AM$1036129,"MAY")=0," ",SUMIFS(LOGBOOK!$AE$5:$AE$1036129,LOGBOOK!$D$5:$D$1036129,BC67,LOGBOOK!$AN$5:$AN$1036129,BS67,LOGBOOK!$E$5:$E$1036129,BI67,LOGBOOK!$AM$5:$AM$1036129,"MAY"))</f>
        <v xml:space="preserve"> </v>
      </c>
      <c r="CP79" s="623"/>
      <c r="CQ79" s="623"/>
      <c r="CR79" s="623" t="str">
        <f>IF(SUMIFS(LOGBOOK!$AF$5:$AF$1036129,LOGBOOK!$D$5:$D$1036129,BC67,LOGBOOK!$AN$5:$AN$1036129,BS67,LOGBOOK!$E$5:$E$1036129,BI67,LOGBOOK!$AM$5:$AM$1036129,"MAY")=0," ",SUMIFS(LOGBOOK!$AF$5:$AF$1036129,LOGBOOK!$D$5:$D$1036129,BC67,LOGBOOK!$AN$5:$AN$1036129,BS67,LOGBOOK!$E$5:$E$1036129,BI67,LOGBOOK!$AM$5:$AM$1036129,"MAY"))</f>
        <v xml:space="preserve"> </v>
      </c>
      <c r="CS79" s="633"/>
      <c r="CT79" s="633"/>
      <c r="CU79" s="643"/>
      <c r="CV79" s="247"/>
      <c r="CW79" s="212"/>
      <c r="CX79" s="637"/>
      <c r="CY79" s="1220" t="str">
        <f>IF('FRONT PAGE'!$A$1="www.fly-logics.com","SOLO",0)</f>
        <v>SOLO</v>
      </c>
      <c r="CZ79" s="1218"/>
      <c r="DA79" s="1218"/>
      <c r="DB79" s="1218"/>
      <c r="DC79" s="1219"/>
      <c r="DD79" s="1129" t="str">
        <f>IF(SUMIFS(LOGBOOK!$X$5:$X$1036129,LOGBOOK!$D$5:$D$1036129,DB67,LOGBOOK!$AN$5:$AN$1036129,DR67,LOGBOOK!$E$5:$E$1036129,DH67)=0," ",SUMIFS(LOGBOOK!$X$5:$X$1036129,LOGBOOK!$D$5:$D$1036129,DB67,LOGBOOK!$AN$5:$AN$1036129,DR67,LOGBOOK!$E$5:$E$1036129,DH67))</f>
        <v xml:space="preserve"> </v>
      </c>
      <c r="DE79" s="1130"/>
      <c r="DF79" s="1130"/>
      <c r="DG79" s="1130"/>
      <c r="DH79" s="1130"/>
      <c r="DI79" s="1130"/>
      <c r="DJ79" s="624"/>
      <c r="DK79" s="1219"/>
      <c r="DL79" s="1222"/>
      <c r="DM79" s="1222"/>
      <c r="DN79" s="1222"/>
      <c r="DO79" s="1222"/>
      <c r="DP79" s="1133"/>
      <c r="DQ79" s="1133"/>
      <c r="DR79" s="1133"/>
      <c r="DS79" s="1133"/>
      <c r="DT79" s="1133"/>
      <c r="DU79" s="1129"/>
      <c r="DV79" s="15"/>
      <c r="DW79" s="629" t="str">
        <f>IF('FRONT PAGE'!$A$1="www.fly-logics.com","MAY",0)</f>
        <v>MAY</v>
      </c>
      <c r="DX79" s="631"/>
      <c r="DY79" s="631"/>
      <c r="DZ79" s="631"/>
      <c r="EA79" s="631"/>
      <c r="EB79" s="630" t="str">
        <f>IF(SUMIFS(LOGBOOK!$Y$5:$Y$1036129,LOGBOOK!$D$5:$D$1036129,DB67,LOGBOOK!$AN$5:$AN$1036129,DR67,LOGBOOK!$E$5:$E$1036129,DH67,LOGBOOK!$AM$5:$AM$1036129,"MAY")=0," ",SUMIFS(LOGBOOK!$Y$5:$Y$1036129,LOGBOOK!$D$5:$D$1036129,DB67,LOGBOOK!$AN$5:$AN$1036129,DR67,LOGBOOK!$E$5:$E$1036129,DH67,LOGBOOK!$AM$5:$AM$1036129,"MAY"))</f>
        <v xml:space="preserve"> </v>
      </c>
      <c r="EC79" s="625"/>
      <c r="ED79" s="625"/>
      <c r="EE79" s="625"/>
      <c r="EF79" s="630" t="str">
        <f>IF(SUMIFS(LOGBOOK!$Z$5:$Z$1036129,LOGBOOK!$D$5:$D$1036129,DB67,LOGBOOK!$AN$5:$AN$1036129,DR67,LOGBOOK!$E$5:$E$1036129,DH67,LOGBOOK!$AM$5:$AM$1036129,"MAY")=0," ",SUMIFS(LOGBOOK!$Z$5:$Z$1036129,LOGBOOK!$D$5:$D$1036129,DB67,LOGBOOK!$AN$5:$AN$1036129,DR67,LOGBOOK!$E$5:$E$1036129,DH67,LOGBOOK!$AM$5:$AM$1036129,"MAY"))</f>
        <v xml:space="preserve"> </v>
      </c>
      <c r="EG79" s="625"/>
      <c r="EH79" s="625"/>
      <c r="EI79" s="625"/>
      <c r="EJ79" s="630" t="str">
        <f>IF(SUMIFS(LOGBOOK!$AA$5:$AA$1036129,LOGBOOK!$D$5:$D$1036129,DB67,LOGBOOK!$AN$5:$AN$1036129,DR67,LOGBOOK!$E$5:$E$1036129,DH67,LOGBOOK!$AM$5:$AM$1036129,"MAY")=0," ",SUMIFS(LOGBOOK!$AA$5:$AA$1036129,LOGBOOK!$D$5:$D$1036129,DB67,LOGBOOK!$AN$5:$AN$1036129,DR67,LOGBOOK!$E$5:$E$1036129,DH67,LOGBOOK!$AM$5:$AM$1036129,"MAY"))</f>
        <v xml:space="preserve"> </v>
      </c>
      <c r="EK79" s="625"/>
      <c r="EL79" s="625"/>
      <c r="EM79" s="625"/>
      <c r="EN79" s="623" t="str">
        <f>IF(SUMIFS(LOGBOOK!$AE$5:$AE$1036129,LOGBOOK!$D$5:$D$1036129,DB67,LOGBOOK!$AN$5:$AN$1036129,DR67,LOGBOOK!$E$5:$E$1036129,DH67,LOGBOOK!$AM$5:$AM$1036129,"MAY")=0," ",SUMIFS(LOGBOOK!$AE$5:$AE$1036129,LOGBOOK!$D$5:$D$1036129,DB67,LOGBOOK!$AN$5:$AN$1036129,DR67,LOGBOOK!$E$5:$E$1036129,DH67,LOGBOOK!$AM$5:$AM$1036129,"MAY"))</f>
        <v xml:space="preserve"> </v>
      </c>
      <c r="EO79" s="623"/>
      <c r="EP79" s="623"/>
      <c r="EQ79" s="623" t="str">
        <f>IF(SUMIFS(LOGBOOK!$AF$5:$AF$1036129,LOGBOOK!$D$5:$D$1036129,DB67,LOGBOOK!$AN$5:$AN$1036129,DR67,LOGBOOK!$E$5:$E$1036129,DH67,LOGBOOK!$AM$5:$AM$1036129,"MAY")=0," ",SUMIFS(LOGBOOK!$AF$5:$AF$1036129,LOGBOOK!$D$5:$D$1036129,DB67,LOGBOOK!$AN$5:$AN$1036129,DR67,LOGBOOK!$E$5:$E$1036129,DH67,LOGBOOK!$AM$5:$AM$1036129,"MAY"))</f>
        <v xml:space="preserve"> </v>
      </c>
      <c r="ER79" s="633"/>
      <c r="ES79" s="633"/>
      <c r="ET79" s="643"/>
      <c r="EU79" s="637"/>
      <c r="EV79" s="1220" t="str">
        <f>IF('FRONT PAGE'!$A$1="www.fly-logics.com","SOLO",0)</f>
        <v>SOLO</v>
      </c>
      <c r="EW79" s="1218"/>
      <c r="EX79" s="1218"/>
      <c r="EY79" s="1218"/>
      <c r="EZ79" s="1219"/>
      <c r="FA79" s="1129" t="str">
        <f>IF(SUMIFS(LOGBOOK!$X$5:$X$1036129,LOGBOOK!$D$5:$D$1036129,EY67,LOGBOOK!$AN$5:$AN$1036129,FO67,LOGBOOK!$E$5:$E$1036129,FE67)=0," ",SUMIFS(LOGBOOK!$X$5:$X$1036129,LOGBOOK!$D$5:$D$1036129,EY67,LOGBOOK!$AN$5:$AN$1036129,FO67,LOGBOOK!$E$5:$E$1036129,FE67))</f>
        <v xml:space="preserve"> </v>
      </c>
      <c r="FB79" s="1130"/>
      <c r="FC79" s="1130"/>
      <c r="FD79" s="1130"/>
      <c r="FE79" s="1130"/>
      <c r="FF79" s="1130"/>
      <c r="FG79" s="624"/>
      <c r="FH79" s="1219"/>
      <c r="FI79" s="1222"/>
      <c r="FJ79" s="1222"/>
      <c r="FK79" s="1222"/>
      <c r="FL79" s="1222"/>
      <c r="FM79" s="1133"/>
      <c r="FN79" s="1133"/>
      <c r="FO79" s="1133"/>
      <c r="FP79" s="1133"/>
      <c r="FQ79" s="1133"/>
      <c r="FR79" s="1129"/>
      <c r="FS79" s="15"/>
      <c r="FT79" s="629" t="str">
        <f>IF('FRONT PAGE'!$A$1="www.fly-logics.com","MAY",0)</f>
        <v>MAY</v>
      </c>
      <c r="FU79" s="631"/>
      <c r="FV79" s="631"/>
      <c r="FW79" s="631"/>
      <c r="FX79" s="631"/>
      <c r="FY79" s="630" t="str">
        <f>IF(SUMIFS(LOGBOOK!$Y$5:$Y$1036129,LOGBOOK!$D$5:$D$1036129,EY67,LOGBOOK!$AN$5:$AN$1036129,FO67,LOGBOOK!$E$5:$E$1036129,FE67,LOGBOOK!$AM$5:$AM$1036129,"MAY")=0," ",SUMIFS(LOGBOOK!$Y$5:$Y$1036129,LOGBOOK!$D$5:$D$1036129,EY67,LOGBOOK!$AN$5:$AN$1036129,FO67,LOGBOOK!$E$5:$E$1036129,FE67,LOGBOOK!$AM$5:$AM$1036129,"MAY"))</f>
        <v xml:space="preserve"> </v>
      </c>
      <c r="FZ79" s="625"/>
      <c r="GA79" s="625"/>
      <c r="GB79" s="625"/>
      <c r="GC79" s="630" t="str">
        <f>IF(SUMIFS(LOGBOOK!$Z$5:$Z$1036129,LOGBOOK!$D$5:$D$1036129,EY67,LOGBOOK!$AN$5:$AN$1036129,FO67,LOGBOOK!$E$5:$E$1036129,FE67,LOGBOOK!$AM$5:$AM$1036129,"MAY")=0," ",SUMIFS(LOGBOOK!$Z$5:$Z$1036129,LOGBOOK!$D$5:$D$1036129,EY67,LOGBOOK!$AN$5:$AN$1036129,FO67,LOGBOOK!$E$5:$E$1036129,FE67,LOGBOOK!$AM$5:$AM$1036129,"MAY"))</f>
        <v xml:space="preserve"> </v>
      </c>
      <c r="GD79" s="625"/>
      <c r="GE79" s="625"/>
      <c r="GF79" s="625"/>
      <c r="GG79" s="630" t="str">
        <f>IF(SUMIFS(LOGBOOK!$AA$5:$AA$1036129,LOGBOOK!$D$5:$D$1036129,EY67,LOGBOOK!$AN$5:$AN$1036129,FO67,LOGBOOK!$E$5:$E$1036129,FE67,LOGBOOK!$AM$5:$AM$1036129,"MAY")=0," ",SUMIFS(LOGBOOK!$AA$5:$AA$1036129,LOGBOOK!$D$5:$D$1036129,EY67,LOGBOOK!$AN$5:$AN$1036129,FO67,LOGBOOK!$E$5:$E$1036129,FE67,LOGBOOK!$AM$5:$AM$1036129,"MAY"))</f>
        <v xml:space="preserve"> </v>
      </c>
      <c r="GH79" s="625"/>
      <c r="GI79" s="625"/>
      <c r="GJ79" s="625"/>
      <c r="GK79" s="623" t="str">
        <f>IF(SUMIFS(LOGBOOK!$AE$5:$AE$1036129,LOGBOOK!$D$5:$D$1036129,EY67,LOGBOOK!$AN$5:$AN$1036129,FO67,LOGBOOK!$E$5:$E$1036129,FE67,LOGBOOK!$AM$5:$AM$1036129,"MAY")=0," ",SUMIFS(LOGBOOK!$AE$5:$AE$1036129,LOGBOOK!$D$5:$D$1036129,EY67,LOGBOOK!$AN$5:$AN$1036129,FO67,LOGBOOK!$E$5:$E$1036129,FE67,LOGBOOK!$AM$5:$AM$1036129,"MAY"))</f>
        <v xml:space="preserve"> </v>
      </c>
      <c r="GL79" s="623"/>
      <c r="GM79" s="623"/>
      <c r="GN79" s="623" t="str">
        <f>IF(SUMIFS(LOGBOOK!$AF$5:$AF$1036129,LOGBOOK!$D$5:$D$1036129,EY67,LOGBOOK!$AN$5:$AN$1036129,FO67,LOGBOOK!$E$5:$E$1036129,FE67,LOGBOOK!$AM$5:$AM$1036129,"MAY")=0," ",SUMIFS(LOGBOOK!$AF$5:$AF$1036129,LOGBOOK!$D$5:$D$1036129,EY67,LOGBOOK!$AN$5:$AN$1036129,FO67,LOGBOOK!$E$5:$E$1036129,FE67,LOGBOOK!$AM$5:$AM$1036129,"MAY"))</f>
        <v xml:space="preserve"> </v>
      </c>
      <c r="GO79" s="633"/>
      <c r="GP79" s="633"/>
      <c r="GQ79" s="643"/>
      <c r="GR79" s="6"/>
    </row>
    <row r="80" spans="1:200" ht="10.5" customHeight="1" x14ac:dyDescent="0.25">
      <c r="A80" s="212"/>
      <c r="B80" s="637"/>
      <c r="C80" s="1218"/>
      <c r="D80" s="1218"/>
      <c r="E80" s="1218"/>
      <c r="F80" s="1218"/>
      <c r="G80" s="1219"/>
      <c r="H80" s="1129"/>
      <c r="I80" s="1130"/>
      <c r="J80" s="1130"/>
      <c r="K80" s="1130"/>
      <c r="L80" s="1130"/>
      <c r="M80" s="1130"/>
      <c r="N80" s="624"/>
      <c r="O80" s="1223" t="str">
        <f>IF('FRONT PAGE'!$A$1="www.fly-logics.com","IFR",0)</f>
        <v>IFR</v>
      </c>
      <c r="P80" s="1224"/>
      <c r="Q80" s="1224"/>
      <c r="R80" s="1224"/>
      <c r="S80" s="1224"/>
      <c r="T80" s="1131" t="str">
        <f>IF(SUMIFS(LOGBOOK!$V$5:$V$1036129,LOGBOOK!$D$5:$D$1036129,F67,LOGBOOK!$AN$5:$AN$1036129,V67,LOGBOOK!$E$5:$E$1036129,L67)=0," ",SUMIFS(LOGBOOK!$V$5:$V$1036129,LOGBOOK!$D$5:$D$1036129,F67,LOGBOOK!$AN$5:$AN$1036129,V67,LOGBOOK!$E$5:$E$1036129,L67))</f>
        <v xml:space="preserve"> </v>
      </c>
      <c r="U80" s="1131"/>
      <c r="V80" s="1131"/>
      <c r="W80" s="1131"/>
      <c r="X80" s="1131"/>
      <c r="Y80" s="1132"/>
      <c r="Z80" s="15"/>
      <c r="AA80" s="631"/>
      <c r="AB80" s="631"/>
      <c r="AC80" s="631"/>
      <c r="AD80" s="631"/>
      <c r="AE80" s="631"/>
      <c r="AF80" s="625"/>
      <c r="AG80" s="632"/>
      <c r="AH80" s="632"/>
      <c r="AI80" s="625"/>
      <c r="AJ80" s="625"/>
      <c r="AK80" s="632"/>
      <c r="AL80" s="632"/>
      <c r="AM80" s="625"/>
      <c r="AN80" s="625"/>
      <c r="AO80" s="632"/>
      <c r="AP80" s="632"/>
      <c r="AQ80" s="625"/>
      <c r="AR80" s="623"/>
      <c r="AS80" s="623"/>
      <c r="AT80" s="623"/>
      <c r="AU80" s="633"/>
      <c r="AV80" s="634"/>
      <c r="AW80" s="633"/>
      <c r="AX80" s="643"/>
      <c r="AY80" s="637"/>
      <c r="AZ80" s="1218"/>
      <c r="BA80" s="1218"/>
      <c r="BB80" s="1218"/>
      <c r="BC80" s="1218"/>
      <c r="BD80" s="1219"/>
      <c r="BE80" s="1129"/>
      <c r="BF80" s="1130"/>
      <c r="BG80" s="1130"/>
      <c r="BH80" s="1130"/>
      <c r="BI80" s="1130"/>
      <c r="BJ80" s="1130"/>
      <c r="BK80" s="624"/>
      <c r="BL80" s="1223" t="str">
        <f>IF('FRONT PAGE'!$A$1="www.fly-logics.com","IFR",0)</f>
        <v>IFR</v>
      </c>
      <c r="BM80" s="1224"/>
      <c r="BN80" s="1224"/>
      <c r="BO80" s="1224"/>
      <c r="BP80" s="1224"/>
      <c r="BQ80" s="1131" t="str">
        <f>IF(SUMIFS(LOGBOOK!$V$5:$V$1036129,LOGBOOK!$D$5:$D$1036129,BC67,LOGBOOK!$AN$5:$AN$1036129,BS67,LOGBOOK!$E$5:$E$1036129,BI67)=0," ",SUMIFS(LOGBOOK!$V$5:$V$1036129,LOGBOOK!$D$5:$D$1036129,BC67,LOGBOOK!$AN$5:$AN$1036129,BS67,LOGBOOK!$E$5:$E$1036129,BI67))</f>
        <v xml:space="preserve"> </v>
      </c>
      <c r="BR80" s="1131"/>
      <c r="BS80" s="1131"/>
      <c r="BT80" s="1131"/>
      <c r="BU80" s="1131"/>
      <c r="BV80" s="1132"/>
      <c r="BW80" s="15"/>
      <c r="BX80" s="631"/>
      <c r="BY80" s="631"/>
      <c r="BZ80" s="631"/>
      <c r="CA80" s="631"/>
      <c r="CB80" s="631"/>
      <c r="CC80" s="625"/>
      <c r="CD80" s="632"/>
      <c r="CE80" s="632"/>
      <c r="CF80" s="625"/>
      <c r="CG80" s="625"/>
      <c r="CH80" s="632"/>
      <c r="CI80" s="632"/>
      <c r="CJ80" s="625"/>
      <c r="CK80" s="625"/>
      <c r="CL80" s="632"/>
      <c r="CM80" s="632"/>
      <c r="CN80" s="625"/>
      <c r="CO80" s="623"/>
      <c r="CP80" s="623"/>
      <c r="CQ80" s="623"/>
      <c r="CR80" s="633"/>
      <c r="CS80" s="634"/>
      <c r="CT80" s="633"/>
      <c r="CU80" s="643"/>
      <c r="CV80" s="247"/>
      <c r="CW80" s="212"/>
      <c r="CX80" s="637"/>
      <c r="CY80" s="1218"/>
      <c r="CZ80" s="1218"/>
      <c r="DA80" s="1218"/>
      <c r="DB80" s="1218"/>
      <c r="DC80" s="1219"/>
      <c r="DD80" s="1129"/>
      <c r="DE80" s="1130"/>
      <c r="DF80" s="1130"/>
      <c r="DG80" s="1130"/>
      <c r="DH80" s="1130"/>
      <c r="DI80" s="1130"/>
      <c r="DJ80" s="624"/>
      <c r="DK80" s="1223" t="str">
        <f>IF('FRONT PAGE'!$A$1="www.fly-logics.com","IFR",0)</f>
        <v>IFR</v>
      </c>
      <c r="DL80" s="1224"/>
      <c r="DM80" s="1224"/>
      <c r="DN80" s="1224"/>
      <c r="DO80" s="1224"/>
      <c r="DP80" s="1131" t="str">
        <f>IF(SUMIFS(LOGBOOK!$V$5:$V$1036129,LOGBOOK!$D$5:$D$1036129,DB67,LOGBOOK!$AN$5:$AN$1036129,DR67,LOGBOOK!$E$5:$E$1036129,DH67)=0," ",SUMIFS(LOGBOOK!$V$5:$V$1036129,LOGBOOK!$D$5:$D$1036129,DB67,LOGBOOK!$AN$5:$AN$1036129,DR67,LOGBOOK!$E$5:$E$1036129,DH67))</f>
        <v xml:space="preserve"> </v>
      </c>
      <c r="DQ80" s="1131"/>
      <c r="DR80" s="1131"/>
      <c r="DS80" s="1131"/>
      <c r="DT80" s="1131"/>
      <c r="DU80" s="1132"/>
      <c r="DV80" s="15"/>
      <c r="DW80" s="631"/>
      <c r="DX80" s="631"/>
      <c r="DY80" s="631"/>
      <c r="DZ80" s="631"/>
      <c r="EA80" s="631"/>
      <c r="EB80" s="625"/>
      <c r="EC80" s="632"/>
      <c r="ED80" s="632"/>
      <c r="EE80" s="625"/>
      <c r="EF80" s="625"/>
      <c r="EG80" s="632"/>
      <c r="EH80" s="632"/>
      <c r="EI80" s="625"/>
      <c r="EJ80" s="625"/>
      <c r="EK80" s="632"/>
      <c r="EL80" s="632"/>
      <c r="EM80" s="625"/>
      <c r="EN80" s="623"/>
      <c r="EO80" s="623"/>
      <c r="EP80" s="623"/>
      <c r="EQ80" s="633"/>
      <c r="ER80" s="634"/>
      <c r="ES80" s="633"/>
      <c r="ET80" s="643"/>
      <c r="EU80" s="637"/>
      <c r="EV80" s="1218"/>
      <c r="EW80" s="1218"/>
      <c r="EX80" s="1218"/>
      <c r="EY80" s="1218"/>
      <c r="EZ80" s="1219"/>
      <c r="FA80" s="1129"/>
      <c r="FB80" s="1130"/>
      <c r="FC80" s="1130"/>
      <c r="FD80" s="1130"/>
      <c r="FE80" s="1130"/>
      <c r="FF80" s="1130"/>
      <c r="FG80" s="624"/>
      <c r="FH80" s="1223" t="str">
        <f>IF('FRONT PAGE'!$A$1="www.fly-logics.com","IFR",0)</f>
        <v>IFR</v>
      </c>
      <c r="FI80" s="1224"/>
      <c r="FJ80" s="1224"/>
      <c r="FK80" s="1224"/>
      <c r="FL80" s="1224"/>
      <c r="FM80" s="1131" t="str">
        <f>IF(SUMIFS(LOGBOOK!$V$5:$V$1036129,LOGBOOK!$D$5:$D$1036129,EY67,LOGBOOK!$AN$5:$AN$1036129,FO67,LOGBOOK!$E$5:$E$1036129,FE67)=0," ",SUMIFS(LOGBOOK!$V$5:$V$1036129,LOGBOOK!$D$5:$D$1036129,EY67,LOGBOOK!$AN$5:$AN$1036129,FO67,LOGBOOK!$E$5:$E$1036129,FE67))</f>
        <v xml:space="preserve"> </v>
      </c>
      <c r="FN80" s="1131"/>
      <c r="FO80" s="1131"/>
      <c r="FP80" s="1131"/>
      <c r="FQ80" s="1131"/>
      <c r="FR80" s="1132"/>
      <c r="FS80" s="15"/>
      <c r="FT80" s="631"/>
      <c r="FU80" s="631"/>
      <c r="FV80" s="631"/>
      <c r="FW80" s="631"/>
      <c r="FX80" s="631"/>
      <c r="FY80" s="625"/>
      <c r="FZ80" s="632"/>
      <c r="GA80" s="632"/>
      <c r="GB80" s="625"/>
      <c r="GC80" s="625"/>
      <c r="GD80" s="632"/>
      <c r="GE80" s="632"/>
      <c r="GF80" s="625"/>
      <c r="GG80" s="625"/>
      <c r="GH80" s="632"/>
      <c r="GI80" s="632"/>
      <c r="GJ80" s="625"/>
      <c r="GK80" s="623"/>
      <c r="GL80" s="623"/>
      <c r="GM80" s="623"/>
      <c r="GN80" s="633"/>
      <c r="GO80" s="634"/>
      <c r="GP80" s="633"/>
      <c r="GQ80" s="643"/>
      <c r="GR80" s="6"/>
    </row>
    <row r="81" spans="1:200" ht="3" customHeight="1" x14ac:dyDescent="0.25">
      <c r="A81" s="212"/>
      <c r="B81" s="637"/>
      <c r="C81" s="624"/>
      <c r="D81" s="624"/>
      <c r="E81" s="624"/>
      <c r="F81" s="624"/>
      <c r="G81" s="624"/>
      <c r="H81" s="624"/>
      <c r="I81" s="624"/>
      <c r="J81" s="624"/>
      <c r="K81" s="624"/>
      <c r="L81" s="624"/>
      <c r="M81" s="624"/>
      <c r="N81" s="624"/>
      <c r="O81" s="624"/>
      <c r="P81" s="624"/>
      <c r="Q81" s="624"/>
      <c r="R81" s="624"/>
      <c r="S81" s="624"/>
      <c r="T81" s="624"/>
      <c r="U81" s="624"/>
      <c r="V81" s="624"/>
      <c r="W81" s="624"/>
      <c r="X81" s="624"/>
      <c r="Y81" s="624"/>
      <c r="Z81" s="15"/>
      <c r="AA81" s="631"/>
      <c r="AB81" s="631"/>
      <c r="AC81" s="631"/>
      <c r="AD81" s="631"/>
      <c r="AE81" s="631"/>
      <c r="AF81" s="625"/>
      <c r="AG81" s="625"/>
      <c r="AH81" s="625"/>
      <c r="AI81" s="625"/>
      <c r="AJ81" s="625"/>
      <c r="AK81" s="625"/>
      <c r="AL81" s="625"/>
      <c r="AM81" s="625"/>
      <c r="AN81" s="625"/>
      <c r="AO81" s="625"/>
      <c r="AP81" s="625"/>
      <c r="AQ81" s="625"/>
      <c r="AR81" s="623"/>
      <c r="AS81" s="623"/>
      <c r="AT81" s="623"/>
      <c r="AU81" s="633"/>
      <c r="AV81" s="633"/>
      <c r="AW81" s="633"/>
      <c r="AX81" s="643"/>
      <c r="AY81" s="637"/>
      <c r="AZ81" s="624"/>
      <c r="BA81" s="624"/>
      <c r="BB81" s="624"/>
      <c r="BC81" s="624"/>
      <c r="BD81" s="624"/>
      <c r="BE81" s="624"/>
      <c r="BF81" s="624"/>
      <c r="BG81" s="624"/>
      <c r="BH81" s="624"/>
      <c r="BI81" s="624"/>
      <c r="BJ81" s="624"/>
      <c r="BK81" s="624"/>
      <c r="BL81" s="624"/>
      <c r="BM81" s="624"/>
      <c r="BN81" s="624"/>
      <c r="BO81" s="624"/>
      <c r="BP81" s="624"/>
      <c r="BQ81" s="624"/>
      <c r="BR81" s="624"/>
      <c r="BS81" s="624"/>
      <c r="BT81" s="624"/>
      <c r="BU81" s="624"/>
      <c r="BV81" s="624"/>
      <c r="BW81" s="15"/>
      <c r="BX81" s="631"/>
      <c r="BY81" s="631"/>
      <c r="BZ81" s="631"/>
      <c r="CA81" s="631"/>
      <c r="CB81" s="631"/>
      <c r="CC81" s="625"/>
      <c r="CD81" s="625"/>
      <c r="CE81" s="625"/>
      <c r="CF81" s="625"/>
      <c r="CG81" s="625"/>
      <c r="CH81" s="625"/>
      <c r="CI81" s="625"/>
      <c r="CJ81" s="625"/>
      <c r="CK81" s="625"/>
      <c r="CL81" s="625"/>
      <c r="CM81" s="625"/>
      <c r="CN81" s="625"/>
      <c r="CO81" s="623"/>
      <c r="CP81" s="623"/>
      <c r="CQ81" s="623"/>
      <c r="CR81" s="633"/>
      <c r="CS81" s="633"/>
      <c r="CT81" s="633"/>
      <c r="CU81" s="643"/>
      <c r="CV81" s="247"/>
      <c r="CW81" s="212"/>
      <c r="CX81" s="637"/>
      <c r="CY81" s="624"/>
      <c r="CZ81" s="624"/>
      <c r="DA81" s="624"/>
      <c r="DB81" s="624"/>
      <c r="DC81" s="624"/>
      <c r="DD81" s="624"/>
      <c r="DE81" s="624"/>
      <c r="DF81" s="624"/>
      <c r="DG81" s="624"/>
      <c r="DH81" s="624"/>
      <c r="DI81" s="624"/>
      <c r="DJ81" s="624"/>
      <c r="DK81" s="624"/>
      <c r="DL81" s="624"/>
      <c r="DM81" s="624"/>
      <c r="DN81" s="624"/>
      <c r="DO81" s="624"/>
      <c r="DP81" s="624"/>
      <c r="DQ81" s="624"/>
      <c r="DR81" s="624"/>
      <c r="DS81" s="624"/>
      <c r="DT81" s="624"/>
      <c r="DU81" s="624"/>
      <c r="DV81" s="15"/>
      <c r="DW81" s="631"/>
      <c r="DX81" s="631"/>
      <c r="DY81" s="631"/>
      <c r="DZ81" s="631"/>
      <c r="EA81" s="631"/>
      <c r="EB81" s="625"/>
      <c r="EC81" s="625"/>
      <c r="ED81" s="625"/>
      <c r="EE81" s="625"/>
      <c r="EF81" s="625"/>
      <c r="EG81" s="625"/>
      <c r="EH81" s="625"/>
      <c r="EI81" s="625"/>
      <c r="EJ81" s="625"/>
      <c r="EK81" s="625"/>
      <c r="EL81" s="625"/>
      <c r="EM81" s="625"/>
      <c r="EN81" s="623"/>
      <c r="EO81" s="623"/>
      <c r="EP81" s="623"/>
      <c r="EQ81" s="633"/>
      <c r="ER81" s="633"/>
      <c r="ES81" s="633"/>
      <c r="ET81" s="643"/>
      <c r="EU81" s="637"/>
      <c r="EV81" s="624"/>
      <c r="EW81" s="624"/>
      <c r="EX81" s="624"/>
      <c r="EY81" s="624"/>
      <c r="EZ81" s="624"/>
      <c r="FA81" s="624"/>
      <c r="FB81" s="624"/>
      <c r="FC81" s="624"/>
      <c r="FD81" s="624"/>
      <c r="FE81" s="624"/>
      <c r="FF81" s="624"/>
      <c r="FG81" s="624"/>
      <c r="FH81" s="624"/>
      <c r="FI81" s="624"/>
      <c r="FJ81" s="624"/>
      <c r="FK81" s="624"/>
      <c r="FL81" s="624"/>
      <c r="FM81" s="624"/>
      <c r="FN81" s="624"/>
      <c r="FO81" s="624"/>
      <c r="FP81" s="624"/>
      <c r="FQ81" s="624"/>
      <c r="FR81" s="624"/>
      <c r="FS81" s="15"/>
      <c r="FT81" s="631"/>
      <c r="FU81" s="631"/>
      <c r="FV81" s="631"/>
      <c r="FW81" s="631"/>
      <c r="FX81" s="631"/>
      <c r="FY81" s="625"/>
      <c r="FZ81" s="625"/>
      <c r="GA81" s="625"/>
      <c r="GB81" s="625"/>
      <c r="GC81" s="625"/>
      <c r="GD81" s="625"/>
      <c r="GE81" s="625"/>
      <c r="GF81" s="625"/>
      <c r="GG81" s="625"/>
      <c r="GH81" s="625"/>
      <c r="GI81" s="625"/>
      <c r="GJ81" s="625"/>
      <c r="GK81" s="623"/>
      <c r="GL81" s="623"/>
      <c r="GM81" s="623"/>
      <c r="GN81" s="633"/>
      <c r="GO81" s="633"/>
      <c r="GP81" s="633"/>
      <c r="GQ81" s="643"/>
      <c r="GR81" s="6"/>
    </row>
    <row r="82" spans="1:200" ht="11.25" customHeight="1" x14ac:dyDescent="0.25">
      <c r="A82" s="212"/>
      <c r="B82" s="637"/>
      <c r="C82" s="1218" t="str">
        <f>IF('FRONT PAGE'!$A$1="www.fly-logics.com","INSTR.",0)</f>
        <v>INSTR.</v>
      </c>
      <c r="D82" s="1225"/>
      <c r="E82" s="1225"/>
      <c r="F82" s="1225"/>
      <c r="G82" s="1226"/>
      <c r="H82" s="1129" t="str">
        <f>IF(SUMIFS(LOGBOOK!$AA$5:$AA$1036129,LOGBOOK!$D$5:$D$1036129,F67,LOGBOOK!$AN$5:$AN$1036129,V67,LOGBOOK!$E$5:$E$1036129,L67)=0," ",SUMIFS(LOGBOOK!$AA$5:$AA$1036129,LOGBOOK!$D$5:$D$1036129,F67,LOGBOOK!$AN$5:$AN$1036129,V67,LOGBOOK!$E$5:$E$1036129,L67))</f>
        <v xml:space="preserve"> </v>
      </c>
      <c r="I82" s="1130" t="str">
        <f>H82</f>
        <v xml:space="preserve"> </v>
      </c>
      <c r="J82" s="1130"/>
      <c r="K82" s="1130"/>
      <c r="L82" s="1130"/>
      <c r="M82" s="1130"/>
      <c r="N82" s="624"/>
      <c r="O82" s="654" t="str">
        <f>IF('FRONT PAGE'!$A$1="www.fly-logics.com","LANDINGSS",0)</f>
        <v>LANDINGSS</v>
      </c>
      <c r="P82" s="638"/>
      <c r="Q82" s="638"/>
      <c r="R82" s="638"/>
      <c r="S82" s="638"/>
      <c r="T82" s="638"/>
      <c r="U82" s="638"/>
      <c r="V82" s="638"/>
      <c r="W82" s="638"/>
      <c r="X82" s="638"/>
      <c r="Y82" s="638"/>
      <c r="Z82" s="15"/>
      <c r="AA82" s="629" t="str">
        <f>IF('FRONT PAGE'!$A$1="www.fly-logics.com","JUN",0)</f>
        <v>JUN</v>
      </c>
      <c r="AB82" s="631"/>
      <c r="AC82" s="631"/>
      <c r="AD82" s="631"/>
      <c r="AE82" s="631"/>
      <c r="AF82" s="630" t="str">
        <f>IF(SUMIFS(LOGBOOK!$Y$5:$Y$1036129,LOGBOOK!$D$5:$D$1036129,F67,LOGBOOK!$AN$5:$AN$1036129,V67,LOGBOOK!$E$5:$E$1036129,L67,LOGBOOK!$AM$5:$AM$1036129,"JUN")=0," ",SUMIFS(LOGBOOK!$Y$5:$Y$1036129,LOGBOOK!$D$5:$D$1036129,F67,LOGBOOK!$AN$5:$AN$1036129,V67,LOGBOOK!$E$5:$E$1036129,L67,LOGBOOK!$AM$5:$AM$1036129,"JUN"))</f>
        <v xml:space="preserve"> </v>
      </c>
      <c r="AG82" s="625"/>
      <c r="AH82" s="625"/>
      <c r="AI82" s="625"/>
      <c r="AJ82" s="630" t="str">
        <f>IF(SUMIFS(LOGBOOK!$Z$5:$Z$1036129,LOGBOOK!$D$5:$D$1036129,F67,LOGBOOK!$AN$5:$AN$1036129,V67,LOGBOOK!$E$5:$E$1036129,L67,LOGBOOK!$AM$5:$AM$1036129,"JUN")=0," ",SUMIFS(LOGBOOK!$Z$5:$Z$1036129,LOGBOOK!$D$5:$D$1036129,F67,LOGBOOK!$AN$5:$AN$1036129,V67,LOGBOOK!$E$5:$E$1036129,L67,LOGBOOK!$AM$5:$AM$1036129,"JUN"))</f>
        <v xml:space="preserve"> </v>
      </c>
      <c r="AK82" s="625"/>
      <c r="AL82" s="625"/>
      <c r="AM82" s="625"/>
      <c r="AN82" s="630" t="str">
        <f>IF(SUMIFS(LOGBOOK!$AA$5:$AA$1036129,LOGBOOK!$D$5:$D$1036129,F67,LOGBOOK!$AN$5:$AN$1036129,V67,LOGBOOK!$E$5:$E$1036129,L67,LOGBOOK!$AM$5:$AM$1036129,"JUN")=0," ",SUMIFS(LOGBOOK!$AA$5:$AA$1036129,LOGBOOK!$D$5:$D$1036129,F67,LOGBOOK!$AN$5:$AN$1036129,V67,LOGBOOK!$E$5:$E$1036129,L67,LOGBOOK!$AM$5:$AM$1036129,"JUN"))</f>
        <v xml:space="preserve"> </v>
      </c>
      <c r="AO82" s="625"/>
      <c r="AP82" s="625"/>
      <c r="AQ82" s="625"/>
      <c r="AR82" s="623" t="str">
        <f>IF(SUMIFS(LOGBOOK!$AE$5:$AE$1036129,LOGBOOK!$D$5:$D$1036129,F67,LOGBOOK!$AN$5:$AN$1036129,V67,LOGBOOK!$E$5:$E$1036129,L67,LOGBOOK!$AM$5:$AM$1036129,"JUN")=0," ",SUMIFS(LOGBOOK!$AE$5:$AE$1036129,LOGBOOK!$D$5:$D$1036129,F67,LOGBOOK!$AN$5:$AN$1036129,V67,LOGBOOK!$E$5:$E$1036129,L67,LOGBOOK!$AM$5:$AM$1036129,"JUN"))</f>
        <v xml:space="preserve"> </v>
      </c>
      <c r="AS82" s="623"/>
      <c r="AT82" s="623"/>
      <c r="AU82" s="623" t="str">
        <f>IF(SUMIFS(LOGBOOK!$AF$5:$AF$1036129,LOGBOOK!$D$5:$D$1036129,F67,LOGBOOK!$AN$5:$AN$1036129,V67,LOGBOOK!$E$5:$E$1036129,L67,LOGBOOK!$AM$5:$AM$1036129,"JUN")=0," ",SUMIFS(LOGBOOK!$AF$5:$AF$1036129,LOGBOOK!$D$5:$D$1036129,F67,LOGBOOK!$AN$5:$AN$1036129,V67,LOGBOOK!$E$5:$E$1036129,L67,LOGBOOK!$AM$5:$AM$1036129,"JUN"))</f>
        <v xml:space="preserve"> </v>
      </c>
      <c r="AV82" s="633"/>
      <c r="AW82" s="633"/>
      <c r="AX82" s="643"/>
      <c r="AY82" s="637"/>
      <c r="AZ82" s="1218" t="str">
        <f>IF('FRONT PAGE'!$A$1="www.fly-logics.com","INSTR.",0)</f>
        <v>INSTR.</v>
      </c>
      <c r="BA82" s="1225"/>
      <c r="BB82" s="1225"/>
      <c r="BC82" s="1225"/>
      <c r="BD82" s="1226"/>
      <c r="BE82" s="1129" t="str">
        <f>IF(SUMIFS(LOGBOOK!$AA$5:$AA$1036129,LOGBOOK!$D$5:$D$1036129,BC67,LOGBOOK!$AN$5:$AN$1036129,BS67,LOGBOOK!$E$5:$E$1036129,BI67)=0," ",SUMIFS(LOGBOOK!$AA$5:$AA$1036129,LOGBOOK!$D$5:$D$1036129,BC67,LOGBOOK!$AN$5:$AN$1036129,BS67,LOGBOOK!$E$5:$E$1036129,BI67))</f>
        <v xml:space="preserve"> </v>
      </c>
      <c r="BF82" s="1130" t="str">
        <f>BE82</f>
        <v xml:space="preserve"> </v>
      </c>
      <c r="BG82" s="1130"/>
      <c r="BH82" s="1130"/>
      <c r="BI82" s="1130"/>
      <c r="BJ82" s="1130"/>
      <c r="BK82" s="624"/>
      <c r="BL82" s="654" t="str">
        <f>IF('FRONT PAGE'!$A$1="www.fly-logics.com","LANDINGSS",0)</f>
        <v>LANDINGSS</v>
      </c>
      <c r="BM82" s="638"/>
      <c r="BN82" s="638"/>
      <c r="BO82" s="638"/>
      <c r="BP82" s="638"/>
      <c r="BQ82" s="638"/>
      <c r="BR82" s="638"/>
      <c r="BS82" s="638"/>
      <c r="BT82" s="638"/>
      <c r="BU82" s="638"/>
      <c r="BV82" s="638"/>
      <c r="BW82" s="15"/>
      <c r="BX82" s="629" t="str">
        <f>IF('FRONT PAGE'!$A$1="www.fly-logics.com","JUN",0)</f>
        <v>JUN</v>
      </c>
      <c r="BY82" s="631"/>
      <c r="BZ82" s="631"/>
      <c r="CA82" s="631"/>
      <c r="CB82" s="631"/>
      <c r="CC82" s="630" t="str">
        <f>IF(SUMIFS(LOGBOOK!$Y$5:$Y$1036129,LOGBOOK!$D$5:$D$1036129,BC67,LOGBOOK!$AN$5:$AN$1036129,BS67,LOGBOOK!$E$5:$E$1036129,BI67,LOGBOOK!$AM$5:$AM$1036129,"JUN")=0," ",SUMIFS(LOGBOOK!$Y$5:$Y$1036129,LOGBOOK!$D$5:$D$1036129,BC67,LOGBOOK!$AN$5:$AN$1036129,BS67,LOGBOOK!$E$5:$E$1036129,BI67,LOGBOOK!$AM$5:$AM$1036129,"JUN"))</f>
        <v xml:space="preserve"> </v>
      </c>
      <c r="CD82" s="625"/>
      <c r="CE82" s="625"/>
      <c r="CF82" s="625"/>
      <c r="CG82" s="630" t="str">
        <f>IF(SUMIFS(LOGBOOK!$Z$5:$Z$1036129,LOGBOOK!$D$5:$D$1036129,BC67,LOGBOOK!$AN$5:$AN$1036129,BS67,LOGBOOK!$E$5:$E$1036129,BI67,LOGBOOK!$AM$5:$AM$1036129,"JUN")=0," ",SUMIFS(LOGBOOK!$Z$5:$Z$1036129,LOGBOOK!$D$5:$D$1036129,BC67,LOGBOOK!$AN$5:$AN$1036129,BS67,LOGBOOK!$E$5:$E$1036129,BI67,LOGBOOK!$AM$5:$AM$1036129,"JUN"))</f>
        <v xml:space="preserve"> </v>
      </c>
      <c r="CH82" s="625"/>
      <c r="CI82" s="625"/>
      <c r="CJ82" s="625"/>
      <c r="CK82" s="630" t="str">
        <f>IF(SUMIFS(LOGBOOK!$AA$5:$AA$1036129,LOGBOOK!$D$5:$D$1036129,BC67,LOGBOOK!$AN$5:$AN$1036129,BS67,LOGBOOK!$E$5:$E$1036129,BI67,LOGBOOK!$AM$5:$AM$1036129,"JUN")=0," ",SUMIFS(LOGBOOK!$AA$5:$AA$1036129,LOGBOOK!$D$5:$D$1036129,BC67,LOGBOOK!$AN$5:$AN$1036129,BS67,LOGBOOK!$E$5:$E$1036129,BI67,LOGBOOK!$AM$5:$AM$1036129,"JUN"))</f>
        <v xml:space="preserve"> </v>
      </c>
      <c r="CL82" s="625"/>
      <c r="CM82" s="625"/>
      <c r="CN82" s="625"/>
      <c r="CO82" s="623" t="str">
        <f>IF(SUMIFS(LOGBOOK!$AE$5:$AE$1036129,LOGBOOK!$D$5:$D$1036129,BC67,LOGBOOK!$AN$5:$AN$1036129,BS67,LOGBOOK!$E$5:$E$1036129,BI67,LOGBOOK!$AM$5:$AM$1036129,"JUN")=0," ",SUMIFS(LOGBOOK!$AE$5:$AE$1036129,LOGBOOK!$D$5:$D$1036129,BC67,LOGBOOK!$AN$5:$AN$1036129,BS67,LOGBOOK!$E$5:$E$1036129,BI67,LOGBOOK!$AM$5:$AM$1036129,"JUN"))</f>
        <v xml:space="preserve"> </v>
      </c>
      <c r="CP82" s="623"/>
      <c r="CQ82" s="623"/>
      <c r="CR82" s="623" t="str">
        <f>IF(SUMIFS(LOGBOOK!$AF$5:$AF$1036129,LOGBOOK!$D$5:$D$1036129,BC67,LOGBOOK!$AN$5:$AN$1036129,BS67,LOGBOOK!$E$5:$E$1036129,BI67,LOGBOOK!$AM$5:$AM$1036129,"JUN")=0," ",SUMIFS(LOGBOOK!$AF$5:$AF$1036129,LOGBOOK!$D$5:$D$1036129,BC67,LOGBOOK!$AN$5:$AN$1036129,BS67,LOGBOOK!$E$5:$E$1036129,BI67,LOGBOOK!$AM$5:$AM$1036129,"JUN"))</f>
        <v xml:space="preserve"> </v>
      </c>
      <c r="CS82" s="633"/>
      <c r="CT82" s="633"/>
      <c r="CU82" s="643"/>
      <c r="CV82" s="247"/>
      <c r="CW82" s="212"/>
      <c r="CX82" s="637"/>
      <c r="CY82" s="1218" t="str">
        <f>IF('FRONT PAGE'!$A$1="www.fly-logics.com","INSTR.",0)</f>
        <v>INSTR.</v>
      </c>
      <c r="CZ82" s="1225"/>
      <c r="DA82" s="1225"/>
      <c r="DB82" s="1225"/>
      <c r="DC82" s="1226"/>
      <c r="DD82" s="1129" t="str">
        <f>IF(SUMIFS(LOGBOOK!$AA$5:$AA$1036129,LOGBOOK!$D$5:$D$1036129,DB67,LOGBOOK!$AN$5:$AN$1036129,DR67,LOGBOOK!$E$5:$E$1036129,DH67)=0," ",SUMIFS(LOGBOOK!$AA$5:$AA$1036129,LOGBOOK!$D$5:$D$1036129,DB67,LOGBOOK!$AN$5:$AN$1036129,DR67,LOGBOOK!$E$5:$E$1036129,DH67))</f>
        <v xml:space="preserve"> </v>
      </c>
      <c r="DE82" s="1130" t="str">
        <f>DD82</f>
        <v xml:space="preserve"> </v>
      </c>
      <c r="DF82" s="1130"/>
      <c r="DG82" s="1130"/>
      <c r="DH82" s="1130"/>
      <c r="DI82" s="1130"/>
      <c r="DJ82" s="624"/>
      <c r="DK82" s="654" t="str">
        <f>IF('FRONT PAGE'!$A$1="www.fly-logics.com","LANDINGSS",0)</f>
        <v>LANDINGSS</v>
      </c>
      <c r="DL82" s="638"/>
      <c r="DM82" s="638"/>
      <c r="DN82" s="638"/>
      <c r="DO82" s="638"/>
      <c r="DP82" s="638"/>
      <c r="DQ82" s="638"/>
      <c r="DR82" s="638"/>
      <c r="DS82" s="638"/>
      <c r="DT82" s="638"/>
      <c r="DU82" s="638"/>
      <c r="DV82" s="15"/>
      <c r="DW82" s="629" t="str">
        <f>IF('FRONT PAGE'!$A$1="www.fly-logics.com","JUN",0)</f>
        <v>JUN</v>
      </c>
      <c r="DX82" s="631"/>
      <c r="DY82" s="631"/>
      <c r="DZ82" s="631"/>
      <c r="EA82" s="631"/>
      <c r="EB82" s="630" t="str">
        <f>IF(SUMIFS(LOGBOOK!$Y$5:$Y$1036129,LOGBOOK!$D$5:$D$1036129,DB67,LOGBOOK!$AN$5:$AN$1036129,DR67,LOGBOOK!$E$5:$E$1036129,DH67,LOGBOOK!$AM$5:$AM$1036129,"JUN")=0," ",SUMIFS(LOGBOOK!$Y$5:$Y$1036129,LOGBOOK!$D$5:$D$1036129,DB67,LOGBOOK!$AN$5:$AN$1036129,DR67,LOGBOOK!$E$5:$E$1036129,DH67,LOGBOOK!$AM$5:$AM$1036129,"JUN"))</f>
        <v xml:space="preserve"> </v>
      </c>
      <c r="EC82" s="625"/>
      <c r="ED82" s="625"/>
      <c r="EE82" s="625"/>
      <c r="EF82" s="630" t="str">
        <f>IF(SUMIFS(LOGBOOK!$Z$5:$Z$1036129,LOGBOOK!$D$5:$D$1036129,DB67,LOGBOOK!$AN$5:$AN$1036129,DR67,LOGBOOK!$E$5:$E$1036129,DH67,LOGBOOK!$AM$5:$AM$1036129,"JUN")=0," ",SUMIFS(LOGBOOK!$Z$5:$Z$1036129,LOGBOOK!$D$5:$D$1036129,DB67,LOGBOOK!$AN$5:$AN$1036129,DR67,LOGBOOK!$E$5:$E$1036129,DH67,LOGBOOK!$AM$5:$AM$1036129,"JUN"))</f>
        <v xml:space="preserve"> </v>
      </c>
      <c r="EG82" s="625"/>
      <c r="EH82" s="625"/>
      <c r="EI82" s="625"/>
      <c r="EJ82" s="630" t="str">
        <f>IF(SUMIFS(LOGBOOK!$AA$5:$AA$1036129,LOGBOOK!$D$5:$D$1036129,DB67,LOGBOOK!$AN$5:$AN$1036129,DR67,LOGBOOK!$E$5:$E$1036129,DH67,LOGBOOK!$AM$5:$AM$1036129,"JUN")=0," ",SUMIFS(LOGBOOK!$AA$5:$AA$1036129,LOGBOOK!$D$5:$D$1036129,DB67,LOGBOOK!$AN$5:$AN$1036129,DR67,LOGBOOK!$E$5:$E$1036129,DH67,LOGBOOK!$AM$5:$AM$1036129,"JUN"))</f>
        <v xml:space="preserve"> </v>
      </c>
      <c r="EK82" s="625"/>
      <c r="EL82" s="625"/>
      <c r="EM82" s="625"/>
      <c r="EN82" s="623" t="str">
        <f>IF(SUMIFS(LOGBOOK!$AE$5:$AE$1036129,LOGBOOK!$D$5:$D$1036129,DB67,LOGBOOK!$AN$5:$AN$1036129,DR67,LOGBOOK!$E$5:$E$1036129,DH67,LOGBOOK!$AM$5:$AM$1036129,"JUN")=0," ",SUMIFS(LOGBOOK!$AE$5:$AE$1036129,LOGBOOK!$D$5:$D$1036129,DB67,LOGBOOK!$AN$5:$AN$1036129,DR67,LOGBOOK!$E$5:$E$1036129,DH67,LOGBOOK!$AM$5:$AM$1036129,"JUN"))</f>
        <v xml:space="preserve"> </v>
      </c>
      <c r="EO82" s="623"/>
      <c r="EP82" s="623"/>
      <c r="EQ82" s="623" t="str">
        <f>IF(SUMIFS(LOGBOOK!$AF$5:$AF$1036129,LOGBOOK!$D$5:$D$1036129,DB67,LOGBOOK!$AN$5:$AN$1036129,DR67,LOGBOOK!$E$5:$E$1036129,DH67,LOGBOOK!$AM$5:$AM$1036129,"JUN")=0," ",SUMIFS(LOGBOOK!$AF$5:$AF$1036129,LOGBOOK!$D$5:$D$1036129,DB67,LOGBOOK!$AN$5:$AN$1036129,DR67,LOGBOOK!$E$5:$E$1036129,DH67,LOGBOOK!$AM$5:$AM$1036129,"JUN"))</f>
        <v xml:space="preserve"> </v>
      </c>
      <c r="ER82" s="633"/>
      <c r="ES82" s="633"/>
      <c r="ET82" s="643"/>
      <c r="EU82" s="637"/>
      <c r="EV82" s="1218" t="str">
        <f>IF('FRONT PAGE'!$A$1="www.fly-logics.com","INSTR.",0)</f>
        <v>INSTR.</v>
      </c>
      <c r="EW82" s="1225"/>
      <c r="EX82" s="1225"/>
      <c r="EY82" s="1225"/>
      <c r="EZ82" s="1226"/>
      <c r="FA82" s="1129" t="str">
        <f>IF(SUMIFS(LOGBOOK!$AA$5:$AA$1036129,LOGBOOK!$D$5:$D$1036129,EY67,LOGBOOK!$AN$5:$AN$1036129,FO67,LOGBOOK!$E$5:$E$1036129,FE67)=0," ",SUMIFS(LOGBOOK!$AA$5:$AA$1036129,LOGBOOK!$D$5:$D$1036129,EY67,LOGBOOK!$AN$5:$AN$1036129,FO67,LOGBOOK!$E$5:$E$1036129,FE67))</f>
        <v xml:space="preserve"> </v>
      </c>
      <c r="FB82" s="1130" t="str">
        <f>FA82</f>
        <v xml:space="preserve"> </v>
      </c>
      <c r="FC82" s="1130"/>
      <c r="FD82" s="1130"/>
      <c r="FE82" s="1130"/>
      <c r="FF82" s="1130"/>
      <c r="FG82" s="624"/>
      <c r="FH82" s="654" t="str">
        <f>IF('FRONT PAGE'!$A$1="www.fly-logics.com","LANDINGSS",0)</f>
        <v>LANDINGSS</v>
      </c>
      <c r="FI82" s="638"/>
      <c r="FJ82" s="638"/>
      <c r="FK82" s="638"/>
      <c r="FL82" s="638"/>
      <c r="FM82" s="638"/>
      <c r="FN82" s="638"/>
      <c r="FO82" s="638"/>
      <c r="FP82" s="638"/>
      <c r="FQ82" s="638"/>
      <c r="FR82" s="638"/>
      <c r="FS82" s="15"/>
      <c r="FT82" s="629" t="str">
        <f>IF('FRONT PAGE'!$A$1="www.fly-logics.com","JUN",0)</f>
        <v>JUN</v>
      </c>
      <c r="FU82" s="631"/>
      <c r="FV82" s="631"/>
      <c r="FW82" s="631"/>
      <c r="FX82" s="631"/>
      <c r="FY82" s="630" t="str">
        <f>IF(SUMIFS(LOGBOOK!$Y$5:$Y$1036129,LOGBOOK!$D$5:$D$1036129,EY67,LOGBOOK!$AN$5:$AN$1036129,FO67,LOGBOOK!$E$5:$E$1036129,FE67,LOGBOOK!$AM$5:$AM$1036129,"JUN")=0," ",SUMIFS(LOGBOOK!$Y$5:$Y$1036129,LOGBOOK!$D$5:$D$1036129,EY67,LOGBOOK!$AN$5:$AN$1036129,FO67,LOGBOOK!$E$5:$E$1036129,FE67,LOGBOOK!$AM$5:$AM$1036129,"JUN"))</f>
        <v xml:space="preserve"> </v>
      </c>
      <c r="FZ82" s="625"/>
      <c r="GA82" s="625"/>
      <c r="GB82" s="625"/>
      <c r="GC82" s="630" t="str">
        <f>IF(SUMIFS(LOGBOOK!$Z$5:$Z$1036129,LOGBOOK!$D$5:$D$1036129,EY67,LOGBOOK!$AN$5:$AN$1036129,FO67,LOGBOOK!$E$5:$E$1036129,FE67,LOGBOOK!$AM$5:$AM$1036129,"JUN")=0," ",SUMIFS(LOGBOOK!$Z$5:$Z$1036129,LOGBOOK!$D$5:$D$1036129,EY67,LOGBOOK!$AN$5:$AN$1036129,FO67,LOGBOOK!$E$5:$E$1036129,FE67,LOGBOOK!$AM$5:$AM$1036129,"JUN"))</f>
        <v xml:space="preserve"> </v>
      </c>
      <c r="GD82" s="625"/>
      <c r="GE82" s="625"/>
      <c r="GF82" s="625"/>
      <c r="GG82" s="630" t="str">
        <f>IF(SUMIFS(LOGBOOK!$AA$5:$AA$1036129,LOGBOOK!$D$5:$D$1036129,EY67,LOGBOOK!$AN$5:$AN$1036129,FO67,LOGBOOK!$E$5:$E$1036129,FE67,LOGBOOK!$AM$5:$AM$1036129,"JUN")=0," ",SUMIFS(LOGBOOK!$AA$5:$AA$1036129,LOGBOOK!$D$5:$D$1036129,EY67,LOGBOOK!$AN$5:$AN$1036129,FO67,LOGBOOK!$E$5:$E$1036129,FE67,LOGBOOK!$AM$5:$AM$1036129,"JUN"))</f>
        <v xml:space="preserve"> </v>
      </c>
      <c r="GH82" s="625"/>
      <c r="GI82" s="625"/>
      <c r="GJ82" s="625"/>
      <c r="GK82" s="623" t="str">
        <f>IF(SUMIFS(LOGBOOK!$AE$5:$AE$1036129,LOGBOOK!$D$5:$D$1036129,EY67,LOGBOOK!$AN$5:$AN$1036129,FO67,LOGBOOK!$E$5:$E$1036129,FE67,LOGBOOK!$AM$5:$AM$1036129,"JUN")=0," ",SUMIFS(LOGBOOK!$AE$5:$AE$1036129,LOGBOOK!$D$5:$D$1036129,EY67,LOGBOOK!$AN$5:$AN$1036129,FO67,LOGBOOK!$E$5:$E$1036129,FE67,LOGBOOK!$AM$5:$AM$1036129,"JUN"))</f>
        <v xml:space="preserve"> </v>
      </c>
      <c r="GL82" s="623"/>
      <c r="GM82" s="623"/>
      <c r="GN82" s="623" t="str">
        <f>IF(SUMIFS(LOGBOOK!$AF$5:$AF$1036129,LOGBOOK!$D$5:$D$1036129,EY67,LOGBOOK!$AN$5:$AN$1036129,FO67,LOGBOOK!$E$5:$E$1036129,FE67,LOGBOOK!$AM$5:$AM$1036129,"JUN")=0," ",SUMIFS(LOGBOOK!$AF$5:$AF$1036129,LOGBOOK!$D$5:$D$1036129,EY67,LOGBOOK!$AN$5:$AN$1036129,FO67,LOGBOOK!$E$5:$E$1036129,FE67,LOGBOOK!$AM$5:$AM$1036129,"JUN"))</f>
        <v xml:space="preserve"> </v>
      </c>
      <c r="GO82" s="633"/>
      <c r="GP82" s="633"/>
      <c r="GQ82" s="643"/>
      <c r="GR82" s="6"/>
    </row>
    <row r="83" spans="1:200" ht="8.85" customHeight="1" x14ac:dyDescent="0.25">
      <c r="A83" s="212"/>
      <c r="B83" s="637"/>
      <c r="C83" s="1225"/>
      <c r="D83" s="1225"/>
      <c r="E83" s="1225"/>
      <c r="F83" s="1225"/>
      <c r="G83" s="1226"/>
      <c r="H83" s="1129"/>
      <c r="I83" s="1130"/>
      <c r="J83" s="1130"/>
      <c r="K83" s="1130"/>
      <c r="L83" s="1130"/>
      <c r="M83" s="1130"/>
      <c r="N83" s="624"/>
      <c r="O83" s="638"/>
      <c r="P83" s="638"/>
      <c r="Q83" s="638"/>
      <c r="R83" s="638"/>
      <c r="S83" s="638"/>
      <c r="T83" s="638"/>
      <c r="U83" s="638"/>
      <c r="V83" s="638"/>
      <c r="W83" s="638"/>
      <c r="X83" s="638"/>
      <c r="Y83" s="638"/>
      <c r="Z83" s="15"/>
      <c r="AA83" s="631"/>
      <c r="AB83" s="631"/>
      <c r="AC83" s="631"/>
      <c r="AD83" s="631"/>
      <c r="AE83" s="631"/>
      <c r="AF83" s="625"/>
      <c r="AG83" s="632"/>
      <c r="AH83" s="632"/>
      <c r="AI83" s="625"/>
      <c r="AJ83" s="625"/>
      <c r="AK83" s="632"/>
      <c r="AL83" s="632"/>
      <c r="AM83" s="625"/>
      <c r="AN83" s="625"/>
      <c r="AO83" s="632"/>
      <c r="AP83" s="632"/>
      <c r="AQ83" s="625"/>
      <c r="AR83" s="623"/>
      <c r="AS83" s="623"/>
      <c r="AT83" s="623"/>
      <c r="AU83" s="633"/>
      <c r="AV83" s="634"/>
      <c r="AW83" s="633"/>
      <c r="AX83" s="643"/>
      <c r="AY83" s="637"/>
      <c r="AZ83" s="1225"/>
      <c r="BA83" s="1225"/>
      <c r="BB83" s="1225"/>
      <c r="BC83" s="1225"/>
      <c r="BD83" s="1226"/>
      <c r="BE83" s="1129"/>
      <c r="BF83" s="1130"/>
      <c r="BG83" s="1130"/>
      <c r="BH83" s="1130"/>
      <c r="BI83" s="1130"/>
      <c r="BJ83" s="1130"/>
      <c r="BK83" s="624"/>
      <c r="BL83" s="638"/>
      <c r="BM83" s="638"/>
      <c r="BN83" s="638"/>
      <c r="BO83" s="638"/>
      <c r="BP83" s="638"/>
      <c r="BQ83" s="638"/>
      <c r="BR83" s="638"/>
      <c r="BS83" s="638"/>
      <c r="BT83" s="638"/>
      <c r="BU83" s="638"/>
      <c r="BV83" s="638"/>
      <c r="BW83" s="15"/>
      <c r="BX83" s="631"/>
      <c r="BY83" s="631"/>
      <c r="BZ83" s="631"/>
      <c r="CA83" s="631"/>
      <c r="CB83" s="631"/>
      <c r="CC83" s="625"/>
      <c r="CD83" s="632"/>
      <c r="CE83" s="632"/>
      <c r="CF83" s="625"/>
      <c r="CG83" s="625"/>
      <c r="CH83" s="632"/>
      <c r="CI83" s="632"/>
      <c r="CJ83" s="625"/>
      <c r="CK83" s="625"/>
      <c r="CL83" s="632"/>
      <c r="CM83" s="632"/>
      <c r="CN83" s="625"/>
      <c r="CO83" s="623"/>
      <c r="CP83" s="623"/>
      <c r="CQ83" s="623"/>
      <c r="CR83" s="633"/>
      <c r="CS83" s="634"/>
      <c r="CT83" s="633"/>
      <c r="CU83" s="643"/>
      <c r="CV83" s="247"/>
      <c r="CW83" s="212"/>
      <c r="CX83" s="637"/>
      <c r="CY83" s="1225"/>
      <c r="CZ83" s="1225"/>
      <c r="DA83" s="1225"/>
      <c r="DB83" s="1225"/>
      <c r="DC83" s="1226"/>
      <c r="DD83" s="1129"/>
      <c r="DE83" s="1130"/>
      <c r="DF83" s="1130"/>
      <c r="DG83" s="1130"/>
      <c r="DH83" s="1130"/>
      <c r="DI83" s="1130"/>
      <c r="DJ83" s="624"/>
      <c r="DK83" s="638"/>
      <c r="DL83" s="638"/>
      <c r="DM83" s="638"/>
      <c r="DN83" s="638"/>
      <c r="DO83" s="638"/>
      <c r="DP83" s="638"/>
      <c r="DQ83" s="638"/>
      <c r="DR83" s="638"/>
      <c r="DS83" s="638"/>
      <c r="DT83" s="638"/>
      <c r="DU83" s="638"/>
      <c r="DV83" s="15"/>
      <c r="DW83" s="631"/>
      <c r="DX83" s="631"/>
      <c r="DY83" s="631"/>
      <c r="DZ83" s="631"/>
      <c r="EA83" s="631"/>
      <c r="EB83" s="625"/>
      <c r="EC83" s="632"/>
      <c r="ED83" s="632"/>
      <c r="EE83" s="625"/>
      <c r="EF83" s="625"/>
      <c r="EG83" s="632"/>
      <c r="EH83" s="632"/>
      <c r="EI83" s="625"/>
      <c r="EJ83" s="625"/>
      <c r="EK83" s="632"/>
      <c r="EL83" s="632"/>
      <c r="EM83" s="625"/>
      <c r="EN83" s="623"/>
      <c r="EO83" s="623"/>
      <c r="EP83" s="623"/>
      <c r="EQ83" s="633"/>
      <c r="ER83" s="634"/>
      <c r="ES83" s="633"/>
      <c r="ET83" s="643"/>
      <c r="EU83" s="637"/>
      <c r="EV83" s="1225"/>
      <c r="EW83" s="1225"/>
      <c r="EX83" s="1225"/>
      <c r="EY83" s="1225"/>
      <c r="EZ83" s="1226"/>
      <c r="FA83" s="1129"/>
      <c r="FB83" s="1130"/>
      <c r="FC83" s="1130"/>
      <c r="FD83" s="1130"/>
      <c r="FE83" s="1130"/>
      <c r="FF83" s="1130"/>
      <c r="FG83" s="624"/>
      <c r="FH83" s="638"/>
      <c r="FI83" s="638"/>
      <c r="FJ83" s="638"/>
      <c r="FK83" s="638"/>
      <c r="FL83" s="638"/>
      <c r="FM83" s="638"/>
      <c r="FN83" s="638"/>
      <c r="FO83" s="638"/>
      <c r="FP83" s="638"/>
      <c r="FQ83" s="638"/>
      <c r="FR83" s="638"/>
      <c r="FS83" s="15"/>
      <c r="FT83" s="631"/>
      <c r="FU83" s="631"/>
      <c r="FV83" s="631"/>
      <c r="FW83" s="631"/>
      <c r="FX83" s="631"/>
      <c r="FY83" s="625"/>
      <c r="FZ83" s="632"/>
      <c r="GA83" s="632"/>
      <c r="GB83" s="625"/>
      <c r="GC83" s="625"/>
      <c r="GD83" s="632"/>
      <c r="GE83" s="632"/>
      <c r="GF83" s="625"/>
      <c r="GG83" s="625"/>
      <c r="GH83" s="632"/>
      <c r="GI83" s="632"/>
      <c r="GJ83" s="625"/>
      <c r="GK83" s="623"/>
      <c r="GL83" s="623"/>
      <c r="GM83" s="623"/>
      <c r="GN83" s="633"/>
      <c r="GO83" s="634"/>
      <c r="GP83" s="633"/>
      <c r="GQ83" s="643"/>
      <c r="GR83" s="6"/>
    </row>
    <row r="84" spans="1:200" ht="3" customHeight="1" x14ac:dyDescent="0.25">
      <c r="A84" s="212"/>
      <c r="B84" s="637"/>
      <c r="C84" s="624"/>
      <c r="D84" s="624"/>
      <c r="E84" s="624"/>
      <c r="F84" s="624"/>
      <c r="G84" s="624"/>
      <c r="H84" s="624"/>
      <c r="I84" s="624"/>
      <c r="J84" s="624"/>
      <c r="K84" s="624"/>
      <c r="L84" s="624"/>
      <c r="M84" s="624"/>
      <c r="N84" s="624"/>
      <c r="O84" s="624"/>
      <c r="P84" s="624"/>
      <c r="Q84" s="624"/>
      <c r="R84" s="624"/>
      <c r="S84" s="624"/>
      <c r="T84" s="624"/>
      <c r="U84" s="624"/>
      <c r="V84" s="624"/>
      <c r="W84" s="624"/>
      <c r="X84" s="624"/>
      <c r="Y84" s="624"/>
      <c r="Z84" s="15"/>
      <c r="AA84" s="631"/>
      <c r="AB84" s="631"/>
      <c r="AC84" s="631"/>
      <c r="AD84" s="631"/>
      <c r="AE84" s="631"/>
      <c r="AF84" s="625"/>
      <c r="AG84" s="625"/>
      <c r="AH84" s="625"/>
      <c r="AI84" s="625"/>
      <c r="AJ84" s="652"/>
      <c r="AK84" s="652"/>
      <c r="AL84" s="652"/>
      <c r="AM84" s="652"/>
      <c r="AN84" s="625"/>
      <c r="AO84" s="625"/>
      <c r="AP84" s="625"/>
      <c r="AQ84" s="625"/>
      <c r="AR84" s="623"/>
      <c r="AS84" s="623"/>
      <c r="AT84" s="623"/>
      <c r="AU84" s="653"/>
      <c r="AV84" s="653"/>
      <c r="AW84" s="653"/>
      <c r="AX84" s="643"/>
      <c r="AY84" s="637"/>
      <c r="AZ84" s="624"/>
      <c r="BA84" s="624"/>
      <c r="BB84" s="624"/>
      <c r="BC84" s="624"/>
      <c r="BD84" s="624"/>
      <c r="BE84" s="624"/>
      <c r="BF84" s="624"/>
      <c r="BG84" s="624"/>
      <c r="BH84" s="624"/>
      <c r="BI84" s="624"/>
      <c r="BJ84" s="624"/>
      <c r="BK84" s="624"/>
      <c r="BL84" s="624"/>
      <c r="BM84" s="624"/>
      <c r="BN84" s="624"/>
      <c r="BO84" s="624"/>
      <c r="BP84" s="624"/>
      <c r="BQ84" s="624"/>
      <c r="BR84" s="624"/>
      <c r="BS84" s="624"/>
      <c r="BT84" s="624"/>
      <c r="BU84" s="624"/>
      <c r="BV84" s="624"/>
      <c r="BW84" s="15"/>
      <c r="BX84" s="631"/>
      <c r="BY84" s="631"/>
      <c r="BZ84" s="631"/>
      <c r="CA84" s="631"/>
      <c r="CB84" s="631"/>
      <c r="CC84" s="625"/>
      <c r="CD84" s="625"/>
      <c r="CE84" s="625"/>
      <c r="CF84" s="625"/>
      <c r="CG84" s="652"/>
      <c r="CH84" s="652"/>
      <c r="CI84" s="652"/>
      <c r="CJ84" s="652"/>
      <c r="CK84" s="625"/>
      <c r="CL84" s="625"/>
      <c r="CM84" s="625"/>
      <c r="CN84" s="625"/>
      <c r="CO84" s="623"/>
      <c r="CP84" s="623"/>
      <c r="CQ84" s="623"/>
      <c r="CR84" s="653"/>
      <c r="CS84" s="653"/>
      <c r="CT84" s="653"/>
      <c r="CU84" s="643"/>
      <c r="CV84" s="247"/>
      <c r="CW84" s="212"/>
      <c r="CX84" s="637"/>
      <c r="CY84" s="624"/>
      <c r="CZ84" s="624"/>
      <c r="DA84" s="624"/>
      <c r="DB84" s="624"/>
      <c r="DC84" s="624"/>
      <c r="DD84" s="624"/>
      <c r="DE84" s="624"/>
      <c r="DF84" s="624"/>
      <c r="DG84" s="624"/>
      <c r="DH84" s="624"/>
      <c r="DI84" s="624"/>
      <c r="DJ84" s="624"/>
      <c r="DK84" s="624"/>
      <c r="DL84" s="624"/>
      <c r="DM84" s="624"/>
      <c r="DN84" s="624"/>
      <c r="DO84" s="624"/>
      <c r="DP84" s="624"/>
      <c r="DQ84" s="624"/>
      <c r="DR84" s="624"/>
      <c r="DS84" s="624"/>
      <c r="DT84" s="624"/>
      <c r="DU84" s="624"/>
      <c r="DV84" s="15"/>
      <c r="DW84" s="631"/>
      <c r="DX84" s="631"/>
      <c r="DY84" s="631"/>
      <c r="DZ84" s="631"/>
      <c r="EA84" s="631"/>
      <c r="EB84" s="625"/>
      <c r="EC84" s="625"/>
      <c r="ED84" s="625"/>
      <c r="EE84" s="625"/>
      <c r="EF84" s="652"/>
      <c r="EG84" s="652"/>
      <c r="EH84" s="652"/>
      <c r="EI84" s="652"/>
      <c r="EJ84" s="625"/>
      <c r="EK84" s="625"/>
      <c r="EL84" s="625"/>
      <c r="EM84" s="625"/>
      <c r="EN84" s="623"/>
      <c r="EO84" s="623"/>
      <c r="EP84" s="623"/>
      <c r="EQ84" s="653"/>
      <c r="ER84" s="653"/>
      <c r="ES84" s="653"/>
      <c r="ET84" s="643"/>
      <c r="EU84" s="637"/>
      <c r="EV84" s="624"/>
      <c r="EW84" s="624"/>
      <c r="EX84" s="624"/>
      <c r="EY84" s="624"/>
      <c r="EZ84" s="624"/>
      <c r="FA84" s="624"/>
      <c r="FB84" s="624"/>
      <c r="FC84" s="624"/>
      <c r="FD84" s="624"/>
      <c r="FE84" s="624"/>
      <c r="FF84" s="624"/>
      <c r="FG84" s="624"/>
      <c r="FH84" s="624"/>
      <c r="FI84" s="624"/>
      <c r="FJ84" s="624"/>
      <c r="FK84" s="624"/>
      <c r="FL84" s="624"/>
      <c r="FM84" s="624"/>
      <c r="FN84" s="624"/>
      <c r="FO84" s="624"/>
      <c r="FP84" s="624"/>
      <c r="FQ84" s="624"/>
      <c r="FR84" s="624"/>
      <c r="FS84" s="15"/>
      <c r="FT84" s="631"/>
      <c r="FU84" s="631"/>
      <c r="FV84" s="631"/>
      <c r="FW84" s="631"/>
      <c r="FX84" s="631"/>
      <c r="FY84" s="625"/>
      <c r="FZ84" s="625"/>
      <c r="GA84" s="625"/>
      <c r="GB84" s="625"/>
      <c r="GC84" s="652"/>
      <c r="GD84" s="652"/>
      <c r="GE84" s="652"/>
      <c r="GF84" s="652"/>
      <c r="GG84" s="625"/>
      <c r="GH84" s="625"/>
      <c r="GI84" s="625"/>
      <c r="GJ84" s="625"/>
      <c r="GK84" s="623"/>
      <c r="GL84" s="623"/>
      <c r="GM84" s="623"/>
      <c r="GN84" s="653"/>
      <c r="GO84" s="653"/>
      <c r="GP84" s="653"/>
      <c r="GQ84" s="643"/>
      <c r="GR84" s="6"/>
    </row>
    <row r="85" spans="1:200" ht="10.5" customHeight="1" x14ac:dyDescent="0.25">
      <c r="A85" s="212"/>
      <c r="B85" s="637"/>
      <c r="C85" s="1218" t="str">
        <f>IF('FRONT PAGE'!$A$1="www.fly-logics.com","PIC",0)</f>
        <v>PIC</v>
      </c>
      <c r="D85" s="1225"/>
      <c r="E85" s="1225"/>
      <c r="F85" s="1225"/>
      <c r="G85" s="1226"/>
      <c r="H85" s="1129" t="str">
        <f>IF(SUMIFS(LOGBOOK!$Y$5:$Y$1036129,LOGBOOK!$D$5:$D$1036129,F67,LOGBOOK!$AN$5:$AN$1036129,V67,LOGBOOK!$E$5:$E$1036129,L67)=0," ",SUMIFS(LOGBOOK!$Y$5:$Y$1036129,LOGBOOK!$D$5:$D$1036129,F67,LOGBOOK!$AN$5:$AN$1036129,V67,LOGBOOK!$E$5:$E$1036129,L67))</f>
        <v xml:space="preserve"> </v>
      </c>
      <c r="I85" s="1130" t="str">
        <f>H85</f>
        <v xml:space="preserve"> </v>
      </c>
      <c r="J85" s="1130"/>
      <c r="K85" s="1130"/>
      <c r="L85" s="1130"/>
      <c r="M85" s="1130"/>
      <c r="N85" s="624"/>
      <c r="O85" s="1220" t="str">
        <f>IF('FRONT PAGE'!$A$1="www.fly-logics.com","DAY",0)</f>
        <v>DAY</v>
      </c>
      <c r="P85" s="1225"/>
      <c r="Q85" s="1225"/>
      <c r="R85" s="1225"/>
      <c r="S85" s="1226"/>
      <c r="T85" s="1127" t="str">
        <f>IF(SUMIFS(LOGBOOK!$AE$5:$AE$1036129,LOGBOOK!$D$5:$D$1036129,F67,LOGBOOK!$AN$5:$AN$1036129,V67,LOGBOOK!$E$5:$E$1036129,L67)=0," ",SUMIFS(LOGBOOK!$AE$5:$AE$1036129,LOGBOOK!$D$5:$D$1036129,F67,LOGBOOK!$AN$5:$AN$1036129,V67,LOGBOOK!$E$5:$E$1036129,L67))</f>
        <v xml:space="preserve"> </v>
      </c>
      <c r="U85" s="1128" t="str">
        <f>T85</f>
        <v xml:space="preserve"> </v>
      </c>
      <c r="V85" s="1128"/>
      <c r="W85" s="1128"/>
      <c r="X85" s="1128"/>
      <c r="Y85" s="1128"/>
      <c r="Z85" s="15"/>
      <c r="AA85" s="1143" t="str">
        <f>IF('FRONT PAGE'!$A$1="www.fly-logics.com","TOTAL 1ST
SEMESTER",0)</f>
        <v>TOTAL 1ST
SEMESTER</v>
      </c>
      <c r="AB85" s="1148"/>
      <c r="AC85" s="1148"/>
      <c r="AD85" s="1148"/>
      <c r="AE85" s="1148"/>
      <c r="AF85" s="1144" t="str">
        <f>IF(SUM(AF67:AI84)=0," ",SUM(AF67:AI84))</f>
        <v xml:space="preserve"> </v>
      </c>
      <c r="AG85" s="1149"/>
      <c r="AH85" s="1149"/>
      <c r="AI85" s="1150"/>
      <c r="AJ85" s="1144" t="str">
        <f>IF(SUM(AJ67:AM84)=0," ",SUM(AJ67:AM84))</f>
        <v xml:space="preserve"> </v>
      </c>
      <c r="AK85" s="1149"/>
      <c r="AL85" s="1149"/>
      <c r="AM85" s="1149"/>
      <c r="AN85" s="1151" t="str">
        <f>IF(SUM(AN67:AQ84)=0," ",SUM(AN67:AQ84))</f>
        <v xml:space="preserve"> </v>
      </c>
      <c r="AO85" s="1149"/>
      <c r="AP85" s="1149"/>
      <c r="AQ85" s="1149"/>
      <c r="AR85" s="1145" t="str">
        <f>IF(SUM(AR67:AT84)=0," ",SUM(AR67:AT84))</f>
        <v xml:space="preserve"> </v>
      </c>
      <c r="AS85" s="1152"/>
      <c r="AT85" s="1153"/>
      <c r="AU85" s="1145" t="str">
        <f>IF(SUM(AU67:AW84)=0," ",SUM(AU67:AW84))</f>
        <v xml:space="preserve"> </v>
      </c>
      <c r="AV85" s="1152"/>
      <c r="AW85" s="1152"/>
      <c r="AX85" s="643"/>
      <c r="AY85" s="637"/>
      <c r="AZ85" s="1218" t="str">
        <f>IF('FRONT PAGE'!$A$1="www.fly-logics.com","PIC",0)</f>
        <v>PIC</v>
      </c>
      <c r="BA85" s="1225"/>
      <c r="BB85" s="1225"/>
      <c r="BC85" s="1225"/>
      <c r="BD85" s="1226"/>
      <c r="BE85" s="1129" t="str">
        <f>IF(SUMIFS(LOGBOOK!$Y$5:$Y$1036129,LOGBOOK!$D$5:$D$1036129,BC67,LOGBOOK!$AN$5:$AN$1036129,BS67,LOGBOOK!$E$5:$E$1036129,BI67)=0," ",SUMIFS(LOGBOOK!$Y$5:$Y$1036129,LOGBOOK!$D$5:$D$1036129,BC67,LOGBOOK!$AN$5:$AN$1036129,BS67,LOGBOOK!$E$5:$E$1036129,BI67))</f>
        <v xml:space="preserve"> </v>
      </c>
      <c r="BF85" s="1130" t="str">
        <f>BE85</f>
        <v xml:space="preserve"> </v>
      </c>
      <c r="BG85" s="1130"/>
      <c r="BH85" s="1130"/>
      <c r="BI85" s="1130"/>
      <c r="BJ85" s="1130"/>
      <c r="BK85" s="624"/>
      <c r="BL85" s="1220" t="str">
        <f>IF('FRONT PAGE'!$A$1="www.fly-logics.com","DAY",0)</f>
        <v>DAY</v>
      </c>
      <c r="BM85" s="1225"/>
      <c r="BN85" s="1225"/>
      <c r="BO85" s="1225"/>
      <c r="BP85" s="1226"/>
      <c r="BQ85" s="1127" t="str">
        <f>IF(SUMIFS(LOGBOOK!$AE$5:$AE$1036129,LOGBOOK!$D$5:$D$1036129,BC67,LOGBOOK!$AN$5:$AN$1036129,BS67,LOGBOOK!$E$5:$E$1036129,BI67)=0," ",SUMIFS(LOGBOOK!$AE$5:$AE$1036129,LOGBOOK!$D$5:$D$1036129,BC67,LOGBOOK!$AN$5:$AN$1036129,BS67,LOGBOOK!$E$5:$E$1036129,BI67))</f>
        <v xml:space="preserve"> </v>
      </c>
      <c r="BR85" s="1128" t="str">
        <f>BQ85</f>
        <v xml:space="preserve"> </v>
      </c>
      <c r="BS85" s="1128"/>
      <c r="BT85" s="1128"/>
      <c r="BU85" s="1128"/>
      <c r="BV85" s="1128"/>
      <c r="BW85" s="15"/>
      <c r="BX85" s="1143" t="str">
        <f>IF('FRONT PAGE'!$A$1="www.fly-logics.com","TOTAL 1ST
SEMESTER",0)</f>
        <v>TOTAL 1ST
SEMESTER</v>
      </c>
      <c r="BY85" s="1148"/>
      <c r="BZ85" s="1148"/>
      <c r="CA85" s="1148"/>
      <c r="CB85" s="1148"/>
      <c r="CC85" s="1144" t="str">
        <f>IF(SUM(CC67:CF84)=0," ",SUM(CC67:CF84))</f>
        <v xml:space="preserve"> </v>
      </c>
      <c r="CD85" s="1149"/>
      <c r="CE85" s="1149"/>
      <c r="CF85" s="1150"/>
      <c r="CG85" s="1144" t="str">
        <f>IF(SUM(CG67:CJ84)=0," ",SUM(CG67:CJ84))</f>
        <v xml:space="preserve"> </v>
      </c>
      <c r="CH85" s="1149"/>
      <c r="CI85" s="1149"/>
      <c r="CJ85" s="1149"/>
      <c r="CK85" s="1151" t="str">
        <f>IF(SUM(CK67:CN84)=0," ",SUM(CK67:CN84))</f>
        <v xml:space="preserve"> </v>
      </c>
      <c r="CL85" s="1149"/>
      <c r="CM85" s="1149"/>
      <c r="CN85" s="1149"/>
      <c r="CO85" s="1145" t="str">
        <f>IF(SUM(CO67:CQ84)=0," ",SUM(CO67:CQ84))</f>
        <v xml:space="preserve"> </v>
      </c>
      <c r="CP85" s="1152"/>
      <c r="CQ85" s="1153"/>
      <c r="CR85" s="1145" t="str">
        <f>IF(SUM(CR67:CT84)=0," ",SUM(CR67:CT84))</f>
        <v xml:space="preserve"> </v>
      </c>
      <c r="CS85" s="1152"/>
      <c r="CT85" s="1152"/>
      <c r="CU85" s="643"/>
      <c r="CV85" s="248"/>
      <c r="CW85" s="212"/>
      <c r="CX85" s="637"/>
      <c r="CY85" s="1218" t="str">
        <f>IF('FRONT PAGE'!$A$1="www.fly-logics.com","PIC",0)</f>
        <v>PIC</v>
      </c>
      <c r="CZ85" s="1225"/>
      <c r="DA85" s="1225"/>
      <c r="DB85" s="1225"/>
      <c r="DC85" s="1226"/>
      <c r="DD85" s="1129" t="str">
        <f>IF(SUMIFS(LOGBOOK!$Y$5:$Y$1036129,LOGBOOK!$D$5:$D$1036129,DB67,LOGBOOK!$AN$5:$AN$1036129,DR67,LOGBOOK!$E$5:$E$1036129,DH67)=0," ",SUMIFS(LOGBOOK!$Y$5:$Y$1036129,LOGBOOK!$D$5:$D$1036129,DB67,LOGBOOK!$AN$5:$AN$1036129,DR67,LOGBOOK!$E$5:$E$1036129,DH67))</f>
        <v xml:space="preserve"> </v>
      </c>
      <c r="DE85" s="1130" t="str">
        <f>DD85</f>
        <v xml:space="preserve"> </v>
      </c>
      <c r="DF85" s="1130"/>
      <c r="DG85" s="1130"/>
      <c r="DH85" s="1130"/>
      <c r="DI85" s="1130"/>
      <c r="DJ85" s="624"/>
      <c r="DK85" s="1220" t="str">
        <f>IF('FRONT PAGE'!$A$1="www.fly-logics.com","DAY",0)</f>
        <v>DAY</v>
      </c>
      <c r="DL85" s="1225"/>
      <c r="DM85" s="1225"/>
      <c r="DN85" s="1225"/>
      <c r="DO85" s="1226"/>
      <c r="DP85" s="1127" t="str">
        <f>IF(SUMIFS(LOGBOOK!$AE$5:$AE$1036129,LOGBOOK!$D$5:$D$1036129,DB67,LOGBOOK!$AN$5:$AN$1036129,DR67,LOGBOOK!$E$5:$E$1036129,DH67)=0," ",SUMIFS(LOGBOOK!$AE$5:$AE$1036129,LOGBOOK!$D$5:$D$1036129,DB67,LOGBOOK!$AN$5:$AN$1036129,DR67,LOGBOOK!$E$5:$E$1036129,DH67))</f>
        <v xml:space="preserve"> </v>
      </c>
      <c r="DQ85" s="1128" t="str">
        <f>DP85</f>
        <v xml:space="preserve"> </v>
      </c>
      <c r="DR85" s="1128"/>
      <c r="DS85" s="1128"/>
      <c r="DT85" s="1128"/>
      <c r="DU85" s="1128"/>
      <c r="DV85" s="15"/>
      <c r="DW85" s="1143" t="str">
        <f>IF('FRONT PAGE'!$A$1="www.fly-logics.com","TOTAL 1ST
SEMESTER",0)</f>
        <v>TOTAL 1ST
SEMESTER</v>
      </c>
      <c r="DX85" s="1148"/>
      <c r="DY85" s="1148"/>
      <c r="DZ85" s="1148"/>
      <c r="EA85" s="1148"/>
      <c r="EB85" s="1144" t="str">
        <f>IF(SUM(EB67:EE84)=0," ",SUM(EB67:EE84))</f>
        <v xml:space="preserve"> </v>
      </c>
      <c r="EC85" s="1149"/>
      <c r="ED85" s="1149"/>
      <c r="EE85" s="1150"/>
      <c r="EF85" s="1144" t="str">
        <f>IF(SUM(EF67:EI84)=0," ",SUM(EF67:EI84))</f>
        <v xml:space="preserve"> </v>
      </c>
      <c r="EG85" s="1149"/>
      <c r="EH85" s="1149"/>
      <c r="EI85" s="1149"/>
      <c r="EJ85" s="1151" t="str">
        <f>IF(SUM(EJ67:EM84)=0," ",SUM(EJ67:EM84))</f>
        <v xml:space="preserve"> </v>
      </c>
      <c r="EK85" s="1149"/>
      <c r="EL85" s="1149"/>
      <c r="EM85" s="1149"/>
      <c r="EN85" s="1145" t="str">
        <f>IF(SUM(EN67:EP84)=0," ",SUM(EN67:EP84))</f>
        <v xml:space="preserve"> </v>
      </c>
      <c r="EO85" s="1152"/>
      <c r="EP85" s="1153"/>
      <c r="EQ85" s="1145" t="str">
        <f>IF(SUM(EQ67:ES84)=0," ",SUM(EQ67:ES84))</f>
        <v xml:space="preserve"> </v>
      </c>
      <c r="ER85" s="1152"/>
      <c r="ES85" s="1152"/>
      <c r="ET85" s="643"/>
      <c r="EU85" s="637"/>
      <c r="EV85" s="1218" t="str">
        <f>IF('FRONT PAGE'!$A$1="www.fly-logics.com","PIC",0)</f>
        <v>PIC</v>
      </c>
      <c r="EW85" s="1225"/>
      <c r="EX85" s="1225"/>
      <c r="EY85" s="1225"/>
      <c r="EZ85" s="1226"/>
      <c r="FA85" s="1129" t="str">
        <f>IF(SUMIFS(LOGBOOK!$Y$5:$Y$1036129,LOGBOOK!$D$5:$D$1036129,EY67,LOGBOOK!$AN$5:$AN$1036129,FO67,LOGBOOK!$E$5:$E$1036129,FE67)=0," ",SUMIFS(LOGBOOK!$Y$5:$Y$1036129,LOGBOOK!$D$5:$D$1036129,EY67,LOGBOOK!$AN$5:$AN$1036129,FO67,LOGBOOK!$E$5:$E$1036129,FE67))</f>
        <v xml:space="preserve"> </v>
      </c>
      <c r="FB85" s="1130" t="str">
        <f>FA85</f>
        <v xml:space="preserve"> </v>
      </c>
      <c r="FC85" s="1130"/>
      <c r="FD85" s="1130"/>
      <c r="FE85" s="1130"/>
      <c r="FF85" s="1130"/>
      <c r="FG85" s="624"/>
      <c r="FH85" s="1220" t="str">
        <f>IF('FRONT PAGE'!$A$1="www.fly-logics.com","DAY",0)</f>
        <v>DAY</v>
      </c>
      <c r="FI85" s="1225"/>
      <c r="FJ85" s="1225"/>
      <c r="FK85" s="1225"/>
      <c r="FL85" s="1226"/>
      <c r="FM85" s="1127" t="str">
        <f>IF(SUMIFS(LOGBOOK!$AE$5:$AE$1036129,LOGBOOK!$D$5:$D$1036129,EY67,LOGBOOK!$AN$5:$AN$1036129,FO67,LOGBOOK!$E$5:$E$1036129,FE67)=0," ",SUMIFS(LOGBOOK!$AE$5:$AE$1036129,LOGBOOK!$D$5:$D$1036129,EY67,LOGBOOK!$AN$5:$AN$1036129,FO67,LOGBOOK!$E$5:$E$1036129,FE67))</f>
        <v xml:space="preserve"> </v>
      </c>
      <c r="FN85" s="1128" t="str">
        <f>FM85</f>
        <v xml:space="preserve"> </v>
      </c>
      <c r="FO85" s="1128"/>
      <c r="FP85" s="1128"/>
      <c r="FQ85" s="1128"/>
      <c r="FR85" s="1128"/>
      <c r="FS85" s="15"/>
      <c r="FT85" s="1143" t="str">
        <f>IF('FRONT PAGE'!$A$1="www.fly-logics.com","TOTAL 1ST
SEMESTER",0)</f>
        <v>TOTAL 1ST
SEMESTER</v>
      </c>
      <c r="FU85" s="1148"/>
      <c r="FV85" s="1148"/>
      <c r="FW85" s="1148"/>
      <c r="FX85" s="1148"/>
      <c r="FY85" s="1144" t="str">
        <f>IF(SUM(FY67:GB84)=0," ",SUM(FY67:GB84))</f>
        <v xml:space="preserve"> </v>
      </c>
      <c r="FZ85" s="1149"/>
      <c r="GA85" s="1149"/>
      <c r="GB85" s="1150"/>
      <c r="GC85" s="1144" t="str">
        <f>IF(SUM(GC67:GF84)=0," ",SUM(GC67:GF84))</f>
        <v xml:space="preserve"> </v>
      </c>
      <c r="GD85" s="1149"/>
      <c r="GE85" s="1149"/>
      <c r="GF85" s="1149"/>
      <c r="GG85" s="1151" t="str">
        <f>IF(SUM(GG67:GJ84)=0," ",SUM(GG67:GJ84))</f>
        <v xml:space="preserve"> </v>
      </c>
      <c r="GH85" s="1149"/>
      <c r="GI85" s="1149"/>
      <c r="GJ85" s="1149"/>
      <c r="GK85" s="1145" t="str">
        <f>IF(SUM(GK67:GM84)=0," ",SUM(GK67:GM84))</f>
        <v xml:space="preserve"> </v>
      </c>
      <c r="GL85" s="1152"/>
      <c r="GM85" s="1153"/>
      <c r="GN85" s="1145" t="str">
        <f>IF(SUM(GN67:GP84)=0," ",SUM(GN67:GP84))</f>
        <v xml:space="preserve"> </v>
      </c>
      <c r="GO85" s="1152"/>
      <c r="GP85" s="1152"/>
      <c r="GQ85" s="643"/>
      <c r="GR85" s="6"/>
    </row>
    <row r="86" spans="1:200" ht="8.85" customHeight="1" x14ac:dyDescent="0.25">
      <c r="A86" s="212"/>
      <c r="B86" s="637"/>
      <c r="C86" s="1225"/>
      <c r="D86" s="1225"/>
      <c r="E86" s="1225"/>
      <c r="F86" s="1225"/>
      <c r="G86" s="1226"/>
      <c r="H86" s="1129"/>
      <c r="I86" s="1130"/>
      <c r="J86" s="1130"/>
      <c r="K86" s="1130"/>
      <c r="L86" s="1130"/>
      <c r="M86" s="1130"/>
      <c r="N86" s="624"/>
      <c r="O86" s="1225"/>
      <c r="P86" s="1225"/>
      <c r="Q86" s="1225"/>
      <c r="R86" s="1225"/>
      <c r="S86" s="1226"/>
      <c r="T86" s="1127"/>
      <c r="U86" s="1128"/>
      <c r="V86" s="1128"/>
      <c r="W86" s="1128"/>
      <c r="X86" s="1128"/>
      <c r="Y86" s="1128"/>
      <c r="Z86" s="15"/>
      <c r="AA86" s="1148"/>
      <c r="AB86" s="1154"/>
      <c r="AC86" s="1154"/>
      <c r="AD86" s="1154"/>
      <c r="AE86" s="1148"/>
      <c r="AF86" s="1149"/>
      <c r="AG86" s="1155"/>
      <c r="AH86" s="1155"/>
      <c r="AI86" s="1150"/>
      <c r="AJ86" s="1149"/>
      <c r="AK86" s="1155"/>
      <c r="AL86" s="1155"/>
      <c r="AM86" s="1149"/>
      <c r="AN86" s="1156"/>
      <c r="AO86" s="1155"/>
      <c r="AP86" s="1155"/>
      <c r="AQ86" s="1149"/>
      <c r="AR86" s="1152"/>
      <c r="AS86" s="1157"/>
      <c r="AT86" s="1153"/>
      <c r="AU86" s="1152"/>
      <c r="AV86" s="1157"/>
      <c r="AW86" s="1152"/>
      <c r="AX86" s="643"/>
      <c r="AY86" s="637"/>
      <c r="AZ86" s="1225"/>
      <c r="BA86" s="1225"/>
      <c r="BB86" s="1225"/>
      <c r="BC86" s="1225"/>
      <c r="BD86" s="1226"/>
      <c r="BE86" s="1129"/>
      <c r="BF86" s="1130"/>
      <c r="BG86" s="1130"/>
      <c r="BH86" s="1130"/>
      <c r="BI86" s="1130"/>
      <c r="BJ86" s="1130"/>
      <c r="BK86" s="624"/>
      <c r="BL86" s="1225"/>
      <c r="BM86" s="1225"/>
      <c r="BN86" s="1225"/>
      <c r="BO86" s="1225"/>
      <c r="BP86" s="1226"/>
      <c r="BQ86" s="1127"/>
      <c r="BR86" s="1128"/>
      <c r="BS86" s="1128"/>
      <c r="BT86" s="1128"/>
      <c r="BU86" s="1128"/>
      <c r="BV86" s="1128"/>
      <c r="BW86" s="15"/>
      <c r="BX86" s="1148"/>
      <c r="BY86" s="1154"/>
      <c r="BZ86" s="1154"/>
      <c r="CA86" s="1154"/>
      <c r="CB86" s="1148"/>
      <c r="CC86" s="1149"/>
      <c r="CD86" s="1155"/>
      <c r="CE86" s="1155"/>
      <c r="CF86" s="1150"/>
      <c r="CG86" s="1149"/>
      <c r="CH86" s="1155"/>
      <c r="CI86" s="1155"/>
      <c r="CJ86" s="1149"/>
      <c r="CK86" s="1156"/>
      <c r="CL86" s="1155"/>
      <c r="CM86" s="1155"/>
      <c r="CN86" s="1149"/>
      <c r="CO86" s="1152"/>
      <c r="CP86" s="1157"/>
      <c r="CQ86" s="1153"/>
      <c r="CR86" s="1152"/>
      <c r="CS86" s="1157"/>
      <c r="CT86" s="1152"/>
      <c r="CU86" s="643"/>
      <c r="CV86" s="248"/>
      <c r="CW86" s="212"/>
      <c r="CX86" s="637"/>
      <c r="CY86" s="1225"/>
      <c r="CZ86" s="1225"/>
      <c r="DA86" s="1225"/>
      <c r="DB86" s="1225"/>
      <c r="DC86" s="1226"/>
      <c r="DD86" s="1129"/>
      <c r="DE86" s="1130"/>
      <c r="DF86" s="1130"/>
      <c r="DG86" s="1130"/>
      <c r="DH86" s="1130"/>
      <c r="DI86" s="1130"/>
      <c r="DJ86" s="624"/>
      <c r="DK86" s="1225"/>
      <c r="DL86" s="1225"/>
      <c r="DM86" s="1225"/>
      <c r="DN86" s="1225"/>
      <c r="DO86" s="1226"/>
      <c r="DP86" s="1127"/>
      <c r="DQ86" s="1128"/>
      <c r="DR86" s="1128"/>
      <c r="DS86" s="1128"/>
      <c r="DT86" s="1128"/>
      <c r="DU86" s="1128"/>
      <c r="DV86" s="15"/>
      <c r="DW86" s="1148"/>
      <c r="DX86" s="1154"/>
      <c r="DY86" s="1154"/>
      <c r="DZ86" s="1154"/>
      <c r="EA86" s="1148"/>
      <c r="EB86" s="1149"/>
      <c r="EC86" s="1155"/>
      <c r="ED86" s="1155"/>
      <c r="EE86" s="1150"/>
      <c r="EF86" s="1149"/>
      <c r="EG86" s="1155"/>
      <c r="EH86" s="1155"/>
      <c r="EI86" s="1149"/>
      <c r="EJ86" s="1156"/>
      <c r="EK86" s="1155"/>
      <c r="EL86" s="1155"/>
      <c r="EM86" s="1149"/>
      <c r="EN86" s="1152"/>
      <c r="EO86" s="1157"/>
      <c r="EP86" s="1153"/>
      <c r="EQ86" s="1152"/>
      <c r="ER86" s="1157"/>
      <c r="ES86" s="1152"/>
      <c r="ET86" s="643"/>
      <c r="EU86" s="637"/>
      <c r="EV86" s="1225"/>
      <c r="EW86" s="1225"/>
      <c r="EX86" s="1225"/>
      <c r="EY86" s="1225"/>
      <c r="EZ86" s="1226"/>
      <c r="FA86" s="1129"/>
      <c r="FB86" s="1130"/>
      <c r="FC86" s="1130"/>
      <c r="FD86" s="1130"/>
      <c r="FE86" s="1130"/>
      <c r="FF86" s="1130"/>
      <c r="FG86" s="624"/>
      <c r="FH86" s="1225"/>
      <c r="FI86" s="1225"/>
      <c r="FJ86" s="1225"/>
      <c r="FK86" s="1225"/>
      <c r="FL86" s="1226"/>
      <c r="FM86" s="1127"/>
      <c r="FN86" s="1128"/>
      <c r="FO86" s="1128"/>
      <c r="FP86" s="1128"/>
      <c r="FQ86" s="1128"/>
      <c r="FR86" s="1128"/>
      <c r="FS86" s="15"/>
      <c r="FT86" s="1148"/>
      <c r="FU86" s="1154"/>
      <c r="FV86" s="1154"/>
      <c r="FW86" s="1154"/>
      <c r="FX86" s="1148"/>
      <c r="FY86" s="1149"/>
      <c r="FZ86" s="1155"/>
      <c r="GA86" s="1155"/>
      <c r="GB86" s="1150"/>
      <c r="GC86" s="1149"/>
      <c r="GD86" s="1155"/>
      <c r="GE86" s="1155"/>
      <c r="GF86" s="1149"/>
      <c r="GG86" s="1156"/>
      <c r="GH86" s="1155"/>
      <c r="GI86" s="1155"/>
      <c r="GJ86" s="1149"/>
      <c r="GK86" s="1152"/>
      <c r="GL86" s="1157"/>
      <c r="GM86" s="1153"/>
      <c r="GN86" s="1152"/>
      <c r="GO86" s="1157"/>
      <c r="GP86" s="1152"/>
      <c r="GQ86" s="643"/>
      <c r="GR86" s="6"/>
    </row>
    <row r="87" spans="1:200" ht="3" customHeight="1" x14ac:dyDescent="0.25">
      <c r="A87" s="212"/>
      <c r="B87" s="637"/>
      <c r="C87" s="624"/>
      <c r="D87" s="624"/>
      <c r="E87" s="624"/>
      <c r="F87" s="624"/>
      <c r="G87" s="624"/>
      <c r="H87" s="624"/>
      <c r="I87" s="624"/>
      <c r="J87" s="624"/>
      <c r="K87" s="624"/>
      <c r="L87" s="624"/>
      <c r="M87" s="624"/>
      <c r="N87" s="624"/>
      <c r="O87" s="624"/>
      <c r="P87" s="624"/>
      <c r="Q87" s="624"/>
      <c r="R87" s="624"/>
      <c r="S87" s="624"/>
      <c r="T87" s="624"/>
      <c r="U87" s="624"/>
      <c r="V87" s="624"/>
      <c r="W87" s="624"/>
      <c r="X87" s="624"/>
      <c r="Y87" s="624"/>
      <c r="Z87" s="15"/>
      <c r="AA87" s="1148"/>
      <c r="AB87" s="1154"/>
      <c r="AC87" s="1154"/>
      <c r="AD87" s="1154"/>
      <c r="AE87" s="1148"/>
      <c r="AF87" s="1149"/>
      <c r="AG87" s="1155"/>
      <c r="AH87" s="1155"/>
      <c r="AI87" s="1150"/>
      <c r="AJ87" s="1149"/>
      <c r="AK87" s="1155"/>
      <c r="AL87" s="1155"/>
      <c r="AM87" s="1149"/>
      <c r="AN87" s="1156"/>
      <c r="AO87" s="1155"/>
      <c r="AP87" s="1155"/>
      <c r="AQ87" s="1149"/>
      <c r="AR87" s="1152"/>
      <c r="AS87" s="1157"/>
      <c r="AT87" s="1153"/>
      <c r="AU87" s="1152"/>
      <c r="AV87" s="1157"/>
      <c r="AW87" s="1152"/>
      <c r="AX87" s="643"/>
      <c r="AY87" s="637"/>
      <c r="AZ87" s="624"/>
      <c r="BA87" s="624"/>
      <c r="BB87" s="624"/>
      <c r="BC87" s="624"/>
      <c r="BD87" s="624"/>
      <c r="BE87" s="624"/>
      <c r="BF87" s="624"/>
      <c r="BG87" s="624"/>
      <c r="BH87" s="624"/>
      <c r="BI87" s="624"/>
      <c r="BJ87" s="624"/>
      <c r="BK87" s="624"/>
      <c r="BL87" s="624"/>
      <c r="BM87" s="624"/>
      <c r="BN87" s="624"/>
      <c r="BO87" s="624"/>
      <c r="BP87" s="624"/>
      <c r="BQ87" s="624"/>
      <c r="BR87" s="624"/>
      <c r="BS87" s="624"/>
      <c r="BT87" s="624"/>
      <c r="BU87" s="624"/>
      <c r="BV87" s="624"/>
      <c r="BW87" s="15"/>
      <c r="BX87" s="1148"/>
      <c r="BY87" s="1154"/>
      <c r="BZ87" s="1154"/>
      <c r="CA87" s="1154"/>
      <c r="CB87" s="1148"/>
      <c r="CC87" s="1149"/>
      <c r="CD87" s="1155"/>
      <c r="CE87" s="1155"/>
      <c r="CF87" s="1150"/>
      <c r="CG87" s="1149"/>
      <c r="CH87" s="1155"/>
      <c r="CI87" s="1155"/>
      <c r="CJ87" s="1149"/>
      <c r="CK87" s="1156"/>
      <c r="CL87" s="1155"/>
      <c r="CM87" s="1155"/>
      <c r="CN87" s="1149"/>
      <c r="CO87" s="1152"/>
      <c r="CP87" s="1157"/>
      <c r="CQ87" s="1153"/>
      <c r="CR87" s="1152"/>
      <c r="CS87" s="1157"/>
      <c r="CT87" s="1152"/>
      <c r="CU87" s="643"/>
      <c r="CV87" s="248"/>
      <c r="CW87" s="212"/>
      <c r="CX87" s="637"/>
      <c r="CY87" s="624"/>
      <c r="CZ87" s="624"/>
      <c r="DA87" s="624"/>
      <c r="DB87" s="624"/>
      <c r="DC87" s="624"/>
      <c r="DD87" s="624"/>
      <c r="DE87" s="624"/>
      <c r="DF87" s="624"/>
      <c r="DG87" s="624"/>
      <c r="DH87" s="624"/>
      <c r="DI87" s="624"/>
      <c r="DJ87" s="624"/>
      <c r="DK87" s="624"/>
      <c r="DL87" s="624"/>
      <c r="DM87" s="624"/>
      <c r="DN87" s="624"/>
      <c r="DO87" s="624"/>
      <c r="DP87" s="624"/>
      <c r="DQ87" s="624"/>
      <c r="DR87" s="624"/>
      <c r="DS87" s="624"/>
      <c r="DT87" s="624"/>
      <c r="DU87" s="624"/>
      <c r="DV87" s="15"/>
      <c r="DW87" s="1148"/>
      <c r="DX87" s="1154"/>
      <c r="DY87" s="1154"/>
      <c r="DZ87" s="1154"/>
      <c r="EA87" s="1148"/>
      <c r="EB87" s="1149"/>
      <c r="EC87" s="1155"/>
      <c r="ED87" s="1155"/>
      <c r="EE87" s="1150"/>
      <c r="EF87" s="1149"/>
      <c r="EG87" s="1155"/>
      <c r="EH87" s="1155"/>
      <c r="EI87" s="1149"/>
      <c r="EJ87" s="1156"/>
      <c r="EK87" s="1155"/>
      <c r="EL87" s="1155"/>
      <c r="EM87" s="1149"/>
      <c r="EN87" s="1152"/>
      <c r="EO87" s="1157"/>
      <c r="EP87" s="1153"/>
      <c r="EQ87" s="1152"/>
      <c r="ER87" s="1157"/>
      <c r="ES87" s="1152"/>
      <c r="ET87" s="643"/>
      <c r="EU87" s="637"/>
      <c r="EV87" s="624"/>
      <c r="EW87" s="624"/>
      <c r="EX87" s="624"/>
      <c r="EY87" s="624"/>
      <c r="EZ87" s="624"/>
      <c r="FA87" s="624"/>
      <c r="FB87" s="624"/>
      <c r="FC87" s="624"/>
      <c r="FD87" s="624"/>
      <c r="FE87" s="624"/>
      <c r="FF87" s="624"/>
      <c r="FG87" s="624"/>
      <c r="FH87" s="624"/>
      <c r="FI87" s="624"/>
      <c r="FJ87" s="624"/>
      <c r="FK87" s="624"/>
      <c r="FL87" s="624"/>
      <c r="FM87" s="624"/>
      <c r="FN87" s="624"/>
      <c r="FO87" s="624"/>
      <c r="FP87" s="624"/>
      <c r="FQ87" s="624"/>
      <c r="FR87" s="624"/>
      <c r="FS87" s="15"/>
      <c r="FT87" s="1148"/>
      <c r="FU87" s="1154"/>
      <c r="FV87" s="1154"/>
      <c r="FW87" s="1154"/>
      <c r="FX87" s="1148"/>
      <c r="FY87" s="1149"/>
      <c r="FZ87" s="1155"/>
      <c r="GA87" s="1155"/>
      <c r="GB87" s="1150"/>
      <c r="GC87" s="1149"/>
      <c r="GD87" s="1155"/>
      <c r="GE87" s="1155"/>
      <c r="GF87" s="1149"/>
      <c r="GG87" s="1156"/>
      <c r="GH87" s="1155"/>
      <c r="GI87" s="1155"/>
      <c r="GJ87" s="1149"/>
      <c r="GK87" s="1152"/>
      <c r="GL87" s="1157"/>
      <c r="GM87" s="1153"/>
      <c r="GN87" s="1152"/>
      <c r="GO87" s="1157"/>
      <c r="GP87" s="1152"/>
      <c r="GQ87" s="643"/>
      <c r="GR87" s="6"/>
    </row>
    <row r="88" spans="1:200" ht="11.25" customHeight="1" x14ac:dyDescent="0.25">
      <c r="A88" s="212"/>
      <c r="B88" s="637"/>
      <c r="C88" s="1218" t="str">
        <f>IF('FRONT PAGE'!$A$1="www.fly-logics.com","SIC",0)</f>
        <v>SIC</v>
      </c>
      <c r="D88" s="1225"/>
      <c r="E88" s="1225"/>
      <c r="F88" s="1225"/>
      <c r="G88" s="1226"/>
      <c r="H88" s="1129" t="str">
        <f>IF(SUMIFS(LOGBOOK!$Z$5:$Z$1036129,LOGBOOK!$D$5:$D$1036129,F67,LOGBOOK!$AN$5:$AN$1036129,V67,LOGBOOK!$E$5:$E$1036129,L67)=0," ",SUMIFS(LOGBOOK!$Z$5:$Z$1036129,LOGBOOK!$D$5:$D$1036129,F67,LOGBOOK!$AN$5:$AN$1036129,V67,LOGBOOK!$E$5:$E$1036129,L67))</f>
        <v xml:space="preserve"> </v>
      </c>
      <c r="I88" s="1130" t="str">
        <f>H88</f>
        <v xml:space="preserve"> </v>
      </c>
      <c r="J88" s="1130"/>
      <c r="K88" s="1130"/>
      <c r="L88" s="1130"/>
      <c r="M88" s="1130"/>
      <c r="N88" s="624"/>
      <c r="O88" s="1220" t="str">
        <f>IF('FRONT PAGE'!$A$1="www.fly-logics.com","NIGHT",0)</f>
        <v>NIGHT</v>
      </c>
      <c r="P88" s="1225"/>
      <c r="Q88" s="1225"/>
      <c r="R88" s="1225"/>
      <c r="S88" s="1226"/>
      <c r="T88" s="1127" t="str">
        <f>IF(SUMIFS(LOGBOOK!$AF$5:$AF$1036129,LOGBOOK!$D$5:$D$1036129,F67,LOGBOOK!$AN$5:$AN$1036129,V67,LOGBOOK!$E$5:$E$1036129,L67)=0," ",SUMIFS(LOGBOOK!$AF$5:$AF$1036129,LOGBOOK!$D$5:$D$1036129,F67,LOGBOOK!$AN$5:$AN$1036129,V67,LOGBOOK!$E$5:$E$1036129,L67))</f>
        <v xml:space="preserve"> </v>
      </c>
      <c r="U88" s="1128" t="str">
        <f>T88</f>
        <v xml:space="preserve"> </v>
      </c>
      <c r="V88" s="1128"/>
      <c r="W88" s="1128"/>
      <c r="X88" s="1128"/>
      <c r="Y88" s="1128"/>
      <c r="Z88" s="15"/>
      <c r="AA88" s="1148"/>
      <c r="AB88" s="1148"/>
      <c r="AC88" s="1148"/>
      <c r="AD88" s="1148"/>
      <c r="AE88" s="1148"/>
      <c r="AF88" s="1149"/>
      <c r="AG88" s="1149"/>
      <c r="AH88" s="1149"/>
      <c r="AI88" s="1150"/>
      <c r="AJ88" s="1149"/>
      <c r="AK88" s="1149"/>
      <c r="AL88" s="1149"/>
      <c r="AM88" s="1149"/>
      <c r="AN88" s="1156"/>
      <c r="AO88" s="1149"/>
      <c r="AP88" s="1149"/>
      <c r="AQ88" s="1149"/>
      <c r="AR88" s="1152"/>
      <c r="AS88" s="1152"/>
      <c r="AT88" s="1153"/>
      <c r="AU88" s="1152"/>
      <c r="AV88" s="1152"/>
      <c r="AW88" s="1152"/>
      <c r="AX88" s="643"/>
      <c r="AY88" s="637"/>
      <c r="AZ88" s="1218" t="str">
        <f>IF('FRONT PAGE'!$A$1="www.fly-logics.com","SIC",0)</f>
        <v>SIC</v>
      </c>
      <c r="BA88" s="1225"/>
      <c r="BB88" s="1225"/>
      <c r="BC88" s="1225"/>
      <c r="BD88" s="1226"/>
      <c r="BE88" s="1129" t="str">
        <f>IF(SUMIFS(LOGBOOK!$Z$5:$Z$1036129,LOGBOOK!$D$5:$D$1036129,BC67,LOGBOOK!$AN$5:$AN$1036129,BS67,LOGBOOK!$E$5:$E$1036129,BI67)=0," ",SUMIFS(LOGBOOK!$Z$5:$Z$1036129,LOGBOOK!$D$5:$D$1036129,BC67,LOGBOOK!$AN$5:$AN$1036129,BS67,LOGBOOK!$E$5:$E$1036129,BI67))</f>
        <v xml:space="preserve"> </v>
      </c>
      <c r="BF88" s="1130" t="str">
        <f>BE88</f>
        <v xml:space="preserve"> </v>
      </c>
      <c r="BG88" s="1130"/>
      <c r="BH88" s="1130"/>
      <c r="BI88" s="1130"/>
      <c r="BJ88" s="1130"/>
      <c r="BK88" s="624"/>
      <c r="BL88" s="1220" t="str">
        <f>IF('FRONT PAGE'!$A$1="www.fly-logics.com","NIGHT",0)</f>
        <v>NIGHT</v>
      </c>
      <c r="BM88" s="1225"/>
      <c r="BN88" s="1225"/>
      <c r="BO88" s="1225"/>
      <c r="BP88" s="1226"/>
      <c r="BQ88" s="1127" t="str">
        <f>IF(SUMIFS(LOGBOOK!$AF$5:$AF$1036129,LOGBOOK!$D$5:$D$1036129,BC67,LOGBOOK!$AN$5:$AN$1036129,BS67,LOGBOOK!$E$5:$E$1036129,BI67)=0," ",SUMIFS(LOGBOOK!$AF$5:$AF$1036129,LOGBOOK!$D$5:$D$1036129,BC67,LOGBOOK!$AN$5:$AN$1036129,BS67,LOGBOOK!$E$5:$E$1036129,BI67))</f>
        <v xml:space="preserve"> </v>
      </c>
      <c r="BR88" s="1128" t="str">
        <f>BQ88</f>
        <v xml:space="preserve"> </v>
      </c>
      <c r="BS88" s="1128"/>
      <c r="BT88" s="1128"/>
      <c r="BU88" s="1128"/>
      <c r="BV88" s="1128"/>
      <c r="BW88" s="15"/>
      <c r="BX88" s="1148"/>
      <c r="BY88" s="1148"/>
      <c r="BZ88" s="1148"/>
      <c r="CA88" s="1148"/>
      <c r="CB88" s="1148"/>
      <c r="CC88" s="1149"/>
      <c r="CD88" s="1149"/>
      <c r="CE88" s="1149"/>
      <c r="CF88" s="1150"/>
      <c r="CG88" s="1149"/>
      <c r="CH88" s="1149"/>
      <c r="CI88" s="1149"/>
      <c r="CJ88" s="1149"/>
      <c r="CK88" s="1156"/>
      <c r="CL88" s="1149"/>
      <c r="CM88" s="1149"/>
      <c r="CN88" s="1149"/>
      <c r="CO88" s="1152"/>
      <c r="CP88" s="1152"/>
      <c r="CQ88" s="1153"/>
      <c r="CR88" s="1152"/>
      <c r="CS88" s="1152"/>
      <c r="CT88" s="1152"/>
      <c r="CU88" s="643"/>
      <c r="CV88" s="248"/>
      <c r="CW88" s="212"/>
      <c r="CX88" s="637"/>
      <c r="CY88" s="1218" t="str">
        <f>IF('FRONT PAGE'!$A$1="www.fly-logics.com","SIC",0)</f>
        <v>SIC</v>
      </c>
      <c r="CZ88" s="1225"/>
      <c r="DA88" s="1225"/>
      <c r="DB88" s="1225"/>
      <c r="DC88" s="1226"/>
      <c r="DD88" s="1129" t="str">
        <f>IF(SUMIFS(LOGBOOK!$Z$5:$Z$1036129,LOGBOOK!$D$5:$D$1036129,DB67,LOGBOOK!$AN$5:$AN$1036129,DR67,LOGBOOK!$E$5:$E$1036129,DH67)=0," ",SUMIFS(LOGBOOK!$Z$5:$Z$1036129,LOGBOOK!$D$5:$D$1036129,DB67,LOGBOOK!$AN$5:$AN$1036129,DR67,LOGBOOK!$E$5:$E$1036129,DH67))</f>
        <v xml:space="preserve"> </v>
      </c>
      <c r="DE88" s="1130" t="str">
        <f>DD88</f>
        <v xml:space="preserve"> </v>
      </c>
      <c r="DF88" s="1130"/>
      <c r="DG88" s="1130"/>
      <c r="DH88" s="1130"/>
      <c r="DI88" s="1130"/>
      <c r="DJ88" s="624"/>
      <c r="DK88" s="1220" t="str">
        <f>IF('FRONT PAGE'!$A$1="www.fly-logics.com","NIGHT",0)</f>
        <v>NIGHT</v>
      </c>
      <c r="DL88" s="1225"/>
      <c r="DM88" s="1225"/>
      <c r="DN88" s="1225"/>
      <c r="DO88" s="1226"/>
      <c r="DP88" s="1127" t="str">
        <f>IF(SUMIFS(LOGBOOK!$AF$5:$AF$1036129,LOGBOOK!$D$5:$D$1036129,DB67,LOGBOOK!$AN$5:$AN$1036129,DR67,LOGBOOK!$E$5:$E$1036129,DH67)=0," ",SUMIFS(LOGBOOK!$AF$5:$AF$1036129,LOGBOOK!$D$5:$D$1036129,DB67,LOGBOOK!$AN$5:$AN$1036129,DR67,LOGBOOK!$E$5:$E$1036129,DH67))</f>
        <v xml:space="preserve"> </v>
      </c>
      <c r="DQ88" s="1128" t="str">
        <f>DP88</f>
        <v xml:space="preserve"> </v>
      </c>
      <c r="DR88" s="1128"/>
      <c r="DS88" s="1128"/>
      <c r="DT88" s="1128"/>
      <c r="DU88" s="1128"/>
      <c r="DV88" s="15"/>
      <c r="DW88" s="1148"/>
      <c r="DX88" s="1148"/>
      <c r="DY88" s="1148"/>
      <c r="DZ88" s="1148"/>
      <c r="EA88" s="1148"/>
      <c r="EB88" s="1149"/>
      <c r="EC88" s="1149"/>
      <c r="ED88" s="1149"/>
      <c r="EE88" s="1150"/>
      <c r="EF88" s="1149"/>
      <c r="EG88" s="1149"/>
      <c r="EH88" s="1149"/>
      <c r="EI88" s="1149"/>
      <c r="EJ88" s="1156"/>
      <c r="EK88" s="1149"/>
      <c r="EL88" s="1149"/>
      <c r="EM88" s="1149"/>
      <c r="EN88" s="1152"/>
      <c r="EO88" s="1152"/>
      <c r="EP88" s="1153"/>
      <c r="EQ88" s="1152"/>
      <c r="ER88" s="1152"/>
      <c r="ES88" s="1152"/>
      <c r="ET88" s="643"/>
      <c r="EU88" s="637"/>
      <c r="EV88" s="1218" t="str">
        <f>IF('FRONT PAGE'!$A$1="www.fly-logics.com","SIC",0)</f>
        <v>SIC</v>
      </c>
      <c r="EW88" s="1225"/>
      <c r="EX88" s="1225"/>
      <c r="EY88" s="1225"/>
      <c r="EZ88" s="1226"/>
      <c r="FA88" s="1129" t="str">
        <f>IF(SUMIFS(LOGBOOK!$Z$5:$Z$1036129,LOGBOOK!$D$5:$D$1036129,EY67,LOGBOOK!$AN$5:$AN$1036129,FO67,LOGBOOK!$E$5:$E$1036129,FE67)=0," ",SUMIFS(LOGBOOK!$Z$5:$Z$1036129,LOGBOOK!$D$5:$D$1036129,EY67,LOGBOOK!$AN$5:$AN$1036129,FO67,LOGBOOK!$E$5:$E$1036129,FE67))</f>
        <v xml:space="preserve"> </v>
      </c>
      <c r="FB88" s="1130" t="str">
        <f>FA88</f>
        <v xml:space="preserve"> </v>
      </c>
      <c r="FC88" s="1130"/>
      <c r="FD88" s="1130"/>
      <c r="FE88" s="1130"/>
      <c r="FF88" s="1130"/>
      <c r="FG88" s="624"/>
      <c r="FH88" s="1220" t="str">
        <f>IF('FRONT PAGE'!$A$1="www.fly-logics.com","NIGHT",0)</f>
        <v>NIGHT</v>
      </c>
      <c r="FI88" s="1225"/>
      <c r="FJ88" s="1225"/>
      <c r="FK88" s="1225"/>
      <c r="FL88" s="1226"/>
      <c r="FM88" s="1127" t="str">
        <f>IF(SUMIFS(LOGBOOK!$AF$5:$AF$1036129,LOGBOOK!$D$5:$D$1036129,EY67,LOGBOOK!$AN$5:$AN$1036129,FO67,LOGBOOK!$E$5:$E$1036129,FE67)=0," ",SUMIFS(LOGBOOK!$AF$5:$AF$1036129,LOGBOOK!$D$5:$D$1036129,EY67,LOGBOOK!$AN$5:$AN$1036129,FO67,LOGBOOK!$E$5:$E$1036129,FE67))</f>
        <v xml:space="preserve"> </v>
      </c>
      <c r="FN88" s="1128" t="str">
        <f>FM88</f>
        <v xml:space="preserve"> </v>
      </c>
      <c r="FO88" s="1128"/>
      <c r="FP88" s="1128"/>
      <c r="FQ88" s="1128"/>
      <c r="FR88" s="1128"/>
      <c r="FS88" s="15"/>
      <c r="FT88" s="1148"/>
      <c r="FU88" s="1148"/>
      <c r="FV88" s="1148"/>
      <c r="FW88" s="1148"/>
      <c r="FX88" s="1148"/>
      <c r="FY88" s="1149"/>
      <c r="FZ88" s="1149"/>
      <c r="GA88" s="1149"/>
      <c r="GB88" s="1150"/>
      <c r="GC88" s="1149"/>
      <c r="GD88" s="1149"/>
      <c r="GE88" s="1149"/>
      <c r="GF88" s="1149"/>
      <c r="GG88" s="1156"/>
      <c r="GH88" s="1149"/>
      <c r="GI88" s="1149"/>
      <c r="GJ88" s="1149"/>
      <c r="GK88" s="1152"/>
      <c r="GL88" s="1152"/>
      <c r="GM88" s="1153"/>
      <c r="GN88" s="1152"/>
      <c r="GO88" s="1152"/>
      <c r="GP88" s="1152"/>
      <c r="GQ88" s="643"/>
      <c r="GR88" s="6"/>
    </row>
    <row r="89" spans="1:200" ht="8.85" customHeight="1" x14ac:dyDescent="0.25">
      <c r="A89" s="212"/>
      <c r="B89" s="637"/>
      <c r="C89" s="1225"/>
      <c r="D89" s="1225"/>
      <c r="E89" s="1225"/>
      <c r="F89" s="1225"/>
      <c r="G89" s="1226"/>
      <c r="H89" s="1129"/>
      <c r="I89" s="1130"/>
      <c r="J89" s="1130"/>
      <c r="K89" s="1130"/>
      <c r="L89" s="1130"/>
      <c r="M89" s="1130"/>
      <c r="N89" s="624"/>
      <c r="O89" s="1225"/>
      <c r="P89" s="1225"/>
      <c r="Q89" s="1225"/>
      <c r="R89" s="1225"/>
      <c r="S89" s="1226"/>
      <c r="T89" s="1127"/>
      <c r="U89" s="1128"/>
      <c r="V89" s="1128"/>
      <c r="W89" s="1128"/>
      <c r="X89" s="1128"/>
      <c r="Y89" s="1128"/>
      <c r="Z89" s="15"/>
      <c r="AA89" s="629" t="str">
        <f>IF('FRONT PAGE'!$A$1="www.fly-logics.com","JUL",0)</f>
        <v>JUL</v>
      </c>
      <c r="AB89" s="631"/>
      <c r="AC89" s="631"/>
      <c r="AD89" s="631"/>
      <c r="AE89" s="631"/>
      <c r="AF89" s="630" t="str">
        <f>IF(SUMIFS(LOGBOOK!$Y$5:$Y$1036129,LOGBOOK!$D$5:$D$1036129,F67,LOGBOOK!$AN$5:$AN$1036129,V67,LOGBOOK!$E$5:$E$1036129,L67,LOGBOOK!$AM$5:$AM$1036129,"JUL")=0," ",SUMIFS(LOGBOOK!$Y$5:$Y$1036129,LOGBOOK!$D$5:$D$1036129,F67,LOGBOOK!$AN$5:$AN$1036129,V67,LOGBOOK!$E$5:$E$1036129,L67,LOGBOOK!$AM$5:$AM$1036129,"JUL"))</f>
        <v xml:space="preserve"> </v>
      </c>
      <c r="AG89" s="625"/>
      <c r="AH89" s="625"/>
      <c r="AI89" s="625"/>
      <c r="AJ89" s="650" t="str">
        <f>IF(SUMIFS(LOGBOOK!$Z$5:$Z$1036129,LOGBOOK!$D$5:$D$1036129,F67,LOGBOOK!$AN$5:$AN$1036129,V67,LOGBOOK!$E$5:$E$1036129,L67,LOGBOOK!$AM$5:$AM$1036129,"JUL")=0," ",SUMIFS(LOGBOOK!$Z$5:$Z$1036129,LOGBOOK!$D$5:$D$1036129,F67,LOGBOOK!$AN$5:$AN$1036129,V67,LOGBOOK!$E$5:$E$1036129,L67,LOGBOOK!$AM$5:$AM$1036129,"JUL"))</f>
        <v xml:space="preserve"> </v>
      </c>
      <c r="AK89" s="651"/>
      <c r="AL89" s="651"/>
      <c r="AM89" s="651"/>
      <c r="AN89" s="630" t="str">
        <f>IF(SUMIFS(LOGBOOK!$AA$5:$AA$1036129,LOGBOOK!$D$5:$D$1036129,F67,LOGBOOK!$AN$5:$AN$1036129,V67,LOGBOOK!$E$5:$E$1036129,L67,LOGBOOK!$AM$5:$AM$1036129,"JUL")=0," ",SUMIFS(LOGBOOK!$AA$5:$AA$1036129,LOGBOOK!$D$5:$D$1036129,F67,LOGBOOK!$AN$5:$AN$1036129,V67,LOGBOOK!$E$5:$E$1036129,L67,LOGBOOK!$AM$5:$AM$1036129,"JUL"))</f>
        <v xml:space="preserve"> </v>
      </c>
      <c r="AO89" s="625"/>
      <c r="AP89" s="625"/>
      <c r="AQ89" s="625"/>
      <c r="AR89" s="623" t="str">
        <f>IF(SUMIFS(LOGBOOK!$AE$5:$AE$1036129,LOGBOOK!$D$5:$D$1036129,F67,LOGBOOK!$AN$5:$AN$1036129,V67,LOGBOOK!$E$5:$E$1036129,L67,LOGBOOK!$AM$5:$AM$1036129,"JUL")=0," ",SUMIFS(LOGBOOK!$AC$5:$AC$1036129,LOGBOOK!$D$5:$D$1036129,F67,LOGBOOK!$AN$5:$AN$1036129,V67,LOGBOOK!$E$5:$E$1036129,L67,LOGBOOK!$AM$5:$AM$1036129,"JUL"))</f>
        <v xml:space="preserve"> </v>
      </c>
      <c r="AS89" s="623"/>
      <c r="AT89" s="623"/>
      <c r="AU89" s="641" t="str">
        <f>IF(SUMIFS(LOGBOOK!$AF$5:$AF$1036129,LOGBOOK!$D$5:$D$1036129,F67,LOGBOOK!$AN$5:$AN$1036129,V67,LOGBOOK!$E$5:$E$1036129,L67,LOGBOOK!$AM$5:$AM$1036129,"JUL")=0," ",SUMIFS(LOGBOOK!$AF$5:$AF$1036129,LOGBOOK!$D$5:$D$1036129,F67,LOGBOOK!$AN$5:$AN$1036129,V67,LOGBOOK!$E$5:$E$1036129,L67,LOGBOOK!$AM$5:$AM$1036129,"JUL"))</f>
        <v xml:space="preserve"> </v>
      </c>
      <c r="AV89" s="642"/>
      <c r="AW89" s="642"/>
      <c r="AX89" s="643"/>
      <c r="AY89" s="637"/>
      <c r="AZ89" s="1225"/>
      <c r="BA89" s="1225"/>
      <c r="BB89" s="1225"/>
      <c r="BC89" s="1225"/>
      <c r="BD89" s="1226"/>
      <c r="BE89" s="1129"/>
      <c r="BF89" s="1130"/>
      <c r="BG89" s="1130"/>
      <c r="BH89" s="1130"/>
      <c r="BI89" s="1130"/>
      <c r="BJ89" s="1130"/>
      <c r="BK89" s="624"/>
      <c r="BL89" s="1225"/>
      <c r="BM89" s="1225"/>
      <c r="BN89" s="1225"/>
      <c r="BO89" s="1225"/>
      <c r="BP89" s="1226"/>
      <c r="BQ89" s="1127"/>
      <c r="BR89" s="1128"/>
      <c r="BS89" s="1128"/>
      <c r="BT89" s="1128"/>
      <c r="BU89" s="1128"/>
      <c r="BV89" s="1128"/>
      <c r="BW89" s="15"/>
      <c r="BX89" s="629" t="str">
        <f>IF('FRONT PAGE'!$A$1="www.fly-logics.com","JUL",0)</f>
        <v>JUL</v>
      </c>
      <c r="BY89" s="631"/>
      <c r="BZ89" s="631"/>
      <c r="CA89" s="631"/>
      <c r="CB89" s="631"/>
      <c r="CC89" s="630" t="str">
        <f>IF(SUMIFS(LOGBOOK!$Y$5:$Y$1036129,LOGBOOK!$D$5:$D$1036129,BC67,LOGBOOK!$AN$5:$AN$1036129,BS67,LOGBOOK!$E$5:$E$1036129,BI67,LOGBOOK!$AM$5:$AM$1036129,"JUL")=0," ",SUMIFS(LOGBOOK!$Y$5:$Y$1036129,LOGBOOK!$D$5:$D$1036129,BC67,LOGBOOK!$AN$5:$AN$1036129,BS67,LOGBOOK!$E$5:$E$1036129,BI67,LOGBOOK!$AM$5:$AM$1036129,"JUL"))</f>
        <v xml:space="preserve"> </v>
      </c>
      <c r="CD89" s="625"/>
      <c r="CE89" s="625"/>
      <c r="CF89" s="625"/>
      <c r="CG89" s="650" t="str">
        <f>IF(SUMIFS(LOGBOOK!$Z$5:$Z$1036129,LOGBOOK!$D$5:$D$1036129,BC67,LOGBOOK!$AN$5:$AN$1036129,BS67,LOGBOOK!$E$5:$E$1036129,BI67,LOGBOOK!$AM$5:$AM$1036129,"JUL")=0," ",SUMIFS(LOGBOOK!$Z$5:$Z$1036129,LOGBOOK!$D$5:$D$1036129,BC67,LOGBOOK!$AN$5:$AN$1036129,BS67,LOGBOOK!$E$5:$E$1036129,BI67,LOGBOOK!$AM$5:$AM$1036129,"JUL"))</f>
        <v xml:space="preserve"> </v>
      </c>
      <c r="CH89" s="651"/>
      <c r="CI89" s="651"/>
      <c r="CJ89" s="651"/>
      <c r="CK89" s="630" t="str">
        <f>IF(SUMIFS(LOGBOOK!$AA$5:$AA$1036129,LOGBOOK!$D$5:$D$1036129,BC67,LOGBOOK!$AN$5:$AN$1036129,BS67,LOGBOOK!$E$5:$E$1036129,BI67,LOGBOOK!$AM$5:$AM$1036129,"JUL")=0," ",SUMIFS(LOGBOOK!$AA$5:$AA$1036129,LOGBOOK!$D$5:$D$1036129,BC67,LOGBOOK!$AN$5:$AN$1036129,BS67,LOGBOOK!$E$5:$E$1036129,BI67,LOGBOOK!$AM$5:$AM$1036129,"JUL"))</f>
        <v xml:space="preserve"> </v>
      </c>
      <c r="CL89" s="625"/>
      <c r="CM89" s="625"/>
      <c r="CN89" s="625"/>
      <c r="CO89" s="623" t="str">
        <f>IF(SUMIFS(LOGBOOK!$AE$5:$AE$1036129,LOGBOOK!$D$5:$D$1036129,BC67,LOGBOOK!$AN$5:$AN$1036129,BS67,LOGBOOK!$E$5:$E$1036129,BI67,LOGBOOK!$AM$5:$AM$1036129,"JUL")=0," ",SUMIFS(LOGBOOK!$AC$5:$AC$1036129,LOGBOOK!$D$5:$D$1036129,BC67,LOGBOOK!$AN$5:$AN$1036129,BS67,LOGBOOK!$E$5:$E$1036129,BI67,LOGBOOK!$AM$5:$AM$1036129,"JUL"))</f>
        <v xml:space="preserve"> </v>
      </c>
      <c r="CP89" s="623"/>
      <c r="CQ89" s="623"/>
      <c r="CR89" s="641" t="str">
        <f>IF(SUMIFS(LOGBOOK!$AF$5:$AF$1036129,LOGBOOK!$D$5:$D$1036129,BC67,LOGBOOK!$AN$5:$AN$1036129,BS67,LOGBOOK!$E$5:$E$1036129,BI67,LOGBOOK!$AM$5:$AM$1036129,"JUL")=0," ",SUMIFS(LOGBOOK!$AF$5:$AF$1036129,LOGBOOK!$D$5:$D$1036129,BC67,LOGBOOK!$AN$5:$AN$1036129,BS67,LOGBOOK!$E$5:$E$1036129,BI67,LOGBOOK!$AM$5:$AM$1036129,"JUL"))</f>
        <v xml:space="preserve"> </v>
      </c>
      <c r="CS89" s="642"/>
      <c r="CT89" s="642"/>
      <c r="CU89" s="643"/>
      <c r="CV89" s="247"/>
      <c r="CW89" s="212"/>
      <c r="CX89" s="637"/>
      <c r="CY89" s="1225"/>
      <c r="CZ89" s="1225"/>
      <c r="DA89" s="1225"/>
      <c r="DB89" s="1225"/>
      <c r="DC89" s="1226"/>
      <c r="DD89" s="1129"/>
      <c r="DE89" s="1130"/>
      <c r="DF89" s="1130"/>
      <c r="DG89" s="1130"/>
      <c r="DH89" s="1130"/>
      <c r="DI89" s="1130"/>
      <c r="DJ89" s="624"/>
      <c r="DK89" s="1225"/>
      <c r="DL89" s="1225"/>
      <c r="DM89" s="1225"/>
      <c r="DN89" s="1225"/>
      <c r="DO89" s="1226"/>
      <c r="DP89" s="1127"/>
      <c r="DQ89" s="1128"/>
      <c r="DR89" s="1128"/>
      <c r="DS89" s="1128"/>
      <c r="DT89" s="1128"/>
      <c r="DU89" s="1128"/>
      <c r="DV89" s="15"/>
      <c r="DW89" s="629" t="str">
        <f>IF('FRONT PAGE'!$A$1="www.fly-logics.com","JUL",0)</f>
        <v>JUL</v>
      </c>
      <c r="DX89" s="631"/>
      <c r="DY89" s="631"/>
      <c r="DZ89" s="631"/>
      <c r="EA89" s="631"/>
      <c r="EB89" s="630" t="str">
        <f>IF(SUMIFS(LOGBOOK!$Y$5:$Y$1036129,LOGBOOK!$D$5:$D$1036129,DB67,LOGBOOK!$AN$5:$AN$1036129,DR67,LOGBOOK!$E$5:$E$1036129,DH67,LOGBOOK!$AM$5:$AM$1036129,"JUL")=0," ",SUMIFS(LOGBOOK!$Y$5:$Y$1036129,LOGBOOK!$D$5:$D$1036129,DB67,LOGBOOK!$AN$5:$AN$1036129,DR67,LOGBOOK!$E$5:$E$1036129,DH67,LOGBOOK!$AM$5:$AM$1036129,"JUL"))</f>
        <v xml:space="preserve"> </v>
      </c>
      <c r="EC89" s="625"/>
      <c r="ED89" s="625"/>
      <c r="EE89" s="625"/>
      <c r="EF89" s="650" t="str">
        <f>IF(SUMIFS(LOGBOOK!$Z$5:$Z$1036129,LOGBOOK!$D$5:$D$1036129,DB67,LOGBOOK!$AN$5:$AN$1036129,DR67,LOGBOOK!$E$5:$E$1036129,DH67,LOGBOOK!$AM$5:$AM$1036129,"JUL")=0," ",SUMIFS(LOGBOOK!$Z$5:$Z$1036129,LOGBOOK!$D$5:$D$1036129,DB67,LOGBOOK!$AN$5:$AN$1036129,DR67,LOGBOOK!$E$5:$E$1036129,DH67,LOGBOOK!$AM$5:$AM$1036129,"JUL"))</f>
        <v xml:space="preserve"> </v>
      </c>
      <c r="EG89" s="651"/>
      <c r="EH89" s="651"/>
      <c r="EI89" s="651"/>
      <c r="EJ89" s="630" t="str">
        <f>IF(SUMIFS(LOGBOOK!$AA$5:$AA$1036129,LOGBOOK!$D$5:$D$1036129,DB67,LOGBOOK!$AN$5:$AN$1036129,DR67,LOGBOOK!$E$5:$E$1036129,DH67,LOGBOOK!$AM$5:$AM$1036129,"JUL")=0," ",SUMIFS(LOGBOOK!$AA$5:$AA$1036129,LOGBOOK!$D$5:$D$1036129,DB67,LOGBOOK!$AN$5:$AN$1036129,DR67,LOGBOOK!$E$5:$E$1036129,DH67,LOGBOOK!$AM$5:$AM$1036129,"JUL"))</f>
        <v xml:space="preserve"> </v>
      </c>
      <c r="EK89" s="625"/>
      <c r="EL89" s="625"/>
      <c r="EM89" s="625"/>
      <c r="EN89" s="623" t="str">
        <f>IF(SUMIFS(LOGBOOK!$AE$5:$AE$1036129,LOGBOOK!$D$5:$D$1036129,DB67,LOGBOOK!$AN$5:$AN$1036129,DR67,LOGBOOK!$E$5:$E$1036129,DH67,LOGBOOK!$AM$5:$AM$1036129,"JUL")=0," ",SUMIFS(LOGBOOK!$AC$5:$AC$1036129,LOGBOOK!$D$5:$D$1036129,DB67,LOGBOOK!$AN$5:$AN$1036129,DR67,LOGBOOK!$E$5:$E$1036129,DH67,LOGBOOK!$AM$5:$AM$1036129,"JUL"))</f>
        <v xml:space="preserve"> </v>
      </c>
      <c r="EO89" s="623"/>
      <c r="EP89" s="623"/>
      <c r="EQ89" s="641" t="str">
        <f>IF(SUMIFS(LOGBOOK!$AF$5:$AF$1036129,LOGBOOK!$D$5:$D$1036129,DB67,LOGBOOK!$AN$5:$AN$1036129,DR67,LOGBOOK!$E$5:$E$1036129,DH67,LOGBOOK!$AM$5:$AM$1036129,"JUL")=0," ",SUMIFS(LOGBOOK!$AF$5:$AF$1036129,LOGBOOK!$D$5:$D$1036129,DB67,LOGBOOK!$AN$5:$AN$1036129,DR67,LOGBOOK!$E$5:$E$1036129,DH67,LOGBOOK!$AM$5:$AM$1036129,"JUL"))</f>
        <v xml:space="preserve"> </v>
      </c>
      <c r="ER89" s="642"/>
      <c r="ES89" s="642"/>
      <c r="ET89" s="643"/>
      <c r="EU89" s="637"/>
      <c r="EV89" s="1225"/>
      <c r="EW89" s="1225"/>
      <c r="EX89" s="1225"/>
      <c r="EY89" s="1225"/>
      <c r="EZ89" s="1226"/>
      <c r="FA89" s="1129"/>
      <c r="FB89" s="1130"/>
      <c r="FC89" s="1130"/>
      <c r="FD89" s="1130"/>
      <c r="FE89" s="1130"/>
      <c r="FF89" s="1130"/>
      <c r="FG89" s="624"/>
      <c r="FH89" s="1225"/>
      <c r="FI89" s="1225"/>
      <c r="FJ89" s="1225"/>
      <c r="FK89" s="1225"/>
      <c r="FL89" s="1226"/>
      <c r="FM89" s="1127"/>
      <c r="FN89" s="1128"/>
      <c r="FO89" s="1128"/>
      <c r="FP89" s="1128"/>
      <c r="FQ89" s="1128"/>
      <c r="FR89" s="1128"/>
      <c r="FS89" s="15"/>
      <c r="FT89" s="629" t="str">
        <f>IF('FRONT PAGE'!$A$1="www.fly-logics.com","JUL",0)</f>
        <v>JUL</v>
      </c>
      <c r="FU89" s="631"/>
      <c r="FV89" s="631"/>
      <c r="FW89" s="631"/>
      <c r="FX89" s="631"/>
      <c r="FY89" s="630" t="str">
        <f>IF(SUMIFS(LOGBOOK!$Y$5:$Y$1036129,LOGBOOK!$D$5:$D$1036129,EY67,LOGBOOK!$AN$5:$AN$1036129,FO67,LOGBOOK!$E$5:$E$1036129,FE67,LOGBOOK!$AM$5:$AM$1036129,"JUL")=0," ",SUMIFS(LOGBOOK!$Y$5:$Y$1036129,LOGBOOK!$D$5:$D$1036129,EY67,LOGBOOK!$AN$5:$AN$1036129,FO67,LOGBOOK!$E$5:$E$1036129,FE67,LOGBOOK!$AM$5:$AM$1036129,"JUL"))</f>
        <v xml:space="preserve"> </v>
      </c>
      <c r="FZ89" s="625"/>
      <c r="GA89" s="625"/>
      <c r="GB89" s="625"/>
      <c r="GC89" s="650" t="str">
        <f>IF(SUMIFS(LOGBOOK!$Z$5:$Z$1036129,LOGBOOK!$D$5:$D$1036129,EY67,LOGBOOK!$AN$5:$AN$1036129,FO67,LOGBOOK!$E$5:$E$1036129,FE67,LOGBOOK!$AM$5:$AM$1036129,"JUL")=0," ",SUMIFS(LOGBOOK!$Z$5:$Z$1036129,LOGBOOK!$D$5:$D$1036129,EY67,LOGBOOK!$AN$5:$AN$1036129,FO67,LOGBOOK!$E$5:$E$1036129,FE67,LOGBOOK!$AM$5:$AM$1036129,"JUL"))</f>
        <v xml:space="preserve"> </v>
      </c>
      <c r="GD89" s="651"/>
      <c r="GE89" s="651"/>
      <c r="GF89" s="651"/>
      <c r="GG89" s="630" t="str">
        <f>IF(SUMIFS(LOGBOOK!$AA$5:$AA$1036129,LOGBOOK!$D$5:$D$1036129,EY67,LOGBOOK!$AN$5:$AN$1036129,FO67,LOGBOOK!$E$5:$E$1036129,FE67,LOGBOOK!$AM$5:$AM$1036129,"JUL")=0," ",SUMIFS(LOGBOOK!$AA$5:$AA$1036129,LOGBOOK!$D$5:$D$1036129,EY67,LOGBOOK!$AN$5:$AN$1036129,FO67,LOGBOOK!$E$5:$E$1036129,FE67,LOGBOOK!$AM$5:$AM$1036129,"JUL"))</f>
        <v xml:space="preserve"> </v>
      </c>
      <c r="GH89" s="625"/>
      <c r="GI89" s="625"/>
      <c r="GJ89" s="625"/>
      <c r="GK89" s="623" t="str">
        <f>IF(SUMIFS(LOGBOOK!$AE$5:$AE$1036129,LOGBOOK!$D$5:$D$1036129,EY67,LOGBOOK!$AN$5:$AN$1036129,FO67,LOGBOOK!$E$5:$E$1036129,FE67,LOGBOOK!$AM$5:$AM$1036129,"JUL")=0," ",SUMIFS(LOGBOOK!$AC$5:$AC$1036129,LOGBOOK!$D$5:$D$1036129,EY67,LOGBOOK!$AN$5:$AN$1036129,FO67,LOGBOOK!$E$5:$E$1036129,FE67,LOGBOOK!$AM$5:$AM$1036129,"JUL"))</f>
        <v xml:space="preserve"> </v>
      </c>
      <c r="GL89" s="623"/>
      <c r="GM89" s="623"/>
      <c r="GN89" s="641" t="str">
        <f>IF(SUMIFS(LOGBOOK!$AF$5:$AF$1036129,LOGBOOK!$D$5:$D$1036129,EY67,LOGBOOK!$AN$5:$AN$1036129,FO67,LOGBOOK!$E$5:$E$1036129,FE67,LOGBOOK!$AM$5:$AM$1036129,"JUL")=0," ",SUMIFS(LOGBOOK!$AF$5:$AF$1036129,LOGBOOK!$D$5:$D$1036129,EY67,LOGBOOK!$AN$5:$AN$1036129,FO67,LOGBOOK!$E$5:$E$1036129,FE67,LOGBOOK!$AM$5:$AM$1036129,"JUL"))</f>
        <v xml:space="preserve"> </v>
      </c>
      <c r="GO89" s="642"/>
      <c r="GP89" s="642"/>
      <c r="GQ89" s="643"/>
      <c r="GR89" s="6"/>
    </row>
    <row r="90" spans="1:200" ht="3" customHeight="1" x14ac:dyDescent="0.25">
      <c r="A90" s="212"/>
      <c r="B90" s="637"/>
      <c r="C90" s="624"/>
      <c r="D90" s="624"/>
      <c r="E90" s="624"/>
      <c r="F90" s="624"/>
      <c r="G90" s="624"/>
      <c r="H90" s="624"/>
      <c r="I90" s="624"/>
      <c r="J90" s="624"/>
      <c r="K90" s="624"/>
      <c r="L90" s="624"/>
      <c r="M90" s="624"/>
      <c r="N90" s="624"/>
      <c r="O90" s="624"/>
      <c r="P90" s="624"/>
      <c r="Q90" s="624"/>
      <c r="R90" s="624"/>
      <c r="S90" s="624"/>
      <c r="T90" s="624"/>
      <c r="U90" s="624"/>
      <c r="V90" s="624"/>
      <c r="W90" s="624"/>
      <c r="X90" s="624"/>
      <c r="Y90" s="624"/>
      <c r="Z90" s="15"/>
      <c r="AA90" s="631"/>
      <c r="AB90" s="631"/>
      <c r="AC90" s="631"/>
      <c r="AD90" s="631"/>
      <c r="AE90" s="631"/>
      <c r="AF90" s="625"/>
      <c r="AG90" s="632"/>
      <c r="AH90" s="632"/>
      <c r="AI90" s="625"/>
      <c r="AJ90" s="625"/>
      <c r="AK90" s="632"/>
      <c r="AL90" s="632"/>
      <c r="AM90" s="625"/>
      <c r="AN90" s="625"/>
      <c r="AO90" s="632"/>
      <c r="AP90" s="632"/>
      <c r="AQ90" s="625"/>
      <c r="AR90" s="623"/>
      <c r="AS90" s="623"/>
      <c r="AT90" s="623"/>
      <c r="AU90" s="633"/>
      <c r="AV90" s="634"/>
      <c r="AW90" s="633"/>
      <c r="AX90" s="643"/>
      <c r="AY90" s="637"/>
      <c r="AZ90" s="624"/>
      <c r="BA90" s="624"/>
      <c r="BB90" s="624"/>
      <c r="BC90" s="624"/>
      <c r="BD90" s="624"/>
      <c r="BE90" s="624"/>
      <c r="BF90" s="624"/>
      <c r="BG90" s="624"/>
      <c r="BH90" s="624"/>
      <c r="BI90" s="624"/>
      <c r="BJ90" s="624"/>
      <c r="BK90" s="624"/>
      <c r="BL90" s="624"/>
      <c r="BM90" s="624"/>
      <c r="BN90" s="624"/>
      <c r="BO90" s="624"/>
      <c r="BP90" s="624"/>
      <c r="BQ90" s="624"/>
      <c r="BR90" s="624"/>
      <c r="BS90" s="624"/>
      <c r="BT90" s="624"/>
      <c r="BU90" s="624"/>
      <c r="BV90" s="624"/>
      <c r="BW90" s="15"/>
      <c r="BX90" s="631"/>
      <c r="BY90" s="631"/>
      <c r="BZ90" s="631"/>
      <c r="CA90" s="631"/>
      <c r="CB90" s="631"/>
      <c r="CC90" s="625"/>
      <c r="CD90" s="632"/>
      <c r="CE90" s="632"/>
      <c r="CF90" s="625"/>
      <c r="CG90" s="625"/>
      <c r="CH90" s="632"/>
      <c r="CI90" s="632"/>
      <c r="CJ90" s="625"/>
      <c r="CK90" s="625"/>
      <c r="CL90" s="632"/>
      <c r="CM90" s="632"/>
      <c r="CN90" s="625"/>
      <c r="CO90" s="623"/>
      <c r="CP90" s="623"/>
      <c r="CQ90" s="623"/>
      <c r="CR90" s="633"/>
      <c r="CS90" s="634"/>
      <c r="CT90" s="633"/>
      <c r="CU90" s="643"/>
      <c r="CV90" s="247"/>
      <c r="CW90" s="212"/>
      <c r="CX90" s="637"/>
      <c r="CY90" s="624"/>
      <c r="CZ90" s="624"/>
      <c r="DA90" s="624"/>
      <c r="DB90" s="624"/>
      <c r="DC90" s="624"/>
      <c r="DD90" s="624"/>
      <c r="DE90" s="624"/>
      <c r="DF90" s="624"/>
      <c r="DG90" s="624"/>
      <c r="DH90" s="624"/>
      <c r="DI90" s="624"/>
      <c r="DJ90" s="624"/>
      <c r="DK90" s="624"/>
      <c r="DL90" s="624"/>
      <c r="DM90" s="624"/>
      <c r="DN90" s="624"/>
      <c r="DO90" s="624"/>
      <c r="DP90" s="624"/>
      <c r="DQ90" s="624"/>
      <c r="DR90" s="624"/>
      <c r="DS90" s="624"/>
      <c r="DT90" s="624"/>
      <c r="DU90" s="624"/>
      <c r="DV90" s="15"/>
      <c r="DW90" s="631"/>
      <c r="DX90" s="631"/>
      <c r="DY90" s="631"/>
      <c r="DZ90" s="631"/>
      <c r="EA90" s="631"/>
      <c r="EB90" s="625"/>
      <c r="EC90" s="632"/>
      <c r="ED90" s="632"/>
      <c r="EE90" s="625"/>
      <c r="EF90" s="625"/>
      <c r="EG90" s="632"/>
      <c r="EH90" s="632"/>
      <c r="EI90" s="625"/>
      <c r="EJ90" s="625"/>
      <c r="EK90" s="632"/>
      <c r="EL90" s="632"/>
      <c r="EM90" s="625"/>
      <c r="EN90" s="623"/>
      <c r="EO90" s="623"/>
      <c r="EP90" s="623"/>
      <c r="EQ90" s="633"/>
      <c r="ER90" s="634"/>
      <c r="ES90" s="633"/>
      <c r="ET90" s="643"/>
      <c r="EU90" s="637"/>
      <c r="EV90" s="624"/>
      <c r="EW90" s="624"/>
      <c r="EX90" s="624"/>
      <c r="EY90" s="624"/>
      <c r="EZ90" s="624"/>
      <c r="FA90" s="624"/>
      <c r="FB90" s="624"/>
      <c r="FC90" s="624"/>
      <c r="FD90" s="624"/>
      <c r="FE90" s="624"/>
      <c r="FF90" s="624"/>
      <c r="FG90" s="624"/>
      <c r="FH90" s="624"/>
      <c r="FI90" s="624"/>
      <c r="FJ90" s="624"/>
      <c r="FK90" s="624"/>
      <c r="FL90" s="624"/>
      <c r="FM90" s="624"/>
      <c r="FN90" s="624"/>
      <c r="FO90" s="624"/>
      <c r="FP90" s="624"/>
      <c r="FQ90" s="624"/>
      <c r="FR90" s="624"/>
      <c r="FS90" s="15"/>
      <c r="FT90" s="631"/>
      <c r="FU90" s="631"/>
      <c r="FV90" s="631"/>
      <c r="FW90" s="631"/>
      <c r="FX90" s="631"/>
      <c r="FY90" s="625"/>
      <c r="FZ90" s="632"/>
      <c r="GA90" s="632"/>
      <c r="GB90" s="625"/>
      <c r="GC90" s="625"/>
      <c r="GD90" s="632"/>
      <c r="GE90" s="632"/>
      <c r="GF90" s="625"/>
      <c r="GG90" s="625"/>
      <c r="GH90" s="632"/>
      <c r="GI90" s="632"/>
      <c r="GJ90" s="625"/>
      <c r="GK90" s="623"/>
      <c r="GL90" s="623"/>
      <c r="GM90" s="623"/>
      <c r="GN90" s="633"/>
      <c r="GO90" s="634"/>
      <c r="GP90" s="633"/>
      <c r="GQ90" s="643"/>
      <c r="GR90" s="6"/>
    </row>
    <row r="91" spans="1:200" ht="10.5" customHeight="1" x14ac:dyDescent="0.25">
      <c r="A91" s="212"/>
      <c r="B91" s="637"/>
      <c r="C91" s="1218" t="str">
        <f>IF('FRONT PAGE'!$A$1="www.fly-logics.com","CROSS C.",0)</f>
        <v>CROSS C.</v>
      </c>
      <c r="D91" s="1225"/>
      <c r="E91" s="1225"/>
      <c r="F91" s="1225"/>
      <c r="G91" s="1226"/>
      <c r="H91" s="1129" t="str">
        <f>IF(SUMIFS(LOGBOOK!$W$5:$W$1036129,LOGBOOK!$D$5:$D$1036129,F67,LOGBOOK!$AN$5:$AN$1036129,V67,LOGBOOK!$E$5:$E$1036129,L67)=0," ",SUMIFS(LOGBOOK!$W$5:$W$1036129,LOGBOOK!$D$5:$D$1036129,F67,LOGBOOK!$AN$5:$AN$1036129,V67,LOGBOOK!$E$5:$E$1036129,L67))</f>
        <v xml:space="preserve"> </v>
      </c>
      <c r="I91" s="1130" t="str">
        <f>H91</f>
        <v xml:space="preserve"> </v>
      </c>
      <c r="J91" s="1130"/>
      <c r="K91" s="1130"/>
      <c r="L91" s="1130"/>
      <c r="M91" s="1130"/>
      <c r="N91" s="643"/>
      <c r="O91" s="644" t="s">
        <v>63</v>
      </c>
      <c r="P91" s="644"/>
      <c r="Q91" s="644"/>
      <c r="R91" s="644"/>
      <c r="S91" s="644"/>
      <c r="T91" s="644"/>
      <c r="U91" s="644"/>
      <c r="V91" s="644"/>
      <c r="W91" s="644"/>
      <c r="X91" s="644"/>
      <c r="Y91" s="645"/>
      <c r="Z91" s="15"/>
      <c r="AA91" s="631"/>
      <c r="AB91" s="631"/>
      <c r="AC91" s="631"/>
      <c r="AD91" s="631"/>
      <c r="AE91" s="631"/>
      <c r="AF91" s="625"/>
      <c r="AG91" s="625"/>
      <c r="AH91" s="625"/>
      <c r="AI91" s="625"/>
      <c r="AJ91" s="625"/>
      <c r="AK91" s="625"/>
      <c r="AL91" s="625"/>
      <c r="AM91" s="625"/>
      <c r="AN91" s="625"/>
      <c r="AO91" s="625"/>
      <c r="AP91" s="625"/>
      <c r="AQ91" s="625"/>
      <c r="AR91" s="623"/>
      <c r="AS91" s="623"/>
      <c r="AT91" s="623"/>
      <c r="AU91" s="633"/>
      <c r="AV91" s="633"/>
      <c r="AW91" s="633"/>
      <c r="AX91" s="643"/>
      <c r="AY91" s="637"/>
      <c r="AZ91" s="1218" t="str">
        <f>IF('FRONT PAGE'!$A$1="www.fly-logics.com","CROSS C.",0)</f>
        <v>CROSS C.</v>
      </c>
      <c r="BA91" s="1225"/>
      <c r="BB91" s="1225"/>
      <c r="BC91" s="1225"/>
      <c r="BD91" s="1226"/>
      <c r="BE91" s="1129" t="str">
        <f>IF(SUMIFS(LOGBOOK!$W$5:$W$1036129,LOGBOOK!$D$5:$D$1036129,BC67,LOGBOOK!$AN$5:$AN$1036129,BS67,LOGBOOK!$E$5:$E$1036129,BI67)=0," ",SUMIFS(LOGBOOK!$W$5:$W$1036129,LOGBOOK!$D$5:$D$1036129,BC67,LOGBOOK!$AN$5:$AN$1036129,BS67,LOGBOOK!$E$5:$E$1036129,BI67))</f>
        <v xml:space="preserve"> </v>
      </c>
      <c r="BF91" s="1130" t="str">
        <f>BE91</f>
        <v xml:space="preserve"> </v>
      </c>
      <c r="BG91" s="1130"/>
      <c r="BH91" s="1130"/>
      <c r="BI91" s="1130"/>
      <c r="BJ91" s="1130"/>
      <c r="BK91" s="643"/>
      <c r="BL91" s="644" t="s">
        <v>63</v>
      </c>
      <c r="BM91" s="644"/>
      <c r="BN91" s="644"/>
      <c r="BO91" s="644"/>
      <c r="BP91" s="644"/>
      <c r="BQ91" s="644"/>
      <c r="BR91" s="644"/>
      <c r="BS91" s="644"/>
      <c r="BT91" s="644"/>
      <c r="BU91" s="644"/>
      <c r="BV91" s="645"/>
      <c r="BW91" s="15"/>
      <c r="BX91" s="631"/>
      <c r="BY91" s="631"/>
      <c r="BZ91" s="631"/>
      <c r="CA91" s="631"/>
      <c r="CB91" s="631"/>
      <c r="CC91" s="625"/>
      <c r="CD91" s="625"/>
      <c r="CE91" s="625"/>
      <c r="CF91" s="625"/>
      <c r="CG91" s="625"/>
      <c r="CH91" s="625"/>
      <c r="CI91" s="625"/>
      <c r="CJ91" s="625"/>
      <c r="CK91" s="625"/>
      <c r="CL91" s="625"/>
      <c r="CM91" s="625"/>
      <c r="CN91" s="625"/>
      <c r="CO91" s="623"/>
      <c r="CP91" s="623"/>
      <c r="CQ91" s="623"/>
      <c r="CR91" s="633"/>
      <c r="CS91" s="633"/>
      <c r="CT91" s="633"/>
      <c r="CU91" s="643"/>
      <c r="CV91" s="247"/>
      <c r="CW91" s="212"/>
      <c r="CX91" s="637"/>
      <c r="CY91" s="1218" t="str">
        <f>IF('FRONT PAGE'!$A$1="www.fly-logics.com","CROSS C.",0)</f>
        <v>CROSS C.</v>
      </c>
      <c r="CZ91" s="1225"/>
      <c r="DA91" s="1225"/>
      <c r="DB91" s="1225"/>
      <c r="DC91" s="1226"/>
      <c r="DD91" s="1129" t="str">
        <f>IF(SUMIFS(LOGBOOK!$W$5:$W$1036129,LOGBOOK!$D$5:$D$1036129,DB67,LOGBOOK!$AN$5:$AN$1036129,DR67,LOGBOOK!$E$5:$E$1036129,DH67)=0," ",SUMIFS(LOGBOOK!$W$5:$W$1036129,LOGBOOK!$D$5:$D$1036129,DB67,LOGBOOK!$AN$5:$AN$1036129,DR67,LOGBOOK!$E$5:$E$1036129,DH67))</f>
        <v xml:space="preserve"> </v>
      </c>
      <c r="DE91" s="1130" t="str">
        <f>DD91</f>
        <v xml:space="preserve"> </v>
      </c>
      <c r="DF91" s="1130"/>
      <c r="DG91" s="1130"/>
      <c r="DH91" s="1130"/>
      <c r="DI91" s="1130"/>
      <c r="DJ91" s="643"/>
      <c r="DK91" s="644" t="s">
        <v>63</v>
      </c>
      <c r="DL91" s="644"/>
      <c r="DM91" s="644"/>
      <c r="DN91" s="644"/>
      <c r="DO91" s="644"/>
      <c r="DP91" s="644"/>
      <c r="DQ91" s="644"/>
      <c r="DR91" s="644"/>
      <c r="DS91" s="644"/>
      <c r="DT91" s="644"/>
      <c r="DU91" s="645"/>
      <c r="DV91" s="15"/>
      <c r="DW91" s="631"/>
      <c r="DX91" s="631"/>
      <c r="DY91" s="631"/>
      <c r="DZ91" s="631"/>
      <c r="EA91" s="631"/>
      <c r="EB91" s="625"/>
      <c r="EC91" s="625"/>
      <c r="ED91" s="625"/>
      <c r="EE91" s="625"/>
      <c r="EF91" s="625"/>
      <c r="EG91" s="625"/>
      <c r="EH91" s="625"/>
      <c r="EI91" s="625"/>
      <c r="EJ91" s="625"/>
      <c r="EK91" s="625"/>
      <c r="EL91" s="625"/>
      <c r="EM91" s="625"/>
      <c r="EN91" s="623"/>
      <c r="EO91" s="623"/>
      <c r="EP91" s="623"/>
      <c r="EQ91" s="633"/>
      <c r="ER91" s="633"/>
      <c r="ES91" s="633"/>
      <c r="ET91" s="643"/>
      <c r="EU91" s="637"/>
      <c r="EV91" s="1218" t="str">
        <f>IF('FRONT PAGE'!$A$1="www.fly-logics.com","CROSS C.",0)</f>
        <v>CROSS C.</v>
      </c>
      <c r="EW91" s="1225"/>
      <c r="EX91" s="1225"/>
      <c r="EY91" s="1225"/>
      <c r="EZ91" s="1226"/>
      <c r="FA91" s="1129" t="str">
        <f>IF(SUMIFS(LOGBOOK!$W$5:$W$1036129,LOGBOOK!$D$5:$D$1036129,EY67,LOGBOOK!$AN$5:$AN$1036129,FO67,LOGBOOK!$E$5:$E$1036129,FE67)=0," ",SUMIFS(LOGBOOK!$W$5:$W$1036129,LOGBOOK!$D$5:$D$1036129,EY67,LOGBOOK!$AN$5:$AN$1036129,FO67,LOGBOOK!$E$5:$E$1036129,FE67))</f>
        <v xml:space="preserve"> </v>
      </c>
      <c r="FB91" s="1130" t="str">
        <f>FA91</f>
        <v xml:space="preserve"> </v>
      </c>
      <c r="FC91" s="1130"/>
      <c r="FD91" s="1130"/>
      <c r="FE91" s="1130"/>
      <c r="FF91" s="1130"/>
      <c r="FG91" s="643"/>
      <c r="FH91" s="644" t="s">
        <v>63</v>
      </c>
      <c r="FI91" s="644"/>
      <c r="FJ91" s="644"/>
      <c r="FK91" s="644"/>
      <c r="FL91" s="644"/>
      <c r="FM91" s="644"/>
      <c r="FN91" s="644"/>
      <c r="FO91" s="644"/>
      <c r="FP91" s="644"/>
      <c r="FQ91" s="644"/>
      <c r="FR91" s="645"/>
      <c r="FS91" s="15"/>
      <c r="FT91" s="631"/>
      <c r="FU91" s="631"/>
      <c r="FV91" s="631"/>
      <c r="FW91" s="631"/>
      <c r="FX91" s="631"/>
      <c r="FY91" s="625"/>
      <c r="FZ91" s="625"/>
      <c r="GA91" s="625"/>
      <c r="GB91" s="625"/>
      <c r="GC91" s="625"/>
      <c r="GD91" s="625"/>
      <c r="GE91" s="625"/>
      <c r="GF91" s="625"/>
      <c r="GG91" s="625"/>
      <c r="GH91" s="625"/>
      <c r="GI91" s="625"/>
      <c r="GJ91" s="625"/>
      <c r="GK91" s="623"/>
      <c r="GL91" s="623"/>
      <c r="GM91" s="623"/>
      <c r="GN91" s="633"/>
      <c r="GO91" s="633"/>
      <c r="GP91" s="633"/>
      <c r="GQ91" s="643"/>
      <c r="GR91" s="6"/>
    </row>
    <row r="92" spans="1:200" ht="8.85" customHeight="1" x14ac:dyDescent="0.25">
      <c r="A92" s="212"/>
      <c r="B92" s="637"/>
      <c r="C92" s="1225"/>
      <c r="D92" s="1225"/>
      <c r="E92" s="1225"/>
      <c r="F92" s="1225"/>
      <c r="G92" s="1226"/>
      <c r="H92" s="1129"/>
      <c r="I92" s="1130"/>
      <c r="J92" s="1130"/>
      <c r="K92" s="1130"/>
      <c r="L92" s="1130"/>
      <c r="M92" s="1130"/>
      <c r="N92" s="643"/>
      <c r="O92" s="646"/>
      <c r="P92" s="646"/>
      <c r="Q92" s="646"/>
      <c r="R92" s="646"/>
      <c r="S92" s="646"/>
      <c r="T92" s="646"/>
      <c r="U92" s="646"/>
      <c r="V92" s="646"/>
      <c r="W92" s="646"/>
      <c r="X92" s="646"/>
      <c r="Y92" s="647"/>
      <c r="Z92" s="15"/>
      <c r="AA92" s="629" t="str">
        <f>IF('FRONT PAGE'!$A$1="www.fly-logics.com","AUG",0)</f>
        <v>AUG</v>
      </c>
      <c r="AB92" s="631"/>
      <c r="AC92" s="631"/>
      <c r="AD92" s="631"/>
      <c r="AE92" s="631"/>
      <c r="AF92" s="630" t="str">
        <f>IF(SUMIFS(LOGBOOK!$Y$5:$Y$1036129,LOGBOOK!$D$5:$D$1036129,F67,LOGBOOK!$AN$5:$AN$1036129,V67,LOGBOOK!$E$5:$E$1036129,L67,LOGBOOK!$AM$5:$AM$1036129,"AGO")=0," ",SUMIFS(LOGBOOK!$Y$5:$Y$1036129,LOGBOOK!$D$5:$D$1036129,F67,LOGBOOK!$AN$5:$AN$1036129,V67,LOGBOOK!$E$5:$E$1036129,L67,LOGBOOK!$AM$5:$AM$1036129,"AGO"))</f>
        <v xml:space="preserve"> </v>
      </c>
      <c r="AG92" s="625"/>
      <c r="AH92" s="625"/>
      <c r="AI92" s="625"/>
      <c r="AJ92" s="630" t="str">
        <f>IF(SUMIFS(LOGBOOK!$Z$5:$Z$1036129,LOGBOOK!$D$5:$D$1036129,F67,LOGBOOK!$AN$5:$AN$1036129,V67,LOGBOOK!$E$5:$E$1036129,L67,LOGBOOK!$AM$5:$AM$1036129,"AGO")=0," ",SUMIFS(LOGBOOK!$Z$5:$Z$1036129,LOGBOOK!$D$5:$D$1036129,F67,LOGBOOK!$AN$5:$AN$1036129,V67,LOGBOOK!$E$5:$E$1036129,L67,LOGBOOK!$AM$5:$AM$1036129,"AGO"))</f>
        <v xml:space="preserve"> </v>
      </c>
      <c r="AK92" s="625"/>
      <c r="AL92" s="625"/>
      <c r="AM92" s="625"/>
      <c r="AN92" s="630" t="str">
        <f>IF(SUMIFS(LOGBOOK!$AA$5:$AA$1036129,LOGBOOK!$D$5:$D$1036129,F67,LOGBOOK!$AN$5:$AN$1036129,V67,LOGBOOK!$E$5:$E$1036129,L67,LOGBOOK!$AM$5:$AM$1036129,"AGO")=0," ",SUMIFS(LOGBOOK!$AA$5:$AA$1036129,LOGBOOK!$D$5:$D$1036129,F67,LOGBOOK!$AN$5:$AN$1036129,V67,LOGBOOK!$E$5:$E$1036129,L67,LOGBOOK!$AM$5:$AM$1036129,"AGO"))</f>
        <v xml:space="preserve"> </v>
      </c>
      <c r="AO92" s="625"/>
      <c r="AP92" s="625"/>
      <c r="AQ92" s="625"/>
      <c r="AR92" s="623" t="str">
        <f>IF(SUMIFS(LOGBOOK!$AE$5:$AE$1036129,LOGBOOK!$D$5:$D$1036129,F67,LOGBOOK!$AN$5:$AN$1036129,V67,LOGBOOK!$E$5:$E$1036129,L67,LOGBOOK!$AM$5:$AM$1036129,"AGO")=0," ",SUMIFS(LOGBOOK!$AC$5:$AC$1036129,LOGBOOK!$D$5:$D$1036129,F67,LOGBOOK!$AN$5:$AN$1036129,V67,LOGBOOK!$E$5:$E$1036129,L67,LOGBOOK!$AM$5:$AM$1036129,"AGO"))</f>
        <v xml:space="preserve"> </v>
      </c>
      <c r="AS92" s="623"/>
      <c r="AT92" s="623"/>
      <c r="AU92" s="623" t="str">
        <f>IF(SUMIFS(LOGBOOK!$AF$5:$AF$1036129,LOGBOOK!$D$5:$D$1036129,F67,LOGBOOK!$AN$5:$AN$1036129,V67,LOGBOOK!$E$5:$E$1036129,L67,LOGBOOK!$AM$5:$AM$1036129,"AGO")=0," ",SUMIFS(LOGBOOK!$AF$5:$AF$1036129,LOGBOOK!$D$5:$D$1036129,F67,LOGBOOK!$AN$5:$AN$1036129,V67,LOGBOOK!$E$5:$E$1036129,L67,LOGBOOK!$AM$5:$AM$1036129,"AGO"))</f>
        <v xml:space="preserve"> </v>
      </c>
      <c r="AV92" s="633"/>
      <c r="AW92" s="633"/>
      <c r="AX92" s="643"/>
      <c r="AY92" s="637"/>
      <c r="AZ92" s="1225"/>
      <c r="BA92" s="1225"/>
      <c r="BB92" s="1225"/>
      <c r="BC92" s="1225"/>
      <c r="BD92" s="1226"/>
      <c r="BE92" s="1129"/>
      <c r="BF92" s="1130"/>
      <c r="BG92" s="1130"/>
      <c r="BH92" s="1130"/>
      <c r="BI92" s="1130"/>
      <c r="BJ92" s="1130"/>
      <c r="BK92" s="643"/>
      <c r="BL92" s="646"/>
      <c r="BM92" s="646"/>
      <c r="BN92" s="646"/>
      <c r="BO92" s="646"/>
      <c r="BP92" s="646"/>
      <c r="BQ92" s="646"/>
      <c r="BR92" s="646"/>
      <c r="BS92" s="646"/>
      <c r="BT92" s="646"/>
      <c r="BU92" s="646"/>
      <c r="BV92" s="647"/>
      <c r="BW92" s="15"/>
      <c r="BX92" s="629" t="str">
        <f>IF('FRONT PAGE'!$A$1="www.fly-logics.com","AUG",0)</f>
        <v>AUG</v>
      </c>
      <c r="BY92" s="631"/>
      <c r="BZ92" s="631"/>
      <c r="CA92" s="631"/>
      <c r="CB92" s="631"/>
      <c r="CC92" s="630" t="str">
        <f>IF(SUMIFS(LOGBOOK!$Y$5:$Y$1036129,LOGBOOK!$D$5:$D$1036129,BC67,LOGBOOK!$AN$5:$AN$1036129,BS67,LOGBOOK!$E$5:$E$1036129,BI67,LOGBOOK!$AM$5:$AM$1036129,"AGO")=0," ",SUMIFS(LOGBOOK!$Y$5:$Y$1036129,LOGBOOK!$D$5:$D$1036129,BC67,LOGBOOK!$AN$5:$AN$1036129,BS67,LOGBOOK!$E$5:$E$1036129,BI67,LOGBOOK!$AM$5:$AM$1036129,"AGO"))</f>
        <v xml:space="preserve"> </v>
      </c>
      <c r="CD92" s="625"/>
      <c r="CE92" s="625"/>
      <c r="CF92" s="625"/>
      <c r="CG92" s="630" t="str">
        <f>IF(SUMIFS(LOGBOOK!$Z$5:$Z$1036129,LOGBOOK!$D$5:$D$1036129,BC67,LOGBOOK!$AN$5:$AN$1036129,BS67,LOGBOOK!$E$5:$E$1036129,BI67,LOGBOOK!$AM$5:$AM$1036129,"AGO")=0," ",SUMIFS(LOGBOOK!$Z$5:$Z$1036129,LOGBOOK!$D$5:$D$1036129,BC67,LOGBOOK!$AN$5:$AN$1036129,BS67,LOGBOOK!$E$5:$E$1036129,BI67,LOGBOOK!$AM$5:$AM$1036129,"AGO"))</f>
        <v xml:space="preserve"> </v>
      </c>
      <c r="CH92" s="625"/>
      <c r="CI92" s="625"/>
      <c r="CJ92" s="625"/>
      <c r="CK92" s="630" t="str">
        <f>IF(SUMIFS(LOGBOOK!$AA$5:$AA$1036129,LOGBOOK!$D$5:$D$1036129,BC67,LOGBOOK!$AN$5:$AN$1036129,BS67,LOGBOOK!$E$5:$E$1036129,BI67,LOGBOOK!$AM$5:$AM$1036129,"AGO")=0," ",SUMIFS(LOGBOOK!$AA$5:$AA$1036129,LOGBOOK!$D$5:$D$1036129,BC67,LOGBOOK!$AN$5:$AN$1036129,BS67,LOGBOOK!$E$5:$E$1036129,BI67,LOGBOOK!$AM$5:$AM$1036129,"AGO"))</f>
        <v xml:space="preserve"> </v>
      </c>
      <c r="CL92" s="625"/>
      <c r="CM92" s="625"/>
      <c r="CN92" s="625"/>
      <c r="CO92" s="623" t="str">
        <f>IF(SUMIFS(LOGBOOK!$AE$5:$AE$1036129,LOGBOOK!$D$5:$D$1036129,BC67,LOGBOOK!$AN$5:$AN$1036129,BS67,LOGBOOK!$E$5:$E$1036129,BI67,LOGBOOK!$AM$5:$AM$1036129,"AGO")=0," ",SUMIFS(LOGBOOK!$AC$5:$AC$1036129,LOGBOOK!$D$5:$D$1036129,BC67,LOGBOOK!$AN$5:$AN$1036129,BS67,LOGBOOK!$E$5:$E$1036129,BI67,LOGBOOK!$AM$5:$AM$1036129,"AGO"))</f>
        <v xml:space="preserve"> </v>
      </c>
      <c r="CP92" s="623"/>
      <c r="CQ92" s="623"/>
      <c r="CR92" s="623" t="str">
        <f>IF(SUMIFS(LOGBOOK!$AF$5:$AF$1036129,LOGBOOK!$D$5:$D$1036129,BC67,LOGBOOK!$AN$5:$AN$1036129,BS67,LOGBOOK!$E$5:$E$1036129,BI67,LOGBOOK!$AM$5:$AM$1036129,"AGO")=0," ",SUMIFS(LOGBOOK!$AF$5:$AF$1036129,LOGBOOK!$D$5:$D$1036129,BC67,LOGBOOK!$AN$5:$AN$1036129,BS67,LOGBOOK!$E$5:$E$1036129,BI67,LOGBOOK!$AM$5:$AM$1036129,"AGO"))</f>
        <v xml:space="preserve"> </v>
      </c>
      <c r="CS92" s="633"/>
      <c r="CT92" s="633"/>
      <c r="CU92" s="643"/>
      <c r="CV92" s="247"/>
      <c r="CW92" s="212"/>
      <c r="CX92" s="637"/>
      <c r="CY92" s="1225"/>
      <c r="CZ92" s="1225"/>
      <c r="DA92" s="1225"/>
      <c r="DB92" s="1225"/>
      <c r="DC92" s="1226"/>
      <c r="DD92" s="1129"/>
      <c r="DE92" s="1130"/>
      <c r="DF92" s="1130"/>
      <c r="DG92" s="1130"/>
      <c r="DH92" s="1130"/>
      <c r="DI92" s="1130"/>
      <c r="DJ92" s="643"/>
      <c r="DK92" s="646"/>
      <c r="DL92" s="646"/>
      <c r="DM92" s="646"/>
      <c r="DN92" s="646"/>
      <c r="DO92" s="646"/>
      <c r="DP92" s="646"/>
      <c r="DQ92" s="646"/>
      <c r="DR92" s="646"/>
      <c r="DS92" s="646"/>
      <c r="DT92" s="646"/>
      <c r="DU92" s="647"/>
      <c r="DV92" s="15"/>
      <c r="DW92" s="629" t="str">
        <f>IF('FRONT PAGE'!$A$1="www.fly-logics.com","AUG",0)</f>
        <v>AUG</v>
      </c>
      <c r="DX92" s="631"/>
      <c r="DY92" s="631"/>
      <c r="DZ92" s="631"/>
      <c r="EA92" s="631"/>
      <c r="EB92" s="630" t="str">
        <f>IF(SUMIFS(LOGBOOK!$Y$5:$Y$1036129,LOGBOOK!$D$5:$D$1036129,DB67,LOGBOOK!$AN$5:$AN$1036129,DR67,LOGBOOK!$E$5:$E$1036129,DH67,LOGBOOK!$AM$5:$AM$1036129,"AGO")=0," ",SUMIFS(LOGBOOK!$Y$5:$Y$1036129,LOGBOOK!$D$5:$D$1036129,DB67,LOGBOOK!$AN$5:$AN$1036129,DR67,LOGBOOK!$E$5:$E$1036129,DH67,LOGBOOK!$AM$5:$AM$1036129,"AGO"))</f>
        <v xml:space="preserve"> </v>
      </c>
      <c r="EC92" s="625"/>
      <c r="ED92" s="625"/>
      <c r="EE92" s="625"/>
      <c r="EF92" s="630" t="str">
        <f>IF(SUMIFS(LOGBOOK!$Z$5:$Z$1036129,LOGBOOK!$D$5:$D$1036129,DB67,LOGBOOK!$AN$5:$AN$1036129,DR67,LOGBOOK!$E$5:$E$1036129,DH67,LOGBOOK!$AM$5:$AM$1036129,"AGO")=0," ",SUMIFS(LOGBOOK!$Z$5:$Z$1036129,LOGBOOK!$D$5:$D$1036129,DB67,LOGBOOK!$AN$5:$AN$1036129,DR67,LOGBOOK!$E$5:$E$1036129,DH67,LOGBOOK!$AM$5:$AM$1036129,"AGO"))</f>
        <v xml:space="preserve"> </v>
      </c>
      <c r="EG92" s="625"/>
      <c r="EH92" s="625"/>
      <c r="EI92" s="625"/>
      <c r="EJ92" s="630" t="str">
        <f>IF(SUMIFS(LOGBOOK!$AA$5:$AA$1036129,LOGBOOK!$D$5:$D$1036129,DB67,LOGBOOK!$AN$5:$AN$1036129,DR67,LOGBOOK!$E$5:$E$1036129,DH67,LOGBOOK!$AM$5:$AM$1036129,"AGO")=0," ",SUMIFS(LOGBOOK!$AA$5:$AA$1036129,LOGBOOK!$D$5:$D$1036129,DB67,LOGBOOK!$AN$5:$AN$1036129,DR67,LOGBOOK!$E$5:$E$1036129,DH67,LOGBOOK!$AM$5:$AM$1036129,"AGO"))</f>
        <v xml:space="preserve"> </v>
      </c>
      <c r="EK92" s="625"/>
      <c r="EL92" s="625"/>
      <c r="EM92" s="625"/>
      <c r="EN92" s="623" t="str">
        <f>IF(SUMIFS(LOGBOOK!$AE$5:$AE$1036129,LOGBOOK!$D$5:$D$1036129,DB67,LOGBOOK!$AN$5:$AN$1036129,DR67,LOGBOOK!$E$5:$E$1036129,DH67,LOGBOOK!$AM$5:$AM$1036129,"AGO")=0," ",SUMIFS(LOGBOOK!$AC$5:$AC$1036129,LOGBOOK!$D$5:$D$1036129,DB67,LOGBOOK!$AN$5:$AN$1036129,DR67,LOGBOOK!$E$5:$E$1036129,DH67,LOGBOOK!$AM$5:$AM$1036129,"AGO"))</f>
        <v xml:space="preserve"> </v>
      </c>
      <c r="EO92" s="623"/>
      <c r="EP92" s="623"/>
      <c r="EQ92" s="623" t="str">
        <f>IF(SUMIFS(LOGBOOK!$AF$5:$AF$1036129,LOGBOOK!$D$5:$D$1036129,DB67,LOGBOOK!$AN$5:$AN$1036129,DR67,LOGBOOK!$E$5:$E$1036129,DH67,LOGBOOK!$AM$5:$AM$1036129,"AGO")=0," ",SUMIFS(LOGBOOK!$AF$5:$AF$1036129,LOGBOOK!$D$5:$D$1036129,DB67,LOGBOOK!$AN$5:$AN$1036129,DR67,LOGBOOK!$E$5:$E$1036129,DH67,LOGBOOK!$AM$5:$AM$1036129,"AGO"))</f>
        <v xml:space="preserve"> </v>
      </c>
      <c r="ER92" s="633"/>
      <c r="ES92" s="633"/>
      <c r="ET92" s="643"/>
      <c r="EU92" s="637"/>
      <c r="EV92" s="1225"/>
      <c r="EW92" s="1225"/>
      <c r="EX92" s="1225"/>
      <c r="EY92" s="1225"/>
      <c r="EZ92" s="1226"/>
      <c r="FA92" s="1129"/>
      <c r="FB92" s="1130"/>
      <c r="FC92" s="1130"/>
      <c r="FD92" s="1130"/>
      <c r="FE92" s="1130"/>
      <c r="FF92" s="1130"/>
      <c r="FG92" s="643"/>
      <c r="FH92" s="646"/>
      <c r="FI92" s="646"/>
      <c r="FJ92" s="646"/>
      <c r="FK92" s="646"/>
      <c r="FL92" s="646"/>
      <c r="FM92" s="646"/>
      <c r="FN92" s="646"/>
      <c r="FO92" s="646"/>
      <c r="FP92" s="646"/>
      <c r="FQ92" s="646"/>
      <c r="FR92" s="647"/>
      <c r="FS92" s="15"/>
      <c r="FT92" s="629" t="str">
        <f>IF('FRONT PAGE'!$A$1="www.fly-logics.com","AUG",0)</f>
        <v>AUG</v>
      </c>
      <c r="FU92" s="631"/>
      <c r="FV92" s="631"/>
      <c r="FW92" s="631"/>
      <c r="FX92" s="631"/>
      <c r="FY92" s="630" t="str">
        <f>IF(SUMIFS(LOGBOOK!$Y$5:$Y$1036129,LOGBOOK!$D$5:$D$1036129,EY67,LOGBOOK!$AN$5:$AN$1036129,FO67,LOGBOOK!$E$5:$E$1036129,FE67,LOGBOOK!$AM$5:$AM$1036129,"AGO")=0," ",SUMIFS(LOGBOOK!$Y$5:$Y$1036129,LOGBOOK!$D$5:$D$1036129,EY67,LOGBOOK!$AN$5:$AN$1036129,FO67,LOGBOOK!$E$5:$E$1036129,FE67,LOGBOOK!$AM$5:$AM$1036129,"AGO"))</f>
        <v xml:space="preserve"> </v>
      </c>
      <c r="FZ92" s="625"/>
      <c r="GA92" s="625"/>
      <c r="GB92" s="625"/>
      <c r="GC92" s="630" t="str">
        <f>IF(SUMIFS(LOGBOOK!$Z$5:$Z$1036129,LOGBOOK!$D$5:$D$1036129,EY67,LOGBOOK!$AN$5:$AN$1036129,FO67,LOGBOOK!$E$5:$E$1036129,FE67,LOGBOOK!$AM$5:$AM$1036129,"AGO")=0," ",SUMIFS(LOGBOOK!$Z$5:$Z$1036129,LOGBOOK!$D$5:$D$1036129,EY67,LOGBOOK!$AN$5:$AN$1036129,FO67,LOGBOOK!$E$5:$E$1036129,FE67,LOGBOOK!$AM$5:$AM$1036129,"AGO"))</f>
        <v xml:space="preserve"> </v>
      </c>
      <c r="GD92" s="625"/>
      <c r="GE92" s="625"/>
      <c r="GF92" s="625"/>
      <c r="GG92" s="630" t="str">
        <f>IF(SUMIFS(LOGBOOK!$AA$5:$AA$1036129,LOGBOOK!$D$5:$D$1036129,EY67,LOGBOOK!$AN$5:$AN$1036129,FO67,LOGBOOK!$E$5:$E$1036129,FE67,LOGBOOK!$AM$5:$AM$1036129,"AGO")=0," ",SUMIFS(LOGBOOK!$AA$5:$AA$1036129,LOGBOOK!$D$5:$D$1036129,EY67,LOGBOOK!$AN$5:$AN$1036129,FO67,LOGBOOK!$E$5:$E$1036129,FE67,LOGBOOK!$AM$5:$AM$1036129,"AGO"))</f>
        <v xml:space="preserve"> </v>
      </c>
      <c r="GH92" s="625"/>
      <c r="GI92" s="625"/>
      <c r="GJ92" s="625"/>
      <c r="GK92" s="623" t="str">
        <f>IF(SUMIFS(LOGBOOK!$AE$5:$AE$1036129,LOGBOOK!$D$5:$D$1036129,EY67,LOGBOOK!$AN$5:$AN$1036129,FO67,LOGBOOK!$E$5:$E$1036129,FE67,LOGBOOK!$AM$5:$AM$1036129,"AGO")=0," ",SUMIFS(LOGBOOK!$AC$5:$AC$1036129,LOGBOOK!$D$5:$D$1036129,EY67,LOGBOOK!$AN$5:$AN$1036129,FO67,LOGBOOK!$E$5:$E$1036129,FE67,LOGBOOK!$AM$5:$AM$1036129,"AGO"))</f>
        <v xml:space="preserve"> </v>
      </c>
      <c r="GL92" s="623"/>
      <c r="GM92" s="623"/>
      <c r="GN92" s="623" t="str">
        <f>IF(SUMIFS(LOGBOOK!$AF$5:$AF$1036129,LOGBOOK!$D$5:$D$1036129,EY67,LOGBOOK!$AN$5:$AN$1036129,FO67,LOGBOOK!$E$5:$E$1036129,FE67,LOGBOOK!$AM$5:$AM$1036129,"AGO")=0," ",SUMIFS(LOGBOOK!$AF$5:$AF$1036129,LOGBOOK!$D$5:$D$1036129,EY67,LOGBOOK!$AN$5:$AN$1036129,FO67,LOGBOOK!$E$5:$E$1036129,FE67,LOGBOOK!$AM$5:$AM$1036129,"AGO"))</f>
        <v xml:space="preserve"> </v>
      </c>
      <c r="GO92" s="633"/>
      <c r="GP92" s="633"/>
      <c r="GQ92" s="643"/>
      <c r="GR92" s="6"/>
    </row>
    <row r="93" spans="1:200" ht="4.5" customHeight="1" x14ac:dyDescent="0.25">
      <c r="A93" s="212"/>
      <c r="B93" s="657"/>
      <c r="C93" s="624"/>
      <c r="D93" s="624"/>
      <c r="E93" s="624"/>
      <c r="F93" s="624"/>
      <c r="G93" s="624"/>
      <c r="H93" s="624"/>
      <c r="I93" s="624"/>
      <c r="J93" s="624"/>
      <c r="K93" s="624"/>
      <c r="L93" s="624"/>
      <c r="M93" s="624"/>
      <c r="N93" s="643"/>
      <c r="O93" s="646"/>
      <c r="P93" s="646"/>
      <c r="Q93" s="646"/>
      <c r="R93" s="646"/>
      <c r="S93" s="646"/>
      <c r="T93" s="646"/>
      <c r="U93" s="646"/>
      <c r="V93" s="646"/>
      <c r="W93" s="646"/>
      <c r="X93" s="646"/>
      <c r="Y93" s="647"/>
      <c r="Z93" s="15"/>
      <c r="AA93" s="631"/>
      <c r="AB93" s="631"/>
      <c r="AC93" s="631"/>
      <c r="AD93" s="631"/>
      <c r="AE93" s="631"/>
      <c r="AF93" s="625"/>
      <c r="AG93" s="632"/>
      <c r="AH93" s="632"/>
      <c r="AI93" s="625"/>
      <c r="AJ93" s="625"/>
      <c r="AK93" s="632"/>
      <c r="AL93" s="632"/>
      <c r="AM93" s="625"/>
      <c r="AN93" s="625"/>
      <c r="AO93" s="632"/>
      <c r="AP93" s="632"/>
      <c r="AQ93" s="625"/>
      <c r="AR93" s="623"/>
      <c r="AS93" s="623"/>
      <c r="AT93" s="623"/>
      <c r="AU93" s="633"/>
      <c r="AV93" s="634"/>
      <c r="AW93" s="633"/>
      <c r="AX93" s="643"/>
      <c r="AY93" s="657"/>
      <c r="AZ93" s="624"/>
      <c r="BA93" s="624"/>
      <c r="BB93" s="624"/>
      <c r="BC93" s="624"/>
      <c r="BD93" s="624"/>
      <c r="BE93" s="624"/>
      <c r="BF93" s="624"/>
      <c r="BG93" s="624"/>
      <c r="BH93" s="624"/>
      <c r="BI93" s="624"/>
      <c r="BJ93" s="624"/>
      <c r="BK93" s="643"/>
      <c r="BL93" s="646"/>
      <c r="BM93" s="646"/>
      <c r="BN93" s="646"/>
      <c r="BO93" s="646"/>
      <c r="BP93" s="646"/>
      <c r="BQ93" s="646"/>
      <c r="BR93" s="646"/>
      <c r="BS93" s="646"/>
      <c r="BT93" s="646"/>
      <c r="BU93" s="646"/>
      <c r="BV93" s="647"/>
      <c r="BW93" s="15"/>
      <c r="BX93" s="631"/>
      <c r="BY93" s="631"/>
      <c r="BZ93" s="631"/>
      <c r="CA93" s="631"/>
      <c r="CB93" s="631"/>
      <c r="CC93" s="625"/>
      <c r="CD93" s="632"/>
      <c r="CE93" s="632"/>
      <c r="CF93" s="625"/>
      <c r="CG93" s="625"/>
      <c r="CH93" s="632"/>
      <c r="CI93" s="632"/>
      <c r="CJ93" s="625"/>
      <c r="CK93" s="625"/>
      <c r="CL93" s="632"/>
      <c r="CM93" s="632"/>
      <c r="CN93" s="625"/>
      <c r="CO93" s="623"/>
      <c r="CP93" s="623"/>
      <c r="CQ93" s="623"/>
      <c r="CR93" s="633"/>
      <c r="CS93" s="634"/>
      <c r="CT93" s="633"/>
      <c r="CU93" s="643"/>
      <c r="CV93" s="247"/>
      <c r="CW93" s="212"/>
      <c r="CX93" s="657"/>
      <c r="CY93" s="624"/>
      <c r="CZ93" s="624"/>
      <c r="DA93" s="624"/>
      <c r="DB93" s="624"/>
      <c r="DC93" s="624"/>
      <c r="DD93" s="624"/>
      <c r="DE93" s="624"/>
      <c r="DF93" s="624"/>
      <c r="DG93" s="624"/>
      <c r="DH93" s="624"/>
      <c r="DI93" s="624"/>
      <c r="DJ93" s="643"/>
      <c r="DK93" s="646"/>
      <c r="DL93" s="646"/>
      <c r="DM93" s="646"/>
      <c r="DN93" s="646"/>
      <c r="DO93" s="646"/>
      <c r="DP93" s="646"/>
      <c r="DQ93" s="646"/>
      <c r="DR93" s="646"/>
      <c r="DS93" s="646"/>
      <c r="DT93" s="646"/>
      <c r="DU93" s="647"/>
      <c r="DV93" s="15"/>
      <c r="DW93" s="631"/>
      <c r="DX93" s="631"/>
      <c r="DY93" s="631"/>
      <c r="DZ93" s="631"/>
      <c r="EA93" s="631"/>
      <c r="EB93" s="625"/>
      <c r="EC93" s="632"/>
      <c r="ED93" s="632"/>
      <c r="EE93" s="625"/>
      <c r="EF93" s="625"/>
      <c r="EG93" s="632"/>
      <c r="EH93" s="632"/>
      <c r="EI93" s="625"/>
      <c r="EJ93" s="625"/>
      <c r="EK93" s="632"/>
      <c r="EL93" s="632"/>
      <c r="EM93" s="625"/>
      <c r="EN93" s="623"/>
      <c r="EO93" s="623"/>
      <c r="EP93" s="623"/>
      <c r="EQ93" s="633"/>
      <c r="ER93" s="634"/>
      <c r="ES93" s="633"/>
      <c r="ET93" s="643"/>
      <c r="EU93" s="657"/>
      <c r="EV93" s="624"/>
      <c r="EW93" s="624"/>
      <c r="EX93" s="624"/>
      <c r="EY93" s="624"/>
      <c r="EZ93" s="624"/>
      <c r="FA93" s="624"/>
      <c r="FB93" s="624"/>
      <c r="FC93" s="624"/>
      <c r="FD93" s="624"/>
      <c r="FE93" s="624"/>
      <c r="FF93" s="624"/>
      <c r="FG93" s="643"/>
      <c r="FH93" s="646"/>
      <c r="FI93" s="646"/>
      <c r="FJ93" s="646"/>
      <c r="FK93" s="646"/>
      <c r="FL93" s="646"/>
      <c r="FM93" s="646"/>
      <c r="FN93" s="646"/>
      <c r="FO93" s="646"/>
      <c r="FP93" s="646"/>
      <c r="FQ93" s="646"/>
      <c r="FR93" s="647"/>
      <c r="FS93" s="15"/>
      <c r="FT93" s="631"/>
      <c r="FU93" s="631"/>
      <c r="FV93" s="631"/>
      <c r="FW93" s="631"/>
      <c r="FX93" s="631"/>
      <c r="FY93" s="625"/>
      <c r="FZ93" s="632"/>
      <c r="GA93" s="632"/>
      <c r="GB93" s="625"/>
      <c r="GC93" s="625"/>
      <c r="GD93" s="632"/>
      <c r="GE93" s="632"/>
      <c r="GF93" s="625"/>
      <c r="GG93" s="625"/>
      <c r="GH93" s="632"/>
      <c r="GI93" s="632"/>
      <c r="GJ93" s="625"/>
      <c r="GK93" s="623"/>
      <c r="GL93" s="623"/>
      <c r="GM93" s="623"/>
      <c r="GN93" s="633"/>
      <c r="GO93" s="634"/>
      <c r="GP93" s="633"/>
      <c r="GQ93" s="643"/>
      <c r="GR93" s="6"/>
    </row>
    <row r="94" spans="1:200" ht="10.5" customHeight="1" x14ac:dyDescent="0.25">
      <c r="A94" s="212"/>
      <c r="B94" s="1190"/>
      <c r="C94" s="9" t="str">
        <f>LOGBOOK!$J$3</f>
        <v>SINGLE-ENGINE</v>
      </c>
      <c r="D94" s="10" t="str">
        <f>LOGBOOK!$K$3</f>
        <v>MULTI-ENGINE</v>
      </c>
      <c r="E94" s="10" t="str">
        <f>LOGBOOK!$L$3</f>
        <v>TURBO PROP</v>
      </c>
      <c r="F94" s="10" t="str">
        <f>LOGBOOK!$M$3</f>
        <v>TURBO JET</v>
      </c>
      <c r="G94" s="10" t="str">
        <f>LOGBOOK!$N$3</f>
        <v>LSA</v>
      </c>
      <c r="H94" s="10" t="str">
        <f>LOGBOOK!$O$2</f>
        <v>HELICOPTER</v>
      </c>
      <c r="I94" s="10" t="str">
        <f>LOGBOOK!$P$2</f>
        <v>GLIDER</v>
      </c>
      <c r="J94" s="10" t="str">
        <f>LOGBOOK!$Q$2</f>
        <v>OTHERS</v>
      </c>
      <c r="K94" s="10">
        <f>LOGBOOK!$S$3</f>
        <v>0</v>
      </c>
      <c r="L94" s="11"/>
      <c r="M94" s="11" t="s">
        <v>64</v>
      </c>
      <c r="N94" s="12"/>
      <c r="O94" s="648"/>
      <c r="P94" s="648"/>
      <c r="Q94" s="648"/>
      <c r="R94" s="648"/>
      <c r="S94" s="648"/>
      <c r="T94" s="648"/>
      <c r="U94" s="648"/>
      <c r="V94" s="648"/>
      <c r="W94" s="648"/>
      <c r="X94" s="648"/>
      <c r="Y94" s="649"/>
      <c r="Z94" s="15"/>
      <c r="AA94" s="631"/>
      <c r="AB94" s="631"/>
      <c r="AC94" s="631"/>
      <c r="AD94" s="631"/>
      <c r="AE94" s="631"/>
      <c r="AF94" s="625"/>
      <c r="AG94" s="625"/>
      <c r="AH94" s="625"/>
      <c r="AI94" s="625"/>
      <c r="AJ94" s="625"/>
      <c r="AK94" s="625"/>
      <c r="AL94" s="625"/>
      <c r="AM94" s="625"/>
      <c r="AN94" s="625"/>
      <c r="AO94" s="625"/>
      <c r="AP94" s="625"/>
      <c r="AQ94" s="625"/>
      <c r="AR94" s="623"/>
      <c r="AS94" s="623"/>
      <c r="AT94" s="623"/>
      <c r="AU94" s="633"/>
      <c r="AV94" s="633"/>
      <c r="AW94" s="633"/>
      <c r="AX94" s="643"/>
      <c r="AY94" s="1190"/>
      <c r="AZ94" s="9" t="str">
        <f>LOGBOOK!$J$3</f>
        <v>SINGLE-ENGINE</v>
      </c>
      <c r="BA94" s="10" t="str">
        <f>LOGBOOK!$K$3</f>
        <v>MULTI-ENGINE</v>
      </c>
      <c r="BB94" s="10" t="str">
        <f>LOGBOOK!$L$3</f>
        <v>TURBO PROP</v>
      </c>
      <c r="BC94" s="10" t="str">
        <f>LOGBOOK!$M$3</f>
        <v>TURBO JET</v>
      </c>
      <c r="BD94" s="10" t="str">
        <f>LOGBOOK!$N$3</f>
        <v>LSA</v>
      </c>
      <c r="BE94" s="10" t="str">
        <f>LOGBOOK!$O$2</f>
        <v>HELICOPTER</v>
      </c>
      <c r="BF94" s="10" t="str">
        <f>LOGBOOK!$P$2</f>
        <v>GLIDER</v>
      </c>
      <c r="BG94" s="10" t="str">
        <f>LOGBOOK!$Q$2</f>
        <v>OTHERS</v>
      </c>
      <c r="BH94" s="10">
        <f>LOGBOOK!$S$3</f>
        <v>0</v>
      </c>
      <c r="BI94" s="11"/>
      <c r="BJ94" s="11" t="s">
        <v>64</v>
      </c>
      <c r="BK94" s="12"/>
      <c r="BL94" s="648"/>
      <c r="BM94" s="648"/>
      <c r="BN94" s="648"/>
      <c r="BO94" s="648"/>
      <c r="BP94" s="648"/>
      <c r="BQ94" s="648"/>
      <c r="BR94" s="648"/>
      <c r="BS94" s="648"/>
      <c r="BT94" s="648"/>
      <c r="BU94" s="648"/>
      <c r="BV94" s="649"/>
      <c r="BW94" s="15"/>
      <c r="BX94" s="631"/>
      <c r="BY94" s="631"/>
      <c r="BZ94" s="631"/>
      <c r="CA94" s="631"/>
      <c r="CB94" s="631"/>
      <c r="CC94" s="625"/>
      <c r="CD94" s="625"/>
      <c r="CE94" s="625"/>
      <c r="CF94" s="625"/>
      <c r="CG94" s="625"/>
      <c r="CH94" s="625"/>
      <c r="CI94" s="625"/>
      <c r="CJ94" s="625"/>
      <c r="CK94" s="625"/>
      <c r="CL94" s="625"/>
      <c r="CM94" s="625"/>
      <c r="CN94" s="625"/>
      <c r="CO94" s="623"/>
      <c r="CP94" s="623"/>
      <c r="CQ94" s="623"/>
      <c r="CR94" s="633"/>
      <c r="CS94" s="633"/>
      <c r="CT94" s="633"/>
      <c r="CU94" s="643"/>
      <c r="CV94" s="247"/>
      <c r="CW94" s="212"/>
      <c r="CX94" s="1190"/>
      <c r="CY94" s="9" t="str">
        <f>LOGBOOK!$J$3</f>
        <v>SINGLE-ENGINE</v>
      </c>
      <c r="CZ94" s="10" t="str">
        <f>LOGBOOK!$K$3</f>
        <v>MULTI-ENGINE</v>
      </c>
      <c r="DA94" s="10" t="str">
        <f>LOGBOOK!$L$3</f>
        <v>TURBO PROP</v>
      </c>
      <c r="DB94" s="10" t="str">
        <f>LOGBOOK!$M$3</f>
        <v>TURBO JET</v>
      </c>
      <c r="DC94" s="10" t="str">
        <f>LOGBOOK!$N$3</f>
        <v>LSA</v>
      </c>
      <c r="DD94" s="10" t="str">
        <f>LOGBOOK!$O$2</f>
        <v>HELICOPTER</v>
      </c>
      <c r="DE94" s="10" t="str">
        <f>LOGBOOK!$P$2</f>
        <v>GLIDER</v>
      </c>
      <c r="DF94" s="10" t="str">
        <f>LOGBOOK!$Q$2</f>
        <v>OTHERS</v>
      </c>
      <c r="DG94" s="10">
        <f>LOGBOOK!$S$3</f>
        <v>0</v>
      </c>
      <c r="DH94" s="11"/>
      <c r="DI94" s="11" t="s">
        <v>64</v>
      </c>
      <c r="DJ94" s="12"/>
      <c r="DK94" s="648"/>
      <c r="DL94" s="648"/>
      <c r="DM94" s="648"/>
      <c r="DN94" s="648"/>
      <c r="DO94" s="648"/>
      <c r="DP94" s="648"/>
      <c r="DQ94" s="648"/>
      <c r="DR94" s="648"/>
      <c r="DS94" s="648"/>
      <c r="DT94" s="648"/>
      <c r="DU94" s="649"/>
      <c r="DV94" s="15"/>
      <c r="DW94" s="631"/>
      <c r="DX94" s="631"/>
      <c r="DY94" s="631"/>
      <c r="DZ94" s="631"/>
      <c r="EA94" s="631"/>
      <c r="EB94" s="625"/>
      <c r="EC94" s="625"/>
      <c r="ED94" s="625"/>
      <c r="EE94" s="625"/>
      <c r="EF94" s="625"/>
      <c r="EG94" s="625"/>
      <c r="EH94" s="625"/>
      <c r="EI94" s="625"/>
      <c r="EJ94" s="625"/>
      <c r="EK94" s="625"/>
      <c r="EL94" s="625"/>
      <c r="EM94" s="625"/>
      <c r="EN94" s="623"/>
      <c r="EO94" s="623"/>
      <c r="EP94" s="623"/>
      <c r="EQ94" s="633"/>
      <c r="ER94" s="633"/>
      <c r="ES94" s="633"/>
      <c r="ET94" s="643"/>
      <c r="EU94" s="1190"/>
      <c r="EV94" s="9" t="str">
        <f>LOGBOOK!$J$3</f>
        <v>SINGLE-ENGINE</v>
      </c>
      <c r="EW94" s="10" t="str">
        <f>LOGBOOK!$K$3</f>
        <v>MULTI-ENGINE</v>
      </c>
      <c r="EX94" s="10" t="str">
        <f>LOGBOOK!$L$3</f>
        <v>TURBO PROP</v>
      </c>
      <c r="EY94" s="10" t="str">
        <f>LOGBOOK!$M$3</f>
        <v>TURBO JET</v>
      </c>
      <c r="EZ94" s="10" t="str">
        <f>LOGBOOK!$N$3</f>
        <v>LSA</v>
      </c>
      <c r="FA94" s="10" t="str">
        <f>LOGBOOK!$O$2</f>
        <v>HELICOPTER</v>
      </c>
      <c r="FB94" s="10" t="str">
        <f>LOGBOOK!$P$2</f>
        <v>GLIDER</v>
      </c>
      <c r="FC94" s="10" t="str">
        <f>LOGBOOK!$Q$2</f>
        <v>OTHERS</v>
      </c>
      <c r="FD94" s="10">
        <f>LOGBOOK!$S$3</f>
        <v>0</v>
      </c>
      <c r="FE94" s="11"/>
      <c r="FF94" s="11" t="s">
        <v>64</v>
      </c>
      <c r="FG94" s="12"/>
      <c r="FH94" s="648"/>
      <c r="FI94" s="648"/>
      <c r="FJ94" s="648"/>
      <c r="FK94" s="648"/>
      <c r="FL94" s="648"/>
      <c r="FM94" s="648"/>
      <c r="FN94" s="648"/>
      <c r="FO94" s="648"/>
      <c r="FP94" s="648"/>
      <c r="FQ94" s="648"/>
      <c r="FR94" s="649"/>
      <c r="FS94" s="15"/>
      <c r="FT94" s="631"/>
      <c r="FU94" s="631"/>
      <c r="FV94" s="631"/>
      <c r="FW94" s="631"/>
      <c r="FX94" s="631"/>
      <c r="FY94" s="625"/>
      <c r="FZ94" s="625"/>
      <c r="GA94" s="625"/>
      <c r="GB94" s="625"/>
      <c r="GC94" s="625"/>
      <c r="GD94" s="625"/>
      <c r="GE94" s="625"/>
      <c r="GF94" s="625"/>
      <c r="GG94" s="625"/>
      <c r="GH94" s="625"/>
      <c r="GI94" s="625"/>
      <c r="GJ94" s="625"/>
      <c r="GK94" s="623"/>
      <c r="GL94" s="623"/>
      <c r="GM94" s="623"/>
      <c r="GN94" s="633"/>
      <c r="GO94" s="633"/>
      <c r="GP94" s="633"/>
      <c r="GQ94" s="643"/>
      <c r="GR94" s="6"/>
    </row>
    <row r="95" spans="1:200" ht="4.5" customHeight="1" x14ac:dyDescent="0.25">
      <c r="A95" s="212"/>
      <c r="B95" s="1227"/>
      <c r="C95" s="1228"/>
      <c r="D95" s="1228"/>
      <c r="E95" s="1228"/>
      <c r="F95" s="1228"/>
      <c r="G95" s="1228"/>
      <c r="H95" s="1228"/>
      <c r="I95" s="1228"/>
      <c r="J95" s="1228"/>
      <c r="K95" s="1228"/>
      <c r="L95" s="1228"/>
      <c r="M95" s="1228"/>
      <c r="N95" s="1228"/>
      <c r="O95" s="1229"/>
      <c r="P95" s="1229"/>
      <c r="Q95" s="1229"/>
      <c r="R95" s="1229"/>
      <c r="S95" s="1229"/>
      <c r="T95" s="1229"/>
      <c r="U95" s="1229"/>
      <c r="V95" s="1229"/>
      <c r="W95" s="1229"/>
      <c r="X95" s="1229"/>
      <c r="Y95" s="1229"/>
      <c r="Z95" s="15"/>
      <c r="AA95" s="629" t="str">
        <f>IF('FRONT PAGE'!$A$1="www.fly-logics.com","SEP",0)</f>
        <v>SEP</v>
      </c>
      <c r="AB95" s="631"/>
      <c r="AC95" s="631"/>
      <c r="AD95" s="631"/>
      <c r="AE95" s="631"/>
      <c r="AF95" s="630" t="str">
        <f>IF(SUMIFS(LOGBOOK!$Y$5:$Y$1036129,LOGBOOK!$D$5:$D$1036129,F67,LOGBOOK!$AN$5:$AN$1036129,V67,LOGBOOK!$E$5:$E$1036129,L67,LOGBOOK!$AM$5:$AM$1036129,"SEP")=0," ",SUMIFS(LOGBOOK!$Y$5:$Y$1036129,LOGBOOK!$D$5:$D$1036129,F67,LOGBOOK!$AN$5:$AN$1036129,V67,LOGBOOK!$E$5:$E$1036129,L67,LOGBOOK!$AM$5:$AM$1036129,"SEP"))</f>
        <v xml:space="preserve"> </v>
      </c>
      <c r="AG95" s="625"/>
      <c r="AH95" s="625"/>
      <c r="AI95" s="625"/>
      <c r="AJ95" s="630" t="str">
        <f>IF(SUMIFS(LOGBOOK!$Z$5:$Z$1036129,LOGBOOK!$D$5:$D$1036129,F67,LOGBOOK!$AN$5:$AN$1036129,V67,LOGBOOK!$E$5:$E$1036129,L67,LOGBOOK!$AM$5:$AM$1036129,"SEP")=0," ",SUMIFS(LOGBOOK!$Z$5:$Z$1036129,LOGBOOK!$D$5:$D$1036129,F67,LOGBOOK!$AN$5:$AN$1036129,V67,LOGBOOK!$E$5:$E$1036129,L67,LOGBOOK!$AM$5:$AM$1036129,"SEP"))</f>
        <v xml:space="preserve"> </v>
      </c>
      <c r="AK95" s="625"/>
      <c r="AL95" s="625"/>
      <c r="AM95" s="625"/>
      <c r="AN95" s="630" t="str">
        <f>IF(SUMIFS(LOGBOOK!$AA$5:$AA$1036129,LOGBOOK!$D$5:$D$1036129,F67,LOGBOOK!$AN$5:$AN$1036129,V67,LOGBOOK!$E$5:$E$1036129,L67,LOGBOOK!$AM$5:$AM$1036129,"SEP")=0," ",SUMIFS(LOGBOOK!$AA$5:$AA$1036129,LOGBOOK!$D$5:$D$1036129,F67,LOGBOOK!$AN$5:$AN$1036129,V67,LOGBOOK!$E$5:$E$1036129,L67,LOGBOOK!$AM$5:$AM$1036129,"SEP"))</f>
        <v xml:space="preserve"> </v>
      </c>
      <c r="AO95" s="625"/>
      <c r="AP95" s="625"/>
      <c r="AQ95" s="625"/>
      <c r="AR95" s="623" t="str">
        <f>IF(SUMIFS(LOGBOOK!$AE$5:$AE$1036129,LOGBOOK!$D$5:$D$1036129,F67,LOGBOOK!$AN$5:$AN$1036129,V67,LOGBOOK!$E$5:$E$1036129,L67,LOGBOOK!$AM$5:$AM$1036129,"SEP")=0," ",SUMIFS(LOGBOOK!$AC$5:$AC$1036129,LOGBOOK!$D$5:$D$1036129,F67,LOGBOOK!$AN$5:$AN$1036129,V67,LOGBOOK!$E$5:$E$1036129,L67,LOGBOOK!$AM$5:$AM$1036129,"SEP"))</f>
        <v xml:space="preserve"> </v>
      </c>
      <c r="AS95" s="623"/>
      <c r="AT95" s="623"/>
      <c r="AU95" s="623" t="str">
        <f>IF(SUMIFS(LOGBOOK!$AF$5:$AF$1036129,LOGBOOK!$D$5:$D$1036129,F67,LOGBOOK!$AN$5:$AN$1036129,V67,LOGBOOK!$E$5:$E$1036129,L67,LOGBOOK!$AM$5:$AM$1036129,"SEP")=0," ",SUMIFS(LOGBOOK!$AF$5:$AF$1036129,LOGBOOK!$D$5:$D$1036129,F67,LOGBOOK!$AN$5:$AN$1036129,V67,LOGBOOK!$E$5:$E$1036129,L67,LOGBOOK!$AM$5:$AM$1036129,"SEP"))</f>
        <v xml:space="preserve"> </v>
      </c>
      <c r="AV95" s="633"/>
      <c r="AW95" s="633"/>
      <c r="AX95" s="643"/>
      <c r="AY95" s="1227"/>
      <c r="AZ95" s="1228"/>
      <c r="BA95" s="1228"/>
      <c r="BB95" s="1228"/>
      <c r="BC95" s="1228"/>
      <c r="BD95" s="1228"/>
      <c r="BE95" s="1228"/>
      <c r="BF95" s="1228"/>
      <c r="BG95" s="1228"/>
      <c r="BH95" s="1228"/>
      <c r="BI95" s="1228"/>
      <c r="BJ95" s="1228"/>
      <c r="BK95" s="1228"/>
      <c r="BL95" s="1229"/>
      <c r="BM95" s="1229"/>
      <c r="BN95" s="1229"/>
      <c r="BO95" s="1229"/>
      <c r="BP95" s="1229"/>
      <c r="BQ95" s="1229"/>
      <c r="BR95" s="1229"/>
      <c r="BS95" s="1229"/>
      <c r="BT95" s="1229"/>
      <c r="BU95" s="1229"/>
      <c r="BV95" s="1229"/>
      <c r="BW95" s="15"/>
      <c r="BX95" s="629" t="str">
        <f>IF('FRONT PAGE'!$A$1="www.fly-logics.com","SEP",0)</f>
        <v>SEP</v>
      </c>
      <c r="BY95" s="631"/>
      <c r="BZ95" s="631"/>
      <c r="CA95" s="631"/>
      <c r="CB95" s="631"/>
      <c r="CC95" s="630" t="str">
        <f>IF(SUMIFS(LOGBOOK!$Y$5:$Y$1036129,LOGBOOK!$D$5:$D$1036129,BC67,LOGBOOK!$AN$5:$AN$1036129,BS67,LOGBOOK!$E$5:$E$1036129,BI67,LOGBOOK!$AM$5:$AM$1036129,"SEP")=0," ",SUMIFS(LOGBOOK!$Y$5:$Y$1036129,LOGBOOK!$D$5:$D$1036129,BC67,LOGBOOK!$AN$5:$AN$1036129,BS67,LOGBOOK!$E$5:$E$1036129,BI67,LOGBOOK!$AM$5:$AM$1036129,"SEP"))</f>
        <v xml:space="preserve"> </v>
      </c>
      <c r="CD95" s="625"/>
      <c r="CE95" s="625"/>
      <c r="CF95" s="625"/>
      <c r="CG95" s="630" t="str">
        <f>IF(SUMIFS(LOGBOOK!$Z$5:$Z$1036129,LOGBOOK!$D$5:$D$1036129,BC67,LOGBOOK!$AN$5:$AN$1036129,BS67,LOGBOOK!$E$5:$E$1036129,BI67,LOGBOOK!$AM$5:$AM$1036129,"SEP")=0," ",SUMIFS(LOGBOOK!$Z$5:$Z$1036129,LOGBOOK!$D$5:$D$1036129,BC67,LOGBOOK!$AN$5:$AN$1036129,BS67,LOGBOOK!$E$5:$E$1036129,BI67,LOGBOOK!$AM$5:$AM$1036129,"SEP"))</f>
        <v xml:space="preserve"> </v>
      </c>
      <c r="CH95" s="625"/>
      <c r="CI95" s="625"/>
      <c r="CJ95" s="625"/>
      <c r="CK95" s="630" t="str">
        <f>IF(SUMIFS(LOGBOOK!$AA$5:$AA$1036129,LOGBOOK!$D$5:$D$1036129,BC67,LOGBOOK!$AN$5:$AN$1036129,BS67,LOGBOOK!$E$5:$E$1036129,BI67,LOGBOOK!$AM$5:$AM$1036129,"SEP")=0," ",SUMIFS(LOGBOOK!$AA$5:$AA$1036129,LOGBOOK!$D$5:$D$1036129,BC67,LOGBOOK!$AN$5:$AN$1036129,BS67,LOGBOOK!$E$5:$E$1036129,BI67,LOGBOOK!$AM$5:$AM$1036129,"SEP"))</f>
        <v xml:space="preserve"> </v>
      </c>
      <c r="CL95" s="625"/>
      <c r="CM95" s="625"/>
      <c r="CN95" s="625"/>
      <c r="CO95" s="623" t="str">
        <f>IF(SUMIFS(LOGBOOK!$AE$5:$AE$1036129,LOGBOOK!$D$5:$D$1036129,BC67,LOGBOOK!$AN$5:$AN$1036129,BS67,LOGBOOK!$E$5:$E$1036129,BI67,LOGBOOK!$AM$5:$AM$1036129,"SEP")=0," ",SUMIFS(LOGBOOK!$AC$5:$AC$1036129,LOGBOOK!$D$5:$D$1036129,BC67,LOGBOOK!$AN$5:$AN$1036129,BS67,LOGBOOK!$E$5:$E$1036129,BI67,LOGBOOK!$AM$5:$AM$1036129,"SEP"))</f>
        <v xml:space="preserve"> </v>
      </c>
      <c r="CP95" s="623"/>
      <c r="CQ95" s="623"/>
      <c r="CR95" s="623" t="str">
        <f>IF(SUMIFS(LOGBOOK!$AF$5:$AF$1036129,LOGBOOK!$D$5:$D$1036129,BC67,LOGBOOK!$AN$5:$AN$1036129,BS67,LOGBOOK!$E$5:$E$1036129,BI67,LOGBOOK!$AM$5:$AM$1036129,"SEP")=0," ",SUMIFS(LOGBOOK!$AF$5:$AF$1036129,LOGBOOK!$D$5:$D$1036129,BC67,LOGBOOK!$AN$5:$AN$1036129,BS67,LOGBOOK!$E$5:$E$1036129,BI67,LOGBOOK!$AM$5:$AM$1036129,"SEP"))</f>
        <v xml:space="preserve"> </v>
      </c>
      <c r="CS95" s="633"/>
      <c r="CT95" s="633"/>
      <c r="CU95" s="643"/>
      <c r="CV95" s="247"/>
      <c r="CW95" s="212"/>
      <c r="CX95" s="1227"/>
      <c r="CY95" s="1228"/>
      <c r="CZ95" s="1228"/>
      <c r="DA95" s="1228"/>
      <c r="DB95" s="1228"/>
      <c r="DC95" s="1228"/>
      <c r="DD95" s="1228"/>
      <c r="DE95" s="1228"/>
      <c r="DF95" s="1228"/>
      <c r="DG95" s="1228"/>
      <c r="DH95" s="1228"/>
      <c r="DI95" s="1228"/>
      <c r="DJ95" s="1228"/>
      <c r="DK95" s="1229"/>
      <c r="DL95" s="1229"/>
      <c r="DM95" s="1229"/>
      <c r="DN95" s="1229"/>
      <c r="DO95" s="1229"/>
      <c r="DP95" s="1229"/>
      <c r="DQ95" s="1229"/>
      <c r="DR95" s="1229"/>
      <c r="DS95" s="1229"/>
      <c r="DT95" s="1229"/>
      <c r="DU95" s="1229"/>
      <c r="DV95" s="15"/>
      <c r="DW95" s="629" t="str">
        <f>IF('FRONT PAGE'!$A$1="www.fly-logics.com","SEP",0)</f>
        <v>SEP</v>
      </c>
      <c r="DX95" s="631"/>
      <c r="DY95" s="631"/>
      <c r="DZ95" s="631"/>
      <c r="EA95" s="631"/>
      <c r="EB95" s="630" t="str">
        <f>IF(SUMIFS(LOGBOOK!$Y$5:$Y$1036129,LOGBOOK!$D$5:$D$1036129,DB67,LOGBOOK!$AN$5:$AN$1036129,DR67,LOGBOOK!$E$5:$E$1036129,DH67,LOGBOOK!$AM$5:$AM$1036129,"SEP")=0," ",SUMIFS(LOGBOOK!$Y$5:$Y$1036129,LOGBOOK!$D$5:$D$1036129,DB67,LOGBOOK!$AN$5:$AN$1036129,DR67,LOGBOOK!$E$5:$E$1036129,DH67,LOGBOOK!$AM$5:$AM$1036129,"SEP"))</f>
        <v xml:space="preserve"> </v>
      </c>
      <c r="EC95" s="625"/>
      <c r="ED95" s="625"/>
      <c r="EE95" s="625"/>
      <c r="EF95" s="630" t="str">
        <f>IF(SUMIFS(LOGBOOK!$Z$5:$Z$1036129,LOGBOOK!$D$5:$D$1036129,DB67,LOGBOOK!$AN$5:$AN$1036129,DR67,LOGBOOK!$E$5:$E$1036129,DH67,LOGBOOK!$AM$5:$AM$1036129,"SEP")=0," ",SUMIFS(LOGBOOK!$Z$5:$Z$1036129,LOGBOOK!$D$5:$D$1036129,DB67,LOGBOOK!$AN$5:$AN$1036129,DR67,LOGBOOK!$E$5:$E$1036129,DH67,LOGBOOK!$AM$5:$AM$1036129,"SEP"))</f>
        <v xml:space="preserve"> </v>
      </c>
      <c r="EG95" s="625"/>
      <c r="EH95" s="625"/>
      <c r="EI95" s="625"/>
      <c r="EJ95" s="630" t="str">
        <f>IF(SUMIFS(LOGBOOK!$AA$5:$AA$1036129,LOGBOOK!$D$5:$D$1036129,DB67,LOGBOOK!$AN$5:$AN$1036129,DR67,LOGBOOK!$E$5:$E$1036129,DH67,LOGBOOK!$AM$5:$AM$1036129,"SEP")=0," ",SUMIFS(LOGBOOK!$AA$5:$AA$1036129,LOGBOOK!$D$5:$D$1036129,DB67,LOGBOOK!$AN$5:$AN$1036129,DR67,LOGBOOK!$E$5:$E$1036129,DH67,LOGBOOK!$AM$5:$AM$1036129,"SEP"))</f>
        <v xml:space="preserve"> </v>
      </c>
      <c r="EK95" s="625"/>
      <c r="EL95" s="625"/>
      <c r="EM95" s="625"/>
      <c r="EN95" s="623" t="str">
        <f>IF(SUMIFS(LOGBOOK!$AE$5:$AE$1036129,LOGBOOK!$D$5:$D$1036129,DB67,LOGBOOK!$AN$5:$AN$1036129,DR67,LOGBOOK!$E$5:$E$1036129,DH67,LOGBOOK!$AM$5:$AM$1036129,"SEP")=0," ",SUMIFS(LOGBOOK!$AC$5:$AC$1036129,LOGBOOK!$D$5:$D$1036129,DB67,LOGBOOK!$AN$5:$AN$1036129,DR67,LOGBOOK!$E$5:$E$1036129,DH67,LOGBOOK!$AM$5:$AM$1036129,"SEP"))</f>
        <v xml:space="preserve"> </v>
      </c>
      <c r="EO95" s="623"/>
      <c r="EP95" s="623"/>
      <c r="EQ95" s="623" t="str">
        <f>IF(SUMIFS(LOGBOOK!$AF$5:$AF$1036129,LOGBOOK!$D$5:$D$1036129,DB67,LOGBOOK!$AN$5:$AN$1036129,DR67,LOGBOOK!$E$5:$E$1036129,DH67,LOGBOOK!$AM$5:$AM$1036129,"SEP")=0," ",SUMIFS(LOGBOOK!$AF$5:$AF$1036129,LOGBOOK!$D$5:$D$1036129,DB67,LOGBOOK!$AN$5:$AN$1036129,DR67,LOGBOOK!$E$5:$E$1036129,DH67,LOGBOOK!$AM$5:$AM$1036129,"SEP"))</f>
        <v xml:space="preserve"> </v>
      </c>
      <c r="ER95" s="633"/>
      <c r="ES95" s="633"/>
      <c r="ET95" s="643"/>
      <c r="EU95" s="1227"/>
      <c r="EV95" s="1228"/>
      <c r="EW95" s="1228"/>
      <c r="EX95" s="1228"/>
      <c r="EY95" s="1228"/>
      <c r="EZ95" s="1228"/>
      <c r="FA95" s="1228"/>
      <c r="FB95" s="1228"/>
      <c r="FC95" s="1228"/>
      <c r="FD95" s="1228"/>
      <c r="FE95" s="1228"/>
      <c r="FF95" s="1228"/>
      <c r="FG95" s="1228"/>
      <c r="FH95" s="1229"/>
      <c r="FI95" s="1229"/>
      <c r="FJ95" s="1229"/>
      <c r="FK95" s="1229"/>
      <c r="FL95" s="1229"/>
      <c r="FM95" s="1229"/>
      <c r="FN95" s="1229"/>
      <c r="FO95" s="1229"/>
      <c r="FP95" s="1229"/>
      <c r="FQ95" s="1229"/>
      <c r="FR95" s="1229"/>
      <c r="FS95" s="15"/>
      <c r="FT95" s="629" t="str">
        <f>IF('FRONT PAGE'!$A$1="www.fly-logics.com","SEP",0)</f>
        <v>SEP</v>
      </c>
      <c r="FU95" s="631"/>
      <c r="FV95" s="631"/>
      <c r="FW95" s="631"/>
      <c r="FX95" s="631"/>
      <c r="FY95" s="630" t="str">
        <f>IF(SUMIFS(LOGBOOK!$Y$5:$Y$1036129,LOGBOOK!$D$5:$D$1036129,EY67,LOGBOOK!$AN$5:$AN$1036129,FO67,LOGBOOK!$E$5:$E$1036129,FE67,LOGBOOK!$AM$5:$AM$1036129,"SEP")=0," ",SUMIFS(LOGBOOK!$Y$5:$Y$1036129,LOGBOOK!$D$5:$D$1036129,EY67,LOGBOOK!$AN$5:$AN$1036129,FO67,LOGBOOK!$E$5:$E$1036129,FE67,LOGBOOK!$AM$5:$AM$1036129,"SEP"))</f>
        <v xml:space="preserve"> </v>
      </c>
      <c r="FZ95" s="625"/>
      <c r="GA95" s="625"/>
      <c r="GB95" s="625"/>
      <c r="GC95" s="630" t="str">
        <f>IF(SUMIFS(LOGBOOK!$Z$5:$Z$1036129,LOGBOOK!$D$5:$D$1036129,EY67,LOGBOOK!$AN$5:$AN$1036129,FO67,LOGBOOK!$E$5:$E$1036129,FE67,LOGBOOK!$AM$5:$AM$1036129,"SEP")=0," ",SUMIFS(LOGBOOK!$Z$5:$Z$1036129,LOGBOOK!$D$5:$D$1036129,EY67,LOGBOOK!$AN$5:$AN$1036129,FO67,LOGBOOK!$E$5:$E$1036129,FE67,LOGBOOK!$AM$5:$AM$1036129,"SEP"))</f>
        <v xml:space="preserve"> </v>
      </c>
      <c r="GD95" s="625"/>
      <c r="GE95" s="625"/>
      <c r="GF95" s="625"/>
      <c r="GG95" s="630" t="str">
        <f>IF(SUMIFS(LOGBOOK!$AA$5:$AA$1036129,LOGBOOK!$D$5:$D$1036129,EY67,LOGBOOK!$AN$5:$AN$1036129,FO67,LOGBOOK!$E$5:$E$1036129,FE67,LOGBOOK!$AM$5:$AM$1036129,"SEP")=0," ",SUMIFS(LOGBOOK!$AA$5:$AA$1036129,LOGBOOK!$D$5:$D$1036129,EY67,LOGBOOK!$AN$5:$AN$1036129,FO67,LOGBOOK!$E$5:$E$1036129,FE67,LOGBOOK!$AM$5:$AM$1036129,"SEP"))</f>
        <v xml:space="preserve"> </v>
      </c>
      <c r="GH95" s="625"/>
      <c r="GI95" s="625"/>
      <c r="GJ95" s="625"/>
      <c r="GK95" s="623" t="str">
        <f>IF(SUMIFS(LOGBOOK!$AE$5:$AE$1036129,LOGBOOK!$D$5:$D$1036129,EY67,LOGBOOK!$AN$5:$AN$1036129,FO67,LOGBOOK!$E$5:$E$1036129,FE67,LOGBOOK!$AM$5:$AM$1036129,"SEP")=0," ",SUMIFS(LOGBOOK!$AC$5:$AC$1036129,LOGBOOK!$D$5:$D$1036129,EY67,LOGBOOK!$AN$5:$AN$1036129,FO67,LOGBOOK!$E$5:$E$1036129,FE67,LOGBOOK!$AM$5:$AM$1036129,"SEP"))</f>
        <v xml:space="preserve"> </v>
      </c>
      <c r="GL95" s="623"/>
      <c r="GM95" s="623"/>
      <c r="GN95" s="623" t="str">
        <f>IF(SUMIFS(LOGBOOK!$AF$5:$AF$1036129,LOGBOOK!$D$5:$D$1036129,EY67,LOGBOOK!$AN$5:$AN$1036129,FO67,LOGBOOK!$E$5:$E$1036129,FE67,LOGBOOK!$AM$5:$AM$1036129,"SEP")=0," ",SUMIFS(LOGBOOK!$AF$5:$AF$1036129,LOGBOOK!$D$5:$D$1036129,EY67,LOGBOOK!$AN$5:$AN$1036129,FO67,LOGBOOK!$E$5:$E$1036129,FE67,LOGBOOK!$AM$5:$AM$1036129,"SEP"))</f>
        <v xml:space="preserve"> </v>
      </c>
      <c r="GO95" s="633"/>
      <c r="GP95" s="633"/>
      <c r="GQ95" s="643"/>
      <c r="GR95" s="6"/>
    </row>
    <row r="96" spans="1:200" ht="10.5" customHeight="1" x14ac:dyDescent="0.25">
      <c r="A96" s="212"/>
      <c r="B96" s="637"/>
      <c r="C96" s="1230" t="str">
        <f>IF('FRONT PAGE'!$A$1="www.fly-logics.com","APPROACHES",0)</f>
        <v>APPROACHES</v>
      </c>
      <c r="D96" s="1231"/>
      <c r="E96" s="1231"/>
      <c r="F96" s="1231"/>
      <c r="G96" s="1231"/>
      <c r="H96" s="1231"/>
      <c r="I96" s="1231"/>
      <c r="J96" s="1231"/>
      <c r="K96" s="1231"/>
      <c r="L96" s="1231"/>
      <c r="M96" s="1231"/>
      <c r="N96" s="1231"/>
      <c r="O96" s="1232"/>
      <c r="P96" s="639" t="str">
        <f>IF('FRONT PAGE'!$A$1="www.fly-logics.com","N° APP",0)</f>
        <v>N° APP</v>
      </c>
      <c r="Q96" s="629"/>
      <c r="R96" s="629"/>
      <c r="S96" s="629"/>
      <c r="T96" s="640"/>
      <c r="U96" s="1127">
        <f>IFERROR(SUM(C101,I101,O101,U101)," ")</f>
        <v>0</v>
      </c>
      <c r="V96" s="1128"/>
      <c r="W96" s="1128"/>
      <c r="X96" s="1128"/>
      <c r="Y96" s="1128"/>
      <c r="Z96" s="15"/>
      <c r="AA96" s="631"/>
      <c r="AB96" s="631"/>
      <c r="AC96" s="631"/>
      <c r="AD96" s="631"/>
      <c r="AE96" s="631"/>
      <c r="AF96" s="625"/>
      <c r="AG96" s="632"/>
      <c r="AH96" s="632"/>
      <c r="AI96" s="625"/>
      <c r="AJ96" s="625"/>
      <c r="AK96" s="632"/>
      <c r="AL96" s="632"/>
      <c r="AM96" s="625"/>
      <c r="AN96" s="625"/>
      <c r="AO96" s="632"/>
      <c r="AP96" s="632"/>
      <c r="AQ96" s="625"/>
      <c r="AR96" s="623"/>
      <c r="AS96" s="623"/>
      <c r="AT96" s="623"/>
      <c r="AU96" s="633"/>
      <c r="AV96" s="634"/>
      <c r="AW96" s="633"/>
      <c r="AX96" s="643"/>
      <c r="AY96" s="637"/>
      <c r="AZ96" s="1230" t="str">
        <f>IF('FRONT PAGE'!$A$1="www.fly-logics.com","APPROACHES",0)</f>
        <v>APPROACHES</v>
      </c>
      <c r="BA96" s="1231"/>
      <c r="BB96" s="1231"/>
      <c r="BC96" s="1231"/>
      <c r="BD96" s="1231"/>
      <c r="BE96" s="1231"/>
      <c r="BF96" s="1231"/>
      <c r="BG96" s="1231"/>
      <c r="BH96" s="1231"/>
      <c r="BI96" s="1231"/>
      <c r="BJ96" s="1231"/>
      <c r="BK96" s="1231"/>
      <c r="BL96" s="1232"/>
      <c r="BM96" s="639" t="str">
        <f>IF('FRONT PAGE'!$A$1="www.fly-logics.com","N° APP",0)</f>
        <v>N° APP</v>
      </c>
      <c r="BN96" s="629"/>
      <c r="BO96" s="629"/>
      <c r="BP96" s="629"/>
      <c r="BQ96" s="640"/>
      <c r="BR96" s="1127">
        <f>IFERROR(SUM(AZ101,BF101,BL101,BR101)," ")</f>
        <v>0</v>
      </c>
      <c r="BS96" s="1128"/>
      <c r="BT96" s="1128"/>
      <c r="BU96" s="1128"/>
      <c r="BV96" s="1128"/>
      <c r="BW96" s="15"/>
      <c r="BX96" s="631"/>
      <c r="BY96" s="631"/>
      <c r="BZ96" s="631"/>
      <c r="CA96" s="631"/>
      <c r="CB96" s="631"/>
      <c r="CC96" s="625"/>
      <c r="CD96" s="632"/>
      <c r="CE96" s="632"/>
      <c r="CF96" s="625"/>
      <c r="CG96" s="625"/>
      <c r="CH96" s="632"/>
      <c r="CI96" s="632"/>
      <c r="CJ96" s="625"/>
      <c r="CK96" s="625"/>
      <c r="CL96" s="632"/>
      <c r="CM96" s="632"/>
      <c r="CN96" s="625"/>
      <c r="CO96" s="623"/>
      <c r="CP96" s="623"/>
      <c r="CQ96" s="623"/>
      <c r="CR96" s="633"/>
      <c r="CS96" s="634"/>
      <c r="CT96" s="633"/>
      <c r="CU96" s="643"/>
      <c r="CV96" s="247"/>
      <c r="CW96" s="212"/>
      <c r="CX96" s="637"/>
      <c r="CY96" s="1230" t="str">
        <f>IF('FRONT PAGE'!$A$1="www.fly-logics.com","APPROACHES",0)</f>
        <v>APPROACHES</v>
      </c>
      <c r="CZ96" s="1231"/>
      <c r="DA96" s="1231"/>
      <c r="DB96" s="1231"/>
      <c r="DC96" s="1231"/>
      <c r="DD96" s="1231"/>
      <c r="DE96" s="1231"/>
      <c r="DF96" s="1231"/>
      <c r="DG96" s="1231"/>
      <c r="DH96" s="1231"/>
      <c r="DI96" s="1231"/>
      <c r="DJ96" s="1231"/>
      <c r="DK96" s="1232"/>
      <c r="DL96" s="639" t="str">
        <f>IF('FRONT PAGE'!$A$1="www.fly-logics.com","N° APP",0)</f>
        <v>N° APP</v>
      </c>
      <c r="DM96" s="629"/>
      <c r="DN96" s="629"/>
      <c r="DO96" s="629"/>
      <c r="DP96" s="640"/>
      <c r="DQ96" s="1127">
        <f>IFERROR(SUM(CY101,DE101,DK101,DQ101)," ")</f>
        <v>0</v>
      </c>
      <c r="DR96" s="1128"/>
      <c r="DS96" s="1128"/>
      <c r="DT96" s="1128"/>
      <c r="DU96" s="1128"/>
      <c r="DV96" s="15"/>
      <c r="DW96" s="631"/>
      <c r="DX96" s="631"/>
      <c r="DY96" s="631"/>
      <c r="DZ96" s="631"/>
      <c r="EA96" s="631"/>
      <c r="EB96" s="625"/>
      <c r="EC96" s="632"/>
      <c r="ED96" s="632"/>
      <c r="EE96" s="625"/>
      <c r="EF96" s="625"/>
      <c r="EG96" s="632"/>
      <c r="EH96" s="632"/>
      <c r="EI96" s="625"/>
      <c r="EJ96" s="625"/>
      <c r="EK96" s="632"/>
      <c r="EL96" s="632"/>
      <c r="EM96" s="625"/>
      <c r="EN96" s="623"/>
      <c r="EO96" s="623"/>
      <c r="EP96" s="623"/>
      <c r="EQ96" s="633"/>
      <c r="ER96" s="634"/>
      <c r="ES96" s="633"/>
      <c r="ET96" s="643"/>
      <c r="EU96" s="637"/>
      <c r="EV96" s="1230" t="str">
        <f>IF('FRONT PAGE'!$A$1="www.fly-logics.com","APPROACHES",0)</f>
        <v>APPROACHES</v>
      </c>
      <c r="EW96" s="1231"/>
      <c r="EX96" s="1231"/>
      <c r="EY96" s="1231"/>
      <c r="EZ96" s="1231"/>
      <c r="FA96" s="1231"/>
      <c r="FB96" s="1231"/>
      <c r="FC96" s="1231"/>
      <c r="FD96" s="1231"/>
      <c r="FE96" s="1231"/>
      <c r="FF96" s="1231"/>
      <c r="FG96" s="1231"/>
      <c r="FH96" s="1232"/>
      <c r="FI96" s="639" t="str">
        <f>IF('FRONT PAGE'!$A$1="www.fly-logics.com","N° APP",0)</f>
        <v>N° APP</v>
      </c>
      <c r="FJ96" s="629"/>
      <c r="FK96" s="629"/>
      <c r="FL96" s="629"/>
      <c r="FM96" s="640"/>
      <c r="FN96" s="1127">
        <f>IFERROR(SUM(EV101,FB101,FH101,FN101)," ")</f>
        <v>0</v>
      </c>
      <c r="FO96" s="1128"/>
      <c r="FP96" s="1128"/>
      <c r="FQ96" s="1128"/>
      <c r="FR96" s="1128"/>
      <c r="FS96" s="15"/>
      <c r="FT96" s="631"/>
      <c r="FU96" s="631"/>
      <c r="FV96" s="631"/>
      <c r="FW96" s="631"/>
      <c r="FX96" s="631"/>
      <c r="FY96" s="625"/>
      <c r="FZ96" s="632"/>
      <c r="GA96" s="632"/>
      <c r="GB96" s="625"/>
      <c r="GC96" s="625"/>
      <c r="GD96" s="632"/>
      <c r="GE96" s="632"/>
      <c r="GF96" s="625"/>
      <c r="GG96" s="625"/>
      <c r="GH96" s="632"/>
      <c r="GI96" s="632"/>
      <c r="GJ96" s="625"/>
      <c r="GK96" s="623"/>
      <c r="GL96" s="623"/>
      <c r="GM96" s="623"/>
      <c r="GN96" s="633"/>
      <c r="GO96" s="634"/>
      <c r="GP96" s="633"/>
      <c r="GQ96" s="643"/>
      <c r="GR96" s="6"/>
    </row>
    <row r="97" spans="1:200" ht="8.85" customHeight="1" x14ac:dyDescent="0.25">
      <c r="A97" s="212"/>
      <c r="B97" s="637"/>
      <c r="C97" s="1231"/>
      <c r="D97" s="1231"/>
      <c r="E97" s="1231"/>
      <c r="F97" s="1231"/>
      <c r="G97" s="1231"/>
      <c r="H97" s="1231"/>
      <c r="I97" s="1231"/>
      <c r="J97" s="1231"/>
      <c r="K97" s="1231"/>
      <c r="L97" s="1231"/>
      <c r="M97" s="1231"/>
      <c r="N97" s="1231"/>
      <c r="O97" s="1232"/>
      <c r="P97" s="639"/>
      <c r="Q97" s="629"/>
      <c r="R97" s="629"/>
      <c r="S97" s="629"/>
      <c r="T97" s="640"/>
      <c r="U97" s="1127"/>
      <c r="V97" s="1128"/>
      <c r="W97" s="1128"/>
      <c r="X97" s="1128"/>
      <c r="Y97" s="1128"/>
      <c r="Z97" s="15"/>
      <c r="AA97" s="631"/>
      <c r="AB97" s="631"/>
      <c r="AC97" s="631"/>
      <c r="AD97" s="631"/>
      <c r="AE97" s="631"/>
      <c r="AF97" s="625"/>
      <c r="AG97" s="625"/>
      <c r="AH97" s="625"/>
      <c r="AI97" s="625"/>
      <c r="AJ97" s="625"/>
      <c r="AK97" s="625"/>
      <c r="AL97" s="625"/>
      <c r="AM97" s="625"/>
      <c r="AN97" s="625"/>
      <c r="AO97" s="625"/>
      <c r="AP97" s="625"/>
      <c r="AQ97" s="625"/>
      <c r="AR97" s="623"/>
      <c r="AS97" s="623"/>
      <c r="AT97" s="623"/>
      <c r="AU97" s="633"/>
      <c r="AV97" s="633"/>
      <c r="AW97" s="633"/>
      <c r="AX97" s="643"/>
      <c r="AY97" s="637"/>
      <c r="AZ97" s="1231"/>
      <c r="BA97" s="1231"/>
      <c r="BB97" s="1231"/>
      <c r="BC97" s="1231"/>
      <c r="BD97" s="1231"/>
      <c r="BE97" s="1231"/>
      <c r="BF97" s="1231"/>
      <c r="BG97" s="1231"/>
      <c r="BH97" s="1231"/>
      <c r="BI97" s="1231"/>
      <c r="BJ97" s="1231"/>
      <c r="BK97" s="1231"/>
      <c r="BL97" s="1232"/>
      <c r="BM97" s="639"/>
      <c r="BN97" s="629"/>
      <c r="BO97" s="629"/>
      <c r="BP97" s="629"/>
      <c r="BQ97" s="640"/>
      <c r="BR97" s="1127"/>
      <c r="BS97" s="1128"/>
      <c r="BT97" s="1128"/>
      <c r="BU97" s="1128"/>
      <c r="BV97" s="1128"/>
      <c r="BW97" s="15"/>
      <c r="BX97" s="631"/>
      <c r="BY97" s="631"/>
      <c r="BZ97" s="631"/>
      <c r="CA97" s="631"/>
      <c r="CB97" s="631"/>
      <c r="CC97" s="625"/>
      <c r="CD97" s="625"/>
      <c r="CE97" s="625"/>
      <c r="CF97" s="625"/>
      <c r="CG97" s="625"/>
      <c r="CH97" s="625"/>
      <c r="CI97" s="625"/>
      <c r="CJ97" s="625"/>
      <c r="CK97" s="625"/>
      <c r="CL97" s="625"/>
      <c r="CM97" s="625"/>
      <c r="CN97" s="625"/>
      <c r="CO97" s="623"/>
      <c r="CP97" s="623"/>
      <c r="CQ97" s="623"/>
      <c r="CR97" s="633"/>
      <c r="CS97" s="633"/>
      <c r="CT97" s="633"/>
      <c r="CU97" s="643"/>
      <c r="CV97" s="247"/>
      <c r="CW97" s="212"/>
      <c r="CX97" s="637"/>
      <c r="CY97" s="1231"/>
      <c r="CZ97" s="1231"/>
      <c r="DA97" s="1231"/>
      <c r="DB97" s="1231"/>
      <c r="DC97" s="1231"/>
      <c r="DD97" s="1231"/>
      <c r="DE97" s="1231"/>
      <c r="DF97" s="1231"/>
      <c r="DG97" s="1231"/>
      <c r="DH97" s="1231"/>
      <c r="DI97" s="1231"/>
      <c r="DJ97" s="1231"/>
      <c r="DK97" s="1232"/>
      <c r="DL97" s="639"/>
      <c r="DM97" s="629"/>
      <c r="DN97" s="629"/>
      <c r="DO97" s="629"/>
      <c r="DP97" s="640"/>
      <c r="DQ97" s="1127"/>
      <c r="DR97" s="1128"/>
      <c r="DS97" s="1128"/>
      <c r="DT97" s="1128"/>
      <c r="DU97" s="1128"/>
      <c r="DV97" s="15"/>
      <c r="DW97" s="631"/>
      <c r="DX97" s="631"/>
      <c r="DY97" s="631"/>
      <c r="DZ97" s="631"/>
      <c r="EA97" s="631"/>
      <c r="EB97" s="625"/>
      <c r="EC97" s="625"/>
      <c r="ED97" s="625"/>
      <c r="EE97" s="625"/>
      <c r="EF97" s="625"/>
      <c r="EG97" s="625"/>
      <c r="EH97" s="625"/>
      <c r="EI97" s="625"/>
      <c r="EJ97" s="625"/>
      <c r="EK97" s="625"/>
      <c r="EL97" s="625"/>
      <c r="EM97" s="625"/>
      <c r="EN97" s="623"/>
      <c r="EO97" s="623"/>
      <c r="EP97" s="623"/>
      <c r="EQ97" s="633"/>
      <c r="ER97" s="633"/>
      <c r="ES97" s="633"/>
      <c r="ET97" s="643"/>
      <c r="EU97" s="637"/>
      <c r="EV97" s="1231"/>
      <c r="EW97" s="1231"/>
      <c r="EX97" s="1231"/>
      <c r="EY97" s="1231"/>
      <c r="EZ97" s="1231"/>
      <c r="FA97" s="1231"/>
      <c r="FB97" s="1231"/>
      <c r="FC97" s="1231"/>
      <c r="FD97" s="1231"/>
      <c r="FE97" s="1231"/>
      <c r="FF97" s="1231"/>
      <c r="FG97" s="1231"/>
      <c r="FH97" s="1232"/>
      <c r="FI97" s="639"/>
      <c r="FJ97" s="629"/>
      <c r="FK97" s="629"/>
      <c r="FL97" s="629"/>
      <c r="FM97" s="640"/>
      <c r="FN97" s="1127"/>
      <c r="FO97" s="1128"/>
      <c r="FP97" s="1128"/>
      <c r="FQ97" s="1128"/>
      <c r="FR97" s="1128"/>
      <c r="FS97" s="15"/>
      <c r="FT97" s="631"/>
      <c r="FU97" s="631"/>
      <c r="FV97" s="631"/>
      <c r="FW97" s="631"/>
      <c r="FX97" s="631"/>
      <c r="FY97" s="625"/>
      <c r="FZ97" s="625"/>
      <c r="GA97" s="625"/>
      <c r="GB97" s="625"/>
      <c r="GC97" s="625"/>
      <c r="GD97" s="625"/>
      <c r="GE97" s="625"/>
      <c r="GF97" s="625"/>
      <c r="GG97" s="625"/>
      <c r="GH97" s="625"/>
      <c r="GI97" s="625"/>
      <c r="GJ97" s="625"/>
      <c r="GK97" s="623"/>
      <c r="GL97" s="623"/>
      <c r="GM97" s="623"/>
      <c r="GN97" s="633"/>
      <c r="GO97" s="633"/>
      <c r="GP97" s="633"/>
      <c r="GQ97" s="643"/>
      <c r="GR97" s="6"/>
    </row>
    <row r="98" spans="1:200" ht="5.25" customHeight="1" x14ac:dyDescent="0.25">
      <c r="A98" s="212"/>
      <c r="B98" s="637"/>
      <c r="C98" s="1231"/>
      <c r="D98" s="1231"/>
      <c r="E98" s="1231"/>
      <c r="F98" s="1231"/>
      <c r="G98" s="1231"/>
      <c r="H98" s="1231"/>
      <c r="I98" s="1231"/>
      <c r="J98" s="1231"/>
      <c r="K98" s="1231"/>
      <c r="L98" s="1231"/>
      <c r="M98" s="1231"/>
      <c r="N98" s="1231"/>
      <c r="O98" s="1232"/>
      <c r="P98" s="639"/>
      <c r="Q98" s="629"/>
      <c r="R98" s="629"/>
      <c r="S98" s="629"/>
      <c r="T98" s="640"/>
      <c r="U98" s="1127"/>
      <c r="V98" s="1128"/>
      <c r="W98" s="1128"/>
      <c r="X98" s="1128"/>
      <c r="Y98" s="1128"/>
      <c r="Z98" s="15"/>
      <c r="AA98" s="629" t="str">
        <f>IF('FRONT PAGE'!$A$1="www.fly-logics.com","OCT",0)</f>
        <v>OCT</v>
      </c>
      <c r="AB98" s="631"/>
      <c r="AC98" s="631"/>
      <c r="AD98" s="631"/>
      <c r="AE98" s="631"/>
      <c r="AF98" s="630" t="str">
        <f>IF(SUMIFS(LOGBOOK!$Y$5:$Y$1036129,LOGBOOK!$D$5:$D$1036129,F67,LOGBOOK!$AN$5:$AN$1036129,V67,LOGBOOK!$E$5:$E$1036129,L67,LOGBOOK!$AM$5:$AM$1036129,"OCT")=0," ",SUMIFS(LOGBOOK!$Y$5:$Y$1036129,LOGBOOK!$D$5:$D$1036129,F67,LOGBOOK!$AN$5:$AN$1036129,V67,LOGBOOK!$E$5:$E$1036129,L67,LOGBOOK!$AM$5:$AM$1036129,"OCT"))</f>
        <v xml:space="preserve"> </v>
      </c>
      <c r="AG98" s="625"/>
      <c r="AH98" s="625"/>
      <c r="AI98" s="625"/>
      <c r="AJ98" s="630" t="str">
        <f>IF(SUMIFS(LOGBOOK!$Z$5:$Z$1036129,LOGBOOK!$D$5:$D$1036129,F67,LOGBOOK!$AN$5:$AN$1036129,V67,LOGBOOK!$E$5:$E$1036129,L67,LOGBOOK!$AM$5:$AM$1036129,"OCT")=0," ",SUMIFS(LOGBOOK!$Z$5:$Z$1036129,LOGBOOK!$D$5:$D$1036129,F67,LOGBOOK!$AN$5:$AN$1036129,V67,LOGBOOK!$E$5:$E$1036129,L67,LOGBOOK!$AM$5:$AM$1036129,"OCT"))</f>
        <v xml:space="preserve"> </v>
      </c>
      <c r="AK98" s="625"/>
      <c r="AL98" s="625"/>
      <c r="AM98" s="625"/>
      <c r="AN98" s="630" t="str">
        <f>IF(SUMIFS(LOGBOOK!$AA$5:$AA$1036129,LOGBOOK!$D$5:$D$1036129,F67,LOGBOOK!$AN$5:$AN$1036129,V67,LOGBOOK!$E$5:$E$1036129,L67,LOGBOOK!$AM$5:$AM$1036129,"OCT")=0," ",SUMIFS(LOGBOOK!$AA$5:$AA$1036129,LOGBOOK!$D$5:$D$1036129,F67,LOGBOOK!$AN$5:$AN$1036129,V67,LOGBOOK!$E$5:$E$1036129,L67,LOGBOOK!$AM$5:$AM$1036129,"OCT"))</f>
        <v xml:space="preserve"> </v>
      </c>
      <c r="AO98" s="625"/>
      <c r="AP98" s="625"/>
      <c r="AQ98" s="625"/>
      <c r="AR98" s="623" t="str">
        <f>IF(SUMIFS(LOGBOOK!$AE$5:$AE$1036129,LOGBOOK!$D$5:$D$1036129,F67,LOGBOOK!$AN$5:$AN$1036129,V67,LOGBOOK!$E$5:$E$1036129,L67,LOGBOOK!$AM$5:$AM$1036129,"OCT")=0," ",SUMIFS(LOGBOOK!$AC$5:$AC$1036129,LOGBOOK!$D$5:$D$1036129,F67,LOGBOOK!$AN$5:$AN$1036129,V67,LOGBOOK!$E$5:$E$1036129,L67,LOGBOOK!$AM$5:$AM$1036129,"OCT"))</f>
        <v xml:space="preserve"> </v>
      </c>
      <c r="AS98" s="623"/>
      <c r="AT98" s="623"/>
      <c r="AU98" s="623" t="str">
        <f>IF(SUMIFS(LOGBOOK!$AF$5:$AF$1036129,LOGBOOK!$D$5:$D$1036129,F67,LOGBOOK!$AN$5:$AN$1036129,V67,LOGBOOK!$E$5:$E$1036129,L67,LOGBOOK!$AM$5:$AM$1036129,"OCT")=0," ",SUMIFS(LOGBOOK!$AF$5:$AF$1036129,LOGBOOK!$D$5:$D$1036129,F67,LOGBOOK!$AN$5:$AN$1036129,V67,LOGBOOK!$E$5:$E$1036129,L67,LOGBOOK!$AM$5:$AM$1036129,"OCT"))</f>
        <v xml:space="preserve"> </v>
      </c>
      <c r="AV98" s="633"/>
      <c r="AW98" s="633"/>
      <c r="AX98" s="643"/>
      <c r="AY98" s="637"/>
      <c r="AZ98" s="1231"/>
      <c r="BA98" s="1231"/>
      <c r="BB98" s="1231"/>
      <c r="BC98" s="1231"/>
      <c r="BD98" s="1231"/>
      <c r="BE98" s="1231"/>
      <c r="BF98" s="1231"/>
      <c r="BG98" s="1231"/>
      <c r="BH98" s="1231"/>
      <c r="BI98" s="1231"/>
      <c r="BJ98" s="1231"/>
      <c r="BK98" s="1231"/>
      <c r="BL98" s="1232"/>
      <c r="BM98" s="639"/>
      <c r="BN98" s="629"/>
      <c r="BO98" s="629"/>
      <c r="BP98" s="629"/>
      <c r="BQ98" s="640"/>
      <c r="BR98" s="1127"/>
      <c r="BS98" s="1128"/>
      <c r="BT98" s="1128"/>
      <c r="BU98" s="1128"/>
      <c r="BV98" s="1128"/>
      <c r="BW98" s="15"/>
      <c r="BX98" s="629" t="str">
        <f>IF('FRONT PAGE'!$A$1="www.fly-logics.com","OCT",0)</f>
        <v>OCT</v>
      </c>
      <c r="BY98" s="631"/>
      <c r="BZ98" s="631"/>
      <c r="CA98" s="631"/>
      <c r="CB98" s="631"/>
      <c r="CC98" s="630" t="str">
        <f>IF(SUMIFS(LOGBOOK!$Y$5:$Y$1036129,LOGBOOK!$D$5:$D$1036129,BC67,LOGBOOK!$AN$5:$AN$1036129,BS67,LOGBOOK!$E$5:$E$1036129,BI67,LOGBOOK!$AM$5:$AM$1036129,"OCT")=0," ",SUMIFS(LOGBOOK!$Y$5:$Y$1036129,LOGBOOK!$D$5:$D$1036129,BC67,LOGBOOK!$AN$5:$AN$1036129,BS67,LOGBOOK!$E$5:$E$1036129,BI67,LOGBOOK!$AM$5:$AM$1036129,"OCT"))</f>
        <v xml:space="preserve"> </v>
      </c>
      <c r="CD98" s="625"/>
      <c r="CE98" s="625"/>
      <c r="CF98" s="625"/>
      <c r="CG98" s="630" t="str">
        <f>IF(SUMIFS(LOGBOOK!$Z$5:$Z$1036129,LOGBOOK!$D$5:$D$1036129,BC67,LOGBOOK!$AN$5:$AN$1036129,BS67,LOGBOOK!$E$5:$E$1036129,BI67,LOGBOOK!$AM$5:$AM$1036129,"OCT")=0," ",SUMIFS(LOGBOOK!$Z$5:$Z$1036129,LOGBOOK!$D$5:$D$1036129,BC67,LOGBOOK!$AN$5:$AN$1036129,BS67,LOGBOOK!$E$5:$E$1036129,BI67,LOGBOOK!$AM$5:$AM$1036129,"OCT"))</f>
        <v xml:space="preserve"> </v>
      </c>
      <c r="CH98" s="625"/>
      <c r="CI98" s="625"/>
      <c r="CJ98" s="625"/>
      <c r="CK98" s="630" t="str">
        <f>IF(SUMIFS(LOGBOOK!$AA$5:$AA$1036129,LOGBOOK!$D$5:$D$1036129,BC67,LOGBOOK!$AN$5:$AN$1036129,BS67,LOGBOOK!$E$5:$E$1036129,BI67,LOGBOOK!$AM$5:$AM$1036129,"OCT")=0," ",SUMIFS(LOGBOOK!$AA$5:$AA$1036129,LOGBOOK!$D$5:$D$1036129,BC67,LOGBOOK!$AN$5:$AN$1036129,BS67,LOGBOOK!$E$5:$E$1036129,BI67,LOGBOOK!$AM$5:$AM$1036129,"OCT"))</f>
        <v xml:space="preserve"> </v>
      </c>
      <c r="CL98" s="625"/>
      <c r="CM98" s="625"/>
      <c r="CN98" s="625"/>
      <c r="CO98" s="623" t="str">
        <f>IF(SUMIFS(LOGBOOK!$AE$5:$AE$1036129,LOGBOOK!$D$5:$D$1036129,BC67,LOGBOOK!$AN$5:$AN$1036129,BS67,LOGBOOK!$E$5:$E$1036129,BI67,LOGBOOK!$AM$5:$AM$1036129,"OCT")=0," ",SUMIFS(LOGBOOK!$AC$5:$AC$1036129,LOGBOOK!$D$5:$D$1036129,BC67,LOGBOOK!$AN$5:$AN$1036129,BS67,LOGBOOK!$E$5:$E$1036129,BI67,LOGBOOK!$AM$5:$AM$1036129,"OCT"))</f>
        <v xml:space="preserve"> </v>
      </c>
      <c r="CP98" s="623"/>
      <c r="CQ98" s="623"/>
      <c r="CR98" s="623" t="str">
        <f>IF(SUMIFS(LOGBOOK!$AF$5:$AF$1036129,LOGBOOK!$D$5:$D$1036129,BC67,LOGBOOK!$AN$5:$AN$1036129,BS67,LOGBOOK!$E$5:$E$1036129,BI67,LOGBOOK!$AM$5:$AM$1036129,"OCT")=0," ",SUMIFS(LOGBOOK!$AF$5:$AF$1036129,LOGBOOK!$D$5:$D$1036129,BC67,LOGBOOK!$AN$5:$AN$1036129,BS67,LOGBOOK!$E$5:$E$1036129,BI67,LOGBOOK!$AM$5:$AM$1036129,"OCT"))</f>
        <v xml:space="preserve"> </v>
      </c>
      <c r="CS98" s="633"/>
      <c r="CT98" s="633"/>
      <c r="CU98" s="643"/>
      <c r="CV98" s="247"/>
      <c r="CW98" s="212"/>
      <c r="CX98" s="637"/>
      <c r="CY98" s="1231"/>
      <c r="CZ98" s="1231"/>
      <c r="DA98" s="1231"/>
      <c r="DB98" s="1231"/>
      <c r="DC98" s="1231"/>
      <c r="DD98" s="1231"/>
      <c r="DE98" s="1231"/>
      <c r="DF98" s="1231"/>
      <c r="DG98" s="1231"/>
      <c r="DH98" s="1231"/>
      <c r="DI98" s="1231"/>
      <c r="DJ98" s="1231"/>
      <c r="DK98" s="1232"/>
      <c r="DL98" s="639"/>
      <c r="DM98" s="629"/>
      <c r="DN98" s="629"/>
      <c r="DO98" s="629"/>
      <c r="DP98" s="640"/>
      <c r="DQ98" s="1127"/>
      <c r="DR98" s="1128"/>
      <c r="DS98" s="1128"/>
      <c r="DT98" s="1128"/>
      <c r="DU98" s="1128"/>
      <c r="DV98" s="15"/>
      <c r="DW98" s="629" t="str">
        <f>IF('FRONT PAGE'!$A$1="www.fly-logics.com","OCT",0)</f>
        <v>OCT</v>
      </c>
      <c r="DX98" s="631"/>
      <c r="DY98" s="631"/>
      <c r="DZ98" s="631"/>
      <c r="EA98" s="631"/>
      <c r="EB98" s="630" t="str">
        <f>IF(SUMIFS(LOGBOOK!$Y$5:$Y$1036129,LOGBOOK!$D$5:$D$1036129,DB67,LOGBOOK!$AN$5:$AN$1036129,DR67,LOGBOOK!$E$5:$E$1036129,DH67,LOGBOOK!$AM$5:$AM$1036129,"OCT")=0," ",SUMIFS(LOGBOOK!$Y$5:$Y$1036129,LOGBOOK!$D$5:$D$1036129,DB67,LOGBOOK!$AN$5:$AN$1036129,DR67,LOGBOOK!$E$5:$E$1036129,DH67,LOGBOOK!$AM$5:$AM$1036129,"OCT"))</f>
        <v xml:space="preserve"> </v>
      </c>
      <c r="EC98" s="625"/>
      <c r="ED98" s="625"/>
      <c r="EE98" s="625"/>
      <c r="EF98" s="630" t="str">
        <f>IF(SUMIFS(LOGBOOK!$Z$5:$Z$1036129,LOGBOOK!$D$5:$D$1036129,DB67,LOGBOOK!$AN$5:$AN$1036129,DR67,LOGBOOK!$E$5:$E$1036129,DH67,LOGBOOK!$AM$5:$AM$1036129,"OCT")=0," ",SUMIFS(LOGBOOK!$Z$5:$Z$1036129,LOGBOOK!$D$5:$D$1036129,DB67,LOGBOOK!$AN$5:$AN$1036129,DR67,LOGBOOK!$E$5:$E$1036129,DH67,LOGBOOK!$AM$5:$AM$1036129,"OCT"))</f>
        <v xml:space="preserve"> </v>
      </c>
      <c r="EG98" s="625"/>
      <c r="EH98" s="625"/>
      <c r="EI98" s="625"/>
      <c r="EJ98" s="630" t="str">
        <f>IF(SUMIFS(LOGBOOK!$AA$5:$AA$1036129,LOGBOOK!$D$5:$D$1036129,DB67,LOGBOOK!$AN$5:$AN$1036129,DR67,LOGBOOK!$E$5:$E$1036129,DH67,LOGBOOK!$AM$5:$AM$1036129,"OCT")=0," ",SUMIFS(LOGBOOK!$AA$5:$AA$1036129,LOGBOOK!$D$5:$D$1036129,DB67,LOGBOOK!$AN$5:$AN$1036129,DR67,LOGBOOK!$E$5:$E$1036129,DH67,LOGBOOK!$AM$5:$AM$1036129,"OCT"))</f>
        <v xml:space="preserve"> </v>
      </c>
      <c r="EK98" s="625"/>
      <c r="EL98" s="625"/>
      <c r="EM98" s="625"/>
      <c r="EN98" s="623" t="str">
        <f>IF(SUMIFS(LOGBOOK!$AE$5:$AE$1036129,LOGBOOK!$D$5:$D$1036129,DB67,LOGBOOK!$AN$5:$AN$1036129,DR67,LOGBOOK!$E$5:$E$1036129,DH67,LOGBOOK!$AM$5:$AM$1036129,"OCT")=0," ",SUMIFS(LOGBOOK!$AC$5:$AC$1036129,LOGBOOK!$D$5:$D$1036129,DB67,LOGBOOK!$AN$5:$AN$1036129,DR67,LOGBOOK!$E$5:$E$1036129,DH67,LOGBOOK!$AM$5:$AM$1036129,"OCT"))</f>
        <v xml:space="preserve"> </v>
      </c>
      <c r="EO98" s="623"/>
      <c r="EP98" s="623"/>
      <c r="EQ98" s="623" t="str">
        <f>IF(SUMIFS(LOGBOOK!$AF$5:$AF$1036129,LOGBOOK!$D$5:$D$1036129,DB67,LOGBOOK!$AN$5:$AN$1036129,DR67,LOGBOOK!$E$5:$E$1036129,DH67,LOGBOOK!$AM$5:$AM$1036129,"OCT")=0," ",SUMIFS(LOGBOOK!$AF$5:$AF$1036129,LOGBOOK!$D$5:$D$1036129,DB67,LOGBOOK!$AN$5:$AN$1036129,DR67,LOGBOOK!$E$5:$E$1036129,DH67,LOGBOOK!$AM$5:$AM$1036129,"OCT"))</f>
        <v xml:space="preserve"> </v>
      </c>
      <c r="ER98" s="633"/>
      <c r="ES98" s="633"/>
      <c r="ET98" s="643"/>
      <c r="EU98" s="637"/>
      <c r="EV98" s="1231"/>
      <c r="EW98" s="1231"/>
      <c r="EX98" s="1231"/>
      <c r="EY98" s="1231"/>
      <c r="EZ98" s="1231"/>
      <c r="FA98" s="1231"/>
      <c r="FB98" s="1231"/>
      <c r="FC98" s="1231"/>
      <c r="FD98" s="1231"/>
      <c r="FE98" s="1231"/>
      <c r="FF98" s="1231"/>
      <c r="FG98" s="1231"/>
      <c r="FH98" s="1232"/>
      <c r="FI98" s="639"/>
      <c r="FJ98" s="629"/>
      <c r="FK98" s="629"/>
      <c r="FL98" s="629"/>
      <c r="FM98" s="640"/>
      <c r="FN98" s="1127"/>
      <c r="FO98" s="1128"/>
      <c r="FP98" s="1128"/>
      <c r="FQ98" s="1128"/>
      <c r="FR98" s="1128"/>
      <c r="FS98" s="15"/>
      <c r="FT98" s="629" t="str">
        <f>IF('FRONT PAGE'!$A$1="www.fly-logics.com","OCT",0)</f>
        <v>OCT</v>
      </c>
      <c r="FU98" s="631"/>
      <c r="FV98" s="631"/>
      <c r="FW98" s="631"/>
      <c r="FX98" s="631"/>
      <c r="FY98" s="630" t="str">
        <f>IF(SUMIFS(LOGBOOK!$Y$5:$Y$1036129,LOGBOOK!$D$5:$D$1036129,EY67,LOGBOOK!$AN$5:$AN$1036129,FO67,LOGBOOK!$E$5:$E$1036129,FE67,LOGBOOK!$AM$5:$AM$1036129,"OCT")=0," ",SUMIFS(LOGBOOK!$Y$5:$Y$1036129,LOGBOOK!$D$5:$D$1036129,EY67,LOGBOOK!$AN$5:$AN$1036129,FO67,LOGBOOK!$E$5:$E$1036129,FE67,LOGBOOK!$AM$5:$AM$1036129,"OCT"))</f>
        <v xml:space="preserve"> </v>
      </c>
      <c r="FZ98" s="625"/>
      <c r="GA98" s="625"/>
      <c r="GB98" s="625"/>
      <c r="GC98" s="630" t="str">
        <f>IF(SUMIFS(LOGBOOK!$Z$5:$Z$1036129,LOGBOOK!$D$5:$D$1036129,EY67,LOGBOOK!$AN$5:$AN$1036129,FO67,LOGBOOK!$E$5:$E$1036129,FE67,LOGBOOK!$AM$5:$AM$1036129,"OCT")=0," ",SUMIFS(LOGBOOK!$Z$5:$Z$1036129,LOGBOOK!$D$5:$D$1036129,EY67,LOGBOOK!$AN$5:$AN$1036129,FO67,LOGBOOK!$E$5:$E$1036129,FE67,LOGBOOK!$AM$5:$AM$1036129,"OCT"))</f>
        <v xml:space="preserve"> </v>
      </c>
      <c r="GD98" s="625"/>
      <c r="GE98" s="625"/>
      <c r="GF98" s="625"/>
      <c r="GG98" s="630" t="str">
        <f>IF(SUMIFS(LOGBOOK!$AA$5:$AA$1036129,LOGBOOK!$D$5:$D$1036129,EY67,LOGBOOK!$AN$5:$AN$1036129,FO67,LOGBOOK!$E$5:$E$1036129,FE67,LOGBOOK!$AM$5:$AM$1036129,"OCT")=0," ",SUMIFS(LOGBOOK!$AA$5:$AA$1036129,LOGBOOK!$D$5:$D$1036129,EY67,LOGBOOK!$AN$5:$AN$1036129,FO67,LOGBOOK!$E$5:$E$1036129,FE67,LOGBOOK!$AM$5:$AM$1036129,"OCT"))</f>
        <v xml:space="preserve"> </v>
      </c>
      <c r="GH98" s="625"/>
      <c r="GI98" s="625"/>
      <c r="GJ98" s="625"/>
      <c r="GK98" s="623" t="str">
        <f>IF(SUMIFS(LOGBOOK!$AE$5:$AE$1036129,LOGBOOK!$D$5:$D$1036129,EY67,LOGBOOK!$AN$5:$AN$1036129,FO67,LOGBOOK!$E$5:$E$1036129,FE67,LOGBOOK!$AM$5:$AM$1036129,"OCT")=0," ",SUMIFS(LOGBOOK!$AC$5:$AC$1036129,LOGBOOK!$D$5:$D$1036129,EY67,LOGBOOK!$AN$5:$AN$1036129,FO67,LOGBOOK!$E$5:$E$1036129,FE67,LOGBOOK!$AM$5:$AM$1036129,"OCT"))</f>
        <v xml:space="preserve"> </v>
      </c>
      <c r="GL98" s="623"/>
      <c r="GM98" s="623"/>
      <c r="GN98" s="623" t="str">
        <f>IF(SUMIFS(LOGBOOK!$AF$5:$AF$1036129,LOGBOOK!$D$5:$D$1036129,EY67,LOGBOOK!$AN$5:$AN$1036129,FO67,LOGBOOK!$E$5:$E$1036129,FE67,LOGBOOK!$AM$5:$AM$1036129,"OCT")=0," ",SUMIFS(LOGBOOK!$AF$5:$AF$1036129,LOGBOOK!$D$5:$D$1036129,EY67,LOGBOOK!$AN$5:$AN$1036129,FO67,LOGBOOK!$E$5:$E$1036129,FE67,LOGBOOK!$AM$5:$AM$1036129,"OCT"))</f>
        <v xml:space="preserve"> </v>
      </c>
      <c r="GO98" s="633"/>
      <c r="GP98" s="633"/>
      <c r="GQ98" s="643"/>
      <c r="GR98" s="6"/>
    </row>
    <row r="99" spans="1:200" ht="4.5" customHeight="1" x14ac:dyDescent="0.25">
      <c r="A99" s="212"/>
      <c r="B99" s="637"/>
      <c r="C99" s="624"/>
      <c r="D99" s="624"/>
      <c r="E99" s="624"/>
      <c r="F99" s="624"/>
      <c r="G99" s="624"/>
      <c r="H99" s="624"/>
      <c r="I99" s="624"/>
      <c r="J99" s="624"/>
      <c r="K99" s="624"/>
      <c r="L99" s="624"/>
      <c r="M99" s="624"/>
      <c r="N99" s="624"/>
      <c r="O99" s="624"/>
      <c r="P99" s="624"/>
      <c r="Q99" s="624"/>
      <c r="R99" s="624"/>
      <c r="S99" s="624"/>
      <c r="T99" s="624"/>
      <c r="U99" s="624"/>
      <c r="V99" s="624"/>
      <c r="W99" s="624"/>
      <c r="X99" s="624"/>
      <c r="Y99" s="624"/>
      <c r="Z99" s="15"/>
      <c r="AA99" s="631"/>
      <c r="AB99" s="631"/>
      <c r="AC99" s="631"/>
      <c r="AD99" s="631"/>
      <c r="AE99" s="631"/>
      <c r="AF99" s="625"/>
      <c r="AG99" s="632"/>
      <c r="AH99" s="632"/>
      <c r="AI99" s="625"/>
      <c r="AJ99" s="625"/>
      <c r="AK99" s="632"/>
      <c r="AL99" s="632"/>
      <c r="AM99" s="625"/>
      <c r="AN99" s="625"/>
      <c r="AO99" s="632"/>
      <c r="AP99" s="632"/>
      <c r="AQ99" s="625"/>
      <c r="AR99" s="623"/>
      <c r="AS99" s="623"/>
      <c r="AT99" s="623"/>
      <c r="AU99" s="633"/>
      <c r="AV99" s="634"/>
      <c r="AW99" s="633"/>
      <c r="AX99" s="643"/>
      <c r="AY99" s="637"/>
      <c r="AZ99" s="624"/>
      <c r="BA99" s="624"/>
      <c r="BB99" s="624"/>
      <c r="BC99" s="624"/>
      <c r="BD99" s="624"/>
      <c r="BE99" s="624"/>
      <c r="BF99" s="624"/>
      <c r="BG99" s="624"/>
      <c r="BH99" s="624"/>
      <c r="BI99" s="624"/>
      <c r="BJ99" s="624"/>
      <c r="BK99" s="624"/>
      <c r="BL99" s="624"/>
      <c r="BM99" s="624"/>
      <c r="BN99" s="624"/>
      <c r="BO99" s="624"/>
      <c r="BP99" s="624"/>
      <c r="BQ99" s="624"/>
      <c r="BR99" s="624"/>
      <c r="BS99" s="624"/>
      <c r="BT99" s="624"/>
      <c r="BU99" s="624"/>
      <c r="BV99" s="624"/>
      <c r="BW99" s="15"/>
      <c r="BX99" s="631"/>
      <c r="BY99" s="631"/>
      <c r="BZ99" s="631"/>
      <c r="CA99" s="631"/>
      <c r="CB99" s="631"/>
      <c r="CC99" s="625"/>
      <c r="CD99" s="632"/>
      <c r="CE99" s="632"/>
      <c r="CF99" s="625"/>
      <c r="CG99" s="625"/>
      <c r="CH99" s="632"/>
      <c r="CI99" s="632"/>
      <c r="CJ99" s="625"/>
      <c r="CK99" s="625"/>
      <c r="CL99" s="632"/>
      <c r="CM99" s="632"/>
      <c r="CN99" s="625"/>
      <c r="CO99" s="623"/>
      <c r="CP99" s="623"/>
      <c r="CQ99" s="623"/>
      <c r="CR99" s="633"/>
      <c r="CS99" s="634"/>
      <c r="CT99" s="633"/>
      <c r="CU99" s="643"/>
      <c r="CV99" s="247"/>
      <c r="CW99" s="212"/>
      <c r="CX99" s="637"/>
      <c r="CY99" s="624"/>
      <c r="CZ99" s="624"/>
      <c r="DA99" s="624"/>
      <c r="DB99" s="624"/>
      <c r="DC99" s="624"/>
      <c r="DD99" s="624"/>
      <c r="DE99" s="624"/>
      <c r="DF99" s="624"/>
      <c r="DG99" s="624"/>
      <c r="DH99" s="624"/>
      <c r="DI99" s="624"/>
      <c r="DJ99" s="624"/>
      <c r="DK99" s="624"/>
      <c r="DL99" s="624"/>
      <c r="DM99" s="624"/>
      <c r="DN99" s="624"/>
      <c r="DO99" s="624"/>
      <c r="DP99" s="624"/>
      <c r="DQ99" s="624"/>
      <c r="DR99" s="624"/>
      <c r="DS99" s="624"/>
      <c r="DT99" s="624"/>
      <c r="DU99" s="624"/>
      <c r="DV99" s="15"/>
      <c r="DW99" s="631"/>
      <c r="DX99" s="631"/>
      <c r="DY99" s="631"/>
      <c r="DZ99" s="631"/>
      <c r="EA99" s="631"/>
      <c r="EB99" s="625"/>
      <c r="EC99" s="632"/>
      <c r="ED99" s="632"/>
      <c r="EE99" s="625"/>
      <c r="EF99" s="625"/>
      <c r="EG99" s="632"/>
      <c r="EH99" s="632"/>
      <c r="EI99" s="625"/>
      <c r="EJ99" s="625"/>
      <c r="EK99" s="632"/>
      <c r="EL99" s="632"/>
      <c r="EM99" s="625"/>
      <c r="EN99" s="623"/>
      <c r="EO99" s="623"/>
      <c r="EP99" s="623"/>
      <c r="EQ99" s="633"/>
      <c r="ER99" s="634"/>
      <c r="ES99" s="633"/>
      <c r="ET99" s="643"/>
      <c r="EU99" s="637"/>
      <c r="EV99" s="624"/>
      <c r="EW99" s="624"/>
      <c r="EX99" s="624"/>
      <c r="EY99" s="624"/>
      <c r="EZ99" s="624"/>
      <c r="FA99" s="624"/>
      <c r="FB99" s="624"/>
      <c r="FC99" s="624"/>
      <c r="FD99" s="624"/>
      <c r="FE99" s="624"/>
      <c r="FF99" s="624"/>
      <c r="FG99" s="624"/>
      <c r="FH99" s="624"/>
      <c r="FI99" s="624"/>
      <c r="FJ99" s="624"/>
      <c r="FK99" s="624"/>
      <c r="FL99" s="624"/>
      <c r="FM99" s="624"/>
      <c r="FN99" s="624"/>
      <c r="FO99" s="624"/>
      <c r="FP99" s="624"/>
      <c r="FQ99" s="624"/>
      <c r="FR99" s="624"/>
      <c r="FS99" s="15"/>
      <c r="FT99" s="631"/>
      <c r="FU99" s="631"/>
      <c r="FV99" s="631"/>
      <c r="FW99" s="631"/>
      <c r="FX99" s="631"/>
      <c r="FY99" s="625"/>
      <c r="FZ99" s="632"/>
      <c r="GA99" s="632"/>
      <c r="GB99" s="625"/>
      <c r="GC99" s="625"/>
      <c r="GD99" s="632"/>
      <c r="GE99" s="632"/>
      <c r="GF99" s="625"/>
      <c r="GG99" s="625"/>
      <c r="GH99" s="632"/>
      <c r="GI99" s="632"/>
      <c r="GJ99" s="625"/>
      <c r="GK99" s="623"/>
      <c r="GL99" s="623"/>
      <c r="GM99" s="623"/>
      <c r="GN99" s="633"/>
      <c r="GO99" s="634"/>
      <c r="GP99" s="633"/>
      <c r="GQ99" s="643"/>
      <c r="GR99" s="6"/>
    </row>
    <row r="100" spans="1:200" ht="13.5" customHeight="1" x14ac:dyDescent="0.25">
      <c r="A100" s="212"/>
      <c r="B100" s="635"/>
      <c r="C100" s="1162" t="str">
        <f>IF('FRONT PAGE'!$A$1="www.fly-logics.com","ILS",0)</f>
        <v>ILS</v>
      </c>
      <c r="D100" s="1162"/>
      <c r="E100" s="1162"/>
      <c r="F100" s="1162"/>
      <c r="G100" s="1162"/>
      <c r="H100" s="624"/>
      <c r="I100" s="628" t="str">
        <f>IF('FRONT PAGE'!$A$1="www.fly-logics.com","VFR",0)</f>
        <v>VFR</v>
      </c>
      <c r="J100" s="628"/>
      <c r="K100" s="628"/>
      <c r="L100" s="628"/>
      <c r="M100" s="628"/>
      <c r="N100" s="624"/>
      <c r="O100" s="627" t="str">
        <f>IF('FRONT PAGE'!$A$1="www.fly-logics.com","ADF",0)</f>
        <v>ADF</v>
      </c>
      <c r="P100" s="627"/>
      <c r="Q100" s="627"/>
      <c r="R100" s="627"/>
      <c r="S100" s="627"/>
      <c r="T100" s="624"/>
      <c r="U100" s="628" t="str">
        <f>IF('FRONT PAGE'!$A$1="www.fly-logics.com","VOR",0)</f>
        <v>VOR</v>
      </c>
      <c r="V100" s="628"/>
      <c r="W100" s="628"/>
      <c r="X100" s="628"/>
      <c r="Y100" s="628"/>
      <c r="Z100" s="15"/>
      <c r="AA100" s="631"/>
      <c r="AB100" s="631"/>
      <c r="AC100" s="631"/>
      <c r="AD100" s="631"/>
      <c r="AE100" s="631"/>
      <c r="AF100" s="625"/>
      <c r="AG100" s="625"/>
      <c r="AH100" s="625"/>
      <c r="AI100" s="625"/>
      <c r="AJ100" s="625"/>
      <c r="AK100" s="625"/>
      <c r="AL100" s="625"/>
      <c r="AM100" s="625"/>
      <c r="AN100" s="625"/>
      <c r="AO100" s="625"/>
      <c r="AP100" s="625"/>
      <c r="AQ100" s="625"/>
      <c r="AR100" s="623"/>
      <c r="AS100" s="623"/>
      <c r="AT100" s="623"/>
      <c r="AU100" s="633"/>
      <c r="AV100" s="633"/>
      <c r="AW100" s="633"/>
      <c r="AX100" s="643"/>
      <c r="AY100" s="635"/>
      <c r="AZ100" s="1162" t="str">
        <f>IF('FRONT PAGE'!$A$1="www.fly-logics.com","ILS",0)</f>
        <v>ILS</v>
      </c>
      <c r="BA100" s="1162"/>
      <c r="BB100" s="1162"/>
      <c r="BC100" s="1162"/>
      <c r="BD100" s="1162"/>
      <c r="BE100" s="624"/>
      <c r="BF100" s="628" t="str">
        <f>IF('FRONT PAGE'!$A$1="www.fly-logics.com","VFR",0)</f>
        <v>VFR</v>
      </c>
      <c r="BG100" s="628"/>
      <c r="BH100" s="628"/>
      <c r="BI100" s="628"/>
      <c r="BJ100" s="628"/>
      <c r="BK100" s="624"/>
      <c r="BL100" s="627" t="str">
        <f>IF('FRONT PAGE'!$A$1="www.fly-logics.com","ADF",0)</f>
        <v>ADF</v>
      </c>
      <c r="BM100" s="627"/>
      <c r="BN100" s="627"/>
      <c r="BO100" s="627"/>
      <c r="BP100" s="627"/>
      <c r="BQ100" s="624"/>
      <c r="BR100" s="628" t="str">
        <f>IF('FRONT PAGE'!$A$1="www.fly-logics.com","VOR",0)</f>
        <v>VOR</v>
      </c>
      <c r="BS100" s="628"/>
      <c r="BT100" s="628"/>
      <c r="BU100" s="628"/>
      <c r="BV100" s="628"/>
      <c r="BW100" s="15"/>
      <c r="BX100" s="631"/>
      <c r="BY100" s="631"/>
      <c r="BZ100" s="631"/>
      <c r="CA100" s="631"/>
      <c r="CB100" s="631"/>
      <c r="CC100" s="625"/>
      <c r="CD100" s="625"/>
      <c r="CE100" s="625"/>
      <c r="CF100" s="625"/>
      <c r="CG100" s="625"/>
      <c r="CH100" s="625"/>
      <c r="CI100" s="625"/>
      <c r="CJ100" s="625"/>
      <c r="CK100" s="625"/>
      <c r="CL100" s="625"/>
      <c r="CM100" s="625"/>
      <c r="CN100" s="625"/>
      <c r="CO100" s="623"/>
      <c r="CP100" s="623"/>
      <c r="CQ100" s="623"/>
      <c r="CR100" s="633"/>
      <c r="CS100" s="633"/>
      <c r="CT100" s="633"/>
      <c r="CU100" s="643"/>
      <c r="CV100" s="247"/>
      <c r="CW100" s="212"/>
      <c r="CX100" s="635"/>
      <c r="CY100" s="1162" t="str">
        <f>IF('FRONT PAGE'!$A$1="www.fly-logics.com","ILS",0)</f>
        <v>ILS</v>
      </c>
      <c r="CZ100" s="1162"/>
      <c r="DA100" s="1162"/>
      <c r="DB100" s="1162"/>
      <c r="DC100" s="1162"/>
      <c r="DD100" s="624"/>
      <c r="DE100" s="628" t="str">
        <f>IF('FRONT PAGE'!$A$1="www.fly-logics.com","VFR",0)</f>
        <v>VFR</v>
      </c>
      <c r="DF100" s="628"/>
      <c r="DG100" s="628"/>
      <c r="DH100" s="628"/>
      <c r="DI100" s="628"/>
      <c r="DJ100" s="624"/>
      <c r="DK100" s="627" t="str">
        <f>IF('FRONT PAGE'!$A$1="www.fly-logics.com","ADF",0)</f>
        <v>ADF</v>
      </c>
      <c r="DL100" s="627"/>
      <c r="DM100" s="627"/>
      <c r="DN100" s="627"/>
      <c r="DO100" s="627"/>
      <c r="DP100" s="624"/>
      <c r="DQ100" s="628" t="str">
        <f>IF('FRONT PAGE'!$A$1="www.fly-logics.com","VOR",0)</f>
        <v>VOR</v>
      </c>
      <c r="DR100" s="628"/>
      <c r="DS100" s="628"/>
      <c r="DT100" s="628"/>
      <c r="DU100" s="628"/>
      <c r="DV100" s="15"/>
      <c r="DW100" s="631"/>
      <c r="DX100" s="631"/>
      <c r="DY100" s="631"/>
      <c r="DZ100" s="631"/>
      <c r="EA100" s="631"/>
      <c r="EB100" s="625"/>
      <c r="EC100" s="625"/>
      <c r="ED100" s="625"/>
      <c r="EE100" s="625"/>
      <c r="EF100" s="625"/>
      <c r="EG100" s="625"/>
      <c r="EH100" s="625"/>
      <c r="EI100" s="625"/>
      <c r="EJ100" s="625"/>
      <c r="EK100" s="625"/>
      <c r="EL100" s="625"/>
      <c r="EM100" s="625"/>
      <c r="EN100" s="623"/>
      <c r="EO100" s="623"/>
      <c r="EP100" s="623"/>
      <c r="EQ100" s="633"/>
      <c r="ER100" s="633"/>
      <c r="ES100" s="633"/>
      <c r="ET100" s="643"/>
      <c r="EU100" s="635"/>
      <c r="EV100" s="1162" t="str">
        <f>IF('FRONT PAGE'!$A$1="www.fly-logics.com","ILS",0)</f>
        <v>ILS</v>
      </c>
      <c r="EW100" s="1162"/>
      <c r="EX100" s="1162"/>
      <c r="EY100" s="1162"/>
      <c r="EZ100" s="1162"/>
      <c r="FA100" s="624"/>
      <c r="FB100" s="628" t="str">
        <f>IF('FRONT PAGE'!$A$1="www.fly-logics.com","VFR",0)</f>
        <v>VFR</v>
      </c>
      <c r="FC100" s="628"/>
      <c r="FD100" s="628"/>
      <c r="FE100" s="628"/>
      <c r="FF100" s="628"/>
      <c r="FG100" s="624"/>
      <c r="FH100" s="627" t="str">
        <f>IF('FRONT PAGE'!$A$1="www.fly-logics.com","ADF",0)</f>
        <v>ADF</v>
      </c>
      <c r="FI100" s="627"/>
      <c r="FJ100" s="627"/>
      <c r="FK100" s="627"/>
      <c r="FL100" s="627"/>
      <c r="FM100" s="624"/>
      <c r="FN100" s="628" t="str">
        <f>IF('FRONT PAGE'!$A$1="www.fly-logics.com","VOR",0)</f>
        <v>VOR</v>
      </c>
      <c r="FO100" s="628"/>
      <c r="FP100" s="628"/>
      <c r="FQ100" s="628"/>
      <c r="FR100" s="628"/>
      <c r="FS100" s="15"/>
      <c r="FT100" s="631"/>
      <c r="FU100" s="631"/>
      <c r="FV100" s="631"/>
      <c r="FW100" s="631"/>
      <c r="FX100" s="631"/>
      <c r="FY100" s="625"/>
      <c r="FZ100" s="625"/>
      <c r="GA100" s="625"/>
      <c r="GB100" s="625"/>
      <c r="GC100" s="625"/>
      <c r="GD100" s="625"/>
      <c r="GE100" s="625"/>
      <c r="GF100" s="625"/>
      <c r="GG100" s="625"/>
      <c r="GH100" s="625"/>
      <c r="GI100" s="625"/>
      <c r="GJ100" s="625"/>
      <c r="GK100" s="623"/>
      <c r="GL100" s="623"/>
      <c r="GM100" s="623"/>
      <c r="GN100" s="633"/>
      <c r="GO100" s="633"/>
      <c r="GP100" s="633"/>
      <c r="GQ100" s="643"/>
      <c r="GR100" s="6"/>
    </row>
    <row r="101" spans="1:200" ht="8.85" customHeight="1" x14ac:dyDescent="0.25">
      <c r="A101" s="212"/>
      <c r="B101" s="635"/>
      <c r="C101" s="1134" t="str">
        <f>IFERROR(SUM(IF(SUMIFS(LOGBOOK!$AG$5:$AG$1036129,LOGBOOK!$D$5:$D$1036129,F67,LOGBOOK!$AN$5:$AN$1036129,V67,LOGBOOK!$AH$5:$AH$1036129,C100,LOGBOOK!$E$5:$E$1036129,L67)=0," ",SUMIFS(LOGBOOK!$AG$5:$AG$1036129,LOGBOOK!$D$5:$D$1036129,F67,LOGBOOK!$AN$5:$AN$1036129,V67,LOGBOOK!$AH$5:$AH$1036129,C100,LOGBOOK!$E$5:$E$1036129,L67)),F105,N105,V105)," ")</f>
        <v xml:space="preserve"> </v>
      </c>
      <c r="D101" s="1134"/>
      <c r="E101" s="1134"/>
      <c r="F101" s="1134"/>
      <c r="G101" s="1134"/>
      <c r="H101" s="624"/>
      <c r="I101" s="1134" t="str">
        <f>IF(SUMIFS(LOGBOOK!$AG$5:$AG$1036129,LOGBOOK!$D$5:$D$1036129,F67,LOGBOOK!$AN$5:$AN$1036129,V67,LOGBOOK!$AH$5:$AH$1036129,I100,LOGBOOK!$E$5:$E$1036129,L67)=0," ",SUMIFS(LOGBOOK!$AG$5:$AG$1036129,LOGBOOK!$D$5:$D$1036129,F67,LOGBOOK!$AN$5:$AN$1036129,V67,LOGBOOK!$AH$5:$AH$1036129,I100,LOGBOOK!$E$5:$E$1036129,L67))</f>
        <v xml:space="preserve"> </v>
      </c>
      <c r="J101" s="1134"/>
      <c r="K101" s="1134"/>
      <c r="L101" s="1134"/>
      <c r="M101" s="1134"/>
      <c r="N101" s="624"/>
      <c r="O101" s="1134" t="str">
        <f>IF(SUMIFS(LOGBOOK!$AG$5:$AG$1036129,LOGBOOK!$D$5:$D$1036129,F67,LOGBOOK!$AN$5:$AN$1036129,V67,LOGBOOK!$AH$5:$AH$1036129,O100,LOGBOOK!$E$5:$E$1036129,L67)=0," ",SUMIFS(LOGBOOK!$AG$5:$AG$1036129,LOGBOOK!$D$5:$D$1036129,F67,LOGBOOK!$AN$5:$AN$1036129,V67,LOGBOOK!$AH$5:$AH$1036129,O100,LOGBOOK!$E$5:$E$1036129,L67))</f>
        <v xml:space="preserve"> </v>
      </c>
      <c r="P101" s="1134"/>
      <c r="Q101" s="1134"/>
      <c r="R101" s="1134"/>
      <c r="S101" s="1134"/>
      <c r="T101" s="624"/>
      <c r="U101" s="1134" t="str">
        <f>IF(SUMIFS(LOGBOOK!$AG$5:$AG$1036129,LOGBOOK!$D$5:$D$1036129,F67,LOGBOOK!$AN$5:$AN$1036129,V67,LOGBOOK!$AH$5:$AH$1036129,U100,LOGBOOK!$E$5:$E$1036129,L67)=0," ",SUMIFS(LOGBOOK!$AG$5:$AG$1036129,LOGBOOK!$D$5:$D$1036129,F67,LOGBOOK!$AN$5:$AN$1036129,V67,LOGBOOK!$AH$5:$AH$1036129,U100,LOGBOOK!$E$5:$E$1036129,L67))</f>
        <v xml:space="preserve"> </v>
      </c>
      <c r="V101" s="1134"/>
      <c r="W101" s="1134"/>
      <c r="X101" s="1134"/>
      <c r="Y101" s="1134"/>
      <c r="Z101" s="15"/>
      <c r="AA101" s="629" t="str">
        <f>IF('FRONT PAGE'!$A$1="www.fly-logics.com","NOV",0)</f>
        <v>NOV</v>
      </c>
      <c r="AB101" s="629"/>
      <c r="AC101" s="629"/>
      <c r="AD101" s="629"/>
      <c r="AE101" s="629"/>
      <c r="AF101" s="630" t="str">
        <f>IF(SUMIFS(LOGBOOK!$Y$5:$Y$1036129,LOGBOOK!$D$5:$D$1036129,F67,LOGBOOK!$AN$5:$AN$1036129,V67,LOGBOOK!$E$5:$E$1036129,L67,LOGBOOK!$AM$5:$AM$1036129,"NOV")=0," ",SUMIFS(LOGBOOK!$Y$5:$Y$1036129,LOGBOOK!$D$5:$D$1036129,F67,LOGBOOK!$AN$5:$AN$1036129,V67,LOGBOOK!$E$5:$E$1036129,L67,LOGBOOK!$AM$5:$AM$1036129,"NOV"))</f>
        <v xml:space="preserve"> </v>
      </c>
      <c r="AG101" s="630"/>
      <c r="AH101" s="630"/>
      <c r="AI101" s="630"/>
      <c r="AJ101" s="630" t="str">
        <f>IF(SUMIFS(LOGBOOK!$Z$5:$Z$1036129,LOGBOOK!$D$5:$D$1036129,F67,LOGBOOK!$AN$5:$AN$1036129,V67,LOGBOOK!$E$5:$E$1036129,L67,LOGBOOK!$AM$5:$AM$1036129,"NOV")=0," ",SUMIFS(LOGBOOK!$Z$5:$Z$1036129,LOGBOOK!$D$5:$D$1036129,F67,LOGBOOK!$AN$5:$AN$1036129,V67,LOGBOOK!$E$5:$E$1036129,L67,LOGBOOK!$AM$5:$AM$1036129,"NOV"))</f>
        <v xml:space="preserve"> </v>
      </c>
      <c r="AK101" s="630"/>
      <c r="AL101" s="630"/>
      <c r="AM101" s="630"/>
      <c r="AN101" s="630" t="str">
        <f>IF(SUMIFS(LOGBOOK!$AA$5:$AA$1036129,LOGBOOK!$D$5:$D$1036129,F67,LOGBOOK!$AN$5:$AN$1036129,V67,LOGBOOK!$E$5:$E$1036129,L67,LOGBOOK!$AM$5:$AM$1036129,"NOV")=0," ",SUMIFS(LOGBOOK!$AA$5:$AA$1036129,LOGBOOK!$D$5:$D$1036129,F67,LOGBOOK!$AN$5:$AN$1036129,V67,LOGBOOK!$E$5:$E$1036129,L67,LOGBOOK!$AM$5:$AM$1036129,"NOV"))</f>
        <v xml:space="preserve"> </v>
      </c>
      <c r="AO101" s="630"/>
      <c r="AP101" s="630"/>
      <c r="AQ101" s="630"/>
      <c r="AR101" s="623" t="str">
        <f>IF(SUMIFS(LOGBOOK!$AE$5:$AE$1036129,LOGBOOK!$D$5:$D$1036129,F67,LOGBOOK!$AN$5:$AN$1036129,V67,LOGBOOK!$E$5:$E$1036129,L67,LOGBOOK!$AM$5:$AM$1036129,"NOV")=0," ",SUMIFS(LOGBOOK!$AC$5:$AC$1036129,LOGBOOK!$D$5:$D$1036129,F67,LOGBOOK!$AN$5:$AN$1036129,V67,LOGBOOK!$E$5:$E$1036129,L67,LOGBOOK!$AM$5:$AM$1036129,"NOV"))</f>
        <v xml:space="preserve"> </v>
      </c>
      <c r="AS101" s="623"/>
      <c r="AT101" s="623"/>
      <c r="AU101" s="623" t="str">
        <f>IF(SUMIFS(LOGBOOK!$AF$5:$AF$1036129,LOGBOOK!$D$5:$D$1036129,F67,LOGBOOK!$AN$5:$AN$1036129,V67,LOGBOOK!$E$5:$E$1036129,L67,LOGBOOK!$AM$5:$AM$1036129,"NOV")=0," ",SUMIFS(LOGBOOK!$AF$5:$AF$1036129,LOGBOOK!$D$5:$D$1036129,F67,LOGBOOK!$AN$5:$AN$1036129,V67,LOGBOOK!$E$5:$E$1036129,L67,LOGBOOK!$AM$5:$AM$1036129,"NOV"))</f>
        <v xml:space="preserve"> </v>
      </c>
      <c r="AV101" s="623"/>
      <c r="AW101" s="623"/>
      <c r="AX101" s="643"/>
      <c r="AY101" s="635"/>
      <c r="AZ101" s="1134" t="str">
        <f>IFERROR(SUM(IF(SUMIFS(LOGBOOK!$AG$5:$AG$1036129,LOGBOOK!$D$5:$D$1036129,BC67,LOGBOOK!$AN$5:$AN$1036129,BS67,LOGBOOK!$AH$5:$AH$1036129,AZ100,LOGBOOK!$E$5:$E$1036129,BI67)=0," ",SUMIFS(LOGBOOK!$AG$5:$AG$1036129,LOGBOOK!$D$5:$D$1036129,BC67,LOGBOOK!$AN$5:$AN$1036129,BS67,LOGBOOK!$AH$5:$AH$1036129,AZ100,LOGBOOK!$E$5:$E$1036129,BI67)),BC105,BK105,BS105)," ")</f>
        <v xml:space="preserve"> </v>
      </c>
      <c r="BA101" s="1134"/>
      <c r="BB101" s="1134"/>
      <c r="BC101" s="1134"/>
      <c r="BD101" s="1134"/>
      <c r="BE101" s="624"/>
      <c r="BF101" s="1134" t="str">
        <f>IF(SUMIFS(LOGBOOK!$AG$5:$AG$1036129,LOGBOOK!$D$5:$D$1036129,BC67,LOGBOOK!$AN$5:$AN$1036129,BS67,LOGBOOK!$AH$5:$AH$1036129,BF100,LOGBOOK!$E$5:$E$1036129,BI67)=0," ",SUMIFS(LOGBOOK!$AG$5:$AG$1036129,LOGBOOK!$D$5:$D$1036129,BC67,LOGBOOK!$AN$5:$AN$1036129,BS67,LOGBOOK!$AH$5:$AH$1036129,BF100,LOGBOOK!$E$5:$E$1036129,BI67))</f>
        <v xml:space="preserve"> </v>
      </c>
      <c r="BG101" s="1134"/>
      <c r="BH101" s="1134"/>
      <c r="BI101" s="1134"/>
      <c r="BJ101" s="1134"/>
      <c r="BK101" s="624"/>
      <c r="BL101" s="1134" t="str">
        <f>IF(SUMIFS(LOGBOOK!$AG$5:$AG$1036129,LOGBOOK!$D$5:$D$1036129,BC67,LOGBOOK!$AN$5:$AN$1036129,BS67,LOGBOOK!$AH$5:$AH$1036129,BL100,LOGBOOK!$E$5:$E$1036129,BI67)=0," ",SUMIFS(LOGBOOK!$AG$5:$AG$1036129,LOGBOOK!$D$5:$D$1036129,BC67,LOGBOOK!$AN$5:$AN$1036129,BS67,LOGBOOK!$AH$5:$AH$1036129,BL100,LOGBOOK!$E$5:$E$1036129,BI67))</f>
        <v xml:space="preserve"> </v>
      </c>
      <c r="BM101" s="1134"/>
      <c r="BN101" s="1134"/>
      <c r="BO101" s="1134"/>
      <c r="BP101" s="1134"/>
      <c r="BQ101" s="624"/>
      <c r="BR101" s="1134" t="str">
        <f>IF(SUMIFS(LOGBOOK!$AG$5:$AG$1036129,LOGBOOK!$D$5:$D$1036129,BC67,LOGBOOK!$AN$5:$AN$1036129,BS67,LOGBOOK!$AH$5:$AH$1036129,BR100,LOGBOOK!$E$5:$E$1036129,BI67)=0," ",SUMIFS(LOGBOOK!$AG$5:$AG$1036129,LOGBOOK!$D$5:$D$1036129,BC67,LOGBOOK!$AN$5:$AN$1036129,BS67,LOGBOOK!$AH$5:$AH$1036129,BR100,LOGBOOK!$E$5:$E$1036129,BI67))</f>
        <v xml:space="preserve"> </v>
      </c>
      <c r="BS101" s="1134"/>
      <c r="BT101" s="1134"/>
      <c r="BU101" s="1134"/>
      <c r="BV101" s="1134"/>
      <c r="BW101" s="15"/>
      <c r="BX101" s="629" t="str">
        <f>IF('FRONT PAGE'!$A$1="www.fly-logics.com","NOV",0)</f>
        <v>NOV</v>
      </c>
      <c r="BY101" s="629"/>
      <c r="BZ101" s="629"/>
      <c r="CA101" s="629"/>
      <c r="CB101" s="629"/>
      <c r="CC101" s="630" t="str">
        <f>IF(SUMIFS(LOGBOOK!$Y$5:$Y$1036129,LOGBOOK!$D$5:$D$1036129,BC67,LOGBOOK!$AN$5:$AN$1036129,BS67,LOGBOOK!$E$5:$E$1036129,BI67,LOGBOOK!$AM$5:$AM$1036129,"NOV")=0," ",SUMIFS(LOGBOOK!$Y$5:$Y$1036129,LOGBOOK!$D$5:$D$1036129,BC67,LOGBOOK!$AN$5:$AN$1036129,BS67,LOGBOOK!$E$5:$E$1036129,BI67,LOGBOOK!$AM$5:$AM$1036129,"NOV"))</f>
        <v xml:space="preserve"> </v>
      </c>
      <c r="CD101" s="630"/>
      <c r="CE101" s="630"/>
      <c r="CF101" s="630"/>
      <c r="CG101" s="630" t="str">
        <f>IF(SUMIFS(LOGBOOK!$Z$5:$Z$1036129,LOGBOOK!$D$5:$D$1036129,BC67,LOGBOOK!$AN$5:$AN$1036129,BS67,LOGBOOK!$E$5:$E$1036129,BI67,LOGBOOK!$AM$5:$AM$1036129,"NOV")=0," ",SUMIFS(LOGBOOK!$Z$5:$Z$1036129,LOGBOOK!$D$5:$D$1036129,BC67,LOGBOOK!$AN$5:$AN$1036129,BS67,LOGBOOK!$E$5:$E$1036129,BI67,LOGBOOK!$AM$5:$AM$1036129,"NOV"))</f>
        <v xml:space="preserve"> </v>
      </c>
      <c r="CH101" s="630"/>
      <c r="CI101" s="630"/>
      <c r="CJ101" s="630"/>
      <c r="CK101" s="630" t="str">
        <f>IF(SUMIFS(LOGBOOK!$AA$5:$AA$1036129,LOGBOOK!$D$5:$D$1036129,BC67,LOGBOOK!$AN$5:$AN$1036129,BS67,LOGBOOK!$E$5:$E$1036129,BI67,LOGBOOK!$AM$5:$AM$1036129,"NOV")=0," ",SUMIFS(LOGBOOK!$AA$5:$AA$1036129,LOGBOOK!$D$5:$D$1036129,BC67,LOGBOOK!$AN$5:$AN$1036129,BS67,LOGBOOK!$E$5:$E$1036129,BI67,LOGBOOK!$AM$5:$AM$1036129,"NOV"))</f>
        <v xml:space="preserve"> </v>
      </c>
      <c r="CL101" s="630"/>
      <c r="CM101" s="630"/>
      <c r="CN101" s="630"/>
      <c r="CO101" s="623" t="str">
        <f>IF(SUMIFS(LOGBOOK!$AE$5:$AE$1036129,LOGBOOK!$D$5:$D$1036129,BC67,LOGBOOK!$AN$5:$AN$1036129,BS67,LOGBOOK!$E$5:$E$1036129,BI67,LOGBOOK!$AM$5:$AM$1036129,"NOV")=0," ",SUMIFS(LOGBOOK!$AC$5:$AC$1036129,LOGBOOK!$D$5:$D$1036129,BC67,LOGBOOK!$AN$5:$AN$1036129,BS67,LOGBOOK!$E$5:$E$1036129,BI67,LOGBOOK!$AM$5:$AM$1036129,"NOV"))</f>
        <v xml:space="preserve"> </v>
      </c>
      <c r="CP101" s="623"/>
      <c r="CQ101" s="623"/>
      <c r="CR101" s="623" t="str">
        <f>IF(SUMIFS(LOGBOOK!$AF$5:$AF$1036129,LOGBOOK!$D$5:$D$1036129,BC67,LOGBOOK!$AN$5:$AN$1036129,BS67,LOGBOOK!$E$5:$E$1036129,BI67,LOGBOOK!$AM$5:$AM$1036129,"NOV")=0," ",SUMIFS(LOGBOOK!$AF$5:$AF$1036129,LOGBOOK!$D$5:$D$1036129,BC67,LOGBOOK!$AN$5:$AN$1036129,BS67,LOGBOOK!$E$5:$E$1036129,BI67,LOGBOOK!$AM$5:$AM$1036129,"NOV"))</f>
        <v xml:space="preserve"> </v>
      </c>
      <c r="CS101" s="623"/>
      <c r="CT101" s="623"/>
      <c r="CU101" s="643"/>
      <c r="CV101" s="249"/>
      <c r="CW101" s="212"/>
      <c r="CX101" s="635"/>
      <c r="CY101" s="1134" t="str">
        <f>IFERROR(SUM(IF(SUMIFS(LOGBOOK!$AG$5:$AG$1036129,LOGBOOK!$D$5:$D$1036129,DB67,LOGBOOK!$AN$5:$AN$1036129,DR67,LOGBOOK!$AH$5:$AH$1036129,CY100,LOGBOOK!$E$5:$E$1036129,DH67)=0," ",SUMIFS(LOGBOOK!$AG$5:$AG$1036129,LOGBOOK!$D$5:$D$1036129,DB67,LOGBOOK!$AN$5:$AN$1036129,DR67,LOGBOOK!$AH$5:$AH$1036129,CY100,LOGBOOK!$E$5:$E$1036129,DH67)),DB105,DJ105,DR105)," ")</f>
        <v xml:space="preserve"> </v>
      </c>
      <c r="CZ101" s="1134"/>
      <c r="DA101" s="1134"/>
      <c r="DB101" s="1134"/>
      <c r="DC101" s="1134"/>
      <c r="DD101" s="624"/>
      <c r="DE101" s="1134" t="str">
        <f>IF(SUMIFS(LOGBOOK!$AG$5:$AG$1036129,LOGBOOK!$D$5:$D$1036129,DB67,LOGBOOK!$AN$5:$AN$1036129,DR67,LOGBOOK!$AH$5:$AH$1036129,DE100,LOGBOOK!$E$5:$E$1036129,DH67)=0," ",SUMIFS(LOGBOOK!$AG$5:$AG$1036129,LOGBOOK!$D$5:$D$1036129,DB67,LOGBOOK!$AN$5:$AN$1036129,DR67,LOGBOOK!$AH$5:$AH$1036129,DE100,LOGBOOK!$E$5:$E$1036129,DH67))</f>
        <v xml:space="preserve"> </v>
      </c>
      <c r="DF101" s="1134"/>
      <c r="DG101" s="1134"/>
      <c r="DH101" s="1134"/>
      <c r="DI101" s="1134"/>
      <c r="DJ101" s="624"/>
      <c r="DK101" s="1134" t="str">
        <f>IF(SUMIFS(LOGBOOK!$AG$5:$AG$1036129,LOGBOOK!$D$5:$D$1036129,DB67,LOGBOOK!$AN$5:$AN$1036129,DR67,LOGBOOK!$AH$5:$AH$1036129,DK100,LOGBOOK!$E$5:$E$1036129,DH67)=0," ",SUMIFS(LOGBOOK!$AG$5:$AG$1036129,LOGBOOK!$D$5:$D$1036129,DB67,LOGBOOK!$AN$5:$AN$1036129,DR67,LOGBOOK!$AH$5:$AH$1036129,DK100,LOGBOOK!$E$5:$E$1036129,DH67))</f>
        <v xml:space="preserve"> </v>
      </c>
      <c r="DL101" s="1134"/>
      <c r="DM101" s="1134"/>
      <c r="DN101" s="1134"/>
      <c r="DO101" s="1134"/>
      <c r="DP101" s="624"/>
      <c r="DQ101" s="1134" t="str">
        <f>IF(SUMIFS(LOGBOOK!$AG$5:$AG$1036129,LOGBOOK!$D$5:$D$1036129,DB67,LOGBOOK!$AN$5:$AN$1036129,DR67,LOGBOOK!$AH$5:$AH$1036129,DQ100,LOGBOOK!$E$5:$E$1036129,DH67)=0," ",SUMIFS(LOGBOOK!$AG$5:$AG$1036129,LOGBOOK!$D$5:$D$1036129,DB67,LOGBOOK!$AN$5:$AN$1036129,DR67,LOGBOOK!$AH$5:$AH$1036129,DQ100,LOGBOOK!$E$5:$E$1036129,DH67))</f>
        <v xml:space="preserve"> </v>
      </c>
      <c r="DR101" s="1134"/>
      <c r="DS101" s="1134"/>
      <c r="DT101" s="1134"/>
      <c r="DU101" s="1134"/>
      <c r="DV101" s="15"/>
      <c r="DW101" s="629" t="str">
        <f>IF('FRONT PAGE'!$A$1="www.fly-logics.com","NOV",0)</f>
        <v>NOV</v>
      </c>
      <c r="DX101" s="629"/>
      <c r="DY101" s="629"/>
      <c r="DZ101" s="629"/>
      <c r="EA101" s="629"/>
      <c r="EB101" s="630" t="str">
        <f>IF(SUMIFS(LOGBOOK!$Y$5:$Y$1036129,LOGBOOK!$D$5:$D$1036129,DB67,LOGBOOK!$AN$5:$AN$1036129,DR67,LOGBOOK!$E$5:$E$1036129,DH67,LOGBOOK!$AM$5:$AM$1036129,"NOV")=0," ",SUMIFS(LOGBOOK!$Y$5:$Y$1036129,LOGBOOK!$D$5:$D$1036129,DB67,LOGBOOK!$AN$5:$AN$1036129,DR67,LOGBOOK!$E$5:$E$1036129,DH67,LOGBOOK!$AM$5:$AM$1036129,"NOV"))</f>
        <v xml:space="preserve"> </v>
      </c>
      <c r="EC101" s="630"/>
      <c r="ED101" s="630"/>
      <c r="EE101" s="630"/>
      <c r="EF101" s="630" t="str">
        <f>IF(SUMIFS(LOGBOOK!$Z$5:$Z$1036129,LOGBOOK!$D$5:$D$1036129,DB67,LOGBOOK!$AN$5:$AN$1036129,DR67,LOGBOOK!$E$5:$E$1036129,DH67,LOGBOOK!$AM$5:$AM$1036129,"NOV")=0," ",SUMIFS(LOGBOOK!$Z$5:$Z$1036129,LOGBOOK!$D$5:$D$1036129,DB67,LOGBOOK!$AN$5:$AN$1036129,DR67,LOGBOOK!$E$5:$E$1036129,DH67,LOGBOOK!$AM$5:$AM$1036129,"NOV"))</f>
        <v xml:space="preserve"> </v>
      </c>
      <c r="EG101" s="630"/>
      <c r="EH101" s="630"/>
      <c r="EI101" s="630"/>
      <c r="EJ101" s="630" t="str">
        <f>IF(SUMIFS(LOGBOOK!$AA$5:$AA$1036129,LOGBOOK!$D$5:$D$1036129,DB67,LOGBOOK!$AN$5:$AN$1036129,DR67,LOGBOOK!$E$5:$E$1036129,DH67,LOGBOOK!$AM$5:$AM$1036129,"NOV")=0," ",SUMIFS(LOGBOOK!$AA$5:$AA$1036129,LOGBOOK!$D$5:$D$1036129,DB67,LOGBOOK!$AN$5:$AN$1036129,DR67,LOGBOOK!$E$5:$E$1036129,DH67,LOGBOOK!$AM$5:$AM$1036129,"NOV"))</f>
        <v xml:space="preserve"> </v>
      </c>
      <c r="EK101" s="630"/>
      <c r="EL101" s="630"/>
      <c r="EM101" s="630"/>
      <c r="EN101" s="623" t="str">
        <f>IF(SUMIFS(LOGBOOK!$AE$5:$AE$1036129,LOGBOOK!$D$5:$D$1036129,DB67,LOGBOOK!$AN$5:$AN$1036129,DR67,LOGBOOK!$E$5:$E$1036129,DH67,LOGBOOK!$AM$5:$AM$1036129,"NOV")=0," ",SUMIFS(LOGBOOK!$AC$5:$AC$1036129,LOGBOOK!$D$5:$D$1036129,DB67,LOGBOOK!$AN$5:$AN$1036129,DR67,LOGBOOK!$E$5:$E$1036129,DH67,LOGBOOK!$AM$5:$AM$1036129,"NOV"))</f>
        <v xml:space="preserve"> </v>
      </c>
      <c r="EO101" s="623"/>
      <c r="EP101" s="623"/>
      <c r="EQ101" s="623" t="str">
        <f>IF(SUMIFS(LOGBOOK!$AF$5:$AF$1036129,LOGBOOK!$D$5:$D$1036129,DB67,LOGBOOK!$AN$5:$AN$1036129,DR67,LOGBOOK!$E$5:$E$1036129,DH67,LOGBOOK!$AM$5:$AM$1036129,"NOV")=0," ",SUMIFS(LOGBOOK!$AF$5:$AF$1036129,LOGBOOK!$D$5:$D$1036129,DB67,LOGBOOK!$AN$5:$AN$1036129,DR67,LOGBOOK!$E$5:$E$1036129,DH67,LOGBOOK!$AM$5:$AM$1036129,"NOV"))</f>
        <v xml:space="preserve"> </v>
      </c>
      <c r="ER101" s="623"/>
      <c r="ES101" s="623"/>
      <c r="ET101" s="643"/>
      <c r="EU101" s="635"/>
      <c r="EV101" s="1134" t="str">
        <f>IFERROR(SUM(IF(SUMIFS(LOGBOOK!$AG$5:$AG$1036129,LOGBOOK!$D$5:$D$1036129,EY67,LOGBOOK!$AN$5:$AN$1036129,FO67,LOGBOOK!$AH$5:$AH$1036129,EV100,LOGBOOK!$E$5:$E$1036129,FE67)=0," ",SUMIFS(LOGBOOK!$AG$5:$AG$1036129,LOGBOOK!$D$5:$D$1036129,EY67,LOGBOOK!$AN$5:$AN$1036129,FO67,LOGBOOK!$AH$5:$AH$1036129,EV100,LOGBOOK!$E$5:$E$1036129,FE67)),EY105,FG105,FO105)," ")</f>
        <v xml:space="preserve"> </v>
      </c>
      <c r="EW101" s="1134"/>
      <c r="EX101" s="1134"/>
      <c r="EY101" s="1134"/>
      <c r="EZ101" s="1134"/>
      <c r="FA101" s="624"/>
      <c r="FB101" s="1134" t="str">
        <f>IF(SUMIFS(LOGBOOK!$AG$5:$AG$1036129,LOGBOOK!$D$5:$D$1036129,EY67,LOGBOOK!$AN$5:$AN$1036129,FO67,LOGBOOK!$AH$5:$AH$1036129,FB100,LOGBOOK!$E$5:$E$1036129,FE67)=0," ",SUMIFS(LOGBOOK!$AG$5:$AG$1036129,LOGBOOK!$D$5:$D$1036129,EY67,LOGBOOK!$AN$5:$AN$1036129,FO67,LOGBOOK!$AH$5:$AH$1036129,FB100,LOGBOOK!$E$5:$E$1036129,FE67))</f>
        <v xml:space="preserve"> </v>
      </c>
      <c r="FC101" s="1134"/>
      <c r="FD101" s="1134"/>
      <c r="FE101" s="1134"/>
      <c r="FF101" s="1134"/>
      <c r="FG101" s="624"/>
      <c r="FH101" s="1134" t="str">
        <f>IF(SUMIFS(LOGBOOK!$AG$5:$AG$1036129,LOGBOOK!$D$5:$D$1036129,EY67,LOGBOOK!$AN$5:$AN$1036129,FO67,LOGBOOK!$AH$5:$AH$1036129,FH100,LOGBOOK!$E$5:$E$1036129,FE67)=0," ",SUMIFS(LOGBOOK!$AG$5:$AG$1036129,LOGBOOK!$D$5:$D$1036129,EY67,LOGBOOK!$AN$5:$AN$1036129,FO67,LOGBOOK!$AH$5:$AH$1036129,FH100,LOGBOOK!$E$5:$E$1036129,FE67))</f>
        <v xml:space="preserve"> </v>
      </c>
      <c r="FI101" s="1134"/>
      <c r="FJ101" s="1134"/>
      <c r="FK101" s="1134"/>
      <c r="FL101" s="1134"/>
      <c r="FM101" s="624"/>
      <c r="FN101" s="1134" t="str">
        <f>IF(SUMIFS(LOGBOOK!$AG$5:$AG$1036129,LOGBOOK!$D$5:$D$1036129,EY67,LOGBOOK!$AN$5:$AN$1036129,FO67,LOGBOOK!$AH$5:$AH$1036129,FN100,LOGBOOK!$E$5:$E$1036129,FE67)=0," ",SUMIFS(LOGBOOK!$AG$5:$AG$1036129,LOGBOOK!$D$5:$D$1036129,EY67,LOGBOOK!$AN$5:$AN$1036129,FO67,LOGBOOK!$AH$5:$AH$1036129,FN100,LOGBOOK!$E$5:$E$1036129,FE67))</f>
        <v xml:space="preserve"> </v>
      </c>
      <c r="FO101" s="1134"/>
      <c r="FP101" s="1134"/>
      <c r="FQ101" s="1134"/>
      <c r="FR101" s="1134"/>
      <c r="FS101" s="15"/>
      <c r="FT101" s="629" t="str">
        <f>IF('FRONT PAGE'!$A$1="www.fly-logics.com","NOV",0)</f>
        <v>NOV</v>
      </c>
      <c r="FU101" s="629"/>
      <c r="FV101" s="629"/>
      <c r="FW101" s="629"/>
      <c r="FX101" s="629"/>
      <c r="FY101" s="630" t="str">
        <f>IF(SUMIFS(LOGBOOK!$Y$5:$Y$1036129,LOGBOOK!$D$5:$D$1036129,EY67,LOGBOOK!$AN$5:$AN$1036129,FO67,LOGBOOK!$E$5:$E$1036129,FE67,LOGBOOK!$AM$5:$AM$1036129,"NOV")=0," ",SUMIFS(LOGBOOK!$Y$5:$Y$1036129,LOGBOOK!$D$5:$D$1036129,EY67,LOGBOOK!$AN$5:$AN$1036129,FO67,LOGBOOK!$E$5:$E$1036129,FE67,LOGBOOK!$AM$5:$AM$1036129,"NOV"))</f>
        <v xml:space="preserve"> </v>
      </c>
      <c r="FZ101" s="630"/>
      <c r="GA101" s="630"/>
      <c r="GB101" s="630"/>
      <c r="GC101" s="630" t="str">
        <f>IF(SUMIFS(LOGBOOK!$Z$5:$Z$1036129,LOGBOOK!$D$5:$D$1036129,EY67,LOGBOOK!$AN$5:$AN$1036129,FO67,LOGBOOK!$E$5:$E$1036129,FE67,LOGBOOK!$AM$5:$AM$1036129,"NOV")=0," ",SUMIFS(LOGBOOK!$Z$5:$Z$1036129,LOGBOOK!$D$5:$D$1036129,EY67,LOGBOOK!$AN$5:$AN$1036129,FO67,LOGBOOK!$E$5:$E$1036129,FE67,LOGBOOK!$AM$5:$AM$1036129,"NOV"))</f>
        <v xml:space="preserve"> </v>
      </c>
      <c r="GD101" s="630"/>
      <c r="GE101" s="630"/>
      <c r="GF101" s="630"/>
      <c r="GG101" s="630" t="str">
        <f>IF(SUMIFS(LOGBOOK!$AA$5:$AA$1036129,LOGBOOK!$D$5:$D$1036129,EY67,LOGBOOK!$AN$5:$AN$1036129,FO67,LOGBOOK!$E$5:$E$1036129,FE67,LOGBOOK!$AM$5:$AM$1036129,"NOV")=0," ",SUMIFS(LOGBOOK!$AA$5:$AA$1036129,LOGBOOK!$D$5:$D$1036129,EY67,LOGBOOK!$AN$5:$AN$1036129,FO67,LOGBOOK!$E$5:$E$1036129,FE67,LOGBOOK!$AM$5:$AM$1036129,"NOV"))</f>
        <v xml:space="preserve"> </v>
      </c>
      <c r="GH101" s="630"/>
      <c r="GI101" s="630"/>
      <c r="GJ101" s="630"/>
      <c r="GK101" s="623" t="str">
        <f>IF(SUMIFS(LOGBOOK!$AE$5:$AE$1036129,LOGBOOK!$D$5:$D$1036129,EY67,LOGBOOK!$AN$5:$AN$1036129,FO67,LOGBOOK!$E$5:$E$1036129,FE67,LOGBOOK!$AM$5:$AM$1036129,"NOV")=0," ",SUMIFS(LOGBOOK!$AC$5:$AC$1036129,LOGBOOK!$D$5:$D$1036129,EY67,LOGBOOK!$AN$5:$AN$1036129,FO67,LOGBOOK!$E$5:$E$1036129,FE67,LOGBOOK!$AM$5:$AM$1036129,"NOV"))</f>
        <v xml:space="preserve"> </v>
      </c>
      <c r="GL101" s="623"/>
      <c r="GM101" s="623"/>
      <c r="GN101" s="623" t="str">
        <f>IF(SUMIFS(LOGBOOK!$AF$5:$AF$1036129,LOGBOOK!$D$5:$D$1036129,EY67,LOGBOOK!$AN$5:$AN$1036129,FO67,LOGBOOK!$E$5:$E$1036129,FE67,LOGBOOK!$AM$5:$AM$1036129,"NOV")=0," ",SUMIFS(LOGBOOK!$AF$5:$AF$1036129,LOGBOOK!$D$5:$D$1036129,EY67,LOGBOOK!$AN$5:$AN$1036129,FO67,LOGBOOK!$E$5:$E$1036129,FE67,LOGBOOK!$AM$5:$AM$1036129,"NOV"))</f>
        <v xml:space="preserve"> </v>
      </c>
      <c r="GO101" s="623"/>
      <c r="GP101" s="623"/>
      <c r="GQ101" s="643"/>
      <c r="GR101" s="6"/>
    </row>
    <row r="102" spans="1:200" ht="6.75" customHeight="1" x14ac:dyDescent="0.25">
      <c r="A102" s="212"/>
      <c r="B102" s="635"/>
      <c r="C102" s="1135"/>
      <c r="D102" s="1135"/>
      <c r="E102" s="1135"/>
      <c r="F102" s="1135"/>
      <c r="G102" s="1135"/>
      <c r="H102" s="624"/>
      <c r="I102" s="1135"/>
      <c r="J102" s="1135"/>
      <c r="K102" s="1135"/>
      <c r="L102" s="1135"/>
      <c r="M102" s="1135"/>
      <c r="N102" s="624"/>
      <c r="O102" s="1135"/>
      <c r="P102" s="1135"/>
      <c r="Q102" s="1135"/>
      <c r="R102" s="1135"/>
      <c r="S102" s="1135"/>
      <c r="T102" s="624"/>
      <c r="U102" s="1135"/>
      <c r="V102" s="1135"/>
      <c r="W102" s="1135"/>
      <c r="X102" s="1135"/>
      <c r="Y102" s="1135"/>
      <c r="Z102" s="15"/>
      <c r="AA102" s="629"/>
      <c r="AB102" s="629"/>
      <c r="AC102" s="629"/>
      <c r="AD102" s="629"/>
      <c r="AE102" s="629"/>
      <c r="AF102" s="630"/>
      <c r="AG102" s="630"/>
      <c r="AH102" s="630"/>
      <c r="AI102" s="630"/>
      <c r="AJ102" s="630"/>
      <c r="AK102" s="630"/>
      <c r="AL102" s="630"/>
      <c r="AM102" s="630"/>
      <c r="AN102" s="630"/>
      <c r="AO102" s="630"/>
      <c r="AP102" s="630"/>
      <c r="AQ102" s="630"/>
      <c r="AR102" s="623"/>
      <c r="AS102" s="623"/>
      <c r="AT102" s="623"/>
      <c r="AU102" s="623"/>
      <c r="AV102" s="623"/>
      <c r="AW102" s="623"/>
      <c r="AX102" s="643"/>
      <c r="AY102" s="635"/>
      <c r="AZ102" s="1135"/>
      <c r="BA102" s="1135"/>
      <c r="BB102" s="1135"/>
      <c r="BC102" s="1135"/>
      <c r="BD102" s="1135"/>
      <c r="BE102" s="624"/>
      <c r="BF102" s="1135"/>
      <c r="BG102" s="1135"/>
      <c r="BH102" s="1135"/>
      <c r="BI102" s="1135"/>
      <c r="BJ102" s="1135"/>
      <c r="BK102" s="624"/>
      <c r="BL102" s="1135"/>
      <c r="BM102" s="1135"/>
      <c r="BN102" s="1135"/>
      <c r="BO102" s="1135"/>
      <c r="BP102" s="1135"/>
      <c r="BQ102" s="624"/>
      <c r="BR102" s="1135"/>
      <c r="BS102" s="1135"/>
      <c r="BT102" s="1135"/>
      <c r="BU102" s="1135"/>
      <c r="BV102" s="1135"/>
      <c r="BW102" s="15"/>
      <c r="BX102" s="629"/>
      <c r="BY102" s="629"/>
      <c r="BZ102" s="629"/>
      <c r="CA102" s="629"/>
      <c r="CB102" s="629"/>
      <c r="CC102" s="630"/>
      <c r="CD102" s="630"/>
      <c r="CE102" s="630"/>
      <c r="CF102" s="630"/>
      <c r="CG102" s="630"/>
      <c r="CH102" s="630"/>
      <c r="CI102" s="630"/>
      <c r="CJ102" s="630"/>
      <c r="CK102" s="630"/>
      <c r="CL102" s="630"/>
      <c r="CM102" s="630"/>
      <c r="CN102" s="630"/>
      <c r="CO102" s="623"/>
      <c r="CP102" s="623"/>
      <c r="CQ102" s="623"/>
      <c r="CR102" s="623"/>
      <c r="CS102" s="623"/>
      <c r="CT102" s="623"/>
      <c r="CU102" s="643"/>
      <c r="CV102" s="249"/>
      <c r="CW102" s="212"/>
      <c r="CX102" s="635"/>
      <c r="CY102" s="1135"/>
      <c r="CZ102" s="1135"/>
      <c r="DA102" s="1135"/>
      <c r="DB102" s="1135"/>
      <c r="DC102" s="1135"/>
      <c r="DD102" s="624"/>
      <c r="DE102" s="1135"/>
      <c r="DF102" s="1135"/>
      <c r="DG102" s="1135"/>
      <c r="DH102" s="1135"/>
      <c r="DI102" s="1135"/>
      <c r="DJ102" s="624"/>
      <c r="DK102" s="1135"/>
      <c r="DL102" s="1135"/>
      <c r="DM102" s="1135"/>
      <c r="DN102" s="1135"/>
      <c r="DO102" s="1135"/>
      <c r="DP102" s="624"/>
      <c r="DQ102" s="1135"/>
      <c r="DR102" s="1135"/>
      <c r="DS102" s="1135"/>
      <c r="DT102" s="1135"/>
      <c r="DU102" s="1135"/>
      <c r="DV102" s="15"/>
      <c r="DW102" s="629"/>
      <c r="DX102" s="629"/>
      <c r="DY102" s="629"/>
      <c r="DZ102" s="629"/>
      <c r="EA102" s="629"/>
      <c r="EB102" s="630"/>
      <c r="EC102" s="630"/>
      <c r="ED102" s="630"/>
      <c r="EE102" s="630"/>
      <c r="EF102" s="630"/>
      <c r="EG102" s="630"/>
      <c r="EH102" s="630"/>
      <c r="EI102" s="630"/>
      <c r="EJ102" s="630"/>
      <c r="EK102" s="630"/>
      <c r="EL102" s="630"/>
      <c r="EM102" s="630"/>
      <c r="EN102" s="623"/>
      <c r="EO102" s="623"/>
      <c r="EP102" s="623"/>
      <c r="EQ102" s="623"/>
      <c r="ER102" s="623"/>
      <c r="ES102" s="623"/>
      <c r="ET102" s="643"/>
      <c r="EU102" s="635"/>
      <c r="EV102" s="1135"/>
      <c r="EW102" s="1135"/>
      <c r="EX102" s="1135"/>
      <c r="EY102" s="1135"/>
      <c r="EZ102" s="1135"/>
      <c r="FA102" s="624"/>
      <c r="FB102" s="1135"/>
      <c r="FC102" s="1135"/>
      <c r="FD102" s="1135"/>
      <c r="FE102" s="1135"/>
      <c r="FF102" s="1135"/>
      <c r="FG102" s="624"/>
      <c r="FH102" s="1135"/>
      <c r="FI102" s="1135"/>
      <c r="FJ102" s="1135"/>
      <c r="FK102" s="1135"/>
      <c r="FL102" s="1135"/>
      <c r="FM102" s="624"/>
      <c r="FN102" s="1135"/>
      <c r="FO102" s="1135"/>
      <c r="FP102" s="1135"/>
      <c r="FQ102" s="1135"/>
      <c r="FR102" s="1135"/>
      <c r="FS102" s="15"/>
      <c r="FT102" s="629"/>
      <c r="FU102" s="629"/>
      <c r="FV102" s="629"/>
      <c r="FW102" s="629"/>
      <c r="FX102" s="629"/>
      <c r="FY102" s="630"/>
      <c r="FZ102" s="630"/>
      <c r="GA102" s="630"/>
      <c r="GB102" s="630"/>
      <c r="GC102" s="630"/>
      <c r="GD102" s="630"/>
      <c r="GE102" s="630"/>
      <c r="GF102" s="630"/>
      <c r="GG102" s="630"/>
      <c r="GH102" s="630"/>
      <c r="GI102" s="630"/>
      <c r="GJ102" s="630"/>
      <c r="GK102" s="623"/>
      <c r="GL102" s="623"/>
      <c r="GM102" s="623"/>
      <c r="GN102" s="623"/>
      <c r="GO102" s="623"/>
      <c r="GP102" s="623"/>
      <c r="GQ102" s="643"/>
      <c r="GR102" s="6"/>
    </row>
    <row r="103" spans="1:200" ht="3" customHeight="1" x14ac:dyDescent="0.25">
      <c r="A103" s="212"/>
      <c r="B103" s="635"/>
      <c r="C103" s="1135"/>
      <c r="D103" s="1135"/>
      <c r="E103" s="1135"/>
      <c r="F103" s="1135"/>
      <c r="G103" s="1135"/>
      <c r="H103" s="624"/>
      <c r="I103" s="1135"/>
      <c r="J103" s="1135"/>
      <c r="K103" s="1135"/>
      <c r="L103" s="1135"/>
      <c r="M103" s="1135"/>
      <c r="N103" s="624"/>
      <c r="O103" s="1135"/>
      <c r="P103" s="1135"/>
      <c r="Q103" s="1135"/>
      <c r="R103" s="1135"/>
      <c r="S103" s="1135"/>
      <c r="T103" s="624"/>
      <c r="U103" s="1135"/>
      <c r="V103" s="1135"/>
      <c r="W103" s="1135"/>
      <c r="X103" s="1135"/>
      <c r="Y103" s="1135"/>
      <c r="Z103" s="15"/>
      <c r="AA103" s="629"/>
      <c r="AB103" s="629"/>
      <c r="AC103" s="629"/>
      <c r="AD103" s="629"/>
      <c r="AE103" s="629"/>
      <c r="AF103" s="630"/>
      <c r="AG103" s="630"/>
      <c r="AH103" s="630"/>
      <c r="AI103" s="630"/>
      <c r="AJ103" s="630"/>
      <c r="AK103" s="630"/>
      <c r="AL103" s="630"/>
      <c r="AM103" s="630"/>
      <c r="AN103" s="630"/>
      <c r="AO103" s="630"/>
      <c r="AP103" s="630"/>
      <c r="AQ103" s="630"/>
      <c r="AR103" s="623"/>
      <c r="AS103" s="623"/>
      <c r="AT103" s="623"/>
      <c r="AU103" s="623"/>
      <c r="AV103" s="623"/>
      <c r="AW103" s="623"/>
      <c r="AX103" s="643"/>
      <c r="AY103" s="635"/>
      <c r="AZ103" s="1135"/>
      <c r="BA103" s="1135"/>
      <c r="BB103" s="1135"/>
      <c r="BC103" s="1135"/>
      <c r="BD103" s="1135"/>
      <c r="BE103" s="624"/>
      <c r="BF103" s="1135"/>
      <c r="BG103" s="1135"/>
      <c r="BH103" s="1135"/>
      <c r="BI103" s="1135"/>
      <c r="BJ103" s="1135"/>
      <c r="BK103" s="624"/>
      <c r="BL103" s="1135"/>
      <c r="BM103" s="1135"/>
      <c r="BN103" s="1135"/>
      <c r="BO103" s="1135"/>
      <c r="BP103" s="1135"/>
      <c r="BQ103" s="624"/>
      <c r="BR103" s="1135"/>
      <c r="BS103" s="1135"/>
      <c r="BT103" s="1135"/>
      <c r="BU103" s="1135"/>
      <c r="BV103" s="1135"/>
      <c r="BW103" s="15"/>
      <c r="BX103" s="629"/>
      <c r="BY103" s="629"/>
      <c r="BZ103" s="629"/>
      <c r="CA103" s="629"/>
      <c r="CB103" s="629"/>
      <c r="CC103" s="630"/>
      <c r="CD103" s="630"/>
      <c r="CE103" s="630"/>
      <c r="CF103" s="630"/>
      <c r="CG103" s="630"/>
      <c r="CH103" s="630"/>
      <c r="CI103" s="630"/>
      <c r="CJ103" s="630"/>
      <c r="CK103" s="630"/>
      <c r="CL103" s="630"/>
      <c r="CM103" s="630"/>
      <c r="CN103" s="630"/>
      <c r="CO103" s="623"/>
      <c r="CP103" s="623"/>
      <c r="CQ103" s="623"/>
      <c r="CR103" s="623"/>
      <c r="CS103" s="623"/>
      <c r="CT103" s="623"/>
      <c r="CU103" s="643"/>
      <c r="CV103" s="249"/>
      <c r="CW103" s="212"/>
      <c r="CX103" s="635"/>
      <c r="CY103" s="1135"/>
      <c r="CZ103" s="1135"/>
      <c r="DA103" s="1135"/>
      <c r="DB103" s="1135"/>
      <c r="DC103" s="1135"/>
      <c r="DD103" s="624"/>
      <c r="DE103" s="1135"/>
      <c r="DF103" s="1135"/>
      <c r="DG103" s="1135"/>
      <c r="DH103" s="1135"/>
      <c r="DI103" s="1135"/>
      <c r="DJ103" s="624"/>
      <c r="DK103" s="1135"/>
      <c r="DL103" s="1135"/>
      <c r="DM103" s="1135"/>
      <c r="DN103" s="1135"/>
      <c r="DO103" s="1135"/>
      <c r="DP103" s="624"/>
      <c r="DQ103" s="1135"/>
      <c r="DR103" s="1135"/>
      <c r="DS103" s="1135"/>
      <c r="DT103" s="1135"/>
      <c r="DU103" s="1135"/>
      <c r="DV103" s="15"/>
      <c r="DW103" s="629"/>
      <c r="DX103" s="629"/>
      <c r="DY103" s="629"/>
      <c r="DZ103" s="629"/>
      <c r="EA103" s="629"/>
      <c r="EB103" s="630"/>
      <c r="EC103" s="630"/>
      <c r="ED103" s="630"/>
      <c r="EE103" s="630"/>
      <c r="EF103" s="630"/>
      <c r="EG103" s="630"/>
      <c r="EH103" s="630"/>
      <c r="EI103" s="630"/>
      <c r="EJ103" s="630"/>
      <c r="EK103" s="630"/>
      <c r="EL103" s="630"/>
      <c r="EM103" s="630"/>
      <c r="EN103" s="623"/>
      <c r="EO103" s="623"/>
      <c r="EP103" s="623"/>
      <c r="EQ103" s="623"/>
      <c r="ER103" s="623"/>
      <c r="ES103" s="623"/>
      <c r="ET103" s="643"/>
      <c r="EU103" s="635"/>
      <c r="EV103" s="1135"/>
      <c r="EW103" s="1135"/>
      <c r="EX103" s="1135"/>
      <c r="EY103" s="1135"/>
      <c r="EZ103" s="1135"/>
      <c r="FA103" s="624"/>
      <c r="FB103" s="1135"/>
      <c r="FC103" s="1135"/>
      <c r="FD103" s="1135"/>
      <c r="FE103" s="1135"/>
      <c r="FF103" s="1135"/>
      <c r="FG103" s="624"/>
      <c r="FH103" s="1135"/>
      <c r="FI103" s="1135"/>
      <c r="FJ103" s="1135"/>
      <c r="FK103" s="1135"/>
      <c r="FL103" s="1135"/>
      <c r="FM103" s="624"/>
      <c r="FN103" s="1135"/>
      <c r="FO103" s="1135"/>
      <c r="FP103" s="1135"/>
      <c r="FQ103" s="1135"/>
      <c r="FR103" s="1135"/>
      <c r="FS103" s="15"/>
      <c r="FT103" s="629"/>
      <c r="FU103" s="629"/>
      <c r="FV103" s="629"/>
      <c r="FW103" s="629"/>
      <c r="FX103" s="629"/>
      <c r="FY103" s="630"/>
      <c r="FZ103" s="630"/>
      <c r="GA103" s="630"/>
      <c r="GB103" s="630"/>
      <c r="GC103" s="630"/>
      <c r="GD103" s="630"/>
      <c r="GE103" s="630"/>
      <c r="GF103" s="630"/>
      <c r="GG103" s="630"/>
      <c r="GH103" s="630"/>
      <c r="GI103" s="630"/>
      <c r="GJ103" s="630"/>
      <c r="GK103" s="623"/>
      <c r="GL103" s="623"/>
      <c r="GM103" s="623"/>
      <c r="GN103" s="623"/>
      <c r="GO103" s="623"/>
      <c r="GP103" s="623"/>
      <c r="GQ103" s="643"/>
      <c r="GR103" s="6"/>
    </row>
    <row r="104" spans="1:200" ht="6" customHeight="1" x14ac:dyDescent="0.25">
      <c r="A104" s="212"/>
      <c r="B104" s="635"/>
      <c r="C104" s="662"/>
      <c r="D104" s="662"/>
      <c r="E104" s="662"/>
      <c r="F104" s="662"/>
      <c r="G104" s="662"/>
      <c r="H104" s="662"/>
      <c r="I104" s="662"/>
      <c r="J104" s="662"/>
      <c r="K104" s="662"/>
      <c r="L104" s="662"/>
      <c r="M104" s="662"/>
      <c r="N104" s="662"/>
      <c r="O104" s="662"/>
      <c r="P104" s="662"/>
      <c r="Q104" s="662"/>
      <c r="R104" s="662"/>
      <c r="S104" s="662"/>
      <c r="T104" s="662"/>
      <c r="U104" s="662"/>
      <c r="V104" s="662"/>
      <c r="W104" s="662"/>
      <c r="X104" s="662"/>
      <c r="Y104" s="662"/>
      <c r="Z104" s="663"/>
      <c r="AA104" s="629"/>
      <c r="AB104" s="629"/>
      <c r="AC104" s="629"/>
      <c r="AD104" s="629"/>
      <c r="AE104" s="629"/>
      <c r="AF104" s="630"/>
      <c r="AG104" s="630"/>
      <c r="AH104" s="630"/>
      <c r="AI104" s="630"/>
      <c r="AJ104" s="630"/>
      <c r="AK104" s="630"/>
      <c r="AL104" s="630"/>
      <c r="AM104" s="630"/>
      <c r="AN104" s="630"/>
      <c r="AO104" s="630"/>
      <c r="AP104" s="630"/>
      <c r="AQ104" s="630"/>
      <c r="AR104" s="623"/>
      <c r="AS104" s="623"/>
      <c r="AT104" s="623"/>
      <c r="AU104" s="623"/>
      <c r="AV104" s="623"/>
      <c r="AW104" s="623"/>
      <c r="AX104" s="643"/>
      <c r="AY104" s="635"/>
      <c r="AZ104" s="662"/>
      <c r="BA104" s="662"/>
      <c r="BB104" s="662"/>
      <c r="BC104" s="662"/>
      <c r="BD104" s="662"/>
      <c r="BE104" s="662"/>
      <c r="BF104" s="662"/>
      <c r="BG104" s="662"/>
      <c r="BH104" s="662"/>
      <c r="BI104" s="662"/>
      <c r="BJ104" s="662"/>
      <c r="BK104" s="662"/>
      <c r="BL104" s="662"/>
      <c r="BM104" s="662"/>
      <c r="BN104" s="662"/>
      <c r="BO104" s="662"/>
      <c r="BP104" s="662"/>
      <c r="BQ104" s="662"/>
      <c r="BR104" s="662"/>
      <c r="BS104" s="662"/>
      <c r="BT104" s="662"/>
      <c r="BU104" s="662"/>
      <c r="BV104" s="662"/>
      <c r="BW104" s="663"/>
      <c r="BX104" s="629"/>
      <c r="BY104" s="629"/>
      <c r="BZ104" s="629"/>
      <c r="CA104" s="629"/>
      <c r="CB104" s="629"/>
      <c r="CC104" s="630"/>
      <c r="CD104" s="630"/>
      <c r="CE104" s="630"/>
      <c r="CF104" s="630"/>
      <c r="CG104" s="630"/>
      <c r="CH104" s="630"/>
      <c r="CI104" s="630"/>
      <c r="CJ104" s="630"/>
      <c r="CK104" s="630"/>
      <c r="CL104" s="630"/>
      <c r="CM104" s="630"/>
      <c r="CN104" s="630"/>
      <c r="CO104" s="623"/>
      <c r="CP104" s="623"/>
      <c r="CQ104" s="623"/>
      <c r="CR104" s="623"/>
      <c r="CS104" s="623"/>
      <c r="CT104" s="623"/>
      <c r="CU104" s="643"/>
      <c r="CV104" s="249"/>
      <c r="CW104" s="212"/>
      <c r="CX104" s="635"/>
      <c r="CY104" s="662"/>
      <c r="CZ104" s="662"/>
      <c r="DA104" s="662"/>
      <c r="DB104" s="662"/>
      <c r="DC104" s="662"/>
      <c r="DD104" s="662"/>
      <c r="DE104" s="662"/>
      <c r="DF104" s="662"/>
      <c r="DG104" s="662"/>
      <c r="DH104" s="662"/>
      <c r="DI104" s="662"/>
      <c r="DJ104" s="662"/>
      <c r="DK104" s="662"/>
      <c r="DL104" s="662"/>
      <c r="DM104" s="662"/>
      <c r="DN104" s="662"/>
      <c r="DO104" s="662"/>
      <c r="DP104" s="662"/>
      <c r="DQ104" s="662"/>
      <c r="DR104" s="662"/>
      <c r="DS104" s="662"/>
      <c r="DT104" s="662"/>
      <c r="DU104" s="662"/>
      <c r="DV104" s="663"/>
      <c r="DW104" s="629"/>
      <c r="DX104" s="629"/>
      <c r="DY104" s="629"/>
      <c r="DZ104" s="629"/>
      <c r="EA104" s="629"/>
      <c r="EB104" s="630"/>
      <c r="EC104" s="630"/>
      <c r="ED104" s="630"/>
      <c r="EE104" s="630"/>
      <c r="EF104" s="630"/>
      <c r="EG104" s="630"/>
      <c r="EH104" s="630"/>
      <c r="EI104" s="630"/>
      <c r="EJ104" s="630"/>
      <c r="EK104" s="630"/>
      <c r="EL104" s="630"/>
      <c r="EM104" s="630"/>
      <c r="EN104" s="623"/>
      <c r="EO104" s="623"/>
      <c r="EP104" s="623"/>
      <c r="EQ104" s="623"/>
      <c r="ER104" s="623"/>
      <c r="ES104" s="623"/>
      <c r="ET104" s="643"/>
      <c r="EU104" s="635"/>
      <c r="EV104" s="662"/>
      <c r="EW104" s="662"/>
      <c r="EX104" s="662"/>
      <c r="EY104" s="662"/>
      <c r="EZ104" s="662"/>
      <c r="FA104" s="662"/>
      <c r="FB104" s="662"/>
      <c r="FC104" s="662"/>
      <c r="FD104" s="662"/>
      <c r="FE104" s="662"/>
      <c r="FF104" s="662"/>
      <c r="FG104" s="662"/>
      <c r="FH104" s="662"/>
      <c r="FI104" s="662"/>
      <c r="FJ104" s="662"/>
      <c r="FK104" s="662"/>
      <c r="FL104" s="662"/>
      <c r="FM104" s="662"/>
      <c r="FN104" s="662"/>
      <c r="FO104" s="662"/>
      <c r="FP104" s="662"/>
      <c r="FQ104" s="662"/>
      <c r="FR104" s="662"/>
      <c r="FS104" s="663"/>
      <c r="FT104" s="629"/>
      <c r="FU104" s="629"/>
      <c r="FV104" s="629"/>
      <c r="FW104" s="629"/>
      <c r="FX104" s="629"/>
      <c r="FY104" s="630"/>
      <c r="FZ104" s="630"/>
      <c r="GA104" s="630"/>
      <c r="GB104" s="630"/>
      <c r="GC104" s="630"/>
      <c r="GD104" s="630"/>
      <c r="GE104" s="630"/>
      <c r="GF104" s="630"/>
      <c r="GG104" s="630"/>
      <c r="GH104" s="630"/>
      <c r="GI104" s="630"/>
      <c r="GJ104" s="630"/>
      <c r="GK104" s="623"/>
      <c r="GL104" s="623"/>
      <c r="GM104" s="623"/>
      <c r="GN104" s="623"/>
      <c r="GO104" s="623"/>
      <c r="GP104" s="623"/>
      <c r="GQ104" s="643"/>
      <c r="GR104" s="6"/>
    </row>
    <row r="105" spans="1:200" ht="16.5" customHeight="1" x14ac:dyDescent="0.25">
      <c r="A105" s="212"/>
      <c r="B105" s="635"/>
      <c r="C105" s="1233" t="s">
        <v>37</v>
      </c>
      <c r="D105" s="1233"/>
      <c r="E105" s="1234"/>
      <c r="F105" s="1138" t="str">
        <f>IF(SUMIFS(LOGBOOK!$AG$5:$AG$1036129,LOGBOOK!$D$5:$D$1036129,F67,LOGBOOK!$AN$5:$AN$1036129,V67,LOGBOOK!$AH$5:$AH$1036129,"CAT I",LOGBOOK!$E$5:$E$1036129,L67)=0," ",SUMIFS(LOGBOOK!$AG$5:$AG$1036129,LOGBOOK!$D$5:$D$1036129,F67,LOGBOOK!$AN$5:$AN$1036129,V67,LOGBOOK!$AH$5:$AH$1036129,"CAT I",LOGBOOK!$E$5:$E$1036129,L67))</f>
        <v xml:space="preserve"> </v>
      </c>
      <c r="G105" s="1139"/>
      <c r="H105" s="1139"/>
      <c r="I105" s="1139"/>
      <c r="J105" s="209"/>
      <c r="K105" s="1233" t="s">
        <v>36</v>
      </c>
      <c r="L105" s="1233"/>
      <c r="M105" s="1234"/>
      <c r="N105" s="1136" t="str">
        <f>IF(SUMIFS(LOGBOOK!$AG$5:$AG$1036129,LOGBOOK!$D$5:$D$1036129,F67,LOGBOOK!$AN$5:$AN$1036129,V67,LOGBOOK!$AH$5:$AH$1036129,"CAT II",LOGBOOK!$E$5:$E$1036129,L67)=0," ",SUMIFS(LOGBOOK!$AG$5:$AG$1036129,LOGBOOK!$D$5:$D$1036129,F67,LOGBOOK!$AN$5:$AN$1036129,V67,LOGBOOK!$AH$5:$AH$1036129,"CAT II",LOGBOOK!$E$5:$E$1036129,L67))</f>
        <v xml:space="preserve"> </v>
      </c>
      <c r="O105" s="1137"/>
      <c r="P105" s="1137"/>
      <c r="Q105" s="1137"/>
      <c r="R105" s="209"/>
      <c r="S105" s="1233" t="s">
        <v>39</v>
      </c>
      <c r="T105" s="1233"/>
      <c r="U105" s="1234"/>
      <c r="V105" s="1136" t="str">
        <f>IF(SUMIFS(LOGBOOK!$AG$5:$AG$1036129,LOGBOOK!$D$5:$D$1036129,F67,LOGBOOK!$AN$5:$AN$1036129,V67,LOGBOOK!$AH$5:$AH$1036129,"CAT III",LOGBOOK!$E$5:$E$1036129,L67)=0," ",SUMIFS(LOGBOOK!$AG$5:$AG$1036129,LOGBOOK!$D$5:$D$1036129,F67,LOGBOOK!$AN$5:$AN$1036129,V67,LOGBOOK!$AH$5:$AH$1036129,"CAT III",LOGBOOK!$E$5:$E$1036129,L67))</f>
        <v xml:space="preserve"> </v>
      </c>
      <c r="W105" s="1137"/>
      <c r="X105" s="1137"/>
      <c r="Y105" s="1137"/>
      <c r="Z105" s="227"/>
      <c r="AA105" s="629" t="str">
        <f>IF('FRONT PAGE'!$A$1="www.fly-logics.com","DEC",0)</f>
        <v>DEC</v>
      </c>
      <c r="AB105" s="629"/>
      <c r="AC105" s="629"/>
      <c r="AD105" s="629"/>
      <c r="AE105" s="629"/>
      <c r="AF105" s="630" t="str">
        <f>IF(SUMIFS(LOGBOOK!$Y$5:$Y$1036129,LOGBOOK!$D$5:$D$1036129,F67,LOGBOOK!$AN$5:$AN$1036129,V67,LOGBOOK!$E$5:$E$1036129,L67,LOGBOOK!$AM$5:$AM$1036129,"DIC")=0," ",SUMIFS(LOGBOOK!$Y$5:$Y$1036129,LOGBOOK!$D$5:$D$1036129,F67,LOGBOOK!$AN$5:$AN$1036129,V67,LOGBOOK!$E$5:$E$1036129,L67,LOGBOOK!$AM$5:$AM$1036129,"DIC"))</f>
        <v xml:space="preserve"> </v>
      </c>
      <c r="AG105" s="630"/>
      <c r="AH105" s="630"/>
      <c r="AI105" s="630"/>
      <c r="AJ105" s="630" t="str">
        <f>IF(SUMIFS(LOGBOOK!$Z$5:$Z$1036129,LOGBOOK!$D$5:$D$1036129,F67,LOGBOOK!$AN$5:$AN$1036129,V67,LOGBOOK!$E$5:$E$1036129,L67,LOGBOOK!$AM$5:$AM$1036129,"DIC")=0," ",SUMIFS(LOGBOOK!$Z$5:$Z$1036129,LOGBOOK!$D$5:$D$1036129,F67,LOGBOOK!$AN$5:$AN$1036129,V67,LOGBOOK!$E$5:$E$1036129,L67,LOGBOOK!$AM$5:$AM$1036129,"DIC"))</f>
        <v xml:space="preserve"> </v>
      </c>
      <c r="AK105" s="630"/>
      <c r="AL105" s="630"/>
      <c r="AM105" s="630"/>
      <c r="AN105" s="630" t="str">
        <f>IF(SUMIFS(LOGBOOK!$AA$5:$AA$1036129,LOGBOOK!$D$5:$D$1036129,F67,LOGBOOK!$AN$5:$AN$1036129,V67,LOGBOOK!$E$5:$E$1036129,L67,LOGBOOK!$AM$5:$AM$1036129,"DIC")=0," ",SUMIFS(LOGBOOK!$AA$5:$AA$1036129,LOGBOOK!$D$5:$D$1036129,F67,LOGBOOK!$AN$5:$AN$1036129,V67,LOGBOOK!$E$5:$E$1036129,L67,LOGBOOK!$AM$5:$AM$1036129,"DIC"))</f>
        <v xml:space="preserve"> </v>
      </c>
      <c r="AO105" s="630"/>
      <c r="AP105" s="630"/>
      <c r="AQ105" s="630"/>
      <c r="AR105" s="623" t="str">
        <f>IF(SUMIFS(LOGBOOK!$AE$5:$AE$1036129,LOGBOOK!$D$5:$D$1036129,F67,LOGBOOK!$AN$5:$AN$1036129,V67,LOGBOOK!$E$5:$E$1036129,L67,LOGBOOK!$AM$5:$AM$1036129,"DIC")=0," ",SUMIFS(LOGBOOK!$AC$5:$AC$1036129,LOGBOOK!$D$5:$D$1036129,F67,LOGBOOK!$AN$5:$AN$1036129,V67,LOGBOOK!$E$5:$E$1036129,L67,LOGBOOK!$AM$5:$AM$1036129,"DIC"))</f>
        <v xml:space="preserve"> </v>
      </c>
      <c r="AS105" s="623"/>
      <c r="AT105" s="623"/>
      <c r="AU105" s="623" t="str">
        <f>IF(SUMIFS(LOGBOOK!$AF$5:$AF$1036129,LOGBOOK!$D$5:$D$1036129,F67,LOGBOOK!$AN$5:$AN$1036129,V67,LOGBOOK!$E$5:$E$1036129,L67,LOGBOOK!$AM$5:$AM$1036129,"DIC")=0," ",SUMIFS(LOGBOOK!$AF$5:$AF$1036129,LOGBOOK!$D$5:$D$1036129,F67,LOGBOOK!$AN$5:$AN$1036129,V67,LOGBOOK!$E$5:$E$1036129,L67,LOGBOOK!$AM$5:$AM$1036129,"DIC"))</f>
        <v xml:space="preserve"> </v>
      </c>
      <c r="AV105" s="623"/>
      <c r="AW105" s="623"/>
      <c r="AX105" s="643"/>
      <c r="AY105" s="635"/>
      <c r="AZ105" s="1233" t="s">
        <v>37</v>
      </c>
      <c r="BA105" s="1233"/>
      <c r="BB105" s="1234"/>
      <c r="BC105" s="1138" t="str">
        <f>IF(SUMIFS(LOGBOOK!$AG$5:$AG$1036129,LOGBOOK!$D$5:$D$1036129,BC67,LOGBOOK!$AN$5:$AN$1036129,BS67,LOGBOOK!$AH$5:$AH$1036129,"CAT I",LOGBOOK!$E$5:$E$1036129,BI67)=0," ",SUMIFS(LOGBOOK!$AG$5:$AG$1036129,LOGBOOK!$D$5:$D$1036129,BC67,LOGBOOK!$AN$5:$AN$1036129,BS67,LOGBOOK!$AH$5:$AH$1036129,"CAT I",LOGBOOK!$E$5:$E$1036129,BI67))</f>
        <v xml:space="preserve"> </v>
      </c>
      <c r="BD105" s="1139"/>
      <c r="BE105" s="1139"/>
      <c r="BF105" s="1139"/>
      <c r="BG105" s="209"/>
      <c r="BH105" s="1233" t="s">
        <v>36</v>
      </c>
      <c r="BI105" s="1233"/>
      <c r="BJ105" s="1234"/>
      <c r="BK105" s="1136" t="str">
        <f>IF(SUMIFS(LOGBOOK!$AG$5:$AG$1036129,LOGBOOK!$D$5:$D$1036129,BC67,LOGBOOK!$AN$5:$AN$1036129,BS67,LOGBOOK!$AH$5:$AH$1036129,"CAT II",LOGBOOK!$E$5:$E$1036129,BI67)=0," ",SUMIFS(LOGBOOK!$AG$5:$AG$1036129,LOGBOOK!$D$5:$D$1036129,BC67,LOGBOOK!$AN$5:$AN$1036129,BS67,LOGBOOK!$AH$5:$AH$1036129,"CAT II",LOGBOOK!$E$5:$E$1036129,BI67))</f>
        <v xml:space="preserve"> </v>
      </c>
      <c r="BL105" s="1137"/>
      <c r="BM105" s="1137"/>
      <c r="BN105" s="1137"/>
      <c r="BO105" s="209"/>
      <c r="BP105" s="1233" t="s">
        <v>39</v>
      </c>
      <c r="BQ105" s="1233"/>
      <c r="BR105" s="1234"/>
      <c r="BS105" s="1136" t="str">
        <f>IF(SUMIFS(LOGBOOK!$AG$5:$AG$1036129,LOGBOOK!$D$5:$D$1036129,BC67,LOGBOOK!$AN$5:$AN$1036129,BS67,LOGBOOK!$AH$5:$AH$1036129,"CAT III",LOGBOOK!$E$5:$E$1036129,BI67)=0," ",SUMIFS(LOGBOOK!$AG$5:$AG$1036129,LOGBOOK!$D$5:$D$1036129,BC67,LOGBOOK!$AN$5:$AN$1036129,BS67,LOGBOOK!$AH$5:$AH$1036129,"CAT III",LOGBOOK!$E$5:$E$1036129,BI67))</f>
        <v xml:space="preserve"> </v>
      </c>
      <c r="BT105" s="1137"/>
      <c r="BU105" s="1137"/>
      <c r="BV105" s="1137"/>
      <c r="BW105" s="227"/>
      <c r="BX105" s="629" t="str">
        <f>IF('FRONT PAGE'!$A$1="www.fly-logics.com","DEC",0)</f>
        <v>DEC</v>
      </c>
      <c r="BY105" s="629"/>
      <c r="BZ105" s="629"/>
      <c r="CA105" s="629"/>
      <c r="CB105" s="629"/>
      <c r="CC105" s="630" t="str">
        <f>IF(SUMIFS(LOGBOOK!$Y$5:$Y$1036129,LOGBOOK!$D$5:$D$1036129,BC67,LOGBOOK!$AN$5:$AN$1036129,BS67,LOGBOOK!$E$5:$E$1036129,BI67,LOGBOOK!$AM$5:$AM$1036129,"DIC")=0," ",SUMIFS(LOGBOOK!$Y$5:$Y$1036129,LOGBOOK!$D$5:$D$1036129,BC67,LOGBOOK!$AN$5:$AN$1036129,BS67,LOGBOOK!$E$5:$E$1036129,BI67,LOGBOOK!$AM$5:$AM$1036129,"DIC"))</f>
        <v xml:space="preserve"> </v>
      </c>
      <c r="CD105" s="630"/>
      <c r="CE105" s="630"/>
      <c r="CF105" s="630"/>
      <c r="CG105" s="630" t="str">
        <f>IF(SUMIFS(LOGBOOK!$Z$5:$Z$1036129,LOGBOOK!$D$5:$D$1036129,BC67,LOGBOOK!$AN$5:$AN$1036129,BS67,LOGBOOK!$E$5:$E$1036129,BI67,LOGBOOK!$AM$5:$AM$1036129,"DIC")=0," ",SUMIFS(LOGBOOK!$Z$5:$Z$1036129,LOGBOOK!$D$5:$D$1036129,BC67,LOGBOOK!$AN$5:$AN$1036129,BS67,LOGBOOK!$E$5:$E$1036129,BI67,LOGBOOK!$AM$5:$AM$1036129,"DIC"))</f>
        <v xml:space="preserve"> </v>
      </c>
      <c r="CH105" s="630"/>
      <c r="CI105" s="630"/>
      <c r="CJ105" s="630"/>
      <c r="CK105" s="630" t="str">
        <f>IF(SUMIFS(LOGBOOK!$AA$5:$AA$1036129,LOGBOOK!$D$5:$D$1036129,BC67,LOGBOOK!$AN$5:$AN$1036129,BS67,LOGBOOK!$E$5:$E$1036129,BI67,LOGBOOK!$AM$5:$AM$1036129,"DIC")=0," ",SUMIFS(LOGBOOK!$AA$5:$AA$1036129,LOGBOOK!$D$5:$D$1036129,BC67,LOGBOOK!$AN$5:$AN$1036129,BS67,LOGBOOK!$E$5:$E$1036129,BI67,LOGBOOK!$AM$5:$AM$1036129,"DIC"))</f>
        <v xml:space="preserve"> </v>
      </c>
      <c r="CL105" s="630"/>
      <c r="CM105" s="630"/>
      <c r="CN105" s="630"/>
      <c r="CO105" s="623" t="str">
        <f>IF(SUMIFS(LOGBOOK!$AE$5:$AE$1036129,LOGBOOK!$D$5:$D$1036129,BC67,LOGBOOK!$AN$5:$AN$1036129,BS67,LOGBOOK!$E$5:$E$1036129,BI67,LOGBOOK!$AM$5:$AM$1036129,"DIC")=0," ",SUMIFS(LOGBOOK!$AC$5:$AC$1036129,LOGBOOK!$D$5:$D$1036129,BC67,LOGBOOK!$AN$5:$AN$1036129,BS67,LOGBOOK!$E$5:$E$1036129,BI67,LOGBOOK!$AM$5:$AM$1036129,"DIC"))</f>
        <v xml:space="preserve"> </v>
      </c>
      <c r="CP105" s="623"/>
      <c r="CQ105" s="623"/>
      <c r="CR105" s="623" t="str">
        <f>IF(SUMIFS(LOGBOOK!$AF$5:$AF$1036129,LOGBOOK!$D$5:$D$1036129,BC67,LOGBOOK!$AN$5:$AN$1036129,BS67,LOGBOOK!$E$5:$E$1036129,BI67,LOGBOOK!$AM$5:$AM$1036129,"DIC")=0," ",SUMIFS(LOGBOOK!$AF$5:$AF$1036129,LOGBOOK!$D$5:$D$1036129,BC67,LOGBOOK!$AN$5:$AN$1036129,BS67,LOGBOOK!$E$5:$E$1036129,BI67,LOGBOOK!$AM$5:$AM$1036129,"DIC"))</f>
        <v xml:space="preserve"> </v>
      </c>
      <c r="CS105" s="623"/>
      <c r="CT105" s="623"/>
      <c r="CU105" s="643"/>
      <c r="CV105" s="249"/>
      <c r="CW105" s="212"/>
      <c r="CX105" s="635"/>
      <c r="CY105" s="1233" t="s">
        <v>37</v>
      </c>
      <c r="CZ105" s="1233"/>
      <c r="DA105" s="1234"/>
      <c r="DB105" s="1138" t="str">
        <f>IF(SUMIFS(LOGBOOK!$AG$5:$AG$1036129,LOGBOOK!$D$5:$D$1036129,DB67,LOGBOOK!$AN$5:$AN$1036129,DR67,LOGBOOK!$AH$5:$AH$1036129,"CAT I",LOGBOOK!$E$5:$E$1036129,DH67)=0," ",SUMIFS(LOGBOOK!$AG$5:$AG$1036129,LOGBOOK!$D$5:$D$1036129,DB67,LOGBOOK!$AN$5:$AN$1036129,DR67,LOGBOOK!$AH$5:$AH$1036129,"CAT I",LOGBOOK!$E$5:$E$1036129,DH67))</f>
        <v xml:space="preserve"> </v>
      </c>
      <c r="DC105" s="1139"/>
      <c r="DD105" s="1139"/>
      <c r="DE105" s="1139"/>
      <c r="DF105" s="209"/>
      <c r="DG105" s="1233" t="s">
        <v>36</v>
      </c>
      <c r="DH105" s="1233"/>
      <c r="DI105" s="1234"/>
      <c r="DJ105" s="1136" t="str">
        <f>IF(SUMIFS(LOGBOOK!$AG$5:$AG$1036129,LOGBOOK!$D$5:$D$1036129,DB67,LOGBOOK!$AN$5:$AN$1036129,DR67,LOGBOOK!$AH$5:$AH$1036129,"CAT II",LOGBOOK!$E$5:$E$1036129,DH67)=0," ",SUMIFS(LOGBOOK!$AG$5:$AG$1036129,LOGBOOK!$D$5:$D$1036129,DB67,LOGBOOK!$AN$5:$AN$1036129,DR67,LOGBOOK!$AH$5:$AH$1036129,"CAT II",LOGBOOK!$E$5:$E$1036129,DH67))</f>
        <v xml:space="preserve"> </v>
      </c>
      <c r="DK105" s="1137"/>
      <c r="DL105" s="1137"/>
      <c r="DM105" s="1137"/>
      <c r="DN105" s="209"/>
      <c r="DO105" s="1233" t="s">
        <v>39</v>
      </c>
      <c r="DP105" s="1233"/>
      <c r="DQ105" s="1234"/>
      <c r="DR105" s="1136" t="str">
        <f>IF(SUMIFS(LOGBOOK!$AG$5:$AG$1036129,LOGBOOK!$D$5:$D$1036129,DB67,LOGBOOK!$AN$5:$AN$1036129,DR67,LOGBOOK!$AH$5:$AH$1036129,"CAT III",LOGBOOK!$E$5:$E$1036129,DH67)=0," ",SUMIFS(LOGBOOK!$AG$5:$AG$1036129,LOGBOOK!$D$5:$D$1036129,DB67,LOGBOOK!$AN$5:$AN$1036129,DR67,LOGBOOK!$AH$5:$AH$1036129,"CAT III",LOGBOOK!$E$5:$E$1036129,DH67))</f>
        <v xml:space="preserve"> </v>
      </c>
      <c r="DS105" s="1137"/>
      <c r="DT105" s="1137"/>
      <c r="DU105" s="1137"/>
      <c r="DV105" s="227"/>
      <c r="DW105" s="629" t="str">
        <f>IF('FRONT PAGE'!$A$1="www.fly-logics.com","DEC",0)</f>
        <v>DEC</v>
      </c>
      <c r="DX105" s="629"/>
      <c r="DY105" s="629"/>
      <c r="DZ105" s="629"/>
      <c r="EA105" s="629"/>
      <c r="EB105" s="630" t="str">
        <f>IF(SUMIFS(LOGBOOK!$Y$5:$Y$1036129,LOGBOOK!$D$5:$D$1036129,DB67,LOGBOOK!$AN$5:$AN$1036129,DR67,LOGBOOK!$E$5:$E$1036129,DH67,LOGBOOK!$AM$5:$AM$1036129,"DIC")=0," ",SUMIFS(LOGBOOK!$Y$5:$Y$1036129,LOGBOOK!$D$5:$D$1036129,DB67,LOGBOOK!$AN$5:$AN$1036129,DR67,LOGBOOK!$E$5:$E$1036129,DH67,LOGBOOK!$AM$5:$AM$1036129,"DIC"))</f>
        <v xml:space="preserve"> </v>
      </c>
      <c r="EC105" s="630"/>
      <c r="ED105" s="630"/>
      <c r="EE105" s="630"/>
      <c r="EF105" s="630" t="str">
        <f>IF(SUMIFS(LOGBOOK!$Z$5:$Z$1036129,LOGBOOK!$D$5:$D$1036129,DB67,LOGBOOK!$AN$5:$AN$1036129,DR67,LOGBOOK!$E$5:$E$1036129,DH67,LOGBOOK!$AM$5:$AM$1036129,"DIC")=0," ",SUMIFS(LOGBOOK!$Z$5:$Z$1036129,LOGBOOK!$D$5:$D$1036129,DB67,LOGBOOK!$AN$5:$AN$1036129,DR67,LOGBOOK!$E$5:$E$1036129,DH67,LOGBOOK!$AM$5:$AM$1036129,"DIC"))</f>
        <v xml:space="preserve"> </v>
      </c>
      <c r="EG105" s="630"/>
      <c r="EH105" s="630"/>
      <c r="EI105" s="630"/>
      <c r="EJ105" s="630" t="str">
        <f>IF(SUMIFS(LOGBOOK!$AA$5:$AA$1036129,LOGBOOK!$D$5:$D$1036129,DB67,LOGBOOK!$AN$5:$AN$1036129,DR67,LOGBOOK!$E$5:$E$1036129,DH67,LOGBOOK!$AM$5:$AM$1036129,"DIC")=0," ",SUMIFS(LOGBOOK!$AA$5:$AA$1036129,LOGBOOK!$D$5:$D$1036129,DB67,LOGBOOK!$AN$5:$AN$1036129,DR67,LOGBOOK!$E$5:$E$1036129,DH67,LOGBOOK!$AM$5:$AM$1036129,"DIC"))</f>
        <v xml:space="preserve"> </v>
      </c>
      <c r="EK105" s="630"/>
      <c r="EL105" s="630"/>
      <c r="EM105" s="630"/>
      <c r="EN105" s="623" t="str">
        <f>IF(SUMIFS(LOGBOOK!$AE$5:$AE$1036129,LOGBOOK!$D$5:$D$1036129,DB67,LOGBOOK!$AN$5:$AN$1036129,DR67,LOGBOOK!$E$5:$E$1036129,DH67,LOGBOOK!$AM$5:$AM$1036129,"DIC")=0," ",SUMIFS(LOGBOOK!$AC$5:$AC$1036129,LOGBOOK!$D$5:$D$1036129,DB67,LOGBOOK!$AN$5:$AN$1036129,DR67,LOGBOOK!$E$5:$E$1036129,DH67,LOGBOOK!$AM$5:$AM$1036129,"DIC"))</f>
        <v xml:space="preserve"> </v>
      </c>
      <c r="EO105" s="623"/>
      <c r="EP105" s="623"/>
      <c r="EQ105" s="623" t="str">
        <f>IF(SUMIFS(LOGBOOK!$AF$5:$AF$1036129,LOGBOOK!$D$5:$D$1036129,DB67,LOGBOOK!$AN$5:$AN$1036129,DR67,LOGBOOK!$E$5:$E$1036129,DH67,LOGBOOK!$AM$5:$AM$1036129,"DIC")=0," ",SUMIFS(LOGBOOK!$AF$5:$AF$1036129,LOGBOOK!$D$5:$D$1036129,DB67,LOGBOOK!$AN$5:$AN$1036129,DR67,LOGBOOK!$E$5:$E$1036129,DH67,LOGBOOK!$AM$5:$AM$1036129,"DIC"))</f>
        <v xml:space="preserve"> </v>
      </c>
      <c r="ER105" s="623"/>
      <c r="ES105" s="623"/>
      <c r="ET105" s="643"/>
      <c r="EU105" s="635"/>
      <c r="EV105" s="1233" t="s">
        <v>37</v>
      </c>
      <c r="EW105" s="1233"/>
      <c r="EX105" s="1234"/>
      <c r="EY105" s="1138" t="str">
        <f>IF(SUMIFS(LOGBOOK!$AG$5:$AG$1036129,LOGBOOK!$D$5:$D$1036129,EY67,LOGBOOK!$AN$5:$AN$1036129,FO67,LOGBOOK!$AH$5:$AH$1036129,"CAT I",LOGBOOK!$E$5:$E$1036129,FE67)=0," ",SUMIFS(LOGBOOK!$AG$5:$AG$1036129,LOGBOOK!$D$5:$D$1036129,EY67,LOGBOOK!$AN$5:$AN$1036129,FO67,LOGBOOK!$AH$5:$AH$1036129,"CAT I",LOGBOOK!$E$5:$E$1036129,FE67))</f>
        <v xml:space="preserve"> </v>
      </c>
      <c r="EZ105" s="1139"/>
      <c r="FA105" s="1139"/>
      <c r="FB105" s="1139"/>
      <c r="FC105" s="209"/>
      <c r="FD105" s="1233" t="s">
        <v>36</v>
      </c>
      <c r="FE105" s="1233"/>
      <c r="FF105" s="1234"/>
      <c r="FG105" s="1136" t="str">
        <f>IF(SUMIFS(LOGBOOK!$AG$5:$AG$1036129,LOGBOOK!$D$5:$D$1036129,EY67,LOGBOOK!$AN$5:$AN$1036129,FO67,LOGBOOK!$AH$5:$AH$1036129,"CAT II",LOGBOOK!$E$5:$E$1036129,FE67)=0," ",SUMIFS(LOGBOOK!$AG$5:$AG$1036129,LOGBOOK!$D$5:$D$1036129,EY67,LOGBOOK!$AN$5:$AN$1036129,FO67,LOGBOOK!$AH$5:$AH$1036129,"CAT II",LOGBOOK!$E$5:$E$1036129,FE67))</f>
        <v xml:space="preserve"> </v>
      </c>
      <c r="FH105" s="1137"/>
      <c r="FI105" s="1137"/>
      <c r="FJ105" s="1137"/>
      <c r="FK105" s="209"/>
      <c r="FL105" s="1233" t="s">
        <v>39</v>
      </c>
      <c r="FM105" s="1233"/>
      <c r="FN105" s="1234"/>
      <c r="FO105" s="1136" t="str">
        <f>IF(SUMIFS(LOGBOOK!$AG$5:$AG$1036129,LOGBOOK!$D$5:$D$1036129,EY67,LOGBOOK!$AN$5:$AN$1036129,FO67,LOGBOOK!$AH$5:$AH$1036129,"CAT III",LOGBOOK!$E$5:$E$1036129,FE67)=0," ",SUMIFS(LOGBOOK!$AG$5:$AG$1036129,LOGBOOK!$D$5:$D$1036129,EY67,LOGBOOK!$AN$5:$AN$1036129,FO67,LOGBOOK!$AH$5:$AH$1036129,"CAT III",LOGBOOK!$E$5:$E$1036129,FE67))</f>
        <v xml:space="preserve"> </v>
      </c>
      <c r="FP105" s="1137"/>
      <c r="FQ105" s="1137"/>
      <c r="FR105" s="1137"/>
      <c r="FS105" s="227"/>
      <c r="FT105" s="629" t="str">
        <f>IF('FRONT PAGE'!$A$1="www.fly-logics.com","DEC",0)</f>
        <v>DEC</v>
      </c>
      <c r="FU105" s="629"/>
      <c r="FV105" s="629"/>
      <c r="FW105" s="629"/>
      <c r="FX105" s="629"/>
      <c r="FY105" s="630" t="str">
        <f>IF(SUMIFS(LOGBOOK!$Y$5:$Y$1036129,LOGBOOK!$D$5:$D$1036129,EY67,LOGBOOK!$AN$5:$AN$1036129,FO67,LOGBOOK!$E$5:$E$1036129,FE67,LOGBOOK!$AM$5:$AM$1036129,"DIC")=0," ",SUMIFS(LOGBOOK!$Y$5:$Y$1036129,LOGBOOK!$D$5:$D$1036129,EY67,LOGBOOK!$AN$5:$AN$1036129,FO67,LOGBOOK!$E$5:$E$1036129,FE67,LOGBOOK!$AM$5:$AM$1036129,"DIC"))</f>
        <v xml:space="preserve"> </v>
      </c>
      <c r="FZ105" s="630"/>
      <c r="GA105" s="630"/>
      <c r="GB105" s="630"/>
      <c r="GC105" s="630" t="str">
        <f>IF(SUMIFS(LOGBOOK!$Z$5:$Z$1036129,LOGBOOK!$D$5:$D$1036129,EY67,LOGBOOK!$AN$5:$AN$1036129,FO67,LOGBOOK!$E$5:$E$1036129,FE67,LOGBOOK!$AM$5:$AM$1036129,"DIC")=0," ",SUMIFS(LOGBOOK!$Z$5:$Z$1036129,LOGBOOK!$D$5:$D$1036129,EY67,LOGBOOK!$AN$5:$AN$1036129,FO67,LOGBOOK!$E$5:$E$1036129,FE67,LOGBOOK!$AM$5:$AM$1036129,"DIC"))</f>
        <v xml:space="preserve"> </v>
      </c>
      <c r="GD105" s="630"/>
      <c r="GE105" s="630"/>
      <c r="GF105" s="630"/>
      <c r="GG105" s="630" t="str">
        <f>IF(SUMIFS(LOGBOOK!$AA$5:$AA$1036129,LOGBOOK!$D$5:$D$1036129,EY67,LOGBOOK!$AN$5:$AN$1036129,FO67,LOGBOOK!$E$5:$E$1036129,FE67,LOGBOOK!$AM$5:$AM$1036129,"DIC")=0," ",SUMIFS(LOGBOOK!$AA$5:$AA$1036129,LOGBOOK!$D$5:$D$1036129,EY67,LOGBOOK!$AN$5:$AN$1036129,FO67,LOGBOOK!$E$5:$E$1036129,FE67,LOGBOOK!$AM$5:$AM$1036129,"DIC"))</f>
        <v xml:space="preserve"> </v>
      </c>
      <c r="GH105" s="630"/>
      <c r="GI105" s="630"/>
      <c r="GJ105" s="630"/>
      <c r="GK105" s="623" t="str">
        <f>IF(SUMIFS(LOGBOOK!$AE$5:$AE$1036129,LOGBOOK!$D$5:$D$1036129,EY67,LOGBOOK!$AN$5:$AN$1036129,FO67,LOGBOOK!$E$5:$E$1036129,FE67,LOGBOOK!$AM$5:$AM$1036129,"DIC")=0," ",SUMIFS(LOGBOOK!$AC$5:$AC$1036129,LOGBOOK!$D$5:$D$1036129,EY67,LOGBOOK!$AN$5:$AN$1036129,FO67,LOGBOOK!$E$5:$E$1036129,FE67,LOGBOOK!$AM$5:$AM$1036129,"DIC"))</f>
        <v xml:space="preserve"> </v>
      </c>
      <c r="GL105" s="623"/>
      <c r="GM105" s="623"/>
      <c r="GN105" s="623" t="str">
        <f>IF(SUMIFS(LOGBOOK!$AF$5:$AF$1036129,LOGBOOK!$D$5:$D$1036129,EY67,LOGBOOK!$AN$5:$AN$1036129,FO67,LOGBOOK!$E$5:$E$1036129,FE67,LOGBOOK!$AM$5:$AM$1036129,"DIC")=0," ",SUMIFS(LOGBOOK!$AF$5:$AF$1036129,LOGBOOK!$D$5:$D$1036129,EY67,LOGBOOK!$AN$5:$AN$1036129,FO67,LOGBOOK!$E$5:$E$1036129,FE67,LOGBOOK!$AM$5:$AM$1036129,"DIC"))</f>
        <v xml:space="preserve"> </v>
      </c>
      <c r="GO105" s="623"/>
      <c r="GP105" s="623"/>
      <c r="GQ105" s="643"/>
      <c r="GR105" s="6"/>
    </row>
    <row r="106" spans="1:200" ht="3" customHeight="1" x14ac:dyDescent="0.25">
      <c r="A106" s="212"/>
      <c r="B106" s="636"/>
      <c r="C106" s="660"/>
      <c r="D106" s="660"/>
      <c r="E106" s="660"/>
      <c r="F106" s="660"/>
      <c r="G106" s="660"/>
      <c r="H106" s="660"/>
      <c r="I106" s="660"/>
      <c r="J106" s="660"/>
      <c r="K106" s="660"/>
      <c r="L106" s="660"/>
      <c r="M106" s="660"/>
      <c r="N106" s="660"/>
      <c r="O106" s="660"/>
      <c r="P106" s="660"/>
      <c r="Q106" s="660"/>
      <c r="R106" s="660"/>
      <c r="S106" s="660"/>
      <c r="T106" s="660"/>
      <c r="U106" s="660"/>
      <c r="V106" s="660"/>
      <c r="W106" s="660"/>
      <c r="X106" s="660"/>
      <c r="Y106" s="660"/>
      <c r="Z106" s="661"/>
      <c r="AA106" s="629"/>
      <c r="AB106" s="629"/>
      <c r="AC106" s="629"/>
      <c r="AD106" s="629"/>
      <c r="AE106" s="629"/>
      <c r="AF106" s="630"/>
      <c r="AG106" s="630"/>
      <c r="AH106" s="630"/>
      <c r="AI106" s="630"/>
      <c r="AJ106" s="630"/>
      <c r="AK106" s="630"/>
      <c r="AL106" s="630"/>
      <c r="AM106" s="630"/>
      <c r="AN106" s="630"/>
      <c r="AO106" s="630"/>
      <c r="AP106" s="630"/>
      <c r="AQ106" s="630"/>
      <c r="AR106" s="623"/>
      <c r="AS106" s="623"/>
      <c r="AT106" s="623"/>
      <c r="AU106" s="623"/>
      <c r="AV106" s="623"/>
      <c r="AW106" s="623"/>
      <c r="AX106" s="643"/>
      <c r="AY106" s="636"/>
      <c r="AZ106" s="660"/>
      <c r="BA106" s="660"/>
      <c r="BB106" s="660"/>
      <c r="BC106" s="660"/>
      <c r="BD106" s="660"/>
      <c r="BE106" s="660"/>
      <c r="BF106" s="660"/>
      <c r="BG106" s="660"/>
      <c r="BH106" s="660"/>
      <c r="BI106" s="660"/>
      <c r="BJ106" s="660"/>
      <c r="BK106" s="660"/>
      <c r="BL106" s="660"/>
      <c r="BM106" s="660"/>
      <c r="BN106" s="660"/>
      <c r="BO106" s="660"/>
      <c r="BP106" s="660"/>
      <c r="BQ106" s="660"/>
      <c r="BR106" s="660"/>
      <c r="BS106" s="660"/>
      <c r="BT106" s="660"/>
      <c r="BU106" s="660"/>
      <c r="BV106" s="660"/>
      <c r="BW106" s="661"/>
      <c r="BX106" s="629"/>
      <c r="BY106" s="629"/>
      <c r="BZ106" s="629"/>
      <c r="CA106" s="629"/>
      <c r="CB106" s="629"/>
      <c r="CC106" s="630"/>
      <c r="CD106" s="630"/>
      <c r="CE106" s="630"/>
      <c r="CF106" s="630"/>
      <c r="CG106" s="630"/>
      <c r="CH106" s="630"/>
      <c r="CI106" s="630"/>
      <c r="CJ106" s="630"/>
      <c r="CK106" s="630"/>
      <c r="CL106" s="630"/>
      <c r="CM106" s="630"/>
      <c r="CN106" s="630"/>
      <c r="CO106" s="623"/>
      <c r="CP106" s="623"/>
      <c r="CQ106" s="623"/>
      <c r="CR106" s="623"/>
      <c r="CS106" s="623"/>
      <c r="CT106" s="623"/>
      <c r="CU106" s="643"/>
      <c r="CV106" s="249"/>
      <c r="CW106" s="212"/>
      <c r="CX106" s="636"/>
      <c r="CY106" s="660"/>
      <c r="CZ106" s="660"/>
      <c r="DA106" s="660"/>
      <c r="DB106" s="660"/>
      <c r="DC106" s="660"/>
      <c r="DD106" s="660"/>
      <c r="DE106" s="660"/>
      <c r="DF106" s="660"/>
      <c r="DG106" s="660"/>
      <c r="DH106" s="660"/>
      <c r="DI106" s="660"/>
      <c r="DJ106" s="660"/>
      <c r="DK106" s="660"/>
      <c r="DL106" s="660"/>
      <c r="DM106" s="660"/>
      <c r="DN106" s="660"/>
      <c r="DO106" s="660"/>
      <c r="DP106" s="660"/>
      <c r="DQ106" s="660"/>
      <c r="DR106" s="660"/>
      <c r="DS106" s="660"/>
      <c r="DT106" s="660"/>
      <c r="DU106" s="660"/>
      <c r="DV106" s="661"/>
      <c r="DW106" s="629"/>
      <c r="DX106" s="629"/>
      <c r="DY106" s="629"/>
      <c r="DZ106" s="629"/>
      <c r="EA106" s="629"/>
      <c r="EB106" s="630"/>
      <c r="EC106" s="630"/>
      <c r="ED106" s="630"/>
      <c r="EE106" s="630"/>
      <c r="EF106" s="630"/>
      <c r="EG106" s="630"/>
      <c r="EH106" s="630"/>
      <c r="EI106" s="630"/>
      <c r="EJ106" s="630"/>
      <c r="EK106" s="630"/>
      <c r="EL106" s="630"/>
      <c r="EM106" s="630"/>
      <c r="EN106" s="623"/>
      <c r="EO106" s="623"/>
      <c r="EP106" s="623"/>
      <c r="EQ106" s="623"/>
      <c r="ER106" s="623"/>
      <c r="ES106" s="623"/>
      <c r="ET106" s="643"/>
      <c r="EU106" s="636"/>
      <c r="EV106" s="660"/>
      <c r="EW106" s="660"/>
      <c r="EX106" s="660"/>
      <c r="EY106" s="660"/>
      <c r="EZ106" s="660"/>
      <c r="FA106" s="660"/>
      <c r="FB106" s="660"/>
      <c r="FC106" s="660"/>
      <c r="FD106" s="660"/>
      <c r="FE106" s="660"/>
      <c r="FF106" s="660"/>
      <c r="FG106" s="660"/>
      <c r="FH106" s="660"/>
      <c r="FI106" s="660"/>
      <c r="FJ106" s="660"/>
      <c r="FK106" s="660"/>
      <c r="FL106" s="660"/>
      <c r="FM106" s="660"/>
      <c r="FN106" s="660"/>
      <c r="FO106" s="660"/>
      <c r="FP106" s="660"/>
      <c r="FQ106" s="660"/>
      <c r="FR106" s="660"/>
      <c r="FS106" s="661"/>
      <c r="FT106" s="629"/>
      <c r="FU106" s="629"/>
      <c r="FV106" s="629"/>
      <c r="FW106" s="629"/>
      <c r="FX106" s="629"/>
      <c r="FY106" s="630"/>
      <c r="FZ106" s="630"/>
      <c r="GA106" s="630"/>
      <c r="GB106" s="630"/>
      <c r="GC106" s="630"/>
      <c r="GD106" s="630"/>
      <c r="GE106" s="630"/>
      <c r="GF106" s="630"/>
      <c r="GG106" s="630"/>
      <c r="GH106" s="630"/>
      <c r="GI106" s="630"/>
      <c r="GJ106" s="630"/>
      <c r="GK106" s="623"/>
      <c r="GL106" s="623"/>
      <c r="GM106" s="623"/>
      <c r="GN106" s="623"/>
      <c r="GO106" s="623"/>
      <c r="GP106" s="623"/>
      <c r="GQ106" s="643"/>
      <c r="GR106" s="6"/>
    </row>
    <row r="107" spans="1:200" ht="5.25" customHeight="1" x14ac:dyDescent="0.25">
      <c r="A107" s="212"/>
      <c r="B107" s="160"/>
      <c r="C107" s="1235"/>
      <c r="D107" s="1236"/>
      <c r="E107" s="1236"/>
      <c r="F107" s="1236"/>
      <c r="G107" s="1236"/>
      <c r="H107" s="1236"/>
      <c r="I107" s="1236"/>
      <c r="J107" s="1236"/>
      <c r="K107" s="1236"/>
      <c r="L107" s="1236"/>
      <c r="M107" s="1236"/>
      <c r="N107" s="1236"/>
      <c r="O107" s="1236"/>
      <c r="P107" s="6"/>
      <c r="Q107" s="1237"/>
      <c r="R107" s="1237"/>
      <c r="S107" s="1237"/>
      <c r="T107" s="1237"/>
      <c r="U107" s="1237"/>
      <c r="V107" s="250"/>
      <c r="W107" s="250"/>
      <c r="X107" s="250"/>
      <c r="Y107" s="250"/>
      <c r="Z107" s="15"/>
      <c r="AA107" s="1143" t="str">
        <f>IF('FRONT PAGE'!$A$1="www.fly-logics.com","TOTAL 2nd
SEMESTER",0)</f>
        <v>TOTAL 2nd
SEMESTER</v>
      </c>
      <c r="AB107" s="1143"/>
      <c r="AC107" s="1143"/>
      <c r="AD107" s="1143"/>
      <c r="AE107" s="1143"/>
      <c r="AF107" s="1144" t="str">
        <f>IF(SUM(AF89:AI106)=0," ",SUM(AF89:AI106))</f>
        <v xml:space="preserve"> </v>
      </c>
      <c r="AG107" s="1144"/>
      <c r="AH107" s="1144"/>
      <c r="AI107" s="1144"/>
      <c r="AJ107" s="1144" t="str">
        <f>IF(SUM(AJ89:AM106)=0," ",SUM(AJ89:AM106))</f>
        <v xml:space="preserve"> </v>
      </c>
      <c r="AK107" s="1144"/>
      <c r="AL107" s="1144"/>
      <c r="AM107" s="1144"/>
      <c r="AN107" s="1144" t="str">
        <f>IF(SUM(AN89:AQ106)=0," ",SUM(AN89:AQ106))</f>
        <v xml:space="preserve"> </v>
      </c>
      <c r="AO107" s="1144"/>
      <c r="AP107" s="1144"/>
      <c r="AQ107" s="1144"/>
      <c r="AR107" s="1145" t="str">
        <f>IF(SUM(AR89:AT106)=0," ",SUM(AR89:AT106))</f>
        <v xml:space="preserve"> </v>
      </c>
      <c r="AS107" s="1145"/>
      <c r="AT107" s="1145"/>
      <c r="AU107" s="1145" t="str">
        <f>IF(SUM(AU89:AW106)=0," ",SUM(AU89:AW106))</f>
        <v xml:space="preserve"> </v>
      </c>
      <c r="AV107" s="1145"/>
      <c r="AW107" s="1145"/>
      <c r="AX107" s="643"/>
      <c r="AY107" s="160"/>
      <c r="AZ107" s="1235"/>
      <c r="BA107" s="1236"/>
      <c r="BB107" s="1236"/>
      <c r="BC107" s="1236"/>
      <c r="BD107" s="1236"/>
      <c r="BE107" s="1236"/>
      <c r="BF107" s="1236"/>
      <c r="BG107" s="1236"/>
      <c r="BH107" s="1236"/>
      <c r="BI107" s="1236"/>
      <c r="BJ107" s="1236"/>
      <c r="BK107" s="1236"/>
      <c r="BL107" s="1236"/>
      <c r="BM107" s="6"/>
      <c r="BN107" s="1237"/>
      <c r="BO107" s="1237"/>
      <c r="BP107" s="1237"/>
      <c r="BQ107" s="1237"/>
      <c r="BR107" s="1237"/>
      <c r="BS107" s="250"/>
      <c r="BT107" s="250"/>
      <c r="BU107" s="250"/>
      <c r="BV107" s="250"/>
      <c r="BW107" s="15"/>
      <c r="BX107" s="1143" t="str">
        <f>IF('FRONT PAGE'!$A$1="www.fly-logics.com","TOTAL 2nd
SEMESTER",0)</f>
        <v>TOTAL 2nd
SEMESTER</v>
      </c>
      <c r="BY107" s="1143"/>
      <c r="BZ107" s="1143"/>
      <c r="CA107" s="1143"/>
      <c r="CB107" s="1143"/>
      <c r="CC107" s="1144" t="str">
        <f>IF(SUM(CC89:CF106)=0," ",SUM(CC89:CF106))</f>
        <v xml:space="preserve"> </v>
      </c>
      <c r="CD107" s="1144"/>
      <c r="CE107" s="1144"/>
      <c r="CF107" s="1144"/>
      <c r="CG107" s="1144" t="str">
        <f>IF(SUM(CG89:CJ106)=0," ",SUM(CG89:CJ106))</f>
        <v xml:space="preserve"> </v>
      </c>
      <c r="CH107" s="1144"/>
      <c r="CI107" s="1144"/>
      <c r="CJ107" s="1144"/>
      <c r="CK107" s="1144" t="str">
        <f>IF(SUM(CK89:CN106)=0," ",SUM(CK89:CN106))</f>
        <v xml:space="preserve"> </v>
      </c>
      <c r="CL107" s="1144"/>
      <c r="CM107" s="1144"/>
      <c r="CN107" s="1144"/>
      <c r="CO107" s="1145" t="str">
        <f>IF(SUM(CO89:CQ106)=0," ",SUM(CO89:CQ106))</f>
        <v xml:space="preserve"> </v>
      </c>
      <c r="CP107" s="1145"/>
      <c r="CQ107" s="1145"/>
      <c r="CR107" s="1145" t="str">
        <f>IF(SUM(CR89:CT106)=0," ",SUM(CR89:CT106))</f>
        <v xml:space="preserve"> </v>
      </c>
      <c r="CS107" s="1145"/>
      <c r="CT107" s="1145"/>
      <c r="CU107" s="643"/>
      <c r="CV107" s="251"/>
      <c r="CW107" s="212"/>
      <c r="CX107" s="160"/>
      <c r="CY107" s="1235"/>
      <c r="CZ107" s="1236"/>
      <c r="DA107" s="1236"/>
      <c r="DB107" s="1236"/>
      <c r="DC107" s="1236"/>
      <c r="DD107" s="1236"/>
      <c r="DE107" s="1236"/>
      <c r="DF107" s="1236"/>
      <c r="DG107" s="1236"/>
      <c r="DH107" s="1236"/>
      <c r="DI107" s="1236"/>
      <c r="DJ107" s="1236"/>
      <c r="DK107" s="1236"/>
      <c r="DL107" s="6"/>
      <c r="DM107" s="1237"/>
      <c r="DN107" s="1237"/>
      <c r="DO107" s="1237"/>
      <c r="DP107" s="1237"/>
      <c r="DQ107" s="1237"/>
      <c r="DR107" s="250"/>
      <c r="DS107" s="250"/>
      <c r="DT107" s="250"/>
      <c r="DU107" s="250"/>
      <c r="DV107" s="15"/>
      <c r="DW107" s="1143" t="str">
        <f>IF('FRONT PAGE'!$A$1="www.fly-logics.com","TOTAL 2nd
SEMESTER",0)</f>
        <v>TOTAL 2nd
SEMESTER</v>
      </c>
      <c r="DX107" s="1143"/>
      <c r="DY107" s="1143"/>
      <c r="DZ107" s="1143"/>
      <c r="EA107" s="1143"/>
      <c r="EB107" s="1144" t="str">
        <f>IF(SUM(EB89:EE106)=0," ",SUM(EB89:EE106))</f>
        <v xml:space="preserve"> </v>
      </c>
      <c r="EC107" s="1144"/>
      <c r="ED107" s="1144"/>
      <c r="EE107" s="1144"/>
      <c r="EF107" s="1144" t="str">
        <f>IF(SUM(EF89:EI106)=0," ",SUM(EF89:EI106))</f>
        <v xml:space="preserve"> </v>
      </c>
      <c r="EG107" s="1144"/>
      <c r="EH107" s="1144"/>
      <c r="EI107" s="1144"/>
      <c r="EJ107" s="1144" t="str">
        <f>IF(SUM(EJ89:EM106)=0," ",SUM(EJ89:EM106))</f>
        <v xml:space="preserve"> </v>
      </c>
      <c r="EK107" s="1144"/>
      <c r="EL107" s="1144"/>
      <c r="EM107" s="1144"/>
      <c r="EN107" s="1145" t="str">
        <f>IF(SUM(EN89:EP106)=0," ",SUM(EN89:EP106))</f>
        <v xml:space="preserve"> </v>
      </c>
      <c r="EO107" s="1145"/>
      <c r="EP107" s="1145"/>
      <c r="EQ107" s="1145" t="str">
        <f>IF(SUM(EQ89:ES106)=0," ",SUM(EQ89:ES106))</f>
        <v xml:space="preserve"> </v>
      </c>
      <c r="ER107" s="1145"/>
      <c r="ES107" s="1145"/>
      <c r="ET107" s="643"/>
      <c r="EU107" s="160"/>
      <c r="EV107" s="1235"/>
      <c r="EW107" s="1236"/>
      <c r="EX107" s="1236"/>
      <c r="EY107" s="1236"/>
      <c r="EZ107" s="1236"/>
      <c r="FA107" s="1236"/>
      <c r="FB107" s="1236"/>
      <c r="FC107" s="1236"/>
      <c r="FD107" s="1236"/>
      <c r="FE107" s="1236"/>
      <c r="FF107" s="1236"/>
      <c r="FG107" s="1236"/>
      <c r="FH107" s="1236"/>
      <c r="FI107" s="6"/>
      <c r="FJ107" s="1237"/>
      <c r="FK107" s="1237"/>
      <c r="FL107" s="1237"/>
      <c r="FM107" s="1237"/>
      <c r="FN107" s="1237"/>
      <c r="FO107" s="250"/>
      <c r="FP107" s="250"/>
      <c r="FQ107" s="250"/>
      <c r="FR107" s="250"/>
      <c r="FS107" s="15"/>
      <c r="FT107" s="1143" t="str">
        <f>IF('FRONT PAGE'!$A$1="www.fly-logics.com","TOTAL 2nd
SEMESTER",0)</f>
        <v>TOTAL 2nd
SEMESTER</v>
      </c>
      <c r="FU107" s="1143"/>
      <c r="FV107" s="1143"/>
      <c r="FW107" s="1143"/>
      <c r="FX107" s="1143"/>
      <c r="FY107" s="1144" t="str">
        <f>IF(SUM(FY89:GB106)=0," ",SUM(FY89:GB106))</f>
        <v xml:space="preserve"> </v>
      </c>
      <c r="FZ107" s="1144"/>
      <c r="GA107" s="1144"/>
      <c r="GB107" s="1144"/>
      <c r="GC107" s="1144" t="str">
        <f>IF(SUM(GC89:GF106)=0," ",SUM(GC89:GF106))</f>
        <v xml:space="preserve"> </v>
      </c>
      <c r="GD107" s="1144"/>
      <c r="GE107" s="1144"/>
      <c r="GF107" s="1144"/>
      <c r="GG107" s="1144" t="str">
        <f>IF(SUM(GG89:GJ106)=0," ",SUM(GG89:GJ106))</f>
        <v xml:space="preserve"> </v>
      </c>
      <c r="GH107" s="1144"/>
      <c r="GI107" s="1144"/>
      <c r="GJ107" s="1144"/>
      <c r="GK107" s="1145" t="str">
        <f>IF(SUM(GK89:GM106)=0," ",SUM(GK89:GM106))</f>
        <v xml:space="preserve"> </v>
      </c>
      <c r="GL107" s="1145"/>
      <c r="GM107" s="1145"/>
      <c r="GN107" s="1145" t="str">
        <f>IF(SUM(GN89:GP106)=0," ",SUM(GN89:GP106))</f>
        <v xml:space="preserve"> </v>
      </c>
      <c r="GO107" s="1145"/>
      <c r="GP107" s="1145"/>
      <c r="GQ107" s="643"/>
      <c r="GR107" s="6"/>
    </row>
    <row r="108" spans="1:200" ht="8.85" customHeight="1" x14ac:dyDescent="0.25">
      <c r="A108" s="212"/>
      <c r="B108" s="160"/>
      <c r="C108" s="1238" t="str">
        <f>IF('FRONT PAGE'!$A$1="www.fly-logics.com","FLIGHT INSTRUCTOR",0)</f>
        <v>FLIGHT INSTRUCTOR</v>
      </c>
      <c r="D108" s="1238"/>
      <c r="E108" s="1238"/>
      <c r="F108" s="1238"/>
      <c r="G108" s="1238"/>
      <c r="H108" s="1238"/>
      <c r="I108" s="1238"/>
      <c r="J108" s="1238"/>
      <c r="K108" s="1238"/>
      <c r="L108" s="1238"/>
      <c r="M108" s="1238"/>
      <c r="N108" s="1238"/>
      <c r="O108" s="1238"/>
      <c r="P108" s="6"/>
      <c r="Q108" s="1239" t="str">
        <f>IF('FRONT PAGE'!$A$1="www.fly-logics.com","NO FLIGHTS",0)</f>
        <v>NO FLIGHTS</v>
      </c>
      <c r="R108" s="1239"/>
      <c r="S108" s="1239"/>
      <c r="T108" s="1239"/>
      <c r="U108" s="1240"/>
      <c r="V108" s="1127" t="str">
        <f>IF(COUNTIFS(LOGBOOK!$AB$5:$AB$1036129,"&gt;0",LOGBOOK!$D$5:$D$1036129,F67,LOGBOOK!$AN$5:$AN$1036129,V67,LOGBOOK!$E$5:$E$1036129,L67)=0," ",COUNTIFS(LOGBOOK!$AB$5:$AB$1036129,"&gt;0",LOGBOOK!$D$5:$D$1036129,F67,LOGBOOK!$AN$5:$AN$1036129,V67,LOGBOOK!$E$5:$E$1036129,L67))</f>
        <v xml:space="preserve"> </v>
      </c>
      <c r="W108" s="1128"/>
      <c r="X108" s="1128"/>
      <c r="Y108" s="1128"/>
      <c r="Z108" s="15"/>
      <c r="AA108" s="1143"/>
      <c r="AB108" s="1143"/>
      <c r="AC108" s="1143"/>
      <c r="AD108" s="1143"/>
      <c r="AE108" s="1143"/>
      <c r="AF108" s="1144"/>
      <c r="AG108" s="1144"/>
      <c r="AH108" s="1144"/>
      <c r="AI108" s="1144"/>
      <c r="AJ108" s="1144"/>
      <c r="AK108" s="1144"/>
      <c r="AL108" s="1144"/>
      <c r="AM108" s="1144"/>
      <c r="AN108" s="1144"/>
      <c r="AO108" s="1144"/>
      <c r="AP108" s="1144"/>
      <c r="AQ108" s="1144"/>
      <c r="AR108" s="1145"/>
      <c r="AS108" s="1145"/>
      <c r="AT108" s="1145"/>
      <c r="AU108" s="1145"/>
      <c r="AV108" s="1145"/>
      <c r="AW108" s="1145"/>
      <c r="AX108" s="643"/>
      <c r="AY108" s="160"/>
      <c r="AZ108" s="1238" t="str">
        <f>IF('FRONT PAGE'!$A$1="www.fly-logics.com","FLIGHT INSTRUCTOR",0)</f>
        <v>FLIGHT INSTRUCTOR</v>
      </c>
      <c r="BA108" s="1238"/>
      <c r="BB108" s="1238"/>
      <c r="BC108" s="1238"/>
      <c r="BD108" s="1238"/>
      <c r="BE108" s="1238"/>
      <c r="BF108" s="1238"/>
      <c r="BG108" s="1238"/>
      <c r="BH108" s="1238"/>
      <c r="BI108" s="1238"/>
      <c r="BJ108" s="1238"/>
      <c r="BK108" s="1238"/>
      <c r="BL108" s="1238"/>
      <c r="BM108" s="6"/>
      <c r="BN108" s="1239" t="str">
        <f>IF('FRONT PAGE'!$A$1="www.fly-logics.com","NO FLIGHTS",0)</f>
        <v>NO FLIGHTS</v>
      </c>
      <c r="BO108" s="1239"/>
      <c r="BP108" s="1239"/>
      <c r="BQ108" s="1239"/>
      <c r="BR108" s="1240"/>
      <c r="BS108" s="1127" t="str">
        <f>IF(COUNTIFS(LOGBOOK!$AB$5:$AB$1036129,"&gt;0",LOGBOOK!$D$5:$D$1036129,BC67,LOGBOOK!$AN$5:$AN$1036129,BS67,LOGBOOK!$E$5:$E$1036129,BI67)=0," ",COUNTIFS(LOGBOOK!$AB$5:$AB$1036129,"&gt;0",LOGBOOK!$D$5:$D$1036129,BC67,LOGBOOK!$AN$5:$AN$1036129,BS67,LOGBOOK!$E$5:$E$1036129,BI67))</f>
        <v xml:space="preserve"> </v>
      </c>
      <c r="BT108" s="1128"/>
      <c r="BU108" s="1128"/>
      <c r="BV108" s="1128"/>
      <c r="BW108" s="15"/>
      <c r="BX108" s="1143"/>
      <c r="BY108" s="1143"/>
      <c r="BZ108" s="1143"/>
      <c r="CA108" s="1143"/>
      <c r="CB108" s="1143"/>
      <c r="CC108" s="1144"/>
      <c r="CD108" s="1144"/>
      <c r="CE108" s="1144"/>
      <c r="CF108" s="1144"/>
      <c r="CG108" s="1144"/>
      <c r="CH108" s="1144"/>
      <c r="CI108" s="1144"/>
      <c r="CJ108" s="1144"/>
      <c r="CK108" s="1144"/>
      <c r="CL108" s="1144"/>
      <c r="CM108" s="1144"/>
      <c r="CN108" s="1144"/>
      <c r="CO108" s="1145"/>
      <c r="CP108" s="1145"/>
      <c r="CQ108" s="1145"/>
      <c r="CR108" s="1145"/>
      <c r="CS108" s="1145"/>
      <c r="CT108" s="1145"/>
      <c r="CU108" s="643"/>
      <c r="CV108" s="251"/>
      <c r="CW108" s="212"/>
      <c r="CX108" s="160"/>
      <c r="CY108" s="1238" t="str">
        <f>IF('FRONT PAGE'!$A$1="www.fly-logics.com","FLIGHT INSTRUCTOR",0)</f>
        <v>FLIGHT INSTRUCTOR</v>
      </c>
      <c r="CZ108" s="1238"/>
      <c r="DA108" s="1238"/>
      <c r="DB108" s="1238"/>
      <c r="DC108" s="1238"/>
      <c r="DD108" s="1238"/>
      <c r="DE108" s="1238"/>
      <c r="DF108" s="1238"/>
      <c r="DG108" s="1238"/>
      <c r="DH108" s="1238"/>
      <c r="DI108" s="1238"/>
      <c r="DJ108" s="1238"/>
      <c r="DK108" s="1238"/>
      <c r="DL108" s="6"/>
      <c r="DM108" s="1239" t="str">
        <f>IF('FRONT PAGE'!$A$1="www.fly-logics.com","NO FLIGHTS",0)</f>
        <v>NO FLIGHTS</v>
      </c>
      <c r="DN108" s="1239"/>
      <c r="DO108" s="1239"/>
      <c r="DP108" s="1239"/>
      <c r="DQ108" s="1240"/>
      <c r="DR108" s="1127" t="str">
        <f>IF(COUNTIFS(LOGBOOK!$AB$5:$AB$1036129,"&gt;0",LOGBOOK!$D$5:$D$1036129,DB67,LOGBOOK!$AN$5:$AN$1036129,DR67,LOGBOOK!$E$5:$E$1036129,DH67)=0," ",COUNTIFS(LOGBOOK!$AB$5:$AB$1036129,"&gt;0",LOGBOOK!$D$5:$D$1036129,DB67,LOGBOOK!$AN$5:$AN$1036129,DR67,LOGBOOK!$E$5:$E$1036129,DH67))</f>
        <v xml:space="preserve"> </v>
      </c>
      <c r="DS108" s="1128"/>
      <c r="DT108" s="1128"/>
      <c r="DU108" s="1128"/>
      <c r="DV108" s="15"/>
      <c r="DW108" s="1143"/>
      <c r="DX108" s="1143"/>
      <c r="DY108" s="1143"/>
      <c r="DZ108" s="1143"/>
      <c r="EA108" s="1143"/>
      <c r="EB108" s="1144"/>
      <c r="EC108" s="1144"/>
      <c r="ED108" s="1144"/>
      <c r="EE108" s="1144"/>
      <c r="EF108" s="1144"/>
      <c r="EG108" s="1144"/>
      <c r="EH108" s="1144"/>
      <c r="EI108" s="1144"/>
      <c r="EJ108" s="1144"/>
      <c r="EK108" s="1144"/>
      <c r="EL108" s="1144"/>
      <c r="EM108" s="1144"/>
      <c r="EN108" s="1145"/>
      <c r="EO108" s="1145"/>
      <c r="EP108" s="1145"/>
      <c r="EQ108" s="1145"/>
      <c r="ER108" s="1145"/>
      <c r="ES108" s="1145"/>
      <c r="ET108" s="643"/>
      <c r="EU108" s="160"/>
      <c r="EV108" s="1238" t="str">
        <f>IF('FRONT PAGE'!$A$1="www.fly-logics.com","FLIGHT INSTRUCTOR",0)</f>
        <v>FLIGHT INSTRUCTOR</v>
      </c>
      <c r="EW108" s="1238"/>
      <c r="EX108" s="1238"/>
      <c r="EY108" s="1238"/>
      <c r="EZ108" s="1238"/>
      <c r="FA108" s="1238"/>
      <c r="FB108" s="1238"/>
      <c r="FC108" s="1238"/>
      <c r="FD108" s="1238"/>
      <c r="FE108" s="1238"/>
      <c r="FF108" s="1238"/>
      <c r="FG108" s="1238"/>
      <c r="FH108" s="1238"/>
      <c r="FI108" s="6"/>
      <c r="FJ108" s="1239" t="str">
        <f>IF('FRONT PAGE'!$A$1="www.fly-logics.com","NO FLIGHTS",0)</f>
        <v>NO FLIGHTS</v>
      </c>
      <c r="FK108" s="1239"/>
      <c r="FL108" s="1239"/>
      <c r="FM108" s="1239"/>
      <c r="FN108" s="1240"/>
      <c r="FO108" s="1127" t="str">
        <f>IF(COUNTIFS(LOGBOOK!$AB$5:$AB$1036129,"&gt;0",LOGBOOK!$D$5:$D$1036129,EY67,LOGBOOK!$AN$5:$AN$1036129,FO67,LOGBOOK!$E$5:$E$1036129,FE67)=0," ",COUNTIFS(LOGBOOK!$AB$5:$AB$1036129,"&gt;0",LOGBOOK!$D$5:$D$1036129,EY67,LOGBOOK!$AN$5:$AN$1036129,FO67,LOGBOOK!$E$5:$E$1036129,FE67))</f>
        <v xml:space="preserve"> </v>
      </c>
      <c r="FP108" s="1128"/>
      <c r="FQ108" s="1128"/>
      <c r="FR108" s="1128"/>
      <c r="FS108" s="15"/>
      <c r="FT108" s="1143"/>
      <c r="FU108" s="1143"/>
      <c r="FV108" s="1143"/>
      <c r="FW108" s="1143"/>
      <c r="FX108" s="1143"/>
      <c r="FY108" s="1144"/>
      <c r="FZ108" s="1144"/>
      <c r="GA108" s="1144"/>
      <c r="GB108" s="1144"/>
      <c r="GC108" s="1144"/>
      <c r="GD108" s="1144"/>
      <c r="GE108" s="1144"/>
      <c r="GF108" s="1144"/>
      <c r="GG108" s="1144"/>
      <c r="GH108" s="1144"/>
      <c r="GI108" s="1144"/>
      <c r="GJ108" s="1144"/>
      <c r="GK108" s="1145"/>
      <c r="GL108" s="1145"/>
      <c r="GM108" s="1145"/>
      <c r="GN108" s="1145"/>
      <c r="GO108" s="1145"/>
      <c r="GP108" s="1145"/>
      <c r="GQ108" s="643"/>
      <c r="GR108" s="6"/>
    </row>
    <row r="109" spans="1:200" ht="8.85" customHeight="1" x14ac:dyDescent="0.25">
      <c r="A109" s="212"/>
      <c r="B109" s="160"/>
      <c r="C109" s="1238"/>
      <c r="D109" s="1238"/>
      <c r="E109" s="1238"/>
      <c r="F109" s="1238"/>
      <c r="G109" s="1238"/>
      <c r="H109" s="1238"/>
      <c r="I109" s="1238"/>
      <c r="J109" s="1238"/>
      <c r="K109" s="1238"/>
      <c r="L109" s="1238"/>
      <c r="M109" s="1238"/>
      <c r="N109" s="1238"/>
      <c r="O109" s="1238"/>
      <c r="P109" s="6"/>
      <c r="Q109" s="1239"/>
      <c r="R109" s="1239"/>
      <c r="S109" s="1239"/>
      <c r="T109" s="1239"/>
      <c r="U109" s="1240"/>
      <c r="V109" s="1127"/>
      <c r="W109" s="1128"/>
      <c r="X109" s="1128"/>
      <c r="Y109" s="1128"/>
      <c r="Z109" s="15"/>
      <c r="AA109" s="1143"/>
      <c r="AB109" s="1143"/>
      <c r="AC109" s="1143"/>
      <c r="AD109" s="1143"/>
      <c r="AE109" s="1143"/>
      <c r="AF109" s="1144"/>
      <c r="AG109" s="1144"/>
      <c r="AH109" s="1144"/>
      <c r="AI109" s="1144"/>
      <c r="AJ109" s="1144"/>
      <c r="AK109" s="1144"/>
      <c r="AL109" s="1144"/>
      <c r="AM109" s="1144"/>
      <c r="AN109" s="1144"/>
      <c r="AO109" s="1144"/>
      <c r="AP109" s="1144"/>
      <c r="AQ109" s="1144"/>
      <c r="AR109" s="1145"/>
      <c r="AS109" s="1145"/>
      <c r="AT109" s="1145"/>
      <c r="AU109" s="1145"/>
      <c r="AV109" s="1145"/>
      <c r="AW109" s="1145"/>
      <c r="AX109" s="643"/>
      <c r="AY109" s="160"/>
      <c r="AZ109" s="1238"/>
      <c r="BA109" s="1238"/>
      <c r="BB109" s="1238"/>
      <c r="BC109" s="1238"/>
      <c r="BD109" s="1238"/>
      <c r="BE109" s="1238"/>
      <c r="BF109" s="1238"/>
      <c r="BG109" s="1238"/>
      <c r="BH109" s="1238"/>
      <c r="BI109" s="1238"/>
      <c r="BJ109" s="1238"/>
      <c r="BK109" s="1238"/>
      <c r="BL109" s="1238"/>
      <c r="BM109" s="6"/>
      <c r="BN109" s="1239"/>
      <c r="BO109" s="1239"/>
      <c r="BP109" s="1239"/>
      <c r="BQ109" s="1239"/>
      <c r="BR109" s="1240"/>
      <c r="BS109" s="1127"/>
      <c r="BT109" s="1128"/>
      <c r="BU109" s="1128"/>
      <c r="BV109" s="1128"/>
      <c r="BW109" s="15"/>
      <c r="BX109" s="1143"/>
      <c r="BY109" s="1143"/>
      <c r="BZ109" s="1143"/>
      <c r="CA109" s="1143"/>
      <c r="CB109" s="1143"/>
      <c r="CC109" s="1144"/>
      <c r="CD109" s="1144"/>
      <c r="CE109" s="1144"/>
      <c r="CF109" s="1144"/>
      <c r="CG109" s="1144"/>
      <c r="CH109" s="1144"/>
      <c r="CI109" s="1144"/>
      <c r="CJ109" s="1144"/>
      <c r="CK109" s="1144"/>
      <c r="CL109" s="1144"/>
      <c r="CM109" s="1144"/>
      <c r="CN109" s="1144"/>
      <c r="CO109" s="1145"/>
      <c r="CP109" s="1145"/>
      <c r="CQ109" s="1145"/>
      <c r="CR109" s="1145"/>
      <c r="CS109" s="1145"/>
      <c r="CT109" s="1145"/>
      <c r="CU109" s="643"/>
      <c r="CV109" s="251"/>
      <c r="CW109" s="212"/>
      <c r="CX109" s="160"/>
      <c r="CY109" s="1238"/>
      <c r="CZ109" s="1238"/>
      <c r="DA109" s="1238"/>
      <c r="DB109" s="1238"/>
      <c r="DC109" s="1238"/>
      <c r="DD109" s="1238"/>
      <c r="DE109" s="1238"/>
      <c r="DF109" s="1238"/>
      <c r="DG109" s="1238"/>
      <c r="DH109" s="1238"/>
      <c r="DI109" s="1238"/>
      <c r="DJ109" s="1238"/>
      <c r="DK109" s="1238"/>
      <c r="DL109" s="6"/>
      <c r="DM109" s="1239"/>
      <c r="DN109" s="1239"/>
      <c r="DO109" s="1239"/>
      <c r="DP109" s="1239"/>
      <c r="DQ109" s="1240"/>
      <c r="DR109" s="1127"/>
      <c r="DS109" s="1128"/>
      <c r="DT109" s="1128"/>
      <c r="DU109" s="1128"/>
      <c r="DV109" s="15"/>
      <c r="DW109" s="1143"/>
      <c r="DX109" s="1143"/>
      <c r="DY109" s="1143"/>
      <c r="DZ109" s="1143"/>
      <c r="EA109" s="1143"/>
      <c r="EB109" s="1144"/>
      <c r="EC109" s="1144"/>
      <c r="ED109" s="1144"/>
      <c r="EE109" s="1144"/>
      <c r="EF109" s="1144"/>
      <c r="EG109" s="1144"/>
      <c r="EH109" s="1144"/>
      <c r="EI109" s="1144"/>
      <c r="EJ109" s="1144"/>
      <c r="EK109" s="1144"/>
      <c r="EL109" s="1144"/>
      <c r="EM109" s="1144"/>
      <c r="EN109" s="1145"/>
      <c r="EO109" s="1145"/>
      <c r="EP109" s="1145"/>
      <c r="EQ109" s="1145"/>
      <c r="ER109" s="1145"/>
      <c r="ES109" s="1145"/>
      <c r="ET109" s="643"/>
      <c r="EU109" s="160"/>
      <c r="EV109" s="1238"/>
      <c r="EW109" s="1238"/>
      <c r="EX109" s="1238"/>
      <c r="EY109" s="1238"/>
      <c r="EZ109" s="1238"/>
      <c r="FA109" s="1238"/>
      <c r="FB109" s="1238"/>
      <c r="FC109" s="1238"/>
      <c r="FD109" s="1238"/>
      <c r="FE109" s="1238"/>
      <c r="FF109" s="1238"/>
      <c r="FG109" s="1238"/>
      <c r="FH109" s="1238"/>
      <c r="FI109" s="6"/>
      <c r="FJ109" s="1239"/>
      <c r="FK109" s="1239"/>
      <c r="FL109" s="1239"/>
      <c r="FM109" s="1239"/>
      <c r="FN109" s="1240"/>
      <c r="FO109" s="1127"/>
      <c r="FP109" s="1128"/>
      <c r="FQ109" s="1128"/>
      <c r="FR109" s="1128"/>
      <c r="FS109" s="15"/>
      <c r="FT109" s="1143"/>
      <c r="FU109" s="1143"/>
      <c r="FV109" s="1143"/>
      <c r="FW109" s="1143"/>
      <c r="FX109" s="1143"/>
      <c r="FY109" s="1144"/>
      <c r="FZ109" s="1144"/>
      <c r="GA109" s="1144"/>
      <c r="GB109" s="1144"/>
      <c r="GC109" s="1144"/>
      <c r="GD109" s="1144"/>
      <c r="GE109" s="1144"/>
      <c r="GF109" s="1144"/>
      <c r="GG109" s="1144"/>
      <c r="GH109" s="1144"/>
      <c r="GI109" s="1144"/>
      <c r="GJ109" s="1144"/>
      <c r="GK109" s="1145"/>
      <c r="GL109" s="1145"/>
      <c r="GM109" s="1145"/>
      <c r="GN109" s="1145"/>
      <c r="GO109" s="1145"/>
      <c r="GP109" s="1145"/>
      <c r="GQ109" s="643"/>
      <c r="GR109" s="6"/>
    </row>
    <row r="110" spans="1:200" ht="5.25" customHeight="1" x14ac:dyDescent="0.25">
      <c r="A110" s="212"/>
      <c r="B110" s="160"/>
      <c r="C110" s="624"/>
      <c r="D110" s="624"/>
      <c r="E110" s="624"/>
      <c r="F110" s="624"/>
      <c r="G110" s="624"/>
      <c r="H110" s="624"/>
      <c r="I110" s="624"/>
      <c r="J110" s="624"/>
      <c r="K110" s="624"/>
      <c r="L110" s="624"/>
      <c r="M110" s="624"/>
      <c r="N110" s="624"/>
      <c r="O110" s="624"/>
      <c r="P110" s="624"/>
      <c r="Q110" s="624"/>
      <c r="R110" s="624"/>
      <c r="S110" s="624"/>
      <c r="T110" s="624"/>
      <c r="U110" s="624"/>
      <c r="V110" s="624"/>
      <c r="W110" s="624"/>
      <c r="X110" s="624"/>
      <c r="Y110" s="624"/>
      <c r="Z110" s="15"/>
      <c r="AA110" s="1143"/>
      <c r="AB110" s="1143"/>
      <c r="AC110" s="1143"/>
      <c r="AD110" s="1143"/>
      <c r="AE110" s="1143"/>
      <c r="AF110" s="1144"/>
      <c r="AG110" s="1144"/>
      <c r="AH110" s="1144"/>
      <c r="AI110" s="1144"/>
      <c r="AJ110" s="1144"/>
      <c r="AK110" s="1144"/>
      <c r="AL110" s="1144"/>
      <c r="AM110" s="1144"/>
      <c r="AN110" s="1144"/>
      <c r="AO110" s="1144"/>
      <c r="AP110" s="1144"/>
      <c r="AQ110" s="1144"/>
      <c r="AR110" s="1145"/>
      <c r="AS110" s="1145"/>
      <c r="AT110" s="1145"/>
      <c r="AU110" s="1145"/>
      <c r="AV110" s="1145"/>
      <c r="AW110" s="1145"/>
      <c r="AX110" s="643"/>
      <c r="AY110" s="160"/>
      <c r="AZ110" s="624"/>
      <c r="BA110" s="624"/>
      <c r="BB110" s="624"/>
      <c r="BC110" s="624"/>
      <c r="BD110" s="624"/>
      <c r="BE110" s="624"/>
      <c r="BF110" s="624"/>
      <c r="BG110" s="624"/>
      <c r="BH110" s="624"/>
      <c r="BI110" s="624"/>
      <c r="BJ110" s="624"/>
      <c r="BK110" s="624"/>
      <c r="BL110" s="624"/>
      <c r="BM110" s="624"/>
      <c r="BN110" s="624"/>
      <c r="BO110" s="624"/>
      <c r="BP110" s="624"/>
      <c r="BQ110" s="624"/>
      <c r="BR110" s="624"/>
      <c r="BS110" s="624"/>
      <c r="BT110" s="624"/>
      <c r="BU110" s="624"/>
      <c r="BV110" s="624"/>
      <c r="BW110" s="15"/>
      <c r="BX110" s="1143"/>
      <c r="BY110" s="1143"/>
      <c r="BZ110" s="1143"/>
      <c r="CA110" s="1143"/>
      <c r="CB110" s="1143"/>
      <c r="CC110" s="1144"/>
      <c r="CD110" s="1144"/>
      <c r="CE110" s="1144"/>
      <c r="CF110" s="1144"/>
      <c r="CG110" s="1144"/>
      <c r="CH110" s="1144"/>
      <c r="CI110" s="1144"/>
      <c r="CJ110" s="1144"/>
      <c r="CK110" s="1144"/>
      <c r="CL110" s="1144"/>
      <c r="CM110" s="1144"/>
      <c r="CN110" s="1144"/>
      <c r="CO110" s="1145"/>
      <c r="CP110" s="1145"/>
      <c r="CQ110" s="1145"/>
      <c r="CR110" s="1145"/>
      <c r="CS110" s="1145"/>
      <c r="CT110" s="1145"/>
      <c r="CU110" s="643"/>
      <c r="CV110" s="251"/>
      <c r="CW110" s="212"/>
      <c r="CX110" s="160"/>
      <c r="CY110" s="624"/>
      <c r="CZ110" s="624"/>
      <c r="DA110" s="624"/>
      <c r="DB110" s="624"/>
      <c r="DC110" s="624"/>
      <c r="DD110" s="624"/>
      <c r="DE110" s="624"/>
      <c r="DF110" s="624"/>
      <c r="DG110" s="624"/>
      <c r="DH110" s="624"/>
      <c r="DI110" s="624"/>
      <c r="DJ110" s="624"/>
      <c r="DK110" s="624"/>
      <c r="DL110" s="624"/>
      <c r="DM110" s="624"/>
      <c r="DN110" s="624"/>
      <c r="DO110" s="624"/>
      <c r="DP110" s="624"/>
      <c r="DQ110" s="624"/>
      <c r="DR110" s="624"/>
      <c r="DS110" s="624"/>
      <c r="DT110" s="624"/>
      <c r="DU110" s="624"/>
      <c r="DV110" s="15"/>
      <c r="DW110" s="1143"/>
      <c r="DX110" s="1143"/>
      <c r="DY110" s="1143"/>
      <c r="DZ110" s="1143"/>
      <c r="EA110" s="1143"/>
      <c r="EB110" s="1144"/>
      <c r="EC110" s="1144"/>
      <c r="ED110" s="1144"/>
      <c r="EE110" s="1144"/>
      <c r="EF110" s="1144"/>
      <c r="EG110" s="1144"/>
      <c r="EH110" s="1144"/>
      <c r="EI110" s="1144"/>
      <c r="EJ110" s="1144"/>
      <c r="EK110" s="1144"/>
      <c r="EL110" s="1144"/>
      <c r="EM110" s="1144"/>
      <c r="EN110" s="1145"/>
      <c r="EO110" s="1145"/>
      <c r="EP110" s="1145"/>
      <c r="EQ110" s="1145"/>
      <c r="ER110" s="1145"/>
      <c r="ES110" s="1145"/>
      <c r="ET110" s="643"/>
      <c r="EU110" s="160"/>
      <c r="EV110" s="624"/>
      <c r="EW110" s="624"/>
      <c r="EX110" s="624"/>
      <c r="EY110" s="624"/>
      <c r="EZ110" s="624"/>
      <c r="FA110" s="624"/>
      <c r="FB110" s="624"/>
      <c r="FC110" s="624"/>
      <c r="FD110" s="624"/>
      <c r="FE110" s="624"/>
      <c r="FF110" s="624"/>
      <c r="FG110" s="624"/>
      <c r="FH110" s="624"/>
      <c r="FI110" s="624"/>
      <c r="FJ110" s="624"/>
      <c r="FK110" s="624"/>
      <c r="FL110" s="624"/>
      <c r="FM110" s="624"/>
      <c r="FN110" s="624"/>
      <c r="FO110" s="624"/>
      <c r="FP110" s="624"/>
      <c r="FQ110" s="624"/>
      <c r="FR110" s="624"/>
      <c r="FS110" s="15"/>
      <c r="FT110" s="1143"/>
      <c r="FU110" s="1143"/>
      <c r="FV110" s="1143"/>
      <c r="FW110" s="1143"/>
      <c r="FX110" s="1143"/>
      <c r="FY110" s="1144"/>
      <c r="FZ110" s="1144"/>
      <c r="GA110" s="1144"/>
      <c r="GB110" s="1144"/>
      <c r="GC110" s="1144"/>
      <c r="GD110" s="1144"/>
      <c r="GE110" s="1144"/>
      <c r="GF110" s="1144"/>
      <c r="GG110" s="1144"/>
      <c r="GH110" s="1144"/>
      <c r="GI110" s="1144"/>
      <c r="GJ110" s="1144"/>
      <c r="GK110" s="1145"/>
      <c r="GL110" s="1145"/>
      <c r="GM110" s="1145"/>
      <c r="GN110" s="1145"/>
      <c r="GO110" s="1145"/>
      <c r="GP110" s="1145"/>
      <c r="GQ110" s="643"/>
      <c r="GR110" s="6"/>
    </row>
    <row r="111" spans="1:200" ht="10.5" customHeight="1" x14ac:dyDescent="0.25">
      <c r="A111" s="212"/>
      <c r="B111" s="160"/>
      <c r="C111" s="1241" t="str">
        <f>IF('FRONT PAGE'!$A$1="www.fly-logics.com","HOURS",0)</f>
        <v>HOURS</v>
      </c>
      <c r="D111" s="1241"/>
      <c r="E111" s="1241"/>
      <c r="F111" s="1241"/>
      <c r="G111" s="1242"/>
      <c r="H111" s="1140" t="str">
        <f>IF(SUMIFS(LOGBOOK!$AB$5:$AB$1036129,LOGBOOK!$D$5:$D$1036129,F67,LOGBOOK!$AN$5:$AN$1036129,V67,LOGBOOK!$E$5:$E$1036129,L67)=0," ",SUMIFS(LOGBOOK!$AB$5:$AB$1036129,LOGBOOK!$D$5:$D$1036129,F67,LOGBOOK!$AN$5:$AN$1036129,V67,LOGBOOK!$E$5:$E$1036129,L67))</f>
        <v xml:space="preserve"> </v>
      </c>
      <c r="I111" s="1141"/>
      <c r="J111" s="1141"/>
      <c r="K111" s="1141"/>
      <c r="L111" s="1141"/>
      <c r="M111" s="1141"/>
      <c r="N111" s="626"/>
      <c r="O111" s="1243" t="str">
        <f>IF('FRONT PAGE'!$A$1="www.fly-logics.com","DAY",0)</f>
        <v>DAY</v>
      </c>
      <c r="P111" s="1243"/>
      <c r="Q111" s="1243"/>
      <c r="R111" s="1243"/>
      <c r="S111" s="1244"/>
      <c r="T111" s="1140" t="str">
        <f>IF(SUMIFS(LOGBOOK!$T$5:$T$1036129,LOGBOOK!$D$5:$D$1036129,F67,LOGBOOK!$E$5:$E$1036129,L67,LOGBOOK!$AN$5:$AN$1036129,V67,LOGBOOK!$AB$5:$AB$1036129,"&gt;0")=0," ",SUMIFS(LOGBOOK!$T$5:$T$1036129,LOGBOOK!$D$5:$D$1036129,F67,LOGBOOK!$E$5:$E$1036129,L67,LOGBOOK!$AN$5:$AN$1036129,V67,LOGBOOK!$AB$5:$AB$1036129,"&gt;0"))</f>
        <v xml:space="preserve"> </v>
      </c>
      <c r="U111" s="1141"/>
      <c r="V111" s="1141"/>
      <c r="W111" s="1141"/>
      <c r="X111" s="1141"/>
      <c r="Y111" s="1141"/>
      <c r="Z111" s="15"/>
      <c r="AA111" s="1143"/>
      <c r="AB111" s="1143"/>
      <c r="AC111" s="1143"/>
      <c r="AD111" s="1143"/>
      <c r="AE111" s="1143"/>
      <c r="AF111" s="1144"/>
      <c r="AG111" s="1144"/>
      <c r="AH111" s="1144"/>
      <c r="AI111" s="1144"/>
      <c r="AJ111" s="1146"/>
      <c r="AK111" s="1146"/>
      <c r="AL111" s="1146"/>
      <c r="AM111" s="1146"/>
      <c r="AN111" s="1146"/>
      <c r="AO111" s="1146"/>
      <c r="AP111" s="1146"/>
      <c r="AQ111" s="1146"/>
      <c r="AR111" s="1147"/>
      <c r="AS111" s="1147"/>
      <c r="AT111" s="1147"/>
      <c r="AU111" s="1147"/>
      <c r="AV111" s="1147"/>
      <c r="AW111" s="1147"/>
      <c r="AX111" s="643"/>
      <c r="AY111" s="160"/>
      <c r="AZ111" s="1241" t="str">
        <f>IF('FRONT PAGE'!$A$1="www.fly-logics.com","HOURS",0)</f>
        <v>HOURS</v>
      </c>
      <c r="BA111" s="1241"/>
      <c r="BB111" s="1241"/>
      <c r="BC111" s="1241"/>
      <c r="BD111" s="1242"/>
      <c r="BE111" s="1140" t="str">
        <f>IF(SUMIFS(LOGBOOK!$AB$5:$AB$1036129,LOGBOOK!$D$5:$D$1036129,BC67,LOGBOOK!$AN$5:$AN$1036129,BS67,LOGBOOK!$E$5:$E$1036129,BI67)=0," ",SUMIFS(LOGBOOK!$AB$5:$AB$1036129,LOGBOOK!$D$5:$D$1036129,BC67,LOGBOOK!$AN$5:$AN$1036129,BS67,LOGBOOK!$E$5:$E$1036129,BI67))</f>
        <v xml:space="preserve"> </v>
      </c>
      <c r="BF111" s="1141"/>
      <c r="BG111" s="1141"/>
      <c r="BH111" s="1141"/>
      <c r="BI111" s="1141"/>
      <c r="BJ111" s="1141"/>
      <c r="BK111" s="626"/>
      <c r="BL111" s="1243" t="str">
        <f>IF('FRONT PAGE'!$A$1="www.fly-logics.com","DAY",0)</f>
        <v>DAY</v>
      </c>
      <c r="BM111" s="1243"/>
      <c r="BN111" s="1243"/>
      <c r="BO111" s="1243"/>
      <c r="BP111" s="1244"/>
      <c r="BQ111" s="1140" t="str">
        <f>IF(SUMIFS(LOGBOOK!$T$5:$T$1036129,LOGBOOK!$D$5:$D$1036129,BC67,LOGBOOK!$E$5:$E$1036129,BI67,LOGBOOK!$AN$5:$AN$1036129,BS67,LOGBOOK!$AB$5:$AB$1036129,"&gt;0")=0," ",SUMIFS(LOGBOOK!$T$5:$T$1036129,LOGBOOK!$D$5:$D$1036129,BC67,LOGBOOK!$E$5:$E$1036129,BI67,LOGBOOK!$AN$5:$AN$1036129,BS67,LOGBOOK!$AB$5:$AB$1036129,"&gt;0"))</f>
        <v xml:space="preserve"> </v>
      </c>
      <c r="BR111" s="1141"/>
      <c r="BS111" s="1141"/>
      <c r="BT111" s="1141"/>
      <c r="BU111" s="1141"/>
      <c r="BV111" s="1141"/>
      <c r="BW111" s="15"/>
      <c r="BX111" s="1143"/>
      <c r="BY111" s="1143"/>
      <c r="BZ111" s="1143"/>
      <c r="CA111" s="1143"/>
      <c r="CB111" s="1143"/>
      <c r="CC111" s="1144"/>
      <c r="CD111" s="1144"/>
      <c r="CE111" s="1144"/>
      <c r="CF111" s="1144"/>
      <c r="CG111" s="1146"/>
      <c r="CH111" s="1146"/>
      <c r="CI111" s="1146"/>
      <c r="CJ111" s="1146"/>
      <c r="CK111" s="1146"/>
      <c r="CL111" s="1146"/>
      <c r="CM111" s="1146"/>
      <c r="CN111" s="1146"/>
      <c r="CO111" s="1147"/>
      <c r="CP111" s="1147"/>
      <c r="CQ111" s="1147"/>
      <c r="CR111" s="1147"/>
      <c r="CS111" s="1147"/>
      <c r="CT111" s="1147"/>
      <c r="CU111" s="643"/>
      <c r="CV111" s="251"/>
      <c r="CW111" s="212"/>
      <c r="CX111" s="160"/>
      <c r="CY111" s="1241" t="str">
        <f>IF('FRONT PAGE'!$A$1="www.fly-logics.com","HOURS",0)</f>
        <v>HOURS</v>
      </c>
      <c r="CZ111" s="1241"/>
      <c r="DA111" s="1241"/>
      <c r="DB111" s="1241"/>
      <c r="DC111" s="1242"/>
      <c r="DD111" s="1140" t="str">
        <f>IF(SUMIFS(LOGBOOK!$AB$5:$AB$1036129,LOGBOOK!$D$5:$D$1036129,DB67,LOGBOOK!$AN$5:$AN$1036129,DR67,LOGBOOK!$E$5:$E$1036129,DH67)=0," ",SUMIFS(LOGBOOK!$AB$5:$AB$1036129,LOGBOOK!$D$5:$D$1036129,DB67,LOGBOOK!$AN$5:$AN$1036129,DR67,LOGBOOK!$E$5:$E$1036129,DH67))</f>
        <v xml:space="preserve"> </v>
      </c>
      <c r="DE111" s="1141"/>
      <c r="DF111" s="1141"/>
      <c r="DG111" s="1141"/>
      <c r="DH111" s="1141"/>
      <c r="DI111" s="1141"/>
      <c r="DJ111" s="626"/>
      <c r="DK111" s="1243" t="str">
        <f>IF('FRONT PAGE'!$A$1="www.fly-logics.com","DAY",0)</f>
        <v>DAY</v>
      </c>
      <c r="DL111" s="1243"/>
      <c r="DM111" s="1243"/>
      <c r="DN111" s="1243"/>
      <c r="DO111" s="1244"/>
      <c r="DP111" s="1140" t="str">
        <f>IF(SUMIFS(LOGBOOK!$T$5:$T$1036129,LOGBOOK!$D$5:$D$1036129,DB67,LOGBOOK!$E$5:$E$1036129,DH67,LOGBOOK!$AN$5:$AN$1036129,DR67,LOGBOOK!$AB$5:$AB$1036129,"&gt;0")=0," ",SUMIFS(LOGBOOK!$T$5:$T$1036129,LOGBOOK!$D$5:$D$1036129,DB67,LOGBOOK!$E$5:$E$1036129,DH67,LOGBOOK!$AN$5:$AN$1036129,DR67,LOGBOOK!$AB$5:$AB$1036129,"&gt;0"))</f>
        <v xml:space="preserve"> </v>
      </c>
      <c r="DQ111" s="1141"/>
      <c r="DR111" s="1141"/>
      <c r="DS111" s="1141"/>
      <c r="DT111" s="1141"/>
      <c r="DU111" s="1141"/>
      <c r="DV111" s="15"/>
      <c r="DW111" s="1143"/>
      <c r="DX111" s="1143"/>
      <c r="DY111" s="1143"/>
      <c r="DZ111" s="1143"/>
      <c r="EA111" s="1143"/>
      <c r="EB111" s="1144"/>
      <c r="EC111" s="1144"/>
      <c r="ED111" s="1144"/>
      <c r="EE111" s="1144"/>
      <c r="EF111" s="1146"/>
      <c r="EG111" s="1146"/>
      <c r="EH111" s="1146"/>
      <c r="EI111" s="1146"/>
      <c r="EJ111" s="1146"/>
      <c r="EK111" s="1146"/>
      <c r="EL111" s="1146"/>
      <c r="EM111" s="1146"/>
      <c r="EN111" s="1147"/>
      <c r="EO111" s="1147"/>
      <c r="EP111" s="1147"/>
      <c r="EQ111" s="1147"/>
      <c r="ER111" s="1147"/>
      <c r="ES111" s="1147"/>
      <c r="ET111" s="643"/>
      <c r="EU111" s="160"/>
      <c r="EV111" s="1241" t="str">
        <f>IF('FRONT PAGE'!$A$1="www.fly-logics.com","HOURS",0)</f>
        <v>HOURS</v>
      </c>
      <c r="EW111" s="1241"/>
      <c r="EX111" s="1241"/>
      <c r="EY111" s="1241"/>
      <c r="EZ111" s="1242"/>
      <c r="FA111" s="1140" t="str">
        <f>IF(SUMIFS(LOGBOOK!$AB$5:$AB$1036129,LOGBOOK!$D$5:$D$1036129,EY67,LOGBOOK!$AN$5:$AN$1036129,FO67,LOGBOOK!$E$5:$E$1036129,FE67)=0," ",SUMIFS(LOGBOOK!$AB$5:$AB$1036129,LOGBOOK!$D$5:$D$1036129,EY67,LOGBOOK!$AN$5:$AN$1036129,FO67,LOGBOOK!$E$5:$E$1036129,FE67))</f>
        <v xml:space="preserve"> </v>
      </c>
      <c r="FB111" s="1141"/>
      <c r="FC111" s="1141"/>
      <c r="FD111" s="1141"/>
      <c r="FE111" s="1141"/>
      <c r="FF111" s="1141"/>
      <c r="FG111" s="626"/>
      <c r="FH111" s="1243" t="str">
        <f>IF('FRONT PAGE'!$A$1="www.fly-logics.com","DAY",0)</f>
        <v>DAY</v>
      </c>
      <c r="FI111" s="1243"/>
      <c r="FJ111" s="1243"/>
      <c r="FK111" s="1243"/>
      <c r="FL111" s="1244"/>
      <c r="FM111" s="1140" t="str">
        <f>IF(SUMIFS(LOGBOOK!$T$5:$T$1036129,LOGBOOK!$D$5:$D$1036129,EY67,LOGBOOK!$E$5:$E$1036129,FE67,LOGBOOK!$AN$5:$AN$1036129,FO67,LOGBOOK!$AB$5:$AB$1036129,"&gt;0")=0," ",SUMIFS(LOGBOOK!$T$5:$T$1036129,LOGBOOK!$D$5:$D$1036129,EY67,LOGBOOK!$E$5:$E$1036129,FE67,LOGBOOK!$AN$5:$AN$1036129,FO67,LOGBOOK!$AB$5:$AB$1036129,"&gt;0"))</f>
        <v xml:space="preserve"> </v>
      </c>
      <c r="FN111" s="1141"/>
      <c r="FO111" s="1141"/>
      <c r="FP111" s="1141"/>
      <c r="FQ111" s="1141"/>
      <c r="FR111" s="1141"/>
      <c r="FS111" s="15"/>
      <c r="FT111" s="1143"/>
      <c r="FU111" s="1143"/>
      <c r="FV111" s="1143"/>
      <c r="FW111" s="1143"/>
      <c r="FX111" s="1143"/>
      <c r="FY111" s="1144"/>
      <c r="FZ111" s="1144"/>
      <c r="GA111" s="1144"/>
      <c r="GB111" s="1144"/>
      <c r="GC111" s="1146"/>
      <c r="GD111" s="1146"/>
      <c r="GE111" s="1146"/>
      <c r="GF111" s="1146"/>
      <c r="GG111" s="1146"/>
      <c r="GH111" s="1146"/>
      <c r="GI111" s="1146"/>
      <c r="GJ111" s="1146"/>
      <c r="GK111" s="1147"/>
      <c r="GL111" s="1147"/>
      <c r="GM111" s="1147"/>
      <c r="GN111" s="1147"/>
      <c r="GO111" s="1147"/>
      <c r="GP111" s="1147"/>
      <c r="GQ111" s="643"/>
      <c r="GR111" s="6"/>
    </row>
    <row r="112" spans="1:200" ht="8.85" customHeight="1" x14ac:dyDescent="0.25">
      <c r="A112" s="212"/>
      <c r="B112" s="160"/>
      <c r="C112" s="1241"/>
      <c r="D112" s="1241"/>
      <c r="E112" s="1241"/>
      <c r="F112" s="1241"/>
      <c r="G112" s="1242"/>
      <c r="H112" s="1142"/>
      <c r="I112" s="1141"/>
      <c r="J112" s="1141"/>
      <c r="K112" s="1141"/>
      <c r="L112" s="1141"/>
      <c r="M112" s="1141"/>
      <c r="N112" s="626"/>
      <c r="O112" s="1243"/>
      <c r="P112" s="1243"/>
      <c r="Q112" s="1243"/>
      <c r="R112" s="1243"/>
      <c r="S112" s="1244"/>
      <c r="T112" s="1142"/>
      <c r="U112" s="1141"/>
      <c r="V112" s="1141"/>
      <c r="W112" s="1141"/>
      <c r="X112" s="1141"/>
      <c r="Y112" s="1141"/>
      <c r="Z112" s="15"/>
      <c r="AA112" s="1158" t="str">
        <f>IF('FRONT PAGE'!$A$1="www.fly-logics.com","TOTAL
ANNUAL",0)</f>
        <v>TOTAL
ANNUAL</v>
      </c>
      <c r="AB112" s="1158"/>
      <c r="AC112" s="1158"/>
      <c r="AD112" s="1158"/>
      <c r="AE112" s="1158"/>
      <c r="AF112" s="1159" t="str">
        <f>IF(SUM(AF107,AF85)=0," ",SUM(AF107,AF85))</f>
        <v xml:space="preserve"> </v>
      </c>
      <c r="AG112" s="1159"/>
      <c r="AH112" s="1159"/>
      <c r="AI112" s="1160"/>
      <c r="AJ112" s="1159" t="str">
        <f>IF(SUM(AJ107,AJ85)=0," ",SUM(AJ107,AJ85))</f>
        <v xml:space="preserve"> </v>
      </c>
      <c r="AK112" s="1159"/>
      <c r="AL112" s="1159"/>
      <c r="AM112" s="1159"/>
      <c r="AN112" s="1159" t="str">
        <f>IF(SUM(AN107,AN85)=0," ",SUM(AN107,AN85))</f>
        <v xml:space="preserve"> </v>
      </c>
      <c r="AO112" s="1159"/>
      <c r="AP112" s="1159"/>
      <c r="AQ112" s="1159"/>
      <c r="AR112" s="1161" t="str">
        <f>IF(SUM(AR107,AR85)=0," ",SUM(AR107,AR85))</f>
        <v xml:space="preserve"> </v>
      </c>
      <c r="AS112" s="1161"/>
      <c r="AT112" s="1161"/>
      <c r="AU112" s="1161" t="str">
        <f>IF(SUM(AU107,AU85)=0," ",SUM(AU107,AU85))</f>
        <v xml:space="preserve"> </v>
      </c>
      <c r="AV112" s="1161"/>
      <c r="AW112" s="1161"/>
      <c r="AX112" s="643"/>
      <c r="AY112" s="160"/>
      <c r="AZ112" s="1241"/>
      <c r="BA112" s="1241"/>
      <c r="BB112" s="1241"/>
      <c r="BC112" s="1241"/>
      <c r="BD112" s="1242"/>
      <c r="BE112" s="1142"/>
      <c r="BF112" s="1141"/>
      <c r="BG112" s="1141"/>
      <c r="BH112" s="1141"/>
      <c r="BI112" s="1141"/>
      <c r="BJ112" s="1141"/>
      <c r="BK112" s="626"/>
      <c r="BL112" s="1243"/>
      <c r="BM112" s="1243"/>
      <c r="BN112" s="1243"/>
      <c r="BO112" s="1243"/>
      <c r="BP112" s="1244"/>
      <c r="BQ112" s="1142"/>
      <c r="BR112" s="1141"/>
      <c r="BS112" s="1141"/>
      <c r="BT112" s="1141"/>
      <c r="BU112" s="1141"/>
      <c r="BV112" s="1141"/>
      <c r="BW112" s="15"/>
      <c r="BX112" s="1158" t="str">
        <f>IF('FRONT PAGE'!$A$1="www.fly-logics.com","TOTAL
ANNUAL",0)</f>
        <v>TOTAL
ANNUAL</v>
      </c>
      <c r="BY112" s="1158"/>
      <c r="BZ112" s="1158"/>
      <c r="CA112" s="1158"/>
      <c r="CB112" s="1158"/>
      <c r="CC112" s="1159" t="str">
        <f>IF(SUM(CC107,CC85)=0," ",SUM(CC107,CC85))</f>
        <v xml:space="preserve"> </v>
      </c>
      <c r="CD112" s="1159"/>
      <c r="CE112" s="1159"/>
      <c r="CF112" s="1160"/>
      <c r="CG112" s="1159" t="str">
        <f>IF(SUM(CG107,CG85)=0," ",SUM(CG107,CG85))</f>
        <v xml:space="preserve"> </v>
      </c>
      <c r="CH112" s="1159"/>
      <c r="CI112" s="1159"/>
      <c r="CJ112" s="1159"/>
      <c r="CK112" s="1159" t="str">
        <f>IF(SUM(CK107,CK85)=0," ",SUM(CK107,CK85))</f>
        <v xml:space="preserve"> </v>
      </c>
      <c r="CL112" s="1159"/>
      <c r="CM112" s="1159"/>
      <c r="CN112" s="1159"/>
      <c r="CO112" s="1161" t="str">
        <f>IF(SUM(CO107,CO85)=0," ",SUM(CO107,CO85))</f>
        <v xml:space="preserve"> </v>
      </c>
      <c r="CP112" s="1161"/>
      <c r="CQ112" s="1161"/>
      <c r="CR112" s="1161" t="str">
        <f>IF(SUM(CR107,CR85)=0," ",SUM(CR107,CR85))</f>
        <v xml:space="preserve"> </v>
      </c>
      <c r="CS112" s="1161"/>
      <c r="CT112" s="1161"/>
      <c r="CU112" s="643"/>
      <c r="CV112" s="251"/>
      <c r="CW112" s="212"/>
      <c r="CX112" s="160"/>
      <c r="CY112" s="1241"/>
      <c r="CZ112" s="1241"/>
      <c r="DA112" s="1241"/>
      <c r="DB112" s="1241"/>
      <c r="DC112" s="1242"/>
      <c r="DD112" s="1142"/>
      <c r="DE112" s="1141"/>
      <c r="DF112" s="1141"/>
      <c r="DG112" s="1141"/>
      <c r="DH112" s="1141"/>
      <c r="DI112" s="1141"/>
      <c r="DJ112" s="626"/>
      <c r="DK112" s="1243"/>
      <c r="DL112" s="1243"/>
      <c r="DM112" s="1243"/>
      <c r="DN112" s="1243"/>
      <c r="DO112" s="1244"/>
      <c r="DP112" s="1142"/>
      <c r="DQ112" s="1141"/>
      <c r="DR112" s="1141"/>
      <c r="DS112" s="1141"/>
      <c r="DT112" s="1141"/>
      <c r="DU112" s="1141"/>
      <c r="DV112" s="15"/>
      <c r="DW112" s="1158" t="str">
        <f>IF('FRONT PAGE'!$A$1="www.fly-logics.com","TOTAL
ANNUAL",0)</f>
        <v>TOTAL
ANNUAL</v>
      </c>
      <c r="DX112" s="1158"/>
      <c r="DY112" s="1158"/>
      <c r="DZ112" s="1158"/>
      <c r="EA112" s="1158"/>
      <c r="EB112" s="1159" t="str">
        <f>IF(SUM(EB107,EB85)=0," ",SUM(EB107,EB85))</f>
        <v xml:space="preserve"> </v>
      </c>
      <c r="EC112" s="1159"/>
      <c r="ED112" s="1159"/>
      <c r="EE112" s="1160"/>
      <c r="EF112" s="1159" t="str">
        <f>IF(SUM(EF107,EF85)=0," ",SUM(EF107,EF85))</f>
        <v xml:space="preserve"> </v>
      </c>
      <c r="EG112" s="1159"/>
      <c r="EH112" s="1159"/>
      <c r="EI112" s="1159"/>
      <c r="EJ112" s="1159" t="str">
        <f>IF(SUM(EJ107,EJ85)=0," ",SUM(EJ107,EJ85))</f>
        <v xml:space="preserve"> </v>
      </c>
      <c r="EK112" s="1159"/>
      <c r="EL112" s="1159"/>
      <c r="EM112" s="1159"/>
      <c r="EN112" s="1161" t="str">
        <f>IF(SUM(EN107,EN85)=0," ",SUM(EN107,EN85))</f>
        <v xml:space="preserve"> </v>
      </c>
      <c r="EO112" s="1161"/>
      <c r="EP112" s="1161"/>
      <c r="EQ112" s="1161" t="str">
        <f>IF(SUM(EQ107,EQ85)=0," ",SUM(EQ107,EQ85))</f>
        <v xml:space="preserve"> </v>
      </c>
      <c r="ER112" s="1161"/>
      <c r="ES112" s="1161"/>
      <c r="ET112" s="643"/>
      <c r="EU112" s="160"/>
      <c r="EV112" s="1241"/>
      <c r="EW112" s="1241"/>
      <c r="EX112" s="1241"/>
      <c r="EY112" s="1241"/>
      <c r="EZ112" s="1242"/>
      <c r="FA112" s="1142"/>
      <c r="FB112" s="1141"/>
      <c r="FC112" s="1141"/>
      <c r="FD112" s="1141"/>
      <c r="FE112" s="1141"/>
      <c r="FF112" s="1141"/>
      <c r="FG112" s="626"/>
      <c r="FH112" s="1243"/>
      <c r="FI112" s="1243"/>
      <c r="FJ112" s="1243"/>
      <c r="FK112" s="1243"/>
      <c r="FL112" s="1244"/>
      <c r="FM112" s="1142"/>
      <c r="FN112" s="1141"/>
      <c r="FO112" s="1141"/>
      <c r="FP112" s="1141"/>
      <c r="FQ112" s="1141"/>
      <c r="FR112" s="1141"/>
      <c r="FS112" s="15"/>
      <c r="FT112" s="1158" t="str">
        <f>IF('FRONT PAGE'!$A$1="www.fly-logics.com","TOTAL
ANNUAL",0)</f>
        <v>TOTAL
ANNUAL</v>
      </c>
      <c r="FU112" s="1158"/>
      <c r="FV112" s="1158"/>
      <c r="FW112" s="1158"/>
      <c r="FX112" s="1158"/>
      <c r="FY112" s="1159" t="str">
        <f>IF(SUM(FY107,FY85)=0," ",SUM(FY107,FY85))</f>
        <v xml:space="preserve"> </v>
      </c>
      <c r="FZ112" s="1159"/>
      <c r="GA112" s="1159"/>
      <c r="GB112" s="1160"/>
      <c r="GC112" s="1159" t="str">
        <f>IF(SUM(GC107,GC85)=0," ",SUM(GC107,GC85))</f>
        <v xml:space="preserve"> </v>
      </c>
      <c r="GD112" s="1159"/>
      <c r="GE112" s="1159"/>
      <c r="GF112" s="1159"/>
      <c r="GG112" s="1159" t="str">
        <f>IF(SUM(GG107,GG85)=0," ",SUM(GG107,GG85))</f>
        <v xml:space="preserve"> </v>
      </c>
      <c r="GH112" s="1159"/>
      <c r="GI112" s="1159"/>
      <c r="GJ112" s="1159"/>
      <c r="GK112" s="1161" t="str">
        <f>IF(SUM(GK107,GK85)=0," ",SUM(GK107,GK85))</f>
        <v xml:space="preserve"> </v>
      </c>
      <c r="GL112" s="1161"/>
      <c r="GM112" s="1161"/>
      <c r="GN112" s="1161" t="str">
        <f>IF(SUM(GN107,GN85)=0," ",SUM(GN107,GN85))</f>
        <v xml:space="preserve"> </v>
      </c>
      <c r="GO112" s="1161"/>
      <c r="GP112" s="1161"/>
      <c r="GQ112" s="643"/>
      <c r="GR112" s="6"/>
    </row>
    <row r="113" spans="1:200" ht="3" customHeight="1" x14ac:dyDescent="0.25">
      <c r="A113" s="212"/>
      <c r="B113" s="160"/>
      <c r="C113" s="624"/>
      <c r="D113" s="624"/>
      <c r="E113" s="624"/>
      <c r="F113" s="624"/>
      <c r="G113" s="624"/>
      <c r="H113" s="624"/>
      <c r="I113" s="624"/>
      <c r="J113" s="624"/>
      <c r="K113" s="624"/>
      <c r="L113" s="624"/>
      <c r="M113" s="624"/>
      <c r="N113" s="624"/>
      <c r="O113" s="624"/>
      <c r="P113" s="624"/>
      <c r="Q113" s="624"/>
      <c r="R113" s="624"/>
      <c r="S113" s="624"/>
      <c r="T113" s="624"/>
      <c r="U113" s="624"/>
      <c r="V113" s="624"/>
      <c r="W113" s="624"/>
      <c r="X113" s="624"/>
      <c r="Y113" s="624"/>
      <c r="Z113" s="15"/>
      <c r="AA113" s="1158"/>
      <c r="AB113" s="1158"/>
      <c r="AC113" s="1158"/>
      <c r="AD113" s="1158"/>
      <c r="AE113" s="1158"/>
      <c r="AF113" s="1159"/>
      <c r="AG113" s="1159"/>
      <c r="AH113" s="1159"/>
      <c r="AI113" s="1160"/>
      <c r="AJ113" s="1159"/>
      <c r="AK113" s="1159"/>
      <c r="AL113" s="1159"/>
      <c r="AM113" s="1159"/>
      <c r="AN113" s="1159"/>
      <c r="AO113" s="1159"/>
      <c r="AP113" s="1159"/>
      <c r="AQ113" s="1159"/>
      <c r="AR113" s="1161"/>
      <c r="AS113" s="1161"/>
      <c r="AT113" s="1161"/>
      <c r="AU113" s="1161"/>
      <c r="AV113" s="1161"/>
      <c r="AW113" s="1161"/>
      <c r="AX113" s="643"/>
      <c r="AY113" s="160"/>
      <c r="AZ113" s="624"/>
      <c r="BA113" s="624"/>
      <c r="BB113" s="624"/>
      <c r="BC113" s="624"/>
      <c r="BD113" s="624"/>
      <c r="BE113" s="624"/>
      <c r="BF113" s="624"/>
      <c r="BG113" s="624"/>
      <c r="BH113" s="624"/>
      <c r="BI113" s="624"/>
      <c r="BJ113" s="624"/>
      <c r="BK113" s="624"/>
      <c r="BL113" s="624"/>
      <c r="BM113" s="624"/>
      <c r="BN113" s="624"/>
      <c r="BO113" s="624"/>
      <c r="BP113" s="624"/>
      <c r="BQ113" s="624"/>
      <c r="BR113" s="624"/>
      <c r="BS113" s="624"/>
      <c r="BT113" s="624"/>
      <c r="BU113" s="624"/>
      <c r="BV113" s="624"/>
      <c r="BW113" s="15"/>
      <c r="BX113" s="1158"/>
      <c r="BY113" s="1158"/>
      <c r="BZ113" s="1158"/>
      <c r="CA113" s="1158"/>
      <c r="CB113" s="1158"/>
      <c r="CC113" s="1159"/>
      <c r="CD113" s="1159"/>
      <c r="CE113" s="1159"/>
      <c r="CF113" s="1160"/>
      <c r="CG113" s="1159"/>
      <c r="CH113" s="1159"/>
      <c r="CI113" s="1159"/>
      <c r="CJ113" s="1159"/>
      <c r="CK113" s="1159"/>
      <c r="CL113" s="1159"/>
      <c r="CM113" s="1159"/>
      <c r="CN113" s="1159"/>
      <c r="CO113" s="1161"/>
      <c r="CP113" s="1161"/>
      <c r="CQ113" s="1161"/>
      <c r="CR113" s="1161"/>
      <c r="CS113" s="1161"/>
      <c r="CT113" s="1161"/>
      <c r="CU113" s="643"/>
      <c r="CV113" s="251"/>
      <c r="CW113" s="212"/>
      <c r="CX113" s="160"/>
      <c r="CY113" s="624"/>
      <c r="CZ113" s="624"/>
      <c r="DA113" s="624"/>
      <c r="DB113" s="624"/>
      <c r="DC113" s="624"/>
      <c r="DD113" s="624"/>
      <c r="DE113" s="624"/>
      <c r="DF113" s="624"/>
      <c r="DG113" s="624"/>
      <c r="DH113" s="624"/>
      <c r="DI113" s="624"/>
      <c r="DJ113" s="624"/>
      <c r="DK113" s="624"/>
      <c r="DL113" s="624"/>
      <c r="DM113" s="624"/>
      <c r="DN113" s="624"/>
      <c r="DO113" s="624"/>
      <c r="DP113" s="624"/>
      <c r="DQ113" s="624"/>
      <c r="DR113" s="624"/>
      <c r="DS113" s="624"/>
      <c r="DT113" s="624"/>
      <c r="DU113" s="624"/>
      <c r="DV113" s="15"/>
      <c r="DW113" s="1158"/>
      <c r="DX113" s="1158"/>
      <c r="DY113" s="1158"/>
      <c r="DZ113" s="1158"/>
      <c r="EA113" s="1158"/>
      <c r="EB113" s="1159"/>
      <c r="EC113" s="1159"/>
      <c r="ED113" s="1159"/>
      <c r="EE113" s="1160"/>
      <c r="EF113" s="1159"/>
      <c r="EG113" s="1159"/>
      <c r="EH113" s="1159"/>
      <c r="EI113" s="1159"/>
      <c r="EJ113" s="1159"/>
      <c r="EK113" s="1159"/>
      <c r="EL113" s="1159"/>
      <c r="EM113" s="1159"/>
      <c r="EN113" s="1161"/>
      <c r="EO113" s="1161"/>
      <c r="EP113" s="1161"/>
      <c r="EQ113" s="1161"/>
      <c r="ER113" s="1161"/>
      <c r="ES113" s="1161"/>
      <c r="ET113" s="643"/>
      <c r="EU113" s="160"/>
      <c r="EV113" s="624"/>
      <c r="EW113" s="624"/>
      <c r="EX113" s="624"/>
      <c r="EY113" s="624"/>
      <c r="EZ113" s="624"/>
      <c r="FA113" s="624"/>
      <c r="FB113" s="624"/>
      <c r="FC113" s="624"/>
      <c r="FD113" s="624"/>
      <c r="FE113" s="624"/>
      <c r="FF113" s="624"/>
      <c r="FG113" s="624"/>
      <c r="FH113" s="624"/>
      <c r="FI113" s="624"/>
      <c r="FJ113" s="624"/>
      <c r="FK113" s="624"/>
      <c r="FL113" s="624"/>
      <c r="FM113" s="624"/>
      <c r="FN113" s="624"/>
      <c r="FO113" s="624"/>
      <c r="FP113" s="624"/>
      <c r="FQ113" s="624"/>
      <c r="FR113" s="624"/>
      <c r="FS113" s="15"/>
      <c r="FT113" s="1158"/>
      <c r="FU113" s="1158"/>
      <c r="FV113" s="1158"/>
      <c r="FW113" s="1158"/>
      <c r="FX113" s="1158"/>
      <c r="FY113" s="1159"/>
      <c r="FZ113" s="1159"/>
      <c r="GA113" s="1159"/>
      <c r="GB113" s="1160"/>
      <c r="GC113" s="1159"/>
      <c r="GD113" s="1159"/>
      <c r="GE113" s="1159"/>
      <c r="GF113" s="1159"/>
      <c r="GG113" s="1159"/>
      <c r="GH113" s="1159"/>
      <c r="GI113" s="1159"/>
      <c r="GJ113" s="1159"/>
      <c r="GK113" s="1161"/>
      <c r="GL113" s="1161"/>
      <c r="GM113" s="1161"/>
      <c r="GN113" s="1161"/>
      <c r="GO113" s="1161"/>
      <c r="GP113" s="1161"/>
      <c r="GQ113" s="643"/>
      <c r="GR113" s="6"/>
    </row>
    <row r="114" spans="1:200" ht="10.5" customHeight="1" x14ac:dyDescent="0.25">
      <c r="A114" s="212"/>
      <c r="B114" s="160"/>
      <c r="C114" s="1243" t="str">
        <f>IF('FRONT PAGE'!$A$1="www.fly-logics.com","IFR",0)</f>
        <v>IFR</v>
      </c>
      <c r="D114" s="1243"/>
      <c r="E114" s="1243"/>
      <c r="F114" s="1243"/>
      <c r="G114" s="1244"/>
      <c r="H114" s="1140" t="str">
        <f>IF(SUMIFS(LOGBOOK!$V$5:$V$1036129,LOGBOOK!$D$5:$D$1036129,F67,LOGBOOK!$E$5:$E$1036129,L67,LOGBOOK!$AN$5:$AN$1036129,V67,LOGBOOK!$AB$5:$AB$1036129,"&gt;0")=0," ",SUMIFS(LOGBOOK!$V$5:$V$1036129,LOGBOOK!$D$5:$D$1036129,F67,LOGBOOK!$E$5:$E$1036129,L67,LOGBOOK!$AN$5:$AN$1036129,V67,LOGBOOK!$AB$5:$AB$1036129,"&gt;0"))</f>
        <v xml:space="preserve"> </v>
      </c>
      <c r="I114" s="1141"/>
      <c r="J114" s="1141"/>
      <c r="K114" s="1141"/>
      <c r="L114" s="1141"/>
      <c r="M114" s="1141"/>
      <c r="N114" s="626"/>
      <c r="O114" s="1243" t="str">
        <f>IF('FRONT PAGE'!$A$1="www.fly-logics.com","NIGHT",0)</f>
        <v>NIGHT</v>
      </c>
      <c r="P114" s="1243"/>
      <c r="Q114" s="1243"/>
      <c r="R114" s="1243"/>
      <c r="S114" s="1244"/>
      <c r="T114" s="1140" t="str">
        <f>IF(SUMIFS(LOGBOOK!$U$5:$U$1036129,LOGBOOK!$D$5:$D$1036129,F67,LOGBOOK!$E$5:$E$1036129,L67,LOGBOOK!$AN$5:$AN$1036129,V67,LOGBOOK!$AB$5:$AB$1036129,"&gt;0")=0," ",SUMIFS(LOGBOOK!$U$5:$U$1036129,LOGBOOK!$D$5:$D$1036129,F67,LOGBOOK!$E$5:$E$1036129,L67,LOGBOOK!$AN$5:$AN$1036129,V67,LOGBOOK!$AB$5:$AB$1036129,"&gt;0"))</f>
        <v xml:space="preserve"> </v>
      </c>
      <c r="U114" s="1141"/>
      <c r="V114" s="1141"/>
      <c r="W114" s="1141"/>
      <c r="X114" s="1141"/>
      <c r="Y114" s="1141"/>
      <c r="Z114" s="15"/>
      <c r="AA114" s="1158"/>
      <c r="AB114" s="1158"/>
      <c r="AC114" s="1158"/>
      <c r="AD114" s="1158"/>
      <c r="AE114" s="1158"/>
      <c r="AF114" s="1159"/>
      <c r="AG114" s="1159"/>
      <c r="AH114" s="1159"/>
      <c r="AI114" s="1160"/>
      <c r="AJ114" s="1159"/>
      <c r="AK114" s="1159"/>
      <c r="AL114" s="1159"/>
      <c r="AM114" s="1159"/>
      <c r="AN114" s="1159"/>
      <c r="AO114" s="1159"/>
      <c r="AP114" s="1159"/>
      <c r="AQ114" s="1159"/>
      <c r="AR114" s="1161"/>
      <c r="AS114" s="1161"/>
      <c r="AT114" s="1161"/>
      <c r="AU114" s="1161"/>
      <c r="AV114" s="1161"/>
      <c r="AW114" s="1161"/>
      <c r="AX114" s="643"/>
      <c r="AY114" s="160"/>
      <c r="AZ114" s="1243" t="str">
        <f>IF('FRONT PAGE'!$A$1="www.fly-logics.com","IFR",0)</f>
        <v>IFR</v>
      </c>
      <c r="BA114" s="1243"/>
      <c r="BB114" s="1243"/>
      <c r="BC114" s="1243"/>
      <c r="BD114" s="1244"/>
      <c r="BE114" s="1140" t="str">
        <f>IF(SUMIFS(LOGBOOK!$V$5:$V$1036129,LOGBOOK!$D$5:$D$1036129,BC67,LOGBOOK!$E$5:$E$1036129,BI67,LOGBOOK!$AN$5:$AN$1036129,BS67,LOGBOOK!$AB$5:$AB$1036129,"&gt;0")=0," ",SUMIFS(LOGBOOK!$V$5:$V$1036129,LOGBOOK!$D$5:$D$1036129,BC67,LOGBOOK!$E$5:$E$1036129,BI67,LOGBOOK!$AN$5:$AN$1036129,BS67,LOGBOOK!$AB$5:$AB$1036129,"&gt;0"))</f>
        <v xml:space="preserve"> </v>
      </c>
      <c r="BF114" s="1141"/>
      <c r="BG114" s="1141"/>
      <c r="BH114" s="1141"/>
      <c r="BI114" s="1141"/>
      <c r="BJ114" s="1141"/>
      <c r="BK114" s="626"/>
      <c r="BL114" s="1243" t="str">
        <f>IF('FRONT PAGE'!$A$1="www.fly-logics.com","NIGHT",0)</f>
        <v>NIGHT</v>
      </c>
      <c r="BM114" s="1243"/>
      <c r="BN114" s="1243"/>
      <c r="BO114" s="1243"/>
      <c r="BP114" s="1244"/>
      <c r="BQ114" s="1140" t="str">
        <f>IF(SUMIFS(LOGBOOK!$U$5:$U$1036129,LOGBOOK!$D$5:$D$1036129,BC67,LOGBOOK!$E$5:$E$1036129,BI67,LOGBOOK!$AN$5:$AN$1036129,BS67,LOGBOOK!$AB$5:$AB$1036129,"&gt;0")=0," ",SUMIFS(LOGBOOK!$U$5:$U$1036129,LOGBOOK!$D$5:$D$1036129,BC67,LOGBOOK!$E$5:$E$1036129,BI67,LOGBOOK!$AN$5:$AN$1036129,BS67,LOGBOOK!$AB$5:$AB$1036129,"&gt;0"))</f>
        <v xml:space="preserve"> </v>
      </c>
      <c r="BR114" s="1141"/>
      <c r="BS114" s="1141"/>
      <c r="BT114" s="1141"/>
      <c r="BU114" s="1141"/>
      <c r="BV114" s="1141"/>
      <c r="BW114" s="15"/>
      <c r="BX114" s="1158"/>
      <c r="BY114" s="1158"/>
      <c r="BZ114" s="1158"/>
      <c r="CA114" s="1158"/>
      <c r="CB114" s="1158"/>
      <c r="CC114" s="1159"/>
      <c r="CD114" s="1159"/>
      <c r="CE114" s="1159"/>
      <c r="CF114" s="1160"/>
      <c r="CG114" s="1159"/>
      <c r="CH114" s="1159"/>
      <c r="CI114" s="1159"/>
      <c r="CJ114" s="1159"/>
      <c r="CK114" s="1159"/>
      <c r="CL114" s="1159"/>
      <c r="CM114" s="1159"/>
      <c r="CN114" s="1159"/>
      <c r="CO114" s="1161"/>
      <c r="CP114" s="1161"/>
      <c r="CQ114" s="1161"/>
      <c r="CR114" s="1161"/>
      <c r="CS114" s="1161"/>
      <c r="CT114" s="1161"/>
      <c r="CU114" s="643"/>
      <c r="CV114" s="251"/>
      <c r="CW114" s="212"/>
      <c r="CX114" s="160"/>
      <c r="CY114" s="1243" t="str">
        <f>IF('FRONT PAGE'!$A$1="www.fly-logics.com","IFR",0)</f>
        <v>IFR</v>
      </c>
      <c r="CZ114" s="1243"/>
      <c r="DA114" s="1243"/>
      <c r="DB114" s="1243"/>
      <c r="DC114" s="1244"/>
      <c r="DD114" s="1140" t="str">
        <f>IF(SUMIFS(LOGBOOK!$V$5:$V$1036129,LOGBOOK!$D$5:$D$1036129,DB67,LOGBOOK!$E$5:$E$1036129,DH67,LOGBOOK!$AN$5:$AN$1036129,DR67,LOGBOOK!$AB$5:$AB$1036129,"&gt;0")=0," ",SUMIFS(LOGBOOK!$V$5:$V$1036129,LOGBOOK!$D$5:$D$1036129,DB67,LOGBOOK!$E$5:$E$1036129,DH67,LOGBOOK!$AN$5:$AN$1036129,DR67,LOGBOOK!$AB$5:$AB$1036129,"&gt;0"))</f>
        <v xml:space="preserve"> </v>
      </c>
      <c r="DE114" s="1141"/>
      <c r="DF114" s="1141"/>
      <c r="DG114" s="1141"/>
      <c r="DH114" s="1141"/>
      <c r="DI114" s="1141"/>
      <c r="DJ114" s="626"/>
      <c r="DK114" s="1243" t="str">
        <f>IF('FRONT PAGE'!$A$1="www.fly-logics.com","NIGHT",0)</f>
        <v>NIGHT</v>
      </c>
      <c r="DL114" s="1243"/>
      <c r="DM114" s="1243"/>
      <c r="DN114" s="1243"/>
      <c r="DO114" s="1244"/>
      <c r="DP114" s="1140" t="str">
        <f>IF(SUMIFS(LOGBOOK!$U$5:$U$1036129,LOGBOOK!$D$5:$D$1036129,DB67,LOGBOOK!$E$5:$E$1036129,DH67,LOGBOOK!$AN$5:$AN$1036129,DR67,LOGBOOK!$AB$5:$AB$1036129,"&gt;0")=0," ",SUMIFS(LOGBOOK!$U$5:$U$1036129,LOGBOOK!$D$5:$D$1036129,DB67,LOGBOOK!$E$5:$E$1036129,DH67,LOGBOOK!$AN$5:$AN$1036129,DR67,LOGBOOK!$AB$5:$AB$1036129,"&gt;0"))</f>
        <v xml:space="preserve"> </v>
      </c>
      <c r="DQ114" s="1141"/>
      <c r="DR114" s="1141"/>
      <c r="DS114" s="1141"/>
      <c r="DT114" s="1141"/>
      <c r="DU114" s="1141"/>
      <c r="DV114" s="15"/>
      <c r="DW114" s="1158"/>
      <c r="DX114" s="1158"/>
      <c r="DY114" s="1158"/>
      <c r="DZ114" s="1158"/>
      <c r="EA114" s="1158"/>
      <c r="EB114" s="1159"/>
      <c r="EC114" s="1159"/>
      <c r="ED114" s="1159"/>
      <c r="EE114" s="1160"/>
      <c r="EF114" s="1159"/>
      <c r="EG114" s="1159"/>
      <c r="EH114" s="1159"/>
      <c r="EI114" s="1159"/>
      <c r="EJ114" s="1159"/>
      <c r="EK114" s="1159"/>
      <c r="EL114" s="1159"/>
      <c r="EM114" s="1159"/>
      <c r="EN114" s="1161"/>
      <c r="EO114" s="1161"/>
      <c r="EP114" s="1161"/>
      <c r="EQ114" s="1161"/>
      <c r="ER114" s="1161"/>
      <c r="ES114" s="1161"/>
      <c r="ET114" s="643"/>
      <c r="EU114" s="160"/>
      <c r="EV114" s="1243" t="str">
        <f>IF('FRONT PAGE'!$A$1="www.fly-logics.com","IFR",0)</f>
        <v>IFR</v>
      </c>
      <c r="EW114" s="1243"/>
      <c r="EX114" s="1243"/>
      <c r="EY114" s="1243"/>
      <c r="EZ114" s="1244"/>
      <c r="FA114" s="1140" t="str">
        <f>IF(SUMIFS(LOGBOOK!$V$5:$V$1036129,LOGBOOK!$D$5:$D$1036129,EY67,LOGBOOK!$E$5:$E$1036129,FE67,LOGBOOK!$AN$5:$AN$1036129,FO67,LOGBOOK!$AB$5:$AB$1036129,"&gt;0")=0," ",SUMIFS(LOGBOOK!$V$5:$V$1036129,LOGBOOK!$D$5:$D$1036129,EY67,LOGBOOK!$E$5:$E$1036129,FE67,LOGBOOK!$AN$5:$AN$1036129,FO67,LOGBOOK!$AB$5:$AB$1036129,"&gt;0"))</f>
        <v xml:space="preserve"> </v>
      </c>
      <c r="FB114" s="1141"/>
      <c r="FC114" s="1141"/>
      <c r="FD114" s="1141"/>
      <c r="FE114" s="1141"/>
      <c r="FF114" s="1141"/>
      <c r="FG114" s="626"/>
      <c r="FH114" s="1243" t="str">
        <f>IF('FRONT PAGE'!$A$1="www.fly-logics.com","NIGHT",0)</f>
        <v>NIGHT</v>
      </c>
      <c r="FI114" s="1243"/>
      <c r="FJ114" s="1243"/>
      <c r="FK114" s="1243"/>
      <c r="FL114" s="1244"/>
      <c r="FM114" s="1140" t="str">
        <f>IF(SUMIFS(LOGBOOK!$U$5:$U$1036129,LOGBOOK!$D$5:$D$1036129,EY67,LOGBOOK!$E$5:$E$1036129,FE67,LOGBOOK!$AN$5:$AN$1036129,FO67,LOGBOOK!$AB$5:$AB$1036129,"&gt;0")=0," ",SUMIFS(LOGBOOK!$U$5:$U$1036129,LOGBOOK!$D$5:$D$1036129,EY67,LOGBOOK!$E$5:$E$1036129,FE67,LOGBOOK!$AN$5:$AN$1036129,FO67,LOGBOOK!$AB$5:$AB$1036129,"&gt;0"))</f>
        <v xml:space="preserve"> </v>
      </c>
      <c r="FN114" s="1141"/>
      <c r="FO114" s="1141"/>
      <c r="FP114" s="1141"/>
      <c r="FQ114" s="1141"/>
      <c r="FR114" s="1141"/>
      <c r="FS114" s="15"/>
      <c r="FT114" s="1158"/>
      <c r="FU114" s="1158"/>
      <c r="FV114" s="1158"/>
      <c r="FW114" s="1158"/>
      <c r="FX114" s="1158"/>
      <c r="FY114" s="1159"/>
      <c r="FZ114" s="1159"/>
      <c r="GA114" s="1159"/>
      <c r="GB114" s="1160"/>
      <c r="GC114" s="1159"/>
      <c r="GD114" s="1159"/>
      <c r="GE114" s="1159"/>
      <c r="GF114" s="1159"/>
      <c r="GG114" s="1159"/>
      <c r="GH114" s="1159"/>
      <c r="GI114" s="1159"/>
      <c r="GJ114" s="1159"/>
      <c r="GK114" s="1161"/>
      <c r="GL114" s="1161"/>
      <c r="GM114" s="1161"/>
      <c r="GN114" s="1161"/>
      <c r="GO114" s="1161"/>
      <c r="GP114" s="1161"/>
      <c r="GQ114" s="643"/>
      <c r="GR114" s="6"/>
    </row>
    <row r="115" spans="1:200" ht="4.5" customHeight="1" x14ac:dyDescent="0.25">
      <c r="A115" s="212"/>
      <c r="B115" s="160"/>
      <c r="C115" s="1243"/>
      <c r="D115" s="1243"/>
      <c r="E115" s="1243"/>
      <c r="F115" s="1243"/>
      <c r="G115" s="1244"/>
      <c r="H115" s="1142"/>
      <c r="I115" s="1141"/>
      <c r="J115" s="1141"/>
      <c r="K115" s="1141"/>
      <c r="L115" s="1141"/>
      <c r="M115" s="1141"/>
      <c r="N115" s="626"/>
      <c r="O115" s="1243"/>
      <c r="P115" s="1243"/>
      <c r="Q115" s="1243"/>
      <c r="R115" s="1243"/>
      <c r="S115" s="1244"/>
      <c r="T115" s="1142"/>
      <c r="U115" s="1141"/>
      <c r="V115" s="1141"/>
      <c r="W115" s="1141"/>
      <c r="X115" s="1141"/>
      <c r="Y115" s="1141"/>
      <c r="Z115" s="15"/>
      <c r="AA115" s="1158"/>
      <c r="AB115" s="1158"/>
      <c r="AC115" s="1158"/>
      <c r="AD115" s="1158"/>
      <c r="AE115" s="1158"/>
      <c r="AF115" s="1159"/>
      <c r="AG115" s="1159"/>
      <c r="AH115" s="1159"/>
      <c r="AI115" s="1160"/>
      <c r="AJ115" s="1159"/>
      <c r="AK115" s="1159"/>
      <c r="AL115" s="1159"/>
      <c r="AM115" s="1159"/>
      <c r="AN115" s="1159"/>
      <c r="AO115" s="1159"/>
      <c r="AP115" s="1159"/>
      <c r="AQ115" s="1159"/>
      <c r="AR115" s="1161"/>
      <c r="AS115" s="1161"/>
      <c r="AT115" s="1161"/>
      <c r="AU115" s="1161"/>
      <c r="AV115" s="1161"/>
      <c r="AW115" s="1161"/>
      <c r="AX115" s="643"/>
      <c r="AY115" s="160"/>
      <c r="AZ115" s="1243"/>
      <c r="BA115" s="1243"/>
      <c r="BB115" s="1243"/>
      <c r="BC115" s="1243"/>
      <c r="BD115" s="1244"/>
      <c r="BE115" s="1142"/>
      <c r="BF115" s="1141"/>
      <c r="BG115" s="1141"/>
      <c r="BH115" s="1141"/>
      <c r="BI115" s="1141"/>
      <c r="BJ115" s="1141"/>
      <c r="BK115" s="626"/>
      <c r="BL115" s="1243"/>
      <c r="BM115" s="1243"/>
      <c r="BN115" s="1243"/>
      <c r="BO115" s="1243"/>
      <c r="BP115" s="1244"/>
      <c r="BQ115" s="1142"/>
      <c r="BR115" s="1141"/>
      <c r="BS115" s="1141"/>
      <c r="BT115" s="1141"/>
      <c r="BU115" s="1141"/>
      <c r="BV115" s="1141"/>
      <c r="BW115" s="15"/>
      <c r="BX115" s="1158"/>
      <c r="BY115" s="1158"/>
      <c r="BZ115" s="1158"/>
      <c r="CA115" s="1158"/>
      <c r="CB115" s="1158"/>
      <c r="CC115" s="1159"/>
      <c r="CD115" s="1159"/>
      <c r="CE115" s="1159"/>
      <c r="CF115" s="1160"/>
      <c r="CG115" s="1159"/>
      <c r="CH115" s="1159"/>
      <c r="CI115" s="1159"/>
      <c r="CJ115" s="1159"/>
      <c r="CK115" s="1159"/>
      <c r="CL115" s="1159"/>
      <c r="CM115" s="1159"/>
      <c r="CN115" s="1159"/>
      <c r="CO115" s="1161"/>
      <c r="CP115" s="1161"/>
      <c r="CQ115" s="1161"/>
      <c r="CR115" s="1161"/>
      <c r="CS115" s="1161"/>
      <c r="CT115" s="1161"/>
      <c r="CU115" s="643"/>
      <c r="CV115" s="251"/>
      <c r="CW115" s="212"/>
      <c r="CX115" s="160"/>
      <c r="CY115" s="1243"/>
      <c r="CZ115" s="1243"/>
      <c r="DA115" s="1243"/>
      <c r="DB115" s="1243"/>
      <c r="DC115" s="1244"/>
      <c r="DD115" s="1142"/>
      <c r="DE115" s="1141"/>
      <c r="DF115" s="1141"/>
      <c r="DG115" s="1141"/>
      <c r="DH115" s="1141"/>
      <c r="DI115" s="1141"/>
      <c r="DJ115" s="626"/>
      <c r="DK115" s="1243"/>
      <c r="DL115" s="1243"/>
      <c r="DM115" s="1243"/>
      <c r="DN115" s="1243"/>
      <c r="DO115" s="1244"/>
      <c r="DP115" s="1142"/>
      <c r="DQ115" s="1141"/>
      <c r="DR115" s="1141"/>
      <c r="DS115" s="1141"/>
      <c r="DT115" s="1141"/>
      <c r="DU115" s="1141"/>
      <c r="DV115" s="15"/>
      <c r="DW115" s="1158"/>
      <c r="DX115" s="1158"/>
      <c r="DY115" s="1158"/>
      <c r="DZ115" s="1158"/>
      <c r="EA115" s="1158"/>
      <c r="EB115" s="1159"/>
      <c r="EC115" s="1159"/>
      <c r="ED115" s="1159"/>
      <c r="EE115" s="1160"/>
      <c r="EF115" s="1159"/>
      <c r="EG115" s="1159"/>
      <c r="EH115" s="1159"/>
      <c r="EI115" s="1159"/>
      <c r="EJ115" s="1159"/>
      <c r="EK115" s="1159"/>
      <c r="EL115" s="1159"/>
      <c r="EM115" s="1159"/>
      <c r="EN115" s="1161"/>
      <c r="EO115" s="1161"/>
      <c r="EP115" s="1161"/>
      <c r="EQ115" s="1161"/>
      <c r="ER115" s="1161"/>
      <c r="ES115" s="1161"/>
      <c r="ET115" s="643"/>
      <c r="EU115" s="160"/>
      <c r="EV115" s="1243"/>
      <c r="EW115" s="1243"/>
      <c r="EX115" s="1243"/>
      <c r="EY115" s="1243"/>
      <c r="EZ115" s="1244"/>
      <c r="FA115" s="1142"/>
      <c r="FB115" s="1141"/>
      <c r="FC115" s="1141"/>
      <c r="FD115" s="1141"/>
      <c r="FE115" s="1141"/>
      <c r="FF115" s="1141"/>
      <c r="FG115" s="626"/>
      <c r="FH115" s="1243"/>
      <c r="FI115" s="1243"/>
      <c r="FJ115" s="1243"/>
      <c r="FK115" s="1243"/>
      <c r="FL115" s="1244"/>
      <c r="FM115" s="1142"/>
      <c r="FN115" s="1141"/>
      <c r="FO115" s="1141"/>
      <c r="FP115" s="1141"/>
      <c r="FQ115" s="1141"/>
      <c r="FR115" s="1141"/>
      <c r="FS115" s="15"/>
      <c r="FT115" s="1158"/>
      <c r="FU115" s="1158"/>
      <c r="FV115" s="1158"/>
      <c r="FW115" s="1158"/>
      <c r="FX115" s="1158"/>
      <c r="FY115" s="1159"/>
      <c r="FZ115" s="1159"/>
      <c r="GA115" s="1159"/>
      <c r="GB115" s="1160"/>
      <c r="GC115" s="1159"/>
      <c r="GD115" s="1159"/>
      <c r="GE115" s="1159"/>
      <c r="GF115" s="1159"/>
      <c r="GG115" s="1159"/>
      <c r="GH115" s="1159"/>
      <c r="GI115" s="1159"/>
      <c r="GJ115" s="1159"/>
      <c r="GK115" s="1161"/>
      <c r="GL115" s="1161"/>
      <c r="GM115" s="1161"/>
      <c r="GN115" s="1161"/>
      <c r="GO115" s="1161"/>
      <c r="GP115" s="1161"/>
      <c r="GQ115" s="643"/>
      <c r="GR115" s="6"/>
    </row>
    <row r="116" spans="1:200" ht="5.25" customHeight="1" x14ac:dyDescent="0.25">
      <c r="A116" s="214"/>
      <c r="B116" s="1245"/>
      <c r="C116" s="1246"/>
      <c r="D116" s="1246"/>
      <c r="E116" s="1246"/>
      <c r="F116" s="1246"/>
      <c r="G116" s="1246"/>
      <c r="H116" s="1246"/>
      <c r="I116" s="1246"/>
      <c r="J116" s="1246"/>
      <c r="K116" s="1246"/>
      <c r="L116" s="1246"/>
      <c r="M116" s="1246"/>
      <c r="N116" s="1246"/>
      <c r="O116" s="1246"/>
      <c r="P116" s="1246"/>
      <c r="Q116" s="1246"/>
      <c r="R116" s="1246"/>
      <c r="S116" s="1246"/>
      <c r="T116" s="1246"/>
      <c r="U116" s="1246"/>
      <c r="V116" s="1246"/>
      <c r="W116" s="1246"/>
      <c r="X116" s="1246"/>
      <c r="Y116" s="1246"/>
      <c r="Z116" s="1246"/>
      <c r="AA116" s="1246"/>
      <c r="AB116" s="1246"/>
      <c r="AC116" s="1246"/>
      <c r="AD116" s="1246"/>
      <c r="AE116" s="1246"/>
      <c r="AF116" s="1246"/>
      <c r="AG116" s="1246"/>
      <c r="AH116" s="1246"/>
      <c r="AI116" s="1246"/>
      <c r="AJ116" s="1246"/>
      <c r="AK116" s="1246"/>
      <c r="AL116" s="1246"/>
      <c r="AM116" s="1246"/>
      <c r="AN116" s="1246"/>
      <c r="AO116" s="1246"/>
      <c r="AP116" s="1246"/>
      <c r="AQ116" s="1246"/>
      <c r="AR116" s="1246"/>
      <c r="AS116" s="1246"/>
      <c r="AT116" s="1246"/>
      <c r="AU116" s="1246"/>
      <c r="AV116" s="1246"/>
      <c r="AW116" s="1246"/>
      <c r="AX116" s="659"/>
      <c r="AY116" s="1245"/>
      <c r="AZ116" s="1246"/>
      <c r="BA116" s="1246"/>
      <c r="BB116" s="1246"/>
      <c r="BC116" s="1246"/>
      <c r="BD116" s="1246"/>
      <c r="BE116" s="1246"/>
      <c r="BF116" s="1246"/>
      <c r="BG116" s="1246"/>
      <c r="BH116" s="1246"/>
      <c r="BI116" s="1246"/>
      <c r="BJ116" s="1246"/>
      <c r="BK116" s="1246"/>
      <c r="BL116" s="1246"/>
      <c r="BM116" s="1246"/>
      <c r="BN116" s="1246"/>
      <c r="BO116" s="1246"/>
      <c r="BP116" s="1246"/>
      <c r="BQ116" s="1246"/>
      <c r="BR116" s="1246"/>
      <c r="BS116" s="1246"/>
      <c r="BT116" s="1246"/>
      <c r="BU116" s="1246"/>
      <c r="BV116" s="1246"/>
      <c r="BW116" s="1246"/>
      <c r="BX116" s="1246"/>
      <c r="BY116" s="1246"/>
      <c r="BZ116" s="1246"/>
      <c r="CA116" s="1246"/>
      <c r="CB116" s="1246"/>
      <c r="CC116" s="1246"/>
      <c r="CD116" s="1246"/>
      <c r="CE116" s="1246"/>
      <c r="CF116" s="1246"/>
      <c r="CG116" s="1246"/>
      <c r="CH116" s="1246"/>
      <c r="CI116" s="1246"/>
      <c r="CJ116" s="1246"/>
      <c r="CK116" s="1246"/>
      <c r="CL116" s="1246"/>
      <c r="CM116" s="1246"/>
      <c r="CN116" s="1246"/>
      <c r="CO116" s="1246"/>
      <c r="CP116" s="1246"/>
      <c r="CQ116" s="1246"/>
      <c r="CR116" s="1246"/>
      <c r="CS116" s="1246"/>
      <c r="CT116" s="1246"/>
      <c r="CU116" s="659"/>
      <c r="CV116" s="1247"/>
      <c r="CW116" s="214"/>
      <c r="CX116" s="1245"/>
      <c r="CY116" s="1246"/>
      <c r="CZ116" s="1246"/>
      <c r="DA116" s="1246"/>
      <c r="DB116" s="1246"/>
      <c r="DC116" s="1246"/>
      <c r="DD116" s="1246"/>
      <c r="DE116" s="1246"/>
      <c r="DF116" s="1246"/>
      <c r="DG116" s="1246"/>
      <c r="DH116" s="1246"/>
      <c r="DI116" s="1246"/>
      <c r="DJ116" s="1246"/>
      <c r="DK116" s="1246"/>
      <c r="DL116" s="1246"/>
      <c r="DM116" s="1246"/>
      <c r="DN116" s="1246"/>
      <c r="DO116" s="1246"/>
      <c r="DP116" s="1246"/>
      <c r="DQ116" s="1246"/>
      <c r="DR116" s="1246"/>
      <c r="DS116" s="1246"/>
      <c r="DT116" s="1246"/>
      <c r="DU116" s="1246"/>
      <c r="DV116" s="1246"/>
      <c r="DW116" s="1246"/>
      <c r="DX116" s="1246"/>
      <c r="DY116" s="1246"/>
      <c r="DZ116" s="1246"/>
      <c r="EA116" s="1246"/>
      <c r="EB116" s="1246"/>
      <c r="EC116" s="1246"/>
      <c r="ED116" s="1246"/>
      <c r="EE116" s="1246"/>
      <c r="EF116" s="1246"/>
      <c r="EG116" s="1246"/>
      <c r="EH116" s="1246"/>
      <c r="EI116" s="1246"/>
      <c r="EJ116" s="1246"/>
      <c r="EK116" s="1246"/>
      <c r="EL116" s="1246"/>
      <c r="EM116" s="1246"/>
      <c r="EN116" s="1246"/>
      <c r="EO116" s="1246"/>
      <c r="EP116" s="1246"/>
      <c r="EQ116" s="1246"/>
      <c r="ER116" s="1246"/>
      <c r="ES116" s="1246"/>
      <c r="ET116" s="659"/>
      <c r="EU116" s="1245"/>
      <c r="EV116" s="1246"/>
      <c r="EW116" s="1246"/>
      <c r="EX116" s="1246"/>
      <c r="EY116" s="1246"/>
      <c r="EZ116" s="1246"/>
      <c r="FA116" s="1246"/>
      <c r="FB116" s="1246"/>
      <c r="FC116" s="1246"/>
      <c r="FD116" s="1246"/>
      <c r="FE116" s="1246"/>
      <c r="FF116" s="1246"/>
      <c r="FG116" s="1246"/>
      <c r="FH116" s="1246"/>
      <c r="FI116" s="1246"/>
      <c r="FJ116" s="1246"/>
      <c r="FK116" s="1246"/>
      <c r="FL116" s="1246"/>
      <c r="FM116" s="1246"/>
      <c r="FN116" s="1246"/>
      <c r="FO116" s="1246"/>
      <c r="FP116" s="1246"/>
      <c r="FQ116" s="1246"/>
      <c r="FR116" s="1246"/>
      <c r="FS116" s="1246"/>
      <c r="FT116" s="1246"/>
      <c r="FU116" s="1246"/>
      <c r="FV116" s="1246"/>
      <c r="FW116" s="1246"/>
      <c r="FX116" s="1246"/>
      <c r="FY116" s="1246"/>
      <c r="FZ116" s="1246"/>
      <c r="GA116" s="1246"/>
      <c r="GB116" s="1246"/>
      <c r="GC116" s="1246"/>
      <c r="GD116" s="1246"/>
      <c r="GE116" s="1246"/>
      <c r="GF116" s="1246"/>
      <c r="GG116" s="1246"/>
      <c r="GH116" s="1246"/>
      <c r="GI116" s="1246"/>
      <c r="GJ116" s="1246"/>
      <c r="GK116" s="1246"/>
      <c r="GL116" s="1246"/>
      <c r="GM116" s="1246"/>
      <c r="GN116" s="1246"/>
      <c r="GO116" s="1246"/>
      <c r="GP116" s="1246"/>
      <c r="GQ116" s="659"/>
      <c r="GR116" s="6"/>
    </row>
    <row r="117" spans="1:200" ht="7.35" customHeight="1" x14ac:dyDescent="0.2">
      <c r="A117" s="1191" t="str">
        <f>IF(LOGBOOK!$A$2="  DATE  ","ANNUAL RESUME PER AIRCRAFT",0)</f>
        <v>ANNUAL RESUME PER AIRCRAFT</v>
      </c>
      <c r="B117" s="1192"/>
      <c r="C117" s="1192"/>
      <c r="D117" s="1192"/>
      <c r="E117" s="1192"/>
      <c r="F117" s="1192"/>
      <c r="G117" s="1192"/>
      <c r="H117" s="1192"/>
      <c r="I117" s="1192"/>
      <c r="J117" s="1192"/>
      <c r="K117" s="1192"/>
      <c r="L117" s="1192"/>
      <c r="M117" s="1192"/>
      <c r="N117" s="1192"/>
      <c r="O117" s="1192"/>
      <c r="P117" s="1192"/>
      <c r="Q117" s="1192"/>
      <c r="R117" s="1192"/>
      <c r="S117" s="1192"/>
      <c r="T117" s="1192"/>
      <c r="U117" s="1192"/>
      <c r="V117" s="1192"/>
      <c r="W117" s="1192"/>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213"/>
      <c r="AZ117" s="1213"/>
      <c r="BA117" s="1213"/>
      <c r="BB117" s="1213"/>
      <c r="BC117" s="1213"/>
      <c r="BD117" s="1213"/>
      <c r="BE117" s="1213"/>
      <c r="BF117" s="1213"/>
      <c r="BG117" s="1213"/>
      <c r="BH117" s="1213"/>
      <c r="BI117" s="1213"/>
      <c r="BJ117" s="1213"/>
      <c r="BK117" s="1213"/>
      <c r="BL117" s="1213"/>
      <c r="BM117" s="1213"/>
      <c r="BN117" s="1213"/>
      <c r="BO117" s="1213"/>
      <c r="BP117" s="1213"/>
      <c r="BQ117" s="1213"/>
      <c r="BR117" s="1213"/>
      <c r="BS117" s="1213"/>
      <c r="BT117" s="1213"/>
      <c r="BU117" s="1213"/>
      <c r="BV117" s="1213"/>
      <c r="BW117" s="1213"/>
      <c r="BX117" s="1213"/>
      <c r="BY117" s="1213"/>
      <c r="BZ117" s="1213"/>
      <c r="CA117" s="1213"/>
      <c r="CB117" s="1213"/>
      <c r="CC117" s="1213"/>
      <c r="CD117" s="1213"/>
      <c r="CE117" s="1213"/>
      <c r="CF117" s="1213"/>
      <c r="CG117" s="1213"/>
      <c r="CH117" s="1213"/>
      <c r="CI117" s="1213"/>
      <c r="CJ117" s="1213"/>
      <c r="CK117" s="1213"/>
      <c r="CL117" s="1213"/>
      <c r="CM117" s="1213"/>
      <c r="CN117" s="1213"/>
      <c r="CO117" s="1213"/>
      <c r="CP117" s="1213"/>
      <c r="CQ117" s="1213"/>
      <c r="CR117" s="1213"/>
      <c r="CS117" s="1213"/>
      <c r="CT117" s="1213"/>
      <c r="CU117" s="1213"/>
      <c r="CV117" s="246"/>
      <c r="CW117" s="1191" t="str">
        <f>IF(LOGBOOK!$A$2="  DATE  ","FLY LOGICS",0)</f>
        <v>FLY LOGICS</v>
      </c>
      <c r="CX117" s="1192"/>
      <c r="CY117" s="1192"/>
      <c r="CZ117" s="1192"/>
      <c r="DA117" s="1192"/>
      <c r="DB117" s="1192"/>
      <c r="DC117" s="1192"/>
      <c r="DD117" s="1192"/>
      <c r="DE117" s="1192"/>
      <c r="DF117" s="1192"/>
      <c r="DG117" s="1192"/>
      <c r="DH117" s="1192"/>
      <c r="DI117" s="1192"/>
      <c r="DJ117" s="1192"/>
      <c r="DK117" s="1192"/>
      <c r="DL117" s="1192"/>
      <c r="DM117" s="1192"/>
      <c r="DN117" s="1192"/>
      <c r="DO117" s="1192"/>
      <c r="DP117" s="1192"/>
      <c r="DQ117" s="1192"/>
      <c r="DR117" s="1192"/>
      <c r="DS117" s="1192"/>
      <c r="DT117" s="1192"/>
      <c r="DU117" s="1192"/>
      <c r="DV117" s="1192"/>
      <c r="DW117" s="1192"/>
      <c r="DX117" s="1192"/>
      <c r="DY117" s="1192"/>
      <c r="DZ117" s="1192"/>
      <c r="EA117" s="1192"/>
      <c r="EB117" s="1192"/>
      <c r="EC117" s="1192"/>
      <c r="ED117" s="1192"/>
      <c r="EE117" s="1192"/>
      <c r="EF117" s="1192"/>
      <c r="EG117" s="1192"/>
      <c r="EH117" s="1192"/>
      <c r="EI117" s="1192"/>
      <c r="EJ117" s="1192"/>
      <c r="EK117" s="1192"/>
      <c r="EL117" s="1192"/>
      <c r="EM117" s="1192"/>
      <c r="EN117" s="1192"/>
      <c r="EO117" s="1192"/>
      <c r="EP117" s="1192"/>
      <c r="EQ117" s="1192"/>
      <c r="ER117" s="1192"/>
      <c r="ES117" s="1192"/>
      <c r="ET117" s="1192"/>
      <c r="EU117" s="1213" t="str">
        <f>IF(LOGBOOK!$A$2="  DATE  ","ANNUAL RESUME PER AIRCRAFT",0)</f>
        <v>ANNUAL RESUME PER AIRCRAFT</v>
      </c>
      <c r="EV117" s="1213"/>
      <c r="EW117" s="1213"/>
      <c r="EX117" s="1213"/>
      <c r="EY117" s="1213"/>
      <c r="EZ117" s="1213"/>
      <c r="FA117" s="1213"/>
      <c r="FB117" s="1213"/>
      <c r="FC117" s="1213"/>
      <c r="FD117" s="1213"/>
      <c r="FE117" s="1213"/>
      <c r="FF117" s="1213"/>
      <c r="FG117" s="1213"/>
      <c r="FH117" s="1213"/>
      <c r="FI117" s="1213"/>
      <c r="FJ117" s="1213"/>
      <c r="FK117" s="1213"/>
      <c r="FL117" s="1213"/>
      <c r="FM117" s="1213"/>
      <c r="FN117" s="1213"/>
      <c r="FO117" s="1213"/>
      <c r="FP117" s="1213"/>
      <c r="FQ117" s="1213"/>
      <c r="FR117" s="1213"/>
      <c r="FS117" s="1213"/>
      <c r="FT117" s="1213"/>
      <c r="FU117" s="1213"/>
      <c r="FV117" s="1213"/>
      <c r="FW117" s="1213"/>
      <c r="FX117" s="1213"/>
      <c r="FY117" s="1213"/>
      <c r="FZ117" s="1213"/>
      <c r="GA117" s="1213"/>
      <c r="GB117" s="1213"/>
      <c r="GC117" s="1213"/>
      <c r="GD117" s="1213"/>
      <c r="GE117" s="1213"/>
      <c r="GF117" s="1213"/>
      <c r="GG117" s="1213"/>
      <c r="GH117" s="1213"/>
      <c r="GI117" s="1213"/>
      <c r="GJ117" s="1213"/>
      <c r="GK117" s="1213"/>
      <c r="GL117" s="1213"/>
      <c r="GM117" s="1213"/>
      <c r="GN117" s="1213"/>
      <c r="GO117" s="1213"/>
      <c r="GP117" s="1213"/>
      <c r="GQ117" s="1213"/>
      <c r="GR117" s="6"/>
    </row>
    <row r="118" spans="1:200" ht="7.35" customHeight="1" x14ac:dyDescent="0.2">
      <c r="A118" s="1193"/>
      <c r="B118" s="1194"/>
      <c r="C118" s="1194"/>
      <c r="D118" s="1194"/>
      <c r="E118" s="1194"/>
      <c r="F118" s="1194"/>
      <c r="G118" s="1194"/>
      <c r="H118" s="1194"/>
      <c r="I118" s="1194"/>
      <c r="J118" s="1194"/>
      <c r="K118" s="1194"/>
      <c r="L118" s="1194"/>
      <c r="M118" s="1194"/>
      <c r="N118" s="1194"/>
      <c r="O118" s="1194"/>
      <c r="P118" s="1194"/>
      <c r="Q118" s="1194"/>
      <c r="R118" s="1194"/>
      <c r="S118" s="1194"/>
      <c r="T118" s="1194"/>
      <c r="U118" s="1194"/>
      <c r="V118" s="1194"/>
      <c r="W118" s="1194"/>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194"/>
      <c r="AS118" s="1194"/>
      <c r="AT118" s="1194"/>
      <c r="AU118" s="1194"/>
      <c r="AV118" s="1194"/>
      <c r="AW118" s="1194"/>
      <c r="AX118" s="1194"/>
      <c r="AY118" s="1214"/>
      <c r="AZ118" s="1214"/>
      <c r="BA118" s="1214"/>
      <c r="BB118" s="1214"/>
      <c r="BC118" s="1214"/>
      <c r="BD118" s="1214"/>
      <c r="BE118" s="1214"/>
      <c r="BF118" s="1214"/>
      <c r="BG118" s="1214"/>
      <c r="BH118" s="1214"/>
      <c r="BI118" s="1214"/>
      <c r="BJ118" s="1214"/>
      <c r="BK118" s="1214"/>
      <c r="BL118" s="1214"/>
      <c r="BM118" s="1214"/>
      <c r="BN118" s="1214"/>
      <c r="BO118" s="1214"/>
      <c r="BP118" s="1214"/>
      <c r="BQ118" s="1214"/>
      <c r="BR118" s="1214"/>
      <c r="BS118" s="1214"/>
      <c r="BT118" s="1214"/>
      <c r="BU118" s="1214"/>
      <c r="BV118" s="1214"/>
      <c r="BW118" s="1214"/>
      <c r="BX118" s="1214"/>
      <c r="BY118" s="1214"/>
      <c r="BZ118" s="1214"/>
      <c r="CA118" s="1214"/>
      <c r="CB118" s="1214"/>
      <c r="CC118" s="1214"/>
      <c r="CD118" s="1214"/>
      <c r="CE118" s="1214"/>
      <c r="CF118" s="1214"/>
      <c r="CG118" s="1214"/>
      <c r="CH118" s="1214"/>
      <c r="CI118" s="1214"/>
      <c r="CJ118" s="1214"/>
      <c r="CK118" s="1214"/>
      <c r="CL118" s="1214"/>
      <c r="CM118" s="1214"/>
      <c r="CN118" s="1214"/>
      <c r="CO118" s="1214"/>
      <c r="CP118" s="1214"/>
      <c r="CQ118" s="1214"/>
      <c r="CR118" s="1214"/>
      <c r="CS118" s="1214"/>
      <c r="CT118" s="1214"/>
      <c r="CU118" s="1214"/>
      <c r="CV118" s="246"/>
      <c r="CW118" s="1193"/>
      <c r="CX118" s="1194"/>
      <c r="CY118" s="1194"/>
      <c r="CZ118" s="1194"/>
      <c r="DA118" s="1194"/>
      <c r="DB118" s="1194"/>
      <c r="DC118" s="1194"/>
      <c r="DD118" s="1194"/>
      <c r="DE118" s="1194"/>
      <c r="DF118" s="1194"/>
      <c r="DG118" s="1194"/>
      <c r="DH118" s="1194"/>
      <c r="DI118" s="1194"/>
      <c r="DJ118" s="1194"/>
      <c r="DK118" s="1194"/>
      <c r="DL118" s="1194"/>
      <c r="DM118" s="1194"/>
      <c r="DN118" s="1194"/>
      <c r="DO118" s="1194"/>
      <c r="DP118" s="1194"/>
      <c r="DQ118" s="1194"/>
      <c r="DR118" s="1194"/>
      <c r="DS118" s="1194"/>
      <c r="DT118" s="1194"/>
      <c r="DU118" s="1194"/>
      <c r="DV118" s="1194"/>
      <c r="DW118" s="1194"/>
      <c r="DX118" s="1194"/>
      <c r="DY118" s="1194"/>
      <c r="DZ118" s="1194"/>
      <c r="EA118" s="1194"/>
      <c r="EB118" s="1194"/>
      <c r="EC118" s="1194"/>
      <c r="ED118" s="1194"/>
      <c r="EE118" s="1194"/>
      <c r="EF118" s="1194"/>
      <c r="EG118" s="1194"/>
      <c r="EH118" s="1194"/>
      <c r="EI118" s="1194"/>
      <c r="EJ118" s="1194"/>
      <c r="EK118" s="1194"/>
      <c r="EL118" s="1194"/>
      <c r="EM118" s="1194"/>
      <c r="EN118" s="1194"/>
      <c r="EO118" s="1194"/>
      <c r="EP118" s="1194"/>
      <c r="EQ118" s="1194"/>
      <c r="ER118" s="1194"/>
      <c r="ES118" s="1194"/>
      <c r="ET118" s="1194"/>
      <c r="EU118" s="1214"/>
      <c r="EV118" s="1214"/>
      <c r="EW118" s="1214"/>
      <c r="EX118" s="1214"/>
      <c r="EY118" s="1214"/>
      <c r="EZ118" s="1214"/>
      <c r="FA118" s="1214"/>
      <c r="FB118" s="1214"/>
      <c r="FC118" s="1214"/>
      <c r="FD118" s="1214"/>
      <c r="FE118" s="1214"/>
      <c r="FF118" s="1214"/>
      <c r="FG118" s="1214"/>
      <c r="FH118" s="1214"/>
      <c r="FI118" s="1214"/>
      <c r="FJ118" s="1214"/>
      <c r="FK118" s="1214"/>
      <c r="FL118" s="1214"/>
      <c r="FM118" s="1214"/>
      <c r="FN118" s="1214"/>
      <c r="FO118" s="1214"/>
      <c r="FP118" s="1214"/>
      <c r="FQ118" s="1214"/>
      <c r="FR118" s="1214"/>
      <c r="FS118" s="1214"/>
      <c r="FT118" s="1214"/>
      <c r="FU118" s="1214"/>
      <c r="FV118" s="1214"/>
      <c r="FW118" s="1214"/>
      <c r="FX118" s="1214"/>
      <c r="FY118" s="1214"/>
      <c r="FZ118" s="1214"/>
      <c r="GA118" s="1214"/>
      <c r="GB118" s="1214"/>
      <c r="GC118" s="1214"/>
      <c r="GD118" s="1214"/>
      <c r="GE118" s="1214"/>
      <c r="GF118" s="1214"/>
      <c r="GG118" s="1214"/>
      <c r="GH118" s="1214"/>
      <c r="GI118" s="1214"/>
      <c r="GJ118" s="1214"/>
      <c r="GK118" s="1214"/>
      <c r="GL118" s="1214"/>
      <c r="GM118" s="1214"/>
      <c r="GN118" s="1214"/>
      <c r="GO118" s="1214"/>
      <c r="GP118" s="1214"/>
      <c r="GQ118" s="1214"/>
      <c r="GR118" s="6"/>
    </row>
    <row r="119" spans="1:200" ht="7.35" customHeight="1" x14ac:dyDescent="0.2">
      <c r="A119" s="1195"/>
      <c r="B119" s="1196"/>
      <c r="C119" s="1196"/>
      <c r="D119" s="1196"/>
      <c r="E119" s="1196"/>
      <c r="F119" s="1196"/>
      <c r="G119" s="1196"/>
      <c r="H119" s="1196"/>
      <c r="I119" s="1196"/>
      <c r="J119" s="1196"/>
      <c r="K119" s="1196"/>
      <c r="L119" s="1196"/>
      <c r="M119" s="1196"/>
      <c r="N119" s="1196"/>
      <c r="O119" s="1196"/>
      <c r="P119" s="1196"/>
      <c r="Q119" s="1196"/>
      <c r="R119" s="1196"/>
      <c r="S119" s="1196"/>
      <c r="T119" s="1196"/>
      <c r="U119" s="1196"/>
      <c r="V119" s="1196"/>
      <c r="W119" s="1196"/>
      <c r="X119" s="1196"/>
      <c r="Y119" s="1196"/>
      <c r="Z119" s="1196"/>
      <c r="AA119" s="1196"/>
      <c r="AB119" s="1196"/>
      <c r="AC119" s="1196"/>
      <c r="AD119" s="1196"/>
      <c r="AE119" s="1196"/>
      <c r="AF119" s="1196"/>
      <c r="AG119" s="1196"/>
      <c r="AH119" s="1196"/>
      <c r="AI119" s="1196"/>
      <c r="AJ119" s="1196"/>
      <c r="AK119" s="1196"/>
      <c r="AL119" s="1196"/>
      <c r="AM119" s="1196"/>
      <c r="AN119" s="1196"/>
      <c r="AO119" s="1196"/>
      <c r="AP119" s="1196"/>
      <c r="AQ119" s="1196"/>
      <c r="AR119" s="1196"/>
      <c r="AS119" s="1196"/>
      <c r="AT119" s="1196"/>
      <c r="AU119" s="1196"/>
      <c r="AV119" s="1196"/>
      <c r="AW119" s="1196"/>
      <c r="AX119" s="1196"/>
      <c r="AY119" s="1215"/>
      <c r="AZ119" s="1215"/>
      <c r="BA119" s="1215"/>
      <c r="BB119" s="1215"/>
      <c r="BC119" s="1215"/>
      <c r="BD119" s="1215"/>
      <c r="BE119" s="1215"/>
      <c r="BF119" s="1215"/>
      <c r="BG119" s="1215"/>
      <c r="BH119" s="1215"/>
      <c r="BI119" s="1215"/>
      <c r="BJ119" s="1215"/>
      <c r="BK119" s="1215"/>
      <c r="BL119" s="1215"/>
      <c r="BM119" s="1215"/>
      <c r="BN119" s="1215"/>
      <c r="BO119" s="1215"/>
      <c r="BP119" s="1215"/>
      <c r="BQ119" s="1215"/>
      <c r="BR119" s="1215"/>
      <c r="BS119" s="1215"/>
      <c r="BT119" s="1215"/>
      <c r="BU119" s="1215"/>
      <c r="BV119" s="1215"/>
      <c r="BW119" s="1215"/>
      <c r="BX119" s="1215"/>
      <c r="BY119" s="1215"/>
      <c r="BZ119" s="1215"/>
      <c r="CA119" s="1215"/>
      <c r="CB119" s="1215"/>
      <c r="CC119" s="1215"/>
      <c r="CD119" s="1215"/>
      <c r="CE119" s="1215"/>
      <c r="CF119" s="1215"/>
      <c r="CG119" s="1215"/>
      <c r="CH119" s="1215"/>
      <c r="CI119" s="1215"/>
      <c r="CJ119" s="1215"/>
      <c r="CK119" s="1215"/>
      <c r="CL119" s="1215"/>
      <c r="CM119" s="1215"/>
      <c r="CN119" s="1215"/>
      <c r="CO119" s="1215"/>
      <c r="CP119" s="1215"/>
      <c r="CQ119" s="1215"/>
      <c r="CR119" s="1215"/>
      <c r="CS119" s="1215"/>
      <c r="CT119" s="1215"/>
      <c r="CU119" s="1215"/>
      <c r="CV119" s="246"/>
      <c r="CW119" s="1195"/>
      <c r="CX119" s="1196"/>
      <c r="CY119" s="1196"/>
      <c r="CZ119" s="1196"/>
      <c r="DA119" s="1196"/>
      <c r="DB119" s="1196"/>
      <c r="DC119" s="1196"/>
      <c r="DD119" s="1196"/>
      <c r="DE119" s="1196"/>
      <c r="DF119" s="1196"/>
      <c r="DG119" s="1196"/>
      <c r="DH119" s="1196"/>
      <c r="DI119" s="1196"/>
      <c r="DJ119" s="1196"/>
      <c r="DK119" s="1196"/>
      <c r="DL119" s="1196"/>
      <c r="DM119" s="1196"/>
      <c r="DN119" s="1196"/>
      <c r="DO119" s="1196"/>
      <c r="DP119" s="1196"/>
      <c r="DQ119" s="1196"/>
      <c r="DR119" s="1196"/>
      <c r="DS119" s="1196"/>
      <c r="DT119" s="1196"/>
      <c r="DU119" s="1196"/>
      <c r="DV119" s="1196"/>
      <c r="DW119" s="1196"/>
      <c r="DX119" s="1196"/>
      <c r="DY119" s="1196"/>
      <c r="DZ119" s="1196"/>
      <c r="EA119" s="1196"/>
      <c r="EB119" s="1196"/>
      <c r="EC119" s="1196"/>
      <c r="ED119" s="1196"/>
      <c r="EE119" s="1196"/>
      <c r="EF119" s="1196"/>
      <c r="EG119" s="1196"/>
      <c r="EH119" s="1196"/>
      <c r="EI119" s="1196"/>
      <c r="EJ119" s="1196"/>
      <c r="EK119" s="1196"/>
      <c r="EL119" s="1196"/>
      <c r="EM119" s="1196"/>
      <c r="EN119" s="1196"/>
      <c r="EO119" s="1196"/>
      <c r="EP119" s="1196"/>
      <c r="EQ119" s="1196"/>
      <c r="ER119" s="1196"/>
      <c r="ES119" s="1196"/>
      <c r="ET119" s="1196"/>
      <c r="EU119" s="1215"/>
      <c r="EV119" s="1215"/>
      <c r="EW119" s="1215"/>
      <c r="EX119" s="1215"/>
      <c r="EY119" s="1215"/>
      <c r="EZ119" s="1215"/>
      <c r="FA119" s="1215"/>
      <c r="FB119" s="1215"/>
      <c r="FC119" s="1215"/>
      <c r="FD119" s="1215"/>
      <c r="FE119" s="1215"/>
      <c r="FF119" s="1215"/>
      <c r="FG119" s="1215"/>
      <c r="FH119" s="1215"/>
      <c r="FI119" s="1215"/>
      <c r="FJ119" s="1215"/>
      <c r="FK119" s="1215"/>
      <c r="FL119" s="1215"/>
      <c r="FM119" s="1215"/>
      <c r="FN119" s="1215"/>
      <c r="FO119" s="1215"/>
      <c r="FP119" s="1215"/>
      <c r="FQ119" s="1215"/>
      <c r="FR119" s="1215"/>
      <c r="FS119" s="1215"/>
      <c r="FT119" s="1215"/>
      <c r="FU119" s="1215"/>
      <c r="FV119" s="1215"/>
      <c r="FW119" s="1215"/>
      <c r="FX119" s="1215"/>
      <c r="FY119" s="1215"/>
      <c r="FZ119" s="1215"/>
      <c r="GA119" s="1215"/>
      <c r="GB119" s="1215"/>
      <c r="GC119" s="1215"/>
      <c r="GD119" s="1215"/>
      <c r="GE119" s="1215"/>
      <c r="GF119" s="1215"/>
      <c r="GG119" s="1215"/>
      <c r="GH119" s="1215"/>
      <c r="GI119" s="1215"/>
      <c r="GJ119" s="1215"/>
      <c r="GK119" s="1215"/>
      <c r="GL119" s="1215"/>
      <c r="GM119" s="1215"/>
      <c r="GN119" s="1215"/>
      <c r="GO119" s="1215"/>
      <c r="GP119" s="1215"/>
      <c r="GQ119" s="1215"/>
      <c r="GR119" s="6"/>
    </row>
    <row r="120" spans="1:200" s="6" customFormat="1" ht="7.35" customHeight="1" x14ac:dyDescent="0.25">
      <c r="A120" s="212"/>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61"/>
      <c r="AG120" s="161"/>
      <c r="AH120" s="161"/>
      <c r="AI120" s="161"/>
      <c r="AJ120" s="161"/>
      <c r="AK120" s="161"/>
      <c r="AL120" s="161"/>
      <c r="AM120" s="161"/>
      <c r="AN120" s="161"/>
      <c r="AO120" s="161"/>
      <c r="AP120" s="161"/>
      <c r="AQ120" s="161"/>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61"/>
      <c r="CD120" s="161"/>
      <c r="CE120" s="161"/>
      <c r="CF120" s="161"/>
      <c r="CG120" s="161"/>
      <c r="CH120" s="161"/>
      <c r="CI120" s="161"/>
      <c r="CJ120" s="161"/>
      <c r="CK120" s="161"/>
      <c r="CL120" s="161"/>
      <c r="CM120" s="161"/>
      <c r="CN120" s="161"/>
      <c r="CO120" s="15"/>
      <c r="CP120" s="15"/>
      <c r="CQ120" s="15"/>
      <c r="CR120" s="15"/>
      <c r="CS120" s="15"/>
      <c r="CT120" s="15"/>
      <c r="CU120" s="213"/>
      <c r="CV120" s="208"/>
      <c r="CW120" s="212"/>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61"/>
      <c r="EC120" s="161"/>
      <c r="ED120" s="161"/>
      <c r="EE120" s="161"/>
      <c r="EF120" s="161"/>
      <c r="EG120" s="161"/>
      <c r="EH120" s="161"/>
      <c r="EI120" s="161"/>
      <c r="EJ120" s="161"/>
      <c r="EK120" s="161"/>
      <c r="EL120" s="161"/>
      <c r="EM120" s="161"/>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c r="FL120" s="15"/>
      <c r="FM120" s="15"/>
      <c r="FN120" s="15"/>
      <c r="FO120" s="15"/>
      <c r="FP120" s="15"/>
      <c r="FQ120" s="15"/>
      <c r="FR120" s="15"/>
      <c r="FS120" s="15"/>
      <c r="FT120" s="15"/>
      <c r="FU120" s="15"/>
      <c r="FV120" s="15"/>
      <c r="FW120" s="15"/>
      <c r="FX120" s="15"/>
      <c r="FY120" s="161"/>
      <c r="FZ120" s="161"/>
      <c r="GA120" s="161"/>
      <c r="GB120" s="161"/>
      <c r="GC120" s="161"/>
      <c r="GD120" s="161"/>
      <c r="GE120" s="161"/>
      <c r="GF120" s="161"/>
      <c r="GG120" s="161"/>
      <c r="GH120" s="161"/>
      <c r="GI120" s="161"/>
      <c r="GJ120" s="161"/>
      <c r="GK120" s="15"/>
      <c r="GL120" s="15"/>
      <c r="GM120" s="15"/>
      <c r="GN120" s="15"/>
      <c r="GO120" s="15"/>
      <c r="GP120" s="15"/>
      <c r="GQ120" s="213"/>
    </row>
    <row r="121" spans="1:200" ht="6.75" customHeight="1" thickBot="1" x14ac:dyDescent="0.3">
      <c r="A121" s="212"/>
      <c r="B121" s="1183" t="str">
        <f>IF('FRONT PAGE'!$A$1="www.fly-logics.com","MANUFACTURER &amp; MODEL",0)</f>
        <v>MANUFACTURER &amp; MODEL</v>
      </c>
      <c r="C121" s="1184"/>
      <c r="D121" s="1184"/>
      <c r="E121" s="1184"/>
      <c r="F121" s="1184"/>
      <c r="G121" s="1184"/>
      <c r="H121" s="1184"/>
      <c r="I121" s="1184"/>
      <c r="J121" s="1184"/>
      <c r="K121" s="1184"/>
      <c r="L121" s="1197"/>
      <c r="M121" s="1197"/>
      <c r="N121" s="1197"/>
      <c r="O121" s="1197"/>
      <c r="P121" s="1197"/>
      <c r="Q121" s="1197"/>
      <c r="R121" s="1197"/>
      <c r="S121" s="1197"/>
      <c r="T121" s="1197"/>
      <c r="U121" s="1197"/>
      <c r="V121" s="1197"/>
      <c r="W121" s="1197"/>
      <c r="X121" s="1197"/>
      <c r="Y121" s="1197"/>
      <c r="Z121" s="1197"/>
      <c r="AA121" s="1197"/>
      <c r="AB121" s="1197"/>
      <c r="AC121" s="1197"/>
      <c r="AD121" s="1197"/>
      <c r="AE121" s="1198"/>
      <c r="AF121" s="1163" t="str">
        <f>IF('FRONT PAGE'!$A$1="www.fly-logics.com","PIC",0)</f>
        <v>PIC</v>
      </c>
      <c r="AG121" s="1164"/>
      <c r="AH121" s="1164"/>
      <c r="AI121" s="1165"/>
      <c r="AJ121" s="1163" t="str">
        <f>IF('FRONT PAGE'!$A$1="www.fly-logics.com","SIC",0)</f>
        <v>SIC</v>
      </c>
      <c r="AK121" s="1164"/>
      <c r="AL121" s="1164"/>
      <c r="AM121" s="1165"/>
      <c r="AN121" s="1163" t="str">
        <f>IF('FRONT PAGE'!$A$1="www.fly-logics.com","INSTR.",0)</f>
        <v>INSTR.</v>
      </c>
      <c r="AO121" s="1164"/>
      <c r="AP121" s="1164"/>
      <c r="AQ121" s="1165"/>
      <c r="AR121" s="1166" t="str">
        <f>IF('FRONT PAGE'!$A$1="www.fly-logics.com","Landings",0)</f>
        <v>Landings</v>
      </c>
      <c r="AS121" s="1167"/>
      <c r="AT121" s="1167"/>
      <c r="AU121" s="1167"/>
      <c r="AV121" s="1167"/>
      <c r="AW121" s="1168"/>
      <c r="AX121" s="643"/>
      <c r="AY121" s="1183" t="str">
        <f>IF('FRONT PAGE'!$A$1="www.fly-logics.com","MANUFACTURER &amp; MODEL",0)</f>
        <v>MANUFACTURER &amp; MODEL</v>
      </c>
      <c r="AZ121" s="1184"/>
      <c r="BA121" s="1184"/>
      <c r="BB121" s="1184"/>
      <c r="BC121" s="1184"/>
      <c r="BD121" s="1184"/>
      <c r="BE121" s="1184"/>
      <c r="BF121" s="1184"/>
      <c r="BG121" s="1184"/>
      <c r="BH121" s="1184"/>
      <c r="BI121" s="1197"/>
      <c r="BJ121" s="1197"/>
      <c r="BK121" s="1197"/>
      <c r="BL121" s="1197"/>
      <c r="BM121" s="1197"/>
      <c r="BN121" s="1197"/>
      <c r="BO121" s="1197"/>
      <c r="BP121" s="1197"/>
      <c r="BQ121" s="1197"/>
      <c r="BR121" s="1197"/>
      <c r="BS121" s="1197"/>
      <c r="BT121" s="1197"/>
      <c r="BU121" s="1197"/>
      <c r="BV121" s="1197"/>
      <c r="BW121" s="1197"/>
      <c r="BX121" s="1197"/>
      <c r="BY121" s="1197"/>
      <c r="BZ121" s="1197"/>
      <c r="CA121" s="1197"/>
      <c r="CB121" s="1198"/>
      <c r="CC121" s="1163" t="str">
        <f>IF('FRONT PAGE'!$A$1="www.fly-logics.com","PIC",0)</f>
        <v>PIC</v>
      </c>
      <c r="CD121" s="1164"/>
      <c r="CE121" s="1164"/>
      <c r="CF121" s="1165"/>
      <c r="CG121" s="1163" t="str">
        <f>IF('FRONT PAGE'!$A$1="www.fly-logics.com","SIC",0)</f>
        <v>SIC</v>
      </c>
      <c r="CH121" s="1164"/>
      <c r="CI121" s="1164"/>
      <c r="CJ121" s="1165"/>
      <c r="CK121" s="1163" t="str">
        <f>IF('FRONT PAGE'!$A$1="www.fly-logics.com","INSTR.",0)</f>
        <v>INSTR.</v>
      </c>
      <c r="CL121" s="1164"/>
      <c r="CM121" s="1164"/>
      <c r="CN121" s="1165"/>
      <c r="CO121" s="1166" t="str">
        <f>IF('FRONT PAGE'!$A$1="www.fly-logics.com","Landings",0)</f>
        <v>Landings</v>
      </c>
      <c r="CP121" s="1167"/>
      <c r="CQ121" s="1167"/>
      <c r="CR121" s="1167"/>
      <c r="CS121" s="1167"/>
      <c r="CT121" s="1168"/>
      <c r="CU121" s="643"/>
      <c r="CV121" s="247"/>
      <c r="CW121" s="212"/>
      <c r="CX121" s="1183" t="str">
        <f>IF('FRONT PAGE'!$A$1="www.fly-logics.com","MANUFACTURER &amp; MODEL",0)</f>
        <v>MANUFACTURER &amp; MODEL</v>
      </c>
      <c r="CY121" s="1184"/>
      <c r="CZ121" s="1184"/>
      <c r="DA121" s="1184"/>
      <c r="DB121" s="1184"/>
      <c r="DC121" s="1184"/>
      <c r="DD121" s="1184"/>
      <c r="DE121" s="1184"/>
      <c r="DF121" s="1184"/>
      <c r="DG121" s="1184"/>
      <c r="DH121" s="1197"/>
      <c r="DI121" s="1197"/>
      <c r="DJ121" s="1197"/>
      <c r="DK121" s="1197"/>
      <c r="DL121" s="1197"/>
      <c r="DM121" s="1197"/>
      <c r="DN121" s="1197"/>
      <c r="DO121" s="1197"/>
      <c r="DP121" s="1197"/>
      <c r="DQ121" s="1197"/>
      <c r="DR121" s="1197"/>
      <c r="DS121" s="1197"/>
      <c r="DT121" s="1197"/>
      <c r="DU121" s="1197"/>
      <c r="DV121" s="1197"/>
      <c r="DW121" s="1197"/>
      <c r="DX121" s="1197"/>
      <c r="DY121" s="1197"/>
      <c r="DZ121" s="1197"/>
      <c r="EA121" s="1198"/>
      <c r="EB121" s="1163" t="str">
        <f>IF('FRONT PAGE'!$A$1="www.fly-logics.com","PIC",0)</f>
        <v>PIC</v>
      </c>
      <c r="EC121" s="1164"/>
      <c r="ED121" s="1164"/>
      <c r="EE121" s="1165"/>
      <c r="EF121" s="1163" t="str">
        <f>IF('FRONT PAGE'!$A$1="www.fly-logics.com","SIC",0)</f>
        <v>SIC</v>
      </c>
      <c r="EG121" s="1164"/>
      <c r="EH121" s="1164"/>
      <c r="EI121" s="1165"/>
      <c r="EJ121" s="1163" t="str">
        <f>IF('FRONT PAGE'!$A$1="www.fly-logics.com","INSTR.",0)</f>
        <v>INSTR.</v>
      </c>
      <c r="EK121" s="1164"/>
      <c r="EL121" s="1164"/>
      <c r="EM121" s="1165"/>
      <c r="EN121" s="1166" t="str">
        <f>IF('FRONT PAGE'!$A$1="www.fly-logics.com","Landings",0)</f>
        <v>Landings</v>
      </c>
      <c r="EO121" s="1167"/>
      <c r="EP121" s="1167"/>
      <c r="EQ121" s="1167"/>
      <c r="ER121" s="1167"/>
      <c r="ES121" s="1168"/>
      <c r="ET121" s="643"/>
      <c r="EU121" s="1183" t="str">
        <f>IF('FRONT PAGE'!$A$1="www.fly-logics.com","MANUFACTURER &amp; MODEL",0)</f>
        <v>MANUFACTURER &amp; MODEL</v>
      </c>
      <c r="EV121" s="1184"/>
      <c r="EW121" s="1184"/>
      <c r="EX121" s="1184"/>
      <c r="EY121" s="1184"/>
      <c r="EZ121" s="1184"/>
      <c r="FA121" s="1184"/>
      <c r="FB121" s="1184"/>
      <c r="FC121" s="1184"/>
      <c r="FD121" s="1184"/>
      <c r="FE121" s="1197"/>
      <c r="FF121" s="1197"/>
      <c r="FG121" s="1197"/>
      <c r="FH121" s="1197"/>
      <c r="FI121" s="1197"/>
      <c r="FJ121" s="1197"/>
      <c r="FK121" s="1197"/>
      <c r="FL121" s="1197"/>
      <c r="FM121" s="1197"/>
      <c r="FN121" s="1197"/>
      <c r="FO121" s="1197"/>
      <c r="FP121" s="1197"/>
      <c r="FQ121" s="1197"/>
      <c r="FR121" s="1197"/>
      <c r="FS121" s="1197"/>
      <c r="FT121" s="1197"/>
      <c r="FU121" s="1197"/>
      <c r="FV121" s="1197"/>
      <c r="FW121" s="1197"/>
      <c r="FX121" s="1198"/>
      <c r="FY121" s="1163" t="str">
        <f>IF('FRONT PAGE'!$A$1="www.fly-logics.com","PIC",0)</f>
        <v>PIC</v>
      </c>
      <c r="FZ121" s="1164"/>
      <c r="GA121" s="1164"/>
      <c r="GB121" s="1165"/>
      <c r="GC121" s="1163" t="str">
        <f>IF('FRONT PAGE'!$A$1="www.fly-logics.com","SIC",0)</f>
        <v>SIC</v>
      </c>
      <c r="GD121" s="1164"/>
      <c r="GE121" s="1164"/>
      <c r="GF121" s="1165"/>
      <c r="GG121" s="1163" t="str">
        <f>IF('FRONT PAGE'!$A$1="www.fly-logics.com","INSTR.",0)</f>
        <v>INSTR.</v>
      </c>
      <c r="GH121" s="1164"/>
      <c r="GI121" s="1164"/>
      <c r="GJ121" s="1165"/>
      <c r="GK121" s="1166" t="str">
        <f>IF('FRONT PAGE'!$A$1="www.fly-logics.com","Landings",0)</f>
        <v>Landings</v>
      </c>
      <c r="GL121" s="1167"/>
      <c r="GM121" s="1167"/>
      <c r="GN121" s="1167"/>
      <c r="GO121" s="1167"/>
      <c r="GP121" s="1168"/>
      <c r="GQ121" s="643"/>
      <c r="GR121" s="6"/>
    </row>
    <row r="122" spans="1:200" ht="8.85" customHeight="1" x14ac:dyDescent="0.25">
      <c r="A122" s="212"/>
      <c r="B122" s="1185"/>
      <c r="C122" s="1186"/>
      <c r="D122" s="1186"/>
      <c r="E122" s="1186"/>
      <c r="F122" s="1186"/>
      <c r="G122" s="1186"/>
      <c r="H122" s="1186"/>
      <c r="I122" s="1186"/>
      <c r="J122" s="1186"/>
      <c r="K122" s="1186"/>
      <c r="L122" s="1119"/>
      <c r="M122" s="1120"/>
      <c r="N122" s="1120"/>
      <c r="O122" s="1120"/>
      <c r="P122" s="1120"/>
      <c r="Q122" s="1120"/>
      <c r="R122" s="1120"/>
      <c r="S122" s="1120"/>
      <c r="T122" s="1120"/>
      <c r="U122" s="1120"/>
      <c r="V122" s="1120"/>
      <c r="W122" s="1120"/>
      <c r="X122" s="1120"/>
      <c r="Y122" s="1120"/>
      <c r="Z122" s="1120"/>
      <c r="AA122" s="1120"/>
      <c r="AB122" s="1120"/>
      <c r="AC122" s="1120"/>
      <c r="AD122" s="1121"/>
      <c r="AE122" s="1199"/>
      <c r="AF122" s="1169"/>
      <c r="AG122" s="1170"/>
      <c r="AH122" s="1170"/>
      <c r="AI122" s="1171"/>
      <c r="AJ122" s="1169"/>
      <c r="AK122" s="1170"/>
      <c r="AL122" s="1170"/>
      <c r="AM122" s="1171"/>
      <c r="AN122" s="1169"/>
      <c r="AO122" s="1170"/>
      <c r="AP122" s="1170"/>
      <c r="AQ122" s="1171"/>
      <c r="AR122" s="1172"/>
      <c r="AS122" s="1173"/>
      <c r="AT122" s="1173"/>
      <c r="AU122" s="1173"/>
      <c r="AV122" s="1173"/>
      <c r="AW122" s="1174"/>
      <c r="AX122" s="643"/>
      <c r="AY122" s="1185"/>
      <c r="AZ122" s="1186"/>
      <c r="BA122" s="1186"/>
      <c r="BB122" s="1186"/>
      <c r="BC122" s="1186"/>
      <c r="BD122" s="1186"/>
      <c r="BE122" s="1186"/>
      <c r="BF122" s="1186"/>
      <c r="BG122" s="1186"/>
      <c r="BH122" s="1186"/>
      <c r="BI122" s="1119"/>
      <c r="BJ122" s="1120"/>
      <c r="BK122" s="1120"/>
      <c r="BL122" s="1120"/>
      <c r="BM122" s="1120"/>
      <c r="BN122" s="1120"/>
      <c r="BO122" s="1120"/>
      <c r="BP122" s="1120"/>
      <c r="BQ122" s="1120"/>
      <c r="BR122" s="1120"/>
      <c r="BS122" s="1120"/>
      <c r="BT122" s="1120"/>
      <c r="BU122" s="1120"/>
      <c r="BV122" s="1120"/>
      <c r="BW122" s="1120"/>
      <c r="BX122" s="1120"/>
      <c r="BY122" s="1120"/>
      <c r="BZ122" s="1120"/>
      <c r="CA122" s="1121"/>
      <c r="CB122" s="1199"/>
      <c r="CC122" s="1169"/>
      <c r="CD122" s="1170"/>
      <c r="CE122" s="1170"/>
      <c r="CF122" s="1171"/>
      <c r="CG122" s="1169"/>
      <c r="CH122" s="1170"/>
      <c r="CI122" s="1170"/>
      <c r="CJ122" s="1171"/>
      <c r="CK122" s="1169"/>
      <c r="CL122" s="1170"/>
      <c r="CM122" s="1170"/>
      <c r="CN122" s="1171"/>
      <c r="CO122" s="1172"/>
      <c r="CP122" s="1173"/>
      <c r="CQ122" s="1173"/>
      <c r="CR122" s="1173"/>
      <c r="CS122" s="1173"/>
      <c r="CT122" s="1174"/>
      <c r="CU122" s="643"/>
      <c r="CV122" s="247"/>
      <c r="CW122" s="212"/>
      <c r="CX122" s="1185"/>
      <c r="CY122" s="1186"/>
      <c r="CZ122" s="1186"/>
      <c r="DA122" s="1186"/>
      <c r="DB122" s="1186"/>
      <c r="DC122" s="1186"/>
      <c r="DD122" s="1186"/>
      <c r="DE122" s="1186"/>
      <c r="DF122" s="1186"/>
      <c r="DG122" s="1186"/>
      <c r="DH122" s="1119"/>
      <c r="DI122" s="1120"/>
      <c r="DJ122" s="1120"/>
      <c r="DK122" s="1120"/>
      <c r="DL122" s="1120"/>
      <c r="DM122" s="1120"/>
      <c r="DN122" s="1120"/>
      <c r="DO122" s="1120"/>
      <c r="DP122" s="1120"/>
      <c r="DQ122" s="1120"/>
      <c r="DR122" s="1120"/>
      <c r="DS122" s="1120"/>
      <c r="DT122" s="1120"/>
      <c r="DU122" s="1120"/>
      <c r="DV122" s="1120"/>
      <c r="DW122" s="1120"/>
      <c r="DX122" s="1120"/>
      <c r="DY122" s="1120"/>
      <c r="DZ122" s="1121"/>
      <c r="EA122" s="1199"/>
      <c r="EB122" s="1169"/>
      <c r="EC122" s="1170"/>
      <c r="ED122" s="1170"/>
      <c r="EE122" s="1171"/>
      <c r="EF122" s="1169"/>
      <c r="EG122" s="1170"/>
      <c r="EH122" s="1170"/>
      <c r="EI122" s="1171"/>
      <c r="EJ122" s="1169"/>
      <c r="EK122" s="1170"/>
      <c r="EL122" s="1170"/>
      <c r="EM122" s="1171"/>
      <c r="EN122" s="1172"/>
      <c r="EO122" s="1173"/>
      <c r="EP122" s="1173"/>
      <c r="EQ122" s="1173"/>
      <c r="ER122" s="1173"/>
      <c r="ES122" s="1174"/>
      <c r="ET122" s="643"/>
      <c r="EU122" s="1185"/>
      <c r="EV122" s="1186"/>
      <c r="EW122" s="1186"/>
      <c r="EX122" s="1186"/>
      <c r="EY122" s="1186"/>
      <c r="EZ122" s="1186"/>
      <c r="FA122" s="1186"/>
      <c r="FB122" s="1186"/>
      <c r="FC122" s="1186"/>
      <c r="FD122" s="1186"/>
      <c r="FE122" s="1119"/>
      <c r="FF122" s="1120"/>
      <c r="FG122" s="1120"/>
      <c r="FH122" s="1120"/>
      <c r="FI122" s="1120"/>
      <c r="FJ122" s="1120"/>
      <c r="FK122" s="1120"/>
      <c r="FL122" s="1120"/>
      <c r="FM122" s="1120"/>
      <c r="FN122" s="1120"/>
      <c r="FO122" s="1120"/>
      <c r="FP122" s="1120"/>
      <c r="FQ122" s="1120"/>
      <c r="FR122" s="1120"/>
      <c r="FS122" s="1120"/>
      <c r="FT122" s="1120"/>
      <c r="FU122" s="1120"/>
      <c r="FV122" s="1120"/>
      <c r="FW122" s="1121"/>
      <c r="FX122" s="1199"/>
      <c r="FY122" s="1169"/>
      <c r="FZ122" s="1170"/>
      <c r="GA122" s="1170"/>
      <c r="GB122" s="1171"/>
      <c r="GC122" s="1169"/>
      <c r="GD122" s="1170"/>
      <c r="GE122" s="1170"/>
      <c r="GF122" s="1171"/>
      <c r="GG122" s="1169"/>
      <c r="GH122" s="1170"/>
      <c r="GI122" s="1170"/>
      <c r="GJ122" s="1171"/>
      <c r="GK122" s="1172"/>
      <c r="GL122" s="1173"/>
      <c r="GM122" s="1173"/>
      <c r="GN122" s="1173"/>
      <c r="GO122" s="1173"/>
      <c r="GP122" s="1174"/>
      <c r="GQ122" s="643"/>
      <c r="GR122" s="6"/>
    </row>
    <row r="123" spans="1:200" ht="6.75" customHeight="1" thickBot="1" x14ac:dyDescent="0.3">
      <c r="A123" s="212"/>
      <c r="B123" s="1185"/>
      <c r="C123" s="1186"/>
      <c r="D123" s="1186"/>
      <c r="E123" s="1186"/>
      <c r="F123" s="1186"/>
      <c r="G123" s="1186"/>
      <c r="H123" s="1186"/>
      <c r="I123" s="1186"/>
      <c r="J123" s="1186"/>
      <c r="K123" s="1186"/>
      <c r="L123" s="1122"/>
      <c r="M123" s="1123"/>
      <c r="N123" s="1123"/>
      <c r="O123" s="1123"/>
      <c r="P123" s="1123"/>
      <c r="Q123" s="1123"/>
      <c r="R123" s="1123"/>
      <c r="S123" s="1123"/>
      <c r="T123" s="1123"/>
      <c r="U123" s="1123"/>
      <c r="V123" s="1123"/>
      <c r="W123" s="1123"/>
      <c r="X123" s="1123"/>
      <c r="Y123" s="1123"/>
      <c r="Z123" s="1123"/>
      <c r="AA123" s="1123"/>
      <c r="AB123" s="1123"/>
      <c r="AC123" s="1123"/>
      <c r="AD123" s="1124"/>
      <c r="AE123" s="1199"/>
      <c r="AF123" s="1169"/>
      <c r="AG123" s="1170"/>
      <c r="AH123" s="1170"/>
      <c r="AI123" s="1171"/>
      <c r="AJ123" s="1169"/>
      <c r="AK123" s="1170"/>
      <c r="AL123" s="1170"/>
      <c r="AM123" s="1171"/>
      <c r="AN123" s="1169"/>
      <c r="AO123" s="1170"/>
      <c r="AP123" s="1170"/>
      <c r="AQ123" s="1171"/>
      <c r="AR123" s="1166" t="str">
        <f>IF('FRONT PAGE'!$A$1="www.fly-logics.com","D",0)</f>
        <v>D</v>
      </c>
      <c r="AS123" s="1167"/>
      <c r="AT123" s="1175"/>
      <c r="AU123" s="1166" t="str">
        <f>IF('FRONT PAGE'!$A$1="www.fly-logics.com","N",0)</f>
        <v>N</v>
      </c>
      <c r="AV123" s="1167"/>
      <c r="AW123" s="1168"/>
      <c r="AX123" s="643"/>
      <c r="AY123" s="1185"/>
      <c r="AZ123" s="1186"/>
      <c r="BA123" s="1186"/>
      <c r="BB123" s="1186"/>
      <c r="BC123" s="1186"/>
      <c r="BD123" s="1186"/>
      <c r="BE123" s="1186"/>
      <c r="BF123" s="1186"/>
      <c r="BG123" s="1186"/>
      <c r="BH123" s="1186"/>
      <c r="BI123" s="1122"/>
      <c r="BJ123" s="1123"/>
      <c r="BK123" s="1123"/>
      <c r="BL123" s="1123"/>
      <c r="BM123" s="1123"/>
      <c r="BN123" s="1123"/>
      <c r="BO123" s="1123"/>
      <c r="BP123" s="1123"/>
      <c r="BQ123" s="1123"/>
      <c r="BR123" s="1123"/>
      <c r="BS123" s="1123"/>
      <c r="BT123" s="1123"/>
      <c r="BU123" s="1123"/>
      <c r="BV123" s="1123"/>
      <c r="BW123" s="1123"/>
      <c r="BX123" s="1123"/>
      <c r="BY123" s="1123"/>
      <c r="BZ123" s="1123"/>
      <c r="CA123" s="1124"/>
      <c r="CB123" s="1199"/>
      <c r="CC123" s="1169"/>
      <c r="CD123" s="1170"/>
      <c r="CE123" s="1170"/>
      <c r="CF123" s="1171"/>
      <c r="CG123" s="1169"/>
      <c r="CH123" s="1170"/>
      <c r="CI123" s="1170"/>
      <c r="CJ123" s="1171"/>
      <c r="CK123" s="1169"/>
      <c r="CL123" s="1170"/>
      <c r="CM123" s="1170"/>
      <c r="CN123" s="1171"/>
      <c r="CO123" s="1166" t="str">
        <f>IF('FRONT PAGE'!$A$1="www.fly-logics.com","D",0)</f>
        <v>D</v>
      </c>
      <c r="CP123" s="1167"/>
      <c r="CQ123" s="1175"/>
      <c r="CR123" s="1166" t="str">
        <f>IF('FRONT PAGE'!$A$1="www.fly-logics.com","N",0)</f>
        <v>N</v>
      </c>
      <c r="CS123" s="1167"/>
      <c r="CT123" s="1168"/>
      <c r="CU123" s="643"/>
      <c r="CV123" s="247"/>
      <c r="CW123" s="212"/>
      <c r="CX123" s="1185"/>
      <c r="CY123" s="1186"/>
      <c r="CZ123" s="1186"/>
      <c r="DA123" s="1186"/>
      <c r="DB123" s="1186"/>
      <c r="DC123" s="1186"/>
      <c r="DD123" s="1186"/>
      <c r="DE123" s="1186"/>
      <c r="DF123" s="1186"/>
      <c r="DG123" s="1186"/>
      <c r="DH123" s="1122"/>
      <c r="DI123" s="1123"/>
      <c r="DJ123" s="1123"/>
      <c r="DK123" s="1123"/>
      <c r="DL123" s="1123"/>
      <c r="DM123" s="1123"/>
      <c r="DN123" s="1123"/>
      <c r="DO123" s="1123"/>
      <c r="DP123" s="1123"/>
      <c r="DQ123" s="1123"/>
      <c r="DR123" s="1123"/>
      <c r="DS123" s="1123"/>
      <c r="DT123" s="1123"/>
      <c r="DU123" s="1123"/>
      <c r="DV123" s="1123"/>
      <c r="DW123" s="1123"/>
      <c r="DX123" s="1123"/>
      <c r="DY123" s="1123"/>
      <c r="DZ123" s="1124"/>
      <c r="EA123" s="1199"/>
      <c r="EB123" s="1169"/>
      <c r="EC123" s="1170"/>
      <c r="ED123" s="1170"/>
      <c r="EE123" s="1171"/>
      <c r="EF123" s="1169"/>
      <c r="EG123" s="1170"/>
      <c r="EH123" s="1170"/>
      <c r="EI123" s="1171"/>
      <c r="EJ123" s="1169"/>
      <c r="EK123" s="1170"/>
      <c r="EL123" s="1170"/>
      <c r="EM123" s="1171"/>
      <c r="EN123" s="1166" t="str">
        <f>IF('FRONT PAGE'!$A$1="www.fly-logics.com","D",0)</f>
        <v>D</v>
      </c>
      <c r="EO123" s="1167"/>
      <c r="EP123" s="1175"/>
      <c r="EQ123" s="1166" t="str">
        <f>IF('FRONT PAGE'!$A$1="www.fly-logics.com","N",0)</f>
        <v>N</v>
      </c>
      <c r="ER123" s="1167"/>
      <c r="ES123" s="1168"/>
      <c r="ET123" s="643"/>
      <c r="EU123" s="1185"/>
      <c r="EV123" s="1186"/>
      <c r="EW123" s="1186"/>
      <c r="EX123" s="1186"/>
      <c r="EY123" s="1186"/>
      <c r="EZ123" s="1186"/>
      <c r="FA123" s="1186"/>
      <c r="FB123" s="1186"/>
      <c r="FC123" s="1186"/>
      <c r="FD123" s="1186"/>
      <c r="FE123" s="1122"/>
      <c r="FF123" s="1123"/>
      <c r="FG123" s="1123"/>
      <c r="FH123" s="1123"/>
      <c r="FI123" s="1123"/>
      <c r="FJ123" s="1123"/>
      <c r="FK123" s="1123"/>
      <c r="FL123" s="1123"/>
      <c r="FM123" s="1123"/>
      <c r="FN123" s="1123"/>
      <c r="FO123" s="1123"/>
      <c r="FP123" s="1123"/>
      <c r="FQ123" s="1123"/>
      <c r="FR123" s="1123"/>
      <c r="FS123" s="1123"/>
      <c r="FT123" s="1123"/>
      <c r="FU123" s="1123"/>
      <c r="FV123" s="1123"/>
      <c r="FW123" s="1124"/>
      <c r="FX123" s="1199"/>
      <c r="FY123" s="1169"/>
      <c r="FZ123" s="1170"/>
      <c r="GA123" s="1170"/>
      <c r="GB123" s="1171"/>
      <c r="GC123" s="1169"/>
      <c r="GD123" s="1170"/>
      <c r="GE123" s="1170"/>
      <c r="GF123" s="1171"/>
      <c r="GG123" s="1169"/>
      <c r="GH123" s="1170"/>
      <c r="GI123" s="1170"/>
      <c r="GJ123" s="1171"/>
      <c r="GK123" s="1166" t="str">
        <f>IF('FRONT PAGE'!$A$1="www.fly-logics.com","D",0)</f>
        <v>D</v>
      </c>
      <c r="GL123" s="1167"/>
      <c r="GM123" s="1175"/>
      <c r="GN123" s="1166" t="str">
        <f>IF('FRONT PAGE'!$A$1="www.fly-logics.com","N",0)</f>
        <v>N</v>
      </c>
      <c r="GO123" s="1167"/>
      <c r="GP123" s="1168"/>
      <c r="GQ123" s="643"/>
      <c r="GR123" s="6"/>
    </row>
    <row r="124" spans="1:200" ht="6.75" customHeight="1" thickBot="1" x14ac:dyDescent="0.3">
      <c r="A124" s="212"/>
      <c r="B124" s="1181"/>
      <c r="C124" s="1182"/>
      <c r="D124" s="1182"/>
      <c r="E124" s="1182"/>
      <c r="F124" s="1182"/>
      <c r="G124" s="1182"/>
      <c r="H124" s="1182"/>
      <c r="I124" s="1182"/>
      <c r="J124" s="1182"/>
      <c r="K124" s="1182"/>
      <c r="L124" s="1182"/>
      <c r="M124" s="1182"/>
      <c r="N124" s="1182"/>
      <c r="O124" s="1182"/>
      <c r="P124" s="1182"/>
      <c r="Q124" s="1182"/>
      <c r="R124" s="1182"/>
      <c r="S124" s="1182"/>
      <c r="T124" s="1182"/>
      <c r="U124" s="1182"/>
      <c r="V124" s="1182"/>
      <c r="W124" s="1182"/>
      <c r="X124" s="1182"/>
      <c r="Y124" s="1182"/>
      <c r="Z124" s="1182"/>
      <c r="AA124" s="1200"/>
      <c r="AB124" s="1200"/>
      <c r="AC124" s="1200"/>
      <c r="AD124" s="1200"/>
      <c r="AE124" s="1201"/>
      <c r="AF124" s="1169"/>
      <c r="AG124" s="1176"/>
      <c r="AH124" s="1176"/>
      <c r="AI124" s="1171"/>
      <c r="AJ124" s="1169"/>
      <c r="AK124" s="1176"/>
      <c r="AL124" s="1176"/>
      <c r="AM124" s="1171"/>
      <c r="AN124" s="1169"/>
      <c r="AO124" s="1176"/>
      <c r="AP124" s="1176"/>
      <c r="AQ124" s="1171"/>
      <c r="AR124" s="1177"/>
      <c r="AS124" s="1178"/>
      <c r="AT124" s="1179"/>
      <c r="AU124" s="1177"/>
      <c r="AV124" s="1178"/>
      <c r="AW124" s="1180"/>
      <c r="AX124" s="643"/>
      <c r="AY124" s="1181"/>
      <c r="AZ124" s="1182"/>
      <c r="BA124" s="1182"/>
      <c r="BB124" s="1182"/>
      <c r="BC124" s="1182"/>
      <c r="BD124" s="1182"/>
      <c r="BE124" s="1182"/>
      <c r="BF124" s="1182"/>
      <c r="BG124" s="1182"/>
      <c r="BH124" s="1182"/>
      <c r="BI124" s="1182"/>
      <c r="BJ124" s="1182"/>
      <c r="BK124" s="1182"/>
      <c r="BL124" s="1182"/>
      <c r="BM124" s="1182"/>
      <c r="BN124" s="1182"/>
      <c r="BO124" s="1182"/>
      <c r="BP124" s="1182"/>
      <c r="BQ124" s="1182"/>
      <c r="BR124" s="1182"/>
      <c r="BS124" s="1182"/>
      <c r="BT124" s="1182"/>
      <c r="BU124" s="1182"/>
      <c r="BV124" s="1182"/>
      <c r="BW124" s="1182"/>
      <c r="BX124" s="1200"/>
      <c r="BY124" s="1200"/>
      <c r="BZ124" s="1200"/>
      <c r="CA124" s="1200"/>
      <c r="CB124" s="1201"/>
      <c r="CC124" s="1169"/>
      <c r="CD124" s="1176"/>
      <c r="CE124" s="1176"/>
      <c r="CF124" s="1171"/>
      <c r="CG124" s="1169"/>
      <c r="CH124" s="1176"/>
      <c r="CI124" s="1176"/>
      <c r="CJ124" s="1171"/>
      <c r="CK124" s="1169"/>
      <c r="CL124" s="1176"/>
      <c r="CM124" s="1176"/>
      <c r="CN124" s="1171"/>
      <c r="CO124" s="1177"/>
      <c r="CP124" s="1178"/>
      <c r="CQ124" s="1179"/>
      <c r="CR124" s="1177"/>
      <c r="CS124" s="1178"/>
      <c r="CT124" s="1180"/>
      <c r="CU124" s="643"/>
      <c r="CV124" s="247"/>
      <c r="CW124" s="212"/>
      <c r="CX124" s="1181"/>
      <c r="CY124" s="1182"/>
      <c r="CZ124" s="1182"/>
      <c r="DA124" s="1182"/>
      <c r="DB124" s="1182"/>
      <c r="DC124" s="1182"/>
      <c r="DD124" s="1182"/>
      <c r="DE124" s="1182"/>
      <c r="DF124" s="1182"/>
      <c r="DG124" s="1182"/>
      <c r="DH124" s="1182"/>
      <c r="DI124" s="1182"/>
      <c r="DJ124" s="1182"/>
      <c r="DK124" s="1182"/>
      <c r="DL124" s="1182"/>
      <c r="DM124" s="1182"/>
      <c r="DN124" s="1182"/>
      <c r="DO124" s="1182"/>
      <c r="DP124" s="1182"/>
      <c r="DQ124" s="1182"/>
      <c r="DR124" s="1182"/>
      <c r="DS124" s="1182"/>
      <c r="DT124" s="1182"/>
      <c r="DU124" s="1182"/>
      <c r="DV124" s="1182"/>
      <c r="DW124" s="1200"/>
      <c r="DX124" s="1200"/>
      <c r="DY124" s="1200"/>
      <c r="DZ124" s="1200"/>
      <c r="EA124" s="1201"/>
      <c r="EB124" s="1169"/>
      <c r="EC124" s="1176"/>
      <c r="ED124" s="1176"/>
      <c r="EE124" s="1171"/>
      <c r="EF124" s="1169"/>
      <c r="EG124" s="1176"/>
      <c r="EH124" s="1176"/>
      <c r="EI124" s="1171"/>
      <c r="EJ124" s="1169"/>
      <c r="EK124" s="1176"/>
      <c r="EL124" s="1176"/>
      <c r="EM124" s="1171"/>
      <c r="EN124" s="1177"/>
      <c r="EO124" s="1178"/>
      <c r="EP124" s="1179"/>
      <c r="EQ124" s="1177"/>
      <c r="ER124" s="1178"/>
      <c r="ES124" s="1180"/>
      <c r="ET124" s="643"/>
      <c r="EU124" s="1181"/>
      <c r="EV124" s="1182"/>
      <c r="EW124" s="1182"/>
      <c r="EX124" s="1182"/>
      <c r="EY124" s="1182"/>
      <c r="EZ124" s="1182"/>
      <c r="FA124" s="1182"/>
      <c r="FB124" s="1182"/>
      <c r="FC124" s="1182"/>
      <c r="FD124" s="1182"/>
      <c r="FE124" s="1182"/>
      <c r="FF124" s="1182"/>
      <c r="FG124" s="1182"/>
      <c r="FH124" s="1182"/>
      <c r="FI124" s="1182"/>
      <c r="FJ124" s="1182"/>
      <c r="FK124" s="1182"/>
      <c r="FL124" s="1182"/>
      <c r="FM124" s="1182"/>
      <c r="FN124" s="1182"/>
      <c r="FO124" s="1182"/>
      <c r="FP124" s="1182"/>
      <c r="FQ124" s="1182"/>
      <c r="FR124" s="1182"/>
      <c r="FS124" s="1182"/>
      <c r="FT124" s="1200"/>
      <c r="FU124" s="1200"/>
      <c r="FV124" s="1200"/>
      <c r="FW124" s="1200"/>
      <c r="FX124" s="1201"/>
      <c r="FY124" s="1169"/>
      <c r="FZ124" s="1176"/>
      <c r="GA124" s="1176"/>
      <c r="GB124" s="1171"/>
      <c r="GC124" s="1169"/>
      <c r="GD124" s="1176"/>
      <c r="GE124" s="1176"/>
      <c r="GF124" s="1171"/>
      <c r="GG124" s="1169"/>
      <c r="GH124" s="1176"/>
      <c r="GI124" s="1176"/>
      <c r="GJ124" s="1171"/>
      <c r="GK124" s="1177"/>
      <c r="GL124" s="1178"/>
      <c r="GM124" s="1179"/>
      <c r="GN124" s="1177"/>
      <c r="GO124" s="1178"/>
      <c r="GP124" s="1180"/>
      <c r="GQ124" s="643"/>
      <c r="GR124" s="6"/>
    </row>
    <row r="125" spans="1:200" ht="8.85" customHeight="1" x14ac:dyDescent="0.25">
      <c r="A125" s="212"/>
      <c r="B125" s="1187" t="str">
        <f>LOGBOOK!$AH$3</f>
        <v>TYPE</v>
      </c>
      <c r="C125" s="1188"/>
      <c r="D125" s="1188"/>
      <c r="E125" s="1188"/>
      <c r="F125" s="1119"/>
      <c r="G125" s="1204"/>
      <c r="H125" s="1204"/>
      <c r="I125" s="1204"/>
      <c r="J125" s="1205"/>
      <c r="K125" s="1189"/>
      <c r="L125" s="1119"/>
      <c r="M125" s="1204"/>
      <c r="N125" s="1204"/>
      <c r="O125" s="1204"/>
      <c r="P125" s="1204"/>
      <c r="Q125" s="1205"/>
      <c r="R125" s="1188" t="str">
        <f>IF('FRONT PAGE'!$A$1="www.fly-logics.com","YEAR",0)</f>
        <v>YEAR</v>
      </c>
      <c r="S125" s="1188"/>
      <c r="T125" s="1188"/>
      <c r="U125" s="1188"/>
      <c r="V125" s="1119"/>
      <c r="W125" s="1204"/>
      <c r="X125" s="1204"/>
      <c r="Y125" s="1205"/>
      <c r="Z125" s="1199"/>
      <c r="AA125" s="629" t="str">
        <f>IF('FRONT PAGE'!$A$1="www.fly-logics.com","JAN",0)</f>
        <v>JAN</v>
      </c>
      <c r="AB125" s="631"/>
      <c r="AC125" s="631"/>
      <c r="AD125" s="631"/>
      <c r="AE125" s="631"/>
      <c r="AF125" s="630" t="str">
        <f>IF(SUMIFS(LOGBOOK!$Y$5:$Y$1036129,LOGBOOK!$D$5:$D$1036129,F125,LOGBOOK!$AN$5:$AN$1036129,V125,LOGBOOK!$E$5:$E$1036129,L125,LOGBOOK!$AM$5:$AM$1036129,"ENE")=0," ",SUMIFS(LOGBOOK!$Y$5:$Y$1036129,LOGBOOK!$D$5:$D$1036129,F125,LOGBOOK!$AN$5:$AN$1036129,V125,LOGBOOK!$E$5:$E$1036129,L125,LOGBOOK!$AM$5:$AM$1036129,"ENE"))</f>
        <v xml:space="preserve"> </v>
      </c>
      <c r="AG125" s="625"/>
      <c r="AH125" s="625"/>
      <c r="AI125" s="625"/>
      <c r="AJ125" s="630" t="str">
        <f>IF(SUMIFS(LOGBOOK!$Z$5:$Z$1036129,LOGBOOK!$D$5:$D$1036129,F125,LOGBOOK!$AN$5:$AN$1036129,V125,LOGBOOK!$E$5:$E$1036129,L125,LOGBOOK!$AM$5:$AM$1036129,"ENE")=0," ",SUMIFS(LOGBOOK!$Z$5:$Z$1036129,LOGBOOK!$D$5:$D$1036129,F125,LOGBOOK!$AN$5:$AN$1036129,V125,LOGBOOK!$E$5:$E$1036129,L125,LOGBOOK!$AM$5:$AM$1036129,"ENE"))</f>
        <v xml:space="preserve"> </v>
      </c>
      <c r="AK125" s="625"/>
      <c r="AL125" s="625"/>
      <c r="AM125" s="625"/>
      <c r="AN125" s="630" t="str">
        <f>IF(SUMIFS(LOGBOOK!$AA$5:$AA$1036129,LOGBOOK!$D$5:$D$1036129,F125,LOGBOOK!$AN$5:$AN$1036129,V125,LOGBOOK!$E$5:$E$1036129,L125,LOGBOOK!$AM$5:$AM$1036129,"ENE")=0," ",SUMIFS(LOGBOOK!$AA$5:$AA$1036129,LOGBOOK!$D$5:$D$1036129,F125,LOGBOOK!$AN$5:$AN$1036129,V125,LOGBOOK!$E$5:$E$1036129,L125,LOGBOOK!$AM$5:$AM$1036129,"ENE"))</f>
        <v xml:space="preserve"> </v>
      </c>
      <c r="AO125" s="625"/>
      <c r="AP125" s="625"/>
      <c r="AQ125" s="625"/>
      <c r="AR125" s="623" t="str">
        <f>IF(SUMIFS(LOGBOOK!$AE$5:$AE$1036129,LOGBOOK!$D$5:$D$1036129,F125,LOGBOOK!$AN$5:$AN$1036129,V125,LOGBOOK!$E$5:$E$1036129,L125,LOGBOOK!$AM$5:$AM$1036129,"ENE")=0," ",SUMIFS(LOGBOOK!$AE$5:$AE$1036129,LOGBOOK!$D$5:$D$1036129,F125,LOGBOOK!$AN$5:$AN$1036129,V125,LOGBOOK!$E$5:$E$1036129,L125,LOGBOOK!$AM$5:$AM$1036129,"ENE"))</f>
        <v xml:space="preserve"> </v>
      </c>
      <c r="AS125" s="623"/>
      <c r="AT125" s="623"/>
      <c r="AU125" s="623" t="str">
        <f>IF(SUMIFS(LOGBOOK!$AF$5:$AF$1036129,LOGBOOK!$D$5:$D$1036129,F125,LOGBOOK!$AN$5:$AN$1036129,V125,LOGBOOK!$E$5:$E$1036129,L125,LOGBOOK!$AM$5:$AM$1036129,"ENE")=0," ",SUMIFS(LOGBOOK!$AF$5:$AF$1036129,LOGBOOK!$D$5:$D$1036129,F125,LOGBOOK!$AN$5:$AN$1036129,V125,LOGBOOK!$E$5:$E$1036129,L125,LOGBOOK!$AM$5:$AM$1036129,"ENE"))</f>
        <v xml:space="preserve"> </v>
      </c>
      <c r="AV125" s="633"/>
      <c r="AW125" s="633"/>
      <c r="AX125" s="643"/>
      <c r="AY125" s="1187" t="str">
        <f>LOGBOOK!$AH$3</f>
        <v>TYPE</v>
      </c>
      <c r="AZ125" s="1188"/>
      <c r="BA125" s="1188"/>
      <c r="BB125" s="1188"/>
      <c r="BC125" s="1119"/>
      <c r="BD125" s="1204"/>
      <c r="BE125" s="1204"/>
      <c r="BF125" s="1204"/>
      <c r="BG125" s="1205"/>
      <c r="BH125" s="1189"/>
      <c r="BI125" s="1119"/>
      <c r="BJ125" s="1204"/>
      <c r="BK125" s="1204"/>
      <c r="BL125" s="1204"/>
      <c r="BM125" s="1204"/>
      <c r="BN125" s="1205"/>
      <c r="BO125" s="1188" t="str">
        <f>IF('FRONT PAGE'!$A$1="www.fly-logics.com","YEAR",0)</f>
        <v>YEAR</v>
      </c>
      <c r="BP125" s="1188"/>
      <c r="BQ125" s="1188"/>
      <c r="BR125" s="1188"/>
      <c r="BS125" s="1119"/>
      <c r="BT125" s="1204"/>
      <c r="BU125" s="1204"/>
      <c r="BV125" s="1205"/>
      <c r="BW125" s="1199"/>
      <c r="BX125" s="629" t="str">
        <f>IF('FRONT PAGE'!$A$1="www.fly-logics.com","JAN",0)</f>
        <v>JAN</v>
      </c>
      <c r="BY125" s="631"/>
      <c r="BZ125" s="631"/>
      <c r="CA125" s="631"/>
      <c r="CB125" s="631"/>
      <c r="CC125" s="630" t="str">
        <f>IF(SUMIFS(LOGBOOK!$Y$5:$Y$1036129,LOGBOOK!$D$5:$D$1036129,BC125,LOGBOOK!$AN$5:$AN$1036129,BS125,LOGBOOK!$E$5:$E$1036129,BI125,LOGBOOK!$AM$5:$AM$1036129,"ENE")=0," ",SUMIFS(LOGBOOK!$Y$5:$Y$1036129,LOGBOOK!$D$5:$D$1036129,BC125,LOGBOOK!$AN$5:$AN$1036129,BS125,LOGBOOK!$E$5:$E$1036129,BI125,LOGBOOK!$AM$5:$AM$1036129,"ENE"))</f>
        <v xml:space="preserve"> </v>
      </c>
      <c r="CD125" s="625"/>
      <c r="CE125" s="625"/>
      <c r="CF125" s="625"/>
      <c r="CG125" s="630" t="str">
        <f>IF(SUMIFS(LOGBOOK!$Z$5:$Z$1036129,LOGBOOK!$D$5:$D$1036129,BC125,LOGBOOK!$AN$5:$AN$1036129,BS125,LOGBOOK!$E$5:$E$1036129,BI125,LOGBOOK!$AM$5:$AM$1036129,"ENE")=0," ",SUMIFS(LOGBOOK!$Z$5:$Z$1036129,LOGBOOK!$D$5:$D$1036129,BC125,LOGBOOK!$AN$5:$AN$1036129,BS125,LOGBOOK!$E$5:$E$1036129,BI125,LOGBOOK!$AM$5:$AM$1036129,"ENE"))</f>
        <v xml:space="preserve"> </v>
      </c>
      <c r="CH125" s="625"/>
      <c r="CI125" s="625"/>
      <c r="CJ125" s="625"/>
      <c r="CK125" s="630" t="str">
        <f>IF(SUMIFS(LOGBOOK!$AA$5:$AA$1036129,LOGBOOK!$D$5:$D$1036129,BC125,LOGBOOK!$AN$5:$AN$1036129,BS125,LOGBOOK!$E$5:$E$1036129,BI125,LOGBOOK!$AM$5:$AM$1036129,"ENE")=0," ",SUMIFS(LOGBOOK!$AA$5:$AA$1036129,LOGBOOK!$D$5:$D$1036129,BC125,LOGBOOK!$AN$5:$AN$1036129,BS125,LOGBOOK!$E$5:$E$1036129,BI125,LOGBOOK!$AM$5:$AM$1036129,"ENE"))</f>
        <v xml:space="preserve"> </v>
      </c>
      <c r="CL125" s="625"/>
      <c r="CM125" s="625"/>
      <c r="CN125" s="625"/>
      <c r="CO125" s="623" t="str">
        <f>IF(SUMIFS(LOGBOOK!$AE$5:$AE$1036129,LOGBOOK!$D$5:$D$1036129,BC125,LOGBOOK!$AN$5:$AN$1036129,BS125,LOGBOOK!$E$5:$E$1036129,BI125,LOGBOOK!$AM$5:$AM$1036129,"ENE")=0," ",SUMIFS(LOGBOOK!$AE$5:$AE$1036129,LOGBOOK!$D$5:$D$1036129,BC125,LOGBOOK!$AN$5:$AN$1036129,BS125,LOGBOOK!$E$5:$E$1036129,BI125,LOGBOOK!$AM$5:$AM$1036129,"ENE"))</f>
        <v xml:space="preserve"> </v>
      </c>
      <c r="CP125" s="623"/>
      <c r="CQ125" s="623"/>
      <c r="CR125" s="623" t="str">
        <f>IF(SUMIFS(LOGBOOK!$AF$5:$AF$1036129,LOGBOOK!$D$5:$D$1036129,BC125,LOGBOOK!$AN$5:$AN$1036129,BS125,LOGBOOK!$E$5:$E$1036129,BI125,LOGBOOK!$AM$5:$AM$1036129,"ENE")=0," ",SUMIFS(LOGBOOK!$AF$5:$AF$1036129,LOGBOOK!$D$5:$D$1036129,BC125,LOGBOOK!$AN$5:$AN$1036129,BS125,LOGBOOK!$E$5:$E$1036129,BI125,LOGBOOK!$AM$5:$AM$1036129,"ENE"))</f>
        <v xml:space="preserve"> </v>
      </c>
      <c r="CS125" s="633"/>
      <c r="CT125" s="633"/>
      <c r="CU125" s="643"/>
      <c r="CV125" s="247"/>
      <c r="CW125" s="212"/>
      <c r="CX125" s="1187" t="str">
        <f>LOGBOOK!$AH$3</f>
        <v>TYPE</v>
      </c>
      <c r="CY125" s="1188"/>
      <c r="CZ125" s="1188"/>
      <c r="DA125" s="1188"/>
      <c r="DB125" s="1119"/>
      <c r="DC125" s="1204"/>
      <c r="DD125" s="1204"/>
      <c r="DE125" s="1204"/>
      <c r="DF125" s="1205"/>
      <c r="DG125" s="1189"/>
      <c r="DH125" s="1119"/>
      <c r="DI125" s="1204"/>
      <c r="DJ125" s="1204"/>
      <c r="DK125" s="1204"/>
      <c r="DL125" s="1204"/>
      <c r="DM125" s="1205"/>
      <c r="DN125" s="1188" t="str">
        <f>IF('FRONT PAGE'!$A$1="www.fly-logics.com","YEAR",0)</f>
        <v>YEAR</v>
      </c>
      <c r="DO125" s="1188"/>
      <c r="DP125" s="1188"/>
      <c r="DQ125" s="1188"/>
      <c r="DR125" s="1119"/>
      <c r="DS125" s="1204"/>
      <c r="DT125" s="1204"/>
      <c r="DU125" s="1205"/>
      <c r="DV125" s="1199"/>
      <c r="DW125" s="629" t="str">
        <f>IF('FRONT PAGE'!$A$1="www.fly-logics.com","JAN",0)</f>
        <v>JAN</v>
      </c>
      <c r="DX125" s="631"/>
      <c r="DY125" s="631"/>
      <c r="DZ125" s="631"/>
      <c r="EA125" s="631"/>
      <c r="EB125" s="630" t="str">
        <f>IF(SUMIFS(LOGBOOK!$Y$5:$Y$1036129,LOGBOOK!$D$5:$D$1036129,DB125,LOGBOOK!$AN$5:$AN$1036129,DR125,LOGBOOK!$E$5:$E$1036129,DH125,LOGBOOK!$AM$5:$AM$1036129,"ENE")=0," ",SUMIFS(LOGBOOK!$Y$5:$Y$1036129,LOGBOOK!$D$5:$D$1036129,DB125,LOGBOOK!$AN$5:$AN$1036129,DR125,LOGBOOK!$E$5:$E$1036129,DH125,LOGBOOK!$AM$5:$AM$1036129,"ENE"))</f>
        <v xml:space="preserve"> </v>
      </c>
      <c r="EC125" s="625"/>
      <c r="ED125" s="625"/>
      <c r="EE125" s="625"/>
      <c r="EF125" s="630" t="str">
        <f>IF(SUMIFS(LOGBOOK!$Z$5:$Z$1036129,LOGBOOK!$D$5:$D$1036129,DB125,LOGBOOK!$AN$5:$AN$1036129,DR125,LOGBOOK!$E$5:$E$1036129,DH125,LOGBOOK!$AM$5:$AM$1036129,"ENE")=0," ",SUMIFS(LOGBOOK!$Z$5:$Z$1036129,LOGBOOK!$D$5:$D$1036129,DB125,LOGBOOK!$AN$5:$AN$1036129,DR125,LOGBOOK!$E$5:$E$1036129,DH125,LOGBOOK!$AM$5:$AM$1036129,"ENE"))</f>
        <v xml:space="preserve"> </v>
      </c>
      <c r="EG125" s="625"/>
      <c r="EH125" s="625"/>
      <c r="EI125" s="625"/>
      <c r="EJ125" s="630" t="str">
        <f>IF(SUMIFS(LOGBOOK!$AA$5:$AA$1036129,LOGBOOK!$D$5:$D$1036129,DB125,LOGBOOK!$AN$5:$AN$1036129,DR125,LOGBOOK!$E$5:$E$1036129,DH125,LOGBOOK!$AM$5:$AM$1036129,"ENE")=0," ",SUMIFS(LOGBOOK!$AA$5:$AA$1036129,LOGBOOK!$D$5:$D$1036129,DB125,LOGBOOK!$AN$5:$AN$1036129,DR125,LOGBOOK!$E$5:$E$1036129,DH125,LOGBOOK!$AM$5:$AM$1036129,"ENE"))</f>
        <v xml:space="preserve"> </v>
      </c>
      <c r="EK125" s="625"/>
      <c r="EL125" s="625"/>
      <c r="EM125" s="625"/>
      <c r="EN125" s="623" t="str">
        <f>IF(SUMIFS(LOGBOOK!$AE$5:$AE$1036129,LOGBOOK!$D$5:$D$1036129,DB125,LOGBOOK!$AN$5:$AN$1036129,DR125,LOGBOOK!$E$5:$E$1036129,DH125,LOGBOOK!$AM$5:$AM$1036129,"ENE")=0," ",SUMIFS(LOGBOOK!$AE$5:$AE$1036129,LOGBOOK!$D$5:$D$1036129,DB125,LOGBOOK!$AN$5:$AN$1036129,DR125,LOGBOOK!$E$5:$E$1036129,DH125,LOGBOOK!$AM$5:$AM$1036129,"ENE"))</f>
        <v xml:space="preserve"> </v>
      </c>
      <c r="EO125" s="623"/>
      <c r="EP125" s="623"/>
      <c r="EQ125" s="623" t="str">
        <f>IF(SUMIFS(LOGBOOK!$AF$5:$AF$1036129,LOGBOOK!$D$5:$D$1036129,DB125,LOGBOOK!$AN$5:$AN$1036129,DR125,LOGBOOK!$E$5:$E$1036129,DH125,LOGBOOK!$AM$5:$AM$1036129,"ENE")=0," ",SUMIFS(LOGBOOK!$AF$5:$AF$1036129,LOGBOOK!$D$5:$D$1036129,DB125,LOGBOOK!$AN$5:$AN$1036129,DR125,LOGBOOK!$E$5:$E$1036129,DH125,LOGBOOK!$AM$5:$AM$1036129,"ENE"))</f>
        <v xml:space="preserve"> </v>
      </c>
      <c r="ER125" s="633"/>
      <c r="ES125" s="633"/>
      <c r="ET125" s="643"/>
      <c r="EU125" s="1187" t="str">
        <f>LOGBOOK!$AH$3</f>
        <v>TYPE</v>
      </c>
      <c r="EV125" s="1188"/>
      <c r="EW125" s="1188"/>
      <c r="EX125" s="1188"/>
      <c r="EY125" s="1119"/>
      <c r="EZ125" s="1204"/>
      <c r="FA125" s="1204"/>
      <c r="FB125" s="1204"/>
      <c r="FC125" s="1205"/>
      <c r="FD125" s="1189"/>
      <c r="FE125" s="1119"/>
      <c r="FF125" s="1204"/>
      <c r="FG125" s="1204"/>
      <c r="FH125" s="1204"/>
      <c r="FI125" s="1204"/>
      <c r="FJ125" s="1205"/>
      <c r="FK125" s="1188" t="str">
        <f>IF('FRONT PAGE'!$A$1="www.fly-logics.com","YEAR",0)</f>
        <v>YEAR</v>
      </c>
      <c r="FL125" s="1188"/>
      <c r="FM125" s="1188"/>
      <c r="FN125" s="1188"/>
      <c r="FO125" s="1119"/>
      <c r="FP125" s="1204"/>
      <c r="FQ125" s="1204"/>
      <c r="FR125" s="1205"/>
      <c r="FS125" s="1199"/>
      <c r="FT125" s="629" t="str">
        <f>IF('FRONT PAGE'!$A$1="www.fly-logics.com","JAN",0)</f>
        <v>JAN</v>
      </c>
      <c r="FU125" s="631"/>
      <c r="FV125" s="631"/>
      <c r="FW125" s="631"/>
      <c r="FX125" s="631"/>
      <c r="FY125" s="630" t="str">
        <f>IF(SUMIFS(LOGBOOK!$Y$5:$Y$1036129,LOGBOOK!$D$5:$D$1036129,EY125,LOGBOOK!$AN$5:$AN$1036129,FO125,LOGBOOK!$E$5:$E$1036129,FE125,LOGBOOK!$AM$5:$AM$1036129,"ENE")=0," ",SUMIFS(LOGBOOK!$Y$5:$Y$1036129,LOGBOOK!$D$5:$D$1036129,EY125,LOGBOOK!$AN$5:$AN$1036129,FO125,LOGBOOK!$E$5:$E$1036129,FE125,LOGBOOK!$AM$5:$AM$1036129,"ENE"))</f>
        <v xml:space="preserve"> </v>
      </c>
      <c r="FZ125" s="625"/>
      <c r="GA125" s="625"/>
      <c r="GB125" s="625"/>
      <c r="GC125" s="630" t="str">
        <f>IF(SUMIFS(LOGBOOK!$Z$5:$Z$1036129,LOGBOOK!$D$5:$D$1036129,EY125,LOGBOOK!$AN$5:$AN$1036129,FO125,LOGBOOK!$E$5:$E$1036129,FE125,LOGBOOK!$AM$5:$AM$1036129,"ENE")=0," ",SUMIFS(LOGBOOK!$Z$5:$Z$1036129,LOGBOOK!$D$5:$D$1036129,EY125,LOGBOOK!$AN$5:$AN$1036129,FO125,LOGBOOK!$E$5:$E$1036129,FE125,LOGBOOK!$AM$5:$AM$1036129,"ENE"))</f>
        <v xml:space="preserve"> </v>
      </c>
      <c r="GD125" s="625"/>
      <c r="GE125" s="625"/>
      <c r="GF125" s="625"/>
      <c r="GG125" s="630" t="str">
        <f>IF(SUMIFS(LOGBOOK!$AA$5:$AA$1036129,LOGBOOK!$D$5:$D$1036129,EY125,LOGBOOK!$AN$5:$AN$1036129,FO125,LOGBOOK!$E$5:$E$1036129,FE125,LOGBOOK!$AM$5:$AM$1036129,"ENE")=0," ",SUMIFS(LOGBOOK!$AA$5:$AA$1036129,LOGBOOK!$D$5:$D$1036129,EY125,LOGBOOK!$AN$5:$AN$1036129,FO125,LOGBOOK!$E$5:$E$1036129,FE125,LOGBOOK!$AM$5:$AM$1036129,"ENE"))</f>
        <v xml:space="preserve"> </v>
      </c>
      <c r="GH125" s="625"/>
      <c r="GI125" s="625"/>
      <c r="GJ125" s="625"/>
      <c r="GK125" s="623" t="str">
        <f>IF(SUMIFS(LOGBOOK!$AE$5:$AE$1036129,LOGBOOK!$D$5:$D$1036129,EY125,LOGBOOK!$AN$5:$AN$1036129,FO125,LOGBOOK!$E$5:$E$1036129,FE125,LOGBOOK!$AM$5:$AM$1036129,"ENE")=0," ",SUMIFS(LOGBOOK!$AE$5:$AE$1036129,LOGBOOK!$D$5:$D$1036129,EY125,LOGBOOK!$AN$5:$AN$1036129,FO125,LOGBOOK!$E$5:$E$1036129,FE125,LOGBOOK!$AM$5:$AM$1036129,"ENE"))</f>
        <v xml:space="preserve"> </v>
      </c>
      <c r="GL125" s="623"/>
      <c r="GM125" s="623"/>
      <c r="GN125" s="623" t="str">
        <f>IF(SUMIFS(LOGBOOK!$AF$5:$AF$1036129,LOGBOOK!$D$5:$D$1036129,EY125,LOGBOOK!$AN$5:$AN$1036129,FO125,LOGBOOK!$E$5:$E$1036129,FE125,LOGBOOK!$AM$5:$AM$1036129,"ENE")=0," ",SUMIFS(LOGBOOK!$AF$5:$AF$1036129,LOGBOOK!$D$5:$D$1036129,EY125,LOGBOOK!$AN$5:$AN$1036129,FO125,LOGBOOK!$E$5:$E$1036129,FE125,LOGBOOK!$AM$5:$AM$1036129,"ENE"))</f>
        <v xml:space="preserve"> </v>
      </c>
      <c r="GO125" s="633"/>
      <c r="GP125" s="633"/>
      <c r="GQ125" s="643"/>
      <c r="GR125" s="6"/>
    </row>
    <row r="126" spans="1:200" ht="8.85" customHeight="1" thickBot="1" x14ac:dyDescent="0.3">
      <c r="A126" s="212"/>
      <c r="B126" s="1187"/>
      <c r="C126" s="1188"/>
      <c r="D126" s="1188"/>
      <c r="E126" s="1188"/>
      <c r="F126" s="1206"/>
      <c r="G126" s="1207"/>
      <c r="H126" s="1207"/>
      <c r="I126" s="1207"/>
      <c r="J126" s="1208"/>
      <c r="K126" s="1189"/>
      <c r="L126" s="1206"/>
      <c r="M126" s="1207"/>
      <c r="N126" s="1207"/>
      <c r="O126" s="1207"/>
      <c r="P126" s="1207"/>
      <c r="Q126" s="1208"/>
      <c r="R126" s="1188"/>
      <c r="S126" s="1188"/>
      <c r="T126" s="1188"/>
      <c r="U126" s="1188"/>
      <c r="V126" s="1206"/>
      <c r="W126" s="1207"/>
      <c r="X126" s="1207"/>
      <c r="Y126" s="1208"/>
      <c r="Z126" s="1199"/>
      <c r="AA126" s="631"/>
      <c r="AB126" s="631"/>
      <c r="AC126" s="631"/>
      <c r="AD126" s="631"/>
      <c r="AE126" s="631"/>
      <c r="AF126" s="625"/>
      <c r="AG126" s="632"/>
      <c r="AH126" s="632"/>
      <c r="AI126" s="625"/>
      <c r="AJ126" s="625"/>
      <c r="AK126" s="632"/>
      <c r="AL126" s="632"/>
      <c r="AM126" s="625"/>
      <c r="AN126" s="625"/>
      <c r="AO126" s="632"/>
      <c r="AP126" s="632"/>
      <c r="AQ126" s="625"/>
      <c r="AR126" s="623"/>
      <c r="AS126" s="623"/>
      <c r="AT126" s="623"/>
      <c r="AU126" s="633"/>
      <c r="AV126" s="634"/>
      <c r="AW126" s="633"/>
      <c r="AX126" s="643"/>
      <c r="AY126" s="1187"/>
      <c r="AZ126" s="1188"/>
      <c r="BA126" s="1188"/>
      <c r="BB126" s="1188"/>
      <c r="BC126" s="1206"/>
      <c r="BD126" s="1207"/>
      <c r="BE126" s="1207"/>
      <c r="BF126" s="1207"/>
      <c r="BG126" s="1208"/>
      <c r="BH126" s="1189"/>
      <c r="BI126" s="1206"/>
      <c r="BJ126" s="1207"/>
      <c r="BK126" s="1207"/>
      <c r="BL126" s="1207"/>
      <c r="BM126" s="1207"/>
      <c r="BN126" s="1208"/>
      <c r="BO126" s="1188"/>
      <c r="BP126" s="1188"/>
      <c r="BQ126" s="1188"/>
      <c r="BR126" s="1188"/>
      <c r="BS126" s="1206"/>
      <c r="BT126" s="1207"/>
      <c r="BU126" s="1207"/>
      <c r="BV126" s="1208"/>
      <c r="BW126" s="1199"/>
      <c r="BX126" s="631"/>
      <c r="BY126" s="631"/>
      <c r="BZ126" s="631"/>
      <c r="CA126" s="631"/>
      <c r="CB126" s="631"/>
      <c r="CC126" s="625"/>
      <c r="CD126" s="632"/>
      <c r="CE126" s="632"/>
      <c r="CF126" s="625"/>
      <c r="CG126" s="625"/>
      <c r="CH126" s="632"/>
      <c r="CI126" s="632"/>
      <c r="CJ126" s="625"/>
      <c r="CK126" s="625"/>
      <c r="CL126" s="632"/>
      <c r="CM126" s="632"/>
      <c r="CN126" s="625"/>
      <c r="CO126" s="623"/>
      <c r="CP126" s="623"/>
      <c r="CQ126" s="623"/>
      <c r="CR126" s="633"/>
      <c r="CS126" s="634"/>
      <c r="CT126" s="633"/>
      <c r="CU126" s="643"/>
      <c r="CV126" s="247"/>
      <c r="CW126" s="212"/>
      <c r="CX126" s="1187"/>
      <c r="CY126" s="1188"/>
      <c r="CZ126" s="1188"/>
      <c r="DA126" s="1188"/>
      <c r="DB126" s="1206"/>
      <c r="DC126" s="1207"/>
      <c r="DD126" s="1207"/>
      <c r="DE126" s="1207"/>
      <c r="DF126" s="1208"/>
      <c r="DG126" s="1189"/>
      <c r="DH126" s="1206"/>
      <c r="DI126" s="1207"/>
      <c r="DJ126" s="1207"/>
      <c r="DK126" s="1207"/>
      <c r="DL126" s="1207"/>
      <c r="DM126" s="1208"/>
      <c r="DN126" s="1188"/>
      <c r="DO126" s="1188"/>
      <c r="DP126" s="1188"/>
      <c r="DQ126" s="1188"/>
      <c r="DR126" s="1206"/>
      <c r="DS126" s="1207"/>
      <c r="DT126" s="1207"/>
      <c r="DU126" s="1208"/>
      <c r="DV126" s="1199"/>
      <c r="DW126" s="631"/>
      <c r="DX126" s="631"/>
      <c r="DY126" s="631"/>
      <c r="DZ126" s="631"/>
      <c r="EA126" s="631"/>
      <c r="EB126" s="625"/>
      <c r="EC126" s="632"/>
      <c r="ED126" s="632"/>
      <c r="EE126" s="625"/>
      <c r="EF126" s="625"/>
      <c r="EG126" s="632"/>
      <c r="EH126" s="632"/>
      <c r="EI126" s="625"/>
      <c r="EJ126" s="625"/>
      <c r="EK126" s="632"/>
      <c r="EL126" s="632"/>
      <c r="EM126" s="625"/>
      <c r="EN126" s="623"/>
      <c r="EO126" s="623"/>
      <c r="EP126" s="623"/>
      <c r="EQ126" s="633"/>
      <c r="ER126" s="634"/>
      <c r="ES126" s="633"/>
      <c r="ET126" s="643"/>
      <c r="EU126" s="1187"/>
      <c r="EV126" s="1188"/>
      <c r="EW126" s="1188"/>
      <c r="EX126" s="1188"/>
      <c r="EY126" s="1206"/>
      <c r="EZ126" s="1207"/>
      <c r="FA126" s="1207"/>
      <c r="FB126" s="1207"/>
      <c r="FC126" s="1208"/>
      <c r="FD126" s="1189"/>
      <c r="FE126" s="1206"/>
      <c r="FF126" s="1207"/>
      <c r="FG126" s="1207"/>
      <c r="FH126" s="1207"/>
      <c r="FI126" s="1207"/>
      <c r="FJ126" s="1208"/>
      <c r="FK126" s="1188"/>
      <c r="FL126" s="1188"/>
      <c r="FM126" s="1188"/>
      <c r="FN126" s="1188"/>
      <c r="FO126" s="1206"/>
      <c r="FP126" s="1207"/>
      <c r="FQ126" s="1207"/>
      <c r="FR126" s="1208"/>
      <c r="FS126" s="1199"/>
      <c r="FT126" s="631"/>
      <c r="FU126" s="631"/>
      <c r="FV126" s="631"/>
      <c r="FW126" s="631"/>
      <c r="FX126" s="631"/>
      <c r="FY126" s="625"/>
      <c r="FZ126" s="632"/>
      <c r="GA126" s="632"/>
      <c r="GB126" s="625"/>
      <c r="GC126" s="625"/>
      <c r="GD126" s="632"/>
      <c r="GE126" s="632"/>
      <c r="GF126" s="625"/>
      <c r="GG126" s="625"/>
      <c r="GH126" s="632"/>
      <c r="GI126" s="632"/>
      <c r="GJ126" s="625"/>
      <c r="GK126" s="623"/>
      <c r="GL126" s="623"/>
      <c r="GM126" s="623"/>
      <c r="GN126" s="633"/>
      <c r="GO126" s="634"/>
      <c r="GP126" s="633"/>
      <c r="GQ126" s="643"/>
      <c r="GR126" s="6"/>
    </row>
    <row r="127" spans="1:200" ht="6.75" customHeight="1" x14ac:dyDescent="0.25">
      <c r="A127" s="212"/>
      <c r="B127" s="1181"/>
      <c r="C127" s="1182"/>
      <c r="D127" s="1182"/>
      <c r="E127" s="1182"/>
      <c r="F127" s="1182"/>
      <c r="G127" s="1182"/>
      <c r="H127" s="1182"/>
      <c r="I127" s="1182"/>
      <c r="J127" s="1182"/>
      <c r="K127" s="1182"/>
      <c r="L127" s="1182"/>
      <c r="M127" s="1182"/>
      <c r="N127" s="1182"/>
      <c r="O127" s="1182"/>
      <c r="P127" s="1182"/>
      <c r="Q127" s="1182"/>
      <c r="R127" s="1182"/>
      <c r="S127" s="1182"/>
      <c r="T127" s="1182"/>
      <c r="U127" s="1182"/>
      <c r="V127" s="1182"/>
      <c r="W127" s="1182"/>
      <c r="X127" s="1182"/>
      <c r="Y127" s="1182"/>
      <c r="Z127" s="1182"/>
      <c r="AA127" s="631"/>
      <c r="AB127" s="631"/>
      <c r="AC127" s="631"/>
      <c r="AD127" s="631"/>
      <c r="AE127" s="631"/>
      <c r="AF127" s="625"/>
      <c r="AG127" s="625"/>
      <c r="AH127" s="625"/>
      <c r="AI127" s="625"/>
      <c r="AJ127" s="625"/>
      <c r="AK127" s="625"/>
      <c r="AL127" s="625"/>
      <c r="AM127" s="625"/>
      <c r="AN127" s="625"/>
      <c r="AO127" s="625"/>
      <c r="AP127" s="625"/>
      <c r="AQ127" s="625"/>
      <c r="AR127" s="623"/>
      <c r="AS127" s="623"/>
      <c r="AT127" s="623"/>
      <c r="AU127" s="633"/>
      <c r="AV127" s="633"/>
      <c r="AW127" s="633"/>
      <c r="AX127" s="643"/>
      <c r="AY127" s="1181"/>
      <c r="AZ127" s="1182"/>
      <c r="BA127" s="1182"/>
      <c r="BB127" s="1182"/>
      <c r="BC127" s="1182"/>
      <c r="BD127" s="1182"/>
      <c r="BE127" s="1182"/>
      <c r="BF127" s="1182"/>
      <c r="BG127" s="1182"/>
      <c r="BH127" s="1182"/>
      <c r="BI127" s="1182"/>
      <c r="BJ127" s="1182"/>
      <c r="BK127" s="1182"/>
      <c r="BL127" s="1182"/>
      <c r="BM127" s="1182"/>
      <c r="BN127" s="1182"/>
      <c r="BO127" s="1182"/>
      <c r="BP127" s="1182"/>
      <c r="BQ127" s="1182"/>
      <c r="BR127" s="1182"/>
      <c r="BS127" s="1182"/>
      <c r="BT127" s="1182"/>
      <c r="BU127" s="1182"/>
      <c r="BV127" s="1182"/>
      <c r="BW127" s="1182"/>
      <c r="BX127" s="631"/>
      <c r="BY127" s="631"/>
      <c r="BZ127" s="631"/>
      <c r="CA127" s="631"/>
      <c r="CB127" s="631"/>
      <c r="CC127" s="625"/>
      <c r="CD127" s="625"/>
      <c r="CE127" s="625"/>
      <c r="CF127" s="625"/>
      <c r="CG127" s="625"/>
      <c r="CH127" s="625"/>
      <c r="CI127" s="625"/>
      <c r="CJ127" s="625"/>
      <c r="CK127" s="625"/>
      <c r="CL127" s="625"/>
      <c r="CM127" s="625"/>
      <c r="CN127" s="625"/>
      <c r="CO127" s="623"/>
      <c r="CP127" s="623"/>
      <c r="CQ127" s="623"/>
      <c r="CR127" s="633"/>
      <c r="CS127" s="633"/>
      <c r="CT127" s="633"/>
      <c r="CU127" s="643"/>
      <c r="CV127" s="247"/>
      <c r="CW127" s="212"/>
      <c r="CX127" s="1181"/>
      <c r="CY127" s="1182"/>
      <c r="CZ127" s="1182"/>
      <c r="DA127" s="1182"/>
      <c r="DB127" s="1182"/>
      <c r="DC127" s="1182"/>
      <c r="DD127" s="1182"/>
      <c r="DE127" s="1182"/>
      <c r="DF127" s="1182"/>
      <c r="DG127" s="1182"/>
      <c r="DH127" s="1182"/>
      <c r="DI127" s="1182"/>
      <c r="DJ127" s="1182"/>
      <c r="DK127" s="1182"/>
      <c r="DL127" s="1182"/>
      <c r="DM127" s="1182"/>
      <c r="DN127" s="1182"/>
      <c r="DO127" s="1182"/>
      <c r="DP127" s="1182"/>
      <c r="DQ127" s="1182"/>
      <c r="DR127" s="1182"/>
      <c r="DS127" s="1182"/>
      <c r="DT127" s="1182"/>
      <c r="DU127" s="1182"/>
      <c r="DV127" s="1182"/>
      <c r="DW127" s="631"/>
      <c r="DX127" s="631"/>
      <c r="DY127" s="631"/>
      <c r="DZ127" s="631"/>
      <c r="EA127" s="631"/>
      <c r="EB127" s="625"/>
      <c r="EC127" s="625"/>
      <c r="ED127" s="625"/>
      <c r="EE127" s="625"/>
      <c r="EF127" s="625"/>
      <c r="EG127" s="625"/>
      <c r="EH127" s="625"/>
      <c r="EI127" s="625"/>
      <c r="EJ127" s="625"/>
      <c r="EK127" s="625"/>
      <c r="EL127" s="625"/>
      <c r="EM127" s="625"/>
      <c r="EN127" s="623"/>
      <c r="EO127" s="623"/>
      <c r="EP127" s="623"/>
      <c r="EQ127" s="633"/>
      <c r="ER127" s="633"/>
      <c r="ES127" s="633"/>
      <c r="ET127" s="643"/>
      <c r="EU127" s="1181"/>
      <c r="EV127" s="1182"/>
      <c r="EW127" s="1182"/>
      <c r="EX127" s="1182"/>
      <c r="EY127" s="1182"/>
      <c r="EZ127" s="1182"/>
      <c r="FA127" s="1182"/>
      <c r="FB127" s="1182"/>
      <c r="FC127" s="1182"/>
      <c r="FD127" s="1182"/>
      <c r="FE127" s="1182"/>
      <c r="FF127" s="1182"/>
      <c r="FG127" s="1182"/>
      <c r="FH127" s="1182"/>
      <c r="FI127" s="1182"/>
      <c r="FJ127" s="1182"/>
      <c r="FK127" s="1182"/>
      <c r="FL127" s="1182"/>
      <c r="FM127" s="1182"/>
      <c r="FN127" s="1182"/>
      <c r="FO127" s="1182"/>
      <c r="FP127" s="1182"/>
      <c r="FQ127" s="1182"/>
      <c r="FR127" s="1182"/>
      <c r="FS127" s="1182"/>
      <c r="FT127" s="631"/>
      <c r="FU127" s="631"/>
      <c r="FV127" s="631"/>
      <c r="FW127" s="631"/>
      <c r="FX127" s="631"/>
      <c r="FY127" s="625"/>
      <c r="FZ127" s="625"/>
      <c r="GA127" s="625"/>
      <c r="GB127" s="625"/>
      <c r="GC127" s="625"/>
      <c r="GD127" s="625"/>
      <c r="GE127" s="625"/>
      <c r="GF127" s="625"/>
      <c r="GG127" s="625"/>
      <c r="GH127" s="625"/>
      <c r="GI127" s="625"/>
      <c r="GJ127" s="625"/>
      <c r="GK127" s="623"/>
      <c r="GL127" s="623"/>
      <c r="GM127" s="623"/>
      <c r="GN127" s="633"/>
      <c r="GO127" s="633"/>
      <c r="GP127" s="633"/>
      <c r="GQ127" s="643"/>
      <c r="GR127" s="6"/>
    </row>
    <row r="128" spans="1:200" ht="6" customHeight="1" x14ac:dyDescent="0.25">
      <c r="A128" s="212"/>
      <c r="B128" s="656"/>
      <c r="C128" s="658"/>
      <c r="D128" s="658"/>
      <c r="E128" s="658"/>
      <c r="F128" s="658"/>
      <c r="G128" s="658"/>
      <c r="H128" s="658"/>
      <c r="I128" s="658"/>
      <c r="J128" s="658"/>
      <c r="K128" s="658"/>
      <c r="L128" s="658"/>
      <c r="M128" s="658"/>
      <c r="N128" s="658"/>
      <c r="O128" s="658"/>
      <c r="P128" s="658"/>
      <c r="Q128" s="658"/>
      <c r="R128" s="658"/>
      <c r="S128" s="658"/>
      <c r="T128" s="658"/>
      <c r="U128" s="658"/>
      <c r="V128" s="658"/>
      <c r="W128" s="658"/>
      <c r="X128" s="658"/>
      <c r="Y128" s="658"/>
      <c r="Z128" s="658"/>
      <c r="AA128" s="629" t="str">
        <f>IF('FRONT PAGE'!$A$1="www.fly-logics.com","FEB",0)</f>
        <v>FEB</v>
      </c>
      <c r="AB128" s="631"/>
      <c r="AC128" s="631"/>
      <c r="AD128" s="631"/>
      <c r="AE128" s="631"/>
      <c r="AF128" s="630" t="str">
        <f>IF(SUMIFS(LOGBOOK!$Y$5:$Y$1036129,LOGBOOK!$D$5:$D$1036129,F125,LOGBOOK!$AN$5:$AN$1036129,V125,LOGBOOK!$E$5:$E$1036129,L125,LOGBOOK!$AM$5:$AM$1036129,"FEB")=0," ",SUMIFS(LOGBOOK!$Y$5:$Y$1036129,LOGBOOK!$D$5:$D$1036129,F125,LOGBOOK!$AN$5:$AN$1036129,V125,LOGBOOK!$E$5:$E$1036129,L125,LOGBOOK!$AM$5:$AM$1036129,"FEB"))</f>
        <v xml:space="preserve"> </v>
      </c>
      <c r="AG128" s="625"/>
      <c r="AH128" s="625"/>
      <c r="AI128" s="625"/>
      <c r="AJ128" s="630" t="str">
        <f>IF(SUMIFS(LOGBOOK!$Z$5:$Z$1036129,LOGBOOK!$D$5:$D$1036129,F125,LOGBOOK!$AN$5:$AN$1036129,V125,LOGBOOK!$E$5:$E$1036129,L125,LOGBOOK!$AM$5:$AM$1036129,"FEB")=0," ",SUMIFS(LOGBOOK!$Z$5:$Z$1036129,LOGBOOK!$D$5:$D$1036129,F125,LOGBOOK!$AN$5:$AN$1036129,V125,LOGBOOK!$E$5:$E$1036129,L125,LOGBOOK!$AM$5:$AM$1036129,"FEB"))</f>
        <v xml:space="preserve"> </v>
      </c>
      <c r="AK128" s="625"/>
      <c r="AL128" s="625"/>
      <c r="AM128" s="625"/>
      <c r="AN128" s="630" t="str">
        <f>IF(SUMIFS(LOGBOOK!$AA$5:$AA$1036129,LOGBOOK!$D$5:$D$1036129,F125,LOGBOOK!$AN$5:$AN$1036129,V125,LOGBOOK!$E$5:$E$1036129,L125,LOGBOOK!$AM$5:$AM$1036129,"FEB")=0," ",SUMIFS(LOGBOOK!$AA$5:$AA$1036129,LOGBOOK!$D$5:$D$1036129,F125,LOGBOOK!$AN$5:$AN$1036129,V125,LOGBOOK!$E$5:$E$1036129,L125,LOGBOOK!$AM$5:$AM$1036129,"FEB"))</f>
        <v xml:space="preserve"> </v>
      </c>
      <c r="AO128" s="625"/>
      <c r="AP128" s="625"/>
      <c r="AQ128" s="625"/>
      <c r="AR128" s="623" t="str">
        <f>IF(SUMIFS(LOGBOOK!$AE$5:$AE$1036129,LOGBOOK!$D$5:$D$1036129,F125,LOGBOOK!$AN$5:$AN$1036129,V125,LOGBOOK!$E$5:$E$1036129,L125,LOGBOOK!$AM$5:$AM$1036129,"FEB")=0," ",SUMIFS(LOGBOOK!$AE$5:$AE$1036129,LOGBOOK!$D$5:$D$1036129,F125,LOGBOOK!$AN$5:$AN$1036129,V125,LOGBOOK!$E$5:$E$1036129,L125,LOGBOOK!$AM$5:$AM$1036129,"FEB"))</f>
        <v xml:space="preserve"> </v>
      </c>
      <c r="AS128" s="623"/>
      <c r="AT128" s="623"/>
      <c r="AU128" s="623" t="str">
        <f>IF(SUMIFS(LOGBOOK!$AF$5:$AF$1036129,LOGBOOK!$D$5:$D$1036129,F125,LOGBOOK!$AN$5:$AN$1036129,V125,LOGBOOK!$E$5:$E$1036129,L125,LOGBOOK!$AM$5:$AM$1036129,"FEB")=0," ",SUMIFS(LOGBOOK!$AF$5:$AF$1036129,LOGBOOK!$D$5:$D$1036129,F125,LOGBOOK!$AN$5:$AN$1036129,V125,LOGBOOK!$E$5:$E$1036129,L125,LOGBOOK!$AM$5:$AM$1036129,"FEB"))</f>
        <v xml:space="preserve"> </v>
      </c>
      <c r="AV128" s="633"/>
      <c r="AW128" s="633"/>
      <c r="AX128" s="643"/>
      <c r="AY128" s="656"/>
      <c r="AZ128" s="658"/>
      <c r="BA128" s="658"/>
      <c r="BB128" s="658"/>
      <c r="BC128" s="658"/>
      <c r="BD128" s="658"/>
      <c r="BE128" s="658"/>
      <c r="BF128" s="658"/>
      <c r="BG128" s="658"/>
      <c r="BH128" s="658"/>
      <c r="BI128" s="658"/>
      <c r="BJ128" s="658"/>
      <c r="BK128" s="658"/>
      <c r="BL128" s="658"/>
      <c r="BM128" s="658"/>
      <c r="BN128" s="658"/>
      <c r="BO128" s="658"/>
      <c r="BP128" s="658"/>
      <c r="BQ128" s="658"/>
      <c r="BR128" s="658"/>
      <c r="BS128" s="658"/>
      <c r="BT128" s="658"/>
      <c r="BU128" s="658"/>
      <c r="BV128" s="658"/>
      <c r="BW128" s="658"/>
      <c r="BX128" s="629" t="str">
        <f>IF('FRONT PAGE'!$A$1="www.fly-logics.com","FEB",0)</f>
        <v>FEB</v>
      </c>
      <c r="BY128" s="631"/>
      <c r="BZ128" s="631"/>
      <c r="CA128" s="631"/>
      <c r="CB128" s="631"/>
      <c r="CC128" s="630" t="str">
        <f>IF(SUMIFS(LOGBOOK!$Y$5:$Y$1036129,LOGBOOK!$D$5:$D$1036129,BC125,LOGBOOK!$AN$5:$AN$1036129,BS125,LOGBOOK!$E$5:$E$1036129,BI125,LOGBOOK!$AM$5:$AM$1036129,"FEB")=0," ",SUMIFS(LOGBOOK!$Y$5:$Y$1036129,LOGBOOK!$D$5:$D$1036129,BC125,LOGBOOK!$AN$5:$AN$1036129,BS125,LOGBOOK!$E$5:$E$1036129,BI125,LOGBOOK!$AM$5:$AM$1036129,"FEB"))</f>
        <v xml:space="preserve"> </v>
      </c>
      <c r="CD128" s="625"/>
      <c r="CE128" s="625"/>
      <c r="CF128" s="625"/>
      <c r="CG128" s="630" t="str">
        <f>IF(SUMIFS(LOGBOOK!$Z$5:$Z$1036129,LOGBOOK!$D$5:$D$1036129,BC125,LOGBOOK!$AN$5:$AN$1036129,BS125,LOGBOOK!$E$5:$E$1036129,BI125,LOGBOOK!$AM$5:$AM$1036129,"FEB")=0," ",SUMIFS(LOGBOOK!$Z$5:$Z$1036129,LOGBOOK!$D$5:$D$1036129,BC125,LOGBOOK!$AN$5:$AN$1036129,BS125,LOGBOOK!$E$5:$E$1036129,BI125,LOGBOOK!$AM$5:$AM$1036129,"FEB"))</f>
        <v xml:space="preserve"> </v>
      </c>
      <c r="CH128" s="625"/>
      <c r="CI128" s="625"/>
      <c r="CJ128" s="625"/>
      <c r="CK128" s="630" t="str">
        <f>IF(SUMIFS(LOGBOOK!$AA$5:$AA$1036129,LOGBOOK!$D$5:$D$1036129,BC125,LOGBOOK!$AN$5:$AN$1036129,BS125,LOGBOOK!$E$5:$E$1036129,BI125,LOGBOOK!$AM$5:$AM$1036129,"FEB")=0," ",SUMIFS(LOGBOOK!$AA$5:$AA$1036129,LOGBOOK!$D$5:$D$1036129,BC125,LOGBOOK!$AN$5:$AN$1036129,BS125,LOGBOOK!$E$5:$E$1036129,BI125,LOGBOOK!$AM$5:$AM$1036129,"FEB"))</f>
        <v xml:space="preserve"> </v>
      </c>
      <c r="CL128" s="625"/>
      <c r="CM128" s="625"/>
      <c r="CN128" s="625"/>
      <c r="CO128" s="623" t="str">
        <f>IF(SUMIFS(LOGBOOK!$AE$5:$AE$1036129,LOGBOOK!$D$5:$D$1036129,BC125,LOGBOOK!$AN$5:$AN$1036129,BS125,LOGBOOK!$E$5:$E$1036129,BI125,LOGBOOK!$AM$5:$AM$1036129,"FEB")=0," ",SUMIFS(LOGBOOK!$AE$5:$AE$1036129,LOGBOOK!$D$5:$D$1036129,BC125,LOGBOOK!$AN$5:$AN$1036129,BS125,LOGBOOK!$E$5:$E$1036129,BI125,LOGBOOK!$AM$5:$AM$1036129,"FEB"))</f>
        <v xml:space="preserve"> </v>
      </c>
      <c r="CP128" s="623"/>
      <c r="CQ128" s="623"/>
      <c r="CR128" s="623" t="str">
        <f>IF(SUMIFS(LOGBOOK!$AF$5:$AF$1036129,LOGBOOK!$D$5:$D$1036129,BC125,LOGBOOK!$AN$5:$AN$1036129,BS125,LOGBOOK!$E$5:$E$1036129,BI125,LOGBOOK!$AM$5:$AM$1036129,"FEB")=0," ",SUMIFS(LOGBOOK!$AF$5:$AF$1036129,LOGBOOK!$D$5:$D$1036129,BC125,LOGBOOK!$AN$5:$AN$1036129,BS125,LOGBOOK!$E$5:$E$1036129,BI125,LOGBOOK!$AM$5:$AM$1036129,"FEB"))</f>
        <v xml:space="preserve"> </v>
      </c>
      <c r="CS128" s="633"/>
      <c r="CT128" s="633"/>
      <c r="CU128" s="643"/>
      <c r="CV128" s="247"/>
      <c r="CW128" s="212"/>
      <c r="CX128" s="656"/>
      <c r="CY128" s="658"/>
      <c r="CZ128" s="658"/>
      <c r="DA128" s="658"/>
      <c r="DB128" s="658"/>
      <c r="DC128" s="658"/>
      <c r="DD128" s="658"/>
      <c r="DE128" s="658"/>
      <c r="DF128" s="658"/>
      <c r="DG128" s="658"/>
      <c r="DH128" s="658"/>
      <c r="DI128" s="658"/>
      <c r="DJ128" s="658"/>
      <c r="DK128" s="658"/>
      <c r="DL128" s="658"/>
      <c r="DM128" s="658"/>
      <c r="DN128" s="658"/>
      <c r="DO128" s="658"/>
      <c r="DP128" s="658"/>
      <c r="DQ128" s="658"/>
      <c r="DR128" s="658"/>
      <c r="DS128" s="658"/>
      <c r="DT128" s="658"/>
      <c r="DU128" s="658"/>
      <c r="DV128" s="658"/>
      <c r="DW128" s="629" t="str">
        <f>IF('FRONT PAGE'!$A$1="www.fly-logics.com","FEB",0)</f>
        <v>FEB</v>
      </c>
      <c r="DX128" s="631"/>
      <c r="DY128" s="631"/>
      <c r="DZ128" s="631"/>
      <c r="EA128" s="631"/>
      <c r="EB128" s="630" t="str">
        <f>IF(SUMIFS(LOGBOOK!$Y$5:$Y$1036129,LOGBOOK!$D$5:$D$1036129,DB125,LOGBOOK!$AN$5:$AN$1036129,DR125,LOGBOOK!$E$5:$E$1036129,DH125,LOGBOOK!$AM$5:$AM$1036129,"FEB")=0," ",SUMIFS(LOGBOOK!$Y$5:$Y$1036129,LOGBOOK!$D$5:$D$1036129,DB125,LOGBOOK!$AN$5:$AN$1036129,DR125,LOGBOOK!$E$5:$E$1036129,DH125,LOGBOOK!$AM$5:$AM$1036129,"FEB"))</f>
        <v xml:space="preserve"> </v>
      </c>
      <c r="EC128" s="625"/>
      <c r="ED128" s="625"/>
      <c r="EE128" s="625"/>
      <c r="EF128" s="630" t="str">
        <f>IF(SUMIFS(LOGBOOK!$Z$5:$Z$1036129,LOGBOOK!$D$5:$D$1036129,DB125,LOGBOOK!$AN$5:$AN$1036129,DR125,LOGBOOK!$E$5:$E$1036129,DH125,LOGBOOK!$AM$5:$AM$1036129,"FEB")=0," ",SUMIFS(LOGBOOK!$Z$5:$Z$1036129,LOGBOOK!$D$5:$D$1036129,DB125,LOGBOOK!$AN$5:$AN$1036129,DR125,LOGBOOK!$E$5:$E$1036129,DH125,LOGBOOK!$AM$5:$AM$1036129,"FEB"))</f>
        <v xml:space="preserve"> </v>
      </c>
      <c r="EG128" s="625"/>
      <c r="EH128" s="625"/>
      <c r="EI128" s="625"/>
      <c r="EJ128" s="630" t="str">
        <f>IF(SUMIFS(LOGBOOK!$AA$5:$AA$1036129,LOGBOOK!$D$5:$D$1036129,DB125,LOGBOOK!$AN$5:$AN$1036129,DR125,LOGBOOK!$E$5:$E$1036129,DH125,LOGBOOK!$AM$5:$AM$1036129,"FEB")=0," ",SUMIFS(LOGBOOK!$AA$5:$AA$1036129,LOGBOOK!$D$5:$D$1036129,DB125,LOGBOOK!$AN$5:$AN$1036129,DR125,LOGBOOK!$E$5:$E$1036129,DH125,LOGBOOK!$AM$5:$AM$1036129,"FEB"))</f>
        <v xml:space="preserve"> </v>
      </c>
      <c r="EK128" s="625"/>
      <c r="EL128" s="625"/>
      <c r="EM128" s="625"/>
      <c r="EN128" s="623" t="str">
        <f>IF(SUMIFS(LOGBOOK!$AE$5:$AE$1036129,LOGBOOK!$D$5:$D$1036129,DB125,LOGBOOK!$AN$5:$AN$1036129,DR125,LOGBOOK!$E$5:$E$1036129,DH125,LOGBOOK!$AM$5:$AM$1036129,"FEB")=0," ",SUMIFS(LOGBOOK!$AE$5:$AE$1036129,LOGBOOK!$D$5:$D$1036129,DB125,LOGBOOK!$AN$5:$AN$1036129,DR125,LOGBOOK!$E$5:$E$1036129,DH125,LOGBOOK!$AM$5:$AM$1036129,"FEB"))</f>
        <v xml:space="preserve"> </v>
      </c>
      <c r="EO128" s="623"/>
      <c r="EP128" s="623"/>
      <c r="EQ128" s="623" t="str">
        <f>IF(SUMIFS(LOGBOOK!$AF$5:$AF$1036129,LOGBOOK!$D$5:$D$1036129,DB125,LOGBOOK!$AN$5:$AN$1036129,DR125,LOGBOOK!$E$5:$E$1036129,DH125,LOGBOOK!$AM$5:$AM$1036129,"FEB")=0," ",SUMIFS(LOGBOOK!$AF$5:$AF$1036129,LOGBOOK!$D$5:$D$1036129,DB125,LOGBOOK!$AN$5:$AN$1036129,DR125,LOGBOOK!$E$5:$E$1036129,DH125,LOGBOOK!$AM$5:$AM$1036129,"FEB"))</f>
        <v xml:space="preserve"> </v>
      </c>
      <c r="ER128" s="633"/>
      <c r="ES128" s="633"/>
      <c r="ET128" s="643"/>
      <c r="EU128" s="656"/>
      <c r="EV128" s="658"/>
      <c r="EW128" s="658"/>
      <c r="EX128" s="658"/>
      <c r="EY128" s="658"/>
      <c r="EZ128" s="658"/>
      <c r="FA128" s="658"/>
      <c r="FB128" s="658"/>
      <c r="FC128" s="658"/>
      <c r="FD128" s="658"/>
      <c r="FE128" s="658"/>
      <c r="FF128" s="658"/>
      <c r="FG128" s="658"/>
      <c r="FH128" s="658"/>
      <c r="FI128" s="658"/>
      <c r="FJ128" s="658"/>
      <c r="FK128" s="658"/>
      <c r="FL128" s="658"/>
      <c r="FM128" s="658"/>
      <c r="FN128" s="658"/>
      <c r="FO128" s="658"/>
      <c r="FP128" s="658"/>
      <c r="FQ128" s="658"/>
      <c r="FR128" s="658"/>
      <c r="FS128" s="658"/>
      <c r="FT128" s="629" t="str">
        <f>IF('FRONT PAGE'!$A$1="www.fly-logics.com","FEB",0)</f>
        <v>FEB</v>
      </c>
      <c r="FU128" s="631"/>
      <c r="FV128" s="631"/>
      <c r="FW128" s="631"/>
      <c r="FX128" s="631"/>
      <c r="FY128" s="630" t="str">
        <f>IF(SUMIFS(LOGBOOK!$Y$5:$Y$1036129,LOGBOOK!$D$5:$D$1036129,EY125,LOGBOOK!$AN$5:$AN$1036129,FO125,LOGBOOK!$E$5:$E$1036129,FE125,LOGBOOK!$AM$5:$AM$1036129,"FEB")=0," ",SUMIFS(LOGBOOK!$Y$5:$Y$1036129,LOGBOOK!$D$5:$D$1036129,EY125,LOGBOOK!$AN$5:$AN$1036129,FO125,LOGBOOK!$E$5:$E$1036129,FE125,LOGBOOK!$AM$5:$AM$1036129,"FEB"))</f>
        <v xml:space="preserve"> </v>
      </c>
      <c r="FZ128" s="625"/>
      <c r="GA128" s="625"/>
      <c r="GB128" s="625"/>
      <c r="GC128" s="630" t="str">
        <f>IF(SUMIFS(LOGBOOK!$Z$5:$Z$1036129,LOGBOOK!$D$5:$D$1036129,EY125,LOGBOOK!$AN$5:$AN$1036129,FO125,LOGBOOK!$E$5:$E$1036129,FE125,LOGBOOK!$AM$5:$AM$1036129,"FEB")=0," ",SUMIFS(LOGBOOK!$Z$5:$Z$1036129,LOGBOOK!$D$5:$D$1036129,EY125,LOGBOOK!$AN$5:$AN$1036129,FO125,LOGBOOK!$E$5:$E$1036129,FE125,LOGBOOK!$AM$5:$AM$1036129,"FEB"))</f>
        <v xml:space="preserve"> </v>
      </c>
      <c r="GD128" s="625"/>
      <c r="GE128" s="625"/>
      <c r="GF128" s="625"/>
      <c r="GG128" s="630" t="str">
        <f>IF(SUMIFS(LOGBOOK!$AA$5:$AA$1036129,LOGBOOK!$D$5:$D$1036129,EY125,LOGBOOK!$AN$5:$AN$1036129,FO125,LOGBOOK!$E$5:$E$1036129,FE125,LOGBOOK!$AM$5:$AM$1036129,"FEB")=0," ",SUMIFS(LOGBOOK!$AA$5:$AA$1036129,LOGBOOK!$D$5:$D$1036129,EY125,LOGBOOK!$AN$5:$AN$1036129,FO125,LOGBOOK!$E$5:$E$1036129,FE125,LOGBOOK!$AM$5:$AM$1036129,"FEB"))</f>
        <v xml:space="preserve"> </v>
      </c>
      <c r="GH128" s="625"/>
      <c r="GI128" s="625"/>
      <c r="GJ128" s="625"/>
      <c r="GK128" s="623" t="str">
        <f>IF(SUMIFS(LOGBOOK!$AE$5:$AE$1036129,LOGBOOK!$D$5:$D$1036129,EY125,LOGBOOK!$AN$5:$AN$1036129,FO125,LOGBOOK!$E$5:$E$1036129,FE125,LOGBOOK!$AM$5:$AM$1036129,"FEB")=0," ",SUMIFS(LOGBOOK!$AE$5:$AE$1036129,LOGBOOK!$D$5:$D$1036129,EY125,LOGBOOK!$AN$5:$AN$1036129,FO125,LOGBOOK!$E$5:$E$1036129,FE125,LOGBOOK!$AM$5:$AM$1036129,"FEB"))</f>
        <v xml:space="preserve"> </v>
      </c>
      <c r="GL128" s="623"/>
      <c r="GM128" s="623"/>
      <c r="GN128" s="623" t="str">
        <f>IF(SUMIFS(LOGBOOK!$AF$5:$AF$1036129,LOGBOOK!$D$5:$D$1036129,EY125,LOGBOOK!$AN$5:$AN$1036129,FO125,LOGBOOK!$E$5:$E$1036129,FE125,LOGBOOK!$AM$5:$AM$1036129,"FEB")=0," ",SUMIFS(LOGBOOK!$AF$5:$AF$1036129,LOGBOOK!$D$5:$D$1036129,EY125,LOGBOOK!$AN$5:$AN$1036129,FO125,LOGBOOK!$E$5:$E$1036129,FE125,LOGBOOK!$AM$5:$AM$1036129,"FEB"))</f>
        <v xml:space="preserve"> </v>
      </c>
      <c r="GO128" s="633"/>
      <c r="GP128" s="633"/>
      <c r="GQ128" s="643"/>
      <c r="GR128" s="6"/>
    </row>
    <row r="129" spans="1:200" ht="10.5" customHeight="1" x14ac:dyDescent="0.25">
      <c r="A129" s="212"/>
      <c r="B129" s="637"/>
      <c r="C129" s="1216" t="str">
        <f>IF('FRONT PAGE'!$A$1="www.fly-logics.com","TIME OF FLIGHT",0)</f>
        <v>TIME OF FLIGHT</v>
      </c>
      <c r="D129" s="1216"/>
      <c r="E129" s="1216"/>
      <c r="F129" s="1216"/>
      <c r="G129" s="1216"/>
      <c r="H129" s="1216"/>
      <c r="I129" s="1216"/>
      <c r="J129" s="1216"/>
      <c r="K129" s="1216"/>
      <c r="L129" s="1216"/>
      <c r="M129" s="1216"/>
      <c r="N129" s="624"/>
      <c r="O129" s="1216" t="str">
        <f>IF('FRONT PAGE'!$A$1="www.fly-logics.com","AVERANGE TIME",0)</f>
        <v>AVERANGE TIME</v>
      </c>
      <c r="P129" s="1216"/>
      <c r="Q129" s="1216"/>
      <c r="R129" s="1216"/>
      <c r="S129" s="1216"/>
      <c r="T129" s="1216"/>
      <c r="U129" s="1216"/>
      <c r="V129" s="1216"/>
      <c r="W129" s="1216"/>
      <c r="X129" s="1216"/>
      <c r="Y129" s="1216"/>
      <c r="Z129" s="15"/>
      <c r="AA129" s="631"/>
      <c r="AB129" s="631"/>
      <c r="AC129" s="631"/>
      <c r="AD129" s="631"/>
      <c r="AE129" s="631"/>
      <c r="AF129" s="625"/>
      <c r="AG129" s="632"/>
      <c r="AH129" s="632"/>
      <c r="AI129" s="625"/>
      <c r="AJ129" s="625"/>
      <c r="AK129" s="632"/>
      <c r="AL129" s="632"/>
      <c r="AM129" s="625"/>
      <c r="AN129" s="625"/>
      <c r="AO129" s="632"/>
      <c r="AP129" s="632"/>
      <c r="AQ129" s="625"/>
      <c r="AR129" s="623"/>
      <c r="AS129" s="623"/>
      <c r="AT129" s="623"/>
      <c r="AU129" s="633"/>
      <c r="AV129" s="634"/>
      <c r="AW129" s="633"/>
      <c r="AX129" s="643"/>
      <c r="AY129" s="637"/>
      <c r="AZ129" s="1216" t="str">
        <f>IF('FRONT PAGE'!$A$1="www.fly-logics.com","TIME OF FLIGHT",0)</f>
        <v>TIME OF FLIGHT</v>
      </c>
      <c r="BA129" s="1216"/>
      <c r="BB129" s="1216"/>
      <c r="BC129" s="1216"/>
      <c r="BD129" s="1216"/>
      <c r="BE129" s="1216"/>
      <c r="BF129" s="1216"/>
      <c r="BG129" s="1216"/>
      <c r="BH129" s="1216"/>
      <c r="BI129" s="1216"/>
      <c r="BJ129" s="1216"/>
      <c r="BK129" s="624"/>
      <c r="BL129" s="1216" t="str">
        <f>IF('FRONT PAGE'!$A$1="www.fly-logics.com","AVERANGE TIME",0)</f>
        <v>AVERANGE TIME</v>
      </c>
      <c r="BM129" s="1216"/>
      <c r="BN129" s="1216"/>
      <c r="BO129" s="1216"/>
      <c r="BP129" s="1216"/>
      <c r="BQ129" s="1216"/>
      <c r="BR129" s="1216"/>
      <c r="BS129" s="1216"/>
      <c r="BT129" s="1216"/>
      <c r="BU129" s="1216"/>
      <c r="BV129" s="1216"/>
      <c r="BW129" s="15"/>
      <c r="BX129" s="631"/>
      <c r="BY129" s="631"/>
      <c r="BZ129" s="631"/>
      <c r="CA129" s="631"/>
      <c r="CB129" s="631"/>
      <c r="CC129" s="625"/>
      <c r="CD129" s="632"/>
      <c r="CE129" s="632"/>
      <c r="CF129" s="625"/>
      <c r="CG129" s="625"/>
      <c r="CH129" s="632"/>
      <c r="CI129" s="632"/>
      <c r="CJ129" s="625"/>
      <c r="CK129" s="625"/>
      <c r="CL129" s="632"/>
      <c r="CM129" s="632"/>
      <c r="CN129" s="625"/>
      <c r="CO129" s="623"/>
      <c r="CP129" s="623"/>
      <c r="CQ129" s="623"/>
      <c r="CR129" s="633"/>
      <c r="CS129" s="634"/>
      <c r="CT129" s="633"/>
      <c r="CU129" s="643"/>
      <c r="CV129" s="247"/>
      <c r="CW129" s="212"/>
      <c r="CX129" s="637"/>
      <c r="CY129" s="1216" t="str">
        <f>IF('FRONT PAGE'!$A$1="www.fly-logics.com","TIME OF FLIGHT",0)</f>
        <v>TIME OF FLIGHT</v>
      </c>
      <c r="CZ129" s="1216"/>
      <c r="DA129" s="1216"/>
      <c r="DB129" s="1216"/>
      <c r="DC129" s="1216"/>
      <c r="DD129" s="1216"/>
      <c r="DE129" s="1216"/>
      <c r="DF129" s="1216"/>
      <c r="DG129" s="1216"/>
      <c r="DH129" s="1216"/>
      <c r="DI129" s="1216"/>
      <c r="DJ129" s="624"/>
      <c r="DK129" s="1216" t="str">
        <f>IF('FRONT PAGE'!$A$1="www.fly-logics.com","AVERANGE TIME",0)</f>
        <v>AVERANGE TIME</v>
      </c>
      <c r="DL129" s="1216"/>
      <c r="DM129" s="1216"/>
      <c r="DN129" s="1216"/>
      <c r="DO129" s="1216"/>
      <c r="DP129" s="1216"/>
      <c r="DQ129" s="1216"/>
      <c r="DR129" s="1216"/>
      <c r="DS129" s="1216"/>
      <c r="DT129" s="1216"/>
      <c r="DU129" s="1216"/>
      <c r="DV129" s="15"/>
      <c r="DW129" s="631"/>
      <c r="DX129" s="631"/>
      <c r="DY129" s="631"/>
      <c r="DZ129" s="631"/>
      <c r="EA129" s="631"/>
      <c r="EB129" s="625"/>
      <c r="EC129" s="632"/>
      <c r="ED129" s="632"/>
      <c r="EE129" s="625"/>
      <c r="EF129" s="625"/>
      <c r="EG129" s="632"/>
      <c r="EH129" s="632"/>
      <c r="EI129" s="625"/>
      <c r="EJ129" s="625"/>
      <c r="EK129" s="632"/>
      <c r="EL129" s="632"/>
      <c r="EM129" s="625"/>
      <c r="EN129" s="623"/>
      <c r="EO129" s="623"/>
      <c r="EP129" s="623"/>
      <c r="EQ129" s="633"/>
      <c r="ER129" s="634"/>
      <c r="ES129" s="633"/>
      <c r="ET129" s="643"/>
      <c r="EU129" s="637"/>
      <c r="EV129" s="1216" t="str">
        <f>IF('FRONT PAGE'!$A$1="www.fly-logics.com","TIME OF FLIGHT",0)</f>
        <v>TIME OF FLIGHT</v>
      </c>
      <c r="EW129" s="1216"/>
      <c r="EX129" s="1216"/>
      <c r="EY129" s="1216"/>
      <c r="EZ129" s="1216"/>
      <c r="FA129" s="1216"/>
      <c r="FB129" s="1216"/>
      <c r="FC129" s="1216"/>
      <c r="FD129" s="1216"/>
      <c r="FE129" s="1216"/>
      <c r="FF129" s="1216"/>
      <c r="FG129" s="624"/>
      <c r="FH129" s="1216" t="str">
        <f>IF('FRONT PAGE'!$A$1="www.fly-logics.com","AVERANGE TIME",0)</f>
        <v>AVERANGE TIME</v>
      </c>
      <c r="FI129" s="1216"/>
      <c r="FJ129" s="1216"/>
      <c r="FK129" s="1216"/>
      <c r="FL129" s="1216"/>
      <c r="FM129" s="1216"/>
      <c r="FN129" s="1216"/>
      <c r="FO129" s="1216"/>
      <c r="FP129" s="1216"/>
      <c r="FQ129" s="1216"/>
      <c r="FR129" s="1216"/>
      <c r="FS129" s="15"/>
      <c r="FT129" s="631"/>
      <c r="FU129" s="631"/>
      <c r="FV129" s="631"/>
      <c r="FW129" s="631"/>
      <c r="FX129" s="631"/>
      <c r="FY129" s="625"/>
      <c r="FZ129" s="632"/>
      <c r="GA129" s="632"/>
      <c r="GB129" s="625"/>
      <c r="GC129" s="625"/>
      <c r="GD129" s="632"/>
      <c r="GE129" s="632"/>
      <c r="GF129" s="625"/>
      <c r="GG129" s="625"/>
      <c r="GH129" s="632"/>
      <c r="GI129" s="632"/>
      <c r="GJ129" s="625"/>
      <c r="GK129" s="623"/>
      <c r="GL129" s="623"/>
      <c r="GM129" s="623"/>
      <c r="GN129" s="633"/>
      <c r="GO129" s="634"/>
      <c r="GP129" s="633"/>
      <c r="GQ129" s="643"/>
      <c r="GR129" s="6"/>
    </row>
    <row r="130" spans="1:200" ht="8.85" customHeight="1" x14ac:dyDescent="0.25">
      <c r="A130" s="212"/>
      <c r="B130" s="637"/>
      <c r="C130" s="1217"/>
      <c r="D130" s="1217"/>
      <c r="E130" s="1217"/>
      <c r="F130" s="1217"/>
      <c r="G130" s="1217"/>
      <c r="H130" s="1217"/>
      <c r="I130" s="1217"/>
      <c r="J130" s="1217"/>
      <c r="K130" s="1217"/>
      <c r="L130" s="1217"/>
      <c r="M130" s="1217"/>
      <c r="N130" s="624"/>
      <c r="O130" s="1217"/>
      <c r="P130" s="1217"/>
      <c r="Q130" s="1217"/>
      <c r="R130" s="1217"/>
      <c r="S130" s="1217"/>
      <c r="T130" s="1217"/>
      <c r="U130" s="1217"/>
      <c r="V130" s="1217"/>
      <c r="W130" s="1217"/>
      <c r="X130" s="1217"/>
      <c r="Y130" s="1217"/>
      <c r="Z130" s="15"/>
      <c r="AA130" s="631"/>
      <c r="AB130" s="631"/>
      <c r="AC130" s="631"/>
      <c r="AD130" s="631"/>
      <c r="AE130" s="631"/>
      <c r="AF130" s="625"/>
      <c r="AG130" s="625"/>
      <c r="AH130" s="625"/>
      <c r="AI130" s="625"/>
      <c r="AJ130" s="625"/>
      <c r="AK130" s="625"/>
      <c r="AL130" s="625"/>
      <c r="AM130" s="625"/>
      <c r="AN130" s="625"/>
      <c r="AO130" s="625"/>
      <c r="AP130" s="625"/>
      <c r="AQ130" s="625"/>
      <c r="AR130" s="623"/>
      <c r="AS130" s="623"/>
      <c r="AT130" s="623"/>
      <c r="AU130" s="633"/>
      <c r="AV130" s="633"/>
      <c r="AW130" s="633"/>
      <c r="AX130" s="643"/>
      <c r="AY130" s="637"/>
      <c r="AZ130" s="1217"/>
      <c r="BA130" s="1217"/>
      <c r="BB130" s="1217"/>
      <c r="BC130" s="1217"/>
      <c r="BD130" s="1217"/>
      <c r="BE130" s="1217"/>
      <c r="BF130" s="1217"/>
      <c r="BG130" s="1217"/>
      <c r="BH130" s="1217"/>
      <c r="BI130" s="1217"/>
      <c r="BJ130" s="1217"/>
      <c r="BK130" s="624"/>
      <c r="BL130" s="1217"/>
      <c r="BM130" s="1217"/>
      <c r="BN130" s="1217"/>
      <c r="BO130" s="1217"/>
      <c r="BP130" s="1217"/>
      <c r="BQ130" s="1217"/>
      <c r="BR130" s="1217"/>
      <c r="BS130" s="1217"/>
      <c r="BT130" s="1217"/>
      <c r="BU130" s="1217"/>
      <c r="BV130" s="1217"/>
      <c r="BW130" s="15"/>
      <c r="BX130" s="631"/>
      <c r="BY130" s="631"/>
      <c r="BZ130" s="631"/>
      <c r="CA130" s="631"/>
      <c r="CB130" s="631"/>
      <c r="CC130" s="625"/>
      <c r="CD130" s="625"/>
      <c r="CE130" s="625"/>
      <c r="CF130" s="625"/>
      <c r="CG130" s="625"/>
      <c r="CH130" s="625"/>
      <c r="CI130" s="625"/>
      <c r="CJ130" s="625"/>
      <c r="CK130" s="625"/>
      <c r="CL130" s="625"/>
      <c r="CM130" s="625"/>
      <c r="CN130" s="625"/>
      <c r="CO130" s="623"/>
      <c r="CP130" s="623"/>
      <c r="CQ130" s="623"/>
      <c r="CR130" s="633"/>
      <c r="CS130" s="633"/>
      <c r="CT130" s="633"/>
      <c r="CU130" s="643"/>
      <c r="CV130" s="247"/>
      <c r="CW130" s="212"/>
      <c r="CX130" s="637"/>
      <c r="CY130" s="1217"/>
      <c r="CZ130" s="1217"/>
      <c r="DA130" s="1217"/>
      <c r="DB130" s="1217"/>
      <c r="DC130" s="1217"/>
      <c r="DD130" s="1217"/>
      <c r="DE130" s="1217"/>
      <c r="DF130" s="1217"/>
      <c r="DG130" s="1217"/>
      <c r="DH130" s="1217"/>
      <c r="DI130" s="1217"/>
      <c r="DJ130" s="624"/>
      <c r="DK130" s="1217"/>
      <c r="DL130" s="1217"/>
      <c r="DM130" s="1217"/>
      <c r="DN130" s="1217"/>
      <c r="DO130" s="1217"/>
      <c r="DP130" s="1217"/>
      <c r="DQ130" s="1217"/>
      <c r="DR130" s="1217"/>
      <c r="DS130" s="1217"/>
      <c r="DT130" s="1217"/>
      <c r="DU130" s="1217"/>
      <c r="DV130" s="15"/>
      <c r="DW130" s="631"/>
      <c r="DX130" s="631"/>
      <c r="DY130" s="631"/>
      <c r="DZ130" s="631"/>
      <c r="EA130" s="631"/>
      <c r="EB130" s="625"/>
      <c r="EC130" s="625"/>
      <c r="ED130" s="625"/>
      <c r="EE130" s="625"/>
      <c r="EF130" s="625"/>
      <c r="EG130" s="625"/>
      <c r="EH130" s="625"/>
      <c r="EI130" s="625"/>
      <c r="EJ130" s="625"/>
      <c r="EK130" s="625"/>
      <c r="EL130" s="625"/>
      <c r="EM130" s="625"/>
      <c r="EN130" s="623"/>
      <c r="EO130" s="623"/>
      <c r="EP130" s="623"/>
      <c r="EQ130" s="633"/>
      <c r="ER130" s="633"/>
      <c r="ES130" s="633"/>
      <c r="ET130" s="643"/>
      <c r="EU130" s="637"/>
      <c r="EV130" s="1217"/>
      <c r="EW130" s="1217"/>
      <c r="EX130" s="1217"/>
      <c r="EY130" s="1217"/>
      <c r="EZ130" s="1217"/>
      <c r="FA130" s="1217"/>
      <c r="FB130" s="1217"/>
      <c r="FC130" s="1217"/>
      <c r="FD130" s="1217"/>
      <c r="FE130" s="1217"/>
      <c r="FF130" s="1217"/>
      <c r="FG130" s="624"/>
      <c r="FH130" s="1217"/>
      <c r="FI130" s="1217"/>
      <c r="FJ130" s="1217"/>
      <c r="FK130" s="1217"/>
      <c r="FL130" s="1217"/>
      <c r="FM130" s="1217"/>
      <c r="FN130" s="1217"/>
      <c r="FO130" s="1217"/>
      <c r="FP130" s="1217"/>
      <c r="FQ130" s="1217"/>
      <c r="FR130" s="1217"/>
      <c r="FS130" s="15"/>
      <c r="FT130" s="631"/>
      <c r="FU130" s="631"/>
      <c r="FV130" s="631"/>
      <c r="FW130" s="631"/>
      <c r="FX130" s="631"/>
      <c r="FY130" s="625"/>
      <c r="FZ130" s="625"/>
      <c r="GA130" s="625"/>
      <c r="GB130" s="625"/>
      <c r="GC130" s="625"/>
      <c r="GD130" s="625"/>
      <c r="GE130" s="625"/>
      <c r="GF130" s="625"/>
      <c r="GG130" s="625"/>
      <c r="GH130" s="625"/>
      <c r="GI130" s="625"/>
      <c r="GJ130" s="625"/>
      <c r="GK130" s="623"/>
      <c r="GL130" s="623"/>
      <c r="GM130" s="623"/>
      <c r="GN130" s="633"/>
      <c r="GO130" s="633"/>
      <c r="GP130" s="633"/>
      <c r="GQ130" s="643"/>
      <c r="GR130" s="6"/>
    </row>
    <row r="131" spans="1:200" ht="10.5" customHeight="1" x14ac:dyDescent="0.25">
      <c r="A131" s="212"/>
      <c r="B131" s="637"/>
      <c r="C131" s="1125" t="str">
        <f>IF(SUMIFS(LOGBOOK!$I$5:$I$1036129,LOGBOOK!$D$5:$D$1036129,F125,LOGBOOK!$AN$5:$AN$1036129,V125,LOGBOOK!$E$5:$E$1036129,L125)=0," ",SUMIFS(LOGBOOK!$I$5:$I$1036129,LOGBOOK!$D$5:$D$1036129,F125,LOGBOOK!$AN$5:$AN$1036129,V125,LOGBOOK!$E$5:$E$1036129,L125))</f>
        <v xml:space="preserve"> </v>
      </c>
      <c r="D131" s="1125"/>
      <c r="E131" s="1125"/>
      <c r="F131" s="1125"/>
      <c r="G131" s="1125"/>
      <c r="H131" s="1125"/>
      <c r="I131" s="1125"/>
      <c r="J131" s="1125"/>
      <c r="K131" s="1125"/>
      <c r="L131" s="1125"/>
      <c r="M131" s="1125"/>
      <c r="N131" s="624"/>
      <c r="O131" s="1125" t="str">
        <f t="shared" ref="O131" si="0">IF(IFERROR(C131/J134,"")=0,"",IFERROR(C131/J134,""))</f>
        <v/>
      </c>
      <c r="P131" s="1125"/>
      <c r="Q131" s="1125"/>
      <c r="R131" s="1125"/>
      <c r="S131" s="1125"/>
      <c r="T131" s="1125"/>
      <c r="U131" s="1125"/>
      <c r="V131" s="1125"/>
      <c r="W131" s="1125"/>
      <c r="X131" s="1125"/>
      <c r="Y131" s="1125"/>
      <c r="Z131" s="15"/>
      <c r="AA131" s="629" t="str">
        <f>IF('FRONT PAGE'!$A$1="www.fly-logics.com","MAR",0)</f>
        <v>MAR</v>
      </c>
      <c r="AB131" s="631"/>
      <c r="AC131" s="631"/>
      <c r="AD131" s="631"/>
      <c r="AE131" s="631"/>
      <c r="AF131" s="630" t="str">
        <f>IF(SUMIFS(LOGBOOK!$Y$5:$Y$1036129,LOGBOOK!$D$5:$D$1036129,F125,LOGBOOK!$AN$5:$AN$1036129,V125,LOGBOOK!$E$5:$E$1036129,L125,LOGBOOK!$AM$5:$AM$1036129,"MAR")=0," ",SUMIFS(LOGBOOK!$Y$5:$Y$1036129,LOGBOOK!$D$5:$D$1036129,F125,LOGBOOK!$AN$5:$AN$1036129,V125,LOGBOOK!$E$5:$E$1036129,L125,LOGBOOK!$AM$5:$AM$1036129,"MAR"))</f>
        <v xml:space="preserve"> </v>
      </c>
      <c r="AG131" s="625"/>
      <c r="AH131" s="625"/>
      <c r="AI131" s="625"/>
      <c r="AJ131" s="630" t="str">
        <f>IF(SUMIFS(LOGBOOK!$Z$5:$Z$1036129,LOGBOOK!$D$5:$D$1036129,F125,LOGBOOK!$AN$5:$AN$1036129,V125,LOGBOOK!$E$5:$E$1036129,L125,LOGBOOK!$AM$5:$AM$1036129,"MAR")=0," ",SUMIFS(LOGBOOK!$Z$5:$Z$1036129,LOGBOOK!$D$5:$D$1036129,F125,LOGBOOK!$AN$5:$AN$1036129,V125,LOGBOOK!$E$5:$E$1036129,L125,LOGBOOK!$AM$5:$AM$1036129,"MAR"))</f>
        <v xml:space="preserve"> </v>
      </c>
      <c r="AK131" s="625"/>
      <c r="AL131" s="625"/>
      <c r="AM131" s="625"/>
      <c r="AN131" s="630" t="str">
        <f>IF(SUMIFS(LOGBOOK!$AA$5:$AA$1036129,LOGBOOK!$D$5:$D$1036129,F125,LOGBOOK!$AN$5:$AN$1036129,V125,LOGBOOK!$E$5:$E$1036129,L125,LOGBOOK!$AM$5:$AM$1036129,"MAR")=0," ",SUMIFS(LOGBOOK!$AA$5:$AA$1036129,LOGBOOK!$D$5:$D$1036129,F125,LOGBOOK!$AN$5:$AN$1036129,V125,LOGBOOK!$E$5:$E$1036129,L125,LOGBOOK!$AM$5:$AM$1036129,"MAR"))</f>
        <v xml:space="preserve"> </v>
      </c>
      <c r="AO131" s="625"/>
      <c r="AP131" s="625"/>
      <c r="AQ131" s="625"/>
      <c r="AR131" s="623" t="str">
        <f>IF(SUMIFS(LOGBOOK!$AE$5:$AE$1036129,LOGBOOK!$D$5:$D$1036129,F125,LOGBOOK!$AN$5:$AN$1036129,V125,LOGBOOK!$E$5:$E$1036129,L125,LOGBOOK!$AM$5:$AM$1036129,"MAR")=0," ",SUMIFS(LOGBOOK!$AE$5:$AE$1036129,LOGBOOK!$D$5:$D$1036129,F125,LOGBOOK!$AN$5:$AN$1036129,V125,LOGBOOK!$E$5:$E$1036129,L125,LOGBOOK!$AM$5:$AM$1036129,"MAR"))</f>
        <v xml:space="preserve"> </v>
      </c>
      <c r="AS131" s="623"/>
      <c r="AT131" s="623"/>
      <c r="AU131" s="623" t="str">
        <f>IF(SUMIFS(LOGBOOK!$AF$5:$AF$1036129,LOGBOOK!$D$5:$D$1036129,F125,LOGBOOK!$AN$5:$AN$1036129,V125,LOGBOOK!$E$5:$E$1036129,L125,LOGBOOK!$AM$5:$AM$1036129,"MAR")=0," ",SUMIFS(LOGBOOK!$AF$5:$AF$1036129,LOGBOOK!$D$5:$D$1036129,F125,LOGBOOK!$AN$5:$AN$1036129,V125,LOGBOOK!$E$5:$E$1036129,L125,LOGBOOK!$AM$5:$AM$1036129,"MAR"))</f>
        <v xml:space="preserve"> </v>
      </c>
      <c r="AV131" s="633"/>
      <c r="AW131" s="633"/>
      <c r="AX131" s="643"/>
      <c r="AY131" s="637"/>
      <c r="AZ131" s="1125" t="str">
        <f>IF(SUMIFS(LOGBOOK!$I$5:$I$1036129,LOGBOOK!$D$5:$D$1036129,BC125,LOGBOOK!$AN$5:$AN$1036129,BS125,LOGBOOK!$E$5:$E$1036129,BI125)=0," ",SUMIFS(LOGBOOK!$I$5:$I$1036129,LOGBOOK!$D$5:$D$1036129,BC125,LOGBOOK!$AN$5:$AN$1036129,BS125,LOGBOOK!$E$5:$E$1036129,BI125))</f>
        <v xml:space="preserve"> </v>
      </c>
      <c r="BA131" s="1125"/>
      <c r="BB131" s="1125"/>
      <c r="BC131" s="1125"/>
      <c r="BD131" s="1125"/>
      <c r="BE131" s="1125"/>
      <c r="BF131" s="1125"/>
      <c r="BG131" s="1125"/>
      <c r="BH131" s="1125"/>
      <c r="BI131" s="1125"/>
      <c r="BJ131" s="1125"/>
      <c r="BK131" s="624"/>
      <c r="BL131" s="1125" t="str">
        <f t="shared" ref="BL131" si="1">IF(IFERROR(AZ131/BG134,"")=0,"",IFERROR(AZ131/BG134,""))</f>
        <v/>
      </c>
      <c r="BM131" s="1125"/>
      <c r="BN131" s="1125"/>
      <c r="BO131" s="1125"/>
      <c r="BP131" s="1125"/>
      <c r="BQ131" s="1125"/>
      <c r="BR131" s="1125"/>
      <c r="BS131" s="1125"/>
      <c r="BT131" s="1125"/>
      <c r="BU131" s="1125"/>
      <c r="BV131" s="1125"/>
      <c r="BW131" s="15"/>
      <c r="BX131" s="629" t="str">
        <f>IF('FRONT PAGE'!$A$1="www.fly-logics.com","MAR",0)</f>
        <v>MAR</v>
      </c>
      <c r="BY131" s="631"/>
      <c r="BZ131" s="631"/>
      <c r="CA131" s="631"/>
      <c r="CB131" s="631"/>
      <c r="CC131" s="630" t="str">
        <f>IF(SUMIFS(LOGBOOK!$Y$5:$Y$1036129,LOGBOOK!$D$5:$D$1036129,BC125,LOGBOOK!$AN$5:$AN$1036129,BS125,LOGBOOK!$E$5:$E$1036129,BI125,LOGBOOK!$AM$5:$AM$1036129,"MAR")=0," ",SUMIFS(LOGBOOK!$Y$5:$Y$1036129,LOGBOOK!$D$5:$D$1036129,BC125,LOGBOOK!$AN$5:$AN$1036129,BS125,LOGBOOK!$E$5:$E$1036129,BI125,LOGBOOK!$AM$5:$AM$1036129,"MAR"))</f>
        <v xml:space="preserve"> </v>
      </c>
      <c r="CD131" s="625"/>
      <c r="CE131" s="625"/>
      <c r="CF131" s="625"/>
      <c r="CG131" s="630" t="str">
        <f>IF(SUMIFS(LOGBOOK!$Z$5:$Z$1036129,LOGBOOK!$D$5:$D$1036129,BC125,LOGBOOK!$AN$5:$AN$1036129,BS125,LOGBOOK!$E$5:$E$1036129,BI125,LOGBOOK!$AM$5:$AM$1036129,"MAR")=0," ",SUMIFS(LOGBOOK!$Z$5:$Z$1036129,LOGBOOK!$D$5:$D$1036129,BC125,LOGBOOK!$AN$5:$AN$1036129,BS125,LOGBOOK!$E$5:$E$1036129,BI125,LOGBOOK!$AM$5:$AM$1036129,"MAR"))</f>
        <v xml:space="preserve"> </v>
      </c>
      <c r="CH131" s="625"/>
      <c r="CI131" s="625"/>
      <c r="CJ131" s="625"/>
      <c r="CK131" s="630" t="str">
        <f>IF(SUMIFS(LOGBOOK!$AA$5:$AA$1036129,LOGBOOK!$D$5:$D$1036129,BC125,LOGBOOK!$AN$5:$AN$1036129,BS125,LOGBOOK!$E$5:$E$1036129,BI125,LOGBOOK!$AM$5:$AM$1036129,"MAR")=0," ",SUMIFS(LOGBOOK!$AA$5:$AA$1036129,LOGBOOK!$D$5:$D$1036129,BC125,LOGBOOK!$AN$5:$AN$1036129,BS125,LOGBOOK!$E$5:$E$1036129,BI125,LOGBOOK!$AM$5:$AM$1036129,"MAR"))</f>
        <v xml:space="preserve"> </v>
      </c>
      <c r="CL131" s="625"/>
      <c r="CM131" s="625"/>
      <c r="CN131" s="625"/>
      <c r="CO131" s="623" t="str">
        <f>IF(SUMIFS(LOGBOOK!$AE$5:$AE$1036129,LOGBOOK!$D$5:$D$1036129,BC125,LOGBOOK!$AN$5:$AN$1036129,BS125,LOGBOOK!$E$5:$E$1036129,BI125,LOGBOOK!$AM$5:$AM$1036129,"MAR")=0," ",SUMIFS(LOGBOOK!$AE$5:$AE$1036129,LOGBOOK!$D$5:$D$1036129,BC125,LOGBOOK!$AN$5:$AN$1036129,BS125,LOGBOOK!$E$5:$E$1036129,BI125,LOGBOOK!$AM$5:$AM$1036129,"MAR"))</f>
        <v xml:space="preserve"> </v>
      </c>
      <c r="CP131" s="623"/>
      <c r="CQ131" s="623"/>
      <c r="CR131" s="623" t="str">
        <f>IF(SUMIFS(LOGBOOK!$AF$5:$AF$1036129,LOGBOOK!$D$5:$D$1036129,BC125,LOGBOOK!$AN$5:$AN$1036129,BS125,LOGBOOK!$E$5:$E$1036129,BI125,LOGBOOK!$AM$5:$AM$1036129,"MAR")=0," ",SUMIFS(LOGBOOK!$AF$5:$AF$1036129,LOGBOOK!$D$5:$D$1036129,BC125,LOGBOOK!$AN$5:$AN$1036129,BS125,LOGBOOK!$E$5:$E$1036129,BI125,LOGBOOK!$AM$5:$AM$1036129,"MAR"))</f>
        <v xml:space="preserve"> </v>
      </c>
      <c r="CS131" s="633"/>
      <c r="CT131" s="633"/>
      <c r="CU131" s="643"/>
      <c r="CV131" s="247"/>
      <c r="CW131" s="212"/>
      <c r="CX131" s="637"/>
      <c r="CY131" s="1125" t="str">
        <f>IF(SUMIFS(LOGBOOK!$I$5:$I$1036129,LOGBOOK!$D$5:$D$1036129,DB125,LOGBOOK!$AN$5:$AN$1036129,DR125,LOGBOOK!$E$5:$E$1036129,DH125)=0," ",SUMIFS(LOGBOOK!$I$5:$I$1036129,LOGBOOK!$D$5:$D$1036129,DB125,LOGBOOK!$AN$5:$AN$1036129,DR125,LOGBOOK!$E$5:$E$1036129,DH125))</f>
        <v xml:space="preserve"> </v>
      </c>
      <c r="CZ131" s="1125"/>
      <c r="DA131" s="1125"/>
      <c r="DB131" s="1125"/>
      <c r="DC131" s="1125"/>
      <c r="DD131" s="1125"/>
      <c r="DE131" s="1125"/>
      <c r="DF131" s="1125"/>
      <c r="DG131" s="1125"/>
      <c r="DH131" s="1125"/>
      <c r="DI131" s="1125"/>
      <c r="DJ131" s="624"/>
      <c r="DK131" s="1125" t="str">
        <f t="shared" ref="DK131" si="2">IF(IFERROR(CY131/DF134,"")=0,"",IFERROR(CY131/DF134,""))</f>
        <v/>
      </c>
      <c r="DL131" s="1125"/>
      <c r="DM131" s="1125"/>
      <c r="DN131" s="1125"/>
      <c r="DO131" s="1125"/>
      <c r="DP131" s="1125"/>
      <c r="DQ131" s="1125"/>
      <c r="DR131" s="1125"/>
      <c r="DS131" s="1125"/>
      <c r="DT131" s="1125"/>
      <c r="DU131" s="1125"/>
      <c r="DV131" s="15"/>
      <c r="DW131" s="629" t="str">
        <f>IF('FRONT PAGE'!$A$1="www.fly-logics.com","MAR",0)</f>
        <v>MAR</v>
      </c>
      <c r="DX131" s="631"/>
      <c r="DY131" s="631"/>
      <c r="DZ131" s="631"/>
      <c r="EA131" s="631"/>
      <c r="EB131" s="630" t="str">
        <f>IF(SUMIFS(LOGBOOK!$Y$5:$Y$1036129,LOGBOOK!$D$5:$D$1036129,DB125,LOGBOOK!$AN$5:$AN$1036129,DR125,LOGBOOK!$E$5:$E$1036129,DH125,LOGBOOK!$AM$5:$AM$1036129,"MAR")=0," ",SUMIFS(LOGBOOK!$Y$5:$Y$1036129,LOGBOOK!$D$5:$D$1036129,DB125,LOGBOOK!$AN$5:$AN$1036129,DR125,LOGBOOK!$E$5:$E$1036129,DH125,LOGBOOK!$AM$5:$AM$1036129,"MAR"))</f>
        <v xml:space="preserve"> </v>
      </c>
      <c r="EC131" s="625"/>
      <c r="ED131" s="625"/>
      <c r="EE131" s="625"/>
      <c r="EF131" s="630" t="str">
        <f>IF(SUMIFS(LOGBOOK!$Z$5:$Z$1036129,LOGBOOK!$D$5:$D$1036129,DB125,LOGBOOK!$AN$5:$AN$1036129,DR125,LOGBOOK!$E$5:$E$1036129,DH125,LOGBOOK!$AM$5:$AM$1036129,"MAR")=0," ",SUMIFS(LOGBOOK!$Z$5:$Z$1036129,LOGBOOK!$D$5:$D$1036129,DB125,LOGBOOK!$AN$5:$AN$1036129,DR125,LOGBOOK!$E$5:$E$1036129,DH125,LOGBOOK!$AM$5:$AM$1036129,"MAR"))</f>
        <v xml:space="preserve"> </v>
      </c>
      <c r="EG131" s="625"/>
      <c r="EH131" s="625"/>
      <c r="EI131" s="625"/>
      <c r="EJ131" s="630" t="str">
        <f>IF(SUMIFS(LOGBOOK!$AA$5:$AA$1036129,LOGBOOK!$D$5:$D$1036129,DB125,LOGBOOK!$AN$5:$AN$1036129,DR125,LOGBOOK!$E$5:$E$1036129,DH125,LOGBOOK!$AM$5:$AM$1036129,"MAR")=0," ",SUMIFS(LOGBOOK!$AA$5:$AA$1036129,LOGBOOK!$D$5:$D$1036129,DB125,LOGBOOK!$AN$5:$AN$1036129,DR125,LOGBOOK!$E$5:$E$1036129,DH125,LOGBOOK!$AM$5:$AM$1036129,"MAR"))</f>
        <v xml:space="preserve"> </v>
      </c>
      <c r="EK131" s="625"/>
      <c r="EL131" s="625"/>
      <c r="EM131" s="625"/>
      <c r="EN131" s="623" t="str">
        <f>IF(SUMIFS(LOGBOOK!$AE$5:$AE$1036129,LOGBOOK!$D$5:$D$1036129,DB125,LOGBOOK!$AN$5:$AN$1036129,DR125,LOGBOOK!$E$5:$E$1036129,DH125,LOGBOOK!$AM$5:$AM$1036129,"MAR")=0," ",SUMIFS(LOGBOOK!$AE$5:$AE$1036129,LOGBOOK!$D$5:$D$1036129,DB125,LOGBOOK!$AN$5:$AN$1036129,DR125,LOGBOOK!$E$5:$E$1036129,DH125,LOGBOOK!$AM$5:$AM$1036129,"MAR"))</f>
        <v xml:space="preserve"> </v>
      </c>
      <c r="EO131" s="623"/>
      <c r="EP131" s="623"/>
      <c r="EQ131" s="623" t="str">
        <f>IF(SUMIFS(LOGBOOK!$AF$5:$AF$1036129,LOGBOOK!$D$5:$D$1036129,DB125,LOGBOOK!$AN$5:$AN$1036129,DR125,LOGBOOK!$E$5:$E$1036129,DH125,LOGBOOK!$AM$5:$AM$1036129,"MAR")=0," ",SUMIFS(LOGBOOK!$AF$5:$AF$1036129,LOGBOOK!$D$5:$D$1036129,DB125,LOGBOOK!$AN$5:$AN$1036129,DR125,LOGBOOK!$E$5:$E$1036129,DH125,LOGBOOK!$AM$5:$AM$1036129,"MAR"))</f>
        <v xml:space="preserve"> </v>
      </c>
      <c r="ER131" s="633"/>
      <c r="ES131" s="633"/>
      <c r="ET131" s="643"/>
      <c r="EU131" s="637"/>
      <c r="EV131" s="1125" t="str">
        <f>IF(SUMIFS(LOGBOOK!$I$5:$I$1036129,LOGBOOK!$D$5:$D$1036129,EY125,LOGBOOK!$AN$5:$AN$1036129,FO125,LOGBOOK!$E$5:$E$1036129,FE125)=0," ",SUMIFS(LOGBOOK!$I$5:$I$1036129,LOGBOOK!$D$5:$D$1036129,EY125,LOGBOOK!$AN$5:$AN$1036129,FO125,LOGBOOK!$E$5:$E$1036129,FE125))</f>
        <v xml:space="preserve"> </v>
      </c>
      <c r="EW131" s="1125"/>
      <c r="EX131" s="1125"/>
      <c r="EY131" s="1125"/>
      <c r="EZ131" s="1125"/>
      <c r="FA131" s="1125"/>
      <c r="FB131" s="1125"/>
      <c r="FC131" s="1125"/>
      <c r="FD131" s="1125"/>
      <c r="FE131" s="1125"/>
      <c r="FF131" s="1125"/>
      <c r="FG131" s="624"/>
      <c r="FH131" s="1125" t="str">
        <f t="shared" ref="FH131" si="3">IF(IFERROR(EV131/FC134,"")=0,"",IFERROR(EV131/FC134,""))</f>
        <v/>
      </c>
      <c r="FI131" s="1125"/>
      <c r="FJ131" s="1125"/>
      <c r="FK131" s="1125"/>
      <c r="FL131" s="1125"/>
      <c r="FM131" s="1125"/>
      <c r="FN131" s="1125"/>
      <c r="FO131" s="1125"/>
      <c r="FP131" s="1125"/>
      <c r="FQ131" s="1125"/>
      <c r="FR131" s="1125"/>
      <c r="FS131" s="15"/>
      <c r="FT131" s="629" t="str">
        <f>IF('FRONT PAGE'!$A$1="www.fly-logics.com","MAR",0)</f>
        <v>MAR</v>
      </c>
      <c r="FU131" s="631"/>
      <c r="FV131" s="631"/>
      <c r="FW131" s="631"/>
      <c r="FX131" s="631"/>
      <c r="FY131" s="630" t="str">
        <f>IF(SUMIFS(LOGBOOK!$Y$5:$Y$1036129,LOGBOOK!$D$5:$D$1036129,EY125,LOGBOOK!$AN$5:$AN$1036129,FO125,LOGBOOK!$E$5:$E$1036129,FE125,LOGBOOK!$AM$5:$AM$1036129,"MAR")=0," ",SUMIFS(LOGBOOK!$Y$5:$Y$1036129,LOGBOOK!$D$5:$D$1036129,EY125,LOGBOOK!$AN$5:$AN$1036129,FO125,LOGBOOK!$E$5:$E$1036129,FE125,LOGBOOK!$AM$5:$AM$1036129,"MAR"))</f>
        <v xml:space="preserve"> </v>
      </c>
      <c r="FZ131" s="625"/>
      <c r="GA131" s="625"/>
      <c r="GB131" s="625"/>
      <c r="GC131" s="630" t="str">
        <f>IF(SUMIFS(LOGBOOK!$Z$5:$Z$1036129,LOGBOOK!$D$5:$D$1036129,EY125,LOGBOOK!$AN$5:$AN$1036129,FO125,LOGBOOK!$E$5:$E$1036129,FE125,LOGBOOK!$AM$5:$AM$1036129,"MAR")=0," ",SUMIFS(LOGBOOK!$Z$5:$Z$1036129,LOGBOOK!$D$5:$D$1036129,EY125,LOGBOOK!$AN$5:$AN$1036129,FO125,LOGBOOK!$E$5:$E$1036129,FE125,LOGBOOK!$AM$5:$AM$1036129,"MAR"))</f>
        <v xml:space="preserve"> </v>
      </c>
      <c r="GD131" s="625"/>
      <c r="GE131" s="625"/>
      <c r="GF131" s="625"/>
      <c r="GG131" s="630" t="str">
        <f>IF(SUMIFS(LOGBOOK!$AA$5:$AA$1036129,LOGBOOK!$D$5:$D$1036129,EY125,LOGBOOK!$AN$5:$AN$1036129,FO125,LOGBOOK!$E$5:$E$1036129,FE125,LOGBOOK!$AM$5:$AM$1036129,"MAR")=0," ",SUMIFS(LOGBOOK!$AA$5:$AA$1036129,LOGBOOK!$D$5:$D$1036129,EY125,LOGBOOK!$AN$5:$AN$1036129,FO125,LOGBOOK!$E$5:$E$1036129,FE125,LOGBOOK!$AM$5:$AM$1036129,"MAR"))</f>
        <v xml:space="preserve"> </v>
      </c>
      <c r="GH131" s="625"/>
      <c r="GI131" s="625"/>
      <c r="GJ131" s="625"/>
      <c r="GK131" s="623" t="str">
        <f>IF(SUMIFS(LOGBOOK!$AE$5:$AE$1036129,LOGBOOK!$D$5:$D$1036129,EY125,LOGBOOK!$AN$5:$AN$1036129,FO125,LOGBOOK!$E$5:$E$1036129,FE125,LOGBOOK!$AM$5:$AM$1036129,"MAR")=0," ",SUMIFS(LOGBOOK!$AE$5:$AE$1036129,LOGBOOK!$D$5:$D$1036129,EY125,LOGBOOK!$AN$5:$AN$1036129,FO125,LOGBOOK!$E$5:$E$1036129,FE125,LOGBOOK!$AM$5:$AM$1036129,"MAR"))</f>
        <v xml:space="preserve"> </v>
      </c>
      <c r="GL131" s="623"/>
      <c r="GM131" s="623"/>
      <c r="GN131" s="623" t="str">
        <f>IF(SUMIFS(LOGBOOK!$AF$5:$AF$1036129,LOGBOOK!$D$5:$D$1036129,EY125,LOGBOOK!$AN$5:$AN$1036129,FO125,LOGBOOK!$E$5:$E$1036129,FE125,LOGBOOK!$AM$5:$AM$1036129,"MAR")=0," ",SUMIFS(LOGBOOK!$AF$5:$AF$1036129,LOGBOOK!$D$5:$D$1036129,EY125,LOGBOOK!$AN$5:$AN$1036129,FO125,LOGBOOK!$E$5:$E$1036129,FE125,LOGBOOK!$AM$5:$AM$1036129,"MAR"))</f>
        <v xml:space="preserve"> </v>
      </c>
      <c r="GO131" s="633"/>
      <c r="GP131" s="633"/>
      <c r="GQ131" s="643"/>
      <c r="GR131" s="6"/>
    </row>
    <row r="132" spans="1:200" ht="8.85" customHeight="1" x14ac:dyDescent="0.25">
      <c r="A132" s="212"/>
      <c r="B132" s="637"/>
      <c r="C132" s="1126"/>
      <c r="D132" s="1126"/>
      <c r="E132" s="1126"/>
      <c r="F132" s="1126"/>
      <c r="G132" s="1126"/>
      <c r="H132" s="1126"/>
      <c r="I132" s="1126"/>
      <c r="J132" s="1126"/>
      <c r="K132" s="1126"/>
      <c r="L132" s="1126"/>
      <c r="M132" s="1126"/>
      <c r="N132" s="624"/>
      <c r="O132" s="1126"/>
      <c r="P132" s="1126"/>
      <c r="Q132" s="1126"/>
      <c r="R132" s="1126"/>
      <c r="S132" s="1126"/>
      <c r="T132" s="1126"/>
      <c r="U132" s="1126"/>
      <c r="V132" s="1126"/>
      <c r="W132" s="1126"/>
      <c r="X132" s="1126"/>
      <c r="Y132" s="1126"/>
      <c r="Z132" s="15"/>
      <c r="AA132" s="631"/>
      <c r="AB132" s="631"/>
      <c r="AC132" s="631"/>
      <c r="AD132" s="631"/>
      <c r="AE132" s="631"/>
      <c r="AF132" s="625"/>
      <c r="AG132" s="632"/>
      <c r="AH132" s="632"/>
      <c r="AI132" s="625"/>
      <c r="AJ132" s="625"/>
      <c r="AK132" s="632"/>
      <c r="AL132" s="632"/>
      <c r="AM132" s="625"/>
      <c r="AN132" s="625"/>
      <c r="AO132" s="632"/>
      <c r="AP132" s="632"/>
      <c r="AQ132" s="625"/>
      <c r="AR132" s="623"/>
      <c r="AS132" s="623"/>
      <c r="AT132" s="623"/>
      <c r="AU132" s="633"/>
      <c r="AV132" s="634"/>
      <c r="AW132" s="633"/>
      <c r="AX132" s="643"/>
      <c r="AY132" s="637"/>
      <c r="AZ132" s="1126"/>
      <c r="BA132" s="1126"/>
      <c r="BB132" s="1126"/>
      <c r="BC132" s="1126"/>
      <c r="BD132" s="1126"/>
      <c r="BE132" s="1126"/>
      <c r="BF132" s="1126"/>
      <c r="BG132" s="1126"/>
      <c r="BH132" s="1126"/>
      <c r="BI132" s="1126"/>
      <c r="BJ132" s="1126"/>
      <c r="BK132" s="624"/>
      <c r="BL132" s="1126"/>
      <c r="BM132" s="1126"/>
      <c r="BN132" s="1126"/>
      <c r="BO132" s="1126"/>
      <c r="BP132" s="1126"/>
      <c r="BQ132" s="1126"/>
      <c r="BR132" s="1126"/>
      <c r="BS132" s="1126"/>
      <c r="BT132" s="1126"/>
      <c r="BU132" s="1126"/>
      <c r="BV132" s="1126"/>
      <c r="BW132" s="15"/>
      <c r="BX132" s="631"/>
      <c r="BY132" s="631"/>
      <c r="BZ132" s="631"/>
      <c r="CA132" s="631"/>
      <c r="CB132" s="631"/>
      <c r="CC132" s="625"/>
      <c r="CD132" s="632"/>
      <c r="CE132" s="632"/>
      <c r="CF132" s="625"/>
      <c r="CG132" s="625"/>
      <c r="CH132" s="632"/>
      <c r="CI132" s="632"/>
      <c r="CJ132" s="625"/>
      <c r="CK132" s="625"/>
      <c r="CL132" s="632"/>
      <c r="CM132" s="632"/>
      <c r="CN132" s="625"/>
      <c r="CO132" s="623"/>
      <c r="CP132" s="623"/>
      <c r="CQ132" s="623"/>
      <c r="CR132" s="633"/>
      <c r="CS132" s="634"/>
      <c r="CT132" s="633"/>
      <c r="CU132" s="643"/>
      <c r="CV132" s="247"/>
      <c r="CW132" s="212"/>
      <c r="CX132" s="637"/>
      <c r="CY132" s="1126"/>
      <c r="CZ132" s="1126"/>
      <c r="DA132" s="1126"/>
      <c r="DB132" s="1126"/>
      <c r="DC132" s="1126"/>
      <c r="DD132" s="1126"/>
      <c r="DE132" s="1126"/>
      <c r="DF132" s="1126"/>
      <c r="DG132" s="1126"/>
      <c r="DH132" s="1126"/>
      <c r="DI132" s="1126"/>
      <c r="DJ132" s="624"/>
      <c r="DK132" s="1126"/>
      <c r="DL132" s="1126"/>
      <c r="DM132" s="1126"/>
      <c r="DN132" s="1126"/>
      <c r="DO132" s="1126"/>
      <c r="DP132" s="1126"/>
      <c r="DQ132" s="1126"/>
      <c r="DR132" s="1126"/>
      <c r="DS132" s="1126"/>
      <c r="DT132" s="1126"/>
      <c r="DU132" s="1126"/>
      <c r="DV132" s="15"/>
      <c r="DW132" s="631"/>
      <c r="DX132" s="631"/>
      <c r="DY132" s="631"/>
      <c r="DZ132" s="631"/>
      <c r="EA132" s="631"/>
      <c r="EB132" s="625"/>
      <c r="EC132" s="632"/>
      <c r="ED132" s="632"/>
      <c r="EE132" s="625"/>
      <c r="EF132" s="625"/>
      <c r="EG132" s="632"/>
      <c r="EH132" s="632"/>
      <c r="EI132" s="625"/>
      <c r="EJ132" s="625"/>
      <c r="EK132" s="632"/>
      <c r="EL132" s="632"/>
      <c r="EM132" s="625"/>
      <c r="EN132" s="623"/>
      <c r="EO132" s="623"/>
      <c r="EP132" s="623"/>
      <c r="EQ132" s="633"/>
      <c r="ER132" s="634"/>
      <c r="ES132" s="633"/>
      <c r="ET132" s="643"/>
      <c r="EU132" s="637"/>
      <c r="EV132" s="1126"/>
      <c r="EW132" s="1126"/>
      <c r="EX132" s="1126"/>
      <c r="EY132" s="1126"/>
      <c r="EZ132" s="1126"/>
      <c r="FA132" s="1126"/>
      <c r="FB132" s="1126"/>
      <c r="FC132" s="1126"/>
      <c r="FD132" s="1126"/>
      <c r="FE132" s="1126"/>
      <c r="FF132" s="1126"/>
      <c r="FG132" s="624"/>
      <c r="FH132" s="1126"/>
      <c r="FI132" s="1126"/>
      <c r="FJ132" s="1126"/>
      <c r="FK132" s="1126"/>
      <c r="FL132" s="1126"/>
      <c r="FM132" s="1126"/>
      <c r="FN132" s="1126"/>
      <c r="FO132" s="1126"/>
      <c r="FP132" s="1126"/>
      <c r="FQ132" s="1126"/>
      <c r="FR132" s="1126"/>
      <c r="FS132" s="15"/>
      <c r="FT132" s="631"/>
      <c r="FU132" s="631"/>
      <c r="FV132" s="631"/>
      <c r="FW132" s="631"/>
      <c r="FX132" s="631"/>
      <c r="FY132" s="625"/>
      <c r="FZ132" s="632"/>
      <c r="GA132" s="632"/>
      <c r="GB132" s="625"/>
      <c r="GC132" s="625"/>
      <c r="GD132" s="632"/>
      <c r="GE132" s="632"/>
      <c r="GF132" s="625"/>
      <c r="GG132" s="625"/>
      <c r="GH132" s="632"/>
      <c r="GI132" s="632"/>
      <c r="GJ132" s="625"/>
      <c r="GK132" s="623"/>
      <c r="GL132" s="623"/>
      <c r="GM132" s="623"/>
      <c r="GN132" s="633"/>
      <c r="GO132" s="634"/>
      <c r="GP132" s="633"/>
      <c r="GQ132" s="643"/>
      <c r="GR132" s="6"/>
    </row>
    <row r="133" spans="1:200" ht="4.5" customHeight="1" x14ac:dyDescent="0.25">
      <c r="A133" s="212"/>
      <c r="B133" s="637"/>
      <c r="C133" s="624"/>
      <c r="D133" s="624"/>
      <c r="E133" s="624"/>
      <c r="F133" s="624"/>
      <c r="G133" s="624"/>
      <c r="H133" s="624"/>
      <c r="I133" s="624"/>
      <c r="J133" s="624"/>
      <c r="K133" s="624"/>
      <c r="L133" s="624"/>
      <c r="M133" s="624"/>
      <c r="N133" s="624"/>
      <c r="O133" s="624"/>
      <c r="P133" s="624"/>
      <c r="Q133" s="624"/>
      <c r="R133" s="624"/>
      <c r="S133" s="624"/>
      <c r="T133" s="624"/>
      <c r="U133" s="624"/>
      <c r="V133" s="624"/>
      <c r="W133" s="624"/>
      <c r="X133" s="624"/>
      <c r="Y133" s="624"/>
      <c r="Z133" s="15"/>
      <c r="AA133" s="631"/>
      <c r="AB133" s="631"/>
      <c r="AC133" s="631"/>
      <c r="AD133" s="631"/>
      <c r="AE133" s="631"/>
      <c r="AF133" s="625"/>
      <c r="AG133" s="625"/>
      <c r="AH133" s="625"/>
      <c r="AI133" s="625"/>
      <c r="AJ133" s="625"/>
      <c r="AK133" s="625"/>
      <c r="AL133" s="625"/>
      <c r="AM133" s="625"/>
      <c r="AN133" s="625"/>
      <c r="AO133" s="625"/>
      <c r="AP133" s="625"/>
      <c r="AQ133" s="625"/>
      <c r="AR133" s="623"/>
      <c r="AS133" s="623"/>
      <c r="AT133" s="623"/>
      <c r="AU133" s="633"/>
      <c r="AV133" s="633"/>
      <c r="AW133" s="633"/>
      <c r="AX133" s="643"/>
      <c r="AY133" s="637"/>
      <c r="AZ133" s="624"/>
      <c r="BA133" s="624"/>
      <c r="BB133" s="624"/>
      <c r="BC133" s="624"/>
      <c r="BD133" s="624"/>
      <c r="BE133" s="624"/>
      <c r="BF133" s="624"/>
      <c r="BG133" s="624"/>
      <c r="BH133" s="624"/>
      <c r="BI133" s="624"/>
      <c r="BJ133" s="624"/>
      <c r="BK133" s="624"/>
      <c r="BL133" s="624"/>
      <c r="BM133" s="624"/>
      <c r="BN133" s="624"/>
      <c r="BO133" s="624"/>
      <c r="BP133" s="624"/>
      <c r="BQ133" s="624"/>
      <c r="BR133" s="624"/>
      <c r="BS133" s="624"/>
      <c r="BT133" s="624"/>
      <c r="BU133" s="624"/>
      <c r="BV133" s="624"/>
      <c r="BW133" s="15"/>
      <c r="BX133" s="631"/>
      <c r="BY133" s="631"/>
      <c r="BZ133" s="631"/>
      <c r="CA133" s="631"/>
      <c r="CB133" s="631"/>
      <c r="CC133" s="625"/>
      <c r="CD133" s="625"/>
      <c r="CE133" s="625"/>
      <c r="CF133" s="625"/>
      <c r="CG133" s="625"/>
      <c r="CH133" s="625"/>
      <c r="CI133" s="625"/>
      <c r="CJ133" s="625"/>
      <c r="CK133" s="625"/>
      <c r="CL133" s="625"/>
      <c r="CM133" s="625"/>
      <c r="CN133" s="625"/>
      <c r="CO133" s="623"/>
      <c r="CP133" s="623"/>
      <c r="CQ133" s="623"/>
      <c r="CR133" s="633"/>
      <c r="CS133" s="633"/>
      <c r="CT133" s="633"/>
      <c r="CU133" s="643"/>
      <c r="CV133" s="247"/>
      <c r="CW133" s="212"/>
      <c r="CX133" s="637"/>
      <c r="CY133" s="624"/>
      <c r="CZ133" s="624"/>
      <c r="DA133" s="624"/>
      <c r="DB133" s="624"/>
      <c r="DC133" s="624"/>
      <c r="DD133" s="624"/>
      <c r="DE133" s="624"/>
      <c r="DF133" s="624"/>
      <c r="DG133" s="624"/>
      <c r="DH133" s="624"/>
      <c r="DI133" s="624"/>
      <c r="DJ133" s="624"/>
      <c r="DK133" s="624"/>
      <c r="DL133" s="624"/>
      <c r="DM133" s="624"/>
      <c r="DN133" s="624"/>
      <c r="DO133" s="624"/>
      <c r="DP133" s="624"/>
      <c r="DQ133" s="624"/>
      <c r="DR133" s="624"/>
      <c r="DS133" s="624"/>
      <c r="DT133" s="624"/>
      <c r="DU133" s="624"/>
      <c r="DV133" s="15"/>
      <c r="DW133" s="631"/>
      <c r="DX133" s="631"/>
      <c r="DY133" s="631"/>
      <c r="DZ133" s="631"/>
      <c r="EA133" s="631"/>
      <c r="EB133" s="625"/>
      <c r="EC133" s="625"/>
      <c r="ED133" s="625"/>
      <c r="EE133" s="625"/>
      <c r="EF133" s="625"/>
      <c r="EG133" s="625"/>
      <c r="EH133" s="625"/>
      <c r="EI133" s="625"/>
      <c r="EJ133" s="625"/>
      <c r="EK133" s="625"/>
      <c r="EL133" s="625"/>
      <c r="EM133" s="625"/>
      <c r="EN133" s="623"/>
      <c r="EO133" s="623"/>
      <c r="EP133" s="623"/>
      <c r="EQ133" s="633"/>
      <c r="ER133" s="633"/>
      <c r="ES133" s="633"/>
      <c r="ET133" s="643"/>
      <c r="EU133" s="637"/>
      <c r="EV133" s="624"/>
      <c r="EW133" s="624"/>
      <c r="EX133" s="624"/>
      <c r="EY133" s="624"/>
      <c r="EZ133" s="624"/>
      <c r="FA133" s="624"/>
      <c r="FB133" s="624"/>
      <c r="FC133" s="624"/>
      <c r="FD133" s="624"/>
      <c r="FE133" s="624"/>
      <c r="FF133" s="624"/>
      <c r="FG133" s="624"/>
      <c r="FH133" s="624"/>
      <c r="FI133" s="624"/>
      <c r="FJ133" s="624"/>
      <c r="FK133" s="624"/>
      <c r="FL133" s="624"/>
      <c r="FM133" s="624"/>
      <c r="FN133" s="624"/>
      <c r="FO133" s="624"/>
      <c r="FP133" s="624"/>
      <c r="FQ133" s="624"/>
      <c r="FR133" s="624"/>
      <c r="FS133" s="15"/>
      <c r="FT133" s="631"/>
      <c r="FU133" s="631"/>
      <c r="FV133" s="631"/>
      <c r="FW133" s="631"/>
      <c r="FX133" s="631"/>
      <c r="FY133" s="625"/>
      <c r="FZ133" s="625"/>
      <c r="GA133" s="625"/>
      <c r="GB133" s="625"/>
      <c r="GC133" s="625"/>
      <c r="GD133" s="625"/>
      <c r="GE133" s="625"/>
      <c r="GF133" s="625"/>
      <c r="GG133" s="625"/>
      <c r="GH133" s="625"/>
      <c r="GI133" s="625"/>
      <c r="GJ133" s="625"/>
      <c r="GK133" s="623"/>
      <c r="GL133" s="623"/>
      <c r="GM133" s="623"/>
      <c r="GN133" s="633"/>
      <c r="GO133" s="633"/>
      <c r="GP133" s="633"/>
      <c r="GQ133" s="643"/>
      <c r="GR133" s="6"/>
    </row>
    <row r="134" spans="1:200" ht="14.25" customHeight="1" x14ac:dyDescent="0.25">
      <c r="A134" s="212"/>
      <c r="B134" s="637"/>
      <c r="C134" s="1218" t="str">
        <f>IF('FRONT PAGE'!$A$1="www.fly-logics.com","NO. FLIGHTS",0)</f>
        <v>NO. FLIGHTS</v>
      </c>
      <c r="D134" s="1218"/>
      <c r="E134" s="1218"/>
      <c r="F134" s="1218"/>
      <c r="G134" s="1218"/>
      <c r="H134" s="1218"/>
      <c r="I134" s="1219"/>
      <c r="J134" s="1127" t="str">
        <f>IF(COUNTIFS(LOGBOOK!$D$5:$D$1036144,F125,LOGBOOK!$AN$5:$AN$1036144,V125,LOGBOOK!$E$5:$E$1036144,L125)=0," ",COUNTIFS(LOGBOOK!$D$5:$D$1036144,F125,LOGBOOK!$AN$5:$AN$1036144,V125,LOGBOOK!$E$5:$E$1036144,L125))</f>
        <v xml:space="preserve"> </v>
      </c>
      <c r="K134" s="1128"/>
      <c r="L134" s="1128"/>
      <c r="M134" s="1128"/>
      <c r="N134" s="228"/>
      <c r="O134" s="1220" t="str">
        <f>IF('FRONT PAGE'!$A$1="www.fly-logics.com","DAY",0)</f>
        <v>DAY</v>
      </c>
      <c r="P134" s="1218"/>
      <c r="Q134" s="1218"/>
      <c r="R134" s="1218"/>
      <c r="S134" s="1219"/>
      <c r="T134" s="1129" t="str">
        <f>IF(SUMIFS(LOGBOOK!$T$5:$T$1036129,LOGBOOK!$D$5:$D$1036129,F125,LOGBOOK!$AN$5:$AN$1036129,V125,LOGBOOK!$E$5:$E$1036129,L125)=0," ",SUMIFS(LOGBOOK!$T$5:$T$1036129,LOGBOOK!$D$5:$D$1036129,F125,LOGBOOK!$AN$5:$AN$1036129,V125,LOGBOOK!$E$5:$E$1036129,L125))</f>
        <v xml:space="preserve"> </v>
      </c>
      <c r="U134" s="1130"/>
      <c r="V134" s="1130"/>
      <c r="W134" s="1130"/>
      <c r="X134" s="1130"/>
      <c r="Y134" s="1130"/>
      <c r="Z134" s="15"/>
      <c r="AA134" s="629" t="str">
        <f>IF('FRONT PAGE'!$A$1="www.fly-logics.com","APR",0)</f>
        <v>APR</v>
      </c>
      <c r="AB134" s="631"/>
      <c r="AC134" s="631"/>
      <c r="AD134" s="631"/>
      <c r="AE134" s="631"/>
      <c r="AF134" s="630" t="str">
        <f>IF(SUMIFS(LOGBOOK!$Y$5:$Y$1036129,LOGBOOK!$D$5:$D$1036129,F125,LOGBOOK!$AN$5:$AN$1036129,V125,LOGBOOK!$E$5:$E$1036129,L125,LOGBOOK!$AM$5:$AM$1036129,"ABR")=0," ",SUMIFS(LOGBOOK!$Y$5:$Y$1036129,LOGBOOK!$D$5:$D$1036129,F125,LOGBOOK!$AN$5:$AN$1036129,V125,LOGBOOK!$E$5:$E$1036129,L125,LOGBOOK!$AM$5:$AM$1036129,"ABR"))</f>
        <v xml:space="preserve"> </v>
      </c>
      <c r="AG134" s="625"/>
      <c r="AH134" s="625"/>
      <c r="AI134" s="625"/>
      <c r="AJ134" s="630" t="str">
        <f>IF(SUMIFS(LOGBOOK!$Z$5:$Z$1036129,LOGBOOK!$D$5:$D$1036129,F125,LOGBOOK!$AN$5:$AN$1036129,V125,LOGBOOK!$E$5:$E$1036129,L125,LOGBOOK!$AM$5:$AM$1036129,AA134)=0," ",SUMIFS(LOGBOOK!$Z$5:$Z$1036129,LOGBOOK!$D$5:$D$1036129,F125,LOGBOOK!$AN$5:$AN$1036129,V125,LOGBOOK!$E$5:$E$1036129,L125,LOGBOOK!$AM$5:$AM$1036129,"ABR"))</f>
        <v xml:space="preserve"> </v>
      </c>
      <c r="AK134" s="625"/>
      <c r="AL134" s="625"/>
      <c r="AM134" s="625"/>
      <c r="AN134" s="630" t="str">
        <f>IF(SUMIFS(LOGBOOK!$AA$5:$AA$1036129,LOGBOOK!$D$5:$D$1036129,F125,LOGBOOK!$AN$5:$AN$1036129,V125,LOGBOOK!$E$5:$E$1036129,L125,LOGBOOK!$AM$5:$AM$1036129,"ABR")=0," ",SUMIFS(LOGBOOK!$AA$5:$AA$1036129,LOGBOOK!$D$5:$D$1036129,F125,LOGBOOK!$AN$5:$AN$1036129,V125,LOGBOOK!$E$5:$E$1036129,L125,LOGBOOK!$AM$5:$AM$1036129,"ABR"))</f>
        <v xml:space="preserve"> </v>
      </c>
      <c r="AO134" s="625"/>
      <c r="AP134" s="625"/>
      <c r="AQ134" s="625"/>
      <c r="AR134" s="623" t="str">
        <f>IF(SUMIFS(LOGBOOK!$AE$5:$AE$1036129,LOGBOOK!$D$5:$D$1036129,F125,LOGBOOK!$AN$5:$AN$1036129,V125,LOGBOOK!$E$5:$E$1036129,L125,LOGBOOK!$AM$5:$AM$1036129,"ABR")=0," ",SUMIFS(LOGBOOK!$AE$5:$AE$1036129,LOGBOOK!$D$5:$D$1036129,F125,LOGBOOK!$AN$5:$AN$1036129,V125,LOGBOOK!$E$5:$E$1036129,L125,LOGBOOK!$AM$5:$AM$1036129,"ABR"))</f>
        <v xml:space="preserve"> </v>
      </c>
      <c r="AS134" s="623"/>
      <c r="AT134" s="623"/>
      <c r="AU134" s="623" t="str">
        <f>IF(SUMIFS(LOGBOOK!$AF$5:$AF$1036129,LOGBOOK!$D$5:$D$1036129,F125,LOGBOOK!$AN$5:$AN$1036129,V125,LOGBOOK!$E$5:$E$1036129,L125,LOGBOOK!$AM$5:$AM$1036129,"ABR")=0," ",SUMIFS(LOGBOOK!$AF$5:$AF$1036129,LOGBOOK!$D$5:$D$1036129,F125,LOGBOOK!$AN$5:$AN$1036129,V125,LOGBOOK!$E$5:$E$1036129,L125,LOGBOOK!$AM$5:$AM$1036129,"ABR"))</f>
        <v xml:space="preserve"> </v>
      </c>
      <c r="AV134" s="633"/>
      <c r="AW134" s="633"/>
      <c r="AX134" s="643"/>
      <c r="AY134" s="637"/>
      <c r="AZ134" s="1218" t="str">
        <f>IF('FRONT PAGE'!$A$1="www.fly-logics.com","NO. FLIGHTS",0)</f>
        <v>NO. FLIGHTS</v>
      </c>
      <c r="BA134" s="1218"/>
      <c r="BB134" s="1218"/>
      <c r="BC134" s="1218"/>
      <c r="BD134" s="1218"/>
      <c r="BE134" s="1218"/>
      <c r="BF134" s="1219"/>
      <c r="BG134" s="1127" t="str">
        <f>IF(COUNTIFS(LOGBOOK!$D$5:$D$1036144,BC125,LOGBOOK!$AN$5:$AN$1036144,BS125,LOGBOOK!$E$5:$E$1036144,BI125)=0," ",COUNTIFS(LOGBOOK!$D$5:$D$1036144,BC125,LOGBOOK!$AN$5:$AN$1036144,BS125,LOGBOOK!$E$5:$E$1036144,BI125))</f>
        <v xml:space="preserve"> </v>
      </c>
      <c r="BH134" s="1128"/>
      <c r="BI134" s="1128"/>
      <c r="BJ134" s="1128"/>
      <c r="BK134" s="228"/>
      <c r="BL134" s="1220" t="str">
        <f>IF('FRONT PAGE'!$A$1="www.fly-logics.com","DAY",0)</f>
        <v>DAY</v>
      </c>
      <c r="BM134" s="1218"/>
      <c r="BN134" s="1218"/>
      <c r="BO134" s="1218"/>
      <c r="BP134" s="1219"/>
      <c r="BQ134" s="1129" t="str">
        <f>IF(SUMIFS(LOGBOOK!$T$5:$T$1036129,LOGBOOK!$D$5:$D$1036129,BC125,LOGBOOK!$AN$5:$AN$1036129,BS125,LOGBOOK!$E$5:$E$1036129,BI125)=0," ",SUMIFS(LOGBOOK!$T$5:$T$1036129,LOGBOOK!$D$5:$D$1036129,BC125,LOGBOOK!$AN$5:$AN$1036129,BS125,LOGBOOK!$E$5:$E$1036129,BI125))</f>
        <v xml:space="preserve"> </v>
      </c>
      <c r="BR134" s="1130"/>
      <c r="BS134" s="1130"/>
      <c r="BT134" s="1130"/>
      <c r="BU134" s="1130"/>
      <c r="BV134" s="1130"/>
      <c r="BW134" s="15"/>
      <c r="BX134" s="629" t="str">
        <f>IF('FRONT PAGE'!$A$1="www.fly-logics.com","APR",0)</f>
        <v>APR</v>
      </c>
      <c r="BY134" s="631"/>
      <c r="BZ134" s="631"/>
      <c r="CA134" s="631"/>
      <c r="CB134" s="631"/>
      <c r="CC134" s="630" t="str">
        <f>IF(SUMIFS(LOGBOOK!$Y$5:$Y$1036129,LOGBOOK!$D$5:$D$1036129,BC125,LOGBOOK!$AN$5:$AN$1036129,BS125,LOGBOOK!$E$5:$E$1036129,BI125,LOGBOOK!$AM$5:$AM$1036129,"ABR")=0," ",SUMIFS(LOGBOOK!$Y$5:$Y$1036129,LOGBOOK!$D$5:$D$1036129,BC125,LOGBOOK!$AN$5:$AN$1036129,BS125,LOGBOOK!$E$5:$E$1036129,BI125,LOGBOOK!$AM$5:$AM$1036129,"ABR"))</f>
        <v xml:space="preserve"> </v>
      </c>
      <c r="CD134" s="625"/>
      <c r="CE134" s="625"/>
      <c r="CF134" s="625"/>
      <c r="CG134" s="630" t="str">
        <f>IF(SUMIFS(LOGBOOK!$Z$5:$Z$1036129,LOGBOOK!$D$5:$D$1036129,BC125,LOGBOOK!$AN$5:$AN$1036129,BS125,LOGBOOK!$E$5:$E$1036129,BI125,LOGBOOK!$AM$5:$AM$1036129,BX134)=0," ",SUMIFS(LOGBOOK!$Z$5:$Z$1036129,LOGBOOK!$D$5:$D$1036129,BC125,LOGBOOK!$AN$5:$AN$1036129,BS125,LOGBOOK!$E$5:$E$1036129,BI125,LOGBOOK!$AM$5:$AM$1036129,"ABR"))</f>
        <v xml:space="preserve"> </v>
      </c>
      <c r="CH134" s="625"/>
      <c r="CI134" s="625"/>
      <c r="CJ134" s="625"/>
      <c r="CK134" s="630" t="str">
        <f>IF(SUMIFS(LOGBOOK!$AA$5:$AA$1036129,LOGBOOK!$D$5:$D$1036129,BC125,LOGBOOK!$AN$5:$AN$1036129,BS125,LOGBOOK!$E$5:$E$1036129,BI125,LOGBOOK!$AM$5:$AM$1036129,"ABR")=0," ",SUMIFS(LOGBOOK!$AA$5:$AA$1036129,LOGBOOK!$D$5:$D$1036129,BC125,LOGBOOK!$AN$5:$AN$1036129,BS125,LOGBOOK!$E$5:$E$1036129,BI125,LOGBOOK!$AM$5:$AM$1036129,"ABR"))</f>
        <v xml:space="preserve"> </v>
      </c>
      <c r="CL134" s="625"/>
      <c r="CM134" s="625"/>
      <c r="CN134" s="625"/>
      <c r="CO134" s="623" t="str">
        <f>IF(SUMIFS(LOGBOOK!$AE$5:$AE$1036129,LOGBOOK!$D$5:$D$1036129,BC125,LOGBOOK!$AN$5:$AN$1036129,BS125,LOGBOOK!$E$5:$E$1036129,BI125,LOGBOOK!$AM$5:$AM$1036129,"ABR")=0," ",SUMIFS(LOGBOOK!$AE$5:$AE$1036129,LOGBOOK!$D$5:$D$1036129,BC125,LOGBOOK!$AN$5:$AN$1036129,BS125,LOGBOOK!$E$5:$E$1036129,BI125,LOGBOOK!$AM$5:$AM$1036129,"ABR"))</f>
        <v xml:space="preserve"> </v>
      </c>
      <c r="CP134" s="623"/>
      <c r="CQ134" s="623"/>
      <c r="CR134" s="623" t="str">
        <f>IF(SUMIFS(LOGBOOK!$AF$5:$AF$1036129,LOGBOOK!$D$5:$D$1036129,BC125,LOGBOOK!$AN$5:$AN$1036129,BS125,LOGBOOK!$E$5:$E$1036129,BI125,LOGBOOK!$AM$5:$AM$1036129,"ABR")=0," ",SUMIFS(LOGBOOK!$AF$5:$AF$1036129,LOGBOOK!$D$5:$D$1036129,BC125,LOGBOOK!$AN$5:$AN$1036129,BS125,LOGBOOK!$E$5:$E$1036129,BI125,LOGBOOK!$AM$5:$AM$1036129,"ABR"))</f>
        <v xml:space="preserve"> </v>
      </c>
      <c r="CS134" s="633"/>
      <c r="CT134" s="633"/>
      <c r="CU134" s="643"/>
      <c r="CV134" s="247"/>
      <c r="CW134" s="212"/>
      <c r="CX134" s="637"/>
      <c r="CY134" s="1218" t="str">
        <f>IF('FRONT PAGE'!$A$1="www.fly-logics.com","NO. FLIGHTS",0)</f>
        <v>NO. FLIGHTS</v>
      </c>
      <c r="CZ134" s="1218"/>
      <c r="DA134" s="1218"/>
      <c r="DB134" s="1218"/>
      <c r="DC134" s="1218"/>
      <c r="DD134" s="1218"/>
      <c r="DE134" s="1219"/>
      <c r="DF134" s="1127" t="str">
        <f>IF(COUNTIFS(LOGBOOK!$D$5:$D$1036144,DB125,LOGBOOK!$AN$5:$AN$1036144,DR125,LOGBOOK!$E$5:$E$1036144,DH125)=0," ",COUNTIFS(LOGBOOK!$D$5:$D$1036144,DB125,LOGBOOK!$AN$5:$AN$1036144,DR125,LOGBOOK!$E$5:$E$1036144,DH125))</f>
        <v xml:space="preserve"> </v>
      </c>
      <c r="DG134" s="1128"/>
      <c r="DH134" s="1128"/>
      <c r="DI134" s="1128"/>
      <c r="DJ134" s="228"/>
      <c r="DK134" s="1220" t="str">
        <f>IF('FRONT PAGE'!$A$1="www.fly-logics.com","DAY",0)</f>
        <v>DAY</v>
      </c>
      <c r="DL134" s="1218"/>
      <c r="DM134" s="1218"/>
      <c r="DN134" s="1218"/>
      <c r="DO134" s="1219"/>
      <c r="DP134" s="1129" t="str">
        <f>IF(SUMIFS(LOGBOOK!$T$5:$T$1036129,LOGBOOK!$D$5:$D$1036129,DB125,LOGBOOK!$AN$5:$AN$1036129,DR125,LOGBOOK!$E$5:$E$1036129,DH125)=0," ",SUMIFS(LOGBOOK!$T$5:$T$1036129,LOGBOOK!$D$5:$D$1036129,DB125,LOGBOOK!$AN$5:$AN$1036129,DR125,LOGBOOK!$E$5:$E$1036129,DH125))</f>
        <v xml:space="preserve"> </v>
      </c>
      <c r="DQ134" s="1130"/>
      <c r="DR134" s="1130"/>
      <c r="DS134" s="1130"/>
      <c r="DT134" s="1130"/>
      <c r="DU134" s="1130"/>
      <c r="DV134" s="15"/>
      <c r="DW134" s="629" t="str">
        <f>IF('FRONT PAGE'!$A$1="www.fly-logics.com","APR",0)</f>
        <v>APR</v>
      </c>
      <c r="DX134" s="631"/>
      <c r="DY134" s="631"/>
      <c r="DZ134" s="631"/>
      <c r="EA134" s="631"/>
      <c r="EB134" s="630" t="str">
        <f>IF(SUMIFS(LOGBOOK!$Y$5:$Y$1036129,LOGBOOK!$D$5:$D$1036129,DB125,LOGBOOK!$AN$5:$AN$1036129,DR125,LOGBOOK!$E$5:$E$1036129,DH125,LOGBOOK!$AM$5:$AM$1036129,"ABR")=0," ",SUMIFS(LOGBOOK!$Y$5:$Y$1036129,LOGBOOK!$D$5:$D$1036129,DB125,LOGBOOK!$AN$5:$AN$1036129,DR125,LOGBOOK!$E$5:$E$1036129,DH125,LOGBOOK!$AM$5:$AM$1036129,"ABR"))</f>
        <v xml:space="preserve"> </v>
      </c>
      <c r="EC134" s="625"/>
      <c r="ED134" s="625"/>
      <c r="EE134" s="625"/>
      <c r="EF134" s="630" t="str">
        <f>IF(SUMIFS(LOGBOOK!$Z$5:$Z$1036129,LOGBOOK!$D$5:$D$1036129,DB125,LOGBOOK!$AN$5:$AN$1036129,DR125,LOGBOOK!$E$5:$E$1036129,DH125,LOGBOOK!$AM$5:$AM$1036129,DW134)=0," ",SUMIFS(LOGBOOK!$Z$5:$Z$1036129,LOGBOOK!$D$5:$D$1036129,DB125,LOGBOOK!$AN$5:$AN$1036129,DR125,LOGBOOK!$E$5:$E$1036129,DH125,LOGBOOK!$AM$5:$AM$1036129,"ABR"))</f>
        <v xml:space="preserve"> </v>
      </c>
      <c r="EG134" s="625"/>
      <c r="EH134" s="625"/>
      <c r="EI134" s="625"/>
      <c r="EJ134" s="630" t="str">
        <f>IF(SUMIFS(LOGBOOK!$AA$5:$AA$1036129,LOGBOOK!$D$5:$D$1036129,DB125,LOGBOOK!$AN$5:$AN$1036129,DR125,LOGBOOK!$E$5:$E$1036129,DH125,LOGBOOK!$AM$5:$AM$1036129,"ABR")=0," ",SUMIFS(LOGBOOK!$AA$5:$AA$1036129,LOGBOOK!$D$5:$D$1036129,DB125,LOGBOOK!$AN$5:$AN$1036129,DR125,LOGBOOK!$E$5:$E$1036129,DH125,LOGBOOK!$AM$5:$AM$1036129,"ABR"))</f>
        <v xml:space="preserve"> </v>
      </c>
      <c r="EK134" s="625"/>
      <c r="EL134" s="625"/>
      <c r="EM134" s="625"/>
      <c r="EN134" s="623" t="str">
        <f>IF(SUMIFS(LOGBOOK!$AE$5:$AE$1036129,LOGBOOK!$D$5:$D$1036129,DB125,LOGBOOK!$AN$5:$AN$1036129,DR125,LOGBOOK!$E$5:$E$1036129,DH125,LOGBOOK!$AM$5:$AM$1036129,"ABR")=0," ",SUMIFS(LOGBOOK!$AE$5:$AE$1036129,LOGBOOK!$D$5:$D$1036129,DB125,LOGBOOK!$AN$5:$AN$1036129,DR125,LOGBOOK!$E$5:$E$1036129,DH125,LOGBOOK!$AM$5:$AM$1036129,"ABR"))</f>
        <v xml:space="preserve"> </v>
      </c>
      <c r="EO134" s="623"/>
      <c r="EP134" s="623"/>
      <c r="EQ134" s="623" t="str">
        <f>IF(SUMIFS(LOGBOOK!$AF$5:$AF$1036129,LOGBOOK!$D$5:$D$1036129,DB125,LOGBOOK!$AN$5:$AN$1036129,DR125,LOGBOOK!$E$5:$E$1036129,DH125,LOGBOOK!$AM$5:$AM$1036129,"ABR")=0," ",SUMIFS(LOGBOOK!$AF$5:$AF$1036129,LOGBOOK!$D$5:$D$1036129,DB125,LOGBOOK!$AN$5:$AN$1036129,DR125,LOGBOOK!$E$5:$E$1036129,DH125,LOGBOOK!$AM$5:$AM$1036129,"ABR"))</f>
        <v xml:space="preserve"> </v>
      </c>
      <c r="ER134" s="633"/>
      <c r="ES134" s="633"/>
      <c r="ET134" s="643"/>
      <c r="EU134" s="637"/>
      <c r="EV134" s="1218" t="str">
        <f>IF('FRONT PAGE'!$A$1="www.fly-logics.com","NO. FLIGHTS",0)</f>
        <v>NO. FLIGHTS</v>
      </c>
      <c r="EW134" s="1218"/>
      <c r="EX134" s="1218"/>
      <c r="EY134" s="1218"/>
      <c r="EZ134" s="1218"/>
      <c r="FA134" s="1218"/>
      <c r="FB134" s="1219"/>
      <c r="FC134" s="1127" t="str">
        <f>IF(COUNTIFS(LOGBOOK!$D$5:$D$1036144,EY125,LOGBOOK!$AN$5:$AN$1036144,FO125,LOGBOOK!$E$5:$E$1036144,FE125)=0," ",COUNTIFS(LOGBOOK!$D$5:$D$1036144,EY125,LOGBOOK!$AN$5:$AN$1036144,FO125,LOGBOOK!$E$5:$E$1036144,FE125))</f>
        <v xml:space="preserve"> </v>
      </c>
      <c r="FD134" s="1128"/>
      <c r="FE134" s="1128"/>
      <c r="FF134" s="1128"/>
      <c r="FG134" s="228"/>
      <c r="FH134" s="1220" t="str">
        <f>IF('FRONT PAGE'!$A$1="www.fly-logics.com","DAY",0)</f>
        <v>DAY</v>
      </c>
      <c r="FI134" s="1218"/>
      <c r="FJ134" s="1218"/>
      <c r="FK134" s="1218"/>
      <c r="FL134" s="1219"/>
      <c r="FM134" s="1129" t="str">
        <f>IF(SUMIFS(LOGBOOK!$T$5:$T$1036129,LOGBOOK!$D$5:$D$1036129,EY125,LOGBOOK!$AN$5:$AN$1036129,FO125,LOGBOOK!$E$5:$E$1036129,FE125)=0," ",SUMIFS(LOGBOOK!$T$5:$T$1036129,LOGBOOK!$D$5:$D$1036129,EY125,LOGBOOK!$AN$5:$AN$1036129,FO125,LOGBOOK!$E$5:$E$1036129,FE125))</f>
        <v xml:space="preserve"> </v>
      </c>
      <c r="FN134" s="1130"/>
      <c r="FO134" s="1130"/>
      <c r="FP134" s="1130"/>
      <c r="FQ134" s="1130"/>
      <c r="FR134" s="1130"/>
      <c r="FS134" s="15"/>
      <c r="FT134" s="629" t="str">
        <f>IF('FRONT PAGE'!$A$1="www.fly-logics.com","APR",0)</f>
        <v>APR</v>
      </c>
      <c r="FU134" s="631"/>
      <c r="FV134" s="631"/>
      <c r="FW134" s="631"/>
      <c r="FX134" s="631"/>
      <c r="FY134" s="630" t="str">
        <f>IF(SUMIFS(LOGBOOK!$Y$5:$Y$1036129,LOGBOOK!$D$5:$D$1036129,EY125,LOGBOOK!$AN$5:$AN$1036129,FO125,LOGBOOK!$E$5:$E$1036129,FE125,LOGBOOK!$AM$5:$AM$1036129,"ABR")=0," ",SUMIFS(LOGBOOK!$Y$5:$Y$1036129,LOGBOOK!$D$5:$D$1036129,EY125,LOGBOOK!$AN$5:$AN$1036129,FO125,LOGBOOK!$E$5:$E$1036129,FE125,LOGBOOK!$AM$5:$AM$1036129,"ABR"))</f>
        <v xml:space="preserve"> </v>
      </c>
      <c r="FZ134" s="625"/>
      <c r="GA134" s="625"/>
      <c r="GB134" s="625"/>
      <c r="GC134" s="630" t="str">
        <f>IF(SUMIFS(LOGBOOK!$Z$5:$Z$1036129,LOGBOOK!$D$5:$D$1036129,EY125,LOGBOOK!$AN$5:$AN$1036129,FO125,LOGBOOK!$E$5:$E$1036129,FE125,LOGBOOK!$AM$5:$AM$1036129,FT134)=0," ",SUMIFS(LOGBOOK!$Z$5:$Z$1036129,LOGBOOK!$D$5:$D$1036129,EY125,LOGBOOK!$AN$5:$AN$1036129,FO125,LOGBOOK!$E$5:$E$1036129,FE125,LOGBOOK!$AM$5:$AM$1036129,"ABR"))</f>
        <v xml:space="preserve"> </v>
      </c>
      <c r="GD134" s="625"/>
      <c r="GE134" s="625"/>
      <c r="GF134" s="625"/>
      <c r="GG134" s="630" t="str">
        <f>IF(SUMIFS(LOGBOOK!$AA$5:$AA$1036129,LOGBOOK!$D$5:$D$1036129,EY125,LOGBOOK!$AN$5:$AN$1036129,FO125,LOGBOOK!$E$5:$E$1036129,FE125,LOGBOOK!$AM$5:$AM$1036129,"ABR")=0," ",SUMIFS(LOGBOOK!$AA$5:$AA$1036129,LOGBOOK!$D$5:$D$1036129,EY125,LOGBOOK!$AN$5:$AN$1036129,FO125,LOGBOOK!$E$5:$E$1036129,FE125,LOGBOOK!$AM$5:$AM$1036129,"ABR"))</f>
        <v xml:space="preserve"> </v>
      </c>
      <c r="GH134" s="625"/>
      <c r="GI134" s="625"/>
      <c r="GJ134" s="625"/>
      <c r="GK134" s="623" t="str">
        <f>IF(SUMIFS(LOGBOOK!$AE$5:$AE$1036129,LOGBOOK!$D$5:$D$1036129,EY125,LOGBOOK!$AN$5:$AN$1036129,FO125,LOGBOOK!$E$5:$E$1036129,FE125,LOGBOOK!$AM$5:$AM$1036129,"ABR")=0," ",SUMIFS(LOGBOOK!$AE$5:$AE$1036129,LOGBOOK!$D$5:$D$1036129,EY125,LOGBOOK!$AN$5:$AN$1036129,FO125,LOGBOOK!$E$5:$E$1036129,FE125,LOGBOOK!$AM$5:$AM$1036129,"ABR"))</f>
        <v xml:space="preserve"> </v>
      </c>
      <c r="GL134" s="623"/>
      <c r="GM134" s="623"/>
      <c r="GN134" s="623" t="str">
        <f>IF(SUMIFS(LOGBOOK!$AF$5:$AF$1036129,LOGBOOK!$D$5:$D$1036129,EY125,LOGBOOK!$AN$5:$AN$1036129,FO125,LOGBOOK!$E$5:$E$1036129,FE125,LOGBOOK!$AM$5:$AM$1036129,"ABR")=0," ",SUMIFS(LOGBOOK!$AF$5:$AF$1036129,LOGBOOK!$D$5:$D$1036129,EY125,LOGBOOK!$AN$5:$AN$1036129,FO125,LOGBOOK!$E$5:$E$1036129,FE125,LOGBOOK!$AM$5:$AM$1036129,"ABR"))</f>
        <v xml:space="preserve"> </v>
      </c>
      <c r="GO134" s="633"/>
      <c r="GP134" s="633"/>
      <c r="GQ134" s="643"/>
      <c r="GR134" s="6"/>
    </row>
    <row r="135" spans="1:200" ht="5.25" customHeight="1" x14ac:dyDescent="0.25">
      <c r="A135" s="212"/>
      <c r="B135" s="637"/>
      <c r="C135" s="1218"/>
      <c r="D135" s="1218"/>
      <c r="E135" s="1218"/>
      <c r="F135" s="1218"/>
      <c r="G135" s="1218"/>
      <c r="H135" s="1218"/>
      <c r="I135" s="1219"/>
      <c r="J135" s="1127"/>
      <c r="K135" s="1128"/>
      <c r="L135" s="1128"/>
      <c r="M135" s="1128"/>
      <c r="N135" s="624"/>
      <c r="O135" s="624"/>
      <c r="P135" s="624"/>
      <c r="Q135" s="624"/>
      <c r="R135" s="624"/>
      <c r="S135" s="624"/>
      <c r="T135" s="624"/>
      <c r="U135" s="624"/>
      <c r="V135" s="624"/>
      <c r="W135" s="624"/>
      <c r="X135" s="624"/>
      <c r="Y135" s="624"/>
      <c r="Z135" s="15"/>
      <c r="AA135" s="631"/>
      <c r="AB135" s="631"/>
      <c r="AC135" s="631"/>
      <c r="AD135" s="631"/>
      <c r="AE135" s="631"/>
      <c r="AF135" s="625"/>
      <c r="AG135" s="632"/>
      <c r="AH135" s="632"/>
      <c r="AI135" s="625"/>
      <c r="AJ135" s="625"/>
      <c r="AK135" s="632"/>
      <c r="AL135" s="632"/>
      <c r="AM135" s="625"/>
      <c r="AN135" s="625"/>
      <c r="AO135" s="632"/>
      <c r="AP135" s="632"/>
      <c r="AQ135" s="625"/>
      <c r="AR135" s="623"/>
      <c r="AS135" s="623"/>
      <c r="AT135" s="623"/>
      <c r="AU135" s="633"/>
      <c r="AV135" s="634"/>
      <c r="AW135" s="633"/>
      <c r="AX135" s="643"/>
      <c r="AY135" s="637"/>
      <c r="AZ135" s="1218"/>
      <c r="BA135" s="1218"/>
      <c r="BB135" s="1218"/>
      <c r="BC135" s="1218"/>
      <c r="BD135" s="1218"/>
      <c r="BE135" s="1218"/>
      <c r="BF135" s="1219"/>
      <c r="BG135" s="1127"/>
      <c r="BH135" s="1128"/>
      <c r="BI135" s="1128"/>
      <c r="BJ135" s="1128"/>
      <c r="BK135" s="624"/>
      <c r="BL135" s="624"/>
      <c r="BM135" s="624"/>
      <c r="BN135" s="624"/>
      <c r="BO135" s="624"/>
      <c r="BP135" s="624"/>
      <c r="BQ135" s="624"/>
      <c r="BR135" s="624"/>
      <c r="BS135" s="624"/>
      <c r="BT135" s="624"/>
      <c r="BU135" s="624"/>
      <c r="BV135" s="624"/>
      <c r="BW135" s="15"/>
      <c r="BX135" s="631"/>
      <c r="BY135" s="631"/>
      <c r="BZ135" s="631"/>
      <c r="CA135" s="631"/>
      <c r="CB135" s="631"/>
      <c r="CC135" s="625"/>
      <c r="CD135" s="632"/>
      <c r="CE135" s="632"/>
      <c r="CF135" s="625"/>
      <c r="CG135" s="625"/>
      <c r="CH135" s="632"/>
      <c r="CI135" s="632"/>
      <c r="CJ135" s="625"/>
      <c r="CK135" s="625"/>
      <c r="CL135" s="632"/>
      <c r="CM135" s="632"/>
      <c r="CN135" s="625"/>
      <c r="CO135" s="623"/>
      <c r="CP135" s="623"/>
      <c r="CQ135" s="623"/>
      <c r="CR135" s="633"/>
      <c r="CS135" s="634"/>
      <c r="CT135" s="633"/>
      <c r="CU135" s="643"/>
      <c r="CV135" s="247"/>
      <c r="CW135" s="212"/>
      <c r="CX135" s="637"/>
      <c r="CY135" s="1218"/>
      <c r="CZ135" s="1218"/>
      <c r="DA135" s="1218"/>
      <c r="DB135" s="1218"/>
      <c r="DC135" s="1218"/>
      <c r="DD135" s="1218"/>
      <c r="DE135" s="1219"/>
      <c r="DF135" s="1127"/>
      <c r="DG135" s="1128"/>
      <c r="DH135" s="1128"/>
      <c r="DI135" s="1128"/>
      <c r="DJ135" s="624"/>
      <c r="DK135" s="624"/>
      <c r="DL135" s="624"/>
      <c r="DM135" s="624"/>
      <c r="DN135" s="624"/>
      <c r="DO135" s="624"/>
      <c r="DP135" s="624"/>
      <c r="DQ135" s="624"/>
      <c r="DR135" s="624"/>
      <c r="DS135" s="624"/>
      <c r="DT135" s="624"/>
      <c r="DU135" s="624"/>
      <c r="DV135" s="15"/>
      <c r="DW135" s="631"/>
      <c r="DX135" s="631"/>
      <c r="DY135" s="631"/>
      <c r="DZ135" s="631"/>
      <c r="EA135" s="631"/>
      <c r="EB135" s="625"/>
      <c r="EC135" s="632"/>
      <c r="ED135" s="632"/>
      <c r="EE135" s="625"/>
      <c r="EF135" s="625"/>
      <c r="EG135" s="632"/>
      <c r="EH135" s="632"/>
      <c r="EI135" s="625"/>
      <c r="EJ135" s="625"/>
      <c r="EK135" s="632"/>
      <c r="EL135" s="632"/>
      <c r="EM135" s="625"/>
      <c r="EN135" s="623"/>
      <c r="EO135" s="623"/>
      <c r="EP135" s="623"/>
      <c r="EQ135" s="633"/>
      <c r="ER135" s="634"/>
      <c r="ES135" s="633"/>
      <c r="ET135" s="643"/>
      <c r="EU135" s="637"/>
      <c r="EV135" s="1218"/>
      <c r="EW135" s="1218"/>
      <c r="EX135" s="1218"/>
      <c r="EY135" s="1218"/>
      <c r="EZ135" s="1218"/>
      <c r="FA135" s="1218"/>
      <c r="FB135" s="1219"/>
      <c r="FC135" s="1127"/>
      <c r="FD135" s="1128"/>
      <c r="FE135" s="1128"/>
      <c r="FF135" s="1128"/>
      <c r="FG135" s="624"/>
      <c r="FH135" s="624"/>
      <c r="FI135" s="624"/>
      <c r="FJ135" s="624"/>
      <c r="FK135" s="624"/>
      <c r="FL135" s="624"/>
      <c r="FM135" s="624"/>
      <c r="FN135" s="624"/>
      <c r="FO135" s="624"/>
      <c r="FP135" s="624"/>
      <c r="FQ135" s="624"/>
      <c r="FR135" s="624"/>
      <c r="FS135" s="15"/>
      <c r="FT135" s="631"/>
      <c r="FU135" s="631"/>
      <c r="FV135" s="631"/>
      <c r="FW135" s="631"/>
      <c r="FX135" s="631"/>
      <c r="FY135" s="625"/>
      <c r="FZ135" s="632"/>
      <c r="GA135" s="632"/>
      <c r="GB135" s="625"/>
      <c r="GC135" s="625"/>
      <c r="GD135" s="632"/>
      <c r="GE135" s="632"/>
      <c r="GF135" s="625"/>
      <c r="GG135" s="625"/>
      <c r="GH135" s="632"/>
      <c r="GI135" s="632"/>
      <c r="GJ135" s="625"/>
      <c r="GK135" s="623"/>
      <c r="GL135" s="623"/>
      <c r="GM135" s="623"/>
      <c r="GN135" s="633"/>
      <c r="GO135" s="634"/>
      <c r="GP135" s="633"/>
      <c r="GQ135" s="643"/>
      <c r="GR135" s="6"/>
    </row>
    <row r="136" spans="1:200" ht="5.25" customHeight="1" x14ac:dyDescent="0.25">
      <c r="A136" s="212"/>
      <c r="B136" s="637"/>
      <c r="C136" s="624"/>
      <c r="D136" s="624"/>
      <c r="E136" s="624"/>
      <c r="F136" s="624"/>
      <c r="G136" s="624"/>
      <c r="H136" s="624"/>
      <c r="I136" s="624"/>
      <c r="J136" s="624"/>
      <c r="K136" s="624"/>
      <c r="L136" s="624"/>
      <c r="M136" s="624"/>
      <c r="N136" s="624"/>
      <c r="O136" s="1221" t="str">
        <f>IF('FRONT PAGE'!$A$1="www.fly-logics.com","NIGHT",0)</f>
        <v>NIGHT</v>
      </c>
      <c r="P136" s="1222"/>
      <c r="Q136" s="1222"/>
      <c r="R136" s="1222"/>
      <c r="S136" s="1222"/>
      <c r="T136" s="1133" t="str">
        <f>IF(SUMIFS(LOGBOOK!$U$5:$U$1036129,LOGBOOK!$D$5:$D$1036129,F125,LOGBOOK!$AN$5:$AN$1036129,V125,LOGBOOK!$E$5:$E$1036129,L125)=0," ",SUMIFS(LOGBOOK!$U$5:$U$1036129,LOGBOOK!$D$5:$D$1036129,F125,LOGBOOK!$AN$5:$AN$1036129,V125,LOGBOOK!$E$5:$E$1036129,L125))</f>
        <v xml:space="preserve"> </v>
      </c>
      <c r="U136" s="1133"/>
      <c r="V136" s="1133"/>
      <c r="W136" s="1133"/>
      <c r="X136" s="1133"/>
      <c r="Y136" s="1129"/>
      <c r="Z136" s="15"/>
      <c r="AA136" s="631"/>
      <c r="AB136" s="631"/>
      <c r="AC136" s="631"/>
      <c r="AD136" s="631"/>
      <c r="AE136" s="631"/>
      <c r="AF136" s="625"/>
      <c r="AG136" s="625"/>
      <c r="AH136" s="625"/>
      <c r="AI136" s="625"/>
      <c r="AJ136" s="625"/>
      <c r="AK136" s="625"/>
      <c r="AL136" s="625"/>
      <c r="AM136" s="625"/>
      <c r="AN136" s="625"/>
      <c r="AO136" s="625"/>
      <c r="AP136" s="625"/>
      <c r="AQ136" s="625"/>
      <c r="AR136" s="623"/>
      <c r="AS136" s="623"/>
      <c r="AT136" s="623"/>
      <c r="AU136" s="633"/>
      <c r="AV136" s="633"/>
      <c r="AW136" s="633"/>
      <c r="AX136" s="643"/>
      <c r="AY136" s="637"/>
      <c r="AZ136" s="624"/>
      <c r="BA136" s="624"/>
      <c r="BB136" s="624"/>
      <c r="BC136" s="624"/>
      <c r="BD136" s="624"/>
      <c r="BE136" s="624"/>
      <c r="BF136" s="624"/>
      <c r="BG136" s="624"/>
      <c r="BH136" s="624"/>
      <c r="BI136" s="624"/>
      <c r="BJ136" s="624"/>
      <c r="BK136" s="624"/>
      <c r="BL136" s="1221" t="str">
        <f>IF('FRONT PAGE'!$A$1="www.fly-logics.com","NIGHT",0)</f>
        <v>NIGHT</v>
      </c>
      <c r="BM136" s="1222"/>
      <c r="BN136" s="1222"/>
      <c r="BO136" s="1222"/>
      <c r="BP136" s="1222"/>
      <c r="BQ136" s="1133" t="str">
        <f>IF(SUMIFS(LOGBOOK!$U$5:$U$1036129,LOGBOOK!$D$5:$D$1036129,BC125,LOGBOOK!$AN$5:$AN$1036129,BS125,LOGBOOK!$E$5:$E$1036129,BI125)=0," ",SUMIFS(LOGBOOK!$U$5:$U$1036129,LOGBOOK!$D$5:$D$1036129,BC125,LOGBOOK!$AN$5:$AN$1036129,BS125,LOGBOOK!$E$5:$E$1036129,BI125))</f>
        <v xml:space="preserve"> </v>
      </c>
      <c r="BR136" s="1133"/>
      <c r="BS136" s="1133"/>
      <c r="BT136" s="1133"/>
      <c r="BU136" s="1133"/>
      <c r="BV136" s="1129"/>
      <c r="BW136" s="15"/>
      <c r="BX136" s="631"/>
      <c r="BY136" s="631"/>
      <c r="BZ136" s="631"/>
      <c r="CA136" s="631"/>
      <c r="CB136" s="631"/>
      <c r="CC136" s="625"/>
      <c r="CD136" s="625"/>
      <c r="CE136" s="625"/>
      <c r="CF136" s="625"/>
      <c r="CG136" s="625"/>
      <c r="CH136" s="625"/>
      <c r="CI136" s="625"/>
      <c r="CJ136" s="625"/>
      <c r="CK136" s="625"/>
      <c r="CL136" s="625"/>
      <c r="CM136" s="625"/>
      <c r="CN136" s="625"/>
      <c r="CO136" s="623"/>
      <c r="CP136" s="623"/>
      <c r="CQ136" s="623"/>
      <c r="CR136" s="633"/>
      <c r="CS136" s="633"/>
      <c r="CT136" s="633"/>
      <c r="CU136" s="643"/>
      <c r="CV136" s="247"/>
      <c r="CW136" s="212"/>
      <c r="CX136" s="637"/>
      <c r="CY136" s="624"/>
      <c r="CZ136" s="624"/>
      <c r="DA136" s="624"/>
      <c r="DB136" s="624"/>
      <c r="DC136" s="624"/>
      <c r="DD136" s="624"/>
      <c r="DE136" s="624"/>
      <c r="DF136" s="624"/>
      <c r="DG136" s="624"/>
      <c r="DH136" s="624"/>
      <c r="DI136" s="624"/>
      <c r="DJ136" s="624"/>
      <c r="DK136" s="1221" t="str">
        <f>IF('FRONT PAGE'!$A$1="www.fly-logics.com","NIGHT",0)</f>
        <v>NIGHT</v>
      </c>
      <c r="DL136" s="1222"/>
      <c r="DM136" s="1222"/>
      <c r="DN136" s="1222"/>
      <c r="DO136" s="1222"/>
      <c r="DP136" s="1133" t="str">
        <f>IF(SUMIFS(LOGBOOK!$U$5:$U$1036129,LOGBOOK!$D$5:$D$1036129,DB125,LOGBOOK!$AN$5:$AN$1036129,DR125,LOGBOOK!$E$5:$E$1036129,DH125)=0," ",SUMIFS(LOGBOOK!$U$5:$U$1036129,LOGBOOK!$D$5:$D$1036129,DB125,LOGBOOK!$AN$5:$AN$1036129,DR125,LOGBOOK!$E$5:$E$1036129,DH125))</f>
        <v xml:space="preserve"> </v>
      </c>
      <c r="DQ136" s="1133"/>
      <c r="DR136" s="1133"/>
      <c r="DS136" s="1133"/>
      <c r="DT136" s="1133"/>
      <c r="DU136" s="1129"/>
      <c r="DV136" s="15"/>
      <c r="DW136" s="631"/>
      <c r="DX136" s="631"/>
      <c r="DY136" s="631"/>
      <c r="DZ136" s="631"/>
      <c r="EA136" s="631"/>
      <c r="EB136" s="625"/>
      <c r="EC136" s="625"/>
      <c r="ED136" s="625"/>
      <c r="EE136" s="625"/>
      <c r="EF136" s="625"/>
      <c r="EG136" s="625"/>
      <c r="EH136" s="625"/>
      <c r="EI136" s="625"/>
      <c r="EJ136" s="625"/>
      <c r="EK136" s="625"/>
      <c r="EL136" s="625"/>
      <c r="EM136" s="625"/>
      <c r="EN136" s="623"/>
      <c r="EO136" s="623"/>
      <c r="EP136" s="623"/>
      <c r="EQ136" s="633"/>
      <c r="ER136" s="633"/>
      <c r="ES136" s="633"/>
      <c r="ET136" s="643"/>
      <c r="EU136" s="637"/>
      <c r="EV136" s="624"/>
      <c r="EW136" s="624"/>
      <c r="EX136" s="624"/>
      <c r="EY136" s="624"/>
      <c r="EZ136" s="624"/>
      <c r="FA136" s="624"/>
      <c r="FB136" s="624"/>
      <c r="FC136" s="624"/>
      <c r="FD136" s="624"/>
      <c r="FE136" s="624"/>
      <c r="FF136" s="624"/>
      <c r="FG136" s="624"/>
      <c r="FH136" s="1221" t="str">
        <f>IF('FRONT PAGE'!$A$1="www.fly-logics.com","NIGHT",0)</f>
        <v>NIGHT</v>
      </c>
      <c r="FI136" s="1222"/>
      <c r="FJ136" s="1222"/>
      <c r="FK136" s="1222"/>
      <c r="FL136" s="1222"/>
      <c r="FM136" s="1133" t="str">
        <f>IF(SUMIFS(LOGBOOK!$U$5:$U$1036129,LOGBOOK!$D$5:$D$1036129,EY125,LOGBOOK!$AN$5:$AN$1036129,FO125,LOGBOOK!$E$5:$E$1036129,FE125)=0," ",SUMIFS(LOGBOOK!$U$5:$U$1036129,LOGBOOK!$D$5:$D$1036129,EY125,LOGBOOK!$AN$5:$AN$1036129,FO125,LOGBOOK!$E$5:$E$1036129,FE125))</f>
        <v xml:space="preserve"> </v>
      </c>
      <c r="FN136" s="1133"/>
      <c r="FO136" s="1133"/>
      <c r="FP136" s="1133"/>
      <c r="FQ136" s="1133"/>
      <c r="FR136" s="1129"/>
      <c r="FS136" s="15"/>
      <c r="FT136" s="631"/>
      <c r="FU136" s="631"/>
      <c r="FV136" s="631"/>
      <c r="FW136" s="631"/>
      <c r="FX136" s="631"/>
      <c r="FY136" s="625"/>
      <c r="FZ136" s="625"/>
      <c r="GA136" s="625"/>
      <c r="GB136" s="625"/>
      <c r="GC136" s="625"/>
      <c r="GD136" s="625"/>
      <c r="GE136" s="625"/>
      <c r="GF136" s="625"/>
      <c r="GG136" s="625"/>
      <c r="GH136" s="625"/>
      <c r="GI136" s="625"/>
      <c r="GJ136" s="625"/>
      <c r="GK136" s="623"/>
      <c r="GL136" s="623"/>
      <c r="GM136" s="623"/>
      <c r="GN136" s="633"/>
      <c r="GO136" s="633"/>
      <c r="GP136" s="633"/>
      <c r="GQ136" s="643"/>
      <c r="GR136" s="6"/>
    </row>
    <row r="137" spans="1:200" ht="5.25" customHeight="1" x14ac:dyDescent="0.25">
      <c r="A137" s="212"/>
      <c r="B137" s="637"/>
      <c r="C137" s="1220" t="str">
        <f>IF('FRONT PAGE'!$A$1="www.fly-logics.com","SOLO",0)</f>
        <v>SOLO</v>
      </c>
      <c r="D137" s="1218"/>
      <c r="E137" s="1218"/>
      <c r="F137" s="1218"/>
      <c r="G137" s="1219"/>
      <c r="H137" s="1129" t="str">
        <f>IF(SUMIFS(LOGBOOK!$X$5:$X$1036129,LOGBOOK!$D$5:$D$1036129,F125,LOGBOOK!$AN$5:$AN$1036129,V125,LOGBOOK!$E$5:$E$1036129,L125)=0," ",SUMIFS(LOGBOOK!$X$5:$X$1036129,LOGBOOK!$D$5:$D$1036129,F125,LOGBOOK!$AN$5:$AN$1036129,V125,LOGBOOK!$E$5:$E$1036129,L125))</f>
        <v xml:space="preserve"> </v>
      </c>
      <c r="I137" s="1130"/>
      <c r="J137" s="1130"/>
      <c r="K137" s="1130"/>
      <c r="L137" s="1130"/>
      <c r="M137" s="1130"/>
      <c r="N137" s="624"/>
      <c r="O137" s="1219"/>
      <c r="P137" s="1222"/>
      <c r="Q137" s="1222"/>
      <c r="R137" s="1222"/>
      <c r="S137" s="1222"/>
      <c r="T137" s="1133"/>
      <c r="U137" s="1133"/>
      <c r="V137" s="1133"/>
      <c r="W137" s="1133"/>
      <c r="X137" s="1133"/>
      <c r="Y137" s="1129"/>
      <c r="Z137" s="15"/>
      <c r="AA137" s="629" t="str">
        <f>IF('FRONT PAGE'!$A$1="www.fly-logics.com","MAY",0)</f>
        <v>MAY</v>
      </c>
      <c r="AB137" s="631"/>
      <c r="AC137" s="631"/>
      <c r="AD137" s="631"/>
      <c r="AE137" s="631"/>
      <c r="AF137" s="630" t="str">
        <f>IF(SUMIFS(LOGBOOK!$Y$5:$Y$1036129,LOGBOOK!$D$5:$D$1036129,F125,LOGBOOK!$AN$5:$AN$1036129,V125,LOGBOOK!$E$5:$E$1036129,L125,LOGBOOK!$AM$5:$AM$1036129,"MAY")=0," ",SUMIFS(LOGBOOK!$Y$5:$Y$1036129,LOGBOOK!$D$5:$D$1036129,F125,LOGBOOK!$AN$5:$AN$1036129,V125,LOGBOOK!$E$5:$E$1036129,L125,LOGBOOK!$AM$5:$AM$1036129,"MAY"))</f>
        <v xml:space="preserve"> </v>
      </c>
      <c r="AG137" s="625"/>
      <c r="AH137" s="625"/>
      <c r="AI137" s="625"/>
      <c r="AJ137" s="630" t="str">
        <f>IF(SUMIFS(LOGBOOK!$Z$5:$Z$1036129,LOGBOOK!$D$5:$D$1036129,F125,LOGBOOK!$AN$5:$AN$1036129,V125,LOGBOOK!$E$5:$E$1036129,L125,LOGBOOK!$AM$5:$AM$1036129,"MAY")=0," ",SUMIFS(LOGBOOK!$Z$5:$Z$1036129,LOGBOOK!$D$5:$D$1036129,F125,LOGBOOK!$AN$5:$AN$1036129,V125,LOGBOOK!$E$5:$E$1036129,L125,LOGBOOK!$AM$5:$AM$1036129,"MAY"))</f>
        <v xml:space="preserve"> </v>
      </c>
      <c r="AK137" s="625"/>
      <c r="AL137" s="625"/>
      <c r="AM137" s="625"/>
      <c r="AN137" s="630" t="str">
        <f>IF(SUMIFS(LOGBOOK!$AA$5:$AA$1036129,LOGBOOK!$D$5:$D$1036129,F125,LOGBOOK!$AN$5:$AN$1036129,V125,LOGBOOK!$E$5:$E$1036129,L125,LOGBOOK!$AM$5:$AM$1036129,"MAY")=0," ",SUMIFS(LOGBOOK!$AA$5:$AA$1036129,LOGBOOK!$D$5:$D$1036129,F125,LOGBOOK!$AN$5:$AN$1036129,V125,LOGBOOK!$E$5:$E$1036129,L125,LOGBOOK!$AM$5:$AM$1036129,"MAY"))</f>
        <v xml:space="preserve"> </v>
      </c>
      <c r="AO137" s="625"/>
      <c r="AP137" s="625"/>
      <c r="AQ137" s="625"/>
      <c r="AR137" s="623" t="str">
        <f>IF(SUMIFS(LOGBOOK!$AE$5:$AE$1036129,LOGBOOK!$D$5:$D$1036129,F125,LOGBOOK!$AN$5:$AN$1036129,V125,LOGBOOK!$E$5:$E$1036129,L125,LOGBOOK!$AM$5:$AM$1036129,"MAY")=0," ",SUMIFS(LOGBOOK!$AE$5:$AE$1036129,LOGBOOK!$D$5:$D$1036129,F125,LOGBOOK!$AN$5:$AN$1036129,V125,LOGBOOK!$E$5:$E$1036129,L125,LOGBOOK!$AM$5:$AM$1036129,"MAY"))</f>
        <v xml:space="preserve"> </v>
      </c>
      <c r="AS137" s="623"/>
      <c r="AT137" s="623"/>
      <c r="AU137" s="623" t="str">
        <f>IF(SUMIFS(LOGBOOK!$AF$5:$AF$1036129,LOGBOOK!$D$5:$D$1036129,F125,LOGBOOK!$AN$5:$AN$1036129,V125,LOGBOOK!$E$5:$E$1036129,L125,LOGBOOK!$AM$5:$AM$1036129,"MAY")=0," ",SUMIFS(LOGBOOK!$AF$5:$AF$1036129,LOGBOOK!$D$5:$D$1036129,F125,LOGBOOK!$AN$5:$AN$1036129,V125,LOGBOOK!$E$5:$E$1036129,L125,LOGBOOK!$AM$5:$AM$1036129,"MAY"))</f>
        <v xml:space="preserve"> </v>
      </c>
      <c r="AV137" s="633"/>
      <c r="AW137" s="633"/>
      <c r="AX137" s="643"/>
      <c r="AY137" s="637"/>
      <c r="AZ137" s="1220" t="str">
        <f>IF('FRONT PAGE'!$A$1="www.fly-logics.com","SOLO",0)</f>
        <v>SOLO</v>
      </c>
      <c r="BA137" s="1218"/>
      <c r="BB137" s="1218"/>
      <c r="BC137" s="1218"/>
      <c r="BD137" s="1219"/>
      <c r="BE137" s="1129" t="str">
        <f>IF(SUMIFS(LOGBOOK!$X$5:$X$1036129,LOGBOOK!$D$5:$D$1036129,BC125,LOGBOOK!$AN$5:$AN$1036129,BS125,LOGBOOK!$E$5:$E$1036129,BI125)=0," ",SUMIFS(LOGBOOK!$X$5:$X$1036129,LOGBOOK!$D$5:$D$1036129,BC125,LOGBOOK!$AN$5:$AN$1036129,BS125,LOGBOOK!$E$5:$E$1036129,BI125))</f>
        <v xml:space="preserve"> </v>
      </c>
      <c r="BF137" s="1130"/>
      <c r="BG137" s="1130"/>
      <c r="BH137" s="1130"/>
      <c r="BI137" s="1130"/>
      <c r="BJ137" s="1130"/>
      <c r="BK137" s="624"/>
      <c r="BL137" s="1219"/>
      <c r="BM137" s="1222"/>
      <c r="BN137" s="1222"/>
      <c r="BO137" s="1222"/>
      <c r="BP137" s="1222"/>
      <c r="BQ137" s="1133"/>
      <c r="BR137" s="1133"/>
      <c r="BS137" s="1133"/>
      <c r="BT137" s="1133"/>
      <c r="BU137" s="1133"/>
      <c r="BV137" s="1129"/>
      <c r="BW137" s="15"/>
      <c r="BX137" s="629" t="str">
        <f>IF('FRONT PAGE'!$A$1="www.fly-logics.com","MAY",0)</f>
        <v>MAY</v>
      </c>
      <c r="BY137" s="631"/>
      <c r="BZ137" s="631"/>
      <c r="CA137" s="631"/>
      <c r="CB137" s="631"/>
      <c r="CC137" s="630" t="str">
        <f>IF(SUMIFS(LOGBOOK!$Y$5:$Y$1036129,LOGBOOK!$D$5:$D$1036129,BC125,LOGBOOK!$AN$5:$AN$1036129,BS125,LOGBOOK!$E$5:$E$1036129,BI125,LOGBOOK!$AM$5:$AM$1036129,"MAY")=0," ",SUMIFS(LOGBOOK!$Y$5:$Y$1036129,LOGBOOK!$D$5:$D$1036129,BC125,LOGBOOK!$AN$5:$AN$1036129,BS125,LOGBOOK!$E$5:$E$1036129,BI125,LOGBOOK!$AM$5:$AM$1036129,"MAY"))</f>
        <v xml:space="preserve"> </v>
      </c>
      <c r="CD137" s="625"/>
      <c r="CE137" s="625"/>
      <c r="CF137" s="625"/>
      <c r="CG137" s="630" t="str">
        <f>IF(SUMIFS(LOGBOOK!$Z$5:$Z$1036129,LOGBOOK!$D$5:$D$1036129,BC125,LOGBOOK!$AN$5:$AN$1036129,BS125,LOGBOOK!$E$5:$E$1036129,BI125,LOGBOOK!$AM$5:$AM$1036129,"MAY")=0," ",SUMIFS(LOGBOOK!$Z$5:$Z$1036129,LOGBOOK!$D$5:$D$1036129,BC125,LOGBOOK!$AN$5:$AN$1036129,BS125,LOGBOOK!$E$5:$E$1036129,BI125,LOGBOOK!$AM$5:$AM$1036129,"MAY"))</f>
        <v xml:space="preserve"> </v>
      </c>
      <c r="CH137" s="625"/>
      <c r="CI137" s="625"/>
      <c r="CJ137" s="625"/>
      <c r="CK137" s="630" t="str">
        <f>IF(SUMIFS(LOGBOOK!$AA$5:$AA$1036129,LOGBOOK!$D$5:$D$1036129,BC125,LOGBOOK!$AN$5:$AN$1036129,BS125,LOGBOOK!$E$5:$E$1036129,BI125,LOGBOOK!$AM$5:$AM$1036129,"MAY")=0," ",SUMIFS(LOGBOOK!$AA$5:$AA$1036129,LOGBOOK!$D$5:$D$1036129,BC125,LOGBOOK!$AN$5:$AN$1036129,BS125,LOGBOOK!$E$5:$E$1036129,BI125,LOGBOOK!$AM$5:$AM$1036129,"MAY"))</f>
        <v xml:space="preserve"> </v>
      </c>
      <c r="CL137" s="625"/>
      <c r="CM137" s="625"/>
      <c r="CN137" s="625"/>
      <c r="CO137" s="623" t="str">
        <f>IF(SUMIFS(LOGBOOK!$AE$5:$AE$1036129,LOGBOOK!$D$5:$D$1036129,BC125,LOGBOOK!$AN$5:$AN$1036129,BS125,LOGBOOK!$E$5:$E$1036129,BI125,LOGBOOK!$AM$5:$AM$1036129,"MAY")=0," ",SUMIFS(LOGBOOK!$AE$5:$AE$1036129,LOGBOOK!$D$5:$D$1036129,BC125,LOGBOOK!$AN$5:$AN$1036129,BS125,LOGBOOK!$E$5:$E$1036129,BI125,LOGBOOK!$AM$5:$AM$1036129,"MAY"))</f>
        <v xml:space="preserve"> </v>
      </c>
      <c r="CP137" s="623"/>
      <c r="CQ137" s="623"/>
      <c r="CR137" s="623" t="str">
        <f>IF(SUMIFS(LOGBOOK!$AF$5:$AF$1036129,LOGBOOK!$D$5:$D$1036129,BC125,LOGBOOK!$AN$5:$AN$1036129,BS125,LOGBOOK!$E$5:$E$1036129,BI125,LOGBOOK!$AM$5:$AM$1036129,"MAY")=0," ",SUMIFS(LOGBOOK!$AF$5:$AF$1036129,LOGBOOK!$D$5:$D$1036129,BC125,LOGBOOK!$AN$5:$AN$1036129,BS125,LOGBOOK!$E$5:$E$1036129,BI125,LOGBOOK!$AM$5:$AM$1036129,"MAY"))</f>
        <v xml:space="preserve"> </v>
      </c>
      <c r="CS137" s="633"/>
      <c r="CT137" s="633"/>
      <c r="CU137" s="643"/>
      <c r="CV137" s="247"/>
      <c r="CW137" s="212"/>
      <c r="CX137" s="637"/>
      <c r="CY137" s="1220" t="str">
        <f>IF('FRONT PAGE'!$A$1="www.fly-logics.com","SOLO",0)</f>
        <v>SOLO</v>
      </c>
      <c r="CZ137" s="1218"/>
      <c r="DA137" s="1218"/>
      <c r="DB137" s="1218"/>
      <c r="DC137" s="1219"/>
      <c r="DD137" s="1129" t="str">
        <f>IF(SUMIFS(LOGBOOK!$X$5:$X$1036129,LOGBOOK!$D$5:$D$1036129,DB125,LOGBOOK!$AN$5:$AN$1036129,DR125,LOGBOOK!$E$5:$E$1036129,DH125)=0," ",SUMIFS(LOGBOOK!$X$5:$X$1036129,LOGBOOK!$D$5:$D$1036129,DB125,LOGBOOK!$AN$5:$AN$1036129,DR125,LOGBOOK!$E$5:$E$1036129,DH125))</f>
        <v xml:space="preserve"> </v>
      </c>
      <c r="DE137" s="1130"/>
      <c r="DF137" s="1130"/>
      <c r="DG137" s="1130"/>
      <c r="DH137" s="1130"/>
      <c r="DI137" s="1130"/>
      <c r="DJ137" s="624"/>
      <c r="DK137" s="1219"/>
      <c r="DL137" s="1222"/>
      <c r="DM137" s="1222"/>
      <c r="DN137" s="1222"/>
      <c r="DO137" s="1222"/>
      <c r="DP137" s="1133"/>
      <c r="DQ137" s="1133"/>
      <c r="DR137" s="1133"/>
      <c r="DS137" s="1133"/>
      <c r="DT137" s="1133"/>
      <c r="DU137" s="1129"/>
      <c r="DV137" s="15"/>
      <c r="DW137" s="629" t="str">
        <f>IF('FRONT PAGE'!$A$1="www.fly-logics.com","MAY",0)</f>
        <v>MAY</v>
      </c>
      <c r="DX137" s="631"/>
      <c r="DY137" s="631"/>
      <c r="DZ137" s="631"/>
      <c r="EA137" s="631"/>
      <c r="EB137" s="630" t="str">
        <f>IF(SUMIFS(LOGBOOK!$Y$5:$Y$1036129,LOGBOOK!$D$5:$D$1036129,DB125,LOGBOOK!$AN$5:$AN$1036129,DR125,LOGBOOK!$E$5:$E$1036129,DH125,LOGBOOK!$AM$5:$AM$1036129,"MAY")=0," ",SUMIFS(LOGBOOK!$Y$5:$Y$1036129,LOGBOOK!$D$5:$D$1036129,DB125,LOGBOOK!$AN$5:$AN$1036129,DR125,LOGBOOK!$E$5:$E$1036129,DH125,LOGBOOK!$AM$5:$AM$1036129,"MAY"))</f>
        <v xml:space="preserve"> </v>
      </c>
      <c r="EC137" s="625"/>
      <c r="ED137" s="625"/>
      <c r="EE137" s="625"/>
      <c r="EF137" s="630" t="str">
        <f>IF(SUMIFS(LOGBOOK!$Z$5:$Z$1036129,LOGBOOK!$D$5:$D$1036129,DB125,LOGBOOK!$AN$5:$AN$1036129,DR125,LOGBOOK!$E$5:$E$1036129,DH125,LOGBOOK!$AM$5:$AM$1036129,"MAY")=0," ",SUMIFS(LOGBOOK!$Z$5:$Z$1036129,LOGBOOK!$D$5:$D$1036129,DB125,LOGBOOK!$AN$5:$AN$1036129,DR125,LOGBOOK!$E$5:$E$1036129,DH125,LOGBOOK!$AM$5:$AM$1036129,"MAY"))</f>
        <v xml:space="preserve"> </v>
      </c>
      <c r="EG137" s="625"/>
      <c r="EH137" s="625"/>
      <c r="EI137" s="625"/>
      <c r="EJ137" s="630" t="str">
        <f>IF(SUMIFS(LOGBOOK!$AA$5:$AA$1036129,LOGBOOK!$D$5:$D$1036129,DB125,LOGBOOK!$AN$5:$AN$1036129,DR125,LOGBOOK!$E$5:$E$1036129,DH125,LOGBOOK!$AM$5:$AM$1036129,"MAY")=0," ",SUMIFS(LOGBOOK!$AA$5:$AA$1036129,LOGBOOK!$D$5:$D$1036129,DB125,LOGBOOK!$AN$5:$AN$1036129,DR125,LOGBOOK!$E$5:$E$1036129,DH125,LOGBOOK!$AM$5:$AM$1036129,"MAY"))</f>
        <v xml:space="preserve"> </v>
      </c>
      <c r="EK137" s="625"/>
      <c r="EL137" s="625"/>
      <c r="EM137" s="625"/>
      <c r="EN137" s="623" t="str">
        <f>IF(SUMIFS(LOGBOOK!$AE$5:$AE$1036129,LOGBOOK!$D$5:$D$1036129,DB125,LOGBOOK!$AN$5:$AN$1036129,DR125,LOGBOOK!$E$5:$E$1036129,DH125,LOGBOOK!$AM$5:$AM$1036129,"MAY")=0," ",SUMIFS(LOGBOOK!$AE$5:$AE$1036129,LOGBOOK!$D$5:$D$1036129,DB125,LOGBOOK!$AN$5:$AN$1036129,DR125,LOGBOOK!$E$5:$E$1036129,DH125,LOGBOOK!$AM$5:$AM$1036129,"MAY"))</f>
        <v xml:space="preserve"> </v>
      </c>
      <c r="EO137" s="623"/>
      <c r="EP137" s="623"/>
      <c r="EQ137" s="623" t="str">
        <f>IF(SUMIFS(LOGBOOK!$AF$5:$AF$1036129,LOGBOOK!$D$5:$D$1036129,DB125,LOGBOOK!$AN$5:$AN$1036129,DR125,LOGBOOK!$E$5:$E$1036129,DH125,LOGBOOK!$AM$5:$AM$1036129,"MAY")=0," ",SUMIFS(LOGBOOK!$AF$5:$AF$1036129,LOGBOOK!$D$5:$D$1036129,DB125,LOGBOOK!$AN$5:$AN$1036129,DR125,LOGBOOK!$E$5:$E$1036129,DH125,LOGBOOK!$AM$5:$AM$1036129,"MAY"))</f>
        <v xml:space="preserve"> </v>
      </c>
      <c r="ER137" s="633"/>
      <c r="ES137" s="633"/>
      <c r="ET137" s="643"/>
      <c r="EU137" s="637"/>
      <c r="EV137" s="1220" t="str">
        <f>IF('FRONT PAGE'!$A$1="www.fly-logics.com","SOLO",0)</f>
        <v>SOLO</v>
      </c>
      <c r="EW137" s="1218"/>
      <c r="EX137" s="1218"/>
      <c r="EY137" s="1218"/>
      <c r="EZ137" s="1219"/>
      <c r="FA137" s="1129" t="str">
        <f>IF(SUMIFS(LOGBOOK!$X$5:$X$1036129,LOGBOOK!$D$5:$D$1036129,EY125,LOGBOOK!$AN$5:$AN$1036129,FO125,LOGBOOK!$E$5:$E$1036129,FE125)=0," ",SUMIFS(LOGBOOK!$X$5:$X$1036129,LOGBOOK!$D$5:$D$1036129,EY125,LOGBOOK!$AN$5:$AN$1036129,FO125,LOGBOOK!$E$5:$E$1036129,FE125))</f>
        <v xml:space="preserve"> </v>
      </c>
      <c r="FB137" s="1130"/>
      <c r="FC137" s="1130"/>
      <c r="FD137" s="1130"/>
      <c r="FE137" s="1130"/>
      <c r="FF137" s="1130"/>
      <c r="FG137" s="624"/>
      <c r="FH137" s="1219"/>
      <c r="FI137" s="1222"/>
      <c r="FJ137" s="1222"/>
      <c r="FK137" s="1222"/>
      <c r="FL137" s="1222"/>
      <c r="FM137" s="1133"/>
      <c r="FN137" s="1133"/>
      <c r="FO137" s="1133"/>
      <c r="FP137" s="1133"/>
      <c r="FQ137" s="1133"/>
      <c r="FR137" s="1129"/>
      <c r="FS137" s="15"/>
      <c r="FT137" s="629" t="str">
        <f>IF('FRONT PAGE'!$A$1="www.fly-logics.com","MAY",0)</f>
        <v>MAY</v>
      </c>
      <c r="FU137" s="631"/>
      <c r="FV137" s="631"/>
      <c r="FW137" s="631"/>
      <c r="FX137" s="631"/>
      <c r="FY137" s="630" t="str">
        <f>IF(SUMIFS(LOGBOOK!$Y$5:$Y$1036129,LOGBOOK!$D$5:$D$1036129,EY125,LOGBOOK!$AN$5:$AN$1036129,FO125,LOGBOOK!$E$5:$E$1036129,FE125,LOGBOOK!$AM$5:$AM$1036129,"MAY")=0," ",SUMIFS(LOGBOOK!$Y$5:$Y$1036129,LOGBOOK!$D$5:$D$1036129,EY125,LOGBOOK!$AN$5:$AN$1036129,FO125,LOGBOOK!$E$5:$E$1036129,FE125,LOGBOOK!$AM$5:$AM$1036129,"MAY"))</f>
        <v xml:space="preserve"> </v>
      </c>
      <c r="FZ137" s="625"/>
      <c r="GA137" s="625"/>
      <c r="GB137" s="625"/>
      <c r="GC137" s="630" t="str">
        <f>IF(SUMIFS(LOGBOOK!$Z$5:$Z$1036129,LOGBOOK!$D$5:$D$1036129,EY125,LOGBOOK!$AN$5:$AN$1036129,FO125,LOGBOOK!$E$5:$E$1036129,FE125,LOGBOOK!$AM$5:$AM$1036129,"MAY")=0," ",SUMIFS(LOGBOOK!$Z$5:$Z$1036129,LOGBOOK!$D$5:$D$1036129,EY125,LOGBOOK!$AN$5:$AN$1036129,FO125,LOGBOOK!$E$5:$E$1036129,FE125,LOGBOOK!$AM$5:$AM$1036129,"MAY"))</f>
        <v xml:space="preserve"> </v>
      </c>
      <c r="GD137" s="625"/>
      <c r="GE137" s="625"/>
      <c r="GF137" s="625"/>
      <c r="GG137" s="630" t="str">
        <f>IF(SUMIFS(LOGBOOK!$AA$5:$AA$1036129,LOGBOOK!$D$5:$D$1036129,EY125,LOGBOOK!$AN$5:$AN$1036129,FO125,LOGBOOK!$E$5:$E$1036129,FE125,LOGBOOK!$AM$5:$AM$1036129,"MAY")=0," ",SUMIFS(LOGBOOK!$AA$5:$AA$1036129,LOGBOOK!$D$5:$D$1036129,EY125,LOGBOOK!$AN$5:$AN$1036129,FO125,LOGBOOK!$E$5:$E$1036129,FE125,LOGBOOK!$AM$5:$AM$1036129,"MAY"))</f>
        <v xml:space="preserve"> </v>
      </c>
      <c r="GH137" s="625"/>
      <c r="GI137" s="625"/>
      <c r="GJ137" s="625"/>
      <c r="GK137" s="623" t="str">
        <f>IF(SUMIFS(LOGBOOK!$AE$5:$AE$1036129,LOGBOOK!$D$5:$D$1036129,EY125,LOGBOOK!$AN$5:$AN$1036129,FO125,LOGBOOK!$E$5:$E$1036129,FE125,LOGBOOK!$AM$5:$AM$1036129,"MAY")=0," ",SUMIFS(LOGBOOK!$AE$5:$AE$1036129,LOGBOOK!$D$5:$D$1036129,EY125,LOGBOOK!$AN$5:$AN$1036129,FO125,LOGBOOK!$E$5:$E$1036129,FE125,LOGBOOK!$AM$5:$AM$1036129,"MAY"))</f>
        <v xml:space="preserve"> </v>
      </c>
      <c r="GL137" s="623"/>
      <c r="GM137" s="623"/>
      <c r="GN137" s="623" t="str">
        <f>IF(SUMIFS(LOGBOOK!$AF$5:$AF$1036129,LOGBOOK!$D$5:$D$1036129,EY125,LOGBOOK!$AN$5:$AN$1036129,FO125,LOGBOOK!$E$5:$E$1036129,FE125,LOGBOOK!$AM$5:$AM$1036129,"MAY")=0," ",SUMIFS(LOGBOOK!$AF$5:$AF$1036129,LOGBOOK!$D$5:$D$1036129,EY125,LOGBOOK!$AN$5:$AN$1036129,FO125,LOGBOOK!$E$5:$E$1036129,FE125,LOGBOOK!$AM$5:$AM$1036129,"MAY"))</f>
        <v xml:space="preserve"> </v>
      </c>
      <c r="GO137" s="633"/>
      <c r="GP137" s="633"/>
      <c r="GQ137" s="643"/>
      <c r="GR137" s="6"/>
    </row>
    <row r="138" spans="1:200" ht="10.5" customHeight="1" x14ac:dyDescent="0.25">
      <c r="A138" s="212"/>
      <c r="B138" s="637"/>
      <c r="C138" s="1218"/>
      <c r="D138" s="1218"/>
      <c r="E138" s="1218"/>
      <c r="F138" s="1218"/>
      <c r="G138" s="1219"/>
      <c r="H138" s="1129"/>
      <c r="I138" s="1130"/>
      <c r="J138" s="1130"/>
      <c r="K138" s="1130"/>
      <c r="L138" s="1130"/>
      <c r="M138" s="1130"/>
      <c r="N138" s="624"/>
      <c r="O138" s="1223" t="str">
        <f>IF('FRONT PAGE'!$A$1="www.fly-logics.com","IFR",0)</f>
        <v>IFR</v>
      </c>
      <c r="P138" s="1224"/>
      <c r="Q138" s="1224"/>
      <c r="R138" s="1224"/>
      <c r="S138" s="1224"/>
      <c r="T138" s="1131" t="str">
        <f>IF(SUMIFS(LOGBOOK!$V$5:$V$1036129,LOGBOOK!$D$5:$D$1036129,F125,LOGBOOK!$AN$5:$AN$1036129,V125,LOGBOOK!$E$5:$E$1036129,L125)=0," ",SUMIFS(LOGBOOK!$V$5:$V$1036129,LOGBOOK!$D$5:$D$1036129,F125,LOGBOOK!$AN$5:$AN$1036129,V125,LOGBOOK!$E$5:$E$1036129,L125))</f>
        <v xml:space="preserve"> </v>
      </c>
      <c r="U138" s="1131"/>
      <c r="V138" s="1131"/>
      <c r="W138" s="1131"/>
      <c r="X138" s="1131"/>
      <c r="Y138" s="1132"/>
      <c r="Z138" s="15"/>
      <c r="AA138" s="631"/>
      <c r="AB138" s="631"/>
      <c r="AC138" s="631"/>
      <c r="AD138" s="631"/>
      <c r="AE138" s="631"/>
      <c r="AF138" s="625"/>
      <c r="AG138" s="632"/>
      <c r="AH138" s="632"/>
      <c r="AI138" s="625"/>
      <c r="AJ138" s="625"/>
      <c r="AK138" s="632"/>
      <c r="AL138" s="632"/>
      <c r="AM138" s="625"/>
      <c r="AN138" s="625"/>
      <c r="AO138" s="632"/>
      <c r="AP138" s="632"/>
      <c r="AQ138" s="625"/>
      <c r="AR138" s="623"/>
      <c r="AS138" s="623"/>
      <c r="AT138" s="623"/>
      <c r="AU138" s="633"/>
      <c r="AV138" s="634"/>
      <c r="AW138" s="633"/>
      <c r="AX138" s="643"/>
      <c r="AY138" s="637"/>
      <c r="AZ138" s="1218"/>
      <c r="BA138" s="1218"/>
      <c r="BB138" s="1218"/>
      <c r="BC138" s="1218"/>
      <c r="BD138" s="1219"/>
      <c r="BE138" s="1129"/>
      <c r="BF138" s="1130"/>
      <c r="BG138" s="1130"/>
      <c r="BH138" s="1130"/>
      <c r="BI138" s="1130"/>
      <c r="BJ138" s="1130"/>
      <c r="BK138" s="624"/>
      <c r="BL138" s="1223" t="str">
        <f>IF('FRONT PAGE'!$A$1="www.fly-logics.com","IFR",0)</f>
        <v>IFR</v>
      </c>
      <c r="BM138" s="1224"/>
      <c r="BN138" s="1224"/>
      <c r="BO138" s="1224"/>
      <c r="BP138" s="1224"/>
      <c r="BQ138" s="1131" t="str">
        <f>IF(SUMIFS(LOGBOOK!$V$5:$V$1036129,LOGBOOK!$D$5:$D$1036129,BC125,LOGBOOK!$AN$5:$AN$1036129,BS125,LOGBOOK!$E$5:$E$1036129,BI125)=0," ",SUMIFS(LOGBOOK!$V$5:$V$1036129,LOGBOOK!$D$5:$D$1036129,BC125,LOGBOOK!$AN$5:$AN$1036129,BS125,LOGBOOK!$E$5:$E$1036129,BI125))</f>
        <v xml:space="preserve"> </v>
      </c>
      <c r="BR138" s="1131"/>
      <c r="BS138" s="1131"/>
      <c r="BT138" s="1131"/>
      <c r="BU138" s="1131"/>
      <c r="BV138" s="1132"/>
      <c r="BW138" s="15"/>
      <c r="BX138" s="631"/>
      <c r="BY138" s="631"/>
      <c r="BZ138" s="631"/>
      <c r="CA138" s="631"/>
      <c r="CB138" s="631"/>
      <c r="CC138" s="625"/>
      <c r="CD138" s="632"/>
      <c r="CE138" s="632"/>
      <c r="CF138" s="625"/>
      <c r="CG138" s="625"/>
      <c r="CH138" s="632"/>
      <c r="CI138" s="632"/>
      <c r="CJ138" s="625"/>
      <c r="CK138" s="625"/>
      <c r="CL138" s="632"/>
      <c r="CM138" s="632"/>
      <c r="CN138" s="625"/>
      <c r="CO138" s="623"/>
      <c r="CP138" s="623"/>
      <c r="CQ138" s="623"/>
      <c r="CR138" s="633"/>
      <c r="CS138" s="634"/>
      <c r="CT138" s="633"/>
      <c r="CU138" s="643"/>
      <c r="CV138" s="247"/>
      <c r="CW138" s="212"/>
      <c r="CX138" s="637"/>
      <c r="CY138" s="1218"/>
      <c r="CZ138" s="1218"/>
      <c r="DA138" s="1218"/>
      <c r="DB138" s="1218"/>
      <c r="DC138" s="1219"/>
      <c r="DD138" s="1129"/>
      <c r="DE138" s="1130"/>
      <c r="DF138" s="1130"/>
      <c r="DG138" s="1130"/>
      <c r="DH138" s="1130"/>
      <c r="DI138" s="1130"/>
      <c r="DJ138" s="624"/>
      <c r="DK138" s="1223" t="str">
        <f>IF('FRONT PAGE'!$A$1="www.fly-logics.com","IFR",0)</f>
        <v>IFR</v>
      </c>
      <c r="DL138" s="1224"/>
      <c r="DM138" s="1224"/>
      <c r="DN138" s="1224"/>
      <c r="DO138" s="1224"/>
      <c r="DP138" s="1131" t="str">
        <f>IF(SUMIFS(LOGBOOK!$V$5:$V$1036129,LOGBOOK!$D$5:$D$1036129,DB125,LOGBOOK!$AN$5:$AN$1036129,DR125,LOGBOOK!$E$5:$E$1036129,DH125)=0," ",SUMIFS(LOGBOOK!$V$5:$V$1036129,LOGBOOK!$D$5:$D$1036129,DB125,LOGBOOK!$AN$5:$AN$1036129,DR125,LOGBOOK!$E$5:$E$1036129,DH125))</f>
        <v xml:space="preserve"> </v>
      </c>
      <c r="DQ138" s="1131"/>
      <c r="DR138" s="1131"/>
      <c r="DS138" s="1131"/>
      <c r="DT138" s="1131"/>
      <c r="DU138" s="1132"/>
      <c r="DV138" s="15"/>
      <c r="DW138" s="631"/>
      <c r="DX138" s="631"/>
      <c r="DY138" s="631"/>
      <c r="DZ138" s="631"/>
      <c r="EA138" s="631"/>
      <c r="EB138" s="625"/>
      <c r="EC138" s="632"/>
      <c r="ED138" s="632"/>
      <c r="EE138" s="625"/>
      <c r="EF138" s="625"/>
      <c r="EG138" s="632"/>
      <c r="EH138" s="632"/>
      <c r="EI138" s="625"/>
      <c r="EJ138" s="625"/>
      <c r="EK138" s="632"/>
      <c r="EL138" s="632"/>
      <c r="EM138" s="625"/>
      <c r="EN138" s="623"/>
      <c r="EO138" s="623"/>
      <c r="EP138" s="623"/>
      <c r="EQ138" s="633"/>
      <c r="ER138" s="634"/>
      <c r="ES138" s="633"/>
      <c r="ET138" s="643"/>
      <c r="EU138" s="637"/>
      <c r="EV138" s="1218"/>
      <c r="EW138" s="1218"/>
      <c r="EX138" s="1218"/>
      <c r="EY138" s="1218"/>
      <c r="EZ138" s="1219"/>
      <c r="FA138" s="1129"/>
      <c r="FB138" s="1130"/>
      <c r="FC138" s="1130"/>
      <c r="FD138" s="1130"/>
      <c r="FE138" s="1130"/>
      <c r="FF138" s="1130"/>
      <c r="FG138" s="624"/>
      <c r="FH138" s="1223" t="str">
        <f>IF('FRONT PAGE'!$A$1="www.fly-logics.com","IFR",0)</f>
        <v>IFR</v>
      </c>
      <c r="FI138" s="1224"/>
      <c r="FJ138" s="1224"/>
      <c r="FK138" s="1224"/>
      <c r="FL138" s="1224"/>
      <c r="FM138" s="1131" t="str">
        <f>IF(SUMIFS(LOGBOOK!$V$5:$V$1036129,LOGBOOK!$D$5:$D$1036129,EY125,LOGBOOK!$AN$5:$AN$1036129,FO125,LOGBOOK!$E$5:$E$1036129,FE125)=0," ",SUMIFS(LOGBOOK!$V$5:$V$1036129,LOGBOOK!$D$5:$D$1036129,EY125,LOGBOOK!$AN$5:$AN$1036129,FO125,LOGBOOK!$E$5:$E$1036129,FE125))</f>
        <v xml:space="preserve"> </v>
      </c>
      <c r="FN138" s="1131"/>
      <c r="FO138" s="1131"/>
      <c r="FP138" s="1131"/>
      <c r="FQ138" s="1131"/>
      <c r="FR138" s="1132"/>
      <c r="FS138" s="15"/>
      <c r="FT138" s="631"/>
      <c r="FU138" s="631"/>
      <c r="FV138" s="631"/>
      <c r="FW138" s="631"/>
      <c r="FX138" s="631"/>
      <c r="FY138" s="625"/>
      <c r="FZ138" s="632"/>
      <c r="GA138" s="632"/>
      <c r="GB138" s="625"/>
      <c r="GC138" s="625"/>
      <c r="GD138" s="632"/>
      <c r="GE138" s="632"/>
      <c r="GF138" s="625"/>
      <c r="GG138" s="625"/>
      <c r="GH138" s="632"/>
      <c r="GI138" s="632"/>
      <c r="GJ138" s="625"/>
      <c r="GK138" s="623"/>
      <c r="GL138" s="623"/>
      <c r="GM138" s="623"/>
      <c r="GN138" s="633"/>
      <c r="GO138" s="634"/>
      <c r="GP138" s="633"/>
      <c r="GQ138" s="643"/>
      <c r="GR138" s="6"/>
    </row>
    <row r="139" spans="1:200" ht="3" customHeight="1" x14ac:dyDescent="0.25">
      <c r="A139" s="212"/>
      <c r="B139" s="637"/>
      <c r="C139" s="624"/>
      <c r="D139" s="624"/>
      <c r="E139" s="624"/>
      <c r="F139" s="624"/>
      <c r="G139" s="624"/>
      <c r="H139" s="624"/>
      <c r="I139" s="624"/>
      <c r="J139" s="624"/>
      <c r="K139" s="624"/>
      <c r="L139" s="624"/>
      <c r="M139" s="624"/>
      <c r="N139" s="624"/>
      <c r="O139" s="624"/>
      <c r="P139" s="624"/>
      <c r="Q139" s="624"/>
      <c r="R139" s="624"/>
      <c r="S139" s="624"/>
      <c r="T139" s="624"/>
      <c r="U139" s="624"/>
      <c r="V139" s="624"/>
      <c r="W139" s="624"/>
      <c r="X139" s="624"/>
      <c r="Y139" s="624"/>
      <c r="Z139" s="15"/>
      <c r="AA139" s="631"/>
      <c r="AB139" s="631"/>
      <c r="AC139" s="631"/>
      <c r="AD139" s="631"/>
      <c r="AE139" s="631"/>
      <c r="AF139" s="625"/>
      <c r="AG139" s="625"/>
      <c r="AH139" s="625"/>
      <c r="AI139" s="625"/>
      <c r="AJ139" s="625"/>
      <c r="AK139" s="625"/>
      <c r="AL139" s="625"/>
      <c r="AM139" s="625"/>
      <c r="AN139" s="625"/>
      <c r="AO139" s="625"/>
      <c r="AP139" s="625"/>
      <c r="AQ139" s="625"/>
      <c r="AR139" s="623"/>
      <c r="AS139" s="623"/>
      <c r="AT139" s="623"/>
      <c r="AU139" s="633"/>
      <c r="AV139" s="633"/>
      <c r="AW139" s="633"/>
      <c r="AX139" s="643"/>
      <c r="AY139" s="637"/>
      <c r="AZ139" s="624"/>
      <c r="BA139" s="624"/>
      <c r="BB139" s="624"/>
      <c r="BC139" s="624"/>
      <c r="BD139" s="624"/>
      <c r="BE139" s="624"/>
      <c r="BF139" s="624"/>
      <c r="BG139" s="624"/>
      <c r="BH139" s="624"/>
      <c r="BI139" s="624"/>
      <c r="BJ139" s="624"/>
      <c r="BK139" s="624"/>
      <c r="BL139" s="624"/>
      <c r="BM139" s="624"/>
      <c r="BN139" s="624"/>
      <c r="BO139" s="624"/>
      <c r="BP139" s="624"/>
      <c r="BQ139" s="624"/>
      <c r="BR139" s="624"/>
      <c r="BS139" s="624"/>
      <c r="BT139" s="624"/>
      <c r="BU139" s="624"/>
      <c r="BV139" s="624"/>
      <c r="BW139" s="15"/>
      <c r="BX139" s="631"/>
      <c r="BY139" s="631"/>
      <c r="BZ139" s="631"/>
      <c r="CA139" s="631"/>
      <c r="CB139" s="631"/>
      <c r="CC139" s="625"/>
      <c r="CD139" s="625"/>
      <c r="CE139" s="625"/>
      <c r="CF139" s="625"/>
      <c r="CG139" s="625"/>
      <c r="CH139" s="625"/>
      <c r="CI139" s="625"/>
      <c r="CJ139" s="625"/>
      <c r="CK139" s="625"/>
      <c r="CL139" s="625"/>
      <c r="CM139" s="625"/>
      <c r="CN139" s="625"/>
      <c r="CO139" s="623"/>
      <c r="CP139" s="623"/>
      <c r="CQ139" s="623"/>
      <c r="CR139" s="633"/>
      <c r="CS139" s="633"/>
      <c r="CT139" s="633"/>
      <c r="CU139" s="643"/>
      <c r="CV139" s="247"/>
      <c r="CW139" s="212"/>
      <c r="CX139" s="637"/>
      <c r="CY139" s="624"/>
      <c r="CZ139" s="624"/>
      <c r="DA139" s="624"/>
      <c r="DB139" s="624"/>
      <c r="DC139" s="624"/>
      <c r="DD139" s="624"/>
      <c r="DE139" s="624"/>
      <c r="DF139" s="624"/>
      <c r="DG139" s="624"/>
      <c r="DH139" s="624"/>
      <c r="DI139" s="624"/>
      <c r="DJ139" s="624"/>
      <c r="DK139" s="624"/>
      <c r="DL139" s="624"/>
      <c r="DM139" s="624"/>
      <c r="DN139" s="624"/>
      <c r="DO139" s="624"/>
      <c r="DP139" s="624"/>
      <c r="DQ139" s="624"/>
      <c r="DR139" s="624"/>
      <c r="DS139" s="624"/>
      <c r="DT139" s="624"/>
      <c r="DU139" s="624"/>
      <c r="DV139" s="15"/>
      <c r="DW139" s="631"/>
      <c r="DX139" s="631"/>
      <c r="DY139" s="631"/>
      <c r="DZ139" s="631"/>
      <c r="EA139" s="631"/>
      <c r="EB139" s="625"/>
      <c r="EC139" s="625"/>
      <c r="ED139" s="625"/>
      <c r="EE139" s="625"/>
      <c r="EF139" s="625"/>
      <c r="EG139" s="625"/>
      <c r="EH139" s="625"/>
      <c r="EI139" s="625"/>
      <c r="EJ139" s="625"/>
      <c r="EK139" s="625"/>
      <c r="EL139" s="625"/>
      <c r="EM139" s="625"/>
      <c r="EN139" s="623"/>
      <c r="EO139" s="623"/>
      <c r="EP139" s="623"/>
      <c r="EQ139" s="633"/>
      <c r="ER139" s="633"/>
      <c r="ES139" s="633"/>
      <c r="ET139" s="643"/>
      <c r="EU139" s="637"/>
      <c r="EV139" s="624"/>
      <c r="EW139" s="624"/>
      <c r="EX139" s="624"/>
      <c r="EY139" s="624"/>
      <c r="EZ139" s="624"/>
      <c r="FA139" s="624"/>
      <c r="FB139" s="624"/>
      <c r="FC139" s="624"/>
      <c r="FD139" s="624"/>
      <c r="FE139" s="624"/>
      <c r="FF139" s="624"/>
      <c r="FG139" s="624"/>
      <c r="FH139" s="624"/>
      <c r="FI139" s="624"/>
      <c r="FJ139" s="624"/>
      <c r="FK139" s="624"/>
      <c r="FL139" s="624"/>
      <c r="FM139" s="624"/>
      <c r="FN139" s="624"/>
      <c r="FO139" s="624"/>
      <c r="FP139" s="624"/>
      <c r="FQ139" s="624"/>
      <c r="FR139" s="624"/>
      <c r="FS139" s="15"/>
      <c r="FT139" s="631"/>
      <c r="FU139" s="631"/>
      <c r="FV139" s="631"/>
      <c r="FW139" s="631"/>
      <c r="FX139" s="631"/>
      <c r="FY139" s="625"/>
      <c r="FZ139" s="625"/>
      <c r="GA139" s="625"/>
      <c r="GB139" s="625"/>
      <c r="GC139" s="625"/>
      <c r="GD139" s="625"/>
      <c r="GE139" s="625"/>
      <c r="GF139" s="625"/>
      <c r="GG139" s="625"/>
      <c r="GH139" s="625"/>
      <c r="GI139" s="625"/>
      <c r="GJ139" s="625"/>
      <c r="GK139" s="623"/>
      <c r="GL139" s="623"/>
      <c r="GM139" s="623"/>
      <c r="GN139" s="633"/>
      <c r="GO139" s="633"/>
      <c r="GP139" s="633"/>
      <c r="GQ139" s="643"/>
      <c r="GR139" s="6"/>
    </row>
    <row r="140" spans="1:200" ht="11.25" customHeight="1" x14ac:dyDescent="0.25">
      <c r="A140" s="212"/>
      <c r="B140" s="637"/>
      <c r="C140" s="1218" t="str">
        <f>IF('FRONT PAGE'!$A$1="www.fly-logics.com","INSTR.",0)</f>
        <v>INSTR.</v>
      </c>
      <c r="D140" s="1225"/>
      <c r="E140" s="1225"/>
      <c r="F140" s="1225"/>
      <c r="G140" s="1226"/>
      <c r="H140" s="1129" t="str">
        <f>IF(SUMIFS(LOGBOOK!$AA$5:$AA$1036129,LOGBOOK!$D$5:$D$1036129,F125,LOGBOOK!$AN$5:$AN$1036129,V125,LOGBOOK!$E$5:$E$1036129,L125)=0," ",SUMIFS(LOGBOOK!$AA$5:$AA$1036129,LOGBOOK!$D$5:$D$1036129,F125,LOGBOOK!$AN$5:$AN$1036129,V125,LOGBOOK!$E$5:$E$1036129,L125))</f>
        <v xml:space="preserve"> </v>
      </c>
      <c r="I140" s="1130" t="str">
        <f t="shared" ref="I140" si="4">H140</f>
        <v xml:space="preserve"> </v>
      </c>
      <c r="J140" s="1130"/>
      <c r="K140" s="1130"/>
      <c r="L140" s="1130"/>
      <c r="M140" s="1130"/>
      <c r="N140" s="624"/>
      <c r="O140" s="654" t="str">
        <f>IF('FRONT PAGE'!$A$1="www.fly-logics.com","LANDINGSS",0)</f>
        <v>LANDINGSS</v>
      </c>
      <c r="P140" s="638"/>
      <c r="Q140" s="638"/>
      <c r="R140" s="638"/>
      <c r="S140" s="638"/>
      <c r="T140" s="638"/>
      <c r="U140" s="638"/>
      <c r="V140" s="638"/>
      <c r="W140" s="638"/>
      <c r="X140" s="638"/>
      <c r="Y140" s="638"/>
      <c r="Z140" s="15"/>
      <c r="AA140" s="629" t="str">
        <f>IF('FRONT PAGE'!$A$1="www.fly-logics.com","JUN",0)</f>
        <v>JUN</v>
      </c>
      <c r="AB140" s="631"/>
      <c r="AC140" s="631"/>
      <c r="AD140" s="631"/>
      <c r="AE140" s="631"/>
      <c r="AF140" s="630" t="str">
        <f>IF(SUMIFS(LOGBOOK!$Y$5:$Y$1036129,LOGBOOK!$D$5:$D$1036129,F125,LOGBOOK!$AN$5:$AN$1036129,V125,LOGBOOK!$E$5:$E$1036129,L125,LOGBOOK!$AM$5:$AM$1036129,"JUN")=0," ",SUMIFS(LOGBOOK!$Y$5:$Y$1036129,LOGBOOK!$D$5:$D$1036129,F125,LOGBOOK!$AN$5:$AN$1036129,V125,LOGBOOK!$E$5:$E$1036129,L125,LOGBOOK!$AM$5:$AM$1036129,"JUN"))</f>
        <v xml:space="preserve"> </v>
      </c>
      <c r="AG140" s="625"/>
      <c r="AH140" s="625"/>
      <c r="AI140" s="625"/>
      <c r="AJ140" s="630" t="str">
        <f>IF(SUMIFS(LOGBOOK!$Z$5:$Z$1036129,LOGBOOK!$D$5:$D$1036129,F125,LOGBOOK!$AN$5:$AN$1036129,V125,LOGBOOK!$E$5:$E$1036129,L125,LOGBOOK!$AM$5:$AM$1036129,"JUN")=0," ",SUMIFS(LOGBOOK!$Z$5:$Z$1036129,LOGBOOK!$D$5:$D$1036129,F125,LOGBOOK!$AN$5:$AN$1036129,V125,LOGBOOK!$E$5:$E$1036129,L125,LOGBOOK!$AM$5:$AM$1036129,"JUN"))</f>
        <v xml:space="preserve"> </v>
      </c>
      <c r="AK140" s="625"/>
      <c r="AL140" s="625"/>
      <c r="AM140" s="625"/>
      <c r="AN140" s="630" t="str">
        <f>IF(SUMIFS(LOGBOOK!$AA$5:$AA$1036129,LOGBOOK!$D$5:$D$1036129,F125,LOGBOOK!$AN$5:$AN$1036129,V125,LOGBOOK!$E$5:$E$1036129,L125,LOGBOOK!$AM$5:$AM$1036129,"JUN")=0," ",SUMIFS(LOGBOOK!$AA$5:$AA$1036129,LOGBOOK!$D$5:$D$1036129,F125,LOGBOOK!$AN$5:$AN$1036129,V125,LOGBOOK!$E$5:$E$1036129,L125,LOGBOOK!$AM$5:$AM$1036129,"JUN"))</f>
        <v xml:space="preserve"> </v>
      </c>
      <c r="AO140" s="625"/>
      <c r="AP140" s="625"/>
      <c r="AQ140" s="625"/>
      <c r="AR140" s="623" t="str">
        <f>IF(SUMIFS(LOGBOOK!$AE$5:$AE$1036129,LOGBOOK!$D$5:$D$1036129,F125,LOGBOOK!$AN$5:$AN$1036129,V125,LOGBOOK!$E$5:$E$1036129,L125,LOGBOOK!$AM$5:$AM$1036129,"JUN")=0," ",SUMIFS(LOGBOOK!$AE$5:$AE$1036129,LOGBOOK!$D$5:$D$1036129,F125,LOGBOOK!$AN$5:$AN$1036129,V125,LOGBOOK!$E$5:$E$1036129,L125,LOGBOOK!$AM$5:$AM$1036129,"JUN"))</f>
        <v xml:space="preserve"> </v>
      </c>
      <c r="AS140" s="623"/>
      <c r="AT140" s="623"/>
      <c r="AU140" s="623" t="str">
        <f>IF(SUMIFS(LOGBOOK!$AF$5:$AF$1036129,LOGBOOK!$D$5:$D$1036129,F125,LOGBOOK!$AN$5:$AN$1036129,V125,LOGBOOK!$E$5:$E$1036129,L125,LOGBOOK!$AM$5:$AM$1036129,"JUN")=0," ",SUMIFS(LOGBOOK!$AF$5:$AF$1036129,LOGBOOK!$D$5:$D$1036129,F125,LOGBOOK!$AN$5:$AN$1036129,V125,LOGBOOK!$E$5:$E$1036129,L125,LOGBOOK!$AM$5:$AM$1036129,"JUN"))</f>
        <v xml:space="preserve"> </v>
      </c>
      <c r="AV140" s="633"/>
      <c r="AW140" s="633"/>
      <c r="AX140" s="643"/>
      <c r="AY140" s="637"/>
      <c r="AZ140" s="1218" t="str">
        <f>IF('FRONT PAGE'!$A$1="www.fly-logics.com","INSTR.",0)</f>
        <v>INSTR.</v>
      </c>
      <c r="BA140" s="1225"/>
      <c r="BB140" s="1225"/>
      <c r="BC140" s="1225"/>
      <c r="BD140" s="1226"/>
      <c r="BE140" s="1129" t="str">
        <f>IF(SUMIFS(LOGBOOK!$AA$5:$AA$1036129,LOGBOOK!$D$5:$D$1036129,BC125,LOGBOOK!$AN$5:$AN$1036129,BS125,LOGBOOK!$E$5:$E$1036129,BI125)=0," ",SUMIFS(LOGBOOK!$AA$5:$AA$1036129,LOGBOOK!$D$5:$D$1036129,BC125,LOGBOOK!$AN$5:$AN$1036129,BS125,LOGBOOK!$E$5:$E$1036129,BI125))</f>
        <v xml:space="preserve"> </v>
      </c>
      <c r="BF140" s="1130" t="str">
        <f t="shared" ref="BF140" si="5">BE140</f>
        <v xml:space="preserve"> </v>
      </c>
      <c r="BG140" s="1130"/>
      <c r="BH140" s="1130"/>
      <c r="BI140" s="1130"/>
      <c r="BJ140" s="1130"/>
      <c r="BK140" s="624"/>
      <c r="BL140" s="654" t="str">
        <f>IF('FRONT PAGE'!$A$1="www.fly-logics.com","LANDINGSS",0)</f>
        <v>LANDINGSS</v>
      </c>
      <c r="BM140" s="638"/>
      <c r="BN140" s="638"/>
      <c r="BO140" s="638"/>
      <c r="BP140" s="638"/>
      <c r="BQ140" s="638"/>
      <c r="BR140" s="638"/>
      <c r="BS140" s="638"/>
      <c r="BT140" s="638"/>
      <c r="BU140" s="638"/>
      <c r="BV140" s="638"/>
      <c r="BW140" s="15"/>
      <c r="BX140" s="629" t="str">
        <f>IF('FRONT PAGE'!$A$1="www.fly-logics.com","JUN",0)</f>
        <v>JUN</v>
      </c>
      <c r="BY140" s="631"/>
      <c r="BZ140" s="631"/>
      <c r="CA140" s="631"/>
      <c r="CB140" s="631"/>
      <c r="CC140" s="630" t="str">
        <f>IF(SUMIFS(LOGBOOK!$Y$5:$Y$1036129,LOGBOOK!$D$5:$D$1036129,BC125,LOGBOOK!$AN$5:$AN$1036129,BS125,LOGBOOK!$E$5:$E$1036129,BI125,LOGBOOK!$AM$5:$AM$1036129,"JUN")=0," ",SUMIFS(LOGBOOK!$Y$5:$Y$1036129,LOGBOOK!$D$5:$D$1036129,BC125,LOGBOOK!$AN$5:$AN$1036129,BS125,LOGBOOK!$E$5:$E$1036129,BI125,LOGBOOK!$AM$5:$AM$1036129,"JUN"))</f>
        <v xml:space="preserve"> </v>
      </c>
      <c r="CD140" s="625"/>
      <c r="CE140" s="625"/>
      <c r="CF140" s="625"/>
      <c r="CG140" s="630" t="str">
        <f>IF(SUMIFS(LOGBOOK!$Z$5:$Z$1036129,LOGBOOK!$D$5:$D$1036129,BC125,LOGBOOK!$AN$5:$AN$1036129,BS125,LOGBOOK!$E$5:$E$1036129,BI125,LOGBOOK!$AM$5:$AM$1036129,"JUN")=0," ",SUMIFS(LOGBOOK!$Z$5:$Z$1036129,LOGBOOK!$D$5:$D$1036129,BC125,LOGBOOK!$AN$5:$AN$1036129,BS125,LOGBOOK!$E$5:$E$1036129,BI125,LOGBOOK!$AM$5:$AM$1036129,"JUN"))</f>
        <v xml:space="preserve"> </v>
      </c>
      <c r="CH140" s="625"/>
      <c r="CI140" s="625"/>
      <c r="CJ140" s="625"/>
      <c r="CK140" s="630" t="str">
        <f>IF(SUMIFS(LOGBOOK!$AA$5:$AA$1036129,LOGBOOK!$D$5:$D$1036129,BC125,LOGBOOK!$AN$5:$AN$1036129,BS125,LOGBOOK!$E$5:$E$1036129,BI125,LOGBOOK!$AM$5:$AM$1036129,"JUN")=0," ",SUMIFS(LOGBOOK!$AA$5:$AA$1036129,LOGBOOK!$D$5:$D$1036129,BC125,LOGBOOK!$AN$5:$AN$1036129,BS125,LOGBOOK!$E$5:$E$1036129,BI125,LOGBOOK!$AM$5:$AM$1036129,"JUN"))</f>
        <v xml:space="preserve"> </v>
      </c>
      <c r="CL140" s="625"/>
      <c r="CM140" s="625"/>
      <c r="CN140" s="625"/>
      <c r="CO140" s="623" t="str">
        <f>IF(SUMIFS(LOGBOOK!$AE$5:$AE$1036129,LOGBOOK!$D$5:$D$1036129,BC125,LOGBOOK!$AN$5:$AN$1036129,BS125,LOGBOOK!$E$5:$E$1036129,BI125,LOGBOOK!$AM$5:$AM$1036129,"JUN")=0," ",SUMIFS(LOGBOOK!$AE$5:$AE$1036129,LOGBOOK!$D$5:$D$1036129,BC125,LOGBOOK!$AN$5:$AN$1036129,BS125,LOGBOOK!$E$5:$E$1036129,BI125,LOGBOOK!$AM$5:$AM$1036129,"JUN"))</f>
        <v xml:space="preserve"> </v>
      </c>
      <c r="CP140" s="623"/>
      <c r="CQ140" s="623"/>
      <c r="CR140" s="623" t="str">
        <f>IF(SUMIFS(LOGBOOK!$AF$5:$AF$1036129,LOGBOOK!$D$5:$D$1036129,BC125,LOGBOOK!$AN$5:$AN$1036129,BS125,LOGBOOK!$E$5:$E$1036129,BI125,LOGBOOK!$AM$5:$AM$1036129,"JUN")=0," ",SUMIFS(LOGBOOK!$AF$5:$AF$1036129,LOGBOOK!$D$5:$D$1036129,BC125,LOGBOOK!$AN$5:$AN$1036129,BS125,LOGBOOK!$E$5:$E$1036129,BI125,LOGBOOK!$AM$5:$AM$1036129,"JUN"))</f>
        <v xml:space="preserve"> </v>
      </c>
      <c r="CS140" s="633"/>
      <c r="CT140" s="633"/>
      <c r="CU140" s="643"/>
      <c r="CV140" s="247"/>
      <c r="CW140" s="212"/>
      <c r="CX140" s="637"/>
      <c r="CY140" s="1218" t="str">
        <f>IF('FRONT PAGE'!$A$1="www.fly-logics.com","INSTR.",0)</f>
        <v>INSTR.</v>
      </c>
      <c r="CZ140" s="1225"/>
      <c r="DA140" s="1225"/>
      <c r="DB140" s="1225"/>
      <c r="DC140" s="1226"/>
      <c r="DD140" s="1129" t="str">
        <f>IF(SUMIFS(LOGBOOK!$AA$5:$AA$1036129,LOGBOOK!$D$5:$D$1036129,DB125,LOGBOOK!$AN$5:$AN$1036129,DR125,LOGBOOK!$E$5:$E$1036129,DH125)=0," ",SUMIFS(LOGBOOK!$AA$5:$AA$1036129,LOGBOOK!$D$5:$D$1036129,DB125,LOGBOOK!$AN$5:$AN$1036129,DR125,LOGBOOK!$E$5:$E$1036129,DH125))</f>
        <v xml:space="preserve"> </v>
      </c>
      <c r="DE140" s="1130" t="str">
        <f t="shared" ref="DE140" si="6">DD140</f>
        <v xml:space="preserve"> </v>
      </c>
      <c r="DF140" s="1130"/>
      <c r="DG140" s="1130"/>
      <c r="DH140" s="1130"/>
      <c r="DI140" s="1130"/>
      <c r="DJ140" s="624"/>
      <c r="DK140" s="654" t="str">
        <f>IF('FRONT PAGE'!$A$1="www.fly-logics.com","LANDINGSS",0)</f>
        <v>LANDINGSS</v>
      </c>
      <c r="DL140" s="638"/>
      <c r="DM140" s="638"/>
      <c r="DN140" s="638"/>
      <c r="DO140" s="638"/>
      <c r="DP140" s="638"/>
      <c r="DQ140" s="638"/>
      <c r="DR140" s="638"/>
      <c r="DS140" s="638"/>
      <c r="DT140" s="638"/>
      <c r="DU140" s="638"/>
      <c r="DV140" s="15"/>
      <c r="DW140" s="629" t="str">
        <f>IF('FRONT PAGE'!$A$1="www.fly-logics.com","JUN",0)</f>
        <v>JUN</v>
      </c>
      <c r="DX140" s="631"/>
      <c r="DY140" s="631"/>
      <c r="DZ140" s="631"/>
      <c r="EA140" s="631"/>
      <c r="EB140" s="630" t="str">
        <f>IF(SUMIFS(LOGBOOK!$Y$5:$Y$1036129,LOGBOOK!$D$5:$D$1036129,DB125,LOGBOOK!$AN$5:$AN$1036129,DR125,LOGBOOK!$E$5:$E$1036129,DH125,LOGBOOK!$AM$5:$AM$1036129,"JUN")=0," ",SUMIFS(LOGBOOK!$Y$5:$Y$1036129,LOGBOOK!$D$5:$D$1036129,DB125,LOGBOOK!$AN$5:$AN$1036129,DR125,LOGBOOK!$E$5:$E$1036129,DH125,LOGBOOK!$AM$5:$AM$1036129,"JUN"))</f>
        <v xml:space="preserve"> </v>
      </c>
      <c r="EC140" s="625"/>
      <c r="ED140" s="625"/>
      <c r="EE140" s="625"/>
      <c r="EF140" s="630" t="str">
        <f>IF(SUMIFS(LOGBOOK!$Z$5:$Z$1036129,LOGBOOK!$D$5:$D$1036129,DB125,LOGBOOK!$AN$5:$AN$1036129,DR125,LOGBOOK!$E$5:$E$1036129,DH125,LOGBOOK!$AM$5:$AM$1036129,"JUN")=0," ",SUMIFS(LOGBOOK!$Z$5:$Z$1036129,LOGBOOK!$D$5:$D$1036129,DB125,LOGBOOK!$AN$5:$AN$1036129,DR125,LOGBOOK!$E$5:$E$1036129,DH125,LOGBOOK!$AM$5:$AM$1036129,"JUN"))</f>
        <v xml:space="preserve"> </v>
      </c>
      <c r="EG140" s="625"/>
      <c r="EH140" s="625"/>
      <c r="EI140" s="625"/>
      <c r="EJ140" s="630" t="str">
        <f>IF(SUMIFS(LOGBOOK!$AA$5:$AA$1036129,LOGBOOK!$D$5:$D$1036129,DB125,LOGBOOK!$AN$5:$AN$1036129,DR125,LOGBOOK!$E$5:$E$1036129,DH125,LOGBOOK!$AM$5:$AM$1036129,"JUN")=0," ",SUMIFS(LOGBOOK!$AA$5:$AA$1036129,LOGBOOK!$D$5:$D$1036129,DB125,LOGBOOK!$AN$5:$AN$1036129,DR125,LOGBOOK!$E$5:$E$1036129,DH125,LOGBOOK!$AM$5:$AM$1036129,"JUN"))</f>
        <v xml:space="preserve"> </v>
      </c>
      <c r="EK140" s="625"/>
      <c r="EL140" s="625"/>
      <c r="EM140" s="625"/>
      <c r="EN140" s="623" t="str">
        <f>IF(SUMIFS(LOGBOOK!$AE$5:$AE$1036129,LOGBOOK!$D$5:$D$1036129,DB125,LOGBOOK!$AN$5:$AN$1036129,DR125,LOGBOOK!$E$5:$E$1036129,DH125,LOGBOOK!$AM$5:$AM$1036129,"JUN")=0," ",SUMIFS(LOGBOOK!$AE$5:$AE$1036129,LOGBOOK!$D$5:$D$1036129,DB125,LOGBOOK!$AN$5:$AN$1036129,DR125,LOGBOOK!$E$5:$E$1036129,DH125,LOGBOOK!$AM$5:$AM$1036129,"JUN"))</f>
        <v xml:space="preserve"> </v>
      </c>
      <c r="EO140" s="623"/>
      <c r="EP140" s="623"/>
      <c r="EQ140" s="623" t="str">
        <f>IF(SUMIFS(LOGBOOK!$AF$5:$AF$1036129,LOGBOOK!$D$5:$D$1036129,DB125,LOGBOOK!$AN$5:$AN$1036129,DR125,LOGBOOK!$E$5:$E$1036129,DH125,LOGBOOK!$AM$5:$AM$1036129,"JUN")=0," ",SUMIFS(LOGBOOK!$AF$5:$AF$1036129,LOGBOOK!$D$5:$D$1036129,DB125,LOGBOOK!$AN$5:$AN$1036129,DR125,LOGBOOK!$E$5:$E$1036129,DH125,LOGBOOK!$AM$5:$AM$1036129,"JUN"))</f>
        <v xml:space="preserve"> </v>
      </c>
      <c r="ER140" s="633"/>
      <c r="ES140" s="633"/>
      <c r="ET140" s="643"/>
      <c r="EU140" s="637"/>
      <c r="EV140" s="1218" t="str">
        <f>IF('FRONT PAGE'!$A$1="www.fly-logics.com","INSTR.",0)</f>
        <v>INSTR.</v>
      </c>
      <c r="EW140" s="1225"/>
      <c r="EX140" s="1225"/>
      <c r="EY140" s="1225"/>
      <c r="EZ140" s="1226"/>
      <c r="FA140" s="1129" t="str">
        <f>IF(SUMIFS(LOGBOOK!$AA$5:$AA$1036129,LOGBOOK!$D$5:$D$1036129,EY125,LOGBOOK!$AN$5:$AN$1036129,FO125,LOGBOOK!$E$5:$E$1036129,FE125)=0," ",SUMIFS(LOGBOOK!$AA$5:$AA$1036129,LOGBOOK!$D$5:$D$1036129,EY125,LOGBOOK!$AN$5:$AN$1036129,FO125,LOGBOOK!$E$5:$E$1036129,FE125))</f>
        <v xml:space="preserve"> </v>
      </c>
      <c r="FB140" s="1130" t="str">
        <f t="shared" ref="FB140" si="7">FA140</f>
        <v xml:space="preserve"> </v>
      </c>
      <c r="FC140" s="1130"/>
      <c r="FD140" s="1130"/>
      <c r="FE140" s="1130"/>
      <c r="FF140" s="1130"/>
      <c r="FG140" s="624"/>
      <c r="FH140" s="654" t="str">
        <f>IF('FRONT PAGE'!$A$1="www.fly-logics.com","LANDINGSS",0)</f>
        <v>LANDINGSS</v>
      </c>
      <c r="FI140" s="638"/>
      <c r="FJ140" s="638"/>
      <c r="FK140" s="638"/>
      <c r="FL140" s="638"/>
      <c r="FM140" s="638"/>
      <c r="FN140" s="638"/>
      <c r="FO140" s="638"/>
      <c r="FP140" s="638"/>
      <c r="FQ140" s="638"/>
      <c r="FR140" s="638"/>
      <c r="FS140" s="15"/>
      <c r="FT140" s="629" t="str">
        <f>IF('FRONT PAGE'!$A$1="www.fly-logics.com","JUN",0)</f>
        <v>JUN</v>
      </c>
      <c r="FU140" s="631"/>
      <c r="FV140" s="631"/>
      <c r="FW140" s="631"/>
      <c r="FX140" s="631"/>
      <c r="FY140" s="630" t="str">
        <f>IF(SUMIFS(LOGBOOK!$Y$5:$Y$1036129,LOGBOOK!$D$5:$D$1036129,EY125,LOGBOOK!$AN$5:$AN$1036129,FO125,LOGBOOK!$E$5:$E$1036129,FE125,LOGBOOK!$AM$5:$AM$1036129,"JUN")=0," ",SUMIFS(LOGBOOK!$Y$5:$Y$1036129,LOGBOOK!$D$5:$D$1036129,EY125,LOGBOOK!$AN$5:$AN$1036129,FO125,LOGBOOK!$E$5:$E$1036129,FE125,LOGBOOK!$AM$5:$AM$1036129,"JUN"))</f>
        <v xml:space="preserve"> </v>
      </c>
      <c r="FZ140" s="625"/>
      <c r="GA140" s="625"/>
      <c r="GB140" s="625"/>
      <c r="GC140" s="630" t="str">
        <f>IF(SUMIFS(LOGBOOK!$Z$5:$Z$1036129,LOGBOOK!$D$5:$D$1036129,EY125,LOGBOOK!$AN$5:$AN$1036129,FO125,LOGBOOK!$E$5:$E$1036129,FE125,LOGBOOK!$AM$5:$AM$1036129,"JUN")=0," ",SUMIFS(LOGBOOK!$Z$5:$Z$1036129,LOGBOOK!$D$5:$D$1036129,EY125,LOGBOOK!$AN$5:$AN$1036129,FO125,LOGBOOK!$E$5:$E$1036129,FE125,LOGBOOK!$AM$5:$AM$1036129,"JUN"))</f>
        <v xml:space="preserve"> </v>
      </c>
      <c r="GD140" s="625"/>
      <c r="GE140" s="625"/>
      <c r="GF140" s="625"/>
      <c r="GG140" s="630" t="str">
        <f>IF(SUMIFS(LOGBOOK!$AA$5:$AA$1036129,LOGBOOK!$D$5:$D$1036129,EY125,LOGBOOK!$AN$5:$AN$1036129,FO125,LOGBOOK!$E$5:$E$1036129,FE125,LOGBOOK!$AM$5:$AM$1036129,"JUN")=0," ",SUMIFS(LOGBOOK!$AA$5:$AA$1036129,LOGBOOK!$D$5:$D$1036129,EY125,LOGBOOK!$AN$5:$AN$1036129,FO125,LOGBOOK!$E$5:$E$1036129,FE125,LOGBOOK!$AM$5:$AM$1036129,"JUN"))</f>
        <v xml:space="preserve"> </v>
      </c>
      <c r="GH140" s="625"/>
      <c r="GI140" s="625"/>
      <c r="GJ140" s="625"/>
      <c r="GK140" s="623" t="str">
        <f>IF(SUMIFS(LOGBOOK!$AE$5:$AE$1036129,LOGBOOK!$D$5:$D$1036129,EY125,LOGBOOK!$AN$5:$AN$1036129,FO125,LOGBOOK!$E$5:$E$1036129,FE125,LOGBOOK!$AM$5:$AM$1036129,"JUN")=0," ",SUMIFS(LOGBOOK!$AE$5:$AE$1036129,LOGBOOK!$D$5:$D$1036129,EY125,LOGBOOK!$AN$5:$AN$1036129,FO125,LOGBOOK!$E$5:$E$1036129,FE125,LOGBOOK!$AM$5:$AM$1036129,"JUN"))</f>
        <v xml:space="preserve"> </v>
      </c>
      <c r="GL140" s="623"/>
      <c r="GM140" s="623"/>
      <c r="GN140" s="623" t="str">
        <f>IF(SUMIFS(LOGBOOK!$AF$5:$AF$1036129,LOGBOOK!$D$5:$D$1036129,EY125,LOGBOOK!$AN$5:$AN$1036129,FO125,LOGBOOK!$E$5:$E$1036129,FE125,LOGBOOK!$AM$5:$AM$1036129,"JUN")=0," ",SUMIFS(LOGBOOK!$AF$5:$AF$1036129,LOGBOOK!$D$5:$D$1036129,EY125,LOGBOOK!$AN$5:$AN$1036129,FO125,LOGBOOK!$E$5:$E$1036129,FE125,LOGBOOK!$AM$5:$AM$1036129,"JUN"))</f>
        <v xml:space="preserve"> </v>
      </c>
      <c r="GO140" s="633"/>
      <c r="GP140" s="633"/>
      <c r="GQ140" s="643"/>
      <c r="GR140" s="6"/>
    </row>
    <row r="141" spans="1:200" ht="8.85" customHeight="1" x14ac:dyDescent="0.25">
      <c r="A141" s="212"/>
      <c r="B141" s="637"/>
      <c r="C141" s="1225"/>
      <c r="D141" s="1225"/>
      <c r="E141" s="1225"/>
      <c r="F141" s="1225"/>
      <c r="G141" s="1226"/>
      <c r="H141" s="1129"/>
      <c r="I141" s="1130"/>
      <c r="J141" s="1130"/>
      <c r="K141" s="1130"/>
      <c r="L141" s="1130"/>
      <c r="M141" s="1130"/>
      <c r="N141" s="624"/>
      <c r="O141" s="638"/>
      <c r="P141" s="638"/>
      <c r="Q141" s="638"/>
      <c r="R141" s="638"/>
      <c r="S141" s="638"/>
      <c r="T141" s="638"/>
      <c r="U141" s="638"/>
      <c r="V141" s="638"/>
      <c r="W141" s="638"/>
      <c r="X141" s="638"/>
      <c r="Y141" s="638"/>
      <c r="Z141" s="15"/>
      <c r="AA141" s="631"/>
      <c r="AB141" s="631"/>
      <c r="AC141" s="631"/>
      <c r="AD141" s="631"/>
      <c r="AE141" s="631"/>
      <c r="AF141" s="625"/>
      <c r="AG141" s="632"/>
      <c r="AH141" s="632"/>
      <c r="AI141" s="625"/>
      <c r="AJ141" s="625"/>
      <c r="AK141" s="632"/>
      <c r="AL141" s="632"/>
      <c r="AM141" s="625"/>
      <c r="AN141" s="625"/>
      <c r="AO141" s="632"/>
      <c r="AP141" s="632"/>
      <c r="AQ141" s="625"/>
      <c r="AR141" s="623"/>
      <c r="AS141" s="623"/>
      <c r="AT141" s="623"/>
      <c r="AU141" s="633"/>
      <c r="AV141" s="634"/>
      <c r="AW141" s="633"/>
      <c r="AX141" s="643"/>
      <c r="AY141" s="637"/>
      <c r="AZ141" s="1225"/>
      <c r="BA141" s="1225"/>
      <c r="BB141" s="1225"/>
      <c r="BC141" s="1225"/>
      <c r="BD141" s="1226"/>
      <c r="BE141" s="1129"/>
      <c r="BF141" s="1130"/>
      <c r="BG141" s="1130"/>
      <c r="BH141" s="1130"/>
      <c r="BI141" s="1130"/>
      <c r="BJ141" s="1130"/>
      <c r="BK141" s="624"/>
      <c r="BL141" s="638"/>
      <c r="BM141" s="638"/>
      <c r="BN141" s="638"/>
      <c r="BO141" s="638"/>
      <c r="BP141" s="638"/>
      <c r="BQ141" s="638"/>
      <c r="BR141" s="638"/>
      <c r="BS141" s="638"/>
      <c r="BT141" s="638"/>
      <c r="BU141" s="638"/>
      <c r="BV141" s="638"/>
      <c r="BW141" s="15"/>
      <c r="BX141" s="631"/>
      <c r="BY141" s="631"/>
      <c r="BZ141" s="631"/>
      <c r="CA141" s="631"/>
      <c r="CB141" s="631"/>
      <c r="CC141" s="625"/>
      <c r="CD141" s="632"/>
      <c r="CE141" s="632"/>
      <c r="CF141" s="625"/>
      <c r="CG141" s="625"/>
      <c r="CH141" s="632"/>
      <c r="CI141" s="632"/>
      <c r="CJ141" s="625"/>
      <c r="CK141" s="625"/>
      <c r="CL141" s="632"/>
      <c r="CM141" s="632"/>
      <c r="CN141" s="625"/>
      <c r="CO141" s="623"/>
      <c r="CP141" s="623"/>
      <c r="CQ141" s="623"/>
      <c r="CR141" s="633"/>
      <c r="CS141" s="634"/>
      <c r="CT141" s="633"/>
      <c r="CU141" s="643"/>
      <c r="CV141" s="247"/>
      <c r="CW141" s="212"/>
      <c r="CX141" s="637"/>
      <c r="CY141" s="1225"/>
      <c r="CZ141" s="1225"/>
      <c r="DA141" s="1225"/>
      <c r="DB141" s="1225"/>
      <c r="DC141" s="1226"/>
      <c r="DD141" s="1129"/>
      <c r="DE141" s="1130"/>
      <c r="DF141" s="1130"/>
      <c r="DG141" s="1130"/>
      <c r="DH141" s="1130"/>
      <c r="DI141" s="1130"/>
      <c r="DJ141" s="624"/>
      <c r="DK141" s="638"/>
      <c r="DL141" s="638"/>
      <c r="DM141" s="638"/>
      <c r="DN141" s="638"/>
      <c r="DO141" s="638"/>
      <c r="DP141" s="638"/>
      <c r="DQ141" s="638"/>
      <c r="DR141" s="638"/>
      <c r="DS141" s="638"/>
      <c r="DT141" s="638"/>
      <c r="DU141" s="638"/>
      <c r="DV141" s="15"/>
      <c r="DW141" s="631"/>
      <c r="DX141" s="631"/>
      <c r="DY141" s="631"/>
      <c r="DZ141" s="631"/>
      <c r="EA141" s="631"/>
      <c r="EB141" s="625"/>
      <c r="EC141" s="632"/>
      <c r="ED141" s="632"/>
      <c r="EE141" s="625"/>
      <c r="EF141" s="625"/>
      <c r="EG141" s="632"/>
      <c r="EH141" s="632"/>
      <c r="EI141" s="625"/>
      <c r="EJ141" s="625"/>
      <c r="EK141" s="632"/>
      <c r="EL141" s="632"/>
      <c r="EM141" s="625"/>
      <c r="EN141" s="623"/>
      <c r="EO141" s="623"/>
      <c r="EP141" s="623"/>
      <c r="EQ141" s="633"/>
      <c r="ER141" s="634"/>
      <c r="ES141" s="633"/>
      <c r="ET141" s="643"/>
      <c r="EU141" s="637"/>
      <c r="EV141" s="1225"/>
      <c r="EW141" s="1225"/>
      <c r="EX141" s="1225"/>
      <c r="EY141" s="1225"/>
      <c r="EZ141" s="1226"/>
      <c r="FA141" s="1129"/>
      <c r="FB141" s="1130"/>
      <c r="FC141" s="1130"/>
      <c r="FD141" s="1130"/>
      <c r="FE141" s="1130"/>
      <c r="FF141" s="1130"/>
      <c r="FG141" s="624"/>
      <c r="FH141" s="638"/>
      <c r="FI141" s="638"/>
      <c r="FJ141" s="638"/>
      <c r="FK141" s="638"/>
      <c r="FL141" s="638"/>
      <c r="FM141" s="638"/>
      <c r="FN141" s="638"/>
      <c r="FO141" s="638"/>
      <c r="FP141" s="638"/>
      <c r="FQ141" s="638"/>
      <c r="FR141" s="638"/>
      <c r="FS141" s="15"/>
      <c r="FT141" s="631"/>
      <c r="FU141" s="631"/>
      <c r="FV141" s="631"/>
      <c r="FW141" s="631"/>
      <c r="FX141" s="631"/>
      <c r="FY141" s="625"/>
      <c r="FZ141" s="632"/>
      <c r="GA141" s="632"/>
      <c r="GB141" s="625"/>
      <c r="GC141" s="625"/>
      <c r="GD141" s="632"/>
      <c r="GE141" s="632"/>
      <c r="GF141" s="625"/>
      <c r="GG141" s="625"/>
      <c r="GH141" s="632"/>
      <c r="GI141" s="632"/>
      <c r="GJ141" s="625"/>
      <c r="GK141" s="623"/>
      <c r="GL141" s="623"/>
      <c r="GM141" s="623"/>
      <c r="GN141" s="633"/>
      <c r="GO141" s="634"/>
      <c r="GP141" s="633"/>
      <c r="GQ141" s="643"/>
      <c r="GR141" s="6"/>
    </row>
    <row r="142" spans="1:200" ht="3" customHeight="1" x14ac:dyDescent="0.25">
      <c r="A142" s="212"/>
      <c r="B142" s="637"/>
      <c r="C142" s="624"/>
      <c r="D142" s="624"/>
      <c r="E142" s="624"/>
      <c r="F142" s="624"/>
      <c r="G142" s="624"/>
      <c r="H142" s="624"/>
      <c r="I142" s="624"/>
      <c r="J142" s="624"/>
      <c r="K142" s="624"/>
      <c r="L142" s="624"/>
      <c r="M142" s="624"/>
      <c r="N142" s="624"/>
      <c r="O142" s="624"/>
      <c r="P142" s="624"/>
      <c r="Q142" s="624"/>
      <c r="R142" s="624"/>
      <c r="S142" s="624"/>
      <c r="T142" s="624"/>
      <c r="U142" s="624"/>
      <c r="V142" s="624"/>
      <c r="W142" s="624"/>
      <c r="X142" s="624"/>
      <c r="Y142" s="624"/>
      <c r="Z142" s="15"/>
      <c r="AA142" s="631"/>
      <c r="AB142" s="631"/>
      <c r="AC142" s="631"/>
      <c r="AD142" s="631"/>
      <c r="AE142" s="631"/>
      <c r="AF142" s="625"/>
      <c r="AG142" s="625"/>
      <c r="AH142" s="625"/>
      <c r="AI142" s="625"/>
      <c r="AJ142" s="652"/>
      <c r="AK142" s="652"/>
      <c r="AL142" s="652"/>
      <c r="AM142" s="652"/>
      <c r="AN142" s="625"/>
      <c r="AO142" s="625"/>
      <c r="AP142" s="625"/>
      <c r="AQ142" s="625"/>
      <c r="AR142" s="623"/>
      <c r="AS142" s="623"/>
      <c r="AT142" s="623"/>
      <c r="AU142" s="653"/>
      <c r="AV142" s="653"/>
      <c r="AW142" s="653"/>
      <c r="AX142" s="643"/>
      <c r="AY142" s="637"/>
      <c r="AZ142" s="624"/>
      <c r="BA142" s="624"/>
      <c r="BB142" s="624"/>
      <c r="BC142" s="624"/>
      <c r="BD142" s="624"/>
      <c r="BE142" s="624"/>
      <c r="BF142" s="624"/>
      <c r="BG142" s="624"/>
      <c r="BH142" s="624"/>
      <c r="BI142" s="624"/>
      <c r="BJ142" s="624"/>
      <c r="BK142" s="624"/>
      <c r="BL142" s="624"/>
      <c r="BM142" s="624"/>
      <c r="BN142" s="624"/>
      <c r="BO142" s="624"/>
      <c r="BP142" s="624"/>
      <c r="BQ142" s="624"/>
      <c r="BR142" s="624"/>
      <c r="BS142" s="624"/>
      <c r="BT142" s="624"/>
      <c r="BU142" s="624"/>
      <c r="BV142" s="624"/>
      <c r="BW142" s="15"/>
      <c r="BX142" s="631"/>
      <c r="BY142" s="631"/>
      <c r="BZ142" s="631"/>
      <c r="CA142" s="631"/>
      <c r="CB142" s="631"/>
      <c r="CC142" s="625"/>
      <c r="CD142" s="625"/>
      <c r="CE142" s="625"/>
      <c r="CF142" s="625"/>
      <c r="CG142" s="652"/>
      <c r="CH142" s="652"/>
      <c r="CI142" s="652"/>
      <c r="CJ142" s="652"/>
      <c r="CK142" s="625"/>
      <c r="CL142" s="625"/>
      <c r="CM142" s="625"/>
      <c r="CN142" s="625"/>
      <c r="CO142" s="623"/>
      <c r="CP142" s="623"/>
      <c r="CQ142" s="623"/>
      <c r="CR142" s="653"/>
      <c r="CS142" s="653"/>
      <c r="CT142" s="653"/>
      <c r="CU142" s="643"/>
      <c r="CV142" s="247"/>
      <c r="CW142" s="212"/>
      <c r="CX142" s="637"/>
      <c r="CY142" s="624"/>
      <c r="CZ142" s="624"/>
      <c r="DA142" s="624"/>
      <c r="DB142" s="624"/>
      <c r="DC142" s="624"/>
      <c r="DD142" s="624"/>
      <c r="DE142" s="624"/>
      <c r="DF142" s="624"/>
      <c r="DG142" s="624"/>
      <c r="DH142" s="624"/>
      <c r="DI142" s="624"/>
      <c r="DJ142" s="624"/>
      <c r="DK142" s="624"/>
      <c r="DL142" s="624"/>
      <c r="DM142" s="624"/>
      <c r="DN142" s="624"/>
      <c r="DO142" s="624"/>
      <c r="DP142" s="624"/>
      <c r="DQ142" s="624"/>
      <c r="DR142" s="624"/>
      <c r="DS142" s="624"/>
      <c r="DT142" s="624"/>
      <c r="DU142" s="624"/>
      <c r="DV142" s="15"/>
      <c r="DW142" s="631"/>
      <c r="DX142" s="631"/>
      <c r="DY142" s="631"/>
      <c r="DZ142" s="631"/>
      <c r="EA142" s="631"/>
      <c r="EB142" s="625"/>
      <c r="EC142" s="625"/>
      <c r="ED142" s="625"/>
      <c r="EE142" s="625"/>
      <c r="EF142" s="652"/>
      <c r="EG142" s="652"/>
      <c r="EH142" s="652"/>
      <c r="EI142" s="652"/>
      <c r="EJ142" s="625"/>
      <c r="EK142" s="625"/>
      <c r="EL142" s="625"/>
      <c r="EM142" s="625"/>
      <c r="EN142" s="623"/>
      <c r="EO142" s="623"/>
      <c r="EP142" s="623"/>
      <c r="EQ142" s="653"/>
      <c r="ER142" s="653"/>
      <c r="ES142" s="653"/>
      <c r="ET142" s="643"/>
      <c r="EU142" s="637"/>
      <c r="EV142" s="624"/>
      <c r="EW142" s="624"/>
      <c r="EX142" s="624"/>
      <c r="EY142" s="624"/>
      <c r="EZ142" s="624"/>
      <c r="FA142" s="624"/>
      <c r="FB142" s="624"/>
      <c r="FC142" s="624"/>
      <c r="FD142" s="624"/>
      <c r="FE142" s="624"/>
      <c r="FF142" s="624"/>
      <c r="FG142" s="624"/>
      <c r="FH142" s="624"/>
      <c r="FI142" s="624"/>
      <c r="FJ142" s="624"/>
      <c r="FK142" s="624"/>
      <c r="FL142" s="624"/>
      <c r="FM142" s="624"/>
      <c r="FN142" s="624"/>
      <c r="FO142" s="624"/>
      <c r="FP142" s="624"/>
      <c r="FQ142" s="624"/>
      <c r="FR142" s="624"/>
      <c r="FS142" s="15"/>
      <c r="FT142" s="631"/>
      <c r="FU142" s="631"/>
      <c r="FV142" s="631"/>
      <c r="FW142" s="631"/>
      <c r="FX142" s="631"/>
      <c r="FY142" s="625"/>
      <c r="FZ142" s="625"/>
      <c r="GA142" s="625"/>
      <c r="GB142" s="625"/>
      <c r="GC142" s="652"/>
      <c r="GD142" s="652"/>
      <c r="GE142" s="652"/>
      <c r="GF142" s="652"/>
      <c r="GG142" s="625"/>
      <c r="GH142" s="625"/>
      <c r="GI142" s="625"/>
      <c r="GJ142" s="625"/>
      <c r="GK142" s="623"/>
      <c r="GL142" s="623"/>
      <c r="GM142" s="623"/>
      <c r="GN142" s="653"/>
      <c r="GO142" s="653"/>
      <c r="GP142" s="653"/>
      <c r="GQ142" s="643"/>
      <c r="GR142" s="6"/>
    </row>
    <row r="143" spans="1:200" ht="10.5" customHeight="1" x14ac:dyDescent="0.25">
      <c r="A143" s="212"/>
      <c r="B143" s="637"/>
      <c r="C143" s="1218" t="str">
        <f>IF('FRONT PAGE'!$A$1="www.fly-logics.com","PIC",0)</f>
        <v>PIC</v>
      </c>
      <c r="D143" s="1225"/>
      <c r="E143" s="1225"/>
      <c r="F143" s="1225"/>
      <c r="G143" s="1226"/>
      <c r="H143" s="1129" t="str">
        <f>IF(SUMIFS(LOGBOOK!$Y$5:$Y$1036129,LOGBOOK!$D$5:$D$1036129,F125,LOGBOOK!$AN$5:$AN$1036129,V125,LOGBOOK!$E$5:$E$1036129,L125)=0," ",SUMIFS(LOGBOOK!$Y$5:$Y$1036129,LOGBOOK!$D$5:$D$1036129,F125,LOGBOOK!$AN$5:$AN$1036129,V125,LOGBOOK!$E$5:$E$1036129,L125))</f>
        <v xml:space="preserve"> </v>
      </c>
      <c r="I143" s="1130" t="str">
        <f t="shared" ref="I143" si="8">H143</f>
        <v xml:space="preserve"> </v>
      </c>
      <c r="J143" s="1130"/>
      <c r="K143" s="1130"/>
      <c r="L143" s="1130"/>
      <c r="M143" s="1130"/>
      <c r="N143" s="624"/>
      <c r="O143" s="1220" t="str">
        <f>IF('FRONT PAGE'!$A$1="www.fly-logics.com","DAY",0)</f>
        <v>DAY</v>
      </c>
      <c r="P143" s="1225"/>
      <c r="Q143" s="1225"/>
      <c r="R143" s="1225"/>
      <c r="S143" s="1226"/>
      <c r="T143" s="1127" t="str">
        <f>IF(SUMIFS(LOGBOOK!$AE$5:$AE$1036129,LOGBOOK!$D$5:$D$1036129,F125,LOGBOOK!$AN$5:$AN$1036129,V125,LOGBOOK!$E$5:$E$1036129,L125)=0," ",SUMIFS(LOGBOOK!$AE$5:$AE$1036129,LOGBOOK!$D$5:$D$1036129,F125,LOGBOOK!$AN$5:$AN$1036129,V125,LOGBOOK!$E$5:$E$1036129,L125))</f>
        <v xml:space="preserve"> </v>
      </c>
      <c r="U143" s="1128" t="str">
        <f t="shared" ref="U143" si="9">T143</f>
        <v xml:space="preserve"> </v>
      </c>
      <c r="V143" s="1128"/>
      <c r="W143" s="1128"/>
      <c r="X143" s="1128"/>
      <c r="Y143" s="1128"/>
      <c r="Z143" s="15"/>
      <c r="AA143" s="1143" t="str">
        <f>IF('FRONT PAGE'!$A$1="www.fly-logics.com","TOTAL 1ST
SEMESTER",0)</f>
        <v>TOTAL 1ST
SEMESTER</v>
      </c>
      <c r="AB143" s="1148"/>
      <c r="AC143" s="1148"/>
      <c r="AD143" s="1148"/>
      <c r="AE143" s="1148"/>
      <c r="AF143" s="1144" t="str">
        <f t="shared" ref="AF143" si="10">IF(SUM(AF125:AI142)=0," ",SUM(AF125:AI142))</f>
        <v xml:space="preserve"> </v>
      </c>
      <c r="AG143" s="1149"/>
      <c r="AH143" s="1149"/>
      <c r="AI143" s="1150"/>
      <c r="AJ143" s="1144" t="str">
        <f t="shared" ref="AJ143" si="11">IF(SUM(AJ125:AM142)=0," ",SUM(AJ125:AM142))</f>
        <v xml:space="preserve"> </v>
      </c>
      <c r="AK143" s="1149"/>
      <c r="AL143" s="1149"/>
      <c r="AM143" s="1149"/>
      <c r="AN143" s="1151" t="str">
        <f t="shared" ref="AN143" si="12">IF(SUM(AN125:AQ142)=0," ",SUM(AN125:AQ142))</f>
        <v xml:space="preserve"> </v>
      </c>
      <c r="AO143" s="1149"/>
      <c r="AP143" s="1149"/>
      <c r="AQ143" s="1149"/>
      <c r="AR143" s="1145" t="str">
        <f t="shared" ref="AR143" si="13">IF(SUM(AR125:AT142)=0," ",SUM(AR125:AT142))</f>
        <v xml:space="preserve"> </v>
      </c>
      <c r="AS143" s="1152"/>
      <c r="AT143" s="1153"/>
      <c r="AU143" s="1145" t="str">
        <f t="shared" ref="AU143" si="14">IF(SUM(AU125:AW142)=0," ",SUM(AU125:AW142))</f>
        <v xml:space="preserve"> </v>
      </c>
      <c r="AV143" s="1152"/>
      <c r="AW143" s="1152"/>
      <c r="AX143" s="643"/>
      <c r="AY143" s="637"/>
      <c r="AZ143" s="1218" t="str">
        <f>IF('FRONT PAGE'!$A$1="www.fly-logics.com","PIC",0)</f>
        <v>PIC</v>
      </c>
      <c r="BA143" s="1225"/>
      <c r="BB143" s="1225"/>
      <c r="BC143" s="1225"/>
      <c r="BD143" s="1226"/>
      <c r="BE143" s="1129" t="str">
        <f>IF(SUMIFS(LOGBOOK!$Y$5:$Y$1036129,LOGBOOK!$D$5:$D$1036129,BC125,LOGBOOK!$AN$5:$AN$1036129,BS125,LOGBOOK!$E$5:$E$1036129,BI125)=0," ",SUMIFS(LOGBOOK!$Y$5:$Y$1036129,LOGBOOK!$D$5:$D$1036129,BC125,LOGBOOK!$AN$5:$AN$1036129,BS125,LOGBOOK!$E$5:$E$1036129,BI125))</f>
        <v xml:space="preserve"> </v>
      </c>
      <c r="BF143" s="1130" t="str">
        <f t="shared" ref="BF143" si="15">BE143</f>
        <v xml:space="preserve"> </v>
      </c>
      <c r="BG143" s="1130"/>
      <c r="BH143" s="1130"/>
      <c r="BI143" s="1130"/>
      <c r="BJ143" s="1130"/>
      <c r="BK143" s="624"/>
      <c r="BL143" s="1220" t="str">
        <f>IF('FRONT PAGE'!$A$1="www.fly-logics.com","DAY",0)</f>
        <v>DAY</v>
      </c>
      <c r="BM143" s="1225"/>
      <c r="BN143" s="1225"/>
      <c r="BO143" s="1225"/>
      <c r="BP143" s="1226"/>
      <c r="BQ143" s="1127" t="str">
        <f>IF(SUMIFS(LOGBOOK!$AE$5:$AE$1036129,LOGBOOK!$D$5:$D$1036129,BC125,LOGBOOK!$AN$5:$AN$1036129,BS125,LOGBOOK!$E$5:$E$1036129,BI125)=0," ",SUMIFS(LOGBOOK!$AE$5:$AE$1036129,LOGBOOK!$D$5:$D$1036129,BC125,LOGBOOK!$AN$5:$AN$1036129,BS125,LOGBOOK!$E$5:$E$1036129,BI125))</f>
        <v xml:space="preserve"> </v>
      </c>
      <c r="BR143" s="1128" t="str">
        <f t="shared" ref="BR143" si="16">BQ143</f>
        <v xml:space="preserve"> </v>
      </c>
      <c r="BS143" s="1128"/>
      <c r="BT143" s="1128"/>
      <c r="BU143" s="1128"/>
      <c r="BV143" s="1128"/>
      <c r="BW143" s="15"/>
      <c r="BX143" s="1143" t="str">
        <f>IF('FRONT PAGE'!$A$1="www.fly-logics.com","TOTAL 1ST
SEMESTER",0)</f>
        <v>TOTAL 1ST
SEMESTER</v>
      </c>
      <c r="BY143" s="1148"/>
      <c r="BZ143" s="1148"/>
      <c r="CA143" s="1148"/>
      <c r="CB143" s="1148"/>
      <c r="CC143" s="1144" t="str">
        <f t="shared" ref="CC143" si="17">IF(SUM(CC125:CF142)=0," ",SUM(CC125:CF142))</f>
        <v xml:space="preserve"> </v>
      </c>
      <c r="CD143" s="1149"/>
      <c r="CE143" s="1149"/>
      <c r="CF143" s="1150"/>
      <c r="CG143" s="1144" t="str">
        <f t="shared" ref="CG143" si="18">IF(SUM(CG125:CJ142)=0," ",SUM(CG125:CJ142))</f>
        <v xml:space="preserve"> </v>
      </c>
      <c r="CH143" s="1149"/>
      <c r="CI143" s="1149"/>
      <c r="CJ143" s="1149"/>
      <c r="CK143" s="1151" t="str">
        <f t="shared" ref="CK143" si="19">IF(SUM(CK125:CN142)=0," ",SUM(CK125:CN142))</f>
        <v xml:space="preserve"> </v>
      </c>
      <c r="CL143" s="1149"/>
      <c r="CM143" s="1149"/>
      <c r="CN143" s="1149"/>
      <c r="CO143" s="1145" t="str">
        <f t="shared" ref="CO143" si="20">IF(SUM(CO125:CQ142)=0," ",SUM(CO125:CQ142))</f>
        <v xml:space="preserve"> </v>
      </c>
      <c r="CP143" s="1152"/>
      <c r="CQ143" s="1153"/>
      <c r="CR143" s="1145" t="str">
        <f t="shared" ref="CR143" si="21">IF(SUM(CR125:CT142)=0," ",SUM(CR125:CT142))</f>
        <v xml:space="preserve"> </v>
      </c>
      <c r="CS143" s="1152"/>
      <c r="CT143" s="1152"/>
      <c r="CU143" s="643"/>
      <c r="CV143" s="248"/>
      <c r="CW143" s="212"/>
      <c r="CX143" s="637"/>
      <c r="CY143" s="1218" t="str">
        <f>IF('FRONT PAGE'!$A$1="www.fly-logics.com","PIC",0)</f>
        <v>PIC</v>
      </c>
      <c r="CZ143" s="1225"/>
      <c r="DA143" s="1225"/>
      <c r="DB143" s="1225"/>
      <c r="DC143" s="1226"/>
      <c r="DD143" s="1129" t="str">
        <f>IF(SUMIFS(LOGBOOK!$Y$5:$Y$1036129,LOGBOOK!$D$5:$D$1036129,DB125,LOGBOOK!$AN$5:$AN$1036129,DR125,LOGBOOK!$E$5:$E$1036129,DH125)=0," ",SUMIFS(LOGBOOK!$Y$5:$Y$1036129,LOGBOOK!$D$5:$D$1036129,DB125,LOGBOOK!$AN$5:$AN$1036129,DR125,LOGBOOK!$E$5:$E$1036129,DH125))</f>
        <v xml:space="preserve"> </v>
      </c>
      <c r="DE143" s="1130" t="str">
        <f t="shared" ref="DE143" si="22">DD143</f>
        <v xml:space="preserve"> </v>
      </c>
      <c r="DF143" s="1130"/>
      <c r="DG143" s="1130"/>
      <c r="DH143" s="1130"/>
      <c r="DI143" s="1130"/>
      <c r="DJ143" s="624"/>
      <c r="DK143" s="1220" t="str">
        <f>IF('FRONT PAGE'!$A$1="www.fly-logics.com","DAY",0)</f>
        <v>DAY</v>
      </c>
      <c r="DL143" s="1225"/>
      <c r="DM143" s="1225"/>
      <c r="DN143" s="1225"/>
      <c r="DO143" s="1226"/>
      <c r="DP143" s="1127" t="str">
        <f>IF(SUMIFS(LOGBOOK!$AE$5:$AE$1036129,LOGBOOK!$D$5:$D$1036129,DB125,LOGBOOK!$AN$5:$AN$1036129,DR125,LOGBOOK!$E$5:$E$1036129,DH125)=0," ",SUMIFS(LOGBOOK!$AE$5:$AE$1036129,LOGBOOK!$D$5:$D$1036129,DB125,LOGBOOK!$AN$5:$AN$1036129,DR125,LOGBOOK!$E$5:$E$1036129,DH125))</f>
        <v xml:space="preserve"> </v>
      </c>
      <c r="DQ143" s="1128" t="str">
        <f t="shared" ref="DQ143" si="23">DP143</f>
        <v xml:space="preserve"> </v>
      </c>
      <c r="DR143" s="1128"/>
      <c r="DS143" s="1128"/>
      <c r="DT143" s="1128"/>
      <c r="DU143" s="1128"/>
      <c r="DV143" s="15"/>
      <c r="DW143" s="1143" t="str">
        <f>IF('FRONT PAGE'!$A$1="www.fly-logics.com","TOTAL 1ST
SEMESTER",0)</f>
        <v>TOTAL 1ST
SEMESTER</v>
      </c>
      <c r="DX143" s="1148"/>
      <c r="DY143" s="1148"/>
      <c r="DZ143" s="1148"/>
      <c r="EA143" s="1148"/>
      <c r="EB143" s="1144" t="str">
        <f t="shared" ref="EB143" si="24">IF(SUM(EB125:EE142)=0," ",SUM(EB125:EE142))</f>
        <v xml:space="preserve"> </v>
      </c>
      <c r="EC143" s="1149"/>
      <c r="ED143" s="1149"/>
      <c r="EE143" s="1150"/>
      <c r="EF143" s="1144" t="str">
        <f t="shared" ref="EF143" si="25">IF(SUM(EF125:EI142)=0," ",SUM(EF125:EI142))</f>
        <v xml:space="preserve"> </v>
      </c>
      <c r="EG143" s="1149"/>
      <c r="EH143" s="1149"/>
      <c r="EI143" s="1149"/>
      <c r="EJ143" s="1151" t="str">
        <f t="shared" ref="EJ143" si="26">IF(SUM(EJ125:EM142)=0," ",SUM(EJ125:EM142))</f>
        <v xml:space="preserve"> </v>
      </c>
      <c r="EK143" s="1149"/>
      <c r="EL143" s="1149"/>
      <c r="EM143" s="1149"/>
      <c r="EN143" s="1145" t="str">
        <f t="shared" ref="EN143" si="27">IF(SUM(EN125:EP142)=0," ",SUM(EN125:EP142))</f>
        <v xml:space="preserve"> </v>
      </c>
      <c r="EO143" s="1152"/>
      <c r="EP143" s="1153"/>
      <c r="EQ143" s="1145" t="str">
        <f t="shared" ref="EQ143" si="28">IF(SUM(EQ125:ES142)=0," ",SUM(EQ125:ES142))</f>
        <v xml:space="preserve"> </v>
      </c>
      <c r="ER143" s="1152"/>
      <c r="ES143" s="1152"/>
      <c r="ET143" s="643"/>
      <c r="EU143" s="637"/>
      <c r="EV143" s="1218" t="str">
        <f>IF('FRONT PAGE'!$A$1="www.fly-logics.com","PIC",0)</f>
        <v>PIC</v>
      </c>
      <c r="EW143" s="1225"/>
      <c r="EX143" s="1225"/>
      <c r="EY143" s="1225"/>
      <c r="EZ143" s="1226"/>
      <c r="FA143" s="1129" t="str">
        <f>IF(SUMIFS(LOGBOOK!$Y$5:$Y$1036129,LOGBOOK!$D$5:$D$1036129,EY125,LOGBOOK!$AN$5:$AN$1036129,FO125,LOGBOOK!$E$5:$E$1036129,FE125)=0," ",SUMIFS(LOGBOOK!$Y$5:$Y$1036129,LOGBOOK!$D$5:$D$1036129,EY125,LOGBOOK!$AN$5:$AN$1036129,FO125,LOGBOOK!$E$5:$E$1036129,FE125))</f>
        <v xml:space="preserve"> </v>
      </c>
      <c r="FB143" s="1130" t="str">
        <f t="shared" ref="FB143" si="29">FA143</f>
        <v xml:space="preserve"> </v>
      </c>
      <c r="FC143" s="1130"/>
      <c r="FD143" s="1130"/>
      <c r="FE143" s="1130"/>
      <c r="FF143" s="1130"/>
      <c r="FG143" s="624"/>
      <c r="FH143" s="1220" t="str">
        <f>IF('FRONT PAGE'!$A$1="www.fly-logics.com","DAY",0)</f>
        <v>DAY</v>
      </c>
      <c r="FI143" s="1225"/>
      <c r="FJ143" s="1225"/>
      <c r="FK143" s="1225"/>
      <c r="FL143" s="1226"/>
      <c r="FM143" s="1127" t="str">
        <f>IF(SUMIFS(LOGBOOK!$AE$5:$AE$1036129,LOGBOOK!$D$5:$D$1036129,EY125,LOGBOOK!$AN$5:$AN$1036129,FO125,LOGBOOK!$E$5:$E$1036129,FE125)=0," ",SUMIFS(LOGBOOK!$AE$5:$AE$1036129,LOGBOOK!$D$5:$D$1036129,EY125,LOGBOOK!$AN$5:$AN$1036129,FO125,LOGBOOK!$E$5:$E$1036129,FE125))</f>
        <v xml:space="preserve"> </v>
      </c>
      <c r="FN143" s="1128" t="str">
        <f t="shared" ref="FN143" si="30">FM143</f>
        <v xml:space="preserve"> </v>
      </c>
      <c r="FO143" s="1128"/>
      <c r="FP143" s="1128"/>
      <c r="FQ143" s="1128"/>
      <c r="FR143" s="1128"/>
      <c r="FS143" s="15"/>
      <c r="FT143" s="1143" t="str">
        <f>IF('FRONT PAGE'!$A$1="www.fly-logics.com","TOTAL 1ST
SEMESTER",0)</f>
        <v>TOTAL 1ST
SEMESTER</v>
      </c>
      <c r="FU143" s="1148"/>
      <c r="FV143" s="1148"/>
      <c r="FW143" s="1148"/>
      <c r="FX143" s="1148"/>
      <c r="FY143" s="1144" t="str">
        <f t="shared" ref="FY143" si="31">IF(SUM(FY125:GB142)=0," ",SUM(FY125:GB142))</f>
        <v xml:space="preserve"> </v>
      </c>
      <c r="FZ143" s="1149"/>
      <c r="GA143" s="1149"/>
      <c r="GB143" s="1150"/>
      <c r="GC143" s="1144" t="str">
        <f t="shared" ref="GC143" si="32">IF(SUM(GC125:GF142)=0," ",SUM(GC125:GF142))</f>
        <v xml:space="preserve"> </v>
      </c>
      <c r="GD143" s="1149"/>
      <c r="GE143" s="1149"/>
      <c r="GF143" s="1149"/>
      <c r="GG143" s="1151" t="str">
        <f t="shared" ref="GG143" si="33">IF(SUM(GG125:GJ142)=0," ",SUM(GG125:GJ142))</f>
        <v xml:space="preserve"> </v>
      </c>
      <c r="GH143" s="1149"/>
      <c r="GI143" s="1149"/>
      <c r="GJ143" s="1149"/>
      <c r="GK143" s="1145" t="str">
        <f t="shared" ref="GK143" si="34">IF(SUM(GK125:GM142)=0," ",SUM(GK125:GM142))</f>
        <v xml:space="preserve"> </v>
      </c>
      <c r="GL143" s="1152"/>
      <c r="GM143" s="1153"/>
      <c r="GN143" s="1145" t="str">
        <f t="shared" ref="GN143" si="35">IF(SUM(GN125:GP142)=0," ",SUM(GN125:GP142))</f>
        <v xml:space="preserve"> </v>
      </c>
      <c r="GO143" s="1152"/>
      <c r="GP143" s="1152"/>
      <c r="GQ143" s="643"/>
      <c r="GR143" s="6"/>
    </row>
    <row r="144" spans="1:200" ht="8.85" customHeight="1" x14ac:dyDescent="0.25">
      <c r="A144" s="212"/>
      <c r="B144" s="637"/>
      <c r="C144" s="1225"/>
      <c r="D144" s="1225"/>
      <c r="E144" s="1225"/>
      <c r="F144" s="1225"/>
      <c r="G144" s="1226"/>
      <c r="H144" s="1129"/>
      <c r="I144" s="1130"/>
      <c r="J144" s="1130"/>
      <c r="K144" s="1130"/>
      <c r="L144" s="1130"/>
      <c r="M144" s="1130"/>
      <c r="N144" s="624"/>
      <c r="O144" s="1225"/>
      <c r="P144" s="1225"/>
      <c r="Q144" s="1225"/>
      <c r="R144" s="1225"/>
      <c r="S144" s="1226"/>
      <c r="T144" s="1127"/>
      <c r="U144" s="1128"/>
      <c r="V144" s="1128"/>
      <c r="W144" s="1128"/>
      <c r="X144" s="1128"/>
      <c r="Y144" s="1128"/>
      <c r="Z144" s="15"/>
      <c r="AA144" s="1148"/>
      <c r="AB144" s="1154"/>
      <c r="AC144" s="1154"/>
      <c r="AD144" s="1154"/>
      <c r="AE144" s="1148"/>
      <c r="AF144" s="1149"/>
      <c r="AG144" s="1155"/>
      <c r="AH144" s="1155"/>
      <c r="AI144" s="1150"/>
      <c r="AJ144" s="1149"/>
      <c r="AK144" s="1155"/>
      <c r="AL144" s="1155"/>
      <c r="AM144" s="1149"/>
      <c r="AN144" s="1156"/>
      <c r="AO144" s="1155"/>
      <c r="AP144" s="1155"/>
      <c r="AQ144" s="1149"/>
      <c r="AR144" s="1152"/>
      <c r="AS144" s="1157"/>
      <c r="AT144" s="1153"/>
      <c r="AU144" s="1152"/>
      <c r="AV144" s="1157"/>
      <c r="AW144" s="1152"/>
      <c r="AX144" s="643"/>
      <c r="AY144" s="637"/>
      <c r="AZ144" s="1225"/>
      <c r="BA144" s="1225"/>
      <c r="BB144" s="1225"/>
      <c r="BC144" s="1225"/>
      <c r="BD144" s="1226"/>
      <c r="BE144" s="1129"/>
      <c r="BF144" s="1130"/>
      <c r="BG144" s="1130"/>
      <c r="BH144" s="1130"/>
      <c r="BI144" s="1130"/>
      <c r="BJ144" s="1130"/>
      <c r="BK144" s="624"/>
      <c r="BL144" s="1225"/>
      <c r="BM144" s="1225"/>
      <c r="BN144" s="1225"/>
      <c r="BO144" s="1225"/>
      <c r="BP144" s="1226"/>
      <c r="BQ144" s="1127"/>
      <c r="BR144" s="1128"/>
      <c r="BS144" s="1128"/>
      <c r="BT144" s="1128"/>
      <c r="BU144" s="1128"/>
      <c r="BV144" s="1128"/>
      <c r="BW144" s="15"/>
      <c r="BX144" s="1148"/>
      <c r="BY144" s="1154"/>
      <c r="BZ144" s="1154"/>
      <c r="CA144" s="1154"/>
      <c r="CB144" s="1148"/>
      <c r="CC144" s="1149"/>
      <c r="CD144" s="1155"/>
      <c r="CE144" s="1155"/>
      <c r="CF144" s="1150"/>
      <c r="CG144" s="1149"/>
      <c r="CH144" s="1155"/>
      <c r="CI144" s="1155"/>
      <c r="CJ144" s="1149"/>
      <c r="CK144" s="1156"/>
      <c r="CL144" s="1155"/>
      <c r="CM144" s="1155"/>
      <c r="CN144" s="1149"/>
      <c r="CO144" s="1152"/>
      <c r="CP144" s="1157"/>
      <c r="CQ144" s="1153"/>
      <c r="CR144" s="1152"/>
      <c r="CS144" s="1157"/>
      <c r="CT144" s="1152"/>
      <c r="CU144" s="643"/>
      <c r="CV144" s="248"/>
      <c r="CW144" s="212"/>
      <c r="CX144" s="637"/>
      <c r="CY144" s="1225"/>
      <c r="CZ144" s="1225"/>
      <c r="DA144" s="1225"/>
      <c r="DB144" s="1225"/>
      <c r="DC144" s="1226"/>
      <c r="DD144" s="1129"/>
      <c r="DE144" s="1130"/>
      <c r="DF144" s="1130"/>
      <c r="DG144" s="1130"/>
      <c r="DH144" s="1130"/>
      <c r="DI144" s="1130"/>
      <c r="DJ144" s="624"/>
      <c r="DK144" s="1225"/>
      <c r="DL144" s="1225"/>
      <c r="DM144" s="1225"/>
      <c r="DN144" s="1225"/>
      <c r="DO144" s="1226"/>
      <c r="DP144" s="1127"/>
      <c r="DQ144" s="1128"/>
      <c r="DR144" s="1128"/>
      <c r="DS144" s="1128"/>
      <c r="DT144" s="1128"/>
      <c r="DU144" s="1128"/>
      <c r="DV144" s="15"/>
      <c r="DW144" s="1148"/>
      <c r="DX144" s="1154"/>
      <c r="DY144" s="1154"/>
      <c r="DZ144" s="1154"/>
      <c r="EA144" s="1148"/>
      <c r="EB144" s="1149"/>
      <c r="EC144" s="1155"/>
      <c r="ED144" s="1155"/>
      <c r="EE144" s="1150"/>
      <c r="EF144" s="1149"/>
      <c r="EG144" s="1155"/>
      <c r="EH144" s="1155"/>
      <c r="EI144" s="1149"/>
      <c r="EJ144" s="1156"/>
      <c r="EK144" s="1155"/>
      <c r="EL144" s="1155"/>
      <c r="EM144" s="1149"/>
      <c r="EN144" s="1152"/>
      <c r="EO144" s="1157"/>
      <c r="EP144" s="1153"/>
      <c r="EQ144" s="1152"/>
      <c r="ER144" s="1157"/>
      <c r="ES144" s="1152"/>
      <c r="ET144" s="643"/>
      <c r="EU144" s="637"/>
      <c r="EV144" s="1225"/>
      <c r="EW144" s="1225"/>
      <c r="EX144" s="1225"/>
      <c r="EY144" s="1225"/>
      <c r="EZ144" s="1226"/>
      <c r="FA144" s="1129"/>
      <c r="FB144" s="1130"/>
      <c r="FC144" s="1130"/>
      <c r="FD144" s="1130"/>
      <c r="FE144" s="1130"/>
      <c r="FF144" s="1130"/>
      <c r="FG144" s="624"/>
      <c r="FH144" s="1225"/>
      <c r="FI144" s="1225"/>
      <c r="FJ144" s="1225"/>
      <c r="FK144" s="1225"/>
      <c r="FL144" s="1226"/>
      <c r="FM144" s="1127"/>
      <c r="FN144" s="1128"/>
      <c r="FO144" s="1128"/>
      <c r="FP144" s="1128"/>
      <c r="FQ144" s="1128"/>
      <c r="FR144" s="1128"/>
      <c r="FS144" s="15"/>
      <c r="FT144" s="1148"/>
      <c r="FU144" s="1154"/>
      <c r="FV144" s="1154"/>
      <c r="FW144" s="1154"/>
      <c r="FX144" s="1148"/>
      <c r="FY144" s="1149"/>
      <c r="FZ144" s="1155"/>
      <c r="GA144" s="1155"/>
      <c r="GB144" s="1150"/>
      <c r="GC144" s="1149"/>
      <c r="GD144" s="1155"/>
      <c r="GE144" s="1155"/>
      <c r="GF144" s="1149"/>
      <c r="GG144" s="1156"/>
      <c r="GH144" s="1155"/>
      <c r="GI144" s="1155"/>
      <c r="GJ144" s="1149"/>
      <c r="GK144" s="1152"/>
      <c r="GL144" s="1157"/>
      <c r="GM144" s="1153"/>
      <c r="GN144" s="1152"/>
      <c r="GO144" s="1157"/>
      <c r="GP144" s="1152"/>
      <c r="GQ144" s="643"/>
      <c r="GR144" s="6"/>
    </row>
    <row r="145" spans="1:200" ht="3" customHeight="1" x14ac:dyDescent="0.25">
      <c r="A145" s="212"/>
      <c r="B145" s="637"/>
      <c r="C145" s="624"/>
      <c r="D145" s="624"/>
      <c r="E145" s="624"/>
      <c r="F145" s="624"/>
      <c r="G145" s="624"/>
      <c r="H145" s="624"/>
      <c r="I145" s="624"/>
      <c r="J145" s="624"/>
      <c r="K145" s="624"/>
      <c r="L145" s="624"/>
      <c r="M145" s="624"/>
      <c r="N145" s="624"/>
      <c r="O145" s="624"/>
      <c r="P145" s="624"/>
      <c r="Q145" s="624"/>
      <c r="R145" s="624"/>
      <c r="S145" s="624"/>
      <c r="T145" s="624"/>
      <c r="U145" s="624"/>
      <c r="V145" s="624"/>
      <c r="W145" s="624"/>
      <c r="X145" s="624"/>
      <c r="Y145" s="624"/>
      <c r="Z145" s="15"/>
      <c r="AA145" s="1148"/>
      <c r="AB145" s="1154"/>
      <c r="AC145" s="1154"/>
      <c r="AD145" s="1154"/>
      <c r="AE145" s="1148"/>
      <c r="AF145" s="1149"/>
      <c r="AG145" s="1155"/>
      <c r="AH145" s="1155"/>
      <c r="AI145" s="1150"/>
      <c r="AJ145" s="1149"/>
      <c r="AK145" s="1155"/>
      <c r="AL145" s="1155"/>
      <c r="AM145" s="1149"/>
      <c r="AN145" s="1156"/>
      <c r="AO145" s="1155"/>
      <c r="AP145" s="1155"/>
      <c r="AQ145" s="1149"/>
      <c r="AR145" s="1152"/>
      <c r="AS145" s="1157"/>
      <c r="AT145" s="1153"/>
      <c r="AU145" s="1152"/>
      <c r="AV145" s="1157"/>
      <c r="AW145" s="1152"/>
      <c r="AX145" s="643"/>
      <c r="AY145" s="637"/>
      <c r="AZ145" s="624"/>
      <c r="BA145" s="624"/>
      <c r="BB145" s="624"/>
      <c r="BC145" s="624"/>
      <c r="BD145" s="624"/>
      <c r="BE145" s="624"/>
      <c r="BF145" s="624"/>
      <c r="BG145" s="624"/>
      <c r="BH145" s="624"/>
      <c r="BI145" s="624"/>
      <c r="BJ145" s="624"/>
      <c r="BK145" s="624"/>
      <c r="BL145" s="624"/>
      <c r="BM145" s="624"/>
      <c r="BN145" s="624"/>
      <c r="BO145" s="624"/>
      <c r="BP145" s="624"/>
      <c r="BQ145" s="624"/>
      <c r="BR145" s="624"/>
      <c r="BS145" s="624"/>
      <c r="BT145" s="624"/>
      <c r="BU145" s="624"/>
      <c r="BV145" s="624"/>
      <c r="BW145" s="15"/>
      <c r="BX145" s="1148"/>
      <c r="BY145" s="1154"/>
      <c r="BZ145" s="1154"/>
      <c r="CA145" s="1154"/>
      <c r="CB145" s="1148"/>
      <c r="CC145" s="1149"/>
      <c r="CD145" s="1155"/>
      <c r="CE145" s="1155"/>
      <c r="CF145" s="1150"/>
      <c r="CG145" s="1149"/>
      <c r="CH145" s="1155"/>
      <c r="CI145" s="1155"/>
      <c r="CJ145" s="1149"/>
      <c r="CK145" s="1156"/>
      <c r="CL145" s="1155"/>
      <c r="CM145" s="1155"/>
      <c r="CN145" s="1149"/>
      <c r="CO145" s="1152"/>
      <c r="CP145" s="1157"/>
      <c r="CQ145" s="1153"/>
      <c r="CR145" s="1152"/>
      <c r="CS145" s="1157"/>
      <c r="CT145" s="1152"/>
      <c r="CU145" s="643"/>
      <c r="CV145" s="248"/>
      <c r="CW145" s="212"/>
      <c r="CX145" s="637"/>
      <c r="CY145" s="624"/>
      <c r="CZ145" s="624"/>
      <c r="DA145" s="624"/>
      <c r="DB145" s="624"/>
      <c r="DC145" s="624"/>
      <c r="DD145" s="624"/>
      <c r="DE145" s="624"/>
      <c r="DF145" s="624"/>
      <c r="DG145" s="624"/>
      <c r="DH145" s="624"/>
      <c r="DI145" s="624"/>
      <c r="DJ145" s="624"/>
      <c r="DK145" s="624"/>
      <c r="DL145" s="624"/>
      <c r="DM145" s="624"/>
      <c r="DN145" s="624"/>
      <c r="DO145" s="624"/>
      <c r="DP145" s="624"/>
      <c r="DQ145" s="624"/>
      <c r="DR145" s="624"/>
      <c r="DS145" s="624"/>
      <c r="DT145" s="624"/>
      <c r="DU145" s="624"/>
      <c r="DV145" s="15"/>
      <c r="DW145" s="1148"/>
      <c r="DX145" s="1154"/>
      <c r="DY145" s="1154"/>
      <c r="DZ145" s="1154"/>
      <c r="EA145" s="1148"/>
      <c r="EB145" s="1149"/>
      <c r="EC145" s="1155"/>
      <c r="ED145" s="1155"/>
      <c r="EE145" s="1150"/>
      <c r="EF145" s="1149"/>
      <c r="EG145" s="1155"/>
      <c r="EH145" s="1155"/>
      <c r="EI145" s="1149"/>
      <c r="EJ145" s="1156"/>
      <c r="EK145" s="1155"/>
      <c r="EL145" s="1155"/>
      <c r="EM145" s="1149"/>
      <c r="EN145" s="1152"/>
      <c r="EO145" s="1157"/>
      <c r="EP145" s="1153"/>
      <c r="EQ145" s="1152"/>
      <c r="ER145" s="1157"/>
      <c r="ES145" s="1152"/>
      <c r="ET145" s="643"/>
      <c r="EU145" s="637"/>
      <c r="EV145" s="624"/>
      <c r="EW145" s="624"/>
      <c r="EX145" s="624"/>
      <c r="EY145" s="624"/>
      <c r="EZ145" s="624"/>
      <c r="FA145" s="624"/>
      <c r="FB145" s="624"/>
      <c r="FC145" s="624"/>
      <c r="FD145" s="624"/>
      <c r="FE145" s="624"/>
      <c r="FF145" s="624"/>
      <c r="FG145" s="624"/>
      <c r="FH145" s="624"/>
      <c r="FI145" s="624"/>
      <c r="FJ145" s="624"/>
      <c r="FK145" s="624"/>
      <c r="FL145" s="624"/>
      <c r="FM145" s="624"/>
      <c r="FN145" s="624"/>
      <c r="FO145" s="624"/>
      <c r="FP145" s="624"/>
      <c r="FQ145" s="624"/>
      <c r="FR145" s="624"/>
      <c r="FS145" s="15"/>
      <c r="FT145" s="1148"/>
      <c r="FU145" s="1154"/>
      <c r="FV145" s="1154"/>
      <c r="FW145" s="1154"/>
      <c r="FX145" s="1148"/>
      <c r="FY145" s="1149"/>
      <c r="FZ145" s="1155"/>
      <c r="GA145" s="1155"/>
      <c r="GB145" s="1150"/>
      <c r="GC145" s="1149"/>
      <c r="GD145" s="1155"/>
      <c r="GE145" s="1155"/>
      <c r="GF145" s="1149"/>
      <c r="GG145" s="1156"/>
      <c r="GH145" s="1155"/>
      <c r="GI145" s="1155"/>
      <c r="GJ145" s="1149"/>
      <c r="GK145" s="1152"/>
      <c r="GL145" s="1157"/>
      <c r="GM145" s="1153"/>
      <c r="GN145" s="1152"/>
      <c r="GO145" s="1157"/>
      <c r="GP145" s="1152"/>
      <c r="GQ145" s="643"/>
      <c r="GR145" s="6"/>
    </row>
    <row r="146" spans="1:200" ht="11.25" customHeight="1" x14ac:dyDescent="0.25">
      <c r="A146" s="212"/>
      <c r="B146" s="637"/>
      <c r="C146" s="1218" t="str">
        <f>IF('FRONT PAGE'!$A$1="www.fly-logics.com","SIC",0)</f>
        <v>SIC</v>
      </c>
      <c r="D146" s="1225"/>
      <c r="E146" s="1225"/>
      <c r="F146" s="1225"/>
      <c r="G146" s="1226"/>
      <c r="H146" s="1129" t="str">
        <f>IF(SUMIFS(LOGBOOK!$Z$5:$Z$1036129,LOGBOOK!$D$5:$D$1036129,F125,LOGBOOK!$AN$5:$AN$1036129,V125,LOGBOOK!$E$5:$E$1036129,L125)=0," ",SUMIFS(LOGBOOK!$Z$5:$Z$1036129,LOGBOOK!$D$5:$D$1036129,F125,LOGBOOK!$AN$5:$AN$1036129,V125,LOGBOOK!$E$5:$E$1036129,L125))</f>
        <v xml:space="preserve"> </v>
      </c>
      <c r="I146" s="1130" t="str">
        <f t="shared" ref="I146" si="36">H146</f>
        <v xml:space="preserve"> </v>
      </c>
      <c r="J146" s="1130"/>
      <c r="K146" s="1130"/>
      <c r="L146" s="1130"/>
      <c r="M146" s="1130"/>
      <c r="N146" s="624"/>
      <c r="O146" s="1220" t="str">
        <f>IF('FRONT PAGE'!$A$1="www.fly-logics.com","NIGHT",0)</f>
        <v>NIGHT</v>
      </c>
      <c r="P146" s="1225"/>
      <c r="Q146" s="1225"/>
      <c r="R146" s="1225"/>
      <c r="S146" s="1226"/>
      <c r="T146" s="1127" t="str">
        <f>IF(SUMIFS(LOGBOOK!$AF$5:$AF$1036129,LOGBOOK!$D$5:$D$1036129,F125,LOGBOOK!$AN$5:$AN$1036129,V125,LOGBOOK!$E$5:$E$1036129,L125)=0," ",SUMIFS(LOGBOOK!$AF$5:$AF$1036129,LOGBOOK!$D$5:$D$1036129,F125,LOGBOOK!$AN$5:$AN$1036129,V125,LOGBOOK!$E$5:$E$1036129,L125))</f>
        <v xml:space="preserve"> </v>
      </c>
      <c r="U146" s="1128" t="str">
        <f t="shared" ref="U146" si="37">T146</f>
        <v xml:space="preserve"> </v>
      </c>
      <c r="V146" s="1128"/>
      <c r="W146" s="1128"/>
      <c r="X146" s="1128"/>
      <c r="Y146" s="1128"/>
      <c r="Z146" s="15"/>
      <c r="AA146" s="1148"/>
      <c r="AB146" s="1148"/>
      <c r="AC146" s="1148"/>
      <c r="AD146" s="1148"/>
      <c r="AE146" s="1148"/>
      <c r="AF146" s="1149"/>
      <c r="AG146" s="1149"/>
      <c r="AH146" s="1149"/>
      <c r="AI146" s="1150"/>
      <c r="AJ146" s="1149"/>
      <c r="AK146" s="1149"/>
      <c r="AL146" s="1149"/>
      <c r="AM146" s="1149"/>
      <c r="AN146" s="1156"/>
      <c r="AO146" s="1149"/>
      <c r="AP146" s="1149"/>
      <c r="AQ146" s="1149"/>
      <c r="AR146" s="1152"/>
      <c r="AS146" s="1152"/>
      <c r="AT146" s="1153"/>
      <c r="AU146" s="1152"/>
      <c r="AV146" s="1152"/>
      <c r="AW146" s="1152"/>
      <c r="AX146" s="643"/>
      <c r="AY146" s="637"/>
      <c r="AZ146" s="1218" t="str">
        <f>IF('FRONT PAGE'!$A$1="www.fly-logics.com","SIC",0)</f>
        <v>SIC</v>
      </c>
      <c r="BA146" s="1225"/>
      <c r="BB146" s="1225"/>
      <c r="BC146" s="1225"/>
      <c r="BD146" s="1226"/>
      <c r="BE146" s="1129" t="str">
        <f>IF(SUMIFS(LOGBOOK!$Z$5:$Z$1036129,LOGBOOK!$D$5:$D$1036129,BC125,LOGBOOK!$AN$5:$AN$1036129,BS125,LOGBOOK!$E$5:$E$1036129,BI125)=0," ",SUMIFS(LOGBOOK!$Z$5:$Z$1036129,LOGBOOK!$D$5:$D$1036129,BC125,LOGBOOK!$AN$5:$AN$1036129,BS125,LOGBOOK!$E$5:$E$1036129,BI125))</f>
        <v xml:space="preserve"> </v>
      </c>
      <c r="BF146" s="1130" t="str">
        <f t="shared" ref="BF146" si="38">BE146</f>
        <v xml:space="preserve"> </v>
      </c>
      <c r="BG146" s="1130"/>
      <c r="BH146" s="1130"/>
      <c r="BI146" s="1130"/>
      <c r="BJ146" s="1130"/>
      <c r="BK146" s="624"/>
      <c r="BL146" s="1220" t="str">
        <f>IF('FRONT PAGE'!$A$1="www.fly-logics.com","NIGHT",0)</f>
        <v>NIGHT</v>
      </c>
      <c r="BM146" s="1225"/>
      <c r="BN146" s="1225"/>
      <c r="BO146" s="1225"/>
      <c r="BP146" s="1226"/>
      <c r="BQ146" s="1127" t="str">
        <f>IF(SUMIFS(LOGBOOK!$AF$5:$AF$1036129,LOGBOOK!$D$5:$D$1036129,BC125,LOGBOOK!$AN$5:$AN$1036129,BS125,LOGBOOK!$E$5:$E$1036129,BI125)=0," ",SUMIFS(LOGBOOK!$AF$5:$AF$1036129,LOGBOOK!$D$5:$D$1036129,BC125,LOGBOOK!$AN$5:$AN$1036129,BS125,LOGBOOK!$E$5:$E$1036129,BI125))</f>
        <v xml:space="preserve"> </v>
      </c>
      <c r="BR146" s="1128" t="str">
        <f t="shared" ref="BR146" si="39">BQ146</f>
        <v xml:space="preserve"> </v>
      </c>
      <c r="BS146" s="1128"/>
      <c r="BT146" s="1128"/>
      <c r="BU146" s="1128"/>
      <c r="BV146" s="1128"/>
      <c r="BW146" s="15"/>
      <c r="BX146" s="1148"/>
      <c r="BY146" s="1148"/>
      <c r="BZ146" s="1148"/>
      <c r="CA146" s="1148"/>
      <c r="CB146" s="1148"/>
      <c r="CC146" s="1149"/>
      <c r="CD146" s="1149"/>
      <c r="CE146" s="1149"/>
      <c r="CF146" s="1150"/>
      <c r="CG146" s="1149"/>
      <c r="CH146" s="1149"/>
      <c r="CI146" s="1149"/>
      <c r="CJ146" s="1149"/>
      <c r="CK146" s="1156"/>
      <c r="CL146" s="1149"/>
      <c r="CM146" s="1149"/>
      <c r="CN146" s="1149"/>
      <c r="CO146" s="1152"/>
      <c r="CP146" s="1152"/>
      <c r="CQ146" s="1153"/>
      <c r="CR146" s="1152"/>
      <c r="CS146" s="1152"/>
      <c r="CT146" s="1152"/>
      <c r="CU146" s="643"/>
      <c r="CV146" s="248"/>
      <c r="CW146" s="212"/>
      <c r="CX146" s="637"/>
      <c r="CY146" s="1218" t="str">
        <f>IF('FRONT PAGE'!$A$1="www.fly-logics.com","SIC",0)</f>
        <v>SIC</v>
      </c>
      <c r="CZ146" s="1225"/>
      <c r="DA146" s="1225"/>
      <c r="DB146" s="1225"/>
      <c r="DC146" s="1226"/>
      <c r="DD146" s="1129" t="str">
        <f>IF(SUMIFS(LOGBOOK!$Z$5:$Z$1036129,LOGBOOK!$D$5:$D$1036129,DB125,LOGBOOK!$AN$5:$AN$1036129,DR125,LOGBOOK!$E$5:$E$1036129,DH125)=0," ",SUMIFS(LOGBOOK!$Z$5:$Z$1036129,LOGBOOK!$D$5:$D$1036129,DB125,LOGBOOK!$AN$5:$AN$1036129,DR125,LOGBOOK!$E$5:$E$1036129,DH125))</f>
        <v xml:space="preserve"> </v>
      </c>
      <c r="DE146" s="1130" t="str">
        <f t="shared" ref="DE146" si="40">DD146</f>
        <v xml:space="preserve"> </v>
      </c>
      <c r="DF146" s="1130"/>
      <c r="DG146" s="1130"/>
      <c r="DH146" s="1130"/>
      <c r="DI146" s="1130"/>
      <c r="DJ146" s="624"/>
      <c r="DK146" s="1220" t="str">
        <f>IF('FRONT PAGE'!$A$1="www.fly-logics.com","NIGHT",0)</f>
        <v>NIGHT</v>
      </c>
      <c r="DL146" s="1225"/>
      <c r="DM146" s="1225"/>
      <c r="DN146" s="1225"/>
      <c r="DO146" s="1226"/>
      <c r="DP146" s="1127" t="str">
        <f>IF(SUMIFS(LOGBOOK!$AF$5:$AF$1036129,LOGBOOK!$D$5:$D$1036129,DB125,LOGBOOK!$AN$5:$AN$1036129,DR125,LOGBOOK!$E$5:$E$1036129,DH125)=0," ",SUMIFS(LOGBOOK!$AF$5:$AF$1036129,LOGBOOK!$D$5:$D$1036129,DB125,LOGBOOK!$AN$5:$AN$1036129,DR125,LOGBOOK!$E$5:$E$1036129,DH125))</f>
        <v xml:space="preserve"> </v>
      </c>
      <c r="DQ146" s="1128" t="str">
        <f t="shared" ref="DQ146" si="41">DP146</f>
        <v xml:space="preserve"> </v>
      </c>
      <c r="DR146" s="1128"/>
      <c r="DS146" s="1128"/>
      <c r="DT146" s="1128"/>
      <c r="DU146" s="1128"/>
      <c r="DV146" s="15"/>
      <c r="DW146" s="1148"/>
      <c r="DX146" s="1148"/>
      <c r="DY146" s="1148"/>
      <c r="DZ146" s="1148"/>
      <c r="EA146" s="1148"/>
      <c r="EB146" s="1149"/>
      <c r="EC146" s="1149"/>
      <c r="ED146" s="1149"/>
      <c r="EE146" s="1150"/>
      <c r="EF146" s="1149"/>
      <c r="EG146" s="1149"/>
      <c r="EH146" s="1149"/>
      <c r="EI146" s="1149"/>
      <c r="EJ146" s="1156"/>
      <c r="EK146" s="1149"/>
      <c r="EL146" s="1149"/>
      <c r="EM146" s="1149"/>
      <c r="EN146" s="1152"/>
      <c r="EO146" s="1152"/>
      <c r="EP146" s="1153"/>
      <c r="EQ146" s="1152"/>
      <c r="ER146" s="1152"/>
      <c r="ES146" s="1152"/>
      <c r="ET146" s="643"/>
      <c r="EU146" s="637"/>
      <c r="EV146" s="1218" t="str">
        <f>IF('FRONT PAGE'!$A$1="www.fly-logics.com","SIC",0)</f>
        <v>SIC</v>
      </c>
      <c r="EW146" s="1225"/>
      <c r="EX146" s="1225"/>
      <c r="EY146" s="1225"/>
      <c r="EZ146" s="1226"/>
      <c r="FA146" s="1129" t="str">
        <f>IF(SUMIFS(LOGBOOK!$Z$5:$Z$1036129,LOGBOOK!$D$5:$D$1036129,EY125,LOGBOOK!$AN$5:$AN$1036129,FO125,LOGBOOK!$E$5:$E$1036129,FE125)=0," ",SUMIFS(LOGBOOK!$Z$5:$Z$1036129,LOGBOOK!$D$5:$D$1036129,EY125,LOGBOOK!$AN$5:$AN$1036129,FO125,LOGBOOK!$E$5:$E$1036129,FE125))</f>
        <v xml:space="preserve"> </v>
      </c>
      <c r="FB146" s="1130" t="str">
        <f t="shared" ref="FB146" si="42">FA146</f>
        <v xml:space="preserve"> </v>
      </c>
      <c r="FC146" s="1130"/>
      <c r="FD146" s="1130"/>
      <c r="FE146" s="1130"/>
      <c r="FF146" s="1130"/>
      <c r="FG146" s="624"/>
      <c r="FH146" s="1220" t="str">
        <f>IF('FRONT PAGE'!$A$1="www.fly-logics.com","NIGHT",0)</f>
        <v>NIGHT</v>
      </c>
      <c r="FI146" s="1225"/>
      <c r="FJ146" s="1225"/>
      <c r="FK146" s="1225"/>
      <c r="FL146" s="1226"/>
      <c r="FM146" s="1127" t="str">
        <f>IF(SUMIFS(LOGBOOK!$AF$5:$AF$1036129,LOGBOOK!$D$5:$D$1036129,EY125,LOGBOOK!$AN$5:$AN$1036129,FO125,LOGBOOK!$E$5:$E$1036129,FE125)=0," ",SUMIFS(LOGBOOK!$AF$5:$AF$1036129,LOGBOOK!$D$5:$D$1036129,EY125,LOGBOOK!$AN$5:$AN$1036129,FO125,LOGBOOK!$E$5:$E$1036129,FE125))</f>
        <v xml:space="preserve"> </v>
      </c>
      <c r="FN146" s="1128" t="str">
        <f t="shared" ref="FN146" si="43">FM146</f>
        <v xml:space="preserve"> </v>
      </c>
      <c r="FO146" s="1128"/>
      <c r="FP146" s="1128"/>
      <c r="FQ146" s="1128"/>
      <c r="FR146" s="1128"/>
      <c r="FS146" s="15"/>
      <c r="FT146" s="1148"/>
      <c r="FU146" s="1148"/>
      <c r="FV146" s="1148"/>
      <c r="FW146" s="1148"/>
      <c r="FX146" s="1148"/>
      <c r="FY146" s="1149"/>
      <c r="FZ146" s="1149"/>
      <c r="GA146" s="1149"/>
      <c r="GB146" s="1150"/>
      <c r="GC146" s="1149"/>
      <c r="GD146" s="1149"/>
      <c r="GE146" s="1149"/>
      <c r="GF146" s="1149"/>
      <c r="GG146" s="1156"/>
      <c r="GH146" s="1149"/>
      <c r="GI146" s="1149"/>
      <c r="GJ146" s="1149"/>
      <c r="GK146" s="1152"/>
      <c r="GL146" s="1152"/>
      <c r="GM146" s="1153"/>
      <c r="GN146" s="1152"/>
      <c r="GO146" s="1152"/>
      <c r="GP146" s="1152"/>
      <c r="GQ146" s="643"/>
      <c r="GR146" s="6"/>
    </row>
    <row r="147" spans="1:200" ht="8.85" customHeight="1" x14ac:dyDescent="0.25">
      <c r="A147" s="212"/>
      <c r="B147" s="637"/>
      <c r="C147" s="1225"/>
      <c r="D147" s="1225"/>
      <c r="E147" s="1225"/>
      <c r="F147" s="1225"/>
      <c r="G147" s="1226"/>
      <c r="H147" s="1129"/>
      <c r="I147" s="1130"/>
      <c r="J147" s="1130"/>
      <c r="K147" s="1130"/>
      <c r="L147" s="1130"/>
      <c r="M147" s="1130"/>
      <c r="N147" s="624"/>
      <c r="O147" s="1225"/>
      <c r="P147" s="1225"/>
      <c r="Q147" s="1225"/>
      <c r="R147" s="1225"/>
      <c r="S147" s="1226"/>
      <c r="T147" s="1127"/>
      <c r="U147" s="1128"/>
      <c r="V147" s="1128"/>
      <c r="W147" s="1128"/>
      <c r="X147" s="1128"/>
      <c r="Y147" s="1128"/>
      <c r="Z147" s="15"/>
      <c r="AA147" s="629" t="str">
        <f>IF('FRONT PAGE'!$A$1="www.fly-logics.com","JUL",0)</f>
        <v>JUL</v>
      </c>
      <c r="AB147" s="631"/>
      <c r="AC147" s="631"/>
      <c r="AD147" s="631"/>
      <c r="AE147" s="631"/>
      <c r="AF147" s="630" t="str">
        <f>IF(SUMIFS(LOGBOOK!$Y$5:$Y$1036129,LOGBOOK!$D$5:$D$1036129,F125,LOGBOOK!$AN$5:$AN$1036129,V125,LOGBOOK!$E$5:$E$1036129,L125,LOGBOOK!$AM$5:$AM$1036129,"JUL")=0," ",SUMIFS(LOGBOOK!$Y$5:$Y$1036129,LOGBOOK!$D$5:$D$1036129,F125,LOGBOOK!$AN$5:$AN$1036129,V125,LOGBOOK!$E$5:$E$1036129,L125,LOGBOOK!$AM$5:$AM$1036129,"JUL"))</f>
        <v xml:space="preserve"> </v>
      </c>
      <c r="AG147" s="625"/>
      <c r="AH147" s="625"/>
      <c r="AI147" s="625"/>
      <c r="AJ147" s="650" t="str">
        <f>IF(SUMIFS(LOGBOOK!$Z$5:$Z$1036129,LOGBOOK!$D$5:$D$1036129,F125,LOGBOOK!$AN$5:$AN$1036129,V125,LOGBOOK!$E$5:$E$1036129,L125,LOGBOOK!$AM$5:$AM$1036129,"JUL")=0," ",SUMIFS(LOGBOOK!$Z$5:$Z$1036129,LOGBOOK!$D$5:$D$1036129,F125,LOGBOOK!$AN$5:$AN$1036129,V125,LOGBOOK!$E$5:$E$1036129,L125,LOGBOOK!$AM$5:$AM$1036129,"JUL"))</f>
        <v xml:space="preserve"> </v>
      </c>
      <c r="AK147" s="651"/>
      <c r="AL147" s="651"/>
      <c r="AM147" s="651"/>
      <c r="AN147" s="630" t="str">
        <f>IF(SUMIFS(LOGBOOK!$AA$5:$AA$1036129,LOGBOOK!$D$5:$D$1036129,F125,LOGBOOK!$AN$5:$AN$1036129,V125,LOGBOOK!$E$5:$E$1036129,L125,LOGBOOK!$AM$5:$AM$1036129,"JUL")=0," ",SUMIFS(LOGBOOK!$AA$5:$AA$1036129,LOGBOOK!$D$5:$D$1036129,F125,LOGBOOK!$AN$5:$AN$1036129,V125,LOGBOOK!$E$5:$E$1036129,L125,LOGBOOK!$AM$5:$AM$1036129,"JUL"))</f>
        <v xml:space="preserve"> </v>
      </c>
      <c r="AO147" s="625"/>
      <c r="AP147" s="625"/>
      <c r="AQ147" s="625"/>
      <c r="AR147" s="623" t="str">
        <f>IF(SUMIFS(LOGBOOK!$AE$5:$AE$1036129,LOGBOOK!$D$5:$D$1036129,F125,LOGBOOK!$AN$5:$AN$1036129,V125,LOGBOOK!$E$5:$E$1036129,L125,LOGBOOK!$AM$5:$AM$1036129,"JUL")=0," ",SUMIFS(LOGBOOK!$AC$5:$AC$1036129,LOGBOOK!$D$5:$D$1036129,F125,LOGBOOK!$AN$5:$AN$1036129,V125,LOGBOOK!$E$5:$E$1036129,L125,LOGBOOK!$AM$5:$AM$1036129,"JUL"))</f>
        <v xml:space="preserve"> </v>
      </c>
      <c r="AS147" s="623"/>
      <c r="AT147" s="623"/>
      <c r="AU147" s="641" t="str">
        <f>IF(SUMIFS(LOGBOOK!$AF$5:$AF$1036129,LOGBOOK!$D$5:$D$1036129,F125,LOGBOOK!$AN$5:$AN$1036129,V125,LOGBOOK!$E$5:$E$1036129,L125,LOGBOOK!$AM$5:$AM$1036129,"JUL")=0," ",SUMIFS(LOGBOOK!$AF$5:$AF$1036129,LOGBOOK!$D$5:$D$1036129,F125,LOGBOOK!$AN$5:$AN$1036129,V125,LOGBOOK!$E$5:$E$1036129,L125,LOGBOOK!$AM$5:$AM$1036129,"JUL"))</f>
        <v xml:space="preserve"> </v>
      </c>
      <c r="AV147" s="642"/>
      <c r="AW147" s="642"/>
      <c r="AX147" s="643"/>
      <c r="AY147" s="637"/>
      <c r="AZ147" s="1225"/>
      <c r="BA147" s="1225"/>
      <c r="BB147" s="1225"/>
      <c r="BC147" s="1225"/>
      <c r="BD147" s="1226"/>
      <c r="BE147" s="1129"/>
      <c r="BF147" s="1130"/>
      <c r="BG147" s="1130"/>
      <c r="BH147" s="1130"/>
      <c r="BI147" s="1130"/>
      <c r="BJ147" s="1130"/>
      <c r="BK147" s="624"/>
      <c r="BL147" s="1225"/>
      <c r="BM147" s="1225"/>
      <c r="BN147" s="1225"/>
      <c r="BO147" s="1225"/>
      <c r="BP147" s="1226"/>
      <c r="BQ147" s="1127"/>
      <c r="BR147" s="1128"/>
      <c r="BS147" s="1128"/>
      <c r="BT147" s="1128"/>
      <c r="BU147" s="1128"/>
      <c r="BV147" s="1128"/>
      <c r="BW147" s="15"/>
      <c r="BX147" s="629" t="str">
        <f>IF('FRONT PAGE'!$A$1="www.fly-logics.com","JUL",0)</f>
        <v>JUL</v>
      </c>
      <c r="BY147" s="631"/>
      <c r="BZ147" s="631"/>
      <c r="CA147" s="631"/>
      <c r="CB147" s="631"/>
      <c r="CC147" s="630" t="str">
        <f>IF(SUMIFS(LOGBOOK!$Y$5:$Y$1036129,LOGBOOK!$D$5:$D$1036129,BC125,LOGBOOK!$AN$5:$AN$1036129,BS125,LOGBOOK!$E$5:$E$1036129,BI125,LOGBOOK!$AM$5:$AM$1036129,"JUL")=0," ",SUMIFS(LOGBOOK!$Y$5:$Y$1036129,LOGBOOK!$D$5:$D$1036129,BC125,LOGBOOK!$AN$5:$AN$1036129,BS125,LOGBOOK!$E$5:$E$1036129,BI125,LOGBOOK!$AM$5:$AM$1036129,"JUL"))</f>
        <v xml:space="preserve"> </v>
      </c>
      <c r="CD147" s="625"/>
      <c r="CE147" s="625"/>
      <c r="CF147" s="625"/>
      <c r="CG147" s="650" t="str">
        <f>IF(SUMIFS(LOGBOOK!$Z$5:$Z$1036129,LOGBOOK!$D$5:$D$1036129,BC125,LOGBOOK!$AN$5:$AN$1036129,BS125,LOGBOOK!$E$5:$E$1036129,BI125,LOGBOOK!$AM$5:$AM$1036129,"JUL")=0," ",SUMIFS(LOGBOOK!$Z$5:$Z$1036129,LOGBOOK!$D$5:$D$1036129,BC125,LOGBOOK!$AN$5:$AN$1036129,BS125,LOGBOOK!$E$5:$E$1036129,BI125,LOGBOOK!$AM$5:$AM$1036129,"JUL"))</f>
        <v xml:space="preserve"> </v>
      </c>
      <c r="CH147" s="651"/>
      <c r="CI147" s="651"/>
      <c r="CJ147" s="651"/>
      <c r="CK147" s="630" t="str">
        <f>IF(SUMIFS(LOGBOOK!$AA$5:$AA$1036129,LOGBOOK!$D$5:$D$1036129,BC125,LOGBOOK!$AN$5:$AN$1036129,BS125,LOGBOOK!$E$5:$E$1036129,BI125,LOGBOOK!$AM$5:$AM$1036129,"JUL")=0," ",SUMIFS(LOGBOOK!$AA$5:$AA$1036129,LOGBOOK!$D$5:$D$1036129,BC125,LOGBOOK!$AN$5:$AN$1036129,BS125,LOGBOOK!$E$5:$E$1036129,BI125,LOGBOOK!$AM$5:$AM$1036129,"JUL"))</f>
        <v xml:space="preserve"> </v>
      </c>
      <c r="CL147" s="625"/>
      <c r="CM147" s="625"/>
      <c r="CN147" s="625"/>
      <c r="CO147" s="623" t="str">
        <f>IF(SUMIFS(LOGBOOK!$AE$5:$AE$1036129,LOGBOOK!$D$5:$D$1036129,BC125,LOGBOOK!$AN$5:$AN$1036129,BS125,LOGBOOK!$E$5:$E$1036129,BI125,LOGBOOK!$AM$5:$AM$1036129,"JUL")=0," ",SUMIFS(LOGBOOK!$AC$5:$AC$1036129,LOGBOOK!$D$5:$D$1036129,BC125,LOGBOOK!$AN$5:$AN$1036129,BS125,LOGBOOK!$E$5:$E$1036129,BI125,LOGBOOK!$AM$5:$AM$1036129,"JUL"))</f>
        <v xml:space="preserve"> </v>
      </c>
      <c r="CP147" s="623"/>
      <c r="CQ147" s="623"/>
      <c r="CR147" s="641" t="str">
        <f>IF(SUMIFS(LOGBOOK!$AF$5:$AF$1036129,LOGBOOK!$D$5:$D$1036129,BC125,LOGBOOK!$AN$5:$AN$1036129,BS125,LOGBOOK!$E$5:$E$1036129,BI125,LOGBOOK!$AM$5:$AM$1036129,"JUL")=0," ",SUMIFS(LOGBOOK!$AF$5:$AF$1036129,LOGBOOK!$D$5:$D$1036129,BC125,LOGBOOK!$AN$5:$AN$1036129,BS125,LOGBOOK!$E$5:$E$1036129,BI125,LOGBOOK!$AM$5:$AM$1036129,"JUL"))</f>
        <v xml:space="preserve"> </v>
      </c>
      <c r="CS147" s="642"/>
      <c r="CT147" s="642"/>
      <c r="CU147" s="643"/>
      <c r="CV147" s="247"/>
      <c r="CW147" s="212"/>
      <c r="CX147" s="637"/>
      <c r="CY147" s="1225"/>
      <c r="CZ147" s="1225"/>
      <c r="DA147" s="1225"/>
      <c r="DB147" s="1225"/>
      <c r="DC147" s="1226"/>
      <c r="DD147" s="1129"/>
      <c r="DE147" s="1130"/>
      <c r="DF147" s="1130"/>
      <c r="DG147" s="1130"/>
      <c r="DH147" s="1130"/>
      <c r="DI147" s="1130"/>
      <c r="DJ147" s="624"/>
      <c r="DK147" s="1225"/>
      <c r="DL147" s="1225"/>
      <c r="DM147" s="1225"/>
      <c r="DN147" s="1225"/>
      <c r="DO147" s="1226"/>
      <c r="DP147" s="1127"/>
      <c r="DQ147" s="1128"/>
      <c r="DR147" s="1128"/>
      <c r="DS147" s="1128"/>
      <c r="DT147" s="1128"/>
      <c r="DU147" s="1128"/>
      <c r="DV147" s="15"/>
      <c r="DW147" s="629" t="str">
        <f>IF('FRONT PAGE'!$A$1="www.fly-logics.com","JUL",0)</f>
        <v>JUL</v>
      </c>
      <c r="DX147" s="631"/>
      <c r="DY147" s="631"/>
      <c r="DZ147" s="631"/>
      <c r="EA147" s="631"/>
      <c r="EB147" s="630" t="str">
        <f>IF(SUMIFS(LOGBOOK!$Y$5:$Y$1036129,LOGBOOK!$D$5:$D$1036129,DB125,LOGBOOK!$AN$5:$AN$1036129,DR125,LOGBOOK!$E$5:$E$1036129,DH125,LOGBOOK!$AM$5:$AM$1036129,"JUL")=0," ",SUMIFS(LOGBOOK!$Y$5:$Y$1036129,LOGBOOK!$D$5:$D$1036129,DB125,LOGBOOK!$AN$5:$AN$1036129,DR125,LOGBOOK!$E$5:$E$1036129,DH125,LOGBOOK!$AM$5:$AM$1036129,"JUL"))</f>
        <v xml:space="preserve"> </v>
      </c>
      <c r="EC147" s="625"/>
      <c r="ED147" s="625"/>
      <c r="EE147" s="625"/>
      <c r="EF147" s="650" t="str">
        <f>IF(SUMIFS(LOGBOOK!$Z$5:$Z$1036129,LOGBOOK!$D$5:$D$1036129,DB125,LOGBOOK!$AN$5:$AN$1036129,DR125,LOGBOOK!$E$5:$E$1036129,DH125,LOGBOOK!$AM$5:$AM$1036129,"JUL")=0," ",SUMIFS(LOGBOOK!$Z$5:$Z$1036129,LOGBOOK!$D$5:$D$1036129,DB125,LOGBOOK!$AN$5:$AN$1036129,DR125,LOGBOOK!$E$5:$E$1036129,DH125,LOGBOOK!$AM$5:$AM$1036129,"JUL"))</f>
        <v xml:space="preserve"> </v>
      </c>
      <c r="EG147" s="651"/>
      <c r="EH147" s="651"/>
      <c r="EI147" s="651"/>
      <c r="EJ147" s="630" t="str">
        <f>IF(SUMIFS(LOGBOOK!$AA$5:$AA$1036129,LOGBOOK!$D$5:$D$1036129,DB125,LOGBOOK!$AN$5:$AN$1036129,DR125,LOGBOOK!$E$5:$E$1036129,DH125,LOGBOOK!$AM$5:$AM$1036129,"JUL")=0," ",SUMIFS(LOGBOOK!$AA$5:$AA$1036129,LOGBOOK!$D$5:$D$1036129,DB125,LOGBOOK!$AN$5:$AN$1036129,DR125,LOGBOOK!$E$5:$E$1036129,DH125,LOGBOOK!$AM$5:$AM$1036129,"JUL"))</f>
        <v xml:space="preserve"> </v>
      </c>
      <c r="EK147" s="625"/>
      <c r="EL147" s="625"/>
      <c r="EM147" s="625"/>
      <c r="EN147" s="623" t="str">
        <f>IF(SUMIFS(LOGBOOK!$AE$5:$AE$1036129,LOGBOOK!$D$5:$D$1036129,DB125,LOGBOOK!$AN$5:$AN$1036129,DR125,LOGBOOK!$E$5:$E$1036129,DH125,LOGBOOK!$AM$5:$AM$1036129,"JUL")=0," ",SUMIFS(LOGBOOK!$AC$5:$AC$1036129,LOGBOOK!$D$5:$D$1036129,DB125,LOGBOOK!$AN$5:$AN$1036129,DR125,LOGBOOK!$E$5:$E$1036129,DH125,LOGBOOK!$AM$5:$AM$1036129,"JUL"))</f>
        <v xml:space="preserve"> </v>
      </c>
      <c r="EO147" s="623"/>
      <c r="EP147" s="623"/>
      <c r="EQ147" s="641" t="str">
        <f>IF(SUMIFS(LOGBOOK!$AF$5:$AF$1036129,LOGBOOK!$D$5:$D$1036129,DB125,LOGBOOK!$AN$5:$AN$1036129,DR125,LOGBOOK!$E$5:$E$1036129,DH125,LOGBOOK!$AM$5:$AM$1036129,"JUL")=0," ",SUMIFS(LOGBOOK!$AF$5:$AF$1036129,LOGBOOK!$D$5:$D$1036129,DB125,LOGBOOK!$AN$5:$AN$1036129,DR125,LOGBOOK!$E$5:$E$1036129,DH125,LOGBOOK!$AM$5:$AM$1036129,"JUL"))</f>
        <v xml:space="preserve"> </v>
      </c>
      <c r="ER147" s="642"/>
      <c r="ES147" s="642"/>
      <c r="ET147" s="643"/>
      <c r="EU147" s="637"/>
      <c r="EV147" s="1225"/>
      <c r="EW147" s="1225"/>
      <c r="EX147" s="1225"/>
      <c r="EY147" s="1225"/>
      <c r="EZ147" s="1226"/>
      <c r="FA147" s="1129"/>
      <c r="FB147" s="1130"/>
      <c r="FC147" s="1130"/>
      <c r="FD147" s="1130"/>
      <c r="FE147" s="1130"/>
      <c r="FF147" s="1130"/>
      <c r="FG147" s="624"/>
      <c r="FH147" s="1225"/>
      <c r="FI147" s="1225"/>
      <c r="FJ147" s="1225"/>
      <c r="FK147" s="1225"/>
      <c r="FL147" s="1226"/>
      <c r="FM147" s="1127"/>
      <c r="FN147" s="1128"/>
      <c r="FO147" s="1128"/>
      <c r="FP147" s="1128"/>
      <c r="FQ147" s="1128"/>
      <c r="FR147" s="1128"/>
      <c r="FS147" s="15"/>
      <c r="FT147" s="629" t="str">
        <f>IF('FRONT PAGE'!$A$1="www.fly-logics.com","JUL",0)</f>
        <v>JUL</v>
      </c>
      <c r="FU147" s="631"/>
      <c r="FV147" s="631"/>
      <c r="FW147" s="631"/>
      <c r="FX147" s="631"/>
      <c r="FY147" s="630" t="str">
        <f>IF(SUMIFS(LOGBOOK!$Y$5:$Y$1036129,LOGBOOK!$D$5:$D$1036129,EY125,LOGBOOK!$AN$5:$AN$1036129,FO125,LOGBOOK!$E$5:$E$1036129,FE125,LOGBOOK!$AM$5:$AM$1036129,"JUL")=0," ",SUMIFS(LOGBOOK!$Y$5:$Y$1036129,LOGBOOK!$D$5:$D$1036129,EY125,LOGBOOK!$AN$5:$AN$1036129,FO125,LOGBOOK!$E$5:$E$1036129,FE125,LOGBOOK!$AM$5:$AM$1036129,"JUL"))</f>
        <v xml:space="preserve"> </v>
      </c>
      <c r="FZ147" s="625"/>
      <c r="GA147" s="625"/>
      <c r="GB147" s="625"/>
      <c r="GC147" s="650" t="str">
        <f>IF(SUMIFS(LOGBOOK!$Z$5:$Z$1036129,LOGBOOK!$D$5:$D$1036129,EY125,LOGBOOK!$AN$5:$AN$1036129,FO125,LOGBOOK!$E$5:$E$1036129,FE125,LOGBOOK!$AM$5:$AM$1036129,"JUL")=0," ",SUMIFS(LOGBOOK!$Z$5:$Z$1036129,LOGBOOK!$D$5:$D$1036129,EY125,LOGBOOK!$AN$5:$AN$1036129,FO125,LOGBOOK!$E$5:$E$1036129,FE125,LOGBOOK!$AM$5:$AM$1036129,"JUL"))</f>
        <v xml:space="preserve"> </v>
      </c>
      <c r="GD147" s="651"/>
      <c r="GE147" s="651"/>
      <c r="GF147" s="651"/>
      <c r="GG147" s="630" t="str">
        <f>IF(SUMIFS(LOGBOOK!$AA$5:$AA$1036129,LOGBOOK!$D$5:$D$1036129,EY125,LOGBOOK!$AN$5:$AN$1036129,FO125,LOGBOOK!$E$5:$E$1036129,FE125,LOGBOOK!$AM$5:$AM$1036129,"JUL")=0," ",SUMIFS(LOGBOOK!$AA$5:$AA$1036129,LOGBOOK!$D$5:$D$1036129,EY125,LOGBOOK!$AN$5:$AN$1036129,FO125,LOGBOOK!$E$5:$E$1036129,FE125,LOGBOOK!$AM$5:$AM$1036129,"JUL"))</f>
        <v xml:space="preserve"> </v>
      </c>
      <c r="GH147" s="625"/>
      <c r="GI147" s="625"/>
      <c r="GJ147" s="625"/>
      <c r="GK147" s="623" t="str">
        <f>IF(SUMIFS(LOGBOOK!$AE$5:$AE$1036129,LOGBOOK!$D$5:$D$1036129,EY125,LOGBOOK!$AN$5:$AN$1036129,FO125,LOGBOOK!$E$5:$E$1036129,FE125,LOGBOOK!$AM$5:$AM$1036129,"JUL")=0," ",SUMIFS(LOGBOOK!$AC$5:$AC$1036129,LOGBOOK!$D$5:$D$1036129,EY125,LOGBOOK!$AN$5:$AN$1036129,FO125,LOGBOOK!$E$5:$E$1036129,FE125,LOGBOOK!$AM$5:$AM$1036129,"JUL"))</f>
        <v xml:space="preserve"> </v>
      </c>
      <c r="GL147" s="623"/>
      <c r="GM147" s="623"/>
      <c r="GN147" s="641" t="str">
        <f>IF(SUMIFS(LOGBOOK!$AF$5:$AF$1036129,LOGBOOK!$D$5:$D$1036129,EY125,LOGBOOK!$AN$5:$AN$1036129,FO125,LOGBOOK!$E$5:$E$1036129,FE125,LOGBOOK!$AM$5:$AM$1036129,"JUL")=0," ",SUMIFS(LOGBOOK!$AF$5:$AF$1036129,LOGBOOK!$D$5:$D$1036129,EY125,LOGBOOK!$AN$5:$AN$1036129,FO125,LOGBOOK!$E$5:$E$1036129,FE125,LOGBOOK!$AM$5:$AM$1036129,"JUL"))</f>
        <v xml:space="preserve"> </v>
      </c>
      <c r="GO147" s="642"/>
      <c r="GP147" s="642"/>
      <c r="GQ147" s="643"/>
      <c r="GR147" s="6"/>
    </row>
    <row r="148" spans="1:200" ht="3" customHeight="1" x14ac:dyDescent="0.25">
      <c r="A148" s="212"/>
      <c r="B148" s="637"/>
      <c r="C148" s="624"/>
      <c r="D148" s="624"/>
      <c r="E148" s="624"/>
      <c r="F148" s="624"/>
      <c r="G148" s="624"/>
      <c r="H148" s="624"/>
      <c r="I148" s="624"/>
      <c r="J148" s="624"/>
      <c r="K148" s="624"/>
      <c r="L148" s="624"/>
      <c r="M148" s="624"/>
      <c r="N148" s="624"/>
      <c r="O148" s="624"/>
      <c r="P148" s="624"/>
      <c r="Q148" s="624"/>
      <c r="R148" s="624"/>
      <c r="S148" s="624"/>
      <c r="T148" s="624"/>
      <c r="U148" s="624"/>
      <c r="V148" s="624"/>
      <c r="W148" s="624"/>
      <c r="X148" s="624"/>
      <c r="Y148" s="624"/>
      <c r="Z148" s="15"/>
      <c r="AA148" s="631"/>
      <c r="AB148" s="631"/>
      <c r="AC148" s="631"/>
      <c r="AD148" s="631"/>
      <c r="AE148" s="631"/>
      <c r="AF148" s="625"/>
      <c r="AG148" s="632"/>
      <c r="AH148" s="632"/>
      <c r="AI148" s="625"/>
      <c r="AJ148" s="625"/>
      <c r="AK148" s="632"/>
      <c r="AL148" s="632"/>
      <c r="AM148" s="625"/>
      <c r="AN148" s="625"/>
      <c r="AO148" s="632"/>
      <c r="AP148" s="632"/>
      <c r="AQ148" s="625"/>
      <c r="AR148" s="623"/>
      <c r="AS148" s="623"/>
      <c r="AT148" s="623"/>
      <c r="AU148" s="633"/>
      <c r="AV148" s="634"/>
      <c r="AW148" s="633"/>
      <c r="AX148" s="643"/>
      <c r="AY148" s="637"/>
      <c r="AZ148" s="624"/>
      <c r="BA148" s="624"/>
      <c r="BB148" s="624"/>
      <c r="BC148" s="624"/>
      <c r="BD148" s="624"/>
      <c r="BE148" s="624"/>
      <c r="BF148" s="624"/>
      <c r="BG148" s="624"/>
      <c r="BH148" s="624"/>
      <c r="BI148" s="624"/>
      <c r="BJ148" s="624"/>
      <c r="BK148" s="624"/>
      <c r="BL148" s="624"/>
      <c r="BM148" s="624"/>
      <c r="BN148" s="624"/>
      <c r="BO148" s="624"/>
      <c r="BP148" s="624"/>
      <c r="BQ148" s="624"/>
      <c r="BR148" s="624"/>
      <c r="BS148" s="624"/>
      <c r="BT148" s="624"/>
      <c r="BU148" s="624"/>
      <c r="BV148" s="624"/>
      <c r="BW148" s="15"/>
      <c r="BX148" s="631"/>
      <c r="BY148" s="631"/>
      <c r="BZ148" s="631"/>
      <c r="CA148" s="631"/>
      <c r="CB148" s="631"/>
      <c r="CC148" s="625"/>
      <c r="CD148" s="632"/>
      <c r="CE148" s="632"/>
      <c r="CF148" s="625"/>
      <c r="CG148" s="625"/>
      <c r="CH148" s="632"/>
      <c r="CI148" s="632"/>
      <c r="CJ148" s="625"/>
      <c r="CK148" s="625"/>
      <c r="CL148" s="632"/>
      <c r="CM148" s="632"/>
      <c r="CN148" s="625"/>
      <c r="CO148" s="623"/>
      <c r="CP148" s="623"/>
      <c r="CQ148" s="623"/>
      <c r="CR148" s="633"/>
      <c r="CS148" s="634"/>
      <c r="CT148" s="633"/>
      <c r="CU148" s="643"/>
      <c r="CV148" s="247"/>
      <c r="CW148" s="212"/>
      <c r="CX148" s="637"/>
      <c r="CY148" s="624"/>
      <c r="CZ148" s="624"/>
      <c r="DA148" s="624"/>
      <c r="DB148" s="624"/>
      <c r="DC148" s="624"/>
      <c r="DD148" s="624"/>
      <c r="DE148" s="624"/>
      <c r="DF148" s="624"/>
      <c r="DG148" s="624"/>
      <c r="DH148" s="624"/>
      <c r="DI148" s="624"/>
      <c r="DJ148" s="624"/>
      <c r="DK148" s="624"/>
      <c r="DL148" s="624"/>
      <c r="DM148" s="624"/>
      <c r="DN148" s="624"/>
      <c r="DO148" s="624"/>
      <c r="DP148" s="624"/>
      <c r="DQ148" s="624"/>
      <c r="DR148" s="624"/>
      <c r="DS148" s="624"/>
      <c r="DT148" s="624"/>
      <c r="DU148" s="624"/>
      <c r="DV148" s="15"/>
      <c r="DW148" s="631"/>
      <c r="DX148" s="631"/>
      <c r="DY148" s="631"/>
      <c r="DZ148" s="631"/>
      <c r="EA148" s="631"/>
      <c r="EB148" s="625"/>
      <c r="EC148" s="632"/>
      <c r="ED148" s="632"/>
      <c r="EE148" s="625"/>
      <c r="EF148" s="625"/>
      <c r="EG148" s="632"/>
      <c r="EH148" s="632"/>
      <c r="EI148" s="625"/>
      <c r="EJ148" s="625"/>
      <c r="EK148" s="632"/>
      <c r="EL148" s="632"/>
      <c r="EM148" s="625"/>
      <c r="EN148" s="623"/>
      <c r="EO148" s="623"/>
      <c r="EP148" s="623"/>
      <c r="EQ148" s="633"/>
      <c r="ER148" s="634"/>
      <c r="ES148" s="633"/>
      <c r="ET148" s="643"/>
      <c r="EU148" s="637"/>
      <c r="EV148" s="624"/>
      <c r="EW148" s="624"/>
      <c r="EX148" s="624"/>
      <c r="EY148" s="624"/>
      <c r="EZ148" s="624"/>
      <c r="FA148" s="624"/>
      <c r="FB148" s="624"/>
      <c r="FC148" s="624"/>
      <c r="FD148" s="624"/>
      <c r="FE148" s="624"/>
      <c r="FF148" s="624"/>
      <c r="FG148" s="624"/>
      <c r="FH148" s="624"/>
      <c r="FI148" s="624"/>
      <c r="FJ148" s="624"/>
      <c r="FK148" s="624"/>
      <c r="FL148" s="624"/>
      <c r="FM148" s="624"/>
      <c r="FN148" s="624"/>
      <c r="FO148" s="624"/>
      <c r="FP148" s="624"/>
      <c r="FQ148" s="624"/>
      <c r="FR148" s="624"/>
      <c r="FS148" s="15"/>
      <c r="FT148" s="631"/>
      <c r="FU148" s="631"/>
      <c r="FV148" s="631"/>
      <c r="FW148" s="631"/>
      <c r="FX148" s="631"/>
      <c r="FY148" s="625"/>
      <c r="FZ148" s="632"/>
      <c r="GA148" s="632"/>
      <c r="GB148" s="625"/>
      <c r="GC148" s="625"/>
      <c r="GD148" s="632"/>
      <c r="GE148" s="632"/>
      <c r="GF148" s="625"/>
      <c r="GG148" s="625"/>
      <c r="GH148" s="632"/>
      <c r="GI148" s="632"/>
      <c r="GJ148" s="625"/>
      <c r="GK148" s="623"/>
      <c r="GL148" s="623"/>
      <c r="GM148" s="623"/>
      <c r="GN148" s="633"/>
      <c r="GO148" s="634"/>
      <c r="GP148" s="633"/>
      <c r="GQ148" s="643"/>
      <c r="GR148" s="6"/>
    </row>
    <row r="149" spans="1:200" ht="10.5" customHeight="1" x14ac:dyDescent="0.25">
      <c r="A149" s="212"/>
      <c r="B149" s="637"/>
      <c r="C149" s="1218" t="str">
        <f>IF('FRONT PAGE'!$A$1="www.fly-logics.com","CROSS C.",0)</f>
        <v>CROSS C.</v>
      </c>
      <c r="D149" s="1225"/>
      <c r="E149" s="1225"/>
      <c r="F149" s="1225"/>
      <c r="G149" s="1226"/>
      <c r="H149" s="1129" t="str">
        <f>IF(SUMIFS(LOGBOOK!$W$5:$W$1036129,LOGBOOK!$D$5:$D$1036129,F125,LOGBOOK!$AN$5:$AN$1036129,V125,LOGBOOK!$E$5:$E$1036129,L125)=0," ",SUMIFS(LOGBOOK!$W$5:$W$1036129,LOGBOOK!$D$5:$D$1036129,F125,LOGBOOK!$AN$5:$AN$1036129,V125,LOGBOOK!$E$5:$E$1036129,L125))</f>
        <v xml:space="preserve"> </v>
      </c>
      <c r="I149" s="1130" t="str">
        <f t="shared" ref="I149" si="44">H149</f>
        <v xml:space="preserve"> </v>
      </c>
      <c r="J149" s="1130"/>
      <c r="K149" s="1130"/>
      <c r="L149" s="1130"/>
      <c r="M149" s="1130"/>
      <c r="N149" s="643"/>
      <c r="O149" s="644" t="s">
        <v>63</v>
      </c>
      <c r="P149" s="644"/>
      <c r="Q149" s="644"/>
      <c r="R149" s="644"/>
      <c r="S149" s="644"/>
      <c r="T149" s="644"/>
      <c r="U149" s="644"/>
      <c r="V149" s="644"/>
      <c r="W149" s="644"/>
      <c r="X149" s="644"/>
      <c r="Y149" s="645"/>
      <c r="Z149" s="15"/>
      <c r="AA149" s="631"/>
      <c r="AB149" s="631"/>
      <c r="AC149" s="631"/>
      <c r="AD149" s="631"/>
      <c r="AE149" s="631"/>
      <c r="AF149" s="625"/>
      <c r="AG149" s="625"/>
      <c r="AH149" s="625"/>
      <c r="AI149" s="625"/>
      <c r="AJ149" s="625"/>
      <c r="AK149" s="625"/>
      <c r="AL149" s="625"/>
      <c r="AM149" s="625"/>
      <c r="AN149" s="625"/>
      <c r="AO149" s="625"/>
      <c r="AP149" s="625"/>
      <c r="AQ149" s="625"/>
      <c r="AR149" s="623"/>
      <c r="AS149" s="623"/>
      <c r="AT149" s="623"/>
      <c r="AU149" s="633"/>
      <c r="AV149" s="633"/>
      <c r="AW149" s="633"/>
      <c r="AX149" s="643"/>
      <c r="AY149" s="637"/>
      <c r="AZ149" s="1218" t="str">
        <f>IF('FRONT PAGE'!$A$1="www.fly-logics.com","CROSS C.",0)</f>
        <v>CROSS C.</v>
      </c>
      <c r="BA149" s="1225"/>
      <c r="BB149" s="1225"/>
      <c r="BC149" s="1225"/>
      <c r="BD149" s="1226"/>
      <c r="BE149" s="1129" t="str">
        <f>IF(SUMIFS(LOGBOOK!$W$5:$W$1036129,LOGBOOK!$D$5:$D$1036129,BC125,LOGBOOK!$AN$5:$AN$1036129,BS125,LOGBOOK!$E$5:$E$1036129,BI125)=0," ",SUMIFS(LOGBOOK!$W$5:$W$1036129,LOGBOOK!$D$5:$D$1036129,BC125,LOGBOOK!$AN$5:$AN$1036129,BS125,LOGBOOK!$E$5:$E$1036129,BI125))</f>
        <v xml:space="preserve"> </v>
      </c>
      <c r="BF149" s="1130" t="str">
        <f t="shared" ref="BF149" si="45">BE149</f>
        <v xml:space="preserve"> </v>
      </c>
      <c r="BG149" s="1130"/>
      <c r="BH149" s="1130"/>
      <c r="BI149" s="1130"/>
      <c r="BJ149" s="1130"/>
      <c r="BK149" s="643"/>
      <c r="BL149" s="644" t="s">
        <v>63</v>
      </c>
      <c r="BM149" s="644"/>
      <c r="BN149" s="644"/>
      <c r="BO149" s="644"/>
      <c r="BP149" s="644"/>
      <c r="BQ149" s="644"/>
      <c r="BR149" s="644"/>
      <c r="BS149" s="644"/>
      <c r="BT149" s="644"/>
      <c r="BU149" s="644"/>
      <c r="BV149" s="645"/>
      <c r="BW149" s="15"/>
      <c r="BX149" s="631"/>
      <c r="BY149" s="631"/>
      <c r="BZ149" s="631"/>
      <c r="CA149" s="631"/>
      <c r="CB149" s="631"/>
      <c r="CC149" s="625"/>
      <c r="CD149" s="625"/>
      <c r="CE149" s="625"/>
      <c r="CF149" s="625"/>
      <c r="CG149" s="625"/>
      <c r="CH149" s="625"/>
      <c r="CI149" s="625"/>
      <c r="CJ149" s="625"/>
      <c r="CK149" s="625"/>
      <c r="CL149" s="625"/>
      <c r="CM149" s="625"/>
      <c r="CN149" s="625"/>
      <c r="CO149" s="623"/>
      <c r="CP149" s="623"/>
      <c r="CQ149" s="623"/>
      <c r="CR149" s="633"/>
      <c r="CS149" s="633"/>
      <c r="CT149" s="633"/>
      <c r="CU149" s="643"/>
      <c r="CV149" s="247"/>
      <c r="CW149" s="212"/>
      <c r="CX149" s="637"/>
      <c r="CY149" s="1218" t="str">
        <f>IF('FRONT PAGE'!$A$1="www.fly-logics.com","CROSS C.",0)</f>
        <v>CROSS C.</v>
      </c>
      <c r="CZ149" s="1225"/>
      <c r="DA149" s="1225"/>
      <c r="DB149" s="1225"/>
      <c r="DC149" s="1226"/>
      <c r="DD149" s="1129" t="str">
        <f>IF(SUMIFS(LOGBOOK!$W$5:$W$1036129,LOGBOOK!$D$5:$D$1036129,DB125,LOGBOOK!$AN$5:$AN$1036129,DR125,LOGBOOK!$E$5:$E$1036129,DH125)=0," ",SUMIFS(LOGBOOK!$W$5:$W$1036129,LOGBOOK!$D$5:$D$1036129,DB125,LOGBOOK!$AN$5:$AN$1036129,DR125,LOGBOOK!$E$5:$E$1036129,DH125))</f>
        <v xml:space="preserve"> </v>
      </c>
      <c r="DE149" s="1130" t="str">
        <f t="shared" ref="DE149" si="46">DD149</f>
        <v xml:space="preserve"> </v>
      </c>
      <c r="DF149" s="1130"/>
      <c r="DG149" s="1130"/>
      <c r="DH149" s="1130"/>
      <c r="DI149" s="1130"/>
      <c r="DJ149" s="643"/>
      <c r="DK149" s="644" t="s">
        <v>63</v>
      </c>
      <c r="DL149" s="644"/>
      <c r="DM149" s="644"/>
      <c r="DN149" s="644"/>
      <c r="DO149" s="644"/>
      <c r="DP149" s="644"/>
      <c r="DQ149" s="644"/>
      <c r="DR149" s="644"/>
      <c r="DS149" s="644"/>
      <c r="DT149" s="644"/>
      <c r="DU149" s="645"/>
      <c r="DV149" s="15"/>
      <c r="DW149" s="631"/>
      <c r="DX149" s="631"/>
      <c r="DY149" s="631"/>
      <c r="DZ149" s="631"/>
      <c r="EA149" s="631"/>
      <c r="EB149" s="625"/>
      <c r="EC149" s="625"/>
      <c r="ED149" s="625"/>
      <c r="EE149" s="625"/>
      <c r="EF149" s="625"/>
      <c r="EG149" s="625"/>
      <c r="EH149" s="625"/>
      <c r="EI149" s="625"/>
      <c r="EJ149" s="625"/>
      <c r="EK149" s="625"/>
      <c r="EL149" s="625"/>
      <c r="EM149" s="625"/>
      <c r="EN149" s="623"/>
      <c r="EO149" s="623"/>
      <c r="EP149" s="623"/>
      <c r="EQ149" s="633"/>
      <c r="ER149" s="633"/>
      <c r="ES149" s="633"/>
      <c r="ET149" s="643"/>
      <c r="EU149" s="637"/>
      <c r="EV149" s="1218" t="str">
        <f>IF('FRONT PAGE'!$A$1="www.fly-logics.com","CROSS C.",0)</f>
        <v>CROSS C.</v>
      </c>
      <c r="EW149" s="1225"/>
      <c r="EX149" s="1225"/>
      <c r="EY149" s="1225"/>
      <c r="EZ149" s="1226"/>
      <c r="FA149" s="1129" t="str">
        <f>IF(SUMIFS(LOGBOOK!$W$5:$W$1036129,LOGBOOK!$D$5:$D$1036129,EY125,LOGBOOK!$AN$5:$AN$1036129,FO125,LOGBOOK!$E$5:$E$1036129,FE125)=0," ",SUMIFS(LOGBOOK!$W$5:$W$1036129,LOGBOOK!$D$5:$D$1036129,EY125,LOGBOOK!$AN$5:$AN$1036129,FO125,LOGBOOK!$E$5:$E$1036129,FE125))</f>
        <v xml:space="preserve"> </v>
      </c>
      <c r="FB149" s="1130" t="str">
        <f t="shared" ref="FB149" si="47">FA149</f>
        <v xml:space="preserve"> </v>
      </c>
      <c r="FC149" s="1130"/>
      <c r="FD149" s="1130"/>
      <c r="FE149" s="1130"/>
      <c r="FF149" s="1130"/>
      <c r="FG149" s="643"/>
      <c r="FH149" s="644" t="s">
        <v>63</v>
      </c>
      <c r="FI149" s="644"/>
      <c r="FJ149" s="644"/>
      <c r="FK149" s="644"/>
      <c r="FL149" s="644"/>
      <c r="FM149" s="644"/>
      <c r="FN149" s="644"/>
      <c r="FO149" s="644"/>
      <c r="FP149" s="644"/>
      <c r="FQ149" s="644"/>
      <c r="FR149" s="645"/>
      <c r="FS149" s="15"/>
      <c r="FT149" s="631"/>
      <c r="FU149" s="631"/>
      <c r="FV149" s="631"/>
      <c r="FW149" s="631"/>
      <c r="FX149" s="631"/>
      <c r="FY149" s="625"/>
      <c r="FZ149" s="625"/>
      <c r="GA149" s="625"/>
      <c r="GB149" s="625"/>
      <c r="GC149" s="625"/>
      <c r="GD149" s="625"/>
      <c r="GE149" s="625"/>
      <c r="GF149" s="625"/>
      <c r="GG149" s="625"/>
      <c r="GH149" s="625"/>
      <c r="GI149" s="625"/>
      <c r="GJ149" s="625"/>
      <c r="GK149" s="623"/>
      <c r="GL149" s="623"/>
      <c r="GM149" s="623"/>
      <c r="GN149" s="633"/>
      <c r="GO149" s="633"/>
      <c r="GP149" s="633"/>
      <c r="GQ149" s="643"/>
      <c r="GR149" s="6"/>
    </row>
    <row r="150" spans="1:200" ht="8.85" customHeight="1" x14ac:dyDescent="0.25">
      <c r="A150" s="212"/>
      <c r="B150" s="637"/>
      <c r="C150" s="1225"/>
      <c r="D150" s="1225"/>
      <c r="E150" s="1225"/>
      <c r="F150" s="1225"/>
      <c r="G150" s="1226"/>
      <c r="H150" s="1129"/>
      <c r="I150" s="1130"/>
      <c r="J150" s="1130"/>
      <c r="K150" s="1130"/>
      <c r="L150" s="1130"/>
      <c r="M150" s="1130"/>
      <c r="N150" s="643"/>
      <c r="O150" s="646"/>
      <c r="P150" s="646"/>
      <c r="Q150" s="646"/>
      <c r="R150" s="646"/>
      <c r="S150" s="646"/>
      <c r="T150" s="646"/>
      <c r="U150" s="646"/>
      <c r="V150" s="646"/>
      <c r="W150" s="646"/>
      <c r="X150" s="646"/>
      <c r="Y150" s="647"/>
      <c r="Z150" s="15"/>
      <c r="AA150" s="629" t="str">
        <f>IF('FRONT PAGE'!$A$1="www.fly-logics.com","AUG",0)</f>
        <v>AUG</v>
      </c>
      <c r="AB150" s="631"/>
      <c r="AC150" s="631"/>
      <c r="AD150" s="631"/>
      <c r="AE150" s="631"/>
      <c r="AF150" s="630" t="str">
        <f>IF(SUMIFS(LOGBOOK!$Y$5:$Y$1036129,LOGBOOK!$D$5:$D$1036129,F125,LOGBOOK!$AN$5:$AN$1036129,V125,LOGBOOK!$E$5:$E$1036129,L125,LOGBOOK!$AM$5:$AM$1036129,"AGO")=0," ",SUMIFS(LOGBOOK!$Y$5:$Y$1036129,LOGBOOK!$D$5:$D$1036129,F125,LOGBOOK!$AN$5:$AN$1036129,V125,LOGBOOK!$E$5:$E$1036129,L125,LOGBOOK!$AM$5:$AM$1036129,"AGO"))</f>
        <v xml:space="preserve"> </v>
      </c>
      <c r="AG150" s="625"/>
      <c r="AH150" s="625"/>
      <c r="AI150" s="625"/>
      <c r="AJ150" s="630" t="str">
        <f>IF(SUMIFS(LOGBOOK!$Z$5:$Z$1036129,LOGBOOK!$D$5:$D$1036129,F125,LOGBOOK!$AN$5:$AN$1036129,V125,LOGBOOK!$E$5:$E$1036129,L125,LOGBOOK!$AM$5:$AM$1036129,"AGO")=0," ",SUMIFS(LOGBOOK!$Z$5:$Z$1036129,LOGBOOK!$D$5:$D$1036129,F125,LOGBOOK!$AN$5:$AN$1036129,V125,LOGBOOK!$E$5:$E$1036129,L125,LOGBOOK!$AM$5:$AM$1036129,"AGO"))</f>
        <v xml:space="preserve"> </v>
      </c>
      <c r="AK150" s="625"/>
      <c r="AL150" s="625"/>
      <c r="AM150" s="625"/>
      <c r="AN150" s="630" t="str">
        <f>IF(SUMIFS(LOGBOOK!$AA$5:$AA$1036129,LOGBOOK!$D$5:$D$1036129,F125,LOGBOOK!$AN$5:$AN$1036129,V125,LOGBOOK!$E$5:$E$1036129,L125,LOGBOOK!$AM$5:$AM$1036129,"AGO")=0," ",SUMIFS(LOGBOOK!$AA$5:$AA$1036129,LOGBOOK!$D$5:$D$1036129,F125,LOGBOOK!$AN$5:$AN$1036129,V125,LOGBOOK!$E$5:$E$1036129,L125,LOGBOOK!$AM$5:$AM$1036129,"AGO"))</f>
        <v xml:space="preserve"> </v>
      </c>
      <c r="AO150" s="625"/>
      <c r="AP150" s="625"/>
      <c r="AQ150" s="625"/>
      <c r="AR150" s="623" t="str">
        <f>IF(SUMIFS(LOGBOOK!$AE$5:$AE$1036129,LOGBOOK!$D$5:$D$1036129,F125,LOGBOOK!$AN$5:$AN$1036129,V125,LOGBOOK!$E$5:$E$1036129,L125,LOGBOOK!$AM$5:$AM$1036129,"AGO")=0," ",SUMIFS(LOGBOOK!$AC$5:$AC$1036129,LOGBOOK!$D$5:$D$1036129,F125,LOGBOOK!$AN$5:$AN$1036129,V125,LOGBOOK!$E$5:$E$1036129,L125,LOGBOOK!$AM$5:$AM$1036129,"AGO"))</f>
        <v xml:space="preserve"> </v>
      </c>
      <c r="AS150" s="623"/>
      <c r="AT150" s="623"/>
      <c r="AU150" s="623" t="str">
        <f>IF(SUMIFS(LOGBOOK!$AF$5:$AF$1036129,LOGBOOK!$D$5:$D$1036129,F125,LOGBOOK!$AN$5:$AN$1036129,V125,LOGBOOK!$E$5:$E$1036129,L125,LOGBOOK!$AM$5:$AM$1036129,"AGO")=0," ",SUMIFS(LOGBOOK!$AF$5:$AF$1036129,LOGBOOK!$D$5:$D$1036129,F125,LOGBOOK!$AN$5:$AN$1036129,V125,LOGBOOK!$E$5:$E$1036129,L125,LOGBOOK!$AM$5:$AM$1036129,"AGO"))</f>
        <v xml:space="preserve"> </v>
      </c>
      <c r="AV150" s="633"/>
      <c r="AW150" s="633"/>
      <c r="AX150" s="643"/>
      <c r="AY150" s="637"/>
      <c r="AZ150" s="1225"/>
      <c r="BA150" s="1225"/>
      <c r="BB150" s="1225"/>
      <c r="BC150" s="1225"/>
      <c r="BD150" s="1226"/>
      <c r="BE150" s="1129"/>
      <c r="BF150" s="1130"/>
      <c r="BG150" s="1130"/>
      <c r="BH150" s="1130"/>
      <c r="BI150" s="1130"/>
      <c r="BJ150" s="1130"/>
      <c r="BK150" s="643"/>
      <c r="BL150" s="646"/>
      <c r="BM150" s="646"/>
      <c r="BN150" s="646"/>
      <c r="BO150" s="646"/>
      <c r="BP150" s="646"/>
      <c r="BQ150" s="646"/>
      <c r="BR150" s="646"/>
      <c r="BS150" s="646"/>
      <c r="BT150" s="646"/>
      <c r="BU150" s="646"/>
      <c r="BV150" s="647"/>
      <c r="BW150" s="15"/>
      <c r="BX150" s="629" t="str">
        <f>IF('FRONT PAGE'!$A$1="www.fly-logics.com","AUG",0)</f>
        <v>AUG</v>
      </c>
      <c r="BY150" s="631"/>
      <c r="BZ150" s="631"/>
      <c r="CA150" s="631"/>
      <c r="CB150" s="631"/>
      <c r="CC150" s="630" t="str">
        <f>IF(SUMIFS(LOGBOOK!$Y$5:$Y$1036129,LOGBOOK!$D$5:$D$1036129,BC125,LOGBOOK!$AN$5:$AN$1036129,BS125,LOGBOOK!$E$5:$E$1036129,BI125,LOGBOOK!$AM$5:$AM$1036129,"AGO")=0," ",SUMIFS(LOGBOOK!$Y$5:$Y$1036129,LOGBOOK!$D$5:$D$1036129,BC125,LOGBOOK!$AN$5:$AN$1036129,BS125,LOGBOOK!$E$5:$E$1036129,BI125,LOGBOOK!$AM$5:$AM$1036129,"AGO"))</f>
        <v xml:space="preserve"> </v>
      </c>
      <c r="CD150" s="625"/>
      <c r="CE150" s="625"/>
      <c r="CF150" s="625"/>
      <c r="CG150" s="630" t="str">
        <f>IF(SUMIFS(LOGBOOK!$Z$5:$Z$1036129,LOGBOOK!$D$5:$D$1036129,BC125,LOGBOOK!$AN$5:$AN$1036129,BS125,LOGBOOK!$E$5:$E$1036129,BI125,LOGBOOK!$AM$5:$AM$1036129,"AGO")=0," ",SUMIFS(LOGBOOK!$Z$5:$Z$1036129,LOGBOOK!$D$5:$D$1036129,BC125,LOGBOOK!$AN$5:$AN$1036129,BS125,LOGBOOK!$E$5:$E$1036129,BI125,LOGBOOK!$AM$5:$AM$1036129,"AGO"))</f>
        <v xml:space="preserve"> </v>
      </c>
      <c r="CH150" s="625"/>
      <c r="CI150" s="625"/>
      <c r="CJ150" s="625"/>
      <c r="CK150" s="630" t="str">
        <f>IF(SUMIFS(LOGBOOK!$AA$5:$AA$1036129,LOGBOOK!$D$5:$D$1036129,BC125,LOGBOOK!$AN$5:$AN$1036129,BS125,LOGBOOK!$E$5:$E$1036129,BI125,LOGBOOK!$AM$5:$AM$1036129,"AGO")=0," ",SUMIFS(LOGBOOK!$AA$5:$AA$1036129,LOGBOOK!$D$5:$D$1036129,BC125,LOGBOOK!$AN$5:$AN$1036129,BS125,LOGBOOK!$E$5:$E$1036129,BI125,LOGBOOK!$AM$5:$AM$1036129,"AGO"))</f>
        <v xml:space="preserve"> </v>
      </c>
      <c r="CL150" s="625"/>
      <c r="CM150" s="625"/>
      <c r="CN150" s="625"/>
      <c r="CO150" s="623" t="str">
        <f>IF(SUMIFS(LOGBOOK!$AE$5:$AE$1036129,LOGBOOK!$D$5:$D$1036129,BC125,LOGBOOK!$AN$5:$AN$1036129,BS125,LOGBOOK!$E$5:$E$1036129,BI125,LOGBOOK!$AM$5:$AM$1036129,"AGO")=0," ",SUMIFS(LOGBOOK!$AC$5:$AC$1036129,LOGBOOK!$D$5:$D$1036129,BC125,LOGBOOK!$AN$5:$AN$1036129,BS125,LOGBOOK!$E$5:$E$1036129,BI125,LOGBOOK!$AM$5:$AM$1036129,"AGO"))</f>
        <v xml:space="preserve"> </v>
      </c>
      <c r="CP150" s="623"/>
      <c r="CQ150" s="623"/>
      <c r="CR150" s="623" t="str">
        <f>IF(SUMIFS(LOGBOOK!$AF$5:$AF$1036129,LOGBOOK!$D$5:$D$1036129,BC125,LOGBOOK!$AN$5:$AN$1036129,BS125,LOGBOOK!$E$5:$E$1036129,BI125,LOGBOOK!$AM$5:$AM$1036129,"AGO")=0," ",SUMIFS(LOGBOOK!$AF$5:$AF$1036129,LOGBOOK!$D$5:$D$1036129,BC125,LOGBOOK!$AN$5:$AN$1036129,BS125,LOGBOOK!$E$5:$E$1036129,BI125,LOGBOOK!$AM$5:$AM$1036129,"AGO"))</f>
        <v xml:space="preserve"> </v>
      </c>
      <c r="CS150" s="633"/>
      <c r="CT150" s="633"/>
      <c r="CU150" s="643"/>
      <c r="CV150" s="247"/>
      <c r="CW150" s="212"/>
      <c r="CX150" s="637"/>
      <c r="CY150" s="1225"/>
      <c r="CZ150" s="1225"/>
      <c r="DA150" s="1225"/>
      <c r="DB150" s="1225"/>
      <c r="DC150" s="1226"/>
      <c r="DD150" s="1129"/>
      <c r="DE150" s="1130"/>
      <c r="DF150" s="1130"/>
      <c r="DG150" s="1130"/>
      <c r="DH150" s="1130"/>
      <c r="DI150" s="1130"/>
      <c r="DJ150" s="643"/>
      <c r="DK150" s="646"/>
      <c r="DL150" s="646"/>
      <c r="DM150" s="646"/>
      <c r="DN150" s="646"/>
      <c r="DO150" s="646"/>
      <c r="DP150" s="646"/>
      <c r="DQ150" s="646"/>
      <c r="DR150" s="646"/>
      <c r="DS150" s="646"/>
      <c r="DT150" s="646"/>
      <c r="DU150" s="647"/>
      <c r="DV150" s="15"/>
      <c r="DW150" s="629" t="str">
        <f>IF('FRONT PAGE'!$A$1="www.fly-logics.com","AUG",0)</f>
        <v>AUG</v>
      </c>
      <c r="DX150" s="631"/>
      <c r="DY150" s="631"/>
      <c r="DZ150" s="631"/>
      <c r="EA150" s="631"/>
      <c r="EB150" s="630" t="str">
        <f>IF(SUMIFS(LOGBOOK!$Y$5:$Y$1036129,LOGBOOK!$D$5:$D$1036129,DB125,LOGBOOK!$AN$5:$AN$1036129,DR125,LOGBOOK!$E$5:$E$1036129,DH125,LOGBOOK!$AM$5:$AM$1036129,"AGO")=0," ",SUMIFS(LOGBOOK!$Y$5:$Y$1036129,LOGBOOK!$D$5:$D$1036129,DB125,LOGBOOK!$AN$5:$AN$1036129,DR125,LOGBOOK!$E$5:$E$1036129,DH125,LOGBOOK!$AM$5:$AM$1036129,"AGO"))</f>
        <v xml:space="preserve"> </v>
      </c>
      <c r="EC150" s="625"/>
      <c r="ED150" s="625"/>
      <c r="EE150" s="625"/>
      <c r="EF150" s="630" t="str">
        <f>IF(SUMIFS(LOGBOOK!$Z$5:$Z$1036129,LOGBOOK!$D$5:$D$1036129,DB125,LOGBOOK!$AN$5:$AN$1036129,DR125,LOGBOOK!$E$5:$E$1036129,DH125,LOGBOOK!$AM$5:$AM$1036129,"AGO")=0," ",SUMIFS(LOGBOOK!$Z$5:$Z$1036129,LOGBOOK!$D$5:$D$1036129,DB125,LOGBOOK!$AN$5:$AN$1036129,DR125,LOGBOOK!$E$5:$E$1036129,DH125,LOGBOOK!$AM$5:$AM$1036129,"AGO"))</f>
        <v xml:space="preserve"> </v>
      </c>
      <c r="EG150" s="625"/>
      <c r="EH150" s="625"/>
      <c r="EI150" s="625"/>
      <c r="EJ150" s="630" t="str">
        <f>IF(SUMIFS(LOGBOOK!$AA$5:$AA$1036129,LOGBOOK!$D$5:$D$1036129,DB125,LOGBOOK!$AN$5:$AN$1036129,DR125,LOGBOOK!$E$5:$E$1036129,DH125,LOGBOOK!$AM$5:$AM$1036129,"AGO")=0," ",SUMIFS(LOGBOOK!$AA$5:$AA$1036129,LOGBOOK!$D$5:$D$1036129,DB125,LOGBOOK!$AN$5:$AN$1036129,DR125,LOGBOOK!$E$5:$E$1036129,DH125,LOGBOOK!$AM$5:$AM$1036129,"AGO"))</f>
        <v xml:space="preserve"> </v>
      </c>
      <c r="EK150" s="625"/>
      <c r="EL150" s="625"/>
      <c r="EM150" s="625"/>
      <c r="EN150" s="623" t="str">
        <f>IF(SUMIFS(LOGBOOK!$AE$5:$AE$1036129,LOGBOOK!$D$5:$D$1036129,DB125,LOGBOOK!$AN$5:$AN$1036129,DR125,LOGBOOK!$E$5:$E$1036129,DH125,LOGBOOK!$AM$5:$AM$1036129,"AGO")=0," ",SUMIFS(LOGBOOK!$AC$5:$AC$1036129,LOGBOOK!$D$5:$D$1036129,DB125,LOGBOOK!$AN$5:$AN$1036129,DR125,LOGBOOK!$E$5:$E$1036129,DH125,LOGBOOK!$AM$5:$AM$1036129,"AGO"))</f>
        <v xml:space="preserve"> </v>
      </c>
      <c r="EO150" s="623"/>
      <c r="EP150" s="623"/>
      <c r="EQ150" s="623" t="str">
        <f>IF(SUMIFS(LOGBOOK!$AF$5:$AF$1036129,LOGBOOK!$D$5:$D$1036129,DB125,LOGBOOK!$AN$5:$AN$1036129,DR125,LOGBOOK!$E$5:$E$1036129,DH125,LOGBOOK!$AM$5:$AM$1036129,"AGO")=0," ",SUMIFS(LOGBOOK!$AF$5:$AF$1036129,LOGBOOK!$D$5:$D$1036129,DB125,LOGBOOK!$AN$5:$AN$1036129,DR125,LOGBOOK!$E$5:$E$1036129,DH125,LOGBOOK!$AM$5:$AM$1036129,"AGO"))</f>
        <v xml:space="preserve"> </v>
      </c>
      <c r="ER150" s="633"/>
      <c r="ES150" s="633"/>
      <c r="ET150" s="643"/>
      <c r="EU150" s="637"/>
      <c r="EV150" s="1225"/>
      <c r="EW150" s="1225"/>
      <c r="EX150" s="1225"/>
      <c r="EY150" s="1225"/>
      <c r="EZ150" s="1226"/>
      <c r="FA150" s="1129"/>
      <c r="FB150" s="1130"/>
      <c r="FC150" s="1130"/>
      <c r="FD150" s="1130"/>
      <c r="FE150" s="1130"/>
      <c r="FF150" s="1130"/>
      <c r="FG150" s="643"/>
      <c r="FH150" s="646"/>
      <c r="FI150" s="646"/>
      <c r="FJ150" s="646"/>
      <c r="FK150" s="646"/>
      <c r="FL150" s="646"/>
      <c r="FM150" s="646"/>
      <c r="FN150" s="646"/>
      <c r="FO150" s="646"/>
      <c r="FP150" s="646"/>
      <c r="FQ150" s="646"/>
      <c r="FR150" s="647"/>
      <c r="FS150" s="15"/>
      <c r="FT150" s="629" t="str">
        <f>IF('FRONT PAGE'!$A$1="www.fly-logics.com","AUG",0)</f>
        <v>AUG</v>
      </c>
      <c r="FU150" s="631"/>
      <c r="FV150" s="631"/>
      <c r="FW150" s="631"/>
      <c r="FX150" s="631"/>
      <c r="FY150" s="630" t="str">
        <f>IF(SUMIFS(LOGBOOK!$Y$5:$Y$1036129,LOGBOOK!$D$5:$D$1036129,EY125,LOGBOOK!$AN$5:$AN$1036129,FO125,LOGBOOK!$E$5:$E$1036129,FE125,LOGBOOK!$AM$5:$AM$1036129,"AGO")=0," ",SUMIFS(LOGBOOK!$Y$5:$Y$1036129,LOGBOOK!$D$5:$D$1036129,EY125,LOGBOOK!$AN$5:$AN$1036129,FO125,LOGBOOK!$E$5:$E$1036129,FE125,LOGBOOK!$AM$5:$AM$1036129,"AGO"))</f>
        <v xml:space="preserve"> </v>
      </c>
      <c r="FZ150" s="625"/>
      <c r="GA150" s="625"/>
      <c r="GB150" s="625"/>
      <c r="GC150" s="630" t="str">
        <f>IF(SUMIFS(LOGBOOK!$Z$5:$Z$1036129,LOGBOOK!$D$5:$D$1036129,EY125,LOGBOOK!$AN$5:$AN$1036129,FO125,LOGBOOK!$E$5:$E$1036129,FE125,LOGBOOK!$AM$5:$AM$1036129,"AGO")=0," ",SUMIFS(LOGBOOK!$Z$5:$Z$1036129,LOGBOOK!$D$5:$D$1036129,EY125,LOGBOOK!$AN$5:$AN$1036129,FO125,LOGBOOK!$E$5:$E$1036129,FE125,LOGBOOK!$AM$5:$AM$1036129,"AGO"))</f>
        <v xml:space="preserve"> </v>
      </c>
      <c r="GD150" s="625"/>
      <c r="GE150" s="625"/>
      <c r="GF150" s="625"/>
      <c r="GG150" s="630" t="str">
        <f>IF(SUMIFS(LOGBOOK!$AA$5:$AA$1036129,LOGBOOK!$D$5:$D$1036129,EY125,LOGBOOK!$AN$5:$AN$1036129,FO125,LOGBOOK!$E$5:$E$1036129,FE125,LOGBOOK!$AM$5:$AM$1036129,"AGO")=0," ",SUMIFS(LOGBOOK!$AA$5:$AA$1036129,LOGBOOK!$D$5:$D$1036129,EY125,LOGBOOK!$AN$5:$AN$1036129,FO125,LOGBOOK!$E$5:$E$1036129,FE125,LOGBOOK!$AM$5:$AM$1036129,"AGO"))</f>
        <v xml:space="preserve"> </v>
      </c>
      <c r="GH150" s="625"/>
      <c r="GI150" s="625"/>
      <c r="GJ150" s="625"/>
      <c r="GK150" s="623" t="str">
        <f>IF(SUMIFS(LOGBOOK!$AE$5:$AE$1036129,LOGBOOK!$D$5:$D$1036129,EY125,LOGBOOK!$AN$5:$AN$1036129,FO125,LOGBOOK!$E$5:$E$1036129,FE125,LOGBOOK!$AM$5:$AM$1036129,"AGO")=0," ",SUMIFS(LOGBOOK!$AC$5:$AC$1036129,LOGBOOK!$D$5:$D$1036129,EY125,LOGBOOK!$AN$5:$AN$1036129,FO125,LOGBOOK!$E$5:$E$1036129,FE125,LOGBOOK!$AM$5:$AM$1036129,"AGO"))</f>
        <v xml:space="preserve"> </v>
      </c>
      <c r="GL150" s="623"/>
      <c r="GM150" s="623"/>
      <c r="GN150" s="623" t="str">
        <f>IF(SUMIFS(LOGBOOK!$AF$5:$AF$1036129,LOGBOOK!$D$5:$D$1036129,EY125,LOGBOOK!$AN$5:$AN$1036129,FO125,LOGBOOK!$E$5:$E$1036129,FE125,LOGBOOK!$AM$5:$AM$1036129,"AGO")=0," ",SUMIFS(LOGBOOK!$AF$5:$AF$1036129,LOGBOOK!$D$5:$D$1036129,EY125,LOGBOOK!$AN$5:$AN$1036129,FO125,LOGBOOK!$E$5:$E$1036129,FE125,LOGBOOK!$AM$5:$AM$1036129,"AGO"))</f>
        <v xml:space="preserve"> </v>
      </c>
      <c r="GO150" s="633"/>
      <c r="GP150" s="633"/>
      <c r="GQ150" s="643"/>
      <c r="GR150" s="6"/>
    </row>
    <row r="151" spans="1:200" ht="4.5" customHeight="1" x14ac:dyDescent="0.25">
      <c r="A151" s="212"/>
      <c r="B151" s="657"/>
      <c r="C151" s="624"/>
      <c r="D151" s="624"/>
      <c r="E151" s="624"/>
      <c r="F151" s="624"/>
      <c r="G151" s="624"/>
      <c r="H151" s="624"/>
      <c r="I151" s="624"/>
      <c r="J151" s="624"/>
      <c r="K151" s="624"/>
      <c r="L151" s="624"/>
      <c r="M151" s="624"/>
      <c r="N151" s="643"/>
      <c r="O151" s="646"/>
      <c r="P151" s="646"/>
      <c r="Q151" s="646"/>
      <c r="R151" s="646"/>
      <c r="S151" s="646"/>
      <c r="T151" s="646"/>
      <c r="U151" s="646"/>
      <c r="V151" s="646"/>
      <c r="W151" s="646"/>
      <c r="X151" s="646"/>
      <c r="Y151" s="647"/>
      <c r="Z151" s="15"/>
      <c r="AA151" s="631"/>
      <c r="AB151" s="631"/>
      <c r="AC151" s="631"/>
      <c r="AD151" s="631"/>
      <c r="AE151" s="631"/>
      <c r="AF151" s="625"/>
      <c r="AG151" s="632"/>
      <c r="AH151" s="632"/>
      <c r="AI151" s="625"/>
      <c r="AJ151" s="625"/>
      <c r="AK151" s="632"/>
      <c r="AL151" s="632"/>
      <c r="AM151" s="625"/>
      <c r="AN151" s="625"/>
      <c r="AO151" s="632"/>
      <c r="AP151" s="632"/>
      <c r="AQ151" s="625"/>
      <c r="AR151" s="623"/>
      <c r="AS151" s="623"/>
      <c r="AT151" s="623"/>
      <c r="AU151" s="633"/>
      <c r="AV151" s="634"/>
      <c r="AW151" s="633"/>
      <c r="AX151" s="643"/>
      <c r="AY151" s="657"/>
      <c r="AZ151" s="624"/>
      <c r="BA151" s="624"/>
      <c r="BB151" s="624"/>
      <c r="BC151" s="624"/>
      <c r="BD151" s="624"/>
      <c r="BE151" s="624"/>
      <c r="BF151" s="624"/>
      <c r="BG151" s="624"/>
      <c r="BH151" s="624"/>
      <c r="BI151" s="624"/>
      <c r="BJ151" s="624"/>
      <c r="BK151" s="643"/>
      <c r="BL151" s="646"/>
      <c r="BM151" s="646"/>
      <c r="BN151" s="646"/>
      <c r="BO151" s="646"/>
      <c r="BP151" s="646"/>
      <c r="BQ151" s="646"/>
      <c r="BR151" s="646"/>
      <c r="BS151" s="646"/>
      <c r="BT151" s="646"/>
      <c r="BU151" s="646"/>
      <c r="BV151" s="647"/>
      <c r="BW151" s="15"/>
      <c r="BX151" s="631"/>
      <c r="BY151" s="631"/>
      <c r="BZ151" s="631"/>
      <c r="CA151" s="631"/>
      <c r="CB151" s="631"/>
      <c r="CC151" s="625"/>
      <c r="CD151" s="632"/>
      <c r="CE151" s="632"/>
      <c r="CF151" s="625"/>
      <c r="CG151" s="625"/>
      <c r="CH151" s="632"/>
      <c r="CI151" s="632"/>
      <c r="CJ151" s="625"/>
      <c r="CK151" s="625"/>
      <c r="CL151" s="632"/>
      <c r="CM151" s="632"/>
      <c r="CN151" s="625"/>
      <c r="CO151" s="623"/>
      <c r="CP151" s="623"/>
      <c r="CQ151" s="623"/>
      <c r="CR151" s="633"/>
      <c r="CS151" s="634"/>
      <c r="CT151" s="633"/>
      <c r="CU151" s="643"/>
      <c r="CV151" s="247"/>
      <c r="CW151" s="212"/>
      <c r="CX151" s="657"/>
      <c r="CY151" s="624"/>
      <c r="CZ151" s="624"/>
      <c r="DA151" s="624"/>
      <c r="DB151" s="624"/>
      <c r="DC151" s="624"/>
      <c r="DD151" s="624"/>
      <c r="DE151" s="624"/>
      <c r="DF151" s="624"/>
      <c r="DG151" s="624"/>
      <c r="DH151" s="624"/>
      <c r="DI151" s="624"/>
      <c r="DJ151" s="643"/>
      <c r="DK151" s="646"/>
      <c r="DL151" s="646"/>
      <c r="DM151" s="646"/>
      <c r="DN151" s="646"/>
      <c r="DO151" s="646"/>
      <c r="DP151" s="646"/>
      <c r="DQ151" s="646"/>
      <c r="DR151" s="646"/>
      <c r="DS151" s="646"/>
      <c r="DT151" s="646"/>
      <c r="DU151" s="647"/>
      <c r="DV151" s="15"/>
      <c r="DW151" s="631"/>
      <c r="DX151" s="631"/>
      <c r="DY151" s="631"/>
      <c r="DZ151" s="631"/>
      <c r="EA151" s="631"/>
      <c r="EB151" s="625"/>
      <c r="EC151" s="632"/>
      <c r="ED151" s="632"/>
      <c r="EE151" s="625"/>
      <c r="EF151" s="625"/>
      <c r="EG151" s="632"/>
      <c r="EH151" s="632"/>
      <c r="EI151" s="625"/>
      <c r="EJ151" s="625"/>
      <c r="EK151" s="632"/>
      <c r="EL151" s="632"/>
      <c r="EM151" s="625"/>
      <c r="EN151" s="623"/>
      <c r="EO151" s="623"/>
      <c r="EP151" s="623"/>
      <c r="EQ151" s="633"/>
      <c r="ER151" s="634"/>
      <c r="ES151" s="633"/>
      <c r="ET151" s="643"/>
      <c r="EU151" s="657"/>
      <c r="EV151" s="624"/>
      <c r="EW151" s="624"/>
      <c r="EX151" s="624"/>
      <c r="EY151" s="624"/>
      <c r="EZ151" s="624"/>
      <c r="FA151" s="624"/>
      <c r="FB151" s="624"/>
      <c r="FC151" s="624"/>
      <c r="FD151" s="624"/>
      <c r="FE151" s="624"/>
      <c r="FF151" s="624"/>
      <c r="FG151" s="643"/>
      <c r="FH151" s="646"/>
      <c r="FI151" s="646"/>
      <c r="FJ151" s="646"/>
      <c r="FK151" s="646"/>
      <c r="FL151" s="646"/>
      <c r="FM151" s="646"/>
      <c r="FN151" s="646"/>
      <c r="FO151" s="646"/>
      <c r="FP151" s="646"/>
      <c r="FQ151" s="646"/>
      <c r="FR151" s="647"/>
      <c r="FS151" s="15"/>
      <c r="FT151" s="631"/>
      <c r="FU151" s="631"/>
      <c r="FV151" s="631"/>
      <c r="FW151" s="631"/>
      <c r="FX151" s="631"/>
      <c r="FY151" s="625"/>
      <c r="FZ151" s="632"/>
      <c r="GA151" s="632"/>
      <c r="GB151" s="625"/>
      <c r="GC151" s="625"/>
      <c r="GD151" s="632"/>
      <c r="GE151" s="632"/>
      <c r="GF151" s="625"/>
      <c r="GG151" s="625"/>
      <c r="GH151" s="632"/>
      <c r="GI151" s="632"/>
      <c r="GJ151" s="625"/>
      <c r="GK151" s="623"/>
      <c r="GL151" s="623"/>
      <c r="GM151" s="623"/>
      <c r="GN151" s="633"/>
      <c r="GO151" s="634"/>
      <c r="GP151" s="633"/>
      <c r="GQ151" s="643"/>
      <c r="GR151" s="6"/>
    </row>
    <row r="152" spans="1:200" ht="10.5" customHeight="1" x14ac:dyDescent="0.25">
      <c r="A152" s="212"/>
      <c r="B152" s="1190"/>
      <c r="C152" s="9" t="str">
        <f>LOGBOOK!$J$3</f>
        <v>SINGLE-ENGINE</v>
      </c>
      <c r="D152" s="10" t="str">
        <f>LOGBOOK!$K$3</f>
        <v>MULTI-ENGINE</v>
      </c>
      <c r="E152" s="10" t="str">
        <f>LOGBOOK!$L$3</f>
        <v>TURBO PROP</v>
      </c>
      <c r="F152" s="10" t="str">
        <f>LOGBOOK!$M$3</f>
        <v>TURBO JET</v>
      </c>
      <c r="G152" s="10" t="str">
        <f>LOGBOOK!$N$3</f>
        <v>LSA</v>
      </c>
      <c r="H152" s="10" t="str">
        <f>LOGBOOK!$O$2</f>
        <v>HELICOPTER</v>
      </c>
      <c r="I152" s="10" t="str">
        <f>LOGBOOK!$P$2</f>
        <v>GLIDER</v>
      </c>
      <c r="J152" s="10" t="str">
        <f>LOGBOOK!$Q$2</f>
        <v>OTHERS</v>
      </c>
      <c r="K152" s="10">
        <f>LOGBOOK!$S$3</f>
        <v>0</v>
      </c>
      <c r="L152" s="11"/>
      <c r="M152" s="11" t="s">
        <v>64</v>
      </c>
      <c r="N152" s="12"/>
      <c r="O152" s="648"/>
      <c r="P152" s="648"/>
      <c r="Q152" s="648"/>
      <c r="R152" s="648"/>
      <c r="S152" s="648"/>
      <c r="T152" s="648"/>
      <c r="U152" s="648"/>
      <c r="V152" s="648"/>
      <c r="W152" s="648"/>
      <c r="X152" s="648"/>
      <c r="Y152" s="649"/>
      <c r="Z152" s="15"/>
      <c r="AA152" s="631"/>
      <c r="AB152" s="631"/>
      <c r="AC152" s="631"/>
      <c r="AD152" s="631"/>
      <c r="AE152" s="631"/>
      <c r="AF152" s="625"/>
      <c r="AG152" s="625"/>
      <c r="AH152" s="625"/>
      <c r="AI152" s="625"/>
      <c r="AJ152" s="625"/>
      <c r="AK152" s="625"/>
      <c r="AL152" s="625"/>
      <c r="AM152" s="625"/>
      <c r="AN152" s="625"/>
      <c r="AO152" s="625"/>
      <c r="AP152" s="625"/>
      <c r="AQ152" s="625"/>
      <c r="AR152" s="623"/>
      <c r="AS152" s="623"/>
      <c r="AT152" s="623"/>
      <c r="AU152" s="633"/>
      <c r="AV152" s="633"/>
      <c r="AW152" s="633"/>
      <c r="AX152" s="643"/>
      <c r="AY152" s="1190"/>
      <c r="AZ152" s="9" t="str">
        <f>LOGBOOK!$J$3</f>
        <v>SINGLE-ENGINE</v>
      </c>
      <c r="BA152" s="10" t="str">
        <f>LOGBOOK!$K$3</f>
        <v>MULTI-ENGINE</v>
      </c>
      <c r="BB152" s="10" t="str">
        <f>LOGBOOK!$L$3</f>
        <v>TURBO PROP</v>
      </c>
      <c r="BC152" s="10" t="str">
        <f>LOGBOOK!$M$3</f>
        <v>TURBO JET</v>
      </c>
      <c r="BD152" s="10" t="str">
        <f>LOGBOOK!$N$3</f>
        <v>LSA</v>
      </c>
      <c r="BE152" s="10" t="str">
        <f>LOGBOOK!$O$2</f>
        <v>HELICOPTER</v>
      </c>
      <c r="BF152" s="10" t="str">
        <f>LOGBOOK!$P$2</f>
        <v>GLIDER</v>
      </c>
      <c r="BG152" s="10" t="str">
        <f>LOGBOOK!$Q$2</f>
        <v>OTHERS</v>
      </c>
      <c r="BH152" s="10">
        <f>LOGBOOK!$S$3</f>
        <v>0</v>
      </c>
      <c r="BI152" s="11"/>
      <c r="BJ152" s="11" t="s">
        <v>64</v>
      </c>
      <c r="BK152" s="12"/>
      <c r="BL152" s="648"/>
      <c r="BM152" s="648"/>
      <c r="BN152" s="648"/>
      <c r="BO152" s="648"/>
      <c r="BP152" s="648"/>
      <c r="BQ152" s="648"/>
      <c r="BR152" s="648"/>
      <c r="BS152" s="648"/>
      <c r="BT152" s="648"/>
      <c r="BU152" s="648"/>
      <c r="BV152" s="649"/>
      <c r="BW152" s="15"/>
      <c r="BX152" s="631"/>
      <c r="BY152" s="631"/>
      <c r="BZ152" s="631"/>
      <c r="CA152" s="631"/>
      <c r="CB152" s="631"/>
      <c r="CC152" s="625"/>
      <c r="CD152" s="625"/>
      <c r="CE152" s="625"/>
      <c r="CF152" s="625"/>
      <c r="CG152" s="625"/>
      <c r="CH152" s="625"/>
      <c r="CI152" s="625"/>
      <c r="CJ152" s="625"/>
      <c r="CK152" s="625"/>
      <c r="CL152" s="625"/>
      <c r="CM152" s="625"/>
      <c r="CN152" s="625"/>
      <c r="CO152" s="623"/>
      <c r="CP152" s="623"/>
      <c r="CQ152" s="623"/>
      <c r="CR152" s="633"/>
      <c r="CS152" s="633"/>
      <c r="CT152" s="633"/>
      <c r="CU152" s="643"/>
      <c r="CV152" s="247"/>
      <c r="CW152" s="212"/>
      <c r="CX152" s="1190"/>
      <c r="CY152" s="9" t="str">
        <f>LOGBOOK!$J$3</f>
        <v>SINGLE-ENGINE</v>
      </c>
      <c r="CZ152" s="10" t="str">
        <f>LOGBOOK!$K$3</f>
        <v>MULTI-ENGINE</v>
      </c>
      <c r="DA152" s="10" t="str">
        <f>LOGBOOK!$L$3</f>
        <v>TURBO PROP</v>
      </c>
      <c r="DB152" s="10" t="str">
        <f>LOGBOOK!$M$3</f>
        <v>TURBO JET</v>
      </c>
      <c r="DC152" s="10" t="str">
        <f>LOGBOOK!$N$3</f>
        <v>LSA</v>
      </c>
      <c r="DD152" s="10" t="str">
        <f>LOGBOOK!$O$2</f>
        <v>HELICOPTER</v>
      </c>
      <c r="DE152" s="10" t="str">
        <f>LOGBOOK!$P$2</f>
        <v>GLIDER</v>
      </c>
      <c r="DF152" s="10" t="str">
        <f>LOGBOOK!$Q$2</f>
        <v>OTHERS</v>
      </c>
      <c r="DG152" s="10">
        <f>LOGBOOK!$S$3</f>
        <v>0</v>
      </c>
      <c r="DH152" s="11"/>
      <c r="DI152" s="11" t="s">
        <v>64</v>
      </c>
      <c r="DJ152" s="12"/>
      <c r="DK152" s="648"/>
      <c r="DL152" s="648"/>
      <c r="DM152" s="648"/>
      <c r="DN152" s="648"/>
      <c r="DO152" s="648"/>
      <c r="DP152" s="648"/>
      <c r="DQ152" s="648"/>
      <c r="DR152" s="648"/>
      <c r="DS152" s="648"/>
      <c r="DT152" s="648"/>
      <c r="DU152" s="649"/>
      <c r="DV152" s="15"/>
      <c r="DW152" s="631"/>
      <c r="DX152" s="631"/>
      <c r="DY152" s="631"/>
      <c r="DZ152" s="631"/>
      <c r="EA152" s="631"/>
      <c r="EB152" s="625"/>
      <c r="EC152" s="625"/>
      <c r="ED152" s="625"/>
      <c r="EE152" s="625"/>
      <c r="EF152" s="625"/>
      <c r="EG152" s="625"/>
      <c r="EH152" s="625"/>
      <c r="EI152" s="625"/>
      <c r="EJ152" s="625"/>
      <c r="EK152" s="625"/>
      <c r="EL152" s="625"/>
      <c r="EM152" s="625"/>
      <c r="EN152" s="623"/>
      <c r="EO152" s="623"/>
      <c r="EP152" s="623"/>
      <c r="EQ152" s="633"/>
      <c r="ER152" s="633"/>
      <c r="ES152" s="633"/>
      <c r="ET152" s="643"/>
      <c r="EU152" s="1190"/>
      <c r="EV152" s="9" t="str">
        <f>LOGBOOK!$J$3</f>
        <v>SINGLE-ENGINE</v>
      </c>
      <c r="EW152" s="10" t="str">
        <f>LOGBOOK!$K$3</f>
        <v>MULTI-ENGINE</v>
      </c>
      <c r="EX152" s="10" t="str">
        <f>LOGBOOK!$L$3</f>
        <v>TURBO PROP</v>
      </c>
      <c r="EY152" s="10" t="str">
        <f>LOGBOOK!$M$3</f>
        <v>TURBO JET</v>
      </c>
      <c r="EZ152" s="10" t="str">
        <f>LOGBOOK!$N$3</f>
        <v>LSA</v>
      </c>
      <c r="FA152" s="10" t="str">
        <f>LOGBOOK!$O$2</f>
        <v>HELICOPTER</v>
      </c>
      <c r="FB152" s="10" t="str">
        <f>LOGBOOK!$P$2</f>
        <v>GLIDER</v>
      </c>
      <c r="FC152" s="10" t="str">
        <f>LOGBOOK!$Q$2</f>
        <v>OTHERS</v>
      </c>
      <c r="FD152" s="10">
        <f>LOGBOOK!$S$3</f>
        <v>0</v>
      </c>
      <c r="FE152" s="11"/>
      <c r="FF152" s="11" t="s">
        <v>64</v>
      </c>
      <c r="FG152" s="12"/>
      <c r="FH152" s="648"/>
      <c r="FI152" s="648"/>
      <c r="FJ152" s="648"/>
      <c r="FK152" s="648"/>
      <c r="FL152" s="648"/>
      <c r="FM152" s="648"/>
      <c r="FN152" s="648"/>
      <c r="FO152" s="648"/>
      <c r="FP152" s="648"/>
      <c r="FQ152" s="648"/>
      <c r="FR152" s="649"/>
      <c r="FS152" s="15"/>
      <c r="FT152" s="631"/>
      <c r="FU152" s="631"/>
      <c r="FV152" s="631"/>
      <c r="FW152" s="631"/>
      <c r="FX152" s="631"/>
      <c r="FY152" s="625"/>
      <c r="FZ152" s="625"/>
      <c r="GA152" s="625"/>
      <c r="GB152" s="625"/>
      <c r="GC152" s="625"/>
      <c r="GD152" s="625"/>
      <c r="GE152" s="625"/>
      <c r="GF152" s="625"/>
      <c r="GG152" s="625"/>
      <c r="GH152" s="625"/>
      <c r="GI152" s="625"/>
      <c r="GJ152" s="625"/>
      <c r="GK152" s="623"/>
      <c r="GL152" s="623"/>
      <c r="GM152" s="623"/>
      <c r="GN152" s="633"/>
      <c r="GO152" s="633"/>
      <c r="GP152" s="633"/>
      <c r="GQ152" s="643"/>
      <c r="GR152" s="6"/>
    </row>
    <row r="153" spans="1:200" ht="4.5" customHeight="1" x14ac:dyDescent="0.25">
      <c r="A153" s="212"/>
      <c r="B153" s="1227"/>
      <c r="C153" s="1228"/>
      <c r="D153" s="1228"/>
      <c r="E153" s="1228"/>
      <c r="F153" s="1228"/>
      <c r="G153" s="1228"/>
      <c r="H153" s="1228"/>
      <c r="I153" s="1228"/>
      <c r="J153" s="1228"/>
      <c r="K153" s="1228"/>
      <c r="L153" s="1228"/>
      <c r="M153" s="1228"/>
      <c r="N153" s="1228"/>
      <c r="O153" s="1229"/>
      <c r="P153" s="1229"/>
      <c r="Q153" s="1229"/>
      <c r="R153" s="1229"/>
      <c r="S153" s="1229"/>
      <c r="T153" s="1229"/>
      <c r="U153" s="1229"/>
      <c r="V153" s="1229"/>
      <c r="W153" s="1229"/>
      <c r="X153" s="1229"/>
      <c r="Y153" s="1229"/>
      <c r="Z153" s="15"/>
      <c r="AA153" s="629" t="str">
        <f>IF('FRONT PAGE'!$A$1="www.fly-logics.com","SEP",0)</f>
        <v>SEP</v>
      </c>
      <c r="AB153" s="631"/>
      <c r="AC153" s="631"/>
      <c r="AD153" s="631"/>
      <c r="AE153" s="631"/>
      <c r="AF153" s="630" t="str">
        <f>IF(SUMIFS(LOGBOOK!$Y$5:$Y$1036129,LOGBOOK!$D$5:$D$1036129,F125,LOGBOOK!$AN$5:$AN$1036129,V125,LOGBOOK!$E$5:$E$1036129,L125,LOGBOOK!$AM$5:$AM$1036129,"SEP")=0," ",SUMIFS(LOGBOOK!$Y$5:$Y$1036129,LOGBOOK!$D$5:$D$1036129,F125,LOGBOOK!$AN$5:$AN$1036129,V125,LOGBOOK!$E$5:$E$1036129,L125,LOGBOOK!$AM$5:$AM$1036129,"SEP"))</f>
        <v xml:space="preserve"> </v>
      </c>
      <c r="AG153" s="625"/>
      <c r="AH153" s="625"/>
      <c r="AI153" s="625"/>
      <c r="AJ153" s="630" t="str">
        <f>IF(SUMIFS(LOGBOOK!$Z$5:$Z$1036129,LOGBOOK!$D$5:$D$1036129,F125,LOGBOOK!$AN$5:$AN$1036129,V125,LOGBOOK!$E$5:$E$1036129,L125,LOGBOOK!$AM$5:$AM$1036129,"SEP")=0," ",SUMIFS(LOGBOOK!$Z$5:$Z$1036129,LOGBOOK!$D$5:$D$1036129,F125,LOGBOOK!$AN$5:$AN$1036129,V125,LOGBOOK!$E$5:$E$1036129,L125,LOGBOOK!$AM$5:$AM$1036129,"SEP"))</f>
        <v xml:space="preserve"> </v>
      </c>
      <c r="AK153" s="625"/>
      <c r="AL153" s="625"/>
      <c r="AM153" s="625"/>
      <c r="AN153" s="630" t="str">
        <f>IF(SUMIFS(LOGBOOK!$AA$5:$AA$1036129,LOGBOOK!$D$5:$D$1036129,F125,LOGBOOK!$AN$5:$AN$1036129,V125,LOGBOOK!$E$5:$E$1036129,L125,LOGBOOK!$AM$5:$AM$1036129,"SEP")=0," ",SUMIFS(LOGBOOK!$AA$5:$AA$1036129,LOGBOOK!$D$5:$D$1036129,F125,LOGBOOK!$AN$5:$AN$1036129,V125,LOGBOOK!$E$5:$E$1036129,L125,LOGBOOK!$AM$5:$AM$1036129,"SEP"))</f>
        <v xml:space="preserve"> </v>
      </c>
      <c r="AO153" s="625"/>
      <c r="AP153" s="625"/>
      <c r="AQ153" s="625"/>
      <c r="AR153" s="623" t="str">
        <f>IF(SUMIFS(LOGBOOK!$AE$5:$AE$1036129,LOGBOOK!$D$5:$D$1036129,F125,LOGBOOK!$AN$5:$AN$1036129,V125,LOGBOOK!$E$5:$E$1036129,L125,LOGBOOK!$AM$5:$AM$1036129,"SEP")=0," ",SUMIFS(LOGBOOK!$AC$5:$AC$1036129,LOGBOOK!$D$5:$D$1036129,F125,LOGBOOK!$AN$5:$AN$1036129,V125,LOGBOOK!$E$5:$E$1036129,L125,LOGBOOK!$AM$5:$AM$1036129,"SEP"))</f>
        <v xml:space="preserve"> </v>
      </c>
      <c r="AS153" s="623"/>
      <c r="AT153" s="623"/>
      <c r="AU153" s="623" t="str">
        <f>IF(SUMIFS(LOGBOOK!$AF$5:$AF$1036129,LOGBOOK!$D$5:$D$1036129,F125,LOGBOOK!$AN$5:$AN$1036129,V125,LOGBOOK!$E$5:$E$1036129,L125,LOGBOOK!$AM$5:$AM$1036129,"SEP")=0," ",SUMIFS(LOGBOOK!$AF$5:$AF$1036129,LOGBOOK!$D$5:$D$1036129,F125,LOGBOOK!$AN$5:$AN$1036129,V125,LOGBOOK!$E$5:$E$1036129,L125,LOGBOOK!$AM$5:$AM$1036129,"SEP"))</f>
        <v xml:space="preserve"> </v>
      </c>
      <c r="AV153" s="633"/>
      <c r="AW153" s="633"/>
      <c r="AX153" s="643"/>
      <c r="AY153" s="1227"/>
      <c r="AZ153" s="1228"/>
      <c r="BA153" s="1228"/>
      <c r="BB153" s="1228"/>
      <c r="BC153" s="1228"/>
      <c r="BD153" s="1228"/>
      <c r="BE153" s="1228"/>
      <c r="BF153" s="1228"/>
      <c r="BG153" s="1228"/>
      <c r="BH153" s="1228"/>
      <c r="BI153" s="1228"/>
      <c r="BJ153" s="1228"/>
      <c r="BK153" s="1228"/>
      <c r="BL153" s="1229"/>
      <c r="BM153" s="1229"/>
      <c r="BN153" s="1229"/>
      <c r="BO153" s="1229"/>
      <c r="BP153" s="1229"/>
      <c r="BQ153" s="1229"/>
      <c r="BR153" s="1229"/>
      <c r="BS153" s="1229"/>
      <c r="BT153" s="1229"/>
      <c r="BU153" s="1229"/>
      <c r="BV153" s="1229"/>
      <c r="BW153" s="15"/>
      <c r="BX153" s="629" t="str">
        <f>IF('FRONT PAGE'!$A$1="www.fly-logics.com","SEP",0)</f>
        <v>SEP</v>
      </c>
      <c r="BY153" s="631"/>
      <c r="BZ153" s="631"/>
      <c r="CA153" s="631"/>
      <c r="CB153" s="631"/>
      <c r="CC153" s="630" t="str">
        <f>IF(SUMIFS(LOGBOOK!$Y$5:$Y$1036129,LOGBOOK!$D$5:$D$1036129,BC125,LOGBOOK!$AN$5:$AN$1036129,BS125,LOGBOOK!$E$5:$E$1036129,BI125,LOGBOOK!$AM$5:$AM$1036129,"SEP")=0," ",SUMIFS(LOGBOOK!$Y$5:$Y$1036129,LOGBOOK!$D$5:$D$1036129,BC125,LOGBOOK!$AN$5:$AN$1036129,BS125,LOGBOOK!$E$5:$E$1036129,BI125,LOGBOOK!$AM$5:$AM$1036129,"SEP"))</f>
        <v xml:space="preserve"> </v>
      </c>
      <c r="CD153" s="625"/>
      <c r="CE153" s="625"/>
      <c r="CF153" s="625"/>
      <c r="CG153" s="630" t="str">
        <f>IF(SUMIFS(LOGBOOK!$Z$5:$Z$1036129,LOGBOOK!$D$5:$D$1036129,BC125,LOGBOOK!$AN$5:$AN$1036129,BS125,LOGBOOK!$E$5:$E$1036129,BI125,LOGBOOK!$AM$5:$AM$1036129,"SEP")=0," ",SUMIFS(LOGBOOK!$Z$5:$Z$1036129,LOGBOOK!$D$5:$D$1036129,BC125,LOGBOOK!$AN$5:$AN$1036129,BS125,LOGBOOK!$E$5:$E$1036129,BI125,LOGBOOK!$AM$5:$AM$1036129,"SEP"))</f>
        <v xml:space="preserve"> </v>
      </c>
      <c r="CH153" s="625"/>
      <c r="CI153" s="625"/>
      <c r="CJ153" s="625"/>
      <c r="CK153" s="630" t="str">
        <f>IF(SUMIFS(LOGBOOK!$AA$5:$AA$1036129,LOGBOOK!$D$5:$D$1036129,BC125,LOGBOOK!$AN$5:$AN$1036129,BS125,LOGBOOK!$E$5:$E$1036129,BI125,LOGBOOK!$AM$5:$AM$1036129,"SEP")=0," ",SUMIFS(LOGBOOK!$AA$5:$AA$1036129,LOGBOOK!$D$5:$D$1036129,BC125,LOGBOOK!$AN$5:$AN$1036129,BS125,LOGBOOK!$E$5:$E$1036129,BI125,LOGBOOK!$AM$5:$AM$1036129,"SEP"))</f>
        <v xml:space="preserve"> </v>
      </c>
      <c r="CL153" s="625"/>
      <c r="CM153" s="625"/>
      <c r="CN153" s="625"/>
      <c r="CO153" s="623" t="str">
        <f>IF(SUMIFS(LOGBOOK!$AE$5:$AE$1036129,LOGBOOK!$D$5:$D$1036129,BC125,LOGBOOK!$AN$5:$AN$1036129,BS125,LOGBOOK!$E$5:$E$1036129,BI125,LOGBOOK!$AM$5:$AM$1036129,"SEP")=0," ",SUMIFS(LOGBOOK!$AC$5:$AC$1036129,LOGBOOK!$D$5:$D$1036129,BC125,LOGBOOK!$AN$5:$AN$1036129,BS125,LOGBOOK!$E$5:$E$1036129,BI125,LOGBOOK!$AM$5:$AM$1036129,"SEP"))</f>
        <v xml:space="preserve"> </v>
      </c>
      <c r="CP153" s="623"/>
      <c r="CQ153" s="623"/>
      <c r="CR153" s="623" t="str">
        <f>IF(SUMIFS(LOGBOOK!$AF$5:$AF$1036129,LOGBOOK!$D$5:$D$1036129,BC125,LOGBOOK!$AN$5:$AN$1036129,BS125,LOGBOOK!$E$5:$E$1036129,BI125,LOGBOOK!$AM$5:$AM$1036129,"SEP")=0," ",SUMIFS(LOGBOOK!$AF$5:$AF$1036129,LOGBOOK!$D$5:$D$1036129,BC125,LOGBOOK!$AN$5:$AN$1036129,BS125,LOGBOOK!$E$5:$E$1036129,BI125,LOGBOOK!$AM$5:$AM$1036129,"SEP"))</f>
        <v xml:space="preserve"> </v>
      </c>
      <c r="CS153" s="633"/>
      <c r="CT153" s="633"/>
      <c r="CU153" s="643"/>
      <c r="CV153" s="247"/>
      <c r="CW153" s="212"/>
      <c r="CX153" s="1227"/>
      <c r="CY153" s="1228"/>
      <c r="CZ153" s="1228"/>
      <c r="DA153" s="1228"/>
      <c r="DB153" s="1228"/>
      <c r="DC153" s="1228"/>
      <c r="DD153" s="1228"/>
      <c r="DE153" s="1228"/>
      <c r="DF153" s="1228"/>
      <c r="DG153" s="1228"/>
      <c r="DH153" s="1228"/>
      <c r="DI153" s="1228"/>
      <c r="DJ153" s="1228"/>
      <c r="DK153" s="1229"/>
      <c r="DL153" s="1229"/>
      <c r="DM153" s="1229"/>
      <c r="DN153" s="1229"/>
      <c r="DO153" s="1229"/>
      <c r="DP153" s="1229"/>
      <c r="DQ153" s="1229"/>
      <c r="DR153" s="1229"/>
      <c r="DS153" s="1229"/>
      <c r="DT153" s="1229"/>
      <c r="DU153" s="1229"/>
      <c r="DV153" s="15"/>
      <c r="DW153" s="629" t="str">
        <f>IF('FRONT PAGE'!$A$1="www.fly-logics.com","SEP",0)</f>
        <v>SEP</v>
      </c>
      <c r="DX153" s="631"/>
      <c r="DY153" s="631"/>
      <c r="DZ153" s="631"/>
      <c r="EA153" s="631"/>
      <c r="EB153" s="630" t="str">
        <f>IF(SUMIFS(LOGBOOK!$Y$5:$Y$1036129,LOGBOOK!$D$5:$D$1036129,DB125,LOGBOOK!$AN$5:$AN$1036129,DR125,LOGBOOK!$E$5:$E$1036129,DH125,LOGBOOK!$AM$5:$AM$1036129,"SEP")=0," ",SUMIFS(LOGBOOK!$Y$5:$Y$1036129,LOGBOOK!$D$5:$D$1036129,DB125,LOGBOOK!$AN$5:$AN$1036129,DR125,LOGBOOK!$E$5:$E$1036129,DH125,LOGBOOK!$AM$5:$AM$1036129,"SEP"))</f>
        <v xml:space="preserve"> </v>
      </c>
      <c r="EC153" s="625"/>
      <c r="ED153" s="625"/>
      <c r="EE153" s="625"/>
      <c r="EF153" s="630" t="str">
        <f>IF(SUMIFS(LOGBOOK!$Z$5:$Z$1036129,LOGBOOK!$D$5:$D$1036129,DB125,LOGBOOK!$AN$5:$AN$1036129,DR125,LOGBOOK!$E$5:$E$1036129,DH125,LOGBOOK!$AM$5:$AM$1036129,"SEP")=0," ",SUMIFS(LOGBOOK!$Z$5:$Z$1036129,LOGBOOK!$D$5:$D$1036129,DB125,LOGBOOK!$AN$5:$AN$1036129,DR125,LOGBOOK!$E$5:$E$1036129,DH125,LOGBOOK!$AM$5:$AM$1036129,"SEP"))</f>
        <v xml:space="preserve"> </v>
      </c>
      <c r="EG153" s="625"/>
      <c r="EH153" s="625"/>
      <c r="EI153" s="625"/>
      <c r="EJ153" s="630" t="str">
        <f>IF(SUMIFS(LOGBOOK!$AA$5:$AA$1036129,LOGBOOK!$D$5:$D$1036129,DB125,LOGBOOK!$AN$5:$AN$1036129,DR125,LOGBOOK!$E$5:$E$1036129,DH125,LOGBOOK!$AM$5:$AM$1036129,"SEP")=0," ",SUMIFS(LOGBOOK!$AA$5:$AA$1036129,LOGBOOK!$D$5:$D$1036129,DB125,LOGBOOK!$AN$5:$AN$1036129,DR125,LOGBOOK!$E$5:$E$1036129,DH125,LOGBOOK!$AM$5:$AM$1036129,"SEP"))</f>
        <v xml:space="preserve"> </v>
      </c>
      <c r="EK153" s="625"/>
      <c r="EL153" s="625"/>
      <c r="EM153" s="625"/>
      <c r="EN153" s="623" t="str">
        <f>IF(SUMIFS(LOGBOOK!$AE$5:$AE$1036129,LOGBOOK!$D$5:$D$1036129,DB125,LOGBOOK!$AN$5:$AN$1036129,DR125,LOGBOOK!$E$5:$E$1036129,DH125,LOGBOOK!$AM$5:$AM$1036129,"SEP")=0," ",SUMIFS(LOGBOOK!$AC$5:$AC$1036129,LOGBOOK!$D$5:$D$1036129,DB125,LOGBOOK!$AN$5:$AN$1036129,DR125,LOGBOOK!$E$5:$E$1036129,DH125,LOGBOOK!$AM$5:$AM$1036129,"SEP"))</f>
        <v xml:space="preserve"> </v>
      </c>
      <c r="EO153" s="623"/>
      <c r="EP153" s="623"/>
      <c r="EQ153" s="623" t="str">
        <f>IF(SUMIFS(LOGBOOK!$AF$5:$AF$1036129,LOGBOOK!$D$5:$D$1036129,DB125,LOGBOOK!$AN$5:$AN$1036129,DR125,LOGBOOK!$E$5:$E$1036129,DH125,LOGBOOK!$AM$5:$AM$1036129,"SEP")=0," ",SUMIFS(LOGBOOK!$AF$5:$AF$1036129,LOGBOOK!$D$5:$D$1036129,DB125,LOGBOOK!$AN$5:$AN$1036129,DR125,LOGBOOK!$E$5:$E$1036129,DH125,LOGBOOK!$AM$5:$AM$1036129,"SEP"))</f>
        <v xml:space="preserve"> </v>
      </c>
      <c r="ER153" s="633"/>
      <c r="ES153" s="633"/>
      <c r="ET153" s="643"/>
      <c r="EU153" s="1227"/>
      <c r="EV153" s="1228"/>
      <c r="EW153" s="1228"/>
      <c r="EX153" s="1228"/>
      <c r="EY153" s="1228"/>
      <c r="EZ153" s="1228"/>
      <c r="FA153" s="1228"/>
      <c r="FB153" s="1228"/>
      <c r="FC153" s="1228"/>
      <c r="FD153" s="1228"/>
      <c r="FE153" s="1228"/>
      <c r="FF153" s="1228"/>
      <c r="FG153" s="1228"/>
      <c r="FH153" s="1229"/>
      <c r="FI153" s="1229"/>
      <c r="FJ153" s="1229"/>
      <c r="FK153" s="1229"/>
      <c r="FL153" s="1229"/>
      <c r="FM153" s="1229"/>
      <c r="FN153" s="1229"/>
      <c r="FO153" s="1229"/>
      <c r="FP153" s="1229"/>
      <c r="FQ153" s="1229"/>
      <c r="FR153" s="1229"/>
      <c r="FS153" s="15"/>
      <c r="FT153" s="629" t="str">
        <f>IF('FRONT PAGE'!$A$1="www.fly-logics.com","SEP",0)</f>
        <v>SEP</v>
      </c>
      <c r="FU153" s="631"/>
      <c r="FV153" s="631"/>
      <c r="FW153" s="631"/>
      <c r="FX153" s="631"/>
      <c r="FY153" s="630" t="str">
        <f>IF(SUMIFS(LOGBOOK!$Y$5:$Y$1036129,LOGBOOK!$D$5:$D$1036129,EY125,LOGBOOK!$AN$5:$AN$1036129,FO125,LOGBOOK!$E$5:$E$1036129,FE125,LOGBOOK!$AM$5:$AM$1036129,"SEP")=0," ",SUMIFS(LOGBOOK!$Y$5:$Y$1036129,LOGBOOK!$D$5:$D$1036129,EY125,LOGBOOK!$AN$5:$AN$1036129,FO125,LOGBOOK!$E$5:$E$1036129,FE125,LOGBOOK!$AM$5:$AM$1036129,"SEP"))</f>
        <v xml:space="preserve"> </v>
      </c>
      <c r="FZ153" s="625"/>
      <c r="GA153" s="625"/>
      <c r="GB153" s="625"/>
      <c r="GC153" s="630" t="str">
        <f>IF(SUMIFS(LOGBOOK!$Z$5:$Z$1036129,LOGBOOK!$D$5:$D$1036129,EY125,LOGBOOK!$AN$5:$AN$1036129,FO125,LOGBOOK!$E$5:$E$1036129,FE125,LOGBOOK!$AM$5:$AM$1036129,"SEP")=0," ",SUMIFS(LOGBOOK!$Z$5:$Z$1036129,LOGBOOK!$D$5:$D$1036129,EY125,LOGBOOK!$AN$5:$AN$1036129,FO125,LOGBOOK!$E$5:$E$1036129,FE125,LOGBOOK!$AM$5:$AM$1036129,"SEP"))</f>
        <v xml:space="preserve"> </v>
      </c>
      <c r="GD153" s="625"/>
      <c r="GE153" s="625"/>
      <c r="GF153" s="625"/>
      <c r="GG153" s="630" t="str">
        <f>IF(SUMIFS(LOGBOOK!$AA$5:$AA$1036129,LOGBOOK!$D$5:$D$1036129,EY125,LOGBOOK!$AN$5:$AN$1036129,FO125,LOGBOOK!$E$5:$E$1036129,FE125,LOGBOOK!$AM$5:$AM$1036129,"SEP")=0," ",SUMIFS(LOGBOOK!$AA$5:$AA$1036129,LOGBOOK!$D$5:$D$1036129,EY125,LOGBOOK!$AN$5:$AN$1036129,FO125,LOGBOOK!$E$5:$E$1036129,FE125,LOGBOOK!$AM$5:$AM$1036129,"SEP"))</f>
        <v xml:space="preserve"> </v>
      </c>
      <c r="GH153" s="625"/>
      <c r="GI153" s="625"/>
      <c r="GJ153" s="625"/>
      <c r="GK153" s="623" t="str">
        <f>IF(SUMIFS(LOGBOOK!$AE$5:$AE$1036129,LOGBOOK!$D$5:$D$1036129,EY125,LOGBOOK!$AN$5:$AN$1036129,FO125,LOGBOOK!$E$5:$E$1036129,FE125,LOGBOOK!$AM$5:$AM$1036129,"SEP")=0," ",SUMIFS(LOGBOOK!$AC$5:$AC$1036129,LOGBOOK!$D$5:$D$1036129,EY125,LOGBOOK!$AN$5:$AN$1036129,FO125,LOGBOOK!$E$5:$E$1036129,FE125,LOGBOOK!$AM$5:$AM$1036129,"SEP"))</f>
        <v xml:space="preserve"> </v>
      </c>
      <c r="GL153" s="623"/>
      <c r="GM153" s="623"/>
      <c r="GN153" s="623" t="str">
        <f>IF(SUMIFS(LOGBOOK!$AF$5:$AF$1036129,LOGBOOK!$D$5:$D$1036129,EY125,LOGBOOK!$AN$5:$AN$1036129,FO125,LOGBOOK!$E$5:$E$1036129,FE125,LOGBOOK!$AM$5:$AM$1036129,"SEP")=0," ",SUMIFS(LOGBOOK!$AF$5:$AF$1036129,LOGBOOK!$D$5:$D$1036129,EY125,LOGBOOK!$AN$5:$AN$1036129,FO125,LOGBOOK!$E$5:$E$1036129,FE125,LOGBOOK!$AM$5:$AM$1036129,"SEP"))</f>
        <v xml:space="preserve"> </v>
      </c>
      <c r="GO153" s="633"/>
      <c r="GP153" s="633"/>
      <c r="GQ153" s="643"/>
      <c r="GR153" s="6"/>
    </row>
    <row r="154" spans="1:200" ht="10.5" customHeight="1" x14ac:dyDescent="0.25">
      <c r="A154" s="212"/>
      <c r="B154" s="637"/>
      <c r="C154" s="1230" t="str">
        <f>IF('FRONT PAGE'!$A$1="www.fly-logics.com","APPROACHES",0)</f>
        <v>APPROACHES</v>
      </c>
      <c r="D154" s="1231"/>
      <c r="E154" s="1231"/>
      <c r="F154" s="1231"/>
      <c r="G154" s="1231"/>
      <c r="H154" s="1231"/>
      <c r="I154" s="1231"/>
      <c r="J154" s="1231"/>
      <c r="K154" s="1231"/>
      <c r="L154" s="1231"/>
      <c r="M154" s="1231"/>
      <c r="N154" s="1231"/>
      <c r="O154" s="1232"/>
      <c r="P154" s="639" t="str">
        <f>IF('FRONT PAGE'!$A$1="www.fly-logics.com","N° APP",0)</f>
        <v>N° APP</v>
      </c>
      <c r="Q154" s="629"/>
      <c r="R154" s="629"/>
      <c r="S154" s="629"/>
      <c r="T154" s="640"/>
      <c r="U154" s="1127">
        <f t="shared" ref="U154" si="48">IFERROR(SUM(C159,I159,O159,U159)," ")</f>
        <v>0</v>
      </c>
      <c r="V154" s="1128"/>
      <c r="W154" s="1128"/>
      <c r="X154" s="1128"/>
      <c r="Y154" s="1128"/>
      <c r="Z154" s="15"/>
      <c r="AA154" s="631"/>
      <c r="AB154" s="631"/>
      <c r="AC154" s="631"/>
      <c r="AD154" s="631"/>
      <c r="AE154" s="631"/>
      <c r="AF154" s="625"/>
      <c r="AG154" s="632"/>
      <c r="AH154" s="632"/>
      <c r="AI154" s="625"/>
      <c r="AJ154" s="625"/>
      <c r="AK154" s="632"/>
      <c r="AL154" s="632"/>
      <c r="AM154" s="625"/>
      <c r="AN154" s="625"/>
      <c r="AO154" s="632"/>
      <c r="AP154" s="632"/>
      <c r="AQ154" s="625"/>
      <c r="AR154" s="623"/>
      <c r="AS154" s="623"/>
      <c r="AT154" s="623"/>
      <c r="AU154" s="633"/>
      <c r="AV154" s="634"/>
      <c r="AW154" s="633"/>
      <c r="AX154" s="643"/>
      <c r="AY154" s="637"/>
      <c r="AZ154" s="1230" t="str">
        <f>IF('FRONT PAGE'!$A$1="www.fly-logics.com","APPROACHES",0)</f>
        <v>APPROACHES</v>
      </c>
      <c r="BA154" s="1231"/>
      <c r="BB154" s="1231"/>
      <c r="BC154" s="1231"/>
      <c r="BD154" s="1231"/>
      <c r="BE154" s="1231"/>
      <c r="BF154" s="1231"/>
      <c r="BG154" s="1231"/>
      <c r="BH154" s="1231"/>
      <c r="BI154" s="1231"/>
      <c r="BJ154" s="1231"/>
      <c r="BK154" s="1231"/>
      <c r="BL154" s="1232"/>
      <c r="BM154" s="639" t="str">
        <f>IF('FRONT PAGE'!$A$1="www.fly-logics.com","N° APP",0)</f>
        <v>N° APP</v>
      </c>
      <c r="BN154" s="629"/>
      <c r="BO154" s="629"/>
      <c r="BP154" s="629"/>
      <c r="BQ154" s="640"/>
      <c r="BR154" s="1127">
        <f t="shared" ref="BR154" si="49">IFERROR(SUM(AZ159,BF159,BL159,BR159)," ")</f>
        <v>0</v>
      </c>
      <c r="BS154" s="1128"/>
      <c r="BT154" s="1128"/>
      <c r="BU154" s="1128"/>
      <c r="BV154" s="1128"/>
      <c r="BW154" s="15"/>
      <c r="BX154" s="631"/>
      <c r="BY154" s="631"/>
      <c r="BZ154" s="631"/>
      <c r="CA154" s="631"/>
      <c r="CB154" s="631"/>
      <c r="CC154" s="625"/>
      <c r="CD154" s="632"/>
      <c r="CE154" s="632"/>
      <c r="CF154" s="625"/>
      <c r="CG154" s="625"/>
      <c r="CH154" s="632"/>
      <c r="CI154" s="632"/>
      <c r="CJ154" s="625"/>
      <c r="CK154" s="625"/>
      <c r="CL154" s="632"/>
      <c r="CM154" s="632"/>
      <c r="CN154" s="625"/>
      <c r="CO154" s="623"/>
      <c r="CP154" s="623"/>
      <c r="CQ154" s="623"/>
      <c r="CR154" s="633"/>
      <c r="CS154" s="634"/>
      <c r="CT154" s="633"/>
      <c r="CU154" s="643"/>
      <c r="CV154" s="247"/>
      <c r="CW154" s="212"/>
      <c r="CX154" s="637"/>
      <c r="CY154" s="1230" t="str">
        <f>IF('FRONT PAGE'!$A$1="www.fly-logics.com","APPROACHES",0)</f>
        <v>APPROACHES</v>
      </c>
      <c r="CZ154" s="1231"/>
      <c r="DA154" s="1231"/>
      <c r="DB154" s="1231"/>
      <c r="DC154" s="1231"/>
      <c r="DD154" s="1231"/>
      <c r="DE154" s="1231"/>
      <c r="DF154" s="1231"/>
      <c r="DG154" s="1231"/>
      <c r="DH154" s="1231"/>
      <c r="DI154" s="1231"/>
      <c r="DJ154" s="1231"/>
      <c r="DK154" s="1232"/>
      <c r="DL154" s="639" t="str">
        <f>IF('FRONT PAGE'!$A$1="www.fly-logics.com","N° APP",0)</f>
        <v>N° APP</v>
      </c>
      <c r="DM154" s="629"/>
      <c r="DN154" s="629"/>
      <c r="DO154" s="629"/>
      <c r="DP154" s="640"/>
      <c r="DQ154" s="1127">
        <f t="shared" ref="DQ154" si="50">IFERROR(SUM(CY159,DE159,DK159,DQ159)," ")</f>
        <v>0</v>
      </c>
      <c r="DR154" s="1128"/>
      <c r="DS154" s="1128"/>
      <c r="DT154" s="1128"/>
      <c r="DU154" s="1128"/>
      <c r="DV154" s="15"/>
      <c r="DW154" s="631"/>
      <c r="DX154" s="631"/>
      <c r="DY154" s="631"/>
      <c r="DZ154" s="631"/>
      <c r="EA154" s="631"/>
      <c r="EB154" s="625"/>
      <c r="EC154" s="632"/>
      <c r="ED154" s="632"/>
      <c r="EE154" s="625"/>
      <c r="EF154" s="625"/>
      <c r="EG154" s="632"/>
      <c r="EH154" s="632"/>
      <c r="EI154" s="625"/>
      <c r="EJ154" s="625"/>
      <c r="EK154" s="632"/>
      <c r="EL154" s="632"/>
      <c r="EM154" s="625"/>
      <c r="EN154" s="623"/>
      <c r="EO154" s="623"/>
      <c r="EP154" s="623"/>
      <c r="EQ154" s="633"/>
      <c r="ER154" s="634"/>
      <c r="ES154" s="633"/>
      <c r="ET154" s="643"/>
      <c r="EU154" s="637"/>
      <c r="EV154" s="1230" t="str">
        <f>IF('FRONT PAGE'!$A$1="www.fly-logics.com","APPROACHES",0)</f>
        <v>APPROACHES</v>
      </c>
      <c r="EW154" s="1231"/>
      <c r="EX154" s="1231"/>
      <c r="EY154" s="1231"/>
      <c r="EZ154" s="1231"/>
      <c r="FA154" s="1231"/>
      <c r="FB154" s="1231"/>
      <c r="FC154" s="1231"/>
      <c r="FD154" s="1231"/>
      <c r="FE154" s="1231"/>
      <c r="FF154" s="1231"/>
      <c r="FG154" s="1231"/>
      <c r="FH154" s="1232"/>
      <c r="FI154" s="639" t="str">
        <f>IF('FRONT PAGE'!$A$1="www.fly-logics.com","N° APP",0)</f>
        <v>N° APP</v>
      </c>
      <c r="FJ154" s="629"/>
      <c r="FK154" s="629"/>
      <c r="FL154" s="629"/>
      <c r="FM154" s="640"/>
      <c r="FN154" s="1127">
        <f t="shared" ref="FN154" si="51">IFERROR(SUM(EV159,FB159,FH159,FN159)," ")</f>
        <v>0</v>
      </c>
      <c r="FO154" s="1128"/>
      <c r="FP154" s="1128"/>
      <c r="FQ154" s="1128"/>
      <c r="FR154" s="1128"/>
      <c r="FS154" s="15"/>
      <c r="FT154" s="631"/>
      <c r="FU154" s="631"/>
      <c r="FV154" s="631"/>
      <c r="FW154" s="631"/>
      <c r="FX154" s="631"/>
      <c r="FY154" s="625"/>
      <c r="FZ154" s="632"/>
      <c r="GA154" s="632"/>
      <c r="GB154" s="625"/>
      <c r="GC154" s="625"/>
      <c r="GD154" s="632"/>
      <c r="GE154" s="632"/>
      <c r="GF154" s="625"/>
      <c r="GG154" s="625"/>
      <c r="GH154" s="632"/>
      <c r="GI154" s="632"/>
      <c r="GJ154" s="625"/>
      <c r="GK154" s="623"/>
      <c r="GL154" s="623"/>
      <c r="GM154" s="623"/>
      <c r="GN154" s="633"/>
      <c r="GO154" s="634"/>
      <c r="GP154" s="633"/>
      <c r="GQ154" s="643"/>
      <c r="GR154" s="6"/>
    </row>
    <row r="155" spans="1:200" ht="8.85" customHeight="1" x14ac:dyDescent="0.25">
      <c r="A155" s="212"/>
      <c r="B155" s="637"/>
      <c r="C155" s="1231"/>
      <c r="D155" s="1231"/>
      <c r="E155" s="1231"/>
      <c r="F155" s="1231"/>
      <c r="G155" s="1231"/>
      <c r="H155" s="1231"/>
      <c r="I155" s="1231"/>
      <c r="J155" s="1231"/>
      <c r="K155" s="1231"/>
      <c r="L155" s="1231"/>
      <c r="M155" s="1231"/>
      <c r="N155" s="1231"/>
      <c r="O155" s="1232"/>
      <c r="P155" s="639"/>
      <c r="Q155" s="629"/>
      <c r="R155" s="629"/>
      <c r="S155" s="629"/>
      <c r="T155" s="640"/>
      <c r="U155" s="1127"/>
      <c r="V155" s="1128"/>
      <c r="W155" s="1128"/>
      <c r="X155" s="1128"/>
      <c r="Y155" s="1128"/>
      <c r="Z155" s="15"/>
      <c r="AA155" s="631"/>
      <c r="AB155" s="631"/>
      <c r="AC155" s="631"/>
      <c r="AD155" s="631"/>
      <c r="AE155" s="631"/>
      <c r="AF155" s="625"/>
      <c r="AG155" s="625"/>
      <c r="AH155" s="625"/>
      <c r="AI155" s="625"/>
      <c r="AJ155" s="625"/>
      <c r="AK155" s="625"/>
      <c r="AL155" s="625"/>
      <c r="AM155" s="625"/>
      <c r="AN155" s="625"/>
      <c r="AO155" s="625"/>
      <c r="AP155" s="625"/>
      <c r="AQ155" s="625"/>
      <c r="AR155" s="623"/>
      <c r="AS155" s="623"/>
      <c r="AT155" s="623"/>
      <c r="AU155" s="633"/>
      <c r="AV155" s="633"/>
      <c r="AW155" s="633"/>
      <c r="AX155" s="643"/>
      <c r="AY155" s="637"/>
      <c r="AZ155" s="1231"/>
      <c r="BA155" s="1231"/>
      <c r="BB155" s="1231"/>
      <c r="BC155" s="1231"/>
      <c r="BD155" s="1231"/>
      <c r="BE155" s="1231"/>
      <c r="BF155" s="1231"/>
      <c r="BG155" s="1231"/>
      <c r="BH155" s="1231"/>
      <c r="BI155" s="1231"/>
      <c r="BJ155" s="1231"/>
      <c r="BK155" s="1231"/>
      <c r="BL155" s="1232"/>
      <c r="BM155" s="639"/>
      <c r="BN155" s="629"/>
      <c r="BO155" s="629"/>
      <c r="BP155" s="629"/>
      <c r="BQ155" s="640"/>
      <c r="BR155" s="1127"/>
      <c r="BS155" s="1128"/>
      <c r="BT155" s="1128"/>
      <c r="BU155" s="1128"/>
      <c r="BV155" s="1128"/>
      <c r="BW155" s="15"/>
      <c r="BX155" s="631"/>
      <c r="BY155" s="631"/>
      <c r="BZ155" s="631"/>
      <c r="CA155" s="631"/>
      <c r="CB155" s="631"/>
      <c r="CC155" s="625"/>
      <c r="CD155" s="625"/>
      <c r="CE155" s="625"/>
      <c r="CF155" s="625"/>
      <c r="CG155" s="625"/>
      <c r="CH155" s="625"/>
      <c r="CI155" s="625"/>
      <c r="CJ155" s="625"/>
      <c r="CK155" s="625"/>
      <c r="CL155" s="625"/>
      <c r="CM155" s="625"/>
      <c r="CN155" s="625"/>
      <c r="CO155" s="623"/>
      <c r="CP155" s="623"/>
      <c r="CQ155" s="623"/>
      <c r="CR155" s="633"/>
      <c r="CS155" s="633"/>
      <c r="CT155" s="633"/>
      <c r="CU155" s="643"/>
      <c r="CV155" s="247"/>
      <c r="CW155" s="212"/>
      <c r="CX155" s="637"/>
      <c r="CY155" s="1231"/>
      <c r="CZ155" s="1231"/>
      <c r="DA155" s="1231"/>
      <c r="DB155" s="1231"/>
      <c r="DC155" s="1231"/>
      <c r="DD155" s="1231"/>
      <c r="DE155" s="1231"/>
      <c r="DF155" s="1231"/>
      <c r="DG155" s="1231"/>
      <c r="DH155" s="1231"/>
      <c r="DI155" s="1231"/>
      <c r="DJ155" s="1231"/>
      <c r="DK155" s="1232"/>
      <c r="DL155" s="639"/>
      <c r="DM155" s="629"/>
      <c r="DN155" s="629"/>
      <c r="DO155" s="629"/>
      <c r="DP155" s="640"/>
      <c r="DQ155" s="1127"/>
      <c r="DR155" s="1128"/>
      <c r="DS155" s="1128"/>
      <c r="DT155" s="1128"/>
      <c r="DU155" s="1128"/>
      <c r="DV155" s="15"/>
      <c r="DW155" s="631"/>
      <c r="DX155" s="631"/>
      <c r="DY155" s="631"/>
      <c r="DZ155" s="631"/>
      <c r="EA155" s="631"/>
      <c r="EB155" s="625"/>
      <c r="EC155" s="625"/>
      <c r="ED155" s="625"/>
      <c r="EE155" s="625"/>
      <c r="EF155" s="625"/>
      <c r="EG155" s="625"/>
      <c r="EH155" s="625"/>
      <c r="EI155" s="625"/>
      <c r="EJ155" s="625"/>
      <c r="EK155" s="625"/>
      <c r="EL155" s="625"/>
      <c r="EM155" s="625"/>
      <c r="EN155" s="623"/>
      <c r="EO155" s="623"/>
      <c r="EP155" s="623"/>
      <c r="EQ155" s="633"/>
      <c r="ER155" s="633"/>
      <c r="ES155" s="633"/>
      <c r="ET155" s="643"/>
      <c r="EU155" s="637"/>
      <c r="EV155" s="1231"/>
      <c r="EW155" s="1231"/>
      <c r="EX155" s="1231"/>
      <c r="EY155" s="1231"/>
      <c r="EZ155" s="1231"/>
      <c r="FA155" s="1231"/>
      <c r="FB155" s="1231"/>
      <c r="FC155" s="1231"/>
      <c r="FD155" s="1231"/>
      <c r="FE155" s="1231"/>
      <c r="FF155" s="1231"/>
      <c r="FG155" s="1231"/>
      <c r="FH155" s="1232"/>
      <c r="FI155" s="639"/>
      <c r="FJ155" s="629"/>
      <c r="FK155" s="629"/>
      <c r="FL155" s="629"/>
      <c r="FM155" s="640"/>
      <c r="FN155" s="1127"/>
      <c r="FO155" s="1128"/>
      <c r="FP155" s="1128"/>
      <c r="FQ155" s="1128"/>
      <c r="FR155" s="1128"/>
      <c r="FS155" s="15"/>
      <c r="FT155" s="631"/>
      <c r="FU155" s="631"/>
      <c r="FV155" s="631"/>
      <c r="FW155" s="631"/>
      <c r="FX155" s="631"/>
      <c r="FY155" s="625"/>
      <c r="FZ155" s="625"/>
      <c r="GA155" s="625"/>
      <c r="GB155" s="625"/>
      <c r="GC155" s="625"/>
      <c r="GD155" s="625"/>
      <c r="GE155" s="625"/>
      <c r="GF155" s="625"/>
      <c r="GG155" s="625"/>
      <c r="GH155" s="625"/>
      <c r="GI155" s="625"/>
      <c r="GJ155" s="625"/>
      <c r="GK155" s="623"/>
      <c r="GL155" s="623"/>
      <c r="GM155" s="623"/>
      <c r="GN155" s="633"/>
      <c r="GO155" s="633"/>
      <c r="GP155" s="633"/>
      <c r="GQ155" s="643"/>
      <c r="GR155" s="6"/>
    </row>
    <row r="156" spans="1:200" ht="5.25" customHeight="1" x14ac:dyDescent="0.25">
      <c r="A156" s="212"/>
      <c r="B156" s="637"/>
      <c r="C156" s="1231"/>
      <c r="D156" s="1231"/>
      <c r="E156" s="1231"/>
      <c r="F156" s="1231"/>
      <c r="G156" s="1231"/>
      <c r="H156" s="1231"/>
      <c r="I156" s="1231"/>
      <c r="J156" s="1231"/>
      <c r="K156" s="1231"/>
      <c r="L156" s="1231"/>
      <c r="M156" s="1231"/>
      <c r="N156" s="1231"/>
      <c r="O156" s="1232"/>
      <c r="P156" s="639"/>
      <c r="Q156" s="629"/>
      <c r="R156" s="629"/>
      <c r="S156" s="629"/>
      <c r="T156" s="640"/>
      <c r="U156" s="1127"/>
      <c r="V156" s="1128"/>
      <c r="W156" s="1128"/>
      <c r="X156" s="1128"/>
      <c r="Y156" s="1128"/>
      <c r="Z156" s="15"/>
      <c r="AA156" s="629" t="str">
        <f>IF('FRONT PAGE'!$A$1="www.fly-logics.com","OCT",0)</f>
        <v>OCT</v>
      </c>
      <c r="AB156" s="631"/>
      <c r="AC156" s="631"/>
      <c r="AD156" s="631"/>
      <c r="AE156" s="631"/>
      <c r="AF156" s="630" t="str">
        <f>IF(SUMIFS(LOGBOOK!$Y$5:$Y$1036129,LOGBOOK!$D$5:$D$1036129,F125,LOGBOOK!$AN$5:$AN$1036129,V125,LOGBOOK!$E$5:$E$1036129,L125,LOGBOOK!$AM$5:$AM$1036129,"OCT")=0," ",SUMIFS(LOGBOOK!$Y$5:$Y$1036129,LOGBOOK!$D$5:$D$1036129,F125,LOGBOOK!$AN$5:$AN$1036129,V125,LOGBOOK!$E$5:$E$1036129,L125,LOGBOOK!$AM$5:$AM$1036129,"OCT"))</f>
        <v xml:space="preserve"> </v>
      </c>
      <c r="AG156" s="625"/>
      <c r="AH156" s="625"/>
      <c r="AI156" s="625"/>
      <c r="AJ156" s="630" t="str">
        <f>IF(SUMIFS(LOGBOOK!$Z$5:$Z$1036129,LOGBOOK!$D$5:$D$1036129,F125,LOGBOOK!$AN$5:$AN$1036129,V125,LOGBOOK!$E$5:$E$1036129,L125,LOGBOOK!$AM$5:$AM$1036129,"OCT")=0," ",SUMIFS(LOGBOOK!$Z$5:$Z$1036129,LOGBOOK!$D$5:$D$1036129,F125,LOGBOOK!$AN$5:$AN$1036129,V125,LOGBOOK!$E$5:$E$1036129,L125,LOGBOOK!$AM$5:$AM$1036129,"OCT"))</f>
        <v xml:space="preserve"> </v>
      </c>
      <c r="AK156" s="625"/>
      <c r="AL156" s="625"/>
      <c r="AM156" s="625"/>
      <c r="AN156" s="630" t="str">
        <f>IF(SUMIFS(LOGBOOK!$AA$5:$AA$1036129,LOGBOOK!$D$5:$D$1036129,F125,LOGBOOK!$AN$5:$AN$1036129,V125,LOGBOOK!$E$5:$E$1036129,L125,LOGBOOK!$AM$5:$AM$1036129,"OCT")=0," ",SUMIFS(LOGBOOK!$AA$5:$AA$1036129,LOGBOOK!$D$5:$D$1036129,F125,LOGBOOK!$AN$5:$AN$1036129,V125,LOGBOOK!$E$5:$E$1036129,L125,LOGBOOK!$AM$5:$AM$1036129,"OCT"))</f>
        <v xml:space="preserve"> </v>
      </c>
      <c r="AO156" s="625"/>
      <c r="AP156" s="625"/>
      <c r="AQ156" s="625"/>
      <c r="AR156" s="623" t="str">
        <f>IF(SUMIFS(LOGBOOK!$AE$5:$AE$1036129,LOGBOOK!$D$5:$D$1036129,F125,LOGBOOK!$AN$5:$AN$1036129,V125,LOGBOOK!$E$5:$E$1036129,L125,LOGBOOK!$AM$5:$AM$1036129,"OCT")=0," ",SUMIFS(LOGBOOK!$AC$5:$AC$1036129,LOGBOOK!$D$5:$D$1036129,F125,LOGBOOK!$AN$5:$AN$1036129,V125,LOGBOOK!$E$5:$E$1036129,L125,LOGBOOK!$AM$5:$AM$1036129,"OCT"))</f>
        <v xml:space="preserve"> </v>
      </c>
      <c r="AS156" s="623"/>
      <c r="AT156" s="623"/>
      <c r="AU156" s="623" t="str">
        <f>IF(SUMIFS(LOGBOOK!$AF$5:$AF$1036129,LOGBOOK!$D$5:$D$1036129,F125,LOGBOOK!$AN$5:$AN$1036129,V125,LOGBOOK!$E$5:$E$1036129,L125,LOGBOOK!$AM$5:$AM$1036129,"OCT")=0," ",SUMIFS(LOGBOOK!$AF$5:$AF$1036129,LOGBOOK!$D$5:$D$1036129,F125,LOGBOOK!$AN$5:$AN$1036129,V125,LOGBOOK!$E$5:$E$1036129,L125,LOGBOOK!$AM$5:$AM$1036129,"OCT"))</f>
        <v xml:space="preserve"> </v>
      </c>
      <c r="AV156" s="633"/>
      <c r="AW156" s="633"/>
      <c r="AX156" s="643"/>
      <c r="AY156" s="637"/>
      <c r="AZ156" s="1231"/>
      <c r="BA156" s="1231"/>
      <c r="BB156" s="1231"/>
      <c r="BC156" s="1231"/>
      <c r="BD156" s="1231"/>
      <c r="BE156" s="1231"/>
      <c r="BF156" s="1231"/>
      <c r="BG156" s="1231"/>
      <c r="BH156" s="1231"/>
      <c r="BI156" s="1231"/>
      <c r="BJ156" s="1231"/>
      <c r="BK156" s="1231"/>
      <c r="BL156" s="1232"/>
      <c r="BM156" s="639"/>
      <c r="BN156" s="629"/>
      <c r="BO156" s="629"/>
      <c r="BP156" s="629"/>
      <c r="BQ156" s="640"/>
      <c r="BR156" s="1127"/>
      <c r="BS156" s="1128"/>
      <c r="BT156" s="1128"/>
      <c r="BU156" s="1128"/>
      <c r="BV156" s="1128"/>
      <c r="BW156" s="15"/>
      <c r="BX156" s="629" t="str">
        <f>IF('FRONT PAGE'!$A$1="www.fly-logics.com","OCT",0)</f>
        <v>OCT</v>
      </c>
      <c r="BY156" s="631"/>
      <c r="BZ156" s="631"/>
      <c r="CA156" s="631"/>
      <c r="CB156" s="631"/>
      <c r="CC156" s="630" t="str">
        <f>IF(SUMIFS(LOGBOOK!$Y$5:$Y$1036129,LOGBOOK!$D$5:$D$1036129,BC125,LOGBOOK!$AN$5:$AN$1036129,BS125,LOGBOOK!$E$5:$E$1036129,BI125,LOGBOOK!$AM$5:$AM$1036129,"OCT")=0," ",SUMIFS(LOGBOOK!$Y$5:$Y$1036129,LOGBOOK!$D$5:$D$1036129,BC125,LOGBOOK!$AN$5:$AN$1036129,BS125,LOGBOOK!$E$5:$E$1036129,BI125,LOGBOOK!$AM$5:$AM$1036129,"OCT"))</f>
        <v xml:space="preserve"> </v>
      </c>
      <c r="CD156" s="625"/>
      <c r="CE156" s="625"/>
      <c r="CF156" s="625"/>
      <c r="CG156" s="630" t="str">
        <f>IF(SUMIFS(LOGBOOK!$Z$5:$Z$1036129,LOGBOOK!$D$5:$D$1036129,BC125,LOGBOOK!$AN$5:$AN$1036129,BS125,LOGBOOK!$E$5:$E$1036129,BI125,LOGBOOK!$AM$5:$AM$1036129,"OCT")=0," ",SUMIFS(LOGBOOK!$Z$5:$Z$1036129,LOGBOOK!$D$5:$D$1036129,BC125,LOGBOOK!$AN$5:$AN$1036129,BS125,LOGBOOK!$E$5:$E$1036129,BI125,LOGBOOK!$AM$5:$AM$1036129,"OCT"))</f>
        <v xml:space="preserve"> </v>
      </c>
      <c r="CH156" s="625"/>
      <c r="CI156" s="625"/>
      <c r="CJ156" s="625"/>
      <c r="CK156" s="630" t="str">
        <f>IF(SUMIFS(LOGBOOK!$AA$5:$AA$1036129,LOGBOOK!$D$5:$D$1036129,BC125,LOGBOOK!$AN$5:$AN$1036129,BS125,LOGBOOK!$E$5:$E$1036129,BI125,LOGBOOK!$AM$5:$AM$1036129,"OCT")=0," ",SUMIFS(LOGBOOK!$AA$5:$AA$1036129,LOGBOOK!$D$5:$D$1036129,BC125,LOGBOOK!$AN$5:$AN$1036129,BS125,LOGBOOK!$E$5:$E$1036129,BI125,LOGBOOK!$AM$5:$AM$1036129,"OCT"))</f>
        <v xml:space="preserve"> </v>
      </c>
      <c r="CL156" s="625"/>
      <c r="CM156" s="625"/>
      <c r="CN156" s="625"/>
      <c r="CO156" s="623" t="str">
        <f>IF(SUMIFS(LOGBOOK!$AE$5:$AE$1036129,LOGBOOK!$D$5:$D$1036129,BC125,LOGBOOK!$AN$5:$AN$1036129,BS125,LOGBOOK!$E$5:$E$1036129,BI125,LOGBOOK!$AM$5:$AM$1036129,"OCT")=0," ",SUMIFS(LOGBOOK!$AC$5:$AC$1036129,LOGBOOK!$D$5:$D$1036129,BC125,LOGBOOK!$AN$5:$AN$1036129,BS125,LOGBOOK!$E$5:$E$1036129,BI125,LOGBOOK!$AM$5:$AM$1036129,"OCT"))</f>
        <v xml:space="preserve"> </v>
      </c>
      <c r="CP156" s="623"/>
      <c r="CQ156" s="623"/>
      <c r="CR156" s="623" t="str">
        <f>IF(SUMIFS(LOGBOOK!$AF$5:$AF$1036129,LOGBOOK!$D$5:$D$1036129,BC125,LOGBOOK!$AN$5:$AN$1036129,BS125,LOGBOOK!$E$5:$E$1036129,BI125,LOGBOOK!$AM$5:$AM$1036129,"OCT")=0," ",SUMIFS(LOGBOOK!$AF$5:$AF$1036129,LOGBOOK!$D$5:$D$1036129,BC125,LOGBOOK!$AN$5:$AN$1036129,BS125,LOGBOOK!$E$5:$E$1036129,BI125,LOGBOOK!$AM$5:$AM$1036129,"OCT"))</f>
        <v xml:space="preserve"> </v>
      </c>
      <c r="CS156" s="633"/>
      <c r="CT156" s="633"/>
      <c r="CU156" s="643"/>
      <c r="CV156" s="247"/>
      <c r="CW156" s="212"/>
      <c r="CX156" s="637"/>
      <c r="CY156" s="1231"/>
      <c r="CZ156" s="1231"/>
      <c r="DA156" s="1231"/>
      <c r="DB156" s="1231"/>
      <c r="DC156" s="1231"/>
      <c r="DD156" s="1231"/>
      <c r="DE156" s="1231"/>
      <c r="DF156" s="1231"/>
      <c r="DG156" s="1231"/>
      <c r="DH156" s="1231"/>
      <c r="DI156" s="1231"/>
      <c r="DJ156" s="1231"/>
      <c r="DK156" s="1232"/>
      <c r="DL156" s="639"/>
      <c r="DM156" s="629"/>
      <c r="DN156" s="629"/>
      <c r="DO156" s="629"/>
      <c r="DP156" s="640"/>
      <c r="DQ156" s="1127"/>
      <c r="DR156" s="1128"/>
      <c r="DS156" s="1128"/>
      <c r="DT156" s="1128"/>
      <c r="DU156" s="1128"/>
      <c r="DV156" s="15"/>
      <c r="DW156" s="629" t="str">
        <f>IF('FRONT PAGE'!$A$1="www.fly-logics.com","OCT",0)</f>
        <v>OCT</v>
      </c>
      <c r="DX156" s="631"/>
      <c r="DY156" s="631"/>
      <c r="DZ156" s="631"/>
      <c r="EA156" s="631"/>
      <c r="EB156" s="630" t="str">
        <f>IF(SUMIFS(LOGBOOK!$Y$5:$Y$1036129,LOGBOOK!$D$5:$D$1036129,DB125,LOGBOOK!$AN$5:$AN$1036129,DR125,LOGBOOK!$E$5:$E$1036129,DH125,LOGBOOK!$AM$5:$AM$1036129,"OCT")=0," ",SUMIFS(LOGBOOK!$Y$5:$Y$1036129,LOGBOOK!$D$5:$D$1036129,DB125,LOGBOOK!$AN$5:$AN$1036129,DR125,LOGBOOK!$E$5:$E$1036129,DH125,LOGBOOK!$AM$5:$AM$1036129,"OCT"))</f>
        <v xml:space="preserve"> </v>
      </c>
      <c r="EC156" s="625"/>
      <c r="ED156" s="625"/>
      <c r="EE156" s="625"/>
      <c r="EF156" s="630" t="str">
        <f>IF(SUMIFS(LOGBOOK!$Z$5:$Z$1036129,LOGBOOK!$D$5:$D$1036129,DB125,LOGBOOK!$AN$5:$AN$1036129,DR125,LOGBOOK!$E$5:$E$1036129,DH125,LOGBOOK!$AM$5:$AM$1036129,"OCT")=0," ",SUMIFS(LOGBOOK!$Z$5:$Z$1036129,LOGBOOK!$D$5:$D$1036129,DB125,LOGBOOK!$AN$5:$AN$1036129,DR125,LOGBOOK!$E$5:$E$1036129,DH125,LOGBOOK!$AM$5:$AM$1036129,"OCT"))</f>
        <v xml:space="preserve"> </v>
      </c>
      <c r="EG156" s="625"/>
      <c r="EH156" s="625"/>
      <c r="EI156" s="625"/>
      <c r="EJ156" s="630" t="str">
        <f>IF(SUMIFS(LOGBOOK!$AA$5:$AA$1036129,LOGBOOK!$D$5:$D$1036129,DB125,LOGBOOK!$AN$5:$AN$1036129,DR125,LOGBOOK!$E$5:$E$1036129,DH125,LOGBOOK!$AM$5:$AM$1036129,"OCT")=0," ",SUMIFS(LOGBOOK!$AA$5:$AA$1036129,LOGBOOK!$D$5:$D$1036129,DB125,LOGBOOK!$AN$5:$AN$1036129,DR125,LOGBOOK!$E$5:$E$1036129,DH125,LOGBOOK!$AM$5:$AM$1036129,"OCT"))</f>
        <v xml:space="preserve"> </v>
      </c>
      <c r="EK156" s="625"/>
      <c r="EL156" s="625"/>
      <c r="EM156" s="625"/>
      <c r="EN156" s="623" t="str">
        <f>IF(SUMIFS(LOGBOOK!$AE$5:$AE$1036129,LOGBOOK!$D$5:$D$1036129,DB125,LOGBOOK!$AN$5:$AN$1036129,DR125,LOGBOOK!$E$5:$E$1036129,DH125,LOGBOOK!$AM$5:$AM$1036129,"OCT")=0," ",SUMIFS(LOGBOOK!$AC$5:$AC$1036129,LOGBOOK!$D$5:$D$1036129,DB125,LOGBOOK!$AN$5:$AN$1036129,DR125,LOGBOOK!$E$5:$E$1036129,DH125,LOGBOOK!$AM$5:$AM$1036129,"OCT"))</f>
        <v xml:space="preserve"> </v>
      </c>
      <c r="EO156" s="623"/>
      <c r="EP156" s="623"/>
      <c r="EQ156" s="623" t="str">
        <f>IF(SUMIFS(LOGBOOK!$AF$5:$AF$1036129,LOGBOOK!$D$5:$D$1036129,DB125,LOGBOOK!$AN$5:$AN$1036129,DR125,LOGBOOK!$E$5:$E$1036129,DH125,LOGBOOK!$AM$5:$AM$1036129,"OCT")=0," ",SUMIFS(LOGBOOK!$AF$5:$AF$1036129,LOGBOOK!$D$5:$D$1036129,DB125,LOGBOOK!$AN$5:$AN$1036129,DR125,LOGBOOK!$E$5:$E$1036129,DH125,LOGBOOK!$AM$5:$AM$1036129,"OCT"))</f>
        <v xml:space="preserve"> </v>
      </c>
      <c r="ER156" s="633"/>
      <c r="ES156" s="633"/>
      <c r="ET156" s="643"/>
      <c r="EU156" s="637"/>
      <c r="EV156" s="1231"/>
      <c r="EW156" s="1231"/>
      <c r="EX156" s="1231"/>
      <c r="EY156" s="1231"/>
      <c r="EZ156" s="1231"/>
      <c r="FA156" s="1231"/>
      <c r="FB156" s="1231"/>
      <c r="FC156" s="1231"/>
      <c r="FD156" s="1231"/>
      <c r="FE156" s="1231"/>
      <c r="FF156" s="1231"/>
      <c r="FG156" s="1231"/>
      <c r="FH156" s="1232"/>
      <c r="FI156" s="639"/>
      <c r="FJ156" s="629"/>
      <c r="FK156" s="629"/>
      <c r="FL156" s="629"/>
      <c r="FM156" s="640"/>
      <c r="FN156" s="1127"/>
      <c r="FO156" s="1128"/>
      <c r="FP156" s="1128"/>
      <c r="FQ156" s="1128"/>
      <c r="FR156" s="1128"/>
      <c r="FS156" s="15"/>
      <c r="FT156" s="629" t="str">
        <f>IF('FRONT PAGE'!$A$1="www.fly-logics.com","OCT",0)</f>
        <v>OCT</v>
      </c>
      <c r="FU156" s="631"/>
      <c r="FV156" s="631"/>
      <c r="FW156" s="631"/>
      <c r="FX156" s="631"/>
      <c r="FY156" s="630" t="str">
        <f>IF(SUMIFS(LOGBOOK!$Y$5:$Y$1036129,LOGBOOK!$D$5:$D$1036129,EY125,LOGBOOK!$AN$5:$AN$1036129,FO125,LOGBOOK!$E$5:$E$1036129,FE125,LOGBOOK!$AM$5:$AM$1036129,"OCT")=0," ",SUMIFS(LOGBOOK!$Y$5:$Y$1036129,LOGBOOK!$D$5:$D$1036129,EY125,LOGBOOK!$AN$5:$AN$1036129,FO125,LOGBOOK!$E$5:$E$1036129,FE125,LOGBOOK!$AM$5:$AM$1036129,"OCT"))</f>
        <v xml:space="preserve"> </v>
      </c>
      <c r="FZ156" s="625"/>
      <c r="GA156" s="625"/>
      <c r="GB156" s="625"/>
      <c r="GC156" s="630" t="str">
        <f>IF(SUMIFS(LOGBOOK!$Z$5:$Z$1036129,LOGBOOK!$D$5:$D$1036129,EY125,LOGBOOK!$AN$5:$AN$1036129,FO125,LOGBOOK!$E$5:$E$1036129,FE125,LOGBOOK!$AM$5:$AM$1036129,"OCT")=0," ",SUMIFS(LOGBOOK!$Z$5:$Z$1036129,LOGBOOK!$D$5:$D$1036129,EY125,LOGBOOK!$AN$5:$AN$1036129,FO125,LOGBOOK!$E$5:$E$1036129,FE125,LOGBOOK!$AM$5:$AM$1036129,"OCT"))</f>
        <v xml:space="preserve"> </v>
      </c>
      <c r="GD156" s="625"/>
      <c r="GE156" s="625"/>
      <c r="GF156" s="625"/>
      <c r="GG156" s="630" t="str">
        <f>IF(SUMIFS(LOGBOOK!$AA$5:$AA$1036129,LOGBOOK!$D$5:$D$1036129,EY125,LOGBOOK!$AN$5:$AN$1036129,FO125,LOGBOOK!$E$5:$E$1036129,FE125,LOGBOOK!$AM$5:$AM$1036129,"OCT")=0," ",SUMIFS(LOGBOOK!$AA$5:$AA$1036129,LOGBOOK!$D$5:$D$1036129,EY125,LOGBOOK!$AN$5:$AN$1036129,FO125,LOGBOOK!$E$5:$E$1036129,FE125,LOGBOOK!$AM$5:$AM$1036129,"OCT"))</f>
        <v xml:space="preserve"> </v>
      </c>
      <c r="GH156" s="625"/>
      <c r="GI156" s="625"/>
      <c r="GJ156" s="625"/>
      <c r="GK156" s="623" t="str">
        <f>IF(SUMIFS(LOGBOOK!$AE$5:$AE$1036129,LOGBOOK!$D$5:$D$1036129,EY125,LOGBOOK!$AN$5:$AN$1036129,FO125,LOGBOOK!$E$5:$E$1036129,FE125,LOGBOOK!$AM$5:$AM$1036129,"OCT")=0," ",SUMIFS(LOGBOOK!$AC$5:$AC$1036129,LOGBOOK!$D$5:$D$1036129,EY125,LOGBOOK!$AN$5:$AN$1036129,FO125,LOGBOOK!$E$5:$E$1036129,FE125,LOGBOOK!$AM$5:$AM$1036129,"OCT"))</f>
        <v xml:space="preserve"> </v>
      </c>
      <c r="GL156" s="623"/>
      <c r="GM156" s="623"/>
      <c r="GN156" s="623" t="str">
        <f>IF(SUMIFS(LOGBOOK!$AF$5:$AF$1036129,LOGBOOK!$D$5:$D$1036129,EY125,LOGBOOK!$AN$5:$AN$1036129,FO125,LOGBOOK!$E$5:$E$1036129,FE125,LOGBOOK!$AM$5:$AM$1036129,"OCT")=0," ",SUMIFS(LOGBOOK!$AF$5:$AF$1036129,LOGBOOK!$D$5:$D$1036129,EY125,LOGBOOK!$AN$5:$AN$1036129,FO125,LOGBOOK!$E$5:$E$1036129,FE125,LOGBOOK!$AM$5:$AM$1036129,"OCT"))</f>
        <v xml:space="preserve"> </v>
      </c>
      <c r="GO156" s="633"/>
      <c r="GP156" s="633"/>
      <c r="GQ156" s="643"/>
      <c r="GR156" s="6"/>
    </row>
    <row r="157" spans="1:200" ht="4.5" customHeight="1" x14ac:dyDescent="0.25">
      <c r="A157" s="212"/>
      <c r="B157" s="637"/>
      <c r="C157" s="624"/>
      <c r="D157" s="624"/>
      <c r="E157" s="624"/>
      <c r="F157" s="624"/>
      <c r="G157" s="624"/>
      <c r="H157" s="624"/>
      <c r="I157" s="624"/>
      <c r="J157" s="624"/>
      <c r="K157" s="624"/>
      <c r="L157" s="624"/>
      <c r="M157" s="624"/>
      <c r="N157" s="624"/>
      <c r="O157" s="624"/>
      <c r="P157" s="624"/>
      <c r="Q157" s="624"/>
      <c r="R157" s="624"/>
      <c r="S157" s="624"/>
      <c r="T157" s="624"/>
      <c r="U157" s="624"/>
      <c r="V157" s="624"/>
      <c r="W157" s="624"/>
      <c r="X157" s="624"/>
      <c r="Y157" s="624"/>
      <c r="Z157" s="15"/>
      <c r="AA157" s="631"/>
      <c r="AB157" s="631"/>
      <c r="AC157" s="631"/>
      <c r="AD157" s="631"/>
      <c r="AE157" s="631"/>
      <c r="AF157" s="625"/>
      <c r="AG157" s="632"/>
      <c r="AH157" s="632"/>
      <c r="AI157" s="625"/>
      <c r="AJ157" s="625"/>
      <c r="AK157" s="632"/>
      <c r="AL157" s="632"/>
      <c r="AM157" s="625"/>
      <c r="AN157" s="625"/>
      <c r="AO157" s="632"/>
      <c r="AP157" s="632"/>
      <c r="AQ157" s="625"/>
      <c r="AR157" s="623"/>
      <c r="AS157" s="623"/>
      <c r="AT157" s="623"/>
      <c r="AU157" s="633"/>
      <c r="AV157" s="634"/>
      <c r="AW157" s="633"/>
      <c r="AX157" s="643"/>
      <c r="AY157" s="637"/>
      <c r="AZ157" s="624"/>
      <c r="BA157" s="624"/>
      <c r="BB157" s="624"/>
      <c r="BC157" s="624"/>
      <c r="BD157" s="624"/>
      <c r="BE157" s="624"/>
      <c r="BF157" s="624"/>
      <c r="BG157" s="624"/>
      <c r="BH157" s="624"/>
      <c r="BI157" s="624"/>
      <c r="BJ157" s="624"/>
      <c r="BK157" s="624"/>
      <c r="BL157" s="624"/>
      <c r="BM157" s="624"/>
      <c r="BN157" s="624"/>
      <c r="BO157" s="624"/>
      <c r="BP157" s="624"/>
      <c r="BQ157" s="624"/>
      <c r="BR157" s="624"/>
      <c r="BS157" s="624"/>
      <c r="BT157" s="624"/>
      <c r="BU157" s="624"/>
      <c r="BV157" s="624"/>
      <c r="BW157" s="15"/>
      <c r="BX157" s="631"/>
      <c r="BY157" s="631"/>
      <c r="BZ157" s="631"/>
      <c r="CA157" s="631"/>
      <c r="CB157" s="631"/>
      <c r="CC157" s="625"/>
      <c r="CD157" s="632"/>
      <c r="CE157" s="632"/>
      <c r="CF157" s="625"/>
      <c r="CG157" s="625"/>
      <c r="CH157" s="632"/>
      <c r="CI157" s="632"/>
      <c r="CJ157" s="625"/>
      <c r="CK157" s="625"/>
      <c r="CL157" s="632"/>
      <c r="CM157" s="632"/>
      <c r="CN157" s="625"/>
      <c r="CO157" s="623"/>
      <c r="CP157" s="623"/>
      <c r="CQ157" s="623"/>
      <c r="CR157" s="633"/>
      <c r="CS157" s="634"/>
      <c r="CT157" s="633"/>
      <c r="CU157" s="643"/>
      <c r="CV157" s="247"/>
      <c r="CW157" s="212"/>
      <c r="CX157" s="637"/>
      <c r="CY157" s="624"/>
      <c r="CZ157" s="624"/>
      <c r="DA157" s="624"/>
      <c r="DB157" s="624"/>
      <c r="DC157" s="624"/>
      <c r="DD157" s="624"/>
      <c r="DE157" s="624"/>
      <c r="DF157" s="624"/>
      <c r="DG157" s="624"/>
      <c r="DH157" s="624"/>
      <c r="DI157" s="624"/>
      <c r="DJ157" s="624"/>
      <c r="DK157" s="624"/>
      <c r="DL157" s="624"/>
      <c r="DM157" s="624"/>
      <c r="DN157" s="624"/>
      <c r="DO157" s="624"/>
      <c r="DP157" s="624"/>
      <c r="DQ157" s="624"/>
      <c r="DR157" s="624"/>
      <c r="DS157" s="624"/>
      <c r="DT157" s="624"/>
      <c r="DU157" s="624"/>
      <c r="DV157" s="15"/>
      <c r="DW157" s="631"/>
      <c r="DX157" s="631"/>
      <c r="DY157" s="631"/>
      <c r="DZ157" s="631"/>
      <c r="EA157" s="631"/>
      <c r="EB157" s="625"/>
      <c r="EC157" s="632"/>
      <c r="ED157" s="632"/>
      <c r="EE157" s="625"/>
      <c r="EF157" s="625"/>
      <c r="EG157" s="632"/>
      <c r="EH157" s="632"/>
      <c r="EI157" s="625"/>
      <c r="EJ157" s="625"/>
      <c r="EK157" s="632"/>
      <c r="EL157" s="632"/>
      <c r="EM157" s="625"/>
      <c r="EN157" s="623"/>
      <c r="EO157" s="623"/>
      <c r="EP157" s="623"/>
      <c r="EQ157" s="633"/>
      <c r="ER157" s="634"/>
      <c r="ES157" s="633"/>
      <c r="ET157" s="643"/>
      <c r="EU157" s="637"/>
      <c r="EV157" s="624"/>
      <c r="EW157" s="624"/>
      <c r="EX157" s="624"/>
      <c r="EY157" s="624"/>
      <c r="EZ157" s="624"/>
      <c r="FA157" s="624"/>
      <c r="FB157" s="624"/>
      <c r="FC157" s="624"/>
      <c r="FD157" s="624"/>
      <c r="FE157" s="624"/>
      <c r="FF157" s="624"/>
      <c r="FG157" s="624"/>
      <c r="FH157" s="624"/>
      <c r="FI157" s="624"/>
      <c r="FJ157" s="624"/>
      <c r="FK157" s="624"/>
      <c r="FL157" s="624"/>
      <c r="FM157" s="624"/>
      <c r="FN157" s="624"/>
      <c r="FO157" s="624"/>
      <c r="FP157" s="624"/>
      <c r="FQ157" s="624"/>
      <c r="FR157" s="624"/>
      <c r="FS157" s="15"/>
      <c r="FT157" s="631"/>
      <c r="FU157" s="631"/>
      <c r="FV157" s="631"/>
      <c r="FW157" s="631"/>
      <c r="FX157" s="631"/>
      <c r="FY157" s="625"/>
      <c r="FZ157" s="632"/>
      <c r="GA157" s="632"/>
      <c r="GB157" s="625"/>
      <c r="GC157" s="625"/>
      <c r="GD157" s="632"/>
      <c r="GE157" s="632"/>
      <c r="GF157" s="625"/>
      <c r="GG157" s="625"/>
      <c r="GH157" s="632"/>
      <c r="GI157" s="632"/>
      <c r="GJ157" s="625"/>
      <c r="GK157" s="623"/>
      <c r="GL157" s="623"/>
      <c r="GM157" s="623"/>
      <c r="GN157" s="633"/>
      <c r="GO157" s="634"/>
      <c r="GP157" s="633"/>
      <c r="GQ157" s="643"/>
      <c r="GR157" s="6"/>
    </row>
    <row r="158" spans="1:200" ht="13.5" customHeight="1" x14ac:dyDescent="0.25">
      <c r="A158" s="212"/>
      <c r="B158" s="635"/>
      <c r="C158" s="1162" t="str">
        <f>IF('FRONT PAGE'!$A$1="www.fly-logics.com","ILS",0)</f>
        <v>ILS</v>
      </c>
      <c r="D158" s="1162"/>
      <c r="E158" s="1162"/>
      <c r="F158" s="1162"/>
      <c r="G158" s="1162"/>
      <c r="H158" s="624"/>
      <c r="I158" s="628" t="str">
        <f>IF('FRONT PAGE'!$A$1="www.fly-logics.com","VFR",0)</f>
        <v>VFR</v>
      </c>
      <c r="J158" s="628"/>
      <c r="K158" s="628"/>
      <c r="L158" s="628"/>
      <c r="M158" s="628"/>
      <c r="N158" s="624"/>
      <c r="O158" s="627" t="str">
        <f>IF('FRONT PAGE'!$A$1="www.fly-logics.com","ADF",0)</f>
        <v>ADF</v>
      </c>
      <c r="P158" s="627"/>
      <c r="Q158" s="627"/>
      <c r="R158" s="627"/>
      <c r="S158" s="627"/>
      <c r="T158" s="624"/>
      <c r="U158" s="628" t="str">
        <f>IF('FRONT PAGE'!$A$1="www.fly-logics.com","VOR",0)</f>
        <v>VOR</v>
      </c>
      <c r="V158" s="628"/>
      <c r="W158" s="628"/>
      <c r="X158" s="628"/>
      <c r="Y158" s="628"/>
      <c r="Z158" s="15"/>
      <c r="AA158" s="631"/>
      <c r="AB158" s="631"/>
      <c r="AC158" s="631"/>
      <c r="AD158" s="631"/>
      <c r="AE158" s="631"/>
      <c r="AF158" s="625"/>
      <c r="AG158" s="625"/>
      <c r="AH158" s="625"/>
      <c r="AI158" s="625"/>
      <c r="AJ158" s="625"/>
      <c r="AK158" s="625"/>
      <c r="AL158" s="625"/>
      <c r="AM158" s="625"/>
      <c r="AN158" s="625"/>
      <c r="AO158" s="625"/>
      <c r="AP158" s="625"/>
      <c r="AQ158" s="625"/>
      <c r="AR158" s="623"/>
      <c r="AS158" s="623"/>
      <c r="AT158" s="623"/>
      <c r="AU158" s="633"/>
      <c r="AV158" s="633"/>
      <c r="AW158" s="633"/>
      <c r="AX158" s="643"/>
      <c r="AY158" s="635"/>
      <c r="AZ158" s="1162" t="str">
        <f>IF('FRONT PAGE'!$A$1="www.fly-logics.com","ILS",0)</f>
        <v>ILS</v>
      </c>
      <c r="BA158" s="1162"/>
      <c r="BB158" s="1162"/>
      <c r="BC158" s="1162"/>
      <c r="BD158" s="1162"/>
      <c r="BE158" s="624"/>
      <c r="BF158" s="628" t="str">
        <f>IF('FRONT PAGE'!$A$1="www.fly-logics.com","VFR",0)</f>
        <v>VFR</v>
      </c>
      <c r="BG158" s="628"/>
      <c r="BH158" s="628"/>
      <c r="BI158" s="628"/>
      <c r="BJ158" s="628"/>
      <c r="BK158" s="624"/>
      <c r="BL158" s="627" t="str">
        <f>IF('FRONT PAGE'!$A$1="www.fly-logics.com","ADF",0)</f>
        <v>ADF</v>
      </c>
      <c r="BM158" s="627"/>
      <c r="BN158" s="627"/>
      <c r="BO158" s="627"/>
      <c r="BP158" s="627"/>
      <c r="BQ158" s="624"/>
      <c r="BR158" s="628" t="str">
        <f>IF('FRONT PAGE'!$A$1="www.fly-logics.com","VOR",0)</f>
        <v>VOR</v>
      </c>
      <c r="BS158" s="628"/>
      <c r="BT158" s="628"/>
      <c r="BU158" s="628"/>
      <c r="BV158" s="628"/>
      <c r="BW158" s="15"/>
      <c r="BX158" s="631"/>
      <c r="BY158" s="631"/>
      <c r="BZ158" s="631"/>
      <c r="CA158" s="631"/>
      <c r="CB158" s="631"/>
      <c r="CC158" s="625"/>
      <c r="CD158" s="625"/>
      <c r="CE158" s="625"/>
      <c r="CF158" s="625"/>
      <c r="CG158" s="625"/>
      <c r="CH158" s="625"/>
      <c r="CI158" s="625"/>
      <c r="CJ158" s="625"/>
      <c r="CK158" s="625"/>
      <c r="CL158" s="625"/>
      <c r="CM158" s="625"/>
      <c r="CN158" s="625"/>
      <c r="CO158" s="623"/>
      <c r="CP158" s="623"/>
      <c r="CQ158" s="623"/>
      <c r="CR158" s="633"/>
      <c r="CS158" s="633"/>
      <c r="CT158" s="633"/>
      <c r="CU158" s="643"/>
      <c r="CV158" s="247"/>
      <c r="CW158" s="212"/>
      <c r="CX158" s="635"/>
      <c r="CY158" s="1162" t="str">
        <f>IF('FRONT PAGE'!$A$1="www.fly-logics.com","ILS",0)</f>
        <v>ILS</v>
      </c>
      <c r="CZ158" s="1162"/>
      <c r="DA158" s="1162"/>
      <c r="DB158" s="1162"/>
      <c r="DC158" s="1162"/>
      <c r="DD158" s="624"/>
      <c r="DE158" s="628" t="str">
        <f>IF('FRONT PAGE'!$A$1="www.fly-logics.com","VFR",0)</f>
        <v>VFR</v>
      </c>
      <c r="DF158" s="628"/>
      <c r="DG158" s="628"/>
      <c r="DH158" s="628"/>
      <c r="DI158" s="628"/>
      <c r="DJ158" s="624"/>
      <c r="DK158" s="627" t="str">
        <f>IF('FRONT PAGE'!$A$1="www.fly-logics.com","ADF",0)</f>
        <v>ADF</v>
      </c>
      <c r="DL158" s="627"/>
      <c r="DM158" s="627"/>
      <c r="DN158" s="627"/>
      <c r="DO158" s="627"/>
      <c r="DP158" s="624"/>
      <c r="DQ158" s="628" t="str">
        <f>IF('FRONT PAGE'!$A$1="www.fly-logics.com","VOR",0)</f>
        <v>VOR</v>
      </c>
      <c r="DR158" s="628"/>
      <c r="DS158" s="628"/>
      <c r="DT158" s="628"/>
      <c r="DU158" s="628"/>
      <c r="DV158" s="15"/>
      <c r="DW158" s="631"/>
      <c r="DX158" s="631"/>
      <c r="DY158" s="631"/>
      <c r="DZ158" s="631"/>
      <c r="EA158" s="631"/>
      <c r="EB158" s="625"/>
      <c r="EC158" s="625"/>
      <c r="ED158" s="625"/>
      <c r="EE158" s="625"/>
      <c r="EF158" s="625"/>
      <c r="EG158" s="625"/>
      <c r="EH158" s="625"/>
      <c r="EI158" s="625"/>
      <c r="EJ158" s="625"/>
      <c r="EK158" s="625"/>
      <c r="EL158" s="625"/>
      <c r="EM158" s="625"/>
      <c r="EN158" s="623"/>
      <c r="EO158" s="623"/>
      <c r="EP158" s="623"/>
      <c r="EQ158" s="633"/>
      <c r="ER158" s="633"/>
      <c r="ES158" s="633"/>
      <c r="ET158" s="643"/>
      <c r="EU158" s="635"/>
      <c r="EV158" s="1162" t="str">
        <f>IF('FRONT PAGE'!$A$1="www.fly-logics.com","ILS",0)</f>
        <v>ILS</v>
      </c>
      <c r="EW158" s="1162"/>
      <c r="EX158" s="1162"/>
      <c r="EY158" s="1162"/>
      <c r="EZ158" s="1162"/>
      <c r="FA158" s="624"/>
      <c r="FB158" s="628" t="str">
        <f>IF('FRONT PAGE'!$A$1="www.fly-logics.com","VFR",0)</f>
        <v>VFR</v>
      </c>
      <c r="FC158" s="628"/>
      <c r="FD158" s="628"/>
      <c r="FE158" s="628"/>
      <c r="FF158" s="628"/>
      <c r="FG158" s="624"/>
      <c r="FH158" s="627" t="str">
        <f>IF('FRONT PAGE'!$A$1="www.fly-logics.com","ADF",0)</f>
        <v>ADF</v>
      </c>
      <c r="FI158" s="627"/>
      <c r="FJ158" s="627"/>
      <c r="FK158" s="627"/>
      <c r="FL158" s="627"/>
      <c r="FM158" s="624"/>
      <c r="FN158" s="628" t="str">
        <f>IF('FRONT PAGE'!$A$1="www.fly-logics.com","VOR",0)</f>
        <v>VOR</v>
      </c>
      <c r="FO158" s="628"/>
      <c r="FP158" s="628"/>
      <c r="FQ158" s="628"/>
      <c r="FR158" s="628"/>
      <c r="FS158" s="15"/>
      <c r="FT158" s="631"/>
      <c r="FU158" s="631"/>
      <c r="FV158" s="631"/>
      <c r="FW158" s="631"/>
      <c r="FX158" s="631"/>
      <c r="FY158" s="625"/>
      <c r="FZ158" s="625"/>
      <c r="GA158" s="625"/>
      <c r="GB158" s="625"/>
      <c r="GC158" s="625"/>
      <c r="GD158" s="625"/>
      <c r="GE158" s="625"/>
      <c r="GF158" s="625"/>
      <c r="GG158" s="625"/>
      <c r="GH158" s="625"/>
      <c r="GI158" s="625"/>
      <c r="GJ158" s="625"/>
      <c r="GK158" s="623"/>
      <c r="GL158" s="623"/>
      <c r="GM158" s="623"/>
      <c r="GN158" s="633"/>
      <c r="GO158" s="633"/>
      <c r="GP158" s="633"/>
      <c r="GQ158" s="643"/>
      <c r="GR158" s="6"/>
    </row>
    <row r="159" spans="1:200" ht="8.85" customHeight="1" x14ac:dyDescent="0.25">
      <c r="A159" s="212"/>
      <c r="B159" s="635"/>
      <c r="C159" s="1134" t="str">
        <f>IFERROR(SUM(IF(SUMIFS(LOGBOOK!$AG$5:$AG$1036129,LOGBOOK!$D$5:$D$1036129,F125,LOGBOOK!$AN$5:$AN$1036129,V125,LOGBOOK!$AH$5:$AH$1036129,C158,LOGBOOK!$E$5:$E$1036129,L125)=0," ",SUMIFS(LOGBOOK!$AG$5:$AG$1036129,LOGBOOK!$D$5:$D$1036129,F125,LOGBOOK!$AN$5:$AN$1036129,V125,LOGBOOK!$AH$5:$AH$1036129,C158,LOGBOOK!$E$5:$E$1036129,L125)),F163,N163,V163)," ")</f>
        <v xml:space="preserve"> </v>
      </c>
      <c r="D159" s="1134"/>
      <c r="E159" s="1134"/>
      <c r="F159" s="1134"/>
      <c r="G159" s="1134"/>
      <c r="H159" s="624"/>
      <c r="I159" s="1134" t="str">
        <f>IF(SUMIFS(LOGBOOK!$AG$5:$AG$1036129,LOGBOOK!$D$5:$D$1036129,F125,LOGBOOK!$AN$5:$AN$1036129,V125,LOGBOOK!$AH$5:$AH$1036129,I158,LOGBOOK!$E$5:$E$1036129,L125)=0," ",SUMIFS(LOGBOOK!$AG$5:$AG$1036129,LOGBOOK!$D$5:$D$1036129,F125,LOGBOOK!$AN$5:$AN$1036129,V125,LOGBOOK!$AH$5:$AH$1036129,I158,LOGBOOK!$E$5:$E$1036129,L125))</f>
        <v xml:space="preserve"> </v>
      </c>
      <c r="J159" s="1134"/>
      <c r="K159" s="1134"/>
      <c r="L159" s="1134"/>
      <c r="M159" s="1134"/>
      <c r="N159" s="624"/>
      <c r="O159" s="1134" t="str">
        <f>IF(SUMIFS(LOGBOOK!$AG$5:$AG$1036129,LOGBOOK!$D$5:$D$1036129,F125,LOGBOOK!$AN$5:$AN$1036129,V125,LOGBOOK!$AH$5:$AH$1036129,O158,LOGBOOK!$E$5:$E$1036129,L125)=0," ",SUMIFS(LOGBOOK!$AG$5:$AG$1036129,LOGBOOK!$D$5:$D$1036129,F125,LOGBOOK!$AN$5:$AN$1036129,V125,LOGBOOK!$AH$5:$AH$1036129,O158,LOGBOOK!$E$5:$E$1036129,L125))</f>
        <v xml:space="preserve"> </v>
      </c>
      <c r="P159" s="1134"/>
      <c r="Q159" s="1134"/>
      <c r="R159" s="1134"/>
      <c r="S159" s="1134"/>
      <c r="T159" s="624"/>
      <c r="U159" s="1134" t="str">
        <f>IF(SUMIFS(LOGBOOK!$AG$5:$AG$1036129,LOGBOOK!$D$5:$D$1036129,F125,LOGBOOK!$AN$5:$AN$1036129,V125,LOGBOOK!$AH$5:$AH$1036129,U158,LOGBOOK!$E$5:$E$1036129,L125)=0," ",SUMIFS(LOGBOOK!$AG$5:$AG$1036129,LOGBOOK!$D$5:$D$1036129,F125,LOGBOOK!$AN$5:$AN$1036129,V125,LOGBOOK!$AH$5:$AH$1036129,U158,LOGBOOK!$E$5:$E$1036129,L125))</f>
        <v xml:space="preserve"> </v>
      </c>
      <c r="V159" s="1134"/>
      <c r="W159" s="1134"/>
      <c r="X159" s="1134"/>
      <c r="Y159" s="1134"/>
      <c r="Z159" s="15"/>
      <c r="AA159" s="629" t="str">
        <f>IF('FRONT PAGE'!$A$1="www.fly-logics.com","NOV",0)</f>
        <v>NOV</v>
      </c>
      <c r="AB159" s="629"/>
      <c r="AC159" s="629"/>
      <c r="AD159" s="629"/>
      <c r="AE159" s="629"/>
      <c r="AF159" s="630" t="str">
        <f>IF(SUMIFS(LOGBOOK!$Y$5:$Y$1036129,LOGBOOK!$D$5:$D$1036129,F125,LOGBOOK!$AN$5:$AN$1036129,V125,LOGBOOK!$E$5:$E$1036129,L125,LOGBOOK!$AM$5:$AM$1036129,"NOV")=0," ",SUMIFS(LOGBOOK!$Y$5:$Y$1036129,LOGBOOK!$D$5:$D$1036129,F125,LOGBOOK!$AN$5:$AN$1036129,V125,LOGBOOK!$E$5:$E$1036129,L125,LOGBOOK!$AM$5:$AM$1036129,"NOV"))</f>
        <v xml:space="preserve"> </v>
      </c>
      <c r="AG159" s="630"/>
      <c r="AH159" s="630"/>
      <c r="AI159" s="630"/>
      <c r="AJ159" s="630" t="str">
        <f>IF(SUMIFS(LOGBOOK!$Z$5:$Z$1036129,LOGBOOK!$D$5:$D$1036129,F125,LOGBOOK!$AN$5:$AN$1036129,V125,LOGBOOK!$E$5:$E$1036129,L125,LOGBOOK!$AM$5:$AM$1036129,"NOV")=0," ",SUMIFS(LOGBOOK!$Z$5:$Z$1036129,LOGBOOK!$D$5:$D$1036129,F125,LOGBOOK!$AN$5:$AN$1036129,V125,LOGBOOK!$E$5:$E$1036129,L125,LOGBOOK!$AM$5:$AM$1036129,"NOV"))</f>
        <v xml:space="preserve"> </v>
      </c>
      <c r="AK159" s="630"/>
      <c r="AL159" s="630"/>
      <c r="AM159" s="630"/>
      <c r="AN159" s="630" t="str">
        <f>IF(SUMIFS(LOGBOOK!$AA$5:$AA$1036129,LOGBOOK!$D$5:$D$1036129,F125,LOGBOOK!$AN$5:$AN$1036129,V125,LOGBOOK!$E$5:$E$1036129,L125,LOGBOOK!$AM$5:$AM$1036129,"NOV")=0," ",SUMIFS(LOGBOOK!$AA$5:$AA$1036129,LOGBOOK!$D$5:$D$1036129,F125,LOGBOOK!$AN$5:$AN$1036129,V125,LOGBOOK!$E$5:$E$1036129,L125,LOGBOOK!$AM$5:$AM$1036129,"NOV"))</f>
        <v xml:space="preserve"> </v>
      </c>
      <c r="AO159" s="630"/>
      <c r="AP159" s="630"/>
      <c r="AQ159" s="630"/>
      <c r="AR159" s="623" t="str">
        <f>IF(SUMIFS(LOGBOOK!$AE$5:$AE$1036129,LOGBOOK!$D$5:$D$1036129,F125,LOGBOOK!$AN$5:$AN$1036129,V125,LOGBOOK!$E$5:$E$1036129,L125,LOGBOOK!$AM$5:$AM$1036129,"NOV")=0," ",SUMIFS(LOGBOOK!$AC$5:$AC$1036129,LOGBOOK!$D$5:$D$1036129,F125,LOGBOOK!$AN$5:$AN$1036129,V125,LOGBOOK!$E$5:$E$1036129,L125,LOGBOOK!$AM$5:$AM$1036129,"NOV"))</f>
        <v xml:space="preserve"> </v>
      </c>
      <c r="AS159" s="623"/>
      <c r="AT159" s="623"/>
      <c r="AU159" s="623" t="str">
        <f>IF(SUMIFS(LOGBOOK!$AF$5:$AF$1036129,LOGBOOK!$D$5:$D$1036129,F125,LOGBOOK!$AN$5:$AN$1036129,V125,LOGBOOK!$E$5:$E$1036129,L125,LOGBOOK!$AM$5:$AM$1036129,"NOV")=0," ",SUMIFS(LOGBOOK!$AF$5:$AF$1036129,LOGBOOK!$D$5:$D$1036129,F125,LOGBOOK!$AN$5:$AN$1036129,V125,LOGBOOK!$E$5:$E$1036129,L125,LOGBOOK!$AM$5:$AM$1036129,"NOV"))</f>
        <v xml:space="preserve"> </v>
      </c>
      <c r="AV159" s="623"/>
      <c r="AW159" s="623"/>
      <c r="AX159" s="643"/>
      <c r="AY159" s="635"/>
      <c r="AZ159" s="1134" t="str">
        <f>IFERROR(SUM(IF(SUMIFS(LOGBOOK!$AG$5:$AG$1036129,LOGBOOK!$D$5:$D$1036129,BC125,LOGBOOK!$AN$5:$AN$1036129,BS125,LOGBOOK!$AH$5:$AH$1036129,AZ158,LOGBOOK!$E$5:$E$1036129,BI125)=0," ",SUMIFS(LOGBOOK!$AG$5:$AG$1036129,LOGBOOK!$D$5:$D$1036129,BC125,LOGBOOK!$AN$5:$AN$1036129,BS125,LOGBOOK!$AH$5:$AH$1036129,AZ158,LOGBOOK!$E$5:$E$1036129,BI125)),BC163,BK163,BS163)," ")</f>
        <v xml:space="preserve"> </v>
      </c>
      <c r="BA159" s="1134"/>
      <c r="BB159" s="1134"/>
      <c r="BC159" s="1134"/>
      <c r="BD159" s="1134"/>
      <c r="BE159" s="624"/>
      <c r="BF159" s="1134" t="str">
        <f>IF(SUMIFS(LOGBOOK!$AG$5:$AG$1036129,LOGBOOK!$D$5:$D$1036129,BC125,LOGBOOK!$AN$5:$AN$1036129,BS125,LOGBOOK!$AH$5:$AH$1036129,BF158,LOGBOOK!$E$5:$E$1036129,BI125)=0," ",SUMIFS(LOGBOOK!$AG$5:$AG$1036129,LOGBOOK!$D$5:$D$1036129,BC125,LOGBOOK!$AN$5:$AN$1036129,BS125,LOGBOOK!$AH$5:$AH$1036129,BF158,LOGBOOK!$E$5:$E$1036129,BI125))</f>
        <v xml:space="preserve"> </v>
      </c>
      <c r="BG159" s="1134"/>
      <c r="BH159" s="1134"/>
      <c r="BI159" s="1134"/>
      <c r="BJ159" s="1134"/>
      <c r="BK159" s="624"/>
      <c r="BL159" s="1134" t="str">
        <f>IF(SUMIFS(LOGBOOK!$AG$5:$AG$1036129,LOGBOOK!$D$5:$D$1036129,BC125,LOGBOOK!$AN$5:$AN$1036129,BS125,LOGBOOK!$AH$5:$AH$1036129,BL158,LOGBOOK!$E$5:$E$1036129,BI125)=0," ",SUMIFS(LOGBOOK!$AG$5:$AG$1036129,LOGBOOK!$D$5:$D$1036129,BC125,LOGBOOK!$AN$5:$AN$1036129,BS125,LOGBOOK!$AH$5:$AH$1036129,BL158,LOGBOOK!$E$5:$E$1036129,BI125))</f>
        <v xml:space="preserve"> </v>
      </c>
      <c r="BM159" s="1134"/>
      <c r="BN159" s="1134"/>
      <c r="BO159" s="1134"/>
      <c r="BP159" s="1134"/>
      <c r="BQ159" s="624"/>
      <c r="BR159" s="1134" t="str">
        <f>IF(SUMIFS(LOGBOOK!$AG$5:$AG$1036129,LOGBOOK!$D$5:$D$1036129,BC125,LOGBOOK!$AN$5:$AN$1036129,BS125,LOGBOOK!$AH$5:$AH$1036129,BR158,LOGBOOK!$E$5:$E$1036129,BI125)=0," ",SUMIFS(LOGBOOK!$AG$5:$AG$1036129,LOGBOOK!$D$5:$D$1036129,BC125,LOGBOOK!$AN$5:$AN$1036129,BS125,LOGBOOK!$AH$5:$AH$1036129,BR158,LOGBOOK!$E$5:$E$1036129,BI125))</f>
        <v xml:space="preserve"> </v>
      </c>
      <c r="BS159" s="1134"/>
      <c r="BT159" s="1134"/>
      <c r="BU159" s="1134"/>
      <c r="BV159" s="1134"/>
      <c r="BW159" s="15"/>
      <c r="BX159" s="629" t="str">
        <f>IF('FRONT PAGE'!$A$1="www.fly-logics.com","NOV",0)</f>
        <v>NOV</v>
      </c>
      <c r="BY159" s="629"/>
      <c r="BZ159" s="629"/>
      <c r="CA159" s="629"/>
      <c r="CB159" s="629"/>
      <c r="CC159" s="630" t="str">
        <f>IF(SUMIFS(LOGBOOK!$Y$5:$Y$1036129,LOGBOOK!$D$5:$D$1036129,BC125,LOGBOOK!$AN$5:$AN$1036129,BS125,LOGBOOK!$E$5:$E$1036129,BI125,LOGBOOK!$AM$5:$AM$1036129,"NOV")=0," ",SUMIFS(LOGBOOK!$Y$5:$Y$1036129,LOGBOOK!$D$5:$D$1036129,BC125,LOGBOOK!$AN$5:$AN$1036129,BS125,LOGBOOK!$E$5:$E$1036129,BI125,LOGBOOK!$AM$5:$AM$1036129,"NOV"))</f>
        <v xml:space="preserve"> </v>
      </c>
      <c r="CD159" s="630"/>
      <c r="CE159" s="630"/>
      <c r="CF159" s="630"/>
      <c r="CG159" s="630" t="str">
        <f>IF(SUMIFS(LOGBOOK!$Z$5:$Z$1036129,LOGBOOK!$D$5:$D$1036129,BC125,LOGBOOK!$AN$5:$AN$1036129,BS125,LOGBOOK!$E$5:$E$1036129,BI125,LOGBOOK!$AM$5:$AM$1036129,"NOV")=0," ",SUMIFS(LOGBOOK!$Z$5:$Z$1036129,LOGBOOK!$D$5:$D$1036129,BC125,LOGBOOK!$AN$5:$AN$1036129,BS125,LOGBOOK!$E$5:$E$1036129,BI125,LOGBOOK!$AM$5:$AM$1036129,"NOV"))</f>
        <v xml:space="preserve"> </v>
      </c>
      <c r="CH159" s="630"/>
      <c r="CI159" s="630"/>
      <c r="CJ159" s="630"/>
      <c r="CK159" s="630" t="str">
        <f>IF(SUMIFS(LOGBOOK!$AA$5:$AA$1036129,LOGBOOK!$D$5:$D$1036129,BC125,LOGBOOK!$AN$5:$AN$1036129,BS125,LOGBOOK!$E$5:$E$1036129,BI125,LOGBOOK!$AM$5:$AM$1036129,"NOV")=0," ",SUMIFS(LOGBOOK!$AA$5:$AA$1036129,LOGBOOK!$D$5:$D$1036129,BC125,LOGBOOK!$AN$5:$AN$1036129,BS125,LOGBOOK!$E$5:$E$1036129,BI125,LOGBOOK!$AM$5:$AM$1036129,"NOV"))</f>
        <v xml:space="preserve"> </v>
      </c>
      <c r="CL159" s="630"/>
      <c r="CM159" s="630"/>
      <c r="CN159" s="630"/>
      <c r="CO159" s="623" t="str">
        <f>IF(SUMIFS(LOGBOOK!$AE$5:$AE$1036129,LOGBOOK!$D$5:$D$1036129,BC125,LOGBOOK!$AN$5:$AN$1036129,BS125,LOGBOOK!$E$5:$E$1036129,BI125,LOGBOOK!$AM$5:$AM$1036129,"NOV")=0," ",SUMIFS(LOGBOOK!$AC$5:$AC$1036129,LOGBOOK!$D$5:$D$1036129,BC125,LOGBOOK!$AN$5:$AN$1036129,BS125,LOGBOOK!$E$5:$E$1036129,BI125,LOGBOOK!$AM$5:$AM$1036129,"NOV"))</f>
        <v xml:space="preserve"> </v>
      </c>
      <c r="CP159" s="623"/>
      <c r="CQ159" s="623"/>
      <c r="CR159" s="623" t="str">
        <f>IF(SUMIFS(LOGBOOK!$AF$5:$AF$1036129,LOGBOOK!$D$5:$D$1036129,BC125,LOGBOOK!$AN$5:$AN$1036129,BS125,LOGBOOK!$E$5:$E$1036129,BI125,LOGBOOK!$AM$5:$AM$1036129,"NOV")=0," ",SUMIFS(LOGBOOK!$AF$5:$AF$1036129,LOGBOOK!$D$5:$D$1036129,BC125,LOGBOOK!$AN$5:$AN$1036129,BS125,LOGBOOK!$E$5:$E$1036129,BI125,LOGBOOK!$AM$5:$AM$1036129,"NOV"))</f>
        <v xml:space="preserve"> </v>
      </c>
      <c r="CS159" s="623"/>
      <c r="CT159" s="623"/>
      <c r="CU159" s="643"/>
      <c r="CV159" s="249"/>
      <c r="CW159" s="212"/>
      <c r="CX159" s="635"/>
      <c r="CY159" s="1134" t="str">
        <f>IFERROR(SUM(IF(SUMIFS(LOGBOOK!$AG$5:$AG$1036129,LOGBOOK!$D$5:$D$1036129,DB125,LOGBOOK!$AN$5:$AN$1036129,DR125,LOGBOOK!$AH$5:$AH$1036129,CY158,LOGBOOK!$E$5:$E$1036129,DH125)=0," ",SUMIFS(LOGBOOK!$AG$5:$AG$1036129,LOGBOOK!$D$5:$D$1036129,DB125,LOGBOOK!$AN$5:$AN$1036129,DR125,LOGBOOK!$AH$5:$AH$1036129,CY158,LOGBOOK!$E$5:$E$1036129,DH125)),DB163,DJ163,DR163)," ")</f>
        <v xml:space="preserve"> </v>
      </c>
      <c r="CZ159" s="1134"/>
      <c r="DA159" s="1134"/>
      <c r="DB159" s="1134"/>
      <c r="DC159" s="1134"/>
      <c r="DD159" s="624"/>
      <c r="DE159" s="1134" t="str">
        <f>IF(SUMIFS(LOGBOOK!$AG$5:$AG$1036129,LOGBOOK!$D$5:$D$1036129,DB125,LOGBOOK!$AN$5:$AN$1036129,DR125,LOGBOOK!$AH$5:$AH$1036129,DE158,LOGBOOK!$E$5:$E$1036129,DH125)=0," ",SUMIFS(LOGBOOK!$AG$5:$AG$1036129,LOGBOOK!$D$5:$D$1036129,DB125,LOGBOOK!$AN$5:$AN$1036129,DR125,LOGBOOK!$AH$5:$AH$1036129,DE158,LOGBOOK!$E$5:$E$1036129,DH125))</f>
        <v xml:space="preserve"> </v>
      </c>
      <c r="DF159" s="1134"/>
      <c r="DG159" s="1134"/>
      <c r="DH159" s="1134"/>
      <c r="DI159" s="1134"/>
      <c r="DJ159" s="624"/>
      <c r="DK159" s="1134" t="str">
        <f>IF(SUMIFS(LOGBOOK!$AG$5:$AG$1036129,LOGBOOK!$D$5:$D$1036129,DB125,LOGBOOK!$AN$5:$AN$1036129,DR125,LOGBOOK!$AH$5:$AH$1036129,DK158,LOGBOOK!$E$5:$E$1036129,DH125)=0," ",SUMIFS(LOGBOOK!$AG$5:$AG$1036129,LOGBOOK!$D$5:$D$1036129,DB125,LOGBOOK!$AN$5:$AN$1036129,DR125,LOGBOOK!$AH$5:$AH$1036129,DK158,LOGBOOK!$E$5:$E$1036129,DH125))</f>
        <v xml:space="preserve"> </v>
      </c>
      <c r="DL159" s="1134"/>
      <c r="DM159" s="1134"/>
      <c r="DN159" s="1134"/>
      <c r="DO159" s="1134"/>
      <c r="DP159" s="624"/>
      <c r="DQ159" s="1134" t="str">
        <f>IF(SUMIFS(LOGBOOK!$AG$5:$AG$1036129,LOGBOOK!$D$5:$D$1036129,DB125,LOGBOOK!$AN$5:$AN$1036129,DR125,LOGBOOK!$AH$5:$AH$1036129,DQ158,LOGBOOK!$E$5:$E$1036129,DH125)=0," ",SUMIFS(LOGBOOK!$AG$5:$AG$1036129,LOGBOOK!$D$5:$D$1036129,DB125,LOGBOOK!$AN$5:$AN$1036129,DR125,LOGBOOK!$AH$5:$AH$1036129,DQ158,LOGBOOK!$E$5:$E$1036129,DH125))</f>
        <v xml:space="preserve"> </v>
      </c>
      <c r="DR159" s="1134"/>
      <c r="DS159" s="1134"/>
      <c r="DT159" s="1134"/>
      <c r="DU159" s="1134"/>
      <c r="DV159" s="15"/>
      <c r="DW159" s="629" t="str">
        <f>IF('FRONT PAGE'!$A$1="www.fly-logics.com","NOV",0)</f>
        <v>NOV</v>
      </c>
      <c r="DX159" s="629"/>
      <c r="DY159" s="629"/>
      <c r="DZ159" s="629"/>
      <c r="EA159" s="629"/>
      <c r="EB159" s="630" t="str">
        <f>IF(SUMIFS(LOGBOOK!$Y$5:$Y$1036129,LOGBOOK!$D$5:$D$1036129,DB125,LOGBOOK!$AN$5:$AN$1036129,DR125,LOGBOOK!$E$5:$E$1036129,DH125,LOGBOOK!$AM$5:$AM$1036129,"NOV")=0," ",SUMIFS(LOGBOOK!$Y$5:$Y$1036129,LOGBOOK!$D$5:$D$1036129,DB125,LOGBOOK!$AN$5:$AN$1036129,DR125,LOGBOOK!$E$5:$E$1036129,DH125,LOGBOOK!$AM$5:$AM$1036129,"NOV"))</f>
        <v xml:space="preserve"> </v>
      </c>
      <c r="EC159" s="630"/>
      <c r="ED159" s="630"/>
      <c r="EE159" s="630"/>
      <c r="EF159" s="630" t="str">
        <f>IF(SUMIFS(LOGBOOK!$Z$5:$Z$1036129,LOGBOOK!$D$5:$D$1036129,DB125,LOGBOOK!$AN$5:$AN$1036129,DR125,LOGBOOK!$E$5:$E$1036129,DH125,LOGBOOK!$AM$5:$AM$1036129,"NOV")=0," ",SUMIFS(LOGBOOK!$Z$5:$Z$1036129,LOGBOOK!$D$5:$D$1036129,DB125,LOGBOOK!$AN$5:$AN$1036129,DR125,LOGBOOK!$E$5:$E$1036129,DH125,LOGBOOK!$AM$5:$AM$1036129,"NOV"))</f>
        <v xml:space="preserve"> </v>
      </c>
      <c r="EG159" s="630"/>
      <c r="EH159" s="630"/>
      <c r="EI159" s="630"/>
      <c r="EJ159" s="630" t="str">
        <f>IF(SUMIFS(LOGBOOK!$AA$5:$AA$1036129,LOGBOOK!$D$5:$D$1036129,DB125,LOGBOOK!$AN$5:$AN$1036129,DR125,LOGBOOK!$E$5:$E$1036129,DH125,LOGBOOK!$AM$5:$AM$1036129,"NOV")=0," ",SUMIFS(LOGBOOK!$AA$5:$AA$1036129,LOGBOOK!$D$5:$D$1036129,DB125,LOGBOOK!$AN$5:$AN$1036129,DR125,LOGBOOK!$E$5:$E$1036129,DH125,LOGBOOK!$AM$5:$AM$1036129,"NOV"))</f>
        <v xml:space="preserve"> </v>
      </c>
      <c r="EK159" s="630"/>
      <c r="EL159" s="630"/>
      <c r="EM159" s="630"/>
      <c r="EN159" s="623" t="str">
        <f>IF(SUMIFS(LOGBOOK!$AE$5:$AE$1036129,LOGBOOK!$D$5:$D$1036129,DB125,LOGBOOK!$AN$5:$AN$1036129,DR125,LOGBOOK!$E$5:$E$1036129,DH125,LOGBOOK!$AM$5:$AM$1036129,"NOV")=0," ",SUMIFS(LOGBOOK!$AC$5:$AC$1036129,LOGBOOK!$D$5:$D$1036129,DB125,LOGBOOK!$AN$5:$AN$1036129,DR125,LOGBOOK!$E$5:$E$1036129,DH125,LOGBOOK!$AM$5:$AM$1036129,"NOV"))</f>
        <v xml:space="preserve"> </v>
      </c>
      <c r="EO159" s="623"/>
      <c r="EP159" s="623"/>
      <c r="EQ159" s="623" t="str">
        <f>IF(SUMIFS(LOGBOOK!$AF$5:$AF$1036129,LOGBOOK!$D$5:$D$1036129,DB125,LOGBOOK!$AN$5:$AN$1036129,DR125,LOGBOOK!$E$5:$E$1036129,DH125,LOGBOOK!$AM$5:$AM$1036129,"NOV")=0," ",SUMIFS(LOGBOOK!$AF$5:$AF$1036129,LOGBOOK!$D$5:$D$1036129,DB125,LOGBOOK!$AN$5:$AN$1036129,DR125,LOGBOOK!$E$5:$E$1036129,DH125,LOGBOOK!$AM$5:$AM$1036129,"NOV"))</f>
        <v xml:space="preserve"> </v>
      </c>
      <c r="ER159" s="623"/>
      <c r="ES159" s="623"/>
      <c r="ET159" s="643"/>
      <c r="EU159" s="635"/>
      <c r="EV159" s="1134" t="str">
        <f>IFERROR(SUM(IF(SUMIFS(LOGBOOK!$AG$5:$AG$1036129,LOGBOOK!$D$5:$D$1036129,EY125,LOGBOOK!$AN$5:$AN$1036129,FO125,LOGBOOK!$AH$5:$AH$1036129,EV158,LOGBOOK!$E$5:$E$1036129,FE125)=0," ",SUMIFS(LOGBOOK!$AG$5:$AG$1036129,LOGBOOK!$D$5:$D$1036129,EY125,LOGBOOK!$AN$5:$AN$1036129,FO125,LOGBOOK!$AH$5:$AH$1036129,EV158,LOGBOOK!$E$5:$E$1036129,FE125)),EY163,FG163,FO163)," ")</f>
        <v xml:space="preserve"> </v>
      </c>
      <c r="EW159" s="1134"/>
      <c r="EX159" s="1134"/>
      <c r="EY159" s="1134"/>
      <c r="EZ159" s="1134"/>
      <c r="FA159" s="624"/>
      <c r="FB159" s="1134" t="str">
        <f>IF(SUMIFS(LOGBOOK!$AG$5:$AG$1036129,LOGBOOK!$D$5:$D$1036129,EY125,LOGBOOK!$AN$5:$AN$1036129,FO125,LOGBOOK!$AH$5:$AH$1036129,FB158,LOGBOOK!$E$5:$E$1036129,FE125)=0," ",SUMIFS(LOGBOOK!$AG$5:$AG$1036129,LOGBOOK!$D$5:$D$1036129,EY125,LOGBOOK!$AN$5:$AN$1036129,FO125,LOGBOOK!$AH$5:$AH$1036129,FB158,LOGBOOK!$E$5:$E$1036129,FE125))</f>
        <v xml:space="preserve"> </v>
      </c>
      <c r="FC159" s="1134"/>
      <c r="FD159" s="1134"/>
      <c r="FE159" s="1134"/>
      <c r="FF159" s="1134"/>
      <c r="FG159" s="624"/>
      <c r="FH159" s="1134" t="str">
        <f>IF(SUMIFS(LOGBOOK!$AG$5:$AG$1036129,LOGBOOK!$D$5:$D$1036129,EY125,LOGBOOK!$AN$5:$AN$1036129,FO125,LOGBOOK!$AH$5:$AH$1036129,FH158,LOGBOOK!$E$5:$E$1036129,FE125)=0," ",SUMIFS(LOGBOOK!$AG$5:$AG$1036129,LOGBOOK!$D$5:$D$1036129,EY125,LOGBOOK!$AN$5:$AN$1036129,FO125,LOGBOOK!$AH$5:$AH$1036129,FH158,LOGBOOK!$E$5:$E$1036129,FE125))</f>
        <v xml:space="preserve"> </v>
      </c>
      <c r="FI159" s="1134"/>
      <c r="FJ159" s="1134"/>
      <c r="FK159" s="1134"/>
      <c r="FL159" s="1134"/>
      <c r="FM159" s="624"/>
      <c r="FN159" s="1134" t="str">
        <f>IF(SUMIFS(LOGBOOK!$AG$5:$AG$1036129,LOGBOOK!$D$5:$D$1036129,EY125,LOGBOOK!$AN$5:$AN$1036129,FO125,LOGBOOK!$AH$5:$AH$1036129,FN158,LOGBOOK!$E$5:$E$1036129,FE125)=0," ",SUMIFS(LOGBOOK!$AG$5:$AG$1036129,LOGBOOK!$D$5:$D$1036129,EY125,LOGBOOK!$AN$5:$AN$1036129,FO125,LOGBOOK!$AH$5:$AH$1036129,FN158,LOGBOOK!$E$5:$E$1036129,FE125))</f>
        <v xml:space="preserve"> </v>
      </c>
      <c r="FO159" s="1134"/>
      <c r="FP159" s="1134"/>
      <c r="FQ159" s="1134"/>
      <c r="FR159" s="1134"/>
      <c r="FS159" s="15"/>
      <c r="FT159" s="629" t="str">
        <f>IF('FRONT PAGE'!$A$1="www.fly-logics.com","NOV",0)</f>
        <v>NOV</v>
      </c>
      <c r="FU159" s="629"/>
      <c r="FV159" s="629"/>
      <c r="FW159" s="629"/>
      <c r="FX159" s="629"/>
      <c r="FY159" s="630" t="str">
        <f>IF(SUMIFS(LOGBOOK!$Y$5:$Y$1036129,LOGBOOK!$D$5:$D$1036129,EY125,LOGBOOK!$AN$5:$AN$1036129,FO125,LOGBOOK!$E$5:$E$1036129,FE125,LOGBOOK!$AM$5:$AM$1036129,"NOV")=0," ",SUMIFS(LOGBOOK!$Y$5:$Y$1036129,LOGBOOK!$D$5:$D$1036129,EY125,LOGBOOK!$AN$5:$AN$1036129,FO125,LOGBOOK!$E$5:$E$1036129,FE125,LOGBOOK!$AM$5:$AM$1036129,"NOV"))</f>
        <v xml:space="preserve"> </v>
      </c>
      <c r="FZ159" s="630"/>
      <c r="GA159" s="630"/>
      <c r="GB159" s="630"/>
      <c r="GC159" s="630" t="str">
        <f>IF(SUMIFS(LOGBOOK!$Z$5:$Z$1036129,LOGBOOK!$D$5:$D$1036129,EY125,LOGBOOK!$AN$5:$AN$1036129,FO125,LOGBOOK!$E$5:$E$1036129,FE125,LOGBOOK!$AM$5:$AM$1036129,"NOV")=0," ",SUMIFS(LOGBOOK!$Z$5:$Z$1036129,LOGBOOK!$D$5:$D$1036129,EY125,LOGBOOK!$AN$5:$AN$1036129,FO125,LOGBOOK!$E$5:$E$1036129,FE125,LOGBOOK!$AM$5:$AM$1036129,"NOV"))</f>
        <v xml:space="preserve"> </v>
      </c>
      <c r="GD159" s="630"/>
      <c r="GE159" s="630"/>
      <c r="GF159" s="630"/>
      <c r="GG159" s="630" t="str">
        <f>IF(SUMIFS(LOGBOOK!$AA$5:$AA$1036129,LOGBOOK!$D$5:$D$1036129,EY125,LOGBOOK!$AN$5:$AN$1036129,FO125,LOGBOOK!$E$5:$E$1036129,FE125,LOGBOOK!$AM$5:$AM$1036129,"NOV")=0," ",SUMIFS(LOGBOOK!$AA$5:$AA$1036129,LOGBOOK!$D$5:$D$1036129,EY125,LOGBOOK!$AN$5:$AN$1036129,FO125,LOGBOOK!$E$5:$E$1036129,FE125,LOGBOOK!$AM$5:$AM$1036129,"NOV"))</f>
        <v xml:space="preserve"> </v>
      </c>
      <c r="GH159" s="630"/>
      <c r="GI159" s="630"/>
      <c r="GJ159" s="630"/>
      <c r="GK159" s="623" t="str">
        <f>IF(SUMIFS(LOGBOOK!$AE$5:$AE$1036129,LOGBOOK!$D$5:$D$1036129,EY125,LOGBOOK!$AN$5:$AN$1036129,FO125,LOGBOOK!$E$5:$E$1036129,FE125,LOGBOOK!$AM$5:$AM$1036129,"NOV")=0," ",SUMIFS(LOGBOOK!$AC$5:$AC$1036129,LOGBOOK!$D$5:$D$1036129,EY125,LOGBOOK!$AN$5:$AN$1036129,FO125,LOGBOOK!$E$5:$E$1036129,FE125,LOGBOOK!$AM$5:$AM$1036129,"NOV"))</f>
        <v xml:space="preserve"> </v>
      </c>
      <c r="GL159" s="623"/>
      <c r="GM159" s="623"/>
      <c r="GN159" s="623" t="str">
        <f>IF(SUMIFS(LOGBOOK!$AF$5:$AF$1036129,LOGBOOK!$D$5:$D$1036129,EY125,LOGBOOK!$AN$5:$AN$1036129,FO125,LOGBOOK!$E$5:$E$1036129,FE125,LOGBOOK!$AM$5:$AM$1036129,"NOV")=0," ",SUMIFS(LOGBOOK!$AF$5:$AF$1036129,LOGBOOK!$D$5:$D$1036129,EY125,LOGBOOK!$AN$5:$AN$1036129,FO125,LOGBOOK!$E$5:$E$1036129,FE125,LOGBOOK!$AM$5:$AM$1036129,"NOV"))</f>
        <v xml:space="preserve"> </v>
      </c>
      <c r="GO159" s="623"/>
      <c r="GP159" s="623"/>
      <c r="GQ159" s="643"/>
      <c r="GR159" s="6"/>
    </row>
    <row r="160" spans="1:200" ht="6.75" customHeight="1" x14ac:dyDescent="0.25">
      <c r="A160" s="212"/>
      <c r="B160" s="635"/>
      <c r="C160" s="1135"/>
      <c r="D160" s="1135"/>
      <c r="E160" s="1135"/>
      <c r="F160" s="1135"/>
      <c r="G160" s="1135"/>
      <c r="H160" s="624"/>
      <c r="I160" s="1135"/>
      <c r="J160" s="1135"/>
      <c r="K160" s="1135"/>
      <c r="L160" s="1135"/>
      <c r="M160" s="1135"/>
      <c r="N160" s="624"/>
      <c r="O160" s="1135"/>
      <c r="P160" s="1135"/>
      <c r="Q160" s="1135"/>
      <c r="R160" s="1135"/>
      <c r="S160" s="1135"/>
      <c r="T160" s="624"/>
      <c r="U160" s="1135"/>
      <c r="V160" s="1135"/>
      <c r="W160" s="1135"/>
      <c r="X160" s="1135"/>
      <c r="Y160" s="1135"/>
      <c r="Z160" s="15"/>
      <c r="AA160" s="629"/>
      <c r="AB160" s="629"/>
      <c r="AC160" s="629"/>
      <c r="AD160" s="629"/>
      <c r="AE160" s="629"/>
      <c r="AF160" s="630"/>
      <c r="AG160" s="630"/>
      <c r="AH160" s="630"/>
      <c r="AI160" s="630"/>
      <c r="AJ160" s="630"/>
      <c r="AK160" s="630"/>
      <c r="AL160" s="630"/>
      <c r="AM160" s="630"/>
      <c r="AN160" s="630"/>
      <c r="AO160" s="630"/>
      <c r="AP160" s="630"/>
      <c r="AQ160" s="630"/>
      <c r="AR160" s="623"/>
      <c r="AS160" s="623"/>
      <c r="AT160" s="623"/>
      <c r="AU160" s="623"/>
      <c r="AV160" s="623"/>
      <c r="AW160" s="623"/>
      <c r="AX160" s="643"/>
      <c r="AY160" s="635"/>
      <c r="AZ160" s="1135"/>
      <c r="BA160" s="1135"/>
      <c r="BB160" s="1135"/>
      <c r="BC160" s="1135"/>
      <c r="BD160" s="1135"/>
      <c r="BE160" s="624"/>
      <c r="BF160" s="1135"/>
      <c r="BG160" s="1135"/>
      <c r="BH160" s="1135"/>
      <c r="BI160" s="1135"/>
      <c r="BJ160" s="1135"/>
      <c r="BK160" s="624"/>
      <c r="BL160" s="1135"/>
      <c r="BM160" s="1135"/>
      <c r="BN160" s="1135"/>
      <c r="BO160" s="1135"/>
      <c r="BP160" s="1135"/>
      <c r="BQ160" s="624"/>
      <c r="BR160" s="1135"/>
      <c r="BS160" s="1135"/>
      <c r="BT160" s="1135"/>
      <c r="BU160" s="1135"/>
      <c r="BV160" s="1135"/>
      <c r="BW160" s="15"/>
      <c r="BX160" s="629"/>
      <c r="BY160" s="629"/>
      <c r="BZ160" s="629"/>
      <c r="CA160" s="629"/>
      <c r="CB160" s="629"/>
      <c r="CC160" s="630"/>
      <c r="CD160" s="630"/>
      <c r="CE160" s="630"/>
      <c r="CF160" s="630"/>
      <c r="CG160" s="630"/>
      <c r="CH160" s="630"/>
      <c r="CI160" s="630"/>
      <c r="CJ160" s="630"/>
      <c r="CK160" s="630"/>
      <c r="CL160" s="630"/>
      <c r="CM160" s="630"/>
      <c r="CN160" s="630"/>
      <c r="CO160" s="623"/>
      <c r="CP160" s="623"/>
      <c r="CQ160" s="623"/>
      <c r="CR160" s="623"/>
      <c r="CS160" s="623"/>
      <c r="CT160" s="623"/>
      <c r="CU160" s="643"/>
      <c r="CV160" s="249"/>
      <c r="CW160" s="212"/>
      <c r="CX160" s="635"/>
      <c r="CY160" s="1135"/>
      <c r="CZ160" s="1135"/>
      <c r="DA160" s="1135"/>
      <c r="DB160" s="1135"/>
      <c r="DC160" s="1135"/>
      <c r="DD160" s="624"/>
      <c r="DE160" s="1135"/>
      <c r="DF160" s="1135"/>
      <c r="DG160" s="1135"/>
      <c r="DH160" s="1135"/>
      <c r="DI160" s="1135"/>
      <c r="DJ160" s="624"/>
      <c r="DK160" s="1135"/>
      <c r="DL160" s="1135"/>
      <c r="DM160" s="1135"/>
      <c r="DN160" s="1135"/>
      <c r="DO160" s="1135"/>
      <c r="DP160" s="624"/>
      <c r="DQ160" s="1135"/>
      <c r="DR160" s="1135"/>
      <c r="DS160" s="1135"/>
      <c r="DT160" s="1135"/>
      <c r="DU160" s="1135"/>
      <c r="DV160" s="15"/>
      <c r="DW160" s="629"/>
      <c r="DX160" s="629"/>
      <c r="DY160" s="629"/>
      <c r="DZ160" s="629"/>
      <c r="EA160" s="629"/>
      <c r="EB160" s="630"/>
      <c r="EC160" s="630"/>
      <c r="ED160" s="630"/>
      <c r="EE160" s="630"/>
      <c r="EF160" s="630"/>
      <c r="EG160" s="630"/>
      <c r="EH160" s="630"/>
      <c r="EI160" s="630"/>
      <c r="EJ160" s="630"/>
      <c r="EK160" s="630"/>
      <c r="EL160" s="630"/>
      <c r="EM160" s="630"/>
      <c r="EN160" s="623"/>
      <c r="EO160" s="623"/>
      <c r="EP160" s="623"/>
      <c r="EQ160" s="623"/>
      <c r="ER160" s="623"/>
      <c r="ES160" s="623"/>
      <c r="ET160" s="643"/>
      <c r="EU160" s="635"/>
      <c r="EV160" s="1135"/>
      <c r="EW160" s="1135"/>
      <c r="EX160" s="1135"/>
      <c r="EY160" s="1135"/>
      <c r="EZ160" s="1135"/>
      <c r="FA160" s="624"/>
      <c r="FB160" s="1135"/>
      <c r="FC160" s="1135"/>
      <c r="FD160" s="1135"/>
      <c r="FE160" s="1135"/>
      <c r="FF160" s="1135"/>
      <c r="FG160" s="624"/>
      <c r="FH160" s="1135"/>
      <c r="FI160" s="1135"/>
      <c r="FJ160" s="1135"/>
      <c r="FK160" s="1135"/>
      <c r="FL160" s="1135"/>
      <c r="FM160" s="624"/>
      <c r="FN160" s="1135"/>
      <c r="FO160" s="1135"/>
      <c r="FP160" s="1135"/>
      <c r="FQ160" s="1135"/>
      <c r="FR160" s="1135"/>
      <c r="FS160" s="15"/>
      <c r="FT160" s="629"/>
      <c r="FU160" s="629"/>
      <c r="FV160" s="629"/>
      <c r="FW160" s="629"/>
      <c r="FX160" s="629"/>
      <c r="FY160" s="630"/>
      <c r="FZ160" s="630"/>
      <c r="GA160" s="630"/>
      <c r="GB160" s="630"/>
      <c r="GC160" s="630"/>
      <c r="GD160" s="630"/>
      <c r="GE160" s="630"/>
      <c r="GF160" s="630"/>
      <c r="GG160" s="630"/>
      <c r="GH160" s="630"/>
      <c r="GI160" s="630"/>
      <c r="GJ160" s="630"/>
      <c r="GK160" s="623"/>
      <c r="GL160" s="623"/>
      <c r="GM160" s="623"/>
      <c r="GN160" s="623"/>
      <c r="GO160" s="623"/>
      <c r="GP160" s="623"/>
      <c r="GQ160" s="643"/>
      <c r="GR160" s="6"/>
    </row>
    <row r="161" spans="1:200" ht="3" customHeight="1" x14ac:dyDescent="0.25">
      <c r="A161" s="212"/>
      <c r="B161" s="635"/>
      <c r="C161" s="1135"/>
      <c r="D161" s="1135"/>
      <c r="E161" s="1135"/>
      <c r="F161" s="1135"/>
      <c r="G161" s="1135"/>
      <c r="H161" s="624"/>
      <c r="I161" s="1135"/>
      <c r="J161" s="1135"/>
      <c r="K161" s="1135"/>
      <c r="L161" s="1135"/>
      <c r="M161" s="1135"/>
      <c r="N161" s="624"/>
      <c r="O161" s="1135"/>
      <c r="P161" s="1135"/>
      <c r="Q161" s="1135"/>
      <c r="R161" s="1135"/>
      <c r="S161" s="1135"/>
      <c r="T161" s="624"/>
      <c r="U161" s="1135"/>
      <c r="V161" s="1135"/>
      <c r="W161" s="1135"/>
      <c r="X161" s="1135"/>
      <c r="Y161" s="1135"/>
      <c r="Z161" s="15"/>
      <c r="AA161" s="629"/>
      <c r="AB161" s="629"/>
      <c r="AC161" s="629"/>
      <c r="AD161" s="629"/>
      <c r="AE161" s="629"/>
      <c r="AF161" s="630"/>
      <c r="AG161" s="630"/>
      <c r="AH161" s="630"/>
      <c r="AI161" s="630"/>
      <c r="AJ161" s="630"/>
      <c r="AK161" s="630"/>
      <c r="AL161" s="630"/>
      <c r="AM161" s="630"/>
      <c r="AN161" s="630"/>
      <c r="AO161" s="630"/>
      <c r="AP161" s="630"/>
      <c r="AQ161" s="630"/>
      <c r="AR161" s="623"/>
      <c r="AS161" s="623"/>
      <c r="AT161" s="623"/>
      <c r="AU161" s="623"/>
      <c r="AV161" s="623"/>
      <c r="AW161" s="623"/>
      <c r="AX161" s="643"/>
      <c r="AY161" s="635"/>
      <c r="AZ161" s="1135"/>
      <c r="BA161" s="1135"/>
      <c r="BB161" s="1135"/>
      <c r="BC161" s="1135"/>
      <c r="BD161" s="1135"/>
      <c r="BE161" s="624"/>
      <c r="BF161" s="1135"/>
      <c r="BG161" s="1135"/>
      <c r="BH161" s="1135"/>
      <c r="BI161" s="1135"/>
      <c r="BJ161" s="1135"/>
      <c r="BK161" s="624"/>
      <c r="BL161" s="1135"/>
      <c r="BM161" s="1135"/>
      <c r="BN161" s="1135"/>
      <c r="BO161" s="1135"/>
      <c r="BP161" s="1135"/>
      <c r="BQ161" s="624"/>
      <c r="BR161" s="1135"/>
      <c r="BS161" s="1135"/>
      <c r="BT161" s="1135"/>
      <c r="BU161" s="1135"/>
      <c r="BV161" s="1135"/>
      <c r="BW161" s="15"/>
      <c r="BX161" s="629"/>
      <c r="BY161" s="629"/>
      <c r="BZ161" s="629"/>
      <c r="CA161" s="629"/>
      <c r="CB161" s="629"/>
      <c r="CC161" s="630"/>
      <c r="CD161" s="630"/>
      <c r="CE161" s="630"/>
      <c r="CF161" s="630"/>
      <c r="CG161" s="630"/>
      <c r="CH161" s="630"/>
      <c r="CI161" s="630"/>
      <c r="CJ161" s="630"/>
      <c r="CK161" s="630"/>
      <c r="CL161" s="630"/>
      <c r="CM161" s="630"/>
      <c r="CN161" s="630"/>
      <c r="CO161" s="623"/>
      <c r="CP161" s="623"/>
      <c r="CQ161" s="623"/>
      <c r="CR161" s="623"/>
      <c r="CS161" s="623"/>
      <c r="CT161" s="623"/>
      <c r="CU161" s="643"/>
      <c r="CV161" s="249"/>
      <c r="CW161" s="212"/>
      <c r="CX161" s="635"/>
      <c r="CY161" s="1135"/>
      <c r="CZ161" s="1135"/>
      <c r="DA161" s="1135"/>
      <c r="DB161" s="1135"/>
      <c r="DC161" s="1135"/>
      <c r="DD161" s="624"/>
      <c r="DE161" s="1135"/>
      <c r="DF161" s="1135"/>
      <c r="DG161" s="1135"/>
      <c r="DH161" s="1135"/>
      <c r="DI161" s="1135"/>
      <c r="DJ161" s="624"/>
      <c r="DK161" s="1135"/>
      <c r="DL161" s="1135"/>
      <c r="DM161" s="1135"/>
      <c r="DN161" s="1135"/>
      <c r="DO161" s="1135"/>
      <c r="DP161" s="624"/>
      <c r="DQ161" s="1135"/>
      <c r="DR161" s="1135"/>
      <c r="DS161" s="1135"/>
      <c r="DT161" s="1135"/>
      <c r="DU161" s="1135"/>
      <c r="DV161" s="15"/>
      <c r="DW161" s="629"/>
      <c r="DX161" s="629"/>
      <c r="DY161" s="629"/>
      <c r="DZ161" s="629"/>
      <c r="EA161" s="629"/>
      <c r="EB161" s="630"/>
      <c r="EC161" s="630"/>
      <c r="ED161" s="630"/>
      <c r="EE161" s="630"/>
      <c r="EF161" s="630"/>
      <c r="EG161" s="630"/>
      <c r="EH161" s="630"/>
      <c r="EI161" s="630"/>
      <c r="EJ161" s="630"/>
      <c r="EK161" s="630"/>
      <c r="EL161" s="630"/>
      <c r="EM161" s="630"/>
      <c r="EN161" s="623"/>
      <c r="EO161" s="623"/>
      <c r="EP161" s="623"/>
      <c r="EQ161" s="623"/>
      <c r="ER161" s="623"/>
      <c r="ES161" s="623"/>
      <c r="ET161" s="643"/>
      <c r="EU161" s="635"/>
      <c r="EV161" s="1135"/>
      <c r="EW161" s="1135"/>
      <c r="EX161" s="1135"/>
      <c r="EY161" s="1135"/>
      <c r="EZ161" s="1135"/>
      <c r="FA161" s="624"/>
      <c r="FB161" s="1135"/>
      <c r="FC161" s="1135"/>
      <c r="FD161" s="1135"/>
      <c r="FE161" s="1135"/>
      <c r="FF161" s="1135"/>
      <c r="FG161" s="624"/>
      <c r="FH161" s="1135"/>
      <c r="FI161" s="1135"/>
      <c r="FJ161" s="1135"/>
      <c r="FK161" s="1135"/>
      <c r="FL161" s="1135"/>
      <c r="FM161" s="624"/>
      <c r="FN161" s="1135"/>
      <c r="FO161" s="1135"/>
      <c r="FP161" s="1135"/>
      <c r="FQ161" s="1135"/>
      <c r="FR161" s="1135"/>
      <c r="FS161" s="15"/>
      <c r="FT161" s="629"/>
      <c r="FU161" s="629"/>
      <c r="FV161" s="629"/>
      <c r="FW161" s="629"/>
      <c r="FX161" s="629"/>
      <c r="FY161" s="630"/>
      <c r="FZ161" s="630"/>
      <c r="GA161" s="630"/>
      <c r="GB161" s="630"/>
      <c r="GC161" s="630"/>
      <c r="GD161" s="630"/>
      <c r="GE161" s="630"/>
      <c r="GF161" s="630"/>
      <c r="GG161" s="630"/>
      <c r="GH161" s="630"/>
      <c r="GI161" s="630"/>
      <c r="GJ161" s="630"/>
      <c r="GK161" s="623"/>
      <c r="GL161" s="623"/>
      <c r="GM161" s="623"/>
      <c r="GN161" s="623"/>
      <c r="GO161" s="623"/>
      <c r="GP161" s="623"/>
      <c r="GQ161" s="643"/>
      <c r="GR161" s="6"/>
    </row>
    <row r="162" spans="1:200" ht="6" customHeight="1" x14ac:dyDescent="0.25">
      <c r="A162" s="212"/>
      <c r="B162" s="635"/>
      <c r="C162" s="662"/>
      <c r="D162" s="662"/>
      <c r="E162" s="662"/>
      <c r="F162" s="662"/>
      <c r="G162" s="662"/>
      <c r="H162" s="662"/>
      <c r="I162" s="662"/>
      <c r="J162" s="662"/>
      <c r="K162" s="662"/>
      <c r="L162" s="662"/>
      <c r="M162" s="662"/>
      <c r="N162" s="662"/>
      <c r="O162" s="662"/>
      <c r="P162" s="662"/>
      <c r="Q162" s="662"/>
      <c r="R162" s="662"/>
      <c r="S162" s="662"/>
      <c r="T162" s="662"/>
      <c r="U162" s="662"/>
      <c r="V162" s="662"/>
      <c r="W162" s="662"/>
      <c r="X162" s="662"/>
      <c r="Y162" s="662"/>
      <c r="Z162" s="663"/>
      <c r="AA162" s="629"/>
      <c r="AB162" s="629"/>
      <c r="AC162" s="629"/>
      <c r="AD162" s="629"/>
      <c r="AE162" s="629"/>
      <c r="AF162" s="630"/>
      <c r="AG162" s="630"/>
      <c r="AH162" s="630"/>
      <c r="AI162" s="630"/>
      <c r="AJ162" s="630"/>
      <c r="AK162" s="630"/>
      <c r="AL162" s="630"/>
      <c r="AM162" s="630"/>
      <c r="AN162" s="630"/>
      <c r="AO162" s="630"/>
      <c r="AP162" s="630"/>
      <c r="AQ162" s="630"/>
      <c r="AR162" s="623"/>
      <c r="AS162" s="623"/>
      <c r="AT162" s="623"/>
      <c r="AU162" s="623"/>
      <c r="AV162" s="623"/>
      <c r="AW162" s="623"/>
      <c r="AX162" s="643"/>
      <c r="AY162" s="635"/>
      <c r="AZ162" s="662"/>
      <c r="BA162" s="662"/>
      <c r="BB162" s="662"/>
      <c r="BC162" s="662"/>
      <c r="BD162" s="662"/>
      <c r="BE162" s="662"/>
      <c r="BF162" s="662"/>
      <c r="BG162" s="662"/>
      <c r="BH162" s="662"/>
      <c r="BI162" s="662"/>
      <c r="BJ162" s="662"/>
      <c r="BK162" s="662"/>
      <c r="BL162" s="662"/>
      <c r="BM162" s="662"/>
      <c r="BN162" s="662"/>
      <c r="BO162" s="662"/>
      <c r="BP162" s="662"/>
      <c r="BQ162" s="662"/>
      <c r="BR162" s="662"/>
      <c r="BS162" s="662"/>
      <c r="BT162" s="662"/>
      <c r="BU162" s="662"/>
      <c r="BV162" s="662"/>
      <c r="BW162" s="663"/>
      <c r="BX162" s="629"/>
      <c r="BY162" s="629"/>
      <c r="BZ162" s="629"/>
      <c r="CA162" s="629"/>
      <c r="CB162" s="629"/>
      <c r="CC162" s="630"/>
      <c r="CD162" s="630"/>
      <c r="CE162" s="630"/>
      <c r="CF162" s="630"/>
      <c r="CG162" s="630"/>
      <c r="CH162" s="630"/>
      <c r="CI162" s="630"/>
      <c r="CJ162" s="630"/>
      <c r="CK162" s="630"/>
      <c r="CL162" s="630"/>
      <c r="CM162" s="630"/>
      <c r="CN162" s="630"/>
      <c r="CO162" s="623"/>
      <c r="CP162" s="623"/>
      <c r="CQ162" s="623"/>
      <c r="CR162" s="623"/>
      <c r="CS162" s="623"/>
      <c r="CT162" s="623"/>
      <c r="CU162" s="643"/>
      <c r="CV162" s="249"/>
      <c r="CW162" s="212"/>
      <c r="CX162" s="635"/>
      <c r="CY162" s="662"/>
      <c r="CZ162" s="662"/>
      <c r="DA162" s="662"/>
      <c r="DB162" s="662"/>
      <c r="DC162" s="662"/>
      <c r="DD162" s="662"/>
      <c r="DE162" s="662"/>
      <c r="DF162" s="662"/>
      <c r="DG162" s="662"/>
      <c r="DH162" s="662"/>
      <c r="DI162" s="662"/>
      <c r="DJ162" s="662"/>
      <c r="DK162" s="662"/>
      <c r="DL162" s="662"/>
      <c r="DM162" s="662"/>
      <c r="DN162" s="662"/>
      <c r="DO162" s="662"/>
      <c r="DP162" s="662"/>
      <c r="DQ162" s="662"/>
      <c r="DR162" s="662"/>
      <c r="DS162" s="662"/>
      <c r="DT162" s="662"/>
      <c r="DU162" s="662"/>
      <c r="DV162" s="663"/>
      <c r="DW162" s="629"/>
      <c r="DX162" s="629"/>
      <c r="DY162" s="629"/>
      <c r="DZ162" s="629"/>
      <c r="EA162" s="629"/>
      <c r="EB162" s="630"/>
      <c r="EC162" s="630"/>
      <c r="ED162" s="630"/>
      <c r="EE162" s="630"/>
      <c r="EF162" s="630"/>
      <c r="EG162" s="630"/>
      <c r="EH162" s="630"/>
      <c r="EI162" s="630"/>
      <c r="EJ162" s="630"/>
      <c r="EK162" s="630"/>
      <c r="EL162" s="630"/>
      <c r="EM162" s="630"/>
      <c r="EN162" s="623"/>
      <c r="EO162" s="623"/>
      <c r="EP162" s="623"/>
      <c r="EQ162" s="623"/>
      <c r="ER162" s="623"/>
      <c r="ES162" s="623"/>
      <c r="ET162" s="643"/>
      <c r="EU162" s="635"/>
      <c r="EV162" s="662"/>
      <c r="EW162" s="662"/>
      <c r="EX162" s="662"/>
      <c r="EY162" s="662"/>
      <c r="EZ162" s="662"/>
      <c r="FA162" s="662"/>
      <c r="FB162" s="662"/>
      <c r="FC162" s="662"/>
      <c r="FD162" s="662"/>
      <c r="FE162" s="662"/>
      <c r="FF162" s="662"/>
      <c r="FG162" s="662"/>
      <c r="FH162" s="662"/>
      <c r="FI162" s="662"/>
      <c r="FJ162" s="662"/>
      <c r="FK162" s="662"/>
      <c r="FL162" s="662"/>
      <c r="FM162" s="662"/>
      <c r="FN162" s="662"/>
      <c r="FO162" s="662"/>
      <c r="FP162" s="662"/>
      <c r="FQ162" s="662"/>
      <c r="FR162" s="662"/>
      <c r="FS162" s="663"/>
      <c r="FT162" s="629"/>
      <c r="FU162" s="629"/>
      <c r="FV162" s="629"/>
      <c r="FW162" s="629"/>
      <c r="FX162" s="629"/>
      <c r="FY162" s="630"/>
      <c r="FZ162" s="630"/>
      <c r="GA162" s="630"/>
      <c r="GB162" s="630"/>
      <c r="GC162" s="630"/>
      <c r="GD162" s="630"/>
      <c r="GE162" s="630"/>
      <c r="GF162" s="630"/>
      <c r="GG162" s="630"/>
      <c r="GH162" s="630"/>
      <c r="GI162" s="630"/>
      <c r="GJ162" s="630"/>
      <c r="GK162" s="623"/>
      <c r="GL162" s="623"/>
      <c r="GM162" s="623"/>
      <c r="GN162" s="623"/>
      <c r="GO162" s="623"/>
      <c r="GP162" s="623"/>
      <c r="GQ162" s="643"/>
      <c r="GR162" s="6"/>
    </row>
    <row r="163" spans="1:200" ht="16.5" customHeight="1" x14ac:dyDescent="0.25">
      <c r="A163" s="212"/>
      <c r="B163" s="635"/>
      <c r="C163" s="1233" t="s">
        <v>37</v>
      </c>
      <c r="D163" s="1233"/>
      <c r="E163" s="1234"/>
      <c r="F163" s="1138" t="str">
        <f>IF(SUMIFS(LOGBOOK!$AG$5:$AG$1036129,LOGBOOK!$D$5:$D$1036129,F125,LOGBOOK!$AN$5:$AN$1036129,V125,LOGBOOK!$AH$5:$AH$1036129,"CAT I",LOGBOOK!$E$5:$E$1036129,L125)=0," ",SUMIFS(LOGBOOK!$AG$5:$AG$1036129,LOGBOOK!$D$5:$D$1036129,F125,LOGBOOK!$AN$5:$AN$1036129,V125,LOGBOOK!$AH$5:$AH$1036129,"CAT I",LOGBOOK!$E$5:$E$1036129,L125))</f>
        <v xml:space="preserve"> </v>
      </c>
      <c r="G163" s="1139"/>
      <c r="H163" s="1139"/>
      <c r="I163" s="1139"/>
      <c r="J163" s="209"/>
      <c r="K163" s="1233" t="s">
        <v>36</v>
      </c>
      <c r="L163" s="1233"/>
      <c r="M163" s="1234"/>
      <c r="N163" s="1136" t="str">
        <f>IF(SUMIFS(LOGBOOK!$AG$5:$AG$1036129,LOGBOOK!$D$5:$D$1036129,F125,LOGBOOK!$AN$5:$AN$1036129,V125,LOGBOOK!$AH$5:$AH$1036129,"CAT II",LOGBOOK!$E$5:$E$1036129,L125)=0," ",SUMIFS(LOGBOOK!$AG$5:$AG$1036129,LOGBOOK!$D$5:$D$1036129,F125,LOGBOOK!$AN$5:$AN$1036129,V125,LOGBOOK!$AH$5:$AH$1036129,"CAT II",LOGBOOK!$E$5:$E$1036129,L125))</f>
        <v xml:space="preserve"> </v>
      </c>
      <c r="O163" s="1137"/>
      <c r="P163" s="1137"/>
      <c r="Q163" s="1137"/>
      <c r="R163" s="209"/>
      <c r="S163" s="1233" t="s">
        <v>39</v>
      </c>
      <c r="T163" s="1233"/>
      <c r="U163" s="1234"/>
      <c r="V163" s="1136" t="str">
        <f>IF(SUMIFS(LOGBOOK!$AG$5:$AG$1036129,LOGBOOK!$D$5:$D$1036129,F125,LOGBOOK!$AN$5:$AN$1036129,V125,LOGBOOK!$AH$5:$AH$1036129,"CAT III",LOGBOOK!$E$5:$E$1036129,L125)=0," ",SUMIFS(LOGBOOK!$AG$5:$AG$1036129,LOGBOOK!$D$5:$D$1036129,F125,LOGBOOK!$AN$5:$AN$1036129,V125,LOGBOOK!$AH$5:$AH$1036129,"CAT III",LOGBOOK!$E$5:$E$1036129,L125))</f>
        <v xml:space="preserve"> </v>
      </c>
      <c r="W163" s="1137"/>
      <c r="X163" s="1137"/>
      <c r="Y163" s="1137"/>
      <c r="Z163" s="227"/>
      <c r="AA163" s="629" t="str">
        <f>IF('FRONT PAGE'!$A$1="www.fly-logics.com","DEC",0)</f>
        <v>DEC</v>
      </c>
      <c r="AB163" s="629"/>
      <c r="AC163" s="629"/>
      <c r="AD163" s="629"/>
      <c r="AE163" s="629"/>
      <c r="AF163" s="630" t="str">
        <f>IF(SUMIFS(LOGBOOK!$Y$5:$Y$1036129,LOGBOOK!$D$5:$D$1036129,F125,LOGBOOK!$AN$5:$AN$1036129,V125,LOGBOOK!$E$5:$E$1036129,L125,LOGBOOK!$AM$5:$AM$1036129,"DIC")=0," ",SUMIFS(LOGBOOK!$Y$5:$Y$1036129,LOGBOOK!$D$5:$D$1036129,F125,LOGBOOK!$AN$5:$AN$1036129,V125,LOGBOOK!$E$5:$E$1036129,L125,LOGBOOK!$AM$5:$AM$1036129,"DIC"))</f>
        <v xml:space="preserve"> </v>
      </c>
      <c r="AG163" s="630"/>
      <c r="AH163" s="630"/>
      <c r="AI163" s="630"/>
      <c r="AJ163" s="630" t="str">
        <f>IF(SUMIFS(LOGBOOK!$Z$5:$Z$1036129,LOGBOOK!$D$5:$D$1036129,F125,LOGBOOK!$AN$5:$AN$1036129,V125,LOGBOOK!$E$5:$E$1036129,L125,LOGBOOK!$AM$5:$AM$1036129,"DIC")=0," ",SUMIFS(LOGBOOK!$Z$5:$Z$1036129,LOGBOOK!$D$5:$D$1036129,F125,LOGBOOK!$AN$5:$AN$1036129,V125,LOGBOOK!$E$5:$E$1036129,L125,LOGBOOK!$AM$5:$AM$1036129,"DIC"))</f>
        <v xml:space="preserve"> </v>
      </c>
      <c r="AK163" s="630"/>
      <c r="AL163" s="630"/>
      <c r="AM163" s="630"/>
      <c r="AN163" s="630" t="str">
        <f>IF(SUMIFS(LOGBOOK!$AA$5:$AA$1036129,LOGBOOK!$D$5:$D$1036129,F125,LOGBOOK!$AN$5:$AN$1036129,V125,LOGBOOK!$E$5:$E$1036129,L125,LOGBOOK!$AM$5:$AM$1036129,"DIC")=0," ",SUMIFS(LOGBOOK!$AA$5:$AA$1036129,LOGBOOK!$D$5:$D$1036129,F125,LOGBOOK!$AN$5:$AN$1036129,V125,LOGBOOK!$E$5:$E$1036129,L125,LOGBOOK!$AM$5:$AM$1036129,"DIC"))</f>
        <v xml:space="preserve"> </v>
      </c>
      <c r="AO163" s="630"/>
      <c r="AP163" s="630"/>
      <c r="AQ163" s="630"/>
      <c r="AR163" s="623" t="str">
        <f>IF(SUMIFS(LOGBOOK!$AE$5:$AE$1036129,LOGBOOK!$D$5:$D$1036129,F125,LOGBOOK!$AN$5:$AN$1036129,V125,LOGBOOK!$E$5:$E$1036129,L125,LOGBOOK!$AM$5:$AM$1036129,"DIC")=0," ",SUMIFS(LOGBOOK!$AC$5:$AC$1036129,LOGBOOK!$D$5:$D$1036129,F125,LOGBOOK!$AN$5:$AN$1036129,V125,LOGBOOK!$E$5:$E$1036129,L125,LOGBOOK!$AM$5:$AM$1036129,"DIC"))</f>
        <v xml:space="preserve"> </v>
      </c>
      <c r="AS163" s="623"/>
      <c r="AT163" s="623"/>
      <c r="AU163" s="623" t="str">
        <f>IF(SUMIFS(LOGBOOK!$AF$5:$AF$1036129,LOGBOOK!$D$5:$D$1036129,F125,LOGBOOK!$AN$5:$AN$1036129,V125,LOGBOOK!$E$5:$E$1036129,L125,LOGBOOK!$AM$5:$AM$1036129,"DIC")=0," ",SUMIFS(LOGBOOK!$AF$5:$AF$1036129,LOGBOOK!$D$5:$D$1036129,F125,LOGBOOK!$AN$5:$AN$1036129,V125,LOGBOOK!$E$5:$E$1036129,L125,LOGBOOK!$AM$5:$AM$1036129,"DIC"))</f>
        <v xml:space="preserve"> </v>
      </c>
      <c r="AV163" s="623"/>
      <c r="AW163" s="623"/>
      <c r="AX163" s="643"/>
      <c r="AY163" s="635"/>
      <c r="AZ163" s="1233" t="s">
        <v>37</v>
      </c>
      <c r="BA163" s="1233"/>
      <c r="BB163" s="1234"/>
      <c r="BC163" s="1138" t="str">
        <f>IF(SUMIFS(LOGBOOK!$AG$5:$AG$1036129,LOGBOOK!$D$5:$D$1036129,BC125,LOGBOOK!$AN$5:$AN$1036129,BS125,LOGBOOK!$AH$5:$AH$1036129,"CAT I",LOGBOOK!$E$5:$E$1036129,BI125)=0," ",SUMIFS(LOGBOOK!$AG$5:$AG$1036129,LOGBOOK!$D$5:$D$1036129,BC125,LOGBOOK!$AN$5:$AN$1036129,BS125,LOGBOOK!$AH$5:$AH$1036129,"CAT I",LOGBOOK!$E$5:$E$1036129,BI125))</f>
        <v xml:space="preserve"> </v>
      </c>
      <c r="BD163" s="1139"/>
      <c r="BE163" s="1139"/>
      <c r="BF163" s="1139"/>
      <c r="BG163" s="209"/>
      <c r="BH163" s="1233" t="s">
        <v>36</v>
      </c>
      <c r="BI163" s="1233"/>
      <c r="BJ163" s="1234"/>
      <c r="BK163" s="1136" t="str">
        <f>IF(SUMIFS(LOGBOOK!$AG$5:$AG$1036129,LOGBOOK!$D$5:$D$1036129,BC125,LOGBOOK!$AN$5:$AN$1036129,BS125,LOGBOOK!$AH$5:$AH$1036129,"CAT II",LOGBOOK!$E$5:$E$1036129,BI125)=0," ",SUMIFS(LOGBOOK!$AG$5:$AG$1036129,LOGBOOK!$D$5:$D$1036129,BC125,LOGBOOK!$AN$5:$AN$1036129,BS125,LOGBOOK!$AH$5:$AH$1036129,"CAT II",LOGBOOK!$E$5:$E$1036129,BI125))</f>
        <v xml:space="preserve"> </v>
      </c>
      <c r="BL163" s="1137"/>
      <c r="BM163" s="1137"/>
      <c r="BN163" s="1137"/>
      <c r="BO163" s="209"/>
      <c r="BP163" s="1233" t="s">
        <v>39</v>
      </c>
      <c r="BQ163" s="1233"/>
      <c r="BR163" s="1234"/>
      <c r="BS163" s="1136" t="str">
        <f>IF(SUMIFS(LOGBOOK!$AG$5:$AG$1036129,LOGBOOK!$D$5:$D$1036129,BC125,LOGBOOK!$AN$5:$AN$1036129,BS125,LOGBOOK!$AH$5:$AH$1036129,"CAT III",LOGBOOK!$E$5:$E$1036129,BI125)=0," ",SUMIFS(LOGBOOK!$AG$5:$AG$1036129,LOGBOOK!$D$5:$D$1036129,BC125,LOGBOOK!$AN$5:$AN$1036129,BS125,LOGBOOK!$AH$5:$AH$1036129,"CAT III",LOGBOOK!$E$5:$E$1036129,BI125))</f>
        <v xml:space="preserve"> </v>
      </c>
      <c r="BT163" s="1137"/>
      <c r="BU163" s="1137"/>
      <c r="BV163" s="1137"/>
      <c r="BW163" s="227"/>
      <c r="BX163" s="629" t="str">
        <f>IF('FRONT PAGE'!$A$1="www.fly-logics.com","DEC",0)</f>
        <v>DEC</v>
      </c>
      <c r="BY163" s="629"/>
      <c r="BZ163" s="629"/>
      <c r="CA163" s="629"/>
      <c r="CB163" s="629"/>
      <c r="CC163" s="630" t="str">
        <f>IF(SUMIFS(LOGBOOK!$Y$5:$Y$1036129,LOGBOOK!$D$5:$D$1036129,BC125,LOGBOOK!$AN$5:$AN$1036129,BS125,LOGBOOK!$E$5:$E$1036129,BI125,LOGBOOK!$AM$5:$AM$1036129,"DIC")=0," ",SUMIFS(LOGBOOK!$Y$5:$Y$1036129,LOGBOOK!$D$5:$D$1036129,BC125,LOGBOOK!$AN$5:$AN$1036129,BS125,LOGBOOK!$E$5:$E$1036129,BI125,LOGBOOK!$AM$5:$AM$1036129,"DIC"))</f>
        <v xml:space="preserve"> </v>
      </c>
      <c r="CD163" s="630"/>
      <c r="CE163" s="630"/>
      <c r="CF163" s="630"/>
      <c r="CG163" s="630" t="str">
        <f>IF(SUMIFS(LOGBOOK!$Z$5:$Z$1036129,LOGBOOK!$D$5:$D$1036129,BC125,LOGBOOK!$AN$5:$AN$1036129,BS125,LOGBOOK!$E$5:$E$1036129,BI125,LOGBOOK!$AM$5:$AM$1036129,"DIC")=0," ",SUMIFS(LOGBOOK!$Z$5:$Z$1036129,LOGBOOK!$D$5:$D$1036129,BC125,LOGBOOK!$AN$5:$AN$1036129,BS125,LOGBOOK!$E$5:$E$1036129,BI125,LOGBOOK!$AM$5:$AM$1036129,"DIC"))</f>
        <v xml:space="preserve"> </v>
      </c>
      <c r="CH163" s="630"/>
      <c r="CI163" s="630"/>
      <c r="CJ163" s="630"/>
      <c r="CK163" s="630" t="str">
        <f>IF(SUMIFS(LOGBOOK!$AA$5:$AA$1036129,LOGBOOK!$D$5:$D$1036129,BC125,LOGBOOK!$AN$5:$AN$1036129,BS125,LOGBOOK!$E$5:$E$1036129,BI125,LOGBOOK!$AM$5:$AM$1036129,"DIC")=0," ",SUMIFS(LOGBOOK!$AA$5:$AA$1036129,LOGBOOK!$D$5:$D$1036129,BC125,LOGBOOK!$AN$5:$AN$1036129,BS125,LOGBOOK!$E$5:$E$1036129,BI125,LOGBOOK!$AM$5:$AM$1036129,"DIC"))</f>
        <v xml:space="preserve"> </v>
      </c>
      <c r="CL163" s="630"/>
      <c r="CM163" s="630"/>
      <c r="CN163" s="630"/>
      <c r="CO163" s="623" t="str">
        <f>IF(SUMIFS(LOGBOOK!$AE$5:$AE$1036129,LOGBOOK!$D$5:$D$1036129,BC125,LOGBOOK!$AN$5:$AN$1036129,BS125,LOGBOOK!$E$5:$E$1036129,BI125,LOGBOOK!$AM$5:$AM$1036129,"DIC")=0," ",SUMIFS(LOGBOOK!$AC$5:$AC$1036129,LOGBOOK!$D$5:$D$1036129,BC125,LOGBOOK!$AN$5:$AN$1036129,BS125,LOGBOOK!$E$5:$E$1036129,BI125,LOGBOOK!$AM$5:$AM$1036129,"DIC"))</f>
        <v xml:space="preserve"> </v>
      </c>
      <c r="CP163" s="623"/>
      <c r="CQ163" s="623"/>
      <c r="CR163" s="623" t="str">
        <f>IF(SUMIFS(LOGBOOK!$AF$5:$AF$1036129,LOGBOOK!$D$5:$D$1036129,BC125,LOGBOOK!$AN$5:$AN$1036129,BS125,LOGBOOK!$E$5:$E$1036129,BI125,LOGBOOK!$AM$5:$AM$1036129,"DIC")=0," ",SUMIFS(LOGBOOK!$AF$5:$AF$1036129,LOGBOOK!$D$5:$D$1036129,BC125,LOGBOOK!$AN$5:$AN$1036129,BS125,LOGBOOK!$E$5:$E$1036129,BI125,LOGBOOK!$AM$5:$AM$1036129,"DIC"))</f>
        <v xml:space="preserve"> </v>
      </c>
      <c r="CS163" s="623"/>
      <c r="CT163" s="623"/>
      <c r="CU163" s="643"/>
      <c r="CV163" s="249"/>
      <c r="CW163" s="212"/>
      <c r="CX163" s="635"/>
      <c r="CY163" s="1233" t="s">
        <v>37</v>
      </c>
      <c r="CZ163" s="1233"/>
      <c r="DA163" s="1234"/>
      <c r="DB163" s="1138" t="str">
        <f>IF(SUMIFS(LOGBOOK!$AG$5:$AG$1036129,LOGBOOK!$D$5:$D$1036129,DB125,LOGBOOK!$AN$5:$AN$1036129,DR125,LOGBOOK!$AH$5:$AH$1036129,"CAT I",LOGBOOK!$E$5:$E$1036129,DH125)=0," ",SUMIFS(LOGBOOK!$AG$5:$AG$1036129,LOGBOOK!$D$5:$D$1036129,DB125,LOGBOOK!$AN$5:$AN$1036129,DR125,LOGBOOK!$AH$5:$AH$1036129,"CAT I",LOGBOOK!$E$5:$E$1036129,DH125))</f>
        <v xml:space="preserve"> </v>
      </c>
      <c r="DC163" s="1139"/>
      <c r="DD163" s="1139"/>
      <c r="DE163" s="1139"/>
      <c r="DF163" s="209"/>
      <c r="DG163" s="1233" t="s">
        <v>36</v>
      </c>
      <c r="DH163" s="1233"/>
      <c r="DI163" s="1234"/>
      <c r="DJ163" s="1136" t="str">
        <f>IF(SUMIFS(LOGBOOK!$AG$5:$AG$1036129,LOGBOOK!$D$5:$D$1036129,DB125,LOGBOOK!$AN$5:$AN$1036129,DR125,LOGBOOK!$AH$5:$AH$1036129,"CAT II",LOGBOOK!$E$5:$E$1036129,DH125)=0," ",SUMIFS(LOGBOOK!$AG$5:$AG$1036129,LOGBOOK!$D$5:$D$1036129,DB125,LOGBOOK!$AN$5:$AN$1036129,DR125,LOGBOOK!$AH$5:$AH$1036129,"CAT II",LOGBOOK!$E$5:$E$1036129,DH125))</f>
        <v xml:space="preserve"> </v>
      </c>
      <c r="DK163" s="1137"/>
      <c r="DL163" s="1137"/>
      <c r="DM163" s="1137"/>
      <c r="DN163" s="209"/>
      <c r="DO163" s="1233" t="s">
        <v>39</v>
      </c>
      <c r="DP163" s="1233"/>
      <c r="DQ163" s="1234"/>
      <c r="DR163" s="1136" t="str">
        <f>IF(SUMIFS(LOGBOOK!$AG$5:$AG$1036129,LOGBOOK!$D$5:$D$1036129,DB125,LOGBOOK!$AN$5:$AN$1036129,DR125,LOGBOOK!$AH$5:$AH$1036129,"CAT III",LOGBOOK!$E$5:$E$1036129,DH125)=0," ",SUMIFS(LOGBOOK!$AG$5:$AG$1036129,LOGBOOK!$D$5:$D$1036129,DB125,LOGBOOK!$AN$5:$AN$1036129,DR125,LOGBOOK!$AH$5:$AH$1036129,"CAT III",LOGBOOK!$E$5:$E$1036129,DH125))</f>
        <v xml:space="preserve"> </v>
      </c>
      <c r="DS163" s="1137"/>
      <c r="DT163" s="1137"/>
      <c r="DU163" s="1137"/>
      <c r="DV163" s="227"/>
      <c r="DW163" s="629" t="str">
        <f>IF('FRONT PAGE'!$A$1="www.fly-logics.com","DEC",0)</f>
        <v>DEC</v>
      </c>
      <c r="DX163" s="629"/>
      <c r="DY163" s="629"/>
      <c r="DZ163" s="629"/>
      <c r="EA163" s="629"/>
      <c r="EB163" s="630" t="str">
        <f>IF(SUMIFS(LOGBOOK!$Y$5:$Y$1036129,LOGBOOK!$D$5:$D$1036129,DB125,LOGBOOK!$AN$5:$AN$1036129,DR125,LOGBOOK!$E$5:$E$1036129,DH125,LOGBOOK!$AM$5:$AM$1036129,"DIC")=0," ",SUMIFS(LOGBOOK!$Y$5:$Y$1036129,LOGBOOK!$D$5:$D$1036129,DB125,LOGBOOK!$AN$5:$AN$1036129,DR125,LOGBOOK!$E$5:$E$1036129,DH125,LOGBOOK!$AM$5:$AM$1036129,"DIC"))</f>
        <v xml:space="preserve"> </v>
      </c>
      <c r="EC163" s="630"/>
      <c r="ED163" s="630"/>
      <c r="EE163" s="630"/>
      <c r="EF163" s="630" t="str">
        <f>IF(SUMIFS(LOGBOOK!$Z$5:$Z$1036129,LOGBOOK!$D$5:$D$1036129,DB125,LOGBOOK!$AN$5:$AN$1036129,DR125,LOGBOOK!$E$5:$E$1036129,DH125,LOGBOOK!$AM$5:$AM$1036129,"DIC")=0," ",SUMIFS(LOGBOOK!$Z$5:$Z$1036129,LOGBOOK!$D$5:$D$1036129,DB125,LOGBOOK!$AN$5:$AN$1036129,DR125,LOGBOOK!$E$5:$E$1036129,DH125,LOGBOOK!$AM$5:$AM$1036129,"DIC"))</f>
        <v xml:space="preserve"> </v>
      </c>
      <c r="EG163" s="630"/>
      <c r="EH163" s="630"/>
      <c r="EI163" s="630"/>
      <c r="EJ163" s="630" t="str">
        <f>IF(SUMIFS(LOGBOOK!$AA$5:$AA$1036129,LOGBOOK!$D$5:$D$1036129,DB125,LOGBOOK!$AN$5:$AN$1036129,DR125,LOGBOOK!$E$5:$E$1036129,DH125,LOGBOOK!$AM$5:$AM$1036129,"DIC")=0," ",SUMIFS(LOGBOOK!$AA$5:$AA$1036129,LOGBOOK!$D$5:$D$1036129,DB125,LOGBOOK!$AN$5:$AN$1036129,DR125,LOGBOOK!$E$5:$E$1036129,DH125,LOGBOOK!$AM$5:$AM$1036129,"DIC"))</f>
        <v xml:space="preserve"> </v>
      </c>
      <c r="EK163" s="630"/>
      <c r="EL163" s="630"/>
      <c r="EM163" s="630"/>
      <c r="EN163" s="623" t="str">
        <f>IF(SUMIFS(LOGBOOK!$AE$5:$AE$1036129,LOGBOOK!$D$5:$D$1036129,DB125,LOGBOOK!$AN$5:$AN$1036129,DR125,LOGBOOK!$E$5:$E$1036129,DH125,LOGBOOK!$AM$5:$AM$1036129,"DIC")=0," ",SUMIFS(LOGBOOK!$AC$5:$AC$1036129,LOGBOOK!$D$5:$D$1036129,DB125,LOGBOOK!$AN$5:$AN$1036129,DR125,LOGBOOK!$E$5:$E$1036129,DH125,LOGBOOK!$AM$5:$AM$1036129,"DIC"))</f>
        <v xml:space="preserve"> </v>
      </c>
      <c r="EO163" s="623"/>
      <c r="EP163" s="623"/>
      <c r="EQ163" s="623" t="str">
        <f>IF(SUMIFS(LOGBOOK!$AF$5:$AF$1036129,LOGBOOK!$D$5:$D$1036129,DB125,LOGBOOK!$AN$5:$AN$1036129,DR125,LOGBOOK!$E$5:$E$1036129,DH125,LOGBOOK!$AM$5:$AM$1036129,"DIC")=0," ",SUMIFS(LOGBOOK!$AF$5:$AF$1036129,LOGBOOK!$D$5:$D$1036129,DB125,LOGBOOK!$AN$5:$AN$1036129,DR125,LOGBOOK!$E$5:$E$1036129,DH125,LOGBOOK!$AM$5:$AM$1036129,"DIC"))</f>
        <v xml:space="preserve"> </v>
      </c>
      <c r="ER163" s="623"/>
      <c r="ES163" s="623"/>
      <c r="ET163" s="643"/>
      <c r="EU163" s="635"/>
      <c r="EV163" s="1233" t="s">
        <v>37</v>
      </c>
      <c r="EW163" s="1233"/>
      <c r="EX163" s="1234"/>
      <c r="EY163" s="1138" t="str">
        <f>IF(SUMIFS(LOGBOOK!$AG$5:$AG$1036129,LOGBOOK!$D$5:$D$1036129,EY125,LOGBOOK!$AN$5:$AN$1036129,FO125,LOGBOOK!$AH$5:$AH$1036129,"CAT I",LOGBOOK!$E$5:$E$1036129,FE125)=0," ",SUMIFS(LOGBOOK!$AG$5:$AG$1036129,LOGBOOK!$D$5:$D$1036129,EY125,LOGBOOK!$AN$5:$AN$1036129,FO125,LOGBOOK!$AH$5:$AH$1036129,"CAT I",LOGBOOK!$E$5:$E$1036129,FE125))</f>
        <v xml:space="preserve"> </v>
      </c>
      <c r="EZ163" s="1139"/>
      <c r="FA163" s="1139"/>
      <c r="FB163" s="1139"/>
      <c r="FC163" s="209"/>
      <c r="FD163" s="1233" t="s">
        <v>36</v>
      </c>
      <c r="FE163" s="1233"/>
      <c r="FF163" s="1234"/>
      <c r="FG163" s="1136" t="str">
        <f>IF(SUMIFS(LOGBOOK!$AG$5:$AG$1036129,LOGBOOK!$D$5:$D$1036129,EY125,LOGBOOK!$AN$5:$AN$1036129,FO125,LOGBOOK!$AH$5:$AH$1036129,"CAT II",LOGBOOK!$E$5:$E$1036129,FE125)=0," ",SUMIFS(LOGBOOK!$AG$5:$AG$1036129,LOGBOOK!$D$5:$D$1036129,EY125,LOGBOOK!$AN$5:$AN$1036129,FO125,LOGBOOK!$AH$5:$AH$1036129,"CAT II",LOGBOOK!$E$5:$E$1036129,FE125))</f>
        <v xml:space="preserve"> </v>
      </c>
      <c r="FH163" s="1137"/>
      <c r="FI163" s="1137"/>
      <c r="FJ163" s="1137"/>
      <c r="FK163" s="209"/>
      <c r="FL163" s="1233" t="s">
        <v>39</v>
      </c>
      <c r="FM163" s="1233"/>
      <c r="FN163" s="1234"/>
      <c r="FO163" s="1136" t="str">
        <f>IF(SUMIFS(LOGBOOK!$AG$5:$AG$1036129,LOGBOOK!$D$5:$D$1036129,EY125,LOGBOOK!$AN$5:$AN$1036129,FO125,LOGBOOK!$AH$5:$AH$1036129,"CAT III",LOGBOOK!$E$5:$E$1036129,FE125)=0," ",SUMIFS(LOGBOOK!$AG$5:$AG$1036129,LOGBOOK!$D$5:$D$1036129,EY125,LOGBOOK!$AN$5:$AN$1036129,FO125,LOGBOOK!$AH$5:$AH$1036129,"CAT III",LOGBOOK!$E$5:$E$1036129,FE125))</f>
        <v xml:space="preserve"> </v>
      </c>
      <c r="FP163" s="1137"/>
      <c r="FQ163" s="1137"/>
      <c r="FR163" s="1137"/>
      <c r="FS163" s="227"/>
      <c r="FT163" s="629" t="str">
        <f>IF('FRONT PAGE'!$A$1="www.fly-logics.com","DEC",0)</f>
        <v>DEC</v>
      </c>
      <c r="FU163" s="629"/>
      <c r="FV163" s="629"/>
      <c r="FW163" s="629"/>
      <c r="FX163" s="629"/>
      <c r="FY163" s="630" t="str">
        <f>IF(SUMIFS(LOGBOOK!$Y$5:$Y$1036129,LOGBOOK!$D$5:$D$1036129,EY125,LOGBOOK!$AN$5:$AN$1036129,FO125,LOGBOOK!$E$5:$E$1036129,FE125,LOGBOOK!$AM$5:$AM$1036129,"DIC")=0," ",SUMIFS(LOGBOOK!$Y$5:$Y$1036129,LOGBOOK!$D$5:$D$1036129,EY125,LOGBOOK!$AN$5:$AN$1036129,FO125,LOGBOOK!$E$5:$E$1036129,FE125,LOGBOOK!$AM$5:$AM$1036129,"DIC"))</f>
        <v xml:space="preserve"> </v>
      </c>
      <c r="FZ163" s="630"/>
      <c r="GA163" s="630"/>
      <c r="GB163" s="630"/>
      <c r="GC163" s="630" t="str">
        <f>IF(SUMIFS(LOGBOOK!$Z$5:$Z$1036129,LOGBOOK!$D$5:$D$1036129,EY125,LOGBOOK!$AN$5:$AN$1036129,FO125,LOGBOOK!$E$5:$E$1036129,FE125,LOGBOOK!$AM$5:$AM$1036129,"DIC")=0," ",SUMIFS(LOGBOOK!$Z$5:$Z$1036129,LOGBOOK!$D$5:$D$1036129,EY125,LOGBOOK!$AN$5:$AN$1036129,FO125,LOGBOOK!$E$5:$E$1036129,FE125,LOGBOOK!$AM$5:$AM$1036129,"DIC"))</f>
        <v xml:space="preserve"> </v>
      </c>
      <c r="GD163" s="630"/>
      <c r="GE163" s="630"/>
      <c r="GF163" s="630"/>
      <c r="GG163" s="630" t="str">
        <f>IF(SUMIFS(LOGBOOK!$AA$5:$AA$1036129,LOGBOOK!$D$5:$D$1036129,EY125,LOGBOOK!$AN$5:$AN$1036129,FO125,LOGBOOK!$E$5:$E$1036129,FE125,LOGBOOK!$AM$5:$AM$1036129,"DIC")=0," ",SUMIFS(LOGBOOK!$AA$5:$AA$1036129,LOGBOOK!$D$5:$D$1036129,EY125,LOGBOOK!$AN$5:$AN$1036129,FO125,LOGBOOK!$E$5:$E$1036129,FE125,LOGBOOK!$AM$5:$AM$1036129,"DIC"))</f>
        <v xml:space="preserve"> </v>
      </c>
      <c r="GH163" s="630"/>
      <c r="GI163" s="630"/>
      <c r="GJ163" s="630"/>
      <c r="GK163" s="623" t="str">
        <f>IF(SUMIFS(LOGBOOK!$AE$5:$AE$1036129,LOGBOOK!$D$5:$D$1036129,EY125,LOGBOOK!$AN$5:$AN$1036129,FO125,LOGBOOK!$E$5:$E$1036129,FE125,LOGBOOK!$AM$5:$AM$1036129,"DIC")=0," ",SUMIFS(LOGBOOK!$AC$5:$AC$1036129,LOGBOOK!$D$5:$D$1036129,EY125,LOGBOOK!$AN$5:$AN$1036129,FO125,LOGBOOK!$E$5:$E$1036129,FE125,LOGBOOK!$AM$5:$AM$1036129,"DIC"))</f>
        <v xml:space="preserve"> </v>
      </c>
      <c r="GL163" s="623"/>
      <c r="GM163" s="623"/>
      <c r="GN163" s="623" t="str">
        <f>IF(SUMIFS(LOGBOOK!$AF$5:$AF$1036129,LOGBOOK!$D$5:$D$1036129,EY125,LOGBOOK!$AN$5:$AN$1036129,FO125,LOGBOOK!$E$5:$E$1036129,FE125,LOGBOOK!$AM$5:$AM$1036129,"DIC")=0," ",SUMIFS(LOGBOOK!$AF$5:$AF$1036129,LOGBOOK!$D$5:$D$1036129,EY125,LOGBOOK!$AN$5:$AN$1036129,FO125,LOGBOOK!$E$5:$E$1036129,FE125,LOGBOOK!$AM$5:$AM$1036129,"DIC"))</f>
        <v xml:space="preserve"> </v>
      </c>
      <c r="GO163" s="623"/>
      <c r="GP163" s="623"/>
      <c r="GQ163" s="643"/>
      <c r="GR163" s="6"/>
    </row>
    <row r="164" spans="1:200" ht="3" customHeight="1" x14ac:dyDescent="0.25">
      <c r="A164" s="212"/>
      <c r="B164" s="636"/>
      <c r="C164" s="660"/>
      <c r="D164" s="660"/>
      <c r="E164" s="660"/>
      <c r="F164" s="660"/>
      <c r="G164" s="660"/>
      <c r="H164" s="660"/>
      <c r="I164" s="660"/>
      <c r="J164" s="660"/>
      <c r="K164" s="660"/>
      <c r="L164" s="660"/>
      <c r="M164" s="660"/>
      <c r="N164" s="660"/>
      <c r="O164" s="660"/>
      <c r="P164" s="660"/>
      <c r="Q164" s="660"/>
      <c r="R164" s="660"/>
      <c r="S164" s="660"/>
      <c r="T164" s="660"/>
      <c r="U164" s="660"/>
      <c r="V164" s="660"/>
      <c r="W164" s="660"/>
      <c r="X164" s="660"/>
      <c r="Y164" s="660"/>
      <c r="Z164" s="661"/>
      <c r="AA164" s="629"/>
      <c r="AB164" s="629"/>
      <c r="AC164" s="629"/>
      <c r="AD164" s="629"/>
      <c r="AE164" s="629"/>
      <c r="AF164" s="630"/>
      <c r="AG164" s="630"/>
      <c r="AH164" s="630"/>
      <c r="AI164" s="630"/>
      <c r="AJ164" s="630"/>
      <c r="AK164" s="630"/>
      <c r="AL164" s="630"/>
      <c r="AM164" s="630"/>
      <c r="AN164" s="630"/>
      <c r="AO164" s="630"/>
      <c r="AP164" s="630"/>
      <c r="AQ164" s="630"/>
      <c r="AR164" s="623"/>
      <c r="AS164" s="623"/>
      <c r="AT164" s="623"/>
      <c r="AU164" s="623"/>
      <c r="AV164" s="623"/>
      <c r="AW164" s="623"/>
      <c r="AX164" s="643"/>
      <c r="AY164" s="636"/>
      <c r="AZ164" s="660"/>
      <c r="BA164" s="660"/>
      <c r="BB164" s="660"/>
      <c r="BC164" s="660"/>
      <c r="BD164" s="660"/>
      <c r="BE164" s="660"/>
      <c r="BF164" s="660"/>
      <c r="BG164" s="660"/>
      <c r="BH164" s="660"/>
      <c r="BI164" s="660"/>
      <c r="BJ164" s="660"/>
      <c r="BK164" s="660"/>
      <c r="BL164" s="660"/>
      <c r="BM164" s="660"/>
      <c r="BN164" s="660"/>
      <c r="BO164" s="660"/>
      <c r="BP164" s="660"/>
      <c r="BQ164" s="660"/>
      <c r="BR164" s="660"/>
      <c r="BS164" s="660"/>
      <c r="BT164" s="660"/>
      <c r="BU164" s="660"/>
      <c r="BV164" s="660"/>
      <c r="BW164" s="661"/>
      <c r="BX164" s="629"/>
      <c r="BY164" s="629"/>
      <c r="BZ164" s="629"/>
      <c r="CA164" s="629"/>
      <c r="CB164" s="629"/>
      <c r="CC164" s="630"/>
      <c r="CD164" s="630"/>
      <c r="CE164" s="630"/>
      <c r="CF164" s="630"/>
      <c r="CG164" s="630"/>
      <c r="CH164" s="630"/>
      <c r="CI164" s="630"/>
      <c r="CJ164" s="630"/>
      <c r="CK164" s="630"/>
      <c r="CL164" s="630"/>
      <c r="CM164" s="630"/>
      <c r="CN164" s="630"/>
      <c r="CO164" s="623"/>
      <c r="CP164" s="623"/>
      <c r="CQ164" s="623"/>
      <c r="CR164" s="623"/>
      <c r="CS164" s="623"/>
      <c r="CT164" s="623"/>
      <c r="CU164" s="643"/>
      <c r="CV164" s="249"/>
      <c r="CW164" s="212"/>
      <c r="CX164" s="636"/>
      <c r="CY164" s="660"/>
      <c r="CZ164" s="660"/>
      <c r="DA164" s="660"/>
      <c r="DB164" s="660"/>
      <c r="DC164" s="660"/>
      <c r="DD164" s="660"/>
      <c r="DE164" s="660"/>
      <c r="DF164" s="660"/>
      <c r="DG164" s="660"/>
      <c r="DH164" s="660"/>
      <c r="DI164" s="660"/>
      <c r="DJ164" s="660"/>
      <c r="DK164" s="660"/>
      <c r="DL164" s="660"/>
      <c r="DM164" s="660"/>
      <c r="DN164" s="660"/>
      <c r="DO164" s="660"/>
      <c r="DP164" s="660"/>
      <c r="DQ164" s="660"/>
      <c r="DR164" s="660"/>
      <c r="DS164" s="660"/>
      <c r="DT164" s="660"/>
      <c r="DU164" s="660"/>
      <c r="DV164" s="661"/>
      <c r="DW164" s="629"/>
      <c r="DX164" s="629"/>
      <c r="DY164" s="629"/>
      <c r="DZ164" s="629"/>
      <c r="EA164" s="629"/>
      <c r="EB164" s="630"/>
      <c r="EC164" s="630"/>
      <c r="ED164" s="630"/>
      <c r="EE164" s="630"/>
      <c r="EF164" s="630"/>
      <c r="EG164" s="630"/>
      <c r="EH164" s="630"/>
      <c r="EI164" s="630"/>
      <c r="EJ164" s="630"/>
      <c r="EK164" s="630"/>
      <c r="EL164" s="630"/>
      <c r="EM164" s="630"/>
      <c r="EN164" s="623"/>
      <c r="EO164" s="623"/>
      <c r="EP164" s="623"/>
      <c r="EQ164" s="623"/>
      <c r="ER164" s="623"/>
      <c r="ES164" s="623"/>
      <c r="ET164" s="643"/>
      <c r="EU164" s="636"/>
      <c r="EV164" s="660"/>
      <c r="EW164" s="660"/>
      <c r="EX164" s="660"/>
      <c r="EY164" s="660"/>
      <c r="EZ164" s="660"/>
      <c r="FA164" s="660"/>
      <c r="FB164" s="660"/>
      <c r="FC164" s="660"/>
      <c r="FD164" s="660"/>
      <c r="FE164" s="660"/>
      <c r="FF164" s="660"/>
      <c r="FG164" s="660"/>
      <c r="FH164" s="660"/>
      <c r="FI164" s="660"/>
      <c r="FJ164" s="660"/>
      <c r="FK164" s="660"/>
      <c r="FL164" s="660"/>
      <c r="FM164" s="660"/>
      <c r="FN164" s="660"/>
      <c r="FO164" s="660"/>
      <c r="FP164" s="660"/>
      <c r="FQ164" s="660"/>
      <c r="FR164" s="660"/>
      <c r="FS164" s="661"/>
      <c r="FT164" s="629"/>
      <c r="FU164" s="629"/>
      <c r="FV164" s="629"/>
      <c r="FW164" s="629"/>
      <c r="FX164" s="629"/>
      <c r="FY164" s="630"/>
      <c r="FZ164" s="630"/>
      <c r="GA164" s="630"/>
      <c r="GB164" s="630"/>
      <c r="GC164" s="630"/>
      <c r="GD164" s="630"/>
      <c r="GE164" s="630"/>
      <c r="GF164" s="630"/>
      <c r="GG164" s="630"/>
      <c r="GH164" s="630"/>
      <c r="GI164" s="630"/>
      <c r="GJ164" s="630"/>
      <c r="GK164" s="623"/>
      <c r="GL164" s="623"/>
      <c r="GM164" s="623"/>
      <c r="GN164" s="623"/>
      <c r="GO164" s="623"/>
      <c r="GP164" s="623"/>
      <c r="GQ164" s="643"/>
      <c r="GR164" s="6"/>
    </row>
    <row r="165" spans="1:200" ht="5.25" customHeight="1" x14ac:dyDescent="0.25">
      <c r="A165" s="212"/>
      <c r="B165" s="160"/>
      <c r="C165" s="1235"/>
      <c r="D165" s="1236"/>
      <c r="E165" s="1236"/>
      <c r="F165" s="1236"/>
      <c r="G165" s="1236"/>
      <c r="H165" s="1236"/>
      <c r="I165" s="1236"/>
      <c r="J165" s="1236"/>
      <c r="K165" s="1236"/>
      <c r="L165" s="1236"/>
      <c r="M165" s="1236"/>
      <c r="N165" s="1236"/>
      <c r="O165" s="1236"/>
      <c r="P165" s="6"/>
      <c r="Q165" s="1237"/>
      <c r="R165" s="1237"/>
      <c r="S165" s="1237"/>
      <c r="T165" s="1237"/>
      <c r="U165" s="1237"/>
      <c r="V165" s="250"/>
      <c r="W165" s="250"/>
      <c r="X165" s="250"/>
      <c r="Y165" s="250"/>
      <c r="Z165" s="15"/>
      <c r="AA165" s="1143" t="str">
        <f>IF('FRONT PAGE'!$A$1="www.fly-logics.com","TOTAL 2nd
SEMESTER",0)</f>
        <v>TOTAL 2nd
SEMESTER</v>
      </c>
      <c r="AB165" s="1143"/>
      <c r="AC165" s="1143"/>
      <c r="AD165" s="1143"/>
      <c r="AE165" s="1143"/>
      <c r="AF165" s="1144" t="str">
        <f t="shared" ref="AF165" si="52">IF(SUM(AF147:AI164)=0," ",SUM(AF147:AI164))</f>
        <v xml:space="preserve"> </v>
      </c>
      <c r="AG165" s="1144"/>
      <c r="AH165" s="1144"/>
      <c r="AI165" s="1144"/>
      <c r="AJ165" s="1144" t="str">
        <f t="shared" ref="AJ165" si="53">IF(SUM(AJ147:AM164)=0," ",SUM(AJ147:AM164))</f>
        <v xml:space="preserve"> </v>
      </c>
      <c r="AK165" s="1144"/>
      <c r="AL165" s="1144"/>
      <c r="AM165" s="1144"/>
      <c r="AN165" s="1144" t="str">
        <f t="shared" ref="AN165" si="54">IF(SUM(AN147:AQ164)=0," ",SUM(AN147:AQ164))</f>
        <v xml:space="preserve"> </v>
      </c>
      <c r="AO165" s="1144"/>
      <c r="AP165" s="1144"/>
      <c r="AQ165" s="1144"/>
      <c r="AR165" s="1145" t="str">
        <f t="shared" ref="AR165" si="55">IF(SUM(AR147:AT164)=0," ",SUM(AR147:AT164))</f>
        <v xml:space="preserve"> </v>
      </c>
      <c r="AS165" s="1145"/>
      <c r="AT165" s="1145"/>
      <c r="AU165" s="1145" t="str">
        <f t="shared" ref="AU165" si="56">IF(SUM(AU147:AW164)=0," ",SUM(AU147:AW164))</f>
        <v xml:space="preserve"> </v>
      </c>
      <c r="AV165" s="1145"/>
      <c r="AW165" s="1145"/>
      <c r="AX165" s="643"/>
      <c r="AY165" s="160"/>
      <c r="AZ165" s="1235"/>
      <c r="BA165" s="1236"/>
      <c r="BB165" s="1236"/>
      <c r="BC165" s="1236"/>
      <c r="BD165" s="1236"/>
      <c r="BE165" s="1236"/>
      <c r="BF165" s="1236"/>
      <c r="BG165" s="1236"/>
      <c r="BH165" s="1236"/>
      <c r="BI165" s="1236"/>
      <c r="BJ165" s="1236"/>
      <c r="BK165" s="1236"/>
      <c r="BL165" s="1236"/>
      <c r="BM165" s="6"/>
      <c r="BN165" s="1237"/>
      <c r="BO165" s="1237"/>
      <c r="BP165" s="1237"/>
      <c r="BQ165" s="1237"/>
      <c r="BR165" s="1237"/>
      <c r="BS165" s="250"/>
      <c r="BT165" s="250"/>
      <c r="BU165" s="250"/>
      <c r="BV165" s="250"/>
      <c r="BW165" s="15"/>
      <c r="BX165" s="1143" t="str">
        <f>IF('FRONT PAGE'!$A$1="www.fly-logics.com","TOTAL 2nd
SEMESTER",0)</f>
        <v>TOTAL 2nd
SEMESTER</v>
      </c>
      <c r="BY165" s="1143"/>
      <c r="BZ165" s="1143"/>
      <c r="CA165" s="1143"/>
      <c r="CB165" s="1143"/>
      <c r="CC165" s="1144" t="str">
        <f t="shared" ref="CC165" si="57">IF(SUM(CC147:CF164)=0," ",SUM(CC147:CF164))</f>
        <v xml:space="preserve"> </v>
      </c>
      <c r="CD165" s="1144"/>
      <c r="CE165" s="1144"/>
      <c r="CF165" s="1144"/>
      <c r="CG165" s="1144" t="str">
        <f t="shared" ref="CG165" si="58">IF(SUM(CG147:CJ164)=0," ",SUM(CG147:CJ164))</f>
        <v xml:space="preserve"> </v>
      </c>
      <c r="CH165" s="1144"/>
      <c r="CI165" s="1144"/>
      <c r="CJ165" s="1144"/>
      <c r="CK165" s="1144" t="str">
        <f t="shared" ref="CK165" si="59">IF(SUM(CK147:CN164)=0," ",SUM(CK147:CN164))</f>
        <v xml:space="preserve"> </v>
      </c>
      <c r="CL165" s="1144"/>
      <c r="CM165" s="1144"/>
      <c r="CN165" s="1144"/>
      <c r="CO165" s="1145" t="str">
        <f t="shared" ref="CO165" si="60">IF(SUM(CO147:CQ164)=0," ",SUM(CO147:CQ164))</f>
        <v xml:space="preserve"> </v>
      </c>
      <c r="CP165" s="1145"/>
      <c r="CQ165" s="1145"/>
      <c r="CR165" s="1145" t="str">
        <f t="shared" ref="CR165" si="61">IF(SUM(CR147:CT164)=0," ",SUM(CR147:CT164))</f>
        <v xml:space="preserve"> </v>
      </c>
      <c r="CS165" s="1145"/>
      <c r="CT165" s="1145"/>
      <c r="CU165" s="643"/>
      <c r="CV165" s="251"/>
      <c r="CW165" s="212"/>
      <c r="CX165" s="160"/>
      <c r="CY165" s="1235"/>
      <c r="CZ165" s="1236"/>
      <c r="DA165" s="1236"/>
      <c r="DB165" s="1236"/>
      <c r="DC165" s="1236"/>
      <c r="DD165" s="1236"/>
      <c r="DE165" s="1236"/>
      <c r="DF165" s="1236"/>
      <c r="DG165" s="1236"/>
      <c r="DH165" s="1236"/>
      <c r="DI165" s="1236"/>
      <c r="DJ165" s="1236"/>
      <c r="DK165" s="1236"/>
      <c r="DL165" s="6"/>
      <c r="DM165" s="1237"/>
      <c r="DN165" s="1237"/>
      <c r="DO165" s="1237"/>
      <c r="DP165" s="1237"/>
      <c r="DQ165" s="1237"/>
      <c r="DR165" s="250"/>
      <c r="DS165" s="250"/>
      <c r="DT165" s="250"/>
      <c r="DU165" s="250"/>
      <c r="DV165" s="15"/>
      <c r="DW165" s="1143" t="str">
        <f>IF('FRONT PAGE'!$A$1="www.fly-logics.com","TOTAL 2nd
SEMESTER",0)</f>
        <v>TOTAL 2nd
SEMESTER</v>
      </c>
      <c r="DX165" s="1143"/>
      <c r="DY165" s="1143"/>
      <c r="DZ165" s="1143"/>
      <c r="EA165" s="1143"/>
      <c r="EB165" s="1144" t="str">
        <f t="shared" ref="EB165" si="62">IF(SUM(EB147:EE164)=0," ",SUM(EB147:EE164))</f>
        <v xml:space="preserve"> </v>
      </c>
      <c r="EC165" s="1144"/>
      <c r="ED165" s="1144"/>
      <c r="EE165" s="1144"/>
      <c r="EF165" s="1144" t="str">
        <f t="shared" ref="EF165" si="63">IF(SUM(EF147:EI164)=0," ",SUM(EF147:EI164))</f>
        <v xml:space="preserve"> </v>
      </c>
      <c r="EG165" s="1144"/>
      <c r="EH165" s="1144"/>
      <c r="EI165" s="1144"/>
      <c r="EJ165" s="1144" t="str">
        <f t="shared" ref="EJ165" si="64">IF(SUM(EJ147:EM164)=0," ",SUM(EJ147:EM164))</f>
        <v xml:space="preserve"> </v>
      </c>
      <c r="EK165" s="1144"/>
      <c r="EL165" s="1144"/>
      <c r="EM165" s="1144"/>
      <c r="EN165" s="1145" t="str">
        <f t="shared" ref="EN165" si="65">IF(SUM(EN147:EP164)=0," ",SUM(EN147:EP164))</f>
        <v xml:space="preserve"> </v>
      </c>
      <c r="EO165" s="1145"/>
      <c r="EP165" s="1145"/>
      <c r="EQ165" s="1145" t="str">
        <f t="shared" ref="EQ165" si="66">IF(SUM(EQ147:ES164)=0," ",SUM(EQ147:ES164))</f>
        <v xml:space="preserve"> </v>
      </c>
      <c r="ER165" s="1145"/>
      <c r="ES165" s="1145"/>
      <c r="ET165" s="643"/>
      <c r="EU165" s="160"/>
      <c r="EV165" s="1235"/>
      <c r="EW165" s="1236"/>
      <c r="EX165" s="1236"/>
      <c r="EY165" s="1236"/>
      <c r="EZ165" s="1236"/>
      <c r="FA165" s="1236"/>
      <c r="FB165" s="1236"/>
      <c r="FC165" s="1236"/>
      <c r="FD165" s="1236"/>
      <c r="FE165" s="1236"/>
      <c r="FF165" s="1236"/>
      <c r="FG165" s="1236"/>
      <c r="FH165" s="1236"/>
      <c r="FI165" s="6"/>
      <c r="FJ165" s="1237"/>
      <c r="FK165" s="1237"/>
      <c r="FL165" s="1237"/>
      <c r="FM165" s="1237"/>
      <c r="FN165" s="1237"/>
      <c r="FO165" s="250"/>
      <c r="FP165" s="250"/>
      <c r="FQ165" s="250"/>
      <c r="FR165" s="250"/>
      <c r="FS165" s="15"/>
      <c r="FT165" s="1143" t="str">
        <f>IF('FRONT PAGE'!$A$1="www.fly-logics.com","TOTAL 2nd
SEMESTER",0)</f>
        <v>TOTAL 2nd
SEMESTER</v>
      </c>
      <c r="FU165" s="1143"/>
      <c r="FV165" s="1143"/>
      <c r="FW165" s="1143"/>
      <c r="FX165" s="1143"/>
      <c r="FY165" s="1144" t="str">
        <f t="shared" ref="FY165" si="67">IF(SUM(FY147:GB164)=0," ",SUM(FY147:GB164))</f>
        <v xml:space="preserve"> </v>
      </c>
      <c r="FZ165" s="1144"/>
      <c r="GA165" s="1144"/>
      <c r="GB165" s="1144"/>
      <c r="GC165" s="1144" t="str">
        <f t="shared" ref="GC165" si="68">IF(SUM(GC147:GF164)=0," ",SUM(GC147:GF164))</f>
        <v xml:space="preserve"> </v>
      </c>
      <c r="GD165" s="1144"/>
      <c r="GE165" s="1144"/>
      <c r="GF165" s="1144"/>
      <c r="GG165" s="1144" t="str">
        <f t="shared" ref="GG165" si="69">IF(SUM(GG147:GJ164)=0," ",SUM(GG147:GJ164))</f>
        <v xml:space="preserve"> </v>
      </c>
      <c r="GH165" s="1144"/>
      <c r="GI165" s="1144"/>
      <c r="GJ165" s="1144"/>
      <c r="GK165" s="1145" t="str">
        <f t="shared" ref="GK165" si="70">IF(SUM(GK147:GM164)=0," ",SUM(GK147:GM164))</f>
        <v xml:space="preserve"> </v>
      </c>
      <c r="GL165" s="1145"/>
      <c r="GM165" s="1145"/>
      <c r="GN165" s="1145" t="str">
        <f t="shared" ref="GN165" si="71">IF(SUM(GN147:GP164)=0," ",SUM(GN147:GP164))</f>
        <v xml:space="preserve"> </v>
      </c>
      <c r="GO165" s="1145"/>
      <c r="GP165" s="1145"/>
      <c r="GQ165" s="643"/>
      <c r="GR165" s="6"/>
    </row>
    <row r="166" spans="1:200" ht="8.85" customHeight="1" x14ac:dyDescent="0.25">
      <c r="A166" s="212"/>
      <c r="B166" s="160"/>
      <c r="C166" s="1238" t="str">
        <f>IF('FRONT PAGE'!$A$1="www.fly-logics.com","FLIGHT INSTRUCTOR",0)</f>
        <v>FLIGHT INSTRUCTOR</v>
      </c>
      <c r="D166" s="1238"/>
      <c r="E166" s="1238"/>
      <c r="F166" s="1238"/>
      <c r="G166" s="1238"/>
      <c r="H166" s="1238"/>
      <c r="I166" s="1238"/>
      <c r="J166" s="1238"/>
      <c r="K166" s="1238"/>
      <c r="L166" s="1238"/>
      <c r="M166" s="1238"/>
      <c r="N166" s="1238"/>
      <c r="O166" s="1238"/>
      <c r="P166" s="6"/>
      <c r="Q166" s="1239" t="str">
        <f>IF('FRONT PAGE'!$A$1="www.fly-logics.com","NO FLIGHTS",0)</f>
        <v>NO FLIGHTS</v>
      </c>
      <c r="R166" s="1239"/>
      <c r="S166" s="1239"/>
      <c r="T166" s="1239"/>
      <c r="U166" s="1240"/>
      <c r="V166" s="1127" t="str">
        <f>IF(COUNTIFS(LOGBOOK!$AB$5:$AB$1036129,"&gt;0",LOGBOOK!$D$5:$D$1036129,F125,LOGBOOK!$AN$5:$AN$1036129,V125,LOGBOOK!$E$5:$E$1036129,L125)=0," ",COUNTIFS(LOGBOOK!$AB$5:$AB$1036129,"&gt;0",LOGBOOK!$D$5:$D$1036129,F125,LOGBOOK!$AN$5:$AN$1036129,V125,LOGBOOK!$E$5:$E$1036129,L125))</f>
        <v xml:space="preserve"> </v>
      </c>
      <c r="W166" s="1128"/>
      <c r="X166" s="1128"/>
      <c r="Y166" s="1128"/>
      <c r="Z166" s="15"/>
      <c r="AA166" s="1143"/>
      <c r="AB166" s="1143"/>
      <c r="AC166" s="1143"/>
      <c r="AD166" s="1143"/>
      <c r="AE166" s="1143"/>
      <c r="AF166" s="1144"/>
      <c r="AG166" s="1144"/>
      <c r="AH166" s="1144"/>
      <c r="AI166" s="1144"/>
      <c r="AJ166" s="1144"/>
      <c r="AK166" s="1144"/>
      <c r="AL166" s="1144"/>
      <c r="AM166" s="1144"/>
      <c r="AN166" s="1144"/>
      <c r="AO166" s="1144"/>
      <c r="AP166" s="1144"/>
      <c r="AQ166" s="1144"/>
      <c r="AR166" s="1145"/>
      <c r="AS166" s="1145"/>
      <c r="AT166" s="1145"/>
      <c r="AU166" s="1145"/>
      <c r="AV166" s="1145"/>
      <c r="AW166" s="1145"/>
      <c r="AX166" s="643"/>
      <c r="AY166" s="160"/>
      <c r="AZ166" s="1238" t="str">
        <f>IF('FRONT PAGE'!$A$1="www.fly-logics.com","FLIGHT INSTRUCTOR",0)</f>
        <v>FLIGHT INSTRUCTOR</v>
      </c>
      <c r="BA166" s="1238"/>
      <c r="BB166" s="1238"/>
      <c r="BC166" s="1238"/>
      <c r="BD166" s="1238"/>
      <c r="BE166" s="1238"/>
      <c r="BF166" s="1238"/>
      <c r="BG166" s="1238"/>
      <c r="BH166" s="1238"/>
      <c r="BI166" s="1238"/>
      <c r="BJ166" s="1238"/>
      <c r="BK166" s="1238"/>
      <c r="BL166" s="1238"/>
      <c r="BM166" s="6"/>
      <c r="BN166" s="1239" t="str">
        <f>IF('FRONT PAGE'!$A$1="www.fly-logics.com","NO FLIGHTS",0)</f>
        <v>NO FLIGHTS</v>
      </c>
      <c r="BO166" s="1239"/>
      <c r="BP166" s="1239"/>
      <c r="BQ166" s="1239"/>
      <c r="BR166" s="1240"/>
      <c r="BS166" s="1127" t="str">
        <f>IF(COUNTIFS(LOGBOOK!$AB$5:$AB$1036129,"&gt;0",LOGBOOK!$D$5:$D$1036129,BC125,LOGBOOK!$AN$5:$AN$1036129,BS125,LOGBOOK!$E$5:$E$1036129,BI125)=0," ",COUNTIFS(LOGBOOK!$AB$5:$AB$1036129,"&gt;0",LOGBOOK!$D$5:$D$1036129,BC125,LOGBOOK!$AN$5:$AN$1036129,BS125,LOGBOOK!$E$5:$E$1036129,BI125))</f>
        <v xml:space="preserve"> </v>
      </c>
      <c r="BT166" s="1128"/>
      <c r="BU166" s="1128"/>
      <c r="BV166" s="1128"/>
      <c r="BW166" s="15"/>
      <c r="BX166" s="1143"/>
      <c r="BY166" s="1143"/>
      <c r="BZ166" s="1143"/>
      <c r="CA166" s="1143"/>
      <c r="CB166" s="1143"/>
      <c r="CC166" s="1144"/>
      <c r="CD166" s="1144"/>
      <c r="CE166" s="1144"/>
      <c r="CF166" s="1144"/>
      <c r="CG166" s="1144"/>
      <c r="CH166" s="1144"/>
      <c r="CI166" s="1144"/>
      <c r="CJ166" s="1144"/>
      <c r="CK166" s="1144"/>
      <c r="CL166" s="1144"/>
      <c r="CM166" s="1144"/>
      <c r="CN166" s="1144"/>
      <c r="CO166" s="1145"/>
      <c r="CP166" s="1145"/>
      <c r="CQ166" s="1145"/>
      <c r="CR166" s="1145"/>
      <c r="CS166" s="1145"/>
      <c r="CT166" s="1145"/>
      <c r="CU166" s="643"/>
      <c r="CV166" s="251"/>
      <c r="CW166" s="212"/>
      <c r="CX166" s="160"/>
      <c r="CY166" s="1238" t="str">
        <f>IF('FRONT PAGE'!$A$1="www.fly-logics.com","FLIGHT INSTRUCTOR",0)</f>
        <v>FLIGHT INSTRUCTOR</v>
      </c>
      <c r="CZ166" s="1238"/>
      <c r="DA166" s="1238"/>
      <c r="DB166" s="1238"/>
      <c r="DC166" s="1238"/>
      <c r="DD166" s="1238"/>
      <c r="DE166" s="1238"/>
      <c r="DF166" s="1238"/>
      <c r="DG166" s="1238"/>
      <c r="DH166" s="1238"/>
      <c r="DI166" s="1238"/>
      <c r="DJ166" s="1238"/>
      <c r="DK166" s="1238"/>
      <c r="DL166" s="6"/>
      <c r="DM166" s="1239" t="str">
        <f>IF('FRONT PAGE'!$A$1="www.fly-logics.com","NO FLIGHTS",0)</f>
        <v>NO FLIGHTS</v>
      </c>
      <c r="DN166" s="1239"/>
      <c r="DO166" s="1239"/>
      <c r="DP166" s="1239"/>
      <c r="DQ166" s="1240"/>
      <c r="DR166" s="1127" t="str">
        <f>IF(COUNTIFS(LOGBOOK!$AB$5:$AB$1036129,"&gt;0",LOGBOOK!$D$5:$D$1036129,DB125,LOGBOOK!$AN$5:$AN$1036129,DR125,LOGBOOK!$E$5:$E$1036129,DH125)=0," ",COUNTIFS(LOGBOOK!$AB$5:$AB$1036129,"&gt;0",LOGBOOK!$D$5:$D$1036129,DB125,LOGBOOK!$AN$5:$AN$1036129,DR125,LOGBOOK!$E$5:$E$1036129,DH125))</f>
        <v xml:space="preserve"> </v>
      </c>
      <c r="DS166" s="1128"/>
      <c r="DT166" s="1128"/>
      <c r="DU166" s="1128"/>
      <c r="DV166" s="15"/>
      <c r="DW166" s="1143"/>
      <c r="DX166" s="1143"/>
      <c r="DY166" s="1143"/>
      <c r="DZ166" s="1143"/>
      <c r="EA166" s="1143"/>
      <c r="EB166" s="1144"/>
      <c r="EC166" s="1144"/>
      <c r="ED166" s="1144"/>
      <c r="EE166" s="1144"/>
      <c r="EF166" s="1144"/>
      <c r="EG166" s="1144"/>
      <c r="EH166" s="1144"/>
      <c r="EI166" s="1144"/>
      <c r="EJ166" s="1144"/>
      <c r="EK166" s="1144"/>
      <c r="EL166" s="1144"/>
      <c r="EM166" s="1144"/>
      <c r="EN166" s="1145"/>
      <c r="EO166" s="1145"/>
      <c r="EP166" s="1145"/>
      <c r="EQ166" s="1145"/>
      <c r="ER166" s="1145"/>
      <c r="ES166" s="1145"/>
      <c r="ET166" s="643"/>
      <c r="EU166" s="160"/>
      <c r="EV166" s="1238" t="str">
        <f>IF('FRONT PAGE'!$A$1="www.fly-logics.com","FLIGHT INSTRUCTOR",0)</f>
        <v>FLIGHT INSTRUCTOR</v>
      </c>
      <c r="EW166" s="1238"/>
      <c r="EX166" s="1238"/>
      <c r="EY166" s="1238"/>
      <c r="EZ166" s="1238"/>
      <c r="FA166" s="1238"/>
      <c r="FB166" s="1238"/>
      <c r="FC166" s="1238"/>
      <c r="FD166" s="1238"/>
      <c r="FE166" s="1238"/>
      <c r="FF166" s="1238"/>
      <c r="FG166" s="1238"/>
      <c r="FH166" s="1238"/>
      <c r="FI166" s="6"/>
      <c r="FJ166" s="1239" t="str">
        <f>IF('FRONT PAGE'!$A$1="www.fly-logics.com","NO FLIGHTS",0)</f>
        <v>NO FLIGHTS</v>
      </c>
      <c r="FK166" s="1239"/>
      <c r="FL166" s="1239"/>
      <c r="FM166" s="1239"/>
      <c r="FN166" s="1240"/>
      <c r="FO166" s="1127" t="str">
        <f>IF(COUNTIFS(LOGBOOK!$AB$5:$AB$1036129,"&gt;0",LOGBOOK!$D$5:$D$1036129,EY125,LOGBOOK!$AN$5:$AN$1036129,FO125,LOGBOOK!$E$5:$E$1036129,FE125)=0," ",COUNTIFS(LOGBOOK!$AB$5:$AB$1036129,"&gt;0",LOGBOOK!$D$5:$D$1036129,EY125,LOGBOOK!$AN$5:$AN$1036129,FO125,LOGBOOK!$E$5:$E$1036129,FE125))</f>
        <v xml:space="preserve"> </v>
      </c>
      <c r="FP166" s="1128"/>
      <c r="FQ166" s="1128"/>
      <c r="FR166" s="1128"/>
      <c r="FS166" s="15"/>
      <c r="FT166" s="1143"/>
      <c r="FU166" s="1143"/>
      <c r="FV166" s="1143"/>
      <c r="FW166" s="1143"/>
      <c r="FX166" s="1143"/>
      <c r="FY166" s="1144"/>
      <c r="FZ166" s="1144"/>
      <c r="GA166" s="1144"/>
      <c r="GB166" s="1144"/>
      <c r="GC166" s="1144"/>
      <c r="GD166" s="1144"/>
      <c r="GE166" s="1144"/>
      <c r="GF166" s="1144"/>
      <c r="GG166" s="1144"/>
      <c r="GH166" s="1144"/>
      <c r="GI166" s="1144"/>
      <c r="GJ166" s="1144"/>
      <c r="GK166" s="1145"/>
      <c r="GL166" s="1145"/>
      <c r="GM166" s="1145"/>
      <c r="GN166" s="1145"/>
      <c r="GO166" s="1145"/>
      <c r="GP166" s="1145"/>
      <c r="GQ166" s="643"/>
      <c r="GR166" s="6"/>
    </row>
    <row r="167" spans="1:200" ht="8.85" customHeight="1" x14ac:dyDescent="0.25">
      <c r="A167" s="212"/>
      <c r="B167" s="160"/>
      <c r="C167" s="1238"/>
      <c r="D167" s="1238"/>
      <c r="E167" s="1238"/>
      <c r="F167" s="1238"/>
      <c r="G167" s="1238"/>
      <c r="H167" s="1238"/>
      <c r="I167" s="1238"/>
      <c r="J167" s="1238"/>
      <c r="K167" s="1238"/>
      <c r="L167" s="1238"/>
      <c r="M167" s="1238"/>
      <c r="N167" s="1238"/>
      <c r="O167" s="1238"/>
      <c r="P167" s="6"/>
      <c r="Q167" s="1239"/>
      <c r="R167" s="1239"/>
      <c r="S167" s="1239"/>
      <c r="T167" s="1239"/>
      <c r="U167" s="1240"/>
      <c r="V167" s="1127"/>
      <c r="W167" s="1128"/>
      <c r="X167" s="1128"/>
      <c r="Y167" s="1128"/>
      <c r="Z167" s="15"/>
      <c r="AA167" s="1143"/>
      <c r="AB167" s="1143"/>
      <c r="AC167" s="1143"/>
      <c r="AD167" s="1143"/>
      <c r="AE167" s="1143"/>
      <c r="AF167" s="1144"/>
      <c r="AG167" s="1144"/>
      <c r="AH167" s="1144"/>
      <c r="AI167" s="1144"/>
      <c r="AJ167" s="1144"/>
      <c r="AK167" s="1144"/>
      <c r="AL167" s="1144"/>
      <c r="AM167" s="1144"/>
      <c r="AN167" s="1144"/>
      <c r="AO167" s="1144"/>
      <c r="AP167" s="1144"/>
      <c r="AQ167" s="1144"/>
      <c r="AR167" s="1145"/>
      <c r="AS167" s="1145"/>
      <c r="AT167" s="1145"/>
      <c r="AU167" s="1145"/>
      <c r="AV167" s="1145"/>
      <c r="AW167" s="1145"/>
      <c r="AX167" s="643"/>
      <c r="AY167" s="160"/>
      <c r="AZ167" s="1238"/>
      <c r="BA167" s="1238"/>
      <c r="BB167" s="1238"/>
      <c r="BC167" s="1238"/>
      <c r="BD167" s="1238"/>
      <c r="BE167" s="1238"/>
      <c r="BF167" s="1238"/>
      <c r="BG167" s="1238"/>
      <c r="BH167" s="1238"/>
      <c r="BI167" s="1238"/>
      <c r="BJ167" s="1238"/>
      <c r="BK167" s="1238"/>
      <c r="BL167" s="1238"/>
      <c r="BM167" s="6"/>
      <c r="BN167" s="1239"/>
      <c r="BO167" s="1239"/>
      <c r="BP167" s="1239"/>
      <c r="BQ167" s="1239"/>
      <c r="BR167" s="1240"/>
      <c r="BS167" s="1127"/>
      <c r="BT167" s="1128"/>
      <c r="BU167" s="1128"/>
      <c r="BV167" s="1128"/>
      <c r="BW167" s="15"/>
      <c r="BX167" s="1143"/>
      <c r="BY167" s="1143"/>
      <c r="BZ167" s="1143"/>
      <c r="CA167" s="1143"/>
      <c r="CB167" s="1143"/>
      <c r="CC167" s="1144"/>
      <c r="CD167" s="1144"/>
      <c r="CE167" s="1144"/>
      <c r="CF167" s="1144"/>
      <c r="CG167" s="1144"/>
      <c r="CH167" s="1144"/>
      <c r="CI167" s="1144"/>
      <c r="CJ167" s="1144"/>
      <c r="CK167" s="1144"/>
      <c r="CL167" s="1144"/>
      <c r="CM167" s="1144"/>
      <c r="CN167" s="1144"/>
      <c r="CO167" s="1145"/>
      <c r="CP167" s="1145"/>
      <c r="CQ167" s="1145"/>
      <c r="CR167" s="1145"/>
      <c r="CS167" s="1145"/>
      <c r="CT167" s="1145"/>
      <c r="CU167" s="643"/>
      <c r="CV167" s="251"/>
      <c r="CW167" s="212"/>
      <c r="CX167" s="160"/>
      <c r="CY167" s="1238"/>
      <c r="CZ167" s="1238"/>
      <c r="DA167" s="1238"/>
      <c r="DB167" s="1238"/>
      <c r="DC167" s="1238"/>
      <c r="DD167" s="1238"/>
      <c r="DE167" s="1238"/>
      <c r="DF167" s="1238"/>
      <c r="DG167" s="1238"/>
      <c r="DH167" s="1238"/>
      <c r="DI167" s="1238"/>
      <c r="DJ167" s="1238"/>
      <c r="DK167" s="1238"/>
      <c r="DL167" s="6"/>
      <c r="DM167" s="1239"/>
      <c r="DN167" s="1239"/>
      <c r="DO167" s="1239"/>
      <c r="DP167" s="1239"/>
      <c r="DQ167" s="1240"/>
      <c r="DR167" s="1127"/>
      <c r="DS167" s="1128"/>
      <c r="DT167" s="1128"/>
      <c r="DU167" s="1128"/>
      <c r="DV167" s="15"/>
      <c r="DW167" s="1143"/>
      <c r="DX167" s="1143"/>
      <c r="DY167" s="1143"/>
      <c r="DZ167" s="1143"/>
      <c r="EA167" s="1143"/>
      <c r="EB167" s="1144"/>
      <c r="EC167" s="1144"/>
      <c r="ED167" s="1144"/>
      <c r="EE167" s="1144"/>
      <c r="EF167" s="1144"/>
      <c r="EG167" s="1144"/>
      <c r="EH167" s="1144"/>
      <c r="EI167" s="1144"/>
      <c r="EJ167" s="1144"/>
      <c r="EK167" s="1144"/>
      <c r="EL167" s="1144"/>
      <c r="EM167" s="1144"/>
      <c r="EN167" s="1145"/>
      <c r="EO167" s="1145"/>
      <c r="EP167" s="1145"/>
      <c r="EQ167" s="1145"/>
      <c r="ER167" s="1145"/>
      <c r="ES167" s="1145"/>
      <c r="ET167" s="643"/>
      <c r="EU167" s="160"/>
      <c r="EV167" s="1238"/>
      <c r="EW167" s="1238"/>
      <c r="EX167" s="1238"/>
      <c r="EY167" s="1238"/>
      <c r="EZ167" s="1238"/>
      <c r="FA167" s="1238"/>
      <c r="FB167" s="1238"/>
      <c r="FC167" s="1238"/>
      <c r="FD167" s="1238"/>
      <c r="FE167" s="1238"/>
      <c r="FF167" s="1238"/>
      <c r="FG167" s="1238"/>
      <c r="FH167" s="1238"/>
      <c r="FI167" s="6"/>
      <c r="FJ167" s="1239"/>
      <c r="FK167" s="1239"/>
      <c r="FL167" s="1239"/>
      <c r="FM167" s="1239"/>
      <c r="FN167" s="1240"/>
      <c r="FO167" s="1127"/>
      <c r="FP167" s="1128"/>
      <c r="FQ167" s="1128"/>
      <c r="FR167" s="1128"/>
      <c r="FS167" s="15"/>
      <c r="FT167" s="1143"/>
      <c r="FU167" s="1143"/>
      <c r="FV167" s="1143"/>
      <c r="FW167" s="1143"/>
      <c r="FX167" s="1143"/>
      <c r="FY167" s="1144"/>
      <c r="FZ167" s="1144"/>
      <c r="GA167" s="1144"/>
      <c r="GB167" s="1144"/>
      <c r="GC167" s="1144"/>
      <c r="GD167" s="1144"/>
      <c r="GE167" s="1144"/>
      <c r="GF167" s="1144"/>
      <c r="GG167" s="1144"/>
      <c r="GH167" s="1144"/>
      <c r="GI167" s="1144"/>
      <c r="GJ167" s="1144"/>
      <c r="GK167" s="1145"/>
      <c r="GL167" s="1145"/>
      <c r="GM167" s="1145"/>
      <c r="GN167" s="1145"/>
      <c r="GO167" s="1145"/>
      <c r="GP167" s="1145"/>
      <c r="GQ167" s="643"/>
      <c r="GR167" s="6"/>
    </row>
    <row r="168" spans="1:200" ht="5.25" customHeight="1" x14ac:dyDescent="0.25">
      <c r="A168" s="212"/>
      <c r="B168" s="160"/>
      <c r="C168" s="624"/>
      <c r="D168" s="624"/>
      <c r="E168" s="624"/>
      <c r="F168" s="624"/>
      <c r="G168" s="624"/>
      <c r="H168" s="624"/>
      <c r="I168" s="624"/>
      <c r="J168" s="624"/>
      <c r="K168" s="624"/>
      <c r="L168" s="624"/>
      <c r="M168" s="624"/>
      <c r="N168" s="624"/>
      <c r="O168" s="624"/>
      <c r="P168" s="624"/>
      <c r="Q168" s="624"/>
      <c r="R168" s="624"/>
      <c r="S168" s="624"/>
      <c r="T168" s="624"/>
      <c r="U168" s="624"/>
      <c r="V168" s="624"/>
      <c r="W168" s="624"/>
      <c r="X168" s="624"/>
      <c r="Y168" s="624"/>
      <c r="Z168" s="15"/>
      <c r="AA168" s="1143"/>
      <c r="AB168" s="1143"/>
      <c r="AC168" s="1143"/>
      <c r="AD168" s="1143"/>
      <c r="AE168" s="1143"/>
      <c r="AF168" s="1144"/>
      <c r="AG168" s="1144"/>
      <c r="AH168" s="1144"/>
      <c r="AI168" s="1144"/>
      <c r="AJ168" s="1144"/>
      <c r="AK168" s="1144"/>
      <c r="AL168" s="1144"/>
      <c r="AM168" s="1144"/>
      <c r="AN168" s="1144"/>
      <c r="AO168" s="1144"/>
      <c r="AP168" s="1144"/>
      <c r="AQ168" s="1144"/>
      <c r="AR168" s="1145"/>
      <c r="AS168" s="1145"/>
      <c r="AT168" s="1145"/>
      <c r="AU168" s="1145"/>
      <c r="AV168" s="1145"/>
      <c r="AW168" s="1145"/>
      <c r="AX168" s="643"/>
      <c r="AY168" s="160"/>
      <c r="AZ168" s="624"/>
      <c r="BA168" s="624"/>
      <c r="BB168" s="624"/>
      <c r="BC168" s="624"/>
      <c r="BD168" s="624"/>
      <c r="BE168" s="624"/>
      <c r="BF168" s="624"/>
      <c r="BG168" s="624"/>
      <c r="BH168" s="624"/>
      <c r="BI168" s="624"/>
      <c r="BJ168" s="624"/>
      <c r="BK168" s="624"/>
      <c r="BL168" s="624"/>
      <c r="BM168" s="624"/>
      <c r="BN168" s="624"/>
      <c r="BO168" s="624"/>
      <c r="BP168" s="624"/>
      <c r="BQ168" s="624"/>
      <c r="BR168" s="624"/>
      <c r="BS168" s="624"/>
      <c r="BT168" s="624"/>
      <c r="BU168" s="624"/>
      <c r="BV168" s="624"/>
      <c r="BW168" s="15"/>
      <c r="BX168" s="1143"/>
      <c r="BY168" s="1143"/>
      <c r="BZ168" s="1143"/>
      <c r="CA168" s="1143"/>
      <c r="CB168" s="1143"/>
      <c r="CC168" s="1144"/>
      <c r="CD168" s="1144"/>
      <c r="CE168" s="1144"/>
      <c r="CF168" s="1144"/>
      <c r="CG168" s="1144"/>
      <c r="CH168" s="1144"/>
      <c r="CI168" s="1144"/>
      <c r="CJ168" s="1144"/>
      <c r="CK168" s="1144"/>
      <c r="CL168" s="1144"/>
      <c r="CM168" s="1144"/>
      <c r="CN168" s="1144"/>
      <c r="CO168" s="1145"/>
      <c r="CP168" s="1145"/>
      <c r="CQ168" s="1145"/>
      <c r="CR168" s="1145"/>
      <c r="CS168" s="1145"/>
      <c r="CT168" s="1145"/>
      <c r="CU168" s="643"/>
      <c r="CV168" s="251"/>
      <c r="CW168" s="212"/>
      <c r="CX168" s="160"/>
      <c r="CY168" s="624"/>
      <c r="CZ168" s="624"/>
      <c r="DA168" s="624"/>
      <c r="DB168" s="624"/>
      <c r="DC168" s="624"/>
      <c r="DD168" s="624"/>
      <c r="DE168" s="624"/>
      <c r="DF168" s="624"/>
      <c r="DG168" s="624"/>
      <c r="DH168" s="624"/>
      <c r="DI168" s="624"/>
      <c r="DJ168" s="624"/>
      <c r="DK168" s="624"/>
      <c r="DL168" s="624"/>
      <c r="DM168" s="624"/>
      <c r="DN168" s="624"/>
      <c r="DO168" s="624"/>
      <c r="DP168" s="624"/>
      <c r="DQ168" s="624"/>
      <c r="DR168" s="624"/>
      <c r="DS168" s="624"/>
      <c r="DT168" s="624"/>
      <c r="DU168" s="624"/>
      <c r="DV168" s="15"/>
      <c r="DW168" s="1143"/>
      <c r="DX168" s="1143"/>
      <c r="DY168" s="1143"/>
      <c r="DZ168" s="1143"/>
      <c r="EA168" s="1143"/>
      <c r="EB168" s="1144"/>
      <c r="EC168" s="1144"/>
      <c r="ED168" s="1144"/>
      <c r="EE168" s="1144"/>
      <c r="EF168" s="1144"/>
      <c r="EG168" s="1144"/>
      <c r="EH168" s="1144"/>
      <c r="EI168" s="1144"/>
      <c r="EJ168" s="1144"/>
      <c r="EK168" s="1144"/>
      <c r="EL168" s="1144"/>
      <c r="EM168" s="1144"/>
      <c r="EN168" s="1145"/>
      <c r="EO168" s="1145"/>
      <c r="EP168" s="1145"/>
      <c r="EQ168" s="1145"/>
      <c r="ER168" s="1145"/>
      <c r="ES168" s="1145"/>
      <c r="ET168" s="643"/>
      <c r="EU168" s="160"/>
      <c r="EV168" s="624"/>
      <c r="EW168" s="624"/>
      <c r="EX168" s="624"/>
      <c r="EY168" s="624"/>
      <c r="EZ168" s="624"/>
      <c r="FA168" s="624"/>
      <c r="FB168" s="624"/>
      <c r="FC168" s="624"/>
      <c r="FD168" s="624"/>
      <c r="FE168" s="624"/>
      <c r="FF168" s="624"/>
      <c r="FG168" s="624"/>
      <c r="FH168" s="624"/>
      <c r="FI168" s="624"/>
      <c r="FJ168" s="624"/>
      <c r="FK168" s="624"/>
      <c r="FL168" s="624"/>
      <c r="FM168" s="624"/>
      <c r="FN168" s="624"/>
      <c r="FO168" s="624"/>
      <c r="FP168" s="624"/>
      <c r="FQ168" s="624"/>
      <c r="FR168" s="624"/>
      <c r="FS168" s="15"/>
      <c r="FT168" s="1143"/>
      <c r="FU168" s="1143"/>
      <c r="FV168" s="1143"/>
      <c r="FW168" s="1143"/>
      <c r="FX168" s="1143"/>
      <c r="FY168" s="1144"/>
      <c r="FZ168" s="1144"/>
      <c r="GA168" s="1144"/>
      <c r="GB168" s="1144"/>
      <c r="GC168" s="1144"/>
      <c r="GD168" s="1144"/>
      <c r="GE168" s="1144"/>
      <c r="GF168" s="1144"/>
      <c r="GG168" s="1144"/>
      <c r="GH168" s="1144"/>
      <c r="GI168" s="1144"/>
      <c r="GJ168" s="1144"/>
      <c r="GK168" s="1145"/>
      <c r="GL168" s="1145"/>
      <c r="GM168" s="1145"/>
      <c r="GN168" s="1145"/>
      <c r="GO168" s="1145"/>
      <c r="GP168" s="1145"/>
      <c r="GQ168" s="643"/>
      <c r="GR168" s="6"/>
    </row>
    <row r="169" spans="1:200" ht="10.5" customHeight="1" x14ac:dyDescent="0.25">
      <c r="A169" s="212"/>
      <c r="B169" s="160"/>
      <c r="C169" s="1241" t="str">
        <f>IF('FRONT PAGE'!$A$1="www.fly-logics.com","HOURS",0)</f>
        <v>HOURS</v>
      </c>
      <c r="D169" s="1241"/>
      <c r="E169" s="1241"/>
      <c r="F169" s="1241"/>
      <c r="G169" s="1242"/>
      <c r="H169" s="1140" t="str">
        <f>IF(SUMIFS(LOGBOOK!$AB$5:$AB$1036129,LOGBOOK!$D$5:$D$1036129,F125,LOGBOOK!$AN$5:$AN$1036129,V125,LOGBOOK!$E$5:$E$1036129,L125)=0," ",SUMIFS(LOGBOOK!$AB$5:$AB$1036129,LOGBOOK!$D$5:$D$1036129,F125,LOGBOOK!$AN$5:$AN$1036129,V125,LOGBOOK!$E$5:$E$1036129,L125))</f>
        <v xml:space="preserve"> </v>
      </c>
      <c r="I169" s="1141"/>
      <c r="J169" s="1141"/>
      <c r="K169" s="1141"/>
      <c r="L169" s="1141"/>
      <c r="M169" s="1141"/>
      <c r="N169" s="626"/>
      <c r="O169" s="1243" t="str">
        <f>IF('FRONT PAGE'!$A$1="www.fly-logics.com","DAY",0)</f>
        <v>DAY</v>
      </c>
      <c r="P169" s="1243"/>
      <c r="Q169" s="1243"/>
      <c r="R169" s="1243"/>
      <c r="S169" s="1244"/>
      <c r="T169" s="1140" t="str">
        <f>IF(SUMIFS(LOGBOOK!$T$5:$T$1036129,LOGBOOK!$D$5:$D$1036129,F125,LOGBOOK!$E$5:$E$1036129,L125,LOGBOOK!$AN$5:$AN$1036129,V125,LOGBOOK!$AB$5:$AB$1036129,"&gt;0")=0," ",SUMIFS(LOGBOOK!$T$5:$T$1036129,LOGBOOK!$D$5:$D$1036129,F125,LOGBOOK!$E$5:$E$1036129,L125,LOGBOOK!$AN$5:$AN$1036129,V125,LOGBOOK!$AB$5:$AB$1036129,"&gt;0"))</f>
        <v xml:space="preserve"> </v>
      </c>
      <c r="U169" s="1141"/>
      <c r="V169" s="1141"/>
      <c r="W169" s="1141"/>
      <c r="X169" s="1141"/>
      <c r="Y169" s="1141"/>
      <c r="Z169" s="15"/>
      <c r="AA169" s="1143"/>
      <c r="AB169" s="1143"/>
      <c r="AC169" s="1143"/>
      <c r="AD169" s="1143"/>
      <c r="AE169" s="1143"/>
      <c r="AF169" s="1144"/>
      <c r="AG169" s="1144"/>
      <c r="AH169" s="1144"/>
      <c r="AI169" s="1144"/>
      <c r="AJ169" s="1146"/>
      <c r="AK169" s="1146"/>
      <c r="AL169" s="1146"/>
      <c r="AM169" s="1146"/>
      <c r="AN169" s="1146"/>
      <c r="AO169" s="1146"/>
      <c r="AP169" s="1146"/>
      <c r="AQ169" s="1146"/>
      <c r="AR169" s="1147"/>
      <c r="AS169" s="1147"/>
      <c r="AT169" s="1147"/>
      <c r="AU169" s="1147"/>
      <c r="AV169" s="1147"/>
      <c r="AW169" s="1147"/>
      <c r="AX169" s="643"/>
      <c r="AY169" s="160"/>
      <c r="AZ169" s="1241" t="str">
        <f>IF('FRONT PAGE'!$A$1="www.fly-logics.com","HOURS",0)</f>
        <v>HOURS</v>
      </c>
      <c r="BA169" s="1241"/>
      <c r="BB169" s="1241"/>
      <c r="BC169" s="1241"/>
      <c r="BD169" s="1242"/>
      <c r="BE169" s="1140" t="str">
        <f>IF(SUMIFS(LOGBOOK!$AB$5:$AB$1036129,LOGBOOK!$D$5:$D$1036129,BC125,LOGBOOK!$AN$5:$AN$1036129,BS125,LOGBOOK!$E$5:$E$1036129,BI125)=0," ",SUMIFS(LOGBOOK!$AB$5:$AB$1036129,LOGBOOK!$D$5:$D$1036129,BC125,LOGBOOK!$AN$5:$AN$1036129,BS125,LOGBOOK!$E$5:$E$1036129,BI125))</f>
        <v xml:space="preserve"> </v>
      </c>
      <c r="BF169" s="1141"/>
      <c r="BG169" s="1141"/>
      <c r="BH169" s="1141"/>
      <c r="BI169" s="1141"/>
      <c r="BJ169" s="1141"/>
      <c r="BK169" s="626"/>
      <c r="BL169" s="1243" t="str">
        <f>IF('FRONT PAGE'!$A$1="www.fly-logics.com","DAY",0)</f>
        <v>DAY</v>
      </c>
      <c r="BM169" s="1243"/>
      <c r="BN169" s="1243"/>
      <c r="BO169" s="1243"/>
      <c r="BP169" s="1244"/>
      <c r="BQ169" s="1140" t="str">
        <f>IF(SUMIFS(LOGBOOK!$T$5:$T$1036129,LOGBOOK!$D$5:$D$1036129,BC125,LOGBOOK!$E$5:$E$1036129,BI125,LOGBOOK!$AN$5:$AN$1036129,BS125,LOGBOOK!$AB$5:$AB$1036129,"&gt;0")=0," ",SUMIFS(LOGBOOK!$T$5:$T$1036129,LOGBOOK!$D$5:$D$1036129,BC125,LOGBOOK!$E$5:$E$1036129,BI125,LOGBOOK!$AN$5:$AN$1036129,BS125,LOGBOOK!$AB$5:$AB$1036129,"&gt;0"))</f>
        <v xml:space="preserve"> </v>
      </c>
      <c r="BR169" s="1141"/>
      <c r="BS169" s="1141"/>
      <c r="BT169" s="1141"/>
      <c r="BU169" s="1141"/>
      <c r="BV169" s="1141"/>
      <c r="BW169" s="15"/>
      <c r="BX169" s="1143"/>
      <c r="BY169" s="1143"/>
      <c r="BZ169" s="1143"/>
      <c r="CA169" s="1143"/>
      <c r="CB169" s="1143"/>
      <c r="CC169" s="1144"/>
      <c r="CD169" s="1144"/>
      <c r="CE169" s="1144"/>
      <c r="CF169" s="1144"/>
      <c r="CG169" s="1146"/>
      <c r="CH169" s="1146"/>
      <c r="CI169" s="1146"/>
      <c r="CJ169" s="1146"/>
      <c r="CK169" s="1146"/>
      <c r="CL169" s="1146"/>
      <c r="CM169" s="1146"/>
      <c r="CN169" s="1146"/>
      <c r="CO169" s="1147"/>
      <c r="CP169" s="1147"/>
      <c r="CQ169" s="1147"/>
      <c r="CR169" s="1147"/>
      <c r="CS169" s="1147"/>
      <c r="CT169" s="1147"/>
      <c r="CU169" s="643"/>
      <c r="CV169" s="251"/>
      <c r="CW169" s="212"/>
      <c r="CX169" s="160"/>
      <c r="CY169" s="1241" t="str">
        <f>IF('FRONT PAGE'!$A$1="www.fly-logics.com","HOURS",0)</f>
        <v>HOURS</v>
      </c>
      <c r="CZ169" s="1241"/>
      <c r="DA169" s="1241"/>
      <c r="DB169" s="1241"/>
      <c r="DC169" s="1242"/>
      <c r="DD169" s="1140" t="str">
        <f>IF(SUMIFS(LOGBOOK!$AB$5:$AB$1036129,LOGBOOK!$D$5:$D$1036129,DB125,LOGBOOK!$AN$5:$AN$1036129,DR125,LOGBOOK!$E$5:$E$1036129,DH125)=0," ",SUMIFS(LOGBOOK!$AB$5:$AB$1036129,LOGBOOK!$D$5:$D$1036129,DB125,LOGBOOK!$AN$5:$AN$1036129,DR125,LOGBOOK!$E$5:$E$1036129,DH125))</f>
        <v xml:space="preserve"> </v>
      </c>
      <c r="DE169" s="1141"/>
      <c r="DF169" s="1141"/>
      <c r="DG169" s="1141"/>
      <c r="DH169" s="1141"/>
      <c r="DI169" s="1141"/>
      <c r="DJ169" s="626"/>
      <c r="DK169" s="1243" t="str">
        <f>IF('FRONT PAGE'!$A$1="www.fly-logics.com","DAY",0)</f>
        <v>DAY</v>
      </c>
      <c r="DL169" s="1243"/>
      <c r="DM169" s="1243"/>
      <c r="DN169" s="1243"/>
      <c r="DO169" s="1244"/>
      <c r="DP169" s="1140" t="str">
        <f>IF(SUMIFS(LOGBOOK!$T$5:$T$1036129,LOGBOOK!$D$5:$D$1036129,DB125,LOGBOOK!$E$5:$E$1036129,DH125,LOGBOOK!$AN$5:$AN$1036129,DR125,LOGBOOK!$AB$5:$AB$1036129,"&gt;0")=0," ",SUMIFS(LOGBOOK!$T$5:$T$1036129,LOGBOOK!$D$5:$D$1036129,DB125,LOGBOOK!$E$5:$E$1036129,DH125,LOGBOOK!$AN$5:$AN$1036129,DR125,LOGBOOK!$AB$5:$AB$1036129,"&gt;0"))</f>
        <v xml:space="preserve"> </v>
      </c>
      <c r="DQ169" s="1141"/>
      <c r="DR169" s="1141"/>
      <c r="DS169" s="1141"/>
      <c r="DT169" s="1141"/>
      <c r="DU169" s="1141"/>
      <c r="DV169" s="15"/>
      <c r="DW169" s="1143"/>
      <c r="DX169" s="1143"/>
      <c r="DY169" s="1143"/>
      <c r="DZ169" s="1143"/>
      <c r="EA169" s="1143"/>
      <c r="EB169" s="1144"/>
      <c r="EC169" s="1144"/>
      <c r="ED169" s="1144"/>
      <c r="EE169" s="1144"/>
      <c r="EF169" s="1146"/>
      <c r="EG169" s="1146"/>
      <c r="EH169" s="1146"/>
      <c r="EI169" s="1146"/>
      <c r="EJ169" s="1146"/>
      <c r="EK169" s="1146"/>
      <c r="EL169" s="1146"/>
      <c r="EM169" s="1146"/>
      <c r="EN169" s="1147"/>
      <c r="EO169" s="1147"/>
      <c r="EP169" s="1147"/>
      <c r="EQ169" s="1147"/>
      <c r="ER169" s="1147"/>
      <c r="ES169" s="1147"/>
      <c r="ET169" s="643"/>
      <c r="EU169" s="160"/>
      <c r="EV169" s="1241" t="str">
        <f>IF('FRONT PAGE'!$A$1="www.fly-logics.com","HOURS",0)</f>
        <v>HOURS</v>
      </c>
      <c r="EW169" s="1241"/>
      <c r="EX169" s="1241"/>
      <c r="EY169" s="1241"/>
      <c r="EZ169" s="1242"/>
      <c r="FA169" s="1140" t="str">
        <f>IF(SUMIFS(LOGBOOK!$AB$5:$AB$1036129,LOGBOOK!$D$5:$D$1036129,EY125,LOGBOOK!$AN$5:$AN$1036129,FO125,LOGBOOK!$E$5:$E$1036129,FE125)=0," ",SUMIFS(LOGBOOK!$AB$5:$AB$1036129,LOGBOOK!$D$5:$D$1036129,EY125,LOGBOOK!$AN$5:$AN$1036129,FO125,LOGBOOK!$E$5:$E$1036129,FE125))</f>
        <v xml:space="preserve"> </v>
      </c>
      <c r="FB169" s="1141"/>
      <c r="FC169" s="1141"/>
      <c r="FD169" s="1141"/>
      <c r="FE169" s="1141"/>
      <c r="FF169" s="1141"/>
      <c r="FG169" s="626"/>
      <c r="FH169" s="1243" t="str">
        <f>IF('FRONT PAGE'!$A$1="www.fly-logics.com","DAY",0)</f>
        <v>DAY</v>
      </c>
      <c r="FI169" s="1243"/>
      <c r="FJ169" s="1243"/>
      <c r="FK169" s="1243"/>
      <c r="FL169" s="1244"/>
      <c r="FM169" s="1140" t="str">
        <f>IF(SUMIFS(LOGBOOK!$T$5:$T$1036129,LOGBOOK!$D$5:$D$1036129,EY125,LOGBOOK!$E$5:$E$1036129,FE125,LOGBOOK!$AN$5:$AN$1036129,FO125,LOGBOOK!$AB$5:$AB$1036129,"&gt;0")=0," ",SUMIFS(LOGBOOK!$T$5:$T$1036129,LOGBOOK!$D$5:$D$1036129,EY125,LOGBOOK!$E$5:$E$1036129,FE125,LOGBOOK!$AN$5:$AN$1036129,FO125,LOGBOOK!$AB$5:$AB$1036129,"&gt;0"))</f>
        <v xml:space="preserve"> </v>
      </c>
      <c r="FN169" s="1141"/>
      <c r="FO169" s="1141"/>
      <c r="FP169" s="1141"/>
      <c r="FQ169" s="1141"/>
      <c r="FR169" s="1141"/>
      <c r="FS169" s="15"/>
      <c r="FT169" s="1143"/>
      <c r="FU169" s="1143"/>
      <c r="FV169" s="1143"/>
      <c r="FW169" s="1143"/>
      <c r="FX169" s="1143"/>
      <c r="FY169" s="1144"/>
      <c r="FZ169" s="1144"/>
      <c r="GA169" s="1144"/>
      <c r="GB169" s="1144"/>
      <c r="GC169" s="1146"/>
      <c r="GD169" s="1146"/>
      <c r="GE169" s="1146"/>
      <c r="GF169" s="1146"/>
      <c r="GG169" s="1146"/>
      <c r="GH169" s="1146"/>
      <c r="GI169" s="1146"/>
      <c r="GJ169" s="1146"/>
      <c r="GK169" s="1147"/>
      <c r="GL169" s="1147"/>
      <c r="GM169" s="1147"/>
      <c r="GN169" s="1147"/>
      <c r="GO169" s="1147"/>
      <c r="GP169" s="1147"/>
      <c r="GQ169" s="643"/>
      <c r="GR169" s="6"/>
    </row>
    <row r="170" spans="1:200" ht="8.85" customHeight="1" x14ac:dyDescent="0.25">
      <c r="A170" s="212"/>
      <c r="B170" s="160"/>
      <c r="C170" s="1241"/>
      <c r="D170" s="1241"/>
      <c r="E170" s="1241"/>
      <c r="F170" s="1241"/>
      <c r="G170" s="1242"/>
      <c r="H170" s="1142"/>
      <c r="I170" s="1141"/>
      <c r="J170" s="1141"/>
      <c r="K170" s="1141"/>
      <c r="L170" s="1141"/>
      <c r="M170" s="1141"/>
      <c r="N170" s="626"/>
      <c r="O170" s="1243"/>
      <c r="P170" s="1243"/>
      <c r="Q170" s="1243"/>
      <c r="R170" s="1243"/>
      <c r="S170" s="1244"/>
      <c r="T170" s="1142"/>
      <c r="U170" s="1141"/>
      <c r="V170" s="1141"/>
      <c r="W170" s="1141"/>
      <c r="X170" s="1141"/>
      <c r="Y170" s="1141"/>
      <c r="Z170" s="15"/>
      <c r="AA170" s="1158" t="str">
        <f>IF('FRONT PAGE'!$A$1="www.fly-logics.com","TOTAL
ANNUAL",0)</f>
        <v>TOTAL
ANNUAL</v>
      </c>
      <c r="AB170" s="1158"/>
      <c r="AC170" s="1158"/>
      <c r="AD170" s="1158"/>
      <c r="AE170" s="1158"/>
      <c r="AF170" s="1159" t="str">
        <f t="shared" ref="AF170" si="72">IF(SUM(AF165,AF143)=0," ",SUM(AF165,AF143))</f>
        <v xml:space="preserve"> </v>
      </c>
      <c r="AG170" s="1159"/>
      <c r="AH170" s="1159"/>
      <c r="AI170" s="1160"/>
      <c r="AJ170" s="1159" t="str">
        <f t="shared" ref="AJ170" si="73">IF(SUM(AJ165,AJ143)=0," ",SUM(AJ165,AJ143))</f>
        <v xml:space="preserve"> </v>
      </c>
      <c r="AK170" s="1159"/>
      <c r="AL170" s="1159"/>
      <c r="AM170" s="1159"/>
      <c r="AN170" s="1159" t="str">
        <f t="shared" ref="AN170" si="74">IF(SUM(AN165,AN143)=0," ",SUM(AN165,AN143))</f>
        <v xml:space="preserve"> </v>
      </c>
      <c r="AO170" s="1159"/>
      <c r="AP170" s="1159"/>
      <c r="AQ170" s="1159"/>
      <c r="AR170" s="1161" t="str">
        <f t="shared" ref="AR170" si="75">IF(SUM(AR165,AR143)=0," ",SUM(AR165,AR143))</f>
        <v xml:space="preserve"> </v>
      </c>
      <c r="AS170" s="1161"/>
      <c r="AT170" s="1161"/>
      <c r="AU170" s="1161" t="str">
        <f t="shared" ref="AU170" si="76">IF(SUM(AU165,AU143)=0," ",SUM(AU165,AU143))</f>
        <v xml:space="preserve"> </v>
      </c>
      <c r="AV170" s="1161"/>
      <c r="AW170" s="1161"/>
      <c r="AX170" s="643"/>
      <c r="AY170" s="160"/>
      <c r="AZ170" s="1241"/>
      <c r="BA170" s="1241"/>
      <c r="BB170" s="1241"/>
      <c r="BC170" s="1241"/>
      <c r="BD170" s="1242"/>
      <c r="BE170" s="1142"/>
      <c r="BF170" s="1141"/>
      <c r="BG170" s="1141"/>
      <c r="BH170" s="1141"/>
      <c r="BI170" s="1141"/>
      <c r="BJ170" s="1141"/>
      <c r="BK170" s="626"/>
      <c r="BL170" s="1243"/>
      <c r="BM170" s="1243"/>
      <c r="BN170" s="1243"/>
      <c r="BO170" s="1243"/>
      <c r="BP170" s="1244"/>
      <c r="BQ170" s="1142"/>
      <c r="BR170" s="1141"/>
      <c r="BS170" s="1141"/>
      <c r="BT170" s="1141"/>
      <c r="BU170" s="1141"/>
      <c r="BV170" s="1141"/>
      <c r="BW170" s="15"/>
      <c r="BX170" s="1158" t="str">
        <f>IF('FRONT PAGE'!$A$1="www.fly-logics.com","TOTAL
ANNUAL",0)</f>
        <v>TOTAL
ANNUAL</v>
      </c>
      <c r="BY170" s="1158"/>
      <c r="BZ170" s="1158"/>
      <c r="CA170" s="1158"/>
      <c r="CB170" s="1158"/>
      <c r="CC170" s="1159" t="str">
        <f t="shared" ref="CC170" si="77">IF(SUM(CC165,CC143)=0," ",SUM(CC165,CC143))</f>
        <v xml:space="preserve"> </v>
      </c>
      <c r="CD170" s="1159"/>
      <c r="CE170" s="1159"/>
      <c r="CF170" s="1160"/>
      <c r="CG170" s="1159" t="str">
        <f t="shared" ref="CG170" si="78">IF(SUM(CG165,CG143)=0," ",SUM(CG165,CG143))</f>
        <v xml:space="preserve"> </v>
      </c>
      <c r="CH170" s="1159"/>
      <c r="CI170" s="1159"/>
      <c r="CJ170" s="1159"/>
      <c r="CK170" s="1159" t="str">
        <f t="shared" ref="CK170" si="79">IF(SUM(CK165,CK143)=0," ",SUM(CK165,CK143))</f>
        <v xml:space="preserve"> </v>
      </c>
      <c r="CL170" s="1159"/>
      <c r="CM170" s="1159"/>
      <c r="CN170" s="1159"/>
      <c r="CO170" s="1161" t="str">
        <f t="shared" ref="CO170" si="80">IF(SUM(CO165,CO143)=0," ",SUM(CO165,CO143))</f>
        <v xml:space="preserve"> </v>
      </c>
      <c r="CP170" s="1161"/>
      <c r="CQ170" s="1161"/>
      <c r="CR170" s="1161" t="str">
        <f t="shared" ref="CR170" si="81">IF(SUM(CR165,CR143)=0," ",SUM(CR165,CR143))</f>
        <v xml:space="preserve"> </v>
      </c>
      <c r="CS170" s="1161"/>
      <c r="CT170" s="1161"/>
      <c r="CU170" s="643"/>
      <c r="CV170" s="251"/>
      <c r="CW170" s="212"/>
      <c r="CX170" s="160"/>
      <c r="CY170" s="1241"/>
      <c r="CZ170" s="1241"/>
      <c r="DA170" s="1241"/>
      <c r="DB170" s="1241"/>
      <c r="DC170" s="1242"/>
      <c r="DD170" s="1142"/>
      <c r="DE170" s="1141"/>
      <c r="DF170" s="1141"/>
      <c r="DG170" s="1141"/>
      <c r="DH170" s="1141"/>
      <c r="DI170" s="1141"/>
      <c r="DJ170" s="626"/>
      <c r="DK170" s="1243"/>
      <c r="DL170" s="1243"/>
      <c r="DM170" s="1243"/>
      <c r="DN170" s="1243"/>
      <c r="DO170" s="1244"/>
      <c r="DP170" s="1142"/>
      <c r="DQ170" s="1141"/>
      <c r="DR170" s="1141"/>
      <c r="DS170" s="1141"/>
      <c r="DT170" s="1141"/>
      <c r="DU170" s="1141"/>
      <c r="DV170" s="15"/>
      <c r="DW170" s="1158" t="str">
        <f>IF('FRONT PAGE'!$A$1="www.fly-logics.com","TOTAL
ANNUAL",0)</f>
        <v>TOTAL
ANNUAL</v>
      </c>
      <c r="DX170" s="1158"/>
      <c r="DY170" s="1158"/>
      <c r="DZ170" s="1158"/>
      <c r="EA170" s="1158"/>
      <c r="EB170" s="1159" t="str">
        <f t="shared" ref="EB170" si="82">IF(SUM(EB165,EB143)=0," ",SUM(EB165,EB143))</f>
        <v xml:space="preserve"> </v>
      </c>
      <c r="EC170" s="1159"/>
      <c r="ED170" s="1159"/>
      <c r="EE170" s="1160"/>
      <c r="EF170" s="1159" t="str">
        <f t="shared" ref="EF170" si="83">IF(SUM(EF165,EF143)=0," ",SUM(EF165,EF143))</f>
        <v xml:space="preserve"> </v>
      </c>
      <c r="EG170" s="1159"/>
      <c r="EH170" s="1159"/>
      <c r="EI170" s="1159"/>
      <c r="EJ170" s="1159" t="str">
        <f t="shared" ref="EJ170" si="84">IF(SUM(EJ165,EJ143)=0," ",SUM(EJ165,EJ143))</f>
        <v xml:space="preserve"> </v>
      </c>
      <c r="EK170" s="1159"/>
      <c r="EL170" s="1159"/>
      <c r="EM170" s="1159"/>
      <c r="EN170" s="1161" t="str">
        <f t="shared" ref="EN170" si="85">IF(SUM(EN165,EN143)=0," ",SUM(EN165,EN143))</f>
        <v xml:space="preserve"> </v>
      </c>
      <c r="EO170" s="1161"/>
      <c r="EP170" s="1161"/>
      <c r="EQ170" s="1161" t="str">
        <f t="shared" ref="EQ170" si="86">IF(SUM(EQ165,EQ143)=0," ",SUM(EQ165,EQ143))</f>
        <v xml:space="preserve"> </v>
      </c>
      <c r="ER170" s="1161"/>
      <c r="ES170" s="1161"/>
      <c r="ET170" s="643"/>
      <c r="EU170" s="160"/>
      <c r="EV170" s="1241"/>
      <c r="EW170" s="1241"/>
      <c r="EX170" s="1241"/>
      <c r="EY170" s="1241"/>
      <c r="EZ170" s="1242"/>
      <c r="FA170" s="1142"/>
      <c r="FB170" s="1141"/>
      <c r="FC170" s="1141"/>
      <c r="FD170" s="1141"/>
      <c r="FE170" s="1141"/>
      <c r="FF170" s="1141"/>
      <c r="FG170" s="626"/>
      <c r="FH170" s="1243"/>
      <c r="FI170" s="1243"/>
      <c r="FJ170" s="1243"/>
      <c r="FK170" s="1243"/>
      <c r="FL170" s="1244"/>
      <c r="FM170" s="1142"/>
      <c r="FN170" s="1141"/>
      <c r="FO170" s="1141"/>
      <c r="FP170" s="1141"/>
      <c r="FQ170" s="1141"/>
      <c r="FR170" s="1141"/>
      <c r="FS170" s="15"/>
      <c r="FT170" s="1158" t="str">
        <f>IF('FRONT PAGE'!$A$1="www.fly-logics.com","TOTAL
ANNUAL",0)</f>
        <v>TOTAL
ANNUAL</v>
      </c>
      <c r="FU170" s="1158"/>
      <c r="FV170" s="1158"/>
      <c r="FW170" s="1158"/>
      <c r="FX170" s="1158"/>
      <c r="FY170" s="1159" t="str">
        <f t="shared" ref="FY170" si="87">IF(SUM(FY165,FY143)=0," ",SUM(FY165,FY143))</f>
        <v xml:space="preserve"> </v>
      </c>
      <c r="FZ170" s="1159"/>
      <c r="GA170" s="1159"/>
      <c r="GB170" s="1160"/>
      <c r="GC170" s="1159" t="str">
        <f t="shared" ref="GC170" si="88">IF(SUM(GC165,GC143)=0," ",SUM(GC165,GC143))</f>
        <v xml:space="preserve"> </v>
      </c>
      <c r="GD170" s="1159"/>
      <c r="GE170" s="1159"/>
      <c r="GF170" s="1159"/>
      <c r="GG170" s="1159" t="str">
        <f t="shared" ref="GG170" si="89">IF(SUM(GG165,GG143)=0," ",SUM(GG165,GG143))</f>
        <v xml:space="preserve"> </v>
      </c>
      <c r="GH170" s="1159"/>
      <c r="GI170" s="1159"/>
      <c r="GJ170" s="1159"/>
      <c r="GK170" s="1161" t="str">
        <f t="shared" ref="GK170" si="90">IF(SUM(GK165,GK143)=0," ",SUM(GK165,GK143))</f>
        <v xml:space="preserve"> </v>
      </c>
      <c r="GL170" s="1161"/>
      <c r="GM170" s="1161"/>
      <c r="GN170" s="1161" t="str">
        <f t="shared" ref="GN170" si="91">IF(SUM(GN165,GN143)=0," ",SUM(GN165,GN143))</f>
        <v xml:space="preserve"> </v>
      </c>
      <c r="GO170" s="1161"/>
      <c r="GP170" s="1161"/>
      <c r="GQ170" s="643"/>
      <c r="GR170" s="6"/>
    </row>
    <row r="171" spans="1:200" ht="3" customHeight="1" x14ac:dyDescent="0.25">
      <c r="A171" s="212"/>
      <c r="B171" s="160"/>
      <c r="C171" s="624"/>
      <c r="D171" s="624"/>
      <c r="E171" s="624"/>
      <c r="F171" s="624"/>
      <c r="G171" s="624"/>
      <c r="H171" s="624"/>
      <c r="I171" s="624"/>
      <c r="J171" s="624"/>
      <c r="K171" s="624"/>
      <c r="L171" s="624"/>
      <c r="M171" s="624"/>
      <c r="N171" s="624"/>
      <c r="O171" s="624"/>
      <c r="P171" s="624"/>
      <c r="Q171" s="624"/>
      <c r="R171" s="624"/>
      <c r="S171" s="624"/>
      <c r="T171" s="624"/>
      <c r="U171" s="624"/>
      <c r="V171" s="624"/>
      <c r="W171" s="624"/>
      <c r="X171" s="624"/>
      <c r="Y171" s="624"/>
      <c r="Z171" s="15"/>
      <c r="AA171" s="1158"/>
      <c r="AB171" s="1158"/>
      <c r="AC171" s="1158"/>
      <c r="AD171" s="1158"/>
      <c r="AE171" s="1158"/>
      <c r="AF171" s="1159"/>
      <c r="AG171" s="1159"/>
      <c r="AH171" s="1159"/>
      <c r="AI171" s="1160"/>
      <c r="AJ171" s="1159"/>
      <c r="AK171" s="1159"/>
      <c r="AL171" s="1159"/>
      <c r="AM171" s="1159"/>
      <c r="AN171" s="1159"/>
      <c r="AO171" s="1159"/>
      <c r="AP171" s="1159"/>
      <c r="AQ171" s="1159"/>
      <c r="AR171" s="1161"/>
      <c r="AS171" s="1161"/>
      <c r="AT171" s="1161"/>
      <c r="AU171" s="1161"/>
      <c r="AV171" s="1161"/>
      <c r="AW171" s="1161"/>
      <c r="AX171" s="643"/>
      <c r="AY171" s="160"/>
      <c r="AZ171" s="624"/>
      <c r="BA171" s="624"/>
      <c r="BB171" s="624"/>
      <c r="BC171" s="624"/>
      <c r="BD171" s="624"/>
      <c r="BE171" s="624"/>
      <c r="BF171" s="624"/>
      <c r="BG171" s="624"/>
      <c r="BH171" s="624"/>
      <c r="BI171" s="624"/>
      <c r="BJ171" s="624"/>
      <c r="BK171" s="624"/>
      <c r="BL171" s="624"/>
      <c r="BM171" s="624"/>
      <c r="BN171" s="624"/>
      <c r="BO171" s="624"/>
      <c r="BP171" s="624"/>
      <c r="BQ171" s="624"/>
      <c r="BR171" s="624"/>
      <c r="BS171" s="624"/>
      <c r="BT171" s="624"/>
      <c r="BU171" s="624"/>
      <c r="BV171" s="624"/>
      <c r="BW171" s="15"/>
      <c r="BX171" s="1158"/>
      <c r="BY171" s="1158"/>
      <c r="BZ171" s="1158"/>
      <c r="CA171" s="1158"/>
      <c r="CB171" s="1158"/>
      <c r="CC171" s="1159"/>
      <c r="CD171" s="1159"/>
      <c r="CE171" s="1159"/>
      <c r="CF171" s="1160"/>
      <c r="CG171" s="1159"/>
      <c r="CH171" s="1159"/>
      <c r="CI171" s="1159"/>
      <c r="CJ171" s="1159"/>
      <c r="CK171" s="1159"/>
      <c r="CL171" s="1159"/>
      <c r="CM171" s="1159"/>
      <c r="CN171" s="1159"/>
      <c r="CO171" s="1161"/>
      <c r="CP171" s="1161"/>
      <c r="CQ171" s="1161"/>
      <c r="CR171" s="1161"/>
      <c r="CS171" s="1161"/>
      <c r="CT171" s="1161"/>
      <c r="CU171" s="643"/>
      <c r="CV171" s="251"/>
      <c r="CW171" s="212"/>
      <c r="CX171" s="160"/>
      <c r="CY171" s="624"/>
      <c r="CZ171" s="624"/>
      <c r="DA171" s="624"/>
      <c r="DB171" s="624"/>
      <c r="DC171" s="624"/>
      <c r="DD171" s="624"/>
      <c r="DE171" s="624"/>
      <c r="DF171" s="624"/>
      <c r="DG171" s="624"/>
      <c r="DH171" s="624"/>
      <c r="DI171" s="624"/>
      <c r="DJ171" s="624"/>
      <c r="DK171" s="624"/>
      <c r="DL171" s="624"/>
      <c r="DM171" s="624"/>
      <c r="DN171" s="624"/>
      <c r="DO171" s="624"/>
      <c r="DP171" s="624"/>
      <c r="DQ171" s="624"/>
      <c r="DR171" s="624"/>
      <c r="DS171" s="624"/>
      <c r="DT171" s="624"/>
      <c r="DU171" s="624"/>
      <c r="DV171" s="15"/>
      <c r="DW171" s="1158"/>
      <c r="DX171" s="1158"/>
      <c r="DY171" s="1158"/>
      <c r="DZ171" s="1158"/>
      <c r="EA171" s="1158"/>
      <c r="EB171" s="1159"/>
      <c r="EC171" s="1159"/>
      <c r="ED171" s="1159"/>
      <c r="EE171" s="1160"/>
      <c r="EF171" s="1159"/>
      <c r="EG171" s="1159"/>
      <c r="EH171" s="1159"/>
      <c r="EI171" s="1159"/>
      <c r="EJ171" s="1159"/>
      <c r="EK171" s="1159"/>
      <c r="EL171" s="1159"/>
      <c r="EM171" s="1159"/>
      <c r="EN171" s="1161"/>
      <c r="EO171" s="1161"/>
      <c r="EP171" s="1161"/>
      <c r="EQ171" s="1161"/>
      <c r="ER171" s="1161"/>
      <c r="ES171" s="1161"/>
      <c r="ET171" s="643"/>
      <c r="EU171" s="160"/>
      <c r="EV171" s="624"/>
      <c r="EW171" s="624"/>
      <c r="EX171" s="624"/>
      <c r="EY171" s="624"/>
      <c r="EZ171" s="624"/>
      <c r="FA171" s="624"/>
      <c r="FB171" s="624"/>
      <c r="FC171" s="624"/>
      <c r="FD171" s="624"/>
      <c r="FE171" s="624"/>
      <c r="FF171" s="624"/>
      <c r="FG171" s="624"/>
      <c r="FH171" s="624"/>
      <c r="FI171" s="624"/>
      <c r="FJ171" s="624"/>
      <c r="FK171" s="624"/>
      <c r="FL171" s="624"/>
      <c r="FM171" s="624"/>
      <c r="FN171" s="624"/>
      <c r="FO171" s="624"/>
      <c r="FP171" s="624"/>
      <c r="FQ171" s="624"/>
      <c r="FR171" s="624"/>
      <c r="FS171" s="15"/>
      <c r="FT171" s="1158"/>
      <c r="FU171" s="1158"/>
      <c r="FV171" s="1158"/>
      <c r="FW171" s="1158"/>
      <c r="FX171" s="1158"/>
      <c r="FY171" s="1159"/>
      <c r="FZ171" s="1159"/>
      <c r="GA171" s="1159"/>
      <c r="GB171" s="1160"/>
      <c r="GC171" s="1159"/>
      <c r="GD171" s="1159"/>
      <c r="GE171" s="1159"/>
      <c r="GF171" s="1159"/>
      <c r="GG171" s="1159"/>
      <c r="GH171" s="1159"/>
      <c r="GI171" s="1159"/>
      <c r="GJ171" s="1159"/>
      <c r="GK171" s="1161"/>
      <c r="GL171" s="1161"/>
      <c r="GM171" s="1161"/>
      <c r="GN171" s="1161"/>
      <c r="GO171" s="1161"/>
      <c r="GP171" s="1161"/>
      <c r="GQ171" s="643"/>
      <c r="GR171" s="6"/>
    </row>
    <row r="172" spans="1:200" ht="10.5" customHeight="1" x14ac:dyDescent="0.25">
      <c r="A172" s="212"/>
      <c r="B172" s="160"/>
      <c r="C172" s="1243" t="str">
        <f>IF('FRONT PAGE'!$A$1="www.fly-logics.com","IFR",0)</f>
        <v>IFR</v>
      </c>
      <c r="D172" s="1243"/>
      <c r="E172" s="1243"/>
      <c r="F172" s="1243"/>
      <c r="G172" s="1244"/>
      <c r="H172" s="1140" t="str">
        <f>IF(SUMIFS(LOGBOOK!$V$5:$V$1036129,LOGBOOK!$D$5:$D$1036129,F125,LOGBOOK!$E$5:$E$1036129,L125,LOGBOOK!$AN$5:$AN$1036129,V125,LOGBOOK!$AB$5:$AB$1036129,"&gt;0")=0," ",SUMIFS(LOGBOOK!$V$5:$V$1036129,LOGBOOK!$D$5:$D$1036129,F125,LOGBOOK!$E$5:$E$1036129,L125,LOGBOOK!$AN$5:$AN$1036129,V125,LOGBOOK!$AB$5:$AB$1036129,"&gt;0"))</f>
        <v xml:space="preserve"> </v>
      </c>
      <c r="I172" s="1141"/>
      <c r="J172" s="1141"/>
      <c r="K172" s="1141"/>
      <c r="L172" s="1141"/>
      <c r="M172" s="1141"/>
      <c r="N172" s="626"/>
      <c r="O172" s="1243" t="str">
        <f>IF('FRONT PAGE'!$A$1="www.fly-logics.com","NIGHT",0)</f>
        <v>NIGHT</v>
      </c>
      <c r="P172" s="1243"/>
      <c r="Q172" s="1243"/>
      <c r="R172" s="1243"/>
      <c r="S172" s="1244"/>
      <c r="T172" s="1140" t="str">
        <f>IF(SUMIFS(LOGBOOK!$U$5:$U$1036129,LOGBOOK!$D$5:$D$1036129,F125,LOGBOOK!$E$5:$E$1036129,L125,LOGBOOK!$AN$5:$AN$1036129,V125,LOGBOOK!$AB$5:$AB$1036129,"&gt;0")=0," ",SUMIFS(LOGBOOK!$U$5:$U$1036129,LOGBOOK!$D$5:$D$1036129,F125,LOGBOOK!$E$5:$E$1036129,L125,LOGBOOK!$AN$5:$AN$1036129,V125,LOGBOOK!$AB$5:$AB$1036129,"&gt;0"))</f>
        <v xml:space="preserve"> </v>
      </c>
      <c r="U172" s="1141"/>
      <c r="V172" s="1141"/>
      <c r="W172" s="1141"/>
      <c r="X172" s="1141"/>
      <c r="Y172" s="1141"/>
      <c r="Z172" s="15"/>
      <c r="AA172" s="1158"/>
      <c r="AB172" s="1158"/>
      <c r="AC172" s="1158"/>
      <c r="AD172" s="1158"/>
      <c r="AE172" s="1158"/>
      <c r="AF172" s="1159"/>
      <c r="AG172" s="1159"/>
      <c r="AH172" s="1159"/>
      <c r="AI172" s="1160"/>
      <c r="AJ172" s="1159"/>
      <c r="AK172" s="1159"/>
      <c r="AL172" s="1159"/>
      <c r="AM172" s="1159"/>
      <c r="AN172" s="1159"/>
      <c r="AO172" s="1159"/>
      <c r="AP172" s="1159"/>
      <c r="AQ172" s="1159"/>
      <c r="AR172" s="1161"/>
      <c r="AS172" s="1161"/>
      <c r="AT172" s="1161"/>
      <c r="AU172" s="1161"/>
      <c r="AV172" s="1161"/>
      <c r="AW172" s="1161"/>
      <c r="AX172" s="643"/>
      <c r="AY172" s="160"/>
      <c r="AZ172" s="1243" t="str">
        <f>IF('FRONT PAGE'!$A$1="www.fly-logics.com","IFR",0)</f>
        <v>IFR</v>
      </c>
      <c r="BA172" s="1243"/>
      <c r="BB172" s="1243"/>
      <c r="BC172" s="1243"/>
      <c r="BD172" s="1244"/>
      <c r="BE172" s="1140" t="str">
        <f>IF(SUMIFS(LOGBOOK!$V$5:$V$1036129,LOGBOOK!$D$5:$D$1036129,BC125,LOGBOOK!$E$5:$E$1036129,BI125,LOGBOOK!$AN$5:$AN$1036129,BS125,LOGBOOK!$AB$5:$AB$1036129,"&gt;0")=0," ",SUMIFS(LOGBOOK!$V$5:$V$1036129,LOGBOOK!$D$5:$D$1036129,BC125,LOGBOOK!$E$5:$E$1036129,BI125,LOGBOOK!$AN$5:$AN$1036129,BS125,LOGBOOK!$AB$5:$AB$1036129,"&gt;0"))</f>
        <v xml:space="preserve"> </v>
      </c>
      <c r="BF172" s="1141"/>
      <c r="BG172" s="1141"/>
      <c r="BH172" s="1141"/>
      <c r="BI172" s="1141"/>
      <c r="BJ172" s="1141"/>
      <c r="BK172" s="626"/>
      <c r="BL172" s="1243" t="str">
        <f>IF('FRONT PAGE'!$A$1="www.fly-logics.com","NIGHT",0)</f>
        <v>NIGHT</v>
      </c>
      <c r="BM172" s="1243"/>
      <c r="BN172" s="1243"/>
      <c r="BO172" s="1243"/>
      <c r="BP172" s="1244"/>
      <c r="BQ172" s="1140" t="str">
        <f>IF(SUMIFS(LOGBOOK!$U$5:$U$1036129,LOGBOOK!$D$5:$D$1036129,BC125,LOGBOOK!$E$5:$E$1036129,BI125,LOGBOOK!$AN$5:$AN$1036129,BS125,LOGBOOK!$AB$5:$AB$1036129,"&gt;0")=0," ",SUMIFS(LOGBOOK!$U$5:$U$1036129,LOGBOOK!$D$5:$D$1036129,BC125,LOGBOOK!$E$5:$E$1036129,BI125,LOGBOOK!$AN$5:$AN$1036129,BS125,LOGBOOK!$AB$5:$AB$1036129,"&gt;0"))</f>
        <v xml:space="preserve"> </v>
      </c>
      <c r="BR172" s="1141"/>
      <c r="BS172" s="1141"/>
      <c r="BT172" s="1141"/>
      <c r="BU172" s="1141"/>
      <c r="BV172" s="1141"/>
      <c r="BW172" s="15"/>
      <c r="BX172" s="1158"/>
      <c r="BY172" s="1158"/>
      <c r="BZ172" s="1158"/>
      <c r="CA172" s="1158"/>
      <c r="CB172" s="1158"/>
      <c r="CC172" s="1159"/>
      <c r="CD172" s="1159"/>
      <c r="CE172" s="1159"/>
      <c r="CF172" s="1160"/>
      <c r="CG172" s="1159"/>
      <c r="CH172" s="1159"/>
      <c r="CI172" s="1159"/>
      <c r="CJ172" s="1159"/>
      <c r="CK172" s="1159"/>
      <c r="CL172" s="1159"/>
      <c r="CM172" s="1159"/>
      <c r="CN172" s="1159"/>
      <c r="CO172" s="1161"/>
      <c r="CP172" s="1161"/>
      <c r="CQ172" s="1161"/>
      <c r="CR172" s="1161"/>
      <c r="CS172" s="1161"/>
      <c r="CT172" s="1161"/>
      <c r="CU172" s="643"/>
      <c r="CV172" s="251"/>
      <c r="CW172" s="212"/>
      <c r="CX172" s="160"/>
      <c r="CY172" s="1243" t="str">
        <f>IF('FRONT PAGE'!$A$1="www.fly-logics.com","IFR",0)</f>
        <v>IFR</v>
      </c>
      <c r="CZ172" s="1243"/>
      <c r="DA172" s="1243"/>
      <c r="DB172" s="1243"/>
      <c r="DC172" s="1244"/>
      <c r="DD172" s="1140" t="str">
        <f>IF(SUMIFS(LOGBOOK!$V$5:$V$1036129,LOGBOOK!$D$5:$D$1036129,DB125,LOGBOOK!$E$5:$E$1036129,DH125,LOGBOOK!$AN$5:$AN$1036129,DR125,LOGBOOK!$AB$5:$AB$1036129,"&gt;0")=0," ",SUMIFS(LOGBOOK!$V$5:$V$1036129,LOGBOOK!$D$5:$D$1036129,DB125,LOGBOOK!$E$5:$E$1036129,DH125,LOGBOOK!$AN$5:$AN$1036129,DR125,LOGBOOK!$AB$5:$AB$1036129,"&gt;0"))</f>
        <v xml:space="preserve"> </v>
      </c>
      <c r="DE172" s="1141"/>
      <c r="DF172" s="1141"/>
      <c r="DG172" s="1141"/>
      <c r="DH172" s="1141"/>
      <c r="DI172" s="1141"/>
      <c r="DJ172" s="626"/>
      <c r="DK172" s="1243" t="str">
        <f>IF('FRONT PAGE'!$A$1="www.fly-logics.com","NIGHT",0)</f>
        <v>NIGHT</v>
      </c>
      <c r="DL172" s="1243"/>
      <c r="DM172" s="1243"/>
      <c r="DN172" s="1243"/>
      <c r="DO172" s="1244"/>
      <c r="DP172" s="1140" t="str">
        <f>IF(SUMIFS(LOGBOOK!$U$5:$U$1036129,LOGBOOK!$D$5:$D$1036129,DB125,LOGBOOK!$E$5:$E$1036129,DH125,LOGBOOK!$AN$5:$AN$1036129,DR125,LOGBOOK!$AB$5:$AB$1036129,"&gt;0")=0," ",SUMIFS(LOGBOOK!$U$5:$U$1036129,LOGBOOK!$D$5:$D$1036129,DB125,LOGBOOK!$E$5:$E$1036129,DH125,LOGBOOK!$AN$5:$AN$1036129,DR125,LOGBOOK!$AB$5:$AB$1036129,"&gt;0"))</f>
        <v xml:space="preserve"> </v>
      </c>
      <c r="DQ172" s="1141"/>
      <c r="DR172" s="1141"/>
      <c r="DS172" s="1141"/>
      <c r="DT172" s="1141"/>
      <c r="DU172" s="1141"/>
      <c r="DV172" s="15"/>
      <c r="DW172" s="1158"/>
      <c r="DX172" s="1158"/>
      <c r="DY172" s="1158"/>
      <c r="DZ172" s="1158"/>
      <c r="EA172" s="1158"/>
      <c r="EB172" s="1159"/>
      <c r="EC172" s="1159"/>
      <c r="ED172" s="1159"/>
      <c r="EE172" s="1160"/>
      <c r="EF172" s="1159"/>
      <c r="EG172" s="1159"/>
      <c r="EH172" s="1159"/>
      <c r="EI172" s="1159"/>
      <c r="EJ172" s="1159"/>
      <c r="EK172" s="1159"/>
      <c r="EL172" s="1159"/>
      <c r="EM172" s="1159"/>
      <c r="EN172" s="1161"/>
      <c r="EO172" s="1161"/>
      <c r="EP172" s="1161"/>
      <c r="EQ172" s="1161"/>
      <c r="ER172" s="1161"/>
      <c r="ES172" s="1161"/>
      <c r="ET172" s="643"/>
      <c r="EU172" s="160"/>
      <c r="EV172" s="1243" t="str">
        <f>IF('FRONT PAGE'!$A$1="www.fly-logics.com","IFR",0)</f>
        <v>IFR</v>
      </c>
      <c r="EW172" s="1243"/>
      <c r="EX172" s="1243"/>
      <c r="EY172" s="1243"/>
      <c r="EZ172" s="1244"/>
      <c r="FA172" s="1140" t="str">
        <f>IF(SUMIFS(LOGBOOK!$V$5:$V$1036129,LOGBOOK!$D$5:$D$1036129,EY125,LOGBOOK!$E$5:$E$1036129,FE125,LOGBOOK!$AN$5:$AN$1036129,FO125,LOGBOOK!$AB$5:$AB$1036129,"&gt;0")=0," ",SUMIFS(LOGBOOK!$V$5:$V$1036129,LOGBOOK!$D$5:$D$1036129,EY125,LOGBOOK!$E$5:$E$1036129,FE125,LOGBOOK!$AN$5:$AN$1036129,FO125,LOGBOOK!$AB$5:$AB$1036129,"&gt;0"))</f>
        <v xml:space="preserve"> </v>
      </c>
      <c r="FB172" s="1141"/>
      <c r="FC172" s="1141"/>
      <c r="FD172" s="1141"/>
      <c r="FE172" s="1141"/>
      <c r="FF172" s="1141"/>
      <c r="FG172" s="626"/>
      <c r="FH172" s="1243" t="str">
        <f>IF('FRONT PAGE'!$A$1="www.fly-logics.com","NIGHT",0)</f>
        <v>NIGHT</v>
      </c>
      <c r="FI172" s="1243"/>
      <c r="FJ172" s="1243"/>
      <c r="FK172" s="1243"/>
      <c r="FL172" s="1244"/>
      <c r="FM172" s="1140" t="str">
        <f>IF(SUMIFS(LOGBOOK!$U$5:$U$1036129,LOGBOOK!$D$5:$D$1036129,EY125,LOGBOOK!$E$5:$E$1036129,FE125,LOGBOOK!$AN$5:$AN$1036129,FO125,LOGBOOK!$AB$5:$AB$1036129,"&gt;0")=0," ",SUMIFS(LOGBOOK!$U$5:$U$1036129,LOGBOOK!$D$5:$D$1036129,EY125,LOGBOOK!$E$5:$E$1036129,FE125,LOGBOOK!$AN$5:$AN$1036129,FO125,LOGBOOK!$AB$5:$AB$1036129,"&gt;0"))</f>
        <v xml:space="preserve"> </v>
      </c>
      <c r="FN172" s="1141"/>
      <c r="FO172" s="1141"/>
      <c r="FP172" s="1141"/>
      <c r="FQ172" s="1141"/>
      <c r="FR172" s="1141"/>
      <c r="FS172" s="15"/>
      <c r="FT172" s="1158"/>
      <c r="FU172" s="1158"/>
      <c r="FV172" s="1158"/>
      <c r="FW172" s="1158"/>
      <c r="FX172" s="1158"/>
      <c r="FY172" s="1159"/>
      <c r="FZ172" s="1159"/>
      <c r="GA172" s="1159"/>
      <c r="GB172" s="1160"/>
      <c r="GC172" s="1159"/>
      <c r="GD172" s="1159"/>
      <c r="GE172" s="1159"/>
      <c r="GF172" s="1159"/>
      <c r="GG172" s="1159"/>
      <c r="GH172" s="1159"/>
      <c r="GI172" s="1159"/>
      <c r="GJ172" s="1159"/>
      <c r="GK172" s="1161"/>
      <c r="GL172" s="1161"/>
      <c r="GM172" s="1161"/>
      <c r="GN172" s="1161"/>
      <c r="GO172" s="1161"/>
      <c r="GP172" s="1161"/>
      <c r="GQ172" s="643"/>
      <c r="GR172" s="6"/>
    </row>
    <row r="173" spans="1:200" ht="4.5" customHeight="1" x14ac:dyDescent="0.25">
      <c r="A173" s="212"/>
      <c r="B173" s="160"/>
      <c r="C173" s="1243"/>
      <c r="D173" s="1243"/>
      <c r="E173" s="1243"/>
      <c r="F173" s="1243"/>
      <c r="G173" s="1244"/>
      <c r="H173" s="1142"/>
      <c r="I173" s="1141"/>
      <c r="J173" s="1141"/>
      <c r="K173" s="1141"/>
      <c r="L173" s="1141"/>
      <c r="M173" s="1141"/>
      <c r="N173" s="626"/>
      <c r="O173" s="1243"/>
      <c r="P173" s="1243"/>
      <c r="Q173" s="1243"/>
      <c r="R173" s="1243"/>
      <c r="S173" s="1244"/>
      <c r="T173" s="1142"/>
      <c r="U173" s="1141"/>
      <c r="V173" s="1141"/>
      <c r="W173" s="1141"/>
      <c r="X173" s="1141"/>
      <c r="Y173" s="1141"/>
      <c r="Z173" s="15"/>
      <c r="AA173" s="1158"/>
      <c r="AB173" s="1158"/>
      <c r="AC173" s="1158"/>
      <c r="AD173" s="1158"/>
      <c r="AE173" s="1158"/>
      <c r="AF173" s="1159"/>
      <c r="AG173" s="1159"/>
      <c r="AH173" s="1159"/>
      <c r="AI173" s="1160"/>
      <c r="AJ173" s="1159"/>
      <c r="AK173" s="1159"/>
      <c r="AL173" s="1159"/>
      <c r="AM173" s="1159"/>
      <c r="AN173" s="1159"/>
      <c r="AO173" s="1159"/>
      <c r="AP173" s="1159"/>
      <c r="AQ173" s="1159"/>
      <c r="AR173" s="1161"/>
      <c r="AS173" s="1161"/>
      <c r="AT173" s="1161"/>
      <c r="AU173" s="1161"/>
      <c r="AV173" s="1161"/>
      <c r="AW173" s="1161"/>
      <c r="AX173" s="643"/>
      <c r="AY173" s="160"/>
      <c r="AZ173" s="1243"/>
      <c r="BA173" s="1243"/>
      <c r="BB173" s="1243"/>
      <c r="BC173" s="1243"/>
      <c r="BD173" s="1244"/>
      <c r="BE173" s="1142"/>
      <c r="BF173" s="1141"/>
      <c r="BG173" s="1141"/>
      <c r="BH173" s="1141"/>
      <c r="BI173" s="1141"/>
      <c r="BJ173" s="1141"/>
      <c r="BK173" s="626"/>
      <c r="BL173" s="1243"/>
      <c r="BM173" s="1243"/>
      <c r="BN173" s="1243"/>
      <c r="BO173" s="1243"/>
      <c r="BP173" s="1244"/>
      <c r="BQ173" s="1142"/>
      <c r="BR173" s="1141"/>
      <c r="BS173" s="1141"/>
      <c r="BT173" s="1141"/>
      <c r="BU173" s="1141"/>
      <c r="BV173" s="1141"/>
      <c r="BW173" s="15"/>
      <c r="BX173" s="1158"/>
      <c r="BY173" s="1158"/>
      <c r="BZ173" s="1158"/>
      <c r="CA173" s="1158"/>
      <c r="CB173" s="1158"/>
      <c r="CC173" s="1159"/>
      <c r="CD173" s="1159"/>
      <c r="CE173" s="1159"/>
      <c r="CF173" s="1160"/>
      <c r="CG173" s="1159"/>
      <c r="CH173" s="1159"/>
      <c r="CI173" s="1159"/>
      <c r="CJ173" s="1159"/>
      <c r="CK173" s="1159"/>
      <c r="CL173" s="1159"/>
      <c r="CM173" s="1159"/>
      <c r="CN173" s="1159"/>
      <c r="CO173" s="1161"/>
      <c r="CP173" s="1161"/>
      <c r="CQ173" s="1161"/>
      <c r="CR173" s="1161"/>
      <c r="CS173" s="1161"/>
      <c r="CT173" s="1161"/>
      <c r="CU173" s="643"/>
      <c r="CV173" s="251"/>
      <c r="CW173" s="212"/>
      <c r="CX173" s="160"/>
      <c r="CY173" s="1243"/>
      <c r="CZ173" s="1243"/>
      <c r="DA173" s="1243"/>
      <c r="DB173" s="1243"/>
      <c r="DC173" s="1244"/>
      <c r="DD173" s="1142"/>
      <c r="DE173" s="1141"/>
      <c r="DF173" s="1141"/>
      <c r="DG173" s="1141"/>
      <c r="DH173" s="1141"/>
      <c r="DI173" s="1141"/>
      <c r="DJ173" s="626"/>
      <c r="DK173" s="1243"/>
      <c r="DL173" s="1243"/>
      <c r="DM173" s="1243"/>
      <c r="DN173" s="1243"/>
      <c r="DO173" s="1244"/>
      <c r="DP173" s="1142"/>
      <c r="DQ173" s="1141"/>
      <c r="DR173" s="1141"/>
      <c r="DS173" s="1141"/>
      <c r="DT173" s="1141"/>
      <c r="DU173" s="1141"/>
      <c r="DV173" s="15"/>
      <c r="DW173" s="1158"/>
      <c r="DX173" s="1158"/>
      <c r="DY173" s="1158"/>
      <c r="DZ173" s="1158"/>
      <c r="EA173" s="1158"/>
      <c r="EB173" s="1159"/>
      <c r="EC173" s="1159"/>
      <c r="ED173" s="1159"/>
      <c r="EE173" s="1160"/>
      <c r="EF173" s="1159"/>
      <c r="EG173" s="1159"/>
      <c r="EH173" s="1159"/>
      <c r="EI173" s="1159"/>
      <c r="EJ173" s="1159"/>
      <c r="EK173" s="1159"/>
      <c r="EL173" s="1159"/>
      <c r="EM173" s="1159"/>
      <c r="EN173" s="1161"/>
      <c r="EO173" s="1161"/>
      <c r="EP173" s="1161"/>
      <c r="EQ173" s="1161"/>
      <c r="ER173" s="1161"/>
      <c r="ES173" s="1161"/>
      <c r="ET173" s="643"/>
      <c r="EU173" s="160"/>
      <c r="EV173" s="1243"/>
      <c r="EW173" s="1243"/>
      <c r="EX173" s="1243"/>
      <c r="EY173" s="1243"/>
      <c r="EZ173" s="1244"/>
      <c r="FA173" s="1142"/>
      <c r="FB173" s="1141"/>
      <c r="FC173" s="1141"/>
      <c r="FD173" s="1141"/>
      <c r="FE173" s="1141"/>
      <c r="FF173" s="1141"/>
      <c r="FG173" s="626"/>
      <c r="FH173" s="1243"/>
      <c r="FI173" s="1243"/>
      <c r="FJ173" s="1243"/>
      <c r="FK173" s="1243"/>
      <c r="FL173" s="1244"/>
      <c r="FM173" s="1142"/>
      <c r="FN173" s="1141"/>
      <c r="FO173" s="1141"/>
      <c r="FP173" s="1141"/>
      <c r="FQ173" s="1141"/>
      <c r="FR173" s="1141"/>
      <c r="FS173" s="15"/>
      <c r="FT173" s="1158"/>
      <c r="FU173" s="1158"/>
      <c r="FV173" s="1158"/>
      <c r="FW173" s="1158"/>
      <c r="FX173" s="1158"/>
      <c r="FY173" s="1159"/>
      <c r="FZ173" s="1159"/>
      <c r="GA173" s="1159"/>
      <c r="GB173" s="1160"/>
      <c r="GC173" s="1159"/>
      <c r="GD173" s="1159"/>
      <c r="GE173" s="1159"/>
      <c r="GF173" s="1159"/>
      <c r="GG173" s="1159"/>
      <c r="GH173" s="1159"/>
      <c r="GI173" s="1159"/>
      <c r="GJ173" s="1159"/>
      <c r="GK173" s="1161"/>
      <c r="GL173" s="1161"/>
      <c r="GM173" s="1161"/>
      <c r="GN173" s="1161"/>
      <c r="GO173" s="1161"/>
      <c r="GP173" s="1161"/>
      <c r="GQ173" s="643"/>
      <c r="GR173" s="6"/>
    </row>
    <row r="174" spans="1:200" ht="5.25" customHeight="1" x14ac:dyDescent="0.25">
      <c r="A174" s="214"/>
      <c r="B174" s="1245"/>
      <c r="C174" s="1246"/>
      <c r="D174" s="1246"/>
      <c r="E174" s="1246"/>
      <c r="F174" s="1246"/>
      <c r="G174" s="1246"/>
      <c r="H174" s="1246"/>
      <c r="I174" s="1246"/>
      <c r="J174" s="1246"/>
      <c r="K174" s="1246"/>
      <c r="L174" s="1246"/>
      <c r="M174" s="1246"/>
      <c r="N174" s="1246"/>
      <c r="O174" s="1246"/>
      <c r="P174" s="1246"/>
      <c r="Q174" s="1246"/>
      <c r="R174" s="1246"/>
      <c r="S174" s="1246"/>
      <c r="T174" s="1246"/>
      <c r="U174" s="1246"/>
      <c r="V174" s="1246"/>
      <c r="W174" s="1246"/>
      <c r="X174" s="1246"/>
      <c r="Y174" s="1246"/>
      <c r="Z174" s="1246"/>
      <c r="AA174" s="1246"/>
      <c r="AB174" s="1246"/>
      <c r="AC174" s="1246"/>
      <c r="AD174" s="1246"/>
      <c r="AE174" s="1246"/>
      <c r="AF174" s="1246"/>
      <c r="AG174" s="1246"/>
      <c r="AH174" s="1246"/>
      <c r="AI174" s="1246"/>
      <c r="AJ174" s="1246"/>
      <c r="AK174" s="1246"/>
      <c r="AL174" s="1246"/>
      <c r="AM174" s="1246"/>
      <c r="AN174" s="1246"/>
      <c r="AO174" s="1246"/>
      <c r="AP174" s="1246"/>
      <c r="AQ174" s="1246"/>
      <c r="AR174" s="1246"/>
      <c r="AS174" s="1246"/>
      <c r="AT174" s="1246"/>
      <c r="AU174" s="1246"/>
      <c r="AV174" s="1246"/>
      <c r="AW174" s="1246"/>
      <c r="AX174" s="659"/>
      <c r="AY174" s="1245"/>
      <c r="AZ174" s="1246"/>
      <c r="BA174" s="1246"/>
      <c r="BB174" s="1246"/>
      <c r="BC174" s="1246"/>
      <c r="BD174" s="1246"/>
      <c r="BE174" s="1246"/>
      <c r="BF174" s="1246"/>
      <c r="BG174" s="1246"/>
      <c r="BH174" s="1246"/>
      <c r="BI174" s="1246"/>
      <c r="BJ174" s="1246"/>
      <c r="BK174" s="1246"/>
      <c r="BL174" s="1246"/>
      <c r="BM174" s="1246"/>
      <c r="BN174" s="1246"/>
      <c r="BO174" s="1246"/>
      <c r="BP174" s="1246"/>
      <c r="BQ174" s="1246"/>
      <c r="BR174" s="1246"/>
      <c r="BS174" s="1246"/>
      <c r="BT174" s="1246"/>
      <c r="BU174" s="1246"/>
      <c r="BV174" s="1246"/>
      <c r="BW174" s="1246"/>
      <c r="BX174" s="1246"/>
      <c r="BY174" s="1246"/>
      <c r="BZ174" s="1246"/>
      <c r="CA174" s="1246"/>
      <c r="CB174" s="1246"/>
      <c r="CC174" s="1246"/>
      <c r="CD174" s="1246"/>
      <c r="CE174" s="1246"/>
      <c r="CF174" s="1246"/>
      <c r="CG174" s="1246"/>
      <c r="CH174" s="1246"/>
      <c r="CI174" s="1246"/>
      <c r="CJ174" s="1246"/>
      <c r="CK174" s="1246"/>
      <c r="CL174" s="1246"/>
      <c r="CM174" s="1246"/>
      <c r="CN174" s="1246"/>
      <c r="CO174" s="1246"/>
      <c r="CP174" s="1246"/>
      <c r="CQ174" s="1246"/>
      <c r="CR174" s="1246"/>
      <c r="CS174" s="1246"/>
      <c r="CT174" s="1246"/>
      <c r="CU174" s="659"/>
      <c r="CV174" s="1247"/>
      <c r="CW174" s="214"/>
      <c r="CX174" s="1245"/>
      <c r="CY174" s="1246"/>
      <c r="CZ174" s="1246"/>
      <c r="DA174" s="1246"/>
      <c r="DB174" s="1246"/>
      <c r="DC174" s="1246"/>
      <c r="DD174" s="1246"/>
      <c r="DE174" s="1246"/>
      <c r="DF174" s="1246"/>
      <c r="DG174" s="1246"/>
      <c r="DH174" s="1246"/>
      <c r="DI174" s="1246"/>
      <c r="DJ174" s="1246"/>
      <c r="DK174" s="1246"/>
      <c r="DL174" s="1246"/>
      <c r="DM174" s="1246"/>
      <c r="DN174" s="1246"/>
      <c r="DO174" s="1246"/>
      <c r="DP174" s="1246"/>
      <c r="DQ174" s="1246"/>
      <c r="DR174" s="1246"/>
      <c r="DS174" s="1246"/>
      <c r="DT174" s="1246"/>
      <c r="DU174" s="1246"/>
      <c r="DV174" s="1246"/>
      <c r="DW174" s="1246"/>
      <c r="DX174" s="1246"/>
      <c r="DY174" s="1246"/>
      <c r="DZ174" s="1246"/>
      <c r="EA174" s="1246"/>
      <c r="EB174" s="1246"/>
      <c r="EC174" s="1246"/>
      <c r="ED174" s="1246"/>
      <c r="EE174" s="1246"/>
      <c r="EF174" s="1246"/>
      <c r="EG174" s="1246"/>
      <c r="EH174" s="1246"/>
      <c r="EI174" s="1246"/>
      <c r="EJ174" s="1246"/>
      <c r="EK174" s="1246"/>
      <c r="EL174" s="1246"/>
      <c r="EM174" s="1246"/>
      <c r="EN174" s="1246"/>
      <c r="EO174" s="1246"/>
      <c r="EP174" s="1246"/>
      <c r="EQ174" s="1246"/>
      <c r="ER174" s="1246"/>
      <c r="ES174" s="1246"/>
      <c r="ET174" s="659"/>
      <c r="EU174" s="1245"/>
      <c r="EV174" s="1246"/>
      <c r="EW174" s="1246"/>
      <c r="EX174" s="1246"/>
      <c r="EY174" s="1246"/>
      <c r="EZ174" s="1246"/>
      <c r="FA174" s="1246"/>
      <c r="FB174" s="1246"/>
      <c r="FC174" s="1246"/>
      <c r="FD174" s="1246"/>
      <c r="FE174" s="1246"/>
      <c r="FF174" s="1246"/>
      <c r="FG174" s="1246"/>
      <c r="FH174" s="1246"/>
      <c r="FI174" s="1246"/>
      <c r="FJ174" s="1246"/>
      <c r="FK174" s="1246"/>
      <c r="FL174" s="1246"/>
      <c r="FM174" s="1246"/>
      <c r="FN174" s="1246"/>
      <c r="FO174" s="1246"/>
      <c r="FP174" s="1246"/>
      <c r="FQ174" s="1246"/>
      <c r="FR174" s="1246"/>
      <c r="FS174" s="1246"/>
      <c r="FT174" s="1246"/>
      <c r="FU174" s="1246"/>
      <c r="FV174" s="1246"/>
      <c r="FW174" s="1246"/>
      <c r="FX174" s="1246"/>
      <c r="FY174" s="1246"/>
      <c r="FZ174" s="1246"/>
      <c r="GA174" s="1246"/>
      <c r="GB174" s="1246"/>
      <c r="GC174" s="1246"/>
      <c r="GD174" s="1246"/>
      <c r="GE174" s="1246"/>
      <c r="GF174" s="1246"/>
      <c r="GG174" s="1246"/>
      <c r="GH174" s="1246"/>
      <c r="GI174" s="1246"/>
      <c r="GJ174" s="1246"/>
      <c r="GK174" s="1246"/>
      <c r="GL174" s="1246"/>
      <c r="GM174" s="1246"/>
      <c r="GN174" s="1246"/>
      <c r="GO174" s="1246"/>
      <c r="GP174" s="1246"/>
      <c r="GQ174" s="659"/>
      <c r="GR174" s="6"/>
    </row>
    <row r="175" spans="1:200" ht="7.35" customHeight="1" x14ac:dyDescent="0.2">
      <c r="A175" s="1191" t="str">
        <f>IF(LOGBOOK!$A$2="  DATE  ","ANNUAL RESUME PER AIRCRAFT",0)</f>
        <v>ANNUAL RESUME PER AIRCRAFT</v>
      </c>
      <c r="B175" s="1192"/>
      <c r="C175" s="1192"/>
      <c r="D175" s="1192"/>
      <c r="E175" s="1192"/>
      <c r="F175" s="1192"/>
      <c r="G175" s="1192"/>
      <c r="H175" s="1192"/>
      <c r="I175" s="1192"/>
      <c r="J175" s="1192"/>
      <c r="K175" s="1192"/>
      <c r="L175" s="1192"/>
      <c r="M175" s="1192"/>
      <c r="N175" s="1192"/>
      <c r="O175" s="1192"/>
      <c r="P175" s="1192"/>
      <c r="Q175" s="1192"/>
      <c r="R175" s="1192"/>
      <c r="S175" s="1192"/>
      <c r="T175" s="1192"/>
      <c r="U175" s="1192"/>
      <c r="V175" s="1192"/>
      <c r="W175" s="1192"/>
      <c r="X175" s="1192"/>
      <c r="Y175" s="1192"/>
      <c r="Z175" s="1192"/>
      <c r="AA175" s="1192"/>
      <c r="AB175" s="1192"/>
      <c r="AC175" s="1192"/>
      <c r="AD175" s="1192"/>
      <c r="AE175" s="1192"/>
      <c r="AF175" s="1192"/>
      <c r="AG175" s="1192"/>
      <c r="AH175" s="1192"/>
      <c r="AI175" s="1192"/>
      <c r="AJ175" s="1192"/>
      <c r="AK175" s="1192"/>
      <c r="AL175" s="1192"/>
      <c r="AM175" s="1192"/>
      <c r="AN175" s="1192"/>
      <c r="AO175" s="1192"/>
      <c r="AP175" s="1192"/>
      <c r="AQ175" s="1192"/>
      <c r="AR175" s="1192"/>
      <c r="AS175" s="1192"/>
      <c r="AT175" s="1192"/>
      <c r="AU175" s="1192"/>
      <c r="AV175" s="1192"/>
      <c r="AW175" s="1192"/>
      <c r="AX175" s="1192"/>
      <c r="AY175" s="1213"/>
      <c r="AZ175" s="1213"/>
      <c r="BA175" s="1213"/>
      <c r="BB175" s="1213"/>
      <c r="BC175" s="1213"/>
      <c r="BD175" s="1213"/>
      <c r="BE175" s="1213"/>
      <c r="BF175" s="1213"/>
      <c r="BG175" s="1213"/>
      <c r="BH175" s="1213"/>
      <c r="BI175" s="1213"/>
      <c r="BJ175" s="1213"/>
      <c r="BK175" s="1213"/>
      <c r="BL175" s="1213"/>
      <c r="BM175" s="1213"/>
      <c r="BN175" s="1213"/>
      <c r="BO175" s="1213"/>
      <c r="BP175" s="1213"/>
      <c r="BQ175" s="1213"/>
      <c r="BR175" s="1213"/>
      <c r="BS175" s="1213"/>
      <c r="BT175" s="1213"/>
      <c r="BU175" s="1213"/>
      <c r="BV175" s="1213"/>
      <c r="BW175" s="1213"/>
      <c r="BX175" s="1213"/>
      <c r="BY175" s="1213"/>
      <c r="BZ175" s="1213"/>
      <c r="CA175" s="1213"/>
      <c r="CB175" s="1213"/>
      <c r="CC175" s="1213"/>
      <c r="CD175" s="1213"/>
      <c r="CE175" s="1213"/>
      <c r="CF175" s="1213"/>
      <c r="CG175" s="1213"/>
      <c r="CH175" s="1213"/>
      <c r="CI175" s="1213"/>
      <c r="CJ175" s="1213"/>
      <c r="CK175" s="1213"/>
      <c r="CL175" s="1213"/>
      <c r="CM175" s="1213"/>
      <c r="CN175" s="1213"/>
      <c r="CO175" s="1213"/>
      <c r="CP175" s="1213"/>
      <c r="CQ175" s="1213"/>
      <c r="CR175" s="1213"/>
      <c r="CS175" s="1213"/>
      <c r="CT175" s="1213"/>
      <c r="CU175" s="1213"/>
      <c r="CV175" s="246"/>
      <c r="CW175" s="1191" t="str">
        <f>IF(LOGBOOK!$A$2="  DATE  ","FLY LOGICS",0)</f>
        <v>FLY LOGICS</v>
      </c>
      <c r="CX175" s="1192"/>
      <c r="CY175" s="1192"/>
      <c r="CZ175" s="1192"/>
      <c r="DA175" s="1192"/>
      <c r="DB175" s="1192"/>
      <c r="DC175" s="1192"/>
      <c r="DD175" s="1192"/>
      <c r="DE175" s="1192"/>
      <c r="DF175" s="1192"/>
      <c r="DG175" s="1192"/>
      <c r="DH175" s="1192"/>
      <c r="DI175" s="1192"/>
      <c r="DJ175" s="1192"/>
      <c r="DK175" s="1192"/>
      <c r="DL175" s="1192"/>
      <c r="DM175" s="1192"/>
      <c r="DN175" s="1192"/>
      <c r="DO175" s="1192"/>
      <c r="DP175" s="1192"/>
      <c r="DQ175" s="1192"/>
      <c r="DR175" s="1192"/>
      <c r="DS175" s="1192"/>
      <c r="DT175" s="1192"/>
      <c r="DU175" s="1192"/>
      <c r="DV175" s="1192"/>
      <c r="DW175" s="1192"/>
      <c r="DX175" s="1192"/>
      <c r="DY175" s="1192"/>
      <c r="DZ175" s="1192"/>
      <c r="EA175" s="1192"/>
      <c r="EB175" s="1192"/>
      <c r="EC175" s="1192"/>
      <c r="ED175" s="1192"/>
      <c r="EE175" s="1192"/>
      <c r="EF175" s="1192"/>
      <c r="EG175" s="1192"/>
      <c r="EH175" s="1192"/>
      <c r="EI175" s="1192"/>
      <c r="EJ175" s="1192"/>
      <c r="EK175" s="1192"/>
      <c r="EL175" s="1192"/>
      <c r="EM175" s="1192"/>
      <c r="EN175" s="1192"/>
      <c r="EO175" s="1192"/>
      <c r="EP175" s="1192"/>
      <c r="EQ175" s="1192"/>
      <c r="ER175" s="1192"/>
      <c r="ES175" s="1192"/>
      <c r="ET175" s="1192"/>
      <c r="EU175" s="1213" t="str">
        <f>IF(LOGBOOK!$A$2="  DATE  ","ANNUAL RESUME PER AIRCRAFT",0)</f>
        <v>ANNUAL RESUME PER AIRCRAFT</v>
      </c>
      <c r="EV175" s="1213"/>
      <c r="EW175" s="1213"/>
      <c r="EX175" s="1213"/>
      <c r="EY175" s="1213"/>
      <c r="EZ175" s="1213"/>
      <c r="FA175" s="1213"/>
      <c r="FB175" s="1213"/>
      <c r="FC175" s="1213"/>
      <c r="FD175" s="1213"/>
      <c r="FE175" s="1213"/>
      <c r="FF175" s="1213"/>
      <c r="FG175" s="1213"/>
      <c r="FH175" s="1213"/>
      <c r="FI175" s="1213"/>
      <c r="FJ175" s="1213"/>
      <c r="FK175" s="1213"/>
      <c r="FL175" s="1213"/>
      <c r="FM175" s="1213"/>
      <c r="FN175" s="1213"/>
      <c r="FO175" s="1213"/>
      <c r="FP175" s="1213"/>
      <c r="FQ175" s="1213"/>
      <c r="FR175" s="1213"/>
      <c r="FS175" s="1213"/>
      <c r="FT175" s="1213"/>
      <c r="FU175" s="1213"/>
      <c r="FV175" s="1213"/>
      <c r="FW175" s="1213"/>
      <c r="FX175" s="1213"/>
      <c r="FY175" s="1213"/>
      <c r="FZ175" s="1213"/>
      <c r="GA175" s="1213"/>
      <c r="GB175" s="1213"/>
      <c r="GC175" s="1213"/>
      <c r="GD175" s="1213"/>
      <c r="GE175" s="1213"/>
      <c r="GF175" s="1213"/>
      <c r="GG175" s="1213"/>
      <c r="GH175" s="1213"/>
      <c r="GI175" s="1213"/>
      <c r="GJ175" s="1213"/>
      <c r="GK175" s="1213"/>
      <c r="GL175" s="1213"/>
      <c r="GM175" s="1213"/>
      <c r="GN175" s="1213"/>
      <c r="GO175" s="1213"/>
      <c r="GP175" s="1213"/>
      <c r="GQ175" s="1213"/>
      <c r="GR175" s="6"/>
    </row>
    <row r="176" spans="1:200" ht="7.35" customHeight="1" x14ac:dyDescent="0.2">
      <c r="A176" s="1193"/>
      <c r="B176" s="1194"/>
      <c r="C176" s="1194"/>
      <c r="D176" s="1194"/>
      <c r="E176" s="1194"/>
      <c r="F176" s="1194"/>
      <c r="G176" s="1194"/>
      <c r="H176" s="1194"/>
      <c r="I176" s="1194"/>
      <c r="J176" s="1194"/>
      <c r="K176" s="1194"/>
      <c r="L176" s="1194"/>
      <c r="M176" s="1194"/>
      <c r="N176" s="1194"/>
      <c r="O176" s="1194"/>
      <c r="P176" s="1194"/>
      <c r="Q176" s="1194"/>
      <c r="R176" s="1194"/>
      <c r="S176" s="1194"/>
      <c r="T176" s="1194"/>
      <c r="U176" s="1194"/>
      <c r="V176" s="1194"/>
      <c r="W176" s="1194"/>
      <c r="X176" s="1194"/>
      <c r="Y176" s="1194"/>
      <c r="Z176" s="1194"/>
      <c r="AA176" s="1194"/>
      <c r="AB176" s="1194"/>
      <c r="AC176" s="1194"/>
      <c r="AD176" s="1194"/>
      <c r="AE176" s="1194"/>
      <c r="AF176" s="1194"/>
      <c r="AG176" s="1194"/>
      <c r="AH176" s="1194"/>
      <c r="AI176" s="1194"/>
      <c r="AJ176" s="1194"/>
      <c r="AK176" s="1194"/>
      <c r="AL176" s="1194"/>
      <c r="AM176" s="1194"/>
      <c r="AN176" s="1194"/>
      <c r="AO176" s="1194"/>
      <c r="AP176" s="1194"/>
      <c r="AQ176" s="1194"/>
      <c r="AR176" s="1194"/>
      <c r="AS176" s="1194"/>
      <c r="AT176" s="1194"/>
      <c r="AU176" s="1194"/>
      <c r="AV176" s="1194"/>
      <c r="AW176" s="1194"/>
      <c r="AX176" s="1194"/>
      <c r="AY176" s="1214"/>
      <c r="AZ176" s="1214"/>
      <c r="BA176" s="1214"/>
      <c r="BB176" s="1214"/>
      <c r="BC176" s="1214"/>
      <c r="BD176" s="1214"/>
      <c r="BE176" s="1214"/>
      <c r="BF176" s="1214"/>
      <c r="BG176" s="1214"/>
      <c r="BH176" s="1214"/>
      <c r="BI176" s="1214"/>
      <c r="BJ176" s="1214"/>
      <c r="BK176" s="1214"/>
      <c r="BL176" s="1214"/>
      <c r="BM176" s="1214"/>
      <c r="BN176" s="1214"/>
      <c r="BO176" s="1214"/>
      <c r="BP176" s="1214"/>
      <c r="BQ176" s="1214"/>
      <c r="BR176" s="1214"/>
      <c r="BS176" s="1214"/>
      <c r="BT176" s="1214"/>
      <c r="BU176" s="1214"/>
      <c r="BV176" s="1214"/>
      <c r="BW176" s="1214"/>
      <c r="BX176" s="1214"/>
      <c r="BY176" s="1214"/>
      <c r="BZ176" s="1214"/>
      <c r="CA176" s="1214"/>
      <c r="CB176" s="1214"/>
      <c r="CC176" s="1214"/>
      <c r="CD176" s="1214"/>
      <c r="CE176" s="1214"/>
      <c r="CF176" s="1214"/>
      <c r="CG176" s="1214"/>
      <c r="CH176" s="1214"/>
      <c r="CI176" s="1214"/>
      <c r="CJ176" s="1214"/>
      <c r="CK176" s="1214"/>
      <c r="CL176" s="1214"/>
      <c r="CM176" s="1214"/>
      <c r="CN176" s="1214"/>
      <c r="CO176" s="1214"/>
      <c r="CP176" s="1214"/>
      <c r="CQ176" s="1214"/>
      <c r="CR176" s="1214"/>
      <c r="CS176" s="1214"/>
      <c r="CT176" s="1214"/>
      <c r="CU176" s="1214"/>
      <c r="CV176" s="246"/>
      <c r="CW176" s="1193"/>
      <c r="CX176" s="1194"/>
      <c r="CY176" s="1194"/>
      <c r="CZ176" s="1194"/>
      <c r="DA176" s="1194"/>
      <c r="DB176" s="1194"/>
      <c r="DC176" s="1194"/>
      <c r="DD176" s="1194"/>
      <c r="DE176" s="1194"/>
      <c r="DF176" s="1194"/>
      <c r="DG176" s="1194"/>
      <c r="DH176" s="1194"/>
      <c r="DI176" s="1194"/>
      <c r="DJ176" s="1194"/>
      <c r="DK176" s="1194"/>
      <c r="DL176" s="1194"/>
      <c r="DM176" s="1194"/>
      <c r="DN176" s="1194"/>
      <c r="DO176" s="1194"/>
      <c r="DP176" s="1194"/>
      <c r="DQ176" s="1194"/>
      <c r="DR176" s="1194"/>
      <c r="DS176" s="1194"/>
      <c r="DT176" s="1194"/>
      <c r="DU176" s="1194"/>
      <c r="DV176" s="1194"/>
      <c r="DW176" s="1194"/>
      <c r="DX176" s="1194"/>
      <c r="DY176" s="1194"/>
      <c r="DZ176" s="1194"/>
      <c r="EA176" s="1194"/>
      <c r="EB176" s="1194"/>
      <c r="EC176" s="1194"/>
      <c r="ED176" s="1194"/>
      <c r="EE176" s="1194"/>
      <c r="EF176" s="1194"/>
      <c r="EG176" s="1194"/>
      <c r="EH176" s="1194"/>
      <c r="EI176" s="1194"/>
      <c r="EJ176" s="1194"/>
      <c r="EK176" s="1194"/>
      <c r="EL176" s="1194"/>
      <c r="EM176" s="1194"/>
      <c r="EN176" s="1194"/>
      <c r="EO176" s="1194"/>
      <c r="EP176" s="1194"/>
      <c r="EQ176" s="1194"/>
      <c r="ER176" s="1194"/>
      <c r="ES176" s="1194"/>
      <c r="ET176" s="1194"/>
      <c r="EU176" s="1214"/>
      <c r="EV176" s="1214"/>
      <c r="EW176" s="1214"/>
      <c r="EX176" s="1214"/>
      <c r="EY176" s="1214"/>
      <c r="EZ176" s="1214"/>
      <c r="FA176" s="1214"/>
      <c r="FB176" s="1214"/>
      <c r="FC176" s="1214"/>
      <c r="FD176" s="1214"/>
      <c r="FE176" s="1214"/>
      <c r="FF176" s="1214"/>
      <c r="FG176" s="1214"/>
      <c r="FH176" s="1214"/>
      <c r="FI176" s="1214"/>
      <c r="FJ176" s="1214"/>
      <c r="FK176" s="1214"/>
      <c r="FL176" s="1214"/>
      <c r="FM176" s="1214"/>
      <c r="FN176" s="1214"/>
      <c r="FO176" s="1214"/>
      <c r="FP176" s="1214"/>
      <c r="FQ176" s="1214"/>
      <c r="FR176" s="1214"/>
      <c r="FS176" s="1214"/>
      <c r="FT176" s="1214"/>
      <c r="FU176" s="1214"/>
      <c r="FV176" s="1214"/>
      <c r="FW176" s="1214"/>
      <c r="FX176" s="1214"/>
      <c r="FY176" s="1214"/>
      <c r="FZ176" s="1214"/>
      <c r="GA176" s="1214"/>
      <c r="GB176" s="1214"/>
      <c r="GC176" s="1214"/>
      <c r="GD176" s="1214"/>
      <c r="GE176" s="1214"/>
      <c r="GF176" s="1214"/>
      <c r="GG176" s="1214"/>
      <c r="GH176" s="1214"/>
      <c r="GI176" s="1214"/>
      <c r="GJ176" s="1214"/>
      <c r="GK176" s="1214"/>
      <c r="GL176" s="1214"/>
      <c r="GM176" s="1214"/>
      <c r="GN176" s="1214"/>
      <c r="GO176" s="1214"/>
      <c r="GP176" s="1214"/>
      <c r="GQ176" s="1214"/>
      <c r="GR176" s="6"/>
    </row>
    <row r="177" spans="1:200" ht="7.35" customHeight="1" x14ac:dyDescent="0.2">
      <c r="A177" s="1195"/>
      <c r="B177" s="1196"/>
      <c r="C177" s="1196"/>
      <c r="D177" s="1196"/>
      <c r="E177" s="1196"/>
      <c r="F177" s="1196"/>
      <c r="G177" s="1196"/>
      <c r="H177" s="1196"/>
      <c r="I177" s="1196"/>
      <c r="J177" s="1196"/>
      <c r="K177" s="1196"/>
      <c r="L177" s="1196"/>
      <c r="M177" s="1196"/>
      <c r="N177" s="1196"/>
      <c r="O177" s="1196"/>
      <c r="P177" s="1196"/>
      <c r="Q177" s="1196"/>
      <c r="R177" s="1196"/>
      <c r="S177" s="1196"/>
      <c r="T177" s="1196"/>
      <c r="U177" s="1196"/>
      <c r="V177" s="1196"/>
      <c r="W177" s="1196"/>
      <c r="X177" s="1196"/>
      <c r="Y177" s="1196"/>
      <c r="Z177" s="1196"/>
      <c r="AA177" s="1196"/>
      <c r="AB177" s="1196"/>
      <c r="AC177" s="1196"/>
      <c r="AD177" s="1196"/>
      <c r="AE177" s="1196"/>
      <c r="AF177" s="1196"/>
      <c r="AG177" s="1196"/>
      <c r="AH177" s="1196"/>
      <c r="AI177" s="1196"/>
      <c r="AJ177" s="1196"/>
      <c r="AK177" s="1196"/>
      <c r="AL177" s="1196"/>
      <c r="AM177" s="1196"/>
      <c r="AN177" s="1196"/>
      <c r="AO177" s="1196"/>
      <c r="AP177" s="1196"/>
      <c r="AQ177" s="1196"/>
      <c r="AR177" s="1196"/>
      <c r="AS177" s="1196"/>
      <c r="AT177" s="1196"/>
      <c r="AU177" s="1196"/>
      <c r="AV177" s="1196"/>
      <c r="AW177" s="1196"/>
      <c r="AX177" s="1196"/>
      <c r="AY177" s="1215"/>
      <c r="AZ177" s="1215"/>
      <c r="BA177" s="1215"/>
      <c r="BB177" s="1215"/>
      <c r="BC177" s="1215"/>
      <c r="BD177" s="1215"/>
      <c r="BE177" s="1215"/>
      <c r="BF177" s="1215"/>
      <c r="BG177" s="1215"/>
      <c r="BH177" s="1215"/>
      <c r="BI177" s="1215"/>
      <c r="BJ177" s="1215"/>
      <c r="BK177" s="1215"/>
      <c r="BL177" s="1215"/>
      <c r="BM177" s="1215"/>
      <c r="BN177" s="1215"/>
      <c r="BO177" s="1215"/>
      <c r="BP177" s="1215"/>
      <c r="BQ177" s="1215"/>
      <c r="BR177" s="1215"/>
      <c r="BS177" s="1215"/>
      <c r="BT177" s="1215"/>
      <c r="BU177" s="1215"/>
      <c r="BV177" s="1215"/>
      <c r="BW177" s="1215"/>
      <c r="BX177" s="1215"/>
      <c r="BY177" s="1215"/>
      <c r="BZ177" s="1215"/>
      <c r="CA177" s="1215"/>
      <c r="CB177" s="1215"/>
      <c r="CC177" s="1215"/>
      <c r="CD177" s="1215"/>
      <c r="CE177" s="1215"/>
      <c r="CF177" s="1215"/>
      <c r="CG177" s="1215"/>
      <c r="CH177" s="1215"/>
      <c r="CI177" s="1215"/>
      <c r="CJ177" s="1215"/>
      <c r="CK177" s="1215"/>
      <c r="CL177" s="1215"/>
      <c r="CM177" s="1215"/>
      <c r="CN177" s="1215"/>
      <c r="CO177" s="1215"/>
      <c r="CP177" s="1215"/>
      <c r="CQ177" s="1215"/>
      <c r="CR177" s="1215"/>
      <c r="CS177" s="1215"/>
      <c r="CT177" s="1215"/>
      <c r="CU177" s="1215"/>
      <c r="CV177" s="246"/>
      <c r="CW177" s="1195"/>
      <c r="CX177" s="1196"/>
      <c r="CY177" s="1196"/>
      <c r="CZ177" s="1196"/>
      <c r="DA177" s="1196"/>
      <c r="DB177" s="1196"/>
      <c r="DC177" s="1196"/>
      <c r="DD177" s="1196"/>
      <c r="DE177" s="1196"/>
      <c r="DF177" s="1196"/>
      <c r="DG177" s="1196"/>
      <c r="DH177" s="1196"/>
      <c r="DI177" s="1196"/>
      <c r="DJ177" s="1196"/>
      <c r="DK177" s="1196"/>
      <c r="DL177" s="1196"/>
      <c r="DM177" s="1196"/>
      <c r="DN177" s="1196"/>
      <c r="DO177" s="1196"/>
      <c r="DP177" s="1196"/>
      <c r="DQ177" s="1196"/>
      <c r="DR177" s="1196"/>
      <c r="DS177" s="1196"/>
      <c r="DT177" s="1196"/>
      <c r="DU177" s="1196"/>
      <c r="DV177" s="1196"/>
      <c r="DW177" s="1196"/>
      <c r="DX177" s="1196"/>
      <c r="DY177" s="1196"/>
      <c r="DZ177" s="1196"/>
      <c r="EA177" s="1196"/>
      <c r="EB177" s="1196"/>
      <c r="EC177" s="1196"/>
      <c r="ED177" s="1196"/>
      <c r="EE177" s="1196"/>
      <c r="EF177" s="1196"/>
      <c r="EG177" s="1196"/>
      <c r="EH177" s="1196"/>
      <c r="EI177" s="1196"/>
      <c r="EJ177" s="1196"/>
      <c r="EK177" s="1196"/>
      <c r="EL177" s="1196"/>
      <c r="EM177" s="1196"/>
      <c r="EN177" s="1196"/>
      <c r="EO177" s="1196"/>
      <c r="EP177" s="1196"/>
      <c r="EQ177" s="1196"/>
      <c r="ER177" s="1196"/>
      <c r="ES177" s="1196"/>
      <c r="ET177" s="1196"/>
      <c r="EU177" s="1215"/>
      <c r="EV177" s="1215"/>
      <c r="EW177" s="1215"/>
      <c r="EX177" s="1215"/>
      <c r="EY177" s="1215"/>
      <c r="EZ177" s="1215"/>
      <c r="FA177" s="1215"/>
      <c r="FB177" s="1215"/>
      <c r="FC177" s="1215"/>
      <c r="FD177" s="1215"/>
      <c r="FE177" s="1215"/>
      <c r="FF177" s="1215"/>
      <c r="FG177" s="1215"/>
      <c r="FH177" s="1215"/>
      <c r="FI177" s="1215"/>
      <c r="FJ177" s="1215"/>
      <c r="FK177" s="1215"/>
      <c r="FL177" s="1215"/>
      <c r="FM177" s="1215"/>
      <c r="FN177" s="1215"/>
      <c r="FO177" s="1215"/>
      <c r="FP177" s="1215"/>
      <c r="FQ177" s="1215"/>
      <c r="FR177" s="1215"/>
      <c r="FS177" s="1215"/>
      <c r="FT177" s="1215"/>
      <c r="FU177" s="1215"/>
      <c r="FV177" s="1215"/>
      <c r="FW177" s="1215"/>
      <c r="FX177" s="1215"/>
      <c r="FY177" s="1215"/>
      <c r="FZ177" s="1215"/>
      <c r="GA177" s="1215"/>
      <c r="GB177" s="1215"/>
      <c r="GC177" s="1215"/>
      <c r="GD177" s="1215"/>
      <c r="GE177" s="1215"/>
      <c r="GF177" s="1215"/>
      <c r="GG177" s="1215"/>
      <c r="GH177" s="1215"/>
      <c r="GI177" s="1215"/>
      <c r="GJ177" s="1215"/>
      <c r="GK177" s="1215"/>
      <c r="GL177" s="1215"/>
      <c r="GM177" s="1215"/>
      <c r="GN177" s="1215"/>
      <c r="GO177" s="1215"/>
      <c r="GP177" s="1215"/>
      <c r="GQ177" s="1215"/>
      <c r="GR177" s="6"/>
    </row>
    <row r="178" spans="1:200" s="6" customFormat="1" ht="7.35" customHeight="1" x14ac:dyDescent="0.25">
      <c r="A178" s="212"/>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61"/>
      <c r="AG178" s="161"/>
      <c r="AH178" s="161"/>
      <c r="AI178" s="161"/>
      <c r="AJ178" s="161"/>
      <c r="AK178" s="161"/>
      <c r="AL178" s="161"/>
      <c r="AM178" s="161"/>
      <c r="AN178" s="161"/>
      <c r="AO178" s="161"/>
      <c r="AP178" s="161"/>
      <c r="AQ178" s="161"/>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61"/>
      <c r="CD178" s="161"/>
      <c r="CE178" s="161"/>
      <c r="CF178" s="161"/>
      <c r="CG178" s="161"/>
      <c r="CH178" s="161"/>
      <c r="CI178" s="161"/>
      <c r="CJ178" s="161"/>
      <c r="CK178" s="161"/>
      <c r="CL178" s="161"/>
      <c r="CM178" s="161"/>
      <c r="CN178" s="161"/>
      <c r="CO178" s="15"/>
      <c r="CP178" s="15"/>
      <c r="CQ178" s="15"/>
      <c r="CR178" s="15"/>
      <c r="CS178" s="15"/>
      <c r="CT178" s="15"/>
      <c r="CU178" s="213"/>
      <c r="CV178" s="208"/>
      <c r="CW178" s="212"/>
      <c r="CX178" s="15"/>
      <c r="CY178" s="15"/>
      <c r="CZ178" s="15"/>
      <c r="DA178" s="15"/>
      <c r="DB178" s="15"/>
      <c r="DC178" s="15"/>
      <c r="DD178" s="15"/>
      <c r="DE178" s="15"/>
      <c r="DF178" s="15"/>
      <c r="DG178" s="15"/>
      <c r="DH178" s="15"/>
      <c r="DI178" s="15"/>
      <c r="DJ178" s="15"/>
      <c r="DK178" s="15"/>
      <c r="DL178" s="15"/>
      <c r="DM178" s="15"/>
      <c r="DN178" s="15"/>
      <c r="DO178" s="15"/>
      <c r="DP178" s="15"/>
      <c r="DQ178" s="15"/>
      <c r="DR178" s="15"/>
      <c r="DS178" s="15"/>
      <c r="DT178" s="15"/>
      <c r="DU178" s="15"/>
      <c r="DV178" s="15"/>
      <c r="DW178" s="15"/>
      <c r="DX178" s="15"/>
      <c r="DY178" s="15"/>
      <c r="DZ178" s="15"/>
      <c r="EA178" s="15"/>
      <c r="EB178" s="161"/>
      <c r="EC178" s="161"/>
      <c r="ED178" s="161"/>
      <c r="EE178" s="161"/>
      <c r="EF178" s="161"/>
      <c r="EG178" s="161"/>
      <c r="EH178" s="161"/>
      <c r="EI178" s="161"/>
      <c r="EJ178" s="161"/>
      <c r="EK178" s="161"/>
      <c r="EL178" s="161"/>
      <c r="EM178" s="161"/>
      <c r="EN178" s="15"/>
      <c r="EO178" s="15"/>
      <c r="EP178" s="15"/>
      <c r="EQ178" s="15"/>
      <c r="ER178" s="15"/>
      <c r="ES178" s="15"/>
      <c r="ET178" s="15"/>
      <c r="EU178" s="15"/>
      <c r="EV178" s="15"/>
      <c r="EW178" s="15"/>
      <c r="EX178" s="15"/>
      <c r="EY178" s="15"/>
      <c r="EZ178" s="15"/>
      <c r="FA178" s="15"/>
      <c r="FB178" s="15"/>
      <c r="FC178" s="15"/>
      <c r="FD178" s="15"/>
      <c r="FE178" s="15"/>
      <c r="FF178" s="15"/>
      <c r="FG178" s="15"/>
      <c r="FH178" s="15"/>
      <c r="FI178" s="15"/>
      <c r="FJ178" s="15"/>
      <c r="FK178" s="15"/>
      <c r="FL178" s="15"/>
      <c r="FM178" s="15"/>
      <c r="FN178" s="15"/>
      <c r="FO178" s="15"/>
      <c r="FP178" s="15"/>
      <c r="FQ178" s="15"/>
      <c r="FR178" s="15"/>
      <c r="FS178" s="15"/>
      <c r="FT178" s="15"/>
      <c r="FU178" s="15"/>
      <c r="FV178" s="15"/>
      <c r="FW178" s="15"/>
      <c r="FX178" s="15"/>
      <c r="FY178" s="161"/>
      <c r="FZ178" s="161"/>
      <c r="GA178" s="161"/>
      <c r="GB178" s="161"/>
      <c r="GC178" s="161"/>
      <c r="GD178" s="161"/>
      <c r="GE178" s="161"/>
      <c r="GF178" s="161"/>
      <c r="GG178" s="161"/>
      <c r="GH178" s="161"/>
      <c r="GI178" s="161"/>
      <c r="GJ178" s="161"/>
      <c r="GK178" s="15"/>
      <c r="GL178" s="15"/>
      <c r="GM178" s="15"/>
      <c r="GN178" s="15"/>
      <c r="GO178" s="15"/>
      <c r="GP178" s="15"/>
      <c r="GQ178" s="213"/>
    </row>
    <row r="179" spans="1:200" ht="6.75" customHeight="1" thickBot="1" x14ac:dyDescent="0.3">
      <c r="A179" s="212"/>
      <c r="B179" s="1183" t="str">
        <f>IF('FRONT PAGE'!$A$1="www.fly-logics.com","MANUFACTURER &amp; MODEL",0)</f>
        <v>MANUFACTURER &amp; MODEL</v>
      </c>
      <c r="C179" s="1184"/>
      <c r="D179" s="1184"/>
      <c r="E179" s="1184"/>
      <c r="F179" s="1184"/>
      <c r="G179" s="1184"/>
      <c r="H179" s="1184"/>
      <c r="I179" s="1184"/>
      <c r="J179" s="1184"/>
      <c r="K179" s="1184"/>
      <c r="L179" s="1197"/>
      <c r="M179" s="1197"/>
      <c r="N179" s="1197"/>
      <c r="O179" s="1197"/>
      <c r="P179" s="1197"/>
      <c r="Q179" s="1197"/>
      <c r="R179" s="1197"/>
      <c r="S179" s="1197"/>
      <c r="T179" s="1197"/>
      <c r="U179" s="1197"/>
      <c r="V179" s="1197"/>
      <c r="W179" s="1197"/>
      <c r="X179" s="1197"/>
      <c r="Y179" s="1197"/>
      <c r="Z179" s="1197"/>
      <c r="AA179" s="1197"/>
      <c r="AB179" s="1197"/>
      <c r="AC179" s="1197"/>
      <c r="AD179" s="1197"/>
      <c r="AE179" s="1198"/>
      <c r="AF179" s="1163" t="str">
        <f>IF('FRONT PAGE'!$A$1="www.fly-logics.com","PIC",0)</f>
        <v>PIC</v>
      </c>
      <c r="AG179" s="1164"/>
      <c r="AH179" s="1164"/>
      <c r="AI179" s="1165"/>
      <c r="AJ179" s="1163" t="str">
        <f>IF('FRONT PAGE'!$A$1="www.fly-logics.com","SIC",0)</f>
        <v>SIC</v>
      </c>
      <c r="AK179" s="1164"/>
      <c r="AL179" s="1164"/>
      <c r="AM179" s="1165"/>
      <c r="AN179" s="1163" t="str">
        <f>IF('FRONT PAGE'!$A$1="www.fly-logics.com","INSTR.",0)</f>
        <v>INSTR.</v>
      </c>
      <c r="AO179" s="1164"/>
      <c r="AP179" s="1164"/>
      <c r="AQ179" s="1165"/>
      <c r="AR179" s="1166" t="str">
        <f>IF('FRONT PAGE'!$A$1="www.fly-logics.com","Landings",0)</f>
        <v>Landings</v>
      </c>
      <c r="AS179" s="1167"/>
      <c r="AT179" s="1167"/>
      <c r="AU179" s="1167"/>
      <c r="AV179" s="1167"/>
      <c r="AW179" s="1168"/>
      <c r="AX179" s="643"/>
      <c r="AY179" s="1183" t="str">
        <f>IF('FRONT PAGE'!$A$1="www.fly-logics.com","MANUFACTURER &amp; MODEL",0)</f>
        <v>MANUFACTURER &amp; MODEL</v>
      </c>
      <c r="AZ179" s="1184"/>
      <c r="BA179" s="1184"/>
      <c r="BB179" s="1184"/>
      <c r="BC179" s="1184"/>
      <c r="BD179" s="1184"/>
      <c r="BE179" s="1184"/>
      <c r="BF179" s="1184"/>
      <c r="BG179" s="1184"/>
      <c r="BH179" s="1184"/>
      <c r="BI179" s="1197"/>
      <c r="BJ179" s="1197"/>
      <c r="BK179" s="1197"/>
      <c r="BL179" s="1197"/>
      <c r="BM179" s="1197"/>
      <c r="BN179" s="1197"/>
      <c r="BO179" s="1197"/>
      <c r="BP179" s="1197"/>
      <c r="BQ179" s="1197"/>
      <c r="BR179" s="1197"/>
      <c r="BS179" s="1197"/>
      <c r="BT179" s="1197"/>
      <c r="BU179" s="1197"/>
      <c r="BV179" s="1197"/>
      <c r="BW179" s="1197"/>
      <c r="BX179" s="1197"/>
      <c r="BY179" s="1197"/>
      <c r="BZ179" s="1197"/>
      <c r="CA179" s="1197"/>
      <c r="CB179" s="1198"/>
      <c r="CC179" s="1163" t="str">
        <f>IF('FRONT PAGE'!$A$1="www.fly-logics.com","PIC",0)</f>
        <v>PIC</v>
      </c>
      <c r="CD179" s="1164"/>
      <c r="CE179" s="1164"/>
      <c r="CF179" s="1165"/>
      <c r="CG179" s="1163" t="str">
        <f>IF('FRONT PAGE'!$A$1="www.fly-logics.com","SIC",0)</f>
        <v>SIC</v>
      </c>
      <c r="CH179" s="1164"/>
      <c r="CI179" s="1164"/>
      <c r="CJ179" s="1165"/>
      <c r="CK179" s="1163" t="str">
        <f>IF('FRONT PAGE'!$A$1="www.fly-logics.com","INSTR.",0)</f>
        <v>INSTR.</v>
      </c>
      <c r="CL179" s="1164"/>
      <c r="CM179" s="1164"/>
      <c r="CN179" s="1165"/>
      <c r="CO179" s="1166" t="str">
        <f>IF('FRONT PAGE'!$A$1="www.fly-logics.com","Landings",0)</f>
        <v>Landings</v>
      </c>
      <c r="CP179" s="1167"/>
      <c r="CQ179" s="1167"/>
      <c r="CR179" s="1167"/>
      <c r="CS179" s="1167"/>
      <c r="CT179" s="1168"/>
      <c r="CU179" s="643"/>
      <c r="CV179" s="247"/>
      <c r="CW179" s="212"/>
      <c r="CX179" s="1183" t="str">
        <f>IF('FRONT PAGE'!$A$1="www.fly-logics.com","MANUFACTURER &amp; MODEL",0)</f>
        <v>MANUFACTURER &amp; MODEL</v>
      </c>
      <c r="CY179" s="1184"/>
      <c r="CZ179" s="1184"/>
      <c r="DA179" s="1184"/>
      <c r="DB179" s="1184"/>
      <c r="DC179" s="1184"/>
      <c r="DD179" s="1184"/>
      <c r="DE179" s="1184"/>
      <c r="DF179" s="1184"/>
      <c r="DG179" s="1184"/>
      <c r="DH179" s="1197"/>
      <c r="DI179" s="1197"/>
      <c r="DJ179" s="1197"/>
      <c r="DK179" s="1197"/>
      <c r="DL179" s="1197"/>
      <c r="DM179" s="1197"/>
      <c r="DN179" s="1197"/>
      <c r="DO179" s="1197"/>
      <c r="DP179" s="1197"/>
      <c r="DQ179" s="1197"/>
      <c r="DR179" s="1197"/>
      <c r="DS179" s="1197"/>
      <c r="DT179" s="1197"/>
      <c r="DU179" s="1197"/>
      <c r="DV179" s="1197"/>
      <c r="DW179" s="1197"/>
      <c r="DX179" s="1197"/>
      <c r="DY179" s="1197"/>
      <c r="DZ179" s="1197"/>
      <c r="EA179" s="1198"/>
      <c r="EB179" s="1163" t="str">
        <f>IF('FRONT PAGE'!$A$1="www.fly-logics.com","PIC",0)</f>
        <v>PIC</v>
      </c>
      <c r="EC179" s="1164"/>
      <c r="ED179" s="1164"/>
      <c r="EE179" s="1165"/>
      <c r="EF179" s="1163" t="str">
        <f>IF('FRONT PAGE'!$A$1="www.fly-logics.com","SIC",0)</f>
        <v>SIC</v>
      </c>
      <c r="EG179" s="1164"/>
      <c r="EH179" s="1164"/>
      <c r="EI179" s="1165"/>
      <c r="EJ179" s="1163" t="str">
        <f>IF('FRONT PAGE'!$A$1="www.fly-logics.com","INSTR.",0)</f>
        <v>INSTR.</v>
      </c>
      <c r="EK179" s="1164"/>
      <c r="EL179" s="1164"/>
      <c r="EM179" s="1165"/>
      <c r="EN179" s="1166" t="str">
        <f>IF('FRONT PAGE'!$A$1="www.fly-logics.com","Landings",0)</f>
        <v>Landings</v>
      </c>
      <c r="EO179" s="1167"/>
      <c r="EP179" s="1167"/>
      <c r="EQ179" s="1167"/>
      <c r="ER179" s="1167"/>
      <c r="ES179" s="1168"/>
      <c r="ET179" s="643"/>
      <c r="EU179" s="1183" t="str">
        <f>IF('FRONT PAGE'!$A$1="www.fly-logics.com","MANUFACTURER &amp; MODEL",0)</f>
        <v>MANUFACTURER &amp; MODEL</v>
      </c>
      <c r="EV179" s="1184"/>
      <c r="EW179" s="1184"/>
      <c r="EX179" s="1184"/>
      <c r="EY179" s="1184"/>
      <c r="EZ179" s="1184"/>
      <c r="FA179" s="1184"/>
      <c r="FB179" s="1184"/>
      <c r="FC179" s="1184"/>
      <c r="FD179" s="1184"/>
      <c r="FE179" s="1197"/>
      <c r="FF179" s="1197"/>
      <c r="FG179" s="1197"/>
      <c r="FH179" s="1197"/>
      <c r="FI179" s="1197"/>
      <c r="FJ179" s="1197"/>
      <c r="FK179" s="1197"/>
      <c r="FL179" s="1197"/>
      <c r="FM179" s="1197"/>
      <c r="FN179" s="1197"/>
      <c r="FO179" s="1197"/>
      <c r="FP179" s="1197"/>
      <c r="FQ179" s="1197"/>
      <c r="FR179" s="1197"/>
      <c r="FS179" s="1197"/>
      <c r="FT179" s="1197"/>
      <c r="FU179" s="1197"/>
      <c r="FV179" s="1197"/>
      <c r="FW179" s="1197"/>
      <c r="FX179" s="1198"/>
      <c r="FY179" s="1163" t="str">
        <f>IF('FRONT PAGE'!$A$1="www.fly-logics.com","PIC",0)</f>
        <v>PIC</v>
      </c>
      <c r="FZ179" s="1164"/>
      <c r="GA179" s="1164"/>
      <c r="GB179" s="1165"/>
      <c r="GC179" s="1163" t="str">
        <f>IF('FRONT PAGE'!$A$1="www.fly-logics.com","SIC",0)</f>
        <v>SIC</v>
      </c>
      <c r="GD179" s="1164"/>
      <c r="GE179" s="1164"/>
      <c r="GF179" s="1165"/>
      <c r="GG179" s="1163" t="str">
        <f>IF('FRONT PAGE'!$A$1="www.fly-logics.com","INSTR.",0)</f>
        <v>INSTR.</v>
      </c>
      <c r="GH179" s="1164"/>
      <c r="GI179" s="1164"/>
      <c r="GJ179" s="1165"/>
      <c r="GK179" s="1166" t="str">
        <f>IF('FRONT PAGE'!$A$1="www.fly-logics.com","Landings",0)</f>
        <v>Landings</v>
      </c>
      <c r="GL179" s="1167"/>
      <c r="GM179" s="1167"/>
      <c r="GN179" s="1167"/>
      <c r="GO179" s="1167"/>
      <c r="GP179" s="1168"/>
      <c r="GQ179" s="643"/>
      <c r="GR179" s="6"/>
    </row>
    <row r="180" spans="1:200" ht="8.85" customHeight="1" x14ac:dyDescent="0.25">
      <c r="A180" s="212"/>
      <c r="B180" s="1185"/>
      <c r="C180" s="1186"/>
      <c r="D180" s="1186"/>
      <c r="E180" s="1186"/>
      <c r="F180" s="1186"/>
      <c r="G180" s="1186"/>
      <c r="H180" s="1186"/>
      <c r="I180" s="1186"/>
      <c r="J180" s="1186"/>
      <c r="K180" s="1186"/>
      <c r="L180" s="1119"/>
      <c r="M180" s="1120"/>
      <c r="N180" s="1120"/>
      <c r="O180" s="1120"/>
      <c r="P180" s="1120"/>
      <c r="Q180" s="1120"/>
      <c r="R180" s="1120"/>
      <c r="S180" s="1120"/>
      <c r="T180" s="1120"/>
      <c r="U180" s="1120"/>
      <c r="V180" s="1120"/>
      <c r="W180" s="1120"/>
      <c r="X180" s="1120"/>
      <c r="Y180" s="1120"/>
      <c r="Z180" s="1120"/>
      <c r="AA180" s="1120"/>
      <c r="AB180" s="1120"/>
      <c r="AC180" s="1120"/>
      <c r="AD180" s="1121"/>
      <c r="AE180" s="1199"/>
      <c r="AF180" s="1169"/>
      <c r="AG180" s="1170"/>
      <c r="AH180" s="1170"/>
      <c r="AI180" s="1171"/>
      <c r="AJ180" s="1169"/>
      <c r="AK180" s="1170"/>
      <c r="AL180" s="1170"/>
      <c r="AM180" s="1171"/>
      <c r="AN180" s="1169"/>
      <c r="AO180" s="1170"/>
      <c r="AP180" s="1170"/>
      <c r="AQ180" s="1171"/>
      <c r="AR180" s="1172"/>
      <c r="AS180" s="1173"/>
      <c r="AT180" s="1173"/>
      <c r="AU180" s="1173"/>
      <c r="AV180" s="1173"/>
      <c r="AW180" s="1174"/>
      <c r="AX180" s="643"/>
      <c r="AY180" s="1185"/>
      <c r="AZ180" s="1186"/>
      <c r="BA180" s="1186"/>
      <c r="BB180" s="1186"/>
      <c r="BC180" s="1186"/>
      <c r="BD180" s="1186"/>
      <c r="BE180" s="1186"/>
      <c r="BF180" s="1186"/>
      <c r="BG180" s="1186"/>
      <c r="BH180" s="1186"/>
      <c r="BI180" s="1119"/>
      <c r="BJ180" s="1120"/>
      <c r="BK180" s="1120"/>
      <c r="BL180" s="1120"/>
      <c r="BM180" s="1120"/>
      <c r="BN180" s="1120"/>
      <c r="BO180" s="1120"/>
      <c r="BP180" s="1120"/>
      <c r="BQ180" s="1120"/>
      <c r="BR180" s="1120"/>
      <c r="BS180" s="1120"/>
      <c r="BT180" s="1120"/>
      <c r="BU180" s="1120"/>
      <c r="BV180" s="1120"/>
      <c r="BW180" s="1120"/>
      <c r="BX180" s="1120"/>
      <c r="BY180" s="1120"/>
      <c r="BZ180" s="1120"/>
      <c r="CA180" s="1121"/>
      <c r="CB180" s="1199"/>
      <c r="CC180" s="1169"/>
      <c r="CD180" s="1170"/>
      <c r="CE180" s="1170"/>
      <c r="CF180" s="1171"/>
      <c r="CG180" s="1169"/>
      <c r="CH180" s="1170"/>
      <c r="CI180" s="1170"/>
      <c r="CJ180" s="1171"/>
      <c r="CK180" s="1169"/>
      <c r="CL180" s="1170"/>
      <c r="CM180" s="1170"/>
      <c r="CN180" s="1171"/>
      <c r="CO180" s="1172"/>
      <c r="CP180" s="1173"/>
      <c r="CQ180" s="1173"/>
      <c r="CR180" s="1173"/>
      <c r="CS180" s="1173"/>
      <c r="CT180" s="1174"/>
      <c r="CU180" s="643"/>
      <c r="CV180" s="247"/>
      <c r="CW180" s="212"/>
      <c r="CX180" s="1185"/>
      <c r="CY180" s="1186"/>
      <c r="CZ180" s="1186"/>
      <c r="DA180" s="1186"/>
      <c r="DB180" s="1186"/>
      <c r="DC180" s="1186"/>
      <c r="DD180" s="1186"/>
      <c r="DE180" s="1186"/>
      <c r="DF180" s="1186"/>
      <c r="DG180" s="1186"/>
      <c r="DH180" s="1119"/>
      <c r="DI180" s="1120"/>
      <c r="DJ180" s="1120"/>
      <c r="DK180" s="1120"/>
      <c r="DL180" s="1120"/>
      <c r="DM180" s="1120"/>
      <c r="DN180" s="1120"/>
      <c r="DO180" s="1120"/>
      <c r="DP180" s="1120"/>
      <c r="DQ180" s="1120"/>
      <c r="DR180" s="1120"/>
      <c r="DS180" s="1120"/>
      <c r="DT180" s="1120"/>
      <c r="DU180" s="1120"/>
      <c r="DV180" s="1120"/>
      <c r="DW180" s="1120"/>
      <c r="DX180" s="1120"/>
      <c r="DY180" s="1120"/>
      <c r="DZ180" s="1121"/>
      <c r="EA180" s="1199"/>
      <c r="EB180" s="1169"/>
      <c r="EC180" s="1170"/>
      <c r="ED180" s="1170"/>
      <c r="EE180" s="1171"/>
      <c r="EF180" s="1169"/>
      <c r="EG180" s="1170"/>
      <c r="EH180" s="1170"/>
      <c r="EI180" s="1171"/>
      <c r="EJ180" s="1169"/>
      <c r="EK180" s="1170"/>
      <c r="EL180" s="1170"/>
      <c r="EM180" s="1171"/>
      <c r="EN180" s="1172"/>
      <c r="EO180" s="1173"/>
      <c r="EP180" s="1173"/>
      <c r="EQ180" s="1173"/>
      <c r="ER180" s="1173"/>
      <c r="ES180" s="1174"/>
      <c r="ET180" s="643"/>
      <c r="EU180" s="1185"/>
      <c r="EV180" s="1186"/>
      <c r="EW180" s="1186"/>
      <c r="EX180" s="1186"/>
      <c r="EY180" s="1186"/>
      <c r="EZ180" s="1186"/>
      <c r="FA180" s="1186"/>
      <c r="FB180" s="1186"/>
      <c r="FC180" s="1186"/>
      <c r="FD180" s="1186"/>
      <c r="FE180" s="1119"/>
      <c r="FF180" s="1120"/>
      <c r="FG180" s="1120"/>
      <c r="FH180" s="1120"/>
      <c r="FI180" s="1120"/>
      <c r="FJ180" s="1120"/>
      <c r="FK180" s="1120"/>
      <c r="FL180" s="1120"/>
      <c r="FM180" s="1120"/>
      <c r="FN180" s="1120"/>
      <c r="FO180" s="1120"/>
      <c r="FP180" s="1120"/>
      <c r="FQ180" s="1120"/>
      <c r="FR180" s="1120"/>
      <c r="FS180" s="1120"/>
      <c r="FT180" s="1120"/>
      <c r="FU180" s="1120"/>
      <c r="FV180" s="1120"/>
      <c r="FW180" s="1121"/>
      <c r="FX180" s="1199"/>
      <c r="FY180" s="1169"/>
      <c r="FZ180" s="1170"/>
      <c r="GA180" s="1170"/>
      <c r="GB180" s="1171"/>
      <c r="GC180" s="1169"/>
      <c r="GD180" s="1170"/>
      <c r="GE180" s="1170"/>
      <c r="GF180" s="1171"/>
      <c r="GG180" s="1169"/>
      <c r="GH180" s="1170"/>
      <c r="GI180" s="1170"/>
      <c r="GJ180" s="1171"/>
      <c r="GK180" s="1172"/>
      <c r="GL180" s="1173"/>
      <c r="GM180" s="1173"/>
      <c r="GN180" s="1173"/>
      <c r="GO180" s="1173"/>
      <c r="GP180" s="1174"/>
      <c r="GQ180" s="643"/>
      <c r="GR180" s="6"/>
    </row>
    <row r="181" spans="1:200" ht="6.75" customHeight="1" thickBot="1" x14ac:dyDescent="0.3">
      <c r="A181" s="212"/>
      <c r="B181" s="1185"/>
      <c r="C181" s="1186"/>
      <c r="D181" s="1186"/>
      <c r="E181" s="1186"/>
      <c r="F181" s="1186"/>
      <c r="G181" s="1186"/>
      <c r="H181" s="1186"/>
      <c r="I181" s="1186"/>
      <c r="J181" s="1186"/>
      <c r="K181" s="1186"/>
      <c r="L181" s="1122"/>
      <c r="M181" s="1123"/>
      <c r="N181" s="1123"/>
      <c r="O181" s="1123"/>
      <c r="P181" s="1123"/>
      <c r="Q181" s="1123"/>
      <c r="R181" s="1123"/>
      <c r="S181" s="1123"/>
      <c r="T181" s="1123"/>
      <c r="U181" s="1123"/>
      <c r="V181" s="1123"/>
      <c r="W181" s="1123"/>
      <c r="X181" s="1123"/>
      <c r="Y181" s="1123"/>
      <c r="Z181" s="1123"/>
      <c r="AA181" s="1123"/>
      <c r="AB181" s="1123"/>
      <c r="AC181" s="1123"/>
      <c r="AD181" s="1124"/>
      <c r="AE181" s="1199"/>
      <c r="AF181" s="1169"/>
      <c r="AG181" s="1170"/>
      <c r="AH181" s="1170"/>
      <c r="AI181" s="1171"/>
      <c r="AJ181" s="1169"/>
      <c r="AK181" s="1170"/>
      <c r="AL181" s="1170"/>
      <c r="AM181" s="1171"/>
      <c r="AN181" s="1169"/>
      <c r="AO181" s="1170"/>
      <c r="AP181" s="1170"/>
      <c r="AQ181" s="1171"/>
      <c r="AR181" s="1166" t="str">
        <f>IF('FRONT PAGE'!$A$1="www.fly-logics.com","D",0)</f>
        <v>D</v>
      </c>
      <c r="AS181" s="1167"/>
      <c r="AT181" s="1175"/>
      <c r="AU181" s="1166" t="str">
        <f>IF('FRONT PAGE'!$A$1="www.fly-logics.com","N",0)</f>
        <v>N</v>
      </c>
      <c r="AV181" s="1167"/>
      <c r="AW181" s="1168"/>
      <c r="AX181" s="643"/>
      <c r="AY181" s="1185"/>
      <c r="AZ181" s="1186"/>
      <c r="BA181" s="1186"/>
      <c r="BB181" s="1186"/>
      <c r="BC181" s="1186"/>
      <c r="BD181" s="1186"/>
      <c r="BE181" s="1186"/>
      <c r="BF181" s="1186"/>
      <c r="BG181" s="1186"/>
      <c r="BH181" s="1186"/>
      <c r="BI181" s="1122"/>
      <c r="BJ181" s="1123"/>
      <c r="BK181" s="1123"/>
      <c r="BL181" s="1123"/>
      <c r="BM181" s="1123"/>
      <c r="BN181" s="1123"/>
      <c r="BO181" s="1123"/>
      <c r="BP181" s="1123"/>
      <c r="BQ181" s="1123"/>
      <c r="BR181" s="1123"/>
      <c r="BS181" s="1123"/>
      <c r="BT181" s="1123"/>
      <c r="BU181" s="1123"/>
      <c r="BV181" s="1123"/>
      <c r="BW181" s="1123"/>
      <c r="BX181" s="1123"/>
      <c r="BY181" s="1123"/>
      <c r="BZ181" s="1123"/>
      <c r="CA181" s="1124"/>
      <c r="CB181" s="1199"/>
      <c r="CC181" s="1169"/>
      <c r="CD181" s="1170"/>
      <c r="CE181" s="1170"/>
      <c r="CF181" s="1171"/>
      <c r="CG181" s="1169"/>
      <c r="CH181" s="1170"/>
      <c r="CI181" s="1170"/>
      <c r="CJ181" s="1171"/>
      <c r="CK181" s="1169"/>
      <c r="CL181" s="1170"/>
      <c r="CM181" s="1170"/>
      <c r="CN181" s="1171"/>
      <c r="CO181" s="1166" t="str">
        <f>IF('FRONT PAGE'!$A$1="www.fly-logics.com","D",0)</f>
        <v>D</v>
      </c>
      <c r="CP181" s="1167"/>
      <c r="CQ181" s="1175"/>
      <c r="CR181" s="1166" t="str">
        <f>IF('FRONT PAGE'!$A$1="www.fly-logics.com","N",0)</f>
        <v>N</v>
      </c>
      <c r="CS181" s="1167"/>
      <c r="CT181" s="1168"/>
      <c r="CU181" s="643"/>
      <c r="CV181" s="247"/>
      <c r="CW181" s="212"/>
      <c r="CX181" s="1185"/>
      <c r="CY181" s="1186"/>
      <c r="CZ181" s="1186"/>
      <c r="DA181" s="1186"/>
      <c r="DB181" s="1186"/>
      <c r="DC181" s="1186"/>
      <c r="DD181" s="1186"/>
      <c r="DE181" s="1186"/>
      <c r="DF181" s="1186"/>
      <c r="DG181" s="1186"/>
      <c r="DH181" s="1122"/>
      <c r="DI181" s="1123"/>
      <c r="DJ181" s="1123"/>
      <c r="DK181" s="1123"/>
      <c r="DL181" s="1123"/>
      <c r="DM181" s="1123"/>
      <c r="DN181" s="1123"/>
      <c r="DO181" s="1123"/>
      <c r="DP181" s="1123"/>
      <c r="DQ181" s="1123"/>
      <c r="DR181" s="1123"/>
      <c r="DS181" s="1123"/>
      <c r="DT181" s="1123"/>
      <c r="DU181" s="1123"/>
      <c r="DV181" s="1123"/>
      <c r="DW181" s="1123"/>
      <c r="DX181" s="1123"/>
      <c r="DY181" s="1123"/>
      <c r="DZ181" s="1124"/>
      <c r="EA181" s="1199"/>
      <c r="EB181" s="1169"/>
      <c r="EC181" s="1170"/>
      <c r="ED181" s="1170"/>
      <c r="EE181" s="1171"/>
      <c r="EF181" s="1169"/>
      <c r="EG181" s="1170"/>
      <c r="EH181" s="1170"/>
      <c r="EI181" s="1171"/>
      <c r="EJ181" s="1169"/>
      <c r="EK181" s="1170"/>
      <c r="EL181" s="1170"/>
      <c r="EM181" s="1171"/>
      <c r="EN181" s="1166" t="str">
        <f>IF('FRONT PAGE'!$A$1="www.fly-logics.com","D",0)</f>
        <v>D</v>
      </c>
      <c r="EO181" s="1167"/>
      <c r="EP181" s="1175"/>
      <c r="EQ181" s="1166" t="str">
        <f>IF('FRONT PAGE'!$A$1="www.fly-logics.com","N",0)</f>
        <v>N</v>
      </c>
      <c r="ER181" s="1167"/>
      <c r="ES181" s="1168"/>
      <c r="ET181" s="643"/>
      <c r="EU181" s="1185"/>
      <c r="EV181" s="1186"/>
      <c r="EW181" s="1186"/>
      <c r="EX181" s="1186"/>
      <c r="EY181" s="1186"/>
      <c r="EZ181" s="1186"/>
      <c r="FA181" s="1186"/>
      <c r="FB181" s="1186"/>
      <c r="FC181" s="1186"/>
      <c r="FD181" s="1186"/>
      <c r="FE181" s="1122"/>
      <c r="FF181" s="1123"/>
      <c r="FG181" s="1123"/>
      <c r="FH181" s="1123"/>
      <c r="FI181" s="1123"/>
      <c r="FJ181" s="1123"/>
      <c r="FK181" s="1123"/>
      <c r="FL181" s="1123"/>
      <c r="FM181" s="1123"/>
      <c r="FN181" s="1123"/>
      <c r="FO181" s="1123"/>
      <c r="FP181" s="1123"/>
      <c r="FQ181" s="1123"/>
      <c r="FR181" s="1123"/>
      <c r="FS181" s="1123"/>
      <c r="FT181" s="1123"/>
      <c r="FU181" s="1123"/>
      <c r="FV181" s="1123"/>
      <c r="FW181" s="1124"/>
      <c r="FX181" s="1199"/>
      <c r="FY181" s="1169"/>
      <c r="FZ181" s="1170"/>
      <c r="GA181" s="1170"/>
      <c r="GB181" s="1171"/>
      <c r="GC181" s="1169"/>
      <c r="GD181" s="1170"/>
      <c r="GE181" s="1170"/>
      <c r="GF181" s="1171"/>
      <c r="GG181" s="1169"/>
      <c r="GH181" s="1170"/>
      <c r="GI181" s="1170"/>
      <c r="GJ181" s="1171"/>
      <c r="GK181" s="1166" t="str">
        <f>IF('FRONT PAGE'!$A$1="www.fly-logics.com","D",0)</f>
        <v>D</v>
      </c>
      <c r="GL181" s="1167"/>
      <c r="GM181" s="1175"/>
      <c r="GN181" s="1166" t="str">
        <f>IF('FRONT PAGE'!$A$1="www.fly-logics.com","N",0)</f>
        <v>N</v>
      </c>
      <c r="GO181" s="1167"/>
      <c r="GP181" s="1168"/>
      <c r="GQ181" s="643"/>
      <c r="GR181" s="6"/>
    </row>
    <row r="182" spans="1:200" ht="6.75" customHeight="1" thickBot="1" x14ac:dyDescent="0.3">
      <c r="A182" s="212"/>
      <c r="B182" s="1181"/>
      <c r="C182" s="1182"/>
      <c r="D182" s="1182"/>
      <c r="E182" s="1182"/>
      <c r="F182" s="1182"/>
      <c r="G182" s="1182"/>
      <c r="H182" s="1182"/>
      <c r="I182" s="1182"/>
      <c r="J182" s="1182"/>
      <c r="K182" s="1182"/>
      <c r="L182" s="1182"/>
      <c r="M182" s="1182"/>
      <c r="N182" s="1182"/>
      <c r="O182" s="1182"/>
      <c r="P182" s="1182"/>
      <c r="Q182" s="1182"/>
      <c r="R182" s="1182"/>
      <c r="S182" s="1182"/>
      <c r="T182" s="1182"/>
      <c r="U182" s="1182"/>
      <c r="V182" s="1182"/>
      <c r="W182" s="1182"/>
      <c r="X182" s="1182"/>
      <c r="Y182" s="1182"/>
      <c r="Z182" s="1182"/>
      <c r="AA182" s="1200"/>
      <c r="AB182" s="1200"/>
      <c r="AC182" s="1200"/>
      <c r="AD182" s="1200"/>
      <c r="AE182" s="1201"/>
      <c r="AF182" s="1169"/>
      <c r="AG182" s="1176"/>
      <c r="AH182" s="1176"/>
      <c r="AI182" s="1171"/>
      <c r="AJ182" s="1169"/>
      <c r="AK182" s="1176"/>
      <c r="AL182" s="1176"/>
      <c r="AM182" s="1171"/>
      <c r="AN182" s="1169"/>
      <c r="AO182" s="1176"/>
      <c r="AP182" s="1176"/>
      <c r="AQ182" s="1171"/>
      <c r="AR182" s="1177"/>
      <c r="AS182" s="1178"/>
      <c r="AT182" s="1179"/>
      <c r="AU182" s="1177"/>
      <c r="AV182" s="1178"/>
      <c r="AW182" s="1180"/>
      <c r="AX182" s="643"/>
      <c r="AY182" s="1181"/>
      <c r="AZ182" s="1182"/>
      <c r="BA182" s="1182"/>
      <c r="BB182" s="1182"/>
      <c r="BC182" s="1182"/>
      <c r="BD182" s="1182"/>
      <c r="BE182" s="1182"/>
      <c r="BF182" s="1182"/>
      <c r="BG182" s="1182"/>
      <c r="BH182" s="1182"/>
      <c r="BI182" s="1182"/>
      <c r="BJ182" s="1182"/>
      <c r="BK182" s="1182"/>
      <c r="BL182" s="1182"/>
      <c r="BM182" s="1182"/>
      <c r="BN182" s="1182"/>
      <c r="BO182" s="1182"/>
      <c r="BP182" s="1182"/>
      <c r="BQ182" s="1182"/>
      <c r="BR182" s="1182"/>
      <c r="BS182" s="1182"/>
      <c r="BT182" s="1182"/>
      <c r="BU182" s="1182"/>
      <c r="BV182" s="1182"/>
      <c r="BW182" s="1182"/>
      <c r="BX182" s="1200"/>
      <c r="BY182" s="1200"/>
      <c r="BZ182" s="1200"/>
      <c r="CA182" s="1200"/>
      <c r="CB182" s="1201"/>
      <c r="CC182" s="1169"/>
      <c r="CD182" s="1176"/>
      <c r="CE182" s="1176"/>
      <c r="CF182" s="1171"/>
      <c r="CG182" s="1169"/>
      <c r="CH182" s="1176"/>
      <c r="CI182" s="1176"/>
      <c r="CJ182" s="1171"/>
      <c r="CK182" s="1169"/>
      <c r="CL182" s="1176"/>
      <c r="CM182" s="1176"/>
      <c r="CN182" s="1171"/>
      <c r="CO182" s="1177"/>
      <c r="CP182" s="1178"/>
      <c r="CQ182" s="1179"/>
      <c r="CR182" s="1177"/>
      <c r="CS182" s="1178"/>
      <c r="CT182" s="1180"/>
      <c r="CU182" s="643"/>
      <c r="CV182" s="247"/>
      <c r="CW182" s="212"/>
      <c r="CX182" s="1181"/>
      <c r="CY182" s="1182"/>
      <c r="CZ182" s="1182"/>
      <c r="DA182" s="1182"/>
      <c r="DB182" s="1182"/>
      <c r="DC182" s="1182"/>
      <c r="DD182" s="1182"/>
      <c r="DE182" s="1182"/>
      <c r="DF182" s="1182"/>
      <c r="DG182" s="1182"/>
      <c r="DH182" s="1182"/>
      <c r="DI182" s="1182"/>
      <c r="DJ182" s="1182"/>
      <c r="DK182" s="1182"/>
      <c r="DL182" s="1182"/>
      <c r="DM182" s="1182"/>
      <c r="DN182" s="1182"/>
      <c r="DO182" s="1182"/>
      <c r="DP182" s="1182"/>
      <c r="DQ182" s="1182"/>
      <c r="DR182" s="1182"/>
      <c r="DS182" s="1182"/>
      <c r="DT182" s="1182"/>
      <c r="DU182" s="1182"/>
      <c r="DV182" s="1182"/>
      <c r="DW182" s="1200"/>
      <c r="DX182" s="1200"/>
      <c r="DY182" s="1200"/>
      <c r="DZ182" s="1200"/>
      <c r="EA182" s="1201"/>
      <c r="EB182" s="1169"/>
      <c r="EC182" s="1176"/>
      <c r="ED182" s="1176"/>
      <c r="EE182" s="1171"/>
      <c r="EF182" s="1169"/>
      <c r="EG182" s="1176"/>
      <c r="EH182" s="1176"/>
      <c r="EI182" s="1171"/>
      <c r="EJ182" s="1169"/>
      <c r="EK182" s="1176"/>
      <c r="EL182" s="1176"/>
      <c r="EM182" s="1171"/>
      <c r="EN182" s="1177"/>
      <c r="EO182" s="1178"/>
      <c r="EP182" s="1179"/>
      <c r="EQ182" s="1177"/>
      <c r="ER182" s="1178"/>
      <c r="ES182" s="1180"/>
      <c r="ET182" s="643"/>
      <c r="EU182" s="1181"/>
      <c r="EV182" s="1182"/>
      <c r="EW182" s="1182"/>
      <c r="EX182" s="1182"/>
      <c r="EY182" s="1182"/>
      <c r="EZ182" s="1182"/>
      <c r="FA182" s="1182"/>
      <c r="FB182" s="1182"/>
      <c r="FC182" s="1182"/>
      <c r="FD182" s="1182"/>
      <c r="FE182" s="1182"/>
      <c r="FF182" s="1182"/>
      <c r="FG182" s="1182"/>
      <c r="FH182" s="1182"/>
      <c r="FI182" s="1182"/>
      <c r="FJ182" s="1182"/>
      <c r="FK182" s="1182"/>
      <c r="FL182" s="1182"/>
      <c r="FM182" s="1182"/>
      <c r="FN182" s="1182"/>
      <c r="FO182" s="1182"/>
      <c r="FP182" s="1182"/>
      <c r="FQ182" s="1182"/>
      <c r="FR182" s="1182"/>
      <c r="FS182" s="1182"/>
      <c r="FT182" s="1200"/>
      <c r="FU182" s="1200"/>
      <c r="FV182" s="1200"/>
      <c r="FW182" s="1200"/>
      <c r="FX182" s="1201"/>
      <c r="FY182" s="1169"/>
      <c r="FZ182" s="1176"/>
      <c r="GA182" s="1176"/>
      <c r="GB182" s="1171"/>
      <c r="GC182" s="1169"/>
      <c r="GD182" s="1176"/>
      <c r="GE182" s="1176"/>
      <c r="GF182" s="1171"/>
      <c r="GG182" s="1169"/>
      <c r="GH182" s="1176"/>
      <c r="GI182" s="1176"/>
      <c r="GJ182" s="1171"/>
      <c r="GK182" s="1177"/>
      <c r="GL182" s="1178"/>
      <c r="GM182" s="1179"/>
      <c r="GN182" s="1177"/>
      <c r="GO182" s="1178"/>
      <c r="GP182" s="1180"/>
      <c r="GQ182" s="643"/>
      <c r="GR182" s="6"/>
    </row>
    <row r="183" spans="1:200" ht="8.85" customHeight="1" x14ac:dyDescent="0.25">
      <c r="A183" s="212"/>
      <c r="B183" s="1187" t="str">
        <f>LOGBOOK!$AH$3</f>
        <v>TYPE</v>
      </c>
      <c r="C183" s="1188"/>
      <c r="D183" s="1188"/>
      <c r="E183" s="1188"/>
      <c r="F183" s="1119"/>
      <c r="G183" s="1204"/>
      <c r="H183" s="1204"/>
      <c r="I183" s="1204"/>
      <c r="J183" s="1205"/>
      <c r="K183" s="1189"/>
      <c r="L183" s="1119"/>
      <c r="M183" s="1204"/>
      <c r="N183" s="1204"/>
      <c r="O183" s="1204"/>
      <c r="P183" s="1204"/>
      <c r="Q183" s="1205"/>
      <c r="R183" s="1188" t="str">
        <f>IF('FRONT PAGE'!$A$1="www.fly-logics.com","YEAR",0)</f>
        <v>YEAR</v>
      </c>
      <c r="S183" s="1188"/>
      <c r="T183" s="1188"/>
      <c r="U183" s="1188"/>
      <c r="V183" s="1119"/>
      <c r="W183" s="1204"/>
      <c r="X183" s="1204"/>
      <c r="Y183" s="1205"/>
      <c r="Z183" s="1199"/>
      <c r="AA183" s="629" t="str">
        <f>IF('FRONT PAGE'!$A$1="www.fly-logics.com","JAN",0)</f>
        <v>JAN</v>
      </c>
      <c r="AB183" s="631"/>
      <c r="AC183" s="631"/>
      <c r="AD183" s="631"/>
      <c r="AE183" s="631"/>
      <c r="AF183" s="630" t="str">
        <f>IF(SUMIFS(LOGBOOK!$Y$5:$Y$1036129,LOGBOOK!$D$5:$D$1036129,F183,LOGBOOK!$AN$5:$AN$1036129,V183,LOGBOOK!$E$5:$E$1036129,L183,LOGBOOK!$AM$5:$AM$1036129,"ENE")=0," ",SUMIFS(LOGBOOK!$Y$5:$Y$1036129,LOGBOOK!$D$5:$D$1036129,F183,LOGBOOK!$AN$5:$AN$1036129,V183,LOGBOOK!$E$5:$E$1036129,L183,LOGBOOK!$AM$5:$AM$1036129,"ENE"))</f>
        <v xml:space="preserve"> </v>
      </c>
      <c r="AG183" s="625"/>
      <c r="AH183" s="625"/>
      <c r="AI183" s="625"/>
      <c r="AJ183" s="630" t="str">
        <f>IF(SUMIFS(LOGBOOK!$Z$5:$Z$1036129,LOGBOOK!$D$5:$D$1036129,F183,LOGBOOK!$AN$5:$AN$1036129,V183,LOGBOOK!$E$5:$E$1036129,L183,LOGBOOK!$AM$5:$AM$1036129,"ENE")=0," ",SUMIFS(LOGBOOK!$Z$5:$Z$1036129,LOGBOOK!$D$5:$D$1036129,F183,LOGBOOK!$AN$5:$AN$1036129,V183,LOGBOOK!$E$5:$E$1036129,L183,LOGBOOK!$AM$5:$AM$1036129,"ENE"))</f>
        <v xml:space="preserve"> </v>
      </c>
      <c r="AK183" s="625"/>
      <c r="AL183" s="625"/>
      <c r="AM183" s="625"/>
      <c r="AN183" s="630" t="str">
        <f>IF(SUMIFS(LOGBOOK!$AA$5:$AA$1036129,LOGBOOK!$D$5:$D$1036129,F183,LOGBOOK!$AN$5:$AN$1036129,V183,LOGBOOK!$E$5:$E$1036129,L183,LOGBOOK!$AM$5:$AM$1036129,"ENE")=0," ",SUMIFS(LOGBOOK!$AA$5:$AA$1036129,LOGBOOK!$D$5:$D$1036129,F183,LOGBOOK!$AN$5:$AN$1036129,V183,LOGBOOK!$E$5:$E$1036129,L183,LOGBOOK!$AM$5:$AM$1036129,"ENE"))</f>
        <v xml:space="preserve"> </v>
      </c>
      <c r="AO183" s="625"/>
      <c r="AP183" s="625"/>
      <c r="AQ183" s="625"/>
      <c r="AR183" s="623" t="str">
        <f>IF(SUMIFS(LOGBOOK!$AE$5:$AE$1036129,LOGBOOK!$D$5:$D$1036129,F183,LOGBOOK!$AN$5:$AN$1036129,V183,LOGBOOK!$E$5:$E$1036129,L183,LOGBOOK!$AM$5:$AM$1036129,"ENE")=0," ",SUMIFS(LOGBOOK!$AE$5:$AE$1036129,LOGBOOK!$D$5:$D$1036129,F183,LOGBOOK!$AN$5:$AN$1036129,V183,LOGBOOK!$E$5:$E$1036129,L183,LOGBOOK!$AM$5:$AM$1036129,"ENE"))</f>
        <v xml:space="preserve"> </v>
      </c>
      <c r="AS183" s="623"/>
      <c r="AT183" s="623"/>
      <c r="AU183" s="623" t="str">
        <f>IF(SUMIFS(LOGBOOK!$AF$5:$AF$1036129,LOGBOOK!$D$5:$D$1036129,F183,LOGBOOK!$AN$5:$AN$1036129,V183,LOGBOOK!$E$5:$E$1036129,L183,LOGBOOK!$AM$5:$AM$1036129,"ENE")=0," ",SUMIFS(LOGBOOK!$AF$5:$AF$1036129,LOGBOOK!$D$5:$D$1036129,F183,LOGBOOK!$AN$5:$AN$1036129,V183,LOGBOOK!$E$5:$E$1036129,L183,LOGBOOK!$AM$5:$AM$1036129,"ENE"))</f>
        <v xml:space="preserve"> </v>
      </c>
      <c r="AV183" s="633"/>
      <c r="AW183" s="633"/>
      <c r="AX183" s="643"/>
      <c r="AY183" s="1187" t="str">
        <f>LOGBOOK!$AH$3</f>
        <v>TYPE</v>
      </c>
      <c r="AZ183" s="1188"/>
      <c r="BA183" s="1188"/>
      <c r="BB183" s="1188"/>
      <c r="BC183" s="1119"/>
      <c r="BD183" s="1204"/>
      <c r="BE183" s="1204"/>
      <c r="BF183" s="1204"/>
      <c r="BG183" s="1205"/>
      <c r="BH183" s="1189"/>
      <c r="BI183" s="1119"/>
      <c r="BJ183" s="1204"/>
      <c r="BK183" s="1204"/>
      <c r="BL183" s="1204"/>
      <c r="BM183" s="1204"/>
      <c r="BN183" s="1205"/>
      <c r="BO183" s="1188" t="str">
        <f>IF('FRONT PAGE'!$A$1="www.fly-logics.com","YEAR",0)</f>
        <v>YEAR</v>
      </c>
      <c r="BP183" s="1188"/>
      <c r="BQ183" s="1188"/>
      <c r="BR183" s="1188"/>
      <c r="BS183" s="1119"/>
      <c r="BT183" s="1204"/>
      <c r="BU183" s="1204"/>
      <c r="BV183" s="1205"/>
      <c r="BW183" s="1199"/>
      <c r="BX183" s="629" t="str">
        <f>IF('FRONT PAGE'!$A$1="www.fly-logics.com","JAN",0)</f>
        <v>JAN</v>
      </c>
      <c r="BY183" s="631"/>
      <c r="BZ183" s="631"/>
      <c r="CA183" s="631"/>
      <c r="CB183" s="631"/>
      <c r="CC183" s="630" t="str">
        <f>IF(SUMIFS(LOGBOOK!$Y$5:$Y$1036129,LOGBOOK!$D$5:$D$1036129,BC183,LOGBOOK!$AN$5:$AN$1036129,BS183,LOGBOOK!$E$5:$E$1036129,BI183,LOGBOOK!$AM$5:$AM$1036129,"ENE")=0," ",SUMIFS(LOGBOOK!$Y$5:$Y$1036129,LOGBOOK!$D$5:$D$1036129,BC183,LOGBOOK!$AN$5:$AN$1036129,BS183,LOGBOOK!$E$5:$E$1036129,BI183,LOGBOOK!$AM$5:$AM$1036129,"ENE"))</f>
        <v xml:space="preserve"> </v>
      </c>
      <c r="CD183" s="625"/>
      <c r="CE183" s="625"/>
      <c r="CF183" s="625"/>
      <c r="CG183" s="630" t="str">
        <f>IF(SUMIFS(LOGBOOK!$Z$5:$Z$1036129,LOGBOOK!$D$5:$D$1036129,BC183,LOGBOOK!$AN$5:$AN$1036129,BS183,LOGBOOK!$E$5:$E$1036129,BI183,LOGBOOK!$AM$5:$AM$1036129,"ENE")=0," ",SUMIFS(LOGBOOK!$Z$5:$Z$1036129,LOGBOOK!$D$5:$D$1036129,BC183,LOGBOOK!$AN$5:$AN$1036129,BS183,LOGBOOK!$E$5:$E$1036129,BI183,LOGBOOK!$AM$5:$AM$1036129,"ENE"))</f>
        <v xml:space="preserve"> </v>
      </c>
      <c r="CH183" s="625"/>
      <c r="CI183" s="625"/>
      <c r="CJ183" s="625"/>
      <c r="CK183" s="630" t="str">
        <f>IF(SUMIFS(LOGBOOK!$AA$5:$AA$1036129,LOGBOOK!$D$5:$D$1036129,BC183,LOGBOOK!$AN$5:$AN$1036129,BS183,LOGBOOK!$E$5:$E$1036129,BI183,LOGBOOK!$AM$5:$AM$1036129,"ENE")=0," ",SUMIFS(LOGBOOK!$AA$5:$AA$1036129,LOGBOOK!$D$5:$D$1036129,BC183,LOGBOOK!$AN$5:$AN$1036129,BS183,LOGBOOK!$E$5:$E$1036129,BI183,LOGBOOK!$AM$5:$AM$1036129,"ENE"))</f>
        <v xml:space="preserve"> </v>
      </c>
      <c r="CL183" s="625"/>
      <c r="CM183" s="625"/>
      <c r="CN183" s="625"/>
      <c r="CO183" s="623" t="str">
        <f>IF(SUMIFS(LOGBOOK!$AE$5:$AE$1036129,LOGBOOK!$D$5:$D$1036129,BC183,LOGBOOK!$AN$5:$AN$1036129,BS183,LOGBOOK!$E$5:$E$1036129,BI183,LOGBOOK!$AM$5:$AM$1036129,"ENE")=0," ",SUMIFS(LOGBOOK!$AE$5:$AE$1036129,LOGBOOK!$D$5:$D$1036129,BC183,LOGBOOK!$AN$5:$AN$1036129,BS183,LOGBOOK!$E$5:$E$1036129,BI183,LOGBOOK!$AM$5:$AM$1036129,"ENE"))</f>
        <v xml:space="preserve"> </v>
      </c>
      <c r="CP183" s="623"/>
      <c r="CQ183" s="623"/>
      <c r="CR183" s="623" t="str">
        <f>IF(SUMIFS(LOGBOOK!$AF$5:$AF$1036129,LOGBOOK!$D$5:$D$1036129,BC183,LOGBOOK!$AN$5:$AN$1036129,BS183,LOGBOOK!$E$5:$E$1036129,BI183,LOGBOOK!$AM$5:$AM$1036129,"ENE")=0," ",SUMIFS(LOGBOOK!$AF$5:$AF$1036129,LOGBOOK!$D$5:$D$1036129,BC183,LOGBOOK!$AN$5:$AN$1036129,BS183,LOGBOOK!$E$5:$E$1036129,BI183,LOGBOOK!$AM$5:$AM$1036129,"ENE"))</f>
        <v xml:space="preserve"> </v>
      </c>
      <c r="CS183" s="633"/>
      <c r="CT183" s="633"/>
      <c r="CU183" s="643"/>
      <c r="CV183" s="247"/>
      <c r="CW183" s="212"/>
      <c r="CX183" s="1187" t="str">
        <f>LOGBOOK!$AH$3</f>
        <v>TYPE</v>
      </c>
      <c r="CY183" s="1188"/>
      <c r="CZ183" s="1188"/>
      <c r="DA183" s="1188"/>
      <c r="DB183" s="1119"/>
      <c r="DC183" s="1204"/>
      <c r="DD183" s="1204"/>
      <c r="DE183" s="1204"/>
      <c r="DF183" s="1205"/>
      <c r="DG183" s="1189"/>
      <c r="DH183" s="1119"/>
      <c r="DI183" s="1204"/>
      <c r="DJ183" s="1204"/>
      <c r="DK183" s="1204"/>
      <c r="DL183" s="1204"/>
      <c r="DM183" s="1205"/>
      <c r="DN183" s="1188" t="str">
        <f>IF('FRONT PAGE'!$A$1="www.fly-logics.com","YEAR",0)</f>
        <v>YEAR</v>
      </c>
      <c r="DO183" s="1188"/>
      <c r="DP183" s="1188"/>
      <c r="DQ183" s="1188"/>
      <c r="DR183" s="1119"/>
      <c r="DS183" s="1204"/>
      <c r="DT183" s="1204"/>
      <c r="DU183" s="1205"/>
      <c r="DV183" s="1199"/>
      <c r="DW183" s="629" t="str">
        <f>IF('FRONT PAGE'!$A$1="www.fly-logics.com","JAN",0)</f>
        <v>JAN</v>
      </c>
      <c r="DX183" s="631"/>
      <c r="DY183" s="631"/>
      <c r="DZ183" s="631"/>
      <c r="EA183" s="631"/>
      <c r="EB183" s="630" t="str">
        <f>IF(SUMIFS(LOGBOOK!$Y$5:$Y$1036129,LOGBOOK!$D$5:$D$1036129,DB183,LOGBOOK!$AN$5:$AN$1036129,DR183,LOGBOOK!$E$5:$E$1036129,DH183,LOGBOOK!$AM$5:$AM$1036129,"ENE")=0," ",SUMIFS(LOGBOOK!$Y$5:$Y$1036129,LOGBOOK!$D$5:$D$1036129,DB183,LOGBOOK!$AN$5:$AN$1036129,DR183,LOGBOOK!$E$5:$E$1036129,DH183,LOGBOOK!$AM$5:$AM$1036129,"ENE"))</f>
        <v xml:space="preserve"> </v>
      </c>
      <c r="EC183" s="625"/>
      <c r="ED183" s="625"/>
      <c r="EE183" s="625"/>
      <c r="EF183" s="630" t="str">
        <f>IF(SUMIFS(LOGBOOK!$Z$5:$Z$1036129,LOGBOOK!$D$5:$D$1036129,DB183,LOGBOOK!$AN$5:$AN$1036129,DR183,LOGBOOK!$E$5:$E$1036129,DH183,LOGBOOK!$AM$5:$AM$1036129,"ENE")=0," ",SUMIFS(LOGBOOK!$Z$5:$Z$1036129,LOGBOOK!$D$5:$D$1036129,DB183,LOGBOOK!$AN$5:$AN$1036129,DR183,LOGBOOK!$E$5:$E$1036129,DH183,LOGBOOK!$AM$5:$AM$1036129,"ENE"))</f>
        <v xml:space="preserve"> </v>
      </c>
      <c r="EG183" s="625"/>
      <c r="EH183" s="625"/>
      <c r="EI183" s="625"/>
      <c r="EJ183" s="630" t="str">
        <f>IF(SUMIFS(LOGBOOK!$AA$5:$AA$1036129,LOGBOOK!$D$5:$D$1036129,DB183,LOGBOOK!$AN$5:$AN$1036129,DR183,LOGBOOK!$E$5:$E$1036129,DH183,LOGBOOK!$AM$5:$AM$1036129,"ENE")=0," ",SUMIFS(LOGBOOK!$AA$5:$AA$1036129,LOGBOOK!$D$5:$D$1036129,DB183,LOGBOOK!$AN$5:$AN$1036129,DR183,LOGBOOK!$E$5:$E$1036129,DH183,LOGBOOK!$AM$5:$AM$1036129,"ENE"))</f>
        <v xml:space="preserve"> </v>
      </c>
      <c r="EK183" s="625"/>
      <c r="EL183" s="625"/>
      <c r="EM183" s="625"/>
      <c r="EN183" s="623" t="str">
        <f>IF(SUMIFS(LOGBOOK!$AE$5:$AE$1036129,LOGBOOK!$D$5:$D$1036129,DB183,LOGBOOK!$AN$5:$AN$1036129,DR183,LOGBOOK!$E$5:$E$1036129,DH183,LOGBOOK!$AM$5:$AM$1036129,"ENE")=0," ",SUMIFS(LOGBOOK!$AE$5:$AE$1036129,LOGBOOK!$D$5:$D$1036129,DB183,LOGBOOK!$AN$5:$AN$1036129,DR183,LOGBOOK!$E$5:$E$1036129,DH183,LOGBOOK!$AM$5:$AM$1036129,"ENE"))</f>
        <v xml:space="preserve"> </v>
      </c>
      <c r="EO183" s="623"/>
      <c r="EP183" s="623"/>
      <c r="EQ183" s="623" t="str">
        <f>IF(SUMIFS(LOGBOOK!$AF$5:$AF$1036129,LOGBOOK!$D$5:$D$1036129,DB183,LOGBOOK!$AN$5:$AN$1036129,DR183,LOGBOOK!$E$5:$E$1036129,DH183,LOGBOOK!$AM$5:$AM$1036129,"ENE")=0," ",SUMIFS(LOGBOOK!$AF$5:$AF$1036129,LOGBOOK!$D$5:$D$1036129,DB183,LOGBOOK!$AN$5:$AN$1036129,DR183,LOGBOOK!$E$5:$E$1036129,DH183,LOGBOOK!$AM$5:$AM$1036129,"ENE"))</f>
        <v xml:space="preserve"> </v>
      </c>
      <c r="ER183" s="633"/>
      <c r="ES183" s="633"/>
      <c r="ET183" s="643"/>
      <c r="EU183" s="1187" t="str">
        <f>LOGBOOK!$AH$3</f>
        <v>TYPE</v>
      </c>
      <c r="EV183" s="1188"/>
      <c r="EW183" s="1188"/>
      <c r="EX183" s="1188"/>
      <c r="EY183" s="1119"/>
      <c r="EZ183" s="1204"/>
      <c r="FA183" s="1204"/>
      <c r="FB183" s="1204"/>
      <c r="FC183" s="1205"/>
      <c r="FD183" s="1189"/>
      <c r="FE183" s="1119"/>
      <c r="FF183" s="1204"/>
      <c r="FG183" s="1204"/>
      <c r="FH183" s="1204"/>
      <c r="FI183" s="1204"/>
      <c r="FJ183" s="1205"/>
      <c r="FK183" s="1188" t="str">
        <f>IF('FRONT PAGE'!$A$1="www.fly-logics.com","YEAR",0)</f>
        <v>YEAR</v>
      </c>
      <c r="FL183" s="1188"/>
      <c r="FM183" s="1188"/>
      <c r="FN183" s="1188"/>
      <c r="FO183" s="1119"/>
      <c r="FP183" s="1204"/>
      <c r="FQ183" s="1204"/>
      <c r="FR183" s="1205"/>
      <c r="FS183" s="1199"/>
      <c r="FT183" s="629" t="str">
        <f>IF('FRONT PAGE'!$A$1="www.fly-logics.com","JAN",0)</f>
        <v>JAN</v>
      </c>
      <c r="FU183" s="631"/>
      <c r="FV183" s="631"/>
      <c r="FW183" s="631"/>
      <c r="FX183" s="631"/>
      <c r="FY183" s="630" t="str">
        <f>IF(SUMIFS(LOGBOOK!$Y$5:$Y$1036129,LOGBOOK!$D$5:$D$1036129,EY183,LOGBOOK!$AN$5:$AN$1036129,FO183,LOGBOOK!$E$5:$E$1036129,FE183,LOGBOOK!$AM$5:$AM$1036129,"ENE")=0," ",SUMIFS(LOGBOOK!$Y$5:$Y$1036129,LOGBOOK!$D$5:$D$1036129,EY183,LOGBOOK!$AN$5:$AN$1036129,FO183,LOGBOOK!$E$5:$E$1036129,FE183,LOGBOOK!$AM$5:$AM$1036129,"ENE"))</f>
        <v xml:space="preserve"> </v>
      </c>
      <c r="FZ183" s="625"/>
      <c r="GA183" s="625"/>
      <c r="GB183" s="625"/>
      <c r="GC183" s="630" t="str">
        <f>IF(SUMIFS(LOGBOOK!$Z$5:$Z$1036129,LOGBOOK!$D$5:$D$1036129,EY183,LOGBOOK!$AN$5:$AN$1036129,FO183,LOGBOOK!$E$5:$E$1036129,FE183,LOGBOOK!$AM$5:$AM$1036129,"ENE")=0," ",SUMIFS(LOGBOOK!$Z$5:$Z$1036129,LOGBOOK!$D$5:$D$1036129,EY183,LOGBOOK!$AN$5:$AN$1036129,FO183,LOGBOOK!$E$5:$E$1036129,FE183,LOGBOOK!$AM$5:$AM$1036129,"ENE"))</f>
        <v xml:space="preserve"> </v>
      </c>
      <c r="GD183" s="625"/>
      <c r="GE183" s="625"/>
      <c r="GF183" s="625"/>
      <c r="GG183" s="630" t="str">
        <f>IF(SUMIFS(LOGBOOK!$AA$5:$AA$1036129,LOGBOOK!$D$5:$D$1036129,EY183,LOGBOOK!$AN$5:$AN$1036129,FO183,LOGBOOK!$E$5:$E$1036129,FE183,LOGBOOK!$AM$5:$AM$1036129,"ENE")=0," ",SUMIFS(LOGBOOK!$AA$5:$AA$1036129,LOGBOOK!$D$5:$D$1036129,EY183,LOGBOOK!$AN$5:$AN$1036129,FO183,LOGBOOK!$E$5:$E$1036129,FE183,LOGBOOK!$AM$5:$AM$1036129,"ENE"))</f>
        <v xml:space="preserve"> </v>
      </c>
      <c r="GH183" s="625"/>
      <c r="GI183" s="625"/>
      <c r="GJ183" s="625"/>
      <c r="GK183" s="623" t="str">
        <f>IF(SUMIFS(LOGBOOK!$AE$5:$AE$1036129,LOGBOOK!$D$5:$D$1036129,EY183,LOGBOOK!$AN$5:$AN$1036129,FO183,LOGBOOK!$E$5:$E$1036129,FE183,LOGBOOK!$AM$5:$AM$1036129,"ENE")=0," ",SUMIFS(LOGBOOK!$AE$5:$AE$1036129,LOGBOOK!$D$5:$D$1036129,EY183,LOGBOOK!$AN$5:$AN$1036129,FO183,LOGBOOK!$E$5:$E$1036129,FE183,LOGBOOK!$AM$5:$AM$1036129,"ENE"))</f>
        <v xml:space="preserve"> </v>
      </c>
      <c r="GL183" s="623"/>
      <c r="GM183" s="623"/>
      <c r="GN183" s="623" t="str">
        <f>IF(SUMIFS(LOGBOOK!$AF$5:$AF$1036129,LOGBOOK!$D$5:$D$1036129,EY183,LOGBOOK!$AN$5:$AN$1036129,FO183,LOGBOOK!$E$5:$E$1036129,FE183,LOGBOOK!$AM$5:$AM$1036129,"ENE")=0," ",SUMIFS(LOGBOOK!$AF$5:$AF$1036129,LOGBOOK!$D$5:$D$1036129,EY183,LOGBOOK!$AN$5:$AN$1036129,FO183,LOGBOOK!$E$5:$E$1036129,FE183,LOGBOOK!$AM$5:$AM$1036129,"ENE"))</f>
        <v xml:space="preserve"> </v>
      </c>
      <c r="GO183" s="633"/>
      <c r="GP183" s="633"/>
      <c r="GQ183" s="643"/>
      <c r="GR183" s="6"/>
    </row>
    <row r="184" spans="1:200" ht="8.85" customHeight="1" thickBot="1" x14ac:dyDescent="0.3">
      <c r="A184" s="212"/>
      <c r="B184" s="1187"/>
      <c r="C184" s="1188"/>
      <c r="D184" s="1188"/>
      <c r="E184" s="1188"/>
      <c r="F184" s="1206"/>
      <c r="G184" s="1207"/>
      <c r="H184" s="1207"/>
      <c r="I184" s="1207"/>
      <c r="J184" s="1208"/>
      <c r="K184" s="1189"/>
      <c r="L184" s="1206"/>
      <c r="M184" s="1207"/>
      <c r="N184" s="1207"/>
      <c r="O184" s="1207"/>
      <c r="P184" s="1207"/>
      <c r="Q184" s="1208"/>
      <c r="R184" s="1188"/>
      <c r="S184" s="1188"/>
      <c r="T184" s="1188"/>
      <c r="U184" s="1188"/>
      <c r="V184" s="1206"/>
      <c r="W184" s="1207"/>
      <c r="X184" s="1207"/>
      <c r="Y184" s="1208"/>
      <c r="Z184" s="1199"/>
      <c r="AA184" s="631"/>
      <c r="AB184" s="631"/>
      <c r="AC184" s="631"/>
      <c r="AD184" s="631"/>
      <c r="AE184" s="631"/>
      <c r="AF184" s="625"/>
      <c r="AG184" s="632"/>
      <c r="AH184" s="632"/>
      <c r="AI184" s="625"/>
      <c r="AJ184" s="625"/>
      <c r="AK184" s="632"/>
      <c r="AL184" s="632"/>
      <c r="AM184" s="625"/>
      <c r="AN184" s="625"/>
      <c r="AO184" s="632"/>
      <c r="AP184" s="632"/>
      <c r="AQ184" s="625"/>
      <c r="AR184" s="623"/>
      <c r="AS184" s="623"/>
      <c r="AT184" s="623"/>
      <c r="AU184" s="633"/>
      <c r="AV184" s="634"/>
      <c r="AW184" s="633"/>
      <c r="AX184" s="643"/>
      <c r="AY184" s="1187"/>
      <c r="AZ184" s="1188"/>
      <c r="BA184" s="1188"/>
      <c r="BB184" s="1188"/>
      <c r="BC184" s="1206"/>
      <c r="BD184" s="1207"/>
      <c r="BE184" s="1207"/>
      <c r="BF184" s="1207"/>
      <c r="BG184" s="1208"/>
      <c r="BH184" s="1189"/>
      <c r="BI184" s="1206"/>
      <c r="BJ184" s="1207"/>
      <c r="BK184" s="1207"/>
      <c r="BL184" s="1207"/>
      <c r="BM184" s="1207"/>
      <c r="BN184" s="1208"/>
      <c r="BO184" s="1188"/>
      <c r="BP184" s="1188"/>
      <c r="BQ184" s="1188"/>
      <c r="BR184" s="1188"/>
      <c r="BS184" s="1206"/>
      <c r="BT184" s="1207"/>
      <c r="BU184" s="1207"/>
      <c r="BV184" s="1208"/>
      <c r="BW184" s="1199"/>
      <c r="BX184" s="631"/>
      <c r="BY184" s="631"/>
      <c r="BZ184" s="631"/>
      <c r="CA184" s="631"/>
      <c r="CB184" s="631"/>
      <c r="CC184" s="625"/>
      <c r="CD184" s="632"/>
      <c r="CE184" s="632"/>
      <c r="CF184" s="625"/>
      <c r="CG184" s="625"/>
      <c r="CH184" s="632"/>
      <c r="CI184" s="632"/>
      <c r="CJ184" s="625"/>
      <c r="CK184" s="625"/>
      <c r="CL184" s="632"/>
      <c r="CM184" s="632"/>
      <c r="CN184" s="625"/>
      <c r="CO184" s="623"/>
      <c r="CP184" s="623"/>
      <c r="CQ184" s="623"/>
      <c r="CR184" s="633"/>
      <c r="CS184" s="634"/>
      <c r="CT184" s="633"/>
      <c r="CU184" s="643"/>
      <c r="CV184" s="247"/>
      <c r="CW184" s="212"/>
      <c r="CX184" s="1187"/>
      <c r="CY184" s="1188"/>
      <c r="CZ184" s="1188"/>
      <c r="DA184" s="1188"/>
      <c r="DB184" s="1206"/>
      <c r="DC184" s="1207"/>
      <c r="DD184" s="1207"/>
      <c r="DE184" s="1207"/>
      <c r="DF184" s="1208"/>
      <c r="DG184" s="1189"/>
      <c r="DH184" s="1206"/>
      <c r="DI184" s="1207"/>
      <c r="DJ184" s="1207"/>
      <c r="DK184" s="1207"/>
      <c r="DL184" s="1207"/>
      <c r="DM184" s="1208"/>
      <c r="DN184" s="1188"/>
      <c r="DO184" s="1188"/>
      <c r="DP184" s="1188"/>
      <c r="DQ184" s="1188"/>
      <c r="DR184" s="1206"/>
      <c r="DS184" s="1207"/>
      <c r="DT184" s="1207"/>
      <c r="DU184" s="1208"/>
      <c r="DV184" s="1199"/>
      <c r="DW184" s="631"/>
      <c r="DX184" s="631"/>
      <c r="DY184" s="631"/>
      <c r="DZ184" s="631"/>
      <c r="EA184" s="631"/>
      <c r="EB184" s="625"/>
      <c r="EC184" s="632"/>
      <c r="ED184" s="632"/>
      <c r="EE184" s="625"/>
      <c r="EF184" s="625"/>
      <c r="EG184" s="632"/>
      <c r="EH184" s="632"/>
      <c r="EI184" s="625"/>
      <c r="EJ184" s="625"/>
      <c r="EK184" s="632"/>
      <c r="EL184" s="632"/>
      <c r="EM184" s="625"/>
      <c r="EN184" s="623"/>
      <c r="EO184" s="623"/>
      <c r="EP184" s="623"/>
      <c r="EQ184" s="633"/>
      <c r="ER184" s="634"/>
      <c r="ES184" s="633"/>
      <c r="ET184" s="643"/>
      <c r="EU184" s="1187"/>
      <c r="EV184" s="1188"/>
      <c r="EW184" s="1188"/>
      <c r="EX184" s="1188"/>
      <c r="EY184" s="1206"/>
      <c r="EZ184" s="1207"/>
      <c r="FA184" s="1207"/>
      <c r="FB184" s="1207"/>
      <c r="FC184" s="1208"/>
      <c r="FD184" s="1189"/>
      <c r="FE184" s="1206"/>
      <c r="FF184" s="1207"/>
      <c r="FG184" s="1207"/>
      <c r="FH184" s="1207"/>
      <c r="FI184" s="1207"/>
      <c r="FJ184" s="1208"/>
      <c r="FK184" s="1188"/>
      <c r="FL184" s="1188"/>
      <c r="FM184" s="1188"/>
      <c r="FN184" s="1188"/>
      <c r="FO184" s="1206"/>
      <c r="FP184" s="1207"/>
      <c r="FQ184" s="1207"/>
      <c r="FR184" s="1208"/>
      <c r="FS184" s="1199"/>
      <c r="FT184" s="631"/>
      <c r="FU184" s="631"/>
      <c r="FV184" s="631"/>
      <c r="FW184" s="631"/>
      <c r="FX184" s="631"/>
      <c r="FY184" s="625"/>
      <c r="FZ184" s="632"/>
      <c r="GA184" s="632"/>
      <c r="GB184" s="625"/>
      <c r="GC184" s="625"/>
      <c r="GD184" s="632"/>
      <c r="GE184" s="632"/>
      <c r="GF184" s="625"/>
      <c r="GG184" s="625"/>
      <c r="GH184" s="632"/>
      <c r="GI184" s="632"/>
      <c r="GJ184" s="625"/>
      <c r="GK184" s="623"/>
      <c r="GL184" s="623"/>
      <c r="GM184" s="623"/>
      <c r="GN184" s="633"/>
      <c r="GO184" s="634"/>
      <c r="GP184" s="633"/>
      <c r="GQ184" s="643"/>
      <c r="GR184" s="6"/>
    </row>
    <row r="185" spans="1:200" ht="6.75" customHeight="1" x14ac:dyDescent="0.25">
      <c r="A185" s="212"/>
      <c r="B185" s="1181"/>
      <c r="C185" s="1182"/>
      <c r="D185" s="1182"/>
      <c r="E185" s="1182"/>
      <c r="F185" s="1182"/>
      <c r="G185" s="1182"/>
      <c r="H185" s="1182"/>
      <c r="I185" s="1182"/>
      <c r="J185" s="1182"/>
      <c r="K185" s="1182"/>
      <c r="L185" s="1182"/>
      <c r="M185" s="1182"/>
      <c r="N185" s="1182"/>
      <c r="O185" s="1182"/>
      <c r="P185" s="1182"/>
      <c r="Q185" s="1182"/>
      <c r="R185" s="1182"/>
      <c r="S185" s="1182"/>
      <c r="T185" s="1182"/>
      <c r="U185" s="1182"/>
      <c r="V185" s="1182"/>
      <c r="W185" s="1182"/>
      <c r="X185" s="1182"/>
      <c r="Y185" s="1182"/>
      <c r="Z185" s="1182"/>
      <c r="AA185" s="631"/>
      <c r="AB185" s="631"/>
      <c r="AC185" s="631"/>
      <c r="AD185" s="631"/>
      <c r="AE185" s="631"/>
      <c r="AF185" s="625"/>
      <c r="AG185" s="625"/>
      <c r="AH185" s="625"/>
      <c r="AI185" s="625"/>
      <c r="AJ185" s="625"/>
      <c r="AK185" s="625"/>
      <c r="AL185" s="625"/>
      <c r="AM185" s="625"/>
      <c r="AN185" s="625"/>
      <c r="AO185" s="625"/>
      <c r="AP185" s="625"/>
      <c r="AQ185" s="625"/>
      <c r="AR185" s="623"/>
      <c r="AS185" s="623"/>
      <c r="AT185" s="623"/>
      <c r="AU185" s="633"/>
      <c r="AV185" s="633"/>
      <c r="AW185" s="633"/>
      <c r="AX185" s="643"/>
      <c r="AY185" s="1181"/>
      <c r="AZ185" s="1182"/>
      <c r="BA185" s="1182"/>
      <c r="BB185" s="1182"/>
      <c r="BC185" s="1182"/>
      <c r="BD185" s="1182"/>
      <c r="BE185" s="1182"/>
      <c r="BF185" s="1182"/>
      <c r="BG185" s="1182"/>
      <c r="BH185" s="1182"/>
      <c r="BI185" s="1182"/>
      <c r="BJ185" s="1182"/>
      <c r="BK185" s="1182"/>
      <c r="BL185" s="1182"/>
      <c r="BM185" s="1182"/>
      <c r="BN185" s="1182"/>
      <c r="BO185" s="1182"/>
      <c r="BP185" s="1182"/>
      <c r="BQ185" s="1182"/>
      <c r="BR185" s="1182"/>
      <c r="BS185" s="1182"/>
      <c r="BT185" s="1182"/>
      <c r="BU185" s="1182"/>
      <c r="BV185" s="1182"/>
      <c r="BW185" s="1182"/>
      <c r="BX185" s="631"/>
      <c r="BY185" s="631"/>
      <c r="BZ185" s="631"/>
      <c r="CA185" s="631"/>
      <c r="CB185" s="631"/>
      <c r="CC185" s="625"/>
      <c r="CD185" s="625"/>
      <c r="CE185" s="625"/>
      <c r="CF185" s="625"/>
      <c r="CG185" s="625"/>
      <c r="CH185" s="625"/>
      <c r="CI185" s="625"/>
      <c r="CJ185" s="625"/>
      <c r="CK185" s="625"/>
      <c r="CL185" s="625"/>
      <c r="CM185" s="625"/>
      <c r="CN185" s="625"/>
      <c r="CO185" s="623"/>
      <c r="CP185" s="623"/>
      <c r="CQ185" s="623"/>
      <c r="CR185" s="633"/>
      <c r="CS185" s="633"/>
      <c r="CT185" s="633"/>
      <c r="CU185" s="643"/>
      <c r="CV185" s="247"/>
      <c r="CW185" s="212"/>
      <c r="CX185" s="1181"/>
      <c r="CY185" s="1182"/>
      <c r="CZ185" s="1182"/>
      <c r="DA185" s="1182"/>
      <c r="DB185" s="1182"/>
      <c r="DC185" s="1182"/>
      <c r="DD185" s="1182"/>
      <c r="DE185" s="1182"/>
      <c r="DF185" s="1182"/>
      <c r="DG185" s="1182"/>
      <c r="DH185" s="1182"/>
      <c r="DI185" s="1182"/>
      <c r="DJ185" s="1182"/>
      <c r="DK185" s="1182"/>
      <c r="DL185" s="1182"/>
      <c r="DM185" s="1182"/>
      <c r="DN185" s="1182"/>
      <c r="DO185" s="1182"/>
      <c r="DP185" s="1182"/>
      <c r="DQ185" s="1182"/>
      <c r="DR185" s="1182"/>
      <c r="DS185" s="1182"/>
      <c r="DT185" s="1182"/>
      <c r="DU185" s="1182"/>
      <c r="DV185" s="1182"/>
      <c r="DW185" s="631"/>
      <c r="DX185" s="631"/>
      <c r="DY185" s="631"/>
      <c r="DZ185" s="631"/>
      <c r="EA185" s="631"/>
      <c r="EB185" s="625"/>
      <c r="EC185" s="625"/>
      <c r="ED185" s="625"/>
      <c r="EE185" s="625"/>
      <c r="EF185" s="625"/>
      <c r="EG185" s="625"/>
      <c r="EH185" s="625"/>
      <c r="EI185" s="625"/>
      <c r="EJ185" s="625"/>
      <c r="EK185" s="625"/>
      <c r="EL185" s="625"/>
      <c r="EM185" s="625"/>
      <c r="EN185" s="623"/>
      <c r="EO185" s="623"/>
      <c r="EP185" s="623"/>
      <c r="EQ185" s="633"/>
      <c r="ER185" s="633"/>
      <c r="ES185" s="633"/>
      <c r="ET185" s="643"/>
      <c r="EU185" s="1181"/>
      <c r="EV185" s="1182"/>
      <c r="EW185" s="1182"/>
      <c r="EX185" s="1182"/>
      <c r="EY185" s="1182"/>
      <c r="EZ185" s="1182"/>
      <c r="FA185" s="1182"/>
      <c r="FB185" s="1182"/>
      <c r="FC185" s="1182"/>
      <c r="FD185" s="1182"/>
      <c r="FE185" s="1182"/>
      <c r="FF185" s="1182"/>
      <c r="FG185" s="1182"/>
      <c r="FH185" s="1182"/>
      <c r="FI185" s="1182"/>
      <c r="FJ185" s="1182"/>
      <c r="FK185" s="1182"/>
      <c r="FL185" s="1182"/>
      <c r="FM185" s="1182"/>
      <c r="FN185" s="1182"/>
      <c r="FO185" s="1182"/>
      <c r="FP185" s="1182"/>
      <c r="FQ185" s="1182"/>
      <c r="FR185" s="1182"/>
      <c r="FS185" s="1182"/>
      <c r="FT185" s="631"/>
      <c r="FU185" s="631"/>
      <c r="FV185" s="631"/>
      <c r="FW185" s="631"/>
      <c r="FX185" s="631"/>
      <c r="FY185" s="625"/>
      <c r="FZ185" s="625"/>
      <c r="GA185" s="625"/>
      <c r="GB185" s="625"/>
      <c r="GC185" s="625"/>
      <c r="GD185" s="625"/>
      <c r="GE185" s="625"/>
      <c r="GF185" s="625"/>
      <c r="GG185" s="625"/>
      <c r="GH185" s="625"/>
      <c r="GI185" s="625"/>
      <c r="GJ185" s="625"/>
      <c r="GK185" s="623"/>
      <c r="GL185" s="623"/>
      <c r="GM185" s="623"/>
      <c r="GN185" s="633"/>
      <c r="GO185" s="633"/>
      <c r="GP185" s="633"/>
      <c r="GQ185" s="643"/>
      <c r="GR185" s="6"/>
    </row>
    <row r="186" spans="1:200" ht="6" customHeight="1" x14ac:dyDescent="0.25">
      <c r="A186" s="212"/>
      <c r="B186" s="656"/>
      <c r="C186" s="658"/>
      <c r="D186" s="658"/>
      <c r="E186" s="658"/>
      <c r="F186" s="658"/>
      <c r="G186" s="658"/>
      <c r="H186" s="658"/>
      <c r="I186" s="658"/>
      <c r="J186" s="658"/>
      <c r="K186" s="658"/>
      <c r="L186" s="658"/>
      <c r="M186" s="658"/>
      <c r="N186" s="658"/>
      <c r="O186" s="658"/>
      <c r="P186" s="658"/>
      <c r="Q186" s="658"/>
      <c r="R186" s="658"/>
      <c r="S186" s="658"/>
      <c r="T186" s="658"/>
      <c r="U186" s="658"/>
      <c r="V186" s="658"/>
      <c r="W186" s="658"/>
      <c r="X186" s="658"/>
      <c r="Y186" s="658"/>
      <c r="Z186" s="658"/>
      <c r="AA186" s="629" t="str">
        <f>IF('FRONT PAGE'!$A$1="www.fly-logics.com","FEB",0)</f>
        <v>FEB</v>
      </c>
      <c r="AB186" s="631"/>
      <c r="AC186" s="631"/>
      <c r="AD186" s="631"/>
      <c r="AE186" s="631"/>
      <c r="AF186" s="630" t="str">
        <f>IF(SUMIFS(LOGBOOK!$Y$5:$Y$1036129,LOGBOOK!$D$5:$D$1036129,F183,LOGBOOK!$AN$5:$AN$1036129,V183,LOGBOOK!$E$5:$E$1036129,L183,LOGBOOK!$AM$5:$AM$1036129,"FEB")=0," ",SUMIFS(LOGBOOK!$Y$5:$Y$1036129,LOGBOOK!$D$5:$D$1036129,F183,LOGBOOK!$AN$5:$AN$1036129,V183,LOGBOOK!$E$5:$E$1036129,L183,LOGBOOK!$AM$5:$AM$1036129,"FEB"))</f>
        <v xml:space="preserve"> </v>
      </c>
      <c r="AG186" s="625"/>
      <c r="AH186" s="625"/>
      <c r="AI186" s="625"/>
      <c r="AJ186" s="630" t="str">
        <f>IF(SUMIFS(LOGBOOK!$Z$5:$Z$1036129,LOGBOOK!$D$5:$D$1036129,F183,LOGBOOK!$AN$5:$AN$1036129,V183,LOGBOOK!$E$5:$E$1036129,L183,LOGBOOK!$AM$5:$AM$1036129,"FEB")=0," ",SUMIFS(LOGBOOK!$Z$5:$Z$1036129,LOGBOOK!$D$5:$D$1036129,F183,LOGBOOK!$AN$5:$AN$1036129,V183,LOGBOOK!$E$5:$E$1036129,L183,LOGBOOK!$AM$5:$AM$1036129,"FEB"))</f>
        <v xml:space="preserve"> </v>
      </c>
      <c r="AK186" s="625"/>
      <c r="AL186" s="625"/>
      <c r="AM186" s="625"/>
      <c r="AN186" s="630" t="str">
        <f>IF(SUMIFS(LOGBOOK!$AA$5:$AA$1036129,LOGBOOK!$D$5:$D$1036129,F183,LOGBOOK!$AN$5:$AN$1036129,V183,LOGBOOK!$E$5:$E$1036129,L183,LOGBOOK!$AM$5:$AM$1036129,"FEB")=0," ",SUMIFS(LOGBOOK!$AA$5:$AA$1036129,LOGBOOK!$D$5:$D$1036129,F183,LOGBOOK!$AN$5:$AN$1036129,V183,LOGBOOK!$E$5:$E$1036129,L183,LOGBOOK!$AM$5:$AM$1036129,"FEB"))</f>
        <v xml:space="preserve"> </v>
      </c>
      <c r="AO186" s="625"/>
      <c r="AP186" s="625"/>
      <c r="AQ186" s="625"/>
      <c r="AR186" s="623" t="str">
        <f>IF(SUMIFS(LOGBOOK!$AE$5:$AE$1036129,LOGBOOK!$D$5:$D$1036129,F183,LOGBOOK!$AN$5:$AN$1036129,V183,LOGBOOK!$E$5:$E$1036129,L183,LOGBOOK!$AM$5:$AM$1036129,"FEB")=0," ",SUMIFS(LOGBOOK!$AE$5:$AE$1036129,LOGBOOK!$D$5:$D$1036129,F183,LOGBOOK!$AN$5:$AN$1036129,V183,LOGBOOK!$E$5:$E$1036129,L183,LOGBOOK!$AM$5:$AM$1036129,"FEB"))</f>
        <v xml:space="preserve"> </v>
      </c>
      <c r="AS186" s="623"/>
      <c r="AT186" s="623"/>
      <c r="AU186" s="623" t="str">
        <f>IF(SUMIFS(LOGBOOK!$AF$5:$AF$1036129,LOGBOOK!$D$5:$D$1036129,F183,LOGBOOK!$AN$5:$AN$1036129,V183,LOGBOOK!$E$5:$E$1036129,L183,LOGBOOK!$AM$5:$AM$1036129,"FEB")=0," ",SUMIFS(LOGBOOK!$AF$5:$AF$1036129,LOGBOOK!$D$5:$D$1036129,F183,LOGBOOK!$AN$5:$AN$1036129,V183,LOGBOOK!$E$5:$E$1036129,L183,LOGBOOK!$AM$5:$AM$1036129,"FEB"))</f>
        <v xml:space="preserve"> </v>
      </c>
      <c r="AV186" s="633"/>
      <c r="AW186" s="633"/>
      <c r="AX186" s="643"/>
      <c r="AY186" s="656"/>
      <c r="AZ186" s="658"/>
      <c r="BA186" s="658"/>
      <c r="BB186" s="658"/>
      <c r="BC186" s="658"/>
      <c r="BD186" s="658"/>
      <c r="BE186" s="658"/>
      <c r="BF186" s="658"/>
      <c r="BG186" s="658"/>
      <c r="BH186" s="658"/>
      <c r="BI186" s="658"/>
      <c r="BJ186" s="658"/>
      <c r="BK186" s="658"/>
      <c r="BL186" s="658"/>
      <c r="BM186" s="658"/>
      <c r="BN186" s="658"/>
      <c r="BO186" s="658"/>
      <c r="BP186" s="658"/>
      <c r="BQ186" s="658"/>
      <c r="BR186" s="658"/>
      <c r="BS186" s="658"/>
      <c r="BT186" s="658"/>
      <c r="BU186" s="658"/>
      <c r="BV186" s="658"/>
      <c r="BW186" s="658"/>
      <c r="BX186" s="629" t="str">
        <f>IF('FRONT PAGE'!$A$1="www.fly-logics.com","FEB",0)</f>
        <v>FEB</v>
      </c>
      <c r="BY186" s="631"/>
      <c r="BZ186" s="631"/>
      <c r="CA186" s="631"/>
      <c r="CB186" s="631"/>
      <c r="CC186" s="630" t="str">
        <f>IF(SUMIFS(LOGBOOK!$Y$5:$Y$1036129,LOGBOOK!$D$5:$D$1036129,BC183,LOGBOOK!$AN$5:$AN$1036129,BS183,LOGBOOK!$E$5:$E$1036129,BI183,LOGBOOK!$AM$5:$AM$1036129,"FEB")=0," ",SUMIFS(LOGBOOK!$Y$5:$Y$1036129,LOGBOOK!$D$5:$D$1036129,BC183,LOGBOOK!$AN$5:$AN$1036129,BS183,LOGBOOK!$E$5:$E$1036129,BI183,LOGBOOK!$AM$5:$AM$1036129,"FEB"))</f>
        <v xml:space="preserve"> </v>
      </c>
      <c r="CD186" s="625"/>
      <c r="CE186" s="625"/>
      <c r="CF186" s="625"/>
      <c r="CG186" s="630" t="str">
        <f>IF(SUMIFS(LOGBOOK!$Z$5:$Z$1036129,LOGBOOK!$D$5:$D$1036129,BC183,LOGBOOK!$AN$5:$AN$1036129,BS183,LOGBOOK!$E$5:$E$1036129,BI183,LOGBOOK!$AM$5:$AM$1036129,"FEB")=0," ",SUMIFS(LOGBOOK!$Z$5:$Z$1036129,LOGBOOK!$D$5:$D$1036129,BC183,LOGBOOK!$AN$5:$AN$1036129,BS183,LOGBOOK!$E$5:$E$1036129,BI183,LOGBOOK!$AM$5:$AM$1036129,"FEB"))</f>
        <v xml:space="preserve"> </v>
      </c>
      <c r="CH186" s="625"/>
      <c r="CI186" s="625"/>
      <c r="CJ186" s="625"/>
      <c r="CK186" s="630" t="str">
        <f>IF(SUMIFS(LOGBOOK!$AA$5:$AA$1036129,LOGBOOK!$D$5:$D$1036129,BC183,LOGBOOK!$AN$5:$AN$1036129,BS183,LOGBOOK!$E$5:$E$1036129,BI183,LOGBOOK!$AM$5:$AM$1036129,"FEB")=0," ",SUMIFS(LOGBOOK!$AA$5:$AA$1036129,LOGBOOK!$D$5:$D$1036129,BC183,LOGBOOK!$AN$5:$AN$1036129,BS183,LOGBOOK!$E$5:$E$1036129,BI183,LOGBOOK!$AM$5:$AM$1036129,"FEB"))</f>
        <v xml:space="preserve"> </v>
      </c>
      <c r="CL186" s="625"/>
      <c r="CM186" s="625"/>
      <c r="CN186" s="625"/>
      <c r="CO186" s="623" t="str">
        <f>IF(SUMIFS(LOGBOOK!$AE$5:$AE$1036129,LOGBOOK!$D$5:$D$1036129,BC183,LOGBOOK!$AN$5:$AN$1036129,BS183,LOGBOOK!$E$5:$E$1036129,BI183,LOGBOOK!$AM$5:$AM$1036129,"FEB")=0," ",SUMIFS(LOGBOOK!$AE$5:$AE$1036129,LOGBOOK!$D$5:$D$1036129,BC183,LOGBOOK!$AN$5:$AN$1036129,BS183,LOGBOOK!$E$5:$E$1036129,BI183,LOGBOOK!$AM$5:$AM$1036129,"FEB"))</f>
        <v xml:space="preserve"> </v>
      </c>
      <c r="CP186" s="623"/>
      <c r="CQ186" s="623"/>
      <c r="CR186" s="623" t="str">
        <f>IF(SUMIFS(LOGBOOK!$AF$5:$AF$1036129,LOGBOOK!$D$5:$D$1036129,BC183,LOGBOOK!$AN$5:$AN$1036129,BS183,LOGBOOK!$E$5:$E$1036129,BI183,LOGBOOK!$AM$5:$AM$1036129,"FEB")=0," ",SUMIFS(LOGBOOK!$AF$5:$AF$1036129,LOGBOOK!$D$5:$D$1036129,BC183,LOGBOOK!$AN$5:$AN$1036129,BS183,LOGBOOK!$E$5:$E$1036129,BI183,LOGBOOK!$AM$5:$AM$1036129,"FEB"))</f>
        <v xml:space="preserve"> </v>
      </c>
      <c r="CS186" s="633"/>
      <c r="CT186" s="633"/>
      <c r="CU186" s="643"/>
      <c r="CV186" s="247"/>
      <c r="CW186" s="212"/>
      <c r="CX186" s="656"/>
      <c r="CY186" s="658"/>
      <c r="CZ186" s="658"/>
      <c r="DA186" s="658"/>
      <c r="DB186" s="658"/>
      <c r="DC186" s="658"/>
      <c r="DD186" s="658"/>
      <c r="DE186" s="658"/>
      <c r="DF186" s="658"/>
      <c r="DG186" s="658"/>
      <c r="DH186" s="658"/>
      <c r="DI186" s="658"/>
      <c r="DJ186" s="658"/>
      <c r="DK186" s="658"/>
      <c r="DL186" s="658"/>
      <c r="DM186" s="658"/>
      <c r="DN186" s="658"/>
      <c r="DO186" s="658"/>
      <c r="DP186" s="658"/>
      <c r="DQ186" s="658"/>
      <c r="DR186" s="658"/>
      <c r="DS186" s="658"/>
      <c r="DT186" s="658"/>
      <c r="DU186" s="658"/>
      <c r="DV186" s="658"/>
      <c r="DW186" s="629" t="str">
        <f>IF('FRONT PAGE'!$A$1="www.fly-logics.com","FEB",0)</f>
        <v>FEB</v>
      </c>
      <c r="DX186" s="631"/>
      <c r="DY186" s="631"/>
      <c r="DZ186" s="631"/>
      <c r="EA186" s="631"/>
      <c r="EB186" s="630" t="str">
        <f>IF(SUMIFS(LOGBOOK!$Y$5:$Y$1036129,LOGBOOK!$D$5:$D$1036129,DB183,LOGBOOK!$AN$5:$AN$1036129,DR183,LOGBOOK!$E$5:$E$1036129,DH183,LOGBOOK!$AM$5:$AM$1036129,"FEB")=0," ",SUMIFS(LOGBOOK!$Y$5:$Y$1036129,LOGBOOK!$D$5:$D$1036129,DB183,LOGBOOK!$AN$5:$AN$1036129,DR183,LOGBOOK!$E$5:$E$1036129,DH183,LOGBOOK!$AM$5:$AM$1036129,"FEB"))</f>
        <v xml:space="preserve"> </v>
      </c>
      <c r="EC186" s="625"/>
      <c r="ED186" s="625"/>
      <c r="EE186" s="625"/>
      <c r="EF186" s="630" t="str">
        <f>IF(SUMIFS(LOGBOOK!$Z$5:$Z$1036129,LOGBOOK!$D$5:$D$1036129,DB183,LOGBOOK!$AN$5:$AN$1036129,DR183,LOGBOOK!$E$5:$E$1036129,DH183,LOGBOOK!$AM$5:$AM$1036129,"FEB")=0," ",SUMIFS(LOGBOOK!$Z$5:$Z$1036129,LOGBOOK!$D$5:$D$1036129,DB183,LOGBOOK!$AN$5:$AN$1036129,DR183,LOGBOOK!$E$5:$E$1036129,DH183,LOGBOOK!$AM$5:$AM$1036129,"FEB"))</f>
        <v xml:space="preserve"> </v>
      </c>
      <c r="EG186" s="625"/>
      <c r="EH186" s="625"/>
      <c r="EI186" s="625"/>
      <c r="EJ186" s="630" t="str">
        <f>IF(SUMIFS(LOGBOOK!$AA$5:$AA$1036129,LOGBOOK!$D$5:$D$1036129,DB183,LOGBOOK!$AN$5:$AN$1036129,DR183,LOGBOOK!$E$5:$E$1036129,DH183,LOGBOOK!$AM$5:$AM$1036129,"FEB")=0," ",SUMIFS(LOGBOOK!$AA$5:$AA$1036129,LOGBOOK!$D$5:$D$1036129,DB183,LOGBOOK!$AN$5:$AN$1036129,DR183,LOGBOOK!$E$5:$E$1036129,DH183,LOGBOOK!$AM$5:$AM$1036129,"FEB"))</f>
        <v xml:space="preserve"> </v>
      </c>
      <c r="EK186" s="625"/>
      <c r="EL186" s="625"/>
      <c r="EM186" s="625"/>
      <c r="EN186" s="623" t="str">
        <f>IF(SUMIFS(LOGBOOK!$AE$5:$AE$1036129,LOGBOOK!$D$5:$D$1036129,DB183,LOGBOOK!$AN$5:$AN$1036129,DR183,LOGBOOK!$E$5:$E$1036129,DH183,LOGBOOK!$AM$5:$AM$1036129,"FEB")=0," ",SUMIFS(LOGBOOK!$AE$5:$AE$1036129,LOGBOOK!$D$5:$D$1036129,DB183,LOGBOOK!$AN$5:$AN$1036129,DR183,LOGBOOK!$E$5:$E$1036129,DH183,LOGBOOK!$AM$5:$AM$1036129,"FEB"))</f>
        <v xml:space="preserve"> </v>
      </c>
      <c r="EO186" s="623"/>
      <c r="EP186" s="623"/>
      <c r="EQ186" s="623" t="str">
        <f>IF(SUMIFS(LOGBOOK!$AF$5:$AF$1036129,LOGBOOK!$D$5:$D$1036129,DB183,LOGBOOK!$AN$5:$AN$1036129,DR183,LOGBOOK!$E$5:$E$1036129,DH183,LOGBOOK!$AM$5:$AM$1036129,"FEB")=0," ",SUMIFS(LOGBOOK!$AF$5:$AF$1036129,LOGBOOK!$D$5:$D$1036129,DB183,LOGBOOK!$AN$5:$AN$1036129,DR183,LOGBOOK!$E$5:$E$1036129,DH183,LOGBOOK!$AM$5:$AM$1036129,"FEB"))</f>
        <v xml:space="preserve"> </v>
      </c>
      <c r="ER186" s="633"/>
      <c r="ES186" s="633"/>
      <c r="ET186" s="643"/>
      <c r="EU186" s="656"/>
      <c r="EV186" s="658"/>
      <c r="EW186" s="658"/>
      <c r="EX186" s="658"/>
      <c r="EY186" s="658"/>
      <c r="EZ186" s="658"/>
      <c r="FA186" s="658"/>
      <c r="FB186" s="658"/>
      <c r="FC186" s="658"/>
      <c r="FD186" s="658"/>
      <c r="FE186" s="658"/>
      <c r="FF186" s="658"/>
      <c r="FG186" s="658"/>
      <c r="FH186" s="658"/>
      <c r="FI186" s="658"/>
      <c r="FJ186" s="658"/>
      <c r="FK186" s="658"/>
      <c r="FL186" s="658"/>
      <c r="FM186" s="658"/>
      <c r="FN186" s="658"/>
      <c r="FO186" s="658"/>
      <c r="FP186" s="658"/>
      <c r="FQ186" s="658"/>
      <c r="FR186" s="658"/>
      <c r="FS186" s="658"/>
      <c r="FT186" s="629" t="str">
        <f>IF('FRONT PAGE'!$A$1="www.fly-logics.com","FEB",0)</f>
        <v>FEB</v>
      </c>
      <c r="FU186" s="631"/>
      <c r="FV186" s="631"/>
      <c r="FW186" s="631"/>
      <c r="FX186" s="631"/>
      <c r="FY186" s="630" t="str">
        <f>IF(SUMIFS(LOGBOOK!$Y$5:$Y$1036129,LOGBOOK!$D$5:$D$1036129,EY183,LOGBOOK!$AN$5:$AN$1036129,FO183,LOGBOOK!$E$5:$E$1036129,FE183,LOGBOOK!$AM$5:$AM$1036129,"FEB")=0," ",SUMIFS(LOGBOOK!$Y$5:$Y$1036129,LOGBOOK!$D$5:$D$1036129,EY183,LOGBOOK!$AN$5:$AN$1036129,FO183,LOGBOOK!$E$5:$E$1036129,FE183,LOGBOOK!$AM$5:$AM$1036129,"FEB"))</f>
        <v xml:space="preserve"> </v>
      </c>
      <c r="FZ186" s="625"/>
      <c r="GA186" s="625"/>
      <c r="GB186" s="625"/>
      <c r="GC186" s="630" t="str">
        <f>IF(SUMIFS(LOGBOOK!$Z$5:$Z$1036129,LOGBOOK!$D$5:$D$1036129,EY183,LOGBOOK!$AN$5:$AN$1036129,FO183,LOGBOOK!$E$5:$E$1036129,FE183,LOGBOOK!$AM$5:$AM$1036129,"FEB")=0," ",SUMIFS(LOGBOOK!$Z$5:$Z$1036129,LOGBOOK!$D$5:$D$1036129,EY183,LOGBOOK!$AN$5:$AN$1036129,FO183,LOGBOOK!$E$5:$E$1036129,FE183,LOGBOOK!$AM$5:$AM$1036129,"FEB"))</f>
        <v xml:space="preserve"> </v>
      </c>
      <c r="GD186" s="625"/>
      <c r="GE186" s="625"/>
      <c r="GF186" s="625"/>
      <c r="GG186" s="630" t="str">
        <f>IF(SUMIFS(LOGBOOK!$AA$5:$AA$1036129,LOGBOOK!$D$5:$D$1036129,EY183,LOGBOOK!$AN$5:$AN$1036129,FO183,LOGBOOK!$E$5:$E$1036129,FE183,LOGBOOK!$AM$5:$AM$1036129,"FEB")=0," ",SUMIFS(LOGBOOK!$AA$5:$AA$1036129,LOGBOOK!$D$5:$D$1036129,EY183,LOGBOOK!$AN$5:$AN$1036129,FO183,LOGBOOK!$E$5:$E$1036129,FE183,LOGBOOK!$AM$5:$AM$1036129,"FEB"))</f>
        <v xml:space="preserve"> </v>
      </c>
      <c r="GH186" s="625"/>
      <c r="GI186" s="625"/>
      <c r="GJ186" s="625"/>
      <c r="GK186" s="623" t="str">
        <f>IF(SUMIFS(LOGBOOK!$AE$5:$AE$1036129,LOGBOOK!$D$5:$D$1036129,EY183,LOGBOOK!$AN$5:$AN$1036129,FO183,LOGBOOK!$E$5:$E$1036129,FE183,LOGBOOK!$AM$5:$AM$1036129,"FEB")=0," ",SUMIFS(LOGBOOK!$AE$5:$AE$1036129,LOGBOOK!$D$5:$D$1036129,EY183,LOGBOOK!$AN$5:$AN$1036129,FO183,LOGBOOK!$E$5:$E$1036129,FE183,LOGBOOK!$AM$5:$AM$1036129,"FEB"))</f>
        <v xml:space="preserve"> </v>
      </c>
      <c r="GL186" s="623"/>
      <c r="GM186" s="623"/>
      <c r="GN186" s="623" t="str">
        <f>IF(SUMIFS(LOGBOOK!$AF$5:$AF$1036129,LOGBOOK!$D$5:$D$1036129,EY183,LOGBOOK!$AN$5:$AN$1036129,FO183,LOGBOOK!$E$5:$E$1036129,FE183,LOGBOOK!$AM$5:$AM$1036129,"FEB")=0," ",SUMIFS(LOGBOOK!$AF$5:$AF$1036129,LOGBOOK!$D$5:$D$1036129,EY183,LOGBOOK!$AN$5:$AN$1036129,FO183,LOGBOOK!$E$5:$E$1036129,FE183,LOGBOOK!$AM$5:$AM$1036129,"FEB"))</f>
        <v xml:space="preserve"> </v>
      </c>
      <c r="GO186" s="633"/>
      <c r="GP186" s="633"/>
      <c r="GQ186" s="643"/>
      <c r="GR186" s="6"/>
    </row>
    <row r="187" spans="1:200" ht="10.5" customHeight="1" x14ac:dyDescent="0.25">
      <c r="A187" s="212"/>
      <c r="B187" s="637"/>
      <c r="C187" s="1216" t="str">
        <f>IF('FRONT PAGE'!$A$1="www.fly-logics.com","TIME OF FLIGHT",0)</f>
        <v>TIME OF FLIGHT</v>
      </c>
      <c r="D187" s="1216"/>
      <c r="E187" s="1216"/>
      <c r="F187" s="1216"/>
      <c r="G187" s="1216"/>
      <c r="H187" s="1216"/>
      <c r="I187" s="1216"/>
      <c r="J187" s="1216"/>
      <c r="K187" s="1216"/>
      <c r="L187" s="1216"/>
      <c r="M187" s="1216"/>
      <c r="N187" s="624"/>
      <c r="O187" s="1216" t="str">
        <f>IF('FRONT PAGE'!$A$1="www.fly-logics.com","AVERANGE TIME",0)</f>
        <v>AVERANGE TIME</v>
      </c>
      <c r="P187" s="1216"/>
      <c r="Q187" s="1216"/>
      <c r="R187" s="1216"/>
      <c r="S187" s="1216"/>
      <c r="T187" s="1216"/>
      <c r="U187" s="1216"/>
      <c r="V187" s="1216"/>
      <c r="W187" s="1216"/>
      <c r="X187" s="1216"/>
      <c r="Y187" s="1216"/>
      <c r="Z187" s="15"/>
      <c r="AA187" s="631"/>
      <c r="AB187" s="631"/>
      <c r="AC187" s="631"/>
      <c r="AD187" s="631"/>
      <c r="AE187" s="631"/>
      <c r="AF187" s="625"/>
      <c r="AG187" s="632"/>
      <c r="AH187" s="632"/>
      <c r="AI187" s="625"/>
      <c r="AJ187" s="625"/>
      <c r="AK187" s="632"/>
      <c r="AL187" s="632"/>
      <c r="AM187" s="625"/>
      <c r="AN187" s="625"/>
      <c r="AO187" s="632"/>
      <c r="AP187" s="632"/>
      <c r="AQ187" s="625"/>
      <c r="AR187" s="623"/>
      <c r="AS187" s="623"/>
      <c r="AT187" s="623"/>
      <c r="AU187" s="633"/>
      <c r="AV187" s="634"/>
      <c r="AW187" s="633"/>
      <c r="AX187" s="643"/>
      <c r="AY187" s="637"/>
      <c r="AZ187" s="1216" t="str">
        <f>IF('FRONT PAGE'!$A$1="www.fly-logics.com","TIME OF FLIGHT",0)</f>
        <v>TIME OF FLIGHT</v>
      </c>
      <c r="BA187" s="1216"/>
      <c r="BB187" s="1216"/>
      <c r="BC187" s="1216"/>
      <c r="BD187" s="1216"/>
      <c r="BE187" s="1216"/>
      <c r="BF187" s="1216"/>
      <c r="BG187" s="1216"/>
      <c r="BH187" s="1216"/>
      <c r="BI187" s="1216"/>
      <c r="BJ187" s="1216"/>
      <c r="BK187" s="624"/>
      <c r="BL187" s="1216" t="str">
        <f>IF('FRONT PAGE'!$A$1="www.fly-logics.com","AVERANGE TIME",0)</f>
        <v>AVERANGE TIME</v>
      </c>
      <c r="BM187" s="1216"/>
      <c r="BN187" s="1216"/>
      <c r="BO187" s="1216"/>
      <c r="BP187" s="1216"/>
      <c r="BQ187" s="1216"/>
      <c r="BR187" s="1216"/>
      <c r="BS187" s="1216"/>
      <c r="BT187" s="1216"/>
      <c r="BU187" s="1216"/>
      <c r="BV187" s="1216"/>
      <c r="BW187" s="15"/>
      <c r="BX187" s="631"/>
      <c r="BY187" s="631"/>
      <c r="BZ187" s="631"/>
      <c r="CA187" s="631"/>
      <c r="CB187" s="631"/>
      <c r="CC187" s="625"/>
      <c r="CD187" s="632"/>
      <c r="CE187" s="632"/>
      <c r="CF187" s="625"/>
      <c r="CG187" s="625"/>
      <c r="CH187" s="632"/>
      <c r="CI187" s="632"/>
      <c r="CJ187" s="625"/>
      <c r="CK187" s="625"/>
      <c r="CL187" s="632"/>
      <c r="CM187" s="632"/>
      <c r="CN187" s="625"/>
      <c r="CO187" s="623"/>
      <c r="CP187" s="623"/>
      <c r="CQ187" s="623"/>
      <c r="CR187" s="633"/>
      <c r="CS187" s="634"/>
      <c r="CT187" s="633"/>
      <c r="CU187" s="643"/>
      <c r="CV187" s="247"/>
      <c r="CW187" s="212"/>
      <c r="CX187" s="637"/>
      <c r="CY187" s="1216" t="str">
        <f>IF('FRONT PAGE'!$A$1="www.fly-logics.com","TIME OF FLIGHT",0)</f>
        <v>TIME OF FLIGHT</v>
      </c>
      <c r="CZ187" s="1216"/>
      <c r="DA187" s="1216"/>
      <c r="DB187" s="1216"/>
      <c r="DC187" s="1216"/>
      <c r="DD187" s="1216"/>
      <c r="DE187" s="1216"/>
      <c r="DF187" s="1216"/>
      <c r="DG187" s="1216"/>
      <c r="DH187" s="1216"/>
      <c r="DI187" s="1216"/>
      <c r="DJ187" s="624"/>
      <c r="DK187" s="1216" t="str">
        <f>IF('FRONT PAGE'!$A$1="www.fly-logics.com","AVERANGE TIME",0)</f>
        <v>AVERANGE TIME</v>
      </c>
      <c r="DL187" s="1216"/>
      <c r="DM187" s="1216"/>
      <c r="DN187" s="1216"/>
      <c r="DO187" s="1216"/>
      <c r="DP187" s="1216"/>
      <c r="DQ187" s="1216"/>
      <c r="DR187" s="1216"/>
      <c r="DS187" s="1216"/>
      <c r="DT187" s="1216"/>
      <c r="DU187" s="1216"/>
      <c r="DV187" s="15"/>
      <c r="DW187" s="631"/>
      <c r="DX187" s="631"/>
      <c r="DY187" s="631"/>
      <c r="DZ187" s="631"/>
      <c r="EA187" s="631"/>
      <c r="EB187" s="625"/>
      <c r="EC187" s="632"/>
      <c r="ED187" s="632"/>
      <c r="EE187" s="625"/>
      <c r="EF187" s="625"/>
      <c r="EG187" s="632"/>
      <c r="EH187" s="632"/>
      <c r="EI187" s="625"/>
      <c r="EJ187" s="625"/>
      <c r="EK187" s="632"/>
      <c r="EL187" s="632"/>
      <c r="EM187" s="625"/>
      <c r="EN187" s="623"/>
      <c r="EO187" s="623"/>
      <c r="EP187" s="623"/>
      <c r="EQ187" s="633"/>
      <c r="ER187" s="634"/>
      <c r="ES187" s="633"/>
      <c r="ET187" s="643"/>
      <c r="EU187" s="637"/>
      <c r="EV187" s="1216" t="str">
        <f>IF('FRONT PAGE'!$A$1="www.fly-logics.com","TIME OF FLIGHT",0)</f>
        <v>TIME OF FLIGHT</v>
      </c>
      <c r="EW187" s="1216"/>
      <c r="EX187" s="1216"/>
      <c r="EY187" s="1216"/>
      <c r="EZ187" s="1216"/>
      <c r="FA187" s="1216"/>
      <c r="FB187" s="1216"/>
      <c r="FC187" s="1216"/>
      <c r="FD187" s="1216"/>
      <c r="FE187" s="1216"/>
      <c r="FF187" s="1216"/>
      <c r="FG187" s="624"/>
      <c r="FH187" s="1216" t="str">
        <f>IF('FRONT PAGE'!$A$1="www.fly-logics.com","AVERANGE TIME",0)</f>
        <v>AVERANGE TIME</v>
      </c>
      <c r="FI187" s="1216"/>
      <c r="FJ187" s="1216"/>
      <c r="FK187" s="1216"/>
      <c r="FL187" s="1216"/>
      <c r="FM187" s="1216"/>
      <c r="FN187" s="1216"/>
      <c r="FO187" s="1216"/>
      <c r="FP187" s="1216"/>
      <c r="FQ187" s="1216"/>
      <c r="FR187" s="1216"/>
      <c r="FS187" s="15"/>
      <c r="FT187" s="631"/>
      <c r="FU187" s="631"/>
      <c r="FV187" s="631"/>
      <c r="FW187" s="631"/>
      <c r="FX187" s="631"/>
      <c r="FY187" s="625"/>
      <c r="FZ187" s="632"/>
      <c r="GA187" s="632"/>
      <c r="GB187" s="625"/>
      <c r="GC187" s="625"/>
      <c r="GD187" s="632"/>
      <c r="GE187" s="632"/>
      <c r="GF187" s="625"/>
      <c r="GG187" s="625"/>
      <c r="GH187" s="632"/>
      <c r="GI187" s="632"/>
      <c r="GJ187" s="625"/>
      <c r="GK187" s="623"/>
      <c r="GL187" s="623"/>
      <c r="GM187" s="623"/>
      <c r="GN187" s="633"/>
      <c r="GO187" s="634"/>
      <c r="GP187" s="633"/>
      <c r="GQ187" s="643"/>
      <c r="GR187" s="6"/>
    </row>
    <row r="188" spans="1:200" ht="8.85" customHeight="1" x14ac:dyDescent="0.25">
      <c r="A188" s="212"/>
      <c r="B188" s="637"/>
      <c r="C188" s="1217"/>
      <c r="D188" s="1217"/>
      <c r="E188" s="1217"/>
      <c r="F188" s="1217"/>
      <c r="G188" s="1217"/>
      <c r="H188" s="1217"/>
      <c r="I188" s="1217"/>
      <c r="J188" s="1217"/>
      <c r="K188" s="1217"/>
      <c r="L188" s="1217"/>
      <c r="M188" s="1217"/>
      <c r="N188" s="624"/>
      <c r="O188" s="1217"/>
      <c r="P188" s="1217"/>
      <c r="Q188" s="1217"/>
      <c r="R188" s="1217"/>
      <c r="S188" s="1217"/>
      <c r="T188" s="1217"/>
      <c r="U188" s="1217"/>
      <c r="V188" s="1217"/>
      <c r="W188" s="1217"/>
      <c r="X188" s="1217"/>
      <c r="Y188" s="1217"/>
      <c r="Z188" s="15"/>
      <c r="AA188" s="631"/>
      <c r="AB188" s="631"/>
      <c r="AC188" s="631"/>
      <c r="AD188" s="631"/>
      <c r="AE188" s="631"/>
      <c r="AF188" s="625"/>
      <c r="AG188" s="625"/>
      <c r="AH188" s="625"/>
      <c r="AI188" s="625"/>
      <c r="AJ188" s="625"/>
      <c r="AK188" s="625"/>
      <c r="AL188" s="625"/>
      <c r="AM188" s="625"/>
      <c r="AN188" s="625"/>
      <c r="AO188" s="625"/>
      <c r="AP188" s="625"/>
      <c r="AQ188" s="625"/>
      <c r="AR188" s="623"/>
      <c r="AS188" s="623"/>
      <c r="AT188" s="623"/>
      <c r="AU188" s="633"/>
      <c r="AV188" s="633"/>
      <c r="AW188" s="633"/>
      <c r="AX188" s="643"/>
      <c r="AY188" s="637"/>
      <c r="AZ188" s="1217"/>
      <c r="BA188" s="1217"/>
      <c r="BB188" s="1217"/>
      <c r="BC188" s="1217"/>
      <c r="BD188" s="1217"/>
      <c r="BE188" s="1217"/>
      <c r="BF188" s="1217"/>
      <c r="BG188" s="1217"/>
      <c r="BH188" s="1217"/>
      <c r="BI188" s="1217"/>
      <c r="BJ188" s="1217"/>
      <c r="BK188" s="624"/>
      <c r="BL188" s="1217"/>
      <c r="BM188" s="1217"/>
      <c r="BN188" s="1217"/>
      <c r="BO188" s="1217"/>
      <c r="BP188" s="1217"/>
      <c r="BQ188" s="1217"/>
      <c r="BR188" s="1217"/>
      <c r="BS188" s="1217"/>
      <c r="BT188" s="1217"/>
      <c r="BU188" s="1217"/>
      <c r="BV188" s="1217"/>
      <c r="BW188" s="15"/>
      <c r="BX188" s="631"/>
      <c r="BY188" s="631"/>
      <c r="BZ188" s="631"/>
      <c r="CA188" s="631"/>
      <c r="CB188" s="631"/>
      <c r="CC188" s="625"/>
      <c r="CD188" s="625"/>
      <c r="CE188" s="625"/>
      <c r="CF188" s="625"/>
      <c r="CG188" s="625"/>
      <c r="CH188" s="625"/>
      <c r="CI188" s="625"/>
      <c r="CJ188" s="625"/>
      <c r="CK188" s="625"/>
      <c r="CL188" s="625"/>
      <c r="CM188" s="625"/>
      <c r="CN188" s="625"/>
      <c r="CO188" s="623"/>
      <c r="CP188" s="623"/>
      <c r="CQ188" s="623"/>
      <c r="CR188" s="633"/>
      <c r="CS188" s="633"/>
      <c r="CT188" s="633"/>
      <c r="CU188" s="643"/>
      <c r="CV188" s="247"/>
      <c r="CW188" s="212"/>
      <c r="CX188" s="637"/>
      <c r="CY188" s="1217"/>
      <c r="CZ188" s="1217"/>
      <c r="DA188" s="1217"/>
      <c r="DB188" s="1217"/>
      <c r="DC188" s="1217"/>
      <c r="DD188" s="1217"/>
      <c r="DE188" s="1217"/>
      <c r="DF188" s="1217"/>
      <c r="DG188" s="1217"/>
      <c r="DH188" s="1217"/>
      <c r="DI188" s="1217"/>
      <c r="DJ188" s="624"/>
      <c r="DK188" s="1217"/>
      <c r="DL188" s="1217"/>
      <c r="DM188" s="1217"/>
      <c r="DN188" s="1217"/>
      <c r="DO188" s="1217"/>
      <c r="DP188" s="1217"/>
      <c r="DQ188" s="1217"/>
      <c r="DR188" s="1217"/>
      <c r="DS188" s="1217"/>
      <c r="DT188" s="1217"/>
      <c r="DU188" s="1217"/>
      <c r="DV188" s="15"/>
      <c r="DW188" s="631"/>
      <c r="DX188" s="631"/>
      <c r="DY188" s="631"/>
      <c r="DZ188" s="631"/>
      <c r="EA188" s="631"/>
      <c r="EB188" s="625"/>
      <c r="EC188" s="625"/>
      <c r="ED188" s="625"/>
      <c r="EE188" s="625"/>
      <c r="EF188" s="625"/>
      <c r="EG188" s="625"/>
      <c r="EH188" s="625"/>
      <c r="EI188" s="625"/>
      <c r="EJ188" s="625"/>
      <c r="EK188" s="625"/>
      <c r="EL188" s="625"/>
      <c r="EM188" s="625"/>
      <c r="EN188" s="623"/>
      <c r="EO188" s="623"/>
      <c r="EP188" s="623"/>
      <c r="EQ188" s="633"/>
      <c r="ER188" s="633"/>
      <c r="ES188" s="633"/>
      <c r="ET188" s="643"/>
      <c r="EU188" s="637"/>
      <c r="EV188" s="1217"/>
      <c r="EW188" s="1217"/>
      <c r="EX188" s="1217"/>
      <c r="EY188" s="1217"/>
      <c r="EZ188" s="1217"/>
      <c r="FA188" s="1217"/>
      <c r="FB188" s="1217"/>
      <c r="FC188" s="1217"/>
      <c r="FD188" s="1217"/>
      <c r="FE188" s="1217"/>
      <c r="FF188" s="1217"/>
      <c r="FG188" s="624"/>
      <c r="FH188" s="1217"/>
      <c r="FI188" s="1217"/>
      <c r="FJ188" s="1217"/>
      <c r="FK188" s="1217"/>
      <c r="FL188" s="1217"/>
      <c r="FM188" s="1217"/>
      <c r="FN188" s="1217"/>
      <c r="FO188" s="1217"/>
      <c r="FP188" s="1217"/>
      <c r="FQ188" s="1217"/>
      <c r="FR188" s="1217"/>
      <c r="FS188" s="15"/>
      <c r="FT188" s="631"/>
      <c r="FU188" s="631"/>
      <c r="FV188" s="631"/>
      <c r="FW188" s="631"/>
      <c r="FX188" s="631"/>
      <c r="FY188" s="625"/>
      <c r="FZ188" s="625"/>
      <c r="GA188" s="625"/>
      <c r="GB188" s="625"/>
      <c r="GC188" s="625"/>
      <c r="GD188" s="625"/>
      <c r="GE188" s="625"/>
      <c r="GF188" s="625"/>
      <c r="GG188" s="625"/>
      <c r="GH188" s="625"/>
      <c r="GI188" s="625"/>
      <c r="GJ188" s="625"/>
      <c r="GK188" s="623"/>
      <c r="GL188" s="623"/>
      <c r="GM188" s="623"/>
      <c r="GN188" s="633"/>
      <c r="GO188" s="633"/>
      <c r="GP188" s="633"/>
      <c r="GQ188" s="643"/>
      <c r="GR188" s="6"/>
    </row>
    <row r="189" spans="1:200" ht="10.5" customHeight="1" x14ac:dyDescent="0.25">
      <c r="A189" s="212"/>
      <c r="B189" s="637"/>
      <c r="C189" s="1125" t="str">
        <f>IF(SUMIFS(LOGBOOK!$I$5:$I$1036129,LOGBOOK!$D$5:$D$1036129,F183,LOGBOOK!$AN$5:$AN$1036129,V183,LOGBOOK!$E$5:$E$1036129,L183)=0," ",SUMIFS(LOGBOOK!$I$5:$I$1036129,LOGBOOK!$D$5:$D$1036129,F183,LOGBOOK!$AN$5:$AN$1036129,V183,LOGBOOK!$E$5:$E$1036129,L183))</f>
        <v xml:space="preserve"> </v>
      </c>
      <c r="D189" s="1125"/>
      <c r="E189" s="1125"/>
      <c r="F189" s="1125"/>
      <c r="G189" s="1125"/>
      <c r="H189" s="1125"/>
      <c r="I189" s="1125"/>
      <c r="J189" s="1125"/>
      <c r="K189" s="1125"/>
      <c r="L189" s="1125"/>
      <c r="M189" s="1125"/>
      <c r="N189" s="624"/>
      <c r="O189" s="1125" t="str">
        <f t="shared" ref="O189" si="92">IF(IFERROR(C189/J192,"")=0,"",IFERROR(C189/J192,""))</f>
        <v/>
      </c>
      <c r="P189" s="1125"/>
      <c r="Q189" s="1125"/>
      <c r="R189" s="1125"/>
      <c r="S189" s="1125"/>
      <c r="T189" s="1125"/>
      <c r="U189" s="1125"/>
      <c r="V189" s="1125"/>
      <c r="W189" s="1125"/>
      <c r="X189" s="1125"/>
      <c r="Y189" s="1125"/>
      <c r="Z189" s="15"/>
      <c r="AA189" s="629" t="str">
        <f>IF('FRONT PAGE'!$A$1="www.fly-logics.com","MAR",0)</f>
        <v>MAR</v>
      </c>
      <c r="AB189" s="631"/>
      <c r="AC189" s="631"/>
      <c r="AD189" s="631"/>
      <c r="AE189" s="631"/>
      <c r="AF189" s="630" t="str">
        <f>IF(SUMIFS(LOGBOOK!$Y$5:$Y$1036129,LOGBOOK!$D$5:$D$1036129,F183,LOGBOOK!$AN$5:$AN$1036129,V183,LOGBOOK!$E$5:$E$1036129,L183,LOGBOOK!$AM$5:$AM$1036129,"MAR")=0," ",SUMIFS(LOGBOOK!$Y$5:$Y$1036129,LOGBOOK!$D$5:$D$1036129,F183,LOGBOOK!$AN$5:$AN$1036129,V183,LOGBOOK!$E$5:$E$1036129,L183,LOGBOOK!$AM$5:$AM$1036129,"MAR"))</f>
        <v xml:space="preserve"> </v>
      </c>
      <c r="AG189" s="625"/>
      <c r="AH189" s="625"/>
      <c r="AI189" s="625"/>
      <c r="AJ189" s="630" t="str">
        <f>IF(SUMIFS(LOGBOOK!$Z$5:$Z$1036129,LOGBOOK!$D$5:$D$1036129,F183,LOGBOOK!$AN$5:$AN$1036129,V183,LOGBOOK!$E$5:$E$1036129,L183,LOGBOOK!$AM$5:$AM$1036129,"MAR")=0," ",SUMIFS(LOGBOOK!$Z$5:$Z$1036129,LOGBOOK!$D$5:$D$1036129,F183,LOGBOOK!$AN$5:$AN$1036129,V183,LOGBOOK!$E$5:$E$1036129,L183,LOGBOOK!$AM$5:$AM$1036129,"MAR"))</f>
        <v xml:space="preserve"> </v>
      </c>
      <c r="AK189" s="625"/>
      <c r="AL189" s="625"/>
      <c r="AM189" s="625"/>
      <c r="AN189" s="630" t="str">
        <f>IF(SUMIFS(LOGBOOK!$AA$5:$AA$1036129,LOGBOOK!$D$5:$D$1036129,F183,LOGBOOK!$AN$5:$AN$1036129,V183,LOGBOOK!$E$5:$E$1036129,L183,LOGBOOK!$AM$5:$AM$1036129,"MAR")=0," ",SUMIFS(LOGBOOK!$AA$5:$AA$1036129,LOGBOOK!$D$5:$D$1036129,F183,LOGBOOK!$AN$5:$AN$1036129,V183,LOGBOOK!$E$5:$E$1036129,L183,LOGBOOK!$AM$5:$AM$1036129,"MAR"))</f>
        <v xml:space="preserve"> </v>
      </c>
      <c r="AO189" s="625"/>
      <c r="AP189" s="625"/>
      <c r="AQ189" s="625"/>
      <c r="AR189" s="623" t="str">
        <f>IF(SUMIFS(LOGBOOK!$AE$5:$AE$1036129,LOGBOOK!$D$5:$D$1036129,F183,LOGBOOK!$AN$5:$AN$1036129,V183,LOGBOOK!$E$5:$E$1036129,L183,LOGBOOK!$AM$5:$AM$1036129,"MAR")=0," ",SUMIFS(LOGBOOK!$AE$5:$AE$1036129,LOGBOOK!$D$5:$D$1036129,F183,LOGBOOK!$AN$5:$AN$1036129,V183,LOGBOOK!$E$5:$E$1036129,L183,LOGBOOK!$AM$5:$AM$1036129,"MAR"))</f>
        <v xml:space="preserve"> </v>
      </c>
      <c r="AS189" s="623"/>
      <c r="AT189" s="623"/>
      <c r="AU189" s="623" t="str">
        <f>IF(SUMIFS(LOGBOOK!$AF$5:$AF$1036129,LOGBOOK!$D$5:$D$1036129,F183,LOGBOOK!$AN$5:$AN$1036129,V183,LOGBOOK!$E$5:$E$1036129,L183,LOGBOOK!$AM$5:$AM$1036129,"MAR")=0," ",SUMIFS(LOGBOOK!$AF$5:$AF$1036129,LOGBOOK!$D$5:$D$1036129,F183,LOGBOOK!$AN$5:$AN$1036129,V183,LOGBOOK!$E$5:$E$1036129,L183,LOGBOOK!$AM$5:$AM$1036129,"MAR"))</f>
        <v xml:space="preserve"> </v>
      </c>
      <c r="AV189" s="633"/>
      <c r="AW189" s="633"/>
      <c r="AX189" s="643"/>
      <c r="AY189" s="637"/>
      <c r="AZ189" s="1125" t="str">
        <f>IF(SUMIFS(LOGBOOK!$I$5:$I$1036129,LOGBOOK!$D$5:$D$1036129,BC183,LOGBOOK!$AN$5:$AN$1036129,BS183,LOGBOOK!$E$5:$E$1036129,BI183)=0," ",SUMIFS(LOGBOOK!$I$5:$I$1036129,LOGBOOK!$D$5:$D$1036129,BC183,LOGBOOK!$AN$5:$AN$1036129,BS183,LOGBOOK!$E$5:$E$1036129,BI183))</f>
        <v xml:space="preserve"> </v>
      </c>
      <c r="BA189" s="1125"/>
      <c r="BB189" s="1125"/>
      <c r="BC189" s="1125"/>
      <c r="BD189" s="1125"/>
      <c r="BE189" s="1125"/>
      <c r="BF189" s="1125"/>
      <c r="BG189" s="1125"/>
      <c r="BH189" s="1125"/>
      <c r="BI189" s="1125"/>
      <c r="BJ189" s="1125"/>
      <c r="BK189" s="624"/>
      <c r="BL189" s="1125" t="str">
        <f t="shared" ref="BL189" si="93">IF(IFERROR(AZ189/BG192,"")=0,"",IFERROR(AZ189/BG192,""))</f>
        <v/>
      </c>
      <c r="BM189" s="1125"/>
      <c r="BN189" s="1125"/>
      <c r="BO189" s="1125"/>
      <c r="BP189" s="1125"/>
      <c r="BQ189" s="1125"/>
      <c r="BR189" s="1125"/>
      <c r="BS189" s="1125"/>
      <c r="BT189" s="1125"/>
      <c r="BU189" s="1125"/>
      <c r="BV189" s="1125"/>
      <c r="BW189" s="15"/>
      <c r="BX189" s="629" t="str">
        <f>IF('FRONT PAGE'!$A$1="www.fly-logics.com","MAR",0)</f>
        <v>MAR</v>
      </c>
      <c r="BY189" s="631"/>
      <c r="BZ189" s="631"/>
      <c r="CA189" s="631"/>
      <c r="CB189" s="631"/>
      <c r="CC189" s="630" t="str">
        <f>IF(SUMIFS(LOGBOOK!$Y$5:$Y$1036129,LOGBOOK!$D$5:$D$1036129,BC183,LOGBOOK!$AN$5:$AN$1036129,BS183,LOGBOOK!$E$5:$E$1036129,BI183,LOGBOOK!$AM$5:$AM$1036129,"MAR")=0," ",SUMIFS(LOGBOOK!$Y$5:$Y$1036129,LOGBOOK!$D$5:$D$1036129,BC183,LOGBOOK!$AN$5:$AN$1036129,BS183,LOGBOOK!$E$5:$E$1036129,BI183,LOGBOOK!$AM$5:$AM$1036129,"MAR"))</f>
        <v xml:space="preserve"> </v>
      </c>
      <c r="CD189" s="625"/>
      <c r="CE189" s="625"/>
      <c r="CF189" s="625"/>
      <c r="CG189" s="630" t="str">
        <f>IF(SUMIFS(LOGBOOK!$Z$5:$Z$1036129,LOGBOOK!$D$5:$D$1036129,BC183,LOGBOOK!$AN$5:$AN$1036129,BS183,LOGBOOK!$E$5:$E$1036129,BI183,LOGBOOK!$AM$5:$AM$1036129,"MAR")=0," ",SUMIFS(LOGBOOK!$Z$5:$Z$1036129,LOGBOOK!$D$5:$D$1036129,BC183,LOGBOOK!$AN$5:$AN$1036129,BS183,LOGBOOK!$E$5:$E$1036129,BI183,LOGBOOK!$AM$5:$AM$1036129,"MAR"))</f>
        <v xml:space="preserve"> </v>
      </c>
      <c r="CH189" s="625"/>
      <c r="CI189" s="625"/>
      <c r="CJ189" s="625"/>
      <c r="CK189" s="630" t="str">
        <f>IF(SUMIFS(LOGBOOK!$AA$5:$AA$1036129,LOGBOOK!$D$5:$D$1036129,BC183,LOGBOOK!$AN$5:$AN$1036129,BS183,LOGBOOK!$E$5:$E$1036129,BI183,LOGBOOK!$AM$5:$AM$1036129,"MAR")=0," ",SUMIFS(LOGBOOK!$AA$5:$AA$1036129,LOGBOOK!$D$5:$D$1036129,BC183,LOGBOOK!$AN$5:$AN$1036129,BS183,LOGBOOK!$E$5:$E$1036129,BI183,LOGBOOK!$AM$5:$AM$1036129,"MAR"))</f>
        <v xml:space="preserve"> </v>
      </c>
      <c r="CL189" s="625"/>
      <c r="CM189" s="625"/>
      <c r="CN189" s="625"/>
      <c r="CO189" s="623" t="str">
        <f>IF(SUMIFS(LOGBOOK!$AE$5:$AE$1036129,LOGBOOK!$D$5:$D$1036129,BC183,LOGBOOK!$AN$5:$AN$1036129,BS183,LOGBOOK!$E$5:$E$1036129,BI183,LOGBOOK!$AM$5:$AM$1036129,"MAR")=0," ",SUMIFS(LOGBOOK!$AE$5:$AE$1036129,LOGBOOK!$D$5:$D$1036129,BC183,LOGBOOK!$AN$5:$AN$1036129,BS183,LOGBOOK!$E$5:$E$1036129,BI183,LOGBOOK!$AM$5:$AM$1036129,"MAR"))</f>
        <v xml:space="preserve"> </v>
      </c>
      <c r="CP189" s="623"/>
      <c r="CQ189" s="623"/>
      <c r="CR189" s="623" t="str">
        <f>IF(SUMIFS(LOGBOOK!$AF$5:$AF$1036129,LOGBOOK!$D$5:$D$1036129,BC183,LOGBOOK!$AN$5:$AN$1036129,BS183,LOGBOOK!$E$5:$E$1036129,BI183,LOGBOOK!$AM$5:$AM$1036129,"MAR")=0," ",SUMIFS(LOGBOOK!$AF$5:$AF$1036129,LOGBOOK!$D$5:$D$1036129,BC183,LOGBOOK!$AN$5:$AN$1036129,BS183,LOGBOOK!$E$5:$E$1036129,BI183,LOGBOOK!$AM$5:$AM$1036129,"MAR"))</f>
        <v xml:space="preserve"> </v>
      </c>
      <c r="CS189" s="633"/>
      <c r="CT189" s="633"/>
      <c r="CU189" s="643"/>
      <c r="CV189" s="247"/>
      <c r="CW189" s="212"/>
      <c r="CX189" s="637"/>
      <c r="CY189" s="1125" t="str">
        <f>IF(SUMIFS(LOGBOOK!$I$5:$I$1036129,LOGBOOK!$D$5:$D$1036129,DB183,LOGBOOK!$AN$5:$AN$1036129,DR183,LOGBOOK!$E$5:$E$1036129,DH183)=0," ",SUMIFS(LOGBOOK!$I$5:$I$1036129,LOGBOOK!$D$5:$D$1036129,DB183,LOGBOOK!$AN$5:$AN$1036129,DR183,LOGBOOK!$E$5:$E$1036129,DH183))</f>
        <v xml:space="preserve"> </v>
      </c>
      <c r="CZ189" s="1125"/>
      <c r="DA189" s="1125"/>
      <c r="DB189" s="1125"/>
      <c r="DC189" s="1125"/>
      <c r="DD189" s="1125"/>
      <c r="DE189" s="1125"/>
      <c r="DF189" s="1125"/>
      <c r="DG189" s="1125"/>
      <c r="DH189" s="1125"/>
      <c r="DI189" s="1125"/>
      <c r="DJ189" s="624"/>
      <c r="DK189" s="1125" t="str">
        <f t="shared" ref="DK189" si="94">IF(IFERROR(CY189/DF192,"")=0,"",IFERROR(CY189/DF192,""))</f>
        <v/>
      </c>
      <c r="DL189" s="1125"/>
      <c r="DM189" s="1125"/>
      <c r="DN189" s="1125"/>
      <c r="DO189" s="1125"/>
      <c r="DP189" s="1125"/>
      <c r="DQ189" s="1125"/>
      <c r="DR189" s="1125"/>
      <c r="DS189" s="1125"/>
      <c r="DT189" s="1125"/>
      <c r="DU189" s="1125"/>
      <c r="DV189" s="15"/>
      <c r="DW189" s="629" t="str">
        <f>IF('FRONT PAGE'!$A$1="www.fly-logics.com","MAR",0)</f>
        <v>MAR</v>
      </c>
      <c r="DX189" s="631"/>
      <c r="DY189" s="631"/>
      <c r="DZ189" s="631"/>
      <c r="EA189" s="631"/>
      <c r="EB189" s="630" t="str">
        <f>IF(SUMIFS(LOGBOOK!$Y$5:$Y$1036129,LOGBOOK!$D$5:$D$1036129,DB183,LOGBOOK!$AN$5:$AN$1036129,DR183,LOGBOOK!$E$5:$E$1036129,DH183,LOGBOOK!$AM$5:$AM$1036129,"MAR")=0," ",SUMIFS(LOGBOOK!$Y$5:$Y$1036129,LOGBOOK!$D$5:$D$1036129,DB183,LOGBOOK!$AN$5:$AN$1036129,DR183,LOGBOOK!$E$5:$E$1036129,DH183,LOGBOOK!$AM$5:$AM$1036129,"MAR"))</f>
        <v xml:space="preserve"> </v>
      </c>
      <c r="EC189" s="625"/>
      <c r="ED189" s="625"/>
      <c r="EE189" s="625"/>
      <c r="EF189" s="630" t="str">
        <f>IF(SUMIFS(LOGBOOK!$Z$5:$Z$1036129,LOGBOOK!$D$5:$D$1036129,DB183,LOGBOOK!$AN$5:$AN$1036129,DR183,LOGBOOK!$E$5:$E$1036129,DH183,LOGBOOK!$AM$5:$AM$1036129,"MAR")=0," ",SUMIFS(LOGBOOK!$Z$5:$Z$1036129,LOGBOOK!$D$5:$D$1036129,DB183,LOGBOOK!$AN$5:$AN$1036129,DR183,LOGBOOK!$E$5:$E$1036129,DH183,LOGBOOK!$AM$5:$AM$1036129,"MAR"))</f>
        <v xml:space="preserve"> </v>
      </c>
      <c r="EG189" s="625"/>
      <c r="EH189" s="625"/>
      <c r="EI189" s="625"/>
      <c r="EJ189" s="630" t="str">
        <f>IF(SUMIFS(LOGBOOK!$AA$5:$AA$1036129,LOGBOOK!$D$5:$D$1036129,DB183,LOGBOOK!$AN$5:$AN$1036129,DR183,LOGBOOK!$E$5:$E$1036129,DH183,LOGBOOK!$AM$5:$AM$1036129,"MAR")=0," ",SUMIFS(LOGBOOK!$AA$5:$AA$1036129,LOGBOOK!$D$5:$D$1036129,DB183,LOGBOOK!$AN$5:$AN$1036129,DR183,LOGBOOK!$E$5:$E$1036129,DH183,LOGBOOK!$AM$5:$AM$1036129,"MAR"))</f>
        <v xml:space="preserve"> </v>
      </c>
      <c r="EK189" s="625"/>
      <c r="EL189" s="625"/>
      <c r="EM189" s="625"/>
      <c r="EN189" s="623" t="str">
        <f>IF(SUMIFS(LOGBOOK!$AE$5:$AE$1036129,LOGBOOK!$D$5:$D$1036129,DB183,LOGBOOK!$AN$5:$AN$1036129,DR183,LOGBOOK!$E$5:$E$1036129,DH183,LOGBOOK!$AM$5:$AM$1036129,"MAR")=0," ",SUMIFS(LOGBOOK!$AE$5:$AE$1036129,LOGBOOK!$D$5:$D$1036129,DB183,LOGBOOK!$AN$5:$AN$1036129,DR183,LOGBOOK!$E$5:$E$1036129,DH183,LOGBOOK!$AM$5:$AM$1036129,"MAR"))</f>
        <v xml:space="preserve"> </v>
      </c>
      <c r="EO189" s="623"/>
      <c r="EP189" s="623"/>
      <c r="EQ189" s="623" t="str">
        <f>IF(SUMIFS(LOGBOOK!$AF$5:$AF$1036129,LOGBOOK!$D$5:$D$1036129,DB183,LOGBOOK!$AN$5:$AN$1036129,DR183,LOGBOOK!$E$5:$E$1036129,DH183,LOGBOOK!$AM$5:$AM$1036129,"MAR")=0," ",SUMIFS(LOGBOOK!$AF$5:$AF$1036129,LOGBOOK!$D$5:$D$1036129,DB183,LOGBOOK!$AN$5:$AN$1036129,DR183,LOGBOOK!$E$5:$E$1036129,DH183,LOGBOOK!$AM$5:$AM$1036129,"MAR"))</f>
        <v xml:space="preserve"> </v>
      </c>
      <c r="ER189" s="633"/>
      <c r="ES189" s="633"/>
      <c r="ET189" s="643"/>
      <c r="EU189" s="637"/>
      <c r="EV189" s="1125" t="str">
        <f>IF(SUMIFS(LOGBOOK!$I$5:$I$1036129,LOGBOOK!$D$5:$D$1036129,EY183,LOGBOOK!$AN$5:$AN$1036129,FO183,LOGBOOK!$E$5:$E$1036129,FE183)=0," ",SUMIFS(LOGBOOK!$I$5:$I$1036129,LOGBOOK!$D$5:$D$1036129,EY183,LOGBOOK!$AN$5:$AN$1036129,FO183,LOGBOOK!$E$5:$E$1036129,FE183))</f>
        <v xml:space="preserve"> </v>
      </c>
      <c r="EW189" s="1125"/>
      <c r="EX189" s="1125"/>
      <c r="EY189" s="1125"/>
      <c r="EZ189" s="1125"/>
      <c r="FA189" s="1125"/>
      <c r="FB189" s="1125"/>
      <c r="FC189" s="1125"/>
      <c r="FD189" s="1125"/>
      <c r="FE189" s="1125"/>
      <c r="FF189" s="1125"/>
      <c r="FG189" s="624"/>
      <c r="FH189" s="1125" t="str">
        <f t="shared" ref="FH189" si="95">IF(IFERROR(EV189/FC192,"")=0,"",IFERROR(EV189/FC192,""))</f>
        <v/>
      </c>
      <c r="FI189" s="1125"/>
      <c r="FJ189" s="1125"/>
      <c r="FK189" s="1125"/>
      <c r="FL189" s="1125"/>
      <c r="FM189" s="1125"/>
      <c r="FN189" s="1125"/>
      <c r="FO189" s="1125"/>
      <c r="FP189" s="1125"/>
      <c r="FQ189" s="1125"/>
      <c r="FR189" s="1125"/>
      <c r="FS189" s="15"/>
      <c r="FT189" s="629" t="str">
        <f>IF('FRONT PAGE'!$A$1="www.fly-logics.com","MAR",0)</f>
        <v>MAR</v>
      </c>
      <c r="FU189" s="631"/>
      <c r="FV189" s="631"/>
      <c r="FW189" s="631"/>
      <c r="FX189" s="631"/>
      <c r="FY189" s="630" t="str">
        <f>IF(SUMIFS(LOGBOOK!$Y$5:$Y$1036129,LOGBOOK!$D$5:$D$1036129,EY183,LOGBOOK!$AN$5:$AN$1036129,FO183,LOGBOOK!$E$5:$E$1036129,FE183,LOGBOOK!$AM$5:$AM$1036129,"MAR")=0," ",SUMIFS(LOGBOOK!$Y$5:$Y$1036129,LOGBOOK!$D$5:$D$1036129,EY183,LOGBOOK!$AN$5:$AN$1036129,FO183,LOGBOOK!$E$5:$E$1036129,FE183,LOGBOOK!$AM$5:$AM$1036129,"MAR"))</f>
        <v xml:space="preserve"> </v>
      </c>
      <c r="FZ189" s="625"/>
      <c r="GA189" s="625"/>
      <c r="GB189" s="625"/>
      <c r="GC189" s="630" t="str">
        <f>IF(SUMIFS(LOGBOOK!$Z$5:$Z$1036129,LOGBOOK!$D$5:$D$1036129,EY183,LOGBOOK!$AN$5:$AN$1036129,FO183,LOGBOOK!$E$5:$E$1036129,FE183,LOGBOOK!$AM$5:$AM$1036129,"MAR")=0," ",SUMIFS(LOGBOOK!$Z$5:$Z$1036129,LOGBOOK!$D$5:$D$1036129,EY183,LOGBOOK!$AN$5:$AN$1036129,FO183,LOGBOOK!$E$5:$E$1036129,FE183,LOGBOOK!$AM$5:$AM$1036129,"MAR"))</f>
        <v xml:space="preserve"> </v>
      </c>
      <c r="GD189" s="625"/>
      <c r="GE189" s="625"/>
      <c r="GF189" s="625"/>
      <c r="GG189" s="630" t="str">
        <f>IF(SUMIFS(LOGBOOK!$AA$5:$AA$1036129,LOGBOOK!$D$5:$D$1036129,EY183,LOGBOOK!$AN$5:$AN$1036129,FO183,LOGBOOK!$E$5:$E$1036129,FE183,LOGBOOK!$AM$5:$AM$1036129,"MAR")=0," ",SUMIFS(LOGBOOK!$AA$5:$AA$1036129,LOGBOOK!$D$5:$D$1036129,EY183,LOGBOOK!$AN$5:$AN$1036129,FO183,LOGBOOK!$E$5:$E$1036129,FE183,LOGBOOK!$AM$5:$AM$1036129,"MAR"))</f>
        <v xml:space="preserve"> </v>
      </c>
      <c r="GH189" s="625"/>
      <c r="GI189" s="625"/>
      <c r="GJ189" s="625"/>
      <c r="GK189" s="623" t="str">
        <f>IF(SUMIFS(LOGBOOK!$AE$5:$AE$1036129,LOGBOOK!$D$5:$D$1036129,EY183,LOGBOOK!$AN$5:$AN$1036129,FO183,LOGBOOK!$E$5:$E$1036129,FE183,LOGBOOK!$AM$5:$AM$1036129,"MAR")=0," ",SUMIFS(LOGBOOK!$AE$5:$AE$1036129,LOGBOOK!$D$5:$D$1036129,EY183,LOGBOOK!$AN$5:$AN$1036129,FO183,LOGBOOK!$E$5:$E$1036129,FE183,LOGBOOK!$AM$5:$AM$1036129,"MAR"))</f>
        <v xml:space="preserve"> </v>
      </c>
      <c r="GL189" s="623"/>
      <c r="GM189" s="623"/>
      <c r="GN189" s="623" t="str">
        <f>IF(SUMIFS(LOGBOOK!$AF$5:$AF$1036129,LOGBOOK!$D$5:$D$1036129,EY183,LOGBOOK!$AN$5:$AN$1036129,FO183,LOGBOOK!$E$5:$E$1036129,FE183,LOGBOOK!$AM$5:$AM$1036129,"MAR")=0," ",SUMIFS(LOGBOOK!$AF$5:$AF$1036129,LOGBOOK!$D$5:$D$1036129,EY183,LOGBOOK!$AN$5:$AN$1036129,FO183,LOGBOOK!$E$5:$E$1036129,FE183,LOGBOOK!$AM$5:$AM$1036129,"MAR"))</f>
        <v xml:space="preserve"> </v>
      </c>
      <c r="GO189" s="633"/>
      <c r="GP189" s="633"/>
      <c r="GQ189" s="643"/>
      <c r="GR189" s="6"/>
    </row>
    <row r="190" spans="1:200" ht="8.85" customHeight="1" x14ac:dyDescent="0.25">
      <c r="A190" s="212"/>
      <c r="B190" s="637"/>
      <c r="C190" s="1126"/>
      <c r="D190" s="1126"/>
      <c r="E190" s="1126"/>
      <c r="F190" s="1126"/>
      <c r="G190" s="1126"/>
      <c r="H190" s="1126"/>
      <c r="I190" s="1126"/>
      <c r="J190" s="1126"/>
      <c r="K190" s="1126"/>
      <c r="L190" s="1126"/>
      <c r="M190" s="1126"/>
      <c r="N190" s="624"/>
      <c r="O190" s="1126"/>
      <c r="P190" s="1126"/>
      <c r="Q190" s="1126"/>
      <c r="R190" s="1126"/>
      <c r="S190" s="1126"/>
      <c r="T190" s="1126"/>
      <c r="U190" s="1126"/>
      <c r="V190" s="1126"/>
      <c r="W190" s="1126"/>
      <c r="X190" s="1126"/>
      <c r="Y190" s="1126"/>
      <c r="Z190" s="15"/>
      <c r="AA190" s="631"/>
      <c r="AB190" s="631"/>
      <c r="AC190" s="631"/>
      <c r="AD190" s="631"/>
      <c r="AE190" s="631"/>
      <c r="AF190" s="625"/>
      <c r="AG190" s="632"/>
      <c r="AH190" s="632"/>
      <c r="AI190" s="625"/>
      <c r="AJ190" s="625"/>
      <c r="AK190" s="632"/>
      <c r="AL190" s="632"/>
      <c r="AM190" s="625"/>
      <c r="AN190" s="625"/>
      <c r="AO190" s="632"/>
      <c r="AP190" s="632"/>
      <c r="AQ190" s="625"/>
      <c r="AR190" s="623"/>
      <c r="AS190" s="623"/>
      <c r="AT190" s="623"/>
      <c r="AU190" s="633"/>
      <c r="AV190" s="634"/>
      <c r="AW190" s="633"/>
      <c r="AX190" s="643"/>
      <c r="AY190" s="637"/>
      <c r="AZ190" s="1126"/>
      <c r="BA190" s="1126"/>
      <c r="BB190" s="1126"/>
      <c r="BC190" s="1126"/>
      <c r="BD190" s="1126"/>
      <c r="BE190" s="1126"/>
      <c r="BF190" s="1126"/>
      <c r="BG190" s="1126"/>
      <c r="BH190" s="1126"/>
      <c r="BI190" s="1126"/>
      <c r="BJ190" s="1126"/>
      <c r="BK190" s="624"/>
      <c r="BL190" s="1126"/>
      <c r="BM190" s="1126"/>
      <c r="BN190" s="1126"/>
      <c r="BO190" s="1126"/>
      <c r="BP190" s="1126"/>
      <c r="BQ190" s="1126"/>
      <c r="BR190" s="1126"/>
      <c r="BS190" s="1126"/>
      <c r="BT190" s="1126"/>
      <c r="BU190" s="1126"/>
      <c r="BV190" s="1126"/>
      <c r="BW190" s="15"/>
      <c r="BX190" s="631"/>
      <c r="BY190" s="631"/>
      <c r="BZ190" s="631"/>
      <c r="CA190" s="631"/>
      <c r="CB190" s="631"/>
      <c r="CC190" s="625"/>
      <c r="CD190" s="632"/>
      <c r="CE190" s="632"/>
      <c r="CF190" s="625"/>
      <c r="CG190" s="625"/>
      <c r="CH190" s="632"/>
      <c r="CI190" s="632"/>
      <c r="CJ190" s="625"/>
      <c r="CK190" s="625"/>
      <c r="CL190" s="632"/>
      <c r="CM190" s="632"/>
      <c r="CN190" s="625"/>
      <c r="CO190" s="623"/>
      <c r="CP190" s="623"/>
      <c r="CQ190" s="623"/>
      <c r="CR190" s="633"/>
      <c r="CS190" s="634"/>
      <c r="CT190" s="633"/>
      <c r="CU190" s="643"/>
      <c r="CV190" s="247"/>
      <c r="CW190" s="212"/>
      <c r="CX190" s="637"/>
      <c r="CY190" s="1126"/>
      <c r="CZ190" s="1126"/>
      <c r="DA190" s="1126"/>
      <c r="DB190" s="1126"/>
      <c r="DC190" s="1126"/>
      <c r="DD190" s="1126"/>
      <c r="DE190" s="1126"/>
      <c r="DF190" s="1126"/>
      <c r="DG190" s="1126"/>
      <c r="DH190" s="1126"/>
      <c r="DI190" s="1126"/>
      <c r="DJ190" s="624"/>
      <c r="DK190" s="1126"/>
      <c r="DL190" s="1126"/>
      <c r="DM190" s="1126"/>
      <c r="DN190" s="1126"/>
      <c r="DO190" s="1126"/>
      <c r="DP190" s="1126"/>
      <c r="DQ190" s="1126"/>
      <c r="DR190" s="1126"/>
      <c r="DS190" s="1126"/>
      <c r="DT190" s="1126"/>
      <c r="DU190" s="1126"/>
      <c r="DV190" s="15"/>
      <c r="DW190" s="631"/>
      <c r="DX190" s="631"/>
      <c r="DY190" s="631"/>
      <c r="DZ190" s="631"/>
      <c r="EA190" s="631"/>
      <c r="EB190" s="625"/>
      <c r="EC190" s="632"/>
      <c r="ED190" s="632"/>
      <c r="EE190" s="625"/>
      <c r="EF190" s="625"/>
      <c r="EG190" s="632"/>
      <c r="EH190" s="632"/>
      <c r="EI190" s="625"/>
      <c r="EJ190" s="625"/>
      <c r="EK190" s="632"/>
      <c r="EL190" s="632"/>
      <c r="EM190" s="625"/>
      <c r="EN190" s="623"/>
      <c r="EO190" s="623"/>
      <c r="EP190" s="623"/>
      <c r="EQ190" s="633"/>
      <c r="ER190" s="634"/>
      <c r="ES190" s="633"/>
      <c r="ET190" s="643"/>
      <c r="EU190" s="637"/>
      <c r="EV190" s="1126"/>
      <c r="EW190" s="1126"/>
      <c r="EX190" s="1126"/>
      <c r="EY190" s="1126"/>
      <c r="EZ190" s="1126"/>
      <c r="FA190" s="1126"/>
      <c r="FB190" s="1126"/>
      <c r="FC190" s="1126"/>
      <c r="FD190" s="1126"/>
      <c r="FE190" s="1126"/>
      <c r="FF190" s="1126"/>
      <c r="FG190" s="624"/>
      <c r="FH190" s="1126"/>
      <c r="FI190" s="1126"/>
      <c r="FJ190" s="1126"/>
      <c r="FK190" s="1126"/>
      <c r="FL190" s="1126"/>
      <c r="FM190" s="1126"/>
      <c r="FN190" s="1126"/>
      <c r="FO190" s="1126"/>
      <c r="FP190" s="1126"/>
      <c r="FQ190" s="1126"/>
      <c r="FR190" s="1126"/>
      <c r="FS190" s="15"/>
      <c r="FT190" s="631"/>
      <c r="FU190" s="631"/>
      <c r="FV190" s="631"/>
      <c r="FW190" s="631"/>
      <c r="FX190" s="631"/>
      <c r="FY190" s="625"/>
      <c r="FZ190" s="632"/>
      <c r="GA190" s="632"/>
      <c r="GB190" s="625"/>
      <c r="GC190" s="625"/>
      <c r="GD190" s="632"/>
      <c r="GE190" s="632"/>
      <c r="GF190" s="625"/>
      <c r="GG190" s="625"/>
      <c r="GH190" s="632"/>
      <c r="GI190" s="632"/>
      <c r="GJ190" s="625"/>
      <c r="GK190" s="623"/>
      <c r="GL190" s="623"/>
      <c r="GM190" s="623"/>
      <c r="GN190" s="633"/>
      <c r="GO190" s="634"/>
      <c r="GP190" s="633"/>
      <c r="GQ190" s="643"/>
      <c r="GR190" s="6"/>
    </row>
    <row r="191" spans="1:200" ht="4.5" customHeight="1" x14ac:dyDescent="0.25">
      <c r="A191" s="212"/>
      <c r="B191" s="637"/>
      <c r="C191" s="624"/>
      <c r="D191" s="624"/>
      <c r="E191" s="624"/>
      <c r="F191" s="624"/>
      <c r="G191" s="624"/>
      <c r="H191" s="624"/>
      <c r="I191" s="624"/>
      <c r="J191" s="624"/>
      <c r="K191" s="624"/>
      <c r="L191" s="624"/>
      <c r="M191" s="624"/>
      <c r="N191" s="624"/>
      <c r="O191" s="624"/>
      <c r="P191" s="624"/>
      <c r="Q191" s="624"/>
      <c r="R191" s="624"/>
      <c r="S191" s="624"/>
      <c r="T191" s="624"/>
      <c r="U191" s="624"/>
      <c r="V191" s="624"/>
      <c r="W191" s="624"/>
      <c r="X191" s="624"/>
      <c r="Y191" s="624"/>
      <c r="Z191" s="15"/>
      <c r="AA191" s="631"/>
      <c r="AB191" s="631"/>
      <c r="AC191" s="631"/>
      <c r="AD191" s="631"/>
      <c r="AE191" s="631"/>
      <c r="AF191" s="625"/>
      <c r="AG191" s="625"/>
      <c r="AH191" s="625"/>
      <c r="AI191" s="625"/>
      <c r="AJ191" s="625"/>
      <c r="AK191" s="625"/>
      <c r="AL191" s="625"/>
      <c r="AM191" s="625"/>
      <c r="AN191" s="625"/>
      <c r="AO191" s="625"/>
      <c r="AP191" s="625"/>
      <c r="AQ191" s="625"/>
      <c r="AR191" s="623"/>
      <c r="AS191" s="623"/>
      <c r="AT191" s="623"/>
      <c r="AU191" s="633"/>
      <c r="AV191" s="633"/>
      <c r="AW191" s="633"/>
      <c r="AX191" s="643"/>
      <c r="AY191" s="637"/>
      <c r="AZ191" s="624"/>
      <c r="BA191" s="624"/>
      <c r="BB191" s="624"/>
      <c r="BC191" s="624"/>
      <c r="BD191" s="624"/>
      <c r="BE191" s="624"/>
      <c r="BF191" s="624"/>
      <c r="BG191" s="624"/>
      <c r="BH191" s="624"/>
      <c r="BI191" s="624"/>
      <c r="BJ191" s="624"/>
      <c r="BK191" s="624"/>
      <c r="BL191" s="624"/>
      <c r="BM191" s="624"/>
      <c r="BN191" s="624"/>
      <c r="BO191" s="624"/>
      <c r="BP191" s="624"/>
      <c r="BQ191" s="624"/>
      <c r="BR191" s="624"/>
      <c r="BS191" s="624"/>
      <c r="BT191" s="624"/>
      <c r="BU191" s="624"/>
      <c r="BV191" s="624"/>
      <c r="BW191" s="15"/>
      <c r="BX191" s="631"/>
      <c r="BY191" s="631"/>
      <c r="BZ191" s="631"/>
      <c r="CA191" s="631"/>
      <c r="CB191" s="631"/>
      <c r="CC191" s="625"/>
      <c r="CD191" s="625"/>
      <c r="CE191" s="625"/>
      <c r="CF191" s="625"/>
      <c r="CG191" s="625"/>
      <c r="CH191" s="625"/>
      <c r="CI191" s="625"/>
      <c r="CJ191" s="625"/>
      <c r="CK191" s="625"/>
      <c r="CL191" s="625"/>
      <c r="CM191" s="625"/>
      <c r="CN191" s="625"/>
      <c r="CO191" s="623"/>
      <c r="CP191" s="623"/>
      <c r="CQ191" s="623"/>
      <c r="CR191" s="633"/>
      <c r="CS191" s="633"/>
      <c r="CT191" s="633"/>
      <c r="CU191" s="643"/>
      <c r="CV191" s="247"/>
      <c r="CW191" s="212"/>
      <c r="CX191" s="637"/>
      <c r="CY191" s="624"/>
      <c r="CZ191" s="624"/>
      <c r="DA191" s="624"/>
      <c r="DB191" s="624"/>
      <c r="DC191" s="624"/>
      <c r="DD191" s="624"/>
      <c r="DE191" s="624"/>
      <c r="DF191" s="624"/>
      <c r="DG191" s="624"/>
      <c r="DH191" s="624"/>
      <c r="DI191" s="624"/>
      <c r="DJ191" s="624"/>
      <c r="DK191" s="624"/>
      <c r="DL191" s="624"/>
      <c r="DM191" s="624"/>
      <c r="DN191" s="624"/>
      <c r="DO191" s="624"/>
      <c r="DP191" s="624"/>
      <c r="DQ191" s="624"/>
      <c r="DR191" s="624"/>
      <c r="DS191" s="624"/>
      <c r="DT191" s="624"/>
      <c r="DU191" s="624"/>
      <c r="DV191" s="15"/>
      <c r="DW191" s="631"/>
      <c r="DX191" s="631"/>
      <c r="DY191" s="631"/>
      <c r="DZ191" s="631"/>
      <c r="EA191" s="631"/>
      <c r="EB191" s="625"/>
      <c r="EC191" s="625"/>
      <c r="ED191" s="625"/>
      <c r="EE191" s="625"/>
      <c r="EF191" s="625"/>
      <c r="EG191" s="625"/>
      <c r="EH191" s="625"/>
      <c r="EI191" s="625"/>
      <c r="EJ191" s="625"/>
      <c r="EK191" s="625"/>
      <c r="EL191" s="625"/>
      <c r="EM191" s="625"/>
      <c r="EN191" s="623"/>
      <c r="EO191" s="623"/>
      <c r="EP191" s="623"/>
      <c r="EQ191" s="633"/>
      <c r="ER191" s="633"/>
      <c r="ES191" s="633"/>
      <c r="ET191" s="643"/>
      <c r="EU191" s="637"/>
      <c r="EV191" s="624"/>
      <c r="EW191" s="624"/>
      <c r="EX191" s="624"/>
      <c r="EY191" s="624"/>
      <c r="EZ191" s="624"/>
      <c r="FA191" s="624"/>
      <c r="FB191" s="624"/>
      <c r="FC191" s="624"/>
      <c r="FD191" s="624"/>
      <c r="FE191" s="624"/>
      <c r="FF191" s="624"/>
      <c r="FG191" s="624"/>
      <c r="FH191" s="624"/>
      <c r="FI191" s="624"/>
      <c r="FJ191" s="624"/>
      <c r="FK191" s="624"/>
      <c r="FL191" s="624"/>
      <c r="FM191" s="624"/>
      <c r="FN191" s="624"/>
      <c r="FO191" s="624"/>
      <c r="FP191" s="624"/>
      <c r="FQ191" s="624"/>
      <c r="FR191" s="624"/>
      <c r="FS191" s="15"/>
      <c r="FT191" s="631"/>
      <c r="FU191" s="631"/>
      <c r="FV191" s="631"/>
      <c r="FW191" s="631"/>
      <c r="FX191" s="631"/>
      <c r="FY191" s="625"/>
      <c r="FZ191" s="625"/>
      <c r="GA191" s="625"/>
      <c r="GB191" s="625"/>
      <c r="GC191" s="625"/>
      <c r="GD191" s="625"/>
      <c r="GE191" s="625"/>
      <c r="GF191" s="625"/>
      <c r="GG191" s="625"/>
      <c r="GH191" s="625"/>
      <c r="GI191" s="625"/>
      <c r="GJ191" s="625"/>
      <c r="GK191" s="623"/>
      <c r="GL191" s="623"/>
      <c r="GM191" s="623"/>
      <c r="GN191" s="633"/>
      <c r="GO191" s="633"/>
      <c r="GP191" s="633"/>
      <c r="GQ191" s="643"/>
      <c r="GR191" s="6"/>
    </row>
    <row r="192" spans="1:200" ht="14.25" customHeight="1" x14ac:dyDescent="0.25">
      <c r="A192" s="212"/>
      <c r="B192" s="637"/>
      <c r="C192" s="1218" t="str">
        <f>IF('FRONT PAGE'!$A$1="www.fly-logics.com","NO. FLIGHTS",0)</f>
        <v>NO. FLIGHTS</v>
      </c>
      <c r="D192" s="1218"/>
      <c r="E192" s="1218"/>
      <c r="F192" s="1218"/>
      <c r="G192" s="1218"/>
      <c r="H192" s="1218"/>
      <c r="I192" s="1219"/>
      <c r="J192" s="1127" t="str">
        <f>IF(COUNTIFS(LOGBOOK!$D$5:$D$1036144,F183,LOGBOOK!$AN$5:$AN$1036144,V183,LOGBOOK!$E$5:$E$1036144,L183)=0," ",COUNTIFS(LOGBOOK!$D$5:$D$1036144,F183,LOGBOOK!$AN$5:$AN$1036144,V183,LOGBOOK!$E$5:$E$1036144,L183))</f>
        <v xml:space="preserve"> </v>
      </c>
      <c r="K192" s="1128"/>
      <c r="L192" s="1128"/>
      <c r="M192" s="1128"/>
      <c r="N192" s="228"/>
      <c r="O192" s="1220" t="str">
        <f>IF('FRONT PAGE'!$A$1="www.fly-logics.com","DAY",0)</f>
        <v>DAY</v>
      </c>
      <c r="P192" s="1218"/>
      <c r="Q192" s="1218"/>
      <c r="R192" s="1218"/>
      <c r="S192" s="1219"/>
      <c r="T192" s="1129" t="str">
        <f>IF(SUMIFS(LOGBOOK!$T$5:$T$1036129,LOGBOOK!$D$5:$D$1036129,F183,LOGBOOK!$AN$5:$AN$1036129,V183,LOGBOOK!$E$5:$E$1036129,L183)=0," ",SUMIFS(LOGBOOK!$T$5:$T$1036129,LOGBOOK!$D$5:$D$1036129,F183,LOGBOOK!$AN$5:$AN$1036129,V183,LOGBOOK!$E$5:$E$1036129,L183))</f>
        <v xml:space="preserve"> </v>
      </c>
      <c r="U192" s="1130"/>
      <c r="V192" s="1130"/>
      <c r="W192" s="1130"/>
      <c r="X192" s="1130"/>
      <c r="Y192" s="1130"/>
      <c r="Z192" s="15"/>
      <c r="AA192" s="629" t="str">
        <f>IF('FRONT PAGE'!$A$1="www.fly-logics.com","APR",0)</f>
        <v>APR</v>
      </c>
      <c r="AB192" s="631"/>
      <c r="AC192" s="631"/>
      <c r="AD192" s="631"/>
      <c r="AE192" s="631"/>
      <c r="AF192" s="630" t="str">
        <f>IF(SUMIFS(LOGBOOK!$Y$5:$Y$1036129,LOGBOOK!$D$5:$D$1036129,F183,LOGBOOK!$AN$5:$AN$1036129,V183,LOGBOOK!$E$5:$E$1036129,L183,LOGBOOK!$AM$5:$AM$1036129,"ABR")=0," ",SUMIFS(LOGBOOK!$Y$5:$Y$1036129,LOGBOOK!$D$5:$D$1036129,F183,LOGBOOK!$AN$5:$AN$1036129,V183,LOGBOOK!$E$5:$E$1036129,L183,LOGBOOK!$AM$5:$AM$1036129,"ABR"))</f>
        <v xml:space="preserve"> </v>
      </c>
      <c r="AG192" s="625"/>
      <c r="AH192" s="625"/>
      <c r="AI192" s="625"/>
      <c r="AJ192" s="630" t="str">
        <f>IF(SUMIFS(LOGBOOK!$Z$5:$Z$1036129,LOGBOOK!$D$5:$D$1036129,F183,LOGBOOK!$AN$5:$AN$1036129,V183,LOGBOOK!$E$5:$E$1036129,L183,LOGBOOK!$AM$5:$AM$1036129,AA192)=0," ",SUMIFS(LOGBOOK!$Z$5:$Z$1036129,LOGBOOK!$D$5:$D$1036129,F183,LOGBOOK!$AN$5:$AN$1036129,V183,LOGBOOK!$E$5:$E$1036129,L183,LOGBOOK!$AM$5:$AM$1036129,"ABR"))</f>
        <v xml:space="preserve"> </v>
      </c>
      <c r="AK192" s="625"/>
      <c r="AL192" s="625"/>
      <c r="AM192" s="625"/>
      <c r="AN192" s="630" t="str">
        <f>IF(SUMIFS(LOGBOOK!$AA$5:$AA$1036129,LOGBOOK!$D$5:$D$1036129,F183,LOGBOOK!$AN$5:$AN$1036129,V183,LOGBOOK!$E$5:$E$1036129,L183,LOGBOOK!$AM$5:$AM$1036129,"ABR")=0," ",SUMIFS(LOGBOOK!$AA$5:$AA$1036129,LOGBOOK!$D$5:$D$1036129,F183,LOGBOOK!$AN$5:$AN$1036129,V183,LOGBOOK!$E$5:$E$1036129,L183,LOGBOOK!$AM$5:$AM$1036129,"ABR"))</f>
        <v xml:space="preserve"> </v>
      </c>
      <c r="AO192" s="625"/>
      <c r="AP192" s="625"/>
      <c r="AQ192" s="625"/>
      <c r="AR192" s="623" t="str">
        <f>IF(SUMIFS(LOGBOOK!$AE$5:$AE$1036129,LOGBOOK!$D$5:$D$1036129,F183,LOGBOOK!$AN$5:$AN$1036129,V183,LOGBOOK!$E$5:$E$1036129,L183,LOGBOOK!$AM$5:$AM$1036129,"ABR")=0," ",SUMIFS(LOGBOOK!$AE$5:$AE$1036129,LOGBOOK!$D$5:$D$1036129,F183,LOGBOOK!$AN$5:$AN$1036129,V183,LOGBOOK!$E$5:$E$1036129,L183,LOGBOOK!$AM$5:$AM$1036129,"ABR"))</f>
        <v xml:space="preserve"> </v>
      </c>
      <c r="AS192" s="623"/>
      <c r="AT192" s="623"/>
      <c r="AU192" s="623" t="str">
        <f>IF(SUMIFS(LOGBOOK!$AF$5:$AF$1036129,LOGBOOK!$D$5:$D$1036129,F183,LOGBOOK!$AN$5:$AN$1036129,V183,LOGBOOK!$E$5:$E$1036129,L183,LOGBOOK!$AM$5:$AM$1036129,"ABR")=0," ",SUMIFS(LOGBOOK!$AF$5:$AF$1036129,LOGBOOK!$D$5:$D$1036129,F183,LOGBOOK!$AN$5:$AN$1036129,V183,LOGBOOK!$E$5:$E$1036129,L183,LOGBOOK!$AM$5:$AM$1036129,"ABR"))</f>
        <v xml:space="preserve"> </v>
      </c>
      <c r="AV192" s="633"/>
      <c r="AW192" s="633"/>
      <c r="AX192" s="643"/>
      <c r="AY192" s="637"/>
      <c r="AZ192" s="1218" t="str">
        <f>IF('FRONT PAGE'!$A$1="www.fly-logics.com","NO. FLIGHTS",0)</f>
        <v>NO. FLIGHTS</v>
      </c>
      <c r="BA192" s="1218"/>
      <c r="BB192" s="1218"/>
      <c r="BC192" s="1218"/>
      <c r="BD192" s="1218"/>
      <c r="BE192" s="1218"/>
      <c r="BF192" s="1219"/>
      <c r="BG192" s="1127" t="str">
        <f>IF(COUNTIFS(LOGBOOK!$D$5:$D$1036144,BC183,LOGBOOK!$AN$5:$AN$1036144,BS183,LOGBOOK!$E$5:$E$1036144,BI183)=0," ",COUNTIFS(LOGBOOK!$D$5:$D$1036144,BC183,LOGBOOK!$AN$5:$AN$1036144,BS183,LOGBOOK!$E$5:$E$1036144,BI183))</f>
        <v xml:space="preserve"> </v>
      </c>
      <c r="BH192" s="1128"/>
      <c r="BI192" s="1128"/>
      <c r="BJ192" s="1128"/>
      <c r="BK192" s="228"/>
      <c r="BL192" s="1220" t="str">
        <f>IF('FRONT PAGE'!$A$1="www.fly-logics.com","DAY",0)</f>
        <v>DAY</v>
      </c>
      <c r="BM192" s="1218"/>
      <c r="BN192" s="1218"/>
      <c r="BO192" s="1218"/>
      <c r="BP192" s="1219"/>
      <c r="BQ192" s="1129" t="str">
        <f>IF(SUMIFS(LOGBOOK!$T$5:$T$1036129,LOGBOOK!$D$5:$D$1036129,BC183,LOGBOOK!$AN$5:$AN$1036129,BS183,LOGBOOK!$E$5:$E$1036129,BI183)=0," ",SUMIFS(LOGBOOK!$T$5:$T$1036129,LOGBOOK!$D$5:$D$1036129,BC183,LOGBOOK!$AN$5:$AN$1036129,BS183,LOGBOOK!$E$5:$E$1036129,BI183))</f>
        <v xml:space="preserve"> </v>
      </c>
      <c r="BR192" s="1130"/>
      <c r="BS192" s="1130"/>
      <c r="BT192" s="1130"/>
      <c r="BU192" s="1130"/>
      <c r="BV192" s="1130"/>
      <c r="BW192" s="15"/>
      <c r="BX192" s="629" t="str">
        <f>IF('FRONT PAGE'!$A$1="www.fly-logics.com","APR",0)</f>
        <v>APR</v>
      </c>
      <c r="BY192" s="631"/>
      <c r="BZ192" s="631"/>
      <c r="CA192" s="631"/>
      <c r="CB192" s="631"/>
      <c r="CC192" s="630" t="str">
        <f>IF(SUMIFS(LOGBOOK!$Y$5:$Y$1036129,LOGBOOK!$D$5:$D$1036129,BC183,LOGBOOK!$AN$5:$AN$1036129,BS183,LOGBOOK!$E$5:$E$1036129,BI183,LOGBOOK!$AM$5:$AM$1036129,"ABR")=0," ",SUMIFS(LOGBOOK!$Y$5:$Y$1036129,LOGBOOK!$D$5:$D$1036129,BC183,LOGBOOK!$AN$5:$AN$1036129,BS183,LOGBOOK!$E$5:$E$1036129,BI183,LOGBOOK!$AM$5:$AM$1036129,"ABR"))</f>
        <v xml:space="preserve"> </v>
      </c>
      <c r="CD192" s="625"/>
      <c r="CE192" s="625"/>
      <c r="CF192" s="625"/>
      <c r="CG192" s="630" t="str">
        <f>IF(SUMIFS(LOGBOOK!$Z$5:$Z$1036129,LOGBOOK!$D$5:$D$1036129,BC183,LOGBOOK!$AN$5:$AN$1036129,BS183,LOGBOOK!$E$5:$E$1036129,BI183,LOGBOOK!$AM$5:$AM$1036129,BX192)=0," ",SUMIFS(LOGBOOK!$Z$5:$Z$1036129,LOGBOOK!$D$5:$D$1036129,BC183,LOGBOOK!$AN$5:$AN$1036129,BS183,LOGBOOK!$E$5:$E$1036129,BI183,LOGBOOK!$AM$5:$AM$1036129,"ABR"))</f>
        <v xml:space="preserve"> </v>
      </c>
      <c r="CH192" s="625"/>
      <c r="CI192" s="625"/>
      <c r="CJ192" s="625"/>
      <c r="CK192" s="630" t="str">
        <f>IF(SUMIFS(LOGBOOK!$AA$5:$AA$1036129,LOGBOOK!$D$5:$D$1036129,BC183,LOGBOOK!$AN$5:$AN$1036129,BS183,LOGBOOK!$E$5:$E$1036129,BI183,LOGBOOK!$AM$5:$AM$1036129,"ABR")=0," ",SUMIFS(LOGBOOK!$AA$5:$AA$1036129,LOGBOOK!$D$5:$D$1036129,BC183,LOGBOOK!$AN$5:$AN$1036129,BS183,LOGBOOK!$E$5:$E$1036129,BI183,LOGBOOK!$AM$5:$AM$1036129,"ABR"))</f>
        <v xml:space="preserve"> </v>
      </c>
      <c r="CL192" s="625"/>
      <c r="CM192" s="625"/>
      <c r="CN192" s="625"/>
      <c r="CO192" s="623" t="str">
        <f>IF(SUMIFS(LOGBOOK!$AE$5:$AE$1036129,LOGBOOK!$D$5:$D$1036129,BC183,LOGBOOK!$AN$5:$AN$1036129,BS183,LOGBOOK!$E$5:$E$1036129,BI183,LOGBOOK!$AM$5:$AM$1036129,"ABR")=0," ",SUMIFS(LOGBOOK!$AE$5:$AE$1036129,LOGBOOK!$D$5:$D$1036129,BC183,LOGBOOK!$AN$5:$AN$1036129,BS183,LOGBOOK!$E$5:$E$1036129,BI183,LOGBOOK!$AM$5:$AM$1036129,"ABR"))</f>
        <v xml:space="preserve"> </v>
      </c>
      <c r="CP192" s="623"/>
      <c r="CQ192" s="623"/>
      <c r="CR192" s="623" t="str">
        <f>IF(SUMIFS(LOGBOOK!$AF$5:$AF$1036129,LOGBOOK!$D$5:$D$1036129,BC183,LOGBOOK!$AN$5:$AN$1036129,BS183,LOGBOOK!$E$5:$E$1036129,BI183,LOGBOOK!$AM$5:$AM$1036129,"ABR")=0," ",SUMIFS(LOGBOOK!$AF$5:$AF$1036129,LOGBOOK!$D$5:$D$1036129,BC183,LOGBOOK!$AN$5:$AN$1036129,BS183,LOGBOOK!$E$5:$E$1036129,BI183,LOGBOOK!$AM$5:$AM$1036129,"ABR"))</f>
        <v xml:space="preserve"> </v>
      </c>
      <c r="CS192" s="633"/>
      <c r="CT192" s="633"/>
      <c r="CU192" s="643"/>
      <c r="CV192" s="247"/>
      <c r="CW192" s="212"/>
      <c r="CX192" s="637"/>
      <c r="CY192" s="1218" t="str">
        <f>IF('FRONT PAGE'!$A$1="www.fly-logics.com","NO. FLIGHTS",0)</f>
        <v>NO. FLIGHTS</v>
      </c>
      <c r="CZ192" s="1218"/>
      <c r="DA192" s="1218"/>
      <c r="DB192" s="1218"/>
      <c r="DC192" s="1218"/>
      <c r="DD192" s="1218"/>
      <c r="DE192" s="1219"/>
      <c r="DF192" s="1127" t="str">
        <f>IF(COUNTIFS(LOGBOOK!$D$5:$D$1036144,DB183,LOGBOOK!$AN$5:$AN$1036144,DR183,LOGBOOK!$E$5:$E$1036144,DH183)=0," ",COUNTIFS(LOGBOOK!$D$5:$D$1036144,DB183,LOGBOOK!$AN$5:$AN$1036144,DR183,LOGBOOK!$E$5:$E$1036144,DH183))</f>
        <v xml:space="preserve"> </v>
      </c>
      <c r="DG192" s="1128"/>
      <c r="DH192" s="1128"/>
      <c r="DI192" s="1128"/>
      <c r="DJ192" s="228"/>
      <c r="DK192" s="1220" t="str">
        <f>IF('FRONT PAGE'!$A$1="www.fly-logics.com","DAY",0)</f>
        <v>DAY</v>
      </c>
      <c r="DL192" s="1218"/>
      <c r="DM192" s="1218"/>
      <c r="DN192" s="1218"/>
      <c r="DO192" s="1219"/>
      <c r="DP192" s="1129" t="str">
        <f>IF(SUMIFS(LOGBOOK!$T$5:$T$1036129,LOGBOOK!$D$5:$D$1036129,DB183,LOGBOOK!$AN$5:$AN$1036129,DR183,LOGBOOK!$E$5:$E$1036129,DH183)=0," ",SUMIFS(LOGBOOK!$T$5:$T$1036129,LOGBOOK!$D$5:$D$1036129,DB183,LOGBOOK!$AN$5:$AN$1036129,DR183,LOGBOOK!$E$5:$E$1036129,DH183))</f>
        <v xml:space="preserve"> </v>
      </c>
      <c r="DQ192" s="1130"/>
      <c r="DR192" s="1130"/>
      <c r="DS192" s="1130"/>
      <c r="DT192" s="1130"/>
      <c r="DU192" s="1130"/>
      <c r="DV192" s="15"/>
      <c r="DW192" s="629" t="str">
        <f>IF('FRONT PAGE'!$A$1="www.fly-logics.com","APR",0)</f>
        <v>APR</v>
      </c>
      <c r="DX192" s="631"/>
      <c r="DY192" s="631"/>
      <c r="DZ192" s="631"/>
      <c r="EA192" s="631"/>
      <c r="EB192" s="630" t="str">
        <f>IF(SUMIFS(LOGBOOK!$Y$5:$Y$1036129,LOGBOOK!$D$5:$D$1036129,DB183,LOGBOOK!$AN$5:$AN$1036129,DR183,LOGBOOK!$E$5:$E$1036129,DH183,LOGBOOK!$AM$5:$AM$1036129,"ABR")=0," ",SUMIFS(LOGBOOK!$Y$5:$Y$1036129,LOGBOOK!$D$5:$D$1036129,DB183,LOGBOOK!$AN$5:$AN$1036129,DR183,LOGBOOK!$E$5:$E$1036129,DH183,LOGBOOK!$AM$5:$AM$1036129,"ABR"))</f>
        <v xml:space="preserve"> </v>
      </c>
      <c r="EC192" s="625"/>
      <c r="ED192" s="625"/>
      <c r="EE192" s="625"/>
      <c r="EF192" s="630" t="str">
        <f>IF(SUMIFS(LOGBOOK!$Z$5:$Z$1036129,LOGBOOK!$D$5:$D$1036129,DB183,LOGBOOK!$AN$5:$AN$1036129,DR183,LOGBOOK!$E$5:$E$1036129,DH183,LOGBOOK!$AM$5:$AM$1036129,DW192)=0," ",SUMIFS(LOGBOOK!$Z$5:$Z$1036129,LOGBOOK!$D$5:$D$1036129,DB183,LOGBOOK!$AN$5:$AN$1036129,DR183,LOGBOOK!$E$5:$E$1036129,DH183,LOGBOOK!$AM$5:$AM$1036129,"ABR"))</f>
        <v xml:space="preserve"> </v>
      </c>
      <c r="EG192" s="625"/>
      <c r="EH192" s="625"/>
      <c r="EI192" s="625"/>
      <c r="EJ192" s="630" t="str">
        <f>IF(SUMIFS(LOGBOOK!$AA$5:$AA$1036129,LOGBOOK!$D$5:$D$1036129,DB183,LOGBOOK!$AN$5:$AN$1036129,DR183,LOGBOOK!$E$5:$E$1036129,DH183,LOGBOOK!$AM$5:$AM$1036129,"ABR")=0," ",SUMIFS(LOGBOOK!$AA$5:$AA$1036129,LOGBOOK!$D$5:$D$1036129,DB183,LOGBOOK!$AN$5:$AN$1036129,DR183,LOGBOOK!$E$5:$E$1036129,DH183,LOGBOOK!$AM$5:$AM$1036129,"ABR"))</f>
        <v xml:space="preserve"> </v>
      </c>
      <c r="EK192" s="625"/>
      <c r="EL192" s="625"/>
      <c r="EM192" s="625"/>
      <c r="EN192" s="623" t="str">
        <f>IF(SUMIFS(LOGBOOK!$AE$5:$AE$1036129,LOGBOOK!$D$5:$D$1036129,DB183,LOGBOOK!$AN$5:$AN$1036129,DR183,LOGBOOK!$E$5:$E$1036129,DH183,LOGBOOK!$AM$5:$AM$1036129,"ABR")=0," ",SUMIFS(LOGBOOK!$AE$5:$AE$1036129,LOGBOOK!$D$5:$D$1036129,DB183,LOGBOOK!$AN$5:$AN$1036129,DR183,LOGBOOK!$E$5:$E$1036129,DH183,LOGBOOK!$AM$5:$AM$1036129,"ABR"))</f>
        <v xml:space="preserve"> </v>
      </c>
      <c r="EO192" s="623"/>
      <c r="EP192" s="623"/>
      <c r="EQ192" s="623" t="str">
        <f>IF(SUMIFS(LOGBOOK!$AF$5:$AF$1036129,LOGBOOK!$D$5:$D$1036129,DB183,LOGBOOK!$AN$5:$AN$1036129,DR183,LOGBOOK!$E$5:$E$1036129,DH183,LOGBOOK!$AM$5:$AM$1036129,"ABR")=0," ",SUMIFS(LOGBOOK!$AF$5:$AF$1036129,LOGBOOK!$D$5:$D$1036129,DB183,LOGBOOK!$AN$5:$AN$1036129,DR183,LOGBOOK!$E$5:$E$1036129,DH183,LOGBOOK!$AM$5:$AM$1036129,"ABR"))</f>
        <v xml:space="preserve"> </v>
      </c>
      <c r="ER192" s="633"/>
      <c r="ES192" s="633"/>
      <c r="ET192" s="643"/>
      <c r="EU192" s="637"/>
      <c r="EV192" s="1218" t="str">
        <f>IF('FRONT PAGE'!$A$1="www.fly-logics.com","NO. FLIGHTS",0)</f>
        <v>NO. FLIGHTS</v>
      </c>
      <c r="EW192" s="1218"/>
      <c r="EX192" s="1218"/>
      <c r="EY192" s="1218"/>
      <c r="EZ192" s="1218"/>
      <c r="FA192" s="1218"/>
      <c r="FB192" s="1219"/>
      <c r="FC192" s="1127" t="str">
        <f>IF(COUNTIFS(LOGBOOK!$D$5:$D$1036144,EY183,LOGBOOK!$AN$5:$AN$1036144,FO183,LOGBOOK!$E$5:$E$1036144,FE183)=0," ",COUNTIFS(LOGBOOK!$D$5:$D$1036144,EY183,LOGBOOK!$AN$5:$AN$1036144,FO183,LOGBOOK!$E$5:$E$1036144,FE183))</f>
        <v xml:space="preserve"> </v>
      </c>
      <c r="FD192" s="1128"/>
      <c r="FE192" s="1128"/>
      <c r="FF192" s="1128"/>
      <c r="FG192" s="228"/>
      <c r="FH192" s="1220" t="str">
        <f>IF('FRONT PAGE'!$A$1="www.fly-logics.com","DAY",0)</f>
        <v>DAY</v>
      </c>
      <c r="FI192" s="1218"/>
      <c r="FJ192" s="1218"/>
      <c r="FK192" s="1218"/>
      <c r="FL192" s="1219"/>
      <c r="FM192" s="1129" t="str">
        <f>IF(SUMIFS(LOGBOOK!$T$5:$T$1036129,LOGBOOK!$D$5:$D$1036129,EY183,LOGBOOK!$AN$5:$AN$1036129,FO183,LOGBOOK!$E$5:$E$1036129,FE183)=0," ",SUMIFS(LOGBOOK!$T$5:$T$1036129,LOGBOOK!$D$5:$D$1036129,EY183,LOGBOOK!$AN$5:$AN$1036129,FO183,LOGBOOK!$E$5:$E$1036129,FE183))</f>
        <v xml:space="preserve"> </v>
      </c>
      <c r="FN192" s="1130"/>
      <c r="FO192" s="1130"/>
      <c r="FP192" s="1130"/>
      <c r="FQ192" s="1130"/>
      <c r="FR192" s="1130"/>
      <c r="FS192" s="15"/>
      <c r="FT192" s="629" t="str">
        <f>IF('FRONT PAGE'!$A$1="www.fly-logics.com","APR",0)</f>
        <v>APR</v>
      </c>
      <c r="FU192" s="631"/>
      <c r="FV192" s="631"/>
      <c r="FW192" s="631"/>
      <c r="FX192" s="631"/>
      <c r="FY192" s="630" t="str">
        <f>IF(SUMIFS(LOGBOOK!$Y$5:$Y$1036129,LOGBOOK!$D$5:$D$1036129,EY183,LOGBOOK!$AN$5:$AN$1036129,FO183,LOGBOOK!$E$5:$E$1036129,FE183,LOGBOOK!$AM$5:$AM$1036129,"ABR")=0," ",SUMIFS(LOGBOOK!$Y$5:$Y$1036129,LOGBOOK!$D$5:$D$1036129,EY183,LOGBOOK!$AN$5:$AN$1036129,FO183,LOGBOOK!$E$5:$E$1036129,FE183,LOGBOOK!$AM$5:$AM$1036129,"ABR"))</f>
        <v xml:space="preserve"> </v>
      </c>
      <c r="FZ192" s="625"/>
      <c r="GA192" s="625"/>
      <c r="GB192" s="625"/>
      <c r="GC192" s="630" t="str">
        <f>IF(SUMIFS(LOGBOOK!$Z$5:$Z$1036129,LOGBOOK!$D$5:$D$1036129,EY183,LOGBOOK!$AN$5:$AN$1036129,FO183,LOGBOOK!$E$5:$E$1036129,FE183,LOGBOOK!$AM$5:$AM$1036129,FT192)=0," ",SUMIFS(LOGBOOK!$Z$5:$Z$1036129,LOGBOOK!$D$5:$D$1036129,EY183,LOGBOOK!$AN$5:$AN$1036129,FO183,LOGBOOK!$E$5:$E$1036129,FE183,LOGBOOK!$AM$5:$AM$1036129,"ABR"))</f>
        <v xml:space="preserve"> </v>
      </c>
      <c r="GD192" s="625"/>
      <c r="GE192" s="625"/>
      <c r="GF192" s="625"/>
      <c r="GG192" s="630" t="str">
        <f>IF(SUMIFS(LOGBOOK!$AA$5:$AA$1036129,LOGBOOK!$D$5:$D$1036129,EY183,LOGBOOK!$AN$5:$AN$1036129,FO183,LOGBOOK!$E$5:$E$1036129,FE183,LOGBOOK!$AM$5:$AM$1036129,"ABR")=0," ",SUMIFS(LOGBOOK!$AA$5:$AA$1036129,LOGBOOK!$D$5:$D$1036129,EY183,LOGBOOK!$AN$5:$AN$1036129,FO183,LOGBOOK!$E$5:$E$1036129,FE183,LOGBOOK!$AM$5:$AM$1036129,"ABR"))</f>
        <v xml:space="preserve"> </v>
      </c>
      <c r="GH192" s="625"/>
      <c r="GI192" s="625"/>
      <c r="GJ192" s="625"/>
      <c r="GK192" s="623" t="str">
        <f>IF(SUMIFS(LOGBOOK!$AE$5:$AE$1036129,LOGBOOK!$D$5:$D$1036129,EY183,LOGBOOK!$AN$5:$AN$1036129,FO183,LOGBOOK!$E$5:$E$1036129,FE183,LOGBOOK!$AM$5:$AM$1036129,"ABR")=0," ",SUMIFS(LOGBOOK!$AE$5:$AE$1036129,LOGBOOK!$D$5:$D$1036129,EY183,LOGBOOK!$AN$5:$AN$1036129,FO183,LOGBOOK!$E$5:$E$1036129,FE183,LOGBOOK!$AM$5:$AM$1036129,"ABR"))</f>
        <v xml:space="preserve"> </v>
      </c>
      <c r="GL192" s="623"/>
      <c r="GM192" s="623"/>
      <c r="GN192" s="623" t="str">
        <f>IF(SUMIFS(LOGBOOK!$AF$5:$AF$1036129,LOGBOOK!$D$5:$D$1036129,EY183,LOGBOOK!$AN$5:$AN$1036129,FO183,LOGBOOK!$E$5:$E$1036129,FE183,LOGBOOK!$AM$5:$AM$1036129,"ABR")=0," ",SUMIFS(LOGBOOK!$AF$5:$AF$1036129,LOGBOOK!$D$5:$D$1036129,EY183,LOGBOOK!$AN$5:$AN$1036129,FO183,LOGBOOK!$E$5:$E$1036129,FE183,LOGBOOK!$AM$5:$AM$1036129,"ABR"))</f>
        <v xml:space="preserve"> </v>
      </c>
      <c r="GO192" s="633"/>
      <c r="GP192" s="633"/>
      <c r="GQ192" s="643"/>
      <c r="GR192" s="6"/>
    </row>
    <row r="193" spans="1:200" ht="5.25" customHeight="1" x14ac:dyDescent="0.25">
      <c r="A193" s="212"/>
      <c r="B193" s="637"/>
      <c r="C193" s="1218"/>
      <c r="D193" s="1218"/>
      <c r="E193" s="1218"/>
      <c r="F193" s="1218"/>
      <c r="G193" s="1218"/>
      <c r="H193" s="1218"/>
      <c r="I193" s="1219"/>
      <c r="J193" s="1127"/>
      <c r="K193" s="1128"/>
      <c r="L193" s="1128"/>
      <c r="M193" s="1128"/>
      <c r="N193" s="624"/>
      <c r="O193" s="624"/>
      <c r="P193" s="624"/>
      <c r="Q193" s="624"/>
      <c r="R193" s="624"/>
      <c r="S193" s="624"/>
      <c r="T193" s="624"/>
      <c r="U193" s="624"/>
      <c r="V193" s="624"/>
      <c r="W193" s="624"/>
      <c r="X193" s="624"/>
      <c r="Y193" s="624"/>
      <c r="Z193" s="15"/>
      <c r="AA193" s="631"/>
      <c r="AB193" s="631"/>
      <c r="AC193" s="631"/>
      <c r="AD193" s="631"/>
      <c r="AE193" s="631"/>
      <c r="AF193" s="625"/>
      <c r="AG193" s="632"/>
      <c r="AH193" s="632"/>
      <c r="AI193" s="625"/>
      <c r="AJ193" s="625"/>
      <c r="AK193" s="632"/>
      <c r="AL193" s="632"/>
      <c r="AM193" s="625"/>
      <c r="AN193" s="625"/>
      <c r="AO193" s="632"/>
      <c r="AP193" s="632"/>
      <c r="AQ193" s="625"/>
      <c r="AR193" s="623"/>
      <c r="AS193" s="623"/>
      <c r="AT193" s="623"/>
      <c r="AU193" s="633"/>
      <c r="AV193" s="634"/>
      <c r="AW193" s="633"/>
      <c r="AX193" s="643"/>
      <c r="AY193" s="637"/>
      <c r="AZ193" s="1218"/>
      <c r="BA193" s="1218"/>
      <c r="BB193" s="1218"/>
      <c r="BC193" s="1218"/>
      <c r="BD193" s="1218"/>
      <c r="BE193" s="1218"/>
      <c r="BF193" s="1219"/>
      <c r="BG193" s="1127"/>
      <c r="BH193" s="1128"/>
      <c r="BI193" s="1128"/>
      <c r="BJ193" s="1128"/>
      <c r="BK193" s="624"/>
      <c r="BL193" s="624"/>
      <c r="BM193" s="624"/>
      <c r="BN193" s="624"/>
      <c r="BO193" s="624"/>
      <c r="BP193" s="624"/>
      <c r="BQ193" s="624"/>
      <c r="BR193" s="624"/>
      <c r="BS193" s="624"/>
      <c r="BT193" s="624"/>
      <c r="BU193" s="624"/>
      <c r="BV193" s="624"/>
      <c r="BW193" s="15"/>
      <c r="BX193" s="631"/>
      <c r="BY193" s="631"/>
      <c r="BZ193" s="631"/>
      <c r="CA193" s="631"/>
      <c r="CB193" s="631"/>
      <c r="CC193" s="625"/>
      <c r="CD193" s="632"/>
      <c r="CE193" s="632"/>
      <c r="CF193" s="625"/>
      <c r="CG193" s="625"/>
      <c r="CH193" s="632"/>
      <c r="CI193" s="632"/>
      <c r="CJ193" s="625"/>
      <c r="CK193" s="625"/>
      <c r="CL193" s="632"/>
      <c r="CM193" s="632"/>
      <c r="CN193" s="625"/>
      <c r="CO193" s="623"/>
      <c r="CP193" s="623"/>
      <c r="CQ193" s="623"/>
      <c r="CR193" s="633"/>
      <c r="CS193" s="634"/>
      <c r="CT193" s="633"/>
      <c r="CU193" s="643"/>
      <c r="CV193" s="247"/>
      <c r="CW193" s="212"/>
      <c r="CX193" s="637"/>
      <c r="CY193" s="1218"/>
      <c r="CZ193" s="1218"/>
      <c r="DA193" s="1218"/>
      <c r="DB193" s="1218"/>
      <c r="DC193" s="1218"/>
      <c r="DD193" s="1218"/>
      <c r="DE193" s="1219"/>
      <c r="DF193" s="1127"/>
      <c r="DG193" s="1128"/>
      <c r="DH193" s="1128"/>
      <c r="DI193" s="1128"/>
      <c r="DJ193" s="624"/>
      <c r="DK193" s="624"/>
      <c r="DL193" s="624"/>
      <c r="DM193" s="624"/>
      <c r="DN193" s="624"/>
      <c r="DO193" s="624"/>
      <c r="DP193" s="624"/>
      <c r="DQ193" s="624"/>
      <c r="DR193" s="624"/>
      <c r="DS193" s="624"/>
      <c r="DT193" s="624"/>
      <c r="DU193" s="624"/>
      <c r="DV193" s="15"/>
      <c r="DW193" s="631"/>
      <c r="DX193" s="631"/>
      <c r="DY193" s="631"/>
      <c r="DZ193" s="631"/>
      <c r="EA193" s="631"/>
      <c r="EB193" s="625"/>
      <c r="EC193" s="632"/>
      <c r="ED193" s="632"/>
      <c r="EE193" s="625"/>
      <c r="EF193" s="625"/>
      <c r="EG193" s="632"/>
      <c r="EH193" s="632"/>
      <c r="EI193" s="625"/>
      <c r="EJ193" s="625"/>
      <c r="EK193" s="632"/>
      <c r="EL193" s="632"/>
      <c r="EM193" s="625"/>
      <c r="EN193" s="623"/>
      <c r="EO193" s="623"/>
      <c r="EP193" s="623"/>
      <c r="EQ193" s="633"/>
      <c r="ER193" s="634"/>
      <c r="ES193" s="633"/>
      <c r="ET193" s="643"/>
      <c r="EU193" s="637"/>
      <c r="EV193" s="1218"/>
      <c r="EW193" s="1218"/>
      <c r="EX193" s="1218"/>
      <c r="EY193" s="1218"/>
      <c r="EZ193" s="1218"/>
      <c r="FA193" s="1218"/>
      <c r="FB193" s="1219"/>
      <c r="FC193" s="1127"/>
      <c r="FD193" s="1128"/>
      <c r="FE193" s="1128"/>
      <c r="FF193" s="1128"/>
      <c r="FG193" s="624"/>
      <c r="FH193" s="624"/>
      <c r="FI193" s="624"/>
      <c r="FJ193" s="624"/>
      <c r="FK193" s="624"/>
      <c r="FL193" s="624"/>
      <c r="FM193" s="624"/>
      <c r="FN193" s="624"/>
      <c r="FO193" s="624"/>
      <c r="FP193" s="624"/>
      <c r="FQ193" s="624"/>
      <c r="FR193" s="624"/>
      <c r="FS193" s="15"/>
      <c r="FT193" s="631"/>
      <c r="FU193" s="631"/>
      <c r="FV193" s="631"/>
      <c r="FW193" s="631"/>
      <c r="FX193" s="631"/>
      <c r="FY193" s="625"/>
      <c r="FZ193" s="632"/>
      <c r="GA193" s="632"/>
      <c r="GB193" s="625"/>
      <c r="GC193" s="625"/>
      <c r="GD193" s="632"/>
      <c r="GE193" s="632"/>
      <c r="GF193" s="625"/>
      <c r="GG193" s="625"/>
      <c r="GH193" s="632"/>
      <c r="GI193" s="632"/>
      <c r="GJ193" s="625"/>
      <c r="GK193" s="623"/>
      <c r="GL193" s="623"/>
      <c r="GM193" s="623"/>
      <c r="GN193" s="633"/>
      <c r="GO193" s="634"/>
      <c r="GP193" s="633"/>
      <c r="GQ193" s="643"/>
      <c r="GR193" s="6"/>
    </row>
    <row r="194" spans="1:200" ht="5.25" customHeight="1" x14ac:dyDescent="0.25">
      <c r="A194" s="212"/>
      <c r="B194" s="637"/>
      <c r="C194" s="624"/>
      <c r="D194" s="624"/>
      <c r="E194" s="624"/>
      <c r="F194" s="624"/>
      <c r="G194" s="624"/>
      <c r="H194" s="624"/>
      <c r="I194" s="624"/>
      <c r="J194" s="624"/>
      <c r="K194" s="624"/>
      <c r="L194" s="624"/>
      <c r="M194" s="624"/>
      <c r="N194" s="624"/>
      <c r="O194" s="1221" t="str">
        <f>IF('FRONT PAGE'!$A$1="www.fly-logics.com","NIGHT",0)</f>
        <v>NIGHT</v>
      </c>
      <c r="P194" s="1222"/>
      <c r="Q194" s="1222"/>
      <c r="R194" s="1222"/>
      <c r="S194" s="1222"/>
      <c r="T194" s="1133" t="str">
        <f>IF(SUMIFS(LOGBOOK!$U$5:$U$1036129,LOGBOOK!$D$5:$D$1036129,F183,LOGBOOK!$AN$5:$AN$1036129,V183,LOGBOOK!$E$5:$E$1036129,L183)=0," ",SUMIFS(LOGBOOK!$U$5:$U$1036129,LOGBOOK!$D$5:$D$1036129,F183,LOGBOOK!$AN$5:$AN$1036129,V183,LOGBOOK!$E$5:$E$1036129,L183))</f>
        <v xml:space="preserve"> </v>
      </c>
      <c r="U194" s="1133"/>
      <c r="V194" s="1133"/>
      <c r="W194" s="1133"/>
      <c r="X194" s="1133"/>
      <c r="Y194" s="1129"/>
      <c r="Z194" s="15"/>
      <c r="AA194" s="631"/>
      <c r="AB194" s="631"/>
      <c r="AC194" s="631"/>
      <c r="AD194" s="631"/>
      <c r="AE194" s="631"/>
      <c r="AF194" s="625"/>
      <c r="AG194" s="625"/>
      <c r="AH194" s="625"/>
      <c r="AI194" s="625"/>
      <c r="AJ194" s="625"/>
      <c r="AK194" s="625"/>
      <c r="AL194" s="625"/>
      <c r="AM194" s="625"/>
      <c r="AN194" s="625"/>
      <c r="AO194" s="625"/>
      <c r="AP194" s="625"/>
      <c r="AQ194" s="625"/>
      <c r="AR194" s="623"/>
      <c r="AS194" s="623"/>
      <c r="AT194" s="623"/>
      <c r="AU194" s="633"/>
      <c r="AV194" s="633"/>
      <c r="AW194" s="633"/>
      <c r="AX194" s="643"/>
      <c r="AY194" s="637"/>
      <c r="AZ194" s="624"/>
      <c r="BA194" s="624"/>
      <c r="BB194" s="624"/>
      <c r="BC194" s="624"/>
      <c r="BD194" s="624"/>
      <c r="BE194" s="624"/>
      <c r="BF194" s="624"/>
      <c r="BG194" s="624"/>
      <c r="BH194" s="624"/>
      <c r="BI194" s="624"/>
      <c r="BJ194" s="624"/>
      <c r="BK194" s="624"/>
      <c r="BL194" s="1221" t="str">
        <f>IF('FRONT PAGE'!$A$1="www.fly-logics.com","NIGHT",0)</f>
        <v>NIGHT</v>
      </c>
      <c r="BM194" s="1222"/>
      <c r="BN194" s="1222"/>
      <c r="BO194" s="1222"/>
      <c r="BP194" s="1222"/>
      <c r="BQ194" s="1133" t="str">
        <f>IF(SUMIFS(LOGBOOK!$U$5:$U$1036129,LOGBOOK!$D$5:$D$1036129,BC183,LOGBOOK!$AN$5:$AN$1036129,BS183,LOGBOOK!$E$5:$E$1036129,BI183)=0," ",SUMIFS(LOGBOOK!$U$5:$U$1036129,LOGBOOK!$D$5:$D$1036129,BC183,LOGBOOK!$AN$5:$AN$1036129,BS183,LOGBOOK!$E$5:$E$1036129,BI183))</f>
        <v xml:space="preserve"> </v>
      </c>
      <c r="BR194" s="1133"/>
      <c r="BS194" s="1133"/>
      <c r="BT194" s="1133"/>
      <c r="BU194" s="1133"/>
      <c r="BV194" s="1129"/>
      <c r="BW194" s="15"/>
      <c r="BX194" s="631"/>
      <c r="BY194" s="631"/>
      <c r="BZ194" s="631"/>
      <c r="CA194" s="631"/>
      <c r="CB194" s="631"/>
      <c r="CC194" s="625"/>
      <c r="CD194" s="625"/>
      <c r="CE194" s="625"/>
      <c r="CF194" s="625"/>
      <c r="CG194" s="625"/>
      <c r="CH194" s="625"/>
      <c r="CI194" s="625"/>
      <c r="CJ194" s="625"/>
      <c r="CK194" s="625"/>
      <c r="CL194" s="625"/>
      <c r="CM194" s="625"/>
      <c r="CN194" s="625"/>
      <c r="CO194" s="623"/>
      <c r="CP194" s="623"/>
      <c r="CQ194" s="623"/>
      <c r="CR194" s="633"/>
      <c r="CS194" s="633"/>
      <c r="CT194" s="633"/>
      <c r="CU194" s="643"/>
      <c r="CV194" s="247"/>
      <c r="CW194" s="212"/>
      <c r="CX194" s="637"/>
      <c r="CY194" s="624"/>
      <c r="CZ194" s="624"/>
      <c r="DA194" s="624"/>
      <c r="DB194" s="624"/>
      <c r="DC194" s="624"/>
      <c r="DD194" s="624"/>
      <c r="DE194" s="624"/>
      <c r="DF194" s="624"/>
      <c r="DG194" s="624"/>
      <c r="DH194" s="624"/>
      <c r="DI194" s="624"/>
      <c r="DJ194" s="624"/>
      <c r="DK194" s="1221" t="str">
        <f>IF('FRONT PAGE'!$A$1="www.fly-logics.com","NIGHT",0)</f>
        <v>NIGHT</v>
      </c>
      <c r="DL194" s="1222"/>
      <c r="DM194" s="1222"/>
      <c r="DN194" s="1222"/>
      <c r="DO194" s="1222"/>
      <c r="DP194" s="1133" t="str">
        <f>IF(SUMIFS(LOGBOOK!$U$5:$U$1036129,LOGBOOK!$D$5:$D$1036129,DB183,LOGBOOK!$AN$5:$AN$1036129,DR183,LOGBOOK!$E$5:$E$1036129,DH183)=0," ",SUMIFS(LOGBOOK!$U$5:$U$1036129,LOGBOOK!$D$5:$D$1036129,DB183,LOGBOOK!$AN$5:$AN$1036129,DR183,LOGBOOK!$E$5:$E$1036129,DH183))</f>
        <v xml:space="preserve"> </v>
      </c>
      <c r="DQ194" s="1133"/>
      <c r="DR194" s="1133"/>
      <c r="DS194" s="1133"/>
      <c r="DT194" s="1133"/>
      <c r="DU194" s="1129"/>
      <c r="DV194" s="15"/>
      <c r="DW194" s="631"/>
      <c r="DX194" s="631"/>
      <c r="DY194" s="631"/>
      <c r="DZ194" s="631"/>
      <c r="EA194" s="631"/>
      <c r="EB194" s="625"/>
      <c r="EC194" s="625"/>
      <c r="ED194" s="625"/>
      <c r="EE194" s="625"/>
      <c r="EF194" s="625"/>
      <c r="EG194" s="625"/>
      <c r="EH194" s="625"/>
      <c r="EI194" s="625"/>
      <c r="EJ194" s="625"/>
      <c r="EK194" s="625"/>
      <c r="EL194" s="625"/>
      <c r="EM194" s="625"/>
      <c r="EN194" s="623"/>
      <c r="EO194" s="623"/>
      <c r="EP194" s="623"/>
      <c r="EQ194" s="633"/>
      <c r="ER194" s="633"/>
      <c r="ES194" s="633"/>
      <c r="ET194" s="643"/>
      <c r="EU194" s="637"/>
      <c r="EV194" s="624"/>
      <c r="EW194" s="624"/>
      <c r="EX194" s="624"/>
      <c r="EY194" s="624"/>
      <c r="EZ194" s="624"/>
      <c r="FA194" s="624"/>
      <c r="FB194" s="624"/>
      <c r="FC194" s="624"/>
      <c r="FD194" s="624"/>
      <c r="FE194" s="624"/>
      <c r="FF194" s="624"/>
      <c r="FG194" s="624"/>
      <c r="FH194" s="1221" t="str">
        <f>IF('FRONT PAGE'!$A$1="www.fly-logics.com","NIGHT",0)</f>
        <v>NIGHT</v>
      </c>
      <c r="FI194" s="1222"/>
      <c r="FJ194" s="1222"/>
      <c r="FK194" s="1222"/>
      <c r="FL194" s="1222"/>
      <c r="FM194" s="1133" t="str">
        <f>IF(SUMIFS(LOGBOOK!$U$5:$U$1036129,LOGBOOK!$D$5:$D$1036129,EY183,LOGBOOK!$AN$5:$AN$1036129,FO183,LOGBOOK!$E$5:$E$1036129,FE183)=0," ",SUMIFS(LOGBOOK!$U$5:$U$1036129,LOGBOOK!$D$5:$D$1036129,EY183,LOGBOOK!$AN$5:$AN$1036129,FO183,LOGBOOK!$E$5:$E$1036129,FE183))</f>
        <v xml:space="preserve"> </v>
      </c>
      <c r="FN194" s="1133"/>
      <c r="FO194" s="1133"/>
      <c r="FP194" s="1133"/>
      <c r="FQ194" s="1133"/>
      <c r="FR194" s="1129"/>
      <c r="FS194" s="15"/>
      <c r="FT194" s="631"/>
      <c r="FU194" s="631"/>
      <c r="FV194" s="631"/>
      <c r="FW194" s="631"/>
      <c r="FX194" s="631"/>
      <c r="FY194" s="625"/>
      <c r="FZ194" s="625"/>
      <c r="GA194" s="625"/>
      <c r="GB194" s="625"/>
      <c r="GC194" s="625"/>
      <c r="GD194" s="625"/>
      <c r="GE194" s="625"/>
      <c r="GF194" s="625"/>
      <c r="GG194" s="625"/>
      <c r="GH194" s="625"/>
      <c r="GI194" s="625"/>
      <c r="GJ194" s="625"/>
      <c r="GK194" s="623"/>
      <c r="GL194" s="623"/>
      <c r="GM194" s="623"/>
      <c r="GN194" s="633"/>
      <c r="GO194" s="633"/>
      <c r="GP194" s="633"/>
      <c r="GQ194" s="643"/>
      <c r="GR194" s="6"/>
    </row>
    <row r="195" spans="1:200" ht="5.25" customHeight="1" x14ac:dyDescent="0.25">
      <c r="A195" s="212"/>
      <c r="B195" s="637"/>
      <c r="C195" s="1220" t="str">
        <f>IF('FRONT PAGE'!$A$1="www.fly-logics.com","SOLO",0)</f>
        <v>SOLO</v>
      </c>
      <c r="D195" s="1218"/>
      <c r="E195" s="1218"/>
      <c r="F195" s="1218"/>
      <c r="G195" s="1219"/>
      <c r="H195" s="1129" t="str">
        <f>IF(SUMIFS(LOGBOOK!$X$5:$X$1036129,LOGBOOK!$D$5:$D$1036129,F183,LOGBOOK!$AN$5:$AN$1036129,V183,LOGBOOK!$E$5:$E$1036129,L183)=0," ",SUMIFS(LOGBOOK!$X$5:$X$1036129,LOGBOOK!$D$5:$D$1036129,F183,LOGBOOK!$AN$5:$AN$1036129,V183,LOGBOOK!$E$5:$E$1036129,L183))</f>
        <v xml:space="preserve"> </v>
      </c>
      <c r="I195" s="1130"/>
      <c r="J195" s="1130"/>
      <c r="K195" s="1130"/>
      <c r="L195" s="1130"/>
      <c r="M195" s="1130"/>
      <c r="N195" s="624"/>
      <c r="O195" s="1219"/>
      <c r="P195" s="1222"/>
      <c r="Q195" s="1222"/>
      <c r="R195" s="1222"/>
      <c r="S195" s="1222"/>
      <c r="T195" s="1133"/>
      <c r="U195" s="1133"/>
      <c r="V195" s="1133"/>
      <c r="W195" s="1133"/>
      <c r="X195" s="1133"/>
      <c r="Y195" s="1129"/>
      <c r="Z195" s="15"/>
      <c r="AA195" s="629" t="str">
        <f>IF('FRONT PAGE'!$A$1="www.fly-logics.com","MAY",0)</f>
        <v>MAY</v>
      </c>
      <c r="AB195" s="631"/>
      <c r="AC195" s="631"/>
      <c r="AD195" s="631"/>
      <c r="AE195" s="631"/>
      <c r="AF195" s="630" t="str">
        <f>IF(SUMIFS(LOGBOOK!$Y$5:$Y$1036129,LOGBOOK!$D$5:$D$1036129,F183,LOGBOOK!$AN$5:$AN$1036129,V183,LOGBOOK!$E$5:$E$1036129,L183,LOGBOOK!$AM$5:$AM$1036129,"MAY")=0," ",SUMIFS(LOGBOOK!$Y$5:$Y$1036129,LOGBOOK!$D$5:$D$1036129,F183,LOGBOOK!$AN$5:$AN$1036129,V183,LOGBOOK!$E$5:$E$1036129,L183,LOGBOOK!$AM$5:$AM$1036129,"MAY"))</f>
        <v xml:space="preserve"> </v>
      </c>
      <c r="AG195" s="625"/>
      <c r="AH195" s="625"/>
      <c r="AI195" s="625"/>
      <c r="AJ195" s="630" t="str">
        <f>IF(SUMIFS(LOGBOOK!$Z$5:$Z$1036129,LOGBOOK!$D$5:$D$1036129,F183,LOGBOOK!$AN$5:$AN$1036129,V183,LOGBOOK!$E$5:$E$1036129,L183,LOGBOOK!$AM$5:$AM$1036129,"MAY")=0," ",SUMIFS(LOGBOOK!$Z$5:$Z$1036129,LOGBOOK!$D$5:$D$1036129,F183,LOGBOOK!$AN$5:$AN$1036129,V183,LOGBOOK!$E$5:$E$1036129,L183,LOGBOOK!$AM$5:$AM$1036129,"MAY"))</f>
        <v xml:space="preserve"> </v>
      </c>
      <c r="AK195" s="625"/>
      <c r="AL195" s="625"/>
      <c r="AM195" s="625"/>
      <c r="AN195" s="630" t="str">
        <f>IF(SUMIFS(LOGBOOK!$AA$5:$AA$1036129,LOGBOOK!$D$5:$D$1036129,F183,LOGBOOK!$AN$5:$AN$1036129,V183,LOGBOOK!$E$5:$E$1036129,L183,LOGBOOK!$AM$5:$AM$1036129,"MAY")=0," ",SUMIFS(LOGBOOK!$AA$5:$AA$1036129,LOGBOOK!$D$5:$D$1036129,F183,LOGBOOK!$AN$5:$AN$1036129,V183,LOGBOOK!$E$5:$E$1036129,L183,LOGBOOK!$AM$5:$AM$1036129,"MAY"))</f>
        <v xml:space="preserve"> </v>
      </c>
      <c r="AO195" s="625"/>
      <c r="AP195" s="625"/>
      <c r="AQ195" s="625"/>
      <c r="AR195" s="623" t="str">
        <f>IF(SUMIFS(LOGBOOK!$AE$5:$AE$1036129,LOGBOOK!$D$5:$D$1036129,F183,LOGBOOK!$AN$5:$AN$1036129,V183,LOGBOOK!$E$5:$E$1036129,L183,LOGBOOK!$AM$5:$AM$1036129,"MAY")=0," ",SUMIFS(LOGBOOK!$AE$5:$AE$1036129,LOGBOOK!$D$5:$D$1036129,F183,LOGBOOK!$AN$5:$AN$1036129,V183,LOGBOOK!$E$5:$E$1036129,L183,LOGBOOK!$AM$5:$AM$1036129,"MAY"))</f>
        <v xml:space="preserve"> </v>
      </c>
      <c r="AS195" s="623"/>
      <c r="AT195" s="623"/>
      <c r="AU195" s="623" t="str">
        <f>IF(SUMIFS(LOGBOOK!$AF$5:$AF$1036129,LOGBOOK!$D$5:$D$1036129,F183,LOGBOOK!$AN$5:$AN$1036129,V183,LOGBOOK!$E$5:$E$1036129,L183,LOGBOOK!$AM$5:$AM$1036129,"MAY")=0," ",SUMIFS(LOGBOOK!$AF$5:$AF$1036129,LOGBOOK!$D$5:$D$1036129,F183,LOGBOOK!$AN$5:$AN$1036129,V183,LOGBOOK!$E$5:$E$1036129,L183,LOGBOOK!$AM$5:$AM$1036129,"MAY"))</f>
        <v xml:space="preserve"> </v>
      </c>
      <c r="AV195" s="633"/>
      <c r="AW195" s="633"/>
      <c r="AX195" s="643"/>
      <c r="AY195" s="637"/>
      <c r="AZ195" s="1220" t="str">
        <f>IF('FRONT PAGE'!$A$1="www.fly-logics.com","SOLO",0)</f>
        <v>SOLO</v>
      </c>
      <c r="BA195" s="1218"/>
      <c r="BB195" s="1218"/>
      <c r="BC195" s="1218"/>
      <c r="BD195" s="1219"/>
      <c r="BE195" s="1129" t="str">
        <f>IF(SUMIFS(LOGBOOK!$X$5:$X$1036129,LOGBOOK!$D$5:$D$1036129,BC183,LOGBOOK!$AN$5:$AN$1036129,BS183,LOGBOOK!$E$5:$E$1036129,BI183)=0," ",SUMIFS(LOGBOOK!$X$5:$X$1036129,LOGBOOK!$D$5:$D$1036129,BC183,LOGBOOK!$AN$5:$AN$1036129,BS183,LOGBOOK!$E$5:$E$1036129,BI183))</f>
        <v xml:space="preserve"> </v>
      </c>
      <c r="BF195" s="1130"/>
      <c r="BG195" s="1130"/>
      <c r="BH195" s="1130"/>
      <c r="BI195" s="1130"/>
      <c r="BJ195" s="1130"/>
      <c r="BK195" s="624"/>
      <c r="BL195" s="1219"/>
      <c r="BM195" s="1222"/>
      <c r="BN195" s="1222"/>
      <c r="BO195" s="1222"/>
      <c r="BP195" s="1222"/>
      <c r="BQ195" s="1133"/>
      <c r="BR195" s="1133"/>
      <c r="BS195" s="1133"/>
      <c r="BT195" s="1133"/>
      <c r="BU195" s="1133"/>
      <c r="BV195" s="1129"/>
      <c r="BW195" s="15"/>
      <c r="BX195" s="629" t="str">
        <f>IF('FRONT PAGE'!$A$1="www.fly-logics.com","MAY",0)</f>
        <v>MAY</v>
      </c>
      <c r="BY195" s="631"/>
      <c r="BZ195" s="631"/>
      <c r="CA195" s="631"/>
      <c r="CB195" s="631"/>
      <c r="CC195" s="630" t="str">
        <f>IF(SUMIFS(LOGBOOK!$Y$5:$Y$1036129,LOGBOOK!$D$5:$D$1036129,BC183,LOGBOOK!$AN$5:$AN$1036129,BS183,LOGBOOK!$E$5:$E$1036129,BI183,LOGBOOK!$AM$5:$AM$1036129,"MAY")=0," ",SUMIFS(LOGBOOK!$Y$5:$Y$1036129,LOGBOOK!$D$5:$D$1036129,BC183,LOGBOOK!$AN$5:$AN$1036129,BS183,LOGBOOK!$E$5:$E$1036129,BI183,LOGBOOK!$AM$5:$AM$1036129,"MAY"))</f>
        <v xml:space="preserve"> </v>
      </c>
      <c r="CD195" s="625"/>
      <c r="CE195" s="625"/>
      <c r="CF195" s="625"/>
      <c r="CG195" s="630" t="str">
        <f>IF(SUMIFS(LOGBOOK!$Z$5:$Z$1036129,LOGBOOK!$D$5:$D$1036129,BC183,LOGBOOK!$AN$5:$AN$1036129,BS183,LOGBOOK!$E$5:$E$1036129,BI183,LOGBOOK!$AM$5:$AM$1036129,"MAY")=0," ",SUMIFS(LOGBOOK!$Z$5:$Z$1036129,LOGBOOK!$D$5:$D$1036129,BC183,LOGBOOK!$AN$5:$AN$1036129,BS183,LOGBOOK!$E$5:$E$1036129,BI183,LOGBOOK!$AM$5:$AM$1036129,"MAY"))</f>
        <v xml:space="preserve"> </v>
      </c>
      <c r="CH195" s="625"/>
      <c r="CI195" s="625"/>
      <c r="CJ195" s="625"/>
      <c r="CK195" s="630" t="str">
        <f>IF(SUMIFS(LOGBOOK!$AA$5:$AA$1036129,LOGBOOK!$D$5:$D$1036129,BC183,LOGBOOK!$AN$5:$AN$1036129,BS183,LOGBOOK!$E$5:$E$1036129,BI183,LOGBOOK!$AM$5:$AM$1036129,"MAY")=0," ",SUMIFS(LOGBOOK!$AA$5:$AA$1036129,LOGBOOK!$D$5:$D$1036129,BC183,LOGBOOK!$AN$5:$AN$1036129,BS183,LOGBOOK!$E$5:$E$1036129,BI183,LOGBOOK!$AM$5:$AM$1036129,"MAY"))</f>
        <v xml:space="preserve"> </v>
      </c>
      <c r="CL195" s="625"/>
      <c r="CM195" s="625"/>
      <c r="CN195" s="625"/>
      <c r="CO195" s="623" t="str">
        <f>IF(SUMIFS(LOGBOOK!$AE$5:$AE$1036129,LOGBOOK!$D$5:$D$1036129,BC183,LOGBOOK!$AN$5:$AN$1036129,BS183,LOGBOOK!$E$5:$E$1036129,BI183,LOGBOOK!$AM$5:$AM$1036129,"MAY")=0," ",SUMIFS(LOGBOOK!$AE$5:$AE$1036129,LOGBOOK!$D$5:$D$1036129,BC183,LOGBOOK!$AN$5:$AN$1036129,BS183,LOGBOOK!$E$5:$E$1036129,BI183,LOGBOOK!$AM$5:$AM$1036129,"MAY"))</f>
        <v xml:space="preserve"> </v>
      </c>
      <c r="CP195" s="623"/>
      <c r="CQ195" s="623"/>
      <c r="CR195" s="623" t="str">
        <f>IF(SUMIFS(LOGBOOK!$AF$5:$AF$1036129,LOGBOOK!$D$5:$D$1036129,BC183,LOGBOOK!$AN$5:$AN$1036129,BS183,LOGBOOK!$E$5:$E$1036129,BI183,LOGBOOK!$AM$5:$AM$1036129,"MAY")=0," ",SUMIFS(LOGBOOK!$AF$5:$AF$1036129,LOGBOOK!$D$5:$D$1036129,BC183,LOGBOOK!$AN$5:$AN$1036129,BS183,LOGBOOK!$E$5:$E$1036129,BI183,LOGBOOK!$AM$5:$AM$1036129,"MAY"))</f>
        <v xml:space="preserve"> </v>
      </c>
      <c r="CS195" s="633"/>
      <c r="CT195" s="633"/>
      <c r="CU195" s="643"/>
      <c r="CV195" s="247"/>
      <c r="CW195" s="212"/>
      <c r="CX195" s="637"/>
      <c r="CY195" s="1220" t="str">
        <f>IF('FRONT PAGE'!$A$1="www.fly-logics.com","SOLO",0)</f>
        <v>SOLO</v>
      </c>
      <c r="CZ195" s="1218"/>
      <c r="DA195" s="1218"/>
      <c r="DB195" s="1218"/>
      <c r="DC195" s="1219"/>
      <c r="DD195" s="1129" t="str">
        <f>IF(SUMIFS(LOGBOOK!$X$5:$X$1036129,LOGBOOK!$D$5:$D$1036129,DB183,LOGBOOK!$AN$5:$AN$1036129,DR183,LOGBOOK!$E$5:$E$1036129,DH183)=0," ",SUMIFS(LOGBOOK!$X$5:$X$1036129,LOGBOOK!$D$5:$D$1036129,DB183,LOGBOOK!$AN$5:$AN$1036129,DR183,LOGBOOK!$E$5:$E$1036129,DH183))</f>
        <v xml:space="preserve"> </v>
      </c>
      <c r="DE195" s="1130"/>
      <c r="DF195" s="1130"/>
      <c r="DG195" s="1130"/>
      <c r="DH195" s="1130"/>
      <c r="DI195" s="1130"/>
      <c r="DJ195" s="624"/>
      <c r="DK195" s="1219"/>
      <c r="DL195" s="1222"/>
      <c r="DM195" s="1222"/>
      <c r="DN195" s="1222"/>
      <c r="DO195" s="1222"/>
      <c r="DP195" s="1133"/>
      <c r="DQ195" s="1133"/>
      <c r="DR195" s="1133"/>
      <c r="DS195" s="1133"/>
      <c r="DT195" s="1133"/>
      <c r="DU195" s="1129"/>
      <c r="DV195" s="15"/>
      <c r="DW195" s="629" t="str">
        <f>IF('FRONT PAGE'!$A$1="www.fly-logics.com","MAY",0)</f>
        <v>MAY</v>
      </c>
      <c r="DX195" s="631"/>
      <c r="DY195" s="631"/>
      <c r="DZ195" s="631"/>
      <c r="EA195" s="631"/>
      <c r="EB195" s="630" t="str">
        <f>IF(SUMIFS(LOGBOOK!$Y$5:$Y$1036129,LOGBOOK!$D$5:$D$1036129,DB183,LOGBOOK!$AN$5:$AN$1036129,DR183,LOGBOOK!$E$5:$E$1036129,DH183,LOGBOOK!$AM$5:$AM$1036129,"MAY")=0," ",SUMIFS(LOGBOOK!$Y$5:$Y$1036129,LOGBOOK!$D$5:$D$1036129,DB183,LOGBOOK!$AN$5:$AN$1036129,DR183,LOGBOOK!$E$5:$E$1036129,DH183,LOGBOOK!$AM$5:$AM$1036129,"MAY"))</f>
        <v xml:space="preserve"> </v>
      </c>
      <c r="EC195" s="625"/>
      <c r="ED195" s="625"/>
      <c r="EE195" s="625"/>
      <c r="EF195" s="630" t="str">
        <f>IF(SUMIFS(LOGBOOK!$Z$5:$Z$1036129,LOGBOOK!$D$5:$D$1036129,DB183,LOGBOOK!$AN$5:$AN$1036129,DR183,LOGBOOK!$E$5:$E$1036129,DH183,LOGBOOK!$AM$5:$AM$1036129,"MAY")=0," ",SUMIFS(LOGBOOK!$Z$5:$Z$1036129,LOGBOOK!$D$5:$D$1036129,DB183,LOGBOOK!$AN$5:$AN$1036129,DR183,LOGBOOK!$E$5:$E$1036129,DH183,LOGBOOK!$AM$5:$AM$1036129,"MAY"))</f>
        <v xml:space="preserve"> </v>
      </c>
      <c r="EG195" s="625"/>
      <c r="EH195" s="625"/>
      <c r="EI195" s="625"/>
      <c r="EJ195" s="630" t="str">
        <f>IF(SUMIFS(LOGBOOK!$AA$5:$AA$1036129,LOGBOOK!$D$5:$D$1036129,DB183,LOGBOOK!$AN$5:$AN$1036129,DR183,LOGBOOK!$E$5:$E$1036129,DH183,LOGBOOK!$AM$5:$AM$1036129,"MAY")=0," ",SUMIFS(LOGBOOK!$AA$5:$AA$1036129,LOGBOOK!$D$5:$D$1036129,DB183,LOGBOOK!$AN$5:$AN$1036129,DR183,LOGBOOK!$E$5:$E$1036129,DH183,LOGBOOK!$AM$5:$AM$1036129,"MAY"))</f>
        <v xml:space="preserve"> </v>
      </c>
      <c r="EK195" s="625"/>
      <c r="EL195" s="625"/>
      <c r="EM195" s="625"/>
      <c r="EN195" s="623" t="str">
        <f>IF(SUMIFS(LOGBOOK!$AE$5:$AE$1036129,LOGBOOK!$D$5:$D$1036129,DB183,LOGBOOK!$AN$5:$AN$1036129,DR183,LOGBOOK!$E$5:$E$1036129,DH183,LOGBOOK!$AM$5:$AM$1036129,"MAY")=0," ",SUMIFS(LOGBOOK!$AE$5:$AE$1036129,LOGBOOK!$D$5:$D$1036129,DB183,LOGBOOK!$AN$5:$AN$1036129,DR183,LOGBOOK!$E$5:$E$1036129,DH183,LOGBOOK!$AM$5:$AM$1036129,"MAY"))</f>
        <v xml:space="preserve"> </v>
      </c>
      <c r="EO195" s="623"/>
      <c r="EP195" s="623"/>
      <c r="EQ195" s="623" t="str">
        <f>IF(SUMIFS(LOGBOOK!$AF$5:$AF$1036129,LOGBOOK!$D$5:$D$1036129,DB183,LOGBOOK!$AN$5:$AN$1036129,DR183,LOGBOOK!$E$5:$E$1036129,DH183,LOGBOOK!$AM$5:$AM$1036129,"MAY")=0," ",SUMIFS(LOGBOOK!$AF$5:$AF$1036129,LOGBOOK!$D$5:$D$1036129,DB183,LOGBOOK!$AN$5:$AN$1036129,DR183,LOGBOOK!$E$5:$E$1036129,DH183,LOGBOOK!$AM$5:$AM$1036129,"MAY"))</f>
        <v xml:space="preserve"> </v>
      </c>
      <c r="ER195" s="633"/>
      <c r="ES195" s="633"/>
      <c r="ET195" s="643"/>
      <c r="EU195" s="637"/>
      <c r="EV195" s="1220" t="str">
        <f>IF('FRONT PAGE'!$A$1="www.fly-logics.com","SOLO",0)</f>
        <v>SOLO</v>
      </c>
      <c r="EW195" s="1218"/>
      <c r="EX195" s="1218"/>
      <c r="EY195" s="1218"/>
      <c r="EZ195" s="1219"/>
      <c r="FA195" s="1129" t="str">
        <f>IF(SUMIFS(LOGBOOK!$X$5:$X$1036129,LOGBOOK!$D$5:$D$1036129,EY183,LOGBOOK!$AN$5:$AN$1036129,FO183,LOGBOOK!$E$5:$E$1036129,FE183)=0," ",SUMIFS(LOGBOOK!$X$5:$X$1036129,LOGBOOK!$D$5:$D$1036129,EY183,LOGBOOK!$AN$5:$AN$1036129,FO183,LOGBOOK!$E$5:$E$1036129,FE183))</f>
        <v xml:space="preserve"> </v>
      </c>
      <c r="FB195" s="1130"/>
      <c r="FC195" s="1130"/>
      <c r="FD195" s="1130"/>
      <c r="FE195" s="1130"/>
      <c r="FF195" s="1130"/>
      <c r="FG195" s="624"/>
      <c r="FH195" s="1219"/>
      <c r="FI195" s="1222"/>
      <c r="FJ195" s="1222"/>
      <c r="FK195" s="1222"/>
      <c r="FL195" s="1222"/>
      <c r="FM195" s="1133"/>
      <c r="FN195" s="1133"/>
      <c r="FO195" s="1133"/>
      <c r="FP195" s="1133"/>
      <c r="FQ195" s="1133"/>
      <c r="FR195" s="1129"/>
      <c r="FS195" s="15"/>
      <c r="FT195" s="629" t="str">
        <f>IF('FRONT PAGE'!$A$1="www.fly-logics.com","MAY",0)</f>
        <v>MAY</v>
      </c>
      <c r="FU195" s="631"/>
      <c r="FV195" s="631"/>
      <c r="FW195" s="631"/>
      <c r="FX195" s="631"/>
      <c r="FY195" s="630" t="str">
        <f>IF(SUMIFS(LOGBOOK!$Y$5:$Y$1036129,LOGBOOK!$D$5:$D$1036129,EY183,LOGBOOK!$AN$5:$AN$1036129,FO183,LOGBOOK!$E$5:$E$1036129,FE183,LOGBOOK!$AM$5:$AM$1036129,"MAY")=0," ",SUMIFS(LOGBOOK!$Y$5:$Y$1036129,LOGBOOK!$D$5:$D$1036129,EY183,LOGBOOK!$AN$5:$AN$1036129,FO183,LOGBOOK!$E$5:$E$1036129,FE183,LOGBOOK!$AM$5:$AM$1036129,"MAY"))</f>
        <v xml:space="preserve"> </v>
      </c>
      <c r="FZ195" s="625"/>
      <c r="GA195" s="625"/>
      <c r="GB195" s="625"/>
      <c r="GC195" s="630" t="str">
        <f>IF(SUMIFS(LOGBOOK!$Z$5:$Z$1036129,LOGBOOK!$D$5:$D$1036129,EY183,LOGBOOK!$AN$5:$AN$1036129,FO183,LOGBOOK!$E$5:$E$1036129,FE183,LOGBOOK!$AM$5:$AM$1036129,"MAY")=0," ",SUMIFS(LOGBOOK!$Z$5:$Z$1036129,LOGBOOK!$D$5:$D$1036129,EY183,LOGBOOK!$AN$5:$AN$1036129,FO183,LOGBOOK!$E$5:$E$1036129,FE183,LOGBOOK!$AM$5:$AM$1036129,"MAY"))</f>
        <v xml:space="preserve"> </v>
      </c>
      <c r="GD195" s="625"/>
      <c r="GE195" s="625"/>
      <c r="GF195" s="625"/>
      <c r="GG195" s="630" t="str">
        <f>IF(SUMIFS(LOGBOOK!$AA$5:$AA$1036129,LOGBOOK!$D$5:$D$1036129,EY183,LOGBOOK!$AN$5:$AN$1036129,FO183,LOGBOOK!$E$5:$E$1036129,FE183,LOGBOOK!$AM$5:$AM$1036129,"MAY")=0," ",SUMIFS(LOGBOOK!$AA$5:$AA$1036129,LOGBOOK!$D$5:$D$1036129,EY183,LOGBOOK!$AN$5:$AN$1036129,FO183,LOGBOOK!$E$5:$E$1036129,FE183,LOGBOOK!$AM$5:$AM$1036129,"MAY"))</f>
        <v xml:space="preserve"> </v>
      </c>
      <c r="GH195" s="625"/>
      <c r="GI195" s="625"/>
      <c r="GJ195" s="625"/>
      <c r="GK195" s="623" t="str">
        <f>IF(SUMIFS(LOGBOOK!$AE$5:$AE$1036129,LOGBOOK!$D$5:$D$1036129,EY183,LOGBOOK!$AN$5:$AN$1036129,FO183,LOGBOOK!$E$5:$E$1036129,FE183,LOGBOOK!$AM$5:$AM$1036129,"MAY")=0," ",SUMIFS(LOGBOOK!$AE$5:$AE$1036129,LOGBOOK!$D$5:$D$1036129,EY183,LOGBOOK!$AN$5:$AN$1036129,FO183,LOGBOOK!$E$5:$E$1036129,FE183,LOGBOOK!$AM$5:$AM$1036129,"MAY"))</f>
        <v xml:space="preserve"> </v>
      </c>
      <c r="GL195" s="623"/>
      <c r="GM195" s="623"/>
      <c r="GN195" s="623" t="str">
        <f>IF(SUMIFS(LOGBOOK!$AF$5:$AF$1036129,LOGBOOK!$D$5:$D$1036129,EY183,LOGBOOK!$AN$5:$AN$1036129,FO183,LOGBOOK!$E$5:$E$1036129,FE183,LOGBOOK!$AM$5:$AM$1036129,"MAY")=0," ",SUMIFS(LOGBOOK!$AF$5:$AF$1036129,LOGBOOK!$D$5:$D$1036129,EY183,LOGBOOK!$AN$5:$AN$1036129,FO183,LOGBOOK!$E$5:$E$1036129,FE183,LOGBOOK!$AM$5:$AM$1036129,"MAY"))</f>
        <v xml:space="preserve"> </v>
      </c>
      <c r="GO195" s="633"/>
      <c r="GP195" s="633"/>
      <c r="GQ195" s="643"/>
      <c r="GR195" s="6"/>
    </row>
    <row r="196" spans="1:200" ht="10.5" customHeight="1" x14ac:dyDescent="0.25">
      <c r="A196" s="212"/>
      <c r="B196" s="637"/>
      <c r="C196" s="1218"/>
      <c r="D196" s="1218"/>
      <c r="E196" s="1218"/>
      <c r="F196" s="1218"/>
      <c r="G196" s="1219"/>
      <c r="H196" s="1129"/>
      <c r="I196" s="1130"/>
      <c r="J196" s="1130"/>
      <c r="K196" s="1130"/>
      <c r="L196" s="1130"/>
      <c r="M196" s="1130"/>
      <c r="N196" s="624"/>
      <c r="O196" s="1223" t="str">
        <f>IF('FRONT PAGE'!$A$1="www.fly-logics.com","IFR",0)</f>
        <v>IFR</v>
      </c>
      <c r="P196" s="1224"/>
      <c r="Q196" s="1224"/>
      <c r="R196" s="1224"/>
      <c r="S196" s="1224"/>
      <c r="T196" s="1131" t="str">
        <f>IF(SUMIFS(LOGBOOK!$V$5:$V$1036129,LOGBOOK!$D$5:$D$1036129,F183,LOGBOOK!$AN$5:$AN$1036129,V183,LOGBOOK!$E$5:$E$1036129,L183)=0," ",SUMIFS(LOGBOOK!$V$5:$V$1036129,LOGBOOK!$D$5:$D$1036129,F183,LOGBOOK!$AN$5:$AN$1036129,V183,LOGBOOK!$E$5:$E$1036129,L183))</f>
        <v xml:space="preserve"> </v>
      </c>
      <c r="U196" s="1131"/>
      <c r="V196" s="1131"/>
      <c r="W196" s="1131"/>
      <c r="X196" s="1131"/>
      <c r="Y196" s="1132"/>
      <c r="Z196" s="15"/>
      <c r="AA196" s="631"/>
      <c r="AB196" s="631"/>
      <c r="AC196" s="631"/>
      <c r="AD196" s="631"/>
      <c r="AE196" s="631"/>
      <c r="AF196" s="625"/>
      <c r="AG196" s="632"/>
      <c r="AH196" s="632"/>
      <c r="AI196" s="625"/>
      <c r="AJ196" s="625"/>
      <c r="AK196" s="632"/>
      <c r="AL196" s="632"/>
      <c r="AM196" s="625"/>
      <c r="AN196" s="625"/>
      <c r="AO196" s="632"/>
      <c r="AP196" s="632"/>
      <c r="AQ196" s="625"/>
      <c r="AR196" s="623"/>
      <c r="AS196" s="623"/>
      <c r="AT196" s="623"/>
      <c r="AU196" s="633"/>
      <c r="AV196" s="634"/>
      <c r="AW196" s="633"/>
      <c r="AX196" s="643"/>
      <c r="AY196" s="637"/>
      <c r="AZ196" s="1218"/>
      <c r="BA196" s="1218"/>
      <c r="BB196" s="1218"/>
      <c r="BC196" s="1218"/>
      <c r="BD196" s="1219"/>
      <c r="BE196" s="1129"/>
      <c r="BF196" s="1130"/>
      <c r="BG196" s="1130"/>
      <c r="BH196" s="1130"/>
      <c r="BI196" s="1130"/>
      <c r="BJ196" s="1130"/>
      <c r="BK196" s="624"/>
      <c r="BL196" s="1223" t="str">
        <f>IF('FRONT PAGE'!$A$1="www.fly-logics.com","IFR",0)</f>
        <v>IFR</v>
      </c>
      <c r="BM196" s="1224"/>
      <c r="BN196" s="1224"/>
      <c r="BO196" s="1224"/>
      <c r="BP196" s="1224"/>
      <c r="BQ196" s="1131" t="str">
        <f>IF(SUMIFS(LOGBOOK!$V$5:$V$1036129,LOGBOOK!$D$5:$D$1036129,BC183,LOGBOOK!$AN$5:$AN$1036129,BS183,LOGBOOK!$E$5:$E$1036129,BI183)=0," ",SUMIFS(LOGBOOK!$V$5:$V$1036129,LOGBOOK!$D$5:$D$1036129,BC183,LOGBOOK!$AN$5:$AN$1036129,BS183,LOGBOOK!$E$5:$E$1036129,BI183))</f>
        <v xml:space="preserve"> </v>
      </c>
      <c r="BR196" s="1131"/>
      <c r="BS196" s="1131"/>
      <c r="BT196" s="1131"/>
      <c r="BU196" s="1131"/>
      <c r="BV196" s="1132"/>
      <c r="BW196" s="15"/>
      <c r="BX196" s="631"/>
      <c r="BY196" s="631"/>
      <c r="BZ196" s="631"/>
      <c r="CA196" s="631"/>
      <c r="CB196" s="631"/>
      <c r="CC196" s="625"/>
      <c r="CD196" s="632"/>
      <c r="CE196" s="632"/>
      <c r="CF196" s="625"/>
      <c r="CG196" s="625"/>
      <c r="CH196" s="632"/>
      <c r="CI196" s="632"/>
      <c r="CJ196" s="625"/>
      <c r="CK196" s="625"/>
      <c r="CL196" s="632"/>
      <c r="CM196" s="632"/>
      <c r="CN196" s="625"/>
      <c r="CO196" s="623"/>
      <c r="CP196" s="623"/>
      <c r="CQ196" s="623"/>
      <c r="CR196" s="633"/>
      <c r="CS196" s="634"/>
      <c r="CT196" s="633"/>
      <c r="CU196" s="643"/>
      <c r="CV196" s="247"/>
      <c r="CW196" s="212"/>
      <c r="CX196" s="637"/>
      <c r="CY196" s="1218"/>
      <c r="CZ196" s="1218"/>
      <c r="DA196" s="1218"/>
      <c r="DB196" s="1218"/>
      <c r="DC196" s="1219"/>
      <c r="DD196" s="1129"/>
      <c r="DE196" s="1130"/>
      <c r="DF196" s="1130"/>
      <c r="DG196" s="1130"/>
      <c r="DH196" s="1130"/>
      <c r="DI196" s="1130"/>
      <c r="DJ196" s="624"/>
      <c r="DK196" s="1223" t="str">
        <f>IF('FRONT PAGE'!$A$1="www.fly-logics.com","IFR",0)</f>
        <v>IFR</v>
      </c>
      <c r="DL196" s="1224"/>
      <c r="DM196" s="1224"/>
      <c r="DN196" s="1224"/>
      <c r="DO196" s="1224"/>
      <c r="DP196" s="1131" t="str">
        <f>IF(SUMIFS(LOGBOOK!$V$5:$V$1036129,LOGBOOK!$D$5:$D$1036129,DB183,LOGBOOK!$AN$5:$AN$1036129,DR183,LOGBOOK!$E$5:$E$1036129,DH183)=0," ",SUMIFS(LOGBOOK!$V$5:$V$1036129,LOGBOOK!$D$5:$D$1036129,DB183,LOGBOOK!$AN$5:$AN$1036129,DR183,LOGBOOK!$E$5:$E$1036129,DH183))</f>
        <v xml:space="preserve"> </v>
      </c>
      <c r="DQ196" s="1131"/>
      <c r="DR196" s="1131"/>
      <c r="DS196" s="1131"/>
      <c r="DT196" s="1131"/>
      <c r="DU196" s="1132"/>
      <c r="DV196" s="15"/>
      <c r="DW196" s="631"/>
      <c r="DX196" s="631"/>
      <c r="DY196" s="631"/>
      <c r="DZ196" s="631"/>
      <c r="EA196" s="631"/>
      <c r="EB196" s="625"/>
      <c r="EC196" s="632"/>
      <c r="ED196" s="632"/>
      <c r="EE196" s="625"/>
      <c r="EF196" s="625"/>
      <c r="EG196" s="632"/>
      <c r="EH196" s="632"/>
      <c r="EI196" s="625"/>
      <c r="EJ196" s="625"/>
      <c r="EK196" s="632"/>
      <c r="EL196" s="632"/>
      <c r="EM196" s="625"/>
      <c r="EN196" s="623"/>
      <c r="EO196" s="623"/>
      <c r="EP196" s="623"/>
      <c r="EQ196" s="633"/>
      <c r="ER196" s="634"/>
      <c r="ES196" s="633"/>
      <c r="ET196" s="643"/>
      <c r="EU196" s="637"/>
      <c r="EV196" s="1218"/>
      <c r="EW196" s="1218"/>
      <c r="EX196" s="1218"/>
      <c r="EY196" s="1218"/>
      <c r="EZ196" s="1219"/>
      <c r="FA196" s="1129"/>
      <c r="FB196" s="1130"/>
      <c r="FC196" s="1130"/>
      <c r="FD196" s="1130"/>
      <c r="FE196" s="1130"/>
      <c r="FF196" s="1130"/>
      <c r="FG196" s="624"/>
      <c r="FH196" s="1223" t="str">
        <f>IF('FRONT PAGE'!$A$1="www.fly-logics.com","IFR",0)</f>
        <v>IFR</v>
      </c>
      <c r="FI196" s="1224"/>
      <c r="FJ196" s="1224"/>
      <c r="FK196" s="1224"/>
      <c r="FL196" s="1224"/>
      <c r="FM196" s="1131" t="str">
        <f>IF(SUMIFS(LOGBOOK!$V$5:$V$1036129,LOGBOOK!$D$5:$D$1036129,EY183,LOGBOOK!$AN$5:$AN$1036129,FO183,LOGBOOK!$E$5:$E$1036129,FE183)=0," ",SUMIFS(LOGBOOK!$V$5:$V$1036129,LOGBOOK!$D$5:$D$1036129,EY183,LOGBOOK!$AN$5:$AN$1036129,FO183,LOGBOOK!$E$5:$E$1036129,FE183))</f>
        <v xml:space="preserve"> </v>
      </c>
      <c r="FN196" s="1131"/>
      <c r="FO196" s="1131"/>
      <c r="FP196" s="1131"/>
      <c r="FQ196" s="1131"/>
      <c r="FR196" s="1132"/>
      <c r="FS196" s="15"/>
      <c r="FT196" s="631"/>
      <c r="FU196" s="631"/>
      <c r="FV196" s="631"/>
      <c r="FW196" s="631"/>
      <c r="FX196" s="631"/>
      <c r="FY196" s="625"/>
      <c r="FZ196" s="632"/>
      <c r="GA196" s="632"/>
      <c r="GB196" s="625"/>
      <c r="GC196" s="625"/>
      <c r="GD196" s="632"/>
      <c r="GE196" s="632"/>
      <c r="GF196" s="625"/>
      <c r="GG196" s="625"/>
      <c r="GH196" s="632"/>
      <c r="GI196" s="632"/>
      <c r="GJ196" s="625"/>
      <c r="GK196" s="623"/>
      <c r="GL196" s="623"/>
      <c r="GM196" s="623"/>
      <c r="GN196" s="633"/>
      <c r="GO196" s="634"/>
      <c r="GP196" s="633"/>
      <c r="GQ196" s="643"/>
      <c r="GR196" s="6"/>
    </row>
    <row r="197" spans="1:200" ht="3" customHeight="1" x14ac:dyDescent="0.25">
      <c r="A197" s="212"/>
      <c r="B197" s="637"/>
      <c r="C197" s="624"/>
      <c r="D197" s="624"/>
      <c r="E197" s="624"/>
      <c r="F197" s="624"/>
      <c r="G197" s="624"/>
      <c r="H197" s="624"/>
      <c r="I197" s="624"/>
      <c r="J197" s="624"/>
      <c r="K197" s="624"/>
      <c r="L197" s="624"/>
      <c r="M197" s="624"/>
      <c r="N197" s="624"/>
      <c r="O197" s="624"/>
      <c r="P197" s="624"/>
      <c r="Q197" s="624"/>
      <c r="R197" s="624"/>
      <c r="S197" s="624"/>
      <c r="T197" s="624"/>
      <c r="U197" s="624"/>
      <c r="V197" s="624"/>
      <c r="W197" s="624"/>
      <c r="X197" s="624"/>
      <c r="Y197" s="624"/>
      <c r="Z197" s="15"/>
      <c r="AA197" s="631"/>
      <c r="AB197" s="631"/>
      <c r="AC197" s="631"/>
      <c r="AD197" s="631"/>
      <c r="AE197" s="631"/>
      <c r="AF197" s="625"/>
      <c r="AG197" s="625"/>
      <c r="AH197" s="625"/>
      <c r="AI197" s="625"/>
      <c r="AJ197" s="625"/>
      <c r="AK197" s="625"/>
      <c r="AL197" s="625"/>
      <c r="AM197" s="625"/>
      <c r="AN197" s="625"/>
      <c r="AO197" s="625"/>
      <c r="AP197" s="625"/>
      <c r="AQ197" s="625"/>
      <c r="AR197" s="623"/>
      <c r="AS197" s="623"/>
      <c r="AT197" s="623"/>
      <c r="AU197" s="633"/>
      <c r="AV197" s="633"/>
      <c r="AW197" s="633"/>
      <c r="AX197" s="643"/>
      <c r="AY197" s="637"/>
      <c r="AZ197" s="624"/>
      <c r="BA197" s="624"/>
      <c r="BB197" s="624"/>
      <c r="BC197" s="624"/>
      <c r="BD197" s="624"/>
      <c r="BE197" s="624"/>
      <c r="BF197" s="624"/>
      <c r="BG197" s="624"/>
      <c r="BH197" s="624"/>
      <c r="BI197" s="624"/>
      <c r="BJ197" s="624"/>
      <c r="BK197" s="624"/>
      <c r="BL197" s="624"/>
      <c r="BM197" s="624"/>
      <c r="BN197" s="624"/>
      <c r="BO197" s="624"/>
      <c r="BP197" s="624"/>
      <c r="BQ197" s="624"/>
      <c r="BR197" s="624"/>
      <c r="BS197" s="624"/>
      <c r="BT197" s="624"/>
      <c r="BU197" s="624"/>
      <c r="BV197" s="624"/>
      <c r="BW197" s="15"/>
      <c r="BX197" s="631"/>
      <c r="BY197" s="631"/>
      <c r="BZ197" s="631"/>
      <c r="CA197" s="631"/>
      <c r="CB197" s="631"/>
      <c r="CC197" s="625"/>
      <c r="CD197" s="625"/>
      <c r="CE197" s="625"/>
      <c r="CF197" s="625"/>
      <c r="CG197" s="625"/>
      <c r="CH197" s="625"/>
      <c r="CI197" s="625"/>
      <c r="CJ197" s="625"/>
      <c r="CK197" s="625"/>
      <c r="CL197" s="625"/>
      <c r="CM197" s="625"/>
      <c r="CN197" s="625"/>
      <c r="CO197" s="623"/>
      <c r="CP197" s="623"/>
      <c r="CQ197" s="623"/>
      <c r="CR197" s="633"/>
      <c r="CS197" s="633"/>
      <c r="CT197" s="633"/>
      <c r="CU197" s="643"/>
      <c r="CV197" s="247"/>
      <c r="CW197" s="212"/>
      <c r="CX197" s="637"/>
      <c r="CY197" s="624"/>
      <c r="CZ197" s="624"/>
      <c r="DA197" s="624"/>
      <c r="DB197" s="624"/>
      <c r="DC197" s="624"/>
      <c r="DD197" s="624"/>
      <c r="DE197" s="624"/>
      <c r="DF197" s="624"/>
      <c r="DG197" s="624"/>
      <c r="DH197" s="624"/>
      <c r="DI197" s="624"/>
      <c r="DJ197" s="624"/>
      <c r="DK197" s="624"/>
      <c r="DL197" s="624"/>
      <c r="DM197" s="624"/>
      <c r="DN197" s="624"/>
      <c r="DO197" s="624"/>
      <c r="DP197" s="624"/>
      <c r="DQ197" s="624"/>
      <c r="DR197" s="624"/>
      <c r="DS197" s="624"/>
      <c r="DT197" s="624"/>
      <c r="DU197" s="624"/>
      <c r="DV197" s="15"/>
      <c r="DW197" s="631"/>
      <c r="DX197" s="631"/>
      <c r="DY197" s="631"/>
      <c r="DZ197" s="631"/>
      <c r="EA197" s="631"/>
      <c r="EB197" s="625"/>
      <c r="EC197" s="625"/>
      <c r="ED197" s="625"/>
      <c r="EE197" s="625"/>
      <c r="EF197" s="625"/>
      <c r="EG197" s="625"/>
      <c r="EH197" s="625"/>
      <c r="EI197" s="625"/>
      <c r="EJ197" s="625"/>
      <c r="EK197" s="625"/>
      <c r="EL197" s="625"/>
      <c r="EM197" s="625"/>
      <c r="EN197" s="623"/>
      <c r="EO197" s="623"/>
      <c r="EP197" s="623"/>
      <c r="EQ197" s="633"/>
      <c r="ER197" s="633"/>
      <c r="ES197" s="633"/>
      <c r="ET197" s="643"/>
      <c r="EU197" s="637"/>
      <c r="EV197" s="624"/>
      <c r="EW197" s="624"/>
      <c r="EX197" s="624"/>
      <c r="EY197" s="624"/>
      <c r="EZ197" s="624"/>
      <c r="FA197" s="624"/>
      <c r="FB197" s="624"/>
      <c r="FC197" s="624"/>
      <c r="FD197" s="624"/>
      <c r="FE197" s="624"/>
      <c r="FF197" s="624"/>
      <c r="FG197" s="624"/>
      <c r="FH197" s="624"/>
      <c r="FI197" s="624"/>
      <c r="FJ197" s="624"/>
      <c r="FK197" s="624"/>
      <c r="FL197" s="624"/>
      <c r="FM197" s="624"/>
      <c r="FN197" s="624"/>
      <c r="FO197" s="624"/>
      <c r="FP197" s="624"/>
      <c r="FQ197" s="624"/>
      <c r="FR197" s="624"/>
      <c r="FS197" s="15"/>
      <c r="FT197" s="631"/>
      <c r="FU197" s="631"/>
      <c r="FV197" s="631"/>
      <c r="FW197" s="631"/>
      <c r="FX197" s="631"/>
      <c r="FY197" s="625"/>
      <c r="FZ197" s="625"/>
      <c r="GA197" s="625"/>
      <c r="GB197" s="625"/>
      <c r="GC197" s="625"/>
      <c r="GD197" s="625"/>
      <c r="GE197" s="625"/>
      <c r="GF197" s="625"/>
      <c r="GG197" s="625"/>
      <c r="GH197" s="625"/>
      <c r="GI197" s="625"/>
      <c r="GJ197" s="625"/>
      <c r="GK197" s="623"/>
      <c r="GL197" s="623"/>
      <c r="GM197" s="623"/>
      <c r="GN197" s="633"/>
      <c r="GO197" s="633"/>
      <c r="GP197" s="633"/>
      <c r="GQ197" s="643"/>
      <c r="GR197" s="6"/>
    </row>
    <row r="198" spans="1:200" ht="11.25" customHeight="1" x14ac:dyDescent="0.25">
      <c r="A198" s="212"/>
      <c r="B198" s="637"/>
      <c r="C198" s="1218" t="str">
        <f>IF('FRONT PAGE'!$A$1="www.fly-logics.com","INSTR.",0)</f>
        <v>INSTR.</v>
      </c>
      <c r="D198" s="1225"/>
      <c r="E198" s="1225"/>
      <c r="F198" s="1225"/>
      <c r="G198" s="1226"/>
      <c r="H198" s="1129" t="str">
        <f>IF(SUMIFS(LOGBOOK!$AA$5:$AA$1036129,LOGBOOK!$D$5:$D$1036129,F183,LOGBOOK!$AN$5:$AN$1036129,V183,LOGBOOK!$E$5:$E$1036129,L183)=0," ",SUMIFS(LOGBOOK!$AA$5:$AA$1036129,LOGBOOK!$D$5:$D$1036129,F183,LOGBOOK!$AN$5:$AN$1036129,V183,LOGBOOK!$E$5:$E$1036129,L183))</f>
        <v xml:space="preserve"> </v>
      </c>
      <c r="I198" s="1130" t="str">
        <f t="shared" ref="I198" si="96">H198</f>
        <v xml:space="preserve"> </v>
      </c>
      <c r="J198" s="1130"/>
      <c r="K198" s="1130"/>
      <c r="L198" s="1130"/>
      <c r="M198" s="1130"/>
      <c r="N198" s="624"/>
      <c r="O198" s="654" t="str">
        <f>IF('FRONT PAGE'!$A$1="www.fly-logics.com","LANDINGSS",0)</f>
        <v>LANDINGSS</v>
      </c>
      <c r="P198" s="638"/>
      <c r="Q198" s="638"/>
      <c r="R198" s="638"/>
      <c r="S198" s="638"/>
      <c r="T198" s="638"/>
      <c r="U198" s="638"/>
      <c r="V198" s="638"/>
      <c r="W198" s="638"/>
      <c r="X198" s="638"/>
      <c r="Y198" s="638"/>
      <c r="Z198" s="15"/>
      <c r="AA198" s="629" t="str">
        <f>IF('FRONT PAGE'!$A$1="www.fly-logics.com","JUN",0)</f>
        <v>JUN</v>
      </c>
      <c r="AB198" s="631"/>
      <c r="AC198" s="631"/>
      <c r="AD198" s="631"/>
      <c r="AE198" s="631"/>
      <c r="AF198" s="630" t="str">
        <f>IF(SUMIFS(LOGBOOK!$Y$5:$Y$1036129,LOGBOOK!$D$5:$D$1036129,F183,LOGBOOK!$AN$5:$AN$1036129,V183,LOGBOOK!$E$5:$E$1036129,L183,LOGBOOK!$AM$5:$AM$1036129,"JUN")=0," ",SUMIFS(LOGBOOK!$Y$5:$Y$1036129,LOGBOOK!$D$5:$D$1036129,F183,LOGBOOK!$AN$5:$AN$1036129,V183,LOGBOOK!$E$5:$E$1036129,L183,LOGBOOK!$AM$5:$AM$1036129,"JUN"))</f>
        <v xml:space="preserve"> </v>
      </c>
      <c r="AG198" s="625"/>
      <c r="AH198" s="625"/>
      <c r="AI198" s="625"/>
      <c r="AJ198" s="630" t="str">
        <f>IF(SUMIFS(LOGBOOK!$Z$5:$Z$1036129,LOGBOOK!$D$5:$D$1036129,F183,LOGBOOK!$AN$5:$AN$1036129,V183,LOGBOOK!$E$5:$E$1036129,L183,LOGBOOK!$AM$5:$AM$1036129,"JUN")=0," ",SUMIFS(LOGBOOK!$Z$5:$Z$1036129,LOGBOOK!$D$5:$D$1036129,F183,LOGBOOK!$AN$5:$AN$1036129,V183,LOGBOOK!$E$5:$E$1036129,L183,LOGBOOK!$AM$5:$AM$1036129,"JUN"))</f>
        <v xml:space="preserve"> </v>
      </c>
      <c r="AK198" s="625"/>
      <c r="AL198" s="625"/>
      <c r="AM198" s="625"/>
      <c r="AN198" s="630" t="str">
        <f>IF(SUMIFS(LOGBOOK!$AA$5:$AA$1036129,LOGBOOK!$D$5:$D$1036129,F183,LOGBOOK!$AN$5:$AN$1036129,V183,LOGBOOK!$E$5:$E$1036129,L183,LOGBOOK!$AM$5:$AM$1036129,"JUN")=0," ",SUMIFS(LOGBOOK!$AA$5:$AA$1036129,LOGBOOK!$D$5:$D$1036129,F183,LOGBOOK!$AN$5:$AN$1036129,V183,LOGBOOK!$E$5:$E$1036129,L183,LOGBOOK!$AM$5:$AM$1036129,"JUN"))</f>
        <v xml:space="preserve"> </v>
      </c>
      <c r="AO198" s="625"/>
      <c r="AP198" s="625"/>
      <c r="AQ198" s="625"/>
      <c r="AR198" s="623" t="str">
        <f>IF(SUMIFS(LOGBOOK!$AE$5:$AE$1036129,LOGBOOK!$D$5:$D$1036129,F183,LOGBOOK!$AN$5:$AN$1036129,V183,LOGBOOK!$E$5:$E$1036129,L183,LOGBOOK!$AM$5:$AM$1036129,"JUN")=0," ",SUMIFS(LOGBOOK!$AE$5:$AE$1036129,LOGBOOK!$D$5:$D$1036129,F183,LOGBOOK!$AN$5:$AN$1036129,V183,LOGBOOK!$E$5:$E$1036129,L183,LOGBOOK!$AM$5:$AM$1036129,"JUN"))</f>
        <v xml:space="preserve"> </v>
      </c>
      <c r="AS198" s="623"/>
      <c r="AT198" s="623"/>
      <c r="AU198" s="623" t="str">
        <f>IF(SUMIFS(LOGBOOK!$AF$5:$AF$1036129,LOGBOOK!$D$5:$D$1036129,F183,LOGBOOK!$AN$5:$AN$1036129,V183,LOGBOOK!$E$5:$E$1036129,L183,LOGBOOK!$AM$5:$AM$1036129,"JUN")=0," ",SUMIFS(LOGBOOK!$AF$5:$AF$1036129,LOGBOOK!$D$5:$D$1036129,F183,LOGBOOK!$AN$5:$AN$1036129,V183,LOGBOOK!$E$5:$E$1036129,L183,LOGBOOK!$AM$5:$AM$1036129,"JUN"))</f>
        <v xml:space="preserve"> </v>
      </c>
      <c r="AV198" s="633"/>
      <c r="AW198" s="633"/>
      <c r="AX198" s="643"/>
      <c r="AY198" s="637"/>
      <c r="AZ198" s="1218" t="str">
        <f>IF('FRONT PAGE'!$A$1="www.fly-logics.com","INSTR.",0)</f>
        <v>INSTR.</v>
      </c>
      <c r="BA198" s="1225"/>
      <c r="BB198" s="1225"/>
      <c r="BC198" s="1225"/>
      <c r="BD198" s="1226"/>
      <c r="BE198" s="1129" t="str">
        <f>IF(SUMIFS(LOGBOOK!$AA$5:$AA$1036129,LOGBOOK!$D$5:$D$1036129,BC183,LOGBOOK!$AN$5:$AN$1036129,BS183,LOGBOOK!$E$5:$E$1036129,BI183)=0," ",SUMIFS(LOGBOOK!$AA$5:$AA$1036129,LOGBOOK!$D$5:$D$1036129,BC183,LOGBOOK!$AN$5:$AN$1036129,BS183,LOGBOOK!$E$5:$E$1036129,BI183))</f>
        <v xml:space="preserve"> </v>
      </c>
      <c r="BF198" s="1130" t="str">
        <f t="shared" ref="BF198" si="97">BE198</f>
        <v xml:space="preserve"> </v>
      </c>
      <c r="BG198" s="1130"/>
      <c r="BH198" s="1130"/>
      <c r="BI198" s="1130"/>
      <c r="BJ198" s="1130"/>
      <c r="BK198" s="624"/>
      <c r="BL198" s="654" t="str">
        <f>IF('FRONT PAGE'!$A$1="www.fly-logics.com","LANDINGSS",0)</f>
        <v>LANDINGSS</v>
      </c>
      <c r="BM198" s="638"/>
      <c r="BN198" s="638"/>
      <c r="BO198" s="638"/>
      <c r="BP198" s="638"/>
      <c r="BQ198" s="638"/>
      <c r="BR198" s="638"/>
      <c r="BS198" s="638"/>
      <c r="BT198" s="638"/>
      <c r="BU198" s="638"/>
      <c r="BV198" s="638"/>
      <c r="BW198" s="15"/>
      <c r="BX198" s="629" t="str">
        <f>IF('FRONT PAGE'!$A$1="www.fly-logics.com","JUN",0)</f>
        <v>JUN</v>
      </c>
      <c r="BY198" s="631"/>
      <c r="BZ198" s="631"/>
      <c r="CA198" s="631"/>
      <c r="CB198" s="631"/>
      <c r="CC198" s="630" t="str">
        <f>IF(SUMIFS(LOGBOOK!$Y$5:$Y$1036129,LOGBOOK!$D$5:$D$1036129,BC183,LOGBOOK!$AN$5:$AN$1036129,BS183,LOGBOOK!$E$5:$E$1036129,BI183,LOGBOOK!$AM$5:$AM$1036129,"JUN")=0," ",SUMIFS(LOGBOOK!$Y$5:$Y$1036129,LOGBOOK!$D$5:$D$1036129,BC183,LOGBOOK!$AN$5:$AN$1036129,BS183,LOGBOOK!$E$5:$E$1036129,BI183,LOGBOOK!$AM$5:$AM$1036129,"JUN"))</f>
        <v xml:space="preserve"> </v>
      </c>
      <c r="CD198" s="625"/>
      <c r="CE198" s="625"/>
      <c r="CF198" s="625"/>
      <c r="CG198" s="630" t="str">
        <f>IF(SUMIFS(LOGBOOK!$Z$5:$Z$1036129,LOGBOOK!$D$5:$D$1036129,BC183,LOGBOOK!$AN$5:$AN$1036129,BS183,LOGBOOK!$E$5:$E$1036129,BI183,LOGBOOK!$AM$5:$AM$1036129,"JUN")=0," ",SUMIFS(LOGBOOK!$Z$5:$Z$1036129,LOGBOOK!$D$5:$D$1036129,BC183,LOGBOOK!$AN$5:$AN$1036129,BS183,LOGBOOK!$E$5:$E$1036129,BI183,LOGBOOK!$AM$5:$AM$1036129,"JUN"))</f>
        <v xml:space="preserve"> </v>
      </c>
      <c r="CH198" s="625"/>
      <c r="CI198" s="625"/>
      <c r="CJ198" s="625"/>
      <c r="CK198" s="630" t="str">
        <f>IF(SUMIFS(LOGBOOK!$AA$5:$AA$1036129,LOGBOOK!$D$5:$D$1036129,BC183,LOGBOOK!$AN$5:$AN$1036129,BS183,LOGBOOK!$E$5:$E$1036129,BI183,LOGBOOK!$AM$5:$AM$1036129,"JUN")=0," ",SUMIFS(LOGBOOK!$AA$5:$AA$1036129,LOGBOOK!$D$5:$D$1036129,BC183,LOGBOOK!$AN$5:$AN$1036129,BS183,LOGBOOK!$E$5:$E$1036129,BI183,LOGBOOK!$AM$5:$AM$1036129,"JUN"))</f>
        <v xml:space="preserve"> </v>
      </c>
      <c r="CL198" s="625"/>
      <c r="CM198" s="625"/>
      <c r="CN198" s="625"/>
      <c r="CO198" s="623" t="str">
        <f>IF(SUMIFS(LOGBOOK!$AE$5:$AE$1036129,LOGBOOK!$D$5:$D$1036129,BC183,LOGBOOK!$AN$5:$AN$1036129,BS183,LOGBOOK!$E$5:$E$1036129,BI183,LOGBOOK!$AM$5:$AM$1036129,"JUN")=0," ",SUMIFS(LOGBOOK!$AE$5:$AE$1036129,LOGBOOK!$D$5:$D$1036129,BC183,LOGBOOK!$AN$5:$AN$1036129,BS183,LOGBOOK!$E$5:$E$1036129,BI183,LOGBOOK!$AM$5:$AM$1036129,"JUN"))</f>
        <v xml:space="preserve"> </v>
      </c>
      <c r="CP198" s="623"/>
      <c r="CQ198" s="623"/>
      <c r="CR198" s="623" t="str">
        <f>IF(SUMIFS(LOGBOOK!$AF$5:$AF$1036129,LOGBOOK!$D$5:$D$1036129,BC183,LOGBOOK!$AN$5:$AN$1036129,BS183,LOGBOOK!$E$5:$E$1036129,BI183,LOGBOOK!$AM$5:$AM$1036129,"JUN")=0," ",SUMIFS(LOGBOOK!$AF$5:$AF$1036129,LOGBOOK!$D$5:$D$1036129,BC183,LOGBOOK!$AN$5:$AN$1036129,BS183,LOGBOOK!$E$5:$E$1036129,BI183,LOGBOOK!$AM$5:$AM$1036129,"JUN"))</f>
        <v xml:space="preserve"> </v>
      </c>
      <c r="CS198" s="633"/>
      <c r="CT198" s="633"/>
      <c r="CU198" s="643"/>
      <c r="CV198" s="247"/>
      <c r="CW198" s="212"/>
      <c r="CX198" s="637"/>
      <c r="CY198" s="1218" t="str">
        <f>IF('FRONT PAGE'!$A$1="www.fly-logics.com","INSTR.",0)</f>
        <v>INSTR.</v>
      </c>
      <c r="CZ198" s="1225"/>
      <c r="DA198" s="1225"/>
      <c r="DB198" s="1225"/>
      <c r="DC198" s="1226"/>
      <c r="DD198" s="1129" t="str">
        <f>IF(SUMIFS(LOGBOOK!$AA$5:$AA$1036129,LOGBOOK!$D$5:$D$1036129,DB183,LOGBOOK!$AN$5:$AN$1036129,DR183,LOGBOOK!$E$5:$E$1036129,DH183)=0," ",SUMIFS(LOGBOOK!$AA$5:$AA$1036129,LOGBOOK!$D$5:$D$1036129,DB183,LOGBOOK!$AN$5:$AN$1036129,DR183,LOGBOOK!$E$5:$E$1036129,DH183))</f>
        <v xml:space="preserve"> </v>
      </c>
      <c r="DE198" s="1130" t="str">
        <f t="shared" ref="DE198" si="98">DD198</f>
        <v xml:space="preserve"> </v>
      </c>
      <c r="DF198" s="1130"/>
      <c r="DG198" s="1130"/>
      <c r="DH198" s="1130"/>
      <c r="DI198" s="1130"/>
      <c r="DJ198" s="624"/>
      <c r="DK198" s="654" t="str">
        <f>IF('FRONT PAGE'!$A$1="www.fly-logics.com","LANDINGSS",0)</f>
        <v>LANDINGSS</v>
      </c>
      <c r="DL198" s="638"/>
      <c r="DM198" s="638"/>
      <c r="DN198" s="638"/>
      <c r="DO198" s="638"/>
      <c r="DP198" s="638"/>
      <c r="DQ198" s="638"/>
      <c r="DR198" s="638"/>
      <c r="DS198" s="638"/>
      <c r="DT198" s="638"/>
      <c r="DU198" s="638"/>
      <c r="DV198" s="15"/>
      <c r="DW198" s="629" t="str">
        <f>IF('FRONT PAGE'!$A$1="www.fly-logics.com","JUN",0)</f>
        <v>JUN</v>
      </c>
      <c r="DX198" s="631"/>
      <c r="DY198" s="631"/>
      <c r="DZ198" s="631"/>
      <c r="EA198" s="631"/>
      <c r="EB198" s="630" t="str">
        <f>IF(SUMIFS(LOGBOOK!$Y$5:$Y$1036129,LOGBOOK!$D$5:$D$1036129,DB183,LOGBOOK!$AN$5:$AN$1036129,DR183,LOGBOOK!$E$5:$E$1036129,DH183,LOGBOOK!$AM$5:$AM$1036129,"JUN")=0," ",SUMIFS(LOGBOOK!$Y$5:$Y$1036129,LOGBOOK!$D$5:$D$1036129,DB183,LOGBOOK!$AN$5:$AN$1036129,DR183,LOGBOOK!$E$5:$E$1036129,DH183,LOGBOOK!$AM$5:$AM$1036129,"JUN"))</f>
        <v xml:space="preserve"> </v>
      </c>
      <c r="EC198" s="625"/>
      <c r="ED198" s="625"/>
      <c r="EE198" s="625"/>
      <c r="EF198" s="630" t="str">
        <f>IF(SUMIFS(LOGBOOK!$Z$5:$Z$1036129,LOGBOOK!$D$5:$D$1036129,DB183,LOGBOOK!$AN$5:$AN$1036129,DR183,LOGBOOK!$E$5:$E$1036129,DH183,LOGBOOK!$AM$5:$AM$1036129,"JUN")=0," ",SUMIFS(LOGBOOK!$Z$5:$Z$1036129,LOGBOOK!$D$5:$D$1036129,DB183,LOGBOOK!$AN$5:$AN$1036129,DR183,LOGBOOK!$E$5:$E$1036129,DH183,LOGBOOK!$AM$5:$AM$1036129,"JUN"))</f>
        <v xml:space="preserve"> </v>
      </c>
      <c r="EG198" s="625"/>
      <c r="EH198" s="625"/>
      <c r="EI198" s="625"/>
      <c r="EJ198" s="630" t="str">
        <f>IF(SUMIFS(LOGBOOK!$AA$5:$AA$1036129,LOGBOOK!$D$5:$D$1036129,DB183,LOGBOOK!$AN$5:$AN$1036129,DR183,LOGBOOK!$E$5:$E$1036129,DH183,LOGBOOK!$AM$5:$AM$1036129,"JUN")=0," ",SUMIFS(LOGBOOK!$AA$5:$AA$1036129,LOGBOOK!$D$5:$D$1036129,DB183,LOGBOOK!$AN$5:$AN$1036129,DR183,LOGBOOK!$E$5:$E$1036129,DH183,LOGBOOK!$AM$5:$AM$1036129,"JUN"))</f>
        <v xml:space="preserve"> </v>
      </c>
      <c r="EK198" s="625"/>
      <c r="EL198" s="625"/>
      <c r="EM198" s="625"/>
      <c r="EN198" s="623" t="str">
        <f>IF(SUMIFS(LOGBOOK!$AE$5:$AE$1036129,LOGBOOK!$D$5:$D$1036129,DB183,LOGBOOK!$AN$5:$AN$1036129,DR183,LOGBOOK!$E$5:$E$1036129,DH183,LOGBOOK!$AM$5:$AM$1036129,"JUN")=0," ",SUMIFS(LOGBOOK!$AE$5:$AE$1036129,LOGBOOK!$D$5:$D$1036129,DB183,LOGBOOK!$AN$5:$AN$1036129,DR183,LOGBOOK!$E$5:$E$1036129,DH183,LOGBOOK!$AM$5:$AM$1036129,"JUN"))</f>
        <v xml:space="preserve"> </v>
      </c>
      <c r="EO198" s="623"/>
      <c r="EP198" s="623"/>
      <c r="EQ198" s="623" t="str">
        <f>IF(SUMIFS(LOGBOOK!$AF$5:$AF$1036129,LOGBOOK!$D$5:$D$1036129,DB183,LOGBOOK!$AN$5:$AN$1036129,DR183,LOGBOOK!$E$5:$E$1036129,DH183,LOGBOOK!$AM$5:$AM$1036129,"JUN")=0," ",SUMIFS(LOGBOOK!$AF$5:$AF$1036129,LOGBOOK!$D$5:$D$1036129,DB183,LOGBOOK!$AN$5:$AN$1036129,DR183,LOGBOOK!$E$5:$E$1036129,DH183,LOGBOOK!$AM$5:$AM$1036129,"JUN"))</f>
        <v xml:space="preserve"> </v>
      </c>
      <c r="ER198" s="633"/>
      <c r="ES198" s="633"/>
      <c r="ET198" s="643"/>
      <c r="EU198" s="637"/>
      <c r="EV198" s="1218" t="str">
        <f>IF('FRONT PAGE'!$A$1="www.fly-logics.com","INSTR.",0)</f>
        <v>INSTR.</v>
      </c>
      <c r="EW198" s="1225"/>
      <c r="EX198" s="1225"/>
      <c r="EY198" s="1225"/>
      <c r="EZ198" s="1226"/>
      <c r="FA198" s="1129" t="str">
        <f>IF(SUMIFS(LOGBOOK!$AA$5:$AA$1036129,LOGBOOK!$D$5:$D$1036129,EY183,LOGBOOK!$AN$5:$AN$1036129,FO183,LOGBOOK!$E$5:$E$1036129,FE183)=0," ",SUMIFS(LOGBOOK!$AA$5:$AA$1036129,LOGBOOK!$D$5:$D$1036129,EY183,LOGBOOK!$AN$5:$AN$1036129,FO183,LOGBOOK!$E$5:$E$1036129,FE183))</f>
        <v xml:space="preserve"> </v>
      </c>
      <c r="FB198" s="1130" t="str">
        <f t="shared" ref="FB198" si="99">FA198</f>
        <v xml:space="preserve"> </v>
      </c>
      <c r="FC198" s="1130"/>
      <c r="FD198" s="1130"/>
      <c r="FE198" s="1130"/>
      <c r="FF198" s="1130"/>
      <c r="FG198" s="624"/>
      <c r="FH198" s="654" t="str">
        <f>IF('FRONT PAGE'!$A$1="www.fly-logics.com","LANDINGSS",0)</f>
        <v>LANDINGSS</v>
      </c>
      <c r="FI198" s="638"/>
      <c r="FJ198" s="638"/>
      <c r="FK198" s="638"/>
      <c r="FL198" s="638"/>
      <c r="FM198" s="638"/>
      <c r="FN198" s="638"/>
      <c r="FO198" s="638"/>
      <c r="FP198" s="638"/>
      <c r="FQ198" s="638"/>
      <c r="FR198" s="638"/>
      <c r="FS198" s="15"/>
      <c r="FT198" s="629" t="str">
        <f>IF('FRONT PAGE'!$A$1="www.fly-logics.com","JUN",0)</f>
        <v>JUN</v>
      </c>
      <c r="FU198" s="631"/>
      <c r="FV198" s="631"/>
      <c r="FW198" s="631"/>
      <c r="FX198" s="631"/>
      <c r="FY198" s="630" t="str">
        <f>IF(SUMIFS(LOGBOOK!$Y$5:$Y$1036129,LOGBOOK!$D$5:$D$1036129,EY183,LOGBOOK!$AN$5:$AN$1036129,FO183,LOGBOOK!$E$5:$E$1036129,FE183,LOGBOOK!$AM$5:$AM$1036129,"JUN")=0," ",SUMIFS(LOGBOOK!$Y$5:$Y$1036129,LOGBOOK!$D$5:$D$1036129,EY183,LOGBOOK!$AN$5:$AN$1036129,FO183,LOGBOOK!$E$5:$E$1036129,FE183,LOGBOOK!$AM$5:$AM$1036129,"JUN"))</f>
        <v xml:space="preserve"> </v>
      </c>
      <c r="FZ198" s="625"/>
      <c r="GA198" s="625"/>
      <c r="GB198" s="625"/>
      <c r="GC198" s="630" t="str">
        <f>IF(SUMIFS(LOGBOOK!$Z$5:$Z$1036129,LOGBOOK!$D$5:$D$1036129,EY183,LOGBOOK!$AN$5:$AN$1036129,FO183,LOGBOOK!$E$5:$E$1036129,FE183,LOGBOOK!$AM$5:$AM$1036129,"JUN")=0," ",SUMIFS(LOGBOOK!$Z$5:$Z$1036129,LOGBOOK!$D$5:$D$1036129,EY183,LOGBOOK!$AN$5:$AN$1036129,FO183,LOGBOOK!$E$5:$E$1036129,FE183,LOGBOOK!$AM$5:$AM$1036129,"JUN"))</f>
        <v xml:space="preserve"> </v>
      </c>
      <c r="GD198" s="625"/>
      <c r="GE198" s="625"/>
      <c r="GF198" s="625"/>
      <c r="GG198" s="630" t="str">
        <f>IF(SUMIFS(LOGBOOK!$AA$5:$AA$1036129,LOGBOOK!$D$5:$D$1036129,EY183,LOGBOOK!$AN$5:$AN$1036129,FO183,LOGBOOK!$E$5:$E$1036129,FE183,LOGBOOK!$AM$5:$AM$1036129,"JUN")=0," ",SUMIFS(LOGBOOK!$AA$5:$AA$1036129,LOGBOOK!$D$5:$D$1036129,EY183,LOGBOOK!$AN$5:$AN$1036129,FO183,LOGBOOK!$E$5:$E$1036129,FE183,LOGBOOK!$AM$5:$AM$1036129,"JUN"))</f>
        <v xml:space="preserve"> </v>
      </c>
      <c r="GH198" s="625"/>
      <c r="GI198" s="625"/>
      <c r="GJ198" s="625"/>
      <c r="GK198" s="623" t="str">
        <f>IF(SUMIFS(LOGBOOK!$AE$5:$AE$1036129,LOGBOOK!$D$5:$D$1036129,EY183,LOGBOOK!$AN$5:$AN$1036129,FO183,LOGBOOK!$E$5:$E$1036129,FE183,LOGBOOK!$AM$5:$AM$1036129,"JUN")=0," ",SUMIFS(LOGBOOK!$AE$5:$AE$1036129,LOGBOOK!$D$5:$D$1036129,EY183,LOGBOOK!$AN$5:$AN$1036129,FO183,LOGBOOK!$E$5:$E$1036129,FE183,LOGBOOK!$AM$5:$AM$1036129,"JUN"))</f>
        <v xml:space="preserve"> </v>
      </c>
      <c r="GL198" s="623"/>
      <c r="GM198" s="623"/>
      <c r="GN198" s="623" t="str">
        <f>IF(SUMIFS(LOGBOOK!$AF$5:$AF$1036129,LOGBOOK!$D$5:$D$1036129,EY183,LOGBOOK!$AN$5:$AN$1036129,FO183,LOGBOOK!$E$5:$E$1036129,FE183,LOGBOOK!$AM$5:$AM$1036129,"JUN")=0," ",SUMIFS(LOGBOOK!$AF$5:$AF$1036129,LOGBOOK!$D$5:$D$1036129,EY183,LOGBOOK!$AN$5:$AN$1036129,FO183,LOGBOOK!$E$5:$E$1036129,FE183,LOGBOOK!$AM$5:$AM$1036129,"JUN"))</f>
        <v xml:space="preserve"> </v>
      </c>
      <c r="GO198" s="633"/>
      <c r="GP198" s="633"/>
      <c r="GQ198" s="643"/>
      <c r="GR198" s="6"/>
    </row>
    <row r="199" spans="1:200" ht="8.85" customHeight="1" x14ac:dyDescent="0.25">
      <c r="A199" s="212"/>
      <c r="B199" s="637"/>
      <c r="C199" s="1225"/>
      <c r="D199" s="1225"/>
      <c r="E199" s="1225"/>
      <c r="F199" s="1225"/>
      <c r="G199" s="1226"/>
      <c r="H199" s="1129"/>
      <c r="I199" s="1130"/>
      <c r="J199" s="1130"/>
      <c r="K199" s="1130"/>
      <c r="L199" s="1130"/>
      <c r="M199" s="1130"/>
      <c r="N199" s="624"/>
      <c r="O199" s="638"/>
      <c r="P199" s="638"/>
      <c r="Q199" s="638"/>
      <c r="R199" s="638"/>
      <c r="S199" s="638"/>
      <c r="T199" s="638"/>
      <c r="U199" s="638"/>
      <c r="V199" s="638"/>
      <c r="W199" s="638"/>
      <c r="X199" s="638"/>
      <c r="Y199" s="638"/>
      <c r="Z199" s="15"/>
      <c r="AA199" s="631"/>
      <c r="AB199" s="631"/>
      <c r="AC199" s="631"/>
      <c r="AD199" s="631"/>
      <c r="AE199" s="631"/>
      <c r="AF199" s="625"/>
      <c r="AG199" s="632"/>
      <c r="AH199" s="632"/>
      <c r="AI199" s="625"/>
      <c r="AJ199" s="625"/>
      <c r="AK199" s="632"/>
      <c r="AL199" s="632"/>
      <c r="AM199" s="625"/>
      <c r="AN199" s="625"/>
      <c r="AO199" s="632"/>
      <c r="AP199" s="632"/>
      <c r="AQ199" s="625"/>
      <c r="AR199" s="623"/>
      <c r="AS199" s="623"/>
      <c r="AT199" s="623"/>
      <c r="AU199" s="633"/>
      <c r="AV199" s="634"/>
      <c r="AW199" s="633"/>
      <c r="AX199" s="643"/>
      <c r="AY199" s="637"/>
      <c r="AZ199" s="1225"/>
      <c r="BA199" s="1225"/>
      <c r="BB199" s="1225"/>
      <c r="BC199" s="1225"/>
      <c r="BD199" s="1226"/>
      <c r="BE199" s="1129"/>
      <c r="BF199" s="1130"/>
      <c r="BG199" s="1130"/>
      <c r="BH199" s="1130"/>
      <c r="BI199" s="1130"/>
      <c r="BJ199" s="1130"/>
      <c r="BK199" s="624"/>
      <c r="BL199" s="638"/>
      <c r="BM199" s="638"/>
      <c r="BN199" s="638"/>
      <c r="BO199" s="638"/>
      <c r="BP199" s="638"/>
      <c r="BQ199" s="638"/>
      <c r="BR199" s="638"/>
      <c r="BS199" s="638"/>
      <c r="BT199" s="638"/>
      <c r="BU199" s="638"/>
      <c r="BV199" s="638"/>
      <c r="BW199" s="15"/>
      <c r="BX199" s="631"/>
      <c r="BY199" s="631"/>
      <c r="BZ199" s="631"/>
      <c r="CA199" s="631"/>
      <c r="CB199" s="631"/>
      <c r="CC199" s="625"/>
      <c r="CD199" s="632"/>
      <c r="CE199" s="632"/>
      <c r="CF199" s="625"/>
      <c r="CG199" s="625"/>
      <c r="CH199" s="632"/>
      <c r="CI199" s="632"/>
      <c r="CJ199" s="625"/>
      <c r="CK199" s="625"/>
      <c r="CL199" s="632"/>
      <c r="CM199" s="632"/>
      <c r="CN199" s="625"/>
      <c r="CO199" s="623"/>
      <c r="CP199" s="623"/>
      <c r="CQ199" s="623"/>
      <c r="CR199" s="633"/>
      <c r="CS199" s="634"/>
      <c r="CT199" s="633"/>
      <c r="CU199" s="643"/>
      <c r="CV199" s="247"/>
      <c r="CW199" s="212"/>
      <c r="CX199" s="637"/>
      <c r="CY199" s="1225"/>
      <c r="CZ199" s="1225"/>
      <c r="DA199" s="1225"/>
      <c r="DB199" s="1225"/>
      <c r="DC199" s="1226"/>
      <c r="DD199" s="1129"/>
      <c r="DE199" s="1130"/>
      <c r="DF199" s="1130"/>
      <c r="DG199" s="1130"/>
      <c r="DH199" s="1130"/>
      <c r="DI199" s="1130"/>
      <c r="DJ199" s="624"/>
      <c r="DK199" s="638"/>
      <c r="DL199" s="638"/>
      <c r="DM199" s="638"/>
      <c r="DN199" s="638"/>
      <c r="DO199" s="638"/>
      <c r="DP199" s="638"/>
      <c r="DQ199" s="638"/>
      <c r="DR199" s="638"/>
      <c r="DS199" s="638"/>
      <c r="DT199" s="638"/>
      <c r="DU199" s="638"/>
      <c r="DV199" s="15"/>
      <c r="DW199" s="631"/>
      <c r="DX199" s="631"/>
      <c r="DY199" s="631"/>
      <c r="DZ199" s="631"/>
      <c r="EA199" s="631"/>
      <c r="EB199" s="625"/>
      <c r="EC199" s="632"/>
      <c r="ED199" s="632"/>
      <c r="EE199" s="625"/>
      <c r="EF199" s="625"/>
      <c r="EG199" s="632"/>
      <c r="EH199" s="632"/>
      <c r="EI199" s="625"/>
      <c r="EJ199" s="625"/>
      <c r="EK199" s="632"/>
      <c r="EL199" s="632"/>
      <c r="EM199" s="625"/>
      <c r="EN199" s="623"/>
      <c r="EO199" s="623"/>
      <c r="EP199" s="623"/>
      <c r="EQ199" s="633"/>
      <c r="ER199" s="634"/>
      <c r="ES199" s="633"/>
      <c r="ET199" s="643"/>
      <c r="EU199" s="637"/>
      <c r="EV199" s="1225"/>
      <c r="EW199" s="1225"/>
      <c r="EX199" s="1225"/>
      <c r="EY199" s="1225"/>
      <c r="EZ199" s="1226"/>
      <c r="FA199" s="1129"/>
      <c r="FB199" s="1130"/>
      <c r="FC199" s="1130"/>
      <c r="FD199" s="1130"/>
      <c r="FE199" s="1130"/>
      <c r="FF199" s="1130"/>
      <c r="FG199" s="624"/>
      <c r="FH199" s="638"/>
      <c r="FI199" s="638"/>
      <c r="FJ199" s="638"/>
      <c r="FK199" s="638"/>
      <c r="FL199" s="638"/>
      <c r="FM199" s="638"/>
      <c r="FN199" s="638"/>
      <c r="FO199" s="638"/>
      <c r="FP199" s="638"/>
      <c r="FQ199" s="638"/>
      <c r="FR199" s="638"/>
      <c r="FS199" s="15"/>
      <c r="FT199" s="631"/>
      <c r="FU199" s="631"/>
      <c r="FV199" s="631"/>
      <c r="FW199" s="631"/>
      <c r="FX199" s="631"/>
      <c r="FY199" s="625"/>
      <c r="FZ199" s="632"/>
      <c r="GA199" s="632"/>
      <c r="GB199" s="625"/>
      <c r="GC199" s="625"/>
      <c r="GD199" s="632"/>
      <c r="GE199" s="632"/>
      <c r="GF199" s="625"/>
      <c r="GG199" s="625"/>
      <c r="GH199" s="632"/>
      <c r="GI199" s="632"/>
      <c r="GJ199" s="625"/>
      <c r="GK199" s="623"/>
      <c r="GL199" s="623"/>
      <c r="GM199" s="623"/>
      <c r="GN199" s="633"/>
      <c r="GO199" s="634"/>
      <c r="GP199" s="633"/>
      <c r="GQ199" s="643"/>
      <c r="GR199" s="6"/>
    </row>
    <row r="200" spans="1:200" ht="3" customHeight="1" x14ac:dyDescent="0.25">
      <c r="A200" s="212"/>
      <c r="B200" s="637"/>
      <c r="C200" s="624"/>
      <c r="D200" s="624"/>
      <c r="E200" s="624"/>
      <c r="F200" s="624"/>
      <c r="G200" s="624"/>
      <c r="H200" s="624"/>
      <c r="I200" s="624"/>
      <c r="J200" s="624"/>
      <c r="K200" s="624"/>
      <c r="L200" s="624"/>
      <c r="M200" s="624"/>
      <c r="N200" s="624"/>
      <c r="O200" s="624"/>
      <c r="P200" s="624"/>
      <c r="Q200" s="624"/>
      <c r="R200" s="624"/>
      <c r="S200" s="624"/>
      <c r="T200" s="624"/>
      <c r="U200" s="624"/>
      <c r="V200" s="624"/>
      <c r="W200" s="624"/>
      <c r="X200" s="624"/>
      <c r="Y200" s="624"/>
      <c r="Z200" s="15"/>
      <c r="AA200" s="631"/>
      <c r="AB200" s="631"/>
      <c r="AC200" s="631"/>
      <c r="AD200" s="631"/>
      <c r="AE200" s="631"/>
      <c r="AF200" s="625"/>
      <c r="AG200" s="625"/>
      <c r="AH200" s="625"/>
      <c r="AI200" s="625"/>
      <c r="AJ200" s="652"/>
      <c r="AK200" s="652"/>
      <c r="AL200" s="652"/>
      <c r="AM200" s="652"/>
      <c r="AN200" s="625"/>
      <c r="AO200" s="625"/>
      <c r="AP200" s="625"/>
      <c r="AQ200" s="625"/>
      <c r="AR200" s="623"/>
      <c r="AS200" s="623"/>
      <c r="AT200" s="623"/>
      <c r="AU200" s="653"/>
      <c r="AV200" s="653"/>
      <c r="AW200" s="653"/>
      <c r="AX200" s="643"/>
      <c r="AY200" s="637"/>
      <c r="AZ200" s="624"/>
      <c r="BA200" s="624"/>
      <c r="BB200" s="624"/>
      <c r="BC200" s="624"/>
      <c r="BD200" s="624"/>
      <c r="BE200" s="624"/>
      <c r="BF200" s="624"/>
      <c r="BG200" s="624"/>
      <c r="BH200" s="624"/>
      <c r="BI200" s="624"/>
      <c r="BJ200" s="624"/>
      <c r="BK200" s="624"/>
      <c r="BL200" s="624"/>
      <c r="BM200" s="624"/>
      <c r="BN200" s="624"/>
      <c r="BO200" s="624"/>
      <c r="BP200" s="624"/>
      <c r="BQ200" s="624"/>
      <c r="BR200" s="624"/>
      <c r="BS200" s="624"/>
      <c r="BT200" s="624"/>
      <c r="BU200" s="624"/>
      <c r="BV200" s="624"/>
      <c r="BW200" s="15"/>
      <c r="BX200" s="631"/>
      <c r="BY200" s="631"/>
      <c r="BZ200" s="631"/>
      <c r="CA200" s="631"/>
      <c r="CB200" s="631"/>
      <c r="CC200" s="625"/>
      <c r="CD200" s="625"/>
      <c r="CE200" s="625"/>
      <c r="CF200" s="625"/>
      <c r="CG200" s="652"/>
      <c r="CH200" s="652"/>
      <c r="CI200" s="652"/>
      <c r="CJ200" s="652"/>
      <c r="CK200" s="625"/>
      <c r="CL200" s="625"/>
      <c r="CM200" s="625"/>
      <c r="CN200" s="625"/>
      <c r="CO200" s="623"/>
      <c r="CP200" s="623"/>
      <c r="CQ200" s="623"/>
      <c r="CR200" s="653"/>
      <c r="CS200" s="653"/>
      <c r="CT200" s="653"/>
      <c r="CU200" s="643"/>
      <c r="CV200" s="247"/>
      <c r="CW200" s="212"/>
      <c r="CX200" s="637"/>
      <c r="CY200" s="624"/>
      <c r="CZ200" s="624"/>
      <c r="DA200" s="624"/>
      <c r="DB200" s="624"/>
      <c r="DC200" s="624"/>
      <c r="DD200" s="624"/>
      <c r="DE200" s="624"/>
      <c r="DF200" s="624"/>
      <c r="DG200" s="624"/>
      <c r="DH200" s="624"/>
      <c r="DI200" s="624"/>
      <c r="DJ200" s="624"/>
      <c r="DK200" s="624"/>
      <c r="DL200" s="624"/>
      <c r="DM200" s="624"/>
      <c r="DN200" s="624"/>
      <c r="DO200" s="624"/>
      <c r="DP200" s="624"/>
      <c r="DQ200" s="624"/>
      <c r="DR200" s="624"/>
      <c r="DS200" s="624"/>
      <c r="DT200" s="624"/>
      <c r="DU200" s="624"/>
      <c r="DV200" s="15"/>
      <c r="DW200" s="631"/>
      <c r="DX200" s="631"/>
      <c r="DY200" s="631"/>
      <c r="DZ200" s="631"/>
      <c r="EA200" s="631"/>
      <c r="EB200" s="625"/>
      <c r="EC200" s="625"/>
      <c r="ED200" s="625"/>
      <c r="EE200" s="625"/>
      <c r="EF200" s="652"/>
      <c r="EG200" s="652"/>
      <c r="EH200" s="652"/>
      <c r="EI200" s="652"/>
      <c r="EJ200" s="625"/>
      <c r="EK200" s="625"/>
      <c r="EL200" s="625"/>
      <c r="EM200" s="625"/>
      <c r="EN200" s="623"/>
      <c r="EO200" s="623"/>
      <c r="EP200" s="623"/>
      <c r="EQ200" s="653"/>
      <c r="ER200" s="653"/>
      <c r="ES200" s="653"/>
      <c r="ET200" s="643"/>
      <c r="EU200" s="637"/>
      <c r="EV200" s="624"/>
      <c r="EW200" s="624"/>
      <c r="EX200" s="624"/>
      <c r="EY200" s="624"/>
      <c r="EZ200" s="624"/>
      <c r="FA200" s="624"/>
      <c r="FB200" s="624"/>
      <c r="FC200" s="624"/>
      <c r="FD200" s="624"/>
      <c r="FE200" s="624"/>
      <c r="FF200" s="624"/>
      <c r="FG200" s="624"/>
      <c r="FH200" s="624"/>
      <c r="FI200" s="624"/>
      <c r="FJ200" s="624"/>
      <c r="FK200" s="624"/>
      <c r="FL200" s="624"/>
      <c r="FM200" s="624"/>
      <c r="FN200" s="624"/>
      <c r="FO200" s="624"/>
      <c r="FP200" s="624"/>
      <c r="FQ200" s="624"/>
      <c r="FR200" s="624"/>
      <c r="FS200" s="15"/>
      <c r="FT200" s="631"/>
      <c r="FU200" s="631"/>
      <c r="FV200" s="631"/>
      <c r="FW200" s="631"/>
      <c r="FX200" s="631"/>
      <c r="FY200" s="625"/>
      <c r="FZ200" s="625"/>
      <c r="GA200" s="625"/>
      <c r="GB200" s="625"/>
      <c r="GC200" s="652"/>
      <c r="GD200" s="652"/>
      <c r="GE200" s="652"/>
      <c r="GF200" s="652"/>
      <c r="GG200" s="625"/>
      <c r="GH200" s="625"/>
      <c r="GI200" s="625"/>
      <c r="GJ200" s="625"/>
      <c r="GK200" s="623"/>
      <c r="GL200" s="623"/>
      <c r="GM200" s="623"/>
      <c r="GN200" s="653"/>
      <c r="GO200" s="653"/>
      <c r="GP200" s="653"/>
      <c r="GQ200" s="643"/>
      <c r="GR200" s="6"/>
    </row>
    <row r="201" spans="1:200" ht="10.5" customHeight="1" x14ac:dyDescent="0.25">
      <c r="A201" s="212"/>
      <c r="B201" s="637"/>
      <c r="C201" s="1218" t="str">
        <f>IF('FRONT PAGE'!$A$1="www.fly-logics.com","PIC",0)</f>
        <v>PIC</v>
      </c>
      <c r="D201" s="1225"/>
      <c r="E201" s="1225"/>
      <c r="F201" s="1225"/>
      <c r="G201" s="1226"/>
      <c r="H201" s="1129" t="str">
        <f>IF(SUMIFS(LOGBOOK!$Y$5:$Y$1036129,LOGBOOK!$D$5:$D$1036129,F183,LOGBOOK!$AN$5:$AN$1036129,V183,LOGBOOK!$E$5:$E$1036129,L183)=0," ",SUMIFS(LOGBOOK!$Y$5:$Y$1036129,LOGBOOK!$D$5:$D$1036129,F183,LOGBOOK!$AN$5:$AN$1036129,V183,LOGBOOK!$E$5:$E$1036129,L183))</f>
        <v xml:space="preserve"> </v>
      </c>
      <c r="I201" s="1130" t="str">
        <f t="shared" ref="I201" si="100">H201</f>
        <v xml:space="preserve"> </v>
      </c>
      <c r="J201" s="1130"/>
      <c r="K201" s="1130"/>
      <c r="L201" s="1130"/>
      <c r="M201" s="1130"/>
      <c r="N201" s="624"/>
      <c r="O201" s="1220" t="str">
        <f>IF('FRONT PAGE'!$A$1="www.fly-logics.com","DAY",0)</f>
        <v>DAY</v>
      </c>
      <c r="P201" s="1225"/>
      <c r="Q201" s="1225"/>
      <c r="R201" s="1225"/>
      <c r="S201" s="1226"/>
      <c r="T201" s="1127" t="str">
        <f>IF(SUMIFS(LOGBOOK!$AE$5:$AE$1036129,LOGBOOK!$D$5:$D$1036129,F183,LOGBOOK!$AN$5:$AN$1036129,V183,LOGBOOK!$E$5:$E$1036129,L183)=0," ",SUMIFS(LOGBOOK!$AE$5:$AE$1036129,LOGBOOK!$D$5:$D$1036129,F183,LOGBOOK!$AN$5:$AN$1036129,V183,LOGBOOK!$E$5:$E$1036129,L183))</f>
        <v xml:space="preserve"> </v>
      </c>
      <c r="U201" s="1128" t="str">
        <f t="shared" ref="U201" si="101">T201</f>
        <v xml:space="preserve"> </v>
      </c>
      <c r="V201" s="1128"/>
      <c r="W201" s="1128"/>
      <c r="X201" s="1128"/>
      <c r="Y201" s="1128"/>
      <c r="Z201" s="15"/>
      <c r="AA201" s="1143" t="str">
        <f>IF('FRONT PAGE'!$A$1="www.fly-logics.com","TOTAL 1ST
SEMESTER",0)</f>
        <v>TOTAL 1ST
SEMESTER</v>
      </c>
      <c r="AB201" s="1148"/>
      <c r="AC201" s="1148"/>
      <c r="AD201" s="1148"/>
      <c r="AE201" s="1148"/>
      <c r="AF201" s="1144" t="str">
        <f t="shared" ref="AF201" si="102">IF(SUM(AF183:AI200)=0," ",SUM(AF183:AI200))</f>
        <v xml:space="preserve"> </v>
      </c>
      <c r="AG201" s="1149"/>
      <c r="AH201" s="1149"/>
      <c r="AI201" s="1150"/>
      <c r="AJ201" s="1144" t="str">
        <f t="shared" ref="AJ201" si="103">IF(SUM(AJ183:AM200)=0," ",SUM(AJ183:AM200))</f>
        <v xml:space="preserve"> </v>
      </c>
      <c r="AK201" s="1149"/>
      <c r="AL201" s="1149"/>
      <c r="AM201" s="1149"/>
      <c r="AN201" s="1151" t="str">
        <f t="shared" ref="AN201" si="104">IF(SUM(AN183:AQ200)=0," ",SUM(AN183:AQ200))</f>
        <v xml:space="preserve"> </v>
      </c>
      <c r="AO201" s="1149"/>
      <c r="AP201" s="1149"/>
      <c r="AQ201" s="1149"/>
      <c r="AR201" s="1145" t="str">
        <f t="shared" ref="AR201" si="105">IF(SUM(AR183:AT200)=0," ",SUM(AR183:AT200))</f>
        <v xml:space="preserve"> </v>
      </c>
      <c r="AS201" s="1152"/>
      <c r="AT201" s="1153"/>
      <c r="AU201" s="1145" t="str">
        <f t="shared" ref="AU201" si="106">IF(SUM(AU183:AW200)=0," ",SUM(AU183:AW200))</f>
        <v xml:space="preserve"> </v>
      </c>
      <c r="AV201" s="1152"/>
      <c r="AW201" s="1152"/>
      <c r="AX201" s="643"/>
      <c r="AY201" s="637"/>
      <c r="AZ201" s="1218" t="str">
        <f>IF('FRONT PAGE'!$A$1="www.fly-logics.com","PIC",0)</f>
        <v>PIC</v>
      </c>
      <c r="BA201" s="1225"/>
      <c r="BB201" s="1225"/>
      <c r="BC201" s="1225"/>
      <c r="BD201" s="1226"/>
      <c r="BE201" s="1129" t="str">
        <f>IF(SUMIFS(LOGBOOK!$Y$5:$Y$1036129,LOGBOOK!$D$5:$D$1036129,BC183,LOGBOOK!$AN$5:$AN$1036129,BS183,LOGBOOK!$E$5:$E$1036129,BI183)=0," ",SUMIFS(LOGBOOK!$Y$5:$Y$1036129,LOGBOOK!$D$5:$D$1036129,BC183,LOGBOOK!$AN$5:$AN$1036129,BS183,LOGBOOK!$E$5:$E$1036129,BI183))</f>
        <v xml:space="preserve"> </v>
      </c>
      <c r="BF201" s="1130" t="str">
        <f t="shared" ref="BF201" si="107">BE201</f>
        <v xml:space="preserve"> </v>
      </c>
      <c r="BG201" s="1130"/>
      <c r="BH201" s="1130"/>
      <c r="BI201" s="1130"/>
      <c r="BJ201" s="1130"/>
      <c r="BK201" s="624"/>
      <c r="BL201" s="1220" t="str">
        <f>IF('FRONT PAGE'!$A$1="www.fly-logics.com","DAY",0)</f>
        <v>DAY</v>
      </c>
      <c r="BM201" s="1225"/>
      <c r="BN201" s="1225"/>
      <c r="BO201" s="1225"/>
      <c r="BP201" s="1226"/>
      <c r="BQ201" s="1127" t="str">
        <f>IF(SUMIFS(LOGBOOK!$AE$5:$AE$1036129,LOGBOOK!$D$5:$D$1036129,BC183,LOGBOOK!$AN$5:$AN$1036129,BS183,LOGBOOK!$E$5:$E$1036129,BI183)=0," ",SUMIFS(LOGBOOK!$AE$5:$AE$1036129,LOGBOOK!$D$5:$D$1036129,BC183,LOGBOOK!$AN$5:$AN$1036129,BS183,LOGBOOK!$E$5:$E$1036129,BI183))</f>
        <v xml:space="preserve"> </v>
      </c>
      <c r="BR201" s="1128" t="str">
        <f t="shared" ref="BR201" si="108">BQ201</f>
        <v xml:space="preserve"> </v>
      </c>
      <c r="BS201" s="1128"/>
      <c r="BT201" s="1128"/>
      <c r="BU201" s="1128"/>
      <c r="BV201" s="1128"/>
      <c r="BW201" s="15"/>
      <c r="BX201" s="1143" t="str">
        <f>IF('FRONT PAGE'!$A$1="www.fly-logics.com","TOTAL 1ST
SEMESTER",0)</f>
        <v>TOTAL 1ST
SEMESTER</v>
      </c>
      <c r="BY201" s="1148"/>
      <c r="BZ201" s="1148"/>
      <c r="CA201" s="1148"/>
      <c r="CB201" s="1148"/>
      <c r="CC201" s="1144" t="str">
        <f t="shared" ref="CC201" si="109">IF(SUM(CC183:CF200)=0," ",SUM(CC183:CF200))</f>
        <v xml:space="preserve"> </v>
      </c>
      <c r="CD201" s="1149"/>
      <c r="CE201" s="1149"/>
      <c r="CF201" s="1150"/>
      <c r="CG201" s="1144" t="str">
        <f t="shared" ref="CG201" si="110">IF(SUM(CG183:CJ200)=0," ",SUM(CG183:CJ200))</f>
        <v xml:space="preserve"> </v>
      </c>
      <c r="CH201" s="1149"/>
      <c r="CI201" s="1149"/>
      <c r="CJ201" s="1149"/>
      <c r="CK201" s="1151" t="str">
        <f t="shared" ref="CK201" si="111">IF(SUM(CK183:CN200)=0," ",SUM(CK183:CN200))</f>
        <v xml:space="preserve"> </v>
      </c>
      <c r="CL201" s="1149"/>
      <c r="CM201" s="1149"/>
      <c r="CN201" s="1149"/>
      <c r="CO201" s="1145" t="str">
        <f t="shared" ref="CO201" si="112">IF(SUM(CO183:CQ200)=0," ",SUM(CO183:CQ200))</f>
        <v xml:space="preserve"> </v>
      </c>
      <c r="CP201" s="1152"/>
      <c r="CQ201" s="1153"/>
      <c r="CR201" s="1145" t="str">
        <f t="shared" ref="CR201" si="113">IF(SUM(CR183:CT200)=0," ",SUM(CR183:CT200))</f>
        <v xml:space="preserve"> </v>
      </c>
      <c r="CS201" s="1152"/>
      <c r="CT201" s="1152"/>
      <c r="CU201" s="643"/>
      <c r="CV201" s="248"/>
      <c r="CW201" s="212"/>
      <c r="CX201" s="637"/>
      <c r="CY201" s="1218" t="str">
        <f>IF('FRONT PAGE'!$A$1="www.fly-logics.com","PIC",0)</f>
        <v>PIC</v>
      </c>
      <c r="CZ201" s="1225"/>
      <c r="DA201" s="1225"/>
      <c r="DB201" s="1225"/>
      <c r="DC201" s="1226"/>
      <c r="DD201" s="1129" t="str">
        <f>IF(SUMIFS(LOGBOOK!$Y$5:$Y$1036129,LOGBOOK!$D$5:$D$1036129,DB183,LOGBOOK!$AN$5:$AN$1036129,DR183,LOGBOOK!$E$5:$E$1036129,DH183)=0," ",SUMIFS(LOGBOOK!$Y$5:$Y$1036129,LOGBOOK!$D$5:$D$1036129,DB183,LOGBOOK!$AN$5:$AN$1036129,DR183,LOGBOOK!$E$5:$E$1036129,DH183))</f>
        <v xml:space="preserve"> </v>
      </c>
      <c r="DE201" s="1130" t="str">
        <f t="shared" ref="DE201" si="114">DD201</f>
        <v xml:space="preserve"> </v>
      </c>
      <c r="DF201" s="1130"/>
      <c r="DG201" s="1130"/>
      <c r="DH201" s="1130"/>
      <c r="DI201" s="1130"/>
      <c r="DJ201" s="624"/>
      <c r="DK201" s="1220" t="str">
        <f>IF('FRONT PAGE'!$A$1="www.fly-logics.com","DAY",0)</f>
        <v>DAY</v>
      </c>
      <c r="DL201" s="1225"/>
      <c r="DM201" s="1225"/>
      <c r="DN201" s="1225"/>
      <c r="DO201" s="1226"/>
      <c r="DP201" s="1127" t="str">
        <f>IF(SUMIFS(LOGBOOK!$AE$5:$AE$1036129,LOGBOOK!$D$5:$D$1036129,DB183,LOGBOOK!$AN$5:$AN$1036129,DR183,LOGBOOK!$E$5:$E$1036129,DH183)=0," ",SUMIFS(LOGBOOK!$AE$5:$AE$1036129,LOGBOOK!$D$5:$D$1036129,DB183,LOGBOOK!$AN$5:$AN$1036129,DR183,LOGBOOK!$E$5:$E$1036129,DH183))</f>
        <v xml:space="preserve"> </v>
      </c>
      <c r="DQ201" s="1128" t="str">
        <f t="shared" ref="DQ201" si="115">DP201</f>
        <v xml:space="preserve"> </v>
      </c>
      <c r="DR201" s="1128"/>
      <c r="DS201" s="1128"/>
      <c r="DT201" s="1128"/>
      <c r="DU201" s="1128"/>
      <c r="DV201" s="15"/>
      <c r="DW201" s="1143" t="str">
        <f>IF('FRONT PAGE'!$A$1="www.fly-logics.com","TOTAL 1ST
SEMESTER",0)</f>
        <v>TOTAL 1ST
SEMESTER</v>
      </c>
      <c r="DX201" s="1148"/>
      <c r="DY201" s="1148"/>
      <c r="DZ201" s="1148"/>
      <c r="EA201" s="1148"/>
      <c r="EB201" s="1144" t="str">
        <f t="shared" ref="EB201" si="116">IF(SUM(EB183:EE200)=0," ",SUM(EB183:EE200))</f>
        <v xml:space="preserve"> </v>
      </c>
      <c r="EC201" s="1149"/>
      <c r="ED201" s="1149"/>
      <c r="EE201" s="1150"/>
      <c r="EF201" s="1144" t="str">
        <f t="shared" ref="EF201" si="117">IF(SUM(EF183:EI200)=0," ",SUM(EF183:EI200))</f>
        <v xml:space="preserve"> </v>
      </c>
      <c r="EG201" s="1149"/>
      <c r="EH201" s="1149"/>
      <c r="EI201" s="1149"/>
      <c r="EJ201" s="1151" t="str">
        <f t="shared" ref="EJ201" si="118">IF(SUM(EJ183:EM200)=0," ",SUM(EJ183:EM200))</f>
        <v xml:space="preserve"> </v>
      </c>
      <c r="EK201" s="1149"/>
      <c r="EL201" s="1149"/>
      <c r="EM201" s="1149"/>
      <c r="EN201" s="1145" t="str">
        <f t="shared" ref="EN201" si="119">IF(SUM(EN183:EP200)=0," ",SUM(EN183:EP200))</f>
        <v xml:space="preserve"> </v>
      </c>
      <c r="EO201" s="1152"/>
      <c r="EP201" s="1153"/>
      <c r="EQ201" s="1145" t="str">
        <f t="shared" ref="EQ201" si="120">IF(SUM(EQ183:ES200)=0," ",SUM(EQ183:ES200))</f>
        <v xml:space="preserve"> </v>
      </c>
      <c r="ER201" s="1152"/>
      <c r="ES201" s="1152"/>
      <c r="ET201" s="643"/>
      <c r="EU201" s="637"/>
      <c r="EV201" s="1218" t="str">
        <f>IF('FRONT PAGE'!$A$1="www.fly-logics.com","PIC",0)</f>
        <v>PIC</v>
      </c>
      <c r="EW201" s="1225"/>
      <c r="EX201" s="1225"/>
      <c r="EY201" s="1225"/>
      <c r="EZ201" s="1226"/>
      <c r="FA201" s="1129" t="str">
        <f>IF(SUMIFS(LOGBOOK!$Y$5:$Y$1036129,LOGBOOK!$D$5:$D$1036129,EY183,LOGBOOK!$AN$5:$AN$1036129,FO183,LOGBOOK!$E$5:$E$1036129,FE183)=0," ",SUMIFS(LOGBOOK!$Y$5:$Y$1036129,LOGBOOK!$D$5:$D$1036129,EY183,LOGBOOK!$AN$5:$AN$1036129,FO183,LOGBOOK!$E$5:$E$1036129,FE183))</f>
        <v xml:space="preserve"> </v>
      </c>
      <c r="FB201" s="1130" t="str">
        <f t="shared" ref="FB201" si="121">FA201</f>
        <v xml:space="preserve"> </v>
      </c>
      <c r="FC201" s="1130"/>
      <c r="FD201" s="1130"/>
      <c r="FE201" s="1130"/>
      <c r="FF201" s="1130"/>
      <c r="FG201" s="624"/>
      <c r="FH201" s="1220" t="str">
        <f>IF('FRONT PAGE'!$A$1="www.fly-logics.com","DAY",0)</f>
        <v>DAY</v>
      </c>
      <c r="FI201" s="1225"/>
      <c r="FJ201" s="1225"/>
      <c r="FK201" s="1225"/>
      <c r="FL201" s="1226"/>
      <c r="FM201" s="1127" t="str">
        <f>IF(SUMIFS(LOGBOOK!$AE$5:$AE$1036129,LOGBOOK!$D$5:$D$1036129,EY183,LOGBOOK!$AN$5:$AN$1036129,FO183,LOGBOOK!$E$5:$E$1036129,FE183)=0," ",SUMIFS(LOGBOOK!$AE$5:$AE$1036129,LOGBOOK!$D$5:$D$1036129,EY183,LOGBOOK!$AN$5:$AN$1036129,FO183,LOGBOOK!$E$5:$E$1036129,FE183))</f>
        <v xml:space="preserve"> </v>
      </c>
      <c r="FN201" s="1128" t="str">
        <f t="shared" ref="FN201" si="122">FM201</f>
        <v xml:space="preserve"> </v>
      </c>
      <c r="FO201" s="1128"/>
      <c r="FP201" s="1128"/>
      <c r="FQ201" s="1128"/>
      <c r="FR201" s="1128"/>
      <c r="FS201" s="15"/>
      <c r="FT201" s="1143" t="str">
        <f>IF('FRONT PAGE'!$A$1="www.fly-logics.com","TOTAL 1ST
SEMESTER",0)</f>
        <v>TOTAL 1ST
SEMESTER</v>
      </c>
      <c r="FU201" s="1148"/>
      <c r="FV201" s="1148"/>
      <c r="FW201" s="1148"/>
      <c r="FX201" s="1148"/>
      <c r="FY201" s="1144" t="str">
        <f t="shared" ref="FY201" si="123">IF(SUM(FY183:GB200)=0," ",SUM(FY183:GB200))</f>
        <v xml:space="preserve"> </v>
      </c>
      <c r="FZ201" s="1149"/>
      <c r="GA201" s="1149"/>
      <c r="GB201" s="1150"/>
      <c r="GC201" s="1144" t="str">
        <f t="shared" ref="GC201" si="124">IF(SUM(GC183:GF200)=0," ",SUM(GC183:GF200))</f>
        <v xml:space="preserve"> </v>
      </c>
      <c r="GD201" s="1149"/>
      <c r="GE201" s="1149"/>
      <c r="GF201" s="1149"/>
      <c r="GG201" s="1151" t="str">
        <f t="shared" ref="GG201" si="125">IF(SUM(GG183:GJ200)=0," ",SUM(GG183:GJ200))</f>
        <v xml:space="preserve"> </v>
      </c>
      <c r="GH201" s="1149"/>
      <c r="GI201" s="1149"/>
      <c r="GJ201" s="1149"/>
      <c r="GK201" s="1145" t="str">
        <f t="shared" ref="GK201" si="126">IF(SUM(GK183:GM200)=0," ",SUM(GK183:GM200))</f>
        <v xml:space="preserve"> </v>
      </c>
      <c r="GL201" s="1152"/>
      <c r="GM201" s="1153"/>
      <c r="GN201" s="1145" t="str">
        <f t="shared" ref="GN201" si="127">IF(SUM(GN183:GP200)=0," ",SUM(GN183:GP200))</f>
        <v xml:space="preserve"> </v>
      </c>
      <c r="GO201" s="1152"/>
      <c r="GP201" s="1152"/>
      <c r="GQ201" s="643"/>
      <c r="GR201" s="6"/>
    </row>
    <row r="202" spans="1:200" ht="8.85" customHeight="1" x14ac:dyDescent="0.25">
      <c r="A202" s="212"/>
      <c r="B202" s="637"/>
      <c r="C202" s="1225"/>
      <c r="D202" s="1225"/>
      <c r="E202" s="1225"/>
      <c r="F202" s="1225"/>
      <c r="G202" s="1226"/>
      <c r="H202" s="1129"/>
      <c r="I202" s="1130"/>
      <c r="J202" s="1130"/>
      <c r="K202" s="1130"/>
      <c r="L202" s="1130"/>
      <c r="M202" s="1130"/>
      <c r="N202" s="624"/>
      <c r="O202" s="1225"/>
      <c r="P202" s="1225"/>
      <c r="Q202" s="1225"/>
      <c r="R202" s="1225"/>
      <c r="S202" s="1226"/>
      <c r="T202" s="1127"/>
      <c r="U202" s="1128"/>
      <c r="V202" s="1128"/>
      <c r="W202" s="1128"/>
      <c r="X202" s="1128"/>
      <c r="Y202" s="1128"/>
      <c r="Z202" s="15"/>
      <c r="AA202" s="1148"/>
      <c r="AB202" s="1154"/>
      <c r="AC202" s="1154"/>
      <c r="AD202" s="1154"/>
      <c r="AE202" s="1148"/>
      <c r="AF202" s="1149"/>
      <c r="AG202" s="1155"/>
      <c r="AH202" s="1155"/>
      <c r="AI202" s="1150"/>
      <c r="AJ202" s="1149"/>
      <c r="AK202" s="1155"/>
      <c r="AL202" s="1155"/>
      <c r="AM202" s="1149"/>
      <c r="AN202" s="1156"/>
      <c r="AO202" s="1155"/>
      <c r="AP202" s="1155"/>
      <c r="AQ202" s="1149"/>
      <c r="AR202" s="1152"/>
      <c r="AS202" s="1157"/>
      <c r="AT202" s="1153"/>
      <c r="AU202" s="1152"/>
      <c r="AV202" s="1157"/>
      <c r="AW202" s="1152"/>
      <c r="AX202" s="643"/>
      <c r="AY202" s="637"/>
      <c r="AZ202" s="1225"/>
      <c r="BA202" s="1225"/>
      <c r="BB202" s="1225"/>
      <c r="BC202" s="1225"/>
      <c r="BD202" s="1226"/>
      <c r="BE202" s="1129"/>
      <c r="BF202" s="1130"/>
      <c r="BG202" s="1130"/>
      <c r="BH202" s="1130"/>
      <c r="BI202" s="1130"/>
      <c r="BJ202" s="1130"/>
      <c r="BK202" s="624"/>
      <c r="BL202" s="1225"/>
      <c r="BM202" s="1225"/>
      <c r="BN202" s="1225"/>
      <c r="BO202" s="1225"/>
      <c r="BP202" s="1226"/>
      <c r="BQ202" s="1127"/>
      <c r="BR202" s="1128"/>
      <c r="BS202" s="1128"/>
      <c r="BT202" s="1128"/>
      <c r="BU202" s="1128"/>
      <c r="BV202" s="1128"/>
      <c r="BW202" s="15"/>
      <c r="BX202" s="1148"/>
      <c r="BY202" s="1154"/>
      <c r="BZ202" s="1154"/>
      <c r="CA202" s="1154"/>
      <c r="CB202" s="1148"/>
      <c r="CC202" s="1149"/>
      <c r="CD202" s="1155"/>
      <c r="CE202" s="1155"/>
      <c r="CF202" s="1150"/>
      <c r="CG202" s="1149"/>
      <c r="CH202" s="1155"/>
      <c r="CI202" s="1155"/>
      <c r="CJ202" s="1149"/>
      <c r="CK202" s="1156"/>
      <c r="CL202" s="1155"/>
      <c r="CM202" s="1155"/>
      <c r="CN202" s="1149"/>
      <c r="CO202" s="1152"/>
      <c r="CP202" s="1157"/>
      <c r="CQ202" s="1153"/>
      <c r="CR202" s="1152"/>
      <c r="CS202" s="1157"/>
      <c r="CT202" s="1152"/>
      <c r="CU202" s="643"/>
      <c r="CV202" s="248"/>
      <c r="CW202" s="212"/>
      <c r="CX202" s="637"/>
      <c r="CY202" s="1225"/>
      <c r="CZ202" s="1225"/>
      <c r="DA202" s="1225"/>
      <c r="DB202" s="1225"/>
      <c r="DC202" s="1226"/>
      <c r="DD202" s="1129"/>
      <c r="DE202" s="1130"/>
      <c r="DF202" s="1130"/>
      <c r="DG202" s="1130"/>
      <c r="DH202" s="1130"/>
      <c r="DI202" s="1130"/>
      <c r="DJ202" s="624"/>
      <c r="DK202" s="1225"/>
      <c r="DL202" s="1225"/>
      <c r="DM202" s="1225"/>
      <c r="DN202" s="1225"/>
      <c r="DO202" s="1226"/>
      <c r="DP202" s="1127"/>
      <c r="DQ202" s="1128"/>
      <c r="DR202" s="1128"/>
      <c r="DS202" s="1128"/>
      <c r="DT202" s="1128"/>
      <c r="DU202" s="1128"/>
      <c r="DV202" s="15"/>
      <c r="DW202" s="1148"/>
      <c r="DX202" s="1154"/>
      <c r="DY202" s="1154"/>
      <c r="DZ202" s="1154"/>
      <c r="EA202" s="1148"/>
      <c r="EB202" s="1149"/>
      <c r="EC202" s="1155"/>
      <c r="ED202" s="1155"/>
      <c r="EE202" s="1150"/>
      <c r="EF202" s="1149"/>
      <c r="EG202" s="1155"/>
      <c r="EH202" s="1155"/>
      <c r="EI202" s="1149"/>
      <c r="EJ202" s="1156"/>
      <c r="EK202" s="1155"/>
      <c r="EL202" s="1155"/>
      <c r="EM202" s="1149"/>
      <c r="EN202" s="1152"/>
      <c r="EO202" s="1157"/>
      <c r="EP202" s="1153"/>
      <c r="EQ202" s="1152"/>
      <c r="ER202" s="1157"/>
      <c r="ES202" s="1152"/>
      <c r="ET202" s="643"/>
      <c r="EU202" s="637"/>
      <c r="EV202" s="1225"/>
      <c r="EW202" s="1225"/>
      <c r="EX202" s="1225"/>
      <c r="EY202" s="1225"/>
      <c r="EZ202" s="1226"/>
      <c r="FA202" s="1129"/>
      <c r="FB202" s="1130"/>
      <c r="FC202" s="1130"/>
      <c r="FD202" s="1130"/>
      <c r="FE202" s="1130"/>
      <c r="FF202" s="1130"/>
      <c r="FG202" s="624"/>
      <c r="FH202" s="1225"/>
      <c r="FI202" s="1225"/>
      <c r="FJ202" s="1225"/>
      <c r="FK202" s="1225"/>
      <c r="FL202" s="1226"/>
      <c r="FM202" s="1127"/>
      <c r="FN202" s="1128"/>
      <c r="FO202" s="1128"/>
      <c r="FP202" s="1128"/>
      <c r="FQ202" s="1128"/>
      <c r="FR202" s="1128"/>
      <c r="FS202" s="15"/>
      <c r="FT202" s="1148"/>
      <c r="FU202" s="1154"/>
      <c r="FV202" s="1154"/>
      <c r="FW202" s="1154"/>
      <c r="FX202" s="1148"/>
      <c r="FY202" s="1149"/>
      <c r="FZ202" s="1155"/>
      <c r="GA202" s="1155"/>
      <c r="GB202" s="1150"/>
      <c r="GC202" s="1149"/>
      <c r="GD202" s="1155"/>
      <c r="GE202" s="1155"/>
      <c r="GF202" s="1149"/>
      <c r="GG202" s="1156"/>
      <c r="GH202" s="1155"/>
      <c r="GI202" s="1155"/>
      <c r="GJ202" s="1149"/>
      <c r="GK202" s="1152"/>
      <c r="GL202" s="1157"/>
      <c r="GM202" s="1153"/>
      <c r="GN202" s="1152"/>
      <c r="GO202" s="1157"/>
      <c r="GP202" s="1152"/>
      <c r="GQ202" s="643"/>
      <c r="GR202" s="6"/>
    </row>
    <row r="203" spans="1:200" ht="3" customHeight="1" x14ac:dyDescent="0.25">
      <c r="A203" s="212"/>
      <c r="B203" s="637"/>
      <c r="C203" s="624"/>
      <c r="D203" s="624"/>
      <c r="E203" s="624"/>
      <c r="F203" s="624"/>
      <c r="G203" s="624"/>
      <c r="H203" s="624"/>
      <c r="I203" s="624"/>
      <c r="J203" s="624"/>
      <c r="K203" s="624"/>
      <c r="L203" s="624"/>
      <c r="M203" s="624"/>
      <c r="N203" s="624"/>
      <c r="O203" s="624"/>
      <c r="P203" s="624"/>
      <c r="Q203" s="624"/>
      <c r="R203" s="624"/>
      <c r="S203" s="624"/>
      <c r="T203" s="624"/>
      <c r="U203" s="624"/>
      <c r="V203" s="624"/>
      <c r="W203" s="624"/>
      <c r="X203" s="624"/>
      <c r="Y203" s="624"/>
      <c r="Z203" s="15"/>
      <c r="AA203" s="1148"/>
      <c r="AB203" s="1154"/>
      <c r="AC203" s="1154"/>
      <c r="AD203" s="1154"/>
      <c r="AE203" s="1148"/>
      <c r="AF203" s="1149"/>
      <c r="AG203" s="1155"/>
      <c r="AH203" s="1155"/>
      <c r="AI203" s="1150"/>
      <c r="AJ203" s="1149"/>
      <c r="AK203" s="1155"/>
      <c r="AL203" s="1155"/>
      <c r="AM203" s="1149"/>
      <c r="AN203" s="1156"/>
      <c r="AO203" s="1155"/>
      <c r="AP203" s="1155"/>
      <c r="AQ203" s="1149"/>
      <c r="AR203" s="1152"/>
      <c r="AS203" s="1157"/>
      <c r="AT203" s="1153"/>
      <c r="AU203" s="1152"/>
      <c r="AV203" s="1157"/>
      <c r="AW203" s="1152"/>
      <c r="AX203" s="643"/>
      <c r="AY203" s="637"/>
      <c r="AZ203" s="624"/>
      <c r="BA203" s="624"/>
      <c r="BB203" s="624"/>
      <c r="BC203" s="624"/>
      <c r="BD203" s="624"/>
      <c r="BE203" s="624"/>
      <c r="BF203" s="624"/>
      <c r="BG203" s="624"/>
      <c r="BH203" s="624"/>
      <c r="BI203" s="624"/>
      <c r="BJ203" s="624"/>
      <c r="BK203" s="624"/>
      <c r="BL203" s="624"/>
      <c r="BM203" s="624"/>
      <c r="BN203" s="624"/>
      <c r="BO203" s="624"/>
      <c r="BP203" s="624"/>
      <c r="BQ203" s="624"/>
      <c r="BR203" s="624"/>
      <c r="BS203" s="624"/>
      <c r="BT203" s="624"/>
      <c r="BU203" s="624"/>
      <c r="BV203" s="624"/>
      <c r="BW203" s="15"/>
      <c r="BX203" s="1148"/>
      <c r="BY203" s="1154"/>
      <c r="BZ203" s="1154"/>
      <c r="CA203" s="1154"/>
      <c r="CB203" s="1148"/>
      <c r="CC203" s="1149"/>
      <c r="CD203" s="1155"/>
      <c r="CE203" s="1155"/>
      <c r="CF203" s="1150"/>
      <c r="CG203" s="1149"/>
      <c r="CH203" s="1155"/>
      <c r="CI203" s="1155"/>
      <c r="CJ203" s="1149"/>
      <c r="CK203" s="1156"/>
      <c r="CL203" s="1155"/>
      <c r="CM203" s="1155"/>
      <c r="CN203" s="1149"/>
      <c r="CO203" s="1152"/>
      <c r="CP203" s="1157"/>
      <c r="CQ203" s="1153"/>
      <c r="CR203" s="1152"/>
      <c r="CS203" s="1157"/>
      <c r="CT203" s="1152"/>
      <c r="CU203" s="643"/>
      <c r="CV203" s="248"/>
      <c r="CW203" s="212"/>
      <c r="CX203" s="637"/>
      <c r="CY203" s="624"/>
      <c r="CZ203" s="624"/>
      <c r="DA203" s="624"/>
      <c r="DB203" s="624"/>
      <c r="DC203" s="624"/>
      <c r="DD203" s="624"/>
      <c r="DE203" s="624"/>
      <c r="DF203" s="624"/>
      <c r="DG203" s="624"/>
      <c r="DH203" s="624"/>
      <c r="DI203" s="624"/>
      <c r="DJ203" s="624"/>
      <c r="DK203" s="624"/>
      <c r="DL203" s="624"/>
      <c r="DM203" s="624"/>
      <c r="DN203" s="624"/>
      <c r="DO203" s="624"/>
      <c r="DP203" s="624"/>
      <c r="DQ203" s="624"/>
      <c r="DR203" s="624"/>
      <c r="DS203" s="624"/>
      <c r="DT203" s="624"/>
      <c r="DU203" s="624"/>
      <c r="DV203" s="15"/>
      <c r="DW203" s="1148"/>
      <c r="DX203" s="1154"/>
      <c r="DY203" s="1154"/>
      <c r="DZ203" s="1154"/>
      <c r="EA203" s="1148"/>
      <c r="EB203" s="1149"/>
      <c r="EC203" s="1155"/>
      <c r="ED203" s="1155"/>
      <c r="EE203" s="1150"/>
      <c r="EF203" s="1149"/>
      <c r="EG203" s="1155"/>
      <c r="EH203" s="1155"/>
      <c r="EI203" s="1149"/>
      <c r="EJ203" s="1156"/>
      <c r="EK203" s="1155"/>
      <c r="EL203" s="1155"/>
      <c r="EM203" s="1149"/>
      <c r="EN203" s="1152"/>
      <c r="EO203" s="1157"/>
      <c r="EP203" s="1153"/>
      <c r="EQ203" s="1152"/>
      <c r="ER203" s="1157"/>
      <c r="ES203" s="1152"/>
      <c r="ET203" s="643"/>
      <c r="EU203" s="637"/>
      <c r="EV203" s="624"/>
      <c r="EW203" s="624"/>
      <c r="EX203" s="624"/>
      <c r="EY203" s="624"/>
      <c r="EZ203" s="624"/>
      <c r="FA203" s="624"/>
      <c r="FB203" s="624"/>
      <c r="FC203" s="624"/>
      <c r="FD203" s="624"/>
      <c r="FE203" s="624"/>
      <c r="FF203" s="624"/>
      <c r="FG203" s="624"/>
      <c r="FH203" s="624"/>
      <c r="FI203" s="624"/>
      <c r="FJ203" s="624"/>
      <c r="FK203" s="624"/>
      <c r="FL203" s="624"/>
      <c r="FM203" s="624"/>
      <c r="FN203" s="624"/>
      <c r="FO203" s="624"/>
      <c r="FP203" s="624"/>
      <c r="FQ203" s="624"/>
      <c r="FR203" s="624"/>
      <c r="FS203" s="15"/>
      <c r="FT203" s="1148"/>
      <c r="FU203" s="1154"/>
      <c r="FV203" s="1154"/>
      <c r="FW203" s="1154"/>
      <c r="FX203" s="1148"/>
      <c r="FY203" s="1149"/>
      <c r="FZ203" s="1155"/>
      <c r="GA203" s="1155"/>
      <c r="GB203" s="1150"/>
      <c r="GC203" s="1149"/>
      <c r="GD203" s="1155"/>
      <c r="GE203" s="1155"/>
      <c r="GF203" s="1149"/>
      <c r="GG203" s="1156"/>
      <c r="GH203" s="1155"/>
      <c r="GI203" s="1155"/>
      <c r="GJ203" s="1149"/>
      <c r="GK203" s="1152"/>
      <c r="GL203" s="1157"/>
      <c r="GM203" s="1153"/>
      <c r="GN203" s="1152"/>
      <c r="GO203" s="1157"/>
      <c r="GP203" s="1152"/>
      <c r="GQ203" s="643"/>
      <c r="GR203" s="6"/>
    </row>
    <row r="204" spans="1:200" ht="11.25" customHeight="1" x14ac:dyDescent="0.25">
      <c r="A204" s="212"/>
      <c r="B204" s="637"/>
      <c r="C204" s="1218" t="str">
        <f>IF('FRONT PAGE'!$A$1="www.fly-logics.com","SIC",0)</f>
        <v>SIC</v>
      </c>
      <c r="D204" s="1225"/>
      <c r="E204" s="1225"/>
      <c r="F204" s="1225"/>
      <c r="G204" s="1226"/>
      <c r="H204" s="1129" t="str">
        <f>IF(SUMIFS(LOGBOOK!$Z$5:$Z$1036129,LOGBOOK!$D$5:$D$1036129,F183,LOGBOOK!$AN$5:$AN$1036129,V183,LOGBOOK!$E$5:$E$1036129,L183)=0," ",SUMIFS(LOGBOOK!$Z$5:$Z$1036129,LOGBOOK!$D$5:$D$1036129,F183,LOGBOOK!$AN$5:$AN$1036129,V183,LOGBOOK!$E$5:$E$1036129,L183))</f>
        <v xml:space="preserve"> </v>
      </c>
      <c r="I204" s="1130" t="str">
        <f t="shared" ref="I204" si="128">H204</f>
        <v xml:space="preserve"> </v>
      </c>
      <c r="J204" s="1130"/>
      <c r="K204" s="1130"/>
      <c r="L204" s="1130"/>
      <c r="M204" s="1130"/>
      <c r="N204" s="624"/>
      <c r="O204" s="1220" t="str">
        <f>IF('FRONT PAGE'!$A$1="www.fly-logics.com","NIGHT",0)</f>
        <v>NIGHT</v>
      </c>
      <c r="P204" s="1225"/>
      <c r="Q204" s="1225"/>
      <c r="R204" s="1225"/>
      <c r="S204" s="1226"/>
      <c r="T204" s="1127" t="str">
        <f>IF(SUMIFS(LOGBOOK!$AF$5:$AF$1036129,LOGBOOK!$D$5:$D$1036129,F183,LOGBOOK!$AN$5:$AN$1036129,V183,LOGBOOK!$E$5:$E$1036129,L183)=0," ",SUMIFS(LOGBOOK!$AF$5:$AF$1036129,LOGBOOK!$D$5:$D$1036129,F183,LOGBOOK!$AN$5:$AN$1036129,V183,LOGBOOK!$E$5:$E$1036129,L183))</f>
        <v xml:space="preserve"> </v>
      </c>
      <c r="U204" s="1128" t="str">
        <f t="shared" ref="U204" si="129">T204</f>
        <v xml:space="preserve"> </v>
      </c>
      <c r="V204" s="1128"/>
      <c r="W204" s="1128"/>
      <c r="X204" s="1128"/>
      <c r="Y204" s="1128"/>
      <c r="Z204" s="15"/>
      <c r="AA204" s="1148"/>
      <c r="AB204" s="1148"/>
      <c r="AC204" s="1148"/>
      <c r="AD204" s="1148"/>
      <c r="AE204" s="1148"/>
      <c r="AF204" s="1149"/>
      <c r="AG204" s="1149"/>
      <c r="AH204" s="1149"/>
      <c r="AI204" s="1150"/>
      <c r="AJ204" s="1149"/>
      <c r="AK204" s="1149"/>
      <c r="AL204" s="1149"/>
      <c r="AM204" s="1149"/>
      <c r="AN204" s="1156"/>
      <c r="AO204" s="1149"/>
      <c r="AP204" s="1149"/>
      <c r="AQ204" s="1149"/>
      <c r="AR204" s="1152"/>
      <c r="AS204" s="1152"/>
      <c r="AT204" s="1153"/>
      <c r="AU204" s="1152"/>
      <c r="AV204" s="1152"/>
      <c r="AW204" s="1152"/>
      <c r="AX204" s="643"/>
      <c r="AY204" s="637"/>
      <c r="AZ204" s="1218" t="str">
        <f>IF('FRONT PAGE'!$A$1="www.fly-logics.com","SIC",0)</f>
        <v>SIC</v>
      </c>
      <c r="BA204" s="1225"/>
      <c r="BB204" s="1225"/>
      <c r="BC204" s="1225"/>
      <c r="BD204" s="1226"/>
      <c r="BE204" s="1129" t="str">
        <f>IF(SUMIFS(LOGBOOK!$Z$5:$Z$1036129,LOGBOOK!$D$5:$D$1036129,BC183,LOGBOOK!$AN$5:$AN$1036129,BS183,LOGBOOK!$E$5:$E$1036129,BI183)=0," ",SUMIFS(LOGBOOK!$Z$5:$Z$1036129,LOGBOOK!$D$5:$D$1036129,BC183,LOGBOOK!$AN$5:$AN$1036129,BS183,LOGBOOK!$E$5:$E$1036129,BI183))</f>
        <v xml:space="preserve"> </v>
      </c>
      <c r="BF204" s="1130" t="str">
        <f t="shared" ref="BF204" si="130">BE204</f>
        <v xml:space="preserve"> </v>
      </c>
      <c r="BG204" s="1130"/>
      <c r="BH204" s="1130"/>
      <c r="BI204" s="1130"/>
      <c r="BJ204" s="1130"/>
      <c r="BK204" s="624"/>
      <c r="BL204" s="1220" t="str">
        <f>IF('FRONT PAGE'!$A$1="www.fly-logics.com","NIGHT",0)</f>
        <v>NIGHT</v>
      </c>
      <c r="BM204" s="1225"/>
      <c r="BN204" s="1225"/>
      <c r="BO204" s="1225"/>
      <c r="BP204" s="1226"/>
      <c r="BQ204" s="1127" t="str">
        <f>IF(SUMIFS(LOGBOOK!$AF$5:$AF$1036129,LOGBOOK!$D$5:$D$1036129,BC183,LOGBOOK!$AN$5:$AN$1036129,BS183,LOGBOOK!$E$5:$E$1036129,BI183)=0," ",SUMIFS(LOGBOOK!$AF$5:$AF$1036129,LOGBOOK!$D$5:$D$1036129,BC183,LOGBOOK!$AN$5:$AN$1036129,BS183,LOGBOOK!$E$5:$E$1036129,BI183))</f>
        <v xml:space="preserve"> </v>
      </c>
      <c r="BR204" s="1128" t="str">
        <f t="shared" ref="BR204" si="131">BQ204</f>
        <v xml:space="preserve"> </v>
      </c>
      <c r="BS204" s="1128"/>
      <c r="BT204" s="1128"/>
      <c r="BU204" s="1128"/>
      <c r="BV204" s="1128"/>
      <c r="BW204" s="15"/>
      <c r="BX204" s="1148"/>
      <c r="BY204" s="1148"/>
      <c r="BZ204" s="1148"/>
      <c r="CA204" s="1148"/>
      <c r="CB204" s="1148"/>
      <c r="CC204" s="1149"/>
      <c r="CD204" s="1149"/>
      <c r="CE204" s="1149"/>
      <c r="CF204" s="1150"/>
      <c r="CG204" s="1149"/>
      <c r="CH204" s="1149"/>
      <c r="CI204" s="1149"/>
      <c r="CJ204" s="1149"/>
      <c r="CK204" s="1156"/>
      <c r="CL204" s="1149"/>
      <c r="CM204" s="1149"/>
      <c r="CN204" s="1149"/>
      <c r="CO204" s="1152"/>
      <c r="CP204" s="1152"/>
      <c r="CQ204" s="1153"/>
      <c r="CR204" s="1152"/>
      <c r="CS204" s="1152"/>
      <c r="CT204" s="1152"/>
      <c r="CU204" s="643"/>
      <c r="CV204" s="248"/>
      <c r="CW204" s="212"/>
      <c r="CX204" s="637"/>
      <c r="CY204" s="1218" t="str">
        <f>IF('FRONT PAGE'!$A$1="www.fly-logics.com","SIC",0)</f>
        <v>SIC</v>
      </c>
      <c r="CZ204" s="1225"/>
      <c r="DA204" s="1225"/>
      <c r="DB204" s="1225"/>
      <c r="DC204" s="1226"/>
      <c r="DD204" s="1129" t="str">
        <f>IF(SUMIFS(LOGBOOK!$Z$5:$Z$1036129,LOGBOOK!$D$5:$D$1036129,DB183,LOGBOOK!$AN$5:$AN$1036129,DR183,LOGBOOK!$E$5:$E$1036129,DH183)=0," ",SUMIFS(LOGBOOK!$Z$5:$Z$1036129,LOGBOOK!$D$5:$D$1036129,DB183,LOGBOOK!$AN$5:$AN$1036129,DR183,LOGBOOK!$E$5:$E$1036129,DH183))</f>
        <v xml:space="preserve"> </v>
      </c>
      <c r="DE204" s="1130" t="str">
        <f t="shared" ref="DE204" si="132">DD204</f>
        <v xml:space="preserve"> </v>
      </c>
      <c r="DF204" s="1130"/>
      <c r="DG204" s="1130"/>
      <c r="DH204" s="1130"/>
      <c r="DI204" s="1130"/>
      <c r="DJ204" s="624"/>
      <c r="DK204" s="1220" t="str">
        <f>IF('FRONT PAGE'!$A$1="www.fly-logics.com","NIGHT",0)</f>
        <v>NIGHT</v>
      </c>
      <c r="DL204" s="1225"/>
      <c r="DM204" s="1225"/>
      <c r="DN204" s="1225"/>
      <c r="DO204" s="1226"/>
      <c r="DP204" s="1127" t="str">
        <f>IF(SUMIFS(LOGBOOK!$AF$5:$AF$1036129,LOGBOOK!$D$5:$D$1036129,DB183,LOGBOOK!$AN$5:$AN$1036129,DR183,LOGBOOK!$E$5:$E$1036129,DH183)=0," ",SUMIFS(LOGBOOK!$AF$5:$AF$1036129,LOGBOOK!$D$5:$D$1036129,DB183,LOGBOOK!$AN$5:$AN$1036129,DR183,LOGBOOK!$E$5:$E$1036129,DH183))</f>
        <v xml:space="preserve"> </v>
      </c>
      <c r="DQ204" s="1128" t="str">
        <f t="shared" ref="DQ204" si="133">DP204</f>
        <v xml:space="preserve"> </v>
      </c>
      <c r="DR204" s="1128"/>
      <c r="DS204" s="1128"/>
      <c r="DT204" s="1128"/>
      <c r="DU204" s="1128"/>
      <c r="DV204" s="15"/>
      <c r="DW204" s="1148"/>
      <c r="DX204" s="1148"/>
      <c r="DY204" s="1148"/>
      <c r="DZ204" s="1148"/>
      <c r="EA204" s="1148"/>
      <c r="EB204" s="1149"/>
      <c r="EC204" s="1149"/>
      <c r="ED204" s="1149"/>
      <c r="EE204" s="1150"/>
      <c r="EF204" s="1149"/>
      <c r="EG204" s="1149"/>
      <c r="EH204" s="1149"/>
      <c r="EI204" s="1149"/>
      <c r="EJ204" s="1156"/>
      <c r="EK204" s="1149"/>
      <c r="EL204" s="1149"/>
      <c r="EM204" s="1149"/>
      <c r="EN204" s="1152"/>
      <c r="EO204" s="1152"/>
      <c r="EP204" s="1153"/>
      <c r="EQ204" s="1152"/>
      <c r="ER204" s="1152"/>
      <c r="ES204" s="1152"/>
      <c r="ET204" s="643"/>
      <c r="EU204" s="637"/>
      <c r="EV204" s="1218" t="str">
        <f>IF('FRONT PAGE'!$A$1="www.fly-logics.com","SIC",0)</f>
        <v>SIC</v>
      </c>
      <c r="EW204" s="1225"/>
      <c r="EX204" s="1225"/>
      <c r="EY204" s="1225"/>
      <c r="EZ204" s="1226"/>
      <c r="FA204" s="1129" t="str">
        <f>IF(SUMIFS(LOGBOOK!$Z$5:$Z$1036129,LOGBOOK!$D$5:$D$1036129,EY183,LOGBOOK!$AN$5:$AN$1036129,FO183,LOGBOOK!$E$5:$E$1036129,FE183)=0," ",SUMIFS(LOGBOOK!$Z$5:$Z$1036129,LOGBOOK!$D$5:$D$1036129,EY183,LOGBOOK!$AN$5:$AN$1036129,FO183,LOGBOOK!$E$5:$E$1036129,FE183))</f>
        <v xml:space="preserve"> </v>
      </c>
      <c r="FB204" s="1130" t="str">
        <f t="shared" ref="FB204" si="134">FA204</f>
        <v xml:space="preserve"> </v>
      </c>
      <c r="FC204" s="1130"/>
      <c r="FD204" s="1130"/>
      <c r="FE204" s="1130"/>
      <c r="FF204" s="1130"/>
      <c r="FG204" s="624"/>
      <c r="FH204" s="1220" t="str">
        <f>IF('FRONT PAGE'!$A$1="www.fly-logics.com","NIGHT",0)</f>
        <v>NIGHT</v>
      </c>
      <c r="FI204" s="1225"/>
      <c r="FJ204" s="1225"/>
      <c r="FK204" s="1225"/>
      <c r="FL204" s="1226"/>
      <c r="FM204" s="1127" t="str">
        <f>IF(SUMIFS(LOGBOOK!$AF$5:$AF$1036129,LOGBOOK!$D$5:$D$1036129,EY183,LOGBOOK!$AN$5:$AN$1036129,FO183,LOGBOOK!$E$5:$E$1036129,FE183)=0," ",SUMIFS(LOGBOOK!$AF$5:$AF$1036129,LOGBOOK!$D$5:$D$1036129,EY183,LOGBOOK!$AN$5:$AN$1036129,FO183,LOGBOOK!$E$5:$E$1036129,FE183))</f>
        <v xml:space="preserve"> </v>
      </c>
      <c r="FN204" s="1128" t="str">
        <f t="shared" ref="FN204" si="135">FM204</f>
        <v xml:space="preserve"> </v>
      </c>
      <c r="FO204" s="1128"/>
      <c r="FP204" s="1128"/>
      <c r="FQ204" s="1128"/>
      <c r="FR204" s="1128"/>
      <c r="FS204" s="15"/>
      <c r="FT204" s="1148"/>
      <c r="FU204" s="1148"/>
      <c r="FV204" s="1148"/>
      <c r="FW204" s="1148"/>
      <c r="FX204" s="1148"/>
      <c r="FY204" s="1149"/>
      <c r="FZ204" s="1149"/>
      <c r="GA204" s="1149"/>
      <c r="GB204" s="1150"/>
      <c r="GC204" s="1149"/>
      <c r="GD204" s="1149"/>
      <c r="GE204" s="1149"/>
      <c r="GF204" s="1149"/>
      <c r="GG204" s="1156"/>
      <c r="GH204" s="1149"/>
      <c r="GI204" s="1149"/>
      <c r="GJ204" s="1149"/>
      <c r="GK204" s="1152"/>
      <c r="GL204" s="1152"/>
      <c r="GM204" s="1153"/>
      <c r="GN204" s="1152"/>
      <c r="GO204" s="1152"/>
      <c r="GP204" s="1152"/>
      <c r="GQ204" s="643"/>
      <c r="GR204" s="6"/>
    </row>
    <row r="205" spans="1:200" ht="8.85" customHeight="1" x14ac:dyDescent="0.25">
      <c r="A205" s="212"/>
      <c r="B205" s="637"/>
      <c r="C205" s="1225"/>
      <c r="D205" s="1225"/>
      <c r="E205" s="1225"/>
      <c r="F205" s="1225"/>
      <c r="G205" s="1226"/>
      <c r="H205" s="1129"/>
      <c r="I205" s="1130"/>
      <c r="J205" s="1130"/>
      <c r="K205" s="1130"/>
      <c r="L205" s="1130"/>
      <c r="M205" s="1130"/>
      <c r="N205" s="624"/>
      <c r="O205" s="1225"/>
      <c r="P205" s="1225"/>
      <c r="Q205" s="1225"/>
      <c r="R205" s="1225"/>
      <c r="S205" s="1226"/>
      <c r="T205" s="1127"/>
      <c r="U205" s="1128"/>
      <c r="V205" s="1128"/>
      <c r="W205" s="1128"/>
      <c r="X205" s="1128"/>
      <c r="Y205" s="1128"/>
      <c r="Z205" s="15"/>
      <c r="AA205" s="629" t="str">
        <f>IF('FRONT PAGE'!$A$1="www.fly-logics.com","JUL",0)</f>
        <v>JUL</v>
      </c>
      <c r="AB205" s="631"/>
      <c r="AC205" s="631"/>
      <c r="AD205" s="631"/>
      <c r="AE205" s="631"/>
      <c r="AF205" s="630" t="str">
        <f>IF(SUMIFS(LOGBOOK!$Y$5:$Y$1036129,LOGBOOK!$D$5:$D$1036129,F183,LOGBOOK!$AN$5:$AN$1036129,V183,LOGBOOK!$E$5:$E$1036129,L183,LOGBOOK!$AM$5:$AM$1036129,"JUL")=0," ",SUMIFS(LOGBOOK!$Y$5:$Y$1036129,LOGBOOK!$D$5:$D$1036129,F183,LOGBOOK!$AN$5:$AN$1036129,V183,LOGBOOK!$E$5:$E$1036129,L183,LOGBOOK!$AM$5:$AM$1036129,"JUL"))</f>
        <v xml:space="preserve"> </v>
      </c>
      <c r="AG205" s="625"/>
      <c r="AH205" s="625"/>
      <c r="AI205" s="625"/>
      <c r="AJ205" s="650" t="str">
        <f>IF(SUMIFS(LOGBOOK!$Z$5:$Z$1036129,LOGBOOK!$D$5:$D$1036129,F183,LOGBOOK!$AN$5:$AN$1036129,V183,LOGBOOK!$E$5:$E$1036129,L183,LOGBOOK!$AM$5:$AM$1036129,"JUL")=0," ",SUMIFS(LOGBOOK!$Z$5:$Z$1036129,LOGBOOK!$D$5:$D$1036129,F183,LOGBOOK!$AN$5:$AN$1036129,V183,LOGBOOK!$E$5:$E$1036129,L183,LOGBOOK!$AM$5:$AM$1036129,"JUL"))</f>
        <v xml:space="preserve"> </v>
      </c>
      <c r="AK205" s="651"/>
      <c r="AL205" s="651"/>
      <c r="AM205" s="651"/>
      <c r="AN205" s="630" t="str">
        <f>IF(SUMIFS(LOGBOOK!$AA$5:$AA$1036129,LOGBOOK!$D$5:$D$1036129,F183,LOGBOOK!$AN$5:$AN$1036129,V183,LOGBOOK!$E$5:$E$1036129,L183,LOGBOOK!$AM$5:$AM$1036129,"JUL")=0," ",SUMIFS(LOGBOOK!$AA$5:$AA$1036129,LOGBOOK!$D$5:$D$1036129,F183,LOGBOOK!$AN$5:$AN$1036129,V183,LOGBOOK!$E$5:$E$1036129,L183,LOGBOOK!$AM$5:$AM$1036129,"JUL"))</f>
        <v xml:space="preserve"> </v>
      </c>
      <c r="AO205" s="625"/>
      <c r="AP205" s="625"/>
      <c r="AQ205" s="625"/>
      <c r="AR205" s="623" t="str">
        <f>IF(SUMIFS(LOGBOOK!$AE$5:$AE$1036129,LOGBOOK!$D$5:$D$1036129,F183,LOGBOOK!$AN$5:$AN$1036129,V183,LOGBOOK!$E$5:$E$1036129,L183,LOGBOOK!$AM$5:$AM$1036129,"JUL")=0," ",SUMIFS(LOGBOOK!$AC$5:$AC$1036129,LOGBOOK!$D$5:$D$1036129,F183,LOGBOOK!$AN$5:$AN$1036129,V183,LOGBOOK!$E$5:$E$1036129,L183,LOGBOOK!$AM$5:$AM$1036129,"JUL"))</f>
        <v xml:space="preserve"> </v>
      </c>
      <c r="AS205" s="623"/>
      <c r="AT205" s="623"/>
      <c r="AU205" s="641" t="str">
        <f>IF(SUMIFS(LOGBOOK!$AF$5:$AF$1036129,LOGBOOK!$D$5:$D$1036129,F183,LOGBOOK!$AN$5:$AN$1036129,V183,LOGBOOK!$E$5:$E$1036129,L183,LOGBOOK!$AM$5:$AM$1036129,"JUL")=0," ",SUMIFS(LOGBOOK!$AF$5:$AF$1036129,LOGBOOK!$D$5:$D$1036129,F183,LOGBOOK!$AN$5:$AN$1036129,V183,LOGBOOK!$E$5:$E$1036129,L183,LOGBOOK!$AM$5:$AM$1036129,"JUL"))</f>
        <v xml:space="preserve"> </v>
      </c>
      <c r="AV205" s="642"/>
      <c r="AW205" s="642"/>
      <c r="AX205" s="643"/>
      <c r="AY205" s="637"/>
      <c r="AZ205" s="1225"/>
      <c r="BA205" s="1225"/>
      <c r="BB205" s="1225"/>
      <c r="BC205" s="1225"/>
      <c r="BD205" s="1226"/>
      <c r="BE205" s="1129"/>
      <c r="BF205" s="1130"/>
      <c r="BG205" s="1130"/>
      <c r="BH205" s="1130"/>
      <c r="BI205" s="1130"/>
      <c r="BJ205" s="1130"/>
      <c r="BK205" s="624"/>
      <c r="BL205" s="1225"/>
      <c r="BM205" s="1225"/>
      <c r="BN205" s="1225"/>
      <c r="BO205" s="1225"/>
      <c r="BP205" s="1226"/>
      <c r="BQ205" s="1127"/>
      <c r="BR205" s="1128"/>
      <c r="BS205" s="1128"/>
      <c r="BT205" s="1128"/>
      <c r="BU205" s="1128"/>
      <c r="BV205" s="1128"/>
      <c r="BW205" s="15"/>
      <c r="BX205" s="629" t="str">
        <f>IF('FRONT PAGE'!$A$1="www.fly-logics.com","JUL",0)</f>
        <v>JUL</v>
      </c>
      <c r="BY205" s="631"/>
      <c r="BZ205" s="631"/>
      <c r="CA205" s="631"/>
      <c r="CB205" s="631"/>
      <c r="CC205" s="630" t="str">
        <f>IF(SUMIFS(LOGBOOK!$Y$5:$Y$1036129,LOGBOOK!$D$5:$D$1036129,BC183,LOGBOOK!$AN$5:$AN$1036129,BS183,LOGBOOK!$E$5:$E$1036129,BI183,LOGBOOK!$AM$5:$AM$1036129,"JUL")=0," ",SUMIFS(LOGBOOK!$Y$5:$Y$1036129,LOGBOOK!$D$5:$D$1036129,BC183,LOGBOOK!$AN$5:$AN$1036129,BS183,LOGBOOK!$E$5:$E$1036129,BI183,LOGBOOK!$AM$5:$AM$1036129,"JUL"))</f>
        <v xml:space="preserve"> </v>
      </c>
      <c r="CD205" s="625"/>
      <c r="CE205" s="625"/>
      <c r="CF205" s="625"/>
      <c r="CG205" s="650" t="str">
        <f>IF(SUMIFS(LOGBOOK!$Z$5:$Z$1036129,LOGBOOK!$D$5:$D$1036129,BC183,LOGBOOK!$AN$5:$AN$1036129,BS183,LOGBOOK!$E$5:$E$1036129,BI183,LOGBOOK!$AM$5:$AM$1036129,"JUL")=0," ",SUMIFS(LOGBOOK!$Z$5:$Z$1036129,LOGBOOK!$D$5:$D$1036129,BC183,LOGBOOK!$AN$5:$AN$1036129,BS183,LOGBOOK!$E$5:$E$1036129,BI183,LOGBOOK!$AM$5:$AM$1036129,"JUL"))</f>
        <v xml:space="preserve"> </v>
      </c>
      <c r="CH205" s="651"/>
      <c r="CI205" s="651"/>
      <c r="CJ205" s="651"/>
      <c r="CK205" s="630" t="str">
        <f>IF(SUMIFS(LOGBOOK!$AA$5:$AA$1036129,LOGBOOK!$D$5:$D$1036129,BC183,LOGBOOK!$AN$5:$AN$1036129,BS183,LOGBOOK!$E$5:$E$1036129,BI183,LOGBOOK!$AM$5:$AM$1036129,"JUL")=0," ",SUMIFS(LOGBOOK!$AA$5:$AA$1036129,LOGBOOK!$D$5:$D$1036129,BC183,LOGBOOK!$AN$5:$AN$1036129,BS183,LOGBOOK!$E$5:$E$1036129,BI183,LOGBOOK!$AM$5:$AM$1036129,"JUL"))</f>
        <v xml:space="preserve"> </v>
      </c>
      <c r="CL205" s="625"/>
      <c r="CM205" s="625"/>
      <c r="CN205" s="625"/>
      <c r="CO205" s="623" t="str">
        <f>IF(SUMIFS(LOGBOOK!$AE$5:$AE$1036129,LOGBOOK!$D$5:$D$1036129,BC183,LOGBOOK!$AN$5:$AN$1036129,BS183,LOGBOOK!$E$5:$E$1036129,BI183,LOGBOOK!$AM$5:$AM$1036129,"JUL")=0," ",SUMIFS(LOGBOOK!$AC$5:$AC$1036129,LOGBOOK!$D$5:$D$1036129,BC183,LOGBOOK!$AN$5:$AN$1036129,BS183,LOGBOOK!$E$5:$E$1036129,BI183,LOGBOOK!$AM$5:$AM$1036129,"JUL"))</f>
        <v xml:space="preserve"> </v>
      </c>
      <c r="CP205" s="623"/>
      <c r="CQ205" s="623"/>
      <c r="CR205" s="641" t="str">
        <f>IF(SUMIFS(LOGBOOK!$AF$5:$AF$1036129,LOGBOOK!$D$5:$D$1036129,BC183,LOGBOOK!$AN$5:$AN$1036129,BS183,LOGBOOK!$E$5:$E$1036129,BI183,LOGBOOK!$AM$5:$AM$1036129,"JUL")=0," ",SUMIFS(LOGBOOK!$AF$5:$AF$1036129,LOGBOOK!$D$5:$D$1036129,BC183,LOGBOOK!$AN$5:$AN$1036129,BS183,LOGBOOK!$E$5:$E$1036129,BI183,LOGBOOK!$AM$5:$AM$1036129,"JUL"))</f>
        <v xml:space="preserve"> </v>
      </c>
      <c r="CS205" s="642"/>
      <c r="CT205" s="642"/>
      <c r="CU205" s="643"/>
      <c r="CV205" s="247"/>
      <c r="CW205" s="212"/>
      <c r="CX205" s="637"/>
      <c r="CY205" s="1225"/>
      <c r="CZ205" s="1225"/>
      <c r="DA205" s="1225"/>
      <c r="DB205" s="1225"/>
      <c r="DC205" s="1226"/>
      <c r="DD205" s="1129"/>
      <c r="DE205" s="1130"/>
      <c r="DF205" s="1130"/>
      <c r="DG205" s="1130"/>
      <c r="DH205" s="1130"/>
      <c r="DI205" s="1130"/>
      <c r="DJ205" s="624"/>
      <c r="DK205" s="1225"/>
      <c r="DL205" s="1225"/>
      <c r="DM205" s="1225"/>
      <c r="DN205" s="1225"/>
      <c r="DO205" s="1226"/>
      <c r="DP205" s="1127"/>
      <c r="DQ205" s="1128"/>
      <c r="DR205" s="1128"/>
      <c r="DS205" s="1128"/>
      <c r="DT205" s="1128"/>
      <c r="DU205" s="1128"/>
      <c r="DV205" s="15"/>
      <c r="DW205" s="629" t="str">
        <f>IF('FRONT PAGE'!$A$1="www.fly-logics.com","JUL",0)</f>
        <v>JUL</v>
      </c>
      <c r="DX205" s="631"/>
      <c r="DY205" s="631"/>
      <c r="DZ205" s="631"/>
      <c r="EA205" s="631"/>
      <c r="EB205" s="630" t="str">
        <f>IF(SUMIFS(LOGBOOK!$Y$5:$Y$1036129,LOGBOOK!$D$5:$D$1036129,DB183,LOGBOOK!$AN$5:$AN$1036129,DR183,LOGBOOK!$E$5:$E$1036129,DH183,LOGBOOK!$AM$5:$AM$1036129,"JUL")=0," ",SUMIFS(LOGBOOK!$Y$5:$Y$1036129,LOGBOOK!$D$5:$D$1036129,DB183,LOGBOOK!$AN$5:$AN$1036129,DR183,LOGBOOK!$E$5:$E$1036129,DH183,LOGBOOK!$AM$5:$AM$1036129,"JUL"))</f>
        <v xml:space="preserve"> </v>
      </c>
      <c r="EC205" s="625"/>
      <c r="ED205" s="625"/>
      <c r="EE205" s="625"/>
      <c r="EF205" s="650" t="str">
        <f>IF(SUMIFS(LOGBOOK!$Z$5:$Z$1036129,LOGBOOK!$D$5:$D$1036129,DB183,LOGBOOK!$AN$5:$AN$1036129,DR183,LOGBOOK!$E$5:$E$1036129,DH183,LOGBOOK!$AM$5:$AM$1036129,"JUL")=0," ",SUMIFS(LOGBOOK!$Z$5:$Z$1036129,LOGBOOK!$D$5:$D$1036129,DB183,LOGBOOK!$AN$5:$AN$1036129,DR183,LOGBOOK!$E$5:$E$1036129,DH183,LOGBOOK!$AM$5:$AM$1036129,"JUL"))</f>
        <v xml:space="preserve"> </v>
      </c>
      <c r="EG205" s="651"/>
      <c r="EH205" s="651"/>
      <c r="EI205" s="651"/>
      <c r="EJ205" s="630" t="str">
        <f>IF(SUMIFS(LOGBOOK!$AA$5:$AA$1036129,LOGBOOK!$D$5:$D$1036129,DB183,LOGBOOK!$AN$5:$AN$1036129,DR183,LOGBOOK!$E$5:$E$1036129,DH183,LOGBOOK!$AM$5:$AM$1036129,"JUL")=0," ",SUMIFS(LOGBOOK!$AA$5:$AA$1036129,LOGBOOK!$D$5:$D$1036129,DB183,LOGBOOK!$AN$5:$AN$1036129,DR183,LOGBOOK!$E$5:$E$1036129,DH183,LOGBOOK!$AM$5:$AM$1036129,"JUL"))</f>
        <v xml:space="preserve"> </v>
      </c>
      <c r="EK205" s="625"/>
      <c r="EL205" s="625"/>
      <c r="EM205" s="625"/>
      <c r="EN205" s="623" t="str">
        <f>IF(SUMIFS(LOGBOOK!$AE$5:$AE$1036129,LOGBOOK!$D$5:$D$1036129,DB183,LOGBOOK!$AN$5:$AN$1036129,DR183,LOGBOOK!$E$5:$E$1036129,DH183,LOGBOOK!$AM$5:$AM$1036129,"JUL")=0," ",SUMIFS(LOGBOOK!$AC$5:$AC$1036129,LOGBOOK!$D$5:$D$1036129,DB183,LOGBOOK!$AN$5:$AN$1036129,DR183,LOGBOOK!$E$5:$E$1036129,DH183,LOGBOOK!$AM$5:$AM$1036129,"JUL"))</f>
        <v xml:space="preserve"> </v>
      </c>
      <c r="EO205" s="623"/>
      <c r="EP205" s="623"/>
      <c r="EQ205" s="641" t="str">
        <f>IF(SUMIFS(LOGBOOK!$AF$5:$AF$1036129,LOGBOOK!$D$5:$D$1036129,DB183,LOGBOOK!$AN$5:$AN$1036129,DR183,LOGBOOK!$E$5:$E$1036129,DH183,LOGBOOK!$AM$5:$AM$1036129,"JUL")=0," ",SUMIFS(LOGBOOK!$AF$5:$AF$1036129,LOGBOOK!$D$5:$D$1036129,DB183,LOGBOOK!$AN$5:$AN$1036129,DR183,LOGBOOK!$E$5:$E$1036129,DH183,LOGBOOK!$AM$5:$AM$1036129,"JUL"))</f>
        <v xml:space="preserve"> </v>
      </c>
      <c r="ER205" s="642"/>
      <c r="ES205" s="642"/>
      <c r="ET205" s="643"/>
      <c r="EU205" s="637"/>
      <c r="EV205" s="1225"/>
      <c r="EW205" s="1225"/>
      <c r="EX205" s="1225"/>
      <c r="EY205" s="1225"/>
      <c r="EZ205" s="1226"/>
      <c r="FA205" s="1129"/>
      <c r="FB205" s="1130"/>
      <c r="FC205" s="1130"/>
      <c r="FD205" s="1130"/>
      <c r="FE205" s="1130"/>
      <c r="FF205" s="1130"/>
      <c r="FG205" s="624"/>
      <c r="FH205" s="1225"/>
      <c r="FI205" s="1225"/>
      <c r="FJ205" s="1225"/>
      <c r="FK205" s="1225"/>
      <c r="FL205" s="1226"/>
      <c r="FM205" s="1127"/>
      <c r="FN205" s="1128"/>
      <c r="FO205" s="1128"/>
      <c r="FP205" s="1128"/>
      <c r="FQ205" s="1128"/>
      <c r="FR205" s="1128"/>
      <c r="FS205" s="15"/>
      <c r="FT205" s="629" t="str">
        <f>IF('FRONT PAGE'!$A$1="www.fly-logics.com","JUL",0)</f>
        <v>JUL</v>
      </c>
      <c r="FU205" s="631"/>
      <c r="FV205" s="631"/>
      <c r="FW205" s="631"/>
      <c r="FX205" s="631"/>
      <c r="FY205" s="630" t="str">
        <f>IF(SUMIFS(LOGBOOK!$Y$5:$Y$1036129,LOGBOOK!$D$5:$D$1036129,EY183,LOGBOOK!$AN$5:$AN$1036129,FO183,LOGBOOK!$E$5:$E$1036129,FE183,LOGBOOK!$AM$5:$AM$1036129,"JUL")=0," ",SUMIFS(LOGBOOK!$Y$5:$Y$1036129,LOGBOOK!$D$5:$D$1036129,EY183,LOGBOOK!$AN$5:$AN$1036129,FO183,LOGBOOK!$E$5:$E$1036129,FE183,LOGBOOK!$AM$5:$AM$1036129,"JUL"))</f>
        <v xml:space="preserve"> </v>
      </c>
      <c r="FZ205" s="625"/>
      <c r="GA205" s="625"/>
      <c r="GB205" s="625"/>
      <c r="GC205" s="650" t="str">
        <f>IF(SUMIFS(LOGBOOK!$Z$5:$Z$1036129,LOGBOOK!$D$5:$D$1036129,EY183,LOGBOOK!$AN$5:$AN$1036129,FO183,LOGBOOK!$E$5:$E$1036129,FE183,LOGBOOK!$AM$5:$AM$1036129,"JUL")=0," ",SUMIFS(LOGBOOK!$Z$5:$Z$1036129,LOGBOOK!$D$5:$D$1036129,EY183,LOGBOOK!$AN$5:$AN$1036129,FO183,LOGBOOK!$E$5:$E$1036129,FE183,LOGBOOK!$AM$5:$AM$1036129,"JUL"))</f>
        <v xml:space="preserve"> </v>
      </c>
      <c r="GD205" s="651"/>
      <c r="GE205" s="651"/>
      <c r="GF205" s="651"/>
      <c r="GG205" s="630" t="str">
        <f>IF(SUMIFS(LOGBOOK!$AA$5:$AA$1036129,LOGBOOK!$D$5:$D$1036129,EY183,LOGBOOK!$AN$5:$AN$1036129,FO183,LOGBOOK!$E$5:$E$1036129,FE183,LOGBOOK!$AM$5:$AM$1036129,"JUL")=0," ",SUMIFS(LOGBOOK!$AA$5:$AA$1036129,LOGBOOK!$D$5:$D$1036129,EY183,LOGBOOK!$AN$5:$AN$1036129,FO183,LOGBOOK!$E$5:$E$1036129,FE183,LOGBOOK!$AM$5:$AM$1036129,"JUL"))</f>
        <v xml:space="preserve"> </v>
      </c>
      <c r="GH205" s="625"/>
      <c r="GI205" s="625"/>
      <c r="GJ205" s="625"/>
      <c r="GK205" s="623" t="str">
        <f>IF(SUMIFS(LOGBOOK!$AE$5:$AE$1036129,LOGBOOK!$D$5:$D$1036129,EY183,LOGBOOK!$AN$5:$AN$1036129,FO183,LOGBOOK!$E$5:$E$1036129,FE183,LOGBOOK!$AM$5:$AM$1036129,"JUL")=0," ",SUMIFS(LOGBOOK!$AC$5:$AC$1036129,LOGBOOK!$D$5:$D$1036129,EY183,LOGBOOK!$AN$5:$AN$1036129,FO183,LOGBOOK!$E$5:$E$1036129,FE183,LOGBOOK!$AM$5:$AM$1036129,"JUL"))</f>
        <v xml:space="preserve"> </v>
      </c>
      <c r="GL205" s="623"/>
      <c r="GM205" s="623"/>
      <c r="GN205" s="641" t="str">
        <f>IF(SUMIFS(LOGBOOK!$AF$5:$AF$1036129,LOGBOOK!$D$5:$D$1036129,EY183,LOGBOOK!$AN$5:$AN$1036129,FO183,LOGBOOK!$E$5:$E$1036129,FE183,LOGBOOK!$AM$5:$AM$1036129,"JUL")=0," ",SUMIFS(LOGBOOK!$AF$5:$AF$1036129,LOGBOOK!$D$5:$D$1036129,EY183,LOGBOOK!$AN$5:$AN$1036129,FO183,LOGBOOK!$E$5:$E$1036129,FE183,LOGBOOK!$AM$5:$AM$1036129,"JUL"))</f>
        <v xml:space="preserve"> </v>
      </c>
      <c r="GO205" s="642"/>
      <c r="GP205" s="642"/>
      <c r="GQ205" s="643"/>
      <c r="GR205" s="6"/>
    </row>
    <row r="206" spans="1:200" ht="3" customHeight="1" x14ac:dyDescent="0.25">
      <c r="A206" s="212"/>
      <c r="B206" s="637"/>
      <c r="C206" s="624"/>
      <c r="D206" s="624"/>
      <c r="E206" s="624"/>
      <c r="F206" s="624"/>
      <c r="G206" s="624"/>
      <c r="H206" s="624"/>
      <c r="I206" s="624"/>
      <c r="J206" s="624"/>
      <c r="K206" s="624"/>
      <c r="L206" s="624"/>
      <c r="M206" s="624"/>
      <c r="N206" s="624"/>
      <c r="O206" s="624"/>
      <c r="P206" s="624"/>
      <c r="Q206" s="624"/>
      <c r="R206" s="624"/>
      <c r="S206" s="624"/>
      <c r="T206" s="624"/>
      <c r="U206" s="624"/>
      <c r="V206" s="624"/>
      <c r="W206" s="624"/>
      <c r="X206" s="624"/>
      <c r="Y206" s="624"/>
      <c r="Z206" s="15"/>
      <c r="AA206" s="631"/>
      <c r="AB206" s="631"/>
      <c r="AC206" s="631"/>
      <c r="AD206" s="631"/>
      <c r="AE206" s="631"/>
      <c r="AF206" s="625"/>
      <c r="AG206" s="632"/>
      <c r="AH206" s="632"/>
      <c r="AI206" s="625"/>
      <c r="AJ206" s="625"/>
      <c r="AK206" s="632"/>
      <c r="AL206" s="632"/>
      <c r="AM206" s="625"/>
      <c r="AN206" s="625"/>
      <c r="AO206" s="632"/>
      <c r="AP206" s="632"/>
      <c r="AQ206" s="625"/>
      <c r="AR206" s="623"/>
      <c r="AS206" s="623"/>
      <c r="AT206" s="623"/>
      <c r="AU206" s="633"/>
      <c r="AV206" s="634"/>
      <c r="AW206" s="633"/>
      <c r="AX206" s="643"/>
      <c r="AY206" s="637"/>
      <c r="AZ206" s="624"/>
      <c r="BA206" s="624"/>
      <c r="BB206" s="624"/>
      <c r="BC206" s="624"/>
      <c r="BD206" s="624"/>
      <c r="BE206" s="624"/>
      <c r="BF206" s="624"/>
      <c r="BG206" s="624"/>
      <c r="BH206" s="624"/>
      <c r="BI206" s="624"/>
      <c r="BJ206" s="624"/>
      <c r="BK206" s="624"/>
      <c r="BL206" s="624"/>
      <c r="BM206" s="624"/>
      <c r="BN206" s="624"/>
      <c r="BO206" s="624"/>
      <c r="BP206" s="624"/>
      <c r="BQ206" s="624"/>
      <c r="BR206" s="624"/>
      <c r="BS206" s="624"/>
      <c r="BT206" s="624"/>
      <c r="BU206" s="624"/>
      <c r="BV206" s="624"/>
      <c r="BW206" s="15"/>
      <c r="BX206" s="631"/>
      <c r="BY206" s="631"/>
      <c r="BZ206" s="631"/>
      <c r="CA206" s="631"/>
      <c r="CB206" s="631"/>
      <c r="CC206" s="625"/>
      <c r="CD206" s="632"/>
      <c r="CE206" s="632"/>
      <c r="CF206" s="625"/>
      <c r="CG206" s="625"/>
      <c r="CH206" s="632"/>
      <c r="CI206" s="632"/>
      <c r="CJ206" s="625"/>
      <c r="CK206" s="625"/>
      <c r="CL206" s="632"/>
      <c r="CM206" s="632"/>
      <c r="CN206" s="625"/>
      <c r="CO206" s="623"/>
      <c r="CP206" s="623"/>
      <c r="CQ206" s="623"/>
      <c r="CR206" s="633"/>
      <c r="CS206" s="634"/>
      <c r="CT206" s="633"/>
      <c r="CU206" s="643"/>
      <c r="CV206" s="247"/>
      <c r="CW206" s="212"/>
      <c r="CX206" s="637"/>
      <c r="CY206" s="624"/>
      <c r="CZ206" s="624"/>
      <c r="DA206" s="624"/>
      <c r="DB206" s="624"/>
      <c r="DC206" s="624"/>
      <c r="DD206" s="624"/>
      <c r="DE206" s="624"/>
      <c r="DF206" s="624"/>
      <c r="DG206" s="624"/>
      <c r="DH206" s="624"/>
      <c r="DI206" s="624"/>
      <c r="DJ206" s="624"/>
      <c r="DK206" s="624"/>
      <c r="DL206" s="624"/>
      <c r="DM206" s="624"/>
      <c r="DN206" s="624"/>
      <c r="DO206" s="624"/>
      <c r="DP206" s="624"/>
      <c r="DQ206" s="624"/>
      <c r="DR206" s="624"/>
      <c r="DS206" s="624"/>
      <c r="DT206" s="624"/>
      <c r="DU206" s="624"/>
      <c r="DV206" s="15"/>
      <c r="DW206" s="631"/>
      <c r="DX206" s="631"/>
      <c r="DY206" s="631"/>
      <c r="DZ206" s="631"/>
      <c r="EA206" s="631"/>
      <c r="EB206" s="625"/>
      <c r="EC206" s="632"/>
      <c r="ED206" s="632"/>
      <c r="EE206" s="625"/>
      <c r="EF206" s="625"/>
      <c r="EG206" s="632"/>
      <c r="EH206" s="632"/>
      <c r="EI206" s="625"/>
      <c r="EJ206" s="625"/>
      <c r="EK206" s="632"/>
      <c r="EL206" s="632"/>
      <c r="EM206" s="625"/>
      <c r="EN206" s="623"/>
      <c r="EO206" s="623"/>
      <c r="EP206" s="623"/>
      <c r="EQ206" s="633"/>
      <c r="ER206" s="634"/>
      <c r="ES206" s="633"/>
      <c r="ET206" s="643"/>
      <c r="EU206" s="637"/>
      <c r="EV206" s="624"/>
      <c r="EW206" s="624"/>
      <c r="EX206" s="624"/>
      <c r="EY206" s="624"/>
      <c r="EZ206" s="624"/>
      <c r="FA206" s="624"/>
      <c r="FB206" s="624"/>
      <c r="FC206" s="624"/>
      <c r="FD206" s="624"/>
      <c r="FE206" s="624"/>
      <c r="FF206" s="624"/>
      <c r="FG206" s="624"/>
      <c r="FH206" s="624"/>
      <c r="FI206" s="624"/>
      <c r="FJ206" s="624"/>
      <c r="FK206" s="624"/>
      <c r="FL206" s="624"/>
      <c r="FM206" s="624"/>
      <c r="FN206" s="624"/>
      <c r="FO206" s="624"/>
      <c r="FP206" s="624"/>
      <c r="FQ206" s="624"/>
      <c r="FR206" s="624"/>
      <c r="FS206" s="15"/>
      <c r="FT206" s="631"/>
      <c r="FU206" s="631"/>
      <c r="FV206" s="631"/>
      <c r="FW206" s="631"/>
      <c r="FX206" s="631"/>
      <c r="FY206" s="625"/>
      <c r="FZ206" s="632"/>
      <c r="GA206" s="632"/>
      <c r="GB206" s="625"/>
      <c r="GC206" s="625"/>
      <c r="GD206" s="632"/>
      <c r="GE206" s="632"/>
      <c r="GF206" s="625"/>
      <c r="GG206" s="625"/>
      <c r="GH206" s="632"/>
      <c r="GI206" s="632"/>
      <c r="GJ206" s="625"/>
      <c r="GK206" s="623"/>
      <c r="GL206" s="623"/>
      <c r="GM206" s="623"/>
      <c r="GN206" s="633"/>
      <c r="GO206" s="634"/>
      <c r="GP206" s="633"/>
      <c r="GQ206" s="643"/>
      <c r="GR206" s="6"/>
    </row>
    <row r="207" spans="1:200" ht="10.5" customHeight="1" x14ac:dyDescent="0.25">
      <c r="A207" s="212"/>
      <c r="B207" s="637"/>
      <c r="C207" s="1218" t="str">
        <f>IF('FRONT PAGE'!$A$1="www.fly-logics.com","CROSS C.",0)</f>
        <v>CROSS C.</v>
      </c>
      <c r="D207" s="1225"/>
      <c r="E207" s="1225"/>
      <c r="F207" s="1225"/>
      <c r="G207" s="1226"/>
      <c r="H207" s="1129" t="str">
        <f>IF(SUMIFS(LOGBOOK!$W$5:$W$1036129,LOGBOOK!$D$5:$D$1036129,F183,LOGBOOK!$AN$5:$AN$1036129,V183,LOGBOOK!$E$5:$E$1036129,L183)=0," ",SUMIFS(LOGBOOK!$W$5:$W$1036129,LOGBOOK!$D$5:$D$1036129,F183,LOGBOOK!$AN$5:$AN$1036129,V183,LOGBOOK!$E$5:$E$1036129,L183))</f>
        <v xml:space="preserve"> </v>
      </c>
      <c r="I207" s="1130" t="str">
        <f t="shared" ref="I207" si="136">H207</f>
        <v xml:space="preserve"> </v>
      </c>
      <c r="J207" s="1130"/>
      <c r="K207" s="1130"/>
      <c r="L207" s="1130"/>
      <c r="M207" s="1130"/>
      <c r="N207" s="643"/>
      <c r="O207" s="644" t="s">
        <v>63</v>
      </c>
      <c r="P207" s="644"/>
      <c r="Q207" s="644"/>
      <c r="R207" s="644"/>
      <c r="S207" s="644"/>
      <c r="T207" s="644"/>
      <c r="U207" s="644"/>
      <c r="V207" s="644"/>
      <c r="W207" s="644"/>
      <c r="X207" s="644"/>
      <c r="Y207" s="645"/>
      <c r="Z207" s="15"/>
      <c r="AA207" s="631"/>
      <c r="AB207" s="631"/>
      <c r="AC207" s="631"/>
      <c r="AD207" s="631"/>
      <c r="AE207" s="631"/>
      <c r="AF207" s="625"/>
      <c r="AG207" s="625"/>
      <c r="AH207" s="625"/>
      <c r="AI207" s="625"/>
      <c r="AJ207" s="625"/>
      <c r="AK207" s="625"/>
      <c r="AL207" s="625"/>
      <c r="AM207" s="625"/>
      <c r="AN207" s="625"/>
      <c r="AO207" s="625"/>
      <c r="AP207" s="625"/>
      <c r="AQ207" s="625"/>
      <c r="AR207" s="623"/>
      <c r="AS207" s="623"/>
      <c r="AT207" s="623"/>
      <c r="AU207" s="633"/>
      <c r="AV207" s="633"/>
      <c r="AW207" s="633"/>
      <c r="AX207" s="643"/>
      <c r="AY207" s="637"/>
      <c r="AZ207" s="1218" t="str">
        <f>IF('FRONT PAGE'!$A$1="www.fly-logics.com","CROSS C.",0)</f>
        <v>CROSS C.</v>
      </c>
      <c r="BA207" s="1225"/>
      <c r="BB207" s="1225"/>
      <c r="BC207" s="1225"/>
      <c r="BD207" s="1226"/>
      <c r="BE207" s="1129" t="str">
        <f>IF(SUMIFS(LOGBOOK!$W$5:$W$1036129,LOGBOOK!$D$5:$D$1036129,BC183,LOGBOOK!$AN$5:$AN$1036129,BS183,LOGBOOK!$E$5:$E$1036129,BI183)=0," ",SUMIFS(LOGBOOK!$W$5:$W$1036129,LOGBOOK!$D$5:$D$1036129,BC183,LOGBOOK!$AN$5:$AN$1036129,BS183,LOGBOOK!$E$5:$E$1036129,BI183))</f>
        <v xml:space="preserve"> </v>
      </c>
      <c r="BF207" s="1130" t="str">
        <f t="shared" ref="BF207" si="137">BE207</f>
        <v xml:space="preserve"> </v>
      </c>
      <c r="BG207" s="1130"/>
      <c r="BH207" s="1130"/>
      <c r="BI207" s="1130"/>
      <c r="BJ207" s="1130"/>
      <c r="BK207" s="643"/>
      <c r="BL207" s="644" t="s">
        <v>63</v>
      </c>
      <c r="BM207" s="644"/>
      <c r="BN207" s="644"/>
      <c r="BO207" s="644"/>
      <c r="BP207" s="644"/>
      <c r="BQ207" s="644"/>
      <c r="BR207" s="644"/>
      <c r="BS207" s="644"/>
      <c r="BT207" s="644"/>
      <c r="BU207" s="644"/>
      <c r="BV207" s="645"/>
      <c r="BW207" s="15"/>
      <c r="BX207" s="631"/>
      <c r="BY207" s="631"/>
      <c r="BZ207" s="631"/>
      <c r="CA207" s="631"/>
      <c r="CB207" s="631"/>
      <c r="CC207" s="625"/>
      <c r="CD207" s="625"/>
      <c r="CE207" s="625"/>
      <c r="CF207" s="625"/>
      <c r="CG207" s="625"/>
      <c r="CH207" s="625"/>
      <c r="CI207" s="625"/>
      <c r="CJ207" s="625"/>
      <c r="CK207" s="625"/>
      <c r="CL207" s="625"/>
      <c r="CM207" s="625"/>
      <c r="CN207" s="625"/>
      <c r="CO207" s="623"/>
      <c r="CP207" s="623"/>
      <c r="CQ207" s="623"/>
      <c r="CR207" s="633"/>
      <c r="CS207" s="633"/>
      <c r="CT207" s="633"/>
      <c r="CU207" s="643"/>
      <c r="CV207" s="247"/>
      <c r="CW207" s="212"/>
      <c r="CX207" s="637"/>
      <c r="CY207" s="1218" t="str">
        <f>IF('FRONT PAGE'!$A$1="www.fly-logics.com","CROSS C.",0)</f>
        <v>CROSS C.</v>
      </c>
      <c r="CZ207" s="1225"/>
      <c r="DA207" s="1225"/>
      <c r="DB207" s="1225"/>
      <c r="DC207" s="1226"/>
      <c r="DD207" s="1129" t="str">
        <f>IF(SUMIFS(LOGBOOK!$W$5:$W$1036129,LOGBOOK!$D$5:$D$1036129,DB183,LOGBOOK!$AN$5:$AN$1036129,DR183,LOGBOOK!$E$5:$E$1036129,DH183)=0," ",SUMIFS(LOGBOOK!$W$5:$W$1036129,LOGBOOK!$D$5:$D$1036129,DB183,LOGBOOK!$AN$5:$AN$1036129,DR183,LOGBOOK!$E$5:$E$1036129,DH183))</f>
        <v xml:space="preserve"> </v>
      </c>
      <c r="DE207" s="1130" t="str">
        <f t="shared" ref="DE207" si="138">DD207</f>
        <v xml:space="preserve"> </v>
      </c>
      <c r="DF207" s="1130"/>
      <c r="DG207" s="1130"/>
      <c r="DH207" s="1130"/>
      <c r="DI207" s="1130"/>
      <c r="DJ207" s="643"/>
      <c r="DK207" s="644" t="s">
        <v>63</v>
      </c>
      <c r="DL207" s="644"/>
      <c r="DM207" s="644"/>
      <c r="DN207" s="644"/>
      <c r="DO207" s="644"/>
      <c r="DP207" s="644"/>
      <c r="DQ207" s="644"/>
      <c r="DR207" s="644"/>
      <c r="DS207" s="644"/>
      <c r="DT207" s="644"/>
      <c r="DU207" s="645"/>
      <c r="DV207" s="15"/>
      <c r="DW207" s="631"/>
      <c r="DX207" s="631"/>
      <c r="DY207" s="631"/>
      <c r="DZ207" s="631"/>
      <c r="EA207" s="631"/>
      <c r="EB207" s="625"/>
      <c r="EC207" s="625"/>
      <c r="ED207" s="625"/>
      <c r="EE207" s="625"/>
      <c r="EF207" s="625"/>
      <c r="EG207" s="625"/>
      <c r="EH207" s="625"/>
      <c r="EI207" s="625"/>
      <c r="EJ207" s="625"/>
      <c r="EK207" s="625"/>
      <c r="EL207" s="625"/>
      <c r="EM207" s="625"/>
      <c r="EN207" s="623"/>
      <c r="EO207" s="623"/>
      <c r="EP207" s="623"/>
      <c r="EQ207" s="633"/>
      <c r="ER207" s="633"/>
      <c r="ES207" s="633"/>
      <c r="ET207" s="643"/>
      <c r="EU207" s="637"/>
      <c r="EV207" s="1218" t="str">
        <f>IF('FRONT PAGE'!$A$1="www.fly-logics.com","CROSS C.",0)</f>
        <v>CROSS C.</v>
      </c>
      <c r="EW207" s="1225"/>
      <c r="EX207" s="1225"/>
      <c r="EY207" s="1225"/>
      <c r="EZ207" s="1226"/>
      <c r="FA207" s="1129" t="str">
        <f>IF(SUMIFS(LOGBOOK!$W$5:$W$1036129,LOGBOOK!$D$5:$D$1036129,EY183,LOGBOOK!$AN$5:$AN$1036129,FO183,LOGBOOK!$E$5:$E$1036129,FE183)=0," ",SUMIFS(LOGBOOK!$W$5:$W$1036129,LOGBOOK!$D$5:$D$1036129,EY183,LOGBOOK!$AN$5:$AN$1036129,FO183,LOGBOOK!$E$5:$E$1036129,FE183))</f>
        <v xml:space="preserve"> </v>
      </c>
      <c r="FB207" s="1130" t="str">
        <f t="shared" ref="FB207" si="139">FA207</f>
        <v xml:space="preserve"> </v>
      </c>
      <c r="FC207" s="1130"/>
      <c r="FD207" s="1130"/>
      <c r="FE207" s="1130"/>
      <c r="FF207" s="1130"/>
      <c r="FG207" s="643"/>
      <c r="FH207" s="644" t="s">
        <v>63</v>
      </c>
      <c r="FI207" s="644"/>
      <c r="FJ207" s="644"/>
      <c r="FK207" s="644"/>
      <c r="FL207" s="644"/>
      <c r="FM207" s="644"/>
      <c r="FN207" s="644"/>
      <c r="FO207" s="644"/>
      <c r="FP207" s="644"/>
      <c r="FQ207" s="644"/>
      <c r="FR207" s="645"/>
      <c r="FS207" s="15"/>
      <c r="FT207" s="631"/>
      <c r="FU207" s="631"/>
      <c r="FV207" s="631"/>
      <c r="FW207" s="631"/>
      <c r="FX207" s="631"/>
      <c r="FY207" s="625"/>
      <c r="FZ207" s="625"/>
      <c r="GA207" s="625"/>
      <c r="GB207" s="625"/>
      <c r="GC207" s="625"/>
      <c r="GD207" s="625"/>
      <c r="GE207" s="625"/>
      <c r="GF207" s="625"/>
      <c r="GG207" s="625"/>
      <c r="GH207" s="625"/>
      <c r="GI207" s="625"/>
      <c r="GJ207" s="625"/>
      <c r="GK207" s="623"/>
      <c r="GL207" s="623"/>
      <c r="GM207" s="623"/>
      <c r="GN207" s="633"/>
      <c r="GO207" s="633"/>
      <c r="GP207" s="633"/>
      <c r="GQ207" s="643"/>
      <c r="GR207" s="6"/>
    </row>
    <row r="208" spans="1:200" ht="8.85" customHeight="1" x14ac:dyDescent="0.25">
      <c r="A208" s="212"/>
      <c r="B208" s="637"/>
      <c r="C208" s="1225"/>
      <c r="D208" s="1225"/>
      <c r="E208" s="1225"/>
      <c r="F208" s="1225"/>
      <c r="G208" s="1226"/>
      <c r="H208" s="1129"/>
      <c r="I208" s="1130"/>
      <c r="J208" s="1130"/>
      <c r="K208" s="1130"/>
      <c r="L208" s="1130"/>
      <c r="M208" s="1130"/>
      <c r="N208" s="643"/>
      <c r="O208" s="646"/>
      <c r="P208" s="646"/>
      <c r="Q208" s="646"/>
      <c r="R208" s="646"/>
      <c r="S208" s="646"/>
      <c r="T208" s="646"/>
      <c r="U208" s="646"/>
      <c r="V208" s="646"/>
      <c r="W208" s="646"/>
      <c r="X208" s="646"/>
      <c r="Y208" s="647"/>
      <c r="Z208" s="15"/>
      <c r="AA208" s="629" t="str">
        <f>IF('FRONT PAGE'!$A$1="www.fly-logics.com","AUG",0)</f>
        <v>AUG</v>
      </c>
      <c r="AB208" s="631"/>
      <c r="AC208" s="631"/>
      <c r="AD208" s="631"/>
      <c r="AE208" s="631"/>
      <c r="AF208" s="630" t="str">
        <f>IF(SUMIFS(LOGBOOK!$Y$5:$Y$1036129,LOGBOOK!$D$5:$D$1036129,F183,LOGBOOK!$AN$5:$AN$1036129,V183,LOGBOOK!$E$5:$E$1036129,L183,LOGBOOK!$AM$5:$AM$1036129,"AGO")=0," ",SUMIFS(LOGBOOK!$Y$5:$Y$1036129,LOGBOOK!$D$5:$D$1036129,F183,LOGBOOK!$AN$5:$AN$1036129,V183,LOGBOOK!$E$5:$E$1036129,L183,LOGBOOK!$AM$5:$AM$1036129,"AGO"))</f>
        <v xml:space="preserve"> </v>
      </c>
      <c r="AG208" s="625"/>
      <c r="AH208" s="625"/>
      <c r="AI208" s="625"/>
      <c r="AJ208" s="630" t="str">
        <f>IF(SUMIFS(LOGBOOK!$Z$5:$Z$1036129,LOGBOOK!$D$5:$D$1036129,F183,LOGBOOK!$AN$5:$AN$1036129,V183,LOGBOOK!$E$5:$E$1036129,L183,LOGBOOK!$AM$5:$AM$1036129,"AGO")=0," ",SUMIFS(LOGBOOK!$Z$5:$Z$1036129,LOGBOOK!$D$5:$D$1036129,F183,LOGBOOK!$AN$5:$AN$1036129,V183,LOGBOOK!$E$5:$E$1036129,L183,LOGBOOK!$AM$5:$AM$1036129,"AGO"))</f>
        <v xml:space="preserve"> </v>
      </c>
      <c r="AK208" s="625"/>
      <c r="AL208" s="625"/>
      <c r="AM208" s="625"/>
      <c r="AN208" s="630" t="str">
        <f>IF(SUMIFS(LOGBOOK!$AA$5:$AA$1036129,LOGBOOK!$D$5:$D$1036129,F183,LOGBOOK!$AN$5:$AN$1036129,V183,LOGBOOK!$E$5:$E$1036129,L183,LOGBOOK!$AM$5:$AM$1036129,"AGO")=0," ",SUMIFS(LOGBOOK!$AA$5:$AA$1036129,LOGBOOK!$D$5:$D$1036129,F183,LOGBOOK!$AN$5:$AN$1036129,V183,LOGBOOK!$E$5:$E$1036129,L183,LOGBOOK!$AM$5:$AM$1036129,"AGO"))</f>
        <v xml:space="preserve"> </v>
      </c>
      <c r="AO208" s="625"/>
      <c r="AP208" s="625"/>
      <c r="AQ208" s="625"/>
      <c r="AR208" s="623" t="str">
        <f>IF(SUMIFS(LOGBOOK!$AE$5:$AE$1036129,LOGBOOK!$D$5:$D$1036129,F183,LOGBOOK!$AN$5:$AN$1036129,V183,LOGBOOK!$E$5:$E$1036129,L183,LOGBOOK!$AM$5:$AM$1036129,"AGO")=0," ",SUMIFS(LOGBOOK!$AC$5:$AC$1036129,LOGBOOK!$D$5:$D$1036129,F183,LOGBOOK!$AN$5:$AN$1036129,V183,LOGBOOK!$E$5:$E$1036129,L183,LOGBOOK!$AM$5:$AM$1036129,"AGO"))</f>
        <v xml:space="preserve"> </v>
      </c>
      <c r="AS208" s="623"/>
      <c r="AT208" s="623"/>
      <c r="AU208" s="623" t="str">
        <f>IF(SUMIFS(LOGBOOK!$AF$5:$AF$1036129,LOGBOOK!$D$5:$D$1036129,F183,LOGBOOK!$AN$5:$AN$1036129,V183,LOGBOOK!$E$5:$E$1036129,L183,LOGBOOK!$AM$5:$AM$1036129,"AGO")=0," ",SUMIFS(LOGBOOK!$AF$5:$AF$1036129,LOGBOOK!$D$5:$D$1036129,F183,LOGBOOK!$AN$5:$AN$1036129,V183,LOGBOOK!$E$5:$E$1036129,L183,LOGBOOK!$AM$5:$AM$1036129,"AGO"))</f>
        <v xml:space="preserve"> </v>
      </c>
      <c r="AV208" s="633"/>
      <c r="AW208" s="633"/>
      <c r="AX208" s="643"/>
      <c r="AY208" s="637"/>
      <c r="AZ208" s="1225"/>
      <c r="BA208" s="1225"/>
      <c r="BB208" s="1225"/>
      <c r="BC208" s="1225"/>
      <c r="BD208" s="1226"/>
      <c r="BE208" s="1129"/>
      <c r="BF208" s="1130"/>
      <c r="BG208" s="1130"/>
      <c r="BH208" s="1130"/>
      <c r="BI208" s="1130"/>
      <c r="BJ208" s="1130"/>
      <c r="BK208" s="643"/>
      <c r="BL208" s="646"/>
      <c r="BM208" s="646"/>
      <c r="BN208" s="646"/>
      <c r="BO208" s="646"/>
      <c r="BP208" s="646"/>
      <c r="BQ208" s="646"/>
      <c r="BR208" s="646"/>
      <c r="BS208" s="646"/>
      <c r="BT208" s="646"/>
      <c r="BU208" s="646"/>
      <c r="BV208" s="647"/>
      <c r="BW208" s="15"/>
      <c r="BX208" s="629" t="str">
        <f>IF('FRONT PAGE'!$A$1="www.fly-logics.com","AUG",0)</f>
        <v>AUG</v>
      </c>
      <c r="BY208" s="631"/>
      <c r="BZ208" s="631"/>
      <c r="CA208" s="631"/>
      <c r="CB208" s="631"/>
      <c r="CC208" s="630" t="str">
        <f>IF(SUMIFS(LOGBOOK!$Y$5:$Y$1036129,LOGBOOK!$D$5:$D$1036129,BC183,LOGBOOK!$AN$5:$AN$1036129,BS183,LOGBOOK!$E$5:$E$1036129,BI183,LOGBOOK!$AM$5:$AM$1036129,"AGO")=0," ",SUMIFS(LOGBOOK!$Y$5:$Y$1036129,LOGBOOK!$D$5:$D$1036129,BC183,LOGBOOK!$AN$5:$AN$1036129,BS183,LOGBOOK!$E$5:$E$1036129,BI183,LOGBOOK!$AM$5:$AM$1036129,"AGO"))</f>
        <v xml:space="preserve"> </v>
      </c>
      <c r="CD208" s="625"/>
      <c r="CE208" s="625"/>
      <c r="CF208" s="625"/>
      <c r="CG208" s="630" t="str">
        <f>IF(SUMIFS(LOGBOOK!$Z$5:$Z$1036129,LOGBOOK!$D$5:$D$1036129,BC183,LOGBOOK!$AN$5:$AN$1036129,BS183,LOGBOOK!$E$5:$E$1036129,BI183,LOGBOOK!$AM$5:$AM$1036129,"AGO")=0," ",SUMIFS(LOGBOOK!$Z$5:$Z$1036129,LOGBOOK!$D$5:$D$1036129,BC183,LOGBOOK!$AN$5:$AN$1036129,BS183,LOGBOOK!$E$5:$E$1036129,BI183,LOGBOOK!$AM$5:$AM$1036129,"AGO"))</f>
        <v xml:space="preserve"> </v>
      </c>
      <c r="CH208" s="625"/>
      <c r="CI208" s="625"/>
      <c r="CJ208" s="625"/>
      <c r="CK208" s="630" t="str">
        <f>IF(SUMIFS(LOGBOOK!$AA$5:$AA$1036129,LOGBOOK!$D$5:$D$1036129,BC183,LOGBOOK!$AN$5:$AN$1036129,BS183,LOGBOOK!$E$5:$E$1036129,BI183,LOGBOOK!$AM$5:$AM$1036129,"AGO")=0," ",SUMIFS(LOGBOOK!$AA$5:$AA$1036129,LOGBOOK!$D$5:$D$1036129,BC183,LOGBOOK!$AN$5:$AN$1036129,BS183,LOGBOOK!$E$5:$E$1036129,BI183,LOGBOOK!$AM$5:$AM$1036129,"AGO"))</f>
        <v xml:space="preserve"> </v>
      </c>
      <c r="CL208" s="625"/>
      <c r="CM208" s="625"/>
      <c r="CN208" s="625"/>
      <c r="CO208" s="623" t="str">
        <f>IF(SUMIFS(LOGBOOK!$AE$5:$AE$1036129,LOGBOOK!$D$5:$D$1036129,BC183,LOGBOOK!$AN$5:$AN$1036129,BS183,LOGBOOK!$E$5:$E$1036129,BI183,LOGBOOK!$AM$5:$AM$1036129,"AGO")=0," ",SUMIFS(LOGBOOK!$AC$5:$AC$1036129,LOGBOOK!$D$5:$D$1036129,BC183,LOGBOOK!$AN$5:$AN$1036129,BS183,LOGBOOK!$E$5:$E$1036129,BI183,LOGBOOK!$AM$5:$AM$1036129,"AGO"))</f>
        <v xml:space="preserve"> </v>
      </c>
      <c r="CP208" s="623"/>
      <c r="CQ208" s="623"/>
      <c r="CR208" s="623" t="str">
        <f>IF(SUMIFS(LOGBOOK!$AF$5:$AF$1036129,LOGBOOK!$D$5:$D$1036129,BC183,LOGBOOK!$AN$5:$AN$1036129,BS183,LOGBOOK!$E$5:$E$1036129,BI183,LOGBOOK!$AM$5:$AM$1036129,"AGO")=0," ",SUMIFS(LOGBOOK!$AF$5:$AF$1036129,LOGBOOK!$D$5:$D$1036129,BC183,LOGBOOK!$AN$5:$AN$1036129,BS183,LOGBOOK!$E$5:$E$1036129,BI183,LOGBOOK!$AM$5:$AM$1036129,"AGO"))</f>
        <v xml:space="preserve"> </v>
      </c>
      <c r="CS208" s="633"/>
      <c r="CT208" s="633"/>
      <c r="CU208" s="643"/>
      <c r="CV208" s="247"/>
      <c r="CW208" s="212"/>
      <c r="CX208" s="637"/>
      <c r="CY208" s="1225"/>
      <c r="CZ208" s="1225"/>
      <c r="DA208" s="1225"/>
      <c r="DB208" s="1225"/>
      <c r="DC208" s="1226"/>
      <c r="DD208" s="1129"/>
      <c r="DE208" s="1130"/>
      <c r="DF208" s="1130"/>
      <c r="DG208" s="1130"/>
      <c r="DH208" s="1130"/>
      <c r="DI208" s="1130"/>
      <c r="DJ208" s="643"/>
      <c r="DK208" s="646"/>
      <c r="DL208" s="646"/>
      <c r="DM208" s="646"/>
      <c r="DN208" s="646"/>
      <c r="DO208" s="646"/>
      <c r="DP208" s="646"/>
      <c r="DQ208" s="646"/>
      <c r="DR208" s="646"/>
      <c r="DS208" s="646"/>
      <c r="DT208" s="646"/>
      <c r="DU208" s="647"/>
      <c r="DV208" s="15"/>
      <c r="DW208" s="629" t="str">
        <f>IF('FRONT PAGE'!$A$1="www.fly-logics.com","AUG",0)</f>
        <v>AUG</v>
      </c>
      <c r="DX208" s="631"/>
      <c r="DY208" s="631"/>
      <c r="DZ208" s="631"/>
      <c r="EA208" s="631"/>
      <c r="EB208" s="630" t="str">
        <f>IF(SUMIFS(LOGBOOK!$Y$5:$Y$1036129,LOGBOOK!$D$5:$D$1036129,DB183,LOGBOOK!$AN$5:$AN$1036129,DR183,LOGBOOK!$E$5:$E$1036129,DH183,LOGBOOK!$AM$5:$AM$1036129,"AGO")=0," ",SUMIFS(LOGBOOK!$Y$5:$Y$1036129,LOGBOOK!$D$5:$D$1036129,DB183,LOGBOOK!$AN$5:$AN$1036129,DR183,LOGBOOK!$E$5:$E$1036129,DH183,LOGBOOK!$AM$5:$AM$1036129,"AGO"))</f>
        <v xml:space="preserve"> </v>
      </c>
      <c r="EC208" s="625"/>
      <c r="ED208" s="625"/>
      <c r="EE208" s="625"/>
      <c r="EF208" s="630" t="str">
        <f>IF(SUMIFS(LOGBOOK!$Z$5:$Z$1036129,LOGBOOK!$D$5:$D$1036129,DB183,LOGBOOK!$AN$5:$AN$1036129,DR183,LOGBOOK!$E$5:$E$1036129,DH183,LOGBOOK!$AM$5:$AM$1036129,"AGO")=0," ",SUMIFS(LOGBOOK!$Z$5:$Z$1036129,LOGBOOK!$D$5:$D$1036129,DB183,LOGBOOK!$AN$5:$AN$1036129,DR183,LOGBOOK!$E$5:$E$1036129,DH183,LOGBOOK!$AM$5:$AM$1036129,"AGO"))</f>
        <v xml:space="preserve"> </v>
      </c>
      <c r="EG208" s="625"/>
      <c r="EH208" s="625"/>
      <c r="EI208" s="625"/>
      <c r="EJ208" s="630" t="str">
        <f>IF(SUMIFS(LOGBOOK!$AA$5:$AA$1036129,LOGBOOK!$D$5:$D$1036129,DB183,LOGBOOK!$AN$5:$AN$1036129,DR183,LOGBOOK!$E$5:$E$1036129,DH183,LOGBOOK!$AM$5:$AM$1036129,"AGO")=0," ",SUMIFS(LOGBOOK!$AA$5:$AA$1036129,LOGBOOK!$D$5:$D$1036129,DB183,LOGBOOK!$AN$5:$AN$1036129,DR183,LOGBOOK!$E$5:$E$1036129,DH183,LOGBOOK!$AM$5:$AM$1036129,"AGO"))</f>
        <v xml:space="preserve"> </v>
      </c>
      <c r="EK208" s="625"/>
      <c r="EL208" s="625"/>
      <c r="EM208" s="625"/>
      <c r="EN208" s="623" t="str">
        <f>IF(SUMIFS(LOGBOOK!$AE$5:$AE$1036129,LOGBOOK!$D$5:$D$1036129,DB183,LOGBOOK!$AN$5:$AN$1036129,DR183,LOGBOOK!$E$5:$E$1036129,DH183,LOGBOOK!$AM$5:$AM$1036129,"AGO")=0," ",SUMIFS(LOGBOOK!$AC$5:$AC$1036129,LOGBOOK!$D$5:$D$1036129,DB183,LOGBOOK!$AN$5:$AN$1036129,DR183,LOGBOOK!$E$5:$E$1036129,DH183,LOGBOOK!$AM$5:$AM$1036129,"AGO"))</f>
        <v xml:space="preserve"> </v>
      </c>
      <c r="EO208" s="623"/>
      <c r="EP208" s="623"/>
      <c r="EQ208" s="623" t="str">
        <f>IF(SUMIFS(LOGBOOK!$AF$5:$AF$1036129,LOGBOOK!$D$5:$D$1036129,DB183,LOGBOOK!$AN$5:$AN$1036129,DR183,LOGBOOK!$E$5:$E$1036129,DH183,LOGBOOK!$AM$5:$AM$1036129,"AGO")=0," ",SUMIFS(LOGBOOK!$AF$5:$AF$1036129,LOGBOOK!$D$5:$D$1036129,DB183,LOGBOOK!$AN$5:$AN$1036129,DR183,LOGBOOK!$E$5:$E$1036129,DH183,LOGBOOK!$AM$5:$AM$1036129,"AGO"))</f>
        <v xml:space="preserve"> </v>
      </c>
      <c r="ER208" s="633"/>
      <c r="ES208" s="633"/>
      <c r="ET208" s="643"/>
      <c r="EU208" s="637"/>
      <c r="EV208" s="1225"/>
      <c r="EW208" s="1225"/>
      <c r="EX208" s="1225"/>
      <c r="EY208" s="1225"/>
      <c r="EZ208" s="1226"/>
      <c r="FA208" s="1129"/>
      <c r="FB208" s="1130"/>
      <c r="FC208" s="1130"/>
      <c r="FD208" s="1130"/>
      <c r="FE208" s="1130"/>
      <c r="FF208" s="1130"/>
      <c r="FG208" s="643"/>
      <c r="FH208" s="646"/>
      <c r="FI208" s="646"/>
      <c r="FJ208" s="646"/>
      <c r="FK208" s="646"/>
      <c r="FL208" s="646"/>
      <c r="FM208" s="646"/>
      <c r="FN208" s="646"/>
      <c r="FO208" s="646"/>
      <c r="FP208" s="646"/>
      <c r="FQ208" s="646"/>
      <c r="FR208" s="647"/>
      <c r="FS208" s="15"/>
      <c r="FT208" s="629" t="str">
        <f>IF('FRONT PAGE'!$A$1="www.fly-logics.com","AUG",0)</f>
        <v>AUG</v>
      </c>
      <c r="FU208" s="631"/>
      <c r="FV208" s="631"/>
      <c r="FW208" s="631"/>
      <c r="FX208" s="631"/>
      <c r="FY208" s="630" t="str">
        <f>IF(SUMIFS(LOGBOOK!$Y$5:$Y$1036129,LOGBOOK!$D$5:$D$1036129,EY183,LOGBOOK!$AN$5:$AN$1036129,FO183,LOGBOOK!$E$5:$E$1036129,FE183,LOGBOOK!$AM$5:$AM$1036129,"AGO")=0," ",SUMIFS(LOGBOOK!$Y$5:$Y$1036129,LOGBOOK!$D$5:$D$1036129,EY183,LOGBOOK!$AN$5:$AN$1036129,FO183,LOGBOOK!$E$5:$E$1036129,FE183,LOGBOOK!$AM$5:$AM$1036129,"AGO"))</f>
        <v xml:space="preserve"> </v>
      </c>
      <c r="FZ208" s="625"/>
      <c r="GA208" s="625"/>
      <c r="GB208" s="625"/>
      <c r="GC208" s="630" t="str">
        <f>IF(SUMIFS(LOGBOOK!$Z$5:$Z$1036129,LOGBOOK!$D$5:$D$1036129,EY183,LOGBOOK!$AN$5:$AN$1036129,FO183,LOGBOOK!$E$5:$E$1036129,FE183,LOGBOOK!$AM$5:$AM$1036129,"AGO")=0," ",SUMIFS(LOGBOOK!$Z$5:$Z$1036129,LOGBOOK!$D$5:$D$1036129,EY183,LOGBOOK!$AN$5:$AN$1036129,FO183,LOGBOOK!$E$5:$E$1036129,FE183,LOGBOOK!$AM$5:$AM$1036129,"AGO"))</f>
        <v xml:space="preserve"> </v>
      </c>
      <c r="GD208" s="625"/>
      <c r="GE208" s="625"/>
      <c r="GF208" s="625"/>
      <c r="GG208" s="630" t="str">
        <f>IF(SUMIFS(LOGBOOK!$AA$5:$AA$1036129,LOGBOOK!$D$5:$D$1036129,EY183,LOGBOOK!$AN$5:$AN$1036129,FO183,LOGBOOK!$E$5:$E$1036129,FE183,LOGBOOK!$AM$5:$AM$1036129,"AGO")=0," ",SUMIFS(LOGBOOK!$AA$5:$AA$1036129,LOGBOOK!$D$5:$D$1036129,EY183,LOGBOOK!$AN$5:$AN$1036129,FO183,LOGBOOK!$E$5:$E$1036129,FE183,LOGBOOK!$AM$5:$AM$1036129,"AGO"))</f>
        <v xml:space="preserve"> </v>
      </c>
      <c r="GH208" s="625"/>
      <c r="GI208" s="625"/>
      <c r="GJ208" s="625"/>
      <c r="GK208" s="623" t="str">
        <f>IF(SUMIFS(LOGBOOK!$AE$5:$AE$1036129,LOGBOOK!$D$5:$D$1036129,EY183,LOGBOOK!$AN$5:$AN$1036129,FO183,LOGBOOK!$E$5:$E$1036129,FE183,LOGBOOK!$AM$5:$AM$1036129,"AGO")=0," ",SUMIFS(LOGBOOK!$AC$5:$AC$1036129,LOGBOOK!$D$5:$D$1036129,EY183,LOGBOOK!$AN$5:$AN$1036129,FO183,LOGBOOK!$E$5:$E$1036129,FE183,LOGBOOK!$AM$5:$AM$1036129,"AGO"))</f>
        <v xml:space="preserve"> </v>
      </c>
      <c r="GL208" s="623"/>
      <c r="GM208" s="623"/>
      <c r="GN208" s="623" t="str">
        <f>IF(SUMIFS(LOGBOOK!$AF$5:$AF$1036129,LOGBOOK!$D$5:$D$1036129,EY183,LOGBOOK!$AN$5:$AN$1036129,FO183,LOGBOOK!$E$5:$E$1036129,FE183,LOGBOOK!$AM$5:$AM$1036129,"AGO")=0," ",SUMIFS(LOGBOOK!$AF$5:$AF$1036129,LOGBOOK!$D$5:$D$1036129,EY183,LOGBOOK!$AN$5:$AN$1036129,FO183,LOGBOOK!$E$5:$E$1036129,FE183,LOGBOOK!$AM$5:$AM$1036129,"AGO"))</f>
        <v xml:space="preserve"> </v>
      </c>
      <c r="GO208" s="633"/>
      <c r="GP208" s="633"/>
      <c r="GQ208" s="643"/>
      <c r="GR208" s="6"/>
    </row>
    <row r="209" spans="1:200" ht="4.5" customHeight="1" x14ac:dyDescent="0.25">
      <c r="A209" s="212"/>
      <c r="B209" s="657"/>
      <c r="C209" s="624"/>
      <c r="D209" s="624"/>
      <c r="E209" s="624"/>
      <c r="F209" s="624"/>
      <c r="G209" s="624"/>
      <c r="H209" s="624"/>
      <c r="I209" s="624"/>
      <c r="J209" s="624"/>
      <c r="K209" s="624"/>
      <c r="L209" s="624"/>
      <c r="M209" s="624"/>
      <c r="N209" s="643"/>
      <c r="O209" s="646"/>
      <c r="P209" s="646"/>
      <c r="Q209" s="646"/>
      <c r="R209" s="646"/>
      <c r="S209" s="646"/>
      <c r="T209" s="646"/>
      <c r="U209" s="646"/>
      <c r="V209" s="646"/>
      <c r="W209" s="646"/>
      <c r="X209" s="646"/>
      <c r="Y209" s="647"/>
      <c r="Z209" s="15"/>
      <c r="AA209" s="631"/>
      <c r="AB209" s="631"/>
      <c r="AC209" s="631"/>
      <c r="AD209" s="631"/>
      <c r="AE209" s="631"/>
      <c r="AF209" s="625"/>
      <c r="AG209" s="632"/>
      <c r="AH209" s="632"/>
      <c r="AI209" s="625"/>
      <c r="AJ209" s="625"/>
      <c r="AK209" s="632"/>
      <c r="AL209" s="632"/>
      <c r="AM209" s="625"/>
      <c r="AN209" s="625"/>
      <c r="AO209" s="632"/>
      <c r="AP209" s="632"/>
      <c r="AQ209" s="625"/>
      <c r="AR209" s="623"/>
      <c r="AS209" s="623"/>
      <c r="AT209" s="623"/>
      <c r="AU209" s="633"/>
      <c r="AV209" s="634"/>
      <c r="AW209" s="633"/>
      <c r="AX209" s="643"/>
      <c r="AY209" s="657"/>
      <c r="AZ209" s="624"/>
      <c r="BA209" s="624"/>
      <c r="BB209" s="624"/>
      <c r="BC209" s="624"/>
      <c r="BD209" s="624"/>
      <c r="BE209" s="624"/>
      <c r="BF209" s="624"/>
      <c r="BG209" s="624"/>
      <c r="BH209" s="624"/>
      <c r="BI209" s="624"/>
      <c r="BJ209" s="624"/>
      <c r="BK209" s="643"/>
      <c r="BL209" s="646"/>
      <c r="BM209" s="646"/>
      <c r="BN209" s="646"/>
      <c r="BO209" s="646"/>
      <c r="BP209" s="646"/>
      <c r="BQ209" s="646"/>
      <c r="BR209" s="646"/>
      <c r="BS209" s="646"/>
      <c r="BT209" s="646"/>
      <c r="BU209" s="646"/>
      <c r="BV209" s="647"/>
      <c r="BW209" s="15"/>
      <c r="BX209" s="631"/>
      <c r="BY209" s="631"/>
      <c r="BZ209" s="631"/>
      <c r="CA209" s="631"/>
      <c r="CB209" s="631"/>
      <c r="CC209" s="625"/>
      <c r="CD209" s="632"/>
      <c r="CE209" s="632"/>
      <c r="CF209" s="625"/>
      <c r="CG209" s="625"/>
      <c r="CH209" s="632"/>
      <c r="CI209" s="632"/>
      <c r="CJ209" s="625"/>
      <c r="CK209" s="625"/>
      <c r="CL209" s="632"/>
      <c r="CM209" s="632"/>
      <c r="CN209" s="625"/>
      <c r="CO209" s="623"/>
      <c r="CP209" s="623"/>
      <c r="CQ209" s="623"/>
      <c r="CR209" s="633"/>
      <c r="CS209" s="634"/>
      <c r="CT209" s="633"/>
      <c r="CU209" s="643"/>
      <c r="CV209" s="247"/>
      <c r="CW209" s="212"/>
      <c r="CX209" s="657"/>
      <c r="CY209" s="624"/>
      <c r="CZ209" s="624"/>
      <c r="DA209" s="624"/>
      <c r="DB209" s="624"/>
      <c r="DC209" s="624"/>
      <c r="DD209" s="624"/>
      <c r="DE209" s="624"/>
      <c r="DF209" s="624"/>
      <c r="DG209" s="624"/>
      <c r="DH209" s="624"/>
      <c r="DI209" s="624"/>
      <c r="DJ209" s="643"/>
      <c r="DK209" s="646"/>
      <c r="DL209" s="646"/>
      <c r="DM209" s="646"/>
      <c r="DN209" s="646"/>
      <c r="DO209" s="646"/>
      <c r="DP209" s="646"/>
      <c r="DQ209" s="646"/>
      <c r="DR209" s="646"/>
      <c r="DS209" s="646"/>
      <c r="DT209" s="646"/>
      <c r="DU209" s="647"/>
      <c r="DV209" s="15"/>
      <c r="DW209" s="631"/>
      <c r="DX209" s="631"/>
      <c r="DY209" s="631"/>
      <c r="DZ209" s="631"/>
      <c r="EA209" s="631"/>
      <c r="EB209" s="625"/>
      <c r="EC209" s="632"/>
      <c r="ED209" s="632"/>
      <c r="EE209" s="625"/>
      <c r="EF209" s="625"/>
      <c r="EG209" s="632"/>
      <c r="EH209" s="632"/>
      <c r="EI209" s="625"/>
      <c r="EJ209" s="625"/>
      <c r="EK209" s="632"/>
      <c r="EL209" s="632"/>
      <c r="EM209" s="625"/>
      <c r="EN209" s="623"/>
      <c r="EO209" s="623"/>
      <c r="EP209" s="623"/>
      <c r="EQ209" s="633"/>
      <c r="ER209" s="634"/>
      <c r="ES209" s="633"/>
      <c r="ET209" s="643"/>
      <c r="EU209" s="657"/>
      <c r="EV209" s="624"/>
      <c r="EW209" s="624"/>
      <c r="EX209" s="624"/>
      <c r="EY209" s="624"/>
      <c r="EZ209" s="624"/>
      <c r="FA209" s="624"/>
      <c r="FB209" s="624"/>
      <c r="FC209" s="624"/>
      <c r="FD209" s="624"/>
      <c r="FE209" s="624"/>
      <c r="FF209" s="624"/>
      <c r="FG209" s="643"/>
      <c r="FH209" s="646"/>
      <c r="FI209" s="646"/>
      <c r="FJ209" s="646"/>
      <c r="FK209" s="646"/>
      <c r="FL209" s="646"/>
      <c r="FM209" s="646"/>
      <c r="FN209" s="646"/>
      <c r="FO209" s="646"/>
      <c r="FP209" s="646"/>
      <c r="FQ209" s="646"/>
      <c r="FR209" s="647"/>
      <c r="FS209" s="15"/>
      <c r="FT209" s="631"/>
      <c r="FU209" s="631"/>
      <c r="FV209" s="631"/>
      <c r="FW209" s="631"/>
      <c r="FX209" s="631"/>
      <c r="FY209" s="625"/>
      <c r="FZ209" s="632"/>
      <c r="GA209" s="632"/>
      <c r="GB209" s="625"/>
      <c r="GC209" s="625"/>
      <c r="GD209" s="632"/>
      <c r="GE209" s="632"/>
      <c r="GF209" s="625"/>
      <c r="GG209" s="625"/>
      <c r="GH209" s="632"/>
      <c r="GI209" s="632"/>
      <c r="GJ209" s="625"/>
      <c r="GK209" s="623"/>
      <c r="GL209" s="623"/>
      <c r="GM209" s="623"/>
      <c r="GN209" s="633"/>
      <c r="GO209" s="634"/>
      <c r="GP209" s="633"/>
      <c r="GQ209" s="643"/>
      <c r="GR209" s="6"/>
    </row>
    <row r="210" spans="1:200" ht="10.5" customHeight="1" x14ac:dyDescent="0.25">
      <c r="A210" s="212"/>
      <c r="B210" s="1190"/>
      <c r="C210" s="9" t="str">
        <f>LOGBOOK!$J$3</f>
        <v>SINGLE-ENGINE</v>
      </c>
      <c r="D210" s="10" t="str">
        <f>LOGBOOK!$K$3</f>
        <v>MULTI-ENGINE</v>
      </c>
      <c r="E210" s="10" t="str">
        <f>LOGBOOK!$L$3</f>
        <v>TURBO PROP</v>
      </c>
      <c r="F210" s="10" t="str">
        <f>LOGBOOK!$M$3</f>
        <v>TURBO JET</v>
      </c>
      <c r="G210" s="10" t="str">
        <f>LOGBOOK!$N$3</f>
        <v>LSA</v>
      </c>
      <c r="H210" s="10" t="str">
        <f>LOGBOOK!$O$2</f>
        <v>HELICOPTER</v>
      </c>
      <c r="I210" s="10" t="str">
        <f>LOGBOOK!$P$2</f>
        <v>GLIDER</v>
      </c>
      <c r="J210" s="10" t="str">
        <f>LOGBOOK!$Q$2</f>
        <v>OTHERS</v>
      </c>
      <c r="K210" s="10">
        <f>LOGBOOK!$S$3</f>
        <v>0</v>
      </c>
      <c r="L210" s="11"/>
      <c r="M210" s="11" t="s">
        <v>64</v>
      </c>
      <c r="N210" s="12"/>
      <c r="O210" s="648"/>
      <c r="P210" s="648"/>
      <c r="Q210" s="648"/>
      <c r="R210" s="648"/>
      <c r="S210" s="648"/>
      <c r="T210" s="648"/>
      <c r="U210" s="648"/>
      <c r="V210" s="648"/>
      <c r="W210" s="648"/>
      <c r="X210" s="648"/>
      <c r="Y210" s="649"/>
      <c r="Z210" s="15"/>
      <c r="AA210" s="631"/>
      <c r="AB210" s="631"/>
      <c r="AC210" s="631"/>
      <c r="AD210" s="631"/>
      <c r="AE210" s="631"/>
      <c r="AF210" s="625"/>
      <c r="AG210" s="625"/>
      <c r="AH210" s="625"/>
      <c r="AI210" s="625"/>
      <c r="AJ210" s="625"/>
      <c r="AK210" s="625"/>
      <c r="AL210" s="625"/>
      <c r="AM210" s="625"/>
      <c r="AN210" s="625"/>
      <c r="AO210" s="625"/>
      <c r="AP210" s="625"/>
      <c r="AQ210" s="625"/>
      <c r="AR210" s="623"/>
      <c r="AS210" s="623"/>
      <c r="AT210" s="623"/>
      <c r="AU210" s="633"/>
      <c r="AV210" s="633"/>
      <c r="AW210" s="633"/>
      <c r="AX210" s="643"/>
      <c r="AY210" s="1190"/>
      <c r="AZ210" s="9" t="str">
        <f>LOGBOOK!$J$3</f>
        <v>SINGLE-ENGINE</v>
      </c>
      <c r="BA210" s="10" t="str">
        <f>LOGBOOK!$K$3</f>
        <v>MULTI-ENGINE</v>
      </c>
      <c r="BB210" s="10" t="str">
        <f>LOGBOOK!$L$3</f>
        <v>TURBO PROP</v>
      </c>
      <c r="BC210" s="10" t="str">
        <f>LOGBOOK!$M$3</f>
        <v>TURBO JET</v>
      </c>
      <c r="BD210" s="10" t="str">
        <f>LOGBOOK!$N$3</f>
        <v>LSA</v>
      </c>
      <c r="BE210" s="10" t="str">
        <f>LOGBOOK!$O$2</f>
        <v>HELICOPTER</v>
      </c>
      <c r="BF210" s="10" t="str">
        <f>LOGBOOK!$P$2</f>
        <v>GLIDER</v>
      </c>
      <c r="BG210" s="10" t="str">
        <f>LOGBOOK!$Q$2</f>
        <v>OTHERS</v>
      </c>
      <c r="BH210" s="10">
        <f>LOGBOOK!$S$3</f>
        <v>0</v>
      </c>
      <c r="BI210" s="11"/>
      <c r="BJ210" s="11" t="s">
        <v>64</v>
      </c>
      <c r="BK210" s="12"/>
      <c r="BL210" s="648"/>
      <c r="BM210" s="648"/>
      <c r="BN210" s="648"/>
      <c r="BO210" s="648"/>
      <c r="BP210" s="648"/>
      <c r="BQ210" s="648"/>
      <c r="BR210" s="648"/>
      <c r="BS210" s="648"/>
      <c r="BT210" s="648"/>
      <c r="BU210" s="648"/>
      <c r="BV210" s="649"/>
      <c r="BW210" s="15"/>
      <c r="BX210" s="631"/>
      <c r="BY210" s="631"/>
      <c r="BZ210" s="631"/>
      <c r="CA210" s="631"/>
      <c r="CB210" s="631"/>
      <c r="CC210" s="625"/>
      <c r="CD210" s="625"/>
      <c r="CE210" s="625"/>
      <c r="CF210" s="625"/>
      <c r="CG210" s="625"/>
      <c r="CH210" s="625"/>
      <c r="CI210" s="625"/>
      <c r="CJ210" s="625"/>
      <c r="CK210" s="625"/>
      <c r="CL210" s="625"/>
      <c r="CM210" s="625"/>
      <c r="CN210" s="625"/>
      <c r="CO210" s="623"/>
      <c r="CP210" s="623"/>
      <c r="CQ210" s="623"/>
      <c r="CR210" s="633"/>
      <c r="CS210" s="633"/>
      <c r="CT210" s="633"/>
      <c r="CU210" s="643"/>
      <c r="CV210" s="247"/>
      <c r="CW210" s="212"/>
      <c r="CX210" s="1190"/>
      <c r="CY210" s="9" t="str">
        <f>LOGBOOK!$J$3</f>
        <v>SINGLE-ENGINE</v>
      </c>
      <c r="CZ210" s="10" t="str">
        <f>LOGBOOK!$K$3</f>
        <v>MULTI-ENGINE</v>
      </c>
      <c r="DA210" s="10" t="str">
        <f>LOGBOOK!$L$3</f>
        <v>TURBO PROP</v>
      </c>
      <c r="DB210" s="10" t="str">
        <f>LOGBOOK!$M$3</f>
        <v>TURBO JET</v>
      </c>
      <c r="DC210" s="10" t="str">
        <f>LOGBOOK!$N$3</f>
        <v>LSA</v>
      </c>
      <c r="DD210" s="10" t="str">
        <f>LOGBOOK!$O$2</f>
        <v>HELICOPTER</v>
      </c>
      <c r="DE210" s="10" t="str">
        <f>LOGBOOK!$P$2</f>
        <v>GLIDER</v>
      </c>
      <c r="DF210" s="10" t="str">
        <f>LOGBOOK!$Q$2</f>
        <v>OTHERS</v>
      </c>
      <c r="DG210" s="10">
        <f>LOGBOOK!$S$3</f>
        <v>0</v>
      </c>
      <c r="DH210" s="11"/>
      <c r="DI210" s="11" t="s">
        <v>64</v>
      </c>
      <c r="DJ210" s="12"/>
      <c r="DK210" s="648"/>
      <c r="DL210" s="648"/>
      <c r="DM210" s="648"/>
      <c r="DN210" s="648"/>
      <c r="DO210" s="648"/>
      <c r="DP210" s="648"/>
      <c r="DQ210" s="648"/>
      <c r="DR210" s="648"/>
      <c r="DS210" s="648"/>
      <c r="DT210" s="648"/>
      <c r="DU210" s="649"/>
      <c r="DV210" s="15"/>
      <c r="DW210" s="631"/>
      <c r="DX210" s="631"/>
      <c r="DY210" s="631"/>
      <c r="DZ210" s="631"/>
      <c r="EA210" s="631"/>
      <c r="EB210" s="625"/>
      <c r="EC210" s="625"/>
      <c r="ED210" s="625"/>
      <c r="EE210" s="625"/>
      <c r="EF210" s="625"/>
      <c r="EG210" s="625"/>
      <c r="EH210" s="625"/>
      <c r="EI210" s="625"/>
      <c r="EJ210" s="625"/>
      <c r="EK210" s="625"/>
      <c r="EL210" s="625"/>
      <c r="EM210" s="625"/>
      <c r="EN210" s="623"/>
      <c r="EO210" s="623"/>
      <c r="EP210" s="623"/>
      <c r="EQ210" s="633"/>
      <c r="ER210" s="633"/>
      <c r="ES210" s="633"/>
      <c r="ET210" s="643"/>
      <c r="EU210" s="1190"/>
      <c r="EV210" s="9" t="str">
        <f>LOGBOOK!$J$3</f>
        <v>SINGLE-ENGINE</v>
      </c>
      <c r="EW210" s="10" t="str">
        <f>LOGBOOK!$K$3</f>
        <v>MULTI-ENGINE</v>
      </c>
      <c r="EX210" s="10" t="str">
        <f>LOGBOOK!$L$3</f>
        <v>TURBO PROP</v>
      </c>
      <c r="EY210" s="10" t="str">
        <f>LOGBOOK!$M$3</f>
        <v>TURBO JET</v>
      </c>
      <c r="EZ210" s="10" t="str">
        <f>LOGBOOK!$N$3</f>
        <v>LSA</v>
      </c>
      <c r="FA210" s="10" t="str">
        <f>LOGBOOK!$O$2</f>
        <v>HELICOPTER</v>
      </c>
      <c r="FB210" s="10" t="str">
        <f>LOGBOOK!$P$2</f>
        <v>GLIDER</v>
      </c>
      <c r="FC210" s="10" t="str">
        <f>LOGBOOK!$Q$2</f>
        <v>OTHERS</v>
      </c>
      <c r="FD210" s="10">
        <f>LOGBOOK!$S$3</f>
        <v>0</v>
      </c>
      <c r="FE210" s="11"/>
      <c r="FF210" s="11" t="s">
        <v>64</v>
      </c>
      <c r="FG210" s="12"/>
      <c r="FH210" s="648"/>
      <c r="FI210" s="648"/>
      <c r="FJ210" s="648"/>
      <c r="FK210" s="648"/>
      <c r="FL210" s="648"/>
      <c r="FM210" s="648"/>
      <c r="FN210" s="648"/>
      <c r="FO210" s="648"/>
      <c r="FP210" s="648"/>
      <c r="FQ210" s="648"/>
      <c r="FR210" s="649"/>
      <c r="FS210" s="15"/>
      <c r="FT210" s="631"/>
      <c r="FU210" s="631"/>
      <c r="FV210" s="631"/>
      <c r="FW210" s="631"/>
      <c r="FX210" s="631"/>
      <c r="FY210" s="625"/>
      <c r="FZ210" s="625"/>
      <c r="GA210" s="625"/>
      <c r="GB210" s="625"/>
      <c r="GC210" s="625"/>
      <c r="GD210" s="625"/>
      <c r="GE210" s="625"/>
      <c r="GF210" s="625"/>
      <c r="GG210" s="625"/>
      <c r="GH210" s="625"/>
      <c r="GI210" s="625"/>
      <c r="GJ210" s="625"/>
      <c r="GK210" s="623"/>
      <c r="GL210" s="623"/>
      <c r="GM210" s="623"/>
      <c r="GN210" s="633"/>
      <c r="GO210" s="633"/>
      <c r="GP210" s="633"/>
      <c r="GQ210" s="643"/>
      <c r="GR210" s="6"/>
    </row>
    <row r="211" spans="1:200" ht="4.5" customHeight="1" x14ac:dyDescent="0.25">
      <c r="A211" s="212"/>
      <c r="B211" s="1227"/>
      <c r="C211" s="1228"/>
      <c r="D211" s="1228"/>
      <c r="E211" s="1228"/>
      <c r="F211" s="1228"/>
      <c r="G211" s="1228"/>
      <c r="H211" s="1228"/>
      <c r="I211" s="1228"/>
      <c r="J211" s="1228"/>
      <c r="K211" s="1228"/>
      <c r="L211" s="1228"/>
      <c r="M211" s="1228"/>
      <c r="N211" s="1228"/>
      <c r="O211" s="1229"/>
      <c r="P211" s="1229"/>
      <c r="Q211" s="1229"/>
      <c r="R211" s="1229"/>
      <c r="S211" s="1229"/>
      <c r="T211" s="1229"/>
      <c r="U211" s="1229"/>
      <c r="V211" s="1229"/>
      <c r="W211" s="1229"/>
      <c r="X211" s="1229"/>
      <c r="Y211" s="1229"/>
      <c r="Z211" s="15"/>
      <c r="AA211" s="629" t="str">
        <f>IF('FRONT PAGE'!$A$1="www.fly-logics.com","SEP",0)</f>
        <v>SEP</v>
      </c>
      <c r="AB211" s="631"/>
      <c r="AC211" s="631"/>
      <c r="AD211" s="631"/>
      <c r="AE211" s="631"/>
      <c r="AF211" s="630" t="str">
        <f>IF(SUMIFS(LOGBOOK!$Y$5:$Y$1036129,LOGBOOK!$D$5:$D$1036129,F183,LOGBOOK!$AN$5:$AN$1036129,V183,LOGBOOK!$E$5:$E$1036129,L183,LOGBOOK!$AM$5:$AM$1036129,"SEP")=0," ",SUMIFS(LOGBOOK!$Y$5:$Y$1036129,LOGBOOK!$D$5:$D$1036129,F183,LOGBOOK!$AN$5:$AN$1036129,V183,LOGBOOK!$E$5:$E$1036129,L183,LOGBOOK!$AM$5:$AM$1036129,"SEP"))</f>
        <v xml:space="preserve"> </v>
      </c>
      <c r="AG211" s="625"/>
      <c r="AH211" s="625"/>
      <c r="AI211" s="625"/>
      <c r="AJ211" s="630" t="str">
        <f>IF(SUMIFS(LOGBOOK!$Z$5:$Z$1036129,LOGBOOK!$D$5:$D$1036129,F183,LOGBOOK!$AN$5:$AN$1036129,V183,LOGBOOK!$E$5:$E$1036129,L183,LOGBOOK!$AM$5:$AM$1036129,"SEP")=0," ",SUMIFS(LOGBOOK!$Z$5:$Z$1036129,LOGBOOK!$D$5:$D$1036129,F183,LOGBOOK!$AN$5:$AN$1036129,V183,LOGBOOK!$E$5:$E$1036129,L183,LOGBOOK!$AM$5:$AM$1036129,"SEP"))</f>
        <v xml:space="preserve"> </v>
      </c>
      <c r="AK211" s="625"/>
      <c r="AL211" s="625"/>
      <c r="AM211" s="625"/>
      <c r="AN211" s="630" t="str">
        <f>IF(SUMIFS(LOGBOOK!$AA$5:$AA$1036129,LOGBOOK!$D$5:$D$1036129,F183,LOGBOOK!$AN$5:$AN$1036129,V183,LOGBOOK!$E$5:$E$1036129,L183,LOGBOOK!$AM$5:$AM$1036129,"SEP")=0," ",SUMIFS(LOGBOOK!$AA$5:$AA$1036129,LOGBOOK!$D$5:$D$1036129,F183,LOGBOOK!$AN$5:$AN$1036129,V183,LOGBOOK!$E$5:$E$1036129,L183,LOGBOOK!$AM$5:$AM$1036129,"SEP"))</f>
        <v xml:space="preserve"> </v>
      </c>
      <c r="AO211" s="625"/>
      <c r="AP211" s="625"/>
      <c r="AQ211" s="625"/>
      <c r="AR211" s="623" t="str">
        <f>IF(SUMIFS(LOGBOOK!$AE$5:$AE$1036129,LOGBOOK!$D$5:$D$1036129,F183,LOGBOOK!$AN$5:$AN$1036129,V183,LOGBOOK!$E$5:$E$1036129,L183,LOGBOOK!$AM$5:$AM$1036129,"SEP")=0," ",SUMIFS(LOGBOOK!$AC$5:$AC$1036129,LOGBOOK!$D$5:$D$1036129,F183,LOGBOOK!$AN$5:$AN$1036129,V183,LOGBOOK!$E$5:$E$1036129,L183,LOGBOOK!$AM$5:$AM$1036129,"SEP"))</f>
        <v xml:space="preserve"> </v>
      </c>
      <c r="AS211" s="623"/>
      <c r="AT211" s="623"/>
      <c r="AU211" s="623" t="str">
        <f>IF(SUMIFS(LOGBOOK!$AF$5:$AF$1036129,LOGBOOK!$D$5:$D$1036129,F183,LOGBOOK!$AN$5:$AN$1036129,V183,LOGBOOK!$E$5:$E$1036129,L183,LOGBOOK!$AM$5:$AM$1036129,"SEP")=0," ",SUMIFS(LOGBOOK!$AF$5:$AF$1036129,LOGBOOK!$D$5:$D$1036129,F183,LOGBOOK!$AN$5:$AN$1036129,V183,LOGBOOK!$E$5:$E$1036129,L183,LOGBOOK!$AM$5:$AM$1036129,"SEP"))</f>
        <v xml:space="preserve"> </v>
      </c>
      <c r="AV211" s="633"/>
      <c r="AW211" s="633"/>
      <c r="AX211" s="643"/>
      <c r="AY211" s="1227"/>
      <c r="AZ211" s="1228"/>
      <c r="BA211" s="1228"/>
      <c r="BB211" s="1228"/>
      <c r="BC211" s="1228"/>
      <c r="BD211" s="1228"/>
      <c r="BE211" s="1228"/>
      <c r="BF211" s="1228"/>
      <c r="BG211" s="1228"/>
      <c r="BH211" s="1228"/>
      <c r="BI211" s="1228"/>
      <c r="BJ211" s="1228"/>
      <c r="BK211" s="1228"/>
      <c r="BL211" s="1229"/>
      <c r="BM211" s="1229"/>
      <c r="BN211" s="1229"/>
      <c r="BO211" s="1229"/>
      <c r="BP211" s="1229"/>
      <c r="BQ211" s="1229"/>
      <c r="BR211" s="1229"/>
      <c r="BS211" s="1229"/>
      <c r="BT211" s="1229"/>
      <c r="BU211" s="1229"/>
      <c r="BV211" s="1229"/>
      <c r="BW211" s="15"/>
      <c r="BX211" s="629" t="str">
        <f>IF('FRONT PAGE'!$A$1="www.fly-logics.com","SEP",0)</f>
        <v>SEP</v>
      </c>
      <c r="BY211" s="631"/>
      <c r="BZ211" s="631"/>
      <c r="CA211" s="631"/>
      <c r="CB211" s="631"/>
      <c r="CC211" s="630" t="str">
        <f>IF(SUMIFS(LOGBOOK!$Y$5:$Y$1036129,LOGBOOK!$D$5:$D$1036129,BC183,LOGBOOK!$AN$5:$AN$1036129,BS183,LOGBOOK!$E$5:$E$1036129,BI183,LOGBOOK!$AM$5:$AM$1036129,"SEP")=0," ",SUMIFS(LOGBOOK!$Y$5:$Y$1036129,LOGBOOK!$D$5:$D$1036129,BC183,LOGBOOK!$AN$5:$AN$1036129,BS183,LOGBOOK!$E$5:$E$1036129,BI183,LOGBOOK!$AM$5:$AM$1036129,"SEP"))</f>
        <v xml:space="preserve"> </v>
      </c>
      <c r="CD211" s="625"/>
      <c r="CE211" s="625"/>
      <c r="CF211" s="625"/>
      <c r="CG211" s="630" t="str">
        <f>IF(SUMIFS(LOGBOOK!$Z$5:$Z$1036129,LOGBOOK!$D$5:$D$1036129,BC183,LOGBOOK!$AN$5:$AN$1036129,BS183,LOGBOOK!$E$5:$E$1036129,BI183,LOGBOOK!$AM$5:$AM$1036129,"SEP")=0," ",SUMIFS(LOGBOOK!$Z$5:$Z$1036129,LOGBOOK!$D$5:$D$1036129,BC183,LOGBOOK!$AN$5:$AN$1036129,BS183,LOGBOOK!$E$5:$E$1036129,BI183,LOGBOOK!$AM$5:$AM$1036129,"SEP"))</f>
        <v xml:space="preserve"> </v>
      </c>
      <c r="CH211" s="625"/>
      <c r="CI211" s="625"/>
      <c r="CJ211" s="625"/>
      <c r="CK211" s="630" t="str">
        <f>IF(SUMIFS(LOGBOOK!$AA$5:$AA$1036129,LOGBOOK!$D$5:$D$1036129,BC183,LOGBOOK!$AN$5:$AN$1036129,BS183,LOGBOOK!$E$5:$E$1036129,BI183,LOGBOOK!$AM$5:$AM$1036129,"SEP")=0," ",SUMIFS(LOGBOOK!$AA$5:$AA$1036129,LOGBOOK!$D$5:$D$1036129,BC183,LOGBOOK!$AN$5:$AN$1036129,BS183,LOGBOOK!$E$5:$E$1036129,BI183,LOGBOOK!$AM$5:$AM$1036129,"SEP"))</f>
        <v xml:space="preserve"> </v>
      </c>
      <c r="CL211" s="625"/>
      <c r="CM211" s="625"/>
      <c r="CN211" s="625"/>
      <c r="CO211" s="623" t="str">
        <f>IF(SUMIFS(LOGBOOK!$AE$5:$AE$1036129,LOGBOOK!$D$5:$D$1036129,BC183,LOGBOOK!$AN$5:$AN$1036129,BS183,LOGBOOK!$E$5:$E$1036129,BI183,LOGBOOK!$AM$5:$AM$1036129,"SEP")=0," ",SUMIFS(LOGBOOK!$AC$5:$AC$1036129,LOGBOOK!$D$5:$D$1036129,BC183,LOGBOOK!$AN$5:$AN$1036129,BS183,LOGBOOK!$E$5:$E$1036129,BI183,LOGBOOK!$AM$5:$AM$1036129,"SEP"))</f>
        <v xml:space="preserve"> </v>
      </c>
      <c r="CP211" s="623"/>
      <c r="CQ211" s="623"/>
      <c r="CR211" s="623" t="str">
        <f>IF(SUMIFS(LOGBOOK!$AF$5:$AF$1036129,LOGBOOK!$D$5:$D$1036129,BC183,LOGBOOK!$AN$5:$AN$1036129,BS183,LOGBOOK!$E$5:$E$1036129,BI183,LOGBOOK!$AM$5:$AM$1036129,"SEP")=0," ",SUMIFS(LOGBOOK!$AF$5:$AF$1036129,LOGBOOK!$D$5:$D$1036129,BC183,LOGBOOK!$AN$5:$AN$1036129,BS183,LOGBOOK!$E$5:$E$1036129,BI183,LOGBOOK!$AM$5:$AM$1036129,"SEP"))</f>
        <v xml:space="preserve"> </v>
      </c>
      <c r="CS211" s="633"/>
      <c r="CT211" s="633"/>
      <c r="CU211" s="643"/>
      <c r="CV211" s="247"/>
      <c r="CW211" s="212"/>
      <c r="CX211" s="1227"/>
      <c r="CY211" s="1228"/>
      <c r="CZ211" s="1228"/>
      <c r="DA211" s="1228"/>
      <c r="DB211" s="1228"/>
      <c r="DC211" s="1228"/>
      <c r="DD211" s="1228"/>
      <c r="DE211" s="1228"/>
      <c r="DF211" s="1228"/>
      <c r="DG211" s="1228"/>
      <c r="DH211" s="1228"/>
      <c r="DI211" s="1228"/>
      <c r="DJ211" s="1228"/>
      <c r="DK211" s="1229"/>
      <c r="DL211" s="1229"/>
      <c r="DM211" s="1229"/>
      <c r="DN211" s="1229"/>
      <c r="DO211" s="1229"/>
      <c r="DP211" s="1229"/>
      <c r="DQ211" s="1229"/>
      <c r="DR211" s="1229"/>
      <c r="DS211" s="1229"/>
      <c r="DT211" s="1229"/>
      <c r="DU211" s="1229"/>
      <c r="DV211" s="15"/>
      <c r="DW211" s="629" t="str">
        <f>IF('FRONT PAGE'!$A$1="www.fly-logics.com","SEP",0)</f>
        <v>SEP</v>
      </c>
      <c r="DX211" s="631"/>
      <c r="DY211" s="631"/>
      <c r="DZ211" s="631"/>
      <c r="EA211" s="631"/>
      <c r="EB211" s="630" t="str">
        <f>IF(SUMIFS(LOGBOOK!$Y$5:$Y$1036129,LOGBOOK!$D$5:$D$1036129,DB183,LOGBOOK!$AN$5:$AN$1036129,DR183,LOGBOOK!$E$5:$E$1036129,DH183,LOGBOOK!$AM$5:$AM$1036129,"SEP")=0," ",SUMIFS(LOGBOOK!$Y$5:$Y$1036129,LOGBOOK!$D$5:$D$1036129,DB183,LOGBOOK!$AN$5:$AN$1036129,DR183,LOGBOOK!$E$5:$E$1036129,DH183,LOGBOOK!$AM$5:$AM$1036129,"SEP"))</f>
        <v xml:space="preserve"> </v>
      </c>
      <c r="EC211" s="625"/>
      <c r="ED211" s="625"/>
      <c r="EE211" s="625"/>
      <c r="EF211" s="630" t="str">
        <f>IF(SUMIFS(LOGBOOK!$Z$5:$Z$1036129,LOGBOOK!$D$5:$D$1036129,DB183,LOGBOOK!$AN$5:$AN$1036129,DR183,LOGBOOK!$E$5:$E$1036129,DH183,LOGBOOK!$AM$5:$AM$1036129,"SEP")=0," ",SUMIFS(LOGBOOK!$Z$5:$Z$1036129,LOGBOOK!$D$5:$D$1036129,DB183,LOGBOOK!$AN$5:$AN$1036129,DR183,LOGBOOK!$E$5:$E$1036129,DH183,LOGBOOK!$AM$5:$AM$1036129,"SEP"))</f>
        <v xml:space="preserve"> </v>
      </c>
      <c r="EG211" s="625"/>
      <c r="EH211" s="625"/>
      <c r="EI211" s="625"/>
      <c r="EJ211" s="630" t="str">
        <f>IF(SUMIFS(LOGBOOK!$AA$5:$AA$1036129,LOGBOOK!$D$5:$D$1036129,DB183,LOGBOOK!$AN$5:$AN$1036129,DR183,LOGBOOK!$E$5:$E$1036129,DH183,LOGBOOK!$AM$5:$AM$1036129,"SEP")=0," ",SUMIFS(LOGBOOK!$AA$5:$AA$1036129,LOGBOOK!$D$5:$D$1036129,DB183,LOGBOOK!$AN$5:$AN$1036129,DR183,LOGBOOK!$E$5:$E$1036129,DH183,LOGBOOK!$AM$5:$AM$1036129,"SEP"))</f>
        <v xml:space="preserve"> </v>
      </c>
      <c r="EK211" s="625"/>
      <c r="EL211" s="625"/>
      <c r="EM211" s="625"/>
      <c r="EN211" s="623" t="str">
        <f>IF(SUMIFS(LOGBOOK!$AE$5:$AE$1036129,LOGBOOK!$D$5:$D$1036129,DB183,LOGBOOK!$AN$5:$AN$1036129,DR183,LOGBOOK!$E$5:$E$1036129,DH183,LOGBOOK!$AM$5:$AM$1036129,"SEP")=0," ",SUMIFS(LOGBOOK!$AC$5:$AC$1036129,LOGBOOK!$D$5:$D$1036129,DB183,LOGBOOK!$AN$5:$AN$1036129,DR183,LOGBOOK!$E$5:$E$1036129,DH183,LOGBOOK!$AM$5:$AM$1036129,"SEP"))</f>
        <v xml:space="preserve"> </v>
      </c>
      <c r="EO211" s="623"/>
      <c r="EP211" s="623"/>
      <c r="EQ211" s="623" t="str">
        <f>IF(SUMIFS(LOGBOOK!$AF$5:$AF$1036129,LOGBOOK!$D$5:$D$1036129,DB183,LOGBOOK!$AN$5:$AN$1036129,DR183,LOGBOOK!$E$5:$E$1036129,DH183,LOGBOOK!$AM$5:$AM$1036129,"SEP")=0," ",SUMIFS(LOGBOOK!$AF$5:$AF$1036129,LOGBOOK!$D$5:$D$1036129,DB183,LOGBOOK!$AN$5:$AN$1036129,DR183,LOGBOOK!$E$5:$E$1036129,DH183,LOGBOOK!$AM$5:$AM$1036129,"SEP"))</f>
        <v xml:space="preserve"> </v>
      </c>
      <c r="ER211" s="633"/>
      <c r="ES211" s="633"/>
      <c r="ET211" s="643"/>
      <c r="EU211" s="1227"/>
      <c r="EV211" s="1228"/>
      <c r="EW211" s="1228"/>
      <c r="EX211" s="1228"/>
      <c r="EY211" s="1228"/>
      <c r="EZ211" s="1228"/>
      <c r="FA211" s="1228"/>
      <c r="FB211" s="1228"/>
      <c r="FC211" s="1228"/>
      <c r="FD211" s="1228"/>
      <c r="FE211" s="1228"/>
      <c r="FF211" s="1228"/>
      <c r="FG211" s="1228"/>
      <c r="FH211" s="1229"/>
      <c r="FI211" s="1229"/>
      <c r="FJ211" s="1229"/>
      <c r="FK211" s="1229"/>
      <c r="FL211" s="1229"/>
      <c r="FM211" s="1229"/>
      <c r="FN211" s="1229"/>
      <c r="FO211" s="1229"/>
      <c r="FP211" s="1229"/>
      <c r="FQ211" s="1229"/>
      <c r="FR211" s="1229"/>
      <c r="FS211" s="15"/>
      <c r="FT211" s="629" t="str">
        <f>IF('FRONT PAGE'!$A$1="www.fly-logics.com","SEP",0)</f>
        <v>SEP</v>
      </c>
      <c r="FU211" s="631"/>
      <c r="FV211" s="631"/>
      <c r="FW211" s="631"/>
      <c r="FX211" s="631"/>
      <c r="FY211" s="630" t="str">
        <f>IF(SUMIFS(LOGBOOK!$Y$5:$Y$1036129,LOGBOOK!$D$5:$D$1036129,EY183,LOGBOOK!$AN$5:$AN$1036129,FO183,LOGBOOK!$E$5:$E$1036129,FE183,LOGBOOK!$AM$5:$AM$1036129,"SEP")=0," ",SUMIFS(LOGBOOK!$Y$5:$Y$1036129,LOGBOOK!$D$5:$D$1036129,EY183,LOGBOOK!$AN$5:$AN$1036129,FO183,LOGBOOK!$E$5:$E$1036129,FE183,LOGBOOK!$AM$5:$AM$1036129,"SEP"))</f>
        <v xml:space="preserve"> </v>
      </c>
      <c r="FZ211" s="625"/>
      <c r="GA211" s="625"/>
      <c r="GB211" s="625"/>
      <c r="GC211" s="630" t="str">
        <f>IF(SUMIFS(LOGBOOK!$Z$5:$Z$1036129,LOGBOOK!$D$5:$D$1036129,EY183,LOGBOOK!$AN$5:$AN$1036129,FO183,LOGBOOK!$E$5:$E$1036129,FE183,LOGBOOK!$AM$5:$AM$1036129,"SEP")=0," ",SUMIFS(LOGBOOK!$Z$5:$Z$1036129,LOGBOOK!$D$5:$D$1036129,EY183,LOGBOOK!$AN$5:$AN$1036129,FO183,LOGBOOK!$E$5:$E$1036129,FE183,LOGBOOK!$AM$5:$AM$1036129,"SEP"))</f>
        <v xml:space="preserve"> </v>
      </c>
      <c r="GD211" s="625"/>
      <c r="GE211" s="625"/>
      <c r="GF211" s="625"/>
      <c r="GG211" s="630" t="str">
        <f>IF(SUMIFS(LOGBOOK!$AA$5:$AA$1036129,LOGBOOK!$D$5:$D$1036129,EY183,LOGBOOK!$AN$5:$AN$1036129,FO183,LOGBOOK!$E$5:$E$1036129,FE183,LOGBOOK!$AM$5:$AM$1036129,"SEP")=0," ",SUMIFS(LOGBOOK!$AA$5:$AA$1036129,LOGBOOK!$D$5:$D$1036129,EY183,LOGBOOK!$AN$5:$AN$1036129,FO183,LOGBOOK!$E$5:$E$1036129,FE183,LOGBOOK!$AM$5:$AM$1036129,"SEP"))</f>
        <v xml:space="preserve"> </v>
      </c>
      <c r="GH211" s="625"/>
      <c r="GI211" s="625"/>
      <c r="GJ211" s="625"/>
      <c r="GK211" s="623" t="str">
        <f>IF(SUMIFS(LOGBOOK!$AE$5:$AE$1036129,LOGBOOK!$D$5:$D$1036129,EY183,LOGBOOK!$AN$5:$AN$1036129,FO183,LOGBOOK!$E$5:$E$1036129,FE183,LOGBOOK!$AM$5:$AM$1036129,"SEP")=0," ",SUMIFS(LOGBOOK!$AC$5:$AC$1036129,LOGBOOK!$D$5:$D$1036129,EY183,LOGBOOK!$AN$5:$AN$1036129,FO183,LOGBOOK!$E$5:$E$1036129,FE183,LOGBOOK!$AM$5:$AM$1036129,"SEP"))</f>
        <v xml:space="preserve"> </v>
      </c>
      <c r="GL211" s="623"/>
      <c r="GM211" s="623"/>
      <c r="GN211" s="623" t="str">
        <f>IF(SUMIFS(LOGBOOK!$AF$5:$AF$1036129,LOGBOOK!$D$5:$D$1036129,EY183,LOGBOOK!$AN$5:$AN$1036129,FO183,LOGBOOK!$E$5:$E$1036129,FE183,LOGBOOK!$AM$5:$AM$1036129,"SEP")=0," ",SUMIFS(LOGBOOK!$AF$5:$AF$1036129,LOGBOOK!$D$5:$D$1036129,EY183,LOGBOOK!$AN$5:$AN$1036129,FO183,LOGBOOK!$E$5:$E$1036129,FE183,LOGBOOK!$AM$5:$AM$1036129,"SEP"))</f>
        <v xml:space="preserve"> </v>
      </c>
      <c r="GO211" s="633"/>
      <c r="GP211" s="633"/>
      <c r="GQ211" s="643"/>
      <c r="GR211" s="6"/>
    </row>
    <row r="212" spans="1:200" ht="10.5" customHeight="1" x14ac:dyDescent="0.25">
      <c r="A212" s="212"/>
      <c r="B212" s="637"/>
      <c r="C212" s="1230" t="str">
        <f>IF('FRONT PAGE'!$A$1="www.fly-logics.com","APPROACHES",0)</f>
        <v>APPROACHES</v>
      </c>
      <c r="D212" s="1231"/>
      <c r="E212" s="1231"/>
      <c r="F212" s="1231"/>
      <c r="G212" s="1231"/>
      <c r="H212" s="1231"/>
      <c r="I212" s="1231"/>
      <c r="J212" s="1231"/>
      <c r="K212" s="1231"/>
      <c r="L212" s="1231"/>
      <c r="M212" s="1231"/>
      <c r="N212" s="1231"/>
      <c r="O212" s="1232"/>
      <c r="P212" s="639" t="str">
        <f>IF('FRONT PAGE'!$A$1="www.fly-logics.com","N° APP",0)</f>
        <v>N° APP</v>
      </c>
      <c r="Q212" s="629"/>
      <c r="R212" s="629"/>
      <c r="S212" s="629"/>
      <c r="T212" s="640"/>
      <c r="U212" s="1127">
        <f t="shared" ref="U212" si="140">IFERROR(SUM(C217,I217,O217,U217)," ")</f>
        <v>0</v>
      </c>
      <c r="V212" s="1128"/>
      <c r="W212" s="1128"/>
      <c r="X212" s="1128"/>
      <c r="Y212" s="1128"/>
      <c r="Z212" s="15"/>
      <c r="AA212" s="631"/>
      <c r="AB212" s="631"/>
      <c r="AC212" s="631"/>
      <c r="AD212" s="631"/>
      <c r="AE212" s="631"/>
      <c r="AF212" s="625"/>
      <c r="AG212" s="632"/>
      <c r="AH212" s="632"/>
      <c r="AI212" s="625"/>
      <c r="AJ212" s="625"/>
      <c r="AK212" s="632"/>
      <c r="AL212" s="632"/>
      <c r="AM212" s="625"/>
      <c r="AN212" s="625"/>
      <c r="AO212" s="632"/>
      <c r="AP212" s="632"/>
      <c r="AQ212" s="625"/>
      <c r="AR212" s="623"/>
      <c r="AS212" s="623"/>
      <c r="AT212" s="623"/>
      <c r="AU212" s="633"/>
      <c r="AV212" s="634"/>
      <c r="AW212" s="633"/>
      <c r="AX212" s="643"/>
      <c r="AY212" s="637"/>
      <c r="AZ212" s="1230" t="str">
        <f>IF('FRONT PAGE'!$A$1="www.fly-logics.com","APPROACHES",0)</f>
        <v>APPROACHES</v>
      </c>
      <c r="BA212" s="1231"/>
      <c r="BB212" s="1231"/>
      <c r="BC212" s="1231"/>
      <c r="BD212" s="1231"/>
      <c r="BE212" s="1231"/>
      <c r="BF212" s="1231"/>
      <c r="BG212" s="1231"/>
      <c r="BH212" s="1231"/>
      <c r="BI212" s="1231"/>
      <c r="BJ212" s="1231"/>
      <c r="BK212" s="1231"/>
      <c r="BL212" s="1232"/>
      <c r="BM212" s="639" t="str">
        <f>IF('FRONT PAGE'!$A$1="www.fly-logics.com","N° APP",0)</f>
        <v>N° APP</v>
      </c>
      <c r="BN212" s="629"/>
      <c r="BO212" s="629"/>
      <c r="BP212" s="629"/>
      <c r="BQ212" s="640"/>
      <c r="BR212" s="1127">
        <f t="shared" ref="BR212" si="141">IFERROR(SUM(AZ217,BF217,BL217,BR217)," ")</f>
        <v>0</v>
      </c>
      <c r="BS212" s="1128"/>
      <c r="BT212" s="1128"/>
      <c r="BU212" s="1128"/>
      <c r="BV212" s="1128"/>
      <c r="BW212" s="15"/>
      <c r="BX212" s="631"/>
      <c r="BY212" s="631"/>
      <c r="BZ212" s="631"/>
      <c r="CA212" s="631"/>
      <c r="CB212" s="631"/>
      <c r="CC212" s="625"/>
      <c r="CD212" s="632"/>
      <c r="CE212" s="632"/>
      <c r="CF212" s="625"/>
      <c r="CG212" s="625"/>
      <c r="CH212" s="632"/>
      <c r="CI212" s="632"/>
      <c r="CJ212" s="625"/>
      <c r="CK212" s="625"/>
      <c r="CL212" s="632"/>
      <c r="CM212" s="632"/>
      <c r="CN212" s="625"/>
      <c r="CO212" s="623"/>
      <c r="CP212" s="623"/>
      <c r="CQ212" s="623"/>
      <c r="CR212" s="633"/>
      <c r="CS212" s="634"/>
      <c r="CT212" s="633"/>
      <c r="CU212" s="643"/>
      <c r="CV212" s="247"/>
      <c r="CW212" s="212"/>
      <c r="CX212" s="637"/>
      <c r="CY212" s="1230" t="str">
        <f>IF('FRONT PAGE'!$A$1="www.fly-logics.com","APPROACHES",0)</f>
        <v>APPROACHES</v>
      </c>
      <c r="CZ212" s="1231"/>
      <c r="DA212" s="1231"/>
      <c r="DB212" s="1231"/>
      <c r="DC212" s="1231"/>
      <c r="DD212" s="1231"/>
      <c r="DE212" s="1231"/>
      <c r="DF212" s="1231"/>
      <c r="DG212" s="1231"/>
      <c r="DH212" s="1231"/>
      <c r="DI212" s="1231"/>
      <c r="DJ212" s="1231"/>
      <c r="DK212" s="1232"/>
      <c r="DL212" s="639" t="str">
        <f>IF('FRONT PAGE'!$A$1="www.fly-logics.com","N° APP",0)</f>
        <v>N° APP</v>
      </c>
      <c r="DM212" s="629"/>
      <c r="DN212" s="629"/>
      <c r="DO212" s="629"/>
      <c r="DP212" s="640"/>
      <c r="DQ212" s="1127">
        <f t="shared" ref="DQ212" si="142">IFERROR(SUM(CY217,DE217,DK217,DQ217)," ")</f>
        <v>0</v>
      </c>
      <c r="DR212" s="1128"/>
      <c r="DS212" s="1128"/>
      <c r="DT212" s="1128"/>
      <c r="DU212" s="1128"/>
      <c r="DV212" s="15"/>
      <c r="DW212" s="631"/>
      <c r="DX212" s="631"/>
      <c r="DY212" s="631"/>
      <c r="DZ212" s="631"/>
      <c r="EA212" s="631"/>
      <c r="EB212" s="625"/>
      <c r="EC212" s="632"/>
      <c r="ED212" s="632"/>
      <c r="EE212" s="625"/>
      <c r="EF212" s="625"/>
      <c r="EG212" s="632"/>
      <c r="EH212" s="632"/>
      <c r="EI212" s="625"/>
      <c r="EJ212" s="625"/>
      <c r="EK212" s="632"/>
      <c r="EL212" s="632"/>
      <c r="EM212" s="625"/>
      <c r="EN212" s="623"/>
      <c r="EO212" s="623"/>
      <c r="EP212" s="623"/>
      <c r="EQ212" s="633"/>
      <c r="ER212" s="634"/>
      <c r="ES212" s="633"/>
      <c r="ET212" s="643"/>
      <c r="EU212" s="637"/>
      <c r="EV212" s="1230" t="str">
        <f>IF('FRONT PAGE'!$A$1="www.fly-logics.com","APPROACHES",0)</f>
        <v>APPROACHES</v>
      </c>
      <c r="EW212" s="1231"/>
      <c r="EX212" s="1231"/>
      <c r="EY212" s="1231"/>
      <c r="EZ212" s="1231"/>
      <c r="FA212" s="1231"/>
      <c r="FB212" s="1231"/>
      <c r="FC212" s="1231"/>
      <c r="FD212" s="1231"/>
      <c r="FE212" s="1231"/>
      <c r="FF212" s="1231"/>
      <c r="FG212" s="1231"/>
      <c r="FH212" s="1232"/>
      <c r="FI212" s="639" t="str">
        <f>IF('FRONT PAGE'!$A$1="www.fly-logics.com","N° APP",0)</f>
        <v>N° APP</v>
      </c>
      <c r="FJ212" s="629"/>
      <c r="FK212" s="629"/>
      <c r="FL212" s="629"/>
      <c r="FM212" s="640"/>
      <c r="FN212" s="1127">
        <f t="shared" ref="FN212" si="143">IFERROR(SUM(EV217,FB217,FH217,FN217)," ")</f>
        <v>0</v>
      </c>
      <c r="FO212" s="1128"/>
      <c r="FP212" s="1128"/>
      <c r="FQ212" s="1128"/>
      <c r="FR212" s="1128"/>
      <c r="FS212" s="15"/>
      <c r="FT212" s="631"/>
      <c r="FU212" s="631"/>
      <c r="FV212" s="631"/>
      <c r="FW212" s="631"/>
      <c r="FX212" s="631"/>
      <c r="FY212" s="625"/>
      <c r="FZ212" s="632"/>
      <c r="GA212" s="632"/>
      <c r="GB212" s="625"/>
      <c r="GC212" s="625"/>
      <c r="GD212" s="632"/>
      <c r="GE212" s="632"/>
      <c r="GF212" s="625"/>
      <c r="GG212" s="625"/>
      <c r="GH212" s="632"/>
      <c r="GI212" s="632"/>
      <c r="GJ212" s="625"/>
      <c r="GK212" s="623"/>
      <c r="GL212" s="623"/>
      <c r="GM212" s="623"/>
      <c r="GN212" s="633"/>
      <c r="GO212" s="634"/>
      <c r="GP212" s="633"/>
      <c r="GQ212" s="643"/>
      <c r="GR212" s="6"/>
    </row>
    <row r="213" spans="1:200" ht="8.85" customHeight="1" x14ac:dyDescent="0.25">
      <c r="A213" s="212"/>
      <c r="B213" s="637"/>
      <c r="C213" s="1231"/>
      <c r="D213" s="1231"/>
      <c r="E213" s="1231"/>
      <c r="F213" s="1231"/>
      <c r="G213" s="1231"/>
      <c r="H213" s="1231"/>
      <c r="I213" s="1231"/>
      <c r="J213" s="1231"/>
      <c r="K213" s="1231"/>
      <c r="L213" s="1231"/>
      <c r="M213" s="1231"/>
      <c r="N213" s="1231"/>
      <c r="O213" s="1232"/>
      <c r="P213" s="639"/>
      <c r="Q213" s="629"/>
      <c r="R213" s="629"/>
      <c r="S213" s="629"/>
      <c r="T213" s="640"/>
      <c r="U213" s="1127"/>
      <c r="V213" s="1128"/>
      <c r="W213" s="1128"/>
      <c r="X213" s="1128"/>
      <c r="Y213" s="1128"/>
      <c r="Z213" s="15"/>
      <c r="AA213" s="631"/>
      <c r="AB213" s="631"/>
      <c r="AC213" s="631"/>
      <c r="AD213" s="631"/>
      <c r="AE213" s="631"/>
      <c r="AF213" s="625"/>
      <c r="AG213" s="625"/>
      <c r="AH213" s="625"/>
      <c r="AI213" s="625"/>
      <c r="AJ213" s="625"/>
      <c r="AK213" s="625"/>
      <c r="AL213" s="625"/>
      <c r="AM213" s="625"/>
      <c r="AN213" s="625"/>
      <c r="AO213" s="625"/>
      <c r="AP213" s="625"/>
      <c r="AQ213" s="625"/>
      <c r="AR213" s="623"/>
      <c r="AS213" s="623"/>
      <c r="AT213" s="623"/>
      <c r="AU213" s="633"/>
      <c r="AV213" s="633"/>
      <c r="AW213" s="633"/>
      <c r="AX213" s="643"/>
      <c r="AY213" s="637"/>
      <c r="AZ213" s="1231"/>
      <c r="BA213" s="1231"/>
      <c r="BB213" s="1231"/>
      <c r="BC213" s="1231"/>
      <c r="BD213" s="1231"/>
      <c r="BE213" s="1231"/>
      <c r="BF213" s="1231"/>
      <c r="BG213" s="1231"/>
      <c r="BH213" s="1231"/>
      <c r="BI213" s="1231"/>
      <c r="BJ213" s="1231"/>
      <c r="BK213" s="1231"/>
      <c r="BL213" s="1232"/>
      <c r="BM213" s="639"/>
      <c r="BN213" s="629"/>
      <c r="BO213" s="629"/>
      <c r="BP213" s="629"/>
      <c r="BQ213" s="640"/>
      <c r="BR213" s="1127"/>
      <c r="BS213" s="1128"/>
      <c r="BT213" s="1128"/>
      <c r="BU213" s="1128"/>
      <c r="BV213" s="1128"/>
      <c r="BW213" s="15"/>
      <c r="BX213" s="631"/>
      <c r="BY213" s="631"/>
      <c r="BZ213" s="631"/>
      <c r="CA213" s="631"/>
      <c r="CB213" s="631"/>
      <c r="CC213" s="625"/>
      <c r="CD213" s="625"/>
      <c r="CE213" s="625"/>
      <c r="CF213" s="625"/>
      <c r="CG213" s="625"/>
      <c r="CH213" s="625"/>
      <c r="CI213" s="625"/>
      <c r="CJ213" s="625"/>
      <c r="CK213" s="625"/>
      <c r="CL213" s="625"/>
      <c r="CM213" s="625"/>
      <c r="CN213" s="625"/>
      <c r="CO213" s="623"/>
      <c r="CP213" s="623"/>
      <c r="CQ213" s="623"/>
      <c r="CR213" s="633"/>
      <c r="CS213" s="633"/>
      <c r="CT213" s="633"/>
      <c r="CU213" s="643"/>
      <c r="CV213" s="247"/>
      <c r="CW213" s="212"/>
      <c r="CX213" s="637"/>
      <c r="CY213" s="1231"/>
      <c r="CZ213" s="1231"/>
      <c r="DA213" s="1231"/>
      <c r="DB213" s="1231"/>
      <c r="DC213" s="1231"/>
      <c r="DD213" s="1231"/>
      <c r="DE213" s="1231"/>
      <c r="DF213" s="1231"/>
      <c r="DG213" s="1231"/>
      <c r="DH213" s="1231"/>
      <c r="DI213" s="1231"/>
      <c r="DJ213" s="1231"/>
      <c r="DK213" s="1232"/>
      <c r="DL213" s="639"/>
      <c r="DM213" s="629"/>
      <c r="DN213" s="629"/>
      <c r="DO213" s="629"/>
      <c r="DP213" s="640"/>
      <c r="DQ213" s="1127"/>
      <c r="DR213" s="1128"/>
      <c r="DS213" s="1128"/>
      <c r="DT213" s="1128"/>
      <c r="DU213" s="1128"/>
      <c r="DV213" s="15"/>
      <c r="DW213" s="631"/>
      <c r="DX213" s="631"/>
      <c r="DY213" s="631"/>
      <c r="DZ213" s="631"/>
      <c r="EA213" s="631"/>
      <c r="EB213" s="625"/>
      <c r="EC213" s="625"/>
      <c r="ED213" s="625"/>
      <c r="EE213" s="625"/>
      <c r="EF213" s="625"/>
      <c r="EG213" s="625"/>
      <c r="EH213" s="625"/>
      <c r="EI213" s="625"/>
      <c r="EJ213" s="625"/>
      <c r="EK213" s="625"/>
      <c r="EL213" s="625"/>
      <c r="EM213" s="625"/>
      <c r="EN213" s="623"/>
      <c r="EO213" s="623"/>
      <c r="EP213" s="623"/>
      <c r="EQ213" s="633"/>
      <c r="ER213" s="633"/>
      <c r="ES213" s="633"/>
      <c r="ET213" s="643"/>
      <c r="EU213" s="637"/>
      <c r="EV213" s="1231"/>
      <c r="EW213" s="1231"/>
      <c r="EX213" s="1231"/>
      <c r="EY213" s="1231"/>
      <c r="EZ213" s="1231"/>
      <c r="FA213" s="1231"/>
      <c r="FB213" s="1231"/>
      <c r="FC213" s="1231"/>
      <c r="FD213" s="1231"/>
      <c r="FE213" s="1231"/>
      <c r="FF213" s="1231"/>
      <c r="FG213" s="1231"/>
      <c r="FH213" s="1232"/>
      <c r="FI213" s="639"/>
      <c r="FJ213" s="629"/>
      <c r="FK213" s="629"/>
      <c r="FL213" s="629"/>
      <c r="FM213" s="640"/>
      <c r="FN213" s="1127"/>
      <c r="FO213" s="1128"/>
      <c r="FP213" s="1128"/>
      <c r="FQ213" s="1128"/>
      <c r="FR213" s="1128"/>
      <c r="FS213" s="15"/>
      <c r="FT213" s="631"/>
      <c r="FU213" s="631"/>
      <c r="FV213" s="631"/>
      <c r="FW213" s="631"/>
      <c r="FX213" s="631"/>
      <c r="FY213" s="625"/>
      <c r="FZ213" s="625"/>
      <c r="GA213" s="625"/>
      <c r="GB213" s="625"/>
      <c r="GC213" s="625"/>
      <c r="GD213" s="625"/>
      <c r="GE213" s="625"/>
      <c r="GF213" s="625"/>
      <c r="GG213" s="625"/>
      <c r="GH213" s="625"/>
      <c r="GI213" s="625"/>
      <c r="GJ213" s="625"/>
      <c r="GK213" s="623"/>
      <c r="GL213" s="623"/>
      <c r="GM213" s="623"/>
      <c r="GN213" s="633"/>
      <c r="GO213" s="633"/>
      <c r="GP213" s="633"/>
      <c r="GQ213" s="643"/>
      <c r="GR213" s="6"/>
    </row>
    <row r="214" spans="1:200" ht="5.25" customHeight="1" x14ac:dyDescent="0.25">
      <c r="A214" s="212"/>
      <c r="B214" s="637"/>
      <c r="C214" s="1231"/>
      <c r="D214" s="1231"/>
      <c r="E214" s="1231"/>
      <c r="F214" s="1231"/>
      <c r="G214" s="1231"/>
      <c r="H214" s="1231"/>
      <c r="I214" s="1231"/>
      <c r="J214" s="1231"/>
      <c r="K214" s="1231"/>
      <c r="L214" s="1231"/>
      <c r="M214" s="1231"/>
      <c r="N214" s="1231"/>
      <c r="O214" s="1232"/>
      <c r="P214" s="639"/>
      <c r="Q214" s="629"/>
      <c r="R214" s="629"/>
      <c r="S214" s="629"/>
      <c r="T214" s="640"/>
      <c r="U214" s="1127"/>
      <c r="V214" s="1128"/>
      <c r="W214" s="1128"/>
      <c r="X214" s="1128"/>
      <c r="Y214" s="1128"/>
      <c r="Z214" s="15"/>
      <c r="AA214" s="629" t="str">
        <f>IF('FRONT PAGE'!$A$1="www.fly-logics.com","OCT",0)</f>
        <v>OCT</v>
      </c>
      <c r="AB214" s="631"/>
      <c r="AC214" s="631"/>
      <c r="AD214" s="631"/>
      <c r="AE214" s="631"/>
      <c r="AF214" s="630" t="str">
        <f>IF(SUMIFS(LOGBOOK!$Y$5:$Y$1036129,LOGBOOK!$D$5:$D$1036129,F183,LOGBOOK!$AN$5:$AN$1036129,V183,LOGBOOK!$E$5:$E$1036129,L183,LOGBOOK!$AM$5:$AM$1036129,"OCT")=0," ",SUMIFS(LOGBOOK!$Y$5:$Y$1036129,LOGBOOK!$D$5:$D$1036129,F183,LOGBOOK!$AN$5:$AN$1036129,V183,LOGBOOK!$E$5:$E$1036129,L183,LOGBOOK!$AM$5:$AM$1036129,"OCT"))</f>
        <v xml:space="preserve"> </v>
      </c>
      <c r="AG214" s="625"/>
      <c r="AH214" s="625"/>
      <c r="AI214" s="625"/>
      <c r="AJ214" s="630" t="str">
        <f>IF(SUMIFS(LOGBOOK!$Z$5:$Z$1036129,LOGBOOK!$D$5:$D$1036129,F183,LOGBOOK!$AN$5:$AN$1036129,V183,LOGBOOK!$E$5:$E$1036129,L183,LOGBOOK!$AM$5:$AM$1036129,"OCT")=0," ",SUMIFS(LOGBOOK!$Z$5:$Z$1036129,LOGBOOK!$D$5:$D$1036129,F183,LOGBOOK!$AN$5:$AN$1036129,V183,LOGBOOK!$E$5:$E$1036129,L183,LOGBOOK!$AM$5:$AM$1036129,"OCT"))</f>
        <v xml:space="preserve"> </v>
      </c>
      <c r="AK214" s="625"/>
      <c r="AL214" s="625"/>
      <c r="AM214" s="625"/>
      <c r="AN214" s="630" t="str">
        <f>IF(SUMIFS(LOGBOOK!$AA$5:$AA$1036129,LOGBOOK!$D$5:$D$1036129,F183,LOGBOOK!$AN$5:$AN$1036129,V183,LOGBOOK!$E$5:$E$1036129,L183,LOGBOOK!$AM$5:$AM$1036129,"OCT")=0," ",SUMIFS(LOGBOOK!$AA$5:$AA$1036129,LOGBOOK!$D$5:$D$1036129,F183,LOGBOOK!$AN$5:$AN$1036129,V183,LOGBOOK!$E$5:$E$1036129,L183,LOGBOOK!$AM$5:$AM$1036129,"OCT"))</f>
        <v xml:space="preserve"> </v>
      </c>
      <c r="AO214" s="625"/>
      <c r="AP214" s="625"/>
      <c r="AQ214" s="625"/>
      <c r="AR214" s="623" t="str">
        <f>IF(SUMIFS(LOGBOOK!$AE$5:$AE$1036129,LOGBOOK!$D$5:$D$1036129,F183,LOGBOOK!$AN$5:$AN$1036129,V183,LOGBOOK!$E$5:$E$1036129,L183,LOGBOOK!$AM$5:$AM$1036129,"OCT")=0," ",SUMIFS(LOGBOOK!$AC$5:$AC$1036129,LOGBOOK!$D$5:$D$1036129,F183,LOGBOOK!$AN$5:$AN$1036129,V183,LOGBOOK!$E$5:$E$1036129,L183,LOGBOOK!$AM$5:$AM$1036129,"OCT"))</f>
        <v xml:space="preserve"> </v>
      </c>
      <c r="AS214" s="623"/>
      <c r="AT214" s="623"/>
      <c r="AU214" s="623" t="str">
        <f>IF(SUMIFS(LOGBOOK!$AF$5:$AF$1036129,LOGBOOK!$D$5:$D$1036129,F183,LOGBOOK!$AN$5:$AN$1036129,V183,LOGBOOK!$E$5:$E$1036129,L183,LOGBOOK!$AM$5:$AM$1036129,"OCT")=0," ",SUMIFS(LOGBOOK!$AF$5:$AF$1036129,LOGBOOK!$D$5:$D$1036129,F183,LOGBOOK!$AN$5:$AN$1036129,V183,LOGBOOK!$E$5:$E$1036129,L183,LOGBOOK!$AM$5:$AM$1036129,"OCT"))</f>
        <v xml:space="preserve"> </v>
      </c>
      <c r="AV214" s="633"/>
      <c r="AW214" s="633"/>
      <c r="AX214" s="643"/>
      <c r="AY214" s="637"/>
      <c r="AZ214" s="1231"/>
      <c r="BA214" s="1231"/>
      <c r="BB214" s="1231"/>
      <c r="BC214" s="1231"/>
      <c r="BD214" s="1231"/>
      <c r="BE214" s="1231"/>
      <c r="BF214" s="1231"/>
      <c r="BG214" s="1231"/>
      <c r="BH214" s="1231"/>
      <c r="BI214" s="1231"/>
      <c r="BJ214" s="1231"/>
      <c r="BK214" s="1231"/>
      <c r="BL214" s="1232"/>
      <c r="BM214" s="639"/>
      <c r="BN214" s="629"/>
      <c r="BO214" s="629"/>
      <c r="BP214" s="629"/>
      <c r="BQ214" s="640"/>
      <c r="BR214" s="1127"/>
      <c r="BS214" s="1128"/>
      <c r="BT214" s="1128"/>
      <c r="BU214" s="1128"/>
      <c r="BV214" s="1128"/>
      <c r="BW214" s="15"/>
      <c r="BX214" s="629" t="str">
        <f>IF('FRONT PAGE'!$A$1="www.fly-logics.com","OCT",0)</f>
        <v>OCT</v>
      </c>
      <c r="BY214" s="631"/>
      <c r="BZ214" s="631"/>
      <c r="CA214" s="631"/>
      <c r="CB214" s="631"/>
      <c r="CC214" s="630" t="str">
        <f>IF(SUMIFS(LOGBOOK!$Y$5:$Y$1036129,LOGBOOK!$D$5:$D$1036129,BC183,LOGBOOK!$AN$5:$AN$1036129,BS183,LOGBOOK!$E$5:$E$1036129,BI183,LOGBOOK!$AM$5:$AM$1036129,"OCT")=0," ",SUMIFS(LOGBOOK!$Y$5:$Y$1036129,LOGBOOK!$D$5:$D$1036129,BC183,LOGBOOK!$AN$5:$AN$1036129,BS183,LOGBOOK!$E$5:$E$1036129,BI183,LOGBOOK!$AM$5:$AM$1036129,"OCT"))</f>
        <v xml:space="preserve"> </v>
      </c>
      <c r="CD214" s="625"/>
      <c r="CE214" s="625"/>
      <c r="CF214" s="625"/>
      <c r="CG214" s="630" t="str">
        <f>IF(SUMIFS(LOGBOOK!$Z$5:$Z$1036129,LOGBOOK!$D$5:$D$1036129,BC183,LOGBOOK!$AN$5:$AN$1036129,BS183,LOGBOOK!$E$5:$E$1036129,BI183,LOGBOOK!$AM$5:$AM$1036129,"OCT")=0," ",SUMIFS(LOGBOOK!$Z$5:$Z$1036129,LOGBOOK!$D$5:$D$1036129,BC183,LOGBOOK!$AN$5:$AN$1036129,BS183,LOGBOOK!$E$5:$E$1036129,BI183,LOGBOOK!$AM$5:$AM$1036129,"OCT"))</f>
        <v xml:space="preserve"> </v>
      </c>
      <c r="CH214" s="625"/>
      <c r="CI214" s="625"/>
      <c r="CJ214" s="625"/>
      <c r="CK214" s="630" t="str">
        <f>IF(SUMIFS(LOGBOOK!$AA$5:$AA$1036129,LOGBOOK!$D$5:$D$1036129,BC183,LOGBOOK!$AN$5:$AN$1036129,BS183,LOGBOOK!$E$5:$E$1036129,BI183,LOGBOOK!$AM$5:$AM$1036129,"OCT")=0," ",SUMIFS(LOGBOOK!$AA$5:$AA$1036129,LOGBOOK!$D$5:$D$1036129,BC183,LOGBOOK!$AN$5:$AN$1036129,BS183,LOGBOOK!$E$5:$E$1036129,BI183,LOGBOOK!$AM$5:$AM$1036129,"OCT"))</f>
        <v xml:space="preserve"> </v>
      </c>
      <c r="CL214" s="625"/>
      <c r="CM214" s="625"/>
      <c r="CN214" s="625"/>
      <c r="CO214" s="623" t="str">
        <f>IF(SUMIFS(LOGBOOK!$AE$5:$AE$1036129,LOGBOOK!$D$5:$D$1036129,BC183,LOGBOOK!$AN$5:$AN$1036129,BS183,LOGBOOK!$E$5:$E$1036129,BI183,LOGBOOK!$AM$5:$AM$1036129,"OCT")=0," ",SUMIFS(LOGBOOK!$AC$5:$AC$1036129,LOGBOOK!$D$5:$D$1036129,BC183,LOGBOOK!$AN$5:$AN$1036129,BS183,LOGBOOK!$E$5:$E$1036129,BI183,LOGBOOK!$AM$5:$AM$1036129,"OCT"))</f>
        <v xml:space="preserve"> </v>
      </c>
      <c r="CP214" s="623"/>
      <c r="CQ214" s="623"/>
      <c r="CR214" s="623" t="str">
        <f>IF(SUMIFS(LOGBOOK!$AF$5:$AF$1036129,LOGBOOK!$D$5:$D$1036129,BC183,LOGBOOK!$AN$5:$AN$1036129,BS183,LOGBOOK!$E$5:$E$1036129,BI183,LOGBOOK!$AM$5:$AM$1036129,"OCT")=0," ",SUMIFS(LOGBOOK!$AF$5:$AF$1036129,LOGBOOK!$D$5:$D$1036129,BC183,LOGBOOK!$AN$5:$AN$1036129,BS183,LOGBOOK!$E$5:$E$1036129,BI183,LOGBOOK!$AM$5:$AM$1036129,"OCT"))</f>
        <v xml:space="preserve"> </v>
      </c>
      <c r="CS214" s="633"/>
      <c r="CT214" s="633"/>
      <c r="CU214" s="643"/>
      <c r="CV214" s="247"/>
      <c r="CW214" s="212"/>
      <c r="CX214" s="637"/>
      <c r="CY214" s="1231"/>
      <c r="CZ214" s="1231"/>
      <c r="DA214" s="1231"/>
      <c r="DB214" s="1231"/>
      <c r="DC214" s="1231"/>
      <c r="DD214" s="1231"/>
      <c r="DE214" s="1231"/>
      <c r="DF214" s="1231"/>
      <c r="DG214" s="1231"/>
      <c r="DH214" s="1231"/>
      <c r="DI214" s="1231"/>
      <c r="DJ214" s="1231"/>
      <c r="DK214" s="1232"/>
      <c r="DL214" s="639"/>
      <c r="DM214" s="629"/>
      <c r="DN214" s="629"/>
      <c r="DO214" s="629"/>
      <c r="DP214" s="640"/>
      <c r="DQ214" s="1127"/>
      <c r="DR214" s="1128"/>
      <c r="DS214" s="1128"/>
      <c r="DT214" s="1128"/>
      <c r="DU214" s="1128"/>
      <c r="DV214" s="15"/>
      <c r="DW214" s="629" t="str">
        <f>IF('FRONT PAGE'!$A$1="www.fly-logics.com","OCT",0)</f>
        <v>OCT</v>
      </c>
      <c r="DX214" s="631"/>
      <c r="DY214" s="631"/>
      <c r="DZ214" s="631"/>
      <c r="EA214" s="631"/>
      <c r="EB214" s="630" t="str">
        <f>IF(SUMIFS(LOGBOOK!$Y$5:$Y$1036129,LOGBOOK!$D$5:$D$1036129,DB183,LOGBOOK!$AN$5:$AN$1036129,DR183,LOGBOOK!$E$5:$E$1036129,DH183,LOGBOOK!$AM$5:$AM$1036129,"OCT")=0," ",SUMIFS(LOGBOOK!$Y$5:$Y$1036129,LOGBOOK!$D$5:$D$1036129,DB183,LOGBOOK!$AN$5:$AN$1036129,DR183,LOGBOOK!$E$5:$E$1036129,DH183,LOGBOOK!$AM$5:$AM$1036129,"OCT"))</f>
        <v xml:space="preserve"> </v>
      </c>
      <c r="EC214" s="625"/>
      <c r="ED214" s="625"/>
      <c r="EE214" s="625"/>
      <c r="EF214" s="630" t="str">
        <f>IF(SUMIFS(LOGBOOK!$Z$5:$Z$1036129,LOGBOOK!$D$5:$D$1036129,DB183,LOGBOOK!$AN$5:$AN$1036129,DR183,LOGBOOK!$E$5:$E$1036129,DH183,LOGBOOK!$AM$5:$AM$1036129,"OCT")=0," ",SUMIFS(LOGBOOK!$Z$5:$Z$1036129,LOGBOOK!$D$5:$D$1036129,DB183,LOGBOOK!$AN$5:$AN$1036129,DR183,LOGBOOK!$E$5:$E$1036129,DH183,LOGBOOK!$AM$5:$AM$1036129,"OCT"))</f>
        <v xml:space="preserve"> </v>
      </c>
      <c r="EG214" s="625"/>
      <c r="EH214" s="625"/>
      <c r="EI214" s="625"/>
      <c r="EJ214" s="630" t="str">
        <f>IF(SUMIFS(LOGBOOK!$AA$5:$AA$1036129,LOGBOOK!$D$5:$D$1036129,DB183,LOGBOOK!$AN$5:$AN$1036129,DR183,LOGBOOK!$E$5:$E$1036129,DH183,LOGBOOK!$AM$5:$AM$1036129,"OCT")=0," ",SUMIFS(LOGBOOK!$AA$5:$AA$1036129,LOGBOOK!$D$5:$D$1036129,DB183,LOGBOOK!$AN$5:$AN$1036129,DR183,LOGBOOK!$E$5:$E$1036129,DH183,LOGBOOK!$AM$5:$AM$1036129,"OCT"))</f>
        <v xml:space="preserve"> </v>
      </c>
      <c r="EK214" s="625"/>
      <c r="EL214" s="625"/>
      <c r="EM214" s="625"/>
      <c r="EN214" s="623" t="str">
        <f>IF(SUMIFS(LOGBOOK!$AE$5:$AE$1036129,LOGBOOK!$D$5:$D$1036129,DB183,LOGBOOK!$AN$5:$AN$1036129,DR183,LOGBOOK!$E$5:$E$1036129,DH183,LOGBOOK!$AM$5:$AM$1036129,"OCT")=0," ",SUMIFS(LOGBOOK!$AC$5:$AC$1036129,LOGBOOK!$D$5:$D$1036129,DB183,LOGBOOK!$AN$5:$AN$1036129,DR183,LOGBOOK!$E$5:$E$1036129,DH183,LOGBOOK!$AM$5:$AM$1036129,"OCT"))</f>
        <v xml:space="preserve"> </v>
      </c>
      <c r="EO214" s="623"/>
      <c r="EP214" s="623"/>
      <c r="EQ214" s="623" t="str">
        <f>IF(SUMIFS(LOGBOOK!$AF$5:$AF$1036129,LOGBOOK!$D$5:$D$1036129,DB183,LOGBOOK!$AN$5:$AN$1036129,DR183,LOGBOOK!$E$5:$E$1036129,DH183,LOGBOOK!$AM$5:$AM$1036129,"OCT")=0," ",SUMIFS(LOGBOOK!$AF$5:$AF$1036129,LOGBOOK!$D$5:$D$1036129,DB183,LOGBOOK!$AN$5:$AN$1036129,DR183,LOGBOOK!$E$5:$E$1036129,DH183,LOGBOOK!$AM$5:$AM$1036129,"OCT"))</f>
        <v xml:space="preserve"> </v>
      </c>
      <c r="ER214" s="633"/>
      <c r="ES214" s="633"/>
      <c r="ET214" s="643"/>
      <c r="EU214" s="637"/>
      <c r="EV214" s="1231"/>
      <c r="EW214" s="1231"/>
      <c r="EX214" s="1231"/>
      <c r="EY214" s="1231"/>
      <c r="EZ214" s="1231"/>
      <c r="FA214" s="1231"/>
      <c r="FB214" s="1231"/>
      <c r="FC214" s="1231"/>
      <c r="FD214" s="1231"/>
      <c r="FE214" s="1231"/>
      <c r="FF214" s="1231"/>
      <c r="FG214" s="1231"/>
      <c r="FH214" s="1232"/>
      <c r="FI214" s="639"/>
      <c r="FJ214" s="629"/>
      <c r="FK214" s="629"/>
      <c r="FL214" s="629"/>
      <c r="FM214" s="640"/>
      <c r="FN214" s="1127"/>
      <c r="FO214" s="1128"/>
      <c r="FP214" s="1128"/>
      <c r="FQ214" s="1128"/>
      <c r="FR214" s="1128"/>
      <c r="FS214" s="15"/>
      <c r="FT214" s="629" t="str">
        <f>IF('FRONT PAGE'!$A$1="www.fly-logics.com","OCT",0)</f>
        <v>OCT</v>
      </c>
      <c r="FU214" s="631"/>
      <c r="FV214" s="631"/>
      <c r="FW214" s="631"/>
      <c r="FX214" s="631"/>
      <c r="FY214" s="630" t="str">
        <f>IF(SUMIFS(LOGBOOK!$Y$5:$Y$1036129,LOGBOOK!$D$5:$D$1036129,EY183,LOGBOOK!$AN$5:$AN$1036129,FO183,LOGBOOK!$E$5:$E$1036129,FE183,LOGBOOK!$AM$5:$AM$1036129,"OCT")=0," ",SUMIFS(LOGBOOK!$Y$5:$Y$1036129,LOGBOOK!$D$5:$D$1036129,EY183,LOGBOOK!$AN$5:$AN$1036129,FO183,LOGBOOK!$E$5:$E$1036129,FE183,LOGBOOK!$AM$5:$AM$1036129,"OCT"))</f>
        <v xml:space="preserve"> </v>
      </c>
      <c r="FZ214" s="625"/>
      <c r="GA214" s="625"/>
      <c r="GB214" s="625"/>
      <c r="GC214" s="630" t="str">
        <f>IF(SUMIFS(LOGBOOK!$Z$5:$Z$1036129,LOGBOOK!$D$5:$D$1036129,EY183,LOGBOOK!$AN$5:$AN$1036129,FO183,LOGBOOK!$E$5:$E$1036129,FE183,LOGBOOK!$AM$5:$AM$1036129,"OCT")=0," ",SUMIFS(LOGBOOK!$Z$5:$Z$1036129,LOGBOOK!$D$5:$D$1036129,EY183,LOGBOOK!$AN$5:$AN$1036129,FO183,LOGBOOK!$E$5:$E$1036129,FE183,LOGBOOK!$AM$5:$AM$1036129,"OCT"))</f>
        <v xml:space="preserve"> </v>
      </c>
      <c r="GD214" s="625"/>
      <c r="GE214" s="625"/>
      <c r="GF214" s="625"/>
      <c r="GG214" s="630" t="str">
        <f>IF(SUMIFS(LOGBOOK!$AA$5:$AA$1036129,LOGBOOK!$D$5:$D$1036129,EY183,LOGBOOK!$AN$5:$AN$1036129,FO183,LOGBOOK!$E$5:$E$1036129,FE183,LOGBOOK!$AM$5:$AM$1036129,"OCT")=0," ",SUMIFS(LOGBOOK!$AA$5:$AA$1036129,LOGBOOK!$D$5:$D$1036129,EY183,LOGBOOK!$AN$5:$AN$1036129,FO183,LOGBOOK!$E$5:$E$1036129,FE183,LOGBOOK!$AM$5:$AM$1036129,"OCT"))</f>
        <v xml:space="preserve"> </v>
      </c>
      <c r="GH214" s="625"/>
      <c r="GI214" s="625"/>
      <c r="GJ214" s="625"/>
      <c r="GK214" s="623" t="str">
        <f>IF(SUMIFS(LOGBOOK!$AE$5:$AE$1036129,LOGBOOK!$D$5:$D$1036129,EY183,LOGBOOK!$AN$5:$AN$1036129,FO183,LOGBOOK!$E$5:$E$1036129,FE183,LOGBOOK!$AM$5:$AM$1036129,"OCT")=0," ",SUMIFS(LOGBOOK!$AC$5:$AC$1036129,LOGBOOK!$D$5:$D$1036129,EY183,LOGBOOK!$AN$5:$AN$1036129,FO183,LOGBOOK!$E$5:$E$1036129,FE183,LOGBOOK!$AM$5:$AM$1036129,"OCT"))</f>
        <v xml:space="preserve"> </v>
      </c>
      <c r="GL214" s="623"/>
      <c r="GM214" s="623"/>
      <c r="GN214" s="623" t="str">
        <f>IF(SUMIFS(LOGBOOK!$AF$5:$AF$1036129,LOGBOOK!$D$5:$D$1036129,EY183,LOGBOOK!$AN$5:$AN$1036129,FO183,LOGBOOK!$E$5:$E$1036129,FE183,LOGBOOK!$AM$5:$AM$1036129,"OCT")=0," ",SUMIFS(LOGBOOK!$AF$5:$AF$1036129,LOGBOOK!$D$5:$D$1036129,EY183,LOGBOOK!$AN$5:$AN$1036129,FO183,LOGBOOK!$E$5:$E$1036129,FE183,LOGBOOK!$AM$5:$AM$1036129,"OCT"))</f>
        <v xml:space="preserve"> </v>
      </c>
      <c r="GO214" s="633"/>
      <c r="GP214" s="633"/>
      <c r="GQ214" s="643"/>
      <c r="GR214" s="6"/>
    </row>
    <row r="215" spans="1:200" ht="4.5" customHeight="1" x14ac:dyDescent="0.25">
      <c r="A215" s="212"/>
      <c r="B215" s="637"/>
      <c r="C215" s="624"/>
      <c r="D215" s="624"/>
      <c r="E215" s="624"/>
      <c r="F215" s="624"/>
      <c r="G215" s="624"/>
      <c r="H215" s="624"/>
      <c r="I215" s="624"/>
      <c r="J215" s="624"/>
      <c r="K215" s="624"/>
      <c r="L215" s="624"/>
      <c r="M215" s="624"/>
      <c r="N215" s="624"/>
      <c r="O215" s="624"/>
      <c r="P215" s="624"/>
      <c r="Q215" s="624"/>
      <c r="R215" s="624"/>
      <c r="S215" s="624"/>
      <c r="T215" s="624"/>
      <c r="U215" s="624"/>
      <c r="V215" s="624"/>
      <c r="W215" s="624"/>
      <c r="X215" s="624"/>
      <c r="Y215" s="624"/>
      <c r="Z215" s="15"/>
      <c r="AA215" s="631"/>
      <c r="AB215" s="631"/>
      <c r="AC215" s="631"/>
      <c r="AD215" s="631"/>
      <c r="AE215" s="631"/>
      <c r="AF215" s="625"/>
      <c r="AG215" s="632"/>
      <c r="AH215" s="632"/>
      <c r="AI215" s="625"/>
      <c r="AJ215" s="625"/>
      <c r="AK215" s="632"/>
      <c r="AL215" s="632"/>
      <c r="AM215" s="625"/>
      <c r="AN215" s="625"/>
      <c r="AO215" s="632"/>
      <c r="AP215" s="632"/>
      <c r="AQ215" s="625"/>
      <c r="AR215" s="623"/>
      <c r="AS215" s="623"/>
      <c r="AT215" s="623"/>
      <c r="AU215" s="633"/>
      <c r="AV215" s="634"/>
      <c r="AW215" s="633"/>
      <c r="AX215" s="643"/>
      <c r="AY215" s="637"/>
      <c r="AZ215" s="624"/>
      <c r="BA215" s="624"/>
      <c r="BB215" s="624"/>
      <c r="BC215" s="624"/>
      <c r="BD215" s="624"/>
      <c r="BE215" s="624"/>
      <c r="BF215" s="624"/>
      <c r="BG215" s="624"/>
      <c r="BH215" s="624"/>
      <c r="BI215" s="624"/>
      <c r="BJ215" s="624"/>
      <c r="BK215" s="624"/>
      <c r="BL215" s="624"/>
      <c r="BM215" s="624"/>
      <c r="BN215" s="624"/>
      <c r="BO215" s="624"/>
      <c r="BP215" s="624"/>
      <c r="BQ215" s="624"/>
      <c r="BR215" s="624"/>
      <c r="BS215" s="624"/>
      <c r="BT215" s="624"/>
      <c r="BU215" s="624"/>
      <c r="BV215" s="624"/>
      <c r="BW215" s="15"/>
      <c r="BX215" s="631"/>
      <c r="BY215" s="631"/>
      <c r="BZ215" s="631"/>
      <c r="CA215" s="631"/>
      <c r="CB215" s="631"/>
      <c r="CC215" s="625"/>
      <c r="CD215" s="632"/>
      <c r="CE215" s="632"/>
      <c r="CF215" s="625"/>
      <c r="CG215" s="625"/>
      <c r="CH215" s="632"/>
      <c r="CI215" s="632"/>
      <c r="CJ215" s="625"/>
      <c r="CK215" s="625"/>
      <c r="CL215" s="632"/>
      <c r="CM215" s="632"/>
      <c r="CN215" s="625"/>
      <c r="CO215" s="623"/>
      <c r="CP215" s="623"/>
      <c r="CQ215" s="623"/>
      <c r="CR215" s="633"/>
      <c r="CS215" s="634"/>
      <c r="CT215" s="633"/>
      <c r="CU215" s="643"/>
      <c r="CV215" s="247"/>
      <c r="CW215" s="212"/>
      <c r="CX215" s="637"/>
      <c r="CY215" s="624"/>
      <c r="CZ215" s="624"/>
      <c r="DA215" s="624"/>
      <c r="DB215" s="624"/>
      <c r="DC215" s="624"/>
      <c r="DD215" s="624"/>
      <c r="DE215" s="624"/>
      <c r="DF215" s="624"/>
      <c r="DG215" s="624"/>
      <c r="DH215" s="624"/>
      <c r="DI215" s="624"/>
      <c r="DJ215" s="624"/>
      <c r="DK215" s="624"/>
      <c r="DL215" s="624"/>
      <c r="DM215" s="624"/>
      <c r="DN215" s="624"/>
      <c r="DO215" s="624"/>
      <c r="DP215" s="624"/>
      <c r="DQ215" s="624"/>
      <c r="DR215" s="624"/>
      <c r="DS215" s="624"/>
      <c r="DT215" s="624"/>
      <c r="DU215" s="624"/>
      <c r="DV215" s="15"/>
      <c r="DW215" s="631"/>
      <c r="DX215" s="631"/>
      <c r="DY215" s="631"/>
      <c r="DZ215" s="631"/>
      <c r="EA215" s="631"/>
      <c r="EB215" s="625"/>
      <c r="EC215" s="632"/>
      <c r="ED215" s="632"/>
      <c r="EE215" s="625"/>
      <c r="EF215" s="625"/>
      <c r="EG215" s="632"/>
      <c r="EH215" s="632"/>
      <c r="EI215" s="625"/>
      <c r="EJ215" s="625"/>
      <c r="EK215" s="632"/>
      <c r="EL215" s="632"/>
      <c r="EM215" s="625"/>
      <c r="EN215" s="623"/>
      <c r="EO215" s="623"/>
      <c r="EP215" s="623"/>
      <c r="EQ215" s="633"/>
      <c r="ER215" s="634"/>
      <c r="ES215" s="633"/>
      <c r="ET215" s="643"/>
      <c r="EU215" s="637"/>
      <c r="EV215" s="624"/>
      <c r="EW215" s="624"/>
      <c r="EX215" s="624"/>
      <c r="EY215" s="624"/>
      <c r="EZ215" s="624"/>
      <c r="FA215" s="624"/>
      <c r="FB215" s="624"/>
      <c r="FC215" s="624"/>
      <c r="FD215" s="624"/>
      <c r="FE215" s="624"/>
      <c r="FF215" s="624"/>
      <c r="FG215" s="624"/>
      <c r="FH215" s="624"/>
      <c r="FI215" s="624"/>
      <c r="FJ215" s="624"/>
      <c r="FK215" s="624"/>
      <c r="FL215" s="624"/>
      <c r="FM215" s="624"/>
      <c r="FN215" s="624"/>
      <c r="FO215" s="624"/>
      <c r="FP215" s="624"/>
      <c r="FQ215" s="624"/>
      <c r="FR215" s="624"/>
      <c r="FS215" s="15"/>
      <c r="FT215" s="631"/>
      <c r="FU215" s="631"/>
      <c r="FV215" s="631"/>
      <c r="FW215" s="631"/>
      <c r="FX215" s="631"/>
      <c r="FY215" s="625"/>
      <c r="FZ215" s="632"/>
      <c r="GA215" s="632"/>
      <c r="GB215" s="625"/>
      <c r="GC215" s="625"/>
      <c r="GD215" s="632"/>
      <c r="GE215" s="632"/>
      <c r="GF215" s="625"/>
      <c r="GG215" s="625"/>
      <c r="GH215" s="632"/>
      <c r="GI215" s="632"/>
      <c r="GJ215" s="625"/>
      <c r="GK215" s="623"/>
      <c r="GL215" s="623"/>
      <c r="GM215" s="623"/>
      <c r="GN215" s="633"/>
      <c r="GO215" s="634"/>
      <c r="GP215" s="633"/>
      <c r="GQ215" s="643"/>
      <c r="GR215" s="6"/>
    </row>
    <row r="216" spans="1:200" ht="13.5" customHeight="1" x14ac:dyDescent="0.25">
      <c r="A216" s="212"/>
      <c r="B216" s="635"/>
      <c r="C216" s="1162" t="str">
        <f>IF('FRONT PAGE'!$A$1="www.fly-logics.com","ILS",0)</f>
        <v>ILS</v>
      </c>
      <c r="D216" s="1162"/>
      <c r="E216" s="1162"/>
      <c r="F216" s="1162"/>
      <c r="G216" s="1162"/>
      <c r="H216" s="624"/>
      <c r="I216" s="628" t="str">
        <f>IF('FRONT PAGE'!$A$1="www.fly-logics.com","VFR",0)</f>
        <v>VFR</v>
      </c>
      <c r="J216" s="628"/>
      <c r="K216" s="628"/>
      <c r="L216" s="628"/>
      <c r="M216" s="628"/>
      <c r="N216" s="624"/>
      <c r="O216" s="627" t="str">
        <f>IF('FRONT PAGE'!$A$1="www.fly-logics.com","ADF",0)</f>
        <v>ADF</v>
      </c>
      <c r="P216" s="627"/>
      <c r="Q216" s="627"/>
      <c r="R216" s="627"/>
      <c r="S216" s="627"/>
      <c r="T216" s="624"/>
      <c r="U216" s="628" t="str">
        <f>IF('FRONT PAGE'!$A$1="www.fly-logics.com","VOR",0)</f>
        <v>VOR</v>
      </c>
      <c r="V216" s="628"/>
      <c r="W216" s="628"/>
      <c r="X216" s="628"/>
      <c r="Y216" s="628"/>
      <c r="Z216" s="15"/>
      <c r="AA216" s="631"/>
      <c r="AB216" s="631"/>
      <c r="AC216" s="631"/>
      <c r="AD216" s="631"/>
      <c r="AE216" s="631"/>
      <c r="AF216" s="625"/>
      <c r="AG216" s="625"/>
      <c r="AH216" s="625"/>
      <c r="AI216" s="625"/>
      <c r="AJ216" s="625"/>
      <c r="AK216" s="625"/>
      <c r="AL216" s="625"/>
      <c r="AM216" s="625"/>
      <c r="AN216" s="625"/>
      <c r="AO216" s="625"/>
      <c r="AP216" s="625"/>
      <c r="AQ216" s="625"/>
      <c r="AR216" s="623"/>
      <c r="AS216" s="623"/>
      <c r="AT216" s="623"/>
      <c r="AU216" s="633"/>
      <c r="AV216" s="633"/>
      <c r="AW216" s="633"/>
      <c r="AX216" s="643"/>
      <c r="AY216" s="635"/>
      <c r="AZ216" s="1162" t="str">
        <f>IF('FRONT PAGE'!$A$1="www.fly-logics.com","ILS",0)</f>
        <v>ILS</v>
      </c>
      <c r="BA216" s="1162"/>
      <c r="BB216" s="1162"/>
      <c r="BC216" s="1162"/>
      <c r="BD216" s="1162"/>
      <c r="BE216" s="624"/>
      <c r="BF216" s="628" t="str">
        <f>IF('FRONT PAGE'!$A$1="www.fly-logics.com","VFR",0)</f>
        <v>VFR</v>
      </c>
      <c r="BG216" s="628"/>
      <c r="BH216" s="628"/>
      <c r="BI216" s="628"/>
      <c r="BJ216" s="628"/>
      <c r="BK216" s="624"/>
      <c r="BL216" s="627" t="str">
        <f>IF('FRONT PAGE'!$A$1="www.fly-logics.com","ADF",0)</f>
        <v>ADF</v>
      </c>
      <c r="BM216" s="627"/>
      <c r="BN216" s="627"/>
      <c r="BO216" s="627"/>
      <c r="BP216" s="627"/>
      <c r="BQ216" s="624"/>
      <c r="BR216" s="628" t="str">
        <f>IF('FRONT PAGE'!$A$1="www.fly-logics.com","VOR",0)</f>
        <v>VOR</v>
      </c>
      <c r="BS216" s="628"/>
      <c r="BT216" s="628"/>
      <c r="BU216" s="628"/>
      <c r="BV216" s="628"/>
      <c r="BW216" s="15"/>
      <c r="BX216" s="631"/>
      <c r="BY216" s="631"/>
      <c r="BZ216" s="631"/>
      <c r="CA216" s="631"/>
      <c r="CB216" s="631"/>
      <c r="CC216" s="625"/>
      <c r="CD216" s="625"/>
      <c r="CE216" s="625"/>
      <c r="CF216" s="625"/>
      <c r="CG216" s="625"/>
      <c r="CH216" s="625"/>
      <c r="CI216" s="625"/>
      <c r="CJ216" s="625"/>
      <c r="CK216" s="625"/>
      <c r="CL216" s="625"/>
      <c r="CM216" s="625"/>
      <c r="CN216" s="625"/>
      <c r="CO216" s="623"/>
      <c r="CP216" s="623"/>
      <c r="CQ216" s="623"/>
      <c r="CR216" s="633"/>
      <c r="CS216" s="633"/>
      <c r="CT216" s="633"/>
      <c r="CU216" s="643"/>
      <c r="CV216" s="247"/>
      <c r="CW216" s="212"/>
      <c r="CX216" s="635"/>
      <c r="CY216" s="1162" t="str">
        <f>IF('FRONT PAGE'!$A$1="www.fly-logics.com","ILS",0)</f>
        <v>ILS</v>
      </c>
      <c r="CZ216" s="1162"/>
      <c r="DA216" s="1162"/>
      <c r="DB216" s="1162"/>
      <c r="DC216" s="1162"/>
      <c r="DD216" s="624"/>
      <c r="DE216" s="628" t="str">
        <f>IF('FRONT PAGE'!$A$1="www.fly-logics.com","VFR",0)</f>
        <v>VFR</v>
      </c>
      <c r="DF216" s="628"/>
      <c r="DG216" s="628"/>
      <c r="DH216" s="628"/>
      <c r="DI216" s="628"/>
      <c r="DJ216" s="624"/>
      <c r="DK216" s="627" t="str">
        <f>IF('FRONT PAGE'!$A$1="www.fly-logics.com","ADF",0)</f>
        <v>ADF</v>
      </c>
      <c r="DL216" s="627"/>
      <c r="DM216" s="627"/>
      <c r="DN216" s="627"/>
      <c r="DO216" s="627"/>
      <c r="DP216" s="624"/>
      <c r="DQ216" s="628" t="str">
        <f>IF('FRONT PAGE'!$A$1="www.fly-logics.com","VOR",0)</f>
        <v>VOR</v>
      </c>
      <c r="DR216" s="628"/>
      <c r="DS216" s="628"/>
      <c r="DT216" s="628"/>
      <c r="DU216" s="628"/>
      <c r="DV216" s="15"/>
      <c r="DW216" s="631"/>
      <c r="DX216" s="631"/>
      <c r="DY216" s="631"/>
      <c r="DZ216" s="631"/>
      <c r="EA216" s="631"/>
      <c r="EB216" s="625"/>
      <c r="EC216" s="625"/>
      <c r="ED216" s="625"/>
      <c r="EE216" s="625"/>
      <c r="EF216" s="625"/>
      <c r="EG216" s="625"/>
      <c r="EH216" s="625"/>
      <c r="EI216" s="625"/>
      <c r="EJ216" s="625"/>
      <c r="EK216" s="625"/>
      <c r="EL216" s="625"/>
      <c r="EM216" s="625"/>
      <c r="EN216" s="623"/>
      <c r="EO216" s="623"/>
      <c r="EP216" s="623"/>
      <c r="EQ216" s="633"/>
      <c r="ER216" s="633"/>
      <c r="ES216" s="633"/>
      <c r="ET216" s="643"/>
      <c r="EU216" s="635"/>
      <c r="EV216" s="1162" t="str">
        <f>IF('FRONT PAGE'!$A$1="www.fly-logics.com","ILS",0)</f>
        <v>ILS</v>
      </c>
      <c r="EW216" s="1162"/>
      <c r="EX216" s="1162"/>
      <c r="EY216" s="1162"/>
      <c r="EZ216" s="1162"/>
      <c r="FA216" s="624"/>
      <c r="FB216" s="628" t="str">
        <f>IF('FRONT PAGE'!$A$1="www.fly-logics.com","VFR",0)</f>
        <v>VFR</v>
      </c>
      <c r="FC216" s="628"/>
      <c r="FD216" s="628"/>
      <c r="FE216" s="628"/>
      <c r="FF216" s="628"/>
      <c r="FG216" s="624"/>
      <c r="FH216" s="627" t="str">
        <f>IF('FRONT PAGE'!$A$1="www.fly-logics.com","ADF",0)</f>
        <v>ADF</v>
      </c>
      <c r="FI216" s="627"/>
      <c r="FJ216" s="627"/>
      <c r="FK216" s="627"/>
      <c r="FL216" s="627"/>
      <c r="FM216" s="624"/>
      <c r="FN216" s="628" t="str">
        <f>IF('FRONT PAGE'!$A$1="www.fly-logics.com","VOR",0)</f>
        <v>VOR</v>
      </c>
      <c r="FO216" s="628"/>
      <c r="FP216" s="628"/>
      <c r="FQ216" s="628"/>
      <c r="FR216" s="628"/>
      <c r="FS216" s="15"/>
      <c r="FT216" s="631"/>
      <c r="FU216" s="631"/>
      <c r="FV216" s="631"/>
      <c r="FW216" s="631"/>
      <c r="FX216" s="631"/>
      <c r="FY216" s="625"/>
      <c r="FZ216" s="625"/>
      <c r="GA216" s="625"/>
      <c r="GB216" s="625"/>
      <c r="GC216" s="625"/>
      <c r="GD216" s="625"/>
      <c r="GE216" s="625"/>
      <c r="GF216" s="625"/>
      <c r="GG216" s="625"/>
      <c r="GH216" s="625"/>
      <c r="GI216" s="625"/>
      <c r="GJ216" s="625"/>
      <c r="GK216" s="623"/>
      <c r="GL216" s="623"/>
      <c r="GM216" s="623"/>
      <c r="GN216" s="633"/>
      <c r="GO216" s="633"/>
      <c r="GP216" s="633"/>
      <c r="GQ216" s="643"/>
      <c r="GR216" s="6"/>
    </row>
    <row r="217" spans="1:200" ht="8.85" customHeight="1" x14ac:dyDescent="0.25">
      <c r="A217" s="212"/>
      <c r="B217" s="635"/>
      <c r="C217" s="1134" t="str">
        <f>IFERROR(SUM(IF(SUMIFS(LOGBOOK!$AG$5:$AG$1036129,LOGBOOK!$D$5:$D$1036129,F183,LOGBOOK!$AN$5:$AN$1036129,V183,LOGBOOK!$AH$5:$AH$1036129,C216,LOGBOOK!$E$5:$E$1036129,L183)=0," ",SUMIFS(LOGBOOK!$AG$5:$AG$1036129,LOGBOOK!$D$5:$D$1036129,F183,LOGBOOK!$AN$5:$AN$1036129,V183,LOGBOOK!$AH$5:$AH$1036129,C216,LOGBOOK!$E$5:$E$1036129,L183)),F221,N221,V221)," ")</f>
        <v xml:space="preserve"> </v>
      </c>
      <c r="D217" s="1134"/>
      <c r="E217" s="1134"/>
      <c r="F217" s="1134"/>
      <c r="G217" s="1134"/>
      <c r="H217" s="624"/>
      <c r="I217" s="1134" t="str">
        <f>IF(SUMIFS(LOGBOOK!$AG$5:$AG$1036129,LOGBOOK!$D$5:$D$1036129,F183,LOGBOOK!$AN$5:$AN$1036129,V183,LOGBOOK!$AH$5:$AH$1036129,I216,LOGBOOK!$E$5:$E$1036129,L183)=0," ",SUMIFS(LOGBOOK!$AG$5:$AG$1036129,LOGBOOK!$D$5:$D$1036129,F183,LOGBOOK!$AN$5:$AN$1036129,V183,LOGBOOK!$AH$5:$AH$1036129,I216,LOGBOOK!$E$5:$E$1036129,L183))</f>
        <v xml:space="preserve"> </v>
      </c>
      <c r="J217" s="1134"/>
      <c r="K217" s="1134"/>
      <c r="L217" s="1134"/>
      <c r="M217" s="1134"/>
      <c r="N217" s="624"/>
      <c r="O217" s="1134" t="str">
        <f>IF(SUMIFS(LOGBOOK!$AG$5:$AG$1036129,LOGBOOK!$D$5:$D$1036129,F183,LOGBOOK!$AN$5:$AN$1036129,V183,LOGBOOK!$AH$5:$AH$1036129,O216,LOGBOOK!$E$5:$E$1036129,L183)=0," ",SUMIFS(LOGBOOK!$AG$5:$AG$1036129,LOGBOOK!$D$5:$D$1036129,F183,LOGBOOK!$AN$5:$AN$1036129,V183,LOGBOOK!$AH$5:$AH$1036129,O216,LOGBOOK!$E$5:$E$1036129,L183))</f>
        <v xml:space="preserve"> </v>
      </c>
      <c r="P217" s="1134"/>
      <c r="Q217" s="1134"/>
      <c r="R217" s="1134"/>
      <c r="S217" s="1134"/>
      <c r="T217" s="624"/>
      <c r="U217" s="1134" t="str">
        <f>IF(SUMIFS(LOGBOOK!$AG$5:$AG$1036129,LOGBOOK!$D$5:$D$1036129,F183,LOGBOOK!$AN$5:$AN$1036129,V183,LOGBOOK!$AH$5:$AH$1036129,U216,LOGBOOK!$E$5:$E$1036129,L183)=0," ",SUMIFS(LOGBOOK!$AG$5:$AG$1036129,LOGBOOK!$D$5:$D$1036129,F183,LOGBOOK!$AN$5:$AN$1036129,V183,LOGBOOK!$AH$5:$AH$1036129,U216,LOGBOOK!$E$5:$E$1036129,L183))</f>
        <v xml:space="preserve"> </v>
      </c>
      <c r="V217" s="1134"/>
      <c r="W217" s="1134"/>
      <c r="X217" s="1134"/>
      <c r="Y217" s="1134"/>
      <c r="Z217" s="15"/>
      <c r="AA217" s="629" t="str">
        <f>IF('FRONT PAGE'!$A$1="www.fly-logics.com","NOV",0)</f>
        <v>NOV</v>
      </c>
      <c r="AB217" s="629"/>
      <c r="AC217" s="629"/>
      <c r="AD217" s="629"/>
      <c r="AE217" s="629"/>
      <c r="AF217" s="630" t="str">
        <f>IF(SUMIFS(LOGBOOK!$Y$5:$Y$1036129,LOGBOOK!$D$5:$D$1036129,F183,LOGBOOK!$AN$5:$AN$1036129,V183,LOGBOOK!$E$5:$E$1036129,L183,LOGBOOK!$AM$5:$AM$1036129,"NOV")=0," ",SUMIFS(LOGBOOK!$Y$5:$Y$1036129,LOGBOOK!$D$5:$D$1036129,F183,LOGBOOK!$AN$5:$AN$1036129,V183,LOGBOOK!$E$5:$E$1036129,L183,LOGBOOK!$AM$5:$AM$1036129,"NOV"))</f>
        <v xml:space="preserve"> </v>
      </c>
      <c r="AG217" s="630"/>
      <c r="AH217" s="630"/>
      <c r="AI217" s="630"/>
      <c r="AJ217" s="630" t="str">
        <f>IF(SUMIFS(LOGBOOK!$Z$5:$Z$1036129,LOGBOOK!$D$5:$D$1036129,F183,LOGBOOK!$AN$5:$AN$1036129,V183,LOGBOOK!$E$5:$E$1036129,L183,LOGBOOK!$AM$5:$AM$1036129,"NOV")=0," ",SUMIFS(LOGBOOK!$Z$5:$Z$1036129,LOGBOOK!$D$5:$D$1036129,F183,LOGBOOK!$AN$5:$AN$1036129,V183,LOGBOOK!$E$5:$E$1036129,L183,LOGBOOK!$AM$5:$AM$1036129,"NOV"))</f>
        <v xml:space="preserve"> </v>
      </c>
      <c r="AK217" s="630"/>
      <c r="AL217" s="630"/>
      <c r="AM217" s="630"/>
      <c r="AN217" s="630" t="str">
        <f>IF(SUMIFS(LOGBOOK!$AA$5:$AA$1036129,LOGBOOK!$D$5:$D$1036129,F183,LOGBOOK!$AN$5:$AN$1036129,V183,LOGBOOK!$E$5:$E$1036129,L183,LOGBOOK!$AM$5:$AM$1036129,"NOV")=0," ",SUMIFS(LOGBOOK!$AA$5:$AA$1036129,LOGBOOK!$D$5:$D$1036129,F183,LOGBOOK!$AN$5:$AN$1036129,V183,LOGBOOK!$E$5:$E$1036129,L183,LOGBOOK!$AM$5:$AM$1036129,"NOV"))</f>
        <v xml:space="preserve"> </v>
      </c>
      <c r="AO217" s="630"/>
      <c r="AP217" s="630"/>
      <c r="AQ217" s="630"/>
      <c r="AR217" s="623" t="str">
        <f>IF(SUMIFS(LOGBOOK!$AE$5:$AE$1036129,LOGBOOK!$D$5:$D$1036129,F183,LOGBOOK!$AN$5:$AN$1036129,V183,LOGBOOK!$E$5:$E$1036129,L183,LOGBOOK!$AM$5:$AM$1036129,"NOV")=0," ",SUMIFS(LOGBOOK!$AC$5:$AC$1036129,LOGBOOK!$D$5:$D$1036129,F183,LOGBOOK!$AN$5:$AN$1036129,V183,LOGBOOK!$E$5:$E$1036129,L183,LOGBOOK!$AM$5:$AM$1036129,"NOV"))</f>
        <v xml:space="preserve"> </v>
      </c>
      <c r="AS217" s="623"/>
      <c r="AT217" s="623"/>
      <c r="AU217" s="623" t="str">
        <f>IF(SUMIFS(LOGBOOK!$AF$5:$AF$1036129,LOGBOOK!$D$5:$D$1036129,F183,LOGBOOK!$AN$5:$AN$1036129,V183,LOGBOOK!$E$5:$E$1036129,L183,LOGBOOK!$AM$5:$AM$1036129,"NOV")=0," ",SUMIFS(LOGBOOK!$AF$5:$AF$1036129,LOGBOOK!$D$5:$D$1036129,F183,LOGBOOK!$AN$5:$AN$1036129,V183,LOGBOOK!$E$5:$E$1036129,L183,LOGBOOK!$AM$5:$AM$1036129,"NOV"))</f>
        <v xml:space="preserve"> </v>
      </c>
      <c r="AV217" s="623"/>
      <c r="AW217" s="623"/>
      <c r="AX217" s="643"/>
      <c r="AY217" s="635"/>
      <c r="AZ217" s="1134" t="str">
        <f>IFERROR(SUM(IF(SUMIFS(LOGBOOK!$AG$5:$AG$1036129,LOGBOOK!$D$5:$D$1036129,BC183,LOGBOOK!$AN$5:$AN$1036129,BS183,LOGBOOK!$AH$5:$AH$1036129,AZ216,LOGBOOK!$E$5:$E$1036129,BI183)=0," ",SUMIFS(LOGBOOK!$AG$5:$AG$1036129,LOGBOOK!$D$5:$D$1036129,BC183,LOGBOOK!$AN$5:$AN$1036129,BS183,LOGBOOK!$AH$5:$AH$1036129,AZ216,LOGBOOK!$E$5:$E$1036129,BI183)),BC221,BK221,BS221)," ")</f>
        <v xml:space="preserve"> </v>
      </c>
      <c r="BA217" s="1134"/>
      <c r="BB217" s="1134"/>
      <c r="BC217" s="1134"/>
      <c r="BD217" s="1134"/>
      <c r="BE217" s="624"/>
      <c r="BF217" s="1134" t="str">
        <f>IF(SUMIFS(LOGBOOK!$AG$5:$AG$1036129,LOGBOOK!$D$5:$D$1036129,BC183,LOGBOOK!$AN$5:$AN$1036129,BS183,LOGBOOK!$AH$5:$AH$1036129,BF216,LOGBOOK!$E$5:$E$1036129,BI183)=0," ",SUMIFS(LOGBOOK!$AG$5:$AG$1036129,LOGBOOK!$D$5:$D$1036129,BC183,LOGBOOK!$AN$5:$AN$1036129,BS183,LOGBOOK!$AH$5:$AH$1036129,BF216,LOGBOOK!$E$5:$E$1036129,BI183))</f>
        <v xml:space="preserve"> </v>
      </c>
      <c r="BG217" s="1134"/>
      <c r="BH217" s="1134"/>
      <c r="BI217" s="1134"/>
      <c r="BJ217" s="1134"/>
      <c r="BK217" s="624"/>
      <c r="BL217" s="1134" t="str">
        <f>IF(SUMIFS(LOGBOOK!$AG$5:$AG$1036129,LOGBOOK!$D$5:$D$1036129,BC183,LOGBOOK!$AN$5:$AN$1036129,BS183,LOGBOOK!$AH$5:$AH$1036129,BL216,LOGBOOK!$E$5:$E$1036129,BI183)=0," ",SUMIFS(LOGBOOK!$AG$5:$AG$1036129,LOGBOOK!$D$5:$D$1036129,BC183,LOGBOOK!$AN$5:$AN$1036129,BS183,LOGBOOK!$AH$5:$AH$1036129,BL216,LOGBOOK!$E$5:$E$1036129,BI183))</f>
        <v xml:space="preserve"> </v>
      </c>
      <c r="BM217" s="1134"/>
      <c r="BN217" s="1134"/>
      <c r="BO217" s="1134"/>
      <c r="BP217" s="1134"/>
      <c r="BQ217" s="624"/>
      <c r="BR217" s="1134" t="str">
        <f>IF(SUMIFS(LOGBOOK!$AG$5:$AG$1036129,LOGBOOK!$D$5:$D$1036129,BC183,LOGBOOK!$AN$5:$AN$1036129,BS183,LOGBOOK!$AH$5:$AH$1036129,BR216,LOGBOOK!$E$5:$E$1036129,BI183)=0," ",SUMIFS(LOGBOOK!$AG$5:$AG$1036129,LOGBOOK!$D$5:$D$1036129,BC183,LOGBOOK!$AN$5:$AN$1036129,BS183,LOGBOOK!$AH$5:$AH$1036129,BR216,LOGBOOK!$E$5:$E$1036129,BI183))</f>
        <v xml:space="preserve"> </v>
      </c>
      <c r="BS217" s="1134"/>
      <c r="BT217" s="1134"/>
      <c r="BU217" s="1134"/>
      <c r="BV217" s="1134"/>
      <c r="BW217" s="15"/>
      <c r="BX217" s="629" t="str">
        <f>IF('FRONT PAGE'!$A$1="www.fly-logics.com","NOV",0)</f>
        <v>NOV</v>
      </c>
      <c r="BY217" s="629"/>
      <c r="BZ217" s="629"/>
      <c r="CA217" s="629"/>
      <c r="CB217" s="629"/>
      <c r="CC217" s="630" t="str">
        <f>IF(SUMIFS(LOGBOOK!$Y$5:$Y$1036129,LOGBOOK!$D$5:$D$1036129,BC183,LOGBOOK!$AN$5:$AN$1036129,BS183,LOGBOOK!$E$5:$E$1036129,BI183,LOGBOOK!$AM$5:$AM$1036129,"NOV")=0," ",SUMIFS(LOGBOOK!$Y$5:$Y$1036129,LOGBOOK!$D$5:$D$1036129,BC183,LOGBOOK!$AN$5:$AN$1036129,BS183,LOGBOOK!$E$5:$E$1036129,BI183,LOGBOOK!$AM$5:$AM$1036129,"NOV"))</f>
        <v xml:space="preserve"> </v>
      </c>
      <c r="CD217" s="630"/>
      <c r="CE217" s="630"/>
      <c r="CF217" s="630"/>
      <c r="CG217" s="630" t="str">
        <f>IF(SUMIFS(LOGBOOK!$Z$5:$Z$1036129,LOGBOOK!$D$5:$D$1036129,BC183,LOGBOOK!$AN$5:$AN$1036129,BS183,LOGBOOK!$E$5:$E$1036129,BI183,LOGBOOK!$AM$5:$AM$1036129,"NOV")=0," ",SUMIFS(LOGBOOK!$Z$5:$Z$1036129,LOGBOOK!$D$5:$D$1036129,BC183,LOGBOOK!$AN$5:$AN$1036129,BS183,LOGBOOK!$E$5:$E$1036129,BI183,LOGBOOK!$AM$5:$AM$1036129,"NOV"))</f>
        <v xml:space="preserve"> </v>
      </c>
      <c r="CH217" s="630"/>
      <c r="CI217" s="630"/>
      <c r="CJ217" s="630"/>
      <c r="CK217" s="630" t="str">
        <f>IF(SUMIFS(LOGBOOK!$AA$5:$AA$1036129,LOGBOOK!$D$5:$D$1036129,BC183,LOGBOOK!$AN$5:$AN$1036129,BS183,LOGBOOK!$E$5:$E$1036129,BI183,LOGBOOK!$AM$5:$AM$1036129,"NOV")=0," ",SUMIFS(LOGBOOK!$AA$5:$AA$1036129,LOGBOOK!$D$5:$D$1036129,BC183,LOGBOOK!$AN$5:$AN$1036129,BS183,LOGBOOK!$E$5:$E$1036129,BI183,LOGBOOK!$AM$5:$AM$1036129,"NOV"))</f>
        <v xml:space="preserve"> </v>
      </c>
      <c r="CL217" s="630"/>
      <c r="CM217" s="630"/>
      <c r="CN217" s="630"/>
      <c r="CO217" s="623" t="str">
        <f>IF(SUMIFS(LOGBOOK!$AE$5:$AE$1036129,LOGBOOK!$D$5:$D$1036129,BC183,LOGBOOK!$AN$5:$AN$1036129,BS183,LOGBOOK!$E$5:$E$1036129,BI183,LOGBOOK!$AM$5:$AM$1036129,"NOV")=0," ",SUMIFS(LOGBOOK!$AC$5:$AC$1036129,LOGBOOK!$D$5:$D$1036129,BC183,LOGBOOK!$AN$5:$AN$1036129,BS183,LOGBOOK!$E$5:$E$1036129,BI183,LOGBOOK!$AM$5:$AM$1036129,"NOV"))</f>
        <v xml:space="preserve"> </v>
      </c>
      <c r="CP217" s="623"/>
      <c r="CQ217" s="623"/>
      <c r="CR217" s="623" t="str">
        <f>IF(SUMIFS(LOGBOOK!$AF$5:$AF$1036129,LOGBOOK!$D$5:$D$1036129,BC183,LOGBOOK!$AN$5:$AN$1036129,BS183,LOGBOOK!$E$5:$E$1036129,BI183,LOGBOOK!$AM$5:$AM$1036129,"NOV")=0," ",SUMIFS(LOGBOOK!$AF$5:$AF$1036129,LOGBOOK!$D$5:$D$1036129,BC183,LOGBOOK!$AN$5:$AN$1036129,BS183,LOGBOOK!$E$5:$E$1036129,BI183,LOGBOOK!$AM$5:$AM$1036129,"NOV"))</f>
        <v xml:space="preserve"> </v>
      </c>
      <c r="CS217" s="623"/>
      <c r="CT217" s="623"/>
      <c r="CU217" s="643"/>
      <c r="CV217" s="249"/>
      <c r="CW217" s="212"/>
      <c r="CX217" s="635"/>
      <c r="CY217" s="1134" t="str">
        <f>IFERROR(SUM(IF(SUMIFS(LOGBOOK!$AG$5:$AG$1036129,LOGBOOK!$D$5:$D$1036129,DB183,LOGBOOK!$AN$5:$AN$1036129,DR183,LOGBOOK!$AH$5:$AH$1036129,CY216,LOGBOOK!$E$5:$E$1036129,DH183)=0," ",SUMIFS(LOGBOOK!$AG$5:$AG$1036129,LOGBOOK!$D$5:$D$1036129,DB183,LOGBOOK!$AN$5:$AN$1036129,DR183,LOGBOOK!$AH$5:$AH$1036129,CY216,LOGBOOK!$E$5:$E$1036129,DH183)),DB221,DJ221,DR221)," ")</f>
        <v xml:space="preserve"> </v>
      </c>
      <c r="CZ217" s="1134"/>
      <c r="DA217" s="1134"/>
      <c r="DB217" s="1134"/>
      <c r="DC217" s="1134"/>
      <c r="DD217" s="624"/>
      <c r="DE217" s="1134" t="str">
        <f>IF(SUMIFS(LOGBOOK!$AG$5:$AG$1036129,LOGBOOK!$D$5:$D$1036129,DB183,LOGBOOK!$AN$5:$AN$1036129,DR183,LOGBOOK!$AH$5:$AH$1036129,DE216,LOGBOOK!$E$5:$E$1036129,DH183)=0," ",SUMIFS(LOGBOOK!$AG$5:$AG$1036129,LOGBOOK!$D$5:$D$1036129,DB183,LOGBOOK!$AN$5:$AN$1036129,DR183,LOGBOOK!$AH$5:$AH$1036129,DE216,LOGBOOK!$E$5:$E$1036129,DH183))</f>
        <v xml:space="preserve"> </v>
      </c>
      <c r="DF217" s="1134"/>
      <c r="DG217" s="1134"/>
      <c r="DH217" s="1134"/>
      <c r="DI217" s="1134"/>
      <c r="DJ217" s="624"/>
      <c r="DK217" s="1134" t="str">
        <f>IF(SUMIFS(LOGBOOK!$AG$5:$AG$1036129,LOGBOOK!$D$5:$D$1036129,DB183,LOGBOOK!$AN$5:$AN$1036129,DR183,LOGBOOK!$AH$5:$AH$1036129,DK216,LOGBOOK!$E$5:$E$1036129,DH183)=0," ",SUMIFS(LOGBOOK!$AG$5:$AG$1036129,LOGBOOK!$D$5:$D$1036129,DB183,LOGBOOK!$AN$5:$AN$1036129,DR183,LOGBOOK!$AH$5:$AH$1036129,DK216,LOGBOOK!$E$5:$E$1036129,DH183))</f>
        <v xml:space="preserve"> </v>
      </c>
      <c r="DL217" s="1134"/>
      <c r="DM217" s="1134"/>
      <c r="DN217" s="1134"/>
      <c r="DO217" s="1134"/>
      <c r="DP217" s="624"/>
      <c r="DQ217" s="1134" t="str">
        <f>IF(SUMIFS(LOGBOOK!$AG$5:$AG$1036129,LOGBOOK!$D$5:$D$1036129,DB183,LOGBOOK!$AN$5:$AN$1036129,DR183,LOGBOOK!$AH$5:$AH$1036129,DQ216,LOGBOOK!$E$5:$E$1036129,DH183)=0," ",SUMIFS(LOGBOOK!$AG$5:$AG$1036129,LOGBOOK!$D$5:$D$1036129,DB183,LOGBOOK!$AN$5:$AN$1036129,DR183,LOGBOOK!$AH$5:$AH$1036129,DQ216,LOGBOOK!$E$5:$E$1036129,DH183))</f>
        <v xml:space="preserve"> </v>
      </c>
      <c r="DR217" s="1134"/>
      <c r="DS217" s="1134"/>
      <c r="DT217" s="1134"/>
      <c r="DU217" s="1134"/>
      <c r="DV217" s="15"/>
      <c r="DW217" s="629" t="str">
        <f>IF('FRONT PAGE'!$A$1="www.fly-logics.com","NOV",0)</f>
        <v>NOV</v>
      </c>
      <c r="DX217" s="629"/>
      <c r="DY217" s="629"/>
      <c r="DZ217" s="629"/>
      <c r="EA217" s="629"/>
      <c r="EB217" s="630" t="str">
        <f>IF(SUMIFS(LOGBOOK!$Y$5:$Y$1036129,LOGBOOK!$D$5:$D$1036129,DB183,LOGBOOK!$AN$5:$AN$1036129,DR183,LOGBOOK!$E$5:$E$1036129,DH183,LOGBOOK!$AM$5:$AM$1036129,"NOV")=0," ",SUMIFS(LOGBOOK!$Y$5:$Y$1036129,LOGBOOK!$D$5:$D$1036129,DB183,LOGBOOK!$AN$5:$AN$1036129,DR183,LOGBOOK!$E$5:$E$1036129,DH183,LOGBOOK!$AM$5:$AM$1036129,"NOV"))</f>
        <v xml:space="preserve"> </v>
      </c>
      <c r="EC217" s="630"/>
      <c r="ED217" s="630"/>
      <c r="EE217" s="630"/>
      <c r="EF217" s="630" t="str">
        <f>IF(SUMIFS(LOGBOOK!$Z$5:$Z$1036129,LOGBOOK!$D$5:$D$1036129,DB183,LOGBOOK!$AN$5:$AN$1036129,DR183,LOGBOOK!$E$5:$E$1036129,DH183,LOGBOOK!$AM$5:$AM$1036129,"NOV")=0," ",SUMIFS(LOGBOOK!$Z$5:$Z$1036129,LOGBOOK!$D$5:$D$1036129,DB183,LOGBOOK!$AN$5:$AN$1036129,DR183,LOGBOOK!$E$5:$E$1036129,DH183,LOGBOOK!$AM$5:$AM$1036129,"NOV"))</f>
        <v xml:space="preserve"> </v>
      </c>
      <c r="EG217" s="630"/>
      <c r="EH217" s="630"/>
      <c r="EI217" s="630"/>
      <c r="EJ217" s="630" t="str">
        <f>IF(SUMIFS(LOGBOOK!$AA$5:$AA$1036129,LOGBOOK!$D$5:$D$1036129,DB183,LOGBOOK!$AN$5:$AN$1036129,DR183,LOGBOOK!$E$5:$E$1036129,DH183,LOGBOOK!$AM$5:$AM$1036129,"NOV")=0," ",SUMIFS(LOGBOOK!$AA$5:$AA$1036129,LOGBOOK!$D$5:$D$1036129,DB183,LOGBOOK!$AN$5:$AN$1036129,DR183,LOGBOOK!$E$5:$E$1036129,DH183,LOGBOOK!$AM$5:$AM$1036129,"NOV"))</f>
        <v xml:space="preserve"> </v>
      </c>
      <c r="EK217" s="630"/>
      <c r="EL217" s="630"/>
      <c r="EM217" s="630"/>
      <c r="EN217" s="623" t="str">
        <f>IF(SUMIFS(LOGBOOK!$AE$5:$AE$1036129,LOGBOOK!$D$5:$D$1036129,DB183,LOGBOOK!$AN$5:$AN$1036129,DR183,LOGBOOK!$E$5:$E$1036129,DH183,LOGBOOK!$AM$5:$AM$1036129,"NOV")=0," ",SUMIFS(LOGBOOK!$AC$5:$AC$1036129,LOGBOOK!$D$5:$D$1036129,DB183,LOGBOOK!$AN$5:$AN$1036129,DR183,LOGBOOK!$E$5:$E$1036129,DH183,LOGBOOK!$AM$5:$AM$1036129,"NOV"))</f>
        <v xml:space="preserve"> </v>
      </c>
      <c r="EO217" s="623"/>
      <c r="EP217" s="623"/>
      <c r="EQ217" s="623" t="str">
        <f>IF(SUMIFS(LOGBOOK!$AF$5:$AF$1036129,LOGBOOK!$D$5:$D$1036129,DB183,LOGBOOK!$AN$5:$AN$1036129,DR183,LOGBOOK!$E$5:$E$1036129,DH183,LOGBOOK!$AM$5:$AM$1036129,"NOV")=0," ",SUMIFS(LOGBOOK!$AF$5:$AF$1036129,LOGBOOK!$D$5:$D$1036129,DB183,LOGBOOK!$AN$5:$AN$1036129,DR183,LOGBOOK!$E$5:$E$1036129,DH183,LOGBOOK!$AM$5:$AM$1036129,"NOV"))</f>
        <v xml:space="preserve"> </v>
      </c>
      <c r="ER217" s="623"/>
      <c r="ES217" s="623"/>
      <c r="ET217" s="643"/>
      <c r="EU217" s="635"/>
      <c r="EV217" s="1134" t="str">
        <f>IFERROR(SUM(IF(SUMIFS(LOGBOOK!$AG$5:$AG$1036129,LOGBOOK!$D$5:$D$1036129,EY183,LOGBOOK!$AN$5:$AN$1036129,FO183,LOGBOOK!$AH$5:$AH$1036129,EV216,LOGBOOK!$E$5:$E$1036129,FE183)=0," ",SUMIFS(LOGBOOK!$AG$5:$AG$1036129,LOGBOOK!$D$5:$D$1036129,EY183,LOGBOOK!$AN$5:$AN$1036129,FO183,LOGBOOK!$AH$5:$AH$1036129,EV216,LOGBOOK!$E$5:$E$1036129,FE183)),EY221,FG221,FO221)," ")</f>
        <v xml:space="preserve"> </v>
      </c>
      <c r="EW217" s="1134"/>
      <c r="EX217" s="1134"/>
      <c r="EY217" s="1134"/>
      <c r="EZ217" s="1134"/>
      <c r="FA217" s="624"/>
      <c r="FB217" s="1134" t="str">
        <f>IF(SUMIFS(LOGBOOK!$AG$5:$AG$1036129,LOGBOOK!$D$5:$D$1036129,EY183,LOGBOOK!$AN$5:$AN$1036129,FO183,LOGBOOK!$AH$5:$AH$1036129,FB216,LOGBOOK!$E$5:$E$1036129,FE183)=0," ",SUMIFS(LOGBOOK!$AG$5:$AG$1036129,LOGBOOK!$D$5:$D$1036129,EY183,LOGBOOK!$AN$5:$AN$1036129,FO183,LOGBOOK!$AH$5:$AH$1036129,FB216,LOGBOOK!$E$5:$E$1036129,FE183))</f>
        <v xml:space="preserve"> </v>
      </c>
      <c r="FC217" s="1134"/>
      <c r="FD217" s="1134"/>
      <c r="FE217" s="1134"/>
      <c r="FF217" s="1134"/>
      <c r="FG217" s="624"/>
      <c r="FH217" s="1134" t="str">
        <f>IF(SUMIFS(LOGBOOK!$AG$5:$AG$1036129,LOGBOOK!$D$5:$D$1036129,EY183,LOGBOOK!$AN$5:$AN$1036129,FO183,LOGBOOK!$AH$5:$AH$1036129,FH216,LOGBOOK!$E$5:$E$1036129,FE183)=0," ",SUMIFS(LOGBOOK!$AG$5:$AG$1036129,LOGBOOK!$D$5:$D$1036129,EY183,LOGBOOK!$AN$5:$AN$1036129,FO183,LOGBOOK!$AH$5:$AH$1036129,FH216,LOGBOOK!$E$5:$E$1036129,FE183))</f>
        <v xml:space="preserve"> </v>
      </c>
      <c r="FI217" s="1134"/>
      <c r="FJ217" s="1134"/>
      <c r="FK217" s="1134"/>
      <c r="FL217" s="1134"/>
      <c r="FM217" s="624"/>
      <c r="FN217" s="1134" t="str">
        <f>IF(SUMIFS(LOGBOOK!$AG$5:$AG$1036129,LOGBOOK!$D$5:$D$1036129,EY183,LOGBOOK!$AN$5:$AN$1036129,FO183,LOGBOOK!$AH$5:$AH$1036129,FN216,LOGBOOK!$E$5:$E$1036129,FE183)=0," ",SUMIFS(LOGBOOK!$AG$5:$AG$1036129,LOGBOOK!$D$5:$D$1036129,EY183,LOGBOOK!$AN$5:$AN$1036129,FO183,LOGBOOK!$AH$5:$AH$1036129,FN216,LOGBOOK!$E$5:$E$1036129,FE183))</f>
        <v xml:space="preserve"> </v>
      </c>
      <c r="FO217" s="1134"/>
      <c r="FP217" s="1134"/>
      <c r="FQ217" s="1134"/>
      <c r="FR217" s="1134"/>
      <c r="FS217" s="15"/>
      <c r="FT217" s="629" t="str">
        <f>IF('FRONT PAGE'!$A$1="www.fly-logics.com","NOV",0)</f>
        <v>NOV</v>
      </c>
      <c r="FU217" s="629"/>
      <c r="FV217" s="629"/>
      <c r="FW217" s="629"/>
      <c r="FX217" s="629"/>
      <c r="FY217" s="630" t="str">
        <f>IF(SUMIFS(LOGBOOK!$Y$5:$Y$1036129,LOGBOOK!$D$5:$D$1036129,EY183,LOGBOOK!$AN$5:$AN$1036129,FO183,LOGBOOK!$E$5:$E$1036129,FE183,LOGBOOK!$AM$5:$AM$1036129,"NOV")=0," ",SUMIFS(LOGBOOK!$Y$5:$Y$1036129,LOGBOOK!$D$5:$D$1036129,EY183,LOGBOOK!$AN$5:$AN$1036129,FO183,LOGBOOK!$E$5:$E$1036129,FE183,LOGBOOK!$AM$5:$AM$1036129,"NOV"))</f>
        <v xml:space="preserve"> </v>
      </c>
      <c r="FZ217" s="630"/>
      <c r="GA217" s="630"/>
      <c r="GB217" s="630"/>
      <c r="GC217" s="630" t="str">
        <f>IF(SUMIFS(LOGBOOK!$Z$5:$Z$1036129,LOGBOOK!$D$5:$D$1036129,EY183,LOGBOOK!$AN$5:$AN$1036129,FO183,LOGBOOK!$E$5:$E$1036129,FE183,LOGBOOK!$AM$5:$AM$1036129,"NOV")=0," ",SUMIFS(LOGBOOK!$Z$5:$Z$1036129,LOGBOOK!$D$5:$D$1036129,EY183,LOGBOOK!$AN$5:$AN$1036129,FO183,LOGBOOK!$E$5:$E$1036129,FE183,LOGBOOK!$AM$5:$AM$1036129,"NOV"))</f>
        <v xml:space="preserve"> </v>
      </c>
      <c r="GD217" s="630"/>
      <c r="GE217" s="630"/>
      <c r="GF217" s="630"/>
      <c r="GG217" s="630" t="str">
        <f>IF(SUMIFS(LOGBOOK!$AA$5:$AA$1036129,LOGBOOK!$D$5:$D$1036129,EY183,LOGBOOK!$AN$5:$AN$1036129,FO183,LOGBOOK!$E$5:$E$1036129,FE183,LOGBOOK!$AM$5:$AM$1036129,"NOV")=0," ",SUMIFS(LOGBOOK!$AA$5:$AA$1036129,LOGBOOK!$D$5:$D$1036129,EY183,LOGBOOK!$AN$5:$AN$1036129,FO183,LOGBOOK!$E$5:$E$1036129,FE183,LOGBOOK!$AM$5:$AM$1036129,"NOV"))</f>
        <v xml:space="preserve"> </v>
      </c>
      <c r="GH217" s="630"/>
      <c r="GI217" s="630"/>
      <c r="GJ217" s="630"/>
      <c r="GK217" s="623" t="str">
        <f>IF(SUMIFS(LOGBOOK!$AE$5:$AE$1036129,LOGBOOK!$D$5:$D$1036129,EY183,LOGBOOK!$AN$5:$AN$1036129,FO183,LOGBOOK!$E$5:$E$1036129,FE183,LOGBOOK!$AM$5:$AM$1036129,"NOV")=0," ",SUMIFS(LOGBOOK!$AC$5:$AC$1036129,LOGBOOK!$D$5:$D$1036129,EY183,LOGBOOK!$AN$5:$AN$1036129,FO183,LOGBOOK!$E$5:$E$1036129,FE183,LOGBOOK!$AM$5:$AM$1036129,"NOV"))</f>
        <v xml:space="preserve"> </v>
      </c>
      <c r="GL217" s="623"/>
      <c r="GM217" s="623"/>
      <c r="GN217" s="623" t="str">
        <f>IF(SUMIFS(LOGBOOK!$AF$5:$AF$1036129,LOGBOOK!$D$5:$D$1036129,EY183,LOGBOOK!$AN$5:$AN$1036129,FO183,LOGBOOK!$E$5:$E$1036129,FE183,LOGBOOK!$AM$5:$AM$1036129,"NOV")=0," ",SUMIFS(LOGBOOK!$AF$5:$AF$1036129,LOGBOOK!$D$5:$D$1036129,EY183,LOGBOOK!$AN$5:$AN$1036129,FO183,LOGBOOK!$E$5:$E$1036129,FE183,LOGBOOK!$AM$5:$AM$1036129,"NOV"))</f>
        <v xml:space="preserve"> </v>
      </c>
      <c r="GO217" s="623"/>
      <c r="GP217" s="623"/>
      <c r="GQ217" s="643"/>
      <c r="GR217" s="6"/>
    </row>
    <row r="218" spans="1:200" ht="6.75" customHeight="1" x14ac:dyDescent="0.25">
      <c r="A218" s="212"/>
      <c r="B218" s="635"/>
      <c r="C218" s="1135"/>
      <c r="D218" s="1135"/>
      <c r="E218" s="1135"/>
      <c r="F218" s="1135"/>
      <c r="G218" s="1135"/>
      <c r="H218" s="624"/>
      <c r="I218" s="1135"/>
      <c r="J218" s="1135"/>
      <c r="K218" s="1135"/>
      <c r="L218" s="1135"/>
      <c r="M218" s="1135"/>
      <c r="N218" s="624"/>
      <c r="O218" s="1135"/>
      <c r="P218" s="1135"/>
      <c r="Q218" s="1135"/>
      <c r="R218" s="1135"/>
      <c r="S218" s="1135"/>
      <c r="T218" s="624"/>
      <c r="U218" s="1135"/>
      <c r="V218" s="1135"/>
      <c r="W218" s="1135"/>
      <c r="X218" s="1135"/>
      <c r="Y218" s="1135"/>
      <c r="Z218" s="15"/>
      <c r="AA218" s="629"/>
      <c r="AB218" s="629"/>
      <c r="AC218" s="629"/>
      <c r="AD218" s="629"/>
      <c r="AE218" s="629"/>
      <c r="AF218" s="630"/>
      <c r="AG218" s="630"/>
      <c r="AH218" s="630"/>
      <c r="AI218" s="630"/>
      <c r="AJ218" s="630"/>
      <c r="AK218" s="630"/>
      <c r="AL218" s="630"/>
      <c r="AM218" s="630"/>
      <c r="AN218" s="630"/>
      <c r="AO218" s="630"/>
      <c r="AP218" s="630"/>
      <c r="AQ218" s="630"/>
      <c r="AR218" s="623"/>
      <c r="AS218" s="623"/>
      <c r="AT218" s="623"/>
      <c r="AU218" s="623"/>
      <c r="AV218" s="623"/>
      <c r="AW218" s="623"/>
      <c r="AX218" s="643"/>
      <c r="AY218" s="635"/>
      <c r="AZ218" s="1135"/>
      <c r="BA218" s="1135"/>
      <c r="BB218" s="1135"/>
      <c r="BC218" s="1135"/>
      <c r="BD218" s="1135"/>
      <c r="BE218" s="624"/>
      <c r="BF218" s="1135"/>
      <c r="BG218" s="1135"/>
      <c r="BH218" s="1135"/>
      <c r="BI218" s="1135"/>
      <c r="BJ218" s="1135"/>
      <c r="BK218" s="624"/>
      <c r="BL218" s="1135"/>
      <c r="BM218" s="1135"/>
      <c r="BN218" s="1135"/>
      <c r="BO218" s="1135"/>
      <c r="BP218" s="1135"/>
      <c r="BQ218" s="624"/>
      <c r="BR218" s="1135"/>
      <c r="BS218" s="1135"/>
      <c r="BT218" s="1135"/>
      <c r="BU218" s="1135"/>
      <c r="BV218" s="1135"/>
      <c r="BW218" s="15"/>
      <c r="BX218" s="629"/>
      <c r="BY218" s="629"/>
      <c r="BZ218" s="629"/>
      <c r="CA218" s="629"/>
      <c r="CB218" s="629"/>
      <c r="CC218" s="630"/>
      <c r="CD218" s="630"/>
      <c r="CE218" s="630"/>
      <c r="CF218" s="630"/>
      <c r="CG218" s="630"/>
      <c r="CH218" s="630"/>
      <c r="CI218" s="630"/>
      <c r="CJ218" s="630"/>
      <c r="CK218" s="630"/>
      <c r="CL218" s="630"/>
      <c r="CM218" s="630"/>
      <c r="CN218" s="630"/>
      <c r="CO218" s="623"/>
      <c r="CP218" s="623"/>
      <c r="CQ218" s="623"/>
      <c r="CR218" s="623"/>
      <c r="CS218" s="623"/>
      <c r="CT218" s="623"/>
      <c r="CU218" s="643"/>
      <c r="CV218" s="249"/>
      <c r="CW218" s="212"/>
      <c r="CX218" s="635"/>
      <c r="CY218" s="1135"/>
      <c r="CZ218" s="1135"/>
      <c r="DA218" s="1135"/>
      <c r="DB218" s="1135"/>
      <c r="DC218" s="1135"/>
      <c r="DD218" s="624"/>
      <c r="DE218" s="1135"/>
      <c r="DF218" s="1135"/>
      <c r="DG218" s="1135"/>
      <c r="DH218" s="1135"/>
      <c r="DI218" s="1135"/>
      <c r="DJ218" s="624"/>
      <c r="DK218" s="1135"/>
      <c r="DL218" s="1135"/>
      <c r="DM218" s="1135"/>
      <c r="DN218" s="1135"/>
      <c r="DO218" s="1135"/>
      <c r="DP218" s="624"/>
      <c r="DQ218" s="1135"/>
      <c r="DR218" s="1135"/>
      <c r="DS218" s="1135"/>
      <c r="DT218" s="1135"/>
      <c r="DU218" s="1135"/>
      <c r="DV218" s="15"/>
      <c r="DW218" s="629"/>
      <c r="DX218" s="629"/>
      <c r="DY218" s="629"/>
      <c r="DZ218" s="629"/>
      <c r="EA218" s="629"/>
      <c r="EB218" s="630"/>
      <c r="EC218" s="630"/>
      <c r="ED218" s="630"/>
      <c r="EE218" s="630"/>
      <c r="EF218" s="630"/>
      <c r="EG218" s="630"/>
      <c r="EH218" s="630"/>
      <c r="EI218" s="630"/>
      <c r="EJ218" s="630"/>
      <c r="EK218" s="630"/>
      <c r="EL218" s="630"/>
      <c r="EM218" s="630"/>
      <c r="EN218" s="623"/>
      <c r="EO218" s="623"/>
      <c r="EP218" s="623"/>
      <c r="EQ218" s="623"/>
      <c r="ER218" s="623"/>
      <c r="ES218" s="623"/>
      <c r="ET218" s="643"/>
      <c r="EU218" s="635"/>
      <c r="EV218" s="1135"/>
      <c r="EW218" s="1135"/>
      <c r="EX218" s="1135"/>
      <c r="EY218" s="1135"/>
      <c r="EZ218" s="1135"/>
      <c r="FA218" s="624"/>
      <c r="FB218" s="1135"/>
      <c r="FC218" s="1135"/>
      <c r="FD218" s="1135"/>
      <c r="FE218" s="1135"/>
      <c r="FF218" s="1135"/>
      <c r="FG218" s="624"/>
      <c r="FH218" s="1135"/>
      <c r="FI218" s="1135"/>
      <c r="FJ218" s="1135"/>
      <c r="FK218" s="1135"/>
      <c r="FL218" s="1135"/>
      <c r="FM218" s="624"/>
      <c r="FN218" s="1135"/>
      <c r="FO218" s="1135"/>
      <c r="FP218" s="1135"/>
      <c r="FQ218" s="1135"/>
      <c r="FR218" s="1135"/>
      <c r="FS218" s="15"/>
      <c r="FT218" s="629"/>
      <c r="FU218" s="629"/>
      <c r="FV218" s="629"/>
      <c r="FW218" s="629"/>
      <c r="FX218" s="629"/>
      <c r="FY218" s="630"/>
      <c r="FZ218" s="630"/>
      <c r="GA218" s="630"/>
      <c r="GB218" s="630"/>
      <c r="GC218" s="630"/>
      <c r="GD218" s="630"/>
      <c r="GE218" s="630"/>
      <c r="GF218" s="630"/>
      <c r="GG218" s="630"/>
      <c r="GH218" s="630"/>
      <c r="GI218" s="630"/>
      <c r="GJ218" s="630"/>
      <c r="GK218" s="623"/>
      <c r="GL218" s="623"/>
      <c r="GM218" s="623"/>
      <c r="GN218" s="623"/>
      <c r="GO218" s="623"/>
      <c r="GP218" s="623"/>
      <c r="GQ218" s="643"/>
      <c r="GR218" s="6"/>
    </row>
    <row r="219" spans="1:200" ht="3" customHeight="1" x14ac:dyDescent="0.25">
      <c r="A219" s="212"/>
      <c r="B219" s="635"/>
      <c r="C219" s="1135"/>
      <c r="D219" s="1135"/>
      <c r="E219" s="1135"/>
      <c r="F219" s="1135"/>
      <c r="G219" s="1135"/>
      <c r="H219" s="624"/>
      <c r="I219" s="1135"/>
      <c r="J219" s="1135"/>
      <c r="K219" s="1135"/>
      <c r="L219" s="1135"/>
      <c r="M219" s="1135"/>
      <c r="N219" s="624"/>
      <c r="O219" s="1135"/>
      <c r="P219" s="1135"/>
      <c r="Q219" s="1135"/>
      <c r="R219" s="1135"/>
      <c r="S219" s="1135"/>
      <c r="T219" s="624"/>
      <c r="U219" s="1135"/>
      <c r="V219" s="1135"/>
      <c r="W219" s="1135"/>
      <c r="X219" s="1135"/>
      <c r="Y219" s="1135"/>
      <c r="Z219" s="15"/>
      <c r="AA219" s="629"/>
      <c r="AB219" s="629"/>
      <c r="AC219" s="629"/>
      <c r="AD219" s="629"/>
      <c r="AE219" s="629"/>
      <c r="AF219" s="630"/>
      <c r="AG219" s="630"/>
      <c r="AH219" s="630"/>
      <c r="AI219" s="630"/>
      <c r="AJ219" s="630"/>
      <c r="AK219" s="630"/>
      <c r="AL219" s="630"/>
      <c r="AM219" s="630"/>
      <c r="AN219" s="630"/>
      <c r="AO219" s="630"/>
      <c r="AP219" s="630"/>
      <c r="AQ219" s="630"/>
      <c r="AR219" s="623"/>
      <c r="AS219" s="623"/>
      <c r="AT219" s="623"/>
      <c r="AU219" s="623"/>
      <c r="AV219" s="623"/>
      <c r="AW219" s="623"/>
      <c r="AX219" s="643"/>
      <c r="AY219" s="635"/>
      <c r="AZ219" s="1135"/>
      <c r="BA219" s="1135"/>
      <c r="BB219" s="1135"/>
      <c r="BC219" s="1135"/>
      <c r="BD219" s="1135"/>
      <c r="BE219" s="624"/>
      <c r="BF219" s="1135"/>
      <c r="BG219" s="1135"/>
      <c r="BH219" s="1135"/>
      <c r="BI219" s="1135"/>
      <c r="BJ219" s="1135"/>
      <c r="BK219" s="624"/>
      <c r="BL219" s="1135"/>
      <c r="BM219" s="1135"/>
      <c r="BN219" s="1135"/>
      <c r="BO219" s="1135"/>
      <c r="BP219" s="1135"/>
      <c r="BQ219" s="624"/>
      <c r="BR219" s="1135"/>
      <c r="BS219" s="1135"/>
      <c r="BT219" s="1135"/>
      <c r="BU219" s="1135"/>
      <c r="BV219" s="1135"/>
      <c r="BW219" s="15"/>
      <c r="BX219" s="629"/>
      <c r="BY219" s="629"/>
      <c r="BZ219" s="629"/>
      <c r="CA219" s="629"/>
      <c r="CB219" s="629"/>
      <c r="CC219" s="630"/>
      <c r="CD219" s="630"/>
      <c r="CE219" s="630"/>
      <c r="CF219" s="630"/>
      <c r="CG219" s="630"/>
      <c r="CH219" s="630"/>
      <c r="CI219" s="630"/>
      <c r="CJ219" s="630"/>
      <c r="CK219" s="630"/>
      <c r="CL219" s="630"/>
      <c r="CM219" s="630"/>
      <c r="CN219" s="630"/>
      <c r="CO219" s="623"/>
      <c r="CP219" s="623"/>
      <c r="CQ219" s="623"/>
      <c r="CR219" s="623"/>
      <c r="CS219" s="623"/>
      <c r="CT219" s="623"/>
      <c r="CU219" s="643"/>
      <c r="CV219" s="249"/>
      <c r="CW219" s="212"/>
      <c r="CX219" s="635"/>
      <c r="CY219" s="1135"/>
      <c r="CZ219" s="1135"/>
      <c r="DA219" s="1135"/>
      <c r="DB219" s="1135"/>
      <c r="DC219" s="1135"/>
      <c r="DD219" s="624"/>
      <c r="DE219" s="1135"/>
      <c r="DF219" s="1135"/>
      <c r="DG219" s="1135"/>
      <c r="DH219" s="1135"/>
      <c r="DI219" s="1135"/>
      <c r="DJ219" s="624"/>
      <c r="DK219" s="1135"/>
      <c r="DL219" s="1135"/>
      <c r="DM219" s="1135"/>
      <c r="DN219" s="1135"/>
      <c r="DO219" s="1135"/>
      <c r="DP219" s="624"/>
      <c r="DQ219" s="1135"/>
      <c r="DR219" s="1135"/>
      <c r="DS219" s="1135"/>
      <c r="DT219" s="1135"/>
      <c r="DU219" s="1135"/>
      <c r="DV219" s="15"/>
      <c r="DW219" s="629"/>
      <c r="DX219" s="629"/>
      <c r="DY219" s="629"/>
      <c r="DZ219" s="629"/>
      <c r="EA219" s="629"/>
      <c r="EB219" s="630"/>
      <c r="EC219" s="630"/>
      <c r="ED219" s="630"/>
      <c r="EE219" s="630"/>
      <c r="EF219" s="630"/>
      <c r="EG219" s="630"/>
      <c r="EH219" s="630"/>
      <c r="EI219" s="630"/>
      <c r="EJ219" s="630"/>
      <c r="EK219" s="630"/>
      <c r="EL219" s="630"/>
      <c r="EM219" s="630"/>
      <c r="EN219" s="623"/>
      <c r="EO219" s="623"/>
      <c r="EP219" s="623"/>
      <c r="EQ219" s="623"/>
      <c r="ER219" s="623"/>
      <c r="ES219" s="623"/>
      <c r="ET219" s="643"/>
      <c r="EU219" s="635"/>
      <c r="EV219" s="1135"/>
      <c r="EW219" s="1135"/>
      <c r="EX219" s="1135"/>
      <c r="EY219" s="1135"/>
      <c r="EZ219" s="1135"/>
      <c r="FA219" s="624"/>
      <c r="FB219" s="1135"/>
      <c r="FC219" s="1135"/>
      <c r="FD219" s="1135"/>
      <c r="FE219" s="1135"/>
      <c r="FF219" s="1135"/>
      <c r="FG219" s="624"/>
      <c r="FH219" s="1135"/>
      <c r="FI219" s="1135"/>
      <c r="FJ219" s="1135"/>
      <c r="FK219" s="1135"/>
      <c r="FL219" s="1135"/>
      <c r="FM219" s="624"/>
      <c r="FN219" s="1135"/>
      <c r="FO219" s="1135"/>
      <c r="FP219" s="1135"/>
      <c r="FQ219" s="1135"/>
      <c r="FR219" s="1135"/>
      <c r="FS219" s="15"/>
      <c r="FT219" s="629"/>
      <c r="FU219" s="629"/>
      <c r="FV219" s="629"/>
      <c r="FW219" s="629"/>
      <c r="FX219" s="629"/>
      <c r="FY219" s="630"/>
      <c r="FZ219" s="630"/>
      <c r="GA219" s="630"/>
      <c r="GB219" s="630"/>
      <c r="GC219" s="630"/>
      <c r="GD219" s="630"/>
      <c r="GE219" s="630"/>
      <c r="GF219" s="630"/>
      <c r="GG219" s="630"/>
      <c r="GH219" s="630"/>
      <c r="GI219" s="630"/>
      <c r="GJ219" s="630"/>
      <c r="GK219" s="623"/>
      <c r="GL219" s="623"/>
      <c r="GM219" s="623"/>
      <c r="GN219" s="623"/>
      <c r="GO219" s="623"/>
      <c r="GP219" s="623"/>
      <c r="GQ219" s="643"/>
      <c r="GR219" s="6"/>
    </row>
    <row r="220" spans="1:200" ht="6" customHeight="1" x14ac:dyDescent="0.25">
      <c r="A220" s="212"/>
      <c r="B220" s="635"/>
      <c r="C220" s="662"/>
      <c r="D220" s="662"/>
      <c r="E220" s="662"/>
      <c r="F220" s="662"/>
      <c r="G220" s="662"/>
      <c r="H220" s="662"/>
      <c r="I220" s="662"/>
      <c r="J220" s="662"/>
      <c r="K220" s="662"/>
      <c r="L220" s="662"/>
      <c r="M220" s="662"/>
      <c r="N220" s="662"/>
      <c r="O220" s="662"/>
      <c r="P220" s="662"/>
      <c r="Q220" s="662"/>
      <c r="R220" s="662"/>
      <c r="S220" s="662"/>
      <c r="T220" s="662"/>
      <c r="U220" s="662"/>
      <c r="V220" s="662"/>
      <c r="W220" s="662"/>
      <c r="X220" s="662"/>
      <c r="Y220" s="662"/>
      <c r="Z220" s="663"/>
      <c r="AA220" s="629"/>
      <c r="AB220" s="629"/>
      <c r="AC220" s="629"/>
      <c r="AD220" s="629"/>
      <c r="AE220" s="629"/>
      <c r="AF220" s="630"/>
      <c r="AG220" s="630"/>
      <c r="AH220" s="630"/>
      <c r="AI220" s="630"/>
      <c r="AJ220" s="630"/>
      <c r="AK220" s="630"/>
      <c r="AL220" s="630"/>
      <c r="AM220" s="630"/>
      <c r="AN220" s="630"/>
      <c r="AO220" s="630"/>
      <c r="AP220" s="630"/>
      <c r="AQ220" s="630"/>
      <c r="AR220" s="623"/>
      <c r="AS220" s="623"/>
      <c r="AT220" s="623"/>
      <c r="AU220" s="623"/>
      <c r="AV220" s="623"/>
      <c r="AW220" s="623"/>
      <c r="AX220" s="643"/>
      <c r="AY220" s="635"/>
      <c r="AZ220" s="662"/>
      <c r="BA220" s="662"/>
      <c r="BB220" s="662"/>
      <c r="BC220" s="662"/>
      <c r="BD220" s="662"/>
      <c r="BE220" s="662"/>
      <c r="BF220" s="662"/>
      <c r="BG220" s="662"/>
      <c r="BH220" s="662"/>
      <c r="BI220" s="662"/>
      <c r="BJ220" s="662"/>
      <c r="BK220" s="662"/>
      <c r="BL220" s="662"/>
      <c r="BM220" s="662"/>
      <c r="BN220" s="662"/>
      <c r="BO220" s="662"/>
      <c r="BP220" s="662"/>
      <c r="BQ220" s="662"/>
      <c r="BR220" s="662"/>
      <c r="BS220" s="662"/>
      <c r="BT220" s="662"/>
      <c r="BU220" s="662"/>
      <c r="BV220" s="662"/>
      <c r="BW220" s="663"/>
      <c r="BX220" s="629"/>
      <c r="BY220" s="629"/>
      <c r="BZ220" s="629"/>
      <c r="CA220" s="629"/>
      <c r="CB220" s="629"/>
      <c r="CC220" s="630"/>
      <c r="CD220" s="630"/>
      <c r="CE220" s="630"/>
      <c r="CF220" s="630"/>
      <c r="CG220" s="630"/>
      <c r="CH220" s="630"/>
      <c r="CI220" s="630"/>
      <c r="CJ220" s="630"/>
      <c r="CK220" s="630"/>
      <c r="CL220" s="630"/>
      <c r="CM220" s="630"/>
      <c r="CN220" s="630"/>
      <c r="CO220" s="623"/>
      <c r="CP220" s="623"/>
      <c r="CQ220" s="623"/>
      <c r="CR220" s="623"/>
      <c r="CS220" s="623"/>
      <c r="CT220" s="623"/>
      <c r="CU220" s="643"/>
      <c r="CV220" s="249"/>
      <c r="CW220" s="212"/>
      <c r="CX220" s="635"/>
      <c r="CY220" s="662"/>
      <c r="CZ220" s="662"/>
      <c r="DA220" s="662"/>
      <c r="DB220" s="662"/>
      <c r="DC220" s="662"/>
      <c r="DD220" s="662"/>
      <c r="DE220" s="662"/>
      <c r="DF220" s="662"/>
      <c r="DG220" s="662"/>
      <c r="DH220" s="662"/>
      <c r="DI220" s="662"/>
      <c r="DJ220" s="662"/>
      <c r="DK220" s="662"/>
      <c r="DL220" s="662"/>
      <c r="DM220" s="662"/>
      <c r="DN220" s="662"/>
      <c r="DO220" s="662"/>
      <c r="DP220" s="662"/>
      <c r="DQ220" s="662"/>
      <c r="DR220" s="662"/>
      <c r="DS220" s="662"/>
      <c r="DT220" s="662"/>
      <c r="DU220" s="662"/>
      <c r="DV220" s="663"/>
      <c r="DW220" s="629"/>
      <c r="DX220" s="629"/>
      <c r="DY220" s="629"/>
      <c r="DZ220" s="629"/>
      <c r="EA220" s="629"/>
      <c r="EB220" s="630"/>
      <c r="EC220" s="630"/>
      <c r="ED220" s="630"/>
      <c r="EE220" s="630"/>
      <c r="EF220" s="630"/>
      <c r="EG220" s="630"/>
      <c r="EH220" s="630"/>
      <c r="EI220" s="630"/>
      <c r="EJ220" s="630"/>
      <c r="EK220" s="630"/>
      <c r="EL220" s="630"/>
      <c r="EM220" s="630"/>
      <c r="EN220" s="623"/>
      <c r="EO220" s="623"/>
      <c r="EP220" s="623"/>
      <c r="EQ220" s="623"/>
      <c r="ER220" s="623"/>
      <c r="ES220" s="623"/>
      <c r="ET220" s="643"/>
      <c r="EU220" s="635"/>
      <c r="EV220" s="662"/>
      <c r="EW220" s="662"/>
      <c r="EX220" s="662"/>
      <c r="EY220" s="662"/>
      <c r="EZ220" s="662"/>
      <c r="FA220" s="662"/>
      <c r="FB220" s="662"/>
      <c r="FC220" s="662"/>
      <c r="FD220" s="662"/>
      <c r="FE220" s="662"/>
      <c r="FF220" s="662"/>
      <c r="FG220" s="662"/>
      <c r="FH220" s="662"/>
      <c r="FI220" s="662"/>
      <c r="FJ220" s="662"/>
      <c r="FK220" s="662"/>
      <c r="FL220" s="662"/>
      <c r="FM220" s="662"/>
      <c r="FN220" s="662"/>
      <c r="FO220" s="662"/>
      <c r="FP220" s="662"/>
      <c r="FQ220" s="662"/>
      <c r="FR220" s="662"/>
      <c r="FS220" s="663"/>
      <c r="FT220" s="629"/>
      <c r="FU220" s="629"/>
      <c r="FV220" s="629"/>
      <c r="FW220" s="629"/>
      <c r="FX220" s="629"/>
      <c r="FY220" s="630"/>
      <c r="FZ220" s="630"/>
      <c r="GA220" s="630"/>
      <c r="GB220" s="630"/>
      <c r="GC220" s="630"/>
      <c r="GD220" s="630"/>
      <c r="GE220" s="630"/>
      <c r="GF220" s="630"/>
      <c r="GG220" s="630"/>
      <c r="GH220" s="630"/>
      <c r="GI220" s="630"/>
      <c r="GJ220" s="630"/>
      <c r="GK220" s="623"/>
      <c r="GL220" s="623"/>
      <c r="GM220" s="623"/>
      <c r="GN220" s="623"/>
      <c r="GO220" s="623"/>
      <c r="GP220" s="623"/>
      <c r="GQ220" s="643"/>
      <c r="GR220" s="6"/>
    </row>
    <row r="221" spans="1:200" ht="16.5" customHeight="1" x14ac:dyDescent="0.25">
      <c r="A221" s="212"/>
      <c r="B221" s="635"/>
      <c r="C221" s="1233" t="s">
        <v>37</v>
      </c>
      <c r="D221" s="1233"/>
      <c r="E221" s="1234"/>
      <c r="F221" s="1138" t="str">
        <f>IF(SUMIFS(LOGBOOK!$AG$5:$AG$1036129,LOGBOOK!$D$5:$D$1036129,F183,LOGBOOK!$AN$5:$AN$1036129,V183,LOGBOOK!$AH$5:$AH$1036129,"CAT I",LOGBOOK!$E$5:$E$1036129,L183)=0," ",SUMIFS(LOGBOOK!$AG$5:$AG$1036129,LOGBOOK!$D$5:$D$1036129,F183,LOGBOOK!$AN$5:$AN$1036129,V183,LOGBOOK!$AH$5:$AH$1036129,"CAT I",LOGBOOK!$E$5:$E$1036129,L183))</f>
        <v xml:space="preserve"> </v>
      </c>
      <c r="G221" s="1139"/>
      <c r="H221" s="1139"/>
      <c r="I221" s="1139"/>
      <c r="J221" s="209"/>
      <c r="K221" s="1233" t="s">
        <v>36</v>
      </c>
      <c r="L221" s="1233"/>
      <c r="M221" s="1234"/>
      <c r="N221" s="1136" t="str">
        <f>IF(SUMIFS(LOGBOOK!$AG$5:$AG$1036129,LOGBOOK!$D$5:$D$1036129,F183,LOGBOOK!$AN$5:$AN$1036129,V183,LOGBOOK!$AH$5:$AH$1036129,"CAT II",LOGBOOK!$E$5:$E$1036129,L183)=0," ",SUMIFS(LOGBOOK!$AG$5:$AG$1036129,LOGBOOK!$D$5:$D$1036129,F183,LOGBOOK!$AN$5:$AN$1036129,V183,LOGBOOK!$AH$5:$AH$1036129,"CAT II",LOGBOOK!$E$5:$E$1036129,L183))</f>
        <v xml:space="preserve"> </v>
      </c>
      <c r="O221" s="1137"/>
      <c r="P221" s="1137"/>
      <c r="Q221" s="1137"/>
      <c r="R221" s="209"/>
      <c r="S221" s="1233" t="s">
        <v>39</v>
      </c>
      <c r="T221" s="1233"/>
      <c r="U221" s="1234"/>
      <c r="V221" s="1136" t="str">
        <f>IF(SUMIFS(LOGBOOK!$AG$5:$AG$1036129,LOGBOOK!$D$5:$D$1036129,F183,LOGBOOK!$AN$5:$AN$1036129,V183,LOGBOOK!$AH$5:$AH$1036129,"CAT III",LOGBOOK!$E$5:$E$1036129,L183)=0," ",SUMIFS(LOGBOOK!$AG$5:$AG$1036129,LOGBOOK!$D$5:$D$1036129,F183,LOGBOOK!$AN$5:$AN$1036129,V183,LOGBOOK!$AH$5:$AH$1036129,"CAT III",LOGBOOK!$E$5:$E$1036129,L183))</f>
        <v xml:space="preserve"> </v>
      </c>
      <c r="W221" s="1137"/>
      <c r="X221" s="1137"/>
      <c r="Y221" s="1137"/>
      <c r="Z221" s="227"/>
      <c r="AA221" s="629" t="str">
        <f>IF('FRONT PAGE'!$A$1="www.fly-logics.com","DEC",0)</f>
        <v>DEC</v>
      </c>
      <c r="AB221" s="629"/>
      <c r="AC221" s="629"/>
      <c r="AD221" s="629"/>
      <c r="AE221" s="629"/>
      <c r="AF221" s="630" t="str">
        <f>IF(SUMIFS(LOGBOOK!$Y$5:$Y$1036129,LOGBOOK!$D$5:$D$1036129,F183,LOGBOOK!$AN$5:$AN$1036129,V183,LOGBOOK!$E$5:$E$1036129,L183,LOGBOOK!$AM$5:$AM$1036129,"DIC")=0," ",SUMIFS(LOGBOOK!$Y$5:$Y$1036129,LOGBOOK!$D$5:$D$1036129,F183,LOGBOOK!$AN$5:$AN$1036129,V183,LOGBOOK!$E$5:$E$1036129,L183,LOGBOOK!$AM$5:$AM$1036129,"DIC"))</f>
        <v xml:space="preserve"> </v>
      </c>
      <c r="AG221" s="630"/>
      <c r="AH221" s="630"/>
      <c r="AI221" s="630"/>
      <c r="AJ221" s="630" t="str">
        <f>IF(SUMIFS(LOGBOOK!$Z$5:$Z$1036129,LOGBOOK!$D$5:$D$1036129,F183,LOGBOOK!$AN$5:$AN$1036129,V183,LOGBOOK!$E$5:$E$1036129,L183,LOGBOOK!$AM$5:$AM$1036129,"DIC")=0," ",SUMIFS(LOGBOOK!$Z$5:$Z$1036129,LOGBOOK!$D$5:$D$1036129,F183,LOGBOOK!$AN$5:$AN$1036129,V183,LOGBOOK!$E$5:$E$1036129,L183,LOGBOOK!$AM$5:$AM$1036129,"DIC"))</f>
        <v xml:space="preserve"> </v>
      </c>
      <c r="AK221" s="630"/>
      <c r="AL221" s="630"/>
      <c r="AM221" s="630"/>
      <c r="AN221" s="630" t="str">
        <f>IF(SUMIFS(LOGBOOK!$AA$5:$AA$1036129,LOGBOOK!$D$5:$D$1036129,F183,LOGBOOK!$AN$5:$AN$1036129,V183,LOGBOOK!$E$5:$E$1036129,L183,LOGBOOK!$AM$5:$AM$1036129,"DIC")=0," ",SUMIFS(LOGBOOK!$AA$5:$AA$1036129,LOGBOOK!$D$5:$D$1036129,F183,LOGBOOK!$AN$5:$AN$1036129,V183,LOGBOOK!$E$5:$E$1036129,L183,LOGBOOK!$AM$5:$AM$1036129,"DIC"))</f>
        <v xml:space="preserve"> </v>
      </c>
      <c r="AO221" s="630"/>
      <c r="AP221" s="630"/>
      <c r="AQ221" s="630"/>
      <c r="AR221" s="623" t="str">
        <f>IF(SUMIFS(LOGBOOK!$AE$5:$AE$1036129,LOGBOOK!$D$5:$D$1036129,F183,LOGBOOK!$AN$5:$AN$1036129,V183,LOGBOOK!$E$5:$E$1036129,L183,LOGBOOK!$AM$5:$AM$1036129,"DIC")=0," ",SUMIFS(LOGBOOK!$AC$5:$AC$1036129,LOGBOOK!$D$5:$D$1036129,F183,LOGBOOK!$AN$5:$AN$1036129,V183,LOGBOOK!$E$5:$E$1036129,L183,LOGBOOK!$AM$5:$AM$1036129,"DIC"))</f>
        <v xml:space="preserve"> </v>
      </c>
      <c r="AS221" s="623"/>
      <c r="AT221" s="623"/>
      <c r="AU221" s="623" t="str">
        <f>IF(SUMIFS(LOGBOOK!$AF$5:$AF$1036129,LOGBOOK!$D$5:$D$1036129,F183,LOGBOOK!$AN$5:$AN$1036129,V183,LOGBOOK!$E$5:$E$1036129,L183,LOGBOOK!$AM$5:$AM$1036129,"DIC")=0," ",SUMIFS(LOGBOOK!$AF$5:$AF$1036129,LOGBOOK!$D$5:$D$1036129,F183,LOGBOOK!$AN$5:$AN$1036129,V183,LOGBOOK!$E$5:$E$1036129,L183,LOGBOOK!$AM$5:$AM$1036129,"DIC"))</f>
        <v xml:space="preserve"> </v>
      </c>
      <c r="AV221" s="623"/>
      <c r="AW221" s="623"/>
      <c r="AX221" s="643"/>
      <c r="AY221" s="635"/>
      <c r="AZ221" s="1233" t="s">
        <v>37</v>
      </c>
      <c r="BA221" s="1233"/>
      <c r="BB221" s="1234"/>
      <c r="BC221" s="1138" t="str">
        <f>IF(SUMIFS(LOGBOOK!$AG$5:$AG$1036129,LOGBOOK!$D$5:$D$1036129,BC183,LOGBOOK!$AN$5:$AN$1036129,BS183,LOGBOOK!$AH$5:$AH$1036129,"CAT I",LOGBOOK!$E$5:$E$1036129,BI183)=0," ",SUMIFS(LOGBOOK!$AG$5:$AG$1036129,LOGBOOK!$D$5:$D$1036129,BC183,LOGBOOK!$AN$5:$AN$1036129,BS183,LOGBOOK!$AH$5:$AH$1036129,"CAT I",LOGBOOK!$E$5:$E$1036129,BI183))</f>
        <v xml:space="preserve"> </v>
      </c>
      <c r="BD221" s="1139"/>
      <c r="BE221" s="1139"/>
      <c r="BF221" s="1139"/>
      <c r="BG221" s="209"/>
      <c r="BH221" s="1233" t="s">
        <v>36</v>
      </c>
      <c r="BI221" s="1233"/>
      <c r="BJ221" s="1234"/>
      <c r="BK221" s="1136" t="str">
        <f>IF(SUMIFS(LOGBOOK!$AG$5:$AG$1036129,LOGBOOK!$D$5:$D$1036129,BC183,LOGBOOK!$AN$5:$AN$1036129,BS183,LOGBOOK!$AH$5:$AH$1036129,"CAT II",LOGBOOK!$E$5:$E$1036129,BI183)=0," ",SUMIFS(LOGBOOK!$AG$5:$AG$1036129,LOGBOOK!$D$5:$D$1036129,BC183,LOGBOOK!$AN$5:$AN$1036129,BS183,LOGBOOK!$AH$5:$AH$1036129,"CAT II",LOGBOOK!$E$5:$E$1036129,BI183))</f>
        <v xml:space="preserve"> </v>
      </c>
      <c r="BL221" s="1137"/>
      <c r="BM221" s="1137"/>
      <c r="BN221" s="1137"/>
      <c r="BO221" s="209"/>
      <c r="BP221" s="1233" t="s">
        <v>39</v>
      </c>
      <c r="BQ221" s="1233"/>
      <c r="BR221" s="1234"/>
      <c r="BS221" s="1136" t="str">
        <f>IF(SUMIFS(LOGBOOK!$AG$5:$AG$1036129,LOGBOOK!$D$5:$D$1036129,BC183,LOGBOOK!$AN$5:$AN$1036129,BS183,LOGBOOK!$AH$5:$AH$1036129,"CAT III",LOGBOOK!$E$5:$E$1036129,BI183)=0," ",SUMIFS(LOGBOOK!$AG$5:$AG$1036129,LOGBOOK!$D$5:$D$1036129,BC183,LOGBOOK!$AN$5:$AN$1036129,BS183,LOGBOOK!$AH$5:$AH$1036129,"CAT III",LOGBOOK!$E$5:$E$1036129,BI183))</f>
        <v xml:space="preserve"> </v>
      </c>
      <c r="BT221" s="1137"/>
      <c r="BU221" s="1137"/>
      <c r="BV221" s="1137"/>
      <c r="BW221" s="227"/>
      <c r="BX221" s="629" t="str">
        <f>IF('FRONT PAGE'!$A$1="www.fly-logics.com","DEC",0)</f>
        <v>DEC</v>
      </c>
      <c r="BY221" s="629"/>
      <c r="BZ221" s="629"/>
      <c r="CA221" s="629"/>
      <c r="CB221" s="629"/>
      <c r="CC221" s="630" t="str">
        <f>IF(SUMIFS(LOGBOOK!$Y$5:$Y$1036129,LOGBOOK!$D$5:$D$1036129,BC183,LOGBOOK!$AN$5:$AN$1036129,BS183,LOGBOOK!$E$5:$E$1036129,BI183,LOGBOOK!$AM$5:$AM$1036129,"DIC")=0," ",SUMIFS(LOGBOOK!$Y$5:$Y$1036129,LOGBOOK!$D$5:$D$1036129,BC183,LOGBOOK!$AN$5:$AN$1036129,BS183,LOGBOOK!$E$5:$E$1036129,BI183,LOGBOOK!$AM$5:$AM$1036129,"DIC"))</f>
        <v xml:space="preserve"> </v>
      </c>
      <c r="CD221" s="630"/>
      <c r="CE221" s="630"/>
      <c r="CF221" s="630"/>
      <c r="CG221" s="630" t="str">
        <f>IF(SUMIFS(LOGBOOK!$Z$5:$Z$1036129,LOGBOOK!$D$5:$D$1036129,BC183,LOGBOOK!$AN$5:$AN$1036129,BS183,LOGBOOK!$E$5:$E$1036129,BI183,LOGBOOK!$AM$5:$AM$1036129,"DIC")=0," ",SUMIFS(LOGBOOK!$Z$5:$Z$1036129,LOGBOOK!$D$5:$D$1036129,BC183,LOGBOOK!$AN$5:$AN$1036129,BS183,LOGBOOK!$E$5:$E$1036129,BI183,LOGBOOK!$AM$5:$AM$1036129,"DIC"))</f>
        <v xml:space="preserve"> </v>
      </c>
      <c r="CH221" s="630"/>
      <c r="CI221" s="630"/>
      <c r="CJ221" s="630"/>
      <c r="CK221" s="630" t="str">
        <f>IF(SUMIFS(LOGBOOK!$AA$5:$AA$1036129,LOGBOOK!$D$5:$D$1036129,BC183,LOGBOOK!$AN$5:$AN$1036129,BS183,LOGBOOK!$E$5:$E$1036129,BI183,LOGBOOK!$AM$5:$AM$1036129,"DIC")=0," ",SUMIFS(LOGBOOK!$AA$5:$AA$1036129,LOGBOOK!$D$5:$D$1036129,BC183,LOGBOOK!$AN$5:$AN$1036129,BS183,LOGBOOK!$E$5:$E$1036129,BI183,LOGBOOK!$AM$5:$AM$1036129,"DIC"))</f>
        <v xml:space="preserve"> </v>
      </c>
      <c r="CL221" s="630"/>
      <c r="CM221" s="630"/>
      <c r="CN221" s="630"/>
      <c r="CO221" s="623" t="str">
        <f>IF(SUMIFS(LOGBOOK!$AE$5:$AE$1036129,LOGBOOK!$D$5:$D$1036129,BC183,LOGBOOK!$AN$5:$AN$1036129,BS183,LOGBOOK!$E$5:$E$1036129,BI183,LOGBOOK!$AM$5:$AM$1036129,"DIC")=0," ",SUMIFS(LOGBOOK!$AC$5:$AC$1036129,LOGBOOK!$D$5:$D$1036129,BC183,LOGBOOK!$AN$5:$AN$1036129,BS183,LOGBOOK!$E$5:$E$1036129,BI183,LOGBOOK!$AM$5:$AM$1036129,"DIC"))</f>
        <v xml:space="preserve"> </v>
      </c>
      <c r="CP221" s="623"/>
      <c r="CQ221" s="623"/>
      <c r="CR221" s="623" t="str">
        <f>IF(SUMIFS(LOGBOOK!$AF$5:$AF$1036129,LOGBOOK!$D$5:$D$1036129,BC183,LOGBOOK!$AN$5:$AN$1036129,BS183,LOGBOOK!$E$5:$E$1036129,BI183,LOGBOOK!$AM$5:$AM$1036129,"DIC")=0," ",SUMIFS(LOGBOOK!$AF$5:$AF$1036129,LOGBOOK!$D$5:$D$1036129,BC183,LOGBOOK!$AN$5:$AN$1036129,BS183,LOGBOOK!$E$5:$E$1036129,BI183,LOGBOOK!$AM$5:$AM$1036129,"DIC"))</f>
        <v xml:space="preserve"> </v>
      </c>
      <c r="CS221" s="623"/>
      <c r="CT221" s="623"/>
      <c r="CU221" s="643"/>
      <c r="CV221" s="249"/>
      <c r="CW221" s="212"/>
      <c r="CX221" s="635"/>
      <c r="CY221" s="1233" t="s">
        <v>37</v>
      </c>
      <c r="CZ221" s="1233"/>
      <c r="DA221" s="1234"/>
      <c r="DB221" s="1138" t="str">
        <f>IF(SUMIFS(LOGBOOK!$AG$5:$AG$1036129,LOGBOOK!$D$5:$D$1036129,DB183,LOGBOOK!$AN$5:$AN$1036129,DR183,LOGBOOK!$AH$5:$AH$1036129,"CAT I",LOGBOOK!$E$5:$E$1036129,DH183)=0," ",SUMIFS(LOGBOOK!$AG$5:$AG$1036129,LOGBOOK!$D$5:$D$1036129,DB183,LOGBOOK!$AN$5:$AN$1036129,DR183,LOGBOOK!$AH$5:$AH$1036129,"CAT I",LOGBOOK!$E$5:$E$1036129,DH183))</f>
        <v xml:space="preserve"> </v>
      </c>
      <c r="DC221" s="1139"/>
      <c r="DD221" s="1139"/>
      <c r="DE221" s="1139"/>
      <c r="DF221" s="209"/>
      <c r="DG221" s="1233" t="s">
        <v>36</v>
      </c>
      <c r="DH221" s="1233"/>
      <c r="DI221" s="1234"/>
      <c r="DJ221" s="1136" t="str">
        <f>IF(SUMIFS(LOGBOOK!$AG$5:$AG$1036129,LOGBOOK!$D$5:$D$1036129,DB183,LOGBOOK!$AN$5:$AN$1036129,DR183,LOGBOOK!$AH$5:$AH$1036129,"CAT II",LOGBOOK!$E$5:$E$1036129,DH183)=0," ",SUMIFS(LOGBOOK!$AG$5:$AG$1036129,LOGBOOK!$D$5:$D$1036129,DB183,LOGBOOK!$AN$5:$AN$1036129,DR183,LOGBOOK!$AH$5:$AH$1036129,"CAT II",LOGBOOK!$E$5:$E$1036129,DH183))</f>
        <v xml:space="preserve"> </v>
      </c>
      <c r="DK221" s="1137"/>
      <c r="DL221" s="1137"/>
      <c r="DM221" s="1137"/>
      <c r="DN221" s="209"/>
      <c r="DO221" s="1233" t="s">
        <v>39</v>
      </c>
      <c r="DP221" s="1233"/>
      <c r="DQ221" s="1234"/>
      <c r="DR221" s="1136" t="str">
        <f>IF(SUMIFS(LOGBOOK!$AG$5:$AG$1036129,LOGBOOK!$D$5:$D$1036129,DB183,LOGBOOK!$AN$5:$AN$1036129,DR183,LOGBOOK!$AH$5:$AH$1036129,"CAT III",LOGBOOK!$E$5:$E$1036129,DH183)=0," ",SUMIFS(LOGBOOK!$AG$5:$AG$1036129,LOGBOOK!$D$5:$D$1036129,DB183,LOGBOOK!$AN$5:$AN$1036129,DR183,LOGBOOK!$AH$5:$AH$1036129,"CAT III",LOGBOOK!$E$5:$E$1036129,DH183))</f>
        <v xml:space="preserve"> </v>
      </c>
      <c r="DS221" s="1137"/>
      <c r="DT221" s="1137"/>
      <c r="DU221" s="1137"/>
      <c r="DV221" s="227"/>
      <c r="DW221" s="629" t="str">
        <f>IF('FRONT PAGE'!$A$1="www.fly-logics.com","DEC",0)</f>
        <v>DEC</v>
      </c>
      <c r="DX221" s="629"/>
      <c r="DY221" s="629"/>
      <c r="DZ221" s="629"/>
      <c r="EA221" s="629"/>
      <c r="EB221" s="630" t="str">
        <f>IF(SUMIFS(LOGBOOK!$Y$5:$Y$1036129,LOGBOOK!$D$5:$D$1036129,DB183,LOGBOOK!$AN$5:$AN$1036129,DR183,LOGBOOK!$E$5:$E$1036129,DH183,LOGBOOK!$AM$5:$AM$1036129,"DIC")=0," ",SUMIFS(LOGBOOK!$Y$5:$Y$1036129,LOGBOOK!$D$5:$D$1036129,DB183,LOGBOOK!$AN$5:$AN$1036129,DR183,LOGBOOK!$E$5:$E$1036129,DH183,LOGBOOK!$AM$5:$AM$1036129,"DIC"))</f>
        <v xml:space="preserve"> </v>
      </c>
      <c r="EC221" s="630"/>
      <c r="ED221" s="630"/>
      <c r="EE221" s="630"/>
      <c r="EF221" s="630" t="str">
        <f>IF(SUMIFS(LOGBOOK!$Z$5:$Z$1036129,LOGBOOK!$D$5:$D$1036129,DB183,LOGBOOK!$AN$5:$AN$1036129,DR183,LOGBOOK!$E$5:$E$1036129,DH183,LOGBOOK!$AM$5:$AM$1036129,"DIC")=0," ",SUMIFS(LOGBOOK!$Z$5:$Z$1036129,LOGBOOK!$D$5:$D$1036129,DB183,LOGBOOK!$AN$5:$AN$1036129,DR183,LOGBOOK!$E$5:$E$1036129,DH183,LOGBOOK!$AM$5:$AM$1036129,"DIC"))</f>
        <v xml:space="preserve"> </v>
      </c>
      <c r="EG221" s="630"/>
      <c r="EH221" s="630"/>
      <c r="EI221" s="630"/>
      <c r="EJ221" s="630" t="str">
        <f>IF(SUMIFS(LOGBOOK!$AA$5:$AA$1036129,LOGBOOK!$D$5:$D$1036129,DB183,LOGBOOK!$AN$5:$AN$1036129,DR183,LOGBOOK!$E$5:$E$1036129,DH183,LOGBOOK!$AM$5:$AM$1036129,"DIC")=0," ",SUMIFS(LOGBOOK!$AA$5:$AA$1036129,LOGBOOK!$D$5:$D$1036129,DB183,LOGBOOK!$AN$5:$AN$1036129,DR183,LOGBOOK!$E$5:$E$1036129,DH183,LOGBOOK!$AM$5:$AM$1036129,"DIC"))</f>
        <v xml:space="preserve"> </v>
      </c>
      <c r="EK221" s="630"/>
      <c r="EL221" s="630"/>
      <c r="EM221" s="630"/>
      <c r="EN221" s="623" t="str">
        <f>IF(SUMIFS(LOGBOOK!$AE$5:$AE$1036129,LOGBOOK!$D$5:$D$1036129,DB183,LOGBOOK!$AN$5:$AN$1036129,DR183,LOGBOOK!$E$5:$E$1036129,DH183,LOGBOOK!$AM$5:$AM$1036129,"DIC")=0," ",SUMIFS(LOGBOOK!$AC$5:$AC$1036129,LOGBOOK!$D$5:$D$1036129,DB183,LOGBOOK!$AN$5:$AN$1036129,DR183,LOGBOOK!$E$5:$E$1036129,DH183,LOGBOOK!$AM$5:$AM$1036129,"DIC"))</f>
        <v xml:space="preserve"> </v>
      </c>
      <c r="EO221" s="623"/>
      <c r="EP221" s="623"/>
      <c r="EQ221" s="623" t="str">
        <f>IF(SUMIFS(LOGBOOK!$AF$5:$AF$1036129,LOGBOOK!$D$5:$D$1036129,DB183,LOGBOOK!$AN$5:$AN$1036129,DR183,LOGBOOK!$E$5:$E$1036129,DH183,LOGBOOK!$AM$5:$AM$1036129,"DIC")=0," ",SUMIFS(LOGBOOK!$AF$5:$AF$1036129,LOGBOOK!$D$5:$D$1036129,DB183,LOGBOOK!$AN$5:$AN$1036129,DR183,LOGBOOK!$E$5:$E$1036129,DH183,LOGBOOK!$AM$5:$AM$1036129,"DIC"))</f>
        <v xml:space="preserve"> </v>
      </c>
      <c r="ER221" s="623"/>
      <c r="ES221" s="623"/>
      <c r="ET221" s="643"/>
      <c r="EU221" s="635"/>
      <c r="EV221" s="1233" t="s">
        <v>37</v>
      </c>
      <c r="EW221" s="1233"/>
      <c r="EX221" s="1234"/>
      <c r="EY221" s="1138" t="str">
        <f>IF(SUMIFS(LOGBOOK!$AG$5:$AG$1036129,LOGBOOK!$D$5:$D$1036129,EY183,LOGBOOK!$AN$5:$AN$1036129,FO183,LOGBOOK!$AH$5:$AH$1036129,"CAT I",LOGBOOK!$E$5:$E$1036129,FE183)=0," ",SUMIFS(LOGBOOK!$AG$5:$AG$1036129,LOGBOOK!$D$5:$D$1036129,EY183,LOGBOOK!$AN$5:$AN$1036129,FO183,LOGBOOK!$AH$5:$AH$1036129,"CAT I",LOGBOOK!$E$5:$E$1036129,FE183))</f>
        <v xml:space="preserve"> </v>
      </c>
      <c r="EZ221" s="1139"/>
      <c r="FA221" s="1139"/>
      <c r="FB221" s="1139"/>
      <c r="FC221" s="209"/>
      <c r="FD221" s="1233" t="s">
        <v>36</v>
      </c>
      <c r="FE221" s="1233"/>
      <c r="FF221" s="1234"/>
      <c r="FG221" s="1136" t="str">
        <f>IF(SUMIFS(LOGBOOK!$AG$5:$AG$1036129,LOGBOOK!$D$5:$D$1036129,EY183,LOGBOOK!$AN$5:$AN$1036129,FO183,LOGBOOK!$AH$5:$AH$1036129,"CAT II",LOGBOOK!$E$5:$E$1036129,FE183)=0," ",SUMIFS(LOGBOOK!$AG$5:$AG$1036129,LOGBOOK!$D$5:$D$1036129,EY183,LOGBOOK!$AN$5:$AN$1036129,FO183,LOGBOOK!$AH$5:$AH$1036129,"CAT II",LOGBOOK!$E$5:$E$1036129,FE183))</f>
        <v xml:space="preserve"> </v>
      </c>
      <c r="FH221" s="1137"/>
      <c r="FI221" s="1137"/>
      <c r="FJ221" s="1137"/>
      <c r="FK221" s="209"/>
      <c r="FL221" s="1233" t="s">
        <v>39</v>
      </c>
      <c r="FM221" s="1233"/>
      <c r="FN221" s="1234"/>
      <c r="FO221" s="1136" t="str">
        <f>IF(SUMIFS(LOGBOOK!$AG$5:$AG$1036129,LOGBOOK!$D$5:$D$1036129,EY183,LOGBOOK!$AN$5:$AN$1036129,FO183,LOGBOOK!$AH$5:$AH$1036129,"CAT III",LOGBOOK!$E$5:$E$1036129,FE183)=0," ",SUMIFS(LOGBOOK!$AG$5:$AG$1036129,LOGBOOK!$D$5:$D$1036129,EY183,LOGBOOK!$AN$5:$AN$1036129,FO183,LOGBOOK!$AH$5:$AH$1036129,"CAT III",LOGBOOK!$E$5:$E$1036129,FE183))</f>
        <v xml:space="preserve"> </v>
      </c>
      <c r="FP221" s="1137"/>
      <c r="FQ221" s="1137"/>
      <c r="FR221" s="1137"/>
      <c r="FS221" s="227"/>
      <c r="FT221" s="629" t="str">
        <f>IF('FRONT PAGE'!$A$1="www.fly-logics.com","DEC",0)</f>
        <v>DEC</v>
      </c>
      <c r="FU221" s="629"/>
      <c r="FV221" s="629"/>
      <c r="FW221" s="629"/>
      <c r="FX221" s="629"/>
      <c r="FY221" s="630" t="str">
        <f>IF(SUMIFS(LOGBOOK!$Y$5:$Y$1036129,LOGBOOK!$D$5:$D$1036129,EY183,LOGBOOK!$AN$5:$AN$1036129,FO183,LOGBOOK!$E$5:$E$1036129,FE183,LOGBOOK!$AM$5:$AM$1036129,"DIC")=0," ",SUMIFS(LOGBOOK!$Y$5:$Y$1036129,LOGBOOK!$D$5:$D$1036129,EY183,LOGBOOK!$AN$5:$AN$1036129,FO183,LOGBOOK!$E$5:$E$1036129,FE183,LOGBOOK!$AM$5:$AM$1036129,"DIC"))</f>
        <v xml:space="preserve"> </v>
      </c>
      <c r="FZ221" s="630"/>
      <c r="GA221" s="630"/>
      <c r="GB221" s="630"/>
      <c r="GC221" s="630" t="str">
        <f>IF(SUMIFS(LOGBOOK!$Z$5:$Z$1036129,LOGBOOK!$D$5:$D$1036129,EY183,LOGBOOK!$AN$5:$AN$1036129,FO183,LOGBOOK!$E$5:$E$1036129,FE183,LOGBOOK!$AM$5:$AM$1036129,"DIC")=0," ",SUMIFS(LOGBOOK!$Z$5:$Z$1036129,LOGBOOK!$D$5:$D$1036129,EY183,LOGBOOK!$AN$5:$AN$1036129,FO183,LOGBOOK!$E$5:$E$1036129,FE183,LOGBOOK!$AM$5:$AM$1036129,"DIC"))</f>
        <v xml:space="preserve"> </v>
      </c>
      <c r="GD221" s="630"/>
      <c r="GE221" s="630"/>
      <c r="GF221" s="630"/>
      <c r="GG221" s="630" t="str">
        <f>IF(SUMIFS(LOGBOOK!$AA$5:$AA$1036129,LOGBOOK!$D$5:$D$1036129,EY183,LOGBOOK!$AN$5:$AN$1036129,FO183,LOGBOOK!$E$5:$E$1036129,FE183,LOGBOOK!$AM$5:$AM$1036129,"DIC")=0," ",SUMIFS(LOGBOOK!$AA$5:$AA$1036129,LOGBOOK!$D$5:$D$1036129,EY183,LOGBOOK!$AN$5:$AN$1036129,FO183,LOGBOOK!$E$5:$E$1036129,FE183,LOGBOOK!$AM$5:$AM$1036129,"DIC"))</f>
        <v xml:space="preserve"> </v>
      </c>
      <c r="GH221" s="630"/>
      <c r="GI221" s="630"/>
      <c r="GJ221" s="630"/>
      <c r="GK221" s="623" t="str">
        <f>IF(SUMIFS(LOGBOOK!$AE$5:$AE$1036129,LOGBOOK!$D$5:$D$1036129,EY183,LOGBOOK!$AN$5:$AN$1036129,FO183,LOGBOOK!$E$5:$E$1036129,FE183,LOGBOOK!$AM$5:$AM$1036129,"DIC")=0," ",SUMIFS(LOGBOOK!$AC$5:$AC$1036129,LOGBOOK!$D$5:$D$1036129,EY183,LOGBOOK!$AN$5:$AN$1036129,FO183,LOGBOOK!$E$5:$E$1036129,FE183,LOGBOOK!$AM$5:$AM$1036129,"DIC"))</f>
        <v xml:space="preserve"> </v>
      </c>
      <c r="GL221" s="623"/>
      <c r="GM221" s="623"/>
      <c r="GN221" s="623" t="str">
        <f>IF(SUMIFS(LOGBOOK!$AF$5:$AF$1036129,LOGBOOK!$D$5:$D$1036129,EY183,LOGBOOK!$AN$5:$AN$1036129,FO183,LOGBOOK!$E$5:$E$1036129,FE183,LOGBOOK!$AM$5:$AM$1036129,"DIC")=0," ",SUMIFS(LOGBOOK!$AF$5:$AF$1036129,LOGBOOK!$D$5:$D$1036129,EY183,LOGBOOK!$AN$5:$AN$1036129,FO183,LOGBOOK!$E$5:$E$1036129,FE183,LOGBOOK!$AM$5:$AM$1036129,"DIC"))</f>
        <v xml:space="preserve"> </v>
      </c>
      <c r="GO221" s="623"/>
      <c r="GP221" s="623"/>
      <c r="GQ221" s="643"/>
      <c r="GR221" s="6"/>
    </row>
    <row r="222" spans="1:200" ht="3" customHeight="1" x14ac:dyDescent="0.25">
      <c r="A222" s="212"/>
      <c r="B222" s="636"/>
      <c r="C222" s="660"/>
      <c r="D222" s="660"/>
      <c r="E222" s="660"/>
      <c r="F222" s="660"/>
      <c r="G222" s="660"/>
      <c r="H222" s="660"/>
      <c r="I222" s="660"/>
      <c r="J222" s="660"/>
      <c r="K222" s="660"/>
      <c r="L222" s="660"/>
      <c r="M222" s="660"/>
      <c r="N222" s="660"/>
      <c r="O222" s="660"/>
      <c r="P222" s="660"/>
      <c r="Q222" s="660"/>
      <c r="R222" s="660"/>
      <c r="S222" s="660"/>
      <c r="T222" s="660"/>
      <c r="U222" s="660"/>
      <c r="V222" s="660"/>
      <c r="W222" s="660"/>
      <c r="X222" s="660"/>
      <c r="Y222" s="660"/>
      <c r="Z222" s="661"/>
      <c r="AA222" s="629"/>
      <c r="AB222" s="629"/>
      <c r="AC222" s="629"/>
      <c r="AD222" s="629"/>
      <c r="AE222" s="629"/>
      <c r="AF222" s="630"/>
      <c r="AG222" s="630"/>
      <c r="AH222" s="630"/>
      <c r="AI222" s="630"/>
      <c r="AJ222" s="630"/>
      <c r="AK222" s="630"/>
      <c r="AL222" s="630"/>
      <c r="AM222" s="630"/>
      <c r="AN222" s="630"/>
      <c r="AO222" s="630"/>
      <c r="AP222" s="630"/>
      <c r="AQ222" s="630"/>
      <c r="AR222" s="623"/>
      <c r="AS222" s="623"/>
      <c r="AT222" s="623"/>
      <c r="AU222" s="623"/>
      <c r="AV222" s="623"/>
      <c r="AW222" s="623"/>
      <c r="AX222" s="643"/>
      <c r="AY222" s="636"/>
      <c r="AZ222" s="660"/>
      <c r="BA222" s="660"/>
      <c r="BB222" s="660"/>
      <c r="BC222" s="660"/>
      <c r="BD222" s="660"/>
      <c r="BE222" s="660"/>
      <c r="BF222" s="660"/>
      <c r="BG222" s="660"/>
      <c r="BH222" s="660"/>
      <c r="BI222" s="660"/>
      <c r="BJ222" s="660"/>
      <c r="BK222" s="660"/>
      <c r="BL222" s="660"/>
      <c r="BM222" s="660"/>
      <c r="BN222" s="660"/>
      <c r="BO222" s="660"/>
      <c r="BP222" s="660"/>
      <c r="BQ222" s="660"/>
      <c r="BR222" s="660"/>
      <c r="BS222" s="660"/>
      <c r="BT222" s="660"/>
      <c r="BU222" s="660"/>
      <c r="BV222" s="660"/>
      <c r="BW222" s="661"/>
      <c r="BX222" s="629"/>
      <c r="BY222" s="629"/>
      <c r="BZ222" s="629"/>
      <c r="CA222" s="629"/>
      <c r="CB222" s="629"/>
      <c r="CC222" s="630"/>
      <c r="CD222" s="630"/>
      <c r="CE222" s="630"/>
      <c r="CF222" s="630"/>
      <c r="CG222" s="630"/>
      <c r="CH222" s="630"/>
      <c r="CI222" s="630"/>
      <c r="CJ222" s="630"/>
      <c r="CK222" s="630"/>
      <c r="CL222" s="630"/>
      <c r="CM222" s="630"/>
      <c r="CN222" s="630"/>
      <c r="CO222" s="623"/>
      <c r="CP222" s="623"/>
      <c r="CQ222" s="623"/>
      <c r="CR222" s="623"/>
      <c r="CS222" s="623"/>
      <c r="CT222" s="623"/>
      <c r="CU222" s="643"/>
      <c r="CV222" s="249"/>
      <c r="CW222" s="212"/>
      <c r="CX222" s="636"/>
      <c r="CY222" s="660"/>
      <c r="CZ222" s="660"/>
      <c r="DA222" s="660"/>
      <c r="DB222" s="660"/>
      <c r="DC222" s="660"/>
      <c r="DD222" s="660"/>
      <c r="DE222" s="660"/>
      <c r="DF222" s="660"/>
      <c r="DG222" s="660"/>
      <c r="DH222" s="660"/>
      <c r="DI222" s="660"/>
      <c r="DJ222" s="660"/>
      <c r="DK222" s="660"/>
      <c r="DL222" s="660"/>
      <c r="DM222" s="660"/>
      <c r="DN222" s="660"/>
      <c r="DO222" s="660"/>
      <c r="DP222" s="660"/>
      <c r="DQ222" s="660"/>
      <c r="DR222" s="660"/>
      <c r="DS222" s="660"/>
      <c r="DT222" s="660"/>
      <c r="DU222" s="660"/>
      <c r="DV222" s="661"/>
      <c r="DW222" s="629"/>
      <c r="DX222" s="629"/>
      <c r="DY222" s="629"/>
      <c r="DZ222" s="629"/>
      <c r="EA222" s="629"/>
      <c r="EB222" s="630"/>
      <c r="EC222" s="630"/>
      <c r="ED222" s="630"/>
      <c r="EE222" s="630"/>
      <c r="EF222" s="630"/>
      <c r="EG222" s="630"/>
      <c r="EH222" s="630"/>
      <c r="EI222" s="630"/>
      <c r="EJ222" s="630"/>
      <c r="EK222" s="630"/>
      <c r="EL222" s="630"/>
      <c r="EM222" s="630"/>
      <c r="EN222" s="623"/>
      <c r="EO222" s="623"/>
      <c r="EP222" s="623"/>
      <c r="EQ222" s="623"/>
      <c r="ER222" s="623"/>
      <c r="ES222" s="623"/>
      <c r="ET222" s="643"/>
      <c r="EU222" s="636"/>
      <c r="EV222" s="660"/>
      <c r="EW222" s="660"/>
      <c r="EX222" s="660"/>
      <c r="EY222" s="660"/>
      <c r="EZ222" s="660"/>
      <c r="FA222" s="660"/>
      <c r="FB222" s="660"/>
      <c r="FC222" s="660"/>
      <c r="FD222" s="660"/>
      <c r="FE222" s="660"/>
      <c r="FF222" s="660"/>
      <c r="FG222" s="660"/>
      <c r="FH222" s="660"/>
      <c r="FI222" s="660"/>
      <c r="FJ222" s="660"/>
      <c r="FK222" s="660"/>
      <c r="FL222" s="660"/>
      <c r="FM222" s="660"/>
      <c r="FN222" s="660"/>
      <c r="FO222" s="660"/>
      <c r="FP222" s="660"/>
      <c r="FQ222" s="660"/>
      <c r="FR222" s="660"/>
      <c r="FS222" s="661"/>
      <c r="FT222" s="629"/>
      <c r="FU222" s="629"/>
      <c r="FV222" s="629"/>
      <c r="FW222" s="629"/>
      <c r="FX222" s="629"/>
      <c r="FY222" s="630"/>
      <c r="FZ222" s="630"/>
      <c r="GA222" s="630"/>
      <c r="GB222" s="630"/>
      <c r="GC222" s="630"/>
      <c r="GD222" s="630"/>
      <c r="GE222" s="630"/>
      <c r="GF222" s="630"/>
      <c r="GG222" s="630"/>
      <c r="GH222" s="630"/>
      <c r="GI222" s="630"/>
      <c r="GJ222" s="630"/>
      <c r="GK222" s="623"/>
      <c r="GL222" s="623"/>
      <c r="GM222" s="623"/>
      <c r="GN222" s="623"/>
      <c r="GO222" s="623"/>
      <c r="GP222" s="623"/>
      <c r="GQ222" s="643"/>
      <c r="GR222" s="6"/>
    </row>
    <row r="223" spans="1:200" ht="5.25" customHeight="1" x14ac:dyDescent="0.25">
      <c r="A223" s="212"/>
      <c r="B223" s="160"/>
      <c r="C223" s="1235"/>
      <c r="D223" s="1236"/>
      <c r="E223" s="1236"/>
      <c r="F223" s="1236"/>
      <c r="G223" s="1236"/>
      <c r="H223" s="1236"/>
      <c r="I223" s="1236"/>
      <c r="J223" s="1236"/>
      <c r="K223" s="1236"/>
      <c r="L223" s="1236"/>
      <c r="M223" s="1236"/>
      <c r="N223" s="1236"/>
      <c r="O223" s="1236"/>
      <c r="P223" s="6"/>
      <c r="Q223" s="1237"/>
      <c r="R223" s="1237"/>
      <c r="S223" s="1237"/>
      <c r="T223" s="1237"/>
      <c r="U223" s="1237"/>
      <c r="V223" s="250"/>
      <c r="W223" s="250"/>
      <c r="X223" s="250"/>
      <c r="Y223" s="250"/>
      <c r="Z223" s="15"/>
      <c r="AA223" s="1143" t="str">
        <f>IF('FRONT PAGE'!$A$1="www.fly-logics.com","TOTAL 2nd
SEMESTER",0)</f>
        <v>TOTAL 2nd
SEMESTER</v>
      </c>
      <c r="AB223" s="1143"/>
      <c r="AC223" s="1143"/>
      <c r="AD223" s="1143"/>
      <c r="AE223" s="1143"/>
      <c r="AF223" s="1144" t="str">
        <f t="shared" ref="AF223" si="144">IF(SUM(AF205:AI222)=0," ",SUM(AF205:AI222))</f>
        <v xml:space="preserve"> </v>
      </c>
      <c r="AG223" s="1144"/>
      <c r="AH223" s="1144"/>
      <c r="AI223" s="1144"/>
      <c r="AJ223" s="1144" t="str">
        <f t="shared" ref="AJ223" si="145">IF(SUM(AJ205:AM222)=0," ",SUM(AJ205:AM222))</f>
        <v xml:space="preserve"> </v>
      </c>
      <c r="AK223" s="1144"/>
      <c r="AL223" s="1144"/>
      <c r="AM223" s="1144"/>
      <c r="AN223" s="1144" t="str">
        <f t="shared" ref="AN223" si="146">IF(SUM(AN205:AQ222)=0," ",SUM(AN205:AQ222))</f>
        <v xml:space="preserve"> </v>
      </c>
      <c r="AO223" s="1144"/>
      <c r="AP223" s="1144"/>
      <c r="AQ223" s="1144"/>
      <c r="AR223" s="1145" t="str">
        <f t="shared" ref="AR223" si="147">IF(SUM(AR205:AT222)=0," ",SUM(AR205:AT222))</f>
        <v xml:space="preserve"> </v>
      </c>
      <c r="AS223" s="1145"/>
      <c r="AT223" s="1145"/>
      <c r="AU223" s="1145" t="str">
        <f t="shared" ref="AU223" si="148">IF(SUM(AU205:AW222)=0," ",SUM(AU205:AW222))</f>
        <v xml:space="preserve"> </v>
      </c>
      <c r="AV223" s="1145"/>
      <c r="AW223" s="1145"/>
      <c r="AX223" s="643"/>
      <c r="AY223" s="160"/>
      <c r="AZ223" s="1235"/>
      <c r="BA223" s="1236"/>
      <c r="BB223" s="1236"/>
      <c r="BC223" s="1236"/>
      <c r="BD223" s="1236"/>
      <c r="BE223" s="1236"/>
      <c r="BF223" s="1236"/>
      <c r="BG223" s="1236"/>
      <c r="BH223" s="1236"/>
      <c r="BI223" s="1236"/>
      <c r="BJ223" s="1236"/>
      <c r="BK223" s="1236"/>
      <c r="BL223" s="1236"/>
      <c r="BM223" s="6"/>
      <c r="BN223" s="1237"/>
      <c r="BO223" s="1237"/>
      <c r="BP223" s="1237"/>
      <c r="BQ223" s="1237"/>
      <c r="BR223" s="1237"/>
      <c r="BS223" s="250"/>
      <c r="BT223" s="250"/>
      <c r="BU223" s="250"/>
      <c r="BV223" s="250"/>
      <c r="BW223" s="15"/>
      <c r="BX223" s="1143" t="str">
        <f>IF('FRONT PAGE'!$A$1="www.fly-logics.com","TOTAL 2nd
SEMESTER",0)</f>
        <v>TOTAL 2nd
SEMESTER</v>
      </c>
      <c r="BY223" s="1143"/>
      <c r="BZ223" s="1143"/>
      <c r="CA223" s="1143"/>
      <c r="CB223" s="1143"/>
      <c r="CC223" s="1144" t="str">
        <f t="shared" ref="CC223" si="149">IF(SUM(CC205:CF222)=0," ",SUM(CC205:CF222))</f>
        <v xml:space="preserve"> </v>
      </c>
      <c r="CD223" s="1144"/>
      <c r="CE223" s="1144"/>
      <c r="CF223" s="1144"/>
      <c r="CG223" s="1144" t="str">
        <f t="shared" ref="CG223" si="150">IF(SUM(CG205:CJ222)=0," ",SUM(CG205:CJ222))</f>
        <v xml:space="preserve"> </v>
      </c>
      <c r="CH223" s="1144"/>
      <c r="CI223" s="1144"/>
      <c r="CJ223" s="1144"/>
      <c r="CK223" s="1144" t="str">
        <f t="shared" ref="CK223" si="151">IF(SUM(CK205:CN222)=0," ",SUM(CK205:CN222))</f>
        <v xml:space="preserve"> </v>
      </c>
      <c r="CL223" s="1144"/>
      <c r="CM223" s="1144"/>
      <c r="CN223" s="1144"/>
      <c r="CO223" s="1145" t="str">
        <f t="shared" ref="CO223" si="152">IF(SUM(CO205:CQ222)=0," ",SUM(CO205:CQ222))</f>
        <v xml:space="preserve"> </v>
      </c>
      <c r="CP223" s="1145"/>
      <c r="CQ223" s="1145"/>
      <c r="CR223" s="1145" t="str">
        <f t="shared" ref="CR223" si="153">IF(SUM(CR205:CT222)=0," ",SUM(CR205:CT222))</f>
        <v xml:space="preserve"> </v>
      </c>
      <c r="CS223" s="1145"/>
      <c r="CT223" s="1145"/>
      <c r="CU223" s="643"/>
      <c r="CV223" s="251"/>
      <c r="CW223" s="212"/>
      <c r="CX223" s="160"/>
      <c r="CY223" s="1235"/>
      <c r="CZ223" s="1236"/>
      <c r="DA223" s="1236"/>
      <c r="DB223" s="1236"/>
      <c r="DC223" s="1236"/>
      <c r="DD223" s="1236"/>
      <c r="DE223" s="1236"/>
      <c r="DF223" s="1236"/>
      <c r="DG223" s="1236"/>
      <c r="DH223" s="1236"/>
      <c r="DI223" s="1236"/>
      <c r="DJ223" s="1236"/>
      <c r="DK223" s="1236"/>
      <c r="DL223" s="6"/>
      <c r="DM223" s="1237"/>
      <c r="DN223" s="1237"/>
      <c r="DO223" s="1237"/>
      <c r="DP223" s="1237"/>
      <c r="DQ223" s="1237"/>
      <c r="DR223" s="250"/>
      <c r="DS223" s="250"/>
      <c r="DT223" s="250"/>
      <c r="DU223" s="250"/>
      <c r="DV223" s="15"/>
      <c r="DW223" s="1143" t="str">
        <f>IF('FRONT PAGE'!$A$1="www.fly-logics.com","TOTAL 2nd
SEMESTER",0)</f>
        <v>TOTAL 2nd
SEMESTER</v>
      </c>
      <c r="DX223" s="1143"/>
      <c r="DY223" s="1143"/>
      <c r="DZ223" s="1143"/>
      <c r="EA223" s="1143"/>
      <c r="EB223" s="1144" t="str">
        <f t="shared" ref="EB223" si="154">IF(SUM(EB205:EE222)=0," ",SUM(EB205:EE222))</f>
        <v xml:space="preserve"> </v>
      </c>
      <c r="EC223" s="1144"/>
      <c r="ED223" s="1144"/>
      <c r="EE223" s="1144"/>
      <c r="EF223" s="1144" t="str">
        <f t="shared" ref="EF223" si="155">IF(SUM(EF205:EI222)=0," ",SUM(EF205:EI222))</f>
        <v xml:space="preserve"> </v>
      </c>
      <c r="EG223" s="1144"/>
      <c r="EH223" s="1144"/>
      <c r="EI223" s="1144"/>
      <c r="EJ223" s="1144" t="str">
        <f t="shared" ref="EJ223" si="156">IF(SUM(EJ205:EM222)=0," ",SUM(EJ205:EM222))</f>
        <v xml:space="preserve"> </v>
      </c>
      <c r="EK223" s="1144"/>
      <c r="EL223" s="1144"/>
      <c r="EM223" s="1144"/>
      <c r="EN223" s="1145" t="str">
        <f t="shared" ref="EN223" si="157">IF(SUM(EN205:EP222)=0," ",SUM(EN205:EP222))</f>
        <v xml:space="preserve"> </v>
      </c>
      <c r="EO223" s="1145"/>
      <c r="EP223" s="1145"/>
      <c r="EQ223" s="1145" t="str">
        <f t="shared" ref="EQ223" si="158">IF(SUM(EQ205:ES222)=0," ",SUM(EQ205:ES222))</f>
        <v xml:space="preserve"> </v>
      </c>
      <c r="ER223" s="1145"/>
      <c r="ES223" s="1145"/>
      <c r="ET223" s="643"/>
      <c r="EU223" s="160"/>
      <c r="EV223" s="1235"/>
      <c r="EW223" s="1236"/>
      <c r="EX223" s="1236"/>
      <c r="EY223" s="1236"/>
      <c r="EZ223" s="1236"/>
      <c r="FA223" s="1236"/>
      <c r="FB223" s="1236"/>
      <c r="FC223" s="1236"/>
      <c r="FD223" s="1236"/>
      <c r="FE223" s="1236"/>
      <c r="FF223" s="1236"/>
      <c r="FG223" s="1236"/>
      <c r="FH223" s="1236"/>
      <c r="FI223" s="6"/>
      <c r="FJ223" s="1237"/>
      <c r="FK223" s="1237"/>
      <c r="FL223" s="1237"/>
      <c r="FM223" s="1237"/>
      <c r="FN223" s="1237"/>
      <c r="FO223" s="250"/>
      <c r="FP223" s="250"/>
      <c r="FQ223" s="250"/>
      <c r="FR223" s="250"/>
      <c r="FS223" s="15"/>
      <c r="FT223" s="1143" t="str">
        <f>IF('FRONT PAGE'!$A$1="www.fly-logics.com","TOTAL 2nd
SEMESTER",0)</f>
        <v>TOTAL 2nd
SEMESTER</v>
      </c>
      <c r="FU223" s="1143"/>
      <c r="FV223" s="1143"/>
      <c r="FW223" s="1143"/>
      <c r="FX223" s="1143"/>
      <c r="FY223" s="1144" t="str">
        <f t="shared" ref="FY223" si="159">IF(SUM(FY205:GB222)=0," ",SUM(FY205:GB222))</f>
        <v xml:space="preserve"> </v>
      </c>
      <c r="FZ223" s="1144"/>
      <c r="GA223" s="1144"/>
      <c r="GB223" s="1144"/>
      <c r="GC223" s="1144" t="str">
        <f t="shared" ref="GC223" si="160">IF(SUM(GC205:GF222)=0," ",SUM(GC205:GF222))</f>
        <v xml:space="preserve"> </v>
      </c>
      <c r="GD223" s="1144"/>
      <c r="GE223" s="1144"/>
      <c r="GF223" s="1144"/>
      <c r="GG223" s="1144" t="str">
        <f t="shared" ref="GG223" si="161">IF(SUM(GG205:GJ222)=0," ",SUM(GG205:GJ222))</f>
        <v xml:space="preserve"> </v>
      </c>
      <c r="GH223" s="1144"/>
      <c r="GI223" s="1144"/>
      <c r="GJ223" s="1144"/>
      <c r="GK223" s="1145" t="str">
        <f t="shared" ref="GK223" si="162">IF(SUM(GK205:GM222)=0," ",SUM(GK205:GM222))</f>
        <v xml:space="preserve"> </v>
      </c>
      <c r="GL223" s="1145"/>
      <c r="GM223" s="1145"/>
      <c r="GN223" s="1145" t="str">
        <f t="shared" ref="GN223" si="163">IF(SUM(GN205:GP222)=0," ",SUM(GN205:GP222))</f>
        <v xml:space="preserve"> </v>
      </c>
      <c r="GO223" s="1145"/>
      <c r="GP223" s="1145"/>
      <c r="GQ223" s="643"/>
      <c r="GR223" s="6"/>
    </row>
    <row r="224" spans="1:200" ht="8.85" customHeight="1" x14ac:dyDescent="0.25">
      <c r="A224" s="212"/>
      <c r="B224" s="160"/>
      <c r="C224" s="1238" t="str">
        <f>IF('FRONT PAGE'!$A$1="www.fly-logics.com","FLIGHT INSTRUCTOR",0)</f>
        <v>FLIGHT INSTRUCTOR</v>
      </c>
      <c r="D224" s="1238"/>
      <c r="E224" s="1238"/>
      <c r="F224" s="1238"/>
      <c r="G224" s="1238"/>
      <c r="H224" s="1238"/>
      <c r="I224" s="1238"/>
      <c r="J224" s="1238"/>
      <c r="K224" s="1238"/>
      <c r="L224" s="1238"/>
      <c r="M224" s="1238"/>
      <c r="N224" s="1238"/>
      <c r="O224" s="1238"/>
      <c r="P224" s="6"/>
      <c r="Q224" s="1239" t="str">
        <f>IF('FRONT PAGE'!$A$1="www.fly-logics.com","NO FLIGHTS",0)</f>
        <v>NO FLIGHTS</v>
      </c>
      <c r="R224" s="1239"/>
      <c r="S224" s="1239"/>
      <c r="T224" s="1239"/>
      <c r="U224" s="1240"/>
      <c r="V224" s="1127" t="str">
        <f>IF(COUNTIFS(LOGBOOK!$AB$5:$AB$1036129,"&gt;0",LOGBOOK!$D$5:$D$1036129,F183,LOGBOOK!$AN$5:$AN$1036129,V183,LOGBOOK!$E$5:$E$1036129,L183)=0," ",COUNTIFS(LOGBOOK!$AB$5:$AB$1036129,"&gt;0",LOGBOOK!$D$5:$D$1036129,F183,LOGBOOK!$AN$5:$AN$1036129,V183,LOGBOOK!$E$5:$E$1036129,L183))</f>
        <v xml:space="preserve"> </v>
      </c>
      <c r="W224" s="1128"/>
      <c r="X224" s="1128"/>
      <c r="Y224" s="1128"/>
      <c r="Z224" s="15"/>
      <c r="AA224" s="1143"/>
      <c r="AB224" s="1143"/>
      <c r="AC224" s="1143"/>
      <c r="AD224" s="1143"/>
      <c r="AE224" s="1143"/>
      <c r="AF224" s="1144"/>
      <c r="AG224" s="1144"/>
      <c r="AH224" s="1144"/>
      <c r="AI224" s="1144"/>
      <c r="AJ224" s="1144"/>
      <c r="AK224" s="1144"/>
      <c r="AL224" s="1144"/>
      <c r="AM224" s="1144"/>
      <c r="AN224" s="1144"/>
      <c r="AO224" s="1144"/>
      <c r="AP224" s="1144"/>
      <c r="AQ224" s="1144"/>
      <c r="AR224" s="1145"/>
      <c r="AS224" s="1145"/>
      <c r="AT224" s="1145"/>
      <c r="AU224" s="1145"/>
      <c r="AV224" s="1145"/>
      <c r="AW224" s="1145"/>
      <c r="AX224" s="643"/>
      <c r="AY224" s="160"/>
      <c r="AZ224" s="1238" t="str">
        <f>IF('FRONT PAGE'!$A$1="www.fly-logics.com","FLIGHT INSTRUCTOR",0)</f>
        <v>FLIGHT INSTRUCTOR</v>
      </c>
      <c r="BA224" s="1238"/>
      <c r="BB224" s="1238"/>
      <c r="BC224" s="1238"/>
      <c r="BD224" s="1238"/>
      <c r="BE224" s="1238"/>
      <c r="BF224" s="1238"/>
      <c r="BG224" s="1238"/>
      <c r="BH224" s="1238"/>
      <c r="BI224" s="1238"/>
      <c r="BJ224" s="1238"/>
      <c r="BK224" s="1238"/>
      <c r="BL224" s="1238"/>
      <c r="BM224" s="6"/>
      <c r="BN224" s="1239" t="str">
        <f>IF('FRONT PAGE'!$A$1="www.fly-logics.com","NO FLIGHTS",0)</f>
        <v>NO FLIGHTS</v>
      </c>
      <c r="BO224" s="1239"/>
      <c r="BP224" s="1239"/>
      <c r="BQ224" s="1239"/>
      <c r="BR224" s="1240"/>
      <c r="BS224" s="1127" t="str">
        <f>IF(COUNTIFS(LOGBOOK!$AB$5:$AB$1036129,"&gt;0",LOGBOOK!$D$5:$D$1036129,BC183,LOGBOOK!$AN$5:$AN$1036129,BS183,LOGBOOK!$E$5:$E$1036129,BI183)=0," ",COUNTIFS(LOGBOOK!$AB$5:$AB$1036129,"&gt;0",LOGBOOK!$D$5:$D$1036129,BC183,LOGBOOK!$AN$5:$AN$1036129,BS183,LOGBOOK!$E$5:$E$1036129,BI183))</f>
        <v xml:space="preserve"> </v>
      </c>
      <c r="BT224" s="1128"/>
      <c r="BU224" s="1128"/>
      <c r="BV224" s="1128"/>
      <c r="BW224" s="15"/>
      <c r="BX224" s="1143"/>
      <c r="BY224" s="1143"/>
      <c r="BZ224" s="1143"/>
      <c r="CA224" s="1143"/>
      <c r="CB224" s="1143"/>
      <c r="CC224" s="1144"/>
      <c r="CD224" s="1144"/>
      <c r="CE224" s="1144"/>
      <c r="CF224" s="1144"/>
      <c r="CG224" s="1144"/>
      <c r="CH224" s="1144"/>
      <c r="CI224" s="1144"/>
      <c r="CJ224" s="1144"/>
      <c r="CK224" s="1144"/>
      <c r="CL224" s="1144"/>
      <c r="CM224" s="1144"/>
      <c r="CN224" s="1144"/>
      <c r="CO224" s="1145"/>
      <c r="CP224" s="1145"/>
      <c r="CQ224" s="1145"/>
      <c r="CR224" s="1145"/>
      <c r="CS224" s="1145"/>
      <c r="CT224" s="1145"/>
      <c r="CU224" s="643"/>
      <c r="CV224" s="251"/>
      <c r="CW224" s="212"/>
      <c r="CX224" s="160"/>
      <c r="CY224" s="1238" t="str">
        <f>IF('FRONT PAGE'!$A$1="www.fly-logics.com","FLIGHT INSTRUCTOR",0)</f>
        <v>FLIGHT INSTRUCTOR</v>
      </c>
      <c r="CZ224" s="1238"/>
      <c r="DA224" s="1238"/>
      <c r="DB224" s="1238"/>
      <c r="DC224" s="1238"/>
      <c r="DD224" s="1238"/>
      <c r="DE224" s="1238"/>
      <c r="DF224" s="1238"/>
      <c r="DG224" s="1238"/>
      <c r="DH224" s="1238"/>
      <c r="DI224" s="1238"/>
      <c r="DJ224" s="1238"/>
      <c r="DK224" s="1238"/>
      <c r="DL224" s="6"/>
      <c r="DM224" s="1239" t="str">
        <f>IF('FRONT PAGE'!$A$1="www.fly-logics.com","NO FLIGHTS",0)</f>
        <v>NO FLIGHTS</v>
      </c>
      <c r="DN224" s="1239"/>
      <c r="DO224" s="1239"/>
      <c r="DP224" s="1239"/>
      <c r="DQ224" s="1240"/>
      <c r="DR224" s="1127" t="str">
        <f>IF(COUNTIFS(LOGBOOK!$AB$5:$AB$1036129,"&gt;0",LOGBOOK!$D$5:$D$1036129,DB183,LOGBOOK!$AN$5:$AN$1036129,DR183,LOGBOOK!$E$5:$E$1036129,DH183)=0," ",COUNTIFS(LOGBOOK!$AB$5:$AB$1036129,"&gt;0",LOGBOOK!$D$5:$D$1036129,DB183,LOGBOOK!$AN$5:$AN$1036129,DR183,LOGBOOK!$E$5:$E$1036129,DH183))</f>
        <v xml:space="preserve"> </v>
      </c>
      <c r="DS224" s="1128"/>
      <c r="DT224" s="1128"/>
      <c r="DU224" s="1128"/>
      <c r="DV224" s="15"/>
      <c r="DW224" s="1143"/>
      <c r="DX224" s="1143"/>
      <c r="DY224" s="1143"/>
      <c r="DZ224" s="1143"/>
      <c r="EA224" s="1143"/>
      <c r="EB224" s="1144"/>
      <c r="EC224" s="1144"/>
      <c r="ED224" s="1144"/>
      <c r="EE224" s="1144"/>
      <c r="EF224" s="1144"/>
      <c r="EG224" s="1144"/>
      <c r="EH224" s="1144"/>
      <c r="EI224" s="1144"/>
      <c r="EJ224" s="1144"/>
      <c r="EK224" s="1144"/>
      <c r="EL224" s="1144"/>
      <c r="EM224" s="1144"/>
      <c r="EN224" s="1145"/>
      <c r="EO224" s="1145"/>
      <c r="EP224" s="1145"/>
      <c r="EQ224" s="1145"/>
      <c r="ER224" s="1145"/>
      <c r="ES224" s="1145"/>
      <c r="ET224" s="643"/>
      <c r="EU224" s="160"/>
      <c r="EV224" s="1238" t="str">
        <f>IF('FRONT PAGE'!$A$1="www.fly-logics.com","FLIGHT INSTRUCTOR",0)</f>
        <v>FLIGHT INSTRUCTOR</v>
      </c>
      <c r="EW224" s="1238"/>
      <c r="EX224" s="1238"/>
      <c r="EY224" s="1238"/>
      <c r="EZ224" s="1238"/>
      <c r="FA224" s="1238"/>
      <c r="FB224" s="1238"/>
      <c r="FC224" s="1238"/>
      <c r="FD224" s="1238"/>
      <c r="FE224" s="1238"/>
      <c r="FF224" s="1238"/>
      <c r="FG224" s="1238"/>
      <c r="FH224" s="1238"/>
      <c r="FI224" s="6"/>
      <c r="FJ224" s="1239" t="str">
        <f>IF('FRONT PAGE'!$A$1="www.fly-logics.com","NO FLIGHTS",0)</f>
        <v>NO FLIGHTS</v>
      </c>
      <c r="FK224" s="1239"/>
      <c r="FL224" s="1239"/>
      <c r="FM224" s="1239"/>
      <c r="FN224" s="1240"/>
      <c r="FO224" s="1127" t="str">
        <f>IF(COUNTIFS(LOGBOOK!$AB$5:$AB$1036129,"&gt;0",LOGBOOK!$D$5:$D$1036129,EY183,LOGBOOK!$AN$5:$AN$1036129,FO183,LOGBOOK!$E$5:$E$1036129,FE183)=0," ",COUNTIFS(LOGBOOK!$AB$5:$AB$1036129,"&gt;0",LOGBOOK!$D$5:$D$1036129,EY183,LOGBOOK!$AN$5:$AN$1036129,FO183,LOGBOOK!$E$5:$E$1036129,FE183))</f>
        <v xml:space="preserve"> </v>
      </c>
      <c r="FP224" s="1128"/>
      <c r="FQ224" s="1128"/>
      <c r="FR224" s="1128"/>
      <c r="FS224" s="15"/>
      <c r="FT224" s="1143"/>
      <c r="FU224" s="1143"/>
      <c r="FV224" s="1143"/>
      <c r="FW224" s="1143"/>
      <c r="FX224" s="1143"/>
      <c r="FY224" s="1144"/>
      <c r="FZ224" s="1144"/>
      <c r="GA224" s="1144"/>
      <c r="GB224" s="1144"/>
      <c r="GC224" s="1144"/>
      <c r="GD224" s="1144"/>
      <c r="GE224" s="1144"/>
      <c r="GF224" s="1144"/>
      <c r="GG224" s="1144"/>
      <c r="GH224" s="1144"/>
      <c r="GI224" s="1144"/>
      <c r="GJ224" s="1144"/>
      <c r="GK224" s="1145"/>
      <c r="GL224" s="1145"/>
      <c r="GM224" s="1145"/>
      <c r="GN224" s="1145"/>
      <c r="GO224" s="1145"/>
      <c r="GP224" s="1145"/>
      <c r="GQ224" s="643"/>
      <c r="GR224" s="6"/>
    </row>
    <row r="225" spans="1:200" ht="8.85" customHeight="1" x14ac:dyDescent="0.25">
      <c r="A225" s="212"/>
      <c r="B225" s="160"/>
      <c r="C225" s="1238"/>
      <c r="D225" s="1238"/>
      <c r="E225" s="1238"/>
      <c r="F225" s="1238"/>
      <c r="G225" s="1238"/>
      <c r="H225" s="1238"/>
      <c r="I225" s="1238"/>
      <c r="J225" s="1238"/>
      <c r="K225" s="1238"/>
      <c r="L225" s="1238"/>
      <c r="M225" s="1238"/>
      <c r="N225" s="1238"/>
      <c r="O225" s="1238"/>
      <c r="P225" s="6"/>
      <c r="Q225" s="1239"/>
      <c r="R225" s="1239"/>
      <c r="S225" s="1239"/>
      <c r="T225" s="1239"/>
      <c r="U225" s="1240"/>
      <c r="V225" s="1127"/>
      <c r="W225" s="1128"/>
      <c r="X225" s="1128"/>
      <c r="Y225" s="1128"/>
      <c r="Z225" s="15"/>
      <c r="AA225" s="1143"/>
      <c r="AB225" s="1143"/>
      <c r="AC225" s="1143"/>
      <c r="AD225" s="1143"/>
      <c r="AE225" s="1143"/>
      <c r="AF225" s="1144"/>
      <c r="AG225" s="1144"/>
      <c r="AH225" s="1144"/>
      <c r="AI225" s="1144"/>
      <c r="AJ225" s="1144"/>
      <c r="AK225" s="1144"/>
      <c r="AL225" s="1144"/>
      <c r="AM225" s="1144"/>
      <c r="AN225" s="1144"/>
      <c r="AO225" s="1144"/>
      <c r="AP225" s="1144"/>
      <c r="AQ225" s="1144"/>
      <c r="AR225" s="1145"/>
      <c r="AS225" s="1145"/>
      <c r="AT225" s="1145"/>
      <c r="AU225" s="1145"/>
      <c r="AV225" s="1145"/>
      <c r="AW225" s="1145"/>
      <c r="AX225" s="643"/>
      <c r="AY225" s="160"/>
      <c r="AZ225" s="1238"/>
      <c r="BA225" s="1238"/>
      <c r="BB225" s="1238"/>
      <c r="BC225" s="1238"/>
      <c r="BD225" s="1238"/>
      <c r="BE225" s="1238"/>
      <c r="BF225" s="1238"/>
      <c r="BG225" s="1238"/>
      <c r="BH225" s="1238"/>
      <c r="BI225" s="1238"/>
      <c r="BJ225" s="1238"/>
      <c r="BK225" s="1238"/>
      <c r="BL225" s="1238"/>
      <c r="BM225" s="6"/>
      <c r="BN225" s="1239"/>
      <c r="BO225" s="1239"/>
      <c r="BP225" s="1239"/>
      <c r="BQ225" s="1239"/>
      <c r="BR225" s="1240"/>
      <c r="BS225" s="1127"/>
      <c r="BT225" s="1128"/>
      <c r="BU225" s="1128"/>
      <c r="BV225" s="1128"/>
      <c r="BW225" s="15"/>
      <c r="BX225" s="1143"/>
      <c r="BY225" s="1143"/>
      <c r="BZ225" s="1143"/>
      <c r="CA225" s="1143"/>
      <c r="CB225" s="1143"/>
      <c r="CC225" s="1144"/>
      <c r="CD225" s="1144"/>
      <c r="CE225" s="1144"/>
      <c r="CF225" s="1144"/>
      <c r="CG225" s="1144"/>
      <c r="CH225" s="1144"/>
      <c r="CI225" s="1144"/>
      <c r="CJ225" s="1144"/>
      <c r="CK225" s="1144"/>
      <c r="CL225" s="1144"/>
      <c r="CM225" s="1144"/>
      <c r="CN225" s="1144"/>
      <c r="CO225" s="1145"/>
      <c r="CP225" s="1145"/>
      <c r="CQ225" s="1145"/>
      <c r="CR225" s="1145"/>
      <c r="CS225" s="1145"/>
      <c r="CT225" s="1145"/>
      <c r="CU225" s="643"/>
      <c r="CV225" s="251"/>
      <c r="CW225" s="212"/>
      <c r="CX225" s="160"/>
      <c r="CY225" s="1238"/>
      <c r="CZ225" s="1238"/>
      <c r="DA225" s="1238"/>
      <c r="DB225" s="1238"/>
      <c r="DC225" s="1238"/>
      <c r="DD225" s="1238"/>
      <c r="DE225" s="1238"/>
      <c r="DF225" s="1238"/>
      <c r="DG225" s="1238"/>
      <c r="DH225" s="1238"/>
      <c r="DI225" s="1238"/>
      <c r="DJ225" s="1238"/>
      <c r="DK225" s="1238"/>
      <c r="DL225" s="6"/>
      <c r="DM225" s="1239"/>
      <c r="DN225" s="1239"/>
      <c r="DO225" s="1239"/>
      <c r="DP225" s="1239"/>
      <c r="DQ225" s="1240"/>
      <c r="DR225" s="1127"/>
      <c r="DS225" s="1128"/>
      <c r="DT225" s="1128"/>
      <c r="DU225" s="1128"/>
      <c r="DV225" s="15"/>
      <c r="DW225" s="1143"/>
      <c r="DX225" s="1143"/>
      <c r="DY225" s="1143"/>
      <c r="DZ225" s="1143"/>
      <c r="EA225" s="1143"/>
      <c r="EB225" s="1144"/>
      <c r="EC225" s="1144"/>
      <c r="ED225" s="1144"/>
      <c r="EE225" s="1144"/>
      <c r="EF225" s="1144"/>
      <c r="EG225" s="1144"/>
      <c r="EH225" s="1144"/>
      <c r="EI225" s="1144"/>
      <c r="EJ225" s="1144"/>
      <c r="EK225" s="1144"/>
      <c r="EL225" s="1144"/>
      <c r="EM225" s="1144"/>
      <c r="EN225" s="1145"/>
      <c r="EO225" s="1145"/>
      <c r="EP225" s="1145"/>
      <c r="EQ225" s="1145"/>
      <c r="ER225" s="1145"/>
      <c r="ES225" s="1145"/>
      <c r="ET225" s="643"/>
      <c r="EU225" s="160"/>
      <c r="EV225" s="1238"/>
      <c r="EW225" s="1238"/>
      <c r="EX225" s="1238"/>
      <c r="EY225" s="1238"/>
      <c r="EZ225" s="1238"/>
      <c r="FA225" s="1238"/>
      <c r="FB225" s="1238"/>
      <c r="FC225" s="1238"/>
      <c r="FD225" s="1238"/>
      <c r="FE225" s="1238"/>
      <c r="FF225" s="1238"/>
      <c r="FG225" s="1238"/>
      <c r="FH225" s="1238"/>
      <c r="FI225" s="6"/>
      <c r="FJ225" s="1239"/>
      <c r="FK225" s="1239"/>
      <c r="FL225" s="1239"/>
      <c r="FM225" s="1239"/>
      <c r="FN225" s="1240"/>
      <c r="FO225" s="1127"/>
      <c r="FP225" s="1128"/>
      <c r="FQ225" s="1128"/>
      <c r="FR225" s="1128"/>
      <c r="FS225" s="15"/>
      <c r="FT225" s="1143"/>
      <c r="FU225" s="1143"/>
      <c r="FV225" s="1143"/>
      <c r="FW225" s="1143"/>
      <c r="FX225" s="1143"/>
      <c r="FY225" s="1144"/>
      <c r="FZ225" s="1144"/>
      <c r="GA225" s="1144"/>
      <c r="GB225" s="1144"/>
      <c r="GC225" s="1144"/>
      <c r="GD225" s="1144"/>
      <c r="GE225" s="1144"/>
      <c r="GF225" s="1144"/>
      <c r="GG225" s="1144"/>
      <c r="GH225" s="1144"/>
      <c r="GI225" s="1144"/>
      <c r="GJ225" s="1144"/>
      <c r="GK225" s="1145"/>
      <c r="GL225" s="1145"/>
      <c r="GM225" s="1145"/>
      <c r="GN225" s="1145"/>
      <c r="GO225" s="1145"/>
      <c r="GP225" s="1145"/>
      <c r="GQ225" s="643"/>
      <c r="GR225" s="6"/>
    </row>
    <row r="226" spans="1:200" ht="5.25" customHeight="1" x14ac:dyDescent="0.25">
      <c r="A226" s="212"/>
      <c r="B226" s="160"/>
      <c r="C226" s="624"/>
      <c r="D226" s="624"/>
      <c r="E226" s="624"/>
      <c r="F226" s="624"/>
      <c r="G226" s="624"/>
      <c r="H226" s="624"/>
      <c r="I226" s="624"/>
      <c r="J226" s="624"/>
      <c r="K226" s="624"/>
      <c r="L226" s="624"/>
      <c r="M226" s="624"/>
      <c r="N226" s="624"/>
      <c r="O226" s="624"/>
      <c r="P226" s="624"/>
      <c r="Q226" s="624"/>
      <c r="R226" s="624"/>
      <c r="S226" s="624"/>
      <c r="T226" s="624"/>
      <c r="U226" s="624"/>
      <c r="V226" s="624"/>
      <c r="W226" s="624"/>
      <c r="X226" s="624"/>
      <c r="Y226" s="624"/>
      <c r="Z226" s="15"/>
      <c r="AA226" s="1143"/>
      <c r="AB226" s="1143"/>
      <c r="AC226" s="1143"/>
      <c r="AD226" s="1143"/>
      <c r="AE226" s="1143"/>
      <c r="AF226" s="1144"/>
      <c r="AG226" s="1144"/>
      <c r="AH226" s="1144"/>
      <c r="AI226" s="1144"/>
      <c r="AJ226" s="1144"/>
      <c r="AK226" s="1144"/>
      <c r="AL226" s="1144"/>
      <c r="AM226" s="1144"/>
      <c r="AN226" s="1144"/>
      <c r="AO226" s="1144"/>
      <c r="AP226" s="1144"/>
      <c r="AQ226" s="1144"/>
      <c r="AR226" s="1145"/>
      <c r="AS226" s="1145"/>
      <c r="AT226" s="1145"/>
      <c r="AU226" s="1145"/>
      <c r="AV226" s="1145"/>
      <c r="AW226" s="1145"/>
      <c r="AX226" s="643"/>
      <c r="AY226" s="160"/>
      <c r="AZ226" s="624"/>
      <c r="BA226" s="624"/>
      <c r="BB226" s="624"/>
      <c r="BC226" s="624"/>
      <c r="BD226" s="624"/>
      <c r="BE226" s="624"/>
      <c r="BF226" s="624"/>
      <c r="BG226" s="624"/>
      <c r="BH226" s="624"/>
      <c r="BI226" s="624"/>
      <c r="BJ226" s="624"/>
      <c r="BK226" s="624"/>
      <c r="BL226" s="624"/>
      <c r="BM226" s="624"/>
      <c r="BN226" s="624"/>
      <c r="BO226" s="624"/>
      <c r="BP226" s="624"/>
      <c r="BQ226" s="624"/>
      <c r="BR226" s="624"/>
      <c r="BS226" s="624"/>
      <c r="BT226" s="624"/>
      <c r="BU226" s="624"/>
      <c r="BV226" s="624"/>
      <c r="BW226" s="15"/>
      <c r="BX226" s="1143"/>
      <c r="BY226" s="1143"/>
      <c r="BZ226" s="1143"/>
      <c r="CA226" s="1143"/>
      <c r="CB226" s="1143"/>
      <c r="CC226" s="1144"/>
      <c r="CD226" s="1144"/>
      <c r="CE226" s="1144"/>
      <c r="CF226" s="1144"/>
      <c r="CG226" s="1144"/>
      <c r="CH226" s="1144"/>
      <c r="CI226" s="1144"/>
      <c r="CJ226" s="1144"/>
      <c r="CK226" s="1144"/>
      <c r="CL226" s="1144"/>
      <c r="CM226" s="1144"/>
      <c r="CN226" s="1144"/>
      <c r="CO226" s="1145"/>
      <c r="CP226" s="1145"/>
      <c r="CQ226" s="1145"/>
      <c r="CR226" s="1145"/>
      <c r="CS226" s="1145"/>
      <c r="CT226" s="1145"/>
      <c r="CU226" s="643"/>
      <c r="CV226" s="251"/>
      <c r="CW226" s="212"/>
      <c r="CX226" s="160"/>
      <c r="CY226" s="624"/>
      <c r="CZ226" s="624"/>
      <c r="DA226" s="624"/>
      <c r="DB226" s="624"/>
      <c r="DC226" s="624"/>
      <c r="DD226" s="624"/>
      <c r="DE226" s="624"/>
      <c r="DF226" s="624"/>
      <c r="DG226" s="624"/>
      <c r="DH226" s="624"/>
      <c r="DI226" s="624"/>
      <c r="DJ226" s="624"/>
      <c r="DK226" s="624"/>
      <c r="DL226" s="624"/>
      <c r="DM226" s="624"/>
      <c r="DN226" s="624"/>
      <c r="DO226" s="624"/>
      <c r="DP226" s="624"/>
      <c r="DQ226" s="624"/>
      <c r="DR226" s="624"/>
      <c r="DS226" s="624"/>
      <c r="DT226" s="624"/>
      <c r="DU226" s="624"/>
      <c r="DV226" s="15"/>
      <c r="DW226" s="1143"/>
      <c r="DX226" s="1143"/>
      <c r="DY226" s="1143"/>
      <c r="DZ226" s="1143"/>
      <c r="EA226" s="1143"/>
      <c r="EB226" s="1144"/>
      <c r="EC226" s="1144"/>
      <c r="ED226" s="1144"/>
      <c r="EE226" s="1144"/>
      <c r="EF226" s="1144"/>
      <c r="EG226" s="1144"/>
      <c r="EH226" s="1144"/>
      <c r="EI226" s="1144"/>
      <c r="EJ226" s="1144"/>
      <c r="EK226" s="1144"/>
      <c r="EL226" s="1144"/>
      <c r="EM226" s="1144"/>
      <c r="EN226" s="1145"/>
      <c r="EO226" s="1145"/>
      <c r="EP226" s="1145"/>
      <c r="EQ226" s="1145"/>
      <c r="ER226" s="1145"/>
      <c r="ES226" s="1145"/>
      <c r="ET226" s="643"/>
      <c r="EU226" s="160"/>
      <c r="EV226" s="624"/>
      <c r="EW226" s="624"/>
      <c r="EX226" s="624"/>
      <c r="EY226" s="624"/>
      <c r="EZ226" s="624"/>
      <c r="FA226" s="624"/>
      <c r="FB226" s="624"/>
      <c r="FC226" s="624"/>
      <c r="FD226" s="624"/>
      <c r="FE226" s="624"/>
      <c r="FF226" s="624"/>
      <c r="FG226" s="624"/>
      <c r="FH226" s="624"/>
      <c r="FI226" s="624"/>
      <c r="FJ226" s="624"/>
      <c r="FK226" s="624"/>
      <c r="FL226" s="624"/>
      <c r="FM226" s="624"/>
      <c r="FN226" s="624"/>
      <c r="FO226" s="624"/>
      <c r="FP226" s="624"/>
      <c r="FQ226" s="624"/>
      <c r="FR226" s="624"/>
      <c r="FS226" s="15"/>
      <c r="FT226" s="1143"/>
      <c r="FU226" s="1143"/>
      <c r="FV226" s="1143"/>
      <c r="FW226" s="1143"/>
      <c r="FX226" s="1143"/>
      <c r="FY226" s="1144"/>
      <c r="FZ226" s="1144"/>
      <c r="GA226" s="1144"/>
      <c r="GB226" s="1144"/>
      <c r="GC226" s="1144"/>
      <c r="GD226" s="1144"/>
      <c r="GE226" s="1144"/>
      <c r="GF226" s="1144"/>
      <c r="GG226" s="1144"/>
      <c r="GH226" s="1144"/>
      <c r="GI226" s="1144"/>
      <c r="GJ226" s="1144"/>
      <c r="GK226" s="1145"/>
      <c r="GL226" s="1145"/>
      <c r="GM226" s="1145"/>
      <c r="GN226" s="1145"/>
      <c r="GO226" s="1145"/>
      <c r="GP226" s="1145"/>
      <c r="GQ226" s="643"/>
      <c r="GR226" s="6"/>
    </row>
    <row r="227" spans="1:200" ht="10.5" customHeight="1" x14ac:dyDescent="0.25">
      <c r="A227" s="212"/>
      <c r="B227" s="160"/>
      <c r="C227" s="1241" t="str">
        <f>IF('FRONT PAGE'!$A$1="www.fly-logics.com","HOURS",0)</f>
        <v>HOURS</v>
      </c>
      <c r="D227" s="1241"/>
      <c r="E227" s="1241"/>
      <c r="F227" s="1241"/>
      <c r="G227" s="1242"/>
      <c r="H227" s="1140" t="str">
        <f>IF(SUMIFS(LOGBOOK!$AB$5:$AB$1036129,LOGBOOK!$D$5:$D$1036129,F183,LOGBOOK!$AN$5:$AN$1036129,V183,LOGBOOK!$E$5:$E$1036129,L183)=0," ",SUMIFS(LOGBOOK!$AB$5:$AB$1036129,LOGBOOK!$D$5:$D$1036129,F183,LOGBOOK!$AN$5:$AN$1036129,V183,LOGBOOK!$E$5:$E$1036129,L183))</f>
        <v xml:space="preserve"> </v>
      </c>
      <c r="I227" s="1141"/>
      <c r="J227" s="1141"/>
      <c r="K227" s="1141"/>
      <c r="L227" s="1141"/>
      <c r="M227" s="1141"/>
      <c r="N227" s="626"/>
      <c r="O227" s="1243" t="str">
        <f>IF('FRONT PAGE'!$A$1="www.fly-logics.com","DAY",0)</f>
        <v>DAY</v>
      </c>
      <c r="P227" s="1243"/>
      <c r="Q227" s="1243"/>
      <c r="R227" s="1243"/>
      <c r="S227" s="1244"/>
      <c r="T227" s="1140" t="str">
        <f>IF(SUMIFS(LOGBOOK!$T$5:$T$1036129,LOGBOOK!$D$5:$D$1036129,F183,LOGBOOK!$E$5:$E$1036129,L183,LOGBOOK!$AN$5:$AN$1036129,V183,LOGBOOK!$AB$5:$AB$1036129,"&gt;0")=0," ",SUMIFS(LOGBOOK!$T$5:$T$1036129,LOGBOOK!$D$5:$D$1036129,F183,LOGBOOK!$E$5:$E$1036129,L183,LOGBOOK!$AN$5:$AN$1036129,V183,LOGBOOK!$AB$5:$AB$1036129,"&gt;0"))</f>
        <v xml:space="preserve"> </v>
      </c>
      <c r="U227" s="1141"/>
      <c r="V227" s="1141"/>
      <c r="W227" s="1141"/>
      <c r="X227" s="1141"/>
      <c r="Y227" s="1141"/>
      <c r="Z227" s="15"/>
      <c r="AA227" s="1143"/>
      <c r="AB227" s="1143"/>
      <c r="AC227" s="1143"/>
      <c r="AD227" s="1143"/>
      <c r="AE227" s="1143"/>
      <c r="AF227" s="1144"/>
      <c r="AG227" s="1144"/>
      <c r="AH227" s="1144"/>
      <c r="AI227" s="1144"/>
      <c r="AJ227" s="1146"/>
      <c r="AK227" s="1146"/>
      <c r="AL227" s="1146"/>
      <c r="AM227" s="1146"/>
      <c r="AN227" s="1146"/>
      <c r="AO227" s="1146"/>
      <c r="AP227" s="1146"/>
      <c r="AQ227" s="1146"/>
      <c r="AR227" s="1147"/>
      <c r="AS227" s="1147"/>
      <c r="AT227" s="1147"/>
      <c r="AU227" s="1147"/>
      <c r="AV227" s="1147"/>
      <c r="AW227" s="1147"/>
      <c r="AX227" s="643"/>
      <c r="AY227" s="160"/>
      <c r="AZ227" s="1241" t="str">
        <f>IF('FRONT PAGE'!$A$1="www.fly-logics.com","HOURS",0)</f>
        <v>HOURS</v>
      </c>
      <c r="BA227" s="1241"/>
      <c r="BB227" s="1241"/>
      <c r="BC227" s="1241"/>
      <c r="BD227" s="1242"/>
      <c r="BE227" s="1140" t="str">
        <f>IF(SUMIFS(LOGBOOK!$AB$5:$AB$1036129,LOGBOOK!$D$5:$D$1036129,BC183,LOGBOOK!$AN$5:$AN$1036129,BS183,LOGBOOK!$E$5:$E$1036129,BI183)=0," ",SUMIFS(LOGBOOK!$AB$5:$AB$1036129,LOGBOOK!$D$5:$D$1036129,BC183,LOGBOOK!$AN$5:$AN$1036129,BS183,LOGBOOK!$E$5:$E$1036129,BI183))</f>
        <v xml:space="preserve"> </v>
      </c>
      <c r="BF227" s="1141"/>
      <c r="BG227" s="1141"/>
      <c r="BH227" s="1141"/>
      <c r="BI227" s="1141"/>
      <c r="BJ227" s="1141"/>
      <c r="BK227" s="626"/>
      <c r="BL227" s="1243" t="str">
        <f>IF('FRONT PAGE'!$A$1="www.fly-logics.com","DAY",0)</f>
        <v>DAY</v>
      </c>
      <c r="BM227" s="1243"/>
      <c r="BN227" s="1243"/>
      <c r="BO227" s="1243"/>
      <c r="BP227" s="1244"/>
      <c r="BQ227" s="1140" t="str">
        <f>IF(SUMIFS(LOGBOOK!$T$5:$T$1036129,LOGBOOK!$D$5:$D$1036129,BC183,LOGBOOK!$E$5:$E$1036129,BI183,LOGBOOK!$AN$5:$AN$1036129,BS183,LOGBOOK!$AB$5:$AB$1036129,"&gt;0")=0," ",SUMIFS(LOGBOOK!$T$5:$T$1036129,LOGBOOK!$D$5:$D$1036129,BC183,LOGBOOK!$E$5:$E$1036129,BI183,LOGBOOK!$AN$5:$AN$1036129,BS183,LOGBOOK!$AB$5:$AB$1036129,"&gt;0"))</f>
        <v xml:space="preserve"> </v>
      </c>
      <c r="BR227" s="1141"/>
      <c r="BS227" s="1141"/>
      <c r="BT227" s="1141"/>
      <c r="BU227" s="1141"/>
      <c r="BV227" s="1141"/>
      <c r="BW227" s="15"/>
      <c r="BX227" s="1143"/>
      <c r="BY227" s="1143"/>
      <c r="BZ227" s="1143"/>
      <c r="CA227" s="1143"/>
      <c r="CB227" s="1143"/>
      <c r="CC227" s="1144"/>
      <c r="CD227" s="1144"/>
      <c r="CE227" s="1144"/>
      <c r="CF227" s="1144"/>
      <c r="CG227" s="1146"/>
      <c r="CH227" s="1146"/>
      <c r="CI227" s="1146"/>
      <c r="CJ227" s="1146"/>
      <c r="CK227" s="1146"/>
      <c r="CL227" s="1146"/>
      <c r="CM227" s="1146"/>
      <c r="CN227" s="1146"/>
      <c r="CO227" s="1147"/>
      <c r="CP227" s="1147"/>
      <c r="CQ227" s="1147"/>
      <c r="CR227" s="1147"/>
      <c r="CS227" s="1147"/>
      <c r="CT227" s="1147"/>
      <c r="CU227" s="643"/>
      <c r="CV227" s="251"/>
      <c r="CW227" s="212"/>
      <c r="CX227" s="160"/>
      <c r="CY227" s="1241" t="str">
        <f>IF('FRONT PAGE'!$A$1="www.fly-logics.com","HOURS",0)</f>
        <v>HOURS</v>
      </c>
      <c r="CZ227" s="1241"/>
      <c r="DA227" s="1241"/>
      <c r="DB227" s="1241"/>
      <c r="DC227" s="1242"/>
      <c r="DD227" s="1140" t="str">
        <f>IF(SUMIFS(LOGBOOK!$AB$5:$AB$1036129,LOGBOOK!$D$5:$D$1036129,DB183,LOGBOOK!$AN$5:$AN$1036129,DR183,LOGBOOK!$E$5:$E$1036129,DH183)=0," ",SUMIFS(LOGBOOK!$AB$5:$AB$1036129,LOGBOOK!$D$5:$D$1036129,DB183,LOGBOOK!$AN$5:$AN$1036129,DR183,LOGBOOK!$E$5:$E$1036129,DH183))</f>
        <v xml:space="preserve"> </v>
      </c>
      <c r="DE227" s="1141"/>
      <c r="DF227" s="1141"/>
      <c r="DG227" s="1141"/>
      <c r="DH227" s="1141"/>
      <c r="DI227" s="1141"/>
      <c r="DJ227" s="626"/>
      <c r="DK227" s="1243" t="str">
        <f>IF('FRONT PAGE'!$A$1="www.fly-logics.com","DAY",0)</f>
        <v>DAY</v>
      </c>
      <c r="DL227" s="1243"/>
      <c r="DM227" s="1243"/>
      <c r="DN227" s="1243"/>
      <c r="DO227" s="1244"/>
      <c r="DP227" s="1140" t="str">
        <f>IF(SUMIFS(LOGBOOK!$T$5:$T$1036129,LOGBOOK!$D$5:$D$1036129,DB183,LOGBOOK!$E$5:$E$1036129,DH183,LOGBOOK!$AN$5:$AN$1036129,DR183,LOGBOOK!$AB$5:$AB$1036129,"&gt;0")=0," ",SUMIFS(LOGBOOK!$T$5:$T$1036129,LOGBOOK!$D$5:$D$1036129,DB183,LOGBOOK!$E$5:$E$1036129,DH183,LOGBOOK!$AN$5:$AN$1036129,DR183,LOGBOOK!$AB$5:$AB$1036129,"&gt;0"))</f>
        <v xml:space="preserve"> </v>
      </c>
      <c r="DQ227" s="1141"/>
      <c r="DR227" s="1141"/>
      <c r="DS227" s="1141"/>
      <c r="DT227" s="1141"/>
      <c r="DU227" s="1141"/>
      <c r="DV227" s="15"/>
      <c r="DW227" s="1143"/>
      <c r="DX227" s="1143"/>
      <c r="DY227" s="1143"/>
      <c r="DZ227" s="1143"/>
      <c r="EA227" s="1143"/>
      <c r="EB227" s="1144"/>
      <c r="EC227" s="1144"/>
      <c r="ED227" s="1144"/>
      <c r="EE227" s="1144"/>
      <c r="EF227" s="1146"/>
      <c r="EG227" s="1146"/>
      <c r="EH227" s="1146"/>
      <c r="EI227" s="1146"/>
      <c r="EJ227" s="1146"/>
      <c r="EK227" s="1146"/>
      <c r="EL227" s="1146"/>
      <c r="EM227" s="1146"/>
      <c r="EN227" s="1147"/>
      <c r="EO227" s="1147"/>
      <c r="EP227" s="1147"/>
      <c r="EQ227" s="1147"/>
      <c r="ER227" s="1147"/>
      <c r="ES227" s="1147"/>
      <c r="ET227" s="643"/>
      <c r="EU227" s="160"/>
      <c r="EV227" s="1241" t="str">
        <f>IF('FRONT PAGE'!$A$1="www.fly-logics.com","HOURS",0)</f>
        <v>HOURS</v>
      </c>
      <c r="EW227" s="1241"/>
      <c r="EX227" s="1241"/>
      <c r="EY227" s="1241"/>
      <c r="EZ227" s="1242"/>
      <c r="FA227" s="1140" t="str">
        <f>IF(SUMIFS(LOGBOOK!$AB$5:$AB$1036129,LOGBOOK!$D$5:$D$1036129,EY183,LOGBOOK!$AN$5:$AN$1036129,FO183,LOGBOOK!$E$5:$E$1036129,FE183)=0," ",SUMIFS(LOGBOOK!$AB$5:$AB$1036129,LOGBOOK!$D$5:$D$1036129,EY183,LOGBOOK!$AN$5:$AN$1036129,FO183,LOGBOOK!$E$5:$E$1036129,FE183))</f>
        <v xml:space="preserve"> </v>
      </c>
      <c r="FB227" s="1141"/>
      <c r="FC227" s="1141"/>
      <c r="FD227" s="1141"/>
      <c r="FE227" s="1141"/>
      <c r="FF227" s="1141"/>
      <c r="FG227" s="626"/>
      <c r="FH227" s="1243" t="str">
        <f>IF('FRONT PAGE'!$A$1="www.fly-logics.com","DAY",0)</f>
        <v>DAY</v>
      </c>
      <c r="FI227" s="1243"/>
      <c r="FJ227" s="1243"/>
      <c r="FK227" s="1243"/>
      <c r="FL227" s="1244"/>
      <c r="FM227" s="1140" t="str">
        <f>IF(SUMIFS(LOGBOOK!$T$5:$T$1036129,LOGBOOK!$D$5:$D$1036129,EY183,LOGBOOK!$E$5:$E$1036129,FE183,LOGBOOK!$AN$5:$AN$1036129,FO183,LOGBOOK!$AB$5:$AB$1036129,"&gt;0")=0," ",SUMIFS(LOGBOOK!$T$5:$T$1036129,LOGBOOK!$D$5:$D$1036129,EY183,LOGBOOK!$E$5:$E$1036129,FE183,LOGBOOK!$AN$5:$AN$1036129,FO183,LOGBOOK!$AB$5:$AB$1036129,"&gt;0"))</f>
        <v xml:space="preserve"> </v>
      </c>
      <c r="FN227" s="1141"/>
      <c r="FO227" s="1141"/>
      <c r="FP227" s="1141"/>
      <c r="FQ227" s="1141"/>
      <c r="FR227" s="1141"/>
      <c r="FS227" s="15"/>
      <c r="FT227" s="1143"/>
      <c r="FU227" s="1143"/>
      <c r="FV227" s="1143"/>
      <c r="FW227" s="1143"/>
      <c r="FX227" s="1143"/>
      <c r="FY227" s="1144"/>
      <c r="FZ227" s="1144"/>
      <c r="GA227" s="1144"/>
      <c r="GB227" s="1144"/>
      <c r="GC227" s="1146"/>
      <c r="GD227" s="1146"/>
      <c r="GE227" s="1146"/>
      <c r="GF227" s="1146"/>
      <c r="GG227" s="1146"/>
      <c r="GH227" s="1146"/>
      <c r="GI227" s="1146"/>
      <c r="GJ227" s="1146"/>
      <c r="GK227" s="1147"/>
      <c r="GL227" s="1147"/>
      <c r="GM227" s="1147"/>
      <c r="GN227" s="1147"/>
      <c r="GO227" s="1147"/>
      <c r="GP227" s="1147"/>
      <c r="GQ227" s="643"/>
      <c r="GR227" s="6"/>
    </row>
    <row r="228" spans="1:200" ht="8.85" customHeight="1" x14ac:dyDescent="0.25">
      <c r="A228" s="212"/>
      <c r="B228" s="160"/>
      <c r="C228" s="1241"/>
      <c r="D228" s="1241"/>
      <c r="E228" s="1241"/>
      <c r="F228" s="1241"/>
      <c r="G228" s="1242"/>
      <c r="H228" s="1142"/>
      <c r="I228" s="1141"/>
      <c r="J228" s="1141"/>
      <c r="K228" s="1141"/>
      <c r="L228" s="1141"/>
      <c r="M228" s="1141"/>
      <c r="N228" s="626"/>
      <c r="O228" s="1243"/>
      <c r="P228" s="1243"/>
      <c r="Q228" s="1243"/>
      <c r="R228" s="1243"/>
      <c r="S228" s="1244"/>
      <c r="T228" s="1142"/>
      <c r="U228" s="1141"/>
      <c r="V228" s="1141"/>
      <c r="W228" s="1141"/>
      <c r="X228" s="1141"/>
      <c r="Y228" s="1141"/>
      <c r="Z228" s="15"/>
      <c r="AA228" s="1158" t="str">
        <f>IF('FRONT PAGE'!$A$1="www.fly-logics.com","TOTAL
ANNUAL",0)</f>
        <v>TOTAL
ANNUAL</v>
      </c>
      <c r="AB228" s="1158"/>
      <c r="AC228" s="1158"/>
      <c r="AD228" s="1158"/>
      <c r="AE228" s="1158"/>
      <c r="AF228" s="1159" t="str">
        <f t="shared" ref="AF228" si="164">IF(SUM(AF223,AF201)=0," ",SUM(AF223,AF201))</f>
        <v xml:space="preserve"> </v>
      </c>
      <c r="AG228" s="1159"/>
      <c r="AH228" s="1159"/>
      <c r="AI228" s="1160"/>
      <c r="AJ228" s="1159" t="str">
        <f t="shared" ref="AJ228" si="165">IF(SUM(AJ223,AJ201)=0," ",SUM(AJ223,AJ201))</f>
        <v xml:space="preserve"> </v>
      </c>
      <c r="AK228" s="1159"/>
      <c r="AL228" s="1159"/>
      <c r="AM228" s="1159"/>
      <c r="AN228" s="1159" t="str">
        <f t="shared" ref="AN228" si="166">IF(SUM(AN223,AN201)=0," ",SUM(AN223,AN201))</f>
        <v xml:space="preserve"> </v>
      </c>
      <c r="AO228" s="1159"/>
      <c r="AP228" s="1159"/>
      <c r="AQ228" s="1159"/>
      <c r="AR228" s="1161" t="str">
        <f t="shared" ref="AR228" si="167">IF(SUM(AR223,AR201)=0," ",SUM(AR223,AR201))</f>
        <v xml:space="preserve"> </v>
      </c>
      <c r="AS228" s="1161"/>
      <c r="AT228" s="1161"/>
      <c r="AU228" s="1161" t="str">
        <f t="shared" ref="AU228" si="168">IF(SUM(AU223,AU201)=0," ",SUM(AU223,AU201))</f>
        <v xml:space="preserve"> </v>
      </c>
      <c r="AV228" s="1161"/>
      <c r="AW228" s="1161"/>
      <c r="AX228" s="643"/>
      <c r="AY228" s="160"/>
      <c r="AZ228" s="1241"/>
      <c r="BA228" s="1241"/>
      <c r="BB228" s="1241"/>
      <c r="BC228" s="1241"/>
      <c r="BD228" s="1242"/>
      <c r="BE228" s="1142"/>
      <c r="BF228" s="1141"/>
      <c r="BG228" s="1141"/>
      <c r="BH228" s="1141"/>
      <c r="BI228" s="1141"/>
      <c r="BJ228" s="1141"/>
      <c r="BK228" s="626"/>
      <c r="BL228" s="1243"/>
      <c r="BM228" s="1243"/>
      <c r="BN228" s="1243"/>
      <c r="BO228" s="1243"/>
      <c r="BP228" s="1244"/>
      <c r="BQ228" s="1142"/>
      <c r="BR228" s="1141"/>
      <c r="BS228" s="1141"/>
      <c r="BT228" s="1141"/>
      <c r="BU228" s="1141"/>
      <c r="BV228" s="1141"/>
      <c r="BW228" s="15"/>
      <c r="BX228" s="1158" t="str">
        <f>IF('FRONT PAGE'!$A$1="www.fly-logics.com","TOTAL
ANNUAL",0)</f>
        <v>TOTAL
ANNUAL</v>
      </c>
      <c r="BY228" s="1158"/>
      <c r="BZ228" s="1158"/>
      <c r="CA228" s="1158"/>
      <c r="CB228" s="1158"/>
      <c r="CC228" s="1159" t="str">
        <f t="shared" ref="CC228" si="169">IF(SUM(CC223,CC201)=0," ",SUM(CC223,CC201))</f>
        <v xml:space="preserve"> </v>
      </c>
      <c r="CD228" s="1159"/>
      <c r="CE228" s="1159"/>
      <c r="CF228" s="1160"/>
      <c r="CG228" s="1159" t="str">
        <f t="shared" ref="CG228" si="170">IF(SUM(CG223,CG201)=0," ",SUM(CG223,CG201))</f>
        <v xml:space="preserve"> </v>
      </c>
      <c r="CH228" s="1159"/>
      <c r="CI228" s="1159"/>
      <c r="CJ228" s="1159"/>
      <c r="CK228" s="1159" t="str">
        <f t="shared" ref="CK228" si="171">IF(SUM(CK223,CK201)=0," ",SUM(CK223,CK201))</f>
        <v xml:space="preserve"> </v>
      </c>
      <c r="CL228" s="1159"/>
      <c r="CM228" s="1159"/>
      <c r="CN228" s="1159"/>
      <c r="CO228" s="1161" t="str">
        <f t="shared" ref="CO228" si="172">IF(SUM(CO223,CO201)=0," ",SUM(CO223,CO201))</f>
        <v xml:space="preserve"> </v>
      </c>
      <c r="CP228" s="1161"/>
      <c r="CQ228" s="1161"/>
      <c r="CR228" s="1161" t="str">
        <f t="shared" ref="CR228" si="173">IF(SUM(CR223,CR201)=0," ",SUM(CR223,CR201))</f>
        <v xml:space="preserve"> </v>
      </c>
      <c r="CS228" s="1161"/>
      <c r="CT228" s="1161"/>
      <c r="CU228" s="643"/>
      <c r="CV228" s="251"/>
      <c r="CW228" s="212"/>
      <c r="CX228" s="160"/>
      <c r="CY228" s="1241"/>
      <c r="CZ228" s="1241"/>
      <c r="DA228" s="1241"/>
      <c r="DB228" s="1241"/>
      <c r="DC228" s="1242"/>
      <c r="DD228" s="1142"/>
      <c r="DE228" s="1141"/>
      <c r="DF228" s="1141"/>
      <c r="DG228" s="1141"/>
      <c r="DH228" s="1141"/>
      <c r="DI228" s="1141"/>
      <c r="DJ228" s="626"/>
      <c r="DK228" s="1243"/>
      <c r="DL228" s="1243"/>
      <c r="DM228" s="1243"/>
      <c r="DN228" s="1243"/>
      <c r="DO228" s="1244"/>
      <c r="DP228" s="1142"/>
      <c r="DQ228" s="1141"/>
      <c r="DR228" s="1141"/>
      <c r="DS228" s="1141"/>
      <c r="DT228" s="1141"/>
      <c r="DU228" s="1141"/>
      <c r="DV228" s="15"/>
      <c r="DW228" s="1158" t="str">
        <f>IF('FRONT PAGE'!$A$1="www.fly-logics.com","TOTAL
ANNUAL",0)</f>
        <v>TOTAL
ANNUAL</v>
      </c>
      <c r="DX228" s="1158"/>
      <c r="DY228" s="1158"/>
      <c r="DZ228" s="1158"/>
      <c r="EA228" s="1158"/>
      <c r="EB228" s="1159" t="str">
        <f t="shared" ref="EB228" si="174">IF(SUM(EB223,EB201)=0," ",SUM(EB223,EB201))</f>
        <v xml:space="preserve"> </v>
      </c>
      <c r="EC228" s="1159"/>
      <c r="ED228" s="1159"/>
      <c r="EE228" s="1160"/>
      <c r="EF228" s="1159" t="str">
        <f t="shared" ref="EF228" si="175">IF(SUM(EF223,EF201)=0," ",SUM(EF223,EF201))</f>
        <v xml:space="preserve"> </v>
      </c>
      <c r="EG228" s="1159"/>
      <c r="EH228" s="1159"/>
      <c r="EI228" s="1159"/>
      <c r="EJ228" s="1159" t="str">
        <f t="shared" ref="EJ228" si="176">IF(SUM(EJ223,EJ201)=0," ",SUM(EJ223,EJ201))</f>
        <v xml:space="preserve"> </v>
      </c>
      <c r="EK228" s="1159"/>
      <c r="EL228" s="1159"/>
      <c r="EM228" s="1159"/>
      <c r="EN228" s="1161" t="str">
        <f t="shared" ref="EN228" si="177">IF(SUM(EN223,EN201)=0," ",SUM(EN223,EN201))</f>
        <v xml:space="preserve"> </v>
      </c>
      <c r="EO228" s="1161"/>
      <c r="EP228" s="1161"/>
      <c r="EQ228" s="1161" t="str">
        <f t="shared" ref="EQ228" si="178">IF(SUM(EQ223,EQ201)=0," ",SUM(EQ223,EQ201))</f>
        <v xml:space="preserve"> </v>
      </c>
      <c r="ER228" s="1161"/>
      <c r="ES228" s="1161"/>
      <c r="ET228" s="643"/>
      <c r="EU228" s="160"/>
      <c r="EV228" s="1241"/>
      <c r="EW228" s="1241"/>
      <c r="EX228" s="1241"/>
      <c r="EY228" s="1241"/>
      <c r="EZ228" s="1242"/>
      <c r="FA228" s="1142"/>
      <c r="FB228" s="1141"/>
      <c r="FC228" s="1141"/>
      <c r="FD228" s="1141"/>
      <c r="FE228" s="1141"/>
      <c r="FF228" s="1141"/>
      <c r="FG228" s="626"/>
      <c r="FH228" s="1243"/>
      <c r="FI228" s="1243"/>
      <c r="FJ228" s="1243"/>
      <c r="FK228" s="1243"/>
      <c r="FL228" s="1244"/>
      <c r="FM228" s="1142"/>
      <c r="FN228" s="1141"/>
      <c r="FO228" s="1141"/>
      <c r="FP228" s="1141"/>
      <c r="FQ228" s="1141"/>
      <c r="FR228" s="1141"/>
      <c r="FS228" s="15"/>
      <c r="FT228" s="1158" t="str">
        <f>IF('FRONT PAGE'!$A$1="www.fly-logics.com","TOTAL
ANNUAL",0)</f>
        <v>TOTAL
ANNUAL</v>
      </c>
      <c r="FU228" s="1158"/>
      <c r="FV228" s="1158"/>
      <c r="FW228" s="1158"/>
      <c r="FX228" s="1158"/>
      <c r="FY228" s="1159" t="str">
        <f t="shared" ref="FY228" si="179">IF(SUM(FY223,FY201)=0," ",SUM(FY223,FY201))</f>
        <v xml:space="preserve"> </v>
      </c>
      <c r="FZ228" s="1159"/>
      <c r="GA228" s="1159"/>
      <c r="GB228" s="1160"/>
      <c r="GC228" s="1159" t="str">
        <f t="shared" ref="GC228" si="180">IF(SUM(GC223,GC201)=0," ",SUM(GC223,GC201))</f>
        <v xml:space="preserve"> </v>
      </c>
      <c r="GD228" s="1159"/>
      <c r="GE228" s="1159"/>
      <c r="GF228" s="1159"/>
      <c r="GG228" s="1159" t="str">
        <f t="shared" ref="GG228" si="181">IF(SUM(GG223,GG201)=0," ",SUM(GG223,GG201))</f>
        <v xml:space="preserve"> </v>
      </c>
      <c r="GH228" s="1159"/>
      <c r="GI228" s="1159"/>
      <c r="GJ228" s="1159"/>
      <c r="GK228" s="1161" t="str">
        <f t="shared" ref="GK228" si="182">IF(SUM(GK223,GK201)=0," ",SUM(GK223,GK201))</f>
        <v xml:space="preserve"> </v>
      </c>
      <c r="GL228" s="1161"/>
      <c r="GM228" s="1161"/>
      <c r="GN228" s="1161" t="str">
        <f t="shared" ref="GN228" si="183">IF(SUM(GN223,GN201)=0," ",SUM(GN223,GN201))</f>
        <v xml:space="preserve"> </v>
      </c>
      <c r="GO228" s="1161"/>
      <c r="GP228" s="1161"/>
      <c r="GQ228" s="643"/>
      <c r="GR228" s="6"/>
    </row>
    <row r="229" spans="1:200" ht="3" customHeight="1" x14ac:dyDescent="0.25">
      <c r="A229" s="212"/>
      <c r="B229" s="160"/>
      <c r="C229" s="624"/>
      <c r="D229" s="624"/>
      <c r="E229" s="624"/>
      <c r="F229" s="624"/>
      <c r="G229" s="624"/>
      <c r="H229" s="624"/>
      <c r="I229" s="624"/>
      <c r="J229" s="624"/>
      <c r="K229" s="624"/>
      <c r="L229" s="624"/>
      <c r="M229" s="624"/>
      <c r="N229" s="624"/>
      <c r="O229" s="624"/>
      <c r="P229" s="624"/>
      <c r="Q229" s="624"/>
      <c r="R229" s="624"/>
      <c r="S229" s="624"/>
      <c r="T229" s="624"/>
      <c r="U229" s="624"/>
      <c r="V229" s="624"/>
      <c r="W229" s="624"/>
      <c r="X229" s="624"/>
      <c r="Y229" s="624"/>
      <c r="Z229" s="15"/>
      <c r="AA229" s="1158"/>
      <c r="AB229" s="1158"/>
      <c r="AC229" s="1158"/>
      <c r="AD229" s="1158"/>
      <c r="AE229" s="1158"/>
      <c r="AF229" s="1159"/>
      <c r="AG229" s="1159"/>
      <c r="AH229" s="1159"/>
      <c r="AI229" s="1160"/>
      <c r="AJ229" s="1159"/>
      <c r="AK229" s="1159"/>
      <c r="AL229" s="1159"/>
      <c r="AM229" s="1159"/>
      <c r="AN229" s="1159"/>
      <c r="AO229" s="1159"/>
      <c r="AP229" s="1159"/>
      <c r="AQ229" s="1159"/>
      <c r="AR229" s="1161"/>
      <c r="AS229" s="1161"/>
      <c r="AT229" s="1161"/>
      <c r="AU229" s="1161"/>
      <c r="AV229" s="1161"/>
      <c r="AW229" s="1161"/>
      <c r="AX229" s="643"/>
      <c r="AY229" s="160"/>
      <c r="AZ229" s="624"/>
      <c r="BA229" s="624"/>
      <c r="BB229" s="624"/>
      <c r="BC229" s="624"/>
      <c r="BD229" s="624"/>
      <c r="BE229" s="624"/>
      <c r="BF229" s="624"/>
      <c r="BG229" s="624"/>
      <c r="BH229" s="624"/>
      <c r="BI229" s="624"/>
      <c r="BJ229" s="624"/>
      <c r="BK229" s="624"/>
      <c r="BL229" s="624"/>
      <c r="BM229" s="624"/>
      <c r="BN229" s="624"/>
      <c r="BO229" s="624"/>
      <c r="BP229" s="624"/>
      <c r="BQ229" s="624"/>
      <c r="BR229" s="624"/>
      <c r="BS229" s="624"/>
      <c r="BT229" s="624"/>
      <c r="BU229" s="624"/>
      <c r="BV229" s="624"/>
      <c r="BW229" s="15"/>
      <c r="BX229" s="1158"/>
      <c r="BY229" s="1158"/>
      <c r="BZ229" s="1158"/>
      <c r="CA229" s="1158"/>
      <c r="CB229" s="1158"/>
      <c r="CC229" s="1159"/>
      <c r="CD229" s="1159"/>
      <c r="CE229" s="1159"/>
      <c r="CF229" s="1160"/>
      <c r="CG229" s="1159"/>
      <c r="CH229" s="1159"/>
      <c r="CI229" s="1159"/>
      <c r="CJ229" s="1159"/>
      <c r="CK229" s="1159"/>
      <c r="CL229" s="1159"/>
      <c r="CM229" s="1159"/>
      <c r="CN229" s="1159"/>
      <c r="CO229" s="1161"/>
      <c r="CP229" s="1161"/>
      <c r="CQ229" s="1161"/>
      <c r="CR229" s="1161"/>
      <c r="CS229" s="1161"/>
      <c r="CT229" s="1161"/>
      <c r="CU229" s="643"/>
      <c r="CV229" s="251"/>
      <c r="CW229" s="212"/>
      <c r="CX229" s="160"/>
      <c r="CY229" s="624"/>
      <c r="CZ229" s="624"/>
      <c r="DA229" s="624"/>
      <c r="DB229" s="624"/>
      <c r="DC229" s="624"/>
      <c r="DD229" s="624"/>
      <c r="DE229" s="624"/>
      <c r="DF229" s="624"/>
      <c r="DG229" s="624"/>
      <c r="DH229" s="624"/>
      <c r="DI229" s="624"/>
      <c r="DJ229" s="624"/>
      <c r="DK229" s="624"/>
      <c r="DL229" s="624"/>
      <c r="DM229" s="624"/>
      <c r="DN229" s="624"/>
      <c r="DO229" s="624"/>
      <c r="DP229" s="624"/>
      <c r="DQ229" s="624"/>
      <c r="DR229" s="624"/>
      <c r="DS229" s="624"/>
      <c r="DT229" s="624"/>
      <c r="DU229" s="624"/>
      <c r="DV229" s="15"/>
      <c r="DW229" s="1158"/>
      <c r="DX229" s="1158"/>
      <c r="DY229" s="1158"/>
      <c r="DZ229" s="1158"/>
      <c r="EA229" s="1158"/>
      <c r="EB229" s="1159"/>
      <c r="EC229" s="1159"/>
      <c r="ED229" s="1159"/>
      <c r="EE229" s="1160"/>
      <c r="EF229" s="1159"/>
      <c r="EG229" s="1159"/>
      <c r="EH229" s="1159"/>
      <c r="EI229" s="1159"/>
      <c r="EJ229" s="1159"/>
      <c r="EK229" s="1159"/>
      <c r="EL229" s="1159"/>
      <c r="EM229" s="1159"/>
      <c r="EN229" s="1161"/>
      <c r="EO229" s="1161"/>
      <c r="EP229" s="1161"/>
      <c r="EQ229" s="1161"/>
      <c r="ER229" s="1161"/>
      <c r="ES229" s="1161"/>
      <c r="ET229" s="643"/>
      <c r="EU229" s="160"/>
      <c r="EV229" s="624"/>
      <c r="EW229" s="624"/>
      <c r="EX229" s="624"/>
      <c r="EY229" s="624"/>
      <c r="EZ229" s="624"/>
      <c r="FA229" s="624"/>
      <c r="FB229" s="624"/>
      <c r="FC229" s="624"/>
      <c r="FD229" s="624"/>
      <c r="FE229" s="624"/>
      <c r="FF229" s="624"/>
      <c r="FG229" s="624"/>
      <c r="FH229" s="624"/>
      <c r="FI229" s="624"/>
      <c r="FJ229" s="624"/>
      <c r="FK229" s="624"/>
      <c r="FL229" s="624"/>
      <c r="FM229" s="624"/>
      <c r="FN229" s="624"/>
      <c r="FO229" s="624"/>
      <c r="FP229" s="624"/>
      <c r="FQ229" s="624"/>
      <c r="FR229" s="624"/>
      <c r="FS229" s="15"/>
      <c r="FT229" s="1158"/>
      <c r="FU229" s="1158"/>
      <c r="FV229" s="1158"/>
      <c r="FW229" s="1158"/>
      <c r="FX229" s="1158"/>
      <c r="FY229" s="1159"/>
      <c r="FZ229" s="1159"/>
      <c r="GA229" s="1159"/>
      <c r="GB229" s="1160"/>
      <c r="GC229" s="1159"/>
      <c r="GD229" s="1159"/>
      <c r="GE229" s="1159"/>
      <c r="GF229" s="1159"/>
      <c r="GG229" s="1159"/>
      <c r="GH229" s="1159"/>
      <c r="GI229" s="1159"/>
      <c r="GJ229" s="1159"/>
      <c r="GK229" s="1161"/>
      <c r="GL229" s="1161"/>
      <c r="GM229" s="1161"/>
      <c r="GN229" s="1161"/>
      <c r="GO229" s="1161"/>
      <c r="GP229" s="1161"/>
      <c r="GQ229" s="643"/>
      <c r="GR229" s="6"/>
    </row>
    <row r="230" spans="1:200" ht="10.5" customHeight="1" x14ac:dyDescent="0.25">
      <c r="A230" s="212"/>
      <c r="B230" s="160"/>
      <c r="C230" s="1243" t="str">
        <f>IF('FRONT PAGE'!$A$1="www.fly-logics.com","IFR",0)</f>
        <v>IFR</v>
      </c>
      <c r="D230" s="1243"/>
      <c r="E230" s="1243"/>
      <c r="F230" s="1243"/>
      <c r="G230" s="1244"/>
      <c r="H230" s="1140" t="str">
        <f>IF(SUMIFS(LOGBOOK!$V$5:$V$1036129,LOGBOOK!$D$5:$D$1036129,F183,LOGBOOK!$E$5:$E$1036129,L183,LOGBOOK!$AN$5:$AN$1036129,V183,LOGBOOK!$AB$5:$AB$1036129,"&gt;0")=0," ",SUMIFS(LOGBOOK!$V$5:$V$1036129,LOGBOOK!$D$5:$D$1036129,F183,LOGBOOK!$E$5:$E$1036129,L183,LOGBOOK!$AN$5:$AN$1036129,V183,LOGBOOK!$AB$5:$AB$1036129,"&gt;0"))</f>
        <v xml:space="preserve"> </v>
      </c>
      <c r="I230" s="1141"/>
      <c r="J230" s="1141"/>
      <c r="K230" s="1141"/>
      <c r="L230" s="1141"/>
      <c r="M230" s="1141"/>
      <c r="N230" s="626"/>
      <c r="O230" s="1243" t="str">
        <f>IF('FRONT PAGE'!$A$1="www.fly-logics.com","NIGHT",0)</f>
        <v>NIGHT</v>
      </c>
      <c r="P230" s="1243"/>
      <c r="Q230" s="1243"/>
      <c r="R230" s="1243"/>
      <c r="S230" s="1244"/>
      <c r="T230" s="1140" t="str">
        <f>IF(SUMIFS(LOGBOOK!$U$5:$U$1036129,LOGBOOK!$D$5:$D$1036129,F183,LOGBOOK!$E$5:$E$1036129,L183,LOGBOOK!$AN$5:$AN$1036129,V183,LOGBOOK!$AB$5:$AB$1036129,"&gt;0")=0," ",SUMIFS(LOGBOOK!$U$5:$U$1036129,LOGBOOK!$D$5:$D$1036129,F183,LOGBOOK!$E$5:$E$1036129,L183,LOGBOOK!$AN$5:$AN$1036129,V183,LOGBOOK!$AB$5:$AB$1036129,"&gt;0"))</f>
        <v xml:space="preserve"> </v>
      </c>
      <c r="U230" s="1141"/>
      <c r="V230" s="1141"/>
      <c r="W230" s="1141"/>
      <c r="X230" s="1141"/>
      <c r="Y230" s="1141"/>
      <c r="Z230" s="15"/>
      <c r="AA230" s="1158"/>
      <c r="AB230" s="1158"/>
      <c r="AC230" s="1158"/>
      <c r="AD230" s="1158"/>
      <c r="AE230" s="1158"/>
      <c r="AF230" s="1159"/>
      <c r="AG230" s="1159"/>
      <c r="AH230" s="1159"/>
      <c r="AI230" s="1160"/>
      <c r="AJ230" s="1159"/>
      <c r="AK230" s="1159"/>
      <c r="AL230" s="1159"/>
      <c r="AM230" s="1159"/>
      <c r="AN230" s="1159"/>
      <c r="AO230" s="1159"/>
      <c r="AP230" s="1159"/>
      <c r="AQ230" s="1159"/>
      <c r="AR230" s="1161"/>
      <c r="AS230" s="1161"/>
      <c r="AT230" s="1161"/>
      <c r="AU230" s="1161"/>
      <c r="AV230" s="1161"/>
      <c r="AW230" s="1161"/>
      <c r="AX230" s="643"/>
      <c r="AY230" s="160"/>
      <c r="AZ230" s="1243" t="str">
        <f>IF('FRONT PAGE'!$A$1="www.fly-logics.com","IFR",0)</f>
        <v>IFR</v>
      </c>
      <c r="BA230" s="1243"/>
      <c r="BB230" s="1243"/>
      <c r="BC230" s="1243"/>
      <c r="BD230" s="1244"/>
      <c r="BE230" s="1140" t="str">
        <f>IF(SUMIFS(LOGBOOK!$V$5:$V$1036129,LOGBOOK!$D$5:$D$1036129,BC183,LOGBOOK!$E$5:$E$1036129,BI183,LOGBOOK!$AN$5:$AN$1036129,BS183,LOGBOOK!$AB$5:$AB$1036129,"&gt;0")=0," ",SUMIFS(LOGBOOK!$V$5:$V$1036129,LOGBOOK!$D$5:$D$1036129,BC183,LOGBOOK!$E$5:$E$1036129,BI183,LOGBOOK!$AN$5:$AN$1036129,BS183,LOGBOOK!$AB$5:$AB$1036129,"&gt;0"))</f>
        <v xml:space="preserve"> </v>
      </c>
      <c r="BF230" s="1141"/>
      <c r="BG230" s="1141"/>
      <c r="BH230" s="1141"/>
      <c r="BI230" s="1141"/>
      <c r="BJ230" s="1141"/>
      <c r="BK230" s="626"/>
      <c r="BL230" s="1243" t="str">
        <f>IF('FRONT PAGE'!$A$1="www.fly-logics.com","NIGHT",0)</f>
        <v>NIGHT</v>
      </c>
      <c r="BM230" s="1243"/>
      <c r="BN230" s="1243"/>
      <c r="BO230" s="1243"/>
      <c r="BP230" s="1244"/>
      <c r="BQ230" s="1140" t="str">
        <f>IF(SUMIFS(LOGBOOK!$U$5:$U$1036129,LOGBOOK!$D$5:$D$1036129,BC183,LOGBOOK!$E$5:$E$1036129,BI183,LOGBOOK!$AN$5:$AN$1036129,BS183,LOGBOOK!$AB$5:$AB$1036129,"&gt;0")=0," ",SUMIFS(LOGBOOK!$U$5:$U$1036129,LOGBOOK!$D$5:$D$1036129,BC183,LOGBOOK!$E$5:$E$1036129,BI183,LOGBOOK!$AN$5:$AN$1036129,BS183,LOGBOOK!$AB$5:$AB$1036129,"&gt;0"))</f>
        <v xml:space="preserve"> </v>
      </c>
      <c r="BR230" s="1141"/>
      <c r="BS230" s="1141"/>
      <c r="BT230" s="1141"/>
      <c r="BU230" s="1141"/>
      <c r="BV230" s="1141"/>
      <c r="BW230" s="15"/>
      <c r="BX230" s="1158"/>
      <c r="BY230" s="1158"/>
      <c r="BZ230" s="1158"/>
      <c r="CA230" s="1158"/>
      <c r="CB230" s="1158"/>
      <c r="CC230" s="1159"/>
      <c r="CD230" s="1159"/>
      <c r="CE230" s="1159"/>
      <c r="CF230" s="1160"/>
      <c r="CG230" s="1159"/>
      <c r="CH230" s="1159"/>
      <c r="CI230" s="1159"/>
      <c r="CJ230" s="1159"/>
      <c r="CK230" s="1159"/>
      <c r="CL230" s="1159"/>
      <c r="CM230" s="1159"/>
      <c r="CN230" s="1159"/>
      <c r="CO230" s="1161"/>
      <c r="CP230" s="1161"/>
      <c r="CQ230" s="1161"/>
      <c r="CR230" s="1161"/>
      <c r="CS230" s="1161"/>
      <c r="CT230" s="1161"/>
      <c r="CU230" s="643"/>
      <c r="CV230" s="251"/>
      <c r="CW230" s="212"/>
      <c r="CX230" s="160"/>
      <c r="CY230" s="1243" t="str">
        <f>IF('FRONT PAGE'!$A$1="www.fly-logics.com","IFR",0)</f>
        <v>IFR</v>
      </c>
      <c r="CZ230" s="1243"/>
      <c r="DA230" s="1243"/>
      <c r="DB230" s="1243"/>
      <c r="DC230" s="1244"/>
      <c r="DD230" s="1140" t="str">
        <f>IF(SUMIFS(LOGBOOK!$V$5:$V$1036129,LOGBOOK!$D$5:$D$1036129,DB183,LOGBOOK!$E$5:$E$1036129,DH183,LOGBOOK!$AN$5:$AN$1036129,DR183,LOGBOOK!$AB$5:$AB$1036129,"&gt;0")=0," ",SUMIFS(LOGBOOK!$V$5:$V$1036129,LOGBOOK!$D$5:$D$1036129,DB183,LOGBOOK!$E$5:$E$1036129,DH183,LOGBOOK!$AN$5:$AN$1036129,DR183,LOGBOOK!$AB$5:$AB$1036129,"&gt;0"))</f>
        <v xml:space="preserve"> </v>
      </c>
      <c r="DE230" s="1141"/>
      <c r="DF230" s="1141"/>
      <c r="DG230" s="1141"/>
      <c r="DH230" s="1141"/>
      <c r="DI230" s="1141"/>
      <c r="DJ230" s="626"/>
      <c r="DK230" s="1243" t="str">
        <f>IF('FRONT PAGE'!$A$1="www.fly-logics.com","NIGHT",0)</f>
        <v>NIGHT</v>
      </c>
      <c r="DL230" s="1243"/>
      <c r="DM230" s="1243"/>
      <c r="DN230" s="1243"/>
      <c r="DO230" s="1244"/>
      <c r="DP230" s="1140" t="str">
        <f>IF(SUMIFS(LOGBOOK!$U$5:$U$1036129,LOGBOOK!$D$5:$D$1036129,DB183,LOGBOOK!$E$5:$E$1036129,DH183,LOGBOOK!$AN$5:$AN$1036129,DR183,LOGBOOK!$AB$5:$AB$1036129,"&gt;0")=0," ",SUMIFS(LOGBOOK!$U$5:$U$1036129,LOGBOOK!$D$5:$D$1036129,DB183,LOGBOOK!$E$5:$E$1036129,DH183,LOGBOOK!$AN$5:$AN$1036129,DR183,LOGBOOK!$AB$5:$AB$1036129,"&gt;0"))</f>
        <v xml:space="preserve"> </v>
      </c>
      <c r="DQ230" s="1141"/>
      <c r="DR230" s="1141"/>
      <c r="DS230" s="1141"/>
      <c r="DT230" s="1141"/>
      <c r="DU230" s="1141"/>
      <c r="DV230" s="15"/>
      <c r="DW230" s="1158"/>
      <c r="DX230" s="1158"/>
      <c r="DY230" s="1158"/>
      <c r="DZ230" s="1158"/>
      <c r="EA230" s="1158"/>
      <c r="EB230" s="1159"/>
      <c r="EC230" s="1159"/>
      <c r="ED230" s="1159"/>
      <c r="EE230" s="1160"/>
      <c r="EF230" s="1159"/>
      <c r="EG230" s="1159"/>
      <c r="EH230" s="1159"/>
      <c r="EI230" s="1159"/>
      <c r="EJ230" s="1159"/>
      <c r="EK230" s="1159"/>
      <c r="EL230" s="1159"/>
      <c r="EM230" s="1159"/>
      <c r="EN230" s="1161"/>
      <c r="EO230" s="1161"/>
      <c r="EP230" s="1161"/>
      <c r="EQ230" s="1161"/>
      <c r="ER230" s="1161"/>
      <c r="ES230" s="1161"/>
      <c r="ET230" s="643"/>
      <c r="EU230" s="160"/>
      <c r="EV230" s="1243" t="str">
        <f>IF('FRONT PAGE'!$A$1="www.fly-logics.com","IFR",0)</f>
        <v>IFR</v>
      </c>
      <c r="EW230" s="1243"/>
      <c r="EX230" s="1243"/>
      <c r="EY230" s="1243"/>
      <c r="EZ230" s="1244"/>
      <c r="FA230" s="1140" t="str">
        <f>IF(SUMIFS(LOGBOOK!$V$5:$V$1036129,LOGBOOK!$D$5:$D$1036129,EY183,LOGBOOK!$E$5:$E$1036129,FE183,LOGBOOK!$AN$5:$AN$1036129,FO183,LOGBOOK!$AB$5:$AB$1036129,"&gt;0")=0," ",SUMIFS(LOGBOOK!$V$5:$V$1036129,LOGBOOK!$D$5:$D$1036129,EY183,LOGBOOK!$E$5:$E$1036129,FE183,LOGBOOK!$AN$5:$AN$1036129,FO183,LOGBOOK!$AB$5:$AB$1036129,"&gt;0"))</f>
        <v xml:space="preserve"> </v>
      </c>
      <c r="FB230" s="1141"/>
      <c r="FC230" s="1141"/>
      <c r="FD230" s="1141"/>
      <c r="FE230" s="1141"/>
      <c r="FF230" s="1141"/>
      <c r="FG230" s="626"/>
      <c r="FH230" s="1243" t="str">
        <f>IF('FRONT PAGE'!$A$1="www.fly-logics.com","NIGHT",0)</f>
        <v>NIGHT</v>
      </c>
      <c r="FI230" s="1243"/>
      <c r="FJ230" s="1243"/>
      <c r="FK230" s="1243"/>
      <c r="FL230" s="1244"/>
      <c r="FM230" s="1140" t="str">
        <f>IF(SUMIFS(LOGBOOK!$U$5:$U$1036129,LOGBOOK!$D$5:$D$1036129,EY183,LOGBOOK!$E$5:$E$1036129,FE183,LOGBOOK!$AN$5:$AN$1036129,FO183,LOGBOOK!$AB$5:$AB$1036129,"&gt;0")=0," ",SUMIFS(LOGBOOK!$U$5:$U$1036129,LOGBOOK!$D$5:$D$1036129,EY183,LOGBOOK!$E$5:$E$1036129,FE183,LOGBOOK!$AN$5:$AN$1036129,FO183,LOGBOOK!$AB$5:$AB$1036129,"&gt;0"))</f>
        <v xml:space="preserve"> </v>
      </c>
      <c r="FN230" s="1141"/>
      <c r="FO230" s="1141"/>
      <c r="FP230" s="1141"/>
      <c r="FQ230" s="1141"/>
      <c r="FR230" s="1141"/>
      <c r="FS230" s="15"/>
      <c r="FT230" s="1158"/>
      <c r="FU230" s="1158"/>
      <c r="FV230" s="1158"/>
      <c r="FW230" s="1158"/>
      <c r="FX230" s="1158"/>
      <c r="FY230" s="1159"/>
      <c r="FZ230" s="1159"/>
      <c r="GA230" s="1159"/>
      <c r="GB230" s="1160"/>
      <c r="GC230" s="1159"/>
      <c r="GD230" s="1159"/>
      <c r="GE230" s="1159"/>
      <c r="GF230" s="1159"/>
      <c r="GG230" s="1159"/>
      <c r="GH230" s="1159"/>
      <c r="GI230" s="1159"/>
      <c r="GJ230" s="1159"/>
      <c r="GK230" s="1161"/>
      <c r="GL230" s="1161"/>
      <c r="GM230" s="1161"/>
      <c r="GN230" s="1161"/>
      <c r="GO230" s="1161"/>
      <c r="GP230" s="1161"/>
      <c r="GQ230" s="643"/>
      <c r="GR230" s="6"/>
    </row>
    <row r="231" spans="1:200" ht="4.5" customHeight="1" x14ac:dyDescent="0.25">
      <c r="A231" s="212"/>
      <c r="B231" s="160"/>
      <c r="C231" s="1243"/>
      <c r="D231" s="1243"/>
      <c r="E231" s="1243"/>
      <c r="F231" s="1243"/>
      <c r="G231" s="1244"/>
      <c r="H231" s="1142"/>
      <c r="I231" s="1141"/>
      <c r="J231" s="1141"/>
      <c r="K231" s="1141"/>
      <c r="L231" s="1141"/>
      <c r="M231" s="1141"/>
      <c r="N231" s="626"/>
      <c r="O231" s="1243"/>
      <c r="P231" s="1243"/>
      <c r="Q231" s="1243"/>
      <c r="R231" s="1243"/>
      <c r="S231" s="1244"/>
      <c r="T231" s="1142"/>
      <c r="U231" s="1141"/>
      <c r="V231" s="1141"/>
      <c r="W231" s="1141"/>
      <c r="X231" s="1141"/>
      <c r="Y231" s="1141"/>
      <c r="Z231" s="15"/>
      <c r="AA231" s="1158"/>
      <c r="AB231" s="1158"/>
      <c r="AC231" s="1158"/>
      <c r="AD231" s="1158"/>
      <c r="AE231" s="1158"/>
      <c r="AF231" s="1159"/>
      <c r="AG231" s="1159"/>
      <c r="AH231" s="1159"/>
      <c r="AI231" s="1160"/>
      <c r="AJ231" s="1159"/>
      <c r="AK231" s="1159"/>
      <c r="AL231" s="1159"/>
      <c r="AM231" s="1159"/>
      <c r="AN231" s="1159"/>
      <c r="AO231" s="1159"/>
      <c r="AP231" s="1159"/>
      <c r="AQ231" s="1159"/>
      <c r="AR231" s="1161"/>
      <c r="AS231" s="1161"/>
      <c r="AT231" s="1161"/>
      <c r="AU231" s="1161"/>
      <c r="AV231" s="1161"/>
      <c r="AW231" s="1161"/>
      <c r="AX231" s="643"/>
      <c r="AY231" s="160"/>
      <c r="AZ231" s="1243"/>
      <c r="BA231" s="1243"/>
      <c r="BB231" s="1243"/>
      <c r="BC231" s="1243"/>
      <c r="BD231" s="1244"/>
      <c r="BE231" s="1142"/>
      <c r="BF231" s="1141"/>
      <c r="BG231" s="1141"/>
      <c r="BH231" s="1141"/>
      <c r="BI231" s="1141"/>
      <c r="BJ231" s="1141"/>
      <c r="BK231" s="626"/>
      <c r="BL231" s="1243"/>
      <c r="BM231" s="1243"/>
      <c r="BN231" s="1243"/>
      <c r="BO231" s="1243"/>
      <c r="BP231" s="1244"/>
      <c r="BQ231" s="1142"/>
      <c r="BR231" s="1141"/>
      <c r="BS231" s="1141"/>
      <c r="BT231" s="1141"/>
      <c r="BU231" s="1141"/>
      <c r="BV231" s="1141"/>
      <c r="BW231" s="15"/>
      <c r="BX231" s="1158"/>
      <c r="BY231" s="1158"/>
      <c r="BZ231" s="1158"/>
      <c r="CA231" s="1158"/>
      <c r="CB231" s="1158"/>
      <c r="CC231" s="1159"/>
      <c r="CD231" s="1159"/>
      <c r="CE231" s="1159"/>
      <c r="CF231" s="1160"/>
      <c r="CG231" s="1159"/>
      <c r="CH231" s="1159"/>
      <c r="CI231" s="1159"/>
      <c r="CJ231" s="1159"/>
      <c r="CK231" s="1159"/>
      <c r="CL231" s="1159"/>
      <c r="CM231" s="1159"/>
      <c r="CN231" s="1159"/>
      <c r="CO231" s="1161"/>
      <c r="CP231" s="1161"/>
      <c r="CQ231" s="1161"/>
      <c r="CR231" s="1161"/>
      <c r="CS231" s="1161"/>
      <c r="CT231" s="1161"/>
      <c r="CU231" s="643"/>
      <c r="CV231" s="251"/>
      <c r="CW231" s="212"/>
      <c r="CX231" s="160"/>
      <c r="CY231" s="1243"/>
      <c r="CZ231" s="1243"/>
      <c r="DA231" s="1243"/>
      <c r="DB231" s="1243"/>
      <c r="DC231" s="1244"/>
      <c r="DD231" s="1142"/>
      <c r="DE231" s="1141"/>
      <c r="DF231" s="1141"/>
      <c r="DG231" s="1141"/>
      <c r="DH231" s="1141"/>
      <c r="DI231" s="1141"/>
      <c r="DJ231" s="626"/>
      <c r="DK231" s="1243"/>
      <c r="DL231" s="1243"/>
      <c r="DM231" s="1243"/>
      <c r="DN231" s="1243"/>
      <c r="DO231" s="1244"/>
      <c r="DP231" s="1142"/>
      <c r="DQ231" s="1141"/>
      <c r="DR231" s="1141"/>
      <c r="DS231" s="1141"/>
      <c r="DT231" s="1141"/>
      <c r="DU231" s="1141"/>
      <c r="DV231" s="15"/>
      <c r="DW231" s="1158"/>
      <c r="DX231" s="1158"/>
      <c r="DY231" s="1158"/>
      <c r="DZ231" s="1158"/>
      <c r="EA231" s="1158"/>
      <c r="EB231" s="1159"/>
      <c r="EC231" s="1159"/>
      <c r="ED231" s="1159"/>
      <c r="EE231" s="1160"/>
      <c r="EF231" s="1159"/>
      <c r="EG231" s="1159"/>
      <c r="EH231" s="1159"/>
      <c r="EI231" s="1159"/>
      <c r="EJ231" s="1159"/>
      <c r="EK231" s="1159"/>
      <c r="EL231" s="1159"/>
      <c r="EM231" s="1159"/>
      <c r="EN231" s="1161"/>
      <c r="EO231" s="1161"/>
      <c r="EP231" s="1161"/>
      <c r="EQ231" s="1161"/>
      <c r="ER231" s="1161"/>
      <c r="ES231" s="1161"/>
      <c r="ET231" s="643"/>
      <c r="EU231" s="160"/>
      <c r="EV231" s="1243"/>
      <c r="EW231" s="1243"/>
      <c r="EX231" s="1243"/>
      <c r="EY231" s="1243"/>
      <c r="EZ231" s="1244"/>
      <c r="FA231" s="1142"/>
      <c r="FB231" s="1141"/>
      <c r="FC231" s="1141"/>
      <c r="FD231" s="1141"/>
      <c r="FE231" s="1141"/>
      <c r="FF231" s="1141"/>
      <c r="FG231" s="626"/>
      <c r="FH231" s="1243"/>
      <c r="FI231" s="1243"/>
      <c r="FJ231" s="1243"/>
      <c r="FK231" s="1243"/>
      <c r="FL231" s="1244"/>
      <c r="FM231" s="1142"/>
      <c r="FN231" s="1141"/>
      <c r="FO231" s="1141"/>
      <c r="FP231" s="1141"/>
      <c r="FQ231" s="1141"/>
      <c r="FR231" s="1141"/>
      <c r="FS231" s="15"/>
      <c r="FT231" s="1158"/>
      <c r="FU231" s="1158"/>
      <c r="FV231" s="1158"/>
      <c r="FW231" s="1158"/>
      <c r="FX231" s="1158"/>
      <c r="FY231" s="1159"/>
      <c r="FZ231" s="1159"/>
      <c r="GA231" s="1159"/>
      <c r="GB231" s="1160"/>
      <c r="GC231" s="1159"/>
      <c r="GD231" s="1159"/>
      <c r="GE231" s="1159"/>
      <c r="GF231" s="1159"/>
      <c r="GG231" s="1159"/>
      <c r="GH231" s="1159"/>
      <c r="GI231" s="1159"/>
      <c r="GJ231" s="1159"/>
      <c r="GK231" s="1161"/>
      <c r="GL231" s="1161"/>
      <c r="GM231" s="1161"/>
      <c r="GN231" s="1161"/>
      <c r="GO231" s="1161"/>
      <c r="GP231" s="1161"/>
      <c r="GQ231" s="643"/>
      <c r="GR231" s="6"/>
    </row>
    <row r="232" spans="1:200" ht="5.25" customHeight="1" x14ac:dyDescent="0.25">
      <c r="A232" s="214"/>
      <c r="B232" s="1245"/>
      <c r="C232" s="1246"/>
      <c r="D232" s="1246"/>
      <c r="E232" s="1246"/>
      <c r="F232" s="1246"/>
      <c r="G232" s="1246"/>
      <c r="H232" s="1246"/>
      <c r="I232" s="1246"/>
      <c r="J232" s="1246"/>
      <c r="K232" s="1246"/>
      <c r="L232" s="1246"/>
      <c r="M232" s="1246"/>
      <c r="N232" s="1246"/>
      <c r="O232" s="1246"/>
      <c r="P232" s="1246"/>
      <c r="Q232" s="1246"/>
      <c r="R232" s="1246"/>
      <c r="S232" s="1246"/>
      <c r="T232" s="1246"/>
      <c r="U232" s="1246"/>
      <c r="V232" s="1246"/>
      <c r="W232" s="1246"/>
      <c r="X232" s="1246"/>
      <c r="Y232" s="1246"/>
      <c r="Z232" s="1246"/>
      <c r="AA232" s="1246"/>
      <c r="AB232" s="1246"/>
      <c r="AC232" s="1246"/>
      <c r="AD232" s="1246"/>
      <c r="AE232" s="1246"/>
      <c r="AF232" s="1246"/>
      <c r="AG232" s="1246"/>
      <c r="AH232" s="1246"/>
      <c r="AI232" s="1246"/>
      <c r="AJ232" s="1246"/>
      <c r="AK232" s="1246"/>
      <c r="AL232" s="1246"/>
      <c r="AM232" s="1246"/>
      <c r="AN232" s="1246"/>
      <c r="AO232" s="1246"/>
      <c r="AP232" s="1246"/>
      <c r="AQ232" s="1246"/>
      <c r="AR232" s="1246"/>
      <c r="AS232" s="1246"/>
      <c r="AT232" s="1246"/>
      <c r="AU232" s="1246"/>
      <c r="AV232" s="1246"/>
      <c r="AW232" s="1246"/>
      <c r="AX232" s="659"/>
      <c r="AY232" s="1245"/>
      <c r="AZ232" s="1246"/>
      <c r="BA232" s="1246"/>
      <c r="BB232" s="1246"/>
      <c r="BC232" s="1246"/>
      <c r="BD232" s="1246"/>
      <c r="BE232" s="1246"/>
      <c r="BF232" s="1246"/>
      <c r="BG232" s="1246"/>
      <c r="BH232" s="1246"/>
      <c r="BI232" s="1246"/>
      <c r="BJ232" s="1246"/>
      <c r="BK232" s="1246"/>
      <c r="BL232" s="1246"/>
      <c r="BM232" s="1246"/>
      <c r="BN232" s="1246"/>
      <c r="BO232" s="1246"/>
      <c r="BP232" s="1246"/>
      <c r="BQ232" s="1246"/>
      <c r="BR232" s="1246"/>
      <c r="BS232" s="1246"/>
      <c r="BT232" s="1246"/>
      <c r="BU232" s="1246"/>
      <c r="BV232" s="1246"/>
      <c r="BW232" s="1246"/>
      <c r="BX232" s="1246"/>
      <c r="BY232" s="1246"/>
      <c r="BZ232" s="1246"/>
      <c r="CA232" s="1246"/>
      <c r="CB232" s="1246"/>
      <c r="CC232" s="1246"/>
      <c r="CD232" s="1246"/>
      <c r="CE232" s="1246"/>
      <c r="CF232" s="1246"/>
      <c r="CG232" s="1246"/>
      <c r="CH232" s="1246"/>
      <c r="CI232" s="1246"/>
      <c r="CJ232" s="1246"/>
      <c r="CK232" s="1246"/>
      <c r="CL232" s="1246"/>
      <c r="CM232" s="1246"/>
      <c r="CN232" s="1246"/>
      <c r="CO232" s="1246"/>
      <c r="CP232" s="1246"/>
      <c r="CQ232" s="1246"/>
      <c r="CR232" s="1246"/>
      <c r="CS232" s="1246"/>
      <c r="CT232" s="1246"/>
      <c r="CU232" s="659"/>
      <c r="CV232" s="1247"/>
      <c r="CW232" s="214"/>
      <c r="CX232" s="1245"/>
      <c r="CY232" s="1246"/>
      <c r="CZ232" s="1246"/>
      <c r="DA232" s="1246"/>
      <c r="DB232" s="1246"/>
      <c r="DC232" s="1246"/>
      <c r="DD232" s="1246"/>
      <c r="DE232" s="1246"/>
      <c r="DF232" s="1246"/>
      <c r="DG232" s="1246"/>
      <c r="DH232" s="1246"/>
      <c r="DI232" s="1246"/>
      <c r="DJ232" s="1246"/>
      <c r="DK232" s="1246"/>
      <c r="DL232" s="1246"/>
      <c r="DM232" s="1246"/>
      <c r="DN232" s="1246"/>
      <c r="DO232" s="1246"/>
      <c r="DP232" s="1246"/>
      <c r="DQ232" s="1246"/>
      <c r="DR232" s="1246"/>
      <c r="DS232" s="1246"/>
      <c r="DT232" s="1246"/>
      <c r="DU232" s="1246"/>
      <c r="DV232" s="1246"/>
      <c r="DW232" s="1246"/>
      <c r="DX232" s="1246"/>
      <c r="DY232" s="1246"/>
      <c r="DZ232" s="1246"/>
      <c r="EA232" s="1246"/>
      <c r="EB232" s="1246"/>
      <c r="EC232" s="1246"/>
      <c r="ED232" s="1246"/>
      <c r="EE232" s="1246"/>
      <c r="EF232" s="1246"/>
      <c r="EG232" s="1246"/>
      <c r="EH232" s="1246"/>
      <c r="EI232" s="1246"/>
      <c r="EJ232" s="1246"/>
      <c r="EK232" s="1246"/>
      <c r="EL232" s="1246"/>
      <c r="EM232" s="1246"/>
      <c r="EN232" s="1246"/>
      <c r="EO232" s="1246"/>
      <c r="EP232" s="1246"/>
      <c r="EQ232" s="1246"/>
      <c r="ER232" s="1246"/>
      <c r="ES232" s="1246"/>
      <c r="ET232" s="659"/>
      <c r="EU232" s="1245"/>
      <c r="EV232" s="1246"/>
      <c r="EW232" s="1246"/>
      <c r="EX232" s="1246"/>
      <c r="EY232" s="1246"/>
      <c r="EZ232" s="1246"/>
      <c r="FA232" s="1246"/>
      <c r="FB232" s="1246"/>
      <c r="FC232" s="1246"/>
      <c r="FD232" s="1246"/>
      <c r="FE232" s="1246"/>
      <c r="FF232" s="1246"/>
      <c r="FG232" s="1246"/>
      <c r="FH232" s="1246"/>
      <c r="FI232" s="1246"/>
      <c r="FJ232" s="1246"/>
      <c r="FK232" s="1246"/>
      <c r="FL232" s="1246"/>
      <c r="FM232" s="1246"/>
      <c r="FN232" s="1246"/>
      <c r="FO232" s="1246"/>
      <c r="FP232" s="1246"/>
      <c r="FQ232" s="1246"/>
      <c r="FR232" s="1246"/>
      <c r="FS232" s="1246"/>
      <c r="FT232" s="1246"/>
      <c r="FU232" s="1246"/>
      <c r="FV232" s="1246"/>
      <c r="FW232" s="1246"/>
      <c r="FX232" s="1246"/>
      <c r="FY232" s="1246"/>
      <c r="FZ232" s="1246"/>
      <c r="GA232" s="1246"/>
      <c r="GB232" s="1246"/>
      <c r="GC232" s="1246"/>
      <c r="GD232" s="1246"/>
      <c r="GE232" s="1246"/>
      <c r="GF232" s="1246"/>
      <c r="GG232" s="1246"/>
      <c r="GH232" s="1246"/>
      <c r="GI232" s="1246"/>
      <c r="GJ232" s="1246"/>
      <c r="GK232" s="1246"/>
      <c r="GL232" s="1246"/>
      <c r="GM232" s="1246"/>
      <c r="GN232" s="1246"/>
      <c r="GO232" s="1246"/>
      <c r="GP232" s="1246"/>
      <c r="GQ232" s="659"/>
      <c r="GR232" s="6"/>
    </row>
    <row r="233" spans="1:200" ht="7.35" customHeight="1" x14ac:dyDescent="0.2">
      <c r="A233" s="1191" t="str">
        <f>IF(LOGBOOK!$A$2="  DATE  ","ANNUAL RESUME PER AIRCRAFT",0)</f>
        <v>ANNUAL RESUME PER AIRCRAFT</v>
      </c>
      <c r="B233" s="1192"/>
      <c r="C233" s="1192"/>
      <c r="D233" s="1192"/>
      <c r="E233" s="1192"/>
      <c r="F233" s="1192"/>
      <c r="G233" s="1192"/>
      <c r="H233" s="1192"/>
      <c r="I233" s="1192"/>
      <c r="J233" s="1192"/>
      <c r="K233" s="1192"/>
      <c r="L233" s="1192"/>
      <c r="M233" s="1192"/>
      <c r="N233" s="1192"/>
      <c r="O233" s="1192"/>
      <c r="P233" s="1192"/>
      <c r="Q233" s="1192"/>
      <c r="R233" s="1192"/>
      <c r="S233" s="1192"/>
      <c r="T233" s="1192"/>
      <c r="U233" s="1192"/>
      <c r="V233" s="1192"/>
      <c r="W233" s="1192"/>
      <c r="X233" s="1192"/>
      <c r="Y233" s="1192"/>
      <c r="Z233" s="1192"/>
      <c r="AA233" s="1192"/>
      <c r="AB233" s="1192"/>
      <c r="AC233" s="1192"/>
      <c r="AD233" s="1192"/>
      <c r="AE233" s="1192"/>
      <c r="AF233" s="1192"/>
      <c r="AG233" s="1192"/>
      <c r="AH233" s="1192"/>
      <c r="AI233" s="1192"/>
      <c r="AJ233" s="1192"/>
      <c r="AK233" s="1192"/>
      <c r="AL233" s="1192"/>
      <c r="AM233" s="1192"/>
      <c r="AN233" s="1192"/>
      <c r="AO233" s="1192"/>
      <c r="AP233" s="1192"/>
      <c r="AQ233" s="1192"/>
      <c r="AR233" s="1192"/>
      <c r="AS233" s="1192"/>
      <c r="AT233" s="1192"/>
      <c r="AU233" s="1192"/>
      <c r="AV233" s="1192"/>
      <c r="AW233" s="1192"/>
      <c r="AX233" s="1192"/>
      <c r="AY233" s="1213"/>
      <c r="AZ233" s="1213"/>
      <c r="BA233" s="1213"/>
      <c r="BB233" s="1213"/>
      <c r="BC233" s="1213"/>
      <c r="BD233" s="1213"/>
      <c r="BE233" s="1213"/>
      <c r="BF233" s="1213"/>
      <c r="BG233" s="1213"/>
      <c r="BH233" s="1213"/>
      <c r="BI233" s="1213"/>
      <c r="BJ233" s="1213"/>
      <c r="BK233" s="1213"/>
      <c r="BL233" s="1213"/>
      <c r="BM233" s="1213"/>
      <c r="BN233" s="1213"/>
      <c r="BO233" s="1213"/>
      <c r="BP233" s="1213"/>
      <c r="BQ233" s="1213"/>
      <c r="BR233" s="1213"/>
      <c r="BS233" s="1213"/>
      <c r="BT233" s="1213"/>
      <c r="BU233" s="1213"/>
      <c r="BV233" s="1213"/>
      <c r="BW233" s="1213"/>
      <c r="BX233" s="1213"/>
      <c r="BY233" s="1213"/>
      <c r="BZ233" s="1213"/>
      <c r="CA233" s="1213"/>
      <c r="CB233" s="1213"/>
      <c r="CC233" s="1213"/>
      <c r="CD233" s="1213"/>
      <c r="CE233" s="1213"/>
      <c r="CF233" s="1213"/>
      <c r="CG233" s="1213"/>
      <c r="CH233" s="1213"/>
      <c r="CI233" s="1213"/>
      <c r="CJ233" s="1213"/>
      <c r="CK233" s="1213"/>
      <c r="CL233" s="1213"/>
      <c r="CM233" s="1213"/>
      <c r="CN233" s="1213"/>
      <c r="CO233" s="1213"/>
      <c r="CP233" s="1213"/>
      <c r="CQ233" s="1213"/>
      <c r="CR233" s="1213"/>
      <c r="CS233" s="1213"/>
      <c r="CT233" s="1213"/>
      <c r="CU233" s="1213"/>
      <c r="CV233" s="246"/>
      <c r="CW233" s="1191" t="str">
        <f>IF(LOGBOOK!$A$2="  DATE  ","FLY LOGICS",0)</f>
        <v>FLY LOGICS</v>
      </c>
      <c r="CX233" s="1192"/>
      <c r="CY233" s="1192"/>
      <c r="CZ233" s="1192"/>
      <c r="DA233" s="1192"/>
      <c r="DB233" s="1192"/>
      <c r="DC233" s="1192"/>
      <c r="DD233" s="1192"/>
      <c r="DE233" s="1192"/>
      <c r="DF233" s="1192"/>
      <c r="DG233" s="1192"/>
      <c r="DH233" s="1192"/>
      <c r="DI233" s="1192"/>
      <c r="DJ233" s="1192"/>
      <c r="DK233" s="1192"/>
      <c r="DL233" s="1192"/>
      <c r="DM233" s="1192"/>
      <c r="DN233" s="1192"/>
      <c r="DO233" s="1192"/>
      <c r="DP233" s="1192"/>
      <c r="DQ233" s="1192"/>
      <c r="DR233" s="1192"/>
      <c r="DS233" s="1192"/>
      <c r="DT233" s="1192"/>
      <c r="DU233" s="1192"/>
      <c r="DV233" s="1192"/>
      <c r="DW233" s="1192"/>
      <c r="DX233" s="1192"/>
      <c r="DY233" s="1192"/>
      <c r="DZ233" s="1192"/>
      <c r="EA233" s="1192"/>
      <c r="EB233" s="1192"/>
      <c r="EC233" s="1192"/>
      <c r="ED233" s="1192"/>
      <c r="EE233" s="1192"/>
      <c r="EF233" s="1192"/>
      <c r="EG233" s="1192"/>
      <c r="EH233" s="1192"/>
      <c r="EI233" s="1192"/>
      <c r="EJ233" s="1192"/>
      <c r="EK233" s="1192"/>
      <c r="EL233" s="1192"/>
      <c r="EM233" s="1192"/>
      <c r="EN233" s="1192"/>
      <c r="EO233" s="1192"/>
      <c r="EP233" s="1192"/>
      <c r="EQ233" s="1192"/>
      <c r="ER233" s="1192"/>
      <c r="ES233" s="1192"/>
      <c r="ET233" s="1192"/>
      <c r="EU233" s="1213" t="str">
        <f>IF(LOGBOOK!$A$2="  DATE  ","ANNUAL RESUME PER AIRCRAFT",0)</f>
        <v>ANNUAL RESUME PER AIRCRAFT</v>
      </c>
      <c r="EV233" s="1213"/>
      <c r="EW233" s="1213"/>
      <c r="EX233" s="1213"/>
      <c r="EY233" s="1213"/>
      <c r="EZ233" s="1213"/>
      <c r="FA233" s="1213"/>
      <c r="FB233" s="1213"/>
      <c r="FC233" s="1213"/>
      <c r="FD233" s="1213"/>
      <c r="FE233" s="1213"/>
      <c r="FF233" s="1213"/>
      <c r="FG233" s="1213"/>
      <c r="FH233" s="1213"/>
      <c r="FI233" s="1213"/>
      <c r="FJ233" s="1213"/>
      <c r="FK233" s="1213"/>
      <c r="FL233" s="1213"/>
      <c r="FM233" s="1213"/>
      <c r="FN233" s="1213"/>
      <c r="FO233" s="1213"/>
      <c r="FP233" s="1213"/>
      <c r="FQ233" s="1213"/>
      <c r="FR233" s="1213"/>
      <c r="FS233" s="1213"/>
      <c r="FT233" s="1213"/>
      <c r="FU233" s="1213"/>
      <c r="FV233" s="1213"/>
      <c r="FW233" s="1213"/>
      <c r="FX233" s="1213"/>
      <c r="FY233" s="1213"/>
      <c r="FZ233" s="1213"/>
      <c r="GA233" s="1213"/>
      <c r="GB233" s="1213"/>
      <c r="GC233" s="1213"/>
      <c r="GD233" s="1213"/>
      <c r="GE233" s="1213"/>
      <c r="GF233" s="1213"/>
      <c r="GG233" s="1213"/>
      <c r="GH233" s="1213"/>
      <c r="GI233" s="1213"/>
      <c r="GJ233" s="1213"/>
      <c r="GK233" s="1213"/>
      <c r="GL233" s="1213"/>
      <c r="GM233" s="1213"/>
      <c r="GN233" s="1213"/>
      <c r="GO233" s="1213"/>
      <c r="GP233" s="1213"/>
      <c r="GQ233" s="1213"/>
      <c r="GR233" s="6"/>
    </row>
    <row r="234" spans="1:200" ht="7.35" customHeight="1" x14ac:dyDescent="0.2">
      <c r="A234" s="1193"/>
      <c r="B234" s="1194"/>
      <c r="C234" s="1194"/>
      <c r="D234" s="1194"/>
      <c r="E234" s="1194"/>
      <c r="F234" s="1194"/>
      <c r="G234" s="1194"/>
      <c r="H234" s="1194"/>
      <c r="I234" s="1194"/>
      <c r="J234" s="1194"/>
      <c r="K234" s="1194"/>
      <c r="L234" s="1194"/>
      <c r="M234" s="1194"/>
      <c r="N234" s="1194"/>
      <c r="O234" s="1194"/>
      <c r="P234" s="1194"/>
      <c r="Q234" s="1194"/>
      <c r="R234" s="1194"/>
      <c r="S234" s="1194"/>
      <c r="T234" s="1194"/>
      <c r="U234" s="1194"/>
      <c r="V234" s="1194"/>
      <c r="W234" s="1194"/>
      <c r="X234" s="1194"/>
      <c r="Y234" s="1194"/>
      <c r="Z234" s="1194"/>
      <c r="AA234" s="1194"/>
      <c r="AB234" s="1194"/>
      <c r="AC234" s="1194"/>
      <c r="AD234" s="1194"/>
      <c r="AE234" s="1194"/>
      <c r="AF234" s="1194"/>
      <c r="AG234" s="1194"/>
      <c r="AH234" s="1194"/>
      <c r="AI234" s="1194"/>
      <c r="AJ234" s="1194"/>
      <c r="AK234" s="1194"/>
      <c r="AL234" s="1194"/>
      <c r="AM234" s="1194"/>
      <c r="AN234" s="1194"/>
      <c r="AO234" s="1194"/>
      <c r="AP234" s="1194"/>
      <c r="AQ234" s="1194"/>
      <c r="AR234" s="1194"/>
      <c r="AS234" s="1194"/>
      <c r="AT234" s="1194"/>
      <c r="AU234" s="1194"/>
      <c r="AV234" s="1194"/>
      <c r="AW234" s="1194"/>
      <c r="AX234" s="1194"/>
      <c r="AY234" s="1214"/>
      <c r="AZ234" s="1214"/>
      <c r="BA234" s="1214"/>
      <c r="BB234" s="1214"/>
      <c r="BC234" s="1214"/>
      <c r="BD234" s="1214"/>
      <c r="BE234" s="1214"/>
      <c r="BF234" s="1214"/>
      <c r="BG234" s="1214"/>
      <c r="BH234" s="1214"/>
      <c r="BI234" s="1214"/>
      <c r="BJ234" s="1214"/>
      <c r="BK234" s="1214"/>
      <c r="BL234" s="1214"/>
      <c r="BM234" s="1214"/>
      <c r="BN234" s="1214"/>
      <c r="BO234" s="1214"/>
      <c r="BP234" s="1214"/>
      <c r="BQ234" s="1214"/>
      <c r="BR234" s="1214"/>
      <c r="BS234" s="1214"/>
      <c r="BT234" s="1214"/>
      <c r="BU234" s="1214"/>
      <c r="BV234" s="1214"/>
      <c r="BW234" s="1214"/>
      <c r="BX234" s="1214"/>
      <c r="BY234" s="1214"/>
      <c r="BZ234" s="1214"/>
      <c r="CA234" s="1214"/>
      <c r="CB234" s="1214"/>
      <c r="CC234" s="1214"/>
      <c r="CD234" s="1214"/>
      <c r="CE234" s="1214"/>
      <c r="CF234" s="1214"/>
      <c r="CG234" s="1214"/>
      <c r="CH234" s="1214"/>
      <c r="CI234" s="1214"/>
      <c r="CJ234" s="1214"/>
      <c r="CK234" s="1214"/>
      <c r="CL234" s="1214"/>
      <c r="CM234" s="1214"/>
      <c r="CN234" s="1214"/>
      <c r="CO234" s="1214"/>
      <c r="CP234" s="1214"/>
      <c r="CQ234" s="1214"/>
      <c r="CR234" s="1214"/>
      <c r="CS234" s="1214"/>
      <c r="CT234" s="1214"/>
      <c r="CU234" s="1214"/>
      <c r="CV234" s="246"/>
      <c r="CW234" s="1193"/>
      <c r="CX234" s="1194"/>
      <c r="CY234" s="1194"/>
      <c r="CZ234" s="1194"/>
      <c r="DA234" s="1194"/>
      <c r="DB234" s="1194"/>
      <c r="DC234" s="1194"/>
      <c r="DD234" s="1194"/>
      <c r="DE234" s="1194"/>
      <c r="DF234" s="1194"/>
      <c r="DG234" s="1194"/>
      <c r="DH234" s="1194"/>
      <c r="DI234" s="1194"/>
      <c r="DJ234" s="1194"/>
      <c r="DK234" s="1194"/>
      <c r="DL234" s="1194"/>
      <c r="DM234" s="1194"/>
      <c r="DN234" s="1194"/>
      <c r="DO234" s="1194"/>
      <c r="DP234" s="1194"/>
      <c r="DQ234" s="1194"/>
      <c r="DR234" s="1194"/>
      <c r="DS234" s="1194"/>
      <c r="DT234" s="1194"/>
      <c r="DU234" s="1194"/>
      <c r="DV234" s="1194"/>
      <c r="DW234" s="1194"/>
      <c r="DX234" s="1194"/>
      <c r="DY234" s="1194"/>
      <c r="DZ234" s="1194"/>
      <c r="EA234" s="1194"/>
      <c r="EB234" s="1194"/>
      <c r="EC234" s="1194"/>
      <c r="ED234" s="1194"/>
      <c r="EE234" s="1194"/>
      <c r="EF234" s="1194"/>
      <c r="EG234" s="1194"/>
      <c r="EH234" s="1194"/>
      <c r="EI234" s="1194"/>
      <c r="EJ234" s="1194"/>
      <c r="EK234" s="1194"/>
      <c r="EL234" s="1194"/>
      <c r="EM234" s="1194"/>
      <c r="EN234" s="1194"/>
      <c r="EO234" s="1194"/>
      <c r="EP234" s="1194"/>
      <c r="EQ234" s="1194"/>
      <c r="ER234" s="1194"/>
      <c r="ES234" s="1194"/>
      <c r="ET234" s="1194"/>
      <c r="EU234" s="1214"/>
      <c r="EV234" s="1214"/>
      <c r="EW234" s="1214"/>
      <c r="EX234" s="1214"/>
      <c r="EY234" s="1214"/>
      <c r="EZ234" s="1214"/>
      <c r="FA234" s="1214"/>
      <c r="FB234" s="1214"/>
      <c r="FC234" s="1214"/>
      <c r="FD234" s="1214"/>
      <c r="FE234" s="1214"/>
      <c r="FF234" s="1214"/>
      <c r="FG234" s="1214"/>
      <c r="FH234" s="1214"/>
      <c r="FI234" s="1214"/>
      <c r="FJ234" s="1214"/>
      <c r="FK234" s="1214"/>
      <c r="FL234" s="1214"/>
      <c r="FM234" s="1214"/>
      <c r="FN234" s="1214"/>
      <c r="FO234" s="1214"/>
      <c r="FP234" s="1214"/>
      <c r="FQ234" s="1214"/>
      <c r="FR234" s="1214"/>
      <c r="FS234" s="1214"/>
      <c r="FT234" s="1214"/>
      <c r="FU234" s="1214"/>
      <c r="FV234" s="1214"/>
      <c r="FW234" s="1214"/>
      <c r="FX234" s="1214"/>
      <c r="FY234" s="1214"/>
      <c r="FZ234" s="1214"/>
      <c r="GA234" s="1214"/>
      <c r="GB234" s="1214"/>
      <c r="GC234" s="1214"/>
      <c r="GD234" s="1214"/>
      <c r="GE234" s="1214"/>
      <c r="GF234" s="1214"/>
      <c r="GG234" s="1214"/>
      <c r="GH234" s="1214"/>
      <c r="GI234" s="1214"/>
      <c r="GJ234" s="1214"/>
      <c r="GK234" s="1214"/>
      <c r="GL234" s="1214"/>
      <c r="GM234" s="1214"/>
      <c r="GN234" s="1214"/>
      <c r="GO234" s="1214"/>
      <c r="GP234" s="1214"/>
      <c r="GQ234" s="1214"/>
      <c r="GR234" s="6"/>
    </row>
    <row r="235" spans="1:200" ht="7.35" customHeight="1" x14ac:dyDescent="0.2">
      <c r="A235" s="1195"/>
      <c r="B235" s="1196"/>
      <c r="C235" s="1196"/>
      <c r="D235" s="1196"/>
      <c r="E235" s="1196"/>
      <c r="F235" s="1196"/>
      <c r="G235" s="1196"/>
      <c r="H235" s="1196"/>
      <c r="I235" s="1196"/>
      <c r="J235" s="1196"/>
      <c r="K235" s="1196"/>
      <c r="L235" s="1196"/>
      <c r="M235" s="1196"/>
      <c r="N235" s="1196"/>
      <c r="O235" s="1196"/>
      <c r="P235" s="1196"/>
      <c r="Q235" s="1196"/>
      <c r="R235" s="1196"/>
      <c r="S235" s="1196"/>
      <c r="T235" s="1196"/>
      <c r="U235" s="1196"/>
      <c r="V235" s="1196"/>
      <c r="W235" s="1196"/>
      <c r="X235" s="1196"/>
      <c r="Y235" s="1196"/>
      <c r="Z235" s="1196"/>
      <c r="AA235" s="1196"/>
      <c r="AB235" s="1196"/>
      <c r="AC235" s="1196"/>
      <c r="AD235" s="1196"/>
      <c r="AE235" s="1196"/>
      <c r="AF235" s="1196"/>
      <c r="AG235" s="1196"/>
      <c r="AH235" s="1196"/>
      <c r="AI235" s="1196"/>
      <c r="AJ235" s="1196"/>
      <c r="AK235" s="1196"/>
      <c r="AL235" s="1196"/>
      <c r="AM235" s="1196"/>
      <c r="AN235" s="1196"/>
      <c r="AO235" s="1196"/>
      <c r="AP235" s="1196"/>
      <c r="AQ235" s="1196"/>
      <c r="AR235" s="1196"/>
      <c r="AS235" s="1196"/>
      <c r="AT235" s="1196"/>
      <c r="AU235" s="1196"/>
      <c r="AV235" s="1196"/>
      <c r="AW235" s="1196"/>
      <c r="AX235" s="1196"/>
      <c r="AY235" s="1215"/>
      <c r="AZ235" s="1215"/>
      <c r="BA235" s="1215"/>
      <c r="BB235" s="1215"/>
      <c r="BC235" s="1215"/>
      <c r="BD235" s="1215"/>
      <c r="BE235" s="1215"/>
      <c r="BF235" s="1215"/>
      <c r="BG235" s="1215"/>
      <c r="BH235" s="1215"/>
      <c r="BI235" s="1215"/>
      <c r="BJ235" s="1215"/>
      <c r="BK235" s="1215"/>
      <c r="BL235" s="1215"/>
      <c r="BM235" s="1215"/>
      <c r="BN235" s="1215"/>
      <c r="BO235" s="1215"/>
      <c r="BP235" s="1215"/>
      <c r="BQ235" s="1215"/>
      <c r="BR235" s="1215"/>
      <c r="BS235" s="1215"/>
      <c r="BT235" s="1215"/>
      <c r="BU235" s="1215"/>
      <c r="BV235" s="1215"/>
      <c r="BW235" s="1215"/>
      <c r="BX235" s="1215"/>
      <c r="BY235" s="1215"/>
      <c r="BZ235" s="1215"/>
      <c r="CA235" s="1215"/>
      <c r="CB235" s="1215"/>
      <c r="CC235" s="1215"/>
      <c r="CD235" s="1215"/>
      <c r="CE235" s="1215"/>
      <c r="CF235" s="1215"/>
      <c r="CG235" s="1215"/>
      <c r="CH235" s="1215"/>
      <c r="CI235" s="1215"/>
      <c r="CJ235" s="1215"/>
      <c r="CK235" s="1215"/>
      <c r="CL235" s="1215"/>
      <c r="CM235" s="1215"/>
      <c r="CN235" s="1215"/>
      <c r="CO235" s="1215"/>
      <c r="CP235" s="1215"/>
      <c r="CQ235" s="1215"/>
      <c r="CR235" s="1215"/>
      <c r="CS235" s="1215"/>
      <c r="CT235" s="1215"/>
      <c r="CU235" s="1215"/>
      <c r="CV235" s="246"/>
      <c r="CW235" s="1195"/>
      <c r="CX235" s="1196"/>
      <c r="CY235" s="1196"/>
      <c r="CZ235" s="1196"/>
      <c r="DA235" s="1196"/>
      <c r="DB235" s="1196"/>
      <c r="DC235" s="1196"/>
      <c r="DD235" s="1196"/>
      <c r="DE235" s="1196"/>
      <c r="DF235" s="1196"/>
      <c r="DG235" s="1196"/>
      <c r="DH235" s="1196"/>
      <c r="DI235" s="1196"/>
      <c r="DJ235" s="1196"/>
      <c r="DK235" s="1196"/>
      <c r="DL235" s="1196"/>
      <c r="DM235" s="1196"/>
      <c r="DN235" s="1196"/>
      <c r="DO235" s="1196"/>
      <c r="DP235" s="1196"/>
      <c r="DQ235" s="1196"/>
      <c r="DR235" s="1196"/>
      <c r="DS235" s="1196"/>
      <c r="DT235" s="1196"/>
      <c r="DU235" s="1196"/>
      <c r="DV235" s="1196"/>
      <c r="DW235" s="1196"/>
      <c r="DX235" s="1196"/>
      <c r="DY235" s="1196"/>
      <c r="DZ235" s="1196"/>
      <c r="EA235" s="1196"/>
      <c r="EB235" s="1196"/>
      <c r="EC235" s="1196"/>
      <c r="ED235" s="1196"/>
      <c r="EE235" s="1196"/>
      <c r="EF235" s="1196"/>
      <c r="EG235" s="1196"/>
      <c r="EH235" s="1196"/>
      <c r="EI235" s="1196"/>
      <c r="EJ235" s="1196"/>
      <c r="EK235" s="1196"/>
      <c r="EL235" s="1196"/>
      <c r="EM235" s="1196"/>
      <c r="EN235" s="1196"/>
      <c r="EO235" s="1196"/>
      <c r="EP235" s="1196"/>
      <c r="EQ235" s="1196"/>
      <c r="ER235" s="1196"/>
      <c r="ES235" s="1196"/>
      <c r="ET235" s="1196"/>
      <c r="EU235" s="1215"/>
      <c r="EV235" s="1215"/>
      <c r="EW235" s="1215"/>
      <c r="EX235" s="1215"/>
      <c r="EY235" s="1215"/>
      <c r="EZ235" s="1215"/>
      <c r="FA235" s="1215"/>
      <c r="FB235" s="1215"/>
      <c r="FC235" s="1215"/>
      <c r="FD235" s="1215"/>
      <c r="FE235" s="1215"/>
      <c r="FF235" s="1215"/>
      <c r="FG235" s="1215"/>
      <c r="FH235" s="1215"/>
      <c r="FI235" s="1215"/>
      <c r="FJ235" s="1215"/>
      <c r="FK235" s="1215"/>
      <c r="FL235" s="1215"/>
      <c r="FM235" s="1215"/>
      <c r="FN235" s="1215"/>
      <c r="FO235" s="1215"/>
      <c r="FP235" s="1215"/>
      <c r="FQ235" s="1215"/>
      <c r="FR235" s="1215"/>
      <c r="FS235" s="1215"/>
      <c r="FT235" s="1215"/>
      <c r="FU235" s="1215"/>
      <c r="FV235" s="1215"/>
      <c r="FW235" s="1215"/>
      <c r="FX235" s="1215"/>
      <c r="FY235" s="1215"/>
      <c r="FZ235" s="1215"/>
      <c r="GA235" s="1215"/>
      <c r="GB235" s="1215"/>
      <c r="GC235" s="1215"/>
      <c r="GD235" s="1215"/>
      <c r="GE235" s="1215"/>
      <c r="GF235" s="1215"/>
      <c r="GG235" s="1215"/>
      <c r="GH235" s="1215"/>
      <c r="GI235" s="1215"/>
      <c r="GJ235" s="1215"/>
      <c r="GK235" s="1215"/>
      <c r="GL235" s="1215"/>
      <c r="GM235" s="1215"/>
      <c r="GN235" s="1215"/>
      <c r="GO235" s="1215"/>
      <c r="GP235" s="1215"/>
      <c r="GQ235" s="1215"/>
      <c r="GR235" s="6"/>
    </row>
    <row r="236" spans="1:200" s="6" customFormat="1" ht="7.35" customHeight="1" x14ac:dyDescent="0.25">
      <c r="A236" s="212"/>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61"/>
      <c r="AG236" s="161"/>
      <c r="AH236" s="161"/>
      <c r="AI236" s="161"/>
      <c r="AJ236" s="161"/>
      <c r="AK236" s="161"/>
      <c r="AL236" s="161"/>
      <c r="AM236" s="161"/>
      <c r="AN236" s="161"/>
      <c r="AO236" s="161"/>
      <c r="AP236" s="161"/>
      <c r="AQ236" s="161"/>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c r="BO236" s="15"/>
      <c r="BP236" s="15"/>
      <c r="BQ236" s="15"/>
      <c r="BR236" s="15"/>
      <c r="BS236" s="15"/>
      <c r="BT236" s="15"/>
      <c r="BU236" s="15"/>
      <c r="BV236" s="15"/>
      <c r="BW236" s="15"/>
      <c r="BX236" s="15"/>
      <c r="BY236" s="15"/>
      <c r="BZ236" s="15"/>
      <c r="CA236" s="15"/>
      <c r="CB236" s="15"/>
      <c r="CC236" s="161"/>
      <c r="CD236" s="161"/>
      <c r="CE236" s="161"/>
      <c r="CF236" s="161"/>
      <c r="CG236" s="161"/>
      <c r="CH236" s="161"/>
      <c r="CI236" s="161"/>
      <c r="CJ236" s="161"/>
      <c r="CK236" s="161"/>
      <c r="CL236" s="161"/>
      <c r="CM236" s="161"/>
      <c r="CN236" s="161"/>
      <c r="CO236" s="15"/>
      <c r="CP236" s="15"/>
      <c r="CQ236" s="15"/>
      <c r="CR236" s="15"/>
      <c r="CS236" s="15"/>
      <c r="CT236" s="15"/>
      <c r="CU236" s="213"/>
      <c r="CV236" s="208"/>
      <c r="CW236" s="212"/>
      <c r="CX236" s="15"/>
      <c r="CY236" s="15"/>
      <c r="CZ236" s="15"/>
      <c r="DA236" s="15"/>
      <c r="DB236" s="15"/>
      <c r="DC236" s="15"/>
      <c r="DD236" s="15"/>
      <c r="DE236" s="15"/>
      <c r="DF236" s="15"/>
      <c r="DG236" s="15"/>
      <c r="DH236" s="15"/>
      <c r="DI236" s="15"/>
      <c r="DJ236" s="15"/>
      <c r="DK236" s="15"/>
      <c r="DL236" s="15"/>
      <c r="DM236" s="15"/>
      <c r="DN236" s="15"/>
      <c r="DO236" s="15"/>
      <c r="DP236" s="15"/>
      <c r="DQ236" s="15"/>
      <c r="DR236" s="15"/>
      <c r="DS236" s="15"/>
      <c r="DT236" s="15"/>
      <c r="DU236" s="15"/>
      <c r="DV236" s="15"/>
      <c r="DW236" s="15"/>
      <c r="DX236" s="15"/>
      <c r="DY236" s="15"/>
      <c r="DZ236" s="15"/>
      <c r="EA236" s="15"/>
      <c r="EB236" s="161"/>
      <c r="EC236" s="161"/>
      <c r="ED236" s="161"/>
      <c r="EE236" s="161"/>
      <c r="EF236" s="161"/>
      <c r="EG236" s="161"/>
      <c r="EH236" s="161"/>
      <c r="EI236" s="161"/>
      <c r="EJ236" s="161"/>
      <c r="EK236" s="161"/>
      <c r="EL236" s="161"/>
      <c r="EM236" s="161"/>
      <c r="EN236" s="15"/>
      <c r="EO236" s="15"/>
      <c r="EP236" s="15"/>
      <c r="EQ236" s="15"/>
      <c r="ER236" s="15"/>
      <c r="ES236" s="15"/>
      <c r="ET236" s="15"/>
      <c r="EU236" s="15"/>
      <c r="EV236" s="15"/>
      <c r="EW236" s="15"/>
      <c r="EX236" s="15"/>
      <c r="EY236" s="15"/>
      <c r="EZ236" s="15"/>
      <c r="FA236" s="15"/>
      <c r="FB236" s="15"/>
      <c r="FC236" s="15"/>
      <c r="FD236" s="15"/>
      <c r="FE236" s="15"/>
      <c r="FF236" s="15"/>
      <c r="FG236" s="15"/>
      <c r="FH236" s="15"/>
      <c r="FI236" s="15"/>
      <c r="FJ236" s="15"/>
      <c r="FK236" s="15"/>
      <c r="FL236" s="15"/>
      <c r="FM236" s="15"/>
      <c r="FN236" s="15"/>
      <c r="FO236" s="15"/>
      <c r="FP236" s="15"/>
      <c r="FQ236" s="15"/>
      <c r="FR236" s="15"/>
      <c r="FS236" s="15"/>
      <c r="FT236" s="15"/>
      <c r="FU236" s="15"/>
      <c r="FV236" s="15"/>
      <c r="FW236" s="15"/>
      <c r="FX236" s="15"/>
      <c r="FY236" s="161"/>
      <c r="FZ236" s="161"/>
      <c r="GA236" s="161"/>
      <c r="GB236" s="161"/>
      <c r="GC236" s="161"/>
      <c r="GD236" s="161"/>
      <c r="GE236" s="161"/>
      <c r="GF236" s="161"/>
      <c r="GG236" s="161"/>
      <c r="GH236" s="161"/>
      <c r="GI236" s="161"/>
      <c r="GJ236" s="161"/>
      <c r="GK236" s="15"/>
      <c r="GL236" s="15"/>
      <c r="GM236" s="15"/>
      <c r="GN236" s="15"/>
      <c r="GO236" s="15"/>
      <c r="GP236" s="15"/>
      <c r="GQ236" s="213"/>
    </row>
    <row r="237" spans="1:200" ht="6.75" customHeight="1" thickBot="1" x14ac:dyDescent="0.3">
      <c r="A237" s="212"/>
      <c r="B237" s="1183" t="str">
        <f>IF('FRONT PAGE'!$A$1="www.fly-logics.com","MANUFACTURER &amp; MODEL",0)</f>
        <v>MANUFACTURER &amp; MODEL</v>
      </c>
      <c r="C237" s="1184"/>
      <c r="D237" s="1184"/>
      <c r="E237" s="1184"/>
      <c r="F237" s="1184"/>
      <c r="G237" s="1184"/>
      <c r="H237" s="1184"/>
      <c r="I237" s="1184"/>
      <c r="J237" s="1184"/>
      <c r="K237" s="1184"/>
      <c r="L237" s="1197"/>
      <c r="M237" s="1197"/>
      <c r="N237" s="1197"/>
      <c r="O237" s="1197"/>
      <c r="P237" s="1197"/>
      <c r="Q237" s="1197"/>
      <c r="R237" s="1197"/>
      <c r="S237" s="1197"/>
      <c r="T237" s="1197"/>
      <c r="U237" s="1197"/>
      <c r="V237" s="1197"/>
      <c r="W237" s="1197"/>
      <c r="X237" s="1197"/>
      <c r="Y237" s="1197"/>
      <c r="Z237" s="1197"/>
      <c r="AA237" s="1197"/>
      <c r="AB237" s="1197"/>
      <c r="AC237" s="1197"/>
      <c r="AD237" s="1197"/>
      <c r="AE237" s="1198"/>
      <c r="AF237" s="1163" t="str">
        <f>IF('FRONT PAGE'!$A$1="www.fly-logics.com","PIC",0)</f>
        <v>PIC</v>
      </c>
      <c r="AG237" s="1164"/>
      <c r="AH237" s="1164"/>
      <c r="AI237" s="1165"/>
      <c r="AJ237" s="1163" t="str">
        <f>IF('FRONT PAGE'!$A$1="www.fly-logics.com","SIC",0)</f>
        <v>SIC</v>
      </c>
      <c r="AK237" s="1164"/>
      <c r="AL237" s="1164"/>
      <c r="AM237" s="1165"/>
      <c r="AN237" s="1163" t="str">
        <f>IF('FRONT PAGE'!$A$1="www.fly-logics.com","INSTR.",0)</f>
        <v>INSTR.</v>
      </c>
      <c r="AO237" s="1164"/>
      <c r="AP237" s="1164"/>
      <c r="AQ237" s="1165"/>
      <c r="AR237" s="1166" t="str">
        <f>IF('FRONT PAGE'!$A$1="www.fly-logics.com","Landings",0)</f>
        <v>Landings</v>
      </c>
      <c r="AS237" s="1167"/>
      <c r="AT237" s="1167"/>
      <c r="AU237" s="1167"/>
      <c r="AV237" s="1167"/>
      <c r="AW237" s="1168"/>
      <c r="AX237" s="643"/>
      <c r="AY237" s="1183" t="str">
        <f>IF('FRONT PAGE'!$A$1="www.fly-logics.com","MANUFACTURER &amp; MODEL",0)</f>
        <v>MANUFACTURER &amp; MODEL</v>
      </c>
      <c r="AZ237" s="1184"/>
      <c r="BA237" s="1184"/>
      <c r="BB237" s="1184"/>
      <c r="BC237" s="1184"/>
      <c r="BD237" s="1184"/>
      <c r="BE237" s="1184"/>
      <c r="BF237" s="1184"/>
      <c r="BG237" s="1184"/>
      <c r="BH237" s="1184"/>
      <c r="BI237" s="1197"/>
      <c r="BJ237" s="1197"/>
      <c r="BK237" s="1197"/>
      <c r="BL237" s="1197"/>
      <c r="BM237" s="1197"/>
      <c r="BN237" s="1197"/>
      <c r="BO237" s="1197"/>
      <c r="BP237" s="1197"/>
      <c r="BQ237" s="1197"/>
      <c r="BR237" s="1197"/>
      <c r="BS237" s="1197"/>
      <c r="BT237" s="1197"/>
      <c r="BU237" s="1197"/>
      <c r="BV237" s="1197"/>
      <c r="BW237" s="1197"/>
      <c r="BX237" s="1197"/>
      <c r="BY237" s="1197"/>
      <c r="BZ237" s="1197"/>
      <c r="CA237" s="1197"/>
      <c r="CB237" s="1198"/>
      <c r="CC237" s="1163" t="str">
        <f>IF('FRONT PAGE'!$A$1="www.fly-logics.com","PIC",0)</f>
        <v>PIC</v>
      </c>
      <c r="CD237" s="1164"/>
      <c r="CE237" s="1164"/>
      <c r="CF237" s="1165"/>
      <c r="CG237" s="1163" t="str">
        <f>IF('FRONT PAGE'!$A$1="www.fly-logics.com","SIC",0)</f>
        <v>SIC</v>
      </c>
      <c r="CH237" s="1164"/>
      <c r="CI237" s="1164"/>
      <c r="CJ237" s="1165"/>
      <c r="CK237" s="1163" t="str">
        <f>IF('FRONT PAGE'!$A$1="www.fly-logics.com","INSTR.",0)</f>
        <v>INSTR.</v>
      </c>
      <c r="CL237" s="1164"/>
      <c r="CM237" s="1164"/>
      <c r="CN237" s="1165"/>
      <c r="CO237" s="1166" t="str">
        <f>IF('FRONT PAGE'!$A$1="www.fly-logics.com","Landings",0)</f>
        <v>Landings</v>
      </c>
      <c r="CP237" s="1167"/>
      <c r="CQ237" s="1167"/>
      <c r="CR237" s="1167"/>
      <c r="CS237" s="1167"/>
      <c r="CT237" s="1168"/>
      <c r="CU237" s="643"/>
      <c r="CV237" s="247"/>
      <c r="CW237" s="212"/>
      <c r="CX237" s="1183" t="str">
        <f>IF('FRONT PAGE'!$A$1="www.fly-logics.com","MANUFACTURER &amp; MODEL",0)</f>
        <v>MANUFACTURER &amp; MODEL</v>
      </c>
      <c r="CY237" s="1184"/>
      <c r="CZ237" s="1184"/>
      <c r="DA237" s="1184"/>
      <c r="DB237" s="1184"/>
      <c r="DC237" s="1184"/>
      <c r="DD237" s="1184"/>
      <c r="DE237" s="1184"/>
      <c r="DF237" s="1184"/>
      <c r="DG237" s="1184"/>
      <c r="DH237" s="1197"/>
      <c r="DI237" s="1197"/>
      <c r="DJ237" s="1197"/>
      <c r="DK237" s="1197"/>
      <c r="DL237" s="1197"/>
      <c r="DM237" s="1197"/>
      <c r="DN237" s="1197"/>
      <c r="DO237" s="1197"/>
      <c r="DP237" s="1197"/>
      <c r="DQ237" s="1197"/>
      <c r="DR237" s="1197"/>
      <c r="DS237" s="1197"/>
      <c r="DT237" s="1197"/>
      <c r="DU237" s="1197"/>
      <c r="DV237" s="1197"/>
      <c r="DW237" s="1197"/>
      <c r="DX237" s="1197"/>
      <c r="DY237" s="1197"/>
      <c r="DZ237" s="1197"/>
      <c r="EA237" s="1198"/>
      <c r="EB237" s="1163" t="str">
        <f>IF('FRONT PAGE'!$A$1="www.fly-logics.com","PIC",0)</f>
        <v>PIC</v>
      </c>
      <c r="EC237" s="1164"/>
      <c r="ED237" s="1164"/>
      <c r="EE237" s="1165"/>
      <c r="EF237" s="1163" t="str">
        <f>IF('FRONT PAGE'!$A$1="www.fly-logics.com","SIC",0)</f>
        <v>SIC</v>
      </c>
      <c r="EG237" s="1164"/>
      <c r="EH237" s="1164"/>
      <c r="EI237" s="1165"/>
      <c r="EJ237" s="1163" t="str">
        <f>IF('FRONT PAGE'!$A$1="www.fly-logics.com","INSTR.",0)</f>
        <v>INSTR.</v>
      </c>
      <c r="EK237" s="1164"/>
      <c r="EL237" s="1164"/>
      <c r="EM237" s="1165"/>
      <c r="EN237" s="1166" t="str">
        <f>IF('FRONT PAGE'!$A$1="www.fly-logics.com","Landings",0)</f>
        <v>Landings</v>
      </c>
      <c r="EO237" s="1167"/>
      <c r="EP237" s="1167"/>
      <c r="EQ237" s="1167"/>
      <c r="ER237" s="1167"/>
      <c r="ES237" s="1168"/>
      <c r="ET237" s="643"/>
      <c r="EU237" s="1183" t="str">
        <f>IF('FRONT PAGE'!$A$1="www.fly-logics.com","MANUFACTURER &amp; MODEL",0)</f>
        <v>MANUFACTURER &amp; MODEL</v>
      </c>
      <c r="EV237" s="1184"/>
      <c r="EW237" s="1184"/>
      <c r="EX237" s="1184"/>
      <c r="EY237" s="1184"/>
      <c r="EZ237" s="1184"/>
      <c r="FA237" s="1184"/>
      <c r="FB237" s="1184"/>
      <c r="FC237" s="1184"/>
      <c r="FD237" s="1184"/>
      <c r="FE237" s="1197"/>
      <c r="FF237" s="1197"/>
      <c r="FG237" s="1197"/>
      <c r="FH237" s="1197"/>
      <c r="FI237" s="1197"/>
      <c r="FJ237" s="1197"/>
      <c r="FK237" s="1197"/>
      <c r="FL237" s="1197"/>
      <c r="FM237" s="1197"/>
      <c r="FN237" s="1197"/>
      <c r="FO237" s="1197"/>
      <c r="FP237" s="1197"/>
      <c r="FQ237" s="1197"/>
      <c r="FR237" s="1197"/>
      <c r="FS237" s="1197"/>
      <c r="FT237" s="1197"/>
      <c r="FU237" s="1197"/>
      <c r="FV237" s="1197"/>
      <c r="FW237" s="1197"/>
      <c r="FX237" s="1198"/>
      <c r="FY237" s="1163" t="str">
        <f>IF('FRONT PAGE'!$A$1="www.fly-logics.com","PIC",0)</f>
        <v>PIC</v>
      </c>
      <c r="FZ237" s="1164"/>
      <c r="GA237" s="1164"/>
      <c r="GB237" s="1165"/>
      <c r="GC237" s="1163" t="str">
        <f>IF('FRONT PAGE'!$A$1="www.fly-logics.com","SIC",0)</f>
        <v>SIC</v>
      </c>
      <c r="GD237" s="1164"/>
      <c r="GE237" s="1164"/>
      <c r="GF237" s="1165"/>
      <c r="GG237" s="1163" t="str">
        <f>IF('FRONT PAGE'!$A$1="www.fly-logics.com","INSTR.",0)</f>
        <v>INSTR.</v>
      </c>
      <c r="GH237" s="1164"/>
      <c r="GI237" s="1164"/>
      <c r="GJ237" s="1165"/>
      <c r="GK237" s="1166" t="str">
        <f>IF('FRONT PAGE'!$A$1="www.fly-logics.com","Landings",0)</f>
        <v>Landings</v>
      </c>
      <c r="GL237" s="1167"/>
      <c r="GM237" s="1167"/>
      <c r="GN237" s="1167"/>
      <c r="GO237" s="1167"/>
      <c r="GP237" s="1168"/>
      <c r="GQ237" s="643"/>
      <c r="GR237" s="6"/>
    </row>
    <row r="238" spans="1:200" ht="8.85" customHeight="1" x14ac:dyDescent="0.25">
      <c r="A238" s="212"/>
      <c r="B238" s="1185"/>
      <c r="C238" s="1186"/>
      <c r="D238" s="1186"/>
      <c r="E238" s="1186"/>
      <c r="F238" s="1186"/>
      <c r="G238" s="1186"/>
      <c r="H238" s="1186"/>
      <c r="I238" s="1186"/>
      <c r="J238" s="1186"/>
      <c r="K238" s="1186"/>
      <c r="L238" s="1119"/>
      <c r="M238" s="1120"/>
      <c r="N238" s="1120"/>
      <c r="O238" s="1120"/>
      <c r="P238" s="1120"/>
      <c r="Q238" s="1120"/>
      <c r="R238" s="1120"/>
      <c r="S238" s="1120"/>
      <c r="T238" s="1120"/>
      <c r="U238" s="1120"/>
      <c r="V238" s="1120"/>
      <c r="W238" s="1120"/>
      <c r="X238" s="1120"/>
      <c r="Y238" s="1120"/>
      <c r="Z238" s="1120"/>
      <c r="AA238" s="1120"/>
      <c r="AB238" s="1120"/>
      <c r="AC238" s="1120"/>
      <c r="AD238" s="1121"/>
      <c r="AE238" s="1199"/>
      <c r="AF238" s="1169"/>
      <c r="AG238" s="1170"/>
      <c r="AH238" s="1170"/>
      <c r="AI238" s="1171"/>
      <c r="AJ238" s="1169"/>
      <c r="AK238" s="1170"/>
      <c r="AL238" s="1170"/>
      <c r="AM238" s="1171"/>
      <c r="AN238" s="1169"/>
      <c r="AO238" s="1170"/>
      <c r="AP238" s="1170"/>
      <c r="AQ238" s="1171"/>
      <c r="AR238" s="1172"/>
      <c r="AS238" s="1173"/>
      <c r="AT238" s="1173"/>
      <c r="AU238" s="1173"/>
      <c r="AV238" s="1173"/>
      <c r="AW238" s="1174"/>
      <c r="AX238" s="643"/>
      <c r="AY238" s="1185"/>
      <c r="AZ238" s="1186"/>
      <c r="BA238" s="1186"/>
      <c r="BB238" s="1186"/>
      <c r="BC238" s="1186"/>
      <c r="BD238" s="1186"/>
      <c r="BE238" s="1186"/>
      <c r="BF238" s="1186"/>
      <c r="BG238" s="1186"/>
      <c r="BH238" s="1186"/>
      <c r="BI238" s="1119"/>
      <c r="BJ238" s="1120"/>
      <c r="BK238" s="1120"/>
      <c r="BL238" s="1120"/>
      <c r="BM238" s="1120"/>
      <c r="BN238" s="1120"/>
      <c r="BO238" s="1120"/>
      <c r="BP238" s="1120"/>
      <c r="BQ238" s="1120"/>
      <c r="BR238" s="1120"/>
      <c r="BS238" s="1120"/>
      <c r="BT238" s="1120"/>
      <c r="BU238" s="1120"/>
      <c r="BV238" s="1120"/>
      <c r="BW238" s="1120"/>
      <c r="BX238" s="1120"/>
      <c r="BY238" s="1120"/>
      <c r="BZ238" s="1120"/>
      <c r="CA238" s="1121"/>
      <c r="CB238" s="1199"/>
      <c r="CC238" s="1169"/>
      <c r="CD238" s="1170"/>
      <c r="CE238" s="1170"/>
      <c r="CF238" s="1171"/>
      <c r="CG238" s="1169"/>
      <c r="CH238" s="1170"/>
      <c r="CI238" s="1170"/>
      <c r="CJ238" s="1171"/>
      <c r="CK238" s="1169"/>
      <c r="CL238" s="1170"/>
      <c r="CM238" s="1170"/>
      <c r="CN238" s="1171"/>
      <c r="CO238" s="1172"/>
      <c r="CP238" s="1173"/>
      <c r="CQ238" s="1173"/>
      <c r="CR238" s="1173"/>
      <c r="CS238" s="1173"/>
      <c r="CT238" s="1174"/>
      <c r="CU238" s="643"/>
      <c r="CV238" s="247"/>
      <c r="CW238" s="212"/>
      <c r="CX238" s="1185"/>
      <c r="CY238" s="1186"/>
      <c r="CZ238" s="1186"/>
      <c r="DA238" s="1186"/>
      <c r="DB238" s="1186"/>
      <c r="DC238" s="1186"/>
      <c r="DD238" s="1186"/>
      <c r="DE238" s="1186"/>
      <c r="DF238" s="1186"/>
      <c r="DG238" s="1186"/>
      <c r="DH238" s="1119"/>
      <c r="DI238" s="1120"/>
      <c r="DJ238" s="1120"/>
      <c r="DK238" s="1120"/>
      <c r="DL238" s="1120"/>
      <c r="DM238" s="1120"/>
      <c r="DN238" s="1120"/>
      <c r="DO238" s="1120"/>
      <c r="DP238" s="1120"/>
      <c r="DQ238" s="1120"/>
      <c r="DR238" s="1120"/>
      <c r="DS238" s="1120"/>
      <c r="DT238" s="1120"/>
      <c r="DU238" s="1120"/>
      <c r="DV238" s="1120"/>
      <c r="DW238" s="1120"/>
      <c r="DX238" s="1120"/>
      <c r="DY238" s="1120"/>
      <c r="DZ238" s="1121"/>
      <c r="EA238" s="1199"/>
      <c r="EB238" s="1169"/>
      <c r="EC238" s="1170"/>
      <c r="ED238" s="1170"/>
      <c r="EE238" s="1171"/>
      <c r="EF238" s="1169"/>
      <c r="EG238" s="1170"/>
      <c r="EH238" s="1170"/>
      <c r="EI238" s="1171"/>
      <c r="EJ238" s="1169"/>
      <c r="EK238" s="1170"/>
      <c r="EL238" s="1170"/>
      <c r="EM238" s="1171"/>
      <c r="EN238" s="1172"/>
      <c r="EO238" s="1173"/>
      <c r="EP238" s="1173"/>
      <c r="EQ238" s="1173"/>
      <c r="ER238" s="1173"/>
      <c r="ES238" s="1174"/>
      <c r="ET238" s="643"/>
      <c r="EU238" s="1185"/>
      <c r="EV238" s="1186"/>
      <c r="EW238" s="1186"/>
      <c r="EX238" s="1186"/>
      <c r="EY238" s="1186"/>
      <c r="EZ238" s="1186"/>
      <c r="FA238" s="1186"/>
      <c r="FB238" s="1186"/>
      <c r="FC238" s="1186"/>
      <c r="FD238" s="1186"/>
      <c r="FE238" s="1119"/>
      <c r="FF238" s="1120"/>
      <c r="FG238" s="1120"/>
      <c r="FH238" s="1120"/>
      <c r="FI238" s="1120"/>
      <c r="FJ238" s="1120"/>
      <c r="FK238" s="1120"/>
      <c r="FL238" s="1120"/>
      <c r="FM238" s="1120"/>
      <c r="FN238" s="1120"/>
      <c r="FO238" s="1120"/>
      <c r="FP238" s="1120"/>
      <c r="FQ238" s="1120"/>
      <c r="FR238" s="1120"/>
      <c r="FS238" s="1120"/>
      <c r="FT238" s="1120"/>
      <c r="FU238" s="1120"/>
      <c r="FV238" s="1120"/>
      <c r="FW238" s="1121"/>
      <c r="FX238" s="1199"/>
      <c r="FY238" s="1169"/>
      <c r="FZ238" s="1170"/>
      <c r="GA238" s="1170"/>
      <c r="GB238" s="1171"/>
      <c r="GC238" s="1169"/>
      <c r="GD238" s="1170"/>
      <c r="GE238" s="1170"/>
      <c r="GF238" s="1171"/>
      <c r="GG238" s="1169"/>
      <c r="GH238" s="1170"/>
      <c r="GI238" s="1170"/>
      <c r="GJ238" s="1171"/>
      <c r="GK238" s="1172"/>
      <c r="GL238" s="1173"/>
      <c r="GM238" s="1173"/>
      <c r="GN238" s="1173"/>
      <c r="GO238" s="1173"/>
      <c r="GP238" s="1174"/>
      <c r="GQ238" s="643"/>
      <c r="GR238" s="6"/>
    </row>
    <row r="239" spans="1:200" ht="6.75" customHeight="1" thickBot="1" x14ac:dyDescent="0.3">
      <c r="A239" s="212"/>
      <c r="B239" s="1185"/>
      <c r="C239" s="1186"/>
      <c r="D239" s="1186"/>
      <c r="E239" s="1186"/>
      <c r="F239" s="1186"/>
      <c r="G239" s="1186"/>
      <c r="H239" s="1186"/>
      <c r="I239" s="1186"/>
      <c r="J239" s="1186"/>
      <c r="K239" s="1186"/>
      <c r="L239" s="1122"/>
      <c r="M239" s="1123"/>
      <c r="N239" s="1123"/>
      <c r="O239" s="1123"/>
      <c r="P239" s="1123"/>
      <c r="Q239" s="1123"/>
      <c r="R239" s="1123"/>
      <c r="S239" s="1123"/>
      <c r="T239" s="1123"/>
      <c r="U239" s="1123"/>
      <c r="V239" s="1123"/>
      <c r="W239" s="1123"/>
      <c r="X239" s="1123"/>
      <c r="Y239" s="1123"/>
      <c r="Z239" s="1123"/>
      <c r="AA239" s="1123"/>
      <c r="AB239" s="1123"/>
      <c r="AC239" s="1123"/>
      <c r="AD239" s="1124"/>
      <c r="AE239" s="1199"/>
      <c r="AF239" s="1169"/>
      <c r="AG239" s="1170"/>
      <c r="AH239" s="1170"/>
      <c r="AI239" s="1171"/>
      <c r="AJ239" s="1169"/>
      <c r="AK239" s="1170"/>
      <c r="AL239" s="1170"/>
      <c r="AM239" s="1171"/>
      <c r="AN239" s="1169"/>
      <c r="AO239" s="1170"/>
      <c r="AP239" s="1170"/>
      <c r="AQ239" s="1171"/>
      <c r="AR239" s="1166" t="str">
        <f>IF('FRONT PAGE'!$A$1="www.fly-logics.com","D",0)</f>
        <v>D</v>
      </c>
      <c r="AS239" s="1167"/>
      <c r="AT239" s="1175"/>
      <c r="AU239" s="1166" t="str">
        <f>IF('FRONT PAGE'!$A$1="www.fly-logics.com","N",0)</f>
        <v>N</v>
      </c>
      <c r="AV239" s="1167"/>
      <c r="AW239" s="1168"/>
      <c r="AX239" s="643"/>
      <c r="AY239" s="1185"/>
      <c r="AZ239" s="1186"/>
      <c r="BA239" s="1186"/>
      <c r="BB239" s="1186"/>
      <c r="BC239" s="1186"/>
      <c r="BD239" s="1186"/>
      <c r="BE239" s="1186"/>
      <c r="BF239" s="1186"/>
      <c r="BG239" s="1186"/>
      <c r="BH239" s="1186"/>
      <c r="BI239" s="1122"/>
      <c r="BJ239" s="1123"/>
      <c r="BK239" s="1123"/>
      <c r="BL239" s="1123"/>
      <c r="BM239" s="1123"/>
      <c r="BN239" s="1123"/>
      <c r="BO239" s="1123"/>
      <c r="BP239" s="1123"/>
      <c r="BQ239" s="1123"/>
      <c r="BR239" s="1123"/>
      <c r="BS239" s="1123"/>
      <c r="BT239" s="1123"/>
      <c r="BU239" s="1123"/>
      <c r="BV239" s="1123"/>
      <c r="BW239" s="1123"/>
      <c r="BX239" s="1123"/>
      <c r="BY239" s="1123"/>
      <c r="BZ239" s="1123"/>
      <c r="CA239" s="1124"/>
      <c r="CB239" s="1199"/>
      <c r="CC239" s="1169"/>
      <c r="CD239" s="1170"/>
      <c r="CE239" s="1170"/>
      <c r="CF239" s="1171"/>
      <c r="CG239" s="1169"/>
      <c r="CH239" s="1170"/>
      <c r="CI239" s="1170"/>
      <c r="CJ239" s="1171"/>
      <c r="CK239" s="1169"/>
      <c r="CL239" s="1170"/>
      <c r="CM239" s="1170"/>
      <c r="CN239" s="1171"/>
      <c r="CO239" s="1166" t="str">
        <f>IF('FRONT PAGE'!$A$1="www.fly-logics.com","D",0)</f>
        <v>D</v>
      </c>
      <c r="CP239" s="1167"/>
      <c r="CQ239" s="1175"/>
      <c r="CR239" s="1166" t="str">
        <f>IF('FRONT PAGE'!$A$1="www.fly-logics.com","N",0)</f>
        <v>N</v>
      </c>
      <c r="CS239" s="1167"/>
      <c r="CT239" s="1168"/>
      <c r="CU239" s="643"/>
      <c r="CV239" s="247"/>
      <c r="CW239" s="212"/>
      <c r="CX239" s="1185"/>
      <c r="CY239" s="1186"/>
      <c r="CZ239" s="1186"/>
      <c r="DA239" s="1186"/>
      <c r="DB239" s="1186"/>
      <c r="DC239" s="1186"/>
      <c r="DD239" s="1186"/>
      <c r="DE239" s="1186"/>
      <c r="DF239" s="1186"/>
      <c r="DG239" s="1186"/>
      <c r="DH239" s="1122"/>
      <c r="DI239" s="1123"/>
      <c r="DJ239" s="1123"/>
      <c r="DK239" s="1123"/>
      <c r="DL239" s="1123"/>
      <c r="DM239" s="1123"/>
      <c r="DN239" s="1123"/>
      <c r="DO239" s="1123"/>
      <c r="DP239" s="1123"/>
      <c r="DQ239" s="1123"/>
      <c r="DR239" s="1123"/>
      <c r="DS239" s="1123"/>
      <c r="DT239" s="1123"/>
      <c r="DU239" s="1123"/>
      <c r="DV239" s="1123"/>
      <c r="DW239" s="1123"/>
      <c r="DX239" s="1123"/>
      <c r="DY239" s="1123"/>
      <c r="DZ239" s="1124"/>
      <c r="EA239" s="1199"/>
      <c r="EB239" s="1169"/>
      <c r="EC239" s="1170"/>
      <c r="ED239" s="1170"/>
      <c r="EE239" s="1171"/>
      <c r="EF239" s="1169"/>
      <c r="EG239" s="1170"/>
      <c r="EH239" s="1170"/>
      <c r="EI239" s="1171"/>
      <c r="EJ239" s="1169"/>
      <c r="EK239" s="1170"/>
      <c r="EL239" s="1170"/>
      <c r="EM239" s="1171"/>
      <c r="EN239" s="1166" t="str">
        <f>IF('FRONT PAGE'!$A$1="www.fly-logics.com","D",0)</f>
        <v>D</v>
      </c>
      <c r="EO239" s="1167"/>
      <c r="EP239" s="1175"/>
      <c r="EQ239" s="1166" t="str">
        <f>IF('FRONT PAGE'!$A$1="www.fly-logics.com","N",0)</f>
        <v>N</v>
      </c>
      <c r="ER239" s="1167"/>
      <c r="ES239" s="1168"/>
      <c r="ET239" s="643"/>
      <c r="EU239" s="1185"/>
      <c r="EV239" s="1186"/>
      <c r="EW239" s="1186"/>
      <c r="EX239" s="1186"/>
      <c r="EY239" s="1186"/>
      <c r="EZ239" s="1186"/>
      <c r="FA239" s="1186"/>
      <c r="FB239" s="1186"/>
      <c r="FC239" s="1186"/>
      <c r="FD239" s="1186"/>
      <c r="FE239" s="1122"/>
      <c r="FF239" s="1123"/>
      <c r="FG239" s="1123"/>
      <c r="FH239" s="1123"/>
      <c r="FI239" s="1123"/>
      <c r="FJ239" s="1123"/>
      <c r="FK239" s="1123"/>
      <c r="FL239" s="1123"/>
      <c r="FM239" s="1123"/>
      <c r="FN239" s="1123"/>
      <c r="FO239" s="1123"/>
      <c r="FP239" s="1123"/>
      <c r="FQ239" s="1123"/>
      <c r="FR239" s="1123"/>
      <c r="FS239" s="1123"/>
      <c r="FT239" s="1123"/>
      <c r="FU239" s="1123"/>
      <c r="FV239" s="1123"/>
      <c r="FW239" s="1124"/>
      <c r="FX239" s="1199"/>
      <c r="FY239" s="1169"/>
      <c r="FZ239" s="1170"/>
      <c r="GA239" s="1170"/>
      <c r="GB239" s="1171"/>
      <c r="GC239" s="1169"/>
      <c r="GD239" s="1170"/>
      <c r="GE239" s="1170"/>
      <c r="GF239" s="1171"/>
      <c r="GG239" s="1169"/>
      <c r="GH239" s="1170"/>
      <c r="GI239" s="1170"/>
      <c r="GJ239" s="1171"/>
      <c r="GK239" s="1166" t="str">
        <f>IF('FRONT PAGE'!$A$1="www.fly-logics.com","D",0)</f>
        <v>D</v>
      </c>
      <c r="GL239" s="1167"/>
      <c r="GM239" s="1175"/>
      <c r="GN239" s="1166" t="str">
        <f>IF('FRONT PAGE'!$A$1="www.fly-logics.com","N",0)</f>
        <v>N</v>
      </c>
      <c r="GO239" s="1167"/>
      <c r="GP239" s="1168"/>
      <c r="GQ239" s="643"/>
      <c r="GR239" s="6"/>
    </row>
    <row r="240" spans="1:200" ht="6.75" customHeight="1" thickBot="1" x14ac:dyDescent="0.3">
      <c r="A240" s="212"/>
      <c r="B240" s="1181"/>
      <c r="C240" s="1182"/>
      <c r="D240" s="1182"/>
      <c r="E240" s="1182"/>
      <c r="F240" s="1182"/>
      <c r="G240" s="1182"/>
      <c r="H240" s="1182"/>
      <c r="I240" s="1182"/>
      <c r="J240" s="1182"/>
      <c r="K240" s="1182"/>
      <c r="L240" s="1182"/>
      <c r="M240" s="1182"/>
      <c r="N240" s="1182"/>
      <c r="O240" s="1182"/>
      <c r="P240" s="1182"/>
      <c r="Q240" s="1182"/>
      <c r="R240" s="1182"/>
      <c r="S240" s="1182"/>
      <c r="T240" s="1182"/>
      <c r="U240" s="1182"/>
      <c r="V240" s="1182"/>
      <c r="W240" s="1182"/>
      <c r="X240" s="1182"/>
      <c r="Y240" s="1182"/>
      <c r="Z240" s="1182"/>
      <c r="AA240" s="1200"/>
      <c r="AB240" s="1200"/>
      <c r="AC240" s="1200"/>
      <c r="AD240" s="1200"/>
      <c r="AE240" s="1201"/>
      <c r="AF240" s="1169"/>
      <c r="AG240" s="1176"/>
      <c r="AH240" s="1176"/>
      <c r="AI240" s="1171"/>
      <c r="AJ240" s="1169"/>
      <c r="AK240" s="1176"/>
      <c r="AL240" s="1176"/>
      <c r="AM240" s="1171"/>
      <c r="AN240" s="1169"/>
      <c r="AO240" s="1176"/>
      <c r="AP240" s="1176"/>
      <c r="AQ240" s="1171"/>
      <c r="AR240" s="1177"/>
      <c r="AS240" s="1178"/>
      <c r="AT240" s="1179"/>
      <c r="AU240" s="1177"/>
      <c r="AV240" s="1178"/>
      <c r="AW240" s="1180"/>
      <c r="AX240" s="643"/>
      <c r="AY240" s="1181"/>
      <c r="AZ240" s="1182"/>
      <c r="BA240" s="1182"/>
      <c r="BB240" s="1182"/>
      <c r="BC240" s="1182"/>
      <c r="BD240" s="1182"/>
      <c r="BE240" s="1182"/>
      <c r="BF240" s="1182"/>
      <c r="BG240" s="1182"/>
      <c r="BH240" s="1182"/>
      <c r="BI240" s="1182"/>
      <c r="BJ240" s="1182"/>
      <c r="BK240" s="1182"/>
      <c r="BL240" s="1182"/>
      <c r="BM240" s="1182"/>
      <c r="BN240" s="1182"/>
      <c r="BO240" s="1182"/>
      <c r="BP240" s="1182"/>
      <c r="BQ240" s="1182"/>
      <c r="BR240" s="1182"/>
      <c r="BS240" s="1182"/>
      <c r="BT240" s="1182"/>
      <c r="BU240" s="1182"/>
      <c r="BV240" s="1182"/>
      <c r="BW240" s="1182"/>
      <c r="BX240" s="1200"/>
      <c r="BY240" s="1200"/>
      <c r="BZ240" s="1200"/>
      <c r="CA240" s="1200"/>
      <c r="CB240" s="1201"/>
      <c r="CC240" s="1169"/>
      <c r="CD240" s="1176"/>
      <c r="CE240" s="1176"/>
      <c r="CF240" s="1171"/>
      <c r="CG240" s="1169"/>
      <c r="CH240" s="1176"/>
      <c r="CI240" s="1176"/>
      <c r="CJ240" s="1171"/>
      <c r="CK240" s="1169"/>
      <c r="CL240" s="1176"/>
      <c r="CM240" s="1176"/>
      <c r="CN240" s="1171"/>
      <c r="CO240" s="1177"/>
      <c r="CP240" s="1178"/>
      <c r="CQ240" s="1179"/>
      <c r="CR240" s="1177"/>
      <c r="CS240" s="1178"/>
      <c r="CT240" s="1180"/>
      <c r="CU240" s="643"/>
      <c r="CV240" s="247"/>
      <c r="CW240" s="212"/>
      <c r="CX240" s="1181"/>
      <c r="CY240" s="1182"/>
      <c r="CZ240" s="1182"/>
      <c r="DA240" s="1182"/>
      <c r="DB240" s="1182"/>
      <c r="DC240" s="1182"/>
      <c r="DD240" s="1182"/>
      <c r="DE240" s="1182"/>
      <c r="DF240" s="1182"/>
      <c r="DG240" s="1182"/>
      <c r="DH240" s="1182"/>
      <c r="DI240" s="1182"/>
      <c r="DJ240" s="1182"/>
      <c r="DK240" s="1182"/>
      <c r="DL240" s="1182"/>
      <c r="DM240" s="1182"/>
      <c r="DN240" s="1182"/>
      <c r="DO240" s="1182"/>
      <c r="DP240" s="1182"/>
      <c r="DQ240" s="1182"/>
      <c r="DR240" s="1182"/>
      <c r="DS240" s="1182"/>
      <c r="DT240" s="1182"/>
      <c r="DU240" s="1182"/>
      <c r="DV240" s="1182"/>
      <c r="DW240" s="1200"/>
      <c r="DX240" s="1200"/>
      <c r="DY240" s="1200"/>
      <c r="DZ240" s="1200"/>
      <c r="EA240" s="1201"/>
      <c r="EB240" s="1169"/>
      <c r="EC240" s="1176"/>
      <c r="ED240" s="1176"/>
      <c r="EE240" s="1171"/>
      <c r="EF240" s="1169"/>
      <c r="EG240" s="1176"/>
      <c r="EH240" s="1176"/>
      <c r="EI240" s="1171"/>
      <c r="EJ240" s="1169"/>
      <c r="EK240" s="1176"/>
      <c r="EL240" s="1176"/>
      <c r="EM240" s="1171"/>
      <c r="EN240" s="1177"/>
      <c r="EO240" s="1178"/>
      <c r="EP240" s="1179"/>
      <c r="EQ240" s="1177"/>
      <c r="ER240" s="1178"/>
      <c r="ES240" s="1180"/>
      <c r="ET240" s="643"/>
      <c r="EU240" s="1181"/>
      <c r="EV240" s="1182"/>
      <c r="EW240" s="1182"/>
      <c r="EX240" s="1182"/>
      <c r="EY240" s="1182"/>
      <c r="EZ240" s="1182"/>
      <c r="FA240" s="1182"/>
      <c r="FB240" s="1182"/>
      <c r="FC240" s="1182"/>
      <c r="FD240" s="1182"/>
      <c r="FE240" s="1182"/>
      <c r="FF240" s="1182"/>
      <c r="FG240" s="1182"/>
      <c r="FH240" s="1182"/>
      <c r="FI240" s="1182"/>
      <c r="FJ240" s="1182"/>
      <c r="FK240" s="1182"/>
      <c r="FL240" s="1182"/>
      <c r="FM240" s="1182"/>
      <c r="FN240" s="1182"/>
      <c r="FO240" s="1182"/>
      <c r="FP240" s="1182"/>
      <c r="FQ240" s="1182"/>
      <c r="FR240" s="1182"/>
      <c r="FS240" s="1182"/>
      <c r="FT240" s="1200"/>
      <c r="FU240" s="1200"/>
      <c r="FV240" s="1200"/>
      <c r="FW240" s="1200"/>
      <c r="FX240" s="1201"/>
      <c r="FY240" s="1169"/>
      <c r="FZ240" s="1176"/>
      <c r="GA240" s="1176"/>
      <c r="GB240" s="1171"/>
      <c r="GC240" s="1169"/>
      <c r="GD240" s="1176"/>
      <c r="GE240" s="1176"/>
      <c r="GF240" s="1171"/>
      <c r="GG240" s="1169"/>
      <c r="GH240" s="1176"/>
      <c r="GI240" s="1176"/>
      <c r="GJ240" s="1171"/>
      <c r="GK240" s="1177"/>
      <c r="GL240" s="1178"/>
      <c r="GM240" s="1179"/>
      <c r="GN240" s="1177"/>
      <c r="GO240" s="1178"/>
      <c r="GP240" s="1180"/>
      <c r="GQ240" s="643"/>
      <c r="GR240" s="6"/>
    </row>
    <row r="241" spans="1:200" ht="8.85" customHeight="1" x14ac:dyDescent="0.25">
      <c r="A241" s="212"/>
      <c r="B241" s="1187" t="str">
        <f>LOGBOOK!$AH$3</f>
        <v>TYPE</v>
      </c>
      <c r="C241" s="1188"/>
      <c r="D241" s="1188"/>
      <c r="E241" s="1188"/>
      <c r="F241" s="1119"/>
      <c r="G241" s="1204"/>
      <c r="H241" s="1204"/>
      <c r="I241" s="1204"/>
      <c r="J241" s="1205"/>
      <c r="K241" s="1189"/>
      <c r="L241" s="1119"/>
      <c r="M241" s="1204"/>
      <c r="N241" s="1204"/>
      <c r="O241" s="1204"/>
      <c r="P241" s="1204"/>
      <c r="Q241" s="1205"/>
      <c r="R241" s="1188" t="str">
        <f>IF('FRONT PAGE'!$A$1="www.fly-logics.com","YEAR",0)</f>
        <v>YEAR</v>
      </c>
      <c r="S241" s="1188"/>
      <c r="T241" s="1188"/>
      <c r="U241" s="1188"/>
      <c r="V241" s="1119"/>
      <c r="W241" s="1204"/>
      <c r="X241" s="1204"/>
      <c r="Y241" s="1205"/>
      <c r="Z241" s="1199"/>
      <c r="AA241" s="629" t="str">
        <f>IF('FRONT PAGE'!$A$1="www.fly-logics.com","JAN",0)</f>
        <v>JAN</v>
      </c>
      <c r="AB241" s="631"/>
      <c r="AC241" s="631"/>
      <c r="AD241" s="631"/>
      <c r="AE241" s="631"/>
      <c r="AF241" s="630" t="str">
        <f>IF(SUMIFS(LOGBOOK!$Y$5:$Y$1036129,LOGBOOK!$D$5:$D$1036129,F241,LOGBOOK!$AN$5:$AN$1036129,V241,LOGBOOK!$E$5:$E$1036129,L241,LOGBOOK!$AM$5:$AM$1036129,"ENE")=0," ",SUMIFS(LOGBOOK!$Y$5:$Y$1036129,LOGBOOK!$D$5:$D$1036129,F241,LOGBOOK!$AN$5:$AN$1036129,V241,LOGBOOK!$E$5:$E$1036129,L241,LOGBOOK!$AM$5:$AM$1036129,"ENE"))</f>
        <v xml:space="preserve"> </v>
      </c>
      <c r="AG241" s="625"/>
      <c r="AH241" s="625"/>
      <c r="AI241" s="625"/>
      <c r="AJ241" s="630" t="str">
        <f>IF(SUMIFS(LOGBOOK!$Z$5:$Z$1036129,LOGBOOK!$D$5:$D$1036129,F241,LOGBOOK!$AN$5:$AN$1036129,V241,LOGBOOK!$E$5:$E$1036129,L241,LOGBOOK!$AM$5:$AM$1036129,"ENE")=0," ",SUMIFS(LOGBOOK!$Z$5:$Z$1036129,LOGBOOK!$D$5:$D$1036129,F241,LOGBOOK!$AN$5:$AN$1036129,V241,LOGBOOK!$E$5:$E$1036129,L241,LOGBOOK!$AM$5:$AM$1036129,"ENE"))</f>
        <v xml:space="preserve"> </v>
      </c>
      <c r="AK241" s="625"/>
      <c r="AL241" s="625"/>
      <c r="AM241" s="625"/>
      <c r="AN241" s="630" t="str">
        <f>IF(SUMIFS(LOGBOOK!$AA$5:$AA$1036129,LOGBOOK!$D$5:$D$1036129,F241,LOGBOOK!$AN$5:$AN$1036129,V241,LOGBOOK!$E$5:$E$1036129,L241,LOGBOOK!$AM$5:$AM$1036129,"ENE")=0," ",SUMIFS(LOGBOOK!$AA$5:$AA$1036129,LOGBOOK!$D$5:$D$1036129,F241,LOGBOOK!$AN$5:$AN$1036129,V241,LOGBOOK!$E$5:$E$1036129,L241,LOGBOOK!$AM$5:$AM$1036129,"ENE"))</f>
        <v xml:space="preserve"> </v>
      </c>
      <c r="AO241" s="625"/>
      <c r="AP241" s="625"/>
      <c r="AQ241" s="625"/>
      <c r="AR241" s="623" t="str">
        <f>IF(SUMIFS(LOGBOOK!$AE$5:$AE$1036129,LOGBOOK!$D$5:$D$1036129,F241,LOGBOOK!$AN$5:$AN$1036129,V241,LOGBOOK!$E$5:$E$1036129,L241,LOGBOOK!$AM$5:$AM$1036129,"ENE")=0," ",SUMIFS(LOGBOOK!$AE$5:$AE$1036129,LOGBOOK!$D$5:$D$1036129,F241,LOGBOOK!$AN$5:$AN$1036129,V241,LOGBOOK!$E$5:$E$1036129,L241,LOGBOOK!$AM$5:$AM$1036129,"ENE"))</f>
        <v xml:space="preserve"> </v>
      </c>
      <c r="AS241" s="623"/>
      <c r="AT241" s="623"/>
      <c r="AU241" s="623" t="str">
        <f>IF(SUMIFS(LOGBOOK!$AF$5:$AF$1036129,LOGBOOK!$D$5:$D$1036129,F241,LOGBOOK!$AN$5:$AN$1036129,V241,LOGBOOK!$E$5:$E$1036129,L241,LOGBOOK!$AM$5:$AM$1036129,"ENE")=0," ",SUMIFS(LOGBOOK!$AF$5:$AF$1036129,LOGBOOK!$D$5:$D$1036129,F241,LOGBOOK!$AN$5:$AN$1036129,V241,LOGBOOK!$E$5:$E$1036129,L241,LOGBOOK!$AM$5:$AM$1036129,"ENE"))</f>
        <v xml:space="preserve"> </v>
      </c>
      <c r="AV241" s="633"/>
      <c r="AW241" s="633"/>
      <c r="AX241" s="643"/>
      <c r="AY241" s="1187" t="str">
        <f>LOGBOOK!$AH$3</f>
        <v>TYPE</v>
      </c>
      <c r="AZ241" s="1188"/>
      <c r="BA241" s="1188"/>
      <c r="BB241" s="1188"/>
      <c r="BC241" s="1119"/>
      <c r="BD241" s="1204"/>
      <c r="BE241" s="1204"/>
      <c r="BF241" s="1204"/>
      <c r="BG241" s="1205"/>
      <c r="BH241" s="1189"/>
      <c r="BI241" s="1119"/>
      <c r="BJ241" s="1204"/>
      <c r="BK241" s="1204"/>
      <c r="BL241" s="1204"/>
      <c r="BM241" s="1204"/>
      <c r="BN241" s="1205"/>
      <c r="BO241" s="1188" t="str">
        <f>IF('FRONT PAGE'!$A$1="www.fly-logics.com","YEAR",0)</f>
        <v>YEAR</v>
      </c>
      <c r="BP241" s="1188"/>
      <c r="BQ241" s="1188"/>
      <c r="BR241" s="1188"/>
      <c r="BS241" s="1119"/>
      <c r="BT241" s="1204"/>
      <c r="BU241" s="1204"/>
      <c r="BV241" s="1205"/>
      <c r="BW241" s="1199"/>
      <c r="BX241" s="629" t="str">
        <f>IF('FRONT PAGE'!$A$1="www.fly-logics.com","JAN",0)</f>
        <v>JAN</v>
      </c>
      <c r="BY241" s="631"/>
      <c r="BZ241" s="631"/>
      <c r="CA241" s="631"/>
      <c r="CB241" s="631"/>
      <c r="CC241" s="630" t="str">
        <f>IF(SUMIFS(LOGBOOK!$Y$5:$Y$1036129,LOGBOOK!$D$5:$D$1036129,BC241,LOGBOOK!$AN$5:$AN$1036129,BS241,LOGBOOK!$E$5:$E$1036129,BI241,LOGBOOK!$AM$5:$AM$1036129,"ENE")=0," ",SUMIFS(LOGBOOK!$Y$5:$Y$1036129,LOGBOOK!$D$5:$D$1036129,BC241,LOGBOOK!$AN$5:$AN$1036129,BS241,LOGBOOK!$E$5:$E$1036129,BI241,LOGBOOK!$AM$5:$AM$1036129,"ENE"))</f>
        <v xml:space="preserve"> </v>
      </c>
      <c r="CD241" s="625"/>
      <c r="CE241" s="625"/>
      <c r="CF241" s="625"/>
      <c r="CG241" s="630" t="str">
        <f>IF(SUMIFS(LOGBOOK!$Z$5:$Z$1036129,LOGBOOK!$D$5:$D$1036129,BC241,LOGBOOK!$AN$5:$AN$1036129,BS241,LOGBOOK!$E$5:$E$1036129,BI241,LOGBOOK!$AM$5:$AM$1036129,"ENE")=0," ",SUMIFS(LOGBOOK!$Z$5:$Z$1036129,LOGBOOK!$D$5:$D$1036129,BC241,LOGBOOK!$AN$5:$AN$1036129,BS241,LOGBOOK!$E$5:$E$1036129,BI241,LOGBOOK!$AM$5:$AM$1036129,"ENE"))</f>
        <v xml:space="preserve"> </v>
      </c>
      <c r="CH241" s="625"/>
      <c r="CI241" s="625"/>
      <c r="CJ241" s="625"/>
      <c r="CK241" s="630" t="str">
        <f>IF(SUMIFS(LOGBOOK!$AA$5:$AA$1036129,LOGBOOK!$D$5:$D$1036129,BC241,LOGBOOK!$AN$5:$AN$1036129,BS241,LOGBOOK!$E$5:$E$1036129,BI241,LOGBOOK!$AM$5:$AM$1036129,"ENE")=0," ",SUMIFS(LOGBOOK!$AA$5:$AA$1036129,LOGBOOK!$D$5:$D$1036129,BC241,LOGBOOK!$AN$5:$AN$1036129,BS241,LOGBOOK!$E$5:$E$1036129,BI241,LOGBOOK!$AM$5:$AM$1036129,"ENE"))</f>
        <v xml:space="preserve"> </v>
      </c>
      <c r="CL241" s="625"/>
      <c r="CM241" s="625"/>
      <c r="CN241" s="625"/>
      <c r="CO241" s="623" t="str">
        <f>IF(SUMIFS(LOGBOOK!$AE$5:$AE$1036129,LOGBOOK!$D$5:$D$1036129,BC241,LOGBOOK!$AN$5:$AN$1036129,BS241,LOGBOOK!$E$5:$E$1036129,BI241,LOGBOOK!$AM$5:$AM$1036129,"ENE")=0," ",SUMIFS(LOGBOOK!$AE$5:$AE$1036129,LOGBOOK!$D$5:$D$1036129,BC241,LOGBOOK!$AN$5:$AN$1036129,BS241,LOGBOOK!$E$5:$E$1036129,BI241,LOGBOOK!$AM$5:$AM$1036129,"ENE"))</f>
        <v xml:space="preserve"> </v>
      </c>
      <c r="CP241" s="623"/>
      <c r="CQ241" s="623"/>
      <c r="CR241" s="623" t="str">
        <f>IF(SUMIFS(LOGBOOK!$AF$5:$AF$1036129,LOGBOOK!$D$5:$D$1036129,BC241,LOGBOOK!$AN$5:$AN$1036129,BS241,LOGBOOK!$E$5:$E$1036129,BI241,LOGBOOK!$AM$5:$AM$1036129,"ENE")=0," ",SUMIFS(LOGBOOK!$AF$5:$AF$1036129,LOGBOOK!$D$5:$D$1036129,BC241,LOGBOOK!$AN$5:$AN$1036129,BS241,LOGBOOK!$E$5:$E$1036129,BI241,LOGBOOK!$AM$5:$AM$1036129,"ENE"))</f>
        <v xml:space="preserve"> </v>
      </c>
      <c r="CS241" s="633"/>
      <c r="CT241" s="633"/>
      <c r="CU241" s="643"/>
      <c r="CV241" s="247"/>
      <c r="CW241" s="212"/>
      <c r="CX241" s="1187" t="str">
        <f>LOGBOOK!$AH$3</f>
        <v>TYPE</v>
      </c>
      <c r="CY241" s="1188"/>
      <c r="CZ241" s="1188"/>
      <c r="DA241" s="1188"/>
      <c r="DB241" s="1119"/>
      <c r="DC241" s="1204"/>
      <c r="DD241" s="1204"/>
      <c r="DE241" s="1204"/>
      <c r="DF241" s="1205"/>
      <c r="DG241" s="1189"/>
      <c r="DH241" s="1119"/>
      <c r="DI241" s="1204"/>
      <c r="DJ241" s="1204"/>
      <c r="DK241" s="1204"/>
      <c r="DL241" s="1204"/>
      <c r="DM241" s="1205"/>
      <c r="DN241" s="1188" t="str">
        <f>IF('FRONT PAGE'!$A$1="www.fly-logics.com","YEAR",0)</f>
        <v>YEAR</v>
      </c>
      <c r="DO241" s="1188"/>
      <c r="DP241" s="1188"/>
      <c r="DQ241" s="1188"/>
      <c r="DR241" s="1119"/>
      <c r="DS241" s="1204"/>
      <c r="DT241" s="1204"/>
      <c r="DU241" s="1205"/>
      <c r="DV241" s="1199"/>
      <c r="DW241" s="629" t="str">
        <f>IF('FRONT PAGE'!$A$1="www.fly-logics.com","JAN",0)</f>
        <v>JAN</v>
      </c>
      <c r="DX241" s="631"/>
      <c r="DY241" s="631"/>
      <c r="DZ241" s="631"/>
      <c r="EA241" s="631"/>
      <c r="EB241" s="630" t="str">
        <f>IF(SUMIFS(LOGBOOK!$Y$5:$Y$1036129,LOGBOOK!$D$5:$D$1036129,DB241,LOGBOOK!$AN$5:$AN$1036129,DR241,LOGBOOK!$E$5:$E$1036129,DH241,LOGBOOK!$AM$5:$AM$1036129,"ENE")=0," ",SUMIFS(LOGBOOK!$Y$5:$Y$1036129,LOGBOOK!$D$5:$D$1036129,DB241,LOGBOOK!$AN$5:$AN$1036129,DR241,LOGBOOK!$E$5:$E$1036129,DH241,LOGBOOK!$AM$5:$AM$1036129,"ENE"))</f>
        <v xml:space="preserve"> </v>
      </c>
      <c r="EC241" s="625"/>
      <c r="ED241" s="625"/>
      <c r="EE241" s="625"/>
      <c r="EF241" s="630" t="str">
        <f>IF(SUMIFS(LOGBOOK!$Z$5:$Z$1036129,LOGBOOK!$D$5:$D$1036129,DB241,LOGBOOK!$AN$5:$AN$1036129,DR241,LOGBOOK!$E$5:$E$1036129,DH241,LOGBOOK!$AM$5:$AM$1036129,"ENE")=0," ",SUMIFS(LOGBOOK!$Z$5:$Z$1036129,LOGBOOK!$D$5:$D$1036129,DB241,LOGBOOK!$AN$5:$AN$1036129,DR241,LOGBOOK!$E$5:$E$1036129,DH241,LOGBOOK!$AM$5:$AM$1036129,"ENE"))</f>
        <v xml:space="preserve"> </v>
      </c>
      <c r="EG241" s="625"/>
      <c r="EH241" s="625"/>
      <c r="EI241" s="625"/>
      <c r="EJ241" s="630" t="str">
        <f>IF(SUMIFS(LOGBOOK!$AA$5:$AA$1036129,LOGBOOK!$D$5:$D$1036129,DB241,LOGBOOK!$AN$5:$AN$1036129,DR241,LOGBOOK!$E$5:$E$1036129,DH241,LOGBOOK!$AM$5:$AM$1036129,"ENE")=0," ",SUMIFS(LOGBOOK!$AA$5:$AA$1036129,LOGBOOK!$D$5:$D$1036129,DB241,LOGBOOK!$AN$5:$AN$1036129,DR241,LOGBOOK!$E$5:$E$1036129,DH241,LOGBOOK!$AM$5:$AM$1036129,"ENE"))</f>
        <v xml:space="preserve"> </v>
      </c>
      <c r="EK241" s="625"/>
      <c r="EL241" s="625"/>
      <c r="EM241" s="625"/>
      <c r="EN241" s="623" t="str">
        <f>IF(SUMIFS(LOGBOOK!$AE$5:$AE$1036129,LOGBOOK!$D$5:$D$1036129,DB241,LOGBOOK!$AN$5:$AN$1036129,DR241,LOGBOOK!$E$5:$E$1036129,DH241,LOGBOOK!$AM$5:$AM$1036129,"ENE")=0," ",SUMIFS(LOGBOOK!$AE$5:$AE$1036129,LOGBOOK!$D$5:$D$1036129,DB241,LOGBOOK!$AN$5:$AN$1036129,DR241,LOGBOOK!$E$5:$E$1036129,DH241,LOGBOOK!$AM$5:$AM$1036129,"ENE"))</f>
        <v xml:space="preserve"> </v>
      </c>
      <c r="EO241" s="623"/>
      <c r="EP241" s="623"/>
      <c r="EQ241" s="623" t="str">
        <f>IF(SUMIFS(LOGBOOK!$AF$5:$AF$1036129,LOGBOOK!$D$5:$D$1036129,DB241,LOGBOOK!$AN$5:$AN$1036129,DR241,LOGBOOK!$E$5:$E$1036129,DH241,LOGBOOK!$AM$5:$AM$1036129,"ENE")=0," ",SUMIFS(LOGBOOK!$AF$5:$AF$1036129,LOGBOOK!$D$5:$D$1036129,DB241,LOGBOOK!$AN$5:$AN$1036129,DR241,LOGBOOK!$E$5:$E$1036129,DH241,LOGBOOK!$AM$5:$AM$1036129,"ENE"))</f>
        <v xml:space="preserve"> </v>
      </c>
      <c r="ER241" s="633"/>
      <c r="ES241" s="633"/>
      <c r="ET241" s="643"/>
      <c r="EU241" s="1187" t="str">
        <f>LOGBOOK!$AH$3</f>
        <v>TYPE</v>
      </c>
      <c r="EV241" s="1188"/>
      <c r="EW241" s="1188"/>
      <c r="EX241" s="1188"/>
      <c r="EY241" s="1119"/>
      <c r="EZ241" s="1204"/>
      <c r="FA241" s="1204"/>
      <c r="FB241" s="1204"/>
      <c r="FC241" s="1205"/>
      <c r="FD241" s="1189"/>
      <c r="FE241" s="1119"/>
      <c r="FF241" s="1204"/>
      <c r="FG241" s="1204"/>
      <c r="FH241" s="1204"/>
      <c r="FI241" s="1204"/>
      <c r="FJ241" s="1205"/>
      <c r="FK241" s="1188" t="str">
        <f>IF('FRONT PAGE'!$A$1="www.fly-logics.com","YEAR",0)</f>
        <v>YEAR</v>
      </c>
      <c r="FL241" s="1188"/>
      <c r="FM241" s="1188"/>
      <c r="FN241" s="1188"/>
      <c r="FO241" s="1119"/>
      <c r="FP241" s="1204"/>
      <c r="FQ241" s="1204"/>
      <c r="FR241" s="1205"/>
      <c r="FS241" s="1199"/>
      <c r="FT241" s="629" t="str">
        <f>IF('FRONT PAGE'!$A$1="www.fly-logics.com","JAN",0)</f>
        <v>JAN</v>
      </c>
      <c r="FU241" s="631"/>
      <c r="FV241" s="631"/>
      <c r="FW241" s="631"/>
      <c r="FX241" s="631"/>
      <c r="FY241" s="630" t="str">
        <f>IF(SUMIFS(LOGBOOK!$Y$5:$Y$1036129,LOGBOOK!$D$5:$D$1036129,EY241,LOGBOOK!$AN$5:$AN$1036129,FO241,LOGBOOK!$E$5:$E$1036129,FE241,LOGBOOK!$AM$5:$AM$1036129,"ENE")=0," ",SUMIFS(LOGBOOK!$Y$5:$Y$1036129,LOGBOOK!$D$5:$D$1036129,EY241,LOGBOOK!$AN$5:$AN$1036129,FO241,LOGBOOK!$E$5:$E$1036129,FE241,LOGBOOK!$AM$5:$AM$1036129,"ENE"))</f>
        <v xml:space="preserve"> </v>
      </c>
      <c r="FZ241" s="625"/>
      <c r="GA241" s="625"/>
      <c r="GB241" s="625"/>
      <c r="GC241" s="630" t="str">
        <f>IF(SUMIFS(LOGBOOK!$Z$5:$Z$1036129,LOGBOOK!$D$5:$D$1036129,EY241,LOGBOOK!$AN$5:$AN$1036129,FO241,LOGBOOK!$E$5:$E$1036129,FE241,LOGBOOK!$AM$5:$AM$1036129,"ENE")=0," ",SUMIFS(LOGBOOK!$Z$5:$Z$1036129,LOGBOOK!$D$5:$D$1036129,EY241,LOGBOOK!$AN$5:$AN$1036129,FO241,LOGBOOK!$E$5:$E$1036129,FE241,LOGBOOK!$AM$5:$AM$1036129,"ENE"))</f>
        <v xml:space="preserve"> </v>
      </c>
      <c r="GD241" s="625"/>
      <c r="GE241" s="625"/>
      <c r="GF241" s="625"/>
      <c r="GG241" s="630" t="str">
        <f>IF(SUMIFS(LOGBOOK!$AA$5:$AA$1036129,LOGBOOK!$D$5:$D$1036129,EY241,LOGBOOK!$AN$5:$AN$1036129,FO241,LOGBOOK!$E$5:$E$1036129,FE241,LOGBOOK!$AM$5:$AM$1036129,"ENE")=0," ",SUMIFS(LOGBOOK!$AA$5:$AA$1036129,LOGBOOK!$D$5:$D$1036129,EY241,LOGBOOK!$AN$5:$AN$1036129,FO241,LOGBOOK!$E$5:$E$1036129,FE241,LOGBOOK!$AM$5:$AM$1036129,"ENE"))</f>
        <v xml:space="preserve"> </v>
      </c>
      <c r="GH241" s="625"/>
      <c r="GI241" s="625"/>
      <c r="GJ241" s="625"/>
      <c r="GK241" s="623" t="str">
        <f>IF(SUMIFS(LOGBOOK!$AE$5:$AE$1036129,LOGBOOK!$D$5:$D$1036129,EY241,LOGBOOK!$AN$5:$AN$1036129,FO241,LOGBOOK!$E$5:$E$1036129,FE241,LOGBOOK!$AM$5:$AM$1036129,"ENE")=0," ",SUMIFS(LOGBOOK!$AE$5:$AE$1036129,LOGBOOK!$D$5:$D$1036129,EY241,LOGBOOK!$AN$5:$AN$1036129,FO241,LOGBOOK!$E$5:$E$1036129,FE241,LOGBOOK!$AM$5:$AM$1036129,"ENE"))</f>
        <v xml:space="preserve"> </v>
      </c>
      <c r="GL241" s="623"/>
      <c r="GM241" s="623"/>
      <c r="GN241" s="623" t="str">
        <f>IF(SUMIFS(LOGBOOK!$AF$5:$AF$1036129,LOGBOOK!$D$5:$D$1036129,EY241,LOGBOOK!$AN$5:$AN$1036129,FO241,LOGBOOK!$E$5:$E$1036129,FE241,LOGBOOK!$AM$5:$AM$1036129,"ENE")=0," ",SUMIFS(LOGBOOK!$AF$5:$AF$1036129,LOGBOOK!$D$5:$D$1036129,EY241,LOGBOOK!$AN$5:$AN$1036129,FO241,LOGBOOK!$E$5:$E$1036129,FE241,LOGBOOK!$AM$5:$AM$1036129,"ENE"))</f>
        <v xml:space="preserve"> </v>
      </c>
      <c r="GO241" s="633"/>
      <c r="GP241" s="633"/>
      <c r="GQ241" s="643"/>
      <c r="GR241" s="6"/>
    </row>
    <row r="242" spans="1:200" ht="8.85" customHeight="1" thickBot="1" x14ac:dyDescent="0.3">
      <c r="A242" s="212"/>
      <c r="B242" s="1187"/>
      <c r="C242" s="1188"/>
      <c r="D242" s="1188"/>
      <c r="E242" s="1188"/>
      <c r="F242" s="1206"/>
      <c r="G242" s="1207"/>
      <c r="H242" s="1207"/>
      <c r="I242" s="1207"/>
      <c r="J242" s="1208"/>
      <c r="K242" s="1189"/>
      <c r="L242" s="1206"/>
      <c r="M242" s="1207"/>
      <c r="N242" s="1207"/>
      <c r="O242" s="1207"/>
      <c r="P242" s="1207"/>
      <c r="Q242" s="1208"/>
      <c r="R242" s="1188"/>
      <c r="S242" s="1188"/>
      <c r="T242" s="1188"/>
      <c r="U242" s="1188"/>
      <c r="V242" s="1206"/>
      <c r="W242" s="1207"/>
      <c r="X242" s="1207"/>
      <c r="Y242" s="1208"/>
      <c r="Z242" s="1199"/>
      <c r="AA242" s="631"/>
      <c r="AB242" s="631"/>
      <c r="AC242" s="631"/>
      <c r="AD242" s="631"/>
      <c r="AE242" s="631"/>
      <c r="AF242" s="625"/>
      <c r="AG242" s="632"/>
      <c r="AH242" s="632"/>
      <c r="AI242" s="625"/>
      <c r="AJ242" s="625"/>
      <c r="AK242" s="632"/>
      <c r="AL242" s="632"/>
      <c r="AM242" s="625"/>
      <c r="AN242" s="625"/>
      <c r="AO242" s="632"/>
      <c r="AP242" s="632"/>
      <c r="AQ242" s="625"/>
      <c r="AR242" s="623"/>
      <c r="AS242" s="623"/>
      <c r="AT242" s="623"/>
      <c r="AU242" s="633"/>
      <c r="AV242" s="634"/>
      <c r="AW242" s="633"/>
      <c r="AX242" s="643"/>
      <c r="AY242" s="1187"/>
      <c r="AZ242" s="1188"/>
      <c r="BA242" s="1188"/>
      <c r="BB242" s="1188"/>
      <c r="BC242" s="1206"/>
      <c r="BD242" s="1207"/>
      <c r="BE242" s="1207"/>
      <c r="BF242" s="1207"/>
      <c r="BG242" s="1208"/>
      <c r="BH242" s="1189"/>
      <c r="BI242" s="1206"/>
      <c r="BJ242" s="1207"/>
      <c r="BK242" s="1207"/>
      <c r="BL242" s="1207"/>
      <c r="BM242" s="1207"/>
      <c r="BN242" s="1208"/>
      <c r="BO242" s="1188"/>
      <c r="BP242" s="1188"/>
      <c r="BQ242" s="1188"/>
      <c r="BR242" s="1188"/>
      <c r="BS242" s="1206"/>
      <c r="BT242" s="1207"/>
      <c r="BU242" s="1207"/>
      <c r="BV242" s="1208"/>
      <c r="BW242" s="1199"/>
      <c r="BX242" s="631"/>
      <c r="BY242" s="631"/>
      <c r="BZ242" s="631"/>
      <c r="CA242" s="631"/>
      <c r="CB242" s="631"/>
      <c r="CC242" s="625"/>
      <c r="CD242" s="632"/>
      <c r="CE242" s="632"/>
      <c r="CF242" s="625"/>
      <c r="CG242" s="625"/>
      <c r="CH242" s="632"/>
      <c r="CI242" s="632"/>
      <c r="CJ242" s="625"/>
      <c r="CK242" s="625"/>
      <c r="CL242" s="632"/>
      <c r="CM242" s="632"/>
      <c r="CN242" s="625"/>
      <c r="CO242" s="623"/>
      <c r="CP242" s="623"/>
      <c r="CQ242" s="623"/>
      <c r="CR242" s="633"/>
      <c r="CS242" s="634"/>
      <c r="CT242" s="633"/>
      <c r="CU242" s="643"/>
      <c r="CV242" s="247"/>
      <c r="CW242" s="212"/>
      <c r="CX242" s="1187"/>
      <c r="CY242" s="1188"/>
      <c r="CZ242" s="1188"/>
      <c r="DA242" s="1188"/>
      <c r="DB242" s="1206"/>
      <c r="DC242" s="1207"/>
      <c r="DD242" s="1207"/>
      <c r="DE242" s="1207"/>
      <c r="DF242" s="1208"/>
      <c r="DG242" s="1189"/>
      <c r="DH242" s="1206"/>
      <c r="DI242" s="1207"/>
      <c r="DJ242" s="1207"/>
      <c r="DK242" s="1207"/>
      <c r="DL242" s="1207"/>
      <c r="DM242" s="1208"/>
      <c r="DN242" s="1188"/>
      <c r="DO242" s="1188"/>
      <c r="DP242" s="1188"/>
      <c r="DQ242" s="1188"/>
      <c r="DR242" s="1206"/>
      <c r="DS242" s="1207"/>
      <c r="DT242" s="1207"/>
      <c r="DU242" s="1208"/>
      <c r="DV242" s="1199"/>
      <c r="DW242" s="631"/>
      <c r="DX242" s="631"/>
      <c r="DY242" s="631"/>
      <c r="DZ242" s="631"/>
      <c r="EA242" s="631"/>
      <c r="EB242" s="625"/>
      <c r="EC242" s="632"/>
      <c r="ED242" s="632"/>
      <c r="EE242" s="625"/>
      <c r="EF242" s="625"/>
      <c r="EG242" s="632"/>
      <c r="EH242" s="632"/>
      <c r="EI242" s="625"/>
      <c r="EJ242" s="625"/>
      <c r="EK242" s="632"/>
      <c r="EL242" s="632"/>
      <c r="EM242" s="625"/>
      <c r="EN242" s="623"/>
      <c r="EO242" s="623"/>
      <c r="EP242" s="623"/>
      <c r="EQ242" s="633"/>
      <c r="ER242" s="634"/>
      <c r="ES242" s="633"/>
      <c r="ET242" s="643"/>
      <c r="EU242" s="1187"/>
      <c r="EV242" s="1188"/>
      <c r="EW242" s="1188"/>
      <c r="EX242" s="1188"/>
      <c r="EY242" s="1206"/>
      <c r="EZ242" s="1207"/>
      <c r="FA242" s="1207"/>
      <c r="FB242" s="1207"/>
      <c r="FC242" s="1208"/>
      <c r="FD242" s="1189"/>
      <c r="FE242" s="1206"/>
      <c r="FF242" s="1207"/>
      <c r="FG242" s="1207"/>
      <c r="FH242" s="1207"/>
      <c r="FI242" s="1207"/>
      <c r="FJ242" s="1208"/>
      <c r="FK242" s="1188"/>
      <c r="FL242" s="1188"/>
      <c r="FM242" s="1188"/>
      <c r="FN242" s="1188"/>
      <c r="FO242" s="1206"/>
      <c r="FP242" s="1207"/>
      <c r="FQ242" s="1207"/>
      <c r="FR242" s="1208"/>
      <c r="FS242" s="1199"/>
      <c r="FT242" s="631"/>
      <c r="FU242" s="631"/>
      <c r="FV242" s="631"/>
      <c r="FW242" s="631"/>
      <c r="FX242" s="631"/>
      <c r="FY242" s="625"/>
      <c r="FZ242" s="632"/>
      <c r="GA242" s="632"/>
      <c r="GB242" s="625"/>
      <c r="GC242" s="625"/>
      <c r="GD242" s="632"/>
      <c r="GE242" s="632"/>
      <c r="GF242" s="625"/>
      <c r="GG242" s="625"/>
      <c r="GH242" s="632"/>
      <c r="GI242" s="632"/>
      <c r="GJ242" s="625"/>
      <c r="GK242" s="623"/>
      <c r="GL242" s="623"/>
      <c r="GM242" s="623"/>
      <c r="GN242" s="633"/>
      <c r="GO242" s="634"/>
      <c r="GP242" s="633"/>
      <c r="GQ242" s="643"/>
      <c r="GR242" s="6"/>
    </row>
    <row r="243" spans="1:200" ht="6.75" customHeight="1" x14ac:dyDescent="0.25">
      <c r="A243" s="212"/>
      <c r="B243" s="1181"/>
      <c r="C243" s="1182"/>
      <c r="D243" s="1182"/>
      <c r="E243" s="1182"/>
      <c r="F243" s="1182"/>
      <c r="G243" s="1182"/>
      <c r="H243" s="1182"/>
      <c r="I243" s="1182"/>
      <c r="J243" s="1182"/>
      <c r="K243" s="1182"/>
      <c r="L243" s="1182"/>
      <c r="M243" s="1182"/>
      <c r="N243" s="1182"/>
      <c r="O243" s="1182"/>
      <c r="P243" s="1182"/>
      <c r="Q243" s="1182"/>
      <c r="R243" s="1182"/>
      <c r="S243" s="1182"/>
      <c r="T243" s="1182"/>
      <c r="U243" s="1182"/>
      <c r="V243" s="1182"/>
      <c r="W243" s="1182"/>
      <c r="X243" s="1182"/>
      <c r="Y243" s="1182"/>
      <c r="Z243" s="1182"/>
      <c r="AA243" s="631"/>
      <c r="AB243" s="631"/>
      <c r="AC243" s="631"/>
      <c r="AD243" s="631"/>
      <c r="AE243" s="631"/>
      <c r="AF243" s="625"/>
      <c r="AG243" s="625"/>
      <c r="AH243" s="625"/>
      <c r="AI243" s="625"/>
      <c r="AJ243" s="625"/>
      <c r="AK243" s="625"/>
      <c r="AL243" s="625"/>
      <c r="AM243" s="625"/>
      <c r="AN243" s="625"/>
      <c r="AO243" s="625"/>
      <c r="AP243" s="625"/>
      <c r="AQ243" s="625"/>
      <c r="AR243" s="623"/>
      <c r="AS243" s="623"/>
      <c r="AT243" s="623"/>
      <c r="AU243" s="633"/>
      <c r="AV243" s="633"/>
      <c r="AW243" s="633"/>
      <c r="AX243" s="643"/>
      <c r="AY243" s="1181"/>
      <c r="AZ243" s="1182"/>
      <c r="BA243" s="1182"/>
      <c r="BB243" s="1182"/>
      <c r="BC243" s="1182"/>
      <c r="BD243" s="1182"/>
      <c r="BE243" s="1182"/>
      <c r="BF243" s="1182"/>
      <c r="BG243" s="1182"/>
      <c r="BH243" s="1182"/>
      <c r="BI243" s="1182"/>
      <c r="BJ243" s="1182"/>
      <c r="BK243" s="1182"/>
      <c r="BL243" s="1182"/>
      <c r="BM243" s="1182"/>
      <c r="BN243" s="1182"/>
      <c r="BO243" s="1182"/>
      <c r="BP243" s="1182"/>
      <c r="BQ243" s="1182"/>
      <c r="BR243" s="1182"/>
      <c r="BS243" s="1182"/>
      <c r="BT243" s="1182"/>
      <c r="BU243" s="1182"/>
      <c r="BV243" s="1182"/>
      <c r="BW243" s="1182"/>
      <c r="BX243" s="631"/>
      <c r="BY243" s="631"/>
      <c r="BZ243" s="631"/>
      <c r="CA243" s="631"/>
      <c r="CB243" s="631"/>
      <c r="CC243" s="625"/>
      <c r="CD243" s="625"/>
      <c r="CE243" s="625"/>
      <c r="CF243" s="625"/>
      <c r="CG243" s="625"/>
      <c r="CH243" s="625"/>
      <c r="CI243" s="625"/>
      <c r="CJ243" s="625"/>
      <c r="CK243" s="625"/>
      <c r="CL243" s="625"/>
      <c r="CM243" s="625"/>
      <c r="CN243" s="625"/>
      <c r="CO243" s="623"/>
      <c r="CP243" s="623"/>
      <c r="CQ243" s="623"/>
      <c r="CR243" s="633"/>
      <c r="CS243" s="633"/>
      <c r="CT243" s="633"/>
      <c r="CU243" s="643"/>
      <c r="CV243" s="247"/>
      <c r="CW243" s="212"/>
      <c r="CX243" s="1181"/>
      <c r="CY243" s="1182"/>
      <c r="CZ243" s="1182"/>
      <c r="DA243" s="1182"/>
      <c r="DB243" s="1182"/>
      <c r="DC243" s="1182"/>
      <c r="DD243" s="1182"/>
      <c r="DE243" s="1182"/>
      <c r="DF243" s="1182"/>
      <c r="DG243" s="1182"/>
      <c r="DH243" s="1182"/>
      <c r="DI243" s="1182"/>
      <c r="DJ243" s="1182"/>
      <c r="DK243" s="1182"/>
      <c r="DL243" s="1182"/>
      <c r="DM243" s="1182"/>
      <c r="DN243" s="1182"/>
      <c r="DO243" s="1182"/>
      <c r="DP243" s="1182"/>
      <c r="DQ243" s="1182"/>
      <c r="DR243" s="1182"/>
      <c r="DS243" s="1182"/>
      <c r="DT243" s="1182"/>
      <c r="DU243" s="1182"/>
      <c r="DV243" s="1182"/>
      <c r="DW243" s="631"/>
      <c r="DX243" s="631"/>
      <c r="DY243" s="631"/>
      <c r="DZ243" s="631"/>
      <c r="EA243" s="631"/>
      <c r="EB243" s="625"/>
      <c r="EC243" s="625"/>
      <c r="ED243" s="625"/>
      <c r="EE243" s="625"/>
      <c r="EF243" s="625"/>
      <c r="EG243" s="625"/>
      <c r="EH243" s="625"/>
      <c r="EI243" s="625"/>
      <c r="EJ243" s="625"/>
      <c r="EK243" s="625"/>
      <c r="EL243" s="625"/>
      <c r="EM243" s="625"/>
      <c r="EN243" s="623"/>
      <c r="EO243" s="623"/>
      <c r="EP243" s="623"/>
      <c r="EQ243" s="633"/>
      <c r="ER243" s="633"/>
      <c r="ES243" s="633"/>
      <c r="ET243" s="643"/>
      <c r="EU243" s="1181"/>
      <c r="EV243" s="1182"/>
      <c r="EW243" s="1182"/>
      <c r="EX243" s="1182"/>
      <c r="EY243" s="1182"/>
      <c r="EZ243" s="1182"/>
      <c r="FA243" s="1182"/>
      <c r="FB243" s="1182"/>
      <c r="FC243" s="1182"/>
      <c r="FD243" s="1182"/>
      <c r="FE243" s="1182"/>
      <c r="FF243" s="1182"/>
      <c r="FG243" s="1182"/>
      <c r="FH243" s="1182"/>
      <c r="FI243" s="1182"/>
      <c r="FJ243" s="1182"/>
      <c r="FK243" s="1182"/>
      <c r="FL243" s="1182"/>
      <c r="FM243" s="1182"/>
      <c r="FN243" s="1182"/>
      <c r="FO243" s="1182"/>
      <c r="FP243" s="1182"/>
      <c r="FQ243" s="1182"/>
      <c r="FR243" s="1182"/>
      <c r="FS243" s="1182"/>
      <c r="FT243" s="631"/>
      <c r="FU243" s="631"/>
      <c r="FV243" s="631"/>
      <c r="FW243" s="631"/>
      <c r="FX243" s="631"/>
      <c r="FY243" s="625"/>
      <c r="FZ243" s="625"/>
      <c r="GA243" s="625"/>
      <c r="GB243" s="625"/>
      <c r="GC243" s="625"/>
      <c r="GD243" s="625"/>
      <c r="GE243" s="625"/>
      <c r="GF243" s="625"/>
      <c r="GG243" s="625"/>
      <c r="GH243" s="625"/>
      <c r="GI243" s="625"/>
      <c r="GJ243" s="625"/>
      <c r="GK243" s="623"/>
      <c r="GL243" s="623"/>
      <c r="GM243" s="623"/>
      <c r="GN243" s="633"/>
      <c r="GO243" s="633"/>
      <c r="GP243" s="633"/>
      <c r="GQ243" s="643"/>
      <c r="GR243" s="6"/>
    </row>
    <row r="244" spans="1:200" ht="6" customHeight="1" x14ac:dyDescent="0.25">
      <c r="A244" s="212"/>
      <c r="B244" s="656"/>
      <c r="C244" s="658"/>
      <c r="D244" s="658"/>
      <c r="E244" s="658"/>
      <c r="F244" s="658"/>
      <c r="G244" s="658"/>
      <c r="H244" s="658"/>
      <c r="I244" s="658"/>
      <c r="J244" s="658"/>
      <c r="K244" s="658"/>
      <c r="L244" s="658"/>
      <c r="M244" s="658"/>
      <c r="N244" s="658"/>
      <c r="O244" s="658"/>
      <c r="P244" s="658"/>
      <c r="Q244" s="658"/>
      <c r="R244" s="658"/>
      <c r="S244" s="658"/>
      <c r="T244" s="658"/>
      <c r="U244" s="658"/>
      <c r="V244" s="658"/>
      <c r="W244" s="658"/>
      <c r="X244" s="658"/>
      <c r="Y244" s="658"/>
      <c r="Z244" s="658"/>
      <c r="AA244" s="629" t="str">
        <f>IF('FRONT PAGE'!$A$1="www.fly-logics.com","FEB",0)</f>
        <v>FEB</v>
      </c>
      <c r="AB244" s="631"/>
      <c r="AC244" s="631"/>
      <c r="AD244" s="631"/>
      <c r="AE244" s="631"/>
      <c r="AF244" s="630" t="str">
        <f>IF(SUMIFS(LOGBOOK!$Y$5:$Y$1036129,LOGBOOK!$D$5:$D$1036129,F241,LOGBOOK!$AN$5:$AN$1036129,V241,LOGBOOK!$E$5:$E$1036129,L241,LOGBOOK!$AM$5:$AM$1036129,"FEB")=0," ",SUMIFS(LOGBOOK!$Y$5:$Y$1036129,LOGBOOK!$D$5:$D$1036129,F241,LOGBOOK!$AN$5:$AN$1036129,V241,LOGBOOK!$E$5:$E$1036129,L241,LOGBOOK!$AM$5:$AM$1036129,"FEB"))</f>
        <v xml:space="preserve"> </v>
      </c>
      <c r="AG244" s="625"/>
      <c r="AH244" s="625"/>
      <c r="AI244" s="625"/>
      <c r="AJ244" s="630" t="str">
        <f>IF(SUMIFS(LOGBOOK!$Z$5:$Z$1036129,LOGBOOK!$D$5:$D$1036129,F241,LOGBOOK!$AN$5:$AN$1036129,V241,LOGBOOK!$E$5:$E$1036129,L241,LOGBOOK!$AM$5:$AM$1036129,"FEB")=0," ",SUMIFS(LOGBOOK!$Z$5:$Z$1036129,LOGBOOK!$D$5:$D$1036129,F241,LOGBOOK!$AN$5:$AN$1036129,V241,LOGBOOK!$E$5:$E$1036129,L241,LOGBOOK!$AM$5:$AM$1036129,"FEB"))</f>
        <v xml:space="preserve"> </v>
      </c>
      <c r="AK244" s="625"/>
      <c r="AL244" s="625"/>
      <c r="AM244" s="625"/>
      <c r="AN244" s="630" t="str">
        <f>IF(SUMIFS(LOGBOOK!$AA$5:$AA$1036129,LOGBOOK!$D$5:$D$1036129,F241,LOGBOOK!$AN$5:$AN$1036129,V241,LOGBOOK!$E$5:$E$1036129,L241,LOGBOOK!$AM$5:$AM$1036129,"FEB")=0," ",SUMIFS(LOGBOOK!$AA$5:$AA$1036129,LOGBOOK!$D$5:$D$1036129,F241,LOGBOOK!$AN$5:$AN$1036129,V241,LOGBOOK!$E$5:$E$1036129,L241,LOGBOOK!$AM$5:$AM$1036129,"FEB"))</f>
        <v xml:space="preserve"> </v>
      </c>
      <c r="AO244" s="625"/>
      <c r="AP244" s="625"/>
      <c r="AQ244" s="625"/>
      <c r="AR244" s="623" t="str">
        <f>IF(SUMIFS(LOGBOOK!$AE$5:$AE$1036129,LOGBOOK!$D$5:$D$1036129,F241,LOGBOOK!$AN$5:$AN$1036129,V241,LOGBOOK!$E$5:$E$1036129,L241,LOGBOOK!$AM$5:$AM$1036129,"FEB")=0," ",SUMIFS(LOGBOOK!$AE$5:$AE$1036129,LOGBOOK!$D$5:$D$1036129,F241,LOGBOOK!$AN$5:$AN$1036129,V241,LOGBOOK!$E$5:$E$1036129,L241,LOGBOOK!$AM$5:$AM$1036129,"FEB"))</f>
        <v xml:space="preserve"> </v>
      </c>
      <c r="AS244" s="623"/>
      <c r="AT244" s="623"/>
      <c r="AU244" s="623" t="str">
        <f>IF(SUMIFS(LOGBOOK!$AF$5:$AF$1036129,LOGBOOK!$D$5:$D$1036129,F241,LOGBOOK!$AN$5:$AN$1036129,V241,LOGBOOK!$E$5:$E$1036129,L241,LOGBOOK!$AM$5:$AM$1036129,"FEB")=0," ",SUMIFS(LOGBOOK!$AF$5:$AF$1036129,LOGBOOK!$D$5:$D$1036129,F241,LOGBOOK!$AN$5:$AN$1036129,V241,LOGBOOK!$E$5:$E$1036129,L241,LOGBOOK!$AM$5:$AM$1036129,"FEB"))</f>
        <v xml:space="preserve"> </v>
      </c>
      <c r="AV244" s="633"/>
      <c r="AW244" s="633"/>
      <c r="AX244" s="643"/>
      <c r="AY244" s="656"/>
      <c r="AZ244" s="658"/>
      <c r="BA244" s="658"/>
      <c r="BB244" s="658"/>
      <c r="BC244" s="658"/>
      <c r="BD244" s="658"/>
      <c r="BE244" s="658"/>
      <c r="BF244" s="658"/>
      <c r="BG244" s="658"/>
      <c r="BH244" s="658"/>
      <c r="BI244" s="658"/>
      <c r="BJ244" s="658"/>
      <c r="BK244" s="658"/>
      <c r="BL244" s="658"/>
      <c r="BM244" s="658"/>
      <c r="BN244" s="658"/>
      <c r="BO244" s="658"/>
      <c r="BP244" s="658"/>
      <c r="BQ244" s="658"/>
      <c r="BR244" s="658"/>
      <c r="BS244" s="658"/>
      <c r="BT244" s="658"/>
      <c r="BU244" s="658"/>
      <c r="BV244" s="658"/>
      <c r="BW244" s="658"/>
      <c r="BX244" s="629" t="str">
        <f>IF('FRONT PAGE'!$A$1="www.fly-logics.com","FEB",0)</f>
        <v>FEB</v>
      </c>
      <c r="BY244" s="631"/>
      <c r="BZ244" s="631"/>
      <c r="CA244" s="631"/>
      <c r="CB244" s="631"/>
      <c r="CC244" s="630" t="str">
        <f>IF(SUMIFS(LOGBOOK!$Y$5:$Y$1036129,LOGBOOK!$D$5:$D$1036129,BC241,LOGBOOK!$AN$5:$AN$1036129,BS241,LOGBOOK!$E$5:$E$1036129,BI241,LOGBOOK!$AM$5:$AM$1036129,"FEB")=0," ",SUMIFS(LOGBOOK!$Y$5:$Y$1036129,LOGBOOK!$D$5:$D$1036129,BC241,LOGBOOK!$AN$5:$AN$1036129,BS241,LOGBOOK!$E$5:$E$1036129,BI241,LOGBOOK!$AM$5:$AM$1036129,"FEB"))</f>
        <v xml:space="preserve"> </v>
      </c>
      <c r="CD244" s="625"/>
      <c r="CE244" s="625"/>
      <c r="CF244" s="625"/>
      <c r="CG244" s="630" t="str">
        <f>IF(SUMIFS(LOGBOOK!$Z$5:$Z$1036129,LOGBOOK!$D$5:$D$1036129,BC241,LOGBOOK!$AN$5:$AN$1036129,BS241,LOGBOOK!$E$5:$E$1036129,BI241,LOGBOOK!$AM$5:$AM$1036129,"FEB")=0," ",SUMIFS(LOGBOOK!$Z$5:$Z$1036129,LOGBOOK!$D$5:$D$1036129,BC241,LOGBOOK!$AN$5:$AN$1036129,BS241,LOGBOOK!$E$5:$E$1036129,BI241,LOGBOOK!$AM$5:$AM$1036129,"FEB"))</f>
        <v xml:space="preserve"> </v>
      </c>
      <c r="CH244" s="625"/>
      <c r="CI244" s="625"/>
      <c r="CJ244" s="625"/>
      <c r="CK244" s="630" t="str">
        <f>IF(SUMIFS(LOGBOOK!$AA$5:$AA$1036129,LOGBOOK!$D$5:$D$1036129,BC241,LOGBOOK!$AN$5:$AN$1036129,BS241,LOGBOOK!$E$5:$E$1036129,BI241,LOGBOOK!$AM$5:$AM$1036129,"FEB")=0," ",SUMIFS(LOGBOOK!$AA$5:$AA$1036129,LOGBOOK!$D$5:$D$1036129,BC241,LOGBOOK!$AN$5:$AN$1036129,BS241,LOGBOOK!$E$5:$E$1036129,BI241,LOGBOOK!$AM$5:$AM$1036129,"FEB"))</f>
        <v xml:space="preserve"> </v>
      </c>
      <c r="CL244" s="625"/>
      <c r="CM244" s="625"/>
      <c r="CN244" s="625"/>
      <c r="CO244" s="623" t="str">
        <f>IF(SUMIFS(LOGBOOK!$AE$5:$AE$1036129,LOGBOOK!$D$5:$D$1036129,BC241,LOGBOOK!$AN$5:$AN$1036129,BS241,LOGBOOK!$E$5:$E$1036129,BI241,LOGBOOK!$AM$5:$AM$1036129,"FEB")=0," ",SUMIFS(LOGBOOK!$AE$5:$AE$1036129,LOGBOOK!$D$5:$D$1036129,BC241,LOGBOOK!$AN$5:$AN$1036129,BS241,LOGBOOK!$E$5:$E$1036129,BI241,LOGBOOK!$AM$5:$AM$1036129,"FEB"))</f>
        <v xml:space="preserve"> </v>
      </c>
      <c r="CP244" s="623"/>
      <c r="CQ244" s="623"/>
      <c r="CR244" s="623" t="str">
        <f>IF(SUMIFS(LOGBOOK!$AF$5:$AF$1036129,LOGBOOK!$D$5:$D$1036129,BC241,LOGBOOK!$AN$5:$AN$1036129,BS241,LOGBOOK!$E$5:$E$1036129,BI241,LOGBOOK!$AM$5:$AM$1036129,"FEB")=0," ",SUMIFS(LOGBOOK!$AF$5:$AF$1036129,LOGBOOK!$D$5:$D$1036129,BC241,LOGBOOK!$AN$5:$AN$1036129,BS241,LOGBOOK!$E$5:$E$1036129,BI241,LOGBOOK!$AM$5:$AM$1036129,"FEB"))</f>
        <v xml:space="preserve"> </v>
      </c>
      <c r="CS244" s="633"/>
      <c r="CT244" s="633"/>
      <c r="CU244" s="643"/>
      <c r="CV244" s="247"/>
      <c r="CW244" s="212"/>
      <c r="CX244" s="656"/>
      <c r="CY244" s="658"/>
      <c r="CZ244" s="658"/>
      <c r="DA244" s="658"/>
      <c r="DB244" s="658"/>
      <c r="DC244" s="658"/>
      <c r="DD244" s="658"/>
      <c r="DE244" s="658"/>
      <c r="DF244" s="658"/>
      <c r="DG244" s="658"/>
      <c r="DH244" s="658"/>
      <c r="DI244" s="658"/>
      <c r="DJ244" s="658"/>
      <c r="DK244" s="658"/>
      <c r="DL244" s="658"/>
      <c r="DM244" s="658"/>
      <c r="DN244" s="658"/>
      <c r="DO244" s="658"/>
      <c r="DP244" s="658"/>
      <c r="DQ244" s="658"/>
      <c r="DR244" s="658"/>
      <c r="DS244" s="658"/>
      <c r="DT244" s="658"/>
      <c r="DU244" s="658"/>
      <c r="DV244" s="658"/>
      <c r="DW244" s="629" t="str">
        <f>IF('FRONT PAGE'!$A$1="www.fly-logics.com","FEB",0)</f>
        <v>FEB</v>
      </c>
      <c r="DX244" s="631"/>
      <c r="DY244" s="631"/>
      <c r="DZ244" s="631"/>
      <c r="EA244" s="631"/>
      <c r="EB244" s="630" t="str">
        <f>IF(SUMIFS(LOGBOOK!$Y$5:$Y$1036129,LOGBOOK!$D$5:$D$1036129,DB241,LOGBOOK!$AN$5:$AN$1036129,DR241,LOGBOOK!$E$5:$E$1036129,DH241,LOGBOOK!$AM$5:$AM$1036129,"FEB")=0," ",SUMIFS(LOGBOOK!$Y$5:$Y$1036129,LOGBOOK!$D$5:$D$1036129,DB241,LOGBOOK!$AN$5:$AN$1036129,DR241,LOGBOOK!$E$5:$E$1036129,DH241,LOGBOOK!$AM$5:$AM$1036129,"FEB"))</f>
        <v xml:space="preserve"> </v>
      </c>
      <c r="EC244" s="625"/>
      <c r="ED244" s="625"/>
      <c r="EE244" s="625"/>
      <c r="EF244" s="630" t="str">
        <f>IF(SUMIFS(LOGBOOK!$Z$5:$Z$1036129,LOGBOOK!$D$5:$D$1036129,DB241,LOGBOOK!$AN$5:$AN$1036129,DR241,LOGBOOK!$E$5:$E$1036129,DH241,LOGBOOK!$AM$5:$AM$1036129,"FEB")=0," ",SUMIFS(LOGBOOK!$Z$5:$Z$1036129,LOGBOOK!$D$5:$D$1036129,DB241,LOGBOOK!$AN$5:$AN$1036129,DR241,LOGBOOK!$E$5:$E$1036129,DH241,LOGBOOK!$AM$5:$AM$1036129,"FEB"))</f>
        <v xml:space="preserve"> </v>
      </c>
      <c r="EG244" s="625"/>
      <c r="EH244" s="625"/>
      <c r="EI244" s="625"/>
      <c r="EJ244" s="630" t="str">
        <f>IF(SUMIFS(LOGBOOK!$AA$5:$AA$1036129,LOGBOOK!$D$5:$D$1036129,DB241,LOGBOOK!$AN$5:$AN$1036129,DR241,LOGBOOK!$E$5:$E$1036129,DH241,LOGBOOK!$AM$5:$AM$1036129,"FEB")=0," ",SUMIFS(LOGBOOK!$AA$5:$AA$1036129,LOGBOOK!$D$5:$D$1036129,DB241,LOGBOOK!$AN$5:$AN$1036129,DR241,LOGBOOK!$E$5:$E$1036129,DH241,LOGBOOK!$AM$5:$AM$1036129,"FEB"))</f>
        <v xml:space="preserve"> </v>
      </c>
      <c r="EK244" s="625"/>
      <c r="EL244" s="625"/>
      <c r="EM244" s="625"/>
      <c r="EN244" s="623" t="str">
        <f>IF(SUMIFS(LOGBOOK!$AE$5:$AE$1036129,LOGBOOK!$D$5:$D$1036129,DB241,LOGBOOK!$AN$5:$AN$1036129,DR241,LOGBOOK!$E$5:$E$1036129,DH241,LOGBOOK!$AM$5:$AM$1036129,"FEB")=0," ",SUMIFS(LOGBOOK!$AE$5:$AE$1036129,LOGBOOK!$D$5:$D$1036129,DB241,LOGBOOK!$AN$5:$AN$1036129,DR241,LOGBOOK!$E$5:$E$1036129,DH241,LOGBOOK!$AM$5:$AM$1036129,"FEB"))</f>
        <v xml:space="preserve"> </v>
      </c>
      <c r="EO244" s="623"/>
      <c r="EP244" s="623"/>
      <c r="EQ244" s="623" t="str">
        <f>IF(SUMIFS(LOGBOOK!$AF$5:$AF$1036129,LOGBOOK!$D$5:$D$1036129,DB241,LOGBOOK!$AN$5:$AN$1036129,DR241,LOGBOOK!$E$5:$E$1036129,DH241,LOGBOOK!$AM$5:$AM$1036129,"FEB")=0," ",SUMIFS(LOGBOOK!$AF$5:$AF$1036129,LOGBOOK!$D$5:$D$1036129,DB241,LOGBOOK!$AN$5:$AN$1036129,DR241,LOGBOOK!$E$5:$E$1036129,DH241,LOGBOOK!$AM$5:$AM$1036129,"FEB"))</f>
        <v xml:space="preserve"> </v>
      </c>
      <c r="ER244" s="633"/>
      <c r="ES244" s="633"/>
      <c r="ET244" s="643"/>
      <c r="EU244" s="656"/>
      <c r="EV244" s="658"/>
      <c r="EW244" s="658"/>
      <c r="EX244" s="658"/>
      <c r="EY244" s="658"/>
      <c r="EZ244" s="658"/>
      <c r="FA244" s="658"/>
      <c r="FB244" s="658"/>
      <c r="FC244" s="658"/>
      <c r="FD244" s="658"/>
      <c r="FE244" s="658"/>
      <c r="FF244" s="658"/>
      <c r="FG244" s="658"/>
      <c r="FH244" s="658"/>
      <c r="FI244" s="658"/>
      <c r="FJ244" s="658"/>
      <c r="FK244" s="658"/>
      <c r="FL244" s="658"/>
      <c r="FM244" s="658"/>
      <c r="FN244" s="658"/>
      <c r="FO244" s="658"/>
      <c r="FP244" s="658"/>
      <c r="FQ244" s="658"/>
      <c r="FR244" s="658"/>
      <c r="FS244" s="658"/>
      <c r="FT244" s="629" t="str">
        <f>IF('FRONT PAGE'!$A$1="www.fly-logics.com","FEB",0)</f>
        <v>FEB</v>
      </c>
      <c r="FU244" s="631"/>
      <c r="FV244" s="631"/>
      <c r="FW244" s="631"/>
      <c r="FX244" s="631"/>
      <c r="FY244" s="630" t="str">
        <f>IF(SUMIFS(LOGBOOK!$Y$5:$Y$1036129,LOGBOOK!$D$5:$D$1036129,EY241,LOGBOOK!$AN$5:$AN$1036129,FO241,LOGBOOK!$E$5:$E$1036129,FE241,LOGBOOK!$AM$5:$AM$1036129,"FEB")=0," ",SUMIFS(LOGBOOK!$Y$5:$Y$1036129,LOGBOOK!$D$5:$D$1036129,EY241,LOGBOOK!$AN$5:$AN$1036129,FO241,LOGBOOK!$E$5:$E$1036129,FE241,LOGBOOK!$AM$5:$AM$1036129,"FEB"))</f>
        <v xml:space="preserve"> </v>
      </c>
      <c r="FZ244" s="625"/>
      <c r="GA244" s="625"/>
      <c r="GB244" s="625"/>
      <c r="GC244" s="630" t="str">
        <f>IF(SUMIFS(LOGBOOK!$Z$5:$Z$1036129,LOGBOOK!$D$5:$D$1036129,EY241,LOGBOOK!$AN$5:$AN$1036129,FO241,LOGBOOK!$E$5:$E$1036129,FE241,LOGBOOK!$AM$5:$AM$1036129,"FEB")=0," ",SUMIFS(LOGBOOK!$Z$5:$Z$1036129,LOGBOOK!$D$5:$D$1036129,EY241,LOGBOOK!$AN$5:$AN$1036129,FO241,LOGBOOK!$E$5:$E$1036129,FE241,LOGBOOK!$AM$5:$AM$1036129,"FEB"))</f>
        <v xml:space="preserve"> </v>
      </c>
      <c r="GD244" s="625"/>
      <c r="GE244" s="625"/>
      <c r="GF244" s="625"/>
      <c r="GG244" s="630" t="str">
        <f>IF(SUMIFS(LOGBOOK!$AA$5:$AA$1036129,LOGBOOK!$D$5:$D$1036129,EY241,LOGBOOK!$AN$5:$AN$1036129,FO241,LOGBOOK!$E$5:$E$1036129,FE241,LOGBOOK!$AM$5:$AM$1036129,"FEB")=0," ",SUMIFS(LOGBOOK!$AA$5:$AA$1036129,LOGBOOK!$D$5:$D$1036129,EY241,LOGBOOK!$AN$5:$AN$1036129,FO241,LOGBOOK!$E$5:$E$1036129,FE241,LOGBOOK!$AM$5:$AM$1036129,"FEB"))</f>
        <v xml:space="preserve"> </v>
      </c>
      <c r="GH244" s="625"/>
      <c r="GI244" s="625"/>
      <c r="GJ244" s="625"/>
      <c r="GK244" s="623" t="str">
        <f>IF(SUMIFS(LOGBOOK!$AE$5:$AE$1036129,LOGBOOK!$D$5:$D$1036129,EY241,LOGBOOK!$AN$5:$AN$1036129,FO241,LOGBOOK!$E$5:$E$1036129,FE241,LOGBOOK!$AM$5:$AM$1036129,"FEB")=0," ",SUMIFS(LOGBOOK!$AE$5:$AE$1036129,LOGBOOK!$D$5:$D$1036129,EY241,LOGBOOK!$AN$5:$AN$1036129,FO241,LOGBOOK!$E$5:$E$1036129,FE241,LOGBOOK!$AM$5:$AM$1036129,"FEB"))</f>
        <v xml:space="preserve"> </v>
      </c>
      <c r="GL244" s="623"/>
      <c r="GM244" s="623"/>
      <c r="GN244" s="623" t="str">
        <f>IF(SUMIFS(LOGBOOK!$AF$5:$AF$1036129,LOGBOOK!$D$5:$D$1036129,EY241,LOGBOOK!$AN$5:$AN$1036129,FO241,LOGBOOK!$E$5:$E$1036129,FE241,LOGBOOK!$AM$5:$AM$1036129,"FEB")=0," ",SUMIFS(LOGBOOK!$AF$5:$AF$1036129,LOGBOOK!$D$5:$D$1036129,EY241,LOGBOOK!$AN$5:$AN$1036129,FO241,LOGBOOK!$E$5:$E$1036129,FE241,LOGBOOK!$AM$5:$AM$1036129,"FEB"))</f>
        <v xml:space="preserve"> </v>
      </c>
      <c r="GO244" s="633"/>
      <c r="GP244" s="633"/>
      <c r="GQ244" s="643"/>
      <c r="GR244" s="6"/>
    </row>
    <row r="245" spans="1:200" ht="10.5" customHeight="1" x14ac:dyDescent="0.25">
      <c r="A245" s="212"/>
      <c r="B245" s="637"/>
      <c r="C245" s="1216" t="str">
        <f>IF('FRONT PAGE'!$A$1="www.fly-logics.com","TIME OF FLIGHT",0)</f>
        <v>TIME OF FLIGHT</v>
      </c>
      <c r="D245" s="1216"/>
      <c r="E245" s="1216"/>
      <c r="F245" s="1216"/>
      <c r="G245" s="1216"/>
      <c r="H245" s="1216"/>
      <c r="I245" s="1216"/>
      <c r="J245" s="1216"/>
      <c r="K245" s="1216"/>
      <c r="L245" s="1216"/>
      <c r="M245" s="1216"/>
      <c r="N245" s="624"/>
      <c r="O245" s="1216" t="str">
        <f>IF('FRONT PAGE'!$A$1="www.fly-logics.com","AVERANGE TIME",0)</f>
        <v>AVERANGE TIME</v>
      </c>
      <c r="P245" s="1216"/>
      <c r="Q245" s="1216"/>
      <c r="R245" s="1216"/>
      <c r="S245" s="1216"/>
      <c r="T245" s="1216"/>
      <c r="U245" s="1216"/>
      <c r="V245" s="1216"/>
      <c r="W245" s="1216"/>
      <c r="X245" s="1216"/>
      <c r="Y245" s="1216"/>
      <c r="Z245" s="15"/>
      <c r="AA245" s="631"/>
      <c r="AB245" s="631"/>
      <c r="AC245" s="631"/>
      <c r="AD245" s="631"/>
      <c r="AE245" s="631"/>
      <c r="AF245" s="625"/>
      <c r="AG245" s="632"/>
      <c r="AH245" s="632"/>
      <c r="AI245" s="625"/>
      <c r="AJ245" s="625"/>
      <c r="AK245" s="632"/>
      <c r="AL245" s="632"/>
      <c r="AM245" s="625"/>
      <c r="AN245" s="625"/>
      <c r="AO245" s="632"/>
      <c r="AP245" s="632"/>
      <c r="AQ245" s="625"/>
      <c r="AR245" s="623"/>
      <c r="AS245" s="623"/>
      <c r="AT245" s="623"/>
      <c r="AU245" s="633"/>
      <c r="AV245" s="634"/>
      <c r="AW245" s="633"/>
      <c r="AX245" s="643"/>
      <c r="AY245" s="637"/>
      <c r="AZ245" s="1216" t="str">
        <f>IF('FRONT PAGE'!$A$1="www.fly-logics.com","TIME OF FLIGHT",0)</f>
        <v>TIME OF FLIGHT</v>
      </c>
      <c r="BA245" s="1216"/>
      <c r="BB245" s="1216"/>
      <c r="BC245" s="1216"/>
      <c r="BD245" s="1216"/>
      <c r="BE245" s="1216"/>
      <c r="BF245" s="1216"/>
      <c r="BG245" s="1216"/>
      <c r="BH245" s="1216"/>
      <c r="BI245" s="1216"/>
      <c r="BJ245" s="1216"/>
      <c r="BK245" s="624"/>
      <c r="BL245" s="1216" t="str">
        <f>IF('FRONT PAGE'!$A$1="www.fly-logics.com","AVERANGE TIME",0)</f>
        <v>AVERANGE TIME</v>
      </c>
      <c r="BM245" s="1216"/>
      <c r="BN245" s="1216"/>
      <c r="BO245" s="1216"/>
      <c r="BP245" s="1216"/>
      <c r="BQ245" s="1216"/>
      <c r="BR245" s="1216"/>
      <c r="BS245" s="1216"/>
      <c r="BT245" s="1216"/>
      <c r="BU245" s="1216"/>
      <c r="BV245" s="1216"/>
      <c r="BW245" s="15"/>
      <c r="BX245" s="631"/>
      <c r="BY245" s="631"/>
      <c r="BZ245" s="631"/>
      <c r="CA245" s="631"/>
      <c r="CB245" s="631"/>
      <c r="CC245" s="625"/>
      <c r="CD245" s="632"/>
      <c r="CE245" s="632"/>
      <c r="CF245" s="625"/>
      <c r="CG245" s="625"/>
      <c r="CH245" s="632"/>
      <c r="CI245" s="632"/>
      <c r="CJ245" s="625"/>
      <c r="CK245" s="625"/>
      <c r="CL245" s="632"/>
      <c r="CM245" s="632"/>
      <c r="CN245" s="625"/>
      <c r="CO245" s="623"/>
      <c r="CP245" s="623"/>
      <c r="CQ245" s="623"/>
      <c r="CR245" s="633"/>
      <c r="CS245" s="634"/>
      <c r="CT245" s="633"/>
      <c r="CU245" s="643"/>
      <c r="CV245" s="247"/>
      <c r="CW245" s="212"/>
      <c r="CX245" s="637"/>
      <c r="CY245" s="1216" t="str">
        <f>IF('FRONT PAGE'!$A$1="www.fly-logics.com","TIME OF FLIGHT",0)</f>
        <v>TIME OF FLIGHT</v>
      </c>
      <c r="CZ245" s="1216"/>
      <c r="DA245" s="1216"/>
      <c r="DB245" s="1216"/>
      <c r="DC245" s="1216"/>
      <c r="DD245" s="1216"/>
      <c r="DE245" s="1216"/>
      <c r="DF245" s="1216"/>
      <c r="DG245" s="1216"/>
      <c r="DH245" s="1216"/>
      <c r="DI245" s="1216"/>
      <c r="DJ245" s="624"/>
      <c r="DK245" s="1216" t="str">
        <f>IF('FRONT PAGE'!$A$1="www.fly-logics.com","AVERANGE TIME",0)</f>
        <v>AVERANGE TIME</v>
      </c>
      <c r="DL245" s="1216"/>
      <c r="DM245" s="1216"/>
      <c r="DN245" s="1216"/>
      <c r="DO245" s="1216"/>
      <c r="DP245" s="1216"/>
      <c r="DQ245" s="1216"/>
      <c r="DR245" s="1216"/>
      <c r="DS245" s="1216"/>
      <c r="DT245" s="1216"/>
      <c r="DU245" s="1216"/>
      <c r="DV245" s="15"/>
      <c r="DW245" s="631"/>
      <c r="DX245" s="631"/>
      <c r="DY245" s="631"/>
      <c r="DZ245" s="631"/>
      <c r="EA245" s="631"/>
      <c r="EB245" s="625"/>
      <c r="EC245" s="632"/>
      <c r="ED245" s="632"/>
      <c r="EE245" s="625"/>
      <c r="EF245" s="625"/>
      <c r="EG245" s="632"/>
      <c r="EH245" s="632"/>
      <c r="EI245" s="625"/>
      <c r="EJ245" s="625"/>
      <c r="EK245" s="632"/>
      <c r="EL245" s="632"/>
      <c r="EM245" s="625"/>
      <c r="EN245" s="623"/>
      <c r="EO245" s="623"/>
      <c r="EP245" s="623"/>
      <c r="EQ245" s="633"/>
      <c r="ER245" s="634"/>
      <c r="ES245" s="633"/>
      <c r="ET245" s="643"/>
      <c r="EU245" s="637"/>
      <c r="EV245" s="1216" t="str">
        <f>IF('FRONT PAGE'!$A$1="www.fly-logics.com","TIME OF FLIGHT",0)</f>
        <v>TIME OF FLIGHT</v>
      </c>
      <c r="EW245" s="1216"/>
      <c r="EX245" s="1216"/>
      <c r="EY245" s="1216"/>
      <c r="EZ245" s="1216"/>
      <c r="FA245" s="1216"/>
      <c r="FB245" s="1216"/>
      <c r="FC245" s="1216"/>
      <c r="FD245" s="1216"/>
      <c r="FE245" s="1216"/>
      <c r="FF245" s="1216"/>
      <c r="FG245" s="624"/>
      <c r="FH245" s="1216" t="str">
        <f>IF('FRONT PAGE'!$A$1="www.fly-logics.com","AVERANGE TIME",0)</f>
        <v>AVERANGE TIME</v>
      </c>
      <c r="FI245" s="1216"/>
      <c r="FJ245" s="1216"/>
      <c r="FK245" s="1216"/>
      <c r="FL245" s="1216"/>
      <c r="FM245" s="1216"/>
      <c r="FN245" s="1216"/>
      <c r="FO245" s="1216"/>
      <c r="FP245" s="1216"/>
      <c r="FQ245" s="1216"/>
      <c r="FR245" s="1216"/>
      <c r="FS245" s="15"/>
      <c r="FT245" s="631"/>
      <c r="FU245" s="631"/>
      <c r="FV245" s="631"/>
      <c r="FW245" s="631"/>
      <c r="FX245" s="631"/>
      <c r="FY245" s="625"/>
      <c r="FZ245" s="632"/>
      <c r="GA245" s="632"/>
      <c r="GB245" s="625"/>
      <c r="GC245" s="625"/>
      <c r="GD245" s="632"/>
      <c r="GE245" s="632"/>
      <c r="GF245" s="625"/>
      <c r="GG245" s="625"/>
      <c r="GH245" s="632"/>
      <c r="GI245" s="632"/>
      <c r="GJ245" s="625"/>
      <c r="GK245" s="623"/>
      <c r="GL245" s="623"/>
      <c r="GM245" s="623"/>
      <c r="GN245" s="633"/>
      <c r="GO245" s="634"/>
      <c r="GP245" s="633"/>
      <c r="GQ245" s="643"/>
      <c r="GR245" s="6"/>
    </row>
    <row r="246" spans="1:200" ht="8.85" customHeight="1" x14ac:dyDescent="0.25">
      <c r="A246" s="212"/>
      <c r="B246" s="637"/>
      <c r="C246" s="1217"/>
      <c r="D246" s="1217"/>
      <c r="E246" s="1217"/>
      <c r="F246" s="1217"/>
      <c r="G246" s="1217"/>
      <c r="H246" s="1217"/>
      <c r="I246" s="1217"/>
      <c r="J246" s="1217"/>
      <c r="K246" s="1217"/>
      <c r="L246" s="1217"/>
      <c r="M246" s="1217"/>
      <c r="N246" s="624"/>
      <c r="O246" s="1217"/>
      <c r="P246" s="1217"/>
      <c r="Q246" s="1217"/>
      <c r="R246" s="1217"/>
      <c r="S246" s="1217"/>
      <c r="T246" s="1217"/>
      <c r="U246" s="1217"/>
      <c r="V246" s="1217"/>
      <c r="W246" s="1217"/>
      <c r="X246" s="1217"/>
      <c r="Y246" s="1217"/>
      <c r="Z246" s="15"/>
      <c r="AA246" s="631"/>
      <c r="AB246" s="631"/>
      <c r="AC246" s="631"/>
      <c r="AD246" s="631"/>
      <c r="AE246" s="631"/>
      <c r="AF246" s="625"/>
      <c r="AG246" s="625"/>
      <c r="AH246" s="625"/>
      <c r="AI246" s="625"/>
      <c r="AJ246" s="625"/>
      <c r="AK246" s="625"/>
      <c r="AL246" s="625"/>
      <c r="AM246" s="625"/>
      <c r="AN246" s="625"/>
      <c r="AO246" s="625"/>
      <c r="AP246" s="625"/>
      <c r="AQ246" s="625"/>
      <c r="AR246" s="623"/>
      <c r="AS246" s="623"/>
      <c r="AT246" s="623"/>
      <c r="AU246" s="633"/>
      <c r="AV246" s="633"/>
      <c r="AW246" s="633"/>
      <c r="AX246" s="643"/>
      <c r="AY246" s="637"/>
      <c r="AZ246" s="1217"/>
      <c r="BA246" s="1217"/>
      <c r="BB246" s="1217"/>
      <c r="BC246" s="1217"/>
      <c r="BD246" s="1217"/>
      <c r="BE246" s="1217"/>
      <c r="BF246" s="1217"/>
      <c r="BG246" s="1217"/>
      <c r="BH246" s="1217"/>
      <c r="BI246" s="1217"/>
      <c r="BJ246" s="1217"/>
      <c r="BK246" s="624"/>
      <c r="BL246" s="1217"/>
      <c r="BM246" s="1217"/>
      <c r="BN246" s="1217"/>
      <c r="BO246" s="1217"/>
      <c r="BP246" s="1217"/>
      <c r="BQ246" s="1217"/>
      <c r="BR246" s="1217"/>
      <c r="BS246" s="1217"/>
      <c r="BT246" s="1217"/>
      <c r="BU246" s="1217"/>
      <c r="BV246" s="1217"/>
      <c r="BW246" s="15"/>
      <c r="BX246" s="631"/>
      <c r="BY246" s="631"/>
      <c r="BZ246" s="631"/>
      <c r="CA246" s="631"/>
      <c r="CB246" s="631"/>
      <c r="CC246" s="625"/>
      <c r="CD246" s="625"/>
      <c r="CE246" s="625"/>
      <c r="CF246" s="625"/>
      <c r="CG246" s="625"/>
      <c r="CH246" s="625"/>
      <c r="CI246" s="625"/>
      <c r="CJ246" s="625"/>
      <c r="CK246" s="625"/>
      <c r="CL246" s="625"/>
      <c r="CM246" s="625"/>
      <c r="CN246" s="625"/>
      <c r="CO246" s="623"/>
      <c r="CP246" s="623"/>
      <c r="CQ246" s="623"/>
      <c r="CR246" s="633"/>
      <c r="CS246" s="633"/>
      <c r="CT246" s="633"/>
      <c r="CU246" s="643"/>
      <c r="CV246" s="247"/>
      <c r="CW246" s="212"/>
      <c r="CX246" s="637"/>
      <c r="CY246" s="1217"/>
      <c r="CZ246" s="1217"/>
      <c r="DA246" s="1217"/>
      <c r="DB246" s="1217"/>
      <c r="DC246" s="1217"/>
      <c r="DD246" s="1217"/>
      <c r="DE246" s="1217"/>
      <c r="DF246" s="1217"/>
      <c r="DG246" s="1217"/>
      <c r="DH246" s="1217"/>
      <c r="DI246" s="1217"/>
      <c r="DJ246" s="624"/>
      <c r="DK246" s="1217"/>
      <c r="DL246" s="1217"/>
      <c r="DM246" s="1217"/>
      <c r="DN246" s="1217"/>
      <c r="DO246" s="1217"/>
      <c r="DP246" s="1217"/>
      <c r="DQ246" s="1217"/>
      <c r="DR246" s="1217"/>
      <c r="DS246" s="1217"/>
      <c r="DT246" s="1217"/>
      <c r="DU246" s="1217"/>
      <c r="DV246" s="15"/>
      <c r="DW246" s="631"/>
      <c r="DX246" s="631"/>
      <c r="DY246" s="631"/>
      <c r="DZ246" s="631"/>
      <c r="EA246" s="631"/>
      <c r="EB246" s="625"/>
      <c r="EC246" s="625"/>
      <c r="ED246" s="625"/>
      <c r="EE246" s="625"/>
      <c r="EF246" s="625"/>
      <c r="EG246" s="625"/>
      <c r="EH246" s="625"/>
      <c r="EI246" s="625"/>
      <c r="EJ246" s="625"/>
      <c r="EK246" s="625"/>
      <c r="EL246" s="625"/>
      <c r="EM246" s="625"/>
      <c r="EN246" s="623"/>
      <c r="EO246" s="623"/>
      <c r="EP246" s="623"/>
      <c r="EQ246" s="633"/>
      <c r="ER246" s="633"/>
      <c r="ES246" s="633"/>
      <c r="ET246" s="643"/>
      <c r="EU246" s="637"/>
      <c r="EV246" s="1217"/>
      <c r="EW246" s="1217"/>
      <c r="EX246" s="1217"/>
      <c r="EY246" s="1217"/>
      <c r="EZ246" s="1217"/>
      <c r="FA246" s="1217"/>
      <c r="FB246" s="1217"/>
      <c r="FC246" s="1217"/>
      <c r="FD246" s="1217"/>
      <c r="FE246" s="1217"/>
      <c r="FF246" s="1217"/>
      <c r="FG246" s="624"/>
      <c r="FH246" s="1217"/>
      <c r="FI246" s="1217"/>
      <c r="FJ246" s="1217"/>
      <c r="FK246" s="1217"/>
      <c r="FL246" s="1217"/>
      <c r="FM246" s="1217"/>
      <c r="FN246" s="1217"/>
      <c r="FO246" s="1217"/>
      <c r="FP246" s="1217"/>
      <c r="FQ246" s="1217"/>
      <c r="FR246" s="1217"/>
      <c r="FS246" s="15"/>
      <c r="FT246" s="631"/>
      <c r="FU246" s="631"/>
      <c r="FV246" s="631"/>
      <c r="FW246" s="631"/>
      <c r="FX246" s="631"/>
      <c r="FY246" s="625"/>
      <c r="FZ246" s="625"/>
      <c r="GA246" s="625"/>
      <c r="GB246" s="625"/>
      <c r="GC246" s="625"/>
      <c r="GD246" s="625"/>
      <c r="GE246" s="625"/>
      <c r="GF246" s="625"/>
      <c r="GG246" s="625"/>
      <c r="GH246" s="625"/>
      <c r="GI246" s="625"/>
      <c r="GJ246" s="625"/>
      <c r="GK246" s="623"/>
      <c r="GL246" s="623"/>
      <c r="GM246" s="623"/>
      <c r="GN246" s="633"/>
      <c r="GO246" s="633"/>
      <c r="GP246" s="633"/>
      <c r="GQ246" s="643"/>
      <c r="GR246" s="6"/>
    </row>
    <row r="247" spans="1:200" ht="10.5" customHeight="1" x14ac:dyDescent="0.25">
      <c r="A247" s="212"/>
      <c r="B247" s="637"/>
      <c r="C247" s="1125" t="str">
        <f>IF(SUMIFS(LOGBOOK!$I$5:$I$1036129,LOGBOOK!$D$5:$D$1036129,F241,LOGBOOK!$AN$5:$AN$1036129,V241,LOGBOOK!$E$5:$E$1036129,L241)=0," ",SUMIFS(LOGBOOK!$I$5:$I$1036129,LOGBOOK!$D$5:$D$1036129,F241,LOGBOOK!$AN$5:$AN$1036129,V241,LOGBOOK!$E$5:$E$1036129,L241))</f>
        <v xml:space="preserve"> </v>
      </c>
      <c r="D247" s="1125"/>
      <c r="E247" s="1125"/>
      <c r="F247" s="1125"/>
      <c r="G247" s="1125"/>
      <c r="H247" s="1125"/>
      <c r="I247" s="1125"/>
      <c r="J247" s="1125"/>
      <c r="K247" s="1125"/>
      <c r="L247" s="1125"/>
      <c r="M247" s="1125"/>
      <c r="N247" s="624"/>
      <c r="O247" s="1125" t="str">
        <f t="shared" ref="O247" si="184">IF(IFERROR(C247/J250,"")=0,"",IFERROR(C247/J250,""))</f>
        <v/>
      </c>
      <c r="P247" s="1125"/>
      <c r="Q247" s="1125"/>
      <c r="R247" s="1125"/>
      <c r="S247" s="1125"/>
      <c r="T247" s="1125"/>
      <c r="U247" s="1125"/>
      <c r="V247" s="1125"/>
      <c r="W247" s="1125"/>
      <c r="X247" s="1125"/>
      <c r="Y247" s="1125"/>
      <c r="Z247" s="15"/>
      <c r="AA247" s="629" t="str">
        <f>IF('FRONT PAGE'!$A$1="www.fly-logics.com","MAR",0)</f>
        <v>MAR</v>
      </c>
      <c r="AB247" s="631"/>
      <c r="AC247" s="631"/>
      <c r="AD247" s="631"/>
      <c r="AE247" s="631"/>
      <c r="AF247" s="630" t="str">
        <f>IF(SUMIFS(LOGBOOK!$Y$5:$Y$1036129,LOGBOOK!$D$5:$D$1036129,F241,LOGBOOK!$AN$5:$AN$1036129,V241,LOGBOOK!$E$5:$E$1036129,L241,LOGBOOK!$AM$5:$AM$1036129,"MAR")=0," ",SUMIFS(LOGBOOK!$Y$5:$Y$1036129,LOGBOOK!$D$5:$D$1036129,F241,LOGBOOK!$AN$5:$AN$1036129,V241,LOGBOOK!$E$5:$E$1036129,L241,LOGBOOK!$AM$5:$AM$1036129,"MAR"))</f>
        <v xml:space="preserve"> </v>
      </c>
      <c r="AG247" s="625"/>
      <c r="AH247" s="625"/>
      <c r="AI247" s="625"/>
      <c r="AJ247" s="630" t="str">
        <f>IF(SUMIFS(LOGBOOK!$Z$5:$Z$1036129,LOGBOOK!$D$5:$D$1036129,F241,LOGBOOK!$AN$5:$AN$1036129,V241,LOGBOOK!$E$5:$E$1036129,L241,LOGBOOK!$AM$5:$AM$1036129,"MAR")=0," ",SUMIFS(LOGBOOK!$Z$5:$Z$1036129,LOGBOOK!$D$5:$D$1036129,F241,LOGBOOK!$AN$5:$AN$1036129,V241,LOGBOOK!$E$5:$E$1036129,L241,LOGBOOK!$AM$5:$AM$1036129,"MAR"))</f>
        <v xml:space="preserve"> </v>
      </c>
      <c r="AK247" s="625"/>
      <c r="AL247" s="625"/>
      <c r="AM247" s="625"/>
      <c r="AN247" s="630" t="str">
        <f>IF(SUMIFS(LOGBOOK!$AA$5:$AA$1036129,LOGBOOK!$D$5:$D$1036129,F241,LOGBOOK!$AN$5:$AN$1036129,V241,LOGBOOK!$E$5:$E$1036129,L241,LOGBOOK!$AM$5:$AM$1036129,"MAR")=0," ",SUMIFS(LOGBOOK!$AA$5:$AA$1036129,LOGBOOK!$D$5:$D$1036129,F241,LOGBOOK!$AN$5:$AN$1036129,V241,LOGBOOK!$E$5:$E$1036129,L241,LOGBOOK!$AM$5:$AM$1036129,"MAR"))</f>
        <v xml:space="preserve"> </v>
      </c>
      <c r="AO247" s="625"/>
      <c r="AP247" s="625"/>
      <c r="AQ247" s="625"/>
      <c r="AR247" s="623" t="str">
        <f>IF(SUMIFS(LOGBOOK!$AE$5:$AE$1036129,LOGBOOK!$D$5:$D$1036129,F241,LOGBOOK!$AN$5:$AN$1036129,V241,LOGBOOK!$E$5:$E$1036129,L241,LOGBOOK!$AM$5:$AM$1036129,"MAR")=0," ",SUMIFS(LOGBOOK!$AE$5:$AE$1036129,LOGBOOK!$D$5:$D$1036129,F241,LOGBOOK!$AN$5:$AN$1036129,V241,LOGBOOK!$E$5:$E$1036129,L241,LOGBOOK!$AM$5:$AM$1036129,"MAR"))</f>
        <v xml:space="preserve"> </v>
      </c>
      <c r="AS247" s="623"/>
      <c r="AT247" s="623"/>
      <c r="AU247" s="623" t="str">
        <f>IF(SUMIFS(LOGBOOK!$AF$5:$AF$1036129,LOGBOOK!$D$5:$D$1036129,F241,LOGBOOK!$AN$5:$AN$1036129,V241,LOGBOOK!$E$5:$E$1036129,L241,LOGBOOK!$AM$5:$AM$1036129,"MAR")=0," ",SUMIFS(LOGBOOK!$AF$5:$AF$1036129,LOGBOOK!$D$5:$D$1036129,F241,LOGBOOK!$AN$5:$AN$1036129,V241,LOGBOOK!$E$5:$E$1036129,L241,LOGBOOK!$AM$5:$AM$1036129,"MAR"))</f>
        <v xml:space="preserve"> </v>
      </c>
      <c r="AV247" s="633"/>
      <c r="AW247" s="633"/>
      <c r="AX247" s="643"/>
      <c r="AY247" s="637"/>
      <c r="AZ247" s="1125" t="str">
        <f>IF(SUMIFS(LOGBOOK!$I$5:$I$1036129,LOGBOOK!$D$5:$D$1036129,BC241,LOGBOOK!$AN$5:$AN$1036129,BS241,LOGBOOK!$E$5:$E$1036129,BI241)=0," ",SUMIFS(LOGBOOK!$I$5:$I$1036129,LOGBOOK!$D$5:$D$1036129,BC241,LOGBOOK!$AN$5:$AN$1036129,BS241,LOGBOOK!$E$5:$E$1036129,BI241))</f>
        <v xml:space="preserve"> </v>
      </c>
      <c r="BA247" s="1125"/>
      <c r="BB247" s="1125"/>
      <c r="BC247" s="1125"/>
      <c r="BD247" s="1125"/>
      <c r="BE247" s="1125"/>
      <c r="BF247" s="1125"/>
      <c r="BG247" s="1125"/>
      <c r="BH247" s="1125"/>
      <c r="BI247" s="1125"/>
      <c r="BJ247" s="1125"/>
      <c r="BK247" s="624"/>
      <c r="BL247" s="1125" t="str">
        <f t="shared" ref="BL247" si="185">IF(IFERROR(AZ247/BG250,"")=0,"",IFERROR(AZ247/BG250,""))</f>
        <v/>
      </c>
      <c r="BM247" s="1125"/>
      <c r="BN247" s="1125"/>
      <c r="BO247" s="1125"/>
      <c r="BP247" s="1125"/>
      <c r="BQ247" s="1125"/>
      <c r="BR247" s="1125"/>
      <c r="BS247" s="1125"/>
      <c r="BT247" s="1125"/>
      <c r="BU247" s="1125"/>
      <c r="BV247" s="1125"/>
      <c r="BW247" s="15"/>
      <c r="BX247" s="629" t="str">
        <f>IF('FRONT PAGE'!$A$1="www.fly-logics.com","MAR",0)</f>
        <v>MAR</v>
      </c>
      <c r="BY247" s="631"/>
      <c r="BZ247" s="631"/>
      <c r="CA247" s="631"/>
      <c r="CB247" s="631"/>
      <c r="CC247" s="630" t="str">
        <f>IF(SUMIFS(LOGBOOK!$Y$5:$Y$1036129,LOGBOOK!$D$5:$D$1036129,BC241,LOGBOOK!$AN$5:$AN$1036129,BS241,LOGBOOK!$E$5:$E$1036129,BI241,LOGBOOK!$AM$5:$AM$1036129,"MAR")=0," ",SUMIFS(LOGBOOK!$Y$5:$Y$1036129,LOGBOOK!$D$5:$D$1036129,BC241,LOGBOOK!$AN$5:$AN$1036129,BS241,LOGBOOK!$E$5:$E$1036129,BI241,LOGBOOK!$AM$5:$AM$1036129,"MAR"))</f>
        <v xml:space="preserve"> </v>
      </c>
      <c r="CD247" s="625"/>
      <c r="CE247" s="625"/>
      <c r="CF247" s="625"/>
      <c r="CG247" s="630" t="str">
        <f>IF(SUMIFS(LOGBOOK!$Z$5:$Z$1036129,LOGBOOK!$D$5:$D$1036129,BC241,LOGBOOK!$AN$5:$AN$1036129,BS241,LOGBOOK!$E$5:$E$1036129,BI241,LOGBOOK!$AM$5:$AM$1036129,"MAR")=0," ",SUMIFS(LOGBOOK!$Z$5:$Z$1036129,LOGBOOK!$D$5:$D$1036129,BC241,LOGBOOK!$AN$5:$AN$1036129,BS241,LOGBOOK!$E$5:$E$1036129,BI241,LOGBOOK!$AM$5:$AM$1036129,"MAR"))</f>
        <v xml:space="preserve"> </v>
      </c>
      <c r="CH247" s="625"/>
      <c r="CI247" s="625"/>
      <c r="CJ247" s="625"/>
      <c r="CK247" s="630" t="str">
        <f>IF(SUMIFS(LOGBOOK!$AA$5:$AA$1036129,LOGBOOK!$D$5:$D$1036129,BC241,LOGBOOK!$AN$5:$AN$1036129,BS241,LOGBOOK!$E$5:$E$1036129,BI241,LOGBOOK!$AM$5:$AM$1036129,"MAR")=0," ",SUMIFS(LOGBOOK!$AA$5:$AA$1036129,LOGBOOK!$D$5:$D$1036129,BC241,LOGBOOK!$AN$5:$AN$1036129,BS241,LOGBOOK!$E$5:$E$1036129,BI241,LOGBOOK!$AM$5:$AM$1036129,"MAR"))</f>
        <v xml:space="preserve"> </v>
      </c>
      <c r="CL247" s="625"/>
      <c r="CM247" s="625"/>
      <c r="CN247" s="625"/>
      <c r="CO247" s="623" t="str">
        <f>IF(SUMIFS(LOGBOOK!$AE$5:$AE$1036129,LOGBOOK!$D$5:$D$1036129,BC241,LOGBOOK!$AN$5:$AN$1036129,BS241,LOGBOOK!$E$5:$E$1036129,BI241,LOGBOOK!$AM$5:$AM$1036129,"MAR")=0," ",SUMIFS(LOGBOOK!$AE$5:$AE$1036129,LOGBOOK!$D$5:$D$1036129,BC241,LOGBOOK!$AN$5:$AN$1036129,BS241,LOGBOOK!$E$5:$E$1036129,BI241,LOGBOOK!$AM$5:$AM$1036129,"MAR"))</f>
        <v xml:space="preserve"> </v>
      </c>
      <c r="CP247" s="623"/>
      <c r="CQ247" s="623"/>
      <c r="CR247" s="623" t="str">
        <f>IF(SUMIFS(LOGBOOK!$AF$5:$AF$1036129,LOGBOOK!$D$5:$D$1036129,BC241,LOGBOOK!$AN$5:$AN$1036129,BS241,LOGBOOK!$E$5:$E$1036129,BI241,LOGBOOK!$AM$5:$AM$1036129,"MAR")=0," ",SUMIFS(LOGBOOK!$AF$5:$AF$1036129,LOGBOOK!$D$5:$D$1036129,BC241,LOGBOOK!$AN$5:$AN$1036129,BS241,LOGBOOK!$E$5:$E$1036129,BI241,LOGBOOK!$AM$5:$AM$1036129,"MAR"))</f>
        <v xml:space="preserve"> </v>
      </c>
      <c r="CS247" s="633"/>
      <c r="CT247" s="633"/>
      <c r="CU247" s="643"/>
      <c r="CV247" s="247"/>
      <c r="CW247" s="212"/>
      <c r="CX247" s="637"/>
      <c r="CY247" s="1125" t="str">
        <f>IF(SUMIFS(LOGBOOK!$I$5:$I$1036129,LOGBOOK!$D$5:$D$1036129,DB241,LOGBOOK!$AN$5:$AN$1036129,DR241,LOGBOOK!$E$5:$E$1036129,DH241)=0," ",SUMIFS(LOGBOOK!$I$5:$I$1036129,LOGBOOK!$D$5:$D$1036129,DB241,LOGBOOK!$AN$5:$AN$1036129,DR241,LOGBOOK!$E$5:$E$1036129,DH241))</f>
        <v xml:space="preserve"> </v>
      </c>
      <c r="CZ247" s="1125"/>
      <c r="DA247" s="1125"/>
      <c r="DB247" s="1125"/>
      <c r="DC247" s="1125"/>
      <c r="DD247" s="1125"/>
      <c r="DE247" s="1125"/>
      <c r="DF247" s="1125"/>
      <c r="DG247" s="1125"/>
      <c r="DH247" s="1125"/>
      <c r="DI247" s="1125"/>
      <c r="DJ247" s="624"/>
      <c r="DK247" s="1125" t="str">
        <f t="shared" ref="DK247" si="186">IF(IFERROR(CY247/DF250,"")=0,"",IFERROR(CY247/DF250,""))</f>
        <v/>
      </c>
      <c r="DL247" s="1125"/>
      <c r="DM247" s="1125"/>
      <c r="DN247" s="1125"/>
      <c r="DO247" s="1125"/>
      <c r="DP247" s="1125"/>
      <c r="DQ247" s="1125"/>
      <c r="DR247" s="1125"/>
      <c r="DS247" s="1125"/>
      <c r="DT247" s="1125"/>
      <c r="DU247" s="1125"/>
      <c r="DV247" s="15"/>
      <c r="DW247" s="629" t="str">
        <f>IF('FRONT PAGE'!$A$1="www.fly-logics.com","MAR",0)</f>
        <v>MAR</v>
      </c>
      <c r="DX247" s="631"/>
      <c r="DY247" s="631"/>
      <c r="DZ247" s="631"/>
      <c r="EA247" s="631"/>
      <c r="EB247" s="630" t="str">
        <f>IF(SUMIFS(LOGBOOK!$Y$5:$Y$1036129,LOGBOOK!$D$5:$D$1036129,DB241,LOGBOOK!$AN$5:$AN$1036129,DR241,LOGBOOK!$E$5:$E$1036129,DH241,LOGBOOK!$AM$5:$AM$1036129,"MAR")=0," ",SUMIFS(LOGBOOK!$Y$5:$Y$1036129,LOGBOOK!$D$5:$D$1036129,DB241,LOGBOOK!$AN$5:$AN$1036129,DR241,LOGBOOK!$E$5:$E$1036129,DH241,LOGBOOK!$AM$5:$AM$1036129,"MAR"))</f>
        <v xml:space="preserve"> </v>
      </c>
      <c r="EC247" s="625"/>
      <c r="ED247" s="625"/>
      <c r="EE247" s="625"/>
      <c r="EF247" s="630" t="str">
        <f>IF(SUMIFS(LOGBOOK!$Z$5:$Z$1036129,LOGBOOK!$D$5:$D$1036129,DB241,LOGBOOK!$AN$5:$AN$1036129,DR241,LOGBOOK!$E$5:$E$1036129,DH241,LOGBOOK!$AM$5:$AM$1036129,"MAR")=0," ",SUMIFS(LOGBOOK!$Z$5:$Z$1036129,LOGBOOK!$D$5:$D$1036129,DB241,LOGBOOK!$AN$5:$AN$1036129,DR241,LOGBOOK!$E$5:$E$1036129,DH241,LOGBOOK!$AM$5:$AM$1036129,"MAR"))</f>
        <v xml:space="preserve"> </v>
      </c>
      <c r="EG247" s="625"/>
      <c r="EH247" s="625"/>
      <c r="EI247" s="625"/>
      <c r="EJ247" s="630" t="str">
        <f>IF(SUMIFS(LOGBOOK!$AA$5:$AA$1036129,LOGBOOK!$D$5:$D$1036129,DB241,LOGBOOK!$AN$5:$AN$1036129,DR241,LOGBOOK!$E$5:$E$1036129,DH241,LOGBOOK!$AM$5:$AM$1036129,"MAR")=0," ",SUMIFS(LOGBOOK!$AA$5:$AA$1036129,LOGBOOK!$D$5:$D$1036129,DB241,LOGBOOK!$AN$5:$AN$1036129,DR241,LOGBOOK!$E$5:$E$1036129,DH241,LOGBOOK!$AM$5:$AM$1036129,"MAR"))</f>
        <v xml:space="preserve"> </v>
      </c>
      <c r="EK247" s="625"/>
      <c r="EL247" s="625"/>
      <c r="EM247" s="625"/>
      <c r="EN247" s="623" t="str">
        <f>IF(SUMIFS(LOGBOOK!$AE$5:$AE$1036129,LOGBOOK!$D$5:$D$1036129,DB241,LOGBOOK!$AN$5:$AN$1036129,DR241,LOGBOOK!$E$5:$E$1036129,DH241,LOGBOOK!$AM$5:$AM$1036129,"MAR")=0," ",SUMIFS(LOGBOOK!$AE$5:$AE$1036129,LOGBOOK!$D$5:$D$1036129,DB241,LOGBOOK!$AN$5:$AN$1036129,DR241,LOGBOOK!$E$5:$E$1036129,DH241,LOGBOOK!$AM$5:$AM$1036129,"MAR"))</f>
        <v xml:space="preserve"> </v>
      </c>
      <c r="EO247" s="623"/>
      <c r="EP247" s="623"/>
      <c r="EQ247" s="623" t="str">
        <f>IF(SUMIFS(LOGBOOK!$AF$5:$AF$1036129,LOGBOOK!$D$5:$D$1036129,DB241,LOGBOOK!$AN$5:$AN$1036129,DR241,LOGBOOK!$E$5:$E$1036129,DH241,LOGBOOK!$AM$5:$AM$1036129,"MAR")=0," ",SUMIFS(LOGBOOK!$AF$5:$AF$1036129,LOGBOOK!$D$5:$D$1036129,DB241,LOGBOOK!$AN$5:$AN$1036129,DR241,LOGBOOK!$E$5:$E$1036129,DH241,LOGBOOK!$AM$5:$AM$1036129,"MAR"))</f>
        <v xml:space="preserve"> </v>
      </c>
      <c r="ER247" s="633"/>
      <c r="ES247" s="633"/>
      <c r="ET247" s="643"/>
      <c r="EU247" s="637"/>
      <c r="EV247" s="1125" t="str">
        <f>IF(SUMIFS(LOGBOOK!$I$5:$I$1036129,LOGBOOK!$D$5:$D$1036129,EY241,LOGBOOK!$AN$5:$AN$1036129,FO241,LOGBOOK!$E$5:$E$1036129,FE241)=0," ",SUMIFS(LOGBOOK!$I$5:$I$1036129,LOGBOOK!$D$5:$D$1036129,EY241,LOGBOOK!$AN$5:$AN$1036129,FO241,LOGBOOK!$E$5:$E$1036129,FE241))</f>
        <v xml:space="preserve"> </v>
      </c>
      <c r="EW247" s="1125"/>
      <c r="EX247" s="1125"/>
      <c r="EY247" s="1125"/>
      <c r="EZ247" s="1125"/>
      <c r="FA247" s="1125"/>
      <c r="FB247" s="1125"/>
      <c r="FC247" s="1125"/>
      <c r="FD247" s="1125"/>
      <c r="FE247" s="1125"/>
      <c r="FF247" s="1125"/>
      <c r="FG247" s="624"/>
      <c r="FH247" s="1125" t="str">
        <f t="shared" ref="FH247" si="187">IF(IFERROR(EV247/FC250,"")=0,"",IFERROR(EV247/FC250,""))</f>
        <v/>
      </c>
      <c r="FI247" s="1125"/>
      <c r="FJ247" s="1125"/>
      <c r="FK247" s="1125"/>
      <c r="FL247" s="1125"/>
      <c r="FM247" s="1125"/>
      <c r="FN247" s="1125"/>
      <c r="FO247" s="1125"/>
      <c r="FP247" s="1125"/>
      <c r="FQ247" s="1125"/>
      <c r="FR247" s="1125"/>
      <c r="FS247" s="15"/>
      <c r="FT247" s="629" t="str">
        <f>IF('FRONT PAGE'!$A$1="www.fly-logics.com","MAR",0)</f>
        <v>MAR</v>
      </c>
      <c r="FU247" s="631"/>
      <c r="FV247" s="631"/>
      <c r="FW247" s="631"/>
      <c r="FX247" s="631"/>
      <c r="FY247" s="630" t="str">
        <f>IF(SUMIFS(LOGBOOK!$Y$5:$Y$1036129,LOGBOOK!$D$5:$D$1036129,EY241,LOGBOOK!$AN$5:$AN$1036129,FO241,LOGBOOK!$E$5:$E$1036129,FE241,LOGBOOK!$AM$5:$AM$1036129,"MAR")=0," ",SUMIFS(LOGBOOK!$Y$5:$Y$1036129,LOGBOOK!$D$5:$D$1036129,EY241,LOGBOOK!$AN$5:$AN$1036129,FO241,LOGBOOK!$E$5:$E$1036129,FE241,LOGBOOK!$AM$5:$AM$1036129,"MAR"))</f>
        <v xml:space="preserve"> </v>
      </c>
      <c r="FZ247" s="625"/>
      <c r="GA247" s="625"/>
      <c r="GB247" s="625"/>
      <c r="GC247" s="630" t="str">
        <f>IF(SUMIFS(LOGBOOK!$Z$5:$Z$1036129,LOGBOOK!$D$5:$D$1036129,EY241,LOGBOOK!$AN$5:$AN$1036129,FO241,LOGBOOK!$E$5:$E$1036129,FE241,LOGBOOK!$AM$5:$AM$1036129,"MAR")=0," ",SUMIFS(LOGBOOK!$Z$5:$Z$1036129,LOGBOOK!$D$5:$D$1036129,EY241,LOGBOOK!$AN$5:$AN$1036129,FO241,LOGBOOK!$E$5:$E$1036129,FE241,LOGBOOK!$AM$5:$AM$1036129,"MAR"))</f>
        <v xml:space="preserve"> </v>
      </c>
      <c r="GD247" s="625"/>
      <c r="GE247" s="625"/>
      <c r="GF247" s="625"/>
      <c r="GG247" s="630" t="str">
        <f>IF(SUMIFS(LOGBOOK!$AA$5:$AA$1036129,LOGBOOK!$D$5:$D$1036129,EY241,LOGBOOK!$AN$5:$AN$1036129,FO241,LOGBOOK!$E$5:$E$1036129,FE241,LOGBOOK!$AM$5:$AM$1036129,"MAR")=0," ",SUMIFS(LOGBOOK!$AA$5:$AA$1036129,LOGBOOK!$D$5:$D$1036129,EY241,LOGBOOK!$AN$5:$AN$1036129,FO241,LOGBOOK!$E$5:$E$1036129,FE241,LOGBOOK!$AM$5:$AM$1036129,"MAR"))</f>
        <v xml:space="preserve"> </v>
      </c>
      <c r="GH247" s="625"/>
      <c r="GI247" s="625"/>
      <c r="GJ247" s="625"/>
      <c r="GK247" s="623" t="str">
        <f>IF(SUMIFS(LOGBOOK!$AE$5:$AE$1036129,LOGBOOK!$D$5:$D$1036129,EY241,LOGBOOK!$AN$5:$AN$1036129,FO241,LOGBOOK!$E$5:$E$1036129,FE241,LOGBOOK!$AM$5:$AM$1036129,"MAR")=0," ",SUMIFS(LOGBOOK!$AE$5:$AE$1036129,LOGBOOK!$D$5:$D$1036129,EY241,LOGBOOK!$AN$5:$AN$1036129,FO241,LOGBOOK!$E$5:$E$1036129,FE241,LOGBOOK!$AM$5:$AM$1036129,"MAR"))</f>
        <v xml:space="preserve"> </v>
      </c>
      <c r="GL247" s="623"/>
      <c r="GM247" s="623"/>
      <c r="GN247" s="623" t="str">
        <f>IF(SUMIFS(LOGBOOK!$AF$5:$AF$1036129,LOGBOOK!$D$5:$D$1036129,EY241,LOGBOOK!$AN$5:$AN$1036129,FO241,LOGBOOK!$E$5:$E$1036129,FE241,LOGBOOK!$AM$5:$AM$1036129,"MAR")=0," ",SUMIFS(LOGBOOK!$AF$5:$AF$1036129,LOGBOOK!$D$5:$D$1036129,EY241,LOGBOOK!$AN$5:$AN$1036129,FO241,LOGBOOK!$E$5:$E$1036129,FE241,LOGBOOK!$AM$5:$AM$1036129,"MAR"))</f>
        <v xml:space="preserve"> </v>
      </c>
      <c r="GO247" s="633"/>
      <c r="GP247" s="633"/>
      <c r="GQ247" s="643"/>
      <c r="GR247" s="6"/>
    </row>
    <row r="248" spans="1:200" ht="8.85" customHeight="1" x14ac:dyDescent="0.25">
      <c r="A248" s="212"/>
      <c r="B248" s="637"/>
      <c r="C248" s="1126"/>
      <c r="D248" s="1126"/>
      <c r="E248" s="1126"/>
      <c r="F248" s="1126"/>
      <c r="G248" s="1126"/>
      <c r="H248" s="1126"/>
      <c r="I248" s="1126"/>
      <c r="J248" s="1126"/>
      <c r="K248" s="1126"/>
      <c r="L248" s="1126"/>
      <c r="M248" s="1126"/>
      <c r="N248" s="624"/>
      <c r="O248" s="1126"/>
      <c r="P248" s="1126"/>
      <c r="Q248" s="1126"/>
      <c r="R248" s="1126"/>
      <c r="S248" s="1126"/>
      <c r="T248" s="1126"/>
      <c r="U248" s="1126"/>
      <c r="V248" s="1126"/>
      <c r="W248" s="1126"/>
      <c r="X248" s="1126"/>
      <c r="Y248" s="1126"/>
      <c r="Z248" s="15"/>
      <c r="AA248" s="631"/>
      <c r="AB248" s="631"/>
      <c r="AC248" s="631"/>
      <c r="AD248" s="631"/>
      <c r="AE248" s="631"/>
      <c r="AF248" s="625"/>
      <c r="AG248" s="632"/>
      <c r="AH248" s="632"/>
      <c r="AI248" s="625"/>
      <c r="AJ248" s="625"/>
      <c r="AK248" s="632"/>
      <c r="AL248" s="632"/>
      <c r="AM248" s="625"/>
      <c r="AN248" s="625"/>
      <c r="AO248" s="632"/>
      <c r="AP248" s="632"/>
      <c r="AQ248" s="625"/>
      <c r="AR248" s="623"/>
      <c r="AS248" s="623"/>
      <c r="AT248" s="623"/>
      <c r="AU248" s="633"/>
      <c r="AV248" s="634"/>
      <c r="AW248" s="633"/>
      <c r="AX248" s="643"/>
      <c r="AY248" s="637"/>
      <c r="AZ248" s="1126"/>
      <c r="BA248" s="1126"/>
      <c r="BB248" s="1126"/>
      <c r="BC248" s="1126"/>
      <c r="BD248" s="1126"/>
      <c r="BE248" s="1126"/>
      <c r="BF248" s="1126"/>
      <c r="BG248" s="1126"/>
      <c r="BH248" s="1126"/>
      <c r="BI248" s="1126"/>
      <c r="BJ248" s="1126"/>
      <c r="BK248" s="624"/>
      <c r="BL248" s="1126"/>
      <c r="BM248" s="1126"/>
      <c r="BN248" s="1126"/>
      <c r="BO248" s="1126"/>
      <c r="BP248" s="1126"/>
      <c r="BQ248" s="1126"/>
      <c r="BR248" s="1126"/>
      <c r="BS248" s="1126"/>
      <c r="BT248" s="1126"/>
      <c r="BU248" s="1126"/>
      <c r="BV248" s="1126"/>
      <c r="BW248" s="15"/>
      <c r="BX248" s="631"/>
      <c r="BY248" s="631"/>
      <c r="BZ248" s="631"/>
      <c r="CA248" s="631"/>
      <c r="CB248" s="631"/>
      <c r="CC248" s="625"/>
      <c r="CD248" s="632"/>
      <c r="CE248" s="632"/>
      <c r="CF248" s="625"/>
      <c r="CG248" s="625"/>
      <c r="CH248" s="632"/>
      <c r="CI248" s="632"/>
      <c r="CJ248" s="625"/>
      <c r="CK248" s="625"/>
      <c r="CL248" s="632"/>
      <c r="CM248" s="632"/>
      <c r="CN248" s="625"/>
      <c r="CO248" s="623"/>
      <c r="CP248" s="623"/>
      <c r="CQ248" s="623"/>
      <c r="CR248" s="633"/>
      <c r="CS248" s="634"/>
      <c r="CT248" s="633"/>
      <c r="CU248" s="643"/>
      <c r="CV248" s="247"/>
      <c r="CW248" s="212"/>
      <c r="CX248" s="637"/>
      <c r="CY248" s="1126"/>
      <c r="CZ248" s="1126"/>
      <c r="DA248" s="1126"/>
      <c r="DB248" s="1126"/>
      <c r="DC248" s="1126"/>
      <c r="DD248" s="1126"/>
      <c r="DE248" s="1126"/>
      <c r="DF248" s="1126"/>
      <c r="DG248" s="1126"/>
      <c r="DH248" s="1126"/>
      <c r="DI248" s="1126"/>
      <c r="DJ248" s="624"/>
      <c r="DK248" s="1126"/>
      <c r="DL248" s="1126"/>
      <c r="DM248" s="1126"/>
      <c r="DN248" s="1126"/>
      <c r="DO248" s="1126"/>
      <c r="DP248" s="1126"/>
      <c r="DQ248" s="1126"/>
      <c r="DR248" s="1126"/>
      <c r="DS248" s="1126"/>
      <c r="DT248" s="1126"/>
      <c r="DU248" s="1126"/>
      <c r="DV248" s="15"/>
      <c r="DW248" s="631"/>
      <c r="DX248" s="631"/>
      <c r="DY248" s="631"/>
      <c r="DZ248" s="631"/>
      <c r="EA248" s="631"/>
      <c r="EB248" s="625"/>
      <c r="EC248" s="632"/>
      <c r="ED248" s="632"/>
      <c r="EE248" s="625"/>
      <c r="EF248" s="625"/>
      <c r="EG248" s="632"/>
      <c r="EH248" s="632"/>
      <c r="EI248" s="625"/>
      <c r="EJ248" s="625"/>
      <c r="EK248" s="632"/>
      <c r="EL248" s="632"/>
      <c r="EM248" s="625"/>
      <c r="EN248" s="623"/>
      <c r="EO248" s="623"/>
      <c r="EP248" s="623"/>
      <c r="EQ248" s="633"/>
      <c r="ER248" s="634"/>
      <c r="ES248" s="633"/>
      <c r="ET248" s="643"/>
      <c r="EU248" s="637"/>
      <c r="EV248" s="1126"/>
      <c r="EW248" s="1126"/>
      <c r="EX248" s="1126"/>
      <c r="EY248" s="1126"/>
      <c r="EZ248" s="1126"/>
      <c r="FA248" s="1126"/>
      <c r="FB248" s="1126"/>
      <c r="FC248" s="1126"/>
      <c r="FD248" s="1126"/>
      <c r="FE248" s="1126"/>
      <c r="FF248" s="1126"/>
      <c r="FG248" s="624"/>
      <c r="FH248" s="1126"/>
      <c r="FI248" s="1126"/>
      <c r="FJ248" s="1126"/>
      <c r="FK248" s="1126"/>
      <c r="FL248" s="1126"/>
      <c r="FM248" s="1126"/>
      <c r="FN248" s="1126"/>
      <c r="FO248" s="1126"/>
      <c r="FP248" s="1126"/>
      <c r="FQ248" s="1126"/>
      <c r="FR248" s="1126"/>
      <c r="FS248" s="15"/>
      <c r="FT248" s="631"/>
      <c r="FU248" s="631"/>
      <c r="FV248" s="631"/>
      <c r="FW248" s="631"/>
      <c r="FX248" s="631"/>
      <c r="FY248" s="625"/>
      <c r="FZ248" s="632"/>
      <c r="GA248" s="632"/>
      <c r="GB248" s="625"/>
      <c r="GC248" s="625"/>
      <c r="GD248" s="632"/>
      <c r="GE248" s="632"/>
      <c r="GF248" s="625"/>
      <c r="GG248" s="625"/>
      <c r="GH248" s="632"/>
      <c r="GI248" s="632"/>
      <c r="GJ248" s="625"/>
      <c r="GK248" s="623"/>
      <c r="GL248" s="623"/>
      <c r="GM248" s="623"/>
      <c r="GN248" s="633"/>
      <c r="GO248" s="634"/>
      <c r="GP248" s="633"/>
      <c r="GQ248" s="643"/>
      <c r="GR248" s="6"/>
    </row>
    <row r="249" spans="1:200" ht="4.5" customHeight="1" x14ac:dyDescent="0.25">
      <c r="A249" s="212"/>
      <c r="B249" s="637"/>
      <c r="C249" s="624"/>
      <c r="D249" s="624"/>
      <c r="E249" s="624"/>
      <c r="F249" s="624"/>
      <c r="G249" s="624"/>
      <c r="H249" s="624"/>
      <c r="I249" s="624"/>
      <c r="J249" s="624"/>
      <c r="K249" s="624"/>
      <c r="L249" s="624"/>
      <c r="M249" s="624"/>
      <c r="N249" s="624"/>
      <c r="O249" s="624"/>
      <c r="P249" s="624"/>
      <c r="Q249" s="624"/>
      <c r="R249" s="624"/>
      <c r="S249" s="624"/>
      <c r="T249" s="624"/>
      <c r="U249" s="624"/>
      <c r="V249" s="624"/>
      <c r="W249" s="624"/>
      <c r="X249" s="624"/>
      <c r="Y249" s="624"/>
      <c r="Z249" s="15"/>
      <c r="AA249" s="631"/>
      <c r="AB249" s="631"/>
      <c r="AC249" s="631"/>
      <c r="AD249" s="631"/>
      <c r="AE249" s="631"/>
      <c r="AF249" s="625"/>
      <c r="AG249" s="625"/>
      <c r="AH249" s="625"/>
      <c r="AI249" s="625"/>
      <c r="AJ249" s="625"/>
      <c r="AK249" s="625"/>
      <c r="AL249" s="625"/>
      <c r="AM249" s="625"/>
      <c r="AN249" s="625"/>
      <c r="AO249" s="625"/>
      <c r="AP249" s="625"/>
      <c r="AQ249" s="625"/>
      <c r="AR249" s="623"/>
      <c r="AS249" s="623"/>
      <c r="AT249" s="623"/>
      <c r="AU249" s="633"/>
      <c r="AV249" s="633"/>
      <c r="AW249" s="633"/>
      <c r="AX249" s="643"/>
      <c r="AY249" s="637"/>
      <c r="AZ249" s="624"/>
      <c r="BA249" s="624"/>
      <c r="BB249" s="624"/>
      <c r="BC249" s="624"/>
      <c r="BD249" s="624"/>
      <c r="BE249" s="624"/>
      <c r="BF249" s="624"/>
      <c r="BG249" s="624"/>
      <c r="BH249" s="624"/>
      <c r="BI249" s="624"/>
      <c r="BJ249" s="624"/>
      <c r="BK249" s="624"/>
      <c r="BL249" s="624"/>
      <c r="BM249" s="624"/>
      <c r="BN249" s="624"/>
      <c r="BO249" s="624"/>
      <c r="BP249" s="624"/>
      <c r="BQ249" s="624"/>
      <c r="BR249" s="624"/>
      <c r="BS249" s="624"/>
      <c r="BT249" s="624"/>
      <c r="BU249" s="624"/>
      <c r="BV249" s="624"/>
      <c r="BW249" s="15"/>
      <c r="BX249" s="631"/>
      <c r="BY249" s="631"/>
      <c r="BZ249" s="631"/>
      <c r="CA249" s="631"/>
      <c r="CB249" s="631"/>
      <c r="CC249" s="625"/>
      <c r="CD249" s="625"/>
      <c r="CE249" s="625"/>
      <c r="CF249" s="625"/>
      <c r="CG249" s="625"/>
      <c r="CH249" s="625"/>
      <c r="CI249" s="625"/>
      <c r="CJ249" s="625"/>
      <c r="CK249" s="625"/>
      <c r="CL249" s="625"/>
      <c r="CM249" s="625"/>
      <c r="CN249" s="625"/>
      <c r="CO249" s="623"/>
      <c r="CP249" s="623"/>
      <c r="CQ249" s="623"/>
      <c r="CR249" s="633"/>
      <c r="CS249" s="633"/>
      <c r="CT249" s="633"/>
      <c r="CU249" s="643"/>
      <c r="CV249" s="247"/>
      <c r="CW249" s="212"/>
      <c r="CX249" s="637"/>
      <c r="CY249" s="624"/>
      <c r="CZ249" s="624"/>
      <c r="DA249" s="624"/>
      <c r="DB249" s="624"/>
      <c r="DC249" s="624"/>
      <c r="DD249" s="624"/>
      <c r="DE249" s="624"/>
      <c r="DF249" s="624"/>
      <c r="DG249" s="624"/>
      <c r="DH249" s="624"/>
      <c r="DI249" s="624"/>
      <c r="DJ249" s="624"/>
      <c r="DK249" s="624"/>
      <c r="DL249" s="624"/>
      <c r="DM249" s="624"/>
      <c r="DN249" s="624"/>
      <c r="DO249" s="624"/>
      <c r="DP249" s="624"/>
      <c r="DQ249" s="624"/>
      <c r="DR249" s="624"/>
      <c r="DS249" s="624"/>
      <c r="DT249" s="624"/>
      <c r="DU249" s="624"/>
      <c r="DV249" s="15"/>
      <c r="DW249" s="631"/>
      <c r="DX249" s="631"/>
      <c r="DY249" s="631"/>
      <c r="DZ249" s="631"/>
      <c r="EA249" s="631"/>
      <c r="EB249" s="625"/>
      <c r="EC249" s="625"/>
      <c r="ED249" s="625"/>
      <c r="EE249" s="625"/>
      <c r="EF249" s="625"/>
      <c r="EG249" s="625"/>
      <c r="EH249" s="625"/>
      <c r="EI249" s="625"/>
      <c r="EJ249" s="625"/>
      <c r="EK249" s="625"/>
      <c r="EL249" s="625"/>
      <c r="EM249" s="625"/>
      <c r="EN249" s="623"/>
      <c r="EO249" s="623"/>
      <c r="EP249" s="623"/>
      <c r="EQ249" s="633"/>
      <c r="ER249" s="633"/>
      <c r="ES249" s="633"/>
      <c r="ET249" s="643"/>
      <c r="EU249" s="637"/>
      <c r="EV249" s="624"/>
      <c r="EW249" s="624"/>
      <c r="EX249" s="624"/>
      <c r="EY249" s="624"/>
      <c r="EZ249" s="624"/>
      <c r="FA249" s="624"/>
      <c r="FB249" s="624"/>
      <c r="FC249" s="624"/>
      <c r="FD249" s="624"/>
      <c r="FE249" s="624"/>
      <c r="FF249" s="624"/>
      <c r="FG249" s="624"/>
      <c r="FH249" s="624"/>
      <c r="FI249" s="624"/>
      <c r="FJ249" s="624"/>
      <c r="FK249" s="624"/>
      <c r="FL249" s="624"/>
      <c r="FM249" s="624"/>
      <c r="FN249" s="624"/>
      <c r="FO249" s="624"/>
      <c r="FP249" s="624"/>
      <c r="FQ249" s="624"/>
      <c r="FR249" s="624"/>
      <c r="FS249" s="15"/>
      <c r="FT249" s="631"/>
      <c r="FU249" s="631"/>
      <c r="FV249" s="631"/>
      <c r="FW249" s="631"/>
      <c r="FX249" s="631"/>
      <c r="FY249" s="625"/>
      <c r="FZ249" s="625"/>
      <c r="GA249" s="625"/>
      <c r="GB249" s="625"/>
      <c r="GC249" s="625"/>
      <c r="GD249" s="625"/>
      <c r="GE249" s="625"/>
      <c r="GF249" s="625"/>
      <c r="GG249" s="625"/>
      <c r="GH249" s="625"/>
      <c r="GI249" s="625"/>
      <c r="GJ249" s="625"/>
      <c r="GK249" s="623"/>
      <c r="GL249" s="623"/>
      <c r="GM249" s="623"/>
      <c r="GN249" s="633"/>
      <c r="GO249" s="633"/>
      <c r="GP249" s="633"/>
      <c r="GQ249" s="643"/>
      <c r="GR249" s="6"/>
    </row>
    <row r="250" spans="1:200" ht="14.25" customHeight="1" x14ac:dyDescent="0.25">
      <c r="A250" s="212"/>
      <c r="B250" s="637"/>
      <c r="C250" s="1218" t="str">
        <f>IF('FRONT PAGE'!$A$1="www.fly-logics.com","NO. FLIGHTS",0)</f>
        <v>NO. FLIGHTS</v>
      </c>
      <c r="D250" s="1218"/>
      <c r="E250" s="1218"/>
      <c r="F250" s="1218"/>
      <c r="G250" s="1218"/>
      <c r="H250" s="1218"/>
      <c r="I250" s="1219"/>
      <c r="J250" s="1127" t="str">
        <f>IF(COUNTIFS(LOGBOOK!$D$5:$D$1036144,F241,LOGBOOK!$AN$5:$AN$1036144,V241,LOGBOOK!$E$5:$E$1036144,L241)=0," ",COUNTIFS(LOGBOOK!$D$5:$D$1036144,F241,LOGBOOK!$AN$5:$AN$1036144,V241,LOGBOOK!$E$5:$E$1036144,L241))</f>
        <v xml:space="preserve"> </v>
      </c>
      <c r="K250" s="1128"/>
      <c r="L250" s="1128"/>
      <c r="M250" s="1128"/>
      <c r="N250" s="228"/>
      <c r="O250" s="1220" t="str">
        <f>IF('FRONT PAGE'!$A$1="www.fly-logics.com","DAY",0)</f>
        <v>DAY</v>
      </c>
      <c r="P250" s="1218"/>
      <c r="Q250" s="1218"/>
      <c r="R250" s="1218"/>
      <c r="S250" s="1219"/>
      <c r="T250" s="1129" t="str">
        <f>IF(SUMIFS(LOGBOOK!$T$5:$T$1036129,LOGBOOK!$D$5:$D$1036129,F241,LOGBOOK!$AN$5:$AN$1036129,V241,LOGBOOK!$E$5:$E$1036129,L241)=0," ",SUMIFS(LOGBOOK!$T$5:$T$1036129,LOGBOOK!$D$5:$D$1036129,F241,LOGBOOK!$AN$5:$AN$1036129,V241,LOGBOOK!$E$5:$E$1036129,L241))</f>
        <v xml:space="preserve"> </v>
      </c>
      <c r="U250" s="1130"/>
      <c r="V250" s="1130"/>
      <c r="W250" s="1130"/>
      <c r="X250" s="1130"/>
      <c r="Y250" s="1130"/>
      <c r="Z250" s="15"/>
      <c r="AA250" s="629" t="str">
        <f>IF('FRONT PAGE'!$A$1="www.fly-logics.com","APR",0)</f>
        <v>APR</v>
      </c>
      <c r="AB250" s="631"/>
      <c r="AC250" s="631"/>
      <c r="AD250" s="631"/>
      <c r="AE250" s="631"/>
      <c r="AF250" s="630" t="str">
        <f>IF(SUMIFS(LOGBOOK!$Y$5:$Y$1036129,LOGBOOK!$D$5:$D$1036129,F241,LOGBOOK!$AN$5:$AN$1036129,V241,LOGBOOK!$E$5:$E$1036129,L241,LOGBOOK!$AM$5:$AM$1036129,"ABR")=0," ",SUMIFS(LOGBOOK!$Y$5:$Y$1036129,LOGBOOK!$D$5:$D$1036129,F241,LOGBOOK!$AN$5:$AN$1036129,V241,LOGBOOK!$E$5:$E$1036129,L241,LOGBOOK!$AM$5:$AM$1036129,"ABR"))</f>
        <v xml:space="preserve"> </v>
      </c>
      <c r="AG250" s="625"/>
      <c r="AH250" s="625"/>
      <c r="AI250" s="625"/>
      <c r="AJ250" s="630" t="str">
        <f>IF(SUMIFS(LOGBOOK!$Z$5:$Z$1036129,LOGBOOK!$D$5:$D$1036129,F241,LOGBOOK!$AN$5:$AN$1036129,V241,LOGBOOK!$E$5:$E$1036129,L241,LOGBOOK!$AM$5:$AM$1036129,AA250)=0," ",SUMIFS(LOGBOOK!$Z$5:$Z$1036129,LOGBOOK!$D$5:$D$1036129,F241,LOGBOOK!$AN$5:$AN$1036129,V241,LOGBOOK!$E$5:$E$1036129,L241,LOGBOOK!$AM$5:$AM$1036129,"ABR"))</f>
        <v xml:space="preserve"> </v>
      </c>
      <c r="AK250" s="625"/>
      <c r="AL250" s="625"/>
      <c r="AM250" s="625"/>
      <c r="AN250" s="630" t="str">
        <f>IF(SUMIFS(LOGBOOK!$AA$5:$AA$1036129,LOGBOOK!$D$5:$D$1036129,F241,LOGBOOK!$AN$5:$AN$1036129,V241,LOGBOOK!$E$5:$E$1036129,L241,LOGBOOK!$AM$5:$AM$1036129,"ABR")=0," ",SUMIFS(LOGBOOK!$AA$5:$AA$1036129,LOGBOOK!$D$5:$D$1036129,F241,LOGBOOK!$AN$5:$AN$1036129,V241,LOGBOOK!$E$5:$E$1036129,L241,LOGBOOK!$AM$5:$AM$1036129,"ABR"))</f>
        <v xml:space="preserve"> </v>
      </c>
      <c r="AO250" s="625"/>
      <c r="AP250" s="625"/>
      <c r="AQ250" s="625"/>
      <c r="AR250" s="623" t="str">
        <f>IF(SUMIFS(LOGBOOK!$AE$5:$AE$1036129,LOGBOOK!$D$5:$D$1036129,F241,LOGBOOK!$AN$5:$AN$1036129,V241,LOGBOOK!$E$5:$E$1036129,L241,LOGBOOK!$AM$5:$AM$1036129,"ABR")=0," ",SUMIFS(LOGBOOK!$AE$5:$AE$1036129,LOGBOOK!$D$5:$D$1036129,F241,LOGBOOK!$AN$5:$AN$1036129,V241,LOGBOOK!$E$5:$E$1036129,L241,LOGBOOK!$AM$5:$AM$1036129,"ABR"))</f>
        <v xml:space="preserve"> </v>
      </c>
      <c r="AS250" s="623"/>
      <c r="AT250" s="623"/>
      <c r="AU250" s="623" t="str">
        <f>IF(SUMIFS(LOGBOOK!$AF$5:$AF$1036129,LOGBOOK!$D$5:$D$1036129,F241,LOGBOOK!$AN$5:$AN$1036129,V241,LOGBOOK!$E$5:$E$1036129,L241,LOGBOOK!$AM$5:$AM$1036129,"ABR")=0," ",SUMIFS(LOGBOOK!$AF$5:$AF$1036129,LOGBOOK!$D$5:$D$1036129,F241,LOGBOOK!$AN$5:$AN$1036129,V241,LOGBOOK!$E$5:$E$1036129,L241,LOGBOOK!$AM$5:$AM$1036129,"ABR"))</f>
        <v xml:space="preserve"> </v>
      </c>
      <c r="AV250" s="633"/>
      <c r="AW250" s="633"/>
      <c r="AX250" s="643"/>
      <c r="AY250" s="637"/>
      <c r="AZ250" s="1218" t="str">
        <f>IF('FRONT PAGE'!$A$1="www.fly-logics.com","NO. FLIGHTS",0)</f>
        <v>NO. FLIGHTS</v>
      </c>
      <c r="BA250" s="1218"/>
      <c r="BB250" s="1218"/>
      <c r="BC250" s="1218"/>
      <c r="BD250" s="1218"/>
      <c r="BE250" s="1218"/>
      <c r="BF250" s="1219"/>
      <c r="BG250" s="1127" t="str">
        <f>IF(COUNTIFS(LOGBOOK!$D$5:$D$1036144,BC241,LOGBOOK!$AN$5:$AN$1036144,BS241,LOGBOOK!$E$5:$E$1036144,BI241)=0," ",COUNTIFS(LOGBOOK!$D$5:$D$1036144,BC241,LOGBOOK!$AN$5:$AN$1036144,BS241,LOGBOOK!$E$5:$E$1036144,BI241))</f>
        <v xml:space="preserve"> </v>
      </c>
      <c r="BH250" s="1128"/>
      <c r="BI250" s="1128"/>
      <c r="BJ250" s="1128"/>
      <c r="BK250" s="228"/>
      <c r="BL250" s="1220" t="str">
        <f>IF('FRONT PAGE'!$A$1="www.fly-logics.com","DAY",0)</f>
        <v>DAY</v>
      </c>
      <c r="BM250" s="1218"/>
      <c r="BN250" s="1218"/>
      <c r="BO250" s="1218"/>
      <c r="BP250" s="1219"/>
      <c r="BQ250" s="1129" t="str">
        <f>IF(SUMIFS(LOGBOOK!$T$5:$T$1036129,LOGBOOK!$D$5:$D$1036129,BC241,LOGBOOK!$AN$5:$AN$1036129,BS241,LOGBOOK!$E$5:$E$1036129,BI241)=0," ",SUMIFS(LOGBOOK!$T$5:$T$1036129,LOGBOOK!$D$5:$D$1036129,BC241,LOGBOOK!$AN$5:$AN$1036129,BS241,LOGBOOK!$E$5:$E$1036129,BI241))</f>
        <v xml:space="preserve"> </v>
      </c>
      <c r="BR250" s="1130"/>
      <c r="BS250" s="1130"/>
      <c r="BT250" s="1130"/>
      <c r="BU250" s="1130"/>
      <c r="BV250" s="1130"/>
      <c r="BW250" s="15"/>
      <c r="BX250" s="629" t="str">
        <f>IF('FRONT PAGE'!$A$1="www.fly-logics.com","APR",0)</f>
        <v>APR</v>
      </c>
      <c r="BY250" s="631"/>
      <c r="BZ250" s="631"/>
      <c r="CA250" s="631"/>
      <c r="CB250" s="631"/>
      <c r="CC250" s="630" t="str">
        <f>IF(SUMIFS(LOGBOOK!$Y$5:$Y$1036129,LOGBOOK!$D$5:$D$1036129,BC241,LOGBOOK!$AN$5:$AN$1036129,BS241,LOGBOOK!$E$5:$E$1036129,BI241,LOGBOOK!$AM$5:$AM$1036129,"ABR")=0," ",SUMIFS(LOGBOOK!$Y$5:$Y$1036129,LOGBOOK!$D$5:$D$1036129,BC241,LOGBOOK!$AN$5:$AN$1036129,BS241,LOGBOOK!$E$5:$E$1036129,BI241,LOGBOOK!$AM$5:$AM$1036129,"ABR"))</f>
        <v xml:space="preserve"> </v>
      </c>
      <c r="CD250" s="625"/>
      <c r="CE250" s="625"/>
      <c r="CF250" s="625"/>
      <c r="CG250" s="630" t="str">
        <f>IF(SUMIFS(LOGBOOK!$Z$5:$Z$1036129,LOGBOOK!$D$5:$D$1036129,BC241,LOGBOOK!$AN$5:$AN$1036129,BS241,LOGBOOK!$E$5:$E$1036129,BI241,LOGBOOK!$AM$5:$AM$1036129,BX250)=0," ",SUMIFS(LOGBOOK!$Z$5:$Z$1036129,LOGBOOK!$D$5:$D$1036129,BC241,LOGBOOK!$AN$5:$AN$1036129,BS241,LOGBOOK!$E$5:$E$1036129,BI241,LOGBOOK!$AM$5:$AM$1036129,"ABR"))</f>
        <v xml:space="preserve"> </v>
      </c>
      <c r="CH250" s="625"/>
      <c r="CI250" s="625"/>
      <c r="CJ250" s="625"/>
      <c r="CK250" s="630" t="str">
        <f>IF(SUMIFS(LOGBOOK!$AA$5:$AA$1036129,LOGBOOK!$D$5:$D$1036129,BC241,LOGBOOK!$AN$5:$AN$1036129,BS241,LOGBOOK!$E$5:$E$1036129,BI241,LOGBOOK!$AM$5:$AM$1036129,"ABR")=0," ",SUMIFS(LOGBOOK!$AA$5:$AA$1036129,LOGBOOK!$D$5:$D$1036129,BC241,LOGBOOK!$AN$5:$AN$1036129,BS241,LOGBOOK!$E$5:$E$1036129,BI241,LOGBOOK!$AM$5:$AM$1036129,"ABR"))</f>
        <v xml:space="preserve"> </v>
      </c>
      <c r="CL250" s="625"/>
      <c r="CM250" s="625"/>
      <c r="CN250" s="625"/>
      <c r="CO250" s="623" t="str">
        <f>IF(SUMIFS(LOGBOOK!$AE$5:$AE$1036129,LOGBOOK!$D$5:$D$1036129,BC241,LOGBOOK!$AN$5:$AN$1036129,BS241,LOGBOOK!$E$5:$E$1036129,BI241,LOGBOOK!$AM$5:$AM$1036129,"ABR")=0," ",SUMIFS(LOGBOOK!$AE$5:$AE$1036129,LOGBOOK!$D$5:$D$1036129,BC241,LOGBOOK!$AN$5:$AN$1036129,BS241,LOGBOOK!$E$5:$E$1036129,BI241,LOGBOOK!$AM$5:$AM$1036129,"ABR"))</f>
        <v xml:space="preserve"> </v>
      </c>
      <c r="CP250" s="623"/>
      <c r="CQ250" s="623"/>
      <c r="CR250" s="623" t="str">
        <f>IF(SUMIFS(LOGBOOK!$AF$5:$AF$1036129,LOGBOOK!$D$5:$D$1036129,BC241,LOGBOOK!$AN$5:$AN$1036129,BS241,LOGBOOK!$E$5:$E$1036129,BI241,LOGBOOK!$AM$5:$AM$1036129,"ABR")=0," ",SUMIFS(LOGBOOK!$AF$5:$AF$1036129,LOGBOOK!$D$5:$D$1036129,BC241,LOGBOOK!$AN$5:$AN$1036129,BS241,LOGBOOK!$E$5:$E$1036129,BI241,LOGBOOK!$AM$5:$AM$1036129,"ABR"))</f>
        <v xml:space="preserve"> </v>
      </c>
      <c r="CS250" s="633"/>
      <c r="CT250" s="633"/>
      <c r="CU250" s="643"/>
      <c r="CV250" s="247"/>
      <c r="CW250" s="212"/>
      <c r="CX250" s="637"/>
      <c r="CY250" s="1218" t="str">
        <f>IF('FRONT PAGE'!$A$1="www.fly-logics.com","NO. FLIGHTS",0)</f>
        <v>NO. FLIGHTS</v>
      </c>
      <c r="CZ250" s="1218"/>
      <c r="DA250" s="1218"/>
      <c r="DB250" s="1218"/>
      <c r="DC250" s="1218"/>
      <c r="DD250" s="1218"/>
      <c r="DE250" s="1219"/>
      <c r="DF250" s="1127" t="str">
        <f>IF(COUNTIFS(LOGBOOK!$D$5:$D$1036144,DB241,LOGBOOK!$AN$5:$AN$1036144,DR241,LOGBOOK!$E$5:$E$1036144,DH241)=0," ",COUNTIFS(LOGBOOK!$D$5:$D$1036144,DB241,LOGBOOK!$AN$5:$AN$1036144,DR241,LOGBOOK!$E$5:$E$1036144,DH241))</f>
        <v xml:space="preserve"> </v>
      </c>
      <c r="DG250" s="1128"/>
      <c r="DH250" s="1128"/>
      <c r="DI250" s="1128"/>
      <c r="DJ250" s="228"/>
      <c r="DK250" s="1220" t="str">
        <f>IF('FRONT PAGE'!$A$1="www.fly-logics.com","DAY",0)</f>
        <v>DAY</v>
      </c>
      <c r="DL250" s="1218"/>
      <c r="DM250" s="1218"/>
      <c r="DN250" s="1218"/>
      <c r="DO250" s="1219"/>
      <c r="DP250" s="1129" t="str">
        <f>IF(SUMIFS(LOGBOOK!$T$5:$T$1036129,LOGBOOK!$D$5:$D$1036129,DB241,LOGBOOK!$AN$5:$AN$1036129,DR241,LOGBOOK!$E$5:$E$1036129,DH241)=0," ",SUMIFS(LOGBOOK!$T$5:$T$1036129,LOGBOOK!$D$5:$D$1036129,DB241,LOGBOOK!$AN$5:$AN$1036129,DR241,LOGBOOK!$E$5:$E$1036129,DH241))</f>
        <v xml:space="preserve"> </v>
      </c>
      <c r="DQ250" s="1130"/>
      <c r="DR250" s="1130"/>
      <c r="DS250" s="1130"/>
      <c r="DT250" s="1130"/>
      <c r="DU250" s="1130"/>
      <c r="DV250" s="15"/>
      <c r="DW250" s="629" t="str">
        <f>IF('FRONT PAGE'!$A$1="www.fly-logics.com","APR",0)</f>
        <v>APR</v>
      </c>
      <c r="DX250" s="631"/>
      <c r="DY250" s="631"/>
      <c r="DZ250" s="631"/>
      <c r="EA250" s="631"/>
      <c r="EB250" s="630" t="str">
        <f>IF(SUMIFS(LOGBOOK!$Y$5:$Y$1036129,LOGBOOK!$D$5:$D$1036129,DB241,LOGBOOK!$AN$5:$AN$1036129,DR241,LOGBOOK!$E$5:$E$1036129,DH241,LOGBOOK!$AM$5:$AM$1036129,"ABR")=0," ",SUMIFS(LOGBOOK!$Y$5:$Y$1036129,LOGBOOK!$D$5:$D$1036129,DB241,LOGBOOK!$AN$5:$AN$1036129,DR241,LOGBOOK!$E$5:$E$1036129,DH241,LOGBOOK!$AM$5:$AM$1036129,"ABR"))</f>
        <v xml:space="preserve"> </v>
      </c>
      <c r="EC250" s="625"/>
      <c r="ED250" s="625"/>
      <c r="EE250" s="625"/>
      <c r="EF250" s="630" t="str">
        <f>IF(SUMIFS(LOGBOOK!$Z$5:$Z$1036129,LOGBOOK!$D$5:$D$1036129,DB241,LOGBOOK!$AN$5:$AN$1036129,DR241,LOGBOOK!$E$5:$E$1036129,DH241,LOGBOOK!$AM$5:$AM$1036129,DW250)=0," ",SUMIFS(LOGBOOK!$Z$5:$Z$1036129,LOGBOOK!$D$5:$D$1036129,DB241,LOGBOOK!$AN$5:$AN$1036129,DR241,LOGBOOK!$E$5:$E$1036129,DH241,LOGBOOK!$AM$5:$AM$1036129,"ABR"))</f>
        <v xml:space="preserve"> </v>
      </c>
      <c r="EG250" s="625"/>
      <c r="EH250" s="625"/>
      <c r="EI250" s="625"/>
      <c r="EJ250" s="630" t="str">
        <f>IF(SUMIFS(LOGBOOK!$AA$5:$AA$1036129,LOGBOOK!$D$5:$D$1036129,DB241,LOGBOOK!$AN$5:$AN$1036129,DR241,LOGBOOK!$E$5:$E$1036129,DH241,LOGBOOK!$AM$5:$AM$1036129,"ABR")=0," ",SUMIFS(LOGBOOK!$AA$5:$AA$1036129,LOGBOOK!$D$5:$D$1036129,DB241,LOGBOOK!$AN$5:$AN$1036129,DR241,LOGBOOK!$E$5:$E$1036129,DH241,LOGBOOK!$AM$5:$AM$1036129,"ABR"))</f>
        <v xml:space="preserve"> </v>
      </c>
      <c r="EK250" s="625"/>
      <c r="EL250" s="625"/>
      <c r="EM250" s="625"/>
      <c r="EN250" s="623" t="str">
        <f>IF(SUMIFS(LOGBOOK!$AE$5:$AE$1036129,LOGBOOK!$D$5:$D$1036129,DB241,LOGBOOK!$AN$5:$AN$1036129,DR241,LOGBOOK!$E$5:$E$1036129,DH241,LOGBOOK!$AM$5:$AM$1036129,"ABR")=0," ",SUMIFS(LOGBOOK!$AE$5:$AE$1036129,LOGBOOK!$D$5:$D$1036129,DB241,LOGBOOK!$AN$5:$AN$1036129,DR241,LOGBOOK!$E$5:$E$1036129,DH241,LOGBOOK!$AM$5:$AM$1036129,"ABR"))</f>
        <v xml:space="preserve"> </v>
      </c>
      <c r="EO250" s="623"/>
      <c r="EP250" s="623"/>
      <c r="EQ250" s="623" t="str">
        <f>IF(SUMIFS(LOGBOOK!$AF$5:$AF$1036129,LOGBOOK!$D$5:$D$1036129,DB241,LOGBOOK!$AN$5:$AN$1036129,DR241,LOGBOOK!$E$5:$E$1036129,DH241,LOGBOOK!$AM$5:$AM$1036129,"ABR")=0," ",SUMIFS(LOGBOOK!$AF$5:$AF$1036129,LOGBOOK!$D$5:$D$1036129,DB241,LOGBOOK!$AN$5:$AN$1036129,DR241,LOGBOOK!$E$5:$E$1036129,DH241,LOGBOOK!$AM$5:$AM$1036129,"ABR"))</f>
        <v xml:space="preserve"> </v>
      </c>
      <c r="ER250" s="633"/>
      <c r="ES250" s="633"/>
      <c r="ET250" s="643"/>
      <c r="EU250" s="637"/>
      <c r="EV250" s="1218" t="str">
        <f>IF('FRONT PAGE'!$A$1="www.fly-logics.com","NO. FLIGHTS",0)</f>
        <v>NO. FLIGHTS</v>
      </c>
      <c r="EW250" s="1218"/>
      <c r="EX250" s="1218"/>
      <c r="EY250" s="1218"/>
      <c r="EZ250" s="1218"/>
      <c r="FA250" s="1218"/>
      <c r="FB250" s="1219"/>
      <c r="FC250" s="1127" t="str">
        <f>IF(COUNTIFS(LOGBOOK!$D$5:$D$1036144,EY241,LOGBOOK!$AN$5:$AN$1036144,FO241,LOGBOOK!$E$5:$E$1036144,FE241)=0," ",COUNTIFS(LOGBOOK!$D$5:$D$1036144,EY241,LOGBOOK!$AN$5:$AN$1036144,FO241,LOGBOOK!$E$5:$E$1036144,FE241))</f>
        <v xml:space="preserve"> </v>
      </c>
      <c r="FD250" s="1128"/>
      <c r="FE250" s="1128"/>
      <c r="FF250" s="1128"/>
      <c r="FG250" s="228"/>
      <c r="FH250" s="1220" t="str">
        <f>IF('FRONT PAGE'!$A$1="www.fly-logics.com","DAY",0)</f>
        <v>DAY</v>
      </c>
      <c r="FI250" s="1218"/>
      <c r="FJ250" s="1218"/>
      <c r="FK250" s="1218"/>
      <c r="FL250" s="1219"/>
      <c r="FM250" s="1129" t="str">
        <f>IF(SUMIFS(LOGBOOK!$T$5:$T$1036129,LOGBOOK!$D$5:$D$1036129,EY241,LOGBOOK!$AN$5:$AN$1036129,FO241,LOGBOOK!$E$5:$E$1036129,FE241)=0," ",SUMIFS(LOGBOOK!$T$5:$T$1036129,LOGBOOK!$D$5:$D$1036129,EY241,LOGBOOK!$AN$5:$AN$1036129,FO241,LOGBOOK!$E$5:$E$1036129,FE241))</f>
        <v xml:space="preserve"> </v>
      </c>
      <c r="FN250" s="1130"/>
      <c r="FO250" s="1130"/>
      <c r="FP250" s="1130"/>
      <c r="FQ250" s="1130"/>
      <c r="FR250" s="1130"/>
      <c r="FS250" s="15"/>
      <c r="FT250" s="629" t="str">
        <f>IF('FRONT PAGE'!$A$1="www.fly-logics.com","APR",0)</f>
        <v>APR</v>
      </c>
      <c r="FU250" s="631"/>
      <c r="FV250" s="631"/>
      <c r="FW250" s="631"/>
      <c r="FX250" s="631"/>
      <c r="FY250" s="630" t="str">
        <f>IF(SUMIFS(LOGBOOK!$Y$5:$Y$1036129,LOGBOOK!$D$5:$D$1036129,EY241,LOGBOOK!$AN$5:$AN$1036129,FO241,LOGBOOK!$E$5:$E$1036129,FE241,LOGBOOK!$AM$5:$AM$1036129,"ABR")=0," ",SUMIFS(LOGBOOK!$Y$5:$Y$1036129,LOGBOOK!$D$5:$D$1036129,EY241,LOGBOOK!$AN$5:$AN$1036129,FO241,LOGBOOK!$E$5:$E$1036129,FE241,LOGBOOK!$AM$5:$AM$1036129,"ABR"))</f>
        <v xml:space="preserve"> </v>
      </c>
      <c r="FZ250" s="625"/>
      <c r="GA250" s="625"/>
      <c r="GB250" s="625"/>
      <c r="GC250" s="630" t="str">
        <f>IF(SUMIFS(LOGBOOK!$Z$5:$Z$1036129,LOGBOOK!$D$5:$D$1036129,EY241,LOGBOOK!$AN$5:$AN$1036129,FO241,LOGBOOK!$E$5:$E$1036129,FE241,LOGBOOK!$AM$5:$AM$1036129,FT250)=0," ",SUMIFS(LOGBOOK!$Z$5:$Z$1036129,LOGBOOK!$D$5:$D$1036129,EY241,LOGBOOK!$AN$5:$AN$1036129,FO241,LOGBOOK!$E$5:$E$1036129,FE241,LOGBOOK!$AM$5:$AM$1036129,"ABR"))</f>
        <v xml:space="preserve"> </v>
      </c>
      <c r="GD250" s="625"/>
      <c r="GE250" s="625"/>
      <c r="GF250" s="625"/>
      <c r="GG250" s="630" t="str">
        <f>IF(SUMIFS(LOGBOOK!$AA$5:$AA$1036129,LOGBOOK!$D$5:$D$1036129,EY241,LOGBOOK!$AN$5:$AN$1036129,FO241,LOGBOOK!$E$5:$E$1036129,FE241,LOGBOOK!$AM$5:$AM$1036129,"ABR")=0," ",SUMIFS(LOGBOOK!$AA$5:$AA$1036129,LOGBOOK!$D$5:$D$1036129,EY241,LOGBOOK!$AN$5:$AN$1036129,FO241,LOGBOOK!$E$5:$E$1036129,FE241,LOGBOOK!$AM$5:$AM$1036129,"ABR"))</f>
        <v xml:space="preserve"> </v>
      </c>
      <c r="GH250" s="625"/>
      <c r="GI250" s="625"/>
      <c r="GJ250" s="625"/>
      <c r="GK250" s="623" t="str">
        <f>IF(SUMIFS(LOGBOOK!$AE$5:$AE$1036129,LOGBOOK!$D$5:$D$1036129,EY241,LOGBOOK!$AN$5:$AN$1036129,FO241,LOGBOOK!$E$5:$E$1036129,FE241,LOGBOOK!$AM$5:$AM$1036129,"ABR")=0," ",SUMIFS(LOGBOOK!$AE$5:$AE$1036129,LOGBOOK!$D$5:$D$1036129,EY241,LOGBOOK!$AN$5:$AN$1036129,FO241,LOGBOOK!$E$5:$E$1036129,FE241,LOGBOOK!$AM$5:$AM$1036129,"ABR"))</f>
        <v xml:space="preserve"> </v>
      </c>
      <c r="GL250" s="623"/>
      <c r="GM250" s="623"/>
      <c r="GN250" s="623" t="str">
        <f>IF(SUMIFS(LOGBOOK!$AF$5:$AF$1036129,LOGBOOK!$D$5:$D$1036129,EY241,LOGBOOK!$AN$5:$AN$1036129,FO241,LOGBOOK!$E$5:$E$1036129,FE241,LOGBOOK!$AM$5:$AM$1036129,"ABR")=0," ",SUMIFS(LOGBOOK!$AF$5:$AF$1036129,LOGBOOK!$D$5:$D$1036129,EY241,LOGBOOK!$AN$5:$AN$1036129,FO241,LOGBOOK!$E$5:$E$1036129,FE241,LOGBOOK!$AM$5:$AM$1036129,"ABR"))</f>
        <v xml:space="preserve"> </v>
      </c>
      <c r="GO250" s="633"/>
      <c r="GP250" s="633"/>
      <c r="GQ250" s="643"/>
      <c r="GR250" s="6"/>
    </row>
    <row r="251" spans="1:200" ht="5.25" customHeight="1" x14ac:dyDescent="0.25">
      <c r="A251" s="212"/>
      <c r="B251" s="637"/>
      <c r="C251" s="1218"/>
      <c r="D251" s="1218"/>
      <c r="E251" s="1218"/>
      <c r="F251" s="1218"/>
      <c r="G251" s="1218"/>
      <c r="H251" s="1218"/>
      <c r="I251" s="1219"/>
      <c r="J251" s="1127"/>
      <c r="K251" s="1128"/>
      <c r="L251" s="1128"/>
      <c r="M251" s="1128"/>
      <c r="N251" s="624"/>
      <c r="O251" s="624"/>
      <c r="P251" s="624"/>
      <c r="Q251" s="624"/>
      <c r="R251" s="624"/>
      <c r="S251" s="624"/>
      <c r="T251" s="624"/>
      <c r="U251" s="624"/>
      <c r="V251" s="624"/>
      <c r="W251" s="624"/>
      <c r="X251" s="624"/>
      <c r="Y251" s="624"/>
      <c r="Z251" s="15"/>
      <c r="AA251" s="631"/>
      <c r="AB251" s="631"/>
      <c r="AC251" s="631"/>
      <c r="AD251" s="631"/>
      <c r="AE251" s="631"/>
      <c r="AF251" s="625"/>
      <c r="AG251" s="632"/>
      <c r="AH251" s="632"/>
      <c r="AI251" s="625"/>
      <c r="AJ251" s="625"/>
      <c r="AK251" s="632"/>
      <c r="AL251" s="632"/>
      <c r="AM251" s="625"/>
      <c r="AN251" s="625"/>
      <c r="AO251" s="632"/>
      <c r="AP251" s="632"/>
      <c r="AQ251" s="625"/>
      <c r="AR251" s="623"/>
      <c r="AS251" s="623"/>
      <c r="AT251" s="623"/>
      <c r="AU251" s="633"/>
      <c r="AV251" s="634"/>
      <c r="AW251" s="633"/>
      <c r="AX251" s="643"/>
      <c r="AY251" s="637"/>
      <c r="AZ251" s="1218"/>
      <c r="BA251" s="1218"/>
      <c r="BB251" s="1218"/>
      <c r="BC251" s="1218"/>
      <c r="BD251" s="1218"/>
      <c r="BE251" s="1218"/>
      <c r="BF251" s="1219"/>
      <c r="BG251" s="1127"/>
      <c r="BH251" s="1128"/>
      <c r="BI251" s="1128"/>
      <c r="BJ251" s="1128"/>
      <c r="BK251" s="624"/>
      <c r="BL251" s="624"/>
      <c r="BM251" s="624"/>
      <c r="BN251" s="624"/>
      <c r="BO251" s="624"/>
      <c r="BP251" s="624"/>
      <c r="BQ251" s="624"/>
      <c r="BR251" s="624"/>
      <c r="BS251" s="624"/>
      <c r="BT251" s="624"/>
      <c r="BU251" s="624"/>
      <c r="BV251" s="624"/>
      <c r="BW251" s="15"/>
      <c r="BX251" s="631"/>
      <c r="BY251" s="631"/>
      <c r="BZ251" s="631"/>
      <c r="CA251" s="631"/>
      <c r="CB251" s="631"/>
      <c r="CC251" s="625"/>
      <c r="CD251" s="632"/>
      <c r="CE251" s="632"/>
      <c r="CF251" s="625"/>
      <c r="CG251" s="625"/>
      <c r="CH251" s="632"/>
      <c r="CI251" s="632"/>
      <c r="CJ251" s="625"/>
      <c r="CK251" s="625"/>
      <c r="CL251" s="632"/>
      <c r="CM251" s="632"/>
      <c r="CN251" s="625"/>
      <c r="CO251" s="623"/>
      <c r="CP251" s="623"/>
      <c r="CQ251" s="623"/>
      <c r="CR251" s="633"/>
      <c r="CS251" s="634"/>
      <c r="CT251" s="633"/>
      <c r="CU251" s="643"/>
      <c r="CV251" s="247"/>
      <c r="CW251" s="212"/>
      <c r="CX251" s="637"/>
      <c r="CY251" s="1218"/>
      <c r="CZ251" s="1218"/>
      <c r="DA251" s="1218"/>
      <c r="DB251" s="1218"/>
      <c r="DC251" s="1218"/>
      <c r="DD251" s="1218"/>
      <c r="DE251" s="1219"/>
      <c r="DF251" s="1127"/>
      <c r="DG251" s="1128"/>
      <c r="DH251" s="1128"/>
      <c r="DI251" s="1128"/>
      <c r="DJ251" s="624"/>
      <c r="DK251" s="624"/>
      <c r="DL251" s="624"/>
      <c r="DM251" s="624"/>
      <c r="DN251" s="624"/>
      <c r="DO251" s="624"/>
      <c r="DP251" s="624"/>
      <c r="DQ251" s="624"/>
      <c r="DR251" s="624"/>
      <c r="DS251" s="624"/>
      <c r="DT251" s="624"/>
      <c r="DU251" s="624"/>
      <c r="DV251" s="15"/>
      <c r="DW251" s="631"/>
      <c r="DX251" s="631"/>
      <c r="DY251" s="631"/>
      <c r="DZ251" s="631"/>
      <c r="EA251" s="631"/>
      <c r="EB251" s="625"/>
      <c r="EC251" s="632"/>
      <c r="ED251" s="632"/>
      <c r="EE251" s="625"/>
      <c r="EF251" s="625"/>
      <c r="EG251" s="632"/>
      <c r="EH251" s="632"/>
      <c r="EI251" s="625"/>
      <c r="EJ251" s="625"/>
      <c r="EK251" s="632"/>
      <c r="EL251" s="632"/>
      <c r="EM251" s="625"/>
      <c r="EN251" s="623"/>
      <c r="EO251" s="623"/>
      <c r="EP251" s="623"/>
      <c r="EQ251" s="633"/>
      <c r="ER251" s="634"/>
      <c r="ES251" s="633"/>
      <c r="ET251" s="643"/>
      <c r="EU251" s="637"/>
      <c r="EV251" s="1218"/>
      <c r="EW251" s="1218"/>
      <c r="EX251" s="1218"/>
      <c r="EY251" s="1218"/>
      <c r="EZ251" s="1218"/>
      <c r="FA251" s="1218"/>
      <c r="FB251" s="1219"/>
      <c r="FC251" s="1127"/>
      <c r="FD251" s="1128"/>
      <c r="FE251" s="1128"/>
      <c r="FF251" s="1128"/>
      <c r="FG251" s="624"/>
      <c r="FH251" s="624"/>
      <c r="FI251" s="624"/>
      <c r="FJ251" s="624"/>
      <c r="FK251" s="624"/>
      <c r="FL251" s="624"/>
      <c r="FM251" s="624"/>
      <c r="FN251" s="624"/>
      <c r="FO251" s="624"/>
      <c r="FP251" s="624"/>
      <c r="FQ251" s="624"/>
      <c r="FR251" s="624"/>
      <c r="FS251" s="15"/>
      <c r="FT251" s="631"/>
      <c r="FU251" s="631"/>
      <c r="FV251" s="631"/>
      <c r="FW251" s="631"/>
      <c r="FX251" s="631"/>
      <c r="FY251" s="625"/>
      <c r="FZ251" s="632"/>
      <c r="GA251" s="632"/>
      <c r="GB251" s="625"/>
      <c r="GC251" s="625"/>
      <c r="GD251" s="632"/>
      <c r="GE251" s="632"/>
      <c r="GF251" s="625"/>
      <c r="GG251" s="625"/>
      <c r="GH251" s="632"/>
      <c r="GI251" s="632"/>
      <c r="GJ251" s="625"/>
      <c r="GK251" s="623"/>
      <c r="GL251" s="623"/>
      <c r="GM251" s="623"/>
      <c r="GN251" s="633"/>
      <c r="GO251" s="634"/>
      <c r="GP251" s="633"/>
      <c r="GQ251" s="643"/>
      <c r="GR251" s="6"/>
    </row>
    <row r="252" spans="1:200" ht="5.25" customHeight="1" x14ac:dyDescent="0.25">
      <c r="A252" s="212"/>
      <c r="B252" s="637"/>
      <c r="C252" s="624"/>
      <c r="D252" s="624"/>
      <c r="E252" s="624"/>
      <c r="F252" s="624"/>
      <c r="G252" s="624"/>
      <c r="H252" s="624"/>
      <c r="I252" s="624"/>
      <c r="J252" s="624"/>
      <c r="K252" s="624"/>
      <c r="L252" s="624"/>
      <c r="M252" s="624"/>
      <c r="N252" s="624"/>
      <c r="O252" s="1221" t="str">
        <f>IF('FRONT PAGE'!$A$1="www.fly-logics.com","NIGHT",0)</f>
        <v>NIGHT</v>
      </c>
      <c r="P252" s="1222"/>
      <c r="Q252" s="1222"/>
      <c r="R252" s="1222"/>
      <c r="S252" s="1222"/>
      <c r="T252" s="1133" t="str">
        <f>IF(SUMIFS(LOGBOOK!$U$5:$U$1036129,LOGBOOK!$D$5:$D$1036129,F241,LOGBOOK!$AN$5:$AN$1036129,V241,LOGBOOK!$E$5:$E$1036129,L241)=0," ",SUMIFS(LOGBOOK!$U$5:$U$1036129,LOGBOOK!$D$5:$D$1036129,F241,LOGBOOK!$AN$5:$AN$1036129,V241,LOGBOOK!$E$5:$E$1036129,L241))</f>
        <v xml:space="preserve"> </v>
      </c>
      <c r="U252" s="1133"/>
      <c r="V252" s="1133"/>
      <c r="W252" s="1133"/>
      <c r="X252" s="1133"/>
      <c r="Y252" s="1129"/>
      <c r="Z252" s="15"/>
      <c r="AA252" s="631"/>
      <c r="AB252" s="631"/>
      <c r="AC252" s="631"/>
      <c r="AD252" s="631"/>
      <c r="AE252" s="631"/>
      <c r="AF252" s="625"/>
      <c r="AG252" s="625"/>
      <c r="AH252" s="625"/>
      <c r="AI252" s="625"/>
      <c r="AJ252" s="625"/>
      <c r="AK252" s="625"/>
      <c r="AL252" s="625"/>
      <c r="AM252" s="625"/>
      <c r="AN252" s="625"/>
      <c r="AO252" s="625"/>
      <c r="AP252" s="625"/>
      <c r="AQ252" s="625"/>
      <c r="AR252" s="623"/>
      <c r="AS252" s="623"/>
      <c r="AT252" s="623"/>
      <c r="AU252" s="633"/>
      <c r="AV252" s="633"/>
      <c r="AW252" s="633"/>
      <c r="AX252" s="643"/>
      <c r="AY252" s="637"/>
      <c r="AZ252" s="624"/>
      <c r="BA252" s="624"/>
      <c r="BB252" s="624"/>
      <c r="BC252" s="624"/>
      <c r="BD252" s="624"/>
      <c r="BE252" s="624"/>
      <c r="BF252" s="624"/>
      <c r="BG252" s="624"/>
      <c r="BH252" s="624"/>
      <c r="BI252" s="624"/>
      <c r="BJ252" s="624"/>
      <c r="BK252" s="624"/>
      <c r="BL252" s="1221" t="str">
        <f>IF('FRONT PAGE'!$A$1="www.fly-logics.com","NIGHT",0)</f>
        <v>NIGHT</v>
      </c>
      <c r="BM252" s="1222"/>
      <c r="BN252" s="1222"/>
      <c r="BO252" s="1222"/>
      <c r="BP252" s="1222"/>
      <c r="BQ252" s="1133" t="str">
        <f>IF(SUMIFS(LOGBOOK!$U$5:$U$1036129,LOGBOOK!$D$5:$D$1036129,BC241,LOGBOOK!$AN$5:$AN$1036129,BS241,LOGBOOK!$E$5:$E$1036129,BI241)=0," ",SUMIFS(LOGBOOK!$U$5:$U$1036129,LOGBOOK!$D$5:$D$1036129,BC241,LOGBOOK!$AN$5:$AN$1036129,BS241,LOGBOOK!$E$5:$E$1036129,BI241))</f>
        <v xml:space="preserve"> </v>
      </c>
      <c r="BR252" s="1133"/>
      <c r="BS252" s="1133"/>
      <c r="BT252" s="1133"/>
      <c r="BU252" s="1133"/>
      <c r="BV252" s="1129"/>
      <c r="BW252" s="15"/>
      <c r="BX252" s="631"/>
      <c r="BY252" s="631"/>
      <c r="BZ252" s="631"/>
      <c r="CA252" s="631"/>
      <c r="CB252" s="631"/>
      <c r="CC252" s="625"/>
      <c r="CD252" s="625"/>
      <c r="CE252" s="625"/>
      <c r="CF252" s="625"/>
      <c r="CG252" s="625"/>
      <c r="CH252" s="625"/>
      <c r="CI252" s="625"/>
      <c r="CJ252" s="625"/>
      <c r="CK252" s="625"/>
      <c r="CL252" s="625"/>
      <c r="CM252" s="625"/>
      <c r="CN252" s="625"/>
      <c r="CO252" s="623"/>
      <c r="CP252" s="623"/>
      <c r="CQ252" s="623"/>
      <c r="CR252" s="633"/>
      <c r="CS252" s="633"/>
      <c r="CT252" s="633"/>
      <c r="CU252" s="643"/>
      <c r="CV252" s="247"/>
      <c r="CW252" s="212"/>
      <c r="CX252" s="637"/>
      <c r="CY252" s="624"/>
      <c r="CZ252" s="624"/>
      <c r="DA252" s="624"/>
      <c r="DB252" s="624"/>
      <c r="DC252" s="624"/>
      <c r="DD252" s="624"/>
      <c r="DE252" s="624"/>
      <c r="DF252" s="624"/>
      <c r="DG252" s="624"/>
      <c r="DH252" s="624"/>
      <c r="DI252" s="624"/>
      <c r="DJ252" s="624"/>
      <c r="DK252" s="1221" t="str">
        <f>IF('FRONT PAGE'!$A$1="www.fly-logics.com","NIGHT",0)</f>
        <v>NIGHT</v>
      </c>
      <c r="DL252" s="1222"/>
      <c r="DM252" s="1222"/>
      <c r="DN252" s="1222"/>
      <c r="DO252" s="1222"/>
      <c r="DP252" s="1133" t="str">
        <f>IF(SUMIFS(LOGBOOK!$U$5:$U$1036129,LOGBOOK!$D$5:$D$1036129,DB241,LOGBOOK!$AN$5:$AN$1036129,DR241,LOGBOOK!$E$5:$E$1036129,DH241)=0," ",SUMIFS(LOGBOOK!$U$5:$U$1036129,LOGBOOK!$D$5:$D$1036129,DB241,LOGBOOK!$AN$5:$AN$1036129,DR241,LOGBOOK!$E$5:$E$1036129,DH241))</f>
        <v xml:space="preserve"> </v>
      </c>
      <c r="DQ252" s="1133"/>
      <c r="DR252" s="1133"/>
      <c r="DS252" s="1133"/>
      <c r="DT252" s="1133"/>
      <c r="DU252" s="1129"/>
      <c r="DV252" s="15"/>
      <c r="DW252" s="631"/>
      <c r="DX252" s="631"/>
      <c r="DY252" s="631"/>
      <c r="DZ252" s="631"/>
      <c r="EA252" s="631"/>
      <c r="EB252" s="625"/>
      <c r="EC252" s="625"/>
      <c r="ED252" s="625"/>
      <c r="EE252" s="625"/>
      <c r="EF252" s="625"/>
      <c r="EG252" s="625"/>
      <c r="EH252" s="625"/>
      <c r="EI252" s="625"/>
      <c r="EJ252" s="625"/>
      <c r="EK252" s="625"/>
      <c r="EL252" s="625"/>
      <c r="EM252" s="625"/>
      <c r="EN252" s="623"/>
      <c r="EO252" s="623"/>
      <c r="EP252" s="623"/>
      <c r="EQ252" s="633"/>
      <c r="ER252" s="633"/>
      <c r="ES252" s="633"/>
      <c r="ET252" s="643"/>
      <c r="EU252" s="637"/>
      <c r="EV252" s="624"/>
      <c r="EW252" s="624"/>
      <c r="EX252" s="624"/>
      <c r="EY252" s="624"/>
      <c r="EZ252" s="624"/>
      <c r="FA252" s="624"/>
      <c r="FB252" s="624"/>
      <c r="FC252" s="624"/>
      <c r="FD252" s="624"/>
      <c r="FE252" s="624"/>
      <c r="FF252" s="624"/>
      <c r="FG252" s="624"/>
      <c r="FH252" s="1221" t="str">
        <f>IF('FRONT PAGE'!$A$1="www.fly-logics.com","NIGHT",0)</f>
        <v>NIGHT</v>
      </c>
      <c r="FI252" s="1222"/>
      <c r="FJ252" s="1222"/>
      <c r="FK252" s="1222"/>
      <c r="FL252" s="1222"/>
      <c r="FM252" s="1133" t="str">
        <f>IF(SUMIFS(LOGBOOK!$U$5:$U$1036129,LOGBOOK!$D$5:$D$1036129,EY241,LOGBOOK!$AN$5:$AN$1036129,FO241,LOGBOOK!$E$5:$E$1036129,FE241)=0," ",SUMIFS(LOGBOOK!$U$5:$U$1036129,LOGBOOK!$D$5:$D$1036129,EY241,LOGBOOK!$AN$5:$AN$1036129,FO241,LOGBOOK!$E$5:$E$1036129,FE241))</f>
        <v xml:space="preserve"> </v>
      </c>
      <c r="FN252" s="1133"/>
      <c r="FO252" s="1133"/>
      <c r="FP252" s="1133"/>
      <c r="FQ252" s="1133"/>
      <c r="FR252" s="1129"/>
      <c r="FS252" s="15"/>
      <c r="FT252" s="631"/>
      <c r="FU252" s="631"/>
      <c r="FV252" s="631"/>
      <c r="FW252" s="631"/>
      <c r="FX252" s="631"/>
      <c r="FY252" s="625"/>
      <c r="FZ252" s="625"/>
      <c r="GA252" s="625"/>
      <c r="GB252" s="625"/>
      <c r="GC252" s="625"/>
      <c r="GD252" s="625"/>
      <c r="GE252" s="625"/>
      <c r="GF252" s="625"/>
      <c r="GG252" s="625"/>
      <c r="GH252" s="625"/>
      <c r="GI252" s="625"/>
      <c r="GJ252" s="625"/>
      <c r="GK252" s="623"/>
      <c r="GL252" s="623"/>
      <c r="GM252" s="623"/>
      <c r="GN252" s="633"/>
      <c r="GO252" s="633"/>
      <c r="GP252" s="633"/>
      <c r="GQ252" s="643"/>
      <c r="GR252" s="6"/>
    </row>
    <row r="253" spans="1:200" ht="5.25" customHeight="1" x14ac:dyDescent="0.25">
      <c r="A253" s="212"/>
      <c r="B253" s="637"/>
      <c r="C253" s="1220" t="str">
        <f>IF('FRONT PAGE'!$A$1="www.fly-logics.com","SOLO",0)</f>
        <v>SOLO</v>
      </c>
      <c r="D253" s="1218"/>
      <c r="E253" s="1218"/>
      <c r="F253" s="1218"/>
      <c r="G253" s="1219"/>
      <c r="H253" s="1129" t="str">
        <f>IF(SUMIFS(LOGBOOK!$X$5:$X$1036129,LOGBOOK!$D$5:$D$1036129,F241,LOGBOOK!$AN$5:$AN$1036129,V241,LOGBOOK!$E$5:$E$1036129,L241)=0," ",SUMIFS(LOGBOOK!$X$5:$X$1036129,LOGBOOK!$D$5:$D$1036129,F241,LOGBOOK!$AN$5:$AN$1036129,V241,LOGBOOK!$E$5:$E$1036129,L241))</f>
        <v xml:space="preserve"> </v>
      </c>
      <c r="I253" s="1130"/>
      <c r="J253" s="1130"/>
      <c r="K253" s="1130"/>
      <c r="L253" s="1130"/>
      <c r="M253" s="1130"/>
      <c r="N253" s="624"/>
      <c r="O253" s="1219"/>
      <c r="P253" s="1222"/>
      <c r="Q253" s="1222"/>
      <c r="R253" s="1222"/>
      <c r="S253" s="1222"/>
      <c r="T253" s="1133"/>
      <c r="U253" s="1133"/>
      <c r="V253" s="1133"/>
      <c r="W253" s="1133"/>
      <c r="X253" s="1133"/>
      <c r="Y253" s="1129"/>
      <c r="Z253" s="15"/>
      <c r="AA253" s="629" t="str">
        <f>IF('FRONT PAGE'!$A$1="www.fly-logics.com","MAY",0)</f>
        <v>MAY</v>
      </c>
      <c r="AB253" s="631"/>
      <c r="AC253" s="631"/>
      <c r="AD253" s="631"/>
      <c r="AE253" s="631"/>
      <c r="AF253" s="630" t="str">
        <f>IF(SUMIFS(LOGBOOK!$Y$5:$Y$1036129,LOGBOOK!$D$5:$D$1036129,F241,LOGBOOK!$AN$5:$AN$1036129,V241,LOGBOOK!$E$5:$E$1036129,L241,LOGBOOK!$AM$5:$AM$1036129,"MAY")=0," ",SUMIFS(LOGBOOK!$Y$5:$Y$1036129,LOGBOOK!$D$5:$D$1036129,F241,LOGBOOK!$AN$5:$AN$1036129,V241,LOGBOOK!$E$5:$E$1036129,L241,LOGBOOK!$AM$5:$AM$1036129,"MAY"))</f>
        <v xml:space="preserve"> </v>
      </c>
      <c r="AG253" s="625"/>
      <c r="AH253" s="625"/>
      <c r="AI253" s="625"/>
      <c r="AJ253" s="630" t="str">
        <f>IF(SUMIFS(LOGBOOK!$Z$5:$Z$1036129,LOGBOOK!$D$5:$D$1036129,F241,LOGBOOK!$AN$5:$AN$1036129,V241,LOGBOOK!$E$5:$E$1036129,L241,LOGBOOK!$AM$5:$AM$1036129,"MAY")=0," ",SUMIFS(LOGBOOK!$Z$5:$Z$1036129,LOGBOOK!$D$5:$D$1036129,F241,LOGBOOK!$AN$5:$AN$1036129,V241,LOGBOOK!$E$5:$E$1036129,L241,LOGBOOK!$AM$5:$AM$1036129,"MAY"))</f>
        <v xml:space="preserve"> </v>
      </c>
      <c r="AK253" s="625"/>
      <c r="AL253" s="625"/>
      <c r="AM253" s="625"/>
      <c r="AN253" s="630" t="str">
        <f>IF(SUMIFS(LOGBOOK!$AA$5:$AA$1036129,LOGBOOK!$D$5:$D$1036129,F241,LOGBOOK!$AN$5:$AN$1036129,V241,LOGBOOK!$E$5:$E$1036129,L241,LOGBOOK!$AM$5:$AM$1036129,"MAY")=0," ",SUMIFS(LOGBOOK!$AA$5:$AA$1036129,LOGBOOK!$D$5:$D$1036129,F241,LOGBOOK!$AN$5:$AN$1036129,V241,LOGBOOK!$E$5:$E$1036129,L241,LOGBOOK!$AM$5:$AM$1036129,"MAY"))</f>
        <v xml:space="preserve"> </v>
      </c>
      <c r="AO253" s="625"/>
      <c r="AP253" s="625"/>
      <c r="AQ253" s="625"/>
      <c r="AR253" s="623" t="str">
        <f>IF(SUMIFS(LOGBOOK!$AE$5:$AE$1036129,LOGBOOK!$D$5:$D$1036129,F241,LOGBOOK!$AN$5:$AN$1036129,V241,LOGBOOK!$E$5:$E$1036129,L241,LOGBOOK!$AM$5:$AM$1036129,"MAY")=0," ",SUMIFS(LOGBOOK!$AE$5:$AE$1036129,LOGBOOK!$D$5:$D$1036129,F241,LOGBOOK!$AN$5:$AN$1036129,V241,LOGBOOK!$E$5:$E$1036129,L241,LOGBOOK!$AM$5:$AM$1036129,"MAY"))</f>
        <v xml:space="preserve"> </v>
      </c>
      <c r="AS253" s="623"/>
      <c r="AT253" s="623"/>
      <c r="AU253" s="623" t="str">
        <f>IF(SUMIFS(LOGBOOK!$AF$5:$AF$1036129,LOGBOOK!$D$5:$D$1036129,F241,LOGBOOK!$AN$5:$AN$1036129,V241,LOGBOOK!$E$5:$E$1036129,L241,LOGBOOK!$AM$5:$AM$1036129,"MAY")=0," ",SUMIFS(LOGBOOK!$AF$5:$AF$1036129,LOGBOOK!$D$5:$D$1036129,F241,LOGBOOK!$AN$5:$AN$1036129,V241,LOGBOOK!$E$5:$E$1036129,L241,LOGBOOK!$AM$5:$AM$1036129,"MAY"))</f>
        <v xml:space="preserve"> </v>
      </c>
      <c r="AV253" s="633"/>
      <c r="AW253" s="633"/>
      <c r="AX253" s="643"/>
      <c r="AY253" s="637"/>
      <c r="AZ253" s="1220" t="str">
        <f>IF('FRONT PAGE'!$A$1="www.fly-logics.com","SOLO",0)</f>
        <v>SOLO</v>
      </c>
      <c r="BA253" s="1218"/>
      <c r="BB253" s="1218"/>
      <c r="BC253" s="1218"/>
      <c r="BD253" s="1219"/>
      <c r="BE253" s="1129" t="str">
        <f>IF(SUMIFS(LOGBOOK!$X$5:$X$1036129,LOGBOOK!$D$5:$D$1036129,BC241,LOGBOOK!$AN$5:$AN$1036129,BS241,LOGBOOK!$E$5:$E$1036129,BI241)=0," ",SUMIFS(LOGBOOK!$X$5:$X$1036129,LOGBOOK!$D$5:$D$1036129,BC241,LOGBOOK!$AN$5:$AN$1036129,BS241,LOGBOOK!$E$5:$E$1036129,BI241))</f>
        <v xml:space="preserve"> </v>
      </c>
      <c r="BF253" s="1130"/>
      <c r="BG253" s="1130"/>
      <c r="BH253" s="1130"/>
      <c r="BI253" s="1130"/>
      <c r="BJ253" s="1130"/>
      <c r="BK253" s="624"/>
      <c r="BL253" s="1219"/>
      <c r="BM253" s="1222"/>
      <c r="BN253" s="1222"/>
      <c r="BO253" s="1222"/>
      <c r="BP253" s="1222"/>
      <c r="BQ253" s="1133"/>
      <c r="BR253" s="1133"/>
      <c r="BS253" s="1133"/>
      <c r="BT253" s="1133"/>
      <c r="BU253" s="1133"/>
      <c r="BV253" s="1129"/>
      <c r="BW253" s="15"/>
      <c r="BX253" s="629" t="str">
        <f>IF('FRONT PAGE'!$A$1="www.fly-logics.com","MAY",0)</f>
        <v>MAY</v>
      </c>
      <c r="BY253" s="631"/>
      <c r="BZ253" s="631"/>
      <c r="CA253" s="631"/>
      <c r="CB253" s="631"/>
      <c r="CC253" s="630" t="str">
        <f>IF(SUMIFS(LOGBOOK!$Y$5:$Y$1036129,LOGBOOK!$D$5:$D$1036129,BC241,LOGBOOK!$AN$5:$AN$1036129,BS241,LOGBOOK!$E$5:$E$1036129,BI241,LOGBOOK!$AM$5:$AM$1036129,"MAY")=0," ",SUMIFS(LOGBOOK!$Y$5:$Y$1036129,LOGBOOK!$D$5:$D$1036129,BC241,LOGBOOK!$AN$5:$AN$1036129,BS241,LOGBOOK!$E$5:$E$1036129,BI241,LOGBOOK!$AM$5:$AM$1036129,"MAY"))</f>
        <v xml:space="preserve"> </v>
      </c>
      <c r="CD253" s="625"/>
      <c r="CE253" s="625"/>
      <c r="CF253" s="625"/>
      <c r="CG253" s="630" t="str">
        <f>IF(SUMIFS(LOGBOOK!$Z$5:$Z$1036129,LOGBOOK!$D$5:$D$1036129,BC241,LOGBOOK!$AN$5:$AN$1036129,BS241,LOGBOOK!$E$5:$E$1036129,BI241,LOGBOOK!$AM$5:$AM$1036129,"MAY")=0," ",SUMIFS(LOGBOOK!$Z$5:$Z$1036129,LOGBOOK!$D$5:$D$1036129,BC241,LOGBOOK!$AN$5:$AN$1036129,BS241,LOGBOOK!$E$5:$E$1036129,BI241,LOGBOOK!$AM$5:$AM$1036129,"MAY"))</f>
        <v xml:space="preserve"> </v>
      </c>
      <c r="CH253" s="625"/>
      <c r="CI253" s="625"/>
      <c r="CJ253" s="625"/>
      <c r="CK253" s="630" t="str">
        <f>IF(SUMIFS(LOGBOOK!$AA$5:$AA$1036129,LOGBOOK!$D$5:$D$1036129,BC241,LOGBOOK!$AN$5:$AN$1036129,BS241,LOGBOOK!$E$5:$E$1036129,BI241,LOGBOOK!$AM$5:$AM$1036129,"MAY")=0," ",SUMIFS(LOGBOOK!$AA$5:$AA$1036129,LOGBOOK!$D$5:$D$1036129,BC241,LOGBOOK!$AN$5:$AN$1036129,BS241,LOGBOOK!$E$5:$E$1036129,BI241,LOGBOOK!$AM$5:$AM$1036129,"MAY"))</f>
        <v xml:space="preserve"> </v>
      </c>
      <c r="CL253" s="625"/>
      <c r="CM253" s="625"/>
      <c r="CN253" s="625"/>
      <c r="CO253" s="623" t="str">
        <f>IF(SUMIFS(LOGBOOK!$AE$5:$AE$1036129,LOGBOOK!$D$5:$D$1036129,BC241,LOGBOOK!$AN$5:$AN$1036129,BS241,LOGBOOK!$E$5:$E$1036129,BI241,LOGBOOK!$AM$5:$AM$1036129,"MAY")=0," ",SUMIFS(LOGBOOK!$AE$5:$AE$1036129,LOGBOOK!$D$5:$D$1036129,BC241,LOGBOOK!$AN$5:$AN$1036129,BS241,LOGBOOK!$E$5:$E$1036129,BI241,LOGBOOK!$AM$5:$AM$1036129,"MAY"))</f>
        <v xml:space="preserve"> </v>
      </c>
      <c r="CP253" s="623"/>
      <c r="CQ253" s="623"/>
      <c r="CR253" s="623" t="str">
        <f>IF(SUMIFS(LOGBOOK!$AF$5:$AF$1036129,LOGBOOK!$D$5:$D$1036129,BC241,LOGBOOK!$AN$5:$AN$1036129,BS241,LOGBOOK!$E$5:$E$1036129,BI241,LOGBOOK!$AM$5:$AM$1036129,"MAY")=0," ",SUMIFS(LOGBOOK!$AF$5:$AF$1036129,LOGBOOK!$D$5:$D$1036129,BC241,LOGBOOK!$AN$5:$AN$1036129,BS241,LOGBOOK!$E$5:$E$1036129,BI241,LOGBOOK!$AM$5:$AM$1036129,"MAY"))</f>
        <v xml:space="preserve"> </v>
      </c>
      <c r="CS253" s="633"/>
      <c r="CT253" s="633"/>
      <c r="CU253" s="643"/>
      <c r="CV253" s="247"/>
      <c r="CW253" s="212"/>
      <c r="CX253" s="637"/>
      <c r="CY253" s="1220" t="str">
        <f>IF('FRONT PAGE'!$A$1="www.fly-logics.com","SOLO",0)</f>
        <v>SOLO</v>
      </c>
      <c r="CZ253" s="1218"/>
      <c r="DA253" s="1218"/>
      <c r="DB253" s="1218"/>
      <c r="DC253" s="1219"/>
      <c r="DD253" s="1129" t="str">
        <f>IF(SUMIFS(LOGBOOK!$X$5:$X$1036129,LOGBOOK!$D$5:$D$1036129,DB241,LOGBOOK!$AN$5:$AN$1036129,DR241,LOGBOOK!$E$5:$E$1036129,DH241)=0," ",SUMIFS(LOGBOOK!$X$5:$X$1036129,LOGBOOK!$D$5:$D$1036129,DB241,LOGBOOK!$AN$5:$AN$1036129,DR241,LOGBOOK!$E$5:$E$1036129,DH241))</f>
        <v xml:space="preserve"> </v>
      </c>
      <c r="DE253" s="1130"/>
      <c r="DF253" s="1130"/>
      <c r="DG253" s="1130"/>
      <c r="DH253" s="1130"/>
      <c r="DI253" s="1130"/>
      <c r="DJ253" s="624"/>
      <c r="DK253" s="1219"/>
      <c r="DL253" s="1222"/>
      <c r="DM253" s="1222"/>
      <c r="DN253" s="1222"/>
      <c r="DO253" s="1222"/>
      <c r="DP253" s="1133"/>
      <c r="DQ253" s="1133"/>
      <c r="DR253" s="1133"/>
      <c r="DS253" s="1133"/>
      <c r="DT253" s="1133"/>
      <c r="DU253" s="1129"/>
      <c r="DV253" s="15"/>
      <c r="DW253" s="629" t="str">
        <f>IF('FRONT PAGE'!$A$1="www.fly-logics.com","MAY",0)</f>
        <v>MAY</v>
      </c>
      <c r="DX253" s="631"/>
      <c r="DY253" s="631"/>
      <c r="DZ253" s="631"/>
      <c r="EA253" s="631"/>
      <c r="EB253" s="630" t="str">
        <f>IF(SUMIFS(LOGBOOK!$Y$5:$Y$1036129,LOGBOOK!$D$5:$D$1036129,DB241,LOGBOOK!$AN$5:$AN$1036129,DR241,LOGBOOK!$E$5:$E$1036129,DH241,LOGBOOK!$AM$5:$AM$1036129,"MAY")=0," ",SUMIFS(LOGBOOK!$Y$5:$Y$1036129,LOGBOOK!$D$5:$D$1036129,DB241,LOGBOOK!$AN$5:$AN$1036129,DR241,LOGBOOK!$E$5:$E$1036129,DH241,LOGBOOK!$AM$5:$AM$1036129,"MAY"))</f>
        <v xml:space="preserve"> </v>
      </c>
      <c r="EC253" s="625"/>
      <c r="ED253" s="625"/>
      <c r="EE253" s="625"/>
      <c r="EF253" s="630" t="str">
        <f>IF(SUMIFS(LOGBOOK!$Z$5:$Z$1036129,LOGBOOK!$D$5:$D$1036129,DB241,LOGBOOK!$AN$5:$AN$1036129,DR241,LOGBOOK!$E$5:$E$1036129,DH241,LOGBOOK!$AM$5:$AM$1036129,"MAY")=0," ",SUMIFS(LOGBOOK!$Z$5:$Z$1036129,LOGBOOK!$D$5:$D$1036129,DB241,LOGBOOK!$AN$5:$AN$1036129,DR241,LOGBOOK!$E$5:$E$1036129,DH241,LOGBOOK!$AM$5:$AM$1036129,"MAY"))</f>
        <v xml:space="preserve"> </v>
      </c>
      <c r="EG253" s="625"/>
      <c r="EH253" s="625"/>
      <c r="EI253" s="625"/>
      <c r="EJ253" s="630" t="str">
        <f>IF(SUMIFS(LOGBOOK!$AA$5:$AA$1036129,LOGBOOK!$D$5:$D$1036129,DB241,LOGBOOK!$AN$5:$AN$1036129,DR241,LOGBOOK!$E$5:$E$1036129,DH241,LOGBOOK!$AM$5:$AM$1036129,"MAY")=0," ",SUMIFS(LOGBOOK!$AA$5:$AA$1036129,LOGBOOK!$D$5:$D$1036129,DB241,LOGBOOK!$AN$5:$AN$1036129,DR241,LOGBOOK!$E$5:$E$1036129,DH241,LOGBOOK!$AM$5:$AM$1036129,"MAY"))</f>
        <v xml:space="preserve"> </v>
      </c>
      <c r="EK253" s="625"/>
      <c r="EL253" s="625"/>
      <c r="EM253" s="625"/>
      <c r="EN253" s="623" t="str">
        <f>IF(SUMIFS(LOGBOOK!$AE$5:$AE$1036129,LOGBOOK!$D$5:$D$1036129,DB241,LOGBOOK!$AN$5:$AN$1036129,DR241,LOGBOOK!$E$5:$E$1036129,DH241,LOGBOOK!$AM$5:$AM$1036129,"MAY")=0," ",SUMIFS(LOGBOOK!$AE$5:$AE$1036129,LOGBOOK!$D$5:$D$1036129,DB241,LOGBOOK!$AN$5:$AN$1036129,DR241,LOGBOOK!$E$5:$E$1036129,DH241,LOGBOOK!$AM$5:$AM$1036129,"MAY"))</f>
        <v xml:space="preserve"> </v>
      </c>
      <c r="EO253" s="623"/>
      <c r="EP253" s="623"/>
      <c r="EQ253" s="623" t="str">
        <f>IF(SUMIFS(LOGBOOK!$AF$5:$AF$1036129,LOGBOOK!$D$5:$D$1036129,DB241,LOGBOOK!$AN$5:$AN$1036129,DR241,LOGBOOK!$E$5:$E$1036129,DH241,LOGBOOK!$AM$5:$AM$1036129,"MAY")=0," ",SUMIFS(LOGBOOK!$AF$5:$AF$1036129,LOGBOOK!$D$5:$D$1036129,DB241,LOGBOOK!$AN$5:$AN$1036129,DR241,LOGBOOK!$E$5:$E$1036129,DH241,LOGBOOK!$AM$5:$AM$1036129,"MAY"))</f>
        <v xml:space="preserve"> </v>
      </c>
      <c r="ER253" s="633"/>
      <c r="ES253" s="633"/>
      <c r="ET253" s="643"/>
      <c r="EU253" s="637"/>
      <c r="EV253" s="1220" t="str">
        <f>IF('FRONT PAGE'!$A$1="www.fly-logics.com","SOLO",0)</f>
        <v>SOLO</v>
      </c>
      <c r="EW253" s="1218"/>
      <c r="EX253" s="1218"/>
      <c r="EY253" s="1218"/>
      <c r="EZ253" s="1219"/>
      <c r="FA253" s="1129" t="str">
        <f>IF(SUMIFS(LOGBOOK!$X$5:$X$1036129,LOGBOOK!$D$5:$D$1036129,EY241,LOGBOOK!$AN$5:$AN$1036129,FO241,LOGBOOK!$E$5:$E$1036129,FE241)=0," ",SUMIFS(LOGBOOK!$X$5:$X$1036129,LOGBOOK!$D$5:$D$1036129,EY241,LOGBOOK!$AN$5:$AN$1036129,FO241,LOGBOOK!$E$5:$E$1036129,FE241))</f>
        <v xml:space="preserve"> </v>
      </c>
      <c r="FB253" s="1130"/>
      <c r="FC253" s="1130"/>
      <c r="FD253" s="1130"/>
      <c r="FE253" s="1130"/>
      <c r="FF253" s="1130"/>
      <c r="FG253" s="624"/>
      <c r="FH253" s="1219"/>
      <c r="FI253" s="1222"/>
      <c r="FJ253" s="1222"/>
      <c r="FK253" s="1222"/>
      <c r="FL253" s="1222"/>
      <c r="FM253" s="1133"/>
      <c r="FN253" s="1133"/>
      <c r="FO253" s="1133"/>
      <c r="FP253" s="1133"/>
      <c r="FQ253" s="1133"/>
      <c r="FR253" s="1129"/>
      <c r="FS253" s="15"/>
      <c r="FT253" s="629" t="str">
        <f>IF('FRONT PAGE'!$A$1="www.fly-logics.com","MAY",0)</f>
        <v>MAY</v>
      </c>
      <c r="FU253" s="631"/>
      <c r="FV253" s="631"/>
      <c r="FW253" s="631"/>
      <c r="FX253" s="631"/>
      <c r="FY253" s="630" t="str">
        <f>IF(SUMIFS(LOGBOOK!$Y$5:$Y$1036129,LOGBOOK!$D$5:$D$1036129,EY241,LOGBOOK!$AN$5:$AN$1036129,FO241,LOGBOOK!$E$5:$E$1036129,FE241,LOGBOOK!$AM$5:$AM$1036129,"MAY")=0," ",SUMIFS(LOGBOOK!$Y$5:$Y$1036129,LOGBOOK!$D$5:$D$1036129,EY241,LOGBOOK!$AN$5:$AN$1036129,FO241,LOGBOOK!$E$5:$E$1036129,FE241,LOGBOOK!$AM$5:$AM$1036129,"MAY"))</f>
        <v xml:space="preserve"> </v>
      </c>
      <c r="FZ253" s="625"/>
      <c r="GA253" s="625"/>
      <c r="GB253" s="625"/>
      <c r="GC253" s="630" t="str">
        <f>IF(SUMIFS(LOGBOOK!$Z$5:$Z$1036129,LOGBOOK!$D$5:$D$1036129,EY241,LOGBOOK!$AN$5:$AN$1036129,FO241,LOGBOOK!$E$5:$E$1036129,FE241,LOGBOOK!$AM$5:$AM$1036129,"MAY")=0," ",SUMIFS(LOGBOOK!$Z$5:$Z$1036129,LOGBOOK!$D$5:$D$1036129,EY241,LOGBOOK!$AN$5:$AN$1036129,FO241,LOGBOOK!$E$5:$E$1036129,FE241,LOGBOOK!$AM$5:$AM$1036129,"MAY"))</f>
        <v xml:space="preserve"> </v>
      </c>
      <c r="GD253" s="625"/>
      <c r="GE253" s="625"/>
      <c r="GF253" s="625"/>
      <c r="GG253" s="630" t="str">
        <f>IF(SUMIFS(LOGBOOK!$AA$5:$AA$1036129,LOGBOOK!$D$5:$D$1036129,EY241,LOGBOOK!$AN$5:$AN$1036129,FO241,LOGBOOK!$E$5:$E$1036129,FE241,LOGBOOK!$AM$5:$AM$1036129,"MAY")=0," ",SUMIFS(LOGBOOK!$AA$5:$AA$1036129,LOGBOOK!$D$5:$D$1036129,EY241,LOGBOOK!$AN$5:$AN$1036129,FO241,LOGBOOK!$E$5:$E$1036129,FE241,LOGBOOK!$AM$5:$AM$1036129,"MAY"))</f>
        <v xml:space="preserve"> </v>
      </c>
      <c r="GH253" s="625"/>
      <c r="GI253" s="625"/>
      <c r="GJ253" s="625"/>
      <c r="GK253" s="623" t="str">
        <f>IF(SUMIFS(LOGBOOK!$AE$5:$AE$1036129,LOGBOOK!$D$5:$D$1036129,EY241,LOGBOOK!$AN$5:$AN$1036129,FO241,LOGBOOK!$E$5:$E$1036129,FE241,LOGBOOK!$AM$5:$AM$1036129,"MAY")=0," ",SUMIFS(LOGBOOK!$AE$5:$AE$1036129,LOGBOOK!$D$5:$D$1036129,EY241,LOGBOOK!$AN$5:$AN$1036129,FO241,LOGBOOK!$E$5:$E$1036129,FE241,LOGBOOK!$AM$5:$AM$1036129,"MAY"))</f>
        <v xml:space="preserve"> </v>
      </c>
      <c r="GL253" s="623"/>
      <c r="GM253" s="623"/>
      <c r="GN253" s="623" t="str">
        <f>IF(SUMIFS(LOGBOOK!$AF$5:$AF$1036129,LOGBOOK!$D$5:$D$1036129,EY241,LOGBOOK!$AN$5:$AN$1036129,FO241,LOGBOOK!$E$5:$E$1036129,FE241,LOGBOOK!$AM$5:$AM$1036129,"MAY")=0," ",SUMIFS(LOGBOOK!$AF$5:$AF$1036129,LOGBOOK!$D$5:$D$1036129,EY241,LOGBOOK!$AN$5:$AN$1036129,FO241,LOGBOOK!$E$5:$E$1036129,FE241,LOGBOOK!$AM$5:$AM$1036129,"MAY"))</f>
        <v xml:space="preserve"> </v>
      </c>
      <c r="GO253" s="633"/>
      <c r="GP253" s="633"/>
      <c r="GQ253" s="643"/>
      <c r="GR253" s="6"/>
    </row>
    <row r="254" spans="1:200" ht="10.5" customHeight="1" x14ac:dyDescent="0.25">
      <c r="A254" s="212"/>
      <c r="B254" s="637"/>
      <c r="C254" s="1218"/>
      <c r="D254" s="1218"/>
      <c r="E254" s="1218"/>
      <c r="F254" s="1218"/>
      <c r="G254" s="1219"/>
      <c r="H254" s="1129"/>
      <c r="I254" s="1130"/>
      <c r="J254" s="1130"/>
      <c r="K254" s="1130"/>
      <c r="L254" s="1130"/>
      <c r="M254" s="1130"/>
      <c r="N254" s="624"/>
      <c r="O254" s="1223" t="str">
        <f>IF('FRONT PAGE'!$A$1="www.fly-logics.com","IFR",0)</f>
        <v>IFR</v>
      </c>
      <c r="P254" s="1224"/>
      <c r="Q254" s="1224"/>
      <c r="R254" s="1224"/>
      <c r="S254" s="1224"/>
      <c r="T254" s="1131" t="str">
        <f>IF(SUMIFS(LOGBOOK!$V$5:$V$1036129,LOGBOOK!$D$5:$D$1036129,F241,LOGBOOK!$AN$5:$AN$1036129,V241,LOGBOOK!$E$5:$E$1036129,L241)=0," ",SUMIFS(LOGBOOK!$V$5:$V$1036129,LOGBOOK!$D$5:$D$1036129,F241,LOGBOOK!$AN$5:$AN$1036129,V241,LOGBOOK!$E$5:$E$1036129,L241))</f>
        <v xml:space="preserve"> </v>
      </c>
      <c r="U254" s="1131"/>
      <c r="V254" s="1131"/>
      <c r="W254" s="1131"/>
      <c r="X254" s="1131"/>
      <c r="Y254" s="1132"/>
      <c r="Z254" s="15"/>
      <c r="AA254" s="631"/>
      <c r="AB254" s="631"/>
      <c r="AC254" s="631"/>
      <c r="AD254" s="631"/>
      <c r="AE254" s="631"/>
      <c r="AF254" s="625"/>
      <c r="AG254" s="632"/>
      <c r="AH254" s="632"/>
      <c r="AI254" s="625"/>
      <c r="AJ254" s="625"/>
      <c r="AK254" s="632"/>
      <c r="AL254" s="632"/>
      <c r="AM254" s="625"/>
      <c r="AN254" s="625"/>
      <c r="AO254" s="632"/>
      <c r="AP254" s="632"/>
      <c r="AQ254" s="625"/>
      <c r="AR254" s="623"/>
      <c r="AS254" s="623"/>
      <c r="AT254" s="623"/>
      <c r="AU254" s="633"/>
      <c r="AV254" s="634"/>
      <c r="AW254" s="633"/>
      <c r="AX254" s="643"/>
      <c r="AY254" s="637"/>
      <c r="AZ254" s="1218"/>
      <c r="BA254" s="1218"/>
      <c r="BB254" s="1218"/>
      <c r="BC254" s="1218"/>
      <c r="BD254" s="1219"/>
      <c r="BE254" s="1129"/>
      <c r="BF254" s="1130"/>
      <c r="BG254" s="1130"/>
      <c r="BH254" s="1130"/>
      <c r="BI254" s="1130"/>
      <c r="BJ254" s="1130"/>
      <c r="BK254" s="624"/>
      <c r="BL254" s="1223" t="str">
        <f>IF('FRONT PAGE'!$A$1="www.fly-logics.com","IFR",0)</f>
        <v>IFR</v>
      </c>
      <c r="BM254" s="1224"/>
      <c r="BN254" s="1224"/>
      <c r="BO254" s="1224"/>
      <c r="BP254" s="1224"/>
      <c r="BQ254" s="1131" t="str">
        <f>IF(SUMIFS(LOGBOOK!$V$5:$V$1036129,LOGBOOK!$D$5:$D$1036129,BC241,LOGBOOK!$AN$5:$AN$1036129,BS241,LOGBOOK!$E$5:$E$1036129,BI241)=0," ",SUMIFS(LOGBOOK!$V$5:$V$1036129,LOGBOOK!$D$5:$D$1036129,BC241,LOGBOOK!$AN$5:$AN$1036129,BS241,LOGBOOK!$E$5:$E$1036129,BI241))</f>
        <v xml:space="preserve"> </v>
      </c>
      <c r="BR254" s="1131"/>
      <c r="BS254" s="1131"/>
      <c r="BT254" s="1131"/>
      <c r="BU254" s="1131"/>
      <c r="BV254" s="1132"/>
      <c r="BW254" s="15"/>
      <c r="BX254" s="631"/>
      <c r="BY254" s="631"/>
      <c r="BZ254" s="631"/>
      <c r="CA254" s="631"/>
      <c r="CB254" s="631"/>
      <c r="CC254" s="625"/>
      <c r="CD254" s="632"/>
      <c r="CE254" s="632"/>
      <c r="CF254" s="625"/>
      <c r="CG254" s="625"/>
      <c r="CH254" s="632"/>
      <c r="CI254" s="632"/>
      <c r="CJ254" s="625"/>
      <c r="CK254" s="625"/>
      <c r="CL254" s="632"/>
      <c r="CM254" s="632"/>
      <c r="CN254" s="625"/>
      <c r="CO254" s="623"/>
      <c r="CP254" s="623"/>
      <c r="CQ254" s="623"/>
      <c r="CR254" s="633"/>
      <c r="CS254" s="634"/>
      <c r="CT254" s="633"/>
      <c r="CU254" s="643"/>
      <c r="CV254" s="247"/>
      <c r="CW254" s="212"/>
      <c r="CX254" s="637"/>
      <c r="CY254" s="1218"/>
      <c r="CZ254" s="1218"/>
      <c r="DA254" s="1218"/>
      <c r="DB254" s="1218"/>
      <c r="DC254" s="1219"/>
      <c r="DD254" s="1129"/>
      <c r="DE254" s="1130"/>
      <c r="DF254" s="1130"/>
      <c r="DG254" s="1130"/>
      <c r="DH254" s="1130"/>
      <c r="DI254" s="1130"/>
      <c r="DJ254" s="624"/>
      <c r="DK254" s="1223" t="str">
        <f>IF('FRONT PAGE'!$A$1="www.fly-logics.com","IFR",0)</f>
        <v>IFR</v>
      </c>
      <c r="DL254" s="1224"/>
      <c r="DM254" s="1224"/>
      <c r="DN254" s="1224"/>
      <c r="DO254" s="1224"/>
      <c r="DP254" s="1131" t="str">
        <f>IF(SUMIFS(LOGBOOK!$V$5:$V$1036129,LOGBOOK!$D$5:$D$1036129,DB241,LOGBOOK!$AN$5:$AN$1036129,DR241,LOGBOOK!$E$5:$E$1036129,DH241)=0," ",SUMIFS(LOGBOOK!$V$5:$V$1036129,LOGBOOK!$D$5:$D$1036129,DB241,LOGBOOK!$AN$5:$AN$1036129,DR241,LOGBOOK!$E$5:$E$1036129,DH241))</f>
        <v xml:space="preserve"> </v>
      </c>
      <c r="DQ254" s="1131"/>
      <c r="DR254" s="1131"/>
      <c r="DS254" s="1131"/>
      <c r="DT254" s="1131"/>
      <c r="DU254" s="1132"/>
      <c r="DV254" s="15"/>
      <c r="DW254" s="631"/>
      <c r="DX254" s="631"/>
      <c r="DY254" s="631"/>
      <c r="DZ254" s="631"/>
      <c r="EA254" s="631"/>
      <c r="EB254" s="625"/>
      <c r="EC254" s="632"/>
      <c r="ED254" s="632"/>
      <c r="EE254" s="625"/>
      <c r="EF254" s="625"/>
      <c r="EG254" s="632"/>
      <c r="EH254" s="632"/>
      <c r="EI254" s="625"/>
      <c r="EJ254" s="625"/>
      <c r="EK254" s="632"/>
      <c r="EL254" s="632"/>
      <c r="EM254" s="625"/>
      <c r="EN254" s="623"/>
      <c r="EO254" s="623"/>
      <c r="EP254" s="623"/>
      <c r="EQ254" s="633"/>
      <c r="ER254" s="634"/>
      <c r="ES254" s="633"/>
      <c r="ET254" s="643"/>
      <c r="EU254" s="637"/>
      <c r="EV254" s="1218"/>
      <c r="EW254" s="1218"/>
      <c r="EX254" s="1218"/>
      <c r="EY254" s="1218"/>
      <c r="EZ254" s="1219"/>
      <c r="FA254" s="1129"/>
      <c r="FB254" s="1130"/>
      <c r="FC254" s="1130"/>
      <c r="FD254" s="1130"/>
      <c r="FE254" s="1130"/>
      <c r="FF254" s="1130"/>
      <c r="FG254" s="624"/>
      <c r="FH254" s="1223" t="str">
        <f>IF('FRONT PAGE'!$A$1="www.fly-logics.com","IFR",0)</f>
        <v>IFR</v>
      </c>
      <c r="FI254" s="1224"/>
      <c r="FJ254" s="1224"/>
      <c r="FK254" s="1224"/>
      <c r="FL254" s="1224"/>
      <c r="FM254" s="1131" t="str">
        <f>IF(SUMIFS(LOGBOOK!$V$5:$V$1036129,LOGBOOK!$D$5:$D$1036129,EY241,LOGBOOK!$AN$5:$AN$1036129,FO241,LOGBOOK!$E$5:$E$1036129,FE241)=0," ",SUMIFS(LOGBOOK!$V$5:$V$1036129,LOGBOOK!$D$5:$D$1036129,EY241,LOGBOOK!$AN$5:$AN$1036129,FO241,LOGBOOK!$E$5:$E$1036129,FE241))</f>
        <v xml:space="preserve"> </v>
      </c>
      <c r="FN254" s="1131"/>
      <c r="FO254" s="1131"/>
      <c r="FP254" s="1131"/>
      <c r="FQ254" s="1131"/>
      <c r="FR254" s="1132"/>
      <c r="FS254" s="15"/>
      <c r="FT254" s="631"/>
      <c r="FU254" s="631"/>
      <c r="FV254" s="631"/>
      <c r="FW254" s="631"/>
      <c r="FX254" s="631"/>
      <c r="FY254" s="625"/>
      <c r="FZ254" s="632"/>
      <c r="GA254" s="632"/>
      <c r="GB254" s="625"/>
      <c r="GC254" s="625"/>
      <c r="GD254" s="632"/>
      <c r="GE254" s="632"/>
      <c r="GF254" s="625"/>
      <c r="GG254" s="625"/>
      <c r="GH254" s="632"/>
      <c r="GI254" s="632"/>
      <c r="GJ254" s="625"/>
      <c r="GK254" s="623"/>
      <c r="GL254" s="623"/>
      <c r="GM254" s="623"/>
      <c r="GN254" s="633"/>
      <c r="GO254" s="634"/>
      <c r="GP254" s="633"/>
      <c r="GQ254" s="643"/>
      <c r="GR254" s="6"/>
    </row>
    <row r="255" spans="1:200" ht="3" customHeight="1" x14ac:dyDescent="0.25">
      <c r="A255" s="212"/>
      <c r="B255" s="637"/>
      <c r="C255" s="624"/>
      <c r="D255" s="624"/>
      <c r="E255" s="624"/>
      <c r="F255" s="624"/>
      <c r="G255" s="624"/>
      <c r="H255" s="624"/>
      <c r="I255" s="624"/>
      <c r="J255" s="624"/>
      <c r="K255" s="624"/>
      <c r="L255" s="624"/>
      <c r="M255" s="624"/>
      <c r="N255" s="624"/>
      <c r="O255" s="624"/>
      <c r="P255" s="624"/>
      <c r="Q255" s="624"/>
      <c r="R255" s="624"/>
      <c r="S255" s="624"/>
      <c r="T255" s="624"/>
      <c r="U255" s="624"/>
      <c r="V255" s="624"/>
      <c r="W255" s="624"/>
      <c r="X255" s="624"/>
      <c r="Y255" s="624"/>
      <c r="Z255" s="15"/>
      <c r="AA255" s="631"/>
      <c r="AB255" s="631"/>
      <c r="AC255" s="631"/>
      <c r="AD255" s="631"/>
      <c r="AE255" s="631"/>
      <c r="AF255" s="625"/>
      <c r="AG255" s="625"/>
      <c r="AH255" s="625"/>
      <c r="AI255" s="625"/>
      <c r="AJ255" s="625"/>
      <c r="AK255" s="625"/>
      <c r="AL255" s="625"/>
      <c r="AM255" s="625"/>
      <c r="AN255" s="625"/>
      <c r="AO255" s="625"/>
      <c r="AP255" s="625"/>
      <c r="AQ255" s="625"/>
      <c r="AR255" s="623"/>
      <c r="AS255" s="623"/>
      <c r="AT255" s="623"/>
      <c r="AU255" s="633"/>
      <c r="AV255" s="633"/>
      <c r="AW255" s="633"/>
      <c r="AX255" s="643"/>
      <c r="AY255" s="637"/>
      <c r="AZ255" s="624"/>
      <c r="BA255" s="624"/>
      <c r="BB255" s="624"/>
      <c r="BC255" s="624"/>
      <c r="BD255" s="624"/>
      <c r="BE255" s="624"/>
      <c r="BF255" s="624"/>
      <c r="BG255" s="624"/>
      <c r="BH255" s="624"/>
      <c r="BI255" s="624"/>
      <c r="BJ255" s="624"/>
      <c r="BK255" s="624"/>
      <c r="BL255" s="624"/>
      <c r="BM255" s="624"/>
      <c r="BN255" s="624"/>
      <c r="BO255" s="624"/>
      <c r="BP255" s="624"/>
      <c r="BQ255" s="624"/>
      <c r="BR255" s="624"/>
      <c r="BS255" s="624"/>
      <c r="BT255" s="624"/>
      <c r="BU255" s="624"/>
      <c r="BV255" s="624"/>
      <c r="BW255" s="15"/>
      <c r="BX255" s="631"/>
      <c r="BY255" s="631"/>
      <c r="BZ255" s="631"/>
      <c r="CA255" s="631"/>
      <c r="CB255" s="631"/>
      <c r="CC255" s="625"/>
      <c r="CD255" s="625"/>
      <c r="CE255" s="625"/>
      <c r="CF255" s="625"/>
      <c r="CG255" s="625"/>
      <c r="CH255" s="625"/>
      <c r="CI255" s="625"/>
      <c r="CJ255" s="625"/>
      <c r="CK255" s="625"/>
      <c r="CL255" s="625"/>
      <c r="CM255" s="625"/>
      <c r="CN255" s="625"/>
      <c r="CO255" s="623"/>
      <c r="CP255" s="623"/>
      <c r="CQ255" s="623"/>
      <c r="CR255" s="633"/>
      <c r="CS255" s="633"/>
      <c r="CT255" s="633"/>
      <c r="CU255" s="643"/>
      <c r="CV255" s="247"/>
      <c r="CW255" s="212"/>
      <c r="CX255" s="637"/>
      <c r="CY255" s="624"/>
      <c r="CZ255" s="624"/>
      <c r="DA255" s="624"/>
      <c r="DB255" s="624"/>
      <c r="DC255" s="624"/>
      <c r="DD255" s="624"/>
      <c r="DE255" s="624"/>
      <c r="DF255" s="624"/>
      <c r="DG255" s="624"/>
      <c r="DH255" s="624"/>
      <c r="DI255" s="624"/>
      <c r="DJ255" s="624"/>
      <c r="DK255" s="624"/>
      <c r="DL255" s="624"/>
      <c r="DM255" s="624"/>
      <c r="DN255" s="624"/>
      <c r="DO255" s="624"/>
      <c r="DP255" s="624"/>
      <c r="DQ255" s="624"/>
      <c r="DR255" s="624"/>
      <c r="DS255" s="624"/>
      <c r="DT255" s="624"/>
      <c r="DU255" s="624"/>
      <c r="DV255" s="15"/>
      <c r="DW255" s="631"/>
      <c r="DX255" s="631"/>
      <c r="DY255" s="631"/>
      <c r="DZ255" s="631"/>
      <c r="EA255" s="631"/>
      <c r="EB255" s="625"/>
      <c r="EC255" s="625"/>
      <c r="ED255" s="625"/>
      <c r="EE255" s="625"/>
      <c r="EF255" s="625"/>
      <c r="EG255" s="625"/>
      <c r="EH255" s="625"/>
      <c r="EI255" s="625"/>
      <c r="EJ255" s="625"/>
      <c r="EK255" s="625"/>
      <c r="EL255" s="625"/>
      <c r="EM255" s="625"/>
      <c r="EN255" s="623"/>
      <c r="EO255" s="623"/>
      <c r="EP255" s="623"/>
      <c r="EQ255" s="633"/>
      <c r="ER255" s="633"/>
      <c r="ES255" s="633"/>
      <c r="ET255" s="643"/>
      <c r="EU255" s="637"/>
      <c r="EV255" s="624"/>
      <c r="EW255" s="624"/>
      <c r="EX255" s="624"/>
      <c r="EY255" s="624"/>
      <c r="EZ255" s="624"/>
      <c r="FA255" s="624"/>
      <c r="FB255" s="624"/>
      <c r="FC255" s="624"/>
      <c r="FD255" s="624"/>
      <c r="FE255" s="624"/>
      <c r="FF255" s="624"/>
      <c r="FG255" s="624"/>
      <c r="FH255" s="624"/>
      <c r="FI255" s="624"/>
      <c r="FJ255" s="624"/>
      <c r="FK255" s="624"/>
      <c r="FL255" s="624"/>
      <c r="FM255" s="624"/>
      <c r="FN255" s="624"/>
      <c r="FO255" s="624"/>
      <c r="FP255" s="624"/>
      <c r="FQ255" s="624"/>
      <c r="FR255" s="624"/>
      <c r="FS255" s="15"/>
      <c r="FT255" s="631"/>
      <c r="FU255" s="631"/>
      <c r="FV255" s="631"/>
      <c r="FW255" s="631"/>
      <c r="FX255" s="631"/>
      <c r="FY255" s="625"/>
      <c r="FZ255" s="625"/>
      <c r="GA255" s="625"/>
      <c r="GB255" s="625"/>
      <c r="GC255" s="625"/>
      <c r="GD255" s="625"/>
      <c r="GE255" s="625"/>
      <c r="GF255" s="625"/>
      <c r="GG255" s="625"/>
      <c r="GH255" s="625"/>
      <c r="GI255" s="625"/>
      <c r="GJ255" s="625"/>
      <c r="GK255" s="623"/>
      <c r="GL255" s="623"/>
      <c r="GM255" s="623"/>
      <c r="GN255" s="633"/>
      <c r="GO255" s="633"/>
      <c r="GP255" s="633"/>
      <c r="GQ255" s="643"/>
      <c r="GR255" s="6"/>
    </row>
    <row r="256" spans="1:200" ht="11.25" customHeight="1" x14ac:dyDescent="0.25">
      <c r="A256" s="212"/>
      <c r="B256" s="637"/>
      <c r="C256" s="1218" t="str">
        <f>IF('FRONT PAGE'!$A$1="www.fly-logics.com","INSTR.",0)</f>
        <v>INSTR.</v>
      </c>
      <c r="D256" s="1225"/>
      <c r="E256" s="1225"/>
      <c r="F256" s="1225"/>
      <c r="G256" s="1226"/>
      <c r="H256" s="1129" t="str">
        <f>IF(SUMIFS(LOGBOOK!$AA$5:$AA$1036129,LOGBOOK!$D$5:$D$1036129,F241,LOGBOOK!$AN$5:$AN$1036129,V241,LOGBOOK!$E$5:$E$1036129,L241)=0," ",SUMIFS(LOGBOOK!$AA$5:$AA$1036129,LOGBOOK!$D$5:$D$1036129,F241,LOGBOOK!$AN$5:$AN$1036129,V241,LOGBOOK!$E$5:$E$1036129,L241))</f>
        <v xml:space="preserve"> </v>
      </c>
      <c r="I256" s="1130" t="str">
        <f t="shared" ref="I256" si="188">H256</f>
        <v xml:space="preserve"> </v>
      </c>
      <c r="J256" s="1130"/>
      <c r="K256" s="1130"/>
      <c r="L256" s="1130"/>
      <c r="M256" s="1130"/>
      <c r="N256" s="624"/>
      <c r="O256" s="654" t="str">
        <f>IF('FRONT PAGE'!$A$1="www.fly-logics.com","LANDINGSS",0)</f>
        <v>LANDINGSS</v>
      </c>
      <c r="P256" s="638"/>
      <c r="Q256" s="638"/>
      <c r="R256" s="638"/>
      <c r="S256" s="638"/>
      <c r="T256" s="638"/>
      <c r="U256" s="638"/>
      <c r="V256" s="638"/>
      <c r="W256" s="638"/>
      <c r="X256" s="638"/>
      <c r="Y256" s="638"/>
      <c r="Z256" s="15"/>
      <c r="AA256" s="629" t="str">
        <f>IF('FRONT PAGE'!$A$1="www.fly-logics.com","JUN",0)</f>
        <v>JUN</v>
      </c>
      <c r="AB256" s="631"/>
      <c r="AC256" s="631"/>
      <c r="AD256" s="631"/>
      <c r="AE256" s="631"/>
      <c r="AF256" s="630" t="str">
        <f>IF(SUMIFS(LOGBOOK!$Y$5:$Y$1036129,LOGBOOK!$D$5:$D$1036129,F241,LOGBOOK!$AN$5:$AN$1036129,V241,LOGBOOK!$E$5:$E$1036129,L241,LOGBOOK!$AM$5:$AM$1036129,"JUN")=0," ",SUMIFS(LOGBOOK!$Y$5:$Y$1036129,LOGBOOK!$D$5:$D$1036129,F241,LOGBOOK!$AN$5:$AN$1036129,V241,LOGBOOK!$E$5:$E$1036129,L241,LOGBOOK!$AM$5:$AM$1036129,"JUN"))</f>
        <v xml:space="preserve"> </v>
      </c>
      <c r="AG256" s="625"/>
      <c r="AH256" s="625"/>
      <c r="AI256" s="625"/>
      <c r="AJ256" s="630" t="str">
        <f>IF(SUMIFS(LOGBOOK!$Z$5:$Z$1036129,LOGBOOK!$D$5:$D$1036129,F241,LOGBOOK!$AN$5:$AN$1036129,V241,LOGBOOK!$E$5:$E$1036129,L241,LOGBOOK!$AM$5:$AM$1036129,"JUN")=0," ",SUMIFS(LOGBOOK!$Z$5:$Z$1036129,LOGBOOK!$D$5:$D$1036129,F241,LOGBOOK!$AN$5:$AN$1036129,V241,LOGBOOK!$E$5:$E$1036129,L241,LOGBOOK!$AM$5:$AM$1036129,"JUN"))</f>
        <v xml:space="preserve"> </v>
      </c>
      <c r="AK256" s="625"/>
      <c r="AL256" s="625"/>
      <c r="AM256" s="625"/>
      <c r="AN256" s="630" t="str">
        <f>IF(SUMIFS(LOGBOOK!$AA$5:$AA$1036129,LOGBOOK!$D$5:$D$1036129,F241,LOGBOOK!$AN$5:$AN$1036129,V241,LOGBOOK!$E$5:$E$1036129,L241,LOGBOOK!$AM$5:$AM$1036129,"JUN")=0," ",SUMIFS(LOGBOOK!$AA$5:$AA$1036129,LOGBOOK!$D$5:$D$1036129,F241,LOGBOOK!$AN$5:$AN$1036129,V241,LOGBOOK!$E$5:$E$1036129,L241,LOGBOOK!$AM$5:$AM$1036129,"JUN"))</f>
        <v xml:space="preserve"> </v>
      </c>
      <c r="AO256" s="625"/>
      <c r="AP256" s="625"/>
      <c r="AQ256" s="625"/>
      <c r="AR256" s="623" t="str">
        <f>IF(SUMIFS(LOGBOOK!$AE$5:$AE$1036129,LOGBOOK!$D$5:$D$1036129,F241,LOGBOOK!$AN$5:$AN$1036129,V241,LOGBOOK!$E$5:$E$1036129,L241,LOGBOOK!$AM$5:$AM$1036129,"JUN")=0," ",SUMIFS(LOGBOOK!$AE$5:$AE$1036129,LOGBOOK!$D$5:$D$1036129,F241,LOGBOOK!$AN$5:$AN$1036129,V241,LOGBOOK!$E$5:$E$1036129,L241,LOGBOOK!$AM$5:$AM$1036129,"JUN"))</f>
        <v xml:space="preserve"> </v>
      </c>
      <c r="AS256" s="623"/>
      <c r="AT256" s="623"/>
      <c r="AU256" s="623" t="str">
        <f>IF(SUMIFS(LOGBOOK!$AF$5:$AF$1036129,LOGBOOK!$D$5:$D$1036129,F241,LOGBOOK!$AN$5:$AN$1036129,V241,LOGBOOK!$E$5:$E$1036129,L241,LOGBOOK!$AM$5:$AM$1036129,"JUN")=0," ",SUMIFS(LOGBOOK!$AF$5:$AF$1036129,LOGBOOK!$D$5:$D$1036129,F241,LOGBOOK!$AN$5:$AN$1036129,V241,LOGBOOK!$E$5:$E$1036129,L241,LOGBOOK!$AM$5:$AM$1036129,"JUN"))</f>
        <v xml:space="preserve"> </v>
      </c>
      <c r="AV256" s="633"/>
      <c r="AW256" s="633"/>
      <c r="AX256" s="643"/>
      <c r="AY256" s="637"/>
      <c r="AZ256" s="1218" t="str">
        <f>IF('FRONT PAGE'!$A$1="www.fly-logics.com","INSTR.",0)</f>
        <v>INSTR.</v>
      </c>
      <c r="BA256" s="1225"/>
      <c r="BB256" s="1225"/>
      <c r="BC256" s="1225"/>
      <c r="BD256" s="1226"/>
      <c r="BE256" s="1129" t="str">
        <f>IF(SUMIFS(LOGBOOK!$AA$5:$AA$1036129,LOGBOOK!$D$5:$D$1036129,BC241,LOGBOOK!$AN$5:$AN$1036129,BS241,LOGBOOK!$E$5:$E$1036129,BI241)=0," ",SUMIFS(LOGBOOK!$AA$5:$AA$1036129,LOGBOOK!$D$5:$D$1036129,BC241,LOGBOOK!$AN$5:$AN$1036129,BS241,LOGBOOK!$E$5:$E$1036129,BI241))</f>
        <v xml:space="preserve"> </v>
      </c>
      <c r="BF256" s="1130" t="str">
        <f t="shared" ref="BF256" si="189">BE256</f>
        <v xml:space="preserve"> </v>
      </c>
      <c r="BG256" s="1130"/>
      <c r="BH256" s="1130"/>
      <c r="BI256" s="1130"/>
      <c r="BJ256" s="1130"/>
      <c r="BK256" s="624"/>
      <c r="BL256" s="654" t="str">
        <f>IF('FRONT PAGE'!$A$1="www.fly-logics.com","LANDINGSS",0)</f>
        <v>LANDINGSS</v>
      </c>
      <c r="BM256" s="638"/>
      <c r="BN256" s="638"/>
      <c r="BO256" s="638"/>
      <c r="BP256" s="638"/>
      <c r="BQ256" s="638"/>
      <c r="BR256" s="638"/>
      <c r="BS256" s="638"/>
      <c r="BT256" s="638"/>
      <c r="BU256" s="638"/>
      <c r="BV256" s="638"/>
      <c r="BW256" s="15"/>
      <c r="BX256" s="629" t="str">
        <f>IF('FRONT PAGE'!$A$1="www.fly-logics.com","JUN",0)</f>
        <v>JUN</v>
      </c>
      <c r="BY256" s="631"/>
      <c r="BZ256" s="631"/>
      <c r="CA256" s="631"/>
      <c r="CB256" s="631"/>
      <c r="CC256" s="630" t="str">
        <f>IF(SUMIFS(LOGBOOK!$Y$5:$Y$1036129,LOGBOOK!$D$5:$D$1036129,BC241,LOGBOOK!$AN$5:$AN$1036129,BS241,LOGBOOK!$E$5:$E$1036129,BI241,LOGBOOK!$AM$5:$AM$1036129,"JUN")=0," ",SUMIFS(LOGBOOK!$Y$5:$Y$1036129,LOGBOOK!$D$5:$D$1036129,BC241,LOGBOOK!$AN$5:$AN$1036129,BS241,LOGBOOK!$E$5:$E$1036129,BI241,LOGBOOK!$AM$5:$AM$1036129,"JUN"))</f>
        <v xml:space="preserve"> </v>
      </c>
      <c r="CD256" s="625"/>
      <c r="CE256" s="625"/>
      <c r="CF256" s="625"/>
      <c r="CG256" s="630" t="str">
        <f>IF(SUMIFS(LOGBOOK!$Z$5:$Z$1036129,LOGBOOK!$D$5:$D$1036129,BC241,LOGBOOK!$AN$5:$AN$1036129,BS241,LOGBOOK!$E$5:$E$1036129,BI241,LOGBOOK!$AM$5:$AM$1036129,"JUN")=0," ",SUMIFS(LOGBOOK!$Z$5:$Z$1036129,LOGBOOK!$D$5:$D$1036129,BC241,LOGBOOK!$AN$5:$AN$1036129,BS241,LOGBOOK!$E$5:$E$1036129,BI241,LOGBOOK!$AM$5:$AM$1036129,"JUN"))</f>
        <v xml:space="preserve"> </v>
      </c>
      <c r="CH256" s="625"/>
      <c r="CI256" s="625"/>
      <c r="CJ256" s="625"/>
      <c r="CK256" s="630" t="str">
        <f>IF(SUMIFS(LOGBOOK!$AA$5:$AA$1036129,LOGBOOK!$D$5:$D$1036129,BC241,LOGBOOK!$AN$5:$AN$1036129,BS241,LOGBOOK!$E$5:$E$1036129,BI241,LOGBOOK!$AM$5:$AM$1036129,"JUN")=0," ",SUMIFS(LOGBOOK!$AA$5:$AA$1036129,LOGBOOK!$D$5:$D$1036129,BC241,LOGBOOK!$AN$5:$AN$1036129,BS241,LOGBOOK!$E$5:$E$1036129,BI241,LOGBOOK!$AM$5:$AM$1036129,"JUN"))</f>
        <v xml:space="preserve"> </v>
      </c>
      <c r="CL256" s="625"/>
      <c r="CM256" s="625"/>
      <c r="CN256" s="625"/>
      <c r="CO256" s="623" t="str">
        <f>IF(SUMIFS(LOGBOOK!$AE$5:$AE$1036129,LOGBOOK!$D$5:$D$1036129,BC241,LOGBOOK!$AN$5:$AN$1036129,BS241,LOGBOOK!$E$5:$E$1036129,BI241,LOGBOOK!$AM$5:$AM$1036129,"JUN")=0," ",SUMIFS(LOGBOOK!$AE$5:$AE$1036129,LOGBOOK!$D$5:$D$1036129,BC241,LOGBOOK!$AN$5:$AN$1036129,BS241,LOGBOOK!$E$5:$E$1036129,BI241,LOGBOOK!$AM$5:$AM$1036129,"JUN"))</f>
        <v xml:space="preserve"> </v>
      </c>
      <c r="CP256" s="623"/>
      <c r="CQ256" s="623"/>
      <c r="CR256" s="623" t="str">
        <f>IF(SUMIFS(LOGBOOK!$AF$5:$AF$1036129,LOGBOOK!$D$5:$D$1036129,BC241,LOGBOOK!$AN$5:$AN$1036129,BS241,LOGBOOK!$E$5:$E$1036129,BI241,LOGBOOK!$AM$5:$AM$1036129,"JUN")=0," ",SUMIFS(LOGBOOK!$AF$5:$AF$1036129,LOGBOOK!$D$5:$D$1036129,BC241,LOGBOOK!$AN$5:$AN$1036129,BS241,LOGBOOK!$E$5:$E$1036129,BI241,LOGBOOK!$AM$5:$AM$1036129,"JUN"))</f>
        <v xml:space="preserve"> </v>
      </c>
      <c r="CS256" s="633"/>
      <c r="CT256" s="633"/>
      <c r="CU256" s="643"/>
      <c r="CV256" s="247"/>
      <c r="CW256" s="212"/>
      <c r="CX256" s="637"/>
      <c r="CY256" s="1218" t="str">
        <f>IF('FRONT PAGE'!$A$1="www.fly-logics.com","INSTR.",0)</f>
        <v>INSTR.</v>
      </c>
      <c r="CZ256" s="1225"/>
      <c r="DA256" s="1225"/>
      <c r="DB256" s="1225"/>
      <c r="DC256" s="1226"/>
      <c r="DD256" s="1129" t="str">
        <f>IF(SUMIFS(LOGBOOK!$AA$5:$AA$1036129,LOGBOOK!$D$5:$D$1036129,DB241,LOGBOOK!$AN$5:$AN$1036129,DR241,LOGBOOK!$E$5:$E$1036129,DH241)=0," ",SUMIFS(LOGBOOK!$AA$5:$AA$1036129,LOGBOOK!$D$5:$D$1036129,DB241,LOGBOOK!$AN$5:$AN$1036129,DR241,LOGBOOK!$E$5:$E$1036129,DH241))</f>
        <v xml:space="preserve"> </v>
      </c>
      <c r="DE256" s="1130" t="str">
        <f t="shared" ref="DE256" si="190">DD256</f>
        <v xml:space="preserve"> </v>
      </c>
      <c r="DF256" s="1130"/>
      <c r="DG256" s="1130"/>
      <c r="DH256" s="1130"/>
      <c r="DI256" s="1130"/>
      <c r="DJ256" s="624"/>
      <c r="DK256" s="654" t="str">
        <f>IF('FRONT PAGE'!$A$1="www.fly-logics.com","LANDINGSS",0)</f>
        <v>LANDINGSS</v>
      </c>
      <c r="DL256" s="638"/>
      <c r="DM256" s="638"/>
      <c r="DN256" s="638"/>
      <c r="DO256" s="638"/>
      <c r="DP256" s="638"/>
      <c r="DQ256" s="638"/>
      <c r="DR256" s="638"/>
      <c r="DS256" s="638"/>
      <c r="DT256" s="638"/>
      <c r="DU256" s="638"/>
      <c r="DV256" s="15"/>
      <c r="DW256" s="629" t="str">
        <f>IF('FRONT PAGE'!$A$1="www.fly-logics.com","JUN",0)</f>
        <v>JUN</v>
      </c>
      <c r="DX256" s="631"/>
      <c r="DY256" s="631"/>
      <c r="DZ256" s="631"/>
      <c r="EA256" s="631"/>
      <c r="EB256" s="630" t="str">
        <f>IF(SUMIFS(LOGBOOK!$Y$5:$Y$1036129,LOGBOOK!$D$5:$D$1036129,DB241,LOGBOOK!$AN$5:$AN$1036129,DR241,LOGBOOK!$E$5:$E$1036129,DH241,LOGBOOK!$AM$5:$AM$1036129,"JUN")=0," ",SUMIFS(LOGBOOK!$Y$5:$Y$1036129,LOGBOOK!$D$5:$D$1036129,DB241,LOGBOOK!$AN$5:$AN$1036129,DR241,LOGBOOK!$E$5:$E$1036129,DH241,LOGBOOK!$AM$5:$AM$1036129,"JUN"))</f>
        <v xml:space="preserve"> </v>
      </c>
      <c r="EC256" s="625"/>
      <c r="ED256" s="625"/>
      <c r="EE256" s="625"/>
      <c r="EF256" s="630" t="str">
        <f>IF(SUMIFS(LOGBOOK!$Z$5:$Z$1036129,LOGBOOK!$D$5:$D$1036129,DB241,LOGBOOK!$AN$5:$AN$1036129,DR241,LOGBOOK!$E$5:$E$1036129,DH241,LOGBOOK!$AM$5:$AM$1036129,"JUN")=0," ",SUMIFS(LOGBOOK!$Z$5:$Z$1036129,LOGBOOK!$D$5:$D$1036129,DB241,LOGBOOK!$AN$5:$AN$1036129,DR241,LOGBOOK!$E$5:$E$1036129,DH241,LOGBOOK!$AM$5:$AM$1036129,"JUN"))</f>
        <v xml:space="preserve"> </v>
      </c>
      <c r="EG256" s="625"/>
      <c r="EH256" s="625"/>
      <c r="EI256" s="625"/>
      <c r="EJ256" s="630" t="str">
        <f>IF(SUMIFS(LOGBOOK!$AA$5:$AA$1036129,LOGBOOK!$D$5:$D$1036129,DB241,LOGBOOK!$AN$5:$AN$1036129,DR241,LOGBOOK!$E$5:$E$1036129,DH241,LOGBOOK!$AM$5:$AM$1036129,"JUN")=0," ",SUMIFS(LOGBOOK!$AA$5:$AA$1036129,LOGBOOK!$D$5:$D$1036129,DB241,LOGBOOK!$AN$5:$AN$1036129,DR241,LOGBOOK!$E$5:$E$1036129,DH241,LOGBOOK!$AM$5:$AM$1036129,"JUN"))</f>
        <v xml:space="preserve"> </v>
      </c>
      <c r="EK256" s="625"/>
      <c r="EL256" s="625"/>
      <c r="EM256" s="625"/>
      <c r="EN256" s="623" t="str">
        <f>IF(SUMIFS(LOGBOOK!$AE$5:$AE$1036129,LOGBOOK!$D$5:$D$1036129,DB241,LOGBOOK!$AN$5:$AN$1036129,DR241,LOGBOOK!$E$5:$E$1036129,DH241,LOGBOOK!$AM$5:$AM$1036129,"JUN")=0," ",SUMIFS(LOGBOOK!$AE$5:$AE$1036129,LOGBOOK!$D$5:$D$1036129,DB241,LOGBOOK!$AN$5:$AN$1036129,DR241,LOGBOOK!$E$5:$E$1036129,DH241,LOGBOOK!$AM$5:$AM$1036129,"JUN"))</f>
        <v xml:space="preserve"> </v>
      </c>
      <c r="EO256" s="623"/>
      <c r="EP256" s="623"/>
      <c r="EQ256" s="623" t="str">
        <f>IF(SUMIFS(LOGBOOK!$AF$5:$AF$1036129,LOGBOOK!$D$5:$D$1036129,DB241,LOGBOOK!$AN$5:$AN$1036129,DR241,LOGBOOK!$E$5:$E$1036129,DH241,LOGBOOK!$AM$5:$AM$1036129,"JUN")=0," ",SUMIFS(LOGBOOK!$AF$5:$AF$1036129,LOGBOOK!$D$5:$D$1036129,DB241,LOGBOOK!$AN$5:$AN$1036129,DR241,LOGBOOK!$E$5:$E$1036129,DH241,LOGBOOK!$AM$5:$AM$1036129,"JUN"))</f>
        <v xml:space="preserve"> </v>
      </c>
      <c r="ER256" s="633"/>
      <c r="ES256" s="633"/>
      <c r="ET256" s="643"/>
      <c r="EU256" s="637"/>
      <c r="EV256" s="1218" t="str">
        <f>IF('FRONT PAGE'!$A$1="www.fly-logics.com","INSTR.",0)</f>
        <v>INSTR.</v>
      </c>
      <c r="EW256" s="1225"/>
      <c r="EX256" s="1225"/>
      <c r="EY256" s="1225"/>
      <c r="EZ256" s="1226"/>
      <c r="FA256" s="1129" t="str">
        <f>IF(SUMIFS(LOGBOOK!$AA$5:$AA$1036129,LOGBOOK!$D$5:$D$1036129,EY241,LOGBOOK!$AN$5:$AN$1036129,FO241,LOGBOOK!$E$5:$E$1036129,FE241)=0," ",SUMIFS(LOGBOOK!$AA$5:$AA$1036129,LOGBOOK!$D$5:$D$1036129,EY241,LOGBOOK!$AN$5:$AN$1036129,FO241,LOGBOOK!$E$5:$E$1036129,FE241))</f>
        <v xml:space="preserve"> </v>
      </c>
      <c r="FB256" s="1130" t="str">
        <f t="shared" ref="FB256" si="191">FA256</f>
        <v xml:space="preserve"> </v>
      </c>
      <c r="FC256" s="1130"/>
      <c r="FD256" s="1130"/>
      <c r="FE256" s="1130"/>
      <c r="FF256" s="1130"/>
      <c r="FG256" s="624"/>
      <c r="FH256" s="654" t="str">
        <f>IF('FRONT PAGE'!$A$1="www.fly-logics.com","LANDINGSS",0)</f>
        <v>LANDINGSS</v>
      </c>
      <c r="FI256" s="638"/>
      <c r="FJ256" s="638"/>
      <c r="FK256" s="638"/>
      <c r="FL256" s="638"/>
      <c r="FM256" s="638"/>
      <c r="FN256" s="638"/>
      <c r="FO256" s="638"/>
      <c r="FP256" s="638"/>
      <c r="FQ256" s="638"/>
      <c r="FR256" s="638"/>
      <c r="FS256" s="15"/>
      <c r="FT256" s="629" t="str">
        <f>IF('FRONT PAGE'!$A$1="www.fly-logics.com","JUN",0)</f>
        <v>JUN</v>
      </c>
      <c r="FU256" s="631"/>
      <c r="FV256" s="631"/>
      <c r="FW256" s="631"/>
      <c r="FX256" s="631"/>
      <c r="FY256" s="630" t="str">
        <f>IF(SUMIFS(LOGBOOK!$Y$5:$Y$1036129,LOGBOOK!$D$5:$D$1036129,EY241,LOGBOOK!$AN$5:$AN$1036129,FO241,LOGBOOK!$E$5:$E$1036129,FE241,LOGBOOK!$AM$5:$AM$1036129,"JUN")=0," ",SUMIFS(LOGBOOK!$Y$5:$Y$1036129,LOGBOOK!$D$5:$D$1036129,EY241,LOGBOOK!$AN$5:$AN$1036129,FO241,LOGBOOK!$E$5:$E$1036129,FE241,LOGBOOK!$AM$5:$AM$1036129,"JUN"))</f>
        <v xml:space="preserve"> </v>
      </c>
      <c r="FZ256" s="625"/>
      <c r="GA256" s="625"/>
      <c r="GB256" s="625"/>
      <c r="GC256" s="630" t="str">
        <f>IF(SUMIFS(LOGBOOK!$Z$5:$Z$1036129,LOGBOOK!$D$5:$D$1036129,EY241,LOGBOOK!$AN$5:$AN$1036129,FO241,LOGBOOK!$E$5:$E$1036129,FE241,LOGBOOK!$AM$5:$AM$1036129,"JUN")=0," ",SUMIFS(LOGBOOK!$Z$5:$Z$1036129,LOGBOOK!$D$5:$D$1036129,EY241,LOGBOOK!$AN$5:$AN$1036129,FO241,LOGBOOK!$E$5:$E$1036129,FE241,LOGBOOK!$AM$5:$AM$1036129,"JUN"))</f>
        <v xml:space="preserve"> </v>
      </c>
      <c r="GD256" s="625"/>
      <c r="GE256" s="625"/>
      <c r="GF256" s="625"/>
      <c r="GG256" s="630" t="str">
        <f>IF(SUMIFS(LOGBOOK!$AA$5:$AA$1036129,LOGBOOK!$D$5:$D$1036129,EY241,LOGBOOK!$AN$5:$AN$1036129,FO241,LOGBOOK!$E$5:$E$1036129,FE241,LOGBOOK!$AM$5:$AM$1036129,"JUN")=0," ",SUMIFS(LOGBOOK!$AA$5:$AA$1036129,LOGBOOK!$D$5:$D$1036129,EY241,LOGBOOK!$AN$5:$AN$1036129,FO241,LOGBOOK!$E$5:$E$1036129,FE241,LOGBOOK!$AM$5:$AM$1036129,"JUN"))</f>
        <v xml:space="preserve"> </v>
      </c>
      <c r="GH256" s="625"/>
      <c r="GI256" s="625"/>
      <c r="GJ256" s="625"/>
      <c r="GK256" s="623" t="str">
        <f>IF(SUMIFS(LOGBOOK!$AE$5:$AE$1036129,LOGBOOK!$D$5:$D$1036129,EY241,LOGBOOK!$AN$5:$AN$1036129,FO241,LOGBOOK!$E$5:$E$1036129,FE241,LOGBOOK!$AM$5:$AM$1036129,"JUN")=0," ",SUMIFS(LOGBOOK!$AE$5:$AE$1036129,LOGBOOK!$D$5:$D$1036129,EY241,LOGBOOK!$AN$5:$AN$1036129,FO241,LOGBOOK!$E$5:$E$1036129,FE241,LOGBOOK!$AM$5:$AM$1036129,"JUN"))</f>
        <v xml:space="preserve"> </v>
      </c>
      <c r="GL256" s="623"/>
      <c r="GM256" s="623"/>
      <c r="GN256" s="623" t="str">
        <f>IF(SUMIFS(LOGBOOK!$AF$5:$AF$1036129,LOGBOOK!$D$5:$D$1036129,EY241,LOGBOOK!$AN$5:$AN$1036129,FO241,LOGBOOK!$E$5:$E$1036129,FE241,LOGBOOK!$AM$5:$AM$1036129,"JUN")=0," ",SUMIFS(LOGBOOK!$AF$5:$AF$1036129,LOGBOOK!$D$5:$D$1036129,EY241,LOGBOOK!$AN$5:$AN$1036129,FO241,LOGBOOK!$E$5:$E$1036129,FE241,LOGBOOK!$AM$5:$AM$1036129,"JUN"))</f>
        <v xml:space="preserve"> </v>
      </c>
      <c r="GO256" s="633"/>
      <c r="GP256" s="633"/>
      <c r="GQ256" s="643"/>
      <c r="GR256" s="6"/>
    </row>
    <row r="257" spans="1:200" ht="8.85" customHeight="1" x14ac:dyDescent="0.25">
      <c r="A257" s="212"/>
      <c r="B257" s="637"/>
      <c r="C257" s="1225"/>
      <c r="D257" s="1225"/>
      <c r="E257" s="1225"/>
      <c r="F257" s="1225"/>
      <c r="G257" s="1226"/>
      <c r="H257" s="1129"/>
      <c r="I257" s="1130"/>
      <c r="J257" s="1130"/>
      <c r="K257" s="1130"/>
      <c r="L257" s="1130"/>
      <c r="M257" s="1130"/>
      <c r="N257" s="624"/>
      <c r="O257" s="638"/>
      <c r="P257" s="638"/>
      <c r="Q257" s="638"/>
      <c r="R257" s="638"/>
      <c r="S257" s="638"/>
      <c r="T257" s="638"/>
      <c r="U257" s="638"/>
      <c r="V257" s="638"/>
      <c r="W257" s="638"/>
      <c r="X257" s="638"/>
      <c r="Y257" s="638"/>
      <c r="Z257" s="15"/>
      <c r="AA257" s="631"/>
      <c r="AB257" s="631"/>
      <c r="AC257" s="631"/>
      <c r="AD257" s="631"/>
      <c r="AE257" s="631"/>
      <c r="AF257" s="625"/>
      <c r="AG257" s="632"/>
      <c r="AH257" s="632"/>
      <c r="AI257" s="625"/>
      <c r="AJ257" s="625"/>
      <c r="AK257" s="632"/>
      <c r="AL257" s="632"/>
      <c r="AM257" s="625"/>
      <c r="AN257" s="625"/>
      <c r="AO257" s="632"/>
      <c r="AP257" s="632"/>
      <c r="AQ257" s="625"/>
      <c r="AR257" s="623"/>
      <c r="AS257" s="623"/>
      <c r="AT257" s="623"/>
      <c r="AU257" s="633"/>
      <c r="AV257" s="634"/>
      <c r="AW257" s="633"/>
      <c r="AX257" s="643"/>
      <c r="AY257" s="637"/>
      <c r="AZ257" s="1225"/>
      <c r="BA257" s="1225"/>
      <c r="BB257" s="1225"/>
      <c r="BC257" s="1225"/>
      <c r="BD257" s="1226"/>
      <c r="BE257" s="1129"/>
      <c r="BF257" s="1130"/>
      <c r="BG257" s="1130"/>
      <c r="BH257" s="1130"/>
      <c r="BI257" s="1130"/>
      <c r="BJ257" s="1130"/>
      <c r="BK257" s="624"/>
      <c r="BL257" s="638"/>
      <c r="BM257" s="638"/>
      <c r="BN257" s="638"/>
      <c r="BO257" s="638"/>
      <c r="BP257" s="638"/>
      <c r="BQ257" s="638"/>
      <c r="BR257" s="638"/>
      <c r="BS257" s="638"/>
      <c r="BT257" s="638"/>
      <c r="BU257" s="638"/>
      <c r="BV257" s="638"/>
      <c r="BW257" s="15"/>
      <c r="BX257" s="631"/>
      <c r="BY257" s="631"/>
      <c r="BZ257" s="631"/>
      <c r="CA257" s="631"/>
      <c r="CB257" s="631"/>
      <c r="CC257" s="625"/>
      <c r="CD257" s="632"/>
      <c r="CE257" s="632"/>
      <c r="CF257" s="625"/>
      <c r="CG257" s="625"/>
      <c r="CH257" s="632"/>
      <c r="CI257" s="632"/>
      <c r="CJ257" s="625"/>
      <c r="CK257" s="625"/>
      <c r="CL257" s="632"/>
      <c r="CM257" s="632"/>
      <c r="CN257" s="625"/>
      <c r="CO257" s="623"/>
      <c r="CP257" s="623"/>
      <c r="CQ257" s="623"/>
      <c r="CR257" s="633"/>
      <c r="CS257" s="634"/>
      <c r="CT257" s="633"/>
      <c r="CU257" s="643"/>
      <c r="CV257" s="247"/>
      <c r="CW257" s="212"/>
      <c r="CX257" s="637"/>
      <c r="CY257" s="1225"/>
      <c r="CZ257" s="1225"/>
      <c r="DA257" s="1225"/>
      <c r="DB257" s="1225"/>
      <c r="DC257" s="1226"/>
      <c r="DD257" s="1129"/>
      <c r="DE257" s="1130"/>
      <c r="DF257" s="1130"/>
      <c r="DG257" s="1130"/>
      <c r="DH257" s="1130"/>
      <c r="DI257" s="1130"/>
      <c r="DJ257" s="624"/>
      <c r="DK257" s="638"/>
      <c r="DL257" s="638"/>
      <c r="DM257" s="638"/>
      <c r="DN257" s="638"/>
      <c r="DO257" s="638"/>
      <c r="DP257" s="638"/>
      <c r="DQ257" s="638"/>
      <c r="DR257" s="638"/>
      <c r="DS257" s="638"/>
      <c r="DT257" s="638"/>
      <c r="DU257" s="638"/>
      <c r="DV257" s="15"/>
      <c r="DW257" s="631"/>
      <c r="DX257" s="631"/>
      <c r="DY257" s="631"/>
      <c r="DZ257" s="631"/>
      <c r="EA257" s="631"/>
      <c r="EB257" s="625"/>
      <c r="EC257" s="632"/>
      <c r="ED257" s="632"/>
      <c r="EE257" s="625"/>
      <c r="EF257" s="625"/>
      <c r="EG257" s="632"/>
      <c r="EH257" s="632"/>
      <c r="EI257" s="625"/>
      <c r="EJ257" s="625"/>
      <c r="EK257" s="632"/>
      <c r="EL257" s="632"/>
      <c r="EM257" s="625"/>
      <c r="EN257" s="623"/>
      <c r="EO257" s="623"/>
      <c r="EP257" s="623"/>
      <c r="EQ257" s="633"/>
      <c r="ER257" s="634"/>
      <c r="ES257" s="633"/>
      <c r="ET257" s="643"/>
      <c r="EU257" s="637"/>
      <c r="EV257" s="1225"/>
      <c r="EW257" s="1225"/>
      <c r="EX257" s="1225"/>
      <c r="EY257" s="1225"/>
      <c r="EZ257" s="1226"/>
      <c r="FA257" s="1129"/>
      <c r="FB257" s="1130"/>
      <c r="FC257" s="1130"/>
      <c r="FD257" s="1130"/>
      <c r="FE257" s="1130"/>
      <c r="FF257" s="1130"/>
      <c r="FG257" s="624"/>
      <c r="FH257" s="638"/>
      <c r="FI257" s="638"/>
      <c r="FJ257" s="638"/>
      <c r="FK257" s="638"/>
      <c r="FL257" s="638"/>
      <c r="FM257" s="638"/>
      <c r="FN257" s="638"/>
      <c r="FO257" s="638"/>
      <c r="FP257" s="638"/>
      <c r="FQ257" s="638"/>
      <c r="FR257" s="638"/>
      <c r="FS257" s="15"/>
      <c r="FT257" s="631"/>
      <c r="FU257" s="631"/>
      <c r="FV257" s="631"/>
      <c r="FW257" s="631"/>
      <c r="FX257" s="631"/>
      <c r="FY257" s="625"/>
      <c r="FZ257" s="632"/>
      <c r="GA257" s="632"/>
      <c r="GB257" s="625"/>
      <c r="GC257" s="625"/>
      <c r="GD257" s="632"/>
      <c r="GE257" s="632"/>
      <c r="GF257" s="625"/>
      <c r="GG257" s="625"/>
      <c r="GH257" s="632"/>
      <c r="GI257" s="632"/>
      <c r="GJ257" s="625"/>
      <c r="GK257" s="623"/>
      <c r="GL257" s="623"/>
      <c r="GM257" s="623"/>
      <c r="GN257" s="633"/>
      <c r="GO257" s="634"/>
      <c r="GP257" s="633"/>
      <c r="GQ257" s="643"/>
      <c r="GR257" s="6"/>
    </row>
    <row r="258" spans="1:200" ht="3" customHeight="1" x14ac:dyDescent="0.25">
      <c r="A258" s="212"/>
      <c r="B258" s="637"/>
      <c r="C258" s="624"/>
      <c r="D258" s="624"/>
      <c r="E258" s="624"/>
      <c r="F258" s="624"/>
      <c r="G258" s="624"/>
      <c r="H258" s="624"/>
      <c r="I258" s="624"/>
      <c r="J258" s="624"/>
      <c r="K258" s="624"/>
      <c r="L258" s="624"/>
      <c r="M258" s="624"/>
      <c r="N258" s="624"/>
      <c r="O258" s="624"/>
      <c r="P258" s="624"/>
      <c r="Q258" s="624"/>
      <c r="R258" s="624"/>
      <c r="S258" s="624"/>
      <c r="T258" s="624"/>
      <c r="U258" s="624"/>
      <c r="V258" s="624"/>
      <c r="W258" s="624"/>
      <c r="X258" s="624"/>
      <c r="Y258" s="624"/>
      <c r="Z258" s="15"/>
      <c r="AA258" s="631"/>
      <c r="AB258" s="631"/>
      <c r="AC258" s="631"/>
      <c r="AD258" s="631"/>
      <c r="AE258" s="631"/>
      <c r="AF258" s="625"/>
      <c r="AG258" s="625"/>
      <c r="AH258" s="625"/>
      <c r="AI258" s="625"/>
      <c r="AJ258" s="652"/>
      <c r="AK258" s="652"/>
      <c r="AL258" s="652"/>
      <c r="AM258" s="652"/>
      <c r="AN258" s="625"/>
      <c r="AO258" s="625"/>
      <c r="AP258" s="625"/>
      <c r="AQ258" s="625"/>
      <c r="AR258" s="623"/>
      <c r="AS258" s="623"/>
      <c r="AT258" s="623"/>
      <c r="AU258" s="653"/>
      <c r="AV258" s="653"/>
      <c r="AW258" s="653"/>
      <c r="AX258" s="643"/>
      <c r="AY258" s="637"/>
      <c r="AZ258" s="624"/>
      <c r="BA258" s="624"/>
      <c r="BB258" s="624"/>
      <c r="BC258" s="624"/>
      <c r="BD258" s="624"/>
      <c r="BE258" s="624"/>
      <c r="BF258" s="624"/>
      <c r="BG258" s="624"/>
      <c r="BH258" s="624"/>
      <c r="BI258" s="624"/>
      <c r="BJ258" s="624"/>
      <c r="BK258" s="624"/>
      <c r="BL258" s="624"/>
      <c r="BM258" s="624"/>
      <c r="BN258" s="624"/>
      <c r="BO258" s="624"/>
      <c r="BP258" s="624"/>
      <c r="BQ258" s="624"/>
      <c r="BR258" s="624"/>
      <c r="BS258" s="624"/>
      <c r="BT258" s="624"/>
      <c r="BU258" s="624"/>
      <c r="BV258" s="624"/>
      <c r="BW258" s="15"/>
      <c r="BX258" s="631"/>
      <c r="BY258" s="631"/>
      <c r="BZ258" s="631"/>
      <c r="CA258" s="631"/>
      <c r="CB258" s="631"/>
      <c r="CC258" s="625"/>
      <c r="CD258" s="625"/>
      <c r="CE258" s="625"/>
      <c r="CF258" s="625"/>
      <c r="CG258" s="652"/>
      <c r="CH258" s="652"/>
      <c r="CI258" s="652"/>
      <c r="CJ258" s="652"/>
      <c r="CK258" s="625"/>
      <c r="CL258" s="625"/>
      <c r="CM258" s="625"/>
      <c r="CN258" s="625"/>
      <c r="CO258" s="623"/>
      <c r="CP258" s="623"/>
      <c r="CQ258" s="623"/>
      <c r="CR258" s="653"/>
      <c r="CS258" s="653"/>
      <c r="CT258" s="653"/>
      <c r="CU258" s="643"/>
      <c r="CV258" s="247"/>
      <c r="CW258" s="212"/>
      <c r="CX258" s="637"/>
      <c r="CY258" s="624"/>
      <c r="CZ258" s="624"/>
      <c r="DA258" s="624"/>
      <c r="DB258" s="624"/>
      <c r="DC258" s="624"/>
      <c r="DD258" s="624"/>
      <c r="DE258" s="624"/>
      <c r="DF258" s="624"/>
      <c r="DG258" s="624"/>
      <c r="DH258" s="624"/>
      <c r="DI258" s="624"/>
      <c r="DJ258" s="624"/>
      <c r="DK258" s="624"/>
      <c r="DL258" s="624"/>
      <c r="DM258" s="624"/>
      <c r="DN258" s="624"/>
      <c r="DO258" s="624"/>
      <c r="DP258" s="624"/>
      <c r="DQ258" s="624"/>
      <c r="DR258" s="624"/>
      <c r="DS258" s="624"/>
      <c r="DT258" s="624"/>
      <c r="DU258" s="624"/>
      <c r="DV258" s="15"/>
      <c r="DW258" s="631"/>
      <c r="DX258" s="631"/>
      <c r="DY258" s="631"/>
      <c r="DZ258" s="631"/>
      <c r="EA258" s="631"/>
      <c r="EB258" s="625"/>
      <c r="EC258" s="625"/>
      <c r="ED258" s="625"/>
      <c r="EE258" s="625"/>
      <c r="EF258" s="652"/>
      <c r="EG258" s="652"/>
      <c r="EH258" s="652"/>
      <c r="EI258" s="652"/>
      <c r="EJ258" s="625"/>
      <c r="EK258" s="625"/>
      <c r="EL258" s="625"/>
      <c r="EM258" s="625"/>
      <c r="EN258" s="623"/>
      <c r="EO258" s="623"/>
      <c r="EP258" s="623"/>
      <c r="EQ258" s="653"/>
      <c r="ER258" s="653"/>
      <c r="ES258" s="653"/>
      <c r="ET258" s="643"/>
      <c r="EU258" s="637"/>
      <c r="EV258" s="624"/>
      <c r="EW258" s="624"/>
      <c r="EX258" s="624"/>
      <c r="EY258" s="624"/>
      <c r="EZ258" s="624"/>
      <c r="FA258" s="624"/>
      <c r="FB258" s="624"/>
      <c r="FC258" s="624"/>
      <c r="FD258" s="624"/>
      <c r="FE258" s="624"/>
      <c r="FF258" s="624"/>
      <c r="FG258" s="624"/>
      <c r="FH258" s="624"/>
      <c r="FI258" s="624"/>
      <c r="FJ258" s="624"/>
      <c r="FK258" s="624"/>
      <c r="FL258" s="624"/>
      <c r="FM258" s="624"/>
      <c r="FN258" s="624"/>
      <c r="FO258" s="624"/>
      <c r="FP258" s="624"/>
      <c r="FQ258" s="624"/>
      <c r="FR258" s="624"/>
      <c r="FS258" s="15"/>
      <c r="FT258" s="631"/>
      <c r="FU258" s="631"/>
      <c r="FV258" s="631"/>
      <c r="FW258" s="631"/>
      <c r="FX258" s="631"/>
      <c r="FY258" s="625"/>
      <c r="FZ258" s="625"/>
      <c r="GA258" s="625"/>
      <c r="GB258" s="625"/>
      <c r="GC258" s="652"/>
      <c r="GD258" s="652"/>
      <c r="GE258" s="652"/>
      <c r="GF258" s="652"/>
      <c r="GG258" s="625"/>
      <c r="GH258" s="625"/>
      <c r="GI258" s="625"/>
      <c r="GJ258" s="625"/>
      <c r="GK258" s="623"/>
      <c r="GL258" s="623"/>
      <c r="GM258" s="623"/>
      <c r="GN258" s="653"/>
      <c r="GO258" s="653"/>
      <c r="GP258" s="653"/>
      <c r="GQ258" s="643"/>
      <c r="GR258" s="6"/>
    </row>
    <row r="259" spans="1:200" ht="10.5" customHeight="1" x14ac:dyDescent="0.25">
      <c r="A259" s="212"/>
      <c r="B259" s="637"/>
      <c r="C259" s="1218" t="str">
        <f>IF('FRONT PAGE'!$A$1="www.fly-logics.com","PIC",0)</f>
        <v>PIC</v>
      </c>
      <c r="D259" s="1225"/>
      <c r="E259" s="1225"/>
      <c r="F259" s="1225"/>
      <c r="G259" s="1226"/>
      <c r="H259" s="1129" t="str">
        <f>IF(SUMIFS(LOGBOOK!$Y$5:$Y$1036129,LOGBOOK!$D$5:$D$1036129,F241,LOGBOOK!$AN$5:$AN$1036129,V241,LOGBOOK!$E$5:$E$1036129,L241)=0," ",SUMIFS(LOGBOOK!$Y$5:$Y$1036129,LOGBOOK!$D$5:$D$1036129,F241,LOGBOOK!$AN$5:$AN$1036129,V241,LOGBOOK!$E$5:$E$1036129,L241))</f>
        <v xml:space="preserve"> </v>
      </c>
      <c r="I259" s="1130" t="str">
        <f t="shared" ref="I259" si="192">H259</f>
        <v xml:space="preserve"> </v>
      </c>
      <c r="J259" s="1130"/>
      <c r="K259" s="1130"/>
      <c r="L259" s="1130"/>
      <c r="M259" s="1130"/>
      <c r="N259" s="624"/>
      <c r="O259" s="1220" t="str">
        <f>IF('FRONT PAGE'!$A$1="www.fly-logics.com","DAY",0)</f>
        <v>DAY</v>
      </c>
      <c r="P259" s="1225"/>
      <c r="Q259" s="1225"/>
      <c r="R259" s="1225"/>
      <c r="S259" s="1226"/>
      <c r="T259" s="1127" t="str">
        <f>IF(SUMIFS(LOGBOOK!$AE$5:$AE$1036129,LOGBOOK!$D$5:$D$1036129,F241,LOGBOOK!$AN$5:$AN$1036129,V241,LOGBOOK!$E$5:$E$1036129,L241)=0," ",SUMIFS(LOGBOOK!$AE$5:$AE$1036129,LOGBOOK!$D$5:$D$1036129,F241,LOGBOOK!$AN$5:$AN$1036129,V241,LOGBOOK!$E$5:$E$1036129,L241))</f>
        <v xml:space="preserve"> </v>
      </c>
      <c r="U259" s="1128" t="str">
        <f t="shared" ref="U259" si="193">T259</f>
        <v xml:space="preserve"> </v>
      </c>
      <c r="V259" s="1128"/>
      <c r="W259" s="1128"/>
      <c r="X259" s="1128"/>
      <c r="Y259" s="1128"/>
      <c r="Z259" s="15"/>
      <c r="AA259" s="1143" t="str">
        <f>IF('FRONT PAGE'!$A$1="www.fly-logics.com","TOTAL 1ST
SEMESTER",0)</f>
        <v>TOTAL 1ST
SEMESTER</v>
      </c>
      <c r="AB259" s="1148"/>
      <c r="AC259" s="1148"/>
      <c r="AD259" s="1148"/>
      <c r="AE259" s="1148"/>
      <c r="AF259" s="1144" t="str">
        <f t="shared" ref="AF259" si="194">IF(SUM(AF241:AI258)=0," ",SUM(AF241:AI258))</f>
        <v xml:space="preserve"> </v>
      </c>
      <c r="AG259" s="1149"/>
      <c r="AH259" s="1149"/>
      <c r="AI259" s="1150"/>
      <c r="AJ259" s="1144" t="str">
        <f t="shared" ref="AJ259" si="195">IF(SUM(AJ241:AM258)=0," ",SUM(AJ241:AM258))</f>
        <v xml:space="preserve"> </v>
      </c>
      <c r="AK259" s="1149"/>
      <c r="AL259" s="1149"/>
      <c r="AM259" s="1149"/>
      <c r="AN259" s="1151" t="str">
        <f t="shared" ref="AN259" si="196">IF(SUM(AN241:AQ258)=0," ",SUM(AN241:AQ258))</f>
        <v xml:space="preserve"> </v>
      </c>
      <c r="AO259" s="1149"/>
      <c r="AP259" s="1149"/>
      <c r="AQ259" s="1149"/>
      <c r="AR259" s="1145" t="str">
        <f t="shared" ref="AR259" si="197">IF(SUM(AR241:AT258)=0," ",SUM(AR241:AT258))</f>
        <v xml:space="preserve"> </v>
      </c>
      <c r="AS259" s="1152"/>
      <c r="AT259" s="1153"/>
      <c r="AU259" s="1145" t="str">
        <f t="shared" ref="AU259" si="198">IF(SUM(AU241:AW258)=0," ",SUM(AU241:AW258))</f>
        <v xml:space="preserve"> </v>
      </c>
      <c r="AV259" s="1152"/>
      <c r="AW259" s="1152"/>
      <c r="AX259" s="643"/>
      <c r="AY259" s="637"/>
      <c r="AZ259" s="1218" t="str">
        <f>IF('FRONT PAGE'!$A$1="www.fly-logics.com","PIC",0)</f>
        <v>PIC</v>
      </c>
      <c r="BA259" s="1225"/>
      <c r="BB259" s="1225"/>
      <c r="BC259" s="1225"/>
      <c r="BD259" s="1226"/>
      <c r="BE259" s="1129" t="str">
        <f>IF(SUMIFS(LOGBOOK!$Y$5:$Y$1036129,LOGBOOK!$D$5:$D$1036129,BC241,LOGBOOK!$AN$5:$AN$1036129,BS241,LOGBOOK!$E$5:$E$1036129,BI241)=0," ",SUMIFS(LOGBOOK!$Y$5:$Y$1036129,LOGBOOK!$D$5:$D$1036129,BC241,LOGBOOK!$AN$5:$AN$1036129,BS241,LOGBOOK!$E$5:$E$1036129,BI241))</f>
        <v xml:space="preserve"> </v>
      </c>
      <c r="BF259" s="1130" t="str">
        <f t="shared" ref="BF259" si="199">BE259</f>
        <v xml:space="preserve"> </v>
      </c>
      <c r="BG259" s="1130"/>
      <c r="BH259" s="1130"/>
      <c r="BI259" s="1130"/>
      <c r="BJ259" s="1130"/>
      <c r="BK259" s="624"/>
      <c r="BL259" s="1220" t="str">
        <f>IF('FRONT PAGE'!$A$1="www.fly-logics.com","DAY",0)</f>
        <v>DAY</v>
      </c>
      <c r="BM259" s="1225"/>
      <c r="BN259" s="1225"/>
      <c r="BO259" s="1225"/>
      <c r="BP259" s="1226"/>
      <c r="BQ259" s="1127" t="str">
        <f>IF(SUMIFS(LOGBOOK!$AE$5:$AE$1036129,LOGBOOK!$D$5:$D$1036129,BC241,LOGBOOK!$AN$5:$AN$1036129,BS241,LOGBOOK!$E$5:$E$1036129,BI241)=0," ",SUMIFS(LOGBOOK!$AE$5:$AE$1036129,LOGBOOK!$D$5:$D$1036129,BC241,LOGBOOK!$AN$5:$AN$1036129,BS241,LOGBOOK!$E$5:$E$1036129,BI241))</f>
        <v xml:space="preserve"> </v>
      </c>
      <c r="BR259" s="1128" t="str">
        <f t="shared" ref="BR259" si="200">BQ259</f>
        <v xml:space="preserve"> </v>
      </c>
      <c r="BS259" s="1128"/>
      <c r="BT259" s="1128"/>
      <c r="BU259" s="1128"/>
      <c r="BV259" s="1128"/>
      <c r="BW259" s="15"/>
      <c r="BX259" s="1143" t="str">
        <f>IF('FRONT PAGE'!$A$1="www.fly-logics.com","TOTAL 1ST
SEMESTER",0)</f>
        <v>TOTAL 1ST
SEMESTER</v>
      </c>
      <c r="BY259" s="1148"/>
      <c r="BZ259" s="1148"/>
      <c r="CA259" s="1148"/>
      <c r="CB259" s="1148"/>
      <c r="CC259" s="1144" t="str">
        <f t="shared" ref="CC259" si="201">IF(SUM(CC241:CF258)=0," ",SUM(CC241:CF258))</f>
        <v xml:space="preserve"> </v>
      </c>
      <c r="CD259" s="1149"/>
      <c r="CE259" s="1149"/>
      <c r="CF259" s="1150"/>
      <c r="CG259" s="1144" t="str">
        <f t="shared" ref="CG259" si="202">IF(SUM(CG241:CJ258)=0," ",SUM(CG241:CJ258))</f>
        <v xml:space="preserve"> </v>
      </c>
      <c r="CH259" s="1149"/>
      <c r="CI259" s="1149"/>
      <c r="CJ259" s="1149"/>
      <c r="CK259" s="1151" t="str">
        <f t="shared" ref="CK259" si="203">IF(SUM(CK241:CN258)=0," ",SUM(CK241:CN258))</f>
        <v xml:space="preserve"> </v>
      </c>
      <c r="CL259" s="1149"/>
      <c r="CM259" s="1149"/>
      <c r="CN259" s="1149"/>
      <c r="CO259" s="1145" t="str">
        <f t="shared" ref="CO259" si="204">IF(SUM(CO241:CQ258)=0," ",SUM(CO241:CQ258))</f>
        <v xml:space="preserve"> </v>
      </c>
      <c r="CP259" s="1152"/>
      <c r="CQ259" s="1153"/>
      <c r="CR259" s="1145" t="str">
        <f t="shared" ref="CR259" si="205">IF(SUM(CR241:CT258)=0," ",SUM(CR241:CT258))</f>
        <v xml:space="preserve"> </v>
      </c>
      <c r="CS259" s="1152"/>
      <c r="CT259" s="1152"/>
      <c r="CU259" s="643"/>
      <c r="CV259" s="248"/>
      <c r="CW259" s="212"/>
      <c r="CX259" s="637"/>
      <c r="CY259" s="1218" t="str">
        <f>IF('FRONT PAGE'!$A$1="www.fly-logics.com","PIC",0)</f>
        <v>PIC</v>
      </c>
      <c r="CZ259" s="1225"/>
      <c r="DA259" s="1225"/>
      <c r="DB259" s="1225"/>
      <c r="DC259" s="1226"/>
      <c r="DD259" s="1129" t="str">
        <f>IF(SUMIFS(LOGBOOK!$Y$5:$Y$1036129,LOGBOOK!$D$5:$D$1036129,DB241,LOGBOOK!$AN$5:$AN$1036129,DR241,LOGBOOK!$E$5:$E$1036129,DH241)=0," ",SUMIFS(LOGBOOK!$Y$5:$Y$1036129,LOGBOOK!$D$5:$D$1036129,DB241,LOGBOOK!$AN$5:$AN$1036129,DR241,LOGBOOK!$E$5:$E$1036129,DH241))</f>
        <v xml:space="preserve"> </v>
      </c>
      <c r="DE259" s="1130" t="str">
        <f t="shared" ref="DE259" si="206">DD259</f>
        <v xml:space="preserve"> </v>
      </c>
      <c r="DF259" s="1130"/>
      <c r="DG259" s="1130"/>
      <c r="DH259" s="1130"/>
      <c r="DI259" s="1130"/>
      <c r="DJ259" s="624"/>
      <c r="DK259" s="1220" t="str">
        <f>IF('FRONT PAGE'!$A$1="www.fly-logics.com","DAY",0)</f>
        <v>DAY</v>
      </c>
      <c r="DL259" s="1225"/>
      <c r="DM259" s="1225"/>
      <c r="DN259" s="1225"/>
      <c r="DO259" s="1226"/>
      <c r="DP259" s="1127" t="str">
        <f>IF(SUMIFS(LOGBOOK!$AE$5:$AE$1036129,LOGBOOK!$D$5:$D$1036129,DB241,LOGBOOK!$AN$5:$AN$1036129,DR241,LOGBOOK!$E$5:$E$1036129,DH241)=0," ",SUMIFS(LOGBOOK!$AE$5:$AE$1036129,LOGBOOK!$D$5:$D$1036129,DB241,LOGBOOK!$AN$5:$AN$1036129,DR241,LOGBOOK!$E$5:$E$1036129,DH241))</f>
        <v xml:space="preserve"> </v>
      </c>
      <c r="DQ259" s="1128" t="str">
        <f t="shared" ref="DQ259" si="207">DP259</f>
        <v xml:space="preserve"> </v>
      </c>
      <c r="DR259" s="1128"/>
      <c r="DS259" s="1128"/>
      <c r="DT259" s="1128"/>
      <c r="DU259" s="1128"/>
      <c r="DV259" s="15"/>
      <c r="DW259" s="1143" t="str">
        <f>IF('FRONT PAGE'!$A$1="www.fly-logics.com","TOTAL 1ST
SEMESTER",0)</f>
        <v>TOTAL 1ST
SEMESTER</v>
      </c>
      <c r="DX259" s="1148"/>
      <c r="DY259" s="1148"/>
      <c r="DZ259" s="1148"/>
      <c r="EA259" s="1148"/>
      <c r="EB259" s="1144" t="str">
        <f t="shared" ref="EB259" si="208">IF(SUM(EB241:EE258)=0," ",SUM(EB241:EE258))</f>
        <v xml:space="preserve"> </v>
      </c>
      <c r="EC259" s="1149"/>
      <c r="ED259" s="1149"/>
      <c r="EE259" s="1150"/>
      <c r="EF259" s="1144" t="str">
        <f t="shared" ref="EF259" si="209">IF(SUM(EF241:EI258)=0," ",SUM(EF241:EI258))</f>
        <v xml:space="preserve"> </v>
      </c>
      <c r="EG259" s="1149"/>
      <c r="EH259" s="1149"/>
      <c r="EI259" s="1149"/>
      <c r="EJ259" s="1151" t="str">
        <f t="shared" ref="EJ259" si="210">IF(SUM(EJ241:EM258)=0," ",SUM(EJ241:EM258))</f>
        <v xml:space="preserve"> </v>
      </c>
      <c r="EK259" s="1149"/>
      <c r="EL259" s="1149"/>
      <c r="EM259" s="1149"/>
      <c r="EN259" s="1145" t="str">
        <f t="shared" ref="EN259" si="211">IF(SUM(EN241:EP258)=0," ",SUM(EN241:EP258))</f>
        <v xml:space="preserve"> </v>
      </c>
      <c r="EO259" s="1152"/>
      <c r="EP259" s="1153"/>
      <c r="EQ259" s="1145" t="str">
        <f t="shared" ref="EQ259" si="212">IF(SUM(EQ241:ES258)=0," ",SUM(EQ241:ES258))</f>
        <v xml:space="preserve"> </v>
      </c>
      <c r="ER259" s="1152"/>
      <c r="ES259" s="1152"/>
      <c r="ET259" s="643"/>
      <c r="EU259" s="637"/>
      <c r="EV259" s="1218" t="str">
        <f>IF('FRONT PAGE'!$A$1="www.fly-logics.com","PIC",0)</f>
        <v>PIC</v>
      </c>
      <c r="EW259" s="1225"/>
      <c r="EX259" s="1225"/>
      <c r="EY259" s="1225"/>
      <c r="EZ259" s="1226"/>
      <c r="FA259" s="1129" t="str">
        <f>IF(SUMIFS(LOGBOOK!$Y$5:$Y$1036129,LOGBOOK!$D$5:$D$1036129,EY241,LOGBOOK!$AN$5:$AN$1036129,FO241,LOGBOOK!$E$5:$E$1036129,FE241)=0," ",SUMIFS(LOGBOOK!$Y$5:$Y$1036129,LOGBOOK!$D$5:$D$1036129,EY241,LOGBOOK!$AN$5:$AN$1036129,FO241,LOGBOOK!$E$5:$E$1036129,FE241))</f>
        <v xml:space="preserve"> </v>
      </c>
      <c r="FB259" s="1130" t="str">
        <f t="shared" ref="FB259" si="213">FA259</f>
        <v xml:space="preserve"> </v>
      </c>
      <c r="FC259" s="1130"/>
      <c r="FD259" s="1130"/>
      <c r="FE259" s="1130"/>
      <c r="FF259" s="1130"/>
      <c r="FG259" s="624"/>
      <c r="FH259" s="1220" t="str">
        <f>IF('FRONT PAGE'!$A$1="www.fly-logics.com","DAY",0)</f>
        <v>DAY</v>
      </c>
      <c r="FI259" s="1225"/>
      <c r="FJ259" s="1225"/>
      <c r="FK259" s="1225"/>
      <c r="FL259" s="1226"/>
      <c r="FM259" s="1127" t="str">
        <f>IF(SUMIFS(LOGBOOK!$AE$5:$AE$1036129,LOGBOOK!$D$5:$D$1036129,EY241,LOGBOOK!$AN$5:$AN$1036129,FO241,LOGBOOK!$E$5:$E$1036129,FE241)=0," ",SUMIFS(LOGBOOK!$AE$5:$AE$1036129,LOGBOOK!$D$5:$D$1036129,EY241,LOGBOOK!$AN$5:$AN$1036129,FO241,LOGBOOK!$E$5:$E$1036129,FE241))</f>
        <v xml:space="preserve"> </v>
      </c>
      <c r="FN259" s="1128" t="str">
        <f t="shared" ref="FN259" si="214">FM259</f>
        <v xml:space="preserve"> </v>
      </c>
      <c r="FO259" s="1128"/>
      <c r="FP259" s="1128"/>
      <c r="FQ259" s="1128"/>
      <c r="FR259" s="1128"/>
      <c r="FS259" s="15"/>
      <c r="FT259" s="1143" t="str">
        <f>IF('FRONT PAGE'!$A$1="www.fly-logics.com","TOTAL 1ST
SEMESTER",0)</f>
        <v>TOTAL 1ST
SEMESTER</v>
      </c>
      <c r="FU259" s="1148"/>
      <c r="FV259" s="1148"/>
      <c r="FW259" s="1148"/>
      <c r="FX259" s="1148"/>
      <c r="FY259" s="1144" t="str">
        <f t="shared" ref="FY259" si="215">IF(SUM(FY241:GB258)=0," ",SUM(FY241:GB258))</f>
        <v xml:space="preserve"> </v>
      </c>
      <c r="FZ259" s="1149"/>
      <c r="GA259" s="1149"/>
      <c r="GB259" s="1150"/>
      <c r="GC259" s="1144" t="str">
        <f t="shared" ref="GC259" si="216">IF(SUM(GC241:GF258)=0," ",SUM(GC241:GF258))</f>
        <v xml:space="preserve"> </v>
      </c>
      <c r="GD259" s="1149"/>
      <c r="GE259" s="1149"/>
      <c r="GF259" s="1149"/>
      <c r="GG259" s="1151" t="str">
        <f t="shared" ref="GG259" si="217">IF(SUM(GG241:GJ258)=0," ",SUM(GG241:GJ258))</f>
        <v xml:space="preserve"> </v>
      </c>
      <c r="GH259" s="1149"/>
      <c r="GI259" s="1149"/>
      <c r="GJ259" s="1149"/>
      <c r="GK259" s="1145" t="str">
        <f t="shared" ref="GK259" si="218">IF(SUM(GK241:GM258)=0," ",SUM(GK241:GM258))</f>
        <v xml:space="preserve"> </v>
      </c>
      <c r="GL259" s="1152"/>
      <c r="GM259" s="1153"/>
      <c r="GN259" s="1145" t="str">
        <f t="shared" ref="GN259" si="219">IF(SUM(GN241:GP258)=0," ",SUM(GN241:GP258))</f>
        <v xml:space="preserve"> </v>
      </c>
      <c r="GO259" s="1152"/>
      <c r="GP259" s="1152"/>
      <c r="GQ259" s="643"/>
      <c r="GR259" s="6"/>
    </row>
    <row r="260" spans="1:200" ht="8.85" customHeight="1" x14ac:dyDescent="0.25">
      <c r="A260" s="212"/>
      <c r="B260" s="637"/>
      <c r="C260" s="1225"/>
      <c r="D260" s="1225"/>
      <c r="E260" s="1225"/>
      <c r="F260" s="1225"/>
      <c r="G260" s="1226"/>
      <c r="H260" s="1129"/>
      <c r="I260" s="1130"/>
      <c r="J260" s="1130"/>
      <c r="K260" s="1130"/>
      <c r="L260" s="1130"/>
      <c r="M260" s="1130"/>
      <c r="N260" s="624"/>
      <c r="O260" s="1225"/>
      <c r="P260" s="1225"/>
      <c r="Q260" s="1225"/>
      <c r="R260" s="1225"/>
      <c r="S260" s="1226"/>
      <c r="T260" s="1127"/>
      <c r="U260" s="1128"/>
      <c r="V260" s="1128"/>
      <c r="W260" s="1128"/>
      <c r="X260" s="1128"/>
      <c r="Y260" s="1128"/>
      <c r="Z260" s="15"/>
      <c r="AA260" s="1148"/>
      <c r="AB260" s="1154"/>
      <c r="AC260" s="1154"/>
      <c r="AD260" s="1154"/>
      <c r="AE260" s="1148"/>
      <c r="AF260" s="1149"/>
      <c r="AG260" s="1155"/>
      <c r="AH260" s="1155"/>
      <c r="AI260" s="1150"/>
      <c r="AJ260" s="1149"/>
      <c r="AK260" s="1155"/>
      <c r="AL260" s="1155"/>
      <c r="AM260" s="1149"/>
      <c r="AN260" s="1156"/>
      <c r="AO260" s="1155"/>
      <c r="AP260" s="1155"/>
      <c r="AQ260" s="1149"/>
      <c r="AR260" s="1152"/>
      <c r="AS260" s="1157"/>
      <c r="AT260" s="1153"/>
      <c r="AU260" s="1152"/>
      <c r="AV260" s="1157"/>
      <c r="AW260" s="1152"/>
      <c r="AX260" s="643"/>
      <c r="AY260" s="637"/>
      <c r="AZ260" s="1225"/>
      <c r="BA260" s="1225"/>
      <c r="BB260" s="1225"/>
      <c r="BC260" s="1225"/>
      <c r="BD260" s="1226"/>
      <c r="BE260" s="1129"/>
      <c r="BF260" s="1130"/>
      <c r="BG260" s="1130"/>
      <c r="BH260" s="1130"/>
      <c r="BI260" s="1130"/>
      <c r="BJ260" s="1130"/>
      <c r="BK260" s="624"/>
      <c r="BL260" s="1225"/>
      <c r="BM260" s="1225"/>
      <c r="BN260" s="1225"/>
      <c r="BO260" s="1225"/>
      <c r="BP260" s="1226"/>
      <c r="BQ260" s="1127"/>
      <c r="BR260" s="1128"/>
      <c r="BS260" s="1128"/>
      <c r="BT260" s="1128"/>
      <c r="BU260" s="1128"/>
      <c r="BV260" s="1128"/>
      <c r="BW260" s="15"/>
      <c r="BX260" s="1148"/>
      <c r="BY260" s="1154"/>
      <c r="BZ260" s="1154"/>
      <c r="CA260" s="1154"/>
      <c r="CB260" s="1148"/>
      <c r="CC260" s="1149"/>
      <c r="CD260" s="1155"/>
      <c r="CE260" s="1155"/>
      <c r="CF260" s="1150"/>
      <c r="CG260" s="1149"/>
      <c r="CH260" s="1155"/>
      <c r="CI260" s="1155"/>
      <c r="CJ260" s="1149"/>
      <c r="CK260" s="1156"/>
      <c r="CL260" s="1155"/>
      <c r="CM260" s="1155"/>
      <c r="CN260" s="1149"/>
      <c r="CO260" s="1152"/>
      <c r="CP260" s="1157"/>
      <c r="CQ260" s="1153"/>
      <c r="CR260" s="1152"/>
      <c r="CS260" s="1157"/>
      <c r="CT260" s="1152"/>
      <c r="CU260" s="643"/>
      <c r="CV260" s="248"/>
      <c r="CW260" s="212"/>
      <c r="CX260" s="637"/>
      <c r="CY260" s="1225"/>
      <c r="CZ260" s="1225"/>
      <c r="DA260" s="1225"/>
      <c r="DB260" s="1225"/>
      <c r="DC260" s="1226"/>
      <c r="DD260" s="1129"/>
      <c r="DE260" s="1130"/>
      <c r="DF260" s="1130"/>
      <c r="DG260" s="1130"/>
      <c r="DH260" s="1130"/>
      <c r="DI260" s="1130"/>
      <c r="DJ260" s="624"/>
      <c r="DK260" s="1225"/>
      <c r="DL260" s="1225"/>
      <c r="DM260" s="1225"/>
      <c r="DN260" s="1225"/>
      <c r="DO260" s="1226"/>
      <c r="DP260" s="1127"/>
      <c r="DQ260" s="1128"/>
      <c r="DR260" s="1128"/>
      <c r="DS260" s="1128"/>
      <c r="DT260" s="1128"/>
      <c r="DU260" s="1128"/>
      <c r="DV260" s="15"/>
      <c r="DW260" s="1148"/>
      <c r="DX260" s="1154"/>
      <c r="DY260" s="1154"/>
      <c r="DZ260" s="1154"/>
      <c r="EA260" s="1148"/>
      <c r="EB260" s="1149"/>
      <c r="EC260" s="1155"/>
      <c r="ED260" s="1155"/>
      <c r="EE260" s="1150"/>
      <c r="EF260" s="1149"/>
      <c r="EG260" s="1155"/>
      <c r="EH260" s="1155"/>
      <c r="EI260" s="1149"/>
      <c r="EJ260" s="1156"/>
      <c r="EK260" s="1155"/>
      <c r="EL260" s="1155"/>
      <c r="EM260" s="1149"/>
      <c r="EN260" s="1152"/>
      <c r="EO260" s="1157"/>
      <c r="EP260" s="1153"/>
      <c r="EQ260" s="1152"/>
      <c r="ER260" s="1157"/>
      <c r="ES260" s="1152"/>
      <c r="ET260" s="643"/>
      <c r="EU260" s="637"/>
      <c r="EV260" s="1225"/>
      <c r="EW260" s="1225"/>
      <c r="EX260" s="1225"/>
      <c r="EY260" s="1225"/>
      <c r="EZ260" s="1226"/>
      <c r="FA260" s="1129"/>
      <c r="FB260" s="1130"/>
      <c r="FC260" s="1130"/>
      <c r="FD260" s="1130"/>
      <c r="FE260" s="1130"/>
      <c r="FF260" s="1130"/>
      <c r="FG260" s="624"/>
      <c r="FH260" s="1225"/>
      <c r="FI260" s="1225"/>
      <c r="FJ260" s="1225"/>
      <c r="FK260" s="1225"/>
      <c r="FL260" s="1226"/>
      <c r="FM260" s="1127"/>
      <c r="FN260" s="1128"/>
      <c r="FO260" s="1128"/>
      <c r="FP260" s="1128"/>
      <c r="FQ260" s="1128"/>
      <c r="FR260" s="1128"/>
      <c r="FS260" s="15"/>
      <c r="FT260" s="1148"/>
      <c r="FU260" s="1154"/>
      <c r="FV260" s="1154"/>
      <c r="FW260" s="1154"/>
      <c r="FX260" s="1148"/>
      <c r="FY260" s="1149"/>
      <c r="FZ260" s="1155"/>
      <c r="GA260" s="1155"/>
      <c r="GB260" s="1150"/>
      <c r="GC260" s="1149"/>
      <c r="GD260" s="1155"/>
      <c r="GE260" s="1155"/>
      <c r="GF260" s="1149"/>
      <c r="GG260" s="1156"/>
      <c r="GH260" s="1155"/>
      <c r="GI260" s="1155"/>
      <c r="GJ260" s="1149"/>
      <c r="GK260" s="1152"/>
      <c r="GL260" s="1157"/>
      <c r="GM260" s="1153"/>
      <c r="GN260" s="1152"/>
      <c r="GO260" s="1157"/>
      <c r="GP260" s="1152"/>
      <c r="GQ260" s="643"/>
      <c r="GR260" s="6"/>
    </row>
    <row r="261" spans="1:200" ht="3" customHeight="1" x14ac:dyDescent="0.25">
      <c r="A261" s="212"/>
      <c r="B261" s="637"/>
      <c r="C261" s="624"/>
      <c r="D261" s="624"/>
      <c r="E261" s="624"/>
      <c r="F261" s="624"/>
      <c r="G261" s="624"/>
      <c r="H261" s="624"/>
      <c r="I261" s="624"/>
      <c r="J261" s="624"/>
      <c r="K261" s="624"/>
      <c r="L261" s="624"/>
      <c r="M261" s="624"/>
      <c r="N261" s="624"/>
      <c r="O261" s="624"/>
      <c r="P261" s="624"/>
      <c r="Q261" s="624"/>
      <c r="R261" s="624"/>
      <c r="S261" s="624"/>
      <c r="T261" s="624"/>
      <c r="U261" s="624"/>
      <c r="V261" s="624"/>
      <c r="W261" s="624"/>
      <c r="X261" s="624"/>
      <c r="Y261" s="624"/>
      <c r="Z261" s="15"/>
      <c r="AA261" s="1148"/>
      <c r="AB261" s="1154"/>
      <c r="AC261" s="1154"/>
      <c r="AD261" s="1154"/>
      <c r="AE261" s="1148"/>
      <c r="AF261" s="1149"/>
      <c r="AG261" s="1155"/>
      <c r="AH261" s="1155"/>
      <c r="AI261" s="1150"/>
      <c r="AJ261" s="1149"/>
      <c r="AK261" s="1155"/>
      <c r="AL261" s="1155"/>
      <c r="AM261" s="1149"/>
      <c r="AN261" s="1156"/>
      <c r="AO261" s="1155"/>
      <c r="AP261" s="1155"/>
      <c r="AQ261" s="1149"/>
      <c r="AR261" s="1152"/>
      <c r="AS261" s="1157"/>
      <c r="AT261" s="1153"/>
      <c r="AU261" s="1152"/>
      <c r="AV261" s="1157"/>
      <c r="AW261" s="1152"/>
      <c r="AX261" s="643"/>
      <c r="AY261" s="637"/>
      <c r="AZ261" s="624"/>
      <c r="BA261" s="624"/>
      <c r="BB261" s="624"/>
      <c r="BC261" s="624"/>
      <c r="BD261" s="624"/>
      <c r="BE261" s="624"/>
      <c r="BF261" s="624"/>
      <c r="BG261" s="624"/>
      <c r="BH261" s="624"/>
      <c r="BI261" s="624"/>
      <c r="BJ261" s="624"/>
      <c r="BK261" s="624"/>
      <c r="BL261" s="624"/>
      <c r="BM261" s="624"/>
      <c r="BN261" s="624"/>
      <c r="BO261" s="624"/>
      <c r="BP261" s="624"/>
      <c r="BQ261" s="624"/>
      <c r="BR261" s="624"/>
      <c r="BS261" s="624"/>
      <c r="BT261" s="624"/>
      <c r="BU261" s="624"/>
      <c r="BV261" s="624"/>
      <c r="BW261" s="15"/>
      <c r="BX261" s="1148"/>
      <c r="BY261" s="1154"/>
      <c r="BZ261" s="1154"/>
      <c r="CA261" s="1154"/>
      <c r="CB261" s="1148"/>
      <c r="CC261" s="1149"/>
      <c r="CD261" s="1155"/>
      <c r="CE261" s="1155"/>
      <c r="CF261" s="1150"/>
      <c r="CG261" s="1149"/>
      <c r="CH261" s="1155"/>
      <c r="CI261" s="1155"/>
      <c r="CJ261" s="1149"/>
      <c r="CK261" s="1156"/>
      <c r="CL261" s="1155"/>
      <c r="CM261" s="1155"/>
      <c r="CN261" s="1149"/>
      <c r="CO261" s="1152"/>
      <c r="CP261" s="1157"/>
      <c r="CQ261" s="1153"/>
      <c r="CR261" s="1152"/>
      <c r="CS261" s="1157"/>
      <c r="CT261" s="1152"/>
      <c r="CU261" s="643"/>
      <c r="CV261" s="248"/>
      <c r="CW261" s="212"/>
      <c r="CX261" s="637"/>
      <c r="CY261" s="624"/>
      <c r="CZ261" s="624"/>
      <c r="DA261" s="624"/>
      <c r="DB261" s="624"/>
      <c r="DC261" s="624"/>
      <c r="DD261" s="624"/>
      <c r="DE261" s="624"/>
      <c r="DF261" s="624"/>
      <c r="DG261" s="624"/>
      <c r="DH261" s="624"/>
      <c r="DI261" s="624"/>
      <c r="DJ261" s="624"/>
      <c r="DK261" s="624"/>
      <c r="DL261" s="624"/>
      <c r="DM261" s="624"/>
      <c r="DN261" s="624"/>
      <c r="DO261" s="624"/>
      <c r="DP261" s="624"/>
      <c r="DQ261" s="624"/>
      <c r="DR261" s="624"/>
      <c r="DS261" s="624"/>
      <c r="DT261" s="624"/>
      <c r="DU261" s="624"/>
      <c r="DV261" s="15"/>
      <c r="DW261" s="1148"/>
      <c r="DX261" s="1154"/>
      <c r="DY261" s="1154"/>
      <c r="DZ261" s="1154"/>
      <c r="EA261" s="1148"/>
      <c r="EB261" s="1149"/>
      <c r="EC261" s="1155"/>
      <c r="ED261" s="1155"/>
      <c r="EE261" s="1150"/>
      <c r="EF261" s="1149"/>
      <c r="EG261" s="1155"/>
      <c r="EH261" s="1155"/>
      <c r="EI261" s="1149"/>
      <c r="EJ261" s="1156"/>
      <c r="EK261" s="1155"/>
      <c r="EL261" s="1155"/>
      <c r="EM261" s="1149"/>
      <c r="EN261" s="1152"/>
      <c r="EO261" s="1157"/>
      <c r="EP261" s="1153"/>
      <c r="EQ261" s="1152"/>
      <c r="ER261" s="1157"/>
      <c r="ES261" s="1152"/>
      <c r="ET261" s="643"/>
      <c r="EU261" s="637"/>
      <c r="EV261" s="624"/>
      <c r="EW261" s="624"/>
      <c r="EX261" s="624"/>
      <c r="EY261" s="624"/>
      <c r="EZ261" s="624"/>
      <c r="FA261" s="624"/>
      <c r="FB261" s="624"/>
      <c r="FC261" s="624"/>
      <c r="FD261" s="624"/>
      <c r="FE261" s="624"/>
      <c r="FF261" s="624"/>
      <c r="FG261" s="624"/>
      <c r="FH261" s="624"/>
      <c r="FI261" s="624"/>
      <c r="FJ261" s="624"/>
      <c r="FK261" s="624"/>
      <c r="FL261" s="624"/>
      <c r="FM261" s="624"/>
      <c r="FN261" s="624"/>
      <c r="FO261" s="624"/>
      <c r="FP261" s="624"/>
      <c r="FQ261" s="624"/>
      <c r="FR261" s="624"/>
      <c r="FS261" s="15"/>
      <c r="FT261" s="1148"/>
      <c r="FU261" s="1154"/>
      <c r="FV261" s="1154"/>
      <c r="FW261" s="1154"/>
      <c r="FX261" s="1148"/>
      <c r="FY261" s="1149"/>
      <c r="FZ261" s="1155"/>
      <c r="GA261" s="1155"/>
      <c r="GB261" s="1150"/>
      <c r="GC261" s="1149"/>
      <c r="GD261" s="1155"/>
      <c r="GE261" s="1155"/>
      <c r="GF261" s="1149"/>
      <c r="GG261" s="1156"/>
      <c r="GH261" s="1155"/>
      <c r="GI261" s="1155"/>
      <c r="GJ261" s="1149"/>
      <c r="GK261" s="1152"/>
      <c r="GL261" s="1157"/>
      <c r="GM261" s="1153"/>
      <c r="GN261" s="1152"/>
      <c r="GO261" s="1157"/>
      <c r="GP261" s="1152"/>
      <c r="GQ261" s="643"/>
      <c r="GR261" s="6"/>
    </row>
    <row r="262" spans="1:200" ht="11.25" customHeight="1" x14ac:dyDescent="0.25">
      <c r="A262" s="212"/>
      <c r="B262" s="637"/>
      <c r="C262" s="1218" t="str">
        <f>IF('FRONT PAGE'!$A$1="www.fly-logics.com","SIC",0)</f>
        <v>SIC</v>
      </c>
      <c r="D262" s="1225"/>
      <c r="E262" s="1225"/>
      <c r="F262" s="1225"/>
      <c r="G262" s="1226"/>
      <c r="H262" s="1129" t="str">
        <f>IF(SUMIFS(LOGBOOK!$Z$5:$Z$1036129,LOGBOOK!$D$5:$D$1036129,F241,LOGBOOK!$AN$5:$AN$1036129,V241,LOGBOOK!$E$5:$E$1036129,L241)=0," ",SUMIFS(LOGBOOK!$Z$5:$Z$1036129,LOGBOOK!$D$5:$D$1036129,F241,LOGBOOK!$AN$5:$AN$1036129,V241,LOGBOOK!$E$5:$E$1036129,L241))</f>
        <v xml:space="preserve"> </v>
      </c>
      <c r="I262" s="1130" t="str">
        <f t="shared" ref="I262" si="220">H262</f>
        <v xml:space="preserve"> </v>
      </c>
      <c r="J262" s="1130"/>
      <c r="K262" s="1130"/>
      <c r="L262" s="1130"/>
      <c r="M262" s="1130"/>
      <c r="N262" s="624"/>
      <c r="O262" s="1220" t="str">
        <f>IF('FRONT PAGE'!$A$1="www.fly-logics.com","NIGHT",0)</f>
        <v>NIGHT</v>
      </c>
      <c r="P262" s="1225"/>
      <c r="Q262" s="1225"/>
      <c r="R262" s="1225"/>
      <c r="S262" s="1226"/>
      <c r="T262" s="1127" t="str">
        <f>IF(SUMIFS(LOGBOOK!$AF$5:$AF$1036129,LOGBOOK!$D$5:$D$1036129,F241,LOGBOOK!$AN$5:$AN$1036129,V241,LOGBOOK!$E$5:$E$1036129,L241)=0," ",SUMIFS(LOGBOOK!$AF$5:$AF$1036129,LOGBOOK!$D$5:$D$1036129,F241,LOGBOOK!$AN$5:$AN$1036129,V241,LOGBOOK!$E$5:$E$1036129,L241))</f>
        <v xml:space="preserve"> </v>
      </c>
      <c r="U262" s="1128" t="str">
        <f t="shared" ref="U262" si="221">T262</f>
        <v xml:space="preserve"> </v>
      </c>
      <c r="V262" s="1128"/>
      <c r="W262" s="1128"/>
      <c r="X262" s="1128"/>
      <c r="Y262" s="1128"/>
      <c r="Z262" s="15"/>
      <c r="AA262" s="1148"/>
      <c r="AB262" s="1148"/>
      <c r="AC262" s="1148"/>
      <c r="AD262" s="1148"/>
      <c r="AE262" s="1148"/>
      <c r="AF262" s="1149"/>
      <c r="AG262" s="1149"/>
      <c r="AH262" s="1149"/>
      <c r="AI262" s="1150"/>
      <c r="AJ262" s="1149"/>
      <c r="AK262" s="1149"/>
      <c r="AL262" s="1149"/>
      <c r="AM262" s="1149"/>
      <c r="AN262" s="1156"/>
      <c r="AO262" s="1149"/>
      <c r="AP262" s="1149"/>
      <c r="AQ262" s="1149"/>
      <c r="AR262" s="1152"/>
      <c r="AS262" s="1152"/>
      <c r="AT262" s="1153"/>
      <c r="AU262" s="1152"/>
      <c r="AV262" s="1152"/>
      <c r="AW262" s="1152"/>
      <c r="AX262" s="643"/>
      <c r="AY262" s="637"/>
      <c r="AZ262" s="1218" t="str">
        <f>IF('FRONT PAGE'!$A$1="www.fly-logics.com","SIC",0)</f>
        <v>SIC</v>
      </c>
      <c r="BA262" s="1225"/>
      <c r="BB262" s="1225"/>
      <c r="BC262" s="1225"/>
      <c r="BD262" s="1226"/>
      <c r="BE262" s="1129" t="str">
        <f>IF(SUMIFS(LOGBOOK!$Z$5:$Z$1036129,LOGBOOK!$D$5:$D$1036129,BC241,LOGBOOK!$AN$5:$AN$1036129,BS241,LOGBOOK!$E$5:$E$1036129,BI241)=0," ",SUMIFS(LOGBOOK!$Z$5:$Z$1036129,LOGBOOK!$D$5:$D$1036129,BC241,LOGBOOK!$AN$5:$AN$1036129,BS241,LOGBOOK!$E$5:$E$1036129,BI241))</f>
        <v xml:space="preserve"> </v>
      </c>
      <c r="BF262" s="1130" t="str">
        <f t="shared" ref="BF262" si="222">BE262</f>
        <v xml:space="preserve"> </v>
      </c>
      <c r="BG262" s="1130"/>
      <c r="BH262" s="1130"/>
      <c r="BI262" s="1130"/>
      <c r="BJ262" s="1130"/>
      <c r="BK262" s="624"/>
      <c r="BL262" s="1220" t="str">
        <f>IF('FRONT PAGE'!$A$1="www.fly-logics.com","NIGHT",0)</f>
        <v>NIGHT</v>
      </c>
      <c r="BM262" s="1225"/>
      <c r="BN262" s="1225"/>
      <c r="BO262" s="1225"/>
      <c r="BP262" s="1226"/>
      <c r="BQ262" s="1127" t="str">
        <f>IF(SUMIFS(LOGBOOK!$AF$5:$AF$1036129,LOGBOOK!$D$5:$D$1036129,BC241,LOGBOOK!$AN$5:$AN$1036129,BS241,LOGBOOK!$E$5:$E$1036129,BI241)=0," ",SUMIFS(LOGBOOK!$AF$5:$AF$1036129,LOGBOOK!$D$5:$D$1036129,BC241,LOGBOOK!$AN$5:$AN$1036129,BS241,LOGBOOK!$E$5:$E$1036129,BI241))</f>
        <v xml:space="preserve"> </v>
      </c>
      <c r="BR262" s="1128" t="str">
        <f t="shared" ref="BR262" si="223">BQ262</f>
        <v xml:space="preserve"> </v>
      </c>
      <c r="BS262" s="1128"/>
      <c r="BT262" s="1128"/>
      <c r="BU262" s="1128"/>
      <c r="BV262" s="1128"/>
      <c r="BW262" s="15"/>
      <c r="BX262" s="1148"/>
      <c r="BY262" s="1148"/>
      <c r="BZ262" s="1148"/>
      <c r="CA262" s="1148"/>
      <c r="CB262" s="1148"/>
      <c r="CC262" s="1149"/>
      <c r="CD262" s="1149"/>
      <c r="CE262" s="1149"/>
      <c r="CF262" s="1150"/>
      <c r="CG262" s="1149"/>
      <c r="CH262" s="1149"/>
      <c r="CI262" s="1149"/>
      <c r="CJ262" s="1149"/>
      <c r="CK262" s="1156"/>
      <c r="CL262" s="1149"/>
      <c r="CM262" s="1149"/>
      <c r="CN262" s="1149"/>
      <c r="CO262" s="1152"/>
      <c r="CP262" s="1152"/>
      <c r="CQ262" s="1153"/>
      <c r="CR262" s="1152"/>
      <c r="CS262" s="1152"/>
      <c r="CT262" s="1152"/>
      <c r="CU262" s="643"/>
      <c r="CV262" s="248"/>
      <c r="CW262" s="212"/>
      <c r="CX262" s="637"/>
      <c r="CY262" s="1218" t="str">
        <f>IF('FRONT PAGE'!$A$1="www.fly-logics.com","SIC",0)</f>
        <v>SIC</v>
      </c>
      <c r="CZ262" s="1225"/>
      <c r="DA262" s="1225"/>
      <c r="DB262" s="1225"/>
      <c r="DC262" s="1226"/>
      <c r="DD262" s="1129" t="str">
        <f>IF(SUMIFS(LOGBOOK!$Z$5:$Z$1036129,LOGBOOK!$D$5:$D$1036129,DB241,LOGBOOK!$AN$5:$AN$1036129,DR241,LOGBOOK!$E$5:$E$1036129,DH241)=0," ",SUMIFS(LOGBOOK!$Z$5:$Z$1036129,LOGBOOK!$D$5:$D$1036129,DB241,LOGBOOK!$AN$5:$AN$1036129,DR241,LOGBOOK!$E$5:$E$1036129,DH241))</f>
        <v xml:space="preserve"> </v>
      </c>
      <c r="DE262" s="1130" t="str">
        <f t="shared" ref="DE262" si="224">DD262</f>
        <v xml:space="preserve"> </v>
      </c>
      <c r="DF262" s="1130"/>
      <c r="DG262" s="1130"/>
      <c r="DH262" s="1130"/>
      <c r="DI262" s="1130"/>
      <c r="DJ262" s="624"/>
      <c r="DK262" s="1220" t="str">
        <f>IF('FRONT PAGE'!$A$1="www.fly-logics.com","NIGHT",0)</f>
        <v>NIGHT</v>
      </c>
      <c r="DL262" s="1225"/>
      <c r="DM262" s="1225"/>
      <c r="DN262" s="1225"/>
      <c r="DO262" s="1226"/>
      <c r="DP262" s="1127" t="str">
        <f>IF(SUMIFS(LOGBOOK!$AF$5:$AF$1036129,LOGBOOK!$D$5:$D$1036129,DB241,LOGBOOK!$AN$5:$AN$1036129,DR241,LOGBOOK!$E$5:$E$1036129,DH241)=0," ",SUMIFS(LOGBOOK!$AF$5:$AF$1036129,LOGBOOK!$D$5:$D$1036129,DB241,LOGBOOK!$AN$5:$AN$1036129,DR241,LOGBOOK!$E$5:$E$1036129,DH241))</f>
        <v xml:space="preserve"> </v>
      </c>
      <c r="DQ262" s="1128" t="str">
        <f t="shared" ref="DQ262" si="225">DP262</f>
        <v xml:space="preserve"> </v>
      </c>
      <c r="DR262" s="1128"/>
      <c r="DS262" s="1128"/>
      <c r="DT262" s="1128"/>
      <c r="DU262" s="1128"/>
      <c r="DV262" s="15"/>
      <c r="DW262" s="1148"/>
      <c r="DX262" s="1148"/>
      <c r="DY262" s="1148"/>
      <c r="DZ262" s="1148"/>
      <c r="EA262" s="1148"/>
      <c r="EB262" s="1149"/>
      <c r="EC262" s="1149"/>
      <c r="ED262" s="1149"/>
      <c r="EE262" s="1150"/>
      <c r="EF262" s="1149"/>
      <c r="EG262" s="1149"/>
      <c r="EH262" s="1149"/>
      <c r="EI262" s="1149"/>
      <c r="EJ262" s="1156"/>
      <c r="EK262" s="1149"/>
      <c r="EL262" s="1149"/>
      <c r="EM262" s="1149"/>
      <c r="EN262" s="1152"/>
      <c r="EO262" s="1152"/>
      <c r="EP262" s="1153"/>
      <c r="EQ262" s="1152"/>
      <c r="ER262" s="1152"/>
      <c r="ES262" s="1152"/>
      <c r="ET262" s="643"/>
      <c r="EU262" s="637"/>
      <c r="EV262" s="1218" t="str">
        <f>IF('FRONT PAGE'!$A$1="www.fly-logics.com","SIC",0)</f>
        <v>SIC</v>
      </c>
      <c r="EW262" s="1225"/>
      <c r="EX262" s="1225"/>
      <c r="EY262" s="1225"/>
      <c r="EZ262" s="1226"/>
      <c r="FA262" s="1129" t="str">
        <f>IF(SUMIFS(LOGBOOK!$Z$5:$Z$1036129,LOGBOOK!$D$5:$D$1036129,EY241,LOGBOOK!$AN$5:$AN$1036129,FO241,LOGBOOK!$E$5:$E$1036129,FE241)=0," ",SUMIFS(LOGBOOK!$Z$5:$Z$1036129,LOGBOOK!$D$5:$D$1036129,EY241,LOGBOOK!$AN$5:$AN$1036129,FO241,LOGBOOK!$E$5:$E$1036129,FE241))</f>
        <v xml:space="preserve"> </v>
      </c>
      <c r="FB262" s="1130" t="str">
        <f t="shared" ref="FB262" si="226">FA262</f>
        <v xml:space="preserve"> </v>
      </c>
      <c r="FC262" s="1130"/>
      <c r="FD262" s="1130"/>
      <c r="FE262" s="1130"/>
      <c r="FF262" s="1130"/>
      <c r="FG262" s="624"/>
      <c r="FH262" s="1220" t="str">
        <f>IF('FRONT PAGE'!$A$1="www.fly-logics.com","NIGHT",0)</f>
        <v>NIGHT</v>
      </c>
      <c r="FI262" s="1225"/>
      <c r="FJ262" s="1225"/>
      <c r="FK262" s="1225"/>
      <c r="FL262" s="1226"/>
      <c r="FM262" s="1127" t="str">
        <f>IF(SUMIFS(LOGBOOK!$AF$5:$AF$1036129,LOGBOOK!$D$5:$D$1036129,EY241,LOGBOOK!$AN$5:$AN$1036129,FO241,LOGBOOK!$E$5:$E$1036129,FE241)=0," ",SUMIFS(LOGBOOK!$AF$5:$AF$1036129,LOGBOOK!$D$5:$D$1036129,EY241,LOGBOOK!$AN$5:$AN$1036129,FO241,LOGBOOK!$E$5:$E$1036129,FE241))</f>
        <v xml:space="preserve"> </v>
      </c>
      <c r="FN262" s="1128" t="str">
        <f t="shared" ref="FN262" si="227">FM262</f>
        <v xml:space="preserve"> </v>
      </c>
      <c r="FO262" s="1128"/>
      <c r="FP262" s="1128"/>
      <c r="FQ262" s="1128"/>
      <c r="FR262" s="1128"/>
      <c r="FS262" s="15"/>
      <c r="FT262" s="1148"/>
      <c r="FU262" s="1148"/>
      <c r="FV262" s="1148"/>
      <c r="FW262" s="1148"/>
      <c r="FX262" s="1148"/>
      <c r="FY262" s="1149"/>
      <c r="FZ262" s="1149"/>
      <c r="GA262" s="1149"/>
      <c r="GB262" s="1150"/>
      <c r="GC262" s="1149"/>
      <c r="GD262" s="1149"/>
      <c r="GE262" s="1149"/>
      <c r="GF262" s="1149"/>
      <c r="GG262" s="1156"/>
      <c r="GH262" s="1149"/>
      <c r="GI262" s="1149"/>
      <c r="GJ262" s="1149"/>
      <c r="GK262" s="1152"/>
      <c r="GL262" s="1152"/>
      <c r="GM262" s="1153"/>
      <c r="GN262" s="1152"/>
      <c r="GO262" s="1152"/>
      <c r="GP262" s="1152"/>
      <c r="GQ262" s="643"/>
      <c r="GR262" s="6"/>
    </row>
    <row r="263" spans="1:200" ht="8.85" customHeight="1" x14ac:dyDescent="0.25">
      <c r="A263" s="212"/>
      <c r="B263" s="637"/>
      <c r="C263" s="1225"/>
      <c r="D263" s="1225"/>
      <c r="E263" s="1225"/>
      <c r="F263" s="1225"/>
      <c r="G263" s="1226"/>
      <c r="H263" s="1129"/>
      <c r="I263" s="1130"/>
      <c r="J263" s="1130"/>
      <c r="K263" s="1130"/>
      <c r="L263" s="1130"/>
      <c r="M263" s="1130"/>
      <c r="N263" s="624"/>
      <c r="O263" s="1225"/>
      <c r="P263" s="1225"/>
      <c r="Q263" s="1225"/>
      <c r="R263" s="1225"/>
      <c r="S263" s="1226"/>
      <c r="T263" s="1127"/>
      <c r="U263" s="1128"/>
      <c r="V263" s="1128"/>
      <c r="W263" s="1128"/>
      <c r="X263" s="1128"/>
      <c r="Y263" s="1128"/>
      <c r="Z263" s="15"/>
      <c r="AA263" s="629" t="str">
        <f>IF('FRONT PAGE'!$A$1="www.fly-logics.com","JUL",0)</f>
        <v>JUL</v>
      </c>
      <c r="AB263" s="631"/>
      <c r="AC263" s="631"/>
      <c r="AD263" s="631"/>
      <c r="AE263" s="631"/>
      <c r="AF263" s="630" t="str">
        <f>IF(SUMIFS(LOGBOOK!$Y$5:$Y$1036129,LOGBOOK!$D$5:$D$1036129,F241,LOGBOOK!$AN$5:$AN$1036129,V241,LOGBOOK!$E$5:$E$1036129,L241,LOGBOOK!$AM$5:$AM$1036129,"JUL")=0," ",SUMIFS(LOGBOOK!$Y$5:$Y$1036129,LOGBOOK!$D$5:$D$1036129,F241,LOGBOOK!$AN$5:$AN$1036129,V241,LOGBOOK!$E$5:$E$1036129,L241,LOGBOOK!$AM$5:$AM$1036129,"JUL"))</f>
        <v xml:space="preserve"> </v>
      </c>
      <c r="AG263" s="625"/>
      <c r="AH263" s="625"/>
      <c r="AI263" s="625"/>
      <c r="AJ263" s="650" t="str">
        <f>IF(SUMIFS(LOGBOOK!$Z$5:$Z$1036129,LOGBOOK!$D$5:$D$1036129,F241,LOGBOOK!$AN$5:$AN$1036129,V241,LOGBOOK!$E$5:$E$1036129,L241,LOGBOOK!$AM$5:$AM$1036129,"JUL")=0," ",SUMIFS(LOGBOOK!$Z$5:$Z$1036129,LOGBOOK!$D$5:$D$1036129,F241,LOGBOOK!$AN$5:$AN$1036129,V241,LOGBOOK!$E$5:$E$1036129,L241,LOGBOOK!$AM$5:$AM$1036129,"JUL"))</f>
        <v xml:space="preserve"> </v>
      </c>
      <c r="AK263" s="651"/>
      <c r="AL263" s="651"/>
      <c r="AM263" s="651"/>
      <c r="AN263" s="630" t="str">
        <f>IF(SUMIFS(LOGBOOK!$AA$5:$AA$1036129,LOGBOOK!$D$5:$D$1036129,F241,LOGBOOK!$AN$5:$AN$1036129,V241,LOGBOOK!$E$5:$E$1036129,L241,LOGBOOK!$AM$5:$AM$1036129,"JUL")=0," ",SUMIFS(LOGBOOK!$AA$5:$AA$1036129,LOGBOOK!$D$5:$D$1036129,F241,LOGBOOK!$AN$5:$AN$1036129,V241,LOGBOOK!$E$5:$E$1036129,L241,LOGBOOK!$AM$5:$AM$1036129,"JUL"))</f>
        <v xml:space="preserve"> </v>
      </c>
      <c r="AO263" s="625"/>
      <c r="AP263" s="625"/>
      <c r="AQ263" s="625"/>
      <c r="AR263" s="623" t="str">
        <f>IF(SUMIFS(LOGBOOK!$AE$5:$AE$1036129,LOGBOOK!$D$5:$D$1036129,F241,LOGBOOK!$AN$5:$AN$1036129,V241,LOGBOOK!$E$5:$E$1036129,L241,LOGBOOK!$AM$5:$AM$1036129,"JUL")=0," ",SUMIFS(LOGBOOK!$AC$5:$AC$1036129,LOGBOOK!$D$5:$D$1036129,F241,LOGBOOK!$AN$5:$AN$1036129,V241,LOGBOOK!$E$5:$E$1036129,L241,LOGBOOK!$AM$5:$AM$1036129,"JUL"))</f>
        <v xml:space="preserve"> </v>
      </c>
      <c r="AS263" s="623"/>
      <c r="AT263" s="623"/>
      <c r="AU263" s="641" t="str">
        <f>IF(SUMIFS(LOGBOOK!$AF$5:$AF$1036129,LOGBOOK!$D$5:$D$1036129,F241,LOGBOOK!$AN$5:$AN$1036129,V241,LOGBOOK!$E$5:$E$1036129,L241,LOGBOOK!$AM$5:$AM$1036129,"JUL")=0," ",SUMIFS(LOGBOOK!$AF$5:$AF$1036129,LOGBOOK!$D$5:$D$1036129,F241,LOGBOOK!$AN$5:$AN$1036129,V241,LOGBOOK!$E$5:$E$1036129,L241,LOGBOOK!$AM$5:$AM$1036129,"JUL"))</f>
        <v xml:space="preserve"> </v>
      </c>
      <c r="AV263" s="642"/>
      <c r="AW263" s="642"/>
      <c r="AX263" s="643"/>
      <c r="AY263" s="637"/>
      <c r="AZ263" s="1225"/>
      <c r="BA263" s="1225"/>
      <c r="BB263" s="1225"/>
      <c r="BC263" s="1225"/>
      <c r="BD263" s="1226"/>
      <c r="BE263" s="1129"/>
      <c r="BF263" s="1130"/>
      <c r="BG263" s="1130"/>
      <c r="BH263" s="1130"/>
      <c r="BI263" s="1130"/>
      <c r="BJ263" s="1130"/>
      <c r="BK263" s="624"/>
      <c r="BL263" s="1225"/>
      <c r="BM263" s="1225"/>
      <c r="BN263" s="1225"/>
      <c r="BO263" s="1225"/>
      <c r="BP263" s="1226"/>
      <c r="BQ263" s="1127"/>
      <c r="BR263" s="1128"/>
      <c r="BS263" s="1128"/>
      <c r="BT263" s="1128"/>
      <c r="BU263" s="1128"/>
      <c r="BV263" s="1128"/>
      <c r="BW263" s="15"/>
      <c r="BX263" s="629" t="str">
        <f>IF('FRONT PAGE'!$A$1="www.fly-logics.com","JUL",0)</f>
        <v>JUL</v>
      </c>
      <c r="BY263" s="631"/>
      <c r="BZ263" s="631"/>
      <c r="CA263" s="631"/>
      <c r="CB263" s="631"/>
      <c r="CC263" s="630" t="str">
        <f>IF(SUMIFS(LOGBOOK!$Y$5:$Y$1036129,LOGBOOK!$D$5:$D$1036129,BC241,LOGBOOK!$AN$5:$AN$1036129,BS241,LOGBOOK!$E$5:$E$1036129,BI241,LOGBOOK!$AM$5:$AM$1036129,"JUL")=0," ",SUMIFS(LOGBOOK!$Y$5:$Y$1036129,LOGBOOK!$D$5:$D$1036129,BC241,LOGBOOK!$AN$5:$AN$1036129,BS241,LOGBOOK!$E$5:$E$1036129,BI241,LOGBOOK!$AM$5:$AM$1036129,"JUL"))</f>
        <v xml:space="preserve"> </v>
      </c>
      <c r="CD263" s="625"/>
      <c r="CE263" s="625"/>
      <c r="CF263" s="625"/>
      <c r="CG263" s="650" t="str">
        <f>IF(SUMIFS(LOGBOOK!$Z$5:$Z$1036129,LOGBOOK!$D$5:$D$1036129,BC241,LOGBOOK!$AN$5:$AN$1036129,BS241,LOGBOOK!$E$5:$E$1036129,BI241,LOGBOOK!$AM$5:$AM$1036129,"JUL")=0," ",SUMIFS(LOGBOOK!$Z$5:$Z$1036129,LOGBOOK!$D$5:$D$1036129,BC241,LOGBOOK!$AN$5:$AN$1036129,BS241,LOGBOOK!$E$5:$E$1036129,BI241,LOGBOOK!$AM$5:$AM$1036129,"JUL"))</f>
        <v xml:space="preserve"> </v>
      </c>
      <c r="CH263" s="651"/>
      <c r="CI263" s="651"/>
      <c r="CJ263" s="651"/>
      <c r="CK263" s="630" t="str">
        <f>IF(SUMIFS(LOGBOOK!$AA$5:$AA$1036129,LOGBOOK!$D$5:$D$1036129,BC241,LOGBOOK!$AN$5:$AN$1036129,BS241,LOGBOOK!$E$5:$E$1036129,BI241,LOGBOOK!$AM$5:$AM$1036129,"JUL")=0," ",SUMIFS(LOGBOOK!$AA$5:$AA$1036129,LOGBOOK!$D$5:$D$1036129,BC241,LOGBOOK!$AN$5:$AN$1036129,BS241,LOGBOOK!$E$5:$E$1036129,BI241,LOGBOOK!$AM$5:$AM$1036129,"JUL"))</f>
        <v xml:space="preserve"> </v>
      </c>
      <c r="CL263" s="625"/>
      <c r="CM263" s="625"/>
      <c r="CN263" s="625"/>
      <c r="CO263" s="623" t="str">
        <f>IF(SUMIFS(LOGBOOK!$AE$5:$AE$1036129,LOGBOOK!$D$5:$D$1036129,BC241,LOGBOOK!$AN$5:$AN$1036129,BS241,LOGBOOK!$E$5:$E$1036129,BI241,LOGBOOK!$AM$5:$AM$1036129,"JUL")=0," ",SUMIFS(LOGBOOK!$AC$5:$AC$1036129,LOGBOOK!$D$5:$D$1036129,BC241,LOGBOOK!$AN$5:$AN$1036129,BS241,LOGBOOK!$E$5:$E$1036129,BI241,LOGBOOK!$AM$5:$AM$1036129,"JUL"))</f>
        <v xml:space="preserve"> </v>
      </c>
      <c r="CP263" s="623"/>
      <c r="CQ263" s="623"/>
      <c r="CR263" s="641" t="str">
        <f>IF(SUMIFS(LOGBOOK!$AF$5:$AF$1036129,LOGBOOK!$D$5:$D$1036129,BC241,LOGBOOK!$AN$5:$AN$1036129,BS241,LOGBOOK!$E$5:$E$1036129,BI241,LOGBOOK!$AM$5:$AM$1036129,"JUL")=0," ",SUMIFS(LOGBOOK!$AF$5:$AF$1036129,LOGBOOK!$D$5:$D$1036129,BC241,LOGBOOK!$AN$5:$AN$1036129,BS241,LOGBOOK!$E$5:$E$1036129,BI241,LOGBOOK!$AM$5:$AM$1036129,"JUL"))</f>
        <v xml:space="preserve"> </v>
      </c>
      <c r="CS263" s="642"/>
      <c r="CT263" s="642"/>
      <c r="CU263" s="643"/>
      <c r="CV263" s="247"/>
      <c r="CW263" s="212"/>
      <c r="CX263" s="637"/>
      <c r="CY263" s="1225"/>
      <c r="CZ263" s="1225"/>
      <c r="DA263" s="1225"/>
      <c r="DB263" s="1225"/>
      <c r="DC263" s="1226"/>
      <c r="DD263" s="1129"/>
      <c r="DE263" s="1130"/>
      <c r="DF263" s="1130"/>
      <c r="DG263" s="1130"/>
      <c r="DH263" s="1130"/>
      <c r="DI263" s="1130"/>
      <c r="DJ263" s="624"/>
      <c r="DK263" s="1225"/>
      <c r="DL263" s="1225"/>
      <c r="DM263" s="1225"/>
      <c r="DN263" s="1225"/>
      <c r="DO263" s="1226"/>
      <c r="DP263" s="1127"/>
      <c r="DQ263" s="1128"/>
      <c r="DR263" s="1128"/>
      <c r="DS263" s="1128"/>
      <c r="DT263" s="1128"/>
      <c r="DU263" s="1128"/>
      <c r="DV263" s="15"/>
      <c r="DW263" s="629" t="str">
        <f>IF('FRONT PAGE'!$A$1="www.fly-logics.com","JUL",0)</f>
        <v>JUL</v>
      </c>
      <c r="DX263" s="631"/>
      <c r="DY263" s="631"/>
      <c r="DZ263" s="631"/>
      <c r="EA263" s="631"/>
      <c r="EB263" s="630" t="str">
        <f>IF(SUMIFS(LOGBOOK!$Y$5:$Y$1036129,LOGBOOK!$D$5:$D$1036129,DB241,LOGBOOK!$AN$5:$AN$1036129,DR241,LOGBOOK!$E$5:$E$1036129,DH241,LOGBOOK!$AM$5:$AM$1036129,"JUL")=0," ",SUMIFS(LOGBOOK!$Y$5:$Y$1036129,LOGBOOK!$D$5:$D$1036129,DB241,LOGBOOK!$AN$5:$AN$1036129,DR241,LOGBOOK!$E$5:$E$1036129,DH241,LOGBOOK!$AM$5:$AM$1036129,"JUL"))</f>
        <v xml:space="preserve"> </v>
      </c>
      <c r="EC263" s="625"/>
      <c r="ED263" s="625"/>
      <c r="EE263" s="625"/>
      <c r="EF263" s="650" t="str">
        <f>IF(SUMIFS(LOGBOOK!$Z$5:$Z$1036129,LOGBOOK!$D$5:$D$1036129,DB241,LOGBOOK!$AN$5:$AN$1036129,DR241,LOGBOOK!$E$5:$E$1036129,DH241,LOGBOOK!$AM$5:$AM$1036129,"JUL")=0," ",SUMIFS(LOGBOOK!$Z$5:$Z$1036129,LOGBOOK!$D$5:$D$1036129,DB241,LOGBOOK!$AN$5:$AN$1036129,DR241,LOGBOOK!$E$5:$E$1036129,DH241,LOGBOOK!$AM$5:$AM$1036129,"JUL"))</f>
        <v xml:space="preserve"> </v>
      </c>
      <c r="EG263" s="651"/>
      <c r="EH263" s="651"/>
      <c r="EI263" s="651"/>
      <c r="EJ263" s="630" t="str">
        <f>IF(SUMIFS(LOGBOOK!$AA$5:$AA$1036129,LOGBOOK!$D$5:$D$1036129,DB241,LOGBOOK!$AN$5:$AN$1036129,DR241,LOGBOOK!$E$5:$E$1036129,DH241,LOGBOOK!$AM$5:$AM$1036129,"JUL")=0," ",SUMIFS(LOGBOOK!$AA$5:$AA$1036129,LOGBOOK!$D$5:$D$1036129,DB241,LOGBOOK!$AN$5:$AN$1036129,DR241,LOGBOOK!$E$5:$E$1036129,DH241,LOGBOOK!$AM$5:$AM$1036129,"JUL"))</f>
        <v xml:space="preserve"> </v>
      </c>
      <c r="EK263" s="625"/>
      <c r="EL263" s="625"/>
      <c r="EM263" s="625"/>
      <c r="EN263" s="623" t="str">
        <f>IF(SUMIFS(LOGBOOK!$AE$5:$AE$1036129,LOGBOOK!$D$5:$D$1036129,DB241,LOGBOOK!$AN$5:$AN$1036129,DR241,LOGBOOK!$E$5:$E$1036129,DH241,LOGBOOK!$AM$5:$AM$1036129,"JUL")=0," ",SUMIFS(LOGBOOK!$AC$5:$AC$1036129,LOGBOOK!$D$5:$D$1036129,DB241,LOGBOOK!$AN$5:$AN$1036129,DR241,LOGBOOK!$E$5:$E$1036129,DH241,LOGBOOK!$AM$5:$AM$1036129,"JUL"))</f>
        <v xml:space="preserve"> </v>
      </c>
      <c r="EO263" s="623"/>
      <c r="EP263" s="623"/>
      <c r="EQ263" s="641" t="str">
        <f>IF(SUMIFS(LOGBOOK!$AF$5:$AF$1036129,LOGBOOK!$D$5:$D$1036129,DB241,LOGBOOK!$AN$5:$AN$1036129,DR241,LOGBOOK!$E$5:$E$1036129,DH241,LOGBOOK!$AM$5:$AM$1036129,"JUL")=0," ",SUMIFS(LOGBOOK!$AF$5:$AF$1036129,LOGBOOK!$D$5:$D$1036129,DB241,LOGBOOK!$AN$5:$AN$1036129,DR241,LOGBOOK!$E$5:$E$1036129,DH241,LOGBOOK!$AM$5:$AM$1036129,"JUL"))</f>
        <v xml:space="preserve"> </v>
      </c>
      <c r="ER263" s="642"/>
      <c r="ES263" s="642"/>
      <c r="ET263" s="643"/>
      <c r="EU263" s="637"/>
      <c r="EV263" s="1225"/>
      <c r="EW263" s="1225"/>
      <c r="EX263" s="1225"/>
      <c r="EY263" s="1225"/>
      <c r="EZ263" s="1226"/>
      <c r="FA263" s="1129"/>
      <c r="FB263" s="1130"/>
      <c r="FC263" s="1130"/>
      <c r="FD263" s="1130"/>
      <c r="FE263" s="1130"/>
      <c r="FF263" s="1130"/>
      <c r="FG263" s="624"/>
      <c r="FH263" s="1225"/>
      <c r="FI263" s="1225"/>
      <c r="FJ263" s="1225"/>
      <c r="FK263" s="1225"/>
      <c r="FL263" s="1226"/>
      <c r="FM263" s="1127"/>
      <c r="FN263" s="1128"/>
      <c r="FO263" s="1128"/>
      <c r="FP263" s="1128"/>
      <c r="FQ263" s="1128"/>
      <c r="FR263" s="1128"/>
      <c r="FS263" s="15"/>
      <c r="FT263" s="629" t="str">
        <f>IF('FRONT PAGE'!$A$1="www.fly-logics.com","JUL",0)</f>
        <v>JUL</v>
      </c>
      <c r="FU263" s="631"/>
      <c r="FV263" s="631"/>
      <c r="FW263" s="631"/>
      <c r="FX263" s="631"/>
      <c r="FY263" s="630" t="str">
        <f>IF(SUMIFS(LOGBOOK!$Y$5:$Y$1036129,LOGBOOK!$D$5:$D$1036129,EY241,LOGBOOK!$AN$5:$AN$1036129,FO241,LOGBOOK!$E$5:$E$1036129,FE241,LOGBOOK!$AM$5:$AM$1036129,"JUL")=0," ",SUMIFS(LOGBOOK!$Y$5:$Y$1036129,LOGBOOK!$D$5:$D$1036129,EY241,LOGBOOK!$AN$5:$AN$1036129,FO241,LOGBOOK!$E$5:$E$1036129,FE241,LOGBOOK!$AM$5:$AM$1036129,"JUL"))</f>
        <v xml:space="preserve"> </v>
      </c>
      <c r="FZ263" s="625"/>
      <c r="GA263" s="625"/>
      <c r="GB263" s="625"/>
      <c r="GC263" s="650" t="str">
        <f>IF(SUMIFS(LOGBOOK!$Z$5:$Z$1036129,LOGBOOK!$D$5:$D$1036129,EY241,LOGBOOK!$AN$5:$AN$1036129,FO241,LOGBOOK!$E$5:$E$1036129,FE241,LOGBOOK!$AM$5:$AM$1036129,"JUL")=0," ",SUMIFS(LOGBOOK!$Z$5:$Z$1036129,LOGBOOK!$D$5:$D$1036129,EY241,LOGBOOK!$AN$5:$AN$1036129,FO241,LOGBOOK!$E$5:$E$1036129,FE241,LOGBOOK!$AM$5:$AM$1036129,"JUL"))</f>
        <v xml:space="preserve"> </v>
      </c>
      <c r="GD263" s="651"/>
      <c r="GE263" s="651"/>
      <c r="GF263" s="651"/>
      <c r="GG263" s="630" t="str">
        <f>IF(SUMIFS(LOGBOOK!$AA$5:$AA$1036129,LOGBOOK!$D$5:$D$1036129,EY241,LOGBOOK!$AN$5:$AN$1036129,FO241,LOGBOOK!$E$5:$E$1036129,FE241,LOGBOOK!$AM$5:$AM$1036129,"JUL")=0," ",SUMIFS(LOGBOOK!$AA$5:$AA$1036129,LOGBOOK!$D$5:$D$1036129,EY241,LOGBOOK!$AN$5:$AN$1036129,FO241,LOGBOOK!$E$5:$E$1036129,FE241,LOGBOOK!$AM$5:$AM$1036129,"JUL"))</f>
        <v xml:space="preserve"> </v>
      </c>
      <c r="GH263" s="625"/>
      <c r="GI263" s="625"/>
      <c r="GJ263" s="625"/>
      <c r="GK263" s="623" t="str">
        <f>IF(SUMIFS(LOGBOOK!$AE$5:$AE$1036129,LOGBOOK!$D$5:$D$1036129,EY241,LOGBOOK!$AN$5:$AN$1036129,FO241,LOGBOOK!$E$5:$E$1036129,FE241,LOGBOOK!$AM$5:$AM$1036129,"JUL")=0," ",SUMIFS(LOGBOOK!$AC$5:$AC$1036129,LOGBOOK!$D$5:$D$1036129,EY241,LOGBOOK!$AN$5:$AN$1036129,FO241,LOGBOOK!$E$5:$E$1036129,FE241,LOGBOOK!$AM$5:$AM$1036129,"JUL"))</f>
        <v xml:space="preserve"> </v>
      </c>
      <c r="GL263" s="623"/>
      <c r="GM263" s="623"/>
      <c r="GN263" s="641" t="str">
        <f>IF(SUMIFS(LOGBOOK!$AF$5:$AF$1036129,LOGBOOK!$D$5:$D$1036129,EY241,LOGBOOK!$AN$5:$AN$1036129,FO241,LOGBOOK!$E$5:$E$1036129,FE241,LOGBOOK!$AM$5:$AM$1036129,"JUL")=0," ",SUMIFS(LOGBOOK!$AF$5:$AF$1036129,LOGBOOK!$D$5:$D$1036129,EY241,LOGBOOK!$AN$5:$AN$1036129,FO241,LOGBOOK!$E$5:$E$1036129,FE241,LOGBOOK!$AM$5:$AM$1036129,"JUL"))</f>
        <v xml:space="preserve"> </v>
      </c>
      <c r="GO263" s="642"/>
      <c r="GP263" s="642"/>
      <c r="GQ263" s="643"/>
      <c r="GR263" s="6"/>
    </row>
    <row r="264" spans="1:200" ht="3" customHeight="1" x14ac:dyDescent="0.25">
      <c r="A264" s="212"/>
      <c r="B264" s="637"/>
      <c r="C264" s="624"/>
      <c r="D264" s="624"/>
      <c r="E264" s="624"/>
      <c r="F264" s="624"/>
      <c r="G264" s="624"/>
      <c r="H264" s="624"/>
      <c r="I264" s="624"/>
      <c r="J264" s="624"/>
      <c r="K264" s="624"/>
      <c r="L264" s="624"/>
      <c r="M264" s="624"/>
      <c r="N264" s="624"/>
      <c r="O264" s="624"/>
      <c r="P264" s="624"/>
      <c r="Q264" s="624"/>
      <c r="R264" s="624"/>
      <c r="S264" s="624"/>
      <c r="T264" s="624"/>
      <c r="U264" s="624"/>
      <c r="V264" s="624"/>
      <c r="W264" s="624"/>
      <c r="X264" s="624"/>
      <c r="Y264" s="624"/>
      <c r="Z264" s="15"/>
      <c r="AA264" s="631"/>
      <c r="AB264" s="631"/>
      <c r="AC264" s="631"/>
      <c r="AD264" s="631"/>
      <c r="AE264" s="631"/>
      <c r="AF264" s="625"/>
      <c r="AG264" s="632"/>
      <c r="AH264" s="632"/>
      <c r="AI264" s="625"/>
      <c r="AJ264" s="625"/>
      <c r="AK264" s="632"/>
      <c r="AL264" s="632"/>
      <c r="AM264" s="625"/>
      <c r="AN264" s="625"/>
      <c r="AO264" s="632"/>
      <c r="AP264" s="632"/>
      <c r="AQ264" s="625"/>
      <c r="AR264" s="623"/>
      <c r="AS264" s="623"/>
      <c r="AT264" s="623"/>
      <c r="AU264" s="633"/>
      <c r="AV264" s="634"/>
      <c r="AW264" s="633"/>
      <c r="AX264" s="643"/>
      <c r="AY264" s="637"/>
      <c r="AZ264" s="624"/>
      <c r="BA264" s="624"/>
      <c r="BB264" s="624"/>
      <c r="BC264" s="624"/>
      <c r="BD264" s="624"/>
      <c r="BE264" s="624"/>
      <c r="BF264" s="624"/>
      <c r="BG264" s="624"/>
      <c r="BH264" s="624"/>
      <c r="BI264" s="624"/>
      <c r="BJ264" s="624"/>
      <c r="BK264" s="624"/>
      <c r="BL264" s="624"/>
      <c r="BM264" s="624"/>
      <c r="BN264" s="624"/>
      <c r="BO264" s="624"/>
      <c r="BP264" s="624"/>
      <c r="BQ264" s="624"/>
      <c r="BR264" s="624"/>
      <c r="BS264" s="624"/>
      <c r="BT264" s="624"/>
      <c r="BU264" s="624"/>
      <c r="BV264" s="624"/>
      <c r="BW264" s="15"/>
      <c r="BX264" s="631"/>
      <c r="BY264" s="631"/>
      <c r="BZ264" s="631"/>
      <c r="CA264" s="631"/>
      <c r="CB264" s="631"/>
      <c r="CC264" s="625"/>
      <c r="CD264" s="632"/>
      <c r="CE264" s="632"/>
      <c r="CF264" s="625"/>
      <c r="CG264" s="625"/>
      <c r="CH264" s="632"/>
      <c r="CI264" s="632"/>
      <c r="CJ264" s="625"/>
      <c r="CK264" s="625"/>
      <c r="CL264" s="632"/>
      <c r="CM264" s="632"/>
      <c r="CN264" s="625"/>
      <c r="CO264" s="623"/>
      <c r="CP264" s="623"/>
      <c r="CQ264" s="623"/>
      <c r="CR264" s="633"/>
      <c r="CS264" s="634"/>
      <c r="CT264" s="633"/>
      <c r="CU264" s="643"/>
      <c r="CV264" s="247"/>
      <c r="CW264" s="212"/>
      <c r="CX264" s="637"/>
      <c r="CY264" s="624"/>
      <c r="CZ264" s="624"/>
      <c r="DA264" s="624"/>
      <c r="DB264" s="624"/>
      <c r="DC264" s="624"/>
      <c r="DD264" s="624"/>
      <c r="DE264" s="624"/>
      <c r="DF264" s="624"/>
      <c r="DG264" s="624"/>
      <c r="DH264" s="624"/>
      <c r="DI264" s="624"/>
      <c r="DJ264" s="624"/>
      <c r="DK264" s="624"/>
      <c r="DL264" s="624"/>
      <c r="DM264" s="624"/>
      <c r="DN264" s="624"/>
      <c r="DO264" s="624"/>
      <c r="DP264" s="624"/>
      <c r="DQ264" s="624"/>
      <c r="DR264" s="624"/>
      <c r="DS264" s="624"/>
      <c r="DT264" s="624"/>
      <c r="DU264" s="624"/>
      <c r="DV264" s="15"/>
      <c r="DW264" s="631"/>
      <c r="DX264" s="631"/>
      <c r="DY264" s="631"/>
      <c r="DZ264" s="631"/>
      <c r="EA264" s="631"/>
      <c r="EB264" s="625"/>
      <c r="EC264" s="632"/>
      <c r="ED264" s="632"/>
      <c r="EE264" s="625"/>
      <c r="EF264" s="625"/>
      <c r="EG264" s="632"/>
      <c r="EH264" s="632"/>
      <c r="EI264" s="625"/>
      <c r="EJ264" s="625"/>
      <c r="EK264" s="632"/>
      <c r="EL264" s="632"/>
      <c r="EM264" s="625"/>
      <c r="EN264" s="623"/>
      <c r="EO264" s="623"/>
      <c r="EP264" s="623"/>
      <c r="EQ264" s="633"/>
      <c r="ER264" s="634"/>
      <c r="ES264" s="633"/>
      <c r="ET264" s="643"/>
      <c r="EU264" s="637"/>
      <c r="EV264" s="624"/>
      <c r="EW264" s="624"/>
      <c r="EX264" s="624"/>
      <c r="EY264" s="624"/>
      <c r="EZ264" s="624"/>
      <c r="FA264" s="624"/>
      <c r="FB264" s="624"/>
      <c r="FC264" s="624"/>
      <c r="FD264" s="624"/>
      <c r="FE264" s="624"/>
      <c r="FF264" s="624"/>
      <c r="FG264" s="624"/>
      <c r="FH264" s="624"/>
      <c r="FI264" s="624"/>
      <c r="FJ264" s="624"/>
      <c r="FK264" s="624"/>
      <c r="FL264" s="624"/>
      <c r="FM264" s="624"/>
      <c r="FN264" s="624"/>
      <c r="FO264" s="624"/>
      <c r="FP264" s="624"/>
      <c r="FQ264" s="624"/>
      <c r="FR264" s="624"/>
      <c r="FS264" s="15"/>
      <c r="FT264" s="631"/>
      <c r="FU264" s="631"/>
      <c r="FV264" s="631"/>
      <c r="FW264" s="631"/>
      <c r="FX264" s="631"/>
      <c r="FY264" s="625"/>
      <c r="FZ264" s="632"/>
      <c r="GA264" s="632"/>
      <c r="GB264" s="625"/>
      <c r="GC264" s="625"/>
      <c r="GD264" s="632"/>
      <c r="GE264" s="632"/>
      <c r="GF264" s="625"/>
      <c r="GG264" s="625"/>
      <c r="GH264" s="632"/>
      <c r="GI264" s="632"/>
      <c r="GJ264" s="625"/>
      <c r="GK264" s="623"/>
      <c r="GL264" s="623"/>
      <c r="GM264" s="623"/>
      <c r="GN264" s="633"/>
      <c r="GO264" s="634"/>
      <c r="GP264" s="633"/>
      <c r="GQ264" s="643"/>
      <c r="GR264" s="6"/>
    </row>
    <row r="265" spans="1:200" ht="10.5" customHeight="1" x14ac:dyDescent="0.25">
      <c r="A265" s="212"/>
      <c r="B265" s="637"/>
      <c r="C265" s="1218" t="str">
        <f>IF('FRONT PAGE'!$A$1="www.fly-logics.com","CROSS C.",0)</f>
        <v>CROSS C.</v>
      </c>
      <c r="D265" s="1225"/>
      <c r="E265" s="1225"/>
      <c r="F265" s="1225"/>
      <c r="G265" s="1226"/>
      <c r="H265" s="1129" t="str">
        <f>IF(SUMIFS(LOGBOOK!$W$5:$W$1036129,LOGBOOK!$D$5:$D$1036129,F241,LOGBOOK!$AN$5:$AN$1036129,V241,LOGBOOK!$E$5:$E$1036129,L241)=0," ",SUMIFS(LOGBOOK!$W$5:$W$1036129,LOGBOOK!$D$5:$D$1036129,F241,LOGBOOK!$AN$5:$AN$1036129,V241,LOGBOOK!$E$5:$E$1036129,L241))</f>
        <v xml:space="preserve"> </v>
      </c>
      <c r="I265" s="1130" t="str">
        <f t="shared" ref="I265" si="228">H265</f>
        <v xml:space="preserve"> </v>
      </c>
      <c r="J265" s="1130"/>
      <c r="K265" s="1130"/>
      <c r="L265" s="1130"/>
      <c r="M265" s="1130"/>
      <c r="N265" s="643"/>
      <c r="O265" s="644" t="s">
        <v>63</v>
      </c>
      <c r="P265" s="644"/>
      <c r="Q265" s="644"/>
      <c r="R265" s="644"/>
      <c r="S265" s="644"/>
      <c r="T265" s="644"/>
      <c r="U265" s="644"/>
      <c r="V265" s="644"/>
      <c r="W265" s="644"/>
      <c r="X265" s="644"/>
      <c r="Y265" s="645"/>
      <c r="Z265" s="15"/>
      <c r="AA265" s="631"/>
      <c r="AB265" s="631"/>
      <c r="AC265" s="631"/>
      <c r="AD265" s="631"/>
      <c r="AE265" s="631"/>
      <c r="AF265" s="625"/>
      <c r="AG265" s="625"/>
      <c r="AH265" s="625"/>
      <c r="AI265" s="625"/>
      <c r="AJ265" s="625"/>
      <c r="AK265" s="625"/>
      <c r="AL265" s="625"/>
      <c r="AM265" s="625"/>
      <c r="AN265" s="625"/>
      <c r="AO265" s="625"/>
      <c r="AP265" s="625"/>
      <c r="AQ265" s="625"/>
      <c r="AR265" s="623"/>
      <c r="AS265" s="623"/>
      <c r="AT265" s="623"/>
      <c r="AU265" s="633"/>
      <c r="AV265" s="633"/>
      <c r="AW265" s="633"/>
      <c r="AX265" s="643"/>
      <c r="AY265" s="637"/>
      <c r="AZ265" s="1218" t="str">
        <f>IF('FRONT PAGE'!$A$1="www.fly-logics.com","CROSS C.",0)</f>
        <v>CROSS C.</v>
      </c>
      <c r="BA265" s="1225"/>
      <c r="BB265" s="1225"/>
      <c r="BC265" s="1225"/>
      <c r="BD265" s="1226"/>
      <c r="BE265" s="1129" t="str">
        <f>IF(SUMIFS(LOGBOOK!$W$5:$W$1036129,LOGBOOK!$D$5:$D$1036129,BC241,LOGBOOK!$AN$5:$AN$1036129,BS241,LOGBOOK!$E$5:$E$1036129,BI241)=0," ",SUMIFS(LOGBOOK!$W$5:$W$1036129,LOGBOOK!$D$5:$D$1036129,BC241,LOGBOOK!$AN$5:$AN$1036129,BS241,LOGBOOK!$E$5:$E$1036129,BI241))</f>
        <v xml:space="preserve"> </v>
      </c>
      <c r="BF265" s="1130" t="str">
        <f t="shared" ref="BF265" si="229">BE265</f>
        <v xml:space="preserve"> </v>
      </c>
      <c r="BG265" s="1130"/>
      <c r="BH265" s="1130"/>
      <c r="BI265" s="1130"/>
      <c r="BJ265" s="1130"/>
      <c r="BK265" s="643"/>
      <c r="BL265" s="644" t="s">
        <v>63</v>
      </c>
      <c r="BM265" s="644"/>
      <c r="BN265" s="644"/>
      <c r="BO265" s="644"/>
      <c r="BP265" s="644"/>
      <c r="BQ265" s="644"/>
      <c r="BR265" s="644"/>
      <c r="BS265" s="644"/>
      <c r="BT265" s="644"/>
      <c r="BU265" s="644"/>
      <c r="BV265" s="645"/>
      <c r="BW265" s="15"/>
      <c r="BX265" s="631"/>
      <c r="BY265" s="631"/>
      <c r="BZ265" s="631"/>
      <c r="CA265" s="631"/>
      <c r="CB265" s="631"/>
      <c r="CC265" s="625"/>
      <c r="CD265" s="625"/>
      <c r="CE265" s="625"/>
      <c r="CF265" s="625"/>
      <c r="CG265" s="625"/>
      <c r="CH265" s="625"/>
      <c r="CI265" s="625"/>
      <c r="CJ265" s="625"/>
      <c r="CK265" s="625"/>
      <c r="CL265" s="625"/>
      <c r="CM265" s="625"/>
      <c r="CN265" s="625"/>
      <c r="CO265" s="623"/>
      <c r="CP265" s="623"/>
      <c r="CQ265" s="623"/>
      <c r="CR265" s="633"/>
      <c r="CS265" s="633"/>
      <c r="CT265" s="633"/>
      <c r="CU265" s="643"/>
      <c r="CV265" s="247"/>
      <c r="CW265" s="212"/>
      <c r="CX265" s="637"/>
      <c r="CY265" s="1218" t="str">
        <f>IF('FRONT PAGE'!$A$1="www.fly-logics.com","CROSS C.",0)</f>
        <v>CROSS C.</v>
      </c>
      <c r="CZ265" s="1225"/>
      <c r="DA265" s="1225"/>
      <c r="DB265" s="1225"/>
      <c r="DC265" s="1226"/>
      <c r="DD265" s="1129" t="str">
        <f>IF(SUMIFS(LOGBOOK!$W$5:$W$1036129,LOGBOOK!$D$5:$D$1036129,DB241,LOGBOOK!$AN$5:$AN$1036129,DR241,LOGBOOK!$E$5:$E$1036129,DH241)=0," ",SUMIFS(LOGBOOK!$W$5:$W$1036129,LOGBOOK!$D$5:$D$1036129,DB241,LOGBOOK!$AN$5:$AN$1036129,DR241,LOGBOOK!$E$5:$E$1036129,DH241))</f>
        <v xml:space="preserve"> </v>
      </c>
      <c r="DE265" s="1130" t="str">
        <f t="shared" ref="DE265" si="230">DD265</f>
        <v xml:space="preserve"> </v>
      </c>
      <c r="DF265" s="1130"/>
      <c r="DG265" s="1130"/>
      <c r="DH265" s="1130"/>
      <c r="DI265" s="1130"/>
      <c r="DJ265" s="643"/>
      <c r="DK265" s="644" t="s">
        <v>63</v>
      </c>
      <c r="DL265" s="644"/>
      <c r="DM265" s="644"/>
      <c r="DN265" s="644"/>
      <c r="DO265" s="644"/>
      <c r="DP265" s="644"/>
      <c r="DQ265" s="644"/>
      <c r="DR265" s="644"/>
      <c r="DS265" s="644"/>
      <c r="DT265" s="644"/>
      <c r="DU265" s="645"/>
      <c r="DV265" s="15"/>
      <c r="DW265" s="631"/>
      <c r="DX265" s="631"/>
      <c r="DY265" s="631"/>
      <c r="DZ265" s="631"/>
      <c r="EA265" s="631"/>
      <c r="EB265" s="625"/>
      <c r="EC265" s="625"/>
      <c r="ED265" s="625"/>
      <c r="EE265" s="625"/>
      <c r="EF265" s="625"/>
      <c r="EG265" s="625"/>
      <c r="EH265" s="625"/>
      <c r="EI265" s="625"/>
      <c r="EJ265" s="625"/>
      <c r="EK265" s="625"/>
      <c r="EL265" s="625"/>
      <c r="EM265" s="625"/>
      <c r="EN265" s="623"/>
      <c r="EO265" s="623"/>
      <c r="EP265" s="623"/>
      <c r="EQ265" s="633"/>
      <c r="ER265" s="633"/>
      <c r="ES265" s="633"/>
      <c r="ET265" s="643"/>
      <c r="EU265" s="637"/>
      <c r="EV265" s="1218" t="str">
        <f>IF('FRONT PAGE'!$A$1="www.fly-logics.com","CROSS C.",0)</f>
        <v>CROSS C.</v>
      </c>
      <c r="EW265" s="1225"/>
      <c r="EX265" s="1225"/>
      <c r="EY265" s="1225"/>
      <c r="EZ265" s="1226"/>
      <c r="FA265" s="1129" t="str">
        <f>IF(SUMIFS(LOGBOOK!$W$5:$W$1036129,LOGBOOK!$D$5:$D$1036129,EY241,LOGBOOK!$AN$5:$AN$1036129,FO241,LOGBOOK!$E$5:$E$1036129,FE241)=0," ",SUMIFS(LOGBOOK!$W$5:$W$1036129,LOGBOOK!$D$5:$D$1036129,EY241,LOGBOOK!$AN$5:$AN$1036129,FO241,LOGBOOK!$E$5:$E$1036129,FE241))</f>
        <v xml:space="preserve"> </v>
      </c>
      <c r="FB265" s="1130" t="str">
        <f t="shared" ref="FB265" si="231">FA265</f>
        <v xml:space="preserve"> </v>
      </c>
      <c r="FC265" s="1130"/>
      <c r="FD265" s="1130"/>
      <c r="FE265" s="1130"/>
      <c r="FF265" s="1130"/>
      <c r="FG265" s="643"/>
      <c r="FH265" s="644" t="s">
        <v>63</v>
      </c>
      <c r="FI265" s="644"/>
      <c r="FJ265" s="644"/>
      <c r="FK265" s="644"/>
      <c r="FL265" s="644"/>
      <c r="FM265" s="644"/>
      <c r="FN265" s="644"/>
      <c r="FO265" s="644"/>
      <c r="FP265" s="644"/>
      <c r="FQ265" s="644"/>
      <c r="FR265" s="645"/>
      <c r="FS265" s="15"/>
      <c r="FT265" s="631"/>
      <c r="FU265" s="631"/>
      <c r="FV265" s="631"/>
      <c r="FW265" s="631"/>
      <c r="FX265" s="631"/>
      <c r="FY265" s="625"/>
      <c r="FZ265" s="625"/>
      <c r="GA265" s="625"/>
      <c r="GB265" s="625"/>
      <c r="GC265" s="625"/>
      <c r="GD265" s="625"/>
      <c r="GE265" s="625"/>
      <c r="GF265" s="625"/>
      <c r="GG265" s="625"/>
      <c r="GH265" s="625"/>
      <c r="GI265" s="625"/>
      <c r="GJ265" s="625"/>
      <c r="GK265" s="623"/>
      <c r="GL265" s="623"/>
      <c r="GM265" s="623"/>
      <c r="GN265" s="633"/>
      <c r="GO265" s="633"/>
      <c r="GP265" s="633"/>
      <c r="GQ265" s="643"/>
      <c r="GR265" s="6"/>
    </row>
    <row r="266" spans="1:200" ht="8.85" customHeight="1" x14ac:dyDescent="0.25">
      <c r="A266" s="212"/>
      <c r="B266" s="637"/>
      <c r="C266" s="1225"/>
      <c r="D266" s="1225"/>
      <c r="E266" s="1225"/>
      <c r="F266" s="1225"/>
      <c r="G266" s="1226"/>
      <c r="H266" s="1129"/>
      <c r="I266" s="1130"/>
      <c r="J266" s="1130"/>
      <c r="K266" s="1130"/>
      <c r="L266" s="1130"/>
      <c r="M266" s="1130"/>
      <c r="N266" s="643"/>
      <c r="O266" s="646"/>
      <c r="P266" s="646"/>
      <c r="Q266" s="646"/>
      <c r="R266" s="646"/>
      <c r="S266" s="646"/>
      <c r="T266" s="646"/>
      <c r="U266" s="646"/>
      <c r="V266" s="646"/>
      <c r="W266" s="646"/>
      <c r="X266" s="646"/>
      <c r="Y266" s="647"/>
      <c r="Z266" s="15"/>
      <c r="AA266" s="629" t="str">
        <f>IF('FRONT PAGE'!$A$1="www.fly-logics.com","AUG",0)</f>
        <v>AUG</v>
      </c>
      <c r="AB266" s="631"/>
      <c r="AC266" s="631"/>
      <c r="AD266" s="631"/>
      <c r="AE266" s="631"/>
      <c r="AF266" s="630" t="str">
        <f>IF(SUMIFS(LOGBOOK!$Y$5:$Y$1036129,LOGBOOK!$D$5:$D$1036129,F241,LOGBOOK!$AN$5:$AN$1036129,V241,LOGBOOK!$E$5:$E$1036129,L241,LOGBOOK!$AM$5:$AM$1036129,"AGO")=0," ",SUMIFS(LOGBOOK!$Y$5:$Y$1036129,LOGBOOK!$D$5:$D$1036129,F241,LOGBOOK!$AN$5:$AN$1036129,V241,LOGBOOK!$E$5:$E$1036129,L241,LOGBOOK!$AM$5:$AM$1036129,"AGO"))</f>
        <v xml:space="preserve"> </v>
      </c>
      <c r="AG266" s="625"/>
      <c r="AH266" s="625"/>
      <c r="AI266" s="625"/>
      <c r="AJ266" s="630" t="str">
        <f>IF(SUMIFS(LOGBOOK!$Z$5:$Z$1036129,LOGBOOK!$D$5:$D$1036129,F241,LOGBOOK!$AN$5:$AN$1036129,V241,LOGBOOK!$E$5:$E$1036129,L241,LOGBOOK!$AM$5:$AM$1036129,"AGO")=0," ",SUMIFS(LOGBOOK!$Z$5:$Z$1036129,LOGBOOK!$D$5:$D$1036129,F241,LOGBOOK!$AN$5:$AN$1036129,V241,LOGBOOK!$E$5:$E$1036129,L241,LOGBOOK!$AM$5:$AM$1036129,"AGO"))</f>
        <v xml:space="preserve"> </v>
      </c>
      <c r="AK266" s="625"/>
      <c r="AL266" s="625"/>
      <c r="AM266" s="625"/>
      <c r="AN266" s="630" t="str">
        <f>IF(SUMIFS(LOGBOOK!$AA$5:$AA$1036129,LOGBOOK!$D$5:$D$1036129,F241,LOGBOOK!$AN$5:$AN$1036129,V241,LOGBOOK!$E$5:$E$1036129,L241,LOGBOOK!$AM$5:$AM$1036129,"AGO")=0," ",SUMIFS(LOGBOOK!$AA$5:$AA$1036129,LOGBOOK!$D$5:$D$1036129,F241,LOGBOOK!$AN$5:$AN$1036129,V241,LOGBOOK!$E$5:$E$1036129,L241,LOGBOOK!$AM$5:$AM$1036129,"AGO"))</f>
        <v xml:space="preserve"> </v>
      </c>
      <c r="AO266" s="625"/>
      <c r="AP266" s="625"/>
      <c r="AQ266" s="625"/>
      <c r="AR266" s="623" t="str">
        <f>IF(SUMIFS(LOGBOOK!$AE$5:$AE$1036129,LOGBOOK!$D$5:$D$1036129,F241,LOGBOOK!$AN$5:$AN$1036129,V241,LOGBOOK!$E$5:$E$1036129,L241,LOGBOOK!$AM$5:$AM$1036129,"AGO")=0," ",SUMIFS(LOGBOOK!$AC$5:$AC$1036129,LOGBOOK!$D$5:$D$1036129,F241,LOGBOOK!$AN$5:$AN$1036129,V241,LOGBOOK!$E$5:$E$1036129,L241,LOGBOOK!$AM$5:$AM$1036129,"AGO"))</f>
        <v xml:space="preserve"> </v>
      </c>
      <c r="AS266" s="623"/>
      <c r="AT266" s="623"/>
      <c r="AU266" s="623" t="str">
        <f>IF(SUMIFS(LOGBOOK!$AF$5:$AF$1036129,LOGBOOK!$D$5:$D$1036129,F241,LOGBOOK!$AN$5:$AN$1036129,V241,LOGBOOK!$E$5:$E$1036129,L241,LOGBOOK!$AM$5:$AM$1036129,"AGO")=0," ",SUMIFS(LOGBOOK!$AF$5:$AF$1036129,LOGBOOK!$D$5:$D$1036129,F241,LOGBOOK!$AN$5:$AN$1036129,V241,LOGBOOK!$E$5:$E$1036129,L241,LOGBOOK!$AM$5:$AM$1036129,"AGO"))</f>
        <v xml:space="preserve"> </v>
      </c>
      <c r="AV266" s="633"/>
      <c r="AW266" s="633"/>
      <c r="AX266" s="643"/>
      <c r="AY266" s="637"/>
      <c r="AZ266" s="1225"/>
      <c r="BA266" s="1225"/>
      <c r="BB266" s="1225"/>
      <c r="BC266" s="1225"/>
      <c r="BD266" s="1226"/>
      <c r="BE266" s="1129"/>
      <c r="BF266" s="1130"/>
      <c r="BG266" s="1130"/>
      <c r="BH266" s="1130"/>
      <c r="BI266" s="1130"/>
      <c r="BJ266" s="1130"/>
      <c r="BK266" s="643"/>
      <c r="BL266" s="646"/>
      <c r="BM266" s="646"/>
      <c r="BN266" s="646"/>
      <c r="BO266" s="646"/>
      <c r="BP266" s="646"/>
      <c r="BQ266" s="646"/>
      <c r="BR266" s="646"/>
      <c r="BS266" s="646"/>
      <c r="BT266" s="646"/>
      <c r="BU266" s="646"/>
      <c r="BV266" s="647"/>
      <c r="BW266" s="15"/>
      <c r="BX266" s="629" t="str">
        <f>IF('FRONT PAGE'!$A$1="www.fly-logics.com","AUG",0)</f>
        <v>AUG</v>
      </c>
      <c r="BY266" s="631"/>
      <c r="BZ266" s="631"/>
      <c r="CA266" s="631"/>
      <c r="CB266" s="631"/>
      <c r="CC266" s="630" t="str">
        <f>IF(SUMIFS(LOGBOOK!$Y$5:$Y$1036129,LOGBOOK!$D$5:$D$1036129,BC241,LOGBOOK!$AN$5:$AN$1036129,BS241,LOGBOOK!$E$5:$E$1036129,BI241,LOGBOOK!$AM$5:$AM$1036129,"AGO")=0," ",SUMIFS(LOGBOOK!$Y$5:$Y$1036129,LOGBOOK!$D$5:$D$1036129,BC241,LOGBOOK!$AN$5:$AN$1036129,BS241,LOGBOOK!$E$5:$E$1036129,BI241,LOGBOOK!$AM$5:$AM$1036129,"AGO"))</f>
        <v xml:space="preserve"> </v>
      </c>
      <c r="CD266" s="625"/>
      <c r="CE266" s="625"/>
      <c r="CF266" s="625"/>
      <c r="CG266" s="630" t="str">
        <f>IF(SUMIFS(LOGBOOK!$Z$5:$Z$1036129,LOGBOOK!$D$5:$D$1036129,BC241,LOGBOOK!$AN$5:$AN$1036129,BS241,LOGBOOK!$E$5:$E$1036129,BI241,LOGBOOK!$AM$5:$AM$1036129,"AGO")=0," ",SUMIFS(LOGBOOK!$Z$5:$Z$1036129,LOGBOOK!$D$5:$D$1036129,BC241,LOGBOOK!$AN$5:$AN$1036129,BS241,LOGBOOK!$E$5:$E$1036129,BI241,LOGBOOK!$AM$5:$AM$1036129,"AGO"))</f>
        <v xml:space="preserve"> </v>
      </c>
      <c r="CH266" s="625"/>
      <c r="CI266" s="625"/>
      <c r="CJ266" s="625"/>
      <c r="CK266" s="630" t="str">
        <f>IF(SUMIFS(LOGBOOK!$AA$5:$AA$1036129,LOGBOOK!$D$5:$D$1036129,BC241,LOGBOOK!$AN$5:$AN$1036129,BS241,LOGBOOK!$E$5:$E$1036129,BI241,LOGBOOK!$AM$5:$AM$1036129,"AGO")=0," ",SUMIFS(LOGBOOK!$AA$5:$AA$1036129,LOGBOOK!$D$5:$D$1036129,BC241,LOGBOOK!$AN$5:$AN$1036129,BS241,LOGBOOK!$E$5:$E$1036129,BI241,LOGBOOK!$AM$5:$AM$1036129,"AGO"))</f>
        <v xml:space="preserve"> </v>
      </c>
      <c r="CL266" s="625"/>
      <c r="CM266" s="625"/>
      <c r="CN266" s="625"/>
      <c r="CO266" s="623" t="str">
        <f>IF(SUMIFS(LOGBOOK!$AE$5:$AE$1036129,LOGBOOK!$D$5:$D$1036129,BC241,LOGBOOK!$AN$5:$AN$1036129,BS241,LOGBOOK!$E$5:$E$1036129,BI241,LOGBOOK!$AM$5:$AM$1036129,"AGO")=0," ",SUMIFS(LOGBOOK!$AC$5:$AC$1036129,LOGBOOK!$D$5:$D$1036129,BC241,LOGBOOK!$AN$5:$AN$1036129,BS241,LOGBOOK!$E$5:$E$1036129,BI241,LOGBOOK!$AM$5:$AM$1036129,"AGO"))</f>
        <v xml:space="preserve"> </v>
      </c>
      <c r="CP266" s="623"/>
      <c r="CQ266" s="623"/>
      <c r="CR266" s="623" t="str">
        <f>IF(SUMIFS(LOGBOOK!$AF$5:$AF$1036129,LOGBOOK!$D$5:$D$1036129,BC241,LOGBOOK!$AN$5:$AN$1036129,BS241,LOGBOOK!$E$5:$E$1036129,BI241,LOGBOOK!$AM$5:$AM$1036129,"AGO")=0," ",SUMIFS(LOGBOOK!$AF$5:$AF$1036129,LOGBOOK!$D$5:$D$1036129,BC241,LOGBOOK!$AN$5:$AN$1036129,BS241,LOGBOOK!$E$5:$E$1036129,BI241,LOGBOOK!$AM$5:$AM$1036129,"AGO"))</f>
        <v xml:space="preserve"> </v>
      </c>
      <c r="CS266" s="633"/>
      <c r="CT266" s="633"/>
      <c r="CU266" s="643"/>
      <c r="CV266" s="247"/>
      <c r="CW266" s="212"/>
      <c r="CX266" s="637"/>
      <c r="CY266" s="1225"/>
      <c r="CZ266" s="1225"/>
      <c r="DA266" s="1225"/>
      <c r="DB266" s="1225"/>
      <c r="DC266" s="1226"/>
      <c r="DD266" s="1129"/>
      <c r="DE266" s="1130"/>
      <c r="DF266" s="1130"/>
      <c r="DG266" s="1130"/>
      <c r="DH266" s="1130"/>
      <c r="DI266" s="1130"/>
      <c r="DJ266" s="643"/>
      <c r="DK266" s="646"/>
      <c r="DL266" s="646"/>
      <c r="DM266" s="646"/>
      <c r="DN266" s="646"/>
      <c r="DO266" s="646"/>
      <c r="DP266" s="646"/>
      <c r="DQ266" s="646"/>
      <c r="DR266" s="646"/>
      <c r="DS266" s="646"/>
      <c r="DT266" s="646"/>
      <c r="DU266" s="647"/>
      <c r="DV266" s="15"/>
      <c r="DW266" s="629" t="str">
        <f>IF('FRONT PAGE'!$A$1="www.fly-logics.com","AUG",0)</f>
        <v>AUG</v>
      </c>
      <c r="DX266" s="631"/>
      <c r="DY266" s="631"/>
      <c r="DZ266" s="631"/>
      <c r="EA266" s="631"/>
      <c r="EB266" s="630" t="str">
        <f>IF(SUMIFS(LOGBOOK!$Y$5:$Y$1036129,LOGBOOK!$D$5:$D$1036129,DB241,LOGBOOK!$AN$5:$AN$1036129,DR241,LOGBOOK!$E$5:$E$1036129,DH241,LOGBOOK!$AM$5:$AM$1036129,"AGO")=0," ",SUMIFS(LOGBOOK!$Y$5:$Y$1036129,LOGBOOK!$D$5:$D$1036129,DB241,LOGBOOK!$AN$5:$AN$1036129,DR241,LOGBOOK!$E$5:$E$1036129,DH241,LOGBOOK!$AM$5:$AM$1036129,"AGO"))</f>
        <v xml:space="preserve"> </v>
      </c>
      <c r="EC266" s="625"/>
      <c r="ED266" s="625"/>
      <c r="EE266" s="625"/>
      <c r="EF266" s="630" t="str">
        <f>IF(SUMIFS(LOGBOOK!$Z$5:$Z$1036129,LOGBOOK!$D$5:$D$1036129,DB241,LOGBOOK!$AN$5:$AN$1036129,DR241,LOGBOOK!$E$5:$E$1036129,DH241,LOGBOOK!$AM$5:$AM$1036129,"AGO")=0," ",SUMIFS(LOGBOOK!$Z$5:$Z$1036129,LOGBOOK!$D$5:$D$1036129,DB241,LOGBOOK!$AN$5:$AN$1036129,DR241,LOGBOOK!$E$5:$E$1036129,DH241,LOGBOOK!$AM$5:$AM$1036129,"AGO"))</f>
        <v xml:space="preserve"> </v>
      </c>
      <c r="EG266" s="625"/>
      <c r="EH266" s="625"/>
      <c r="EI266" s="625"/>
      <c r="EJ266" s="630" t="str">
        <f>IF(SUMIFS(LOGBOOK!$AA$5:$AA$1036129,LOGBOOK!$D$5:$D$1036129,DB241,LOGBOOK!$AN$5:$AN$1036129,DR241,LOGBOOK!$E$5:$E$1036129,DH241,LOGBOOK!$AM$5:$AM$1036129,"AGO")=0," ",SUMIFS(LOGBOOK!$AA$5:$AA$1036129,LOGBOOK!$D$5:$D$1036129,DB241,LOGBOOK!$AN$5:$AN$1036129,DR241,LOGBOOK!$E$5:$E$1036129,DH241,LOGBOOK!$AM$5:$AM$1036129,"AGO"))</f>
        <v xml:space="preserve"> </v>
      </c>
      <c r="EK266" s="625"/>
      <c r="EL266" s="625"/>
      <c r="EM266" s="625"/>
      <c r="EN266" s="623" t="str">
        <f>IF(SUMIFS(LOGBOOK!$AE$5:$AE$1036129,LOGBOOK!$D$5:$D$1036129,DB241,LOGBOOK!$AN$5:$AN$1036129,DR241,LOGBOOK!$E$5:$E$1036129,DH241,LOGBOOK!$AM$5:$AM$1036129,"AGO")=0," ",SUMIFS(LOGBOOK!$AC$5:$AC$1036129,LOGBOOK!$D$5:$D$1036129,DB241,LOGBOOK!$AN$5:$AN$1036129,DR241,LOGBOOK!$E$5:$E$1036129,DH241,LOGBOOK!$AM$5:$AM$1036129,"AGO"))</f>
        <v xml:space="preserve"> </v>
      </c>
      <c r="EO266" s="623"/>
      <c r="EP266" s="623"/>
      <c r="EQ266" s="623" t="str">
        <f>IF(SUMIFS(LOGBOOK!$AF$5:$AF$1036129,LOGBOOK!$D$5:$D$1036129,DB241,LOGBOOK!$AN$5:$AN$1036129,DR241,LOGBOOK!$E$5:$E$1036129,DH241,LOGBOOK!$AM$5:$AM$1036129,"AGO")=0," ",SUMIFS(LOGBOOK!$AF$5:$AF$1036129,LOGBOOK!$D$5:$D$1036129,DB241,LOGBOOK!$AN$5:$AN$1036129,DR241,LOGBOOK!$E$5:$E$1036129,DH241,LOGBOOK!$AM$5:$AM$1036129,"AGO"))</f>
        <v xml:space="preserve"> </v>
      </c>
      <c r="ER266" s="633"/>
      <c r="ES266" s="633"/>
      <c r="ET266" s="643"/>
      <c r="EU266" s="637"/>
      <c r="EV266" s="1225"/>
      <c r="EW266" s="1225"/>
      <c r="EX266" s="1225"/>
      <c r="EY266" s="1225"/>
      <c r="EZ266" s="1226"/>
      <c r="FA266" s="1129"/>
      <c r="FB266" s="1130"/>
      <c r="FC266" s="1130"/>
      <c r="FD266" s="1130"/>
      <c r="FE266" s="1130"/>
      <c r="FF266" s="1130"/>
      <c r="FG266" s="643"/>
      <c r="FH266" s="646"/>
      <c r="FI266" s="646"/>
      <c r="FJ266" s="646"/>
      <c r="FK266" s="646"/>
      <c r="FL266" s="646"/>
      <c r="FM266" s="646"/>
      <c r="FN266" s="646"/>
      <c r="FO266" s="646"/>
      <c r="FP266" s="646"/>
      <c r="FQ266" s="646"/>
      <c r="FR266" s="647"/>
      <c r="FS266" s="15"/>
      <c r="FT266" s="629" t="str">
        <f>IF('FRONT PAGE'!$A$1="www.fly-logics.com","AUG",0)</f>
        <v>AUG</v>
      </c>
      <c r="FU266" s="631"/>
      <c r="FV266" s="631"/>
      <c r="FW266" s="631"/>
      <c r="FX266" s="631"/>
      <c r="FY266" s="630" t="str">
        <f>IF(SUMIFS(LOGBOOK!$Y$5:$Y$1036129,LOGBOOK!$D$5:$D$1036129,EY241,LOGBOOK!$AN$5:$AN$1036129,FO241,LOGBOOK!$E$5:$E$1036129,FE241,LOGBOOK!$AM$5:$AM$1036129,"AGO")=0," ",SUMIFS(LOGBOOK!$Y$5:$Y$1036129,LOGBOOK!$D$5:$D$1036129,EY241,LOGBOOK!$AN$5:$AN$1036129,FO241,LOGBOOK!$E$5:$E$1036129,FE241,LOGBOOK!$AM$5:$AM$1036129,"AGO"))</f>
        <v xml:space="preserve"> </v>
      </c>
      <c r="FZ266" s="625"/>
      <c r="GA266" s="625"/>
      <c r="GB266" s="625"/>
      <c r="GC266" s="630" t="str">
        <f>IF(SUMIFS(LOGBOOK!$Z$5:$Z$1036129,LOGBOOK!$D$5:$D$1036129,EY241,LOGBOOK!$AN$5:$AN$1036129,FO241,LOGBOOK!$E$5:$E$1036129,FE241,LOGBOOK!$AM$5:$AM$1036129,"AGO")=0," ",SUMIFS(LOGBOOK!$Z$5:$Z$1036129,LOGBOOK!$D$5:$D$1036129,EY241,LOGBOOK!$AN$5:$AN$1036129,FO241,LOGBOOK!$E$5:$E$1036129,FE241,LOGBOOK!$AM$5:$AM$1036129,"AGO"))</f>
        <v xml:space="preserve"> </v>
      </c>
      <c r="GD266" s="625"/>
      <c r="GE266" s="625"/>
      <c r="GF266" s="625"/>
      <c r="GG266" s="630" t="str">
        <f>IF(SUMIFS(LOGBOOK!$AA$5:$AA$1036129,LOGBOOK!$D$5:$D$1036129,EY241,LOGBOOK!$AN$5:$AN$1036129,FO241,LOGBOOK!$E$5:$E$1036129,FE241,LOGBOOK!$AM$5:$AM$1036129,"AGO")=0," ",SUMIFS(LOGBOOK!$AA$5:$AA$1036129,LOGBOOK!$D$5:$D$1036129,EY241,LOGBOOK!$AN$5:$AN$1036129,FO241,LOGBOOK!$E$5:$E$1036129,FE241,LOGBOOK!$AM$5:$AM$1036129,"AGO"))</f>
        <v xml:space="preserve"> </v>
      </c>
      <c r="GH266" s="625"/>
      <c r="GI266" s="625"/>
      <c r="GJ266" s="625"/>
      <c r="GK266" s="623" t="str">
        <f>IF(SUMIFS(LOGBOOK!$AE$5:$AE$1036129,LOGBOOK!$D$5:$D$1036129,EY241,LOGBOOK!$AN$5:$AN$1036129,FO241,LOGBOOK!$E$5:$E$1036129,FE241,LOGBOOK!$AM$5:$AM$1036129,"AGO")=0," ",SUMIFS(LOGBOOK!$AC$5:$AC$1036129,LOGBOOK!$D$5:$D$1036129,EY241,LOGBOOK!$AN$5:$AN$1036129,FO241,LOGBOOK!$E$5:$E$1036129,FE241,LOGBOOK!$AM$5:$AM$1036129,"AGO"))</f>
        <v xml:space="preserve"> </v>
      </c>
      <c r="GL266" s="623"/>
      <c r="GM266" s="623"/>
      <c r="GN266" s="623" t="str">
        <f>IF(SUMIFS(LOGBOOK!$AF$5:$AF$1036129,LOGBOOK!$D$5:$D$1036129,EY241,LOGBOOK!$AN$5:$AN$1036129,FO241,LOGBOOK!$E$5:$E$1036129,FE241,LOGBOOK!$AM$5:$AM$1036129,"AGO")=0," ",SUMIFS(LOGBOOK!$AF$5:$AF$1036129,LOGBOOK!$D$5:$D$1036129,EY241,LOGBOOK!$AN$5:$AN$1036129,FO241,LOGBOOK!$E$5:$E$1036129,FE241,LOGBOOK!$AM$5:$AM$1036129,"AGO"))</f>
        <v xml:space="preserve"> </v>
      </c>
      <c r="GO266" s="633"/>
      <c r="GP266" s="633"/>
      <c r="GQ266" s="643"/>
      <c r="GR266" s="6"/>
    </row>
    <row r="267" spans="1:200" ht="4.5" customHeight="1" x14ac:dyDescent="0.25">
      <c r="A267" s="212"/>
      <c r="B267" s="657"/>
      <c r="C267" s="624"/>
      <c r="D267" s="624"/>
      <c r="E267" s="624"/>
      <c r="F267" s="624"/>
      <c r="G267" s="624"/>
      <c r="H267" s="624"/>
      <c r="I267" s="624"/>
      <c r="J267" s="624"/>
      <c r="K267" s="624"/>
      <c r="L267" s="624"/>
      <c r="M267" s="624"/>
      <c r="N267" s="643"/>
      <c r="O267" s="646"/>
      <c r="P267" s="646"/>
      <c r="Q267" s="646"/>
      <c r="R267" s="646"/>
      <c r="S267" s="646"/>
      <c r="T267" s="646"/>
      <c r="U267" s="646"/>
      <c r="V267" s="646"/>
      <c r="W267" s="646"/>
      <c r="X267" s="646"/>
      <c r="Y267" s="647"/>
      <c r="Z267" s="15"/>
      <c r="AA267" s="631"/>
      <c r="AB267" s="631"/>
      <c r="AC267" s="631"/>
      <c r="AD267" s="631"/>
      <c r="AE267" s="631"/>
      <c r="AF267" s="625"/>
      <c r="AG267" s="632"/>
      <c r="AH267" s="632"/>
      <c r="AI267" s="625"/>
      <c r="AJ267" s="625"/>
      <c r="AK267" s="632"/>
      <c r="AL267" s="632"/>
      <c r="AM267" s="625"/>
      <c r="AN267" s="625"/>
      <c r="AO267" s="632"/>
      <c r="AP267" s="632"/>
      <c r="AQ267" s="625"/>
      <c r="AR267" s="623"/>
      <c r="AS267" s="623"/>
      <c r="AT267" s="623"/>
      <c r="AU267" s="633"/>
      <c r="AV267" s="634"/>
      <c r="AW267" s="633"/>
      <c r="AX267" s="643"/>
      <c r="AY267" s="657"/>
      <c r="AZ267" s="624"/>
      <c r="BA267" s="624"/>
      <c r="BB267" s="624"/>
      <c r="BC267" s="624"/>
      <c r="BD267" s="624"/>
      <c r="BE267" s="624"/>
      <c r="BF267" s="624"/>
      <c r="BG267" s="624"/>
      <c r="BH267" s="624"/>
      <c r="BI267" s="624"/>
      <c r="BJ267" s="624"/>
      <c r="BK267" s="643"/>
      <c r="BL267" s="646"/>
      <c r="BM267" s="646"/>
      <c r="BN267" s="646"/>
      <c r="BO267" s="646"/>
      <c r="BP267" s="646"/>
      <c r="BQ267" s="646"/>
      <c r="BR267" s="646"/>
      <c r="BS267" s="646"/>
      <c r="BT267" s="646"/>
      <c r="BU267" s="646"/>
      <c r="BV267" s="647"/>
      <c r="BW267" s="15"/>
      <c r="BX267" s="631"/>
      <c r="BY267" s="631"/>
      <c r="BZ267" s="631"/>
      <c r="CA267" s="631"/>
      <c r="CB267" s="631"/>
      <c r="CC267" s="625"/>
      <c r="CD267" s="632"/>
      <c r="CE267" s="632"/>
      <c r="CF267" s="625"/>
      <c r="CG267" s="625"/>
      <c r="CH267" s="632"/>
      <c r="CI267" s="632"/>
      <c r="CJ267" s="625"/>
      <c r="CK267" s="625"/>
      <c r="CL267" s="632"/>
      <c r="CM267" s="632"/>
      <c r="CN267" s="625"/>
      <c r="CO267" s="623"/>
      <c r="CP267" s="623"/>
      <c r="CQ267" s="623"/>
      <c r="CR267" s="633"/>
      <c r="CS267" s="634"/>
      <c r="CT267" s="633"/>
      <c r="CU267" s="643"/>
      <c r="CV267" s="247"/>
      <c r="CW267" s="212"/>
      <c r="CX267" s="657"/>
      <c r="CY267" s="624"/>
      <c r="CZ267" s="624"/>
      <c r="DA267" s="624"/>
      <c r="DB267" s="624"/>
      <c r="DC267" s="624"/>
      <c r="DD267" s="624"/>
      <c r="DE267" s="624"/>
      <c r="DF267" s="624"/>
      <c r="DG267" s="624"/>
      <c r="DH267" s="624"/>
      <c r="DI267" s="624"/>
      <c r="DJ267" s="643"/>
      <c r="DK267" s="646"/>
      <c r="DL267" s="646"/>
      <c r="DM267" s="646"/>
      <c r="DN267" s="646"/>
      <c r="DO267" s="646"/>
      <c r="DP267" s="646"/>
      <c r="DQ267" s="646"/>
      <c r="DR267" s="646"/>
      <c r="DS267" s="646"/>
      <c r="DT267" s="646"/>
      <c r="DU267" s="647"/>
      <c r="DV267" s="15"/>
      <c r="DW267" s="631"/>
      <c r="DX267" s="631"/>
      <c r="DY267" s="631"/>
      <c r="DZ267" s="631"/>
      <c r="EA267" s="631"/>
      <c r="EB267" s="625"/>
      <c r="EC267" s="632"/>
      <c r="ED267" s="632"/>
      <c r="EE267" s="625"/>
      <c r="EF267" s="625"/>
      <c r="EG267" s="632"/>
      <c r="EH267" s="632"/>
      <c r="EI267" s="625"/>
      <c r="EJ267" s="625"/>
      <c r="EK267" s="632"/>
      <c r="EL267" s="632"/>
      <c r="EM267" s="625"/>
      <c r="EN267" s="623"/>
      <c r="EO267" s="623"/>
      <c r="EP267" s="623"/>
      <c r="EQ267" s="633"/>
      <c r="ER267" s="634"/>
      <c r="ES267" s="633"/>
      <c r="ET267" s="643"/>
      <c r="EU267" s="657"/>
      <c r="EV267" s="624"/>
      <c r="EW267" s="624"/>
      <c r="EX267" s="624"/>
      <c r="EY267" s="624"/>
      <c r="EZ267" s="624"/>
      <c r="FA267" s="624"/>
      <c r="FB267" s="624"/>
      <c r="FC267" s="624"/>
      <c r="FD267" s="624"/>
      <c r="FE267" s="624"/>
      <c r="FF267" s="624"/>
      <c r="FG267" s="643"/>
      <c r="FH267" s="646"/>
      <c r="FI267" s="646"/>
      <c r="FJ267" s="646"/>
      <c r="FK267" s="646"/>
      <c r="FL267" s="646"/>
      <c r="FM267" s="646"/>
      <c r="FN267" s="646"/>
      <c r="FO267" s="646"/>
      <c r="FP267" s="646"/>
      <c r="FQ267" s="646"/>
      <c r="FR267" s="647"/>
      <c r="FS267" s="15"/>
      <c r="FT267" s="631"/>
      <c r="FU267" s="631"/>
      <c r="FV267" s="631"/>
      <c r="FW267" s="631"/>
      <c r="FX267" s="631"/>
      <c r="FY267" s="625"/>
      <c r="FZ267" s="632"/>
      <c r="GA267" s="632"/>
      <c r="GB267" s="625"/>
      <c r="GC267" s="625"/>
      <c r="GD267" s="632"/>
      <c r="GE267" s="632"/>
      <c r="GF267" s="625"/>
      <c r="GG267" s="625"/>
      <c r="GH267" s="632"/>
      <c r="GI267" s="632"/>
      <c r="GJ267" s="625"/>
      <c r="GK267" s="623"/>
      <c r="GL267" s="623"/>
      <c r="GM267" s="623"/>
      <c r="GN267" s="633"/>
      <c r="GO267" s="634"/>
      <c r="GP267" s="633"/>
      <c r="GQ267" s="643"/>
      <c r="GR267" s="6"/>
    </row>
    <row r="268" spans="1:200" ht="10.5" customHeight="1" x14ac:dyDescent="0.25">
      <c r="A268" s="212"/>
      <c r="B268" s="1190"/>
      <c r="C268" s="9" t="str">
        <f>LOGBOOK!$J$3</f>
        <v>SINGLE-ENGINE</v>
      </c>
      <c r="D268" s="10" t="str">
        <f>LOGBOOK!$K$3</f>
        <v>MULTI-ENGINE</v>
      </c>
      <c r="E268" s="10" t="str">
        <f>LOGBOOK!$L$3</f>
        <v>TURBO PROP</v>
      </c>
      <c r="F268" s="10" t="str">
        <f>LOGBOOK!$M$3</f>
        <v>TURBO JET</v>
      </c>
      <c r="G268" s="10" t="str">
        <f>LOGBOOK!$N$3</f>
        <v>LSA</v>
      </c>
      <c r="H268" s="10" t="str">
        <f>LOGBOOK!$O$2</f>
        <v>HELICOPTER</v>
      </c>
      <c r="I268" s="10" t="str">
        <f>LOGBOOK!$P$2</f>
        <v>GLIDER</v>
      </c>
      <c r="J268" s="10" t="str">
        <f>LOGBOOK!$Q$2</f>
        <v>OTHERS</v>
      </c>
      <c r="K268" s="10">
        <f>LOGBOOK!$S$3</f>
        <v>0</v>
      </c>
      <c r="L268" s="11"/>
      <c r="M268" s="11" t="s">
        <v>64</v>
      </c>
      <c r="N268" s="12"/>
      <c r="O268" s="648"/>
      <c r="P268" s="648"/>
      <c r="Q268" s="648"/>
      <c r="R268" s="648"/>
      <c r="S268" s="648"/>
      <c r="T268" s="648"/>
      <c r="U268" s="648"/>
      <c r="V268" s="648"/>
      <c r="W268" s="648"/>
      <c r="X268" s="648"/>
      <c r="Y268" s="649"/>
      <c r="Z268" s="15"/>
      <c r="AA268" s="631"/>
      <c r="AB268" s="631"/>
      <c r="AC268" s="631"/>
      <c r="AD268" s="631"/>
      <c r="AE268" s="631"/>
      <c r="AF268" s="625"/>
      <c r="AG268" s="625"/>
      <c r="AH268" s="625"/>
      <c r="AI268" s="625"/>
      <c r="AJ268" s="625"/>
      <c r="AK268" s="625"/>
      <c r="AL268" s="625"/>
      <c r="AM268" s="625"/>
      <c r="AN268" s="625"/>
      <c r="AO268" s="625"/>
      <c r="AP268" s="625"/>
      <c r="AQ268" s="625"/>
      <c r="AR268" s="623"/>
      <c r="AS268" s="623"/>
      <c r="AT268" s="623"/>
      <c r="AU268" s="633"/>
      <c r="AV268" s="633"/>
      <c r="AW268" s="633"/>
      <c r="AX268" s="643"/>
      <c r="AY268" s="1190"/>
      <c r="AZ268" s="9" t="str">
        <f>LOGBOOK!$J$3</f>
        <v>SINGLE-ENGINE</v>
      </c>
      <c r="BA268" s="10" t="str">
        <f>LOGBOOK!$K$3</f>
        <v>MULTI-ENGINE</v>
      </c>
      <c r="BB268" s="10" t="str">
        <f>LOGBOOK!$L$3</f>
        <v>TURBO PROP</v>
      </c>
      <c r="BC268" s="10" t="str">
        <f>LOGBOOK!$M$3</f>
        <v>TURBO JET</v>
      </c>
      <c r="BD268" s="10" t="str">
        <f>LOGBOOK!$N$3</f>
        <v>LSA</v>
      </c>
      <c r="BE268" s="10" t="str">
        <f>LOGBOOK!$O$2</f>
        <v>HELICOPTER</v>
      </c>
      <c r="BF268" s="10" t="str">
        <f>LOGBOOK!$P$2</f>
        <v>GLIDER</v>
      </c>
      <c r="BG268" s="10" t="str">
        <f>LOGBOOK!$Q$2</f>
        <v>OTHERS</v>
      </c>
      <c r="BH268" s="10">
        <f>LOGBOOK!$S$3</f>
        <v>0</v>
      </c>
      <c r="BI268" s="11"/>
      <c r="BJ268" s="11" t="s">
        <v>64</v>
      </c>
      <c r="BK268" s="12"/>
      <c r="BL268" s="648"/>
      <c r="BM268" s="648"/>
      <c r="BN268" s="648"/>
      <c r="BO268" s="648"/>
      <c r="BP268" s="648"/>
      <c r="BQ268" s="648"/>
      <c r="BR268" s="648"/>
      <c r="BS268" s="648"/>
      <c r="BT268" s="648"/>
      <c r="BU268" s="648"/>
      <c r="BV268" s="649"/>
      <c r="BW268" s="15"/>
      <c r="BX268" s="631"/>
      <c r="BY268" s="631"/>
      <c r="BZ268" s="631"/>
      <c r="CA268" s="631"/>
      <c r="CB268" s="631"/>
      <c r="CC268" s="625"/>
      <c r="CD268" s="625"/>
      <c r="CE268" s="625"/>
      <c r="CF268" s="625"/>
      <c r="CG268" s="625"/>
      <c r="CH268" s="625"/>
      <c r="CI268" s="625"/>
      <c r="CJ268" s="625"/>
      <c r="CK268" s="625"/>
      <c r="CL268" s="625"/>
      <c r="CM268" s="625"/>
      <c r="CN268" s="625"/>
      <c r="CO268" s="623"/>
      <c r="CP268" s="623"/>
      <c r="CQ268" s="623"/>
      <c r="CR268" s="633"/>
      <c r="CS268" s="633"/>
      <c r="CT268" s="633"/>
      <c r="CU268" s="643"/>
      <c r="CV268" s="247"/>
      <c r="CW268" s="212"/>
      <c r="CX268" s="1190"/>
      <c r="CY268" s="9" t="str">
        <f>LOGBOOK!$J$3</f>
        <v>SINGLE-ENGINE</v>
      </c>
      <c r="CZ268" s="10" t="str">
        <f>LOGBOOK!$K$3</f>
        <v>MULTI-ENGINE</v>
      </c>
      <c r="DA268" s="10" t="str">
        <f>LOGBOOK!$L$3</f>
        <v>TURBO PROP</v>
      </c>
      <c r="DB268" s="10" t="str">
        <f>LOGBOOK!$M$3</f>
        <v>TURBO JET</v>
      </c>
      <c r="DC268" s="10" t="str">
        <f>LOGBOOK!$N$3</f>
        <v>LSA</v>
      </c>
      <c r="DD268" s="10" t="str">
        <f>LOGBOOK!$O$2</f>
        <v>HELICOPTER</v>
      </c>
      <c r="DE268" s="10" t="str">
        <f>LOGBOOK!$P$2</f>
        <v>GLIDER</v>
      </c>
      <c r="DF268" s="10" t="str">
        <f>LOGBOOK!$Q$2</f>
        <v>OTHERS</v>
      </c>
      <c r="DG268" s="10">
        <f>LOGBOOK!$S$3</f>
        <v>0</v>
      </c>
      <c r="DH268" s="11"/>
      <c r="DI268" s="11" t="s">
        <v>64</v>
      </c>
      <c r="DJ268" s="12"/>
      <c r="DK268" s="648"/>
      <c r="DL268" s="648"/>
      <c r="DM268" s="648"/>
      <c r="DN268" s="648"/>
      <c r="DO268" s="648"/>
      <c r="DP268" s="648"/>
      <c r="DQ268" s="648"/>
      <c r="DR268" s="648"/>
      <c r="DS268" s="648"/>
      <c r="DT268" s="648"/>
      <c r="DU268" s="649"/>
      <c r="DV268" s="15"/>
      <c r="DW268" s="631"/>
      <c r="DX268" s="631"/>
      <c r="DY268" s="631"/>
      <c r="DZ268" s="631"/>
      <c r="EA268" s="631"/>
      <c r="EB268" s="625"/>
      <c r="EC268" s="625"/>
      <c r="ED268" s="625"/>
      <c r="EE268" s="625"/>
      <c r="EF268" s="625"/>
      <c r="EG268" s="625"/>
      <c r="EH268" s="625"/>
      <c r="EI268" s="625"/>
      <c r="EJ268" s="625"/>
      <c r="EK268" s="625"/>
      <c r="EL268" s="625"/>
      <c r="EM268" s="625"/>
      <c r="EN268" s="623"/>
      <c r="EO268" s="623"/>
      <c r="EP268" s="623"/>
      <c r="EQ268" s="633"/>
      <c r="ER268" s="633"/>
      <c r="ES268" s="633"/>
      <c r="ET268" s="643"/>
      <c r="EU268" s="1190"/>
      <c r="EV268" s="9" t="str">
        <f>LOGBOOK!$J$3</f>
        <v>SINGLE-ENGINE</v>
      </c>
      <c r="EW268" s="10" t="str">
        <f>LOGBOOK!$K$3</f>
        <v>MULTI-ENGINE</v>
      </c>
      <c r="EX268" s="10" t="str">
        <f>LOGBOOK!$L$3</f>
        <v>TURBO PROP</v>
      </c>
      <c r="EY268" s="10" t="str">
        <f>LOGBOOK!$M$3</f>
        <v>TURBO JET</v>
      </c>
      <c r="EZ268" s="10" t="str">
        <f>LOGBOOK!$N$3</f>
        <v>LSA</v>
      </c>
      <c r="FA268" s="10" t="str">
        <f>LOGBOOK!$O$2</f>
        <v>HELICOPTER</v>
      </c>
      <c r="FB268" s="10" t="str">
        <f>LOGBOOK!$P$2</f>
        <v>GLIDER</v>
      </c>
      <c r="FC268" s="10" t="str">
        <f>LOGBOOK!$Q$2</f>
        <v>OTHERS</v>
      </c>
      <c r="FD268" s="10">
        <f>LOGBOOK!$S$3</f>
        <v>0</v>
      </c>
      <c r="FE268" s="11"/>
      <c r="FF268" s="11" t="s">
        <v>64</v>
      </c>
      <c r="FG268" s="12"/>
      <c r="FH268" s="648"/>
      <c r="FI268" s="648"/>
      <c r="FJ268" s="648"/>
      <c r="FK268" s="648"/>
      <c r="FL268" s="648"/>
      <c r="FM268" s="648"/>
      <c r="FN268" s="648"/>
      <c r="FO268" s="648"/>
      <c r="FP268" s="648"/>
      <c r="FQ268" s="648"/>
      <c r="FR268" s="649"/>
      <c r="FS268" s="15"/>
      <c r="FT268" s="631"/>
      <c r="FU268" s="631"/>
      <c r="FV268" s="631"/>
      <c r="FW268" s="631"/>
      <c r="FX268" s="631"/>
      <c r="FY268" s="625"/>
      <c r="FZ268" s="625"/>
      <c r="GA268" s="625"/>
      <c r="GB268" s="625"/>
      <c r="GC268" s="625"/>
      <c r="GD268" s="625"/>
      <c r="GE268" s="625"/>
      <c r="GF268" s="625"/>
      <c r="GG268" s="625"/>
      <c r="GH268" s="625"/>
      <c r="GI268" s="625"/>
      <c r="GJ268" s="625"/>
      <c r="GK268" s="623"/>
      <c r="GL268" s="623"/>
      <c r="GM268" s="623"/>
      <c r="GN268" s="633"/>
      <c r="GO268" s="633"/>
      <c r="GP268" s="633"/>
      <c r="GQ268" s="643"/>
      <c r="GR268" s="6"/>
    </row>
    <row r="269" spans="1:200" ht="4.5" customHeight="1" x14ac:dyDescent="0.25">
      <c r="A269" s="212"/>
      <c r="B269" s="1227"/>
      <c r="C269" s="1228"/>
      <c r="D269" s="1228"/>
      <c r="E269" s="1228"/>
      <c r="F269" s="1228"/>
      <c r="G269" s="1228"/>
      <c r="H269" s="1228"/>
      <c r="I269" s="1228"/>
      <c r="J269" s="1228"/>
      <c r="K269" s="1228"/>
      <c r="L269" s="1228"/>
      <c r="M269" s="1228"/>
      <c r="N269" s="1228"/>
      <c r="O269" s="1229"/>
      <c r="P269" s="1229"/>
      <c r="Q269" s="1229"/>
      <c r="R269" s="1229"/>
      <c r="S269" s="1229"/>
      <c r="T269" s="1229"/>
      <c r="U269" s="1229"/>
      <c r="V269" s="1229"/>
      <c r="W269" s="1229"/>
      <c r="X269" s="1229"/>
      <c r="Y269" s="1229"/>
      <c r="Z269" s="15"/>
      <c r="AA269" s="629" t="str">
        <f>IF('FRONT PAGE'!$A$1="www.fly-logics.com","SEP",0)</f>
        <v>SEP</v>
      </c>
      <c r="AB269" s="631"/>
      <c r="AC269" s="631"/>
      <c r="AD269" s="631"/>
      <c r="AE269" s="631"/>
      <c r="AF269" s="630" t="str">
        <f>IF(SUMIFS(LOGBOOK!$Y$5:$Y$1036129,LOGBOOK!$D$5:$D$1036129,F241,LOGBOOK!$AN$5:$AN$1036129,V241,LOGBOOK!$E$5:$E$1036129,L241,LOGBOOK!$AM$5:$AM$1036129,"SEP")=0," ",SUMIFS(LOGBOOK!$Y$5:$Y$1036129,LOGBOOK!$D$5:$D$1036129,F241,LOGBOOK!$AN$5:$AN$1036129,V241,LOGBOOK!$E$5:$E$1036129,L241,LOGBOOK!$AM$5:$AM$1036129,"SEP"))</f>
        <v xml:space="preserve"> </v>
      </c>
      <c r="AG269" s="625"/>
      <c r="AH269" s="625"/>
      <c r="AI269" s="625"/>
      <c r="AJ269" s="630" t="str">
        <f>IF(SUMIFS(LOGBOOK!$Z$5:$Z$1036129,LOGBOOK!$D$5:$D$1036129,F241,LOGBOOK!$AN$5:$AN$1036129,V241,LOGBOOK!$E$5:$E$1036129,L241,LOGBOOK!$AM$5:$AM$1036129,"SEP")=0," ",SUMIFS(LOGBOOK!$Z$5:$Z$1036129,LOGBOOK!$D$5:$D$1036129,F241,LOGBOOK!$AN$5:$AN$1036129,V241,LOGBOOK!$E$5:$E$1036129,L241,LOGBOOK!$AM$5:$AM$1036129,"SEP"))</f>
        <v xml:space="preserve"> </v>
      </c>
      <c r="AK269" s="625"/>
      <c r="AL269" s="625"/>
      <c r="AM269" s="625"/>
      <c r="AN269" s="630" t="str">
        <f>IF(SUMIFS(LOGBOOK!$AA$5:$AA$1036129,LOGBOOK!$D$5:$D$1036129,F241,LOGBOOK!$AN$5:$AN$1036129,V241,LOGBOOK!$E$5:$E$1036129,L241,LOGBOOK!$AM$5:$AM$1036129,"SEP")=0," ",SUMIFS(LOGBOOK!$AA$5:$AA$1036129,LOGBOOK!$D$5:$D$1036129,F241,LOGBOOK!$AN$5:$AN$1036129,V241,LOGBOOK!$E$5:$E$1036129,L241,LOGBOOK!$AM$5:$AM$1036129,"SEP"))</f>
        <v xml:space="preserve"> </v>
      </c>
      <c r="AO269" s="625"/>
      <c r="AP269" s="625"/>
      <c r="AQ269" s="625"/>
      <c r="AR269" s="623" t="str">
        <f>IF(SUMIFS(LOGBOOK!$AE$5:$AE$1036129,LOGBOOK!$D$5:$D$1036129,F241,LOGBOOK!$AN$5:$AN$1036129,V241,LOGBOOK!$E$5:$E$1036129,L241,LOGBOOK!$AM$5:$AM$1036129,"SEP")=0," ",SUMIFS(LOGBOOK!$AC$5:$AC$1036129,LOGBOOK!$D$5:$D$1036129,F241,LOGBOOK!$AN$5:$AN$1036129,V241,LOGBOOK!$E$5:$E$1036129,L241,LOGBOOK!$AM$5:$AM$1036129,"SEP"))</f>
        <v xml:space="preserve"> </v>
      </c>
      <c r="AS269" s="623"/>
      <c r="AT269" s="623"/>
      <c r="AU269" s="623" t="str">
        <f>IF(SUMIFS(LOGBOOK!$AF$5:$AF$1036129,LOGBOOK!$D$5:$D$1036129,F241,LOGBOOK!$AN$5:$AN$1036129,V241,LOGBOOK!$E$5:$E$1036129,L241,LOGBOOK!$AM$5:$AM$1036129,"SEP")=0," ",SUMIFS(LOGBOOK!$AF$5:$AF$1036129,LOGBOOK!$D$5:$D$1036129,F241,LOGBOOK!$AN$5:$AN$1036129,V241,LOGBOOK!$E$5:$E$1036129,L241,LOGBOOK!$AM$5:$AM$1036129,"SEP"))</f>
        <v xml:space="preserve"> </v>
      </c>
      <c r="AV269" s="633"/>
      <c r="AW269" s="633"/>
      <c r="AX269" s="643"/>
      <c r="AY269" s="1227"/>
      <c r="AZ269" s="1228"/>
      <c r="BA269" s="1228"/>
      <c r="BB269" s="1228"/>
      <c r="BC269" s="1228"/>
      <c r="BD269" s="1228"/>
      <c r="BE269" s="1228"/>
      <c r="BF269" s="1228"/>
      <c r="BG269" s="1228"/>
      <c r="BH269" s="1228"/>
      <c r="BI269" s="1228"/>
      <c r="BJ269" s="1228"/>
      <c r="BK269" s="1228"/>
      <c r="BL269" s="1229"/>
      <c r="BM269" s="1229"/>
      <c r="BN269" s="1229"/>
      <c r="BO269" s="1229"/>
      <c r="BP269" s="1229"/>
      <c r="BQ269" s="1229"/>
      <c r="BR269" s="1229"/>
      <c r="BS269" s="1229"/>
      <c r="BT269" s="1229"/>
      <c r="BU269" s="1229"/>
      <c r="BV269" s="1229"/>
      <c r="BW269" s="15"/>
      <c r="BX269" s="629" t="str">
        <f>IF('FRONT PAGE'!$A$1="www.fly-logics.com","SEP",0)</f>
        <v>SEP</v>
      </c>
      <c r="BY269" s="631"/>
      <c r="BZ269" s="631"/>
      <c r="CA269" s="631"/>
      <c r="CB269" s="631"/>
      <c r="CC269" s="630" t="str">
        <f>IF(SUMIFS(LOGBOOK!$Y$5:$Y$1036129,LOGBOOK!$D$5:$D$1036129,BC241,LOGBOOK!$AN$5:$AN$1036129,BS241,LOGBOOK!$E$5:$E$1036129,BI241,LOGBOOK!$AM$5:$AM$1036129,"SEP")=0," ",SUMIFS(LOGBOOK!$Y$5:$Y$1036129,LOGBOOK!$D$5:$D$1036129,BC241,LOGBOOK!$AN$5:$AN$1036129,BS241,LOGBOOK!$E$5:$E$1036129,BI241,LOGBOOK!$AM$5:$AM$1036129,"SEP"))</f>
        <v xml:space="preserve"> </v>
      </c>
      <c r="CD269" s="625"/>
      <c r="CE269" s="625"/>
      <c r="CF269" s="625"/>
      <c r="CG269" s="630" t="str">
        <f>IF(SUMIFS(LOGBOOK!$Z$5:$Z$1036129,LOGBOOK!$D$5:$D$1036129,BC241,LOGBOOK!$AN$5:$AN$1036129,BS241,LOGBOOK!$E$5:$E$1036129,BI241,LOGBOOK!$AM$5:$AM$1036129,"SEP")=0," ",SUMIFS(LOGBOOK!$Z$5:$Z$1036129,LOGBOOK!$D$5:$D$1036129,BC241,LOGBOOK!$AN$5:$AN$1036129,BS241,LOGBOOK!$E$5:$E$1036129,BI241,LOGBOOK!$AM$5:$AM$1036129,"SEP"))</f>
        <v xml:space="preserve"> </v>
      </c>
      <c r="CH269" s="625"/>
      <c r="CI269" s="625"/>
      <c r="CJ269" s="625"/>
      <c r="CK269" s="630" t="str">
        <f>IF(SUMIFS(LOGBOOK!$AA$5:$AA$1036129,LOGBOOK!$D$5:$D$1036129,BC241,LOGBOOK!$AN$5:$AN$1036129,BS241,LOGBOOK!$E$5:$E$1036129,BI241,LOGBOOK!$AM$5:$AM$1036129,"SEP")=0," ",SUMIFS(LOGBOOK!$AA$5:$AA$1036129,LOGBOOK!$D$5:$D$1036129,BC241,LOGBOOK!$AN$5:$AN$1036129,BS241,LOGBOOK!$E$5:$E$1036129,BI241,LOGBOOK!$AM$5:$AM$1036129,"SEP"))</f>
        <v xml:space="preserve"> </v>
      </c>
      <c r="CL269" s="625"/>
      <c r="CM269" s="625"/>
      <c r="CN269" s="625"/>
      <c r="CO269" s="623" t="str">
        <f>IF(SUMIFS(LOGBOOK!$AE$5:$AE$1036129,LOGBOOK!$D$5:$D$1036129,BC241,LOGBOOK!$AN$5:$AN$1036129,BS241,LOGBOOK!$E$5:$E$1036129,BI241,LOGBOOK!$AM$5:$AM$1036129,"SEP")=0," ",SUMIFS(LOGBOOK!$AC$5:$AC$1036129,LOGBOOK!$D$5:$D$1036129,BC241,LOGBOOK!$AN$5:$AN$1036129,BS241,LOGBOOK!$E$5:$E$1036129,BI241,LOGBOOK!$AM$5:$AM$1036129,"SEP"))</f>
        <v xml:space="preserve"> </v>
      </c>
      <c r="CP269" s="623"/>
      <c r="CQ269" s="623"/>
      <c r="CR269" s="623" t="str">
        <f>IF(SUMIFS(LOGBOOK!$AF$5:$AF$1036129,LOGBOOK!$D$5:$D$1036129,BC241,LOGBOOK!$AN$5:$AN$1036129,BS241,LOGBOOK!$E$5:$E$1036129,BI241,LOGBOOK!$AM$5:$AM$1036129,"SEP")=0," ",SUMIFS(LOGBOOK!$AF$5:$AF$1036129,LOGBOOK!$D$5:$D$1036129,BC241,LOGBOOK!$AN$5:$AN$1036129,BS241,LOGBOOK!$E$5:$E$1036129,BI241,LOGBOOK!$AM$5:$AM$1036129,"SEP"))</f>
        <v xml:space="preserve"> </v>
      </c>
      <c r="CS269" s="633"/>
      <c r="CT269" s="633"/>
      <c r="CU269" s="643"/>
      <c r="CV269" s="247"/>
      <c r="CW269" s="212"/>
      <c r="CX269" s="1227"/>
      <c r="CY269" s="1228"/>
      <c r="CZ269" s="1228"/>
      <c r="DA269" s="1228"/>
      <c r="DB269" s="1228"/>
      <c r="DC269" s="1228"/>
      <c r="DD269" s="1228"/>
      <c r="DE269" s="1228"/>
      <c r="DF269" s="1228"/>
      <c r="DG269" s="1228"/>
      <c r="DH269" s="1228"/>
      <c r="DI269" s="1228"/>
      <c r="DJ269" s="1228"/>
      <c r="DK269" s="1229"/>
      <c r="DL269" s="1229"/>
      <c r="DM269" s="1229"/>
      <c r="DN269" s="1229"/>
      <c r="DO269" s="1229"/>
      <c r="DP269" s="1229"/>
      <c r="DQ269" s="1229"/>
      <c r="DR269" s="1229"/>
      <c r="DS269" s="1229"/>
      <c r="DT269" s="1229"/>
      <c r="DU269" s="1229"/>
      <c r="DV269" s="15"/>
      <c r="DW269" s="629" t="str">
        <f>IF('FRONT PAGE'!$A$1="www.fly-logics.com","SEP",0)</f>
        <v>SEP</v>
      </c>
      <c r="DX269" s="631"/>
      <c r="DY269" s="631"/>
      <c r="DZ269" s="631"/>
      <c r="EA269" s="631"/>
      <c r="EB269" s="630" t="str">
        <f>IF(SUMIFS(LOGBOOK!$Y$5:$Y$1036129,LOGBOOK!$D$5:$D$1036129,DB241,LOGBOOK!$AN$5:$AN$1036129,DR241,LOGBOOK!$E$5:$E$1036129,DH241,LOGBOOK!$AM$5:$AM$1036129,"SEP")=0," ",SUMIFS(LOGBOOK!$Y$5:$Y$1036129,LOGBOOK!$D$5:$D$1036129,DB241,LOGBOOK!$AN$5:$AN$1036129,DR241,LOGBOOK!$E$5:$E$1036129,DH241,LOGBOOK!$AM$5:$AM$1036129,"SEP"))</f>
        <v xml:space="preserve"> </v>
      </c>
      <c r="EC269" s="625"/>
      <c r="ED269" s="625"/>
      <c r="EE269" s="625"/>
      <c r="EF269" s="630" t="str">
        <f>IF(SUMIFS(LOGBOOK!$Z$5:$Z$1036129,LOGBOOK!$D$5:$D$1036129,DB241,LOGBOOK!$AN$5:$AN$1036129,DR241,LOGBOOK!$E$5:$E$1036129,DH241,LOGBOOK!$AM$5:$AM$1036129,"SEP")=0," ",SUMIFS(LOGBOOK!$Z$5:$Z$1036129,LOGBOOK!$D$5:$D$1036129,DB241,LOGBOOK!$AN$5:$AN$1036129,DR241,LOGBOOK!$E$5:$E$1036129,DH241,LOGBOOK!$AM$5:$AM$1036129,"SEP"))</f>
        <v xml:space="preserve"> </v>
      </c>
      <c r="EG269" s="625"/>
      <c r="EH269" s="625"/>
      <c r="EI269" s="625"/>
      <c r="EJ269" s="630" t="str">
        <f>IF(SUMIFS(LOGBOOK!$AA$5:$AA$1036129,LOGBOOK!$D$5:$D$1036129,DB241,LOGBOOK!$AN$5:$AN$1036129,DR241,LOGBOOK!$E$5:$E$1036129,DH241,LOGBOOK!$AM$5:$AM$1036129,"SEP")=0," ",SUMIFS(LOGBOOK!$AA$5:$AA$1036129,LOGBOOK!$D$5:$D$1036129,DB241,LOGBOOK!$AN$5:$AN$1036129,DR241,LOGBOOK!$E$5:$E$1036129,DH241,LOGBOOK!$AM$5:$AM$1036129,"SEP"))</f>
        <v xml:space="preserve"> </v>
      </c>
      <c r="EK269" s="625"/>
      <c r="EL269" s="625"/>
      <c r="EM269" s="625"/>
      <c r="EN269" s="623" t="str">
        <f>IF(SUMIFS(LOGBOOK!$AE$5:$AE$1036129,LOGBOOK!$D$5:$D$1036129,DB241,LOGBOOK!$AN$5:$AN$1036129,DR241,LOGBOOK!$E$5:$E$1036129,DH241,LOGBOOK!$AM$5:$AM$1036129,"SEP")=0," ",SUMIFS(LOGBOOK!$AC$5:$AC$1036129,LOGBOOK!$D$5:$D$1036129,DB241,LOGBOOK!$AN$5:$AN$1036129,DR241,LOGBOOK!$E$5:$E$1036129,DH241,LOGBOOK!$AM$5:$AM$1036129,"SEP"))</f>
        <v xml:space="preserve"> </v>
      </c>
      <c r="EO269" s="623"/>
      <c r="EP269" s="623"/>
      <c r="EQ269" s="623" t="str">
        <f>IF(SUMIFS(LOGBOOK!$AF$5:$AF$1036129,LOGBOOK!$D$5:$D$1036129,DB241,LOGBOOK!$AN$5:$AN$1036129,DR241,LOGBOOK!$E$5:$E$1036129,DH241,LOGBOOK!$AM$5:$AM$1036129,"SEP")=0," ",SUMIFS(LOGBOOK!$AF$5:$AF$1036129,LOGBOOK!$D$5:$D$1036129,DB241,LOGBOOK!$AN$5:$AN$1036129,DR241,LOGBOOK!$E$5:$E$1036129,DH241,LOGBOOK!$AM$5:$AM$1036129,"SEP"))</f>
        <v xml:space="preserve"> </v>
      </c>
      <c r="ER269" s="633"/>
      <c r="ES269" s="633"/>
      <c r="ET269" s="643"/>
      <c r="EU269" s="1227"/>
      <c r="EV269" s="1228"/>
      <c r="EW269" s="1228"/>
      <c r="EX269" s="1228"/>
      <c r="EY269" s="1228"/>
      <c r="EZ269" s="1228"/>
      <c r="FA269" s="1228"/>
      <c r="FB269" s="1228"/>
      <c r="FC269" s="1228"/>
      <c r="FD269" s="1228"/>
      <c r="FE269" s="1228"/>
      <c r="FF269" s="1228"/>
      <c r="FG269" s="1228"/>
      <c r="FH269" s="1229"/>
      <c r="FI269" s="1229"/>
      <c r="FJ269" s="1229"/>
      <c r="FK269" s="1229"/>
      <c r="FL269" s="1229"/>
      <c r="FM269" s="1229"/>
      <c r="FN269" s="1229"/>
      <c r="FO269" s="1229"/>
      <c r="FP269" s="1229"/>
      <c r="FQ269" s="1229"/>
      <c r="FR269" s="1229"/>
      <c r="FS269" s="15"/>
      <c r="FT269" s="629" t="str">
        <f>IF('FRONT PAGE'!$A$1="www.fly-logics.com","SEP",0)</f>
        <v>SEP</v>
      </c>
      <c r="FU269" s="631"/>
      <c r="FV269" s="631"/>
      <c r="FW269" s="631"/>
      <c r="FX269" s="631"/>
      <c r="FY269" s="630" t="str">
        <f>IF(SUMIFS(LOGBOOK!$Y$5:$Y$1036129,LOGBOOK!$D$5:$D$1036129,EY241,LOGBOOK!$AN$5:$AN$1036129,FO241,LOGBOOK!$E$5:$E$1036129,FE241,LOGBOOK!$AM$5:$AM$1036129,"SEP")=0," ",SUMIFS(LOGBOOK!$Y$5:$Y$1036129,LOGBOOK!$D$5:$D$1036129,EY241,LOGBOOK!$AN$5:$AN$1036129,FO241,LOGBOOK!$E$5:$E$1036129,FE241,LOGBOOK!$AM$5:$AM$1036129,"SEP"))</f>
        <v xml:space="preserve"> </v>
      </c>
      <c r="FZ269" s="625"/>
      <c r="GA269" s="625"/>
      <c r="GB269" s="625"/>
      <c r="GC269" s="630" t="str">
        <f>IF(SUMIFS(LOGBOOK!$Z$5:$Z$1036129,LOGBOOK!$D$5:$D$1036129,EY241,LOGBOOK!$AN$5:$AN$1036129,FO241,LOGBOOK!$E$5:$E$1036129,FE241,LOGBOOK!$AM$5:$AM$1036129,"SEP")=0," ",SUMIFS(LOGBOOK!$Z$5:$Z$1036129,LOGBOOK!$D$5:$D$1036129,EY241,LOGBOOK!$AN$5:$AN$1036129,FO241,LOGBOOK!$E$5:$E$1036129,FE241,LOGBOOK!$AM$5:$AM$1036129,"SEP"))</f>
        <v xml:space="preserve"> </v>
      </c>
      <c r="GD269" s="625"/>
      <c r="GE269" s="625"/>
      <c r="GF269" s="625"/>
      <c r="GG269" s="630" t="str">
        <f>IF(SUMIFS(LOGBOOK!$AA$5:$AA$1036129,LOGBOOK!$D$5:$D$1036129,EY241,LOGBOOK!$AN$5:$AN$1036129,FO241,LOGBOOK!$E$5:$E$1036129,FE241,LOGBOOK!$AM$5:$AM$1036129,"SEP")=0," ",SUMIFS(LOGBOOK!$AA$5:$AA$1036129,LOGBOOK!$D$5:$D$1036129,EY241,LOGBOOK!$AN$5:$AN$1036129,FO241,LOGBOOK!$E$5:$E$1036129,FE241,LOGBOOK!$AM$5:$AM$1036129,"SEP"))</f>
        <v xml:space="preserve"> </v>
      </c>
      <c r="GH269" s="625"/>
      <c r="GI269" s="625"/>
      <c r="GJ269" s="625"/>
      <c r="GK269" s="623" t="str">
        <f>IF(SUMIFS(LOGBOOK!$AE$5:$AE$1036129,LOGBOOK!$D$5:$D$1036129,EY241,LOGBOOK!$AN$5:$AN$1036129,FO241,LOGBOOK!$E$5:$E$1036129,FE241,LOGBOOK!$AM$5:$AM$1036129,"SEP")=0," ",SUMIFS(LOGBOOK!$AC$5:$AC$1036129,LOGBOOK!$D$5:$D$1036129,EY241,LOGBOOK!$AN$5:$AN$1036129,FO241,LOGBOOK!$E$5:$E$1036129,FE241,LOGBOOK!$AM$5:$AM$1036129,"SEP"))</f>
        <v xml:space="preserve"> </v>
      </c>
      <c r="GL269" s="623"/>
      <c r="GM269" s="623"/>
      <c r="GN269" s="623" t="str">
        <f>IF(SUMIFS(LOGBOOK!$AF$5:$AF$1036129,LOGBOOK!$D$5:$D$1036129,EY241,LOGBOOK!$AN$5:$AN$1036129,FO241,LOGBOOK!$E$5:$E$1036129,FE241,LOGBOOK!$AM$5:$AM$1036129,"SEP")=0," ",SUMIFS(LOGBOOK!$AF$5:$AF$1036129,LOGBOOK!$D$5:$D$1036129,EY241,LOGBOOK!$AN$5:$AN$1036129,FO241,LOGBOOK!$E$5:$E$1036129,FE241,LOGBOOK!$AM$5:$AM$1036129,"SEP"))</f>
        <v xml:space="preserve"> </v>
      </c>
      <c r="GO269" s="633"/>
      <c r="GP269" s="633"/>
      <c r="GQ269" s="643"/>
      <c r="GR269" s="6"/>
    </row>
    <row r="270" spans="1:200" ht="10.5" customHeight="1" x14ac:dyDescent="0.25">
      <c r="A270" s="212"/>
      <c r="B270" s="637"/>
      <c r="C270" s="1230" t="str">
        <f>IF('FRONT PAGE'!$A$1="www.fly-logics.com","APPROACHES",0)</f>
        <v>APPROACHES</v>
      </c>
      <c r="D270" s="1231"/>
      <c r="E270" s="1231"/>
      <c r="F270" s="1231"/>
      <c r="G270" s="1231"/>
      <c r="H270" s="1231"/>
      <c r="I270" s="1231"/>
      <c r="J270" s="1231"/>
      <c r="K270" s="1231"/>
      <c r="L270" s="1231"/>
      <c r="M270" s="1231"/>
      <c r="N270" s="1231"/>
      <c r="O270" s="1232"/>
      <c r="P270" s="639" t="str">
        <f>IF('FRONT PAGE'!$A$1="www.fly-logics.com","N° APP",0)</f>
        <v>N° APP</v>
      </c>
      <c r="Q270" s="629"/>
      <c r="R270" s="629"/>
      <c r="S270" s="629"/>
      <c r="T270" s="640"/>
      <c r="U270" s="1127">
        <f t="shared" ref="U270" si="232">IFERROR(SUM(C275,I275,O275,U275)," ")</f>
        <v>0</v>
      </c>
      <c r="V270" s="1128"/>
      <c r="W270" s="1128"/>
      <c r="X270" s="1128"/>
      <c r="Y270" s="1128"/>
      <c r="Z270" s="15"/>
      <c r="AA270" s="631"/>
      <c r="AB270" s="631"/>
      <c r="AC270" s="631"/>
      <c r="AD270" s="631"/>
      <c r="AE270" s="631"/>
      <c r="AF270" s="625"/>
      <c r="AG270" s="632"/>
      <c r="AH270" s="632"/>
      <c r="AI270" s="625"/>
      <c r="AJ270" s="625"/>
      <c r="AK270" s="632"/>
      <c r="AL270" s="632"/>
      <c r="AM270" s="625"/>
      <c r="AN270" s="625"/>
      <c r="AO270" s="632"/>
      <c r="AP270" s="632"/>
      <c r="AQ270" s="625"/>
      <c r="AR270" s="623"/>
      <c r="AS270" s="623"/>
      <c r="AT270" s="623"/>
      <c r="AU270" s="633"/>
      <c r="AV270" s="634"/>
      <c r="AW270" s="633"/>
      <c r="AX270" s="643"/>
      <c r="AY270" s="637"/>
      <c r="AZ270" s="1230" t="str">
        <f>IF('FRONT PAGE'!$A$1="www.fly-logics.com","APPROACHES",0)</f>
        <v>APPROACHES</v>
      </c>
      <c r="BA270" s="1231"/>
      <c r="BB270" s="1231"/>
      <c r="BC270" s="1231"/>
      <c r="BD270" s="1231"/>
      <c r="BE270" s="1231"/>
      <c r="BF270" s="1231"/>
      <c r="BG270" s="1231"/>
      <c r="BH270" s="1231"/>
      <c r="BI270" s="1231"/>
      <c r="BJ270" s="1231"/>
      <c r="BK270" s="1231"/>
      <c r="BL270" s="1232"/>
      <c r="BM270" s="639" t="str">
        <f>IF('FRONT PAGE'!$A$1="www.fly-logics.com","N° APP",0)</f>
        <v>N° APP</v>
      </c>
      <c r="BN270" s="629"/>
      <c r="BO270" s="629"/>
      <c r="BP270" s="629"/>
      <c r="BQ270" s="640"/>
      <c r="BR270" s="1127">
        <f t="shared" ref="BR270" si="233">IFERROR(SUM(AZ275,BF275,BL275,BR275)," ")</f>
        <v>0</v>
      </c>
      <c r="BS270" s="1128"/>
      <c r="BT270" s="1128"/>
      <c r="BU270" s="1128"/>
      <c r="BV270" s="1128"/>
      <c r="BW270" s="15"/>
      <c r="BX270" s="631"/>
      <c r="BY270" s="631"/>
      <c r="BZ270" s="631"/>
      <c r="CA270" s="631"/>
      <c r="CB270" s="631"/>
      <c r="CC270" s="625"/>
      <c r="CD270" s="632"/>
      <c r="CE270" s="632"/>
      <c r="CF270" s="625"/>
      <c r="CG270" s="625"/>
      <c r="CH270" s="632"/>
      <c r="CI270" s="632"/>
      <c r="CJ270" s="625"/>
      <c r="CK270" s="625"/>
      <c r="CL270" s="632"/>
      <c r="CM270" s="632"/>
      <c r="CN270" s="625"/>
      <c r="CO270" s="623"/>
      <c r="CP270" s="623"/>
      <c r="CQ270" s="623"/>
      <c r="CR270" s="633"/>
      <c r="CS270" s="634"/>
      <c r="CT270" s="633"/>
      <c r="CU270" s="643"/>
      <c r="CV270" s="247"/>
      <c r="CW270" s="212"/>
      <c r="CX270" s="637"/>
      <c r="CY270" s="1230" t="str">
        <f>IF('FRONT PAGE'!$A$1="www.fly-logics.com","APPROACHES",0)</f>
        <v>APPROACHES</v>
      </c>
      <c r="CZ270" s="1231"/>
      <c r="DA270" s="1231"/>
      <c r="DB270" s="1231"/>
      <c r="DC270" s="1231"/>
      <c r="DD270" s="1231"/>
      <c r="DE270" s="1231"/>
      <c r="DF270" s="1231"/>
      <c r="DG270" s="1231"/>
      <c r="DH270" s="1231"/>
      <c r="DI270" s="1231"/>
      <c r="DJ270" s="1231"/>
      <c r="DK270" s="1232"/>
      <c r="DL270" s="639" t="str">
        <f>IF('FRONT PAGE'!$A$1="www.fly-logics.com","N° APP",0)</f>
        <v>N° APP</v>
      </c>
      <c r="DM270" s="629"/>
      <c r="DN270" s="629"/>
      <c r="DO270" s="629"/>
      <c r="DP270" s="640"/>
      <c r="DQ270" s="1127">
        <f t="shared" ref="DQ270" si="234">IFERROR(SUM(CY275,DE275,DK275,DQ275)," ")</f>
        <v>0</v>
      </c>
      <c r="DR270" s="1128"/>
      <c r="DS270" s="1128"/>
      <c r="DT270" s="1128"/>
      <c r="DU270" s="1128"/>
      <c r="DV270" s="15"/>
      <c r="DW270" s="631"/>
      <c r="DX270" s="631"/>
      <c r="DY270" s="631"/>
      <c r="DZ270" s="631"/>
      <c r="EA270" s="631"/>
      <c r="EB270" s="625"/>
      <c r="EC270" s="632"/>
      <c r="ED270" s="632"/>
      <c r="EE270" s="625"/>
      <c r="EF270" s="625"/>
      <c r="EG270" s="632"/>
      <c r="EH270" s="632"/>
      <c r="EI270" s="625"/>
      <c r="EJ270" s="625"/>
      <c r="EK270" s="632"/>
      <c r="EL270" s="632"/>
      <c r="EM270" s="625"/>
      <c r="EN270" s="623"/>
      <c r="EO270" s="623"/>
      <c r="EP270" s="623"/>
      <c r="EQ270" s="633"/>
      <c r="ER270" s="634"/>
      <c r="ES270" s="633"/>
      <c r="ET270" s="643"/>
      <c r="EU270" s="637"/>
      <c r="EV270" s="1230" t="str">
        <f>IF('FRONT PAGE'!$A$1="www.fly-logics.com","APPROACHES",0)</f>
        <v>APPROACHES</v>
      </c>
      <c r="EW270" s="1231"/>
      <c r="EX270" s="1231"/>
      <c r="EY270" s="1231"/>
      <c r="EZ270" s="1231"/>
      <c r="FA270" s="1231"/>
      <c r="FB270" s="1231"/>
      <c r="FC270" s="1231"/>
      <c r="FD270" s="1231"/>
      <c r="FE270" s="1231"/>
      <c r="FF270" s="1231"/>
      <c r="FG270" s="1231"/>
      <c r="FH270" s="1232"/>
      <c r="FI270" s="639" t="str">
        <f>IF('FRONT PAGE'!$A$1="www.fly-logics.com","N° APP",0)</f>
        <v>N° APP</v>
      </c>
      <c r="FJ270" s="629"/>
      <c r="FK270" s="629"/>
      <c r="FL270" s="629"/>
      <c r="FM270" s="640"/>
      <c r="FN270" s="1127">
        <f t="shared" ref="FN270" si="235">IFERROR(SUM(EV275,FB275,FH275,FN275)," ")</f>
        <v>0</v>
      </c>
      <c r="FO270" s="1128"/>
      <c r="FP270" s="1128"/>
      <c r="FQ270" s="1128"/>
      <c r="FR270" s="1128"/>
      <c r="FS270" s="15"/>
      <c r="FT270" s="631"/>
      <c r="FU270" s="631"/>
      <c r="FV270" s="631"/>
      <c r="FW270" s="631"/>
      <c r="FX270" s="631"/>
      <c r="FY270" s="625"/>
      <c r="FZ270" s="632"/>
      <c r="GA270" s="632"/>
      <c r="GB270" s="625"/>
      <c r="GC270" s="625"/>
      <c r="GD270" s="632"/>
      <c r="GE270" s="632"/>
      <c r="GF270" s="625"/>
      <c r="GG270" s="625"/>
      <c r="GH270" s="632"/>
      <c r="GI270" s="632"/>
      <c r="GJ270" s="625"/>
      <c r="GK270" s="623"/>
      <c r="GL270" s="623"/>
      <c r="GM270" s="623"/>
      <c r="GN270" s="633"/>
      <c r="GO270" s="634"/>
      <c r="GP270" s="633"/>
      <c r="GQ270" s="643"/>
      <c r="GR270" s="6"/>
    </row>
    <row r="271" spans="1:200" ht="8.85" customHeight="1" x14ac:dyDescent="0.25">
      <c r="A271" s="212"/>
      <c r="B271" s="637"/>
      <c r="C271" s="1231"/>
      <c r="D271" s="1231"/>
      <c r="E271" s="1231"/>
      <c r="F271" s="1231"/>
      <c r="G271" s="1231"/>
      <c r="H271" s="1231"/>
      <c r="I271" s="1231"/>
      <c r="J271" s="1231"/>
      <c r="K271" s="1231"/>
      <c r="L271" s="1231"/>
      <c r="M271" s="1231"/>
      <c r="N271" s="1231"/>
      <c r="O271" s="1232"/>
      <c r="P271" s="639"/>
      <c r="Q271" s="629"/>
      <c r="R271" s="629"/>
      <c r="S271" s="629"/>
      <c r="T271" s="640"/>
      <c r="U271" s="1127"/>
      <c r="V271" s="1128"/>
      <c r="W271" s="1128"/>
      <c r="X271" s="1128"/>
      <c r="Y271" s="1128"/>
      <c r="Z271" s="15"/>
      <c r="AA271" s="631"/>
      <c r="AB271" s="631"/>
      <c r="AC271" s="631"/>
      <c r="AD271" s="631"/>
      <c r="AE271" s="631"/>
      <c r="AF271" s="625"/>
      <c r="AG271" s="625"/>
      <c r="AH271" s="625"/>
      <c r="AI271" s="625"/>
      <c r="AJ271" s="625"/>
      <c r="AK271" s="625"/>
      <c r="AL271" s="625"/>
      <c r="AM271" s="625"/>
      <c r="AN271" s="625"/>
      <c r="AO271" s="625"/>
      <c r="AP271" s="625"/>
      <c r="AQ271" s="625"/>
      <c r="AR271" s="623"/>
      <c r="AS271" s="623"/>
      <c r="AT271" s="623"/>
      <c r="AU271" s="633"/>
      <c r="AV271" s="633"/>
      <c r="AW271" s="633"/>
      <c r="AX271" s="643"/>
      <c r="AY271" s="637"/>
      <c r="AZ271" s="1231"/>
      <c r="BA271" s="1231"/>
      <c r="BB271" s="1231"/>
      <c r="BC271" s="1231"/>
      <c r="BD271" s="1231"/>
      <c r="BE271" s="1231"/>
      <c r="BF271" s="1231"/>
      <c r="BG271" s="1231"/>
      <c r="BH271" s="1231"/>
      <c r="BI271" s="1231"/>
      <c r="BJ271" s="1231"/>
      <c r="BK271" s="1231"/>
      <c r="BL271" s="1232"/>
      <c r="BM271" s="639"/>
      <c r="BN271" s="629"/>
      <c r="BO271" s="629"/>
      <c r="BP271" s="629"/>
      <c r="BQ271" s="640"/>
      <c r="BR271" s="1127"/>
      <c r="BS271" s="1128"/>
      <c r="BT271" s="1128"/>
      <c r="BU271" s="1128"/>
      <c r="BV271" s="1128"/>
      <c r="BW271" s="15"/>
      <c r="BX271" s="631"/>
      <c r="BY271" s="631"/>
      <c r="BZ271" s="631"/>
      <c r="CA271" s="631"/>
      <c r="CB271" s="631"/>
      <c r="CC271" s="625"/>
      <c r="CD271" s="625"/>
      <c r="CE271" s="625"/>
      <c r="CF271" s="625"/>
      <c r="CG271" s="625"/>
      <c r="CH271" s="625"/>
      <c r="CI271" s="625"/>
      <c r="CJ271" s="625"/>
      <c r="CK271" s="625"/>
      <c r="CL271" s="625"/>
      <c r="CM271" s="625"/>
      <c r="CN271" s="625"/>
      <c r="CO271" s="623"/>
      <c r="CP271" s="623"/>
      <c r="CQ271" s="623"/>
      <c r="CR271" s="633"/>
      <c r="CS271" s="633"/>
      <c r="CT271" s="633"/>
      <c r="CU271" s="643"/>
      <c r="CV271" s="247"/>
      <c r="CW271" s="212"/>
      <c r="CX271" s="637"/>
      <c r="CY271" s="1231"/>
      <c r="CZ271" s="1231"/>
      <c r="DA271" s="1231"/>
      <c r="DB271" s="1231"/>
      <c r="DC271" s="1231"/>
      <c r="DD271" s="1231"/>
      <c r="DE271" s="1231"/>
      <c r="DF271" s="1231"/>
      <c r="DG271" s="1231"/>
      <c r="DH271" s="1231"/>
      <c r="DI271" s="1231"/>
      <c r="DJ271" s="1231"/>
      <c r="DK271" s="1232"/>
      <c r="DL271" s="639"/>
      <c r="DM271" s="629"/>
      <c r="DN271" s="629"/>
      <c r="DO271" s="629"/>
      <c r="DP271" s="640"/>
      <c r="DQ271" s="1127"/>
      <c r="DR271" s="1128"/>
      <c r="DS271" s="1128"/>
      <c r="DT271" s="1128"/>
      <c r="DU271" s="1128"/>
      <c r="DV271" s="15"/>
      <c r="DW271" s="631"/>
      <c r="DX271" s="631"/>
      <c r="DY271" s="631"/>
      <c r="DZ271" s="631"/>
      <c r="EA271" s="631"/>
      <c r="EB271" s="625"/>
      <c r="EC271" s="625"/>
      <c r="ED271" s="625"/>
      <c r="EE271" s="625"/>
      <c r="EF271" s="625"/>
      <c r="EG271" s="625"/>
      <c r="EH271" s="625"/>
      <c r="EI271" s="625"/>
      <c r="EJ271" s="625"/>
      <c r="EK271" s="625"/>
      <c r="EL271" s="625"/>
      <c r="EM271" s="625"/>
      <c r="EN271" s="623"/>
      <c r="EO271" s="623"/>
      <c r="EP271" s="623"/>
      <c r="EQ271" s="633"/>
      <c r="ER271" s="633"/>
      <c r="ES271" s="633"/>
      <c r="ET271" s="643"/>
      <c r="EU271" s="637"/>
      <c r="EV271" s="1231"/>
      <c r="EW271" s="1231"/>
      <c r="EX271" s="1231"/>
      <c r="EY271" s="1231"/>
      <c r="EZ271" s="1231"/>
      <c r="FA271" s="1231"/>
      <c r="FB271" s="1231"/>
      <c r="FC271" s="1231"/>
      <c r="FD271" s="1231"/>
      <c r="FE271" s="1231"/>
      <c r="FF271" s="1231"/>
      <c r="FG271" s="1231"/>
      <c r="FH271" s="1232"/>
      <c r="FI271" s="639"/>
      <c r="FJ271" s="629"/>
      <c r="FK271" s="629"/>
      <c r="FL271" s="629"/>
      <c r="FM271" s="640"/>
      <c r="FN271" s="1127"/>
      <c r="FO271" s="1128"/>
      <c r="FP271" s="1128"/>
      <c r="FQ271" s="1128"/>
      <c r="FR271" s="1128"/>
      <c r="FS271" s="15"/>
      <c r="FT271" s="631"/>
      <c r="FU271" s="631"/>
      <c r="FV271" s="631"/>
      <c r="FW271" s="631"/>
      <c r="FX271" s="631"/>
      <c r="FY271" s="625"/>
      <c r="FZ271" s="625"/>
      <c r="GA271" s="625"/>
      <c r="GB271" s="625"/>
      <c r="GC271" s="625"/>
      <c r="GD271" s="625"/>
      <c r="GE271" s="625"/>
      <c r="GF271" s="625"/>
      <c r="GG271" s="625"/>
      <c r="GH271" s="625"/>
      <c r="GI271" s="625"/>
      <c r="GJ271" s="625"/>
      <c r="GK271" s="623"/>
      <c r="GL271" s="623"/>
      <c r="GM271" s="623"/>
      <c r="GN271" s="633"/>
      <c r="GO271" s="633"/>
      <c r="GP271" s="633"/>
      <c r="GQ271" s="643"/>
      <c r="GR271" s="6"/>
    </row>
    <row r="272" spans="1:200" ht="5.25" customHeight="1" x14ac:dyDescent="0.25">
      <c r="A272" s="212"/>
      <c r="B272" s="637"/>
      <c r="C272" s="1231"/>
      <c r="D272" s="1231"/>
      <c r="E272" s="1231"/>
      <c r="F272" s="1231"/>
      <c r="G272" s="1231"/>
      <c r="H272" s="1231"/>
      <c r="I272" s="1231"/>
      <c r="J272" s="1231"/>
      <c r="K272" s="1231"/>
      <c r="L272" s="1231"/>
      <c r="M272" s="1231"/>
      <c r="N272" s="1231"/>
      <c r="O272" s="1232"/>
      <c r="P272" s="639"/>
      <c r="Q272" s="629"/>
      <c r="R272" s="629"/>
      <c r="S272" s="629"/>
      <c r="T272" s="640"/>
      <c r="U272" s="1127"/>
      <c r="V272" s="1128"/>
      <c r="W272" s="1128"/>
      <c r="X272" s="1128"/>
      <c r="Y272" s="1128"/>
      <c r="Z272" s="15"/>
      <c r="AA272" s="629" t="str">
        <f>IF('FRONT PAGE'!$A$1="www.fly-logics.com","OCT",0)</f>
        <v>OCT</v>
      </c>
      <c r="AB272" s="631"/>
      <c r="AC272" s="631"/>
      <c r="AD272" s="631"/>
      <c r="AE272" s="631"/>
      <c r="AF272" s="630" t="str">
        <f>IF(SUMIFS(LOGBOOK!$Y$5:$Y$1036129,LOGBOOK!$D$5:$D$1036129,F241,LOGBOOK!$AN$5:$AN$1036129,V241,LOGBOOK!$E$5:$E$1036129,L241,LOGBOOK!$AM$5:$AM$1036129,"OCT")=0," ",SUMIFS(LOGBOOK!$Y$5:$Y$1036129,LOGBOOK!$D$5:$D$1036129,F241,LOGBOOK!$AN$5:$AN$1036129,V241,LOGBOOK!$E$5:$E$1036129,L241,LOGBOOK!$AM$5:$AM$1036129,"OCT"))</f>
        <v xml:space="preserve"> </v>
      </c>
      <c r="AG272" s="625"/>
      <c r="AH272" s="625"/>
      <c r="AI272" s="625"/>
      <c r="AJ272" s="630" t="str">
        <f>IF(SUMIFS(LOGBOOK!$Z$5:$Z$1036129,LOGBOOK!$D$5:$D$1036129,F241,LOGBOOK!$AN$5:$AN$1036129,V241,LOGBOOK!$E$5:$E$1036129,L241,LOGBOOK!$AM$5:$AM$1036129,"OCT")=0," ",SUMIFS(LOGBOOK!$Z$5:$Z$1036129,LOGBOOK!$D$5:$D$1036129,F241,LOGBOOK!$AN$5:$AN$1036129,V241,LOGBOOK!$E$5:$E$1036129,L241,LOGBOOK!$AM$5:$AM$1036129,"OCT"))</f>
        <v xml:space="preserve"> </v>
      </c>
      <c r="AK272" s="625"/>
      <c r="AL272" s="625"/>
      <c r="AM272" s="625"/>
      <c r="AN272" s="630" t="str">
        <f>IF(SUMIFS(LOGBOOK!$AA$5:$AA$1036129,LOGBOOK!$D$5:$D$1036129,F241,LOGBOOK!$AN$5:$AN$1036129,V241,LOGBOOK!$E$5:$E$1036129,L241,LOGBOOK!$AM$5:$AM$1036129,"OCT")=0," ",SUMIFS(LOGBOOK!$AA$5:$AA$1036129,LOGBOOK!$D$5:$D$1036129,F241,LOGBOOK!$AN$5:$AN$1036129,V241,LOGBOOK!$E$5:$E$1036129,L241,LOGBOOK!$AM$5:$AM$1036129,"OCT"))</f>
        <v xml:space="preserve"> </v>
      </c>
      <c r="AO272" s="625"/>
      <c r="AP272" s="625"/>
      <c r="AQ272" s="625"/>
      <c r="AR272" s="623" t="str">
        <f>IF(SUMIFS(LOGBOOK!$AE$5:$AE$1036129,LOGBOOK!$D$5:$D$1036129,F241,LOGBOOK!$AN$5:$AN$1036129,V241,LOGBOOK!$E$5:$E$1036129,L241,LOGBOOK!$AM$5:$AM$1036129,"OCT")=0," ",SUMIFS(LOGBOOK!$AC$5:$AC$1036129,LOGBOOK!$D$5:$D$1036129,F241,LOGBOOK!$AN$5:$AN$1036129,V241,LOGBOOK!$E$5:$E$1036129,L241,LOGBOOK!$AM$5:$AM$1036129,"OCT"))</f>
        <v xml:space="preserve"> </v>
      </c>
      <c r="AS272" s="623"/>
      <c r="AT272" s="623"/>
      <c r="AU272" s="623" t="str">
        <f>IF(SUMIFS(LOGBOOK!$AF$5:$AF$1036129,LOGBOOK!$D$5:$D$1036129,F241,LOGBOOK!$AN$5:$AN$1036129,V241,LOGBOOK!$E$5:$E$1036129,L241,LOGBOOK!$AM$5:$AM$1036129,"OCT")=0," ",SUMIFS(LOGBOOK!$AF$5:$AF$1036129,LOGBOOK!$D$5:$D$1036129,F241,LOGBOOK!$AN$5:$AN$1036129,V241,LOGBOOK!$E$5:$E$1036129,L241,LOGBOOK!$AM$5:$AM$1036129,"OCT"))</f>
        <v xml:space="preserve"> </v>
      </c>
      <c r="AV272" s="633"/>
      <c r="AW272" s="633"/>
      <c r="AX272" s="643"/>
      <c r="AY272" s="637"/>
      <c r="AZ272" s="1231"/>
      <c r="BA272" s="1231"/>
      <c r="BB272" s="1231"/>
      <c r="BC272" s="1231"/>
      <c r="BD272" s="1231"/>
      <c r="BE272" s="1231"/>
      <c r="BF272" s="1231"/>
      <c r="BG272" s="1231"/>
      <c r="BH272" s="1231"/>
      <c r="BI272" s="1231"/>
      <c r="BJ272" s="1231"/>
      <c r="BK272" s="1231"/>
      <c r="BL272" s="1232"/>
      <c r="BM272" s="639"/>
      <c r="BN272" s="629"/>
      <c r="BO272" s="629"/>
      <c r="BP272" s="629"/>
      <c r="BQ272" s="640"/>
      <c r="BR272" s="1127"/>
      <c r="BS272" s="1128"/>
      <c r="BT272" s="1128"/>
      <c r="BU272" s="1128"/>
      <c r="BV272" s="1128"/>
      <c r="BW272" s="15"/>
      <c r="BX272" s="629" t="str">
        <f>IF('FRONT PAGE'!$A$1="www.fly-logics.com","OCT",0)</f>
        <v>OCT</v>
      </c>
      <c r="BY272" s="631"/>
      <c r="BZ272" s="631"/>
      <c r="CA272" s="631"/>
      <c r="CB272" s="631"/>
      <c r="CC272" s="630" t="str">
        <f>IF(SUMIFS(LOGBOOK!$Y$5:$Y$1036129,LOGBOOK!$D$5:$D$1036129,BC241,LOGBOOK!$AN$5:$AN$1036129,BS241,LOGBOOK!$E$5:$E$1036129,BI241,LOGBOOK!$AM$5:$AM$1036129,"OCT")=0," ",SUMIFS(LOGBOOK!$Y$5:$Y$1036129,LOGBOOK!$D$5:$D$1036129,BC241,LOGBOOK!$AN$5:$AN$1036129,BS241,LOGBOOK!$E$5:$E$1036129,BI241,LOGBOOK!$AM$5:$AM$1036129,"OCT"))</f>
        <v xml:space="preserve"> </v>
      </c>
      <c r="CD272" s="625"/>
      <c r="CE272" s="625"/>
      <c r="CF272" s="625"/>
      <c r="CG272" s="630" t="str">
        <f>IF(SUMIFS(LOGBOOK!$Z$5:$Z$1036129,LOGBOOK!$D$5:$D$1036129,BC241,LOGBOOK!$AN$5:$AN$1036129,BS241,LOGBOOK!$E$5:$E$1036129,BI241,LOGBOOK!$AM$5:$AM$1036129,"OCT")=0," ",SUMIFS(LOGBOOK!$Z$5:$Z$1036129,LOGBOOK!$D$5:$D$1036129,BC241,LOGBOOK!$AN$5:$AN$1036129,BS241,LOGBOOK!$E$5:$E$1036129,BI241,LOGBOOK!$AM$5:$AM$1036129,"OCT"))</f>
        <v xml:space="preserve"> </v>
      </c>
      <c r="CH272" s="625"/>
      <c r="CI272" s="625"/>
      <c r="CJ272" s="625"/>
      <c r="CK272" s="630" t="str">
        <f>IF(SUMIFS(LOGBOOK!$AA$5:$AA$1036129,LOGBOOK!$D$5:$D$1036129,BC241,LOGBOOK!$AN$5:$AN$1036129,BS241,LOGBOOK!$E$5:$E$1036129,BI241,LOGBOOK!$AM$5:$AM$1036129,"OCT")=0," ",SUMIFS(LOGBOOK!$AA$5:$AA$1036129,LOGBOOK!$D$5:$D$1036129,BC241,LOGBOOK!$AN$5:$AN$1036129,BS241,LOGBOOK!$E$5:$E$1036129,BI241,LOGBOOK!$AM$5:$AM$1036129,"OCT"))</f>
        <v xml:space="preserve"> </v>
      </c>
      <c r="CL272" s="625"/>
      <c r="CM272" s="625"/>
      <c r="CN272" s="625"/>
      <c r="CO272" s="623" t="str">
        <f>IF(SUMIFS(LOGBOOK!$AE$5:$AE$1036129,LOGBOOK!$D$5:$D$1036129,BC241,LOGBOOK!$AN$5:$AN$1036129,BS241,LOGBOOK!$E$5:$E$1036129,BI241,LOGBOOK!$AM$5:$AM$1036129,"OCT")=0," ",SUMIFS(LOGBOOK!$AC$5:$AC$1036129,LOGBOOK!$D$5:$D$1036129,BC241,LOGBOOK!$AN$5:$AN$1036129,BS241,LOGBOOK!$E$5:$E$1036129,BI241,LOGBOOK!$AM$5:$AM$1036129,"OCT"))</f>
        <v xml:space="preserve"> </v>
      </c>
      <c r="CP272" s="623"/>
      <c r="CQ272" s="623"/>
      <c r="CR272" s="623" t="str">
        <f>IF(SUMIFS(LOGBOOK!$AF$5:$AF$1036129,LOGBOOK!$D$5:$D$1036129,BC241,LOGBOOK!$AN$5:$AN$1036129,BS241,LOGBOOK!$E$5:$E$1036129,BI241,LOGBOOK!$AM$5:$AM$1036129,"OCT")=0," ",SUMIFS(LOGBOOK!$AF$5:$AF$1036129,LOGBOOK!$D$5:$D$1036129,BC241,LOGBOOK!$AN$5:$AN$1036129,BS241,LOGBOOK!$E$5:$E$1036129,BI241,LOGBOOK!$AM$5:$AM$1036129,"OCT"))</f>
        <v xml:space="preserve"> </v>
      </c>
      <c r="CS272" s="633"/>
      <c r="CT272" s="633"/>
      <c r="CU272" s="643"/>
      <c r="CV272" s="247"/>
      <c r="CW272" s="212"/>
      <c r="CX272" s="637"/>
      <c r="CY272" s="1231"/>
      <c r="CZ272" s="1231"/>
      <c r="DA272" s="1231"/>
      <c r="DB272" s="1231"/>
      <c r="DC272" s="1231"/>
      <c r="DD272" s="1231"/>
      <c r="DE272" s="1231"/>
      <c r="DF272" s="1231"/>
      <c r="DG272" s="1231"/>
      <c r="DH272" s="1231"/>
      <c r="DI272" s="1231"/>
      <c r="DJ272" s="1231"/>
      <c r="DK272" s="1232"/>
      <c r="DL272" s="639"/>
      <c r="DM272" s="629"/>
      <c r="DN272" s="629"/>
      <c r="DO272" s="629"/>
      <c r="DP272" s="640"/>
      <c r="DQ272" s="1127"/>
      <c r="DR272" s="1128"/>
      <c r="DS272" s="1128"/>
      <c r="DT272" s="1128"/>
      <c r="DU272" s="1128"/>
      <c r="DV272" s="15"/>
      <c r="DW272" s="629" t="str">
        <f>IF('FRONT PAGE'!$A$1="www.fly-logics.com","OCT",0)</f>
        <v>OCT</v>
      </c>
      <c r="DX272" s="631"/>
      <c r="DY272" s="631"/>
      <c r="DZ272" s="631"/>
      <c r="EA272" s="631"/>
      <c r="EB272" s="630" t="str">
        <f>IF(SUMIFS(LOGBOOK!$Y$5:$Y$1036129,LOGBOOK!$D$5:$D$1036129,DB241,LOGBOOK!$AN$5:$AN$1036129,DR241,LOGBOOK!$E$5:$E$1036129,DH241,LOGBOOK!$AM$5:$AM$1036129,"OCT")=0," ",SUMIFS(LOGBOOK!$Y$5:$Y$1036129,LOGBOOK!$D$5:$D$1036129,DB241,LOGBOOK!$AN$5:$AN$1036129,DR241,LOGBOOK!$E$5:$E$1036129,DH241,LOGBOOK!$AM$5:$AM$1036129,"OCT"))</f>
        <v xml:space="preserve"> </v>
      </c>
      <c r="EC272" s="625"/>
      <c r="ED272" s="625"/>
      <c r="EE272" s="625"/>
      <c r="EF272" s="630" t="str">
        <f>IF(SUMIFS(LOGBOOK!$Z$5:$Z$1036129,LOGBOOK!$D$5:$D$1036129,DB241,LOGBOOK!$AN$5:$AN$1036129,DR241,LOGBOOK!$E$5:$E$1036129,DH241,LOGBOOK!$AM$5:$AM$1036129,"OCT")=0," ",SUMIFS(LOGBOOK!$Z$5:$Z$1036129,LOGBOOK!$D$5:$D$1036129,DB241,LOGBOOK!$AN$5:$AN$1036129,DR241,LOGBOOK!$E$5:$E$1036129,DH241,LOGBOOK!$AM$5:$AM$1036129,"OCT"))</f>
        <v xml:space="preserve"> </v>
      </c>
      <c r="EG272" s="625"/>
      <c r="EH272" s="625"/>
      <c r="EI272" s="625"/>
      <c r="EJ272" s="630" t="str">
        <f>IF(SUMIFS(LOGBOOK!$AA$5:$AA$1036129,LOGBOOK!$D$5:$D$1036129,DB241,LOGBOOK!$AN$5:$AN$1036129,DR241,LOGBOOK!$E$5:$E$1036129,DH241,LOGBOOK!$AM$5:$AM$1036129,"OCT")=0," ",SUMIFS(LOGBOOK!$AA$5:$AA$1036129,LOGBOOK!$D$5:$D$1036129,DB241,LOGBOOK!$AN$5:$AN$1036129,DR241,LOGBOOK!$E$5:$E$1036129,DH241,LOGBOOK!$AM$5:$AM$1036129,"OCT"))</f>
        <v xml:space="preserve"> </v>
      </c>
      <c r="EK272" s="625"/>
      <c r="EL272" s="625"/>
      <c r="EM272" s="625"/>
      <c r="EN272" s="623" t="str">
        <f>IF(SUMIFS(LOGBOOK!$AE$5:$AE$1036129,LOGBOOK!$D$5:$D$1036129,DB241,LOGBOOK!$AN$5:$AN$1036129,DR241,LOGBOOK!$E$5:$E$1036129,DH241,LOGBOOK!$AM$5:$AM$1036129,"OCT")=0," ",SUMIFS(LOGBOOK!$AC$5:$AC$1036129,LOGBOOK!$D$5:$D$1036129,DB241,LOGBOOK!$AN$5:$AN$1036129,DR241,LOGBOOK!$E$5:$E$1036129,DH241,LOGBOOK!$AM$5:$AM$1036129,"OCT"))</f>
        <v xml:space="preserve"> </v>
      </c>
      <c r="EO272" s="623"/>
      <c r="EP272" s="623"/>
      <c r="EQ272" s="623" t="str">
        <f>IF(SUMIFS(LOGBOOK!$AF$5:$AF$1036129,LOGBOOK!$D$5:$D$1036129,DB241,LOGBOOK!$AN$5:$AN$1036129,DR241,LOGBOOK!$E$5:$E$1036129,DH241,LOGBOOK!$AM$5:$AM$1036129,"OCT")=0," ",SUMIFS(LOGBOOK!$AF$5:$AF$1036129,LOGBOOK!$D$5:$D$1036129,DB241,LOGBOOK!$AN$5:$AN$1036129,DR241,LOGBOOK!$E$5:$E$1036129,DH241,LOGBOOK!$AM$5:$AM$1036129,"OCT"))</f>
        <v xml:space="preserve"> </v>
      </c>
      <c r="ER272" s="633"/>
      <c r="ES272" s="633"/>
      <c r="ET272" s="643"/>
      <c r="EU272" s="637"/>
      <c r="EV272" s="1231"/>
      <c r="EW272" s="1231"/>
      <c r="EX272" s="1231"/>
      <c r="EY272" s="1231"/>
      <c r="EZ272" s="1231"/>
      <c r="FA272" s="1231"/>
      <c r="FB272" s="1231"/>
      <c r="FC272" s="1231"/>
      <c r="FD272" s="1231"/>
      <c r="FE272" s="1231"/>
      <c r="FF272" s="1231"/>
      <c r="FG272" s="1231"/>
      <c r="FH272" s="1232"/>
      <c r="FI272" s="639"/>
      <c r="FJ272" s="629"/>
      <c r="FK272" s="629"/>
      <c r="FL272" s="629"/>
      <c r="FM272" s="640"/>
      <c r="FN272" s="1127"/>
      <c r="FO272" s="1128"/>
      <c r="FP272" s="1128"/>
      <c r="FQ272" s="1128"/>
      <c r="FR272" s="1128"/>
      <c r="FS272" s="15"/>
      <c r="FT272" s="629" t="str">
        <f>IF('FRONT PAGE'!$A$1="www.fly-logics.com","OCT",0)</f>
        <v>OCT</v>
      </c>
      <c r="FU272" s="631"/>
      <c r="FV272" s="631"/>
      <c r="FW272" s="631"/>
      <c r="FX272" s="631"/>
      <c r="FY272" s="630" t="str">
        <f>IF(SUMIFS(LOGBOOK!$Y$5:$Y$1036129,LOGBOOK!$D$5:$D$1036129,EY241,LOGBOOK!$AN$5:$AN$1036129,FO241,LOGBOOK!$E$5:$E$1036129,FE241,LOGBOOK!$AM$5:$AM$1036129,"OCT")=0," ",SUMIFS(LOGBOOK!$Y$5:$Y$1036129,LOGBOOK!$D$5:$D$1036129,EY241,LOGBOOK!$AN$5:$AN$1036129,FO241,LOGBOOK!$E$5:$E$1036129,FE241,LOGBOOK!$AM$5:$AM$1036129,"OCT"))</f>
        <v xml:space="preserve"> </v>
      </c>
      <c r="FZ272" s="625"/>
      <c r="GA272" s="625"/>
      <c r="GB272" s="625"/>
      <c r="GC272" s="630" t="str">
        <f>IF(SUMIFS(LOGBOOK!$Z$5:$Z$1036129,LOGBOOK!$D$5:$D$1036129,EY241,LOGBOOK!$AN$5:$AN$1036129,FO241,LOGBOOK!$E$5:$E$1036129,FE241,LOGBOOK!$AM$5:$AM$1036129,"OCT")=0," ",SUMIFS(LOGBOOK!$Z$5:$Z$1036129,LOGBOOK!$D$5:$D$1036129,EY241,LOGBOOK!$AN$5:$AN$1036129,FO241,LOGBOOK!$E$5:$E$1036129,FE241,LOGBOOK!$AM$5:$AM$1036129,"OCT"))</f>
        <v xml:space="preserve"> </v>
      </c>
      <c r="GD272" s="625"/>
      <c r="GE272" s="625"/>
      <c r="GF272" s="625"/>
      <c r="GG272" s="630" t="str">
        <f>IF(SUMIFS(LOGBOOK!$AA$5:$AA$1036129,LOGBOOK!$D$5:$D$1036129,EY241,LOGBOOK!$AN$5:$AN$1036129,FO241,LOGBOOK!$E$5:$E$1036129,FE241,LOGBOOK!$AM$5:$AM$1036129,"OCT")=0," ",SUMIFS(LOGBOOK!$AA$5:$AA$1036129,LOGBOOK!$D$5:$D$1036129,EY241,LOGBOOK!$AN$5:$AN$1036129,FO241,LOGBOOK!$E$5:$E$1036129,FE241,LOGBOOK!$AM$5:$AM$1036129,"OCT"))</f>
        <v xml:space="preserve"> </v>
      </c>
      <c r="GH272" s="625"/>
      <c r="GI272" s="625"/>
      <c r="GJ272" s="625"/>
      <c r="GK272" s="623" t="str">
        <f>IF(SUMIFS(LOGBOOK!$AE$5:$AE$1036129,LOGBOOK!$D$5:$D$1036129,EY241,LOGBOOK!$AN$5:$AN$1036129,FO241,LOGBOOK!$E$5:$E$1036129,FE241,LOGBOOK!$AM$5:$AM$1036129,"OCT")=0," ",SUMIFS(LOGBOOK!$AC$5:$AC$1036129,LOGBOOK!$D$5:$D$1036129,EY241,LOGBOOK!$AN$5:$AN$1036129,FO241,LOGBOOK!$E$5:$E$1036129,FE241,LOGBOOK!$AM$5:$AM$1036129,"OCT"))</f>
        <v xml:space="preserve"> </v>
      </c>
      <c r="GL272" s="623"/>
      <c r="GM272" s="623"/>
      <c r="GN272" s="623" t="str">
        <f>IF(SUMIFS(LOGBOOK!$AF$5:$AF$1036129,LOGBOOK!$D$5:$D$1036129,EY241,LOGBOOK!$AN$5:$AN$1036129,FO241,LOGBOOK!$E$5:$E$1036129,FE241,LOGBOOK!$AM$5:$AM$1036129,"OCT")=0," ",SUMIFS(LOGBOOK!$AF$5:$AF$1036129,LOGBOOK!$D$5:$D$1036129,EY241,LOGBOOK!$AN$5:$AN$1036129,FO241,LOGBOOK!$E$5:$E$1036129,FE241,LOGBOOK!$AM$5:$AM$1036129,"OCT"))</f>
        <v xml:space="preserve"> </v>
      </c>
      <c r="GO272" s="633"/>
      <c r="GP272" s="633"/>
      <c r="GQ272" s="643"/>
      <c r="GR272" s="6"/>
    </row>
    <row r="273" spans="1:200" ht="4.5" customHeight="1" x14ac:dyDescent="0.25">
      <c r="A273" s="212"/>
      <c r="B273" s="637"/>
      <c r="C273" s="624"/>
      <c r="D273" s="624"/>
      <c r="E273" s="624"/>
      <c r="F273" s="624"/>
      <c r="G273" s="624"/>
      <c r="H273" s="624"/>
      <c r="I273" s="624"/>
      <c r="J273" s="624"/>
      <c r="K273" s="624"/>
      <c r="L273" s="624"/>
      <c r="M273" s="624"/>
      <c r="N273" s="624"/>
      <c r="O273" s="624"/>
      <c r="P273" s="624"/>
      <c r="Q273" s="624"/>
      <c r="R273" s="624"/>
      <c r="S273" s="624"/>
      <c r="T273" s="624"/>
      <c r="U273" s="624"/>
      <c r="V273" s="624"/>
      <c r="W273" s="624"/>
      <c r="X273" s="624"/>
      <c r="Y273" s="624"/>
      <c r="Z273" s="15"/>
      <c r="AA273" s="631"/>
      <c r="AB273" s="631"/>
      <c r="AC273" s="631"/>
      <c r="AD273" s="631"/>
      <c r="AE273" s="631"/>
      <c r="AF273" s="625"/>
      <c r="AG273" s="632"/>
      <c r="AH273" s="632"/>
      <c r="AI273" s="625"/>
      <c r="AJ273" s="625"/>
      <c r="AK273" s="632"/>
      <c r="AL273" s="632"/>
      <c r="AM273" s="625"/>
      <c r="AN273" s="625"/>
      <c r="AO273" s="632"/>
      <c r="AP273" s="632"/>
      <c r="AQ273" s="625"/>
      <c r="AR273" s="623"/>
      <c r="AS273" s="623"/>
      <c r="AT273" s="623"/>
      <c r="AU273" s="633"/>
      <c r="AV273" s="634"/>
      <c r="AW273" s="633"/>
      <c r="AX273" s="643"/>
      <c r="AY273" s="637"/>
      <c r="AZ273" s="624"/>
      <c r="BA273" s="624"/>
      <c r="BB273" s="624"/>
      <c r="BC273" s="624"/>
      <c r="BD273" s="624"/>
      <c r="BE273" s="624"/>
      <c r="BF273" s="624"/>
      <c r="BG273" s="624"/>
      <c r="BH273" s="624"/>
      <c r="BI273" s="624"/>
      <c r="BJ273" s="624"/>
      <c r="BK273" s="624"/>
      <c r="BL273" s="624"/>
      <c r="BM273" s="624"/>
      <c r="BN273" s="624"/>
      <c r="BO273" s="624"/>
      <c r="BP273" s="624"/>
      <c r="BQ273" s="624"/>
      <c r="BR273" s="624"/>
      <c r="BS273" s="624"/>
      <c r="BT273" s="624"/>
      <c r="BU273" s="624"/>
      <c r="BV273" s="624"/>
      <c r="BW273" s="15"/>
      <c r="BX273" s="631"/>
      <c r="BY273" s="631"/>
      <c r="BZ273" s="631"/>
      <c r="CA273" s="631"/>
      <c r="CB273" s="631"/>
      <c r="CC273" s="625"/>
      <c r="CD273" s="632"/>
      <c r="CE273" s="632"/>
      <c r="CF273" s="625"/>
      <c r="CG273" s="625"/>
      <c r="CH273" s="632"/>
      <c r="CI273" s="632"/>
      <c r="CJ273" s="625"/>
      <c r="CK273" s="625"/>
      <c r="CL273" s="632"/>
      <c r="CM273" s="632"/>
      <c r="CN273" s="625"/>
      <c r="CO273" s="623"/>
      <c r="CP273" s="623"/>
      <c r="CQ273" s="623"/>
      <c r="CR273" s="633"/>
      <c r="CS273" s="634"/>
      <c r="CT273" s="633"/>
      <c r="CU273" s="643"/>
      <c r="CV273" s="247"/>
      <c r="CW273" s="212"/>
      <c r="CX273" s="637"/>
      <c r="CY273" s="624"/>
      <c r="CZ273" s="624"/>
      <c r="DA273" s="624"/>
      <c r="DB273" s="624"/>
      <c r="DC273" s="624"/>
      <c r="DD273" s="624"/>
      <c r="DE273" s="624"/>
      <c r="DF273" s="624"/>
      <c r="DG273" s="624"/>
      <c r="DH273" s="624"/>
      <c r="DI273" s="624"/>
      <c r="DJ273" s="624"/>
      <c r="DK273" s="624"/>
      <c r="DL273" s="624"/>
      <c r="DM273" s="624"/>
      <c r="DN273" s="624"/>
      <c r="DO273" s="624"/>
      <c r="DP273" s="624"/>
      <c r="DQ273" s="624"/>
      <c r="DR273" s="624"/>
      <c r="DS273" s="624"/>
      <c r="DT273" s="624"/>
      <c r="DU273" s="624"/>
      <c r="DV273" s="15"/>
      <c r="DW273" s="631"/>
      <c r="DX273" s="631"/>
      <c r="DY273" s="631"/>
      <c r="DZ273" s="631"/>
      <c r="EA273" s="631"/>
      <c r="EB273" s="625"/>
      <c r="EC273" s="632"/>
      <c r="ED273" s="632"/>
      <c r="EE273" s="625"/>
      <c r="EF273" s="625"/>
      <c r="EG273" s="632"/>
      <c r="EH273" s="632"/>
      <c r="EI273" s="625"/>
      <c r="EJ273" s="625"/>
      <c r="EK273" s="632"/>
      <c r="EL273" s="632"/>
      <c r="EM273" s="625"/>
      <c r="EN273" s="623"/>
      <c r="EO273" s="623"/>
      <c r="EP273" s="623"/>
      <c r="EQ273" s="633"/>
      <c r="ER273" s="634"/>
      <c r="ES273" s="633"/>
      <c r="ET273" s="643"/>
      <c r="EU273" s="637"/>
      <c r="EV273" s="624"/>
      <c r="EW273" s="624"/>
      <c r="EX273" s="624"/>
      <c r="EY273" s="624"/>
      <c r="EZ273" s="624"/>
      <c r="FA273" s="624"/>
      <c r="FB273" s="624"/>
      <c r="FC273" s="624"/>
      <c r="FD273" s="624"/>
      <c r="FE273" s="624"/>
      <c r="FF273" s="624"/>
      <c r="FG273" s="624"/>
      <c r="FH273" s="624"/>
      <c r="FI273" s="624"/>
      <c r="FJ273" s="624"/>
      <c r="FK273" s="624"/>
      <c r="FL273" s="624"/>
      <c r="FM273" s="624"/>
      <c r="FN273" s="624"/>
      <c r="FO273" s="624"/>
      <c r="FP273" s="624"/>
      <c r="FQ273" s="624"/>
      <c r="FR273" s="624"/>
      <c r="FS273" s="15"/>
      <c r="FT273" s="631"/>
      <c r="FU273" s="631"/>
      <c r="FV273" s="631"/>
      <c r="FW273" s="631"/>
      <c r="FX273" s="631"/>
      <c r="FY273" s="625"/>
      <c r="FZ273" s="632"/>
      <c r="GA273" s="632"/>
      <c r="GB273" s="625"/>
      <c r="GC273" s="625"/>
      <c r="GD273" s="632"/>
      <c r="GE273" s="632"/>
      <c r="GF273" s="625"/>
      <c r="GG273" s="625"/>
      <c r="GH273" s="632"/>
      <c r="GI273" s="632"/>
      <c r="GJ273" s="625"/>
      <c r="GK273" s="623"/>
      <c r="GL273" s="623"/>
      <c r="GM273" s="623"/>
      <c r="GN273" s="633"/>
      <c r="GO273" s="634"/>
      <c r="GP273" s="633"/>
      <c r="GQ273" s="643"/>
      <c r="GR273" s="6"/>
    </row>
    <row r="274" spans="1:200" ht="13.5" customHeight="1" x14ac:dyDescent="0.25">
      <c r="A274" s="212"/>
      <c r="B274" s="635"/>
      <c r="C274" s="1162" t="str">
        <f>IF('FRONT PAGE'!$A$1="www.fly-logics.com","ILS",0)</f>
        <v>ILS</v>
      </c>
      <c r="D274" s="1162"/>
      <c r="E274" s="1162"/>
      <c r="F274" s="1162"/>
      <c r="G274" s="1162"/>
      <c r="H274" s="624"/>
      <c r="I274" s="628" t="str">
        <f>IF('FRONT PAGE'!$A$1="www.fly-logics.com","VFR",0)</f>
        <v>VFR</v>
      </c>
      <c r="J274" s="628"/>
      <c r="K274" s="628"/>
      <c r="L274" s="628"/>
      <c r="M274" s="628"/>
      <c r="N274" s="624"/>
      <c r="O274" s="627" t="str">
        <f>IF('FRONT PAGE'!$A$1="www.fly-logics.com","ADF",0)</f>
        <v>ADF</v>
      </c>
      <c r="P274" s="627"/>
      <c r="Q274" s="627"/>
      <c r="R274" s="627"/>
      <c r="S274" s="627"/>
      <c r="T274" s="624"/>
      <c r="U274" s="628" t="str">
        <f>IF('FRONT PAGE'!$A$1="www.fly-logics.com","VOR",0)</f>
        <v>VOR</v>
      </c>
      <c r="V274" s="628"/>
      <c r="W274" s="628"/>
      <c r="X274" s="628"/>
      <c r="Y274" s="628"/>
      <c r="Z274" s="15"/>
      <c r="AA274" s="631"/>
      <c r="AB274" s="631"/>
      <c r="AC274" s="631"/>
      <c r="AD274" s="631"/>
      <c r="AE274" s="631"/>
      <c r="AF274" s="625"/>
      <c r="AG274" s="625"/>
      <c r="AH274" s="625"/>
      <c r="AI274" s="625"/>
      <c r="AJ274" s="625"/>
      <c r="AK274" s="625"/>
      <c r="AL274" s="625"/>
      <c r="AM274" s="625"/>
      <c r="AN274" s="625"/>
      <c r="AO274" s="625"/>
      <c r="AP274" s="625"/>
      <c r="AQ274" s="625"/>
      <c r="AR274" s="623"/>
      <c r="AS274" s="623"/>
      <c r="AT274" s="623"/>
      <c r="AU274" s="633"/>
      <c r="AV274" s="633"/>
      <c r="AW274" s="633"/>
      <c r="AX274" s="643"/>
      <c r="AY274" s="635"/>
      <c r="AZ274" s="1162" t="str">
        <f>IF('FRONT PAGE'!$A$1="www.fly-logics.com","ILS",0)</f>
        <v>ILS</v>
      </c>
      <c r="BA274" s="1162"/>
      <c r="BB274" s="1162"/>
      <c r="BC274" s="1162"/>
      <c r="BD274" s="1162"/>
      <c r="BE274" s="624"/>
      <c r="BF274" s="628" t="str">
        <f>IF('FRONT PAGE'!$A$1="www.fly-logics.com","VFR",0)</f>
        <v>VFR</v>
      </c>
      <c r="BG274" s="628"/>
      <c r="BH274" s="628"/>
      <c r="BI274" s="628"/>
      <c r="BJ274" s="628"/>
      <c r="BK274" s="624"/>
      <c r="BL274" s="627" t="str">
        <f>IF('FRONT PAGE'!$A$1="www.fly-logics.com","ADF",0)</f>
        <v>ADF</v>
      </c>
      <c r="BM274" s="627"/>
      <c r="BN274" s="627"/>
      <c r="BO274" s="627"/>
      <c r="BP274" s="627"/>
      <c r="BQ274" s="624"/>
      <c r="BR274" s="628" t="str">
        <f>IF('FRONT PAGE'!$A$1="www.fly-logics.com","VOR",0)</f>
        <v>VOR</v>
      </c>
      <c r="BS274" s="628"/>
      <c r="BT274" s="628"/>
      <c r="BU274" s="628"/>
      <c r="BV274" s="628"/>
      <c r="BW274" s="15"/>
      <c r="BX274" s="631"/>
      <c r="BY274" s="631"/>
      <c r="BZ274" s="631"/>
      <c r="CA274" s="631"/>
      <c r="CB274" s="631"/>
      <c r="CC274" s="625"/>
      <c r="CD274" s="625"/>
      <c r="CE274" s="625"/>
      <c r="CF274" s="625"/>
      <c r="CG274" s="625"/>
      <c r="CH274" s="625"/>
      <c r="CI274" s="625"/>
      <c r="CJ274" s="625"/>
      <c r="CK274" s="625"/>
      <c r="CL274" s="625"/>
      <c r="CM274" s="625"/>
      <c r="CN274" s="625"/>
      <c r="CO274" s="623"/>
      <c r="CP274" s="623"/>
      <c r="CQ274" s="623"/>
      <c r="CR274" s="633"/>
      <c r="CS274" s="633"/>
      <c r="CT274" s="633"/>
      <c r="CU274" s="643"/>
      <c r="CV274" s="247"/>
      <c r="CW274" s="212"/>
      <c r="CX274" s="635"/>
      <c r="CY274" s="1162" t="str">
        <f>IF('FRONT PAGE'!$A$1="www.fly-logics.com","ILS",0)</f>
        <v>ILS</v>
      </c>
      <c r="CZ274" s="1162"/>
      <c r="DA274" s="1162"/>
      <c r="DB274" s="1162"/>
      <c r="DC274" s="1162"/>
      <c r="DD274" s="624"/>
      <c r="DE274" s="628" t="str">
        <f>IF('FRONT PAGE'!$A$1="www.fly-logics.com","VFR",0)</f>
        <v>VFR</v>
      </c>
      <c r="DF274" s="628"/>
      <c r="DG274" s="628"/>
      <c r="DH274" s="628"/>
      <c r="DI274" s="628"/>
      <c r="DJ274" s="624"/>
      <c r="DK274" s="627" t="str">
        <f>IF('FRONT PAGE'!$A$1="www.fly-logics.com","ADF",0)</f>
        <v>ADF</v>
      </c>
      <c r="DL274" s="627"/>
      <c r="DM274" s="627"/>
      <c r="DN274" s="627"/>
      <c r="DO274" s="627"/>
      <c r="DP274" s="624"/>
      <c r="DQ274" s="628" t="str">
        <f>IF('FRONT PAGE'!$A$1="www.fly-logics.com","VOR",0)</f>
        <v>VOR</v>
      </c>
      <c r="DR274" s="628"/>
      <c r="DS274" s="628"/>
      <c r="DT274" s="628"/>
      <c r="DU274" s="628"/>
      <c r="DV274" s="15"/>
      <c r="DW274" s="631"/>
      <c r="DX274" s="631"/>
      <c r="DY274" s="631"/>
      <c r="DZ274" s="631"/>
      <c r="EA274" s="631"/>
      <c r="EB274" s="625"/>
      <c r="EC274" s="625"/>
      <c r="ED274" s="625"/>
      <c r="EE274" s="625"/>
      <c r="EF274" s="625"/>
      <c r="EG274" s="625"/>
      <c r="EH274" s="625"/>
      <c r="EI274" s="625"/>
      <c r="EJ274" s="625"/>
      <c r="EK274" s="625"/>
      <c r="EL274" s="625"/>
      <c r="EM274" s="625"/>
      <c r="EN274" s="623"/>
      <c r="EO274" s="623"/>
      <c r="EP274" s="623"/>
      <c r="EQ274" s="633"/>
      <c r="ER274" s="633"/>
      <c r="ES274" s="633"/>
      <c r="ET274" s="643"/>
      <c r="EU274" s="635"/>
      <c r="EV274" s="1162" t="str">
        <f>IF('FRONT PAGE'!$A$1="www.fly-logics.com","ILS",0)</f>
        <v>ILS</v>
      </c>
      <c r="EW274" s="1162"/>
      <c r="EX274" s="1162"/>
      <c r="EY274" s="1162"/>
      <c r="EZ274" s="1162"/>
      <c r="FA274" s="624"/>
      <c r="FB274" s="628" t="str">
        <f>IF('FRONT PAGE'!$A$1="www.fly-logics.com","VFR",0)</f>
        <v>VFR</v>
      </c>
      <c r="FC274" s="628"/>
      <c r="FD274" s="628"/>
      <c r="FE274" s="628"/>
      <c r="FF274" s="628"/>
      <c r="FG274" s="624"/>
      <c r="FH274" s="627" t="str">
        <f>IF('FRONT PAGE'!$A$1="www.fly-logics.com","ADF",0)</f>
        <v>ADF</v>
      </c>
      <c r="FI274" s="627"/>
      <c r="FJ274" s="627"/>
      <c r="FK274" s="627"/>
      <c r="FL274" s="627"/>
      <c r="FM274" s="624"/>
      <c r="FN274" s="628" t="str">
        <f>IF('FRONT PAGE'!$A$1="www.fly-logics.com","VOR",0)</f>
        <v>VOR</v>
      </c>
      <c r="FO274" s="628"/>
      <c r="FP274" s="628"/>
      <c r="FQ274" s="628"/>
      <c r="FR274" s="628"/>
      <c r="FS274" s="15"/>
      <c r="FT274" s="631"/>
      <c r="FU274" s="631"/>
      <c r="FV274" s="631"/>
      <c r="FW274" s="631"/>
      <c r="FX274" s="631"/>
      <c r="FY274" s="625"/>
      <c r="FZ274" s="625"/>
      <c r="GA274" s="625"/>
      <c r="GB274" s="625"/>
      <c r="GC274" s="625"/>
      <c r="GD274" s="625"/>
      <c r="GE274" s="625"/>
      <c r="GF274" s="625"/>
      <c r="GG274" s="625"/>
      <c r="GH274" s="625"/>
      <c r="GI274" s="625"/>
      <c r="GJ274" s="625"/>
      <c r="GK274" s="623"/>
      <c r="GL274" s="623"/>
      <c r="GM274" s="623"/>
      <c r="GN274" s="633"/>
      <c r="GO274" s="633"/>
      <c r="GP274" s="633"/>
      <c r="GQ274" s="643"/>
      <c r="GR274" s="6"/>
    </row>
    <row r="275" spans="1:200" ht="8.85" customHeight="1" x14ac:dyDescent="0.25">
      <c r="A275" s="212"/>
      <c r="B275" s="635"/>
      <c r="C275" s="1134" t="str">
        <f>IFERROR(SUM(IF(SUMIFS(LOGBOOK!$AG$5:$AG$1036129,LOGBOOK!$D$5:$D$1036129,F241,LOGBOOK!$AN$5:$AN$1036129,V241,LOGBOOK!$AH$5:$AH$1036129,C274,LOGBOOK!$E$5:$E$1036129,L241)=0," ",SUMIFS(LOGBOOK!$AG$5:$AG$1036129,LOGBOOK!$D$5:$D$1036129,F241,LOGBOOK!$AN$5:$AN$1036129,V241,LOGBOOK!$AH$5:$AH$1036129,C274,LOGBOOK!$E$5:$E$1036129,L241)),F279,N279,V279)," ")</f>
        <v xml:space="preserve"> </v>
      </c>
      <c r="D275" s="1134"/>
      <c r="E275" s="1134"/>
      <c r="F275" s="1134"/>
      <c r="G275" s="1134"/>
      <c r="H275" s="624"/>
      <c r="I275" s="1134" t="str">
        <f>IF(SUMIFS(LOGBOOK!$AG$5:$AG$1036129,LOGBOOK!$D$5:$D$1036129,F241,LOGBOOK!$AN$5:$AN$1036129,V241,LOGBOOK!$AH$5:$AH$1036129,I274,LOGBOOK!$E$5:$E$1036129,L241)=0," ",SUMIFS(LOGBOOK!$AG$5:$AG$1036129,LOGBOOK!$D$5:$D$1036129,F241,LOGBOOK!$AN$5:$AN$1036129,V241,LOGBOOK!$AH$5:$AH$1036129,I274,LOGBOOK!$E$5:$E$1036129,L241))</f>
        <v xml:space="preserve"> </v>
      </c>
      <c r="J275" s="1134"/>
      <c r="K275" s="1134"/>
      <c r="L275" s="1134"/>
      <c r="M275" s="1134"/>
      <c r="N275" s="624"/>
      <c r="O275" s="1134" t="str">
        <f>IF(SUMIFS(LOGBOOK!$AG$5:$AG$1036129,LOGBOOK!$D$5:$D$1036129,F241,LOGBOOK!$AN$5:$AN$1036129,V241,LOGBOOK!$AH$5:$AH$1036129,O274,LOGBOOK!$E$5:$E$1036129,L241)=0," ",SUMIFS(LOGBOOK!$AG$5:$AG$1036129,LOGBOOK!$D$5:$D$1036129,F241,LOGBOOK!$AN$5:$AN$1036129,V241,LOGBOOK!$AH$5:$AH$1036129,O274,LOGBOOK!$E$5:$E$1036129,L241))</f>
        <v xml:space="preserve"> </v>
      </c>
      <c r="P275" s="1134"/>
      <c r="Q275" s="1134"/>
      <c r="R275" s="1134"/>
      <c r="S275" s="1134"/>
      <c r="T275" s="624"/>
      <c r="U275" s="1134" t="str">
        <f>IF(SUMIFS(LOGBOOK!$AG$5:$AG$1036129,LOGBOOK!$D$5:$D$1036129,F241,LOGBOOK!$AN$5:$AN$1036129,V241,LOGBOOK!$AH$5:$AH$1036129,U274,LOGBOOK!$E$5:$E$1036129,L241)=0," ",SUMIFS(LOGBOOK!$AG$5:$AG$1036129,LOGBOOK!$D$5:$D$1036129,F241,LOGBOOK!$AN$5:$AN$1036129,V241,LOGBOOK!$AH$5:$AH$1036129,U274,LOGBOOK!$E$5:$E$1036129,L241))</f>
        <v xml:space="preserve"> </v>
      </c>
      <c r="V275" s="1134"/>
      <c r="W275" s="1134"/>
      <c r="X275" s="1134"/>
      <c r="Y275" s="1134"/>
      <c r="Z275" s="15"/>
      <c r="AA275" s="629" t="str">
        <f>IF('FRONT PAGE'!$A$1="www.fly-logics.com","NOV",0)</f>
        <v>NOV</v>
      </c>
      <c r="AB275" s="629"/>
      <c r="AC275" s="629"/>
      <c r="AD275" s="629"/>
      <c r="AE275" s="629"/>
      <c r="AF275" s="630" t="str">
        <f>IF(SUMIFS(LOGBOOK!$Y$5:$Y$1036129,LOGBOOK!$D$5:$D$1036129,F241,LOGBOOK!$AN$5:$AN$1036129,V241,LOGBOOK!$E$5:$E$1036129,L241,LOGBOOK!$AM$5:$AM$1036129,"NOV")=0," ",SUMIFS(LOGBOOK!$Y$5:$Y$1036129,LOGBOOK!$D$5:$D$1036129,F241,LOGBOOK!$AN$5:$AN$1036129,V241,LOGBOOK!$E$5:$E$1036129,L241,LOGBOOK!$AM$5:$AM$1036129,"NOV"))</f>
        <v xml:space="preserve"> </v>
      </c>
      <c r="AG275" s="630"/>
      <c r="AH275" s="630"/>
      <c r="AI275" s="630"/>
      <c r="AJ275" s="630" t="str">
        <f>IF(SUMIFS(LOGBOOK!$Z$5:$Z$1036129,LOGBOOK!$D$5:$D$1036129,F241,LOGBOOK!$AN$5:$AN$1036129,V241,LOGBOOK!$E$5:$E$1036129,L241,LOGBOOK!$AM$5:$AM$1036129,"NOV")=0," ",SUMIFS(LOGBOOK!$Z$5:$Z$1036129,LOGBOOK!$D$5:$D$1036129,F241,LOGBOOK!$AN$5:$AN$1036129,V241,LOGBOOK!$E$5:$E$1036129,L241,LOGBOOK!$AM$5:$AM$1036129,"NOV"))</f>
        <v xml:space="preserve"> </v>
      </c>
      <c r="AK275" s="630"/>
      <c r="AL275" s="630"/>
      <c r="AM275" s="630"/>
      <c r="AN275" s="630" t="str">
        <f>IF(SUMIFS(LOGBOOK!$AA$5:$AA$1036129,LOGBOOK!$D$5:$D$1036129,F241,LOGBOOK!$AN$5:$AN$1036129,V241,LOGBOOK!$E$5:$E$1036129,L241,LOGBOOK!$AM$5:$AM$1036129,"NOV")=0," ",SUMIFS(LOGBOOK!$AA$5:$AA$1036129,LOGBOOK!$D$5:$D$1036129,F241,LOGBOOK!$AN$5:$AN$1036129,V241,LOGBOOK!$E$5:$E$1036129,L241,LOGBOOK!$AM$5:$AM$1036129,"NOV"))</f>
        <v xml:space="preserve"> </v>
      </c>
      <c r="AO275" s="630"/>
      <c r="AP275" s="630"/>
      <c r="AQ275" s="630"/>
      <c r="AR275" s="623" t="str">
        <f>IF(SUMIFS(LOGBOOK!$AE$5:$AE$1036129,LOGBOOK!$D$5:$D$1036129,F241,LOGBOOK!$AN$5:$AN$1036129,V241,LOGBOOK!$E$5:$E$1036129,L241,LOGBOOK!$AM$5:$AM$1036129,"NOV")=0," ",SUMIFS(LOGBOOK!$AC$5:$AC$1036129,LOGBOOK!$D$5:$D$1036129,F241,LOGBOOK!$AN$5:$AN$1036129,V241,LOGBOOK!$E$5:$E$1036129,L241,LOGBOOK!$AM$5:$AM$1036129,"NOV"))</f>
        <v xml:space="preserve"> </v>
      </c>
      <c r="AS275" s="623"/>
      <c r="AT275" s="623"/>
      <c r="AU275" s="623" t="str">
        <f>IF(SUMIFS(LOGBOOK!$AF$5:$AF$1036129,LOGBOOK!$D$5:$D$1036129,F241,LOGBOOK!$AN$5:$AN$1036129,V241,LOGBOOK!$E$5:$E$1036129,L241,LOGBOOK!$AM$5:$AM$1036129,"NOV")=0," ",SUMIFS(LOGBOOK!$AF$5:$AF$1036129,LOGBOOK!$D$5:$D$1036129,F241,LOGBOOK!$AN$5:$AN$1036129,V241,LOGBOOK!$E$5:$E$1036129,L241,LOGBOOK!$AM$5:$AM$1036129,"NOV"))</f>
        <v xml:space="preserve"> </v>
      </c>
      <c r="AV275" s="623"/>
      <c r="AW275" s="623"/>
      <c r="AX275" s="643"/>
      <c r="AY275" s="635"/>
      <c r="AZ275" s="1134" t="str">
        <f>IFERROR(SUM(IF(SUMIFS(LOGBOOK!$AG$5:$AG$1036129,LOGBOOK!$D$5:$D$1036129,BC241,LOGBOOK!$AN$5:$AN$1036129,BS241,LOGBOOK!$AH$5:$AH$1036129,AZ274,LOGBOOK!$E$5:$E$1036129,BI241)=0," ",SUMIFS(LOGBOOK!$AG$5:$AG$1036129,LOGBOOK!$D$5:$D$1036129,BC241,LOGBOOK!$AN$5:$AN$1036129,BS241,LOGBOOK!$AH$5:$AH$1036129,AZ274,LOGBOOK!$E$5:$E$1036129,BI241)),BC279,BK279,BS279)," ")</f>
        <v xml:space="preserve"> </v>
      </c>
      <c r="BA275" s="1134"/>
      <c r="BB275" s="1134"/>
      <c r="BC275" s="1134"/>
      <c r="BD275" s="1134"/>
      <c r="BE275" s="624"/>
      <c r="BF275" s="1134" t="str">
        <f>IF(SUMIFS(LOGBOOK!$AG$5:$AG$1036129,LOGBOOK!$D$5:$D$1036129,BC241,LOGBOOK!$AN$5:$AN$1036129,BS241,LOGBOOK!$AH$5:$AH$1036129,BF274,LOGBOOK!$E$5:$E$1036129,BI241)=0," ",SUMIFS(LOGBOOK!$AG$5:$AG$1036129,LOGBOOK!$D$5:$D$1036129,BC241,LOGBOOK!$AN$5:$AN$1036129,BS241,LOGBOOK!$AH$5:$AH$1036129,BF274,LOGBOOK!$E$5:$E$1036129,BI241))</f>
        <v xml:space="preserve"> </v>
      </c>
      <c r="BG275" s="1134"/>
      <c r="BH275" s="1134"/>
      <c r="BI275" s="1134"/>
      <c r="BJ275" s="1134"/>
      <c r="BK275" s="624"/>
      <c r="BL275" s="1134" t="str">
        <f>IF(SUMIFS(LOGBOOK!$AG$5:$AG$1036129,LOGBOOK!$D$5:$D$1036129,BC241,LOGBOOK!$AN$5:$AN$1036129,BS241,LOGBOOK!$AH$5:$AH$1036129,BL274,LOGBOOK!$E$5:$E$1036129,BI241)=0," ",SUMIFS(LOGBOOK!$AG$5:$AG$1036129,LOGBOOK!$D$5:$D$1036129,BC241,LOGBOOK!$AN$5:$AN$1036129,BS241,LOGBOOK!$AH$5:$AH$1036129,BL274,LOGBOOK!$E$5:$E$1036129,BI241))</f>
        <v xml:space="preserve"> </v>
      </c>
      <c r="BM275" s="1134"/>
      <c r="BN275" s="1134"/>
      <c r="BO275" s="1134"/>
      <c r="BP275" s="1134"/>
      <c r="BQ275" s="624"/>
      <c r="BR275" s="1134" t="str">
        <f>IF(SUMIFS(LOGBOOK!$AG$5:$AG$1036129,LOGBOOK!$D$5:$D$1036129,BC241,LOGBOOK!$AN$5:$AN$1036129,BS241,LOGBOOK!$AH$5:$AH$1036129,BR274,LOGBOOK!$E$5:$E$1036129,BI241)=0," ",SUMIFS(LOGBOOK!$AG$5:$AG$1036129,LOGBOOK!$D$5:$D$1036129,BC241,LOGBOOK!$AN$5:$AN$1036129,BS241,LOGBOOK!$AH$5:$AH$1036129,BR274,LOGBOOK!$E$5:$E$1036129,BI241))</f>
        <v xml:space="preserve"> </v>
      </c>
      <c r="BS275" s="1134"/>
      <c r="BT275" s="1134"/>
      <c r="BU275" s="1134"/>
      <c r="BV275" s="1134"/>
      <c r="BW275" s="15"/>
      <c r="BX275" s="629" t="str">
        <f>IF('FRONT PAGE'!$A$1="www.fly-logics.com","NOV",0)</f>
        <v>NOV</v>
      </c>
      <c r="BY275" s="629"/>
      <c r="BZ275" s="629"/>
      <c r="CA275" s="629"/>
      <c r="CB275" s="629"/>
      <c r="CC275" s="630" t="str">
        <f>IF(SUMIFS(LOGBOOK!$Y$5:$Y$1036129,LOGBOOK!$D$5:$D$1036129,BC241,LOGBOOK!$AN$5:$AN$1036129,BS241,LOGBOOK!$E$5:$E$1036129,BI241,LOGBOOK!$AM$5:$AM$1036129,"NOV")=0," ",SUMIFS(LOGBOOK!$Y$5:$Y$1036129,LOGBOOK!$D$5:$D$1036129,BC241,LOGBOOK!$AN$5:$AN$1036129,BS241,LOGBOOK!$E$5:$E$1036129,BI241,LOGBOOK!$AM$5:$AM$1036129,"NOV"))</f>
        <v xml:space="preserve"> </v>
      </c>
      <c r="CD275" s="630"/>
      <c r="CE275" s="630"/>
      <c r="CF275" s="630"/>
      <c r="CG275" s="630" t="str">
        <f>IF(SUMIFS(LOGBOOK!$Z$5:$Z$1036129,LOGBOOK!$D$5:$D$1036129,BC241,LOGBOOK!$AN$5:$AN$1036129,BS241,LOGBOOK!$E$5:$E$1036129,BI241,LOGBOOK!$AM$5:$AM$1036129,"NOV")=0," ",SUMIFS(LOGBOOK!$Z$5:$Z$1036129,LOGBOOK!$D$5:$D$1036129,BC241,LOGBOOK!$AN$5:$AN$1036129,BS241,LOGBOOK!$E$5:$E$1036129,BI241,LOGBOOK!$AM$5:$AM$1036129,"NOV"))</f>
        <v xml:space="preserve"> </v>
      </c>
      <c r="CH275" s="630"/>
      <c r="CI275" s="630"/>
      <c r="CJ275" s="630"/>
      <c r="CK275" s="630" t="str">
        <f>IF(SUMIFS(LOGBOOK!$AA$5:$AA$1036129,LOGBOOK!$D$5:$D$1036129,BC241,LOGBOOK!$AN$5:$AN$1036129,BS241,LOGBOOK!$E$5:$E$1036129,BI241,LOGBOOK!$AM$5:$AM$1036129,"NOV")=0," ",SUMIFS(LOGBOOK!$AA$5:$AA$1036129,LOGBOOK!$D$5:$D$1036129,BC241,LOGBOOK!$AN$5:$AN$1036129,BS241,LOGBOOK!$E$5:$E$1036129,BI241,LOGBOOK!$AM$5:$AM$1036129,"NOV"))</f>
        <v xml:space="preserve"> </v>
      </c>
      <c r="CL275" s="630"/>
      <c r="CM275" s="630"/>
      <c r="CN275" s="630"/>
      <c r="CO275" s="623" t="str">
        <f>IF(SUMIFS(LOGBOOK!$AE$5:$AE$1036129,LOGBOOK!$D$5:$D$1036129,BC241,LOGBOOK!$AN$5:$AN$1036129,BS241,LOGBOOK!$E$5:$E$1036129,BI241,LOGBOOK!$AM$5:$AM$1036129,"NOV")=0," ",SUMIFS(LOGBOOK!$AC$5:$AC$1036129,LOGBOOK!$D$5:$D$1036129,BC241,LOGBOOK!$AN$5:$AN$1036129,BS241,LOGBOOK!$E$5:$E$1036129,BI241,LOGBOOK!$AM$5:$AM$1036129,"NOV"))</f>
        <v xml:space="preserve"> </v>
      </c>
      <c r="CP275" s="623"/>
      <c r="CQ275" s="623"/>
      <c r="CR275" s="623" t="str">
        <f>IF(SUMIFS(LOGBOOK!$AF$5:$AF$1036129,LOGBOOK!$D$5:$D$1036129,BC241,LOGBOOK!$AN$5:$AN$1036129,BS241,LOGBOOK!$E$5:$E$1036129,BI241,LOGBOOK!$AM$5:$AM$1036129,"NOV")=0," ",SUMIFS(LOGBOOK!$AF$5:$AF$1036129,LOGBOOK!$D$5:$D$1036129,BC241,LOGBOOK!$AN$5:$AN$1036129,BS241,LOGBOOK!$E$5:$E$1036129,BI241,LOGBOOK!$AM$5:$AM$1036129,"NOV"))</f>
        <v xml:space="preserve"> </v>
      </c>
      <c r="CS275" s="623"/>
      <c r="CT275" s="623"/>
      <c r="CU275" s="643"/>
      <c r="CV275" s="249"/>
      <c r="CW275" s="212"/>
      <c r="CX275" s="635"/>
      <c r="CY275" s="1134" t="str">
        <f>IFERROR(SUM(IF(SUMIFS(LOGBOOK!$AG$5:$AG$1036129,LOGBOOK!$D$5:$D$1036129,DB241,LOGBOOK!$AN$5:$AN$1036129,DR241,LOGBOOK!$AH$5:$AH$1036129,CY274,LOGBOOK!$E$5:$E$1036129,DH241)=0," ",SUMIFS(LOGBOOK!$AG$5:$AG$1036129,LOGBOOK!$D$5:$D$1036129,DB241,LOGBOOK!$AN$5:$AN$1036129,DR241,LOGBOOK!$AH$5:$AH$1036129,CY274,LOGBOOK!$E$5:$E$1036129,DH241)),DB279,DJ279,DR279)," ")</f>
        <v xml:space="preserve"> </v>
      </c>
      <c r="CZ275" s="1134"/>
      <c r="DA275" s="1134"/>
      <c r="DB275" s="1134"/>
      <c r="DC275" s="1134"/>
      <c r="DD275" s="624"/>
      <c r="DE275" s="1134" t="str">
        <f>IF(SUMIFS(LOGBOOK!$AG$5:$AG$1036129,LOGBOOK!$D$5:$D$1036129,DB241,LOGBOOK!$AN$5:$AN$1036129,DR241,LOGBOOK!$AH$5:$AH$1036129,DE274,LOGBOOK!$E$5:$E$1036129,DH241)=0," ",SUMIFS(LOGBOOK!$AG$5:$AG$1036129,LOGBOOK!$D$5:$D$1036129,DB241,LOGBOOK!$AN$5:$AN$1036129,DR241,LOGBOOK!$AH$5:$AH$1036129,DE274,LOGBOOK!$E$5:$E$1036129,DH241))</f>
        <v xml:space="preserve"> </v>
      </c>
      <c r="DF275" s="1134"/>
      <c r="DG275" s="1134"/>
      <c r="DH275" s="1134"/>
      <c r="DI275" s="1134"/>
      <c r="DJ275" s="624"/>
      <c r="DK275" s="1134" t="str">
        <f>IF(SUMIFS(LOGBOOK!$AG$5:$AG$1036129,LOGBOOK!$D$5:$D$1036129,DB241,LOGBOOK!$AN$5:$AN$1036129,DR241,LOGBOOK!$AH$5:$AH$1036129,DK274,LOGBOOK!$E$5:$E$1036129,DH241)=0," ",SUMIFS(LOGBOOK!$AG$5:$AG$1036129,LOGBOOK!$D$5:$D$1036129,DB241,LOGBOOK!$AN$5:$AN$1036129,DR241,LOGBOOK!$AH$5:$AH$1036129,DK274,LOGBOOK!$E$5:$E$1036129,DH241))</f>
        <v xml:space="preserve"> </v>
      </c>
      <c r="DL275" s="1134"/>
      <c r="DM275" s="1134"/>
      <c r="DN275" s="1134"/>
      <c r="DO275" s="1134"/>
      <c r="DP275" s="624"/>
      <c r="DQ275" s="1134" t="str">
        <f>IF(SUMIFS(LOGBOOK!$AG$5:$AG$1036129,LOGBOOK!$D$5:$D$1036129,DB241,LOGBOOK!$AN$5:$AN$1036129,DR241,LOGBOOK!$AH$5:$AH$1036129,DQ274,LOGBOOK!$E$5:$E$1036129,DH241)=0," ",SUMIFS(LOGBOOK!$AG$5:$AG$1036129,LOGBOOK!$D$5:$D$1036129,DB241,LOGBOOK!$AN$5:$AN$1036129,DR241,LOGBOOK!$AH$5:$AH$1036129,DQ274,LOGBOOK!$E$5:$E$1036129,DH241))</f>
        <v xml:space="preserve"> </v>
      </c>
      <c r="DR275" s="1134"/>
      <c r="DS275" s="1134"/>
      <c r="DT275" s="1134"/>
      <c r="DU275" s="1134"/>
      <c r="DV275" s="15"/>
      <c r="DW275" s="629" t="str">
        <f>IF('FRONT PAGE'!$A$1="www.fly-logics.com","NOV",0)</f>
        <v>NOV</v>
      </c>
      <c r="DX275" s="629"/>
      <c r="DY275" s="629"/>
      <c r="DZ275" s="629"/>
      <c r="EA275" s="629"/>
      <c r="EB275" s="630" t="str">
        <f>IF(SUMIFS(LOGBOOK!$Y$5:$Y$1036129,LOGBOOK!$D$5:$D$1036129,DB241,LOGBOOK!$AN$5:$AN$1036129,DR241,LOGBOOK!$E$5:$E$1036129,DH241,LOGBOOK!$AM$5:$AM$1036129,"NOV")=0," ",SUMIFS(LOGBOOK!$Y$5:$Y$1036129,LOGBOOK!$D$5:$D$1036129,DB241,LOGBOOK!$AN$5:$AN$1036129,DR241,LOGBOOK!$E$5:$E$1036129,DH241,LOGBOOK!$AM$5:$AM$1036129,"NOV"))</f>
        <v xml:space="preserve"> </v>
      </c>
      <c r="EC275" s="630"/>
      <c r="ED275" s="630"/>
      <c r="EE275" s="630"/>
      <c r="EF275" s="630" t="str">
        <f>IF(SUMIFS(LOGBOOK!$Z$5:$Z$1036129,LOGBOOK!$D$5:$D$1036129,DB241,LOGBOOK!$AN$5:$AN$1036129,DR241,LOGBOOK!$E$5:$E$1036129,DH241,LOGBOOK!$AM$5:$AM$1036129,"NOV")=0," ",SUMIFS(LOGBOOK!$Z$5:$Z$1036129,LOGBOOK!$D$5:$D$1036129,DB241,LOGBOOK!$AN$5:$AN$1036129,DR241,LOGBOOK!$E$5:$E$1036129,DH241,LOGBOOK!$AM$5:$AM$1036129,"NOV"))</f>
        <v xml:space="preserve"> </v>
      </c>
      <c r="EG275" s="630"/>
      <c r="EH275" s="630"/>
      <c r="EI275" s="630"/>
      <c r="EJ275" s="630" t="str">
        <f>IF(SUMIFS(LOGBOOK!$AA$5:$AA$1036129,LOGBOOK!$D$5:$D$1036129,DB241,LOGBOOK!$AN$5:$AN$1036129,DR241,LOGBOOK!$E$5:$E$1036129,DH241,LOGBOOK!$AM$5:$AM$1036129,"NOV")=0," ",SUMIFS(LOGBOOK!$AA$5:$AA$1036129,LOGBOOK!$D$5:$D$1036129,DB241,LOGBOOK!$AN$5:$AN$1036129,DR241,LOGBOOK!$E$5:$E$1036129,DH241,LOGBOOK!$AM$5:$AM$1036129,"NOV"))</f>
        <v xml:space="preserve"> </v>
      </c>
      <c r="EK275" s="630"/>
      <c r="EL275" s="630"/>
      <c r="EM275" s="630"/>
      <c r="EN275" s="623" t="str">
        <f>IF(SUMIFS(LOGBOOK!$AE$5:$AE$1036129,LOGBOOK!$D$5:$D$1036129,DB241,LOGBOOK!$AN$5:$AN$1036129,DR241,LOGBOOK!$E$5:$E$1036129,DH241,LOGBOOK!$AM$5:$AM$1036129,"NOV")=0," ",SUMIFS(LOGBOOK!$AC$5:$AC$1036129,LOGBOOK!$D$5:$D$1036129,DB241,LOGBOOK!$AN$5:$AN$1036129,DR241,LOGBOOK!$E$5:$E$1036129,DH241,LOGBOOK!$AM$5:$AM$1036129,"NOV"))</f>
        <v xml:space="preserve"> </v>
      </c>
      <c r="EO275" s="623"/>
      <c r="EP275" s="623"/>
      <c r="EQ275" s="623" t="str">
        <f>IF(SUMIFS(LOGBOOK!$AF$5:$AF$1036129,LOGBOOK!$D$5:$D$1036129,DB241,LOGBOOK!$AN$5:$AN$1036129,DR241,LOGBOOK!$E$5:$E$1036129,DH241,LOGBOOK!$AM$5:$AM$1036129,"NOV")=0," ",SUMIFS(LOGBOOK!$AF$5:$AF$1036129,LOGBOOK!$D$5:$D$1036129,DB241,LOGBOOK!$AN$5:$AN$1036129,DR241,LOGBOOK!$E$5:$E$1036129,DH241,LOGBOOK!$AM$5:$AM$1036129,"NOV"))</f>
        <v xml:space="preserve"> </v>
      </c>
      <c r="ER275" s="623"/>
      <c r="ES275" s="623"/>
      <c r="ET275" s="643"/>
      <c r="EU275" s="635"/>
      <c r="EV275" s="1134" t="str">
        <f>IFERROR(SUM(IF(SUMIFS(LOGBOOK!$AG$5:$AG$1036129,LOGBOOK!$D$5:$D$1036129,EY241,LOGBOOK!$AN$5:$AN$1036129,FO241,LOGBOOK!$AH$5:$AH$1036129,EV274,LOGBOOK!$E$5:$E$1036129,FE241)=0," ",SUMIFS(LOGBOOK!$AG$5:$AG$1036129,LOGBOOK!$D$5:$D$1036129,EY241,LOGBOOK!$AN$5:$AN$1036129,FO241,LOGBOOK!$AH$5:$AH$1036129,EV274,LOGBOOK!$E$5:$E$1036129,FE241)),EY279,FG279,FO279)," ")</f>
        <v xml:space="preserve"> </v>
      </c>
      <c r="EW275" s="1134"/>
      <c r="EX275" s="1134"/>
      <c r="EY275" s="1134"/>
      <c r="EZ275" s="1134"/>
      <c r="FA275" s="624"/>
      <c r="FB275" s="1134" t="str">
        <f>IF(SUMIFS(LOGBOOK!$AG$5:$AG$1036129,LOGBOOK!$D$5:$D$1036129,EY241,LOGBOOK!$AN$5:$AN$1036129,FO241,LOGBOOK!$AH$5:$AH$1036129,FB274,LOGBOOK!$E$5:$E$1036129,FE241)=0," ",SUMIFS(LOGBOOK!$AG$5:$AG$1036129,LOGBOOK!$D$5:$D$1036129,EY241,LOGBOOK!$AN$5:$AN$1036129,FO241,LOGBOOK!$AH$5:$AH$1036129,FB274,LOGBOOK!$E$5:$E$1036129,FE241))</f>
        <v xml:space="preserve"> </v>
      </c>
      <c r="FC275" s="1134"/>
      <c r="FD275" s="1134"/>
      <c r="FE275" s="1134"/>
      <c r="FF275" s="1134"/>
      <c r="FG275" s="624"/>
      <c r="FH275" s="1134" t="str">
        <f>IF(SUMIFS(LOGBOOK!$AG$5:$AG$1036129,LOGBOOK!$D$5:$D$1036129,EY241,LOGBOOK!$AN$5:$AN$1036129,FO241,LOGBOOK!$AH$5:$AH$1036129,FH274,LOGBOOK!$E$5:$E$1036129,FE241)=0," ",SUMIFS(LOGBOOK!$AG$5:$AG$1036129,LOGBOOK!$D$5:$D$1036129,EY241,LOGBOOK!$AN$5:$AN$1036129,FO241,LOGBOOK!$AH$5:$AH$1036129,FH274,LOGBOOK!$E$5:$E$1036129,FE241))</f>
        <v xml:space="preserve"> </v>
      </c>
      <c r="FI275" s="1134"/>
      <c r="FJ275" s="1134"/>
      <c r="FK275" s="1134"/>
      <c r="FL275" s="1134"/>
      <c r="FM275" s="624"/>
      <c r="FN275" s="1134" t="str">
        <f>IF(SUMIFS(LOGBOOK!$AG$5:$AG$1036129,LOGBOOK!$D$5:$D$1036129,EY241,LOGBOOK!$AN$5:$AN$1036129,FO241,LOGBOOK!$AH$5:$AH$1036129,FN274,LOGBOOK!$E$5:$E$1036129,FE241)=0," ",SUMIFS(LOGBOOK!$AG$5:$AG$1036129,LOGBOOK!$D$5:$D$1036129,EY241,LOGBOOK!$AN$5:$AN$1036129,FO241,LOGBOOK!$AH$5:$AH$1036129,FN274,LOGBOOK!$E$5:$E$1036129,FE241))</f>
        <v xml:space="preserve"> </v>
      </c>
      <c r="FO275" s="1134"/>
      <c r="FP275" s="1134"/>
      <c r="FQ275" s="1134"/>
      <c r="FR275" s="1134"/>
      <c r="FS275" s="15"/>
      <c r="FT275" s="629" t="str">
        <f>IF('FRONT PAGE'!$A$1="www.fly-logics.com","NOV",0)</f>
        <v>NOV</v>
      </c>
      <c r="FU275" s="629"/>
      <c r="FV275" s="629"/>
      <c r="FW275" s="629"/>
      <c r="FX275" s="629"/>
      <c r="FY275" s="630" t="str">
        <f>IF(SUMIFS(LOGBOOK!$Y$5:$Y$1036129,LOGBOOK!$D$5:$D$1036129,EY241,LOGBOOK!$AN$5:$AN$1036129,FO241,LOGBOOK!$E$5:$E$1036129,FE241,LOGBOOK!$AM$5:$AM$1036129,"NOV")=0," ",SUMIFS(LOGBOOK!$Y$5:$Y$1036129,LOGBOOK!$D$5:$D$1036129,EY241,LOGBOOK!$AN$5:$AN$1036129,FO241,LOGBOOK!$E$5:$E$1036129,FE241,LOGBOOK!$AM$5:$AM$1036129,"NOV"))</f>
        <v xml:space="preserve"> </v>
      </c>
      <c r="FZ275" s="630"/>
      <c r="GA275" s="630"/>
      <c r="GB275" s="630"/>
      <c r="GC275" s="630" t="str">
        <f>IF(SUMIFS(LOGBOOK!$Z$5:$Z$1036129,LOGBOOK!$D$5:$D$1036129,EY241,LOGBOOK!$AN$5:$AN$1036129,FO241,LOGBOOK!$E$5:$E$1036129,FE241,LOGBOOK!$AM$5:$AM$1036129,"NOV")=0," ",SUMIFS(LOGBOOK!$Z$5:$Z$1036129,LOGBOOK!$D$5:$D$1036129,EY241,LOGBOOK!$AN$5:$AN$1036129,FO241,LOGBOOK!$E$5:$E$1036129,FE241,LOGBOOK!$AM$5:$AM$1036129,"NOV"))</f>
        <v xml:space="preserve"> </v>
      </c>
      <c r="GD275" s="630"/>
      <c r="GE275" s="630"/>
      <c r="GF275" s="630"/>
      <c r="GG275" s="630" t="str">
        <f>IF(SUMIFS(LOGBOOK!$AA$5:$AA$1036129,LOGBOOK!$D$5:$D$1036129,EY241,LOGBOOK!$AN$5:$AN$1036129,FO241,LOGBOOK!$E$5:$E$1036129,FE241,LOGBOOK!$AM$5:$AM$1036129,"NOV")=0," ",SUMIFS(LOGBOOK!$AA$5:$AA$1036129,LOGBOOK!$D$5:$D$1036129,EY241,LOGBOOK!$AN$5:$AN$1036129,FO241,LOGBOOK!$E$5:$E$1036129,FE241,LOGBOOK!$AM$5:$AM$1036129,"NOV"))</f>
        <v xml:space="preserve"> </v>
      </c>
      <c r="GH275" s="630"/>
      <c r="GI275" s="630"/>
      <c r="GJ275" s="630"/>
      <c r="GK275" s="623" t="str">
        <f>IF(SUMIFS(LOGBOOK!$AE$5:$AE$1036129,LOGBOOK!$D$5:$D$1036129,EY241,LOGBOOK!$AN$5:$AN$1036129,FO241,LOGBOOK!$E$5:$E$1036129,FE241,LOGBOOK!$AM$5:$AM$1036129,"NOV")=0," ",SUMIFS(LOGBOOK!$AC$5:$AC$1036129,LOGBOOK!$D$5:$D$1036129,EY241,LOGBOOK!$AN$5:$AN$1036129,FO241,LOGBOOK!$E$5:$E$1036129,FE241,LOGBOOK!$AM$5:$AM$1036129,"NOV"))</f>
        <v xml:space="preserve"> </v>
      </c>
      <c r="GL275" s="623"/>
      <c r="GM275" s="623"/>
      <c r="GN275" s="623" t="str">
        <f>IF(SUMIFS(LOGBOOK!$AF$5:$AF$1036129,LOGBOOK!$D$5:$D$1036129,EY241,LOGBOOK!$AN$5:$AN$1036129,FO241,LOGBOOK!$E$5:$E$1036129,FE241,LOGBOOK!$AM$5:$AM$1036129,"NOV")=0," ",SUMIFS(LOGBOOK!$AF$5:$AF$1036129,LOGBOOK!$D$5:$D$1036129,EY241,LOGBOOK!$AN$5:$AN$1036129,FO241,LOGBOOK!$E$5:$E$1036129,FE241,LOGBOOK!$AM$5:$AM$1036129,"NOV"))</f>
        <v xml:space="preserve"> </v>
      </c>
      <c r="GO275" s="623"/>
      <c r="GP275" s="623"/>
      <c r="GQ275" s="643"/>
      <c r="GR275" s="6"/>
    </row>
    <row r="276" spans="1:200" ht="6.75" customHeight="1" x14ac:dyDescent="0.25">
      <c r="A276" s="212"/>
      <c r="B276" s="635"/>
      <c r="C276" s="1135"/>
      <c r="D276" s="1135"/>
      <c r="E276" s="1135"/>
      <c r="F276" s="1135"/>
      <c r="G276" s="1135"/>
      <c r="H276" s="624"/>
      <c r="I276" s="1135"/>
      <c r="J276" s="1135"/>
      <c r="K276" s="1135"/>
      <c r="L276" s="1135"/>
      <c r="M276" s="1135"/>
      <c r="N276" s="624"/>
      <c r="O276" s="1135"/>
      <c r="P276" s="1135"/>
      <c r="Q276" s="1135"/>
      <c r="R276" s="1135"/>
      <c r="S276" s="1135"/>
      <c r="T276" s="624"/>
      <c r="U276" s="1135"/>
      <c r="V276" s="1135"/>
      <c r="W276" s="1135"/>
      <c r="X276" s="1135"/>
      <c r="Y276" s="1135"/>
      <c r="Z276" s="15"/>
      <c r="AA276" s="629"/>
      <c r="AB276" s="629"/>
      <c r="AC276" s="629"/>
      <c r="AD276" s="629"/>
      <c r="AE276" s="629"/>
      <c r="AF276" s="630"/>
      <c r="AG276" s="630"/>
      <c r="AH276" s="630"/>
      <c r="AI276" s="630"/>
      <c r="AJ276" s="630"/>
      <c r="AK276" s="630"/>
      <c r="AL276" s="630"/>
      <c r="AM276" s="630"/>
      <c r="AN276" s="630"/>
      <c r="AO276" s="630"/>
      <c r="AP276" s="630"/>
      <c r="AQ276" s="630"/>
      <c r="AR276" s="623"/>
      <c r="AS276" s="623"/>
      <c r="AT276" s="623"/>
      <c r="AU276" s="623"/>
      <c r="AV276" s="623"/>
      <c r="AW276" s="623"/>
      <c r="AX276" s="643"/>
      <c r="AY276" s="635"/>
      <c r="AZ276" s="1135"/>
      <c r="BA276" s="1135"/>
      <c r="BB276" s="1135"/>
      <c r="BC276" s="1135"/>
      <c r="BD276" s="1135"/>
      <c r="BE276" s="624"/>
      <c r="BF276" s="1135"/>
      <c r="BG276" s="1135"/>
      <c r="BH276" s="1135"/>
      <c r="BI276" s="1135"/>
      <c r="BJ276" s="1135"/>
      <c r="BK276" s="624"/>
      <c r="BL276" s="1135"/>
      <c r="BM276" s="1135"/>
      <c r="BN276" s="1135"/>
      <c r="BO276" s="1135"/>
      <c r="BP276" s="1135"/>
      <c r="BQ276" s="624"/>
      <c r="BR276" s="1135"/>
      <c r="BS276" s="1135"/>
      <c r="BT276" s="1135"/>
      <c r="BU276" s="1135"/>
      <c r="BV276" s="1135"/>
      <c r="BW276" s="15"/>
      <c r="BX276" s="629"/>
      <c r="BY276" s="629"/>
      <c r="BZ276" s="629"/>
      <c r="CA276" s="629"/>
      <c r="CB276" s="629"/>
      <c r="CC276" s="630"/>
      <c r="CD276" s="630"/>
      <c r="CE276" s="630"/>
      <c r="CF276" s="630"/>
      <c r="CG276" s="630"/>
      <c r="CH276" s="630"/>
      <c r="CI276" s="630"/>
      <c r="CJ276" s="630"/>
      <c r="CK276" s="630"/>
      <c r="CL276" s="630"/>
      <c r="CM276" s="630"/>
      <c r="CN276" s="630"/>
      <c r="CO276" s="623"/>
      <c r="CP276" s="623"/>
      <c r="CQ276" s="623"/>
      <c r="CR276" s="623"/>
      <c r="CS276" s="623"/>
      <c r="CT276" s="623"/>
      <c r="CU276" s="643"/>
      <c r="CV276" s="249"/>
      <c r="CW276" s="212"/>
      <c r="CX276" s="635"/>
      <c r="CY276" s="1135"/>
      <c r="CZ276" s="1135"/>
      <c r="DA276" s="1135"/>
      <c r="DB276" s="1135"/>
      <c r="DC276" s="1135"/>
      <c r="DD276" s="624"/>
      <c r="DE276" s="1135"/>
      <c r="DF276" s="1135"/>
      <c r="DG276" s="1135"/>
      <c r="DH276" s="1135"/>
      <c r="DI276" s="1135"/>
      <c r="DJ276" s="624"/>
      <c r="DK276" s="1135"/>
      <c r="DL276" s="1135"/>
      <c r="DM276" s="1135"/>
      <c r="DN276" s="1135"/>
      <c r="DO276" s="1135"/>
      <c r="DP276" s="624"/>
      <c r="DQ276" s="1135"/>
      <c r="DR276" s="1135"/>
      <c r="DS276" s="1135"/>
      <c r="DT276" s="1135"/>
      <c r="DU276" s="1135"/>
      <c r="DV276" s="15"/>
      <c r="DW276" s="629"/>
      <c r="DX276" s="629"/>
      <c r="DY276" s="629"/>
      <c r="DZ276" s="629"/>
      <c r="EA276" s="629"/>
      <c r="EB276" s="630"/>
      <c r="EC276" s="630"/>
      <c r="ED276" s="630"/>
      <c r="EE276" s="630"/>
      <c r="EF276" s="630"/>
      <c r="EG276" s="630"/>
      <c r="EH276" s="630"/>
      <c r="EI276" s="630"/>
      <c r="EJ276" s="630"/>
      <c r="EK276" s="630"/>
      <c r="EL276" s="630"/>
      <c r="EM276" s="630"/>
      <c r="EN276" s="623"/>
      <c r="EO276" s="623"/>
      <c r="EP276" s="623"/>
      <c r="EQ276" s="623"/>
      <c r="ER276" s="623"/>
      <c r="ES276" s="623"/>
      <c r="ET276" s="643"/>
      <c r="EU276" s="635"/>
      <c r="EV276" s="1135"/>
      <c r="EW276" s="1135"/>
      <c r="EX276" s="1135"/>
      <c r="EY276" s="1135"/>
      <c r="EZ276" s="1135"/>
      <c r="FA276" s="624"/>
      <c r="FB276" s="1135"/>
      <c r="FC276" s="1135"/>
      <c r="FD276" s="1135"/>
      <c r="FE276" s="1135"/>
      <c r="FF276" s="1135"/>
      <c r="FG276" s="624"/>
      <c r="FH276" s="1135"/>
      <c r="FI276" s="1135"/>
      <c r="FJ276" s="1135"/>
      <c r="FK276" s="1135"/>
      <c r="FL276" s="1135"/>
      <c r="FM276" s="624"/>
      <c r="FN276" s="1135"/>
      <c r="FO276" s="1135"/>
      <c r="FP276" s="1135"/>
      <c r="FQ276" s="1135"/>
      <c r="FR276" s="1135"/>
      <c r="FS276" s="15"/>
      <c r="FT276" s="629"/>
      <c r="FU276" s="629"/>
      <c r="FV276" s="629"/>
      <c r="FW276" s="629"/>
      <c r="FX276" s="629"/>
      <c r="FY276" s="630"/>
      <c r="FZ276" s="630"/>
      <c r="GA276" s="630"/>
      <c r="GB276" s="630"/>
      <c r="GC276" s="630"/>
      <c r="GD276" s="630"/>
      <c r="GE276" s="630"/>
      <c r="GF276" s="630"/>
      <c r="GG276" s="630"/>
      <c r="GH276" s="630"/>
      <c r="GI276" s="630"/>
      <c r="GJ276" s="630"/>
      <c r="GK276" s="623"/>
      <c r="GL276" s="623"/>
      <c r="GM276" s="623"/>
      <c r="GN276" s="623"/>
      <c r="GO276" s="623"/>
      <c r="GP276" s="623"/>
      <c r="GQ276" s="643"/>
      <c r="GR276" s="6"/>
    </row>
    <row r="277" spans="1:200" ht="3" customHeight="1" x14ac:dyDescent="0.25">
      <c r="A277" s="212"/>
      <c r="B277" s="635"/>
      <c r="C277" s="1135"/>
      <c r="D277" s="1135"/>
      <c r="E277" s="1135"/>
      <c r="F277" s="1135"/>
      <c r="G277" s="1135"/>
      <c r="H277" s="624"/>
      <c r="I277" s="1135"/>
      <c r="J277" s="1135"/>
      <c r="K277" s="1135"/>
      <c r="L277" s="1135"/>
      <c r="M277" s="1135"/>
      <c r="N277" s="624"/>
      <c r="O277" s="1135"/>
      <c r="P277" s="1135"/>
      <c r="Q277" s="1135"/>
      <c r="R277" s="1135"/>
      <c r="S277" s="1135"/>
      <c r="T277" s="624"/>
      <c r="U277" s="1135"/>
      <c r="V277" s="1135"/>
      <c r="W277" s="1135"/>
      <c r="X277" s="1135"/>
      <c r="Y277" s="1135"/>
      <c r="Z277" s="15"/>
      <c r="AA277" s="629"/>
      <c r="AB277" s="629"/>
      <c r="AC277" s="629"/>
      <c r="AD277" s="629"/>
      <c r="AE277" s="629"/>
      <c r="AF277" s="630"/>
      <c r="AG277" s="630"/>
      <c r="AH277" s="630"/>
      <c r="AI277" s="630"/>
      <c r="AJ277" s="630"/>
      <c r="AK277" s="630"/>
      <c r="AL277" s="630"/>
      <c r="AM277" s="630"/>
      <c r="AN277" s="630"/>
      <c r="AO277" s="630"/>
      <c r="AP277" s="630"/>
      <c r="AQ277" s="630"/>
      <c r="AR277" s="623"/>
      <c r="AS277" s="623"/>
      <c r="AT277" s="623"/>
      <c r="AU277" s="623"/>
      <c r="AV277" s="623"/>
      <c r="AW277" s="623"/>
      <c r="AX277" s="643"/>
      <c r="AY277" s="635"/>
      <c r="AZ277" s="1135"/>
      <c r="BA277" s="1135"/>
      <c r="BB277" s="1135"/>
      <c r="BC277" s="1135"/>
      <c r="BD277" s="1135"/>
      <c r="BE277" s="624"/>
      <c r="BF277" s="1135"/>
      <c r="BG277" s="1135"/>
      <c r="BH277" s="1135"/>
      <c r="BI277" s="1135"/>
      <c r="BJ277" s="1135"/>
      <c r="BK277" s="624"/>
      <c r="BL277" s="1135"/>
      <c r="BM277" s="1135"/>
      <c r="BN277" s="1135"/>
      <c r="BO277" s="1135"/>
      <c r="BP277" s="1135"/>
      <c r="BQ277" s="624"/>
      <c r="BR277" s="1135"/>
      <c r="BS277" s="1135"/>
      <c r="BT277" s="1135"/>
      <c r="BU277" s="1135"/>
      <c r="BV277" s="1135"/>
      <c r="BW277" s="15"/>
      <c r="BX277" s="629"/>
      <c r="BY277" s="629"/>
      <c r="BZ277" s="629"/>
      <c r="CA277" s="629"/>
      <c r="CB277" s="629"/>
      <c r="CC277" s="630"/>
      <c r="CD277" s="630"/>
      <c r="CE277" s="630"/>
      <c r="CF277" s="630"/>
      <c r="CG277" s="630"/>
      <c r="CH277" s="630"/>
      <c r="CI277" s="630"/>
      <c r="CJ277" s="630"/>
      <c r="CK277" s="630"/>
      <c r="CL277" s="630"/>
      <c r="CM277" s="630"/>
      <c r="CN277" s="630"/>
      <c r="CO277" s="623"/>
      <c r="CP277" s="623"/>
      <c r="CQ277" s="623"/>
      <c r="CR277" s="623"/>
      <c r="CS277" s="623"/>
      <c r="CT277" s="623"/>
      <c r="CU277" s="643"/>
      <c r="CV277" s="249"/>
      <c r="CW277" s="212"/>
      <c r="CX277" s="635"/>
      <c r="CY277" s="1135"/>
      <c r="CZ277" s="1135"/>
      <c r="DA277" s="1135"/>
      <c r="DB277" s="1135"/>
      <c r="DC277" s="1135"/>
      <c r="DD277" s="624"/>
      <c r="DE277" s="1135"/>
      <c r="DF277" s="1135"/>
      <c r="DG277" s="1135"/>
      <c r="DH277" s="1135"/>
      <c r="DI277" s="1135"/>
      <c r="DJ277" s="624"/>
      <c r="DK277" s="1135"/>
      <c r="DL277" s="1135"/>
      <c r="DM277" s="1135"/>
      <c r="DN277" s="1135"/>
      <c r="DO277" s="1135"/>
      <c r="DP277" s="624"/>
      <c r="DQ277" s="1135"/>
      <c r="DR277" s="1135"/>
      <c r="DS277" s="1135"/>
      <c r="DT277" s="1135"/>
      <c r="DU277" s="1135"/>
      <c r="DV277" s="15"/>
      <c r="DW277" s="629"/>
      <c r="DX277" s="629"/>
      <c r="DY277" s="629"/>
      <c r="DZ277" s="629"/>
      <c r="EA277" s="629"/>
      <c r="EB277" s="630"/>
      <c r="EC277" s="630"/>
      <c r="ED277" s="630"/>
      <c r="EE277" s="630"/>
      <c r="EF277" s="630"/>
      <c r="EG277" s="630"/>
      <c r="EH277" s="630"/>
      <c r="EI277" s="630"/>
      <c r="EJ277" s="630"/>
      <c r="EK277" s="630"/>
      <c r="EL277" s="630"/>
      <c r="EM277" s="630"/>
      <c r="EN277" s="623"/>
      <c r="EO277" s="623"/>
      <c r="EP277" s="623"/>
      <c r="EQ277" s="623"/>
      <c r="ER277" s="623"/>
      <c r="ES277" s="623"/>
      <c r="ET277" s="643"/>
      <c r="EU277" s="635"/>
      <c r="EV277" s="1135"/>
      <c r="EW277" s="1135"/>
      <c r="EX277" s="1135"/>
      <c r="EY277" s="1135"/>
      <c r="EZ277" s="1135"/>
      <c r="FA277" s="624"/>
      <c r="FB277" s="1135"/>
      <c r="FC277" s="1135"/>
      <c r="FD277" s="1135"/>
      <c r="FE277" s="1135"/>
      <c r="FF277" s="1135"/>
      <c r="FG277" s="624"/>
      <c r="FH277" s="1135"/>
      <c r="FI277" s="1135"/>
      <c r="FJ277" s="1135"/>
      <c r="FK277" s="1135"/>
      <c r="FL277" s="1135"/>
      <c r="FM277" s="624"/>
      <c r="FN277" s="1135"/>
      <c r="FO277" s="1135"/>
      <c r="FP277" s="1135"/>
      <c r="FQ277" s="1135"/>
      <c r="FR277" s="1135"/>
      <c r="FS277" s="15"/>
      <c r="FT277" s="629"/>
      <c r="FU277" s="629"/>
      <c r="FV277" s="629"/>
      <c r="FW277" s="629"/>
      <c r="FX277" s="629"/>
      <c r="FY277" s="630"/>
      <c r="FZ277" s="630"/>
      <c r="GA277" s="630"/>
      <c r="GB277" s="630"/>
      <c r="GC277" s="630"/>
      <c r="GD277" s="630"/>
      <c r="GE277" s="630"/>
      <c r="GF277" s="630"/>
      <c r="GG277" s="630"/>
      <c r="GH277" s="630"/>
      <c r="GI277" s="630"/>
      <c r="GJ277" s="630"/>
      <c r="GK277" s="623"/>
      <c r="GL277" s="623"/>
      <c r="GM277" s="623"/>
      <c r="GN277" s="623"/>
      <c r="GO277" s="623"/>
      <c r="GP277" s="623"/>
      <c r="GQ277" s="643"/>
      <c r="GR277" s="6"/>
    </row>
    <row r="278" spans="1:200" ht="6" customHeight="1" x14ac:dyDescent="0.25">
      <c r="A278" s="212"/>
      <c r="B278" s="635"/>
      <c r="C278" s="662"/>
      <c r="D278" s="662"/>
      <c r="E278" s="662"/>
      <c r="F278" s="662"/>
      <c r="G278" s="662"/>
      <c r="H278" s="662"/>
      <c r="I278" s="662"/>
      <c r="J278" s="662"/>
      <c r="K278" s="662"/>
      <c r="L278" s="662"/>
      <c r="M278" s="662"/>
      <c r="N278" s="662"/>
      <c r="O278" s="662"/>
      <c r="P278" s="662"/>
      <c r="Q278" s="662"/>
      <c r="R278" s="662"/>
      <c r="S278" s="662"/>
      <c r="T278" s="662"/>
      <c r="U278" s="662"/>
      <c r="V278" s="662"/>
      <c r="W278" s="662"/>
      <c r="X278" s="662"/>
      <c r="Y278" s="662"/>
      <c r="Z278" s="663"/>
      <c r="AA278" s="629"/>
      <c r="AB278" s="629"/>
      <c r="AC278" s="629"/>
      <c r="AD278" s="629"/>
      <c r="AE278" s="629"/>
      <c r="AF278" s="630"/>
      <c r="AG278" s="630"/>
      <c r="AH278" s="630"/>
      <c r="AI278" s="630"/>
      <c r="AJ278" s="630"/>
      <c r="AK278" s="630"/>
      <c r="AL278" s="630"/>
      <c r="AM278" s="630"/>
      <c r="AN278" s="630"/>
      <c r="AO278" s="630"/>
      <c r="AP278" s="630"/>
      <c r="AQ278" s="630"/>
      <c r="AR278" s="623"/>
      <c r="AS278" s="623"/>
      <c r="AT278" s="623"/>
      <c r="AU278" s="623"/>
      <c r="AV278" s="623"/>
      <c r="AW278" s="623"/>
      <c r="AX278" s="643"/>
      <c r="AY278" s="635"/>
      <c r="AZ278" s="662"/>
      <c r="BA278" s="662"/>
      <c r="BB278" s="662"/>
      <c r="BC278" s="662"/>
      <c r="BD278" s="662"/>
      <c r="BE278" s="662"/>
      <c r="BF278" s="662"/>
      <c r="BG278" s="662"/>
      <c r="BH278" s="662"/>
      <c r="BI278" s="662"/>
      <c r="BJ278" s="662"/>
      <c r="BK278" s="662"/>
      <c r="BL278" s="662"/>
      <c r="BM278" s="662"/>
      <c r="BN278" s="662"/>
      <c r="BO278" s="662"/>
      <c r="BP278" s="662"/>
      <c r="BQ278" s="662"/>
      <c r="BR278" s="662"/>
      <c r="BS278" s="662"/>
      <c r="BT278" s="662"/>
      <c r="BU278" s="662"/>
      <c r="BV278" s="662"/>
      <c r="BW278" s="663"/>
      <c r="BX278" s="629"/>
      <c r="BY278" s="629"/>
      <c r="BZ278" s="629"/>
      <c r="CA278" s="629"/>
      <c r="CB278" s="629"/>
      <c r="CC278" s="630"/>
      <c r="CD278" s="630"/>
      <c r="CE278" s="630"/>
      <c r="CF278" s="630"/>
      <c r="CG278" s="630"/>
      <c r="CH278" s="630"/>
      <c r="CI278" s="630"/>
      <c r="CJ278" s="630"/>
      <c r="CK278" s="630"/>
      <c r="CL278" s="630"/>
      <c r="CM278" s="630"/>
      <c r="CN278" s="630"/>
      <c r="CO278" s="623"/>
      <c r="CP278" s="623"/>
      <c r="CQ278" s="623"/>
      <c r="CR278" s="623"/>
      <c r="CS278" s="623"/>
      <c r="CT278" s="623"/>
      <c r="CU278" s="643"/>
      <c r="CV278" s="249"/>
      <c r="CW278" s="212"/>
      <c r="CX278" s="635"/>
      <c r="CY278" s="662"/>
      <c r="CZ278" s="662"/>
      <c r="DA278" s="662"/>
      <c r="DB278" s="662"/>
      <c r="DC278" s="662"/>
      <c r="DD278" s="662"/>
      <c r="DE278" s="662"/>
      <c r="DF278" s="662"/>
      <c r="DG278" s="662"/>
      <c r="DH278" s="662"/>
      <c r="DI278" s="662"/>
      <c r="DJ278" s="662"/>
      <c r="DK278" s="662"/>
      <c r="DL278" s="662"/>
      <c r="DM278" s="662"/>
      <c r="DN278" s="662"/>
      <c r="DO278" s="662"/>
      <c r="DP278" s="662"/>
      <c r="DQ278" s="662"/>
      <c r="DR278" s="662"/>
      <c r="DS278" s="662"/>
      <c r="DT278" s="662"/>
      <c r="DU278" s="662"/>
      <c r="DV278" s="663"/>
      <c r="DW278" s="629"/>
      <c r="DX278" s="629"/>
      <c r="DY278" s="629"/>
      <c r="DZ278" s="629"/>
      <c r="EA278" s="629"/>
      <c r="EB278" s="630"/>
      <c r="EC278" s="630"/>
      <c r="ED278" s="630"/>
      <c r="EE278" s="630"/>
      <c r="EF278" s="630"/>
      <c r="EG278" s="630"/>
      <c r="EH278" s="630"/>
      <c r="EI278" s="630"/>
      <c r="EJ278" s="630"/>
      <c r="EK278" s="630"/>
      <c r="EL278" s="630"/>
      <c r="EM278" s="630"/>
      <c r="EN278" s="623"/>
      <c r="EO278" s="623"/>
      <c r="EP278" s="623"/>
      <c r="EQ278" s="623"/>
      <c r="ER278" s="623"/>
      <c r="ES278" s="623"/>
      <c r="ET278" s="643"/>
      <c r="EU278" s="635"/>
      <c r="EV278" s="662"/>
      <c r="EW278" s="662"/>
      <c r="EX278" s="662"/>
      <c r="EY278" s="662"/>
      <c r="EZ278" s="662"/>
      <c r="FA278" s="662"/>
      <c r="FB278" s="662"/>
      <c r="FC278" s="662"/>
      <c r="FD278" s="662"/>
      <c r="FE278" s="662"/>
      <c r="FF278" s="662"/>
      <c r="FG278" s="662"/>
      <c r="FH278" s="662"/>
      <c r="FI278" s="662"/>
      <c r="FJ278" s="662"/>
      <c r="FK278" s="662"/>
      <c r="FL278" s="662"/>
      <c r="FM278" s="662"/>
      <c r="FN278" s="662"/>
      <c r="FO278" s="662"/>
      <c r="FP278" s="662"/>
      <c r="FQ278" s="662"/>
      <c r="FR278" s="662"/>
      <c r="FS278" s="663"/>
      <c r="FT278" s="629"/>
      <c r="FU278" s="629"/>
      <c r="FV278" s="629"/>
      <c r="FW278" s="629"/>
      <c r="FX278" s="629"/>
      <c r="FY278" s="630"/>
      <c r="FZ278" s="630"/>
      <c r="GA278" s="630"/>
      <c r="GB278" s="630"/>
      <c r="GC278" s="630"/>
      <c r="GD278" s="630"/>
      <c r="GE278" s="630"/>
      <c r="GF278" s="630"/>
      <c r="GG278" s="630"/>
      <c r="GH278" s="630"/>
      <c r="GI278" s="630"/>
      <c r="GJ278" s="630"/>
      <c r="GK278" s="623"/>
      <c r="GL278" s="623"/>
      <c r="GM278" s="623"/>
      <c r="GN278" s="623"/>
      <c r="GO278" s="623"/>
      <c r="GP278" s="623"/>
      <c r="GQ278" s="643"/>
      <c r="GR278" s="6"/>
    </row>
    <row r="279" spans="1:200" ht="16.5" customHeight="1" x14ac:dyDescent="0.25">
      <c r="A279" s="212"/>
      <c r="B279" s="635"/>
      <c r="C279" s="1233" t="s">
        <v>37</v>
      </c>
      <c r="D279" s="1233"/>
      <c r="E279" s="1234"/>
      <c r="F279" s="1138" t="str">
        <f>IF(SUMIFS(LOGBOOK!$AG$5:$AG$1036129,LOGBOOK!$D$5:$D$1036129,F241,LOGBOOK!$AN$5:$AN$1036129,V241,LOGBOOK!$AH$5:$AH$1036129,"CAT I",LOGBOOK!$E$5:$E$1036129,L241)=0," ",SUMIFS(LOGBOOK!$AG$5:$AG$1036129,LOGBOOK!$D$5:$D$1036129,F241,LOGBOOK!$AN$5:$AN$1036129,V241,LOGBOOK!$AH$5:$AH$1036129,"CAT I",LOGBOOK!$E$5:$E$1036129,L241))</f>
        <v xml:space="preserve"> </v>
      </c>
      <c r="G279" s="1139"/>
      <c r="H279" s="1139"/>
      <c r="I279" s="1139"/>
      <c r="J279" s="209"/>
      <c r="K279" s="1233" t="s">
        <v>36</v>
      </c>
      <c r="L279" s="1233"/>
      <c r="M279" s="1234"/>
      <c r="N279" s="1136" t="str">
        <f>IF(SUMIFS(LOGBOOK!$AG$5:$AG$1036129,LOGBOOK!$D$5:$D$1036129,F241,LOGBOOK!$AN$5:$AN$1036129,V241,LOGBOOK!$AH$5:$AH$1036129,"CAT II",LOGBOOK!$E$5:$E$1036129,L241)=0," ",SUMIFS(LOGBOOK!$AG$5:$AG$1036129,LOGBOOK!$D$5:$D$1036129,F241,LOGBOOK!$AN$5:$AN$1036129,V241,LOGBOOK!$AH$5:$AH$1036129,"CAT II",LOGBOOK!$E$5:$E$1036129,L241))</f>
        <v xml:space="preserve"> </v>
      </c>
      <c r="O279" s="1137"/>
      <c r="P279" s="1137"/>
      <c r="Q279" s="1137"/>
      <c r="R279" s="209"/>
      <c r="S279" s="1233" t="s">
        <v>39</v>
      </c>
      <c r="T279" s="1233"/>
      <c r="U279" s="1234"/>
      <c r="V279" s="1136" t="str">
        <f>IF(SUMIFS(LOGBOOK!$AG$5:$AG$1036129,LOGBOOK!$D$5:$D$1036129,F241,LOGBOOK!$AN$5:$AN$1036129,V241,LOGBOOK!$AH$5:$AH$1036129,"CAT III",LOGBOOK!$E$5:$E$1036129,L241)=0," ",SUMIFS(LOGBOOK!$AG$5:$AG$1036129,LOGBOOK!$D$5:$D$1036129,F241,LOGBOOK!$AN$5:$AN$1036129,V241,LOGBOOK!$AH$5:$AH$1036129,"CAT III",LOGBOOK!$E$5:$E$1036129,L241))</f>
        <v xml:space="preserve"> </v>
      </c>
      <c r="W279" s="1137"/>
      <c r="X279" s="1137"/>
      <c r="Y279" s="1137"/>
      <c r="Z279" s="227"/>
      <c r="AA279" s="629" t="str">
        <f>IF('FRONT PAGE'!$A$1="www.fly-logics.com","DEC",0)</f>
        <v>DEC</v>
      </c>
      <c r="AB279" s="629"/>
      <c r="AC279" s="629"/>
      <c r="AD279" s="629"/>
      <c r="AE279" s="629"/>
      <c r="AF279" s="630" t="str">
        <f>IF(SUMIFS(LOGBOOK!$Y$5:$Y$1036129,LOGBOOK!$D$5:$D$1036129,F241,LOGBOOK!$AN$5:$AN$1036129,V241,LOGBOOK!$E$5:$E$1036129,L241,LOGBOOK!$AM$5:$AM$1036129,"DIC")=0," ",SUMIFS(LOGBOOK!$Y$5:$Y$1036129,LOGBOOK!$D$5:$D$1036129,F241,LOGBOOK!$AN$5:$AN$1036129,V241,LOGBOOK!$E$5:$E$1036129,L241,LOGBOOK!$AM$5:$AM$1036129,"DIC"))</f>
        <v xml:space="preserve"> </v>
      </c>
      <c r="AG279" s="630"/>
      <c r="AH279" s="630"/>
      <c r="AI279" s="630"/>
      <c r="AJ279" s="630" t="str">
        <f>IF(SUMIFS(LOGBOOK!$Z$5:$Z$1036129,LOGBOOK!$D$5:$D$1036129,F241,LOGBOOK!$AN$5:$AN$1036129,V241,LOGBOOK!$E$5:$E$1036129,L241,LOGBOOK!$AM$5:$AM$1036129,"DIC")=0," ",SUMIFS(LOGBOOK!$Z$5:$Z$1036129,LOGBOOK!$D$5:$D$1036129,F241,LOGBOOK!$AN$5:$AN$1036129,V241,LOGBOOK!$E$5:$E$1036129,L241,LOGBOOK!$AM$5:$AM$1036129,"DIC"))</f>
        <v xml:space="preserve"> </v>
      </c>
      <c r="AK279" s="630"/>
      <c r="AL279" s="630"/>
      <c r="AM279" s="630"/>
      <c r="AN279" s="630" t="str">
        <f>IF(SUMIFS(LOGBOOK!$AA$5:$AA$1036129,LOGBOOK!$D$5:$D$1036129,F241,LOGBOOK!$AN$5:$AN$1036129,V241,LOGBOOK!$E$5:$E$1036129,L241,LOGBOOK!$AM$5:$AM$1036129,"DIC")=0," ",SUMIFS(LOGBOOK!$AA$5:$AA$1036129,LOGBOOK!$D$5:$D$1036129,F241,LOGBOOK!$AN$5:$AN$1036129,V241,LOGBOOK!$E$5:$E$1036129,L241,LOGBOOK!$AM$5:$AM$1036129,"DIC"))</f>
        <v xml:space="preserve"> </v>
      </c>
      <c r="AO279" s="630"/>
      <c r="AP279" s="630"/>
      <c r="AQ279" s="630"/>
      <c r="AR279" s="623" t="str">
        <f>IF(SUMIFS(LOGBOOK!$AE$5:$AE$1036129,LOGBOOK!$D$5:$D$1036129,F241,LOGBOOK!$AN$5:$AN$1036129,V241,LOGBOOK!$E$5:$E$1036129,L241,LOGBOOK!$AM$5:$AM$1036129,"DIC")=0," ",SUMIFS(LOGBOOK!$AC$5:$AC$1036129,LOGBOOK!$D$5:$D$1036129,F241,LOGBOOK!$AN$5:$AN$1036129,V241,LOGBOOK!$E$5:$E$1036129,L241,LOGBOOK!$AM$5:$AM$1036129,"DIC"))</f>
        <v xml:space="preserve"> </v>
      </c>
      <c r="AS279" s="623"/>
      <c r="AT279" s="623"/>
      <c r="AU279" s="623" t="str">
        <f>IF(SUMIFS(LOGBOOK!$AF$5:$AF$1036129,LOGBOOK!$D$5:$D$1036129,F241,LOGBOOK!$AN$5:$AN$1036129,V241,LOGBOOK!$E$5:$E$1036129,L241,LOGBOOK!$AM$5:$AM$1036129,"DIC")=0," ",SUMIFS(LOGBOOK!$AF$5:$AF$1036129,LOGBOOK!$D$5:$D$1036129,F241,LOGBOOK!$AN$5:$AN$1036129,V241,LOGBOOK!$E$5:$E$1036129,L241,LOGBOOK!$AM$5:$AM$1036129,"DIC"))</f>
        <v xml:space="preserve"> </v>
      </c>
      <c r="AV279" s="623"/>
      <c r="AW279" s="623"/>
      <c r="AX279" s="643"/>
      <c r="AY279" s="635"/>
      <c r="AZ279" s="1233" t="s">
        <v>37</v>
      </c>
      <c r="BA279" s="1233"/>
      <c r="BB279" s="1234"/>
      <c r="BC279" s="1138" t="str">
        <f>IF(SUMIFS(LOGBOOK!$AG$5:$AG$1036129,LOGBOOK!$D$5:$D$1036129,BC241,LOGBOOK!$AN$5:$AN$1036129,BS241,LOGBOOK!$AH$5:$AH$1036129,"CAT I",LOGBOOK!$E$5:$E$1036129,BI241)=0," ",SUMIFS(LOGBOOK!$AG$5:$AG$1036129,LOGBOOK!$D$5:$D$1036129,BC241,LOGBOOK!$AN$5:$AN$1036129,BS241,LOGBOOK!$AH$5:$AH$1036129,"CAT I",LOGBOOK!$E$5:$E$1036129,BI241))</f>
        <v xml:space="preserve"> </v>
      </c>
      <c r="BD279" s="1139"/>
      <c r="BE279" s="1139"/>
      <c r="BF279" s="1139"/>
      <c r="BG279" s="209"/>
      <c r="BH279" s="1233" t="s">
        <v>36</v>
      </c>
      <c r="BI279" s="1233"/>
      <c r="BJ279" s="1234"/>
      <c r="BK279" s="1136" t="str">
        <f>IF(SUMIFS(LOGBOOK!$AG$5:$AG$1036129,LOGBOOK!$D$5:$D$1036129,BC241,LOGBOOK!$AN$5:$AN$1036129,BS241,LOGBOOK!$AH$5:$AH$1036129,"CAT II",LOGBOOK!$E$5:$E$1036129,BI241)=0," ",SUMIFS(LOGBOOK!$AG$5:$AG$1036129,LOGBOOK!$D$5:$D$1036129,BC241,LOGBOOK!$AN$5:$AN$1036129,BS241,LOGBOOK!$AH$5:$AH$1036129,"CAT II",LOGBOOK!$E$5:$E$1036129,BI241))</f>
        <v xml:space="preserve"> </v>
      </c>
      <c r="BL279" s="1137"/>
      <c r="BM279" s="1137"/>
      <c r="BN279" s="1137"/>
      <c r="BO279" s="209"/>
      <c r="BP279" s="1233" t="s">
        <v>39</v>
      </c>
      <c r="BQ279" s="1233"/>
      <c r="BR279" s="1234"/>
      <c r="BS279" s="1136" t="str">
        <f>IF(SUMIFS(LOGBOOK!$AG$5:$AG$1036129,LOGBOOK!$D$5:$D$1036129,BC241,LOGBOOK!$AN$5:$AN$1036129,BS241,LOGBOOK!$AH$5:$AH$1036129,"CAT III",LOGBOOK!$E$5:$E$1036129,BI241)=0," ",SUMIFS(LOGBOOK!$AG$5:$AG$1036129,LOGBOOK!$D$5:$D$1036129,BC241,LOGBOOK!$AN$5:$AN$1036129,BS241,LOGBOOK!$AH$5:$AH$1036129,"CAT III",LOGBOOK!$E$5:$E$1036129,BI241))</f>
        <v xml:space="preserve"> </v>
      </c>
      <c r="BT279" s="1137"/>
      <c r="BU279" s="1137"/>
      <c r="BV279" s="1137"/>
      <c r="BW279" s="227"/>
      <c r="BX279" s="629" t="str">
        <f>IF('FRONT PAGE'!$A$1="www.fly-logics.com","DEC",0)</f>
        <v>DEC</v>
      </c>
      <c r="BY279" s="629"/>
      <c r="BZ279" s="629"/>
      <c r="CA279" s="629"/>
      <c r="CB279" s="629"/>
      <c r="CC279" s="630" t="str">
        <f>IF(SUMIFS(LOGBOOK!$Y$5:$Y$1036129,LOGBOOK!$D$5:$D$1036129,BC241,LOGBOOK!$AN$5:$AN$1036129,BS241,LOGBOOK!$E$5:$E$1036129,BI241,LOGBOOK!$AM$5:$AM$1036129,"DIC")=0," ",SUMIFS(LOGBOOK!$Y$5:$Y$1036129,LOGBOOK!$D$5:$D$1036129,BC241,LOGBOOK!$AN$5:$AN$1036129,BS241,LOGBOOK!$E$5:$E$1036129,BI241,LOGBOOK!$AM$5:$AM$1036129,"DIC"))</f>
        <v xml:space="preserve"> </v>
      </c>
      <c r="CD279" s="630"/>
      <c r="CE279" s="630"/>
      <c r="CF279" s="630"/>
      <c r="CG279" s="630" t="str">
        <f>IF(SUMIFS(LOGBOOK!$Z$5:$Z$1036129,LOGBOOK!$D$5:$D$1036129,BC241,LOGBOOK!$AN$5:$AN$1036129,BS241,LOGBOOK!$E$5:$E$1036129,BI241,LOGBOOK!$AM$5:$AM$1036129,"DIC")=0," ",SUMIFS(LOGBOOK!$Z$5:$Z$1036129,LOGBOOK!$D$5:$D$1036129,BC241,LOGBOOK!$AN$5:$AN$1036129,BS241,LOGBOOK!$E$5:$E$1036129,BI241,LOGBOOK!$AM$5:$AM$1036129,"DIC"))</f>
        <v xml:space="preserve"> </v>
      </c>
      <c r="CH279" s="630"/>
      <c r="CI279" s="630"/>
      <c r="CJ279" s="630"/>
      <c r="CK279" s="630" t="str">
        <f>IF(SUMIFS(LOGBOOK!$AA$5:$AA$1036129,LOGBOOK!$D$5:$D$1036129,BC241,LOGBOOK!$AN$5:$AN$1036129,BS241,LOGBOOK!$E$5:$E$1036129,BI241,LOGBOOK!$AM$5:$AM$1036129,"DIC")=0," ",SUMIFS(LOGBOOK!$AA$5:$AA$1036129,LOGBOOK!$D$5:$D$1036129,BC241,LOGBOOK!$AN$5:$AN$1036129,BS241,LOGBOOK!$E$5:$E$1036129,BI241,LOGBOOK!$AM$5:$AM$1036129,"DIC"))</f>
        <v xml:space="preserve"> </v>
      </c>
      <c r="CL279" s="630"/>
      <c r="CM279" s="630"/>
      <c r="CN279" s="630"/>
      <c r="CO279" s="623" t="str">
        <f>IF(SUMIFS(LOGBOOK!$AE$5:$AE$1036129,LOGBOOK!$D$5:$D$1036129,BC241,LOGBOOK!$AN$5:$AN$1036129,BS241,LOGBOOK!$E$5:$E$1036129,BI241,LOGBOOK!$AM$5:$AM$1036129,"DIC")=0," ",SUMIFS(LOGBOOK!$AC$5:$AC$1036129,LOGBOOK!$D$5:$D$1036129,BC241,LOGBOOK!$AN$5:$AN$1036129,BS241,LOGBOOK!$E$5:$E$1036129,BI241,LOGBOOK!$AM$5:$AM$1036129,"DIC"))</f>
        <v xml:space="preserve"> </v>
      </c>
      <c r="CP279" s="623"/>
      <c r="CQ279" s="623"/>
      <c r="CR279" s="623" t="str">
        <f>IF(SUMIFS(LOGBOOK!$AF$5:$AF$1036129,LOGBOOK!$D$5:$D$1036129,BC241,LOGBOOK!$AN$5:$AN$1036129,BS241,LOGBOOK!$E$5:$E$1036129,BI241,LOGBOOK!$AM$5:$AM$1036129,"DIC")=0," ",SUMIFS(LOGBOOK!$AF$5:$AF$1036129,LOGBOOK!$D$5:$D$1036129,BC241,LOGBOOK!$AN$5:$AN$1036129,BS241,LOGBOOK!$E$5:$E$1036129,BI241,LOGBOOK!$AM$5:$AM$1036129,"DIC"))</f>
        <v xml:space="preserve"> </v>
      </c>
      <c r="CS279" s="623"/>
      <c r="CT279" s="623"/>
      <c r="CU279" s="643"/>
      <c r="CV279" s="249"/>
      <c r="CW279" s="212"/>
      <c r="CX279" s="635"/>
      <c r="CY279" s="1233" t="s">
        <v>37</v>
      </c>
      <c r="CZ279" s="1233"/>
      <c r="DA279" s="1234"/>
      <c r="DB279" s="1138" t="str">
        <f>IF(SUMIFS(LOGBOOK!$AG$5:$AG$1036129,LOGBOOK!$D$5:$D$1036129,DB241,LOGBOOK!$AN$5:$AN$1036129,DR241,LOGBOOK!$AH$5:$AH$1036129,"CAT I",LOGBOOK!$E$5:$E$1036129,DH241)=0," ",SUMIFS(LOGBOOK!$AG$5:$AG$1036129,LOGBOOK!$D$5:$D$1036129,DB241,LOGBOOK!$AN$5:$AN$1036129,DR241,LOGBOOK!$AH$5:$AH$1036129,"CAT I",LOGBOOK!$E$5:$E$1036129,DH241))</f>
        <v xml:space="preserve"> </v>
      </c>
      <c r="DC279" s="1139"/>
      <c r="DD279" s="1139"/>
      <c r="DE279" s="1139"/>
      <c r="DF279" s="209"/>
      <c r="DG279" s="1233" t="s">
        <v>36</v>
      </c>
      <c r="DH279" s="1233"/>
      <c r="DI279" s="1234"/>
      <c r="DJ279" s="1136" t="str">
        <f>IF(SUMIFS(LOGBOOK!$AG$5:$AG$1036129,LOGBOOK!$D$5:$D$1036129,DB241,LOGBOOK!$AN$5:$AN$1036129,DR241,LOGBOOK!$AH$5:$AH$1036129,"CAT II",LOGBOOK!$E$5:$E$1036129,DH241)=0," ",SUMIFS(LOGBOOK!$AG$5:$AG$1036129,LOGBOOK!$D$5:$D$1036129,DB241,LOGBOOK!$AN$5:$AN$1036129,DR241,LOGBOOK!$AH$5:$AH$1036129,"CAT II",LOGBOOK!$E$5:$E$1036129,DH241))</f>
        <v xml:space="preserve"> </v>
      </c>
      <c r="DK279" s="1137"/>
      <c r="DL279" s="1137"/>
      <c r="DM279" s="1137"/>
      <c r="DN279" s="209"/>
      <c r="DO279" s="1233" t="s">
        <v>39</v>
      </c>
      <c r="DP279" s="1233"/>
      <c r="DQ279" s="1234"/>
      <c r="DR279" s="1136" t="str">
        <f>IF(SUMIFS(LOGBOOK!$AG$5:$AG$1036129,LOGBOOK!$D$5:$D$1036129,DB241,LOGBOOK!$AN$5:$AN$1036129,DR241,LOGBOOK!$AH$5:$AH$1036129,"CAT III",LOGBOOK!$E$5:$E$1036129,DH241)=0," ",SUMIFS(LOGBOOK!$AG$5:$AG$1036129,LOGBOOK!$D$5:$D$1036129,DB241,LOGBOOK!$AN$5:$AN$1036129,DR241,LOGBOOK!$AH$5:$AH$1036129,"CAT III",LOGBOOK!$E$5:$E$1036129,DH241))</f>
        <v xml:space="preserve"> </v>
      </c>
      <c r="DS279" s="1137"/>
      <c r="DT279" s="1137"/>
      <c r="DU279" s="1137"/>
      <c r="DV279" s="227"/>
      <c r="DW279" s="629" t="str">
        <f>IF('FRONT PAGE'!$A$1="www.fly-logics.com","DEC",0)</f>
        <v>DEC</v>
      </c>
      <c r="DX279" s="629"/>
      <c r="DY279" s="629"/>
      <c r="DZ279" s="629"/>
      <c r="EA279" s="629"/>
      <c r="EB279" s="630" t="str">
        <f>IF(SUMIFS(LOGBOOK!$Y$5:$Y$1036129,LOGBOOK!$D$5:$D$1036129,DB241,LOGBOOK!$AN$5:$AN$1036129,DR241,LOGBOOK!$E$5:$E$1036129,DH241,LOGBOOK!$AM$5:$AM$1036129,"DIC")=0," ",SUMIFS(LOGBOOK!$Y$5:$Y$1036129,LOGBOOK!$D$5:$D$1036129,DB241,LOGBOOK!$AN$5:$AN$1036129,DR241,LOGBOOK!$E$5:$E$1036129,DH241,LOGBOOK!$AM$5:$AM$1036129,"DIC"))</f>
        <v xml:space="preserve"> </v>
      </c>
      <c r="EC279" s="630"/>
      <c r="ED279" s="630"/>
      <c r="EE279" s="630"/>
      <c r="EF279" s="630" t="str">
        <f>IF(SUMIFS(LOGBOOK!$Z$5:$Z$1036129,LOGBOOK!$D$5:$D$1036129,DB241,LOGBOOK!$AN$5:$AN$1036129,DR241,LOGBOOK!$E$5:$E$1036129,DH241,LOGBOOK!$AM$5:$AM$1036129,"DIC")=0," ",SUMIFS(LOGBOOK!$Z$5:$Z$1036129,LOGBOOK!$D$5:$D$1036129,DB241,LOGBOOK!$AN$5:$AN$1036129,DR241,LOGBOOK!$E$5:$E$1036129,DH241,LOGBOOK!$AM$5:$AM$1036129,"DIC"))</f>
        <v xml:space="preserve"> </v>
      </c>
      <c r="EG279" s="630"/>
      <c r="EH279" s="630"/>
      <c r="EI279" s="630"/>
      <c r="EJ279" s="630" t="str">
        <f>IF(SUMIFS(LOGBOOK!$AA$5:$AA$1036129,LOGBOOK!$D$5:$D$1036129,DB241,LOGBOOK!$AN$5:$AN$1036129,DR241,LOGBOOK!$E$5:$E$1036129,DH241,LOGBOOK!$AM$5:$AM$1036129,"DIC")=0," ",SUMIFS(LOGBOOK!$AA$5:$AA$1036129,LOGBOOK!$D$5:$D$1036129,DB241,LOGBOOK!$AN$5:$AN$1036129,DR241,LOGBOOK!$E$5:$E$1036129,DH241,LOGBOOK!$AM$5:$AM$1036129,"DIC"))</f>
        <v xml:space="preserve"> </v>
      </c>
      <c r="EK279" s="630"/>
      <c r="EL279" s="630"/>
      <c r="EM279" s="630"/>
      <c r="EN279" s="623" t="str">
        <f>IF(SUMIFS(LOGBOOK!$AE$5:$AE$1036129,LOGBOOK!$D$5:$D$1036129,DB241,LOGBOOK!$AN$5:$AN$1036129,DR241,LOGBOOK!$E$5:$E$1036129,DH241,LOGBOOK!$AM$5:$AM$1036129,"DIC")=0," ",SUMIFS(LOGBOOK!$AC$5:$AC$1036129,LOGBOOK!$D$5:$D$1036129,DB241,LOGBOOK!$AN$5:$AN$1036129,DR241,LOGBOOK!$E$5:$E$1036129,DH241,LOGBOOK!$AM$5:$AM$1036129,"DIC"))</f>
        <v xml:space="preserve"> </v>
      </c>
      <c r="EO279" s="623"/>
      <c r="EP279" s="623"/>
      <c r="EQ279" s="623" t="str">
        <f>IF(SUMIFS(LOGBOOK!$AF$5:$AF$1036129,LOGBOOK!$D$5:$D$1036129,DB241,LOGBOOK!$AN$5:$AN$1036129,DR241,LOGBOOK!$E$5:$E$1036129,DH241,LOGBOOK!$AM$5:$AM$1036129,"DIC")=0," ",SUMIFS(LOGBOOK!$AF$5:$AF$1036129,LOGBOOK!$D$5:$D$1036129,DB241,LOGBOOK!$AN$5:$AN$1036129,DR241,LOGBOOK!$E$5:$E$1036129,DH241,LOGBOOK!$AM$5:$AM$1036129,"DIC"))</f>
        <v xml:space="preserve"> </v>
      </c>
      <c r="ER279" s="623"/>
      <c r="ES279" s="623"/>
      <c r="ET279" s="643"/>
      <c r="EU279" s="635"/>
      <c r="EV279" s="1233" t="s">
        <v>37</v>
      </c>
      <c r="EW279" s="1233"/>
      <c r="EX279" s="1234"/>
      <c r="EY279" s="1138" t="str">
        <f>IF(SUMIFS(LOGBOOK!$AG$5:$AG$1036129,LOGBOOK!$D$5:$D$1036129,EY241,LOGBOOK!$AN$5:$AN$1036129,FO241,LOGBOOK!$AH$5:$AH$1036129,"CAT I",LOGBOOK!$E$5:$E$1036129,FE241)=0," ",SUMIFS(LOGBOOK!$AG$5:$AG$1036129,LOGBOOK!$D$5:$D$1036129,EY241,LOGBOOK!$AN$5:$AN$1036129,FO241,LOGBOOK!$AH$5:$AH$1036129,"CAT I",LOGBOOK!$E$5:$E$1036129,FE241))</f>
        <v xml:space="preserve"> </v>
      </c>
      <c r="EZ279" s="1139"/>
      <c r="FA279" s="1139"/>
      <c r="FB279" s="1139"/>
      <c r="FC279" s="209"/>
      <c r="FD279" s="1233" t="s">
        <v>36</v>
      </c>
      <c r="FE279" s="1233"/>
      <c r="FF279" s="1234"/>
      <c r="FG279" s="1136" t="str">
        <f>IF(SUMIFS(LOGBOOK!$AG$5:$AG$1036129,LOGBOOK!$D$5:$D$1036129,EY241,LOGBOOK!$AN$5:$AN$1036129,FO241,LOGBOOK!$AH$5:$AH$1036129,"CAT II",LOGBOOK!$E$5:$E$1036129,FE241)=0," ",SUMIFS(LOGBOOK!$AG$5:$AG$1036129,LOGBOOK!$D$5:$D$1036129,EY241,LOGBOOK!$AN$5:$AN$1036129,FO241,LOGBOOK!$AH$5:$AH$1036129,"CAT II",LOGBOOK!$E$5:$E$1036129,FE241))</f>
        <v xml:space="preserve"> </v>
      </c>
      <c r="FH279" s="1137"/>
      <c r="FI279" s="1137"/>
      <c r="FJ279" s="1137"/>
      <c r="FK279" s="209"/>
      <c r="FL279" s="1233" t="s">
        <v>39</v>
      </c>
      <c r="FM279" s="1233"/>
      <c r="FN279" s="1234"/>
      <c r="FO279" s="1136" t="str">
        <f>IF(SUMIFS(LOGBOOK!$AG$5:$AG$1036129,LOGBOOK!$D$5:$D$1036129,EY241,LOGBOOK!$AN$5:$AN$1036129,FO241,LOGBOOK!$AH$5:$AH$1036129,"CAT III",LOGBOOK!$E$5:$E$1036129,FE241)=0," ",SUMIFS(LOGBOOK!$AG$5:$AG$1036129,LOGBOOK!$D$5:$D$1036129,EY241,LOGBOOK!$AN$5:$AN$1036129,FO241,LOGBOOK!$AH$5:$AH$1036129,"CAT III",LOGBOOK!$E$5:$E$1036129,FE241))</f>
        <v xml:space="preserve"> </v>
      </c>
      <c r="FP279" s="1137"/>
      <c r="FQ279" s="1137"/>
      <c r="FR279" s="1137"/>
      <c r="FS279" s="227"/>
      <c r="FT279" s="629" t="str">
        <f>IF('FRONT PAGE'!$A$1="www.fly-logics.com","DEC",0)</f>
        <v>DEC</v>
      </c>
      <c r="FU279" s="629"/>
      <c r="FV279" s="629"/>
      <c r="FW279" s="629"/>
      <c r="FX279" s="629"/>
      <c r="FY279" s="630" t="str">
        <f>IF(SUMIFS(LOGBOOK!$Y$5:$Y$1036129,LOGBOOK!$D$5:$D$1036129,EY241,LOGBOOK!$AN$5:$AN$1036129,FO241,LOGBOOK!$E$5:$E$1036129,FE241,LOGBOOK!$AM$5:$AM$1036129,"DIC")=0," ",SUMIFS(LOGBOOK!$Y$5:$Y$1036129,LOGBOOK!$D$5:$D$1036129,EY241,LOGBOOK!$AN$5:$AN$1036129,FO241,LOGBOOK!$E$5:$E$1036129,FE241,LOGBOOK!$AM$5:$AM$1036129,"DIC"))</f>
        <v xml:space="preserve"> </v>
      </c>
      <c r="FZ279" s="630"/>
      <c r="GA279" s="630"/>
      <c r="GB279" s="630"/>
      <c r="GC279" s="630" t="str">
        <f>IF(SUMIFS(LOGBOOK!$Z$5:$Z$1036129,LOGBOOK!$D$5:$D$1036129,EY241,LOGBOOK!$AN$5:$AN$1036129,FO241,LOGBOOK!$E$5:$E$1036129,FE241,LOGBOOK!$AM$5:$AM$1036129,"DIC")=0," ",SUMIFS(LOGBOOK!$Z$5:$Z$1036129,LOGBOOK!$D$5:$D$1036129,EY241,LOGBOOK!$AN$5:$AN$1036129,FO241,LOGBOOK!$E$5:$E$1036129,FE241,LOGBOOK!$AM$5:$AM$1036129,"DIC"))</f>
        <v xml:space="preserve"> </v>
      </c>
      <c r="GD279" s="630"/>
      <c r="GE279" s="630"/>
      <c r="GF279" s="630"/>
      <c r="GG279" s="630" t="str">
        <f>IF(SUMIFS(LOGBOOK!$AA$5:$AA$1036129,LOGBOOK!$D$5:$D$1036129,EY241,LOGBOOK!$AN$5:$AN$1036129,FO241,LOGBOOK!$E$5:$E$1036129,FE241,LOGBOOK!$AM$5:$AM$1036129,"DIC")=0," ",SUMIFS(LOGBOOK!$AA$5:$AA$1036129,LOGBOOK!$D$5:$D$1036129,EY241,LOGBOOK!$AN$5:$AN$1036129,FO241,LOGBOOK!$E$5:$E$1036129,FE241,LOGBOOK!$AM$5:$AM$1036129,"DIC"))</f>
        <v xml:space="preserve"> </v>
      </c>
      <c r="GH279" s="630"/>
      <c r="GI279" s="630"/>
      <c r="GJ279" s="630"/>
      <c r="GK279" s="623" t="str">
        <f>IF(SUMIFS(LOGBOOK!$AE$5:$AE$1036129,LOGBOOK!$D$5:$D$1036129,EY241,LOGBOOK!$AN$5:$AN$1036129,FO241,LOGBOOK!$E$5:$E$1036129,FE241,LOGBOOK!$AM$5:$AM$1036129,"DIC")=0," ",SUMIFS(LOGBOOK!$AC$5:$AC$1036129,LOGBOOK!$D$5:$D$1036129,EY241,LOGBOOK!$AN$5:$AN$1036129,FO241,LOGBOOK!$E$5:$E$1036129,FE241,LOGBOOK!$AM$5:$AM$1036129,"DIC"))</f>
        <v xml:space="preserve"> </v>
      </c>
      <c r="GL279" s="623"/>
      <c r="GM279" s="623"/>
      <c r="GN279" s="623" t="str">
        <f>IF(SUMIFS(LOGBOOK!$AF$5:$AF$1036129,LOGBOOK!$D$5:$D$1036129,EY241,LOGBOOK!$AN$5:$AN$1036129,FO241,LOGBOOK!$E$5:$E$1036129,FE241,LOGBOOK!$AM$5:$AM$1036129,"DIC")=0," ",SUMIFS(LOGBOOK!$AF$5:$AF$1036129,LOGBOOK!$D$5:$D$1036129,EY241,LOGBOOK!$AN$5:$AN$1036129,FO241,LOGBOOK!$E$5:$E$1036129,FE241,LOGBOOK!$AM$5:$AM$1036129,"DIC"))</f>
        <v xml:space="preserve"> </v>
      </c>
      <c r="GO279" s="623"/>
      <c r="GP279" s="623"/>
      <c r="GQ279" s="643"/>
      <c r="GR279" s="6"/>
    </row>
    <row r="280" spans="1:200" ht="3" customHeight="1" x14ac:dyDescent="0.25">
      <c r="A280" s="212"/>
      <c r="B280" s="636"/>
      <c r="C280" s="660"/>
      <c r="D280" s="660"/>
      <c r="E280" s="660"/>
      <c r="F280" s="660"/>
      <c r="G280" s="660"/>
      <c r="H280" s="660"/>
      <c r="I280" s="660"/>
      <c r="J280" s="660"/>
      <c r="K280" s="660"/>
      <c r="L280" s="660"/>
      <c r="M280" s="660"/>
      <c r="N280" s="660"/>
      <c r="O280" s="660"/>
      <c r="P280" s="660"/>
      <c r="Q280" s="660"/>
      <c r="R280" s="660"/>
      <c r="S280" s="660"/>
      <c r="T280" s="660"/>
      <c r="U280" s="660"/>
      <c r="V280" s="660"/>
      <c r="W280" s="660"/>
      <c r="X280" s="660"/>
      <c r="Y280" s="660"/>
      <c r="Z280" s="661"/>
      <c r="AA280" s="629"/>
      <c r="AB280" s="629"/>
      <c r="AC280" s="629"/>
      <c r="AD280" s="629"/>
      <c r="AE280" s="629"/>
      <c r="AF280" s="630"/>
      <c r="AG280" s="630"/>
      <c r="AH280" s="630"/>
      <c r="AI280" s="630"/>
      <c r="AJ280" s="630"/>
      <c r="AK280" s="630"/>
      <c r="AL280" s="630"/>
      <c r="AM280" s="630"/>
      <c r="AN280" s="630"/>
      <c r="AO280" s="630"/>
      <c r="AP280" s="630"/>
      <c r="AQ280" s="630"/>
      <c r="AR280" s="623"/>
      <c r="AS280" s="623"/>
      <c r="AT280" s="623"/>
      <c r="AU280" s="623"/>
      <c r="AV280" s="623"/>
      <c r="AW280" s="623"/>
      <c r="AX280" s="643"/>
      <c r="AY280" s="636"/>
      <c r="AZ280" s="660"/>
      <c r="BA280" s="660"/>
      <c r="BB280" s="660"/>
      <c r="BC280" s="660"/>
      <c r="BD280" s="660"/>
      <c r="BE280" s="660"/>
      <c r="BF280" s="660"/>
      <c r="BG280" s="660"/>
      <c r="BH280" s="660"/>
      <c r="BI280" s="660"/>
      <c r="BJ280" s="660"/>
      <c r="BK280" s="660"/>
      <c r="BL280" s="660"/>
      <c r="BM280" s="660"/>
      <c r="BN280" s="660"/>
      <c r="BO280" s="660"/>
      <c r="BP280" s="660"/>
      <c r="BQ280" s="660"/>
      <c r="BR280" s="660"/>
      <c r="BS280" s="660"/>
      <c r="BT280" s="660"/>
      <c r="BU280" s="660"/>
      <c r="BV280" s="660"/>
      <c r="BW280" s="661"/>
      <c r="BX280" s="629"/>
      <c r="BY280" s="629"/>
      <c r="BZ280" s="629"/>
      <c r="CA280" s="629"/>
      <c r="CB280" s="629"/>
      <c r="CC280" s="630"/>
      <c r="CD280" s="630"/>
      <c r="CE280" s="630"/>
      <c r="CF280" s="630"/>
      <c r="CG280" s="630"/>
      <c r="CH280" s="630"/>
      <c r="CI280" s="630"/>
      <c r="CJ280" s="630"/>
      <c r="CK280" s="630"/>
      <c r="CL280" s="630"/>
      <c r="CM280" s="630"/>
      <c r="CN280" s="630"/>
      <c r="CO280" s="623"/>
      <c r="CP280" s="623"/>
      <c r="CQ280" s="623"/>
      <c r="CR280" s="623"/>
      <c r="CS280" s="623"/>
      <c r="CT280" s="623"/>
      <c r="CU280" s="643"/>
      <c r="CV280" s="249"/>
      <c r="CW280" s="212"/>
      <c r="CX280" s="636"/>
      <c r="CY280" s="660"/>
      <c r="CZ280" s="660"/>
      <c r="DA280" s="660"/>
      <c r="DB280" s="660"/>
      <c r="DC280" s="660"/>
      <c r="DD280" s="660"/>
      <c r="DE280" s="660"/>
      <c r="DF280" s="660"/>
      <c r="DG280" s="660"/>
      <c r="DH280" s="660"/>
      <c r="DI280" s="660"/>
      <c r="DJ280" s="660"/>
      <c r="DK280" s="660"/>
      <c r="DL280" s="660"/>
      <c r="DM280" s="660"/>
      <c r="DN280" s="660"/>
      <c r="DO280" s="660"/>
      <c r="DP280" s="660"/>
      <c r="DQ280" s="660"/>
      <c r="DR280" s="660"/>
      <c r="DS280" s="660"/>
      <c r="DT280" s="660"/>
      <c r="DU280" s="660"/>
      <c r="DV280" s="661"/>
      <c r="DW280" s="629"/>
      <c r="DX280" s="629"/>
      <c r="DY280" s="629"/>
      <c r="DZ280" s="629"/>
      <c r="EA280" s="629"/>
      <c r="EB280" s="630"/>
      <c r="EC280" s="630"/>
      <c r="ED280" s="630"/>
      <c r="EE280" s="630"/>
      <c r="EF280" s="630"/>
      <c r="EG280" s="630"/>
      <c r="EH280" s="630"/>
      <c r="EI280" s="630"/>
      <c r="EJ280" s="630"/>
      <c r="EK280" s="630"/>
      <c r="EL280" s="630"/>
      <c r="EM280" s="630"/>
      <c r="EN280" s="623"/>
      <c r="EO280" s="623"/>
      <c r="EP280" s="623"/>
      <c r="EQ280" s="623"/>
      <c r="ER280" s="623"/>
      <c r="ES280" s="623"/>
      <c r="ET280" s="643"/>
      <c r="EU280" s="636"/>
      <c r="EV280" s="660"/>
      <c r="EW280" s="660"/>
      <c r="EX280" s="660"/>
      <c r="EY280" s="660"/>
      <c r="EZ280" s="660"/>
      <c r="FA280" s="660"/>
      <c r="FB280" s="660"/>
      <c r="FC280" s="660"/>
      <c r="FD280" s="660"/>
      <c r="FE280" s="660"/>
      <c r="FF280" s="660"/>
      <c r="FG280" s="660"/>
      <c r="FH280" s="660"/>
      <c r="FI280" s="660"/>
      <c r="FJ280" s="660"/>
      <c r="FK280" s="660"/>
      <c r="FL280" s="660"/>
      <c r="FM280" s="660"/>
      <c r="FN280" s="660"/>
      <c r="FO280" s="660"/>
      <c r="FP280" s="660"/>
      <c r="FQ280" s="660"/>
      <c r="FR280" s="660"/>
      <c r="FS280" s="661"/>
      <c r="FT280" s="629"/>
      <c r="FU280" s="629"/>
      <c r="FV280" s="629"/>
      <c r="FW280" s="629"/>
      <c r="FX280" s="629"/>
      <c r="FY280" s="630"/>
      <c r="FZ280" s="630"/>
      <c r="GA280" s="630"/>
      <c r="GB280" s="630"/>
      <c r="GC280" s="630"/>
      <c r="GD280" s="630"/>
      <c r="GE280" s="630"/>
      <c r="GF280" s="630"/>
      <c r="GG280" s="630"/>
      <c r="GH280" s="630"/>
      <c r="GI280" s="630"/>
      <c r="GJ280" s="630"/>
      <c r="GK280" s="623"/>
      <c r="GL280" s="623"/>
      <c r="GM280" s="623"/>
      <c r="GN280" s="623"/>
      <c r="GO280" s="623"/>
      <c r="GP280" s="623"/>
      <c r="GQ280" s="643"/>
      <c r="GR280" s="6"/>
    </row>
    <row r="281" spans="1:200" ht="5.25" customHeight="1" x14ac:dyDescent="0.25">
      <c r="A281" s="212"/>
      <c r="B281" s="160"/>
      <c r="C281" s="1235"/>
      <c r="D281" s="1236"/>
      <c r="E281" s="1236"/>
      <c r="F281" s="1236"/>
      <c r="G281" s="1236"/>
      <c r="H281" s="1236"/>
      <c r="I281" s="1236"/>
      <c r="J281" s="1236"/>
      <c r="K281" s="1236"/>
      <c r="L281" s="1236"/>
      <c r="M281" s="1236"/>
      <c r="N281" s="1236"/>
      <c r="O281" s="1236"/>
      <c r="P281" s="6"/>
      <c r="Q281" s="1237"/>
      <c r="R281" s="1237"/>
      <c r="S281" s="1237"/>
      <c r="T281" s="1237"/>
      <c r="U281" s="1237"/>
      <c r="V281" s="250"/>
      <c r="W281" s="250"/>
      <c r="X281" s="250"/>
      <c r="Y281" s="250"/>
      <c r="Z281" s="15"/>
      <c r="AA281" s="1143" t="str">
        <f>IF('FRONT PAGE'!$A$1="www.fly-logics.com","TOTAL 2nd
SEMESTER",0)</f>
        <v>TOTAL 2nd
SEMESTER</v>
      </c>
      <c r="AB281" s="1143"/>
      <c r="AC281" s="1143"/>
      <c r="AD281" s="1143"/>
      <c r="AE281" s="1143"/>
      <c r="AF281" s="1144" t="str">
        <f t="shared" ref="AF281" si="236">IF(SUM(AF263:AI280)=0," ",SUM(AF263:AI280))</f>
        <v xml:space="preserve"> </v>
      </c>
      <c r="AG281" s="1144"/>
      <c r="AH281" s="1144"/>
      <c r="AI281" s="1144"/>
      <c r="AJ281" s="1144" t="str">
        <f t="shared" ref="AJ281" si="237">IF(SUM(AJ263:AM280)=0," ",SUM(AJ263:AM280))</f>
        <v xml:space="preserve"> </v>
      </c>
      <c r="AK281" s="1144"/>
      <c r="AL281" s="1144"/>
      <c r="AM281" s="1144"/>
      <c r="AN281" s="1144" t="str">
        <f t="shared" ref="AN281" si="238">IF(SUM(AN263:AQ280)=0," ",SUM(AN263:AQ280))</f>
        <v xml:space="preserve"> </v>
      </c>
      <c r="AO281" s="1144"/>
      <c r="AP281" s="1144"/>
      <c r="AQ281" s="1144"/>
      <c r="AR281" s="1145" t="str">
        <f t="shared" ref="AR281" si="239">IF(SUM(AR263:AT280)=0," ",SUM(AR263:AT280))</f>
        <v xml:space="preserve"> </v>
      </c>
      <c r="AS281" s="1145"/>
      <c r="AT281" s="1145"/>
      <c r="AU281" s="1145" t="str">
        <f t="shared" ref="AU281" si="240">IF(SUM(AU263:AW280)=0," ",SUM(AU263:AW280))</f>
        <v xml:space="preserve"> </v>
      </c>
      <c r="AV281" s="1145"/>
      <c r="AW281" s="1145"/>
      <c r="AX281" s="643"/>
      <c r="AY281" s="160"/>
      <c r="AZ281" s="1235"/>
      <c r="BA281" s="1236"/>
      <c r="BB281" s="1236"/>
      <c r="BC281" s="1236"/>
      <c r="BD281" s="1236"/>
      <c r="BE281" s="1236"/>
      <c r="BF281" s="1236"/>
      <c r="BG281" s="1236"/>
      <c r="BH281" s="1236"/>
      <c r="BI281" s="1236"/>
      <c r="BJ281" s="1236"/>
      <c r="BK281" s="1236"/>
      <c r="BL281" s="1236"/>
      <c r="BM281" s="6"/>
      <c r="BN281" s="1237"/>
      <c r="BO281" s="1237"/>
      <c r="BP281" s="1237"/>
      <c r="BQ281" s="1237"/>
      <c r="BR281" s="1237"/>
      <c r="BS281" s="250"/>
      <c r="BT281" s="250"/>
      <c r="BU281" s="250"/>
      <c r="BV281" s="250"/>
      <c r="BW281" s="15"/>
      <c r="BX281" s="1143" t="str">
        <f>IF('FRONT PAGE'!$A$1="www.fly-logics.com","TOTAL 2nd
SEMESTER",0)</f>
        <v>TOTAL 2nd
SEMESTER</v>
      </c>
      <c r="BY281" s="1143"/>
      <c r="BZ281" s="1143"/>
      <c r="CA281" s="1143"/>
      <c r="CB281" s="1143"/>
      <c r="CC281" s="1144" t="str">
        <f t="shared" ref="CC281" si="241">IF(SUM(CC263:CF280)=0," ",SUM(CC263:CF280))</f>
        <v xml:space="preserve"> </v>
      </c>
      <c r="CD281" s="1144"/>
      <c r="CE281" s="1144"/>
      <c r="CF281" s="1144"/>
      <c r="CG281" s="1144" t="str">
        <f t="shared" ref="CG281" si="242">IF(SUM(CG263:CJ280)=0," ",SUM(CG263:CJ280))</f>
        <v xml:space="preserve"> </v>
      </c>
      <c r="CH281" s="1144"/>
      <c r="CI281" s="1144"/>
      <c r="CJ281" s="1144"/>
      <c r="CK281" s="1144" t="str">
        <f t="shared" ref="CK281" si="243">IF(SUM(CK263:CN280)=0," ",SUM(CK263:CN280))</f>
        <v xml:space="preserve"> </v>
      </c>
      <c r="CL281" s="1144"/>
      <c r="CM281" s="1144"/>
      <c r="CN281" s="1144"/>
      <c r="CO281" s="1145" t="str">
        <f t="shared" ref="CO281" si="244">IF(SUM(CO263:CQ280)=0," ",SUM(CO263:CQ280))</f>
        <v xml:space="preserve"> </v>
      </c>
      <c r="CP281" s="1145"/>
      <c r="CQ281" s="1145"/>
      <c r="CR281" s="1145" t="str">
        <f t="shared" ref="CR281" si="245">IF(SUM(CR263:CT280)=0," ",SUM(CR263:CT280))</f>
        <v xml:space="preserve"> </v>
      </c>
      <c r="CS281" s="1145"/>
      <c r="CT281" s="1145"/>
      <c r="CU281" s="643"/>
      <c r="CV281" s="251"/>
      <c r="CW281" s="212"/>
      <c r="CX281" s="160"/>
      <c r="CY281" s="1235"/>
      <c r="CZ281" s="1236"/>
      <c r="DA281" s="1236"/>
      <c r="DB281" s="1236"/>
      <c r="DC281" s="1236"/>
      <c r="DD281" s="1236"/>
      <c r="DE281" s="1236"/>
      <c r="DF281" s="1236"/>
      <c r="DG281" s="1236"/>
      <c r="DH281" s="1236"/>
      <c r="DI281" s="1236"/>
      <c r="DJ281" s="1236"/>
      <c r="DK281" s="1236"/>
      <c r="DL281" s="6"/>
      <c r="DM281" s="1237"/>
      <c r="DN281" s="1237"/>
      <c r="DO281" s="1237"/>
      <c r="DP281" s="1237"/>
      <c r="DQ281" s="1237"/>
      <c r="DR281" s="250"/>
      <c r="DS281" s="250"/>
      <c r="DT281" s="250"/>
      <c r="DU281" s="250"/>
      <c r="DV281" s="15"/>
      <c r="DW281" s="1143" t="str">
        <f>IF('FRONT PAGE'!$A$1="www.fly-logics.com","TOTAL 2nd
SEMESTER",0)</f>
        <v>TOTAL 2nd
SEMESTER</v>
      </c>
      <c r="DX281" s="1143"/>
      <c r="DY281" s="1143"/>
      <c r="DZ281" s="1143"/>
      <c r="EA281" s="1143"/>
      <c r="EB281" s="1144" t="str">
        <f t="shared" ref="EB281" si="246">IF(SUM(EB263:EE280)=0," ",SUM(EB263:EE280))</f>
        <v xml:space="preserve"> </v>
      </c>
      <c r="EC281" s="1144"/>
      <c r="ED281" s="1144"/>
      <c r="EE281" s="1144"/>
      <c r="EF281" s="1144" t="str">
        <f t="shared" ref="EF281" si="247">IF(SUM(EF263:EI280)=0," ",SUM(EF263:EI280))</f>
        <v xml:space="preserve"> </v>
      </c>
      <c r="EG281" s="1144"/>
      <c r="EH281" s="1144"/>
      <c r="EI281" s="1144"/>
      <c r="EJ281" s="1144" t="str">
        <f t="shared" ref="EJ281" si="248">IF(SUM(EJ263:EM280)=0," ",SUM(EJ263:EM280))</f>
        <v xml:space="preserve"> </v>
      </c>
      <c r="EK281" s="1144"/>
      <c r="EL281" s="1144"/>
      <c r="EM281" s="1144"/>
      <c r="EN281" s="1145" t="str">
        <f t="shared" ref="EN281" si="249">IF(SUM(EN263:EP280)=0," ",SUM(EN263:EP280))</f>
        <v xml:space="preserve"> </v>
      </c>
      <c r="EO281" s="1145"/>
      <c r="EP281" s="1145"/>
      <c r="EQ281" s="1145" t="str">
        <f t="shared" ref="EQ281" si="250">IF(SUM(EQ263:ES280)=0," ",SUM(EQ263:ES280))</f>
        <v xml:space="preserve"> </v>
      </c>
      <c r="ER281" s="1145"/>
      <c r="ES281" s="1145"/>
      <c r="ET281" s="643"/>
      <c r="EU281" s="160"/>
      <c r="EV281" s="1235"/>
      <c r="EW281" s="1236"/>
      <c r="EX281" s="1236"/>
      <c r="EY281" s="1236"/>
      <c r="EZ281" s="1236"/>
      <c r="FA281" s="1236"/>
      <c r="FB281" s="1236"/>
      <c r="FC281" s="1236"/>
      <c r="FD281" s="1236"/>
      <c r="FE281" s="1236"/>
      <c r="FF281" s="1236"/>
      <c r="FG281" s="1236"/>
      <c r="FH281" s="1236"/>
      <c r="FI281" s="6"/>
      <c r="FJ281" s="1237"/>
      <c r="FK281" s="1237"/>
      <c r="FL281" s="1237"/>
      <c r="FM281" s="1237"/>
      <c r="FN281" s="1237"/>
      <c r="FO281" s="250"/>
      <c r="FP281" s="250"/>
      <c r="FQ281" s="250"/>
      <c r="FR281" s="250"/>
      <c r="FS281" s="15"/>
      <c r="FT281" s="1143" t="str">
        <f>IF('FRONT PAGE'!$A$1="www.fly-logics.com","TOTAL 2nd
SEMESTER",0)</f>
        <v>TOTAL 2nd
SEMESTER</v>
      </c>
      <c r="FU281" s="1143"/>
      <c r="FV281" s="1143"/>
      <c r="FW281" s="1143"/>
      <c r="FX281" s="1143"/>
      <c r="FY281" s="1144" t="str">
        <f t="shared" ref="FY281" si="251">IF(SUM(FY263:GB280)=0," ",SUM(FY263:GB280))</f>
        <v xml:space="preserve"> </v>
      </c>
      <c r="FZ281" s="1144"/>
      <c r="GA281" s="1144"/>
      <c r="GB281" s="1144"/>
      <c r="GC281" s="1144" t="str">
        <f t="shared" ref="GC281" si="252">IF(SUM(GC263:GF280)=0," ",SUM(GC263:GF280))</f>
        <v xml:space="preserve"> </v>
      </c>
      <c r="GD281" s="1144"/>
      <c r="GE281" s="1144"/>
      <c r="GF281" s="1144"/>
      <c r="GG281" s="1144" t="str">
        <f t="shared" ref="GG281" si="253">IF(SUM(GG263:GJ280)=0," ",SUM(GG263:GJ280))</f>
        <v xml:space="preserve"> </v>
      </c>
      <c r="GH281" s="1144"/>
      <c r="GI281" s="1144"/>
      <c r="GJ281" s="1144"/>
      <c r="GK281" s="1145" t="str">
        <f t="shared" ref="GK281" si="254">IF(SUM(GK263:GM280)=0," ",SUM(GK263:GM280))</f>
        <v xml:space="preserve"> </v>
      </c>
      <c r="GL281" s="1145"/>
      <c r="GM281" s="1145"/>
      <c r="GN281" s="1145" t="str">
        <f t="shared" ref="GN281" si="255">IF(SUM(GN263:GP280)=0," ",SUM(GN263:GP280))</f>
        <v xml:space="preserve"> </v>
      </c>
      <c r="GO281" s="1145"/>
      <c r="GP281" s="1145"/>
      <c r="GQ281" s="643"/>
      <c r="GR281" s="6"/>
    </row>
    <row r="282" spans="1:200" ht="8.85" customHeight="1" x14ac:dyDescent="0.25">
      <c r="A282" s="212"/>
      <c r="B282" s="160"/>
      <c r="C282" s="1238" t="str">
        <f>IF('FRONT PAGE'!$A$1="www.fly-logics.com","FLIGHT INSTRUCTOR",0)</f>
        <v>FLIGHT INSTRUCTOR</v>
      </c>
      <c r="D282" s="1238"/>
      <c r="E282" s="1238"/>
      <c r="F282" s="1238"/>
      <c r="G282" s="1238"/>
      <c r="H282" s="1238"/>
      <c r="I282" s="1238"/>
      <c r="J282" s="1238"/>
      <c r="K282" s="1238"/>
      <c r="L282" s="1238"/>
      <c r="M282" s="1238"/>
      <c r="N282" s="1238"/>
      <c r="O282" s="1238"/>
      <c r="P282" s="6"/>
      <c r="Q282" s="1239" t="str">
        <f>IF('FRONT PAGE'!$A$1="www.fly-logics.com","NO FLIGHTS",0)</f>
        <v>NO FLIGHTS</v>
      </c>
      <c r="R282" s="1239"/>
      <c r="S282" s="1239"/>
      <c r="T282" s="1239"/>
      <c r="U282" s="1240"/>
      <c r="V282" s="1127" t="str">
        <f>IF(COUNTIFS(LOGBOOK!$AB$5:$AB$1036129,"&gt;0",LOGBOOK!$D$5:$D$1036129,F241,LOGBOOK!$AN$5:$AN$1036129,V241,LOGBOOK!$E$5:$E$1036129,L241)=0," ",COUNTIFS(LOGBOOK!$AB$5:$AB$1036129,"&gt;0",LOGBOOK!$D$5:$D$1036129,F241,LOGBOOK!$AN$5:$AN$1036129,V241,LOGBOOK!$E$5:$E$1036129,L241))</f>
        <v xml:space="preserve"> </v>
      </c>
      <c r="W282" s="1128"/>
      <c r="X282" s="1128"/>
      <c r="Y282" s="1128"/>
      <c r="Z282" s="15"/>
      <c r="AA282" s="1143"/>
      <c r="AB282" s="1143"/>
      <c r="AC282" s="1143"/>
      <c r="AD282" s="1143"/>
      <c r="AE282" s="1143"/>
      <c r="AF282" s="1144"/>
      <c r="AG282" s="1144"/>
      <c r="AH282" s="1144"/>
      <c r="AI282" s="1144"/>
      <c r="AJ282" s="1144"/>
      <c r="AK282" s="1144"/>
      <c r="AL282" s="1144"/>
      <c r="AM282" s="1144"/>
      <c r="AN282" s="1144"/>
      <c r="AO282" s="1144"/>
      <c r="AP282" s="1144"/>
      <c r="AQ282" s="1144"/>
      <c r="AR282" s="1145"/>
      <c r="AS282" s="1145"/>
      <c r="AT282" s="1145"/>
      <c r="AU282" s="1145"/>
      <c r="AV282" s="1145"/>
      <c r="AW282" s="1145"/>
      <c r="AX282" s="643"/>
      <c r="AY282" s="160"/>
      <c r="AZ282" s="1238" t="str">
        <f>IF('FRONT PAGE'!$A$1="www.fly-logics.com","FLIGHT INSTRUCTOR",0)</f>
        <v>FLIGHT INSTRUCTOR</v>
      </c>
      <c r="BA282" s="1238"/>
      <c r="BB282" s="1238"/>
      <c r="BC282" s="1238"/>
      <c r="BD282" s="1238"/>
      <c r="BE282" s="1238"/>
      <c r="BF282" s="1238"/>
      <c r="BG282" s="1238"/>
      <c r="BH282" s="1238"/>
      <c r="BI282" s="1238"/>
      <c r="BJ282" s="1238"/>
      <c r="BK282" s="1238"/>
      <c r="BL282" s="1238"/>
      <c r="BM282" s="6"/>
      <c r="BN282" s="1239" t="str">
        <f>IF('FRONT PAGE'!$A$1="www.fly-logics.com","NO FLIGHTS",0)</f>
        <v>NO FLIGHTS</v>
      </c>
      <c r="BO282" s="1239"/>
      <c r="BP282" s="1239"/>
      <c r="BQ282" s="1239"/>
      <c r="BR282" s="1240"/>
      <c r="BS282" s="1127" t="str">
        <f>IF(COUNTIFS(LOGBOOK!$AB$5:$AB$1036129,"&gt;0",LOGBOOK!$D$5:$D$1036129,BC241,LOGBOOK!$AN$5:$AN$1036129,BS241,LOGBOOK!$E$5:$E$1036129,BI241)=0," ",COUNTIFS(LOGBOOK!$AB$5:$AB$1036129,"&gt;0",LOGBOOK!$D$5:$D$1036129,BC241,LOGBOOK!$AN$5:$AN$1036129,BS241,LOGBOOK!$E$5:$E$1036129,BI241))</f>
        <v xml:space="preserve"> </v>
      </c>
      <c r="BT282" s="1128"/>
      <c r="BU282" s="1128"/>
      <c r="BV282" s="1128"/>
      <c r="BW282" s="15"/>
      <c r="BX282" s="1143"/>
      <c r="BY282" s="1143"/>
      <c r="BZ282" s="1143"/>
      <c r="CA282" s="1143"/>
      <c r="CB282" s="1143"/>
      <c r="CC282" s="1144"/>
      <c r="CD282" s="1144"/>
      <c r="CE282" s="1144"/>
      <c r="CF282" s="1144"/>
      <c r="CG282" s="1144"/>
      <c r="CH282" s="1144"/>
      <c r="CI282" s="1144"/>
      <c r="CJ282" s="1144"/>
      <c r="CK282" s="1144"/>
      <c r="CL282" s="1144"/>
      <c r="CM282" s="1144"/>
      <c r="CN282" s="1144"/>
      <c r="CO282" s="1145"/>
      <c r="CP282" s="1145"/>
      <c r="CQ282" s="1145"/>
      <c r="CR282" s="1145"/>
      <c r="CS282" s="1145"/>
      <c r="CT282" s="1145"/>
      <c r="CU282" s="643"/>
      <c r="CV282" s="251"/>
      <c r="CW282" s="212"/>
      <c r="CX282" s="160"/>
      <c r="CY282" s="1238" t="str">
        <f>IF('FRONT PAGE'!$A$1="www.fly-logics.com","FLIGHT INSTRUCTOR",0)</f>
        <v>FLIGHT INSTRUCTOR</v>
      </c>
      <c r="CZ282" s="1238"/>
      <c r="DA282" s="1238"/>
      <c r="DB282" s="1238"/>
      <c r="DC282" s="1238"/>
      <c r="DD282" s="1238"/>
      <c r="DE282" s="1238"/>
      <c r="DF282" s="1238"/>
      <c r="DG282" s="1238"/>
      <c r="DH282" s="1238"/>
      <c r="DI282" s="1238"/>
      <c r="DJ282" s="1238"/>
      <c r="DK282" s="1238"/>
      <c r="DL282" s="6"/>
      <c r="DM282" s="1239" t="str">
        <f>IF('FRONT PAGE'!$A$1="www.fly-logics.com","NO FLIGHTS",0)</f>
        <v>NO FLIGHTS</v>
      </c>
      <c r="DN282" s="1239"/>
      <c r="DO282" s="1239"/>
      <c r="DP282" s="1239"/>
      <c r="DQ282" s="1240"/>
      <c r="DR282" s="1127" t="str">
        <f>IF(COUNTIFS(LOGBOOK!$AB$5:$AB$1036129,"&gt;0",LOGBOOK!$D$5:$D$1036129,DB241,LOGBOOK!$AN$5:$AN$1036129,DR241,LOGBOOK!$E$5:$E$1036129,DH241)=0," ",COUNTIFS(LOGBOOK!$AB$5:$AB$1036129,"&gt;0",LOGBOOK!$D$5:$D$1036129,DB241,LOGBOOK!$AN$5:$AN$1036129,DR241,LOGBOOK!$E$5:$E$1036129,DH241))</f>
        <v xml:space="preserve"> </v>
      </c>
      <c r="DS282" s="1128"/>
      <c r="DT282" s="1128"/>
      <c r="DU282" s="1128"/>
      <c r="DV282" s="15"/>
      <c r="DW282" s="1143"/>
      <c r="DX282" s="1143"/>
      <c r="DY282" s="1143"/>
      <c r="DZ282" s="1143"/>
      <c r="EA282" s="1143"/>
      <c r="EB282" s="1144"/>
      <c r="EC282" s="1144"/>
      <c r="ED282" s="1144"/>
      <c r="EE282" s="1144"/>
      <c r="EF282" s="1144"/>
      <c r="EG282" s="1144"/>
      <c r="EH282" s="1144"/>
      <c r="EI282" s="1144"/>
      <c r="EJ282" s="1144"/>
      <c r="EK282" s="1144"/>
      <c r="EL282" s="1144"/>
      <c r="EM282" s="1144"/>
      <c r="EN282" s="1145"/>
      <c r="EO282" s="1145"/>
      <c r="EP282" s="1145"/>
      <c r="EQ282" s="1145"/>
      <c r="ER282" s="1145"/>
      <c r="ES282" s="1145"/>
      <c r="ET282" s="643"/>
      <c r="EU282" s="160"/>
      <c r="EV282" s="1238" t="str">
        <f>IF('FRONT PAGE'!$A$1="www.fly-logics.com","FLIGHT INSTRUCTOR",0)</f>
        <v>FLIGHT INSTRUCTOR</v>
      </c>
      <c r="EW282" s="1238"/>
      <c r="EX282" s="1238"/>
      <c r="EY282" s="1238"/>
      <c r="EZ282" s="1238"/>
      <c r="FA282" s="1238"/>
      <c r="FB282" s="1238"/>
      <c r="FC282" s="1238"/>
      <c r="FD282" s="1238"/>
      <c r="FE282" s="1238"/>
      <c r="FF282" s="1238"/>
      <c r="FG282" s="1238"/>
      <c r="FH282" s="1238"/>
      <c r="FI282" s="6"/>
      <c r="FJ282" s="1239" t="str">
        <f>IF('FRONT PAGE'!$A$1="www.fly-logics.com","NO FLIGHTS",0)</f>
        <v>NO FLIGHTS</v>
      </c>
      <c r="FK282" s="1239"/>
      <c r="FL282" s="1239"/>
      <c r="FM282" s="1239"/>
      <c r="FN282" s="1240"/>
      <c r="FO282" s="1127" t="str">
        <f>IF(COUNTIFS(LOGBOOK!$AB$5:$AB$1036129,"&gt;0",LOGBOOK!$D$5:$D$1036129,EY241,LOGBOOK!$AN$5:$AN$1036129,FO241,LOGBOOK!$E$5:$E$1036129,FE241)=0," ",COUNTIFS(LOGBOOK!$AB$5:$AB$1036129,"&gt;0",LOGBOOK!$D$5:$D$1036129,EY241,LOGBOOK!$AN$5:$AN$1036129,FO241,LOGBOOK!$E$5:$E$1036129,FE241))</f>
        <v xml:space="preserve"> </v>
      </c>
      <c r="FP282" s="1128"/>
      <c r="FQ282" s="1128"/>
      <c r="FR282" s="1128"/>
      <c r="FS282" s="15"/>
      <c r="FT282" s="1143"/>
      <c r="FU282" s="1143"/>
      <c r="FV282" s="1143"/>
      <c r="FW282" s="1143"/>
      <c r="FX282" s="1143"/>
      <c r="FY282" s="1144"/>
      <c r="FZ282" s="1144"/>
      <c r="GA282" s="1144"/>
      <c r="GB282" s="1144"/>
      <c r="GC282" s="1144"/>
      <c r="GD282" s="1144"/>
      <c r="GE282" s="1144"/>
      <c r="GF282" s="1144"/>
      <c r="GG282" s="1144"/>
      <c r="GH282" s="1144"/>
      <c r="GI282" s="1144"/>
      <c r="GJ282" s="1144"/>
      <c r="GK282" s="1145"/>
      <c r="GL282" s="1145"/>
      <c r="GM282" s="1145"/>
      <c r="GN282" s="1145"/>
      <c r="GO282" s="1145"/>
      <c r="GP282" s="1145"/>
      <c r="GQ282" s="643"/>
      <c r="GR282" s="6"/>
    </row>
    <row r="283" spans="1:200" ht="8.85" customHeight="1" x14ac:dyDescent="0.25">
      <c r="A283" s="212"/>
      <c r="B283" s="160"/>
      <c r="C283" s="1238"/>
      <c r="D283" s="1238"/>
      <c r="E283" s="1238"/>
      <c r="F283" s="1238"/>
      <c r="G283" s="1238"/>
      <c r="H283" s="1238"/>
      <c r="I283" s="1238"/>
      <c r="J283" s="1238"/>
      <c r="K283" s="1238"/>
      <c r="L283" s="1238"/>
      <c r="M283" s="1238"/>
      <c r="N283" s="1238"/>
      <c r="O283" s="1238"/>
      <c r="P283" s="6"/>
      <c r="Q283" s="1239"/>
      <c r="R283" s="1239"/>
      <c r="S283" s="1239"/>
      <c r="T283" s="1239"/>
      <c r="U283" s="1240"/>
      <c r="V283" s="1127"/>
      <c r="W283" s="1128"/>
      <c r="X283" s="1128"/>
      <c r="Y283" s="1128"/>
      <c r="Z283" s="15"/>
      <c r="AA283" s="1143"/>
      <c r="AB283" s="1143"/>
      <c r="AC283" s="1143"/>
      <c r="AD283" s="1143"/>
      <c r="AE283" s="1143"/>
      <c r="AF283" s="1144"/>
      <c r="AG283" s="1144"/>
      <c r="AH283" s="1144"/>
      <c r="AI283" s="1144"/>
      <c r="AJ283" s="1144"/>
      <c r="AK283" s="1144"/>
      <c r="AL283" s="1144"/>
      <c r="AM283" s="1144"/>
      <c r="AN283" s="1144"/>
      <c r="AO283" s="1144"/>
      <c r="AP283" s="1144"/>
      <c r="AQ283" s="1144"/>
      <c r="AR283" s="1145"/>
      <c r="AS283" s="1145"/>
      <c r="AT283" s="1145"/>
      <c r="AU283" s="1145"/>
      <c r="AV283" s="1145"/>
      <c r="AW283" s="1145"/>
      <c r="AX283" s="643"/>
      <c r="AY283" s="160"/>
      <c r="AZ283" s="1238"/>
      <c r="BA283" s="1238"/>
      <c r="BB283" s="1238"/>
      <c r="BC283" s="1238"/>
      <c r="BD283" s="1238"/>
      <c r="BE283" s="1238"/>
      <c r="BF283" s="1238"/>
      <c r="BG283" s="1238"/>
      <c r="BH283" s="1238"/>
      <c r="BI283" s="1238"/>
      <c r="BJ283" s="1238"/>
      <c r="BK283" s="1238"/>
      <c r="BL283" s="1238"/>
      <c r="BM283" s="6"/>
      <c r="BN283" s="1239"/>
      <c r="BO283" s="1239"/>
      <c r="BP283" s="1239"/>
      <c r="BQ283" s="1239"/>
      <c r="BR283" s="1240"/>
      <c r="BS283" s="1127"/>
      <c r="BT283" s="1128"/>
      <c r="BU283" s="1128"/>
      <c r="BV283" s="1128"/>
      <c r="BW283" s="15"/>
      <c r="BX283" s="1143"/>
      <c r="BY283" s="1143"/>
      <c r="BZ283" s="1143"/>
      <c r="CA283" s="1143"/>
      <c r="CB283" s="1143"/>
      <c r="CC283" s="1144"/>
      <c r="CD283" s="1144"/>
      <c r="CE283" s="1144"/>
      <c r="CF283" s="1144"/>
      <c r="CG283" s="1144"/>
      <c r="CH283" s="1144"/>
      <c r="CI283" s="1144"/>
      <c r="CJ283" s="1144"/>
      <c r="CK283" s="1144"/>
      <c r="CL283" s="1144"/>
      <c r="CM283" s="1144"/>
      <c r="CN283" s="1144"/>
      <c r="CO283" s="1145"/>
      <c r="CP283" s="1145"/>
      <c r="CQ283" s="1145"/>
      <c r="CR283" s="1145"/>
      <c r="CS283" s="1145"/>
      <c r="CT283" s="1145"/>
      <c r="CU283" s="643"/>
      <c r="CV283" s="251"/>
      <c r="CW283" s="212"/>
      <c r="CX283" s="160"/>
      <c r="CY283" s="1238"/>
      <c r="CZ283" s="1238"/>
      <c r="DA283" s="1238"/>
      <c r="DB283" s="1238"/>
      <c r="DC283" s="1238"/>
      <c r="DD283" s="1238"/>
      <c r="DE283" s="1238"/>
      <c r="DF283" s="1238"/>
      <c r="DG283" s="1238"/>
      <c r="DH283" s="1238"/>
      <c r="DI283" s="1238"/>
      <c r="DJ283" s="1238"/>
      <c r="DK283" s="1238"/>
      <c r="DL283" s="6"/>
      <c r="DM283" s="1239"/>
      <c r="DN283" s="1239"/>
      <c r="DO283" s="1239"/>
      <c r="DP283" s="1239"/>
      <c r="DQ283" s="1240"/>
      <c r="DR283" s="1127"/>
      <c r="DS283" s="1128"/>
      <c r="DT283" s="1128"/>
      <c r="DU283" s="1128"/>
      <c r="DV283" s="15"/>
      <c r="DW283" s="1143"/>
      <c r="DX283" s="1143"/>
      <c r="DY283" s="1143"/>
      <c r="DZ283" s="1143"/>
      <c r="EA283" s="1143"/>
      <c r="EB283" s="1144"/>
      <c r="EC283" s="1144"/>
      <c r="ED283" s="1144"/>
      <c r="EE283" s="1144"/>
      <c r="EF283" s="1144"/>
      <c r="EG283" s="1144"/>
      <c r="EH283" s="1144"/>
      <c r="EI283" s="1144"/>
      <c r="EJ283" s="1144"/>
      <c r="EK283" s="1144"/>
      <c r="EL283" s="1144"/>
      <c r="EM283" s="1144"/>
      <c r="EN283" s="1145"/>
      <c r="EO283" s="1145"/>
      <c r="EP283" s="1145"/>
      <c r="EQ283" s="1145"/>
      <c r="ER283" s="1145"/>
      <c r="ES283" s="1145"/>
      <c r="ET283" s="643"/>
      <c r="EU283" s="160"/>
      <c r="EV283" s="1238"/>
      <c r="EW283" s="1238"/>
      <c r="EX283" s="1238"/>
      <c r="EY283" s="1238"/>
      <c r="EZ283" s="1238"/>
      <c r="FA283" s="1238"/>
      <c r="FB283" s="1238"/>
      <c r="FC283" s="1238"/>
      <c r="FD283" s="1238"/>
      <c r="FE283" s="1238"/>
      <c r="FF283" s="1238"/>
      <c r="FG283" s="1238"/>
      <c r="FH283" s="1238"/>
      <c r="FI283" s="6"/>
      <c r="FJ283" s="1239"/>
      <c r="FK283" s="1239"/>
      <c r="FL283" s="1239"/>
      <c r="FM283" s="1239"/>
      <c r="FN283" s="1240"/>
      <c r="FO283" s="1127"/>
      <c r="FP283" s="1128"/>
      <c r="FQ283" s="1128"/>
      <c r="FR283" s="1128"/>
      <c r="FS283" s="15"/>
      <c r="FT283" s="1143"/>
      <c r="FU283" s="1143"/>
      <c r="FV283" s="1143"/>
      <c r="FW283" s="1143"/>
      <c r="FX283" s="1143"/>
      <c r="FY283" s="1144"/>
      <c r="FZ283" s="1144"/>
      <c r="GA283" s="1144"/>
      <c r="GB283" s="1144"/>
      <c r="GC283" s="1144"/>
      <c r="GD283" s="1144"/>
      <c r="GE283" s="1144"/>
      <c r="GF283" s="1144"/>
      <c r="GG283" s="1144"/>
      <c r="GH283" s="1144"/>
      <c r="GI283" s="1144"/>
      <c r="GJ283" s="1144"/>
      <c r="GK283" s="1145"/>
      <c r="GL283" s="1145"/>
      <c r="GM283" s="1145"/>
      <c r="GN283" s="1145"/>
      <c r="GO283" s="1145"/>
      <c r="GP283" s="1145"/>
      <c r="GQ283" s="643"/>
      <c r="GR283" s="6"/>
    </row>
    <row r="284" spans="1:200" ht="5.25" customHeight="1" x14ac:dyDescent="0.25">
      <c r="A284" s="212"/>
      <c r="B284" s="160"/>
      <c r="C284" s="624"/>
      <c r="D284" s="624"/>
      <c r="E284" s="624"/>
      <c r="F284" s="624"/>
      <c r="G284" s="624"/>
      <c r="H284" s="624"/>
      <c r="I284" s="624"/>
      <c r="J284" s="624"/>
      <c r="K284" s="624"/>
      <c r="L284" s="624"/>
      <c r="M284" s="624"/>
      <c r="N284" s="624"/>
      <c r="O284" s="624"/>
      <c r="P284" s="624"/>
      <c r="Q284" s="624"/>
      <c r="R284" s="624"/>
      <c r="S284" s="624"/>
      <c r="T284" s="624"/>
      <c r="U284" s="624"/>
      <c r="V284" s="624"/>
      <c r="W284" s="624"/>
      <c r="X284" s="624"/>
      <c r="Y284" s="624"/>
      <c r="Z284" s="15"/>
      <c r="AA284" s="1143"/>
      <c r="AB284" s="1143"/>
      <c r="AC284" s="1143"/>
      <c r="AD284" s="1143"/>
      <c r="AE284" s="1143"/>
      <c r="AF284" s="1144"/>
      <c r="AG284" s="1144"/>
      <c r="AH284" s="1144"/>
      <c r="AI284" s="1144"/>
      <c r="AJ284" s="1144"/>
      <c r="AK284" s="1144"/>
      <c r="AL284" s="1144"/>
      <c r="AM284" s="1144"/>
      <c r="AN284" s="1144"/>
      <c r="AO284" s="1144"/>
      <c r="AP284" s="1144"/>
      <c r="AQ284" s="1144"/>
      <c r="AR284" s="1145"/>
      <c r="AS284" s="1145"/>
      <c r="AT284" s="1145"/>
      <c r="AU284" s="1145"/>
      <c r="AV284" s="1145"/>
      <c r="AW284" s="1145"/>
      <c r="AX284" s="643"/>
      <c r="AY284" s="160"/>
      <c r="AZ284" s="624"/>
      <c r="BA284" s="624"/>
      <c r="BB284" s="624"/>
      <c r="BC284" s="624"/>
      <c r="BD284" s="624"/>
      <c r="BE284" s="624"/>
      <c r="BF284" s="624"/>
      <c r="BG284" s="624"/>
      <c r="BH284" s="624"/>
      <c r="BI284" s="624"/>
      <c r="BJ284" s="624"/>
      <c r="BK284" s="624"/>
      <c r="BL284" s="624"/>
      <c r="BM284" s="624"/>
      <c r="BN284" s="624"/>
      <c r="BO284" s="624"/>
      <c r="BP284" s="624"/>
      <c r="BQ284" s="624"/>
      <c r="BR284" s="624"/>
      <c r="BS284" s="624"/>
      <c r="BT284" s="624"/>
      <c r="BU284" s="624"/>
      <c r="BV284" s="624"/>
      <c r="BW284" s="15"/>
      <c r="BX284" s="1143"/>
      <c r="BY284" s="1143"/>
      <c r="BZ284" s="1143"/>
      <c r="CA284" s="1143"/>
      <c r="CB284" s="1143"/>
      <c r="CC284" s="1144"/>
      <c r="CD284" s="1144"/>
      <c r="CE284" s="1144"/>
      <c r="CF284" s="1144"/>
      <c r="CG284" s="1144"/>
      <c r="CH284" s="1144"/>
      <c r="CI284" s="1144"/>
      <c r="CJ284" s="1144"/>
      <c r="CK284" s="1144"/>
      <c r="CL284" s="1144"/>
      <c r="CM284" s="1144"/>
      <c r="CN284" s="1144"/>
      <c r="CO284" s="1145"/>
      <c r="CP284" s="1145"/>
      <c r="CQ284" s="1145"/>
      <c r="CR284" s="1145"/>
      <c r="CS284" s="1145"/>
      <c r="CT284" s="1145"/>
      <c r="CU284" s="643"/>
      <c r="CV284" s="251"/>
      <c r="CW284" s="212"/>
      <c r="CX284" s="160"/>
      <c r="CY284" s="624"/>
      <c r="CZ284" s="624"/>
      <c r="DA284" s="624"/>
      <c r="DB284" s="624"/>
      <c r="DC284" s="624"/>
      <c r="DD284" s="624"/>
      <c r="DE284" s="624"/>
      <c r="DF284" s="624"/>
      <c r="DG284" s="624"/>
      <c r="DH284" s="624"/>
      <c r="DI284" s="624"/>
      <c r="DJ284" s="624"/>
      <c r="DK284" s="624"/>
      <c r="DL284" s="624"/>
      <c r="DM284" s="624"/>
      <c r="DN284" s="624"/>
      <c r="DO284" s="624"/>
      <c r="DP284" s="624"/>
      <c r="DQ284" s="624"/>
      <c r="DR284" s="624"/>
      <c r="DS284" s="624"/>
      <c r="DT284" s="624"/>
      <c r="DU284" s="624"/>
      <c r="DV284" s="15"/>
      <c r="DW284" s="1143"/>
      <c r="DX284" s="1143"/>
      <c r="DY284" s="1143"/>
      <c r="DZ284" s="1143"/>
      <c r="EA284" s="1143"/>
      <c r="EB284" s="1144"/>
      <c r="EC284" s="1144"/>
      <c r="ED284" s="1144"/>
      <c r="EE284" s="1144"/>
      <c r="EF284" s="1144"/>
      <c r="EG284" s="1144"/>
      <c r="EH284" s="1144"/>
      <c r="EI284" s="1144"/>
      <c r="EJ284" s="1144"/>
      <c r="EK284" s="1144"/>
      <c r="EL284" s="1144"/>
      <c r="EM284" s="1144"/>
      <c r="EN284" s="1145"/>
      <c r="EO284" s="1145"/>
      <c r="EP284" s="1145"/>
      <c r="EQ284" s="1145"/>
      <c r="ER284" s="1145"/>
      <c r="ES284" s="1145"/>
      <c r="ET284" s="643"/>
      <c r="EU284" s="160"/>
      <c r="EV284" s="624"/>
      <c r="EW284" s="624"/>
      <c r="EX284" s="624"/>
      <c r="EY284" s="624"/>
      <c r="EZ284" s="624"/>
      <c r="FA284" s="624"/>
      <c r="FB284" s="624"/>
      <c r="FC284" s="624"/>
      <c r="FD284" s="624"/>
      <c r="FE284" s="624"/>
      <c r="FF284" s="624"/>
      <c r="FG284" s="624"/>
      <c r="FH284" s="624"/>
      <c r="FI284" s="624"/>
      <c r="FJ284" s="624"/>
      <c r="FK284" s="624"/>
      <c r="FL284" s="624"/>
      <c r="FM284" s="624"/>
      <c r="FN284" s="624"/>
      <c r="FO284" s="624"/>
      <c r="FP284" s="624"/>
      <c r="FQ284" s="624"/>
      <c r="FR284" s="624"/>
      <c r="FS284" s="15"/>
      <c r="FT284" s="1143"/>
      <c r="FU284" s="1143"/>
      <c r="FV284" s="1143"/>
      <c r="FW284" s="1143"/>
      <c r="FX284" s="1143"/>
      <c r="FY284" s="1144"/>
      <c r="FZ284" s="1144"/>
      <c r="GA284" s="1144"/>
      <c r="GB284" s="1144"/>
      <c r="GC284" s="1144"/>
      <c r="GD284" s="1144"/>
      <c r="GE284" s="1144"/>
      <c r="GF284" s="1144"/>
      <c r="GG284" s="1144"/>
      <c r="GH284" s="1144"/>
      <c r="GI284" s="1144"/>
      <c r="GJ284" s="1144"/>
      <c r="GK284" s="1145"/>
      <c r="GL284" s="1145"/>
      <c r="GM284" s="1145"/>
      <c r="GN284" s="1145"/>
      <c r="GO284" s="1145"/>
      <c r="GP284" s="1145"/>
      <c r="GQ284" s="643"/>
      <c r="GR284" s="6"/>
    </row>
    <row r="285" spans="1:200" ht="10.5" customHeight="1" x14ac:dyDescent="0.25">
      <c r="A285" s="212"/>
      <c r="B285" s="160"/>
      <c r="C285" s="1241" t="str">
        <f>IF('FRONT PAGE'!$A$1="www.fly-logics.com","HOURS",0)</f>
        <v>HOURS</v>
      </c>
      <c r="D285" s="1241"/>
      <c r="E285" s="1241"/>
      <c r="F285" s="1241"/>
      <c r="G285" s="1242"/>
      <c r="H285" s="1140" t="str">
        <f>IF(SUMIFS(LOGBOOK!$AB$5:$AB$1036129,LOGBOOK!$D$5:$D$1036129,F241,LOGBOOK!$AN$5:$AN$1036129,V241,LOGBOOK!$E$5:$E$1036129,L241)=0," ",SUMIFS(LOGBOOK!$AB$5:$AB$1036129,LOGBOOK!$D$5:$D$1036129,F241,LOGBOOK!$AN$5:$AN$1036129,V241,LOGBOOK!$E$5:$E$1036129,L241))</f>
        <v xml:space="preserve"> </v>
      </c>
      <c r="I285" s="1141"/>
      <c r="J285" s="1141"/>
      <c r="K285" s="1141"/>
      <c r="L285" s="1141"/>
      <c r="M285" s="1141"/>
      <c r="N285" s="626"/>
      <c r="O285" s="1243" t="str">
        <f>IF('FRONT PAGE'!$A$1="www.fly-logics.com","DAY",0)</f>
        <v>DAY</v>
      </c>
      <c r="P285" s="1243"/>
      <c r="Q285" s="1243"/>
      <c r="R285" s="1243"/>
      <c r="S285" s="1244"/>
      <c r="T285" s="1140" t="str">
        <f>IF(SUMIFS(LOGBOOK!$T$5:$T$1036129,LOGBOOK!$D$5:$D$1036129,F241,LOGBOOK!$E$5:$E$1036129,L241,LOGBOOK!$AN$5:$AN$1036129,V241,LOGBOOK!$AB$5:$AB$1036129,"&gt;0")=0," ",SUMIFS(LOGBOOK!$T$5:$T$1036129,LOGBOOK!$D$5:$D$1036129,F241,LOGBOOK!$E$5:$E$1036129,L241,LOGBOOK!$AN$5:$AN$1036129,V241,LOGBOOK!$AB$5:$AB$1036129,"&gt;0"))</f>
        <v xml:space="preserve"> </v>
      </c>
      <c r="U285" s="1141"/>
      <c r="V285" s="1141"/>
      <c r="W285" s="1141"/>
      <c r="X285" s="1141"/>
      <c r="Y285" s="1141"/>
      <c r="Z285" s="15"/>
      <c r="AA285" s="1143"/>
      <c r="AB285" s="1143"/>
      <c r="AC285" s="1143"/>
      <c r="AD285" s="1143"/>
      <c r="AE285" s="1143"/>
      <c r="AF285" s="1144"/>
      <c r="AG285" s="1144"/>
      <c r="AH285" s="1144"/>
      <c r="AI285" s="1144"/>
      <c r="AJ285" s="1146"/>
      <c r="AK285" s="1146"/>
      <c r="AL285" s="1146"/>
      <c r="AM285" s="1146"/>
      <c r="AN285" s="1146"/>
      <c r="AO285" s="1146"/>
      <c r="AP285" s="1146"/>
      <c r="AQ285" s="1146"/>
      <c r="AR285" s="1147"/>
      <c r="AS285" s="1147"/>
      <c r="AT285" s="1147"/>
      <c r="AU285" s="1147"/>
      <c r="AV285" s="1147"/>
      <c r="AW285" s="1147"/>
      <c r="AX285" s="643"/>
      <c r="AY285" s="160"/>
      <c r="AZ285" s="1241" t="str">
        <f>IF('FRONT PAGE'!$A$1="www.fly-logics.com","HOURS",0)</f>
        <v>HOURS</v>
      </c>
      <c r="BA285" s="1241"/>
      <c r="BB285" s="1241"/>
      <c r="BC285" s="1241"/>
      <c r="BD285" s="1242"/>
      <c r="BE285" s="1140" t="str">
        <f>IF(SUMIFS(LOGBOOK!$AB$5:$AB$1036129,LOGBOOK!$D$5:$D$1036129,BC241,LOGBOOK!$AN$5:$AN$1036129,BS241,LOGBOOK!$E$5:$E$1036129,BI241)=0," ",SUMIFS(LOGBOOK!$AB$5:$AB$1036129,LOGBOOK!$D$5:$D$1036129,BC241,LOGBOOK!$AN$5:$AN$1036129,BS241,LOGBOOK!$E$5:$E$1036129,BI241))</f>
        <v xml:space="preserve"> </v>
      </c>
      <c r="BF285" s="1141"/>
      <c r="BG285" s="1141"/>
      <c r="BH285" s="1141"/>
      <c r="BI285" s="1141"/>
      <c r="BJ285" s="1141"/>
      <c r="BK285" s="626"/>
      <c r="BL285" s="1243" t="str">
        <f>IF('FRONT PAGE'!$A$1="www.fly-logics.com","DAY",0)</f>
        <v>DAY</v>
      </c>
      <c r="BM285" s="1243"/>
      <c r="BN285" s="1243"/>
      <c r="BO285" s="1243"/>
      <c r="BP285" s="1244"/>
      <c r="BQ285" s="1140" t="str">
        <f>IF(SUMIFS(LOGBOOK!$T$5:$T$1036129,LOGBOOK!$D$5:$D$1036129,BC241,LOGBOOK!$E$5:$E$1036129,BI241,LOGBOOK!$AN$5:$AN$1036129,BS241,LOGBOOK!$AB$5:$AB$1036129,"&gt;0")=0," ",SUMIFS(LOGBOOK!$T$5:$T$1036129,LOGBOOK!$D$5:$D$1036129,BC241,LOGBOOK!$E$5:$E$1036129,BI241,LOGBOOK!$AN$5:$AN$1036129,BS241,LOGBOOK!$AB$5:$AB$1036129,"&gt;0"))</f>
        <v xml:space="preserve"> </v>
      </c>
      <c r="BR285" s="1141"/>
      <c r="BS285" s="1141"/>
      <c r="BT285" s="1141"/>
      <c r="BU285" s="1141"/>
      <c r="BV285" s="1141"/>
      <c r="BW285" s="15"/>
      <c r="BX285" s="1143"/>
      <c r="BY285" s="1143"/>
      <c r="BZ285" s="1143"/>
      <c r="CA285" s="1143"/>
      <c r="CB285" s="1143"/>
      <c r="CC285" s="1144"/>
      <c r="CD285" s="1144"/>
      <c r="CE285" s="1144"/>
      <c r="CF285" s="1144"/>
      <c r="CG285" s="1146"/>
      <c r="CH285" s="1146"/>
      <c r="CI285" s="1146"/>
      <c r="CJ285" s="1146"/>
      <c r="CK285" s="1146"/>
      <c r="CL285" s="1146"/>
      <c r="CM285" s="1146"/>
      <c r="CN285" s="1146"/>
      <c r="CO285" s="1147"/>
      <c r="CP285" s="1147"/>
      <c r="CQ285" s="1147"/>
      <c r="CR285" s="1147"/>
      <c r="CS285" s="1147"/>
      <c r="CT285" s="1147"/>
      <c r="CU285" s="643"/>
      <c r="CV285" s="251"/>
      <c r="CW285" s="212"/>
      <c r="CX285" s="160"/>
      <c r="CY285" s="1241" t="str">
        <f>IF('FRONT PAGE'!$A$1="www.fly-logics.com","HOURS",0)</f>
        <v>HOURS</v>
      </c>
      <c r="CZ285" s="1241"/>
      <c r="DA285" s="1241"/>
      <c r="DB285" s="1241"/>
      <c r="DC285" s="1242"/>
      <c r="DD285" s="1140" t="str">
        <f>IF(SUMIFS(LOGBOOK!$AB$5:$AB$1036129,LOGBOOK!$D$5:$D$1036129,DB241,LOGBOOK!$AN$5:$AN$1036129,DR241,LOGBOOK!$E$5:$E$1036129,DH241)=0," ",SUMIFS(LOGBOOK!$AB$5:$AB$1036129,LOGBOOK!$D$5:$D$1036129,DB241,LOGBOOK!$AN$5:$AN$1036129,DR241,LOGBOOK!$E$5:$E$1036129,DH241))</f>
        <v xml:space="preserve"> </v>
      </c>
      <c r="DE285" s="1141"/>
      <c r="DF285" s="1141"/>
      <c r="DG285" s="1141"/>
      <c r="DH285" s="1141"/>
      <c r="DI285" s="1141"/>
      <c r="DJ285" s="626"/>
      <c r="DK285" s="1243" t="str">
        <f>IF('FRONT PAGE'!$A$1="www.fly-logics.com","DAY",0)</f>
        <v>DAY</v>
      </c>
      <c r="DL285" s="1243"/>
      <c r="DM285" s="1243"/>
      <c r="DN285" s="1243"/>
      <c r="DO285" s="1244"/>
      <c r="DP285" s="1140" t="str">
        <f>IF(SUMIFS(LOGBOOK!$T$5:$T$1036129,LOGBOOK!$D$5:$D$1036129,DB241,LOGBOOK!$E$5:$E$1036129,DH241,LOGBOOK!$AN$5:$AN$1036129,DR241,LOGBOOK!$AB$5:$AB$1036129,"&gt;0")=0," ",SUMIFS(LOGBOOK!$T$5:$T$1036129,LOGBOOK!$D$5:$D$1036129,DB241,LOGBOOK!$E$5:$E$1036129,DH241,LOGBOOK!$AN$5:$AN$1036129,DR241,LOGBOOK!$AB$5:$AB$1036129,"&gt;0"))</f>
        <v xml:space="preserve"> </v>
      </c>
      <c r="DQ285" s="1141"/>
      <c r="DR285" s="1141"/>
      <c r="DS285" s="1141"/>
      <c r="DT285" s="1141"/>
      <c r="DU285" s="1141"/>
      <c r="DV285" s="15"/>
      <c r="DW285" s="1143"/>
      <c r="DX285" s="1143"/>
      <c r="DY285" s="1143"/>
      <c r="DZ285" s="1143"/>
      <c r="EA285" s="1143"/>
      <c r="EB285" s="1144"/>
      <c r="EC285" s="1144"/>
      <c r="ED285" s="1144"/>
      <c r="EE285" s="1144"/>
      <c r="EF285" s="1146"/>
      <c r="EG285" s="1146"/>
      <c r="EH285" s="1146"/>
      <c r="EI285" s="1146"/>
      <c r="EJ285" s="1146"/>
      <c r="EK285" s="1146"/>
      <c r="EL285" s="1146"/>
      <c r="EM285" s="1146"/>
      <c r="EN285" s="1147"/>
      <c r="EO285" s="1147"/>
      <c r="EP285" s="1147"/>
      <c r="EQ285" s="1147"/>
      <c r="ER285" s="1147"/>
      <c r="ES285" s="1147"/>
      <c r="ET285" s="643"/>
      <c r="EU285" s="160"/>
      <c r="EV285" s="1241" t="str">
        <f>IF('FRONT PAGE'!$A$1="www.fly-logics.com","HOURS",0)</f>
        <v>HOURS</v>
      </c>
      <c r="EW285" s="1241"/>
      <c r="EX285" s="1241"/>
      <c r="EY285" s="1241"/>
      <c r="EZ285" s="1242"/>
      <c r="FA285" s="1140" t="str">
        <f>IF(SUMIFS(LOGBOOK!$AB$5:$AB$1036129,LOGBOOK!$D$5:$D$1036129,EY241,LOGBOOK!$AN$5:$AN$1036129,FO241,LOGBOOK!$E$5:$E$1036129,FE241)=0," ",SUMIFS(LOGBOOK!$AB$5:$AB$1036129,LOGBOOK!$D$5:$D$1036129,EY241,LOGBOOK!$AN$5:$AN$1036129,FO241,LOGBOOK!$E$5:$E$1036129,FE241))</f>
        <v xml:space="preserve"> </v>
      </c>
      <c r="FB285" s="1141"/>
      <c r="FC285" s="1141"/>
      <c r="FD285" s="1141"/>
      <c r="FE285" s="1141"/>
      <c r="FF285" s="1141"/>
      <c r="FG285" s="626"/>
      <c r="FH285" s="1243" t="str">
        <f>IF('FRONT PAGE'!$A$1="www.fly-logics.com","DAY",0)</f>
        <v>DAY</v>
      </c>
      <c r="FI285" s="1243"/>
      <c r="FJ285" s="1243"/>
      <c r="FK285" s="1243"/>
      <c r="FL285" s="1244"/>
      <c r="FM285" s="1140" t="str">
        <f>IF(SUMIFS(LOGBOOK!$T$5:$T$1036129,LOGBOOK!$D$5:$D$1036129,EY241,LOGBOOK!$E$5:$E$1036129,FE241,LOGBOOK!$AN$5:$AN$1036129,FO241,LOGBOOK!$AB$5:$AB$1036129,"&gt;0")=0," ",SUMIFS(LOGBOOK!$T$5:$T$1036129,LOGBOOK!$D$5:$D$1036129,EY241,LOGBOOK!$E$5:$E$1036129,FE241,LOGBOOK!$AN$5:$AN$1036129,FO241,LOGBOOK!$AB$5:$AB$1036129,"&gt;0"))</f>
        <v xml:space="preserve"> </v>
      </c>
      <c r="FN285" s="1141"/>
      <c r="FO285" s="1141"/>
      <c r="FP285" s="1141"/>
      <c r="FQ285" s="1141"/>
      <c r="FR285" s="1141"/>
      <c r="FS285" s="15"/>
      <c r="FT285" s="1143"/>
      <c r="FU285" s="1143"/>
      <c r="FV285" s="1143"/>
      <c r="FW285" s="1143"/>
      <c r="FX285" s="1143"/>
      <c r="FY285" s="1144"/>
      <c r="FZ285" s="1144"/>
      <c r="GA285" s="1144"/>
      <c r="GB285" s="1144"/>
      <c r="GC285" s="1146"/>
      <c r="GD285" s="1146"/>
      <c r="GE285" s="1146"/>
      <c r="GF285" s="1146"/>
      <c r="GG285" s="1146"/>
      <c r="GH285" s="1146"/>
      <c r="GI285" s="1146"/>
      <c r="GJ285" s="1146"/>
      <c r="GK285" s="1147"/>
      <c r="GL285" s="1147"/>
      <c r="GM285" s="1147"/>
      <c r="GN285" s="1147"/>
      <c r="GO285" s="1147"/>
      <c r="GP285" s="1147"/>
      <c r="GQ285" s="643"/>
      <c r="GR285" s="6"/>
    </row>
    <row r="286" spans="1:200" ht="8.85" customHeight="1" x14ac:dyDescent="0.25">
      <c r="A286" s="212"/>
      <c r="B286" s="160"/>
      <c r="C286" s="1241"/>
      <c r="D286" s="1241"/>
      <c r="E286" s="1241"/>
      <c r="F286" s="1241"/>
      <c r="G286" s="1242"/>
      <c r="H286" s="1142"/>
      <c r="I286" s="1141"/>
      <c r="J286" s="1141"/>
      <c r="K286" s="1141"/>
      <c r="L286" s="1141"/>
      <c r="M286" s="1141"/>
      <c r="N286" s="626"/>
      <c r="O286" s="1243"/>
      <c r="P286" s="1243"/>
      <c r="Q286" s="1243"/>
      <c r="R286" s="1243"/>
      <c r="S286" s="1244"/>
      <c r="T286" s="1142"/>
      <c r="U286" s="1141"/>
      <c r="V286" s="1141"/>
      <c r="W286" s="1141"/>
      <c r="X286" s="1141"/>
      <c r="Y286" s="1141"/>
      <c r="Z286" s="15"/>
      <c r="AA286" s="1158" t="str">
        <f>IF('FRONT PAGE'!$A$1="www.fly-logics.com","TOTAL
ANNUAL",0)</f>
        <v>TOTAL
ANNUAL</v>
      </c>
      <c r="AB286" s="1158"/>
      <c r="AC286" s="1158"/>
      <c r="AD286" s="1158"/>
      <c r="AE286" s="1158"/>
      <c r="AF286" s="1159" t="str">
        <f t="shared" ref="AF286" si="256">IF(SUM(AF281,AF259)=0," ",SUM(AF281,AF259))</f>
        <v xml:space="preserve"> </v>
      </c>
      <c r="AG286" s="1159"/>
      <c r="AH286" s="1159"/>
      <c r="AI286" s="1160"/>
      <c r="AJ286" s="1159" t="str">
        <f t="shared" ref="AJ286" si="257">IF(SUM(AJ281,AJ259)=0," ",SUM(AJ281,AJ259))</f>
        <v xml:space="preserve"> </v>
      </c>
      <c r="AK286" s="1159"/>
      <c r="AL286" s="1159"/>
      <c r="AM286" s="1159"/>
      <c r="AN286" s="1159" t="str">
        <f t="shared" ref="AN286" si="258">IF(SUM(AN281,AN259)=0," ",SUM(AN281,AN259))</f>
        <v xml:space="preserve"> </v>
      </c>
      <c r="AO286" s="1159"/>
      <c r="AP286" s="1159"/>
      <c r="AQ286" s="1159"/>
      <c r="AR286" s="1161" t="str">
        <f t="shared" ref="AR286" si="259">IF(SUM(AR281,AR259)=0," ",SUM(AR281,AR259))</f>
        <v xml:space="preserve"> </v>
      </c>
      <c r="AS286" s="1161"/>
      <c r="AT286" s="1161"/>
      <c r="AU286" s="1161" t="str">
        <f t="shared" ref="AU286" si="260">IF(SUM(AU281,AU259)=0," ",SUM(AU281,AU259))</f>
        <v xml:space="preserve"> </v>
      </c>
      <c r="AV286" s="1161"/>
      <c r="AW286" s="1161"/>
      <c r="AX286" s="643"/>
      <c r="AY286" s="160"/>
      <c r="AZ286" s="1241"/>
      <c r="BA286" s="1241"/>
      <c r="BB286" s="1241"/>
      <c r="BC286" s="1241"/>
      <c r="BD286" s="1242"/>
      <c r="BE286" s="1142"/>
      <c r="BF286" s="1141"/>
      <c r="BG286" s="1141"/>
      <c r="BH286" s="1141"/>
      <c r="BI286" s="1141"/>
      <c r="BJ286" s="1141"/>
      <c r="BK286" s="626"/>
      <c r="BL286" s="1243"/>
      <c r="BM286" s="1243"/>
      <c r="BN286" s="1243"/>
      <c r="BO286" s="1243"/>
      <c r="BP286" s="1244"/>
      <c r="BQ286" s="1142"/>
      <c r="BR286" s="1141"/>
      <c r="BS286" s="1141"/>
      <c r="BT286" s="1141"/>
      <c r="BU286" s="1141"/>
      <c r="BV286" s="1141"/>
      <c r="BW286" s="15"/>
      <c r="BX286" s="1158" t="str">
        <f>IF('FRONT PAGE'!$A$1="www.fly-logics.com","TOTAL
ANNUAL",0)</f>
        <v>TOTAL
ANNUAL</v>
      </c>
      <c r="BY286" s="1158"/>
      <c r="BZ286" s="1158"/>
      <c r="CA286" s="1158"/>
      <c r="CB286" s="1158"/>
      <c r="CC286" s="1159" t="str">
        <f t="shared" ref="CC286" si="261">IF(SUM(CC281,CC259)=0," ",SUM(CC281,CC259))</f>
        <v xml:space="preserve"> </v>
      </c>
      <c r="CD286" s="1159"/>
      <c r="CE286" s="1159"/>
      <c r="CF286" s="1160"/>
      <c r="CG286" s="1159" t="str">
        <f t="shared" ref="CG286" si="262">IF(SUM(CG281,CG259)=0," ",SUM(CG281,CG259))</f>
        <v xml:space="preserve"> </v>
      </c>
      <c r="CH286" s="1159"/>
      <c r="CI286" s="1159"/>
      <c r="CJ286" s="1159"/>
      <c r="CK286" s="1159" t="str">
        <f t="shared" ref="CK286" si="263">IF(SUM(CK281,CK259)=0," ",SUM(CK281,CK259))</f>
        <v xml:space="preserve"> </v>
      </c>
      <c r="CL286" s="1159"/>
      <c r="CM286" s="1159"/>
      <c r="CN286" s="1159"/>
      <c r="CO286" s="1161" t="str">
        <f t="shared" ref="CO286" si="264">IF(SUM(CO281,CO259)=0," ",SUM(CO281,CO259))</f>
        <v xml:space="preserve"> </v>
      </c>
      <c r="CP286" s="1161"/>
      <c r="CQ286" s="1161"/>
      <c r="CR286" s="1161" t="str">
        <f t="shared" ref="CR286" si="265">IF(SUM(CR281,CR259)=0," ",SUM(CR281,CR259))</f>
        <v xml:space="preserve"> </v>
      </c>
      <c r="CS286" s="1161"/>
      <c r="CT286" s="1161"/>
      <c r="CU286" s="643"/>
      <c r="CV286" s="251"/>
      <c r="CW286" s="212"/>
      <c r="CX286" s="160"/>
      <c r="CY286" s="1241"/>
      <c r="CZ286" s="1241"/>
      <c r="DA286" s="1241"/>
      <c r="DB286" s="1241"/>
      <c r="DC286" s="1242"/>
      <c r="DD286" s="1142"/>
      <c r="DE286" s="1141"/>
      <c r="DF286" s="1141"/>
      <c r="DG286" s="1141"/>
      <c r="DH286" s="1141"/>
      <c r="DI286" s="1141"/>
      <c r="DJ286" s="626"/>
      <c r="DK286" s="1243"/>
      <c r="DL286" s="1243"/>
      <c r="DM286" s="1243"/>
      <c r="DN286" s="1243"/>
      <c r="DO286" s="1244"/>
      <c r="DP286" s="1142"/>
      <c r="DQ286" s="1141"/>
      <c r="DR286" s="1141"/>
      <c r="DS286" s="1141"/>
      <c r="DT286" s="1141"/>
      <c r="DU286" s="1141"/>
      <c r="DV286" s="15"/>
      <c r="DW286" s="1158" t="str">
        <f>IF('FRONT PAGE'!$A$1="www.fly-logics.com","TOTAL
ANNUAL",0)</f>
        <v>TOTAL
ANNUAL</v>
      </c>
      <c r="DX286" s="1158"/>
      <c r="DY286" s="1158"/>
      <c r="DZ286" s="1158"/>
      <c r="EA286" s="1158"/>
      <c r="EB286" s="1159" t="str">
        <f t="shared" ref="EB286" si="266">IF(SUM(EB281,EB259)=0," ",SUM(EB281,EB259))</f>
        <v xml:space="preserve"> </v>
      </c>
      <c r="EC286" s="1159"/>
      <c r="ED286" s="1159"/>
      <c r="EE286" s="1160"/>
      <c r="EF286" s="1159" t="str">
        <f t="shared" ref="EF286" si="267">IF(SUM(EF281,EF259)=0," ",SUM(EF281,EF259))</f>
        <v xml:space="preserve"> </v>
      </c>
      <c r="EG286" s="1159"/>
      <c r="EH286" s="1159"/>
      <c r="EI286" s="1159"/>
      <c r="EJ286" s="1159" t="str">
        <f t="shared" ref="EJ286" si="268">IF(SUM(EJ281,EJ259)=0," ",SUM(EJ281,EJ259))</f>
        <v xml:space="preserve"> </v>
      </c>
      <c r="EK286" s="1159"/>
      <c r="EL286" s="1159"/>
      <c r="EM286" s="1159"/>
      <c r="EN286" s="1161" t="str">
        <f t="shared" ref="EN286" si="269">IF(SUM(EN281,EN259)=0," ",SUM(EN281,EN259))</f>
        <v xml:space="preserve"> </v>
      </c>
      <c r="EO286" s="1161"/>
      <c r="EP286" s="1161"/>
      <c r="EQ286" s="1161" t="str">
        <f t="shared" ref="EQ286" si="270">IF(SUM(EQ281,EQ259)=0," ",SUM(EQ281,EQ259))</f>
        <v xml:space="preserve"> </v>
      </c>
      <c r="ER286" s="1161"/>
      <c r="ES286" s="1161"/>
      <c r="ET286" s="643"/>
      <c r="EU286" s="160"/>
      <c r="EV286" s="1241"/>
      <c r="EW286" s="1241"/>
      <c r="EX286" s="1241"/>
      <c r="EY286" s="1241"/>
      <c r="EZ286" s="1242"/>
      <c r="FA286" s="1142"/>
      <c r="FB286" s="1141"/>
      <c r="FC286" s="1141"/>
      <c r="FD286" s="1141"/>
      <c r="FE286" s="1141"/>
      <c r="FF286" s="1141"/>
      <c r="FG286" s="626"/>
      <c r="FH286" s="1243"/>
      <c r="FI286" s="1243"/>
      <c r="FJ286" s="1243"/>
      <c r="FK286" s="1243"/>
      <c r="FL286" s="1244"/>
      <c r="FM286" s="1142"/>
      <c r="FN286" s="1141"/>
      <c r="FO286" s="1141"/>
      <c r="FP286" s="1141"/>
      <c r="FQ286" s="1141"/>
      <c r="FR286" s="1141"/>
      <c r="FS286" s="15"/>
      <c r="FT286" s="1158" t="str">
        <f>IF('FRONT PAGE'!$A$1="www.fly-logics.com","TOTAL
ANNUAL",0)</f>
        <v>TOTAL
ANNUAL</v>
      </c>
      <c r="FU286" s="1158"/>
      <c r="FV286" s="1158"/>
      <c r="FW286" s="1158"/>
      <c r="FX286" s="1158"/>
      <c r="FY286" s="1159" t="str">
        <f t="shared" ref="FY286" si="271">IF(SUM(FY281,FY259)=0," ",SUM(FY281,FY259))</f>
        <v xml:space="preserve"> </v>
      </c>
      <c r="FZ286" s="1159"/>
      <c r="GA286" s="1159"/>
      <c r="GB286" s="1160"/>
      <c r="GC286" s="1159" t="str">
        <f t="shared" ref="GC286" si="272">IF(SUM(GC281,GC259)=0," ",SUM(GC281,GC259))</f>
        <v xml:space="preserve"> </v>
      </c>
      <c r="GD286" s="1159"/>
      <c r="GE286" s="1159"/>
      <c r="GF286" s="1159"/>
      <c r="GG286" s="1159" t="str">
        <f t="shared" ref="GG286" si="273">IF(SUM(GG281,GG259)=0," ",SUM(GG281,GG259))</f>
        <v xml:space="preserve"> </v>
      </c>
      <c r="GH286" s="1159"/>
      <c r="GI286" s="1159"/>
      <c r="GJ286" s="1159"/>
      <c r="GK286" s="1161" t="str">
        <f t="shared" ref="GK286" si="274">IF(SUM(GK281,GK259)=0," ",SUM(GK281,GK259))</f>
        <v xml:space="preserve"> </v>
      </c>
      <c r="GL286" s="1161"/>
      <c r="GM286" s="1161"/>
      <c r="GN286" s="1161" t="str">
        <f t="shared" ref="GN286" si="275">IF(SUM(GN281,GN259)=0," ",SUM(GN281,GN259))</f>
        <v xml:space="preserve"> </v>
      </c>
      <c r="GO286" s="1161"/>
      <c r="GP286" s="1161"/>
      <c r="GQ286" s="643"/>
      <c r="GR286" s="6"/>
    </row>
    <row r="287" spans="1:200" ht="3" customHeight="1" x14ac:dyDescent="0.25">
      <c r="A287" s="212"/>
      <c r="B287" s="160"/>
      <c r="C287" s="624"/>
      <c r="D287" s="624"/>
      <c r="E287" s="624"/>
      <c r="F287" s="624"/>
      <c r="G287" s="624"/>
      <c r="H287" s="624"/>
      <c r="I287" s="624"/>
      <c r="J287" s="624"/>
      <c r="K287" s="624"/>
      <c r="L287" s="624"/>
      <c r="M287" s="624"/>
      <c r="N287" s="624"/>
      <c r="O287" s="624"/>
      <c r="P287" s="624"/>
      <c r="Q287" s="624"/>
      <c r="R287" s="624"/>
      <c r="S287" s="624"/>
      <c r="T287" s="624"/>
      <c r="U287" s="624"/>
      <c r="V287" s="624"/>
      <c r="W287" s="624"/>
      <c r="X287" s="624"/>
      <c r="Y287" s="624"/>
      <c r="Z287" s="15"/>
      <c r="AA287" s="1158"/>
      <c r="AB287" s="1158"/>
      <c r="AC287" s="1158"/>
      <c r="AD287" s="1158"/>
      <c r="AE287" s="1158"/>
      <c r="AF287" s="1159"/>
      <c r="AG287" s="1159"/>
      <c r="AH287" s="1159"/>
      <c r="AI287" s="1160"/>
      <c r="AJ287" s="1159"/>
      <c r="AK287" s="1159"/>
      <c r="AL287" s="1159"/>
      <c r="AM287" s="1159"/>
      <c r="AN287" s="1159"/>
      <c r="AO287" s="1159"/>
      <c r="AP287" s="1159"/>
      <c r="AQ287" s="1159"/>
      <c r="AR287" s="1161"/>
      <c r="AS287" s="1161"/>
      <c r="AT287" s="1161"/>
      <c r="AU287" s="1161"/>
      <c r="AV287" s="1161"/>
      <c r="AW287" s="1161"/>
      <c r="AX287" s="643"/>
      <c r="AY287" s="160"/>
      <c r="AZ287" s="624"/>
      <c r="BA287" s="624"/>
      <c r="BB287" s="624"/>
      <c r="BC287" s="624"/>
      <c r="BD287" s="624"/>
      <c r="BE287" s="624"/>
      <c r="BF287" s="624"/>
      <c r="BG287" s="624"/>
      <c r="BH287" s="624"/>
      <c r="BI287" s="624"/>
      <c r="BJ287" s="624"/>
      <c r="BK287" s="624"/>
      <c r="BL287" s="624"/>
      <c r="BM287" s="624"/>
      <c r="BN287" s="624"/>
      <c r="BO287" s="624"/>
      <c r="BP287" s="624"/>
      <c r="BQ287" s="624"/>
      <c r="BR287" s="624"/>
      <c r="BS287" s="624"/>
      <c r="BT287" s="624"/>
      <c r="BU287" s="624"/>
      <c r="BV287" s="624"/>
      <c r="BW287" s="15"/>
      <c r="BX287" s="1158"/>
      <c r="BY287" s="1158"/>
      <c r="BZ287" s="1158"/>
      <c r="CA287" s="1158"/>
      <c r="CB287" s="1158"/>
      <c r="CC287" s="1159"/>
      <c r="CD287" s="1159"/>
      <c r="CE287" s="1159"/>
      <c r="CF287" s="1160"/>
      <c r="CG287" s="1159"/>
      <c r="CH287" s="1159"/>
      <c r="CI287" s="1159"/>
      <c r="CJ287" s="1159"/>
      <c r="CK287" s="1159"/>
      <c r="CL287" s="1159"/>
      <c r="CM287" s="1159"/>
      <c r="CN287" s="1159"/>
      <c r="CO287" s="1161"/>
      <c r="CP287" s="1161"/>
      <c r="CQ287" s="1161"/>
      <c r="CR287" s="1161"/>
      <c r="CS287" s="1161"/>
      <c r="CT287" s="1161"/>
      <c r="CU287" s="643"/>
      <c r="CV287" s="251"/>
      <c r="CW287" s="212"/>
      <c r="CX287" s="160"/>
      <c r="CY287" s="624"/>
      <c r="CZ287" s="624"/>
      <c r="DA287" s="624"/>
      <c r="DB287" s="624"/>
      <c r="DC287" s="624"/>
      <c r="DD287" s="624"/>
      <c r="DE287" s="624"/>
      <c r="DF287" s="624"/>
      <c r="DG287" s="624"/>
      <c r="DH287" s="624"/>
      <c r="DI287" s="624"/>
      <c r="DJ287" s="624"/>
      <c r="DK287" s="624"/>
      <c r="DL287" s="624"/>
      <c r="DM287" s="624"/>
      <c r="DN287" s="624"/>
      <c r="DO287" s="624"/>
      <c r="DP287" s="624"/>
      <c r="DQ287" s="624"/>
      <c r="DR287" s="624"/>
      <c r="DS287" s="624"/>
      <c r="DT287" s="624"/>
      <c r="DU287" s="624"/>
      <c r="DV287" s="15"/>
      <c r="DW287" s="1158"/>
      <c r="DX287" s="1158"/>
      <c r="DY287" s="1158"/>
      <c r="DZ287" s="1158"/>
      <c r="EA287" s="1158"/>
      <c r="EB287" s="1159"/>
      <c r="EC287" s="1159"/>
      <c r="ED287" s="1159"/>
      <c r="EE287" s="1160"/>
      <c r="EF287" s="1159"/>
      <c r="EG287" s="1159"/>
      <c r="EH287" s="1159"/>
      <c r="EI287" s="1159"/>
      <c r="EJ287" s="1159"/>
      <c r="EK287" s="1159"/>
      <c r="EL287" s="1159"/>
      <c r="EM287" s="1159"/>
      <c r="EN287" s="1161"/>
      <c r="EO287" s="1161"/>
      <c r="EP287" s="1161"/>
      <c r="EQ287" s="1161"/>
      <c r="ER287" s="1161"/>
      <c r="ES287" s="1161"/>
      <c r="ET287" s="643"/>
      <c r="EU287" s="160"/>
      <c r="EV287" s="624"/>
      <c r="EW287" s="624"/>
      <c r="EX287" s="624"/>
      <c r="EY287" s="624"/>
      <c r="EZ287" s="624"/>
      <c r="FA287" s="624"/>
      <c r="FB287" s="624"/>
      <c r="FC287" s="624"/>
      <c r="FD287" s="624"/>
      <c r="FE287" s="624"/>
      <c r="FF287" s="624"/>
      <c r="FG287" s="624"/>
      <c r="FH287" s="624"/>
      <c r="FI287" s="624"/>
      <c r="FJ287" s="624"/>
      <c r="FK287" s="624"/>
      <c r="FL287" s="624"/>
      <c r="FM287" s="624"/>
      <c r="FN287" s="624"/>
      <c r="FO287" s="624"/>
      <c r="FP287" s="624"/>
      <c r="FQ287" s="624"/>
      <c r="FR287" s="624"/>
      <c r="FS287" s="15"/>
      <c r="FT287" s="1158"/>
      <c r="FU287" s="1158"/>
      <c r="FV287" s="1158"/>
      <c r="FW287" s="1158"/>
      <c r="FX287" s="1158"/>
      <c r="FY287" s="1159"/>
      <c r="FZ287" s="1159"/>
      <c r="GA287" s="1159"/>
      <c r="GB287" s="1160"/>
      <c r="GC287" s="1159"/>
      <c r="GD287" s="1159"/>
      <c r="GE287" s="1159"/>
      <c r="GF287" s="1159"/>
      <c r="GG287" s="1159"/>
      <c r="GH287" s="1159"/>
      <c r="GI287" s="1159"/>
      <c r="GJ287" s="1159"/>
      <c r="GK287" s="1161"/>
      <c r="GL287" s="1161"/>
      <c r="GM287" s="1161"/>
      <c r="GN287" s="1161"/>
      <c r="GO287" s="1161"/>
      <c r="GP287" s="1161"/>
      <c r="GQ287" s="643"/>
      <c r="GR287" s="6"/>
    </row>
    <row r="288" spans="1:200" ht="10.5" customHeight="1" x14ac:dyDescent="0.25">
      <c r="A288" s="212"/>
      <c r="B288" s="160"/>
      <c r="C288" s="1243" t="str">
        <f>IF('FRONT PAGE'!$A$1="www.fly-logics.com","IFR",0)</f>
        <v>IFR</v>
      </c>
      <c r="D288" s="1243"/>
      <c r="E288" s="1243"/>
      <c r="F288" s="1243"/>
      <c r="G288" s="1244"/>
      <c r="H288" s="1140" t="str">
        <f>IF(SUMIFS(LOGBOOK!$V$5:$V$1036129,LOGBOOK!$D$5:$D$1036129,F241,LOGBOOK!$E$5:$E$1036129,L241,LOGBOOK!$AN$5:$AN$1036129,V241,LOGBOOK!$AB$5:$AB$1036129,"&gt;0")=0," ",SUMIFS(LOGBOOK!$V$5:$V$1036129,LOGBOOK!$D$5:$D$1036129,F241,LOGBOOK!$E$5:$E$1036129,L241,LOGBOOK!$AN$5:$AN$1036129,V241,LOGBOOK!$AB$5:$AB$1036129,"&gt;0"))</f>
        <v xml:space="preserve"> </v>
      </c>
      <c r="I288" s="1141"/>
      <c r="J288" s="1141"/>
      <c r="K288" s="1141"/>
      <c r="L288" s="1141"/>
      <c r="M288" s="1141"/>
      <c r="N288" s="626"/>
      <c r="O288" s="1243" t="str">
        <f>IF('FRONT PAGE'!$A$1="www.fly-logics.com","NIGHT",0)</f>
        <v>NIGHT</v>
      </c>
      <c r="P288" s="1243"/>
      <c r="Q288" s="1243"/>
      <c r="R288" s="1243"/>
      <c r="S288" s="1244"/>
      <c r="T288" s="1140" t="str">
        <f>IF(SUMIFS(LOGBOOK!$U$5:$U$1036129,LOGBOOK!$D$5:$D$1036129,F241,LOGBOOK!$E$5:$E$1036129,L241,LOGBOOK!$AN$5:$AN$1036129,V241,LOGBOOK!$AB$5:$AB$1036129,"&gt;0")=0," ",SUMIFS(LOGBOOK!$U$5:$U$1036129,LOGBOOK!$D$5:$D$1036129,F241,LOGBOOK!$E$5:$E$1036129,L241,LOGBOOK!$AN$5:$AN$1036129,V241,LOGBOOK!$AB$5:$AB$1036129,"&gt;0"))</f>
        <v xml:space="preserve"> </v>
      </c>
      <c r="U288" s="1141"/>
      <c r="V288" s="1141"/>
      <c r="W288" s="1141"/>
      <c r="X288" s="1141"/>
      <c r="Y288" s="1141"/>
      <c r="Z288" s="15"/>
      <c r="AA288" s="1158"/>
      <c r="AB288" s="1158"/>
      <c r="AC288" s="1158"/>
      <c r="AD288" s="1158"/>
      <c r="AE288" s="1158"/>
      <c r="AF288" s="1159"/>
      <c r="AG288" s="1159"/>
      <c r="AH288" s="1159"/>
      <c r="AI288" s="1160"/>
      <c r="AJ288" s="1159"/>
      <c r="AK288" s="1159"/>
      <c r="AL288" s="1159"/>
      <c r="AM288" s="1159"/>
      <c r="AN288" s="1159"/>
      <c r="AO288" s="1159"/>
      <c r="AP288" s="1159"/>
      <c r="AQ288" s="1159"/>
      <c r="AR288" s="1161"/>
      <c r="AS288" s="1161"/>
      <c r="AT288" s="1161"/>
      <c r="AU288" s="1161"/>
      <c r="AV288" s="1161"/>
      <c r="AW288" s="1161"/>
      <c r="AX288" s="643"/>
      <c r="AY288" s="160"/>
      <c r="AZ288" s="1243" t="str">
        <f>IF('FRONT PAGE'!$A$1="www.fly-logics.com","IFR",0)</f>
        <v>IFR</v>
      </c>
      <c r="BA288" s="1243"/>
      <c r="BB288" s="1243"/>
      <c r="BC288" s="1243"/>
      <c r="BD288" s="1244"/>
      <c r="BE288" s="1140" t="str">
        <f>IF(SUMIFS(LOGBOOK!$V$5:$V$1036129,LOGBOOK!$D$5:$D$1036129,BC241,LOGBOOK!$E$5:$E$1036129,BI241,LOGBOOK!$AN$5:$AN$1036129,BS241,LOGBOOK!$AB$5:$AB$1036129,"&gt;0")=0," ",SUMIFS(LOGBOOK!$V$5:$V$1036129,LOGBOOK!$D$5:$D$1036129,BC241,LOGBOOK!$E$5:$E$1036129,BI241,LOGBOOK!$AN$5:$AN$1036129,BS241,LOGBOOK!$AB$5:$AB$1036129,"&gt;0"))</f>
        <v xml:space="preserve"> </v>
      </c>
      <c r="BF288" s="1141"/>
      <c r="BG288" s="1141"/>
      <c r="BH288" s="1141"/>
      <c r="BI288" s="1141"/>
      <c r="BJ288" s="1141"/>
      <c r="BK288" s="626"/>
      <c r="BL288" s="1243" t="str">
        <f>IF('FRONT PAGE'!$A$1="www.fly-logics.com","NIGHT",0)</f>
        <v>NIGHT</v>
      </c>
      <c r="BM288" s="1243"/>
      <c r="BN288" s="1243"/>
      <c r="BO288" s="1243"/>
      <c r="BP288" s="1244"/>
      <c r="BQ288" s="1140" t="str">
        <f>IF(SUMIFS(LOGBOOK!$U$5:$U$1036129,LOGBOOK!$D$5:$D$1036129,BC241,LOGBOOK!$E$5:$E$1036129,BI241,LOGBOOK!$AN$5:$AN$1036129,BS241,LOGBOOK!$AB$5:$AB$1036129,"&gt;0")=0," ",SUMIFS(LOGBOOK!$U$5:$U$1036129,LOGBOOK!$D$5:$D$1036129,BC241,LOGBOOK!$E$5:$E$1036129,BI241,LOGBOOK!$AN$5:$AN$1036129,BS241,LOGBOOK!$AB$5:$AB$1036129,"&gt;0"))</f>
        <v xml:space="preserve"> </v>
      </c>
      <c r="BR288" s="1141"/>
      <c r="BS288" s="1141"/>
      <c r="BT288" s="1141"/>
      <c r="BU288" s="1141"/>
      <c r="BV288" s="1141"/>
      <c r="BW288" s="15"/>
      <c r="BX288" s="1158"/>
      <c r="BY288" s="1158"/>
      <c r="BZ288" s="1158"/>
      <c r="CA288" s="1158"/>
      <c r="CB288" s="1158"/>
      <c r="CC288" s="1159"/>
      <c r="CD288" s="1159"/>
      <c r="CE288" s="1159"/>
      <c r="CF288" s="1160"/>
      <c r="CG288" s="1159"/>
      <c r="CH288" s="1159"/>
      <c r="CI288" s="1159"/>
      <c r="CJ288" s="1159"/>
      <c r="CK288" s="1159"/>
      <c r="CL288" s="1159"/>
      <c r="CM288" s="1159"/>
      <c r="CN288" s="1159"/>
      <c r="CO288" s="1161"/>
      <c r="CP288" s="1161"/>
      <c r="CQ288" s="1161"/>
      <c r="CR288" s="1161"/>
      <c r="CS288" s="1161"/>
      <c r="CT288" s="1161"/>
      <c r="CU288" s="643"/>
      <c r="CV288" s="251"/>
      <c r="CW288" s="212"/>
      <c r="CX288" s="160"/>
      <c r="CY288" s="1243" t="str">
        <f>IF('FRONT PAGE'!$A$1="www.fly-logics.com","IFR",0)</f>
        <v>IFR</v>
      </c>
      <c r="CZ288" s="1243"/>
      <c r="DA288" s="1243"/>
      <c r="DB288" s="1243"/>
      <c r="DC288" s="1244"/>
      <c r="DD288" s="1140" t="str">
        <f>IF(SUMIFS(LOGBOOK!$V$5:$V$1036129,LOGBOOK!$D$5:$D$1036129,DB241,LOGBOOK!$E$5:$E$1036129,DH241,LOGBOOK!$AN$5:$AN$1036129,DR241,LOGBOOK!$AB$5:$AB$1036129,"&gt;0")=0," ",SUMIFS(LOGBOOK!$V$5:$V$1036129,LOGBOOK!$D$5:$D$1036129,DB241,LOGBOOK!$E$5:$E$1036129,DH241,LOGBOOK!$AN$5:$AN$1036129,DR241,LOGBOOK!$AB$5:$AB$1036129,"&gt;0"))</f>
        <v xml:space="preserve"> </v>
      </c>
      <c r="DE288" s="1141"/>
      <c r="DF288" s="1141"/>
      <c r="DG288" s="1141"/>
      <c r="DH288" s="1141"/>
      <c r="DI288" s="1141"/>
      <c r="DJ288" s="626"/>
      <c r="DK288" s="1243" t="str">
        <f>IF('FRONT PAGE'!$A$1="www.fly-logics.com","NIGHT",0)</f>
        <v>NIGHT</v>
      </c>
      <c r="DL288" s="1243"/>
      <c r="DM288" s="1243"/>
      <c r="DN288" s="1243"/>
      <c r="DO288" s="1244"/>
      <c r="DP288" s="1140" t="str">
        <f>IF(SUMIFS(LOGBOOK!$U$5:$U$1036129,LOGBOOK!$D$5:$D$1036129,DB241,LOGBOOK!$E$5:$E$1036129,DH241,LOGBOOK!$AN$5:$AN$1036129,DR241,LOGBOOK!$AB$5:$AB$1036129,"&gt;0")=0," ",SUMIFS(LOGBOOK!$U$5:$U$1036129,LOGBOOK!$D$5:$D$1036129,DB241,LOGBOOK!$E$5:$E$1036129,DH241,LOGBOOK!$AN$5:$AN$1036129,DR241,LOGBOOK!$AB$5:$AB$1036129,"&gt;0"))</f>
        <v xml:space="preserve"> </v>
      </c>
      <c r="DQ288" s="1141"/>
      <c r="DR288" s="1141"/>
      <c r="DS288" s="1141"/>
      <c r="DT288" s="1141"/>
      <c r="DU288" s="1141"/>
      <c r="DV288" s="15"/>
      <c r="DW288" s="1158"/>
      <c r="DX288" s="1158"/>
      <c r="DY288" s="1158"/>
      <c r="DZ288" s="1158"/>
      <c r="EA288" s="1158"/>
      <c r="EB288" s="1159"/>
      <c r="EC288" s="1159"/>
      <c r="ED288" s="1159"/>
      <c r="EE288" s="1160"/>
      <c r="EF288" s="1159"/>
      <c r="EG288" s="1159"/>
      <c r="EH288" s="1159"/>
      <c r="EI288" s="1159"/>
      <c r="EJ288" s="1159"/>
      <c r="EK288" s="1159"/>
      <c r="EL288" s="1159"/>
      <c r="EM288" s="1159"/>
      <c r="EN288" s="1161"/>
      <c r="EO288" s="1161"/>
      <c r="EP288" s="1161"/>
      <c r="EQ288" s="1161"/>
      <c r="ER288" s="1161"/>
      <c r="ES288" s="1161"/>
      <c r="ET288" s="643"/>
      <c r="EU288" s="160"/>
      <c r="EV288" s="1243" t="str">
        <f>IF('FRONT PAGE'!$A$1="www.fly-logics.com","IFR",0)</f>
        <v>IFR</v>
      </c>
      <c r="EW288" s="1243"/>
      <c r="EX288" s="1243"/>
      <c r="EY288" s="1243"/>
      <c r="EZ288" s="1244"/>
      <c r="FA288" s="1140" t="str">
        <f>IF(SUMIFS(LOGBOOK!$V$5:$V$1036129,LOGBOOK!$D$5:$D$1036129,EY241,LOGBOOK!$E$5:$E$1036129,FE241,LOGBOOK!$AN$5:$AN$1036129,FO241,LOGBOOK!$AB$5:$AB$1036129,"&gt;0")=0," ",SUMIFS(LOGBOOK!$V$5:$V$1036129,LOGBOOK!$D$5:$D$1036129,EY241,LOGBOOK!$E$5:$E$1036129,FE241,LOGBOOK!$AN$5:$AN$1036129,FO241,LOGBOOK!$AB$5:$AB$1036129,"&gt;0"))</f>
        <v xml:space="preserve"> </v>
      </c>
      <c r="FB288" s="1141"/>
      <c r="FC288" s="1141"/>
      <c r="FD288" s="1141"/>
      <c r="FE288" s="1141"/>
      <c r="FF288" s="1141"/>
      <c r="FG288" s="626"/>
      <c r="FH288" s="1243" t="str">
        <f>IF('FRONT PAGE'!$A$1="www.fly-logics.com","NIGHT",0)</f>
        <v>NIGHT</v>
      </c>
      <c r="FI288" s="1243"/>
      <c r="FJ288" s="1243"/>
      <c r="FK288" s="1243"/>
      <c r="FL288" s="1244"/>
      <c r="FM288" s="1140" t="str">
        <f>IF(SUMIFS(LOGBOOK!$U$5:$U$1036129,LOGBOOK!$D$5:$D$1036129,EY241,LOGBOOK!$E$5:$E$1036129,FE241,LOGBOOK!$AN$5:$AN$1036129,FO241,LOGBOOK!$AB$5:$AB$1036129,"&gt;0")=0," ",SUMIFS(LOGBOOK!$U$5:$U$1036129,LOGBOOK!$D$5:$D$1036129,EY241,LOGBOOK!$E$5:$E$1036129,FE241,LOGBOOK!$AN$5:$AN$1036129,FO241,LOGBOOK!$AB$5:$AB$1036129,"&gt;0"))</f>
        <v xml:space="preserve"> </v>
      </c>
      <c r="FN288" s="1141"/>
      <c r="FO288" s="1141"/>
      <c r="FP288" s="1141"/>
      <c r="FQ288" s="1141"/>
      <c r="FR288" s="1141"/>
      <c r="FS288" s="15"/>
      <c r="FT288" s="1158"/>
      <c r="FU288" s="1158"/>
      <c r="FV288" s="1158"/>
      <c r="FW288" s="1158"/>
      <c r="FX288" s="1158"/>
      <c r="FY288" s="1159"/>
      <c r="FZ288" s="1159"/>
      <c r="GA288" s="1159"/>
      <c r="GB288" s="1160"/>
      <c r="GC288" s="1159"/>
      <c r="GD288" s="1159"/>
      <c r="GE288" s="1159"/>
      <c r="GF288" s="1159"/>
      <c r="GG288" s="1159"/>
      <c r="GH288" s="1159"/>
      <c r="GI288" s="1159"/>
      <c r="GJ288" s="1159"/>
      <c r="GK288" s="1161"/>
      <c r="GL288" s="1161"/>
      <c r="GM288" s="1161"/>
      <c r="GN288" s="1161"/>
      <c r="GO288" s="1161"/>
      <c r="GP288" s="1161"/>
      <c r="GQ288" s="643"/>
      <c r="GR288" s="6"/>
    </row>
    <row r="289" spans="1:200" ht="4.5" customHeight="1" x14ac:dyDescent="0.25">
      <c r="A289" s="212"/>
      <c r="B289" s="160"/>
      <c r="C289" s="1243"/>
      <c r="D289" s="1243"/>
      <c r="E289" s="1243"/>
      <c r="F289" s="1243"/>
      <c r="G289" s="1244"/>
      <c r="H289" s="1142"/>
      <c r="I289" s="1141"/>
      <c r="J289" s="1141"/>
      <c r="K289" s="1141"/>
      <c r="L289" s="1141"/>
      <c r="M289" s="1141"/>
      <c r="N289" s="626"/>
      <c r="O289" s="1243"/>
      <c r="P289" s="1243"/>
      <c r="Q289" s="1243"/>
      <c r="R289" s="1243"/>
      <c r="S289" s="1244"/>
      <c r="T289" s="1142"/>
      <c r="U289" s="1141"/>
      <c r="V289" s="1141"/>
      <c r="W289" s="1141"/>
      <c r="X289" s="1141"/>
      <c r="Y289" s="1141"/>
      <c r="Z289" s="15"/>
      <c r="AA289" s="1158"/>
      <c r="AB289" s="1158"/>
      <c r="AC289" s="1158"/>
      <c r="AD289" s="1158"/>
      <c r="AE289" s="1158"/>
      <c r="AF289" s="1159"/>
      <c r="AG289" s="1159"/>
      <c r="AH289" s="1159"/>
      <c r="AI289" s="1160"/>
      <c r="AJ289" s="1159"/>
      <c r="AK289" s="1159"/>
      <c r="AL289" s="1159"/>
      <c r="AM289" s="1159"/>
      <c r="AN289" s="1159"/>
      <c r="AO289" s="1159"/>
      <c r="AP289" s="1159"/>
      <c r="AQ289" s="1159"/>
      <c r="AR289" s="1161"/>
      <c r="AS289" s="1161"/>
      <c r="AT289" s="1161"/>
      <c r="AU289" s="1161"/>
      <c r="AV289" s="1161"/>
      <c r="AW289" s="1161"/>
      <c r="AX289" s="643"/>
      <c r="AY289" s="160"/>
      <c r="AZ289" s="1243"/>
      <c r="BA289" s="1243"/>
      <c r="BB289" s="1243"/>
      <c r="BC289" s="1243"/>
      <c r="BD289" s="1244"/>
      <c r="BE289" s="1142"/>
      <c r="BF289" s="1141"/>
      <c r="BG289" s="1141"/>
      <c r="BH289" s="1141"/>
      <c r="BI289" s="1141"/>
      <c r="BJ289" s="1141"/>
      <c r="BK289" s="626"/>
      <c r="BL289" s="1243"/>
      <c r="BM289" s="1243"/>
      <c r="BN289" s="1243"/>
      <c r="BO289" s="1243"/>
      <c r="BP289" s="1244"/>
      <c r="BQ289" s="1142"/>
      <c r="BR289" s="1141"/>
      <c r="BS289" s="1141"/>
      <c r="BT289" s="1141"/>
      <c r="BU289" s="1141"/>
      <c r="BV289" s="1141"/>
      <c r="BW289" s="15"/>
      <c r="BX289" s="1158"/>
      <c r="BY289" s="1158"/>
      <c r="BZ289" s="1158"/>
      <c r="CA289" s="1158"/>
      <c r="CB289" s="1158"/>
      <c r="CC289" s="1159"/>
      <c r="CD289" s="1159"/>
      <c r="CE289" s="1159"/>
      <c r="CF289" s="1160"/>
      <c r="CG289" s="1159"/>
      <c r="CH289" s="1159"/>
      <c r="CI289" s="1159"/>
      <c r="CJ289" s="1159"/>
      <c r="CK289" s="1159"/>
      <c r="CL289" s="1159"/>
      <c r="CM289" s="1159"/>
      <c r="CN289" s="1159"/>
      <c r="CO289" s="1161"/>
      <c r="CP289" s="1161"/>
      <c r="CQ289" s="1161"/>
      <c r="CR289" s="1161"/>
      <c r="CS289" s="1161"/>
      <c r="CT289" s="1161"/>
      <c r="CU289" s="643"/>
      <c r="CV289" s="251"/>
      <c r="CW289" s="212"/>
      <c r="CX289" s="160"/>
      <c r="CY289" s="1243"/>
      <c r="CZ289" s="1243"/>
      <c r="DA289" s="1243"/>
      <c r="DB289" s="1243"/>
      <c r="DC289" s="1244"/>
      <c r="DD289" s="1142"/>
      <c r="DE289" s="1141"/>
      <c r="DF289" s="1141"/>
      <c r="DG289" s="1141"/>
      <c r="DH289" s="1141"/>
      <c r="DI289" s="1141"/>
      <c r="DJ289" s="626"/>
      <c r="DK289" s="1243"/>
      <c r="DL289" s="1243"/>
      <c r="DM289" s="1243"/>
      <c r="DN289" s="1243"/>
      <c r="DO289" s="1244"/>
      <c r="DP289" s="1142"/>
      <c r="DQ289" s="1141"/>
      <c r="DR289" s="1141"/>
      <c r="DS289" s="1141"/>
      <c r="DT289" s="1141"/>
      <c r="DU289" s="1141"/>
      <c r="DV289" s="15"/>
      <c r="DW289" s="1158"/>
      <c r="DX289" s="1158"/>
      <c r="DY289" s="1158"/>
      <c r="DZ289" s="1158"/>
      <c r="EA289" s="1158"/>
      <c r="EB289" s="1159"/>
      <c r="EC289" s="1159"/>
      <c r="ED289" s="1159"/>
      <c r="EE289" s="1160"/>
      <c r="EF289" s="1159"/>
      <c r="EG289" s="1159"/>
      <c r="EH289" s="1159"/>
      <c r="EI289" s="1159"/>
      <c r="EJ289" s="1159"/>
      <c r="EK289" s="1159"/>
      <c r="EL289" s="1159"/>
      <c r="EM289" s="1159"/>
      <c r="EN289" s="1161"/>
      <c r="EO289" s="1161"/>
      <c r="EP289" s="1161"/>
      <c r="EQ289" s="1161"/>
      <c r="ER289" s="1161"/>
      <c r="ES289" s="1161"/>
      <c r="ET289" s="643"/>
      <c r="EU289" s="160"/>
      <c r="EV289" s="1243"/>
      <c r="EW289" s="1243"/>
      <c r="EX289" s="1243"/>
      <c r="EY289" s="1243"/>
      <c r="EZ289" s="1244"/>
      <c r="FA289" s="1142"/>
      <c r="FB289" s="1141"/>
      <c r="FC289" s="1141"/>
      <c r="FD289" s="1141"/>
      <c r="FE289" s="1141"/>
      <c r="FF289" s="1141"/>
      <c r="FG289" s="626"/>
      <c r="FH289" s="1243"/>
      <c r="FI289" s="1243"/>
      <c r="FJ289" s="1243"/>
      <c r="FK289" s="1243"/>
      <c r="FL289" s="1244"/>
      <c r="FM289" s="1142"/>
      <c r="FN289" s="1141"/>
      <c r="FO289" s="1141"/>
      <c r="FP289" s="1141"/>
      <c r="FQ289" s="1141"/>
      <c r="FR289" s="1141"/>
      <c r="FS289" s="15"/>
      <c r="FT289" s="1158"/>
      <c r="FU289" s="1158"/>
      <c r="FV289" s="1158"/>
      <c r="FW289" s="1158"/>
      <c r="FX289" s="1158"/>
      <c r="FY289" s="1159"/>
      <c r="FZ289" s="1159"/>
      <c r="GA289" s="1159"/>
      <c r="GB289" s="1160"/>
      <c r="GC289" s="1159"/>
      <c r="GD289" s="1159"/>
      <c r="GE289" s="1159"/>
      <c r="GF289" s="1159"/>
      <c r="GG289" s="1159"/>
      <c r="GH289" s="1159"/>
      <c r="GI289" s="1159"/>
      <c r="GJ289" s="1159"/>
      <c r="GK289" s="1161"/>
      <c r="GL289" s="1161"/>
      <c r="GM289" s="1161"/>
      <c r="GN289" s="1161"/>
      <c r="GO289" s="1161"/>
      <c r="GP289" s="1161"/>
      <c r="GQ289" s="643"/>
      <c r="GR289" s="6"/>
    </row>
    <row r="290" spans="1:200" ht="5.25" customHeight="1" x14ac:dyDescent="0.25">
      <c r="A290" s="214"/>
      <c r="B290" s="1245"/>
      <c r="C290" s="1246"/>
      <c r="D290" s="1246"/>
      <c r="E290" s="1246"/>
      <c r="F290" s="1246"/>
      <c r="G290" s="1246"/>
      <c r="H290" s="1246"/>
      <c r="I290" s="1246"/>
      <c r="J290" s="1246"/>
      <c r="K290" s="1246"/>
      <c r="L290" s="1246"/>
      <c r="M290" s="1246"/>
      <c r="N290" s="1246"/>
      <c r="O290" s="1246"/>
      <c r="P290" s="1246"/>
      <c r="Q290" s="1246"/>
      <c r="R290" s="1246"/>
      <c r="S290" s="1246"/>
      <c r="T290" s="1246"/>
      <c r="U290" s="1246"/>
      <c r="V290" s="1246"/>
      <c r="W290" s="1246"/>
      <c r="X290" s="1246"/>
      <c r="Y290" s="1246"/>
      <c r="Z290" s="1246"/>
      <c r="AA290" s="1246"/>
      <c r="AB290" s="1246"/>
      <c r="AC290" s="1246"/>
      <c r="AD290" s="1246"/>
      <c r="AE290" s="1246"/>
      <c r="AF290" s="1246"/>
      <c r="AG290" s="1246"/>
      <c r="AH290" s="1246"/>
      <c r="AI290" s="1246"/>
      <c r="AJ290" s="1246"/>
      <c r="AK290" s="1246"/>
      <c r="AL290" s="1246"/>
      <c r="AM290" s="1246"/>
      <c r="AN290" s="1246"/>
      <c r="AO290" s="1246"/>
      <c r="AP290" s="1246"/>
      <c r="AQ290" s="1246"/>
      <c r="AR290" s="1246"/>
      <c r="AS290" s="1246"/>
      <c r="AT290" s="1246"/>
      <c r="AU290" s="1246"/>
      <c r="AV290" s="1246"/>
      <c r="AW290" s="1246"/>
      <c r="AX290" s="659"/>
      <c r="AY290" s="1245"/>
      <c r="AZ290" s="1246"/>
      <c r="BA290" s="1246"/>
      <c r="BB290" s="1246"/>
      <c r="BC290" s="1246"/>
      <c r="BD290" s="1246"/>
      <c r="BE290" s="1246"/>
      <c r="BF290" s="1246"/>
      <c r="BG290" s="1246"/>
      <c r="BH290" s="1246"/>
      <c r="BI290" s="1246"/>
      <c r="BJ290" s="1246"/>
      <c r="BK290" s="1246"/>
      <c r="BL290" s="1246"/>
      <c r="BM290" s="1246"/>
      <c r="BN290" s="1246"/>
      <c r="BO290" s="1246"/>
      <c r="BP290" s="1246"/>
      <c r="BQ290" s="1246"/>
      <c r="BR290" s="1246"/>
      <c r="BS290" s="1246"/>
      <c r="BT290" s="1246"/>
      <c r="BU290" s="1246"/>
      <c r="BV290" s="1246"/>
      <c r="BW290" s="1246"/>
      <c r="BX290" s="1246"/>
      <c r="BY290" s="1246"/>
      <c r="BZ290" s="1246"/>
      <c r="CA290" s="1246"/>
      <c r="CB290" s="1246"/>
      <c r="CC290" s="1246"/>
      <c r="CD290" s="1246"/>
      <c r="CE290" s="1246"/>
      <c r="CF290" s="1246"/>
      <c r="CG290" s="1246"/>
      <c r="CH290" s="1246"/>
      <c r="CI290" s="1246"/>
      <c r="CJ290" s="1246"/>
      <c r="CK290" s="1246"/>
      <c r="CL290" s="1246"/>
      <c r="CM290" s="1246"/>
      <c r="CN290" s="1246"/>
      <c r="CO290" s="1246"/>
      <c r="CP290" s="1246"/>
      <c r="CQ290" s="1246"/>
      <c r="CR290" s="1246"/>
      <c r="CS290" s="1246"/>
      <c r="CT290" s="1246"/>
      <c r="CU290" s="659"/>
      <c r="CV290" s="1247"/>
      <c r="CW290" s="214"/>
      <c r="CX290" s="1245"/>
      <c r="CY290" s="1246"/>
      <c r="CZ290" s="1246"/>
      <c r="DA290" s="1246"/>
      <c r="DB290" s="1246"/>
      <c r="DC290" s="1246"/>
      <c r="DD290" s="1246"/>
      <c r="DE290" s="1246"/>
      <c r="DF290" s="1246"/>
      <c r="DG290" s="1246"/>
      <c r="DH290" s="1246"/>
      <c r="DI290" s="1246"/>
      <c r="DJ290" s="1246"/>
      <c r="DK290" s="1246"/>
      <c r="DL290" s="1246"/>
      <c r="DM290" s="1246"/>
      <c r="DN290" s="1246"/>
      <c r="DO290" s="1246"/>
      <c r="DP290" s="1246"/>
      <c r="DQ290" s="1246"/>
      <c r="DR290" s="1246"/>
      <c r="DS290" s="1246"/>
      <c r="DT290" s="1246"/>
      <c r="DU290" s="1246"/>
      <c r="DV290" s="1246"/>
      <c r="DW290" s="1246"/>
      <c r="DX290" s="1246"/>
      <c r="DY290" s="1246"/>
      <c r="DZ290" s="1246"/>
      <c r="EA290" s="1246"/>
      <c r="EB290" s="1246"/>
      <c r="EC290" s="1246"/>
      <c r="ED290" s="1246"/>
      <c r="EE290" s="1246"/>
      <c r="EF290" s="1246"/>
      <c r="EG290" s="1246"/>
      <c r="EH290" s="1246"/>
      <c r="EI290" s="1246"/>
      <c r="EJ290" s="1246"/>
      <c r="EK290" s="1246"/>
      <c r="EL290" s="1246"/>
      <c r="EM290" s="1246"/>
      <c r="EN290" s="1246"/>
      <c r="EO290" s="1246"/>
      <c r="EP290" s="1246"/>
      <c r="EQ290" s="1246"/>
      <c r="ER290" s="1246"/>
      <c r="ES290" s="1246"/>
      <c r="ET290" s="659"/>
      <c r="EU290" s="1245"/>
      <c r="EV290" s="1246"/>
      <c r="EW290" s="1246"/>
      <c r="EX290" s="1246"/>
      <c r="EY290" s="1246"/>
      <c r="EZ290" s="1246"/>
      <c r="FA290" s="1246"/>
      <c r="FB290" s="1246"/>
      <c r="FC290" s="1246"/>
      <c r="FD290" s="1246"/>
      <c r="FE290" s="1246"/>
      <c r="FF290" s="1246"/>
      <c r="FG290" s="1246"/>
      <c r="FH290" s="1246"/>
      <c r="FI290" s="1246"/>
      <c r="FJ290" s="1246"/>
      <c r="FK290" s="1246"/>
      <c r="FL290" s="1246"/>
      <c r="FM290" s="1246"/>
      <c r="FN290" s="1246"/>
      <c r="FO290" s="1246"/>
      <c r="FP290" s="1246"/>
      <c r="FQ290" s="1246"/>
      <c r="FR290" s="1246"/>
      <c r="FS290" s="1246"/>
      <c r="FT290" s="1246"/>
      <c r="FU290" s="1246"/>
      <c r="FV290" s="1246"/>
      <c r="FW290" s="1246"/>
      <c r="FX290" s="1246"/>
      <c r="FY290" s="1246"/>
      <c r="FZ290" s="1246"/>
      <c r="GA290" s="1246"/>
      <c r="GB290" s="1246"/>
      <c r="GC290" s="1246"/>
      <c r="GD290" s="1246"/>
      <c r="GE290" s="1246"/>
      <c r="GF290" s="1246"/>
      <c r="GG290" s="1246"/>
      <c r="GH290" s="1246"/>
      <c r="GI290" s="1246"/>
      <c r="GJ290" s="1246"/>
      <c r="GK290" s="1246"/>
      <c r="GL290" s="1246"/>
      <c r="GM290" s="1246"/>
      <c r="GN290" s="1246"/>
      <c r="GO290" s="1246"/>
      <c r="GP290" s="1246"/>
      <c r="GQ290" s="659"/>
      <c r="GR290" s="6"/>
    </row>
    <row r="291" spans="1:200" ht="7.35" customHeight="1" x14ac:dyDescent="0.2">
      <c r="A291" s="1191" t="str">
        <f>IF(LOGBOOK!$A$2="  DATE  ","ANNUAL RESUME PER AIRCRAFT",0)</f>
        <v>ANNUAL RESUME PER AIRCRAFT</v>
      </c>
      <c r="B291" s="1192"/>
      <c r="C291" s="1192"/>
      <c r="D291" s="1192"/>
      <c r="E291" s="1192"/>
      <c r="F291" s="1192"/>
      <c r="G291" s="1192"/>
      <c r="H291" s="1192"/>
      <c r="I291" s="1192"/>
      <c r="J291" s="1192"/>
      <c r="K291" s="1192"/>
      <c r="L291" s="1192"/>
      <c r="M291" s="1192"/>
      <c r="N291" s="1192"/>
      <c r="O291" s="1192"/>
      <c r="P291" s="1192"/>
      <c r="Q291" s="1192"/>
      <c r="R291" s="1192"/>
      <c r="S291" s="1192"/>
      <c r="T291" s="1192"/>
      <c r="U291" s="1192"/>
      <c r="V291" s="1192"/>
      <c r="W291" s="1192"/>
      <c r="X291" s="1192"/>
      <c r="Y291" s="1192"/>
      <c r="Z291" s="1192"/>
      <c r="AA291" s="1192"/>
      <c r="AB291" s="1192"/>
      <c r="AC291" s="1192"/>
      <c r="AD291" s="1192"/>
      <c r="AE291" s="1192"/>
      <c r="AF291" s="1192"/>
      <c r="AG291" s="1192"/>
      <c r="AH291" s="1192"/>
      <c r="AI291" s="1192"/>
      <c r="AJ291" s="1192"/>
      <c r="AK291" s="1192"/>
      <c r="AL291" s="1192"/>
      <c r="AM291" s="1192"/>
      <c r="AN291" s="1192"/>
      <c r="AO291" s="1192"/>
      <c r="AP291" s="1192"/>
      <c r="AQ291" s="1192"/>
      <c r="AR291" s="1192"/>
      <c r="AS291" s="1192"/>
      <c r="AT291" s="1192"/>
      <c r="AU291" s="1192"/>
      <c r="AV291" s="1192"/>
      <c r="AW291" s="1192"/>
      <c r="AX291" s="1192"/>
      <c r="AY291" s="1213"/>
      <c r="AZ291" s="1213"/>
      <c r="BA291" s="1213"/>
      <c r="BB291" s="1213"/>
      <c r="BC291" s="1213"/>
      <c r="BD291" s="1213"/>
      <c r="BE291" s="1213"/>
      <c r="BF291" s="1213"/>
      <c r="BG291" s="1213"/>
      <c r="BH291" s="1213"/>
      <c r="BI291" s="1213"/>
      <c r="BJ291" s="1213"/>
      <c r="BK291" s="1213"/>
      <c r="BL291" s="1213"/>
      <c r="BM291" s="1213"/>
      <c r="BN291" s="1213"/>
      <c r="BO291" s="1213"/>
      <c r="BP291" s="1213"/>
      <c r="BQ291" s="1213"/>
      <c r="BR291" s="1213"/>
      <c r="BS291" s="1213"/>
      <c r="BT291" s="1213"/>
      <c r="BU291" s="1213"/>
      <c r="BV291" s="1213"/>
      <c r="BW291" s="1213"/>
      <c r="BX291" s="1213"/>
      <c r="BY291" s="1213"/>
      <c r="BZ291" s="1213"/>
      <c r="CA291" s="1213"/>
      <c r="CB291" s="1213"/>
      <c r="CC291" s="1213"/>
      <c r="CD291" s="1213"/>
      <c r="CE291" s="1213"/>
      <c r="CF291" s="1213"/>
      <c r="CG291" s="1213"/>
      <c r="CH291" s="1213"/>
      <c r="CI291" s="1213"/>
      <c r="CJ291" s="1213"/>
      <c r="CK291" s="1213"/>
      <c r="CL291" s="1213"/>
      <c r="CM291" s="1213"/>
      <c r="CN291" s="1213"/>
      <c r="CO291" s="1213"/>
      <c r="CP291" s="1213"/>
      <c r="CQ291" s="1213"/>
      <c r="CR291" s="1213"/>
      <c r="CS291" s="1213"/>
      <c r="CT291" s="1213"/>
      <c r="CU291" s="1213"/>
      <c r="CV291" s="246"/>
      <c r="CW291" s="1191" t="str">
        <f>IF(LOGBOOK!$A$2="  DATE  ","FLY LOGICS",0)</f>
        <v>FLY LOGICS</v>
      </c>
      <c r="CX291" s="1192"/>
      <c r="CY291" s="1192"/>
      <c r="CZ291" s="1192"/>
      <c r="DA291" s="1192"/>
      <c r="DB291" s="1192"/>
      <c r="DC291" s="1192"/>
      <c r="DD291" s="1192"/>
      <c r="DE291" s="1192"/>
      <c r="DF291" s="1192"/>
      <c r="DG291" s="1192"/>
      <c r="DH291" s="1192"/>
      <c r="DI291" s="1192"/>
      <c r="DJ291" s="1192"/>
      <c r="DK291" s="1192"/>
      <c r="DL291" s="1192"/>
      <c r="DM291" s="1192"/>
      <c r="DN291" s="1192"/>
      <c r="DO291" s="1192"/>
      <c r="DP291" s="1192"/>
      <c r="DQ291" s="1192"/>
      <c r="DR291" s="1192"/>
      <c r="DS291" s="1192"/>
      <c r="DT291" s="1192"/>
      <c r="DU291" s="1192"/>
      <c r="DV291" s="1192"/>
      <c r="DW291" s="1192"/>
      <c r="DX291" s="1192"/>
      <c r="DY291" s="1192"/>
      <c r="DZ291" s="1192"/>
      <c r="EA291" s="1192"/>
      <c r="EB291" s="1192"/>
      <c r="EC291" s="1192"/>
      <c r="ED291" s="1192"/>
      <c r="EE291" s="1192"/>
      <c r="EF291" s="1192"/>
      <c r="EG291" s="1192"/>
      <c r="EH291" s="1192"/>
      <c r="EI291" s="1192"/>
      <c r="EJ291" s="1192"/>
      <c r="EK291" s="1192"/>
      <c r="EL291" s="1192"/>
      <c r="EM291" s="1192"/>
      <c r="EN291" s="1192"/>
      <c r="EO291" s="1192"/>
      <c r="EP291" s="1192"/>
      <c r="EQ291" s="1192"/>
      <c r="ER291" s="1192"/>
      <c r="ES291" s="1192"/>
      <c r="ET291" s="1192"/>
      <c r="EU291" s="1213" t="str">
        <f>IF(LOGBOOK!$A$2="  DATE  ","ANNUAL RESUME PER AIRCRAFT",0)</f>
        <v>ANNUAL RESUME PER AIRCRAFT</v>
      </c>
      <c r="EV291" s="1213"/>
      <c r="EW291" s="1213"/>
      <c r="EX291" s="1213"/>
      <c r="EY291" s="1213"/>
      <c r="EZ291" s="1213"/>
      <c r="FA291" s="1213"/>
      <c r="FB291" s="1213"/>
      <c r="FC291" s="1213"/>
      <c r="FD291" s="1213"/>
      <c r="FE291" s="1213"/>
      <c r="FF291" s="1213"/>
      <c r="FG291" s="1213"/>
      <c r="FH291" s="1213"/>
      <c r="FI291" s="1213"/>
      <c r="FJ291" s="1213"/>
      <c r="FK291" s="1213"/>
      <c r="FL291" s="1213"/>
      <c r="FM291" s="1213"/>
      <c r="FN291" s="1213"/>
      <c r="FO291" s="1213"/>
      <c r="FP291" s="1213"/>
      <c r="FQ291" s="1213"/>
      <c r="FR291" s="1213"/>
      <c r="FS291" s="1213"/>
      <c r="FT291" s="1213"/>
      <c r="FU291" s="1213"/>
      <c r="FV291" s="1213"/>
      <c r="FW291" s="1213"/>
      <c r="FX291" s="1213"/>
      <c r="FY291" s="1213"/>
      <c r="FZ291" s="1213"/>
      <c r="GA291" s="1213"/>
      <c r="GB291" s="1213"/>
      <c r="GC291" s="1213"/>
      <c r="GD291" s="1213"/>
      <c r="GE291" s="1213"/>
      <c r="GF291" s="1213"/>
      <c r="GG291" s="1213"/>
      <c r="GH291" s="1213"/>
      <c r="GI291" s="1213"/>
      <c r="GJ291" s="1213"/>
      <c r="GK291" s="1213"/>
      <c r="GL291" s="1213"/>
      <c r="GM291" s="1213"/>
      <c r="GN291" s="1213"/>
      <c r="GO291" s="1213"/>
      <c r="GP291" s="1213"/>
      <c r="GQ291" s="1213"/>
      <c r="GR291" s="6"/>
    </row>
    <row r="292" spans="1:200" ht="7.35" customHeight="1" x14ac:dyDescent="0.2">
      <c r="A292" s="1193"/>
      <c r="B292" s="1194"/>
      <c r="C292" s="1194"/>
      <c r="D292" s="1194"/>
      <c r="E292" s="1194"/>
      <c r="F292" s="1194"/>
      <c r="G292" s="1194"/>
      <c r="H292" s="1194"/>
      <c r="I292" s="1194"/>
      <c r="J292" s="1194"/>
      <c r="K292" s="1194"/>
      <c r="L292" s="1194"/>
      <c r="M292" s="1194"/>
      <c r="N292" s="1194"/>
      <c r="O292" s="1194"/>
      <c r="P292" s="1194"/>
      <c r="Q292" s="1194"/>
      <c r="R292" s="1194"/>
      <c r="S292" s="1194"/>
      <c r="T292" s="1194"/>
      <c r="U292" s="1194"/>
      <c r="V292" s="1194"/>
      <c r="W292" s="1194"/>
      <c r="X292" s="1194"/>
      <c r="Y292" s="1194"/>
      <c r="Z292" s="1194"/>
      <c r="AA292" s="1194"/>
      <c r="AB292" s="1194"/>
      <c r="AC292" s="1194"/>
      <c r="AD292" s="1194"/>
      <c r="AE292" s="1194"/>
      <c r="AF292" s="1194"/>
      <c r="AG292" s="1194"/>
      <c r="AH292" s="1194"/>
      <c r="AI292" s="1194"/>
      <c r="AJ292" s="1194"/>
      <c r="AK292" s="1194"/>
      <c r="AL292" s="1194"/>
      <c r="AM292" s="1194"/>
      <c r="AN292" s="1194"/>
      <c r="AO292" s="1194"/>
      <c r="AP292" s="1194"/>
      <c r="AQ292" s="1194"/>
      <c r="AR292" s="1194"/>
      <c r="AS292" s="1194"/>
      <c r="AT292" s="1194"/>
      <c r="AU292" s="1194"/>
      <c r="AV292" s="1194"/>
      <c r="AW292" s="1194"/>
      <c r="AX292" s="1194"/>
      <c r="AY292" s="1214"/>
      <c r="AZ292" s="1214"/>
      <c r="BA292" s="1214"/>
      <c r="BB292" s="1214"/>
      <c r="BC292" s="1214"/>
      <c r="BD292" s="1214"/>
      <c r="BE292" s="1214"/>
      <c r="BF292" s="1214"/>
      <c r="BG292" s="1214"/>
      <c r="BH292" s="1214"/>
      <c r="BI292" s="1214"/>
      <c r="BJ292" s="1214"/>
      <c r="BK292" s="1214"/>
      <c r="BL292" s="1214"/>
      <c r="BM292" s="1214"/>
      <c r="BN292" s="1214"/>
      <c r="BO292" s="1214"/>
      <c r="BP292" s="1214"/>
      <c r="BQ292" s="1214"/>
      <c r="BR292" s="1214"/>
      <c r="BS292" s="1214"/>
      <c r="BT292" s="1214"/>
      <c r="BU292" s="1214"/>
      <c r="BV292" s="1214"/>
      <c r="BW292" s="1214"/>
      <c r="BX292" s="1214"/>
      <c r="BY292" s="1214"/>
      <c r="BZ292" s="1214"/>
      <c r="CA292" s="1214"/>
      <c r="CB292" s="1214"/>
      <c r="CC292" s="1214"/>
      <c r="CD292" s="1214"/>
      <c r="CE292" s="1214"/>
      <c r="CF292" s="1214"/>
      <c r="CG292" s="1214"/>
      <c r="CH292" s="1214"/>
      <c r="CI292" s="1214"/>
      <c r="CJ292" s="1214"/>
      <c r="CK292" s="1214"/>
      <c r="CL292" s="1214"/>
      <c r="CM292" s="1214"/>
      <c r="CN292" s="1214"/>
      <c r="CO292" s="1214"/>
      <c r="CP292" s="1214"/>
      <c r="CQ292" s="1214"/>
      <c r="CR292" s="1214"/>
      <c r="CS292" s="1214"/>
      <c r="CT292" s="1214"/>
      <c r="CU292" s="1214"/>
      <c r="CV292" s="246"/>
      <c r="CW292" s="1193"/>
      <c r="CX292" s="1194"/>
      <c r="CY292" s="1194"/>
      <c r="CZ292" s="1194"/>
      <c r="DA292" s="1194"/>
      <c r="DB292" s="1194"/>
      <c r="DC292" s="1194"/>
      <c r="DD292" s="1194"/>
      <c r="DE292" s="1194"/>
      <c r="DF292" s="1194"/>
      <c r="DG292" s="1194"/>
      <c r="DH292" s="1194"/>
      <c r="DI292" s="1194"/>
      <c r="DJ292" s="1194"/>
      <c r="DK292" s="1194"/>
      <c r="DL292" s="1194"/>
      <c r="DM292" s="1194"/>
      <c r="DN292" s="1194"/>
      <c r="DO292" s="1194"/>
      <c r="DP292" s="1194"/>
      <c r="DQ292" s="1194"/>
      <c r="DR292" s="1194"/>
      <c r="DS292" s="1194"/>
      <c r="DT292" s="1194"/>
      <c r="DU292" s="1194"/>
      <c r="DV292" s="1194"/>
      <c r="DW292" s="1194"/>
      <c r="DX292" s="1194"/>
      <c r="DY292" s="1194"/>
      <c r="DZ292" s="1194"/>
      <c r="EA292" s="1194"/>
      <c r="EB292" s="1194"/>
      <c r="EC292" s="1194"/>
      <c r="ED292" s="1194"/>
      <c r="EE292" s="1194"/>
      <c r="EF292" s="1194"/>
      <c r="EG292" s="1194"/>
      <c r="EH292" s="1194"/>
      <c r="EI292" s="1194"/>
      <c r="EJ292" s="1194"/>
      <c r="EK292" s="1194"/>
      <c r="EL292" s="1194"/>
      <c r="EM292" s="1194"/>
      <c r="EN292" s="1194"/>
      <c r="EO292" s="1194"/>
      <c r="EP292" s="1194"/>
      <c r="EQ292" s="1194"/>
      <c r="ER292" s="1194"/>
      <c r="ES292" s="1194"/>
      <c r="ET292" s="1194"/>
      <c r="EU292" s="1214"/>
      <c r="EV292" s="1214"/>
      <c r="EW292" s="1214"/>
      <c r="EX292" s="1214"/>
      <c r="EY292" s="1214"/>
      <c r="EZ292" s="1214"/>
      <c r="FA292" s="1214"/>
      <c r="FB292" s="1214"/>
      <c r="FC292" s="1214"/>
      <c r="FD292" s="1214"/>
      <c r="FE292" s="1214"/>
      <c r="FF292" s="1214"/>
      <c r="FG292" s="1214"/>
      <c r="FH292" s="1214"/>
      <c r="FI292" s="1214"/>
      <c r="FJ292" s="1214"/>
      <c r="FK292" s="1214"/>
      <c r="FL292" s="1214"/>
      <c r="FM292" s="1214"/>
      <c r="FN292" s="1214"/>
      <c r="FO292" s="1214"/>
      <c r="FP292" s="1214"/>
      <c r="FQ292" s="1214"/>
      <c r="FR292" s="1214"/>
      <c r="FS292" s="1214"/>
      <c r="FT292" s="1214"/>
      <c r="FU292" s="1214"/>
      <c r="FV292" s="1214"/>
      <c r="FW292" s="1214"/>
      <c r="FX292" s="1214"/>
      <c r="FY292" s="1214"/>
      <c r="FZ292" s="1214"/>
      <c r="GA292" s="1214"/>
      <c r="GB292" s="1214"/>
      <c r="GC292" s="1214"/>
      <c r="GD292" s="1214"/>
      <c r="GE292" s="1214"/>
      <c r="GF292" s="1214"/>
      <c r="GG292" s="1214"/>
      <c r="GH292" s="1214"/>
      <c r="GI292" s="1214"/>
      <c r="GJ292" s="1214"/>
      <c r="GK292" s="1214"/>
      <c r="GL292" s="1214"/>
      <c r="GM292" s="1214"/>
      <c r="GN292" s="1214"/>
      <c r="GO292" s="1214"/>
      <c r="GP292" s="1214"/>
      <c r="GQ292" s="1214"/>
      <c r="GR292" s="6"/>
    </row>
    <row r="293" spans="1:200" ht="7.35" customHeight="1" x14ac:dyDescent="0.2">
      <c r="A293" s="1195"/>
      <c r="B293" s="1196"/>
      <c r="C293" s="1196"/>
      <c r="D293" s="1196"/>
      <c r="E293" s="1196"/>
      <c r="F293" s="1196"/>
      <c r="G293" s="1196"/>
      <c r="H293" s="1196"/>
      <c r="I293" s="1196"/>
      <c r="J293" s="1196"/>
      <c r="K293" s="1196"/>
      <c r="L293" s="1196"/>
      <c r="M293" s="1196"/>
      <c r="N293" s="1196"/>
      <c r="O293" s="1196"/>
      <c r="P293" s="1196"/>
      <c r="Q293" s="1196"/>
      <c r="R293" s="1196"/>
      <c r="S293" s="1196"/>
      <c r="T293" s="1196"/>
      <c r="U293" s="1196"/>
      <c r="V293" s="1196"/>
      <c r="W293" s="1196"/>
      <c r="X293" s="1196"/>
      <c r="Y293" s="1196"/>
      <c r="Z293" s="1196"/>
      <c r="AA293" s="1196"/>
      <c r="AB293" s="1196"/>
      <c r="AC293" s="1196"/>
      <c r="AD293" s="1196"/>
      <c r="AE293" s="1196"/>
      <c r="AF293" s="1196"/>
      <c r="AG293" s="1196"/>
      <c r="AH293" s="1196"/>
      <c r="AI293" s="1196"/>
      <c r="AJ293" s="1196"/>
      <c r="AK293" s="1196"/>
      <c r="AL293" s="1196"/>
      <c r="AM293" s="1196"/>
      <c r="AN293" s="1196"/>
      <c r="AO293" s="1196"/>
      <c r="AP293" s="1196"/>
      <c r="AQ293" s="1196"/>
      <c r="AR293" s="1196"/>
      <c r="AS293" s="1196"/>
      <c r="AT293" s="1196"/>
      <c r="AU293" s="1196"/>
      <c r="AV293" s="1196"/>
      <c r="AW293" s="1196"/>
      <c r="AX293" s="1196"/>
      <c r="AY293" s="1215"/>
      <c r="AZ293" s="1215"/>
      <c r="BA293" s="1215"/>
      <c r="BB293" s="1215"/>
      <c r="BC293" s="1215"/>
      <c r="BD293" s="1215"/>
      <c r="BE293" s="1215"/>
      <c r="BF293" s="1215"/>
      <c r="BG293" s="1215"/>
      <c r="BH293" s="1215"/>
      <c r="BI293" s="1215"/>
      <c r="BJ293" s="1215"/>
      <c r="BK293" s="1215"/>
      <c r="BL293" s="1215"/>
      <c r="BM293" s="1215"/>
      <c r="BN293" s="1215"/>
      <c r="BO293" s="1215"/>
      <c r="BP293" s="1215"/>
      <c r="BQ293" s="1215"/>
      <c r="BR293" s="1215"/>
      <c r="BS293" s="1215"/>
      <c r="BT293" s="1215"/>
      <c r="BU293" s="1215"/>
      <c r="BV293" s="1215"/>
      <c r="BW293" s="1215"/>
      <c r="BX293" s="1215"/>
      <c r="BY293" s="1215"/>
      <c r="BZ293" s="1215"/>
      <c r="CA293" s="1215"/>
      <c r="CB293" s="1215"/>
      <c r="CC293" s="1215"/>
      <c r="CD293" s="1215"/>
      <c r="CE293" s="1215"/>
      <c r="CF293" s="1215"/>
      <c r="CG293" s="1215"/>
      <c r="CH293" s="1215"/>
      <c r="CI293" s="1215"/>
      <c r="CJ293" s="1215"/>
      <c r="CK293" s="1215"/>
      <c r="CL293" s="1215"/>
      <c r="CM293" s="1215"/>
      <c r="CN293" s="1215"/>
      <c r="CO293" s="1215"/>
      <c r="CP293" s="1215"/>
      <c r="CQ293" s="1215"/>
      <c r="CR293" s="1215"/>
      <c r="CS293" s="1215"/>
      <c r="CT293" s="1215"/>
      <c r="CU293" s="1215"/>
      <c r="CV293" s="246"/>
      <c r="CW293" s="1195"/>
      <c r="CX293" s="1196"/>
      <c r="CY293" s="1196"/>
      <c r="CZ293" s="1196"/>
      <c r="DA293" s="1196"/>
      <c r="DB293" s="1196"/>
      <c r="DC293" s="1196"/>
      <c r="DD293" s="1196"/>
      <c r="DE293" s="1196"/>
      <c r="DF293" s="1196"/>
      <c r="DG293" s="1196"/>
      <c r="DH293" s="1196"/>
      <c r="DI293" s="1196"/>
      <c r="DJ293" s="1196"/>
      <c r="DK293" s="1196"/>
      <c r="DL293" s="1196"/>
      <c r="DM293" s="1196"/>
      <c r="DN293" s="1196"/>
      <c r="DO293" s="1196"/>
      <c r="DP293" s="1196"/>
      <c r="DQ293" s="1196"/>
      <c r="DR293" s="1196"/>
      <c r="DS293" s="1196"/>
      <c r="DT293" s="1196"/>
      <c r="DU293" s="1196"/>
      <c r="DV293" s="1196"/>
      <c r="DW293" s="1196"/>
      <c r="DX293" s="1196"/>
      <c r="DY293" s="1196"/>
      <c r="DZ293" s="1196"/>
      <c r="EA293" s="1196"/>
      <c r="EB293" s="1196"/>
      <c r="EC293" s="1196"/>
      <c r="ED293" s="1196"/>
      <c r="EE293" s="1196"/>
      <c r="EF293" s="1196"/>
      <c r="EG293" s="1196"/>
      <c r="EH293" s="1196"/>
      <c r="EI293" s="1196"/>
      <c r="EJ293" s="1196"/>
      <c r="EK293" s="1196"/>
      <c r="EL293" s="1196"/>
      <c r="EM293" s="1196"/>
      <c r="EN293" s="1196"/>
      <c r="EO293" s="1196"/>
      <c r="EP293" s="1196"/>
      <c r="EQ293" s="1196"/>
      <c r="ER293" s="1196"/>
      <c r="ES293" s="1196"/>
      <c r="ET293" s="1196"/>
      <c r="EU293" s="1215"/>
      <c r="EV293" s="1215"/>
      <c r="EW293" s="1215"/>
      <c r="EX293" s="1215"/>
      <c r="EY293" s="1215"/>
      <c r="EZ293" s="1215"/>
      <c r="FA293" s="1215"/>
      <c r="FB293" s="1215"/>
      <c r="FC293" s="1215"/>
      <c r="FD293" s="1215"/>
      <c r="FE293" s="1215"/>
      <c r="FF293" s="1215"/>
      <c r="FG293" s="1215"/>
      <c r="FH293" s="1215"/>
      <c r="FI293" s="1215"/>
      <c r="FJ293" s="1215"/>
      <c r="FK293" s="1215"/>
      <c r="FL293" s="1215"/>
      <c r="FM293" s="1215"/>
      <c r="FN293" s="1215"/>
      <c r="FO293" s="1215"/>
      <c r="FP293" s="1215"/>
      <c r="FQ293" s="1215"/>
      <c r="FR293" s="1215"/>
      <c r="FS293" s="1215"/>
      <c r="FT293" s="1215"/>
      <c r="FU293" s="1215"/>
      <c r="FV293" s="1215"/>
      <c r="FW293" s="1215"/>
      <c r="FX293" s="1215"/>
      <c r="FY293" s="1215"/>
      <c r="FZ293" s="1215"/>
      <c r="GA293" s="1215"/>
      <c r="GB293" s="1215"/>
      <c r="GC293" s="1215"/>
      <c r="GD293" s="1215"/>
      <c r="GE293" s="1215"/>
      <c r="GF293" s="1215"/>
      <c r="GG293" s="1215"/>
      <c r="GH293" s="1215"/>
      <c r="GI293" s="1215"/>
      <c r="GJ293" s="1215"/>
      <c r="GK293" s="1215"/>
      <c r="GL293" s="1215"/>
      <c r="GM293" s="1215"/>
      <c r="GN293" s="1215"/>
      <c r="GO293" s="1215"/>
      <c r="GP293" s="1215"/>
      <c r="GQ293" s="1215"/>
      <c r="GR293" s="6"/>
    </row>
    <row r="294" spans="1:200" s="6" customFormat="1" ht="7.35" customHeight="1" x14ac:dyDescent="0.25">
      <c r="A294" s="212"/>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61"/>
      <c r="AG294" s="161"/>
      <c r="AH294" s="161"/>
      <c r="AI294" s="161"/>
      <c r="AJ294" s="161"/>
      <c r="AK294" s="161"/>
      <c r="AL294" s="161"/>
      <c r="AM294" s="161"/>
      <c r="AN294" s="161"/>
      <c r="AO294" s="161"/>
      <c r="AP294" s="161"/>
      <c r="AQ294" s="161"/>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61"/>
      <c r="CD294" s="161"/>
      <c r="CE294" s="161"/>
      <c r="CF294" s="161"/>
      <c r="CG294" s="161"/>
      <c r="CH294" s="161"/>
      <c r="CI294" s="161"/>
      <c r="CJ294" s="161"/>
      <c r="CK294" s="161"/>
      <c r="CL294" s="161"/>
      <c r="CM294" s="161"/>
      <c r="CN294" s="161"/>
      <c r="CO294" s="15"/>
      <c r="CP294" s="15"/>
      <c r="CQ294" s="15"/>
      <c r="CR294" s="15"/>
      <c r="CS294" s="15"/>
      <c r="CT294" s="15"/>
      <c r="CU294" s="213"/>
      <c r="CV294" s="208"/>
      <c r="CW294" s="212"/>
      <c r="CX294" s="15"/>
      <c r="CY294" s="15"/>
      <c r="CZ294" s="15"/>
      <c r="DA294" s="15"/>
      <c r="DB294" s="15"/>
      <c r="DC294" s="15"/>
      <c r="DD294" s="15"/>
      <c r="DE294" s="15"/>
      <c r="DF294" s="15"/>
      <c r="DG294" s="15"/>
      <c r="DH294" s="15"/>
      <c r="DI294" s="15"/>
      <c r="DJ294" s="15"/>
      <c r="DK294" s="15"/>
      <c r="DL294" s="15"/>
      <c r="DM294" s="15"/>
      <c r="DN294" s="15"/>
      <c r="DO294" s="15"/>
      <c r="DP294" s="15"/>
      <c r="DQ294" s="15"/>
      <c r="DR294" s="15"/>
      <c r="DS294" s="15"/>
      <c r="DT294" s="15"/>
      <c r="DU294" s="15"/>
      <c r="DV294" s="15"/>
      <c r="DW294" s="15"/>
      <c r="DX294" s="15"/>
      <c r="DY294" s="15"/>
      <c r="DZ294" s="15"/>
      <c r="EA294" s="15"/>
      <c r="EB294" s="161"/>
      <c r="EC294" s="161"/>
      <c r="ED294" s="161"/>
      <c r="EE294" s="161"/>
      <c r="EF294" s="161"/>
      <c r="EG294" s="161"/>
      <c r="EH294" s="161"/>
      <c r="EI294" s="161"/>
      <c r="EJ294" s="161"/>
      <c r="EK294" s="161"/>
      <c r="EL294" s="161"/>
      <c r="EM294" s="161"/>
      <c r="EN294" s="15"/>
      <c r="EO294" s="15"/>
      <c r="EP294" s="15"/>
      <c r="EQ294" s="15"/>
      <c r="ER294" s="15"/>
      <c r="ES294" s="15"/>
      <c r="ET294" s="15"/>
      <c r="EU294" s="15"/>
      <c r="EV294" s="15"/>
      <c r="EW294" s="15"/>
      <c r="EX294" s="15"/>
      <c r="EY294" s="15"/>
      <c r="EZ294" s="15"/>
      <c r="FA294" s="15"/>
      <c r="FB294" s="15"/>
      <c r="FC294" s="15"/>
      <c r="FD294" s="15"/>
      <c r="FE294" s="15"/>
      <c r="FF294" s="15"/>
      <c r="FG294" s="15"/>
      <c r="FH294" s="15"/>
      <c r="FI294" s="15"/>
      <c r="FJ294" s="15"/>
      <c r="FK294" s="15"/>
      <c r="FL294" s="15"/>
      <c r="FM294" s="15"/>
      <c r="FN294" s="15"/>
      <c r="FO294" s="15"/>
      <c r="FP294" s="15"/>
      <c r="FQ294" s="15"/>
      <c r="FR294" s="15"/>
      <c r="FS294" s="15"/>
      <c r="FT294" s="15"/>
      <c r="FU294" s="15"/>
      <c r="FV294" s="15"/>
      <c r="FW294" s="15"/>
      <c r="FX294" s="15"/>
      <c r="FY294" s="161"/>
      <c r="FZ294" s="161"/>
      <c r="GA294" s="161"/>
      <c r="GB294" s="161"/>
      <c r="GC294" s="161"/>
      <c r="GD294" s="161"/>
      <c r="GE294" s="161"/>
      <c r="GF294" s="161"/>
      <c r="GG294" s="161"/>
      <c r="GH294" s="161"/>
      <c r="GI294" s="161"/>
      <c r="GJ294" s="161"/>
      <c r="GK294" s="15"/>
      <c r="GL294" s="15"/>
      <c r="GM294" s="15"/>
      <c r="GN294" s="15"/>
      <c r="GO294" s="15"/>
      <c r="GP294" s="15"/>
      <c r="GQ294" s="213"/>
    </row>
    <row r="295" spans="1:200" ht="6.75" customHeight="1" thickBot="1" x14ac:dyDescent="0.3">
      <c r="A295" s="212"/>
      <c r="B295" s="1183" t="str">
        <f>IF('FRONT PAGE'!$A$1="www.fly-logics.com","MANUFACTURER &amp; MODEL",0)</f>
        <v>MANUFACTURER &amp; MODEL</v>
      </c>
      <c r="C295" s="1184"/>
      <c r="D295" s="1184"/>
      <c r="E295" s="1184"/>
      <c r="F295" s="1184"/>
      <c r="G295" s="1184"/>
      <c r="H295" s="1184"/>
      <c r="I295" s="1184"/>
      <c r="J295" s="1184"/>
      <c r="K295" s="1184"/>
      <c r="L295" s="1197"/>
      <c r="M295" s="1197"/>
      <c r="N295" s="1197"/>
      <c r="O295" s="1197"/>
      <c r="P295" s="1197"/>
      <c r="Q295" s="1197"/>
      <c r="R295" s="1197"/>
      <c r="S295" s="1197"/>
      <c r="T295" s="1197"/>
      <c r="U295" s="1197"/>
      <c r="V295" s="1197"/>
      <c r="W295" s="1197"/>
      <c r="X295" s="1197"/>
      <c r="Y295" s="1197"/>
      <c r="Z295" s="1197"/>
      <c r="AA295" s="1197"/>
      <c r="AB295" s="1197"/>
      <c r="AC295" s="1197"/>
      <c r="AD295" s="1197"/>
      <c r="AE295" s="1198"/>
      <c r="AF295" s="1163" t="str">
        <f>IF('FRONT PAGE'!$A$1="www.fly-logics.com","PIC",0)</f>
        <v>PIC</v>
      </c>
      <c r="AG295" s="1164"/>
      <c r="AH295" s="1164"/>
      <c r="AI295" s="1165"/>
      <c r="AJ295" s="1163" t="str">
        <f>IF('FRONT PAGE'!$A$1="www.fly-logics.com","SIC",0)</f>
        <v>SIC</v>
      </c>
      <c r="AK295" s="1164"/>
      <c r="AL295" s="1164"/>
      <c r="AM295" s="1165"/>
      <c r="AN295" s="1163" t="str">
        <f>IF('FRONT PAGE'!$A$1="www.fly-logics.com","INSTR.",0)</f>
        <v>INSTR.</v>
      </c>
      <c r="AO295" s="1164"/>
      <c r="AP295" s="1164"/>
      <c r="AQ295" s="1165"/>
      <c r="AR295" s="1166" t="str">
        <f>IF('FRONT PAGE'!$A$1="www.fly-logics.com","Landings",0)</f>
        <v>Landings</v>
      </c>
      <c r="AS295" s="1167"/>
      <c r="AT295" s="1167"/>
      <c r="AU295" s="1167"/>
      <c r="AV295" s="1167"/>
      <c r="AW295" s="1168"/>
      <c r="AX295" s="643"/>
      <c r="AY295" s="1183" t="str">
        <f>IF('FRONT PAGE'!$A$1="www.fly-logics.com","MANUFACTURER &amp; MODEL",0)</f>
        <v>MANUFACTURER &amp; MODEL</v>
      </c>
      <c r="AZ295" s="1184"/>
      <c r="BA295" s="1184"/>
      <c r="BB295" s="1184"/>
      <c r="BC295" s="1184"/>
      <c r="BD295" s="1184"/>
      <c r="BE295" s="1184"/>
      <c r="BF295" s="1184"/>
      <c r="BG295" s="1184"/>
      <c r="BH295" s="1184"/>
      <c r="BI295" s="1197"/>
      <c r="BJ295" s="1197"/>
      <c r="BK295" s="1197"/>
      <c r="BL295" s="1197"/>
      <c r="BM295" s="1197"/>
      <c r="BN295" s="1197"/>
      <c r="BO295" s="1197"/>
      <c r="BP295" s="1197"/>
      <c r="BQ295" s="1197"/>
      <c r="BR295" s="1197"/>
      <c r="BS295" s="1197"/>
      <c r="BT295" s="1197"/>
      <c r="BU295" s="1197"/>
      <c r="BV295" s="1197"/>
      <c r="BW295" s="1197"/>
      <c r="BX295" s="1197"/>
      <c r="BY295" s="1197"/>
      <c r="BZ295" s="1197"/>
      <c r="CA295" s="1197"/>
      <c r="CB295" s="1198"/>
      <c r="CC295" s="1163" t="str">
        <f>IF('FRONT PAGE'!$A$1="www.fly-logics.com","PIC",0)</f>
        <v>PIC</v>
      </c>
      <c r="CD295" s="1164"/>
      <c r="CE295" s="1164"/>
      <c r="CF295" s="1165"/>
      <c r="CG295" s="1163" t="str">
        <f>IF('FRONT PAGE'!$A$1="www.fly-logics.com","SIC",0)</f>
        <v>SIC</v>
      </c>
      <c r="CH295" s="1164"/>
      <c r="CI295" s="1164"/>
      <c r="CJ295" s="1165"/>
      <c r="CK295" s="1163" t="str">
        <f>IF('FRONT PAGE'!$A$1="www.fly-logics.com","INSTR.",0)</f>
        <v>INSTR.</v>
      </c>
      <c r="CL295" s="1164"/>
      <c r="CM295" s="1164"/>
      <c r="CN295" s="1165"/>
      <c r="CO295" s="1166" t="str">
        <f>IF('FRONT PAGE'!$A$1="www.fly-logics.com","Landings",0)</f>
        <v>Landings</v>
      </c>
      <c r="CP295" s="1167"/>
      <c r="CQ295" s="1167"/>
      <c r="CR295" s="1167"/>
      <c r="CS295" s="1167"/>
      <c r="CT295" s="1168"/>
      <c r="CU295" s="643"/>
      <c r="CV295" s="247"/>
      <c r="CW295" s="212"/>
      <c r="CX295" s="1183" t="str">
        <f>IF('FRONT PAGE'!$A$1="www.fly-logics.com","MANUFACTURER &amp; MODEL",0)</f>
        <v>MANUFACTURER &amp; MODEL</v>
      </c>
      <c r="CY295" s="1184"/>
      <c r="CZ295" s="1184"/>
      <c r="DA295" s="1184"/>
      <c r="DB295" s="1184"/>
      <c r="DC295" s="1184"/>
      <c r="DD295" s="1184"/>
      <c r="DE295" s="1184"/>
      <c r="DF295" s="1184"/>
      <c r="DG295" s="1184"/>
      <c r="DH295" s="1197"/>
      <c r="DI295" s="1197"/>
      <c r="DJ295" s="1197"/>
      <c r="DK295" s="1197"/>
      <c r="DL295" s="1197"/>
      <c r="DM295" s="1197"/>
      <c r="DN295" s="1197"/>
      <c r="DO295" s="1197"/>
      <c r="DP295" s="1197"/>
      <c r="DQ295" s="1197"/>
      <c r="DR295" s="1197"/>
      <c r="DS295" s="1197"/>
      <c r="DT295" s="1197"/>
      <c r="DU295" s="1197"/>
      <c r="DV295" s="1197"/>
      <c r="DW295" s="1197"/>
      <c r="DX295" s="1197"/>
      <c r="DY295" s="1197"/>
      <c r="DZ295" s="1197"/>
      <c r="EA295" s="1198"/>
      <c r="EB295" s="1163" t="str">
        <f>IF('FRONT PAGE'!$A$1="www.fly-logics.com","PIC",0)</f>
        <v>PIC</v>
      </c>
      <c r="EC295" s="1164"/>
      <c r="ED295" s="1164"/>
      <c r="EE295" s="1165"/>
      <c r="EF295" s="1163" t="str">
        <f>IF('FRONT PAGE'!$A$1="www.fly-logics.com","SIC",0)</f>
        <v>SIC</v>
      </c>
      <c r="EG295" s="1164"/>
      <c r="EH295" s="1164"/>
      <c r="EI295" s="1165"/>
      <c r="EJ295" s="1163" t="str">
        <f>IF('FRONT PAGE'!$A$1="www.fly-logics.com","INSTR.",0)</f>
        <v>INSTR.</v>
      </c>
      <c r="EK295" s="1164"/>
      <c r="EL295" s="1164"/>
      <c r="EM295" s="1165"/>
      <c r="EN295" s="1166" t="str">
        <f>IF('FRONT PAGE'!$A$1="www.fly-logics.com","Landings",0)</f>
        <v>Landings</v>
      </c>
      <c r="EO295" s="1167"/>
      <c r="EP295" s="1167"/>
      <c r="EQ295" s="1167"/>
      <c r="ER295" s="1167"/>
      <c r="ES295" s="1168"/>
      <c r="ET295" s="643"/>
      <c r="EU295" s="1183" t="str">
        <f>IF('FRONT PAGE'!$A$1="www.fly-logics.com","MANUFACTURER &amp; MODEL",0)</f>
        <v>MANUFACTURER &amp; MODEL</v>
      </c>
      <c r="EV295" s="1184"/>
      <c r="EW295" s="1184"/>
      <c r="EX295" s="1184"/>
      <c r="EY295" s="1184"/>
      <c r="EZ295" s="1184"/>
      <c r="FA295" s="1184"/>
      <c r="FB295" s="1184"/>
      <c r="FC295" s="1184"/>
      <c r="FD295" s="1184"/>
      <c r="FE295" s="1197"/>
      <c r="FF295" s="1197"/>
      <c r="FG295" s="1197"/>
      <c r="FH295" s="1197"/>
      <c r="FI295" s="1197"/>
      <c r="FJ295" s="1197"/>
      <c r="FK295" s="1197"/>
      <c r="FL295" s="1197"/>
      <c r="FM295" s="1197"/>
      <c r="FN295" s="1197"/>
      <c r="FO295" s="1197"/>
      <c r="FP295" s="1197"/>
      <c r="FQ295" s="1197"/>
      <c r="FR295" s="1197"/>
      <c r="FS295" s="1197"/>
      <c r="FT295" s="1197"/>
      <c r="FU295" s="1197"/>
      <c r="FV295" s="1197"/>
      <c r="FW295" s="1197"/>
      <c r="FX295" s="1198"/>
      <c r="FY295" s="1163" t="str">
        <f>IF('FRONT PAGE'!$A$1="www.fly-logics.com","PIC",0)</f>
        <v>PIC</v>
      </c>
      <c r="FZ295" s="1164"/>
      <c r="GA295" s="1164"/>
      <c r="GB295" s="1165"/>
      <c r="GC295" s="1163" t="str">
        <f>IF('FRONT PAGE'!$A$1="www.fly-logics.com","SIC",0)</f>
        <v>SIC</v>
      </c>
      <c r="GD295" s="1164"/>
      <c r="GE295" s="1164"/>
      <c r="GF295" s="1165"/>
      <c r="GG295" s="1163" t="str">
        <f>IF('FRONT PAGE'!$A$1="www.fly-logics.com","INSTR.",0)</f>
        <v>INSTR.</v>
      </c>
      <c r="GH295" s="1164"/>
      <c r="GI295" s="1164"/>
      <c r="GJ295" s="1165"/>
      <c r="GK295" s="1166" t="str">
        <f>IF('FRONT PAGE'!$A$1="www.fly-logics.com","Landings",0)</f>
        <v>Landings</v>
      </c>
      <c r="GL295" s="1167"/>
      <c r="GM295" s="1167"/>
      <c r="GN295" s="1167"/>
      <c r="GO295" s="1167"/>
      <c r="GP295" s="1168"/>
      <c r="GQ295" s="643"/>
      <c r="GR295" s="6"/>
    </row>
    <row r="296" spans="1:200" ht="8.85" customHeight="1" x14ac:dyDescent="0.25">
      <c r="A296" s="212"/>
      <c r="B296" s="1185"/>
      <c r="C296" s="1186"/>
      <c r="D296" s="1186"/>
      <c r="E296" s="1186"/>
      <c r="F296" s="1186"/>
      <c r="G296" s="1186"/>
      <c r="H296" s="1186"/>
      <c r="I296" s="1186"/>
      <c r="J296" s="1186"/>
      <c r="K296" s="1186"/>
      <c r="L296" s="1119"/>
      <c r="M296" s="1120"/>
      <c r="N296" s="1120"/>
      <c r="O296" s="1120"/>
      <c r="P296" s="1120"/>
      <c r="Q296" s="1120"/>
      <c r="R296" s="1120"/>
      <c r="S296" s="1120"/>
      <c r="T296" s="1120"/>
      <c r="U296" s="1120"/>
      <c r="V296" s="1120"/>
      <c r="W296" s="1120"/>
      <c r="X296" s="1120"/>
      <c r="Y296" s="1120"/>
      <c r="Z296" s="1120"/>
      <c r="AA296" s="1120"/>
      <c r="AB296" s="1120"/>
      <c r="AC296" s="1120"/>
      <c r="AD296" s="1121"/>
      <c r="AE296" s="1199"/>
      <c r="AF296" s="1169"/>
      <c r="AG296" s="1170"/>
      <c r="AH296" s="1170"/>
      <c r="AI296" s="1171"/>
      <c r="AJ296" s="1169"/>
      <c r="AK296" s="1170"/>
      <c r="AL296" s="1170"/>
      <c r="AM296" s="1171"/>
      <c r="AN296" s="1169"/>
      <c r="AO296" s="1170"/>
      <c r="AP296" s="1170"/>
      <c r="AQ296" s="1171"/>
      <c r="AR296" s="1172"/>
      <c r="AS296" s="1173"/>
      <c r="AT296" s="1173"/>
      <c r="AU296" s="1173"/>
      <c r="AV296" s="1173"/>
      <c r="AW296" s="1174"/>
      <c r="AX296" s="643"/>
      <c r="AY296" s="1185"/>
      <c r="AZ296" s="1186"/>
      <c r="BA296" s="1186"/>
      <c r="BB296" s="1186"/>
      <c r="BC296" s="1186"/>
      <c r="BD296" s="1186"/>
      <c r="BE296" s="1186"/>
      <c r="BF296" s="1186"/>
      <c r="BG296" s="1186"/>
      <c r="BH296" s="1186"/>
      <c r="BI296" s="1119"/>
      <c r="BJ296" s="1120"/>
      <c r="BK296" s="1120"/>
      <c r="BL296" s="1120"/>
      <c r="BM296" s="1120"/>
      <c r="BN296" s="1120"/>
      <c r="BO296" s="1120"/>
      <c r="BP296" s="1120"/>
      <c r="BQ296" s="1120"/>
      <c r="BR296" s="1120"/>
      <c r="BS296" s="1120"/>
      <c r="BT296" s="1120"/>
      <c r="BU296" s="1120"/>
      <c r="BV296" s="1120"/>
      <c r="BW296" s="1120"/>
      <c r="BX296" s="1120"/>
      <c r="BY296" s="1120"/>
      <c r="BZ296" s="1120"/>
      <c r="CA296" s="1121"/>
      <c r="CB296" s="1199"/>
      <c r="CC296" s="1169"/>
      <c r="CD296" s="1170"/>
      <c r="CE296" s="1170"/>
      <c r="CF296" s="1171"/>
      <c r="CG296" s="1169"/>
      <c r="CH296" s="1170"/>
      <c r="CI296" s="1170"/>
      <c r="CJ296" s="1171"/>
      <c r="CK296" s="1169"/>
      <c r="CL296" s="1170"/>
      <c r="CM296" s="1170"/>
      <c r="CN296" s="1171"/>
      <c r="CO296" s="1172"/>
      <c r="CP296" s="1173"/>
      <c r="CQ296" s="1173"/>
      <c r="CR296" s="1173"/>
      <c r="CS296" s="1173"/>
      <c r="CT296" s="1174"/>
      <c r="CU296" s="643"/>
      <c r="CV296" s="247"/>
      <c r="CW296" s="212"/>
      <c r="CX296" s="1185"/>
      <c r="CY296" s="1186"/>
      <c r="CZ296" s="1186"/>
      <c r="DA296" s="1186"/>
      <c r="DB296" s="1186"/>
      <c r="DC296" s="1186"/>
      <c r="DD296" s="1186"/>
      <c r="DE296" s="1186"/>
      <c r="DF296" s="1186"/>
      <c r="DG296" s="1186"/>
      <c r="DH296" s="1119"/>
      <c r="DI296" s="1120"/>
      <c r="DJ296" s="1120"/>
      <c r="DK296" s="1120"/>
      <c r="DL296" s="1120"/>
      <c r="DM296" s="1120"/>
      <c r="DN296" s="1120"/>
      <c r="DO296" s="1120"/>
      <c r="DP296" s="1120"/>
      <c r="DQ296" s="1120"/>
      <c r="DR296" s="1120"/>
      <c r="DS296" s="1120"/>
      <c r="DT296" s="1120"/>
      <c r="DU296" s="1120"/>
      <c r="DV296" s="1120"/>
      <c r="DW296" s="1120"/>
      <c r="DX296" s="1120"/>
      <c r="DY296" s="1120"/>
      <c r="DZ296" s="1121"/>
      <c r="EA296" s="1199"/>
      <c r="EB296" s="1169"/>
      <c r="EC296" s="1170"/>
      <c r="ED296" s="1170"/>
      <c r="EE296" s="1171"/>
      <c r="EF296" s="1169"/>
      <c r="EG296" s="1170"/>
      <c r="EH296" s="1170"/>
      <c r="EI296" s="1171"/>
      <c r="EJ296" s="1169"/>
      <c r="EK296" s="1170"/>
      <c r="EL296" s="1170"/>
      <c r="EM296" s="1171"/>
      <c r="EN296" s="1172"/>
      <c r="EO296" s="1173"/>
      <c r="EP296" s="1173"/>
      <c r="EQ296" s="1173"/>
      <c r="ER296" s="1173"/>
      <c r="ES296" s="1174"/>
      <c r="ET296" s="643"/>
      <c r="EU296" s="1185"/>
      <c r="EV296" s="1186"/>
      <c r="EW296" s="1186"/>
      <c r="EX296" s="1186"/>
      <c r="EY296" s="1186"/>
      <c r="EZ296" s="1186"/>
      <c r="FA296" s="1186"/>
      <c r="FB296" s="1186"/>
      <c r="FC296" s="1186"/>
      <c r="FD296" s="1186"/>
      <c r="FE296" s="1119"/>
      <c r="FF296" s="1120"/>
      <c r="FG296" s="1120"/>
      <c r="FH296" s="1120"/>
      <c r="FI296" s="1120"/>
      <c r="FJ296" s="1120"/>
      <c r="FK296" s="1120"/>
      <c r="FL296" s="1120"/>
      <c r="FM296" s="1120"/>
      <c r="FN296" s="1120"/>
      <c r="FO296" s="1120"/>
      <c r="FP296" s="1120"/>
      <c r="FQ296" s="1120"/>
      <c r="FR296" s="1120"/>
      <c r="FS296" s="1120"/>
      <c r="FT296" s="1120"/>
      <c r="FU296" s="1120"/>
      <c r="FV296" s="1120"/>
      <c r="FW296" s="1121"/>
      <c r="FX296" s="1199"/>
      <c r="FY296" s="1169"/>
      <c r="FZ296" s="1170"/>
      <c r="GA296" s="1170"/>
      <c r="GB296" s="1171"/>
      <c r="GC296" s="1169"/>
      <c r="GD296" s="1170"/>
      <c r="GE296" s="1170"/>
      <c r="GF296" s="1171"/>
      <c r="GG296" s="1169"/>
      <c r="GH296" s="1170"/>
      <c r="GI296" s="1170"/>
      <c r="GJ296" s="1171"/>
      <c r="GK296" s="1172"/>
      <c r="GL296" s="1173"/>
      <c r="GM296" s="1173"/>
      <c r="GN296" s="1173"/>
      <c r="GO296" s="1173"/>
      <c r="GP296" s="1174"/>
      <c r="GQ296" s="643"/>
      <c r="GR296" s="6"/>
    </row>
    <row r="297" spans="1:200" ht="6.75" customHeight="1" thickBot="1" x14ac:dyDescent="0.3">
      <c r="A297" s="212"/>
      <c r="B297" s="1185"/>
      <c r="C297" s="1186"/>
      <c r="D297" s="1186"/>
      <c r="E297" s="1186"/>
      <c r="F297" s="1186"/>
      <c r="G297" s="1186"/>
      <c r="H297" s="1186"/>
      <c r="I297" s="1186"/>
      <c r="J297" s="1186"/>
      <c r="K297" s="1186"/>
      <c r="L297" s="1122"/>
      <c r="M297" s="1123"/>
      <c r="N297" s="1123"/>
      <c r="O297" s="1123"/>
      <c r="P297" s="1123"/>
      <c r="Q297" s="1123"/>
      <c r="R297" s="1123"/>
      <c r="S297" s="1123"/>
      <c r="T297" s="1123"/>
      <c r="U297" s="1123"/>
      <c r="V297" s="1123"/>
      <c r="W297" s="1123"/>
      <c r="X297" s="1123"/>
      <c r="Y297" s="1123"/>
      <c r="Z297" s="1123"/>
      <c r="AA297" s="1123"/>
      <c r="AB297" s="1123"/>
      <c r="AC297" s="1123"/>
      <c r="AD297" s="1124"/>
      <c r="AE297" s="1199"/>
      <c r="AF297" s="1169"/>
      <c r="AG297" s="1170"/>
      <c r="AH297" s="1170"/>
      <c r="AI297" s="1171"/>
      <c r="AJ297" s="1169"/>
      <c r="AK297" s="1170"/>
      <c r="AL297" s="1170"/>
      <c r="AM297" s="1171"/>
      <c r="AN297" s="1169"/>
      <c r="AO297" s="1170"/>
      <c r="AP297" s="1170"/>
      <c r="AQ297" s="1171"/>
      <c r="AR297" s="1166" t="str">
        <f>IF('FRONT PAGE'!$A$1="www.fly-logics.com","D",0)</f>
        <v>D</v>
      </c>
      <c r="AS297" s="1167"/>
      <c r="AT297" s="1175"/>
      <c r="AU297" s="1166" t="str">
        <f>IF('FRONT PAGE'!$A$1="www.fly-logics.com","N",0)</f>
        <v>N</v>
      </c>
      <c r="AV297" s="1167"/>
      <c r="AW297" s="1168"/>
      <c r="AX297" s="643"/>
      <c r="AY297" s="1185"/>
      <c r="AZ297" s="1186"/>
      <c r="BA297" s="1186"/>
      <c r="BB297" s="1186"/>
      <c r="BC297" s="1186"/>
      <c r="BD297" s="1186"/>
      <c r="BE297" s="1186"/>
      <c r="BF297" s="1186"/>
      <c r="BG297" s="1186"/>
      <c r="BH297" s="1186"/>
      <c r="BI297" s="1122"/>
      <c r="BJ297" s="1123"/>
      <c r="BK297" s="1123"/>
      <c r="BL297" s="1123"/>
      <c r="BM297" s="1123"/>
      <c r="BN297" s="1123"/>
      <c r="BO297" s="1123"/>
      <c r="BP297" s="1123"/>
      <c r="BQ297" s="1123"/>
      <c r="BR297" s="1123"/>
      <c r="BS297" s="1123"/>
      <c r="BT297" s="1123"/>
      <c r="BU297" s="1123"/>
      <c r="BV297" s="1123"/>
      <c r="BW297" s="1123"/>
      <c r="BX297" s="1123"/>
      <c r="BY297" s="1123"/>
      <c r="BZ297" s="1123"/>
      <c r="CA297" s="1124"/>
      <c r="CB297" s="1199"/>
      <c r="CC297" s="1169"/>
      <c r="CD297" s="1170"/>
      <c r="CE297" s="1170"/>
      <c r="CF297" s="1171"/>
      <c r="CG297" s="1169"/>
      <c r="CH297" s="1170"/>
      <c r="CI297" s="1170"/>
      <c r="CJ297" s="1171"/>
      <c r="CK297" s="1169"/>
      <c r="CL297" s="1170"/>
      <c r="CM297" s="1170"/>
      <c r="CN297" s="1171"/>
      <c r="CO297" s="1166" t="str">
        <f>IF('FRONT PAGE'!$A$1="www.fly-logics.com","D",0)</f>
        <v>D</v>
      </c>
      <c r="CP297" s="1167"/>
      <c r="CQ297" s="1175"/>
      <c r="CR297" s="1166" t="str">
        <f>IF('FRONT PAGE'!$A$1="www.fly-logics.com","N",0)</f>
        <v>N</v>
      </c>
      <c r="CS297" s="1167"/>
      <c r="CT297" s="1168"/>
      <c r="CU297" s="643"/>
      <c r="CV297" s="247"/>
      <c r="CW297" s="212"/>
      <c r="CX297" s="1185"/>
      <c r="CY297" s="1186"/>
      <c r="CZ297" s="1186"/>
      <c r="DA297" s="1186"/>
      <c r="DB297" s="1186"/>
      <c r="DC297" s="1186"/>
      <c r="DD297" s="1186"/>
      <c r="DE297" s="1186"/>
      <c r="DF297" s="1186"/>
      <c r="DG297" s="1186"/>
      <c r="DH297" s="1122"/>
      <c r="DI297" s="1123"/>
      <c r="DJ297" s="1123"/>
      <c r="DK297" s="1123"/>
      <c r="DL297" s="1123"/>
      <c r="DM297" s="1123"/>
      <c r="DN297" s="1123"/>
      <c r="DO297" s="1123"/>
      <c r="DP297" s="1123"/>
      <c r="DQ297" s="1123"/>
      <c r="DR297" s="1123"/>
      <c r="DS297" s="1123"/>
      <c r="DT297" s="1123"/>
      <c r="DU297" s="1123"/>
      <c r="DV297" s="1123"/>
      <c r="DW297" s="1123"/>
      <c r="DX297" s="1123"/>
      <c r="DY297" s="1123"/>
      <c r="DZ297" s="1124"/>
      <c r="EA297" s="1199"/>
      <c r="EB297" s="1169"/>
      <c r="EC297" s="1170"/>
      <c r="ED297" s="1170"/>
      <c r="EE297" s="1171"/>
      <c r="EF297" s="1169"/>
      <c r="EG297" s="1170"/>
      <c r="EH297" s="1170"/>
      <c r="EI297" s="1171"/>
      <c r="EJ297" s="1169"/>
      <c r="EK297" s="1170"/>
      <c r="EL297" s="1170"/>
      <c r="EM297" s="1171"/>
      <c r="EN297" s="1166" t="str">
        <f>IF('FRONT PAGE'!$A$1="www.fly-logics.com","D",0)</f>
        <v>D</v>
      </c>
      <c r="EO297" s="1167"/>
      <c r="EP297" s="1175"/>
      <c r="EQ297" s="1166" t="str">
        <f>IF('FRONT PAGE'!$A$1="www.fly-logics.com","N",0)</f>
        <v>N</v>
      </c>
      <c r="ER297" s="1167"/>
      <c r="ES297" s="1168"/>
      <c r="ET297" s="643"/>
      <c r="EU297" s="1185"/>
      <c r="EV297" s="1186"/>
      <c r="EW297" s="1186"/>
      <c r="EX297" s="1186"/>
      <c r="EY297" s="1186"/>
      <c r="EZ297" s="1186"/>
      <c r="FA297" s="1186"/>
      <c r="FB297" s="1186"/>
      <c r="FC297" s="1186"/>
      <c r="FD297" s="1186"/>
      <c r="FE297" s="1122"/>
      <c r="FF297" s="1123"/>
      <c r="FG297" s="1123"/>
      <c r="FH297" s="1123"/>
      <c r="FI297" s="1123"/>
      <c r="FJ297" s="1123"/>
      <c r="FK297" s="1123"/>
      <c r="FL297" s="1123"/>
      <c r="FM297" s="1123"/>
      <c r="FN297" s="1123"/>
      <c r="FO297" s="1123"/>
      <c r="FP297" s="1123"/>
      <c r="FQ297" s="1123"/>
      <c r="FR297" s="1123"/>
      <c r="FS297" s="1123"/>
      <c r="FT297" s="1123"/>
      <c r="FU297" s="1123"/>
      <c r="FV297" s="1123"/>
      <c r="FW297" s="1124"/>
      <c r="FX297" s="1199"/>
      <c r="FY297" s="1169"/>
      <c r="FZ297" s="1170"/>
      <c r="GA297" s="1170"/>
      <c r="GB297" s="1171"/>
      <c r="GC297" s="1169"/>
      <c r="GD297" s="1170"/>
      <c r="GE297" s="1170"/>
      <c r="GF297" s="1171"/>
      <c r="GG297" s="1169"/>
      <c r="GH297" s="1170"/>
      <c r="GI297" s="1170"/>
      <c r="GJ297" s="1171"/>
      <c r="GK297" s="1166" t="str">
        <f>IF('FRONT PAGE'!$A$1="www.fly-logics.com","D",0)</f>
        <v>D</v>
      </c>
      <c r="GL297" s="1167"/>
      <c r="GM297" s="1175"/>
      <c r="GN297" s="1166" t="str">
        <f>IF('FRONT PAGE'!$A$1="www.fly-logics.com","N",0)</f>
        <v>N</v>
      </c>
      <c r="GO297" s="1167"/>
      <c r="GP297" s="1168"/>
      <c r="GQ297" s="643"/>
      <c r="GR297" s="6"/>
    </row>
    <row r="298" spans="1:200" ht="6.75" customHeight="1" thickBot="1" x14ac:dyDescent="0.3">
      <c r="A298" s="212"/>
      <c r="B298" s="1181"/>
      <c r="C298" s="1182"/>
      <c r="D298" s="1182"/>
      <c r="E298" s="1182"/>
      <c r="F298" s="1182"/>
      <c r="G298" s="1182"/>
      <c r="H298" s="1182"/>
      <c r="I298" s="1182"/>
      <c r="J298" s="1182"/>
      <c r="K298" s="1182"/>
      <c r="L298" s="1182"/>
      <c r="M298" s="1182"/>
      <c r="N298" s="1182"/>
      <c r="O298" s="1182"/>
      <c r="P298" s="1182"/>
      <c r="Q298" s="1182"/>
      <c r="R298" s="1182"/>
      <c r="S298" s="1182"/>
      <c r="T298" s="1182"/>
      <c r="U298" s="1182"/>
      <c r="V298" s="1182"/>
      <c r="W298" s="1182"/>
      <c r="X298" s="1182"/>
      <c r="Y298" s="1182"/>
      <c r="Z298" s="1182"/>
      <c r="AA298" s="1200"/>
      <c r="AB298" s="1200"/>
      <c r="AC298" s="1200"/>
      <c r="AD298" s="1200"/>
      <c r="AE298" s="1201"/>
      <c r="AF298" s="1169"/>
      <c r="AG298" s="1176"/>
      <c r="AH298" s="1176"/>
      <c r="AI298" s="1171"/>
      <c r="AJ298" s="1169"/>
      <c r="AK298" s="1176"/>
      <c r="AL298" s="1176"/>
      <c r="AM298" s="1171"/>
      <c r="AN298" s="1169"/>
      <c r="AO298" s="1176"/>
      <c r="AP298" s="1176"/>
      <c r="AQ298" s="1171"/>
      <c r="AR298" s="1177"/>
      <c r="AS298" s="1178"/>
      <c r="AT298" s="1179"/>
      <c r="AU298" s="1177"/>
      <c r="AV298" s="1178"/>
      <c r="AW298" s="1180"/>
      <c r="AX298" s="643"/>
      <c r="AY298" s="1181"/>
      <c r="AZ298" s="1182"/>
      <c r="BA298" s="1182"/>
      <c r="BB298" s="1182"/>
      <c r="BC298" s="1182"/>
      <c r="BD298" s="1182"/>
      <c r="BE298" s="1182"/>
      <c r="BF298" s="1182"/>
      <c r="BG298" s="1182"/>
      <c r="BH298" s="1182"/>
      <c r="BI298" s="1182"/>
      <c r="BJ298" s="1182"/>
      <c r="BK298" s="1182"/>
      <c r="BL298" s="1182"/>
      <c r="BM298" s="1182"/>
      <c r="BN298" s="1182"/>
      <c r="BO298" s="1182"/>
      <c r="BP298" s="1182"/>
      <c r="BQ298" s="1182"/>
      <c r="BR298" s="1182"/>
      <c r="BS298" s="1182"/>
      <c r="BT298" s="1182"/>
      <c r="BU298" s="1182"/>
      <c r="BV298" s="1182"/>
      <c r="BW298" s="1182"/>
      <c r="BX298" s="1200"/>
      <c r="BY298" s="1200"/>
      <c r="BZ298" s="1200"/>
      <c r="CA298" s="1200"/>
      <c r="CB298" s="1201"/>
      <c r="CC298" s="1169"/>
      <c r="CD298" s="1176"/>
      <c r="CE298" s="1176"/>
      <c r="CF298" s="1171"/>
      <c r="CG298" s="1169"/>
      <c r="CH298" s="1176"/>
      <c r="CI298" s="1176"/>
      <c r="CJ298" s="1171"/>
      <c r="CK298" s="1169"/>
      <c r="CL298" s="1176"/>
      <c r="CM298" s="1176"/>
      <c r="CN298" s="1171"/>
      <c r="CO298" s="1177"/>
      <c r="CP298" s="1178"/>
      <c r="CQ298" s="1179"/>
      <c r="CR298" s="1177"/>
      <c r="CS298" s="1178"/>
      <c r="CT298" s="1180"/>
      <c r="CU298" s="643"/>
      <c r="CV298" s="247"/>
      <c r="CW298" s="212"/>
      <c r="CX298" s="1181"/>
      <c r="CY298" s="1182"/>
      <c r="CZ298" s="1182"/>
      <c r="DA298" s="1182"/>
      <c r="DB298" s="1182"/>
      <c r="DC298" s="1182"/>
      <c r="DD298" s="1182"/>
      <c r="DE298" s="1182"/>
      <c r="DF298" s="1182"/>
      <c r="DG298" s="1182"/>
      <c r="DH298" s="1182"/>
      <c r="DI298" s="1182"/>
      <c r="DJ298" s="1182"/>
      <c r="DK298" s="1182"/>
      <c r="DL298" s="1182"/>
      <c r="DM298" s="1182"/>
      <c r="DN298" s="1182"/>
      <c r="DO298" s="1182"/>
      <c r="DP298" s="1182"/>
      <c r="DQ298" s="1182"/>
      <c r="DR298" s="1182"/>
      <c r="DS298" s="1182"/>
      <c r="DT298" s="1182"/>
      <c r="DU298" s="1182"/>
      <c r="DV298" s="1182"/>
      <c r="DW298" s="1200"/>
      <c r="DX298" s="1200"/>
      <c r="DY298" s="1200"/>
      <c r="DZ298" s="1200"/>
      <c r="EA298" s="1201"/>
      <c r="EB298" s="1169"/>
      <c r="EC298" s="1176"/>
      <c r="ED298" s="1176"/>
      <c r="EE298" s="1171"/>
      <c r="EF298" s="1169"/>
      <c r="EG298" s="1176"/>
      <c r="EH298" s="1176"/>
      <c r="EI298" s="1171"/>
      <c r="EJ298" s="1169"/>
      <c r="EK298" s="1176"/>
      <c r="EL298" s="1176"/>
      <c r="EM298" s="1171"/>
      <c r="EN298" s="1177"/>
      <c r="EO298" s="1178"/>
      <c r="EP298" s="1179"/>
      <c r="EQ298" s="1177"/>
      <c r="ER298" s="1178"/>
      <c r="ES298" s="1180"/>
      <c r="ET298" s="643"/>
      <c r="EU298" s="1181"/>
      <c r="EV298" s="1182"/>
      <c r="EW298" s="1182"/>
      <c r="EX298" s="1182"/>
      <c r="EY298" s="1182"/>
      <c r="EZ298" s="1182"/>
      <c r="FA298" s="1182"/>
      <c r="FB298" s="1182"/>
      <c r="FC298" s="1182"/>
      <c r="FD298" s="1182"/>
      <c r="FE298" s="1182"/>
      <c r="FF298" s="1182"/>
      <c r="FG298" s="1182"/>
      <c r="FH298" s="1182"/>
      <c r="FI298" s="1182"/>
      <c r="FJ298" s="1182"/>
      <c r="FK298" s="1182"/>
      <c r="FL298" s="1182"/>
      <c r="FM298" s="1182"/>
      <c r="FN298" s="1182"/>
      <c r="FO298" s="1182"/>
      <c r="FP298" s="1182"/>
      <c r="FQ298" s="1182"/>
      <c r="FR298" s="1182"/>
      <c r="FS298" s="1182"/>
      <c r="FT298" s="1200"/>
      <c r="FU298" s="1200"/>
      <c r="FV298" s="1200"/>
      <c r="FW298" s="1200"/>
      <c r="FX298" s="1201"/>
      <c r="FY298" s="1169"/>
      <c r="FZ298" s="1176"/>
      <c r="GA298" s="1176"/>
      <c r="GB298" s="1171"/>
      <c r="GC298" s="1169"/>
      <c r="GD298" s="1176"/>
      <c r="GE298" s="1176"/>
      <c r="GF298" s="1171"/>
      <c r="GG298" s="1169"/>
      <c r="GH298" s="1176"/>
      <c r="GI298" s="1176"/>
      <c r="GJ298" s="1171"/>
      <c r="GK298" s="1177"/>
      <c r="GL298" s="1178"/>
      <c r="GM298" s="1179"/>
      <c r="GN298" s="1177"/>
      <c r="GO298" s="1178"/>
      <c r="GP298" s="1180"/>
      <c r="GQ298" s="643"/>
      <c r="GR298" s="6"/>
    </row>
    <row r="299" spans="1:200" ht="8.85" customHeight="1" x14ac:dyDescent="0.25">
      <c r="A299" s="212"/>
      <c r="B299" s="1187" t="str">
        <f>LOGBOOK!$AH$3</f>
        <v>TYPE</v>
      </c>
      <c r="C299" s="1188"/>
      <c r="D299" s="1188"/>
      <c r="E299" s="1188"/>
      <c r="F299" s="1119"/>
      <c r="G299" s="1204"/>
      <c r="H299" s="1204"/>
      <c r="I299" s="1204"/>
      <c r="J299" s="1205"/>
      <c r="K299" s="1189"/>
      <c r="L299" s="1119"/>
      <c r="M299" s="1204"/>
      <c r="N299" s="1204"/>
      <c r="O299" s="1204"/>
      <c r="P299" s="1204"/>
      <c r="Q299" s="1205"/>
      <c r="R299" s="1188" t="str">
        <f>IF('FRONT PAGE'!$A$1="www.fly-logics.com","YEAR",0)</f>
        <v>YEAR</v>
      </c>
      <c r="S299" s="1188"/>
      <c r="T299" s="1188"/>
      <c r="U299" s="1188"/>
      <c r="V299" s="1119"/>
      <c r="W299" s="1204"/>
      <c r="X299" s="1204"/>
      <c r="Y299" s="1205"/>
      <c r="Z299" s="1199"/>
      <c r="AA299" s="629" t="str">
        <f>IF('FRONT PAGE'!$A$1="www.fly-logics.com","JAN",0)</f>
        <v>JAN</v>
      </c>
      <c r="AB299" s="631"/>
      <c r="AC299" s="631"/>
      <c r="AD299" s="631"/>
      <c r="AE299" s="631"/>
      <c r="AF299" s="630" t="str">
        <f>IF(SUMIFS(LOGBOOK!$Y$5:$Y$1036129,LOGBOOK!$D$5:$D$1036129,F299,LOGBOOK!$AN$5:$AN$1036129,V299,LOGBOOK!$E$5:$E$1036129,L299,LOGBOOK!$AM$5:$AM$1036129,"ENE")=0," ",SUMIFS(LOGBOOK!$Y$5:$Y$1036129,LOGBOOK!$D$5:$D$1036129,F299,LOGBOOK!$AN$5:$AN$1036129,V299,LOGBOOK!$E$5:$E$1036129,L299,LOGBOOK!$AM$5:$AM$1036129,"ENE"))</f>
        <v xml:space="preserve"> </v>
      </c>
      <c r="AG299" s="625"/>
      <c r="AH299" s="625"/>
      <c r="AI299" s="625"/>
      <c r="AJ299" s="630" t="str">
        <f>IF(SUMIFS(LOGBOOK!$Z$5:$Z$1036129,LOGBOOK!$D$5:$D$1036129,F299,LOGBOOK!$AN$5:$AN$1036129,V299,LOGBOOK!$E$5:$E$1036129,L299,LOGBOOK!$AM$5:$AM$1036129,"ENE")=0," ",SUMIFS(LOGBOOK!$Z$5:$Z$1036129,LOGBOOK!$D$5:$D$1036129,F299,LOGBOOK!$AN$5:$AN$1036129,V299,LOGBOOK!$E$5:$E$1036129,L299,LOGBOOK!$AM$5:$AM$1036129,"ENE"))</f>
        <v xml:space="preserve"> </v>
      </c>
      <c r="AK299" s="625"/>
      <c r="AL299" s="625"/>
      <c r="AM299" s="625"/>
      <c r="AN299" s="630" t="str">
        <f>IF(SUMIFS(LOGBOOK!$AA$5:$AA$1036129,LOGBOOK!$D$5:$D$1036129,F299,LOGBOOK!$AN$5:$AN$1036129,V299,LOGBOOK!$E$5:$E$1036129,L299,LOGBOOK!$AM$5:$AM$1036129,"ENE")=0," ",SUMIFS(LOGBOOK!$AA$5:$AA$1036129,LOGBOOK!$D$5:$D$1036129,F299,LOGBOOK!$AN$5:$AN$1036129,V299,LOGBOOK!$E$5:$E$1036129,L299,LOGBOOK!$AM$5:$AM$1036129,"ENE"))</f>
        <v xml:space="preserve"> </v>
      </c>
      <c r="AO299" s="625"/>
      <c r="AP299" s="625"/>
      <c r="AQ299" s="625"/>
      <c r="AR299" s="623" t="str">
        <f>IF(SUMIFS(LOGBOOK!$AE$5:$AE$1036129,LOGBOOK!$D$5:$D$1036129,F299,LOGBOOK!$AN$5:$AN$1036129,V299,LOGBOOK!$E$5:$E$1036129,L299,LOGBOOK!$AM$5:$AM$1036129,"ENE")=0," ",SUMIFS(LOGBOOK!$AE$5:$AE$1036129,LOGBOOK!$D$5:$D$1036129,F299,LOGBOOK!$AN$5:$AN$1036129,V299,LOGBOOK!$E$5:$E$1036129,L299,LOGBOOK!$AM$5:$AM$1036129,"ENE"))</f>
        <v xml:space="preserve"> </v>
      </c>
      <c r="AS299" s="623"/>
      <c r="AT299" s="623"/>
      <c r="AU299" s="623" t="str">
        <f>IF(SUMIFS(LOGBOOK!$AF$5:$AF$1036129,LOGBOOK!$D$5:$D$1036129,F299,LOGBOOK!$AN$5:$AN$1036129,V299,LOGBOOK!$E$5:$E$1036129,L299,LOGBOOK!$AM$5:$AM$1036129,"ENE")=0," ",SUMIFS(LOGBOOK!$AF$5:$AF$1036129,LOGBOOK!$D$5:$D$1036129,F299,LOGBOOK!$AN$5:$AN$1036129,V299,LOGBOOK!$E$5:$E$1036129,L299,LOGBOOK!$AM$5:$AM$1036129,"ENE"))</f>
        <v xml:space="preserve"> </v>
      </c>
      <c r="AV299" s="633"/>
      <c r="AW299" s="633"/>
      <c r="AX299" s="643"/>
      <c r="AY299" s="1187" t="str">
        <f>LOGBOOK!$AH$3</f>
        <v>TYPE</v>
      </c>
      <c r="AZ299" s="1188"/>
      <c r="BA299" s="1188"/>
      <c r="BB299" s="1188"/>
      <c r="BC299" s="1119"/>
      <c r="BD299" s="1204"/>
      <c r="BE299" s="1204"/>
      <c r="BF299" s="1204"/>
      <c r="BG299" s="1205"/>
      <c r="BH299" s="1189"/>
      <c r="BI299" s="1119"/>
      <c r="BJ299" s="1204"/>
      <c r="BK299" s="1204"/>
      <c r="BL299" s="1204"/>
      <c r="BM299" s="1204"/>
      <c r="BN299" s="1205"/>
      <c r="BO299" s="1188" t="str">
        <f>IF('FRONT PAGE'!$A$1="www.fly-logics.com","YEAR",0)</f>
        <v>YEAR</v>
      </c>
      <c r="BP299" s="1188"/>
      <c r="BQ299" s="1188"/>
      <c r="BR299" s="1188"/>
      <c r="BS299" s="1119"/>
      <c r="BT299" s="1204"/>
      <c r="BU299" s="1204"/>
      <c r="BV299" s="1205"/>
      <c r="BW299" s="1199"/>
      <c r="BX299" s="629" t="str">
        <f>IF('FRONT PAGE'!$A$1="www.fly-logics.com","JAN",0)</f>
        <v>JAN</v>
      </c>
      <c r="BY299" s="631"/>
      <c r="BZ299" s="631"/>
      <c r="CA299" s="631"/>
      <c r="CB299" s="631"/>
      <c r="CC299" s="630" t="str">
        <f>IF(SUMIFS(LOGBOOK!$Y$5:$Y$1036129,LOGBOOK!$D$5:$D$1036129,BC299,LOGBOOK!$AN$5:$AN$1036129,BS299,LOGBOOK!$E$5:$E$1036129,BI299,LOGBOOK!$AM$5:$AM$1036129,"ENE")=0," ",SUMIFS(LOGBOOK!$Y$5:$Y$1036129,LOGBOOK!$D$5:$D$1036129,BC299,LOGBOOK!$AN$5:$AN$1036129,BS299,LOGBOOK!$E$5:$E$1036129,BI299,LOGBOOK!$AM$5:$AM$1036129,"ENE"))</f>
        <v xml:space="preserve"> </v>
      </c>
      <c r="CD299" s="625"/>
      <c r="CE299" s="625"/>
      <c r="CF299" s="625"/>
      <c r="CG299" s="630" t="str">
        <f>IF(SUMIFS(LOGBOOK!$Z$5:$Z$1036129,LOGBOOK!$D$5:$D$1036129,BC299,LOGBOOK!$AN$5:$AN$1036129,BS299,LOGBOOK!$E$5:$E$1036129,BI299,LOGBOOK!$AM$5:$AM$1036129,"ENE")=0," ",SUMIFS(LOGBOOK!$Z$5:$Z$1036129,LOGBOOK!$D$5:$D$1036129,BC299,LOGBOOK!$AN$5:$AN$1036129,BS299,LOGBOOK!$E$5:$E$1036129,BI299,LOGBOOK!$AM$5:$AM$1036129,"ENE"))</f>
        <v xml:space="preserve"> </v>
      </c>
      <c r="CH299" s="625"/>
      <c r="CI299" s="625"/>
      <c r="CJ299" s="625"/>
      <c r="CK299" s="630" t="str">
        <f>IF(SUMIFS(LOGBOOK!$AA$5:$AA$1036129,LOGBOOK!$D$5:$D$1036129,BC299,LOGBOOK!$AN$5:$AN$1036129,BS299,LOGBOOK!$E$5:$E$1036129,BI299,LOGBOOK!$AM$5:$AM$1036129,"ENE")=0," ",SUMIFS(LOGBOOK!$AA$5:$AA$1036129,LOGBOOK!$D$5:$D$1036129,BC299,LOGBOOK!$AN$5:$AN$1036129,BS299,LOGBOOK!$E$5:$E$1036129,BI299,LOGBOOK!$AM$5:$AM$1036129,"ENE"))</f>
        <v xml:space="preserve"> </v>
      </c>
      <c r="CL299" s="625"/>
      <c r="CM299" s="625"/>
      <c r="CN299" s="625"/>
      <c r="CO299" s="623" t="str">
        <f>IF(SUMIFS(LOGBOOK!$AE$5:$AE$1036129,LOGBOOK!$D$5:$D$1036129,BC299,LOGBOOK!$AN$5:$AN$1036129,BS299,LOGBOOK!$E$5:$E$1036129,BI299,LOGBOOK!$AM$5:$AM$1036129,"ENE")=0," ",SUMIFS(LOGBOOK!$AE$5:$AE$1036129,LOGBOOK!$D$5:$D$1036129,BC299,LOGBOOK!$AN$5:$AN$1036129,BS299,LOGBOOK!$E$5:$E$1036129,BI299,LOGBOOK!$AM$5:$AM$1036129,"ENE"))</f>
        <v xml:space="preserve"> </v>
      </c>
      <c r="CP299" s="623"/>
      <c r="CQ299" s="623"/>
      <c r="CR299" s="623" t="str">
        <f>IF(SUMIFS(LOGBOOK!$AF$5:$AF$1036129,LOGBOOK!$D$5:$D$1036129,BC299,LOGBOOK!$AN$5:$AN$1036129,BS299,LOGBOOK!$E$5:$E$1036129,BI299,LOGBOOK!$AM$5:$AM$1036129,"ENE")=0," ",SUMIFS(LOGBOOK!$AF$5:$AF$1036129,LOGBOOK!$D$5:$D$1036129,BC299,LOGBOOK!$AN$5:$AN$1036129,BS299,LOGBOOK!$E$5:$E$1036129,BI299,LOGBOOK!$AM$5:$AM$1036129,"ENE"))</f>
        <v xml:space="preserve"> </v>
      </c>
      <c r="CS299" s="633"/>
      <c r="CT299" s="633"/>
      <c r="CU299" s="643"/>
      <c r="CV299" s="247"/>
      <c r="CW299" s="212"/>
      <c r="CX299" s="1187" t="str">
        <f>LOGBOOK!$AH$3</f>
        <v>TYPE</v>
      </c>
      <c r="CY299" s="1188"/>
      <c r="CZ299" s="1188"/>
      <c r="DA299" s="1188"/>
      <c r="DB299" s="1119"/>
      <c r="DC299" s="1204"/>
      <c r="DD299" s="1204"/>
      <c r="DE299" s="1204"/>
      <c r="DF299" s="1205"/>
      <c r="DG299" s="1189"/>
      <c r="DH299" s="1119"/>
      <c r="DI299" s="1204"/>
      <c r="DJ299" s="1204"/>
      <c r="DK299" s="1204"/>
      <c r="DL299" s="1204"/>
      <c r="DM299" s="1205"/>
      <c r="DN299" s="1188" t="str">
        <f>IF('FRONT PAGE'!$A$1="www.fly-logics.com","YEAR",0)</f>
        <v>YEAR</v>
      </c>
      <c r="DO299" s="1188"/>
      <c r="DP299" s="1188"/>
      <c r="DQ299" s="1188"/>
      <c r="DR299" s="1119"/>
      <c r="DS299" s="1204"/>
      <c r="DT299" s="1204"/>
      <c r="DU299" s="1205"/>
      <c r="DV299" s="1199"/>
      <c r="DW299" s="629" t="str">
        <f>IF('FRONT PAGE'!$A$1="www.fly-logics.com","JAN",0)</f>
        <v>JAN</v>
      </c>
      <c r="DX299" s="631"/>
      <c r="DY299" s="631"/>
      <c r="DZ299" s="631"/>
      <c r="EA299" s="631"/>
      <c r="EB299" s="630" t="str">
        <f>IF(SUMIFS(LOGBOOK!$Y$5:$Y$1036129,LOGBOOK!$D$5:$D$1036129,DB299,LOGBOOK!$AN$5:$AN$1036129,DR299,LOGBOOK!$E$5:$E$1036129,DH299,LOGBOOK!$AM$5:$AM$1036129,"ENE")=0," ",SUMIFS(LOGBOOK!$Y$5:$Y$1036129,LOGBOOK!$D$5:$D$1036129,DB299,LOGBOOK!$AN$5:$AN$1036129,DR299,LOGBOOK!$E$5:$E$1036129,DH299,LOGBOOK!$AM$5:$AM$1036129,"ENE"))</f>
        <v xml:space="preserve"> </v>
      </c>
      <c r="EC299" s="625"/>
      <c r="ED299" s="625"/>
      <c r="EE299" s="625"/>
      <c r="EF299" s="630" t="str">
        <f>IF(SUMIFS(LOGBOOK!$Z$5:$Z$1036129,LOGBOOK!$D$5:$D$1036129,DB299,LOGBOOK!$AN$5:$AN$1036129,DR299,LOGBOOK!$E$5:$E$1036129,DH299,LOGBOOK!$AM$5:$AM$1036129,"ENE")=0," ",SUMIFS(LOGBOOK!$Z$5:$Z$1036129,LOGBOOK!$D$5:$D$1036129,DB299,LOGBOOK!$AN$5:$AN$1036129,DR299,LOGBOOK!$E$5:$E$1036129,DH299,LOGBOOK!$AM$5:$AM$1036129,"ENE"))</f>
        <v xml:space="preserve"> </v>
      </c>
      <c r="EG299" s="625"/>
      <c r="EH299" s="625"/>
      <c r="EI299" s="625"/>
      <c r="EJ299" s="630" t="str">
        <f>IF(SUMIFS(LOGBOOK!$AA$5:$AA$1036129,LOGBOOK!$D$5:$D$1036129,DB299,LOGBOOK!$AN$5:$AN$1036129,DR299,LOGBOOK!$E$5:$E$1036129,DH299,LOGBOOK!$AM$5:$AM$1036129,"ENE")=0," ",SUMIFS(LOGBOOK!$AA$5:$AA$1036129,LOGBOOK!$D$5:$D$1036129,DB299,LOGBOOK!$AN$5:$AN$1036129,DR299,LOGBOOK!$E$5:$E$1036129,DH299,LOGBOOK!$AM$5:$AM$1036129,"ENE"))</f>
        <v xml:space="preserve"> </v>
      </c>
      <c r="EK299" s="625"/>
      <c r="EL299" s="625"/>
      <c r="EM299" s="625"/>
      <c r="EN299" s="623" t="str">
        <f>IF(SUMIFS(LOGBOOK!$AE$5:$AE$1036129,LOGBOOK!$D$5:$D$1036129,DB299,LOGBOOK!$AN$5:$AN$1036129,DR299,LOGBOOK!$E$5:$E$1036129,DH299,LOGBOOK!$AM$5:$AM$1036129,"ENE")=0," ",SUMIFS(LOGBOOK!$AE$5:$AE$1036129,LOGBOOK!$D$5:$D$1036129,DB299,LOGBOOK!$AN$5:$AN$1036129,DR299,LOGBOOK!$E$5:$E$1036129,DH299,LOGBOOK!$AM$5:$AM$1036129,"ENE"))</f>
        <v xml:space="preserve"> </v>
      </c>
      <c r="EO299" s="623"/>
      <c r="EP299" s="623"/>
      <c r="EQ299" s="623" t="str">
        <f>IF(SUMIFS(LOGBOOK!$AF$5:$AF$1036129,LOGBOOK!$D$5:$D$1036129,DB299,LOGBOOK!$AN$5:$AN$1036129,DR299,LOGBOOK!$E$5:$E$1036129,DH299,LOGBOOK!$AM$5:$AM$1036129,"ENE")=0," ",SUMIFS(LOGBOOK!$AF$5:$AF$1036129,LOGBOOK!$D$5:$D$1036129,DB299,LOGBOOK!$AN$5:$AN$1036129,DR299,LOGBOOK!$E$5:$E$1036129,DH299,LOGBOOK!$AM$5:$AM$1036129,"ENE"))</f>
        <v xml:space="preserve"> </v>
      </c>
      <c r="ER299" s="633"/>
      <c r="ES299" s="633"/>
      <c r="ET299" s="643"/>
      <c r="EU299" s="1187" t="str">
        <f>LOGBOOK!$AH$3</f>
        <v>TYPE</v>
      </c>
      <c r="EV299" s="1188"/>
      <c r="EW299" s="1188"/>
      <c r="EX299" s="1188"/>
      <c r="EY299" s="1119"/>
      <c r="EZ299" s="1204"/>
      <c r="FA299" s="1204"/>
      <c r="FB299" s="1204"/>
      <c r="FC299" s="1205"/>
      <c r="FD299" s="1189"/>
      <c r="FE299" s="1119"/>
      <c r="FF299" s="1204"/>
      <c r="FG299" s="1204"/>
      <c r="FH299" s="1204"/>
      <c r="FI299" s="1204"/>
      <c r="FJ299" s="1205"/>
      <c r="FK299" s="1188" t="str">
        <f>IF('FRONT PAGE'!$A$1="www.fly-logics.com","YEAR",0)</f>
        <v>YEAR</v>
      </c>
      <c r="FL299" s="1188"/>
      <c r="FM299" s="1188"/>
      <c r="FN299" s="1188"/>
      <c r="FO299" s="1119"/>
      <c r="FP299" s="1204"/>
      <c r="FQ299" s="1204"/>
      <c r="FR299" s="1205"/>
      <c r="FS299" s="1199"/>
      <c r="FT299" s="629" t="str">
        <f>IF('FRONT PAGE'!$A$1="www.fly-logics.com","JAN",0)</f>
        <v>JAN</v>
      </c>
      <c r="FU299" s="631"/>
      <c r="FV299" s="631"/>
      <c r="FW299" s="631"/>
      <c r="FX299" s="631"/>
      <c r="FY299" s="630" t="str">
        <f>IF(SUMIFS(LOGBOOK!$Y$5:$Y$1036129,LOGBOOK!$D$5:$D$1036129,EY299,LOGBOOK!$AN$5:$AN$1036129,FO299,LOGBOOK!$E$5:$E$1036129,FE299,LOGBOOK!$AM$5:$AM$1036129,"ENE")=0," ",SUMIFS(LOGBOOK!$Y$5:$Y$1036129,LOGBOOK!$D$5:$D$1036129,EY299,LOGBOOK!$AN$5:$AN$1036129,FO299,LOGBOOK!$E$5:$E$1036129,FE299,LOGBOOK!$AM$5:$AM$1036129,"ENE"))</f>
        <v xml:space="preserve"> </v>
      </c>
      <c r="FZ299" s="625"/>
      <c r="GA299" s="625"/>
      <c r="GB299" s="625"/>
      <c r="GC299" s="630" t="str">
        <f>IF(SUMIFS(LOGBOOK!$Z$5:$Z$1036129,LOGBOOK!$D$5:$D$1036129,EY299,LOGBOOK!$AN$5:$AN$1036129,FO299,LOGBOOK!$E$5:$E$1036129,FE299,LOGBOOK!$AM$5:$AM$1036129,"ENE")=0," ",SUMIFS(LOGBOOK!$Z$5:$Z$1036129,LOGBOOK!$D$5:$D$1036129,EY299,LOGBOOK!$AN$5:$AN$1036129,FO299,LOGBOOK!$E$5:$E$1036129,FE299,LOGBOOK!$AM$5:$AM$1036129,"ENE"))</f>
        <v xml:space="preserve"> </v>
      </c>
      <c r="GD299" s="625"/>
      <c r="GE299" s="625"/>
      <c r="GF299" s="625"/>
      <c r="GG299" s="630" t="str">
        <f>IF(SUMIFS(LOGBOOK!$AA$5:$AA$1036129,LOGBOOK!$D$5:$D$1036129,EY299,LOGBOOK!$AN$5:$AN$1036129,FO299,LOGBOOK!$E$5:$E$1036129,FE299,LOGBOOK!$AM$5:$AM$1036129,"ENE")=0," ",SUMIFS(LOGBOOK!$AA$5:$AA$1036129,LOGBOOK!$D$5:$D$1036129,EY299,LOGBOOK!$AN$5:$AN$1036129,FO299,LOGBOOK!$E$5:$E$1036129,FE299,LOGBOOK!$AM$5:$AM$1036129,"ENE"))</f>
        <v xml:space="preserve"> </v>
      </c>
      <c r="GH299" s="625"/>
      <c r="GI299" s="625"/>
      <c r="GJ299" s="625"/>
      <c r="GK299" s="623" t="str">
        <f>IF(SUMIFS(LOGBOOK!$AE$5:$AE$1036129,LOGBOOK!$D$5:$D$1036129,EY299,LOGBOOK!$AN$5:$AN$1036129,FO299,LOGBOOK!$E$5:$E$1036129,FE299,LOGBOOK!$AM$5:$AM$1036129,"ENE")=0," ",SUMIFS(LOGBOOK!$AE$5:$AE$1036129,LOGBOOK!$D$5:$D$1036129,EY299,LOGBOOK!$AN$5:$AN$1036129,FO299,LOGBOOK!$E$5:$E$1036129,FE299,LOGBOOK!$AM$5:$AM$1036129,"ENE"))</f>
        <v xml:space="preserve"> </v>
      </c>
      <c r="GL299" s="623"/>
      <c r="GM299" s="623"/>
      <c r="GN299" s="623" t="str">
        <f>IF(SUMIFS(LOGBOOK!$AF$5:$AF$1036129,LOGBOOK!$D$5:$D$1036129,EY299,LOGBOOK!$AN$5:$AN$1036129,FO299,LOGBOOK!$E$5:$E$1036129,FE299,LOGBOOK!$AM$5:$AM$1036129,"ENE")=0," ",SUMIFS(LOGBOOK!$AF$5:$AF$1036129,LOGBOOK!$D$5:$D$1036129,EY299,LOGBOOK!$AN$5:$AN$1036129,FO299,LOGBOOK!$E$5:$E$1036129,FE299,LOGBOOK!$AM$5:$AM$1036129,"ENE"))</f>
        <v xml:space="preserve"> </v>
      </c>
      <c r="GO299" s="633"/>
      <c r="GP299" s="633"/>
      <c r="GQ299" s="643"/>
      <c r="GR299" s="6"/>
    </row>
    <row r="300" spans="1:200" ht="8.85" customHeight="1" thickBot="1" x14ac:dyDescent="0.3">
      <c r="A300" s="212"/>
      <c r="B300" s="1187"/>
      <c r="C300" s="1188"/>
      <c r="D300" s="1188"/>
      <c r="E300" s="1188"/>
      <c r="F300" s="1206"/>
      <c r="G300" s="1207"/>
      <c r="H300" s="1207"/>
      <c r="I300" s="1207"/>
      <c r="J300" s="1208"/>
      <c r="K300" s="1189"/>
      <c r="L300" s="1206"/>
      <c r="M300" s="1207"/>
      <c r="N300" s="1207"/>
      <c r="O300" s="1207"/>
      <c r="P300" s="1207"/>
      <c r="Q300" s="1208"/>
      <c r="R300" s="1188"/>
      <c r="S300" s="1188"/>
      <c r="T300" s="1188"/>
      <c r="U300" s="1188"/>
      <c r="V300" s="1206"/>
      <c r="W300" s="1207"/>
      <c r="X300" s="1207"/>
      <c r="Y300" s="1208"/>
      <c r="Z300" s="1199"/>
      <c r="AA300" s="631"/>
      <c r="AB300" s="631"/>
      <c r="AC300" s="631"/>
      <c r="AD300" s="631"/>
      <c r="AE300" s="631"/>
      <c r="AF300" s="625"/>
      <c r="AG300" s="632"/>
      <c r="AH300" s="632"/>
      <c r="AI300" s="625"/>
      <c r="AJ300" s="625"/>
      <c r="AK300" s="632"/>
      <c r="AL300" s="632"/>
      <c r="AM300" s="625"/>
      <c r="AN300" s="625"/>
      <c r="AO300" s="632"/>
      <c r="AP300" s="632"/>
      <c r="AQ300" s="625"/>
      <c r="AR300" s="623"/>
      <c r="AS300" s="623"/>
      <c r="AT300" s="623"/>
      <c r="AU300" s="633"/>
      <c r="AV300" s="634"/>
      <c r="AW300" s="633"/>
      <c r="AX300" s="643"/>
      <c r="AY300" s="1187"/>
      <c r="AZ300" s="1188"/>
      <c r="BA300" s="1188"/>
      <c r="BB300" s="1188"/>
      <c r="BC300" s="1206"/>
      <c r="BD300" s="1207"/>
      <c r="BE300" s="1207"/>
      <c r="BF300" s="1207"/>
      <c r="BG300" s="1208"/>
      <c r="BH300" s="1189"/>
      <c r="BI300" s="1206"/>
      <c r="BJ300" s="1207"/>
      <c r="BK300" s="1207"/>
      <c r="BL300" s="1207"/>
      <c r="BM300" s="1207"/>
      <c r="BN300" s="1208"/>
      <c r="BO300" s="1188"/>
      <c r="BP300" s="1188"/>
      <c r="BQ300" s="1188"/>
      <c r="BR300" s="1188"/>
      <c r="BS300" s="1206"/>
      <c r="BT300" s="1207"/>
      <c r="BU300" s="1207"/>
      <c r="BV300" s="1208"/>
      <c r="BW300" s="1199"/>
      <c r="BX300" s="631"/>
      <c r="BY300" s="631"/>
      <c r="BZ300" s="631"/>
      <c r="CA300" s="631"/>
      <c r="CB300" s="631"/>
      <c r="CC300" s="625"/>
      <c r="CD300" s="632"/>
      <c r="CE300" s="632"/>
      <c r="CF300" s="625"/>
      <c r="CG300" s="625"/>
      <c r="CH300" s="632"/>
      <c r="CI300" s="632"/>
      <c r="CJ300" s="625"/>
      <c r="CK300" s="625"/>
      <c r="CL300" s="632"/>
      <c r="CM300" s="632"/>
      <c r="CN300" s="625"/>
      <c r="CO300" s="623"/>
      <c r="CP300" s="623"/>
      <c r="CQ300" s="623"/>
      <c r="CR300" s="633"/>
      <c r="CS300" s="634"/>
      <c r="CT300" s="633"/>
      <c r="CU300" s="643"/>
      <c r="CV300" s="247"/>
      <c r="CW300" s="212"/>
      <c r="CX300" s="1187"/>
      <c r="CY300" s="1188"/>
      <c r="CZ300" s="1188"/>
      <c r="DA300" s="1188"/>
      <c r="DB300" s="1206"/>
      <c r="DC300" s="1207"/>
      <c r="DD300" s="1207"/>
      <c r="DE300" s="1207"/>
      <c r="DF300" s="1208"/>
      <c r="DG300" s="1189"/>
      <c r="DH300" s="1206"/>
      <c r="DI300" s="1207"/>
      <c r="DJ300" s="1207"/>
      <c r="DK300" s="1207"/>
      <c r="DL300" s="1207"/>
      <c r="DM300" s="1208"/>
      <c r="DN300" s="1188"/>
      <c r="DO300" s="1188"/>
      <c r="DP300" s="1188"/>
      <c r="DQ300" s="1188"/>
      <c r="DR300" s="1206"/>
      <c r="DS300" s="1207"/>
      <c r="DT300" s="1207"/>
      <c r="DU300" s="1208"/>
      <c r="DV300" s="1199"/>
      <c r="DW300" s="631"/>
      <c r="DX300" s="631"/>
      <c r="DY300" s="631"/>
      <c r="DZ300" s="631"/>
      <c r="EA300" s="631"/>
      <c r="EB300" s="625"/>
      <c r="EC300" s="632"/>
      <c r="ED300" s="632"/>
      <c r="EE300" s="625"/>
      <c r="EF300" s="625"/>
      <c r="EG300" s="632"/>
      <c r="EH300" s="632"/>
      <c r="EI300" s="625"/>
      <c r="EJ300" s="625"/>
      <c r="EK300" s="632"/>
      <c r="EL300" s="632"/>
      <c r="EM300" s="625"/>
      <c r="EN300" s="623"/>
      <c r="EO300" s="623"/>
      <c r="EP300" s="623"/>
      <c r="EQ300" s="633"/>
      <c r="ER300" s="634"/>
      <c r="ES300" s="633"/>
      <c r="ET300" s="643"/>
      <c r="EU300" s="1187"/>
      <c r="EV300" s="1188"/>
      <c r="EW300" s="1188"/>
      <c r="EX300" s="1188"/>
      <c r="EY300" s="1206"/>
      <c r="EZ300" s="1207"/>
      <c r="FA300" s="1207"/>
      <c r="FB300" s="1207"/>
      <c r="FC300" s="1208"/>
      <c r="FD300" s="1189"/>
      <c r="FE300" s="1206"/>
      <c r="FF300" s="1207"/>
      <c r="FG300" s="1207"/>
      <c r="FH300" s="1207"/>
      <c r="FI300" s="1207"/>
      <c r="FJ300" s="1208"/>
      <c r="FK300" s="1188"/>
      <c r="FL300" s="1188"/>
      <c r="FM300" s="1188"/>
      <c r="FN300" s="1188"/>
      <c r="FO300" s="1206"/>
      <c r="FP300" s="1207"/>
      <c r="FQ300" s="1207"/>
      <c r="FR300" s="1208"/>
      <c r="FS300" s="1199"/>
      <c r="FT300" s="631"/>
      <c r="FU300" s="631"/>
      <c r="FV300" s="631"/>
      <c r="FW300" s="631"/>
      <c r="FX300" s="631"/>
      <c r="FY300" s="625"/>
      <c r="FZ300" s="632"/>
      <c r="GA300" s="632"/>
      <c r="GB300" s="625"/>
      <c r="GC300" s="625"/>
      <c r="GD300" s="632"/>
      <c r="GE300" s="632"/>
      <c r="GF300" s="625"/>
      <c r="GG300" s="625"/>
      <c r="GH300" s="632"/>
      <c r="GI300" s="632"/>
      <c r="GJ300" s="625"/>
      <c r="GK300" s="623"/>
      <c r="GL300" s="623"/>
      <c r="GM300" s="623"/>
      <c r="GN300" s="633"/>
      <c r="GO300" s="634"/>
      <c r="GP300" s="633"/>
      <c r="GQ300" s="643"/>
      <c r="GR300" s="6"/>
    </row>
    <row r="301" spans="1:200" ht="6.75" customHeight="1" x14ac:dyDescent="0.25">
      <c r="A301" s="212"/>
      <c r="B301" s="1181"/>
      <c r="C301" s="1182"/>
      <c r="D301" s="1182"/>
      <c r="E301" s="1182"/>
      <c r="F301" s="1182"/>
      <c r="G301" s="1182"/>
      <c r="H301" s="1182"/>
      <c r="I301" s="1182"/>
      <c r="J301" s="1182"/>
      <c r="K301" s="1182"/>
      <c r="L301" s="1182"/>
      <c r="M301" s="1182"/>
      <c r="N301" s="1182"/>
      <c r="O301" s="1182"/>
      <c r="P301" s="1182"/>
      <c r="Q301" s="1182"/>
      <c r="R301" s="1182"/>
      <c r="S301" s="1182"/>
      <c r="T301" s="1182"/>
      <c r="U301" s="1182"/>
      <c r="V301" s="1182"/>
      <c r="W301" s="1182"/>
      <c r="X301" s="1182"/>
      <c r="Y301" s="1182"/>
      <c r="Z301" s="1182"/>
      <c r="AA301" s="631"/>
      <c r="AB301" s="631"/>
      <c r="AC301" s="631"/>
      <c r="AD301" s="631"/>
      <c r="AE301" s="631"/>
      <c r="AF301" s="625"/>
      <c r="AG301" s="625"/>
      <c r="AH301" s="625"/>
      <c r="AI301" s="625"/>
      <c r="AJ301" s="625"/>
      <c r="AK301" s="625"/>
      <c r="AL301" s="625"/>
      <c r="AM301" s="625"/>
      <c r="AN301" s="625"/>
      <c r="AO301" s="625"/>
      <c r="AP301" s="625"/>
      <c r="AQ301" s="625"/>
      <c r="AR301" s="623"/>
      <c r="AS301" s="623"/>
      <c r="AT301" s="623"/>
      <c r="AU301" s="633"/>
      <c r="AV301" s="633"/>
      <c r="AW301" s="633"/>
      <c r="AX301" s="643"/>
      <c r="AY301" s="1181"/>
      <c r="AZ301" s="1182"/>
      <c r="BA301" s="1182"/>
      <c r="BB301" s="1182"/>
      <c r="BC301" s="1182"/>
      <c r="BD301" s="1182"/>
      <c r="BE301" s="1182"/>
      <c r="BF301" s="1182"/>
      <c r="BG301" s="1182"/>
      <c r="BH301" s="1182"/>
      <c r="BI301" s="1182"/>
      <c r="BJ301" s="1182"/>
      <c r="BK301" s="1182"/>
      <c r="BL301" s="1182"/>
      <c r="BM301" s="1182"/>
      <c r="BN301" s="1182"/>
      <c r="BO301" s="1182"/>
      <c r="BP301" s="1182"/>
      <c r="BQ301" s="1182"/>
      <c r="BR301" s="1182"/>
      <c r="BS301" s="1182"/>
      <c r="BT301" s="1182"/>
      <c r="BU301" s="1182"/>
      <c r="BV301" s="1182"/>
      <c r="BW301" s="1182"/>
      <c r="BX301" s="631"/>
      <c r="BY301" s="631"/>
      <c r="BZ301" s="631"/>
      <c r="CA301" s="631"/>
      <c r="CB301" s="631"/>
      <c r="CC301" s="625"/>
      <c r="CD301" s="625"/>
      <c r="CE301" s="625"/>
      <c r="CF301" s="625"/>
      <c r="CG301" s="625"/>
      <c r="CH301" s="625"/>
      <c r="CI301" s="625"/>
      <c r="CJ301" s="625"/>
      <c r="CK301" s="625"/>
      <c r="CL301" s="625"/>
      <c r="CM301" s="625"/>
      <c r="CN301" s="625"/>
      <c r="CO301" s="623"/>
      <c r="CP301" s="623"/>
      <c r="CQ301" s="623"/>
      <c r="CR301" s="633"/>
      <c r="CS301" s="633"/>
      <c r="CT301" s="633"/>
      <c r="CU301" s="643"/>
      <c r="CV301" s="247"/>
      <c r="CW301" s="212"/>
      <c r="CX301" s="1181"/>
      <c r="CY301" s="1182"/>
      <c r="CZ301" s="1182"/>
      <c r="DA301" s="1182"/>
      <c r="DB301" s="1182"/>
      <c r="DC301" s="1182"/>
      <c r="DD301" s="1182"/>
      <c r="DE301" s="1182"/>
      <c r="DF301" s="1182"/>
      <c r="DG301" s="1182"/>
      <c r="DH301" s="1182"/>
      <c r="DI301" s="1182"/>
      <c r="DJ301" s="1182"/>
      <c r="DK301" s="1182"/>
      <c r="DL301" s="1182"/>
      <c r="DM301" s="1182"/>
      <c r="DN301" s="1182"/>
      <c r="DO301" s="1182"/>
      <c r="DP301" s="1182"/>
      <c r="DQ301" s="1182"/>
      <c r="DR301" s="1182"/>
      <c r="DS301" s="1182"/>
      <c r="DT301" s="1182"/>
      <c r="DU301" s="1182"/>
      <c r="DV301" s="1182"/>
      <c r="DW301" s="631"/>
      <c r="DX301" s="631"/>
      <c r="DY301" s="631"/>
      <c r="DZ301" s="631"/>
      <c r="EA301" s="631"/>
      <c r="EB301" s="625"/>
      <c r="EC301" s="625"/>
      <c r="ED301" s="625"/>
      <c r="EE301" s="625"/>
      <c r="EF301" s="625"/>
      <c r="EG301" s="625"/>
      <c r="EH301" s="625"/>
      <c r="EI301" s="625"/>
      <c r="EJ301" s="625"/>
      <c r="EK301" s="625"/>
      <c r="EL301" s="625"/>
      <c r="EM301" s="625"/>
      <c r="EN301" s="623"/>
      <c r="EO301" s="623"/>
      <c r="EP301" s="623"/>
      <c r="EQ301" s="633"/>
      <c r="ER301" s="633"/>
      <c r="ES301" s="633"/>
      <c r="ET301" s="643"/>
      <c r="EU301" s="1181"/>
      <c r="EV301" s="1182"/>
      <c r="EW301" s="1182"/>
      <c r="EX301" s="1182"/>
      <c r="EY301" s="1182"/>
      <c r="EZ301" s="1182"/>
      <c r="FA301" s="1182"/>
      <c r="FB301" s="1182"/>
      <c r="FC301" s="1182"/>
      <c r="FD301" s="1182"/>
      <c r="FE301" s="1182"/>
      <c r="FF301" s="1182"/>
      <c r="FG301" s="1182"/>
      <c r="FH301" s="1182"/>
      <c r="FI301" s="1182"/>
      <c r="FJ301" s="1182"/>
      <c r="FK301" s="1182"/>
      <c r="FL301" s="1182"/>
      <c r="FM301" s="1182"/>
      <c r="FN301" s="1182"/>
      <c r="FO301" s="1182"/>
      <c r="FP301" s="1182"/>
      <c r="FQ301" s="1182"/>
      <c r="FR301" s="1182"/>
      <c r="FS301" s="1182"/>
      <c r="FT301" s="631"/>
      <c r="FU301" s="631"/>
      <c r="FV301" s="631"/>
      <c r="FW301" s="631"/>
      <c r="FX301" s="631"/>
      <c r="FY301" s="625"/>
      <c r="FZ301" s="625"/>
      <c r="GA301" s="625"/>
      <c r="GB301" s="625"/>
      <c r="GC301" s="625"/>
      <c r="GD301" s="625"/>
      <c r="GE301" s="625"/>
      <c r="GF301" s="625"/>
      <c r="GG301" s="625"/>
      <c r="GH301" s="625"/>
      <c r="GI301" s="625"/>
      <c r="GJ301" s="625"/>
      <c r="GK301" s="623"/>
      <c r="GL301" s="623"/>
      <c r="GM301" s="623"/>
      <c r="GN301" s="633"/>
      <c r="GO301" s="633"/>
      <c r="GP301" s="633"/>
      <c r="GQ301" s="643"/>
      <c r="GR301" s="6"/>
    </row>
    <row r="302" spans="1:200" ht="6" customHeight="1" x14ac:dyDescent="0.25">
      <c r="A302" s="212"/>
      <c r="B302" s="656"/>
      <c r="C302" s="658"/>
      <c r="D302" s="658"/>
      <c r="E302" s="658"/>
      <c r="F302" s="658"/>
      <c r="G302" s="658"/>
      <c r="H302" s="658"/>
      <c r="I302" s="658"/>
      <c r="J302" s="658"/>
      <c r="K302" s="658"/>
      <c r="L302" s="658"/>
      <c r="M302" s="658"/>
      <c r="N302" s="658"/>
      <c r="O302" s="658"/>
      <c r="P302" s="658"/>
      <c r="Q302" s="658"/>
      <c r="R302" s="658"/>
      <c r="S302" s="658"/>
      <c r="T302" s="658"/>
      <c r="U302" s="658"/>
      <c r="V302" s="658"/>
      <c r="W302" s="658"/>
      <c r="X302" s="658"/>
      <c r="Y302" s="658"/>
      <c r="Z302" s="658"/>
      <c r="AA302" s="629" t="str">
        <f>IF('FRONT PAGE'!$A$1="www.fly-logics.com","FEB",0)</f>
        <v>FEB</v>
      </c>
      <c r="AB302" s="631"/>
      <c r="AC302" s="631"/>
      <c r="AD302" s="631"/>
      <c r="AE302" s="631"/>
      <c r="AF302" s="630" t="str">
        <f>IF(SUMIFS(LOGBOOK!$Y$5:$Y$1036129,LOGBOOK!$D$5:$D$1036129,F299,LOGBOOK!$AN$5:$AN$1036129,V299,LOGBOOK!$E$5:$E$1036129,L299,LOGBOOK!$AM$5:$AM$1036129,"FEB")=0," ",SUMIFS(LOGBOOK!$Y$5:$Y$1036129,LOGBOOK!$D$5:$D$1036129,F299,LOGBOOK!$AN$5:$AN$1036129,V299,LOGBOOK!$E$5:$E$1036129,L299,LOGBOOK!$AM$5:$AM$1036129,"FEB"))</f>
        <v xml:space="preserve"> </v>
      </c>
      <c r="AG302" s="625"/>
      <c r="AH302" s="625"/>
      <c r="AI302" s="625"/>
      <c r="AJ302" s="630" t="str">
        <f>IF(SUMIFS(LOGBOOK!$Z$5:$Z$1036129,LOGBOOK!$D$5:$D$1036129,F299,LOGBOOK!$AN$5:$AN$1036129,V299,LOGBOOK!$E$5:$E$1036129,L299,LOGBOOK!$AM$5:$AM$1036129,"FEB")=0," ",SUMIFS(LOGBOOK!$Z$5:$Z$1036129,LOGBOOK!$D$5:$D$1036129,F299,LOGBOOK!$AN$5:$AN$1036129,V299,LOGBOOK!$E$5:$E$1036129,L299,LOGBOOK!$AM$5:$AM$1036129,"FEB"))</f>
        <v xml:space="preserve"> </v>
      </c>
      <c r="AK302" s="625"/>
      <c r="AL302" s="625"/>
      <c r="AM302" s="625"/>
      <c r="AN302" s="630" t="str">
        <f>IF(SUMIFS(LOGBOOK!$AA$5:$AA$1036129,LOGBOOK!$D$5:$D$1036129,F299,LOGBOOK!$AN$5:$AN$1036129,V299,LOGBOOK!$E$5:$E$1036129,L299,LOGBOOK!$AM$5:$AM$1036129,"FEB")=0," ",SUMIFS(LOGBOOK!$AA$5:$AA$1036129,LOGBOOK!$D$5:$D$1036129,F299,LOGBOOK!$AN$5:$AN$1036129,V299,LOGBOOK!$E$5:$E$1036129,L299,LOGBOOK!$AM$5:$AM$1036129,"FEB"))</f>
        <v xml:space="preserve"> </v>
      </c>
      <c r="AO302" s="625"/>
      <c r="AP302" s="625"/>
      <c r="AQ302" s="625"/>
      <c r="AR302" s="623" t="str">
        <f>IF(SUMIFS(LOGBOOK!$AE$5:$AE$1036129,LOGBOOK!$D$5:$D$1036129,F299,LOGBOOK!$AN$5:$AN$1036129,V299,LOGBOOK!$E$5:$E$1036129,L299,LOGBOOK!$AM$5:$AM$1036129,"FEB")=0," ",SUMIFS(LOGBOOK!$AE$5:$AE$1036129,LOGBOOK!$D$5:$D$1036129,F299,LOGBOOK!$AN$5:$AN$1036129,V299,LOGBOOK!$E$5:$E$1036129,L299,LOGBOOK!$AM$5:$AM$1036129,"FEB"))</f>
        <v xml:space="preserve"> </v>
      </c>
      <c r="AS302" s="623"/>
      <c r="AT302" s="623"/>
      <c r="AU302" s="623" t="str">
        <f>IF(SUMIFS(LOGBOOK!$AF$5:$AF$1036129,LOGBOOK!$D$5:$D$1036129,F299,LOGBOOK!$AN$5:$AN$1036129,V299,LOGBOOK!$E$5:$E$1036129,L299,LOGBOOK!$AM$5:$AM$1036129,"FEB")=0," ",SUMIFS(LOGBOOK!$AF$5:$AF$1036129,LOGBOOK!$D$5:$D$1036129,F299,LOGBOOK!$AN$5:$AN$1036129,V299,LOGBOOK!$E$5:$E$1036129,L299,LOGBOOK!$AM$5:$AM$1036129,"FEB"))</f>
        <v xml:space="preserve"> </v>
      </c>
      <c r="AV302" s="633"/>
      <c r="AW302" s="633"/>
      <c r="AX302" s="643"/>
      <c r="AY302" s="656"/>
      <c r="AZ302" s="658"/>
      <c r="BA302" s="658"/>
      <c r="BB302" s="658"/>
      <c r="BC302" s="658"/>
      <c r="BD302" s="658"/>
      <c r="BE302" s="658"/>
      <c r="BF302" s="658"/>
      <c r="BG302" s="658"/>
      <c r="BH302" s="658"/>
      <c r="BI302" s="658"/>
      <c r="BJ302" s="658"/>
      <c r="BK302" s="658"/>
      <c r="BL302" s="658"/>
      <c r="BM302" s="658"/>
      <c r="BN302" s="658"/>
      <c r="BO302" s="658"/>
      <c r="BP302" s="658"/>
      <c r="BQ302" s="658"/>
      <c r="BR302" s="658"/>
      <c r="BS302" s="658"/>
      <c r="BT302" s="658"/>
      <c r="BU302" s="658"/>
      <c r="BV302" s="658"/>
      <c r="BW302" s="658"/>
      <c r="BX302" s="629" t="str">
        <f>IF('FRONT PAGE'!$A$1="www.fly-logics.com","FEB",0)</f>
        <v>FEB</v>
      </c>
      <c r="BY302" s="631"/>
      <c r="BZ302" s="631"/>
      <c r="CA302" s="631"/>
      <c r="CB302" s="631"/>
      <c r="CC302" s="630" t="str">
        <f>IF(SUMIFS(LOGBOOK!$Y$5:$Y$1036129,LOGBOOK!$D$5:$D$1036129,BC299,LOGBOOK!$AN$5:$AN$1036129,BS299,LOGBOOK!$E$5:$E$1036129,BI299,LOGBOOK!$AM$5:$AM$1036129,"FEB")=0," ",SUMIFS(LOGBOOK!$Y$5:$Y$1036129,LOGBOOK!$D$5:$D$1036129,BC299,LOGBOOK!$AN$5:$AN$1036129,BS299,LOGBOOK!$E$5:$E$1036129,BI299,LOGBOOK!$AM$5:$AM$1036129,"FEB"))</f>
        <v xml:space="preserve"> </v>
      </c>
      <c r="CD302" s="625"/>
      <c r="CE302" s="625"/>
      <c r="CF302" s="625"/>
      <c r="CG302" s="630" t="str">
        <f>IF(SUMIFS(LOGBOOK!$Z$5:$Z$1036129,LOGBOOK!$D$5:$D$1036129,BC299,LOGBOOK!$AN$5:$AN$1036129,BS299,LOGBOOK!$E$5:$E$1036129,BI299,LOGBOOK!$AM$5:$AM$1036129,"FEB")=0," ",SUMIFS(LOGBOOK!$Z$5:$Z$1036129,LOGBOOK!$D$5:$D$1036129,BC299,LOGBOOK!$AN$5:$AN$1036129,BS299,LOGBOOK!$E$5:$E$1036129,BI299,LOGBOOK!$AM$5:$AM$1036129,"FEB"))</f>
        <v xml:space="preserve"> </v>
      </c>
      <c r="CH302" s="625"/>
      <c r="CI302" s="625"/>
      <c r="CJ302" s="625"/>
      <c r="CK302" s="630" t="str">
        <f>IF(SUMIFS(LOGBOOK!$AA$5:$AA$1036129,LOGBOOK!$D$5:$D$1036129,BC299,LOGBOOK!$AN$5:$AN$1036129,BS299,LOGBOOK!$E$5:$E$1036129,BI299,LOGBOOK!$AM$5:$AM$1036129,"FEB")=0," ",SUMIFS(LOGBOOK!$AA$5:$AA$1036129,LOGBOOK!$D$5:$D$1036129,BC299,LOGBOOK!$AN$5:$AN$1036129,BS299,LOGBOOK!$E$5:$E$1036129,BI299,LOGBOOK!$AM$5:$AM$1036129,"FEB"))</f>
        <v xml:space="preserve"> </v>
      </c>
      <c r="CL302" s="625"/>
      <c r="CM302" s="625"/>
      <c r="CN302" s="625"/>
      <c r="CO302" s="623" t="str">
        <f>IF(SUMIFS(LOGBOOK!$AE$5:$AE$1036129,LOGBOOK!$D$5:$D$1036129,BC299,LOGBOOK!$AN$5:$AN$1036129,BS299,LOGBOOK!$E$5:$E$1036129,BI299,LOGBOOK!$AM$5:$AM$1036129,"FEB")=0," ",SUMIFS(LOGBOOK!$AE$5:$AE$1036129,LOGBOOK!$D$5:$D$1036129,BC299,LOGBOOK!$AN$5:$AN$1036129,BS299,LOGBOOK!$E$5:$E$1036129,BI299,LOGBOOK!$AM$5:$AM$1036129,"FEB"))</f>
        <v xml:space="preserve"> </v>
      </c>
      <c r="CP302" s="623"/>
      <c r="CQ302" s="623"/>
      <c r="CR302" s="623" t="str">
        <f>IF(SUMIFS(LOGBOOK!$AF$5:$AF$1036129,LOGBOOK!$D$5:$D$1036129,BC299,LOGBOOK!$AN$5:$AN$1036129,BS299,LOGBOOK!$E$5:$E$1036129,BI299,LOGBOOK!$AM$5:$AM$1036129,"FEB")=0," ",SUMIFS(LOGBOOK!$AF$5:$AF$1036129,LOGBOOK!$D$5:$D$1036129,BC299,LOGBOOK!$AN$5:$AN$1036129,BS299,LOGBOOK!$E$5:$E$1036129,BI299,LOGBOOK!$AM$5:$AM$1036129,"FEB"))</f>
        <v xml:space="preserve"> </v>
      </c>
      <c r="CS302" s="633"/>
      <c r="CT302" s="633"/>
      <c r="CU302" s="643"/>
      <c r="CV302" s="247"/>
      <c r="CW302" s="212"/>
      <c r="CX302" s="656"/>
      <c r="CY302" s="658"/>
      <c r="CZ302" s="658"/>
      <c r="DA302" s="658"/>
      <c r="DB302" s="658"/>
      <c r="DC302" s="658"/>
      <c r="DD302" s="658"/>
      <c r="DE302" s="658"/>
      <c r="DF302" s="658"/>
      <c r="DG302" s="658"/>
      <c r="DH302" s="658"/>
      <c r="DI302" s="658"/>
      <c r="DJ302" s="658"/>
      <c r="DK302" s="658"/>
      <c r="DL302" s="658"/>
      <c r="DM302" s="658"/>
      <c r="DN302" s="658"/>
      <c r="DO302" s="658"/>
      <c r="DP302" s="658"/>
      <c r="DQ302" s="658"/>
      <c r="DR302" s="658"/>
      <c r="DS302" s="658"/>
      <c r="DT302" s="658"/>
      <c r="DU302" s="658"/>
      <c r="DV302" s="658"/>
      <c r="DW302" s="629" t="str">
        <f>IF('FRONT PAGE'!$A$1="www.fly-logics.com","FEB",0)</f>
        <v>FEB</v>
      </c>
      <c r="DX302" s="631"/>
      <c r="DY302" s="631"/>
      <c r="DZ302" s="631"/>
      <c r="EA302" s="631"/>
      <c r="EB302" s="630" t="str">
        <f>IF(SUMIFS(LOGBOOK!$Y$5:$Y$1036129,LOGBOOK!$D$5:$D$1036129,DB299,LOGBOOK!$AN$5:$AN$1036129,DR299,LOGBOOK!$E$5:$E$1036129,DH299,LOGBOOK!$AM$5:$AM$1036129,"FEB")=0," ",SUMIFS(LOGBOOK!$Y$5:$Y$1036129,LOGBOOK!$D$5:$D$1036129,DB299,LOGBOOK!$AN$5:$AN$1036129,DR299,LOGBOOK!$E$5:$E$1036129,DH299,LOGBOOK!$AM$5:$AM$1036129,"FEB"))</f>
        <v xml:space="preserve"> </v>
      </c>
      <c r="EC302" s="625"/>
      <c r="ED302" s="625"/>
      <c r="EE302" s="625"/>
      <c r="EF302" s="630" t="str">
        <f>IF(SUMIFS(LOGBOOK!$Z$5:$Z$1036129,LOGBOOK!$D$5:$D$1036129,DB299,LOGBOOK!$AN$5:$AN$1036129,DR299,LOGBOOK!$E$5:$E$1036129,DH299,LOGBOOK!$AM$5:$AM$1036129,"FEB")=0," ",SUMIFS(LOGBOOK!$Z$5:$Z$1036129,LOGBOOK!$D$5:$D$1036129,DB299,LOGBOOK!$AN$5:$AN$1036129,DR299,LOGBOOK!$E$5:$E$1036129,DH299,LOGBOOK!$AM$5:$AM$1036129,"FEB"))</f>
        <v xml:space="preserve"> </v>
      </c>
      <c r="EG302" s="625"/>
      <c r="EH302" s="625"/>
      <c r="EI302" s="625"/>
      <c r="EJ302" s="630" t="str">
        <f>IF(SUMIFS(LOGBOOK!$AA$5:$AA$1036129,LOGBOOK!$D$5:$D$1036129,DB299,LOGBOOK!$AN$5:$AN$1036129,DR299,LOGBOOK!$E$5:$E$1036129,DH299,LOGBOOK!$AM$5:$AM$1036129,"FEB")=0," ",SUMIFS(LOGBOOK!$AA$5:$AA$1036129,LOGBOOK!$D$5:$D$1036129,DB299,LOGBOOK!$AN$5:$AN$1036129,DR299,LOGBOOK!$E$5:$E$1036129,DH299,LOGBOOK!$AM$5:$AM$1036129,"FEB"))</f>
        <v xml:space="preserve"> </v>
      </c>
      <c r="EK302" s="625"/>
      <c r="EL302" s="625"/>
      <c r="EM302" s="625"/>
      <c r="EN302" s="623" t="str">
        <f>IF(SUMIFS(LOGBOOK!$AE$5:$AE$1036129,LOGBOOK!$D$5:$D$1036129,DB299,LOGBOOK!$AN$5:$AN$1036129,DR299,LOGBOOK!$E$5:$E$1036129,DH299,LOGBOOK!$AM$5:$AM$1036129,"FEB")=0," ",SUMIFS(LOGBOOK!$AE$5:$AE$1036129,LOGBOOK!$D$5:$D$1036129,DB299,LOGBOOK!$AN$5:$AN$1036129,DR299,LOGBOOK!$E$5:$E$1036129,DH299,LOGBOOK!$AM$5:$AM$1036129,"FEB"))</f>
        <v xml:space="preserve"> </v>
      </c>
      <c r="EO302" s="623"/>
      <c r="EP302" s="623"/>
      <c r="EQ302" s="623" t="str">
        <f>IF(SUMIFS(LOGBOOK!$AF$5:$AF$1036129,LOGBOOK!$D$5:$D$1036129,DB299,LOGBOOK!$AN$5:$AN$1036129,DR299,LOGBOOK!$E$5:$E$1036129,DH299,LOGBOOK!$AM$5:$AM$1036129,"FEB")=0," ",SUMIFS(LOGBOOK!$AF$5:$AF$1036129,LOGBOOK!$D$5:$D$1036129,DB299,LOGBOOK!$AN$5:$AN$1036129,DR299,LOGBOOK!$E$5:$E$1036129,DH299,LOGBOOK!$AM$5:$AM$1036129,"FEB"))</f>
        <v xml:space="preserve"> </v>
      </c>
      <c r="ER302" s="633"/>
      <c r="ES302" s="633"/>
      <c r="ET302" s="643"/>
      <c r="EU302" s="656"/>
      <c r="EV302" s="658"/>
      <c r="EW302" s="658"/>
      <c r="EX302" s="658"/>
      <c r="EY302" s="658"/>
      <c r="EZ302" s="658"/>
      <c r="FA302" s="658"/>
      <c r="FB302" s="658"/>
      <c r="FC302" s="658"/>
      <c r="FD302" s="658"/>
      <c r="FE302" s="658"/>
      <c r="FF302" s="658"/>
      <c r="FG302" s="658"/>
      <c r="FH302" s="658"/>
      <c r="FI302" s="658"/>
      <c r="FJ302" s="658"/>
      <c r="FK302" s="658"/>
      <c r="FL302" s="658"/>
      <c r="FM302" s="658"/>
      <c r="FN302" s="658"/>
      <c r="FO302" s="658"/>
      <c r="FP302" s="658"/>
      <c r="FQ302" s="658"/>
      <c r="FR302" s="658"/>
      <c r="FS302" s="658"/>
      <c r="FT302" s="629" t="str">
        <f>IF('FRONT PAGE'!$A$1="www.fly-logics.com","FEB",0)</f>
        <v>FEB</v>
      </c>
      <c r="FU302" s="631"/>
      <c r="FV302" s="631"/>
      <c r="FW302" s="631"/>
      <c r="FX302" s="631"/>
      <c r="FY302" s="630" t="str">
        <f>IF(SUMIFS(LOGBOOK!$Y$5:$Y$1036129,LOGBOOK!$D$5:$D$1036129,EY299,LOGBOOK!$AN$5:$AN$1036129,FO299,LOGBOOK!$E$5:$E$1036129,FE299,LOGBOOK!$AM$5:$AM$1036129,"FEB")=0," ",SUMIFS(LOGBOOK!$Y$5:$Y$1036129,LOGBOOK!$D$5:$D$1036129,EY299,LOGBOOK!$AN$5:$AN$1036129,FO299,LOGBOOK!$E$5:$E$1036129,FE299,LOGBOOK!$AM$5:$AM$1036129,"FEB"))</f>
        <v xml:space="preserve"> </v>
      </c>
      <c r="FZ302" s="625"/>
      <c r="GA302" s="625"/>
      <c r="GB302" s="625"/>
      <c r="GC302" s="630" t="str">
        <f>IF(SUMIFS(LOGBOOK!$Z$5:$Z$1036129,LOGBOOK!$D$5:$D$1036129,EY299,LOGBOOK!$AN$5:$AN$1036129,FO299,LOGBOOK!$E$5:$E$1036129,FE299,LOGBOOK!$AM$5:$AM$1036129,"FEB")=0," ",SUMIFS(LOGBOOK!$Z$5:$Z$1036129,LOGBOOK!$D$5:$D$1036129,EY299,LOGBOOK!$AN$5:$AN$1036129,FO299,LOGBOOK!$E$5:$E$1036129,FE299,LOGBOOK!$AM$5:$AM$1036129,"FEB"))</f>
        <v xml:space="preserve"> </v>
      </c>
      <c r="GD302" s="625"/>
      <c r="GE302" s="625"/>
      <c r="GF302" s="625"/>
      <c r="GG302" s="630" t="str">
        <f>IF(SUMIFS(LOGBOOK!$AA$5:$AA$1036129,LOGBOOK!$D$5:$D$1036129,EY299,LOGBOOK!$AN$5:$AN$1036129,FO299,LOGBOOK!$E$5:$E$1036129,FE299,LOGBOOK!$AM$5:$AM$1036129,"FEB")=0," ",SUMIFS(LOGBOOK!$AA$5:$AA$1036129,LOGBOOK!$D$5:$D$1036129,EY299,LOGBOOK!$AN$5:$AN$1036129,FO299,LOGBOOK!$E$5:$E$1036129,FE299,LOGBOOK!$AM$5:$AM$1036129,"FEB"))</f>
        <v xml:space="preserve"> </v>
      </c>
      <c r="GH302" s="625"/>
      <c r="GI302" s="625"/>
      <c r="GJ302" s="625"/>
      <c r="GK302" s="623" t="str">
        <f>IF(SUMIFS(LOGBOOK!$AE$5:$AE$1036129,LOGBOOK!$D$5:$D$1036129,EY299,LOGBOOK!$AN$5:$AN$1036129,FO299,LOGBOOK!$E$5:$E$1036129,FE299,LOGBOOK!$AM$5:$AM$1036129,"FEB")=0," ",SUMIFS(LOGBOOK!$AE$5:$AE$1036129,LOGBOOK!$D$5:$D$1036129,EY299,LOGBOOK!$AN$5:$AN$1036129,FO299,LOGBOOK!$E$5:$E$1036129,FE299,LOGBOOK!$AM$5:$AM$1036129,"FEB"))</f>
        <v xml:space="preserve"> </v>
      </c>
      <c r="GL302" s="623"/>
      <c r="GM302" s="623"/>
      <c r="GN302" s="623" t="str">
        <f>IF(SUMIFS(LOGBOOK!$AF$5:$AF$1036129,LOGBOOK!$D$5:$D$1036129,EY299,LOGBOOK!$AN$5:$AN$1036129,FO299,LOGBOOK!$E$5:$E$1036129,FE299,LOGBOOK!$AM$5:$AM$1036129,"FEB")=0," ",SUMIFS(LOGBOOK!$AF$5:$AF$1036129,LOGBOOK!$D$5:$D$1036129,EY299,LOGBOOK!$AN$5:$AN$1036129,FO299,LOGBOOK!$E$5:$E$1036129,FE299,LOGBOOK!$AM$5:$AM$1036129,"FEB"))</f>
        <v xml:space="preserve"> </v>
      </c>
      <c r="GO302" s="633"/>
      <c r="GP302" s="633"/>
      <c r="GQ302" s="643"/>
      <c r="GR302" s="6"/>
    </row>
    <row r="303" spans="1:200" ht="10.5" customHeight="1" x14ac:dyDescent="0.25">
      <c r="A303" s="212"/>
      <c r="B303" s="637"/>
      <c r="C303" s="1216" t="str">
        <f>IF('FRONT PAGE'!$A$1="www.fly-logics.com","TIME OF FLIGHT",0)</f>
        <v>TIME OF FLIGHT</v>
      </c>
      <c r="D303" s="1216"/>
      <c r="E303" s="1216"/>
      <c r="F303" s="1216"/>
      <c r="G303" s="1216"/>
      <c r="H303" s="1216"/>
      <c r="I303" s="1216"/>
      <c r="J303" s="1216"/>
      <c r="K303" s="1216"/>
      <c r="L303" s="1216"/>
      <c r="M303" s="1216"/>
      <c r="N303" s="624"/>
      <c r="O303" s="1216" t="str">
        <f>IF('FRONT PAGE'!$A$1="www.fly-logics.com","AVERANGE TIME",0)</f>
        <v>AVERANGE TIME</v>
      </c>
      <c r="P303" s="1216"/>
      <c r="Q303" s="1216"/>
      <c r="R303" s="1216"/>
      <c r="S303" s="1216"/>
      <c r="T303" s="1216"/>
      <c r="U303" s="1216"/>
      <c r="V303" s="1216"/>
      <c r="W303" s="1216"/>
      <c r="X303" s="1216"/>
      <c r="Y303" s="1216"/>
      <c r="Z303" s="15"/>
      <c r="AA303" s="631"/>
      <c r="AB303" s="631"/>
      <c r="AC303" s="631"/>
      <c r="AD303" s="631"/>
      <c r="AE303" s="631"/>
      <c r="AF303" s="625"/>
      <c r="AG303" s="632"/>
      <c r="AH303" s="632"/>
      <c r="AI303" s="625"/>
      <c r="AJ303" s="625"/>
      <c r="AK303" s="632"/>
      <c r="AL303" s="632"/>
      <c r="AM303" s="625"/>
      <c r="AN303" s="625"/>
      <c r="AO303" s="632"/>
      <c r="AP303" s="632"/>
      <c r="AQ303" s="625"/>
      <c r="AR303" s="623"/>
      <c r="AS303" s="623"/>
      <c r="AT303" s="623"/>
      <c r="AU303" s="633"/>
      <c r="AV303" s="634"/>
      <c r="AW303" s="633"/>
      <c r="AX303" s="643"/>
      <c r="AY303" s="637"/>
      <c r="AZ303" s="1216" t="str">
        <f>IF('FRONT PAGE'!$A$1="www.fly-logics.com","TIME OF FLIGHT",0)</f>
        <v>TIME OF FLIGHT</v>
      </c>
      <c r="BA303" s="1216"/>
      <c r="BB303" s="1216"/>
      <c r="BC303" s="1216"/>
      <c r="BD303" s="1216"/>
      <c r="BE303" s="1216"/>
      <c r="BF303" s="1216"/>
      <c r="BG303" s="1216"/>
      <c r="BH303" s="1216"/>
      <c r="BI303" s="1216"/>
      <c r="BJ303" s="1216"/>
      <c r="BK303" s="624"/>
      <c r="BL303" s="1216" t="str">
        <f>IF('FRONT PAGE'!$A$1="www.fly-logics.com","AVERANGE TIME",0)</f>
        <v>AVERANGE TIME</v>
      </c>
      <c r="BM303" s="1216"/>
      <c r="BN303" s="1216"/>
      <c r="BO303" s="1216"/>
      <c r="BP303" s="1216"/>
      <c r="BQ303" s="1216"/>
      <c r="BR303" s="1216"/>
      <c r="BS303" s="1216"/>
      <c r="BT303" s="1216"/>
      <c r="BU303" s="1216"/>
      <c r="BV303" s="1216"/>
      <c r="BW303" s="15"/>
      <c r="BX303" s="631"/>
      <c r="BY303" s="631"/>
      <c r="BZ303" s="631"/>
      <c r="CA303" s="631"/>
      <c r="CB303" s="631"/>
      <c r="CC303" s="625"/>
      <c r="CD303" s="632"/>
      <c r="CE303" s="632"/>
      <c r="CF303" s="625"/>
      <c r="CG303" s="625"/>
      <c r="CH303" s="632"/>
      <c r="CI303" s="632"/>
      <c r="CJ303" s="625"/>
      <c r="CK303" s="625"/>
      <c r="CL303" s="632"/>
      <c r="CM303" s="632"/>
      <c r="CN303" s="625"/>
      <c r="CO303" s="623"/>
      <c r="CP303" s="623"/>
      <c r="CQ303" s="623"/>
      <c r="CR303" s="633"/>
      <c r="CS303" s="634"/>
      <c r="CT303" s="633"/>
      <c r="CU303" s="643"/>
      <c r="CV303" s="247"/>
      <c r="CW303" s="212"/>
      <c r="CX303" s="637"/>
      <c r="CY303" s="1216" t="str">
        <f>IF('FRONT PAGE'!$A$1="www.fly-logics.com","TIME OF FLIGHT",0)</f>
        <v>TIME OF FLIGHT</v>
      </c>
      <c r="CZ303" s="1216"/>
      <c r="DA303" s="1216"/>
      <c r="DB303" s="1216"/>
      <c r="DC303" s="1216"/>
      <c r="DD303" s="1216"/>
      <c r="DE303" s="1216"/>
      <c r="DF303" s="1216"/>
      <c r="DG303" s="1216"/>
      <c r="DH303" s="1216"/>
      <c r="DI303" s="1216"/>
      <c r="DJ303" s="624"/>
      <c r="DK303" s="1216" t="str">
        <f>IF('FRONT PAGE'!$A$1="www.fly-logics.com","AVERANGE TIME",0)</f>
        <v>AVERANGE TIME</v>
      </c>
      <c r="DL303" s="1216"/>
      <c r="DM303" s="1216"/>
      <c r="DN303" s="1216"/>
      <c r="DO303" s="1216"/>
      <c r="DP303" s="1216"/>
      <c r="DQ303" s="1216"/>
      <c r="DR303" s="1216"/>
      <c r="DS303" s="1216"/>
      <c r="DT303" s="1216"/>
      <c r="DU303" s="1216"/>
      <c r="DV303" s="15"/>
      <c r="DW303" s="631"/>
      <c r="DX303" s="631"/>
      <c r="DY303" s="631"/>
      <c r="DZ303" s="631"/>
      <c r="EA303" s="631"/>
      <c r="EB303" s="625"/>
      <c r="EC303" s="632"/>
      <c r="ED303" s="632"/>
      <c r="EE303" s="625"/>
      <c r="EF303" s="625"/>
      <c r="EG303" s="632"/>
      <c r="EH303" s="632"/>
      <c r="EI303" s="625"/>
      <c r="EJ303" s="625"/>
      <c r="EK303" s="632"/>
      <c r="EL303" s="632"/>
      <c r="EM303" s="625"/>
      <c r="EN303" s="623"/>
      <c r="EO303" s="623"/>
      <c r="EP303" s="623"/>
      <c r="EQ303" s="633"/>
      <c r="ER303" s="634"/>
      <c r="ES303" s="633"/>
      <c r="ET303" s="643"/>
      <c r="EU303" s="637"/>
      <c r="EV303" s="1216" t="str">
        <f>IF('FRONT PAGE'!$A$1="www.fly-logics.com","TIME OF FLIGHT",0)</f>
        <v>TIME OF FLIGHT</v>
      </c>
      <c r="EW303" s="1216"/>
      <c r="EX303" s="1216"/>
      <c r="EY303" s="1216"/>
      <c r="EZ303" s="1216"/>
      <c r="FA303" s="1216"/>
      <c r="FB303" s="1216"/>
      <c r="FC303" s="1216"/>
      <c r="FD303" s="1216"/>
      <c r="FE303" s="1216"/>
      <c r="FF303" s="1216"/>
      <c r="FG303" s="624"/>
      <c r="FH303" s="1216" t="str">
        <f>IF('FRONT PAGE'!$A$1="www.fly-logics.com","AVERANGE TIME",0)</f>
        <v>AVERANGE TIME</v>
      </c>
      <c r="FI303" s="1216"/>
      <c r="FJ303" s="1216"/>
      <c r="FK303" s="1216"/>
      <c r="FL303" s="1216"/>
      <c r="FM303" s="1216"/>
      <c r="FN303" s="1216"/>
      <c r="FO303" s="1216"/>
      <c r="FP303" s="1216"/>
      <c r="FQ303" s="1216"/>
      <c r="FR303" s="1216"/>
      <c r="FS303" s="15"/>
      <c r="FT303" s="631"/>
      <c r="FU303" s="631"/>
      <c r="FV303" s="631"/>
      <c r="FW303" s="631"/>
      <c r="FX303" s="631"/>
      <c r="FY303" s="625"/>
      <c r="FZ303" s="632"/>
      <c r="GA303" s="632"/>
      <c r="GB303" s="625"/>
      <c r="GC303" s="625"/>
      <c r="GD303" s="632"/>
      <c r="GE303" s="632"/>
      <c r="GF303" s="625"/>
      <c r="GG303" s="625"/>
      <c r="GH303" s="632"/>
      <c r="GI303" s="632"/>
      <c r="GJ303" s="625"/>
      <c r="GK303" s="623"/>
      <c r="GL303" s="623"/>
      <c r="GM303" s="623"/>
      <c r="GN303" s="633"/>
      <c r="GO303" s="634"/>
      <c r="GP303" s="633"/>
      <c r="GQ303" s="643"/>
      <c r="GR303" s="6"/>
    </row>
    <row r="304" spans="1:200" ht="8.85" customHeight="1" x14ac:dyDescent="0.25">
      <c r="A304" s="212"/>
      <c r="B304" s="637"/>
      <c r="C304" s="1217"/>
      <c r="D304" s="1217"/>
      <c r="E304" s="1217"/>
      <c r="F304" s="1217"/>
      <c r="G304" s="1217"/>
      <c r="H304" s="1217"/>
      <c r="I304" s="1217"/>
      <c r="J304" s="1217"/>
      <c r="K304" s="1217"/>
      <c r="L304" s="1217"/>
      <c r="M304" s="1217"/>
      <c r="N304" s="624"/>
      <c r="O304" s="1217"/>
      <c r="P304" s="1217"/>
      <c r="Q304" s="1217"/>
      <c r="R304" s="1217"/>
      <c r="S304" s="1217"/>
      <c r="T304" s="1217"/>
      <c r="U304" s="1217"/>
      <c r="V304" s="1217"/>
      <c r="W304" s="1217"/>
      <c r="X304" s="1217"/>
      <c r="Y304" s="1217"/>
      <c r="Z304" s="15"/>
      <c r="AA304" s="631"/>
      <c r="AB304" s="631"/>
      <c r="AC304" s="631"/>
      <c r="AD304" s="631"/>
      <c r="AE304" s="631"/>
      <c r="AF304" s="625"/>
      <c r="AG304" s="625"/>
      <c r="AH304" s="625"/>
      <c r="AI304" s="625"/>
      <c r="AJ304" s="625"/>
      <c r="AK304" s="625"/>
      <c r="AL304" s="625"/>
      <c r="AM304" s="625"/>
      <c r="AN304" s="625"/>
      <c r="AO304" s="625"/>
      <c r="AP304" s="625"/>
      <c r="AQ304" s="625"/>
      <c r="AR304" s="623"/>
      <c r="AS304" s="623"/>
      <c r="AT304" s="623"/>
      <c r="AU304" s="633"/>
      <c r="AV304" s="633"/>
      <c r="AW304" s="633"/>
      <c r="AX304" s="643"/>
      <c r="AY304" s="637"/>
      <c r="AZ304" s="1217"/>
      <c r="BA304" s="1217"/>
      <c r="BB304" s="1217"/>
      <c r="BC304" s="1217"/>
      <c r="BD304" s="1217"/>
      <c r="BE304" s="1217"/>
      <c r="BF304" s="1217"/>
      <c r="BG304" s="1217"/>
      <c r="BH304" s="1217"/>
      <c r="BI304" s="1217"/>
      <c r="BJ304" s="1217"/>
      <c r="BK304" s="624"/>
      <c r="BL304" s="1217"/>
      <c r="BM304" s="1217"/>
      <c r="BN304" s="1217"/>
      <c r="BO304" s="1217"/>
      <c r="BP304" s="1217"/>
      <c r="BQ304" s="1217"/>
      <c r="BR304" s="1217"/>
      <c r="BS304" s="1217"/>
      <c r="BT304" s="1217"/>
      <c r="BU304" s="1217"/>
      <c r="BV304" s="1217"/>
      <c r="BW304" s="15"/>
      <c r="BX304" s="631"/>
      <c r="BY304" s="631"/>
      <c r="BZ304" s="631"/>
      <c r="CA304" s="631"/>
      <c r="CB304" s="631"/>
      <c r="CC304" s="625"/>
      <c r="CD304" s="625"/>
      <c r="CE304" s="625"/>
      <c r="CF304" s="625"/>
      <c r="CG304" s="625"/>
      <c r="CH304" s="625"/>
      <c r="CI304" s="625"/>
      <c r="CJ304" s="625"/>
      <c r="CK304" s="625"/>
      <c r="CL304" s="625"/>
      <c r="CM304" s="625"/>
      <c r="CN304" s="625"/>
      <c r="CO304" s="623"/>
      <c r="CP304" s="623"/>
      <c r="CQ304" s="623"/>
      <c r="CR304" s="633"/>
      <c r="CS304" s="633"/>
      <c r="CT304" s="633"/>
      <c r="CU304" s="643"/>
      <c r="CV304" s="247"/>
      <c r="CW304" s="212"/>
      <c r="CX304" s="637"/>
      <c r="CY304" s="1217"/>
      <c r="CZ304" s="1217"/>
      <c r="DA304" s="1217"/>
      <c r="DB304" s="1217"/>
      <c r="DC304" s="1217"/>
      <c r="DD304" s="1217"/>
      <c r="DE304" s="1217"/>
      <c r="DF304" s="1217"/>
      <c r="DG304" s="1217"/>
      <c r="DH304" s="1217"/>
      <c r="DI304" s="1217"/>
      <c r="DJ304" s="624"/>
      <c r="DK304" s="1217"/>
      <c r="DL304" s="1217"/>
      <c r="DM304" s="1217"/>
      <c r="DN304" s="1217"/>
      <c r="DO304" s="1217"/>
      <c r="DP304" s="1217"/>
      <c r="DQ304" s="1217"/>
      <c r="DR304" s="1217"/>
      <c r="DS304" s="1217"/>
      <c r="DT304" s="1217"/>
      <c r="DU304" s="1217"/>
      <c r="DV304" s="15"/>
      <c r="DW304" s="631"/>
      <c r="DX304" s="631"/>
      <c r="DY304" s="631"/>
      <c r="DZ304" s="631"/>
      <c r="EA304" s="631"/>
      <c r="EB304" s="625"/>
      <c r="EC304" s="625"/>
      <c r="ED304" s="625"/>
      <c r="EE304" s="625"/>
      <c r="EF304" s="625"/>
      <c r="EG304" s="625"/>
      <c r="EH304" s="625"/>
      <c r="EI304" s="625"/>
      <c r="EJ304" s="625"/>
      <c r="EK304" s="625"/>
      <c r="EL304" s="625"/>
      <c r="EM304" s="625"/>
      <c r="EN304" s="623"/>
      <c r="EO304" s="623"/>
      <c r="EP304" s="623"/>
      <c r="EQ304" s="633"/>
      <c r="ER304" s="633"/>
      <c r="ES304" s="633"/>
      <c r="ET304" s="643"/>
      <c r="EU304" s="637"/>
      <c r="EV304" s="1217"/>
      <c r="EW304" s="1217"/>
      <c r="EX304" s="1217"/>
      <c r="EY304" s="1217"/>
      <c r="EZ304" s="1217"/>
      <c r="FA304" s="1217"/>
      <c r="FB304" s="1217"/>
      <c r="FC304" s="1217"/>
      <c r="FD304" s="1217"/>
      <c r="FE304" s="1217"/>
      <c r="FF304" s="1217"/>
      <c r="FG304" s="624"/>
      <c r="FH304" s="1217"/>
      <c r="FI304" s="1217"/>
      <c r="FJ304" s="1217"/>
      <c r="FK304" s="1217"/>
      <c r="FL304" s="1217"/>
      <c r="FM304" s="1217"/>
      <c r="FN304" s="1217"/>
      <c r="FO304" s="1217"/>
      <c r="FP304" s="1217"/>
      <c r="FQ304" s="1217"/>
      <c r="FR304" s="1217"/>
      <c r="FS304" s="15"/>
      <c r="FT304" s="631"/>
      <c r="FU304" s="631"/>
      <c r="FV304" s="631"/>
      <c r="FW304" s="631"/>
      <c r="FX304" s="631"/>
      <c r="FY304" s="625"/>
      <c r="FZ304" s="625"/>
      <c r="GA304" s="625"/>
      <c r="GB304" s="625"/>
      <c r="GC304" s="625"/>
      <c r="GD304" s="625"/>
      <c r="GE304" s="625"/>
      <c r="GF304" s="625"/>
      <c r="GG304" s="625"/>
      <c r="GH304" s="625"/>
      <c r="GI304" s="625"/>
      <c r="GJ304" s="625"/>
      <c r="GK304" s="623"/>
      <c r="GL304" s="623"/>
      <c r="GM304" s="623"/>
      <c r="GN304" s="633"/>
      <c r="GO304" s="633"/>
      <c r="GP304" s="633"/>
      <c r="GQ304" s="643"/>
      <c r="GR304" s="6"/>
    </row>
    <row r="305" spans="1:200" ht="10.5" customHeight="1" x14ac:dyDescent="0.25">
      <c r="A305" s="212"/>
      <c r="B305" s="637"/>
      <c r="C305" s="1125" t="str">
        <f>IF(SUMIFS(LOGBOOK!$I$5:$I$1036129,LOGBOOK!$D$5:$D$1036129,F299,LOGBOOK!$AN$5:$AN$1036129,V299,LOGBOOK!$E$5:$E$1036129,L299)=0," ",SUMIFS(LOGBOOK!$I$5:$I$1036129,LOGBOOK!$D$5:$D$1036129,F299,LOGBOOK!$AN$5:$AN$1036129,V299,LOGBOOK!$E$5:$E$1036129,L299))</f>
        <v xml:space="preserve"> </v>
      </c>
      <c r="D305" s="1125"/>
      <c r="E305" s="1125"/>
      <c r="F305" s="1125"/>
      <c r="G305" s="1125"/>
      <c r="H305" s="1125"/>
      <c r="I305" s="1125"/>
      <c r="J305" s="1125"/>
      <c r="K305" s="1125"/>
      <c r="L305" s="1125"/>
      <c r="M305" s="1125"/>
      <c r="N305" s="624"/>
      <c r="O305" s="1125" t="str">
        <f t="shared" ref="O305" si="276">IF(IFERROR(C305/J308,"")=0,"",IFERROR(C305/J308,""))</f>
        <v/>
      </c>
      <c r="P305" s="1125"/>
      <c r="Q305" s="1125"/>
      <c r="R305" s="1125"/>
      <c r="S305" s="1125"/>
      <c r="T305" s="1125"/>
      <c r="U305" s="1125"/>
      <c r="V305" s="1125"/>
      <c r="W305" s="1125"/>
      <c r="X305" s="1125"/>
      <c r="Y305" s="1125"/>
      <c r="Z305" s="15"/>
      <c r="AA305" s="629" t="str">
        <f>IF('FRONT PAGE'!$A$1="www.fly-logics.com","MAR",0)</f>
        <v>MAR</v>
      </c>
      <c r="AB305" s="631"/>
      <c r="AC305" s="631"/>
      <c r="AD305" s="631"/>
      <c r="AE305" s="631"/>
      <c r="AF305" s="630" t="str">
        <f>IF(SUMIFS(LOGBOOK!$Y$5:$Y$1036129,LOGBOOK!$D$5:$D$1036129,F299,LOGBOOK!$AN$5:$AN$1036129,V299,LOGBOOK!$E$5:$E$1036129,L299,LOGBOOK!$AM$5:$AM$1036129,"MAR")=0," ",SUMIFS(LOGBOOK!$Y$5:$Y$1036129,LOGBOOK!$D$5:$D$1036129,F299,LOGBOOK!$AN$5:$AN$1036129,V299,LOGBOOK!$E$5:$E$1036129,L299,LOGBOOK!$AM$5:$AM$1036129,"MAR"))</f>
        <v xml:space="preserve"> </v>
      </c>
      <c r="AG305" s="625"/>
      <c r="AH305" s="625"/>
      <c r="AI305" s="625"/>
      <c r="AJ305" s="630" t="str">
        <f>IF(SUMIFS(LOGBOOK!$Z$5:$Z$1036129,LOGBOOK!$D$5:$D$1036129,F299,LOGBOOK!$AN$5:$AN$1036129,V299,LOGBOOK!$E$5:$E$1036129,L299,LOGBOOK!$AM$5:$AM$1036129,"MAR")=0," ",SUMIFS(LOGBOOK!$Z$5:$Z$1036129,LOGBOOK!$D$5:$D$1036129,F299,LOGBOOK!$AN$5:$AN$1036129,V299,LOGBOOK!$E$5:$E$1036129,L299,LOGBOOK!$AM$5:$AM$1036129,"MAR"))</f>
        <v xml:space="preserve"> </v>
      </c>
      <c r="AK305" s="625"/>
      <c r="AL305" s="625"/>
      <c r="AM305" s="625"/>
      <c r="AN305" s="630" t="str">
        <f>IF(SUMIFS(LOGBOOK!$AA$5:$AA$1036129,LOGBOOK!$D$5:$D$1036129,F299,LOGBOOK!$AN$5:$AN$1036129,V299,LOGBOOK!$E$5:$E$1036129,L299,LOGBOOK!$AM$5:$AM$1036129,"MAR")=0," ",SUMIFS(LOGBOOK!$AA$5:$AA$1036129,LOGBOOK!$D$5:$D$1036129,F299,LOGBOOK!$AN$5:$AN$1036129,V299,LOGBOOK!$E$5:$E$1036129,L299,LOGBOOK!$AM$5:$AM$1036129,"MAR"))</f>
        <v xml:space="preserve"> </v>
      </c>
      <c r="AO305" s="625"/>
      <c r="AP305" s="625"/>
      <c r="AQ305" s="625"/>
      <c r="AR305" s="623" t="str">
        <f>IF(SUMIFS(LOGBOOK!$AE$5:$AE$1036129,LOGBOOK!$D$5:$D$1036129,F299,LOGBOOK!$AN$5:$AN$1036129,V299,LOGBOOK!$E$5:$E$1036129,L299,LOGBOOK!$AM$5:$AM$1036129,"MAR")=0," ",SUMIFS(LOGBOOK!$AE$5:$AE$1036129,LOGBOOK!$D$5:$D$1036129,F299,LOGBOOK!$AN$5:$AN$1036129,V299,LOGBOOK!$E$5:$E$1036129,L299,LOGBOOK!$AM$5:$AM$1036129,"MAR"))</f>
        <v xml:space="preserve"> </v>
      </c>
      <c r="AS305" s="623"/>
      <c r="AT305" s="623"/>
      <c r="AU305" s="623" t="str">
        <f>IF(SUMIFS(LOGBOOK!$AF$5:$AF$1036129,LOGBOOK!$D$5:$D$1036129,F299,LOGBOOK!$AN$5:$AN$1036129,V299,LOGBOOK!$E$5:$E$1036129,L299,LOGBOOK!$AM$5:$AM$1036129,"MAR")=0," ",SUMIFS(LOGBOOK!$AF$5:$AF$1036129,LOGBOOK!$D$5:$D$1036129,F299,LOGBOOK!$AN$5:$AN$1036129,V299,LOGBOOK!$E$5:$E$1036129,L299,LOGBOOK!$AM$5:$AM$1036129,"MAR"))</f>
        <v xml:space="preserve"> </v>
      </c>
      <c r="AV305" s="633"/>
      <c r="AW305" s="633"/>
      <c r="AX305" s="643"/>
      <c r="AY305" s="637"/>
      <c r="AZ305" s="1125" t="str">
        <f>IF(SUMIFS(LOGBOOK!$I$5:$I$1036129,LOGBOOK!$D$5:$D$1036129,BC299,LOGBOOK!$AN$5:$AN$1036129,BS299,LOGBOOK!$E$5:$E$1036129,BI299)=0," ",SUMIFS(LOGBOOK!$I$5:$I$1036129,LOGBOOK!$D$5:$D$1036129,BC299,LOGBOOK!$AN$5:$AN$1036129,BS299,LOGBOOK!$E$5:$E$1036129,BI299))</f>
        <v xml:space="preserve"> </v>
      </c>
      <c r="BA305" s="1125"/>
      <c r="BB305" s="1125"/>
      <c r="BC305" s="1125"/>
      <c r="BD305" s="1125"/>
      <c r="BE305" s="1125"/>
      <c r="BF305" s="1125"/>
      <c r="BG305" s="1125"/>
      <c r="BH305" s="1125"/>
      <c r="BI305" s="1125"/>
      <c r="BJ305" s="1125"/>
      <c r="BK305" s="624"/>
      <c r="BL305" s="1125" t="str">
        <f t="shared" ref="BL305" si="277">IF(IFERROR(AZ305/BG308,"")=0,"",IFERROR(AZ305/BG308,""))</f>
        <v/>
      </c>
      <c r="BM305" s="1125"/>
      <c r="BN305" s="1125"/>
      <c r="BO305" s="1125"/>
      <c r="BP305" s="1125"/>
      <c r="BQ305" s="1125"/>
      <c r="BR305" s="1125"/>
      <c r="BS305" s="1125"/>
      <c r="BT305" s="1125"/>
      <c r="BU305" s="1125"/>
      <c r="BV305" s="1125"/>
      <c r="BW305" s="15"/>
      <c r="BX305" s="629" t="str">
        <f>IF('FRONT PAGE'!$A$1="www.fly-logics.com","MAR",0)</f>
        <v>MAR</v>
      </c>
      <c r="BY305" s="631"/>
      <c r="BZ305" s="631"/>
      <c r="CA305" s="631"/>
      <c r="CB305" s="631"/>
      <c r="CC305" s="630" t="str">
        <f>IF(SUMIFS(LOGBOOK!$Y$5:$Y$1036129,LOGBOOK!$D$5:$D$1036129,BC299,LOGBOOK!$AN$5:$AN$1036129,BS299,LOGBOOK!$E$5:$E$1036129,BI299,LOGBOOK!$AM$5:$AM$1036129,"MAR")=0," ",SUMIFS(LOGBOOK!$Y$5:$Y$1036129,LOGBOOK!$D$5:$D$1036129,BC299,LOGBOOK!$AN$5:$AN$1036129,BS299,LOGBOOK!$E$5:$E$1036129,BI299,LOGBOOK!$AM$5:$AM$1036129,"MAR"))</f>
        <v xml:space="preserve"> </v>
      </c>
      <c r="CD305" s="625"/>
      <c r="CE305" s="625"/>
      <c r="CF305" s="625"/>
      <c r="CG305" s="630" t="str">
        <f>IF(SUMIFS(LOGBOOK!$Z$5:$Z$1036129,LOGBOOK!$D$5:$D$1036129,BC299,LOGBOOK!$AN$5:$AN$1036129,BS299,LOGBOOK!$E$5:$E$1036129,BI299,LOGBOOK!$AM$5:$AM$1036129,"MAR")=0," ",SUMIFS(LOGBOOK!$Z$5:$Z$1036129,LOGBOOK!$D$5:$D$1036129,BC299,LOGBOOK!$AN$5:$AN$1036129,BS299,LOGBOOK!$E$5:$E$1036129,BI299,LOGBOOK!$AM$5:$AM$1036129,"MAR"))</f>
        <v xml:space="preserve"> </v>
      </c>
      <c r="CH305" s="625"/>
      <c r="CI305" s="625"/>
      <c r="CJ305" s="625"/>
      <c r="CK305" s="630" t="str">
        <f>IF(SUMIFS(LOGBOOK!$AA$5:$AA$1036129,LOGBOOK!$D$5:$D$1036129,BC299,LOGBOOK!$AN$5:$AN$1036129,BS299,LOGBOOK!$E$5:$E$1036129,BI299,LOGBOOK!$AM$5:$AM$1036129,"MAR")=0," ",SUMIFS(LOGBOOK!$AA$5:$AA$1036129,LOGBOOK!$D$5:$D$1036129,BC299,LOGBOOK!$AN$5:$AN$1036129,BS299,LOGBOOK!$E$5:$E$1036129,BI299,LOGBOOK!$AM$5:$AM$1036129,"MAR"))</f>
        <v xml:space="preserve"> </v>
      </c>
      <c r="CL305" s="625"/>
      <c r="CM305" s="625"/>
      <c r="CN305" s="625"/>
      <c r="CO305" s="623" t="str">
        <f>IF(SUMIFS(LOGBOOK!$AE$5:$AE$1036129,LOGBOOK!$D$5:$D$1036129,BC299,LOGBOOK!$AN$5:$AN$1036129,BS299,LOGBOOK!$E$5:$E$1036129,BI299,LOGBOOK!$AM$5:$AM$1036129,"MAR")=0," ",SUMIFS(LOGBOOK!$AE$5:$AE$1036129,LOGBOOK!$D$5:$D$1036129,BC299,LOGBOOK!$AN$5:$AN$1036129,BS299,LOGBOOK!$E$5:$E$1036129,BI299,LOGBOOK!$AM$5:$AM$1036129,"MAR"))</f>
        <v xml:space="preserve"> </v>
      </c>
      <c r="CP305" s="623"/>
      <c r="CQ305" s="623"/>
      <c r="CR305" s="623" t="str">
        <f>IF(SUMIFS(LOGBOOK!$AF$5:$AF$1036129,LOGBOOK!$D$5:$D$1036129,BC299,LOGBOOK!$AN$5:$AN$1036129,BS299,LOGBOOK!$E$5:$E$1036129,BI299,LOGBOOK!$AM$5:$AM$1036129,"MAR")=0," ",SUMIFS(LOGBOOK!$AF$5:$AF$1036129,LOGBOOK!$D$5:$D$1036129,BC299,LOGBOOK!$AN$5:$AN$1036129,BS299,LOGBOOK!$E$5:$E$1036129,BI299,LOGBOOK!$AM$5:$AM$1036129,"MAR"))</f>
        <v xml:space="preserve"> </v>
      </c>
      <c r="CS305" s="633"/>
      <c r="CT305" s="633"/>
      <c r="CU305" s="643"/>
      <c r="CV305" s="247"/>
      <c r="CW305" s="212"/>
      <c r="CX305" s="637"/>
      <c r="CY305" s="1125" t="str">
        <f>IF(SUMIFS(LOGBOOK!$I$5:$I$1036129,LOGBOOK!$D$5:$D$1036129,DB299,LOGBOOK!$AN$5:$AN$1036129,DR299,LOGBOOK!$E$5:$E$1036129,DH299)=0," ",SUMIFS(LOGBOOK!$I$5:$I$1036129,LOGBOOK!$D$5:$D$1036129,DB299,LOGBOOK!$AN$5:$AN$1036129,DR299,LOGBOOK!$E$5:$E$1036129,DH299))</f>
        <v xml:space="preserve"> </v>
      </c>
      <c r="CZ305" s="1125"/>
      <c r="DA305" s="1125"/>
      <c r="DB305" s="1125"/>
      <c r="DC305" s="1125"/>
      <c r="DD305" s="1125"/>
      <c r="DE305" s="1125"/>
      <c r="DF305" s="1125"/>
      <c r="DG305" s="1125"/>
      <c r="DH305" s="1125"/>
      <c r="DI305" s="1125"/>
      <c r="DJ305" s="624"/>
      <c r="DK305" s="1125" t="str">
        <f t="shared" ref="DK305" si="278">IF(IFERROR(CY305/DF308,"")=0,"",IFERROR(CY305/DF308,""))</f>
        <v/>
      </c>
      <c r="DL305" s="1125"/>
      <c r="DM305" s="1125"/>
      <c r="DN305" s="1125"/>
      <c r="DO305" s="1125"/>
      <c r="DP305" s="1125"/>
      <c r="DQ305" s="1125"/>
      <c r="DR305" s="1125"/>
      <c r="DS305" s="1125"/>
      <c r="DT305" s="1125"/>
      <c r="DU305" s="1125"/>
      <c r="DV305" s="15"/>
      <c r="DW305" s="629" t="str">
        <f>IF('FRONT PAGE'!$A$1="www.fly-logics.com","MAR",0)</f>
        <v>MAR</v>
      </c>
      <c r="DX305" s="631"/>
      <c r="DY305" s="631"/>
      <c r="DZ305" s="631"/>
      <c r="EA305" s="631"/>
      <c r="EB305" s="630" t="str">
        <f>IF(SUMIFS(LOGBOOK!$Y$5:$Y$1036129,LOGBOOK!$D$5:$D$1036129,DB299,LOGBOOK!$AN$5:$AN$1036129,DR299,LOGBOOK!$E$5:$E$1036129,DH299,LOGBOOK!$AM$5:$AM$1036129,"MAR")=0," ",SUMIFS(LOGBOOK!$Y$5:$Y$1036129,LOGBOOK!$D$5:$D$1036129,DB299,LOGBOOK!$AN$5:$AN$1036129,DR299,LOGBOOK!$E$5:$E$1036129,DH299,LOGBOOK!$AM$5:$AM$1036129,"MAR"))</f>
        <v xml:space="preserve"> </v>
      </c>
      <c r="EC305" s="625"/>
      <c r="ED305" s="625"/>
      <c r="EE305" s="625"/>
      <c r="EF305" s="630" t="str">
        <f>IF(SUMIFS(LOGBOOK!$Z$5:$Z$1036129,LOGBOOK!$D$5:$D$1036129,DB299,LOGBOOK!$AN$5:$AN$1036129,DR299,LOGBOOK!$E$5:$E$1036129,DH299,LOGBOOK!$AM$5:$AM$1036129,"MAR")=0," ",SUMIFS(LOGBOOK!$Z$5:$Z$1036129,LOGBOOK!$D$5:$D$1036129,DB299,LOGBOOK!$AN$5:$AN$1036129,DR299,LOGBOOK!$E$5:$E$1036129,DH299,LOGBOOK!$AM$5:$AM$1036129,"MAR"))</f>
        <v xml:space="preserve"> </v>
      </c>
      <c r="EG305" s="625"/>
      <c r="EH305" s="625"/>
      <c r="EI305" s="625"/>
      <c r="EJ305" s="630" t="str">
        <f>IF(SUMIFS(LOGBOOK!$AA$5:$AA$1036129,LOGBOOK!$D$5:$D$1036129,DB299,LOGBOOK!$AN$5:$AN$1036129,DR299,LOGBOOK!$E$5:$E$1036129,DH299,LOGBOOK!$AM$5:$AM$1036129,"MAR")=0," ",SUMIFS(LOGBOOK!$AA$5:$AA$1036129,LOGBOOK!$D$5:$D$1036129,DB299,LOGBOOK!$AN$5:$AN$1036129,DR299,LOGBOOK!$E$5:$E$1036129,DH299,LOGBOOK!$AM$5:$AM$1036129,"MAR"))</f>
        <v xml:space="preserve"> </v>
      </c>
      <c r="EK305" s="625"/>
      <c r="EL305" s="625"/>
      <c r="EM305" s="625"/>
      <c r="EN305" s="623" t="str">
        <f>IF(SUMIFS(LOGBOOK!$AE$5:$AE$1036129,LOGBOOK!$D$5:$D$1036129,DB299,LOGBOOK!$AN$5:$AN$1036129,DR299,LOGBOOK!$E$5:$E$1036129,DH299,LOGBOOK!$AM$5:$AM$1036129,"MAR")=0," ",SUMIFS(LOGBOOK!$AE$5:$AE$1036129,LOGBOOK!$D$5:$D$1036129,DB299,LOGBOOK!$AN$5:$AN$1036129,DR299,LOGBOOK!$E$5:$E$1036129,DH299,LOGBOOK!$AM$5:$AM$1036129,"MAR"))</f>
        <v xml:space="preserve"> </v>
      </c>
      <c r="EO305" s="623"/>
      <c r="EP305" s="623"/>
      <c r="EQ305" s="623" t="str">
        <f>IF(SUMIFS(LOGBOOK!$AF$5:$AF$1036129,LOGBOOK!$D$5:$D$1036129,DB299,LOGBOOK!$AN$5:$AN$1036129,DR299,LOGBOOK!$E$5:$E$1036129,DH299,LOGBOOK!$AM$5:$AM$1036129,"MAR")=0," ",SUMIFS(LOGBOOK!$AF$5:$AF$1036129,LOGBOOK!$D$5:$D$1036129,DB299,LOGBOOK!$AN$5:$AN$1036129,DR299,LOGBOOK!$E$5:$E$1036129,DH299,LOGBOOK!$AM$5:$AM$1036129,"MAR"))</f>
        <v xml:space="preserve"> </v>
      </c>
      <c r="ER305" s="633"/>
      <c r="ES305" s="633"/>
      <c r="ET305" s="643"/>
      <c r="EU305" s="637"/>
      <c r="EV305" s="1125" t="str">
        <f>IF(SUMIFS(LOGBOOK!$I$5:$I$1036129,LOGBOOK!$D$5:$D$1036129,EY299,LOGBOOK!$AN$5:$AN$1036129,FO299,LOGBOOK!$E$5:$E$1036129,FE299)=0," ",SUMIFS(LOGBOOK!$I$5:$I$1036129,LOGBOOK!$D$5:$D$1036129,EY299,LOGBOOK!$AN$5:$AN$1036129,FO299,LOGBOOK!$E$5:$E$1036129,FE299))</f>
        <v xml:space="preserve"> </v>
      </c>
      <c r="EW305" s="1125"/>
      <c r="EX305" s="1125"/>
      <c r="EY305" s="1125"/>
      <c r="EZ305" s="1125"/>
      <c r="FA305" s="1125"/>
      <c r="FB305" s="1125"/>
      <c r="FC305" s="1125"/>
      <c r="FD305" s="1125"/>
      <c r="FE305" s="1125"/>
      <c r="FF305" s="1125"/>
      <c r="FG305" s="624"/>
      <c r="FH305" s="1125" t="str">
        <f t="shared" ref="FH305" si="279">IF(IFERROR(EV305/FC308,"")=0,"",IFERROR(EV305/FC308,""))</f>
        <v/>
      </c>
      <c r="FI305" s="1125"/>
      <c r="FJ305" s="1125"/>
      <c r="FK305" s="1125"/>
      <c r="FL305" s="1125"/>
      <c r="FM305" s="1125"/>
      <c r="FN305" s="1125"/>
      <c r="FO305" s="1125"/>
      <c r="FP305" s="1125"/>
      <c r="FQ305" s="1125"/>
      <c r="FR305" s="1125"/>
      <c r="FS305" s="15"/>
      <c r="FT305" s="629" t="str">
        <f>IF('FRONT PAGE'!$A$1="www.fly-logics.com","MAR",0)</f>
        <v>MAR</v>
      </c>
      <c r="FU305" s="631"/>
      <c r="FV305" s="631"/>
      <c r="FW305" s="631"/>
      <c r="FX305" s="631"/>
      <c r="FY305" s="630" t="str">
        <f>IF(SUMIFS(LOGBOOK!$Y$5:$Y$1036129,LOGBOOK!$D$5:$D$1036129,EY299,LOGBOOK!$AN$5:$AN$1036129,FO299,LOGBOOK!$E$5:$E$1036129,FE299,LOGBOOK!$AM$5:$AM$1036129,"MAR")=0," ",SUMIFS(LOGBOOK!$Y$5:$Y$1036129,LOGBOOK!$D$5:$D$1036129,EY299,LOGBOOK!$AN$5:$AN$1036129,FO299,LOGBOOK!$E$5:$E$1036129,FE299,LOGBOOK!$AM$5:$AM$1036129,"MAR"))</f>
        <v xml:space="preserve"> </v>
      </c>
      <c r="FZ305" s="625"/>
      <c r="GA305" s="625"/>
      <c r="GB305" s="625"/>
      <c r="GC305" s="630" t="str">
        <f>IF(SUMIFS(LOGBOOK!$Z$5:$Z$1036129,LOGBOOK!$D$5:$D$1036129,EY299,LOGBOOK!$AN$5:$AN$1036129,FO299,LOGBOOK!$E$5:$E$1036129,FE299,LOGBOOK!$AM$5:$AM$1036129,"MAR")=0," ",SUMIFS(LOGBOOK!$Z$5:$Z$1036129,LOGBOOK!$D$5:$D$1036129,EY299,LOGBOOK!$AN$5:$AN$1036129,FO299,LOGBOOK!$E$5:$E$1036129,FE299,LOGBOOK!$AM$5:$AM$1036129,"MAR"))</f>
        <v xml:space="preserve"> </v>
      </c>
      <c r="GD305" s="625"/>
      <c r="GE305" s="625"/>
      <c r="GF305" s="625"/>
      <c r="GG305" s="630" t="str">
        <f>IF(SUMIFS(LOGBOOK!$AA$5:$AA$1036129,LOGBOOK!$D$5:$D$1036129,EY299,LOGBOOK!$AN$5:$AN$1036129,FO299,LOGBOOK!$E$5:$E$1036129,FE299,LOGBOOK!$AM$5:$AM$1036129,"MAR")=0," ",SUMIFS(LOGBOOK!$AA$5:$AA$1036129,LOGBOOK!$D$5:$D$1036129,EY299,LOGBOOK!$AN$5:$AN$1036129,FO299,LOGBOOK!$E$5:$E$1036129,FE299,LOGBOOK!$AM$5:$AM$1036129,"MAR"))</f>
        <v xml:space="preserve"> </v>
      </c>
      <c r="GH305" s="625"/>
      <c r="GI305" s="625"/>
      <c r="GJ305" s="625"/>
      <c r="GK305" s="623" t="str">
        <f>IF(SUMIFS(LOGBOOK!$AE$5:$AE$1036129,LOGBOOK!$D$5:$D$1036129,EY299,LOGBOOK!$AN$5:$AN$1036129,FO299,LOGBOOK!$E$5:$E$1036129,FE299,LOGBOOK!$AM$5:$AM$1036129,"MAR")=0," ",SUMIFS(LOGBOOK!$AE$5:$AE$1036129,LOGBOOK!$D$5:$D$1036129,EY299,LOGBOOK!$AN$5:$AN$1036129,FO299,LOGBOOK!$E$5:$E$1036129,FE299,LOGBOOK!$AM$5:$AM$1036129,"MAR"))</f>
        <v xml:space="preserve"> </v>
      </c>
      <c r="GL305" s="623"/>
      <c r="GM305" s="623"/>
      <c r="GN305" s="623" t="str">
        <f>IF(SUMIFS(LOGBOOK!$AF$5:$AF$1036129,LOGBOOK!$D$5:$D$1036129,EY299,LOGBOOK!$AN$5:$AN$1036129,FO299,LOGBOOK!$E$5:$E$1036129,FE299,LOGBOOK!$AM$5:$AM$1036129,"MAR")=0," ",SUMIFS(LOGBOOK!$AF$5:$AF$1036129,LOGBOOK!$D$5:$D$1036129,EY299,LOGBOOK!$AN$5:$AN$1036129,FO299,LOGBOOK!$E$5:$E$1036129,FE299,LOGBOOK!$AM$5:$AM$1036129,"MAR"))</f>
        <v xml:space="preserve"> </v>
      </c>
      <c r="GO305" s="633"/>
      <c r="GP305" s="633"/>
      <c r="GQ305" s="643"/>
      <c r="GR305" s="6"/>
    </row>
    <row r="306" spans="1:200" ht="8.85" customHeight="1" x14ac:dyDescent="0.25">
      <c r="A306" s="212"/>
      <c r="B306" s="637"/>
      <c r="C306" s="1126"/>
      <c r="D306" s="1126"/>
      <c r="E306" s="1126"/>
      <c r="F306" s="1126"/>
      <c r="G306" s="1126"/>
      <c r="H306" s="1126"/>
      <c r="I306" s="1126"/>
      <c r="J306" s="1126"/>
      <c r="K306" s="1126"/>
      <c r="L306" s="1126"/>
      <c r="M306" s="1126"/>
      <c r="N306" s="624"/>
      <c r="O306" s="1126"/>
      <c r="P306" s="1126"/>
      <c r="Q306" s="1126"/>
      <c r="R306" s="1126"/>
      <c r="S306" s="1126"/>
      <c r="T306" s="1126"/>
      <c r="U306" s="1126"/>
      <c r="V306" s="1126"/>
      <c r="W306" s="1126"/>
      <c r="X306" s="1126"/>
      <c r="Y306" s="1126"/>
      <c r="Z306" s="15"/>
      <c r="AA306" s="631"/>
      <c r="AB306" s="631"/>
      <c r="AC306" s="631"/>
      <c r="AD306" s="631"/>
      <c r="AE306" s="631"/>
      <c r="AF306" s="625"/>
      <c r="AG306" s="632"/>
      <c r="AH306" s="632"/>
      <c r="AI306" s="625"/>
      <c r="AJ306" s="625"/>
      <c r="AK306" s="632"/>
      <c r="AL306" s="632"/>
      <c r="AM306" s="625"/>
      <c r="AN306" s="625"/>
      <c r="AO306" s="632"/>
      <c r="AP306" s="632"/>
      <c r="AQ306" s="625"/>
      <c r="AR306" s="623"/>
      <c r="AS306" s="623"/>
      <c r="AT306" s="623"/>
      <c r="AU306" s="633"/>
      <c r="AV306" s="634"/>
      <c r="AW306" s="633"/>
      <c r="AX306" s="643"/>
      <c r="AY306" s="637"/>
      <c r="AZ306" s="1126"/>
      <c r="BA306" s="1126"/>
      <c r="BB306" s="1126"/>
      <c r="BC306" s="1126"/>
      <c r="BD306" s="1126"/>
      <c r="BE306" s="1126"/>
      <c r="BF306" s="1126"/>
      <c r="BG306" s="1126"/>
      <c r="BH306" s="1126"/>
      <c r="BI306" s="1126"/>
      <c r="BJ306" s="1126"/>
      <c r="BK306" s="624"/>
      <c r="BL306" s="1126"/>
      <c r="BM306" s="1126"/>
      <c r="BN306" s="1126"/>
      <c r="BO306" s="1126"/>
      <c r="BP306" s="1126"/>
      <c r="BQ306" s="1126"/>
      <c r="BR306" s="1126"/>
      <c r="BS306" s="1126"/>
      <c r="BT306" s="1126"/>
      <c r="BU306" s="1126"/>
      <c r="BV306" s="1126"/>
      <c r="BW306" s="15"/>
      <c r="BX306" s="631"/>
      <c r="BY306" s="631"/>
      <c r="BZ306" s="631"/>
      <c r="CA306" s="631"/>
      <c r="CB306" s="631"/>
      <c r="CC306" s="625"/>
      <c r="CD306" s="632"/>
      <c r="CE306" s="632"/>
      <c r="CF306" s="625"/>
      <c r="CG306" s="625"/>
      <c r="CH306" s="632"/>
      <c r="CI306" s="632"/>
      <c r="CJ306" s="625"/>
      <c r="CK306" s="625"/>
      <c r="CL306" s="632"/>
      <c r="CM306" s="632"/>
      <c r="CN306" s="625"/>
      <c r="CO306" s="623"/>
      <c r="CP306" s="623"/>
      <c r="CQ306" s="623"/>
      <c r="CR306" s="633"/>
      <c r="CS306" s="634"/>
      <c r="CT306" s="633"/>
      <c r="CU306" s="643"/>
      <c r="CV306" s="247"/>
      <c r="CW306" s="212"/>
      <c r="CX306" s="637"/>
      <c r="CY306" s="1126"/>
      <c r="CZ306" s="1126"/>
      <c r="DA306" s="1126"/>
      <c r="DB306" s="1126"/>
      <c r="DC306" s="1126"/>
      <c r="DD306" s="1126"/>
      <c r="DE306" s="1126"/>
      <c r="DF306" s="1126"/>
      <c r="DG306" s="1126"/>
      <c r="DH306" s="1126"/>
      <c r="DI306" s="1126"/>
      <c r="DJ306" s="624"/>
      <c r="DK306" s="1126"/>
      <c r="DL306" s="1126"/>
      <c r="DM306" s="1126"/>
      <c r="DN306" s="1126"/>
      <c r="DO306" s="1126"/>
      <c r="DP306" s="1126"/>
      <c r="DQ306" s="1126"/>
      <c r="DR306" s="1126"/>
      <c r="DS306" s="1126"/>
      <c r="DT306" s="1126"/>
      <c r="DU306" s="1126"/>
      <c r="DV306" s="15"/>
      <c r="DW306" s="631"/>
      <c r="DX306" s="631"/>
      <c r="DY306" s="631"/>
      <c r="DZ306" s="631"/>
      <c r="EA306" s="631"/>
      <c r="EB306" s="625"/>
      <c r="EC306" s="632"/>
      <c r="ED306" s="632"/>
      <c r="EE306" s="625"/>
      <c r="EF306" s="625"/>
      <c r="EG306" s="632"/>
      <c r="EH306" s="632"/>
      <c r="EI306" s="625"/>
      <c r="EJ306" s="625"/>
      <c r="EK306" s="632"/>
      <c r="EL306" s="632"/>
      <c r="EM306" s="625"/>
      <c r="EN306" s="623"/>
      <c r="EO306" s="623"/>
      <c r="EP306" s="623"/>
      <c r="EQ306" s="633"/>
      <c r="ER306" s="634"/>
      <c r="ES306" s="633"/>
      <c r="ET306" s="643"/>
      <c r="EU306" s="637"/>
      <c r="EV306" s="1126"/>
      <c r="EW306" s="1126"/>
      <c r="EX306" s="1126"/>
      <c r="EY306" s="1126"/>
      <c r="EZ306" s="1126"/>
      <c r="FA306" s="1126"/>
      <c r="FB306" s="1126"/>
      <c r="FC306" s="1126"/>
      <c r="FD306" s="1126"/>
      <c r="FE306" s="1126"/>
      <c r="FF306" s="1126"/>
      <c r="FG306" s="624"/>
      <c r="FH306" s="1126"/>
      <c r="FI306" s="1126"/>
      <c r="FJ306" s="1126"/>
      <c r="FK306" s="1126"/>
      <c r="FL306" s="1126"/>
      <c r="FM306" s="1126"/>
      <c r="FN306" s="1126"/>
      <c r="FO306" s="1126"/>
      <c r="FP306" s="1126"/>
      <c r="FQ306" s="1126"/>
      <c r="FR306" s="1126"/>
      <c r="FS306" s="15"/>
      <c r="FT306" s="631"/>
      <c r="FU306" s="631"/>
      <c r="FV306" s="631"/>
      <c r="FW306" s="631"/>
      <c r="FX306" s="631"/>
      <c r="FY306" s="625"/>
      <c r="FZ306" s="632"/>
      <c r="GA306" s="632"/>
      <c r="GB306" s="625"/>
      <c r="GC306" s="625"/>
      <c r="GD306" s="632"/>
      <c r="GE306" s="632"/>
      <c r="GF306" s="625"/>
      <c r="GG306" s="625"/>
      <c r="GH306" s="632"/>
      <c r="GI306" s="632"/>
      <c r="GJ306" s="625"/>
      <c r="GK306" s="623"/>
      <c r="GL306" s="623"/>
      <c r="GM306" s="623"/>
      <c r="GN306" s="633"/>
      <c r="GO306" s="634"/>
      <c r="GP306" s="633"/>
      <c r="GQ306" s="643"/>
      <c r="GR306" s="6"/>
    </row>
    <row r="307" spans="1:200" ht="4.5" customHeight="1" x14ac:dyDescent="0.25">
      <c r="A307" s="212"/>
      <c r="B307" s="637"/>
      <c r="C307" s="624"/>
      <c r="D307" s="624"/>
      <c r="E307" s="624"/>
      <c r="F307" s="624"/>
      <c r="G307" s="624"/>
      <c r="H307" s="624"/>
      <c r="I307" s="624"/>
      <c r="J307" s="624"/>
      <c r="K307" s="624"/>
      <c r="L307" s="624"/>
      <c r="M307" s="624"/>
      <c r="N307" s="624"/>
      <c r="O307" s="624"/>
      <c r="P307" s="624"/>
      <c r="Q307" s="624"/>
      <c r="R307" s="624"/>
      <c r="S307" s="624"/>
      <c r="T307" s="624"/>
      <c r="U307" s="624"/>
      <c r="V307" s="624"/>
      <c r="W307" s="624"/>
      <c r="X307" s="624"/>
      <c r="Y307" s="624"/>
      <c r="Z307" s="15"/>
      <c r="AA307" s="631"/>
      <c r="AB307" s="631"/>
      <c r="AC307" s="631"/>
      <c r="AD307" s="631"/>
      <c r="AE307" s="631"/>
      <c r="AF307" s="625"/>
      <c r="AG307" s="625"/>
      <c r="AH307" s="625"/>
      <c r="AI307" s="625"/>
      <c r="AJ307" s="625"/>
      <c r="AK307" s="625"/>
      <c r="AL307" s="625"/>
      <c r="AM307" s="625"/>
      <c r="AN307" s="625"/>
      <c r="AO307" s="625"/>
      <c r="AP307" s="625"/>
      <c r="AQ307" s="625"/>
      <c r="AR307" s="623"/>
      <c r="AS307" s="623"/>
      <c r="AT307" s="623"/>
      <c r="AU307" s="633"/>
      <c r="AV307" s="633"/>
      <c r="AW307" s="633"/>
      <c r="AX307" s="643"/>
      <c r="AY307" s="637"/>
      <c r="AZ307" s="624"/>
      <c r="BA307" s="624"/>
      <c r="BB307" s="624"/>
      <c r="BC307" s="624"/>
      <c r="BD307" s="624"/>
      <c r="BE307" s="624"/>
      <c r="BF307" s="624"/>
      <c r="BG307" s="624"/>
      <c r="BH307" s="624"/>
      <c r="BI307" s="624"/>
      <c r="BJ307" s="624"/>
      <c r="BK307" s="624"/>
      <c r="BL307" s="624"/>
      <c r="BM307" s="624"/>
      <c r="BN307" s="624"/>
      <c r="BO307" s="624"/>
      <c r="BP307" s="624"/>
      <c r="BQ307" s="624"/>
      <c r="BR307" s="624"/>
      <c r="BS307" s="624"/>
      <c r="BT307" s="624"/>
      <c r="BU307" s="624"/>
      <c r="BV307" s="624"/>
      <c r="BW307" s="15"/>
      <c r="BX307" s="631"/>
      <c r="BY307" s="631"/>
      <c r="BZ307" s="631"/>
      <c r="CA307" s="631"/>
      <c r="CB307" s="631"/>
      <c r="CC307" s="625"/>
      <c r="CD307" s="625"/>
      <c r="CE307" s="625"/>
      <c r="CF307" s="625"/>
      <c r="CG307" s="625"/>
      <c r="CH307" s="625"/>
      <c r="CI307" s="625"/>
      <c r="CJ307" s="625"/>
      <c r="CK307" s="625"/>
      <c r="CL307" s="625"/>
      <c r="CM307" s="625"/>
      <c r="CN307" s="625"/>
      <c r="CO307" s="623"/>
      <c r="CP307" s="623"/>
      <c r="CQ307" s="623"/>
      <c r="CR307" s="633"/>
      <c r="CS307" s="633"/>
      <c r="CT307" s="633"/>
      <c r="CU307" s="643"/>
      <c r="CV307" s="247"/>
      <c r="CW307" s="212"/>
      <c r="CX307" s="637"/>
      <c r="CY307" s="624"/>
      <c r="CZ307" s="624"/>
      <c r="DA307" s="624"/>
      <c r="DB307" s="624"/>
      <c r="DC307" s="624"/>
      <c r="DD307" s="624"/>
      <c r="DE307" s="624"/>
      <c r="DF307" s="624"/>
      <c r="DG307" s="624"/>
      <c r="DH307" s="624"/>
      <c r="DI307" s="624"/>
      <c r="DJ307" s="624"/>
      <c r="DK307" s="624"/>
      <c r="DL307" s="624"/>
      <c r="DM307" s="624"/>
      <c r="DN307" s="624"/>
      <c r="DO307" s="624"/>
      <c r="DP307" s="624"/>
      <c r="DQ307" s="624"/>
      <c r="DR307" s="624"/>
      <c r="DS307" s="624"/>
      <c r="DT307" s="624"/>
      <c r="DU307" s="624"/>
      <c r="DV307" s="15"/>
      <c r="DW307" s="631"/>
      <c r="DX307" s="631"/>
      <c r="DY307" s="631"/>
      <c r="DZ307" s="631"/>
      <c r="EA307" s="631"/>
      <c r="EB307" s="625"/>
      <c r="EC307" s="625"/>
      <c r="ED307" s="625"/>
      <c r="EE307" s="625"/>
      <c r="EF307" s="625"/>
      <c r="EG307" s="625"/>
      <c r="EH307" s="625"/>
      <c r="EI307" s="625"/>
      <c r="EJ307" s="625"/>
      <c r="EK307" s="625"/>
      <c r="EL307" s="625"/>
      <c r="EM307" s="625"/>
      <c r="EN307" s="623"/>
      <c r="EO307" s="623"/>
      <c r="EP307" s="623"/>
      <c r="EQ307" s="633"/>
      <c r="ER307" s="633"/>
      <c r="ES307" s="633"/>
      <c r="ET307" s="643"/>
      <c r="EU307" s="637"/>
      <c r="EV307" s="624"/>
      <c r="EW307" s="624"/>
      <c r="EX307" s="624"/>
      <c r="EY307" s="624"/>
      <c r="EZ307" s="624"/>
      <c r="FA307" s="624"/>
      <c r="FB307" s="624"/>
      <c r="FC307" s="624"/>
      <c r="FD307" s="624"/>
      <c r="FE307" s="624"/>
      <c r="FF307" s="624"/>
      <c r="FG307" s="624"/>
      <c r="FH307" s="624"/>
      <c r="FI307" s="624"/>
      <c r="FJ307" s="624"/>
      <c r="FK307" s="624"/>
      <c r="FL307" s="624"/>
      <c r="FM307" s="624"/>
      <c r="FN307" s="624"/>
      <c r="FO307" s="624"/>
      <c r="FP307" s="624"/>
      <c r="FQ307" s="624"/>
      <c r="FR307" s="624"/>
      <c r="FS307" s="15"/>
      <c r="FT307" s="631"/>
      <c r="FU307" s="631"/>
      <c r="FV307" s="631"/>
      <c r="FW307" s="631"/>
      <c r="FX307" s="631"/>
      <c r="FY307" s="625"/>
      <c r="FZ307" s="625"/>
      <c r="GA307" s="625"/>
      <c r="GB307" s="625"/>
      <c r="GC307" s="625"/>
      <c r="GD307" s="625"/>
      <c r="GE307" s="625"/>
      <c r="GF307" s="625"/>
      <c r="GG307" s="625"/>
      <c r="GH307" s="625"/>
      <c r="GI307" s="625"/>
      <c r="GJ307" s="625"/>
      <c r="GK307" s="623"/>
      <c r="GL307" s="623"/>
      <c r="GM307" s="623"/>
      <c r="GN307" s="633"/>
      <c r="GO307" s="633"/>
      <c r="GP307" s="633"/>
      <c r="GQ307" s="643"/>
      <c r="GR307" s="6"/>
    </row>
    <row r="308" spans="1:200" ht="14.25" customHeight="1" x14ac:dyDescent="0.25">
      <c r="A308" s="212"/>
      <c r="B308" s="637"/>
      <c r="C308" s="1218" t="str">
        <f>IF('FRONT PAGE'!$A$1="www.fly-logics.com","NO. FLIGHTS",0)</f>
        <v>NO. FLIGHTS</v>
      </c>
      <c r="D308" s="1218"/>
      <c r="E308" s="1218"/>
      <c r="F308" s="1218"/>
      <c r="G308" s="1218"/>
      <c r="H308" s="1218"/>
      <c r="I308" s="1219"/>
      <c r="J308" s="1127" t="str">
        <f>IF(COUNTIFS(LOGBOOK!$D$5:$D$1036144,F299,LOGBOOK!$AN$5:$AN$1036144,V299,LOGBOOK!$E$5:$E$1036144,L299)=0," ",COUNTIFS(LOGBOOK!$D$5:$D$1036144,F299,LOGBOOK!$AN$5:$AN$1036144,V299,LOGBOOK!$E$5:$E$1036144,L299))</f>
        <v xml:space="preserve"> </v>
      </c>
      <c r="K308" s="1128"/>
      <c r="L308" s="1128"/>
      <c r="M308" s="1128"/>
      <c r="N308" s="228"/>
      <c r="O308" s="1220" t="str">
        <f>IF('FRONT PAGE'!$A$1="www.fly-logics.com","DAY",0)</f>
        <v>DAY</v>
      </c>
      <c r="P308" s="1218"/>
      <c r="Q308" s="1218"/>
      <c r="R308" s="1218"/>
      <c r="S308" s="1219"/>
      <c r="T308" s="1129" t="str">
        <f>IF(SUMIFS(LOGBOOK!$T$5:$T$1036129,LOGBOOK!$D$5:$D$1036129,F299,LOGBOOK!$AN$5:$AN$1036129,V299,LOGBOOK!$E$5:$E$1036129,L299)=0," ",SUMIFS(LOGBOOK!$T$5:$T$1036129,LOGBOOK!$D$5:$D$1036129,F299,LOGBOOK!$AN$5:$AN$1036129,V299,LOGBOOK!$E$5:$E$1036129,L299))</f>
        <v xml:space="preserve"> </v>
      </c>
      <c r="U308" s="1130"/>
      <c r="V308" s="1130"/>
      <c r="W308" s="1130"/>
      <c r="X308" s="1130"/>
      <c r="Y308" s="1130"/>
      <c r="Z308" s="15"/>
      <c r="AA308" s="629" t="str">
        <f>IF('FRONT PAGE'!$A$1="www.fly-logics.com","APR",0)</f>
        <v>APR</v>
      </c>
      <c r="AB308" s="631"/>
      <c r="AC308" s="631"/>
      <c r="AD308" s="631"/>
      <c r="AE308" s="631"/>
      <c r="AF308" s="630" t="str">
        <f>IF(SUMIFS(LOGBOOK!$Y$5:$Y$1036129,LOGBOOK!$D$5:$D$1036129,F299,LOGBOOK!$AN$5:$AN$1036129,V299,LOGBOOK!$E$5:$E$1036129,L299,LOGBOOK!$AM$5:$AM$1036129,"ABR")=0," ",SUMIFS(LOGBOOK!$Y$5:$Y$1036129,LOGBOOK!$D$5:$D$1036129,F299,LOGBOOK!$AN$5:$AN$1036129,V299,LOGBOOK!$E$5:$E$1036129,L299,LOGBOOK!$AM$5:$AM$1036129,"ABR"))</f>
        <v xml:space="preserve"> </v>
      </c>
      <c r="AG308" s="625"/>
      <c r="AH308" s="625"/>
      <c r="AI308" s="625"/>
      <c r="AJ308" s="630" t="str">
        <f>IF(SUMIFS(LOGBOOK!$Z$5:$Z$1036129,LOGBOOK!$D$5:$D$1036129,F299,LOGBOOK!$AN$5:$AN$1036129,V299,LOGBOOK!$E$5:$E$1036129,L299,LOGBOOK!$AM$5:$AM$1036129,AA308)=0," ",SUMIFS(LOGBOOK!$Z$5:$Z$1036129,LOGBOOK!$D$5:$D$1036129,F299,LOGBOOK!$AN$5:$AN$1036129,V299,LOGBOOK!$E$5:$E$1036129,L299,LOGBOOK!$AM$5:$AM$1036129,"ABR"))</f>
        <v xml:space="preserve"> </v>
      </c>
      <c r="AK308" s="625"/>
      <c r="AL308" s="625"/>
      <c r="AM308" s="625"/>
      <c r="AN308" s="630" t="str">
        <f>IF(SUMIFS(LOGBOOK!$AA$5:$AA$1036129,LOGBOOK!$D$5:$D$1036129,F299,LOGBOOK!$AN$5:$AN$1036129,V299,LOGBOOK!$E$5:$E$1036129,L299,LOGBOOK!$AM$5:$AM$1036129,"ABR")=0," ",SUMIFS(LOGBOOK!$AA$5:$AA$1036129,LOGBOOK!$D$5:$D$1036129,F299,LOGBOOK!$AN$5:$AN$1036129,V299,LOGBOOK!$E$5:$E$1036129,L299,LOGBOOK!$AM$5:$AM$1036129,"ABR"))</f>
        <v xml:space="preserve"> </v>
      </c>
      <c r="AO308" s="625"/>
      <c r="AP308" s="625"/>
      <c r="AQ308" s="625"/>
      <c r="AR308" s="623" t="str">
        <f>IF(SUMIFS(LOGBOOK!$AE$5:$AE$1036129,LOGBOOK!$D$5:$D$1036129,F299,LOGBOOK!$AN$5:$AN$1036129,V299,LOGBOOK!$E$5:$E$1036129,L299,LOGBOOK!$AM$5:$AM$1036129,"ABR")=0," ",SUMIFS(LOGBOOK!$AE$5:$AE$1036129,LOGBOOK!$D$5:$D$1036129,F299,LOGBOOK!$AN$5:$AN$1036129,V299,LOGBOOK!$E$5:$E$1036129,L299,LOGBOOK!$AM$5:$AM$1036129,"ABR"))</f>
        <v xml:space="preserve"> </v>
      </c>
      <c r="AS308" s="623"/>
      <c r="AT308" s="623"/>
      <c r="AU308" s="623" t="str">
        <f>IF(SUMIFS(LOGBOOK!$AF$5:$AF$1036129,LOGBOOK!$D$5:$D$1036129,F299,LOGBOOK!$AN$5:$AN$1036129,V299,LOGBOOK!$E$5:$E$1036129,L299,LOGBOOK!$AM$5:$AM$1036129,"ABR")=0," ",SUMIFS(LOGBOOK!$AF$5:$AF$1036129,LOGBOOK!$D$5:$D$1036129,F299,LOGBOOK!$AN$5:$AN$1036129,V299,LOGBOOK!$E$5:$E$1036129,L299,LOGBOOK!$AM$5:$AM$1036129,"ABR"))</f>
        <v xml:space="preserve"> </v>
      </c>
      <c r="AV308" s="633"/>
      <c r="AW308" s="633"/>
      <c r="AX308" s="643"/>
      <c r="AY308" s="637"/>
      <c r="AZ308" s="1218" t="str">
        <f>IF('FRONT PAGE'!$A$1="www.fly-logics.com","NO. FLIGHTS",0)</f>
        <v>NO. FLIGHTS</v>
      </c>
      <c r="BA308" s="1218"/>
      <c r="BB308" s="1218"/>
      <c r="BC308" s="1218"/>
      <c r="BD308" s="1218"/>
      <c r="BE308" s="1218"/>
      <c r="BF308" s="1219"/>
      <c r="BG308" s="1127" t="str">
        <f>IF(COUNTIFS(LOGBOOK!$D$5:$D$1036144,BC299,LOGBOOK!$AN$5:$AN$1036144,BS299,LOGBOOK!$E$5:$E$1036144,BI299)=0," ",COUNTIFS(LOGBOOK!$D$5:$D$1036144,BC299,LOGBOOK!$AN$5:$AN$1036144,BS299,LOGBOOK!$E$5:$E$1036144,BI299))</f>
        <v xml:space="preserve"> </v>
      </c>
      <c r="BH308" s="1128"/>
      <c r="BI308" s="1128"/>
      <c r="BJ308" s="1128"/>
      <c r="BK308" s="228"/>
      <c r="BL308" s="1220" t="str">
        <f>IF('FRONT PAGE'!$A$1="www.fly-logics.com","DAY",0)</f>
        <v>DAY</v>
      </c>
      <c r="BM308" s="1218"/>
      <c r="BN308" s="1218"/>
      <c r="BO308" s="1218"/>
      <c r="BP308" s="1219"/>
      <c r="BQ308" s="1129" t="str">
        <f>IF(SUMIFS(LOGBOOK!$T$5:$T$1036129,LOGBOOK!$D$5:$D$1036129,BC299,LOGBOOK!$AN$5:$AN$1036129,BS299,LOGBOOK!$E$5:$E$1036129,BI299)=0," ",SUMIFS(LOGBOOK!$T$5:$T$1036129,LOGBOOK!$D$5:$D$1036129,BC299,LOGBOOK!$AN$5:$AN$1036129,BS299,LOGBOOK!$E$5:$E$1036129,BI299))</f>
        <v xml:space="preserve"> </v>
      </c>
      <c r="BR308" s="1130"/>
      <c r="BS308" s="1130"/>
      <c r="BT308" s="1130"/>
      <c r="BU308" s="1130"/>
      <c r="BV308" s="1130"/>
      <c r="BW308" s="15"/>
      <c r="BX308" s="629" t="str">
        <f>IF('FRONT PAGE'!$A$1="www.fly-logics.com","APR",0)</f>
        <v>APR</v>
      </c>
      <c r="BY308" s="631"/>
      <c r="BZ308" s="631"/>
      <c r="CA308" s="631"/>
      <c r="CB308" s="631"/>
      <c r="CC308" s="630" t="str">
        <f>IF(SUMIFS(LOGBOOK!$Y$5:$Y$1036129,LOGBOOK!$D$5:$D$1036129,BC299,LOGBOOK!$AN$5:$AN$1036129,BS299,LOGBOOK!$E$5:$E$1036129,BI299,LOGBOOK!$AM$5:$AM$1036129,"ABR")=0," ",SUMIFS(LOGBOOK!$Y$5:$Y$1036129,LOGBOOK!$D$5:$D$1036129,BC299,LOGBOOK!$AN$5:$AN$1036129,BS299,LOGBOOK!$E$5:$E$1036129,BI299,LOGBOOK!$AM$5:$AM$1036129,"ABR"))</f>
        <v xml:space="preserve"> </v>
      </c>
      <c r="CD308" s="625"/>
      <c r="CE308" s="625"/>
      <c r="CF308" s="625"/>
      <c r="CG308" s="630" t="str">
        <f>IF(SUMIFS(LOGBOOK!$Z$5:$Z$1036129,LOGBOOK!$D$5:$D$1036129,BC299,LOGBOOK!$AN$5:$AN$1036129,BS299,LOGBOOK!$E$5:$E$1036129,BI299,LOGBOOK!$AM$5:$AM$1036129,BX308)=0," ",SUMIFS(LOGBOOK!$Z$5:$Z$1036129,LOGBOOK!$D$5:$D$1036129,BC299,LOGBOOK!$AN$5:$AN$1036129,BS299,LOGBOOK!$E$5:$E$1036129,BI299,LOGBOOK!$AM$5:$AM$1036129,"ABR"))</f>
        <v xml:space="preserve"> </v>
      </c>
      <c r="CH308" s="625"/>
      <c r="CI308" s="625"/>
      <c r="CJ308" s="625"/>
      <c r="CK308" s="630" t="str">
        <f>IF(SUMIFS(LOGBOOK!$AA$5:$AA$1036129,LOGBOOK!$D$5:$D$1036129,BC299,LOGBOOK!$AN$5:$AN$1036129,BS299,LOGBOOK!$E$5:$E$1036129,BI299,LOGBOOK!$AM$5:$AM$1036129,"ABR")=0," ",SUMIFS(LOGBOOK!$AA$5:$AA$1036129,LOGBOOK!$D$5:$D$1036129,BC299,LOGBOOK!$AN$5:$AN$1036129,BS299,LOGBOOK!$E$5:$E$1036129,BI299,LOGBOOK!$AM$5:$AM$1036129,"ABR"))</f>
        <v xml:space="preserve"> </v>
      </c>
      <c r="CL308" s="625"/>
      <c r="CM308" s="625"/>
      <c r="CN308" s="625"/>
      <c r="CO308" s="623" t="str">
        <f>IF(SUMIFS(LOGBOOK!$AE$5:$AE$1036129,LOGBOOK!$D$5:$D$1036129,BC299,LOGBOOK!$AN$5:$AN$1036129,BS299,LOGBOOK!$E$5:$E$1036129,BI299,LOGBOOK!$AM$5:$AM$1036129,"ABR")=0," ",SUMIFS(LOGBOOK!$AE$5:$AE$1036129,LOGBOOK!$D$5:$D$1036129,BC299,LOGBOOK!$AN$5:$AN$1036129,BS299,LOGBOOK!$E$5:$E$1036129,BI299,LOGBOOK!$AM$5:$AM$1036129,"ABR"))</f>
        <v xml:space="preserve"> </v>
      </c>
      <c r="CP308" s="623"/>
      <c r="CQ308" s="623"/>
      <c r="CR308" s="623" t="str">
        <f>IF(SUMIFS(LOGBOOK!$AF$5:$AF$1036129,LOGBOOK!$D$5:$D$1036129,BC299,LOGBOOK!$AN$5:$AN$1036129,BS299,LOGBOOK!$E$5:$E$1036129,BI299,LOGBOOK!$AM$5:$AM$1036129,"ABR")=0," ",SUMIFS(LOGBOOK!$AF$5:$AF$1036129,LOGBOOK!$D$5:$D$1036129,BC299,LOGBOOK!$AN$5:$AN$1036129,BS299,LOGBOOK!$E$5:$E$1036129,BI299,LOGBOOK!$AM$5:$AM$1036129,"ABR"))</f>
        <v xml:space="preserve"> </v>
      </c>
      <c r="CS308" s="633"/>
      <c r="CT308" s="633"/>
      <c r="CU308" s="643"/>
      <c r="CV308" s="247"/>
      <c r="CW308" s="212"/>
      <c r="CX308" s="637"/>
      <c r="CY308" s="1218" t="str">
        <f>IF('FRONT PAGE'!$A$1="www.fly-logics.com","NO. FLIGHTS",0)</f>
        <v>NO. FLIGHTS</v>
      </c>
      <c r="CZ308" s="1218"/>
      <c r="DA308" s="1218"/>
      <c r="DB308" s="1218"/>
      <c r="DC308" s="1218"/>
      <c r="DD308" s="1218"/>
      <c r="DE308" s="1219"/>
      <c r="DF308" s="1127" t="str">
        <f>IF(COUNTIFS(LOGBOOK!$D$5:$D$1036144,DB299,LOGBOOK!$AN$5:$AN$1036144,DR299,LOGBOOK!$E$5:$E$1036144,DH299)=0," ",COUNTIFS(LOGBOOK!$D$5:$D$1036144,DB299,LOGBOOK!$AN$5:$AN$1036144,DR299,LOGBOOK!$E$5:$E$1036144,DH299))</f>
        <v xml:space="preserve"> </v>
      </c>
      <c r="DG308" s="1128"/>
      <c r="DH308" s="1128"/>
      <c r="DI308" s="1128"/>
      <c r="DJ308" s="228"/>
      <c r="DK308" s="1220" t="str">
        <f>IF('FRONT PAGE'!$A$1="www.fly-logics.com","DAY",0)</f>
        <v>DAY</v>
      </c>
      <c r="DL308" s="1218"/>
      <c r="DM308" s="1218"/>
      <c r="DN308" s="1218"/>
      <c r="DO308" s="1219"/>
      <c r="DP308" s="1129" t="str">
        <f>IF(SUMIFS(LOGBOOK!$T$5:$T$1036129,LOGBOOK!$D$5:$D$1036129,DB299,LOGBOOK!$AN$5:$AN$1036129,DR299,LOGBOOK!$E$5:$E$1036129,DH299)=0," ",SUMIFS(LOGBOOK!$T$5:$T$1036129,LOGBOOK!$D$5:$D$1036129,DB299,LOGBOOK!$AN$5:$AN$1036129,DR299,LOGBOOK!$E$5:$E$1036129,DH299))</f>
        <v xml:space="preserve"> </v>
      </c>
      <c r="DQ308" s="1130"/>
      <c r="DR308" s="1130"/>
      <c r="DS308" s="1130"/>
      <c r="DT308" s="1130"/>
      <c r="DU308" s="1130"/>
      <c r="DV308" s="15"/>
      <c r="DW308" s="629" t="str">
        <f>IF('FRONT PAGE'!$A$1="www.fly-logics.com","APR",0)</f>
        <v>APR</v>
      </c>
      <c r="DX308" s="631"/>
      <c r="DY308" s="631"/>
      <c r="DZ308" s="631"/>
      <c r="EA308" s="631"/>
      <c r="EB308" s="630" t="str">
        <f>IF(SUMIFS(LOGBOOK!$Y$5:$Y$1036129,LOGBOOK!$D$5:$D$1036129,DB299,LOGBOOK!$AN$5:$AN$1036129,DR299,LOGBOOK!$E$5:$E$1036129,DH299,LOGBOOK!$AM$5:$AM$1036129,"ABR")=0," ",SUMIFS(LOGBOOK!$Y$5:$Y$1036129,LOGBOOK!$D$5:$D$1036129,DB299,LOGBOOK!$AN$5:$AN$1036129,DR299,LOGBOOK!$E$5:$E$1036129,DH299,LOGBOOK!$AM$5:$AM$1036129,"ABR"))</f>
        <v xml:space="preserve"> </v>
      </c>
      <c r="EC308" s="625"/>
      <c r="ED308" s="625"/>
      <c r="EE308" s="625"/>
      <c r="EF308" s="630" t="str">
        <f>IF(SUMIFS(LOGBOOK!$Z$5:$Z$1036129,LOGBOOK!$D$5:$D$1036129,DB299,LOGBOOK!$AN$5:$AN$1036129,DR299,LOGBOOK!$E$5:$E$1036129,DH299,LOGBOOK!$AM$5:$AM$1036129,DW308)=0," ",SUMIFS(LOGBOOK!$Z$5:$Z$1036129,LOGBOOK!$D$5:$D$1036129,DB299,LOGBOOK!$AN$5:$AN$1036129,DR299,LOGBOOK!$E$5:$E$1036129,DH299,LOGBOOK!$AM$5:$AM$1036129,"ABR"))</f>
        <v xml:space="preserve"> </v>
      </c>
      <c r="EG308" s="625"/>
      <c r="EH308" s="625"/>
      <c r="EI308" s="625"/>
      <c r="EJ308" s="630" t="str">
        <f>IF(SUMIFS(LOGBOOK!$AA$5:$AA$1036129,LOGBOOK!$D$5:$D$1036129,DB299,LOGBOOK!$AN$5:$AN$1036129,DR299,LOGBOOK!$E$5:$E$1036129,DH299,LOGBOOK!$AM$5:$AM$1036129,"ABR")=0," ",SUMIFS(LOGBOOK!$AA$5:$AA$1036129,LOGBOOK!$D$5:$D$1036129,DB299,LOGBOOK!$AN$5:$AN$1036129,DR299,LOGBOOK!$E$5:$E$1036129,DH299,LOGBOOK!$AM$5:$AM$1036129,"ABR"))</f>
        <v xml:space="preserve"> </v>
      </c>
      <c r="EK308" s="625"/>
      <c r="EL308" s="625"/>
      <c r="EM308" s="625"/>
      <c r="EN308" s="623" t="str">
        <f>IF(SUMIFS(LOGBOOK!$AE$5:$AE$1036129,LOGBOOK!$D$5:$D$1036129,DB299,LOGBOOK!$AN$5:$AN$1036129,DR299,LOGBOOK!$E$5:$E$1036129,DH299,LOGBOOK!$AM$5:$AM$1036129,"ABR")=0," ",SUMIFS(LOGBOOK!$AE$5:$AE$1036129,LOGBOOK!$D$5:$D$1036129,DB299,LOGBOOK!$AN$5:$AN$1036129,DR299,LOGBOOK!$E$5:$E$1036129,DH299,LOGBOOK!$AM$5:$AM$1036129,"ABR"))</f>
        <v xml:space="preserve"> </v>
      </c>
      <c r="EO308" s="623"/>
      <c r="EP308" s="623"/>
      <c r="EQ308" s="623" t="str">
        <f>IF(SUMIFS(LOGBOOK!$AF$5:$AF$1036129,LOGBOOK!$D$5:$D$1036129,DB299,LOGBOOK!$AN$5:$AN$1036129,DR299,LOGBOOK!$E$5:$E$1036129,DH299,LOGBOOK!$AM$5:$AM$1036129,"ABR")=0," ",SUMIFS(LOGBOOK!$AF$5:$AF$1036129,LOGBOOK!$D$5:$D$1036129,DB299,LOGBOOK!$AN$5:$AN$1036129,DR299,LOGBOOK!$E$5:$E$1036129,DH299,LOGBOOK!$AM$5:$AM$1036129,"ABR"))</f>
        <v xml:space="preserve"> </v>
      </c>
      <c r="ER308" s="633"/>
      <c r="ES308" s="633"/>
      <c r="ET308" s="643"/>
      <c r="EU308" s="637"/>
      <c r="EV308" s="1218" t="str">
        <f>IF('FRONT PAGE'!$A$1="www.fly-logics.com","NO. FLIGHTS",0)</f>
        <v>NO. FLIGHTS</v>
      </c>
      <c r="EW308" s="1218"/>
      <c r="EX308" s="1218"/>
      <c r="EY308" s="1218"/>
      <c r="EZ308" s="1218"/>
      <c r="FA308" s="1218"/>
      <c r="FB308" s="1219"/>
      <c r="FC308" s="1127" t="str">
        <f>IF(COUNTIFS(LOGBOOK!$D$5:$D$1036144,EY299,LOGBOOK!$AN$5:$AN$1036144,FO299,LOGBOOK!$E$5:$E$1036144,FE299)=0," ",COUNTIFS(LOGBOOK!$D$5:$D$1036144,EY299,LOGBOOK!$AN$5:$AN$1036144,FO299,LOGBOOK!$E$5:$E$1036144,FE299))</f>
        <v xml:space="preserve"> </v>
      </c>
      <c r="FD308" s="1128"/>
      <c r="FE308" s="1128"/>
      <c r="FF308" s="1128"/>
      <c r="FG308" s="228"/>
      <c r="FH308" s="1220" t="str">
        <f>IF('FRONT PAGE'!$A$1="www.fly-logics.com","DAY",0)</f>
        <v>DAY</v>
      </c>
      <c r="FI308" s="1218"/>
      <c r="FJ308" s="1218"/>
      <c r="FK308" s="1218"/>
      <c r="FL308" s="1219"/>
      <c r="FM308" s="1129" t="str">
        <f>IF(SUMIFS(LOGBOOK!$T$5:$T$1036129,LOGBOOK!$D$5:$D$1036129,EY299,LOGBOOK!$AN$5:$AN$1036129,FO299,LOGBOOK!$E$5:$E$1036129,FE299)=0," ",SUMIFS(LOGBOOK!$T$5:$T$1036129,LOGBOOK!$D$5:$D$1036129,EY299,LOGBOOK!$AN$5:$AN$1036129,FO299,LOGBOOK!$E$5:$E$1036129,FE299))</f>
        <v xml:space="preserve"> </v>
      </c>
      <c r="FN308" s="1130"/>
      <c r="FO308" s="1130"/>
      <c r="FP308" s="1130"/>
      <c r="FQ308" s="1130"/>
      <c r="FR308" s="1130"/>
      <c r="FS308" s="15"/>
      <c r="FT308" s="629" t="str">
        <f>IF('FRONT PAGE'!$A$1="www.fly-logics.com","APR",0)</f>
        <v>APR</v>
      </c>
      <c r="FU308" s="631"/>
      <c r="FV308" s="631"/>
      <c r="FW308" s="631"/>
      <c r="FX308" s="631"/>
      <c r="FY308" s="630" t="str">
        <f>IF(SUMIFS(LOGBOOK!$Y$5:$Y$1036129,LOGBOOK!$D$5:$D$1036129,EY299,LOGBOOK!$AN$5:$AN$1036129,FO299,LOGBOOK!$E$5:$E$1036129,FE299,LOGBOOK!$AM$5:$AM$1036129,"ABR")=0," ",SUMIFS(LOGBOOK!$Y$5:$Y$1036129,LOGBOOK!$D$5:$D$1036129,EY299,LOGBOOK!$AN$5:$AN$1036129,FO299,LOGBOOK!$E$5:$E$1036129,FE299,LOGBOOK!$AM$5:$AM$1036129,"ABR"))</f>
        <v xml:space="preserve"> </v>
      </c>
      <c r="FZ308" s="625"/>
      <c r="GA308" s="625"/>
      <c r="GB308" s="625"/>
      <c r="GC308" s="630" t="str">
        <f>IF(SUMIFS(LOGBOOK!$Z$5:$Z$1036129,LOGBOOK!$D$5:$D$1036129,EY299,LOGBOOK!$AN$5:$AN$1036129,FO299,LOGBOOK!$E$5:$E$1036129,FE299,LOGBOOK!$AM$5:$AM$1036129,FT308)=0," ",SUMIFS(LOGBOOK!$Z$5:$Z$1036129,LOGBOOK!$D$5:$D$1036129,EY299,LOGBOOK!$AN$5:$AN$1036129,FO299,LOGBOOK!$E$5:$E$1036129,FE299,LOGBOOK!$AM$5:$AM$1036129,"ABR"))</f>
        <v xml:space="preserve"> </v>
      </c>
      <c r="GD308" s="625"/>
      <c r="GE308" s="625"/>
      <c r="GF308" s="625"/>
      <c r="GG308" s="630" t="str">
        <f>IF(SUMIFS(LOGBOOK!$AA$5:$AA$1036129,LOGBOOK!$D$5:$D$1036129,EY299,LOGBOOK!$AN$5:$AN$1036129,FO299,LOGBOOK!$E$5:$E$1036129,FE299,LOGBOOK!$AM$5:$AM$1036129,"ABR")=0," ",SUMIFS(LOGBOOK!$AA$5:$AA$1036129,LOGBOOK!$D$5:$D$1036129,EY299,LOGBOOK!$AN$5:$AN$1036129,FO299,LOGBOOK!$E$5:$E$1036129,FE299,LOGBOOK!$AM$5:$AM$1036129,"ABR"))</f>
        <v xml:space="preserve"> </v>
      </c>
      <c r="GH308" s="625"/>
      <c r="GI308" s="625"/>
      <c r="GJ308" s="625"/>
      <c r="GK308" s="623" t="str">
        <f>IF(SUMIFS(LOGBOOK!$AE$5:$AE$1036129,LOGBOOK!$D$5:$D$1036129,EY299,LOGBOOK!$AN$5:$AN$1036129,FO299,LOGBOOK!$E$5:$E$1036129,FE299,LOGBOOK!$AM$5:$AM$1036129,"ABR")=0," ",SUMIFS(LOGBOOK!$AE$5:$AE$1036129,LOGBOOK!$D$5:$D$1036129,EY299,LOGBOOK!$AN$5:$AN$1036129,FO299,LOGBOOK!$E$5:$E$1036129,FE299,LOGBOOK!$AM$5:$AM$1036129,"ABR"))</f>
        <v xml:space="preserve"> </v>
      </c>
      <c r="GL308" s="623"/>
      <c r="GM308" s="623"/>
      <c r="GN308" s="623" t="str">
        <f>IF(SUMIFS(LOGBOOK!$AF$5:$AF$1036129,LOGBOOK!$D$5:$D$1036129,EY299,LOGBOOK!$AN$5:$AN$1036129,FO299,LOGBOOK!$E$5:$E$1036129,FE299,LOGBOOK!$AM$5:$AM$1036129,"ABR")=0," ",SUMIFS(LOGBOOK!$AF$5:$AF$1036129,LOGBOOK!$D$5:$D$1036129,EY299,LOGBOOK!$AN$5:$AN$1036129,FO299,LOGBOOK!$E$5:$E$1036129,FE299,LOGBOOK!$AM$5:$AM$1036129,"ABR"))</f>
        <v xml:space="preserve"> </v>
      </c>
      <c r="GO308" s="633"/>
      <c r="GP308" s="633"/>
      <c r="GQ308" s="643"/>
      <c r="GR308" s="6"/>
    </row>
    <row r="309" spans="1:200" ht="5.25" customHeight="1" x14ac:dyDescent="0.25">
      <c r="A309" s="212"/>
      <c r="B309" s="637"/>
      <c r="C309" s="1218"/>
      <c r="D309" s="1218"/>
      <c r="E309" s="1218"/>
      <c r="F309" s="1218"/>
      <c r="G309" s="1218"/>
      <c r="H309" s="1218"/>
      <c r="I309" s="1219"/>
      <c r="J309" s="1127"/>
      <c r="K309" s="1128"/>
      <c r="L309" s="1128"/>
      <c r="M309" s="1128"/>
      <c r="N309" s="624"/>
      <c r="O309" s="624"/>
      <c r="P309" s="624"/>
      <c r="Q309" s="624"/>
      <c r="R309" s="624"/>
      <c r="S309" s="624"/>
      <c r="T309" s="624"/>
      <c r="U309" s="624"/>
      <c r="V309" s="624"/>
      <c r="W309" s="624"/>
      <c r="X309" s="624"/>
      <c r="Y309" s="624"/>
      <c r="Z309" s="15"/>
      <c r="AA309" s="631"/>
      <c r="AB309" s="631"/>
      <c r="AC309" s="631"/>
      <c r="AD309" s="631"/>
      <c r="AE309" s="631"/>
      <c r="AF309" s="625"/>
      <c r="AG309" s="632"/>
      <c r="AH309" s="632"/>
      <c r="AI309" s="625"/>
      <c r="AJ309" s="625"/>
      <c r="AK309" s="632"/>
      <c r="AL309" s="632"/>
      <c r="AM309" s="625"/>
      <c r="AN309" s="625"/>
      <c r="AO309" s="632"/>
      <c r="AP309" s="632"/>
      <c r="AQ309" s="625"/>
      <c r="AR309" s="623"/>
      <c r="AS309" s="623"/>
      <c r="AT309" s="623"/>
      <c r="AU309" s="633"/>
      <c r="AV309" s="634"/>
      <c r="AW309" s="633"/>
      <c r="AX309" s="643"/>
      <c r="AY309" s="637"/>
      <c r="AZ309" s="1218"/>
      <c r="BA309" s="1218"/>
      <c r="BB309" s="1218"/>
      <c r="BC309" s="1218"/>
      <c r="BD309" s="1218"/>
      <c r="BE309" s="1218"/>
      <c r="BF309" s="1219"/>
      <c r="BG309" s="1127"/>
      <c r="BH309" s="1128"/>
      <c r="BI309" s="1128"/>
      <c r="BJ309" s="1128"/>
      <c r="BK309" s="624"/>
      <c r="BL309" s="624"/>
      <c r="BM309" s="624"/>
      <c r="BN309" s="624"/>
      <c r="BO309" s="624"/>
      <c r="BP309" s="624"/>
      <c r="BQ309" s="624"/>
      <c r="BR309" s="624"/>
      <c r="BS309" s="624"/>
      <c r="BT309" s="624"/>
      <c r="BU309" s="624"/>
      <c r="BV309" s="624"/>
      <c r="BW309" s="15"/>
      <c r="BX309" s="631"/>
      <c r="BY309" s="631"/>
      <c r="BZ309" s="631"/>
      <c r="CA309" s="631"/>
      <c r="CB309" s="631"/>
      <c r="CC309" s="625"/>
      <c r="CD309" s="632"/>
      <c r="CE309" s="632"/>
      <c r="CF309" s="625"/>
      <c r="CG309" s="625"/>
      <c r="CH309" s="632"/>
      <c r="CI309" s="632"/>
      <c r="CJ309" s="625"/>
      <c r="CK309" s="625"/>
      <c r="CL309" s="632"/>
      <c r="CM309" s="632"/>
      <c r="CN309" s="625"/>
      <c r="CO309" s="623"/>
      <c r="CP309" s="623"/>
      <c r="CQ309" s="623"/>
      <c r="CR309" s="633"/>
      <c r="CS309" s="634"/>
      <c r="CT309" s="633"/>
      <c r="CU309" s="643"/>
      <c r="CV309" s="247"/>
      <c r="CW309" s="212"/>
      <c r="CX309" s="637"/>
      <c r="CY309" s="1218"/>
      <c r="CZ309" s="1218"/>
      <c r="DA309" s="1218"/>
      <c r="DB309" s="1218"/>
      <c r="DC309" s="1218"/>
      <c r="DD309" s="1218"/>
      <c r="DE309" s="1219"/>
      <c r="DF309" s="1127"/>
      <c r="DG309" s="1128"/>
      <c r="DH309" s="1128"/>
      <c r="DI309" s="1128"/>
      <c r="DJ309" s="624"/>
      <c r="DK309" s="624"/>
      <c r="DL309" s="624"/>
      <c r="DM309" s="624"/>
      <c r="DN309" s="624"/>
      <c r="DO309" s="624"/>
      <c r="DP309" s="624"/>
      <c r="DQ309" s="624"/>
      <c r="DR309" s="624"/>
      <c r="DS309" s="624"/>
      <c r="DT309" s="624"/>
      <c r="DU309" s="624"/>
      <c r="DV309" s="15"/>
      <c r="DW309" s="631"/>
      <c r="DX309" s="631"/>
      <c r="DY309" s="631"/>
      <c r="DZ309" s="631"/>
      <c r="EA309" s="631"/>
      <c r="EB309" s="625"/>
      <c r="EC309" s="632"/>
      <c r="ED309" s="632"/>
      <c r="EE309" s="625"/>
      <c r="EF309" s="625"/>
      <c r="EG309" s="632"/>
      <c r="EH309" s="632"/>
      <c r="EI309" s="625"/>
      <c r="EJ309" s="625"/>
      <c r="EK309" s="632"/>
      <c r="EL309" s="632"/>
      <c r="EM309" s="625"/>
      <c r="EN309" s="623"/>
      <c r="EO309" s="623"/>
      <c r="EP309" s="623"/>
      <c r="EQ309" s="633"/>
      <c r="ER309" s="634"/>
      <c r="ES309" s="633"/>
      <c r="ET309" s="643"/>
      <c r="EU309" s="637"/>
      <c r="EV309" s="1218"/>
      <c r="EW309" s="1218"/>
      <c r="EX309" s="1218"/>
      <c r="EY309" s="1218"/>
      <c r="EZ309" s="1218"/>
      <c r="FA309" s="1218"/>
      <c r="FB309" s="1219"/>
      <c r="FC309" s="1127"/>
      <c r="FD309" s="1128"/>
      <c r="FE309" s="1128"/>
      <c r="FF309" s="1128"/>
      <c r="FG309" s="624"/>
      <c r="FH309" s="624"/>
      <c r="FI309" s="624"/>
      <c r="FJ309" s="624"/>
      <c r="FK309" s="624"/>
      <c r="FL309" s="624"/>
      <c r="FM309" s="624"/>
      <c r="FN309" s="624"/>
      <c r="FO309" s="624"/>
      <c r="FP309" s="624"/>
      <c r="FQ309" s="624"/>
      <c r="FR309" s="624"/>
      <c r="FS309" s="15"/>
      <c r="FT309" s="631"/>
      <c r="FU309" s="631"/>
      <c r="FV309" s="631"/>
      <c r="FW309" s="631"/>
      <c r="FX309" s="631"/>
      <c r="FY309" s="625"/>
      <c r="FZ309" s="632"/>
      <c r="GA309" s="632"/>
      <c r="GB309" s="625"/>
      <c r="GC309" s="625"/>
      <c r="GD309" s="632"/>
      <c r="GE309" s="632"/>
      <c r="GF309" s="625"/>
      <c r="GG309" s="625"/>
      <c r="GH309" s="632"/>
      <c r="GI309" s="632"/>
      <c r="GJ309" s="625"/>
      <c r="GK309" s="623"/>
      <c r="GL309" s="623"/>
      <c r="GM309" s="623"/>
      <c r="GN309" s="633"/>
      <c r="GO309" s="634"/>
      <c r="GP309" s="633"/>
      <c r="GQ309" s="643"/>
      <c r="GR309" s="6"/>
    </row>
    <row r="310" spans="1:200" ht="5.25" customHeight="1" x14ac:dyDescent="0.25">
      <c r="A310" s="212"/>
      <c r="B310" s="637"/>
      <c r="C310" s="624"/>
      <c r="D310" s="624"/>
      <c r="E310" s="624"/>
      <c r="F310" s="624"/>
      <c r="G310" s="624"/>
      <c r="H310" s="624"/>
      <c r="I310" s="624"/>
      <c r="J310" s="624"/>
      <c r="K310" s="624"/>
      <c r="L310" s="624"/>
      <c r="M310" s="624"/>
      <c r="N310" s="624"/>
      <c r="O310" s="1221" t="str">
        <f>IF('FRONT PAGE'!$A$1="www.fly-logics.com","NIGHT",0)</f>
        <v>NIGHT</v>
      </c>
      <c r="P310" s="1222"/>
      <c r="Q310" s="1222"/>
      <c r="R310" s="1222"/>
      <c r="S310" s="1222"/>
      <c r="T310" s="1133" t="str">
        <f>IF(SUMIFS(LOGBOOK!$U$5:$U$1036129,LOGBOOK!$D$5:$D$1036129,F299,LOGBOOK!$AN$5:$AN$1036129,V299,LOGBOOK!$E$5:$E$1036129,L299)=0," ",SUMIFS(LOGBOOK!$U$5:$U$1036129,LOGBOOK!$D$5:$D$1036129,F299,LOGBOOK!$AN$5:$AN$1036129,V299,LOGBOOK!$E$5:$E$1036129,L299))</f>
        <v xml:space="preserve"> </v>
      </c>
      <c r="U310" s="1133"/>
      <c r="V310" s="1133"/>
      <c r="W310" s="1133"/>
      <c r="X310" s="1133"/>
      <c r="Y310" s="1129"/>
      <c r="Z310" s="15"/>
      <c r="AA310" s="631"/>
      <c r="AB310" s="631"/>
      <c r="AC310" s="631"/>
      <c r="AD310" s="631"/>
      <c r="AE310" s="631"/>
      <c r="AF310" s="625"/>
      <c r="AG310" s="625"/>
      <c r="AH310" s="625"/>
      <c r="AI310" s="625"/>
      <c r="AJ310" s="625"/>
      <c r="AK310" s="625"/>
      <c r="AL310" s="625"/>
      <c r="AM310" s="625"/>
      <c r="AN310" s="625"/>
      <c r="AO310" s="625"/>
      <c r="AP310" s="625"/>
      <c r="AQ310" s="625"/>
      <c r="AR310" s="623"/>
      <c r="AS310" s="623"/>
      <c r="AT310" s="623"/>
      <c r="AU310" s="633"/>
      <c r="AV310" s="633"/>
      <c r="AW310" s="633"/>
      <c r="AX310" s="643"/>
      <c r="AY310" s="637"/>
      <c r="AZ310" s="624"/>
      <c r="BA310" s="624"/>
      <c r="BB310" s="624"/>
      <c r="BC310" s="624"/>
      <c r="BD310" s="624"/>
      <c r="BE310" s="624"/>
      <c r="BF310" s="624"/>
      <c r="BG310" s="624"/>
      <c r="BH310" s="624"/>
      <c r="BI310" s="624"/>
      <c r="BJ310" s="624"/>
      <c r="BK310" s="624"/>
      <c r="BL310" s="1221" t="str">
        <f>IF('FRONT PAGE'!$A$1="www.fly-logics.com","NIGHT",0)</f>
        <v>NIGHT</v>
      </c>
      <c r="BM310" s="1222"/>
      <c r="BN310" s="1222"/>
      <c r="BO310" s="1222"/>
      <c r="BP310" s="1222"/>
      <c r="BQ310" s="1133" t="str">
        <f>IF(SUMIFS(LOGBOOK!$U$5:$U$1036129,LOGBOOK!$D$5:$D$1036129,BC299,LOGBOOK!$AN$5:$AN$1036129,BS299,LOGBOOK!$E$5:$E$1036129,BI299)=0," ",SUMIFS(LOGBOOK!$U$5:$U$1036129,LOGBOOK!$D$5:$D$1036129,BC299,LOGBOOK!$AN$5:$AN$1036129,BS299,LOGBOOK!$E$5:$E$1036129,BI299))</f>
        <v xml:space="preserve"> </v>
      </c>
      <c r="BR310" s="1133"/>
      <c r="BS310" s="1133"/>
      <c r="BT310" s="1133"/>
      <c r="BU310" s="1133"/>
      <c r="BV310" s="1129"/>
      <c r="BW310" s="15"/>
      <c r="BX310" s="631"/>
      <c r="BY310" s="631"/>
      <c r="BZ310" s="631"/>
      <c r="CA310" s="631"/>
      <c r="CB310" s="631"/>
      <c r="CC310" s="625"/>
      <c r="CD310" s="625"/>
      <c r="CE310" s="625"/>
      <c r="CF310" s="625"/>
      <c r="CG310" s="625"/>
      <c r="CH310" s="625"/>
      <c r="CI310" s="625"/>
      <c r="CJ310" s="625"/>
      <c r="CK310" s="625"/>
      <c r="CL310" s="625"/>
      <c r="CM310" s="625"/>
      <c r="CN310" s="625"/>
      <c r="CO310" s="623"/>
      <c r="CP310" s="623"/>
      <c r="CQ310" s="623"/>
      <c r="CR310" s="633"/>
      <c r="CS310" s="633"/>
      <c r="CT310" s="633"/>
      <c r="CU310" s="643"/>
      <c r="CV310" s="247"/>
      <c r="CW310" s="212"/>
      <c r="CX310" s="637"/>
      <c r="CY310" s="624"/>
      <c r="CZ310" s="624"/>
      <c r="DA310" s="624"/>
      <c r="DB310" s="624"/>
      <c r="DC310" s="624"/>
      <c r="DD310" s="624"/>
      <c r="DE310" s="624"/>
      <c r="DF310" s="624"/>
      <c r="DG310" s="624"/>
      <c r="DH310" s="624"/>
      <c r="DI310" s="624"/>
      <c r="DJ310" s="624"/>
      <c r="DK310" s="1221" t="str">
        <f>IF('FRONT PAGE'!$A$1="www.fly-logics.com","NIGHT",0)</f>
        <v>NIGHT</v>
      </c>
      <c r="DL310" s="1222"/>
      <c r="DM310" s="1222"/>
      <c r="DN310" s="1222"/>
      <c r="DO310" s="1222"/>
      <c r="DP310" s="1133" t="str">
        <f>IF(SUMIFS(LOGBOOK!$U$5:$U$1036129,LOGBOOK!$D$5:$D$1036129,DB299,LOGBOOK!$AN$5:$AN$1036129,DR299,LOGBOOK!$E$5:$E$1036129,DH299)=0," ",SUMIFS(LOGBOOK!$U$5:$U$1036129,LOGBOOK!$D$5:$D$1036129,DB299,LOGBOOK!$AN$5:$AN$1036129,DR299,LOGBOOK!$E$5:$E$1036129,DH299))</f>
        <v xml:space="preserve"> </v>
      </c>
      <c r="DQ310" s="1133"/>
      <c r="DR310" s="1133"/>
      <c r="DS310" s="1133"/>
      <c r="DT310" s="1133"/>
      <c r="DU310" s="1129"/>
      <c r="DV310" s="15"/>
      <c r="DW310" s="631"/>
      <c r="DX310" s="631"/>
      <c r="DY310" s="631"/>
      <c r="DZ310" s="631"/>
      <c r="EA310" s="631"/>
      <c r="EB310" s="625"/>
      <c r="EC310" s="625"/>
      <c r="ED310" s="625"/>
      <c r="EE310" s="625"/>
      <c r="EF310" s="625"/>
      <c r="EG310" s="625"/>
      <c r="EH310" s="625"/>
      <c r="EI310" s="625"/>
      <c r="EJ310" s="625"/>
      <c r="EK310" s="625"/>
      <c r="EL310" s="625"/>
      <c r="EM310" s="625"/>
      <c r="EN310" s="623"/>
      <c r="EO310" s="623"/>
      <c r="EP310" s="623"/>
      <c r="EQ310" s="633"/>
      <c r="ER310" s="633"/>
      <c r="ES310" s="633"/>
      <c r="ET310" s="643"/>
      <c r="EU310" s="637"/>
      <c r="EV310" s="624"/>
      <c r="EW310" s="624"/>
      <c r="EX310" s="624"/>
      <c r="EY310" s="624"/>
      <c r="EZ310" s="624"/>
      <c r="FA310" s="624"/>
      <c r="FB310" s="624"/>
      <c r="FC310" s="624"/>
      <c r="FD310" s="624"/>
      <c r="FE310" s="624"/>
      <c r="FF310" s="624"/>
      <c r="FG310" s="624"/>
      <c r="FH310" s="1221" t="str">
        <f>IF('FRONT PAGE'!$A$1="www.fly-logics.com","NIGHT",0)</f>
        <v>NIGHT</v>
      </c>
      <c r="FI310" s="1222"/>
      <c r="FJ310" s="1222"/>
      <c r="FK310" s="1222"/>
      <c r="FL310" s="1222"/>
      <c r="FM310" s="1133" t="str">
        <f>IF(SUMIFS(LOGBOOK!$U$5:$U$1036129,LOGBOOK!$D$5:$D$1036129,EY299,LOGBOOK!$AN$5:$AN$1036129,FO299,LOGBOOK!$E$5:$E$1036129,FE299)=0," ",SUMIFS(LOGBOOK!$U$5:$U$1036129,LOGBOOK!$D$5:$D$1036129,EY299,LOGBOOK!$AN$5:$AN$1036129,FO299,LOGBOOK!$E$5:$E$1036129,FE299))</f>
        <v xml:space="preserve"> </v>
      </c>
      <c r="FN310" s="1133"/>
      <c r="FO310" s="1133"/>
      <c r="FP310" s="1133"/>
      <c r="FQ310" s="1133"/>
      <c r="FR310" s="1129"/>
      <c r="FS310" s="15"/>
      <c r="FT310" s="631"/>
      <c r="FU310" s="631"/>
      <c r="FV310" s="631"/>
      <c r="FW310" s="631"/>
      <c r="FX310" s="631"/>
      <c r="FY310" s="625"/>
      <c r="FZ310" s="625"/>
      <c r="GA310" s="625"/>
      <c r="GB310" s="625"/>
      <c r="GC310" s="625"/>
      <c r="GD310" s="625"/>
      <c r="GE310" s="625"/>
      <c r="GF310" s="625"/>
      <c r="GG310" s="625"/>
      <c r="GH310" s="625"/>
      <c r="GI310" s="625"/>
      <c r="GJ310" s="625"/>
      <c r="GK310" s="623"/>
      <c r="GL310" s="623"/>
      <c r="GM310" s="623"/>
      <c r="GN310" s="633"/>
      <c r="GO310" s="633"/>
      <c r="GP310" s="633"/>
      <c r="GQ310" s="643"/>
      <c r="GR310" s="6"/>
    </row>
    <row r="311" spans="1:200" ht="5.25" customHeight="1" x14ac:dyDescent="0.25">
      <c r="A311" s="212"/>
      <c r="B311" s="637"/>
      <c r="C311" s="1220" t="str">
        <f>IF('FRONT PAGE'!$A$1="www.fly-logics.com","SOLO",0)</f>
        <v>SOLO</v>
      </c>
      <c r="D311" s="1218"/>
      <c r="E311" s="1218"/>
      <c r="F311" s="1218"/>
      <c r="G311" s="1219"/>
      <c r="H311" s="1129" t="str">
        <f>IF(SUMIFS(LOGBOOK!$X$5:$X$1036129,LOGBOOK!$D$5:$D$1036129,F299,LOGBOOK!$AN$5:$AN$1036129,V299,LOGBOOK!$E$5:$E$1036129,L299)=0," ",SUMIFS(LOGBOOK!$X$5:$X$1036129,LOGBOOK!$D$5:$D$1036129,F299,LOGBOOK!$AN$5:$AN$1036129,V299,LOGBOOK!$E$5:$E$1036129,L299))</f>
        <v xml:space="preserve"> </v>
      </c>
      <c r="I311" s="1130"/>
      <c r="J311" s="1130"/>
      <c r="K311" s="1130"/>
      <c r="L311" s="1130"/>
      <c r="M311" s="1130"/>
      <c r="N311" s="624"/>
      <c r="O311" s="1219"/>
      <c r="P311" s="1222"/>
      <c r="Q311" s="1222"/>
      <c r="R311" s="1222"/>
      <c r="S311" s="1222"/>
      <c r="T311" s="1133"/>
      <c r="U311" s="1133"/>
      <c r="V311" s="1133"/>
      <c r="W311" s="1133"/>
      <c r="X311" s="1133"/>
      <c r="Y311" s="1129"/>
      <c r="Z311" s="15"/>
      <c r="AA311" s="629" t="str">
        <f>IF('FRONT PAGE'!$A$1="www.fly-logics.com","MAY",0)</f>
        <v>MAY</v>
      </c>
      <c r="AB311" s="631"/>
      <c r="AC311" s="631"/>
      <c r="AD311" s="631"/>
      <c r="AE311" s="631"/>
      <c r="AF311" s="630" t="str">
        <f>IF(SUMIFS(LOGBOOK!$Y$5:$Y$1036129,LOGBOOK!$D$5:$D$1036129,F299,LOGBOOK!$AN$5:$AN$1036129,V299,LOGBOOK!$E$5:$E$1036129,L299,LOGBOOK!$AM$5:$AM$1036129,"MAY")=0," ",SUMIFS(LOGBOOK!$Y$5:$Y$1036129,LOGBOOK!$D$5:$D$1036129,F299,LOGBOOK!$AN$5:$AN$1036129,V299,LOGBOOK!$E$5:$E$1036129,L299,LOGBOOK!$AM$5:$AM$1036129,"MAY"))</f>
        <v xml:space="preserve"> </v>
      </c>
      <c r="AG311" s="625"/>
      <c r="AH311" s="625"/>
      <c r="AI311" s="625"/>
      <c r="AJ311" s="630" t="str">
        <f>IF(SUMIFS(LOGBOOK!$Z$5:$Z$1036129,LOGBOOK!$D$5:$D$1036129,F299,LOGBOOK!$AN$5:$AN$1036129,V299,LOGBOOK!$E$5:$E$1036129,L299,LOGBOOK!$AM$5:$AM$1036129,"MAY")=0," ",SUMIFS(LOGBOOK!$Z$5:$Z$1036129,LOGBOOK!$D$5:$D$1036129,F299,LOGBOOK!$AN$5:$AN$1036129,V299,LOGBOOK!$E$5:$E$1036129,L299,LOGBOOK!$AM$5:$AM$1036129,"MAY"))</f>
        <v xml:space="preserve"> </v>
      </c>
      <c r="AK311" s="625"/>
      <c r="AL311" s="625"/>
      <c r="AM311" s="625"/>
      <c r="AN311" s="630" t="str">
        <f>IF(SUMIFS(LOGBOOK!$AA$5:$AA$1036129,LOGBOOK!$D$5:$D$1036129,F299,LOGBOOK!$AN$5:$AN$1036129,V299,LOGBOOK!$E$5:$E$1036129,L299,LOGBOOK!$AM$5:$AM$1036129,"MAY")=0," ",SUMIFS(LOGBOOK!$AA$5:$AA$1036129,LOGBOOK!$D$5:$D$1036129,F299,LOGBOOK!$AN$5:$AN$1036129,V299,LOGBOOK!$E$5:$E$1036129,L299,LOGBOOK!$AM$5:$AM$1036129,"MAY"))</f>
        <v xml:space="preserve"> </v>
      </c>
      <c r="AO311" s="625"/>
      <c r="AP311" s="625"/>
      <c r="AQ311" s="625"/>
      <c r="AR311" s="623" t="str">
        <f>IF(SUMIFS(LOGBOOK!$AE$5:$AE$1036129,LOGBOOK!$D$5:$D$1036129,F299,LOGBOOK!$AN$5:$AN$1036129,V299,LOGBOOK!$E$5:$E$1036129,L299,LOGBOOK!$AM$5:$AM$1036129,"MAY")=0," ",SUMIFS(LOGBOOK!$AE$5:$AE$1036129,LOGBOOK!$D$5:$D$1036129,F299,LOGBOOK!$AN$5:$AN$1036129,V299,LOGBOOK!$E$5:$E$1036129,L299,LOGBOOK!$AM$5:$AM$1036129,"MAY"))</f>
        <v xml:space="preserve"> </v>
      </c>
      <c r="AS311" s="623"/>
      <c r="AT311" s="623"/>
      <c r="AU311" s="623" t="str">
        <f>IF(SUMIFS(LOGBOOK!$AF$5:$AF$1036129,LOGBOOK!$D$5:$D$1036129,F299,LOGBOOK!$AN$5:$AN$1036129,V299,LOGBOOK!$E$5:$E$1036129,L299,LOGBOOK!$AM$5:$AM$1036129,"MAY")=0," ",SUMIFS(LOGBOOK!$AF$5:$AF$1036129,LOGBOOK!$D$5:$D$1036129,F299,LOGBOOK!$AN$5:$AN$1036129,V299,LOGBOOK!$E$5:$E$1036129,L299,LOGBOOK!$AM$5:$AM$1036129,"MAY"))</f>
        <v xml:space="preserve"> </v>
      </c>
      <c r="AV311" s="633"/>
      <c r="AW311" s="633"/>
      <c r="AX311" s="643"/>
      <c r="AY311" s="637"/>
      <c r="AZ311" s="1220" t="str">
        <f>IF('FRONT PAGE'!$A$1="www.fly-logics.com","SOLO",0)</f>
        <v>SOLO</v>
      </c>
      <c r="BA311" s="1218"/>
      <c r="BB311" s="1218"/>
      <c r="BC311" s="1218"/>
      <c r="BD311" s="1219"/>
      <c r="BE311" s="1129" t="str">
        <f>IF(SUMIFS(LOGBOOK!$X$5:$X$1036129,LOGBOOK!$D$5:$D$1036129,BC299,LOGBOOK!$AN$5:$AN$1036129,BS299,LOGBOOK!$E$5:$E$1036129,BI299)=0," ",SUMIFS(LOGBOOK!$X$5:$X$1036129,LOGBOOK!$D$5:$D$1036129,BC299,LOGBOOK!$AN$5:$AN$1036129,BS299,LOGBOOK!$E$5:$E$1036129,BI299))</f>
        <v xml:space="preserve"> </v>
      </c>
      <c r="BF311" s="1130"/>
      <c r="BG311" s="1130"/>
      <c r="BH311" s="1130"/>
      <c r="BI311" s="1130"/>
      <c r="BJ311" s="1130"/>
      <c r="BK311" s="624"/>
      <c r="BL311" s="1219"/>
      <c r="BM311" s="1222"/>
      <c r="BN311" s="1222"/>
      <c r="BO311" s="1222"/>
      <c r="BP311" s="1222"/>
      <c r="BQ311" s="1133"/>
      <c r="BR311" s="1133"/>
      <c r="BS311" s="1133"/>
      <c r="BT311" s="1133"/>
      <c r="BU311" s="1133"/>
      <c r="BV311" s="1129"/>
      <c r="BW311" s="15"/>
      <c r="BX311" s="629" t="str">
        <f>IF('FRONT PAGE'!$A$1="www.fly-logics.com","MAY",0)</f>
        <v>MAY</v>
      </c>
      <c r="BY311" s="631"/>
      <c r="BZ311" s="631"/>
      <c r="CA311" s="631"/>
      <c r="CB311" s="631"/>
      <c r="CC311" s="630" t="str">
        <f>IF(SUMIFS(LOGBOOK!$Y$5:$Y$1036129,LOGBOOK!$D$5:$D$1036129,BC299,LOGBOOK!$AN$5:$AN$1036129,BS299,LOGBOOK!$E$5:$E$1036129,BI299,LOGBOOK!$AM$5:$AM$1036129,"MAY")=0," ",SUMIFS(LOGBOOK!$Y$5:$Y$1036129,LOGBOOK!$D$5:$D$1036129,BC299,LOGBOOK!$AN$5:$AN$1036129,BS299,LOGBOOK!$E$5:$E$1036129,BI299,LOGBOOK!$AM$5:$AM$1036129,"MAY"))</f>
        <v xml:space="preserve"> </v>
      </c>
      <c r="CD311" s="625"/>
      <c r="CE311" s="625"/>
      <c r="CF311" s="625"/>
      <c r="CG311" s="630" t="str">
        <f>IF(SUMIFS(LOGBOOK!$Z$5:$Z$1036129,LOGBOOK!$D$5:$D$1036129,BC299,LOGBOOK!$AN$5:$AN$1036129,BS299,LOGBOOK!$E$5:$E$1036129,BI299,LOGBOOK!$AM$5:$AM$1036129,"MAY")=0," ",SUMIFS(LOGBOOK!$Z$5:$Z$1036129,LOGBOOK!$D$5:$D$1036129,BC299,LOGBOOK!$AN$5:$AN$1036129,BS299,LOGBOOK!$E$5:$E$1036129,BI299,LOGBOOK!$AM$5:$AM$1036129,"MAY"))</f>
        <v xml:space="preserve"> </v>
      </c>
      <c r="CH311" s="625"/>
      <c r="CI311" s="625"/>
      <c r="CJ311" s="625"/>
      <c r="CK311" s="630" t="str">
        <f>IF(SUMIFS(LOGBOOK!$AA$5:$AA$1036129,LOGBOOK!$D$5:$D$1036129,BC299,LOGBOOK!$AN$5:$AN$1036129,BS299,LOGBOOK!$E$5:$E$1036129,BI299,LOGBOOK!$AM$5:$AM$1036129,"MAY")=0," ",SUMIFS(LOGBOOK!$AA$5:$AA$1036129,LOGBOOK!$D$5:$D$1036129,BC299,LOGBOOK!$AN$5:$AN$1036129,BS299,LOGBOOK!$E$5:$E$1036129,BI299,LOGBOOK!$AM$5:$AM$1036129,"MAY"))</f>
        <v xml:space="preserve"> </v>
      </c>
      <c r="CL311" s="625"/>
      <c r="CM311" s="625"/>
      <c r="CN311" s="625"/>
      <c r="CO311" s="623" t="str">
        <f>IF(SUMIFS(LOGBOOK!$AE$5:$AE$1036129,LOGBOOK!$D$5:$D$1036129,BC299,LOGBOOK!$AN$5:$AN$1036129,BS299,LOGBOOK!$E$5:$E$1036129,BI299,LOGBOOK!$AM$5:$AM$1036129,"MAY")=0," ",SUMIFS(LOGBOOK!$AE$5:$AE$1036129,LOGBOOK!$D$5:$D$1036129,BC299,LOGBOOK!$AN$5:$AN$1036129,BS299,LOGBOOK!$E$5:$E$1036129,BI299,LOGBOOK!$AM$5:$AM$1036129,"MAY"))</f>
        <v xml:space="preserve"> </v>
      </c>
      <c r="CP311" s="623"/>
      <c r="CQ311" s="623"/>
      <c r="CR311" s="623" t="str">
        <f>IF(SUMIFS(LOGBOOK!$AF$5:$AF$1036129,LOGBOOK!$D$5:$D$1036129,BC299,LOGBOOK!$AN$5:$AN$1036129,BS299,LOGBOOK!$E$5:$E$1036129,BI299,LOGBOOK!$AM$5:$AM$1036129,"MAY")=0," ",SUMIFS(LOGBOOK!$AF$5:$AF$1036129,LOGBOOK!$D$5:$D$1036129,BC299,LOGBOOK!$AN$5:$AN$1036129,BS299,LOGBOOK!$E$5:$E$1036129,BI299,LOGBOOK!$AM$5:$AM$1036129,"MAY"))</f>
        <v xml:space="preserve"> </v>
      </c>
      <c r="CS311" s="633"/>
      <c r="CT311" s="633"/>
      <c r="CU311" s="643"/>
      <c r="CV311" s="247"/>
      <c r="CW311" s="212"/>
      <c r="CX311" s="637"/>
      <c r="CY311" s="1220" t="str">
        <f>IF('FRONT PAGE'!$A$1="www.fly-logics.com","SOLO",0)</f>
        <v>SOLO</v>
      </c>
      <c r="CZ311" s="1218"/>
      <c r="DA311" s="1218"/>
      <c r="DB311" s="1218"/>
      <c r="DC311" s="1219"/>
      <c r="DD311" s="1129" t="str">
        <f>IF(SUMIFS(LOGBOOK!$X$5:$X$1036129,LOGBOOK!$D$5:$D$1036129,DB299,LOGBOOK!$AN$5:$AN$1036129,DR299,LOGBOOK!$E$5:$E$1036129,DH299)=0," ",SUMIFS(LOGBOOK!$X$5:$X$1036129,LOGBOOK!$D$5:$D$1036129,DB299,LOGBOOK!$AN$5:$AN$1036129,DR299,LOGBOOK!$E$5:$E$1036129,DH299))</f>
        <v xml:space="preserve"> </v>
      </c>
      <c r="DE311" s="1130"/>
      <c r="DF311" s="1130"/>
      <c r="DG311" s="1130"/>
      <c r="DH311" s="1130"/>
      <c r="DI311" s="1130"/>
      <c r="DJ311" s="624"/>
      <c r="DK311" s="1219"/>
      <c r="DL311" s="1222"/>
      <c r="DM311" s="1222"/>
      <c r="DN311" s="1222"/>
      <c r="DO311" s="1222"/>
      <c r="DP311" s="1133"/>
      <c r="DQ311" s="1133"/>
      <c r="DR311" s="1133"/>
      <c r="DS311" s="1133"/>
      <c r="DT311" s="1133"/>
      <c r="DU311" s="1129"/>
      <c r="DV311" s="15"/>
      <c r="DW311" s="629" t="str">
        <f>IF('FRONT PAGE'!$A$1="www.fly-logics.com","MAY",0)</f>
        <v>MAY</v>
      </c>
      <c r="DX311" s="631"/>
      <c r="DY311" s="631"/>
      <c r="DZ311" s="631"/>
      <c r="EA311" s="631"/>
      <c r="EB311" s="630" t="str">
        <f>IF(SUMIFS(LOGBOOK!$Y$5:$Y$1036129,LOGBOOK!$D$5:$D$1036129,DB299,LOGBOOK!$AN$5:$AN$1036129,DR299,LOGBOOK!$E$5:$E$1036129,DH299,LOGBOOK!$AM$5:$AM$1036129,"MAY")=0," ",SUMIFS(LOGBOOK!$Y$5:$Y$1036129,LOGBOOK!$D$5:$D$1036129,DB299,LOGBOOK!$AN$5:$AN$1036129,DR299,LOGBOOK!$E$5:$E$1036129,DH299,LOGBOOK!$AM$5:$AM$1036129,"MAY"))</f>
        <v xml:space="preserve"> </v>
      </c>
      <c r="EC311" s="625"/>
      <c r="ED311" s="625"/>
      <c r="EE311" s="625"/>
      <c r="EF311" s="630" t="str">
        <f>IF(SUMIFS(LOGBOOK!$Z$5:$Z$1036129,LOGBOOK!$D$5:$D$1036129,DB299,LOGBOOK!$AN$5:$AN$1036129,DR299,LOGBOOK!$E$5:$E$1036129,DH299,LOGBOOK!$AM$5:$AM$1036129,"MAY")=0," ",SUMIFS(LOGBOOK!$Z$5:$Z$1036129,LOGBOOK!$D$5:$D$1036129,DB299,LOGBOOK!$AN$5:$AN$1036129,DR299,LOGBOOK!$E$5:$E$1036129,DH299,LOGBOOK!$AM$5:$AM$1036129,"MAY"))</f>
        <v xml:space="preserve"> </v>
      </c>
      <c r="EG311" s="625"/>
      <c r="EH311" s="625"/>
      <c r="EI311" s="625"/>
      <c r="EJ311" s="630" t="str">
        <f>IF(SUMIFS(LOGBOOK!$AA$5:$AA$1036129,LOGBOOK!$D$5:$D$1036129,DB299,LOGBOOK!$AN$5:$AN$1036129,DR299,LOGBOOK!$E$5:$E$1036129,DH299,LOGBOOK!$AM$5:$AM$1036129,"MAY")=0," ",SUMIFS(LOGBOOK!$AA$5:$AA$1036129,LOGBOOK!$D$5:$D$1036129,DB299,LOGBOOK!$AN$5:$AN$1036129,DR299,LOGBOOK!$E$5:$E$1036129,DH299,LOGBOOK!$AM$5:$AM$1036129,"MAY"))</f>
        <v xml:space="preserve"> </v>
      </c>
      <c r="EK311" s="625"/>
      <c r="EL311" s="625"/>
      <c r="EM311" s="625"/>
      <c r="EN311" s="623" t="str">
        <f>IF(SUMIFS(LOGBOOK!$AE$5:$AE$1036129,LOGBOOK!$D$5:$D$1036129,DB299,LOGBOOK!$AN$5:$AN$1036129,DR299,LOGBOOK!$E$5:$E$1036129,DH299,LOGBOOK!$AM$5:$AM$1036129,"MAY")=0," ",SUMIFS(LOGBOOK!$AE$5:$AE$1036129,LOGBOOK!$D$5:$D$1036129,DB299,LOGBOOK!$AN$5:$AN$1036129,DR299,LOGBOOK!$E$5:$E$1036129,DH299,LOGBOOK!$AM$5:$AM$1036129,"MAY"))</f>
        <v xml:space="preserve"> </v>
      </c>
      <c r="EO311" s="623"/>
      <c r="EP311" s="623"/>
      <c r="EQ311" s="623" t="str">
        <f>IF(SUMIFS(LOGBOOK!$AF$5:$AF$1036129,LOGBOOK!$D$5:$D$1036129,DB299,LOGBOOK!$AN$5:$AN$1036129,DR299,LOGBOOK!$E$5:$E$1036129,DH299,LOGBOOK!$AM$5:$AM$1036129,"MAY")=0," ",SUMIFS(LOGBOOK!$AF$5:$AF$1036129,LOGBOOK!$D$5:$D$1036129,DB299,LOGBOOK!$AN$5:$AN$1036129,DR299,LOGBOOK!$E$5:$E$1036129,DH299,LOGBOOK!$AM$5:$AM$1036129,"MAY"))</f>
        <v xml:space="preserve"> </v>
      </c>
      <c r="ER311" s="633"/>
      <c r="ES311" s="633"/>
      <c r="ET311" s="643"/>
      <c r="EU311" s="637"/>
      <c r="EV311" s="1220" t="str">
        <f>IF('FRONT PAGE'!$A$1="www.fly-logics.com","SOLO",0)</f>
        <v>SOLO</v>
      </c>
      <c r="EW311" s="1218"/>
      <c r="EX311" s="1218"/>
      <c r="EY311" s="1218"/>
      <c r="EZ311" s="1219"/>
      <c r="FA311" s="1129" t="str">
        <f>IF(SUMIFS(LOGBOOK!$X$5:$X$1036129,LOGBOOK!$D$5:$D$1036129,EY299,LOGBOOK!$AN$5:$AN$1036129,FO299,LOGBOOK!$E$5:$E$1036129,FE299)=0," ",SUMIFS(LOGBOOK!$X$5:$X$1036129,LOGBOOK!$D$5:$D$1036129,EY299,LOGBOOK!$AN$5:$AN$1036129,FO299,LOGBOOK!$E$5:$E$1036129,FE299))</f>
        <v xml:space="preserve"> </v>
      </c>
      <c r="FB311" s="1130"/>
      <c r="FC311" s="1130"/>
      <c r="FD311" s="1130"/>
      <c r="FE311" s="1130"/>
      <c r="FF311" s="1130"/>
      <c r="FG311" s="624"/>
      <c r="FH311" s="1219"/>
      <c r="FI311" s="1222"/>
      <c r="FJ311" s="1222"/>
      <c r="FK311" s="1222"/>
      <c r="FL311" s="1222"/>
      <c r="FM311" s="1133"/>
      <c r="FN311" s="1133"/>
      <c r="FO311" s="1133"/>
      <c r="FP311" s="1133"/>
      <c r="FQ311" s="1133"/>
      <c r="FR311" s="1129"/>
      <c r="FS311" s="15"/>
      <c r="FT311" s="629" t="str">
        <f>IF('FRONT PAGE'!$A$1="www.fly-logics.com","MAY",0)</f>
        <v>MAY</v>
      </c>
      <c r="FU311" s="631"/>
      <c r="FV311" s="631"/>
      <c r="FW311" s="631"/>
      <c r="FX311" s="631"/>
      <c r="FY311" s="630" t="str">
        <f>IF(SUMIFS(LOGBOOK!$Y$5:$Y$1036129,LOGBOOK!$D$5:$D$1036129,EY299,LOGBOOK!$AN$5:$AN$1036129,FO299,LOGBOOK!$E$5:$E$1036129,FE299,LOGBOOK!$AM$5:$AM$1036129,"MAY")=0," ",SUMIFS(LOGBOOK!$Y$5:$Y$1036129,LOGBOOK!$D$5:$D$1036129,EY299,LOGBOOK!$AN$5:$AN$1036129,FO299,LOGBOOK!$E$5:$E$1036129,FE299,LOGBOOK!$AM$5:$AM$1036129,"MAY"))</f>
        <v xml:space="preserve"> </v>
      </c>
      <c r="FZ311" s="625"/>
      <c r="GA311" s="625"/>
      <c r="GB311" s="625"/>
      <c r="GC311" s="630" t="str">
        <f>IF(SUMIFS(LOGBOOK!$Z$5:$Z$1036129,LOGBOOK!$D$5:$D$1036129,EY299,LOGBOOK!$AN$5:$AN$1036129,FO299,LOGBOOK!$E$5:$E$1036129,FE299,LOGBOOK!$AM$5:$AM$1036129,"MAY")=0," ",SUMIFS(LOGBOOK!$Z$5:$Z$1036129,LOGBOOK!$D$5:$D$1036129,EY299,LOGBOOK!$AN$5:$AN$1036129,FO299,LOGBOOK!$E$5:$E$1036129,FE299,LOGBOOK!$AM$5:$AM$1036129,"MAY"))</f>
        <v xml:space="preserve"> </v>
      </c>
      <c r="GD311" s="625"/>
      <c r="GE311" s="625"/>
      <c r="GF311" s="625"/>
      <c r="GG311" s="630" t="str">
        <f>IF(SUMIFS(LOGBOOK!$AA$5:$AA$1036129,LOGBOOK!$D$5:$D$1036129,EY299,LOGBOOK!$AN$5:$AN$1036129,FO299,LOGBOOK!$E$5:$E$1036129,FE299,LOGBOOK!$AM$5:$AM$1036129,"MAY")=0," ",SUMIFS(LOGBOOK!$AA$5:$AA$1036129,LOGBOOK!$D$5:$D$1036129,EY299,LOGBOOK!$AN$5:$AN$1036129,FO299,LOGBOOK!$E$5:$E$1036129,FE299,LOGBOOK!$AM$5:$AM$1036129,"MAY"))</f>
        <v xml:space="preserve"> </v>
      </c>
      <c r="GH311" s="625"/>
      <c r="GI311" s="625"/>
      <c r="GJ311" s="625"/>
      <c r="GK311" s="623" t="str">
        <f>IF(SUMIFS(LOGBOOK!$AE$5:$AE$1036129,LOGBOOK!$D$5:$D$1036129,EY299,LOGBOOK!$AN$5:$AN$1036129,FO299,LOGBOOK!$E$5:$E$1036129,FE299,LOGBOOK!$AM$5:$AM$1036129,"MAY")=0," ",SUMIFS(LOGBOOK!$AE$5:$AE$1036129,LOGBOOK!$D$5:$D$1036129,EY299,LOGBOOK!$AN$5:$AN$1036129,FO299,LOGBOOK!$E$5:$E$1036129,FE299,LOGBOOK!$AM$5:$AM$1036129,"MAY"))</f>
        <v xml:space="preserve"> </v>
      </c>
      <c r="GL311" s="623"/>
      <c r="GM311" s="623"/>
      <c r="GN311" s="623" t="str">
        <f>IF(SUMIFS(LOGBOOK!$AF$5:$AF$1036129,LOGBOOK!$D$5:$D$1036129,EY299,LOGBOOK!$AN$5:$AN$1036129,FO299,LOGBOOK!$E$5:$E$1036129,FE299,LOGBOOK!$AM$5:$AM$1036129,"MAY")=0," ",SUMIFS(LOGBOOK!$AF$5:$AF$1036129,LOGBOOK!$D$5:$D$1036129,EY299,LOGBOOK!$AN$5:$AN$1036129,FO299,LOGBOOK!$E$5:$E$1036129,FE299,LOGBOOK!$AM$5:$AM$1036129,"MAY"))</f>
        <v xml:space="preserve"> </v>
      </c>
      <c r="GO311" s="633"/>
      <c r="GP311" s="633"/>
      <c r="GQ311" s="643"/>
      <c r="GR311" s="6"/>
    </row>
    <row r="312" spans="1:200" ht="10.5" customHeight="1" x14ac:dyDescent="0.25">
      <c r="A312" s="212"/>
      <c r="B312" s="637"/>
      <c r="C312" s="1218"/>
      <c r="D312" s="1218"/>
      <c r="E312" s="1218"/>
      <c r="F312" s="1218"/>
      <c r="G312" s="1219"/>
      <c r="H312" s="1129"/>
      <c r="I312" s="1130"/>
      <c r="J312" s="1130"/>
      <c r="K312" s="1130"/>
      <c r="L312" s="1130"/>
      <c r="M312" s="1130"/>
      <c r="N312" s="624"/>
      <c r="O312" s="1223" t="str">
        <f>IF('FRONT PAGE'!$A$1="www.fly-logics.com","IFR",0)</f>
        <v>IFR</v>
      </c>
      <c r="P312" s="1224"/>
      <c r="Q312" s="1224"/>
      <c r="R312" s="1224"/>
      <c r="S312" s="1224"/>
      <c r="T312" s="1131" t="str">
        <f>IF(SUMIFS(LOGBOOK!$V$5:$V$1036129,LOGBOOK!$D$5:$D$1036129,F299,LOGBOOK!$AN$5:$AN$1036129,V299,LOGBOOK!$E$5:$E$1036129,L299)=0," ",SUMIFS(LOGBOOK!$V$5:$V$1036129,LOGBOOK!$D$5:$D$1036129,F299,LOGBOOK!$AN$5:$AN$1036129,V299,LOGBOOK!$E$5:$E$1036129,L299))</f>
        <v xml:space="preserve"> </v>
      </c>
      <c r="U312" s="1131"/>
      <c r="V312" s="1131"/>
      <c r="W312" s="1131"/>
      <c r="X312" s="1131"/>
      <c r="Y312" s="1132"/>
      <c r="Z312" s="15"/>
      <c r="AA312" s="631"/>
      <c r="AB312" s="631"/>
      <c r="AC312" s="631"/>
      <c r="AD312" s="631"/>
      <c r="AE312" s="631"/>
      <c r="AF312" s="625"/>
      <c r="AG312" s="632"/>
      <c r="AH312" s="632"/>
      <c r="AI312" s="625"/>
      <c r="AJ312" s="625"/>
      <c r="AK312" s="632"/>
      <c r="AL312" s="632"/>
      <c r="AM312" s="625"/>
      <c r="AN312" s="625"/>
      <c r="AO312" s="632"/>
      <c r="AP312" s="632"/>
      <c r="AQ312" s="625"/>
      <c r="AR312" s="623"/>
      <c r="AS312" s="623"/>
      <c r="AT312" s="623"/>
      <c r="AU312" s="633"/>
      <c r="AV312" s="634"/>
      <c r="AW312" s="633"/>
      <c r="AX312" s="643"/>
      <c r="AY312" s="637"/>
      <c r="AZ312" s="1218"/>
      <c r="BA312" s="1218"/>
      <c r="BB312" s="1218"/>
      <c r="BC312" s="1218"/>
      <c r="BD312" s="1219"/>
      <c r="BE312" s="1129"/>
      <c r="BF312" s="1130"/>
      <c r="BG312" s="1130"/>
      <c r="BH312" s="1130"/>
      <c r="BI312" s="1130"/>
      <c r="BJ312" s="1130"/>
      <c r="BK312" s="624"/>
      <c r="BL312" s="1223" t="str">
        <f>IF('FRONT PAGE'!$A$1="www.fly-logics.com","IFR",0)</f>
        <v>IFR</v>
      </c>
      <c r="BM312" s="1224"/>
      <c r="BN312" s="1224"/>
      <c r="BO312" s="1224"/>
      <c r="BP312" s="1224"/>
      <c r="BQ312" s="1131" t="str">
        <f>IF(SUMIFS(LOGBOOK!$V$5:$V$1036129,LOGBOOK!$D$5:$D$1036129,BC299,LOGBOOK!$AN$5:$AN$1036129,BS299,LOGBOOK!$E$5:$E$1036129,BI299)=0," ",SUMIFS(LOGBOOK!$V$5:$V$1036129,LOGBOOK!$D$5:$D$1036129,BC299,LOGBOOK!$AN$5:$AN$1036129,BS299,LOGBOOK!$E$5:$E$1036129,BI299))</f>
        <v xml:space="preserve"> </v>
      </c>
      <c r="BR312" s="1131"/>
      <c r="BS312" s="1131"/>
      <c r="BT312" s="1131"/>
      <c r="BU312" s="1131"/>
      <c r="BV312" s="1132"/>
      <c r="BW312" s="15"/>
      <c r="BX312" s="631"/>
      <c r="BY312" s="631"/>
      <c r="BZ312" s="631"/>
      <c r="CA312" s="631"/>
      <c r="CB312" s="631"/>
      <c r="CC312" s="625"/>
      <c r="CD312" s="632"/>
      <c r="CE312" s="632"/>
      <c r="CF312" s="625"/>
      <c r="CG312" s="625"/>
      <c r="CH312" s="632"/>
      <c r="CI312" s="632"/>
      <c r="CJ312" s="625"/>
      <c r="CK312" s="625"/>
      <c r="CL312" s="632"/>
      <c r="CM312" s="632"/>
      <c r="CN312" s="625"/>
      <c r="CO312" s="623"/>
      <c r="CP312" s="623"/>
      <c r="CQ312" s="623"/>
      <c r="CR312" s="633"/>
      <c r="CS312" s="634"/>
      <c r="CT312" s="633"/>
      <c r="CU312" s="643"/>
      <c r="CV312" s="247"/>
      <c r="CW312" s="212"/>
      <c r="CX312" s="637"/>
      <c r="CY312" s="1218"/>
      <c r="CZ312" s="1218"/>
      <c r="DA312" s="1218"/>
      <c r="DB312" s="1218"/>
      <c r="DC312" s="1219"/>
      <c r="DD312" s="1129"/>
      <c r="DE312" s="1130"/>
      <c r="DF312" s="1130"/>
      <c r="DG312" s="1130"/>
      <c r="DH312" s="1130"/>
      <c r="DI312" s="1130"/>
      <c r="DJ312" s="624"/>
      <c r="DK312" s="1223" t="str">
        <f>IF('FRONT PAGE'!$A$1="www.fly-logics.com","IFR",0)</f>
        <v>IFR</v>
      </c>
      <c r="DL312" s="1224"/>
      <c r="DM312" s="1224"/>
      <c r="DN312" s="1224"/>
      <c r="DO312" s="1224"/>
      <c r="DP312" s="1131" t="str">
        <f>IF(SUMIFS(LOGBOOK!$V$5:$V$1036129,LOGBOOK!$D$5:$D$1036129,DB299,LOGBOOK!$AN$5:$AN$1036129,DR299,LOGBOOK!$E$5:$E$1036129,DH299)=0," ",SUMIFS(LOGBOOK!$V$5:$V$1036129,LOGBOOK!$D$5:$D$1036129,DB299,LOGBOOK!$AN$5:$AN$1036129,DR299,LOGBOOK!$E$5:$E$1036129,DH299))</f>
        <v xml:space="preserve"> </v>
      </c>
      <c r="DQ312" s="1131"/>
      <c r="DR312" s="1131"/>
      <c r="DS312" s="1131"/>
      <c r="DT312" s="1131"/>
      <c r="DU312" s="1132"/>
      <c r="DV312" s="15"/>
      <c r="DW312" s="631"/>
      <c r="DX312" s="631"/>
      <c r="DY312" s="631"/>
      <c r="DZ312" s="631"/>
      <c r="EA312" s="631"/>
      <c r="EB312" s="625"/>
      <c r="EC312" s="632"/>
      <c r="ED312" s="632"/>
      <c r="EE312" s="625"/>
      <c r="EF312" s="625"/>
      <c r="EG312" s="632"/>
      <c r="EH312" s="632"/>
      <c r="EI312" s="625"/>
      <c r="EJ312" s="625"/>
      <c r="EK312" s="632"/>
      <c r="EL312" s="632"/>
      <c r="EM312" s="625"/>
      <c r="EN312" s="623"/>
      <c r="EO312" s="623"/>
      <c r="EP312" s="623"/>
      <c r="EQ312" s="633"/>
      <c r="ER312" s="634"/>
      <c r="ES312" s="633"/>
      <c r="ET312" s="643"/>
      <c r="EU312" s="637"/>
      <c r="EV312" s="1218"/>
      <c r="EW312" s="1218"/>
      <c r="EX312" s="1218"/>
      <c r="EY312" s="1218"/>
      <c r="EZ312" s="1219"/>
      <c r="FA312" s="1129"/>
      <c r="FB312" s="1130"/>
      <c r="FC312" s="1130"/>
      <c r="FD312" s="1130"/>
      <c r="FE312" s="1130"/>
      <c r="FF312" s="1130"/>
      <c r="FG312" s="624"/>
      <c r="FH312" s="1223" t="str">
        <f>IF('FRONT PAGE'!$A$1="www.fly-logics.com","IFR",0)</f>
        <v>IFR</v>
      </c>
      <c r="FI312" s="1224"/>
      <c r="FJ312" s="1224"/>
      <c r="FK312" s="1224"/>
      <c r="FL312" s="1224"/>
      <c r="FM312" s="1131" t="str">
        <f>IF(SUMIFS(LOGBOOK!$V$5:$V$1036129,LOGBOOK!$D$5:$D$1036129,EY299,LOGBOOK!$AN$5:$AN$1036129,FO299,LOGBOOK!$E$5:$E$1036129,FE299)=0," ",SUMIFS(LOGBOOK!$V$5:$V$1036129,LOGBOOK!$D$5:$D$1036129,EY299,LOGBOOK!$AN$5:$AN$1036129,FO299,LOGBOOK!$E$5:$E$1036129,FE299))</f>
        <v xml:space="preserve"> </v>
      </c>
      <c r="FN312" s="1131"/>
      <c r="FO312" s="1131"/>
      <c r="FP312" s="1131"/>
      <c r="FQ312" s="1131"/>
      <c r="FR312" s="1132"/>
      <c r="FS312" s="15"/>
      <c r="FT312" s="631"/>
      <c r="FU312" s="631"/>
      <c r="FV312" s="631"/>
      <c r="FW312" s="631"/>
      <c r="FX312" s="631"/>
      <c r="FY312" s="625"/>
      <c r="FZ312" s="632"/>
      <c r="GA312" s="632"/>
      <c r="GB312" s="625"/>
      <c r="GC312" s="625"/>
      <c r="GD312" s="632"/>
      <c r="GE312" s="632"/>
      <c r="GF312" s="625"/>
      <c r="GG312" s="625"/>
      <c r="GH312" s="632"/>
      <c r="GI312" s="632"/>
      <c r="GJ312" s="625"/>
      <c r="GK312" s="623"/>
      <c r="GL312" s="623"/>
      <c r="GM312" s="623"/>
      <c r="GN312" s="633"/>
      <c r="GO312" s="634"/>
      <c r="GP312" s="633"/>
      <c r="GQ312" s="643"/>
      <c r="GR312" s="6"/>
    </row>
    <row r="313" spans="1:200" ht="3" customHeight="1" x14ac:dyDescent="0.25">
      <c r="A313" s="212"/>
      <c r="B313" s="637"/>
      <c r="C313" s="624"/>
      <c r="D313" s="624"/>
      <c r="E313" s="624"/>
      <c r="F313" s="624"/>
      <c r="G313" s="624"/>
      <c r="H313" s="624"/>
      <c r="I313" s="624"/>
      <c r="J313" s="624"/>
      <c r="K313" s="624"/>
      <c r="L313" s="624"/>
      <c r="M313" s="624"/>
      <c r="N313" s="624"/>
      <c r="O313" s="624"/>
      <c r="P313" s="624"/>
      <c r="Q313" s="624"/>
      <c r="R313" s="624"/>
      <c r="S313" s="624"/>
      <c r="T313" s="624"/>
      <c r="U313" s="624"/>
      <c r="V313" s="624"/>
      <c r="W313" s="624"/>
      <c r="X313" s="624"/>
      <c r="Y313" s="624"/>
      <c r="Z313" s="15"/>
      <c r="AA313" s="631"/>
      <c r="AB313" s="631"/>
      <c r="AC313" s="631"/>
      <c r="AD313" s="631"/>
      <c r="AE313" s="631"/>
      <c r="AF313" s="625"/>
      <c r="AG313" s="625"/>
      <c r="AH313" s="625"/>
      <c r="AI313" s="625"/>
      <c r="AJ313" s="625"/>
      <c r="AK313" s="625"/>
      <c r="AL313" s="625"/>
      <c r="AM313" s="625"/>
      <c r="AN313" s="625"/>
      <c r="AO313" s="625"/>
      <c r="AP313" s="625"/>
      <c r="AQ313" s="625"/>
      <c r="AR313" s="623"/>
      <c r="AS313" s="623"/>
      <c r="AT313" s="623"/>
      <c r="AU313" s="633"/>
      <c r="AV313" s="633"/>
      <c r="AW313" s="633"/>
      <c r="AX313" s="643"/>
      <c r="AY313" s="637"/>
      <c r="AZ313" s="624"/>
      <c r="BA313" s="624"/>
      <c r="BB313" s="624"/>
      <c r="BC313" s="624"/>
      <c r="BD313" s="624"/>
      <c r="BE313" s="624"/>
      <c r="BF313" s="624"/>
      <c r="BG313" s="624"/>
      <c r="BH313" s="624"/>
      <c r="BI313" s="624"/>
      <c r="BJ313" s="624"/>
      <c r="BK313" s="624"/>
      <c r="BL313" s="624"/>
      <c r="BM313" s="624"/>
      <c r="BN313" s="624"/>
      <c r="BO313" s="624"/>
      <c r="BP313" s="624"/>
      <c r="BQ313" s="624"/>
      <c r="BR313" s="624"/>
      <c r="BS313" s="624"/>
      <c r="BT313" s="624"/>
      <c r="BU313" s="624"/>
      <c r="BV313" s="624"/>
      <c r="BW313" s="15"/>
      <c r="BX313" s="631"/>
      <c r="BY313" s="631"/>
      <c r="BZ313" s="631"/>
      <c r="CA313" s="631"/>
      <c r="CB313" s="631"/>
      <c r="CC313" s="625"/>
      <c r="CD313" s="625"/>
      <c r="CE313" s="625"/>
      <c r="CF313" s="625"/>
      <c r="CG313" s="625"/>
      <c r="CH313" s="625"/>
      <c r="CI313" s="625"/>
      <c r="CJ313" s="625"/>
      <c r="CK313" s="625"/>
      <c r="CL313" s="625"/>
      <c r="CM313" s="625"/>
      <c r="CN313" s="625"/>
      <c r="CO313" s="623"/>
      <c r="CP313" s="623"/>
      <c r="CQ313" s="623"/>
      <c r="CR313" s="633"/>
      <c r="CS313" s="633"/>
      <c r="CT313" s="633"/>
      <c r="CU313" s="643"/>
      <c r="CV313" s="247"/>
      <c r="CW313" s="212"/>
      <c r="CX313" s="637"/>
      <c r="CY313" s="624"/>
      <c r="CZ313" s="624"/>
      <c r="DA313" s="624"/>
      <c r="DB313" s="624"/>
      <c r="DC313" s="624"/>
      <c r="DD313" s="624"/>
      <c r="DE313" s="624"/>
      <c r="DF313" s="624"/>
      <c r="DG313" s="624"/>
      <c r="DH313" s="624"/>
      <c r="DI313" s="624"/>
      <c r="DJ313" s="624"/>
      <c r="DK313" s="624"/>
      <c r="DL313" s="624"/>
      <c r="DM313" s="624"/>
      <c r="DN313" s="624"/>
      <c r="DO313" s="624"/>
      <c r="DP313" s="624"/>
      <c r="DQ313" s="624"/>
      <c r="DR313" s="624"/>
      <c r="DS313" s="624"/>
      <c r="DT313" s="624"/>
      <c r="DU313" s="624"/>
      <c r="DV313" s="15"/>
      <c r="DW313" s="631"/>
      <c r="DX313" s="631"/>
      <c r="DY313" s="631"/>
      <c r="DZ313" s="631"/>
      <c r="EA313" s="631"/>
      <c r="EB313" s="625"/>
      <c r="EC313" s="625"/>
      <c r="ED313" s="625"/>
      <c r="EE313" s="625"/>
      <c r="EF313" s="625"/>
      <c r="EG313" s="625"/>
      <c r="EH313" s="625"/>
      <c r="EI313" s="625"/>
      <c r="EJ313" s="625"/>
      <c r="EK313" s="625"/>
      <c r="EL313" s="625"/>
      <c r="EM313" s="625"/>
      <c r="EN313" s="623"/>
      <c r="EO313" s="623"/>
      <c r="EP313" s="623"/>
      <c r="EQ313" s="633"/>
      <c r="ER313" s="633"/>
      <c r="ES313" s="633"/>
      <c r="ET313" s="643"/>
      <c r="EU313" s="637"/>
      <c r="EV313" s="624"/>
      <c r="EW313" s="624"/>
      <c r="EX313" s="624"/>
      <c r="EY313" s="624"/>
      <c r="EZ313" s="624"/>
      <c r="FA313" s="624"/>
      <c r="FB313" s="624"/>
      <c r="FC313" s="624"/>
      <c r="FD313" s="624"/>
      <c r="FE313" s="624"/>
      <c r="FF313" s="624"/>
      <c r="FG313" s="624"/>
      <c r="FH313" s="624"/>
      <c r="FI313" s="624"/>
      <c r="FJ313" s="624"/>
      <c r="FK313" s="624"/>
      <c r="FL313" s="624"/>
      <c r="FM313" s="624"/>
      <c r="FN313" s="624"/>
      <c r="FO313" s="624"/>
      <c r="FP313" s="624"/>
      <c r="FQ313" s="624"/>
      <c r="FR313" s="624"/>
      <c r="FS313" s="15"/>
      <c r="FT313" s="631"/>
      <c r="FU313" s="631"/>
      <c r="FV313" s="631"/>
      <c r="FW313" s="631"/>
      <c r="FX313" s="631"/>
      <c r="FY313" s="625"/>
      <c r="FZ313" s="625"/>
      <c r="GA313" s="625"/>
      <c r="GB313" s="625"/>
      <c r="GC313" s="625"/>
      <c r="GD313" s="625"/>
      <c r="GE313" s="625"/>
      <c r="GF313" s="625"/>
      <c r="GG313" s="625"/>
      <c r="GH313" s="625"/>
      <c r="GI313" s="625"/>
      <c r="GJ313" s="625"/>
      <c r="GK313" s="623"/>
      <c r="GL313" s="623"/>
      <c r="GM313" s="623"/>
      <c r="GN313" s="633"/>
      <c r="GO313" s="633"/>
      <c r="GP313" s="633"/>
      <c r="GQ313" s="643"/>
      <c r="GR313" s="6"/>
    </row>
    <row r="314" spans="1:200" ht="11.25" customHeight="1" x14ac:dyDescent="0.25">
      <c r="A314" s="212"/>
      <c r="B314" s="637"/>
      <c r="C314" s="1218" t="str">
        <f>IF('FRONT PAGE'!$A$1="www.fly-logics.com","INSTR.",0)</f>
        <v>INSTR.</v>
      </c>
      <c r="D314" s="1225"/>
      <c r="E314" s="1225"/>
      <c r="F314" s="1225"/>
      <c r="G314" s="1226"/>
      <c r="H314" s="1129" t="str">
        <f>IF(SUMIFS(LOGBOOK!$AA$5:$AA$1036129,LOGBOOK!$D$5:$D$1036129,F299,LOGBOOK!$AN$5:$AN$1036129,V299,LOGBOOK!$E$5:$E$1036129,L299)=0," ",SUMIFS(LOGBOOK!$AA$5:$AA$1036129,LOGBOOK!$D$5:$D$1036129,F299,LOGBOOK!$AN$5:$AN$1036129,V299,LOGBOOK!$E$5:$E$1036129,L299))</f>
        <v xml:space="preserve"> </v>
      </c>
      <c r="I314" s="1130" t="str">
        <f t="shared" ref="I314" si="280">H314</f>
        <v xml:space="preserve"> </v>
      </c>
      <c r="J314" s="1130"/>
      <c r="K314" s="1130"/>
      <c r="L314" s="1130"/>
      <c r="M314" s="1130"/>
      <c r="N314" s="624"/>
      <c r="O314" s="654" t="str">
        <f>IF('FRONT PAGE'!$A$1="www.fly-logics.com","LANDINGSS",0)</f>
        <v>LANDINGSS</v>
      </c>
      <c r="P314" s="638"/>
      <c r="Q314" s="638"/>
      <c r="R314" s="638"/>
      <c r="S314" s="638"/>
      <c r="T314" s="638"/>
      <c r="U314" s="638"/>
      <c r="V314" s="638"/>
      <c r="W314" s="638"/>
      <c r="X314" s="638"/>
      <c r="Y314" s="638"/>
      <c r="Z314" s="15"/>
      <c r="AA314" s="629" t="str">
        <f>IF('FRONT PAGE'!$A$1="www.fly-logics.com","JUN",0)</f>
        <v>JUN</v>
      </c>
      <c r="AB314" s="631"/>
      <c r="AC314" s="631"/>
      <c r="AD314" s="631"/>
      <c r="AE314" s="631"/>
      <c r="AF314" s="630" t="str">
        <f>IF(SUMIFS(LOGBOOK!$Y$5:$Y$1036129,LOGBOOK!$D$5:$D$1036129,F299,LOGBOOK!$AN$5:$AN$1036129,V299,LOGBOOK!$E$5:$E$1036129,L299,LOGBOOK!$AM$5:$AM$1036129,"JUN")=0," ",SUMIFS(LOGBOOK!$Y$5:$Y$1036129,LOGBOOK!$D$5:$D$1036129,F299,LOGBOOK!$AN$5:$AN$1036129,V299,LOGBOOK!$E$5:$E$1036129,L299,LOGBOOK!$AM$5:$AM$1036129,"JUN"))</f>
        <v xml:space="preserve"> </v>
      </c>
      <c r="AG314" s="625"/>
      <c r="AH314" s="625"/>
      <c r="AI314" s="625"/>
      <c r="AJ314" s="630" t="str">
        <f>IF(SUMIFS(LOGBOOK!$Z$5:$Z$1036129,LOGBOOK!$D$5:$D$1036129,F299,LOGBOOK!$AN$5:$AN$1036129,V299,LOGBOOK!$E$5:$E$1036129,L299,LOGBOOK!$AM$5:$AM$1036129,"JUN")=0," ",SUMIFS(LOGBOOK!$Z$5:$Z$1036129,LOGBOOK!$D$5:$D$1036129,F299,LOGBOOK!$AN$5:$AN$1036129,V299,LOGBOOK!$E$5:$E$1036129,L299,LOGBOOK!$AM$5:$AM$1036129,"JUN"))</f>
        <v xml:space="preserve"> </v>
      </c>
      <c r="AK314" s="625"/>
      <c r="AL314" s="625"/>
      <c r="AM314" s="625"/>
      <c r="AN314" s="630" t="str">
        <f>IF(SUMIFS(LOGBOOK!$AA$5:$AA$1036129,LOGBOOK!$D$5:$D$1036129,F299,LOGBOOK!$AN$5:$AN$1036129,V299,LOGBOOK!$E$5:$E$1036129,L299,LOGBOOK!$AM$5:$AM$1036129,"JUN")=0," ",SUMIFS(LOGBOOK!$AA$5:$AA$1036129,LOGBOOK!$D$5:$D$1036129,F299,LOGBOOK!$AN$5:$AN$1036129,V299,LOGBOOK!$E$5:$E$1036129,L299,LOGBOOK!$AM$5:$AM$1036129,"JUN"))</f>
        <v xml:space="preserve"> </v>
      </c>
      <c r="AO314" s="625"/>
      <c r="AP314" s="625"/>
      <c r="AQ314" s="625"/>
      <c r="AR314" s="623" t="str">
        <f>IF(SUMIFS(LOGBOOK!$AE$5:$AE$1036129,LOGBOOK!$D$5:$D$1036129,F299,LOGBOOK!$AN$5:$AN$1036129,V299,LOGBOOK!$E$5:$E$1036129,L299,LOGBOOK!$AM$5:$AM$1036129,"JUN")=0," ",SUMIFS(LOGBOOK!$AE$5:$AE$1036129,LOGBOOK!$D$5:$D$1036129,F299,LOGBOOK!$AN$5:$AN$1036129,V299,LOGBOOK!$E$5:$E$1036129,L299,LOGBOOK!$AM$5:$AM$1036129,"JUN"))</f>
        <v xml:space="preserve"> </v>
      </c>
      <c r="AS314" s="623"/>
      <c r="AT314" s="623"/>
      <c r="AU314" s="623" t="str">
        <f>IF(SUMIFS(LOGBOOK!$AF$5:$AF$1036129,LOGBOOK!$D$5:$D$1036129,F299,LOGBOOK!$AN$5:$AN$1036129,V299,LOGBOOK!$E$5:$E$1036129,L299,LOGBOOK!$AM$5:$AM$1036129,"JUN")=0," ",SUMIFS(LOGBOOK!$AF$5:$AF$1036129,LOGBOOK!$D$5:$D$1036129,F299,LOGBOOK!$AN$5:$AN$1036129,V299,LOGBOOK!$E$5:$E$1036129,L299,LOGBOOK!$AM$5:$AM$1036129,"JUN"))</f>
        <v xml:space="preserve"> </v>
      </c>
      <c r="AV314" s="633"/>
      <c r="AW314" s="633"/>
      <c r="AX314" s="643"/>
      <c r="AY314" s="637"/>
      <c r="AZ314" s="1218" t="str">
        <f>IF('FRONT PAGE'!$A$1="www.fly-logics.com","INSTR.",0)</f>
        <v>INSTR.</v>
      </c>
      <c r="BA314" s="1225"/>
      <c r="BB314" s="1225"/>
      <c r="BC314" s="1225"/>
      <c r="BD314" s="1226"/>
      <c r="BE314" s="1129" t="str">
        <f>IF(SUMIFS(LOGBOOK!$AA$5:$AA$1036129,LOGBOOK!$D$5:$D$1036129,BC299,LOGBOOK!$AN$5:$AN$1036129,BS299,LOGBOOK!$E$5:$E$1036129,BI299)=0," ",SUMIFS(LOGBOOK!$AA$5:$AA$1036129,LOGBOOK!$D$5:$D$1036129,BC299,LOGBOOK!$AN$5:$AN$1036129,BS299,LOGBOOK!$E$5:$E$1036129,BI299))</f>
        <v xml:space="preserve"> </v>
      </c>
      <c r="BF314" s="1130" t="str">
        <f t="shared" ref="BF314" si="281">BE314</f>
        <v xml:space="preserve"> </v>
      </c>
      <c r="BG314" s="1130"/>
      <c r="BH314" s="1130"/>
      <c r="BI314" s="1130"/>
      <c r="BJ314" s="1130"/>
      <c r="BK314" s="624"/>
      <c r="BL314" s="654" t="str">
        <f>IF('FRONT PAGE'!$A$1="www.fly-logics.com","LANDINGSS",0)</f>
        <v>LANDINGSS</v>
      </c>
      <c r="BM314" s="638"/>
      <c r="BN314" s="638"/>
      <c r="BO314" s="638"/>
      <c r="BP314" s="638"/>
      <c r="BQ314" s="638"/>
      <c r="BR314" s="638"/>
      <c r="BS314" s="638"/>
      <c r="BT314" s="638"/>
      <c r="BU314" s="638"/>
      <c r="BV314" s="638"/>
      <c r="BW314" s="15"/>
      <c r="BX314" s="629" t="str">
        <f>IF('FRONT PAGE'!$A$1="www.fly-logics.com","JUN",0)</f>
        <v>JUN</v>
      </c>
      <c r="BY314" s="631"/>
      <c r="BZ314" s="631"/>
      <c r="CA314" s="631"/>
      <c r="CB314" s="631"/>
      <c r="CC314" s="630" t="str">
        <f>IF(SUMIFS(LOGBOOK!$Y$5:$Y$1036129,LOGBOOK!$D$5:$D$1036129,BC299,LOGBOOK!$AN$5:$AN$1036129,BS299,LOGBOOK!$E$5:$E$1036129,BI299,LOGBOOK!$AM$5:$AM$1036129,"JUN")=0," ",SUMIFS(LOGBOOK!$Y$5:$Y$1036129,LOGBOOK!$D$5:$D$1036129,BC299,LOGBOOK!$AN$5:$AN$1036129,BS299,LOGBOOK!$E$5:$E$1036129,BI299,LOGBOOK!$AM$5:$AM$1036129,"JUN"))</f>
        <v xml:space="preserve"> </v>
      </c>
      <c r="CD314" s="625"/>
      <c r="CE314" s="625"/>
      <c r="CF314" s="625"/>
      <c r="CG314" s="630" t="str">
        <f>IF(SUMIFS(LOGBOOK!$Z$5:$Z$1036129,LOGBOOK!$D$5:$D$1036129,BC299,LOGBOOK!$AN$5:$AN$1036129,BS299,LOGBOOK!$E$5:$E$1036129,BI299,LOGBOOK!$AM$5:$AM$1036129,"JUN")=0," ",SUMIFS(LOGBOOK!$Z$5:$Z$1036129,LOGBOOK!$D$5:$D$1036129,BC299,LOGBOOK!$AN$5:$AN$1036129,BS299,LOGBOOK!$E$5:$E$1036129,BI299,LOGBOOK!$AM$5:$AM$1036129,"JUN"))</f>
        <v xml:space="preserve"> </v>
      </c>
      <c r="CH314" s="625"/>
      <c r="CI314" s="625"/>
      <c r="CJ314" s="625"/>
      <c r="CK314" s="630" t="str">
        <f>IF(SUMIFS(LOGBOOK!$AA$5:$AA$1036129,LOGBOOK!$D$5:$D$1036129,BC299,LOGBOOK!$AN$5:$AN$1036129,BS299,LOGBOOK!$E$5:$E$1036129,BI299,LOGBOOK!$AM$5:$AM$1036129,"JUN")=0," ",SUMIFS(LOGBOOK!$AA$5:$AA$1036129,LOGBOOK!$D$5:$D$1036129,BC299,LOGBOOK!$AN$5:$AN$1036129,BS299,LOGBOOK!$E$5:$E$1036129,BI299,LOGBOOK!$AM$5:$AM$1036129,"JUN"))</f>
        <v xml:space="preserve"> </v>
      </c>
      <c r="CL314" s="625"/>
      <c r="CM314" s="625"/>
      <c r="CN314" s="625"/>
      <c r="CO314" s="623" t="str">
        <f>IF(SUMIFS(LOGBOOK!$AE$5:$AE$1036129,LOGBOOK!$D$5:$D$1036129,BC299,LOGBOOK!$AN$5:$AN$1036129,BS299,LOGBOOK!$E$5:$E$1036129,BI299,LOGBOOK!$AM$5:$AM$1036129,"JUN")=0," ",SUMIFS(LOGBOOK!$AE$5:$AE$1036129,LOGBOOK!$D$5:$D$1036129,BC299,LOGBOOK!$AN$5:$AN$1036129,BS299,LOGBOOK!$E$5:$E$1036129,BI299,LOGBOOK!$AM$5:$AM$1036129,"JUN"))</f>
        <v xml:space="preserve"> </v>
      </c>
      <c r="CP314" s="623"/>
      <c r="CQ314" s="623"/>
      <c r="CR314" s="623" t="str">
        <f>IF(SUMIFS(LOGBOOK!$AF$5:$AF$1036129,LOGBOOK!$D$5:$D$1036129,BC299,LOGBOOK!$AN$5:$AN$1036129,BS299,LOGBOOK!$E$5:$E$1036129,BI299,LOGBOOK!$AM$5:$AM$1036129,"JUN")=0," ",SUMIFS(LOGBOOK!$AF$5:$AF$1036129,LOGBOOK!$D$5:$D$1036129,BC299,LOGBOOK!$AN$5:$AN$1036129,BS299,LOGBOOK!$E$5:$E$1036129,BI299,LOGBOOK!$AM$5:$AM$1036129,"JUN"))</f>
        <v xml:space="preserve"> </v>
      </c>
      <c r="CS314" s="633"/>
      <c r="CT314" s="633"/>
      <c r="CU314" s="643"/>
      <c r="CV314" s="247"/>
      <c r="CW314" s="212"/>
      <c r="CX314" s="637"/>
      <c r="CY314" s="1218" t="str">
        <f>IF('FRONT PAGE'!$A$1="www.fly-logics.com","INSTR.",0)</f>
        <v>INSTR.</v>
      </c>
      <c r="CZ314" s="1225"/>
      <c r="DA314" s="1225"/>
      <c r="DB314" s="1225"/>
      <c r="DC314" s="1226"/>
      <c r="DD314" s="1129" t="str">
        <f>IF(SUMIFS(LOGBOOK!$AA$5:$AA$1036129,LOGBOOK!$D$5:$D$1036129,DB299,LOGBOOK!$AN$5:$AN$1036129,DR299,LOGBOOK!$E$5:$E$1036129,DH299)=0," ",SUMIFS(LOGBOOK!$AA$5:$AA$1036129,LOGBOOK!$D$5:$D$1036129,DB299,LOGBOOK!$AN$5:$AN$1036129,DR299,LOGBOOK!$E$5:$E$1036129,DH299))</f>
        <v xml:space="preserve"> </v>
      </c>
      <c r="DE314" s="1130" t="str">
        <f t="shared" ref="DE314" si="282">DD314</f>
        <v xml:space="preserve"> </v>
      </c>
      <c r="DF314" s="1130"/>
      <c r="DG314" s="1130"/>
      <c r="DH314" s="1130"/>
      <c r="DI314" s="1130"/>
      <c r="DJ314" s="624"/>
      <c r="DK314" s="654" t="str">
        <f>IF('FRONT PAGE'!$A$1="www.fly-logics.com","LANDINGSS",0)</f>
        <v>LANDINGSS</v>
      </c>
      <c r="DL314" s="638"/>
      <c r="DM314" s="638"/>
      <c r="DN314" s="638"/>
      <c r="DO314" s="638"/>
      <c r="DP314" s="638"/>
      <c r="DQ314" s="638"/>
      <c r="DR314" s="638"/>
      <c r="DS314" s="638"/>
      <c r="DT314" s="638"/>
      <c r="DU314" s="638"/>
      <c r="DV314" s="15"/>
      <c r="DW314" s="629" t="str">
        <f>IF('FRONT PAGE'!$A$1="www.fly-logics.com","JUN",0)</f>
        <v>JUN</v>
      </c>
      <c r="DX314" s="631"/>
      <c r="DY314" s="631"/>
      <c r="DZ314" s="631"/>
      <c r="EA314" s="631"/>
      <c r="EB314" s="630" t="str">
        <f>IF(SUMIFS(LOGBOOK!$Y$5:$Y$1036129,LOGBOOK!$D$5:$D$1036129,DB299,LOGBOOK!$AN$5:$AN$1036129,DR299,LOGBOOK!$E$5:$E$1036129,DH299,LOGBOOK!$AM$5:$AM$1036129,"JUN")=0," ",SUMIFS(LOGBOOK!$Y$5:$Y$1036129,LOGBOOK!$D$5:$D$1036129,DB299,LOGBOOK!$AN$5:$AN$1036129,DR299,LOGBOOK!$E$5:$E$1036129,DH299,LOGBOOK!$AM$5:$AM$1036129,"JUN"))</f>
        <v xml:space="preserve"> </v>
      </c>
      <c r="EC314" s="625"/>
      <c r="ED314" s="625"/>
      <c r="EE314" s="625"/>
      <c r="EF314" s="630" t="str">
        <f>IF(SUMIFS(LOGBOOK!$Z$5:$Z$1036129,LOGBOOK!$D$5:$D$1036129,DB299,LOGBOOK!$AN$5:$AN$1036129,DR299,LOGBOOK!$E$5:$E$1036129,DH299,LOGBOOK!$AM$5:$AM$1036129,"JUN")=0," ",SUMIFS(LOGBOOK!$Z$5:$Z$1036129,LOGBOOK!$D$5:$D$1036129,DB299,LOGBOOK!$AN$5:$AN$1036129,DR299,LOGBOOK!$E$5:$E$1036129,DH299,LOGBOOK!$AM$5:$AM$1036129,"JUN"))</f>
        <v xml:space="preserve"> </v>
      </c>
      <c r="EG314" s="625"/>
      <c r="EH314" s="625"/>
      <c r="EI314" s="625"/>
      <c r="EJ314" s="630" t="str">
        <f>IF(SUMIFS(LOGBOOK!$AA$5:$AA$1036129,LOGBOOK!$D$5:$D$1036129,DB299,LOGBOOK!$AN$5:$AN$1036129,DR299,LOGBOOK!$E$5:$E$1036129,DH299,LOGBOOK!$AM$5:$AM$1036129,"JUN")=0," ",SUMIFS(LOGBOOK!$AA$5:$AA$1036129,LOGBOOK!$D$5:$D$1036129,DB299,LOGBOOK!$AN$5:$AN$1036129,DR299,LOGBOOK!$E$5:$E$1036129,DH299,LOGBOOK!$AM$5:$AM$1036129,"JUN"))</f>
        <v xml:space="preserve"> </v>
      </c>
      <c r="EK314" s="625"/>
      <c r="EL314" s="625"/>
      <c r="EM314" s="625"/>
      <c r="EN314" s="623" t="str">
        <f>IF(SUMIFS(LOGBOOK!$AE$5:$AE$1036129,LOGBOOK!$D$5:$D$1036129,DB299,LOGBOOK!$AN$5:$AN$1036129,DR299,LOGBOOK!$E$5:$E$1036129,DH299,LOGBOOK!$AM$5:$AM$1036129,"JUN")=0," ",SUMIFS(LOGBOOK!$AE$5:$AE$1036129,LOGBOOK!$D$5:$D$1036129,DB299,LOGBOOK!$AN$5:$AN$1036129,DR299,LOGBOOK!$E$5:$E$1036129,DH299,LOGBOOK!$AM$5:$AM$1036129,"JUN"))</f>
        <v xml:space="preserve"> </v>
      </c>
      <c r="EO314" s="623"/>
      <c r="EP314" s="623"/>
      <c r="EQ314" s="623" t="str">
        <f>IF(SUMIFS(LOGBOOK!$AF$5:$AF$1036129,LOGBOOK!$D$5:$D$1036129,DB299,LOGBOOK!$AN$5:$AN$1036129,DR299,LOGBOOK!$E$5:$E$1036129,DH299,LOGBOOK!$AM$5:$AM$1036129,"JUN")=0," ",SUMIFS(LOGBOOK!$AF$5:$AF$1036129,LOGBOOK!$D$5:$D$1036129,DB299,LOGBOOK!$AN$5:$AN$1036129,DR299,LOGBOOK!$E$5:$E$1036129,DH299,LOGBOOK!$AM$5:$AM$1036129,"JUN"))</f>
        <v xml:space="preserve"> </v>
      </c>
      <c r="ER314" s="633"/>
      <c r="ES314" s="633"/>
      <c r="ET314" s="643"/>
      <c r="EU314" s="637"/>
      <c r="EV314" s="1218" t="str">
        <f>IF('FRONT PAGE'!$A$1="www.fly-logics.com","INSTR.",0)</f>
        <v>INSTR.</v>
      </c>
      <c r="EW314" s="1225"/>
      <c r="EX314" s="1225"/>
      <c r="EY314" s="1225"/>
      <c r="EZ314" s="1226"/>
      <c r="FA314" s="1129" t="str">
        <f>IF(SUMIFS(LOGBOOK!$AA$5:$AA$1036129,LOGBOOK!$D$5:$D$1036129,EY299,LOGBOOK!$AN$5:$AN$1036129,FO299,LOGBOOK!$E$5:$E$1036129,FE299)=0," ",SUMIFS(LOGBOOK!$AA$5:$AA$1036129,LOGBOOK!$D$5:$D$1036129,EY299,LOGBOOK!$AN$5:$AN$1036129,FO299,LOGBOOK!$E$5:$E$1036129,FE299))</f>
        <v xml:space="preserve"> </v>
      </c>
      <c r="FB314" s="1130" t="str">
        <f t="shared" ref="FB314" si="283">FA314</f>
        <v xml:space="preserve"> </v>
      </c>
      <c r="FC314" s="1130"/>
      <c r="FD314" s="1130"/>
      <c r="FE314" s="1130"/>
      <c r="FF314" s="1130"/>
      <c r="FG314" s="624"/>
      <c r="FH314" s="654" t="str">
        <f>IF('FRONT PAGE'!$A$1="www.fly-logics.com","LANDINGSS",0)</f>
        <v>LANDINGSS</v>
      </c>
      <c r="FI314" s="638"/>
      <c r="FJ314" s="638"/>
      <c r="FK314" s="638"/>
      <c r="FL314" s="638"/>
      <c r="FM314" s="638"/>
      <c r="FN314" s="638"/>
      <c r="FO314" s="638"/>
      <c r="FP314" s="638"/>
      <c r="FQ314" s="638"/>
      <c r="FR314" s="638"/>
      <c r="FS314" s="15"/>
      <c r="FT314" s="629" t="str">
        <f>IF('FRONT PAGE'!$A$1="www.fly-logics.com","JUN",0)</f>
        <v>JUN</v>
      </c>
      <c r="FU314" s="631"/>
      <c r="FV314" s="631"/>
      <c r="FW314" s="631"/>
      <c r="FX314" s="631"/>
      <c r="FY314" s="630" t="str">
        <f>IF(SUMIFS(LOGBOOK!$Y$5:$Y$1036129,LOGBOOK!$D$5:$D$1036129,EY299,LOGBOOK!$AN$5:$AN$1036129,FO299,LOGBOOK!$E$5:$E$1036129,FE299,LOGBOOK!$AM$5:$AM$1036129,"JUN")=0," ",SUMIFS(LOGBOOK!$Y$5:$Y$1036129,LOGBOOK!$D$5:$D$1036129,EY299,LOGBOOK!$AN$5:$AN$1036129,FO299,LOGBOOK!$E$5:$E$1036129,FE299,LOGBOOK!$AM$5:$AM$1036129,"JUN"))</f>
        <v xml:space="preserve"> </v>
      </c>
      <c r="FZ314" s="625"/>
      <c r="GA314" s="625"/>
      <c r="GB314" s="625"/>
      <c r="GC314" s="630" t="str">
        <f>IF(SUMIFS(LOGBOOK!$Z$5:$Z$1036129,LOGBOOK!$D$5:$D$1036129,EY299,LOGBOOK!$AN$5:$AN$1036129,FO299,LOGBOOK!$E$5:$E$1036129,FE299,LOGBOOK!$AM$5:$AM$1036129,"JUN")=0," ",SUMIFS(LOGBOOK!$Z$5:$Z$1036129,LOGBOOK!$D$5:$D$1036129,EY299,LOGBOOK!$AN$5:$AN$1036129,FO299,LOGBOOK!$E$5:$E$1036129,FE299,LOGBOOK!$AM$5:$AM$1036129,"JUN"))</f>
        <v xml:space="preserve"> </v>
      </c>
      <c r="GD314" s="625"/>
      <c r="GE314" s="625"/>
      <c r="GF314" s="625"/>
      <c r="GG314" s="630" t="str">
        <f>IF(SUMIFS(LOGBOOK!$AA$5:$AA$1036129,LOGBOOK!$D$5:$D$1036129,EY299,LOGBOOK!$AN$5:$AN$1036129,FO299,LOGBOOK!$E$5:$E$1036129,FE299,LOGBOOK!$AM$5:$AM$1036129,"JUN")=0," ",SUMIFS(LOGBOOK!$AA$5:$AA$1036129,LOGBOOK!$D$5:$D$1036129,EY299,LOGBOOK!$AN$5:$AN$1036129,FO299,LOGBOOK!$E$5:$E$1036129,FE299,LOGBOOK!$AM$5:$AM$1036129,"JUN"))</f>
        <v xml:space="preserve"> </v>
      </c>
      <c r="GH314" s="625"/>
      <c r="GI314" s="625"/>
      <c r="GJ314" s="625"/>
      <c r="GK314" s="623" t="str">
        <f>IF(SUMIFS(LOGBOOK!$AE$5:$AE$1036129,LOGBOOK!$D$5:$D$1036129,EY299,LOGBOOK!$AN$5:$AN$1036129,FO299,LOGBOOK!$E$5:$E$1036129,FE299,LOGBOOK!$AM$5:$AM$1036129,"JUN")=0," ",SUMIFS(LOGBOOK!$AE$5:$AE$1036129,LOGBOOK!$D$5:$D$1036129,EY299,LOGBOOK!$AN$5:$AN$1036129,FO299,LOGBOOK!$E$5:$E$1036129,FE299,LOGBOOK!$AM$5:$AM$1036129,"JUN"))</f>
        <v xml:space="preserve"> </v>
      </c>
      <c r="GL314" s="623"/>
      <c r="GM314" s="623"/>
      <c r="GN314" s="623" t="str">
        <f>IF(SUMIFS(LOGBOOK!$AF$5:$AF$1036129,LOGBOOK!$D$5:$D$1036129,EY299,LOGBOOK!$AN$5:$AN$1036129,FO299,LOGBOOK!$E$5:$E$1036129,FE299,LOGBOOK!$AM$5:$AM$1036129,"JUN")=0," ",SUMIFS(LOGBOOK!$AF$5:$AF$1036129,LOGBOOK!$D$5:$D$1036129,EY299,LOGBOOK!$AN$5:$AN$1036129,FO299,LOGBOOK!$E$5:$E$1036129,FE299,LOGBOOK!$AM$5:$AM$1036129,"JUN"))</f>
        <v xml:space="preserve"> </v>
      </c>
      <c r="GO314" s="633"/>
      <c r="GP314" s="633"/>
      <c r="GQ314" s="643"/>
      <c r="GR314" s="6"/>
    </row>
    <row r="315" spans="1:200" ht="8.85" customHeight="1" x14ac:dyDescent="0.25">
      <c r="A315" s="212"/>
      <c r="B315" s="637"/>
      <c r="C315" s="1225"/>
      <c r="D315" s="1225"/>
      <c r="E315" s="1225"/>
      <c r="F315" s="1225"/>
      <c r="G315" s="1226"/>
      <c r="H315" s="1129"/>
      <c r="I315" s="1130"/>
      <c r="J315" s="1130"/>
      <c r="K315" s="1130"/>
      <c r="L315" s="1130"/>
      <c r="M315" s="1130"/>
      <c r="N315" s="624"/>
      <c r="O315" s="638"/>
      <c r="P315" s="638"/>
      <c r="Q315" s="638"/>
      <c r="R315" s="638"/>
      <c r="S315" s="638"/>
      <c r="T315" s="638"/>
      <c r="U315" s="638"/>
      <c r="V315" s="638"/>
      <c r="W315" s="638"/>
      <c r="X315" s="638"/>
      <c r="Y315" s="638"/>
      <c r="Z315" s="15"/>
      <c r="AA315" s="631"/>
      <c r="AB315" s="631"/>
      <c r="AC315" s="631"/>
      <c r="AD315" s="631"/>
      <c r="AE315" s="631"/>
      <c r="AF315" s="625"/>
      <c r="AG315" s="632"/>
      <c r="AH315" s="632"/>
      <c r="AI315" s="625"/>
      <c r="AJ315" s="625"/>
      <c r="AK315" s="632"/>
      <c r="AL315" s="632"/>
      <c r="AM315" s="625"/>
      <c r="AN315" s="625"/>
      <c r="AO315" s="632"/>
      <c r="AP315" s="632"/>
      <c r="AQ315" s="625"/>
      <c r="AR315" s="623"/>
      <c r="AS315" s="623"/>
      <c r="AT315" s="623"/>
      <c r="AU315" s="633"/>
      <c r="AV315" s="634"/>
      <c r="AW315" s="633"/>
      <c r="AX315" s="643"/>
      <c r="AY315" s="637"/>
      <c r="AZ315" s="1225"/>
      <c r="BA315" s="1225"/>
      <c r="BB315" s="1225"/>
      <c r="BC315" s="1225"/>
      <c r="BD315" s="1226"/>
      <c r="BE315" s="1129"/>
      <c r="BF315" s="1130"/>
      <c r="BG315" s="1130"/>
      <c r="BH315" s="1130"/>
      <c r="BI315" s="1130"/>
      <c r="BJ315" s="1130"/>
      <c r="BK315" s="624"/>
      <c r="BL315" s="638"/>
      <c r="BM315" s="638"/>
      <c r="BN315" s="638"/>
      <c r="BO315" s="638"/>
      <c r="BP315" s="638"/>
      <c r="BQ315" s="638"/>
      <c r="BR315" s="638"/>
      <c r="BS315" s="638"/>
      <c r="BT315" s="638"/>
      <c r="BU315" s="638"/>
      <c r="BV315" s="638"/>
      <c r="BW315" s="15"/>
      <c r="BX315" s="631"/>
      <c r="BY315" s="631"/>
      <c r="BZ315" s="631"/>
      <c r="CA315" s="631"/>
      <c r="CB315" s="631"/>
      <c r="CC315" s="625"/>
      <c r="CD315" s="632"/>
      <c r="CE315" s="632"/>
      <c r="CF315" s="625"/>
      <c r="CG315" s="625"/>
      <c r="CH315" s="632"/>
      <c r="CI315" s="632"/>
      <c r="CJ315" s="625"/>
      <c r="CK315" s="625"/>
      <c r="CL315" s="632"/>
      <c r="CM315" s="632"/>
      <c r="CN315" s="625"/>
      <c r="CO315" s="623"/>
      <c r="CP315" s="623"/>
      <c r="CQ315" s="623"/>
      <c r="CR315" s="633"/>
      <c r="CS315" s="634"/>
      <c r="CT315" s="633"/>
      <c r="CU315" s="643"/>
      <c r="CV315" s="247"/>
      <c r="CW315" s="212"/>
      <c r="CX315" s="637"/>
      <c r="CY315" s="1225"/>
      <c r="CZ315" s="1225"/>
      <c r="DA315" s="1225"/>
      <c r="DB315" s="1225"/>
      <c r="DC315" s="1226"/>
      <c r="DD315" s="1129"/>
      <c r="DE315" s="1130"/>
      <c r="DF315" s="1130"/>
      <c r="DG315" s="1130"/>
      <c r="DH315" s="1130"/>
      <c r="DI315" s="1130"/>
      <c r="DJ315" s="624"/>
      <c r="DK315" s="638"/>
      <c r="DL315" s="638"/>
      <c r="DM315" s="638"/>
      <c r="DN315" s="638"/>
      <c r="DO315" s="638"/>
      <c r="DP315" s="638"/>
      <c r="DQ315" s="638"/>
      <c r="DR315" s="638"/>
      <c r="DS315" s="638"/>
      <c r="DT315" s="638"/>
      <c r="DU315" s="638"/>
      <c r="DV315" s="15"/>
      <c r="DW315" s="631"/>
      <c r="DX315" s="631"/>
      <c r="DY315" s="631"/>
      <c r="DZ315" s="631"/>
      <c r="EA315" s="631"/>
      <c r="EB315" s="625"/>
      <c r="EC315" s="632"/>
      <c r="ED315" s="632"/>
      <c r="EE315" s="625"/>
      <c r="EF315" s="625"/>
      <c r="EG315" s="632"/>
      <c r="EH315" s="632"/>
      <c r="EI315" s="625"/>
      <c r="EJ315" s="625"/>
      <c r="EK315" s="632"/>
      <c r="EL315" s="632"/>
      <c r="EM315" s="625"/>
      <c r="EN315" s="623"/>
      <c r="EO315" s="623"/>
      <c r="EP315" s="623"/>
      <c r="EQ315" s="633"/>
      <c r="ER315" s="634"/>
      <c r="ES315" s="633"/>
      <c r="ET315" s="643"/>
      <c r="EU315" s="637"/>
      <c r="EV315" s="1225"/>
      <c r="EW315" s="1225"/>
      <c r="EX315" s="1225"/>
      <c r="EY315" s="1225"/>
      <c r="EZ315" s="1226"/>
      <c r="FA315" s="1129"/>
      <c r="FB315" s="1130"/>
      <c r="FC315" s="1130"/>
      <c r="FD315" s="1130"/>
      <c r="FE315" s="1130"/>
      <c r="FF315" s="1130"/>
      <c r="FG315" s="624"/>
      <c r="FH315" s="638"/>
      <c r="FI315" s="638"/>
      <c r="FJ315" s="638"/>
      <c r="FK315" s="638"/>
      <c r="FL315" s="638"/>
      <c r="FM315" s="638"/>
      <c r="FN315" s="638"/>
      <c r="FO315" s="638"/>
      <c r="FP315" s="638"/>
      <c r="FQ315" s="638"/>
      <c r="FR315" s="638"/>
      <c r="FS315" s="15"/>
      <c r="FT315" s="631"/>
      <c r="FU315" s="631"/>
      <c r="FV315" s="631"/>
      <c r="FW315" s="631"/>
      <c r="FX315" s="631"/>
      <c r="FY315" s="625"/>
      <c r="FZ315" s="632"/>
      <c r="GA315" s="632"/>
      <c r="GB315" s="625"/>
      <c r="GC315" s="625"/>
      <c r="GD315" s="632"/>
      <c r="GE315" s="632"/>
      <c r="GF315" s="625"/>
      <c r="GG315" s="625"/>
      <c r="GH315" s="632"/>
      <c r="GI315" s="632"/>
      <c r="GJ315" s="625"/>
      <c r="GK315" s="623"/>
      <c r="GL315" s="623"/>
      <c r="GM315" s="623"/>
      <c r="GN315" s="633"/>
      <c r="GO315" s="634"/>
      <c r="GP315" s="633"/>
      <c r="GQ315" s="643"/>
      <c r="GR315" s="6"/>
    </row>
    <row r="316" spans="1:200" ht="3" customHeight="1" x14ac:dyDescent="0.25">
      <c r="A316" s="212"/>
      <c r="B316" s="637"/>
      <c r="C316" s="624"/>
      <c r="D316" s="624"/>
      <c r="E316" s="624"/>
      <c r="F316" s="624"/>
      <c r="G316" s="624"/>
      <c r="H316" s="624"/>
      <c r="I316" s="624"/>
      <c r="J316" s="624"/>
      <c r="K316" s="624"/>
      <c r="L316" s="624"/>
      <c r="M316" s="624"/>
      <c r="N316" s="624"/>
      <c r="O316" s="624"/>
      <c r="P316" s="624"/>
      <c r="Q316" s="624"/>
      <c r="R316" s="624"/>
      <c r="S316" s="624"/>
      <c r="T316" s="624"/>
      <c r="U316" s="624"/>
      <c r="V316" s="624"/>
      <c r="W316" s="624"/>
      <c r="X316" s="624"/>
      <c r="Y316" s="624"/>
      <c r="Z316" s="15"/>
      <c r="AA316" s="631"/>
      <c r="AB316" s="631"/>
      <c r="AC316" s="631"/>
      <c r="AD316" s="631"/>
      <c r="AE316" s="631"/>
      <c r="AF316" s="625"/>
      <c r="AG316" s="625"/>
      <c r="AH316" s="625"/>
      <c r="AI316" s="625"/>
      <c r="AJ316" s="652"/>
      <c r="AK316" s="652"/>
      <c r="AL316" s="652"/>
      <c r="AM316" s="652"/>
      <c r="AN316" s="625"/>
      <c r="AO316" s="625"/>
      <c r="AP316" s="625"/>
      <c r="AQ316" s="625"/>
      <c r="AR316" s="623"/>
      <c r="AS316" s="623"/>
      <c r="AT316" s="623"/>
      <c r="AU316" s="653"/>
      <c r="AV316" s="653"/>
      <c r="AW316" s="653"/>
      <c r="AX316" s="643"/>
      <c r="AY316" s="637"/>
      <c r="AZ316" s="624"/>
      <c r="BA316" s="624"/>
      <c r="BB316" s="624"/>
      <c r="BC316" s="624"/>
      <c r="BD316" s="624"/>
      <c r="BE316" s="624"/>
      <c r="BF316" s="624"/>
      <c r="BG316" s="624"/>
      <c r="BH316" s="624"/>
      <c r="BI316" s="624"/>
      <c r="BJ316" s="624"/>
      <c r="BK316" s="624"/>
      <c r="BL316" s="624"/>
      <c r="BM316" s="624"/>
      <c r="BN316" s="624"/>
      <c r="BO316" s="624"/>
      <c r="BP316" s="624"/>
      <c r="BQ316" s="624"/>
      <c r="BR316" s="624"/>
      <c r="BS316" s="624"/>
      <c r="BT316" s="624"/>
      <c r="BU316" s="624"/>
      <c r="BV316" s="624"/>
      <c r="BW316" s="15"/>
      <c r="BX316" s="631"/>
      <c r="BY316" s="631"/>
      <c r="BZ316" s="631"/>
      <c r="CA316" s="631"/>
      <c r="CB316" s="631"/>
      <c r="CC316" s="625"/>
      <c r="CD316" s="625"/>
      <c r="CE316" s="625"/>
      <c r="CF316" s="625"/>
      <c r="CG316" s="652"/>
      <c r="CH316" s="652"/>
      <c r="CI316" s="652"/>
      <c r="CJ316" s="652"/>
      <c r="CK316" s="625"/>
      <c r="CL316" s="625"/>
      <c r="CM316" s="625"/>
      <c r="CN316" s="625"/>
      <c r="CO316" s="623"/>
      <c r="CP316" s="623"/>
      <c r="CQ316" s="623"/>
      <c r="CR316" s="653"/>
      <c r="CS316" s="653"/>
      <c r="CT316" s="653"/>
      <c r="CU316" s="643"/>
      <c r="CV316" s="247"/>
      <c r="CW316" s="212"/>
      <c r="CX316" s="637"/>
      <c r="CY316" s="624"/>
      <c r="CZ316" s="624"/>
      <c r="DA316" s="624"/>
      <c r="DB316" s="624"/>
      <c r="DC316" s="624"/>
      <c r="DD316" s="624"/>
      <c r="DE316" s="624"/>
      <c r="DF316" s="624"/>
      <c r="DG316" s="624"/>
      <c r="DH316" s="624"/>
      <c r="DI316" s="624"/>
      <c r="DJ316" s="624"/>
      <c r="DK316" s="624"/>
      <c r="DL316" s="624"/>
      <c r="DM316" s="624"/>
      <c r="DN316" s="624"/>
      <c r="DO316" s="624"/>
      <c r="DP316" s="624"/>
      <c r="DQ316" s="624"/>
      <c r="DR316" s="624"/>
      <c r="DS316" s="624"/>
      <c r="DT316" s="624"/>
      <c r="DU316" s="624"/>
      <c r="DV316" s="15"/>
      <c r="DW316" s="631"/>
      <c r="DX316" s="631"/>
      <c r="DY316" s="631"/>
      <c r="DZ316" s="631"/>
      <c r="EA316" s="631"/>
      <c r="EB316" s="625"/>
      <c r="EC316" s="625"/>
      <c r="ED316" s="625"/>
      <c r="EE316" s="625"/>
      <c r="EF316" s="652"/>
      <c r="EG316" s="652"/>
      <c r="EH316" s="652"/>
      <c r="EI316" s="652"/>
      <c r="EJ316" s="625"/>
      <c r="EK316" s="625"/>
      <c r="EL316" s="625"/>
      <c r="EM316" s="625"/>
      <c r="EN316" s="623"/>
      <c r="EO316" s="623"/>
      <c r="EP316" s="623"/>
      <c r="EQ316" s="653"/>
      <c r="ER316" s="653"/>
      <c r="ES316" s="653"/>
      <c r="ET316" s="643"/>
      <c r="EU316" s="637"/>
      <c r="EV316" s="624"/>
      <c r="EW316" s="624"/>
      <c r="EX316" s="624"/>
      <c r="EY316" s="624"/>
      <c r="EZ316" s="624"/>
      <c r="FA316" s="624"/>
      <c r="FB316" s="624"/>
      <c r="FC316" s="624"/>
      <c r="FD316" s="624"/>
      <c r="FE316" s="624"/>
      <c r="FF316" s="624"/>
      <c r="FG316" s="624"/>
      <c r="FH316" s="624"/>
      <c r="FI316" s="624"/>
      <c r="FJ316" s="624"/>
      <c r="FK316" s="624"/>
      <c r="FL316" s="624"/>
      <c r="FM316" s="624"/>
      <c r="FN316" s="624"/>
      <c r="FO316" s="624"/>
      <c r="FP316" s="624"/>
      <c r="FQ316" s="624"/>
      <c r="FR316" s="624"/>
      <c r="FS316" s="15"/>
      <c r="FT316" s="631"/>
      <c r="FU316" s="631"/>
      <c r="FV316" s="631"/>
      <c r="FW316" s="631"/>
      <c r="FX316" s="631"/>
      <c r="FY316" s="625"/>
      <c r="FZ316" s="625"/>
      <c r="GA316" s="625"/>
      <c r="GB316" s="625"/>
      <c r="GC316" s="652"/>
      <c r="GD316" s="652"/>
      <c r="GE316" s="652"/>
      <c r="GF316" s="652"/>
      <c r="GG316" s="625"/>
      <c r="GH316" s="625"/>
      <c r="GI316" s="625"/>
      <c r="GJ316" s="625"/>
      <c r="GK316" s="623"/>
      <c r="GL316" s="623"/>
      <c r="GM316" s="623"/>
      <c r="GN316" s="653"/>
      <c r="GO316" s="653"/>
      <c r="GP316" s="653"/>
      <c r="GQ316" s="643"/>
      <c r="GR316" s="6"/>
    </row>
    <row r="317" spans="1:200" ht="10.5" customHeight="1" x14ac:dyDescent="0.25">
      <c r="A317" s="212"/>
      <c r="B317" s="637"/>
      <c r="C317" s="1218" t="str">
        <f>IF('FRONT PAGE'!$A$1="www.fly-logics.com","PIC",0)</f>
        <v>PIC</v>
      </c>
      <c r="D317" s="1225"/>
      <c r="E317" s="1225"/>
      <c r="F317" s="1225"/>
      <c r="G317" s="1226"/>
      <c r="H317" s="1129" t="str">
        <f>IF(SUMIFS(LOGBOOK!$Y$5:$Y$1036129,LOGBOOK!$D$5:$D$1036129,F299,LOGBOOK!$AN$5:$AN$1036129,V299,LOGBOOK!$E$5:$E$1036129,L299)=0," ",SUMIFS(LOGBOOK!$Y$5:$Y$1036129,LOGBOOK!$D$5:$D$1036129,F299,LOGBOOK!$AN$5:$AN$1036129,V299,LOGBOOK!$E$5:$E$1036129,L299))</f>
        <v xml:space="preserve"> </v>
      </c>
      <c r="I317" s="1130" t="str">
        <f t="shared" ref="I317" si="284">H317</f>
        <v xml:space="preserve"> </v>
      </c>
      <c r="J317" s="1130"/>
      <c r="K317" s="1130"/>
      <c r="L317" s="1130"/>
      <c r="M317" s="1130"/>
      <c r="N317" s="624"/>
      <c r="O317" s="1220" t="str">
        <f>IF('FRONT PAGE'!$A$1="www.fly-logics.com","DAY",0)</f>
        <v>DAY</v>
      </c>
      <c r="P317" s="1225"/>
      <c r="Q317" s="1225"/>
      <c r="R317" s="1225"/>
      <c r="S317" s="1226"/>
      <c r="T317" s="1127" t="str">
        <f>IF(SUMIFS(LOGBOOK!$AE$5:$AE$1036129,LOGBOOK!$D$5:$D$1036129,F299,LOGBOOK!$AN$5:$AN$1036129,V299,LOGBOOK!$E$5:$E$1036129,L299)=0," ",SUMIFS(LOGBOOK!$AE$5:$AE$1036129,LOGBOOK!$D$5:$D$1036129,F299,LOGBOOK!$AN$5:$AN$1036129,V299,LOGBOOK!$E$5:$E$1036129,L299))</f>
        <v xml:space="preserve"> </v>
      </c>
      <c r="U317" s="1128" t="str">
        <f t="shared" ref="U317" si="285">T317</f>
        <v xml:space="preserve"> </v>
      </c>
      <c r="V317" s="1128"/>
      <c r="W317" s="1128"/>
      <c r="X317" s="1128"/>
      <c r="Y317" s="1128"/>
      <c r="Z317" s="15"/>
      <c r="AA317" s="1143" t="str">
        <f>IF('FRONT PAGE'!$A$1="www.fly-logics.com","TOTAL 1ST
SEMESTER",0)</f>
        <v>TOTAL 1ST
SEMESTER</v>
      </c>
      <c r="AB317" s="1148"/>
      <c r="AC317" s="1148"/>
      <c r="AD317" s="1148"/>
      <c r="AE317" s="1148"/>
      <c r="AF317" s="1144" t="str">
        <f t="shared" ref="AF317" si="286">IF(SUM(AF299:AI316)=0," ",SUM(AF299:AI316))</f>
        <v xml:space="preserve"> </v>
      </c>
      <c r="AG317" s="1149"/>
      <c r="AH317" s="1149"/>
      <c r="AI317" s="1150"/>
      <c r="AJ317" s="1144" t="str">
        <f t="shared" ref="AJ317" si="287">IF(SUM(AJ299:AM316)=0," ",SUM(AJ299:AM316))</f>
        <v xml:space="preserve"> </v>
      </c>
      <c r="AK317" s="1149"/>
      <c r="AL317" s="1149"/>
      <c r="AM317" s="1149"/>
      <c r="AN317" s="1151" t="str">
        <f t="shared" ref="AN317" si="288">IF(SUM(AN299:AQ316)=0," ",SUM(AN299:AQ316))</f>
        <v xml:space="preserve"> </v>
      </c>
      <c r="AO317" s="1149"/>
      <c r="AP317" s="1149"/>
      <c r="AQ317" s="1149"/>
      <c r="AR317" s="1145" t="str">
        <f t="shared" ref="AR317" si="289">IF(SUM(AR299:AT316)=0," ",SUM(AR299:AT316))</f>
        <v xml:space="preserve"> </v>
      </c>
      <c r="AS317" s="1152"/>
      <c r="AT317" s="1153"/>
      <c r="AU317" s="1145" t="str">
        <f t="shared" ref="AU317" si="290">IF(SUM(AU299:AW316)=0," ",SUM(AU299:AW316))</f>
        <v xml:space="preserve"> </v>
      </c>
      <c r="AV317" s="1152"/>
      <c r="AW317" s="1152"/>
      <c r="AX317" s="643"/>
      <c r="AY317" s="637"/>
      <c r="AZ317" s="1218" t="str">
        <f>IF('FRONT PAGE'!$A$1="www.fly-logics.com","PIC",0)</f>
        <v>PIC</v>
      </c>
      <c r="BA317" s="1225"/>
      <c r="BB317" s="1225"/>
      <c r="BC317" s="1225"/>
      <c r="BD317" s="1226"/>
      <c r="BE317" s="1129" t="str">
        <f>IF(SUMIFS(LOGBOOK!$Y$5:$Y$1036129,LOGBOOK!$D$5:$D$1036129,BC299,LOGBOOK!$AN$5:$AN$1036129,BS299,LOGBOOK!$E$5:$E$1036129,BI299)=0," ",SUMIFS(LOGBOOK!$Y$5:$Y$1036129,LOGBOOK!$D$5:$D$1036129,BC299,LOGBOOK!$AN$5:$AN$1036129,BS299,LOGBOOK!$E$5:$E$1036129,BI299))</f>
        <v xml:space="preserve"> </v>
      </c>
      <c r="BF317" s="1130" t="str">
        <f t="shared" ref="BF317" si="291">BE317</f>
        <v xml:space="preserve"> </v>
      </c>
      <c r="BG317" s="1130"/>
      <c r="BH317" s="1130"/>
      <c r="BI317" s="1130"/>
      <c r="BJ317" s="1130"/>
      <c r="BK317" s="624"/>
      <c r="BL317" s="1220" t="str">
        <f>IF('FRONT PAGE'!$A$1="www.fly-logics.com","DAY",0)</f>
        <v>DAY</v>
      </c>
      <c r="BM317" s="1225"/>
      <c r="BN317" s="1225"/>
      <c r="BO317" s="1225"/>
      <c r="BP317" s="1226"/>
      <c r="BQ317" s="1127" t="str">
        <f>IF(SUMIFS(LOGBOOK!$AE$5:$AE$1036129,LOGBOOK!$D$5:$D$1036129,BC299,LOGBOOK!$AN$5:$AN$1036129,BS299,LOGBOOK!$E$5:$E$1036129,BI299)=0," ",SUMIFS(LOGBOOK!$AE$5:$AE$1036129,LOGBOOK!$D$5:$D$1036129,BC299,LOGBOOK!$AN$5:$AN$1036129,BS299,LOGBOOK!$E$5:$E$1036129,BI299))</f>
        <v xml:space="preserve"> </v>
      </c>
      <c r="BR317" s="1128" t="str">
        <f t="shared" ref="BR317" si="292">BQ317</f>
        <v xml:space="preserve"> </v>
      </c>
      <c r="BS317" s="1128"/>
      <c r="BT317" s="1128"/>
      <c r="BU317" s="1128"/>
      <c r="BV317" s="1128"/>
      <c r="BW317" s="15"/>
      <c r="BX317" s="1143" t="str">
        <f>IF('FRONT PAGE'!$A$1="www.fly-logics.com","TOTAL 1ST
SEMESTER",0)</f>
        <v>TOTAL 1ST
SEMESTER</v>
      </c>
      <c r="BY317" s="1148"/>
      <c r="BZ317" s="1148"/>
      <c r="CA317" s="1148"/>
      <c r="CB317" s="1148"/>
      <c r="CC317" s="1144" t="str">
        <f t="shared" ref="CC317" si="293">IF(SUM(CC299:CF316)=0," ",SUM(CC299:CF316))</f>
        <v xml:space="preserve"> </v>
      </c>
      <c r="CD317" s="1149"/>
      <c r="CE317" s="1149"/>
      <c r="CF317" s="1150"/>
      <c r="CG317" s="1144" t="str">
        <f t="shared" ref="CG317" si="294">IF(SUM(CG299:CJ316)=0," ",SUM(CG299:CJ316))</f>
        <v xml:space="preserve"> </v>
      </c>
      <c r="CH317" s="1149"/>
      <c r="CI317" s="1149"/>
      <c r="CJ317" s="1149"/>
      <c r="CK317" s="1151" t="str">
        <f t="shared" ref="CK317" si="295">IF(SUM(CK299:CN316)=0," ",SUM(CK299:CN316))</f>
        <v xml:space="preserve"> </v>
      </c>
      <c r="CL317" s="1149"/>
      <c r="CM317" s="1149"/>
      <c r="CN317" s="1149"/>
      <c r="CO317" s="1145" t="str">
        <f t="shared" ref="CO317" si="296">IF(SUM(CO299:CQ316)=0," ",SUM(CO299:CQ316))</f>
        <v xml:space="preserve"> </v>
      </c>
      <c r="CP317" s="1152"/>
      <c r="CQ317" s="1153"/>
      <c r="CR317" s="1145" t="str">
        <f t="shared" ref="CR317" si="297">IF(SUM(CR299:CT316)=0," ",SUM(CR299:CT316))</f>
        <v xml:space="preserve"> </v>
      </c>
      <c r="CS317" s="1152"/>
      <c r="CT317" s="1152"/>
      <c r="CU317" s="643"/>
      <c r="CV317" s="248"/>
      <c r="CW317" s="212"/>
      <c r="CX317" s="637"/>
      <c r="CY317" s="1218" t="str">
        <f>IF('FRONT PAGE'!$A$1="www.fly-logics.com","PIC",0)</f>
        <v>PIC</v>
      </c>
      <c r="CZ317" s="1225"/>
      <c r="DA317" s="1225"/>
      <c r="DB317" s="1225"/>
      <c r="DC317" s="1226"/>
      <c r="DD317" s="1129" t="str">
        <f>IF(SUMIFS(LOGBOOK!$Y$5:$Y$1036129,LOGBOOK!$D$5:$D$1036129,DB299,LOGBOOK!$AN$5:$AN$1036129,DR299,LOGBOOK!$E$5:$E$1036129,DH299)=0," ",SUMIFS(LOGBOOK!$Y$5:$Y$1036129,LOGBOOK!$D$5:$D$1036129,DB299,LOGBOOK!$AN$5:$AN$1036129,DR299,LOGBOOK!$E$5:$E$1036129,DH299))</f>
        <v xml:space="preserve"> </v>
      </c>
      <c r="DE317" s="1130" t="str">
        <f t="shared" ref="DE317" si="298">DD317</f>
        <v xml:space="preserve"> </v>
      </c>
      <c r="DF317" s="1130"/>
      <c r="DG317" s="1130"/>
      <c r="DH317" s="1130"/>
      <c r="DI317" s="1130"/>
      <c r="DJ317" s="624"/>
      <c r="DK317" s="1220" t="str">
        <f>IF('FRONT PAGE'!$A$1="www.fly-logics.com","DAY",0)</f>
        <v>DAY</v>
      </c>
      <c r="DL317" s="1225"/>
      <c r="DM317" s="1225"/>
      <c r="DN317" s="1225"/>
      <c r="DO317" s="1226"/>
      <c r="DP317" s="1127" t="str">
        <f>IF(SUMIFS(LOGBOOK!$AE$5:$AE$1036129,LOGBOOK!$D$5:$D$1036129,DB299,LOGBOOK!$AN$5:$AN$1036129,DR299,LOGBOOK!$E$5:$E$1036129,DH299)=0," ",SUMIFS(LOGBOOK!$AE$5:$AE$1036129,LOGBOOK!$D$5:$D$1036129,DB299,LOGBOOK!$AN$5:$AN$1036129,DR299,LOGBOOK!$E$5:$E$1036129,DH299))</f>
        <v xml:space="preserve"> </v>
      </c>
      <c r="DQ317" s="1128" t="str">
        <f t="shared" ref="DQ317" si="299">DP317</f>
        <v xml:space="preserve"> </v>
      </c>
      <c r="DR317" s="1128"/>
      <c r="DS317" s="1128"/>
      <c r="DT317" s="1128"/>
      <c r="DU317" s="1128"/>
      <c r="DV317" s="15"/>
      <c r="DW317" s="1143" t="str">
        <f>IF('FRONT PAGE'!$A$1="www.fly-logics.com","TOTAL 1ST
SEMESTER",0)</f>
        <v>TOTAL 1ST
SEMESTER</v>
      </c>
      <c r="DX317" s="1148"/>
      <c r="DY317" s="1148"/>
      <c r="DZ317" s="1148"/>
      <c r="EA317" s="1148"/>
      <c r="EB317" s="1144" t="str">
        <f t="shared" ref="EB317" si="300">IF(SUM(EB299:EE316)=0," ",SUM(EB299:EE316))</f>
        <v xml:space="preserve"> </v>
      </c>
      <c r="EC317" s="1149"/>
      <c r="ED317" s="1149"/>
      <c r="EE317" s="1150"/>
      <c r="EF317" s="1144" t="str">
        <f t="shared" ref="EF317" si="301">IF(SUM(EF299:EI316)=0," ",SUM(EF299:EI316))</f>
        <v xml:space="preserve"> </v>
      </c>
      <c r="EG317" s="1149"/>
      <c r="EH317" s="1149"/>
      <c r="EI317" s="1149"/>
      <c r="EJ317" s="1151" t="str">
        <f t="shared" ref="EJ317" si="302">IF(SUM(EJ299:EM316)=0," ",SUM(EJ299:EM316))</f>
        <v xml:space="preserve"> </v>
      </c>
      <c r="EK317" s="1149"/>
      <c r="EL317" s="1149"/>
      <c r="EM317" s="1149"/>
      <c r="EN317" s="1145" t="str">
        <f t="shared" ref="EN317" si="303">IF(SUM(EN299:EP316)=0," ",SUM(EN299:EP316))</f>
        <v xml:space="preserve"> </v>
      </c>
      <c r="EO317" s="1152"/>
      <c r="EP317" s="1153"/>
      <c r="EQ317" s="1145" t="str">
        <f t="shared" ref="EQ317" si="304">IF(SUM(EQ299:ES316)=0," ",SUM(EQ299:ES316))</f>
        <v xml:space="preserve"> </v>
      </c>
      <c r="ER317" s="1152"/>
      <c r="ES317" s="1152"/>
      <c r="ET317" s="643"/>
      <c r="EU317" s="637"/>
      <c r="EV317" s="1218" t="str">
        <f>IF('FRONT PAGE'!$A$1="www.fly-logics.com","PIC",0)</f>
        <v>PIC</v>
      </c>
      <c r="EW317" s="1225"/>
      <c r="EX317" s="1225"/>
      <c r="EY317" s="1225"/>
      <c r="EZ317" s="1226"/>
      <c r="FA317" s="1129" t="str">
        <f>IF(SUMIFS(LOGBOOK!$Y$5:$Y$1036129,LOGBOOK!$D$5:$D$1036129,EY299,LOGBOOK!$AN$5:$AN$1036129,FO299,LOGBOOK!$E$5:$E$1036129,FE299)=0," ",SUMIFS(LOGBOOK!$Y$5:$Y$1036129,LOGBOOK!$D$5:$D$1036129,EY299,LOGBOOK!$AN$5:$AN$1036129,FO299,LOGBOOK!$E$5:$E$1036129,FE299))</f>
        <v xml:space="preserve"> </v>
      </c>
      <c r="FB317" s="1130" t="str">
        <f t="shared" ref="FB317" si="305">FA317</f>
        <v xml:space="preserve"> </v>
      </c>
      <c r="FC317" s="1130"/>
      <c r="FD317" s="1130"/>
      <c r="FE317" s="1130"/>
      <c r="FF317" s="1130"/>
      <c r="FG317" s="624"/>
      <c r="FH317" s="1220" t="str">
        <f>IF('FRONT PAGE'!$A$1="www.fly-logics.com","DAY",0)</f>
        <v>DAY</v>
      </c>
      <c r="FI317" s="1225"/>
      <c r="FJ317" s="1225"/>
      <c r="FK317" s="1225"/>
      <c r="FL317" s="1226"/>
      <c r="FM317" s="1127" t="str">
        <f>IF(SUMIFS(LOGBOOK!$AE$5:$AE$1036129,LOGBOOK!$D$5:$D$1036129,EY299,LOGBOOK!$AN$5:$AN$1036129,FO299,LOGBOOK!$E$5:$E$1036129,FE299)=0," ",SUMIFS(LOGBOOK!$AE$5:$AE$1036129,LOGBOOK!$D$5:$D$1036129,EY299,LOGBOOK!$AN$5:$AN$1036129,FO299,LOGBOOK!$E$5:$E$1036129,FE299))</f>
        <v xml:space="preserve"> </v>
      </c>
      <c r="FN317" s="1128" t="str">
        <f t="shared" ref="FN317" si="306">FM317</f>
        <v xml:space="preserve"> </v>
      </c>
      <c r="FO317" s="1128"/>
      <c r="FP317" s="1128"/>
      <c r="FQ317" s="1128"/>
      <c r="FR317" s="1128"/>
      <c r="FS317" s="15"/>
      <c r="FT317" s="1143" t="str">
        <f>IF('FRONT PAGE'!$A$1="www.fly-logics.com","TOTAL 1ST
SEMESTER",0)</f>
        <v>TOTAL 1ST
SEMESTER</v>
      </c>
      <c r="FU317" s="1148"/>
      <c r="FV317" s="1148"/>
      <c r="FW317" s="1148"/>
      <c r="FX317" s="1148"/>
      <c r="FY317" s="1144" t="str">
        <f t="shared" ref="FY317" si="307">IF(SUM(FY299:GB316)=0," ",SUM(FY299:GB316))</f>
        <v xml:space="preserve"> </v>
      </c>
      <c r="FZ317" s="1149"/>
      <c r="GA317" s="1149"/>
      <c r="GB317" s="1150"/>
      <c r="GC317" s="1144" t="str">
        <f t="shared" ref="GC317" si="308">IF(SUM(GC299:GF316)=0," ",SUM(GC299:GF316))</f>
        <v xml:space="preserve"> </v>
      </c>
      <c r="GD317" s="1149"/>
      <c r="GE317" s="1149"/>
      <c r="GF317" s="1149"/>
      <c r="GG317" s="1151" t="str">
        <f t="shared" ref="GG317" si="309">IF(SUM(GG299:GJ316)=0," ",SUM(GG299:GJ316))</f>
        <v xml:space="preserve"> </v>
      </c>
      <c r="GH317" s="1149"/>
      <c r="GI317" s="1149"/>
      <c r="GJ317" s="1149"/>
      <c r="GK317" s="1145" t="str">
        <f t="shared" ref="GK317" si="310">IF(SUM(GK299:GM316)=0," ",SUM(GK299:GM316))</f>
        <v xml:space="preserve"> </v>
      </c>
      <c r="GL317" s="1152"/>
      <c r="GM317" s="1153"/>
      <c r="GN317" s="1145" t="str">
        <f t="shared" ref="GN317" si="311">IF(SUM(GN299:GP316)=0," ",SUM(GN299:GP316))</f>
        <v xml:space="preserve"> </v>
      </c>
      <c r="GO317" s="1152"/>
      <c r="GP317" s="1152"/>
      <c r="GQ317" s="643"/>
      <c r="GR317" s="6"/>
    </row>
    <row r="318" spans="1:200" ht="8.85" customHeight="1" x14ac:dyDescent="0.25">
      <c r="A318" s="212"/>
      <c r="B318" s="637"/>
      <c r="C318" s="1225"/>
      <c r="D318" s="1225"/>
      <c r="E318" s="1225"/>
      <c r="F318" s="1225"/>
      <c r="G318" s="1226"/>
      <c r="H318" s="1129"/>
      <c r="I318" s="1130"/>
      <c r="J318" s="1130"/>
      <c r="K318" s="1130"/>
      <c r="L318" s="1130"/>
      <c r="M318" s="1130"/>
      <c r="N318" s="624"/>
      <c r="O318" s="1225"/>
      <c r="P318" s="1225"/>
      <c r="Q318" s="1225"/>
      <c r="R318" s="1225"/>
      <c r="S318" s="1226"/>
      <c r="T318" s="1127"/>
      <c r="U318" s="1128"/>
      <c r="V318" s="1128"/>
      <c r="W318" s="1128"/>
      <c r="X318" s="1128"/>
      <c r="Y318" s="1128"/>
      <c r="Z318" s="15"/>
      <c r="AA318" s="1148"/>
      <c r="AB318" s="1154"/>
      <c r="AC318" s="1154"/>
      <c r="AD318" s="1154"/>
      <c r="AE318" s="1148"/>
      <c r="AF318" s="1149"/>
      <c r="AG318" s="1155"/>
      <c r="AH318" s="1155"/>
      <c r="AI318" s="1150"/>
      <c r="AJ318" s="1149"/>
      <c r="AK318" s="1155"/>
      <c r="AL318" s="1155"/>
      <c r="AM318" s="1149"/>
      <c r="AN318" s="1156"/>
      <c r="AO318" s="1155"/>
      <c r="AP318" s="1155"/>
      <c r="AQ318" s="1149"/>
      <c r="AR318" s="1152"/>
      <c r="AS318" s="1157"/>
      <c r="AT318" s="1153"/>
      <c r="AU318" s="1152"/>
      <c r="AV318" s="1157"/>
      <c r="AW318" s="1152"/>
      <c r="AX318" s="643"/>
      <c r="AY318" s="637"/>
      <c r="AZ318" s="1225"/>
      <c r="BA318" s="1225"/>
      <c r="BB318" s="1225"/>
      <c r="BC318" s="1225"/>
      <c r="BD318" s="1226"/>
      <c r="BE318" s="1129"/>
      <c r="BF318" s="1130"/>
      <c r="BG318" s="1130"/>
      <c r="BH318" s="1130"/>
      <c r="BI318" s="1130"/>
      <c r="BJ318" s="1130"/>
      <c r="BK318" s="624"/>
      <c r="BL318" s="1225"/>
      <c r="BM318" s="1225"/>
      <c r="BN318" s="1225"/>
      <c r="BO318" s="1225"/>
      <c r="BP318" s="1226"/>
      <c r="BQ318" s="1127"/>
      <c r="BR318" s="1128"/>
      <c r="BS318" s="1128"/>
      <c r="BT318" s="1128"/>
      <c r="BU318" s="1128"/>
      <c r="BV318" s="1128"/>
      <c r="BW318" s="15"/>
      <c r="BX318" s="1148"/>
      <c r="BY318" s="1154"/>
      <c r="BZ318" s="1154"/>
      <c r="CA318" s="1154"/>
      <c r="CB318" s="1148"/>
      <c r="CC318" s="1149"/>
      <c r="CD318" s="1155"/>
      <c r="CE318" s="1155"/>
      <c r="CF318" s="1150"/>
      <c r="CG318" s="1149"/>
      <c r="CH318" s="1155"/>
      <c r="CI318" s="1155"/>
      <c r="CJ318" s="1149"/>
      <c r="CK318" s="1156"/>
      <c r="CL318" s="1155"/>
      <c r="CM318" s="1155"/>
      <c r="CN318" s="1149"/>
      <c r="CO318" s="1152"/>
      <c r="CP318" s="1157"/>
      <c r="CQ318" s="1153"/>
      <c r="CR318" s="1152"/>
      <c r="CS318" s="1157"/>
      <c r="CT318" s="1152"/>
      <c r="CU318" s="643"/>
      <c r="CV318" s="248"/>
      <c r="CW318" s="212"/>
      <c r="CX318" s="637"/>
      <c r="CY318" s="1225"/>
      <c r="CZ318" s="1225"/>
      <c r="DA318" s="1225"/>
      <c r="DB318" s="1225"/>
      <c r="DC318" s="1226"/>
      <c r="DD318" s="1129"/>
      <c r="DE318" s="1130"/>
      <c r="DF318" s="1130"/>
      <c r="DG318" s="1130"/>
      <c r="DH318" s="1130"/>
      <c r="DI318" s="1130"/>
      <c r="DJ318" s="624"/>
      <c r="DK318" s="1225"/>
      <c r="DL318" s="1225"/>
      <c r="DM318" s="1225"/>
      <c r="DN318" s="1225"/>
      <c r="DO318" s="1226"/>
      <c r="DP318" s="1127"/>
      <c r="DQ318" s="1128"/>
      <c r="DR318" s="1128"/>
      <c r="DS318" s="1128"/>
      <c r="DT318" s="1128"/>
      <c r="DU318" s="1128"/>
      <c r="DV318" s="15"/>
      <c r="DW318" s="1148"/>
      <c r="DX318" s="1154"/>
      <c r="DY318" s="1154"/>
      <c r="DZ318" s="1154"/>
      <c r="EA318" s="1148"/>
      <c r="EB318" s="1149"/>
      <c r="EC318" s="1155"/>
      <c r="ED318" s="1155"/>
      <c r="EE318" s="1150"/>
      <c r="EF318" s="1149"/>
      <c r="EG318" s="1155"/>
      <c r="EH318" s="1155"/>
      <c r="EI318" s="1149"/>
      <c r="EJ318" s="1156"/>
      <c r="EK318" s="1155"/>
      <c r="EL318" s="1155"/>
      <c r="EM318" s="1149"/>
      <c r="EN318" s="1152"/>
      <c r="EO318" s="1157"/>
      <c r="EP318" s="1153"/>
      <c r="EQ318" s="1152"/>
      <c r="ER318" s="1157"/>
      <c r="ES318" s="1152"/>
      <c r="ET318" s="643"/>
      <c r="EU318" s="637"/>
      <c r="EV318" s="1225"/>
      <c r="EW318" s="1225"/>
      <c r="EX318" s="1225"/>
      <c r="EY318" s="1225"/>
      <c r="EZ318" s="1226"/>
      <c r="FA318" s="1129"/>
      <c r="FB318" s="1130"/>
      <c r="FC318" s="1130"/>
      <c r="FD318" s="1130"/>
      <c r="FE318" s="1130"/>
      <c r="FF318" s="1130"/>
      <c r="FG318" s="624"/>
      <c r="FH318" s="1225"/>
      <c r="FI318" s="1225"/>
      <c r="FJ318" s="1225"/>
      <c r="FK318" s="1225"/>
      <c r="FL318" s="1226"/>
      <c r="FM318" s="1127"/>
      <c r="FN318" s="1128"/>
      <c r="FO318" s="1128"/>
      <c r="FP318" s="1128"/>
      <c r="FQ318" s="1128"/>
      <c r="FR318" s="1128"/>
      <c r="FS318" s="15"/>
      <c r="FT318" s="1148"/>
      <c r="FU318" s="1154"/>
      <c r="FV318" s="1154"/>
      <c r="FW318" s="1154"/>
      <c r="FX318" s="1148"/>
      <c r="FY318" s="1149"/>
      <c r="FZ318" s="1155"/>
      <c r="GA318" s="1155"/>
      <c r="GB318" s="1150"/>
      <c r="GC318" s="1149"/>
      <c r="GD318" s="1155"/>
      <c r="GE318" s="1155"/>
      <c r="GF318" s="1149"/>
      <c r="GG318" s="1156"/>
      <c r="GH318" s="1155"/>
      <c r="GI318" s="1155"/>
      <c r="GJ318" s="1149"/>
      <c r="GK318" s="1152"/>
      <c r="GL318" s="1157"/>
      <c r="GM318" s="1153"/>
      <c r="GN318" s="1152"/>
      <c r="GO318" s="1157"/>
      <c r="GP318" s="1152"/>
      <c r="GQ318" s="643"/>
      <c r="GR318" s="6"/>
    </row>
    <row r="319" spans="1:200" ht="3" customHeight="1" x14ac:dyDescent="0.25">
      <c r="A319" s="212"/>
      <c r="B319" s="637"/>
      <c r="C319" s="624"/>
      <c r="D319" s="624"/>
      <c r="E319" s="624"/>
      <c r="F319" s="624"/>
      <c r="G319" s="624"/>
      <c r="H319" s="624"/>
      <c r="I319" s="624"/>
      <c r="J319" s="624"/>
      <c r="K319" s="624"/>
      <c r="L319" s="624"/>
      <c r="M319" s="624"/>
      <c r="N319" s="624"/>
      <c r="O319" s="624"/>
      <c r="P319" s="624"/>
      <c r="Q319" s="624"/>
      <c r="R319" s="624"/>
      <c r="S319" s="624"/>
      <c r="T319" s="624"/>
      <c r="U319" s="624"/>
      <c r="V319" s="624"/>
      <c r="W319" s="624"/>
      <c r="X319" s="624"/>
      <c r="Y319" s="624"/>
      <c r="Z319" s="15"/>
      <c r="AA319" s="1148"/>
      <c r="AB319" s="1154"/>
      <c r="AC319" s="1154"/>
      <c r="AD319" s="1154"/>
      <c r="AE319" s="1148"/>
      <c r="AF319" s="1149"/>
      <c r="AG319" s="1155"/>
      <c r="AH319" s="1155"/>
      <c r="AI319" s="1150"/>
      <c r="AJ319" s="1149"/>
      <c r="AK319" s="1155"/>
      <c r="AL319" s="1155"/>
      <c r="AM319" s="1149"/>
      <c r="AN319" s="1156"/>
      <c r="AO319" s="1155"/>
      <c r="AP319" s="1155"/>
      <c r="AQ319" s="1149"/>
      <c r="AR319" s="1152"/>
      <c r="AS319" s="1157"/>
      <c r="AT319" s="1153"/>
      <c r="AU319" s="1152"/>
      <c r="AV319" s="1157"/>
      <c r="AW319" s="1152"/>
      <c r="AX319" s="643"/>
      <c r="AY319" s="637"/>
      <c r="AZ319" s="624"/>
      <c r="BA319" s="624"/>
      <c r="BB319" s="624"/>
      <c r="BC319" s="624"/>
      <c r="BD319" s="624"/>
      <c r="BE319" s="624"/>
      <c r="BF319" s="624"/>
      <c r="BG319" s="624"/>
      <c r="BH319" s="624"/>
      <c r="BI319" s="624"/>
      <c r="BJ319" s="624"/>
      <c r="BK319" s="624"/>
      <c r="BL319" s="624"/>
      <c r="BM319" s="624"/>
      <c r="BN319" s="624"/>
      <c r="BO319" s="624"/>
      <c r="BP319" s="624"/>
      <c r="BQ319" s="624"/>
      <c r="BR319" s="624"/>
      <c r="BS319" s="624"/>
      <c r="BT319" s="624"/>
      <c r="BU319" s="624"/>
      <c r="BV319" s="624"/>
      <c r="BW319" s="15"/>
      <c r="BX319" s="1148"/>
      <c r="BY319" s="1154"/>
      <c r="BZ319" s="1154"/>
      <c r="CA319" s="1154"/>
      <c r="CB319" s="1148"/>
      <c r="CC319" s="1149"/>
      <c r="CD319" s="1155"/>
      <c r="CE319" s="1155"/>
      <c r="CF319" s="1150"/>
      <c r="CG319" s="1149"/>
      <c r="CH319" s="1155"/>
      <c r="CI319" s="1155"/>
      <c r="CJ319" s="1149"/>
      <c r="CK319" s="1156"/>
      <c r="CL319" s="1155"/>
      <c r="CM319" s="1155"/>
      <c r="CN319" s="1149"/>
      <c r="CO319" s="1152"/>
      <c r="CP319" s="1157"/>
      <c r="CQ319" s="1153"/>
      <c r="CR319" s="1152"/>
      <c r="CS319" s="1157"/>
      <c r="CT319" s="1152"/>
      <c r="CU319" s="643"/>
      <c r="CV319" s="248"/>
      <c r="CW319" s="212"/>
      <c r="CX319" s="637"/>
      <c r="CY319" s="624"/>
      <c r="CZ319" s="624"/>
      <c r="DA319" s="624"/>
      <c r="DB319" s="624"/>
      <c r="DC319" s="624"/>
      <c r="DD319" s="624"/>
      <c r="DE319" s="624"/>
      <c r="DF319" s="624"/>
      <c r="DG319" s="624"/>
      <c r="DH319" s="624"/>
      <c r="DI319" s="624"/>
      <c r="DJ319" s="624"/>
      <c r="DK319" s="624"/>
      <c r="DL319" s="624"/>
      <c r="DM319" s="624"/>
      <c r="DN319" s="624"/>
      <c r="DO319" s="624"/>
      <c r="DP319" s="624"/>
      <c r="DQ319" s="624"/>
      <c r="DR319" s="624"/>
      <c r="DS319" s="624"/>
      <c r="DT319" s="624"/>
      <c r="DU319" s="624"/>
      <c r="DV319" s="15"/>
      <c r="DW319" s="1148"/>
      <c r="DX319" s="1154"/>
      <c r="DY319" s="1154"/>
      <c r="DZ319" s="1154"/>
      <c r="EA319" s="1148"/>
      <c r="EB319" s="1149"/>
      <c r="EC319" s="1155"/>
      <c r="ED319" s="1155"/>
      <c r="EE319" s="1150"/>
      <c r="EF319" s="1149"/>
      <c r="EG319" s="1155"/>
      <c r="EH319" s="1155"/>
      <c r="EI319" s="1149"/>
      <c r="EJ319" s="1156"/>
      <c r="EK319" s="1155"/>
      <c r="EL319" s="1155"/>
      <c r="EM319" s="1149"/>
      <c r="EN319" s="1152"/>
      <c r="EO319" s="1157"/>
      <c r="EP319" s="1153"/>
      <c r="EQ319" s="1152"/>
      <c r="ER319" s="1157"/>
      <c r="ES319" s="1152"/>
      <c r="ET319" s="643"/>
      <c r="EU319" s="637"/>
      <c r="EV319" s="624"/>
      <c r="EW319" s="624"/>
      <c r="EX319" s="624"/>
      <c r="EY319" s="624"/>
      <c r="EZ319" s="624"/>
      <c r="FA319" s="624"/>
      <c r="FB319" s="624"/>
      <c r="FC319" s="624"/>
      <c r="FD319" s="624"/>
      <c r="FE319" s="624"/>
      <c r="FF319" s="624"/>
      <c r="FG319" s="624"/>
      <c r="FH319" s="624"/>
      <c r="FI319" s="624"/>
      <c r="FJ319" s="624"/>
      <c r="FK319" s="624"/>
      <c r="FL319" s="624"/>
      <c r="FM319" s="624"/>
      <c r="FN319" s="624"/>
      <c r="FO319" s="624"/>
      <c r="FP319" s="624"/>
      <c r="FQ319" s="624"/>
      <c r="FR319" s="624"/>
      <c r="FS319" s="15"/>
      <c r="FT319" s="1148"/>
      <c r="FU319" s="1154"/>
      <c r="FV319" s="1154"/>
      <c r="FW319" s="1154"/>
      <c r="FX319" s="1148"/>
      <c r="FY319" s="1149"/>
      <c r="FZ319" s="1155"/>
      <c r="GA319" s="1155"/>
      <c r="GB319" s="1150"/>
      <c r="GC319" s="1149"/>
      <c r="GD319" s="1155"/>
      <c r="GE319" s="1155"/>
      <c r="GF319" s="1149"/>
      <c r="GG319" s="1156"/>
      <c r="GH319" s="1155"/>
      <c r="GI319" s="1155"/>
      <c r="GJ319" s="1149"/>
      <c r="GK319" s="1152"/>
      <c r="GL319" s="1157"/>
      <c r="GM319" s="1153"/>
      <c r="GN319" s="1152"/>
      <c r="GO319" s="1157"/>
      <c r="GP319" s="1152"/>
      <c r="GQ319" s="643"/>
      <c r="GR319" s="6"/>
    </row>
    <row r="320" spans="1:200" ht="11.25" customHeight="1" x14ac:dyDescent="0.25">
      <c r="A320" s="212"/>
      <c r="B320" s="637"/>
      <c r="C320" s="1218" t="str">
        <f>IF('FRONT PAGE'!$A$1="www.fly-logics.com","SIC",0)</f>
        <v>SIC</v>
      </c>
      <c r="D320" s="1225"/>
      <c r="E320" s="1225"/>
      <c r="F320" s="1225"/>
      <c r="G320" s="1226"/>
      <c r="H320" s="1129" t="str">
        <f>IF(SUMIFS(LOGBOOK!$Z$5:$Z$1036129,LOGBOOK!$D$5:$D$1036129,F299,LOGBOOK!$AN$5:$AN$1036129,V299,LOGBOOK!$E$5:$E$1036129,L299)=0," ",SUMIFS(LOGBOOK!$Z$5:$Z$1036129,LOGBOOK!$D$5:$D$1036129,F299,LOGBOOK!$AN$5:$AN$1036129,V299,LOGBOOK!$E$5:$E$1036129,L299))</f>
        <v xml:space="preserve"> </v>
      </c>
      <c r="I320" s="1130" t="str">
        <f t="shared" ref="I320" si="312">H320</f>
        <v xml:space="preserve"> </v>
      </c>
      <c r="J320" s="1130"/>
      <c r="K320" s="1130"/>
      <c r="L320" s="1130"/>
      <c r="M320" s="1130"/>
      <c r="N320" s="624"/>
      <c r="O320" s="1220" t="str">
        <f>IF('FRONT PAGE'!$A$1="www.fly-logics.com","NIGHT",0)</f>
        <v>NIGHT</v>
      </c>
      <c r="P320" s="1225"/>
      <c r="Q320" s="1225"/>
      <c r="R320" s="1225"/>
      <c r="S320" s="1226"/>
      <c r="T320" s="1127" t="str">
        <f>IF(SUMIFS(LOGBOOK!$AF$5:$AF$1036129,LOGBOOK!$D$5:$D$1036129,F299,LOGBOOK!$AN$5:$AN$1036129,V299,LOGBOOK!$E$5:$E$1036129,L299)=0," ",SUMIFS(LOGBOOK!$AF$5:$AF$1036129,LOGBOOK!$D$5:$D$1036129,F299,LOGBOOK!$AN$5:$AN$1036129,V299,LOGBOOK!$E$5:$E$1036129,L299))</f>
        <v xml:space="preserve"> </v>
      </c>
      <c r="U320" s="1128" t="str">
        <f t="shared" ref="U320" si="313">T320</f>
        <v xml:space="preserve"> </v>
      </c>
      <c r="V320" s="1128"/>
      <c r="W320" s="1128"/>
      <c r="X320" s="1128"/>
      <c r="Y320" s="1128"/>
      <c r="Z320" s="15"/>
      <c r="AA320" s="1148"/>
      <c r="AB320" s="1148"/>
      <c r="AC320" s="1148"/>
      <c r="AD320" s="1148"/>
      <c r="AE320" s="1148"/>
      <c r="AF320" s="1149"/>
      <c r="AG320" s="1149"/>
      <c r="AH320" s="1149"/>
      <c r="AI320" s="1150"/>
      <c r="AJ320" s="1149"/>
      <c r="AK320" s="1149"/>
      <c r="AL320" s="1149"/>
      <c r="AM320" s="1149"/>
      <c r="AN320" s="1156"/>
      <c r="AO320" s="1149"/>
      <c r="AP320" s="1149"/>
      <c r="AQ320" s="1149"/>
      <c r="AR320" s="1152"/>
      <c r="AS320" s="1152"/>
      <c r="AT320" s="1153"/>
      <c r="AU320" s="1152"/>
      <c r="AV320" s="1152"/>
      <c r="AW320" s="1152"/>
      <c r="AX320" s="643"/>
      <c r="AY320" s="637"/>
      <c r="AZ320" s="1218" t="str">
        <f>IF('FRONT PAGE'!$A$1="www.fly-logics.com","SIC",0)</f>
        <v>SIC</v>
      </c>
      <c r="BA320" s="1225"/>
      <c r="BB320" s="1225"/>
      <c r="BC320" s="1225"/>
      <c r="BD320" s="1226"/>
      <c r="BE320" s="1129" t="str">
        <f>IF(SUMIFS(LOGBOOK!$Z$5:$Z$1036129,LOGBOOK!$D$5:$D$1036129,BC299,LOGBOOK!$AN$5:$AN$1036129,BS299,LOGBOOK!$E$5:$E$1036129,BI299)=0," ",SUMIFS(LOGBOOK!$Z$5:$Z$1036129,LOGBOOK!$D$5:$D$1036129,BC299,LOGBOOK!$AN$5:$AN$1036129,BS299,LOGBOOK!$E$5:$E$1036129,BI299))</f>
        <v xml:space="preserve"> </v>
      </c>
      <c r="BF320" s="1130" t="str">
        <f t="shared" ref="BF320" si="314">BE320</f>
        <v xml:space="preserve"> </v>
      </c>
      <c r="BG320" s="1130"/>
      <c r="BH320" s="1130"/>
      <c r="BI320" s="1130"/>
      <c r="BJ320" s="1130"/>
      <c r="BK320" s="624"/>
      <c r="BL320" s="1220" t="str">
        <f>IF('FRONT PAGE'!$A$1="www.fly-logics.com","NIGHT",0)</f>
        <v>NIGHT</v>
      </c>
      <c r="BM320" s="1225"/>
      <c r="BN320" s="1225"/>
      <c r="BO320" s="1225"/>
      <c r="BP320" s="1226"/>
      <c r="BQ320" s="1127" t="str">
        <f>IF(SUMIFS(LOGBOOK!$AF$5:$AF$1036129,LOGBOOK!$D$5:$D$1036129,BC299,LOGBOOK!$AN$5:$AN$1036129,BS299,LOGBOOK!$E$5:$E$1036129,BI299)=0," ",SUMIFS(LOGBOOK!$AF$5:$AF$1036129,LOGBOOK!$D$5:$D$1036129,BC299,LOGBOOK!$AN$5:$AN$1036129,BS299,LOGBOOK!$E$5:$E$1036129,BI299))</f>
        <v xml:space="preserve"> </v>
      </c>
      <c r="BR320" s="1128" t="str">
        <f t="shared" ref="BR320" si="315">BQ320</f>
        <v xml:space="preserve"> </v>
      </c>
      <c r="BS320" s="1128"/>
      <c r="BT320" s="1128"/>
      <c r="BU320" s="1128"/>
      <c r="BV320" s="1128"/>
      <c r="BW320" s="15"/>
      <c r="BX320" s="1148"/>
      <c r="BY320" s="1148"/>
      <c r="BZ320" s="1148"/>
      <c r="CA320" s="1148"/>
      <c r="CB320" s="1148"/>
      <c r="CC320" s="1149"/>
      <c r="CD320" s="1149"/>
      <c r="CE320" s="1149"/>
      <c r="CF320" s="1150"/>
      <c r="CG320" s="1149"/>
      <c r="CH320" s="1149"/>
      <c r="CI320" s="1149"/>
      <c r="CJ320" s="1149"/>
      <c r="CK320" s="1156"/>
      <c r="CL320" s="1149"/>
      <c r="CM320" s="1149"/>
      <c r="CN320" s="1149"/>
      <c r="CO320" s="1152"/>
      <c r="CP320" s="1152"/>
      <c r="CQ320" s="1153"/>
      <c r="CR320" s="1152"/>
      <c r="CS320" s="1152"/>
      <c r="CT320" s="1152"/>
      <c r="CU320" s="643"/>
      <c r="CV320" s="248"/>
      <c r="CW320" s="212"/>
      <c r="CX320" s="637"/>
      <c r="CY320" s="1218" t="str">
        <f>IF('FRONT PAGE'!$A$1="www.fly-logics.com","SIC",0)</f>
        <v>SIC</v>
      </c>
      <c r="CZ320" s="1225"/>
      <c r="DA320" s="1225"/>
      <c r="DB320" s="1225"/>
      <c r="DC320" s="1226"/>
      <c r="DD320" s="1129" t="str">
        <f>IF(SUMIFS(LOGBOOK!$Z$5:$Z$1036129,LOGBOOK!$D$5:$D$1036129,DB299,LOGBOOK!$AN$5:$AN$1036129,DR299,LOGBOOK!$E$5:$E$1036129,DH299)=0," ",SUMIFS(LOGBOOK!$Z$5:$Z$1036129,LOGBOOK!$D$5:$D$1036129,DB299,LOGBOOK!$AN$5:$AN$1036129,DR299,LOGBOOK!$E$5:$E$1036129,DH299))</f>
        <v xml:space="preserve"> </v>
      </c>
      <c r="DE320" s="1130" t="str">
        <f t="shared" ref="DE320" si="316">DD320</f>
        <v xml:space="preserve"> </v>
      </c>
      <c r="DF320" s="1130"/>
      <c r="DG320" s="1130"/>
      <c r="DH320" s="1130"/>
      <c r="DI320" s="1130"/>
      <c r="DJ320" s="624"/>
      <c r="DK320" s="1220" t="str">
        <f>IF('FRONT PAGE'!$A$1="www.fly-logics.com","NIGHT",0)</f>
        <v>NIGHT</v>
      </c>
      <c r="DL320" s="1225"/>
      <c r="DM320" s="1225"/>
      <c r="DN320" s="1225"/>
      <c r="DO320" s="1226"/>
      <c r="DP320" s="1127" t="str">
        <f>IF(SUMIFS(LOGBOOK!$AF$5:$AF$1036129,LOGBOOK!$D$5:$D$1036129,DB299,LOGBOOK!$AN$5:$AN$1036129,DR299,LOGBOOK!$E$5:$E$1036129,DH299)=0," ",SUMIFS(LOGBOOK!$AF$5:$AF$1036129,LOGBOOK!$D$5:$D$1036129,DB299,LOGBOOK!$AN$5:$AN$1036129,DR299,LOGBOOK!$E$5:$E$1036129,DH299))</f>
        <v xml:space="preserve"> </v>
      </c>
      <c r="DQ320" s="1128" t="str">
        <f t="shared" ref="DQ320" si="317">DP320</f>
        <v xml:space="preserve"> </v>
      </c>
      <c r="DR320" s="1128"/>
      <c r="DS320" s="1128"/>
      <c r="DT320" s="1128"/>
      <c r="DU320" s="1128"/>
      <c r="DV320" s="15"/>
      <c r="DW320" s="1148"/>
      <c r="DX320" s="1148"/>
      <c r="DY320" s="1148"/>
      <c r="DZ320" s="1148"/>
      <c r="EA320" s="1148"/>
      <c r="EB320" s="1149"/>
      <c r="EC320" s="1149"/>
      <c r="ED320" s="1149"/>
      <c r="EE320" s="1150"/>
      <c r="EF320" s="1149"/>
      <c r="EG320" s="1149"/>
      <c r="EH320" s="1149"/>
      <c r="EI320" s="1149"/>
      <c r="EJ320" s="1156"/>
      <c r="EK320" s="1149"/>
      <c r="EL320" s="1149"/>
      <c r="EM320" s="1149"/>
      <c r="EN320" s="1152"/>
      <c r="EO320" s="1152"/>
      <c r="EP320" s="1153"/>
      <c r="EQ320" s="1152"/>
      <c r="ER320" s="1152"/>
      <c r="ES320" s="1152"/>
      <c r="ET320" s="643"/>
      <c r="EU320" s="637"/>
      <c r="EV320" s="1218" t="str">
        <f>IF('FRONT PAGE'!$A$1="www.fly-logics.com","SIC",0)</f>
        <v>SIC</v>
      </c>
      <c r="EW320" s="1225"/>
      <c r="EX320" s="1225"/>
      <c r="EY320" s="1225"/>
      <c r="EZ320" s="1226"/>
      <c r="FA320" s="1129" t="str">
        <f>IF(SUMIFS(LOGBOOK!$Z$5:$Z$1036129,LOGBOOK!$D$5:$D$1036129,EY299,LOGBOOK!$AN$5:$AN$1036129,FO299,LOGBOOK!$E$5:$E$1036129,FE299)=0," ",SUMIFS(LOGBOOK!$Z$5:$Z$1036129,LOGBOOK!$D$5:$D$1036129,EY299,LOGBOOK!$AN$5:$AN$1036129,FO299,LOGBOOK!$E$5:$E$1036129,FE299))</f>
        <v xml:space="preserve"> </v>
      </c>
      <c r="FB320" s="1130" t="str">
        <f t="shared" ref="FB320" si="318">FA320</f>
        <v xml:space="preserve"> </v>
      </c>
      <c r="FC320" s="1130"/>
      <c r="FD320" s="1130"/>
      <c r="FE320" s="1130"/>
      <c r="FF320" s="1130"/>
      <c r="FG320" s="624"/>
      <c r="FH320" s="1220" t="str">
        <f>IF('FRONT PAGE'!$A$1="www.fly-logics.com","NIGHT",0)</f>
        <v>NIGHT</v>
      </c>
      <c r="FI320" s="1225"/>
      <c r="FJ320" s="1225"/>
      <c r="FK320" s="1225"/>
      <c r="FL320" s="1226"/>
      <c r="FM320" s="1127" t="str">
        <f>IF(SUMIFS(LOGBOOK!$AF$5:$AF$1036129,LOGBOOK!$D$5:$D$1036129,EY299,LOGBOOK!$AN$5:$AN$1036129,FO299,LOGBOOK!$E$5:$E$1036129,FE299)=0," ",SUMIFS(LOGBOOK!$AF$5:$AF$1036129,LOGBOOK!$D$5:$D$1036129,EY299,LOGBOOK!$AN$5:$AN$1036129,FO299,LOGBOOK!$E$5:$E$1036129,FE299))</f>
        <v xml:space="preserve"> </v>
      </c>
      <c r="FN320" s="1128" t="str">
        <f t="shared" ref="FN320" si="319">FM320</f>
        <v xml:space="preserve"> </v>
      </c>
      <c r="FO320" s="1128"/>
      <c r="FP320" s="1128"/>
      <c r="FQ320" s="1128"/>
      <c r="FR320" s="1128"/>
      <c r="FS320" s="15"/>
      <c r="FT320" s="1148"/>
      <c r="FU320" s="1148"/>
      <c r="FV320" s="1148"/>
      <c r="FW320" s="1148"/>
      <c r="FX320" s="1148"/>
      <c r="FY320" s="1149"/>
      <c r="FZ320" s="1149"/>
      <c r="GA320" s="1149"/>
      <c r="GB320" s="1150"/>
      <c r="GC320" s="1149"/>
      <c r="GD320" s="1149"/>
      <c r="GE320" s="1149"/>
      <c r="GF320" s="1149"/>
      <c r="GG320" s="1156"/>
      <c r="GH320" s="1149"/>
      <c r="GI320" s="1149"/>
      <c r="GJ320" s="1149"/>
      <c r="GK320" s="1152"/>
      <c r="GL320" s="1152"/>
      <c r="GM320" s="1153"/>
      <c r="GN320" s="1152"/>
      <c r="GO320" s="1152"/>
      <c r="GP320" s="1152"/>
      <c r="GQ320" s="643"/>
      <c r="GR320" s="6"/>
    </row>
    <row r="321" spans="1:200" ht="8.85" customHeight="1" x14ac:dyDescent="0.25">
      <c r="A321" s="212"/>
      <c r="B321" s="637"/>
      <c r="C321" s="1225"/>
      <c r="D321" s="1225"/>
      <c r="E321" s="1225"/>
      <c r="F321" s="1225"/>
      <c r="G321" s="1226"/>
      <c r="H321" s="1129"/>
      <c r="I321" s="1130"/>
      <c r="J321" s="1130"/>
      <c r="K321" s="1130"/>
      <c r="L321" s="1130"/>
      <c r="M321" s="1130"/>
      <c r="N321" s="624"/>
      <c r="O321" s="1225"/>
      <c r="P321" s="1225"/>
      <c r="Q321" s="1225"/>
      <c r="R321" s="1225"/>
      <c r="S321" s="1226"/>
      <c r="T321" s="1127"/>
      <c r="U321" s="1128"/>
      <c r="V321" s="1128"/>
      <c r="W321" s="1128"/>
      <c r="X321" s="1128"/>
      <c r="Y321" s="1128"/>
      <c r="Z321" s="15"/>
      <c r="AA321" s="629" t="str">
        <f>IF('FRONT PAGE'!$A$1="www.fly-logics.com","JUL",0)</f>
        <v>JUL</v>
      </c>
      <c r="AB321" s="631"/>
      <c r="AC321" s="631"/>
      <c r="AD321" s="631"/>
      <c r="AE321" s="631"/>
      <c r="AF321" s="630" t="str">
        <f>IF(SUMIFS(LOGBOOK!$Y$5:$Y$1036129,LOGBOOK!$D$5:$D$1036129,F299,LOGBOOK!$AN$5:$AN$1036129,V299,LOGBOOK!$E$5:$E$1036129,L299,LOGBOOK!$AM$5:$AM$1036129,"JUL")=0," ",SUMIFS(LOGBOOK!$Y$5:$Y$1036129,LOGBOOK!$D$5:$D$1036129,F299,LOGBOOK!$AN$5:$AN$1036129,V299,LOGBOOK!$E$5:$E$1036129,L299,LOGBOOK!$AM$5:$AM$1036129,"JUL"))</f>
        <v xml:space="preserve"> </v>
      </c>
      <c r="AG321" s="625"/>
      <c r="AH321" s="625"/>
      <c r="AI321" s="625"/>
      <c r="AJ321" s="650" t="str">
        <f>IF(SUMIFS(LOGBOOK!$Z$5:$Z$1036129,LOGBOOK!$D$5:$D$1036129,F299,LOGBOOK!$AN$5:$AN$1036129,V299,LOGBOOK!$E$5:$E$1036129,L299,LOGBOOK!$AM$5:$AM$1036129,"JUL")=0," ",SUMIFS(LOGBOOK!$Z$5:$Z$1036129,LOGBOOK!$D$5:$D$1036129,F299,LOGBOOK!$AN$5:$AN$1036129,V299,LOGBOOK!$E$5:$E$1036129,L299,LOGBOOK!$AM$5:$AM$1036129,"JUL"))</f>
        <v xml:space="preserve"> </v>
      </c>
      <c r="AK321" s="651"/>
      <c r="AL321" s="651"/>
      <c r="AM321" s="651"/>
      <c r="AN321" s="630" t="str">
        <f>IF(SUMIFS(LOGBOOK!$AA$5:$AA$1036129,LOGBOOK!$D$5:$D$1036129,F299,LOGBOOK!$AN$5:$AN$1036129,V299,LOGBOOK!$E$5:$E$1036129,L299,LOGBOOK!$AM$5:$AM$1036129,"JUL")=0," ",SUMIFS(LOGBOOK!$AA$5:$AA$1036129,LOGBOOK!$D$5:$D$1036129,F299,LOGBOOK!$AN$5:$AN$1036129,V299,LOGBOOK!$E$5:$E$1036129,L299,LOGBOOK!$AM$5:$AM$1036129,"JUL"))</f>
        <v xml:space="preserve"> </v>
      </c>
      <c r="AO321" s="625"/>
      <c r="AP321" s="625"/>
      <c r="AQ321" s="625"/>
      <c r="AR321" s="623" t="str">
        <f>IF(SUMIFS(LOGBOOK!$AE$5:$AE$1036129,LOGBOOK!$D$5:$D$1036129,F299,LOGBOOK!$AN$5:$AN$1036129,V299,LOGBOOK!$E$5:$E$1036129,L299,LOGBOOK!$AM$5:$AM$1036129,"JUL")=0," ",SUMIFS(LOGBOOK!$AC$5:$AC$1036129,LOGBOOK!$D$5:$D$1036129,F299,LOGBOOK!$AN$5:$AN$1036129,V299,LOGBOOK!$E$5:$E$1036129,L299,LOGBOOK!$AM$5:$AM$1036129,"JUL"))</f>
        <v xml:space="preserve"> </v>
      </c>
      <c r="AS321" s="623"/>
      <c r="AT321" s="623"/>
      <c r="AU321" s="641" t="str">
        <f>IF(SUMIFS(LOGBOOK!$AF$5:$AF$1036129,LOGBOOK!$D$5:$D$1036129,F299,LOGBOOK!$AN$5:$AN$1036129,V299,LOGBOOK!$E$5:$E$1036129,L299,LOGBOOK!$AM$5:$AM$1036129,"JUL")=0," ",SUMIFS(LOGBOOK!$AF$5:$AF$1036129,LOGBOOK!$D$5:$D$1036129,F299,LOGBOOK!$AN$5:$AN$1036129,V299,LOGBOOK!$E$5:$E$1036129,L299,LOGBOOK!$AM$5:$AM$1036129,"JUL"))</f>
        <v xml:space="preserve"> </v>
      </c>
      <c r="AV321" s="642"/>
      <c r="AW321" s="642"/>
      <c r="AX321" s="643"/>
      <c r="AY321" s="637"/>
      <c r="AZ321" s="1225"/>
      <c r="BA321" s="1225"/>
      <c r="BB321" s="1225"/>
      <c r="BC321" s="1225"/>
      <c r="BD321" s="1226"/>
      <c r="BE321" s="1129"/>
      <c r="BF321" s="1130"/>
      <c r="BG321" s="1130"/>
      <c r="BH321" s="1130"/>
      <c r="BI321" s="1130"/>
      <c r="BJ321" s="1130"/>
      <c r="BK321" s="624"/>
      <c r="BL321" s="1225"/>
      <c r="BM321" s="1225"/>
      <c r="BN321" s="1225"/>
      <c r="BO321" s="1225"/>
      <c r="BP321" s="1226"/>
      <c r="BQ321" s="1127"/>
      <c r="BR321" s="1128"/>
      <c r="BS321" s="1128"/>
      <c r="BT321" s="1128"/>
      <c r="BU321" s="1128"/>
      <c r="BV321" s="1128"/>
      <c r="BW321" s="15"/>
      <c r="BX321" s="629" t="str">
        <f>IF('FRONT PAGE'!$A$1="www.fly-logics.com","JUL",0)</f>
        <v>JUL</v>
      </c>
      <c r="BY321" s="631"/>
      <c r="BZ321" s="631"/>
      <c r="CA321" s="631"/>
      <c r="CB321" s="631"/>
      <c r="CC321" s="630" t="str">
        <f>IF(SUMIFS(LOGBOOK!$Y$5:$Y$1036129,LOGBOOK!$D$5:$D$1036129,BC299,LOGBOOK!$AN$5:$AN$1036129,BS299,LOGBOOK!$E$5:$E$1036129,BI299,LOGBOOK!$AM$5:$AM$1036129,"JUL")=0," ",SUMIFS(LOGBOOK!$Y$5:$Y$1036129,LOGBOOK!$D$5:$D$1036129,BC299,LOGBOOK!$AN$5:$AN$1036129,BS299,LOGBOOK!$E$5:$E$1036129,BI299,LOGBOOK!$AM$5:$AM$1036129,"JUL"))</f>
        <v xml:space="preserve"> </v>
      </c>
      <c r="CD321" s="625"/>
      <c r="CE321" s="625"/>
      <c r="CF321" s="625"/>
      <c r="CG321" s="650" t="str">
        <f>IF(SUMIFS(LOGBOOK!$Z$5:$Z$1036129,LOGBOOK!$D$5:$D$1036129,BC299,LOGBOOK!$AN$5:$AN$1036129,BS299,LOGBOOK!$E$5:$E$1036129,BI299,LOGBOOK!$AM$5:$AM$1036129,"JUL")=0," ",SUMIFS(LOGBOOK!$Z$5:$Z$1036129,LOGBOOK!$D$5:$D$1036129,BC299,LOGBOOK!$AN$5:$AN$1036129,BS299,LOGBOOK!$E$5:$E$1036129,BI299,LOGBOOK!$AM$5:$AM$1036129,"JUL"))</f>
        <v xml:space="preserve"> </v>
      </c>
      <c r="CH321" s="651"/>
      <c r="CI321" s="651"/>
      <c r="CJ321" s="651"/>
      <c r="CK321" s="630" t="str">
        <f>IF(SUMIFS(LOGBOOK!$AA$5:$AA$1036129,LOGBOOK!$D$5:$D$1036129,BC299,LOGBOOK!$AN$5:$AN$1036129,BS299,LOGBOOK!$E$5:$E$1036129,BI299,LOGBOOK!$AM$5:$AM$1036129,"JUL")=0," ",SUMIFS(LOGBOOK!$AA$5:$AA$1036129,LOGBOOK!$D$5:$D$1036129,BC299,LOGBOOK!$AN$5:$AN$1036129,BS299,LOGBOOK!$E$5:$E$1036129,BI299,LOGBOOK!$AM$5:$AM$1036129,"JUL"))</f>
        <v xml:space="preserve"> </v>
      </c>
      <c r="CL321" s="625"/>
      <c r="CM321" s="625"/>
      <c r="CN321" s="625"/>
      <c r="CO321" s="623" t="str">
        <f>IF(SUMIFS(LOGBOOK!$AE$5:$AE$1036129,LOGBOOK!$D$5:$D$1036129,BC299,LOGBOOK!$AN$5:$AN$1036129,BS299,LOGBOOK!$E$5:$E$1036129,BI299,LOGBOOK!$AM$5:$AM$1036129,"JUL")=0," ",SUMIFS(LOGBOOK!$AC$5:$AC$1036129,LOGBOOK!$D$5:$D$1036129,BC299,LOGBOOK!$AN$5:$AN$1036129,BS299,LOGBOOK!$E$5:$E$1036129,BI299,LOGBOOK!$AM$5:$AM$1036129,"JUL"))</f>
        <v xml:space="preserve"> </v>
      </c>
      <c r="CP321" s="623"/>
      <c r="CQ321" s="623"/>
      <c r="CR321" s="641" t="str">
        <f>IF(SUMIFS(LOGBOOK!$AF$5:$AF$1036129,LOGBOOK!$D$5:$D$1036129,BC299,LOGBOOK!$AN$5:$AN$1036129,BS299,LOGBOOK!$E$5:$E$1036129,BI299,LOGBOOK!$AM$5:$AM$1036129,"JUL")=0," ",SUMIFS(LOGBOOK!$AF$5:$AF$1036129,LOGBOOK!$D$5:$D$1036129,BC299,LOGBOOK!$AN$5:$AN$1036129,BS299,LOGBOOK!$E$5:$E$1036129,BI299,LOGBOOK!$AM$5:$AM$1036129,"JUL"))</f>
        <v xml:space="preserve"> </v>
      </c>
      <c r="CS321" s="642"/>
      <c r="CT321" s="642"/>
      <c r="CU321" s="643"/>
      <c r="CV321" s="247"/>
      <c r="CW321" s="212"/>
      <c r="CX321" s="637"/>
      <c r="CY321" s="1225"/>
      <c r="CZ321" s="1225"/>
      <c r="DA321" s="1225"/>
      <c r="DB321" s="1225"/>
      <c r="DC321" s="1226"/>
      <c r="DD321" s="1129"/>
      <c r="DE321" s="1130"/>
      <c r="DF321" s="1130"/>
      <c r="DG321" s="1130"/>
      <c r="DH321" s="1130"/>
      <c r="DI321" s="1130"/>
      <c r="DJ321" s="624"/>
      <c r="DK321" s="1225"/>
      <c r="DL321" s="1225"/>
      <c r="DM321" s="1225"/>
      <c r="DN321" s="1225"/>
      <c r="DO321" s="1226"/>
      <c r="DP321" s="1127"/>
      <c r="DQ321" s="1128"/>
      <c r="DR321" s="1128"/>
      <c r="DS321" s="1128"/>
      <c r="DT321" s="1128"/>
      <c r="DU321" s="1128"/>
      <c r="DV321" s="15"/>
      <c r="DW321" s="629" t="str">
        <f>IF('FRONT PAGE'!$A$1="www.fly-logics.com","JUL",0)</f>
        <v>JUL</v>
      </c>
      <c r="DX321" s="631"/>
      <c r="DY321" s="631"/>
      <c r="DZ321" s="631"/>
      <c r="EA321" s="631"/>
      <c r="EB321" s="630" t="str">
        <f>IF(SUMIFS(LOGBOOK!$Y$5:$Y$1036129,LOGBOOK!$D$5:$D$1036129,DB299,LOGBOOK!$AN$5:$AN$1036129,DR299,LOGBOOK!$E$5:$E$1036129,DH299,LOGBOOK!$AM$5:$AM$1036129,"JUL")=0," ",SUMIFS(LOGBOOK!$Y$5:$Y$1036129,LOGBOOK!$D$5:$D$1036129,DB299,LOGBOOK!$AN$5:$AN$1036129,DR299,LOGBOOK!$E$5:$E$1036129,DH299,LOGBOOK!$AM$5:$AM$1036129,"JUL"))</f>
        <v xml:space="preserve"> </v>
      </c>
      <c r="EC321" s="625"/>
      <c r="ED321" s="625"/>
      <c r="EE321" s="625"/>
      <c r="EF321" s="650" t="str">
        <f>IF(SUMIFS(LOGBOOK!$Z$5:$Z$1036129,LOGBOOK!$D$5:$D$1036129,DB299,LOGBOOK!$AN$5:$AN$1036129,DR299,LOGBOOK!$E$5:$E$1036129,DH299,LOGBOOK!$AM$5:$AM$1036129,"JUL")=0," ",SUMIFS(LOGBOOK!$Z$5:$Z$1036129,LOGBOOK!$D$5:$D$1036129,DB299,LOGBOOK!$AN$5:$AN$1036129,DR299,LOGBOOK!$E$5:$E$1036129,DH299,LOGBOOK!$AM$5:$AM$1036129,"JUL"))</f>
        <v xml:space="preserve"> </v>
      </c>
      <c r="EG321" s="651"/>
      <c r="EH321" s="651"/>
      <c r="EI321" s="651"/>
      <c r="EJ321" s="630" t="str">
        <f>IF(SUMIFS(LOGBOOK!$AA$5:$AA$1036129,LOGBOOK!$D$5:$D$1036129,DB299,LOGBOOK!$AN$5:$AN$1036129,DR299,LOGBOOK!$E$5:$E$1036129,DH299,LOGBOOK!$AM$5:$AM$1036129,"JUL")=0," ",SUMIFS(LOGBOOK!$AA$5:$AA$1036129,LOGBOOK!$D$5:$D$1036129,DB299,LOGBOOK!$AN$5:$AN$1036129,DR299,LOGBOOK!$E$5:$E$1036129,DH299,LOGBOOK!$AM$5:$AM$1036129,"JUL"))</f>
        <v xml:space="preserve"> </v>
      </c>
      <c r="EK321" s="625"/>
      <c r="EL321" s="625"/>
      <c r="EM321" s="625"/>
      <c r="EN321" s="623" t="str">
        <f>IF(SUMIFS(LOGBOOK!$AE$5:$AE$1036129,LOGBOOK!$D$5:$D$1036129,DB299,LOGBOOK!$AN$5:$AN$1036129,DR299,LOGBOOK!$E$5:$E$1036129,DH299,LOGBOOK!$AM$5:$AM$1036129,"JUL")=0," ",SUMIFS(LOGBOOK!$AC$5:$AC$1036129,LOGBOOK!$D$5:$D$1036129,DB299,LOGBOOK!$AN$5:$AN$1036129,DR299,LOGBOOK!$E$5:$E$1036129,DH299,LOGBOOK!$AM$5:$AM$1036129,"JUL"))</f>
        <v xml:space="preserve"> </v>
      </c>
      <c r="EO321" s="623"/>
      <c r="EP321" s="623"/>
      <c r="EQ321" s="641" t="str">
        <f>IF(SUMIFS(LOGBOOK!$AF$5:$AF$1036129,LOGBOOK!$D$5:$D$1036129,DB299,LOGBOOK!$AN$5:$AN$1036129,DR299,LOGBOOK!$E$5:$E$1036129,DH299,LOGBOOK!$AM$5:$AM$1036129,"JUL")=0," ",SUMIFS(LOGBOOK!$AF$5:$AF$1036129,LOGBOOK!$D$5:$D$1036129,DB299,LOGBOOK!$AN$5:$AN$1036129,DR299,LOGBOOK!$E$5:$E$1036129,DH299,LOGBOOK!$AM$5:$AM$1036129,"JUL"))</f>
        <v xml:space="preserve"> </v>
      </c>
      <c r="ER321" s="642"/>
      <c r="ES321" s="642"/>
      <c r="ET321" s="643"/>
      <c r="EU321" s="637"/>
      <c r="EV321" s="1225"/>
      <c r="EW321" s="1225"/>
      <c r="EX321" s="1225"/>
      <c r="EY321" s="1225"/>
      <c r="EZ321" s="1226"/>
      <c r="FA321" s="1129"/>
      <c r="FB321" s="1130"/>
      <c r="FC321" s="1130"/>
      <c r="FD321" s="1130"/>
      <c r="FE321" s="1130"/>
      <c r="FF321" s="1130"/>
      <c r="FG321" s="624"/>
      <c r="FH321" s="1225"/>
      <c r="FI321" s="1225"/>
      <c r="FJ321" s="1225"/>
      <c r="FK321" s="1225"/>
      <c r="FL321" s="1226"/>
      <c r="FM321" s="1127"/>
      <c r="FN321" s="1128"/>
      <c r="FO321" s="1128"/>
      <c r="FP321" s="1128"/>
      <c r="FQ321" s="1128"/>
      <c r="FR321" s="1128"/>
      <c r="FS321" s="15"/>
      <c r="FT321" s="629" t="str">
        <f>IF('FRONT PAGE'!$A$1="www.fly-logics.com","JUL",0)</f>
        <v>JUL</v>
      </c>
      <c r="FU321" s="631"/>
      <c r="FV321" s="631"/>
      <c r="FW321" s="631"/>
      <c r="FX321" s="631"/>
      <c r="FY321" s="630" t="str">
        <f>IF(SUMIFS(LOGBOOK!$Y$5:$Y$1036129,LOGBOOK!$D$5:$D$1036129,EY299,LOGBOOK!$AN$5:$AN$1036129,FO299,LOGBOOK!$E$5:$E$1036129,FE299,LOGBOOK!$AM$5:$AM$1036129,"JUL")=0," ",SUMIFS(LOGBOOK!$Y$5:$Y$1036129,LOGBOOK!$D$5:$D$1036129,EY299,LOGBOOK!$AN$5:$AN$1036129,FO299,LOGBOOK!$E$5:$E$1036129,FE299,LOGBOOK!$AM$5:$AM$1036129,"JUL"))</f>
        <v xml:space="preserve"> </v>
      </c>
      <c r="FZ321" s="625"/>
      <c r="GA321" s="625"/>
      <c r="GB321" s="625"/>
      <c r="GC321" s="650" t="str">
        <f>IF(SUMIFS(LOGBOOK!$Z$5:$Z$1036129,LOGBOOK!$D$5:$D$1036129,EY299,LOGBOOK!$AN$5:$AN$1036129,FO299,LOGBOOK!$E$5:$E$1036129,FE299,LOGBOOK!$AM$5:$AM$1036129,"JUL")=0," ",SUMIFS(LOGBOOK!$Z$5:$Z$1036129,LOGBOOK!$D$5:$D$1036129,EY299,LOGBOOK!$AN$5:$AN$1036129,FO299,LOGBOOK!$E$5:$E$1036129,FE299,LOGBOOK!$AM$5:$AM$1036129,"JUL"))</f>
        <v xml:space="preserve"> </v>
      </c>
      <c r="GD321" s="651"/>
      <c r="GE321" s="651"/>
      <c r="GF321" s="651"/>
      <c r="GG321" s="630" t="str">
        <f>IF(SUMIFS(LOGBOOK!$AA$5:$AA$1036129,LOGBOOK!$D$5:$D$1036129,EY299,LOGBOOK!$AN$5:$AN$1036129,FO299,LOGBOOK!$E$5:$E$1036129,FE299,LOGBOOK!$AM$5:$AM$1036129,"JUL")=0," ",SUMIFS(LOGBOOK!$AA$5:$AA$1036129,LOGBOOK!$D$5:$D$1036129,EY299,LOGBOOK!$AN$5:$AN$1036129,FO299,LOGBOOK!$E$5:$E$1036129,FE299,LOGBOOK!$AM$5:$AM$1036129,"JUL"))</f>
        <v xml:space="preserve"> </v>
      </c>
      <c r="GH321" s="625"/>
      <c r="GI321" s="625"/>
      <c r="GJ321" s="625"/>
      <c r="GK321" s="623" t="str">
        <f>IF(SUMIFS(LOGBOOK!$AE$5:$AE$1036129,LOGBOOK!$D$5:$D$1036129,EY299,LOGBOOK!$AN$5:$AN$1036129,FO299,LOGBOOK!$E$5:$E$1036129,FE299,LOGBOOK!$AM$5:$AM$1036129,"JUL")=0," ",SUMIFS(LOGBOOK!$AC$5:$AC$1036129,LOGBOOK!$D$5:$D$1036129,EY299,LOGBOOK!$AN$5:$AN$1036129,FO299,LOGBOOK!$E$5:$E$1036129,FE299,LOGBOOK!$AM$5:$AM$1036129,"JUL"))</f>
        <v xml:space="preserve"> </v>
      </c>
      <c r="GL321" s="623"/>
      <c r="GM321" s="623"/>
      <c r="GN321" s="641" t="str">
        <f>IF(SUMIFS(LOGBOOK!$AF$5:$AF$1036129,LOGBOOK!$D$5:$D$1036129,EY299,LOGBOOK!$AN$5:$AN$1036129,FO299,LOGBOOK!$E$5:$E$1036129,FE299,LOGBOOK!$AM$5:$AM$1036129,"JUL")=0," ",SUMIFS(LOGBOOK!$AF$5:$AF$1036129,LOGBOOK!$D$5:$D$1036129,EY299,LOGBOOK!$AN$5:$AN$1036129,FO299,LOGBOOK!$E$5:$E$1036129,FE299,LOGBOOK!$AM$5:$AM$1036129,"JUL"))</f>
        <v xml:space="preserve"> </v>
      </c>
      <c r="GO321" s="642"/>
      <c r="GP321" s="642"/>
      <c r="GQ321" s="643"/>
      <c r="GR321" s="6"/>
    </row>
    <row r="322" spans="1:200" ht="3" customHeight="1" x14ac:dyDescent="0.25">
      <c r="A322" s="212"/>
      <c r="B322" s="637"/>
      <c r="C322" s="624"/>
      <c r="D322" s="624"/>
      <c r="E322" s="624"/>
      <c r="F322" s="624"/>
      <c r="G322" s="624"/>
      <c r="H322" s="624"/>
      <c r="I322" s="624"/>
      <c r="J322" s="624"/>
      <c r="K322" s="624"/>
      <c r="L322" s="624"/>
      <c r="M322" s="624"/>
      <c r="N322" s="624"/>
      <c r="O322" s="624"/>
      <c r="P322" s="624"/>
      <c r="Q322" s="624"/>
      <c r="R322" s="624"/>
      <c r="S322" s="624"/>
      <c r="T322" s="624"/>
      <c r="U322" s="624"/>
      <c r="V322" s="624"/>
      <c r="W322" s="624"/>
      <c r="X322" s="624"/>
      <c r="Y322" s="624"/>
      <c r="Z322" s="15"/>
      <c r="AA322" s="631"/>
      <c r="AB322" s="631"/>
      <c r="AC322" s="631"/>
      <c r="AD322" s="631"/>
      <c r="AE322" s="631"/>
      <c r="AF322" s="625"/>
      <c r="AG322" s="632"/>
      <c r="AH322" s="632"/>
      <c r="AI322" s="625"/>
      <c r="AJ322" s="625"/>
      <c r="AK322" s="632"/>
      <c r="AL322" s="632"/>
      <c r="AM322" s="625"/>
      <c r="AN322" s="625"/>
      <c r="AO322" s="632"/>
      <c r="AP322" s="632"/>
      <c r="AQ322" s="625"/>
      <c r="AR322" s="623"/>
      <c r="AS322" s="623"/>
      <c r="AT322" s="623"/>
      <c r="AU322" s="633"/>
      <c r="AV322" s="634"/>
      <c r="AW322" s="633"/>
      <c r="AX322" s="643"/>
      <c r="AY322" s="637"/>
      <c r="AZ322" s="624"/>
      <c r="BA322" s="624"/>
      <c r="BB322" s="624"/>
      <c r="BC322" s="624"/>
      <c r="BD322" s="624"/>
      <c r="BE322" s="624"/>
      <c r="BF322" s="624"/>
      <c r="BG322" s="624"/>
      <c r="BH322" s="624"/>
      <c r="BI322" s="624"/>
      <c r="BJ322" s="624"/>
      <c r="BK322" s="624"/>
      <c r="BL322" s="624"/>
      <c r="BM322" s="624"/>
      <c r="BN322" s="624"/>
      <c r="BO322" s="624"/>
      <c r="BP322" s="624"/>
      <c r="BQ322" s="624"/>
      <c r="BR322" s="624"/>
      <c r="BS322" s="624"/>
      <c r="BT322" s="624"/>
      <c r="BU322" s="624"/>
      <c r="BV322" s="624"/>
      <c r="BW322" s="15"/>
      <c r="BX322" s="631"/>
      <c r="BY322" s="631"/>
      <c r="BZ322" s="631"/>
      <c r="CA322" s="631"/>
      <c r="CB322" s="631"/>
      <c r="CC322" s="625"/>
      <c r="CD322" s="632"/>
      <c r="CE322" s="632"/>
      <c r="CF322" s="625"/>
      <c r="CG322" s="625"/>
      <c r="CH322" s="632"/>
      <c r="CI322" s="632"/>
      <c r="CJ322" s="625"/>
      <c r="CK322" s="625"/>
      <c r="CL322" s="632"/>
      <c r="CM322" s="632"/>
      <c r="CN322" s="625"/>
      <c r="CO322" s="623"/>
      <c r="CP322" s="623"/>
      <c r="CQ322" s="623"/>
      <c r="CR322" s="633"/>
      <c r="CS322" s="634"/>
      <c r="CT322" s="633"/>
      <c r="CU322" s="643"/>
      <c r="CV322" s="247"/>
      <c r="CW322" s="212"/>
      <c r="CX322" s="637"/>
      <c r="CY322" s="624"/>
      <c r="CZ322" s="624"/>
      <c r="DA322" s="624"/>
      <c r="DB322" s="624"/>
      <c r="DC322" s="624"/>
      <c r="DD322" s="624"/>
      <c r="DE322" s="624"/>
      <c r="DF322" s="624"/>
      <c r="DG322" s="624"/>
      <c r="DH322" s="624"/>
      <c r="DI322" s="624"/>
      <c r="DJ322" s="624"/>
      <c r="DK322" s="624"/>
      <c r="DL322" s="624"/>
      <c r="DM322" s="624"/>
      <c r="DN322" s="624"/>
      <c r="DO322" s="624"/>
      <c r="DP322" s="624"/>
      <c r="DQ322" s="624"/>
      <c r="DR322" s="624"/>
      <c r="DS322" s="624"/>
      <c r="DT322" s="624"/>
      <c r="DU322" s="624"/>
      <c r="DV322" s="15"/>
      <c r="DW322" s="631"/>
      <c r="DX322" s="631"/>
      <c r="DY322" s="631"/>
      <c r="DZ322" s="631"/>
      <c r="EA322" s="631"/>
      <c r="EB322" s="625"/>
      <c r="EC322" s="632"/>
      <c r="ED322" s="632"/>
      <c r="EE322" s="625"/>
      <c r="EF322" s="625"/>
      <c r="EG322" s="632"/>
      <c r="EH322" s="632"/>
      <c r="EI322" s="625"/>
      <c r="EJ322" s="625"/>
      <c r="EK322" s="632"/>
      <c r="EL322" s="632"/>
      <c r="EM322" s="625"/>
      <c r="EN322" s="623"/>
      <c r="EO322" s="623"/>
      <c r="EP322" s="623"/>
      <c r="EQ322" s="633"/>
      <c r="ER322" s="634"/>
      <c r="ES322" s="633"/>
      <c r="ET322" s="643"/>
      <c r="EU322" s="637"/>
      <c r="EV322" s="624"/>
      <c r="EW322" s="624"/>
      <c r="EX322" s="624"/>
      <c r="EY322" s="624"/>
      <c r="EZ322" s="624"/>
      <c r="FA322" s="624"/>
      <c r="FB322" s="624"/>
      <c r="FC322" s="624"/>
      <c r="FD322" s="624"/>
      <c r="FE322" s="624"/>
      <c r="FF322" s="624"/>
      <c r="FG322" s="624"/>
      <c r="FH322" s="624"/>
      <c r="FI322" s="624"/>
      <c r="FJ322" s="624"/>
      <c r="FK322" s="624"/>
      <c r="FL322" s="624"/>
      <c r="FM322" s="624"/>
      <c r="FN322" s="624"/>
      <c r="FO322" s="624"/>
      <c r="FP322" s="624"/>
      <c r="FQ322" s="624"/>
      <c r="FR322" s="624"/>
      <c r="FS322" s="15"/>
      <c r="FT322" s="631"/>
      <c r="FU322" s="631"/>
      <c r="FV322" s="631"/>
      <c r="FW322" s="631"/>
      <c r="FX322" s="631"/>
      <c r="FY322" s="625"/>
      <c r="FZ322" s="632"/>
      <c r="GA322" s="632"/>
      <c r="GB322" s="625"/>
      <c r="GC322" s="625"/>
      <c r="GD322" s="632"/>
      <c r="GE322" s="632"/>
      <c r="GF322" s="625"/>
      <c r="GG322" s="625"/>
      <c r="GH322" s="632"/>
      <c r="GI322" s="632"/>
      <c r="GJ322" s="625"/>
      <c r="GK322" s="623"/>
      <c r="GL322" s="623"/>
      <c r="GM322" s="623"/>
      <c r="GN322" s="633"/>
      <c r="GO322" s="634"/>
      <c r="GP322" s="633"/>
      <c r="GQ322" s="643"/>
      <c r="GR322" s="6"/>
    </row>
    <row r="323" spans="1:200" ht="10.5" customHeight="1" x14ac:dyDescent="0.25">
      <c r="A323" s="212"/>
      <c r="B323" s="637"/>
      <c r="C323" s="1218" t="str">
        <f>IF('FRONT PAGE'!$A$1="www.fly-logics.com","CROSS C.",0)</f>
        <v>CROSS C.</v>
      </c>
      <c r="D323" s="1225"/>
      <c r="E323" s="1225"/>
      <c r="F323" s="1225"/>
      <c r="G323" s="1226"/>
      <c r="H323" s="1129" t="str">
        <f>IF(SUMIFS(LOGBOOK!$W$5:$W$1036129,LOGBOOK!$D$5:$D$1036129,F299,LOGBOOK!$AN$5:$AN$1036129,V299,LOGBOOK!$E$5:$E$1036129,L299)=0," ",SUMIFS(LOGBOOK!$W$5:$W$1036129,LOGBOOK!$D$5:$D$1036129,F299,LOGBOOK!$AN$5:$AN$1036129,V299,LOGBOOK!$E$5:$E$1036129,L299))</f>
        <v xml:space="preserve"> </v>
      </c>
      <c r="I323" s="1130" t="str">
        <f t="shared" ref="I323" si="320">H323</f>
        <v xml:space="preserve"> </v>
      </c>
      <c r="J323" s="1130"/>
      <c r="K323" s="1130"/>
      <c r="L323" s="1130"/>
      <c r="M323" s="1130"/>
      <c r="N323" s="643"/>
      <c r="O323" s="644" t="s">
        <v>63</v>
      </c>
      <c r="P323" s="644"/>
      <c r="Q323" s="644"/>
      <c r="R323" s="644"/>
      <c r="S323" s="644"/>
      <c r="T323" s="644"/>
      <c r="U323" s="644"/>
      <c r="V323" s="644"/>
      <c r="W323" s="644"/>
      <c r="X323" s="644"/>
      <c r="Y323" s="645"/>
      <c r="Z323" s="15"/>
      <c r="AA323" s="631"/>
      <c r="AB323" s="631"/>
      <c r="AC323" s="631"/>
      <c r="AD323" s="631"/>
      <c r="AE323" s="631"/>
      <c r="AF323" s="625"/>
      <c r="AG323" s="625"/>
      <c r="AH323" s="625"/>
      <c r="AI323" s="625"/>
      <c r="AJ323" s="625"/>
      <c r="AK323" s="625"/>
      <c r="AL323" s="625"/>
      <c r="AM323" s="625"/>
      <c r="AN323" s="625"/>
      <c r="AO323" s="625"/>
      <c r="AP323" s="625"/>
      <c r="AQ323" s="625"/>
      <c r="AR323" s="623"/>
      <c r="AS323" s="623"/>
      <c r="AT323" s="623"/>
      <c r="AU323" s="633"/>
      <c r="AV323" s="633"/>
      <c r="AW323" s="633"/>
      <c r="AX323" s="643"/>
      <c r="AY323" s="637"/>
      <c r="AZ323" s="1218" t="str">
        <f>IF('FRONT PAGE'!$A$1="www.fly-logics.com","CROSS C.",0)</f>
        <v>CROSS C.</v>
      </c>
      <c r="BA323" s="1225"/>
      <c r="BB323" s="1225"/>
      <c r="BC323" s="1225"/>
      <c r="BD323" s="1226"/>
      <c r="BE323" s="1129" t="str">
        <f>IF(SUMIFS(LOGBOOK!$W$5:$W$1036129,LOGBOOK!$D$5:$D$1036129,BC299,LOGBOOK!$AN$5:$AN$1036129,BS299,LOGBOOK!$E$5:$E$1036129,BI299)=0," ",SUMIFS(LOGBOOK!$W$5:$W$1036129,LOGBOOK!$D$5:$D$1036129,BC299,LOGBOOK!$AN$5:$AN$1036129,BS299,LOGBOOK!$E$5:$E$1036129,BI299))</f>
        <v xml:space="preserve"> </v>
      </c>
      <c r="BF323" s="1130" t="str">
        <f t="shared" ref="BF323" si="321">BE323</f>
        <v xml:space="preserve"> </v>
      </c>
      <c r="BG323" s="1130"/>
      <c r="BH323" s="1130"/>
      <c r="BI323" s="1130"/>
      <c r="BJ323" s="1130"/>
      <c r="BK323" s="643"/>
      <c r="BL323" s="644" t="s">
        <v>63</v>
      </c>
      <c r="BM323" s="644"/>
      <c r="BN323" s="644"/>
      <c r="BO323" s="644"/>
      <c r="BP323" s="644"/>
      <c r="BQ323" s="644"/>
      <c r="BR323" s="644"/>
      <c r="BS323" s="644"/>
      <c r="BT323" s="644"/>
      <c r="BU323" s="644"/>
      <c r="BV323" s="645"/>
      <c r="BW323" s="15"/>
      <c r="BX323" s="631"/>
      <c r="BY323" s="631"/>
      <c r="BZ323" s="631"/>
      <c r="CA323" s="631"/>
      <c r="CB323" s="631"/>
      <c r="CC323" s="625"/>
      <c r="CD323" s="625"/>
      <c r="CE323" s="625"/>
      <c r="CF323" s="625"/>
      <c r="CG323" s="625"/>
      <c r="CH323" s="625"/>
      <c r="CI323" s="625"/>
      <c r="CJ323" s="625"/>
      <c r="CK323" s="625"/>
      <c r="CL323" s="625"/>
      <c r="CM323" s="625"/>
      <c r="CN323" s="625"/>
      <c r="CO323" s="623"/>
      <c r="CP323" s="623"/>
      <c r="CQ323" s="623"/>
      <c r="CR323" s="633"/>
      <c r="CS323" s="633"/>
      <c r="CT323" s="633"/>
      <c r="CU323" s="643"/>
      <c r="CV323" s="247"/>
      <c r="CW323" s="212"/>
      <c r="CX323" s="637"/>
      <c r="CY323" s="1218" t="str">
        <f>IF('FRONT PAGE'!$A$1="www.fly-logics.com","CROSS C.",0)</f>
        <v>CROSS C.</v>
      </c>
      <c r="CZ323" s="1225"/>
      <c r="DA323" s="1225"/>
      <c r="DB323" s="1225"/>
      <c r="DC323" s="1226"/>
      <c r="DD323" s="1129" t="str">
        <f>IF(SUMIFS(LOGBOOK!$W$5:$W$1036129,LOGBOOK!$D$5:$D$1036129,DB299,LOGBOOK!$AN$5:$AN$1036129,DR299,LOGBOOK!$E$5:$E$1036129,DH299)=0," ",SUMIFS(LOGBOOK!$W$5:$W$1036129,LOGBOOK!$D$5:$D$1036129,DB299,LOGBOOK!$AN$5:$AN$1036129,DR299,LOGBOOK!$E$5:$E$1036129,DH299))</f>
        <v xml:space="preserve"> </v>
      </c>
      <c r="DE323" s="1130" t="str">
        <f t="shared" ref="DE323" si="322">DD323</f>
        <v xml:space="preserve"> </v>
      </c>
      <c r="DF323" s="1130"/>
      <c r="DG323" s="1130"/>
      <c r="DH323" s="1130"/>
      <c r="DI323" s="1130"/>
      <c r="DJ323" s="643"/>
      <c r="DK323" s="644" t="s">
        <v>63</v>
      </c>
      <c r="DL323" s="644"/>
      <c r="DM323" s="644"/>
      <c r="DN323" s="644"/>
      <c r="DO323" s="644"/>
      <c r="DP323" s="644"/>
      <c r="DQ323" s="644"/>
      <c r="DR323" s="644"/>
      <c r="DS323" s="644"/>
      <c r="DT323" s="644"/>
      <c r="DU323" s="645"/>
      <c r="DV323" s="15"/>
      <c r="DW323" s="631"/>
      <c r="DX323" s="631"/>
      <c r="DY323" s="631"/>
      <c r="DZ323" s="631"/>
      <c r="EA323" s="631"/>
      <c r="EB323" s="625"/>
      <c r="EC323" s="625"/>
      <c r="ED323" s="625"/>
      <c r="EE323" s="625"/>
      <c r="EF323" s="625"/>
      <c r="EG323" s="625"/>
      <c r="EH323" s="625"/>
      <c r="EI323" s="625"/>
      <c r="EJ323" s="625"/>
      <c r="EK323" s="625"/>
      <c r="EL323" s="625"/>
      <c r="EM323" s="625"/>
      <c r="EN323" s="623"/>
      <c r="EO323" s="623"/>
      <c r="EP323" s="623"/>
      <c r="EQ323" s="633"/>
      <c r="ER323" s="633"/>
      <c r="ES323" s="633"/>
      <c r="ET323" s="643"/>
      <c r="EU323" s="637"/>
      <c r="EV323" s="1218" t="str">
        <f>IF('FRONT PAGE'!$A$1="www.fly-logics.com","CROSS C.",0)</f>
        <v>CROSS C.</v>
      </c>
      <c r="EW323" s="1225"/>
      <c r="EX323" s="1225"/>
      <c r="EY323" s="1225"/>
      <c r="EZ323" s="1226"/>
      <c r="FA323" s="1129" t="str">
        <f>IF(SUMIFS(LOGBOOK!$W$5:$W$1036129,LOGBOOK!$D$5:$D$1036129,EY299,LOGBOOK!$AN$5:$AN$1036129,FO299,LOGBOOK!$E$5:$E$1036129,FE299)=0," ",SUMIFS(LOGBOOK!$W$5:$W$1036129,LOGBOOK!$D$5:$D$1036129,EY299,LOGBOOK!$AN$5:$AN$1036129,FO299,LOGBOOK!$E$5:$E$1036129,FE299))</f>
        <v xml:space="preserve"> </v>
      </c>
      <c r="FB323" s="1130" t="str">
        <f t="shared" ref="FB323" si="323">FA323</f>
        <v xml:space="preserve"> </v>
      </c>
      <c r="FC323" s="1130"/>
      <c r="FD323" s="1130"/>
      <c r="FE323" s="1130"/>
      <c r="FF323" s="1130"/>
      <c r="FG323" s="643"/>
      <c r="FH323" s="644" t="s">
        <v>63</v>
      </c>
      <c r="FI323" s="644"/>
      <c r="FJ323" s="644"/>
      <c r="FK323" s="644"/>
      <c r="FL323" s="644"/>
      <c r="FM323" s="644"/>
      <c r="FN323" s="644"/>
      <c r="FO323" s="644"/>
      <c r="FP323" s="644"/>
      <c r="FQ323" s="644"/>
      <c r="FR323" s="645"/>
      <c r="FS323" s="15"/>
      <c r="FT323" s="631"/>
      <c r="FU323" s="631"/>
      <c r="FV323" s="631"/>
      <c r="FW323" s="631"/>
      <c r="FX323" s="631"/>
      <c r="FY323" s="625"/>
      <c r="FZ323" s="625"/>
      <c r="GA323" s="625"/>
      <c r="GB323" s="625"/>
      <c r="GC323" s="625"/>
      <c r="GD323" s="625"/>
      <c r="GE323" s="625"/>
      <c r="GF323" s="625"/>
      <c r="GG323" s="625"/>
      <c r="GH323" s="625"/>
      <c r="GI323" s="625"/>
      <c r="GJ323" s="625"/>
      <c r="GK323" s="623"/>
      <c r="GL323" s="623"/>
      <c r="GM323" s="623"/>
      <c r="GN323" s="633"/>
      <c r="GO323" s="633"/>
      <c r="GP323" s="633"/>
      <c r="GQ323" s="643"/>
      <c r="GR323" s="6"/>
    </row>
    <row r="324" spans="1:200" ht="8.85" customHeight="1" x14ac:dyDescent="0.25">
      <c r="A324" s="212"/>
      <c r="B324" s="637"/>
      <c r="C324" s="1225"/>
      <c r="D324" s="1225"/>
      <c r="E324" s="1225"/>
      <c r="F324" s="1225"/>
      <c r="G324" s="1226"/>
      <c r="H324" s="1129"/>
      <c r="I324" s="1130"/>
      <c r="J324" s="1130"/>
      <c r="K324" s="1130"/>
      <c r="L324" s="1130"/>
      <c r="M324" s="1130"/>
      <c r="N324" s="643"/>
      <c r="O324" s="646"/>
      <c r="P324" s="646"/>
      <c r="Q324" s="646"/>
      <c r="R324" s="646"/>
      <c r="S324" s="646"/>
      <c r="T324" s="646"/>
      <c r="U324" s="646"/>
      <c r="V324" s="646"/>
      <c r="W324" s="646"/>
      <c r="X324" s="646"/>
      <c r="Y324" s="647"/>
      <c r="Z324" s="15"/>
      <c r="AA324" s="629" t="str">
        <f>IF('FRONT PAGE'!$A$1="www.fly-logics.com","AUG",0)</f>
        <v>AUG</v>
      </c>
      <c r="AB324" s="631"/>
      <c r="AC324" s="631"/>
      <c r="AD324" s="631"/>
      <c r="AE324" s="631"/>
      <c r="AF324" s="630" t="str">
        <f>IF(SUMIFS(LOGBOOK!$Y$5:$Y$1036129,LOGBOOK!$D$5:$D$1036129,F299,LOGBOOK!$AN$5:$AN$1036129,V299,LOGBOOK!$E$5:$E$1036129,L299,LOGBOOK!$AM$5:$AM$1036129,"AGO")=0," ",SUMIFS(LOGBOOK!$Y$5:$Y$1036129,LOGBOOK!$D$5:$D$1036129,F299,LOGBOOK!$AN$5:$AN$1036129,V299,LOGBOOK!$E$5:$E$1036129,L299,LOGBOOK!$AM$5:$AM$1036129,"AGO"))</f>
        <v xml:space="preserve"> </v>
      </c>
      <c r="AG324" s="625"/>
      <c r="AH324" s="625"/>
      <c r="AI324" s="625"/>
      <c r="AJ324" s="630" t="str">
        <f>IF(SUMIFS(LOGBOOK!$Z$5:$Z$1036129,LOGBOOK!$D$5:$D$1036129,F299,LOGBOOK!$AN$5:$AN$1036129,V299,LOGBOOK!$E$5:$E$1036129,L299,LOGBOOK!$AM$5:$AM$1036129,"AGO")=0," ",SUMIFS(LOGBOOK!$Z$5:$Z$1036129,LOGBOOK!$D$5:$D$1036129,F299,LOGBOOK!$AN$5:$AN$1036129,V299,LOGBOOK!$E$5:$E$1036129,L299,LOGBOOK!$AM$5:$AM$1036129,"AGO"))</f>
        <v xml:space="preserve"> </v>
      </c>
      <c r="AK324" s="625"/>
      <c r="AL324" s="625"/>
      <c r="AM324" s="625"/>
      <c r="AN324" s="630" t="str">
        <f>IF(SUMIFS(LOGBOOK!$AA$5:$AA$1036129,LOGBOOK!$D$5:$D$1036129,F299,LOGBOOK!$AN$5:$AN$1036129,V299,LOGBOOK!$E$5:$E$1036129,L299,LOGBOOK!$AM$5:$AM$1036129,"AGO")=0," ",SUMIFS(LOGBOOK!$AA$5:$AA$1036129,LOGBOOK!$D$5:$D$1036129,F299,LOGBOOK!$AN$5:$AN$1036129,V299,LOGBOOK!$E$5:$E$1036129,L299,LOGBOOK!$AM$5:$AM$1036129,"AGO"))</f>
        <v xml:space="preserve"> </v>
      </c>
      <c r="AO324" s="625"/>
      <c r="AP324" s="625"/>
      <c r="AQ324" s="625"/>
      <c r="AR324" s="623" t="str">
        <f>IF(SUMIFS(LOGBOOK!$AE$5:$AE$1036129,LOGBOOK!$D$5:$D$1036129,F299,LOGBOOK!$AN$5:$AN$1036129,V299,LOGBOOK!$E$5:$E$1036129,L299,LOGBOOK!$AM$5:$AM$1036129,"AGO")=0," ",SUMIFS(LOGBOOK!$AC$5:$AC$1036129,LOGBOOK!$D$5:$D$1036129,F299,LOGBOOK!$AN$5:$AN$1036129,V299,LOGBOOK!$E$5:$E$1036129,L299,LOGBOOK!$AM$5:$AM$1036129,"AGO"))</f>
        <v xml:space="preserve"> </v>
      </c>
      <c r="AS324" s="623"/>
      <c r="AT324" s="623"/>
      <c r="AU324" s="623" t="str">
        <f>IF(SUMIFS(LOGBOOK!$AF$5:$AF$1036129,LOGBOOK!$D$5:$D$1036129,F299,LOGBOOK!$AN$5:$AN$1036129,V299,LOGBOOK!$E$5:$E$1036129,L299,LOGBOOK!$AM$5:$AM$1036129,"AGO")=0," ",SUMIFS(LOGBOOK!$AF$5:$AF$1036129,LOGBOOK!$D$5:$D$1036129,F299,LOGBOOK!$AN$5:$AN$1036129,V299,LOGBOOK!$E$5:$E$1036129,L299,LOGBOOK!$AM$5:$AM$1036129,"AGO"))</f>
        <v xml:space="preserve"> </v>
      </c>
      <c r="AV324" s="633"/>
      <c r="AW324" s="633"/>
      <c r="AX324" s="643"/>
      <c r="AY324" s="637"/>
      <c r="AZ324" s="1225"/>
      <c r="BA324" s="1225"/>
      <c r="BB324" s="1225"/>
      <c r="BC324" s="1225"/>
      <c r="BD324" s="1226"/>
      <c r="BE324" s="1129"/>
      <c r="BF324" s="1130"/>
      <c r="BG324" s="1130"/>
      <c r="BH324" s="1130"/>
      <c r="BI324" s="1130"/>
      <c r="BJ324" s="1130"/>
      <c r="BK324" s="643"/>
      <c r="BL324" s="646"/>
      <c r="BM324" s="646"/>
      <c r="BN324" s="646"/>
      <c r="BO324" s="646"/>
      <c r="BP324" s="646"/>
      <c r="BQ324" s="646"/>
      <c r="BR324" s="646"/>
      <c r="BS324" s="646"/>
      <c r="BT324" s="646"/>
      <c r="BU324" s="646"/>
      <c r="BV324" s="647"/>
      <c r="BW324" s="15"/>
      <c r="BX324" s="629" t="str">
        <f>IF('FRONT PAGE'!$A$1="www.fly-logics.com","AUG",0)</f>
        <v>AUG</v>
      </c>
      <c r="BY324" s="631"/>
      <c r="BZ324" s="631"/>
      <c r="CA324" s="631"/>
      <c r="CB324" s="631"/>
      <c r="CC324" s="630" t="str">
        <f>IF(SUMIFS(LOGBOOK!$Y$5:$Y$1036129,LOGBOOK!$D$5:$D$1036129,BC299,LOGBOOK!$AN$5:$AN$1036129,BS299,LOGBOOK!$E$5:$E$1036129,BI299,LOGBOOK!$AM$5:$AM$1036129,"AGO")=0," ",SUMIFS(LOGBOOK!$Y$5:$Y$1036129,LOGBOOK!$D$5:$D$1036129,BC299,LOGBOOK!$AN$5:$AN$1036129,BS299,LOGBOOK!$E$5:$E$1036129,BI299,LOGBOOK!$AM$5:$AM$1036129,"AGO"))</f>
        <v xml:space="preserve"> </v>
      </c>
      <c r="CD324" s="625"/>
      <c r="CE324" s="625"/>
      <c r="CF324" s="625"/>
      <c r="CG324" s="630" t="str">
        <f>IF(SUMIFS(LOGBOOK!$Z$5:$Z$1036129,LOGBOOK!$D$5:$D$1036129,BC299,LOGBOOK!$AN$5:$AN$1036129,BS299,LOGBOOK!$E$5:$E$1036129,BI299,LOGBOOK!$AM$5:$AM$1036129,"AGO")=0," ",SUMIFS(LOGBOOK!$Z$5:$Z$1036129,LOGBOOK!$D$5:$D$1036129,BC299,LOGBOOK!$AN$5:$AN$1036129,BS299,LOGBOOK!$E$5:$E$1036129,BI299,LOGBOOK!$AM$5:$AM$1036129,"AGO"))</f>
        <v xml:space="preserve"> </v>
      </c>
      <c r="CH324" s="625"/>
      <c r="CI324" s="625"/>
      <c r="CJ324" s="625"/>
      <c r="CK324" s="630" t="str">
        <f>IF(SUMIFS(LOGBOOK!$AA$5:$AA$1036129,LOGBOOK!$D$5:$D$1036129,BC299,LOGBOOK!$AN$5:$AN$1036129,BS299,LOGBOOK!$E$5:$E$1036129,BI299,LOGBOOK!$AM$5:$AM$1036129,"AGO")=0," ",SUMIFS(LOGBOOK!$AA$5:$AA$1036129,LOGBOOK!$D$5:$D$1036129,BC299,LOGBOOK!$AN$5:$AN$1036129,BS299,LOGBOOK!$E$5:$E$1036129,BI299,LOGBOOK!$AM$5:$AM$1036129,"AGO"))</f>
        <v xml:space="preserve"> </v>
      </c>
      <c r="CL324" s="625"/>
      <c r="CM324" s="625"/>
      <c r="CN324" s="625"/>
      <c r="CO324" s="623" t="str">
        <f>IF(SUMIFS(LOGBOOK!$AE$5:$AE$1036129,LOGBOOK!$D$5:$D$1036129,BC299,LOGBOOK!$AN$5:$AN$1036129,BS299,LOGBOOK!$E$5:$E$1036129,BI299,LOGBOOK!$AM$5:$AM$1036129,"AGO")=0," ",SUMIFS(LOGBOOK!$AC$5:$AC$1036129,LOGBOOK!$D$5:$D$1036129,BC299,LOGBOOK!$AN$5:$AN$1036129,BS299,LOGBOOK!$E$5:$E$1036129,BI299,LOGBOOK!$AM$5:$AM$1036129,"AGO"))</f>
        <v xml:space="preserve"> </v>
      </c>
      <c r="CP324" s="623"/>
      <c r="CQ324" s="623"/>
      <c r="CR324" s="623" t="str">
        <f>IF(SUMIFS(LOGBOOK!$AF$5:$AF$1036129,LOGBOOK!$D$5:$D$1036129,BC299,LOGBOOK!$AN$5:$AN$1036129,BS299,LOGBOOK!$E$5:$E$1036129,BI299,LOGBOOK!$AM$5:$AM$1036129,"AGO")=0," ",SUMIFS(LOGBOOK!$AF$5:$AF$1036129,LOGBOOK!$D$5:$D$1036129,BC299,LOGBOOK!$AN$5:$AN$1036129,BS299,LOGBOOK!$E$5:$E$1036129,BI299,LOGBOOK!$AM$5:$AM$1036129,"AGO"))</f>
        <v xml:space="preserve"> </v>
      </c>
      <c r="CS324" s="633"/>
      <c r="CT324" s="633"/>
      <c r="CU324" s="643"/>
      <c r="CV324" s="247"/>
      <c r="CW324" s="212"/>
      <c r="CX324" s="637"/>
      <c r="CY324" s="1225"/>
      <c r="CZ324" s="1225"/>
      <c r="DA324" s="1225"/>
      <c r="DB324" s="1225"/>
      <c r="DC324" s="1226"/>
      <c r="DD324" s="1129"/>
      <c r="DE324" s="1130"/>
      <c r="DF324" s="1130"/>
      <c r="DG324" s="1130"/>
      <c r="DH324" s="1130"/>
      <c r="DI324" s="1130"/>
      <c r="DJ324" s="643"/>
      <c r="DK324" s="646"/>
      <c r="DL324" s="646"/>
      <c r="DM324" s="646"/>
      <c r="DN324" s="646"/>
      <c r="DO324" s="646"/>
      <c r="DP324" s="646"/>
      <c r="DQ324" s="646"/>
      <c r="DR324" s="646"/>
      <c r="DS324" s="646"/>
      <c r="DT324" s="646"/>
      <c r="DU324" s="647"/>
      <c r="DV324" s="15"/>
      <c r="DW324" s="629" t="str">
        <f>IF('FRONT PAGE'!$A$1="www.fly-logics.com","AUG",0)</f>
        <v>AUG</v>
      </c>
      <c r="DX324" s="631"/>
      <c r="DY324" s="631"/>
      <c r="DZ324" s="631"/>
      <c r="EA324" s="631"/>
      <c r="EB324" s="630" t="str">
        <f>IF(SUMIFS(LOGBOOK!$Y$5:$Y$1036129,LOGBOOK!$D$5:$D$1036129,DB299,LOGBOOK!$AN$5:$AN$1036129,DR299,LOGBOOK!$E$5:$E$1036129,DH299,LOGBOOK!$AM$5:$AM$1036129,"AGO")=0," ",SUMIFS(LOGBOOK!$Y$5:$Y$1036129,LOGBOOK!$D$5:$D$1036129,DB299,LOGBOOK!$AN$5:$AN$1036129,DR299,LOGBOOK!$E$5:$E$1036129,DH299,LOGBOOK!$AM$5:$AM$1036129,"AGO"))</f>
        <v xml:space="preserve"> </v>
      </c>
      <c r="EC324" s="625"/>
      <c r="ED324" s="625"/>
      <c r="EE324" s="625"/>
      <c r="EF324" s="630" t="str">
        <f>IF(SUMIFS(LOGBOOK!$Z$5:$Z$1036129,LOGBOOK!$D$5:$D$1036129,DB299,LOGBOOK!$AN$5:$AN$1036129,DR299,LOGBOOK!$E$5:$E$1036129,DH299,LOGBOOK!$AM$5:$AM$1036129,"AGO")=0," ",SUMIFS(LOGBOOK!$Z$5:$Z$1036129,LOGBOOK!$D$5:$D$1036129,DB299,LOGBOOK!$AN$5:$AN$1036129,DR299,LOGBOOK!$E$5:$E$1036129,DH299,LOGBOOK!$AM$5:$AM$1036129,"AGO"))</f>
        <v xml:space="preserve"> </v>
      </c>
      <c r="EG324" s="625"/>
      <c r="EH324" s="625"/>
      <c r="EI324" s="625"/>
      <c r="EJ324" s="630" t="str">
        <f>IF(SUMIFS(LOGBOOK!$AA$5:$AA$1036129,LOGBOOK!$D$5:$D$1036129,DB299,LOGBOOK!$AN$5:$AN$1036129,DR299,LOGBOOK!$E$5:$E$1036129,DH299,LOGBOOK!$AM$5:$AM$1036129,"AGO")=0," ",SUMIFS(LOGBOOK!$AA$5:$AA$1036129,LOGBOOK!$D$5:$D$1036129,DB299,LOGBOOK!$AN$5:$AN$1036129,DR299,LOGBOOK!$E$5:$E$1036129,DH299,LOGBOOK!$AM$5:$AM$1036129,"AGO"))</f>
        <v xml:space="preserve"> </v>
      </c>
      <c r="EK324" s="625"/>
      <c r="EL324" s="625"/>
      <c r="EM324" s="625"/>
      <c r="EN324" s="623" t="str">
        <f>IF(SUMIFS(LOGBOOK!$AE$5:$AE$1036129,LOGBOOK!$D$5:$D$1036129,DB299,LOGBOOK!$AN$5:$AN$1036129,DR299,LOGBOOK!$E$5:$E$1036129,DH299,LOGBOOK!$AM$5:$AM$1036129,"AGO")=0," ",SUMIFS(LOGBOOK!$AC$5:$AC$1036129,LOGBOOK!$D$5:$D$1036129,DB299,LOGBOOK!$AN$5:$AN$1036129,DR299,LOGBOOK!$E$5:$E$1036129,DH299,LOGBOOK!$AM$5:$AM$1036129,"AGO"))</f>
        <v xml:space="preserve"> </v>
      </c>
      <c r="EO324" s="623"/>
      <c r="EP324" s="623"/>
      <c r="EQ324" s="623" t="str">
        <f>IF(SUMIFS(LOGBOOK!$AF$5:$AF$1036129,LOGBOOK!$D$5:$D$1036129,DB299,LOGBOOK!$AN$5:$AN$1036129,DR299,LOGBOOK!$E$5:$E$1036129,DH299,LOGBOOK!$AM$5:$AM$1036129,"AGO")=0," ",SUMIFS(LOGBOOK!$AF$5:$AF$1036129,LOGBOOK!$D$5:$D$1036129,DB299,LOGBOOK!$AN$5:$AN$1036129,DR299,LOGBOOK!$E$5:$E$1036129,DH299,LOGBOOK!$AM$5:$AM$1036129,"AGO"))</f>
        <v xml:space="preserve"> </v>
      </c>
      <c r="ER324" s="633"/>
      <c r="ES324" s="633"/>
      <c r="ET324" s="643"/>
      <c r="EU324" s="637"/>
      <c r="EV324" s="1225"/>
      <c r="EW324" s="1225"/>
      <c r="EX324" s="1225"/>
      <c r="EY324" s="1225"/>
      <c r="EZ324" s="1226"/>
      <c r="FA324" s="1129"/>
      <c r="FB324" s="1130"/>
      <c r="FC324" s="1130"/>
      <c r="FD324" s="1130"/>
      <c r="FE324" s="1130"/>
      <c r="FF324" s="1130"/>
      <c r="FG324" s="643"/>
      <c r="FH324" s="646"/>
      <c r="FI324" s="646"/>
      <c r="FJ324" s="646"/>
      <c r="FK324" s="646"/>
      <c r="FL324" s="646"/>
      <c r="FM324" s="646"/>
      <c r="FN324" s="646"/>
      <c r="FO324" s="646"/>
      <c r="FP324" s="646"/>
      <c r="FQ324" s="646"/>
      <c r="FR324" s="647"/>
      <c r="FS324" s="15"/>
      <c r="FT324" s="629" t="str">
        <f>IF('FRONT PAGE'!$A$1="www.fly-logics.com","AUG",0)</f>
        <v>AUG</v>
      </c>
      <c r="FU324" s="631"/>
      <c r="FV324" s="631"/>
      <c r="FW324" s="631"/>
      <c r="FX324" s="631"/>
      <c r="FY324" s="630" t="str">
        <f>IF(SUMIFS(LOGBOOK!$Y$5:$Y$1036129,LOGBOOK!$D$5:$D$1036129,EY299,LOGBOOK!$AN$5:$AN$1036129,FO299,LOGBOOK!$E$5:$E$1036129,FE299,LOGBOOK!$AM$5:$AM$1036129,"AGO")=0," ",SUMIFS(LOGBOOK!$Y$5:$Y$1036129,LOGBOOK!$D$5:$D$1036129,EY299,LOGBOOK!$AN$5:$AN$1036129,FO299,LOGBOOK!$E$5:$E$1036129,FE299,LOGBOOK!$AM$5:$AM$1036129,"AGO"))</f>
        <v xml:space="preserve"> </v>
      </c>
      <c r="FZ324" s="625"/>
      <c r="GA324" s="625"/>
      <c r="GB324" s="625"/>
      <c r="GC324" s="630" t="str">
        <f>IF(SUMIFS(LOGBOOK!$Z$5:$Z$1036129,LOGBOOK!$D$5:$D$1036129,EY299,LOGBOOK!$AN$5:$AN$1036129,FO299,LOGBOOK!$E$5:$E$1036129,FE299,LOGBOOK!$AM$5:$AM$1036129,"AGO")=0," ",SUMIFS(LOGBOOK!$Z$5:$Z$1036129,LOGBOOK!$D$5:$D$1036129,EY299,LOGBOOK!$AN$5:$AN$1036129,FO299,LOGBOOK!$E$5:$E$1036129,FE299,LOGBOOK!$AM$5:$AM$1036129,"AGO"))</f>
        <v xml:space="preserve"> </v>
      </c>
      <c r="GD324" s="625"/>
      <c r="GE324" s="625"/>
      <c r="GF324" s="625"/>
      <c r="GG324" s="630" t="str">
        <f>IF(SUMIFS(LOGBOOK!$AA$5:$AA$1036129,LOGBOOK!$D$5:$D$1036129,EY299,LOGBOOK!$AN$5:$AN$1036129,FO299,LOGBOOK!$E$5:$E$1036129,FE299,LOGBOOK!$AM$5:$AM$1036129,"AGO")=0," ",SUMIFS(LOGBOOK!$AA$5:$AA$1036129,LOGBOOK!$D$5:$D$1036129,EY299,LOGBOOK!$AN$5:$AN$1036129,FO299,LOGBOOK!$E$5:$E$1036129,FE299,LOGBOOK!$AM$5:$AM$1036129,"AGO"))</f>
        <v xml:space="preserve"> </v>
      </c>
      <c r="GH324" s="625"/>
      <c r="GI324" s="625"/>
      <c r="GJ324" s="625"/>
      <c r="GK324" s="623" t="str">
        <f>IF(SUMIFS(LOGBOOK!$AE$5:$AE$1036129,LOGBOOK!$D$5:$D$1036129,EY299,LOGBOOK!$AN$5:$AN$1036129,FO299,LOGBOOK!$E$5:$E$1036129,FE299,LOGBOOK!$AM$5:$AM$1036129,"AGO")=0," ",SUMIFS(LOGBOOK!$AC$5:$AC$1036129,LOGBOOK!$D$5:$D$1036129,EY299,LOGBOOK!$AN$5:$AN$1036129,FO299,LOGBOOK!$E$5:$E$1036129,FE299,LOGBOOK!$AM$5:$AM$1036129,"AGO"))</f>
        <v xml:space="preserve"> </v>
      </c>
      <c r="GL324" s="623"/>
      <c r="GM324" s="623"/>
      <c r="GN324" s="623" t="str">
        <f>IF(SUMIFS(LOGBOOK!$AF$5:$AF$1036129,LOGBOOK!$D$5:$D$1036129,EY299,LOGBOOK!$AN$5:$AN$1036129,FO299,LOGBOOK!$E$5:$E$1036129,FE299,LOGBOOK!$AM$5:$AM$1036129,"AGO")=0," ",SUMIFS(LOGBOOK!$AF$5:$AF$1036129,LOGBOOK!$D$5:$D$1036129,EY299,LOGBOOK!$AN$5:$AN$1036129,FO299,LOGBOOK!$E$5:$E$1036129,FE299,LOGBOOK!$AM$5:$AM$1036129,"AGO"))</f>
        <v xml:space="preserve"> </v>
      </c>
      <c r="GO324" s="633"/>
      <c r="GP324" s="633"/>
      <c r="GQ324" s="643"/>
      <c r="GR324" s="6"/>
    </row>
    <row r="325" spans="1:200" ht="4.5" customHeight="1" x14ac:dyDescent="0.25">
      <c r="A325" s="212"/>
      <c r="B325" s="657"/>
      <c r="C325" s="624"/>
      <c r="D325" s="624"/>
      <c r="E325" s="624"/>
      <c r="F325" s="624"/>
      <c r="G325" s="624"/>
      <c r="H325" s="624"/>
      <c r="I325" s="624"/>
      <c r="J325" s="624"/>
      <c r="K325" s="624"/>
      <c r="L325" s="624"/>
      <c r="M325" s="624"/>
      <c r="N325" s="643"/>
      <c r="O325" s="646"/>
      <c r="P325" s="646"/>
      <c r="Q325" s="646"/>
      <c r="R325" s="646"/>
      <c r="S325" s="646"/>
      <c r="T325" s="646"/>
      <c r="U325" s="646"/>
      <c r="V325" s="646"/>
      <c r="W325" s="646"/>
      <c r="X325" s="646"/>
      <c r="Y325" s="647"/>
      <c r="Z325" s="15"/>
      <c r="AA325" s="631"/>
      <c r="AB325" s="631"/>
      <c r="AC325" s="631"/>
      <c r="AD325" s="631"/>
      <c r="AE325" s="631"/>
      <c r="AF325" s="625"/>
      <c r="AG325" s="632"/>
      <c r="AH325" s="632"/>
      <c r="AI325" s="625"/>
      <c r="AJ325" s="625"/>
      <c r="AK325" s="632"/>
      <c r="AL325" s="632"/>
      <c r="AM325" s="625"/>
      <c r="AN325" s="625"/>
      <c r="AO325" s="632"/>
      <c r="AP325" s="632"/>
      <c r="AQ325" s="625"/>
      <c r="AR325" s="623"/>
      <c r="AS325" s="623"/>
      <c r="AT325" s="623"/>
      <c r="AU325" s="633"/>
      <c r="AV325" s="634"/>
      <c r="AW325" s="633"/>
      <c r="AX325" s="643"/>
      <c r="AY325" s="657"/>
      <c r="AZ325" s="624"/>
      <c r="BA325" s="624"/>
      <c r="BB325" s="624"/>
      <c r="BC325" s="624"/>
      <c r="BD325" s="624"/>
      <c r="BE325" s="624"/>
      <c r="BF325" s="624"/>
      <c r="BG325" s="624"/>
      <c r="BH325" s="624"/>
      <c r="BI325" s="624"/>
      <c r="BJ325" s="624"/>
      <c r="BK325" s="643"/>
      <c r="BL325" s="646"/>
      <c r="BM325" s="646"/>
      <c r="BN325" s="646"/>
      <c r="BO325" s="646"/>
      <c r="BP325" s="646"/>
      <c r="BQ325" s="646"/>
      <c r="BR325" s="646"/>
      <c r="BS325" s="646"/>
      <c r="BT325" s="646"/>
      <c r="BU325" s="646"/>
      <c r="BV325" s="647"/>
      <c r="BW325" s="15"/>
      <c r="BX325" s="631"/>
      <c r="BY325" s="631"/>
      <c r="BZ325" s="631"/>
      <c r="CA325" s="631"/>
      <c r="CB325" s="631"/>
      <c r="CC325" s="625"/>
      <c r="CD325" s="632"/>
      <c r="CE325" s="632"/>
      <c r="CF325" s="625"/>
      <c r="CG325" s="625"/>
      <c r="CH325" s="632"/>
      <c r="CI325" s="632"/>
      <c r="CJ325" s="625"/>
      <c r="CK325" s="625"/>
      <c r="CL325" s="632"/>
      <c r="CM325" s="632"/>
      <c r="CN325" s="625"/>
      <c r="CO325" s="623"/>
      <c r="CP325" s="623"/>
      <c r="CQ325" s="623"/>
      <c r="CR325" s="633"/>
      <c r="CS325" s="634"/>
      <c r="CT325" s="633"/>
      <c r="CU325" s="643"/>
      <c r="CV325" s="247"/>
      <c r="CW325" s="212"/>
      <c r="CX325" s="657"/>
      <c r="CY325" s="624"/>
      <c r="CZ325" s="624"/>
      <c r="DA325" s="624"/>
      <c r="DB325" s="624"/>
      <c r="DC325" s="624"/>
      <c r="DD325" s="624"/>
      <c r="DE325" s="624"/>
      <c r="DF325" s="624"/>
      <c r="DG325" s="624"/>
      <c r="DH325" s="624"/>
      <c r="DI325" s="624"/>
      <c r="DJ325" s="643"/>
      <c r="DK325" s="646"/>
      <c r="DL325" s="646"/>
      <c r="DM325" s="646"/>
      <c r="DN325" s="646"/>
      <c r="DO325" s="646"/>
      <c r="DP325" s="646"/>
      <c r="DQ325" s="646"/>
      <c r="DR325" s="646"/>
      <c r="DS325" s="646"/>
      <c r="DT325" s="646"/>
      <c r="DU325" s="647"/>
      <c r="DV325" s="15"/>
      <c r="DW325" s="631"/>
      <c r="DX325" s="631"/>
      <c r="DY325" s="631"/>
      <c r="DZ325" s="631"/>
      <c r="EA325" s="631"/>
      <c r="EB325" s="625"/>
      <c r="EC325" s="632"/>
      <c r="ED325" s="632"/>
      <c r="EE325" s="625"/>
      <c r="EF325" s="625"/>
      <c r="EG325" s="632"/>
      <c r="EH325" s="632"/>
      <c r="EI325" s="625"/>
      <c r="EJ325" s="625"/>
      <c r="EK325" s="632"/>
      <c r="EL325" s="632"/>
      <c r="EM325" s="625"/>
      <c r="EN325" s="623"/>
      <c r="EO325" s="623"/>
      <c r="EP325" s="623"/>
      <c r="EQ325" s="633"/>
      <c r="ER325" s="634"/>
      <c r="ES325" s="633"/>
      <c r="ET325" s="643"/>
      <c r="EU325" s="657"/>
      <c r="EV325" s="624"/>
      <c r="EW325" s="624"/>
      <c r="EX325" s="624"/>
      <c r="EY325" s="624"/>
      <c r="EZ325" s="624"/>
      <c r="FA325" s="624"/>
      <c r="FB325" s="624"/>
      <c r="FC325" s="624"/>
      <c r="FD325" s="624"/>
      <c r="FE325" s="624"/>
      <c r="FF325" s="624"/>
      <c r="FG325" s="643"/>
      <c r="FH325" s="646"/>
      <c r="FI325" s="646"/>
      <c r="FJ325" s="646"/>
      <c r="FK325" s="646"/>
      <c r="FL325" s="646"/>
      <c r="FM325" s="646"/>
      <c r="FN325" s="646"/>
      <c r="FO325" s="646"/>
      <c r="FP325" s="646"/>
      <c r="FQ325" s="646"/>
      <c r="FR325" s="647"/>
      <c r="FS325" s="15"/>
      <c r="FT325" s="631"/>
      <c r="FU325" s="631"/>
      <c r="FV325" s="631"/>
      <c r="FW325" s="631"/>
      <c r="FX325" s="631"/>
      <c r="FY325" s="625"/>
      <c r="FZ325" s="632"/>
      <c r="GA325" s="632"/>
      <c r="GB325" s="625"/>
      <c r="GC325" s="625"/>
      <c r="GD325" s="632"/>
      <c r="GE325" s="632"/>
      <c r="GF325" s="625"/>
      <c r="GG325" s="625"/>
      <c r="GH325" s="632"/>
      <c r="GI325" s="632"/>
      <c r="GJ325" s="625"/>
      <c r="GK325" s="623"/>
      <c r="GL325" s="623"/>
      <c r="GM325" s="623"/>
      <c r="GN325" s="633"/>
      <c r="GO325" s="634"/>
      <c r="GP325" s="633"/>
      <c r="GQ325" s="643"/>
      <c r="GR325" s="6"/>
    </row>
    <row r="326" spans="1:200" ht="10.5" customHeight="1" x14ac:dyDescent="0.25">
      <c r="A326" s="212"/>
      <c r="B326" s="1190"/>
      <c r="C326" s="9" t="str">
        <f>LOGBOOK!$J$3</f>
        <v>SINGLE-ENGINE</v>
      </c>
      <c r="D326" s="10" t="str">
        <f>LOGBOOK!$K$3</f>
        <v>MULTI-ENGINE</v>
      </c>
      <c r="E326" s="10" t="str">
        <f>LOGBOOK!$L$3</f>
        <v>TURBO PROP</v>
      </c>
      <c r="F326" s="10" t="str">
        <f>LOGBOOK!$M$3</f>
        <v>TURBO JET</v>
      </c>
      <c r="G326" s="10" t="str">
        <f>LOGBOOK!$N$3</f>
        <v>LSA</v>
      </c>
      <c r="H326" s="10" t="str">
        <f>LOGBOOK!$O$2</f>
        <v>HELICOPTER</v>
      </c>
      <c r="I326" s="10" t="str">
        <f>LOGBOOK!$P$2</f>
        <v>GLIDER</v>
      </c>
      <c r="J326" s="10" t="str">
        <f>LOGBOOK!$Q$2</f>
        <v>OTHERS</v>
      </c>
      <c r="K326" s="10">
        <f>LOGBOOK!$S$3</f>
        <v>0</v>
      </c>
      <c r="L326" s="11"/>
      <c r="M326" s="11" t="s">
        <v>64</v>
      </c>
      <c r="N326" s="12"/>
      <c r="O326" s="648"/>
      <c r="P326" s="648"/>
      <c r="Q326" s="648"/>
      <c r="R326" s="648"/>
      <c r="S326" s="648"/>
      <c r="T326" s="648"/>
      <c r="U326" s="648"/>
      <c r="V326" s="648"/>
      <c r="W326" s="648"/>
      <c r="X326" s="648"/>
      <c r="Y326" s="649"/>
      <c r="Z326" s="15"/>
      <c r="AA326" s="631"/>
      <c r="AB326" s="631"/>
      <c r="AC326" s="631"/>
      <c r="AD326" s="631"/>
      <c r="AE326" s="631"/>
      <c r="AF326" s="625"/>
      <c r="AG326" s="625"/>
      <c r="AH326" s="625"/>
      <c r="AI326" s="625"/>
      <c r="AJ326" s="625"/>
      <c r="AK326" s="625"/>
      <c r="AL326" s="625"/>
      <c r="AM326" s="625"/>
      <c r="AN326" s="625"/>
      <c r="AO326" s="625"/>
      <c r="AP326" s="625"/>
      <c r="AQ326" s="625"/>
      <c r="AR326" s="623"/>
      <c r="AS326" s="623"/>
      <c r="AT326" s="623"/>
      <c r="AU326" s="633"/>
      <c r="AV326" s="633"/>
      <c r="AW326" s="633"/>
      <c r="AX326" s="643"/>
      <c r="AY326" s="1190"/>
      <c r="AZ326" s="9" t="str">
        <f>LOGBOOK!$J$3</f>
        <v>SINGLE-ENGINE</v>
      </c>
      <c r="BA326" s="10" t="str">
        <f>LOGBOOK!$K$3</f>
        <v>MULTI-ENGINE</v>
      </c>
      <c r="BB326" s="10" t="str">
        <f>LOGBOOK!$L$3</f>
        <v>TURBO PROP</v>
      </c>
      <c r="BC326" s="10" t="str">
        <f>LOGBOOK!$M$3</f>
        <v>TURBO JET</v>
      </c>
      <c r="BD326" s="10" t="str">
        <f>LOGBOOK!$N$3</f>
        <v>LSA</v>
      </c>
      <c r="BE326" s="10" t="str">
        <f>LOGBOOK!$O$2</f>
        <v>HELICOPTER</v>
      </c>
      <c r="BF326" s="10" t="str">
        <f>LOGBOOK!$P$2</f>
        <v>GLIDER</v>
      </c>
      <c r="BG326" s="10" t="str">
        <f>LOGBOOK!$Q$2</f>
        <v>OTHERS</v>
      </c>
      <c r="BH326" s="10">
        <f>LOGBOOK!$S$3</f>
        <v>0</v>
      </c>
      <c r="BI326" s="11"/>
      <c r="BJ326" s="11" t="s">
        <v>64</v>
      </c>
      <c r="BK326" s="12"/>
      <c r="BL326" s="648"/>
      <c r="BM326" s="648"/>
      <c r="BN326" s="648"/>
      <c r="BO326" s="648"/>
      <c r="BP326" s="648"/>
      <c r="BQ326" s="648"/>
      <c r="BR326" s="648"/>
      <c r="BS326" s="648"/>
      <c r="BT326" s="648"/>
      <c r="BU326" s="648"/>
      <c r="BV326" s="649"/>
      <c r="BW326" s="15"/>
      <c r="BX326" s="631"/>
      <c r="BY326" s="631"/>
      <c r="BZ326" s="631"/>
      <c r="CA326" s="631"/>
      <c r="CB326" s="631"/>
      <c r="CC326" s="625"/>
      <c r="CD326" s="625"/>
      <c r="CE326" s="625"/>
      <c r="CF326" s="625"/>
      <c r="CG326" s="625"/>
      <c r="CH326" s="625"/>
      <c r="CI326" s="625"/>
      <c r="CJ326" s="625"/>
      <c r="CK326" s="625"/>
      <c r="CL326" s="625"/>
      <c r="CM326" s="625"/>
      <c r="CN326" s="625"/>
      <c r="CO326" s="623"/>
      <c r="CP326" s="623"/>
      <c r="CQ326" s="623"/>
      <c r="CR326" s="633"/>
      <c r="CS326" s="633"/>
      <c r="CT326" s="633"/>
      <c r="CU326" s="643"/>
      <c r="CV326" s="247"/>
      <c r="CW326" s="212"/>
      <c r="CX326" s="1190"/>
      <c r="CY326" s="9" t="str">
        <f>LOGBOOK!$J$3</f>
        <v>SINGLE-ENGINE</v>
      </c>
      <c r="CZ326" s="10" t="str">
        <f>LOGBOOK!$K$3</f>
        <v>MULTI-ENGINE</v>
      </c>
      <c r="DA326" s="10" t="str">
        <f>LOGBOOK!$L$3</f>
        <v>TURBO PROP</v>
      </c>
      <c r="DB326" s="10" t="str">
        <f>LOGBOOK!$M$3</f>
        <v>TURBO JET</v>
      </c>
      <c r="DC326" s="10" t="str">
        <f>LOGBOOK!$N$3</f>
        <v>LSA</v>
      </c>
      <c r="DD326" s="10" t="str">
        <f>LOGBOOK!$O$2</f>
        <v>HELICOPTER</v>
      </c>
      <c r="DE326" s="10" t="str">
        <f>LOGBOOK!$P$2</f>
        <v>GLIDER</v>
      </c>
      <c r="DF326" s="10" t="str">
        <f>LOGBOOK!$Q$2</f>
        <v>OTHERS</v>
      </c>
      <c r="DG326" s="10">
        <f>LOGBOOK!$S$3</f>
        <v>0</v>
      </c>
      <c r="DH326" s="11"/>
      <c r="DI326" s="11" t="s">
        <v>64</v>
      </c>
      <c r="DJ326" s="12"/>
      <c r="DK326" s="648"/>
      <c r="DL326" s="648"/>
      <c r="DM326" s="648"/>
      <c r="DN326" s="648"/>
      <c r="DO326" s="648"/>
      <c r="DP326" s="648"/>
      <c r="DQ326" s="648"/>
      <c r="DR326" s="648"/>
      <c r="DS326" s="648"/>
      <c r="DT326" s="648"/>
      <c r="DU326" s="649"/>
      <c r="DV326" s="15"/>
      <c r="DW326" s="631"/>
      <c r="DX326" s="631"/>
      <c r="DY326" s="631"/>
      <c r="DZ326" s="631"/>
      <c r="EA326" s="631"/>
      <c r="EB326" s="625"/>
      <c r="EC326" s="625"/>
      <c r="ED326" s="625"/>
      <c r="EE326" s="625"/>
      <c r="EF326" s="625"/>
      <c r="EG326" s="625"/>
      <c r="EH326" s="625"/>
      <c r="EI326" s="625"/>
      <c r="EJ326" s="625"/>
      <c r="EK326" s="625"/>
      <c r="EL326" s="625"/>
      <c r="EM326" s="625"/>
      <c r="EN326" s="623"/>
      <c r="EO326" s="623"/>
      <c r="EP326" s="623"/>
      <c r="EQ326" s="633"/>
      <c r="ER326" s="633"/>
      <c r="ES326" s="633"/>
      <c r="ET326" s="643"/>
      <c r="EU326" s="1190"/>
      <c r="EV326" s="9" t="str">
        <f>LOGBOOK!$J$3</f>
        <v>SINGLE-ENGINE</v>
      </c>
      <c r="EW326" s="10" t="str">
        <f>LOGBOOK!$K$3</f>
        <v>MULTI-ENGINE</v>
      </c>
      <c r="EX326" s="10" t="str">
        <f>LOGBOOK!$L$3</f>
        <v>TURBO PROP</v>
      </c>
      <c r="EY326" s="10" t="str">
        <f>LOGBOOK!$M$3</f>
        <v>TURBO JET</v>
      </c>
      <c r="EZ326" s="10" t="str">
        <f>LOGBOOK!$N$3</f>
        <v>LSA</v>
      </c>
      <c r="FA326" s="10" t="str">
        <f>LOGBOOK!$O$2</f>
        <v>HELICOPTER</v>
      </c>
      <c r="FB326" s="10" t="str">
        <f>LOGBOOK!$P$2</f>
        <v>GLIDER</v>
      </c>
      <c r="FC326" s="10" t="str">
        <f>LOGBOOK!$Q$2</f>
        <v>OTHERS</v>
      </c>
      <c r="FD326" s="10">
        <f>LOGBOOK!$S$3</f>
        <v>0</v>
      </c>
      <c r="FE326" s="11"/>
      <c r="FF326" s="11" t="s">
        <v>64</v>
      </c>
      <c r="FG326" s="12"/>
      <c r="FH326" s="648"/>
      <c r="FI326" s="648"/>
      <c r="FJ326" s="648"/>
      <c r="FK326" s="648"/>
      <c r="FL326" s="648"/>
      <c r="FM326" s="648"/>
      <c r="FN326" s="648"/>
      <c r="FO326" s="648"/>
      <c r="FP326" s="648"/>
      <c r="FQ326" s="648"/>
      <c r="FR326" s="649"/>
      <c r="FS326" s="15"/>
      <c r="FT326" s="631"/>
      <c r="FU326" s="631"/>
      <c r="FV326" s="631"/>
      <c r="FW326" s="631"/>
      <c r="FX326" s="631"/>
      <c r="FY326" s="625"/>
      <c r="FZ326" s="625"/>
      <c r="GA326" s="625"/>
      <c r="GB326" s="625"/>
      <c r="GC326" s="625"/>
      <c r="GD326" s="625"/>
      <c r="GE326" s="625"/>
      <c r="GF326" s="625"/>
      <c r="GG326" s="625"/>
      <c r="GH326" s="625"/>
      <c r="GI326" s="625"/>
      <c r="GJ326" s="625"/>
      <c r="GK326" s="623"/>
      <c r="GL326" s="623"/>
      <c r="GM326" s="623"/>
      <c r="GN326" s="633"/>
      <c r="GO326" s="633"/>
      <c r="GP326" s="633"/>
      <c r="GQ326" s="643"/>
      <c r="GR326" s="6"/>
    </row>
    <row r="327" spans="1:200" ht="4.5" customHeight="1" x14ac:dyDescent="0.25">
      <c r="A327" s="212"/>
      <c r="B327" s="1227"/>
      <c r="C327" s="1228"/>
      <c r="D327" s="1228"/>
      <c r="E327" s="1228"/>
      <c r="F327" s="1228"/>
      <c r="G327" s="1228"/>
      <c r="H327" s="1228"/>
      <c r="I327" s="1228"/>
      <c r="J327" s="1228"/>
      <c r="K327" s="1228"/>
      <c r="L327" s="1228"/>
      <c r="M327" s="1228"/>
      <c r="N327" s="1228"/>
      <c r="O327" s="1229"/>
      <c r="P327" s="1229"/>
      <c r="Q327" s="1229"/>
      <c r="R327" s="1229"/>
      <c r="S327" s="1229"/>
      <c r="T327" s="1229"/>
      <c r="U327" s="1229"/>
      <c r="V327" s="1229"/>
      <c r="W327" s="1229"/>
      <c r="X327" s="1229"/>
      <c r="Y327" s="1229"/>
      <c r="Z327" s="15"/>
      <c r="AA327" s="629" t="str">
        <f>IF('FRONT PAGE'!$A$1="www.fly-logics.com","SEP",0)</f>
        <v>SEP</v>
      </c>
      <c r="AB327" s="631"/>
      <c r="AC327" s="631"/>
      <c r="AD327" s="631"/>
      <c r="AE327" s="631"/>
      <c r="AF327" s="630" t="str">
        <f>IF(SUMIFS(LOGBOOK!$Y$5:$Y$1036129,LOGBOOK!$D$5:$D$1036129,F299,LOGBOOK!$AN$5:$AN$1036129,V299,LOGBOOK!$E$5:$E$1036129,L299,LOGBOOK!$AM$5:$AM$1036129,"SEP")=0," ",SUMIFS(LOGBOOK!$Y$5:$Y$1036129,LOGBOOK!$D$5:$D$1036129,F299,LOGBOOK!$AN$5:$AN$1036129,V299,LOGBOOK!$E$5:$E$1036129,L299,LOGBOOK!$AM$5:$AM$1036129,"SEP"))</f>
        <v xml:space="preserve"> </v>
      </c>
      <c r="AG327" s="625"/>
      <c r="AH327" s="625"/>
      <c r="AI327" s="625"/>
      <c r="AJ327" s="630" t="str">
        <f>IF(SUMIFS(LOGBOOK!$Z$5:$Z$1036129,LOGBOOK!$D$5:$D$1036129,F299,LOGBOOK!$AN$5:$AN$1036129,V299,LOGBOOK!$E$5:$E$1036129,L299,LOGBOOK!$AM$5:$AM$1036129,"SEP")=0," ",SUMIFS(LOGBOOK!$Z$5:$Z$1036129,LOGBOOK!$D$5:$D$1036129,F299,LOGBOOK!$AN$5:$AN$1036129,V299,LOGBOOK!$E$5:$E$1036129,L299,LOGBOOK!$AM$5:$AM$1036129,"SEP"))</f>
        <v xml:space="preserve"> </v>
      </c>
      <c r="AK327" s="625"/>
      <c r="AL327" s="625"/>
      <c r="AM327" s="625"/>
      <c r="AN327" s="630" t="str">
        <f>IF(SUMIFS(LOGBOOK!$AA$5:$AA$1036129,LOGBOOK!$D$5:$D$1036129,F299,LOGBOOK!$AN$5:$AN$1036129,V299,LOGBOOK!$E$5:$E$1036129,L299,LOGBOOK!$AM$5:$AM$1036129,"SEP")=0," ",SUMIFS(LOGBOOK!$AA$5:$AA$1036129,LOGBOOK!$D$5:$D$1036129,F299,LOGBOOK!$AN$5:$AN$1036129,V299,LOGBOOK!$E$5:$E$1036129,L299,LOGBOOK!$AM$5:$AM$1036129,"SEP"))</f>
        <v xml:space="preserve"> </v>
      </c>
      <c r="AO327" s="625"/>
      <c r="AP327" s="625"/>
      <c r="AQ327" s="625"/>
      <c r="AR327" s="623" t="str">
        <f>IF(SUMIFS(LOGBOOK!$AE$5:$AE$1036129,LOGBOOK!$D$5:$D$1036129,F299,LOGBOOK!$AN$5:$AN$1036129,V299,LOGBOOK!$E$5:$E$1036129,L299,LOGBOOK!$AM$5:$AM$1036129,"SEP")=0," ",SUMIFS(LOGBOOK!$AC$5:$AC$1036129,LOGBOOK!$D$5:$D$1036129,F299,LOGBOOK!$AN$5:$AN$1036129,V299,LOGBOOK!$E$5:$E$1036129,L299,LOGBOOK!$AM$5:$AM$1036129,"SEP"))</f>
        <v xml:space="preserve"> </v>
      </c>
      <c r="AS327" s="623"/>
      <c r="AT327" s="623"/>
      <c r="AU327" s="623" t="str">
        <f>IF(SUMIFS(LOGBOOK!$AF$5:$AF$1036129,LOGBOOK!$D$5:$D$1036129,F299,LOGBOOK!$AN$5:$AN$1036129,V299,LOGBOOK!$E$5:$E$1036129,L299,LOGBOOK!$AM$5:$AM$1036129,"SEP")=0," ",SUMIFS(LOGBOOK!$AF$5:$AF$1036129,LOGBOOK!$D$5:$D$1036129,F299,LOGBOOK!$AN$5:$AN$1036129,V299,LOGBOOK!$E$5:$E$1036129,L299,LOGBOOK!$AM$5:$AM$1036129,"SEP"))</f>
        <v xml:space="preserve"> </v>
      </c>
      <c r="AV327" s="633"/>
      <c r="AW327" s="633"/>
      <c r="AX327" s="643"/>
      <c r="AY327" s="1227"/>
      <c r="AZ327" s="1228"/>
      <c r="BA327" s="1228"/>
      <c r="BB327" s="1228"/>
      <c r="BC327" s="1228"/>
      <c r="BD327" s="1228"/>
      <c r="BE327" s="1228"/>
      <c r="BF327" s="1228"/>
      <c r="BG327" s="1228"/>
      <c r="BH327" s="1228"/>
      <c r="BI327" s="1228"/>
      <c r="BJ327" s="1228"/>
      <c r="BK327" s="1228"/>
      <c r="BL327" s="1229"/>
      <c r="BM327" s="1229"/>
      <c r="BN327" s="1229"/>
      <c r="BO327" s="1229"/>
      <c r="BP327" s="1229"/>
      <c r="BQ327" s="1229"/>
      <c r="BR327" s="1229"/>
      <c r="BS327" s="1229"/>
      <c r="BT327" s="1229"/>
      <c r="BU327" s="1229"/>
      <c r="BV327" s="1229"/>
      <c r="BW327" s="15"/>
      <c r="BX327" s="629" t="str">
        <f>IF('FRONT PAGE'!$A$1="www.fly-logics.com","SEP",0)</f>
        <v>SEP</v>
      </c>
      <c r="BY327" s="631"/>
      <c r="BZ327" s="631"/>
      <c r="CA327" s="631"/>
      <c r="CB327" s="631"/>
      <c r="CC327" s="630" t="str">
        <f>IF(SUMIFS(LOGBOOK!$Y$5:$Y$1036129,LOGBOOK!$D$5:$D$1036129,BC299,LOGBOOK!$AN$5:$AN$1036129,BS299,LOGBOOK!$E$5:$E$1036129,BI299,LOGBOOK!$AM$5:$AM$1036129,"SEP")=0," ",SUMIFS(LOGBOOK!$Y$5:$Y$1036129,LOGBOOK!$D$5:$D$1036129,BC299,LOGBOOK!$AN$5:$AN$1036129,BS299,LOGBOOK!$E$5:$E$1036129,BI299,LOGBOOK!$AM$5:$AM$1036129,"SEP"))</f>
        <v xml:space="preserve"> </v>
      </c>
      <c r="CD327" s="625"/>
      <c r="CE327" s="625"/>
      <c r="CF327" s="625"/>
      <c r="CG327" s="630" t="str">
        <f>IF(SUMIFS(LOGBOOK!$Z$5:$Z$1036129,LOGBOOK!$D$5:$D$1036129,BC299,LOGBOOK!$AN$5:$AN$1036129,BS299,LOGBOOK!$E$5:$E$1036129,BI299,LOGBOOK!$AM$5:$AM$1036129,"SEP")=0," ",SUMIFS(LOGBOOK!$Z$5:$Z$1036129,LOGBOOK!$D$5:$D$1036129,BC299,LOGBOOK!$AN$5:$AN$1036129,BS299,LOGBOOK!$E$5:$E$1036129,BI299,LOGBOOK!$AM$5:$AM$1036129,"SEP"))</f>
        <v xml:space="preserve"> </v>
      </c>
      <c r="CH327" s="625"/>
      <c r="CI327" s="625"/>
      <c r="CJ327" s="625"/>
      <c r="CK327" s="630" t="str">
        <f>IF(SUMIFS(LOGBOOK!$AA$5:$AA$1036129,LOGBOOK!$D$5:$D$1036129,BC299,LOGBOOK!$AN$5:$AN$1036129,BS299,LOGBOOK!$E$5:$E$1036129,BI299,LOGBOOK!$AM$5:$AM$1036129,"SEP")=0," ",SUMIFS(LOGBOOK!$AA$5:$AA$1036129,LOGBOOK!$D$5:$D$1036129,BC299,LOGBOOK!$AN$5:$AN$1036129,BS299,LOGBOOK!$E$5:$E$1036129,BI299,LOGBOOK!$AM$5:$AM$1036129,"SEP"))</f>
        <v xml:space="preserve"> </v>
      </c>
      <c r="CL327" s="625"/>
      <c r="CM327" s="625"/>
      <c r="CN327" s="625"/>
      <c r="CO327" s="623" t="str">
        <f>IF(SUMIFS(LOGBOOK!$AE$5:$AE$1036129,LOGBOOK!$D$5:$D$1036129,BC299,LOGBOOK!$AN$5:$AN$1036129,BS299,LOGBOOK!$E$5:$E$1036129,BI299,LOGBOOK!$AM$5:$AM$1036129,"SEP")=0," ",SUMIFS(LOGBOOK!$AC$5:$AC$1036129,LOGBOOK!$D$5:$D$1036129,BC299,LOGBOOK!$AN$5:$AN$1036129,BS299,LOGBOOK!$E$5:$E$1036129,BI299,LOGBOOK!$AM$5:$AM$1036129,"SEP"))</f>
        <v xml:space="preserve"> </v>
      </c>
      <c r="CP327" s="623"/>
      <c r="CQ327" s="623"/>
      <c r="CR327" s="623" t="str">
        <f>IF(SUMIFS(LOGBOOK!$AF$5:$AF$1036129,LOGBOOK!$D$5:$D$1036129,BC299,LOGBOOK!$AN$5:$AN$1036129,BS299,LOGBOOK!$E$5:$E$1036129,BI299,LOGBOOK!$AM$5:$AM$1036129,"SEP")=0," ",SUMIFS(LOGBOOK!$AF$5:$AF$1036129,LOGBOOK!$D$5:$D$1036129,BC299,LOGBOOK!$AN$5:$AN$1036129,BS299,LOGBOOK!$E$5:$E$1036129,BI299,LOGBOOK!$AM$5:$AM$1036129,"SEP"))</f>
        <v xml:space="preserve"> </v>
      </c>
      <c r="CS327" s="633"/>
      <c r="CT327" s="633"/>
      <c r="CU327" s="643"/>
      <c r="CV327" s="247"/>
      <c r="CW327" s="212"/>
      <c r="CX327" s="1227"/>
      <c r="CY327" s="1228"/>
      <c r="CZ327" s="1228"/>
      <c r="DA327" s="1228"/>
      <c r="DB327" s="1228"/>
      <c r="DC327" s="1228"/>
      <c r="DD327" s="1228"/>
      <c r="DE327" s="1228"/>
      <c r="DF327" s="1228"/>
      <c r="DG327" s="1228"/>
      <c r="DH327" s="1228"/>
      <c r="DI327" s="1228"/>
      <c r="DJ327" s="1228"/>
      <c r="DK327" s="1229"/>
      <c r="DL327" s="1229"/>
      <c r="DM327" s="1229"/>
      <c r="DN327" s="1229"/>
      <c r="DO327" s="1229"/>
      <c r="DP327" s="1229"/>
      <c r="DQ327" s="1229"/>
      <c r="DR327" s="1229"/>
      <c r="DS327" s="1229"/>
      <c r="DT327" s="1229"/>
      <c r="DU327" s="1229"/>
      <c r="DV327" s="15"/>
      <c r="DW327" s="629" t="str">
        <f>IF('FRONT PAGE'!$A$1="www.fly-logics.com","SEP",0)</f>
        <v>SEP</v>
      </c>
      <c r="DX327" s="631"/>
      <c r="DY327" s="631"/>
      <c r="DZ327" s="631"/>
      <c r="EA327" s="631"/>
      <c r="EB327" s="630" t="str">
        <f>IF(SUMIFS(LOGBOOK!$Y$5:$Y$1036129,LOGBOOK!$D$5:$D$1036129,DB299,LOGBOOK!$AN$5:$AN$1036129,DR299,LOGBOOK!$E$5:$E$1036129,DH299,LOGBOOK!$AM$5:$AM$1036129,"SEP")=0," ",SUMIFS(LOGBOOK!$Y$5:$Y$1036129,LOGBOOK!$D$5:$D$1036129,DB299,LOGBOOK!$AN$5:$AN$1036129,DR299,LOGBOOK!$E$5:$E$1036129,DH299,LOGBOOK!$AM$5:$AM$1036129,"SEP"))</f>
        <v xml:space="preserve"> </v>
      </c>
      <c r="EC327" s="625"/>
      <c r="ED327" s="625"/>
      <c r="EE327" s="625"/>
      <c r="EF327" s="630" t="str">
        <f>IF(SUMIFS(LOGBOOK!$Z$5:$Z$1036129,LOGBOOK!$D$5:$D$1036129,DB299,LOGBOOK!$AN$5:$AN$1036129,DR299,LOGBOOK!$E$5:$E$1036129,DH299,LOGBOOK!$AM$5:$AM$1036129,"SEP")=0," ",SUMIFS(LOGBOOK!$Z$5:$Z$1036129,LOGBOOK!$D$5:$D$1036129,DB299,LOGBOOK!$AN$5:$AN$1036129,DR299,LOGBOOK!$E$5:$E$1036129,DH299,LOGBOOK!$AM$5:$AM$1036129,"SEP"))</f>
        <v xml:space="preserve"> </v>
      </c>
      <c r="EG327" s="625"/>
      <c r="EH327" s="625"/>
      <c r="EI327" s="625"/>
      <c r="EJ327" s="630" t="str">
        <f>IF(SUMIFS(LOGBOOK!$AA$5:$AA$1036129,LOGBOOK!$D$5:$D$1036129,DB299,LOGBOOK!$AN$5:$AN$1036129,DR299,LOGBOOK!$E$5:$E$1036129,DH299,LOGBOOK!$AM$5:$AM$1036129,"SEP")=0," ",SUMIFS(LOGBOOK!$AA$5:$AA$1036129,LOGBOOK!$D$5:$D$1036129,DB299,LOGBOOK!$AN$5:$AN$1036129,DR299,LOGBOOK!$E$5:$E$1036129,DH299,LOGBOOK!$AM$5:$AM$1036129,"SEP"))</f>
        <v xml:space="preserve"> </v>
      </c>
      <c r="EK327" s="625"/>
      <c r="EL327" s="625"/>
      <c r="EM327" s="625"/>
      <c r="EN327" s="623" t="str">
        <f>IF(SUMIFS(LOGBOOK!$AE$5:$AE$1036129,LOGBOOK!$D$5:$D$1036129,DB299,LOGBOOK!$AN$5:$AN$1036129,DR299,LOGBOOK!$E$5:$E$1036129,DH299,LOGBOOK!$AM$5:$AM$1036129,"SEP")=0," ",SUMIFS(LOGBOOK!$AC$5:$AC$1036129,LOGBOOK!$D$5:$D$1036129,DB299,LOGBOOK!$AN$5:$AN$1036129,DR299,LOGBOOK!$E$5:$E$1036129,DH299,LOGBOOK!$AM$5:$AM$1036129,"SEP"))</f>
        <v xml:space="preserve"> </v>
      </c>
      <c r="EO327" s="623"/>
      <c r="EP327" s="623"/>
      <c r="EQ327" s="623" t="str">
        <f>IF(SUMIFS(LOGBOOK!$AF$5:$AF$1036129,LOGBOOK!$D$5:$D$1036129,DB299,LOGBOOK!$AN$5:$AN$1036129,DR299,LOGBOOK!$E$5:$E$1036129,DH299,LOGBOOK!$AM$5:$AM$1036129,"SEP")=0," ",SUMIFS(LOGBOOK!$AF$5:$AF$1036129,LOGBOOK!$D$5:$D$1036129,DB299,LOGBOOK!$AN$5:$AN$1036129,DR299,LOGBOOK!$E$5:$E$1036129,DH299,LOGBOOK!$AM$5:$AM$1036129,"SEP"))</f>
        <v xml:space="preserve"> </v>
      </c>
      <c r="ER327" s="633"/>
      <c r="ES327" s="633"/>
      <c r="ET327" s="643"/>
      <c r="EU327" s="1227"/>
      <c r="EV327" s="1228"/>
      <c r="EW327" s="1228"/>
      <c r="EX327" s="1228"/>
      <c r="EY327" s="1228"/>
      <c r="EZ327" s="1228"/>
      <c r="FA327" s="1228"/>
      <c r="FB327" s="1228"/>
      <c r="FC327" s="1228"/>
      <c r="FD327" s="1228"/>
      <c r="FE327" s="1228"/>
      <c r="FF327" s="1228"/>
      <c r="FG327" s="1228"/>
      <c r="FH327" s="1229"/>
      <c r="FI327" s="1229"/>
      <c r="FJ327" s="1229"/>
      <c r="FK327" s="1229"/>
      <c r="FL327" s="1229"/>
      <c r="FM327" s="1229"/>
      <c r="FN327" s="1229"/>
      <c r="FO327" s="1229"/>
      <c r="FP327" s="1229"/>
      <c r="FQ327" s="1229"/>
      <c r="FR327" s="1229"/>
      <c r="FS327" s="15"/>
      <c r="FT327" s="629" t="str">
        <f>IF('FRONT PAGE'!$A$1="www.fly-logics.com","SEP",0)</f>
        <v>SEP</v>
      </c>
      <c r="FU327" s="631"/>
      <c r="FV327" s="631"/>
      <c r="FW327" s="631"/>
      <c r="FX327" s="631"/>
      <c r="FY327" s="630" t="str">
        <f>IF(SUMIFS(LOGBOOK!$Y$5:$Y$1036129,LOGBOOK!$D$5:$D$1036129,EY299,LOGBOOK!$AN$5:$AN$1036129,FO299,LOGBOOK!$E$5:$E$1036129,FE299,LOGBOOK!$AM$5:$AM$1036129,"SEP")=0," ",SUMIFS(LOGBOOK!$Y$5:$Y$1036129,LOGBOOK!$D$5:$D$1036129,EY299,LOGBOOK!$AN$5:$AN$1036129,FO299,LOGBOOK!$E$5:$E$1036129,FE299,LOGBOOK!$AM$5:$AM$1036129,"SEP"))</f>
        <v xml:space="preserve"> </v>
      </c>
      <c r="FZ327" s="625"/>
      <c r="GA327" s="625"/>
      <c r="GB327" s="625"/>
      <c r="GC327" s="630" t="str">
        <f>IF(SUMIFS(LOGBOOK!$Z$5:$Z$1036129,LOGBOOK!$D$5:$D$1036129,EY299,LOGBOOK!$AN$5:$AN$1036129,FO299,LOGBOOK!$E$5:$E$1036129,FE299,LOGBOOK!$AM$5:$AM$1036129,"SEP")=0," ",SUMIFS(LOGBOOK!$Z$5:$Z$1036129,LOGBOOK!$D$5:$D$1036129,EY299,LOGBOOK!$AN$5:$AN$1036129,FO299,LOGBOOK!$E$5:$E$1036129,FE299,LOGBOOK!$AM$5:$AM$1036129,"SEP"))</f>
        <v xml:space="preserve"> </v>
      </c>
      <c r="GD327" s="625"/>
      <c r="GE327" s="625"/>
      <c r="GF327" s="625"/>
      <c r="GG327" s="630" t="str">
        <f>IF(SUMIFS(LOGBOOK!$AA$5:$AA$1036129,LOGBOOK!$D$5:$D$1036129,EY299,LOGBOOK!$AN$5:$AN$1036129,FO299,LOGBOOK!$E$5:$E$1036129,FE299,LOGBOOK!$AM$5:$AM$1036129,"SEP")=0," ",SUMIFS(LOGBOOK!$AA$5:$AA$1036129,LOGBOOK!$D$5:$D$1036129,EY299,LOGBOOK!$AN$5:$AN$1036129,FO299,LOGBOOK!$E$5:$E$1036129,FE299,LOGBOOK!$AM$5:$AM$1036129,"SEP"))</f>
        <v xml:space="preserve"> </v>
      </c>
      <c r="GH327" s="625"/>
      <c r="GI327" s="625"/>
      <c r="GJ327" s="625"/>
      <c r="GK327" s="623" t="str">
        <f>IF(SUMIFS(LOGBOOK!$AE$5:$AE$1036129,LOGBOOK!$D$5:$D$1036129,EY299,LOGBOOK!$AN$5:$AN$1036129,FO299,LOGBOOK!$E$5:$E$1036129,FE299,LOGBOOK!$AM$5:$AM$1036129,"SEP")=0," ",SUMIFS(LOGBOOK!$AC$5:$AC$1036129,LOGBOOK!$D$5:$D$1036129,EY299,LOGBOOK!$AN$5:$AN$1036129,FO299,LOGBOOK!$E$5:$E$1036129,FE299,LOGBOOK!$AM$5:$AM$1036129,"SEP"))</f>
        <v xml:space="preserve"> </v>
      </c>
      <c r="GL327" s="623"/>
      <c r="GM327" s="623"/>
      <c r="GN327" s="623" t="str">
        <f>IF(SUMIFS(LOGBOOK!$AF$5:$AF$1036129,LOGBOOK!$D$5:$D$1036129,EY299,LOGBOOK!$AN$5:$AN$1036129,FO299,LOGBOOK!$E$5:$E$1036129,FE299,LOGBOOK!$AM$5:$AM$1036129,"SEP")=0," ",SUMIFS(LOGBOOK!$AF$5:$AF$1036129,LOGBOOK!$D$5:$D$1036129,EY299,LOGBOOK!$AN$5:$AN$1036129,FO299,LOGBOOK!$E$5:$E$1036129,FE299,LOGBOOK!$AM$5:$AM$1036129,"SEP"))</f>
        <v xml:space="preserve"> </v>
      </c>
      <c r="GO327" s="633"/>
      <c r="GP327" s="633"/>
      <c r="GQ327" s="643"/>
      <c r="GR327" s="6"/>
    </row>
    <row r="328" spans="1:200" ht="10.5" customHeight="1" x14ac:dyDescent="0.25">
      <c r="A328" s="212"/>
      <c r="B328" s="637"/>
      <c r="C328" s="1230" t="str">
        <f>IF('FRONT PAGE'!$A$1="www.fly-logics.com","APPROACHES",0)</f>
        <v>APPROACHES</v>
      </c>
      <c r="D328" s="1231"/>
      <c r="E328" s="1231"/>
      <c r="F328" s="1231"/>
      <c r="G328" s="1231"/>
      <c r="H328" s="1231"/>
      <c r="I328" s="1231"/>
      <c r="J328" s="1231"/>
      <c r="K328" s="1231"/>
      <c r="L328" s="1231"/>
      <c r="M328" s="1231"/>
      <c r="N328" s="1231"/>
      <c r="O328" s="1232"/>
      <c r="P328" s="639" t="str">
        <f>IF('FRONT PAGE'!$A$1="www.fly-logics.com","N° APP",0)</f>
        <v>N° APP</v>
      </c>
      <c r="Q328" s="629"/>
      <c r="R328" s="629"/>
      <c r="S328" s="629"/>
      <c r="T328" s="640"/>
      <c r="U328" s="1127">
        <f t="shared" ref="U328" si="324">IFERROR(SUM(C333,I333,O333,U333)," ")</f>
        <v>0</v>
      </c>
      <c r="V328" s="1128"/>
      <c r="W328" s="1128"/>
      <c r="X328" s="1128"/>
      <c r="Y328" s="1128"/>
      <c r="Z328" s="15"/>
      <c r="AA328" s="631"/>
      <c r="AB328" s="631"/>
      <c r="AC328" s="631"/>
      <c r="AD328" s="631"/>
      <c r="AE328" s="631"/>
      <c r="AF328" s="625"/>
      <c r="AG328" s="632"/>
      <c r="AH328" s="632"/>
      <c r="AI328" s="625"/>
      <c r="AJ328" s="625"/>
      <c r="AK328" s="632"/>
      <c r="AL328" s="632"/>
      <c r="AM328" s="625"/>
      <c r="AN328" s="625"/>
      <c r="AO328" s="632"/>
      <c r="AP328" s="632"/>
      <c r="AQ328" s="625"/>
      <c r="AR328" s="623"/>
      <c r="AS328" s="623"/>
      <c r="AT328" s="623"/>
      <c r="AU328" s="633"/>
      <c r="AV328" s="634"/>
      <c r="AW328" s="633"/>
      <c r="AX328" s="643"/>
      <c r="AY328" s="637"/>
      <c r="AZ328" s="1230" t="str">
        <f>IF('FRONT PAGE'!$A$1="www.fly-logics.com","APPROACHES",0)</f>
        <v>APPROACHES</v>
      </c>
      <c r="BA328" s="1231"/>
      <c r="BB328" s="1231"/>
      <c r="BC328" s="1231"/>
      <c r="BD328" s="1231"/>
      <c r="BE328" s="1231"/>
      <c r="BF328" s="1231"/>
      <c r="BG328" s="1231"/>
      <c r="BH328" s="1231"/>
      <c r="BI328" s="1231"/>
      <c r="BJ328" s="1231"/>
      <c r="BK328" s="1231"/>
      <c r="BL328" s="1232"/>
      <c r="BM328" s="639" t="str">
        <f>IF('FRONT PAGE'!$A$1="www.fly-logics.com","N° APP",0)</f>
        <v>N° APP</v>
      </c>
      <c r="BN328" s="629"/>
      <c r="BO328" s="629"/>
      <c r="BP328" s="629"/>
      <c r="BQ328" s="640"/>
      <c r="BR328" s="1127">
        <f t="shared" ref="BR328" si="325">IFERROR(SUM(AZ333,BF333,BL333,BR333)," ")</f>
        <v>0</v>
      </c>
      <c r="BS328" s="1128"/>
      <c r="BT328" s="1128"/>
      <c r="BU328" s="1128"/>
      <c r="BV328" s="1128"/>
      <c r="BW328" s="15"/>
      <c r="BX328" s="631"/>
      <c r="BY328" s="631"/>
      <c r="BZ328" s="631"/>
      <c r="CA328" s="631"/>
      <c r="CB328" s="631"/>
      <c r="CC328" s="625"/>
      <c r="CD328" s="632"/>
      <c r="CE328" s="632"/>
      <c r="CF328" s="625"/>
      <c r="CG328" s="625"/>
      <c r="CH328" s="632"/>
      <c r="CI328" s="632"/>
      <c r="CJ328" s="625"/>
      <c r="CK328" s="625"/>
      <c r="CL328" s="632"/>
      <c r="CM328" s="632"/>
      <c r="CN328" s="625"/>
      <c r="CO328" s="623"/>
      <c r="CP328" s="623"/>
      <c r="CQ328" s="623"/>
      <c r="CR328" s="633"/>
      <c r="CS328" s="634"/>
      <c r="CT328" s="633"/>
      <c r="CU328" s="643"/>
      <c r="CV328" s="247"/>
      <c r="CW328" s="212"/>
      <c r="CX328" s="637"/>
      <c r="CY328" s="1230" t="str">
        <f>IF('FRONT PAGE'!$A$1="www.fly-logics.com","APPROACHES",0)</f>
        <v>APPROACHES</v>
      </c>
      <c r="CZ328" s="1231"/>
      <c r="DA328" s="1231"/>
      <c r="DB328" s="1231"/>
      <c r="DC328" s="1231"/>
      <c r="DD328" s="1231"/>
      <c r="DE328" s="1231"/>
      <c r="DF328" s="1231"/>
      <c r="DG328" s="1231"/>
      <c r="DH328" s="1231"/>
      <c r="DI328" s="1231"/>
      <c r="DJ328" s="1231"/>
      <c r="DK328" s="1232"/>
      <c r="DL328" s="639" t="str">
        <f>IF('FRONT PAGE'!$A$1="www.fly-logics.com","N° APP",0)</f>
        <v>N° APP</v>
      </c>
      <c r="DM328" s="629"/>
      <c r="DN328" s="629"/>
      <c r="DO328" s="629"/>
      <c r="DP328" s="640"/>
      <c r="DQ328" s="1127">
        <f t="shared" ref="DQ328" si="326">IFERROR(SUM(CY333,DE333,DK333,DQ333)," ")</f>
        <v>0</v>
      </c>
      <c r="DR328" s="1128"/>
      <c r="DS328" s="1128"/>
      <c r="DT328" s="1128"/>
      <c r="DU328" s="1128"/>
      <c r="DV328" s="15"/>
      <c r="DW328" s="631"/>
      <c r="DX328" s="631"/>
      <c r="DY328" s="631"/>
      <c r="DZ328" s="631"/>
      <c r="EA328" s="631"/>
      <c r="EB328" s="625"/>
      <c r="EC328" s="632"/>
      <c r="ED328" s="632"/>
      <c r="EE328" s="625"/>
      <c r="EF328" s="625"/>
      <c r="EG328" s="632"/>
      <c r="EH328" s="632"/>
      <c r="EI328" s="625"/>
      <c r="EJ328" s="625"/>
      <c r="EK328" s="632"/>
      <c r="EL328" s="632"/>
      <c r="EM328" s="625"/>
      <c r="EN328" s="623"/>
      <c r="EO328" s="623"/>
      <c r="EP328" s="623"/>
      <c r="EQ328" s="633"/>
      <c r="ER328" s="634"/>
      <c r="ES328" s="633"/>
      <c r="ET328" s="643"/>
      <c r="EU328" s="637"/>
      <c r="EV328" s="1230" t="str">
        <f>IF('FRONT PAGE'!$A$1="www.fly-logics.com","APPROACHES",0)</f>
        <v>APPROACHES</v>
      </c>
      <c r="EW328" s="1231"/>
      <c r="EX328" s="1231"/>
      <c r="EY328" s="1231"/>
      <c r="EZ328" s="1231"/>
      <c r="FA328" s="1231"/>
      <c r="FB328" s="1231"/>
      <c r="FC328" s="1231"/>
      <c r="FD328" s="1231"/>
      <c r="FE328" s="1231"/>
      <c r="FF328" s="1231"/>
      <c r="FG328" s="1231"/>
      <c r="FH328" s="1232"/>
      <c r="FI328" s="639" t="str">
        <f>IF('FRONT PAGE'!$A$1="www.fly-logics.com","N° APP",0)</f>
        <v>N° APP</v>
      </c>
      <c r="FJ328" s="629"/>
      <c r="FK328" s="629"/>
      <c r="FL328" s="629"/>
      <c r="FM328" s="640"/>
      <c r="FN328" s="1127">
        <f t="shared" ref="FN328" si="327">IFERROR(SUM(EV333,FB333,FH333,FN333)," ")</f>
        <v>0</v>
      </c>
      <c r="FO328" s="1128"/>
      <c r="FP328" s="1128"/>
      <c r="FQ328" s="1128"/>
      <c r="FR328" s="1128"/>
      <c r="FS328" s="15"/>
      <c r="FT328" s="631"/>
      <c r="FU328" s="631"/>
      <c r="FV328" s="631"/>
      <c r="FW328" s="631"/>
      <c r="FX328" s="631"/>
      <c r="FY328" s="625"/>
      <c r="FZ328" s="632"/>
      <c r="GA328" s="632"/>
      <c r="GB328" s="625"/>
      <c r="GC328" s="625"/>
      <c r="GD328" s="632"/>
      <c r="GE328" s="632"/>
      <c r="GF328" s="625"/>
      <c r="GG328" s="625"/>
      <c r="GH328" s="632"/>
      <c r="GI328" s="632"/>
      <c r="GJ328" s="625"/>
      <c r="GK328" s="623"/>
      <c r="GL328" s="623"/>
      <c r="GM328" s="623"/>
      <c r="GN328" s="633"/>
      <c r="GO328" s="634"/>
      <c r="GP328" s="633"/>
      <c r="GQ328" s="643"/>
      <c r="GR328" s="6"/>
    </row>
    <row r="329" spans="1:200" ht="8.85" customHeight="1" x14ac:dyDescent="0.25">
      <c r="A329" s="212"/>
      <c r="B329" s="637"/>
      <c r="C329" s="1231"/>
      <c r="D329" s="1231"/>
      <c r="E329" s="1231"/>
      <c r="F329" s="1231"/>
      <c r="G329" s="1231"/>
      <c r="H329" s="1231"/>
      <c r="I329" s="1231"/>
      <c r="J329" s="1231"/>
      <c r="K329" s="1231"/>
      <c r="L329" s="1231"/>
      <c r="M329" s="1231"/>
      <c r="N329" s="1231"/>
      <c r="O329" s="1232"/>
      <c r="P329" s="639"/>
      <c r="Q329" s="629"/>
      <c r="R329" s="629"/>
      <c r="S329" s="629"/>
      <c r="T329" s="640"/>
      <c r="U329" s="1127"/>
      <c r="V329" s="1128"/>
      <c r="W329" s="1128"/>
      <c r="X329" s="1128"/>
      <c r="Y329" s="1128"/>
      <c r="Z329" s="15"/>
      <c r="AA329" s="631"/>
      <c r="AB329" s="631"/>
      <c r="AC329" s="631"/>
      <c r="AD329" s="631"/>
      <c r="AE329" s="631"/>
      <c r="AF329" s="625"/>
      <c r="AG329" s="625"/>
      <c r="AH329" s="625"/>
      <c r="AI329" s="625"/>
      <c r="AJ329" s="625"/>
      <c r="AK329" s="625"/>
      <c r="AL329" s="625"/>
      <c r="AM329" s="625"/>
      <c r="AN329" s="625"/>
      <c r="AO329" s="625"/>
      <c r="AP329" s="625"/>
      <c r="AQ329" s="625"/>
      <c r="AR329" s="623"/>
      <c r="AS329" s="623"/>
      <c r="AT329" s="623"/>
      <c r="AU329" s="633"/>
      <c r="AV329" s="633"/>
      <c r="AW329" s="633"/>
      <c r="AX329" s="643"/>
      <c r="AY329" s="637"/>
      <c r="AZ329" s="1231"/>
      <c r="BA329" s="1231"/>
      <c r="BB329" s="1231"/>
      <c r="BC329" s="1231"/>
      <c r="BD329" s="1231"/>
      <c r="BE329" s="1231"/>
      <c r="BF329" s="1231"/>
      <c r="BG329" s="1231"/>
      <c r="BH329" s="1231"/>
      <c r="BI329" s="1231"/>
      <c r="BJ329" s="1231"/>
      <c r="BK329" s="1231"/>
      <c r="BL329" s="1232"/>
      <c r="BM329" s="639"/>
      <c r="BN329" s="629"/>
      <c r="BO329" s="629"/>
      <c r="BP329" s="629"/>
      <c r="BQ329" s="640"/>
      <c r="BR329" s="1127"/>
      <c r="BS329" s="1128"/>
      <c r="BT329" s="1128"/>
      <c r="BU329" s="1128"/>
      <c r="BV329" s="1128"/>
      <c r="BW329" s="15"/>
      <c r="BX329" s="631"/>
      <c r="BY329" s="631"/>
      <c r="BZ329" s="631"/>
      <c r="CA329" s="631"/>
      <c r="CB329" s="631"/>
      <c r="CC329" s="625"/>
      <c r="CD329" s="625"/>
      <c r="CE329" s="625"/>
      <c r="CF329" s="625"/>
      <c r="CG329" s="625"/>
      <c r="CH329" s="625"/>
      <c r="CI329" s="625"/>
      <c r="CJ329" s="625"/>
      <c r="CK329" s="625"/>
      <c r="CL329" s="625"/>
      <c r="CM329" s="625"/>
      <c r="CN329" s="625"/>
      <c r="CO329" s="623"/>
      <c r="CP329" s="623"/>
      <c r="CQ329" s="623"/>
      <c r="CR329" s="633"/>
      <c r="CS329" s="633"/>
      <c r="CT329" s="633"/>
      <c r="CU329" s="643"/>
      <c r="CV329" s="247"/>
      <c r="CW329" s="212"/>
      <c r="CX329" s="637"/>
      <c r="CY329" s="1231"/>
      <c r="CZ329" s="1231"/>
      <c r="DA329" s="1231"/>
      <c r="DB329" s="1231"/>
      <c r="DC329" s="1231"/>
      <c r="DD329" s="1231"/>
      <c r="DE329" s="1231"/>
      <c r="DF329" s="1231"/>
      <c r="DG329" s="1231"/>
      <c r="DH329" s="1231"/>
      <c r="DI329" s="1231"/>
      <c r="DJ329" s="1231"/>
      <c r="DK329" s="1232"/>
      <c r="DL329" s="639"/>
      <c r="DM329" s="629"/>
      <c r="DN329" s="629"/>
      <c r="DO329" s="629"/>
      <c r="DP329" s="640"/>
      <c r="DQ329" s="1127"/>
      <c r="DR329" s="1128"/>
      <c r="DS329" s="1128"/>
      <c r="DT329" s="1128"/>
      <c r="DU329" s="1128"/>
      <c r="DV329" s="15"/>
      <c r="DW329" s="631"/>
      <c r="DX329" s="631"/>
      <c r="DY329" s="631"/>
      <c r="DZ329" s="631"/>
      <c r="EA329" s="631"/>
      <c r="EB329" s="625"/>
      <c r="EC329" s="625"/>
      <c r="ED329" s="625"/>
      <c r="EE329" s="625"/>
      <c r="EF329" s="625"/>
      <c r="EG329" s="625"/>
      <c r="EH329" s="625"/>
      <c r="EI329" s="625"/>
      <c r="EJ329" s="625"/>
      <c r="EK329" s="625"/>
      <c r="EL329" s="625"/>
      <c r="EM329" s="625"/>
      <c r="EN329" s="623"/>
      <c r="EO329" s="623"/>
      <c r="EP329" s="623"/>
      <c r="EQ329" s="633"/>
      <c r="ER329" s="633"/>
      <c r="ES329" s="633"/>
      <c r="ET329" s="643"/>
      <c r="EU329" s="637"/>
      <c r="EV329" s="1231"/>
      <c r="EW329" s="1231"/>
      <c r="EX329" s="1231"/>
      <c r="EY329" s="1231"/>
      <c r="EZ329" s="1231"/>
      <c r="FA329" s="1231"/>
      <c r="FB329" s="1231"/>
      <c r="FC329" s="1231"/>
      <c r="FD329" s="1231"/>
      <c r="FE329" s="1231"/>
      <c r="FF329" s="1231"/>
      <c r="FG329" s="1231"/>
      <c r="FH329" s="1232"/>
      <c r="FI329" s="639"/>
      <c r="FJ329" s="629"/>
      <c r="FK329" s="629"/>
      <c r="FL329" s="629"/>
      <c r="FM329" s="640"/>
      <c r="FN329" s="1127"/>
      <c r="FO329" s="1128"/>
      <c r="FP329" s="1128"/>
      <c r="FQ329" s="1128"/>
      <c r="FR329" s="1128"/>
      <c r="FS329" s="15"/>
      <c r="FT329" s="631"/>
      <c r="FU329" s="631"/>
      <c r="FV329" s="631"/>
      <c r="FW329" s="631"/>
      <c r="FX329" s="631"/>
      <c r="FY329" s="625"/>
      <c r="FZ329" s="625"/>
      <c r="GA329" s="625"/>
      <c r="GB329" s="625"/>
      <c r="GC329" s="625"/>
      <c r="GD329" s="625"/>
      <c r="GE329" s="625"/>
      <c r="GF329" s="625"/>
      <c r="GG329" s="625"/>
      <c r="GH329" s="625"/>
      <c r="GI329" s="625"/>
      <c r="GJ329" s="625"/>
      <c r="GK329" s="623"/>
      <c r="GL329" s="623"/>
      <c r="GM329" s="623"/>
      <c r="GN329" s="633"/>
      <c r="GO329" s="633"/>
      <c r="GP329" s="633"/>
      <c r="GQ329" s="643"/>
      <c r="GR329" s="6"/>
    </row>
    <row r="330" spans="1:200" ht="5.25" customHeight="1" x14ac:dyDescent="0.25">
      <c r="A330" s="212"/>
      <c r="B330" s="637"/>
      <c r="C330" s="1231"/>
      <c r="D330" s="1231"/>
      <c r="E330" s="1231"/>
      <c r="F330" s="1231"/>
      <c r="G330" s="1231"/>
      <c r="H330" s="1231"/>
      <c r="I330" s="1231"/>
      <c r="J330" s="1231"/>
      <c r="K330" s="1231"/>
      <c r="L330" s="1231"/>
      <c r="M330" s="1231"/>
      <c r="N330" s="1231"/>
      <c r="O330" s="1232"/>
      <c r="P330" s="639"/>
      <c r="Q330" s="629"/>
      <c r="R330" s="629"/>
      <c r="S330" s="629"/>
      <c r="T330" s="640"/>
      <c r="U330" s="1127"/>
      <c r="V330" s="1128"/>
      <c r="W330" s="1128"/>
      <c r="X330" s="1128"/>
      <c r="Y330" s="1128"/>
      <c r="Z330" s="15"/>
      <c r="AA330" s="629" t="str">
        <f>IF('FRONT PAGE'!$A$1="www.fly-logics.com","OCT",0)</f>
        <v>OCT</v>
      </c>
      <c r="AB330" s="631"/>
      <c r="AC330" s="631"/>
      <c r="AD330" s="631"/>
      <c r="AE330" s="631"/>
      <c r="AF330" s="630" t="str">
        <f>IF(SUMIFS(LOGBOOK!$Y$5:$Y$1036129,LOGBOOK!$D$5:$D$1036129,F299,LOGBOOK!$AN$5:$AN$1036129,V299,LOGBOOK!$E$5:$E$1036129,L299,LOGBOOK!$AM$5:$AM$1036129,"OCT")=0," ",SUMIFS(LOGBOOK!$Y$5:$Y$1036129,LOGBOOK!$D$5:$D$1036129,F299,LOGBOOK!$AN$5:$AN$1036129,V299,LOGBOOK!$E$5:$E$1036129,L299,LOGBOOK!$AM$5:$AM$1036129,"OCT"))</f>
        <v xml:space="preserve"> </v>
      </c>
      <c r="AG330" s="625"/>
      <c r="AH330" s="625"/>
      <c r="AI330" s="625"/>
      <c r="AJ330" s="630" t="str">
        <f>IF(SUMIFS(LOGBOOK!$Z$5:$Z$1036129,LOGBOOK!$D$5:$D$1036129,F299,LOGBOOK!$AN$5:$AN$1036129,V299,LOGBOOK!$E$5:$E$1036129,L299,LOGBOOK!$AM$5:$AM$1036129,"OCT")=0," ",SUMIFS(LOGBOOK!$Z$5:$Z$1036129,LOGBOOK!$D$5:$D$1036129,F299,LOGBOOK!$AN$5:$AN$1036129,V299,LOGBOOK!$E$5:$E$1036129,L299,LOGBOOK!$AM$5:$AM$1036129,"OCT"))</f>
        <v xml:space="preserve"> </v>
      </c>
      <c r="AK330" s="625"/>
      <c r="AL330" s="625"/>
      <c r="AM330" s="625"/>
      <c r="AN330" s="630" t="str">
        <f>IF(SUMIFS(LOGBOOK!$AA$5:$AA$1036129,LOGBOOK!$D$5:$D$1036129,F299,LOGBOOK!$AN$5:$AN$1036129,V299,LOGBOOK!$E$5:$E$1036129,L299,LOGBOOK!$AM$5:$AM$1036129,"OCT")=0," ",SUMIFS(LOGBOOK!$AA$5:$AA$1036129,LOGBOOK!$D$5:$D$1036129,F299,LOGBOOK!$AN$5:$AN$1036129,V299,LOGBOOK!$E$5:$E$1036129,L299,LOGBOOK!$AM$5:$AM$1036129,"OCT"))</f>
        <v xml:space="preserve"> </v>
      </c>
      <c r="AO330" s="625"/>
      <c r="AP330" s="625"/>
      <c r="AQ330" s="625"/>
      <c r="AR330" s="623" t="str">
        <f>IF(SUMIFS(LOGBOOK!$AE$5:$AE$1036129,LOGBOOK!$D$5:$D$1036129,F299,LOGBOOK!$AN$5:$AN$1036129,V299,LOGBOOK!$E$5:$E$1036129,L299,LOGBOOK!$AM$5:$AM$1036129,"OCT")=0," ",SUMIFS(LOGBOOK!$AC$5:$AC$1036129,LOGBOOK!$D$5:$D$1036129,F299,LOGBOOK!$AN$5:$AN$1036129,V299,LOGBOOK!$E$5:$E$1036129,L299,LOGBOOK!$AM$5:$AM$1036129,"OCT"))</f>
        <v xml:space="preserve"> </v>
      </c>
      <c r="AS330" s="623"/>
      <c r="AT330" s="623"/>
      <c r="AU330" s="623" t="str">
        <f>IF(SUMIFS(LOGBOOK!$AF$5:$AF$1036129,LOGBOOK!$D$5:$D$1036129,F299,LOGBOOK!$AN$5:$AN$1036129,V299,LOGBOOK!$E$5:$E$1036129,L299,LOGBOOK!$AM$5:$AM$1036129,"OCT")=0," ",SUMIFS(LOGBOOK!$AF$5:$AF$1036129,LOGBOOK!$D$5:$D$1036129,F299,LOGBOOK!$AN$5:$AN$1036129,V299,LOGBOOK!$E$5:$E$1036129,L299,LOGBOOK!$AM$5:$AM$1036129,"OCT"))</f>
        <v xml:space="preserve"> </v>
      </c>
      <c r="AV330" s="633"/>
      <c r="AW330" s="633"/>
      <c r="AX330" s="643"/>
      <c r="AY330" s="637"/>
      <c r="AZ330" s="1231"/>
      <c r="BA330" s="1231"/>
      <c r="BB330" s="1231"/>
      <c r="BC330" s="1231"/>
      <c r="BD330" s="1231"/>
      <c r="BE330" s="1231"/>
      <c r="BF330" s="1231"/>
      <c r="BG330" s="1231"/>
      <c r="BH330" s="1231"/>
      <c r="BI330" s="1231"/>
      <c r="BJ330" s="1231"/>
      <c r="BK330" s="1231"/>
      <c r="BL330" s="1232"/>
      <c r="BM330" s="639"/>
      <c r="BN330" s="629"/>
      <c r="BO330" s="629"/>
      <c r="BP330" s="629"/>
      <c r="BQ330" s="640"/>
      <c r="BR330" s="1127"/>
      <c r="BS330" s="1128"/>
      <c r="BT330" s="1128"/>
      <c r="BU330" s="1128"/>
      <c r="BV330" s="1128"/>
      <c r="BW330" s="15"/>
      <c r="BX330" s="629" t="str">
        <f>IF('FRONT PAGE'!$A$1="www.fly-logics.com","OCT",0)</f>
        <v>OCT</v>
      </c>
      <c r="BY330" s="631"/>
      <c r="BZ330" s="631"/>
      <c r="CA330" s="631"/>
      <c r="CB330" s="631"/>
      <c r="CC330" s="630" t="str">
        <f>IF(SUMIFS(LOGBOOK!$Y$5:$Y$1036129,LOGBOOK!$D$5:$D$1036129,BC299,LOGBOOK!$AN$5:$AN$1036129,BS299,LOGBOOK!$E$5:$E$1036129,BI299,LOGBOOK!$AM$5:$AM$1036129,"OCT")=0," ",SUMIFS(LOGBOOK!$Y$5:$Y$1036129,LOGBOOK!$D$5:$D$1036129,BC299,LOGBOOK!$AN$5:$AN$1036129,BS299,LOGBOOK!$E$5:$E$1036129,BI299,LOGBOOK!$AM$5:$AM$1036129,"OCT"))</f>
        <v xml:space="preserve"> </v>
      </c>
      <c r="CD330" s="625"/>
      <c r="CE330" s="625"/>
      <c r="CF330" s="625"/>
      <c r="CG330" s="630" t="str">
        <f>IF(SUMIFS(LOGBOOK!$Z$5:$Z$1036129,LOGBOOK!$D$5:$D$1036129,BC299,LOGBOOK!$AN$5:$AN$1036129,BS299,LOGBOOK!$E$5:$E$1036129,BI299,LOGBOOK!$AM$5:$AM$1036129,"OCT")=0," ",SUMIFS(LOGBOOK!$Z$5:$Z$1036129,LOGBOOK!$D$5:$D$1036129,BC299,LOGBOOK!$AN$5:$AN$1036129,BS299,LOGBOOK!$E$5:$E$1036129,BI299,LOGBOOK!$AM$5:$AM$1036129,"OCT"))</f>
        <v xml:space="preserve"> </v>
      </c>
      <c r="CH330" s="625"/>
      <c r="CI330" s="625"/>
      <c r="CJ330" s="625"/>
      <c r="CK330" s="630" t="str">
        <f>IF(SUMIFS(LOGBOOK!$AA$5:$AA$1036129,LOGBOOK!$D$5:$D$1036129,BC299,LOGBOOK!$AN$5:$AN$1036129,BS299,LOGBOOK!$E$5:$E$1036129,BI299,LOGBOOK!$AM$5:$AM$1036129,"OCT")=0," ",SUMIFS(LOGBOOK!$AA$5:$AA$1036129,LOGBOOK!$D$5:$D$1036129,BC299,LOGBOOK!$AN$5:$AN$1036129,BS299,LOGBOOK!$E$5:$E$1036129,BI299,LOGBOOK!$AM$5:$AM$1036129,"OCT"))</f>
        <v xml:space="preserve"> </v>
      </c>
      <c r="CL330" s="625"/>
      <c r="CM330" s="625"/>
      <c r="CN330" s="625"/>
      <c r="CO330" s="623" t="str">
        <f>IF(SUMIFS(LOGBOOK!$AE$5:$AE$1036129,LOGBOOK!$D$5:$D$1036129,BC299,LOGBOOK!$AN$5:$AN$1036129,BS299,LOGBOOK!$E$5:$E$1036129,BI299,LOGBOOK!$AM$5:$AM$1036129,"OCT")=0," ",SUMIFS(LOGBOOK!$AC$5:$AC$1036129,LOGBOOK!$D$5:$D$1036129,BC299,LOGBOOK!$AN$5:$AN$1036129,BS299,LOGBOOK!$E$5:$E$1036129,BI299,LOGBOOK!$AM$5:$AM$1036129,"OCT"))</f>
        <v xml:space="preserve"> </v>
      </c>
      <c r="CP330" s="623"/>
      <c r="CQ330" s="623"/>
      <c r="CR330" s="623" t="str">
        <f>IF(SUMIFS(LOGBOOK!$AF$5:$AF$1036129,LOGBOOK!$D$5:$D$1036129,BC299,LOGBOOK!$AN$5:$AN$1036129,BS299,LOGBOOK!$E$5:$E$1036129,BI299,LOGBOOK!$AM$5:$AM$1036129,"OCT")=0," ",SUMIFS(LOGBOOK!$AF$5:$AF$1036129,LOGBOOK!$D$5:$D$1036129,BC299,LOGBOOK!$AN$5:$AN$1036129,BS299,LOGBOOK!$E$5:$E$1036129,BI299,LOGBOOK!$AM$5:$AM$1036129,"OCT"))</f>
        <v xml:space="preserve"> </v>
      </c>
      <c r="CS330" s="633"/>
      <c r="CT330" s="633"/>
      <c r="CU330" s="643"/>
      <c r="CV330" s="247"/>
      <c r="CW330" s="212"/>
      <c r="CX330" s="637"/>
      <c r="CY330" s="1231"/>
      <c r="CZ330" s="1231"/>
      <c r="DA330" s="1231"/>
      <c r="DB330" s="1231"/>
      <c r="DC330" s="1231"/>
      <c r="DD330" s="1231"/>
      <c r="DE330" s="1231"/>
      <c r="DF330" s="1231"/>
      <c r="DG330" s="1231"/>
      <c r="DH330" s="1231"/>
      <c r="DI330" s="1231"/>
      <c r="DJ330" s="1231"/>
      <c r="DK330" s="1232"/>
      <c r="DL330" s="639"/>
      <c r="DM330" s="629"/>
      <c r="DN330" s="629"/>
      <c r="DO330" s="629"/>
      <c r="DP330" s="640"/>
      <c r="DQ330" s="1127"/>
      <c r="DR330" s="1128"/>
      <c r="DS330" s="1128"/>
      <c r="DT330" s="1128"/>
      <c r="DU330" s="1128"/>
      <c r="DV330" s="15"/>
      <c r="DW330" s="629" t="str">
        <f>IF('FRONT PAGE'!$A$1="www.fly-logics.com","OCT",0)</f>
        <v>OCT</v>
      </c>
      <c r="DX330" s="631"/>
      <c r="DY330" s="631"/>
      <c r="DZ330" s="631"/>
      <c r="EA330" s="631"/>
      <c r="EB330" s="630" t="str">
        <f>IF(SUMIFS(LOGBOOK!$Y$5:$Y$1036129,LOGBOOK!$D$5:$D$1036129,DB299,LOGBOOK!$AN$5:$AN$1036129,DR299,LOGBOOK!$E$5:$E$1036129,DH299,LOGBOOK!$AM$5:$AM$1036129,"OCT")=0," ",SUMIFS(LOGBOOK!$Y$5:$Y$1036129,LOGBOOK!$D$5:$D$1036129,DB299,LOGBOOK!$AN$5:$AN$1036129,DR299,LOGBOOK!$E$5:$E$1036129,DH299,LOGBOOK!$AM$5:$AM$1036129,"OCT"))</f>
        <v xml:space="preserve"> </v>
      </c>
      <c r="EC330" s="625"/>
      <c r="ED330" s="625"/>
      <c r="EE330" s="625"/>
      <c r="EF330" s="630" t="str">
        <f>IF(SUMIFS(LOGBOOK!$Z$5:$Z$1036129,LOGBOOK!$D$5:$D$1036129,DB299,LOGBOOK!$AN$5:$AN$1036129,DR299,LOGBOOK!$E$5:$E$1036129,DH299,LOGBOOK!$AM$5:$AM$1036129,"OCT")=0," ",SUMIFS(LOGBOOK!$Z$5:$Z$1036129,LOGBOOK!$D$5:$D$1036129,DB299,LOGBOOK!$AN$5:$AN$1036129,DR299,LOGBOOK!$E$5:$E$1036129,DH299,LOGBOOK!$AM$5:$AM$1036129,"OCT"))</f>
        <v xml:space="preserve"> </v>
      </c>
      <c r="EG330" s="625"/>
      <c r="EH330" s="625"/>
      <c r="EI330" s="625"/>
      <c r="EJ330" s="630" t="str">
        <f>IF(SUMIFS(LOGBOOK!$AA$5:$AA$1036129,LOGBOOK!$D$5:$D$1036129,DB299,LOGBOOK!$AN$5:$AN$1036129,DR299,LOGBOOK!$E$5:$E$1036129,DH299,LOGBOOK!$AM$5:$AM$1036129,"OCT")=0," ",SUMIFS(LOGBOOK!$AA$5:$AA$1036129,LOGBOOK!$D$5:$D$1036129,DB299,LOGBOOK!$AN$5:$AN$1036129,DR299,LOGBOOK!$E$5:$E$1036129,DH299,LOGBOOK!$AM$5:$AM$1036129,"OCT"))</f>
        <v xml:space="preserve"> </v>
      </c>
      <c r="EK330" s="625"/>
      <c r="EL330" s="625"/>
      <c r="EM330" s="625"/>
      <c r="EN330" s="623" t="str">
        <f>IF(SUMIFS(LOGBOOK!$AE$5:$AE$1036129,LOGBOOK!$D$5:$D$1036129,DB299,LOGBOOK!$AN$5:$AN$1036129,DR299,LOGBOOK!$E$5:$E$1036129,DH299,LOGBOOK!$AM$5:$AM$1036129,"OCT")=0," ",SUMIFS(LOGBOOK!$AC$5:$AC$1036129,LOGBOOK!$D$5:$D$1036129,DB299,LOGBOOK!$AN$5:$AN$1036129,DR299,LOGBOOK!$E$5:$E$1036129,DH299,LOGBOOK!$AM$5:$AM$1036129,"OCT"))</f>
        <v xml:space="preserve"> </v>
      </c>
      <c r="EO330" s="623"/>
      <c r="EP330" s="623"/>
      <c r="EQ330" s="623" t="str">
        <f>IF(SUMIFS(LOGBOOK!$AF$5:$AF$1036129,LOGBOOK!$D$5:$D$1036129,DB299,LOGBOOK!$AN$5:$AN$1036129,DR299,LOGBOOK!$E$5:$E$1036129,DH299,LOGBOOK!$AM$5:$AM$1036129,"OCT")=0," ",SUMIFS(LOGBOOK!$AF$5:$AF$1036129,LOGBOOK!$D$5:$D$1036129,DB299,LOGBOOK!$AN$5:$AN$1036129,DR299,LOGBOOK!$E$5:$E$1036129,DH299,LOGBOOK!$AM$5:$AM$1036129,"OCT"))</f>
        <v xml:space="preserve"> </v>
      </c>
      <c r="ER330" s="633"/>
      <c r="ES330" s="633"/>
      <c r="ET330" s="643"/>
      <c r="EU330" s="637"/>
      <c r="EV330" s="1231"/>
      <c r="EW330" s="1231"/>
      <c r="EX330" s="1231"/>
      <c r="EY330" s="1231"/>
      <c r="EZ330" s="1231"/>
      <c r="FA330" s="1231"/>
      <c r="FB330" s="1231"/>
      <c r="FC330" s="1231"/>
      <c r="FD330" s="1231"/>
      <c r="FE330" s="1231"/>
      <c r="FF330" s="1231"/>
      <c r="FG330" s="1231"/>
      <c r="FH330" s="1232"/>
      <c r="FI330" s="639"/>
      <c r="FJ330" s="629"/>
      <c r="FK330" s="629"/>
      <c r="FL330" s="629"/>
      <c r="FM330" s="640"/>
      <c r="FN330" s="1127"/>
      <c r="FO330" s="1128"/>
      <c r="FP330" s="1128"/>
      <c r="FQ330" s="1128"/>
      <c r="FR330" s="1128"/>
      <c r="FS330" s="15"/>
      <c r="FT330" s="629" t="str">
        <f>IF('FRONT PAGE'!$A$1="www.fly-logics.com","OCT",0)</f>
        <v>OCT</v>
      </c>
      <c r="FU330" s="631"/>
      <c r="FV330" s="631"/>
      <c r="FW330" s="631"/>
      <c r="FX330" s="631"/>
      <c r="FY330" s="630" t="str">
        <f>IF(SUMIFS(LOGBOOK!$Y$5:$Y$1036129,LOGBOOK!$D$5:$D$1036129,EY299,LOGBOOK!$AN$5:$AN$1036129,FO299,LOGBOOK!$E$5:$E$1036129,FE299,LOGBOOK!$AM$5:$AM$1036129,"OCT")=0," ",SUMIFS(LOGBOOK!$Y$5:$Y$1036129,LOGBOOK!$D$5:$D$1036129,EY299,LOGBOOK!$AN$5:$AN$1036129,FO299,LOGBOOK!$E$5:$E$1036129,FE299,LOGBOOK!$AM$5:$AM$1036129,"OCT"))</f>
        <v xml:space="preserve"> </v>
      </c>
      <c r="FZ330" s="625"/>
      <c r="GA330" s="625"/>
      <c r="GB330" s="625"/>
      <c r="GC330" s="630" t="str">
        <f>IF(SUMIFS(LOGBOOK!$Z$5:$Z$1036129,LOGBOOK!$D$5:$D$1036129,EY299,LOGBOOK!$AN$5:$AN$1036129,FO299,LOGBOOK!$E$5:$E$1036129,FE299,LOGBOOK!$AM$5:$AM$1036129,"OCT")=0," ",SUMIFS(LOGBOOK!$Z$5:$Z$1036129,LOGBOOK!$D$5:$D$1036129,EY299,LOGBOOK!$AN$5:$AN$1036129,FO299,LOGBOOK!$E$5:$E$1036129,FE299,LOGBOOK!$AM$5:$AM$1036129,"OCT"))</f>
        <v xml:space="preserve"> </v>
      </c>
      <c r="GD330" s="625"/>
      <c r="GE330" s="625"/>
      <c r="GF330" s="625"/>
      <c r="GG330" s="630" t="str">
        <f>IF(SUMIFS(LOGBOOK!$AA$5:$AA$1036129,LOGBOOK!$D$5:$D$1036129,EY299,LOGBOOK!$AN$5:$AN$1036129,FO299,LOGBOOK!$E$5:$E$1036129,FE299,LOGBOOK!$AM$5:$AM$1036129,"OCT")=0," ",SUMIFS(LOGBOOK!$AA$5:$AA$1036129,LOGBOOK!$D$5:$D$1036129,EY299,LOGBOOK!$AN$5:$AN$1036129,FO299,LOGBOOK!$E$5:$E$1036129,FE299,LOGBOOK!$AM$5:$AM$1036129,"OCT"))</f>
        <v xml:space="preserve"> </v>
      </c>
      <c r="GH330" s="625"/>
      <c r="GI330" s="625"/>
      <c r="GJ330" s="625"/>
      <c r="GK330" s="623" t="str">
        <f>IF(SUMIFS(LOGBOOK!$AE$5:$AE$1036129,LOGBOOK!$D$5:$D$1036129,EY299,LOGBOOK!$AN$5:$AN$1036129,FO299,LOGBOOK!$E$5:$E$1036129,FE299,LOGBOOK!$AM$5:$AM$1036129,"OCT")=0," ",SUMIFS(LOGBOOK!$AC$5:$AC$1036129,LOGBOOK!$D$5:$D$1036129,EY299,LOGBOOK!$AN$5:$AN$1036129,FO299,LOGBOOK!$E$5:$E$1036129,FE299,LOGBOOK!$AM$5:$AM$1036129,"OCT"))</f>
        <v xml:space="preserve"> </v>
      </c>
      <c r="GL330" s="623"/>
      <c r="GM330" s="623"/>
      <c r="GN330" s="623" t="str">
        <f>IF(SUMIFS(LOGBOOK!$AF$5:$AF$1036129,LOGBOOK!$D$5:$D$1036129,EY299,LOGBOOK!$AN$5:$AN$1036129,FO299,LOGBOOK!$E$5:$E$1036129,FE299,LOGBOOK!$AM$5:$AM$1036129,"OCT")=0," ",SUMIFS(LOGBOOK!$AF$5:$AF$1036129,LOGBOOK!$D$5:$D$1036129,EY299,LOGBOOK!$AN$5:$AN$1036129,FO299,LOGBOOK!$E$5:$E$1036129,FE299,LOGBOOK!$AM$5:$AM$1036129,"OCT"))</f>
        <v xml:space="preserve"> </v>
      </c>
      <c r="GO330" s="633"/>
      <c r="GP330" s="633"/>
      <c r="GQ330" s="643"/>
      <c r="GR330" s="6"/>
    </row>
    <row r="331" spans="1:200" ht="4.5" customHeight="1" x14ac:dyDescent="0.25">
      <c r="A331" s="212"/>
      <c r="B331" s="637"/>
      <c r="C331" s="624"/>
      <c r="D331" s="624"/>
      <c r="E331" s="624"/>
      <c r="F331" s="624"/>
      <c r="G331" s="624"/>
      <c r="H331" s="624"/>
      <c r="I331" s="624"/>
      <c r="J331" s="624"/>
      <c r="K331" s="624"/>
      <c r="L331" s="624"/>
      <c r="M331" s="624"/>
      <c r="N331" s="624"/>
      <c r="O331" s="624"/>
      <c r="P331" s="624"/>
      <c r="Q331" s="624"/>
      <c r="R331" s="624"/>
      <c r="S331" s="624"/>
      <c r="T331" s="624"/>
      <c r="U331" s="624"/>
      <c r="V331" s="624"/>
      <c r="W331" s="624"/>
      <c r="X331" s="624"/>
      <c r="Y331" s="624"/>
      <c r="Z331" s="15"/>
      <c r="AA331" s="631"/>
      <c r="AB331" s="631"/>
      <c r="AC331" s="631"/>
      <c r="AD331" s="631"/>
      <c r="AE331" s="631"/>
      <c r="AF331" s="625"/>
      <c r="AG331" s="632"/>
      <c r="AH331" s="632"/>
      <c r="AI331" s="625"/>
      <c r="AJ331" s="625"/>
      <c r="AK331" s="632"/>
      <c r="AL331" s="632"/>
      <c r="AM331" s="625"/>
      <c r="AN331" s="625"/>
      <c r="AO331" s="632"/>
      <c r="AP331" s="632"/>
      <c r="AQ331" s="625"/>
      <c r="AR331" s="623"/>
      <c r="AS331" s="623"/>
      <c r="AT331" s="623"/>
      <c r="AU331" s="633"/>
      <c r="AV331" s="634"/>
      <c r="AW331" s="633"/>
      <c r="AX331" s="643"/>
      <c r="AY331" s="637"/>
      <c r="AZ331" s="624"/>
      <c r="BA331" s="624"/>
      <c r="BB331" s="624"/>
      <c r="BC331" s="624"/>
      <c r="BD331" s="624"/>
      <c r="BE331" s="624"/>
      <c r="BF331" s="624"/>
      <c r="BG331" s="624"/>
      <c r="BH331" s="624"/>
      <c r="BI331" s="624"/>
      <c r="BJ331" s="624"/>
      <c r="BK331" s="624"/>
      <c r="BL331" s="624"/>
      <c r="BM331" s="624"/>
      <c r="BN331" s="624"/>
      <c r="BO331" s="624"/>
      <c r="BP331" s="624"/>
      <c r="BQ331" s="624"/>
      <c r="BR331" s="624"/>
      <c r="BS331" s="624"/>
      <c r="BT331" s="624"/>
      <c r="BU331" s="624"/>
      <c r="BV331" s="624"/>
      <c r="BW331" s="15"/>
      <c r="BX331" s="631"/>
      <c r="BY331" s="631"/>
      <c r="BZ331" s="631"/>
      <c r="CA331" s="631"/>
      <c r="CB331" s="631"/>
      <c r="CC331" s="625"/>
      <c r="CD331" s="632"/>
      <c r="CE331" s="632"/>
      <c r="CF331" s="625"/>
      <c r="CG331" s="625"/>
      <c r="CH331" s="632"/>
      <c r="CI331" s="632"/>
      <c r="CJ331" s="625"/>
      <c r="CK331" s="625"/>
      <c r="CL331" s="632"/>
      <c r="CM331" s="632"/>
      <c r="CN331" s="625"/>
      <c r="CO331" s="623"/>
      <c r="CP331" s="623"/>
      <c r="CQ331" s="623"/>
      <c r="CR331" s="633"/>
      <c r="CS331" s="634"/>
      <c r="CT331" s="633"/>
      <c r="CU331" s="643"/>
      <c r="CV331" s="247"/>
      <c r="CW331" s="212"/>
      <c r="CX331" s="637"/>
      <c r="CY331" s="624"/>
      <c r="CZ331" s="624"/>
      <c r="DA331" s="624"/>
      <c r="DB331" s="624"/>
      <c r="DC331" s="624"/>
      <c r="DD331" s="624"/>
      <c r="DE331" s="624"/>
      <c r="DF331" s="624"/>
      <c r="DG331" s="624"/>
      <c r="DH331" s="624"/>
      <c r="DI331" s="624"/>
      <c r="DJ331" s="624"/>
      <c r="DK331" s="624"/>
      <c r="DL331" s="624"/>
      <c r="DM331" s="624"/>
      <c r="DN331" s="624"/>
      <c r="DO331" s="624"/>
      <c r="DP331" s="624"/>
      <c r="DQ331" s="624"/>
      <c r="DR331" s="624"/>
      <c r="DS331" s="624"/>
      <c r="DT331" s="624"/>
      <c r="DU331" s="624"/>
      <c r="DV331" s="15"/>
      <c r="DW331" s="631"/>
      <c r="DX331" s="631"/>
      <c r="DY331" s="631"/>
      <c r="DZ331" s="631"/>
      <c r="EA331" s="631"/>
      <c r="EB331" s="625"/>
      <c r="EC331" s="632"/>
      <c r="ED331" s="632"/>
      <c r="EE331" s="625"/>
      <c r="EF331" s="625"/>
      <c r="EG331" s="632"/>
      <c r="EH331" s="632"/>
      <c r="EI331" s="625"/>
      <c r="EJ331" s="625"/>
      <c r="EK331" s="632"/>
      <c r="EL331" s="632"/>
      <c r="EM331" s="625"/>
      <c r="EN331" s="623"/>
      <c r="EO331" s="623"/>
      <c r="EP331" s="623"/>
      <c r="EQ331" s="633"/>
      <c r="ER331" s="634"/>
      <c r="ES331" s="633"/>
      <c r="ET331" s="643"/>
      <c r="EU331" s="637"/>
      <c r="EV331" s="624"/>
      <c r="EW331" s="624"/>
      <c r="EX331" s="624"/>
      <c r="EY331" s="624"/>
      <c r="EZ331" s="624"/>
      <c r="FA331" s="624"/>
      <c r="FB331" s="624"/>
      <c r="FC331" s="624"/>
      <c r="FD331" s="624"/>
      <c r="FE331" s="624"/>
      <c r="FF331" s="624"/>
      <c r="FG331" s="624"/>
      <c r="FH331" s="624"/>
      <c r="FI331" s="624"/>
      <c r="FJ331" s="624"/>
      <c r="FK331" s="624"/>
      <c r="FL331" s="624"/>
      <c r="FM331" s="624"/>
      <c r="FN331" s="624"/>
      <c r="FO331" s="624"/>
      <c r="FP331" s="624"/>
      <c r="FQ331" s="624"/>
      <c r="FR331" s="624"/>
      <c r="FS331" s="15"/>
      <c r="FT331" s="631"/>
      <c r="FU331" s="631"/>
      <c r="FV331" s="631"/>
      <c r="FW331" s="631"/>
      <c r="FX331" s="631"/>
      <c r="FY331" s="625"/>
      <c r="FZ331" s="632"/>
      <c r="GA331" s="632"/>
      <c r="GB331" s="625"/>
      <c r="GC331" s="625"/>
      <c r="GD331" s="632"/>
      <c r="GE331" s="632"/>
      <c r="GF331" s="625"/>
      <c r="GG331" s="625"/>
      <c r="GH331" s="632"/>
      <c r="GI331" s="632"/>
      <c r="GJ331" s="625"/>
      <c r="GK331" s="623"/>
      <c r="GL331" s="623"/>
      <c r="GM331" s="623"/>
      <c r="GN331" s="633"/>
      <c r="GO331" s="634"/>
      <c r="GP331" s="633"/>
      <c r="GQ331" s="643"/>
      <c r="GR331" s="6"/>
    </row>
    <row r="332" spans="1:200" ht="13.5" customHeight="1" x14ac:dyDescent="0.25">
      <c r="A332" s="212"/>
      <c r="B332" s="635"/>
      <c r="C332" s="1162" t="str">
        <f>IF('FRONT PAGE'!$A$1="www.fly-logics.com","ILS",0)</f>
        <v>ILS</v>
      </c>
      <c r="D332" s="1162"/>
      <c r="E332" s="1162"/>
      <c r="F332" s="1162"/>
      <c r="G332" s="1162"/>
      <c r="H332" s="624"/>
      <c r="I332" s="628" t="str">
        <f>IF('FRONT PAGE'!$A$1="www.fly-logics.com","VFR",0)</f>
        <v>VFR</v>
      </c>
      <c r="J332" s="628"/>
      <c r="K332" s="628"/>
      <c r="L332" s="628"/>
      <c r="M332" s="628"/>
      <c r="N332" s="624"/>
      <c r="O332" s="627" t="str">
        <f>IF('FRONT PAGE'!$A$1="www.fly-logics.com","ADF",0)</f>
        <v>ADF</v>
      </c>
      <c r="P332" s="627"/>
      <c r="Q332" s="627"/>
      <c r="R332" s="627"/>
      <c r="S332" s="627"/>
      <c r="T332" s="624"/>
      <c r="U332" s="628" t="str">
        <f>IF('FRONT PAGE'!$A$1="www.fly-logics.com","VOR",0)</f>
        <v>VOR</v>
      </c>
      <c r="V332" s="628"/>
      <c r="W332" s="628"/>
      <c r="X332" s="628"/>
      <c r="Y332" s="628"/>
      <c r="Z332" s="15"/>
      <c r="AA332" s="631"/>
      <c r="AB332" s="631"/>
      <c r="AC332" s="631"/>
      <c r="AD332" s="631"/>
      <c r="AE332" s="631"/>
      <c r="AF332" s="625"/>
      <c r="AG332" s="625"/>
      <c r="AH332" s="625"/>
      <c r="AI332" s="625"/>
      <c r="AJ332" s="625"/>
      <c r="AK332" s="625"/>
      <c r="AL332" s="625"/>
      <c r="AM332" s="625"/>
      <c r="AN332" s="625"/>
      <c r="AO332" s="625"/>
      <c r="AP332" s="625"/>
      <c r="AQ332" s="625"/>
      <c r="AR332" s="623"/>
      <c r="AS332" s="623"/>
      <c r="AT332" s="623"/>
      <c r="AU332" s="633"/>
      <c r="AV332" s="633"/>
      <c r="AW332" s="633"/>
      <c r="AX332" s="643"/>
      <c r="AY332" s="635"/>
      <c r="AZ332" s="1162" t="str">
        <f>IF('FRONT PAGE'!$A$1="www.fly-logics.com","ILS",0)</f>
        <v>ILS</v>
      </c>
      <c r="BA332" s="1162"/>
      <c r="BB332" s="1162"/>
      <c r="BC332" s="1162"/>
      <c r="BD332" s="1162"/>
      <c r="BE332" s="624"/>
      <c r="BF332" s="628" t="str">
        <f>IF('FRONT PAGE'!$A$1="www.fly-logics.com","VFR",0)</f>
        <v>VFR</v>
      </c>
      <c r="BG332" s="628"/>
      <c r="BH332" s="628"/>
      <c r="BI332" s="628"/>
      <c r="BJ332" s="628"/>
      <c r="BK332" s="624"/>
      <c r="BL332" s="627" t="str">
        <f>IF('FRONT PAGE'!$A$1="www.fly-logics.com","ADF",0)</f>
        <v>ADF</v>
      </c>
      <c r="BM332" s="627"/>
      <c r="BN332" s="627"/>
      <c r="BO332" s="627"/>
      <c r="BP332" s="627"/>
      <c r="BQ332" s="624"/>
      <c r="BR332" s="628" t="str">
        <f>IF('FRONT PAGE'!$A$1="www.fly-logics.com","VOR",0)</f>
        <v>VOR</v>
      </c>
      <c r="BS332" s="628"/>
      <c r="BT332" s="628"/>
      <c r="BU332" s="628"/>
      <c r="BV332" s="628"/>
      <c r="BW332" s="15"/>
      <c r="BX332" s="631"/>
      <c r="BY332" s="631"/>
      <c r="BZ332" s="631"/>
      <c r="CA332" s="631"/>
      <c r="CB332" s="631"/>
      <c r="CC332" s="625"/>
      <c r="CD332" s="625"/>
      <c r="CE332" s="625"/>
      <c r="CF332" s="625"/>
      <c r="CG332" s="625"/>
      <c r="CH332" s="625"/>
      <c r="CI332" s="625"/>
      <c r="CJ332" s="625"/>
      <c r="CK332" s="625"/>
      <c r="CL332" s="625"/>
      <c r="CM332" s="625"/>
      <c r="CN332" s="625"/>
      <c r="CO332" s="623"/>
      <c r="CP332" s="623"/>
      <c r="CQ332" s="623"/>
      <c r="CR332" s="633"/>
      <c r="CS332" s="633"/>
      <c r="CT332" s="633"/>
      <c r="CU332" s="643"/>
      <c r="CV332" s="247"/>
      <c r="CW332" s="212"/>
      <c r="CX332" s="635"/>
      <c r="CY332" s="1162" t="str">
        <f>IF('FRONT PAGE'!$A$1="www.fly-logics.com","ILS",0)</f>
        <v>ILS</v>
      </c>
      <c r="CZ332" s="1162"/>
      <c r="DA332" s="1162"/>
      <c r="DB332" s="1162"/>
      <c r="DC332" s="1162"/>
      <c r="DD332" s="624"/>
      <c r="DE332" s="628" t="str">
        <f>IF('FRONT PAGE'!$A$1="www.fly-logics.com","VFR",0)</f>
        <v>VFR</v>
      </c>
      <c r="DF332" s="628"/>
      <c r="DG332" s="628"/>
      <c r="DH332" s="628"/>
      <c r="DI332" s="628"/>
      <c r="DJ332" s="624"/>
      <c r="DK332" s="627" t="str">
        <f>IF('FRONT PAGE'!$A$1="www.fly-logics.com","ADF",0)</f>
        <v>ADF</v>
      </c>
      <c r="DL332" s="627"/>
      <c r="DM332" s="627"/>
      <c r="DN332" s="627"/>
      <c r="DO332" s="627"/>
      <c r="DP332" s="624"/>
      <c r="DQ332" s="628" t="str">
        <f>IF('FRONT PAGE'!$A$1="www.fly-logics.com","VOR",0)</f>
        <v>VOR</v>
      </c>
      <c r="DR332" s="628"/>
      <c r="DS332" s="628"/>
      <c r="DT332" s="628"/>
      <c r="DU332" s="628"/>
      <c r="DV332" s="15"/>
      <c r="DW332" s="631"/>
      <c r="DX332" s="631"/>
      <c r="DY332" s="631"/>
      <c r="DZ332" s="631"/>
      <c r="EA332" s="631"/>
      <c r="EB332" s="625"/>
      <c r="EC332" s="625"/>
      <c r="ED332" s="625"/>
      <c r="EE332" s="625"/>
      <c r="EF332" s="625"/>
      <c r="EG332" s="625"/>
      <c r="EH332" s="625"/>
      <c r="EI332" s="625"/>
      <c r="EJ332" s="625"/>
      <c r="EK332" s="625"/>
      <c r="EL332" s="625"/>
      <c r="EM332" s="625"/>
      <c r="EN332" s="623"/>
      <c r="EO332" s="623"/>
      <c r="EP332" s="623"/>
      <c r="EQ332" s="633"/>
      <c r="ER332" s="633"/>
      <c r="ES332" s="633"/>
      <c r="ET332" s="643"/>
      <c r="EU332" s="635"/>
      <c r="EV332" s="1162" t="str">
        <f>IF('FRONT PAGE'!$A$1="www.fly-logics.com","ILS",0)</f>
        <v>ILS</v>
      </c>
      <c r="EW332" s="1162"/>
      <c r="EX332" s="1162"/>
      <c r="EY332" s="1162"/>
      <c r="EZ332" s="1162"/>
      <c r="FA332" s="624"/>
      <c r="FB332" s="628" t="str">
        <f>IF('FRONT PAGE'!$A$1="www.fly-logics.com","VFR",0)</f>
        <v>VFR</v>
      </c>
      <c r="FC332" s="628"/>
      <c r="FD332" s="628"/>
      <c r="FE332" s="628"/>
      <c r="FF332" s="628"/>
      <c r="FG332" s="624"/>
      <c r="FH332" s="627" t="str">
        <f>IF('FRONT PAGE'!$A$1="www.fly-logics.com","ADF",0)</f>
        <v>ADF</v>
      </c>
      <c r="FI332" s="627"/>
      <c r="FJ332" s="627"/>
      <c r="FK332" s="627"/>
      <c r="FL332" s="627"/>
      <c r="FM332" s="624"/>
      <c r="FN332" s="628" t="str">
        <f>IF('FRONT PAGE'!$A$1="www.fly-logics.com","VOR",0)</f>
        <v>VOR</v>
      </c>
      <c r="FO332" s="628"/>
      <c r="FP332" s="628"/>
      <c r="FQ332" s="628"/>
      <c r="FR332" s="628"/>
      <c r="FS332" s="15"/>
      <c r="FT332" s="631"/>
      <c r="FU332" s="631"/>
      <c r="FV332" s="631"/>
      <c r="FW332" s="631"/>
      <c r="FX332" s="631"/>
      <c r="FY332" s="625"/>
      <c r="FZ332" s="625"/>
      <c r="GA332" s="625"/>
      <c r="GB332" s="625"/>
      <c r="GC332" s="625"/>
      <c r="GD332" s="625"/>
      <c r="GE332" s="625"/>
      <c r="GF332" s="625"/>
      <c r="GG332" s="625"/>
      <c r="GH332" s="625"/>
      <c r="GI332" s="625"/>
      <c r="GJ332" s="625"/>
      <c r="GK332" s="623"/>
      <c r="GL332" s="623"/>
      <c r="GM332" s="623"/>
      <c r="GN332" s="633"/>
      <c r="GO332" s="633"/>
      <c r="GP332" s="633"/>
      <c r="GQ332" s="643"/>
      <c r="GR332" s="6"/>
    </row>
    <row r="333" spans="1:200" ht="8.85" customHeight="1" x14ac:dyDescent="0.25">
      <c r="A333" s="212"/>
      <c r="B333" s="635"/>
      <c r="C333" s="1134" t="str">
        <f>IFERROR(SUM(IF(SUMIFS(LOGBOOK!$AG$5:$AG$1036129,LOGBOOK!$D$5:$D$1036129,F299,LOGBOOK!$AN$5:$AN$1036129,V299,LOGBOOK!$AH$5:$AH$1036129,C332,LOGBOOK!$E$5:$E$1036129,L299)=0," ",SUMIFS(LOGBOOK!$AG$5:$AG$1036129,LOGBOOK!$D$5:$D$1036129,F299,LOGBOOK!$AN$5:$AN$1036129,V299,LOGBOOK!$AH$5:$AH$1036129,C332,LOGBOOK!$E$5:$E$1036129,L299)),F337,N337,V337)," ")</f>
        <v xml:space="preserve"> </v>
      </c>
      <c r="D333" s="1134"/>
      <c r="E333" s="1134"/>
      <c r="F333" s="1134"/>
      <c r="G333" s="1134"/>
      <c r="H333" s="624"/>
      <c r="I333" s="1134" t="str">
        <f>IF(SUMIFS(LOGBOOK!$AG$5:$AG$1036129,LOGBOOK!$D$5:$D$1036129,F299,LOGBOOK!$AN$5:$AN$1036129,V299,LOGBOOK!$AH$5:$AH$1036129,I332,LOGBOOK!$E$5:$E$1036129,L299)=0," ",SUMIFS(LOGBOOK!$AG$5:$AG$1036129,LOGBOOK!$D$5:$D$1036129,F299,LOGBOOK!$AN$5:$AN$1036129,V299,LOGBOOK!$AH$5:$AH$1036129,I332,LOGBOOK!$E$5:$E$1036129,L299))</f>
        <v xml:space="preserve"> </v>
      </c>
      <c r="J333" s="1134"/>
      <c r="K333" s="1134"/>
      <c r="L333" s="1134"/>
      <c r="M333" s="1134"/>
      <c r="N333" s="624"/>
      <c r="O333" s="1134" t="str">
        <f>IF(SUMIFS(LOGBOOK!$AG$5:$AG$1036129,LOGBOOK!$D$5:$D$1036129,F299,LOGBOOK!$AN$5:$AN$1036129,V299,LOGBOOK!$AH$5:$AH$1036129,O332,LOGBOOK!$E$5:$E$1036129,L299)=0," ",SUMIFS(LOGBOOK!$AG$5:$AG$1036129,LOGBOOK!$D$5:$D$1036129,F299,LOGBOOK!$AN$5:$AN$1036129,V299,LOGBOOK!$AH$5:$AH$1036129,O332,LOGBOOK!$E$5:$E$1036129,L299))</f>
        <v xml:space="preserve"> </v>
      </c>
      <c r="P333" s="1134"/>
      <c r="Q333" s="1134"/>
      <c r="R333" s="1134"/>
      <c r="S333" s="1134"/>
      <c r="T333" s="624"/>
      <c r="U333" s="1134" t="str">
        <f>IF(SUMIFS(LOGBOOK!$AG$5:$AG$1036129,LOGBOOK!$D$5:$D$1036129,F299,LOGBOOK!$AN$5:$AN$1036129,V299,LOGBOOK!$AH$5:$AH$1036129,U332,LOGBOOK!$E$5:$E$1036129,L299)=0," ",SUMIFS(LOGBOOK!$AG$5:$AG$1036129,LOGBOOK!$D$5:$D$1036129,F299,LOGBOOK!$AN$5:$AN$1036129,V299,LOGBOOK!$AH$5:$AH$1036129,U332,LOGBOOK!$E$5:$E$1036129,L299))</f>
        <v xml:space="preserve"> </v>
      </c>
      <c r="V333" s="1134"/>
      <c r="W333" s="1134"/>
      <c r="X333" s="1134"/>
      <c r="Y333" s="1134"/>
      <c r="Z333" s="15"/>
      <c r="AA333" s="629" t="str">
        <f>IF('FRONT PAGE'!$A$1="www.fly-logics.com","NOV",0)</f>
        <v>NOV</v>
      </c>
      <c r="AB333" s="629"/>
      <c r="AC333" s="629"/>
      <c r="AD333" s="629"/>
      <c r="AE333" s="629"/>
      <c r="AF333" s="630" t="str">
        <f>IF(SUMIFS(LOGBOOK!$Y$5:$Y$1036129,LOGBOOK!$D$5:$D$1036129,F299,LOGBOOK!$AN$5:$AN$1036129,V299,LOGBOOK!$E$5:$E$1036129,L299,LOGBOOK!$AM$5:$AM$1036129,"NOV")=0," ",SUMIFS(LOGBOOK!$Y$5:$Y$1036129,LOGBOOK!$D$5:$D$1036129,F299,LOGBOOK!$AN$5:$AN$1036129,V299,LOGBOOK!$E$5:$E$1036129,L299,LOGBOOK!$AM$5:$AM$1036129,"NOV"))</f>
        <v xml:space="preserve"> </v>
      </c>
      <c r="AG333" s="630"/>
      <c r="AH333" s="630"/>
      <c r="AI333" s="630"/>
      <c r="AJ333" s="630" t="str">
        <f>IF(SUMIFS(LOGBOOK!$Z$5:$Z$1036129,LOGBOOK!$D$5:$D$1036129,F299,LOGBOOK!$AN$5:$AN$1036129,V299,LOGBOOK!$E$5:$E$1036129,L299,LOGBOOK!$AM$5:$AM$1036129,"NOV")=0," ",SUMIFS(LOGBOOK!$Z$5:$Z$1036129,LOGBOOK!$D$5:$D$1036129,F299,LOGBOOK!$AN$5:$AN$1036129,V299,LOGBOOK!$E$5:$E$1036129,L299,LOGBOOK!$AM$5:$AM$1036129,"NOV"))</f>
        <v xml:space="preserve"> </v>
      </c>
      <c r="AK333" s="630"/>
      <c r="AL333" s="630"/>
      <c r="AM333" s="630"/>
      <c r="AN333" s="630" t="str">
        <f>IF(SUMIFS(LOGBOOK!$AA$5:$AA$1036129,LOGBOOK!$D$5:$D$1036129,F299,LOGBOOK!$AN$5:$AN$1036129,V299,LOGBOOK!$E$5:$E$1036129,L299,LOGBOOK!$AM$5:$AM$1036129,"NOV")=0," ",SUMIFS(LOGBOOK!$AA$5:$AA$1036129,LOGBOOK!$D$5:$D$1036129,F299,LOGBOOK!$AN$5:$AN$1036129,V299,LOGBOOK!$E$5:$E$1036129,L299,LOGBOOK!$AM$5:$AM$1036129,"NOV"))</f>
        <v xml:space="preserve"> </v>
      </c>
      <c r="AO333" s="630"/>
      <c r="AP333" s="630"/>
      <c r="AQ333" s="630"/>
      <c r="AR333" s="623" t="str">
        <f>IF(SUMIFS(LOGBOOK!$AE$5:$AE$1036129,LOGBOOK!$D$5:$D$1036129,F299,LOGBOOK!$AN$5:$AN$1036129,V299,LOGBOOK!$E$5:$E$1036129,L299,LOGBOOK!$AM$5:$AM$1036129,"NOV")=0," ",SUMIFS(LOGBOOK!$AC$5:$AC$1036129,LOGBOOK!$D$5:$D$1036129,F299,LOGBOOK!$AN$5:$AN$1036129,V299,LOGBOOK!$E$5:$E$1036129,L299,LOGBOOK!$AM$5:$AM$1036129,"NOV"))</f>
        <v xml:space="preserve"> </v>
      </c>
      <c r="AS333" s="623"/>
      <c r="AT333" s="623"/>
      <c r="AU333" s="623" t="str">
        <f>IF(SUMIFS(LOGBOOK!$AF$5:$AF$1036129,LOGBOOK!$D$5:$D$1036129,F299,LOGBOOK!$AN$5:$AN$1036129,V299,LOGBOOK!$E$5:$E$1036129,L299,LOGBOOK!$AM$5:$AM$1036129,"NOV")=0," ",SUMIFS(LOGBOOK!$AF$5:$AF$1036129,LOGBOOK!$D$5:$D$1036129,F299,LOGBOOK!$AN$5:$AN$1036129,V299,LOGBOOK!$E$5:$E$1036129,L299,LOGBOOK!$AM$5:$AM$1036129,"NOV"))</f>
        <v xml:space="preserve"> </v>
      </c>
      <c r="AV333" s="623"/>
      <c r="AW333" s="623"/>
      <c r="AX333" s="643"/>
      <c r="AY333" s="635"/>
      <c r="AZ333" s="1134" t="str">
        <f>IFERROR(SUM(IF(SUMIFS(LOGBOOK!$AG$5:$AG$1036129,LOGBOOK!$D$5:$D$1036129,BC299,LOGBOOK!$AN$5:$AN$1036129,BS299,LOGBOOK!$AH$5:$AH$1036129,AZ332,LOGBOOK!$E$5:$E$1036129,BI299)=0," ",SUMIFS(LOGBOOK!$AG$5:$AG$1036129,LOGBOOK!$D$5:$D$1036129,BC299,LOGBOOK!$AN$5:$AN$1036129,BS299,LOGBOOK!$AH$5:$AH$1036129,AZ332,LOGBOOK!$E$5:$E$1036129,BI299)),BC337,BK337,BS337)," ")</f>
        <v xml:space="preserve"> </v>
      </c>
      <c r="BA333" s="1134"/>
      <c r="BB333" s="1134"/>
      <c r="BC333" s="1134"/>
      <c r="BD333" s="1134"/>
      <c r="BE333" s="624"/>
      <c r="BF333" s="1134" t="str">
        <f>IF(SUMIFS(LOGBOOK!$AG$5:$AG$1036129,LOGBOOK!$D$5:$D$1036129,BC299,LOGBOOK!$AN$5:$AN$1036129,BS299,LOGBOOK!$AH$5:$AH$1036129,BF332,LOGBOOK!$E$5:$E$1036129,BI299)=0," ",SUMIFS(LOGBOOK!$AG$5:$AG$1036129,LOGBOOK!$D$5:$D$1036129,BC299,LOGBOOK!$AN$5:$AN$1036129,BS299,LOGBOOK!$AH$5:$AH$1036129,BF332,LOGBOOK!$E$5:$E$1036129,BI299))</f>
        <v xml:space="preserve"> </v>
      </c>
      <c r="BG333" s="1134"/>
      <c r="BH333" s="1134"/>
      <c r="BI333" s="1134"/>
      <c r="BJ333" s="1134"/>
      <c r="BK333" s="624"/>
      <c r="BL333" s="1134" t="str">
        <f>IF(SUMIFS(LOGBOOK!$AG$5:$AG$1036129,LOGBOOK!$D$5:$D$1036129,BC299,LOGBOOK!$AN$5:$AN$1036129,BS299,LOGBOOK!$AH$5:$AH$1036129,BL332,LOGBOOK!$E$5:$E$1036129,BI299)=0," ",SUMIFS(LOGBOOK!$AG$5:$AG$1036129,LOGBOOK!$D$5:$D$1036129,BC299,LOGBOOK!$AN$5:$AN$1036129,BS299,LOGBOOK!$AH$5:$AH$1036129,BL332,LOGBOOK!$E$5:$E$1036129,BI299))</f>
        <v xml:space="preserve"> </v>
      </c>
      <c r="BM333" s="1134"/>
      <c r="BN333" s="1134"/>
      <c r="BO333" s="1134"/>
      <c r="BP333" s="1134"/>
      <c r="BQ333" s="624"/>
      <c r="BR333" s="1134" t="str">
        <f>IF(SUMIFS(LOGBOOK!$AG$5:$AG$1036129,LOGBOOK!$D$5:$D$1036129,BC299,LOGBOOK!$AN$5:$AN$1036129,BS299,LOGBOOK!$AH$5:$AH$1036129,BR332,LOGBOOK!$E$5:$E$1036129,BI299)=0," ",SUMIFS(LOGBOOK!$AG$5:$AG$1036129,LOGBOOK!$D$5:$D$1036129,BC299,LOGBOOK!$AN$5:$AN$1036129,BS299,LOGBOOK!$AH$5:$AH$1036129,BR332,LOGBOOK!$E$5:$E$1036129,BI299))</f>
        <v xml:space="preserve"> </v>
      </c>
      <c r="BS333" s="1134"/>
      <c r="BT333" s="1134"/>
      <c r="BU333" s="1134"/>
      <c r="BV333" s="1134"/>
      <c r="BW333" s="15"/>
      <c r="BX333" s="629" t="str">
        <f>IF('FRONT PAGE'!$A$1="www.fly-logics.com","NOV",0)</f>
        <v>NOV</v>
      </c>
      <c r="BY333" s="629"/>
      <c r="BZ333" s="629"/>
      <c r="CA333" s="629"/>
      <c r="CB333" s="629"/>
      <c r="CC333" s="630" t="str">
        <f>IF(SUMIFS(LOGBOOK!$Y$5:$Y$1036129,LOGBOOK!$D$5:$D$1036129,BC299,LOGBOOK!$AN$5:$AN$1036129,BS299,LOGBOOK!$E$5:$E$1036129,BI299,LOGBOOK!$AM$5:$AM$1036129,"NOV")=0," ",SUMIFS(LOGBOOK!$Y$5:$Y$1036129,LOGBOOK!$D$5:$D$1036129,BC299,LOGBOOK!$AN$5:$AN$1036129,BS299,LOGBOOK!$E$5:$E$1036129,BI299,LOGBOOK!$AM$5:$AM$1036129,"NOV"))</f>
        <v xml:space="preserve"> </v>
      </c>
      <c r="CD333" s="630"/>
      <c r="CE333" s="630"/>
      <c r="CF333" s="630"/>
      <c r="CG333" s="630" t="str">
        <f>IF(SUMIFS(LOGBOOK!$Z$5:$Z$1036129,LOGBOOK!$D$5:$D$1036129,BC299,LOGBOOK!$AN$5:$AN$1036129,BS299,LOGBOOK!$E$5:$E$1036129,BI299,LOGBOOK!$AM$5:$AM$1036129,"NOV")=0," ",SUMIFS(LOGBOOK!$Z$5:$Z$1036129,LOGBOOK!$D$5:$D$1036129,BC299,LOGBOOK!$AN$5:$AN$1036129,BS299,LOGBOOK!$E$5:$E$1036129,BI299,LOGBOOK!$AM$5:$AM$1036129,"NOV"))</f>
        <v xml:space="preserve"> </v>
      </c>
      <c r="CH333" s="630"/>
      <c r="CI333" s="630"/>
      <c r="CJ333" s="630"/>
      <c r="CK333" s="630" t="str">
        <f>IF(SUMIFS(LOGBOOK!$AA$5:$AA$1036129,LOGBOOK!$D$5:$D$1036129,BC299,LOGBOOK!$AN$5:$AN$1036129,BS299,LOGBOOK!$E$5:$E$1036129,BI299,LOGBOOK!$AM$5:$AM$1036129,"NOV")=0," ",SUMIFS(LOGBOOK!$AA$5:$AA$1036129,LOGBOOK!$D$5:$D$1036129,BC299,LOGBOOK!$AN$5:$AN$1036129,BS299,LOGBOOK!$E$5:$E$1036129,BI299,LOGBOOK!$AM$5:$AM$1036129,"NOV"))</f>
        <v xml:space="preserve"> </v>
      </c>
      <c r="CL333" s="630"/>
      <c r="CM333" s="630"/>
      <c r="CN333" s="630"/>
      <c r="CO333" s="623" t="str">
        <f>IF(SUMIFS(LOGBOOK!$AE$5:$AE$1036129,LOGBOOK!$D$5:$D$1036129,BC299,LOGBOOK!$AN$5:$AN$1036129,BS299,LOGBOOK!$E$5:$E$1036129,BI299,LOGBOOK!$AM$5:$AM$1036129,"NOV")=0," ",SUMIFS(LOGBOOK!$AC$5:$AC$1036129,LOGBOOK!$D$5:$D$1036129,BC299,LOGBOOK!$AN$5:$AN$1036129,BS299,LOGBOOK!$E$5:$E$1036129,BI299,LOGBOOK!$AM$5:$AM$1036129,"NOV"))</f>
        <v xml:space="preserve"> </v>
      </c>
      <c r="CP333" s="623"/>
      <c r="CQ333" s="623"/>
      <c r="CR333" s="623" t="str">
        <f>IF(SUMIFS(LOGBOOK!$AF$5:$AF$1036129,LOGBOOK!$D$5:$D$1036129,BC299,LOGBOOK!$AN$5:$AN$1036129,BS299,LOGBOOK!$E$5:$E$1036129,BI299,LOGBOOK!$AM$5:$AM$1036129,"NOV")=0," ",SUMIFS(LOGBOOK!$AF$5:$AF$1036129,LOGBOOK!$D$5:$D$1036129,BC299,LOGBOOK!$AN$5:$AN$1036129,BS299,LOGBOOK!$E$5:$E$1036129,BI299,LOGBOOK!$AM$5:$AM$1036129,"NOV"))</f>
        <v xml:space="preserve"> </v>
      </c>
      <c r="CS333" s="623"/>
      <c r="CT333" s="623"/>
      <c r="CU333" s="643"/>
      <c r="CV333" s="249"/>
      <c r="CW333" s="212"/>
      <c r="CX333" s="635"/>
      <c r="CY333" s="1134" t="str">
        <f>IFERROR(SUM(IF(SUMIFS(LOGBOOK!$AG$5:$AG$1036129,LOGBOOK!$D$5:$D$1036129,DB299,LOGBOOK!$AN$5:$AN$1036129,DR299,LOGBOOK!$AH$5:$AH$1036129,CY332,LOGBOOK!$E$5:$E$1036129,DH299)=0," ",SUMIFS(LOGBOOK!$AG$5:$AG$1036129,LOGBOOK!$D$5:$D$1036129,DB299,LOGBOOK!$AN$5:$AN$1036129,DR299,LOGBOOK!$AH$5:$AH$1036129,CY332,LOGBOOK!$E$5:$E$1036129,DH299)),DB337,DJ337,DR337)," ")</f>
        <v xml:space="preserve"> </v>
      </c>
      <c r="CZ333" s="1134"/>
      <c r="DA333" s="1134"/>
      <c r="DB333" s="1134"/>
      <c r="DC333" s="1134"/>
      <c r="DD333" s="624"/>
      <c r="DE333" s="1134" t="str">
        <f>IF(SUMIFS(LOGBOOK!$AG$5:$AG$1036129,LOGBOOK!$D$5:$D$1036129,DB299,LOGBOOK!$AN$5:$AN$1036129,DR299,LOGBOOK!$AH$5:$AH$1036129,DE332,LOGBOOK!$E$5:$E$1036129,DH299)=0," ",SUMIFS(LOGBOOK!$AG$5:$AG$1036129,LOGBOOK!$D$5:$D$1036129,DB299,LOGBOOK!$AN$5:$AN$1036129,DR299,LOGBOOK!$AH$5:$AH$1036129,DE332,LOGBOOK!$E$5:$E$1036129,DH299))</f>
        <v xml:space="preserve"> </v>
      </c>
      <c r="DF333" s="1134"/>
      <c r="DG333" s="1134"/>
      <c r="DH333" s="1134"/>
      <c r="DI333" s="1134"/>
      <c r="DJ333" s="624"/>
      <c r="DK333" s="1134" t="str">
        <f>IF(SUMIFS(LOGBOOK!$AG$5:$AG$1036129,LOGBOOK!$D$5:$D$1036129,DB299,LOGBOOK!$AN$5:$AN$1036129,DR299,LOGBOOK!$AH$5:$AH$1036129,DK332,LOGBOOK!$E$5:$E$1036129,DH299)=0," ",SUMIFS(LOGBOOK!$AG$5:$AG$1036129,LOGBOOK!$D$5:$D$1036129,DB299,LOGBOOK!$AN$5:$AN$1036129,DR299,LOGBOOK!$AH$5:$AH$1036129,DK332,LOGBOOK!$E$5:$E$1036129,DH299))</f>
        <v xml:space="preserve"> </v>
      </c>
      <c r="DL333" s="1134"/>
      <c r="DM333" s="1134"/>
      <c r="DN333" s="1134"/>
      <c r="DO333" s="1134"/>
      <c r="DP333" s="624"/>
      <c r="DQ333" s="1134" t="str">
        <f>IF(SUMIFS(LOGBOOK!$AG$5:$AG$1036129,LOGBOOK!$D$5:$D$1036129,DB299,LOGBOOK!$AN$5:$AN$1036129,DR299,LOGBOOK!$AH$5:$AH$1036129,DQ332,LOGBOOK!$E$5:$E$1036129,DH299)=0," ",SUMIFS(LOGBOOK!$AG$5:$AG$1036129,LOGBOOK!$D$5:$D$1036129,DB299,LOGBOOK!$AN$5:$AN$1036129,DR299,LOGBOOK!$AH$5:$AH$1036129,DQ332,LOGBOOK!$E$5:$E$1036129,DH299))</f>
        <v xml:space="preserve"> </v>
      </c>
      <c r="DR333" s="1134"/>
      <c r="DS333" s="1134"/>
      <c r="DT333" s="1134"/>
      <c r="DU333" s="1134"/>
      <c r="DV333" s="15"/>
      <c r="DW333" s="629" t="str">
        <f>IF('FRONT PAGE'!$A$1="www.fly-logics.com","NOV",0)</f>
        <v>NOV</v>
      </c>
      <c r="DX333" s="629"/>
      <c r="DY333" s="629"/>
      <c r="DZ333" s="629"/>
      <c r="EA333" s="629"/>
      <c r="EB333" s="630" t="str">
        <f>IF(SUMIFS(LOGBOOK!$Y$5:$Y$1036129,LOGBOOK!$D$5:$D$1036129,DB299,LOGBOOK!$AN$5:$AN$1036129,DR299,LOGBOOK!$E$5:$E$1036129,DH299,LOGBOOK!$AM$5:$AM$1036129,"NOV")=0," ",SUMIFS(LOGBOOK!$Y$5:$Y$1036129,LOGBOOK!$D$5:$D$1036129,DB299,LOGBOOK!$AN$5:$AN$1036129,DR299,LOGBOOK!$E$5:$E$1036129,DH299,LOGBOOK!$AM$5:$AM$1036129,"NOV"))</f>
        <v xml:space="preserve"> </v>
      </c>
      <c r="EC333" s="630"/>
      <c r="ED333" s="630"/>
      <c r="EE333" s="630"/>
      <c r="EF333" s="630" t="str">
        <f>IF(SUMIFS(LOGBOOK!$Z$5:$Z$1036129,LOGBOOK!$D$5:$D$1036129,DB299,LOGBOOK!$AN$5:$AN$1036129,DR299,LOGBOOK!$E$5:$E$1036129,DH299,LOGBOOK!$AM$5:$AM$1036129,"NOV")=0," ",SUMIFS(LOGBOOK!$Z$5:$Z$1036129,LOGBOOK!$D$5:$D$1036129,DB299,LOGBOOK!$AN$5:$AN$1036129,DR299,LOGBOOK!$E$5:$E$1036129,DH299,LOGBOOK!$AM$5:$AM$1036129,"NOV"))</f>
        <v xml:space="preserve"> </v>
      </c>
      <c r="EG333" s="630"/>
      <c r="EH333" s="630"/>
      <c r="EI333" s="630"/>
      <c r="EJ333" s="630" t="str">
        <f>IF(SUMIFS(LOGBOOK!$AA$5:$AA$1036129,LOGBOOK!$D$5:$D$1036129,DB299,LOGBOOK!$AN$5:$AN$1036129,DR299,LOGBOOK!$E$5:$E$1036129,DH299,LOGBOOK!$AM$5:$AM$1036129,"NOV")=0," ",SUMIFS(LOGBOOK!$AA$5:$AA$1036129,LOGBOOK!$D$5:$D$1036129,DB299,LOGBOOK!$AN$5:$AN$1036129,DR299,LOGBOOK!$E$5:$E$1036129,DH299,LOGBOOK!$AM$5:$AM$1036129,"NOV"))</f>
        <v xml:space="preserve"> </v>
      </c>
      <c r="EK333" s="630"/>
      <c r="EL333" s="630"/>
      <c r="EM333" s="630"/>
      <c r="EN333" s="623" t="str">
        <f>IF(SUMIFS(LOGBOOK!$AE$5:$AE$1036129,LOGBOOK!$D$5:$D$1036129,DB299,LOGBOOK!$AN$5:$AN$1036129,DR299,LOGBOOK!$E$5:$E$1036129,DH299,LOGBOOK!$AM$5:$AM$1036129,"NOV")=0," ",SUMIFS(LOGBOOK!$AC$5:$AC$1036129,LOGBOOK!$D$5:$D$1036129,DB299,LOGBOOK!$AN$5:$AN$1036129,DR299,LOGBOOK!$E$5:$E$1036129,DH299,LOGBOOK!$AM$5:$AM$1036129,"NOV"))</f>
        <v xml:space="preserve"> </v>
      </c>
      <c r="EO333" s="623"/>
      <c r="EP333" s="623"/>
      <c r="EQ333" s="623" t="str">
        <f>IF(SUMIFS(LOGBOOK!$AF$5:$AF$1036129,LOGBOOK!$D$5:$D$1036129,DB299,LOGBOOK!$AN$5:$AN$1036129,DR299,LOGBOOK!$E$5:$E$1036129,DH299,LOGBOOK!$AM$5:$AM$1036129,"NOV")=0," ",SUMIFS(LOGBOOK!$AF$5:$AF$1036129,LOGBOOK!$D$5:$D$1036129,DB299,LOGBOOK!$AN$5:$AN$1036129,DR299,LOGBOOK!$E$5:$E$1036129,DH299,LOGBOOK!$AM$5:$AM$1036129,"NOV"))</f>
        <v xml:space="preserve"> </v>
      </c>
      <c r="ER333" s="623"/>
      <c r="ES333" s="623"/>
      <c r="ET333" s="643"/>
      <c r="EU333" s="635"/>
      <c r="EV333" s="1134" t="str">
        <f>IFERROR(SUM(IF(SUMIFS(LOGBOOK!$AG$5:$AG$1036129,LOGBOOK!$D$5:$D$1036129,EY299,LOGBOOK!$AN$5:$AN$1036129,FO299,LOGBOOK!$AH$5:$AH$1036129,EV332,LOGBOOK!$E$5:$E$1036129,FE299)=0," ",SUMIFS(LOGBOOK!$AG$5:$AG$1036129,LOGBOOK!$D$5:$D$1036129,EY299,LOGBOOK!$AN$5:$AN$1036129,FO299,LOGBOOK!$AH$5:$AH$1036129,EV332,LOGBOOK!$E$5:$E$1036129,FE299)),EY337,FG337,FO337)," ")</f>
        <v xml:space="preserve"> </v>
      </c>
      <c r="EW333" s="1134"/>
      <c r="EX333" s="1134"/>
      <c r="EY333" s="1134"/>
      <c r="EZ333" s="1134"/>
      <c r="FA333" s="624"/>
      <c r="FB333" s="1134" t="str">
        <f>IF(SUMIFS(LOGBOOK!$AG$5:$AG$1036129,LOGBOOK!$D$5:$D$1036129,EY299,LOGBOOK!$AN$5:$AN$1036129,FO299,LOGBOOK!$AH$5:$AH$1036129,FB332,LOGBOOK!$E$5:$E$1036129,FE299)=0," ",SUMIFS(LOGBOOK!$AG$5:$AG$1036129,LOGBOOK!$D$5:$D$1036129,EY299,LOGBOOK!$AN$5:$AN$1036129,FO299,LOGBOOK!$AH$5:$AH$1036129,FB332,LOGBOOK!$E$5:$E$1036129,FE299))</f>
        <v xml:space="preserve"> </v>
      </c>
      <c r="FC333" s="1134"/>
      <c r="FD333" s="1134"/>
      <c r="FE333" s="1134"/>
      <c r="FF333" s="1134"/>
      <c r="FG333" s="624"/>
      <c r="FH333" s="1134" t="str">
        <f>IF(SUMIFS(LOGBOOK!$AG$5:$AG$1036129,LOGBOOK!$D$5:$D$1036129,EY299,LOGBOOK!$AN$5:$AN$1036129,FO299,LOGBOOK!$AH$5:$AH$1036129,FH332,LOGBOOK!$E$5:$E$1036129,FE299)=0," ",SUMIFS(LOGBOOK!$AG$5:$AG$1036129,LOGBOOK!$D$5:$D$1036129,EY299,LOGBOOK!$AN$5:$AN$1036129,FO299,LOGBOOK!$AH$5:$AH$1036129,FH332,LOGBOOK!$E$5:$E$1036129,FE299))</f>
        <v xml:space="preserve"> </v>
      </c>
      <c r="FI333" s="1134"/>
      <c r="FJ333" s="1134"/>
      <c r="FK333" s="1134"/>
      <c r="FL333" s="1134"/>
      <c r="FM333" s="624"/>
      <c r="FN333" s="1134" t="str">
        <f>IF(SUMIFS(LOGBOOK!$AG$5:$AG$1036129,LOGBOOK!$D$5:$D$1036129,EY299,LOGBOOK!$AN$5:$AN$1036129,FO299,LOGBOOK!$AH$5:$AH$1036129,FN332,LOGBOOK!$E$5:$E$1036129,FE299)=0," ",SUMIFS(LOGBOOK!$AG$5:$AG$1036129,LOGBOOK!$D$5:$D$1036129,EY299,LOGBOOK!$AN$5:$AN$1036129,FO299,LOGBOOK!$AH$5:$AH$1036129,FN332,LOGBOOK!$E$5:$E$1036129,FE299))</f>
        <v xml:space="preserve"> </v>
      </c>
      <c r="FO333" s="1134"/>
      <c r="FP333" s="1134"/>
      <c r="FQ333" s="1134"/>
      <c r="FR333" s="1134"/>
      <c r="FS333" s="15"/>
      <c r="FT333" s="629" t="str">
        <f>IF('FRONT PAGE'!$A$1="www.fly-logics.com","NOV",0)</f>
        <v>NOV</v>
      </c>
      <c r="FU333" s="629"/>
      <c r="FV333" s="629"/>
      <c r="FW333" s="629"/>
      <c r="FX333" s="629"/>
      <c r="FY333" s="630" t="str">
        <f>IF(SUMIFS(LOGBOOK!$Y$5:$Y$1036129,LOGBOOK!$D$5:$D$1036129,EY299,LOGBOOK!$AN$5:$AN$1036129,FO299,LOGBOOK!$E$5:$E$1036129,FE299,LOGBOOK!$AM$5:$AM$1036129,"NOV")=0," ",SUMIFS(LOGBOOK!$Y$5:$Y$1036129,LOGBOOK!$D$5:$D$1036129,EY299,LOGBOOK!$AN$5:$AN$1036129,FO299,LOGBOOK!$E$5:$E$1036129,FE299,LOGBOOK!$AM$5:$AM$1036129,"NOV"))</f>
        <v xml:space="preserve"> </v>
      </c>
      <c r="FZ333" s="630"/>
      <c r="GA333" s="630"/>
      <c r="GB333" s="630"/>
      <c r="GC333" s="630" t="str">
        <f>IF(SUMIFS(LOGBOOK!$Z$5:$Z$1036129,LOGBOOK!$D$5:$D$1036129,EY299,LOGBOOK!$AN$5:$AN$1036129,FO299,LOGBOOK!$E$5:$E$1036129,FE299,LOGBOOK!$AM$5:$AM$1036129,"NOV")=0," ",SUMIFS(LOGBOOK!$Z$5:$Z$1036129,LOGBOOK!$D$5:$D$1036129,EY299,LOGBOOK!$AN$5:$AN$1036129,FO299,LOGBOOK!$E$5:$E$1036129,FE299,LOGBOOK!$AM$5:$AM$1036129,"NOV"))</f>
        <v xml:space="preserve"> </v>
      </c>
      <c r="GD333" s="630"/>
      <c r="GE333" s="630"/>
      <c r="GF333" s="630"/>
      <c r="GG333" s="630" t="str">
        <f>IF(SUMIFS(LOGBOOK!$AA$5:$AA$1036129,LOGBOOK!$D$5:$D$1036129,EY299,LOGBOOK!$AN$5:$AN$1036129,FO299,LOGBOOK!$E$5:$E$1036129,FE299,LOGBOOK!$AM$5:$AM$1036129,"NOV")=0," ",SUMIFS(LOGBOOK!$AA$5:$AA$1036129,LOGBOOK!$D$5:$D$1036129,EY299,LOGBOOK!$AN$5:$AN$1036129,FO299,LOGBOOK!$E$5:$E$1036129,FE299,LOGBOOK!$AM$5:$AM$1036129,"NOV"))</f>
        <v xml:space="preserve"> </v>
      </c>
      <c r="GH333" s="630"/>
      <c r="GI333" s="630"/>
      <c r="GJ333" s="630"/>
      <c r="GK333" s="623" t="str">
        <f>IF(SUMIFS(LOGBOOK!$AE$5:$AE$1036129,LOGBOOK!$D$5:$D$1036129,EY299,LOGBOOK!$AN$5:$AN$1036129,FO299,LOGBOOK!$E$5:$E$1036129,FE299,LOGBOOK!$AM$5:$AM$1036129,"NOV")=0," ",SUMIFS(LOGBOOK!$AC$5:$AC$1036129,LOGBOOK!$D$5:$D$1036129,EY299,LOGBOOK!$AN$5:$AN$1036129,FO299,LOGBOOK!$E$5:$E$1036129,FE299,LOGBOOK!$AM$5:$AM$1036129,"NOV"))</f>
        <v xml:space="preserve"> </v>
      </c>
      <c r="GL333" s="623"/>
      <c r="GM333" s="623"/>
      <c r="GN333" s="623" t="str">
        <f>IF(SUMIFS(LOGBOOK!$AF$5:$AF$1036129,LOGBOOK!$D$5:$D$1036129,EY299,LOGBOOK!$AN$5:$AN$1036129,FO299,LOGBOOK!$E$5:$E$1036129,FE299,LOGBOOK!$AM$5:$AM$1036129,"NOV")=0," ",SUMIFS(LOGBOOK!$AF$5:$AF$1036129,LOGBOOK!$D$5:$D$1036129,EY299,LOGBOOK!$AN$5:$AN$1036129,FO299,LOGBOOK!$E$5:$E$1036129,FE299,LOGBOOK!$AM$5:$AM$1036129,"NOV"))</f>
        <v xml:space="preserve"> </v>
      </c>
      <c r="GO333" s="623"/>
      <c r="GP333" s="623"/>
      <c r="GQ333" s="643"/>
      <c r="GR333" s="6"/>
    </row>
    <row r="334" spans="1:200" ht="6.75" customHeight="1" x14ac:dyDescent="0.25">
      <c r="A334" s="212"/>
      <c r="B334" s="635"/>
      <c r="C334" s="1135"/>
      <c r="D334" s="1135"/>
      <c r="E334" s="1135"/>
      <c r="F334" s="1135"/>
      <c r="G334" s="1135"/>
      <c r="H334" s="624"/>
      <c r="I334" s="1135"/>
      <c r="J334" s="1135"/>
      <c r="K334" s="1135"/>
      <c r="L334" s="1135"/>
      <c r="M334" s="1135"/>
      <c r="N334" s="624"/>
      <c r="O334" s="1135"/>
      <c r="P334" s="1135"/>
      <c r="Q334" s="1135"/>
      <c r="R334" s="1135"/>
      <c r="S334" s="1135"/>
      <c r="T334" s="624"/>
      <c r="U334" s="1135"/>
      <c r="V334" s="1135"/>
      <c r="W334" s="1135"/>
      <c r="X334" s="1135"/>
      <c r="Y334" s="1135"/>
      <c r="Z334" s="15"/>
      <c r="AA334" s="629"/>
      <c r="AB334" s="629"/>
      <c r="AC334" s="629"/>
      <c r="AD334" s="629"/>
      <c r="AE334" s="629"/>
      <c r="AF334" s="630"/>
      <c r="AG334" s="630"/>
      <c r="AH334" s="630"/>
      <c r="AI334" s="630"/>
      <c r="AJ334" s="630"/>
      <c r="AK334" s="630"/>
      <c r="AL334" s="630"/>
      <c r="AM334" s="630"/>
      <c r="AN334" s="630"/>
      <c r="AO334" s="630"/>
      <c r="AP334" s="630"/>
      <c r="AQ334" s="630"/>
      <c r="AR334" s="623"/>
      <c r="AS334" s="623"/>
      <c r="AT334" s="623"/>
      <c r="AU334" s="623"/>
      <c r="AV334" s="623"/>
      <c r="AW334" s="623"/>
      <c r="AX334" s="643"/>
      <c r="AY334" s="635"/>
      <c r="AZ334" s="1135"/>
      <c r="BA334" s="1135"/>
      <c r="BB334" s="1135"/>
      <c r="BC334" s="1135"/>
      <c r="BD334" s="1135"/>
      <c r="BE334" s="624"/>
      <c r="BF334" s="1135"/>
      <c r="BG334" s="1135"/>
      <c r="BH334" s="1135"/>
      <c r="BI334" s="1135"/>
      <c r="BJ334" s="1135"/>
      <c r="BK334" s="624"/>
      <c r="BL334" s="1135"/>
      <c r="BM334" s="1135"/>
      <c r="BN334" s="1135"/>
      <c r="BO334" s="1135"/>
      <c r="BP334" s="1135"/>
      <c r="BQ334" s="624"/>
      <c r="BR334" s="1135"/>
      <c r="BS334" s="1135"/>
      <c r="BT334" s="1135"/>
      <c r="BU334" s="1135"/>
      <c r="BV334" s="1135"/>
      <c r="BW334" s="15"/>
      <c r="BX334" s="629"/>
      <c r="BY334" s="629"/>
      <c r="BZ334" s="629"/>
      <c r="CA334" s="629"/>
      <c r="CB334" s="629"/>
      <c r="CC334" s="630"/>
      <c r="CD334" s="630"/>
      <c r="CE334" s="630"/>
      <c r="CF334" s="630"/>
      <c r="CG334" s="630"/>
      <c r="CH334" s="630"/>
      <c r="CI334" s="630"/>
      <c r="CJ334" s="630"/>
      <c r="CK334" s="630"/>
      <c r="CL334" s="630"/>
      <c r="CM334" s="630"/>
      <c r="CN334" s="630"/>
      <c r="CO334" s="623"/>
      <c r="CP334" s="623"/>
      <c r="CQ334" s="623"/>
      <c r="CR334" s="623"/>
      <c r="CS334" s="623"/>
      <c r="CT334" s="623"/>
      <c r="CU334" s="643"/>
      <c r="CV334" s="249"/>
      <c r="CW334" s="212"/>
      <c r="CX334" s="635"/>
      <c r="CY334" s="1135"/>
      <c r="CZ334" s="1135"/>
      <c r="DA334" s="1135"/>
      <c r="DB334" s="1135"/>
      <c r="DC334" s="1135"/>
      <c r="DD334" s="624"/>
      <c r="DE334" s="1135"/>
      <c r="DF334" s="1135"/>
      <c r="DG334" s="1135"/>
      <c r="DH334" s="1135"/>
      <c r="DI334" s="1135"/>
      <c r="DJ334" s="624"/>
      <c r="DK334" s="1135"/>
      <c r="DL334" s="1135"/>
      <c r="DM334" s="1135"/>
      <c r="DN334" s="1135"/>
      <c r="DO334" s="1135"/>
      <c r="DP334" s="624"/>
      <c r="DQ334" s="1135"/>
      <c r="DR334" s="1135"/>
      <c r="DS334" s="1135"/>
      <c r="DT334" s="1135"/>
      <c r="DU334" s="1135"/>
      <c r="DV334" s="15"/>
      <c r="DW334" s="629"/>
      <c r="DX334" s="629"/>
      <c r="DY334" s="629"/>
      <c r="DZ334" s="629"/>
      <c r="EA334" s="629"/>
      <c r="EB334" s="630"/>
      <c r="EC334" s="630"/>
      <c r="ED334" s="630"/>
      <c r="EE334" s="630"/>
      <c r="EF334" s="630"/>
      <c r="EG334" s="630"/>
      <c r="EH334" s="630"/>
      <c r="EI334" s="630"/>
      <c r="EJ334" s="630"/>
      <c r="EK334" s="630"/>
      <c r="EL334" s="630"/>
      <c r="EM334" s="630"/>
      <c r="EN334" s="623"/>
      <c r="EO334" s="623"/>
      <c r="EP334" s="623"/>
      <c r="EQ334" s="623"/>
      <c r="ER334" s="623"/>
      <c r="ES334" s="623"/>
      <c r="ET334" s="643"/>
      <c r="EU334" s="635"/>
      <c r="EV334" s="1135"/>
      <c r="EW334" s="1135"/>
      <c r="EX334" s="1135"/>
      <c r="EY334" s="1135"/>
      <c r="EZ334" s="1135"/>
      <c r="FA334" s="624"/>
      <c r="FB334" s="1135"/>
      <c r="FC334" s="1135"/>
      <c r="FD334" s="1135"/>
      <c r="FE334" s="1135"/>
      <c r="FF334" s="1135"/>
      <c r="FG334" s="624"/>
      <c r="FH334" s="1135"/>
      <c r="FI334" s="1135"/>
      <c r="FJ334" s="1135"/>
      <c r="FK334" s="1135"/>
      <c r="FL334" s="1135"/>
      <c r="FM334" s="624"/>
      <c r="FN334" s="1135"/>
      <c r="FO334" s="1135"/>
      <c r="FP334" s="1135"/>
      <c r="FQ334" s="1135"/>
      <c r="FR334" s="1135"/>
      <c r="FS334" s="15"/>
      <c r="FT334" s="629"/>
      <c r="FU334" s="629"/>
      <c r="FV334" s="629"/>
      <c r="FW334" s="629"/>
      <c r="FX334" s="629"/>
      <c r="FY334" s="630"/>
      <c r="FZ334" s="630"/>
      <c r="GA334" s="630"/>
      <c r="GB334" s="630"/>
      <c r="GC334" s="630"/>
      <c r="GD334" s="630"/>
      <c r="GE334" s="630"/>
      <c r="GF334" s="630"/>
      <c r="GG334" s="630"/>
      <c r="GH334" s="630"/>
      <c r="GI334" s="630"/>
      <c r="GJ334" s="630"/>
      <c r="GK334" s="623"/>
      <c r="GL334" s="623"/>
      <c r="GM334" s="623"/>
      <c r="GN334" s="623"/>
      <c r="GO334" s="623"/>
      <c r="GP334" s="623"/>
      <c r="GQ334" s="643"/>
      <c r="GR334" s="6"/>
    </row>
    <row r="335" spans="1:200" ht="3" customHeight="1" x14ac:dyDescent="0.25">
      <c r="A335" s="212"/>
      <c r="B335" s="635"/>
      <c r="C335" s="1135"/>
      <c r="D335" s="1135"/>
      <c r="E335" s="1135"/>
      <c r="F335" s="1135"/>
      <c r="G335" s="1135"/>
      <c r="H335" s="624"/>
      <c r="I335" s="1135"/>
      <c r="J335" s="1135"/>
      <c r="K335" s="1135"/>
      <c r="L335" s="1135"/>
      <c r="M335" s="1135"/>
      <c r="N335" s="624"/>
      <c r="O335" s="1135"/>
      <c r="P335" s="1135"/>
      <c r="Q335" s="1135"/>
      <c r="R335" s="1135"/>
      <c r="S335" s="1135"/>
      <c r="T335" s="624"/>
      <c r="U335" s="1135"/>
      <c r="V335" s="1135"/>
      <c r="W335" s="1135"/>
      <c r="X335" s="1135"/>
      <c r="Y335" s="1135"/>
      <c r="Z335" s="15"/>
      <c r="AA335" s="629"/>
      <c r="AB335" s="629"/>
      <c r="AC335" s="629"/>
      <c r="AD335" s="629"/>
      <c r="AE335" s="629"/>
      <c r="AF335" s="630"/>
      <c r="AG335" s="630"/>
      <c r="AH335" s="630"/>
      <c r="AI335" s="630"/>
      <c r="AJ335" s="630"/>
      <c r="AK335" s="630"/>
      <c r="AL335" s="630"/>
      <c r="AM335" s="630"/>
      <c r="AN335" s="630"/>
      <c r="AO335" s="630"/>
      <c r="AP335" s="630"/>
      <c r="AQ335" s="630"/>
      <c r="AR335" s="623"/>
      <c r="AS335" s="623"/>
      <c r="AT335" s="623"/>
      <c r="AU335" s="623"/>
      <c r="AV335" s="623"/>
      <c r="AW335" s="623"/>
      <c r="AX335" s="643"/>
      <c r="AY335" s="635"/>
      <c r="AZ335" s="1135"/>
      <c r="BA335" s="1135"/>
      <c r="BB335" s="1135"/>
      <c r="BC335" s="1135"/>
      <c r="BD335" s="1135"/>
      <c r="BE335" s="624"/>
      <c r="BF335" s="1135"/>
      <c r="BG335" s="1135"/>
      <c r="BH335" s="1135"/>
      <c r="BI335" s="1135"/>
      <c r="BJ335" s="1135"/>
      <c r="BK335" s="624"/>
      <c r="BL335" s="1135"/>
      <c r="BM335" s="1135"/>
      <c r="BN335" s="1135"/>
      <c r="BO335" s="1135"/>
      <c r="BP335" s="1135"/>
      <c r="BQ335" s="624"/>
      <c r="BR335" s="1135"/>
      <c r="BS335" s="1135"/>
      <c r="BT335" s="1135"/>
      <c r="BU335" s="1135"/>
      <c r="BV335" s="1135"/>
      <c r="BW335" s="15"/>
      <c r="BX335" s="629"/>
      <c r="BY335" s="629"/>
      <c r="BZ335" s="629"/>
      <c r="CA335" s="629"/>
      <c r="CB335" s="629"/>
      <c r="CC335" s="630"/>
      <c r="CD335" s="630"/>
      <c r="CE335" s="630"/>
      <c r="CF335" s="630"/>
      <c r="CG335" s="630"/>
      <c r="CH335" s="630"/>
      <c r="CI335" s="630"/>
      <c r="CJ335" s="630"/>
      <c r="CK335" s="630"/>
      <c r="CL335" s="630"/>
      <c r="CM335" s="630"/>
      <c r="CN335" s="630"/>
      <c r="CO335" s="623"/>
      <c r="CP335" s="623"/>
      <c r="CQ335" s="623"/>
      <c r="CR335" s="623"/>
      <c r="CS335" s="623"/>
      <c r="CT335" s="623"/>
      <c r="CU335" s="643"/>
      <c r="CV335" s="249"/>
      <c r="CW335" s="212"/>
      <c r="CX335" s="635"/>
      <c r="CY335" s="1135"/>
      <c r="CZ335" s="1135"/>
      <c r="DA335" s="1135"/>
      <c r="DB335" s="1135"/>
      <c r="DC335" s="1135"/>
      <c r="DD335" s="624"/>
      <c r="DE335" s="1135"/>
      <c r="DF335" s="1135"/>
      <c r="DG335" s="1135"/>
      <c r="DH335" s="1135"/>
      <c r="DI335" s="1135"/>
      <c r="DJ335" s="624"/>
      <c r="DK335" s="1135"/>
      <c r="DL335" s="1135"/>
      <c r="DM335" s="1135"/>
      <c r="DN335" s="1135"/>
      <c r="DO335" s="1135"/>
      <c r="DP335" s="624"/>
      <c r="DQ335" s="1135"/>
      <c r="DR335" s="1135"/>
      <c r="DS335" s="1135"/>
      <c r="DT335" s="1135"/>
      <c r="DU335" s="1135"/>
      <c r="DV335" s="15"/>
      <c r="DW335" s="629"/>
      <c r="DX335" s="629"/>
      <c r="DY335" s="629"/>
      <c r="DZ335" s="629"/>
      <c r="EA335" s="629"/>
      <c r="EB335" s="630"/>
      <c r="EC335" s="630"/>
      <c r="ED335" s="630"/>
      <c r="EE335" s="630"/>
      <c r="EF335" s="630"/>
      <c r="EG335" s="630"/>
      <c r="EH335" s="630"/>
      <c r="EI335" s="630"/>
      <c r="EJ335" s="630"/>
      <c r="EK335" s="630"/>
      <c r="EL335" s="630"/>
      <c r="EM335" s="630"/>
      <c r="EN335" s="623"/>
      <c r="EO335" s="623"/>
      <c r="EP335" s="623"/>
      <c r="EQ335" s="623"/>
      <c r="ER335" s="623"/>
      <c r="ES335" s="623"/>
      <c r="ET335" s="643"/>
      <c r="EU335" s="635"/>
      <c r="EV335" s="1135"/>
      <c r="EW335" s="1135"/>
      <c r="EX335" s="1135"/>
      <c r="EY335" s="1135"/>
      <c r="EZ335" s="1135"/>
      <c r="FA335" s="624"/>
      <c r="FB335" s="1135"/>
      <c r="FC335" s="1135"/>
      <c r="FD335" s="1135"/>
      <c r="FE335" s="1135"/>
      <c r="FF335" s="1135"/>
      <c r="FG335" s="624"/>
      <c r="FH335" s="1135"/>
      <c r="FI335" s="1135"/>
      <c r="FJ335" s="1135"/>
      <c r="FK335" s="1135"/>
      <c r="FL335" s="1135"/>
      <c r="FM335" s="624"/>
      <c r="FN335" s="1135"/>
      <c r="FO335" s="1135"/>
      <c r="FP335" s="1135"/>
      <c r="FQ335" s="1135"/>
      <c r="FR335" s="1135"/>
      <c r="FS335" s="15"/>
      <c r="FT335" s="629"/>
      <c r="FU335" s="629"/>
      <c r="FV335" s="629"/>
      <c r="FW335" s="629"/>
      <c r="FX335" s="629"/>
      <c r="FY335" s="630"/>
      <c r="FZ335" s="630"/>
      <c r="GA335" s="630"/>
      <c r="GB335" s="630"/>
      <c r="GC335" s="630"/>
      <c r="GD335" s="630"/>
      <c r="GE335" s="630"/>
      <c r="GF335" s="630"/>
      <c r="GG335" s="630"/>
      <c r="GH335" s="630"/>
      <c r="GI335" s="630"/>
      <c r="GJ335" s="630"/>
      <c r="GK335" s="623"/>
      <c r="GL335" s="623"/>
      <c r="GM335" s="623"/>
      <c r="GN335" s="623"/>
      <c r="GO335" s="623"/>
      <c r="GP335" s="623"/>
      <c r="GQ335" s="643"/>
      <c r="GR335" s="6"/>
    </row>
    <row r="336" spans="1:200" ht="6" customHeight="1" x14ac:dyDescent="0.25">
      <c r="A336" s="212"/>
      <c r="B336" s="635"/>
      <c r="C336" s="662"/>
      <c r="D336" s="662"/>
      <c r="E336" s="662"/>
      <c r="F336" s="662"/>
      <c r="G336" s="662"/>
      <c r="H336" s="662"/>
      <c r="I336" s="662"/>
      <c r="J336" s="662"/>
      <c r="K336" s="662"/>
      <c r="L336" s="662"/>
      <c r="M336" s="662"/>
      <c r="N336" s="662"/>
      <c r="O336" s="662"/>
      <c r="P336" s="662"/>
      <c r="Q336" s="662"/>
      <c r="R336" s="662"/>
      <c r="S336" s="662"/>
      <c r="T336" s="662"/>
      <c r="U336" s="662"/>
      <c r="V336" s="662"/>
      <c r="W336" s="662"/>
      <c r="X336" s="662"/>
      <c r="Y336" s="662"/>
      <c r="Z336" s="663"/>
      <c r="AA336" s="629"/>
      <c r="AB336" s="629"/>
      <c r="AC336" s="629"/>
      <c r="AD336" s="629"/>
      <c r="AE336" s="629"/>
      <c r="AF336" s="630"/>
      <c r="AG336" s="630"/>
      <c r="AH336" s="630"/>
      <c r="AI336" s="630"/>
      <c r="AJ336" s="630"/>
      <c r="AK336" s="630"/>
      <c r="AL336" s="630"/>
      <c r="AM336" s="630"/>
      <c r="AN336" s="630"/>
      <c r="AO336" s="630"/>
      <c r="AP336" s="630"/>
      <c r="AQ336" s="630"/>
      <c r="AR336" s="623"/>
      <c r="AS336" s="623"/>
      <c r="AT336" s="623"/>
      <c r="AU336" s="623"/>
      <c r="AV336" s="623"/>
      <c r="AW336" s="623"/>
      <c r="AX336" s="643"/>
      <c r="AY336" s="635"/>
      <c r="AZ336" s="662"/>
      <c r="BA336" s="662"/>
      <c r="BB336" s="662"/>
      <c r="BC336" s="662"/>
      <c r="BD336" s="662"/>
      <c r="BE336" s="662"/>
      <c r="BF336" s="662"/>
      <c r="BG336" s="662"/>
      <c r="BH336" s="662"/>
      <c r="BI336" s="662"/>
      <c r="BJ336" s="662"/>
      <c r="BK336" s="662"/>
      <c r="BL336" s="662"/>
      <c r="BM336" s="662"/>
      <c r="BN336" s="662"/>
      <c r="BO336" s="662"/>
      <c r="BP336" s="662"/>
      <c r="BQ336" s="662"/>
      <c r="BR336" s="662"/>
      <c r="BS336" s="662"/>
      <c r="BT336" s="662"/>
      <c r="BU336" s="662"/>
      <c r="BV336" s="662"/>
      <c r="BW336" s="663"/>
      <c r="BX336" s="629"/>
      <c r="BY336" s="629"/>
      <c r="BZ336" s="629"/>
      <c r="CA336" s="629"/>
      <c r="CB336" s="629"/>
      <c r="CC336" s="630"/>
      <c r="CD336" s="630"/>
      <c r="CE336" s="630"/>
      <c r="CF336" s="630"/>
      <c r="CG336" s="630"/>
      <c r="CH336" s="630"/>
      <c r="CI336" s="630"/>
      <c r="CJ336" s="630"/>
      <c r="CK336" s="630"/>
      <c r="CL336" s="630"/>
      <c r="CM336" s="630"/>
      <c r="CN336" s="630"/>
      <c r="CO336" s="623"/>
      <c r="CP336" s="623"/>
      <c r="CQ336" s="623"/>
      <c r="CR336" s="623"/>
      <c r="CS336" s="623"/>
      <c r="CT336" s="623"/>
      <c r="CU336" s="643"/>
      <c r="CV336" s="249"/>
      <c r="CW336" s="212"/>
      <c r="CX336" s="635"/>
      <c r="CY336" s="662"/>
      <c r="CZ336" s="662"/>
      <c r="DA336" s="662"/>
      <c r="DB336" s="662"/>
      <c r="DC336" s="662"/>
      <c r="DD336" s="662"/>
      <c r="DE336" s="662"/>
      <c r="DF336" s="662"/>
      <c r="DG336" s="662"/>
      <c r="DH336" s="662"/>
      <c r="DI336" s="662"/>
      <c r="DJ336" s="662"/>
      <c r="DK336" s="662"/>
      <c r="DL336" s="662"/>
      <c r="DM336" s="662"/>
      <c r="DN336" s="662"/>
      <c r="DO336" s="662"/>
      <c r="DP336" s="662"/>
      <c r="DQ336" s="662"/>
      <c r="DR336" s="662"/>
      <c r="DS336" s="662"/>
      <c r="DT336" s="662"/>
      <c r="DU336" s="662"/>
      <c r="DV336" s="663"/>
      <c r="DW336" s="629"/>
      <c r="DX336" s="629"/>
      <c r="DY336" s="629"/>
      <c r="DZ336" s="629"/>
      <c r="EA336" s="629"/>
      <c r="EB336" s="630"/>
      <c r="EC336" s="630"/>
      <c r="ED336" s="630"/>
      <c r="EE336" s="630"/>
      <c r="EF336" s="630"/>
      <c r="EG336" s="630"/>
      <c r="EH336" s="630"/>
      <c r="EI336" s="630"/>
      <c r="EJ336" s="630"/>
      <c r="EK336" s="630"/>
      <c r="EL336" s="630"/>
      <c r="EM336" s="630"/>
      <c r="EN336" s="623"/>
      <c r="EO336" s="623"/>
      <c r="EP336" s="623"/>
      <c r="EQ336" s="623"/>
      <c r="ER336" s="623"/>
      <c r="ES336" s="623"/>
      <c r="ET336" s="643"/>
      <c r="EU336" s="635"/>
      <c r="EV336" s="662"/>
      <c r="EW336" s="662"/>
      <c r="EX336" s="662"/>
      <c r="EY336" s="662"/>
      <c r="EZ336" s="662"/>
      <c r="FA336" s="662"/>
      <c r="FB336" s="662"/>
      <c r="FC336" s="662"/>
      <c r="FD336" s="662"/>
      <c r="FE336" s="662"/>
      <c r="FF336" s="662"/>
      <c r="FG336" s="662"/>
      <c r="FH336" s="662"/>
      <c r="FI336" s="662"/>
      <c r="FJ336" s="662"/>
      <c r="FK336" s="662"/>
      <c r="FL336" s="662"/>
      <c r="FM336" s="662"/>
      <c r="FN336" s="662"/>
      <c r="FO336" s="662"/>
      <c r="FP336" s="662"/>
      <c r="FQ336" s="662"/>
      <c r="FR336" s="662"/>
      <c r="FS336" s="663"/>
      <c r="FT336" s="629"/>
      <c r="FU336" s="629"/>
      <c r="FV336" s="629"/>
      <c r="FW336" s="629"/>
      <c r="FX336" s="629"/>
      <c r="FY336" s="630"/>
      <c r="FZ336" s="630"/>
      <c r="GA336" s="630"/>
      <c r="GB336" s="630"/>
      <c r="GC336" s="630"/>
      <c r="GD336" s="630"/>
      <c r="GE336" s="630"/>
      <c r="GF336" s="630"/>
      <c r="GG336" s="630"/>
      <c r="GH336" s="630"/>
      <c r="GI336" s="630"/>
      <c r="GJ336" s="630"/>
      <c r="GK336" s="623"/>
      <c r="GL336" s="623"/>
      <c r="GM336" s="623"/>
      <c r="GN336" s="623"/>
      <c r="GO336" s="623"/>
      <c r="GP336" s="623"/>
      <c r="GQ336" s="643"/>
      <c r="GR336" s="6"/>
    </row>
    <row r="337" spans="1:200" ht="16.5" customHeight="1" x14ac:dyDescent="0.25">
      <c r="A337" s="212"/>
      <c r="B337" s="635"/>
      <c r="C337" s="1233" t="s">
        <v>37</v>
      </c>
      <c r="D337" s="1233"/>
      <c r="E337" s="1234"/>
      <c r="F337" s="1138" t="str">
        <f>IF(SUMIFS(LOGBOOK!$AG$5:$AG$1036129,LOGBOOK!$D$5:$D$1036129,F299,LOGBOOK!$AN$5:$AN$1036129,V299,LOGBOOK!$AH$5:$AH$1036129,"CAT I",LOGBOOK!$E$5:$E$1036129,L299)=0," ",SUMIFS(LOGBOOK!$AG$5:$AG$1036129,LOGBOOK!$D$5:$D$1036129,F299,LOGBOOK!$AN$5:$AN$1036129,V299,LOGBOOK!$AH$5:$AH$1036129,"CAT I",LOGBOOK!$E$5:$E$1036129,L299))</f>
        <v xml:space="preserve"> </v>
      </c>
      <c r="G337" s="1139"/>
      <c r="H337" s="1139"/>
      <c r="I337" s="1139"/>
      <c r="J337" s="209"/>
      <c r="K337" s="1233" t="s">
        <v>36</v>
      </c>
      <c r="L337" s="1233"/>
      <c r="M337" s="1234"/>
      <c r="N337" s="1136" t="str">
        <f>IF(SUMIFS(LOGBOOK!$AG$5:$AG$1036129,LOGBOOK!$D$5:$D$1036129,F299,LOGBOOK!$AN$5:$AN$1036129,V299,LOGBOOK!$AH$5:$AH$1036129,"CAT II",LOGBOOK!$E$5:$E$1036129,L299)=0," ",SUMIFS(LOGBOOK!$AG$5:$AG$1036129,LOGBOOK!$D$5:$D$1036129,F299,LOGBOOK!$AN$5:$AN$1036129,V299,LOGBOOK!$AH$5:$AH$1036129,"CAT II",LOGBOOK!$E$5:$E$1036129,L299))</f>
        <v xml:space="preserve"> </v>
      </c>
      <c r="O337" s="1137"/>
      <c r="P337" s="1137"/>
      <c r="Q337" s="1137"/>
      <c r="R337" s="209"/>
      <c r="S337" s="1233" t="s">
        <v>39</v>
      </c>
      <c r="T337" s="1233"/>
      <c r="U337" s="1234"/>
      <c r="V337" s="1136" t="str">
        <f>IF(SUMIFS(LOGBOOK!$AG$5:$AG$1036129,LOGBOOK!$D$5:$D$1036129,F299,LOGBOOK!$AN$5:$AN$1036129,V299,LOGBOOK!$AH$5:$AH$1036129,"CAT III",LOGBOOK!$E$5:$E$1036129,L299)=0," ",SUMIFS(LOGBOOK!$AG$5:$AG$1036129,LOGBOOK!$D$5:$D$1036129,F299,LOGBOOK!$AN$5:$AN$1036129,V299,LOGBOOK!$AH$5:$AH$1036129,"CAT III",LOGBOOK!$E$5:$E$1036129,L299))</f>
        <v xml:space="preserve"> </v>
      </c>
      <c r="W337" s="1137"/>
      <c r="X337" s="1137"/>
      <c r="Y337" s="1137"/>
      <c r="Z337" s="227"/>
      <c r="AA337" s="629" t="str">
        <f>IF('FRONT PAGE'!$A$1="www.fly-logics.com","DEC",0)</f>
        <v>DEC</v>
      </c>
      <c r="AB337" s="629"/>
      <c r="AC337" s="629"/>
      <c r="AD337" s="629"/>
      <c r="AE337" s="629"/>
      <c r="AF337" s="630" t="str">
        <f>IF(SUMIFS(LOGBOOK!$Y$5:$Y$1036129,LOGBOOK!$D$5:$D$1036129,F299,LOGBOOK!$AN$5:$AN$1036129,V299,LOGBOOK!$E$5:$E$1036129,L299,LOGBOOK!$AM$5:$AM$1036129,"DIC")=0," ",SUMIFS(LOGBOOK!$Y$5:$Y$1036129,LOGBOOK!$D$5:$D$1036129,F299,LOGBOOK!$AN$5:$AN$1036129,V299,LOGBOOK!$E$5:$E$1036129,L299,LOGBOOK!$AM$5:$AM$1036129,"DIC"))</f>
        <v xml:space="preserve"> </v>
      </c>
      <c r="AG337" s="630"/>
      <c r="AH337" s="630"/>
      <c r="AI337" s="630"/>
      <c r="AJ337" s="630" t="str">
        <f>IF(SUMIFS(LOGBOOK!$Z$5:$Z$1036129,LOGBOOK!$D$5:$D$1036129,F299,LOGBOOK!$AN$5:$AN$1036129,V299,LOGBOOK!$E$5:$E$1036129,L299,LOGBOOK!$AM$5:$AM$1036129,"DIC")=0," ",SUMIFS(LOGBOOK!$Z$5:$Z$1036129,LOGBOOK!$D$5:$D$1036129,F299,LOGBOOK!$AN$5:$AN$1036129,V299,LOGBOOK!$E$5:$E$1036129,L299,LOGBOOK!$AM$5:$AM$1036129,"DIC"))</f>
        <v xml:space="preserve"> </v>
      </c>
      <c r="AK337" s="630"/>
      <c r="AL337" s="630"/>
      <c r="AM337" s="630"/>
      <c r="AN337" s="630" t="str">
        <f>IF(SUMIFS(LOGBOOK!$AA$5:$AA$1036129,LOGBOOK!$D$5:$D$1036129,F299,LOGBOOK!$AN$5:$AN$1036129,V299,LOGBOOK!$E$5:$E$1036129,L299,LOGBOOK!$AM$5:$AM$1036129,"DIC")=0," ",SUMIFS(LOGBOOK!$AA$5:$AA$1036129,LOGBOOK!$D$5:$D$1036129,F299,LOGBOOK!$AN$5:$AN$1036129,V299,LOGBOOK!$E$5:$E$1036129,L299,LOGBOOK!$AM$5:$AM$1036129,"DIC"))</f>
        <v xml:space="preserve"> </v>
      </c>
      <c r="AO337" s="630"/>
      <c r="AP337" s="630"/>
      <c r="AQ337" s="630"/>
      <c r="AR337" s="623" t="str">
        <f>IF(SUMIFS(LOGBOOK!$AE$5:$AE$1036129,LOGBOOK!$D$5:$D$1036129,F299,LOGBOOK!$AN$5:$AN$1036129,V299,LOGBOOK!$E$5:$E$1036129,L299,LOGBOOK!$AM$5:$AM$1036129,"DIC")=0," ",SUMIFS(LOGBOOK!$AC$5:$AC$1036129,LOGBOOK!$D$5:$D$1036129,F299,LOGBOOK!$AN$5:$AN$1036129,V299,LOGBOOK!$E$5:$E$1036129,L299,LOGBOOK!$AM$5:$AM$1036129,"DIC"))</f>
        <v xml:space="preserve"> </v>
      </c>
      <c r="AS337" s="623"/>
      <c r="AT337" s="623"/>
      <c r="AU337" s="623" t="str">
        <f>IF(SUMIFS(LOGBOOK!$AF$5:$AF$1036129,LOGBOOK!$D$5:$D$1036129,F299,LOGBOOK!$AN$5:$AN$1036129,V299,LOGBOOK!$E$5:$E$1036129,L299,LOGBOOK!$AM$5:$AM$1036129,"DIC")=0," ",SUMIFS(LOGBOOK!$AF$5:$AF$1036129,LOGBOOK!$D$5:$D$1036129,F299,LOGBOOK!$AN$5:$AN$1036129,V299,LOGBOOK!$E$5:$E$1036129,L299,LOGBOOK!$AM$5:$AM$1036129,"DIC"))</f>
        <v xml:space="preserve"> </v>
      </c>
      <c r="AV337" s="623"/>
      <c r="AW337" s="623"/>
      <c r="AX337" s="643"/>
      <c r="AY337" s="635"/>
      <c r="AZ337" s="1233" t="s">
        <v>37</v>
      </c>
      <c r="BA337" s="1233"/>
      <c r="BB337" s="1234"/>
      <c r="BC337" s="1138" t="str">
        <f>IF(SUMIFS(LOGBOOK!$AG$5:$AG$1036129,LOGBOOK!$D$5:$D$1036129,BC299,LOGBOOK!$AN$5:$AN$1036129,BS299,LOGBOOK!$AH$5:$AH$1036129,"CAT I",LOGBOOK!$E$5:$E$1036129,BI299)=0," ",SUMIFS(LOGBOOK!$AG$5:$AG$1036129,LOGBOOK!$D$5:$D$1036129,BC299,LOGBOOK!$AN$5:$AN$1036129,BS299,LOGBOOK!$AH$5:$AH$1036129,"CAT I",LOGBOOK!$E$5:$E$1036129,BI299))</f>
        <v xml:space="preserve"> </v>
      </c>
      <c r="BD337" s="1139"/>
      <c r="BE337" s="1139"/>
      <c r="BF337" s="1139"/>
      <c r="BG337" s="209"/>
      <c r="BH337" s="1233" t="s">
        <v>36</v>
      </c>
      <c r="BI337" s="1233"/>
      <c r="BJ337" s="1234"/>
      <c r="BK337" s="1136" t="str">
        <f>IF(SUMIFS(LOGBOOK!$AG$5:$AG$1036129,LOGBOOK!$D$5:$D$1036129,BC299,LOGBOOK!$AN$5:$AN$1036129,BS299,LOGBOOK!$AH$5:$AH$1036129,"CAT II",LOGBOOK!$E$5:$E$1036129,BI299)=0," ",SUMIFS(LOGBOOK!$AG$5:$AG$1036129,LOGBOOK!$D$5:$D$1036129,BC299,LOGBOOK!$AN$5:$AN$1036129,BS299,LOGBOOK!$AH$5:$AH$1036129,"CAT II",LOGBOOK!$E$5:$E$1036129,BI299))</f>
        <v xml:space="preserve"> </v>
      </c>
      <c r="BL337" s="1137"/>
      <c r="BM337" s="1137"/>
      <c r="BN337" s="1137"/>
      <c r="BO337" s="209"/>
      <c r="BP337" s="1233" t="s">
        <v>39</v>
      </c>
      <c r="BQ337" s="1233"/>
      <c r="BR337" s="1234"/>
      <c r="BS337" s="1136" t="str">
        <f>IF(SUMIFS(LOGBOOK!$AG$5:$AG$1036129,LOGBOOK!$D$5:$D$1036129,BC299,LOGBOOK!$AN$5:$AN$1036129,BS299,LOGBOOK!$AH$5:$AH$1036129,"CAT III",LOGBOOK!$E$5:$E$1036129,BI299)=0," ",SUMIFS(LOGBOOK!$AG$5:$AG$1036129,LOGBOOK!$D$5:$D$1036129,BC299,LOGBOOK!$AN$5:$AN$1036129,BS299,LOGBOOK!$AH$5:$AH$1036129,"CAT III",LOGBOOK!$E$5:$E$1036129,BI299))</f>
        <v xml:space="preserve"> </v>
      </c>
      <c r="BT337" s="1137"/>
      <c r="BU337" s="1137"/>
      <c r="BV337" s="1137"/>
      <c r="BW337" s="227"/>
      <c r="BX337" s="629" t="str">
        <f>IF('FRONT PAGE'!$A$1="www.fly-logics.com","DEC",0)</f>
        <v>DEC</v>
      </c>
      <c r="BY337" s="629"/>
      <c r="BZ337" s="629"/>
      <c r="CA337" s="629"/>
      <c r="CB337" s="629"/>
      <c r="CC337" s="630" t="str">
        <f>IF(SUMIFS(LOGBOOK!$Y$5:$Y$1036129,LOGBOOK!$D$5:$D$1036129,BC299,LOGBOOK!$AN$5:$AN$1036129,BS299,LOGBOOK!$E$5:$E$1036129,BI299,LOGBOOK!$AM$5:$AM$1036129,"DIC")=0," ",SUMIFS(LOGBOOK!$Y$5:$Y$1036129,LOGBOOK!$D$5:$D$1036129,BC299,LOGBOOK!$AN$5:$AN$1036129,BS299,LOGBOOK!$E$5:$E$1036129,BI299,LOGBOOK!$AM$5:$AM$1036129,"DIC"))</f>
        <v xml:space="preserve"> </v>
      </c>
      <c r="CD337" s="630"/>
      <c r="CE337" s="630"/>
      <c r="CF337" s="630"/>
      <c r="CG337" s="630" t="str">
        <f>IF(SUMIFS(LOGBOOK!$Z$5:$Z$1036129,LOGBOOK!$D$5:$D$1036129,BC299,LOGBOOK!$AN$5:$AN$1036129,BS299,LOGBOOK!$E$5:$E$1036129,BI299,LOGBOOK!$AM$5:$AM$1036129,"DIC")=0," ",SUMIFS(LOGBOOK!$Z$5:$Z$1036129,LOGBOOK!$D$5:$D$1036129,BC299,LOGBOOK!$AN$5:$AN$1036129,BS299,LOGBOOK!$E$5:$E$1036129,BI299,LOGBOOK!$AM$5:$AM$1036129,"DIC"))</f>
        <v xml:space="preserve"> </v>
      </c>
      <c r="CH337" s="630"/>
      <c r="CI337" s="630"/>
      <c r="CJ337" s="630"/>
      <c r="CK337" s="630" t="str">
        <f>IF(SUMIFS(LOGBOOK!$AA$5:$AA$1036129,LOGBOOK!$D$5:$D$1036129,BC299,LOGBOOK!$AN$5:$AN$1036129,BS299,LOGBOOK!$E$5:$E$1036129,BI299,LOGBOOK!$AM$5:$AM$1036129,"DIC")=0," ",SUMIFS(LOGBOOK!$AA$5:$AA$1036129,LOGBOOK!$D$5:$D$1036129,BC299,LOGBOOK!$AN$5:$AN$1036129,BS299,LOGBOOK!$E$5:$E$1036129,BI299,LOGBOOK!$AM$5:$AM$1036129,"DIC"))</f>
        <v xml:space="preserve"> </v>
      </c>
      <c r="CL337" s="630"/>
      <c r="CM337" s="630"/>
      <c r="CN337" s="630"/>
      <c r="CO337" s="623" t="str">
        <f>IF(SUMIFS(LOGBOOK!$AE$5:$AE$1036129,LOGBOOK!$D$5:$D$1036129,BC299,LOGBOOK!$AN$5:$AN$1036129,BS299,LOGBOOK!$E$5:$E$1036129,BI299,LOGBOOK!$AM$5:$AM$1036129,"DIC")=0," ",SUMIFS(LOGBOOK!$AC$5:$AC$1036129,LOGBOOK!$D$5:$D$1036129,BC299,LOGBOOK!$AN$5:$AN$1036129,BS299,LOGBOOK!$E$5:$E$1036129,BI299,LOGBOOK!$AM$5:$AM$1036129,"DIC"))</f>
        <v xml:space="preserve"> </v>
      </c>
      <c r="CP337" s="623"/>
      <c r="CQ337" s="623"/>
      <c r="CR337" s="623" t="str">
        <f>IF(SUMIFS(LOGBOOK!$AF$5:$AF$1036129,LOGBOOK!$D$5:$D$1036129,BC299,LOGBOOK!$AN$5:$AN$1036129,BS299,LOGBOOK!$E$5:$E$1036129,BI299,LOGBOOK!$AM$5:$AM$1036129,"DIC")=0," ",SUMIFS(LOGBOOK!$AF$5:$AF$1036129,LOGBOOK!$D$5:$D$1036129,BC299,LOGBOOK!$AN$5:$AN$1036129,BS299,LOGBOOK!$E$5:$E$1036129,BI299,LOGBOOK!$AM$5:$AM$1036129,"DIC"))</f>
        <v xml:space="preserve"> </v>
      </c>
      <c r="CS337" s="623"/>
      <c r="CT337" s="623"/>
      <c r="CU337" s="643"/>
      <c r="CV337" s="249"/>
      <c r="CW337" s="212"/>
      <c r="CX337" s="635"/>
      <c r="CY337" s="1233" t="s">
        <v>37</v>
      </c>
      <c r="CZ337" s="1233"/>
      <c r="DA337" s="1234"/>
      <c r="DB337" s="1138" t="str">
        <f>IF(SUMIFS(LOGBOOK!$AG$5:$AG$1036129,LOGBOOK!$D$5:$D$1036129,DB299,LOGBOOK!$AN$5:$AN$1036129,DR299,LOGBOOK!$AH$5:$AH$1036129,"CAT I",LOGBOOK!$E$5:$E$1036129,DH299)=0," ",SUMIFS(LOGBOOK!$AG$5:$AG$1036129,LOGBOOK!$D$5:$D$1036129,DB299,LOGBOOK!$AN$5:$AN$1036129,DR299,LOGBOOK!$AH$5:$AH$1036129,"CAT I",LOGBOOK!$E$5:$E$1036129,DH299))</f>
        <v xml:space="preserve"> </v>
      </c>
      <c r="DC337" s="1139"/>
      <c r="DD337" s="1139"/>
      <c r="DE337" s="1139"/>
      <c r="DF337" s="209"/>
      <c r="DG337" s="1233" t="s">
        <v>36</v>
      </c>
      <c r="DH337" s="1233"/>
      <c r="DI337" s="1234"/>
      <c r="DJ337" s="1136" t="str">
        <f>IF(SUMIFS(LOGBOOK!$AG$5:$AG$1036129,LOGBOOK!$D$5:$D$1036129,DB299,LOGBOOK!$AN$5:$AN$1036129,DR299,LOGBOOK!$AH$5:$AH$1036129,"CAT II",LOGBOOK!$E$5:$E$1036129,DH299)=0," ",SUMIFS(LOGBOOK!$AG$5:$AG$1036129,LOGBOOK!$D$5:$D$1036129,DB299,LOGBOOK!$AN$5:$AN$1036129,DR299,LOGBOOK!$AH$5:$AH$1036129,"CAT II",LOGBOOK!$E$5:$E$1036129,DH299))</f>
        <v xml:space="preserve"> </v>
      </c>
      <c r="DK337" s="1137"/>
      <c r="DL337" s="1137"/>
      <c r="DM337" s="1137"/>
      <c r="DN337" s="209"/>
      <c r="DO337" s="1233" t="s">
        <v>39</v>
      </c>
      <c r="DP337" s="1233"/>
      <c r="DQ337" s="1234"/>
      <c r="DR337" s="1136" t="str">
        <f>IF(SUMIFS(LOGBOOK!$AG$5:$AG$1036129,LOGBOOK!$D$5:$D$1036129,DB299,LOGBOOK!$AN$5:$AN$1036129,DR299,LOGBOOK!$AH$5:$AH$1036129,"CAT III",LOGBOOK!$E$5:$E$1036129,DH299)=0," ",SUMIFS(LOGBOOK!$AG$5:$AG$1036129,LOGBOOK!$D$5:$D$1036129,DB299,LOGBOOK!$AN$5:$AN$1036129,DR299,LOGBOOK!$AH$5:$AH$1036129,"CAT III",LOGBOOK!$E$5:$E$1036129,DH299))</f>
        <v xml:space="preserve"> </v>
      </c>
      <c r="DS337" s="1137"/>
      <c r="DT337" s="1137"/>
      <c r="DU337" s="1137"/>
      <c r="DV337" s="227"/>
      <c r="DW337" s="629" t="str">
        <f>IF('FRONT PAGE'!$A$1="www.fly-logics.com","DEC",0)</f>
        <v>DEC</v>
      </c>
      <c r="DX337" s="629"/>
      <c r="DY337" s="629"/>
      <c r="DZ337" s="629"/>
      <c r="EA337" s="629"/>
      <c r="EB337" s="630" t="str">
        <f>IF(SUMIFS(LOGBOOK!$Y$5:$Y$1036129,LOGBOOK!$D$5:$D$1036129,DB299,LOGBOOK!$AN$5:$AN$1036129,DR299,LOGBOOK!$E$5:$E$1036129,DH299,LOGBOOK!$AM$5:$AM$1036129,"DIC")=0," ",SUMIFS(LOGBOOK!$Y$5:$Y$1036129,LOGBOOK!$D$5:$D$1036129,DB299,LOGBOOK!$AN$5:$AN$1036129,DR299,LOGBOOK!$E$5:$E$1036129,DH299,LOGBOOK!$AM$5:$AM$1036129,"DIC"))</f>
        <v xml:space="preserve"> </v>
      </c>
      <c r="EC337" s="630"/>
      <c r="ED337" s="630"/>
      <c r="EE337" s="630"/>
      <c r="EF337" s="630" t="str">
        <f>IF(SUMIFS(LOGBOOK!$Z$5:$Z$1036129,LOGBOOK!$D$5:$D$1036129,DB299,LOGBOOK!$AN$5:$AN$1036129,DR299,LOGBOOK!$E$5:$E$1036129,DH299,LOGBOOK!$AM$5:$AM$1036129,"DIC")=0," ",SUMIFS(LOGBOOK!$Z$5:$Z$1036129,LOGBOOK!$D$5:$D$1036129,DB299,LOGBOOK!$AN$5:$AN$1036129,DR299,LOGBOOK!$E$5:$E$1036129,DH299,LOGBOOK!$AM$5:$AM$1036129,"DIC"))</f>
        <v xml:space="preserve"> </v>
      </c>
      <c r="EG337" s="630"/>
      <c r="EH337" s="630"/>
      <c r="EI337" s="630"/>
      <c r="EJ337" s="630" t="str">
        <f>IF(SUMIFS(LOGBOOK!$AA$5:$AA$1036129,LOGBOOK!$D$5:$D$1036129,DB299,LOGBOOK!$AN$5:$AN$1036129,DR299,LOGBOOK!$E$5:$E$1036129,DH299,LOGBOOK!$AM$5:$AM$1036129,"DIC")=0," ",SUMIFS(LOGBOOK!$AA$5:$AA$1036129,LOGBOOK!$D$5:$D$1036129,DB299,LOGBOOK!$AN$5:$AN$1036129,DR299,LOGBOOK!$E$5:$E$1036129,DH299,LOGBOOK!$AM$5:$AM$1036129,"DIC"))</f>
        <v xml:space="preserve"> </v>
      </c>
      <c r="EK337" s="630"/>
      <c r="EL337" s="630"/>
      <c r="EM337" s="630"/>
      <c r="EN337" s="623" t="str">
        <f>IF(SUMIFS(LOGBOOK!$AE$5:$AE$1036129,LOGBOOK!$D$5:$D$1036129,DB299,LOGBOOK!$AN$5:$AN$1036129,DR299,LOGBOOK!$E$5:$E$1036129,DH299,LOGBOOK!$AM$5:$AM$1036129,"DIC")=0," ",SUMIFS(LOGBOOK!$AC$5:$AC$1036129,LOGBOOK!$D$5:$D$1036129,DB299,LOGBOOK!$AN$5:$AN$1036129,DR299,LOGBOOK!$E$5:$E$1036129,DH299,LOGBOOK!$AM$5:$AM$1036129,"DIC"))</f>
        <v xml:space="preserve"> </v>
      </c>
      <c r="EO337" s="623"/>
      <c r="EP337" s="623"/>
      <c r="EQ337" s="623" t="str">
        <f>IF(SUMIFS(LOGBOOK!$AF$5:$AF$1036129,LOGBOOK!$D$5:$D$1036129,DB299,LOGBOOK!$AN$5:$AN$1036129,DR299,LOGBOOK!$E$5:$E$1036129,DH299,LOGBOOK!$AM$5:$AM$1036129,"DIC")=0," ",SUMIFS(LOGBOOK!$AF$5:$AF$1036129,LOGBOOK!$D$5:$D$1036129,DB299,LOGBOOK!$AN$5:$AN$1036129,DR299,LOGBOOK!$E$5:$E$1036129,DH299,LOGBOOK!$AM$5:$AM$1036129,"DIC"))</f>
        <v xml:space="preserve"> </v>
      </c>
      <c r="ER337" s="623"/>
      <c r="ES337" s="623"/>
      <c r="ET337" s="643"/>
      <c r="EU337" s="635"/>
      <c r="EV337" s="1233" t="s">
        <v>37</v>
      </c>
      <c r="EW337" s="1233"/>
      <c r="EX337" s="1234"/>
      <c r="EY337" s="1138" t="str">
        <f>IF(SUMIFS(LOGBOOK!$AG$5:$AG$1036129,LOGBOOK!$D$5:$D$1036129,EY299,LOGBOOK!$AN$5:$AN$1036129,FO299,LOGBOOK!$AH$5:$AH$1036129,"CAT I",LOGBOOK!$E$5:$E$1036129,FE299)=0," ",SUMIFS(LOGBOOK!$AG$5:$AG$1036129,LOGBOOK!$D$5:$D$1036129,EY299,LOGBOOK!$AN$5:$AN$1036129,FO299,LOGBOOK!$AH$5:$AH$1036129,"CAT I",LOGBOOK!$E$5:$E$1036129,FE299))</f>
        <v xml:space="preserve"> </v>
      </c>
      <c r="EZ337" s="1139"/>
      <c r="FA337" s="1139"/>
      <c r="FB337" s="1139"/>
      <c r="FC337" s="209"/>
      <c r="FD337" s="1233" t="s">
        <v>36</v>
      </c>
      <c r="FE337" s="1233"/>
      <c r="FF337" s="1234"/>
      <c r="FG337" s="1136" t="str">
        <f>IF(SUMIFS(LOGBOOK!$AG$5:$AG$1036129,LOGBOOK!$D$5:$D$1036129,EY299,LOGBOOK!$AN$5:$AN$1036129,FO299,LOGBOOK!$AH$5:$AH$1036129,"CAT II",LOGBOOK!$E$5:$E$1036129,FE299)=0," ",SUMIFS(LOGBOOK!$AG$5:$AG$1036129,LOGBOOK!$D$5:$D$1036129,EY299,LOGBOOK!$AN$5:$AN$1036129,FO299,LOGBOOK!$AH$5:$AH$1036129,"CAT II",LOGBOOK!$E$5:$E$1036129,FE299))</f>
        <v xml:space="preserve"> </v>
      </c>
      <c r="FH337" s="1137"/>
      <c r="FI337" s="1137"/>
      <c r="FJ337" s="1137"/>
      <c r="FK337" s="209"/>
      <c r="FL337" s="1233" t="s">
        <v>39</v>
      </c>
      <c r="FM337" s="1233"/>
      <c r="FN337" s="1234"/>
      <c r="FO337" s="1136" t="str">
        <f>IF(SUMIFS(LOGBOOK!$AG$5:$AG$1036129,LOGBOOK!$D$5:$D$1036129,EY299,LOGBOOK!$AN$5:$AN$1036129,FO299,LOGBOOK!$AH$5:$AH$1036129,"CAT III",LOGBOOK!$E$5:$E$1036129,FE299)=0," ",SUMIFS(LOGBOOK!$AG$5:$AG$1036129,LOGBOOK!$D$5:$D$1036129,EY299,LOGBOOK!$AN$5:$AN$1036129,FO299,LOGBOOK!$AH$5:$AH$1036129,"CAT III",LOGBOOK!$E$5:$E$1036129,FE299))</f>
        <v xml:space="preserve"> </v>
      </c>
      <c r="FP337" s="1137"/>
      <c r="FQ337" s="1137"/>
      <c r="FR337" s="1137"/>
      <c r="FS337" s="227"/>
      <c r="FT337" s="629" t="str">
        <f>IF('FRONT PAGE'!$A$1="www.fly-logics.com","DEC",0)</f>
        <v>DEC</v>
      </c>
      <c r="FU337" s="629"/>
      <c r="FV337" s="629"/>
      <c r="FW337" s="629"/>
      <c r="FX337" s="629"/>
      <c r="FY337" s="630" t="str">
        <f>IF(SUMIFS(LOGBOOK!$Y$5:$Y$1036129,LOGBOOK!$D$5:$D$1036129,EY299,LOGBOOK!$AN$5:$AN$1036129,FO299,LOGBOOK!$E$5:$E$1036129,FE299,LOGBOOK!$AM$5:$AM$1036129,"DIC")=0," ",SUMIFS(LOGBOOK!$Y$5:$Y$1036129,LOGBOOK!$D$5:$D$1036129,EY299,LOGBOOK!$AN$5:$AN$1036129,FO299,LOGBOOK!$E$5:$E$1036129,FE299,LOGBOOK!$AM$5:$AM$1036129,"DIC"))</f>
        <v xml:space="preserve"> </v>
      </c>
      <c r="FZ337" s="630"/>
      <c r="GA337" s="630"/>
      <c r="GB337" s="630"/>
      <c r="GC337" s="630" t="str">
        <f>IF(SUMIFS(LOGBOOK!$Z$5:$Z$1036129,LOGBOOK!$D$5:$D$1036129,EY299,LOGBOOK!$AN$5:$AN$1036129,FO299,LOGBOOK!$E$5:$E$1036129,FE299,LOGBOOK!$AM$5:$AM$1036129,"DIC")=0," ",SUMIFS(LOGBOOK!$Z$5:$Z$1036129,LOGBOOK!$D$5:$D$1036129,EY299,LOGBOOK!$AN$5:$AN$1036129,FO299,LOGBOOK!$E$5:$E$1036129,FE299,LOGBOOK!$AM$5:$AM$1036129,"DIC"))</f>
        <v xml:space="preserve"> </v>
      </c>
      <c r="GD337" s="630"/>
      <c r="GE337" s="630"/>
      <c r="GF337" s="630"/>
      <c r="GG337" s="630" t="str">
        <f>IF(SUMIFS(LOGBOOK!$AA$5:$AA$1036129,LOGBOOK!$D$5:$D$1036129,EY299,LOGBOOK!$AN$5:$AN$1036129,FO299,LOGBOOK!$E$5:$E$1036129,FE299,LOGBOOK!$AM$5:$AM$1036129,"DIC")=0," ",SUMIFS(LOGBOOK!$AA$5:$AA$1036129,LOGBOOK!$D$5:$D$1036129,EY299,LOGBOOK!$AN$5:$AN$1036129,FO299,LOGBOOK!$E$5:$E$1036129,FE299,LOGBOOK!$AM$5:$AM$1036129,"DIC"))</f>
        <v xml:space="preserve"> </v>
      </c>
      <c r="GH337" s="630"/>
      <c r="GI337" s="630"/>
      <c r="GJ337" s="630"/>
      <c r="GK337" s="623" t="str">
        <f>IF(SUMIFS(LOGBOOK!$AE$5:$AE$1036129,LOGBOOK!$D$5:$D$1036129,EY299,LOGBOOK!$AN$5:$AN$1036129,FO299,LOGBOOK!$E$5:$E$1036129,FE299,LOGBOOK!$AM$5:$AM$1036129,"DIC")=0," ",SUMIFS(LOGBOOK!$AC$5:$AC$1036129,LOGBOOK!$D$5:$D$1036129,EY299,LOGBOOK!$AN$5:$AN$1036129,FO299,LOGBOOK!$E$5:$E$1036129,FE299,LOGBOOK!$AM$5:$AM$1036129,"DIC"))</f>
        <v xml:space="preserve"> </v>
      </c>
      <c r="GL337" s="623"/>
      <c r="GM337" s="623"/>
      <c r="GN337" s="623" t="str">
        <f>IF(SUMIFS(LOGBOOK!$AF$5:$AF$1036129,LOGBOOK!$D$5:$D$1036129,EY299,LOGBOOK!$AN$5:$AN$1036129,FO299,LOGBOOK!$E$5:$E$1036129,FE299,LOGBOOK!$AM$5:$AM$1036129,"DIC")=0," ",SUMIFS(LOGBOOK!$AF$5:$AF$1036129,LOGBOOK!$D$5:$D$1036129,EY299,LOGBOOK!$AN$5:$AN$1036129,FO299,LOGBOOK!$E$5:$E$1036129,FE299,LOGBOOK!$AM$5:$AM$1036129,"DIC"))</f>
        <v xml:space="preserve"> </v>
      </c>
      <c r="GO337" s="623"/>
      <c r="GP337" s="623"/>
      <c r="GQ337" s="643"/>
      <c r="GR337" s="6"/>
    </row>
    <row r="338" spans="1:200" ht="3" customHeight="1" x14ac:dyDescent="0.25">
      <c r="A338" s="212"/>
      <c r="B338" s="636"/>
      <c r="C338" s="660"/>
      <c r="D338" s="660"/>
      <c r="E338" s="660"/>
      <c r="F338" s="660"/>
      <c r="G338" s="660"/>
      <c r="H338" s="660"/>
      <c r="I338" s="660"/>
      <c r="J338" s="660"/>
      <c r="K338" s="660"/>
      <c r="L338" s="660"/>
      <c r="M338" s="660"/>
      <c r="N338" s="660"/>
      <c r="O338" s="660"/>
      <c r="P338" s="660"/>
      <c r="Q338" s="660"/>
      <c r="R338" s="660"/>
      <c r="S338" s="660"/>
      <c r="T338" s="660"/>
      <c r="U338" s="660"/>
      <c r="V338" s="660"/>
      <c r="W338" s="660"/>
      <c r="X338" s="660"/>
      <c r="Y338" s="660"/>
      <c r="Z338" s="661"/>
      <c r="AA338" s="629"/>
      <c r="AB338" s="629"/>
      <c r="AC338" s="629"/>
      <c r="AD338" s="629"/>
      <c r="AE338" s="629"/>
      <c r="AF338" s="630"/>
      <c r="AG338" s="630"/>
      <c r="AH338" s="630"/>
      <c r="AI338" s="630"/>
      <c r="AJ338" s="630"/>
      <c r="AK338" s="630"/>
      <c r="AL338" s="630"/>
      <c r="AM338" s="630"/>
      <c r="AN338" s="630"/>
      <c r="AO338" s="630"/>
      <c r="AP338" s="630"/>
      <c r="AQ338" s="630"/>
      <c r="AR338" s="623"/>
      <c r="AS338" s="623"/>
      <c r="AT338" s="623"/>
      <c r="AU338" s="623"/>
      <c r="AV338" s="623"/>
      <c r="AW338" s="623"/>
      <c r="AX338" s="643"/>
      <c r="AY338" s="636"/>
      <c r="AZ338" s="660"/>
      <c r="BA338" s="660"/>
      <c r="BB338" s="660"/>
      <c r="BC338" s="660"/>
      <c r="BD338" s="660"/>
      <c r="BE338" s="660"/>
      <c r="BF338" s="660"/>
      <c r="BG338" s="660"/>
      <c r="BH338" s="660"/>
      <c r="BI338" s="660"/>
      <c r="BJ338" s="660"/>
      <c r="BK338" s="660"/>
      <c r="BL338" s="660"/>
      <c r="BM338" s="660"/>
      <c r="BN338" s="660"/>
      <c r="BO338" s="660"/>
      <c r="BP338" s="660"/>
      <c r="BQ338" s="660"/>
      <c r="BR338" s="660"/>
      <c r="BS338" s="660"/>
      <c r="BT338" s="660"/>
      <c r="BU338" s="660"/>
      <c r="BV338" s="660"/>
      <c r="BW338" s="661"/>
      <c r="BX338" s="629"/>
      <c r="BY338" s="629"/>
      <c r="BZ338" s="629"/>
      <c r="CA338" s="629"/>
      <c r="CB338" s="629"/>
      <c r="CC338" s="630"/>
      <c r="CD338" s="630"/>
      <c r="CE338" s="630"/>
      <c r="CF338" s="630"/>
      <c r="CG338" s="630"/>
      <c r="CH338" s="630"/>
      <c r="CI338" s="630"/>
      <c r="CJ338" s="630"/>
      <c r="CK338" s="630"/>
      <c r="CL338" s="630"/>
      <c r="CM338" s="630"/>
      <c r="CN338" s="630"/>
      <c r="CO338" s="623"/>
      <c r="CP338" s="623"/>
      <c r="CQ338" s="623"/>
      <c r="CR338" s="623"/>
      <c r="CS338" s="623"/>
      <c r="CT338" s="623"/>
      <c r="CU338" s="643"/>
      <c r="CV338" s="249"/>
      <c r="CW338" s="212"/>
      <c r="CX338" s="636"/>
      <c r="CY338" s="660"/>
      <c r="CZ338" s="660"/>
      <c r="DA338" s="660"/>
      <c r="DB338" s="660"/>
      <c r="DC338" s="660"/>
      <c r="DD338" s="660"/>
      <c r="DE338" s="660"/>
      <c r="DF338" s="660"/>
      <c r="DG338" s="660"/>
      <c r="DH338" s="660"/>
      <c r="DI338" s="660"/>
      <c r="DJ338" s="660"/>
      <c r="DK338" s="660"/>
      <c r="DL338" s="660"/>
      <c r="DM338" s="660"/>
      <c r="DN338" s="660"/>
      <c r="DO338" s="660"/>
      <c r="DP338" s="660"/>
      <c r="DQ338" s="660"/>
      <c r="DR338" s="660"/>
      <c r="DS338" s="660"/>
      <c r="DT338" s="660"/>
      <c r="DU338" s="660"/>
      <c r="DV338" s="661"/>
      <c r="DW338" s="629"/>
      <c r="DX338" s="629"/>
      <c r="DY338" s="629"/>
      <c r="DZ338" s="629"/>
      <c r="EA338" s="629"/>
      <c r="EB338" s="630"/>
      <c r="EC338" s="630"/>
      <c r="ED338" s="630"/>
      <c r="EE338" s="630"/>
      <c r="EF338" s="630"/>
      <c r="EG338" s="630"/>
      <c r="EH338" s="630"/>
      <c r="EI338" s="630"/>
      <c r="EJ338" s="630"/>
      <c r="EK338" s="630"/>
      <c r="EL338" s="630"/>
      <c r="EM338" s="630"/>
      <c r="EN338" s="623"/>
      <c r="EO338" s="623"/>
      <c r="EP338" s="623"/>
      <c r="EQ338" s="623"/>
      <c r="ER338" s="623"/>
      <c r="ES338" s="623"/>
      <c r="ET338" s="643"/>
      <c r="EU338" s="636"/>
      <c r="EV338" s="660"/>
      <c r="EW338" s="660"/>
      <c r="EX338" s="660"/>
      <c r="EY338" s="660"/>
      <c r="EZ338" s="660"/>
      <c r="FA338" s="660"/>
      <c r="FB338" s="660"/>
      <c r="FC338" s="660"/>
      <c r="FD338" s="660"/>
      <c r="FE338" s="660"/>
      <c r="FF338" s="660"/>
      <c r="FG338" s="660"/>
      <c r="FH338" s="660"/>
      <c r="FI338" s="660"/>
      <c r="FJ338" s="660"/>
      <c r="FK338" s="660"/>
      <c r="FL338" s="660"/>
      <c r="FM338" s="660"/>
      <c r="FN338" s="660"/>
      <c r="FO338" s="660"/>
      <c r="FP338" s="660"/>
      <c r="FQ338" s="660"/>
      <c r="FR338" s="660"/>
      <c r="FS338" s="661"/>
      <c r="FT338" s="629"/>
      <c r="FU338" s="629"/>
      <c r="FV338" s="629"/>
      <c r="FW338" s="629"/>
      <c r="FX338" s="629"/>
      <c r="FY338" s="630"/>
      <c r="FZ338" s="630"/>
      <c r="GA338" s="630"/>
      <c r="GB338" s="630"/>
      <c r="GC338" s="630"/>
      <c r="GD338" s="630"/>
      <c r="GE338" s="630"/>
      <c r="GF338" s="630"/>
      <c r="GG338" s="630"/>
      <c r="GH338" s="630"/>
      <c r="GI338" s="630"/>
      <c r="GJ338" s="630"/>
      <c r="GK338" s="623"/>
      <c r="GL338" s="623"/>
      <c r="GM338" s="623"/>
      <c r="GN338" s="623"/>
      <c r="GO338" s="623"/>
      <c r="GP338" s="623"/>
      <c r="GQ338" s="643"/>
      <c r="GR338" s="6"/>
    </row>
    <row r="339" spans="1:200" ht="5.25" customHeight="1" x14ac:dyDescent="0.25">
      <c r="A339" s="212"/>
      <c r="B339" s="160"/>
      <c r="C339" s="1235"/>
      <c r="D339" s="1236"/>
      <c r="E339" s="1236"/>
      <c r="F339" s="1236"/>
      <c r="G339" s="1236"/>
      <c r="H339" s="1236"/>
      <c r="I339" s="1236"/>
      <c r="J339" s="1236"/>
      <c r="K339" s="1236"/>
      <c r="L339" s="1236"/>
      <c r="M339" s="1236"/>
      <c r="N339" s="1236"/>
      <c r="O339" s="1236"/>
      <c r="P339" s="6"/>
      <c r="Q339" s="1237"/>
      <c r="R339" s="1237"/>
      <c r="S339" s="1237"/>
      <c r="T339" s="1237"/>
      <c r="U339" s="1237"/>
      <c r="V339" s="250"/>
      <c r="W339" s="250"/>
      <c r="X339" s="250"/>
      <c r="Y339" s="250"/>
      <c r="Z339" s="15"/>
      <c r="AA339" s="1143" t="str">
        <f>IF('FRONT PAGE'!$A$1="www.fly-logics.com","TOTAL 2nd
SEMESTER",0)</f>
        <v>TOTAL 2nd
SEMESTER</v>
      </c>
      <c r="AB339" s="1143"/>
      <c r="AC339" s="1143"/>
      <c r="AD339" s="1143"/>
      <c r="AE339" s="1143"/>
      <c r="AF339" s="1144" t="str">
        <f t="shared" ref="AF339" si="328">IF(SUM(AF321:AI338)=0," ",SUM(AF321:AI338))</f>
        <v xml:space="preserve"> </v>
      </c>
      <c r="AG339" s="1144"/>
      <c r="AH339" s="1144"/>
      <c r="AI339" s="1144"/>
      <c r="AJ339" s="1144" t="str">
        <f t="shared" ref="AJ339" si="329">IF(SUM(AJ321:AM338)=0," ",SUM(AJ321:AM338))</f>
        <v xml:space="preserve"> </v>
      </c>
      <c r="AK339" s="1144"/>
      <c r="AL339" s="1144"/>
      <c r="AM339" s="1144"/>
      <c r="AN339" s="1144" t="str">
        <f t="shared" ref="AN339" si="330">IF(SUM(AN321:AQ338)=0," ",SUM(AN321:AQ338))</f>
        <v xml:space="preserve"> </v>
      </c>
      <c r="AO339" s="1144"/>
      <c r="AP339" s="1144"/>
      <c r="AQ339" s="1144"/>
      <c r="AR339" s="1145" t="str">
        <f t="shared" ref="AR339" si="331">IF(SUM(AR321:AT338)=0," ",SUM(AR321:AT338))</f>
        <v xml:space="preserve"> </v>
      </c>
      <c r="AS339" s="1145"/>
      <c r="AT339" s="1145"/>
      <c r="AU339" s="1145" t="str">
        <f t="shared" ref="AU339" si="332">IF(SUM(AU321:AW338)=0," ",SUM(AU321:AW338))</f>
        <v xml:space="preserve"> </v>
      </c>
      <c r="AV339" s="1145"/>
      <c r="AW339" s="1145"/>
      <c r="AX339" s="643"/>
      <c r="AY339" s="160"/>
      <c r="AZ339" s="1235"/>
      <c r="BA339" s="1236"/>
      <c r="BB339" s="1236"/>
      <c r="BC339" s="1236"/>
      <c r="BD339" s="1236"/>
      <c r="BE339" s="1236"/>
      <c r="BF339" s="1236"/>
      <c r="BG339" s="1236"/>
      <c r="BH339" s="1236"/>
      <c r="BI339" s="1236"/>
      <c r="BJ339" s="1236"/>
      <c r="BK339" s="1236"/>
      <c r="BL339" s="1236"/>
      <c r="BM339" s="6"/>
      <c r="BN339" s="1237"/>
      <c r="BO339" s="1237"/>
      <c r="BP339" s="1237"/>
      <c r="BQ339" s="1237"/>
      <c r="BR339" s="1237"/>
      <c r="BS339" s="250"/>
      <c r="BT339" s="250"/>
      <c r="BU339" s="250"/>
      <c r="BV339" s="250"/>
      <c r="BW339" s="15"/>
      <c r="BX339" s="1143" t="str">
        <f>IF('FRONT PAGE'!$A$1="www.fly-logics.com","TOTAL 2nd
SEMESTER",0)</f>
        <v>TOTAL 2nd
SEMESTER</v>
      </c>
      <c r="BY339" s="1143"/>
      <c r="BZ339" s="1143"/>
      <c r="CA339" s="1143"/>
      <c r="CB339" s="1143"/>
      <c r="CC339" s="1144" t="str">
        <f t="shared" ref="CC339" si="333">IF(SUM(CC321:CF338)=0," ",SUM(CC321:CF338))</f>
        <v xml:space="preserve"> </v>
      </c>
      <c r="CD339" s="1144"/>
      <c r="CE339" s="1144"/>
      <c r="CF339" s="1144"/>
      <c r="CG339" s="1144" t="str">
        <f t="shared" ref="CG339" si="334">IF(SUM(CG321:CJ338)=0," ",SUM(CG321:CJ338))</f>
        <v xml:space="preserve"> </v>
      </c>
      <c r="CH339" s="1144"/>
      <c r="CI339" s="1144"/>
      <c r="CJ339" s="1144"/>
      <c r="CK339" s="1144" t="str">
        <f t="shared" ref="CK339" si="335">IF(SUM(CK321:CN338)=0," ",SUM(CK321:CN338))</f>
        <v xml:space="preserve"> </v>
      </c>
      <c r="CL339" s="1144"/>
      <c r="CM339" s="1144"/>
      <c r="CN339" s="1144"/>
      <c r="CO339" s="1145" t="str">
        <f t="shared" ref="CO339" si="336">IF(SUM(CO321:CQ338)=0," ",SUM(CO321:CQ338))</f>
        <v xml:space="preserve"> </v>
      </c>
      <c r="CP339" s="1145"/>
      <c r="CQ339" s="1145"/>
      <c r="CR339" s="1145" t="str">
        <f t="shared" ref="CR339" si="337">IF(SUM(CR321:CT338)=0," ",SUM(CR321:CT338))</f>
        <v xml:space="preserve"> </v>
      </c>
      <c r="CS339" s="1145"/>
      <c r="CT339" s="1145"/>
      <c r="CU339" s="643"/>
      <c r="CV339" s="251"/>
      <c r="CW339" s="212"/>
      <c r="CX339" s="160"/>
      <c r="CY339" s="1235"/>
      <c r="CZ339" s="1236"/>
      <c r="DA339" s="1236"/>
      <c r="DB339" s="1236"/>
      <c r="DC339" s="1236"/>
      <c r="DD339" s="1236"/>
      <c r="DE339" s="1236"/>
      <c r="DF339" s="1236"/>
      <c r="DG339" s="1236"/>
      <c r="DH339" s="1236"/>
      <c r="DI339" s="1236"/>
      <c r="DJ339" s="1236"/>
      <c r="DK339" s="1236"/>
      <c r="DL339" s="6"/>
      <c r="DM339" s="1237"/>
      <c r="DN339" s="1237"/>
      <c r="DO339" s="1237"/>
      <c r="DP339" s="1237"/>
      <c r="DQ339" s="1237"/>
      <c r="DR339" s="250"/>
      <c r="DS339" s="250"/>
      <c r="DT339" s="250"/>
      <c r="DU339" s="250"/>
      <c r="DV339" s="15"/>
      <c r="DW339" s="1143" t="str">
        <f>IF('FRONT PAGE'!$A$1="www.fly-logics.com","TOTAL 2nd
SEMESTER",0)</f>
        <v>TOTAL 2nd
SEMESTER</v>
      </c>
      <c r="DX339" s="1143"/>
      <c r="DY339" s="1143"/>
      <c r="DZ339" s="1143"/>
      <c r="EA339" s="1143"/>
      <c r="EB339" s="1144" t="str">
        <f t="shared" ref="EB339" si="338">IF(SUM(EB321:EE338)=0," ",SUM(EB321:EE338))</f>
        <v xml:space="preserve"> </v>
      </c>
      <c r="EC339" s="1144"/>
      <c r="ED339" s="1144"/>
      <c r="EE339" s="1144"/>
      <c r="EF339" s="1144" t="str">
        <f t="shared" ref="EF339" si="339">IF(SUM(EF321:EI338)=0," ",SUM(EF321:EI338))</f>
        <v xml:space="preserve"> </v>
      </c>
      <c r="EG339" s="1144"/>
      <c r="EH339" s="1144"/>
      <c r="EI339" s="1144"/>
      <c r="EJ339" s="1144" t="str">
        <f t="shared" ref="EJ339" si="340">IF(SUM(EJ321:EM338)=0," ",SUM(EJ321:EM338))</f>
        <v xml:space="preserve"> </v>
      </c>
      <c r="EK339" s="1144"/>
      <c r="EL339" s="1144"/>
      <c r="EM339" s="1144"/>
      <c r="EN339" s="1145" t="str">
        <f t="shared" ref="EN339" si="341">IF(SUM(EN321:EP338)=0," ",SUM(EN321:EP338))</f>
        <v xml:space="preserve"> </v>
      </c>
      <c r="EO339" s="1145"/>
      <c r="EP339" s="1145"/>
      <c r="EQ339" s="1145" t="str">
        <f t="shared" ref="EQ339" si="342">IF(SUM(EQ321:ES338)=0," ",SUM(EQ321:ES338))</f>
        <v xml:space="preserve"> </v>
      </c>
      <c r="ER339" s="1145"/>
      <c r="ES339" s="1145"/>
      <c r="ET339" s="643"/>
      <c r="EU339" s="160"/>
      <c r="EV339" s="1235"/>
      <c r="EW339" s="1236"/>
      <c r="EX339" s="1236"/>
      <c r="EY339" s="1236"/>
      <c r="EZ339" s="1236"/>
      <c r="FA339" s="1236"/>
      <c r="FB339" s="1236"/>
      <c r="FC339" s="1236"/>
      <c r="FD339" s="1236"/>
      <c r="FE339" s="1236"/>
      <c r="FF339" s="1236"/>
      <c r="FG339" s="1236"/>
      <c r="FH339" s="1236"/>
      <c r="FI339" s="6"/>
      <c r="FJ339" s="1237"/>
      <c r="FK339" s="1237"/>
      <c r="FL339" s="1237"/>
      <c r="FM339" s="1237"/>
      <c r="FN339" s="1237"/>
      <c r="FO339" s="250"/>
      <c r="FP339" s="250"/>
      <c r="FQ339" s="250"/>
      <c r="FR339" s="250"/>
      <c r="FS339" s="15"/>
      <c r="FT339" s="1143" t="str">
        <f>IF('FRONT PAGE'!$A$1="www.fly-logics.com","TOTAL 2nd
SEMESTER",0)</f>
        <v>TOTAL 2nd
SEMESTER</v>
      </c>
      <c r="FU339" s="1143"/>
      <c r="FV339" s="1143"/>
      <c r="FW339" s="1143"/>
      <c r="FX339" s="1143"/>
      <c r="FY339" s="1144" t="str">
        <f t="shared" ref="FY339" si="343">IF(SUM(FY321:GB338)=0," ",SUM(FY321:GB338))</f>
        <v xml:space="preserve"> </v>
      </c>
      <c r="FZ339" s="1144"/>
      <c r="GA339" s="1144"/>
      <c r="GB339" s="1144"/>
      <c r="GC339" s="1144" t="str">
        <f t="shared" ref="GC339" si="344">IF(SUM(GC321:GF338)=0," ",SUM(GC321:GF338))</f>
        <v xml:space="preserve"> </v>
      </c>
      <c r="GD339" s="1144"/>
      <c r="GE339" s="1144"/>
      <c r="GF339" s="1144"/>
      <c r="GG339" s="1144" t="str">
        <f t="shared" ref="GG339" si="345">IF(SUM(GG321:GJ338)=0," ",SUM(GG321:GJ338))</f>
        <v xml:space="preserve"> </v>
      </c>
      <c r="GH339" s="1144"/>
      <c r="GI339" s="1144"/>
      <c r="GJ339" s="1144"/>
      <c r="GK339" s="1145" t="str">
        <f t="shared" ref="GK339" si="346">IF(SUM(GK321:GM338)=0," ",SUM(GK321:GM338))</f>
        <v xml:space="preserve"> </v>
      </c>
      <c r="GL339" s="1145"/>
      <c r="GM339" s="1145"/>
      <c r="GN339" s="1145" t="str">
        <f t="shared" ref="GN339" si="347">IF(SUM(GN321:GP338)=0," ",SUM(GN321:GP338))</f>
        <v xml:space="preserve"> </v>
      </c>
      <c r="GO339" s="1145"/>
      <c r="GP339" s="1145"/>
      <c r="GQ339" s="643"/>
      <c r="GR339" s="6"/>
    </row>
    <row r="340" spans="1:200" ht="8.85" customHeight="1" x14ac:dyDescent="0.25">
      <c r="A340" s="212"/>
      <c r="B340" s="160"/>
      <c r="C340" s="1238" t="str">
        <f>IF('FRONT PAGE'!$A$1="www.fly-logics.com","FLIGHT INSTRUCTOR",0)</f>
        <v>FLIGHT INSTRUCTOR</v>
      </c>
      <c r="D340" s="1238"/>
      <c r="E340" s="1238"/>
      <c r="F340" s="1238"/>
      <c r="G340" s="1238"/>
      <c r="H340" s="1238"/>
      <c r="I340" s="1238"/>
      <c r="J340" s="1238"/>
      <c r="K340" s="1238"/>
      <c r="L340" s="1238"/>
      <c r="M340" s="1238"/>
      <c r="N340" s="1238"/>
      <c r="O340" s="1238"/>
      <c r="P340" s="6"/>
      <c r="Q340" s="1239" t="str">
        <f>IF('FRONT PAGE'!$A$1="www.fly-logics.com","NO FLIGHTS",0)</f>
        <v>NO FLIGHTS</v>
      </c>
      <c r="R340" s="1239"/>
      <c r="S340" s="1239"/>
      <c r="T340" s="1239"/>
      <c r="U340" s="1240"/>
      <c r="V340" s="1127" t="str">
        <f>IF(COUNTIFS(LOGBOOK!$AB$5:$AB$1036129,"&gt;0",LOGBOOK!$D$5:$D$1036129,F299,LOGBOOK!$AN$5:$AN$1036129,V299,LOGBOOK!$E$5:$E$1036129,L299)=0," ",COUNTIFS(LOGBOOK!$AB$5:$AB$1036129,"&gt;0",LOGBOOK!$D$5:$D$1036129,F299,LOGBOOK!$AN$5:$AN$1036129,V299,LOGBOOK!$E$5:$E$1036129,L299))</f>
        <v xml:space="preserve"> </v>
      </c>
      <c r="W340" s="1128"/>
      <c r="X340" s="1128"/>
      <c r="Y340" s="1128"/>
      <c r="Z340" s="15"/>
      <c r="AA340" s="1143"/>
      <c r="AB340" s="1143"/>
      <c r="AC340" s="1143"/>
      <c r="AD340" s="1143"/>
      <c r="AE340" s="1143"/>
      <c r="AF340" s="1144"/>
      <c r="AG340" s="1144"/>
      <c r="AH340" s="1144"/>
      <c r="AI340" s="1144"/>
      <c r="AJ340" s="1144"/>
      <c r="AK340" s="1144"/>
      <c r="AL340" s="1144"/>
      <c r="AM340" s="1144"/>
      <c r="AN340" s="1144"/>
      <c r="AO340" s="1144"/>
      <c r="AP340" s="1144"/>
      <c r="AQ340" s="1144"/>
      <c r="AR340" s="1145"/>
      <c r="AS340" s="1145"/>
      <c r="AT340" s="1145"/>
      <c r="AU340" s="1145"/>
      <c r="AV340" s="1145"/>
      <c r="AW340" s="1145"/>
      <c r="AX340" s="643"/>
      <c r="AY340" s="160"/>
      <c r="AZ340" s="1238" t="str">
        <f>IF('FRONT PAGE'!$A$1="www.fly-logics.com","FLIGHT INSTRUCTOR",0)</f>
        <v>FLIGHT INSTRUCTOR</v>
      </c>
      <c r="BA340" s="1238"/>
      <c r="BB340" s="1238"/>
      <c r="BC340" s="1238"/>
      <c r="BD340" s="1238"/>
      <c r="BE340" s="1238"/>
      <c r="BF340" s="1238"/>
      <c r="BG340" s="1238"/>
      <c r="BH340" s="1238"/>
      <c r="BI340" s="1238"/>
      <c r="BJ340" s="1238"/>
      <c r="BK340" s="1238"/>
      <c r="BL340" s="1238"/>
      <c r="BM340" s="6"/>
      <c r="BN340" s="1239" t="str">
        <f>IF('FRONT PAGE'!$A$1="www.fly-logics.com","NO FLIGHTS",0)</f>
        <v>NO FLIGHTS</v>
      </c>
      <c r="BO340" s="1239"/>
      <c r="BP340" s="1239"/>
      <c r="BQ340" s="1239"/>
      <c r="BR340" s="1240"/>
      <c r="BS340" s="1127" t="str">
        <f>IF(COUNTIFS(LOGBOOK!$AB$5:$AB$1036129,"&gt;0",LOGBOOK!$D$5:$D$1036129,BC299,LOGBOOK!$AN$5:$AN$1036129,BS299,LOGBOOK!$E$5:$E$1036129,BI299)=0," ",COUNTIFS(LOGBOOK!$AB$5:$AB$1036129,"&gt;0",LOGBOOK!$D$5:$D$1036129,BC299,LOGBOOK!$AN$5:$AN$1036129,BS299,LOGBOOK!$E$5:$E$1036129,BI299))</f>
        <v xml:space="preserve"> </v>
      </c>
      <c r="BT340" s="1128"/>
      <c r="BU340" s="1128"/>
      <c r="BV340" s="1128"/>
      <c r="BW340" s="15"/>
      <c r="BX340" s="1143"/>
      <c r="BY340" s="1143"/>
      <c r="BZ340" s="1143"/>
      <c r="CA340" s="1143"/>
      <c r="CB340" s="1143"/>
      <c r="CC340" s="1144"/>
      <c r="CD340" s="1144"/>
      <c r="CE340" s="1144"/>
      <c r="CF340" s="1144"/>
      <c r="CG340" s="1144"/>
      <c r="CH340" s="1144"/>
      <c r="CI340" s="1144"/>
      <c r="CJ340" s="1144"/>
      <c r="CK340" s="1144"/>
      <c r="CL340" s="1144"/>
      <c r="CM340" s="1144"/>
      <c r="CN340" s="1144"/>
      <c r="CO340" s="1145"/>
      <c r="CP340" s="1145"/>
      <c r="CQ340" s="1145"/>
      <c r="CR340" s="1145"/>
      <c r="CS340" s="1145"/>
      <c r="CT340" s="1145"/>
      <c r="CU340" s="643"/>
      <c r="CV340" s="251"/>
      <c r="CW340" s="212"/>
      <c r="CX340" s="160"/>
      <c r="CY340" s="1238" t="str">
        <f>IF('FRONT PAGE'!$A$1="www.fly-logics.com","FLIGHT INSTRUCTOR",0)</f>
        <v>FLIGHT INSTRUCTOR</v>
      </c>
      <c r="CZ340" s="1238"/>
      <c r="DA340" s="1238"/>
      <c r="DB340" s="1238"/>
      <c r="DC340" s="1238"/>
      <c r="DD340" s="1238"/>
      <c r="DE340" s="1238"/>
      <c r="DF340" s="1238"/>
      <c r="DG340" s="1238"/>
      <c r="DH340" s="1238"/>
      <c r="DI340" s="1238"/>
      <c r="DJ340" s="1238"/>
      <c r="DK340" s="1238"/>
      <c r="DL340" s="6"/>
      <c r="DM340" s="1239" t="str">
        <f>IF('FRONT PAGE'!$A$1="www.fly-logics.com","NO FLIGHTS",0)</f>
        <v>NO FLIGHTS</v>
      </c>
      <c r="DN340" s="1239"/>
      <c r="DO340" s="1239"/>
      <c r="DP340" s="1239"/>
      <c r="DQ340" s="1240"/>
      <c r="DR340" s="1127" t="str">
        <f>IF(COUNTIFS(LOGBOOK!$AB$5:$AB$1036129,"&gt;0",LOGBOOK!$D$5:$D$1036129,DB299,LOGBOOK!$AN$5:$AN$1036129,DR299,LOGBOOK!$E$5:$E$1036129,DH299)=0," ",COUNTIFS(LOGBOOK!$AB$5:$AB$1036129,"&gt;0",LOGBOOK!$D$5:$D$1036129,DB299,LOGBOOK!$AN$5:$AN$1036129,DR299,LOGBOOK!$E$5:$E$1036129,DH299))</f>
        <v xml:space="preserve"> </v>
      </c>
      <c r="DS340" s="1128"/>
      <c r="DT340" s="1128"/>
      <c r="DU340" s="1128"/>
      <c r="DV340" s="15"/>
      <c r="DW340" s="1143"/>
      <c r="DX340" s="1143"/>
      <c r="DY340" s="1143"/>
      <c r="DZ340" s="1143"/>
      <c r="EA340" s="1143"/>
      <c r="EB340" s="1144"/>
      <c r="EC340" s="1144"/>
      <c r="ED340" s="1144"/>
      <c r="EE340" s="1144"/>
      <c r="EF340" s="1144"/>
      <c r="EG340" s="1144"/>
      <c r="EH340" s="1144"/>
      <c r="EI340" s="1144"/>
      <c r="EJ340" s="1144"/>
      <c r="EK340" s="1144"/>
      <c r="EL340" s="1144"/>
      <c r="EM340" s="1144"/>
      <c r="EN340" s="1145"/>
      <c r="EO340" s="1145"/>
      <c r="EP340" s="1145"/>
      <c r="EQ340" s="1145"/>
      <c r="ER340" s="1145"/>
      <c r="ES340" s="1145"/>
      <c r="ET340" s="643"/>
      <c r="EU340" s="160"/>
      <c r="EV340" s="1238" t="str">
        <f>IF('FRONT PAGE'!$A$1="www.fly-logics.com","FLIGHT INSTRUCTOR",0)</f>
        <v>FLIGHT INSTRUCTOR</v>
      </c>
      <c r="EW340" s="1238"/>
      <c r="EX340" s="1238"/>
      <c r="EY340" s="1238"/>
      <c r="EZ340" s="1238"/>
      <c r="FA340" s="1238"/>
      <c r="FB340" s="1238"/>
      <c r="FC340" s="1238"/>
      <c r="FD340" s="1238"/>
      <c r="FE340" s="1238"/>
      <c r="FF340" s="1238"/>
      <c r="FG340" s="1238"/>
      <c r="FH340" s="1238"/>
      <c r="FI340" s="6"/>
      <c r="FJ340" s="1239" t="str">
        <f>IF('FRONT PAGE'!$A$1="www.fly-logics.com","NO FLIGHTS",0)</f>
        <v>NO FLIGHTS</v>
      </c>
      <c r="FK340" s="1239"/>
      <c r="FL340" s="1239"/>
      <c r="FM340" s="1239"/>
      <c r="FN340" s="1240"/>
      <c r="FO340" s="1127" t="str">
        <f>IF(COUNTIFS(LOGBOOK!$AB$5:$AB$1036129,"&gt;0",LOGBOOK!$D$5:$D$1036129,EY299,LOGBOOK!$AN$5:$AN$1036129,FO299,LOGBOOK!$E$5:$E$1036129,FE299)=0," ",COUNTIFS(LOGBOOK!$AB$5:$AB$1036129,"&gt;0",LOGBOOK!$D$5:$D$1036129,EY299,LOGBOOK!$AN$5:$AN$1036129,FO299,LOGBOOK!$E$5:$E$1036129,FE299))</f>
        <v xml:space="preserve"> </v>
      </c>
      <c r="FP340" s="1128"/>
      <c r="FQ340" s="1128"/>
      <c r="FR340" s="1128"/>
      <c r="FS340" s="15"/>
      <c r="FT340" s="1143"/>
      <c r="FU340" s="1143"/>
      <c r="FV340" s="1143"/>
      <c r="FW340" s="1143"/>
      <c r="FX340" s="1143"/>
      <c r="FY340" s="1144"/>
      <c r="FZ340" s="1144"/>
      <c r="GA340" s="1144"/>
      <c r="GB340" s="1144"/>
      <c r="GC340" s="1144"/>
      <c r="GD340" s="1144"/>
      <c r="GE340" s="1144"/>
      <c r="GF340" s="1144"/>
      <c r="GG340" s="1144"/>
      <c r="GH340" s="1144"/>
      <c r="GI340" s="1144"/>
      <c r="GJ340" s="1144"/>
      <c r="GK340" s="1145"/>
      <c r="GL340" s="1145"/>
      <c r="GM340" s="1145"/>
      <c r="GN340" s="1145"/>
      <c r="GO340" s="1145"/>
      <c r="GP340" s="1145"/>
      <c r="GQ340" s="643"/>
      <c r="GR340" s="6"/>
    </row>
    <row r="341" spans="1:200" ht="8.85" customHeight="1" x14ac:dyDescent="0.25">
      <c r="A341" s="212"/>
      <c r="B341" s="160"/>
      <c r="C341" s="1238"/>
      <c r="D341" s="1238"/>
      <c r="E341" s="1238"/>
      <c r="F341" s="1238"/>
      <c r="G341" s="1238"/>
      <c r="H341" s="1238"/>
      <c r="I341" s="1238"/>
      <c r="J341" s="1238"/>
      <c r="K341" s="1238"/>
      <c r="L341" s="1238"/>
      <c r="M341" s="1238"/>
      <c r="N341" s="1238"/>
      <c r="O341" s="1238"/>
      <c r="P341" s="6"/>
      <c r="Q341" s="1239"/>
      <c r="R341" s="1239"/>
      <c r="S341" s="1239"/>
      <c r="T341" s="1239"/>
      <c r="U341" s="1240"/>
      <c r="V341" s="1127"/>
      <c r="W341" s="1128"/>
      <c r="X341" s="1128"/>
      <c r="Y341" s="1128"/>
      <c r="Z341" s="15"/>
      <c r="AA341" s="1143"/>
      <c r="AB341" s="1143"/>
      <c r="AC341" s="1143"/>
      <c r="AD341" s="1143"/>
      <c r="AE341" s="1143"/>
      <c r="AF341" s="1144"/>
      <c r="AG341" s="1144"/>
      <c r="AH341" s="1144"/>
      <c r="AI341" s="1144"/>
      <c r="AJ341" s="1144"/>
      <c r="AK341" s="1144"/>
      <c r="AL341" s="1144"/>
      <c r="AM341" s="1144"/>
      <c r="AN341" s="1144"/>
      <c r="AO341" s="1144"/>
      <c r="AP341" s="1144"/>
      <c r="AQ341" s="1144"/>
      <c r="AR341" s="1145"/>
      <c r="AS341" s="1145"/>
      <c r="AT341" s="1145"/>
      <c r="AU341" s="1145"/>
      <c r="AV341" s="1145"/>
      <c r="AW341" s="1145"/>
      <c r="AX341" s="643"/>
      <c r="AY341" s="160"/>
      <c r="AZ341" s="1238"/>
      <c r="BA341" s="1238"/>
      <c r="BB341" s="1238"/>
      <c r="BC341" s="1238"/>
      <c r="BD341" s="1238"/>
      <c r="BE341" s="1238"/>
      <c r="BF341" s="1238"/>
      <c r="BG341" s="1238"/>
      <c r="BH341" s="1238"/>
      <c r="BI341" s="1238"/>
      <c r="BJ341" s="1238"/>
      <c r="BK341" s="1238"/>
      <c r="BL341" s="1238"/>
      <c r="BM341" s="6"/>
      <c r="BN341" s="1239"/>
      <c r="BO341" s="1239"/>
      <c r="BP341" s="1239"/>
      <c r="BQ341" s="1239"/>
      <c r="BR341" s="1240"/>
      <c r="BS341" s="1127"/>
      <c r="BT341" s="1128"/>
      <c r="BU341" s="1128"/>
      <c r="BV341" s="1128"/>
      <c r="BW341" s="15"/>
      <c r="BX341" s="1143"/>
      <c r="BY341" s="1143"/>
      <c r="BZ341" s="1143"/>
      <c r="CA341" s="1143"/>
      <c r="CB341" s="1143"/>
      <c r="CC341" s="1144"/>
      <c r="CD341" s="1144"/>
      <c r="CE341" s="1144"/>
      <c r="CF341" s="1144"/>
      <c r="CG341" s="1144"/>
      <c r="CH341" s="1144"/>
      <c r="CI341" s="1144"/>
      <c r="CJ341" s="1144"/>
      <c r="CK341" s="1144"/>
      <c r="CL341" s="1144"/>
      <c r="CM341" s="1144"/>
      <c r="CN341" s="1144"/>
      <c r="CO341" s="1145"/>
      <c r="CP341" s="1145"/>
      <c r="CQ341" s="1145"/>
      <c r="CR341" s="1145"/>
      <c r="CS341" s="1145"/>
      <c r="CT341" s="1145"/>
      <c r="CU341" s="643"/>
      <c r="CV341" s="251"/>
      <c r="CW341" s="212"/>
      <c r="CX341" s="160"/>
      <c r="CY341" s="1238"/>
      <c r="CZ341" s="1238"/>
      <c r="DA341" s="1238"/>
      <c r="DB341" s="1238"/>
      <c r="DC341" s="1238"/>
      <c r="DD341" s="1238"/>
      <c r="DE341" s="1238"/>
      <c r="DF341" s="1238"/>
      <c r="DG341" s="1238"/>
      <c r="DH341" s="1238"/>
      <c r="DI341" s="1238"/>
      <c r="DJ341" s="1238"/>
      <c r="DK341" s="1238"/>
      <c r="DL341" s="6"/>
      <c r="DM341" s="1239"/>
      <c r="DN341" s="1239"/>
      <c r="DO341" s="1239"/>
      <c r="DP341" s="1239"/>
      <c r="DQ341" s="1240"/>
      <c r="DR341" s="1127"/>
      <c r="DS341" s="1128"/>
      <c r="DT341" s="1128"/>
      <c r="DU341" s="1128"/>
      <c r="DV341" s="15"/>
      <c r="DW341" s="1143"/>
      <c r="DX341" s="1143"/>
      <c r="DY341" s="1143"/>
      <c r="DZ341" s="1143"/>
      <c r="EA341" s="1143"/>
      <c r="EB341" s="1144"/>
      <c r="EC341" s="1144"/>
      <c r="ED341" s="1144"/>
      <c r="EE341" s="1144"/>
      <c r="EF341" s="1144"/>
      <c r="EG341" s="1144"/>
      <c r="EH341" s="1144"/>
      <c r="EI341" s="1144"/>
      <c r="EJ341" s="1144"/>
      <c r="EK341" s="1144"/>
      <c r="EL341" s="1144"/>
      <c r="EM341" s="1144"/>
      <c r="EN341" s="1145"/>
      <c r="EO341" s="1145"/>
      <c r="EP341" s="1145"/>
      <c r="EQ341" s="1145"/>
      <c r="ER341" s="1145"/>
      <c r="ES341" s="1145"/>
      <c r="ET341" s="643"/>
      <c r="EU341" s="160"/>
      <c r="EV341" s="1238"/>
      <c r="EW341" s="1238"/>
      <c r="EX341" s="1238"/>
      <c r="EY341" s="1238"/>
      <c r="EZ341" s="1238"/>
      <c r="FA341" s="1238"/>
      <c r="FB341" s="1238"/>
      <c r="FC341" s="1238"/>
      <c r="FD341" s="1238"/>
      <c r="FE341" s="1238"/>
      <c r="FF341" s="1238"/>
      <c r="FG341" s="1238"/>
      <c r="FH341" s="1238"/>
      <c r="FI341" s="6"/>
      <c r="FJ341" s="1239"/>
      <c r="FK341" s="1239"/>
      <c r="FL341" s="1239"/>
      <c r="FM341" s="1239"/>
      <c r="FN341" s="1240"/>
      <c r="FO341" s="1127"/>
      <c r="FP341" s="1128"/>
      <c r="FQ341" s="1128"/>
      <c r="FR341" s="1128"/>
      <c r="FS341" s="15"/>
      <c r="FT341" s="1143"/>
      <c r="FU341" s="1143"/>
      <c r="FV341" s="1143"/>
      <c r="FW341" s="1143"/>
      <c r="FX341" s="1143"/>
      <c r="FY341" s="1144"/>
      <c r="FZ341" s="1144"/>
      <c r="GA341" s="1144"/>
      <c r="GB341" s="1144"/>
      <c r="GC341" s="1144"/>
      <c r="GD341" s="1144"/>
      <c r="GE341" s="1144"/>
      <c r="GF341" s="1144"/>
      <c r="GG341" s="1144"/>
      <c r="GH341" s="1144"/>
      <c r="GI341" s="1144"/>
      <c r="GJ341" s="1144"/>
      <c r="GK341" s="1145"/>
      <c r="GL341" s="1145"/>
      <c r="GM341" s="1145"/>
      <c r="GN341" s="1145"/>
      <c r="GO341" s="1145"/>
      <c r="GP341" s="1145"/>
      <c r="GQ341" s="643"/>
      <c r="GR341" s="6"/>
    </row>
    <row r="342" spans="1:200" ht="5.25" customHeight="1" x14ac:dyDescent="0.25">
      <c r="A342" s="212"/>
      <c r="B342" s="160"/>
      <c r="C342" s="624"/>
      <c r="D342" s="624"/>
      <c r="E342" s="624"/>
      <c r="F342" s="624"/>
      <c r="G342" s="624"/>
      <c r="H342" s="624"/>
      <c r="I342" s="624"/>
      <c r="J342" s="624"/>
      <c r="K342" s="624"/>
      <c r="L342" s="624"/>
      <c r="M342" s="624"/>
      <c r="N342" s="624"/>
      <c r="O342" s="624"/>
      <c r="P342" s="624"/>
      <c r="Q342" s="624"/>
      <c r="R342" s="624"/>
      <c r="S342" s="624"/>
      <c r="T342" s="624"/>
      <c r="U342" s="624"/>
      <c r="V342" s="624"/>
      <c r="W342" s="624"/>
      <c r="X342" s="624"/>
      <c r="Y342" s="624"/>
      <c r="Z342" s="15"/>
      <c r="AA342" s="1143"/>
      <c r="AB342" s="1143"/>
      <c r="AC342" s="1143"/>
      <c r="AD342" s="1143"/>
      <c r="AE342" s="1143"/>
      <c r="AF342" s="1144"/>
      <c r="AG342" s="1144"/>
      <c r="AH342" s="1144"/>
      <c r="AI342" s="1144"/>
      <c r="AJ342" s="1144"/>
      <c r="AK342" s="1144"/>
      <c r="AL342" s="1144"/>
      <c r="AM342" s="1144"/>
      <c r="AN342" s="1144"/>
      <c r="AO342" s="1144"/>
      <c r="AP342" s="1144"/>
      <c r="AQ342" s="1144"/>
      <c r="AR342" s="1145"/>
      <c r="AS342" s="1145"/>
      <c r="AT342" s="1145"/>
      <c r="AU342" s="1145"/>
      <c r="AV342" s="1145"/>
      <c r="AW342" s="1145"/>
      <c r="AX342" s="643"/>
      <c r="AY342" s="160"/>
      <c r="AZ342" s="624"/>
      <c r="BA342" s="624"/>
      <c r="BB342" s="624"/>
      <c r="BC342" s="624"/>
      <c r="BD342" s="624"/>
      <c r="BE342" s="624"/>
      <c r="BF342" s="624"/>
      <c r="BG342" s="624"/>
      <c r="BH342" s="624"/>
      <c r="BI342" s="624"/>
      <c r="BJ342" s="624"/>
      <c r="BK342" s="624"/>
      <c r="BL342" s="624"/>
      <c r="BM342" s="624"/>
      <c r="BN342" s="624"/>
      <c r="BO342" s="624"/>
      <c r="BP342" s="624"/>
      <c r="BQ342" s="624"/>
      <c r="BR342" s="624"/>
      <c r="BS342" s="624"/>
      <c r="BT342" s="624"/>
      <c r="BU342" s="624"/>
      <c r="BV342" s="624"/>
      <c r="BW342" s="15"/>
      <c r="BX342" s="1143"/>
      <c r="BY342" s="1143"/>
      <c r="BZ342" s="1143"/>
      <c r="CA342" s="1143"/>
      <c r="CB342" s="1143"/>
      <c r="CC342" s="1144"/>
      <c r="CD342" s="1144"/>
      <c r="CE342" s="1144"/>
      <c r="CF342" s="1144"/>
      <c r="CG342" s="1144"/>
      <c r="CH342" s="1144"/>
      <c r="CI342" s="1144"/>
      <c r="CJ342" s="1144"/>
      <c r="CK342" s="1144"/>
      <c r="CL342" s="1144"/>
      <c r="CM342" s="1144"/>
      <c r="CN342" s="1144"/>
      <c r="CO342" s="1145"/>
      <c r="CP342" s="1145"/>
      <c r="CQ342" s="1145"/>
      <c r="CR342" s="1145"/>
      <c r="CS342" s="1145"/>
      <c r="CT342" s="1145"/>
      <c r="CU342" s="643"/>
      <c r="CV342" s="251"/>
      <c r="CW342" s="212"/>
      <c r="CX342" s="160"/>
      <c r="CY342" s="624"/>
      <c r="CZ342" s="624"/>
      <c r="DA342" s="624"/>
      <c r="DB342" s="624"/>
      <c r="DC342" s="624"/>
      <c r="DD342" s="624"/>
      <c r="DE342" s="624"/>
      <c r="DF342" s="624"/>
      <c r="DG342" s="624"/>
      <c r="DH342" s="624"/>
      <c r="DI342" s="624"/>
      <c r="DJ342" s="624"/>
      <c r="DK342" s="624"/>
      <c r="DL342" s="624"/>
      <c r="DM342" s="624"/>
      <c r="DN342" s="624"/>
      <c r="DO342" s="624"/>
      <c r="DP342" s="624"/>
      <c r="DQ342" s="624"/>
      <c r="DR342" s="624"/>
      <c r="DS342" s="624"/>
      <c r="DT342" s="624"/>
      <c r="DU342" s="624"/>
      <c r="DV342" s="15"/>
      <c r="DW342" s="1143"/>
      <c r="DX342" s="1143"/>
      <c r="DY342" s="1143"/>
      <c r="DZ342" s="1143"/>
      <c r="EA342" s="1143"/>
      <c r="EB342" s="1144"/>
      <c r="EC342" s="1144"/>
      <c r="ED342" s="1144"/>
      <c r="EE342" s="1144"/>
      <c r="EF342" s="1144"/>
      <c r="EG342" s="1144"/>
      <c r="EH342" s="1144"/>
      <c r="EI342" s="1144"/>
      <c r="EJ342" s="1144"/>
      <c r="EK342" s="1144"/>
      <c r="EL342" s="1144"/>
      <c r="EM342" s="1144"/>
      <c r="EN342" s="1145"/>
      <c r="EO342" s="1145"/>
      <c r="EP342" s="1145"/>
      <c r="EQ342" s="1145"/>
      <c r="ER342" s="1145"/>
      <c r="ES342" s="1145"/>
      <c r="ET342" s="643"/>
      <c r="EU342" s="160"/>
      <c r="EV342" s="624"/>
      <c r="EW342" s="624"/>
      <c r="EX342" s="624"/>
      <c r="EY342" s="624"/>
      <c r="EZ342" s="624"/>
      <c r="FA342" s="624"/>
      <c r="FB342" s="624"/>
      <c r="FC342" s="624"/>
      <c r="FD342" s="624"/>
      <c r="FE342" s="624"/>
      <c r="FF342" s="624"/>
      <c r="FG342" s="624"/>
      <c r="FH342" s="624"/>
      <c r="FI342" s="624"/>
      <c r="FJ342" s="624"/>
      <c r="FK342" s="624"/>
      <c r="FL342" s="624"/>
      <c r="FM342" s="624"/>
      <c r="FN342" s="624"/>
      <c r="FO342" s="624"/>
      <c r="FP342" s="624"/>
      <c r="FQ342" s="624"/>
      <c r="FR342" s="624"/>
      <c r="FS342" s="15"/>
      <c r="FT342" s="1143"/>
      <c r="FU342" s="1143"/>
      <c r="FV342" s="1143"/>
      <c r="FW342" s="1143"/>
      <c r="FX342" s="1143"/>
      <c r="FY342" s="1144"/>
      <c r="FZ342" s="1144"/>
      <c r="GA342" s="1144"/>
      <c r="GB342" s="1144"/>
      <c r="GC342" s="1144"/>
      <c r="GD342" s="1144"/>
      <c r="GE342" s="1144"/>
      <c r="GF342" s="1144"/>
      <c r="GG342" s="1144"/>
      <c r="GH342" s="1144"/>
      <c r="GI342" s="1144"/>
      <c r="GJ342" s="1144"/>
      <c r="GK342" s="1145"/>
      <c r="GL342" s="1145"/>
      <c r="GM342" s="1145"/>
      <c r="GN342" s="1145"/>
      <c r="GO342" s="1145"/>
      <c r="GP342" s="1145"/>
      <c r="GQ342" s="643"/>
      <c r="GR342" s="6"/>
    </row>
    <row r="343" spans="1:200" ht="10.5" customHeight="1" x14ac:dyDescent="0.25">
      <c r="A343" s="212"/>
      <c r="B343" s="160"/>
      <c r="C343" s="1241" t="str">
        <f>IF('FRONT PAGE'!$A$1="www.fly-logics.com","HOURS",0)</f>
        <v>HOURS</v>
      </c>
      <c r="D343" s="1241"/>
      <c r="E343" s="1241"/>
      <c r="F343" s="1241"/>
      <c r="G343" s="1242"/>
      <c r="H343" s="1140" t="str">
        <f>IF(SUMIFS(LOGBOOK!$AB$5:$AB$1036129,LOGBOOK!$D$5:$D$1036129,F299,LOGBOOK!$AN$5:$AN$1036129,V299,LOGBOOK!$E$5:$E$1036129,L299)=0," ",SUMIFS(LOGBOOK!$AB$5:$AB$1036129,LOGBOOK!$D$5:$D$1036129,F299,LOGBOOK!$AN$5:$AN$1036129,V299,LOGBOOK!$E$5:$E$1036129,L299))</f>
        <v xml:space="preserve"> </v>
      </c>
      <c r="I343" s="1141"/>
      <c r="J343" s="1141"/>
      <c r="K343" s="1141"/>
      <c r="L343" s="1141"/>
      <c r="M343" s="1141"/>
      <c r="N343" s="626"/>
      <c r="O343" s="1243" t="str">
        <f>IF('FRONT PAGE'!$A$1="www.fly-logics.com","DAY",0)</f>
        <v>DAY</v>
      </c>
      <c r="P343" s="1243"/>
      <c r="Q343" s="1243"/>
      <c r="R343" s="1243"/>
      <c r="S343" s="1244"/>
      <c r="T343" s="1140" t="str">
        <f>IF(SUMIFS(LOGBOOK!$T$5:$T$1036129,LOGBOOK!$D$5:$D$1036129,F299,LOGBOOK!$E$5:$E$1036129,L299,LOGBOOK!$AN$5:$AN$1036129,V299,LOGBOOK!$AB$5:$AB$1036129,"&gt;0")=0," ",SUMIFS(LOGBOOK!$T$5:$T$1036129,LOGBOOK!$D$5:$D$1036129,F299,LOGBOOK!$E$5:$E$1036129,L299,LOGBOOK!$AN$5:$AN$1036129,V299,LOGBOOK!$AB$5:$AB$1036129,"&gt;0"))</f>
        <v xml:space="preserve"> </v>
      </c>
      <c r="U343" s="1141"/>
      <c r="V343" s="1141"/>
      <c r="W343" s="1141"/>
      <c r="X343" s="1141"/>
      <c r="Y343" s="1141"/>
      <c r="Z343" s="15"/>
      <c r="AA343" s="1143"/>
      <c r="AB343" s="1143"/>
      <c r="AC343" s="1143"/>
      <c r="AD343" s="1143"/>
      <c r="AE343" s="1143"/>
      <c r="AF343" s="1144"/>
      <c r="AG343" s="1144"/>
      <c r="AH343" s="1144"/>
      <c r="AI343" s="1144"/>
      <c r="AJ343" s="1146"/>
      <c r="AK343" s="1146"/>
      <c r="AL343" s="1146"/>
      <c r="AM343" s="1146"/>
      <c r="AN343" s="1146"/>
      <c r="AO343" s="1146"/>
      <c r="AP343" s="1146"/>
      <c r="AQ343" s="1146"/>
      <c r="AR343" s="1147"/>
      <c r="AS343" s="1147"/>
      <c r="AT343" s="1147"/>
      <c r="AU343" s="1147"/>
      <c r="AV343" s="1147"/>
      <c r="AW343" s="1147"/>
      <c r="AX343" s="643"/>
      <c r="AY343" s="160"/>
      <c r="AZ343" s="1241" t="str">
        <f>IF('FRONT PAGE'!$A$1="www.fly-logics.com","HOURS",0)</f>
        <v>HOURS</v>
      </c>
      <c r="BA343" s="1241"/>
      <c r="BB343" s="1241"/>
      <c r="BC343" s="1241"/>
      <c r="BD343" s="1242"/>
      <c r="BE343" s="1140" t="str">
        <f>IF(SUMIFS(LOGBOOK!$AB$5:$AB$1036129,LOGBOOK!$D$5:$D$1036129,BC299,LOGBOOK!$AN$5:$AN$1036129,BS299,LOGBOOK!$E$5:$E$1036129,BI299)=0," ",SUMIFS(LOGBOOK!$AB$5:$AB$1036129,LOGBOOK!$D$5:$D$1036129,BC299,LOGBOOK!$AN$5:$AN$1036129,BS299,LOGBOOK!$E$5:$E$1036129,BI299))</f>
        <v xml:space="preserve"> </v>
      </c>
      <c r="BF343" s="1141"/>
      <c r="BG343" s="1141"/>
      <c r="BH343" s="1141"/>
      <c r="BI343" s="1141"/>
      <c r="BJ343" s="1141"/>
      <c r="BK343" s="626"/>
      <c r="BL343" s="1243" t="str">
        <f>IF('FRONT PAGE'!$A$1="www.fly-logics.com","DAY",0)</f>
        <v>DAY</v>
      </c>
      <c r="BM343" s="1243"/>
      <c r="BN343" s="1243"/>
      <c r="BO343" s="1243"/>
      <c r="BP343" s="1244"/>
      <c r="BQ343" s="1140" t="str">
        <f>IF(SUMIFS(LOGBOOK!$T$5:$T$1036129,LOGBOOK!$D$5:$D$1036129,BC299,LOGBOOK!$E$5:$E$1036129,BI299,LOGBOOK!$AN$5:$AN$1036129,BS299,LOGBOOK!$AB$5:$AB$1036129,"&gt;0")=0," ",SUMIFS(LOGBOOK!$T$5:$T$1036129,LOGBOOK!$D$5:$D$1036129,BC299,LOGBOOK!$E$5:$E$1036129,BI299,LOGBOOK!$AN$5:$AN$1036129,BS299,LOGBOOK!$AB$5:$AB$1036129,"&gt;0"))</f>
        <v xml:space="preserve"> </v>
      </c>
      <c r="BR343" s="1141"/>
      <c r="BS343" s="1141"/>
      <c r="BT343" s="1141"/>
      <c r="BU343" s="1141"/>
      <c r="BV343" s="1141"/>
      <c r="BW343" s="15"/>
      <c r="BX343" s="1143"/>
      <c r="BY343" s="1143"/>
      <c r="BZ343" s="1143"/>
      <c r="CA343" s="1143"/>
      <c r="CB343" s="1143"/>
      <c r="CC343" s="1144"/>
      <c r="CD343" s="1144"/>
      <c r="CE343" s="1144"/>
      <c r="CF343" s="1144"/>
      <c r="CG343" s="1146"/>
      <c r="CH343" s="1146"/>
      <c r="CI343" s="1146"/>
      <c r="CJ343" s="1146"/>
      <c r="CK343" s="1146"/>
      <c r="CL343" s="1146"/>
      <c r="CM343" s="1146"/>
      <c r="CN343" s="1146"/>
      <c r="CO343" s="1147"/>
      <c r="CP343" s="1147"/>
      <c r="CQ343" s="1147"/>
      <c r="CR343" s="1147"/>
      <c r="CS343" s="1147"/>
      <c r="CT343" s="1147"/>
      <c r="CU343" s="643"/>
      <c r="CV343" s="251"/>
      <c r="CW343" s="212"/>
      <c r="CX343" s="160"/>
      <c r="CY343" s="1241" t="str">
        <f>IF('FRONT PAGE'!$A$1="www.fly-logics.com","HOURS",0)</f>
        <v>HOURS</v>
      </c>
      <c r="CZ343" s="1241"/>
      <c r="DA343" s="1241"/>
      <c r="DB343" s="1241"/>
      <c r="DC343" s="1242"/>
      <c r="DD343" s="1140" t="str">
        <f>IF(SUMIFS(LOGBOOK!$AB$5:$AB$1036129,LOGBOOK!$D$5:$D$1036129,DB299,LOGBOOK!$AN$5:$AN$1036129,DR299,LOGBOOK!$E$5:$E$1036129,DH299)=0," ",SUMIFS(LOGBOOK!$AB$5:$AB$1036129,LOGBOOK!$D$5:$D$1036129,DB299,LOGBOOK!$AN$5:$AN$1036129,DR299,LOGBOOK!$E$5:$E$1036129,DH299))</f>
        <v xml:space="preserve"> </v>
      </c>
      <c r="DE343" s="1141"/>
      <c r="DF343" s="1141"/>
      <c r="DG343" s="1141"/>
      <c r="DH343" s="1141"/>
      <c r="DI343" s="1141"/>
      <c r="DJ343" s="626"/>
      <c r="DK343" s="1243" t="str">
        <f>IF('FRONT PAGE'!$A$1="www.fly-logics.com","DAY",0)</f>
        <v>DAY</v>
      </c>
      <c r="DL343" s="1243"/>
      <c r="DM343" s="1243"/>
      <c r="DN343" s="1243"/>
      <c r="DO343" s="1244"/>
      <c r="DP343" s="1140" t="str">
        <f>IF(SUMIFS(LOGBOOK!$T$5:$T$1036129,LOGBOOK!$D$5:$D$1036129,DB299,LOGBOOK!$E$5:$E$1036129,DH299,LOGBOOK!$AN$5:$AN$1036129,DR299,LOGBOOK!$AB$5:$AB$1036129,"&gt;0")=0," ",SUMIFS(LOGBOOK!$T$5:$T$1036129,LOGBOOK!$D$5:$D$1036129,DB299,LOGBOOK!$E$5:$E$1036129,DH299,LOGBOOK!$AN$5:$AN$1036129,DR299,LOGBOOK!$AB$5:$AB$1036129,"&gt;0"))</f>
        <v xml:space="preserve"> </v>
      </c>
      <c r="DQ343" s="1141"/>
      <c r="DR343" s="1141"/>
      <c r="DS343" s="1141"/>
      <c r="DT343" s="1141"/>
      <c r="DU343" s="1141"/>
      <c r="DV343" s="15"/>
      <c r="DW343" s="1143"/>
      <c r="DX343" s="1143"/>
      <c r="DY343" s="1143"/>
      <c r="DZ343" s="1143"/>
      <c r="EA343" s="1143"/>
      <c r="EB343" s="1144"/>
      <c r="EC343" s="1144"/>
      <c r="ED343" s="1144"/>
      <c r="EE343" s="1144"/>
      <c r="EF343" s="1146"/>
      <c r="EG343" s="1146"/>
      <c r="EH343" s="1146"/>
      <c r="EI343" s="1146"/>
      <c r="EJ343" s="1146"/>
      <c r="EK343" s="1146"/>
      <c r="EL343" s="1146"/>
      <c r="EM343" s="1146"/>
      <c r="EN343" s="1147"/>
      <c r="EO343" s="1147"/>
      <c r="EP343" s="1147"/>
      <c r="EQ343" s="1147"/>
      <c r="ER343" s="1147"/>
      <c r="ES343" s="1147"/>
      <c r="ET343" s="643"/>
      <c r="EU343" s="160"/>
      <c r="EV343" s="1241" t="str">
        <f>IF('FRONT PAGE'!$A$1="www.fly-logics.com","HOURS",0)</f>
        <v>HOURS</v>
      </c>
      <c r="EW343" s="1241"/>
      <c r="EX343" s="1241"/>
      <c r="EY343" s="1241"/>
      <c r="EZ343" s="1242"/>
      <c r="FA343" s="1140" t="str">
        <f>IF(SUMIFS(LOGBOOK!$AB$5:$AB$1036129,LOGBOOK!$D$5:$D$1036129,EY299,LOGBOOK!$AN$5:$AN$1036129,FO299,LOGBOOK!$E$5:$E$1036129,FE299)=0," ",SUMIFS(LOGBOOK!$AB$5:$AB$1036129,LOGBOOK!$D$5:$D$1036129,EY299,LOGBOOK!$AN$5:$AN$1036129,FO299,LOGBOOK!$E$5:$E$1036129,FE299))</f>
        <v xml:space="preserve"> </v>
      </c>
      <c r="FB343" s="1141"/>
      <c r="FC343" s="1141"/>
      <c r="FD343" s="1141"/>
      <c r="FE343" s="1141"/>
      <c r="FF343" s="1141"/>
      <c r="FG343" s="626"/>
      <c r="FH343" s="1243" t="str">
        <f>IF('FRONT PAGE'!$A$1="www.fly-logics.com","DAY",0)</f>
        <v>DAY</v>
      </c>
      <c r="FI343" s="1243"/>
      <c r="FJ343" s="1243"/>
      <c r="FK343" s="1243"/>
      <c r="FL343" s="1244"/>
      <c r="FM343" s="1140" t="str">
        <f>IF(SUMIFS(LOGBOOK!$T$5:$T$1036129,LOGBOOK!$D$5:$D$1036129,EY299,LOGBOOK!$E$5:$E$1036129,FE299,LOGBOOK!$AN$5:$AN$1036129,FO299,LOGBOOK!$AB$5:$AB$1036129,"&gt;0")=0," ",SUMIFS(LOGBOOK!$T$5:$T$1036129,LOGBOOK!$D$5:$D$1036129,EY299,LOGBOOK!$E$5:$E$1036129,FE299,LOGBOOK!$AN$5:$AN$1036129,FO299,LOGBOOK!$AB$5:$AB$1036129,"&gt;0"))</f>
        <v xml:space="preserve"> </v>
      </c>
      <c r="FN343" s="1141"/>
      <c r="FO343" s="1141"/>
      <c r="FP343" s="1141"/>
      <c r="FQ343" s="1141"/>
      <c r="FR343" s="1141"/>
      <c r="FS343" s="15"/>
      <c r="FT343" s="1143"/>
      <c r="FU343" s="1143"/>
      <c r="FV343" s="1143"/>
      <c r="FW343" s="1143"/>
      <c r="FX343" s="1143"/>
      <c r="FY343" s="1144"/>
      <c r="FZ343" s="1144"/>
      <c r="GA343" s="1144"/>
      <c r="GB343" s="1144"/>
      <c r="GC343" s="1146"/>
      <c r="GD343" s="1146"/>
      <c r="GE343" s="1146"/>
      <c r="GF343" s="1146"/>
      <c r="GG343" s="1146"/>
      <c r="GH343" s="1146"/>
      <c r="GI343" s="1146"/>
      <c r="GJ343" s="1146"/>
      <c r="GK343" s="1147"/>
      <c r="GL343" s="1147"/>
      <c r="GM343" s="1147"/>
      <c r="GN343" s="1147"/>
      <c r="GO343" s="1147"/>
      <c r="GP343" s="1147"/>
      <c r="GQ343" s="643"/>
      <c r="GR343" s="6"/>
    </row>
    <row r="344" spans="1:200" ht="8.85" customHeight="1" x14ac:dyDescent="0.25">
      <c r="A344" s="212"/>
      <c r="B344" s="160"/>
      <c r="C344" s="1241"/>
      <c r="D344" s="1241"/>
      <c r="E344" s="1241"/>
      <c r="F344" s="1241"/>
      <c r="G344" s="1242"/>
      <c r="H344" s="1142"/>
      <c r="I344" s="1141"/>
      <c r="J344" s="1141"/>
      <c r="K344" s="1141"/>
      <c r="L344" s="1141"/>
      <c r="M344" s="1141"/>
      <c r="N344" s="626"/>
      <c r="O344" s="1243"/>
      <c r="P344" s="1243"/>
      <c r="Q344" s="1243"/>
      <c r="R344" s="1243"/>
      <c r="S344" s="1244"/>
      <c r="T344" s="1142"/>
      <c r="U344" s="1141"/>
      <c r="V344" s="1141"/>
      <c r="W344" s="1141"/>
      <c r="X344" s="1141"/>
      <c r="Y344" s="1141"/>
      <c r="Z344" s="15"/>
      <c r="AA344" s="1158" t="str">
        <f>IF('FRONT PAGE'!$A$1="www.fly-logics.com","TOTAL
ANNUAL",0)</f>
        <v>TOTAL
ANNUAL</v>
      </c>
      <c r="AB344" s="1158"/>
      <c r="AC344" s="1158"/>
      <c r="AD344" s="1158"/>
      <c r="AE344" s="1158"/>
      <c r="AF344" s="1159" t="str">
        <f t="shared" ref="AF344" si="348">IF(SUM(AF339,AF317)=0," ",SUM(AF339,AF317))</f>
        <v xml:space="preserve"> </v>
      </c>
      <c r="AG344" s="1159"/>
      <c r="AH344" s="1159"/>
      <c r="AI344" s="1160"/>
      <c r="AJ344" s="1159" t="str">
        <f t="shared" ref="AJ344" si="349">IF(SUM(AJ339,AJ317)=0," ",SUM(AJ339,AJ317))</f>
        <v xml:space="preserve"> </v>
      </c>
      <c r="AK344" s="1159"/>
      <c r="AL344" s="1159"/>
      <c r="AM344" s="1159"/>
      <c r="AN344" s="1159" t="str">
        <f t="shared" ref="AN344" si="350">IF(SUM(AN339,AN317)=0," ",SUM(AN339,AN317))</f>
        <v xml:space="preserve"> </v>
      </c>
      <c r="AO344" s="1159"/>
      <c r="AP344" s="1159"/>
      <c r="AQ344" s="1159"/>
      <c r="AR344" s="1161" t="str">
        <f t="shared" ref="AR344" si="351">IF(SUM(AR339,AR317)=0," ",SUM(AR339,AR317))</f>
        <v xml:space="preserve"> </v>
      </c>
      <c r="AS344" s="1161"/>
      <c r="AT344" s="1161"/>
      <c r="AU344" s="1161" t="str">
        <f t="shared" ref="AU344" si="352">IF(SUM(AU339,AU317)=0," ",SUM(AU339,AU317))</f>
        <v xml:space="preserve"> </v>
      </c>
      <c r="AV344" s="1161"/>
      <c r="AW344" s="1161"/>
      <c r="AX344" s="643"/>
      <c r="AY344" s="160"/>
      <c r="AZ344" s="1241"/>
      <c r="BA344" s="1241"/>
      <c r="BB344" s="1241"/>
      <c r="BC344" s="1241"/>
      <c r="BD344" s="1242"/>
      <c r="BE344" s="1142"/>
      <c r="BF344" s="1141"/>
      <c r="BG344" s="1141"/>
      <c r="BH344" s="1141"/>
      <c r="BI344" s="1141"/>
      <c r="BJ344" s="1141"/>
      <c r="BK344" s="626"/>
      <c r="BL344" s="1243"/>
      <c r="BM344" s="1243"/>
      <c r="BN344" s="1243"/>
      <c r="BO344" s="1243"/>
      <c r="BP344" s="1244"/>
      <c r="BQ344" s="1142"/>
      <c r="BR344" s="1141"/>
      <c r="BS344" s="1141"/>
      <c r="BT344" s="1141"/>
      <c r="BU344" s="1141"/>
      <c r="BV344" s="1141"/>
      <c r="BW344" s="15"/>
      <c r="BX344" s="1158" t="str">
        <f>IF('FRONT PAGE'!$A$1="www.fly-logics.com","TOTAL
ANNUAL",0)</f>
        <v>TOTAL
ANNUAL</v>
      </c>
      <c r="BY344" s="1158"/>
      <c r="BZ344" s="1158"/>
      <c r="CA344" s="1158"/>
      <c r="CB344" s="1158"/>
      <c r="CC344" s="1159" t="str">
        <f t="shared" ref="CC344" si="353">IF(SUM(CC339,CC317)=0," ",SUM(CC339,CC317))</f>
        <v xml:space="preserve"> </v>
      </c>
      <c r="CD344" s="1159"/>
      <c r="CE344" s="1159"/>
      <c r="CF344" s="1160"/>
      <c r="CG344" s="1159" t="str">
        <f t="shared" ref="CG344" si="354">IF(SUM(CG339,CG317)=0," ",SUM(CG339,CG317))</f>
        <v xml:space="preserve"> </v>
      </c>
      <c r="CH344" s="1159"/>
      <c r="CI344" s="1159"/>
      <c r="CJ344" s="1159"/>
      <c r="CK344" s="1159" t="str">
        <f t="shared" ref="CK344" si="355">IF(SUM(CK339,CK317)=0," ",SUM(CK339,CK317))</f>
        <v xml:space="preserve"> </v>
      </c>
      <c r="CL344" s="1159"/>
      <c r="CM344" s="1159"/>
      <c r="CN344" s="1159"/>
      <c r="CO344" s="1161" t="str">
        <f t="shared" ref="CO344" si="356">IF(SUM(CO339,CO317)=0," ",SUM(CO339,CO317))</f>
        <v xml:space="preserve"> </v>
      </c>
      <c r="CP344" s="1161"/>
      <c r="CQ344" s="1161"/>
      <c r="CR344" s="1161" t="str">
        <f t="shared" ref="CR344" si="357">IF(SUM(CR339,CR317)=0," ",SUM(CR339,CR317))</f>
        <v xml:space="preserve"> </v>
      </c>
      <c r="CS344" s="1161"/>
      <c r="CT344" s="1161"/>
      <c r="CU344" s="643"/>
      <c r="CV344" s="251"/>
      <c r="CW344" s="212"/>
      <c r="CX344" s="160"/>
      <c r="CY344" s="1241"/>
      <c r="CZ344" s="1241"/>
      <c r="DA344" s="1241"/>
      <c r="DB344" s="1241"/>
      <c r="DC344" s="1242"/>
      <c r="DD344" s="1142"/>
      <c r="DE344" s="1141"/>
      <c r="DF344" s="1141"/>
      <c r="DG344" s="1141"/>
      <c r="DH344" s="1141"/>
      <c r="DI344" s="1141"/>
      <c r="DJ344" s="626"/>
      <c r="DK344" s="1243"/>
      <c r="DL344" s="1243"/>
      <c r="DM344" s="1243"/>
      <c r="DN344" s="1243"/>
      <c r="DO344" s="1244"/>
      <c r="DP344" s="1142"/>
      <c r="DQ344" s="1141"/>
      <c r="DR344" s="1141"/>
      <c r="DS344" s="1141"/>
      <c r="DT344" s="1141"/>
      <c r="DU344" s="1141"/>
      <c r="DV344" s="15"/>
      <c r="DW344" s="1158" t="str">
        <f>IF('FRONT PAGE'!$A$1="www.fly-logics.com","TOTAL
ANNUAL",0)</f>
        <v>TOTAL
ANNUAL</v>
      </c>
      <c r="DX344" s="1158"/>
      <c r="DY344" s="1158"/>
      <c r="DZ344" s="1158"/>
      <c r="EA344" s="1158"/>
      <c r="EB344" s="1159" t="str">
        <f t="shared" ref="EB344" si="358">IF(SUM(EB339,EB317)=0," ",SUM(EB339,EB317))</f>
        <v xml:space="preserve"> </v>
      </c>
      <c r="EC344" s="1159"/>
      <c r="ED344" s="1159"/>
      <c r="EE344" s="1160"/>
      <c r="EF344" s="1159" t="str">
        <f t="shared" ref="EF344" si="359">IF(SUM(EF339,EF317)=0," ",SUM(EF339,EF317))</f>
        <v xml:space="preserve"> </v>
      </c>
      <c r="EG344" s="1159"/>
      <c r="EH344" s="1159"/>
      <c r="EI344" s="1159"/>
      <c r="EJ344" s="1159" t="str">
        <f t="shared" ref="EJ344" si="360">IF(SUM(EJ339,EJ317)=0," ",SUM(EJ339,EJ317))</f>
        <v xml:space="preserve"> </v>
      </c>
      <c r="EK344" s="1159"/>
      <c r="EL344" s="1159"/>
      <c r="EM344" s="1159"/>
      <c r="EN344" s="1161" t="str">
        <f t="shared" ref="EN344" si="361">IF(SUM(EN339,EN317)=0," ",SUM(EN339,EN317))</f>
        <v xml:space="preserve"> </v>
      </c>
      <c r="EO344" s="1161"/>
      <c r="EP344" s="1161"/>
      <c r="EQ344" s="1161" t="str">
        <f t="shared" ref="EQ344" si="362">IF(SUM(EQ339,EQ317)=0," ",SUM(EQ339,EQ317))</f>
        <v xml:space="preserve"> </v>
      </c>
      <c r="ER344" s="1161"/>
      <c r="ES344" s="1161"/>
      <c r="ET344" s="643"/>
      <c r="EU344" s="160"/>
      <c r="EV344" s="1241"/>
      <c r="EW344" s="1241"/>
      <c r="EX344" s="1241"/>
      <c r="EY344" s="1241"/>
      <c r="EZ344" s="1242"/>
      <c r="FA344" s="1142"/>
      <c r="FB344" s="1141"/>
      <c r="FC344" s="1141"/>
      <c r="FD344" s="1141"/>
      <c r="FE344" s="1141"/>
      <c r="FF344" s="1141"/>
      <c r="FG344" s="626"/>
      <c r="FH344" s="1243"/>
      <c r="FI344" s="1243"/>
      <c r="FJ344" s="1243"/>
      <c r="FK344" s="1243"/>
      <c r="FL344" s="1244"/>
      <c r="FM344" s="1142"/>
      <c r="FN344" s="1141"/>
      <c r="FO344" s="1141"/>
      <c r="FP344" s="1141"/>
      <c r="FQ344" s="1141"/>
      <c r="FR344" s="1141"/>
      <c r="FS344" s="15"/>
      <c r="FT344" s="1158" t="str">
        <f>IF('FRONT PAGE'!$A$1="www.fly-logics.com","TOTAL
ANNUAL",0)</f>
        <v>TOTAL
ANNUAL</v>
      </c>
      <c r="FU344" s="1158"/>
      <c r="FV344" s="1158"/>
      <c r="FW344" s="1158"/>
      <c r="FX344" s="1158"/>
      <c r="FY344" s="1159" t="str">
        <f t="shared" ref="FY344" si="363">IF(SUM(FY339,FY317)=0," ",SUM(FY339,FY317))</f>
        <v xml:space="preserve"> </v>
      </c>
      <c r="FZ344" s="1159"/>
      <c r="GA344" s="1159"/>
      <c r="GB344" s="1160"/>
      <c r="GC344" s="1159" t="str">
        <f t="shared" ref="GC344" si="364">IF(SUM(GC339,GC317)=0," ",SUM(GC339,GC317))</f>
        <v xml:space="preserve"> </v>
      </c>
      <c r="GD344" s="1159"/>
      <c r="GE344" s="1159"/>
      <c r="GF344" s="1159"/>
      <c r="GG344" s="1159" t="str">
        <f t="shared" ref="GG344" si="365">IF(SUM(GG339,GG317)=0," ",SUM(GG339,GG317))</f>
        <v xml:space="preserve"> </v>
      </c>
      <c r="GH344" s="1159"/>
      <c r="GI344" s="1159"/>
      <c r="GJ344" s="1159"/>
      <c r="GK344" s="1161" t="str">
        <f t="shared" ref="GK344" si="366">IF(SUM(GK339,GK317)=0," ",SUM(GK339,GK317))</f>
        <v xml:space="preserve"> </v>
      </c>
      <c r="GL344" s="1161"/>
      <c r="GM344" s="1161"/>
      <c r="GN344" s="1161" t="str">
        <f t="shared" ref="GN344" si="367">IF(SUM(GN339,GN317)=0," ",SUM(GN339,GN317))</f>
        <v xml:space="preserve"> </v>
      </c>
      <c r="GO344" s="1161"/>
      <c r="GP344" s="1161"/>
      <c r="GQ344" s="643"/>
      <c r="GR344" s="6"/>
    </row>
    <row r="345" spans="1:200" ht="3" customHeight="1" x14ac:dyDescent="0.25">
      <c r="A345" s="212"/>
      <c r="B345" s="160"/>
      <c r="C345" s="624"/>
      <c r="D345" s="624"/>
      <c r="E345" s="624"/>
      <c r="F345" s="624"/>
      <c r="G345" s="624"/>
      <c r="H345" s="624"/>
      <c r="I345" s="624"/>
      <c r="J345" s="624"/>
      <c r="K345" s="624"/>
      <c r="L345" s="624"/>
      <c r="M345" s="624"/>
      <c r="N345" s="624"/>
      <c r="O345" s="624"/>
      <c r="P345" s="624"/>
      <c r="Q345" s="624"/>
      <c r="R345" s="624"/>
      <c r="S345" s="624"/>
      <c r="T345" s="624"/>
      <c r="U345" s="624"/>
      <c r="V345" s="624"/>
      <c r="W345" s="624"/>
      <c r="X345" s="624"/>
      <c r="Y345" s="624"/>
      <c r="Z345" s="15"/>
      <c r="AA345" s="1158"/>
      <c r="AB345" s="1158"/>
      <c r="AC345" s="1158"/>
      <c r="AD345" s="1158"/>
      <c r="AE345" s="1158"/>
      <c r="AF345" s="1159"/>
      <c r="AG345" s="1159"/>
      <c r="AH345" s="1159"/>
      <c r="AI345" s="1160"/>
      <c r="AJ345" s="1159"/>
      <c r="AK345" s="1159"/>
      <c r="AL345" s="1159"/>
      <c r="AM345" s="1159"/>
      <c r="AN345" s="1159"/>
      <c r="AO345" s="1159"/>
      <c r="AP345" s="1159"/>
      <c r="AQ345" s="1159"/>
      <c r="AR345" s="1161"/>
      <c r="AS345" s="1161"/>
      <c r="AT345" s="1161"/>
      <c r="AU345" s="1161"/>
      <c r="AV345" s="1161"/>
      <c r="AW345" s="1161"/>
      <c r="AX345" s="643"/>
      <c r="AY345" s="160"/>
      <c r="AZ345" s="624"/>
      <c r="BA345" s="624"/>
      <c r="BB345" s="624"/>
      <c r="BC345" s="624"/>
      <c r="BD345" s="624"/>
      <c r="BE345" s="624"/>
      <c r="BF345" s="624"/>
      <c r="BG345" s="624"/>
      <c r="BH345" s="624"/>
      <c r="BI345" s="624"/>
      <c r="BJ345" s="624"/>
      <c r="BK345" s="624"/>
      <c r="BL345" s="624"/>
      <c r="BM345" s="624"/>
      <c r="BN345" s="624"/>
      <c r="BO345" s="624"/>
      <c r="BP345" s="624"/>
      <c r="BQ345" s="624"/>
      <c r="BR345" s="624"/>
      <c r="BS345" s="624"/>
      <c r="BT345" s="624"/>
      <c r="BU345" s="624"/>
      <c r="BV345" s="624"/>
      <c r="BW345" s="15"/>
      <c r="BX345" s="1158"/>
      <c r="BY345" s="1158"/>
      <c r="BZ345" s="1158"/>
      <c r="CA345" s="1158"/>
      <c r="CB345" s="1158"/>
      <c r="CC345" s="1159"/>
      <c r="CD345" s="1159"/>
      <c r="CE345" s="1159"/>
      <c r="CF345" s="1160"/>
      <c r="CG345" s="1159"/>
      <c r="CH345" s="1159"/>
      <c r="CI345" s="1159"/>
      <c r="CJ345" s="1159"/>
      <c r="CK345" s="1159"/>
      <c r="CL345" s="1159"/>
      <c r="CM345" s="1159"/>
      <c r="CN345" s="1159"/>
      <c r="CO345" s="1161"/>
      <c r="CP345" s="1161"/>
      <c r="CQ345" s="1161"/>
      <c r="CR345" s="1161"/>
      <c r="CS345" s="1161"/>
      <c r="CT345" s="1161"/>
      <c r="CU345" s="643"/>
      <c r="CV345" s="251"/>
      <c r="CW345" s="212"/>
      <c r="CX345" s="160"/>
      <c r="CY345" s="624"/>
      <c r="CZ345" s="624"/>
      <c r="DA345" s="624"/>
      <c r="DB345" s="624"/>
      <c r="DC345" s="624"/>
      <c r="DD345" s="624"/>
      <c r="DE345" s="624"/>
      <c r="DF345" s="624"/>
      <c r="DG345" s="624"/>
      <c r="DH345" s="624"/>
      <c r="DI345" s="624"/>
      <c r="DJ345" s="624"/>
      <c r="DK345" s="624"/>
      <c r="DL345" s="624"/>
      <c r="DM345" s="624"/>
      <c r="DN345" s="624"/>
      <c r="DO345" s="624"/>
      <c r="DP345" s="624"/>
      <c r="DQ345" s="624"/>
      <c r="DR345" s="624"/>
      <c r="DS345" s="624"/>
      <c r="DT345" s="624"/>
      <c r="DU345" s="624"/>
      <c r="DV345" s="15"/>
      <c r="DW345" s="1158"/>
      <c r="DX345" s="1158"/>
      <c r="DY345" s="1158"/>
      <c r="DZ345" s="1158"/>
      <c r="EA345" s="1158"/>
      <c r="EB345" s="1159"/>
      <c r="EC345" s="1159"/>
      <c r="ED345" s="1159"/>
      <c r="EE345" s="1160"/>
      <c r="EF345" s="1159"/>
      <c r="EG345" s="1159"/>
      <c r="EH345" s="1159"/>
      <c r="EI345" s="1159"/>
      <c r="EJ345" s="1159"/>
      <c r="EK345" s="1159"/>
      <c r="EL345" s="1159"/>
      <c r="EM345" s="1159"/>
      <c r="EN345" s="1161"/>
      <c r="EO345" s="1161"/>
      <c r="EP345" s="1161"/>
      <c r="EQ345" s="1161"/>
      <c r="ER345" s="1161"/>
      <c r="ES345" s="1161"/>
      <c r="ET345" s="643"/>
      <c r="EU345" s="160"/>
      <c r="EV345" s="624"/>
      <c r="EW345" s="624"/>
      <c r="EX345" s="624"/>
      <c r="EY345" s="624"/>
      <c r="EZ345" s="624"/>
      <c r="FA345" s="624"/>
      <c r="FB345" s="624"/>
      <c r="FC345" s="624"/>
      <c r="FD345" s="624"/>
      <c r="FE345" s="624"/>
      <c r="FF345" s="624"/>
      <c r="FG345" s="624"/>
      <c r="FH345" s="624"/>
      <c r="FI345" s="624"/>
      <c r="FJ345" s="624"/>
      <c r="FK345" s="624"/>
      <c r="FL345" s="624"/>
      <c r="FM345" s="624"/>
      <c r="FN345" s="624"/>
      <c r="FO345" s="624"/>
      <c r="FP345" s="624"/>
      <c r="FQ345" s="624"/>
      <c r="FR345" s="624"/>
      <c r="FS345" s="15"/>
      <c r="FT345" s="1158"/>
      <c r="FU345" s="1158"/>
      <c r="FV345" s="1158"/>
      <c r="FW345" s="1158"/>
      <c r="FX345" s="1158"/>
      <c r="FY345" s="1159"/>
      <c r="FZ345" s="1159"/>
      <c r="GA345" s="1159"/>
      <c r="GB345" s="1160"/>
      <c r="GC345" s="1159"/>
      <c r="GD345" s="1159"/>
      <c r="GE345" s="1159"/>
      <c r="GF345" s="1159"/>
      <c r="GG345" s="1159"/>
      <c r="GH345" s="1159"/>
      <c r="GI345" s="1159"/>
      <c r="GJ345" s="1159"/>
      <c r="GK345" s="1161"/>
      <c r="GL345" s="1161"/>
      <c r="GM345" s="1161"/>
      <c r="GN345" s="1161"/>
      <c r="GO345" s="1161"/>
      <c r="GP345" s="1161"/>
      <c r="GQ345" s="643"/>
      <c r="GR345" s="6"/>
    </row>
    <row r="346" spans="1:200" ht="10.5" customHeight="1" x14ac:dyDescent="0.25">
      <c r="A346" s="212"/>
      <c r="B346" s="160"/>
      <c r="C346" s="1243" t="str">
        <f>IF('FRONT PAGE'!$A$1="www.fly-logics.com","IFR",0)</f>
        <v>IFR</v>
      </c>
      <c r="D346" s="1243"/>
      <c r="E346" s="1243"/>
      <c r="F346" s="1243"/>
      <c r="G346" s="1244"/>
      <c r="H346" s="1140" t="str">
        <f>IF(SUMIFS(LOGBOOK!$V$5:$V$1036129,LOGBOOK!$D$5:$D$1036129,F299,LOGBOOK!$E$5:$E$1036129,L299,LOGBOOK!$AN$5:$AN$1036129,V299,LOGBOOK!$AB$5:$AB$1036129,"&gt;0")=0," ",SUMIFS(LOGBOOK!$V$5:$V$1036129,LOGBOOK!$D$5:$D$1036129,F299,LOGBOOK!$E$5:$E$1036129,L299,LOGBOOK!$AN$5:$AN$1036129,V299,LOGBOOK!$AB$5:$AB$1036129,"&gt;0"))</f>
        <v xml:space="preserve"> </v>
      </c>
      <c r="I346" s="1141"/>
      <c r="J346" s="1141"/>
      <c r="K346" s="1141"/>
      <c r="L346" s="1141"/>
      <c r="M346" s="1141"/>
      <c r="N346" s="626"/>
      <c r="O346" s="1243" t="str">
        <f>IF('FRONT PAGE'!$A$1="www.fly-logics.com","NIGHT",0)</f>
        <v>NIGHT</v>
      </c>
      <c r="P346" s="1243"/>
      <c r="Q346" s="1243"/>
      <c r="R346" s="1243"/>
      <c r="S346" s="1244"/>
      <c r="T346" s="1140" t="str">
        <f>IF(SUMIFS(LOGBOOK!$U$5:$U$1036129,LOGBOOK!$D$5:$D$1036129,F299,LOGBOOK!$E$5:$E$1036129,L299,LOGBOOK!$AN$5:$AN$1036129,V299,LOGBOOK!$AB$5:$AB$1036129,"&gt;0")=0," ",SUMIFS(LOGBOOK!$U$5:$U$1036129,LOGBOOK!$D$5:$D$1036129,F299,LOGBOOK!$E$5:$E$1036129,L299,LOGBOOK!$AN$5:$AN$1036129,V299,LOGBOOK!$AB$5:$AB$1036129,"&gt;0"))</f>
        <v xml:space="preserve"> </v>
      </c>
      <c r="U346" s="1141"/>
      <c r="V346" s="1141"/>
      <c r="W346" s="1141"/>
      <c r="X346" s="1141"/>
      <c r="Y346" s="1141"/>
      <c r="Z346" s="15"/>
      <c r="AA346" s="1158"/>
      <c r="AB346" s="1158"/>
      <c r="AC346" s="1158"/>
      <c r="AD346" s="1158"/>
      <c r="AE346" s="1158"/>
      <c r="AF346" s="1159"/>
      <c r="AG346" s="1159"/>
      <c r="AH346" s="1159"/>
      <c r="AI346" s="1160"/>
      <c r="AJ346" s="1159"/>
      <c r="AK346" s="1159"/>
      <c r="AL346" s="1159"/>
      <c r="AM346" s="1159"/>
      <c r="AN346" s="1159"/>
      <c r="AO346" s="1159"/>
      <c r="AP346" s="1159"/>
      <c r="AQ346" s="1159"/>
      <c r="AR346" s="1161"/>
      <c r="AS346" s="1161"/>
      <c r="AT346" s="1161"/>
      <c r="AU346" s="1161"/>
      <c r="AV346" s="1161"/>
      <c r="AW346" s="1161"/>
      <c r="AX346" s="643"/>
      <c r="AY346" s="160"/>
      <c r="AZ346" s="1243" t="str">
        <f>IF('FRONT PAGE'!$A$1="www.fly-logics.com","IFR",0)</f>
        <v>IFR</v>
      </c>
      <c r="BA346" s="1243"/>
      <c r="BB346" s="1243"/>
      <c r="BC346" s="1243"/>
      <c r="BD346" s="1244"/>
      <c r="BE346" s="1140" t="str">
        <f>IF(SUMIFS(LOGBOOK!$V$5:$V$1036129,LOGBOOK!$D$5:$D$1036129,BC299,LOGBOOK!$E$5:$E$1036129,BI299,LOGBOOK!$AN$5:$AN$1036129,BS299,LOGBOOK!$AB$5:$AB$1036129,"&gt;0")=0," ",SUMIFS(LOGBOOK!$V$5:$V$1036129,LOGBOOK!$D$5:$D$1036129,BC299,LOGBOOK!$E$5:$E$1036129,BI299,LOGBOOK!$AN$5:$AN$1036129,BS299,LOGBOOK!$AB$5:$AB$1036129,"&gt;0"))</f>
        <v xml:space="preserve"> </v>
      </c>
      <c r="BF346" s="1141"/>
      <c r="BG346" s="1141"/>
      <c r="BH346" s="1141"/>
      <c r="BI346" s="1141"/>
      <c r="BJ346" s="1141"/>
      <c r="BK346" s="626"/>
      <c r="BL346" s="1243" t="str">
        <f>IF('FRONT PAGE'!$A$1="www.fly-logics.com","NIGHT",0)</f>
        <v>NIGHT</v>
      </c>
      <c r="BM346" s="1243"/>
      <c r="BN346" s="1243"/>
      <c r="BO346" s="1243"/>
      <c r="BP346" s="1244"/>
      <c r="BQ346" s="1140" t="str">
        <f>IF(SUMIFS(LOGBOOK!$U$5:$U$1036129,LOGBOOK!$D$5:$D$1036129,BC299,LOGBOOK!$E$5:$E$1036129,BI299,LOGBOOK!$AN$5:$AN$1036129,BS299,LOGBOOK!$AB$5:$AB$1036129,"&gt;0")=0," ",SUMIFS(LOGBOOK!$U$5:$U$1036129,LOGBOOK!$D$5:$D$1036129,BC299,LOGBOOK!$E$5:$E$1036129,BI299,LOGBOOK!$AN$5:$AN$1036129,BS299,LOGBOOK!$AB$5:$AB$1036129,"&gt;0"))</f>
        <v xml:space="preserve"> </v>
      </c>
      <c r="BR346" s="1141"/>
      <c r="BS346" s="1141"/>
      <c r="BT346" s="1141"/>
      <c r="BU346" s="1141"/>
      <c r="BV346" s="1141"/>
      <c r="BW346" s="15"/>
      <c r="BX346" s="1158"/>
      <c r="BY346" s="1158"/>
      <c r="BZ346" s="1158"/>
      <c r="CA346" s="1158"/>
      <c r="CB346" s="1158"/>
      <c r="CC346" s="1159"/>
      <c r="CD346" s="1159"/>
      <c r="CE346" s="1159"/>
      <c r="CF346" s="1160"/>
      <c r="CG346" s="1159"/>
      <c r="CH346" s="1159"/>
      <c r="CI346" s="1159"/>
      <c r="CJ346" s="1159"/>
      <c r="CK346" s="1159"/>
      <c r="CL346" s="1159"/>
      <c r="CM346" s="1159"/>
      <c r="CN346" s="1159"/>
      <c r="CO346" s="1161"/>
      <c r="CP346" s="1161"/>
      <c r="CQ346" s="1161"/>
      <c r="CR346" s="1161"/>
      <c r="CS346" s="1161"/>
      <c r="CT346" s="1161"/>
      <c r="CU346" s="643"/>
      <c r="CV346" s="251"/>
      <c r="CW346" s="212"/>
      <c r="CX346" s="160"/>
      <c r="CY346" s="1243" t="str">
        <f>IF('FRONT PAGE'!$A$1="www.fly-logics.com","IFR",0)</f>
        <v>IFR</v>
      </c>
      <c r="CZ346" s="1243"/>
      <c r="DA346" s="1243"/>
      <c r="DB346" s="1243"/>
      <c r="DC346" s="1244"/>
      <c r="DD346" s="1140" t="str">
        <f>IF(SUMIFS(LOGBOOK!$V$5:$V$1036129,LOGBOOK!$D$5:$D$1036129,DB299,LOGBOOK!$E$5:$E$1036129,DH299,LOGBOOK!$AN$5:$AN$1036129,DR299,LOGBOOK!$AB$5:$AB$1036129,"&gt;0")=0," ",SUMIFS(LOGBOOK!$V$5:$V$1036129,LOGBOOK!$D$5:$D$1036129,DB299,LOGBOOK!$E$5:$E$1036129,DH299,LOGBOOK!$AN$5:$AN$1036129,DR299,LOGBOOK!$AB$5:$AB$1036129,"&gt;0"))</f>
        <v xml:space="preserve"> </v>
      </c>
      <c r="DE346" s="1141"/>
      <c r="DF346" s="1141"/>
      <c r="DG346" s="1141"/>
      <c r="DH346" s="1141"/>
      <c r="DI346" s="1141"/>
      <c r="DJ346" s="626"/>
      <c r="DK346" s="1243" t="str">
        <f>IF('FRONT PAGE'!$A$1="www.fly-logics.com","NIGHT",0)</f>
        <v>NIGHT</v>
      </c>
      <c r="DL346" s="1243"/>
      <c r="DM346" s="1243"/>
      <c r="DN346" s="1243"/>
      <c r="DO346" s="1244"/>
      <c r="DP346" s="1140" t="str">
        <f>IF(SUMIFS(LOGBOOK!$U$5:$U$1036129,LOGBOOK!$D$5:$D$1036129,DB299,LOGBOOK!$E$5:$E$1036129,DH299,LOGBOOK!$AN$5:$AN$1036129,DR299,LOGBOOK!$AB$5:$AB$1036129,"&gt;0")=0," ",SUMIFS(LOGBOOK!$U$5:$U$1036129,LOGBOOK!$D$5:$D$1036129,DB299,LOGBOOK!$E$5:$E$1036129,DH299,LOGBOOK!$AN$5:$AN$1036129,DR299,LOGBOOK!$AB$5:$AB$1036129,"&gt;0"))</f>
        <v xml:space="preserve"> </v>
      </c>
      <c r="DQ346" s="1141"/>
      <c r="DR346" s="1141"/>
      <c r="DS346" s="1141"/>
      <c r="DT346" s="1141"/>
      <c r="DU346" s="1141"/>
      <c r="DV346" s="15"/>
      <c r="DW346" s="1158"/>
      <c r="DX346" s="1158"/>
      <c r="DY346" s="1158"/>
      <c r="DZ346" s="1158"/>
      <c r="EA346" s="1158"/>
      <c r="EB346" s="1159"/>
      <c r="EC346" s="1159"/>
      <c r="ED346" s="1159"/>
      <c r="EE346" s="1160"/>
      <c r="EF346" s="1159"/>
      <c r="EG346" s="1159"/>
      <c r="EH346" s="1159"/>
      <c r="EI346" s="1159"/>
      <c r="EJ346" s="1159"/>
      <c r="EK346" s="1159"/>
      <c r="EL346" s="1159"/>
      <c r="EM346" s="1159"/>
      <c r="EN346" s="1161"/>
      <c r="EO346" s="1161"/>
      <c r="EP346" s="1161"/>
      <c r="EQ346" s="1161"/>
      <c r="ER346" s="1161"/>
      <c r="ES346" s="1161"/>
      <c r="ET346" s="643"/>
      <c r="EU346" s="160"/>
      <c r="EV346" s="1243" t="str">
        <f>IF('FRONT PAGE'!$A$1="www.fly-logics.com","IFR",0)</f>
        <v>IFR</v>
      </c>
      <c r="EW346" s="1243"/>
      <c r="EX346" s="1243"/>
      <c r="EY346" s="1243"/>
      <c r="EZ346" s="1244"/>
      <c r="FA346" s="1140" t="str">
        <f>IF(SUMIFS(LOGBOOK!$V$5:$V$1036129,LOGBOOK!$D$5:$D$1036129,EY299,LOGBOOK!$E$5:$E$1036129,FE299,LOGBOOK!$AN$5:$AN$1036129,FO299,LOGBOOK!$AB$5:$AB$1036129,"&gt;0")=0," ",SUMIFS(LOGBOOK!$V$5:$V$1036129,LOGBOOK!$D$5:$D$1036129,EY299,LOGBOOK!$E$5:$E$1036129,FE299,LOGBOOK!$AN$5:$AN$1036129,FO299,LOGBOOK!$AB$5:$AB$1036129,"&gt;0"))</f>
        <v xml:space="preserve"> </v>
      </c>
      <c r="FB346" s="1141"/>
      <c r="FC346" s="1141"/>
      <c r="FD346" s="1141"/>
      <c r="FE346" s="1141"/>
      <c r="FF346" s="1141"/>
      <c r="FG346" s="626"/>
      <c r="FH346" s="1243" t="str">
        <f>IF('FRONT PAGE'!$A$1="www.fly-logics.com","NIGHT",0)</f>
        <v>NIGHT</v>
      </c>
      <c r="FI346" s="1243"/>
      <c r="FJ346" s="1243"/>
      <c r="FK346" s="1243"/>
      <c r="FL346" s="1244"/>
      <c r="FM346" s="1140" t="str">
        <f>IF(SUMIFS(LOGBOOK!$U$5:$U$1036129,LOGBOOK!$D$5:$D$1036129,EY299,LOGBOOK!$E$5:$E$1036129,FE299,LOGBOOK!$AN$5:$AN$1036129,FO299,LOGBOOK!$AB$5:$AB$1036129,"&gt;0")=0," ",SUMIFS(LOGBOOK!$U$5:$U$1036129,LOGBOOK!$D$5:$D$1036129,EY299,LOGBOOK!$E$5:$E$1036129,FE299,LOGBOOK!$AN$5:$AN$1036129,FO299,LOGBOOK!$AB$5:$AB$1036129,"&gt;0"))</f>
        <v xml:space="preserve"> </v>
      </c>
      <c r="FN346" s="1141"/>
      <c r="FO346" s="1141"/>
      <c r="FP346" s="1141"/>
      <c r="FQ346" s="1141"/>
      <c r="FR346" s="1141"/>
      <c r="FS346" s="15"/>
      <c r="FT346" s="1158"/>
      <c r="FU346" s="1158"/>
      <c r="FV346" s="1158"/>
      <c r="FW346" s="1158"/>
      <c r="FX346" s="1158"/>
      <c r="FY346" s="1159"/>
      <c r="FZ346" s="1159"/>
      <c r="GA346" s="1159"/>
      <c r="GB346" s="1160"/>
      <c r="GC346" s="1159"/>
      <c r="GD346" s="1159"/>
      <c r="GE346" s="1159"/>
      <c r="GF346" s="1159"/>
      <c r="GG346" s="1159"/>
      <c r="GH346" s="1159"/>
      <c r="GI346" s="1159"/>
      <c r="GJ346" s="1159"/>
      <c r="GK346" s="1161"/>
      <c r="GL346" s="1161"/>
      <c r="GM346" s="1161"/>
      <c r="GN346" s="1161"/>
      <c r="GO346" s="1161"/>
      <c r="GP346" s="1161"/>
      <c r="GQ346" s="643"/>
      <c r="GR346" s="6"/>
    </row>
    <row r="347" spans="1:200" ht="4.5" customHeight="1" x14ac:dyDescent="0.25">
      <c r="A347" s="212"/>
      <c r="B347" s="160"/>
      <c r="C347" s="1243"/>
      <c r="D347" s="1243"/>
      <c r="E347" s="1243"/>
      <c r="F347" s="1243"/>
      <c r="G347" s="1244"/>
      <c r="H347" s="1142"/>
      <c r="I347" s="1141"/>
      <c r="J347" s="1141"/>
      <c r="K347" s="1141"/>
      <c r="L347" s="1141"/>
      <c r="M347" s="1141"/>
      <c r="N347" s="626"/>
      <c r="O347" s="1243"/>
      <c r="P347" s="1243"/>
      <c r="Q347" s="1243"/>
      <c r="R347" s="1243"/>
      <c r="S347" s="1244"/>
      <c r="T347" s="1142"/>
      <c r="U347" s="1141"/>
      <c r="V347" s="1141"/>
      <c r="W347" s="1141"/>
      <c r="X347" s="1141"/>
      <c r="Y347" s="1141"/>
      <c r="Z347" s="15"/>
      <c r="AA347" s="1158"/>
      <c r="AB347" s="1158"/>
      <c r="AC347" s="1158"/>
      <c r="AD347" s="1158"/>
      <c r="AE347" s="1158"/>
      <c r="AF347" s="1159"/>
      <c r="AG347" s="1159"/>
      <c r="AH347" s="1159"/>
      <c r="AI347" s="1160"/>
      <c r="AJ347" s="1159"/>
      <c r="AK347" s="1159"/>
      <c r="AL347" s="1159"/>
      <c r="AM347" s="1159"/>
      <c r="AN347" s="1159"/>
      <c r="AO347" s="1159"/>
      <c r="AP347" s="1159"/>
      <c r="AQ347" s="1159"/>
      <c r="AR347" s="1161"/>
      <c r="AS347" s="1161"/>
      <c r="AT347" s="1161"/>
      <c r="AU347" s="1161"/>
      <c r="AV347" s="1161"/>
      <c r="AW347" s="1161"/>
      <c r="AX347" s="643"/>
      <c r="AY347" s="160"/>
      <c r="AZ347" s="1243"/>
      <c r="BA347" s="1243"/>
      <c r="BB347" s="1243"/>
      <c r="BC347" s="1243"/>
      <c r="BD347" s="1244"/>
      <c r="BE347" s="1142"/>
      <c r="BF347" s="1141"/>
      <c r="BG347" s="1141"/>
      <c r="BH347" s="1141"/>
      <c r="BI347" s="1141"/>
      <c r="BJ347" s="1141"/>
      <c r="BK347" s="626"/>
      <c r="BL347" s="1243"/>
      <c r="BM347" s="1243"/>
      <c r="BN347" s="1243"/>
      <c r="BO347" s="1243"/>
      <c r="BP347" s="1244"/>
      <c r="BQ347" s="1142"/>
      <c r="BR347" s="1141"/>
      <c r="BS347" s="1141"/>
      <c r="BT347" s="1141"/>
      <c r="BU347" s="1141"/>
      <c r="BV347" s="1141"/>
      <c r="BW347" s="15"/>
      <c r="BX347" s="1158"/>
      <c r="BY347" s="1158"/>
      <c r="BZ347" s="1158"/>
      <c r="CA347" s="1158"/>
      <c r="CB347" s="1158"/>
      <c r="CC347" s="1159"/>
      <c r="CD347" s="1159"/>
      <c r="CE347" s="1159"/>
      <c r="CF347" s="1160"/>
      <c r="CG347" s="1159"/>
      <c r="CH347" s="1159"/>
      <c r="CI347" s="1159"/>
      <c r="CJ347" s="1159"/>
      <c r="CK347" s="1159"/>
      <c r="CL347" s="1159"/>
      <c r="CM347" s="1159"/>
      <c r="CN347" s="1159"/>
      <c r="CO347" s="1161"/>
      <c r="CP347" s="1161"/>
      <c r="CQ347" s="1161"/>
      <c r="CR347" s="1161"/>
      <c r="CS347" s="1161"/>
      <c r="CT347" s="1161"/>
      <c r="CU347" s="643"/>
      <c r="CV347" s="251"/>
      <c r="CW347" s="212"/>
      <c r="CX347" s="160"/>
      <c r="CY347" s="1243"/>
      <c r="CZ347" s="1243"/>
      <c r="DA347" s="1243"/>
      <c r="DB347" s="1243"/>
      <c r="DC347" s="1244"/>
      <c r="DD347" s="1142"/>
      <c r="DE347" s="1141"/>
      <c r="DF347" s="1141"/>
      <c r="DG347" s="1141"/>
      <c r="DH347" s="1141"/>
      <c r="DI347" s="1141"/>
      <c r="DJ347" s="626"/>
      <c r="DK347" s="1243"/>
      <c r="DL347" s="1243"/>
      <c r="DM347" s="1243"/>
      <c r="DN347" s="1243"/>
      <c r="DO347" s="1244"/>
      <c r="DP347" s="1142"/>
      <c r="DQ347" s="1141"/>
      <c r="DR347" s="1141"/>
      <c r="DS347" s="1141"/>
      <c r="DT347" s="1141"/>
      <c r="DU347" s="1141"/>
      <c r="DV347" s="15"/>
      <c r="DW347" s="1158"/>
      <c r="DX347" s="1158"/>
      <c r="DY347" s="1158"/>
      <c r="DZ347" s="1158"/>
      <c r="EA347" s="1158"/>
      <c r="EB347" s="1159"/>
      <c r="EC347" s="1159"/>
      <c r="ED347" s="1159"/>
      <c r="EE347" s="1160"/>
      <c r="EF347" s="1159"/>
      <c r="EG347" s="1159"/>
      <c r="EH347" s="1159"/>
      <c r="EI347" s="1159"/>
      <c r="EJ347" s="1159"/>
      <c r="EK347" s="1159"/>
      <c r="EL347" s="1159"/>
      <c r="EM347" s="1159"/>
      <c r="EN347" s="1161"/>
      <c r="EO347" s="1161"/>
      <c r="EP347" s="1161"/>
      <c r="EQ347" s="1161"/>
      <c r="ER347" s="1161"/>
      <c r="ES347" s="1161"/>
      <c r="ET347" s="643"/>
      <c r="EU347" s="160"/>
      <c r="EV347" s="1243"/>
      <c r="EW347" s="1243"/>
      <c r="EX347" s="1243"/>
      <c r="EY347" s="1243"/>
      <c r="EZ347" s="1244"/>
      <c r="FA347" s="1142"/>
      <c r="FB347" s="1141"/>
      <c r="FC347" s="1141"/>
      <c r="FD347" s="1141"/>
      <c r="FE347" s="1141"/>
      <c r="FF347" s="1141"/>
      <c r="FG347" s="626"/>
      <c r="FH347" s="1243"/>
      <c r="FI347" s="1243"/>
      <c r="FJ347" s="1243"/>
      <c r="FK347" s="1243"/>
      <c r="FL347" s="1244"/>
      <c r="FM347" s="1142"/>
      <c r="FN347" s="1141"/>
      <c r="FO347" s="1141"/>
      <c r="FP347" s="1141"/>
      <c r="FQ347" s="1141"/>
      <c r="FR347" s="1141"/>
      <c r="FS347" s="15"/>
      <c r="FT347" s="1158"/>
      <c r="FU347" s="1158"/>
      <c r="FV347" s="1158"/>
      <c r="FW347" s="1158"/>
      <c r="FX347" s="1158"/>
      <c r="FY347" s="1159"/>
      <c r="FZ347" s="1159"/>
      <c r="GA347" s="1159"/>
      <c r="GB347" s="1160"/>
      <c r="GC347" s="1159"/>
      <c r="GD347" s="1159"/>
      <c r="GE347" s="1159"/>
      <c r="GF347" s="1159"/>
      <c r="GG347" s="1159"/>
      <c r="GH347" s="1159"/>
      <c r="GI347" s="1159"/>
      <c r="GJ347" s="1159"/>
      <c r="GK347" s="1161"/>
      <c r="GL347" s="1161"/>
      <c r="GM347" s="1161"/>
      <c r="GN347" s="1161"/>
      <c r="GO347" s="1161"/>
      <c r="GP347" s="1161"/>
      <c r="GQ347" s="643"/>
      <c r="GR347" s="6"/>
    </row>
    <row r="348" spans="1:200" ht="5.25" customHeight="1" x14ac:dyDescent="0.25">
      <c r="A348" s="214"/>
      <c r="B348" s="1245"/>
      <c r="C348" s="1246"/>
      <c r="D348" s="1246"/>
      <c r="E348" s="1246"/>
      <c r="F348" s="1246"/>
      <c r="G348" s="1246"/>
      <c r="H348" s="1246"/>
      <c r="I348" s="1246"/>
      <c r="J348" s="1246"/>
      <c r="K348" s="1246"/>
      <c r="L348" s="1246"/>
      <c r="M348" s="1246"/>
      <c r="N348" s="1246"/>
      <c r="O348" s="1246"/>
      <c r="P348" s="1246"/>
      <c r="Q348" s="1246"/>
      <c r="R348" s="1246"/>
      <c r="S348" s="1246"/>
      <c r="T348" s="1246"/>
      <c r="U348" s="1246"/>
      <c r="V348" s="1246"/>
      <c r="W348" s="1246"/>
      <c r="X348" s="1246"/>
      <c r="Y348" s="1246"/>
      <c r="Z348" s="1246"/>
      <c r="AA348" s="1246"/>
      <c r="AB348" s="1246"/>
      <c r="AC348" s="1246"/>
      <c r="AD348" s="1246"/>
      <c r="AE348" s="1246"/>
      <c r="AF348" s="1246"/>
      <c r="AG348" s="1246"/>
      <c r="AH348" s="1246"/>
      <c r="AI348" s="1246"/>
      <c r="AJ348" s="1246"/>
      <c r="AK348" s="1246"/>
      <c r="AL348" s="1246"/>
      <c r="AM348" s="1246"/>
      <c r="AN348" s="1246"/>
      <c r="AO348" s="1246"/>
      <c r="AP348" s="1246"/>
      <c r="AQ348" s="1246"/>
      <c r="AR348" s="1246"/>
      <c r="AS348" s="1246"/>
      <c r="AT348" s="1246"/>
      <c r="AU348" s="1246"/>
      <c r="AV348" s="1246"/>
      <c r="AW348" s="1246"/>
      <c r="AX348" s="659"/>
      <c r="AY348" s="1245"/>
      <c r="AZ348" s="1246"/>
      <c r="BA348" s="1246"/>
      <c r="BB348" s="1246"/>
      <c r="BC348" s="1246"/>
      <c r="BD348" s="1246"/>
      <c r="BE348" s="1246"/>
      <c r="BF348" s="1246"/>
      <c r="BG348" s="1246"/>
      <c r="BH348" s="1246"/>
      <c r="BI348" s="1246"/>
      <c r="BJ348" s="1246"/>
      <c r="BK348" s="1246"/>
      <c r="BL348" s="1246"/>
      <c r="BM348" s="1246"/>
      <c r="BN348" s="1246"/>
      <c r="BO348" s="1246"/>
      <c r="BP348" s="1246"/>
      <c r="BQ348" s="1246"/>
      <c r="BR348" s="1246"/>
      <c r="BS348" s="1246"/>
      <c r="BT348" s="1246"/>
      <c r="BU348" s="1246"/>
      <c r="BV348" s="1246"/>
      <c r="BW348" s="1246"/>
      <c r="BX348" s="1246"/>
      <c r="BY348" s="1246"/>
      <c r="BZ348" s="1246"/>
      <c r="CA348" s="1246"/>
      <c r="CB348" s="1246"/>
      <c r="CC348" s="1246"/>
      <c r="CD348" s="1246"/>
      <c r="CE348" s="1246"/>
      <c r="CF348" s="1246"/>
      <c r="CG348" s="1246"/>
      <c r="CH348" s="1246"/>
      <c r="CI348" s="1246"/>
      <c r="CJ348" s="1246"/>
      <c r="CK348" s="1246"/>
      <c r="CL348" s="1246"/>
      <c r="CM348" s="1246"/>
      <c r="CN348" s="1246"/>
      <c r="CO348" s="1246"/>
      <c r="CP348" s="1246"/>
      <c r="CQ348" s="1246"/>
      <c r="CR348" s="1246"/>
      <c r="CS348" s="1246"/>
      <c r="CT348" s="1246"/>
      <c r="CU348" s="659"/>
      <c r="CV348" s="1247"/>
      <c r="CW348" s="214"/>
      <c r="CX348" s="1245"/>
      <c r="CY348" s="1246"/>
      <c r="CZ348" s="1246"/>
      <c r="DA348" s="1246"/>
      <c r="DB348" s="1246"/>
      <c r="DC348" s="1246"/>
      <c r="DD348" s="1246"/>
      <c r="DE348" s="1246"/>
      <c r="DF348" s="1246"/>
      <c r="DG348" s="1246"/>
      <c r="DH348" s="1246"/>
      <c r="DI348" s="1246"/>
      <c r="DJ348" s="1246"/>
      <c r="DK348" s="1246"/>
      <c r="DL348" s="1246"/>
      <c r="DM348" s="1246"/>
      <c r="DN348" s="1246"/>
      <c r="DO348" s="1246"/>
      <c r="DP348" s="1246"/>
      <c r="DQ348" s="1246"/>
      <c r="DR348" s="1246"/>
      <c r="DS348" s="1246"/>
      <c r="DT348" s="1246"/>
      <c r="DU348" s="1246"/>
      <c r="DV348" s="1246"/>
      <c r="DW348" s="1246"/>
      <c r="DX348" s="1246"/>
      <c r="DY348" s="1246"/>
      <c r="DZ348" s="1246"/>
      <c r="EA348" s="1246"/>
      <c r="EB348" s="1246"/>
      <c r="EC348" s="1246"/>
      <c r="ED348" s="1246"/>
      <c r="EE348" s="1246"/>
      <c r="EF348" s="1246"/>
      <c r="EG348" s="1246"/>
      <c r="EH348" s="1246"/>
      <c r="EI348" s="1246"/>
      <c r="EJ348" s="1246"/>
      <c r="EK348" s="1246"/>
      <c r="EL348" s="1246"/>
      <c r="EM348" s="1246"/>
      <c r="EN348" s="1246"/>
      <c r="EO348" s="1246"/>
      <c r="EP348" s="1246"/>
      <c r="EQ348" s="1246"/>
      <c r="ER348" s="1246"/>
      <c r="ES348" s="1246"/>
      <c r="ET348" s="659"/>
      <c r="EU348" s="1245"/>
      <c r="EV348" s="1246"/>
      <c r="EW348" s="1246"/>
      <c r="EX348" s="1246"/>
      <c r="EY348" s="1246"/>
      <c r="EZ348" s="1246"/>
      <c r="FA348" s="1246"/>
      <c r="FB348" s="1246"/>
      <c r="FC348" s="1246"/>
      <c r="FD348" s="1246"/>
      <c r="FE348" s="1246"/>
      <c r="FF348" s="1246"/>
      <c r="FG348" s="1246"/>
      <c r="FH348" s="1246"/>
      <c r="FI348" s="1246"/>
      <c r="FJ348" s="1246"/>
      <c r="FK348" s="1246"/>
      <c r="FL348" s="1246"/>
      <c r="FM348" s="1246"/>
      <c r="FN348" s="1246"/>
      <c r="FO348" s="1246"/>
      <c r="FP348" s="1246"/>
      <c r="FQ348" s="1246"/>
      <c r="FR348" s="1246"/>
      <c r="FS348" s="1246"/>
      <c r="FT348" s="1246"/>
      <c r="FU348" s="1246"/>
      <c r="FV348" s="1246"/>
      <c r="FW348" s="1246"/>
      <c r="FX348" s="1246"/>
      <c r="FY348" s="1246"/>
      <c r="FZ348" s="1246"/>
      <c r="GA348" s="1246"/>
      <c r="GB348" s="1246"/>
      <c r="GC348" s="1246"/>
      <c r="GD348" s="1246"/>
      <c r="GE348" s="1246"/>
      <c r="GF348" s="1246"/>
      <c r="GG348" s="1246"/>
      <c r="GH348" s="1246"/>
      <c r="GI348" s="1246"/>
      <c r="GJ348" s="1246"/>
      <c r="GK348" s="1246"/>
      <c r="GL348" s="1246"/>
      <c r="GM348" s="1246"/>
      <c r="GN348" s="1246"/>
      <c r="GO348" s="1246"/>
      <c r="GP348" s="1246"/>
      <c r="GQ348" s="659"/>
      <c r="GR348" s="6"/>
    </row>
    <row r="349" spans="1:200" ht="7.35" customHeight="1" x14ac:dyDescent="0.2">
      <c r="A349" s="1191" t="str">
        <f>IF(LOGBOOK!$A$2="  DATE  ","ANNUAL RESUME PER AIRCRAFT",0)</f>
        <v>ANNUAL RESUME PER AIRCRAFT</v>
      </c>
      <c r="B349" s="1192"/>
      <c r="C349" s="1192"/>
      <c r="D349" s="1192"/>
      <c r="E349" s="1192"/>
      <c r="F349" s="1192"/>
      <c r="G349" s="1192"/>
      <c r="H349" s="1192"/>
      <c r="I349" s="1192"/>
      <c r="J349" s="1192"/>
      <c r="K349" s="1192"/>
      <c r="L349" s="1192"/>
      <c r="M349" s="1192"/>
      <c r="N349" s="1192"/>
      <c r="O349" s="1192"/>
      <c r="P349" s="1192"/>
      <c r="Q349" s="1192"/>
      <c r="R349" s="1192"/>
      <c r="S349" s="1192"/>
      <c r="T349" s="1192"/>
      <c r="U349" s="1192"/>
      <c r="V349" s="1192"/>
      <c r="W349" s="1192"/>
      <c r="X349" s="1192"/>
      <c r="Y349" s="1192"/>
      <c r="Z349" s="1192"/>
      <c r="AA349" s="1192"/>
      <c r="AB349" s="1192"/>
      <c r="AC349" s="1192"/>
      <c r="AD349" s="1192"/>
      <c r="AE349" s="1192"/>
      <c r="AF349" s="1192"/>
      <c r="AG349" s="1192"/>
      <c r="AH349" s="1192"/>
      <c r="AI349" s="1192"/>
      <c r="AJ349" s="1192"/>
      <c r="AK349" s="1192"/>
      <c r="AL349" s="1192"/>
      <c r="AM349" s="1192"/>
      <c r="AN349" s="1192"/>
      <c r="AO349" s="1192"/>
      <c r="AP349" s="1192"/>
      <c r="AQ349" s="1192"/>
      <c r="AR349" s="1192"/>
      <c r="AS349" s="1192"/>
      <c r="AT349" s="1192"/>
      <c r="AU349" s="1192"/>
      <c r="AV349" s="1192"/>
      <c r="AW349" s="1192"/>
      <c r="AX349" s="1192"/>
      <c r="AY349" s="1213"/>
      <c r="AZ349" s="1213"/>
      <c r="BA349" s="1213"/>
      <c r="BB349" s="1213"/>
      <c r="BC349" s="1213"/>
      <c r="BD349" s="1213"/>
      <c r="BE349" s="1213"/>
      <c r="BF349" s="1213"/>
      <c r="BG349" s="1213"/>
      <c r="BH349" s="1213"/>
      <c r="BI349" s="1213"/>
      <c r="BJ349" s="1213"/>
      <c r="BK349" s="1213"/>
      <c r="BL349" s="1213"/>
      <c r="BM349" s="1213"/>
      <c r="BN349" s="1213"/>
      <c r="BO349" s="1213"/>
      <c r="BP349" s="1213"/>
      <c r="BQ349" s="1213"/>
      <c r="BR349" s="1213"/>
      <c r="BS349" s="1213"/>
      <c r="BT349" s="1213"/>
      <c r="BU349" s="1213"/>
      <c r="BV349" s="1213"/>
      <c r="BW349" s="1213"/>
      <c r="BX349" s="1213"/>
      <c r="BY349" s="1213"/>
      <c r="BZ349" s="1213"/>
      <c r="CA349" s="1213"/>
      <c r="CB349" s="1213"/>
      <c r="CC349" s="1213"/>
      <c r="CD349" s="1213"/>
      <c r="CE349" s="1213"/>
      <c r="CF349" s="1213"/>
      <c r="CG349" s="1213"/>
      <c r="CH349" s="1213"/>
      <c r="CI349" s="1213"/>
      <c r="CJ349" s="1213"/>
      <c r="CK349" s="1213"/>
      <c r="CL349" s="1213"/>
      <c r="CM349" s="1213"/>
      <c r="CN349" s="1213"/>
      <c r="CO349" s="1213"/>
      <c r="CP349" s="1213"/>
      <c r="CQ349" s="1213"/>
      <c r="CR349" s="1213"/>
      <c r="CS349" s="1213"/>
      <c r="CT349" s="1213"/>
      <c r="CU349" s="1213"/>
      <c r="CV349" s="246"/>
      <c r="CW349" s="1191" t="str">
        <f>IF(LOGBOOK!$A$2="  DATE  ","FLY LOGICS",0)</f>
        <v>FLY LOGICS</v>
      </c>
      <c r="CX349" s="1192"/>
      <c r="CY349" s="1192"/>
      <c r="CZ349" s="1192"/>
      <c r="DA349" s="1192"/>
      <c r="DB349" s="1192"/>
      <c r="DC349" s="1192"/>
      <c r="DD349" s="1192"/>
      <c r="DE349" s="1192"/>
      <c r="DF349" s="1192"/>
      <c r="DG349" s="1192"/>
      <c r="DH349" s="1192"/>
      <c r="DI349" s="1192"/>
      <c r="DJ349" s="1192"/>
      <c r="DK349" s="1192"/>
      <c r="DL349" s="1192"/>
      <c r="DM349" s="1192"/>
      <c r="DN349" s="1192"/>
      <c r="DO349" s="1192"/>
      <c r="DP349" s="1192"/>
      <c r="DQ349" s="1192"/>
      <c r="DR349" s="1192"/>
      <c r="DS349" s="1192"/>
      <c r="DT349" s="1192"/>
      <c r="DU349" s="1192"/>
      <c r="DV349" s="1192"/>
      <c r="DW349" s="1192"/>
      <c r="DX349" s="1192"/>
      <c r="DY349" s="1192"/>
      <c r="DZ349" s="1192"/>
      <c r="EA349" s="1192"/>
      <c r="EB349" s="1192"/>
      <c r="EC349" s="1192"/>
      <c r="ED349" s="1192"/>
      <c r="EE349" s="1192"/>
      <c r="EF349" s="1192"/>
      <c r="EG349" s="1192"/>
      <c r="EH349" s="1192"/>
      <c r="EI349" s="1192"/>
      <c r="EJ349" s="1192"/>
      <c r="EK349" s="1192"/>
      <c r="EL349" s="1192"/>
      <c r="EM349" s="1192"/>
      <c r="EN349" s="1192"/>
      <c r="EO349" s="1192"/>
      <c r="EP349" s="1192"/>
      <c r="EQ349" s="1192"/>
      <c r="ER349" s="1192"/>
      <c r="ES349" s="1192"/>
      <c r="ET349" s="1192"/>
      <c r="EU349" s="1213" t="str">
        <f>IF(LOGBOOK!$A$2="  DATE  ","ANNUAL RESUME PER AIRCRAFT",0)</f>
        <v>ANNUAL RESUME PER AIRCRAFT</v>
      </c>
      <c r="EV349" s="1213"/>
      <c r="EW349" s="1213"/>
      <c r="EX349" s="1213"/>
      <c r="EY349" s="1213"/>
      <c r="EZ349" s="1213"/>
      <c r="FA349" s="1213"/>
      <c r="FB349" s="1213"/>
      <c r="FC349" s="1213"/>
      <c r="FD349" s="1213"/>
      <c r="FE349" s="1213"/>
      <c r="FF349" s="1213"/>
      <c r="FG349" s="1213"/>
      <c r="FH349" s="1213"/>
      <c r="FI349" s="1213"/>
      <c r="FJ349" s="1213"/>
      <c r="FK349" s="1213"/>
      <c r="FL349" s="1213"/>
      <c r="FM349" s="1213"/>
      <c r="FN349" s="1213"/>
      <c r="FO349" s="1213"/>
      <c r="FP349" s="1213"/>
      <c r="FQ349" s="1213"/>
      <c r="FR349" s="1213"/>
      <c r="FS349" s="1213"/>
      <c r="FT349" s="1213"/>
      <c r="FU349" s="1213"/>
      <c r="FV349" s="1213"/>
      <c r="FW349" s="1213"/>
      <c r="FX349" s="1213"/>
      <c r="FY349" s="1213"/>
      <c r="FZ349" s="1213"/>
      <c r="GA349" s="1213"/>
      <c r="GB349" s="1213"/>
      <c r="GC349" s="1213"/>
      <c r="GD349" s="1213"/>
      <c r="GE349" s="1213"/>
      <c r="GF349" s="1213"/>
      <c r="GG349" s="1213"/>
      <c r="GH349" s="1213"/>
      <c r="GI349" s="1213"/>
      <c r="GJ349" s="1213"/>
      <c r="GK349" s="1213"/>
      <c r="GL349" s="1213"/>
      <c r="GM349" s="1213"/>
      <c r="GN349" s="1213"/>
      <c r="GO349" s="1213"/>
      <c r="GP349" s="1213"/>
      <c r="GQ349" s="1213"/>
      <c r="GR349" s="6"/>
    </row>
    <row r="350" spans="1:200" ht="7.35" customHeight="1" x14ac:dyDescent="0.2">
      <c r="A350" s="1193"/>
      <c r="B350" s="1194"/>
      <c r="C350" s="1194"/>
      <c r="D350" s="1194"/>
      <c r="E350" s="1194"/>
      <c r="F350" s="1194"/>
      <c r="G350" s="1194"/>
      <c r="H350" s="1194"/>
      <c r="I350" s="1194"/>
      <c r="J350" s="1194"/>
      <c r="K350" s="1194"/>
      <c r="L350" s="1194"/>
      <c r="M350" s="1194"/>
      <c r="N350" s="1194"/>
      <c r="O350" s="1194"/>
      <c r="P350" s="1194"/>
      <c r="Q350" s="1194"/>
      <c r="R350" s="1194"/>
      <c r="S350" s="1194"/>
      <c r="T350" s="1194"/>
      <c r="U350" s="1194"/>
      <c r="V350" s="1194"/>
      <c r="W350" s="1194"/>
      <c r="X350" s="1194"/>
      <c r="Y350" s="1194"/>
      <c r="Z350" s="1194"/>
      <c r="AA350" s="1194"/>
      <c r="AB350" s="1194"/>
      <c r="AC350" s="1194"/>
      <c r="AD350" s="1194"/>
      <c r="AE350" s="1194"/>
      <c r="AF350" s="1194"/>
      <c r="AG350" s="1194"/>
      <c r="AH350" s="1194"/>
      <c r="AI350" s="1194"/>
      <c r="AJ350" s="1194"/>
      <c r="AK350" s="1194"/>
      <c r="AL350" s="1194"/>
      <c r="AM350" s="1194"/>
      <c r="AN350" s="1194"/>
      <c r="AO350" s="1194"/>
      <c r="AP350" s="1194"/>
      <c r="AQ350" s="1194"/>
      <c r="AR350" s="1194"/>
      <c r="AS350" s="1194"/>
      <c r="AT350" s="1194"/>
      <c r="AU350" s="1194"/>
      <c r="AV350" s="1194"/>
      <c r="AW350" s="1194"/>
      <c r="AX350" s="1194"/>
      <c r="AY350" s="1214"/>
      <c r="AZ350" s="1214"/>
      <c r="BA350" s="1214"/>
      <c r="BB350" s="1214"/>
      <c r="BC350" s="1214"/>
      <c r="BD350" s="1214"/>
      <c r="BE350" s="1214"/>
      <c r="BF350" s="1214"/>
      <c r="BG350" s="1214"/>
      <c r="BH350" s="1214"/>
      <c r="BI350" s="1214"/>
      <c r="BJ350" s="1214"/>
      <c r="BK350" s="1214"/>
      <c r="BL350" s="1214"/>
      <c r="BM350" s="1214"/>
      <c r="BN350" s="1214"/>
      <c r="BO350" s="1214"/>
      <c r="BP350" s="1214"/>
      <c r="BQ350" s="1214"/>
      <c r="BR350" s="1214"/>
      <c r="BS350" s="1214"/>
      <c r="BT350" s="1214"/>
      <c r="BU350" s="1214"/>
      <c r="BV350" s="1214"/>
      <c r="BW350" s="1214"/>
      <c r="BX350" s="1214"/>
      <c r="BY350" s="1214"/>
      <c r="BZ350" s="1214"/>
      <c r="CA350" s="1214"/>
      <c r="CB350" s="1214"/>
      <c r="CC350" s="1214"/>
      <c r="CD350" s="1214"/>
      <c r="CE350" s="1214"/>
      <c r="CF350" s="1214"/>
      <c r="CG350" s="1214"/>
      <c r="CH350" s="1214"/>
      <c r="CI350" s="1214"/>
      <c r="CJ350" s="1214"/>
      <c r="CK350" s="1214"/>
      <c r="CL350" s="1214"/>
      <c r="CM350" s="1214"/>
      <c r="CN350" s="1214"/>
      <c r="CO350" s="1214"/>
      <c r="CP350" s="1214"/>
      <c r="CQ350" s="1214"/>
      <c r="CR350" s="1214"/>
      <c r="CS350" s="1214"/>
      <c r="CT350" s="1214"/>
      <c r="CU350" s="1214"/>
      <c r="CV350" s="246"/>
      <c r="CW350" s="1193"/>
      <c r="CX350" s="1194"/>
      <c r="CY350" s="1194"/>
      <c r="CZ350" s="1194"/>
      <c r="DA350" s="1194"/>
      <c r="DB350" s="1194"/>
      <c r="DC350" s="1194"/>
      <c r="DD350" s="1194"/>
      <c r="DE350" s="1194"/>
      <c r="DF350" s="1194"/>
      <c r="DG350" s="1194"/>
      <c r="DH350" s="1194"/>
      <c r="DI350" s="1194"/>
      <c r="DJ350" s="1194"/>
      <c r="DK350" s="1194"/>
      <c r="DL350" s="1194"/>
      <c r="DM350" s="1194"/>
      <c r="DN350" s="1194"/>
      <c r="DO350" s="1194"/>
      <c r="DP350" s="1194"/>
      <c r="DQ350" s="1194"/>
      <c r="DR350" s="1194"/>
      <c r="DS350" s="1194"/>
      <c r="DT350" s="1194"/>
      <c r="DU350" s="1194"/>
      <c r="DV350" s="1194"/>
      <c r="DW350" s="1194"/>
      <c r="DX350" s="1194"/>
      <c r="DY350" s="1194"/>
      <c r="DZ350" s="1194"/>
      <c r="EA350" s="1194"/>
      <c r="EB350" s="1194"/>
      <c r="EC350" s="1194"/>
      <c r="ED350" s="1194"/>
      <c r="EE350" s="1194"/>
      <c r="EF350" s="1194"/>
      <c r="EG350" s="1194"/>
      <c r="EH350" s="1194"/>
      <c r="EI350" s="1194"/>
      <c r="EJ350" s="1194"/>
      <c r="EK350" s="1194"/>
      <c r="EL350" s="1194"/>
      <c r="EM350" s="1194"/>
      <c r="EN350" s="1194"/>
      <c r="EO350" s="1194"/>
      <c r="EP350" s="1194"/>
      <c r="EQ350" s="1194"/>
      <c r="ER350" s="1194"/>
      <c r="ES350" s="1194"/>
      <c r="ET350" s="1194"/>
      <c r="EU350" s="1214"/>
      <c r="EV350" s="1214"/>
      <c r="EW350" s="1214"/>
      <c r="EX350" s="1214"/>
      <c r="EY350" s="1214"/>
      <c r="EZ350" s="1214"/>
      <c r="FA350" s="1214"/>
      <c r="FB350" s="1214"/>
      <c r="FC350" s="1214"/>
      <c r="FD350" s="1214"/>
      <c r="FE350" s="1214"/>
      <c r="FF350" s="1214"/>
      <c r="FG350" s="1214"/>
      <c r="FH350" s="1214"/>
      <c r="FI350" s="1214"/>
      <c r="FJ350" s="1214"/>
      <c r="FK350" s="1214"/>
      <c r="FL350" s="1214"/>
      <c r="FM350" s="1214"/>
      <c r="FN350" s="1214"/>
      <c r="FO350" s="1214"/>
      <c r="FP350" s="1214"/>
      <c r="FQ350" s="1214"/>
      <c r="FR350" s="1214"/>
      <c r="FS350" s="1214"/>
      <c r="FT350" s="1214"/>
      <c r="FU350" s="1214"/>
      <c r="FV350" s="1214"/>
      <c r="FW350" s="1214"/>
      <c r="FX350" s="1214"/>
      <c r="FY350" s="1214"/>
      <c r="FZ350" s="1214"/>
      <c r="GA350" s="1214"/>
      <c r="GB350" s="1214"/>
      <c r="GC350" s="1214"/>
      <c r="GD350" s="1214"/>
      <c r="GE350" s="1214"/>
      <c r="GF350" s="1214"/>
      <c r="GG350" s="1214"/>
      <c r="GH350" s="1214"/>
      <c r="GI350" s="1214"/>
      <c r="GJ350" s="1214"/>
      <c r="GK350" s="1214"/>
      <c r="GL350" s="1214"/>
      <c r="GM350" s="1214"/>
      <c r="GN350" s="1214"/>
      <c r="GO350" s="1214"/>
      <c r="GP350" s="1214"/>
      <c r="GQ350" s="1214"/>
      <c r="GR350" s="6"/>
    </row>
    <row r="351" spans="1:200" ht="7.35" customHeight="1" x14ac:dyDescent="0.2">
      <c r="A351" s="1195"/>
      <c r="B351" s="1196"/>
      <c r="C351" s="1196"/>
      <c r="D351" s="1196"/>
      <c r="E351" s="1196"/>
      <c r="F351" s="1196"/>
      <c r="G351" s="1196"/>
      <c r="H351" s="1196"/>
      <c r="I351" s="1196"/>
      <c r="J351" s="1196"/>
      <c r="K351" s="1196"/>
      <c r="L351" s="1196"/>
      <c r="M351" s="1196"/>
      <c r="N351" s="1196"/>
      <c r="O351" s="1196"/>
      <c r="P351" s="1196"/>
      <c r="Q351" s="1196"/>
      <c r="R351" s="1196"/>
      <c r="S351" s="1196"/>
      <c r="T351" s="1196"/>
      <c r="U351" s="1196"/>
      <c r="V351" s="1196"/>
      <c r="W351" s="1196"/>
      <c r="X351" s="1196"/>
      <c r="Y351" s="1196"/>
      <c r="Z351" s="1196"/>
      <c r="AA351" s="1196"/>
      <c r="AB351" s="1196"/>
      <c r="AC351" s="1196"/>
      <c r="AD351" s="1196"/>
      <c r="AE351" s="1196"/>
      <c r="AF351" s="1196"/>
      <c r="AG351" s="1196"/>
      <c r="AH351" s="1196"/>
      <c r="AI351" s="1196"/>
      <c r="AJ351" s="1196"/>
      <c r="AK351" s="1196"/>
      <c r="AL351" s="1196"/>
      <c r="AM351" s="1196"/>
      <c r="AN351" s="1196"/>
      <c r="AO351" s="1196"/>
      <c r="AP351" s="1196"/>
      <c r="AQ351" s="1196"/>
      <c r="AR351" s="1196"/>
      <c r="AS351" s="1196"/>
      <c r="AT351" s="1196"/>
      <c r="AU351" s="1196"/>
      <c r="AV351" s="1196"/>
      <c r="AW351" s="1196"/>
      <c r="AX351" s="1196"/>
      <c r="AY351" s="1215"/>
      <c r="AZ351" s="1215"/>
      <c r="BA351" s="1215"/>
      <c r="BB351" s="1215"/>
      <c r="BC351" s="1215"/>
      <c r="BD351" s="1215"/>
      <c r="BE351" s="1215"/>
      <c r="BF351" s="1215"/>
      <c r="BG351" s="1215"/>
      <c r="BH351" s="1215"/>
      <c r="BI351" s="1215"/>
      <c r="BJ351" s="1215"/>
      <c r="BK351" s="1215"/>
      <c r="BL351" s="1215"/>
      <c r="BM351" s="1215"/>
      <c r="BN351" s="1215"/>
      <c r="BO351" s="1215"/>
      <c r="BP351" s="1215"/>
      <c r="BQ351" s="1215"/>
      <c r="BR351" s="1215"/>
      <c r="BS351" s="1215"/>
      <c r="BT351" s="1215"/>
      <c r="BU351" s="1215"/>
      <c r="BV351" s="1215"/>
      <c r="BW351" s="1215"/>
      <c r="BX351" s="1215"/>
      <c r="BY351" s="1215"/>
      <c r="BZ351" s="1215"/>
      <c r="CA351" s="1215"/>
      <c r="CB351" s="1215"/>
      <c r="CC351" s="1215"/>
      <c r="CD351" s="1215"/>
      <c r="CE351" s="1215"/>
      <c r="CF351" s="1215"/>
      <c r="CG351" s="1215"/>
      <c r="CH351" s="1215"/>
      <c r="CI351" s="1215"/>
      <c r="CJ351" s="1215"/>
      <c r="CK351" s="1215"/>
      <c r="CL351" s="1215"/>
      <c r="CM351" s="1215"/>
      <c r="CN351" s="1215"/>
      <c r="CO351" s="1215"/>
      <c r="CP351" s="1215"/>
      <c r="CQ351" s="1215"/>
      <c r="CR351" s="1215"/>
      <c r="CS351" s="1215"/>
      <c r="CT351" s="1215"/>
      <c r="CU351" s="1215"/>
      <c r="CV351" s="246"/>
      <c r="CW351" s="1195"/>
      <c r="CX351" s="1196"/>
      <c r="CY351" s="1196"/>
      <c r="CZ351" s="1196"/>
      <c r="DA351" s="1196"/>
      <c r="DB351" s="1196"/>
      <c r="DC351" s="1196"/>
      <c r="DD351" s="1196"/>
      <c r="DE351" s="1196"/>
      <c r="DF351" s="1196"/>
      <c r="DG351" s="1196"/>
      <c r="DH351" s="1196"/>
      <c r="DI351" s="1196"/>
      <c r="DJ351" s="1196"/>
      <c r="DK351" s="1196"/>
      <c r="DL351" s="1196"/>
      <c r="DM351" s="1196"/>
      <c r="DN351" s="1196"/>
      <c r="DO351" s="1196"/>
      <c r="DP351" s="1196"/>
      <c r="DQ351" s="1196"/>
      <c r="DR351" s="1196"/>
      <c r="DS351" s="1196"/>
      <c r="DT351" s="1196"/>
      <c r="DU351" s="1196"/>
      <c r="DV351" s="1196"/>
      <c r="DW351" s="1196"/>
      <c r="DX351" s="1196"/>
      <c r="DY351" s="1196"/>
      <c r="DZ351" s="1196"/>
      <c r="EA351" s="1196"/>
      <c r="EB351" s="1196"/>
      <c r="EC351" s="1196"/>
      <c r="ED351" s="1196"/>
      <c r="EE351" s="1196"/>
      <c r="EF351" s="1196"/>
      <c r="EG351" s="1196"/>
      <c r="EH351" s="1196"/>
      <c r="EI351" s="1196"/>
      <c r="EJ351" s="1196"/>
      <c r="EK351" s="1196"/>
      <c r="EL351" s="1196"/>
      <c r="EM351" s="1196"/>
      <c r="EN351" s="1196"/>
      <c r="EO351" s="1196"/>
      <c r="EP351" s="1196"/>
      <c r="EQ351" s="1196"/>
      <c r="ER351" s="1196"/>
      <c r="ES351" s="1196"/>
      <c r="ET351" s="1196"/>
      <c r="EU351" s="1215"/>
      <c r="EV351" s="1215"/>
      <c r="EW351" s="1215"/>
      <c r="EX351" s="1215"/>
      <c r="EY351" s="1215"/>
      <c r="EZ351" s="1215"/>
      <c r="FA351" s="1215"/>
      <c r="FB351" s="1215"/>
      <c r="FC351" s="1215"/>
      <c r="FD351" s="1215"/>
      <c r="FE351" s="1215"/>
      <c r="FF351" s="1215"/>
      <c r="FG351" s="1215"/>
      <c r="FH351" s="1215"/>
      <c r="FI351" s="1215"/>
      <c r="FJ351" s="1215"/>
      <c r="FK351" s="1215"/>
      <c r="FL351" s="1215"/>
      <c r="FM351" s="1215"/>
      <c r="FN351" s="1215"/>
      <c r="FO351" s="1215"/>
      <c r="FP351" s="1215"/>
      <c r="FQ351" s="1215"/>
      <c r="FR351" s="1215"/>
      <c r="FS351" s="1215"/>
      <c r="FT351" s="1215"/>
      <c r="FU351" s="1215"/>
      <c r="FV351" s="1215"/>
      <c r="FW351" s="1215"/>
      <c r="FX351" s="1215"/>
      <c r="FY351" s="1215"/>
      <c r="FZ351" s="1215"/>
      <c r="GA351" s="1215"/>
      <c r="GB351" s="1215"/>
      <c r="GC351" s="1215"/>
      <c r="GD351" s="1215"/>
      <c r="GE351" s="1215"/>
      <c r="GF351" s="1215"/>
      <c r="GG351" s="1215"/>
      <c r="GH351" s="1215"/>
      <c r="GI351" s="1215"/>
      <c r="GJ351" s="1215"/>
      <c r="GK351" s="1215"/>
      <c r="GL351" s="1215"/>
      <c r="GM351" s="1215"/>
      <c r="GN351" s="1215"/>
      <c r="GO351" s="1215"/>
      <c r="GP351" s="1215"/>
      <c r="GQ351" s="1215"/>
      <c r="GR351" s="6"/>
    </row>
    <row r="352" spans="1:200" s="6" customFormat="1" ht="7.35" customHeight="1" x14ac:dyDescent="0.25">
      <c r="A352" s="212"/>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61"/>
      <c r="AG352" s="161"/>
      <c r="AH352" s="161"/>
      <c r="AI352" s="161"/>
      <c r="AJ352" s="161"/>
      <c r="AK352" s="161"/>
      <c r="AL352" s="161"/>
      <c r="AM352" s="161"/>
      <c r="AN352" s="161"/>
      <c r="AO352" s="161"/>
      <c r="AP352" s="161"/>
      <c r="AQ352" s="161"/>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61"/>
      <c r="CD352" s="161"/>
      <c r="CE352" s="161"/>
      <c r="CF352" s="161"/>
      <c r="CG352" s="161"/>
      <c r="CH352" s="161"/>
      <c r="CI352" s="161"/>
      <c r="CJ352" s="161"/>
      <c r="CK352" s="161"/>
      <c r="CL352" s="161"/>
      <c r="CM352" s="161"/>
      <c r="CN352" s="161"/>
      <c r="CO352" s="15"/>
      <c r="CP352" s="15"/>
      <c r="CQ352" s="15"/>
      <c r="CR352" s="15"/>
      <c r="CS352" s="15"/>
      <c r="CT352" s="15"/>
      <c r="CU352" s="213"/>
      <c r="CV352" s="208"/>
      <c r="CW352" s="212"/>
      <c r="CX352" s="15"/>
      <c r="CY352" s="15"/>
      <c r="CZ352" s="15"/>
      <c r="DA352" s="15"/>
      <c r="DB352" s="15"/>
      <c r="DC352" s="15"/>
      <c r="DD352" s="15"/>
      <c r="DE352" s="15"/>
      <c r="DF352" s="15"/>
      <c r="DG352" s="15"/>
      <c r="DH352" s="15"/>
      <c r="DI352" s="15"/>
      <c r="DJ352" s="15"/>
      <c r="DK352" s="15"/>
      <c r="DL352" s="15"/>
      <c r="DM352" s="15"/>
      <c r="DN352" s="15"/>
      <c r="DO352" s="15"/>
      <c r="DP352" s="15"/>
      <c r="DQ352" s="15"/>
      <c r="DR352" s="15"/>
      <c r="DS352" s="15"/>
      <c r="DT352" s="15"/>
      <c r="DU352" s="15"/>
      <c r="DV352" s="15"/>
      <c r="DW352" s="15"/>
      <c r="DX352" s="15"/>
      <c r="DY352" s="15"/>
      <c r="DZ352" s="15"/>
      <c r="EA352" s="15"/>
      <c r="EB352" s="161"/>
      <c r="EC352" s="161"/>
      <c r="ED352" s="161"/>
      <c r="EE352" s="161"/>
      <c r="EF352" s="161"/>
      <c r="EG352" s="161"/>
      <c r="EH352" s="161"/>
      <c r="EI352" s="161"/>
      <c r="EJ352" s="161"/>
      <c r="EK352" s="161"/>
      <c r="EL352" s="161"/>
      <c r="EM352" s="161"/>
      <c r="EN352" s="15"/>
      <c r="EO352" s="15"/>
      <c r="EP352" s="15"/>
      <c r="EQ352" s="15"/>
      <c r="ER352" s="15"/>
      <c r="ES352" s="15"/>
      <c r="ET352" s="15"/>
      <c r="EU352" s="15"/>
      <c r="EV352" s="15"/>
      <c r="EW352" s="15"/>
      <c r="EX352" s="15"/>
      <c r="EY352" s="15"/>
      <c r="EZ352" s="15"/>
      <c r="FA352" s="15"/>
      <c r="FB352" s="15"/>
      <c r="FC352" s="15"/>
      <c r="FD352" s="15"/>
      <c r="FE352" s="15"/>
      <c r="FF352" s="15"/>
      <c r="FG352" s="15"/>
      <c r="FH352" s="15"/>
      <c r="FI352" s="15"/>
      <c r="FJ352" s="15"/>
      <c r="FK352" s="15"/>
      <c r="FL352" s="15"/>
      <c r="FM352" s="15"/>
      <c r="FN352" s="15"/>
      <c r="FO352" s="15"/>
      <c r="FP352" s="15"/>
      <c r="FQ352" s="15"/>
      <c r="FR352" s="15"/>
      <c r="FS352" s="15"/>
      <c r="FT352" s="15"/>
      <c r="FU352" s="15"/>
      <c r="FV352" s="15"/>
      <c r="FW352" s="15"/>
      <c r="FX352" s="15"/>
      <c r="FY352" s="161"/>
      <c r="FZ352" s="161"/>
      <c r="GA352" s="161"/>
      <c r="GB352" s="161"/>
      <c r="GC352" s="161"/>
      <c r="GD352" s="161"/>
      <c r="GE352" s="161"/>
      <c r="GF352" s="161"/>
      <c r="GG352" s="161"/>
      <c r="GH352" s="161"/>
      <c r="GI352" s="161"/>
      <c r="GJ352" s="161"/>
      <c r="GK352" s="15"/>
      <c r="GL352" s="15"/>
      <c r="GM352" s="15"/>
      <c r="GN352" s="15"/>
      <c r="GO352" s="15"/>
      <c r="GP352" s="15"/>
      <c r="GQ352" s="213"/>
    </row>
    <row r="353" spans="1:200" ht="6.75" customHeight="1" thickBot="1" x14ac:dyDescent="0.3">
      <c r="A353" s="212"/>
      <c r="B353" s="1183" t="str">
        <f>IF('FRONT PAGE'!$A$1="www.fly-logics.com","MANUFACTURER &amp; MODEL",0)</f>
        <v>MANUFACTURER &amp; MODEL</v>
      </c>
      <c r="C353" s="1184"/>
      <c r="D353" s="1184"/>
      <c r="E353" s="1184"/>
      <c r="F353" s="1184"/>
      <c r="G353" s="1184"/>
      <c r="H353" s="1184"/>
      <c r="I353" s="1184"/>
      <c r="J353" s="1184"/>
      <c r="K353" s="1184"/>
      <c r="L353" s="1197"/>
      <c r="M353" s="1197"/>
      <c r="N353" s="1197"/>
      <c r="O353" s="1197"/>
      <c r="P353" s="1197"/>
      <c r="Q353" s="1197"/>
      <c r="R353" s="1197"/>
      <c r="S353" s="1197"/>
      <c r="T353" s="1197"/>
      <c r="U353" s="1197"/>
      <c r="V353" s="1197"/>
      <c r="W353" s="1197"/>
      <c r="X353" s="1197"/>
      <c r="Y353" s="1197"/>
      <c r="Z353" s="1197"/>
      <c r="AA353" s="1197"/>
      <c r="AB353" s="1197"/>
      <c r="AC353" s="1197"/>
      <c r="AD353" s="1197"/>
      <c r="AE353" s="1198"/>
      <c r="AF353" s="1163" t="str">
        <f>IF('FRONT PAGE'!$A$1="www.fly-logics.com","PIC",0)</f>
        <v>PIC</v>
      </c>
      <c r="AG353" s="1164"/>
      <c r="AH353" s="1164"/>
      <c r="AI353" s="1165"/>
      <c r="AJ353" s="1163" t="str">
        <f>IF('FRONT PAGE'!$A$1="www.fly-logics.com","SIC",0)</f>
        <v>SIC</v>
      </c>
      <c r="AK353" s="1164"/>
      <c r="AL353" s="1164"/>
      <c r="AM353" s="1165"/>
      <c r="AN353" s="1163" t="str">
        <f>IF('FRONT PAGE'!$A$1="www.fly-logics.com","INSTR.",0)</f>
        <v>INSTR.</v>
      </c>
      <c r="AO353" s="1164"/>
      <c r="AP353" s="1164"/>
      <c r="AQ353" s="1165"/>
      <c r="AR353" s="1166" t="str">
        <f>IF('FRONT PAGE'!$A$1="www.fly-logics.com","Landings",0)</f>
        <v>Landings</v>
      </c>
      <c r="AS353" s="1167"/>
      <c r="AT353" s="1167"/>
      <c r="AU353" s="1167"/>
      <c r="AV353" s="1167"/>
      <c r="AW353" s="1168"/>
      <c r="AX353" s="643"/>
      <c r="AY353" s="1183" t="str">
        <f>IF('FRONT PAGE'!$A$1="www.fly-logics.com","MANUFACTURER &amp; MODEL",0)</f>
        <v>MANUFACTURER &amp; MODEL</v>
      </c>
      <c r="AZ353" s="1184"/>
      <c r="BA353" s="1184"/>
      <c r="BB353" s="1184"/>
      <c r="BC353" s="1184"/>
      <c r="BD353" s="1184"/>
      <c r="BE353" s="1184"/>
      <c r="BF353" s="1184"/>
      <c r="BG353" s="1184"/>
      <c r="BH353" s="1184"/>
      <c r="BI353" s="1197"/>
      <c r="BJ353" s="1197"/>
      <c r="BK353" s="1197"/>
      <c r="BL353" s="1197"/>
      <c r="BM353" s="1197"/>
      <c r="BN353" s="1197"/>
      <c r="BO353" s="1197"/>
      <c r="BP353" s="1197"/>
      <c r="BQ353" s="1197"/>
      <c r="BR353" s="1197"/>
      <c r="BS353" s="1197"/>
      <c r="BT353" s="1197"/>
      <c r="BU353" s="1197"/>
      <c r="BV353" s="1197"/>
      <c r="BW353" s="1197"/>
      <c r="BX353" s="1197"/>
      <c r="BY353" s="1197"/>
      <c r="BZ353" s="1197"/>
      <c r="CA353" s="1197"/>
      <c r="CB353" s="1198"/>
      <c r="CC353" s="1163" t="str">
        <f>IF('FRONT PAGE'!$A$1="www.fly-logics.com","PIC",0)</f>
        <v>PIC</v>
      </c>
      <c r="CD353" s="1164"/>
      <c r="CE353" s="1164"/>
      <c r="CF353" s="1165"/>
      <c r="CG353" s="1163" t="str">
        <f>IF('FRONT PAGE'!$A$1="www.fly-logics.com","SIC",0)</f>
        <v>SIC</v>
      </c>
      <c r="CH353" s="1164"/>
      <c r="CI353" s="1164"/>
      <c r="CJ353" s="1165"/>
      <c r="CK353" s="1163" t="str">
        <f>IF('FRONT PAGE'!$A$1="www.fly-logics.com","INSTR.",0)</f>
        <v>INSTR.</v>
      </c>
      <c r="CL353" s="1164"/>
      <c r="CM353" s="1164"/>
      <c r="CN353" s="1165"/>
      <c r="CO353" s="1166" t="str">
        <f>IF('FRONT PAGE'!$A$1="www.fly-logics.com","Landings",0)</f>
        <v>Landings</v>
      </c>
      <c r="CP353" s="1167"/>
      <c r="CQ353" s="1167"/>
      <c r="CR353" s="1167"/>
      <c r="CS353" s="1167"/>
      <c r="CT353" s="1168"/>
      <c r="CU353" s="643"/>
      <c r="CV353" s="247"/>
      <c r="CW353" s="212"/>
      <c r="CX353" s="1183" t="str">
        <f>IF('FRONT PAGE'!$A$1="www.fly-logics.com","MANUFACTURER &amp; MODEL",0)</f>
        <v>MANUFACTURER &amp; MODEL</v>
      </c>
      <c r="CY353" s="1184"/>
      <c r="CZ353" s="1184"/>
      <c r="DA353" s="1184"/>
      <c r="DB353" s="1184"/>
      <c r="DC353" s="1184"/>
      <c r="DD353" s="1184"/>
      <c r="DE353" s="1184"/>
      <c r="DF353" s="1184"/>
      <c r="DG353" s="1184"/>
      <c r="DH353" s="1197"/>
      <c r="DI353" s="1197"/>
      <c r="DJ353" s="1197"/>
      <c r="DK353" s="1197"/>
      <c r="DL353" s="1197"/>
      <c r="DM353" s="1197"/>
      <c r="DN353" s="1197"/>
      <c r="DO353" s="1197"/>
      <c r="DP353" s="1197"/>
      <c r="DQ353" s="1197"/>
      <c r="DR353" s="1197"/>
      <c r="DS353" s="1197"/>
      <c r="DT353" s="1197"/>
      <c r="DU353" s="1197"/>
      <c r="DV353" s="1197"/>
      <c r="DW353" s="1197"/>
      <c r="DX353" s="1197"/>
      <c r="DY353" s="1197"/>
      <c r="DZ353" s="1197"/>
      <c r="EA353" s="1198"/>
      <c r="EB353" s="1163" t="str">
        <f>IF('FRONT PAGE'!$A$1="www.fly-logics.com","PIC",0)</f>
        <v>PIC</v>
      </c>
      <c r="EC353" s="1164"/>
      <c r="ED353" s="1164"/>
      <c r="EE353" s="1165"/>
      <c r="EF353" s="1163" t="str">
        <f>IF('FRONT PAGE'!$A$1="www.fly-logics.com","SIC",0)</f>
        <v>SIC</v>
      </c>
      <c r="EG353" s="1164"/>
      <c r="EH353" s="1164"/>
      <c r="EI353" s="1165"/>
      <c r="EJ353" s="1163" t="str">
        <f>IF('FRONT PAGE'!$A$1="www.fly-logics.com","INSTR.",0)</f>
        <v>INSTR.</v>
      </c>
      <c r="EK353" s="1164"/>
      <c r="EL353" s="1164"/>
      <c r="EM353" s="1165"/>
      <c r="EN353" s="1166" t="str">
        <f>IF('FRONT PAGE'!$A$1="www.fly-logics.com","Landings",0)</f>
        <v>Landings</v>
      </c>
      <c r="EO353" s="1167"/>
      <c r="EP353" s="1167"/>
      <c r="EQ353" s="1167"/>
      <c r="ER353" s="1167"/>
      <c r="ES353" s="1168"/>
      <c r="ET353" s="643"/>
      <c r="EU353" s="1183" t="str">
        <f>IF('FRONT PAGE'!$A$1="www.fly-logics.com","MANUFACTURER &amp; MODEL",0)</f>
        <v>MANUFACTURER &amp; MODEL</v>
      </c>
      <c r="EV353" s="1184"/>
      <c r="EW353" s="1184"/>
      <c r="EX353" s="1184"/>
      <c r="EY353" s="1184"/>
      <c r="EZ353" s="1184"/>
      <c r="FA353" s="1184"/>
      <c r="FB353" s="1184"/>
      <c r="FC353" s="1184"/>
      <c r="FD353" s="1184"/>
      <c r="FE353" s="1197"/>
      <c r="FF353" s="1197"/>
      <c r="FG353" s="1197"/>
      <c r="FH353" s="1197"/>
      <c r="FI353" s="1197"/>
      <c r="FJ353" s="1197"/>
      <c r="FK353" s="1197"/>
      <c r="FL353" s="1197"/>
      <c r="FM353" s="1197"/>
      <c r="FN353" s="1197"/>
      <c r="FO353" s="1197"/>
      <c r="FP353" s="1197"/>
      <c r="FQ353" s="1197"/>
      <c r="FR353" s="1197"/>
      <c r="FS353" s="1197"/>
      <c r="FT353" s="1197"/>
      <c r="FU353" s="1197"/>
      <c r="FV353" s="1197"/>
      <c r="FW353" s="1197"/>
      <c r="FX353" s="1198"/>
      <c r="FY353" s="1163" t="str">
        <f>IF('FRONT PAGE'!$A$1="www.fly-logics.com","PIC",0)</f>
        <v>PIC</v>
      </c>
      <c r="FZ353" s="1164"/>
      <c r="GA353" s="1164"/>
      <c r="GB353" s="1165"/>
      <c r="GC353" s="1163" t="str">
        <f>IF('FRONT PAGE'!$A$1="www.fly-logics.com","SIC",0)</f>
        <v>SIC</v>
      </c>
      <c r="GD353" s="1164"/>
      <c r="GE353" s="1164"/>
      <c r="GF353" s="1165"/>
      <c r="GG353" s="1163" t="str">
        <f>IF('FRONT PAGE'!$A$1="www.fly-logics.com","INSTR.",0)</f>
        <v>INSTR.</v>
      </c>
      <c r="GH353" s="1164"/>
      <c r="GI353" s="1164"/>
      <c r="GJ353" s="1165"/>
      <c r="GK353" s="1166" t="str">
        <f>IF('FRONT PAGE'!$A$1="www.fly-logics.com","Landings",0)</f>
        <v>Landings</v>
      </c>
      <c r="GL353" s="1167"/>
      <c r="GM353" s="1167"/>
      <c r="GN353" s="1167"/>
      <c r="GO353" s="1167"/>
      <c r="GP353" s="1168"/>
      <c r="GQ353" s="643"/>
      <c r="GR353" s="6"/>
    </row>
    <row r="354" spans="1:200" ht="8.85" customHeight="1" x14ac:dyDescent="0.25">
      <c r="A354" s="212"/>
      <c r="B354" s="1185"/>
      <c r="C354" s="1186"/>
      <c r="D354" s="1186"/>
      <c r="E354" s="1186"/>
      <c r="F354" s="1186"/>
      <c r="G354" s="1186"/>
      <c r="H354" s="1186"/>
      <c r="I354" s="1186"/>
      <c r="J354" s="1186"/>
      <c r="K354" s="1186"/>
      <c r="L354" s="1119"/>
      <c r="M354" s="1120"/>
      <c r="N354" s="1120"/>
      <c r="O354" s="1120"/>
      <c r="P354" s="1120"/>
      <c r="Q354" s="1120"/>
      <c r="R354" s="1120"/>
      <c r="S354" s="1120"/>
      <c r="T354" s="1120"/>
      <c r="U354" s="1120"/>
      <c r="V354" s="1120"/>
      <c r="W354" s="1120"/>
      <c r="X354" s="1120"/>
      <c r="Y354" s="1120"/>
      <c r="Z354" s="1120"/>
      <c r="AA354" s="1120"/>
      <c r="AB354" s="1120"/>
      <c r="AC354" s="1120"/>
      <c r="AD354" s="1121"/>
      <c r="AE354" s="1199"/>
      <c r="AF354" s="1169"/>
      <c r="AG354" s="1170"/>
      <c r="AH354" s="1170"/>
      <c r="AI354" s="1171"/>
      <c r="AJ354" s="1169"/>
      <c r="AK354" s="1170"/>
      <c r="AL354" s="1170"/>
      <c r="AM354" s="1171"/>
      <c r="AN354" s="1169"/>
      <c r="AO354" s="1170"/>
      <c r="AP354" s="1170"/>
      <c r="AQ354" s="1171"/>
      <c r="AR354" s="1172"/>
      <c r="AS354" s="1173"/>
      <c r="AT354" s="1173"/>
      <c r="AU354" s="1173"/>
      <c r="AV354" s="1173"/>
      <c r="AW354" s="1174"/>
      <c r="AX354" s="643"/>
      <c r="AY354" s="1185"/>
      <c r="AZ354" s="1186"/>
      <c r="BA354" s="1186"/>
      <c r="BB354" s="1186"/>
      <c r="BC354" s="1186"/>
      <c r="BD354" s="1186"/>
      <c r="BE354" s="1186"/>
      <c r="BF354" s="1186"/>
      <c r="BG354" s="1186"/>
      <c r="BH354" s="1186"/>
      <c r="BI354" s="1119"/>
      <c r="BJ354" s="1120"/>
      <c r="BK354" s="1120"/>
      <c r="BL354" s="1120"/>
      <c r="BM354" s="1120"/>
      <c r="BN354" s="1120"/>
      <c r="BO354" s="1120"/>
      <c r="BP354" s="1120"/>
      <c r="BQ354" s="1120"/>
      <c r="BR354" s="1120"/>
      <c r="BS354" s="1120"/>
      <c r="BT354" s="1120"/>
      <c r="BU354" s="1120"/>
      <c r="BV354" s="1120"/>
      <c r="BW354" s="1120"/>
      <c r="BX354" s="1120"/>
      <c r="BY354" s="1120"/>
      <c r="BZ354" s="1120"/>
      <c r="CA354" s="1121"/>
      <c r="CB354" s="1199"/>
      <c r="CC354" s="1169"/>
      <c r="CD354" s="1170"/>
      <c r="CE354" s="1170"/>
      <c r="CF354" s="1171"/>
      <c r="CG354" s="1169"/>
      <c r="CH354" s="1170"/>
      <c r="CI354" s="1170"/>
      <c r="CJ354" s="1171"/>
      <c r="CK354" s="1169"/>
      <c r="CL354" s="1170"/>
      <c r="CM354" s="1170"/>
      <c r="CN354" s="1171"/>
      <c r="CO354" s="1172"/>
      <c r="CP354" s="1173"/>
      <c r="CQ354" s="1173"/>
      <c r="CR354" s="1173"/>
      <c r="CS354" s="1173"/>
      <c r="CT354" s="1174"/>
      <c r="CU354" s="643"/>
      <c r="CV354" s="247"/>
      <c r="CW354" s="212"/>
      <c r="CX354" s="1185"/>
      <c r="CY354" s="1186"/>
      <c r="CZ354" s="1186"/>
      <c r="DA354" s="1186"/>
      <c r="DB354" s="1186"/>
      <c r="DC354" s="1186"/>
      <c r="DD354" s="1186"/>
      <c r="DE354" s="1186"/>
      <c r="DF354" s="1186"/>
      <c r="DG354" s="1186"/>
      <c r="DH354" s="1119"/>
      <c r="DI354" s="1120"/>
      <c r="DJ354" s="1120"/>
      <c r="DK354" s="1120"/>
      <c r="DL354" s="1120"/>
      <c r="DM354" s="1120"/>
      <c r="DN354" s="1120"/>
      <c r="DO354" s="1120"/>
      <c r="DP354" s="1120"/>
      <c r="DQ354" s="1120"/>
      <c r="DR354" s="1120"/>
      <c r="DS354" s="1120"/>
      <c r="DT354" s="1120"/>
      <c r="DU354" s="1120"/>
      <c r="DV354" s="1120"/>
      <c r="DW354" s="1120"/>
      <c r="DX354" s="1120"/>
      <c r="DY354" s="1120"/>
      <c r="DZ354" s="1121"/>
      <c r="EA354" s="1199"/>
      <c r="EB354" s="1169"/>
      <c r="EC354" s="1170"/>
      <c r="ED354" s="1170"/>
      <c r="EE354" s="1171"/>
      <c r="EF354" s="1169"/>
      <c r="EG354" s="1170"/>
      <c r="EH354" s="1170"/>
      <c r="EI354" s="1171"/>
      <c r="EJ354" s="1169"/>
      <c r="EK354" s="1170"/>
      <c r="EL354" s="1170"/>
      <c r="EM354" s="1171"/>
      <c r="EN354" s="1172"/>
      <c r="EO354" s="1173"/>
      <c r="EP354" s="1173"/>
      <c r="EQ354" s="1173"/>
      <c r="ER354" s="1173"/>
      <c r="ES354" s="1174"/>
      <c r="ET354" s="643"/>
      <c r="EU354" s="1185"/>
      <c r="EV354" s="1186"/>
      <c r="EW354" s="1186"/>
      <c r="EX354" s="1186"/>
      <c r="EY354" s="1186"/>
      <c r="EZ354" s="1186"/>
      <c r="FA354" s="1186"/>
      <c r="FB354" s="1186"/>
      <c r="FC354" s="1186"/>
      <c r="FD354" s="1186"/>
      <c r="FE354" s="1119"/>
      <c r="FF354" s="1120"/>
      <c r="FG354" s="1120"/>
      <c r="FH354" s="1120"/>
      <c r="FI354" s="1120"/>
      <c r="FJ354" s="1120"/>
      <c r="FK354" s="1120"/>
      <c r="FL354" s="1120"/>
      <c r="FM354" s="1120"/>
      <c r="FN354" s="1120"/>
      <c r="FO354" s="1120"/>
      <c r="FP354" s="1120"/>
      <c r="FQ354" s="1120"/>
      <c r="FR354" s="1120"/>
      <c r="FS354" s="1120"/>
      <c r="FT354" s="1120"/>
      <c r="FU354" s="1120"/>
      <c r="FV354" s="1120"/>
      <c r="FW354" s="1121"/>
      <c r="FX354" s="1199"/>
      <c r="FY354" s="1169"/>
      <c r="FZ354" s="1170"/>
      <c r="GA354" s="1170"/>
      <c r="GB354" s="1171"/>
      <c r="GC354" s="1169"/>
      <c r="GD354" s="1170"/>
      <c r="GE354" s="1170"/>
      <c r="GF354" s="1171"/>
      <c r="GG354" s="1169"/>
      <c r="GH354" s="1170"/>
      <c r="GI354" s="1170"/>
      <c r="GJ354" s="1171"/>
      <c r="GK354" s="1172"/>
      <c r="GL354" s="1173"/>
      <c r="GM354" s="1173"/>
      <c r="GN354" s="1173"/>
      <c r="GO354" s="1173"/>
      <c r="GP354" s="1174"/>
      <c r="GQ354" s="643"/>
      <c r="GR354" s="6"/>
    </row>
    <row r="355" spans="1:200" ht="6.75" customHeight="1" thickBot="1" x14ac:dyDescent="0.3">
      <c r="A355" s="212"/>
      <c r="B355" s="1185"/>
      <c r="C355" s="1186"/>
      <c r="D355" s="1186"/>
      <c r="E355" s="1186"/>
      <c r="F355" s="1186"/>
      <c r="G355" s="1186"/>
      <c r="H355" s="1186"/>
      <c r="I355" s="1186"/>
      <c r="J355" s="1186"/>
      <c r="K355" s="1186"/>
      <c r="L355" s="1122"/>
      <c r="M355" s="1123"/>
      <c r="N355" s="1123"/>
      <c r="O355" s="1123"/>
      <c r="P355" s="1123"/>
      <c r="Q355" s="1123"/>
      <c r="R355" s="1123"/>
      <c r="S355" s="1123"/>
      <c r="T355" s="1123"/>
      <c r="U355" s="1123"/>
      <c r="V355" s="1123"/>
      <c r="W355" s="1123"/>
      <c r="X355" s="1123"/>
      <c r="Y355" s="1123"/>
      <c r="Z355" s="1123"/>
      <c r="AA355" s="1123"/>
      <c r="AB355" s="1123"/>
      <c r="AC355" s="1123"/>
      <c r="AD355" s="1124"/>
      <c r="AE355" s="1199"/>
      <c r="AF355" s="1169"/>
      <c r="AG355" s="1170"/>
      <c r="AH355" s="1170"/>
      <c r="AI355" s="1171"/>
      <c r="AJ355" s="1169"/>
      <c r="AK355" s="1170"/>
      <c r="AL355" s="1170"/>
      <c r="AM355" s="1171"/>
      <c r="AN355" s="1169"/>
      <c r="AO355" s="1170"/>
      <c r="AP355" s="1170"/>
      <c r="AQ355" s="1171"/>
      <c r="AR355" s="1166" t="str">
        <f>IF('FRONT PAGE'!$A$1="www.fly-logics.com","D",0)</f>
        <v>D</v>
      </c>
      <c r="AS355" s="1167"/>
      <c r="AT355" s="1175"/>
      <c r="AU355" s="1166" t="str">
        <f>IF('FRONT PAGE'!$A$1="www.fly-logics.com","N",0)</f>
        <v>N</v>
      </c>
      <c r="AV355" s="1167"/>
      <c r="AW355" s="1168"/>
      <c r="AX355" s="643"/>
      <c r="AY355" s="1185"/>
      <c r="AZ355" s="1186"/>
      <c r="BA355" s="1186"/>
      <c r="BB355" s="1186"/>
      <c r="BC355" s="1186"/>
      <c r="BD355" s="1186"/>
      <c r="BE355" s="1186"/>
      <c r="BF355" s="1186"/>
      <c r="BG355" s="1186"/>
      <c r="BH355" s="1186"/>
      <c r="BI355" s="1122"/>
      <c r="BJ355" s="1123"/>
      <c r="BK355" s="1123"/>
      <c r="BL355" s="1123"/>
      <c r="BM355" s="1123"/>
      <c r="BN355" s="1123"/>
      <c r="BO355" s="1123"/>
      <c r="BP355" s="1123"/>
      <c r="BQ355" s="1123"/>
      <c r="BR355" s="1123"/>
      <c r="BS355" s="1123"/>
      <c r="BT355" s="1123"/>
      <c r="BU355" s="1123"/>
      <c r="BV355" s="1123"/>
      <c r="BW355" s="1123"/>
      <c r="BX355" s="1123"/>
      <c r="BY355" s="1123"/>
      <c r="BZ355" s="1123"/>
      <c r="CA355" s="1124"/>
      <c r="CB355" s="1199"/>
      <c r="CC355" s="1169"/>
      <c r="CD355" s="1170"/>
      <c r="CE355" s="1170"/>
      <c r="CF355" s="1171"/>
      <c r="CG355" s="1169"/>
      <c r="CH355" s="1170"/>
      <c r="CI355" s="1170"/>
      <c r="CJ355" s="1171"/>
      <c r="CK355" s="1169"/>
      <c r="CL355" s="1170"/>
      <c r="CM355" s="1170"/>
      <c r="CN355" s="1171"/>
      <c r="CO355" s="1166" t="str">
        <f>IF('FRONT PAGE'!$A$1="www.fly-logics.com","D",0)</f>
        <v>D</v>
      </c>
      <c r="CP355" s="1167"/>
      <c r="CQ355" s="1175"/>
      <c r="CR355" s="1166" t="str">
        <f>IF('FRONT PAGE'!$A$1="www.fly-logics.com","N",0)</f>
        <v>N</v>
      </c>
      <c r="CS355" s="1167"/>
      <c r="CT355" s="1168"/>
      <c r="CU355" s="643"/>
      <c r="CV355" s="247"/>
      <c r="CW355" s="212"/>
      <c r="CX355" s="1185"/>
      <c r="CY355" s="1186"/>
      <c r="CZ355" s="1186"/>
      <c r="DA355" s="1186"/>
      <c r="DB355" s="1186"/>
      <c r="DC355" s="1186"/>
      <c r="DD355" s="1186"/>
      <c r="DE355" s="1186"/>
      <c r="DF355" s="1186"/>
      <c r="DG355" s="1186"/>
      <c r="DH355" s="1122"/>
      <c r="DI355" s="1123"/>
      <c r="DJ355" s="1123"/>
      <c r="DK355" s="1123"/>
      <c r="DL355" s="1123"/>
      <c r="DM355" s="1123"/>
      <c r="DN355" s="1123"/>
      <c r="DO355" s="1123"/>
      <c r="DP355" s="1123"/>
      <c r="DQ355" s="1123"/>
      <c r="DR355" s="1123"/>
      <c r="DS355" s="1123"/>
      <c r="DT355" s="1123"/>
      <c r="DU355" s="1123"/>
      <c r="DV355" s="1123"/>
      <c r="DW355" s="1123"/>
      <c r="DX355" s="1123"/>
      <c r="DY355" s="1123"/>
      <c r="DZ355" s="1124"/>
      <c r="EA355" s="1199"/>
      <c r="EB355" s="1169"/>
      <c r="EC355" s="1170"/>
      <c r="ED355" s="1170"/>
      <c r="EE355" s="1171"/>
      <c r="EF355" s="1169"/>
      <c r="EG355" s="1170"/>
      <c r="EH355" s="1170"/>
      <c r="EI355" s="1171"/>
      <c r="EJ355" s="1169"/>
      <c r="EK355" s="1170"/>
      <c r="EL355" s="1170"/>
      <c r="EM355" s="1171"/>
      <c r="EN355" s="1166" t="str">
        <f>IF('FRONT PAGE'!$A$1="www.fly-logics.com","D",0)</f>
        <v>D</v>
      </c>
      <c r="EO355" s="1167"/>
      <c r="EP355" s="1175"/>
      <c r="EQ355" s="1166" t="str">
        <f>IF('FRONT PAGE'!$A$1="www.fly-logics.com","N",0)</f>
        <v>N</v>
      </c>
      <c r="ER355" s="1167"/>
      <c r="ES355" s="1168"/>
      <c r="ET355" s="643"/>
      <c r="EU355" s="1185"/>
      <c r="EV355" s="1186"/>
      <c r="EW355" s="1186"/>
      <c r="EX355" s="1186"/>
      <c r="EY355" s="1186"/>
      <c r="EZ355" s="1186"/>
      <c r="FA355" s="1186"/>
      <c r="FB355" s="1186"/>
      <c r="FC355" s="1186"/>
      <c r="FD355" s="1186"/>
      <c r="FE355" s="1122"/>
      <c r="FF355" s="1123"/>
      <c r="FG355" s="1123"/>
      <c r="FH355" s="1123"/>
      <c r="FI355" s="1123"/>
      <c r="FJ355" s="1123"/>
      <c r="FK355" s="1123"/>
      <c r="FL355" s="1123"/>
      <c r="FM355" s="1123"/>
      <c r="FN355" s="1123"/>
      <c r="FO355" s="1123"/>
      <c r="FP355" s="1123"/>
      <c r="FQ355" s="1123"/>
      <c r="FR355" s="1123"/>
      <c r="FS355" s="1123"/>
      <c r="FT355" s="1123"/>
      <c r="FU355" s="1123"/>
      <c r="FV355" s="1123"/>
      <c r="FW355" s="1124"/>
      <c r="FX355" s="1199"/>
      <c r="FY355" s="1169"/>
      <c r="FZ355" s="1170"/>
      <c r="GA355" s="1170"/>
      <c r="GB355" s="1171"/>
      <c r="GC355" s="1169"/>
      <c r="GD355" s="1170"/>
      <c r="GE355" s="1170"/>
      <c r="GF355" s="1171"/>
      <c r="GG355" s="1169"/>
      <c r="GH355" s="1170"/>
      <c r="GI355" s="1170"/>
      <c r="GJ355" s="1171"/>
      <c r="GK355" s="1166" t="str">
        <f>IF('FRONT PAGE'!$A$1="www.fly-logics.com","D",0)</f>
        <v>D</v>
      </c>
      <c r="GL355" s="1167"/>
      <c r="GM355" s="1175"/>
      <c r="GN355" s="1166" t="str">
        <f>IF('FRONT PAGE'!$A$1="www.fly-logics.com","N",0)</f>
        <v>N</v>
      </c>
      <c r="GO355" s="1167"/>
      <c r="GP355" s="1168"/>
      <c r="GQ355" s="643"/>
      <c r="GR355" s="6"/>
    </row>
    <row r="356" spans="1:200" ht="6.75" customHeight="1" thickBot="1" x14ac:dyDescent="0.3">
      <c r="A356" s="212"/>
      <c r="B356" s="1181"/>
      <c r="C356" s="1182"/>
      <c r="D356" s="1182"/>
      <c r="E356" s="1182"/>
      <c r="F356" s="1182"/>
      <c r="G356" s="1182"/>
      <c r="H356" s="1182"/>
      <c r="I356" s="1182"/>
      <c r="J356" s="1182"/>
      <c r="K356" s="1182"/>
      <c r="L356" s="1182"/>
      <c r="M356" s="1182"/>
      <c r="N356" s="1182"/>
      <c r="O356" s="1182"/>
      <c r="P356" s="1182"/>
      <c r="Q356" s="1182"/>
      <c r="R356" s="1182"/>
      <c r="S356" s="1182"/>
      <c r="T356" s="1182"/>
      <c r="U356" s="1182"/>
      <c r="V356" s="1182"/>
      <c r="W356" s="1182"/>
      <c r="X356" s="1182"/>
      <c r="Y356" s="1182"/>
      <c r="Z356" s="1182"/>
      <c r="AA356" s="1200"/>
      <c r="AB356" s="1200"/>
      <c r="AC356" s="1200"/>
      <c r="AD356" s="1200"/>
      <c r="AE356" s="1201"/>
      <c r="AF356" s="1169"/>
      <c r="AG356" s="1176"/>
      <c r="AH356" s="1176"/>
      <c r="AI356" s="1171"/>
      <c r="AJ356" s="1169"/>
      <c r="AK356" s="1176"/>
      <c r="AL356" s="1176"/>
      <c r="AM356" s="1171"/>
      <c r="AN356" s="1169"/>
      <c r="AO356" s="1176"/>
      <c r="AP356" s="1176"/>
      <c r="AQ356" s="1171"/>
      <c r="AR356" s="1177"/>
      <c r="AS356" s="1178"/>
      <c r="AT356" s="1179"/>
      <c r="AU356" s="1177"/>
      <c r="AV356" s="1178"/>
      <c r="AW356" s="1180"/>
      <c r="AX356" s="643"/>
      <c r="AY356" s="1181"/>
      <c r="AZ356" s="1182"/>
      <c r="BA356" s="1182"/>
      <c r="BB356" s="1182"/>
      <c r="BC356" s="1182"/>
      <c r="BD356" s="1182"/>
      <c r="BE356" s="1182"/>
      <c r="BF356" s="1182"/>
      <c r="BG356" s="1182"/>
      <c r="BH356" s="1182"/>
      <c r="BI356" s="1182"/>
      <c r="BJ356" s="1182"/>
      <c r="BK356" s="1182"/>
      <c r="BL356" s="1182"/>
      <c r="BM356" s="1182"/>
      <c r="BN356" s="1182"/>
      <c r="BO356" s="1182"/>
      <c r="BP356" s="1182"/>
      <c r="BQ356" s="1182"/>
      <c r="BR356" s="1182"/>
      <c r="BS356" s="1182"/>
      <c r="BT356" s="1182"/>
      <c r="BU356" s="1182"/>
      <c r="BV356" s="1182"/>
      <c r="BW356" s="1182"/>
      <c r="BX356" s="1200"/>
      <c r="BY356" s="1200"/>
      <c r="BZ356" s="1200"/>
      <c r="CA356" s="1200"/>
      <c r="CB356" s="1201"/>
      <c r="CC356" s="1169"/>
      <c r="CD356" s="1176"/>
      <c r="CE356" s="1176"/>
      <c r="CF356" s="1171"/>
      <c r="CG356" s="1169"/>
      <c r="CH356" s="1176"/>
      <c r="CI356" s="1176"/>
      <c r="CJ356" s="1171"/>
      <c r="CK356" s="1169"/>
      <c r="CL356" s="1176"/>
      <c r="CM356" s="1176"/>
      <c r="CN356" s="1171"/>
      <c r="CO356" s="1177"/>
      <c r="CP356" s="1178"/>
      <c r="CQ356" s="1179"/>
      <c r="CR356" s="1177"/>
      <c r="CS356" s="1178"/>
      <c r="CT356" s="1180"/>
      <c r="CU356" s="643"/>
      <c r="CV356" s="247"/>
      <c r="CW356" s="212"/>
      <c r="CX356" s="1181"/>
      <c r="CY356" s="1182"/>
      <c r="CZ356" s="1182"/>
      <c r="DA356" s="1182"/>
      <c r="DB356" s="1182"/>
      <c r="DC356" s="1182"/>
      <c r="DD356" s="1182"/>
      <c r="DE356" s="1182"/>
      <c r="DF356" s="1182"/>
      <c r="DG356" s="1182"/>
      <c r="DH356" s="1182"/>
      <c r="DI356" s="1182"/>
      <c r="DJ356" s="1182"/>
      <c r="DK356" s="1182"/>
      <c r="DL356" s="1182"/>
      <c r="DM356" s="1182"/>
      <c r="DN356" s="1182"/>
      <c r="DO356" s="1182"/>
      <c r="DP356" s="1182"/>
      <c r="DQ356" s="1182"/>
      <c r="DR356" s="1182"/>
      <c r="DS356" s="1182"/>
      <c r="DT356" s="1182"/>
      <c r="DU356" s="1182"/>
      <c r="DV356" s="1182"/>
      <c r="DW356" s="1200"/>
      <c r="DX356" s="1200"/>
      <c r="DY356" s="1200"/>
      <c r="DZ356" s="1200"/>
      <c r="EA356" s="1201"/>
      <c r="EB356" s="1169"/>
      <c r="EC356" s="1176"/>
      <c r="ED356" s="1176"/>
      <c r="EE356" s="1171"/>
      <c r="EF356" s="1169"/>
      <c r="EG356" s="1176"/>
      <c r="EH356" s="1176"/>
      <c r="EI356" s="1171"/>
      <c r="EJ356" s="1169"/>
      <c r="EK356" s="1176"/>
      <c r="EL356" s="1176"/>
      <c r="EM356" s="1171"/>
      <c r="EN356" s="1177"/>
      <c r="EO356" s="1178"/>
      <c r="EP356" s="1179"/>
      <c r="EQ356" s="1177"/>
      <c r="ER356" s="1178"/>
      <c r="ES356" s="1180"/>
      <c r="ET356" s="643"/>
      <c r="EU356" s="1181"/>
      <c r="EV356" s="1182"/>
      <c r="EW356" s="1182"/>
      <c r="EX356" s="1182"/>
      <c r="EY356" s="1182"/>
      <c r="EZ356" s="1182"/>
      <c r="FA356" s="1182"/>
      <c r="FB356" s="1182"/>
      <c r="FC356" s="1182"/>
      <c r="FD356" s="1182"/>
      <c r="FE356" s="1182"/>
      <c r="FF356" s="1182"/>
      <c r="FG356" s="1182"/>
      <c r="FH356" s="1182"/>
      <c r="FI356" s="1182"/>
      <c r="FJ356" s="1182"/>
      <c r="FK356" s="1182"/>
      <c r="FL356" s="1182"/>
      <c r="FM356" s="1182"/>
      <c r="FN356" s="1182"/>
      <c r="FO356" s="1182"/>
      <c r="FP356" s="1182"/>
      <c r="FQ356" s="1182"/>
      <c r="FR356" s="1182"/>
      <c r="FS356" s="1182"/>
      <c r="FT356" s="1200"/>
      <c r="FU356" s="1200"/>
      <c r="FV356" s="1200"/>
      <c r="FW356" s="1200"/>
      <c r="FX356" s="1201"/>
      <c r="FY356" s="1169"/>
      <c r="FZ356" s="1176"/>
      <c r="GA356" s="1176"/>
      <c r="GB356" s="1171"/>
      <c r="GC356" s="1169"/>
      <c r="GD356" s="1176"/>
      <c r="GE356" s="1176"/>
      <c r="GF356" s="1171"/>
      <c r="GG356" s="1169"/>
      <c r="GH356" s="1176"/>
      <c r="GI356" s="1176"/>
      <c r="GJ356" s="1171"/>
      <c r="GK356" s="1177"/>
      <c r="GL356" s="1178"/>
      <c r="GM356" s="1179"/>
      <c r="GN356" s="1177"/>
      <c r="GO356" s="1178"/>
      <c r="GP356" s="1180"/>
      <c r="GQ356" s="643"/>
      <c r="GR356" s="6"/>
    </row>
    <row r="357" spans="1:200" ht="8.85" customHeight="1" x14ac:dyDescent="0.25">
      <c r="A357" s="212"/>
      <c r="B357" s="1187" t="str">
        <f>LOGBOOK!$AH$3</f>
        <v>TYPE</v>
      </c>
      <c r="C357" s="1188"/>
      <c r="D357" s="1188"/>
      <c r="E357" s="1188"/>
      <c r="F357" s="1119"/>
      <c r="G357" s="1204"/>
      <c r="H357" s="1204"/>
      <c r="I357" s="1204"/>
      <c r="J357" s="1205"/>
      <c r="K357" s="1189"/>
      <c r="L357" s="1119"/>
      <c r="M357" s="1204"/>
      <c r="N357" s="1204"/>
      <c r="O357" s="1204"/>
      <c r="P357" s="1204"/>
      <c r="Q357" s="1205"/>
      <c r="R357" s="1188" t="str">
        <f>IF('FRONT PAGE'!$A$1="www.fly-logics.com","YEAR",0)</f>
        <v>YEAR</v>
      </c>
      <c r="S357" s="1188"/>
      <c r="T357" s="1188"/>
      <c r="U357" s="1188"/>
      <c r="V357" s="1119"/>
      <c r="W357" s="1204"/>
      <c r="X357" s="1204"/>
      <c r="Y357" s="1205"/>
      <c r="Z357" s="1199"/>
      <c r="AA357" s="629" t="str">
        <f>IF('FRONT PAGE'!$A$1="www.fly-logics.com","JAN",0)</f>
        <v>JAN</v>
      </c>
      <c r="AB357" s="631"/>
      <c r="AC357" s="631"/>
      <c r="AD357" s="631"/>
      <c r="AE357" s="631"/>
      <c r="AF357" s="630" t="str">
        <f>IF(SUMIFS(LOGBOOK!$Y$5:$Y$1036129,LOGBOOK!$D$5:$D$1036129,F357,LOGBOOK!$AN$5:$AN$1036129,V357,LOGBOOK!$E$5:$E$1036129,L357,LOGBOOK!$AM$5:$AM$1036129,"ENE")=0," ",SUMIFS(LOGBOOK!$Y$5:$Y$1036129,LOGBOOK!$D$5:$D$1036129,F357,LOGBOOK!$AN$5:$AN$1036129,V357,LOGBOOK!$E$5:$E$1036129,L357,LOGBOOK!$AM$5:$AM$1036129,"ENE"))</f>
        <v xml:space="preserve"> </v>
      </c>
      <c r="AG357" s="625"/>
      <c r="AH357" s="625"/>
      <c r="AI357" s="625"/>
      <c r="AJ357" s="630" t="str">
        <f>IF(SUMIFS(LOGBOOK!$Z$5:$Z$1036129,LOGBOOK!$D$5:$D$1036129,F357,LOGBOOK!$AN$5:$AN$1036129,V357,LOGBOOK!$E$5:$E$1036129,L357,LOGBOOK!$AM$5:$AM$1036129,"ENE")=0," ",SUMIFS(LOGBOOK!$Z$5:$Z$1036129,LOGBOOK!$D$5:$D$1036129,F357,LOGBOOK!$AN$5:$AN$1036129,V357,LOGBOOK!$E$5:$E$1036129,L357,LOGBOOK!$AM$5:$AM$1036129,"ENE"))</f>
        <v xml:space="preserve"> </v>
      </c>
      <c r="AK357" s="625"/>
      <c r="AL357" s="625"/>
      <c r="AM357" s="625"/>
      <c r="AN357" s="630" t="str">
        <f>IF(SUMIFS(LOGBOOK!$AA$5:$AA$1036129,LOGBOOK!$D$5:$D$1036129,F357,LOGBOOK!$AN$5:$AN$1036129,V357,LOGBOOK!$E$5:$E$1036129,L357,LOGBOOK!$AM$5:$AM$1036129,"ENE")=0," ",SUMIFS(LOGBOOK!$AA$5:$AA$1036129,LOGBOOK!$D$5:$D$1036129,F357,LOGBOOK!$AN$5:$AN$1036129,V357,LOGBOOK!$E$5:$E$1036129,L357,LOGBOOK!$AM$5:$AM$1036129,"ENE"))</f>
        <v xml:space="preserve"> </v>
      </c>
      <c r="AO357" s="625"/>
      <c r="AP357" s="625"/>
      <c r="AQ357" s="625"/>
      <c r="AR357" s="623" t="str">
        <f>IF(SUMIFS(LOGBOOK!$AE$5:$AE$1036129,LOGBOOK!$D$5:$D$1036129,F357,LOGBOOK!$AN$5:$AN$1036129,V357,LOGBOOK!$E$5:$E$1036129,L357,LOGBOOK!$AM$5:$AM$1036129,"ENE")=0," ",SUMIFS(LOGBOOK!$AE$5:$AE$1036129,LOGBOOK!$D$5:$D$1036129,F357,LOGBOOK!$AN$5:$AN$1036129,V357,LOGBOOK!$E$5:$E$1036129,L357,LOGBOOK!$AM$5:$AM$1036129,"ENE"))</f>
        <v xml:space="preserve"> </v>
      </c>
      <c r="AS357" s="623"/>
      <c r="AT357" s="623"/>
      <c r="AU357" s="623" t="str">
        <f>IF(SUMIFS(LOGBOOK!$AF$5:$AF$1036129,LOGBOOK!$D$5:$D$1036129,F357,LOGBOOK!$AN$5:$AN$1036129,V357,LOGBOOK!$E$5:$E$1036129,L357,LOGBOOK!$AM$5:$AM$1036129,"ENE")=0," ",SUMIFS(LOGBOOK!$AF$5:$AF$1036129,LOGBOOK!$D$5:$D$1036129,F357,LOGBOOK!$AN$5:$AN$1036129,V357,LOGBOOK!$E$5:$E$1036129,L357,LOGBOOK!$AM$5:$AM$1036129,"ENE"))</f>
        <v xml:space="preserve"> </v>
      </c>
      <c r="AV357" s="633"/>
      <c r="AW357" s="633"/>
      <c r="AX357" s="643"/>
      <c r="AY357" s="1187" t="str">
        <f>LOGBOOK!$AH$3</f>
        <v>TYPE</v>
      </c>
      <c r="AZ357" s="1188"/>
      <c r="BA357" s="1188"/>
      <c r="BB357" s="1188"/>
      <c r="BC357" s="1119"/>
      <c r="BD357" s="1204"/>
      <c r="BE357" s="1204"/>
      <c r="BF357" s="1204"/>
      <c r="BG357" s="1205"/>
      <c r="BH357" s="1189"/>
      <c r="BI357" s="1119"/>
      <c r="BJ357" s="1204"/>
      <c r="BK357" s="1204"/>
      <c r="BL357" s="1204"/>
      <c r="BM357" s="1204"/>
      <c r="BN357" s="1205"/>
      <c r="BO357" s="1188" t="str">
        <f>IF('FRONT PAGE'!$A$1="www.fly-logics.com","YEAR",0)</f>
        <v>YEAR</v>
      </c>
      <c r="BP357" s="1188"/>
      <c r="BQ357" s="1188"/>
      <c r="BR357" s="1188"/>
      <c r="BS357" s="1119"/>
      <c r="BT357" s="1204"/>
      <c r="BU357" s="1204"/>
      <c r="BV357" s="1205"/>
      <c r="BW357" s="1199"/>
      <c r="BX357" s="629" t="str">
        <f>IF('FRONT PAGE'!$A$1="www.fly-logics.com","JAN",0)</f>
        <v>JAN</v>
      </c>
      <c r="BY357" s="631"/>
      <c r="BZ357" s="631"/>
      <c r="CA357" s="631"/>
      <c r="CB357" s="631"/>
      <c r="CC357" s="630" t="str">
        <f>IF(SUMIFS(LOGBOOK!$Y$5:$Y$1036129,LOGBOOK!$D$5:$D$1036129,BC357,LOGBOOK!$AN$5:$AN$1036129,BS357,LOGBOOK!$E$5:$E$1036129,BI357,LOGBOOK!$AM$5:$AM$1036129,"ENE")=0," ",SUMIFS(LOGBOOK!$Y$5:$Y$1036129,LOGBOOK!$D$5:$D$1036129,BC357,LOGBOOK!$AN$5:$AN$1036129,BS357,LOGBOOK!$E$5:$E$1036129,BI357,LOGBOOK!$AM$5:$AM$1036129,"ENE"))</f>
        <v xml:space="preserve"> </v>
      </c>
      <c r="CD357" s="625"/>
      <c r="CE357" s="625"/>
      <c r="CF357" s="625"/>
      <c r="CG357" s="630" t="str">
        <f>IF(SUMIFS(LOGBOOK!$Z$5:$Z$1036129,LOGBOOK!$D$5:$D$1036129,BC357,LOGBOOK!$AN$5:$AN$1036129,BS357,LOGBOOK!$E$5:$E$1036129,BI357,LOGBOOK!$AM$5:$AM$1036129,"ENE")=0," ",SUMIFS(LOGBOOK!$Z$5:$Z$1036129,LOGBOOK!$D$5:$D$1036129,BC357,LOGBOOK!$AN$5:$AN$1036129,BS357,LOGBOOK!$E$5:$E$1036129,BI357,LOGBOOK!$AM$5:$AM$1036129,"ENE"))</f>
        <v xml:space="preserve"> </v>
      </c>
      <c r="CH357" s="625"/>
      <c r="CI357" s="625"/>
      <c r="CJ357" s="625"/>
      <c r="CK357" s="630" t="str">
        <f>IF(SUMIFS(LOGBOOK!$AA$5:$AA$1036129,LOGBOOK!$D$5:$D$1036129,BC357,LOGBOOK!$AN$5:$AN$1036129,BS357,LOGBOOK!$E$5:$E$1036129,BI357,LOGBOOK!$AM$5:$AM$1036129,"ENE")=0," ",SUMIFS(LOGBOOK!$AA$5:$AA$1036129,LOGBOOK!$D$5:$D$1036129,BC357,LOGBOOK!$AN$5:$AN$1036129,BS357,LOGBOOK!$E$5:$E$1036129,BI357,LOGBOOK!$AM$5:$AM$1036129,"ENE"))</f>
        <v xml:space="preserve"> </v>
      </c>
      <c r="CL357" s="625"/>
      <c r="CM357" s="625"/>
      <c r="CN357" s="625"/>
      <c r="CO357" s="623" t="str">
        <f>IF(SUMIFS(LOGBOOK!$AE$5:$AE$1036129,LOGBOOK!$D$5:$D$1036129,BC357,LOGBOOK!$AN$5:$AN$1036129,BS357,LOGBOOK!$E$5:$E$1036129,BI357,LOGBOOK!$AM$5:$AM$1036129,"ENE")=0," ",SUMIFS(LOGBOOK!$AE$5:$AE$1036129,LOGBOOK!$D$5:$D$1036129,BC357,LOGBOOK!$AN$5:$AN$1036129,BS357,LOGBOOK!$E$5:$E$1036129,BI357,LOGBOOK!$AM$5:$AM$1036129,"ENE"))</f>
        <v xml:space="preserve"> </v>
      </c>
      <c r="CP357" s="623"/>
      <c r="CQ357" s="623"/>
      <c r="CR357" s="623" t="str">
        <f>IF(SUMIFS(LOGBOOK!$AF$5:$AF$1036129,LOGBOOK!$D$5:$D$1036129,BC357,LOGBOOK!$AN$5:$AN$1036129,BS357,LOGBOOK!$E$5:$E$1036129,BI357,LOGBOOK!$AM$5:$AM$1036129,"ENE")=0," ",SUMIFS(LOGBOOK!$AF$5:$AF$1036129,LOGBOOK!$D$5:$D$1036129,BC357,LOGBOOK!$AN$5:$AN$1036129,BS357,LOGBOOK!$E$5:$E$1036129,BI357,LOGBOOK!$AM$5:$AM$1036129,"ENE"))</f>
        <v xml:space="preserve"> </v>
      </c>
      <c r="CS357" s="633"/>
      <c r="CT357" s="633"/>
      <c r="CU357" s="643"/>
      <c r="CV357" s="247"/>
      <c r="CW357" s="212"/>
      <c r="CX357" s="1187" t="str">
        <f>LOGBOOK!$AH$3</f>
        <v>TYPE</v>
      </c>
      <c r="CY357" s="1188"/>
      <c r="CZ357" s="1188"/>
      <c r="DA357" s="1188"/>
      <c r="DB357" s="1119"/>
      <c r="DC357" s="1204"/>
      <c r="DD357" s="1204"/>
      <c r="DE357" s="1204"/>
      <c r="DF357" s="1205"/>
      <c r="DG357" s="1189"/>
      <c r="DH357" s="1119"/>
      <c r="DI357" s="1204"/>
      <c r="DJ357" s="1204"/>
      <c r="DK357" s="1204"/>
      <c r="DL357" s="1204"/>
      <c r="DM357" s="1205"/>
      <c r="DN357" s="1188" t="str">
        <f>IF('FRONT PAGE'!$A$1="www.fly-logics.com","YEAR",0)</f>
        <v>YEAR</v>
      </c>
      <c r="DO357" s="1188"/>
      <c r="DP357" s="1188"/>
      <c r="DQ357" s="1188"/>
      <c r="DR357" s="1119"/>
      <c r="DS357" s="1204"/>
      <c r="DT357" s="1204"/>
      <c r="DU357" s="1205"/>
      <c r="DV357" s="1199"/>
      <c r="DW357" s="629" t="str">
        <f>IF('FRONT PAGE'!$A$1="www.fly-logics.com","JAN",0)</f>
        <v>JAN</v>
      </c>
      <c r="DX357" s="631"/>
      <c r="DY357" s="631"/>
      <c r="DZ357" s="631"/>
      <c r="EA357" s="631"/>
      <c r="EB357" s="630" t="str">
        <f>IF(SUMIFS(LOGBOOK!$Y$5:$Y$1036129,LOGBOOK!$D$5:$D$1036129,DB357,LOGBOOK!$AN$5:$AN$1036129,DR357,LOGBOOK!$E$5:$E$1036129,DH357,LOGBOOK!$AM$5:$AM$1036129,"ENE")=0," ",SUMIFS(LOGBOOK!$Y$5:$Y$1036129,LOGBOOK!$D$5:$D$1036129,DB357,LOGBOOK!$AN$5:$AN$1036129,DR357,LOGBOOK!$E$5:$E$1036129,DH357,LOGBOOK!$AM$5:$AM$1036129,"ENE"))</f>
        <v xml:space="preserve"> </v>
      </c>
      <c r="EC357" s="625"/>
      <c r="ED357" s="625"/>
      <c r="EE357" s="625"/>
      <c r="EF357" s="630" t="str">
        <f>IF(SUMIFS(LOGBOOK!$Z$5:$Z$1036129,LOGBOOK!$D$5:$D$1036129,DB357,LOGBOOK!$AN$5:$AN$1036129,DR357,LOGBOOK!$E$5:$E$1036129,DH357,LOGBOOK!$AM$5:$AM$1036129,"ENE")=0," ",SUMIFS(LOGBOOK!$Z$5:$Z$1036129,LOGBOOK!$D$5:$D$1036129,DB357,LOGBOOK!$AN$5:$AN$1036129,DR357,LOGBOOK!$E$5:$E$1036129,DH357,LOGBOOK!$AM$5:$AM$1036129,"ENE"))</f>
        <v xml:space="preserve"> </v>
      </c>
      <c r="EG357" s="625"/>
      <c r="EH357" s="625"/>
      <c r="EI357" s="625"/>
      <c r="EJ357" s="630" t="str">
        <f>IF(SUMIFS(LOGBOOK!$AA$5:$AA$1036129,LOGBOOK!$D$5:$D$1036129,DB357,LOGBOOK!$AN$5:$AN$1036129,DR357,LOGBOOK!$E$5:$E$1036129,DH357,LOGBOOK!$AM$5:$AM$1036129,"ENE")=0," ",SUMIFS(LOGBOOK!$AA$5:$AA$1036129,LOGBOOK!$D$5:$D$1036129,DB357,LOGBOOK!$AN$5:$AN$1036129,DR357,LOGBOOK!$E$5:$E$1036129,DH357,LOGBOOK!$AM$5:$AM$1036129,"ENE"))</f>
        <v xml:space="preserve"> </v>
      </c>
      <c r="EK357" s="625"/>
      <c r="EL357" s="625"/>
      <c r="EM357" s="625"/>
      <c r="EN357" s="623" t="str">
        <f>IF(SUMIFS(LOGBOOK!$AE$5:$AE$1036129,LOGBOOK!$D$5:$D$1036129,DB357,LOGBOOK!$AN$5:$AN$1036129,DR357,LOGBOOK!$E$5:$E$1036129,DH357,LOGBOOK!$AM$5:$AM$1036129,"ENE")=0," ",SUMIFS(LOGBOOK!$AE$5:$AE$1036129,LOGBOOK!$D$5:$D$1036129,DB357,LOGBOOK!$AN$5:$AN$1036129,DR357,LOGBOOK!$E$5:$E$1036129,DH357,LOGBOOK!$AM$5:$AM$1036129,"ENE"))</f>
        <v xml:space="preserve"> </v>
      </c>
      <c r="EO357" s="623"/>
      <c r="EP357" s="623"/>
      <c r="EQ357" s="623" t="str">
        <f>IF(SUMIFS(LOGBOOK!$AF$5:$AF$1036129,LOGBOOK!$D$5:$D$1036129,DB357,LOGBOOK!$AN$5:$AN$1036129,DR357,LOGBOOK!$E$5:$E$1036129,DH357,LOGBOOK!$AM$5:$AM$1036129,"ENE")=0," ",SUMIFS(LOGBOOK!$AF$5:$AF$1036129,LOGBOOK!$D$5:$D$1036129,DB357,LOGBOOK!$AN$5:$AN$1036129,DR357,LOGBOOK!$E$5:$E$1036129,DH357,LOGBOOK!$AM$5:$AM$1036129,"ENE"))</f>
        <v xml:space="preserve"> </v>
      </c>
      <c r="ER357" s="633"/>
      <c r="ES357" s="633"/>
      <c r="ET357" s="643"/>
      <c r="EU357" s="1187" t="str">
        <f>LOGBOOK!$AH$3</f>
        <v>TYPE</v>
      </c>
      <c r="EV357" s="1188"/>
      <c r="EW357" s="1188"/>
      <c r="EX357" s="1188"/>
      <c r="EY357" s="1119"/>
      <c r="EZ357" s="1204"/>
      <c r="FA357" s="1204"/>
      <c r="FB357" s="1204"/>
      <c r="FC357" s="1205"/>
      <c r="FD357" s="1189"/>
      <c r="FE357" s="1119"/>
      <c r="FF357" s="1204"/>
      <c r="FG357" s="1204"/>
      <c r="FH357" s="1204"/>
      <c r="FI357" s="1204"/>
      <c r="FJ357" s="1205"/>
      <c r="FK357" s="1188" t="str">
        <f>IF('FRONT PAGE'!$A$1="www.fly-logics.com","YEAR",0)</f>
        <v>YEAR</v>
      </c>
      <c r="FL357" s="1188"/>
      <c r="FM357" s="1188"/>
      <c r="FN357" s="1188"/>
      <c r="FO357" s="1119"/>
      <c r="FP357" s="1204"/>
      <c r="FQ357" s="1204"/>
      <c r="FR357" s="1205"/>
      <c r="FS357" s="1199"/>
      <c r="FT357" s="629" t="str">
        <f>IF('FRONT PAGE'!$A$1="www.fly-logics.com","JAN",0)</f>
        <v>JAN</v>
      </c>
      <c r="FU357" s="631"/>
      <c r="FV357" s="631"/>
      <c r="FW357" s="631"/>
      <c r="FX357" s="631"/>
      <c r="FY357" s="630" t="str">
        <f>IF(SUMIFS(LOGBOOK!$Y$5:$Y$1036129,LOGBOOK!$D$5:$D$1036129,EY357,LOGBOOK!$AN$5:$AN$1036129,FO357,LOGBOOK!$E$5:$E$1036129,FE357,LOGBOOK!$AM$5:$AM$1036129,"ENE")=0," ",SUMIFS(LOGBOOK!$Y$5:$Y$1036129,LOGBOOK!$D$5:$D$1036129,EY357,LOGBOOK!$AN$5:$AN$1036129,FO357,LOGBOOK!$E$5:$E$1036129,FE357,LOGBOOK!$AM$5:$AM$1036129,"ENE"))</f>
        <v xml:space="preserve"> </v>
      </c>
      <c r="FZ357" s="625"/>
      <c r="GA357" s="625"/>
      <c r="GB357" s="625"/>
      <c r="GC357" s="630" t="str">
        <f>IF(SUMIFS(LOGBOOK!$Z$5:$Z$1036129,LOGBOOK!$D$5:$D$1036129,EY357,LOGBOOK!$AN$5:$AN$1036129,FO357,LOGBOOK!$E$5:$E$1036129,FE357,LOGBOOK!$AM$5:$AM$1036129,"ENE")=0," ",SUMIFS(LOGBOOK!$Z$5:$Z$1036129,LOGBOOK!$D$5:$D$1036129,EY357,LOGBOOK!$AN$5:$AN$1036129,FO357,LOGBOOK!$E$5:$E$1036129,FE357,LOGBOOK!$AM$5:$AM$1036129,"ENE"))</f>
        <v xml:space="preserve"> </v>
      </c>
      <c r="GD357" s="625"/>
      <c r="GE357" s="625"/>
      <c r="GF357" s="625"/>
      <c r="GG357" s="630" t="str">
        <f>IF(SUMIFS(LOGBOOK!$AA$5:$AA$1036129,LOGBOOK!$D$5:$D$1036129,EY357,LOGBOOK!$AN$5:$AN$1036129,FO357,LOGBOOK!$E$5:$E$1036129,FE357,LOGBOOK!$AM$5:$AM$1036129,"ENE")=0," ",SUMIFS(LOGBOOK!$AA$5:$AA$1036129,LOGBOOK!$D$5:$D$1036129,EY357,LOGBOOK!$AN$5:$AN$1036129,FO357,LOGBOOK!$E$5:$E$1036129,FE357,LOGBOOK!$AM$5:$AM$1036129,"ENE"))</f>
        <v xml:space="preserve"> </v>
      </c>
      <c r="GH357" s="625"/>
      <c r="GI357" s="625"/>
      <c r="GJ357" s="625"/>
      <c r="GK357" s="623" t="str">
        <f>IF(SUMIFS(LOGBOOK!$AE$5:$AE$1036129,LOGBOOK!$D$5:$D$1036129,EY357,LOGBOOK!$AN$5:$AN$1036129,FO357,LOGBOOK!$E$5:$E$1036129,FE357,LOGBOOK!$AM$5:$AM$1036129,"ENE")=0," ",SUMIFS(LOGBOOK!$AE$5:$AE$1036129,LOGBOOK!$D$5:$D$1036129,EY357,LOGBOOK!$AN$5:$AN$1036129,FO357,LOGBOOK!$E$5:$E$1036129,FE357,LOGBOOK!$AM$5:$AM$1036129,"ENE"))</f>
        <v xml:space="preserve"> </v>
      </c>
      <c r="GL357" s="623"/>
      <c r="GM357" s="623"/>
      <c r="GN357" s="623" t="str">
        <f>IF(SUMIFS(LOGBOOK!$AF$5:$AF$1036129,LOGBOOK!$D$5:$D$1036129,EY357,LOGBOOK!$AN$5:$AN$1036129,FO357,LOGBOOK!$E$5:$E$1036129,FE357,LOGBOOK!$AM$5:$AM$1036129,"ENE")=0," ",SUMIFS(LOGBOOK!$AF$5:$AF$1036129,LOGBOOK!$D$5:$D$1036129,EY357,LOGBOOK!$AN$5:$AN$1036129,FO357,LOGBOOK!$E$5:$E$1036129,FE357,LOGBOOK!$AM$5:$AM$1036129,"ENE"))</f>
        <v xml:space="preserve"> </v>
      </c>
      <c r="GO357" s="633"/>
      <c r="GP357" s="633"/>
      <c r="GQ357" s="643"/>
      <c r="GR357" s="6"/>
    </row>
    <row r="358" spans="1:200" ht="8.85" customHeight="1" thickBot="1" x14ac:dyDescent="0.3">
      <c r="A358" s="212"/>
      <c r="B358" s="1187"/>
      <c r="C358" s="1188"/>
      <c r="D358" s="1188"/>
      <c r="E358" s="1188"/>
      <c r="F358" s="1206"/>
      <c r="G358" s="1207"/>
      <c r="H358" s="1207"/>
      <c r="I358" s="1207"/>
      <c r="J358" s="1208"/>
      <c r="K358" s="1189"/>
      <c r="L358" s="1206"/>
      <c r="M358" s="1207"/>
      <c r="N358" s="1207"/>
      <c r="O358" s="1207"/>
      <c r="P358" s="1207"/>
      <c r="Q358" s="1208"/>
      <c r="R358" s="1188"/>
      <c r="S358" s="1188"/>
      <c r="T358" s="1188"/>
      <c r="U358" s="1188"/>
      <c r="V358" s="1206"/>
      <c r="W358" s="1207"/>
      <c r="X358" s="1207"/>
      <c r="Y358" s="1208"/>
      <c r="Z358" s="1199"/>
      <c r="AA358" s="631"/>
      <c r="AB358" s="631"/>
      <c r="AC358" s="631"/>
      <c r="AD358" s="631"/>
      <c r="AE358" s="631"/>
      <c r="AF358" s="625"/>
      <c r="AG358" s="632"/>
      <c r="AH358" s="632"/>
      <c r="AI358" s="625"/>
      <c r="AJ358" s="625"/>
      <c r="AK358" s="632"/>
      <c r="AL358" s="632"/>
      <c r="AM358" s="625"/>
      <c r="AN358" s="625"/>
      <c r="AO358" s="632"/>
      <c r="AP358" s="632"/>
      <c r="AQ358" s="625"/>
      <c r="AR358" s="623"/>
      <c r="AS358" s="623"/>
      <c r="AT358" s="623"/>
      <c r="AU358" s="633"/>
      <c r="AV358" s="634"/>
      <c r="AW358" s="633"/>
      <c r="AX358" s="643"/>
      <c r="AY358" s="1187"/>
      <c r="AZ358" s="1188"/>
      <c r="BA358" s="1188"/>
      <c r="BB358" s="1188"/>
      <c r="BC358" s="1206"/>
      <c r="BD358" s="1207"/>
      <c r="BE358" s="1207"/>
      <c r="BF358" s="1207"/>
      <c r="BG358" s="1208"/>
      <c r="BH358" s="1189"/>
      <c r="BI358" s="1206"/>
      <c r="BJ358" s="1207"/>
      <c r="BK358" s="1207"/>
      <c r="BL358" s="1207"/>
      <c r="BM358" s="1207"/>
      <c r="BN358" s="1208"/>
      <c r="BO358" s="1188"/>
      <c r="BP358" s="1188"/>
      <c r="BQ358" s="1188"/>
      <c r="BR358" s="1188"/>
      <c r="BS358" s="1206"/>
      <c r="BT358" s="1207"/>
      <c r="BU358" s="1207"/>
      <c r="BV358" s="1208"/>
      <c r="BW358" s="1199"/>
      <c r="BX358" s="631"/>
      <c r="BY358" s="631"/>
      <c r="BZ358" s="631"/>
      <c r="CA358" s="631"/>
      <c r="CB358" s="631"/>
      <c r="CC358" s="625"/>
      <c r="CD358" s="632"/>
      <c r="CE358" s="632"/>
      <c r="CF358" s="625"/>
      <c r="CG358" s="625"/>
      <c r="CH358" s="632"/>
      <c r="CI358" s="632"/>
      <c r="CJ358" s="625"/>
      <c r="CK358" s="625"/>
      <c r="CL358" s="632"/>
      <c r="CM358" s="632"/>
      <c r="CN358" s="625"/>
      <c r="CO358" s="623"/>
      <c r="CP358" s="623"/>
      <c r="CQ358" s="623"/>
      <c r="CR358" s="633"/>
      <c r="CS358" s="634"/>
      <c r="CT358" s="633"/>
      <c r="CU358" s="643"/>
      <c r="CV358" s="247"/>
      <c r="CW358" s="212"/>
      <c r="CX358" s="1187"/>
      <c r="CY358" s="1188"/>
      <c r="CZ358" s="1188"/>
      <c r="DA358" s="1188"/>
      <c r="DB358" s="1206"/>
      <c r="DC358" s="1207"/>
      <c r="DD358" s="1207"/>
      <c r="DE358" s="1207"/>
      <c r="DF358" s="1208"/>
      <c r="DG358" s="1189"/>
      <c r="DH358" s="1206"/>
      <c r="DI358" s="1207"/>
      <c r="DJ358" s="1207"/>
      <c r="DK358" s="1207"/>
      <c r="DL358" s="1207"/>
      <c r="DM358" s="1208"/>
      <c r="DN358" s="1188"/>
      <c r="DO358" s="1188"/>
      <c r="DP358" s="1188"/>
      <c r="DQ358" s="1188"/>
      <c r="DR358" s="1206"/>
      <c r="DS358" s="1207"/>
      <c r="DT358" s="1207"/>
      <c r="DU358" s="1208"/>
      <c r="DV358" s="1199"/>
      <c r="DW358" s="631"/>
      <c r="DX358" s="631"/>
      <c r="DY358" s="631"/>
      <c r="DZ358" s="631"/>
      <c r="EA358" s="631"/>
      <c r="EB358" s="625"/>
      <c r="EC358" s="632"/>
      <c r="ED358" s="632"/>
      <c r="EE358" s="625"/>
      <c r="EF358" s="625"/>
      <c r="EG358" s="632"/>
      <c r="EH358" s="632"/>
      <c r="EI358" s="625"/>
      <c r="EJ358" s="625"/>
      <c r="EK358" s="632"/>
      <c r="EL358" s="632"/>
      <c r="EM358" s="625"/>
      <c r="EN358" s="623"/>
      <c r="EO358" s="623"/>
      <c r="EP358" s="623"/>
      <c r="EQ358" s="633"/>
      <c r="ER358" s="634"/>
      <c r="ES358" s="633"/>
      <c r="ET358" s="643"/>
      <c r="EU358" s="1187"/>
      <c r="EV358" s="1188"/>
      <c r="EW358" s="1188"/>
      <c r="EX358" s="1188"/>
      <c r="EY358" s="1206"/>
      <c r="EZ358" s="1207"/>
      <c r="FA358" s="1207"/>
      <c r="FB358" s="1207"/>
      <c r="FC358" s="1208"/>
      <c r="FD358" s="1189"/>
      <c r="FE358" s="1206"/>
      <c r="FF358" s="1207"/>
      <c r="FG358" s="1207"/>
      <c r="FH358" s="1207"/>
      <c r="FI358" s="1207"/>
      <c r="FJ358" s="1208"/>
      <c r="FK358" s="1188"/>
      <c r="FL358" s="1188"/>
      <c r="FM358" s="1188"/>
      <c r="FN358" s="1188"/>
      <c r="FO358" s="1206"/>
      <c r="FP358" s="1207"/>
      <c r="FQ358" s="1207"/>
      <c r="FR358" s="1208"/>
      <c r="FS358" s="1199"/>
      <c r="FT358" s="631"/>
      <c r="FU358" s="631"/>
      <c r="FV358" s="631"/>
      <c r="FW358" s="631"/>
      <c r="FX358" s="631"/>
      <c r="FY358" s="625"/>
      <c r="FZ358" s="632"/>
      <c r="GA358" s="632"/>
      <c r="GB358" s="625"/>
      <c r="GC358" s="625"/>
      <c r="GD358" s="632"/>
      <c r="GE358" s="632"/>
      <c r="GF358" s="625"/>
      <c r="GG358" s="625"/>
      <c r="GH358" s="632"/>
      <c r="GI358" s="632"/>
      <c r="GJ358" s="625"/>
      <c r="GK358" s="623"/>
      <c r="GL358" s="623"/>
      <c r="GM358" s="623"/>
      <c r="GN358" s="633"/>
      <c r="GO358" s="634"/>
      <c r="GP358" s="633"/>
      <c r="GQ358" s="643"/>
      <c r="GR358" s="6"/>
    </row>
    <row r="359" spans="1:200" ht="6.75" customHeight="1" x14ac:dyDescent="0.25">
      <c r="A359" s="212"/>
      <c r="B359" s="1181"/>
      <c r="C359" s="1182"/>
      <c r="D359" s="1182"/>
      <c r="E359" s="1182"/>
      <c r="F359" s="1182"/>
      <c r="G359" s="1182"/>
      <c r="H359" s="1182"/>
      <c r="I359" s="1182"/>
      <c r="J359" s="1182"/>
      <c r="K359" s="1182"/>
      <c r="L359" s="1182"/>
      <c r="M359" s="1182"/>
      <c r="N359" s="1182"/>
      <c r="O359" s="1182"/>
      <c r="P359" s="1182"/>
      <c r="Q359" s="1182"/>
      <c r="R359" s="1182"/>
      <c r="S359" s="1182"/>
      <c r="T359" s="1182"/>
      <c r="U359" s="1182"/>
      <c r="V359" s="1182"/>
      <c r="W359" s="1182"/>
      <c r="X359" s="1182"/>
      <c r="Y359" s="1182"/>
      <c r="Z359" s="1182"/>
      <c r="AA359" s="631"/>
      <c r="AB359" s="631"/>
      <c r="AC359" s="631"/>
      <c r="AD359" s="631"/>
      <c r="AE359" s="631"/>
      <c r="AF359" s="625"/>
      <c r="AG359" s="625"/>
      <c r="AH359" s="625"/>
      <c r="AI359" s="625"/>
      <c r="AJ359" s="625"/>
      <c r="AK359" s="625"/>
      <c r="AL359" s="625"/>
      <c r="AM359" s="625"/>
      <c r="AN359" s="625"/>
      <c r="AO359" s="625"/>
      <c r="AP359" s="625"/>
      <c r="AQ359" s="625"/>
      <c r="AR359" s="623"/>
      <c r="AS359" s="623"/>
      <c r="AT359" s="623"/>
      <c r="AU359" s="633"/>
      <c r="AV359" s="633"/>
      <c r="AW359" s="633"/>
      <c r="AX359" s="643"/>
      <c r="AY359" s="1181"/>
      <c r="AZ359" s="1182"/>
      <c r="BA359" s="1182"/>
      <c r="BB359" s="1182"/>
      <c r="BC359" s="1182"/>
      <c r="BD359" s="1182"/>
      <c r="BE359" s="1182"/>
      <c r="BF359" s="1182"/>
      <c r="BG359" s="1182"/>
      <c r="BH359" s="1182"/>
      <c r="BI359" s="1182"/>
      <c r="BJ359" s="1182"/>
      <c r="BK359" s="1182"/>
      <c r="BL359" s="1182"/>
      <c r="BM359" s="1182"/>
      <c r="BN359" s="1182"/>
      <c r="BO359" s="1182"/>
      <c r="BP359" s="1182"/>
      <c r="BQ359" s="1182"/>
      <c r="BR359" s="1182"/>
      <c r="BS359" s="1182"/>
      <c r="BT359" s="1182"/>
      <c r="BU359" s="1182"/>
      <c r="BV359" s="1182"/>
      <c r="BW359" s="1182"/>
      <c r="BX359" s="631"/>
      <c r="BY359" s="631"/>
      <c r="BZ359" s="631"/>
      <c r="CA359" s="631"/>
      <c r="CB359" s="631"/>
      <c r="CC359" s="625"/>
      <c r="CD359" s="625"/>
      <c r="CE359" s="625"/>
      <c r="CF359" s="625"/>
      <c r="CG359" s="625"/>
      <c r="CH359" s="625"/>
      <c r="CI359" s="625"/>
      <c r="CJ359" s="625"/>
      <c r="CK359" s="625"/>
      <c r="CL359" s="625"/>
      <c r="CM359" s="625"/>
      <c r="CN359" s="625"/>
      <c r="CO359" s="623"/>
      <c r="CP359" s="623"/>
      <c r="CQ359" s="623"/>
      <c r="CR359" s="633"/>
      <c r="CS359" s="633"/>
      <c r="CT359" s="633"/>
      <c r="CU359" s="643"/>
      <c r="CV359" s="247"/>
      <c r="CW359" s="212"/>
      <c r="CX359" s="1181"/>
      <c r="CY359" s="1182"/>
      <c r="CZ359" s="1182"/>
      <c r="DA359" s="1182"/>
      <c r="DB359" s="1182"/>
      <c r="DC359" s="1182"/>
      <c r="DD359" s="1182"/>
      <c r="DE359" s="1182"/>
      <c r="DF359" s="1182"/>
      <c r="DG359" s="1182"/>
      <c r="DH359" s="1182"/>
      <c r="DI359" s="1182"/>
      <c r="DJ359" s="1182"/>
      <c r="DK359" s="1182"/>
      <c r="DL359" s="1182"/>
      <c r="DM359" s="1182"/>
      <c r="DN359" s="1182"/>
      <c r="DO359" s="1182"/>
      <c r="DP359" s="1182"/>
      <c r="DQ359" s="1182"/>
      <c r="DR359" s="1182"/>
      <c r="DS359" s="1182"/>
      <c r="DT359" s="1182"/>
      <c r="DU359" s="1182"/>
      <c r="DV359" s="1182"/>
      <c r="DW359" s="631"/>
      <c r="DX359" s="631"/>
      <c r="DY359" s="631"/>
      <c r="DZ359" s="631"/>
      <c r="EA359" s="631"/>
      <c r="EB359" s="625"/>
      <c r="EC359" s="625"/>
      <c r="ED359" s="625"/>
      <c r="EE359" s="625"/>
      <c r="EF359" s="625"/>
      <c r="EG359" s="625"/>
      <c r="EH359" s="625"/>
      <c r="EI359" s="625"/>
      <c r="EJ359" s="625"/>
      <c r="EK359" s="625"/>
      <c r="EL359" s="625"/>
      <c r="EM359" s="625"/>
      <c r="EN359" s="623"/>
      <c r="EO359" s="623"/>
      <c r="EP359" s="623"/>
      <c r="EQ359" s="633"/>
      <c r="ER359" s="633"/>
      <c r="ES359" s="633"/>
      <c r="ET359" s="643"/>
      <c r="EU359" s="1181"/>
      <c r="EV359" s="1182"/>
      <c r="EW359" s="1182"/>
      <c r="EX359" s="1182"/>
      <c r="EY359" s="1182"/>
      <c r="EZ359" s="1182"/>
      <c r="FA359" s="1182"/>
      <c r="FB359" s="1182"/>
      <c r="FC359" s="1182"/>
      <c r="FD359" s="1182"/>
      <c r="FE359" s="1182"/>
      <c r="FF359" s="1182"/>
      <c r="FG359" s="1182"/>
      <c r="FH359" s="1182"/>
      <c r="FI359" s="1182"/>
      <c r="FJ359" s="1182"/>
      <c r="FK359" s="1182"/>
      <c r="FL359" s="1182"/>
      <c r="FM359" s="1182"/>
      <c r="FN359" s="1182"/>
      <c r="FO359" s="1182"/>
      <c r="FP359" s="1182"/>
      <c r="FQ359" s="1182"/>
      <c r="FR359" s="1182"/>
      <c r="FS359" s="1182"/>
      <c r="FT359" s="631"/>
      <c r="FU359" s="631"/>
      <c r="FV359" s="631"/>
      <c r="FW359" s="631"/>
      <c r="FX359" s="631"/>
      <c r="FY359" s="625"/>
      <c r="FZ359" s="625"/>
      <c r="GA359" s="625"/>
      <c r="GB359" s="625"/>
      <c r="GC359" s="625"/>
      <c r="GD359" s="625"/>
      <c r="GE359" s="625"/>
      <c r="GF359" s="625"/>
      <c r="GG359" s="625"/>
      <c r="GH359" s="625"/>
      <c r="GI359" s="625"/>
      <c r="GJ359" s="625"/>
      <c r="GK359" s="623"/>
      <c r="GL359" s="623"/>
      <c r="GM359" s="623"/>
      <c r="GN359" s="633"/>
      <c r="GO359" s="633"/>
      <c r="GP359" s="633"/>
      <c r="GQ359" s="643"/>
      <c r="GR359" s="6"/>
    </row>
    <row r="360" spans="1:200" ht="6" customHeight="1" x14ac:dyDescent="0.25">
      <c r="A360" s="212"/>
      <c r="B360" s="656"/>
      <c r="C360" s="658"/>
      <c r="D360" s="658"/>
      <c r="E360" s="658"/>
      <c r="F360" s="658"/>
      <c r="G360" s="658"/>
      <c r="H360" s="658"/>
      <c r="I360" s="658"/>
      <c r="J360" s="658"/>
      <c r="K360" s="658"/>
      <c r="L360" s="658"/>
      <c r="M360" s="658"/>
      <c r="N360" s="658"/>
      <c r="O360" s="658"/>
      <c r="P360" s="658"/>
      <c r="Q360" s="658"/>
      <c r="R360" s="658"/>
      <c r="S360" s="658"/>
      <c r="T360" s="658"/>
      <c r="U360" s="658"/>
      <c r="V360" s="658"/>
      <c r="W360" s="658"/>
      <c r="X360" s="658"/>
      <c r="Y360" s="658"/>
      <c r="Z360" s="658"/>
      <c r="AA360" s="629" t="str">
        <f>IF('FRONT PAGE'!$A$1="www.fly-logics.com","FEB",0)</f>
        <v>FEB</v>
      </c>
      <c r="AB360" s="631"/>
      <c r="AC360" s="631"/>
      <c r="AD360" s="631"/>
      <c r="AE360" s="631"/>
      <c r="AF360" s="630" t="str">
        <f>IF(SUMIFS(LOGBOOK!$Y$5:$Y$1036129,LOGBOOK!$D$5:$D$1036129,F357,LOGBOOK!$AN$5:$AN$1036129,V357,LOGBOOK!$E$5:$E$1036129,L357,LOGBOOK!$AM$5:$AM$1036129,"FEB")=0," ",SUMIFS(LOGBOOK!$Y$5:$Y$1036129,LOGBOOK!$D$5:$D$1036129,F357,LOGBOOK!$AN$5:$AN$1036129,V357,LOGBOOK!$E$5:$E$1036129,L357,LOGBOOK!$AM$5:$AM$1036129,"FEB"))</f>
        <v xml:space="preserve"> </v>
      </c>
      <c r="AG360" s="625"/>
      <c r="AH360" s="625"/>
      <c r="AI360" s="625"/>
      <c r="AJ360" s="630" t="str">
        <f>IF(SUMIFS(LOGBOOK!$Z$5:$Z$1036129,LOGBOOK!$D$5:$D$1036129,F357,LOGBOOK!$AN$5:$AN$1036129,V357,LOGBOOK!$E$5:$E$1036129,L357,LOGBOOK!$AM$5:$AM$1036129,"FEB")=0," ",SUMIFS(LOGBOOK!$Z$5:$Z$1036129,LOGBOOK!$D$5:$D$1036129,F357,LOGBOOK!$AN$5:$AN$1036129,V357,LOGBOOK!$E$5:$E$1036129,L357,LOGBOOK!$AM$5:$AM$1036129,"FEB"))</f>
        <v xml:space="preserve"> </v>
      </c>
      <c r="AK360" s="625"/>
      <c r="AL360" s="625"/>
      <c r="AM360" s="625"/>
      <c r="AN360" s="630" t="str">
        <f>IF(SUMIFS(LOGBOOK!$AA$5:$AA$1036129,LOGBOOK!$D$5:$D$1036129,F357,LOGBOOK!$AN$5:$AN$1036129,V357,LOGBOOK!$E$5:$E$1036129,L357,LOGBOOK!$AM$5:$AM$1036129,"FEB")=0," ",SUMIFS(LOGBOOK!$AA$5:$AA$1036129,LOGBOOK!$D$5:$D$1036129,F357,LOGBOOK!$AN$5:$AN$1036129,V357,LOGBOOK!$E$5:$E$1036129,L357,LOGBOOK!$AM$5:$AM$1036129,"FEB"))</f>
        <v xml:space="preserve"> </v>
      </c>
      <c r="AO360" s="625"/>
      <c r="AP360" s="625"/>
      <c r="AQ360" s="625"/>
      <c r="AR360" s="623" t="str">
        <f>IF(SUMIFS(LOGBOOK!$AE$5:$AE$1036129,LOGBOOK!$D$5:$D$1036129,F357,LOGBOOK!$AN$5:$AN$1036129,V357,LOGBOOK!$E$5:$E$1036129,L357,LOGBOOK!$AM$5:$AM$1036129,"FEB")=0," ",SUMIFS(LOGBOOK!$AE$5:$AE$1036129,LOGBOOK!$D$5:$D$1036129,F357,LOGBOOK!$AN$5:$AN$1036129,V357,LOGBOOK!$E$5:$E$1036129,L357,LOGBOOK!$AM$5:$AM$1036129,"FEB"))</f>
        <v xml:space="preserve"> </v>
      </c>
      <c r="AS360" s="623"/>
      <c r="AT360" s="623"/>
      <c r="AU360" s="623" t="str">
        <f>IF(SUMIFS(LOGBOOK!$AF$5:$AF$1036129,LOGBOOK!$D$5:$D$1036129,F357,LOGBOOK!$AN$5:$AN$1036129,V357,LOGBOOK!$E$5:$E$1036129,L357,LOGBOOK!$AM$5:$AM$1036129,"FEB")=0," ",SUMIFS(LOGBOOK!$AF$5:$AF$1036129,LOGBOOK!$D$5:$D$1036129,F357,LOGBOOK!$AN$5:$AN$1036129,V357,LOGBOOK!$E$5:$E$1036129,L357,LOGBOOK!$AM$5:$AM$1036129,"FEB"))</f>
        <v xml:space="preserve"> </v>
      </c>
      <c r="AV360" s="633"/>
      <c r="AW360" s="633"/>
      <c r="AX360" s="643"/>
      <c r="AY360" s="656"/>
      <c r="AZ360" s="658"/>
      <c r="BA360" s="658"/>
      <c r="BB360" s="658"/>
      <c r="BC360" s="658"/>
      <c r="BD360" s="658"/>
      <c r="BE360" s="658"/>
      <c r="BF360" s="658"/>
      <c r="BG360" s="658"/>
      <c r="BH360" s="658"/>
      <c r="BI360" s="658"/>
      <c r="BJ360" s="658"/>
      <c r="BK360" s="658"/>
      <c r="BL360" s="658"/>
      <c r="BM360" s="658"/>
      <c r="BN360" s="658"/>
      <c r="BO360" s="658"/>
      <c r="BP360" s="658"/>
      <c r="BQ360" s="658"/>
      <c r="BR360" s="658"/>
      <c r="BS360" s="658"/>
      <c r="BT360" s="658"/>
      <c r="BU360" s="658"/>
      <c r="BV360" s="658"/>
      <c r="BW360" s="658"/>
      <c r="BX360" s="629" t="str">
        <f>IF('FRONT PAGE'!$A$1="www.fly-logics.com","FEB",0)</f>
        <v>FEB</v>
      </c>
      <c r="BY360" s="631"/>
      <c r="BZ360" s="631"/>
      <c r="CA360" s="631"/>
      <c r="CB360" s="631"/>
      <c r="CC360" s="630" t="str">
        <f>IF(SUMIFS(LOGBOOK!$Y$5:$Y$1036129,LOGBOOK!$D$5:$D$1036129,BC357,LOGBOOK!$AN$5:$AN$1036129,BS357,LOGBOOK!$E$5:$E$1036129,BI357,LOGBOOK!$AM$5:$AM$1036129,"FEB")=0," ",SUMIFS(LOGBOOK!$Y$5:$Y$1036129,LOGBOOK!$D$5:$D$1036129,BC357,LOGBOOK!$AN$5:$AN$1036129,BS357,LOGBOOK!$E$5:$E$1036129,BI357,LOGBOOK!$AM$5:$AM$1036129,"FEB"))</f>
        <v xml:space="preserve"> </v>
      </c>
      <c r="CD360" s="625"/>
      <c r="CE360" s="625"/>
      <c r="CF360" s="625"/>
      <c r="CG360" s="630" t="str">
        <f>IF(SUMIFS(LOGBOOK!$Z$5:$Z$1036129,LOGBOOK!$D$5:$D$1036129,BC357,LOGBOOK!$AN$5:$AN$1036129,BS357,LOGBOOK!$E$5:$E$1036129,BI357,LOGBOOK!$AM$5:$AM$1036129,"FEB")=0," ",SUMIFS(LOGBOOK!$Z$5:$Z$1036129,LOGBOOK!$D$5:$D$1036129,BC357,LOGBOOK!$AN$5:$AN$1036129,BS357,LOGBOOK!$E$5:$E$1036129,BI357,LOGBOOK!$AM$5:$AM$1036129,"FEB"))</f>
        <v xml:space="preserve"> </v>
      </c>
      <c r="CH360" s="625"/>
      <c r="CI360" s="625"/>
      <c r="CJ360" s="625"/>
      <c r="CK360" s="630" t="str">
        <f>IF(SUMIFS(LOGBOOK!$AA$5:$AA$1036129,LOGBOOK!$D$5:$D$1036129,BC357,LOGBOOK!$AN$5:$AN$1036129,BS357,LOGBOOK!$E$5:$E$1036129,BI357,LOGBOOK!$AM$5:$AM$1036129,"FEB")=0," ",SUMIFS(LOGBOOK!$AA$5:$AA$1036129,LOGBOOK!$D$5:$D$1036129,BC357,LOGBOOK!$AN$5:$AN$1036129,BS357,LOGBOOK!$E$5:$E$1036129,BI357,LOGBOOK!$AM$5:$AM$1036129,"FEB"))</f>
        <v xml:space="preserve"> </v>
      </c>
      <c r="CL360" s="625"/>
      <c r="CM360" s="625"/>
      <c r="CN360" s="625"/>
      <c r="CO360" s="623" t="str">
        <f>IF(SUMIFS(LOGBOOK!$AE$5:$AE$1036129,LOGBOOK!$D$5:$D$1036129,BC357,LOGBOOK!$AN$5:$AN$1036129,BS357,LOGBOOK!$E$5:$E$1036129,BI357,LOGBOOK!$AM$5:$AM$1036129,"FEB")=0," ",SUMIFS(LOGBOOK!$AE$5:$AE$1036129,LOGBOOK!$D$5:$D$1036129,BC357,LOGBOOK!$AN$5:$AN$1036129,BS357,LOGBOOK!$E$5:$E$1036129,BI357,LOGBOOK!$AM$5:$AM$1036129,"FEB"))</f>
        <v xml:space="preserve"> </v>
      </c>
      <c r="CP360" s="623"/>
      <c r="CQ360" s="623"/>
      <c r="CR360" s="623" t="str">
        <f>IF(SUMIFS(LOGBOOK!$AF$5:$AF$1036129,LOGBOOK!$D$5:$D$1036129,BC357,LOGBOOK!$AN$5:$AN$1036129,BS357,LOGBOOK!$E$5:$E$1036129,BI357,LOGBOOK!$AM$5:$AM$1036129,"FEB")=0," ",SUMIFS(LOGBOOK!$AF$5:$AF$1036129,LOGBOOK!$D$5:$D$1036129,BC357,LOGBOOK!$AN$5:$AN$1036129,BS357,LOGBOOK!$E$5:$E$1036129,BI357,LOGBOOK!$AM$5:$AM$1036129,"FEB"))</f>
        <v xml:space="preserve"> </v>
      </c>
      <c r="CS360" s="633"/>
      <c r="CT360" s="633"/>
      <c r="CU360" s="643"/>
      <c r="CV360" s="247"/>
      <c r="CW360" s="212"/>
      <c r="CX360" s="656"/>
      <c r="CY360" s="658"/>
      <c r="CZ360" s="658"/>
      <c r="DA360" s="658"/>
      <c r="DB360" s="658"/>
      <c r="DC360" s="658"/>
      <c r="DD360" s="658"/>
      <c r="DE360" s="658"/>
      <c r="DF360" s="658"/>
      <c r="DG360" s="658"/>
      <c r="DH360" s="658"/>
      <c r="DI360" s="658"/>
      <c r="DJ360" s="658"/>
      <c r="DK360" s="658"/>
      <c r="DL360" s="658"/>
      <c r="DM360" s="658"/>
      <c r="DN360" s="658"/>
      <c r="DO360" s="658"/>
      <c r="DP360" s="658"/>
      <c r="DQ360" s="658"/>
      <c r="DR360" s="658"/>
      <c r="DS360" s="658"/>
      <c r="DT360" s="658"/>
      <c r="DU360" s="658"/>
      <c r="DV360" s="658"/>
      <c r="DW360" s="629" t="str">
        <f>IF('FRONT PAGE'!$A$1="www.fly-logics.com","FEB",0)</f>
        <v>FEB</v>
      </c>
      <c r="DX360" s="631"/>
      <c r="DY360" s="631"/>
      <c r="DZ360" s="631"/>
      <c r="EA360" s="631"/>
      <c r="EB360" s="630" t="str">
        <f>IF(SUMIFS(LOGBOOK!$Y$5:$Y$1036129,LOGBOOK!$D$5:$D$1036129,DB357,LOGBOOK!$AN$5:$AN$1036129,DR357,LOGBOOK!$E$5:$E$1036129,DH357,LOGBOOK!$AM$5:$AM$1036129,"FEB")=0," ",SUMIFS(LOGBOOK!$Y$5:$Y$1036129,LOGBOOK!$D$5:$D$1036129,DB357,LOGBOOK!$AN$5:$AN$1036129,DR357,LOGBOOK!$E$5:$E$1036129,DH357,LOGBOOK!$AM$5:$AM$1036129,"FEB"))</f>
        <v xml:space="preserve"> </v>
      </c>
      <c r="EC360" s="625"/>
      <c r="ED360" s="625"/>
      <c r="EE360" s="625"/>
      <c r="EF360" s="630" t="str">
        <f>IF(SUMIFS(LOGBOOK!$Z$5:$Z$1036129,LOGBOOK!$D$5:$D$1036129,DB357,LOGBOOK!$AN$5:$AN$1036129,DR357,LOGBOOK!$E$5:$E$1036129,DH357,LOGBOOK!$AM$5:$AM$1036129,"FEB")=0," ",SUMIFS(LOGBOOK!$Z$5:$Z$1036129,LOGBOOK!$D$5:$D$1036129,DB357,LOGBOOK!$AN$5:$AN$1036129,DR357,LOGBOOK!$E$5:$E$1036129,DH357,LOGBOOK!$AM$5:$AM$1036129,"FEB"))</f>
        <v xml:space="preserve"> </v>
      </c>
      <c r="EG360" s="625"/>
      <c r="EH360" s="625"/>
      <c r="EI360" s="625"/>
      <c r="EJ360" s="630" t="str">
        <f>IF(SUMIFS(LOGBOOK!$AA$5:$AA$1036129,LOGBOOK!$D$5:$D$1036129,DB357,LOGBOOK!$AN$5:$AN$1036129,DR357,LOGBOOK!$E$5:$E$1036129,DH357,LOGBOOK!$AM$5:$AM$1036129,"FEB")=0," ",SUMIFS(LOGBOOK!$AA$5:$AA$1036129,LOGBOOK!$D$5:$D$1036129,DB357,LOGBOOK!$AN$5:$AN$1036129,DR357,LOGBOOK!$E$5:$E$1036129,DH357,LOGBOOK!$AM$5:$AM$1036129,"FEB"))</f>
        <v xml:space="preserve"> </v>
      </c>
      <c r="EK360" s="625"/>
      <c r="EL360" s="625"/>
      <c r="EM360" s="625"/>
      <c r="EN360" s="623" t="str">
        <f>IF(SUMIFS(LOGBOOK!$AE$5:$AE$1036129,LOGBOOK!$D$5:$D$1036129,DB357,LOGBOOK!$AN$5:$AN$1036129,DR357,LOGBOOK!$E$5:$E$1036129,DH357,LOGBOOK!$AM$5:$AM$1036129,"FEB")=0," ",SUMIFS(LOGBOOK!$AE$5:$AE$1036129,LOGBOOK!$D$5:$D$1036129,DB357,LOGBOOK!$AN$5:$AN$1036129,DR357,LOGBOOK!$E$5:$E$1036129,DH357,LOGBOOK!$AM$5:$AM$1036129,"FEB"))</f>
        <v xml:space="preserve"> </v>
      </c>
      <c r="EO360" s="623"/>
      <c r="EP360" s="623"/>
      <c r="EQ360" s="623" t="str">
        <f>IF(SUMIFS(LOGBOOK!$AF$5:$AF$1036129,LOGBOOK!$D$5:$D$1036129,DB357,LOGBOOK!$AN$5:$AN$1036129,DR357,LOGBOOK!$E$5:$E$1036129,DH357,LOGBOOK!$AM$5:$AM$1036129,"FEB")=0," ",SUMIFS(LOGBOOK!$AF$5:$AF$1036129,LOGBOOK!$D$5:$D$1036129,DB357,LOGBOOK!$AN$5:$AN$1036129,DR357,LOGBOOK!$E$5:$E$1036129,DH357,LOGBOOK!$AM$5:$AM$1036129,"FEB"))</f>
        <v xml:space="preserve"> </v>
      </c>
      <c r="ER360" s="633"/>
      <c r="ES360" s="633"/>
      <c r="ET360" s="643"/>
      <c r="EU360" s="656"/>
      <c r="EV360" s="658"/>
      <c r="EW360" s="658"/>
      <c r="EX360" s="658"/>
      <c r="EY360" s="658"/>
      <c r="EZ360" s="658"/>
      <c r="FA360" s="658"/>
      <c r="FB360" s="658"/>
      <c r="FC360" s="658"/>
      <c r="FD360" s="658"/>
      <c r="FE360" s="658"/>
      <c r="FF360" s="658"/>
      <c r="FG360" s="658"/>
      <c r="FH360" s="658"/>
      <c r="FI360" s="658"/>
      <c r="FJ360" s="658"/>
      <c r="FK360" s="658"/>
      <c r="FL360" s="658"/>
      <c r="FM360" s="658"/>
      <c r="FN360" s="658"/>
      <c r="FO360" s="658"/>
      <c r="FP360" s="658"/>
      <c r="FQ360" s="658"/>
      <c r="FR360" s="658"/>
      <c r="FS360" s="658"/>
      <c r="FT360" s="629" t="str">
        <f>IF('FRONT PAGE'!$A$1="www.fly-logics.com","FEB",0)</f>
        <v>FEB</v>
      </c>
      <c r="FU360" s="631"/>
      <c r="FV360" s="631"/>
      <c r="FW360" s="631"/>
      <c r="FX360" s="631"/>
      <c r="FY360" s="630" t="str">
        <f>IF(SUMIFS(LOGBOOK!$Y$5:$Y$1036129,LOGBOOK!$D$5:$D$1036129,EY357,LOGBOOK!$AN$5:$AN$1036129,FO357,LOGBOOK!$E$5:$E$1036129,FE357,LOGBOOK!$AM$5:$AM$1036129,"FEB")=0," ",SUMIFS(LOGBOOK!$Y$5:$Y$1036129,LOGBOOK!$D$5:$D$1036129,EY357,LOGBOOK!$AN$5:$AN$1036129,FO357,LOGBOOK!$E$5:$E$1036129,FE357,LOGBOOK!$AM$5:$AM$1036129,"FEB"))</f>
        <v xml:space="preserve"> </v>
      </c>
      <c r="FZ360" s="625"/>
      <c r="GA360" s="625"/>
      <c r="GB360" s="625"/>
      <c r="GC360" s="630" t="str">
        <f>IF(SUMIFS(LOGBOOK!$Z$5:$Z$1036129,LOGBOOK!$D$5:$D$1036129,EY357,LOGBOOK!$AN$5:$AN$1036129,FO357,LOGBOOK!$E$5:$E$1036129,FE357,LOGBOOK!$AM$5:$AM$1036129,"FEB")=0," ",SUMIFS(LOGBOOK!$Z$5:$Z$1036129,LOGBOOK!$D$5:$D$1036129,EY357,LOGBOOK!$AN$5:$AN$1036129,FO357,LOGBOOK!$E$5:$E$1036129,FE357,LOGBOOK!$AM$5:$AM$1036129,"FEB"))</f>
        <v xml:space="preserve"> </v>
      </c>
      <c r="GD360" s="625"/>
      <c r="GE360" s="625"/>
      <c r="GF360" s="625"/>
      <c r="GG360" s="630" t="str">
        <f>IF(SUMIFS(LOGBOOK!$AA$5:$AA$1036129,LOGBOOK!$D$5:$D$1036129,EY357,LOGBOOK!$AN$5:$AN$1036129,FO357,LOGBOOK!$E$5:$E$1036129,FE357,LOGBOOK!$AM$5:$AM$1036129,"FEB")=0," ",SUMIFS(LOGBOOK!$AA$5:$AA$1036129,LOGBOOK!$D$5:$D$1036129,EY357,LOGBOOK!$AN$5:$AN$1036129,FO357,LOGBOOK!$E$5:$E$1036129,FE357,LOGBOOK!$AM$5:$AM$1036129,"FEB"))</f>
        <v xml:space="preserve"> </v>
      </c>
      <c r="GH360" s="625"/>
      <c r="GI360" s="625"/>
      <c r="GJ360" s="625"/>
      <c r="GK360" s="623" t="str">
        <f>IF(SUMIFS(LOGBOOK!$AE$5:$AE$1036129,LOGBOOK!$D$5:$D$1036129,EY357,LOGBOOK!$AN$5:$AN$1036129,FO357,LOGBOOK!$E$5:$E$1036129,FE357,LOGBOOK!$AM$5:$AM$1036129,"FEB")=0," ",SUMIFS(LOGBOOK!$AE$5:$AE$1036129,LOGBOOK!$D$5:$D$1036129,EY357,LOGBOOK!$AN$5:$AN$1036129,FO357,LOGBOOK!$E$5:$E$1036129,FE357,LOGBOOK!$AM$5:$AM$1036129,"FEB"))</f>
        <v xml:space="preserve"> </v>
      </c>
      <c r="GL360" s="623"/>
      <c r="GM360" s="623"/>
      <c r="GN360" s="623" t="str">
        <f>IF(SUMIFS(LOGBOOK!$AF$5:$AF$1036129,LOGBOOK!$D$5:$D$1036129,EY357,LOGBOOK!$AN$5:$AN$1036129,FO357,LOGBOOK!$E$5:$E$1036129,FE357,LOGBOOK!$AM$5:$AM$1036129,"FEB")=0," ",SUMIFS(LOGBOOK!$AF$5:$AF$1036129,LOGBOOK!$D$5:$D$1036129,EY357,LOGBOOK!$AN$5:$AN$1036129,FO357,LOGBOOK!$E$5:$E$1036129,FE357,LOGBOOK!$AM$5:$AM$1036129,"FEB"))</f>
        <v xml:space="preserve"> </v>
      </c>
      <c r="GO360" s="633"/>
      <c r="GP360" s="633"/>
      <c r="GQ360" s="643"/>
      <c r="GR360" s="6"/>
    </row>
    <row r="361" spans="1:200" ht="10.5" customHeight="1" x14ac:dyDescent="0.25">
      <c r="A361" s="212"/>
      <c r="B361" s="637"/>
      <c r="C361" s="1216" t="str">
        <f>IF('FRONT PAGE'!$A$1="www.fly-logics.com","TIME OF FLIGHT",0)</f>
        <v>TIME OF FLIGHT</v>
      </c>
      <c r="D361" s="1216"/>
      <c r="E361" s="1216"/>
      <c r="F361" s="1216"/>
      <c r="G361" s="1216"/>
      <c r="H361" s="1216"/>
      <c r="I361" s="1216"/>
      <c r="J361" s="1216"/>
      <c r="K361" s="1216"/>
      <c r="L361" s="1216"/>
      <c r="M361" s="1216"/>
      <c r="N361" s="624"/>
      <c r="O361" s="1216" t="str">
        <f>IF('FRONT PAGE'!$A$1="www.fly-logics.com","AVERANGE TIME",0)</f>
        <v>AVERANGE TIME</v>
      </c>
      <c r="P361" s="1216"/>
      <c r="Q361" s="1216"/>
      <c r="R361" s="1216"/>
      <c r="S361" s="1216"/>
      <c r="T361" s="1216"/>
      <c r="U361" s="1216"/>
      <c r="V361" s="1216"/>
      <c r="W361" s="1216"/>
      <c r="X361" s="1216"/>
      <c r="Y361" s="1216"/>
      <c r="Z361" s="15"/>
      <c r="AA361" s="631"/>
      <c r="AB361" s="631"/>
      <c r="AC361" s="631"/>
      <c r="AD361" s="631"/>
      <c r="AE361" s="631"/>
      <c r="AF361" s="625"/>
      <c r="AG361" s="632"/>
      <c r="AH361" s="632"/>
      <c r="AI361" s="625"/>
      <c r="AJ361" s="625"/>
      <c r="AK361" s="632"/>
      <c r="AL361" s="632"/>
      <c r="AM361" s="625"/>
      <c r="AN361" s="625"/>
      <c r="AO361" s="632"/>
      <c r="AP361" s="632"/>
      <c r="AQ361" s="625"/>
      <c r="AR361" s="623"/>
      <c r="AS361" s="623"/>
      <c r="AT361" s="623"/>
      <c r="AU361" s="633"/>
      <c r="AV361" s="634"/>
      <c r="AW361" s="633"/>
      <c r="AX361" s="643"/>
      <c r="AY361" s="637"/>
      <c r="AZ361" s="1216" t="str">
        <f>IF('FRONT PAGE'!$A$1="www.fly-logics.com","TIME OF FLIGHT",0)</f>
        <v>TIME OF FLIGHT</v>
      </c>
      <c r="BA361" s="1216"/>
      <c r="BB361" s="1216"/>
      <c r="BC361" s="1216"/>
      <c r="BD361" s="1216"/>
      <c r="BE361" s="1216"/>
      <c r="BF361" s="1216"/>
      <c r="BG361" s="1216"/>
      <c r="BH361" s="1216"/>
      <c r="BI361" s="1216"/>
      <c r="BJ361" s="1216"/>
      <c r="BK361" s="624"/>
      <c r="BL361" s="1216" t="str">
        <f>IF('FRONT PAGE'!$A$1="www.fly-logics.com","AVERANGE TIME",0)</f>
        <v>AVERANGE TIME</v>
      </c>
      <c r="BM361" s="1216"/>
      <c r="BN361" s="1216"/>
      <c r="BO361" s="1216"/>
      <c r="BP361" s="1216"/>
      <c r="BQ361" s="1216"/>
      <c r="BR361" s="1216"/>
      <c r="BS361" s="1216"/>
      <c r="BT361" s="1216"/>
      <c r="BU361" s="1216"/>
      <c r="BV361" s="1216"/>
      <c r="BW361" s="15"/>
      <c r="BX361" s="631"/>
      <c r="BY361" s="631"/>
      <c r="BZ361" s="631"/>
      <c r="CA361" s="631"/>
      <c r="CB361" s="631"/>
      <c r="CC361" s="625"/>
      <c r="CD361" s="632"/>
      <c r="CE361" s="632"/>
      <c r="CF361" s="625"/>
      <c r="CG361" s="625"/>
      <c r="CH361" s="632"/>
      <c r="CI361" s="632"/>
      <c r="CJ361" s="625"/>
      <c r="CK361" s="625"/>
      <c r="CL361" s="632"/>
      <c r="CM361" s="632"/>
      <c r="CN361" s="625"/>
      <c r="CO361" s="623"/>
      <c r="CP361" s="623"/>
      <c r="CQ361" s="623"/>
      <c r="CR361" s="633"/>
      <c r="CS361" s="634"/>
      <c r="CT361" s="633"/>
      <c r="CU361" s="643"/>
      <c r="CV361" s="247"/>
      <c r="CW361" s="212"/>
      <c r="CX361" s="637"/>
      <c r="CY361" s="1216" t="str">
        <f>IF('FRONT PAGE'!$A$1="www.fly-logics.com","TIME OF FLIGHT",0)</f>
        <v>TIME OF FLIGHT</v>
      </c>
      <c r="CZ361" s="1216"/>
      <c r="DA361" s="1216"/>
      <c r="DB361" s="1216"/>
      <c r="DC361" s="1216"/>
      <c r="DD361" s="1216"/>
      <c r="DE361" s="1216"/>
      <c r="DF361" s="1216"/>
      <c r="DG361" s="1216"/>
      <c r="DH361" s="1216"/>
      <c r="DI361" s="1216"/>
      <c r="DJ361" s="624"/>
      <c r="DK361" s="1216" t="str">
        <f>IF('FRONT PAGE'!$A$1="www.fly-logics.com","AVERANGE TIME",0)</f>
        <v>AVERANGE TIME</v>
      </c>
      <c r="DL361" s="1216"/>
      <c r="DM361" s="1216"/>
      <c r="DN361" s="1216"/>
      <c r="DO361" s="1216"/>
      <c r="DP361" s="1216"/>
      <c r="DQ361" s="1216"/>
      <c r="DR361" s="1216"/>
      <c r="DS361" s="1216"/>
      <c r="DT361" s="1216"/>
      <c r="DU361" s="1216"/>
      <c r="DV361" s="15"/>
      <c r="DW361" s="631"/>
      <c r="DX361" s="631"/>
      <c r="DY361" s="631"/>
      <c r="DZ361" s="631"/>
      <c r="EA361" s="631"/>
      <c r="EB361" s="625"/>
      <c r="EC361" s="632"/>
      <c r="ED361" s="632"/>
      <c r="EE361" s="625"/>
      <c r="EF361" s="625"/>
      <c r="EG361" s="632"/>
      <c r="EH361" s="632"/>
      <c r="EI361" s="625"/>
      <c r="EJ361" s="625"/>
      <c r="EK361" s="632"/>
      <c r="EL361" s="632"/>
      <c r="EM361" s="625"/>
      <c r="EN361" s="623"/>
      <c r="EO361" s="623"/>
      <c r="EP361" s="623"/>
      <c r="EQ361" s="633"/>
      <c r="ER361" s="634"/>
      <c r="ES361" s="633"/>
      <c r="ET361" s="643"/>
      <c r="EU361" s="637"/>
      <c r="EV361" s="1216" t="str">
        <f>IF('FRONT PAGE'!$A$1="www.fly-logics.com","TIME OF FLIGHT",0)</f>
        <v>TIME OF FLIGHT</v>
      </c>
      <c r="EW361" s="1216"/>
      <c r="EX361" s="1216"/>
      <c r="EY361" s="1216"/>
      <c r="EZ361" s="1216"/>
      <c r="FA361" s="1216"/>
      <c r="FB361" s="1216"/>
      <c r="FC361" s="1216"/>
      <c r="FD361" s="1216"/>
      <c r="FE361" s="1216"/>
      <c r="FF361" s="1216"/>
      <c r="FG361" s="624"/>
      <c r="FH361" s="1216" t="str">
        <f>IF('FRONT PAGE'!$A$1="www.fly-logics.com","AVERANGE TIME",0)</f>
        <v>AVERANGE TIME</v>
      </c>
      <c r="FI361" s="1216"/>
      <c r="FJ361" s="1216"/>
      <c r="FK361" s="1216"/>
      <c r="FL361" s="1216"/>
      <c r="FM361" s="1216"/>
      <c r="FN361" s="1216"/>
      <c r="FO361" s="1216"/>
      <c r="FP361" s="1216"/>
      <c r="FQ361" s="1216"/>
      <c r="FR361" s="1216"/>
      <c r="FS361" s="15"/>
      <c r="FT361" s="631"/>
      <c r="FU361" s="631"/>
      <c r="FV361" s="631"/>
      <c r="FW361" s="631"/>
      <c r="FX361" s="631"/>
      <c r="FY361" s="625"/>
      <c r="FZ361" s="632"/>
      <c r="GA361" s="632"/>
      <c r="GB361" s="625"/>
      <c r="GC361" s="625"/>
      <c r="GD361" s="632"/>
      <c r="GE361" s="632"/>
      <c r="GF361" s="625"/>
      <c r="GG361" s="625"/>
      <c r="GH361" s="632"/>
      <c r="GI361" s="632"/>
      <c r="GJ361" s="625"/>
      <c r="GK361" s="623"/>
      <c r="GL361" s="623"/>
      <c r="GM361" s="623"/>
      <c r="GN361" s="633"/>
      <c r="GO361" s="634"/>
      <c r="GP361" s="633"/>
      <c r="GQ361" s="643"/>
      <c r="GR361" s="6"/>
    </row>
    <row r="362" spans="1:200" ht="8.85" customHeight="1" x14ac:dyDescent="0.25">
      <c r="A362" s="212"/>
      <c r="B362" s="637"/>
      <c r="C362" s="1217"/>
      <c r="D362" s="1217"/>
      <c r="E362" s="1217"/>
      <c r="F362" s="1217"/>
      <c r="G362" s="1217"/>
      <c r="H362" s="1217"/>
      <c r="I362" s="1217"/>
      <c r="J362" s="1217"/>
      <c r="K362" s="1217"/>
      <c r="L362" s="1217"/>
      <c r="M362" s="1217"/>
      <c r="N362" s="624"/>
      <c r="O362" s="1217"/>
      <c r="P362" s="1217"/>
      <c r="Q362" s="1217"/>
      <c r="R362" s="1217"/>
      <c r="S362" s="1217"/>
      <c r="T362" s="1217"/>
      <c r="U362" s="1217"/>
      <c r="V362" s="1217"/>
      <c r="W362" s="1217"/>
      <c r="X362" s="1217"/>
      <c r="Y362" s="1217"/>
      <c r="Z362" s="15"/>
      <c r="AA362" s="631"/>
      <c r="AB362" s="631"/>
      <c r="AC362" s="631"/>
      <c r="AD362" s="631"/>
      <c r="AE362" s="631"/>
      <c r="AF362" s="625"/>
      <c r="AG362" s="625"/>
      <c r="AH362" s="625"/>
      <c r="AI362" s="625"/>
      <c r="AJ362" s="625"/>
      <c r="AK362" s="625"/>
      <c r="AL362" s="625"/>
      <c r="AM362" s="625"/>
      <c r="AN362" s="625"/>
      <c r="AO362" s="625"/>
      <c r="AP362" s="625"/>
      <c r="AQ362" s="625"/>
      <c r="AR362" s="623"/>
      <c r="AS362" s="623"/>
      <c r="AT362" s="623"/>
      <c r="AU362" s="633"/>
      <c r="AV362" s="633"/>
      <c r="AW362" s="633"/>
      <c r="AX362" s="643"/>
      <c r="AY362" s="637"/>
      <c r="AZ362" s="1217"/>
      <c r="BA362" s="1217"/>
      <c r="BB362" s="1217"/>
      <c r="BC362" s="1217"/>
      <c r="BD362" s="1217"/>
      <c r="BE362" s="1217"/>
      <c r="BF362" s="1217"/>
      <c r="BG362" s="1217"/>
      <c r="BH362" s="1217"/>
      <c r="BI362" s="1217"/>
      <c r="BJ362" s="1217"/>
      <c r="BK362" s="624"/>
      <c r="BL362" s="1217"/>
      <c r="BM362" s="1217"/>
      <c r="BN362" s="1217"/>
      <c r="BO362" s="1217"/>
      <c r="BP362" s="1217"/>
      <c r="BQ362" s="1217"/>
      <c r="BR362" s="1217"/>
      <c r="BS362" s="1217"/>
      <c r="BT362" s="1217"/>
      <c r="BU362" s="1217"/>
      <c r="BV362" s="1217"/>
      <c r="BW362" s="15"/>
      <c r="BX362" s="631"/>
      <c r="BY362" s="631"/>
      <c r="BZ362" s="631"/>
      <c r="CA362" s="631"/>
      <c r="CB362" s="631"/>
      <c r="CC362" s="625"/>
      <c r="CD362" s="625"/>
      <c r="CE362" s="625"/>
      <c r="CF362" s="625"/>
      <c r="CG362" s="625"/>
      <c r="CH362" s="625"/>
      <c r="CI362" s="625"/>
      <c r="CJ362" s="625"/>
      <c r="CK362" s="625"/>
      <c r="CL362" s="625"/>
      <c r="CM362" s="625"/>
      <c r="CN362" s="625"/>
      <c r="CO362" s="623"/>
      <c r="CP362" s="623"/>
      <c r="CQ362" s="623"/>
      <c r="CR362" s="633"/>
      <c r="CS362" s="633"/>
      <c r="CT362" s="633"/>
      <c r="CU362" s="643"/>
      <c r="CV362" s="247"/>
      <c r="CW362" s="212"/>
      <c r="CX362" s="637"/>
      <c r="CY362" s="1217"/>
      <c r="CZ362" s="1217"/>
      <c r="DA362" s="1217"/>
      <c r="DB362" s="1217"/>
      <c r="DC362" s="1217"/>
      <c r="DD362" s="1217"/>
      <c r="DE362" s="1217"/>
      <c r="DF362" s="1217"/>
      <c r="DG362" s="1217"/>
      <c r="DH362" s="1217"/>
      <c r="DI362" s="1217"/>
      <c r="DJ362" s="624"/>
      <c r="DK362" s="1217"/>
      <c r="DL362" s="1217"/>
      <c r="DM362" s="1217"/>
      <c r="DN362" s="1217"/>
      <c r="DO362" s="1217"/>
      <c r="DP362" s="1217"/>
      <c r="DQ362" s="1217"/>
      <c r="DR362" s="1217"/>
      <c r="DS362" s="1217"/>
      <c r="DT362" s="1217"/>
      <c r="DU362" s="1217"/>
      <c r="DV362" s="15"/>
      <c r="DW362" s="631"/>
      <c r="DX362" s="631"/>
      <c r="DY362" s="631"/>
      <c r="DZ362" s="631"/>
      <c r="EA362" s="631"/>
      <c r="EB362" s="625"/>
      <c r="EC362" s="625"/>
      <c r="ED362" s="625"/>
      <c r="EE362" s="625"/>
      <c r="EF362" s="625"/>
      <c r="EG362" s="625"/>
      <c r="EH362" s="625"/>
      <c r="EI362" s="625"/>
      <c r="EJ362" s="625"/>
      <c r="EK362" s="625"/>
      <c r="EL362" s="625"/>
      <c r="EM362" s="625"/>
      <c r="EN362" s="623"/>
      <c r="EO362" s="623"/>
      <c r="EP362" s="623"/>
      <c r="EQ362" s="633"/>
      <c r="ER362" s="633"/>
      <c r="ES362" s="633"/>
      <c r="ET362" s="643"/>
      <c r="EU362" s="637"/>
      <c r="EV362" s="1217"/>
      <c r="EW362" s="1217"/>
      <c r="EX362" s="1217"/>
      <c r="EY362" s="1217"/>
      <c r="EZ362" s="1217"/>
      <c r="FA362" s="1217"/>
      <c r="FB362" s="1217"/>
      <c r="FC362" s="1217"/>
      <c r="FD362" s="1217"/>
      <c r="FE362" s="1217"/>
      <c r="FF362" s="1217"/>
      <c r="FG362" s="624"/>
      <c r="FH362" s="1217"/>
      <c r="FI362" s="1217"/>
      <c r="FJ362" s="1217"/>
      <c r="FK362" s="1217"/>
      <c r="FL362" s="1217"/>
      <c r="FM362" s="1217"/>
      <c r="FN362" s="1217"/>
      <c r="FO362" s="1217"/>
      <c r="FP362" s="1217"/>
      <c r="FQ362" s="1217"/>
      <c r="FR362" s="1217"/>
      <c r="FS362" s="15"/>
      <c r="FT362" s="631"/>
      <c r="FU362" s="631"/>
      <c r="FV362" s="631"/>
      <c r="FW362" s="631"/>
      <c r="FX362" s="631"/>
      <c r="FY362" s="625"/>
      <c r="FZ362" s="625"/>
      <c r="GA362" s="625"/>
      <c r="GB362" s="625"/>
      <c r="GC362" s="625"/>
      <c r="GD362" s="625"/>
      <c r="GE362" s="625"/>
      <c r="GF362" s="625"/>
      <c r="GG362" s="625"/>
      <c r="GH362" s="625"/>
      <c r="GI362" s="625"/>
      <c r="GJ362" s="625"/>
      <c r="GK362" s="623"/>
      <c r="GL362" s="623"/>
      <c r="GM362" s="623"/>
      <c r="GN362" s="633"/>
      <c r="GO362" s="633"/>
      <c r="GP362" s="633"/>
      <c r="GQ362" s="643"/>
      <c r="GR362" s="6"/>
    </row>
    <row r="363" spans="1:200" ht="10.5" customHeight="1" x14ac:dyDescent="0.25">
      <c r="A363" s="212"/>
      <c r="B363" s="637"/>
      <c r="C363" s="1125" t="str">
        <f>IF(SUMIFS(LOGBOOK!$I$5:$I$1036129,LOGBOOK!$D$5:$D$1036129,F357,LOGBOOK!$AN$5:$AN$1036129,V357,LOGBOOK!$E$5:$E$1036129,L357)=0," ",SUMIFS(LOGBOOK!$I$5:$I$1036129,LOGBOOK!$D$5:$D$1036129,F357,LOGBOOK!$AN$5:$AN$1036129,V357,LOGBOOK!$E$5:$E$1036129,L357))</f>
        <v xml:space="preserve"> </v>
      </c>
      <c r="D363" s="1125"/>
      <c r="E363" s="1125"/>
      <c r="F363" s="1125"/>
      <c r="G363" s="1125"/>
      <c r="H363" s="1125"/>
      <c r="I363" s="1125"/>
      <c r="J363" s="1125"/>
      <c r="K363" s="1125"/>
      <c r="L363" s="1125"/>
      <c r="M363" s="1125"/>
      <c r="N363" s="624"/>
      <c r="O363" s="1125" t="str">
        <f t="shared" ref="O363" si="368">IF(IFERROR(C363/J366,"")=0,"",IFERROR(C363/J366,""))</f>
        <v/>
      </c>
      <c r="P363" s="1125"/>
      <c r="Q363" s="1125"/>
      <c r="R363" s="1125"/>
      <c r="S363" s="1125"/>
      <c r="T363" s="1125"/>
      <c r="U363" s="1125"/>
      <c r="V363" s="1125"/>
      <c r="W363" s="1125"/>
      <c r="X363" s="1125"/>
      <c r="Y363" s="1125"/>
      <c r="Z363" s="15"/>
      <c r="AA363" s="629" t="str">
        <f>IF('FRONT PAGE'!$A$1="www.fly-logics.com","MAR",0)</f>
        <v>MAR</v>
      </c>
      <c r="AB363" s="631"/>
      <c r="AC363" s="631"/>
      <c r="AD363" s="631"/>
      <c r="AE363" s="631"/>
      <c r="AF363" s="630" t="str">
        <f>IF(SUMIFS(LOGBOOK!$Y$5:$Y$1036129,LOGBOOK!$D$5:$D$1036129,F357,LOGBOOK!$AN$5:$AN$1036129,V357,LOGBOOK!$E$5:$E$1036129,L357,LOGBOOK!$AM$5:$AM$1036129,"MAR")=0," ",SUMIFS(LOGBOOK!$Y$5:$Y$1036129,LOGBOOK!$D$5:$D$1036129,F357,LOGBOOK!$AN$5:$AN$1036129,V357,LOGBOOK!$E$5:$E$1036129,L357,LOGBOOK!$AM$5:$AM$1036129,"MAR"))</f>
        <v xml:space="preserve"> </v>
      </c>
      <c r="AG363" s="625"/>
      <c r="AH363" s="625"/>
      <c r="AI363" s="625"/>
      <c r="AJ363" s="630" t="str">
        <f>IF(SUMIFS(LOGBOOK!$Z$5:$Z$1036129,LOGBOOK!$D$5:$D$1036129,F357,LOGBOOK!$AN$5:$AN$1036129,V357,LOGBOOK!$E$5:$E$1036129,L357,LOGBOOK!$AM$5:$AM$1036129,"MAR")=0," ",SUMIFS(LOGBOOK!$Z$5:$Z$1036129,LOGBOOK!$D$5:$D$1036129,F357,LOGBOOK!$AN$5:$AN$1036129,V357,LOGBOOK!$E$5:$E$1036129,L357,LOGBOOK!$AM$5:$AM$1036129,"MAR"))</f>
        <v xml:space="preserve"> </v>
      </c>
      <c r="AK363" s="625"/>
      <c r="AL363" s="625"/>
      <c r="AM363" s="625"/>
      <c r="AN363" s="630" t="str">
        <f>IF(SUMIFS(LOGBOOK!$AA$5:$AA$1036129,LOGBOOK!$D$5:$D$1036129,F357,LOGBOOK!$AN$5:$AN$1036129,V357,LOGBOOK!$E$5:$E$1036129,L357,LOGBOOK!$AM$5:$AM$1036129,"MAR")=0," ",SUMIFS(LOGBOOK!$AA$5:$AA$1036129,LOGBOOK!$D$5:$D$1036129,F357,LOGBOOK!$AN$5:$AN$1036129,V357,LOGBOOK!$E$5:$E$1036129,L357,LOGBOOK!$AM$5:$AM$1036129,"MAR"))</f>
        <v xml:space="preserve"> </v>
      </c>
      <c r="AO363" s="625"/>
      <c r="AP363" s="625"/>
      <c r="AQ363" s="625"/>
      <c r="AR363" s="623" t="str">
        <f>IF(SUMIFS(LOGBOOK!$AE$5:$AE$1036129,LOGBOOK!$D$5:$D$1036129,F357,LOGBOOK!$AN$5:$AN$1036129,V357,LOGBOOK!$E$5:$E$1036129,L357,LOGBOOK!$AM$5:$AM$1036129,"MAR")=0," ",SUMIFS(LOGBOOK!$AE$5:$AE$1036129,LOGBOOK!$D$5:$D$1036129,F357,LOGBOOK!$AN$5:$AN$1036129,V357,LOGBOOK!$E$5:$E$1036129,L357,LOGBOOK!$AM$5:$AM$1036129,"MAR"))</f>
        <v xml:space="preserve"> </v>
      </c>
      <c r="AS363" s="623"/>
      <c r="AT363" s="623"/>
      <c r="AU363" s="623" t="str">
        <f>IF(SUMIFS(LOGBOOK!$AF$5:$AF$1036129,LOGBOOK!$D$5:$D$1036129,F357,LOGBOOK!$AN$5:$AN$1036129,V357,LOGBOOK!$E$5:$E$1036129,L357,LOGBOOK!$AM$5:$AM$1036129,"MAR")=0," ",SUMIFS(LOGBOOK!$AF$5:$AF$1036129,LOGBOOK!$D$5:$D$1036129,F357,LOGBOOK!$AN$5:$AN$1036129,V357,LOGBOOK!$E$5:$E$1036129,L357,LOGBOOK!$AM$5:$AM$1036129,"MAR"))</f>
        <v xml:space="preserve"> </v>
      </c>
      <c r="AV363" s="633"/>
      <c r="AW363" s="633"/>
      <c r="AX363" s="643"/>
      <c r="AY363" s="637"/>
      <c r="AZ363" s="1125" t="str">
        <f>IF(SUMIFS(LOGBOOK!$I$5:$I$1036129,LOGBOOK!$D$5:$D$1036129,BC357,LOGBOOK!$AN$5:$AN$1036129,BS357,LOGBOOK!$E$5:$E$1036129,BI357)=0," ",SUMIFS(LOGBOOK!$I$5:$I$1036129,LOGBOOK!$D$5:$D$1036129,BC357,LOGBOOK!$AN$5:$AN$1036129,BS357,LOGBOOK!$E$5:$E$1036129,BI357))</f>
        <v xml:space="preserve"> </v>
      </c>
      <c r="BA363" s="1125"/>
      <c r="BB363" s="1125"/>
      <c r="BC363" s="1125"/>
      <c r="BD363" s="1125"/>
      <c r="BE363" s="1125"/>
      <c r="BF363" s="1125"/>
      <c r="BG363" s="1125"/>
      <c r="BH363" s="1125"/>
      <c r="BI363" s="1125"/>
      <c r="BJ363" s="1125"/>
      <c r="BK363" s="624"/>
      <c r="BL363" s="1125" t="str">
        <f t="shared" ref="BL363" si="369">IF(IFERROR(AZ363/BG366,"")=0,"",IFERROR(AZ363/BG366,""))</f>
        <v/>
      </c>
      <c r="BM363" s="1125"/>
      <c r="BN363" s="1125"/>
      <c r="BO363" s="1125"/>
      <c r="BP363" s="1125"/>
      <c r="BQ363" s="1125"/>
      <c r="BR363" s="1125"/>
      <c r="BS363" s="1125"/>
      <c r="BT363" s="1125"/>
      <c r="BU363" s="1125"/>
      <c r="BV363" s="1125"/>
      <c r="BW363" s="15"/>
      <c r="BX363" s="629" t="str">
        <f>IF('FRONT PAGE'!$A$1="www.fly-logics.com","MAR",0)</f>
        <v>MAR</v>
      </c>
      <c r="BY363" s="631"/>
      <c r="BZ363" s="631"/>
      <c r="CA363" s="631"/>
      <c r="CB363" s="631"/>
      <c r="CC363" s="630" t="str">
        <f>IF(SUMIFS(LOGBOOK!$Y$5:$Y$1036129,LOGBOOK!$D$5:$D$1036129,BC357,LOGBOOK!$AN$5:$AN$1036129,BS357,LOGBOOK!$E$5:$E$1036129,BI357,LOGBOOK!$AM$5:$AM$1036129,"MAR")=0," ",SUMIFS(LOGBOOK!$Y$5:$Y$1036129,LOGBOOK!$D$5:$D$1036129,BC357,LOGBOOK!$AN$5:$AN$1036129,BS357,LOGBOOK!$E$5:$E$1036129,BI357,LOGBOOK!$AM$5:$AM$1036129,"MAR"))</f>
        <v xml:space="preserve"> </v>
      </c>
      <c r="CD363" s="625"/>
      <c r="CE363" s="625"/>
      <c r="CF363" s="625"/>
      <c r="CG363" s="630" t="str">
        <f>IF(SUMIFS(LOGBOOK!$Z$5:$Z$1036129,LOGBOOK!$D$5:$D$1036129,BC357,LOGBOOK!$AN$5:$AN$1036129,BS357,LOGBOOK!$E$5:$E$1036129,BI357,LOGBOOK!$AM$5:$AM$1036129,"MAR")=0," ",SUMIFS(LOGBOOK!$Z$5:$Z$1036129,LOGBOOK!$D$5:$D$1036129,BC357,LOGBOOK!$AN$5:$AN$1036129,BS357,LOGBOOK!$E$5:$E$1036129,BI357,LOGBOOK!$AM$5:$AM$1036129,"MAR"))</f>
        <v xml:space="preserve"> </v>
      </c>
      <c r="CH363" s="625"/>
      <c r="CI363" s="625"/>
      <c r="CJ363" s="625"/>
      <c r="CK363" s="630" t="str">
        <f>IF(SUMIFS(LOGBOOK!$AA$5:$AA$1036129,LOGBOOK!$D$5:$D$1036129,BC357,LOGBOOK!$AN$5:$AN$1036129,BS357,LOGBOOK!$E$5:$E$1036129,BI357,LOGBOOK!$AM$5:$AM$1036129,"MAR")=0," ",SUMIFS(LOGBOOK!$AA$5:$AA$1036129,LOGBOOK!$D$5:$D$1036129,BC357,LOGBOOK!$AN$5:$AN$1036129,BS357,LOGBOOK!$E$5:$E$1036129,BI357,LOGBOOK!$AM$5:$AM$1036129,"MAR"))</f>
        <v xml:space="preserve"> </v>
      </c>
      <c r="CL363" s="625"/>
      <c r="CM363" s="625"/>
      <c r="CN363" s="625"/>
      <c r="CO363" s="623" t="str">
        <f>IF(SUMIFS(LOGBOOK!$AE$5:$AE$1036129,LOGBOOK!$D$5:$D$1036129,BC357,LOGBOOK!$AN$5:$AN$1036129,BS357,LOGBOOK!$E$5:$E$1036129,BI357,LOGBOOK!$AM$5:$AM$1036129,"MAR")=0," ",SUMIFS(LOGBOOK!$AE$5:$AE$1036129,LOGBOOK!$D$5:$D$1036129,BC357,LOGBOOK!$AN$5:$AN$1036129,BS357,LOGBOOK!$E$5:$E$1036129,BI357,LOGBOOK!$AM$5:$AM$1036129,"MAR"))</f>
        <v xml:space="preserve"> </v>
      </c>
      <c r="CP363" s="623"/>
      <c r="CQ363" s="623"/>
      <c r="CR363" s="623" t="str">
        <f>IF(SUMIFS(LOGBOOK!$AF$5:$AF$1036129,LOGBOOK!$D$5:$D$1036129,BC357,LOGBOOK!$AN$5:$AN$1036129,BS357,LOGBOOK!$E$5:$E$1036129,BI357,LOGBOOK!$AM$5:$AM$1036129,"MAR")=0," ",SUMIFS(LOGBOOK!$AF$5:$AF$1036129,LOGBOOK!$D$5:$D$1036129,BC357,LOGBOOK!$AN$5:$AN$1036129,BS357,LOGBOOK!$E$5:$E$1036129,BI357,LOGBOOK!$AM$5:$AM$1036129,"MAR"))</f>
        <v xml:space="preserve"> </v>
      </c>
      <c r="CS363" s="633"/>
      <c r="CT363" s="633"/>
      <c r="CU363" s="643"/>
      <c r="CV363" s="247"/>
      <c r="CW363" s="212"/>
      <c r="CX363" s="637"/>
      <c r="CY363" s="1125" t="str">
        <f>IF(SUMIFS(LOGBOOK!$I$5:$I$1036129,LOGBOOK!$D$5:$D$1036129,DB357,LOGBOOK!$AN$5:$AN$1036129,DR357,LOGBOOK!$E$5:$E$1036129,DH357)=0," ",SUMIFS(LOGBOOK!$I$5:$I$1036129,LOGBOOK!$D$5:$D$1036129,DB357,LOGBOOK!$AN$5:$AN$1036129,DR357,LOGBOOK!$E$5:$E$1036129,DH357))</f>
        <v xml:space="preserve"> </v>
      </c>
      <c r="CZ363" s="1125"/>
      <c r="DA363" s="1125"/>
      <c r="DB363" s="1125"/>
      <c r="DC363" s="1125"/>
      <c r="DD363" s="1125"/>
      <c r="DE363" s="1125"/>
      <c r="DF363" s="1125"/>
      <c r="DG363" s="1125"/>
      <c r="DH363" s="1125"/>
      <c r="DI363" s="1125"/>
      <c r="DJ363" s="624"/>
      <c r="DK363" s="1125" t="str">
        <f t="shared" ref="DK363" si="370">IF(IFERROR(CY363/DF366,"")=0,"",IFERROR(CY363/DF366,""))</f>
        <v/>
      </c>
      <c r="DL363" s="1125"/>
      <c r="DM363" s="1125"/>
      <c r="DN363" s="1125"/>
      <c r="DO363" s="1125"/>
      <c r="DP363" s="1125"/>
      <c r="DQ363" s="1125"/>
      <c r="DR363" s="1125"/>
      <c r="DS363" s="1125"/>
      <c r="DT363" s="1125"/>
      <c r="DU363" s="1125"/>
      <c r="DV363" s="15"/>
      <c r="DW363" s="629" t="str">
        <f>IF('FRONT PAGE'!$A$1="www.fly-logics.com","MAR",0)</f>
        <v>MAR</v>
      </c>
      <c r="DX363" s="631"/>
      <c r="DY363" s="631"/>
      <c r="DZ363" s="631"/>
      <c r="EA363" s="631"/>
      <c r="EB363" s="630" t="str">
        <f>IF(SUMIFS(LOGBOOK!$Y$5:$Y$1036129,LOGBOOK!$D$5:$D$1036129,DB357,LOGBOOK!$AN$5:$AN$1036129,DR357,LOGBOOK!$E$5:$E$1036129,DH357,LOGBOOK!$AM$5:$AM$1036129,"MAR")=0," ",SUMIFS(LOGBOOK!$Y$5:$Y$1036129,LOGBOOK!$D$5:$D$1036129,DB357,LOGBOOK!$AN$5:$AN$1036129,DR357,LOGBOOK!$E$5:$E$1036129,DH357,LOGBOOK!$AM$5:$AM$1036129,"MAR"))</f>
        <v xml:space="preserve"> </v>
      </c>
      <c r="EC363" s="625"/>
      <c r="ED363" s="625"/>
      <c r="EE363" s="625"/>
      <c r="EF363" s="630" t="str">
        <f>IF(SUMIFS(LOGBOOK!$Z$5:$Z$1036129,LOGBOOK!$D$5:$D$1036129,DB357,LOGBOOK!$AN$5:$AN$1036129,DR357,LOGBOOK!$E$5:$E$1036129,DH357,LOGBOOK!$AM$5:$AM$1036129,"MAR")=0," ",SUMIFS(LOGBOOK!$Z$5:$Z$1036129,LOGBOOK!$D$5:$D$1036129,DB357,LOGBOOK!$AN$5:$AN$1036129,DR357,LOGBOOK!$E$5:$E$1036129,DH357,LOGBOOK!$AM$5:$AM$1036129,"MAR"))</f>
        <v xml:space="preserve"> </v>
      </c>
      <c r="EG363" s="625"/>
      <c r="EH363" s="625"/>
      <c r="EI363" s="625"/>
      <c r="EJ363" s="630" t="str">
        <f>IF(SUMIFS(LOGBOOK!$AA$5:$AA$1036129,LOGBOOK!$D$5:$D$1036129,DB357,LOGBOOK!$AN$5:$AN$1036129,DR357,LOGBOOK!$E$5:$E$1036129,DH357,LOGBOOK!$AM$5:$AM$1036129,"MAR")=0," ",SUMIFS(LOGBOOK!$AA$5:$AA$1036129,LOGBOOK!$D$5:$D$1036129,DB357,LOGBOOK!$AN$5:$AN$1036129,DR357,LOGBOOK!$E$5:$E$1036129,DH357,LOGBOOK!$AM$5:$AM$1036129,"MAR"))</f>
        <v xml:space="preserve"> </v>
      </c>
      <c r="EK363" s="625"/>
      <c r="EL363" s="625"/>
      <c r="EM363" s="625"/>
      <c r="EN363" s="623" t="str">
        <f>IF(SUMIFS(LOGBOOK!$AE$5:$AE$1036129,LOGBOOK!$D$5:$D$1036129,DB357,LOGBOOK!$AN$5:$AN$1036129,DR357,LOGBOOK!$E$5:$E$1036129,DH357,LOGBOOK!$AM$5:$AM$1036129,"MAR")=0," ",SUMIFS(LOGBOOK!$AE$5:$AE$1036129,LOGBOOK!$D$5:$D$1036129,DB357,LOGBOOK!$AN$5:$AN$1036129,DR357,LOGBOOK!$E$5:$E$1036129,DH357,LOGBOOK!$AM$5:$AM$1036129,"MAR"))</f>
        <v xml:space="preserve"> </v>
      </c>
      <c r="EO363" s="623"/>
      <c r="EP363" s="623"/>
      <c r="EQ363" s="623" t="str">
        <f>IF(SUMIFS(LOGBOOK!$AF$5:$AF$1036129,LOGBOOK!$D$5:$D$1036129,DB357,LOGBOOK!$AN$5:$AN$1036129,DR357,LOGBOOK!$E$5:$E$1036129,DH357,LOGBOOK!$AM$5:$AM$1036129,"MAR")=0," ",SUMIFS(LOGBOOK!$AF$5:$AF$1036129,LOGBOOK!$D$5:$D$1036129,DB357,LOGBOOK!$AN$5:$AN$1036129,DR357,LOGBOOK!$E$5:$E$1036129,DH357,LOGBOOK!$AM$5:$AM$1036129,"MAR"))</f>
        <v xml:space="preserve"> </v>
      </c>
      <c r="ER363" s="633"/>
      <c r="ES363" s="633"/>
      <c r="ET363" s="643"/>
      <c r="EU363" s="637"/>
      <c r="EV363" s="1125" t="str">
        <f>IF(SUMIFS(LOGBOOK!$I$5:$I$1036129,LOGBOOK!$D$5:$D$1036129,EY357,LOGBOOK!$AN$5:$AN$1036129,FO357,LOGBOOK!$E$5:$E$1036129,FE357)=0," ",SUMIFS(LOGBOOK!$I$5:$I$1036129,LOGBOOK!$D$5:$D$1036129,EY357,LOGBOOK!$AN$5:$AN$1036129,FO357,LOGBOOK!$E$5:$E$1036129,FE357))</f>
        <v xml:space="preserve"> </v>
      </c>
      <c r="EW363" s="1125"/>
      <c r="EX363" s="1125"/>
      <c r="EY363" s="1125"/>
      <c r="EZ363" s="1125"/>
      <c r="FA363" s="1125"/>
      <c r="FB363" s="1125"/>
      <c r="FC363" s="1125"/>
      <c r="FD363" s="1125"/>
      <c r="FE363" s="1125"/>
      <c r="FF363" s="1125"/>
      <c r="FG363" s="624"/>
      <c r="FH363" s="1125" t="str">
        <f t="shared" ref="FH363" si="371">IF(IFERROR(EV363/FC366,"")=0,"",IFERROR(EV363/FC366,""))</f>
        <v/>
      </c>
      <c r="FI363" s="1125"/>
      <c r="FJ363" s="1125"/>
      <c r="FK363" s="1125"/>
      <c r="FL363" s="1125"/>
      <c r="FM363" s="1125"/>
      <c r="FN363" s="1125"/>
      <c r="FO363" s="1125"/>
      <c r="FP363" s="1125"/>
      <c r="FQ363" s="1125"/>
      <c r="FR363" s="1125"/>
      <c r="FS363" s="15"/>
      <c r="FT363" s="629" t="str">
        <f>IF('FRONT PAGE'!$A$1="www.fly-logics.com","MAR",0)</f>
        <v>MAR</v>
      </c>
      <c r="FU363" s="631"/>
      <c r="FV363" s="631"/>
      <c r="FW363" s="631"/>
      <c r="FX363" s="631"/>
      <c r="FY363" s="630" t="str">
        <f>IF(SUMIFS(LOGBOOK!$Y$5:$Y$1036129,LOGBOOK!$D$5:$D$1036129,EY357,LOGBOOK!$AN$5:$AN$1036129,FO357,LOGBOOK!$E$5:$E$1036129,FE357,LOGBOOK!$AM$5:$AM$1036129,"MAR")=0," ",SUMIFS(LOGBOOK!$Y$5:$Y$1036129,LOGBOOK!$D$5:$D$1036129,EY357,LOGBOOK!$AN$5:$AN$1036129,FO357,LOGBOOK!$E$5:$E$1036129,FE357,LOGBOOK!$AM$5:$AM$1036129,"MAR"))</f>
        <v xml:space="preserve"> </v>
      </c>
      <c r="FZ363" s="625"/>
      <c r="GA363" s="625"/>
      <c r="GB363" s="625"/>
      <c r="GC363" s="630" t="str">
        <f>IF(SUMIFS(LOGBOOK!$Z$5:$Z$1036129,LOGBOOK!$D$5:$D$1036129,EY357,LOGBOOK!$AN$5:$AN$1036129,FO357,LOGBOOK!$E$5:$E$1036129,FE357,LOGBOOK!$AM$5:$AM$1036129,"MAR")=0," ",SUMIFS(LOGBOOK!$Z$5:$Z$1036129,LOGBOOK!$D$5:$D$1036129,EY357,LOGBOOK!$AN$5:$AN$1036129,FO357,LOGBOOK!$E$5:$E$1036129,FE357,LOGBOOK!$AM$5:$AM$1036129,"MAR"))</f>
        <v xml:space="preserve"> </v>
      </c>
      <c r="GD363" s="625"/>
      <c r="GE363" s="625"/>
      <c r="GF363" s="625"/>
      <c r="GG363" s="630" t="str">
        <f>IF(SUMIFS(LOGBOOK!$AA$5:$AA$1036129,LOGBOOK!$D$5:$D$1036129,EY357,LOGBOOK!$AN$5:$AN$1036129,FO357,LOGBOOK!$E$5:$E$1036129,FE357,LOGBOOK!$AM$5:$AM$1036129,"MAR")=0," ",SUMIFS(LOGBOOK!$AA$5:$AA$1036129,LOGBOOK!$D$5:$D$1036129,EY357,LOGBOOK!$AN$5:$AN$1036129,FO357,LOGBOOK!$E$5:$E$1036129,FE357,LOGBOOK!$AM$5:$AM$1036129,"MAR"))</f>
        <v xml:space="preserve"> </v>
      </c>
      <c r="GH363" s="625"/>
      <c r="GI363" s="625"/>
      <c r="GJ363" s="625"/>
      <c r="GK363" s="623" t="str">
        <f>IF(SUMIFS(LOGBOOK!$AE$5:$AE$1036129,LOGBOOK!$D$5:$D$1036129,EY357,LOGBOOK!$AN$5:$AN$1036129,FO357,LOGBOOK!$E$5:$E$1036129,FE357,LOGBOOK!$AM$5:$AM$1036129,"MAR")=0," ",SUMIFS(LOGBOOK!$AE$5:$AE$1036129,LOGBOOK!$D$5:$D$1036129,EY357,LOGBOOK!$AN$5:$AN$1036129,FO357,LOGBOOK!$E$5:$E$1036129,FE357,LOGBOOK!$AM$5:$AM$1036129,"MAR"))</f>
        <v xml:space="preserve"> </v>
      </c>
      <c r="GL363" s="623"/>
      <c r="GM363" s="623"/>
      <c r="GN363" s="623" t="str">
        <f>IF(SUMIFS(LOGBOOK!$AF$5:$AF$1036129,LOGBOOK!$D$5:$D$1036129,EY357,LOGBOOK!$AN$5:$AN$1036129,FO357,LOGBOOK!$E$5:$E$1036129,FE357,LOGBOOK!$AM$5:$AM$1036129,"MAR")=0," ",SUMIFS(LOGBOOK!$AF$5:$AF$1036129,LOGBOOK!$D$5:$D$1036129,EY357,LOGBOOK!$AN$5:$AN$1036129,FO357,LOGBOOK!$E$5:$E$1036129,FE357,LOGBOOK!$AM$5:$AM$1036129,"MAR"))</f>
        <v xml:space="preserve"> </v>
      </c>
      <c r="GO363" s="633"/>
      <c r="GP363" s="633"/>
      <c r="GQ363" s="643"/>
      <c r="GR363" s="6"/>
    </row>
    <row r="364" spans="1:200" ht="8.85" customHeight="1" x14ac:dyDescent="0.25">
      <c r="A364" s="212"/>
      <c r="B364" s="637"/>
      <c r="C364" s="1126"/>
      <c r="D364" s="1126"/>
      <c r="E364" s="1126"/>
      <c r="F364" s="1126"/>
      <c r="G364" s="1126"/>
      <c r="H364" s="1126"/>
      <c r="I364" s="1126"/>
      <c r="J364" s="1126"/>
      <c r="K364" s="1126"/>
      <c r="L364" s="1126"/>
      <c r="M364" s="1126"/>
      <c r="N364" s="624"/>
      <c r="O364" s="1126"/>
      <c r="P364" s="1126"/>
      <c r="Q364" s="1126"/>
      <c r="R364" s="1126"/>
      <c r="S364" s="1126"/>
      <c r="T364" s="1126"/>
      <c r="U364" s="1126"/>
      <c r="V364" s="1126"/>
      <c r="W364" s="1126"/>
      <c r="X364" s="1126"/>
      <c r="Y364" s="1126"/>
      <c r="Z364" s="15"/>
      <c r="AA364" s="631"/>
      <c r="AB364" s="631"/>
      <c r="AC364" s="631"/>
      <c r="AD364" s="631"/>
      <c r="AE364" s="631"/>
      <c r="AF364" s="625"/>
      <c r="AG364" s="632"/>
      <c r="AH364" s="632"/>
      <c r="AI364" s="625"/>
      <c r="AJ364" s="625"/>
      <c r="AK364" s="632"/>
      <c r="AL364" s="632"/>
      <c r="AM364" s="625"/>
      <c r="AN364" s="625"/>
      <c r="AO364" s="632"/>
      <c r="AP364" s="632"/>
      <c r="AQ364" s="625"/>
      <c r="AR364" s="623"/>
      <c r="AS364" s="623"/>
      <c r="AT364" s="623"/>
      <c r="AU364" s="633"/>
      <c r="AV364" s="634"/>
      <c r="AW364" s="633"/>
      <c r="AX364" s="643"/>
      <c r="AY364" s="637"/>
      <c r="AZ364" s="1126"/>
      <c r="BA364" s="1126"/>
      <c r="BB364" s="1126"/>
      <c r="BC364" s="1126"/>
      <c r="BD364" s="1126"/>
      <c r="BE364" s="1126"/>
      <c r="BF364" s="1126"/>
      <c r="BG364" s="1126"/>
      <c r="BH364" s="1126"/>
      <c r="BI364" s="1126"/>
      <c r="BJ364" s="1126"/>
      <c r="BK364" s="624"/>
      <c r="BL364" s="1126"/>
      <c r="BM364" s="1126"/>
      <c r="BN364" s="1126"/>
      <c r="BO364" s="1126"/>
      <c r="BP364" s="1126"/>
      <c r="BQ364" s="1126"/>
      <c r="BR364" s="1126"/>
      <c r="BS364" s="1126"/>
      <c r="BT364" s="1126"/>
      <c r="BU364" s="1126"/>
      <c r="BV364" s="1126"/>
      <c r="BW364" s="15"/>
      <c r="BX364" s="631"/>
      <c r="BY364" s="631"/>
      <c r="BZ364" s="631"/>
      <c r="CA364" s="631"/>
      <c r="CB364" s="631"/>
      <c r="CC364" s="625"/>
      <c r="CD364" s="632"/>
      <c r="CE364" s="632"/>
      <c r="CF364" s="625"/>
      <c r="CG364" s="625"/>
      <c r="CH364" s="632"/>
      <c r="CI364" s="632"/>
      <c r="CJ364" s="625"/>
      <c r="CK364" s="625"/>
      <c r="CL364" s="632"/>
      <c r="CM364" s="632"/>
      <c r="CN364" s="625"/>
      <c r="CO364" s="623"/>
      <c r="CP364" s="623"/>
      <c r="CQ364" s="623"/>
      <c r="CR364" s="633"/>
      <c r="CS364" s="634"/>
      <c r="CT364" s="633"/>
      <c r="CU364" s="643"/>
      <c r="CV364" s="247"/>
      <c r="CW364" s="212"/>
      <c r="CX364" s="637"/>
      <c r="CY364" s="1126"/>
      <c r="CZ364" s="1126"/>
      <c r="DA364" s="1126"/>
      <c r="DB364" s="1126"/>
      <c r="DC364" s="1126"/>
      <c r="DD364" s="1126"/>
      <c r="DE364" s="1126"/>
      <c r="DF364" s="1126"/>
      <c r="DG364" s="1126"/>
      <c r="DH364" s="1126"/>
      <c r="DI364" s="1126"/>
      <c r="DJ364" s="624"/>
      <c r="DK364" s="1126"/>
      <c r="DL364" s="1126"/>
      <c r="DM364" s="1126"/>
      <c r="DN364" s="1126"/>
      <c r="DO364" s="1126"/>
      <c r="DP364" s="1126"/>
      <c r="DQ364" s="1126"/>
      <c r="DR364" s="1126"/>
      <c r="DS364" s="1126"/>
      <c r="DT364" s="1126"/>
      <c r="DU364" s="1126"/>
      <c r="DV364" s="15"/>
      <c r="DW364" s="631"/>
      <c r="DX364" s="631"/>
      <c r="DY364" s="631"/>
      <c r="DZ364" s="631"/>
      <c r="EA364" s="631"/>
      <c r="EB364" s="625"/>
      <c r="EC364" s="632"/>
      <c r="ED364" s="632"/>
      <c r="EE364" s="625"/>
      <c r="EF364" s="625"/>
      <c r="EG364" s="632"/>
      <c r="EH364" s="632"/>
      <c r="EI364" s="625"/>
      <c r="EJ364" s="625"/>
      <c r="EK364" s="632"/>
      <c r="EL364" s="632"/>
      <c r="EM364" s="625"/>
      <c r="EN364" s="623"/>
      <c r="EO364" s="623"/>
      <c r="EP364" s="623"/>
      <c r="EQ364" s="633"/>
      <c r="ER364" s="634"/>
      <c r="ES364" s="633"/>
      <c r="ET364" s="643"/>
      <c r="EU364" s="637"/>
      <c r="EV364" s="1126"/>
      <c r="EW364" s="1126"/>
      <c r="EX364" s="1126"/>
      <c r="EY364" s="1126"/>
      <c r="EZ364" s="1126"/>
      <c r="FA364" s="1126"/>
      <c r="FB364" s="1126"/>
      <c r="FC364" s="1126"/>
      <c r="FD364" s="1126"/>
      <c r="FE364" s="1126"/>
      <c r="FF364" s="1126"/>
      <c r="FG364" s="624"/>
      <c r="FH364" s="1126"/>
      <c r="FI364" s="1126"/>
      <c r="FJ364" s="1126"/>
      <c r="FK364" s="1126"/>
      <c r="FL364" s="1126"/>
      <c r="FM364" s="1126"/>
      <c r="FN364" s="1126"/>
      <c r="FO364" s="1126"/>
      <c r="FP364" s="1126"/>
      <c r="FQ364" s="1126"/>
      <c r="FR364" s="1126"/>
      <c r="FS364" s="15"/>
      <c r="FT364" s="631"/>
      <c r="FU364" s="631"/>
      <c r="FV364" s="631"/>
      <c r="FW364" s="631"/>
      <c r="FX364" s="631"/>
      <c r="FY364" s="625"/>
      <c r="FZ364" s="632"/>
      <c r="GA364" s="632"/>
      <c r="GB364" s="625"/>
      <c r="GC364" s="625"/>
      <c r="GD364" s="632"/>
      <c r="GE364" s="632"/>
      <c r="GF364" s="625"/>
      <c r="GG364" s="625"/>
      <c r="GH364" s="632"/>
      <c r="GI364" s="632"/>
      <c r="GJ364" s="625"/>
      <c r="GK364" s="623"/>
      <c r="GL364" s="623"/>
      <c r="GM364" s="623"/>
      <c r="GN364" s="633"/>
      <c r="GO364" s="634"/>
      <c r="GP364" s="633"/>
      <c r="GQ364" s="643"/>
      <c r="GR364" s="6"/>
    </row>
    <row r="365" spans="1:200" ht="4.5" customHeight="1" x14ac:dyDescent="0.25">
      <c r="A365" s="212"/>
      <c r="B365" s="637"/>
      <c r="C365" s="624"/>
      <c r="D365" s="624"/>
      <c r="E365" s="624"/>
      <c r="F365" s="624"/>
      <c r="G365" s="624"/>
      <c r="H365" s="624"/>
      <c r="I365" s="624"/>
      <c r="J365" s="624"/>
      <c r="K365" s="624"/>
      <c r="L365" s="624"/>
      <c r="M365" s="624"/>
      <c r="N365" s="624"/>
      <c r="O365" s="624"/>
      <c r="P365" s="624"/>
      <c r="Q365" s="624"/>
      <c r="R365" s="624"/>
      <c r="S365" s="624"/>
      <c r="T365" s="624"/>
      <c r="U365" s="624"/>
      <c r="V365" s="624"/>
      <c r="W365" s="624"/>
      <c r="X365" s="624"/>
      <c r="Y365" s="624"/>
      <c r="Z365" s="15"/>
      <c r="AA365" s="631"/>
      <c r="AB365" s="631"/>
      <c r="AC365" s="631"/>
      <c r="AD365" s="631"/>
      <c r="AE365" s="631"/>
      <c r="AF365" s="625"/>
      <c r="AG365" s="625"/>
      <c r="AH365" s="625"/>
      <c r="AI365" s="625"/>
      <c r="AJ365" s="625"/>
      <c r="AK365" s="625"/>
      <c r="AL365" s="625"/>
      <c r="AM365" s="625"/>
      <c r="AN365" s="625"/>
      <c r="AO365" s="625"/>
      <c r="AP365" s="625"/>
      <c r="AQ365" s="625"/>
      <c r="AR365" s="623"/>
      <c r="AS365" s="623"/>
      <c r="AT365" s="623"/>
      <c r="AU365" s="633"/>
      <c r="AV365" s="633"/>
      <c r="AW365" s="633"/>
      <c r="AX365" s="643"/>
      <c r="AY365" s="637"/>
      <c r="AZ365" s="624"/>
      <c r="BA365" s="624"/>
      <c r="BB365" s="624"/>
      <c r="BC365" s="624"/>
      <c r="BD365" s="624"/>
      <c r="BE365" s="624"/>
      <c r="BF365" s="624"/>
      <c r="BG365" s="624"/>
      <c r="BH365" s="624"/>
      <c r="BI365" s="624"/>
      <c r="BJ365" s="624"/>
      <c r="BK365" s="624"/>
      <c r="BL365" s="624"/>
      <c r="BM365" s="624"/>
      <c r="BN365" s="624"/>
      <c r="BO365" s="624"/>
      <c r="BP365" s="624"/>
      <c r="BQ365" s="624"/>
      <c r="BR365" s="624"/>
      <c r="BS365" s="624"/>
      <c r="BT365" s="624"/>
      <c r="BU365" s="624"/>
      <c r="BV365" s="624"/>
      <c r="BW365" s="15"/>
      <c r="BX365" s="631"/>
      <c r="BY365" s="631"/>
      <c r="BZ365" s="631"/>
      <c r="CA365" s="631"/>
      <c r="CB365" s="631"/>
      <c r="CC365" s="625"/>
      <c r="CD365" s="625"/>
      <c r="CE365" s="625"/>
      <c r="CF365" s="625"/>
      <c r="CG365" s="625"/>
      <c r="CH365" s="625"/>
      <c r="CI365" s="625"/>
      <c r="CJ365" s="625"/>
      <c r="CK365" s="625"/>
      <c r="CL365" s="625"/>
      <c r="CM365" s="625"/>
      <c r="CN365" s="625"/>
      <c r="CO365" s="623"/>
      <c r="CP365" s="623"/>
      <c r="CQ365" s="623"/>
      <c r="CR365" s="633"/>
      <c r="CS365" s="633"/>
      <c r="CT365" s="633"/>
      <c r="CU365" s="643"/>
      <c r="CV365" s="247"/>
      <c r="CW365" s="212"/>
      <c r="CX365" s="637"/>
      <c r="CY365" s="624"/>
      <c r="CZ365" s="624"/>
      <c r="DA365" s="624"/>
      <c r="DB365" s="624"/>
      <c r="DC365" s="624"/>
      <c r="DD365" s="624"/>
      <c r="DE365" s="624"/>
      <c r="DF365" s="624"/>
      <c r="DG365" s="624"/>
      <c r="DH365" s="624"/>
      <c r="DI365" s="624"/>
      <c r="DJ365" s="624"/>
      <c r="DK365" s="624"/>
      <c r="DL365" s="624"/>
      <c r="DM365" s="624"/>
      <c r="DN365" s="624"/>
      <c r="DO365" s="624"/>
      <c r="DP365" s="624"/>
      <c r="DQ365" s="624"/>
      <c r="DR365" s="624"/>
      <c r="DS365" s="624"/>
      <c r="DT365" s="624"/>
      <c r="DU365" s="624"/>
      <c r="DV365" s="15"/>
      <c r="DW365" s="631"/>
      <c r="DX365" s="631"/>
      <c r="DY365" s="631"/>
      <c r="DZ365" s="631"/>
      <c r="EA365" s="631"/>
      <c r="EB365" s="625"/>
      <c r="EC365" s="625"/>
      <c r="ED365" s="625"/>
      <c r="EE365" s="625"/>
      <c r="EF365" s="625"/>
      <c r="EG365" s="625"/>
      <c r="EH365" s="625"/>
      <c r="EI365" s="625"/>
      <c r="EJ365" s="625"/>
      <c r="EK365" s="625"/>
      <c r="EL365" s="625"/>
      <c r="EM365" s="625"/>
      <c r="EN365" s="623"/>
      <c r="EO365" s="623"/>
      <c r="EP365" s="623"/>
      <c r="EQ365" s="633"/>
      <c r="ER365" s="633"/>
      <c r="ES365" s="633"/>
      <c r="ET365" s="643"/>
      <c r="EU365" s="637"/>
      <c r="EV365" s="624"/>
      <c r="EW365" s="624"/>
      <c r="EX365" s="624"/>
      <c r="EY365" s="624"/>
      <c r="EZ365" s="624"/>
      <c r="FA365" s="624"/>
      <c r="FB365" s="624"/>
      <c r="FC365" s="624"/>
      <c r="FD365" s="624"/>
      <c r="FE365" s="624"/>
      <c r="FF365" s="624"/>
      <c r="FG365" s="624"/>
      <c r="FH365" s="624"/>
      <c r="FI365" s="624"/>
      <c r="FJ365" s="624"/>
      <c r="FK365" s="624"/>
      <c r="FL365" s="624"/>
      <c r="FM365" s="624"/>
      <c r="FN365" s="624"/>
      <c r="FO365" s="624"/>
      <c r="FP365" s="624"/>
      <c r="FQ365" s="624"/>
      <c r="FR365" s="624"/>
      <c r="FS365" s="15"/>
      <c r="FT365" s="631"/>
      <c r="FU365" s="631"/>
      <c r="FV365" s="631"/>
      <c r="FW365" s="631"/>
      <c r="FX365" s="631"/>
      <c r="FY365" s="625"/>
      <c r="FZ365" s="625"/>
      <c r="GA365" s="625"/>
      <c r="GB365" s="625"/>
      <c r="GC365" s="625"/>
      <c r="GD365" s="625"/>
      <c r="GE365" s="625"/>
      <c r="GF365" s="625"/>
      <c r="GG365" s="625"/>
      <c r="GH365" s="625"/>
      <c r="GI365" s="625"/>
      <c r="GJ365" s="625"/>
      <c r="GK365" s="623"/>
      <c r="GL365" s="623"/>
      <c r="GM365" s="623"/>
      <c r="GN365" s="633"/>
      <c r="GO365" s="633"/>
      <c r="GP365" s="633"/>
      <c r="GQ365" s="643"/>
      <c r="GR365" s="6"/>
    </row>
    <row r="366" spans="1:200" ht="14.25" customHeight="1" x14ac:dyDescent="0.25">
      <c r="A366" s="212"/>
      <c r="B366" s="637"/>
      <c r="C366" s="1218" t="str">
        <f>IF('FRONT PAGE'!$A$1="www.fly-logics.com","NO. FLIGHTS",0)</f>
        <v>NO. FLIGHTS</v>
      </c>
      <c r="D366" s="1218"/>
      <c r="E366" s="1218"/>
      <c r="F366" s="1218"/>
      <c r="G366" s="1218"/>
      <c r="H366" s="1218"/>
      <c r="I366" s="1219"/>
      <c r="J366" s="1127" t="str">
        <f>IF(COUNTIFS(LOGBOOK!$D$5:$D$1036144,F357,LOGBOOK!$AN$5:$AN$1036144,V357,LOGBOOK!$E$5:$E$1036144,L357)=0," ",COUNTIFS(LOGBOOK!$D$5:$D$1036144,F357,LOGBOOK!$AN$5:$AN$1036144,V357,LOGBOOK!$E$5:$E$1036144,L357))</f>
        <v xml:space="preserve"> </v>
      </c>
      <c r="K366" s="1128"/>
      <c r="L366" s="1128"/>
      <c r="M366" s="1128"/>
      <c r="N366" s="228"/>
      <c r="O366" s="1220" t="str">
        <f>IF('FRONT PAGE'!$A$1="www.fly-logics.com","DAY",0)</f>
        <v>DAY</v>
      </c>
      <c r="P366" s="1218"/>
      <c r="Q366" s="1218"/>
      <c r="R366" s="1218"/>
      <c r="S366" s="1219"/>
      <c r="T366" s="1129" t="str">
        <f>IF(SUMIFS(LOGBOOK!$T$5:$T$1036129,LOGBOOK!$D$5:$D$1036129,F357,LOGBOOK!$AN$5:$AN$1036129,V357,LOGBOOK!$E$5:$E$1036129,L357)=0," ",SUMIFS(LOGBOOK!$T$5:$T$1036129,LOGBOOK!$D$5:$D$1036129,F357,LOGBOOK!$AN$5:$AN$1036129,V357,LOGBOOK!$E$5:$E$1036129,L357))</f>
        <v xml:space="preserve"> </v>
      </c>
      <c r="U366" s="1130"/>
      <c r="V366" s="1130"/>
      <c r="W366" s="1130"/>
      <c r="X366" s="1130"/>
      <c r="Y366" s="1130"/>
      <c r="Z366" s="15"/>
      <c r="AA366" s="629" t="str">
        <f>IF('FRONT PAGE'!$A$1="www.fly-logics.com","APR",0)</f>
        <v>APR</v>
      </c>
      <c r="AB366" s="631"/>
      <c r="AC366" s="631"/>
      <c r="AD366" s="631"/>
      <c r="AE366" s="631"/>
      <c r="AF366" s="630" t="str">
        <f>IF(SUMIFS(LOGBOOK!$Y$5:$Y$1036129,LOGBOOK!$D$5:$D$1036129,F357,LOGBOOK!$AN$5:$AN$1036129,V357,LOGBOOK!$E$5:$E$1036129,L357,LOGBOOK!$AM$5:$AM$1036129,"ABR")=0," ",SUMIFS(LOGBOOK!$Y$5:$Y$1036129,LOGBOOK!$D$5:$D$1036129,F357,LOGBOOK!$AN$5:$AN$1036129,V357,LOGBOOK!$E$5:$E$1036129,L357,LOGBOOK!$AM$5:$AM$1036129,"ABR"))</f>
        <v xml:space="preserve"> </v>
      </c>
      <c r="AG366" s="625"/>
      <c r="AH366" s="625"/>
      <c r="AI366" s="625"/>
      <c r="AJ366" s="630" t="str">
        <f>IF(SUMIFS(LOGBOOK!$Z$5:$Z$1036129,LOGBOOK!$D$5:$D$1036129,F357,LOGBOOK!$AN$5:$AN$1036129,V357,LOGBOOK!$E$5:$E$1036129,L357,LOGBOOK!$AM$5:$AM$1036129,AA366)=0," ",SUMIFS(LOGBOOK!$Z$5:$Z$1036129,LOGBOOK!$D$5:$D$1036129,F357,LOGBOOK!$AN$5:$AN$1036129,V357,LOGBOOK!$E$5:$E$1036129,L357,LOGBOOK!$AM$5:$AM$1036129,"ABR"))</f>
        <v xml:space="preserve"> </v>
      </c>
      <c r="AK366" s="625"/>
      <c r="AL366" s="625"/>
      <c r="AM366" s="625"/>
      <c r="AN366" s="630" t="str">
        <f>IF(SUMIFS(LOGBOOK!$AA$5:$AA$1036129,LOGBOOK!$D$5:$D$1036129,F357,LOGBOOK!$AN$5:$AN$1036129,V357,LOGBOOK!$E$5:$E$1036129,L357,LOGBOOK!$AM$5:$AM$1036129,"ABR")=0," ",SUMIFS(LOGBOOK!$AA$5:$AA$1036129,LOGBOOK!$D$5:$D$1036129,F357,LOGBOOK!$AN$5:$AN$1036129,V357,LOGBOOK!$E$5:$E$1036129,L357,LOGBOOK!$AM$5:$AM$1036129,"ABR"))</f>
        <v xml:space="preserve"> </v>
      </c>
      <c r="AO366" s="625"/>
      <c r="AP366" s="625"/>
      <c r="AQ366" s="625"/>
      <c r="AR366" s="623" t="str">
        <f>IF(SUMIFS(LOGBOOK!$AE$5:$AE$1036129,LOGBOOK!$D$5:$D$1036129,F357,LOGBOOK!$AN$5:$AN$1036129,V357,LOGBOOK!$E$5:$E$1036129,L357,LOGBOOK!$AM$5:$AM$1036129,"ABR")=0," ",SUMIFS(LOGBOOK!$AE$5:$AE$1036129,LOGBOOK!$D$5:$D$1036129,F357,LOGBOOK!$AN$5:$AN$1036129,V357,LOGBOOK!$E$5:$E$1036129,L357,LOGBOOK!$AM$5:$AM$1036129,"ABR"))</f>
        <v xml:space="preserve"> </v>
      </c>
      <c r="AS366" s="623"/>
      <c r="AT366" s="623"/>
      <c r="AU366" s="623" t="str">
        <f>IF(SUMIFS(LOGBOOK!$AF$5:$AF$1036129,LOGBOOK!$D$5:$D$1036129,F357,LOGBOOK!$AN$5:$AN$1036129,V357,LOGBOOK!$E$5:$E$1036129,L357,LOGBOOK!$AM$5:$AM$1036129,"ABR")=0," ",SUMIFS(LOGBOOK!$AF$5:$AF$1036129,LOGBOOK!$D$5:$D$1036129,F357,LOGBOOK!$AN$5:$AN$1036129,V357,LOGBOOK!$E$5:$E$1036129,L357,LOGBOOK!$AM$5:$AM$1036129,"ABR"))</f>
        <v xml:space="preserve"> </v>
      </c>
      <c r="AV366" s="633"/>
      <c r="AW366" s="633"/>
      <c r="AX366" s="643"/>
      <c r="AY366" s="637"/>
      <c r="AZ366" s="1218" t="str">
        <f>IF('FRONT PAGE'!$A$1="www.fly-logics.com","NO. FLIGHTS",0)</f>
        <v>NO. FLIGHTS</v>
      </c>
      <c r="BA366" s="1218"/>
      <c r="BB366" s="1218"/>
      <c r="BC366" s="1218"/>
      <c r="BD366" s="1218"/>
      <c r="BE366" s="1218"/>
      <c r="BF366" s="1219"/>
      <c r="BG366" s="1127" t="str">
        <f>IF(COUNTIFS(LOGBOOK!$D$5:$D$1036144,BC357,LOGBOOK!$AN$5:$AN$1036144,BS357,LOGBOOK!$E$5:$E$1036144,BI357)=0," ",COUNTIFS(LOGBOOK!$D$5:$D$1036144,BC357,LOGBOOK!$AN$5:$AN$1036144,BS357,LOGBOOK!$E$5:$E$1036144,BI357))</f>
        <v xml:space="preserve"> </v>
      </c>
      <c r="BH366" s="1128"/>
      <c r="BI366" s="1128"/>
      <c r="BJ366" s="1128"/>
      <c r="BK366" s="228"/>
      <c r="BL366" s="1220" t="str">
        <f>IF('FRONT PAGE'!$A$1="www.fly-logics.com","DAY",0)</f>
        <v>DAY</v>
      </c>
      <c r="BM366" s="1218"/>
      <c r="BN366" s="1218"/>
      <c r="BO366" s="1218"/>
      <c r="BP366" s="1219"/>
      <c r="BQ366" s="1129" t="str">
        <f>IF(SUMIFS(LOGBOOK!$T$5:$T$1036129,LOGBOOK!$D$5:$D$1036129,BC357,LOGBOOK!$AN$5:$AN$1036129,BS357,LOGBOOK!$E$5:$E$1036129,BI357)=0," ",SUMIFS(LOGBOOK!$T$5:$T$1036129,LOGBOOK!$D$5:$D$1036129,BC357,LOGBOOK!$AN$5:$AN$1036129,BS357,LOGBOOK!$E$5:$E$1036129,BI357))</f>
        <v xml:space="preserve"> </v>
      </c>
      <c r="BR366" s="1130"/>
      <c r="BS366" s="1130"/>
      <c r="BT366" s="1130"/>
      <c r="BU366" s="1130"/>
      <c r="BV366" s="1130"/>
      <c r="BW366" s="15"/>
      <c r="BX366" s="629" t="str">
        <f>IF('FRONT PAGE'!$A$1="www.fly-logics.com","APR",0)</f>
        <v>APR</v>
      </c>
      <c r="BY366" s="631"/>
      <c r="BZ366" s="631"/>
      <c r="CA366" s="631"/>
      <c r="CB366" s="631"/>
      <c r="CC366" s="630" t="str">
        <f>IF(SUMIFS(LOGBOOK!$Y$5:$Y$1036129,LOGBOOK!$D$5:$D$1036129,BC357,LOGBOOK!$AN$5:$AN$1036129,BS357,LOGBOOK!$E$5:$E$1036129,BI357,LOGBOOK!$AM$5:$AM$1036129,"ABR")=0," ",SUMIFS(LOGBOOK!$Y$5:$Y$1036129,LOGBOOK!$D$5:$D$1036129,BC357,LOGBOOK!$AN$5:$AN$1036129,BS357,LOGBOOK!$E$5:$E$1036129,BI357,LOGBOOK!$AM$5:$AM$1036129,"ABR"))</f>
        <v xml:space="preserve"> </v>
      </c>
      <c r="CD366" s="625"/>
      <c r="CE366" s="625"/>
      <c r="CF366" s="625"/>
      <c r="CG366" s="630" t="str">
        <f>IF(SUMIFS(LOGBOOK!$Z$5:$Z$1036129,LOGBOOK!$D$5:$D$1036129,BC357,LOGBOOK!$AN$5:$AN$1036129,BS357,LOGBOOK!$E$5:$E$1036129,BI357,LOGBOOK!$AM$5:$AM$1036129,BX366)=0," ",SUMIFS(LOGBOOK!$Z$5:$Z$1036129,LOGBOOK!$D$5:$D$1036129,BC357,LOGBOOK!$AN$5:$AN$1036129,BS357,LOGBOOK!$E$5:$E$1036129,BI357,LOGBOOK!$AM$5:$AM$1036129,"ABR"))</f>
        <v xml:space="preserve"> </v>
      </c>
      <c r="CH366" s="625"/>
      <c r="CI366" s="625"/>
      <c r="CJ366" s="625"/>
      <c r="CK366" s="630" t="str">
        <f>IF(SUMIFS(LOGBOOK!$AA$5:$AA$1036129,LOGBOOK!$D$5:$D$1036129,BC357,LOGBOOK!$AN$5:$AN$1036129,BS357,LOGBOOK!$E$5:$E$1036129,BI357,LOGBOOK!$AM$5:$AM$1036129,"ABR")=0," ",SUMIFS(LOGBOOK!$AA$5:$AA$1036129,LOGBOOK!$D$5:$D$1036129,BC357,LOGBOOK!$AN$5:$AN$1036129,BS357,LOGBOOK!$E$5:$E$1036129,BI357,LOGBOOK!$AM$5:$AM$1036129,"ABR"))</f>
        <v xml:space="preserve"> </v>
      </c>
      <c r="CL366" s="625"/>
      <c r="CM366" s="625"/>
      <c r="CN366" s="625"/>
      <c r="CO366" s="623" t="str">
        <f>IF(SUMIFS(LOGBOOK!$AE$5:$AE$1036129,LOGBOOK!$D$5:$D$1036129,BC357,LOGBOOK!$AN$5:$AN$1036129,BS357,LOGBOOK!$E$5:$E$1036129,BI357,LOGBOOK!$AM$5:$AM$1036129,"ABR")=0," ",SUMIFS(LOGBOOK!$AE$5:$AE$1036129,LOGBOOK!$D$5:$D$1036129,BC357,LOGBOOK!$AN$5:$AN$1036129,BS357,LOGBOOK!$E$5:$E$1036129,BI357,LOGBOOK!$AM$5:$AM$1036129,"ABR"))</f>
        <v xml:space="preserve"> </v>
      </c>
      <c r="CP366" s="623"/>
      <c r="CQ366" s="623"/>
      <c r="CR366" s="623" t="str">
        <f>IF(SUMIFS(LOGBOOK!$AF$5:$AF$1036129,LOGBOOK!$D$5:$D$1036129,BC357,LOGBOOK!$AN$5:$AN$1036129,BS357,LOGBOOK!$E$5:$E$1036129,BI357,LOGBOOK!$AM$5:$AM$1036129,"ABR")=0," ",SUMIFS(LOGBOOK!$AF$5:$AF$1036129,LOGBOOK!$D$5:$D$1036129,BC357,LOGBOOK!$AN$5:$AN$1036129,BS357,LOGBOOK!$E$5:$E$1036129,BI357,LOGBOOK!$AM$5:$AM$1036129,"ABR"))</f>
        <v xml:space="preserve"> </v>
      </c>
      <c r="CS366" s="633"/>
      <c r="CT366" s="633"/>
      <c r="CU366" s="643"/>
      <c r="CV366" s="247"/>
      <c r="CW366" s="212"/>
      <c r="CX366" s="637"/>
      <c r="CY366" s="1218" t="str">
        <f>IF('FRONT PAGE'!$A$1="www.fly-logics.com","NO. FLIGHTS",0)</f>
        <v>NO. FLIGHTS</v>
      </c>
      <c r="CZ366" s="1218"/>
      <c r="DA366" s="1218"/>
      <c r="DB366" s="1218"/>
      <c r="DC366" s="1218"/>
      <c r="DD366" s="1218"/>
      <c r="DE366" s="1219"/>
      <c r="DF366" s="1127" t="str">
        <f>IF(COUNTIFS(LOGBOOK!$D$5:$D$1036144,DB357,LOGBOOK!$AN$5:$AN$1036144,DR357,LOGBOOK!$E$5:$E$1036144,DH357)=0," ",COUNTIFS(LOGBOOK!$D$5:$D$1036144,DB357,LOGBOOK!$AN$5:$AN$1036144,DR357,LOGBOOK!$E$5:$E$1036144,DH357))</f>
        <v xml:space="preserve"> </v>
      </c>
      <c r="DG366" s="1128"/>
      <c r="DH366" s="1128"/>
      <c r="DI366" s="1128"/>
      <c r="DJ366" s="228"/>
      <c r="DK366" s="1220" t="str">
        <f>IF('FRONT PAGE'!$A$1="www.fly-logics.com","DAY",0)</f>
        <v>DAY</v>
      </c>
      <c r="DL366" s="1218"/>
      <c r="DM366" s="1218"/>
      <c r="DN366" s="1218"/>
      <c r="DO366" s="1219"/>
      <c r="DP366" s="1129" t="str">
        <f>IF(SUMIFS(LOGBOOK!$T$5:$T$1036129,LOGBOOK!$D$5:$D$1036129,DB357,LOGBOOK!$AN$5:$AN$1036129,DR357,LOGBOOK!$E$5:$E$1036129,DH357)=0," ",SUMIFS(LOGBOOK!$T$5:$T$1036129,LOGBOOK!$D$5:$D$1036129,DB357,LOGBOOK!$AN$5:$AN$1036129,DR357,LOGBOOK!$E$5:$E$1036129,DH357))</f>
        <v xml:space="preserve"> </v>
      </c>
      <c r="DQ366" s="1130"/>
      <c r="DR366" s="1130"/>
      <c r="DS366" s="1130"/>
      <c r="DT366" s="1130"/>
      <c r="DU366" s="1130"/>
      <c r="DV366" s="15"/>
      <c r="DW366" s="629" t="str">
        <f>IF('FRONT PAGE'!$A$1="www.fly-logics.com","APR",0)</f>
        <v>APR</v>
      </c>
      <c r="DX366" s="631"/>
      <c r="DY366" s="631"/>
      <c r="DZ366" s="631"/>
      <c r="EA366" s="631"/>
      <c r="EB366" s="630" t="str">
        <f>IF(SUMIFS(LOGBOOK!$Y$5:$Y$1036129,LOGBOOK!$D$5:$D$1036129,DB357,LOGBOOK!$AN$5:$AN$1036129,DR357,LOGBOOK!$E$5:$E$1036129,DH357,LOGBOOK!$AM$5:$AM$1036129,"ABR")=0," ",SUMIFS(LOGBOOK!$Y$5:$Y$1036129,LOGBOOK!$D$5:$D$1036129,DB357,LOGBOOK!$AN$5:$AN$1036129,DR357,LOGBOOK!$E$5:$E$1036129,DH357,LOGBOOK!$AM$5:$AM$1036129,"ABR"))</f>
        <v xml:space="preserve"> </v>
      </c>
      <c r="EC366" s="625"/>
      <c r="ED366" s="625"/>
      <c r="EE366" s="625"/>
      <c r="EF366" s="630" t="str">
        <f>IF(SUMIFS(LOGBOOK!$Z$5:$Z$1036129,LOGBOOK!$D$5:$D$1036129,DB357,LOGBOOK!$AN$5:$AN$1036129,DR357,LOGBOOK!$E$5:$E$1036129,DH357,LOGBOOK!$AM$5:$AM$1036129,DW366)=0," ",SUMIFS(LOGBOOK!$Z$5:$Z$1036129,LOGBOOK!$D$5:$D$1036129,DB357,LOGBOOK!$AN$5:$AN$1036129,DR357,LOGBOOK!$E$5:$E$1036129,DH357,LOGBOOK!$AM$5:$AM$1036129,"ABR"))</f>
        <v xml:space="preserve"> </v>
      </c>
      <c r="EG366" s="625"/>
      <c r="EH366" s="625"/>
      <c r="EI366" s="625"/>
      <c r="EJ366" s="630" t="str">
        <f>IF(SUMIFS(LOGBOOK!$AA$5:$AA$1036129,LOGBOOK!$D$5:$D$1036129,DB357,LOGBOOK!$AN$5:$AN$1036129,DR357,LOGBOOK!$E$5:$E$1036129,DH357,LOGBOOK!$AM$5:$AM$1036129,"ABR")=0," ",SUMIFS(LOGBOOK!$AA$5:$AA$1036129,LOGBOOK!$D$5:$D$1036129,DB357,LOGBOOK!$AN$5:$AN$1036129,DR357,LOGBOOK!$E$5:$E$1036129,DH357,LOGBOOK!$AM$5:$AM$1036129,"ABR"))</f>
        <v xml:space="preserve"> </v>
      </c>
      <c r="EK366" s="625"/>
      <c r="EL366" s="625"/>
      <c r="EM366" s="625"/>
      <c r="EN366" s="623" t="str">
        <f>IF(SUMIFS(LOGBOOK!$AE$5:$AE$1036129,LOGBOOK!$D$5:$D$1036129,DB357,LOGBOOK!$AN$5:$AN$1036129,DR357,LOGBOOK!$E$5:$E$1036129,DH357,LOGBOOK!$AM$5:$AM$1036129,"ABR")=0," ",SUMIFS(LOGBOOK!$AE$5:$AE$1036129,LOGBOOK!$D$5:$D$1036129,DB357,LOGBOOK!$AN$5:$AN$1036129,DR357,LOGBOOK!$E$5:$E$1036129,DH357,LOGBOOK!$AM$5:$AM$1036129,"ABR"))</f>
        <v xml:space="preserve"> </v>
      </c>
      <c r="EO366" s="623"/>
      <c r="EP366" s="623"/>
      <c r="EQ366" s="623" t="str">
        <f>IF(SUMIFS(LOGBOOK!$AF$5:$AF$1036129,LOGBOOK!$D$5:$D$1036129,DB357,LOGBOOK!$AN$5:$AN$1036129,DR357,LOGBOOK!$E$5:$E$1036129,DH357,LOGBOOK!$AM$5:$AM$1036129,"ABR")=0," ",SUMIFS(LOGBOOK!$AF$5:$AF$1036129,LOGBOOK!$D$5:$D$1036129,DB357,LOGBOOK!$AN$5:$AN$1036129,DR357,LOGBOOK!$E$5:$E$1036129,DH357,LOGBOOK!$AM$5:$AM$1036129,"ABR"))</f>
        <v xml:space="preserve"> </v>
      </c>
      <c r="ER366" s="633"/>
      <c r="ES366" s="633"/>
      <c r="ET366" s="643"/>
      <c r="EU366" s="637"/>
      <c r="EV366" s="1218" t="str">
        <f>IF('FRONT PAGE'!$A$1="www.fly-logics.com","NO. FLIGHTS",0)</f>
        <v>NO. FLIGHTS</v>
      </c>
      <c r="EW366" s="1218"/>
      <c r="EX366" s="1218"/>
      <c r="EY366" s="1218"/>
      <c r="EZ366" s="1218"/>
      <c r="FA366" s="1218"/>
      <c r="FB366" s="1219"/>
      <c r="FC366" s="1127" t="str">
        <f>IF(COUNTIFS(LOGBOOK!$D$5:$D$1036144,EY357,LOGBOOK!$AN$5:$AN$1036144,FO357,LOGBOOK!$E$5:$E$1036144,FE357)=0," ",COUNTIFS(LOGBOOK!$D$5:$D$1036144,EY357,LOGBOOK!$AN$5:$AN$1036144,FO357,LOGBOOK!$E$5:$E$1036144,FE357))</f>
        <v xml:space="preserve"> </v>
      </c>
      <c r="FD366" s="1128"/>
      <c r="FE366" s="1128"/>
      <c r="FF366" s="1128"/>
      <c r="FG366" s="228"/>
      <c r="FH366" s="1220" t="str">
        <f>IF('FRONT PAGE'!$A$1="www.fly-logics.com","DAY",0)</f>
        <v>DAY</v>
      </c>
      <c r="FI366" s="1218"/>
      <c r="FJ366" s="1218"/>
      <c r="FK366" s="1218"/>
      <c r="FL366" s="1219"/>
      <c r="FM366" s="1129" t="str">
        <f>IF(SUMIFS(LOGBOOK!$T$5:$T$1036129,LOGBOOK!$D$5:$D$1036129,EY357,LOGBOOK!$AN$5:$AN$1036129,FO357,LOGBOOK!$E$5:$E$1036129,FE357)=0," ",SUMIFS(LOGBOOK!$T$5:$T$1036129,LOGBOOK!$D$5:$D$1036129,EY357,LOGBOOK!$AN$5:$AN$1036129,FO357,LOGBOOK!$E$5:$E$1036129,FE357))</f>
        <v xml:space="preserve"> </v>
      </c>
      <c r="FN366" s="1130"/>
      <c r="FO366" s="1130"/>
      <c r="FP366" s="1130"/>
      <c r="FQ366" s="1130"/>
      <c r="FR366" s="1130"/>
      <c r="FS366" s="15"/>
      <c r="FT366" s="629" t="str">
        <f>IF('FRONT PAGE'!$A$1="www.fly-logics.com","APR",0)</f>
        <v>APR</v>
      </c>
      <c r="FU366" s="631"/>
      <c r="FV366" s="631"/>
      <c r="FW366" s="631"/>
      <c r="FX366" s="631"/>
      <c r="FY366" s="630" t="str">
        <f>IF(SUMIFS(LOGBOOK!$Y$5:$Y$1036129,LOGBOOK!$D$5:$D$1036129,EY357,LOGBOOK!$AN$5:$AN$1036129,FO357,LOGBOOK!$E$5:$E$1036129,FE357,LOGBOOK!$AM$5:$AM$1036129,"ABR")=0," ",SUMIFS(LOGBOOK!$Y$5:$Y$1036129,LOGBOOK!$D$5:$D$1036129,EY357,LOGBOOK!$AN$5:$AN$1036129,FO357,LOGBOOK!$E$5:$E$1036129,FE357,LOGBOOK!$AM$5:$AM$1036129,"ABR"))</f>
        <v xml:space="preserve"> </v>
      </c>
      <c r="FZ366" s="625"/>
      <c r="GA366" s="625"/>
      <c r="GB366" s="625"/>
      <c r="GC366" s="630" t="str">
        <f>IF(SUMIFS(LOGBOOK!$Z$5:$Z$1036129,LOGBOOK!$D$5:$D$1036129,EY357,LOGBOOK!$AN$5:$AN$1036129,FO357,LOGBOOK!$E$5:$E$1036129,FE357,LOGBOOK!$AM$5:$AM$1036129,FT366)=0," ",SUMIFS(LOGBOOK!$Z$5:$Z$1036129,LOGBOOK!$D$5:$D$1036129,EY357,LOGBOOK!$AN$5:$AN$1036129,FO357,LOGBOOK!$E$5:$E$1036129,FE357,LOGBOOK!$AM$5:$AM$1036129,"ABR"))</f>
        <v xml:space="preserve"> </v>
      </c>
      <c r="GD366" s="625"/>
      <c r="GE366" s="625"/>
      <c r="GF366" s="625"/>
      <c r="GG366" s="630" t="str">
        <f>IF(SUMIFS(LOGBOOK!$AA$5:$AA$1036129,LOGBOOK!$D$5:$D$1036129,EY357,LOGBOOK!$AN$5:$AN$1036129,FO357,LOGBOOK!$E$5:$E$1036129,FE357,LOGBOOK!$AM$5:$AM$1036129,"ABR")=0," ",SUMIFS(LOGBOOK!$AA$5:$AA$1036129,LOGBOOK!$D$5:$D$1036129,EY357,LOGBOOK!$AN$5:$AN$1036129,FO357,LOGBOOK!$E$5:$E$1036129,FE357,LOGBOOK!$AM$5:$AM$1036129,"ABR"))</f>
        <v xml:space="preserve"> </v>
      </c>
      <c r="GH366" s="625"/>
      <c r="GI366" s="625"/>
      <c r="GJ366" s="625"/>
      <c r="GK366" s="623" t="str">
        <f>IF(SUMIFS(LOGBOOK!$AE$5:$AE$1036129,LOGBOOK!$D$5:$D$1036129,EY357,LOGBOOK!$AN$5:$AN$1036129,FO357,LOGBOOK!$E$5:$E$1036129,FE357,LOGBOOK!$AM$5:$AM$1036129,"ABR")=0," ",SUMIFS(LOGBOOK!$AE$5:$AE$1036129,LOGBOOK!$D$5:$D$1036129,EY357,LOGBOOK!$AN$5:$AN$1036129,FO357,LOGBOOK!$E$5:$E$1036129,FE357,LOGBOOK!$AM$5:$AM$1036129,"ABR"))</f>
        <v xml:space="preserve"> </v>
      </c>
      <c r="GL366" s="623"/>
      <c r="GM366" s="623"/>
      <c r="GN366" s="623" t="str">
        <f>IF(SUMIFS(LOGBOOK!$AF$5:$AF$1036129,LOGBOOK!$D$5:$D$1036129,EY357,LOGBOOK!$AN$5:$AN$1036129,FO357,LOGBOOK!$E$5:$E$1036129,FE357,LOGBOOK!$AM$5:$AM$1036129,"ABR")=0," ",SUMIFS(LOGBOOK!$AF$5:$AF$1036129,LOGBOOK!$D$5:$D$1036129,EY357,LOGBOOK!$AN$5:$AN$1036129,FO357,LOGBOOK!$E$5:$E$1036129,FE357,LOGBOOK!$AM$5:$AM$1036129,"ABR"))</f>
        <v xml:space="preserve"> </v>
      </c>
      <c r="GO366" s="633"/>
      <c r="GP366" s="633"/>
      <c r="GQ366" s="643"/>
      <c r="GR366" s="6"/>
    </row>
    <row r="367" spans="1:200" ht="5.25" customHeight="1" x14ac:dyDescent="0.25">
      <c r="A367" s="212"/>
      <c r="B367" s="637"/>
      <c r="C367" s="1218"/>
      <c r="D367" s="1218"/>
      <c r="E367" s="1218"/>
      <c r="F367" s="1218"/>
      <c r="G367" s="1218"/>
      <c r="H367" s="1218"/>
      <c r="I367" s="1219"/>
      <c r="J367" s="1127"/>
      <c r="K367" s="1128"/>
      <c r="L367" s="1128"/>
      <c r="M367" s="1128"/>
      <c r="N367" s="624"/>
      <c r="O367" s="624"/>
      <c r="P367" s="624"/>
      <c r="Q367" s="624"/>
      <c r="R367" s="624"/>
      <c r="S367" s="624"/>
      <c r="T367" s="624"/>
      <c r="U367" s="624"/>
      <c r="V367" s="624"/>
      <c r="W367" s="624"/>
      <c r="X367" s="624"/>
      <c r="Y367" s="624"/>
      <c r="Z367" s="15"/>
      <c r="AA367" s="631"/>
      <c r="AB367" s="631"/>
      <c r="AC367" s="631"/>
      <c r="AD367" s="631"/>
      <c r="AE367" s="631"/>
      <c r="AF367" s="625"/>
      <c r="AG367" s="632"/>
      <c r="AH367" s="632"/>
      <c r="AI367" s="625"/>
      <c r="AJ367" s="625"/>
      <c r="AK367" s="632"/>
      <c r="AL367" s="632"/>
      <c r="AM367" s="625"/>
      <c r="AN367" s="625"/>
      <c r="AO367" s="632"/>
      <c r="AP367" s="632"/>
      <c r="AQ367" s="625"/>
      <c r="AR367" s="623"/>
      <c r="AS367" s="623"/>
      <c r="AT367" s="623"/>
      <c r="AU367" s="633"/>
      <c r="AV367" s="634"/>
      <c r="AW367" s="633"/>
      <c r="AX367" s="643"/>
      <c r="AY367" s="637"/>
      <c r="AZ367" s="1218"/>
      <c r="BA367" s="1218"/>
      <c r="BB367" s="1218"/>
      <c r="BC367" s="1218"/>
      <c r="BD367" s="1218"/>
      <c r="BE367" s="1218"/>
      <c r="BF367" s="1219"/>
      <c r="BG367" s="1127"/>
      <c r="BH367" s="1128"/>
      <c r="BI367" s="1128"/>
      <c r="BJ367" s="1128"/>
      <c r="BK367" s="624"/>
      <c r="BL367" s="624"/>
      <c r="BM367" s="624"/>
      <c r="BN367" s="624"/>
      <c r="BO367" s="624"/>
      <c r="BP367" s="624"/>
      <c r="BQ367" s="624"/>
      <c r="BR367" s="624"/>
      <c r="BS367" s="624"/>
      <c r="BT367" s="624"/>
      <c r="BU367" s="624"/>
      <c r="BV367" s="624"/>
      <c r="BW367" s="15"/>
      <c r="BX367" s="631"/>
      <c r="BY367" s="631"/>
      <c r="BZ367" s="631"/>
      <c r="CA367" s="631"/>
      <c r="CB367" s="631"/>
      <c r="CC367" s="625"/>
      <c r="CD367" s="632"/>
      <c r="CE367" s="632"/>
      <c r="CF367" s="625"/>
      <c r="CG367" s="625"/>
      <c r="CH367" s="632"/>
      <c r="CI367" s="632"/>
      <c r="CJ367" s="625"/>
      <c r="CK367" s="625"/>
      <c r="CL367" s="632"/>
      <c r="CM367" s="632"/>
      <c r="CN367" s="625"/>
      <c r="CO367" s="623"/>
      <c r="CP367" s="623"/>
      <c r="CQ367" s="623"/>
      <c r="CR367" s="633"/>
      <c r="CS367" s="634"/>
      <c r="CT367" s="633"/>
      <c r="CU367" s="643"/>
      <c r="CV367" s="247"/>
      <c r="CW367" s="212"/>
      <c r="CX367" s="637"/>
      <c r="CY367" s="1218"/>
      <c r="CZ367" s="1218"/>
      <c r="DA367" s="1218"/>
      <c r="DB367" s="1218"/>
      <c r="DC367" s="1218"/>
      <c r="DD367" s="1218"/>
      <c r="DE367" s="1219"/>
      <c r="DF367" s="1127"/>
      <c r="DG367" s="1128"/>
      <c r="DH367" s="1128"/>
      <c r="DI367" s="1128"/>
      <c r="DJ367" s="624"/>
      <c r="DK367" s="624"/>
      <c r="DL367" s="624"/>
      <c r="DM367" s="624"/>
      <c r="DN367" s="624"/>
      <c r="DO367" s="624"/>
      <c r="DP367" s="624"/>
      <c r="DQ367" s="624"/>
      <c r="DR367" s="624"/>
      <c r="DS367" s="624"/>
      <c r="DT367" s="624"/>
      <c r="DU367" s="624"/>
      <c r="DV367" s="15"/>
      <c r="DW367" s="631"/>
      <c r="DX367" s="631"/>
      <c r="DY367" s="631"/>
      <c r="DZ367" s="631"/>
      <c r="EA367" s="631"/>
      <c r="EB367" s="625"/>
      <c r="EC367" s="632"/>
      <c r="ED367" s="632"/>
      <c r="EE367" s="625"/>
      <c r="EF367" s="625"/>
      <c r="EG367" s="632"/>
      <c r="EH367" s="632"/>
      <c r="EI367" s="625"/>
      <c r="EJ367" s="625"/>
      <c r="EK367" s="632"/>
      <c r="EL367" s="632"/>
      <c r="EM367" s="625"/>
      <c r="EN367" s="623"/>
      <c r="EO367" s="623"/>
      <c r="EP367" s="623"/>
      <c r="EQ367" s="633"/>
      <c r="ER367" s="634"/>
      <c r="ES367" s="633"/>
      <c r="ET367" s="643"/>
      <c r="EU367" s="637"/>
      <c r="EV367" s="1218"/>
      <c r="EW367" s="1218"/>
      <c r="EX367" s="1218"/>
      <c r="EY367" s="1218"/>
      <c r="EZ367" s="1218"/>
      <c r="FA367" s="1218"/>
      <c r="FB367" s="1219"/>
      <c r="FC367" s="1127"/>
      <c r="FD367" s="1128"/>
      <c r="FE367" s="1128"/>
      <c r="FF367" s="1128"/>
      <c r="FG367" s="624"/>
      <c r="FH367" s="624"/>
      <c r="FI367" s="624"/>
      <c r="FJ367" s="624"/>
      <c r="FK367" s="624"/>
      <c r="FL367" s="624"/>
      <c r="FM367" s="624"/>
      <c r="FN367" s="624"/>
      <c r="FO367" s="624"/>
      <c r="FP367" s="624"/>
      <c r="FQ367" s="624"/>
      <c r="FR367" s="624"/>
      <c r="FS367" s="15"/>
      <c r="FT367" s="631"/>
      <c r="FU367" s="631"/>
      <c r="FV367" s="631"/>
      <c r="FW367" s="631"/>
      <c r="FX367" s="631"/>
      <c r="FY367" s="625"/>
      <c r="FZ367" s="632"/>
      <c r="GA367" s="632"/>
      <c r="GB367" s="625"/>
      <c r="GC367" s="625"/>
      <c r="GD367" s="632"/>
      <c r="GE367" s="632"/>
      <c r="GF367" s="625"/>
      <c r="GG367" s="625"/>
      <c r="GH367" s="632"/>
      <c r="GI367" s="632"/>
      <c r="GJ367" s="625"/>
      <c r="GK367" s="623"/>
      <c r="GL367" s="623"/>
      <c r="GM367" s="623"/>
      <c r="GN367" s="633"/>
      <c r="GO367" s="634"/>
      <c r="GP367" s="633"/>
      <c r="GQ367" s="643"/>
      <c r="GR367" s="6"/>
    </row>
    <row r="368" spans="1:200" ht="5.25" customHeight="1" x14ac:dyDescent="0.25">
      <c r="A368" s="212"/>
      <c r="B368" s="637"/>
      <c r="C368" s="624"/>
      <c r="D368" s="624"/>
      <c r="E368" s="624"/>
      <c r="F368" s="624"/>
      <c r="G368" s="624"/>
      <c r="H368" s="624"/>
      <c r="I368" s="624"/>
      <c r="J368" s="624"/>
      <c r="K368" s="624"/>
      <c r="L368" s="624"/>
      <c r="M368" s="624"/>
      <c r="N368" s="624"/>
      <c r="O368" s="1221" t="str">
        <f>IF('FRONT PAGE'!$A$1="www.fly-logics.com","NIGHT",0)</f>
        <v>NIGHT</v>
      </c>
      <c r="P368" s="1222"/>
      <c r="Q368" s="1222"/>
      <c r="R368" s="1222"/>
      <c r="S368" s="1222"/>
      <c r="T368" s="1133" t="str">
        <f>IF(SUMIFS(LOGBOOK!$U$5:$U$1036129,LOGBOOK!$D$5:$D$1036129,F357,LOGBOOK!$AN$5:$AN$1036129,V357,LOGBOOK!$E$5:$E$1036129,L357)=0," ",SUMIFS(LOGBOOK!$U$5:$U$1036129,LOGBOOK!$D$5:$D$1036129,F357,LOGBOOK!$AN$5:$AN$1036129,V357,LOGBOOK!$E$5:$E$1036129,L357))</f>
        <v xml:space="preserve"> </v>
      </c>
      <c r="U368" s="1133"/>
      <c r="V368" s="1133"/>
      <c r="W368" s="1133"/>
      <c r="X368" s="1133"/>
      <c r="Y368" s="1129"/>
      <c r="Z368" s="15"/>
      <c r="AA368" s="631"/>
      <c r="AB368" s="631"/>
      <c r="AC368" s="631"/>
      <c r="AD368" s="631"/>
      <c r="AE368" s="631"/>
      <c r="AF368" s="625"/>
      <c r="AG368" s="625"/>
      <c r="AH368" s="625"/>
      <c r="AI368" s="625"/>
      <c r="AJ368" s="625"/>
      <c r="AK368" s="625"/>
      <c r="AL368" s="625"/>
      <c r="AM368" s="625"/>
      <c r="AN368" s="625"/>
      <c r="AO368" s="625"/>
      <c r="AP368" s="625"/>
      <c r="AQ368" s="625"/>
      <c r="AR368" s="623"/>
      <c r="AS368" s="623"/>
      <c r="AT368" s="623"/>
      <c r="AU368" s="633"/>
      <c r="AV368" s="633"/>
      <c r="AW368" s="633"/>
      <c r="AX368" s="643"/>
      <c r="AY368" s="637"/>
      <c r="AZ368" s="624"/>
      <c r="BA368" s="624"/>
      <c r="BB368" s="624"/>
      <c r="BC368" s="624"/>
      <c r="BD368" s="624"/>
      <c r="BE368" s="624"/>
      <c r="BF368" s="624"/>
      <c r="BG368" s="624"/>
      <c r="BH368" s="624"/>
      <c r="BI368" s="624"/>
      <c r="BJ368" s="624"/>
      <c r="BK368" s="624"/>
      <c r="BL368" s="1221" t="str">
        <f>IF('FRONT PAGE'!$A$1="www.fly-logics.com","NIGHT",0)</f>
        <v>NIGHT</v>
      </c>
      <c r="BM368" s="1222"/>
      <c r="BN368" s="1222"/>
      <c r="BO368" s="1222"/>
      <c r="BP368" s="1222"/>
      <c r="BQ368" s="1133" t="str">
        <f>IF(SUMIFS(LOGBOOK!$U$5:$U$1036129,LOGBOOK!$D$5:$D$1036129,BC357,LOGBOOK!$AN$5:$AN$1036129,BS357,LOGBOOK!$E$5:$E$1036129,BI357)=0," ",SUMIFS(LOGBOOK!$U$5:$U$1036129,LOGBOOK!$D$5:$D$1036129,BC357,LOGBOOK!$AN$5:$AN$1036129,BS357,LOGBOOK!$E$5:$E$1036129,BI357))</f>
        <v xml:space="preserve"> </v>
      </c>
      <c r="BR368" s="1133"/>
      <c r="BS368" s="1133"/>
      <c r="BT368" s="1133"/>
      <c r="BU368" s="1133"/>
      <c r="BV368" s="1129"/>
      <c r="BW368" s="15"/>
      <c r="BX368" s="631"/>
      <c r="BY368" s="631"/>
      <c r="BZ368" s="631"/>
      <c r="CA368" s="631"/>
      <c r="CB368" s="631"/>
      <c r="CC368" s="625"/>
      <c r="CD368" s="625"/>
      <c r="CE368" s="625"/>
      <c r="CF368" s="625"/>
      <c r="CG368" s="625"/>
      <c r="CH368" s="625"/>
      <c r="CI368" s="625"/>
      <c r="CJ368" s="625"/>
      <c r="CK368" s="625"/>
      <c r="CL368" s="625"/>
      <c r="CM368" s="625"/>
      <c r="CN368" s="625"/>
      <c r="CO368" s="623"/>
      <c r="CP368" s="623"/>
      <c r="CQ368" s="623"/>
      <c r="CR368" s="633"/>
      <c r="CS368" s="633"/>
      <c r="CT368" s="633"/>
      <c r="CU368" s="643"/>
      <c r="CV368" s="247"/>
      <c r="CW368" s="212"/>
      <c r="CX368" s="637"/>
      <c r="CY368" s="624"/>
      <c r="CZ368" s="624"/>
      <c r="DA368" s="624"/>
      <c r="DB368" s="624"/>
      <c r="DC368" s="624"/>
      <c r="DD368" s="624"/>
      <c r="DE368" s="624"/>
      <c r="DF368" s="624"/>
      <c r="DG368" s="624"/>
      <c r="DH368" s="624"/>
      <c r="DI368" s="624"/>
      <c r="DJ368" s="624"/>
      <c r="DK368" s="1221" t="str">
        <f>IF('FRONT PAGE'!$A$1="www.fly-logics.com","NIGHT",0)</f>
        <v>NIGHT</v>
      </c>
      <c r="DL368" s="1222"/>
      <c r="DM368" s="1222"/>
      <c r="DN368" s="1222"/>
      <c r="DO368" s="1222"/>
      <c r="DP368" s="1133" t="str">
        <f>IF(SUMIFS(LOGBOOK!$U$5:$U$1036129,LOGBOOK!$D$5:$D$1036129,DB357,LOGBOOK!$AN$5:$AN$1036129,DR357,LOGBOOK!$E$5:$E$1036129,DH357)=0," ",SUMIFS(LOGBOOK!$U$5:$U$1036129,LOGBOOK!$D$5:$D$1036129,DB357,LOGBOOK!$AN$5:$AN$1036129,DR357,LOGBOOK!$E$5:$E$1036129,DH357))</f>
        <v xml:space="preserve"> </v>
      </c>
      <c r="DQ368" s="1133"/>
      <c r="DR368" s="1133"/>
      <c r="DS368" s="1133"/>
      <c r="DT368" s="1133"/>
      <c r="DU368" s="1129"/>
      <c r="DV368" s="15"/>
      <c r="DW368" s="631"/>
      <c r="DX368" s="631"/>
      <c r="DY368" s="631"/>
      <c r="DZ368" s="631"/>
      <c r="EA368" s="631"/>
      <c r="EB368" s="625"/>
      <c r="EC368" s="625"/>
      <c r="ED368" s="625"/>
      <c r="EE368" s="625"/>
      <c r="EF368" s="625"/>
      <c r="EG368" s="625"/>
      <c r="EH368" s="625"/>
      <c r="EI368" s="625"/>
      <c r="EJ368" s="625"/>
      <c r="EK368" s="625"/>
      <c r="EL368" s="625"/>
      <c r="EM368" s="625"/>
      <c r="EN368" s="623"/>
      <c r="EO368" s="623"/>
      <c r="EP368" s="623"/>
      <c r="EQ368" s="633"/>
      <c r="ER368" s="633"/>
      <c r="ES368" s="633"/>
      <c r="ET368" s="643"/>
      <c r="EU368" s="637"/>
      <c r="EV368" s="624"/>
      <c r="EW368" s="624"/>
      <c r="EX368" s="624"/>
      <c r="EY368" s="624"/>
      <c r="EZ368" s="624"/>
      <c r="FA368" s="624"/>
      <c r="FB368" s="624"/>
      <c r="FC368" s="624"/>
      <c r="FD368" s="624"/>
      <c r="FE368" s="624"/>
      <c r="FF368" s="624"/>
      <c r="FG368" s="624"/>
      <c r="FH368" s="1221" t="str">
        <f>IF('FRONT PAGE'!$A$1="www.fly-logics.com","NIGHT",0)</f>
        <v>NIGHT</v>
      </c>
      <c r="FI368" s="1222"/>
      <c r="FJ368" s="1222"/>
      <c r="FK368" s="1222"/>
      <c r="FL368" s="1222"/>
      <c r="FM368" s="1133" t="str">
        <f>IF(SUMIFS(LOGBOOK!$U$5:$U$1036129,LOGBOOK!$D$5:$D$1036129,EY357,LOGBOOK!$AN$5:$AN$1036129,FO357,LOGBOOK!$E$5:$E$1036129,FE357)=0," ",SUMIFS(LOGBOOK!$U$5:$U$1036129,LOGBOOK!$D$5:$D$1036129,EY357,LOGBOOK!$AN$5:$AN$1036129,FO357,LOGBOOK!$E$5:$E$1036129,FE357))</f>
        <v xml:space="preserve"> </v>
      </c>
      <c r="FN368" s="1133"/>
      <c r="FO368" s="1133"/>
      <c r="FP368" s="1133"/>
      <c r="FQ368" s="1133"/>
      <c r="FR368" s="1129"/>
      <c r="FS368" s="15"/>
      <c r="FT368" s="631"/>
      <c r="FU368" s="631"/>
      <c r="FV368" s="631"/>
      <c r="FW368" s="631"/>
      <c r="FX368" s="631"/>
      <c r="FY368" s="625"/>
      <c r="FZ368" s="625"/>
      <c r="GA368" s="625"/>
      <c r="GB368" s="625"/>
      <c r="GC368" s="625"/>
      <c r="GD368" s="625"/>
      <c r="GE368" s="625"/>
      <c r="GF368" s="625"/>
      <c r="GG368" s="625"/>
      <c r="GH368" s="625"/>
      <c r="GI368" s="625"/>
      <c r="GJ368" s="625"/>
      <c r="GK368" s="623"/>
      <c r="GL368" s="623"/>
      <c r="GM368" s="623"/>
      <c r="GN368" s="633"/>
      <c r="GO368" s="633"/>
      <c r="GP368" s="633"/>
      <c r="GQ368" s="643"/>
      <c r="GR368" s="6"/>
    </row>
    <row r="369" spans="1:200" ht="5.25" customHeight="1" x14ac:dyDescent="0.25">
      <c r="A369" s="212"/>
      <c r="B369" s="637"/>
      <c r="C369" s="1220" t="str">
        <f>IF('FRONT PAGE'!$A$1="www.fly-logics.com","SOLO",0)</f>
        <v>SOLO</v>
      </c>
      <c r="D369" s="1218"/>
      <c r="E369" s="1218"/>
      <c r="F369" s="1218"/>
      <c r="G369" s="1219"/>
      <c r="H369" s="1129" t="str">
        <f>IF(SUMIFS(LOGBOOK!$X$5:$X$1036129,LOGBOOK!$D$5:$D$1036129,F357,LOGBOOK!$AN$5:$AN$1036129,V357,LOGBOOK!$E$5:$E$1036129,L357)=0," ",SUMIFS(LOGBOOK!$X$5:$X$1036129,LOGBOOK!$D$5:$D$1036129,F357,LOGBOOK!$AN$5:$AN$1036129,V357,LOGBOOK!$E$5:$E$1036129,L357))</f>
        <v xml:space="preserve"> </v>
      </c>
      <c r="I369" s="1130"/>
      <c r="J369" s="1130"/>
      <c r="K369" s="1130"/>
      <c r="L369" s="1130"/>
      <c r="M369" s="1130"/>
      <c r="N369" s="624"/>
      <c r="O369" s="1219"/>
      <c r="P369" s="1222"/>
      <c r="Q369" s="1222"/>
      <c r="R369" s="1222"/>
      <c r="S369" s="1222"/>
      <c r="T369" s="1133"/>
      <c r="U369" s="1133"/>
      <c r="V369" s="1133"/>
      <c r="W369" s="1133"/>
      <c r="X369" s="1133"/>
      <c r="Y369" s="1129"/>
      <c r="Z369" s="15"/>
      <c r="AA369" s="629" t="str">
        <f>IF('FRONT PAGE'!$A$1="www.fly-logics.com","MAY",0)</f>
        <v>MAY</v>
      </c>
      <c r="AB369" s="631"/>
      <c r="AC369" s="631"/>
      <c r="AD369" s="631"/>
      <c r="AE369" s="631"/>
      <c r="AF369" s="630" t="str">
        <f>IF(SUMIFS(LOGBOOK!$Y$5:$Y$1036129,LOGBOOK!$D$5:$D$1036129,F357,LOGBOOK!$AN$5:$AN$1036129,V357,LOGBOOK!$E$5:$E$1036129,L357,LOGBOOK!$AM$5:$AM$1036129,"MAY")=0," ",SUMIFS(LOGBOOK!$Y$5:$Y$1036129,LOGBOOK!$D$5:$D$1036129,F357,LOGBOOK!$AN$5:$AN$1036129,V357,LOGBOOK!$E$5:$E$1036129,L357,LOGBOOK!$AM$5:$AM$1036129,"MAY"))</f>
        <v xml:space="preserve"> </v>
      </c>
      <c r="AG369" s="625"/>
      <c r="AH369" s="625"/>
      <c r="AI369" s="625"/>
      <c r="AJ369" s="630" t="str">
        <f>IF(SUMIFS(LOGBOOK!$Z$5:$Z$1036129,LOGBOOK!$D$5:$D$1036129,F357,LOGBOOK!$AN$5:$AN$1036129,V357,LOGBOOK!$E$5:$E$1036129,L357,LOGBOOK!$AM$5:$AM$1036129,"MAY")=0," ",SUMIFS(LOGBOOK!$Z$5:$Z$1036129,LOGBOOK!$D$5:$D$1036129,F357,LOGBOOK!$AN$5:$AN$1036129,V357,LOGBOOK!$E$5:$E$1036129,L357,LOGBOOK!$AM$5:$AM$1036129,"MAY"))</f>
        <v xml:space="preserve"> </v>
      </c>
      <c r="AK369" s="625"/>
      <c r="AL369" s="625"/>
      <c r="AM369" s="625"/>
      <c r="AN369" s="630" t="str">
        <f>IF(SUMIFS(LOGBOOK!$AA$5:$AA$1036129,LOGBOOK!$D$5:$D$1036129,F357,LOGBOOK!$AN$5:$AN$1036129,V357,LOGBOOK!$E$5:$E$1036129,L357,LOGBOOK!$AM$5:$AM$1036129,"MAY")=0," ",SUMIFS(LOGBOOK!$AA$5:$AA$1036129,LOGBOOK!$D$5:$D$1036129,F357,LOGBOOK!$AN$5:$AN$1036129,V357,LOGBOOK!$E$5:$E$1036129,L357,LOGBOOK!$AM$5:$AM$1036129,"MAY"))</f>
        <v xml:space="preserve"> </v>
      </c>
      <c r="AO369" s="625"/>
      <c r="AP369" s="625"/>
      <c r="AQ369" s="625"/>
      <c r="AR369" s="623" t="str">
        <f>IF(SUMIFS(LOGBOOK!$AE$5:$AE$1036129,LOGBOOK!$D$5:$D$1036129,F357,LOGBOOK!$AN$5:$AN$1036129,V357,LOGBOOK!$E$5:$E$1036129,L357,LOGBOOK!$AM$5:$AM$1036129,"MAY")=0," ",SUMIFS(LOGBOOK!$AE$5:$AE$1036129,LOGBOOK!$D$5:$D$1036129,F357,LOGBOOK!$AN$5:$AN$1036129,V357,LOGBOOK!$E$5:$E$1036129,L357,LOGBOOK!$AM$5:$AM$1036129,"MAY"))</f>
        <v xml:space="preserve"> </v>
      </c>
      <c r="AS369" s="623"/>
      <c r="AT369" s="623"/>
      <c r="AU369" s="623" t="str">
        <f>IF(SUMIFS(LOGBOOK!$AF$5:$AF$1036129,LOGBOOK!$D$5:$D$1036129,F357,LOGBOOK!$AN$5:$AN$1036129,V357,LOGBOOK!$E$5:$E$1036129,L357,LOGBOOK!$AM$5:$AM$1036129,"MAY")=0," ",SUMIFS(LOGBOOK!$AF$5:$AF$1036129,LOGBOOK!$D$5:$D$1036129,F357,LOGBOOK!$AN$5:$AN$1036129,V357,LOGBOOK!$E$5:$E$1036129,L357,LOGBOOK!$AM$5:$AM$1036129,"MAY"))</f>
        <v xml:space="preserve"> </v>
      </c>
      <c r="AV369" s="633"/>
      <c r="AW369" s="633"/>
      <c r="AX369" s="643"/>
      <c r="AY369" s="637"/>
      <c r="AZ369" s="1220" t="str">
        <f>IF('FRONT PAGE'!$A$1="www.fly-logics.com","SOLO",0)</f>
        <v>SOLO</v>
      </c>
      <c r="BA369" s="1218"/>
      <c r="BB369" s="1218"/>
      <c r="BC369" s="1218"/>
      <c r="BD369" s="1219"/>
      <c r="BE369" s="1129" t="str">
        <f>IF(SUMIFS(LOGBOOK!$X$5:$X$1036129,LOGBOOK!$D$5:$D$1036129,BC357,LOGBOOK!$AN$5:$AN$1036129,BS357,LOGBOOK!$E$5:$E$1036129,BI357)=0," ",SUMIFS(LOGBOOK!$X$5:$X$1036129,LOGBOOK!$D$5:$D$1036129,BC357,LOGBOOK!$AN$5:$AN$1036129,BS357,LOGBOOK!$E$5:$E$1036129,BI357))</f>
        <v xml:space="preserve"> </v>
      </c>
      <c r="BF369" s="1130"/>
      <c r="BG369" s="1130"/>
      <c r="BH369" s="1130"/>
      <c r="BI369" s="1130"/>
      <c r="BJ369" s="1130"/>
      <c r="BK369" s="624"/>
      <c r="BL369" s="1219"/>
      <c r="BM369" s="1222"/>
      <c r="BN369" s="1222"/>
      <c r="BO369" s="1222"/>
      <c r="BP369" s="1222"/>
      <c r="BQ369" s="1133"/>
      <c r="BR369" s="1133"/>
      <c r="BS369" s="1133"/>
      <c r="BT369" s="1133"/>
      <c r="BU369" s="1133"/>
      <c r="BV369" s="1129"/>
      <c r="BW369" s="15"/>
      <c r="BX369" s="629" t="str">
        <f>IF('FRONT PAGE'!$A$1="www.fly-logics.com","MAY",0)</f>
        <v>MAY</v>
      </c>
      <c r="BY369" s="631"/>
      <c r="BZ369" s="631"/>
      <c r="CA369" s="631"/>
      <c r="CB369" s="631"/>
      <c r="CC369" s="630" t="str">
        <f>IF(SUMIFS(LOGBOOK!$Y$5:$Y$1036129,LOGBOOK!$D$5:$D$1036129,BC357,LOGBOOK!$AN$5:$AN$1036129,BS357,LOGBOOK!$E$5:$E$1036129,BI357,LOGBOOK!$AM$5:$AM$1036129,"MAY")=0," ",SUMIFS(LOGBOOK!$Y$5:$Y$1036129,LOGBOOK!$D$5:$D$1036129,BC357,LOGBOOK!$AN$5:$AN$1036129,BS357,LOGBOOK!$E$5:$E$1036129,BI357,LOGBOOK!$AM$5:$AM$1036129,"MAY"))</f>
        <v xml:space="preserve"> </v>
      </c>
      <c r="CD369" s="625"/>
      <c r="CE369" s="625"/>
      <c r="CF369" s="625"/>
      <c r="CG369" s="630" t="str">
        <f>IF(SUMIFS(LOGBOOK!$Z$5:$Z$1036129,LOGBOOK!$D$5:$D$1036129,BC357,LOGBOOK!$AN$5:$AN$1036129,BS357,LOGBOOK!$E$5:$E$1036129,BI357,LOGBOOK!$AM$5:$AM$1036129,"MAY")=0," ",SUMIFS(LOGBOOK!$Z$5:$Z$1036129,LOGBOOK!$D$5:$D$1036129,BC357,LOGBOOK!$AN$5:$AN$1036129,BS357,LOGBOOK!$E$5:$E$1036129,BI357,LOGBOOK!$AM$5:$AM$1036129,"MAY"))</f>
        <v xml:space="preserve"> </v>
      </c>
      <c r="CH369" s="625"/>
      <c r="CI369" s="625"/>
      <c r="CJ369" s="625"/>
      <c r="CK369" s="630" t="str">
        <f>IF(SUMIFS(LOGBOOK!$AA$5:$AA$1036129,LOGBOOK!$D$5:$D$1036129,BC357,LOGBOOK!$AN$5:$AN$1036129,BS357,LOGBOOK!$E$5:$E$1036129,BI357,LOGBOOK!$AM$5:$AM$1036129,"MAY")=0," ",SUMIFS(LOGBOOK!$AA$5:$AA$1036129,LOGBOOK!$D$5:$D$1036129,BC357,LOGBOOK!$AN$5:$AN$1036129,BS357,LOGBOOK!$E$5:$E$1036129,BI357,LOGBOOK!$AM$5:$AM$1036129,"MAY"))</f>
        <v xml:space="preserve"> </v>
      </c>
      <c r="CL369" s="625"/>
      <c r="CM369" s="625"/>
      <c r="CN369" s="625"/>
      <c r="CO369" s="623" t="str">
        <f>IF(SUMIFS(LOGBOOK!$AE$5:$AE$1036129,LOGBOOK!$D$5:$D$1036129,BC357,LOGBOOK!$AN$5:$AN$1036129,BS357,LOGBOOK!$E$5:$E$1036129,BI357,LOGBOOK!$AM$5:$AM$1036129,"MAY")=0," ",SUMIFS(LOGBOOK!$AE$5:$AE$1036129,LOGBOOK!$D$5:$D$1036129,BC357,LOGBOOK!$AN$5:$AN$1036129,BS357,LOGBOOK!$E$5:$E$1036129,BI357,LOGBOOK!$AM$5:$AM$1036129,"MAY"))</f>
        <v xml:space="preserve"> </v>
      </c>
      <c r="CP369" s="623"/>
      <c r="CQ369" s="623"/>
      <c r="CR369" s="623" t="str">
        <f>IF(SUMIFS(LOGBOOK!$AF$5:$AF$1036129,LOGBOOK!$D$5:$D$1036129,BC357,LOGBOOK!$AN$5:$AN$1036129,BS357,LOGBOOK!$E$5:$E$1036129,BI357,LOGBOOK!$AM$5:$AM$1036129,"MAY")=0," ",SUMIFS(LOGBOOK!$AF$5:$AF$1036129,LOGBOOK!$D$5:$D$1036129,BC357,LOGBOOK!$AN$5:$AN$1036129,BS357,LOGBOOK!$E$5:$E$1036129,BI357,LOGBOOK!$AM$5:$AM$1036129,"MAY"))</f>
        <v xml:space="preserve"> </v>
      </c>
      <c r="CS369" s="633"/>
      <c r="CT369" s="633"/>
      <c r="CU369" s="643"/>
      <c r="CV369" s="247"/>
      <c r="CW369" s="212"/>
      <c r="CX369" s="637"/>
      <c r="CY369" s="1220" t="str">
        <f>IF('FRONT PAGE'!$A$1="www.fly-logics.com","SOLO",0)</f>
        <v>SOLO</v>
      </c>
      <c r="CZ369" s="1218"/>
      <c r="DA369" s="1218"/>
      <c r="DB369" s="1218"/>
      <c r="DC369" s="1219"/>
      <c r="DD369" s="1129" t="str">
        <f>IF(SUMIFS(LOGBOOK!$X$5:$X$1036129,LOGBOOK!$D$5:$D$1036129,DB357,LOGBOOK!$AN$5:$AN$1036129,DR357,LOGBOOK!$E$5:$E$1036129,DH357)=0," ",SUMIFS(LOGBOOK!$X$5:$X$1036129,LOGBOOK!$D$5:$D$1036129,DB357,LOGBOOK!$AN$5:$AN$1036129,DR357,LOGBOOK!$E$5:$E$1036129,DH357))</f>
        <v xml:space="preserve"> </v>
      </c>
      <c r="DE369" s="1130"/>
      <c r="DF369" s="1130"/>
      <c r="DG369" s="1130"/>
      <c r="DH369" s="1130"/>
      <c r="DI369" s="1130"/>
      <c r="DJ369" s="624"/>
      <c r="DK369" s="1219"/>
      <c r="DL369" s="1222"/>
      <c r="DM369" s="1222"/>
      <c r="DN369" s="1222"/>
      <c r="DO369" s="1222"/>
      <c r="DP369" s="1133"/>
      <c r="DQ369" s="1133"/>
      <c r="DR369" s="1133"/>
      <c r="DS369" s="1133"/>
      <c r="DT369" s="1133"/>
      <c r="DU369" s="1129"/>
      <c r="DV369" s="15"/>
      <c r="DW369" s="629" t="str">
        <f>IF('FRONT PAGE'!$A$1="www.fly-logics.com","MAY",0)</f>
        <v>MAY</v>
      </c>
      <c r="DX369" s="631"/>
      <c r="DY369" s="631"/>
      <c r="DZ369" s="631"/>
      <c r="EA369" s="631"/>
      <c r="EB369" s="630" t="str">
        <f>IF(SUMIFS(LOGBOOK!$Y$5:$Y$1036129,LOGBOOK!$D$5:$D$1036129,DB357,LOGBOOK!$AN$5:$AN$1036129,DR357,LOGBOOK!$E$5:$E$1036129,DH357,LOGBOOK!$AM$5:$AM$1036129,"MAY")=0," ",SUMIFS(LOGBOOK!$Y$5:$Y$1036129,LOGBOOK!$D$5:$D$1036129,DB357,LOGBOOK!$AN$5:$AN$1036129,DR357,LOGBOOK!$E$5:$E$1036129,DH357,LOGBOOK!$AM$5:$AM$1036129,"MAY"))</f>
        <v xml:space="preserve"> </v>
      </c>
      <c r="EC369" s="625"/>
      <c r="ED369" s="625"/>
      <c r="EE369" s="625"/>
      <c r="EF369" s="630" t="str">
        <f>IF(SUMIFS(LOGBOOK!$Z$5:$Z$1036129,LOGBOOK!$D$5:$D$1036129,DB357,LOGBOOK!$AN$5:$AN$1036129,DR357,LOGBOOK!$E$5:$E$1036129,DH357,LOGBOOK!$AM$5:$AM$1036129,"MAY")=0," ",SUMIFS(LOGBOOK!$Z$5:$Z$1036129,LOGBOOK!$D$5:$D$1036129,DB357,LOGBOOK!$AN$5:$AN$1036129,DR357,LOGBOOK!$E$5:$E$1036129,DH357,LOGBOOK!$AM$5:$AM$1036129,"MAY"))</f>
        <v xml:space="preserve"> </v>
      </c>
      <c r="EG369" s="625"/>
      <c r="EH369" s="625"/>
      <c r="EI369" s="625"/>
      <c r="EJ369" s="630" t="str">
        <f>IF(SUMIFS(LOGBOOK!$AA$5:$AA$1036129,LOGBOOK!$D$5:$D$1036129,DB357,LOGBOOK!$AN$5:$AN$1036129,DR357,LOGBOOK!$E$5:$E$1036129,DH357,LOGBOOK!$AM$5:$AM$1036129,"MAY")=0," ",SUMIFS(LOGBOOK!$AA$5:$AA$1036129,LOGBOOK!$D$5:$D$1036129,DB357,LOGBOOK!$AN$5:$AN$1036129,DR357,LOGBOOK!$E$5:$E$1036129,DH357,LOGBOOK!$AM$5:$AM$1036129,"MAY"))</f>
        <v xml:space="preserve"> </v>
      </c>
      <c r="EK369" s="625"/>
      <c r="EL369" s="625"/>
      <c r="EM369" s="625"/>
      <c r="EN369" s="623" t="str">
        <f>IF(SUMIFS(LOGBOOK!$AE$5:$AE$1036129,LOGBOOK!$D$5:$D$1036129,DB357,LOGBOOK!$AN$5:$AN$1036129,DR357,LOGBOOK!$E$5:$E$1036129,DH357,LOGBOOK!$AM$5:$AM$1036129,"MAY")=0," ",SUMIFS(LOGBOOK!$AE$5:$AE$1036129,LOGBOOK!$D$5:$D$1036129,DB357,LOGBOOK!$AN$5:$AN$1036129,DR357,LOGBOOK!$E$5:$E$1036129,DH357,LOGBOOK!$AM$5:$AM$1036129,"MAY"))</f>
        <v xml:space="preserve"> </v>
      </c>
      <c r="EO369" s="623"/>
      <c r="EP369" s="623"/>
      <c r="EQ369" s="623" t="str">
        <f>IF(SUMIFS(LOGBOOK!$AF$5:$AF$1036129,LOGBOOK!$D$5:$D$1036129,DB357,LOGBOOK!$AN$5:$AN$1036129,DR357,LOGBOOK!$E$5:$E$1036129,DH357,LOGBOOK!$AM$5:$AM$1036129,"MAY")=0," ",SUMIFS(LOGBOOK!$AF$5:$AF$1036129,LOGBOOK!$D$5:$D$1036129,DB357,LOGBOOK!$AN$5:$AN$1036129,DR357,LOGBOOK!$E$5:$E$1036129,DH357,LOGBOOK!$AM$5:$AM$1036129,"MAY"))</f>
        <v xml:space="preserve"> </v>
      </c>
      <c r="ER369" s="633"/>
      <c r="ES369" s="633"/>
      <c r="ET369" s="643"/>
      <c r="EU369" s="637"/>
      <c r="EV369" s="1220" t="str">
        <f>IF('FRONT PAGE'!$A$1="www.fly-logics.com","SOLO",0)</f>
        <v>SOLO</v>
      </c>
      <c r="EW369" s="1218"/>
      <c r="EX369" s="1218"/>
      <c r="EY369" s="1218"/>
      <c r="EZ369" s="1219"/>
      <c r="FA369" s="1129" t="str">
        <f>IF(SUMIFS(LOGBOOK!$X$5:$X$1036129,LOGBOOK!$D$5:$D$1036129,EY357,LOGBOOK!$AN$5:$AN$1036129,FO357,LOGBOOK!$E$5:$E$1036129,FE357)=0," ",SUMIFS(LOGBOOK!$X$5:$X$1036129,LOGBOOK!$D$5:$D$1036129,EY357,LOGBOOK!$AN$5:$AN$1036129,FO357,LOGBOOK!$E$5:$E$1036129,FE357))</f>
        <v xml:space="preserve"> </v>
      </c>
      <c r="FB369" s="1130"/>
      <c r="FC369" s="1130"/>
      <c r="FD369" s="1130"/>
      <c r="FE369" s="1130"/>
      <c r="FF369" s="1130"/>
      <c r="FG369" s="624"/>
      <c r="FH369" s="1219"/>
      <c r="FI369" s="1222"/>
      <c r="FJ369" s="1222"/>
      <c r="FK369" s="1222"/>
      <c r="FL369" s="1222"/>
      <c r="FM369" s="1133"/>
      <c r="FN369" s="1133"/>
      <c r="FO369" s="1133"/>
      <c r="FP369" s="1133"/>
      <c r="FQ369" s="1133"/>
      <c r="FR369" s="1129"/>
      <c r="FS369" s="15"/>
      <c r="FT369" s="629" t="str">
        <f>IF('FRONT PAGE'!$A$1="www.fly-logics.com","MAY",0)</f>
        <v>MAY</v>
      </c>
      <c r="FU369" s="631"/>
      <c r="FV369" s="631"/>
      <c r="FW369" s="631"/>
      <c r="FX369" s="631"/>
      <c r="FY369" s="630" t="str">
        <f>IF(SUMIFS(LOGBOOK!$Y$5:$Y$1036129,LOGBOOK!$D$5:$D$1036129,EY357,LOGBOOK!$AN$5:$AN$1036129,FO357,LOGBOOK!$E$5:$E$1036129,FE357,LOGBOOK!$AM$5:$AM$1036129,"MAY")=0," ",SUMIFS(LOGBOOK!$Y$5:$Y$1036129,LOGBOOK!$D$5:$D$1036129,EY357,LOGBOOK!$AN$5:$AN$1036129,FO357,LOGBOOK!$E$5:$E$1036129,FE357,LOGBOOK!$AM$5:$AM$1036129,"MAY"))</f>
        <v xml:space="preserve"> </v>
      </c>
      <c r="FZ369" s="625"/>
      <c r="GA369" s="625"/>
      <c r="GB369" s="625"/>
      <c r="GC369" s="630" t="str">
        <f>IF(SUMIFS(LOGBOOK!$Z$5:$Z$1036129,LOGBOOK!$D$5:$D$1036129,EY357,LOGBOOK!$AN$5:$AN$1036129,FO357,LOGBOOK!$E$5:$E$1036129,FE357,LOGBOOK!$AM$5:$AM$1036129,"MAY")=0," ",SUMIFS(LOGBOOK!$Z$5:$Z$1036129,LOGBOOK!$D$5:$D$1036129,EY357,LOGBOOK!$AN$5:$AN$1036129,FO357,LOGBOOK!$E$5:$E$1036129,FE357,LOGBOOK!$AM$5:$AM$1036129,"MAY"))</f>
        <v xml:space="preserve"> </v>
      </c>
      <c r="GD369" s="625"/>
      <c r="GE369" s="625"/>
      <c r="GF369" s="625"/>
      <c r="GG369" s="630" t="str">
        <f>IF(SUMIFS(LOGBOOK!$AA$5:$AA$1036129,LOGBOOK!$D$5:$D$1036129,EY357,LOGBOOK!$AN$5:$AN$1036129,FO357,LOGBOOK!$E$5:$E$1036129,FE357,LOGBOOK!$AM$5:$AM$1036129,"MAY")=0," ",SUMIFS(LOGBOOK!$AA$5:$AA$1036129,LOGBOOK!$D$5:$D$1036129,EY357,LOGBOOK!$AN$5:$AN$1036129,FO357,LOGBOOK!$E$5:$E$1036129,FE357,LOGBOOK!$AM$5:$AM$1036129,"MAY"))</f>
        <v xml:space="preserve"> </v>
      </c>
      <c r="GH369" s="625"/>
      <c r="GI369" s="625"/>
      <c r="GJ369" s="625"/>
      <c r="GK369" s="623" t="str">
        <f>IF(SUMIFS(LOGBOOK!$AE$5:$AE$1036129,LOGBOOK!$D$5:$D$1036129,EY357,LOGBOOK!$AN$5:$AN$1036129,FO357,LOGBOOK!$E$5:$E$1036129,FE357,LOGBOOK!$AM$5:$AM$1036129,"MAY")=0," ",SUMIFS(LOGBOOK!$AE$5:$AE$1036129,LOGBOOK!$D$5:$D$1036129,EY357,LOGBOOK!$AN$5:$AN$1036129,FO357,LOGBOOK!$E$5:$E$1036129,FE357,LOGBOOK!$AM$5:$AM$1036129,"MAY"))</f>
        <v xml:space="preserve"> </v>
      </c>
      <c r="GL369" s="623"/>
      <c r="GM369" s="623"/>
      <c r="GN369" s="623" t="str">
        <f>IF(SUMIFS(LOGBOOK!$AF$5:$AF$1036129,LOGBOOK!$D$5:$D$1036129,EY357,LOGBOOK!$AN$5:$AN$1036129,FO357,LOGBOOK!$E$5:$E$1036129,FE357,LOGBOOK!$AM$5:$AM$1036129,"MAY")=0," ",SUMIFS(LOGBOOK!$AF$5:$AF$1036129,LOGBOOK!$D$5:$D$1036129,EY357,LOGBOOK!$AN$5:$AN$1036129,FO357,LOGBOOK!$E$5:$E$1036129,FE357,LOGBOOK!$AM$5:$AM$1036129,"MAY"))</f>
        <v xml:space="preserve"> </v>
      </c>
      <c r="GO369" s="633"/>
      <c r="GP369" s="633"/>
      <c r="GQ369" s="643"/>
      <c r="GR369" s="6"/>
    </row>
    <row r="370" spans="1:200" ht="10.5" customHeight="1" x14ac:dyDescent="0.25">
      <c r="A370" s="212"/>
      <c r="B370" s="637"/>
      <c r="C370" s="1218"/>
      <c r="D370" s="1218"/>
      <c r="E370" s="1218"/>
      <c r="F370" s="1218"/>
      <c r="G370" s="1219"/>
      <c r="H370" s="1129"/>
      <c r="I370" s="1130"/>
      <c r="J370" s="1130"/>
      <c r="K370" s="1130"/>
      <c r="L370" s="1130"/>
      <c r="M370" s="1130"/>
      <c r="N370" s="624"/>
      <c r="O370" s="1223" t="str">
        <f>IF('FRONT PAGE'!$A$1="www.fly-logics.com","IFR",0)</f>
        <v>IFR</v>
      </c>
      <c r="P370" s="1224"/>
      <c r="Q370" s="1224"/>
      <c r="R370" s="1224"/>
      <c r="S370" s="1224"/>
      <c r="T370" s="1131" t="str">
        <f>IF(SUMIFS(LOGBOOK!$V$5:$V$1036129,LOGBOOK!$D$5:$D$1036129,F357,LOGBOOK!$AN$5:$AN$1036129,V357,LOGBOOK!$E$5:$E$1036129,L357)=0," ",SUMIFS(LOGBOOK!$V$5:$V$1036129,LOGBOOK!$D$5:$D$1036129,F357,LOGBOOK!$AN$5:$AN$1036129,V357,LOGBOOK!$E$5:$E$1036129,L357))</f>
        <v xml:space="preserve"> </v>
      </c>
      <c r="U370" s="1131"/>
      <c r="V370" s="1131"/>
      <c r="W370" s="1131"/>
      <c r="X370" s="1131"/>
      <c r="Y370" s="1132"/>
      <c r="Z370" s="15"/>
      <c r="AA370" s="631"/>
      <c r="AB370" s="631"/>
      <c r="AC370" s="631"/>
      <c r="AD370" s="631"/>
      <c r="AE370" s="631"/>
      <c r="AF370" s="625"/>
      <c r="AG370" s="632"/>
      <c r="AH370" s="632"/>
      <c r="AI370" s="625"/>
      <c r="AJ370" s="625"/>
      <c r="AK370" s="632"/>
      <c r="AL370" s="632"/>
      <c r="AM370" s="625"/>
      <c r="AN370" s="625"/>
      <c r="AO370" s="632"/>
      <c r="AP370" s="632"/>
      <c r="AQ370" s="625"/>
      <c r="AR370" s="623"/>
      <c r="AS370" s="623"/>
      <c r="AT370" s="623"/>
      <c r="AU370" s="633"/>
      <c r="AV370" s="634"/>
      <c r="AW370" s="633"/>
      <c r="AX370" s="643"/>
      <c r="AY370" s="637"/>
      <c r="AZ370" s="1218"/>
      <c r="BA370" s="1218"/>
      <c r="BB370" s="1218"/>
      <c r="BC370" s="1218"/>
      <c r="BD370" s="1219"/>
      <c r="BE370" s="1129"/>
      <c r="BF370" s="1130"/>
      <c r="BG370" s="1130"/>
      <c r="BH370" s="1130"/>
      <c r="BI370" s="1130"/>
      <c r="BJ370" s="1130"/>
      <c r="BK370" s="624"/>
      <c r="BL370" s="1223" t="str">
        <f>IF('FRONT PAGE'!$A$1="www.fly-logics.com","IFR",0)</f>
        <v>IFR</v>
      </c>
      <c r="BM370" s="1224"/>
      <c r="BN370" s="1224"/>
      <c r="BO370" s="1224"/>
      <c r="BP370" s="1224"/>
      <c r="BQ370" s="1131" t="str">
        <f>IF(SUMIFS(LOGBOOK!$V$5:$V$1036129,LOGBOOK!$D$5:$D$1036129,BC357,LOGBOOK!$AN$5:$AN$1036129,BS357,LOGBOOK!$E$5:$E$1036129,BI357)=0," ",SUMIFS(LOGBOOK!$V$5:$V$1036129,LOGBOOK!$D$5:$D$1036129,BC357,LOGBOOK!$AN$5:$AN$1036129,BS357,LOGBOOK!$E$5:$E$1036129,BI357))</f>
        <v xml:space="preserve"> </v>
      </c>
      <c r="BR370" s="1131"/>
      <c r="BS370" s="1131"/>
      <c r="BT370" s="1131"/>
      <c r="BU370" s="1131"/>
      <c r="BV370" s="1132"/>
      <c r="BW370" s="15"/>
      <c r="BX370" s="631"/>
      <c r="BY370" s="631"/>
      <c r="BZ370" s="631"/>
      <c r="CA370" s="631"/>
      <c r="CB370" s="631"/>
      <c r="CC370" s="625"/>
      <c r="CD370" s="632"/>
      <c r="CE370" s="632"/>
      <c r="CF370" s="625"/>
      <c r="CG370" s="625"/>
      <c r="CH370" s="632"/>
      <c r="CI370" s="632"/>
      <c r="CJ370" s="625"/>
      <c r="CK370" s="625"/>
      <c r="CL370" s="632"/>
      <c r="CM370" s="632"/>
      <c r="CN370" s="625"/>
      <c r="CO370" s="623"/>
      <c r="CP370" s="623"/>
      <c r="CQ370" s="623"/>
      <c r="CR370" s="633"/>
      <c r="CS370" s="634"/>
      <c r="CT370" s="633"/>
      <c r="CU370" s="643"/>
      <c r="CV370" s="247"/>
      <c r="CW370" s="212"/>
      <c r="CX370" s="637"/>
      <c r="CY370" s="1218"/>
      <c r="CZ370" s="1218"/>
      <c r="DA370" s="1218"/>
      <c r="DB370" s="1218"/>
      <c r="DC370" s="1219"/>
      <c r="DD370" s="1129"/>
      <c r="DE370" s="1130"/>
      <c r="DF370" s="1130"/>
      <c r="DG370" s="1130"/>
      <c r="DH370" s="1130"/>
      <c r="DI370" s="1130"/>
      <c r="DJ370" s="624"/>
      <c r="DK370" s="1223" t="str">
        <f>IF('FRONT PAGE'!$A$1="www.fly-logics.com","IFR",0)</f>
        <v>IFR</v>
      </c>
      <c r="DL370" s="1224"/>
      <c r="DM370" s="1224"/>
      <c r="DN370" s="1224"/>
      <c r="DO370" s="1224"/>
      <c r="DP370" s="1131" t="str">
        <f>IF(SUMIFS(LOGBOOK!$V$5:$V$1036129,LOGBOOK!$D$5:$D$1036129,DB357,LOGBOOK!$AN$5:$AN$1036129,DR357,LOGBOOK!$E$5:$E$1036129,DH357)=0," ",SUMIFS(LOGBOOK!$V$5:$V$1036129,LOGBOOK!$D$5:$D$1036129,DB357,LOGBOOK!$AN$5:$AN$1036129,DR357,LOGBOOK!$E$5:$E$1036129,DH357))</f>
        <v xml:space="preserve"> </v>
      </c>
      <c r="DQ370" s="1131"/>
      <c r="DR370" s="1131"/>
      <c r="DS370" s="1131"/>
      <c r="DT370" s="1131"/>
      <c r="DU370" s="1132"/>
      <c r="DV370" s="15"/>
      <c r="DW370" s="631"/>
      <c r="DX370" s="631"/>
      <c r="DY370" s="631"/>
      <c r="DZ370" s="631"/>
      <c r="EA370" s="631"/>
      <c r="EB370" s="625"/>
      <c r="EC370" s="632"/>
      <c r="ED370" s="632"/>
      <c r="EE370" s="625"/>
      <c r="EF370" s="625"/>
      <c r="EG370" s="632"/>
      <c r="EH370" s="632"/>
      <c r="EI370" s="625"/>
      <c r="EJ370" s="625"/>
      <c r="EK370" s="632"/>
      <c r="EL370" s="632"/>
      <c r="EM370" s="625"/>
      <c r="EN370" s="623"/>
      <c r="EO370" s="623"/>
      <c r="EP370" s="623"/>
      <c r="EQ370" s="633"/>
      <c r="ER370" s="634"/>
      <c r="ES370" s="633"/>
      <c r="ET370" s="643"/>
      <c r="EU370" s="637"/>
      <c r="EV370" s="1218"/>
      <c r="EW370" s="1218"/>
      <c r="EX370" s="1218"/>
      <c r="EY370" s="1218"/>
      <c r="EZ370" s="1219"/>
      <c r="FA370" s="1129"/>
      <c r="FB370" s="1130"/>
      <c r="FC370" s="1130"/>
      <c r="FD370" s="1130"/>
      <c r="FE370" s="1130"/>
      <c r="FF370" s="1130"/>
      <c r="FG370" s="624"/>
      <c r="FH370" s="1223" t="str">
        <f>IF('FRONT PAGE'!$A$1="www.fly-logics.com","IFR",0)</f>
        <v>IFR</v>
      </c>
      <c r="FI370" s="1224"/>
      <c r="FJ370" s="1224"/>
      <c r="FK370" s="1224"/>
      <c r="FL370" s="1224"/>
      <c r="FM370" s="1131" t="str">
        <f>IF(SUMIFS(LOGBOOK!$V$5:$V$1036129,LOGBOOK!$D$5:$D$1036129,EY357,LOGBOOK!$AN$5:$AN$1036129,FO357,LOGBOOK!$E$5:$E$1036129,FE357)=0," ",SUMIFS(LOGBOOK!$V$5:$V$1036129,LOGBOOK!$D$5:$D$1036129,EY357,LOGBOOK!$AN$5:$AN$1036129,FO357,LOGBOOK!$E$5:$E$1036129,FE357))</f>
        <v xml:space="preserve"> </v>
      </c>
      <c r="FN370" s="1131"/>
      <c r="FO370" s="1131"/>
      <c r="FP370" s="1131"/>
      <c r="FQ370" s="1131"/>
      <c r="FR370" s="1132"/>
      <c r="FS370" s="15"/>
      <c r="FT370" s="631"/>
      <c r="FU370" s="631"/>
      <c r="FV370" s="631"/>
      <c r="FW370" s="631"/>
      <c r="FX370" s="631"/>
      <c r="FY370" s="625"/>
      <c r="FZ370" s="632"/>
      <c r="GA370" s="632"/>
      <c r="GB370" s="625"/>
      <c r="GC370" s="625"/>
      <c r="GD370" s="632"/>
      <c r="GE370" s="632"/>
      <c r="GF370" s="625"/>
      <c r="GG370" s="625"/>
      <c r="GH370" s="632"/>
      <c r="GI370" s="632"/>
      <c r="GJ370" s="625"/>
      <c r="GK370" s="623"/>
      <c r="GL370" s="623"/>
      <c r="GM370" s="623"/>
      <c r="GN370" s="633"/>
      <c r="GO370" s="634"/>
      <c r="GP370" s="633"/>
      <c r="GQ370" s="643"/>
      <c r="GR370" s="6"/>
    </row>
    <row r="371" spans="1:200" ht="3" customHeight="1" x14ac:dyDescent="0.25">
      <c r="A371" s="212"/>
      <c r="B371" s="637"/>
      <c r="C371" s="624"/>
      <c r="D371" s="624"/>
      <c r="E371" s="624"/>
      <c r="F371" s="624"/>
      <c r="G371" s="624"/>
      <c r="H371" s="624"/>
      <c r="I371" s="624"/>
      <c r="J371" s="624"/>
      <c r="K371" s="624"/>
      <c r="L371" s="624"/>
      <c r="M371" s="624"/>
      <c r="N371" s="624"/>
      <c r="O371" s="624"/>
      <c r="P371" s="624"/>
      <c r="Q371" s="624"/>
      <c r="R371" s="624"/>
      <c r="S371" s="624"/>
      <c r="T371" s="624"/>
      <c r="U371" s="624"/>
      <c r="V371" s="624"/>
      <c r="W371" s="624"/>
      <c r="X371" s="624"/>
      <c r="Y371" s="624"/>
      <c r="Z371" s="15"/>
      <c r="AA371" s="631"/>
      <c r="AB371" s="631"/>
      <c r="AC371" s="631"/>
      <c r="AD371" s="631"/>
      <c r="AE371" s="631"/>
      <c r="AF371" s="625"/>
      <c r="AG371" s="625"/>
      <c r="AH371" s="625"/>
      <c r="AI371" s="625"/>
      <c r="AJ371" s="625"/>
      <c r="AK371" s="625"/>
      <c r="AL371" s="625"/>
      <c r="AM371" s="625"/>
      <c r="AN371" s="625"/>
      <c r="AO371" s="625"/>
      <c r="AP371" s="625"/>
      <c r="AQ371" s="625"/>
      <c r="AR371" s="623"/>
      <c r="AS371" s="623"/>
      <c r="AT371" s="623"/>
      <c r="AU371" s="633"/>
      <c r="AV371" s="633"/>
      <c r="AW371" s="633"/>
      <c r="AX371" s="643"/>
      <c r="AY371" s="637"/>
      <c r="AZ371" s="624"/>
      <c r="BA371" s="624"/>
      <c r="BB371" s="624"/>
      <c r="BC371" s="624"/>
      <c r="BD371" s="624"/>
      <c r="BE371" s="624"/>
      <c r="BF371" s="624"/>
      <c r="BG371" s="624"/>
      <c r="BH371" s="624"/>
      <c r="BI371" s="624"/>
      <c r="BJ371" s="624"/>
      <c r="BK371" s="624"/>
      <c r="BL371" s="624"/>
      <c r="BM371" s="624"/>
      <c r="BN371" s="624"/>
      <c r="BO371" s="624"/>
      <c r="BP371" s="624"/>
      <c r="BQ371" s="624"/>
      <c r="BR371" s="624"/>
      <c r="BS371" s="624"/>
      <c r="BT371" s="624"/>
      <c r="BU371" s="624"/>
      <c r="BV371" s="624"/>
      <c r="BW371" s="15"/>
      <c r="BX371" s="631"/>
      <c r="BY371" s="631"/>
      <c r="BZ371" s="631"/>
      <c r="CA371" s="631"/>
      <c r="CB371" s="631"/>
      <c r="CC371" s="625"/>
      <c r="CD371" s="625"/>
      <c r="CE371" s="625"/>
      <c r="CF371" s="625"/>
      <c r="CG371" s="625"/>
      <c r="CH371" s="625"/>
      <c r="CI371" s="625"/>
      <c r="CJ371" s="625"/>
      <c r="CK371" s="625"/>
      <c r="CL371" s="625"/>
      <c r="CM371" s="625"/>
      <c r="CN371" s="625"/>
      <c r="CO371" s="623"/>
      <c r="CP371" s="623"/>
      <c r="CQ371" s="623"/>
      <c r="CR371" s="633"/>
      <c r="CS371" s="633"/>
      <c r="CT371" s="633"/>
      <c r="CU371" s="643"/>
      <c r="CV371" s="247"/>
      <c r="CW371" s="212"/>
      <c r="CX371" s="637"/>
      <c r="CY371" s="624"/>
      <c r="CZ371" s="624"/>
      <c r="DA371" s="624"/>
      <c r="DB371" s="624"/>
      <c r="DC371" s="624"/>
      <c r="DD371" s="624"/>
      <c r="DE371" s="624"/>
      <c r="DF371" s="624"/>
      <c r="DG371" s="624"/>
      <c r="DH371" s="624"/>
      <c r="DI371" s="624"/>
      <c r="DJ371" s="624"/>
      <c r="DK371" s="624"/>
      <c r="DL371" s="624"/>
      <c r="DM371" s="624"/>
      <c r="DN371" s="624"/>
      <c r="DO371" s="624"/>
      <c r="DP371" s="624"/>
      <c r="DQ371" s="624"/>
      <c r="DR371" s="624"/>
      <c r="DS371" s="624"/>
      <c r="DT371" s="624"/>
      <c r="DU371" s="624"/>
      <c r="DV371" s="15"/>
      <c r="DW371" s="631"/>
      <c r="DX371" s="631"/>
      <c r="DY371" s="631"/>
      <c r="DZ371" s="631"/>
      <c r="EA371" s="631"/>
      <c r="EB371" s="625"/>
      <c r="EC371" s="625"/>
      <c r="ED371" s="625"/>
      <c r="EE371" s="625"/>
      <c r="EF371" s="625"/>
      <c r="EG371" s="625"/>
      <c r="EH371" s="625"/>
      <c r="EI371" s="625"/>
      <c r="EJ371" s="625"/>
      <c r="EK371" s="625"/>
      <c r="EL371" s="625"/>
      <c r="EM371" s="625"/>
      <c r="EN371" s="623"/>
      <c r="EO371" s="623"/>
      <c r="EP371" s="623"/>
      <c r="EQ371" s="633"/>
      <c r="ER371" s="633"/>
      <c r="ES371" s="633"/>
      <c r="ET371" s="643"/>
      <c r="EU371" s="637"/>
      <c r="EV371" s="624"/>
      <c r="EW371" s="624"/>
      <c r="EX371" s="624"/>
      <c r="EY371" s="624"/>
      <c r="EZ371" s="624"/>
      <c r="FA371" s="624"/>
      <c r="FB371" s="624"/>
      <c r="FC371" s="624"/>
      <c r="FD371" s="624"/>
      <c r="FE371" s="624"/>
      <c r="FF371" s="624"/>
      <c r="FG371" s="624"/>
      <c r="FH371" s="624"/>
      <c r="FI371" s="624"/>
      <c r="FJ371" s="624"/>
      <c r="FK371" s="624"/>
      <c r="FL371" s="624"/>
      <c r="FM371" s="624"/>
      <c r="FN371" s="624"/>
      <c r="FO371" s="624"/>
      <c r="FP371" s="624"/>
      <c r="FQ371" s="624"/>
      <c r="FR371" s="624"/>
      <c r="FS371" s="15"/>
      <c r="FT371" s="631"/>
      <c r="FU371" s="631"/>
      <c r="FV371" s="631"/>
      <c r="FW371" s="631"/>
      <c r="FX371" s="631"/>
      <c r="FY371" s="625"/>
      <c r="FZ371" s="625"/>
      <c r="GA371" s="625"/>
      <c r="GB371" s="625"/>
      <c r="GC371" s="625"/>
      <c r="GD371" s="625"/>
      <c r="GE371" s="625"/>
      <c r="GF371" s="625"/>
      <c r="GG371" s="625"/>
      <c r="GH371" s="625"/>
      <c r="GI371" s="625"/>
      <c r="GJ371" s="625"/>
      <c r="GK371" s="623"/>
      <c r="GL371" s="623"/>
      <c r="GM371" s="623"/>
      <c r="GN371" s="633"/>
      <c r="GO371" s="633"/>
      <c r="GP371" s="633"/>
      <c r="GQ371" s="643"/>
      <c r="GR371" s="6"/>
    </row>
    <row r="372" spans="1:200" ht="11.25" customHeight="1" x14ac:dyDescent="0.25">
      <c r="A372" s="212"/>
      <c r="B372" s="637"/>
      <c r="C372" s="1218" t="str">
        <f>IF('FRONT PAGE'!$A$1="www.fly-logics.com","INSTR.",0)</f>
        <v>INSTR.</v>
      </c>
      <c r="D372" s="1225"/>
      <c r="E372" s="1225"/>
      <c r="F372" s="1225"/>
      <c r="G372" s="1226"/>
      <c r="H372" s="1129" t="str">
        <f>IF(SUMIFS(LOGBOOK!$AA$5:$AA$1036129,LOGBOOK!$D$5:$D$1036129,F357,LOGBOOK!$AN$5:$AN$1036129,V357,LOGBOOK!$E$5:$E$1036129,L357)=0," ",SUMIFS(LOGBOOK!$AA$5:$AA$1036129,LOGBOOK!$D$5:$D$1036129,F357,LOGBOOK!$AN$5:$AN$1036129,V357,LOGBOOK!$E$5:$E$1036129,L357))</f>
        <v xml:space="preserve"> </v>
      </c>
      <c r="I372" s="1130" t="str">
        <f t="shared" ref="I372" si="372">H372</f>
        <v xml:space="preserve"> </v>
      </c>
      <c r="J372" s="1130"/>
      <c r="K372" s="1130"/>
      <c r="L372" s="1130"/>
      <c r="M372" s="1130"/>
      <c r="N372" s="624"/>
      <c r="O372" s="654" t="str">
        <f>IF('FRONT PAGE'!$A$1="www.fly-logics.com","LANDINGSS",0)</f>
        <v>LANDINGSS</v>
      </c>
      <c r="P372" s="638"/>
      <c r="Q372" s="638"/>
      <c r="R372" s="638"/>
      <c r="S372" s="638"/>
      <c r="T372" s="638"/>
      <c r="U372" s="638"/>
      <c r="V372" s="638"/>
      <c r="W372" s="638"/>
      <c r="X372" s="638"/>
      <c r="Y372" s="638"/>
      <c r="Z372" s="15"/>
      <c r="AA372" s="629" t="str">
        <f>IF('FRONT PAGE'!$A$1="www.fly-logics.com","JUN",0)</f>
        <v>JUN</v>
      </c>
      <c r="AB372" s="631"/>
      <c r="AC372" s="631"/>
      <c r="AD372" s="631"/>
      <c r="AE372" s="631"/>
      <c r="AF372" s="630" t="str">
        <f>IF(SUMIFS(LOGBOOK!$Y$5:$Y$1036129,LOGBOOK!$D$5:$D$1036129,F357,LOGBOOK!$AN$5:$AN$1036129,V357,LOGBOOK!$E$5:$E$1036129,L357,LOGBOOK!$AM$5:$AM$1036129,"JUN")=0," ",SUMIFS(LOGBOOK!$Y$5:$Y$1036129,LOGBOOK!$D$5:$D$1036129,F357,LOGBOOK!$AN$5:$AN$1036129,V357,LOGBOOK!$E$5:$E$1036129,L357,LOGBOOK!$AM$5:$AM$1036129,"JUN"))</f>
        <v xml:space="preserve"> </v>
      </c>
      <c r="AG372" s="625"/>
      <c r="AH372" s="625"/>
      <c r="AI372" s="625"/>
      <c r="AJ372" s="630" t="str">
        <f>IF(SUMIFS(LOGBOOK!$Z$5:$Z$1036129,LOGBOOK!$D$5:$D$1036129,F357,LOGBOOK!$AN$5:$AN$1036129,V357,LOGBOOK!$E$5:$E$1036129,L357,LOGBOOK!$AM$5:$AM$1036129,"JUN")=0," ",SUMIFS(LOGBOOK!$Z$5:$Z$1036129,LOGBOOK!$D$5:$D$1036129,F357,LOGBOOK!$AN$5:$AN$1036129,V357,LOGBOOK!$E$5:$E$1036129,L357,LOGBOOK!$AM$5:$AM$1036129,"JUN"))</f>
        <v xml:space="preserve"> </v>
      </c>
      <c r="AK372" s="625"/>
      <c r="AL372" s="625"/>
      <c r="AM372" s="625"/>
      <c r="AN372" s="630" t="str">
        <f>IF(SUMIFS(LOGBOOK!$AA$5:$AA$1036129,LOGBOOK!$D$5:$D$1036129,F357,LOGBOOK!$AN$5:$AN$1036129,V357,LOGBOOK!$E$5:$E$1036129,L357,LOGBOOK!$AM$5:$AM$1036129,"JUN")=0," ",SUMIFS(LOGBOOK!$AA$5:$AA$1036129,LOGBOOK!$D$5:$D$1036129,F357,LOGBOOK!$AN$5:$AN$1036129,V357,LOGBOOK!$E$5:$E$1036129,L357,LOGBOOK!$AM$5:$AM$1036129,"JUN"))</f>
        <v xml:space="preserve"> </v>
      </c>
      <c r="AO372" s="625"/>
      <c r="AP372" s="625"/>
      <c r="AQ372" s="625"/>
      <c r="AR372" s="623" t="str">
        <f>IF(SUMIFS(LOGBOOK!$AE$5:$AE$1036129,LOGBOOK!$D$5:$D$1036129,F357,LOGBOOK!$AN$5:$AN$1036129,V357,LOGBOOK!$E$5:$E$1036129,L357,LOGBOOK!$AM$5:$AM$1036129,"JUN")=0," ",SUMIFS(LOGBOOK!$AE$5:$AE$1036129,LOGBOOK!$D$5:$D$1036129,F357,LOGBOOK!$AN$5:$AN$1036129,V357,LOGBOOK!$E$5:$E$1036129,L357,LOGBOOK!$AM$5:$AM$1036129,"JUN"))</f>
        <v xml:space="preserve"> </v>
      </c>
      <c r="AS372" s="623"/>
      <c r="AT372" s="623"/>
      <c r="AU372" s="623" t="str">
        <f>IF(SUMIFS(LOGBOOK!$AF$5:$AF$1036129,LOGBOOK!$D$5:$D$1036129,F357,LOGBOOK!$AN$5:$AN$1036129,V357,LOGBOOK!$E$5:$E$1036129,L357,LOGBOOK!$AM$5:$AM$1036129,"JUN")=0," ",SUMIFS(LOGBOOK!$AF$5:$AF$1036129,LOGBOOK!$D$5:$D$1036129,F357,LOGBOOK!$AN$5:$AN$1036129,V357,LOGBOOK!$E$5:$E$1036129,L357,LOGBOOK!$AM$5:$AM$1036129,"JUN"))</f>
        <v xml:space="preserve"> </v>
      </c>
      <c r="AV372" s="633"/>
      <c r="AW372" s="633"/>
      <c r="AX372" s="643"/>
      <c r="AY372" s="637"/>
      <c r="AZ372" s="1218" t="str">
        <f>IF('FRONT PAGE'!$A$1="www.fly-logics.com","INSTR.",0)</f>
        <v>INSTR.</v>
      </c>
      <c r="BA372" s="1225"/>
      <c r="BB372" s="1225"/>
      <c r="BC372" s="1225"/>
      <c r="BD372" s="1226"/>
      <c r="BE372" s="1129" t="str">
        <f>IF(SUMIFS(LOGBOOK!$AA$5:$AA$1036129,LOGBOOK!$D$5:$D$1036129,BC357,LOGBOOK!$AN$5:$AN$1036129,BS357,LOGBOOK!$E$5:$E$1036129,BI357)=0," ",SUMIFS(LOGBOOK!$AA$5:$AA$1036129,LOGBOOK!$D$5:$D$1036129,BC357,LOGBOOK!$AN$5:$AN$1036129,BS357,LOGBOOK!$E$5:$E$1036129,BI357))</f>
        <v xml:space="preserve"> </v>
      </c>
      <c r="BF372" s="1130" t="str">
        <f t="shared" ref="BF372" si="373">BE372</f>
        <v xml:space="preserve"> </v>
      </c>
      <c r="BG372" s="1130"/>
      <c r="BH372" s="1130"/>
      <c r="BI372" s="1130"/>
      <c r="BJ372" s="1130"/>
      <c r="BK372" s="624"/>
      <c r="BL372" s="654" t="str">
        <f>IF('FRONT PAGE'!$A$1="www.fly-logics.com","LANDINGSS",0)</f>
        <v>LANDINGSS</v>
      </c>
      <c r="BM372" s="638"/>
      <c r="BN372" s="638"/>
      <c r="BO372" s="638"/>
      <c r="BP372" s="638"/>
      <c r="BQ372" s="638"/>
      <c r="BR372" s="638"/>
      <c r="BS372" s="638"/>
      <c r="BT372" s="638"/>
      <c r="BU372" s="638"/>
      <c r="BV372" s="638"/>
      <c r="BW372" s="15"/>
      <c r="BX372" s="629" t="str">
        <f>IF('FRONT PAGE'!$A$1="www.fly-logics.com","JUN",0)</f>
        <v>JUN</v>
      </c>
      <c r="BY372" s="631"/>
      <c r="BZ372" s="631"/>
      <c r="CA372" s="631"/>
      <c r="CB372" s="631"/>
      <c r="CC372" s="630" t="str">
        <f>IF(SUMIFS(LOGBOOK!$Y$5:$Y$1036129,LOGBOOK!$D$5:$D$1036129,BC357,LOGBOOK!$AN$5:$AN$1036129,BS357,LOGBOOK!$E$5:$E$1036129,BI357,LOGBOOK!$AM$5:$AM$1036129,"JUN")=0," ",SUMIFS(LOGBOOK!$Y$5:$Y$1036129,LOGBOOK!$D$5:$D$1036129,BC357,LOGBOOK!$AN$5:$AN$1036129,BS357,LOGBOOK!$E$5:$E$1036129,BI357,LOGBOOK!$AM$5:$AM$1036129,"JUN"))</f>
        <v xml:space="preserve"> </v>
      </c>
      <c r="CD372" s="625"/>
      <c r="CE372" s="625"/>
      <c r="CF372" s="625"/>
      <c r="CG372" s="630" t="str">
        <f>IF(SUMIFS(LOGBOOK!$Z$5:$Z$1036129,LOGBOOK!$D$5:$D$1036129,BC357,LOGBOOK!$AN$5:$AN$1036129,BS357,LOGBOOK!$E$5:$E$1036129,BI357,LOGBOOK!$AM$5:$AM$1036129,"JUN")=0," ",SUMIFS(LOGBOOK!$Z$5:$Z$1036129,LOGBOOK!$D$5:$D$1036129,BC357,LOGBOOK!$AN$5:$AN$1036129,BS357,LOGBOOK!$E$5:$E$1036129,BI357,LOGBOOK!$AM$5:$AM$1036129,"JUN"))</f>
        <v xml:space="preserve"> </v>
      </c>
      <c r="CH372" s="625"/>
      <c r="CI372" s="625"/>
      <c r="CJ372" s="625"/>
      <c r="CK372" s="630" t="str">
        <f>IF(SUMIFS(LOGBOOK!$AA$5:$AA$1036129,LOGBOOK!$D$5:$D$1036129,BC357,LOGBOOK!$AN$5:$AN$1036129,BS357,LOGBOOK!$E$5:$E$1036129,BI357,LOGBOOK!$AM$5:$AM$1036129,"JUN")=0," ",SUMIFS(LOGBOOK!$AA$5:$AA$1036129,LOGBOOK!$D$5:$D$1036129,BC357,LOGBOOK!$AN$5:$AN$1036129,BS357,LOGBOOK!$E$5:$E$1036129,BI357,LOGBOOK!$AM$5:$AM$1036129,"JUN"))</f>
        <v xml:space="preserve"> </v>
      </c>
      <c r="CL372" s="625"/>
      <c r="CM372" s="625"/>
      <c r="CN372" s="625"/>
      <c r="CO372" s="623" t="str">
        <f>IF(SUMIFS(LOGBOOK!$AE$5:$AE$1036129,LOGBOOK!$D$5:$D$1036129,BC357,LOGBOOK!$AN$5:$AN$1036129,BS357,LOGBOOK!$E$5:$E$1036129,BI357,LOGBOOK!$AM$5:$AM$1036129,"JUN")=0," ",SUMIFS(LOGBOOK!$AE$5:$AE$1036129,LOGBOOK!$D$5:$D$1036129,BC357,LOGBOOK!$AN$5:$AN$1036129,BS357,LOGBOOK!$E$5:$E$1036129,BI357,LOGBOOK!$AM$5:$AM$1036129,"JUN"))</f>
        <v xml:space="preserve"> </v>
      </c>
      <c r="CP372" s="623"/>
      <c r="CQ372" s="623"/>
      <c r="CR372" s="623" t="str">
        <f>IF(SUMIFS(LOGBOOK!$AF$5:$AF$1036129,LOGBOOK!$D$5:$D$1036129,BC357,LOGBOOK!$AN$5:$AN$1036129,BS357,LOGBOOK!$E$5:$E$1036129,BI357,LOGBOOK!$AM$5:$AM$1036129,"JUN")=0," ",SUMIFS(LOGBOOK!$AF$5:$AF$1036129,LOGBOOK!$D$5:$D$1036129,BC357,LOGBOOK!$AN$5:$AN$1036129,BS357,LOGBOOK!$E$5:$E$1036129,BI357,LOGBOOK!$AM$5:$AM$1036129,"JUN"))</f>
        <v xml:space="preserve"> </v>
      </c>
      <c r="CS372" s="633"/>
      <c r="CT372" s="633"/>
      <c r="CU372" s="643"/>
      <c r="CV372" s="247"/>
      <c r="CW372" s="212"/>
      <c r="CX372" s="637"/>
      <c r="CY372" s="1218" t="str">
        <f>IF('FRONT PAGE'!$A$1="www.fly-logics.com","INSTR.",0)</f>
        <v>INSTR.</v>
      </c>
      <c r="CZ372" s="1225"/>
      <c r="DA372" s="1225"/>
      <c r="DB372" s="1225"/>
      <c r="DC372" s="1226"/>
      <c r="DD372" s="1129" t="str">
        <f>IF(SUMIFS(LOGBOOK!$AA$5:$AA$1036129,LOGBOOK!$D$5:$D$1036129,DB357,LOGBOOK!$AN$5:$AN$1036129,DR357,LOGBOOK!$E$5:$E$1036129,DH357)=0," ",SUMIFS(LOGBOOK!$AA$5:$AA$1036129,LOGBOOK!$D$5:$D$1036129,DB357,LOGBOOK!$AN$5:$AN$1036129,DR357,LOGBOOK!$E$5:$E$1036129,DH357))</f>
        <v xml:space="preserve"> </v>
      </c>
      <c r="DE372" s="1130" t="str">
        <f t="shared" ref="DE372" si="374">DD372</f>
        <v xml:space="preserve"> </v>
      </c>
      <c r="DF372" s="1130"/>
      <c r="DG372" s="1130"/>
      <c r="DH372" s="1130"/>
      <c r="DI372" s="1130"/>
      <c r="DJ372" s="624"/>
      <c r="DK372" s="654" t="str">
        <f>IF('FRONT PAGE'!$A$1="www.fly-logics.com","LANDINGSS",0)</f>
        <v>LANDINGSS</v>
      </c>
      <c r="DL372" s="638"/>
      <c r="DM372" s="638"/>
      <c r="DN372" s="638"/>
      <c r="DO372" s="638"/>
      <c r="DP372" s="638"/>
      <c r="DQ372" s="638"/>
      <c r="DR372" s="638"/>
      <c r="DS372" s="638"/>
      <c r="DT372" s="638"/>
      <c r="DU372" s="638"/>
      <c r="DV372" s="15"/>
      <c r="DW372" s="629" t="str">
        <f>IF('FRONT PAGE'!$A$1="www.fly-logics.com","JUN",0)</f>
        <v>JUN</v>
      </c>
      <c r="DX372" s="631"/>
      <c r="DY372" s="631"/>
      <c r="DZ372" s="631"/>
      <c r="EA372" s="631"/>
      <c r="EB372" s="630" t="str">
        <f>IF(SUMIFS(LOGBOOK!$Y$5:$Y$1036129,LOGBOOK!$D$5:$D$1036129,DB357,LOGBOOK!$AN$5:$AN$1036129,DR357,LOGBOOK!$E$5:$E$1036129,DH357,LOGBOOK!$AM$5:$AM$1036129,"JUN")=0," ",SUMIFS(LOGBOOK!$Y$5:$Y$1036129,LOGBOOK!$D$5:$D$1036129,DB357,LOGBOOK!$AN$5:$AN$1036129,DR357,LOGBOOK!$E$5:$E$1036129,DH357,LOGBOOK!$AM$5:$AM$1036129,"JUN"))</f>
        <v xml:space="preserve"> </v>
      </c>
      <c r="EC372" s="625"/>
      <c r="ED372" s="625"/>
      <c r="EE372" s="625"/>
      <c r="EF372" s="630" t="str">
        <f>IF(SUMIFS(LOGBOOK!$Z$5:$Z$1036129,LOGBOOK!$D$5:$D$1036129,DB357,LOGBOOK!$AN$5:$AN$1036129,DR357,LOGBOOK!$E$5:$E$1036129,DH357,LOGBOOK!$AM$5:$AM$1036129,"JUN")=0," ",SUMIFS(LOGBOOK!$Z$5:$Z$1036129,LOGBOOK!$D$5:$D$1036129,DB357,LOGBOOK!$AN$5:$AN$1036129,DR357,LOGBOOK!$E$5:$E$1036129,DH357,LOGBOOK!$AM$5:$AM$1036129,"JUN"))</f>
        <v xml:space="preserve"> </v>
      </c>
      <c r="EG372" s="625"/>
      <c r="EH372" s="625"/>
      <c r="EI372" s="625"/>
      <c r="EJ372" s="630" t="str">
        <f>IF(SUMIFS(LOGBOOK!$AA$5:$AA$1036129,LOGBOOK!$D$5:$D$1036129,DB357,LOGBOOK!$AN$5:$AN$1036129,DR357,LOGBOOK!$E$5:$E$1036129,DH357,LOGBOOK!$AM$5:$AM$1036129,"JUN")=0," ",SUMIFS(LOGBOOK!$AA$5:$AA$1036129,LOGBOOK!$D$5:$D$1036129,DB357,LOGBOOK!$AN$5:$AN$1036129,DR357,LOGBOOK!$E$5:$E$1036129,DH357,LOGBOOK!$AM$5:$AM$1036129,"JUN"))</f>
        <v xml:space="preserve"> </v>
      </c>
      <c r="EK372" s="625"/>
      <c r="EL372" s="625"/>
      <c r="EM372" s="625"/>
      <c r="EN372" s="623" t="str">
        <f>IF(SUMIFS(LOGBOOK!$AE$5:$AE$1036129,LOGBOOK!$D$5:$D$1036129,DB357,LOGBOOK!$AN$5:$AN$1036129,DR357,LOGBOOK!$E$5:$E$1036129,DH357,LOGBOOK!$AM$5:$AM$1036129,"JUN")=0," ",SUMIFS(LOGBOOK!$AE$5:$AE$1036129,LOGBOOK!$D$5:$D$1036129,DB357,LOGBOOK!$AN$5:$AN$1036129,DR357,LOGBOOK!$E$5:$E$1036129,DH357,LOGBOOK!$AM$5:$AM$1036129,"JUN"))</f>
        <v xml:space="preserve"> </v>
      </c>
      <c r="EO372" s="623"/>
      <c r="EP372" s="623"/>
      <c r="EQ372" s="623" t="str">
        <f>IF(SUMIFS(LOGBOOK!$AF$5:$AF$1036129,LOGBOOK!$D$5:$D$1036129,DB357,LOGBOOK!$AN$5:$AN$1036129,DR357,LOGBOOK!$E$5:$E$1036129,DH357,LOGBOOK!$AM$5:$AM$1036129,"JUN")=0," ",SUMIFS(LOGBOOK!$AF$5:$AF$1036129,LOGBOOK!$D$5:$D$1036129,DB357,LOGBOOK!$AN$5:$AN$1036129,DR357,LOGBOOK!$E$5:$E$1036129,DH357,LOGBOOK!$AM$5:$AM$1036129,"JUN"))</f>
        <v xml:space="preserve"> </v>
      </c>
      <c r="ER372" s="633"/>
      <c r="ES372" s="633"/>
      <c r="ET372" s="643"/>
      <c r="EU372" s="637"/>
      <c r="EV372" s="1218" t="str">
        <f>IF('FRONT PAGE'!$A$1="www.fly-logics.com","INSTR.",0)</f>
        <v>INSTR.</v>
      </c>
      <c r="EW372" s="1225"/>
      <c r="EX372" s="1225"/>
      <c r="EY372" s="1225"/>
      <c r="EZ372" s="1226"/>
      <c r="FA372" s="1129" t="str">
        <f>IF(SUMIFS(LOGBOOK!$AA$5:$AA$1036129,LOGBOOK!$D$5:$D$1036129,EY357,LOGBOOK!$AN$5:$AN$1036129,FO357,LOGBOOK!$E$5:$E$1036129,FE357)=0," ",SUMIFS(LOGBOOK!$AA$5:$AA$1036129,LOGBOOK!$D$5:$D$1036129,EY357,LOGBOOK!$AN$5:$AN$1036129,FO357,LOGBOOK!$E$5:$E$1036129,FE357))</f>
        <v xml:space="preserve"> </v>
      </c>
      <c r="FB372" s="1130" t="str">
        <f t="shared" ref="FB372" si="375">FA372</f>
        <v xml:space="preserve"> </v>
      </c>
      <c r="FC372" s="1130"/>
      <c r="FD372" s="1130"/>
      <c r="FE372" s="1130"/>
      <c r="FF372" s="1130"/>
      <c r="FG372" s="624"/>
      <c r="FH372" s="654" t="str">
        <f>IF('FRONT PAGE'!$A$1="www.fly-logics.com","LANDINGSS",0)</f>
        <v>LANDINGSS</v>
      </c>
      <c r="FI372" s="638"/>
      <c r="FJ372" s="638"/>
      <c r="FK372" s="638"/>
      <c r="FL372" s="638"/>
      <c r="FM372" s="638"/>
      <c r="FN372" s="638"/>
      <c r="FO372" s="638"/>
      <c r="FP372" s="638"/>
      <c r="FQ372" s="638"/>
      <c r="FR372" s="638"/>
      <c r="FS372" s="15"/>
      <c r="FT372" s="629" t="str">
        <f>IF('FRONT PAGE'!$A$1="www.fly-logics.com","JUN",0)</f>
        <v>JUN</v>
      </c>
      <c r="FU372" s="631"/>
      <c r="FV372" s="631"/>
      <c r="FW372" s="631"/>
      <c r="FX372" s="631"/>
      <c r="FY372" s="630" t="str">
        <f>IF(SUMIFS(LOGBOOK!$Y$5:$Y$1036129,LOGBOOK!$D$5:$D$1036129,EY357,LOGBOOK!$AN$5:$AN$1036129,FO357,LOGBOOK!$E$5:$E$1036129,FE357,LOGBOOK!$AM$5:$AM$1036129,"JUN")=0," ",SUMIFS(LOGBOOK!$Y$5:$Y$1036129,LOGBOOK!$D$5:$D$1036129,EY357,LOGBOOK!$AN$5:$AN$1036129,FO357,LOGBOOK!$E$5:$E$1036129,FE357,LOGBOOK!$AM$5:$AM$1036129,"JUN"))</f>
        <v xml:space="preserve"> </v>
      </c>
      <c r="FZ372" s="625"/>
      <c r="GA372" s="625"/>
      <c r="GB372" s="625"/>
      <c r="GC372" s="630" t="str">
        <f>IF(SUMIFS(LOGBOOK!$Z$5:$Z$1036129,LOGBOOK!$D$5:$D$1036129,EY357,LOGBOOK!$AN$5:$AN$1036129,FO357,LOGBOOK!$E$5:$E$1036129,FE357,LOGBOOK!$AM$5:$AM$1036129,"JUN")=0," ",SUMIFS(LOGBOOK!$Z$5:$Z$1036129,LOGBOOK!$D$5:$D$1036129,EY357,LOGBOOK!$AN$5:$AN$1036129,FO357,LOGBOOK!$E$5:$E$1036129,FE357,LOGBOOK!$AM$5:$AM$1036129,"JUN"))</f>
        <v xml:space="preserve"> </v>
      </c>
      <c r="GD372" s="625"/>
      <c r="GE372" s="625"/>
      <c r="GF372" s="625"/>
      <c r="GG372" s="630" t="str">
        <f>IF(SUMIFS(LOGBOOK!$AA$5:$AA$1036129,LOGBOOK!$D$5:$D$1036129,EY357,LOGBOOK!$AN$5:$AN$1036129,FO357,LOGBOOK!$E$5:$E$1036129,FE357,LOGBOOK!$AM$5:$AM$1036129,"JUN")=0," ",SUMIFS(LOGBOOK!$AA$5:$AA$1036129,LOGBOOK!$D$5:$D$1036129,EY357,LOGBOOK!$AN$5:$AN$1036129,FO357,LOGBOOK!$E$5:$E$1036129,FE357,LOGBOOK!$AM$5:$AM$1036129,"JUN"))</f>
        <v xml:space="preserve"> </v>
      </c>
      <c r="GH372" s="625"/>
      <c r="GI372" s="625"/>
      <c r="GJ372" s="625"/>
      <c r="GK372" s="623" t="str">
        <f>IF(SUMIFS(LOGBOOK!$AE$5:$AE$1036129,LOGBOOK!$D$5:$D$1036129,EY357,LOGBOOK!$AN$5:$AN$1036129,FO357,LOGBOOK!$E$5:$E$1036129,FE357,LOGBOOK!$AM$5:$AM$1036129,"JUN")=0," ",SUMIFS(LOGBOOK!$AE$5:$AE$1036129,LOGBOOK!$D$5:$D$1036129,EY357,LOGBOOK!$AN$5:$AN$1036129,FO357,LOGBOOK!$E$5:$E$1036129,FE357,LOGBOOK!$AM$5:$AM$1036129,"JUN"))</f>
        <v xml:space="preserve"> </v>
      </c>
      <c r="GL372" s="623"/>
      <c r="GM372" s="623"/>
      <c r="GN372" s="623" t="str">
        <f>IF(SUMIFS(LOGBOOK!$AF$5:$AF$1036129,LOGBOOK!$D$5:$D$1036129,EY357,LOGBOOK!$AN$5:$AN$1036129,FO357,LOGBOOK!$E$5:$E$1036129,FE357,LOGBOOK!$AM$5:$AM$1036129,"JUN")=0," ",SUMIFS(LOGBOOK!$AF$5:$AF$1036129,LOGBOOK!$D$5:$D$1036129,EY357,LOGBOOK!$AN$5:$AN$1036129,FO357,LOGBOOK!$E$5:$E$1036129,FE357,LOGBOOK!$AM$5:$AM$1036129,"JUN"))</f>
        <v xml:space="preserve"> </v>
      </c>
      <c r="GO372" s="633"/>
      <c r="GP372" s="633"/>
      <c r="GQ372" s="643"/>
      <c r="GR372" s="6"/>
    </row>
    <row r="373" spans="1:200" ht="8.85" customHeight="1" x14ac:dyDescent="0.25">
      <c r="A373" s="212"/>
      <c r="B373" s="637"/>
      <c r="C373" s="1225"/>
      <c r="D373" s="1225"/>
      <c r="E373" s="1225"/>
      <c r="F373" s="1225"/>
      <c r="G373" s="1226"/>
      <c r="H373" s="1129"/>
      <c r="I373" s="1130"/>
      <c r="J373" s="1130"/>
      <c r="K373" s="1130"/>
      <c r="L373" s="1130"/>
      <c r="M373" s="1130"/>
      <c r="N373" s="624"/>
      <c r="O373" s="638"/>
      <c r="P373" s="638"/>
      <c r="Q373" s="638"/>
      <c r="R373" s="638"/>
      <c r="S373" s="638"/>
      <c r="T373" s="638"/>
      <c r="U373" s="638"/>
      <c r="V373" s="638"/>
      <c r="W373" s="638"/>
      <c r="X373" s="638"/>
      <c r="Y373" s="638"/>
      <c r="Z373" s="15"/>
      <c r="AA373" s="631"/>
      <c r="AB373" s="631"/>
      <c r="AC373" s="631"/>
      <c r="AD373" s="631"/>
      <c r="AE373" s="631"/>
      <c r="AF373" s="625"/>
      <c r="AG373" s="632"/>
      <c r="AH373" s="632"/>
      <c r="AI373" s="625"/>
      <c r="AJ373" s="625"/>
      <c r="AK373" s="632"/>
      <c r="AL373" s="632"/>
      <c r="AM373" s="625"/>
      <c r="AN373" s="625"/>
      <c r="AO373" s="632"/>
      <c r="AP373" s="632"/>
      <c r="AQ373" s="625"/>
      <c r="AR373" s="623"/>
      <c r="AS373" s="623"/>
      <c r="AT373" s="623"/>
      <c r="AU373" s="633"/>
      <c r="AV373" s="634"/>
      <c r="AW373" s="633"/>
      <c r="AX373" s="643"/>
      <c r="AY373" s="637"/>
      <c r="AZ373" s="1225"/>
      <c r="BA373" s="1225"/>
      <c r="BB373" s="1225"/>
      <c r="BC373" s="1225"/>
      <c r="BD373" s="1226"/>
      <c r="BE373" s="1129"/>
      <c r="BF373" s="1130"/>
      <c r="BG373" s="1130"/>
      <c r="BH373" s="1130"/>
      <c r="BI373" s="1130"/>
      <c r="BJ373" s="1130"/>
      <c r="BK373" s="624"/>
      <c r="BL373" s="638"/>
      <c r="BM373" s="638"/>
      <c r="BN373" s="638"/>
      <c r="BO373" s="638"/>
      <c r="BP373" s="638"/>
      <c r="BQ373" s="638"/>
      <c r="BR373" s="638"/>
      <c r="BS373" s="638"/>
      <c r="BT373" s="638"/>
      <c r="BU373" s="638"/>
      <c r="BV373" s="638"/>
      <c r="BW373" s="15"/>
      <c r="BX373" s="631"/>
      <c r="BY373" s="631"/>
      <c r="BZ373" s="631"/>
      <c r="CA373" s="631"/>
      <c r="CB373" s="631"/>
      <c r="CC373" s="625"/>
      <c r="CD373" s="632"/>
      <c r="CE373" s="632"/>
      <c r="CF373" s="625"/>
      <c r="CG373" s="625"/>
      <c r="CH373" s="632"/>
      <c r="CI373" s="632"/>
      <c r="CJ373" s="625"/>
      <c r="CK373" s="625"/>
      <c r="CL373" s="632"/>
      <c r="CM373" s="632"/>
      <c r="CN373" s="625"/>
      <c r="CO373" s="623"/>
      <c r="CP373" s="623"/>
      <c r="CQ373" s="623"/>
      <c r="CR373" s="633"/>
      <c r="CS373" s="634"/>
      <c r="CT373" s="633"/>
      <c r="CU373" s="643"/>
      <c r="CV373" s="247"/>
      <c r="CW373" s="212"/>
      <c r="CX373" s="637"/>
      <c r="CY373" s="1225"/>
      <c r="CZ373" s="1225"/>
      <c r="DA373" s="1225"/>
      <c r="DB373" s="1225"/>
      <c r="DC373" s="1226"/>
      <c r="DD373" s="1129"/>
      <c r="DE373" s="1130"/>
      <c r="DF373" s="1130"/>
      <c r="DG373" s="1130"/>
      <c r="DH373" s="1130"/>
      <c r="DI373" s="1130"/>
      <c r="DJ373" s="624"/>
      <c r="DK373" s="638"/>
      <c r="DL373" s="638"/>
      <c r="DM373" s="638"/>
      <c r="DN373" s="638"/>
      <c r="DO373" s="638"/>
      <c r="DP373" s="638"/>
      <c r="DQ373" s="638"/>
      <c r="DR373" s="638"/>
      <c r="DS373" s="638"/>
      <c r="DT373" s="638"/>
      <c r="DU373" s="638"/>
      <c r="DV373" s="15"/>
      <c r="DW373" s="631"/>
      <c r="DX373" s="631"/>
      <c r="DY373" s="631"/>
      <c r="DZ373" s="631"/>
      <c r="EA373" s="631"/>
      <c r="EB373" s="625"/>
      <c r="EC373" s="632"/>
      <c r="ED373" s="632"/>
      <c r="EE373" s="625"/>
      <c r="EF373" s="625"/>
      <c r="EG373" s="632"/>
      <c r="EH373" s="632"/>
      <c r="EI373" s="625"/>
      <c r="EJ373" s="625"/>
      <c r="EK373" s="632"/>
      <c r="EL373" s="632"/>
      <c r="EM373" s="625"/>
      <c r="EN373" s="623"/>
      <c r="EO373" s="623"/>
      <c r="EP373" s="623"/>
      <c r="EQ373" s="633"/>
      <c r="ER373" s="634"/>
      <c r="ES373" s="633"/>
      <c r="ET373" s="643"/>
      <c r="EU373" s="637"/>
      <c r="EV373" s="1225"/>
      <c r="EW373" s="1225"/>
      <c r="EX373" s="1225"/>
      <c r="EY373" s="1225"/>
      <c r="EZ373" s="1226"/>
      <c r="FA373" s="1129"/>
      <c r="FB373" s="1130"/>
      <c r="FC373" s="1130"/>
      <c r="FD373" s="1130"/>
      <c r="FE373" s="1130"/>
      <c r="FF373" s="1130"/>
      <c r="FG373" s="624"/>
      <c r="FH373" s="638"/>
      <c r="FI373" s="638"/>
      <c r="FJ373" s="638"/>
      <c r="FK373" s="638"/>
      <c r="FL373" s="638"/>
      <c r="FM373" s="638"/>
      <c r="FN373" s="638"/>
      <c r="FO373" s="638"/>
      <c r="FP373" s="638"/>
      <c r="FQ373" s="638"/>
      <c r="FR373" s="638"/>
      <c r="FS373" s="15"/>
      <c r="FT373" s="631"/>
      <c r="FU373" s="631"/>
      <c r="FV373" s="631"/>
      <c r="FW373" s="631"/>
      <c r="FX373" s="631"/>
      <c r="FY373" s="625"/>
      <c r="FZ373" s="632"/>
      <c r="GA373" s="632"/>
      <c r="GB373" s="625"/>
      <c r="GC373" s="625"/>
      <c r="GD373" s="632"/>
      <c r="GE373" s="632"/>
      <c r="GF373" s="625"/>
      <c r="GG373" s="625"/>
      <c r="GH373" s="632"/>
      <c r="GI373" s="632"/>
      <c r="GJ373" s="625"/>
      <c r="GK373" s="623"/>
      <c r="GL373" s="623"/>
      <c r="GM373" s="623"/>
      <c r="GN373" s="633"/>
      <c r="GO373" s="634"/>
      <c r="GP373" s="633"/>
      <c r="GQ373" s="643"/>
      <c r="GR373" s="6"/>
    </row>
    <row r="374" spans="1:200" ht="3" customHeight="1" x14ac:dyDescent="0.25">
      <c r="A374" s="212"/>
      <c r="B374" s="637"/>
      <c r="C374" s="624"/>
      <c r="D374" s="624"/>
      <c r="E374" s="624"/>
      <c r="F374" s="624"/>
      <c r="G374" s="624"/>
      <c r="H374" s="624"/>
      <c r="I374" s="624"/>
      <c r="J374" s="624"/>
      <c r="K374" s="624"/>
      <c r="L374" s="624"/>
      <c r="M374" s="624"/>
      <c r="N374" s="624"/>
      <c r="O374" s="624"/>
      <c r="P374" s="624"/>
      <c r="Q374" s="624"/>
      <c r="R374" s="624"/>
      <c r="S374" s="624"/>
      <c r="T374" s="624"/>
      <c r="U374" s="624"/>
      <c r="V374" s="624"/>
      <c r="W374" s="624"/>
      <c r="X374" s="624"/>
      <c r="Y374" s="624"/>
      <c r="Z374" s="15"/>
      <c r="AA374" s="631"/>
      <c r="AB374" s="631"/>
      <c r="AC374" s="631"/>
      <c r="AD374" s="631"/>
      <c r="AE374" s="631"/>
      <c r="AF374" s="625"/>
      <c r="AG374" s="625"/>
      <c r="AH374" s="625"/>
      <c r="AI374" s="625"/>
      <c r="AJ374" s="652"/>
      <c r="AK374" s="652"/>
      <c r="AL374" s="652"/>
      <c r="AM374" s="652"/>
      <c r="AN374" s="625"/>
      <c r="AO374" s="625"/>
      <c r="AP374" s="625"/>
      <c r="AQ374" s="625"/>
      <c r="AR374" s="623"/>
      <c r="AS374" s="623"/>
      <c r="AT374" s="623"/>
      <c r="AU374" s="653"/>
      <c r="AV374" s="653"/>
      <c r="AW374" s="653"/>
      <c r="AX374" s="643"/>
      <c r="AY374" s="637"/>
      <c r="AZ374" s="624"/>
      <c r="BA374" s="624"/>
      <c r="BB374" s="624"/>
      <c r="BC374" s="624"/>
      <c r="BD374" s="624"/>
      <c r="BE374" s="624"/>
      <c r="BF374" s="624"/>
      <c r="BG374" s="624"/>
      <c r="BH374" s="624"/>
      <c r="BI374" s="624"/>
      <c r="BJ374" s="624"/>
      <c r="BK374" s="624"/>
      <c r="BL374" s="624"/>
      <c r="BM374" s="624"/>
      <c r="BN374" s="624"/>
      <c r="BO374" s="624"/>
      <c r="BP374" s="624"/>
      <c r="BQ374" s="624"/>
      <c r="BR374" s="624"/>
      <c r="BS374" s="624"/>
      <c r="BT374" s="624"/>
      <c r="BU374" s="624"/>
      <c r="BV374" s="624"/>
      <c r="BW374" s="15"/>
      <c r="BX374" s="631"/>
      <c r="BY374" s="631"/>
      <c r="BZ374" s="631"/>
      <c r="CA374" s="631"/>
      <c r="CB374" s="631"/>
      <c r="CC374" s="625"/>
      <c r="CD374" s="625"/>
      <c r="CE374" s="625"/>
      <c r="CF374" s="625"/>
      <c r="CG374" s="652"/>
      <c r="CH374" s="652"/>
      <c r="CI374" s="652"/>
      <c r="CJ374" s="652"/>
      <c r="CK374" s="625"/>
      <c r="CL374" s="625"/>
      <c r="CM374" s="625"/>
      <c r="CN374" s="625"/>
      <c r="CO374" s="623"/>
      <c r="CP374" s="623"/>
      <c r="CQ374" s="623"/>
      <c r="CR374" s="653"/>
      <c r="CS374" s="653"/>
      <c r="CT374" s="653"/>
      <c r="CU374" s="643"/>
      <c r="CV374" s="247"/>
      <c r="CW374" s="212"/>
      <c r="CX374" s="637"/>
      <c r="CY374" s="624"/>
      <c r="CZ374" s="624"/>
      <c r="DA374" s="624"/>
      <c r="DB374" s="624"/>
      <c r="DC374" s="624"/>
      <c r="DD374" s="624"/>
      <c r="DE374" s="624"/>
      <c r="DF374" s="624"/>
      <c r="DG374" s="624"/>
      <c r="DH374" s="624"/>
      <c r="DI374" s="624"/>
      <c r="DJ374" s="624"/>
      <c r="DK374" s="624"/>
      <c r="DL374" s="624"/>
      <c r="DM374" s="624"/>
      <c r="DN374" s="624"/>
      <c r="DO374" s="624"/>
      <c r="DP374" s="624"/>
      <c r="DQ374" s="624"/>
      <c r="DR374" s="624"/>
      <c r="DS374" s="624"/>
      <c r="DT374" s="624"/>
      <c r="DU374" s="624"/>
      <c r="DV374" s="15"/>
      <c r="DW374" s="631"/>
      <c r="DX374" s="631"/>
      <c r="DY374" s="631"/>
      <c r="DZ374" s="631"/>
      <c r="EA374" s="631"/>
      <c r="EB374" s="625"/>
      <c r="EC374" s="625"/>
      <c r="ED374" s="625"/>
      <c r="EE374" s="625"/>
      <c r="EF374" s="652"/>
      <c r="EG374" s="652"/>
      <c r="EH374" s="652"/>
      <c r="EI374" s="652"/>
      <c r="EJ374" s="625"/>
      <c r="EK374" s="625"/>
      <c r="EL374" s="625"/>
      <c r="EM374" s="625"/>
      <c r="EN374" s="623"/>
      <c r="EO374" s="623"/>
      <c r="EP374" s="623"/>
      <c r="EQ374" s="653"/>
      <c r="ER374" s="653"/>
      <c r="ES374" s="653"/>
      <c r="ET374" s="643"/>
      <c r="EU374" s="637"/>
      <c r="EV374" s="624"/>
      <c r="EW374" s="624"/>
      <c r="EX374" s="624"/>
      <c r="EY374" s="624"/>
      <c r="EZ374" s="624"/>
      <c r="FA374" s="624"/>
      <c r="FB374" s="624"/>
      <c r="FC374" s="624"/>
      <c r="FD374" s="624"/>
      <c r="FE374" s="624"/>
      <c r="FF374" s="624"/>
      <c r="FG374" s="624"/>
      <c r="FH374" s="624"/>
      <c r="FI374" s="624"/>
      <c r="FJ374" s="624"/>
      <c r="FK374" s="624"/>
      <c r="FL374" s="624"/>
      <c r="FM374" s="624"/>
      <c r="FN374" s="624"/>
      <c r="FO374" s="624"/>
      <c r="FP374" s="624"/>
      <c r="FQ374" s="624"/>
      <c r="FR374" s="624"/>
      <c r="FS374" s="15"/>
      <c r="FT374" s="631"/>
      <c r="FU374" s="631"/>
      <c r="FV374" s="631"/>
      <c r="FW374" s="631"/>
      <c r="FX374" s="631"/>
      <c r="FY374" s="625"/>
      <c r="FZ374" s="625"/>
      <c r="GA374" s="625"/>
      <c r="GB374" s="625"/>
      <c r="GC374" s="652"/>
      <c r="GD374" s="652"/>
      <c r="GE374" s="652"/>
      <c r="GF374" s="652"/>
      <c r="GG374" s="625"/>
      <c r="GH374" s="625"/>
      <c r="GI374" s="625"/>
      <c r="GJ374" s="625"/>
      <c r="GK374" s="623"/>
      <c r="GL374" s="623"/>
      <c r="GM374" s="623"/>
      <c r="GN374" s="653"/>
      <c r="GO374" s="653"/>
      <c r="GP374" s="653"/>
      <c r="GQ374" s="643"/>
      <c r="GR374" s="6"/>
    </row>
    <row r="375" spans="1:200" ht="10.5" customHeight="1" x14ac:dyDescent="0.25">
      <c r="A375" s="212"/>
      <c r="B375" s="637"/>
      <c r="C375" s="1218" t="str">
        <f>IF('FRONT PAGE'!$A$1="www.fly-logics.com","PIC",0)</f>
        <v>PIC</v>
      </c>
      <c r="D375" s="1225"/>
      <c r="E375" s="1225"/>
      <c r="F375" s="1225"/>
      <c r="G375" s="1226"/>
      <c r="H375" s="1129" t="str">
        <f>IF(SUMIFS(LOGBOOK!$Y$5:$Y$1036129,LOGBOOK!$D$5:$D$1036129,F357,LOGBOOK!$AN$5:$AN$1036129,V357,LOGBOOK!$E$5:$E$1036129,L357)=0," ",SUMIFS(LOGBOOK!$Y$5:$Y$1036129,LOGBOOK!$D$5:$D$1036129,F357,LOGBOOK!$AN$5:$AN$1036129,V357,LOGBOOK!$E$5:$E$1036129,L357))</f>
        <v xml:space="preserve"> </v>
      </c>
      <c r="I375" s="1130" t="str">
        <f t="shared" ref="I375" si="376">H375</f>
        <v xml:space="preserve"> </v>
      </c>
      <c r="J375" s="1130"/>
      <c r="K375" s="1130"/>
      <c r="L375" s="1130"/>
      <c r="M375" s="1130"/>
      <c r="N375" s="624"/>
      <c r="O375" s="1220" t="str">
        <f>IF('FRONT PAGE'!$A$1="www.fly-logics.com","DAY",0)</f>
        <v>DAY</v>
      </c>
      <c r="P375" s="1225"/>
      <c r="Q375" s="1225"/>
      <c r="R375" s="1225"/>
      <c r="S375" s="1226"/>
      <c r="T375" s="1127" t="str">
        <f>IF(SUMIFS(LOGBOOK!$AE$5:$AE$1036129,LOGBOOK!$D$5:$D$1036129,F357,LOGBOOK!$AN$5:$AN$1036129,V357,LOGBOOK!$E$5:$E$1036129,L357)=0," ",SUMIFS(LOGBOOK!$AE$5:$AE$1036129,LOGBOOK!$D$5:$D$1036129,F357,LOGBOOK!$AN$5:$AN$1036129,V357,LOGBOOK!$E$5:$E$1036129,L357))</f>
        <v xml:space="preserve"> </v>
      </c>
      <c r="U375" s="1128" t="str">
        <f t="shared" ref="U375" si="377">T375</f>
        <v xml:space="preserve"> </v>
      </c>
      <c r="V375" s="1128"/>
      <c r="W375" s="1128"/>
      <c r="X375" s="1128"/>
      <c r="Y375" s="1128"/>
      <c r="Z375" s="15"/>
      <c r="AA375" s="1143" t="str">
        <f>IF('FRONT PAGE'!$A$1="www.fly-logics.com","TOTAL 1ST
SEMESTER",0)</f>
        <v>TOTAL 1ST
SEMESTER</v>
      </c>
      <c r="AB375" s="1148"/>
      <c r="AC375" s="1148"/>
      <c r="AD375" s="1148"/>
      <c r="AE375" s="1148"/>
      <c r="AF375" s="1144" t="str">
        <f t="shared" ref="AF375" si="378">IF(SUM(AF357:AI374)=0," ",SUM(AF357:AI374))</f>
        <v xml:space="preserve"> </v>
      </c>
      <c r="AG375" s="1149"/>
      <c r="AH375" s="1149"/>
      <c r="AI375" s="1150"/>
      <c r="AJ375" s="1144" t="str">
        <f t="shared" ref="AJ375" si="379">IF(SUM(AJ357:AM374)=0," ",SUM(AJ357:AM374))</f>
        <v xml:space="preserve"> </v>
      </c>
      <c r="AK375" s="1149"/>
      <c r="AL375" s="1149"/>
      <c r="AM375" s="1149"/>
      <c r="AN375" s="1151" t="str">
        <f t="shared" ref="AN375" si="380">IF(SUM(AN357:AQ374)=0," ",SUM(AN357:AQ374))</f>
        <v xml:space="preserve"> </v>
      </c>
      <c r="AO375" s="1149"/>
      <c r="AP375" s="1149"/>
      <c r="AQ375" s="1149"/>
      <c r="AR375" s="1145" t="str">
        <f t="shared" ref="AR375" si="381">IF(SUM(AR357:AT374)=0," ",SUM(AR357:AT374))</f>
        <v xml:space="preserve"> </v>
      </c>
      <c r="AS375" s="1152"/>
      <c r="AT375" s="1153"/>
      <c r="AU375" s="1145" t="str">
        <f t="shared" ref="AU375" si="382">IF(SUM(AU357:AW374)=0," ",SUM(AU357:AW374))</f>
        <v xml:space="preserve"> </v>
      </c>
      <c r="AV375" s="1152"/>
      <c r="AW375" s="1152"/>
      <c r="AX375" s="643"/>
      <c r="AY375" s="637"/>
      <c r="AZ375" s="1218" t="str">
        <f>IF('FRONT PAGE'!$A$1="www.fly-logics.com","PIC",0)</f>
        <v>PIC</v>
      </c>
      <c r="BA375" s="1225"/>
      <c r="BB375" s="1225"/>
      <c r="BC375" s="1225"/>
      <c r="BD375" s="1226"/>
      <c r="BE375" s="1129" t="str">
        <f>IF(SUMIFS(LOGBOOK!$Y$5:$Y$1036129,LOGBOOK!$D$5:$D$1036129,BC357,LOGBOOK!$AN$5:$AN$1036129,BS357,LOGBOOK!$E$5:$E$1036129,BI357)=0," ",SUMIFS(LOGBOOK!$Y$5:$Y$1036129,LOGBOOK!$D$5:$D$1036129,BC357,LOGBOOK!$AN$5:$AN$1036129,BS357,LOGBOOK!$E$5:$E$1036129,BI357))</f>
        <v xml:space="preserve"> </v>
      </c>
      <c r="BF375" s="1130" t="str">
        <f t="shared" ref="BF375" si="383">BE375</f>
        <v xml:space="preserve"> </v>
      </c>
      <c r="BG375" s="1130"/>
      <c r="BH375" s="1130"/>
      <c r="BI375" s="1130"/>
      <c r="BJ375" s="1130"/>
      <c r="BK375" s="624"/>
      <c r="BL375" s="1220" t="str">
        <f>IF('FRONT PAGE'!$A$1="www.fly-logics.com","DAY",0)</f>
        <v>DAY</v>
      </c>
      <c r="BM375" s="1225"/>
      <c r="BN375" s="1225"/>
      <c r="BO375" s="1225"/>
      <c r="BP375" s="1226"/>
      <c r="BQ375" s="1127" t="str">
        <f>IF(SUMIFS(LOGBOOK!$AE$5:$AE$1036129,LOGBOOK!$D$5:$D$1036129,BC357,LOGBOOK!$AN$5:$AN$1036129,BS357,LOGBOOK!$E$5:$E$1036129,BI357)=0," ",SUMIFS(LOGBOOK!$AE$5:$AE$1036129,LOGBOOK!$D$5:$D$1036129,BC357,LOGBOOK!$AN$5:$AN$1036129,BS357,LOGBOOK!$E$5:$E$1036129,BI357))</f>
        <v xml:space="preserve"> </v>
      </c>
      <c r="BR375" s="1128" t="str">
        <f t="shared" ref="BR375" si="384">BQ375</f>
        <v xml:space="preserve"> </v>
      </c>
      <c r="BS375" s="1128"/>
      <c r="BT375" s="1128"/>
      <c r="BU375" s="1128"/>
      <c r="BV375" s="1128"/>
      <c r="BW375" s="15"/>
      <c r="BX375" s="1143" t="str">
        <f>IF('FRONT PAGE'!$A$1="www.fly-logics.com","TOTAL 1ST
SEMESTER",0)</f>
        <v>TOTAL 1ST
SEMESTER</v>
      </c>
      <c r="BY375" s="1148"/>
      <c r="BZ375" s="1148"/>
      <c r="CA375" s="1148"/>
      <c r="CB375" s="1148"/>
      <c r="CC375" s="1144" t="str">
        <f t="shared" ref="CC375" si="385">IF(SUM(CC357:CF374)=0," ",SUM(CC357:CF374))</f>
        <v xml:space="preserve"> </v>
      </c>
      <c r="CD375" s="1149"/>
      <c r="CE375" s="1149"/>
      <c r="CF375" s="1150"/>
      <c r="CG375" s="1144" t="str">
        <f t="shared" ref="CG375" si="386">IF(SUM(CG357:CJ374)=0," ",SUM(CG357:CJ374))</f>
        <v xml:space="preserve"> </v>
      </c>
      <c r="CH375" s="1149"/>
      <c r="CI375" s="1149"/>
      <c r="CJ375" s="1149"/>
      <c r="CK375" s="1151" t="str">
        <f t="shared" ref="CK375" si="387">IF(SUM(CK357:CN374)=0," ",SUM(CK357:CN374))</f>
        <v xml:space="preserve"> </v>
      </c>
      <c r="CL375" s="1149"/>
      <c r="CM375" s="1149"/>
      <c r="CN375" s="1149"/>
      <c r="CO375" s="1145" t="str">
        <f t="shared" ref="CO375" si="388">IF(SUM(CO357:CQ374)=0," ",SUM(CO357:CQ374))</f>
        <v xml:space="preserve"> </v>
      </c>
      <c r="CP375" s="1152"/>
      <c r="CQ375" s="1153"/>
      <c r="CR375" s="1145" t="str">
        <f t="shared" ref="CR375" si="389">IF(SUM(CR357:CT374)=0," ",SUM(CR357:CT374))</f>
        <v xml:space="preserve"> </v>
      </c>
      <c r="CS375" s="1152"/>
      <c r="CT375" s="1152"/>
      <c r="CU375" s="643"/>
      <c r="CV375" s="248"/>
      <c r="CW375" s="212"/>
      <c r="CX375" s="637"/>
      <c r="CY375" s="1218" t="str">
        <f>IF('FRONT PAGE'!$A$1="www.fly-logics.com","PIC",0)</f>
        <v>PIC</v>
      </c>
      <c r="CZ375" s="1225"/>
      <c r="DA375" s="1225"/>
      <c r="DB375" s="1225"/>
      <c r="DC375" s="1226"/>
      <c r="DD375" s="1129" t="str">
        <f>IF(SUMIFS(LOGBOOK!$Y$5:$Y$1036129,LOGBOOK!$D$5:$D$1036129,DB357,LOGBOOK!$AN$5:$AN$1036129,DR357,LOGBOOK!$E$5:$E$1036129,DH357)=0," ",SUMIFS(LOGBOOK!$Y$5:$Y$1036129,LOGBOOK!$D$5:$D$1036129,DB357,LOGBOOK!$AN$5:$AN$1036129,DR357,LOGBOOK!$E$5:$E$1036129,DH357))</f>
        <v xml:space="preserve"> </v>
      </c>
      <c r="DE375" s="1130" t="str">
        <f t="shared" ref="DE375" si="390">DD375</f>
        <v xml:space="preserve"> </v>
      </c>
      <c r="DF375" s="1130"/>
      <c r="DG375" s="1130"/>
      <c r="DH375" s="1130"/>
      <c r="DI375" s="1130"/>
      <c r="DJ375" s="624"/>
      <c r="DK375" s="1220" t="str">
        <f>IF('FRONT PAGE'!$A$1="www.fly-logics.com","DAY",0)</f>
        <v>DAY</v>
      </c>
      <c r="DL375" s="1225"/>
      <c r="DM375" s="1225"/>
      <c r="DN375" s="1225"/>
      <c r="DO375" s="1226"/>
      <c r="DP375" s="1127" t="str">
        <f>IF(SUMIFS(LOGBOOK!$AE$5:$AE$1036129,LOGBOOK!$D$5:$D$1036129,DB357,LOGBOOK!$AN$5:$AN$1036129,DR357,LOGBOOK!$E$5:$E$1036129,DH357)=0," ",SUMIFS(LOGBOOK!$AE$5:$AE$1036129,LOGBOOK!$D$5:$D$1036129,DB357,LOGBOOK!$AN$5:$AN$1036129,DR357,LOGBOOK!$E$5:$E$1036129,DH357))</f>
        <v xml:space="preserve"> </v>
      </c>
      <c r="DQ375" s="1128" t="str">
        <f t="shared" ref="DQ375" si="391">DP375</f>
        <v xml:space="preserve"> </v>
      </c>
      <c r="DR375" s="1128"/>
      <c r="DS375" s="1128"/>
      <c r="DT375" s="1128"/>
      <c r="DU375" s="1128"/>
      <c r="DV375" s="15"/>
      <c r="DW375" s="1143" t="str">
        <f>IF('FRONT PAGE'!$A$1="www.fly-logics.com","TOTAL 1ST
SEMESTER",0)</f>
        <v>TOTAL 1ST
SEMESTER</v>
      </c>
      <c r="DX375" s="1148"/>
      <c r="DY375" s="1148"/>
      <c r="DZ375" s="1148"/>
      <c r="EA375" s="1148"/>
      <c r="EB375" s="1144" t="str">
        <f t="shared" ref="EB375" si="392">IF(SUM(EB357:EE374)=0," ",SUM(EB357:EE374))</f>
        <v xml:space="preserve"> </v>
      </c>
      <c r="EC375" s="1149"/>
      <c r="ED375" s="1149"/>
      <c r="EE375" s="1150"/>
      <c r="EF375" s="1144" t="str">
        <f t="shared" ref="EF375" si="393">IF(SUM(EF357:EI374)=0," ",SUM(EF357:EI374))</f>
        <v xml:space="preserve"> </v>
      </c>
      <c r="EG375" s="1149"/>
      <c r="EH375" s="1149"/>
      <c r="EI375" s="1149"/>
      <c r="EJ375" s="1151" t="str">
        <f t="shared" ref="EJ375" si="394">IF(SUM(EJ357:EM374)=0," ",SUM(EJ357:EM374))</f>
        <v xml:space="preserve"> </v>
      </c>
      <c r="EK375" s="1149"/>
      <c r="EL375" s="1149"/>
      <c r="EM375" s="1149"/>
      <c r="EN375" s="1145" t="str">
        <f t="shared" ref="EN375" si="395">IF(SUM(EN357:EP374)=0," ",SUM(EN357:EP374))</f>
        <v xml:space="preserve"> </v>
      </c>
      <c r="EO375" s="1152"/>
      <c r="EP375" s="1153"/>
      <c r="EQ375" s="1145" t="str">
        <f t="shared" ref="EQ375" si="396">IF(SUM(EQ357:ES374)=0," ",SUM(EQ357:ES374))</f>
        <v xml:space="preserve"> </v>
      </c>
      <c r="ER375" s="1152"/>
      <c r="ES375" s="1152"/>
      <c r="ET375" s="643"/>
      <c r="EU375" s="637"/>
      <c r="EV375" s="1218" t="str">
        <f>IF('FRONT PAGE'!$A$1="www.fly-logics.com","PIC",0)</f>
        <v>PIC</v>
      </c>
      <c r="EW375" s="1225"/>
      <c r="EX375" s="1225"/>
      <c r="EY375" s="1225"/>
      <c r="EZ375" s="1226"/>
      <c r="FA375" s="1129" t="str">
        <f>IF(SUMIFS(LOGBOOK!$Y$5:$Y$1036129,LOGBOOK!$D$5:$D$1036129,EY357,LOGBOOK!$AN$5:$AN$1036129,FO357,LOGBOOK!$E$5:$E$1036129,FE357)=0," ",SUMIFS(LOGBOOK!$Y$5:$Y$1036129,LOGBOOK!$D$5:$D$1036129,EY357,LOGBOOK!$AN$5:$AN$1036129,FO357,LOGBOOK!$E$5:$E$1036129,FE357))</f>
        <v xml:space="preserve"> </v>
      </c>
      <c r="FB375" s="1130" t="str">
        <f t="shared" ref="FB375" si="397">FA375</f>
        <v xml:space="preserve"> </v>
      </c>
      <c r="FC375" s="1130"/>
      <c r="FD375" s="1130"/>
      <c r="FE375" s="1130"/>
      <c r="FF375" s="1130"/>
      <c r="FG375" s="624"/>
      <c r="FH375" s="1220" t="str">
        <f>IF('FRONT PAGE'!$A$1="www.fly-logics.com","DAY",0)</f>
        <v>DAY</v>
      </c>
      <c r="FI375" s="1225"/>
      <c r="FJ375" s="1225"/>
      <c r="FK375" s="1225"/>
      <c r="FL375" s="1226"/>
      <c r="FM375" s="1127" t="str">
        <f>IF(SUMIFS(LOGBOOK!$AE$5:$AE$1036129,LOGBOOK!$D$5:$D$1036129,EY357,LOGBOOK!$AN$5:$AN$1036129,FO357,LOGBOOK!$E$5:$E$1036129,FE357)=0," ",SUMIFS(LOGBOOK!$AE$5:$AE$1036129,LOGBOOK!$D$5:$D$1036129,EY357,LOGBOOK!$AN$5:$AN$1036129,FO357,LOGBOOK!$E$5:$E$1036129,FE357))</f>
        <v xml:space="preserve"> </v>
      </c>
      <c r="FN375" s="1128" t="str">
        <f t="shared" ref="FN375" si="398">FM375</f>
        <v xml:space="preserve"> </v>
      </c>
      <c r="FO375" s="1128"/>
      <c r="FP375" s="1128"/>
      <c r="FQ375" s="1128"/>
      <c r="FR375" s="1128"/>
      <c r="FS375" s="15"/>
      <c r="FT375" s="1143" t="str">
        <f>IF('FRONT PAGE'!$A$1="www.fly-logics.com","TOTAL 1ST
SEMESTER",0)</f>
        <v>TOTAL 1ST
SEMESTER</v>
      </c>
      <c r="FU375" s="1148"/>
      <c r="FV375" s="1148"/>
      <c r="FW375" s="1148"/>
      <c r="FX375" s="1148"/>
      <c r="FY375" s="1144" t="str">
        <f t="shared" ref="FY375" si="399">IF(SUM(FY357:GB374)=0," ",SUM(FY357:GB374))</f>
        <v xml:space="preserve"> </v>
      </c>
      <c r="FZ375" s="1149"/>
      <c r="GA375" s="1149"/>
      <c r="GB375" s="1150"/>
      <c r="GC375" s="1144" t="str">
        <f t="shared" ref="GC375" si="400">IF(SUM(GC357:GF374)=0," ",SUM(GC357:GF374))</f>
        <v xml:space="preserve"> </v>
      </c>
      <c r="GD375" s="1149"/>
      <c r="GE375" s="1149"/>
      <c r="GF375" s="1149"/>
      <c r="GG375" s="1151" t="str">
        <f t="shared" ref="GG375" si="401">IF(SUM(GG357:GJ374)=0," ",SUM(GG357:GJ374))</f>
        <v xml:space="preserve"> </v>
      </c>
      <c r="GH375" s="1149"/>
      <c r="GI375" s="1149"/>
      <c r="GJ375" s="1149"/>
      <c r="GK375" s="1145" t="str">
        <f t="shared" ref="GK375" si="402">IF(SUM(GK357:GM374)=0," ",SUM(GK357:GM374))</f>
        <v xml:space="preserve"> </v>
      </c>
      <c r="GL375" s="1152"/>
      <c r="GM375" s="1153"/>
      <c r="GN375" s="1145" t="str">
        <f t="shared" ref="GN375" si="403">IF(SUM(GN357:GP374)=0," ",SUM(GN357:GP374))</f>
        <v xml:space="preserve"> </v>
      </c>
      <c r="GO375" s="1152"/>
      <c r="GP375" s="1152"/>
      <c r="GQ375" s="643"/>
      <c r="GR375" s="6"/>
    </row>
    <row r="376" spans="1:200" ht="8.85" customHeight="1" x14ac:dyDescent="0.25">
      <c r="A376" s="212"/>
      <c r="B376" s="637"/>
      <c r="C376" s="1225"/>
      <c r="D376" s="1225"/>
      <c r="E376" s="1225"/>
      <c r="F376" s="1225"/>
      <c r="G376" s="1226"/>
      <c r="H376" s="1129"/>
      <c r="I376" s="1130"/>
      <c r="J376" s="1130"/>
      <c r="K376" s="1130"/>
      <c r="L376" s="1130"/>
      <c r="M376" s="1130"/>
      <c r="N376" s="624"/>
      <c r="O376" s="1225"/>
      <c r="P376" s="1225"/>
      <c r="Q376" s="1225"/>
      <c r="R376" s="1225"/>
      <c r="S376" s="1226"/>
      <c r="T376" s="1127"/>
      <c r="U376" s="1128"/>
      <c r="V376" s="1128"/>
      <c r="W376" s="1128"/>
      <c r="X376" s="1128"/>
      <c r="Y376" s="1128"/>
      <c r="Z376" s="15"/>
      <c r="AA376" s="1148"/>
      <c r="AB376" s="1154"/>
      <c r="AC376" s="1154"/>
      <c r="AD376" s="1154"/>
      <c r="AE376" s="1148"/>
      <c r="AF376" s="1149"/>
      <c r="AG376" s="1155"/>
      <c r="AH376" s="1155"/>
      <c r="AI376" s="1150"/>
      <c r="AJ376" s="1149"/>
      <c r="AK376" s="1155"/>
      <c r="AL376" s="1155"/>
      <c r="AM376" s="1149"/>
      <c r="AN376" s="1156"/>
      <c r="AO376" s="1155"/>
      <c r="AP376" s="1155"/>
      <c r="AQ376" s="1149"/>
      <c r="AR376" s="1152"/>
      <c r="AS376" s="1157"/>
      <c r="AT376" s="1153"/>
      <c r="AU376" s="1152"/>
      <c r="AV376" s="1157"/>
      <c r="AW376" s="1152"/>
      <c r="AX376" s="643"/>
      <c r="AY376" s="637"/>
      <c r="AZ376" s="1225"/>
      <c r="BA376" s="1225"/>
      <c r="BB376" s="1225"/>
      <c r="BC376" s="1225"/>
      <c r="BD376" s="1226"/>
      <c r="BE376" s="1129"/>
      <c r="BF376" s="1130"/>
      <c r="BG376" s="1130"/>
      <c r="BH376" s="1130"/>
      <c r="BI376" s="1130"/>
      <c r="BJ376" s="1130"/>
      <c r="BK376" s="624"/>
      <c r="BL376" s="1225"/>
      <c r="BM376" s="1225"/>
      <c r="BN376" s="1225"/>
      <c r="BO376" s="1225"/>
      <c r="BP376" s="1226"/>
      <c r="BQ376" s="1127"/>
      <c r="BR376" s="1128"/>
      <c r="BS376" s="1128"/>
      <c r="BT376" s="1128"/>
      <c r="BU376" s="1128"/>
      <c r="BV376" s="1128"/>
      <c r="BW376" s="15"/>
      <c r="BX376" s="1148"/>
      <c r="BY376" s="1154"/>
      <c r="BZ376" s="1154"/>
      <c r="CA376" s="1154"/>
      <c r="CB376" s="1148"/>
      <c r="CC376" s="1149"/>
      <c r="CD376" s="1155"/>
      <c r="CE376" s="1155"/>
      <c r="CF376" s="1150"/>
      <c r="CG376" s="1149"/>
      <c r="CH376" s="1155"/>
      <c r="CI376" s="1155"/>
      <c r="CJ376" s="1149"/>
      <c r="CK376" s="1156"/>
      <c r="CL376" s="1155"/>
      <c r="CM376" s="1155"/>
      <c r="CN376" s="1149"/>
      <c r="CO376" s="1152"/>
      <c r="CP376" s="1157"/>
      <c r="CQ376" s="1153"/>
      <c r="CR376" s="1152"/>
      <c r="CS376" s="1157"/>
      <c r="CT376" s="1152"/>
      <c r="CU376" s="643"/>
      <c r="CV376" s="248"/>
      <c r="CW376" s="212"/>
      <c r="CX376" s="637"/>
      <c r="CY376" s="1225"/>
      <c r="CZ376" s="1225"/>
      <c r="DA376" s="1225"/>
      <c r="DB376" s="1225"/>
      <c r="DC376" s="1226"/>
      <c r="DD376" s="1129"/>
      <c r="DE376" s="1130"/>
      <c r="DF376" s="1130"/>
      <c r="DG376" s="1130"/>
      <c r="DH376" s="1130"/>
      <c r="DI376" s="1130"/>
      <c r="DJ376" s="624"/>
      <c r="DK376" s="1225"/>
      <c r="DL376" s="1225"/>
      <c r="DM376" s="1225"/>
      <c r="DN376" s="1225"/>
      <c r="DO376" s="1226"/>
      <c r="DP376" s="1127"/>
      <c r="DQ376" s="1128"/>
      <c r="DR376" s="1128"/>
      <c r="DS376" s="1128"/>
      <c r="DT376" s="1128"/>
      <c r="DU376" s="1128"/>
      <c r="DV376" s="15"/>
      <c r="DW376" s="1148"/>
      <c r="DX376" s="1154"/>
      <c r="DY376" s="1154"/>
      <c r="DZ376" s="1154"/>
      <c r="EA376" s="1148"/>
      <c r="EB376" s="1149"/>
      <c r="EC376" s="1155"/>
      <c r="ED376" s="1155"/>
      <c r="EE376" s="1150"/>
      <c r="EF376" s="1149"/>
      <c r="EG376" s="1155"/>
      <c r="EH376" s="1155"/>
      <c r="EI376" s="1149"/>
      <c r="EJ376" s="1156"/>
      <c r="EK376" s="1155"/>
      <c r="EL376" s="1155"/>
      <c r="EM376" s="1149"/>
      <c r="EN376" s="1152"/>
      <c r="EO376" s="1157"/>
      <c r="EP376" s="1153"/>
      <c r="EQ376" s="1152"/>
      <c r="ER376" s="1157"/>
      <c r="ES376" s="1152"/>
      <c r="ET376" s="643"/>
      <c r="EU376" s="637"/>
      <c r="EV376" s="1225"/>
      <c r="EW376" s="1225"/>
      <c r="EX376" s="1225"/>
      <c r="EY376" s="1225"/>
      <c r="EZ376" s="1226"/>
      <c r="FA376" s="1129"/>
      <c r="FB376" s="1130"/>
      <c r="FC376" s="1130"/>
      <c r="FD376" s="1130"/>
      <c r="FE376" s="1130"/>
      <c r="FF376" s="1130"/>
      <c r="FG376" s="624"/>
      <c r="FH376" s="1225"/>
      <c r="FI376" s="1225"/>
      <c r="FJ376" s="1225"/>
      <c r="FK376" s="1225"/>
      <c r="FL376" s="1226"/>
      <c r="FM376" s="1127"/>
      <c r="FN376" s="1128"/>
      <c r="FO376" s="1128"/>
      <c r="FP376" s="1128"/>
      <c r="FQ376" s="1128"/>
      <c r="FR376" s="1128"/>
      <c r="FS376" s="15"/>
      <c r="FT376" s="1148"/>
      <c r="FU376" s="1154"/>
      <c r="FV376" s="1154"/>
      <c r="FW376" s="1154"/>
      <c r="FX376" s="1148"/>
      <c r="FY376" s="1149"/>
      <c r="FZ376" s="1155"/>
      <c r="GA376" s="1155"/>
      <c r="GB376" s="1150"/>
      <c r="GC376" s="1149"/>
      <c r="GD376" s="1155"/>
      <c r="GE376" s="1155"/>
      <c r="GF376" s="1149"/>
      <c r="GG376" s="1156"/>
      <c r="GH376" s="1155"/>
      <c r="GI376" s="1155"/>
      <c r="GJ376" s="1149"/>
      <c r="GK376" s="1152"/>
      <c r="GL376" s="1157"/>
      <c r="GM376" s="1153"/>
      <c r="GN376" s="1152"/>
      <c r="GO376" s="1157"/>
      <c r="GP376" s="1152"/>
      <c r="GQ376" s="643"/>
      <c r="GR376" s="6"/>
    </row>
    <row r="377" spans="1:200" ht="3" customHeight="1" x14ac:dyDescent="0.25">
      <c r="A377" s="212"/>
      <c r="B377" s="637"/>
      <c r="C377" s="624"/>
      <c r="D377" s="624"/>
      <c r="E377" s="624"/>
      <c r="F377" s="624"/>
      <c r="G377" s="624"/>
      <c r="H377" s="624"/>
      <c r="I377" s="624"/>
      <c r="J377" s="624"/>
      <c r="K377" s="624"/>
      <c r="L377" s="624"/>
      <c r="M377" s="624"/>
      <c r="N377" s="624"/>
      <c r="O377" s="624"/>
      <c r="P377" s="624"/>
      <c r="Q377" s="624"/>
      <c r="R377" s="624"/>
      <c r="S377" s="624"/>
      <c r="T377" s="624"/>
      <c r="U377" s="624"/>
      <c r="V377" s="624"/>
      <c r="W377" s="624"/>
      <c r="X377" s="624"/>
      <c r="Y377" s="624"/>
      <c r="Z377" s="15"/>
      <c r="AA377" s="1148"/>
      <c r="AB377" s="1154"/>
      <c r="AC377" s="1154"/>
      <c r="AD377" s="1154"/>
      <c r="AE377" s="1148"/>
      <c r="AF377" s="1149"/>
      <c r="AG377" s="1155"/>
      <c r="AH377" s="1155"/>
      <c r="AI377" s="1150"/>
      <c r="AJ377" s="1149"/>
      <c r="AK377" s="1155"/>
      <c r="AL377" s="1155"/>
      <c r="AM377" s="1149"/>
      <c r="AN377" s="1156"/>
      <c r="AO377" s="1155"/>
      <c r="AP377" s="1155"/>
      <c r="AQ377" s="1149"/>
      <c r="AR377" s="1152"/>
      <c r="AS377" s="1157"/>
      <c r="AT377" s="1153"/>
      <c r="AU377" s="1152"/>
      <c r="AV377" s="1157"/>
      <c r="AW377" s="1152"/>
      <c r="AX377" s="643"/>
      <c r="AY377" s="637"/>
      <c r="AZ377" s="624"/>
      <c r="BA377" s="624"/>
      <c r="BB377" s="624"/>
      <c r="BC377" s="624"/>
      <c r="BD377" s="624"/>
      <c r="BE377" s="624"/>
      <c r="BF377" s="624"/>
      <c r="BG377" s="624"/>
      <c r="BH377" s="624"/>
      <c r="BI377" s="624"/>
      <c r="BJ377" s="624"/>
      <c r="BK377" s="624"/>
      <c r="BL377" s="624"/>
      <c r="BM377" s="624"/>
      <c r="BN377" s="624"/>
      <c r="BO377" s="624"/>
      <c r="BP377" s="624"/>
      <c r="BQ377" s="624"/>
      <c r="BR377" s="624"/>
      <c r="BS377" s="624"/>
      <c r="BT377" s="624"/>
      <c r="BU377" s="624"/>
      <c r="BV377" s="624"/>
      <c r="BW377" s="15"/>
      <c r="BX377" s="1148"/>
      <c r="BY377" s="1154"/>
      <c r="BZ377" s="1154"/>
      <c r="CA377" s="1154"/>
      <c r="CB377" s="1148"/>
      <c r="CC377" s="1149"/>
      <c r="CD377" s="1155"/>
      <c r="CE377" s="1155"/>
      <c r="CF377" s="1150"/>
      <c r="CG377" s="1149"/>
      <c r="CH377" s="1155"/>
      <c r="CI377" s="1155"/>
      <c r="CJ377" s="1149"/>
      <c r="CK377" s="1156"/>
      <c r="CL377" s="1155"/>
      <c r="CM377" s="1155"/>
      <c r="CN377" s="1149"/>
      <c r="CO377" s="1152"/>
      <c r="CP377" s="1157"/>
      <c r="CQ377" s="1153"/>
      <c r="CR377" s="1152"/>
      <c r="CS377" s="1157"/>
      <c r="CT377" s="1152"/>
      <c r="CU377" s="643"/>
      <c r="CV377" s="248"/>
      <c r="CW377" s="212"/>
      <c r="CX377" s="637"/>
      <c r="CY377" s="624"/>
      <c r="CZ377" s="624"/>
      <c r="DA377" s="624"/>
      <c r="DB377" s="624"/>
      <c r="DC377" s="624"/>
      <c r="DD377" s="624"/>
      <c r="DE377" s="624"/>
      <c r="DF377" s="624"/>
      <c r="DG377" s="624"/>
      <c r="DH377" s="624"/>
      <c r="DI377" s="624"/>
      <c r="DJ377" s="624"/>
      <c r="DK377" s="624"/>
      <c r="DL377" s="624"/>
      <c r="DM377" s="624"/>
      <c r="DN377" s="624"/>
      <c r="DO377" s="624"/>
      <c r="DP377" s="624"/>
      <c r="DQ377" s="624"/>
      <c r="DR377" s="624"/>
      <c r="DS377" s="624"/>
      <c r="DT377" s="624"/>
      <c r="DU377" s="624"/>
      <c r="DV377" s="15"/>
      <c r="DW377" s="1148"/>
      <c r="DX377" s="1154"/>
      <c r="DY377" s="1154"/>
      <c r="DZ377" s="1154"/>
      <c r="EA377" s="1148"/>
      <c r="EB377" s="1149"/>
      <c r="EC377" s="1155"/>
      <c r="ED377" s="1155"/>
      <c r="EE377" s="1150"/>
      <c r="EF377" s="1149"/>
      <c r="EG377" s="1155"/>
      <c r="EH377" s="1155"/>
      <c r="EI377" s="1149"/>
      <c r="EJ377" s="1156"/>
      <c r="EK377" s="1155"/>
      <c r="EL377" s="1155"/>
      <c r="EM377" s="1149"/>
      <c r="EN377" s="1152"/>
      <c r="EO377" s="1157"/>
      <c r="EP377" s="1153"/>
      <c r="EQ377" s="1152"/>
      <c r="ER377" s="1157"/>
      <c r="ES377" s="1152"/>
      <c r="ET377" s="643"/>
      <c r="EU377" s="637"/>
      <c r="EV377" s="624"/>
      <c r="EW377" s="624"/>
      <c r="EX377" s="624"/>
      <c r="EY377" s="624"/>
      <c r="EZ377" s="624"/>
      <c r="FA377" s="624"/>
      <c r="FB377" s="624"/>
      <c r="FC377" s="624"/>
      <c r="FD377" s="624"/>
      <c r="FE377" s="624"/>
      <c r="FF377" s="624"/>
      <c r="FG377" s="624"/>
      <c r="FH377" s="624"/>
      <c r="FI377" s="624"/>
      <c r="FJ377" s="624"/>
      <c r="FK377" s="624"/>
      <c r="FL377" s="624"/>
      <c r="FM377" s="624"/>
      <c r="FN377" s="624"/>
      <c r="FO377" s="624"/>
      <c r="FP377" s="624"/>
      <c r="FQ377" s="624"/>
      <c r="FR377" s="624"/>
      <c r="FS377" s="15"/>
      <c r="FT377" s="1148"/>
      <c r="FU377" s="1154"/>
      <c r="FV377" s="1154"/>
      <c r="FW377" s="1154"/>
      <c r="FX377" s="1148"/>
      <c r="FY377" s="1149"/>
      <c r="FZ377" s="1155"/>
      <c r="GA377" s="1155"/>
      <c r="GB377" s="1150"/>
      <c r="GC377" s="1149"/>
      <c r="GD377" s="1155"/>
      <c r="GE377" s="1155"/>
      <c r="GF377" s="1149"/>
      <c r="GG377" s="1156"/>
      <c r="GH377" s="1155"/>
      <c r="GI377" s="1155"/>
      <c r="GJ377" s="1149"/>
      <c r="GK377" s="1152"/>
      <c r="GL377" s="1157"/>
      <c r="GM377" s="1153"/>
      <c r="GN377" s="1152"/>
      <c r="GO377" s="1157"/>
      <c r="GP377" s="1152"/>
      <c r="GQ377" s="643"/>
      <c r="GR377" s="6"/>
    </row>
    <row r="378" spans="1:200" ht="11.25" customHeight="1" x14ac:dyDescent="0.25">
      <c r="A378" s="212"/>
      <c r="B378" s="637"/>
      <c r="C378" s="1218" t="str">
        <f>IF('FRONT PAGE'!$A$1="www.fly-logics.com","SIC",0)</f>
        <v>SIC</v>
      </c>
      <c r="D378" s="1225"/>
      <c r="E378" s="1225"/>
      <c r="F378" s="1225"/>
      <c r="G378" s="1226"/>
      <c r="H378" s="1129" t="str">
        <f>IF(SUMIFS(LOGBOOK!$Z$5:$Z$1036129,LOGBOOK!$D$5:$D$1036129,F357,LOGBOOK!$AN$5:$AN$1036129,V357,LOGBOOK!$E$5:$E$1036129,L357)=0," ",SUMIFS(LOGBOOK!$Z$5:$Z$1036129,LOGBOOK!$D$5:$D$1036129,F357,LOGBOOK!$AN$5:$AN$1036129,V357,LOGBOOK!$E$5:$E$1036129,L357))</f>
        <v xml:space="preserve"> </v>
      </c>
      <c r="I378" s="1130" t="str">
        <f t="shared" ref="I378" si="404">H378</f>
        <v xml:space="preserve"> </v>
      </c>
      <c r="J378" s="1130"/>
      <c r="K378" s="1130"/>
      <c r="L378" s="1130"/>
      <c r="M378" s="1130"/>
      <c r="N378" s="624"/>
      <c r="O378" s="1220" t="str">
        <f>IF('FRONT PAGE'!$A$1="www.fly-logics.com","NIGHT",0)</f>
        <v>NIGHT</v>
      </c>
      <c r="P378" s="1225"/>
      <c r="Q378" s="1225"/>
      <c r="R378" s="1225"/>
      <c r="S378" s="1226"/>
      <c r="T378" s="1127" t="str">
        <f>IF(SUMIFS(LOGBOOK!$AF$5:$AF$1036129,LOGBOOK!$D$5:$D$1036129,F357,LOGBOOK!$AN$5:$AN$1036129,V357,LOGBOOK!$E$5:$E$1036129,L357)=0," ",SUMIFS(LOGBOOK!$AF$5:$AF$1036129,LOGBOOK!$D$5:$D$1036129,F357,LOGBOOK!$AN$5:$AN$1036129,V357,LOGBOOK!$E$5:$E$1036129,L357))</f>
        <v xml:space="preserve"> </v>
      </c>
      <c r="U378" s="1128" t="str">
        <f t="shared" ref="U378" si="405">T378</f>
        <v xml:space="preserve"> </v>
      </c>
      <c r="V378" s="1128"/>
      <c r="W378" s="1128"/>
      <c r="X378" s="1128"/>
      <c r="Y378" s="1128"/>
      <c r="Z378" s="15"/>
      <c r="AA378" s="1148"/>
      <c r="AB378" s="1148"/>
      <c r="AC378" s="1148"/>
      <c r="AD378" s="1148"/>
      <c r="AE378" s="1148"/>
      <c r="AF378" s="1149"/>
      <c r="AG378" s="1149"/>
      <c r="AH378" s="1149"/>
      <c r="AI378" s="1150"/>
      <c r="AJ378" s="1149"/>
      <c r="AK378" s="1149"/>
      <c r="AL378" s="1149"/>
      <c r="AM378" s="1149"/>
      <c r="AN378" s="1156"/>
      <c r="AO378" s="1149"/>
      <c r="AP378" s="1149"/>
      <c r="AQ378" s="1149"/>
      <c r="AR378" s="1152"/>
      <c r="AS378" s="1152"/>
      <c r="AT378" s="1153"/>
      <c r="AU378" s="1152"/>
      <c r="AV378" s="1152"/>
      <c r="AW378" s="1152"/>
      <c r="AX378" s="643"/>
      <c r="AY378" s="637"/>
      <c r="AZ378" s="1218" t="str">
        <f>IF('FRONT PAGE'!$A$1="www.fly-logics.com","SIC",0)</f>
        <v>SIC</v>
      </c>
      <c r="BA378" s="1225"/>
      <c r="BB378" s="1225"/>
      <c r="BC378" s="1225"/>
      <c r="BD378" s="1226"/>
      <c r="BE378" s="1129" t="str">
        <f>IF(SUMIFS(LOGBOOK!$Z$5:$Z$1036129,LOGBOOK!$D$5:$D$1036129,BC357,LOGBOOK!$AN$5:$AN$1036129,BS357,LOGBOOK!$E$5:$E$1036129,BI357)=0," ",SUMIFS(LOGBOOK!$Z$5:$Z$1036129,LOGBOOK!$D$5:$D$1036129,BC357,LOGBOOK!$AN$5:$AN$1036129,BS357,LOGBOOK!$E$5:$E$1036129,BI357))</f>
        <v xml:space="preserve"> </v>
      </c>
      <c r="BF378" s="1130" t="str">
        <f t="shared" ref="BF378" si="406">BE378</f>
        <v xml:space="preserve"> </v>
      </c>
      <c r="BG378" s="1130"/>
      <c r="BH378" s="1130"/>
      <c r="BI378" s="1130"/>
      <c r="BJ378" s="1130"/>
      <c r="BK378" s="624"/>
      <c r="BL378" s="1220" t="str">
        <f>IF('FRONT PAGE'!$A$1="www.fly-logics.com","NIGHT",0)</f>
        <v>NIGHT</v>
      </c>
      <c r="BM378" s="1225"/>
      <c r="BN378" s="1225"/>
      <c r="BO378" s="1225"/>
      <c r="BP378" s="1226"/>
      <c r="BQ378" s="1127" t="str">
        <f>IF(SUMIFS(LOGBOOK!$AF$5:$AF$1036129,LOGBOOK!$D$5:$D$1036129,BC357,LOGBOOK!$AN$5:$AN$1036129,BS357,LOGBOOK!$E$5:$E$1036129,BI357)=0," ",SUMIFS(LOGBOOK!$AF$5:$AF$1036129,LOGBOOK!$D$5:$D$1036129,BC357,LOGBOOK!$AN$5:$AN$1036129,BS357,LOGBOOK!$E$5:$E$1036129,BI357))</f>
        <v xml:space="preserve"> </v>
      </c>
      <c r="BR378" s="1128" t="str">
        <f t="shared" ref="BR378" si="407">BQ378</f>
        <v xml:space="preserve"> </v>
      </c>
      <c r="BS378" s="1128"/>
      <c r="BT378" s="1128"/>
      <c r="BU378" s="1128"/>
      <c r="BV378" s="1128"/>
      <c r="BW378" s="15"/>
      <c r="BX378" s="1148"/>
      <c r="BY378" s="1148"/>
      <c r="BZ378" s="1148"/>
      <c r="CA378" s="1148"/>
      <c r="CB378" s="1148"/>
      <c r="CC378" s="1149"/>
      <c r="CD378" s="1149"/>
      <c r="CE378" s="1149"/>
      <c r="CF378" s="1150"/>
      <c r="CG378" s="1149"/>
      <c r="CH378" s="1149"/>
      <c r="CI378" s="1149"/>
      <c r="CJ378" s="1149"/>
      <c r="CK378" s="1156"/>
      <c r="CL378" s="1149"/>
      <c r="CM378" s="1149"/>
      <c r="CN378" s="1149"/>
      <c r="CO378" s="1152"/>
      <c r="CP378" s="1152"/>
      <c r="CQ378" s="1153"/>
      <c r="CR378" s="1152"/>
      <c r="CS378" s="1152"/>
      <c r="CT378" s="1152"/>
      <c r="CU378" s="643"/>
      <c r="CV378" s="248"/>
      <c r="CW378" s="212"/>
      <c r="CX378" s="637"/>
      <c r="CY378" s="1218" t="str">
        <f>IF('FRONT PAGE'!$A$1="www.fly-logics.com","SIC",0)</f>
        <v>SIC</v>
      </c>
      <c r="CZ378" s="1225"/>
      <c r="DA378" s="1225"/>
      <c r="DB378" s="1225"/>
      <c r="DC378" s="1226"/>
      <c r="DD378" s="1129" t="str">
        <f>IF(SUMIFS(LOGBOOK!$Z$5:$Z$1036129,LOGBOOK!$D$5:$D$1036129,DB357,LOGBOOK!$AN$5:$AN$1036129,DR357,LOGBOOK!$E$5:$E$1036129,DH357)=0," ",SUMIFS(LOGBOOK!$Z$5:$Z$1036129,LOGBOOK!$D$5:$D$1036129,DB357,LOGBOOK!$AN$5:$AN$1036129,DR357,LOGBOOK!$E$5:$E$1036129,DH357))</f>
        <v xml:space="preserve"> </v>
      </c>
      <c r="DE378" s="1130" t="str">
        <f t="shared" ref="DE378" si="408">DD378</f>
        <v xml:space="preserve"> </v>
      </c>
      <c r="DF378" s="1130"/>
      <c r="DG378" s="1130"/>
      <c r="DH378" s="1130"/>
      <c r="DI378" s="1130"/>
      <c r="DJ378" s="624"/>
      <c r="DK378" s="1220" t="str">
        <f>IF('FRONT PAGE'!$A$1="www.fly-logics.com","NIGHT",0)</f>
        <v>NIGHT</v>
      </c>
      <c r="DL378" s="1225"/>
      <c r="DM378" s="1225"/>
      <c r="DN378" s="1225"/>
      <c r="DO378" s="1226"/>
      <c r="DP378" s="1127" t="str">
        <f>IF(SUMIFS(LOGBOOK!$AF$5:$AF$1036129,LOGBOOK!$D$5:$D$1036129,DB357,LOGBOOK!$AN$5:$AN$1036129,DR357,LOGBOOK!$E$5:$E$1036129,DH357)=0," ",SUMIFS(LOGBOOK!$AF$5:$AF$1036129,LOGBOOK!$D$5:$D$1036129,DB357,LOGBOOK!$AN$5:$AN$1036129,DR357,LOGBOOK!$E$5:$E$1036129,DH357))</f>
        <v xml:space="preserve"> </v>
      </c>
      <c r="DQ378" s="1128" t="str">
        <f t="shared" ref="DQ378" si="409">DP378</f>
        <v xml:space="preserve"> </v>
      </c>
      <c r="DR378" s="1128"/>
      <c r="DS378" s="1128"/>
      <c r="DT378" s="1128"/>
      <c r="DU378" s="1128"/>
      <c r="DV378" s="15"/>
      <c r="DW378" s="1148"/>
      <c r="DX378" s="1148"/>
      <c r="DY378" s="1148"/>
      <c r="DZ378" s="1148"/>
      <c r="EA378" s="1148"/>
      <c r="EB378" s="1149"/>
      <c r="EC378" s="1149"/>
      <c r="ED378" s="1149"/>
      <c r="EE378" s="1150"/>
      <c r="EF378" s="1149"/>
      <c r="EG378" s="1149"/>
      <c r="EH378" s="1149"/>
      <c r="EI378" s="1149"/>
      <c r="EJ378" s="1156"/>
      <c r="EK378" s="1149"/>
      <c r="EL378" s="1149"/>
      <c r="EM378" s="1149"/>
      <c r="EN378" s="1152"/>
      <c r="EO378" s="1152"/>
      <c r="EP378" s="1153"/>
      <c r="EQ378" s="1152"/>
      <c r="ER378" s="1152"/>
      <c r="ES378" s="1152"/>
      <c r="ET378" s="643"/>
      <c r="EU378" s="637"/>
      <c r="EV378" s="1218" t="str">
        <f>IF('FRONT PAGE'!$A$1="www.fly-logics.com","SIC",0)</f>
        <v>SIC</v>
      </c>
      <c r="EW378" s="1225"/>
      <c r="EX378" s="1225"/>
      <c r="EY378" s="1225"/>
      <c r="EZ378" s="1226"/>
      <c r="FA378" s="1129" t="str">
        <f>IF(SUMIFS(LOGBOOK!$Z$5:$Z$1036129,LOGBOOK!$D$5:$D$1036129,EY357,LOGBOOK!$AN$5:$AN$1036129,FO357,LOGBOOK!$E$5:$E$1036129,FE357)=0," ",SUMIFS(LOGBOOK!$Z$5:$Z$1036129,LOGBOOK!$D$5:$D$1036129,EY357,LOGBOOK!$AN$5:$AN$1036129,FO357,LOGBOOK!$E$5:$E$1036129,FE357))</f>
        <v xml:space="preserve"> </v>
      </c>
      <c r="FB378" s="1130" t="str">
        <f t="shared" ref="FB378" si="410">FA378</f>
        <v xml:space="preserve"> </v>
      </c>
      <c r="FC378" s="1130"/>
      <c r="FD378" s="1130"/>
      <c r="FE378" s="1130"/>
      <c r="FF378" s="1130"/>
      <c r="FG378" s="624"/>
      <c r="FH378" s="1220" t="str">
        <f>IF('FRONT PAGE'!$A$1="www.fly-logics.com","NIGHT",0)</f>
        <v>NIGHT</v>
      </c>
      <c r="FI378" s="1225"/>
      <c r="FJ378" s="1225"/>
      <c r="FK378" s="1225"/>
      <c r="FL378" s="1226"/>
      <c r="FM378" s="1127" t="str">
        <f>IF(SUMIFS(LOGBOOK!$AF$5:$AF$1036129,LOGBOOK!$D$5:$D$1036129,EY357,LOGBOOK!$AN$5:$AN$1036129,FO357,LOGBOOK!$E$5:$E$1036129,FE357)=0," ",SUMIFS(LOGBOOK!$AF$5:$AF$1036129,LOGBOOK!$D$5:$D$1036129,EY357,LOGBOOK!$AN$5:$AN$1036129,FO357,LOGBOOK!$E$5:$E$1036129,FE357))</f>
        <v xml:space="preserve"> </v>
      </c>
      <c r="FN378" s="1128" t="str">
        <f t="shared" ref="FN378" si="411">FM378</f>
        <v xml:space="preserve"> </v>
      </c>
      <c r="FO378" s="1128"/>
      <c r="FP378" s="1128"/>
      <c r="FQ378" s="1128"/>
      <c r="FR378" s="1128"/>
      <c r="FS378" s="15"/>
      <c r="FT378" s="1148"/>
      <c r="FU378" s="1148"/>
      <c r="FV378" s="1148"/>
      <c r="FW378" s="1148"/>
      <c r="FX378" s="1148"/>
      <c r="FY378" s="1149"/>
      <c r="FZ378" s="1149"/>
      <c r="GA378" s="1149"/>
      <c r="GB378" s="1150"/>
      <c r="GC378" s="1149"/>
      <c r="GD378" s="1149"/>
      <c r="GE378" s="1149"/>
      <c r="GF378" s="1149"/>
      <c r="GG378" s="1156"/>
      <c r="GH378" s="1149"/>
      <c r="GI378" s="1149"/>
      <c r="GJ378" s="1149"/>
      <c r="GK378" s="1152"/>
      <c r="GL378" s="1152"/>
      <c r="GM378" s="1153"/>
      <c r="GN378" s="1152"/>
      <c r="GO378" s="1152"/>
      <c r="GP378" s="1152"/>
      <c r="GQ378" s="643"/>
      <c r="GR378" s="6"/>
    </row>
    <row r="379" spans="1:200" ht="8.85" customHeight="1" x14ac:dyDescent="0.25">
      <c r="A379" s="212"/>
      <c r="B379" s="637"/>
      <c r="C379" s="1225"/>
      <c r="D379" s="1225"/>
      <c r="E379" s="1225"/>
      <c r="F379" s="1225"/>
      <c r="G379" s="1226"/>
      <c r="H379" s="1129"/>
      <c r="I379" s="1130"/>
      <c r="J379" s="1130"/>
      <c r="K379" s="1130"/>
      <c r="L379" s="1130"/>
      <c r="M379" s="1130"/>
      <c r="N379" s="624"/>
      <c r="O379" s="1225"/>
      <c r="P379" s="1225"/>
      <c r="Q379" s="1225"/>
      <c r="R379" s="1225"/>
      <c r="S379" s="1226"/>
      <c r="T379" s="1127"/>
      <c r="U379" s="1128"/>
      <c r="V379" s="1128"/>
      <c r="W379" s="1128"/>
      <c r="X379" s="1128"/>
      <c r="Y379" s="1128"/>
      <c r="Z379" s="15"/>
      <c r="AA379" s="629" t="str">
        <f>IF('FRONT PAGE'!$A$1="www.fly-logics.com","JUL",0)</f>
        <v>JUL</v>
      </c>
      <c r="AB379" s="631"/>
      <c r="AC379" s="631"/>
      <c r="AD379" s="631"/>
      <c r="AE379" s="631"/>
      <c r="AF379" s="630" t="str">
        <f>IF(SUMIFS(LOGBOOK!$Y$5:$Y$1036129,LOGBOOK!$D$5:$D$1036129,F357,LOGBOOK!$AN$5:$AN$1036129,V357,LOGBOOK!$E$5:$E$1036129,L357,LOGBOOK!$AM$5:$AM$1036129,"JUL")=0," ",SUMIFS(LOGBOOK!$Y$5:$Y$1036129,LOGBOOK!$D$5:$D$1036129,F357,LOGBOOK!$AN$5:$AN$1036129,V357,LOGBOOK!$E$5:$E$1036129,L357,LOGBOOK!$AM$5:$AM$1036129,"JUL"))</f>
        <v xml:space="preserve"> </v>
      </c>
      <c r="AG379" s="625"/>
      <c r="AH379" s="625"/>
      <c r="AI379" s="625"/>
      <c r="AJ379" s="650" t="str">
        <f>IF(SUMIFS(LOGBOOK!$Z$5:$Z$1036129,LOGBOOK!$D$5:$D$1036129,F357,LOGBOOK!$AN$5:$AN$1036129,V357,LOGBOOK!$E$5:$E$1036129,L357,LOGBOOK!$AM$5:$AM$1036129,"JUL")=0," ",SUMIFS(LOGBOOK!$Z$5:$Z$1036129,LOGBOOK!$D$5:$D$1036129,F357,LOGBOOK!$AN$5:$AN$1036129,V357,LOGBOOK!$E$5:$E$1036129,L357,LOGBOOK!$AM$5:$AM$1036129,"JUL"))</f>
        <v xml:space="preserve"> </v>
      </c>
      <c r="AK379" s="651"/>
      <c r="AL379" s="651"/>
      <c r="AM379" s="651"/>
      <c r="AN379" s="630" t="str">
        <f>IF(SUMIFS(LOGBOOK!$AA$5:$AA$1036129,LOGBOOK!$D$5:$D$1036129,F357,LOGBOOK!$AN$5:$AN$1036129,V357,LOGBOOK!$E$5:$E$1036129,L357,LOGBOOK!$AM$5:$AM$1036129,"JUL")=0," ",SUMIFS(LOGBOOK!$AA$5:$AA$1036129,LOGBOOK!$D$5:$D$1036129,F357,LOGBOOK!$AN$5:$AN$1036129,V357,LOGBOOK!$E$5:$E$1036129,L357,LOGBOOK!$AM$5:$AM$1036129,"JUL"))</f>
        <v xml:space="preserve"> </v>
      </c>
      <c r="AO379" s="625"/>
      <c r="AP379" s="625"/>
      <c r="AQ379" s="625"/>
      <c r="AR379" s="623" t="str">
        <f>IF(SUMIFS(LOGBOOK!$AE$5:$AE$1036129,LOGBOOK!$D$5:$D$1036129,F357,LOGBOOK!$AN$5:$AN$1036129,V357,LOGBOOK!$E$5:$E$1036129,L357,LOGBOOK!$AM$5:$AM$1036129,"JUL")=0," ",SUMIFS(LOGBOOK!$AC$5:$AC$1036129,LOGBOOK!$D$5:$D$1036129,F357,LOGBOOK!$AN$5:$AN$1036129,V357,LOGBOOK!$E$5:$E$1036129,L357,LOGBOOK!$AM$5:$AM$1036129,"JUL"))</f>
        <v xml:space="preserve"> </v>
      </c>
      <c r="AS379" s="623"/>
      <c r="AT379" s="623"/>
      <c r="AU379" s="641" t="str">
        <f>IF(SUMIFS(LOGBOOK!$AF$5:$AF$1036129,LOGBOOK!$D$5:$D$1036129,F357,LOGBOOK!$AN$5:$AN$1036129,V357,LOGBOOK!$E$5:$E$1036129,L357,LOGBOOK!$AM$5:$AM$1036129,"JUL")=0," ",SUMIFS(LOGBOOK!$AF$5:$AF$1036129,LOGBOOK!$D$5:$D$1036129,F357,LOGBOOK!$AN$5:$AN$1036129,V357,LOGBOOK!$E$5:$E$1036129,L357,LOGBOOK!$AM$5:$AM$1036129,"JUL"))</f>
        <v xml:space="preserve"> </v>
      </c>
      <c r="AV379" s="642"/>
      <c r="AW379" s="642"/>
      <c r="AX379" s="643"/>
      <c r="AY379" s="637"/>
      <c r="AZ379" s="1225"/>
      <c r="BA379" s="1225"/>
      <c r="BB379" s="1225"/>
      <c r="BC379" s="1225"/>
      <c r="BD379" s="1226"/>
      <c r="BE379" s="1129"/>
      <c r="BF379" s="1130"/>
      <c r="BG379" s="1130"/>
      <c r="BH379" s="1130"/>
      <c r="BI379" s="1130"/>
      <c r="BJ379" s="1130"/>
      <c r="BK379" s="624"/>
      <c r="BL379" s="1225"/>
      <c r="BM379" s="1225"/>
      <c r="BN379" s="1225"/>
      <c r="BO379" s="1225"/>
      <c r="BP379" s="1226"/>
      <c r="BQ379" s="1127"/>
      <c r="BR379" s="1128"/>
      <c r="BS379" s="1128"/>
      <c r="BT379" s="1128"/>
      <c r="BU379" s="1128"/>
      <c r="BV379" s="1128"/>
      <c r="BW379" s="15"/>
      <c r="BX379" s="629" t="str">
        <f>IF('FRONT PAGE'!$A$1="www.fly-logics.com","JUL",0)</f>
        <v>JUL</v>
      </c>
      <c r="BY379" s="631"/>
      <c r="BZ379" s="631"/>
      <c r="CA379" s="631"/>
      <c r="CB379" s="631"/>
      <c r="CC379" s="630" t="str">
        <f>IF(SUMIFS(LOGBOOK!$Y$5:$Y$1036129,LOGBOOK!$D$5:$D$1036129,BC357,LOGBOOK!$AN$5:$AN$1036129,BS357,LOGBOOK!$E$5:$E$1036129,BI357,LOGBOOK!$AM$5:$AM$1036129,"JUL")=0," ",SUMIFS(LOGBOOK!$Y$5:$Y$1036129,LOGBOOK!$D$5:$D$1036129,BC357,LOGBOOK!$AN$5:$AN$1036129,BS357,LOGBOOK!$E$5:$E$1036129,BI357,LOGBOOK!$AM$5:$AM$1036129,"JUL"))</f>
        <v xml:space="preserve"> </v>
      </c>
      <c r="CD379" s="625"/>
      <c r="CE379" s="625"/>
      <c r="CF379" s="625"/>
      <c r="CG379" s="650" t="str">
        <f>IF(SUMIFS(LOGBOOK!$Z$5:$Z$1036129,LOGBOOK!$D$5:$D$1036129,BC357,LOGBOOK!$AN$5:$AN$1036129,BS357,LOGBOOK!$E$5:$E$1036129,BI357,LOGBOOK!$AM$5:$AM$1036129,"JUL")=0," ",SUMIFS(LOGBOOK!$Z$5:$Z$1036129,LOGBOOK!$D$5:$D$1036129,BC357,LOGBOOK!$AN$5:$AN$1036129,BS357,LOGBOOK!$E$5:$E$1036129,BI357,LOGBOOK!$AM$5:$AM$1036129,"JUL"))</f>
        <v xml:space="preserve"> </v>
      </c>
      <c r="CH379" s="651"/>
      <c r="CI379" s="651"/>
      <c r="CJ379" s="651"/>
      <c r="CK379" s="630" t="str">
        <f>IF(SUMIFS(LOGBOOK!$AA$5:$AA$1036129,LOGBOOK!$D$5:$D$1036129,BC357,LOGBOOK!$AN$5:$AN$1036129,BS357,LOGBOOK!$E$5:$E$1036129,BI357,LOGBOOK!$AM$5:$AM$1036129,"JUL")=0," ",SUMIFS(LOGBOOK!$AA$5:$AA$1036129,LOGBOOK!$D$5:$D$1036129,BC357,LOGBOOK!$AN$5:$AN$1036129,BS357,LOGBOOK!$E$5:$E$1036129,BI357,LOGBOOK!$AM$5:$AM$1036129,"JUL"))</f>
        <v xml:space="preserve"> </v>
      </c>
      <c r="CL379" s="625"/>
      <c r="CM379" s="625"/>
      <c r="CN379" s="625"/>
      <c r="CO379" s="623" t="str">
        <f>IF(SUMIFS(LOGBOOK!$AE$5:$AE$1036129,LOGBOOK!$D$5:$D$1036129,BC357,LOGBOOK!$AN$5:$AN$1036129,BS357,LOGBOOK!$E$5:$E$1036129,BI357,LOGBOOK!$AM$5:$AM$1036129,"JUL")=0," ",SUMIFS(LOGBOOK!$AC$5:$AC$1036129,LOGBOOK!$D$5:$D$1036129,BC357,LOGBOOK!$AN$5:$AN$1036129,BS357,LOGBOOK!$E$5:$E$1036129,BI357,LOGBOOK!$AM$5:$AM$1036129,"JUL"))</f>
        <v xml:space="preserve"> </v>
      </c>
      <c r="CP379" s="623"/>
      <c r="CQ379" s="623"/>
      <c r="CR379" s="641" t="str">
        <f>IF(SUMIFS(LOGBOOK!$AF$5:$AF$1036129,LOGBOOK!$D$5:$D$1036129,BC357,LOGBOOK!$AN$5:$AN$1036129,BS357,LOGBOOK!$E$5:$E$1036129,BI357,LOGBOOK!$AM$5:$AM$1036129,"JUL")=0," ",SUMIFS(LOGBOOK!$AF$5:$AF$1036129,LOGBOOK!$D$5:$D$1036129,BC357,LOGBOOK!$AN$5:$AN$1036129,BS357,LOGBOOK!$E$5:$E$1036129,BI357,LOGBOOK!$AM$5:$AM$1036129,"JUL"))</f>
        <v xml:space="preserve"> </v>
      </c>
      <c r="CS379" s="642"/>
      <c r="CT379" s="642"/>
      <c r="CU379" s="643"/>
      <c r="CV379" s="247"/>
      <c r="CW379" s="212"/>
      <c r="CX379" s="637"/>
      <c r="CY379" s="1225"/>
      <c r="CZ379" s="1225"/>
      <c r="DA379" s="1225"/>
      <c r="DB379" s="1225"/>
      <c r="DC379" s="1226"/>
      <c r="DD379" s="1129"/>
      <c r="DE379" s="1130"/>
      <c r="DF379" s="1130"/>
      <c r="DG379" s="1130"/>
      <c r="DH379" s="1130"/>
      <c r="DI379" s="1130"/>
      <c r="DJ379" s="624"/>
      <c r="DK379" s="1225"/>
      <c r="DL379" s="1225"/>
      <c r="DM379" s="1225"/>
      <c r="DN379" s="1225"/>
      <c r="DO379" s="1226"/>
      <c r="DP379" s="1127"/>
      <c r="DQ379" s="1128"/>
      <c r="DR379" s="1128"/>
      <c r="DS379" s="1128"/>
      <c r="DT379" s="1128"/>
      <c r="DU379" s="1128"/>
      <c r="DV379" s="15"/>
      <c r="DW379" s="629" t="str">
        <f>IF('FRONT PAGE'!$A$1="www.fly-logics.com","JUL",0)</f>
        <v>JUL</v>
      </c>
      <c r="DX379" s="631"/>
      <c r="DY379" s="631"/>
      <c r="DZ379" s="631"/>
      <c r="EA379" s="631"/>
      <c r="EB379" s="630" t="str">
        <f>IF(SUMIFS(LOGBOOK!$Y$5:$Y$1036129,LOGBOOK!$D$5:$D$1036129,DB357,LOGBOOK!$AN$5:$AN$1036129,DR357,LOGBOOK!$E$5:$E$1036129,DH357,LOGBOOK!$AM$5:$AM$1036129,"JUL")=0," ",SUMIFS(LOGBOOK!$Y$5:$Y$1036129,LOGBOOK!$D$5:$D$1036129,DB357,LOGBOOK!$AN$5:$AN$1036129,DR357,LOGBOOK!$E$5:$E$1036129,DH357,LOGBOOK!$AM$5:$AM$1036129,"JUL"))</f>
        <v xml:space="preserve"> </v>
      </c>
      <c r="EC379" s="625"/>
      <c r="ED379" s="625"/>
      <c r="EE379" s="625"/>
      <c r="EF379" s="650" t="str">
        <f>IF(SUMIFS(LOGBOOK!$Z$5:$Z$1036129,LOGBOOK!$D$5:$D$1036129,DB357,LOGBOOK!$AN$5:$AN$1036129,DR357,LOGBOOK!$E$5:$E$1036129,DH357,LOGBOOK!$AM$5:$AM$1036129,"JUL")=0," ",SUMIFS(LOGBOOK!$Z$5:$Z$1036129,LOGBOOK!$D$5:$D$1036129,DB357,LOGBOOK!$AN$5:$AN$1036129,DR357,LOGBOOK!$E$5:$E$1036129,DH357,LOGBOOK!$AM$5:$AM$1036129,"JUL"))</f>
        <v xml:space="preserve"> </v>
      </c>
      <c r="EG379" s="651"/>
      <c r="EH379" s="651"/>
      <c r="EI379" s="651"/>
      <c r="EJ379" s="630" t="str">
        <f>IF(SUMIFS(LOGBOOK!$AA$5:$AA$1036129,LOGBOOK!$D$5:$D$1036129,DB357,LOGBOOK!$AN$5:$AN$1036129,DR357,LOGBOOK!$E$5:$E$1036129,DH357,LOGBOOK!$AM$5:$AM$1036129,"JUL")=0," ",SUMIFS(LOGBOOK!$AA$5:$AA$1036129,LOGBOOK!$D$5:$D$1036129,DB357,LOGBOOK!$AN$5:$AN$1036129,DR357,LOGBOOK!$E$5:$E$1036129,DH357,LOGBOOK!$AM$5:$AM$1036129,"JUL"))</f>
        <v xml:space="preserve"> </v>
      </c>
      <c r="EK379" s="625"/>
      <c r="EL379" s="625"/>
      <c r="EM379" s="625"/>
      <c r="EN379" s="623" t="str">
        <f>IF(SUMIFS(LOGBOOK!$AE$5:$AE$1036129,LOGBOOK!$D$5:$D$1036129,DB357,LOGBOOK!$AN$5:$AN$1036129,DR357,LOGBOOK!$E$5:$E$1036129,DH357,LOGBOOK!$AM$5:$AM$1036129,"JUL")=0," ",SUMIFS(LOGBOOK!$AC$5:$AC$1036129,LOGBOOK!$D$5:$D$1036129,DB357,LOGBOOK!$AN$5:$AN$1036129,DR357,LOGBOOK!$E$5:$E$1036129,DH357,LOGBOOK!$AM$5:$AM$1036129,"JUL"))</f>
        <v xml:space="preserve"> </v>
      </c>
      <c r="EO379" s="623"/>
      <c r="EP379" s="623"/>
      <c r="EQ379" s="641" t="str">
        <f>IF(SUMIFS(LOGBOOK!$AF$5:$AF$1036129,LOGBOOK!$D$5:$D$1036129,DB357,LOGBOOK!$AN$5:$AN$1036129,DR357,LOGBOOK!$E$5:$E$1036129,DH357,LOGBOOK!$AM$5:$AM$1036129,"JUL")=0," ",SUMIFS(LOGBOOK!$AF$5:$AF$1036129,LOGBOOK!$D$5:$D$1036129,DB357,LOGBOOK!$AN$5:$AN$1036129,DR357,LOGBOOK!$E$5:$E$1036129,DH357,LOGBOOK!$AM$5:$AM$1036129,"JUL"))</f>
        <v xml:space="preserve"> </v>
      </c>
      <c r="ER379" s="642"/>
      <c r="ES379" s="642"/>
      <c r="ET379" s="643"/>
      <c r="EU379" s="637"/>
      <c r="EV379" s="1225"/>
      <c r="EW379" s="1225"/>
      <c r="EX379" s="1225"/>
      <c r="EY379" s="1225"/>
      <c r="EZ379" s="1226"/>
      <c r="FA379" s="1129"/>
      <c r="FB379" s="1130"/>
      <c r="FC379" s="1130"/>
      <c r="FD379" s="1130"/>
      <c r="FE379" s="1130"/>
      <c r="FF379" s="1130"/>
      <c r="FG379" s="624"/>
      <c r="FH379" s="1225"/>
      <c r="FI379" s="1225"/>
      <c r="FJ379" s="1225"/>
      <c r="FK379" s="1225"/>
      <c r="FL379" s="1226"/>
      <c r="FM379" s="1127"/>
      <c r="FN379" s="1128"/>
      <c r="FO379" s="1128"/>
      <c r="FP379" s="1128"/>
      <c r="FQ379" s="1128"/>
      <c r="FR379" s="1128"/>
      <c r="FS379" s="15"/>
      <c r="FT379" s="629" t="str">
        <f>IF('FRONT PAGE'!$A$1="www.fly-logics.com","JUL",0)</f>
        <v>JUL</v>
      </c>
      <c r="FU379" s="631"/>
      <c r="FV379" s="631"/>
      <c r="FW379" s="631"/>
      <c r="FX379" s="631"/>
      <c r="FY379" s="630" t="str">
        <f>IF(SUMIFS(LOGBOOK!$Y$5:$Y$1036129,LOGBOOK!$D$5:$D$1036129,EY357,LOGBOOK!$AN$5:$AN$1036129,FO357,LOGBOOK!$E$5:$E$1036129,FE357,LOGBOOK!$AM$5:$AM$1036129,"JUL")=0," ",SUMIFS(LOGBOOK!$Y$5:$Y$1036129,LOGBOOK!$D$5:$D$1036129,EY357,LOGBOOK!$AN$5:$AN$1036129,FO357,LOGBOOK!$E$5:$E$1036129,FE357,LOGBOOK!$AM$5:$AM$1036129,"JUL"))</f>
        <v xml:space="preserve"> </v>
      </c>
      <c r="FZ379" s="625"/>
      <c r="GA379" s="625"/>
      <c r="GB379" s="625"/>
      <c r="GC379" s="650" t="str">
        <f>IF(SUMIFS(LOGBOOK!$Z$5:$Z$1036129,LOGBOOK!$D$5:$D$1036129,EY357,LOGBOOK!$AN$5:$AN$1036129,FO357,LOGBOOK!$E$5:$E$1036129,FE357,LOGBOOK!$AM$5:$AM$1036129,"JUL")=0," ",SUMIFS(LOGBOOK!$Z$5:$Z$1036129,LOGBOOK!$D$5:$D$1036129,EY357,LOGBOOK!$AN$5:$AN$1036129,FO357,LOGBOOK!$E$5:$E$1036129,FE357,LOGBOOK!$AM$5:$AM$1036129,"JUL"))</f>
        <v xml:space="preserve"> </v>
      </c>
      <c r="GD379" s="651"/>
      <c r="GE379" s="651"/>
      <c r="GF379" s="651"/>
      <c r="GG379" s="630" t="str">
        <f>IF(SUMIFS(LOGBOOK!$AA$5:$AA$1036129,LOGBOOK!$D$5:$D$1036129,EY357,LOGBOOK!$AN$5:$AN$1036129,FO357,LOGBOOK!$E$5:$E$1036129,FE357,LOGBOOK!$AM$5:$AM$1036129,"JUL")=0," ",SUMIFS(LOGBOOK!$AA$5:$AA$1036129,LOGBOOK!$D$5:$D$1036129,EY357,LOGBOOK!$AN$5:$AN$1036129,FO357,LOGBOOK!$E$5:$E$1036129,FE357,LOGBOOK!$AM$5:$AM$1036129,"JUL"))</f>
        <v xml:space="preserve"> </v>
      </c>
      <c r="GH379" s="625"/>
      <c r="GI379" s="625"/>
      <c r="GJ379" s="625"/>
      <c r="GK379" s="623" t="str">
        <f>IF(SUMIFS(LOGBOOK!$AE$5:$AE$1036129,LOGBOOK!$D$5:$D$1036129,EY357,LOGBOOK!$AN$5:$AN$1036129,FO357,LOGBOOK!$E$5:$E$1036129,FE357,LOGBOOK!$AM$5:$AM$1036129,"JUL")=0," ",SUMIFS(LOGBOOK!$AC$5:$AC$1036129,LOGBOOK!$D$5:$D$1036129,EY357,LOGBOOK!$AN$5:$AN$1036129,FO357,LOGBOOK!$E$5:$E$1036129,FE357,LOGBOOK!$AM$5:$AM$1036129,"JUL"))</f>
        <v xml:space="preserve"> </v>
      </c>
      <c r="GL379" s="623"/>
      <c r="GM379" s="623"/>
      <c r="GN379" s="641" t="str">
        <f>IF(SUMIFS(LOGBOOK!$AF$5:$AF$1036129,LOGBOOK!$D$5:$D$1036129,EY357,LOGBOOK!$AN$5:$AN$1036129,FO357,LOGBOOK!$E$5:$E$1036129,FE357,LOGBOOK!$AM$5:$AM$1036129,"JUL")=0," ",SUMIFS(LOGBOOK!$AF$5:$AF$1036129,LOGBOOK!$D$5:$D$1036129,EY357,LOGBOOK!$AN$5:$AN$1036129,FO357,LOGBOOK!$E$5:$E$1036129,FE357,LOGBOOK!$AM$5:$AM$1036129,"JUL"))</f>
        <v xml:space="preserve"> </v>
      </c>
      <c r="GO379" s="642"/>
      <c r="GP379" s="642"/>
      <c r="GQ379" s="643"/>
      <c r="GR379" s="6"/>
    </row>
    <row r="380" spans="1:200" ht="3" customHeight="1" x14ac:dyDescent="0.25">
      <c r="A380" s="212"/>
      <c r="B380" s="637"/>
      <c r="C380" s="624"/>
      <c r="D380" s="624"/>
      <c r="E380" s="624"/>
      <c r="F380" s="624"/>
      <c r="G380" s="624"/>
      <c r="H380" s="624"/>
      <c r="I380" s="624"/>
      <c r="J380" s="624"/>
      <c r="K380" s="624"/>
      <c r="L380" s="624"/>
      <c r="M380" s="624"/>
      <c r="N380" s="624"/>
      <c r="O380" s="624"/>
      <c r="P380" s="624"/>
      <c r="Q380" s="624"/>
      <c r="R380" s="624"/>
      <c r="S380" s="624"/>
      <c r="T380" s="624"/>
      <c r="U380" s="624"/>
      <c r="V380" s="624"/>
      <c r="W380" s="624"/>
      <c r="X380" s="624"/>
      <c r="Y380" s="624"/>
      <c r="Z380" s="15"/>
      <c r="AA380" s="631"/>
      <c r="AB380" s="631"/>
      <c r="AC380" s="631"/>
      <c r="AD380" s="631"/>
      <c r="AE380" s="631"/>
      <c r="AF380" s="625"/>
      <c r="AG380" s="632"/>
      <c r="AH380" s="632"/>
      <c r="AI380" s="625"/>
      <c r="AJ380" s="625"/>
      <c r="AK380" s="632"/>
      <c r="AL380" s="632"/>
      <c r="AM380" s="625"/>
      <c r="AN380" s="625"/>
      <c r="AO380" s="632"/>
      <c r="AP380" s="632"/>
      <c r="AQ380" s="625"/>
      <c r="AR380" s="623"/>
      <c r="AS380" s="623"/>
      <c r="AT380" s="623"/>
      <c r="AU380" s="633"/>
      <c r="AV380" s="634"/>
      <c r="AW380" s="633"/>
      <c r="AX380" s="643"/>
      <c r="AY380" s="637"/>
      <c r="AZ380" s="624"/>
      <c r="BA380" s="624"/>
      <c r="BB380" s="624"/>
      <c r="BC380" s="624"/>
      <c r="BD380" s="624"/>
      <c r="BE380" s="624"/>
      <c r="BF380" s="624"/>
      <c r="BG380" s="624"/>
      <c r="BH380" s="624"/>
      <c r="BI380" s="624"/>
      <c r="BJ380" s="624"/>
      <c r="BK380" s="624"/>
      <c r="BL380" s="624"/>
      <c r="BM380" s="624"/>
      <c r="BN380" s="624"/>
      <c r="BO380" s="624"/>
      <c r="BP380" s="624"/>
      <c r="BQ380" s="624"/>
      <c r="BR380" s="624"/>
      <c r="BS380" s="624"/>
      <c r="BT380" s="624"/>
      <c r="BU380" s="624"/>
      <c r="BV380" s="624"/>
      <c r="BW380" s="15"/>
      <c r="BX380" s="631"/>
      <c r="BY380" s="631"/>
      <c r="BZ380" s="631"/>
      <c r="CA380" s="631"/>
      <c r="CB380" s="631"/>
      <c r="CC380" s="625"/>
      <c r="CD380" s="632"/>
      <c r="CE380" s="632"/>
      <c r="CF380" s="625"/>
      <c r="CG380" s="625"/>
      <c r="CH380" s="632"/>
      <c r="CI380" s="632"/>
      <c r="CJ380" s="625"/>
      <c r="CK380" s="625"/>
      <c r="CL380" s="632"/>
      <c r="CM380" s="632"/>
      <c r="CN380" s="625"/>
      <c r="CO380" s="623"/>
      <c r="CP380" s="623"/>
      <c r="CQ380" s="623"/>
      <c r="CR380" s="633"/>
      <c r="CS380" s="634"/>
      <c r="CT380" s="633"/>
      <c r="CU380" s="643"/>
      <c r="CV380" s="247"/>
      <c r="CW380" s="212"/>
      <c r="CX380" s="637"/>
      <c r="CY380" s="624"/>
      <c r="CZ380" s="624"/>
      <c r="DA380" s="624"/>
      <c r="DB380" s="624"/>
      <c r="DC380" s="624"/>
      <c r="DD380" s="624"/>
      <c r="DE380" s="624"/>
      <c r="DF380" s="624"/>
      <c r="DG380" s="624"/>
      <c r="DH380" s="624"/>
      <c r="DI380" s="624"/>
      <c r="DJ380" s="624"/>
      <c r="DK380" s="624"/>
      <c r="DL380" s="624"/>
      <c r="DM380" s="624"/>
      <c r="DN380" s="624"/>
      <c r="DO380" s="624"/>
      <c r="DP380" s="624"/>
      <c r="DQ380" s="624"/>
      <c r="DR380" s="624"/>
      <c r="DS380" s="624"/>
      <c r="DT380" s="624"/>
      <c r="DU380" s="624"/>
      <c r="DV380" s="15"/>
      <c r="DW380" s="631"/>
      <c r="DX380" s="631"/>
      <c r="DY380" s="631"/>
      <c r="DZ380" s="631"/>
      <c r="EA380" s="631"/>
      <c r="EB380" s="625"/>
      <c r="EC380" s="632"/>
      <c r="ED380" s="632"/>
      <c r="EE380" s="625"/>
      <c r="EF380" s="625"/>
      <c r="EG380" s="632"/>
      <c r="EH380" s="632"/>
      <c r="EI380" s="625"/>
      <c r="EJ380" s="625"/>
      <c r="EK380" s="632"/>
      <c r="EL380" s="632"/>
      <c r="EM380" s="625"/>
      <c r="EN380" s="623"/>
      <c r="EO380" s="623"/>
      <c r="EP380" s="623"/>
      <c r="EQ380" s="633"/>
      <c r="ER380" s="634"/>
      <c r="ES380" s="633"/>
      <c r="ET380" s="643"/>
      <c r="EU380" s="637"/>
      <c r="EV380" s="624"/>
      <c r="EW380" s="624"/>
      <c r="EX380" s="624"/>
      <c r="EY380" s="624"/>
      <c r="EZ380" s="624"/>
      <c r="FA380" s="624"/>
      <c r="FB380" s="624"/>
      <c r="FC380" s="624"/>
      <c r="FD380" s="624"/>
      <c r="FE380" s="624"/>
      <c r="FF380" s="624"/>
      <c r="FG380" s="624"/>
      <c r="FH380" s="624"/>
      <c r="FI380" s="624"/>
      <c r="FJ380" s="624"/>
      <c r="FK380" s="624"/>
      <c r="FL380" s="624"/>
      <c r="FM380" s="624"/>
      <c r="FN380" s="624"/>
      <c r="FO380" s="624"/>
      <c r="FP380" s="624"/>
      <c r="FQ380" s="624"/>
      <c r="FR380" s="624"/>
      <c r="FS380" s="15"/>
      <c r="FT380" s="631"/>
      <c r="FU380" s="631"/>
      <c r="FV380" s="631"/>
      <c r="FW380" s="631"/>
      <c r="FX380" s="631"/>
      <c r="FY380" s="625"/>
      <c r="FZ380" s="632"/>
      <c r="GA380" s="632"/>
      <c r="GB380" s="625"/>
      <c r="GC380" s="625"/>
      <c r="GD380" s="632"/>
      <c r="GE380" s="632"/>
      <c r="GF380" s="625"/>
      <c r="GG380" s="625"/>
      <c r="GH380" s="632"/>
      <c r="GI380" s="632"/>
      <c r="GJ380" s="625"/>
      <c r="GK380" s="623"/>
      <c r="GL380" s="623"/>
      <c r="GM380" s="623"/>
      <c r="GN380" s="633"/>
      <c r="GO380" s="634"/>
      <c r="GP380" s="633"/>
      <c r="GQ380" s="643"/>
      <c r="GR380" s="6"/>
    </row>
    <row r="381" spans="1:200" ht="10.5" customHeight="1" x14ac:dyDescent="0.25">
      <c r="A381" s="212"/>
      <c r="B381" s="637"/>
      <c r="C381" s="1218" t="str">
        <f>IF('FRONT PAGE'!$A$1="www.fly-logics.com","CROSS C.",0)</f>
        <v>CROSS C.</v>
      </c>
      <c r="D381" s="1225"/>
      <c r="E381" s="1225"/>
      <c r="F381" s="1225"/>
      <c r="G381" s="1226"/>
      <c r="H381" s="1129" t="str">
        <f>IF(SUMIFS(LOGBOOK!$W$5:$W$1036129,LOGBOOK!$D$5:$D$1036129,F357,LOGBOOK!$AN$5:$AN$1036129,V357,LOGBOOK!$E$5:$E$1036129,L357)=0," ",SUMIFS(LOGBOOK!$W$5:$W$1036129,LOGBOOK!$D$5:$D$1036129,F357,LOGBOOK!$AN$5:$AN$1036129,V357,LOGBOOK!$E$5:$E$1036129,L357))</f>
        <v xml:space="preserve"> </v>
      </c>
      <c r="I381" s="1130" t="str">
        <f t="shared" ref="I381" si="412">H381</f>
        <v xml:space="preserve"> </v>
      </c>
      <c r="J381" s="1130"/>
      <c r="K381" s="1130"/>
      <c r="L381" s="1130"/>
      <c r="M381" s="1130"/>
      <c r="N381" s="643"/>
      <c r="O381" s="644" t="s">
        <v>63</v>
      </c>
      <c r="P381" s="644"/>
      <c r="Q381" s="644"/>
      <c r="R381" s="644"/>
      <c r="S381" s="644"/>
      <c r="T381" s="644"/>
      <c r="U381" s="644"/>
      <c r="V381" s="644"/>
      <c r="W381" s="644"/>
      <c r="X381" s="644"/>
      <c r="Y381" s="645"/>
      <c r="Z381" s="15"/>
      <c r="AA381" s="631"/>
      <c r="AB381" s="631"/>
      <c r="AC381" s="631"/>
      <c r="AD381" s="631"/>
      <c r="AE381" s="631"/>
      <c r="AF381" s="625"/>
      <c r="AG381" s="625"/>
      <c r="AH381" s="625"/>
      <c r="AI381" s="625"/>
      <c r="AJ381" s="625"/>
      <c r="AK381" s="625"/>
      <c r="AL381" s="625"/>
      <c r="AM381" s="625"/>
      <c r="AN381" s="625"/>
      <c r="AO381" s="625"/>
      <c r="AP381" s="625"/>
      <c r="AQ381" s="625"/>
      <c r="AR381" s="623"/>
      <c r="AS381" s="623"/>
      <c r="AT381" s="623"/>
      <c r="AU381" s="633"/>
      <c r="AV381" s="633"/>
      <c r="AW381" s="633"/>
      <c r="AX381" s="643"/>
      <c r="AY381" s="637"/>
      <c r="AZ381" s="1218" t="str">
        <f>IF('FRONT PAGE'!$A$1="www.fly-logics.com","CROSS C.",0)</f>
        <v>CROSS C.</v>
      </c>
      <c r="BA381" s="1225"/>
      <c r="BB381" s="1225"/>
      <c r="BC381" s="1225"/>
      <c r="BD381" s="1226"/>
      <c r="BE381" s="1129" t="str">
        <f>IF(SUMIFS(LOGBOOK!$W$5:$W$1036129,LOGBOOK!$D$5:$D$1036129,BC357,LOGBOOK!$AN$5:$AN$1036129,BS357,LOGBOOK!$E$5:$E$1036129,BI357)=0," ",SUMIFS(LOGBOOK!$W$5:$W$1036129,LOGBOOK!$D$5:$D$1036129,BC357,LOGBOOK!$AN$5:$AN$1036129,BS357,LOGBOOK!$E$5:$E$1036129,BI357))</f>
        <v xml:space="preserve"> </v>
      </c>
      <c r="BF381" s="1130" t="str">
        <f t="shared" ref="BF381" si="413">BE381</f>
        <v xml:space="preserve"> </v>
      </c>
      <c r="BG381" s="1130"/>
      <c r="BH381" s="1130"/>
      <c r="BI381" s="1130"/>
      <c r="BJ381" s="1130"/>
      <c r="BK381" s="643"/>
      <c r="BL381" s="644" t="s">
        <v>63</v>
      </c>
      <c r="BM381" s="644"/>
      <c r="BN381" s="644"/>
      <c r="BO381" s="644"/>
      <c r="BP381" s="644"/>
      <c r="BQ381" s="644"/>
      <c r="BR381" s="644"/>
      <c r="BS381" s="644"/>
      <c r="BT381" s="644"/>
      <c r="BU381" s="644"/>
      <c r="BV381" s="645"/>
      <c r="BW381" s="15"/>
      <c r="BX381" s="631"/>
      <c r="BY381" s="631"/>
      <c r="BZ381" s="631"/>
      <c r="CA381" s="631"/>
      <c r="CB381" s="631"/>
      <c r="CC381" s="625"/>
      <c r="CD381" s="625"/>
      <c r="CE381" s="625"/>
      <c r="CF381" s="625"/>
      <c r="CG381" s="625"/>
      <c r="CH381" s="625"/>
      <c r="CI381" s="625"/>
      <c r="CJ381" s="625"/>
      <c r="CK381" s="625"/>
      <c r="CL381" s="625"/>
      <c r="CM381" s="625"/>
      <c r="CN381" s="625"/>
      <c r="CO381" s="623"/>
      <c r="CP381" s="623"/>
      <c r="CQ381" s="623"/>
      <c r="CR381" s="633"/>
      <c r="CS381" s="633"/>
      <c r="CT381" s="633"/>
      <c r="CU381" s="643"/>
      <c r="CV381" s="247"/>
      <c r="CW381" s="212"/>
      <c r="CX381" s="637"/>
      <c r="CY381" s="1218" t="str">
        <f>IF('FRONT PAGE'!$A$1="www.fly-logics.com","CROSS C.",0)</f>
        <v>CROSS C.</v>
      </c>
      <c r="CZ381" s="1225"/>
      <c r="DA381" s="1225"/>
      <c r="DB381" s="1225"/>
      <c r="DC381" s="1226"/>
      <c r="DD381" s="1129" t="str">
        <f>IF(SUMIFS(LOGBOOK!$W$5:$W$1036129,LOGBOOK!$D$5:$D$1036129,DB357,LOGBOOK!$AN$5:$AN$1036129,DR357,LOGBOOK!$E$5:$E$1036129,DH357)=0," ",SUMIFS(LOGBOOK!$W$5:$W$1036129,LOGBOOK!$D$5:$D$1036129,DB357,LOGBOOK!$AN$5:$AN$1036129,DR357,LOGBOOK!$E$5:$E$1036129,DH357))</f>
        <v xml:space="preserve"> </v>
      </c>
      <c r="DE381" s="1130" t="str">
        <f t="shared" ref="DE381" si="414">DD381</f>
        <v xml:space="preserve"> </v>
      </c>
      <c r="DF381" s="1130"/>
      <c r="DG381" s="1130"/>
      <c r="DH381" s="1130"/>
      <c r="DI381" s="1130"/>
      <c r="DJ381" s="643"/>
      <c r="DK381" s="644" t="s">
        <v>63</v>
      </c>
      <c r="DL381" s="644"/>
      <c r="DM381" s="644"/>
      <c r="DN381" s="644"/>
      <c r="DO381" s="644"/>
      <c r="DP381" s="644"/>
      <c r="DQ381" s="644"/>
      <c r="DR381" s="644"/>
      <c r="DS381" s="644"/>
      <c r="DT381" s="644"/>
      <c r="DU381" s="645"/>
      <c r="DV381" s="15"/>
      <c r="DW381" s="631"/>
      <c r="DX381" s="631"/>
      <c r="DY381" s="631"/>
      <c r="DZ381" s="631"/>
      <c r="EA381" s="631"/>
      <c r="EB381" s="625"/>
      <c r="EC381" s="625"/>
      <c r="ED381" s="625"/>
      <c r="EE381" s="625"/>
      <c r="EF381" s="625"/>
      <c r="EG381" s="625"/>
      <c r="EH381" s="625"/>
      <c r="EI381" s="625"/>
      <c r="EJ381" s="625"/>
      <c r="EK381" s="625"/>
      <c r="EL381" s="625"/>
      <c r="EM381" s="625"/>
      <c r="EN381" s="623"/>
      <c r="EO381" s="623"/>
      <c r="EP381" s="623"/>
      <c r="EQ381" s="633"/>
      <c r="ER381" s="633"/>
      <c r="ES381" s="633"/>
      <c r="ET381" s="643"/>
      <c r="EU381" s="637"/>
      <c r="EV381" s="1218" t="str">
        <f>IF('FRONT PAGE'!$A$1="www.fly-logics.com","CROSS C.",0)</f>
        <v>CROSS C.</v>
      </c>
      <c r="EW381" s="1225"/>
      <c r="EX381" s="1225"/>
      <c r="EY381" s="1225"/>
      <c r="EZ381" s="1226"/>
      <c r="FA381" s="1129" t="str">
        <f>IF(SUMIFS(LOGBOOK!$W$5:$W$1036129,LOGBOOK!$D$5:$D$1036129,EY357,LOGBOOK!$AN$5:$AN$1036129,FO357,LOGBOOK!$E$5:$E$1036129,FE357)=0," ",SUMIFS(LOGBOOK!$W$5:$W$1036129,LOGBOOK!$D$5:$D$1036129,EY357,LOGBOOK!$AN$5:$AN$1036129,FO357,LOGBOOK!$E$5:$E$1036129,FE357))</f>
        <v xml:space="preserve"> </v>
      </c>
      <c r="FB381" s="1130" t="str">
        <f t="shared" ref="FB381" si="415">FA381</f>
        <v xml:space="preserve"> </v>
      </c>
      <c r="FC381" s="1130"/>
      <c r="FD381" s="1130"/>
      <c r="FE381" s="1130"/>
      <c r="FF381" s="1130"/>
      <c r="FG381" s="643"/>
      <c r="FH381" s="644" t="s">
        <v>63</v>
      </c>
      <c r="FI381" s="644"/>
      <c r="FJ381" s="644"/>
      <c r="FK381" s="644"/>
      <c r="FL381" s="644"/>
      <c r="FM381" s="644"/>
      <c r="FN381" s="644"/>
      <c r="FO381" s="644"/>
      <c r="FP381" s="644"/>
      <c r="FQ381" s="644"/>
      <c r="FR381" s="645"/>
      <c r="FS381" s="15"/>
      <c r="FT381" s="631"/>
      <c r="FU381" s="631"/>
      <c r="FV381" s="631"/>
      <c r="FW381" s="631"/>
      <c r="FX381" s="631"/>
      <c r="FY381" s="625"/>
      <c r="FZ381" s="625"/>
      <c r="GA381" s="625"/>
      <c r="GB381" s="625"/>
      <c r="GC381" s="625"/>
      <c r="GD381" s="625"/>
      <c r="GE381" s="625"/>
      <c r="GF381" s="625"/>
      <c r="GG381" s="625"/>
      <c r="GH381" s="625"/>
      <c r="GI381" s="625"/>
      <c r="GJ381" s="625"/>
      <c r="GK381" s="623"/>
      <c r="GL381" s="623"/>
      <c r="GM381" s="623"/>
      <c r="GN381" s="633"/>
      <c r="GO381" s="633"/>
      <c r="GP381" s="633"/>
      <c r="GQ381" s="643"/>
      <c r="GR381" s="6"/>
    </row>
    <row r="382" spans="1:200" ht="8.85" customHeight="1" x14ac:dyDescent="0.25">
      <c r="A382" s="212"/>
      <c r="B382" s="637"/>
      <c r="C382" s="1225"/>
      <c r="D382" s="1225"/>
      <c r="E382" s="1225"/>
      <c r="F382" s="1225"/>
      <c r="G382" s="1226"/>
      <c r="H382" s="1129"/>
      <c r="I382" s="1130"/>
      <c r="J382" s="1130"/>
      <c r="K382" s="1130"/>
      <c r="L382" s="1130"/>
      <c r="M382" s="1130"/>
      <c r="N382" s="643"/>
      <c r="O382" s="646"/>
      <c r="P382" s="646"/>
      <c r="Q382" s="646"/>
      <c r="R382" s="646"/>
      <c r="S382" s="646"/>
      <c r="T382" s="646"/>
      <c r="U382" s="646"/>
      <c r="V382" s="646"/>
      <c r="W382" s="646"/>
      <c r="X382" s="646"/>
      <c r="Y382" s="647"/>
      <c r="Z382" s="15"/>
      <c r="AA382" s="629" t="str">
        <f>IF('FRONT PAGE'!$A$1="www.fly-logics.com","AUG",0)</f>
        <v>AUG</v>
      </c>
      <c r="AB382" s="631"/>
      <c r="AC382" s="631"/>
      <c r="AD382" s="631"/>
      <c r="AE382" s="631"/>
      <c r="AF382" s="630" t="str">
        <f>IF(SUMIFS(LOGBOOK!$Y$5:$Y$1036129,LOGBOOK!$D$5:$D$1036129,F357,LOGBOOK!$AN$5:$AN$1036129,V357,LOGBOOK!$E$5:$E$1036129,L357,LOGBOOK!$AM$5:$AM$1036129,"AGO")=0," ",SUMIFS(LOGBOOK!$Y$5:$Y$1036129,LOGBOOK!$D$5:$D$1036129,F357,LOGBOOK!$AN$5:$AN$1036129,V357,LOGBOOK!$E$5:$E$1036129,L357,LOGBOOK!$AM$5:$AM$1036129,"AGO"))</f>
        <v xml:space="preserve"> </v>
      </c>
      <c r="AG382" s="625"/>
      <c r="AH382" s="625"/>
      <c r="AI382" s="625"/>
      <c r="AJ382" s="630" t="str">
        <f>IF(SUMIFS(LOGBOOK!$Z$5:$Z$1036129,LOGBOOK!$D$5:$D$1036129,F357,LOGBOOK!$AN$5:$AN$1036129,V357,LOGBOOK!$E$5:$E$1036129,L357,LOGBOOK!$AM$5:$AM$1036129,"AGO")=0," ",SUMIFS(LOGBOOK!$Z$5:$Z$1036129,LOGBOOK!$D$5:$D$1036129,F357,LOGBOOK!$AN$5:$AN$1036129,V357,LOGBOOK!$E$5:$E$1036129,L357,LOGBOOK!$AM$5:$AM$1036129,"AGO"))</f>
        <v xml:space="preserve"> </v>
      </c>
      <c r="AK382" s="625"/>
      <c r="AL382" s="625"/>
      <c r="AM382" s="625"/>
      <c r="AN382" s="630" t="str">
        <f>IF(SUMIFS(LOGBOOK!$AA$5:$AA$1036129,LOGBOOK!$D$5:$D$1036129,F357,LOGBOOK!$AN$5:$AN$1036129,V357,LOGBOOK!$E$5:$E$1036129,L357,LOGBOOK!$AM$5:$AM$1036129,"AGO")=0," ",SUMIFS(LOGBOOK!$AA$5:$AA$1036129,LOGBOOK!$D$5:$D$1036129,F357,LOGBOOK!$AN$5:$AN$1036129,V357,LOGBOOK!$E$5:$E$1036129,L357,LOGBOOK!$AM$5:$AM$1036129,"AGO"))</f>
        <v xml:space="preserve"> </v>
      </c>
      <c r="AO382" s="625"/>
      <c r="AP382" s="625"/>
      <c r="AQ382" s="625"/>
      <c r="AR382" s="623" t="str">
        <f>IF(SUMIFS(LOGBOOK!$AE$5:$AE$1036129,LOGBOOK!$D$5:$D$1036129,F357,LOGBOOK!$AN$5:$AN$1036129,V357,LOGBOOK!$E$5:$E$1036129,L357,LOGBOOK!$AM$5:$AM$1036129,"AGO")=0," ",SUMIFS(LOGBOOK!$AC$5:$AC$1036129,LOGBOOK!$D$5:$D$1036129,F357,LOGBOOK!$AN$5:$AN$1036129,V357,LOGBOOK!$E$5:$E$1036129,L357,LOGBOOK!$AM$5:$AM$1036129,"AGO"))</f>
        <v xml:space="preserve"> </v>
      </c>
      <c r="AS382" s="623"/>
      <c r="AT382" s="623"/>
      <c r="AU382" s="623" t="str">
        <f>IF(SUMIFS(LOGBOOK!$AF$5:$AF$1036129,LOGBOOK!$D$5:$D$1036129,F357,LOGBOOK!$AN$5:$AN$1036129,V357,LOGBOOK!$E$5:$E$1036129,L357,LOGBOOK!$AM$5:$AM$1036129,"AGO")=0," ",SUMIFS(LOGBOOK!$AF$5:$AF$1036129,LOGBOOK!$D$5:$D$1036129,F357,LOGBOOK!$AN$5:$AN$1036129,V357,LOGBOOK!$E$5:$E$1036129,L357,LOGBOOK!$AM$5:$AM$1036129,"AGO"))</f>
        <v xml:space="preserve"> </v>
      </c>
      <c r="AV382" s="633"/>
      <c r="AW382" s="633"/>
      <c r="AX382" s="643"/>
      <c r="AY382" s="637"/>
      <c r="AZ382" s="1225"/>
      <c r="BA382" s="1225"/>
      <c r="BB382" s="1225"/>
      <c r="BC382" s="1225"/>
      <c r="BD382" s="1226"/>
      <c r="BE382" s="1129"/>
      <c r="BF382" s="1130"/>
      <c r="BG382" s="1130"/>
      <c r="BH382" s="1130"/>
      <c r="BI382" s="1130"/>
      <c r="BJ382" s="1130"/>
      <c r="BK382" s="643"/>
      <c r="BL382" s="646"/>
      <c r="BM382" s="646"/>
      <c r="BN382" s="646"/>
      <c r="BO382" s="646"/>
      <c r="BP382" s="646"/>
      <c r="BQ382" s="646"/>
      <c r="BR382" s="646"/>
      <c r="BS382" s="646"/>
      <c r="BT382" s="646"/>
      <c r="BU382" s="646"/>
      <c r="BV382" s="647"/>
      <c r="BW382" s="15"/>
      <c r="BX382" s="629" t="str">
        <f>IF('FRONT PAGE'!$A$1="www.fly-logics.com","AUG",0)</f>
        <v>AUG</v>
      </c>
      <c r="BY382" s="631"/>
      <c r="BZ382" s="631"/>
      <c r="CA382" s="631"/>
      <c r="CB382" s="631"/>
      <c r="CC382" s="630" t="str">
        <f>IF(SUMIFS(LOGBOOK!$Y$5:$Y$1036129,LOGBOOK!$D$5:$D$1036129,BC357,LOGBOOK!$AN$5:$AN$1036129,BS357,LOGBOOK!$E$5:$E$1036129,BI357,LOGBOOK!$AM$5:$AM$1036129,"AGO")=0," ",SUMIFS(LOGBOOK!$Y$5:$Y$1036129,LOGBOOK!$D$5:$D$1036129,BC357,LOGBOOK!$AN$5:$AN$1036129,BS357,LOGBOOK!$E$5:$E$1036129,BI357,LOGBOOK!$AM$5:$AM$1036129,"AGO"))</f>
        <v xml:space="preserve"> </v>
      </c>
      <c r="CD382" s="625"/>
      <c r="CE382" s="625"/>
      <c r="CF382" s="625"/>
      <c r="CG382" s="630" t="str">
        <f>IF(SUMIFS(LOGBOOK!$Z$5:$Z$1036129,LOGBOOK!$D$5:$D$1036129,BC357,LOGBOOK!$AN$5:$AN$1036129,BS357,LOGBOOK!$E$5:$E$1036129,BI357,LOGBOOK!$AM$5:$AM$1036129,"AGO")=0," ",SUMIFS(LOGBOOK!$Z$5:$Z$1036129,LOGBOOK!$D$5:$D$1036129,BC357,LOGBOOK!$AN$5:$AN$1036129,BS357,LOGBOOK!$E$5:$E$1036129,BI357,LOGBOOK!$AM$5:$AM$1036129,"AGO"))</f>
        <v xml:space="preserve"> </v>
      </c>
      <c r="CH382" s="625"/>
      <c r="CI382" s="625"/>
      <c r="CJ382" s="625"/>
      <c r="CK382" s="630" t="str">
        <f>IF(SUMIFS(LOGBOOK!$AA$5:$AA$1036129,LOGBOOK!$D$5:$D$1036129,BC357,LOGBOOK!$AN$5:$AN$1036129,BS357,LOGBOOK!$E$5:$E$1036129,BI357,LOGBOOK!$AM$5:$AM$1036129,"AGO")=0," ",SUMIFS(LOGBOOK!$AA$5:$AA$1036129,LOGBOOK!$D$5:$D$1036129,BC357,LOGBOOK!$AN$5:$AN$1036129,BS357,LOGBOOK!$E$5:$E$1036129,BI357,LOGBOOK!$AM$5:$AM$1036129,"AGO"))</f>
        <v xml:space="preserve"> </v>
      </c>
      <c r="CL382" s="625"/>
      <c r="CM382" s="625"/>
      <c r="CN382" s="625"/>
      <c r="CO382" s="623" t="str">
        <f>IF(SUMIFS(LOGBOOK!$AE$5:$AE$1036129,LOGBOOK!$D$5:$D$1036129,BC357,LOGBOOK!$AN$5:$AN$1036129,BS357,LOGBOOK!$E$5:$E$1036129,BI357,LOGBOOK!$AM$5:$AM$1036129,"AGO")=0," ",SUMIFS(LOGBOOK!$AC$5:$AC$1036129,LOGBOOK!$D$5:$D$1036129,BC357,LOGBOOK!$AN$5:$AN$1036129,BS357,LOGBOOK!$E$5:$E$1036129,BI357,LOGBOOK!$AM$5:$AM$1036129,"AGO"))</f>
        <v xml:space="preserve"> </v>
      </c>
      <c r="CP382" s="623"/>
      <c r="CQ382" s="623"/>
      <c r="CR382" s="623" t="str">
        <f>IF(SUMIFS(LOGBOOK!$AF$5:$AF$1036129,LOGBOOK!$D$5:$D$1036129,BC357,LOGBOOK!$AN$5:$AN$1036129,BS357,LOGBOOK!$E$5:$E$1036129,BI357,LOGBOOK!$AM$5:$AM$1036129,"AGO")=0," ",SUMIFS(LOGBOOK!$AF$5:$AF$1036129,LOGBOOK!$D$5:$D$1036129,BC357,LOGBOOK!$AN$5:$AN$1036129,BS357,LOGBOOK!$E$5:$E$1036129,BI357,LOGBOOK!$AM$5:$AM$1036129,"AGO"))</f>
        <v xml:space="preserve"> </v>
      </c>
      <c r="CS382" s="633"/>
      <c r="CT382" s="633"/>
      <c r="CU382" s="643"/>
      <c r="CV382" s="247"/>
      <c r="CW382" s="212"/>
      <c r="CX382" s="637"/>
      <c r="CY382" s="1225"/>
      <c r="CZ382" s="1225"/>
      <c r="DA382" s="1225"/>
      <c r="DB382" s="1225"/>
      <c r="DC382" s="1226"/>
      <c r="DD382" s="1129"/>
      <c r="DE382" s="1130"/>
      <c r="DF382" s="1130"/>
      <c r="DG382" s="1130"/>
      <c r="DH382" s="1130"/>
      <c r="DI382" s="1130"/>
      <c r="DJ382" s="643"/>
      <c r="DK382" s="646"/>
      <c r="DL382" s="646"/>
      <c r="DM382" s="646"/>
      <c r="DN382" s="646"/>
      <c r="DO382" s="646"/>
      <c r="DP382" s="646"/>
      <c r="DQ382" s="646"/>
      <c r="DR382" s="646"/>
      <c r="DS382" s="646"/>
      <c r="DT382" s="646"/>
      <c r="DU382" s="647"/>
      <c r="DV382" s="15"/>
      <c r="DW382" s="629" t="str">
        <f>IF('FRONT PAGE'!$A$1="www.fly-logics.com","AUG",0)</f>
        <v>AUG</v>
      </c>
      <c r="DX382" s="631"/>
      <c r="DY382" s="631"/>
      <c r="DZ382" s="631"/>
      <c r="EA382" s="631"/>
      <c r="EB382" s="630" t="str">
        <f>IF(SUMIFS(LOGBOOK!$Y$5:$Y$1036129,LOGBOOK!$D$5:$D$1036129,DB357,LOGBOOK!$AN$5:$AN$1036129,DR357,LOGBOOK!$E$5:$E$1036129,DH357,LOGBOOK!$AM$5:$AM$1036129,"AGO")=0," ",SUMIFS(LOGBOOK!$Y$5:$Y$1036129,LOGBOOK!$D$5:$D$1036129,DB357,LOGBOOK!$AN$5:$AN$1036129,DR357,LOGBOOK!$E$5:$E$1036129,DH357,LOGBOOK!$AM$5:$AM$1036129,"AGO"))</f>
        <v xml:space="preserve"> </v>
      </c>
      <c r="EC382" s="625"/>
      <c r="ED382" s="625"/>
      <c r="EE382" s="625"/>
      <c r="EF382" s="630" t="str">
        <f>IF(SUMIFS(LOGBOOK!$Z$5:$Z$1036129,LOGBOOK!$D$5:$D$1036129,DB357,LOGBOOK!$AN$5:$AN$1036129,DR357,LOGBOOK!$E$5:$E$1036129,DH357,LOGBOOK!$AM$5:$AM$1036129,"AGO")=0," ",SUMIFS(LOGBOOK!$Z$5:$Z$1036129,LOGBOOK!$D$5:$D$1036129,DB357,LOGBOOK!$AN$5:$AN$1036129,DR357,LOGBOOK!$E$5:$E$1036129,DH357,LOGBOOK!$AM$5:$AM$1036129,"AGO"))</f>
        <v xml:space="preserve"> </v>
      </c>
      <c r="EG382" s="625"/>
      <c r="EH382" s="625"/>
      <c r="EI382" s="625"/>
      <c r="EJ382" s="630" t="str">
        <f>IF(SUMIFS(LOGBOOK!$AA$5:$AA$1036129,LOGBOOK!$D$5:$D$1036129,DB357,LOGBOOK!$AN$5:$AN$1036129,DR357,LOGBOOK!$E$5:$E$1036129,DH357,LOGBOOK!$AM$5:$AM$1036129,"AGO")=0," ",SUMIFS(LOGBOOK!$AA$5:$AA$1036129,LOGBOOK!$D$5:$D$1036129,DB357,LOGBOOK!$AN$5:$AN$1036129,DR357,LOGBOOK!$E$5:$E$1036129,DH357,LOGBOOK!$AM$5:$AM$1036129,"AGO"))</f>
        <v xml:space="preserve"> </v>
      </c>
      <c r="EK382" s="625"/>
      <c r="EL382" s="625"/>
      <c r="EM382" s="625"/>
      <c r="EN382" s="623" t="str">
        <f>IF(SUMIFS(LOGBOOK!$AE$5:$AE$1036129,LOGBOOK!$D$5:$D$1036129,DB357,LOGBOOK!$AN$5:$AN$1036129,DR357,LOGBOOK!$E$5:$E$1036129,DH357,LOGBOOK!$AM$5:$AM$1036129,"AGO")=0," ",SUMIFS(LOGBOOK!$AC$5:$AC$1036129,LOGBOOK!$D$5:$D$1036129,DB357,LOGBOOK!$AN$5:$AN$1036129,DR357,LOGBOOK!$E$5:$E$1036129,DH357,LOGBOOK!$AM$5:$AM$1036129,"AGO"))</f>
        <v xml:space="preserve"> </v>
      </c>
      <c r="EO382" s="623"/>
      <c r="EP382" s="623"/>
      <c r="EQ382" s="623" t="str">
        <f>IF(SUMIFS(LOGBOOK!$AF$5:$AF$1036129,LOGBOOK!$D$5:$D$1036129,DB357,LOGBOOK!$AN$5:$AN$1036129,DR357,LOGBOOK!$E$5:$E$1036129,DH357,LOGBOOK!$AM$5:$AM$1036129,"AGO")=0," ",SUMIFS(LOGBOOK!$AF$5:$AF$1036129,LOGBOOK!$D$5:$D$1036129,DB357,LOGBOOK!$AN$5:$AN$1036129,DR357,LOGBOOK!$E$5:$E$1036129,DH357,LOGBOOK!$AM$5:$AM$1036129,"AGO"))</f>
        <v xml:space="preserve"> </v>
      </c>
      <c r="ER382" s="633"/>
      <c r="ES382" s="633"/>
      <c r="ET382" s="643"/>
      <c r="EU382" s="637"/>
      <c r="EV382" s="1225"/>
      <c r="EW382" s="1225"/>
      <c r="EX382" s="1225"/>
      <c r="EY382" s="1225"/>
      <c r="EZ382" s="1226"/>
      <c r="FA382" s="1129"/>
      <c r="FB382" s="1130"/>
      <c r="FC382" s="1130"/>
      <c r="FD382" s="1130"/>
      <c r="FE382" s="1130"/>
      <c r="FF382" s="1130"/>
      <c r="FG382" s="643"/>
      <c r="FH382" s="646"/>
      <c r="FI382" s="646"/>
      <c r="FJ382" s="646"/>
      <c r="FK382" s="646"/>
      <c r="FL382" s="646"/>
      <c r="FM382" s="646"/>
      <c r="FN382" s="646"/>
      <c r="FO382" s="646"/>
      <c r="FP382" s="646"/>
      <c r="FQ382" s="646"/>
      <c r="FR382" s="647"/>
      <c r="FS382" s="15"/>
      <c r="FT382" s="629" t="str">
        <f>IF('FRONT PAGE'!$A$1="www.fly-logics.com","AUG",0)</f>
        <v>AUG</v>
      </c>
      <c r="FU382" s="631"/>
      <c r="FV382" s="631"/>
      <c r="FW382" s="631"/>
      <c r="FX382" s="631"/>
      <c r="FY382" s="630" t="str">
        <f>IF(SUMIFS(LOGBOOK!$Y$5:$Y$1036129,LOGBOOK!$D$5:$D$1036129,EY357,LOGBOOK!$AN$5:$AN$1036129,FO357,LOGBOOK!$E$5:$E$1036129,FE357,LOGBOOK!$AM$5:$AM$1036129,"AGO")=0," ",SUMIFS(LOGBOOK!$Y$5:$Y$1036129,LOGBOOK!$D$5:$D$1036129,EY357,LOGBOOK!$AN$5:$AN$1036129,FO357,LOGBOOK!$E$5:$E$1036129,FE357,LOGBOOK!$AM$5:$AM$1036129,"AGO"))</f>
        <v xml:space="preserve"> </v>
      </c>
      <c r="FZ382" s="625"/>
      <c r="GA382" s="625"/>
      <c r="GB382" s="625"/>
      <c r="GC382" s="630" t="str">
        <f>IF(SUMIFS(LOGBOOK!$Z$5:$Z$1036129,LOGBOOK!$D$5:$D$1036129,EY357,LOGBOOK!$AN$5:$AN$1036129,FO357,LOGBOOK!$E$5:$E$1036129,FE357,LOGBOOK!$AM$5:$AM$1036129,"AGO")=0," ",SUMIFS(LOGBOOK!$Z$5:$Z$1036129,LOGBOOK!$D$5:$D$1036129,EY357,LOGBOOK!$AN$5:$AN$1036129,FO357,LOGBOOK!$E$5:$E$1036129,FE357,LOGBOOK!$AM$5:$AM$1036129,"AGO"))</f>
        <v xml:space="preserve"> </v>
      </c>
      <c r="GD382" s="625"/>
      <c r="GE382" s="625"/>
      <c r="GF382" s="625"/>
      <c r="GG382" s="630" t="str">
        <f>IF(SUMIFS(LOGBOOK!$AA$5:$AA$1036129,LOGBOOK!$D$5:$D$1036129,EY357,LOGBOOK!$AN$5:$AN$1036129,FO357,LOGBOOK!$E$5:$E$1036129,FE357,LOGBOOK!$AM$5:$AM$1036129,"AGO")=0," ",SUMIFS(LOGBOOK!$AA$5:$AA$1036129,LOGBOOK!$D$5:$D$1036129,EY357,LOGBOOK!$AN$5:$AN$1036129,FO357,LOGBOOK!$E$5:$E$1036129,FE357,LOGBOOK!$AM$5:$AM$1036129,"AGO"))</f>
        <v xml:space="preserve"> </v>
      </c>
      <c r="GH382" s="625"/>
      <c r="GI382" s="625"/>
      <c r="GJ382" s="625"/>
      <c r="GK382" s="623" t="str">
        <f>IF(SUMIFS(LOGBOOK!$AE$5:$AE$1036129,LOGBOOK!$D$5:$D$1036129,EY357,LOGBOOK!$AN$5:$AN$1036129,FO357,LOGBOOK!$E$5:$E$1036129,FE357,LOGBOOK!$AM$5:$AM$1036129,"AGO")=0," ",SUMIFS(LOGBOOK!$AC$5:$AC$1036129,LOGBOOK!$D$5:$D$1036129,EY357,LOGBOOK!$AN$5:$AN$1036129,FO357,LOGBOOK!$E$5:$E$1036129,FE357,LOGBOOK!$AM$5:$AM$1036129,"AGO"))</f>
        <v xml:space="preserve"> </v>
      </c>
      <c r="GL382" s="623"/>
      <c r="GM382" s="623"/>
      <c r="GN382" s="623" t="str">
        <f>IF(SUMIFS(LOGBOOK!$AF$5:$AF$1036129,LOGBOOK!$D$5:$D$1036129,EY357,LOGBOOK!$AN$5:$AN$1036129,FO357,LOGBOOK!$E$5:$E$1036129,FE357,LOGBOOK!$AM$5:$AM$1036129,"AGO")=0," ",SUMIFS(LOGBOOK!$AF$5:$AF$1036129,LOGBOOK!$D$5:$D$1036129,EY357,LOGBOOK!$AN$5:$AN$1036129,FO357,LOGBOOK!$E$5:$E$1036129,FE357,LOGBOOK!$AM$5:$AM$1036129,"AGO"))</f>
        <v xml:space="preserve"> </v>
      </c>
      <c r="GO382" s="633"/>
      <c r="GP382" s="633"/>
      <c r="GQ382" s="643"/>
      <c r="GR382" s="6"/>
    </row>
    <row r="383" spans="1:200" ht="4.5" customHeight="1" x14ac:dyDescent="0.25">
      <c r="A383" s="212"/>
      <c r="B383" s="657"/>
      <c r="C383" s="624"/>
      <c r="D383" s="624"/>
      <c r="E383" s="624"/>
      <c r="F383" s="624"/>
      <c r="G383" s="624"/>
      <c r="H383" s="624"/>
      <c r="I383" s="624"/>
      <c r="J383" s="624"/>
      <c r="K383" s="624"/>
      <c r="L383" s="624"/>
      <c r="M383" s="624"/>
      <c r="N383" s="643"/>
      <c r="O383" s="646"/>
      <c r="P383" s="646"/>
      <c r="Q383" s="646"/>
      <c r="R383" s="646"/>
      <c r="S383" s="646"/>
      <c r="T383" s="646"/>
      <c r="U383" s="646"/>
      <c r="V383" s="646"/>
      <c r="W383" s="646"/>
      <c r="X383" s="646"/>
      <c r="Y383" s="647"/>
      <c r="Z383" s="15"/>
      <c r="AA383" s="631"/>
      <c r="AB383" s="631"/>
      <c r="AC383" s="631"/>
      <c r="AD383" s="631"/>
      <c r="AE383" s="631"/>
      <c r="AF383" s="625"/>
      <c r="AG383" s="632"/>
      <c r="AH383" s="632"/>
      <c r="AI383" s="625"/>
      <c r="AJ383" s="625"/>
      <c r="AK383" s="632"/>
      <c r="AL383" s="632"/>
      <c r="AM383" s="625"/>
      <c r="AN383" s="625"/>
      <c r="AO383" s="632"/>
      <c r="AP383" s="632"/>
      <c r="AQ383" s="625"/>
      <c r="AR383" s="623"/>
      <c r="AS383" s="623"/>
      <c r="AT383" s="623"/>
      <c r="AU383" s="633"/>
      <c r="AV383" s="634"/>
      <c r="AW383" s="633"/>
      <c r="AX383" s="643"/>
      <c r="AY383" s="657"/>
      <c r="AZ383" s="624"/>
      <c r="BA383" s="624"/>
      <c r="BB383" s="624"/>
      <c r="BC383" s="624"/>
      <c r="BD383" s="624"/>
      <c r="BE383" s="624"/>
      <c r="BF383" s="624"/>
      <c r="BG383" s="624"/>
      <c r="BH383" s="624"/>
      <c r="BI383" s="624"/>
      <c r="BJ383" s="624"/>
      <c r="BK383" s="643"/>
      <c r="BL383" s="646"/>
      <c r="BM383" s="646"/>
      <c r="BN383" s="646"/>
      <c r="BO383" s="646"/>
      <c r="BP383" s="646"/>
      <c r="BQ383" s="646"/>
      <c r="BR383" s="646"/>
      <c r="BS383" s="646"/>
      <c r="BT383" s="646"/>
      <c r="BU383" s="646"/>
      <c r="BV383" s="647"/>
      <c r="BW383" s="15"/>
      <c r="BX383" s="631"/>
      <c r="BY383" s="631"/>
      <c r="BZ383" s="631"/>
      <c r="CA383" s="631"/>
      <c r="CB383" s="631"/>
      <c r="CC383" s="625"/>
      <c r="CD383" s="632"/>
      <c r="CE383" s="632"/>
      <c r="CF383" s="625"/>
      <c r="CG383" s="625"/>
      <c r="CH383" s="632"/>
      <c r="CI383" s="632"/>
      <c r="CJ383" s="625"/>
      <c r="CK383" s="625"/>
      <c r="CL383" s="632"/>
      <c r="CM383" s="632"/>
      <c r="CN383" s="625"/>
      <c r="CO383" s="623"/>
      <c r="CP383" s="623"/>
      <c r="CQ383" s="623"/>
      <c r="CR383" s="633"/>
      <c r="CS383" s="634"/>
      <c r="CT383" s="633"/>
      <c r="CU383" s="643"/>
      <c r="CV383" s="247"/>
      <c r="CW383" s="212"/>
      <c r="CX383" s="657"/>
      <c r="CY383" s="624"/>
      <c r="CZ383" s="624"/>
      <c r="DA383" s="624"/>
      <c r="DB383" s="624"/>
      <c r="DC383" s="624"/>
      <c r="DD383" s="624"/>
      <c r="DE383" s="624"/>
      <c r="DF383" s="624"/>
      <c r="DG383" s="624"/>
      <c r="DH383" s="624"/>
      <c r="DI383" s="624"/>
      <c r="DJ383" s="643"/>
      <c r="DK383" s="646"/>
      <c r="DL383" s="646"/>
      <c r="DM383" s="646"/>
      <c r="DN383" s="646"/>
      <c r="DO383" s="646"/>
      <c r="DP383" s="646"/>
      <c r="DQ383" s="646"/>
      <c r="DR383" s="646"/>
      <c r="DS383" s="646"/>
      <c r="DT383" s="646"/>
      <c r="DU383" s="647"/>
      <c r="DV383" s="15"/>
      <c r="DW383" s="631"/>
      <c r="DX383" s="631"/>
      <c r="DY383" s="631"/>
      <c r="DZ383" s="631"/>
      <c r="EA383" s="631"/>
      <c r="EB383" s="625"/>
      <c r="EC383" s="632"/>
      <c r="ED383" s="632"/>
      <c r="EE383" s="625"/>
      <c r="EF383" s="625"/>
      <c r="EG383" s="632"/>
      <c r="EH383" s="632"/>
      <c r="EI383" s="625"/>
      <c r="EJ383" s="625"/>
      <c r="EK383" s="632"/>
      <c r="EL383" s="632"/>
      <c r="EM383" s="625"/>
      <c r="EN383" s="623"/>
      <c r="EO383" s="623"/>
      <c r="EP383" s="623"/>
      <c r="EQ383" s="633"/>
      <c r="ER383" s="634"/>
      <c r="ES383" s="633"/>
      <c r="ET383" s="643"/>
      <c r="EU383" s="657"/>
      <c r="EV383" s="624"/>
      <c r="EW383" s="624"/>
      <c r="EX383" s="624"/>
      <c r="EY383" s="624"/>
      <c r="EZ383" s="624"/>
      <c r="FA383" s="624"/>
      <c r="FB383" s="624"/>
      <c r="FC383" s="624"/>
      <c r="FD383" s="624"/>
      <c r="FE383" s="624"/>
      <c r="FF383" s="624"/>
      <c r="FG383" s="643"/>
      <c r="FH383" s="646"/>
      <c r="FI383" s="646"/>
      <c r="FJ383" s="646"/>
      <c r="FK383" s="646"/>
      <c r="FL383" s="646"/>
      <c r="FM383" s="646"/>
      <c r="FN383" s="646"/>
      <c r="FO383" s="646"/>
      <c r="FP383" s="646"/>
      <c r="FQ383" s="646"/>
      <c r="FR383" s="647"/>
      <c r="FS383" s="15"/>
      <c r="FT383" s="631"/>
      <c r="FU383" s="631"/>
      <c r="FV383" s="631"/>
      <c r="FW383" s="631"/>
      <c r="FX383" s="631"/>
      <c r="FY383" s="625"/>
      <c r="FZ383" s="632"/>
      <c r="GA383" s="632"/>
      <c r="GB383" s="625"/>
      <c r="GC383" s="625"/>
      <c r="GD383" s="632"/>
      <c r="GE383" s="632"/>
      <c r="GF383" s="625"/>
      <c r="GG383" s="625"/>
      <c r="GH383" s="632"/>
      <c r="GI383" s="632"/>
      <c r="GJ383" s="625"/>
      <c r="GK383" s="623"/>
      <c r="GL383" s="623"/>
      <c r="GM383" s="623"/>
      <c r="GN383" s="633"/>
      <c r="GO383" s="634"/>
      <c r="GP383" s="633"/>
      <c r="GQ383" s="643"/>
      <c r="GR383" s="6"/>
    </row>
    <row r="384" spans="1:200" ht="10.5" customHeight="1" x14ac:dyDescent="0.25">
      <c r="A384" s="212"/>
      <c r="B384" s="1190"/>
      <c r="C384" s="9" t="str">
        <f>LOGBOOK!$J$3</f>
        <v>SINGLE-ENGINE</v>
      </c>
      <c r="D384" s="10" t="str">
        <f>LOGBOOK!$K$3</f>
        <v>MULTI-ENGINE</v>
      </c>
      <c r="E384" s="10" t="str">
        <f>LOGBOOK!$L$3</f>
        <v>TURBO PROP</v>
      </c>
      <c r="F384" s="10" t="str">
        <f>LOGBOOK!$M$3</f>
        <v>TURBO JET</v>
      </c>
      <c r="G384" s="10" t="str">
        <f>LOGBOOK!$N$3</f>
        <v>LSA</v>
      </c>
      <c r="H384" s="10" t="str">
        <f>LOGBOOK!$O$2</f>
        <v>HELICOPTER</v>
      </c>
      <c r="I384" s="10" t="str">
        <f>LOGBOOK!$P$2</f>
        <v>GLIDER</v>
      </c>
      <c r="J384" s="10" t="str">
        <f>LOGBOOK!$Q$2</f>
        <v>OTHERS</v>
      </c>
      <c r="K384" s="10">
        <f>LOGBOOK!$S$3</f>
        <v>0</v>
      </c>
      <c r="L384" s="11"/>
      <c r="M384" s="11" t="s">
        <v>64</v>
      </c>
      <c r="N384" s="12"/>
      <c r="O384" s="648"/>
      <c r="P384" s="648"/>
      <c r="Q384" s="648"/>
      <c r="R384" s="648"/>
      <c r="S384" s="648"/>
      <c r="T384" s="648"/>
      <c r="U384" s="648"/>
      <c r="V384" s="648"/>
      <c r="W384" s="648"/>
      <c r="X384" s="648"/>
      <c r="Y384" s="649"/>
      <c r="Z384" s="15"/>
      <c r="AA384" s="631"/>
      <c r="AB384" s="631"/>
      <c r="AC384" s="631"/>
      <c r="AD384" s="631"/>
      <c r="AE384" s="631"/>
      <c r="AF384" s="625"/>
      <c r="AG384" s="625"/>
      <c r="AH384" s="625"/>
      <c r="AI384" s="625"/>
      <c r="AJ384" s="625"/>
      <c r="AK384" s="625"/>
      <c r="AL384" s="625"/>
      <c r="AM384" s="625"/>
      <c r="AN384" s="625"/>
      <c r="AO384" s="625"/>
      <c r="AP384" s="625"/>
      <c r="AQ384" s="625"/>
      <c r="AR384" s="623"/>
      <c r="AS384" s="623"/>
      <c r="AT384" s="623"/>
      <c r="AU384" s="633"/>
      <c r="AV384" s="633"/>
      <c r="AW384" s="633"/>
      <c r="AX384" s="643"/>
      <c r="AY384" s="1190"/>
      <c r="AZ384" s="9" t="str">
        <f>LOGBOOK!$J$3</f>
        <v>SINGLE-ENGINE</v>
      </c>
      <c r="BA384" s="10" t="str">
        <f>LOGBOOK!$K$3</f>
        <v>MULTI-ENGINE</v>
      </c>
      <c r="BB384" s="10" t="str">
        <f>LOGBOOK!$L$3</f>
        <v>TURBO PROP</v>
      </c>
      <c r="BC384" s="10" t="str">
        <f>LOGBOOK!$M$3</f>
        <v>TURBO JET</v>
      </c>
      <c r="BD384" s="10" t="str">
        <f>LOGBOOK!$N$3</f>
        <v>LSA</v>
      </c>
      <c r="BE384" s="10" t="str">
        <f>LOGBOOK!$O$2</f>
        <v>HELICOPTER</v>
      </c>
      <c r="BF384" s="10" t="str">
        <f>LOGBOOK!$P$2</f>
        <v>GLIDER</v>
      </c>
      <c r="BG384" s="10" t="str">
        <f>LOGBOOK!$Q$2</f>
        <v>OTHERS</v>
      </c>
      <c r="BH384" s="10">
        <f>LOGBOOK!$S$3</f>
        <v>0</v>
      </c>
      <c r="BI384" s="11"/>
      <c r="BJ384" s="11" t="s">
        <v>64</v>
      </c>
      <c r="BK384" s="12"/>
      <c r="BL384" s="648"/>
      <c r="BM384" s="648"/>
      <c r="BN384" s="648"/>
      <c r="BO384" s="648"/>
      <c r="BP384" s="648"/>
      <c r="BQ384" s="648"/>
      <c r="BR384" s="648"/>
      <c r="BS384" s="648"/>
      <c r="BT384" s="648"/>
      <c r="BU384" s="648"/>
      <c r="BV384" s="649"/>
      <c r="BW384" s="15"/>
      <c r="BX384" s="631"/>
      <c r="BY384" s="631"/>
      <c r="BZ384" s="631"/>
      <c r="CA384" s="631"/>
      <c r="CB384" s="631"/>
      <c r="CC384" s="625"/>
      <c r="CD384" s="625"/>
      <c r="CE384" s="625"/>
      <c r="CF384" s="625"/>
      <c r="CG384" s="625"/>
      <c r="CH384" s="625"/>
      <c r="CI384" s="625"/>
      <c r="CJ384" s="625"/>
      <c r="CK384" s="625"/>
      <c r="CL384" s="625"/>
      <c r="CM384" s="625"/>
      <c r="CN384" s="625"/>
      <c r="CO384" s="623"/>
      <c r="CP384" s="623"/>
      <c r="CQ384" s="623"/>
      <c r="CR384" s="633"/>
      <c r="CS384" s="633"/>
      <c r="CT384" s="633"/>
      <c r="CU384" s="643"/>
      <c r="CV384" s="247"/>
      <c r="CW384" s="212"/>
      <c r="CX384" s="1190"/>
      <c r="CY384" s="9" t="str">
        <f>LOGBOOK!$J$3</f>
        <v>SINGLE-ENGINE</v>
      </c>
      <c r="CZ384" s="10" t="str">
        <f>LOGBOOK!$K$3</f>
        <v>MULTI-ENGINE</v>
      </c>
      <c r="DA384" s="10" t="str">
        <f>LOGBOOK!$L$3</f>
        <v>TURBO PROP</v>
      </c>
      <c r="DB384" s="10" t="str">
        <f>LOGBOOK!$M$3</f>
        <v>TURBO JET</v>
      </c>
      <c r="DC384" s="10" t="str">
        <f>LOGBOOK!$N$3</f>
        <v>LSA</v>
      </c>
      <c r="DD384" s="10" t="str">
        <f>LOGBOOK!$O$2</f>
        <v>HELICOPTER</v>
      </c>
      <c r="DE384" s="10" t="str">
        <f>LOGBOOK!$P$2</f>
        <v>GLIDER</v>
      </c>
      <c r="DF384" s="10" t="str">
        <f>LOGBOOK!$Q$2</f>
        <v>OTHERS</v>
      </c>
      <c r="DG384" s="10">
        <f>LOGBOOK!$S$3</f>
        <v>0</v>
      </c>
      <c r="DH384" s="11"/>
      <c r="DI384" s="11" t="s">
        <v>64</v>
      </c>
      <c r="DJ384" s="12"/>
      <c r="DK384" s="648"/>
      <c r="DL384" s="648"/>
      <c r="DM384" s="648"/>
      <c r="DN384" s="648"/>
      <c r="DO384" s="648"/>
      <c r="DP384" s="648"/>
      <c r="DQ384" s="648"/>
      <c r="DR384" s="648"/>
      <c r="DS384" s="648"/>
      <c r="DT384" s="648"/>
      <c r="DU384" s="649"/>
      <c r="DV384" s="15"/>
      <c r="DW384" s="631"/>
      <c r="DX384" s="631"/>
      <c r="DY384" s="631"/>
      <c r="DZ384" s="631"/>
      <c r="EA384" s="631"/>
      <c r="EB384" s="625"/>
      <c r="EC384" s="625"/>
      <c r="ED384" s="625"/>
      <c r="EE384" s="625"/>
      <c r="EF384" s="625"/>
      <c r="EG384" s="625"/>
      <c r="EH384" s="625"/>
      <c r="EI384" s="625"/>
      <c r="EJ384" s="625"/>
      <c r="EK384" s="625"/>
      <c r="EL384" s="625"/>
      <c r="EM384" s="625"/>
      <c r="EN384" s="623"/>
      <c r="EO384" s="623"/>
      <c r="EP384" s="623"/>
      <c r="EQ384" s="633"/>
      <c r="ER384" s="633"/>
      <c r="ES384" s="633"/>
      <c r="ET384" s="643"/>
      <c r="EU384" s="1190"/>
      <c r="EV384" s="9" t="str">
        <f>LOGBOOK!$J$3</f>
        <v>SINGLE-ENGINE</v>
      </c>
      <c r="EW384" s="10" t="str">
        <f>LOGBOOK!$K$3</f>
        <v>MULTI-ENGINE</v>
      </c>
      <c r="EX384" s="10" t="str">
        <f>LOGBOOK!$L$3</f>
        <v>TURBO PROP</v>
      </c>
      <c r="EY384" s="10" t="str">
        <f>LOGBOOK!$M$3</f>
        <v>TURBO JET</v>
      </c>
      <c r="EZ384" s="10" t="str">
        <f>LOGBOOK!$N$3</f>
        <v>LSA</v>
      </c>
      <c r="FA384" s="10" t="str">
        <f>LOGBOOK!$O$2</f>
        <v>HELICOPTER</v>
      </c>
      <c r="FB384" s="10" t="str">
        <f>LOGBOOK!$P$2</f>
        <v>GLIDER</v>
      </c>
      <c r="FC384" s="10" t="str">
        <f>LOGBOOK!$Q$2</f>
        <v>OTHERS</v>
      </c>
      <c r="FD384" s="10">
        <f>LOGBOOK!$S$3</f>
        <v>0</v>
      </c>
      <c r="FE384" s="11"/>
      <c r="FF384" s="11" t="s">
        <v>64</v>
      </c>
      <c r="FG384" s="12"/>
      <c r="FH384" s="648"/>
      <c r="FI384" s="648"/>
      <c r="FJ384" s="648"/>
      <c r="FK384" s="648"/>
      <c r="FL384" s="648"/>
      <c r="FM384" s="648"/>
      <c r="FN384" s="648"/>
      <c r="FO384" s="648"/>
      <c r="FP384" s="648"/>
      <c r="FQ384" s="648"/>
      <c r="FR384" s="649"/>
      <c r="FS384" s="15"/>
      <c r="FT384" s="631"/>
      <c r="FU384" s="631"/>
      <c r="FV384" s="631"/>
      <c r="FW384" s="631"/>
      <c r="FX384" s="631"/>
      <c r="FY384" s="625"/>
      <c r="FZ384" s="625"/>
      <c r="GA384" s="625"/>
      <c r="GB384" s="625"/>
      <c r="GC384" s="625"/>
      <c r="GD384" s="625"/>
      <c r="GE384" s="625"/>
      <c r="GF384" s="625"/>
      <c r="GG384" s="625"/>
      <c r="GH384" s="625"/>
      <c r="GI384" s="625"/>
      <c r="GJ384" s="625"/>
      <c r="GK384" s="623"/>
      <c r="GL384" s="623"/>
      <c r="GM384" s="623"/>
      <c r="GN384" s="633"/>
      <c r="GO384" s="633"/>
      <c r="GP384" s="633"/>
      <c r="GQ384" s="643"/>
      <c r="GR384" s="6"/>
    </row>
    <row r="385" spans="1:200" ht="4.5" customHeight="1" x14ac:dyDescent="0.25">
      <c r="A385" s="212"/>
      <c r="B385" s="1227"/>
      <c r="C385" s="1228"/>
      <c r="D385" s="1228"/>
      <c r="E385" s="1228"/>
      <c r="F385" s="1228"/>
      <c r="G385" s="1228"/>
      <c r="H385" s="1228"/>
      <c r="I385" s="1228"/>
      <c r="J385" s="1228"/>
      <c r="K385" s="1228"/>
      <c r="L385" s="1228"/>
      <c r="M385" s="1228"/>
      <c r="N385" s="1228"/>
      <c r="O385" s="1229"/>
      <c r="P385" s="1229"/>
      <c r="Q385" s="1229"/>
      <c r="R385" s="1229"/>
      <c r="S385" s="1229"/>
      <c r="T385" s="1229"/>
      <c r="U385" s="1229"/>
      <c r="V385" s="1229"/>
      <c r="W385" s="1229"/>
      <c r="X385" s="1229"/>
      <c r="Y385" s="1229"/>
      <c r="Z385" s="15"/>
      <c r="AA385" s="629" t="str">
        <f>IF('FRONT PAGE'!$A$1="www.fly-logics.com","SEP",0)</f>
        <v>SEP</v>
      </c>
      <c r="AB385" s="631"/>
      <c r="AC385" s="631"/>
      <c r="AD385" s="631"/>
      <c r="AE385" s="631"/>
      <c r="AF385" s="630" t="str">
        <f>IF(SUMIFS(LOGBOOK!$Y$5:$Y$1036129,LOGBOOK!$D$5:$D$1036129,F357,LOGBOOK!$AN$5:$AN$1036129,V357,LOGBOOK!$E$5:$E$1036129,L357,LOGBOOK!$AM$5:$AM$1036129,"SEP")=0," ",SUMIFS(LOGBOOK!$Y$5:$Y$1036129,LOGBOOK!$D$5:$D$1036129,F357,LOGBOOK!$AN$5:$AN$1036129,V357,LOGBOOK!$E$5:$E$1036129,L357,LOGBOOK!$AM$5:$AM$1036129,"SEP"))</f>
        <v xml:space="preserve"> </v>
      </c>
      <c r="AG385" s="625"/>
      <c r="AH385" s="625"/>
      <c r="AI385" s="625"/>
      <c r="AJ385" s="630" t="str">
        <f>IF(SUMIFS(LOGBOOK!$Z$5:$Z$1036129,LOGBOOK!$D$5:$D$1036129,F357,LOGBOOK!$AN$5:$AN$1036129,V357,LOGBOOK!$E$5:$E$1036129,L357,LOGBOOK!$AM$5:$AM$1036129,"SEP")=0," ",SUMIFS(LOGBOOK!$Z$5:$Z$1036129,LOGBOOK!$D$5:$D$1036129,F357,LOGBOOK!$AN$5:$AN$1036129,V357,LOGBOOK!$E$5:$E$1036129,L357,LOGBOOK!$AM$5:$AM$1036129,"SEP"))</f>
        <v xml:space="preserve"> </v>
      </c>
      <c r="AK385" s="625"/>
      <c r="AL385" s="625"/>
      <c r="AM385" s="625"/>
      <c r="AN385" s="630" t="str">
        <f>IF(SUMIFS(LOGBOOK!$AA$5:$AA$1036129,LOGBOOK!$D$5:$D$1036129,F357,LOGBOOK!$AN$5:$AN$1036129,V357,LOGBOOK!$E$5:$E$1036129,L357,LOGBOOK!$AM$5:$AM$1036129,"SEP")=0," ",SUMIFS(LOGBOOK!$AA$5:$AA$1036129,LOGBOOK!$D$5:$D$1036129,F357,LOGBOOK!$AN$5:$AN$1036129,V357,LOGBOOK!$E$5:$E$1036129,L357,LOGBOOK!$AM$5:$AM$1036129,"SEP"))</f>
        <v xml:space="preserve"> </v>
      </c>
      <c r="AO385" s="625"/>
      <c r="AP385" s="625"/>
      <c r="AQ385" s="625"/>
      <c r="AR385" s="623" t="str">
        <f>IF(SUMIFS(LOGBOOK!$AE$5:$AE$1036129,LOGBOOK!$D$5:$D$1036129,F357,LOGBOOK!$AN$5:$AN$1036129,V357,LOGBOOK!$E$5:$E$1036129,L357,LOGBOOK!$AM$5:$AM$1036129,"SEP")=0," ",SUMIFS(LOGBOOK!$AC$5:$AC$1036129,LOGBOOK!$D$5:$D$1036129,F357,LOGBOOK!$AN$5:$AN$1036129,V357,LOGBOOK!$E$5:$E$1036129,L357,LOGBOOK!$AM$5:$AM$1036129,"SEP"))</f>
        <v xml:space="preserve"> </v>
      </c>
      <c r="AS385" s="623"/>
      <c r="AT385" s="623"/>
      <c r="AU385" s="623" t="str">
        <f>IF(SUMIFS(LOGBOOK!$AF$5:$AF$1036129,LOGBOOK!$D$5:$D$1036129,F357,LOGBOOK!$AN$5:$AN$1036129,V357,LOGBOOK!$E$5:$E$1036129,L357,LOGBOOK!$AM$5:$AM$1036129,"SEP")=0," ",SUMIFS(LOGBOOK!$AF$5:$AF$1036129,LOGBOOK!$D$5:$D$1036129,F357,LOGBOOK!$AN$5:$AN$1036129,V357,LOGBOOK!$E$5:$E$1036129,L357,LOGBOOK!$AM$5:$AM$1036129,"SEP"))</f>
        <v xml:space="preserve"> </v>
      </c>
      <c r="AV385" s="633"/>
      <c r="AW385" s="633"/>
      <c r="AX385" s="643"/>
      <c r="AY385" s="1227"/>
      <c r="AZ385" s="1228"/>
      <c r="BA385" s="1228"/>
      <c r="BB385" s="1228"/>
      <c r="BC385" s="1228"/>
      <c r="BD385" s="1228"/>
      <c r="BE385" s="1228"/>
      <c r="BF385" s="1228"/>
      <c r="BG385" s="1228"/>
      <c r="BH385" s="1228"/>
      <c r="BI385" s="1228"/>
      <c r="BJ385" s="1228"/>
      <c r="BK385" s="1228"/>
      <c r="BL385" s="1229"/>
      <c r="BM385" s="1229"/>
      <c r="BN385" s="1229"/>
      <c r="BO385" s="1229"/>
      <c r="BP385" s="1229"/>
      <c r="BQ385" s="1229"/>
      <c r="BR385" s="1229"/>
      <c r="BS385" s="1229"/>
      <c r="BT385" s="1229"/>
      <c r="BU385" s="1229"/>
      <c r="BV385" s="1229"/>
      <c r="BW385" s="15"/>
      <c r="BX385" s="629" t="str">
        <f>IF('FRONT PAGE'!$A$1="www.fly-logics.com","SEP",0)</f>
        <v>SEP</v>
      </c>
      <c r="BY385" s="631"/>
      <c r="BZ385" s="631"/>
      <c r="CA385" s="631"/>
      <c r="CB385" s="631"/>
      <c r="CC385" s="630" t="str">
        <f>IF(SUMIFS(LOGBOOK!$Y$5:$Y$1036129,LOGBOOK!$D$5:$D$1036129,BC357,LOGBOOK!$AN$5:$AN$1036129,BS357,LOGBOOK!$E$5:$E$1036129,BI357,LOGBOOK!$AM$5:$AM$1036129,"SEP")=0," ",SUMIFS(LOGBOOK!$Y$5:$Y$1036129,LOGBOOK!$D$5:$D$1036129,BC357,LOGBOOK!$AN$5:$AN$1036129,BS357,LOGBOOK!$E$5:$E$1036129,BI357,LOGBOOK!$AM$5:$AM$1036129,"SEP"))</f>
        <v xml:space="preserve"> </v>
      </c>
      <c r="CD385" s="625"/>
      <c r="CE385" s="625"/>
      <c r="CF385" s="625"/>
      <c r="CG385" s="630" t="str">
        <f>IF(SUMIFS(LOGBOOK!$Z$5:$Z$1036129,LOGBOOK!$D$5:$D$1036129,BC357,LOGBOOK!$AN$5:$AN$1036129,BS357,LOGBOOK!$E$5:$E$1036129,BI357,LOGBOOK!$AM$5:$AM$1036129,"SEP")=0," ",SUMIFS(LOGBOOK!$Z$5:$Z$1036129,LOGBOOK!$D$5:$D$1036129,BC357,LOGBOOK!$AN$5:$AN$1036129,BS357,LOGBOOK!$E$5:$E$1036129,BI357,LOGBOOK!$AM$5:$AM$1036129,"SEP"))</f>
        <v xml:space="preserve"> </v>
      </c>
      <c r="CH385" s="625"/>
      <c r="CI385" s="625"/>
      <c r="CJ385" s="625"/>
      <c r="CK385" s="630" t="str">
        <f>IF(SUMIFS(LOGBOOK!$AA$5:$AA$1036129,LOGBOOK!$D$5:$D$1036129,BC357,LOGBOOK!$AN$5:$AN$1036129,BS357,LOGBOOK!$E$5:$E$1036129,BI357,LOGBOOK!$AM$5:$AM$1036129,"SEP")=0," ",SUMIFS(LOGBOOK!$AA$5:$AA$1036129,LOGBOOK!$D$5:$D$1036129,BC357,LOGBOOK!$AN$5:$AN$1036129,BS357,LOGBOOK!$E$5:$E$1036129,BI357,LOGBOOK!$AM$5:$AM$1036129,"SEP"))</f>
        <v xml:space="preserve"> </v>
      </c>
      <c r="CL385" s="625"/>
      <c r="CM385" s="625"/>
      <c r="CN385" s="625"/>
      <c r="CO385" s="623" t="str">
        <f>IF(SUMIFS(LOGBOOK!$AE$5:$AE$1036129,LOGBOOK!$D$5:$D$1036129,BC357,LOGBOOK!$AN$5:$AN$1036129,BS357,LOGBOOK!$E$5:$E$1036129,BI357,LOGBOOK!$AM$5:$AM$1036129,"SEP")=0," ",SUMIFS(LOGBOOK!$AC$5:$AC$1036129,LOGBOOK!$D$5:$D$1036129,BC357,LOGBOOK!$AN$5:$AN$1036129,BS357,LOGBOOK!$E$5:$E$1036129,BI357,LOGBOOK!$AM$5:$AM$1036129,"SEP"))</f>
        <v xml:space="preserve"> </v>
      </c>
      <c r="CP385" s="623"/>
      <c r="CQ385" s="623"/>
      <c r="CR385" s="623" t="str">
        <f>IF(SUMIFS(LOGBOOK!$AF$5:$AF$1036129,LOGBOOK!$D$5:$D$1036129,BC357,LOGBOOK!$AN$5:$AN$1036129,BS357,LOGBOOK!$E$5:$E$1036129,BI357,LOGBOOK!$AM$5:$AM$1036129,"SEP")=0," ",SUMIFS(LOGBOOK!$AF$5:$AF$1036129,LOGBOOK!$D$5:$D$1036129,BC357,LOGBOOK!$AN$5:$AN$1036129,BS357,LOGBOOK!$E$5:$E$1036129,BI357,LOGBOOK!$AM$5:$AM$1036129,"SEP"))</f>
        <v xml:space="preserve"> </v>
      </c>
      <c r="CS385" s="633"/>
      <c r="CT385" s="633"/>
      <c r="CU385" s="643"/>
      <c r="CV385" s="247"/>
      <c r="CW385" s="212"/>
      <c r="CX385" s="1227"/>
      <c r="CY385" s="1228"/>
      <c r="CZ385" s="1228"/>
      <c r="DA385" s="1228"/>
      <c r="DB385" s="1228"/>
      <c r="DC385" s="1228"/>
      <c r="DD385" s="1228"/>
      <c r="DE385" s="1228"/>
      <c r="DF385" s="1228"/>
      <c r="DG385" s="1228"/>
      <c r="DH385" s="1228"/>
      <c r="DI385" s="1228"/>
      <c r="DJ385" s="1228"/>
      <c r="DK385" s="1229"/>
      <c r="DL385" s="1229"/>
      <c r="DM385" s="1229"/>
      <c r="DN385" s="1229"/>
      <c r="DO385" s="1229"/>
      <c r="DP385" s="1229"/>
      <c r="DQ385" s="1229"/>
      <c r="DR385" s="1229"/>
      <c r="DS385" s="1229"/>
      <c r="DT385" s="1229"/>
      <c r="DU385" s="1229"/>
      <c r="DV385" s="15"/>
      <c r="DW385" s="629" t="str">
        <f>IF('FRONT PAGE'!$A$1="www.fly-logics.com","SEP",0)</f>
        <v>SEP</v>
      </c>
      <c r="DX385" s="631"/>
      <c r="DY385" s="631"/>
      <c r="DZ385" s="631"/>
      <c r="EA385" s="631"/>
      <c r="EB385" s="630" t="str">
        <f>IF(SUMIFS(LOGBOOK!$Y$5:$Y$1036129,LOGBOOK!$D$5:$D$1036129,DB357,LOGBOOK!$AN$5:$AN$1036129,DR357,LOGBOOK!$E$5:$E$1036129,DH357,LOGBOOK!$AM$5:$AM$1036129,"SEP")=0," ",SUMIFS(LOGBOOK!$Y$5:$Y$1036129,LOGBOOK!$D$5:$D$1036129,DB357,LOGBOOK!$AN$5:$AN$1036129,DR357,LOGBOOK!$E$5:$E$1036129,DH357,LOGBOOK!$AM$5:$AM$1036129,"SEP"))</f>
        <v xml:space="preserve"> </v>
      </c>
      <c r="EC385" s="625"/>
      <c r="ED385" s="625"/>
      <c r="EE385" s="625"/>
      <c r="EF385" s="630" t="str">
        <f>IF(SUMIFS(LOGBOOK!$Z$5:$Z$1036129,LOGBOOK!$D$5:$D$1036129,DB357,LOGBOOK!$AN$5:$AN$1036129,DR357,LOGBOOK!$E$5:$E$1036129,DH357,LOGBOOK!$AM$5:$AM$1036129,"SEP")=0," ",SUMIFS(LOGBOOK!$Z$5:$Z$1036129,LOGBOOK!$D$5:$D$1036129,DB357,LOGBOOK!$AN$5:$AN$1036129,DR357,LOGBOOK!$E$5:$E$1036129,DH357,LOGBOOK!$AM$5:$AM$1036129,"SEP"))</f>
        <v xml:space="preserve"> </v>
      </c>
      <c r="EG385" s="625"/>
      <c r="EH385" s="625"/>
      <c r="EI385" s="625"/>
      <c r="EJ385" s="630" t="str">
        <f>IF(SUMIFS(LOGBOOK!$AA$5:$AA$1036129,LOGBOOK!$D$5:$D$1036129,DB357,LOGBOOK!$AN$5:$AN$1036129,DR357,LOGBOOK!$E$5:$E$1036129,DH357,LOGBOOK!$AM$5:$AM$1036129,"SEP")=0," ",SUMIFS(LOGBOOK!$AA$5:$AA$1036129,LOGBOOK!$D$5:$D$1036129,DB357,LOGBOOK!$AN$5:$AN$1036129,DR357,LOGBOOK!$E$5:$E$1036129,DH357,LOGBOOK!$AM$5:$AM$1036129,"SEP"))</f>
        <v xml:space="preserve"> </v>
      </c>
      <c r="EK385" s="625"/>
      <c r="EL385" s="625"/>
      <c r="EM385" s="625"/>
      <c r="EN385" s="623" t="str">
        <f>IF(SUMIFS(LOGBOOK!$AE$5:$AE$1036129,LOGBOOK!$D$5:$D$1036129,DB357,LOGBOOK!$AN$5:$AN$1036129,DR357,LOGBOOK!$E$5:$E$1036129,DH357,LOGBOOK!$AM$5:$AM$1036129,"SEP")=0," ",SUMIFS(LOGBOOK!$AC$5:$AC$1036129,LOGBOOK!$D$5:$D$1036129,DB357,LOGBOOK!$AN$5:$AN$1036129,DR357,LOGBOOK!$E$5:$E$1036129,DH357,LOGBOOK!$AM$5:$AM$1036129,"SEP"))</f>
        <v xml:space="preserve"> </v>
      </c>
      <c r="EO385" s="623"/>
      <c r="EP385" s="623"/>
      <c r="EQ385" s="623" t="str">
        <f>IF(SUMIFS(LOGBOOK!$AF$5:$AF$1036129,LOGBOOK!$D$5:$D$1036129,DB357,LOGBOOK!$AN$5:$AN$1036129,DR357,LOGBOOK!$E$5:$E$1036129,DH357,LOGBOOK!$AM$5:$AM$1036129,"SEP")=0," ",SUMIFS(LOGBOOK!$AF$5:$AF$1036129,LOGBOOK!$D$5:$D$1036129,DB357,LOGBOOK!$AN$5:$AN$1036129,DR357,LOGBOOK!$E$5:$E$1036129,DH357,LOGBOOK!$AM$5:$AM$1036129,"SEP"))</f>
        <v xml:space="preserve"> </v>
      </c>
      <c r="ER385" s="633"/>
      <c r="ES385" s="633"/>
      <c r="ET385" s="643"/>
      <c r="EU385" s="1227"/>
      <c r="EV385" s="1228"/>
      <c r="EW385" s="1228"/>
      <c r="EX385" s="1228"/>
      <c r="EY385" s="1228"/>
      <c r="EZ385" s="1228"/>
      <c r="FA385" s="1228"/>
      <c r="FB385" s="1228"/>
      <c r="FC385" s="1228"/>
      <c r="FD385" s="1228"/>
      <c r="FE385" s="1228"/>
      <c r="FF385" s="1228"/>
      <c r="FG385" s="1228"/>
      <c r="FH385" s="1229"/>
      <c r="FI385" s="1229"/>
      <c r="FJ385" s="1229"/>
      <c r="FK385" s="1229"/>
      <c r="FL385" s="1229"/>
      <c r="FM385" s="1229"/>
      <c r="FN385" s="1229"/>
      <c r="FO385" s="1229"/>
      <c r="FP385" s="1229"/>
      <c r="FQ385" s="1229"/>
      <c r="FR385" s="1229"/>
      <c r="FS385" s="15"/>
      <c r="FT385" s="629" t="str">
        <f>IF('FRONT PAGE'!$A$1="www.fly-logics.com","SEP",0)</f>
        <v>SEP</v>
      </c>
      <c r="FU385" s="631"/>
      <c r="FV385" s="631"/>
      <c r="FW385" s="631"/>
      <c r="FX385" s="631"/>
      <c r="FY385" s="630" t="str">
        <f>IF(SUMIFS(LOGBOOK!$Y$5:$Y$1036129,LOGBOOK!$D$5:$D$1036129,EY357,LOGBOOK!$AN$5:$AN$1036129,FO357,LOGBOOK!$E$5:$E$1036129,FE357,LOGBOOK!$AM$5:$AM$1036129,"SEP")=0," ",SUMIFS(LOGBOOK!$Y$5:$Y$1036129,LOGBOOK!$D$5:$D$1036129,EY357,LOGBOOK!$AN$5:$AN$1036129,FO357,LOGBOOK!$E$5:$E$1036129,FE357,LOGBOOK!$AM$5:$AM$1036129,"SEP"))</f>
        <v xml:space="preserve"> </v>
      </c>
      <c r="FZ385" s="625"/>
      <c r="GA385" s="625"/>
      <c r="GB385" s="625"/>
      <c r="GC385" s="630" t="str">
        <f>IF(SUMIFS(LOGBOOK!$Z$5:$Z$1036129,LOGBOOK!$D$5:$D$1036129,EY357,LOGBOOK!$AN$5:$AN$1036129,FO357,LOGBOOK!$E$5:$E$1036129,FE357,LOGBOOK!$AM$5:$AM$1036129,"SEP")=0," ",SUMIFS(LOGBOOK!$Z$5:$Z$1036129,LOGBOOK!$D$5:$D$1036129,EY357,LOGBOOK!$AN$5:$AN$1036129,FO357,LOGBOOK!$E$5:$E$1036129,FE357,LOGBOOK!$AM$5:$AM$1036129,"SEP"))</f>
        <v xml:space="preserve"> </v>
      </c>
      <c r="GD385" s="625"/>
      <c r="GE385" s="625"/>
      <c r="GF385" s="625"/>
      <c r="GG385" s="630" t="str">
        <f>IF(SUMIFS(LOGBOOK!$AA$5:$AA$1036129,LOGBOOK!$D$5:$D$1036129,EY357,LOGBOOK!$AN$5:$AN$1036129,FO357,LOGBOOK!$E$5:$E$1036129,FE357,LOGBOOK!$AM$5:$AM$1036129,"SEP")=0," ",SUMIFS(LOGBOOK!$AA$5:$AA$1036129,LOGBOOK!$D$5:$D$1036129,EY357,LOGBOOK!$AN$5:$AN$1036129,FO357,LOGBOOK!$E$5:$E$1036129,FE357,LOGBOOK!$AM$5:$AM$1036129,"SEP"))</f>
        <v xml:space="preserve"> </v>
      </c>
      <c r="GH385" s="625"/>
      <c r="GI385" s="625"/>
      <c r="GJ385" s="625"/>
      <c r="GK385" s="623" t="str">
        <f>IF(SUMIFS(LOGBOOK!$AE$5:$AE$1036129,LOGBOOK!$D$5:$D$1036129,EY357,LOGBOOK!$AN$5:$AN$1036129,FO357,LOGBOOK!$E$5:$E$1036129,FE357,LOGBOOK!$AM$5:$AM$1036129,"SEP")=0," ",SUMIFS(LOGBOOK!$AC$5:$AC$1036129,LOGBOOK!$D$5:$D$1036129,EY357,LOGBOOK!$AN$5:$AN$1036129,FO357,LOGBOOK!$E$5:$E$1036129,FE357,LOGBOOK!$AM$5:$AM$1036129,"SEP"))</f>
        <v xml:space="preserve"> </v>
      </c>
      <c r="GL385" s="623"/>
      <c r="GM385" s="623"/>
      <c r="GN385" s="623" t="str">
        <f>IF(SUMIFS(LOGBOOK!$AF$5:$AF$1036129,LOGBOOK!$D$5:$D$1036129,EY357,LOGBOOK!$AN$5:$AN$1036129,FO357,LOGBOOK!$E$5:$E$1036129,FE357,LOGBOOK!$AM$5:$AM$1036129,"SEP")=0," ",SUMIFS(LOGBOOK!$AF$5:$AF$1036129,LOGBOOK!$D$5:$D$1036129,EY357,LOGBOOK!$AN$5:$AN$1036129,FO357,LOGBOOK!$E$5:$E$1036129,FE357,LOGBOOK!$AM$5:$AM$1036129,"SEP"))</f>
        <v xml:space="preserve"> </v>
      </c>
      <c r="GO385" s="633"/>
      <c r="GP385" s="633"/>
      <c r="GQ385" s="643"/>
      <c r="GR385" s="6"/>
    </row>
    <row r="386" spans="1:200" ht="10.5" customHeight="1" x14ac:dyDescent="0.25">
      <c r="A386" s="212"/>
      <c r="B386" s="637"/>
      <c r="C386" s="1230" t="str">
        <f>IF('FRONT PAGE'!$A$1="www.fly-logics.com","APPROACHES",0)</f>
        <v>APPROACHES</v>
      </c>
      <c r="D386" s="1231"/>
      <c r="E386" s="1231"/>
      <c r="F386" s="1231"/>
      <c r="G386" s="1231"/>
      <c r="H386" s="1231"/>
      <c r="I386" s="1231"/>
      <c r="J386" s="1231"/>
      <c r="K386" s="1231"/>
      <c r="L386" s="1231"/>
      <c r="M386" s="1231"/>
      <c r="N386" s="1231"/>
      <c r="O386" s="1232"/>
      <c r="P386" s="639" t="str">
        <f>IF('FRONT PAGE'!$A$1="www.fly-logics.com","N° APP",0)</f>
        <v>N° APP</v>
      </c>
      <c r="Q386" s="629"/>
      <c r="R386" s="629"/>
      <c r="S386" s="629"/>
      <c r="T386" s="640"/>
      <c r="U386" s="1127">
        <f t="shared" ref="U386" si="416">IFERROR(SUM(C391,I391,O391,U391)," ")</f>
        <v>0</v>
      </c>
      <c r="V386" s="1128"/>
      <c r="W386" s="1128"/>
      <c r="X386" s="1128"/>
      <c r="Y386" s="1128"/>
      <c r="Z386" s="15"/>
      <c r="AA386" s="631"/>
      <c r="AB386" s="631"/>
      <c r="AC386" s="631"/>
      <c r="AD386" s="631"/>
      <c r="AE386" s="631"/>
      <c r="AF386" s="625"/>
      <c r="AG386" s="632"/>
      <c r="AH386" s="632"/>
      <c r="AI386" s="625"/>
      <c r="AJ386" s="625"/>
      <c r="AK386" s="632"/>
      <c r="AL386" s="632"/>
      <c r="AM386" s="625"/>
      <c r="AN386" s="625"/>
      <c r="AO386" s="632"/>
      <c r="AP386" s="632"/>
      <c r="AQ386" s="625"/>
      <c r="AR386" s="623"/>
      <c r="AS386" s="623"/>
      <c r="AT386" s="623"/>
      <c r="AU386" s="633"/>
      <c r="AV386" s="634"/>
      <c r="AW386" s="633"/>
      <c r="AX386" s="643"/>
      <c r="AY386" s="637"/>
      <c r="AZ386" s="1230" t="str">
        <f>IF('FRONT PAGE'!$A$1="www.fly-logics.com","APPROACHES",0)</f>
        <v>APPROACHES</v>
      </c>
      <c r="BA386" s="1231"/>
      <c r="BB386" s="1231"/>
      <c r="BC386" s="1231"/>
      <c r="BD386" s="1231"/>
      <c r="BE386" s="1231"/>
      <c r="BF386" s="1231"/>
      <c r="BG386" s="1231"/>
      <c r="BH386" s="1231"/>
      <c r="BI386" s="1231"/>
      <c r="BJ386" s="1231"/>
      <c r="BK386" s="1231"/>
      <c r="BL386" s="1232"/>
      <c r="BM386" s="639" t="str">
        <f>IF('FRONT PAGE'!$A$1="www.fly-logics.com","N° APP",0)</f>
        <v>N° APP</v>
      </c>
      <c r="BN386" s="629"/>
      <c r="BO386" s="629"/>
      <c r="BP386" s="629"/>
      <c r="BQ386" s="640"/>
      <c r="BR386" s="1127">
        <f t="shared" ref="BR386" si="417">IFERROR(SUM(AZ391,BF391,BL391,BR391)," ")</f>
        <v>0</v>
      </c>
      <c r="BS386" s="1128"/>
      <c r="BT386" s="1128"/>
      <c r="BU386" s="1128"/>
      <c r="BV386" s="1128"/>
      <c r="BW386" s="15"/>
      <c r="BX386" s="631"/>
      <c r="BY386" s="631"/>
      <c r="BZ386" s="631"/>
      <c r="CA386" s="631"/>
      <c r="CB386" s="631"/>
      <c r="CC386" s="625"/>
      <c r="CD386" s="632"/>
      <c r="CE386" s="632"/>
      <c r="CF386" s="625"/>
      <c r="CG386" s="625"/>
      <c r="CH386" s="632"/>
      <c r="CI386" s="632"/>
      <c r="CJ386" s="625"/>
      <c r="CK386" s="625"/>
      <c r="CL386" s="632"/>
      <c r="CM386" s="632"/>
      <c r="CN386" s="625"/>
      <c r="CO386" s="623"/>
      <c r="CP386" s="623"/>
      <c r="CQ386" s="623"/>
      <c r="CR386" s="633"/>
      <c r="CS386" s="634"/>
      <c r="CT386" s="633"/>
      <c r="CU386" s="643"/>
      <c r="CV386" s="247"/>
      <c r="CW386" s="212"/>
      <c r="CX386" s="637"/>
      <c r="CY386" s="1230" t="str">
        <f>IF('FRONT PAGE'!$A$1="www.fly-logics.com","APPROACHES",0)</f>
        <v>APPROACHES</v>
      </c>
      <c r="CZ386" s="1231"/>
      <c r="DA386" s="1231"/>
      <c r="DB386" s="1231"/>
      <c r="DC386" s="1231"/>
      <c r="DD386" s="1231"/>
      <c r="DE386" s="1231"/>
      <c r="DF386" s="1231"/>
      <c r="DG386" s="1231"/>
      <c r="DH386" s="1231"/>
      <c r="DI386" s="1231"/>
      <c r="DJ386" s="1231"/>
      <c r="DK386" s="1232"/>
      <c r="DL386" s="639" t="str">
        <f>IF('FRONT PAGE'!$A$1="www.fly-logics.com","N° APP",0)</f>
        <v>N° APP</v>
      </c>
      <c r="DM386" s="629"/>
      <c r="DN386" s="629"/>
      <c r="DO386" s="629"/>
      <c r="DP386" s="640"/>
      <c r="DQ386" s="1127">
        <f t="shared" ref="DQ386" si="418">IFERROR(SUM(CY391,DE391,DK391,DQ391)," ")</f>
        <v>0</v>
      </c>
      <c r="DR386" s="1128"/>
      <c r="DS386" s="1128"/>
      <c r="DT386" s="1128"/>
      <c r="DU386" s="1128"/>
      <c r="DV386" s="15"/>
      <c r="DW386" s="631"/>
      <c r="DX386" s="631"/>
      <c r="DY386" s="631"/>
      <c r="DZ386" s="631"/>
      <c r="EA386" s="631"/>
      <c r="EB386" s="625"/>
      <c r="EC386" s="632"/>
      <c r="ED386" s="632"/>
      <c r="EE386" s="625"/>
      <c r="EF386" s="625"/>
      <c r="EG386" s="632"/>
      <c r="EH386" s="632"/>
      <c r="EI386" s="625"/>
      <c r="EJ386" s="625"/>
      <c r="EK386" s="632"/>
      <c r="EL386" s="632"/>
      <c r="EM386" s="625"/>
      <c r="EN386" s="623"/>
      <c r="EO386" s="623"/>
      <c r="EP386" s="623"/>
      <c r="EQ386" s="633"/>
      <c r="ER386" s="634"/>
      <c r="ES386" s="633"/>
      <c r="ET386" s="643"/>
      <c r="EU386" s="637"/>
      <c r="EV386" s="1230" t="str">
        <f>IF('FRONT PAGE'!$A$1="www.fly-logics.com","APPROACHES",0)</f>
        <v>APPROACHES</v>
      </c>
      <c r="EW386" s="1231"/>
      <c r="EX386" s="1231"/>
      <c r="EY386" s="1231"/>
      <c r="EZ386" s="1231"/>
      <c r="FA386" s="1231"/>
      <c r="FB386" s="1231"/>
      <c r="FC386" s="1231"/>
      <c r="FD386" s="1231"/>
      <c r="FE386" s="1231"/>
      <c r="FF386" s="1231"/>
      <c r="FG386" s="1231"/>
      <c r="FH386" s="1232"/>
      <c r="FI386" s="639" t="str">
        <f>IF('FRONT PAGE'!$A$1="www.fly-logics.com","N° APP",0)</f>
        <v>N° APP</v>
      </c>
      <c r="FJ386" s="629"/>
      <c r="FK386" s="629"/>
      <c r="FL386" s="629"/>
      <c r="FM386" s="640"/>
      <c r="FN386" s="1127">
        <f t="shared" ref="FN386" si="419">IFERROR(SUM(EV391,FB391,FH391,FN391)," ")</f>
        <v>0</v>
      </c>
      <c r="FO386" s="1128"/>
      <c r="FP386" s="1128"/>
      <c r="FQ386" s="1128"/>
      <c r="FR386" s="1128"/>
      <c r="FS386" s="15"/>
      <c r="FT386" s="631"/>
      <c r="FU386" s="631"/>
      <c r="FV386" s="631"/>
      <c r="FW386" s="631"/>
      <c r="FX386" s="631"/>
      <c r="FY386" s="625"/>
      <c r="FZ386" s="632"/>
      <c r="GA386" s="632"/>
      <c r="GB386" s="625"/>
      <c r="GC386" s="625"/>
      <c r="GD386" s="632"/>
      <c r="GE386" s="632"/>
      <c r="GF386" s="625"/>
      <c r="GG386" s="625"/>
      <c r="GH386" s="632"/>
      <c r="GI386" s="632"/>
      <c r="GJ386" s="625"/>
      <c r="GK386" s="623"/>
      <c r="GL386" s="623"/>
      <c r="GM386" s="623"/>
      <c r="GN386" s="633"/>
      <c r="GO386" s="634"/>
      <c r="GP386" s="633"/>
      <c r="GQ386" s="643"/>
      <c r="GR386" s="6"/>
    </row>
    <row r="387" spans="1:200" ht="8.85" customHeight="1" x14ac:dyDescent="0.25">
      <c r="A387" s="212"/>
      <c r="B387" s="637"/>
      <c r="C387" s="1231"/>
      <c r="D387" s="1231"/>
      <c r="E387" s="1231"/>
      <c r="F387" s="1231"/>
      <c r="G387" s="1231"/>
      <c r="H387" s="1231"/>
      <c r="I387" s="1231"/>
      <c r="J387" s="1231"/>
      <c r="K387" s="1231"/>
      <c r="L387" s="1231"/>
      <c r="M387" s="1231"/>
      <c r="N387" s="1231"/>
      <c r="O387" s="1232"/>
      <c r="P387" s="639"/>
      <c r="Q387" s="629"/>
      <c r="R387" s="629"/>
      <c r="S387" s="629"/>
      <c r="T387" s="640"/>
      <c r="U387" s="1127"/>
      <c r="V387" s="1128"/>
      <c r="W387" s="1128"/>
      <c r="X387" s="1128"/>
      <c r="Y387" s="1128"/>
      <c r="Z387" s="15"/>
      <c r="AA387" s="631"/>
      <c r="AB387" s="631"/>
      <c r="AC387" s="631"/>
      <c r="AD387" s="631"/>
      <c r="AE387" s="631"/>
      <c r="AF387" s="625"/>
      <c r="AG387" s="625"/>
      <c r="AH387" s="625"/>
      <c r="AI387" s="625"/>
      <c r="AJ387" s="625"/>
      <c r="AK387" s="625"/>
      <c r="AL387" s="625"/>
      <c r="AM387" s="625"/>
      <c r="AN387" s="625"/>
      <c r="AO387" s="625"/>
      <c r="AP387" s="625"/>
      <c r="AQ387" s="625"/>
      <c r="AR387" s="623"/>
      <c r="AS387" s="623"/>
      <c r="AT387" s="623"/>
      <c r="AU387" s="633"/>
      <c r="AV387" s="633"/>
      <c r="AW387" s="633"/>
      <c r="AX387" s="643"/>
      <c r="AY387" s="637"/>
      <c r="AZ387" s="1231"/>
      <c r="BA387" s="1231"/>
      <c r="BB387" s="1231"/>
      <c r="BC387" s="1231"/>
      <c r="BD387" s="1231"/>
      <c r="BE387" s="1231"/>
      <c r="BF387" s="1231"/>
      <c r="BG387" s="1231"/>
      <c r="BH387" s="1231"/>
      <c r="BI387" s="1231"/>
      <c r="BJ387" s="1231"/>
      <c r="BK387" s="1231"/>
      <c r="BL387" s="1232"/>
      <c r="BM387" s="639"/>
      <c r="BN387" s="629"/>
      <c r="BO387" s="629"/>
      <c r="BP387" s="629"/>
      <c r="BQ387" s="640"/>
      <c r="BR387" s="1127"/>
      <c r="BS387" s="1128"/>
      <c r="BT387" s="1128"/>
      <c r="BU387" s="1128"/>
      <c r="BV387" s="1128"/>
      <c r="BW387" s="15"/>
      <c r="BX387" s="631"/>
      <c r="BY387" s="631"/>
      <c r="BZ387" s="631"/>
      <c r="CA387" s="631"/>
      <c r="CB387" s="631"/>
      <c r="CC387" s="625"/>
      <c r="CD387" s="625"/>
      <c r="CE387" s="625"/>
      <c r="CF387" s="625"/>
      <c r="CG387" s="625"/>
      <c r="CH387" s="625"/>
      <c r="CI387" s="625"/>
      <c r="CJ387" s="625"/>
      <c r="CK387" s="625"/>
      <c r="CL387" s="625"/>
      <c r="CM387" s="625"/>
      <c r="CN387" s="625"/>
      <c r="CO387" s="623"/>
      <c r="CP387" s="623"/>
      <c r="CQ387" s="623"/>
      <c r="CR387" s="633"/>
      <c r="CS387" s="633"/>
      <c r="CT387" s="633"/>
      <c r="CU387" s="643"/>
      <c r="CV387" s="247"/>
      <c r="CW387" s="212"/>
      <c r="CX387" s="637"/>
      <c r="CY387" s="1231"/>
      <c r="CZ387" s="1231"/>
      <c r="DA387" s="1231"/>
      <c r="DB387" s="1231"/>
      <c r="DC387" s="1231"/>
      <c r="DD387" s="1231"/>
      <c r="DE387" s="1231"/>
      <c r="DF387" s="1231"/>
      <c r="DG387" s="1231"/>
      <c r="DH387" s="1231"/>
      <c r="DI387" s="1231"/>
      <c r="DJ387" s="1231"/>
      <c r="DK387" s="1232"/>
      <c r="DL387" s="639"/>
      <c r="DM387" s="629"/>
      <c r="DN387" s="629"/>
      <c r="DO387" s="629"/>
      <c r="DP387" s="640"/>
      <c r="DQ387" s="1127"/>
      <c r="DR387" s="1128"/>
      <c r="DS387" s="1128"/>
      <c r="DT387" s="1128"/>
      <c r="DU387" s="1128"/>
      <c r="DV387" s="15"/>
      <c r="DW387" s="631"/>
      <c r="DX387" s="631"/>
      <c r="DY387" s="631"/>
      <c r="DZ387" s="631"/>
      <c r="EA387" s="631"/>
      <c r="EB387" s="625"/>
      <c r="EC387" s="625"/>
      <c r="ED387" s="625"/>
      <c r="EE387" s="625"/>
      <c r="EF387" s="625"/>
      <c r="EG387" s="625"/>
      <c r="EH387" s="625"/>
      <c r="EI387" s="625"/>
      <c r="EJ387" s="625"/>
      <c r="EK387" s="625"/>
      <c r="EL387" s="625"/>
      <c r="EM387" s="625"/>
      <c r="EN387" s="623"/>
      <c r="EO387" s="623"/>
      <c r="EP387" s="623"/>
      <c r="EQ387" s="633"/>
      <c r="ER387" s="633"/>
      <c r="ES387" s="633"/>
      <c r="ET387" s="643"/>
      <c r="EU387" s="637"/>
      <c r="EV387" s="1231"/>
      <c r="EW387" s="1231"/>
      <c r="EX387" s="1231"/>
      <c r="EY387" s="1231"/>
      <c r="EZ387" s="1231"/>
      <c r="FA387" s="1231"/>
      <c r="FB387" s="1231"/>
      <c r="FC387" s="1231"/>
      <c r="FD387" s="1231"/>
      <c r="FE387" s="1231"/>
      <c r="FF387" s="1231"/>
      <c r="FG387" s="1231"/>
      <c r="FH387" s="1232"/>
      <c r="FI387" s="639"/>
      <c r="FJ387" s="629"/>
      <c r="FK387" s="629"/>
      <c r="FL387" s="629"/>
      <c r="FM387" s="640"/>
      <c r="FN387" s="1127"/>
      <c r="FO387" s="1128"/>
      <c r="FP387" s="1128"/>
      <c r="FQ387" s="1128"/>
      <c r="FR387" s="1128"/>
      <c r="FS387" s="15"/>
      <c r="FT387" s="631"/>
      <c r="FU387" s="631"/>
      <c r="FV387" s="631"/>
      <c r="FW387" s="631"/>
      <c r="FX387" s="631"/>
      <c r="FY387" s="625"/>
      <c r="FZ387" s="625"/>
      <c r="GA387" s="625"/>
      <c r="GB387" s="625"/>
      <c r="GC387" s="625"/>
      <c r="GD387" s="625"/>
      <c r="GE387" s="625"/>
      <c r="GF387" s="625"/>
      <c r="GG387" s="625"/>
      <c r="GH387" s="625"/>
      <c r="GI387" s="625"/>
      <c r="GJ387" s="625"/>
      <c r="GK387" s="623"/>
      <c r="GL387" s="623"/>
      <c r="GM387" s="623"/>
      <c r="GN387" s="633"/>
      <c r="GO387" s="633"/>
      <c r="GP387" s="633"/>
      <c r="GQ387" s="643"/>
      <c r="GR387" s="6"/>
    </row>
    <row r="388" spans="1:200" ht="5.25" customHeight="1" x14ac:dyDescent="0.25">
      <c r="A388" s="212"/>
      <c r="B388" s="637"/>
      <c r="C388" s="1231"/>
      <c r="D388" s="1231"/>
      <c r="E388" s="1231"/>
      <c r="F388" s="1231"/>
      <c r="G388" s="1231"/>
      <c r="H388" s="1231"/>
      <c r="I388" s="1231"/>
      <c r="J388" s="1231"/>
      <c r="K388" s="1231"/>
      <c r="L388" s="1231"/>
      <c r="M388" s="1231"/>
      <c r="N388" s="1231"/>
      <c r="O388" s="1232"/>
      <c r="P388" s="639"/>
      <c r="Q388" s="629"/>
      <c r="R388" s="629"/>
      <c r="S388" s="629"/>
      <c r="T388" s="640"/>
      <c r="U388" s="1127"/>
      <c r="V388" s="1128"/>
      <c r="W388" s="1128"/>
      <c r="X388" s="1128"/>
      <c r="Y388" s="1128"/>
      <c r="Z388" s="15"/>
      <c r="AA388" s="629" t="str">
        <f>IF('FRONT PAGE'!$A$1="www.fly-logics.com","OCT",0)</f>
        <v>OCT</v>
      </c>
      <c r="AB388" s="631"/>
      <c r="AC388" s="631"/>
      <c r="AD388" s="631"/>
      <c r="AE388" s="631"/>
      <c r="AF388" s="630" t="str">
        <f>IF(SUMIFS(LOGBOOK!$Y$5:$Y$1036129,LOGBOOK!$D$5:$D$1036129,F357,LOGBOOK!$AN$5:$AN$1036129,V357,LOGBOOK!$E$5:$E$1036129,L357,LOGBOOK!$AM$5:$AM$1036129,"OCT")=0," ",SUMIFS(LOGBOOK!$Y$5:$Y$1036129,LOGBOOK!$D$5:$D$1036129,F357,LOGBOOK!$AN$5:$AN$1036129,V357,LOGBOOK!$E$5:$E$1036129,L357,LOGBOOK!$AM$5:$AM$1036129,"OCT"))</f>
        <v xml:space="preserve"> </v>
      </c>
      <c r="AG388" s="625"/>
      <c r="AH388" s="625"/>
      <c r="AI388" s="625"/>
      <c r="AJ388" s="630" t="str">
        <f>IF(SUMIFS(LOGBOOK!$Z$5:$Z$1036129,LOGBOOK!$D$5:$D$1036129,F357,LOGBOOK!$AN$5:$AN$1036129,V357,LOGBOOK!$E$5:$E$1036129,L357,LOGBOOK!$AM$5:$AM$1036129,"OCT")=0," ",SUMIFS(LOGBOOK!$Z$5:$Z$1036129,LOGBOOK!$D$5:$D$1036129,F357,LOGBOOK!$AN$5:$AN$1036129,V357,LOGBOOK!$E$5:$E$1036129,L357,LOGBOOK!$AM$5:$AM$1036129,"OCT"))</f>
        <v xml:space="preserve"> </v>
      </c>
      <c r="AK388" s="625"/>
      <c r="AL388" s="625"/>
      <c r="AM388" s="625"/>
      <c r="AN388" s="630" t="str">
        <f>IF(SUMIFS(LOGBOOK!$AA$5:$AA$1036129,LOGBOOK!$D$5:$D$1036129,F357,LOGBOOK!$AN$5:$AN$1036129,V357,LOGBOOK!$E$5:$E$1036129,L357,LOGBOOK!$AM$5:$AM$1036129,"OCT")=0," ",SUMIFS(LOGBOOK!$AA$5:$AA$1036129,LOGBOOK!$D$5:$D$1036129,F357,LOGBOOK!$AN$5:$AN$1036129,V357,LOGBOOK!$E$5:$E$1036129,L357,LOGBOOK!$AM$5:$AM$1036129,"OCT"))</f>
        <v xml:space="preserve"> </v>
      </c>
      <c r="AO388" s="625"/>
      <c r="AP388" s="625"/>
      <c r="AQ388" s="625"/>
      <c r="AR388" s="623" t="str">
        <f>IF(SUMIFS(LOGBOOK!$AE$5:$AE$1036129,LOGBOOK!$D$5:$D$1036129,F357,LOGBOOK!$AN$5:$AN$1036129,V357,LOGBOOK!$E$5:$E$1036129,L357,LOGBOOK!$AM$5:$AM$1036129,"OCT")=0," ",SUMIFS(LOGBOOK!$AC$5:$AC$1036129,LOGBOOK!$D$5:$D$1036129,F357,LOGBOOK!$AN$5:$AN$1036129,V357,LOGBOOK!$E$5:$E$1036129,L357,LOGBOOK!$AM$5:$AM$1036129,"OCT"))</f>
        <v xml:space="preserve"> </v>
      </c>
      <c r="AS388" s="623"/>
      <c r="AT388" s="623"/>
      <c r="AU388" s="623" t="str">
        <f>IF(SUMIFS(LOGBOOK!$AF$5:$AF$1036129,LOGBOOK!$D$5:$D$1036129,F357,LOGBOOK!$AN$5:$AN$1036129,V357,LOGBOOK!$E$5:$E$1036129,L357,LOGBOOK!$AM$5:$AM$1036129,"OCT")=0," ",SUMIFS(LOGBOOK!$AF$5:$AF$1036129,LOGBOOK!$D$5:$D$1036129,F357,LOGBOOK!$AN$5:$AN$1036129,V357,LOGBOOK!$E$5:$E$1036129,L357,LOGBOOK!$AM$5:$AM$1036129,"OCT"))</f>
        <v xml:space="preserve"> </v>
      </c>
      <c r="AV388" s="633"/>
      <c r="AW388" s="633"/>
      <c r="AX388" s="643"/>
      <c r="AY388" s="637"/>
      <c r="AZ388" s="1231"/>
      <c r="BA388" s="1231"/>
      <c r="BB388" s="1231"/>
      <c r="BC388" s="1231"/>
      <c r="BD388" s="1231"/>
      <c r="BE388" s="1231"/>
      <c r="BF388" s="1231"/>
      <c r="BG388" s="1231"/>
      <c r="BH388" s="1231"/>
      <c r="BI388" s="1231"/>
      <c r="BJ388" s="1231"/>
      <c r="BK388" s="1231"/>
      <c r="BL388" s="1232"/>
      <c r="BM388" s="639"/>
      <c r="BN388" s="629"/>
      <c r="BO388" s="629"/>
      <c r="BP388" s="629"/>
      <c r="BQ388" s="640"/>
      <c r="BR388" s="1127"/>
      <c r="BS388" s="1128"/>
      <c r="BT388" s="1128"/>
      <c r="BU388" s="1128"/>
      <c r="BV388" s="1128"/>
      <c r="BW388" s="15"/>
      <c r="BX388" s="629" t="str">
        <f>IF('FRONT PAGE'!$A$1="www.fly-logics.com","OCT",0)</f>
        <v>OCT</v>
      </c>
      <c r="BY388" s="631"/>
      <c r="BZ388" s="631"/>
      <c r="CA388" s="631"/>
      <c r="CB388" s="631"/>
      <c r="CC388" s="630" t="str">
        <f>IF(SUMIFS(LOGBOOK!$Y$5:$Y$1036129,LOGBOOK!$D$5:$D$1036129,BC357,LOGBOOK!$AN$5:$AN$1036129,BS357,LOGBOOK!$E$5:$E$1036129,BI357,LOGBOOK!$AM$5:$AM$1036129,"OCT")=0," ",SUMIFS(LOGBOOK!$Y$5:$Y$1036129,LOGBOOK!$D$5:$D$1036129,BC357,LOGBOOK!$AN$5:$AN$1036129,BS357,LOGBOOK!$E$5:$E$1036129,BI357,LOGBOOK!$AM$5:$AM$1036129,"OCT"))</f>
        <v xml:space="preserve"> </v>
      </c>
      <c r="CD388" s="625"/>
      <c r="CE388" s="625"/>
      <c r="CF388" s="625"/>
      <c r="CG388" s="630" t="str">
        <f>IF(SUMIFS(LOGBOOK!$Z$5:$Z$1036129,LOGBOOK!$D$5:$D$1036129,BC357,LOGBOOK!$AN$5:$AN$1036129,BS357,LOGBOOK!$E$5:$E$1036129,BI357,LOGBOOK!$AM$5:$AM$1036129,"OCT")=0," ",SUMIFS(LOGBOOK!$Z$5:$Z$1036129,LOGBOOK!$D$5:$D$1036129,BC357,LOGBOOK!$AN$5:$AN$1036129,BS357,LOGBOOK!$E$5:$E$1036129,BI357,LOGBOOK!$AM$5:$AM$1036129,"OCT"))</f>
        <v xml:space="preserve"> </v>
      </c>
      <c r="CH388" s="625"/>
      <c r="CI388" s="625"/>
      <c r="CJ388" s="625"/>
      <c r="CK388" s="630" t="str">
        <f>IF(SUMIFS(LOGBOOK!$AA$5:$AA$1036129,LOGBOOK!$D$5:$D$1036129,BC357,LOGBOOK!$AN$5:$AN$1036129,BS357,LOGBOOK!$E$5:$E$1036129,BI357,LOGBOOK!$AM$5:$AM$1036129,"OCT")=0," ",SUMIFS(LOGBOOK!$AA$5:$AA$1036129,LOGBOOK!$D$5:$D$1036129,BC357,LOGBOOK!$AN$5:$AN$1036129,BS357,LOGBOOK!$E$5:$E$1036129,BI357,LOGBOOK!$AM$5:$AM$1036129,"OCT"))</f>
        <v xml:space="preserve"> </v>
      </c>
      <c r="CL388" s="625"/>
      <c r="CM388" s="625"/>
      <c r="CN388" s="625"/>
      <c r="CO388" s="623" t="str">
        <f>IF(SUMIFS(LOGBOOK!$AE$5:$AE$1036129,LOGBOOK!$D$5:$D$1036129,BC357,LOGBOOK!$AN$5:$AN$1036129,BS357,LOGBOOK!$E$5:$E$1036129,BI357,LOGBOOK!$AM$5:$AM$1036129,"OCT")=0," ",SUMIFS(LOGBOOK!$AC$5:$AC$1036129,LOGBOOK!$D$5:$D$1036129,BC357,LOGBOOK!$AN$5:$AN$1036129,BS357,LOGBOOK!$E$5:$E$1036129,BI357,LOGBOOK!$AM$5:$AM$1036129,"OCT"))</f>
        <v xml:space="preserve"> </v>
      </c>
      <c r="CP388" s="623"/>
      <c r="CQ388" s="623"/>
      <c r="CR388" s="623" t="str">
        <f>IF(SUMIFS(LOGBOOK!$AF$5:$AF$1036129,LOGBOOK!$D$5:$D$1036129,BC357,LOGBOOK!$AN$5:$AN$1036129,BS357,LOGBOOK!$E$5:$E$1036129,BI357,LOGBOOK!$AM$5:$AM$1036129,"OCT")=0," ",SUMIFS(LOGBOOK!$AF$5:$AF$1036129,LOGBOOK!$D$5:$D$1036129,BC357,LOGBOOK!$AN$5:$AN$1036129,BS357,LOGBOOK!$E$5:$E$1036129,BI357,LOGBOOK!$AM$5:$AM$1036129,"OCT"))</f>
        <v xml:space="preserve"> </v>
      </c>
      <c r="CS388" s="633"/>
      <c r="CT388" s="633"/>
      <c r="CU388" s="643"/>
      <c r="CV388" s="247"/>
      <c r="CW388" s="212"/>
      <c r="CX388" s="637"/>
      <c r="CY388" s="1231"/>
      <c r="CZ388" s="1231"/>
      <c r="DA388" s="1231"/>
      <c r="DB388" s="1231"/>
      <c r="DC388" s="1231"/>
      <c r="DD388" s="1231"/>
      <c r="DE388" s="1231"/>
      <c r="DF388" s="1231"/>
      <c r="DG388" s="1231"/>
      <c r="DH388" s="1231"/>
      <c r="DI388" s="1231"/>
      <c r="DJ388" s="1231"/>
      <c r="DK388" s="1232"/>
      <c r="DL388" s="639"/>
      <c r="DM388" s="629"/>
      <c r="DN388" s="629"/>
      <c r="DO388" s="629"/>
      <c r="DP388" s="640"/>
      <c r="DQ388" s="1127"/>
      <c r="DR388" s="1128"/>
      <c r="DS388" s="1128"/>
      <c r="DT388" s="1128"/>
      <c r="DU388" s="1128"/>
      <c r="DV388" s="15"/>
      <c r="DW388" s="629" t="str">
        <f>IF('FRONT PAGE'!$A$1="www.fly-logics.com","OCT",0)</f>
        <v>OCT</v>
      </c>
      <c r="DX388" s="631"/>
      <c r="DY388" s="631"/>
      <c r="DZ388" s="631"/>
      <c r="EA388" s="631"/>
      <c r="EB388" s="630" t="str">
        <f>IF(SUMIFS(LOGBOOK!$Y$5:$Y$1036129,LOGBOOK!$D$5:$D$1036129,DB357,LOGBOOK!$AN$5:$AN$1036129,DR357,LOGBOOK!$E$5:$E$1036129,DH357,LOGBOOK!$AM$5:$AM$1036129,"OCT")=0," ",SUMIFS(LOGBOOK!$Y$5:$Y$1036129,LOGBOOK!$D$5:$D$1036129,DB357,LOGBOOK!$AN$5:$AN$1036129,DR357,LOGBOOK!$E$5:$E$1036129,DH357,LOGBOOK!$AM$5:$AM$1036129,"OCT"))</f>
        <v xml:space="preserve"> </v>
      </c>
      <c r="EC388" s="625"/>
      <c r="ED388" s="625"/>
      <c r="EE388" s="625"/>
      <c r="EF388" s="630" t="str">
        <f>IF(SUMIFS(LOGBOOK!$Z$5:$Z$1036129,LOGBOOK!$D$5:$D$1036129,DB357,LOGBOOK!$AN$5:$AN$1036129,DR357,LOGBOOK!$E$5:$E$1036129,DH357,LOGBOOK!$AM$5:$AM$1036129,"OCT")=0," ",SUMIFS(LOGBOOK!$Z$5:$Z$1036129,LOGBOOK!$D$5:$D$1036129,DB357,LOGBOOK!$AN$5:$AN$1036129,DR357,LOGBOOK!$E$5:$E$1036129,DH357,LOGBOOK!$AM$5:$AM$1036129,"OCT"))</f>
        <v xml:space="preserve"> </v>
      </c>
      <c r="EG388" s="625"/>
      <c r="EH388" s="625"/>
      <c r="EI388" s="625"/>
      <c r="EJ388" s="630" t="str">
        <f>IF(SUMIFS(LOGBOOK!$AA$5:$AA$1036129,LOGBOOK!$D$5:$D$1036129,DB357,LOGBOOK!$AN$5:$AN$1036129,DR357,LOGBOOK!$E$5:$E$1036129,DH357,LOGBOOK!$AM$5:$AM$1036129,"OCT")=0," ",SUMIFS(LOGBOOK!$AA$5:$AA$1036129,LOGBOOK!$D$5:$D$1036129,DB357,LOGBOOK!$AN$5:$AN$1036129,DR357,LOGBOOK!$E$5:$E$1036129,DH357,LOGBOOK!$AM$5:$AM$1036129,"OCT"))</f>
        <v xml:space="preserve"> </v>
      </c>
      <c r="EK388" s="625"/>
      <c r="EL388" s="625"/>
      <c r="EM388" s="625"/>
      <c r="EN388" s="623" t="str">
        <f>IF(SUMIFS(LOGBOOK!$AE$5:$AE$1036129,LOGBOOK!$D$5:$D$1036129,DB357,LOGBOOK!$AN$5:$AN$1036129,DR357,LOGBOOK!$E$5:$E$1036129,DH357,LOGBOOK!$AM$5:$AM$1036129,"OCT")=0," ",SUMIFS(LOGBOOK!$AC$5:$AC$1036129,LOGBOOK!$D$5:$D$1036129,DB357,LOGBOOK!$AN$5:$AN$1036129,DR357,LOGBOOK!$E$5:$E$1036129,DH357,LOGBOOK!$AM$5:$AM$1036129,"OCT"))</f>
        <v xml:space="preserve"> </v>
      </c>
      <c r="EO388" s="623"/>
      <c r="EP388" s="623"/>
      <c r="EQ388" s="623" t="str">
        <f>IF(SUMIFS(LOGBOOK!$AF$5:$AF$1036129,LOGBOOK!$D$5:$D$1036129,DB357,LOGBOOK!$AN$5:$AN$1036129,DR357,LOGBOOK!$E$5:$E$1036129,DH357,LOGBOOK!$AM$5:$AM$1036129,"OCT")=0," ",SUMIFS(LOGBOOK!$AF$5:$AF$1036129,LOGBOOK!$D$5:$D$1036129,DB357,LOGBOOK!$AN$5:$AN$1036129,DR357,LOGBOOK!$E$5:$E$1036129,DH357,LOGBOOK!$AM$5:$AM$1036129,"OCT"))</f>
        <v xml:space="preserve"> </v>
      </c>
      <c r="ER388" s="633"/>
      <c r="ES388" s="633"/>
      <c r="ET388" s="643"/>
      <c r="EU388" s="637"/>
      <c r="EV388" s="1231"/>
      <c r="EW388" s="1231"/>
      <c r="EX388" s="1231"/>
      <c r="EY388" s="1231"/>
      <c r="EZ388" s="1231"/>
      <c r="FA388" s="1231"/>
      <c r="FB388" s="1231"/>
      <c r="FC388" s="1231"/>
      <c r="FD388" s="1231"/>
      <c r="FE388" s="1231"/>
      <c r="FF388" s="1231"/>
      <c r="FG388" s="1231"/>
      <c r="FH388" s="1232"/>
      <c r="FI388" s="639"/>
      <c r="FJ388" s="629"/>
      <c r="FK388" s="629"/>
      <c r="FL388" s="629"/>
      <c r="FM388" s="640"/>
      <c r="FN388" s="1127"/>
      <c r="FO388" s="1128"/>
      <c r="FP388" s="1128"/>
      <c r="FQ388" s="1128"/>
      <c r="FR388" s="1128"/>
      <c r="FS388" s="15"/>
      <c r="FT388" s="629" t="str">
        <f>IF('FRONT PAGE'!$A$1="www.fly-logics.com","OCT",0)</f>
        <v>OCT</v>
      </c>
      <c r="FU388" s="631"/>
      <c r="FV388" s="631"/>
      <c r="FW388" s="631"/>
      <c r="FX388" s="631"/>
      <c r="FY388" s="630" t="str">
        <f>IF(SUMIFS(LOGBOOK!$Y$5:$Y$1036129,LOGBOOK!$D$5:$D$1036129,EY357,LOGBOOK!$AN$5:$AN$1036129,FO357,LOGBOOK!$E$5:$E$1036129,FE357,LOGBOOK!$AM$5:$AM$1036129,"OCT")=0," ",SUMIFS(LOGBOOK!$Y$5:$Y$1036129,LOGBOOK!$D$5:$D$1036129,EY357,LOGBOOK!$AN$5:$AN$1036129,FO357,LOGBOOK!$E$5:$E$1036129,FE357,LOGBOOK!$AM$5:$AM$1036129,"OCT"))</f>
        <v xml:space="preserve"> </v>
      </c>
      <c r="FZ388" s="625"/>
      <c r="GA388" s="625"/>
      <c r="GB388" s="625"/>
      <c r="GC388" s="630" t="str">
        <f>IF(SUMIFS(LOGBOOK!$Z$5:$Z$1036129,LOGBOOK!$D$5:$D$1036129,EY357,LOGBOOK!$AN$5:$AN$1036129,FO357,LOGBOOK!$E$5:$E$1036129,FE357,LOGBOOK!$AM$5:$AM$1036129,"OCT")=0," ",SUMIFS(LOGBOOK!$Z$5:$Z$1036129,LOGBOOK!$D$5:$D$1036129,EY357,LOGBOOK!$AN$5:$AN$1036129,FO357,LOGBOOK!$E$5:$E$1036129,FE357,LOGBOOK!$AM$5:$AM$1036129,"OCT"))</f>
        <v xml:space="preserve"> </v>
      </c>
      <c r="GD388" s="625"/>
      <c r="GE388" s="625"/>
      <c r="GF388" s="625"/>
      <c r="GG388" s="630" t="str">
        <f>IF(SUMIFS(LOGBOOK!$AA$5:$AA$1036129,LOGBOOK!$D$5:$D$1036129,EY357,LOGBOOK!$AN$5:$AN$1036129,FO357,LOGBOOK!$E$5:$E$1036129,FE357,LOGBOOK!$AM$5:$AM$1036129,"OCT")=0," ",SUMIFS(LOGBOOK!$AA$5:$AA$1036129,LOGBOOK!$D$5:$D$1036129,EY357,LOGBOOK!$AN$5:$AN$1036129,FO357,LOGBOOK!$E$5:$E$1036129,FE357,LOGBOOK!$AM$5:$AM$1036129,"OCT"))</f>
        <v xml:space="preserve"> </v>
      </c>
      <c r="GH388" s="625"/>
      <c r="GI388" s="625"/>
      <c r="GJ388" s="625"/>
      <c r="GK388" s="623" t="str">
        <f>IF(SUMIFS(LOGBOOK!$AE$5:$AE$1036129,LOGBOOK!$D$5:$D$1036129,EY357,LOGBOOK!$AN$5:$AN$1036129,FO357,LOGBOOK!$E$5:$E$1036129,FE357,LOGBOOK!$AM$5:$AM$1036129,"OCT")=0," ",SUMIFS(LOGBOOK!$AC$5:$AC$1036129,LOGBOOK!$D$5:$D$1036129,EY357,LOGBOOK!$AN$5:$AN$1036129,FO357,LOGBOOK!$E$5:$E$1036129,FE357,LOGBOOK!$AM$5:$AM$1036129,"OCT"))</f>
        <v xml:space="preserve"> </v>
      </c>
      <c r="GL388" s="623"/>
      <c r="GM388" s="623"/>
      <c r="GN388" s="623" t="str">
        <f>IF(SUMIFS(LOGBOOK!$AF$5:$AF$1036129,LOGBOOK!$D$5:$D$1036129,EY357,LOGBOOK!$AN$5:$AN$1036129,FO357,LOGBOOK!$E$5:$E$1036129,FE357,LOGBOOK!$AM$5:$AM$1036129,"OCT")=0," ",SUMIFS(LOGBOOK!$AF$5:$AF$1036129,LOGBOOK!$D$5:$D$1036129,EY357,LOGBOOK!$AN$5:$AN$1036129,FO357,LOGBOOK!$E$5:$E$1036129,FE357,LOGBOOK!$AM$5:$AM$1036129,"OCT"))</f>
        <v xml:space="preserve"> </v>
      </c>
      <c r="GO388" s="633"/>
      <c r="GP388" s="633"/>
      <c r="GQ388" s="643"/>
      <c r="GR388" s="6"/>
    </row>
    <row r="389" spans="1:200" ht="4.5" customHeight="1" x14ac:dyDescent="0.25">
      <c r="A389" s="212"/>
      <c r="B389" s="637"/>
      <c r="C389" s="624"/>
      <c r="D389" s="624"/>
      <c r="E389" s="624"/>
      <c r="F389" s="624"/>
      <c r="G389" s="624"/>
      <c r="H389" s="624"/>
      <c r="I389" s="624"/>
      <c r="J389" s="624"/>
      <c r="K389" s="624"/>
      <c r="L389" s="624"/>
      <c r="M389" s="624"/>
      <c r="N389" s="624"/>
      <c r="O389" s="624"/>
      <c r="P389" s="624"/>
      <c r="Q389" s="624"/>
      <c r="R389" s="624"/>
      <c r="S389" s="624"/>
      <c r="T389" s="624"/>
      <c r="U389" s="624"/>
      <c r="V389" s="624"/>
      <c r="W389" s="624"/>
      <c r="X389" s="624"/>
      <c r="Y389" s="624"/>
      <c r="Z389" s="15"/>
      <c r="AA389" s="631"/>
      <c r="AB389" s="631"/>
      <c r="AC389" s="631"/>
      <c r="AD389" s="631"/>
      <c r="AE389" s="631"/>
      <c r="AF389" s="625"/>
      <c r="AG389" s="632"/>
      <c r="AH389" s="632"/>
      <c r="AI389" s="625"/>
      <c r="AJ389" s="625"/>
      <c r="AK389" s="632"/>
      <c r="AL389" s="632"/>
      <c r="AM389" s="625"/>
      <c r="AN389" s="625"/>
      <c r="AO389" s="632"/>
      <c r="AP389" s="632"/>
      <c r="AQ389" s="625"/>
      <c r="AR389" s="623"/>
      <c r="AS389" s="623"/>
      <c r="AT389" s="623"/>
      <c r="AU389" s="633"/>
      <c r="AV389" s="634"/>
      <c r="AW389" s="633"/>
      <c r="AX389" s="643"/>
      <c r="AY389" s="637"/>
      <c r="AZ389" s="624"/>
      <c r="BA389" s="624"/>
      <c r="BB389" s="624"/>
      <c r="BC389" s="624"/>
      <c r="BD389" s="624"/>
      <c r="BE389" s="624"/>
      <c r="BF389" s="624"/>
      <c r="BG389" s="624"/>
      <c r="BH389" s="624"/>
      <c r="BI389" s="624"/>
      <c r="BJ389" s="624"/>
      <c r="BK389" s="624"/>
      <c r="BL389" s="624"/>
      <c r="BM389" s="624"/>
      <c r="BN389" s="624"/>
      <c r="BO389" s="624"/>
      <c r="BP389" s="624"/>
      <c r="BQ389" s="624"/>
      <c r="BR389" s="624"/>
      <c r="BS389" s="624"/>
      <c r="BT389" s="624"/>
      <c r="BU389" s="624"/>
      <c r="BV389" s="624"/>
      <c r="BW389" s="15"/>
      <c r="BX389" s="631"/>
      <c r="BY389" s="631"/>
      <c r="BZ389" s="631"/>
      <c r="CA389" s="631"/>
      <c r="CB389" s="631"/>
      <c r="CC389" s="625"/>
      <c r="CD389" s="632"/>
      <c r="CE389" s="632"/>
      <c r="CF389" s="625"/>
      <c r="CG389" s="625"/>
      <c r="CH389" s="632"/>
      <c r="CI389" s="632"/>
      <c r="CJ389" s="625"/>
      <c r="CK389" s="625"/>
      <c r="CL389" s="632"/>
      <c r="CM389" s="632"/>
      <c r="CN389" s="625"/>
      <c r="CO389" s="623"/>
      <c r="CP389" s="623"/>
      <c r="CQ389" s="623"/>
      <c r="CR389" s="633"/>
      <c r="CS389" s="634"/>
      <c r="CT389" s="633"/>
      <c r="CU389" s="643"/>
      <c r="CV389" s="247"/>
      <c r="CW389" s="212"/>
      <c r="CX389" s="637"/>
      <c r="CY389" s="624"/>
      <c r="CZ389" s="624"/>
      <c r="DA389" s="624"/>
      <c r="DB389" s="624"/>
      <c r="DC389" s="624"/>
      <c r="DD389" s="624"/>
      <c r="DE389" s="624"/>
      <c r="DF389" s="624"/>
      <c r="DG389" s="624"/>
      <c r="DH389" s="624"/>
      <c r="DI389" s="624"/>
      <c r="DJ389" s="624"/>
      <c r="DK389" s="624"/>
      <c r="DL389" s="624"/>
      <c r="DM389" s="624"/>
      <c r="DN389" s="624"/>
      <c r="DO389" s="624"/>
      <c r="DP389" s="624"/>
      <c r="DQ389" s="624"/>
      <c r="DR389" s="624"/>
      <c r="DS389" s="624"/>
      <c r="DT389" s="624"/>
      <c r="DU389" s="624"/>
      <c r="DV389" s="15"/>
      <c r="DW389" s="631"/>
      <c r="DX389" s="631"/>
      <c r="DY389" s="631"/>
      <c r="DZ389" s="631"/>
      <c r="EA389" s="631"/>
      <c r="EB389" s="625"/>
      <c r="EC389" s="632"/>
      <c r="ED389" s="632"/>
      <c r="EE389" s="625"/>
      <c r="EF389" s="625"/>
      <c r="EG389" s="632"/>
      <c r="EH389" s="632"/>
      <c r="EI389" s="625"/>
      <c r="EJ389" s="625"/>
      <c r="EK389" s="632"/>
      <c r="EL389" s="632"/>
      <c r="EM389" s="625"/>
      <c r="EN389" s="623"/>
      <c r="EO389" s="623"/>
      <c r="EP389" s="623"/>
      <c r="EQ389" s="633"/>
      <c r="ER389" s="634"/>
      <c r="ES389" s="633"/>
      <c r="ET389" s="643"/>
      <c r="EU389" s="637"/>
      <c r="EV389" s="624"/>
      <c r="EW389" s="624"/>
      <c r="EX389" s="624"/>
      <c r="EY389" s="624"/>
      <c r="EZ389" s="624"/>
      <c r="FA389" s="624"/>
      <c r="FB389" s="624"/>
      <c r="FC389" s="624"/>
      <c r="FD389" s="624"/>
      <c r="FE389" s="624"/>
      <c r="FF389" s="624"/>
      <c r="FG389" s="624"/>
      <c r="FH389" s="624"/>
      <c r="FI389" s="624"/>
      <c r="FJ389" s="624"/>
      <c r="FK389" s="624"/>
      <c r="FL389" s="624"/>
      <c r="FM389" s="624"/>
      <c r="FN389" s="624"/>
      <c r="FO389" s="624"/>
      <c r="FP389" s="624"/>
      <c r="FQ389" s="624"/>
      <c r="FR389" s="624"/>
      <c r="FS389" s="15"/>
      <c r="FT389" s="631"/>
      <c r="FU389" s="631"/>
      <c r="FV389" s="631"/>
      <c r="FW389" s="631"/>
      <c r="FX389" s="631"/>
      <c r="FY389" s="625"/>
      <c r="FZ389" s="632"/>
      <c r="GA389" s="632"/>
      <c r="GB389" s="625"/>
      <c r="GC389" s="625"/>
      <c r="GD389" s="632"/>
      <c r="GE389" s="632"/>
      <c r="GF389" s="625"/>
      <c r="GG389" s="625"/>
      <c r="GH389" s="632"/>
      <c r="GI389" s="632"/>
      <c r="GJ389" s="625"/>
      <c r="GK389" s="623"/>
      <c r="GL389" s="623"/>
      <c r="GM389" s="623"/>
      <c r="GN389" s="633"/>
      <c r="GO389" s="634"/>
      <c r="GP389" s="633"/>
      <c r="GQ389" s="643"/>
      <c r="GR389" s="6"/>
    </row>
    <row r="390" spans="1:200" ht="13.5" customHeight="1" x14ac:dyDescent="0.25">
      <c r="A390" s="212"/>
      <c r="B390" s="635"/>
      <c r="C390" s="1162" t="str">
        <f>IF('FRONT PAGE'!$A$1="www.fly-logics.com","ILS",0)</f>
        <v>ILS</v>
      </c>
      <c r="D390" s="1162"/>
      <c r="E390" s="1162"/>
      <c r="F390" s="1162"/>
      <c r="G390" s="1162"/>
      <c r="H390" s="624"/>
      <c r="I390" s="628" t="str">
        <f>IF('FRONT PAGE'!$A$1="www.fly-logics.com","VFR",0)</f>
        <v>VFR</v>
      </c>
      <c r="J390" s="628"/>
      <c r="K390" s="628"/>
      <c r="L390" s="628"/>
      <c r="M390" s="628"/>
      <c r="N390" s="624"/>
      <c r="O390" s="627" t="str">
        <f>IF('FRONT PAGE'!$A$1="www.fly-logics.com","ADF",0)</f>
        <v>ADF</v>
      </c>
      <c r="P390" s="627"/>
      <c r="Q390" s="627"/>
      <c r="R390" s="627"/>
      <c r="S390" s="627"/>
      <c r="T390" s="624"/>
      <c r="U390" s="628" t="str">
        <f>IF('FRONT PAGE'!$A$1="www.fly-logics.com","VOR",0)</f>
        <v>VOR</v>
      </c>
      <c r="V390" s="628"/>
      <c r="W390" s="628"/>
      <c r="X390" s="628"/>
      <c r="Y390" s="628"/>
      <c r="Z390" s="15"/>
      <c r="AA390" s="631"/>
      <c r="AB390" s="631"/>
      <c r="AC390" s="631"/>
      <c r="AD390" s="631"/>
      <c r="AE390" s="631"/>
      <c r="AF390" s="625"/>
      <c r="AG390" s="625"/>
      <c r="AH390" s="625"/>
      <c r="AI390" s="625"/>
      <c r="AJ390" s="625"/>
      <c r="AK390" s="625"/>
      <c r="AL390" s="625"/>
      <c r="AM390" s="625"/>
      <c r="AN390" s="625"/>
      <c r="AO390" s="625"/>
      <c r="AP390" s="625"/>
      <c r="AQ390" s="625"/>
      <c r="AR390" s="623"/>
      <c r="AS390" s="623"/>
      <c r="AT390" s="623"/>
      <c r="AU390" s="633"/>
      <c r="AV390" s="633"/>
      <c r="AW390" s="633"/>
      <c r="AX390" s="643"/>
      <c r="AY390" s="635"/>
      <c r="AZ390" s="1162" t="str">
        <f>IF('FRONT PAGE'!$A$1="www.fly-logics.com","ILS",0)</f>
        <v>ILS</v>
      </c>
      <c r="BA390" s="1162"/>
      <c r="BB390" s="1162"/>
      <c r="BC390" s="1162"/>
      <c r="BD390" s="1162"/>
      <c r="BE390" s="624"/>
      <c r="BF390" s="628" t="str">
        <f>IF('FRONT PAGE'!$A$1="www.fly-logics.com","VFR",0)</f>
        <v>VFR</v>
      </c>
      <c r="BG390" s="628"/>
      <c r="BH390" s="628"/>
      <c r="BI390" s="628"/>
      <c r="BJ390" s="628"/>
      <c r="BK390" s="624"/>
      <c r="BL390" s="627" t="str">
        <f>IF('FRONT PAGE'!$A$1="www.fly-logics.com","ADF",0)</f>
        <v>ADF</v>
      </c>
      <c r="BM390" s="627"/>
      <c r="BN390" s="627"/>
      <c r="BO390" s="627"/>
      <c r="BP390" s="627"/>
      <c r="BQ390" s="624"/>
      <c r="BR390" s="628" t="str">
        <f>IF('FRONT PAGE'!$A$1="www.fly-logics.com","VOR",0)</f>
        <v>VOR</v>
      </c>
      <c r="BS390" s="628"/>
      <c r="BT390" s="628"/>
      <c r="BU390" s="628"/>
      <c r="BV390" s="628"/>
      <c r="BW390" s="15"/>
      <c r="BX390" s="631"/>
      <c r="BY390" s="631"/>
      <c r="BZ390" s="631"/>
      <c r="CA390" s="631"/>
      <c r="CB390" s="631"/>
      <c r="CC390" s="625"/>
      <c r="CD390" s="625"/>
      <c r="CE390" s="625"/>
      <c r="CF390" s="625"/>
      <c r="CG390" s="625"/>
      <c r="CH390" s="625"/>
      <c r="CI390" s="625"/>
      <c r="CJ390" s="625"/>
      <c r="CK390" s="625"/>
      <c r="CL390" s="625"/>
      <c r="CM390" s="625"/>
      <c r="CN390" s="625"/>
      <c r="CO390" s="623"/>
      <c r="CP390" s="623"/>
      <c r="CQ390" s="623"/>
      <c r="CR390" s="633"/>
      <c r="CS390" s="633"/>
      <c r="CT390" s="633"/>
      <c r="CU390" s="643"/>
      <c r="CV390" s="247"/>
      <c r="CW390" s="212"/>
      <c r="CX390" s="635"/>
      <c r="CY390" s="1162" t="str">
        <f>IF('FRONT PAGE'!$A$1="www.fly-logics.com","ILS",0)</f>
        <v>ILS</v>
      </c>
      <c r="CZ390" s="1162"/>
      <c r="DA390" s="1162"/>
      <c r="DB390" s="1162"/>
      <c r="DC390" s="1162"/>
      <c r="DD390" s="624"/>
      <c r="DE390" s="628" t="str">
        <f>IF('FRONT PAGE'!$A$1="www.fly-logics.com","VFR",0)</f>
        <v>VFR</v>
      </c>
      <c r="DF390" s="628"/>
      <c r="DG390" s="628"/>
      <c r="DH390" s="628"/>
      <c r="DI390" s="628"/>
      <c r="DJ390" s="624"/>
      <c r="DK390" s="627" t="str">
        <f>IF('FRONT PAGE'!$A$1="www.fly-logics.com","ADF",0)</f>
        <v>ADF</v>
      </c>
      <c r="DL390" s="627"/>
      <c r="DM390" s="627"/>
      <c r="DN390" s="627"/>
      <c r="DO390" s="627"/>
      <c r="DP390" s="624"/>
      <c r="DQ390" s="628" t="str">
        <f>IF('FRONT PAGE'!$A$1="www.fly-logics.com","VOR",0)</f>
        <v>VOR</v>
      </c>
      <c r="DR390" s="628"/>
      <c r="DS390" s="628"/>
      <c r="DT390" s="628"/>
      <c r="DU390" s="628"/>
      <c r="DV390" s="15"/>
      <c r="DW390" s="631"/>
      <c r="DX390" s="631"/>
      <c r="DY390" s="631"/>
      <c r="DZ390" s="631"/>
      <c r="EA390" s="631"/>
      <c r="EB390" s="625"/>
      <c r="EC390" s="625"/>
      <c r="ED390" s="625"/>
      <c r="EE390" s="625"/>
      <c r="EF390" s="625"/>
      <c r="EG390" s="625"/>
      <c r="EH390" s="625"/>
      <c r="EI390" s="625"/>
      <c r="EJ390" s="625"/>
      <c r="EK390" s="625"/>
      <c r="EL390" s="625"/>
      <c r="EM390" s="625"/>
      <c r="EN390" s="623"/>
      <c r="EO390" s="623"/>
      <c r="EP390" s="623"/>
      <c r="EQ390" s="633"/>
      <c r="ER390" s="633"/>
      <c r="ES390" s="633"/>
      <c r="ET390" s="643"/>
      <c r="EU390" s="635"/>
      <c r="EV390" s="1162" t="str">
        <f>IF('FRONT PAGE'!$A$1="www.fly-logics.com","ILS",0)</f>
        <v>ILS</v>
      </c>
      <c r="EW390" s="1162"/>
      <c r="EX390" s="1162"/>
      <c r="EY390" s="1162"/>
      <c r="EZ390" s="1162"/>
      <c r="FA390" s="624"/>
      <c r="FB390" s="628" t="str">
        <f>IF('FRONT PAGE'!$A$1="www.fly-logics.com","VFR",0)</f>
        <v>VFR</v>
      </c>
      <c r="FC390" s="628"/>
      <c r="FD390" s="628"/>
      <c r="FE390" s="628"/>
      <c r="FF390" s="628"/>
      <c r="FG390" s="624"/>
      <c r="FH390" s="627" t="str">
        <f>IF('FRONT PAGE'!$A$1="www.fly-logics.com","ADF",0)</f>
        <v>ADF</v>
      </c>
      <c r="FI390" s="627"/>
      <c r="FJ390" s="627"/>
      <c r="FK390" s="627"/>
      <c r="FL390" s="627"/>
      <c r="FM390" s="624"/>
      <c r="FN390" s="628" t="str">
        <f>IF('FRONT PAGE'!$A$1="www.fly-logics.com","VOR",0)</f>
        <v>VOR</v>
      </c>
      <c r="FO390" s="628"/>
      <c r="FP390" s="628"/>
      <c r="FQ390" s="628"/>
      <c r="FR390" s="628"/>
      <c r="FS390" s="15"/>
      <c r="FT390" s="631"/>
      <c r="FU390" s="631"/>
      <c r="FV390" s="631"/>
      <c r="FW390" s="631"/>
      <c r="FX390" s="631"/>
      <c r="FY390" s="625"/>
      <c r="FZ390" s="625"/>
      <c r="GA390" s="625"/>
      <c r="GB390" s="625"/>
      <c r="GC390" s="625"/>
      <c r="GD390" s="625"/>
      <c r="GE390" s="625"/>
      <c r="GF390" s="625"/>
      <c r="GG390" s="625"/>
      <c r="GH390" s="625"/>
      <c r="GI390" s="625"/>
      <c r="GJ390" s="625"/>
      <c r="GK390" s="623"/>
      <c r="GL390" s="623"/>
      <c r="GM390" s="623"/>
      <c r="GN390" s="633"/>
      <c r="GO390" s="633"/>
      <c r="GP390" s="633"/>
      <c r="GQ390" s="643"/>
      <c r="GR390" s="6"/>
    </row>
    <row r="391" spans="1:200" ht="8.85" customHeight="1" x14ac:dyDescent="0.25">
      <c r="A391" s="212"/>
      <c r="B391" s="635"/>
      <c r="C391" s="1134" t="str">
        <f>IFERROR(SUM(IF(SUMIFS(LOGBOOK!$AG$5:$AG$1036129,LOGBOOK!$D$5:$D$1036129,F357,LOGBOOK!$AN$5:$AN$1036129,V357,LOGBOOK!$AH$5:$AH$1036129,C390,LOGBOOK!$E$5:$E$1036129,L357)=0," ",SUMIFS(LOGBOOK!$AG$5:$AG$1036129,LOGBOOK!$D$5:$D$1036129,F357,LOGBOOK!$AN$5:$AN$1036129,V357,LOGBOOK!$AH$5:$AH$1036129,C390,LOGBOOK!$E$5:$E$1036129,L357)),F395,N395,V395)," ")</f>
        <v xml:space="preserve"> </v>
      </c>
      <c r="D391" s="1134"/>
      <c r="E391" s="1134"/>
      <c r="F391" s="1134"/>
      <c r="G391" s="1134"/>
      <c r="H391" s="624"/>
      <c r="I391" s="1134" t="str">
        <f>IF(SUMIFS(LOGBOOK!$AG$5:$AG$1036129,LOGBOOK!$D$5:$D$1036129,F357,LOGBOOK!$AN$5:$AN$1036129,V357,LOGBOOK!$AH$5:$AH$1036129,I390,LOGBOOK!$E$5:$E$1036129,L357)=0," ",SUMIFS(LOGBOOK!$AG$5:$AG$1036129,LOGBOOK!$D$5:$D$1036129,F357,LOGBOOK!$AN$5:$AN$1036129,V357,LOGBOOK!$AH$5:$AH$1036129,I390,LOGBOOK!$E$5:$E$1036129,L357))</f>
        <v xml:space="preserve"> </v>
      </c>
      <c r="J391" s="1134"/>
      <c r="K391" s="1134"/>
      <c r="L391" s="1134"/>
      <c r="M391" s="1134"/>
      <c r="N391" s="624"/>
      <c r="O391" s="1134" t="str">
        <f>IF(SUMIFS(LOGBOOK!$AG$5:$AG$1036129,LOGBOOK!$D$5:$D$1036129,F357,LOGBOOK!$AN$5:$AN$1036129,V357,LOGBOOK!$AH$5:$AH$1036129,O390,LOGBOOK!$E$5:$E$1036129,L357)=0," ",SUMIFS(LOGBOOK!$AG$5:$AG$1036129,LOGBOOK!$D$5:$D$1036129,F357,LOGBOOK!$AN$5:$AN$1036129,V357,LOGBOOK!$AH$5:$AH$1036129,O390,LOGBOOK!$E$5:$E$1036129,L357))</f>
        <v xml:space="preserve"> </v>
      </c>
      <c r="P391" s="1134"/>
      <c r="Q391" s="1134"/>
      <c r="R391" s="1134"/>
      <c r="S391" s="1134"/>
      <c r="T391" s="624"/>
      <c r="U391" s="1134" t="str">
        <f>IF(SUMIFS(LOGBOOK!$AG$5:$AG$1036129,LOGBOOK!$D$5:$D$1036129,F357,LOGBOOK!$AN$5:$AN$1036129,V357,LOGBOOK!$AH$5:$AH$1036129,U390,LOGBOOK!$E$5:$E$1036129,L357)=0," ",SUMIFS(LOGBOOK!$AG$5:$AG$1036129,LOGBOOK!$D$5:$D$1036129,F357,LOGBOOK!$AN$5:$AN$1036129,V357,LOGBOOK!$AH$5:$AH$1036129,U390,LOGBOOK!$E$5:$E$1036129,L357))</f>
        <v xml:space="preserve"> </v>
      </c>
      <c r="V391" s="1134"/>
      <c r="W391" s="1134"/>
      <c r="X391" s="1134"/>
      <c r="Y391" s="1134"/>
      <c r="Z391" s="15"/>
      <c r="AA391" s="629" t="str">
        <f>IF('FRONT PAGE'!$A$1="www.fly-logics.com","NOV",0)</f>
        <v>NOV</v>
      </c>
      <c r="AB391" s="629"/>
      <c r="AC391" s="629"/>
      <c r="AD391" s="629"/>
      <c r="AE391" s="629"/>
      <c r="AF391" s="630" t="str">
        <f>IF(SUMIFS(LOGBOOK!$Y$5:$Y$1036129,LOGBOOK!$D$5:$D$1036129,F357,LOGBOOK!$AN$5:$AN$1036129,V357,LOGBOOK!$E$5:$E$1036129,L357,LOGBOOK!$AM$5:$AM$1036129,"NOV")=0," ",SUMIFS(LOGBOOK!$Y$5:$Y$1036129,LOGBOOK!$D$5:$D$1036129,F357,LOGBOOK!$AN$5:$AN$1036129,V357,LOGBOOK!$E$5:$E$1036129,L357,LOGBOOK!$AM$5:$AM$1036129,"NOV"))</f>
        <v xml:space="preserve"> </v>
      </c>
      <c r="AG391" s="630"/>
      <c r="AH391" s="630"/>
      <c r="AI391" s="630"/>
      <c r="AJ391" s="630" t="str">
        <f>IF(SUMIFS(LOGBOOK!$Z$5:$Z$1036129,LOGBOOK!$D$5:$D$1036129,F357,LOGBOOK!$AN$5:$AN$1036129,V357,LOGBOOK!$E$5:$E$1036129,L357,LOGBOOK!$AM$5:$AM$1036129,"NOV")=0," ",SUMIFS(LOGBOOK!$Z$5:$Z$1036129,LOGBOOK!$D$5:$D$1036129,F357,LOGBOOK!$AN$5:$AN$1036129,V357,LOGBOOK!$E$5:$E$1036129,L357,LOGBOOK!$AM$5:$AM$1036129,"NOV"))</f>
        <v xml:space="preserve"> </v>
      </c>
      <c r="AK391" s="630"/>
      <c r="AL391" s="630"/>
      <c r="AM391" s="630"/>
      <c r="AN391" s="630" t="str">
        <f>IF(SUMIFS(LOGBOOK!$AA$5:$AA$1036129,LOGBOOK!$D$5:$D$1036129,F357,LOGBOOK!$AN$5:$AN$1036129,V357,LOGBOOK!$E$5:$E$1036129,L357,LOGBOOK!$AM$5:$AM$1036129,"NOV")=0," ",SUMIFS(LOGBOOK!$AA$5:$AA$1036129,LOGBOOK!$D$5:$D$1036129,F357,LOGBOOK!$AN$5:$AN$1036129,V357,LOGBOOK!$E$5:$E$1036129,L357,LOGBOOK!$AM$5:$AM$1036129,"NOV"))</f>
        <v xml:space="preserve"> </v>
      </c>
      <c r="AO391" s="630"/>
      <c r="AP391" s="630"/>
      <c r="AQ391" s="630"/>
      <c r="AR391" s="623" t="str">
        <f>IF(SUMIFS(LOGBOOK!$AE$5:$AE$1036129,LOGBOOK!$D$5:$D$1036129,F357,LOGBOOK!$AN$5:$AN$1036129,V357,LOGBOOK!$E$5:$E$1036129,L357,LOGBOOK!$AM$5:$AM$1036129,"NOV")=0," ",SUMIFS(LOGBOOK!$AC$5:$AC$1036129,LOGBOOK!$D$5:$D$1036129,F357,LOGBOOK!$AN$5:$AN$1036129,V357,LOGBOOK!$E$5:$E$1036129,L357,LOGBOOK!$AM$5:$AM$1036129,"NOV"))</f>
        <v xml:space="preserve"> </v>
      </c>
      <c r="AS391" s="623"/>
      <c r="AT391" s="623"/>
      <c r="AU391" s="623" t="str">
        <f>IF(SUMIFS(LOGBOOK!$AF$5:$AF$1036129,LOGBOOK!$D$5:$D$1036129,F357,LOGBOOK!$AN$5:$AN$1036129,V357,LOGBOOK!$E$5:$E$1036129,L357,LOGBOOK!$AM$5:$AM$1036129,"NOV")=0," ",SUMIFS(LOGBOOK!$AF$5:$AF$1036129,LOGBOOK!$D$5:$D$1036129,F357,LOGBOOK!$AN$5:$AN$1036129,V357,LOGBOOK!$E$5:$E$1036129,L357,LOGBOOK!$AM$5:$AM$1036129,"NOV"))</f>
        <v xml:space="preserve"> </v>
      </c>
      <c r="AV391" s="623"/>
      <c r="AW391" s="623"/>
      <c r="AX391" s="643"/>
      <c r="AY391" s="635"/>
      <c r="AZ391" s="1134" t="str">
        <f>IFERROR(SUM(IF(SUMIFS(LOGBOOK!$AG$5:$AG$1036129,LOGBOOK!$D$5:$D$1036129,BC357,LOGBOOK!$AN$5:$AN$1036129,BS357,LOGBOOK!$AH$5:$AH$1036129,AZ390,LOGBOOK!$E$5:$E$1036129,BI357)=0," ",SUMIFS(LOGBOOK!$AG$5:$AG$1036129,LOGBOOK!$D$5:$D$1036129,BC357,LOGBOOK!$AN$5:$AN$1036129,BS357,LOGBOOK!$AH$5:$AH$1036129,AZ390,LOGBOOK!$E$5:$E$1036129,BI357)),BC395,BK395,BS395)," ")</f>
        <v xml:space="preserve"> </v>
      </c>
      <c r="BA391" s="1134"/>
      <c r="BB391" s="1134"/>
      <c r="BC391" s="1134"/>
      <c r="BD391" s="1134"/>
      <c r="BE391" s="624"/>
      <c r="BF391" s="1134" t="str">
        <f>IF(SUMIFS(LOGBOOK!$AG$5:$AG$1036129,LOGBOOK!$D$5:$D$1036129,BC357,LOGBOOK!$AN$5:$AN$1036129,BS357,LOGBOOK!$AH$5:$AH$1036129,BF390,LOGBOOK!$E$5:$E$1036129,BI357)=0," ",SUMIFS(LOGBOOK!$AG$5:$AG$1036129,LOGBOOK!$D$5:$D$1036129,BC357,LOGBOOK!$AN$5:$AN$1036129,BS357,LOGBOOK!$AH$5:$AH$1036129,BF390,LOGBOOK!$E$5:$E$1036129,BI357))</f>
        <v xml:space="preserve"> </v>
      </c>
      <c r="BG391" s="1134"/>
      <c r="BH391" s="1134"/>
      <c r="BI391" s="1134"/>
      <c r="BJ391" s="1134"/>
      <c r="BK391" s="624"/>
      <c r="BL391" s="1134" t="str">
        <f>IF(SUMIFS(LOGBOOK!$AG$5:$AG$1036129,LOGBOOK!$D$5:$D$1036129,BC357,LOGBOOK!$AN$5:$AN$1036129,BS357,LOGBOOK!$AH$5:$AH$1036129,BL390,LOGBOOK!$E$5:$E$1036129,BI357)=0," ",SUMIFS(LOGBOOK!$AG$5:$AG$1036129,LOGBOOK!$D$5:$D$1036129,BC357,LOGBOOK!$AN$5:$AN$1036129,BS357,LOGBOOK!$AH$5:$AH$1036129,BL390,LOGBOOK!$E$5:$E$1036129,BI357))</f>
        <v xml:space="preserve"> </v>
      </c>
      <c r="BM391" s="1134"/>
      <c r="BN391" s="1134"/>
      <c r="BO391" s="1134"/>
      <c r="BP391" s="1134"/>
      <c r="BQ391" s="624"/>
      <c r="BR391" s="1134" t="str">
        <f>IF(SUMIFS(LOGBOOK!$AG$5:$AG$1036129,LOGBOOK!$D$5:$D$1036129,BC357,LOGBOOK!$AN$5:$AN$1036129,BS357,LOGBOOK!$AH$5:$AH$1036129,BR390,LOGBOOK!$E$5:$E$1036129,BI357)=0," ",SUMIFS(LOGBOOK!$AG$5:$AG$1036129,LOGBOOK!$D$5:$D$1036129,BC357,LOGBOOK!$AN$5:$AN$1036129,BS357,LOGBOOK!$AH$5:$AH$1036129,BR390,LOGBOOK!$E$5:$E$1036129,BI357))</f>
        <v xml:space="preserve"> </v>
      </c>
      <c r="BS391" s="1134"/>
      <c r="BT391" s="1134"/>
      <c r="BU391" s="1134"/>
      <c r="BV391" s="1134"/>
      <c r="BW391" s="15"/>
      <c r="BX391" s="629" t="str">
        <f>IF('FRONT PAGE'!$A$1="www.fly-logics.com","NOV",0)</f>
        <v>NOV</v>
      </c>
      <c r="BY391" s="629"/>
      <c r="BZ391" s="629"/>
      <c r="CA391" s="629"/>
      <c r="CB391" s="629"/>
      <c r="CC391" s="630" t="str">
        <f>IF(SUMIFS(LOGBOOK!$Y$5:$Y$1036129,LOGBOOK!$D$5:$D$1036129,BC357,LOGBOOK!$AN$5:$AN$1036129,BS357,LOGBOOK!$E$5:$E$1036129,BI357,LOGBOOK!$AM$5:$AM$1036129,"NOV")=0," ",SUMIFS(LOGBOOK!$Y$5:$Y$1036129,LOGBOOK!$D$5:$D$1036129,BC357,LOGBOOK!$AN$5:$AN$1036129,BS357,LOGBOOK!$E$5:$E$1036129,BI357,LOGBOOK!$AM$5:$AM$1036129,"NOV"))</f>
        <v xml:space="preserve"> </v>
      </c>
      <c r="CD391" s="630"/>
      <c r="CE391" s="630"/>
      <c r="CF391" s="630"/>
      <c r="CG391" s="630" t="str">
        <f>IF(SUMIFS(LOGBOOK!$Z$5:$Z$1036129,LOGBOOK!$D$5:$D$1036129,BC357,LOGBOOK!$AN$5:$AN$1036129,BS357,LOGBOOK!$E$5:$E$1036129,BI357,LOGBOOK!$AM$5:$AM$1036129,"NOV")=0," ",SUMIFS(LOGBOOK!$Z$5:$Z$1036129,LOGBOOK!$D$5:$D$1036129,BC357,LOGBOOK!$AN$5:$AN$1036129,BS357,LOGBOOK!$E$5:$E$1036129,BI357,LOGBOOK!$AM$5:$AM$1036129,"NOV"))</f>
        <v xml:space="preserve"> </v>
      </c>
      <c r="CH391" s="630"/>
      <c r="CI391" s="630"/>
      <c r="CJ391" s="630"/>
      <c r="CK391" s="630" t="str">
        <f>IF(SUMIFS(LOGBOOK!$AA$5:$AA$1036129,LOGBOOK!$D$5:$D$1036129,BC357,LOGBOOK!$AN$5:$AN$1036129,BS357,LOGBOOK!$E$5:$E$1036129,BI357,LOGBOOK!$AM$5:$AM$1036129,"NOV")=0," ",SUMIFS(LOGBOOK!$AA$5:$AA$1036129,LOGBOOK!$D$5:$D$1036129,BC357,LOGBOOK!$AN$5:$AN$1036129,BS357,LOGBOOK!$E$5:$E$1036129,BI357,LOGBOOK!$AM$5:$AM$1036129,"NOV"))</f>
        <v xml:space="preserve"> </v>
      </c>
      <c r="CL391" s="630"/>
      <c r="CM391" s="630"/>
      <c r="CN391" s="630"/>
      <c r="CO391" s="623" t="str">
        <f>IF(SUMIFS(LOGBOOK!$AE$5:$AE$1036129,LOGBOOK!$D$5:$D$1036129,BC357,LOGBOOK!$AN$5:$AN$1036129,BS357,LOGBOOK!$E$5:$E$1036129,BI357,LOGBOOK!$AM$5:$AM$1036129,"NOV")=0," ",SUMIFS(LOGBOOK!$AC$5:$AC$1036129,LOGBOOK!$D$5:$D$1036129,BC357,LOGBOOK!$AN$5:$AN$1036129,BS357,LOGBOOK!$E$5:$E$1036129,BI357,LOGBOOK!$AM$5:$AM$1036129,"NOV"))</f>
        <v xml:space="preserve"> </v>
      </c>
      <c r="CP391" s="623"/>
      <c r="CQ391" s="623"/>
      <c r="CR391" s="623" t="str">
        <f>IF(SUMIFS(LOGBOOK!$AF$5:$AF$1036129,LOGBOOK!$D$5:$D$1036129,BC357,LOGBOOK!$AN$5:$AN$1036129,BS357,LOGBOOK!$E$5:$E$1036129,BI357,LOGBOOK!$AM$5:$AM$1036129,"NOV")=0," ",SUMIFS(LOGBOOK!$AF$5:$AF$1036129,LOGBOOK!$D$5:$D$1036129,BC357,LOGBOOK!$AN$5:$AN$1036129,BS357,LOGBOOK!$E$5:$E$1036129,BI357,LOGBOOK!$AM$5:$AM$1036129,"NOV"))</f>
        <v xml:space="preserve"> </v>
      </c>
      <c r="CS391" s="623"/>
      <c r="CT391" s="623"/>
      <c r="CU391" s="643"/>
      <c r="CV391" s="249"/>
      <c r="CW391" s="212"/>
      <c r="CX391" s="635"/>
      <c r="CY391" s="1134" t="str">
        <f>IFERROR(SUM(IF(SUMIFS(LOGBOOK!$AG$5:$AG$1036129,LOGBOOK!$D$5:$D$1036129,DB357,LOGBOOK!$AN$5:$AN$1036129,DR357,LOGBOOK!$AH$5:$AH$1036129,CY390,LOGBOOK!$E$5:$E$1036129,DH357)=0," ",SUMIFS(LOGBOOK!$AG$5:$AG$1036129,LOGBOOK!$D$5:$D$1036129,DB357,LOGBOOK!$AN$5:$AN$1036129,DR357,LOGBOOK!$AH$5:$AH$1036129,CY390,LOGBOOK!$E$5:$E$1036129,DH357)),DB395,DJ395,DR395)," ")</f>
        <v xml:space="preserve"> </v>
      </c>
      <c r="CZ391" s="1134"/>
      <c r="DA391" s="1134"/>
      <c r="DB391" s="1134"/>
      <c r="DC391" s="1134"/>
      <c r="DD391" s="624"/>
      <c r="DE391" s="1134" t="str">
        <f>IF(SUMIFS(LOGBOOK!$AG$5:$AG$1036129,LOGBOOK!$D$5:$D$1036129,DB357,LOGBOOK!$AN$5:$AN$1036129,DR357,LOGBOOK!$AH$5:$AH$1036129,DE390,LOGBOOK!$E$5:$E$1036129,DH357)=0," ",SUMIFS(LOGBOOK!$AG$5:$AG$1036129,LOGBOOK!$D$5:$D$1036129,DB357,LOGBOOK!$AN$5:$AN$1036129,DR357,LOGBOOK!$AH$5:$AH$1036129,DE390,LOGBOOK!$E$5:$E$1036129,DH357))</f>
        <v xml:space="preserve"> </v>
      </c>
      <c r="DF391" s="1134"/>
      <c r="DG391" s="1134"/>
      <c r="DH391" s="1134"/>
      <c r="DI391" s="1134"/>
      <c r="DJ391" s="624"/>
      <c r="DK391" s="1134" t="str">
        <f>IF(SUMIFS(LOGBOOK!$AG$5:$AG$1036129,LOGBOOK!$D$5:$D$1036129,DB357,LOGBOOK!$AN$5:$AN$1036129,DR357,LOGBOOK!$AH$5:$AH$1036129,DK390,LOGBOOK!$E$5:$E$1036129,DH357)=0," ",SUMIFS(LOGBOOK!$AG$5:$AG$1036129,LOGBOOK!$D$5:$D$1036129,DB357,LOGBOOK!$AN$5:$AN$1036129,DR357,LOGBOOK!$AH$5:$AH$1036129,DK390,LOGBOOK!$E$5:$E$1036129,DH357))</f>
        <v xml:space="preserve"> </v>
      </c>
      <c r="DL391" s="1134"/>
      <c r="DM391" s="1134"/>
      <c r="DN391" s="1134"/>
      <c r="DO391" s="1134"/>
      <c r="DP391" s="624"/>
      <c r="DQ391" s="1134" t="str">
        <f>IF(SUMIFS(LOGBOOK!$AG$5:$AG$1036129,LOGBOOK!$D$5:$D$1036129,DB357,LOGBOOK!$AN$5:$AN$1036129,DR357,LOGBOOK!$AH$5:$AH$1036129,DQ390,LOGBOOK!$E$5:$E$1036129,DH357)=0," ",SUMIFS(LOGBOOK!$AG$5:$AG$1036129,LOGBOOK!$D$5:$D$1036129,DB357,LOGBOOK!$AN$5:$AN$1036129,DR357,LOGBOOK!$AH$5:$AH$1036129,DQ390,LOGBOOK!$E$5:$E$1036129,DH357))</f>
        <v xml:space="preserve"> </v>
      </c>
      <c r="DR391" s="1134"/>
      <c r="DS391" s="1134"/>
      <c r="DT391" s="1134"/>
      <c r="DU391" s="1134"/>
      <c r="DV391" s="15"/>
      <c r="DW391" s="629" t="str">
        <f>IF('FRONT PAGE'!$A$1="www.fly-logics.com","NOV",0)</f>
        <v>NOV</v>
      </c>
      <c r="DX391" s="629"/>
      <c r="DY391" s="629"/>
      <c r="DZ391" s="629"/>
      <c r="EA391" s="629"/>
      <c r="EB391" s="630" t="str">
        <f>IF(SUMIFS(LOGBOOK!$Y$5:$Y$1036129,LOGBOOK!$D$5:$D$1036129,DB357,LOGBOOK!$AN$5:$AN$1036129,DR357,LOGBOOK!$E$5:$E$1036129,DH357,LOGBOOK!$AM$5:$AM$1036129,"NOV")=0," ",SUMIFS(LOGBOOK!$Y$5:$Y$1036129,LOGBOOK!$D$5:$D$1036129,DB357,LOGBOOK!$AN$5:$AN$1036129,DR357,LOGBOOK!$E$5:$E$1036129,DH357,LOGBOOK!$AM$5:$AM$1036129,"NOV"))</f>
        <v xml:space="preserve"> </v>
      </c>
      <c r="EC391" s="630"/>
      <c r="ED391" s="630"/>
      <c r="EE391" s="630"/>
      <c r="EF391" s="630" t="str">
        <f>IF(SUMIFS(LOGBOOK!$Z$5:$Z$1036129,LOGBOOK!$D$5:$D$1036129,DB357,LOGBOOK!$AN$5:$AN$1036129,DR357,LOGBOOK!$E$5:$E$1036129,DH357,LOGBOOK!$AM$5:$AM$1036129,"NOV")=0," ",SUMIFS(LOGBOOK!$Z$5:$Z$1036129,LOGBOOK!$D$5:$D$1036129,DB357,LOGBOOK!$AN$5:$AN$1036129,DR357,LOGBOOK!$E$5:$E$1036129,DH357,LOGBOOK!$AM$5:$AM$1036129,"NOV"))</f>
        <v xml:space="preserve"> </v>
      </c>
      <c r="EG391" s="630"/>
      <c r="EH391" s="630"/>
      <c r="EI391" s="630"/>
      <c r="EJ391" s="630" t="str">
        <f>IF(SUMIFS(LOGBOOK!$AA$5:$AA$1036129,LOGBOOK!$D$5:$D$1036129,DB357,LOGBOOK!$AN$5:$AN$1036129,DR357,LOGBOOK!$E$5:$E$1036129,DH357,LOGBOOK!$AM$5:$AM$1036129,"NOV")=0," ",SUMIFS(LOGBOOK!$AA$5:$AA$1036129,LOGBOOK!$D$5:$D$1036129,DB357,LOGBOOK!$AN$5:$AN$1036129,DR357,LOGBOOK!$E$5:$E$1036129,DH357,LOGBOOK!$AM$5:$AM$1036129,"NOV"))</f>
        <v xml:space="preserve"> </v>
      </c>
      <c r="EK391" s="630"/>
      <c r="EL391" s="630"/>
      <c r="EM391" s="630"/>
      <c r="EN391" s="623" t="str">
        <f>IF(SUMIFS(LOGBOOK!$AE$5:$AE$1036129,LOGBOOK!$D$5:$D$1036129,DB357,LOGBOOK!$AN$5:$AN$1036129,DR357,LOGBOOK!$E$5:$E$1036129,DH357,LOGBOOK!$AM$5:$AM$1036129,"NOV")=0," ",SUMIFS(LOGBOOK!$AC$5:$AC$1036129,LOGBOOK!$D$5:$D$1036129,DB357,LOGBOOK!$AN$5:$AN$1036129,DR357,LOGBOOK!$E$5:$E$1036129,DH357,LOGBOOK!$AM$5:$AM$1036129,"NOV"))</f>
        <v xml:space="preserve"> </v>
      </c>
      <c r="EO391" s="623"/>
      <c r="EP391" s="623"/>
      <c r="EQ391" s="623" t="str">
        <f>IF(SUMIFS(LOGBOOK!$AF$5:$AF$1036129,LOGBOOK!$D$5:$D$1036129,DB357,LOGBOOK!$AN$5:$AN$1036129,DR357,LOGBOOK!$E$5:$E$1036129,DH357,LOGBOOK!$AM$5:$AM$1036129,"NOV")=0," ",SUMIFS(LOGBOOK!$AF$5:$AF$1036129,LOGBOOK!$D$5:$D$1036129,DB357,LOGBOOK!$AN$5:$AN$1036129,DR357,LOGBOOK!$E$5:$E$1036129,DH357,LOGBOOK!$AM$5:$AM$1036129,"NOV"))</f>
        <v xml:space="preserve"> </v>
      </c>
      <c r="ER391" s="623"/>
      <c r="ES391" s="623"/>
      <c r="ET391" s="643"/>
      <c r="EU391" s="635"/>
      <c r="EV391" s="1134" t="str">
        <f>IFERROR(SUM(IF(SUMIFS(LOGBOOK!$AG$5:$AG$1036129,LOGBOOK!$D$5:$D$1036129,EY357,LOGBOOK!$AN$5:$AN$1036129,FO357,LOGBOOK!$AH$5:$AH$1036129,EV390,LOGBOOK!$E$5:$E$1036129,FE357)=0," ",SUMIFS(LOGBOOK!$AG$5:$AG$1036129,LOGBOOK!$D$5:$D$1036129,EY357,LOGBOOK!$AN$5:$AN$1036129,FO357,LOGBOOK!$AH$5:$AH$1036129,EV390,LOGBOOK!$E$5:$E$1036129,FE357)),EY395,FG395,FO395)," ")</f>
        <v xml:space="preserve"> </v>
      </c>
      <c r="EW391" s="1134"/>
      <c r="EX391" s="1134"/>
      <c r="EY391" s="1134"/>
      <c r="EZ391" s="1134"/>
      <c r="FA391" s="624"/>
      <c r="FB391" s="1134" t="str">
        <f>IF(SUMIFS(LOGBOOK!$AG$5:$AG$1036129,LOGBOOK!$D$5:$D$1036129,EY357,LOGBOOK!$AN$5:$AN$1036129,FO357,LOGBOOK!$AH$5:$AH$1036129,FB390,LOGBOOK!$E$5:$E$1036129,FE357)=0," ",SUMIFS(LOGBOOK!$AG$5:$AG$1036129,LOGBOOK!$D$5:$D$1036129,EY357,LOGBOOK!$AN$5:$AN$1036129,FO357,LOGBOOK!$AH$5:$AH$1036129,FB390,LOGBOOK!$E$5:$E$1036129,FE357))</f>
        <v xml:space="preserve"> </v>
      </c>
      <c r="FC391" s="1134"/>
      <c r="FD391" s="1134"/>
      <c r="FE391" s="1134"/>
      <c r="FF391" s="1134"/>
      <c r="FG391" s="624"/>
      <c r="FH391" s="1134" t="str">
        <f>IF(SUMIFS(LOGBOOK!$AG$5:$AG$1036129,LOGBOOK!$D$5:$D$1036129,EY357,LOGBOOK!$AN$5:$AN$1036129,FO357,LOGBOOK!$AH$5:$AH$1036129,FH390,LOGBOOK!$E$5:$E$1036129,FE357)=0," ",SUMIFS(LOGBOOK!$AG$5:$AG$1036129,LOGBOOK!$D$5:$D$1036129,EY357,LOGBOOK!$AN$5:$AN$1036129,FO357,LOGBOOK!$AH$5:$AH$1036129,FH390,LOGBOOK!$E$5:$E$1036129,FE357))</f>
        <v xml:space="preserve"> </v>
      </c>
      <c r="FI391" s="1134"/>
      <c r="FJ391" s="1134"/>
      <c r="FK391" s="1134"/>
      <c r="FL391" s="1134"/>
      <c r="FM391" s="624"/>
      <c r="FN391" s="1134" t="str">
        <f>IF(SUMIFS(LOGBOOK!$AG$5:$AG$1036129,LOGBOOK!$D$5:$D$1036129,EY357,LOGBOOK!$AN$5:$AN$1036129,FO357,LOGBOOK!$AH$5:$AH$1036129,FN390,LOGBOOK!$E$5:$E$1036129,FE357)=0," ",SUMIFS(LOGBOOK!$AG$5:$AG$1036129,LOGBOOK!$D$5:$D$1036129,EY357,LOGBOOK!$AN$5:$AN$1036129,FO357,LOGBOOK!$AH$5:$AH$1036129,FN390,LOGBOOK!$E$5:$E$1036129,FE357))</f>
        <v xml:space="preserve"> </v>
      </c>
      <c r="FO391" s="1134"/>
      <c r="FP391" s="1134"/>
      <c r="FQ391" s="1134"/>
      <c r="FR391" s="1134"/>
      <c r="FS391" s="15"/>
      <c r="FT391" s="629" t="str">
        <f>IF('FRONT PAGE'!$A$1="www.fly-logics.com","NOV",0)</f>
        <v>NOV</v>
      </c>
      <c r="FU391" s="629"/>
      <c r="FV391" s="629"/>
      <c r="FW391" s="629"/>
      <c r="FX391" s="629"/>
      <c r="FY391" s="630" t="str">
        <f>IF(SUMIFS(LOGBOOK!$Y$5:$Y$1036129,LOGBOOK!$D$5:$D$1036129,EY357,LOGBOOK!$AN$5:$AN$1036129,FO357,LOGBOOK!$E$5:$E$1036129,FE357,LOGBOOK!$AM$5:$AM$1036129,"NOV")=0," ",SUMIFS(LOGBOOK!$Y$5:$Y$1036129,LOGBOOK!$D$5:$D$1036129,EY357,LOGBOOK!$AN$5:$AN$1036129,FO357,LOGBOOK!$E$5:$E$1036129,FE357,LOGBOOK!$AM$5:$AM$1036129,"NOV"))</f>
        <v xml:space="preserve"> </v>
      </c>
      <c r="FZ391" s="630"/>
      <c r="GA391" s="630"/>
      <c r="GB391" s="630"/>
      <c r="GC391" s="630" t="str">
        <f>IF(SUMIFS(LOGBOOK!$Z$5:$Z$1036129,LOGBOOK!$D$5:$D$1036129,EY357,LOGBOOK!$AN$5:$AN$1036129,FO357,LOGBOOK!$E$5:$E$1036129,FE357,LOGBOOK!$AM$5:$AM$1036129,"NOV")=0," ",SUMIFS(LOGBOOK!$Z$5:$Z$1036129,LOGBOOK!$D$5:$D$1036129,EY357,LOGBOOK!$AN$5:$AN$1036129,FO357,LOGBOOK!$E$5:$E$1036129,FE357,LOGBOOK!$AM$5:$AM$1036129,"NOV"))</f>
        <v xml:space="preserve"> </v>
      </c>
      <c r="GD391" s="630"/>
      <c r="GE391" s="630"/>
      <c r="GF391" s="630"/>
      <c r="GG391" s="630" t="str">
        <f>IF(SUMIFS(LOGBOOK!$AA$5:$AA$1036129,LOGBOOK!$D$5:$D$1036129,EY357,LOGBOOK!$AN$5:$AN$1036129,FO357,LOGBOOK!$E$5:$E$1036129,FE357,LOGBOOK!$AM$5:$AM$1036129,"NOV")=0," ",SUMIFS(LOGBOOK!$AA$5:$AA$1036129,LOGBOOK!$D$5:$D$1036129,EY357,LOGBOOK!$AN$5:$AN$1036129,FO357,LOGBOOK!$E$5:$E$1036129,FE357,LOGBOOK!$AM$5:$AM$1036129,"NOV"))</f>
        <v xml:space="preserve"> </v>
      </c>
      <c r="GH391" s="630"/>
      <c r="GI391" s="630"/>
      <c r="GJ391" s="630"/>
      <c r="GK391" s="623" t="str">
        <f>IF(SUMIFS(LOGBOOK!$AE$5:$AE$1036129,LOGBOOK!$D$5:$D$1036129,EY357,LOGBOOK!$AN$5:$AN$1036129,FO357,LOGBOOK!$E$5:$E$1036129,FE357,LOGBOOK!$AM$5:$AM$1036129,"NOV")=0," ",SUMIFS(LOGBOOK!$AC$5:$AC$1036129,LOGBOOK!$D$5:$D$1036129,EY357,LOGBOOK!$AN$5:$AN$1036129,FO357,LOGBOOK!$E$5:$E$1036129,FE357,LOGBOOK!$AM$5:$AM$1036129,"NOV"))</f>
        <v xml:space="preserve"> </v>
      </c>
      <c r="GL391" s="623"/>
      <c r="GM391" s="623"/>
      <c r="GN391" s="623" t="str">
        <f>IF(SUMIFS(LOGBOOK!$AF$5:$AF$1036129,LOGBOOK!$D$5:$D$1036129,EY357,LOGBOOK!$AN$5:$AN$1036129,FO357,LOGBOOK!$E$5:$E$1036129,FE357,LOGBOOK!$AM$5:$AM$1036129,"NOV")=0," ",SUMIFS(LOGBOOK!$AF$5:$AF$1036129,LOGBOOK!$D$5:$D$1036129,EY357,LOGBOOK!$AN$5:$AN$1036129,FO357,LOGBOOK!$E$5:$E$1036129,FE357,LOGBOOK!$AM$5:$AM$1036129,"NOV"))</f>
        <v xml:space="preserve"> </v>
      </c>
      <c r="GO391" s="623"/>
      <c r="GP391" s="623"/>
      <c r="GQ391" s="643"/>
      <c r="GR391" s="6"/>
    </row>
    <row r="392" spans="1:200" ht="6.75" customHeight="1" x14ac:dyDescent="0.25">
      <c r="A392" s="212"/>
      <c r="B392" s="635"/>
      <c r="C392" s="1135"/>
      <c r="D392" s="1135"/>
      <c r="E392" s="1135"/>
      <c r="F392" s="1135"/>
      <c r="G392" s="1135"/>
      <c r="H392" s="624"/>
      <c r="I392" s="1135"/>
      <c r="J392" s="1135"/>
      <c r="K392" s="1135"/>
      <c r="L392" s="1135"/>
      <c r="M392" s="1135"/>
      <c r="N392" s="624"/>
      <c r="O392" s="1135"/>
      <c r="P392" s="1135"/>
      <c r="Q392" s="1135"/>
      <c r="R392" s="1135"/>
      <c r="S392" s="1135"/>
      <c r="T392" s="624"/>
      <c r="U392" s="1135"/>
      <c r="V392" s="1135"/>
      <c r="W392" s="1135"/>
      <c r="X392" s="1135"/>
      <c r="Y392" s="1135"/>
      <c r="Z392" s="15"/>
      <c r="AA392" s="629"/>
      <c r="AB392" s="629"/>
      <c r="AC392" s="629"/>
      <c r="AD392" s="629"/>
      <c r="AE392" s="629"/>
      <c r="AF392" s="630"/>
      <c r="AG392" s="630"/>
      <c r="AH392" s="630"/>
      <c r="AI392" s="630"/>
      <c r="AJ392" s="630"/>
      <c r="AK392" s="630"/>
      <c r="AL392" s="630"/>
      <c r="AM392" s="630"/>
      <c r="AN392" s="630"/>
      <c r="AO392" s="630"/>
      <c r="AP392" s="630"/>
      <c r="AQ392" s="630"/>
      <c r="AR392" s="623"/>
      <c r="AS392" s="623"/>
      <c r="AT392" s="623"/>
      <c r="AU392" s="623"/>
      <c r="AV392" s="623"/>
      <c r="AW392" s="623"/>
      <c r="AX392" s="643"/>
      <c r="AY392" s="635"/>
      <c r="AZ392" s="1135"/>
      <c r="BA392" s="1135"/>
      <c r="BB392" s="1135"/>
      <c r="BC392" s="1135"/>
      <c r="BD392" s="1135"/>
      <c r="BE392" s="624"/>
      <c r="BF392" s="1135"/>
      <c r="BG392" s="1135"/>
      <c r="BH392" s="1135"/>
      <c r="BI392" s="1135"/>
      <c r="BJ392" s="1135"/>
      <c r="BK392" s="624"/>
      <c r="BL392" s="1135"/>
      <c r="BM392" s="1135"/>
      <c r="BN392" s="1135"/>
      <c r="BO392" s="1135"/>
      <c r="BP392" s="1135"/>
      <c r="BQ392" s="624"/>
      <c r="BR392" s="1135"/>
      <c r="BS392" s="1135"/>
      <c r="BT392" s="1135"/>
      <c r="BU392" s="1135"/>
      <c r="BV392" s="1135"/>
      <c r="BW392" s="15"/>
      <c r="BX392" s="629"/>
      <c r="BY392" s="629"/>
      <c r="BZ392" s="629"/>
      <c r="CA392" s="629"/>
      <c r="CB392" s="629"/>
      <c r="CC392" s="630"/>
      <c r="CD392" s="630"/>
      <c r="CE392" s="630"/>
      <c r="CF392" s="630"/>
      <c r="CG392" s="630"/>
      <c r="CH392" s="630"/>
      <c r="CI392" s="630"/>
      <c r="CJ392" s="630"/>
      <c r="CK392" s="630"/>
      <c r="CL392" s="630"/>
      <c r="CM392" s="630"/>
      <c r="CN392" s="630"/>
      <c r="CO392" s="623"/>
      <c r="CP392" s="623"/>
      <c r="CQ392" s="623"/>
      <c r="CR392" s="623"/>
      <c r="CS392" s="623"/>
      <c r="CT392" s="623"/>
      <c r="CU392" s="643"/>
      <c r="CV392" s="249"/>
      <c r="CW392" s="212"/>
      <c r="CX392" s="635"/>
      <c r="CY392" s="1135"/>
      <c r="CZ392" s="1135"/>
      <c r="DA392" s="1135"/>
      <c r="DB392" s="1135"/>
      <c r="DC392" s="1135"/>
      <c r="DD392" s="624"/>
      <c r="DE392" s="1135"/>
      <c r="DF392" s="1135"/>
      <c r="DG392" s="1135"/>
      <c r="DH392" s="1135"/>
      <c r="DI392" s="1135"/>
      <c r="DJ392" s="624"/>
      <c r="DK392" s="1135"/>
      <c r="DL392" s="1135"/>
      <c r="DM392" s="1135"/>
      <c r="DN392" s="1135"/>
      <c r="DO392" s="1135"/>
      <c r="DP392" s="624"/>
      <c r="DQ392" s="1135"/>
      <c r="DR392" s="1135"/>
      <c r="DS392" s="1135"/>
      <c r="DT392" s="1135"/>
      <c r="DU392" s="1135"/>
      <c r="DV392" s="15"/>
      <c r="DW392" s="629"/>
      <c r="DX392" s="629"/>
      <c r="DY392" s="629"/>
      <c r="DZ392" s="629"/>
      <c r="EA392" s="629"/>
      <c r="EB392" s="630"/>
      <c r="EC392" s="630"/>
      <c r="ED392" s="630"/>
      <c r="EE392" s="630"/>
      <c r="EF392" s="630"/>
      <c r="EG392" s="630"/>
      <c r="EH392" s="630"/>
      <c r="EI392" s="630"/>
      <c r="EJ392" s="630"/>
      <c r="EK392" s="630"/>
      <c r="EL392" s="630"/>
      <c r="EM392" s="630"/>
      <c r="EN392" s="623"/>
      <c r="EO392" s="623"/>
      <c r="EP392" s="623"/>
      <c r="EQ392" s="623"/>
      <c r="ER392" s="623"/>
      <c r="ES392" s="623"/>
      <c r="ET392" s="643"/>
      <c r="EU392" s="635"/>
      <c r="EV392" s="1135"/>
      <c r="EW392" s="1135"/>
      <c r="EX392" s="1135"/>
      <c r="EY392" s="1135"/>
      <c r="EZ392" s="1135"/>
      <c r="FA392" s="624"/>
      <c r="FB392" s="1135"/>
      <c r="FC392" s="1135"/>
      <c r="FD392" s="1135"/>
      <c r="FE392" s="1135"/>
      <c r="FF392" s="1135"/>
      <c r="FG392" s="624"/>
      <c r="FH392" s="1135"/>
      <c r="FI392" s="1135"/>
      <c r="FJ392" s="1135"/>
      <c r="FK392" s="1135"/>
      <c r="FL392" s="1135"/>
      <c r="FM392" s="624"/>
      <c r="FN392" s="1135"/>
      <c r="FO392" s="1135"/>
      <c r="FP392" s="1135"/>
      <c r="FQ392" s="1135"/>
      <c r="FR392" s="1135"/>
      <c r="FS392" s="15"/>
      <c r="FT392" s="629"/>
      <c r="FU392" s="629"/>
      <c r="FV392" s="629"/>
      <c r="FW392" s="629"/>
      <c r="FX392" s="629"/>
      <c r="FY392" s="630"/>
      <c r="FZ392" s="630"/>
      <c r="GA392" s="630"/>
      <c r="GB392" s="630"/>
      <c r="GC392" s="630"/>
      <c r="GD392" s="630"/>
      <c r="GE392" s="630"/>
      <c r="GF392" s="630"/>
      <c r="GG392" s="630"/>
      <c r="GH392" s="630"/>
      <c r="GI392" s="630"/>
      <c r="GJ392" s="630"/>
      <c r="GK392" s="623"/>
      <c r="GL392" s="623"/>
      <c r="GM392" s="623"/>
      <c r="GN392" s="623"/>
      <c r="GO392" s="623"/>
      <c r="GP392" s="623"/>
      <c r="GQ392" s="643"/>
      <c r="GR392" s="6"/>
    </row>
    <row r="393" spans="1:200" ht="3" customHeight="1" x14ac:dyDescent="0.25">
      <c r="A393" s="212"/>
      <c r="B393" s="635"/>
      <c r="C393" s="1135"/>
      <c r="D393" s="1135"/>
      <c r="E393" s="1135"/>
      <c r="F393" s="1135"/>
      <c r="G393" s="1135"/>
      <c r="H393" s="624"/>
      <c r="I393" s="1135"/>
      <c r="J393" s="1135"/>
      <c r="K393" s="1135"/>
      <c r="L393" s="1135"/>
      <c r="M393" s="1135"/>
      <c r="N393" s="624"/>
      <c r="O393" s="1135"/>
      <c r="P393" s="1135"/>
      <c r="Q393" s="1135"/>
      <c r="R393" s="1135"/>
      <c r="S393" s="1135"/>
      <c r="T393" s="624"/>
      <c r="U393" s="1135"/>
      <c r="V393" s="1135"/>
      <c r="W393" s="1135"/>
      <c r="X393" s="1135"/>
      <c r="Y393" s="1135"/>
      <c r="Z393" s="15"/>
      <c r="AA393" s="629"/>
      <c r="AB393" s="629"/>
      <c r="AC393" s="629"/>
      <c r="AD393" s="629"/>
      <c r="AE393" s="629"/>
      <c r="AF393" s="630"/>
      <c r="AG393" s="630"/>
      <c r="AH393" s="630"/>
      <c r="AI393" s="630"/>
      <c r="AJ393" s="630"/>
      <c r="AK393" s="630"/>
      <c r="AL393" s="630"/>
      <c r="AM393" s="630"/>
      <c r="AN393" s="630"/>
      <c r="AO393" s="630"/>
      <c r="AP393" s="630"/>
      <c r="AQ393" s="630"/>
      <c r="AR393" s="623"/>
      <c r="AS393" s="623"/>
      <c r="AT393" s="623"/>
      <c r="AU393" s="623"/>
      <c r="AV393" s="623"/>
      <c r="AW393" s="623"/>
      <c r="AX393" s="643"/>
      <c r="AY393" s="635"/>
      <c r="AZ393" s="1135"/>
      <c r="BA393" s="1135"/>
      <c r="BB393" s="1135"/>
      <c r="BC393" s="1135"/>
      <c r="BD393" s="1135"/>
      <c r="BE393" s="624"/>
      <c r="BF393" s="1135"/>
      <c r="BG393" s="1135"/>
      <c r="BH393" s="1135"/>
      <c r="BI393" s="1135"/>
      <c r="BJ393" s="1135"/>
      <c r="BK393" s="624"/>
      <c r="BL393" s="1135"/>
      <c r="BM393" s="1135"/>
      <c r="BN393" s="1135"/>
      <c r="BO393" s="1135"/>
      <c r="BP393" s="1135"/>
      <c r="BQ393" s="624"/>
      <c r="BR393" s="1135"/>
      <c r="BS393" s="1135"/>
      <c r="BT393" s="1135"/>
      <c r="BU393" s="1135"/>
      <c r="BV393" s="1135"/>
      <c r="BW393" s="15"/>
      <c r="BX393" s="629"/>
      <c r="BY393" s="629"/>
      <c r="BZ393" s="629"/>
      <c r="CA393" s="629"/>
      <c r="CB393" s="629"/>
      <c r="CC393" s="630"/>
      <c r="CD393" s="630"/>
      <c r="CE393" s="630"/>
      <c r="CF393" s="630"/>
      <c r="CG393" s="630"/>
      <c r="CH393" s="630"/>
      <c r="CI393" s="630"/>
      <c r="CJ393" s="630"/>
      <c r="CK393" s="630"/>
      <c r="CL393" s="630"/>
      <c r="CM393" s="630"/>
      <c r="CN393" s="630"/>
      <c r="CO393" s="623"/>
      <c r="CP393" s="623"/>
      <c r="CQ393" s="623"/>
      <c r="CR393" s="623"/>
      <c r="CS393" s="623"/>
      <c r="CT393" s="623"/>
      <c r="CU393" s="643"/>
      <c r="CV393" s="249"/>
      <c r="CW393" s="212"/>
      <c r="CX393" s="635"/>
      <c r="CY393" s="1135"/>
      <c r="CZ393" s="1135"/>
      <c r="DA393" s="1135"/>
      <c r="DB393" s="1135"/>
      <c r="DC393" s="1135"/>
      <c r="DD393" s="624"/>
      <c r="DE393" s="1135"/>
      <c r="DF393" s="1135"/>
      <c r="DG393" s="1135"/>
      <c r="DH393" s="1135"/>
      <c r="DI393" s="1135"/>
      <c r="DJ393" s="624"/>
      <c r="DK393" s="1135"/>
      <c r="DL393" s="1135"/>
      <c r="DM393" s="1135"/>
      <c r="DN393" s="1135"/>
      <c r="DO393" s="1135"/>
      <c r="DP393" s="624"/>
      <c r="DQ393" s="1135"/>
      <c r="DR393" s="1135"/>
      <c r="DS393" s="1135"/>
      <c r="DT393" s="1135"/>
      <c r="DU393" s="1135"/>
      <c r="DV393" s="15"/>
      <c r="DW393" s="629"/>
      <c r="DX393" s="629"/>
      <c r="DY393" s="629"/>
      <c r="DZ393" s="629"/>
      <c r="EA393" s="629"/>
      <c r="EB393" s="630"/>
      <c r="EC393" s="630"/>
      <c r="ED393" s="630"/>
      <c r="EE393" s="630"/>
      <c r="EF393" s="630"/>
      <c r="EG393" s="630"/>
      <c r="EH393" s="630"/>
      <c r="EI393" s="630"/>
      <c r="EJ393" s="630"/>
      <c r="EK393" s="630"/>
      <c r="EL393" s="630"/>
      <c r="EM393" s="630"/>
      <c r="EN393" s="623"/>
      <c r="EO393" s="623"/>
      <c r="EP393" s="623"/>
      <c r="EQ393" s="623"/>
      <c r="ER393" s="623"/>
      <c r="ES393" s="623"/>
      <c r="ET393" s="643"/>
      <c r="EU393" s="635"/>
      <c r="EV393" s="1135"/>
      <c r="EW393" s="1135"/>
      <c r="EX393" s="1135"/>
      <c r="EY393" s="1135"/>
      <c r="EZ393" s="1135"/>
      <c r="FA393" s="624"/>
      <c r="FB393" s="1135"/>
      <c r="FC393" s="1135"/>
      <c r="FD393" s="1135"/>
      <c r="FE393" s="1135"/>
      <c r="FF393" s="1135"/>
      <c r="FG393" s="624"/>
      <c r="FH393" s="1135"/>
      <c r="FI393" s="1135"/>
      <c r="FJ393" s="1135"/>
      <c r="FK393" s="1135"/>
      <c r="FL393" s="1135"/>
      <c r="FM393" s="624"/>
      <c r="FN393" s="1135"/>
      <c r="FO393" s="1135"/>
      <c r="FP393" s="1135"/>
      <c r="FQ393" s="1135"/>
      <c r="FR393" s="1135"/>
      <c r="FS393" s="15"/>
      <c r="FT393" s="629"/>
      <c r="FU393" s="629"/>
      <c r="FV393" s="629"/>
      <c r="FW393" s="629"/>
      <c r="FX393" s="629"/>
      <c r="FY393" s="630"/>
      <c r="FZ393" s="630"/>
      <c r="GA393" s="630"/>
      <c r="GB393" s="630"/>
      <c r="GC393" s="630"/>
      <c r="GD393" s="630"/>
      <c r="GE393" s="630"/>
      <c r="GF393" s="630"/>
      <c r="GG393" s="630"/>
      <c r="GH393" s="630"/>
      <c r="GI393" s="630"/>
      <c r="GJ393" s="630"/>
      <c r="GK393" s="623"/>
      <c r="GL393" s="623"/>
      <c r="GM393" s="623"/>
      <c r="GN393" s="623"/>
      <c r="GO393" s="623"/>
      <c r="GP393" s="623"/>
      <c r="GQ393" s="643"/>
      <c r="GR393" s="6"/>
    </row>
    <row r="394" spans="1:200" ht="6" customHeight="1" x14ac:dyDescent="0.25">
      <c r="A394" s="212"/>
      <c r="B394" s="635"/>
      <c r="C394" s="662"/>
      <c r="D394" s="662"/>
      <c r="E394" s="662"/>
      <c r="F394" s="662"/>
      <c r="G394" s="662"/>
      <c r="H394" s="662"/>
      <c r="I394" s="662"/>
      <c r="J394" s="662"/>
      <c r="K394" s="662"/>
      <c r="L394" s="662"/>
      <c r="M394" s="662"/>
      <c r="N394" s="662"/>
      <c r="O394" s="662"/>
      <c r="P394" s="662"/>
      <c r="Q394" s="662"/>
      <c r="R394" s="662"/>
      <c r="S394" s="662"/>
      <c r="T394" s="662"/>
      <c r="U394" s="662"/>
      <c r="V394" s="662"/>
      <c r="W394" s="662"/>
      <c r="X394" s="662"/>
      <c r="Y394" s="662"/>
      <c r="Z394" s="663"/>
      <c r="AA394" s="629"/>
      <c r="AB394" s="629"/>
      <c r="AC394" s="629"/>
      <c r="AD394" s="629"/>
      <c r="AE394" s="629"/>
      <c r="AF394" s="630"/>
      <c r="AG394" s="630"/>
      <c r="AH394" s="630"/>
      <c r="AI394" s="630"/>
      <c r="AJ394" s="630"/>
      <c r="AK394" s="630"/>
      <c r="AL394" s="630"/>
      <c r="AM394" s="630"/>
      <c r="AN394" s="630"/>
      <c r="AO394" s="630"/>
      <c r="AP394" s="630"/>
      <c r="AQ394" s="630"/>
      <c r="AR394" s="623"/>
      <c r="AS394" s="623"/>
      <c r="AT394" s="623"/>
      <c r="AU394" s="623"/>
      <c r="AV394" s="623"/>
      <c r="AW394" s="623"/>
      <c r="AX394" s="643"/>
      <c r="AY394" s="635"/>
      <c r="AZ394" s="662"/>
      <c r="BA394" s="662"/>
      <c r="BB394" s="662"/>
      <c r="BC394" s="662"/>
      <c r="BD394" s="662"/>
      <c r="BE394" s="662"/>
      <c r="BF394" s="662"/>
      <c r="BG394" s="662"/>
      <c r="BH394" s="662"/>
      <c r="BI394" s="662"/>
      <c r="BJ394" s="662"/>
      <c r="BK394" s="662"/>
      <c r="BL394" s="662"/>
      <c r="BM394" s="662"/>
      <c r="BN394" s="662"/>
      <c r="BO394" s="662"/>
      <c r="BP394" s="662"/>
      <c r="BQ394" s="662"/>
      <c r="BR394" s="662"/>
      <c r="BS394" s="662"/>
      <c r="BT394" s="662"/>
      <c r="BU394" s="662"/>
      <c r="BV394" s="662"/>
      <c r="BW394" s="663"/>
      <c r="BX394" s="629"/>
      <c r="BY394" s="629"/>
      <c r="BZ394" s="629"/>
      <c r="CA394" s="629"/>
      <c r="CB394" s="629"/>
      <c r="CC394" s="630"/>
      <c r="CD394" s="630"/>
      <c r="CE394" s="630"/>
      <c r="CF394" s="630"/>
      <c r="CG394" s="630"/>
      <c r="CH394" s="630"/>
      <c r="CI394" s="630"/>
      <c r="CJ394" s="630"/>
      <c r="CK394" s="630"/>
      <c r="CL394" s="630"/>
      <c r="CM394" s="630"/>
      <c r="CN394" s="630"/>
      <c r="CO394" s="623"/>
      <c r="CP394" s="623"/>
      <c r="CQ394" s="623"/>
      <c r="CR394" s="623"/>
      <c r="CS394" s="623"/>
      <c r="CT394" s="623"/>
      <c r="CU394" s="643"/>
      <c r="CV394" s="249"/>
      <c r="CW394" s="212"/>
      <c r="CX394" s="635"/>
      <c r="CY394" s="662"/>
      <c r="CZ394" s="662"/>
      <c r="DA394" s="662"/>
      <c r="DB394" s="662"/>
      <c r="DC394" s="662"/>
      <c r="DD394" s="662"/>
      <c r="DE394" s="662"/>
      <c r="DF394" s="662"/>
      <c r="DG394" s="662"/>
      <c r="DH394" s="662"/>
      <c r="DI394" s="662"/>
      <c r="DJ394" s="662"/>
      <c r="DK394" s="662"/>
      <c r="DL394" s="662"/>
      <c r="DM394" s="662"/>
      <c r="DN394" s="662"/>
      <c r="DO394" s="662"/>
      <c r="DP394" s="662"/>
      <c r="DQ394" s="662"/>
      <c r="DR394" s="662"/>
      <c r="DS394" s="662"/>
      <c r="DT394" s="662"/>
      <c r="DU394" s="662"/>
      <c r="DV394" s="663"/>
      <c r="DW394" s="629"/>
      <c r="DX394" s="629"/>
      <c r="DY394" s="629"/>
      <c r="DZ394" s="629"/>
      <c r="EA394" s="629"/>
      <c r="EB394" s="630"/>
      <c r="EC394" s="630"/>
      <c r="ED394" s="630"/>
      <c r="EE394" s="630"/>
      <c r="EF394" s="630"/>
      <c r="EG394" s="630"/>
      <c r="EH394" s="630"/>
      <c r="EI394" s="630"/>
      <c r="EJ394" s="630"/>
      <c r="EK394" s="630"/>
      <c r="EL394" s="630"/>
      <c r="EM394" s="630"/>
      <c r="EN394" s="623"/>
      <c r="EO394" s="623"/>
      <c r="EP394" s="623"/>
      <c r="EQ394" s="623"/>
      <c r="ER394" s="623"/>
      <c r="ES394" s="623"/>
      <c r="ET394" s="643"/>
      <c r="EU394" s="635"/>
      <c r="EV394" s="662"/>
      <c r="EW394" s="662"/>
      <c r="EX394" s="662"/>
      <c r="EY394" s="662"/>
      <c r="EZ394" s="662"/>
      <c r="FA394" s="662"/>
      <c r="FB394" s="662"/>
      <c r="FC394" s="662"/>
      <c r="FD394" s="662"/>
      <c r="FE394" s="662"/>
      <c r="FF394" s="662"/>
      <c r="FG394" s="662"/>
      <c r="FH394" s="662"/>
      <c r="FI394" s="662"/>
      <c r="FJ394" s="662"/>
      <c r="FK394" s="662"/>
      <c r="FL394" s="662"/>
      <c r="FM394" s="662"/>
      <c r="FN394" s="662"/>
      <c r="FO394" s="662"/>
      <c r="FP394" s="662"/>
      <c r="FQ394" s="662"/>
      <c r="FR394" s="662"/>
      <c r="FS394" s="663"/>
      <c r="FT394" s="629"/>
      <c r="FU394" s="629"/>
      <c r="FV394" s="629"/>
      <c r="FW394" s="629"/>
      <c r="FX394" s="629"/>
      <c r="FY394" s="630"/>
      <c r="FZ394" s="630"/>
      <c r="GA394" s="630"/>
      <c r="GB394" s="630"/>
      <c r="GC394" s="630"/>
      <c r="GD394" s="630"/>
      <c r="GE394" s="630"/>
      <c r="GF394" s="630"/>
      <c r="GG394" s="630"/>
      <c r="GH394" s="630"/>
      <c r="GI394" s="630"/>
      <c r="GJ394" s="630"/>
      <c r="GK394" s="623"/>
      <c r="GL394" s="623"/>
      <c r="GM394" s="623"/>
      <c r="GN394" s="623"/>
      <c r="GO394" s="623"/>
      <c r="GP394" s="623"/>
      <c r="GQ394" s="643"/>
      <c r="GR394" s="6"/>
    </row>
    <row r="395" spans="1:200" ht="16.5" customHeight="1" x14ac:dyDescent="0.25">
      <c r="A395" s="212"/>
      <c r="B395" s="635"/>
      <c r="C395" s="1233" t="s">
        <v>37</v>
      </c>
      <c r="D395" s="1233"/>
      <c r="E395" s="1234"/>
      <c r="F395" s="1138" t="str">
        <f>IF(SUMIFS(LOGBOOK!$AG$5:$AG$1036129,LOGBOOK!$D$5:$D$1036129,F357,LOGBOOK!$AN$5:$AN$1036129,V357,LOGBOOK!$AH$5:$AH$1036129,"CAT I",LOGBOOK!$E$5:$E$1036129,L357)=0," ",SUMIFS(LOGBOOK!$AG$5:$AG$1036129,LOGBOOK!$D$5:$D$1036129,F357,LOGBOOK!$AN$5:$AN$1036129,V357,LOGBOOK!$AH$5:$AH$1036129,"CAT I",LOGBOOK!$E$5:$E$1036129,L357))</f>
        <v xml:space="preserve"> </v>
      </c>
      <c r="G395" s="1139"/>
      <c r="H395" s="1139"/>
      <c r="I395" s="1139"/>
      <c r="J395" s="209"/>
      <c r="K395" s="1233" t="s">
        <v>36</v>
      </c>
      <c r="L395" s="1233"/>
      <c r="M395" s="1234"/>
      <c r="N395" s="1136" t="str">
        <f>IF(SUMIFS(LOGBOOK!$AG$5:$AG$1036129,LOGBOOK!$D$5:$D$1036129,F357,LOGBOOK!$AN$5:$AN$1036129,V357,LOGBOOK!$AH$5:$AH$1036129,"CAT II",LOGBOOK!$E$5:$E$1036129,L357)=0," ",SUMIFS(LOGBOOK!$AG$5:$AG$1036129,LOGBOOK!$D$5:$D$1036129,F357,LOGBOOK!$AN$5:$AN$1036129,V357,LOGBOOK!$AH$5:$AH$1036129,"CAT II",LOGBOOK!$E$5:$E$1036129,L357))</f>
        <v xml:space="preserve"> </v>
      </c>
      <c r="O395" s="1137"/>
      <c r="P395" s="1137"/>
      <c r="Q395" s="1137"/>
      <c r="R395" s="209"/>
      <c r="S395" s="1233" t="s">
        <v>39</v>
      </c>
      <c r="T395" s="1233"/>
      <c r="U395" s="1234"/>
      <c r="V395" s="1136" t="str">
        <f>IF(SUMIFS(LOGBOOK!$AG$5:$AG$1036129,LOGBOOK!$D$5:$D$1036129,F357,LOGBOOK!$AN$5:$AN$1036129,V357,LOGBOOK!$AH$5:$AH$1036129,"CAT III",LOGBOOK!$E$5:$E$1036129,L357)=0," ",SUMIFS(LOGBOOK!$AG$5:$AG$1036129,LOGBOOK!$D$5:$D$1036129,F357,LOGBOOK!$AN$5:$AN$1036129,V357,LOGBOOK!$AH$5:$AH$1036129,"CAT III",LOGBOOK!$E$5:$E$1036129,L357))</f>
        <v xml:space="preserve"> </v>
      </c>
      <c r="W395" s="1137"/>
      <c r="X395" s="1137"/>
      <c r="Y395" s="1137"/>
      <c r="Z395" s="227"/>
      <c r="AA395" s="629" t="str">
        <f>IF('FRONT PAGE'!$A$1="www.fly-logics.com","DEC",0)</f>
        <v>DEC</v>
      </c>
      <c r="AB395" s="629"/>
      <c r="AC395" s="629"/>
      <c r="AD395" s="629"/>
      <c r="AE395" s="629"/>
      <c r="AF395" s="630" t="str">
        <f>IF(SUMIFS(LOGBOOK!$Y$5:$Y$1036129,LOGBOOK!$D$5:$D$1036129,F357,LOGBOOK!$AN$5:$AN$1036129,V357,LOGBOOK!$E$5:$E$1036129,L357,LOGBOOK!$AM$5:$AM$1036129,"DIC")=0," ",SUMIFS(LOGBOOK!$Y$5:$Y$1036129,LOGBOOK!$D$5:$D$1036129,F357,LOGBOOK!$AN$5:$AN$1036129,V357,LOGBOOK!$E$5:$E$1036129,L357,LOGBOOK!$AM$5:$AM$1036129,"DIC"))</f>
        <v xml:space="preserve"> </v>
      </c>
      <c r="AG395" s="630"/>
      <c r="AH395" s="630"/>
      <c r="AI395" s="630"/>
      <c r="AJ395" s="630" t="str">
        <f>IF(SUMIFS(LOGBOOK!$Z$5:$Z$1036129,LOGBOOK!$D$5:$D$1036129,F357,LOGBOOK!$AN$5:$AN$1036129,V357,LOGBOOK!$E$5:$E$1036129,L357,LOGBOOK!$AM$5:$AM$1036129,"DIC")=0," ",SUMIFS(LOGBOOK!$Z$5:$Z$1036129,LOGBOOK!$D$5:$D$1036129,F357,LOGBOOK!$AN$5:$AN$1036129,V357,LOGBOOK!$E$5:$E$1036129,L357,LOGBOOK!$AM$5:$AM$1036129,"DIC"))</f>
        <v xml:space="preserve"> </v>
      </c>
      <c r="AK395" s="630"/>
      <c r="AL395" s="630"/>
      <c r="AM395" s="630"/>
      <c r="AN395" s="630" t="str">
        <f>IF(SUMIFS(LOGBOOK!$AA$5:$AA$1036129,LOGBOOK!$D$5:$D$1036129,F357,LOGBOOK!$AN$5:$AN$1036129,V357,LOGBOOK!$E$5:$E$1036129,L357,LOGBOOK!$AM$5:$AM$1036129,"DIC")=0," ",SUMIFS(LOGBOOK!$AA$5:$AA$1036129,LOGBOOK!$D$5:$D$1036129,F357,LOGBOOK!$AN$5:$AN$1036129,V357,LOGBOOK!$E$5:$E$1036129,L357,LOGBOOK!$AM$5:$AM$1036129,"DIC"))</f>
        <v xml:space="preserve"> </v>
      </c>
      <c r="AO395" s="630"/>
      <c r="AP395" s="630"/>
      <c r="AQ395" s="630"/>
      <c r="AR395" s="623" t="str">
        <f>IF(SUMIFS(LOGBOOK!$AE$5:$AE$1036129,LOGBOOK!$D$5:$D$1036129,F357,LOGBOOK!$AN$5:$AN$1036129,V357,LOGBOOK!$E$5:$E$1036129,L357,LOGBOOK!$AM$5:$AM$1036129,"DIC")=0," ",SUMIFS(LOGBOOK!$AC$5:$AC$1036129,LOGBOOK!$D$5:$D$1036129,F357,LOGBOOK!$AN$5:$AN$1036129,V357,LOGBOOK!$E$5:$E$1036129,L357,LOGBOOK!$AM$5:$AM$1036129,"DIC"))</f>
        <v xml:space="preserve"> </v>
      </c>
      <c r="AS395" s="623"/>
      <c r="AT395" s="623"/>
      <c r="AU395" s="623" t="str">
        <f>IF(SUMIFS(LOGBOOK!$AF$5:$AF$1036129,LOGBOOK!$D$5:$D$1036129,F357,LOGBOOK!$AN$5:$AN$1036129,V357,LOGBOOK!$E$5:$E$1036129,L357,LOGBOOK!$AM$5:$AM$1036129,"DIC")=0," ",SUMIFS(LOGBOOK!$AF$5:$AF$1036129,LOGBOOK!$D$5:$D$1036129,F357,LOGBOOK!$AN$5:$AN$1036129,V357,LOGBOOK!$E$5:$E$1036129,L357,LOGBOOK!$AM$5:$AM$1036129,"DIC"))</f>
        <v xml:space="preserve"> </v>
      </c>
      <c r="AV395" s="623"/>
      <c r="AW395" s="623"/>
      <c r="AX395" s="643"/>
      <c r="AY395" s="635"/>
      <c r="AZ395" s="1233" t="s">
        <v>37</v>
      </c>
      <c r="BA395" s="1233"/>
      <c r="BB395" s="1234"/>
      <c r="BC395" s="1138" t="str">
        <f>IF(SUMIFS(LOGBOOK!$AG$5:$AG$1036129,LOGBOOK!$D$5:$D$1036129,BC357,LOGBOOK!$AN$5:$AN$1036129,BS357,LOGBOOK!$AH$5:$AH$1036129,"CAT I",LOGBOOK!$E$5:$E$1036129,BI357)=0," ",SUMIFS(LOGBOOK!$AG$5:$AG$1036129,LOGBOOK!$D$5:$D$1036129,BC357,LOGBOOK!$AN$5:$AN$1036129,BS357,LOGBOOK!$AH$5:$AH$1036129,"CAT I",LOGBOOK!$E$5:$E$1036129,BI357))</f>
        <v xml:space="preserve"> </v>
      </c>
      <c r="BD395" s="1139"/>
      <c r="BE395" s="1139"/>
      <c r="BF395" s="1139"/>
      <c r="BG395" s="209"/>
      <c r="BH395" s="1233" t="s">
        <v>36</v>
      </c>
      <c r="BI395" s="1233"/>
      <c r="BJ395" s="1234"/>
      <c r="BK395" s="1136" t="str">
        <f>IF(SUMIFS(LOGBOOK!$AG$5:$AG$1036129,LOGBOOK!$D$5:$D$1036129,BC357,LOGBOOK!$AN$5:$AN$1036129,BS357,LOGBOOK!$AH$5:$AH$1036129,"CAT II",LOGBOOK!$E$5:$E$1036129,BI357)=0," ",SUMIFS(LOGBOOK!$AG$5:$AG$1036129,LOGBOOK!$D$5:$D$1036129,BC357,LOGBOOK!$AN$5:$AN$1036129,BS357,LOGBOOK!$AH$5:$AH$1036129,"CAT II",LOGBOOK!$E$5:$E$1036129,BI357))</f>
        <v xml:space="preserve"> </v>
      </c>
      <c r="BL395" s="1137"/>
      <c r="BM395" s="1137"/>
      <c r="BN395" s="1137"/>
      <c r="BO395" s="209"/>
      <c r="BP395" s="1233" t="s">
        <v>39</v>
      </c>
      <c r="BQ395" s="1233"/>
      <c r="BR395" s="1234"/>
      <c r="BS395" s="1136" t="str">
        <f>IF(SUMIFS(LOGBOOK!$AG$5:$AG$1036129,LOGBOOK!$D$5:$D$1036129,BC357,LOGBOOK!$AN$5:$AN$1036129,BS357,LOGBOOK!$AH$5:$AH$1036129,"CAT III",LOGBOOK!$E$5:$E$1036129,BI357)=0," ",SUMIFS(LOGBOOK!$AG$5:$AG$1036129,LOGBOOK!$D$5:$D$1036129,BC357,LOGBOOK!$AN$5:$AN$1036129,BS357,LOGBOOK!$AH$5:$AH$1036129,"CAT III",LOGBOOK!$E$5:$E$1036129,BI357))</f>
        <v xml:space="preserve"> </v>
      </c>
      <c r="BT395" s="1137"/>
      <c r="BU395" s="1137"/>
      <c r="BV395" s="1137"/>
      <c r="BW395" s="227"/>
      <c r="BX395" s="629" t="str">
        <f>IF('FRONT PAGE'!$A$1="www.fly-logics.com","DEC",0)</f>
        <v>DEC</v>
      </c>
      <c r="BY395" s="629"/>
      <c r="BZ395" s="629"/>
      <c r="CA395" s="629"/>
      <c r="CB395" s="629"/>
      <c r="CC395" s="630" t="str">
        <f>IF(SUMIFS(LOGBOOK!$Y$5:$Y$1036129,LOGBOOK!$D$5:$D$1036129,BC357,LOGBOOK!$AN$5:$AN$1036129,BS357,LOGBOOK!$E$5:$E$1036129,BI357,LOGBOOK!$AM$5:$AM$1036129,"DIC")=0," ",SUMIFS(LOGBOOK!$Y$5:$Y$1036129,LOGBOOK!$D$5:$D$1036129,BC357,LOGBOOK!$AN$5:$AN$1036129,BS357,LOGBOOK!$E$5:$E$1036129,BI357,LOGBOOK!$AM$5:$AM$1036129,"DIC"))</f>
        <v xml:space="preserve"> </v>
      </c>
      <c r="CD395" s="630"/>
      <c r="CE395" s="630"/>
      <c r="CF395" s="630"/>
      <c r="CG395" s="630" t="str">
        <f>IF(SUMIFS(LOGBOOK!$Z$5:$Z$1036129,LOGBOOK!$D$5:$D$1036129,BC357,LOGBOOK!$AN$5:$AN$1036129,BS357,LOGBOOK!$E$5:$E$1036129,BI357,LOGBOOK!$AM$5:$AM$1036129,"DIC")=0," ",SUMIFS(LOGBOOK!$Z$5:$Z$1036129,LOGBOOK!$D$5:$D$1036129,BC357,LOGBOOK!$AN$5:$AN$1036129,BS357,LOGBOOK!$E$5:$E$1036129,BI357,LOGBOOK!$AM$5:$AM$1036129,"DIC"))</f>
        <v xml:space="preserve"> </v>
      </c>
      <c r="CH395" s="630"/>
      <c r="CI395" s="630"/>
      <c r="CJ395" s="630"/>
      <c r="CK395" s="630" t="str">
        <f>IF(SUMIFS(LOGBOOK!$AA$5:$AA$1036129,LOGBOOK!$D$5:$D$1036129,BC357,LOGBOOK!$AN$5:$AN$1036129,BS357,LOGBOOK!$E$5:$E$1036129,BI357,LOGBOOK!$AM$5:$AM$1036129,"DIC")=0," ",SUMIFS(LOGBOOK!$AA$5:$AA$1036129,LOGBOOK!$D$5:$D$1036129,BC357,LOGBOOK!$AN$5:$AN$1036129,BS357,LOGBOOK!$E$5:$E$1036129,BI357,LOGBOOK!$AM$5:$AM$1036129,"DIC"))</f>
        <v xml:space="preserve"> </v>
      </c>
      <c r="CL395" s="630"/>
      <c r="CM395" s="630"/>
      <c r="CN395" s="630"/>
      <c r="CO395" s="623" t="str">
        <f>IF(SUMIFS(LOGBOOK!$AE$5:$AE$1036129,LOGBOOK!$D$5:$D$1036129,BC357,LOGBOOK!$AN$5:$AN$1036129,BS357,LOGBOOK!$E$5:$E$1036129,BI357,LOGBOOK!$AM$5:$AM$1036129,"DIC")=0," ",SUMIFS(LOGBOOK!$AC$5:$AC$1036129,LOGBOOK!$D$5:$D$1036129,BC357,LOGBOOK!$AN$5:$AN$1036129,BS357,LOGBOOK!$E$5:$E$1036129,BI357,LOGBOOK!$AM$5:$AM$1036129,"DIC"))</f>
        <v xml:space="preserve"> </v>
      </c>
      <c r="CP395" s="623"/>
      <c r="CQ395" s="623"/>
      <c r="CR395" s="623" t="str">
        <f>IF(SUMIFS(LOGBOOK!$AF$5:$AF$1036129,LOGBOOK!$D$5:$D$1036129,BC357,LOGBOOK!$AN$5:$AN$1036129,BS357,LOGBOOK!$E$5:$E$1036129,BI357,LOGBOOK!$AM$5:$AM$1036129,"DIC")=0," ",SUMIFS(LOGBOOK!$AF$5:$AF$1036129,LOGBOOK!$D$5:$D$1036129,BC357,LOGBOOK!$AN$5:$AN$1036129,BS357,LOGBOOK!$E$5:$E$1036129,BI357,LOGBOOK!$AM$5:$AM$1036129,"DIC"))</f>
        <v xml:space="preserve"> </v>
      </c>
      <c r="CS395" s="623"/>
      <c r="CT395" s="623"/>
      <c r="CU395" s="643"/>
      <c r="CV395" s="249"/>
      <c r="CW395" s="212"/>
      <c r="CX395" s="635"/>
      <c r="CY395" s="1233" t="s">
        <v>37</v>
      </c>
      <c r="CZ395" s="1233"/>
      <c r="DA395" s="1234"/>
      <c r="DB395" s="1138" t="str">
        <f>IF(SUMIFS(LOGBOOK!$AG$5:$AG$1036129,LOGBOOK!$D$5:$D$1036129,DB357,LOGBOOK!$AN$5:$AN$1036129,DR357,LOGBOOK!$AH$5:$AH$1036129,"CAT I",LOGBOOK!$E$5:$E$1036129,DH357)=0," ",SUMIFS(LOGBOOK!$AG$5:$AG$1036129,LOGBOOK!$D$5:$D$1036129,DB357,LOGBOOK!$AN$5:$AN$1036129,DR357,LOGBOOK!$AH$5:$AH$1036129,"CAT I",LOGBOOK!$E$5:$E$1036129,DH357))</f>
        <v xml:space="preserve"> </v>
      </c>
      <c r="DC395" s="1139"/>
      <c r="DD395" s="1139"/>
      <c r="DE395" s="1139"/>
      <c r="DF395" s="209"/>
      <c r="DG395" s="1233" t="s">
        <v>36</v>
      </c>
      <c r="DH395" s="1233"/>
      <c r="DI395" s="1234"/>
      <c r="DJ395" s="1136" t="str">
        <f>IF(SUMIFS(LOGBOOK!$AG$5:$AG$1036129,LOGBOOK!$D$5:$D$1036129,DB357,LOGBOOK!$AN$5:$AN$1036129,DR357,LOGBOOK!$AH$5:$AH$1036129,"CAT II",LOGBOOK!$E$5:$E$1036129,DH357)=0," ",SUMIFS(LOGBOOK!$AG$5:$AG$1036129,LOGBOOK!$D$5:$D$1036129,DB357,LOGBOOK!$AN$5:$AN$1036129,DR357,LOGBOOK!$AH$5:$AH$1036129,"CAT II",LOGBOOK!$E$5:$E$1036129,DH357))</f>
        <v xml:space="preserve"> </v>
      </c>
      <c r="DK395" s="1137"/>
      <c r="DL395" s="1137"/>
      <c r="DM395" s="1137"/>
      <c r="DN395" s="209"/>
      <c r="DO395" s="1233" t="s">
        <v>39</v>
      </c>
      <c r="DP395" s="1233"/>
      <c r="DQ395" s="1234"/>
      <c r="DR395" s="1136" t="str">
        <f>IF(SUMIFS(LOGBOOK!$AG$5:$AG$1036129,LOGBOOK!$D$5:$D$1036129,DB357,LOGBOOK!$AN$5:$AN$1036129,DR357,LOGBOOK!$AH$5:$AH$1036129,"CAT III",LOGBOOK!$E$5:$E$1036129,DH357)=0," ",SUMIFS(LOGBOOK!$AG$5:$AG$1036129,LOGBOOK!$D$5:$D$1036129,DB357,LOGBOOK!$AN$5:$AN$1036129,DR357,LOGBOOK!$AH$5:$AH$1036129,"CAT III",LOGBOOK!$E$5:$E$1036129,DH357))</f>
        <v xml:space="preserve"> </v>
      </c>
      <c r="DS395" s="1137"/>
      <c r="DT395" s="1137"/>
      <c r="DU395" s="1137"/>
      <c r="DV395" s="227"/>
      <c r="DW395" s="629" t="str">
        <f>IF('FRONT PAGE'!$A$1="www.fly-logics.com","DEC",0)</f>
        <v>DEC</v>
      </c>
      <c r="DX395" s="629"/>
      <c r="DY395" s="629"/>
      <c r="DZ395" s="629"/>
      <c r="EA395" s="629"/>
      <c r="EB395" s="630" t="str">
        <f>IF(SUMIFS(LOGBOOK!$Y$5:$Y$1036129,LOGBOOK!$D$5:$D$1036129,DB357,LOGBOOK!$AN$5:$AN$1036129,DR357,LOGBOOK!$E$5:$E$1036129,DH357,LOGBOOK!$AM$5:$AM$1036129,"DIC")=0," ",SUMIFS(LOGBOOK!$Y$5:$Y$1036129,LOGBOOK!$D$5:$D$1036129,DB357,LOGBOOK!$AN$5:$AN$1036129,DR357,LOGBOOK!$E$5:$E$1036129,DH357,LOGBOOK!$AM$5:$AM$1036129,"DIC"))</f>
        <v xml:space="preserve"> </v>
      </c>
      <c r="EC395" s="630"/>
      <c r="ED395" s="630"/>
      <c r="EE395" s="630"/>
      <c r="EF395" s="630" t="str">
        <f>IF(SUMIFS(LOGBOOK!$Z$5:$Z$1036129,LOGBOOK!$D$5:$D$1036129,DB357,LOGBOOK!$AN$5:$AN$1036129,DR357,LOGBOOK!$E$5:$E$1036129,DH357,LOGBOOK!$AM$5:$AM$1036129,"DIC")=0," ",SUMIFS(LOGBOOK!$Z$5:$Z$1036129,LOGBOOK!$D$5:$D$1036129,DB357,LOGBOOK!$AN$5:$AN$1036129,DR357,LOGBOOK!$E$5:$E$1036129,DH357,LOGBOOK!$AM$5:$AM$1036129,"DIC"))</f>
        <v xml:space="preserve"> </v>
      </c>
      <c r="EG395" s="630"/>
      <c r="EH395" s="630"/>
      <c r="EI395" s="630"/>
      <c r="EJ395" s="630" t="str">
        <f>IF(SUMIFS(LOGBOOK!$AA$5:$AA$1036129,LOGBOOK!$D$5:$D$1036129,DB357,LOGBOOK!$AN$5:$AN$1036129,DR357,LOGBOOK!$E$5:$E$1036129,DH357,LOGBOOK!$AM$5:$AM$1036129,"DIC")=0," ",SUMIFS(LOGBOOK!$AA$5:$AA$1036129,LOGBOOK!$D$5:$D$1036129,DB357,LOGBOOK!$AN$5:$AN$1036129,DR357,LOGBOOK!$E$5:$E$1036129,DH357,LOGBOOK!$AM$5:$AM$1036129,"DIC"))</f>
        <v xml:space="preserve"> </v>
      </c>
      <c r="EK395" s="630"/>
      <c r="EL395" s="630"/>
      <c r="EM395" s="630"/>
      <c r="EN395" s="623" t="str">
        <f>IF(SUMIFS(LOGBOOK!$AE$5:$AE$1036129,LOGBOOK!$D$5:$D$1036129,DB357,LOGBOOK!$AN$5:$AN$1036129,DR357,LOGBOOK!$E$5:$E$1036129,DH357,LOGBOOK!$AM$5:$AM$1036129,"DIC")=0," ",SUMIFS(LOGBOOK!$AC$5:$AC$1036129,LOGBOOK!$D$5:$D$1036129,DB357,LOGBOOK!$AN$5:$AN$1036129,DR357,LOGBOOK!$E$5:$E$1036129,DH357,LOGBOOK!$AM$5:$AM$1036129,"DIC"))</f>
        <v xml:space="preserve"> </v>
      </c>
      <c r="EO395" s="623"/>
      <c r="EP395" s="623"/>
      <c r="EQ395" s="623" t="str">
        <f>IF(SUMIFS(LOGBOOK!$AF$5:$AF$1036129,LOGBOOK!$D$5:$D$1036129,DB357,LOGBOOK!$AN$5:$AN$1036129,DR357,LOGBOOK!$E$5:$E$1036129,DH357,LOGBOOK!$AM$5:$AM$1036129,"DIC")=0," ",SUMIFS(LOGBOOK!$AF$5:$AF$1036129,LOGBOOK!$D$5:$D$1036129,DB357,LOGBOOK!$AN$5:$AN$1036129,DR357,LOGBOOK!$E$5:$E$1036129,DH357,LOGBOOK!$AM$5:$AM$1036129,"DIC"))</f>
        <v xml:space="preserve"> </v>
      </c>
      <c r="ER395" s="623"/>
      <c r="ES395" s="623"/>
      <c r="ET395" s="643"/>
      <c r="EU395" s="635"/>
      <c r="EV395" s="1233" t="s">
        <v>37</v>
      </c>
      <c r="EW395" s="1233"/>
      <c r="EX395" s="1234"/>
      <c r="EY395" s="1138" t="str">
        <f>IF(SUMIFS(LOGBOOK!$AG$5:$AG$1036129,LOGBOOK!$D$5:$D$1036129,EY357,LOGBOOK!$AN$5:$AN$1036129,FO357,LOGBOOK!$AH$5:$AH$1036129,"CAT I",LOGBOOK!$E$5:$E$1036129,FE357)=0," ",SUMIFS(LOGBOOK!$AG$5:$AG$1036129,LOGBOOK!$D$5:$D$1036129,EY357,LOGBOOK!$AN$5:$AN$1036129,FO357,LOGBOOK!$AH$5:$AH$1036129,"CAT I",LOGBOOK!$E$5:$E$1036129,FE357))</f>
        <v xml:space="preserve"> </v>
      </c>
      <c r="EZ395" s="1139"/>
      <c r="FA395" s="1139"/>
      <c r="FB395" s="1139"/>
      <c r="FC395" s="209"/>
      <c r="FD395" s="1233" t="s">
        <v>36</v>
      </c>
      <c r="FE395" s="1233"/>
      <c r="FF395" s="1234"/>
      <c r="FG395" s="1136" t="str">
        <f>IF(SUMIFS(LOGBOOK!$AG$5:$AG$1036129,LOGBOOK!$D$5:$D$1036129,EY357,LOGBOOK!$AN$5:$AN$1036129,FO357,LOGBOOK!$AH$5:$AH$1036129,"CAT II",LOGBOOK!$E$5:$E$1036129,FE357)=0," ",SUMIFS(LOGBOOK!$AG$5:$AG$1036129,LOGBOOK!$D$5:$D$1036129,EY357,LOGBOOK!$AN$5:$AN$1036129,FO357,LOGBOOK!$AH$5:$AH$1036129,"CAT II",LOGBOOK!$E$5:$E$1036129,FE357))</f>
        <v xml:space="preserve"> </v>
      </c>
      <c r="FH395" s="1137"/>
      <c r="FI395" s="1137"/>
      <c r="FJ395" s="1137"/>
      <c r="FK395" s="209"/>
      <c r="FL395" s="1233" t="s">
        <v>39</v>
      </c>
      <c r="FM395" s="1233"/>
      <c r="FN395" s="1234"/>
      <c r="FO395" s="1136" t="str">
        <f>IF(SUMIFS(LOGBOOK!$AG$5:$AG$1036129,LOGBOOK!$D$5:$D$1036129,EY357,LOGBOOK!$AN$5:$AN$1036129,FO357,LOGBOOK!$AH$5:$AH$1036129,"CAT III",LOGBOOK!$E$5:$E$1036129,FE357)=0," ",SUMIFS(LOGBOOK!$AG$5:$AG$1036129,LOGBOOK!$D$5:$D$1036129,EY357,LOGBOOK!$AN$5:$AN$1036129,FO357,LOGBOOK!$AH$5:$AH$1036129,"CAT III",LOGBOOK!$E$5:$E$1036129,FE357))</f>
        <v xml:space="preserve"> </v>
      </c>
      <c r="FP395" s="1137"/>
      <c r="FQ395" s="1137"/>
      <c r="FR395" s="1137"/>
      <c r="FS395" s="227"/>
      <c r="FT395" s="629" t="str">
        <f>IF('FRONT PAGE'!$A$1="www.fly-logics.com","DEC",0)</f>
        <v>DEC</v>
      </c>
      <c r="FU395" s="629"/>
      <c r="FV395" s="629"/>
      <c r="FW395" s="629"/>
      <c r="FX395" s="629"/>
      <c r="FY395" s="630" t="str">
        <f>IF(SUMIFS(LOGBOOK!$Y$5:$Y$1036129,LOGBOOK!$D$5:$D$1036129,EY357,LOGBOOK!$AN$5:$AN$1036129,FO357,LOGBOOK!$E$5:$E$1036129,FE357,LOGBOOK!$AM$5:$AM$1036129,"DIC")=0," ",SUMIFS(LOGBOOK!$Y$5:$Y$1036129,LOGBOOK!$D$5:$D$1036129,EY357,LOGBOOK!$AN$5:$AN$1036129,FO357,LOGBOOK!$E$5:$E$1036129,FE357,LOGBOOK!$AM$5:$AM$1036129,"DIC"))</f>
        <v xml:space="preserve"> </v>
      </c>
      <c r="FZ395" s="630"/>
      <c r="GA395" s="630"/>
      <c r="GB395" s="630"/>
      <c r="GC395" s="630" t="str">
        <f>IF(SUMIFS(LOGBOOK!$Z$5:$Z$1036129,LOGBOOK!$D$5:$D$1036129,EY357,LOGBOOK!$AN$5:$AN$1036129,FO357,LOGBOOK!$E$5:$E$1036129,FE357,LOGBOOK!$AM$5:$AM$1036129,"DIC")=0," ",SUMIFS(LOGBOOK!$Z$5:$Z$1036129,LOGBOOK!$D$5:$D$1036129,EY357,LOGBOOK!$AN$5:$AN$1036129,FO357,LOGBOOK!$E$5:$E$1036129,FE357,LOGBOOK!$AM$5:$AM$1036129,"DIC"))</f>
        <v xml:space="preserve"> </v>
      </c>
      <c r="GD395" s="630"/>
      <c r="GE395" s="630"/>
      <c r="GF395" s="630"/>
      <c r="GG395" s="630" t="str">
        <f>IF(SUMIFS(LOGBOOK!$AA$5:$AA$1036129,LOGBOOK!$D$5:$D$1036129,EY357,LOGBOOK!$AN$5:$AN$1036129,FO357,LOGBOOK!$E$5:$E$1036129,FE357,LOGBOOK!$AM$5:$AM$1036129,"DIC")=0," ",SUMIFS(LOGBOOK!$AA$5:$AA$1036129,LOGBOOK!$D$5:$D$1036129,EY357,LOGBOOK!$AN$5:$AN$1036129,FO357,LOGBOOK!$E$5:$E$1036129,FE357,LOGBOOK!$AM$5:$AM$1036129,"DIC"))</f>
        <v xml:space="preserve"> </v>
      </c>
      <c r="GH395" s="630"/>
      <c r="GI395" s="630"/>
      <c r="GJ395" s="630"/>
      <c r="GK395" s="623" t="str">
        <f>IF(SUMIFS(LOGBOOK!$AE$5:$AE$1036129,LOGBOOK!$D$5:$D$1036129,EY357,LOGBOOK!$AN$5:$AN$1036129,FO357,LOGBOOK!$E$5:$E$1036129,FE357,LOGBOOK!$AM$5:$AM$1036129,"DIC")=0," ",SUMIFS(LOGBOOK!$AC$5:$AC$1036129,LOGBOOK!$D$5:$D$1036129,EY357,LOGBOOK!$AN$5:$AN$1036129,FO357,LOGBOOK!$E$5:$E$1036129,FE357,LOGBOOK!$AM$5:$AM$1036129,"DIC"))</f>
        <v xml:space="preserve"> </v>
      </c>
      <c r="GL395" s="623"/>
      <c r="GM395" s="623"/>
      <c r="GN395" s="623" t="str">
        <f>IF(SUMIFS(LOGBOOK!$AF$5:$AF$1036129,LOGBOOK!$D$5:$D$1036129,EY357,LOGBOOK!$AN$5:$AN$1036129,FO357,LOGBOOK!$E$5:$E$1036129,FE357,LOGBOOK!$AM$5:$AM$1036129,"DIC")=0," ",SUMIFS(LOGBOOK!$AF$5:$AF$1036129,LOGBOOK!$D$5:$D$1036129,EY357,LOGBOOK!$AN$5:$AN$1036129,FO357,LOGBOOK!$E$5:$E$1036129,FE357,LOGBOOK!$AM$5:$AM$1036129,"DIC"))</f>
        <v xml:space="preserve"> </v>
      </c>
      <c r="GO395" s="623"/>
      <c r="GP395" s="623"/>
      <c r="GQ395" s="643"/>
      <c r="GR395" s="6"/>
    </row>
    <row r="396" spans="1:200" ht="3" customHeight="1" x14ac:dyDescent="0.25">
      <c r="A396" s="212"/>
      <c r="B396" s="636"/>
      <c r="C396" s="660"/>
      <c r="D396" s="660"/>
      <c r="E396" s="660"/>
      <c r="F396" s="660"/>
      <c r="G396" s="660"/>
      <c r="H396" s="660"/>
      <c r="I396" s="660"/>
      <c r="J396" s="660"/>
      <c r="K396" s="660"/>
      <c r="L396" s="660"/>
      <c r="M396" s="660"/>
      <c r="N396" s="660"/>
      <c r="O396" s="660"/>
      <c r="P396" s="660"/>
      <c r="Q396" s="660"/>
      <c r="R396" s="660"/>
      <c r="S396" s="660"/>
      <c r="T396" s="660"/>
      <c r="U396" s="660"/>
      <c r="V396" s="660"/>
      <c r="W396" s="660"/>
      <c r="X396" s="660"/>
      <c r="Y396" s="660"/>
      <c r="Z396" s="661"/>
      <c r="AA396" s="629"/>
      <c r="AB396" s="629"/>
      <c r="AC396" s="629"/>
      <c r="AD396" s="629"/>
      <c r="AE396" s="629"/>
      <c r="AF396" s="630"/>
      <c r="AG396" s="630"/>
      <c r="AH396" s="630"/>
      <c r="AI396" s="630"/>
      <c r="AJ396" s="630"/>
      <c r="AK396" s="630"/>
      <c r="AL396" s="630"/>
      <c r="AM396" s="630"/>
      <c r="AN396" s="630"/>
      <c r="AO396" s="630"/>
      <c r="AP396" s="630"/>
      <c r="AQ396" s="630"/>
      <c r="AR396" s="623"/>
      <c r="AS396" s="623"/>
      <c r="AT396" s="623"/>
      <c r="AU396" s="623"/>
      <c r="AV396" s="623"/>
      <c r="AW396" s="623"/>
      <c r="AX396" s="643"/>
      <c r="AY396" s="636"/>
      <c r="AZ396" s="660"/>
      <c r="BA396" s="660"/>
      <c r="BB396" s="660"/>
      <c r="BC396" s="660"/>
      <c r="BD396" s="660"/>
      <c r="BE396" s="660"/>
      <c r="BF396" s="660"/>
      <c r="BG396" s="660"/>
      <c r="BH396" s="660"/>
      <c r="BI396" s="660"/>
      <c r="BJ396" s="660"/>
      <c r="BK396" s="660"/>
      <c r="BL396" s="660"/>
      <c r="BM396" s="660"/>
      <c r="BN396" s="660"/>
      <c r="BO396" s="660"/>
      <c r="BP396" s="660"/>
      <c r="BQ396" s="660"/>
      <c r="BR396" s="660"/>
      <c r="BS396" s="660"/>
      <c r="BT396" s="660"/>
      <c r="BU396" s="660"/>
      <c r="BV396" s="660"/>
      <c r="BW396" s="661"/>
      <c r="BX396" s="629"/>
      <c r="BY396" s="629"/>
      <c r="BZ396" s="629"/>
      <c r="CA396" s="629"/>
      <c r="CB396" s="629"/>
      <c r="CC396" s="630"/>
      <c r="CD396" s="630"/>
      <c r="CE396" s="630"/>
      <c r="CF396" s="630"/>
      <c r="CG396" s="630"/>
      <c r="CH396" s="630"/>
      <c r="CI396" s="630"/>
      <c r="CJ396" s="630"/>
      <c r="CK396" s="630"/>
      <c r="CL396" s="630"/>
      <c r="CM396" s="630"/>
      <c r="CN396" s="630"/>
      <c r="CO396" s="623"/>
      <c r="CP396" s="623"/>
      <c r="CQ396" s="623"/>
      <c r="CR396" s="623"/>
      <c r="CS396" s="623"/>
      <c r="CT396" s="623"/>
      <c r="CU396" s="643"/>
      <c r="CV396" s="249"/>
      <c r="CW396" s="212"/>
      <c r="CX396" s="636"/>
      <c r="CY396" s="660"/>
      <c r="CZ396" s="660"/>
      <c r="DA396" s="660"/>
      <c r="DB396" s="660"/>
      <c r="DC396" s="660"/>
      <c r="DD396" s="660"/>
      <c r="DE396" s="660"/>
      <c r="DF396" s="660"/>
      <c r="DG396" s="660"/>
      <c r="DH396" s="660"/>
      <c r="DI396" s="660"/>
      <c r="DJ396" s="660"/>
      <c r="DK396" s="660"/>
      <c r="DL396" s="660"/>
      <c r="DM396" s="660"/>
      <c r="DN396" s="660"/>
      <c r="DO396" s="660"/>
      <c r="DP396" s="660"/>
      <c r="DQ396" s="660"/>
      <c r="DR396" s="660"/>
      <c r="DS396" s="660"/>
      <c r="DT396" s="660"/>
      <c r="DU396" s="660"/>
      <c r="DV396" s="661"/>
      <c r="DW396" s="629"/>
      <c r="DX396" s="629"/>
      <c r="DY396" s="629"/>
      <c r="DZ396" s="629"/>
      <c r="EA396" s="629"/>
      <c r="EB396" s="630"/>
      <c r="EC396" s="630"/>
      <c r="ED396" s="630"/>
      <c r="EE396" s="630"/>
      <c r="EF396" s="630"/>
      <c r="EG396" s="630"/>
      <c r="EH396" s="630"/>
      <c r="EI396" s="630"/>
      <c r="EJ396" s="630"/>
      <c r="EK396" s="630"/>
      <c r="EL396" s="630"/>
      <c r="EM396" s="630"/>
      <c r="EN396" s="623"/>
      <c r="EO396" s="623"/>
      <c r="EP396" s="623"/>
      <c r="EQ396" s="623"/>
      <c r="ER396" s="623"/>
      <c r="ES396" s="623"/>
      <c r="ET396" s="643"/>
      <c r="EU396" s="636"/>
      <c r="EV396" s="660"/>
      <c r="EW396" s="660"/>
      <c r="EX396" s="660"/>
      <c r="EY396" s="660"/>
      <c r="EZ396" s="660"/>
      <c r="FA396" s="660"/>
      <c r="FB396" s="660"/>
      <c r="FC396" s="660"/>
      <c r="FD396" s="660"/>
      <c r="FE396" s="660"/>
      <c r="FF396" s="660"/>
      <c r="FG396" s="660"/>
      <c r="FH396" s="660"/>
      <c r="FI396" s="660"/>
      <c r="FJ396" s="660"/>
      <c r="FK396" s="660"/>
      <c r="FL396" s="660"/>
      <c r="FM396" s="660"/>
      <c r="FN396" s="660"/>
      <c r="FO396" s="660"/>
      <c r="FP396" s="660"/>
      <c r="FQ396" s="660"/>
      <c r="FR396" s="660"/>
      <c r="FS396" s="661"/>
      <c r="FT396" s="629"/>
      <c r="FU396" s="629"/>
      <c r="FV396" s="629"/>
      <c r="FW396" s="629"/>
      <c r="FX396" s="629"/>
      <c r="FY396" s="630"/>
      <c r="FZ396" s="630"/>
      <c r="GA396" s="630"/>
      <c r="GB396" s="630"/>
      <c r="GC396" s="630"/>
      <c r="GD396" s="630"/>
      <c r="GE396" s="630"/>
      <c r="GF396" s="630"/>
      <c r="GG396" s="630"/>
      <c r="GH396" s="630"/>
      <c r="GI396" s="630"/>
      <c r="GJ396" s="630"/>
      <c r="GK396" s="623"/>
      <c r="GL396" s="623"/>
      <c r="GM396" s="623"/>
      <c r="GN396" s="623"/>
      <c r="GO396" s="623"/>
      <c r="GP396" s="623"/>
      <c r="GQ396" s="643"/>
      <c r="GR396" s="6"/>
    </row>
    <row r="397" spans="1:200" ht="5.25" customHeight="1" x14ac:dyDescent="0.25">
      <c r="A397" s="212"/>
      <c r="B397" s="160"/>
      <c r="C397" s="1235"/>
      <c r="D397" s="1236"/>
      <c r="E397" s="1236"/>
      <c r="F397" s="1236"/>
      <c r="G397" s="1236"/>
      <c r="H397" s="1236"/>
      <c r="I397" s="1236"/>
      <c r="J397" s="1236"/>
      <c r="K397" s="1236"/>
      <c r="L397" s="1236"/>
      <c r="M397" s="1236"/>
      <c r="N397" s="1236"/>
      <c r="O397" s="1236"/>
      <c r="P397" s="6"/>
      <c r="Q397" s="1237"/>
      <c r="R397" s="1237"/>
      <c r="S397" s="1237"/>
      <c r="T397" s="1237"/>
      <c r="U397" s="1237"/>
      <c r="V397" s="250"/>
      <c r="W397" s="250"/>
      <c r="X397" s="250"/>
      <c r="Y397" s="250"/>
      <c r="Z397" s="15"/>
      <c r="AA397" s="1143" t="str">
        <f>IF('FRONT PAGE'!$A$1="www.fly-logics.com","TOTAL 2nd
SEMESTER",0)</f>
        <v>TOTAL 2nd
SEMESTER</v>
      </c>
      <c r="AB397" s="1143"/>
      <c r="AC397" s="1143"/>
      <c r="AD397" s="1143"/>
      <c r="AE397" s="1143"/>
      <c r="AF397" s="1144" t="str">
        <f t="shared" ref="AF397" si="420">IF(SUM(AF379:AI396)=0," ",SUM(AF379:AI396))</f>
        <v xml:space="preserve"> </v>
      </c>
      <c r="AG397" s="1144"/>
      <c r="AH397" s="1144"/>
      <c r="AI397" s="1144"/>
      <c r="AJ397" s="1144" t="str">
        <f t="shared" ref="AJ397" si="421">IF(SUM(AJ379:AM396)=0," ",SUM(AJ379:AM396))</f>
        <v xml:space="preserve"> </v>
      </c>
      <c r="AK397" s="1144"/>
      <c r="AL397" s="1144"/>
      <c r="AM397" s="1144"/>
      <c r="AN397" s="1144" t="str">
        <f t="shared" ref="AN397" si="422">IF(SUM(AN379:AQ396)=0," ",SUM(AN379:AQ396))</f>
        <v xml:space="preserve"> </v>
      </c>
      <c r="AO397" s="1144"/>
      <c r="AP397" s="1144"/>
      <c r="AQ397" s="1144"/>
      <c r="AR397" s="1145" t="str">
        <f t="shared" ref="AR397" si="423">IF(SUM(AR379:AT396)=0," ",SUM(AR379:AT396))</f>
        <v xml:space="preserve"> </v>
      </c>
      <c r="AS397" s="1145"/>
      <c r="AT397" s="1145"/>
      <c r="AU397" s="1145" t="str">
        <f t="shared" ref="AU397" si="424">IF(SUM(AU379:AW396)=0," ",SUM(AU379:AW396))</f>
        <v xml:space="preserve"> </v>
      </c>
      <c r="AV397" s="1145"/>
      <c r="AW397" s="1145"/>
      <c r="AX397" s="643"/>
      <c r="AY397" s="160"/>
      <c r="AZ397" s="1235"/>
      <c r="BA397" s="1236"/>
      <c r="BB397" s="1236"/>
      <c r="BC397" s="1236"/>
      <c r="BD397" s="1236"/>
      <c r="BE397" s="1236"/>
      <c r="BF397" s="1236"/>
      <c r="BG397" s="1236"/>
      <c r="BH397" s="1236"/>
      <c r="BI397" s="1236"/>
      <c r="BJ397" s="1236"/>
      <c r="BK397" s="1236"/>
      <c r="BL397" s="1236"/>
      <c r="BM397" s="6"/>
      <c r="BN397" s="1237"/>
      <c r="BO397" s="1237"/>
      <c r="BP397" s="1237"/>
      <c r="BQ397" s="1237"/>
      <c r="BR397" s="1237"/>
      <c r="BS397" s="250"/>
      <c r="BT397" s="250"/>
      <c r="BU397" s="250"/>
      <c r="BV397" s="250"/>
      <c r="BW397" s="15"/>
      <c r="BX397" s="1143" t="str">
        <f>IF('FRONT PAGE'!$A$1="www.fly-logics.com","TOTAL 2nd
SEMESTER",0)</f>
        <v>TOTAL 2nd
SEMESTER</v>
      </c>
      <c r="BY397" s="1143"/>
      <c r="BZ397" s="1143"/>
      <c r="CA397" s="1143"/>
      <c r="CB397" s="1143"/>
      <c r="CC397" s="1144" t="str">
        <f t="shared" ref="CC397" si="425">IF(SUM(CC379:CF396)=0," ",SUM(CC379:CF396))</f>
        <v xml:space="preserve"> </v>
      </c>
      <c r="CD397" s="1144"/>
      <c r="CE397" s="1144"/>
      <c r="CF397" s="1144"/>
      <c r="CG397" s="1144" t="str">
        <f t="shared" ref="CG397" si="426">IF(SUM(CG379:CJ396)=0," ",SUM(CG379:CJ396))</f>
        <v xml:space="preserve"> </v>
      </c>
      <c r="CH397" s="1144"/>
      <c r="CI397" s="1144"/>
      <c r="CJ397" s="1144"/>
      <c r="CK397" s="1144" t="str">
        <f t="shared" ref="CK397" si="427">IF(SUM(CK379:CN396)=0," ",SUM(CK379:CN396))</f>
        <v xml:space="preserve"> </v>
      </c>
      <c r="CL397" s="1144"/>
      <c r="CM397" s="1144"/>
      <c r="CN397" s="1144"/>
      <c r="CO397" s="1145" t="str">
        <f t="shared" ref="CO397" si="428">IF(SUM(CO379:CQ396)=0," ",SUM(CO379:CQ396))</f>
        <v xml:space="preserve"> </v>
      </c>
      <c r="CP397" s="1145"/>
      <c r="CQ397" s="1145"/>
      <c r="CR397" s="1145" t="str">
        <f t="shared" ref="CR397" si="429">IF(SUM(CR379:CT396)=0," ",SUM(CR379:CT396))</f>
        <v xml:space="preserve"> </v>
      </c>
      <c r="CS397" s="1145"/>
      <c r="CT397" s="1145"/>
      <c r="CU397" s="643"/>
      <c r="CV397" s="251"/>
      <c r="CW397" s="212"/>
      <c r="CX397" s="160"/>
      <c r="CY397" s="1235"/>
      <c r="CZ397" s="1236"/>
      <c r="DA397" s="1236"/>
      <c r="DB397" s="1236"/>
      <c r="DC397" s="1236"/>
      <c r="DD397" s="1236"/>
      <c r="DE397" s="1236"/>
      <c r="DF397" s="1236"/>
      <c r="DG397" s="1236"/>
      <c r="DH397" s="1236"/>
      <c r="DI397" s="1236"/>
      <c r="DJ397" s="1236"/>
      <c r="DK397" s="1236"/>
      <c r="DL397" s="6"/>
      <c r="DM397" s="1237"/>
      <c r="DN397" s="1237"/>
      <c r="DO397" s="1237"/>
      <c r="DP397" s="1237"/>
      <c r="DQ397" s="1237"/>
      <c r="DR397" s="250"/>
      <c r="DS397" s="250"/>
      <c r="DT397" s="250"/>
      <c r="DU397" s="250"/>
      <c r="DV397" s="15"/>
      <c r="DW397" s="1143" t="str">
        <f>IF('FRONT PAGE'!$A$1="www.fly-logics.com","TOTAL 2nd
SEMESTER",0)</f>
        <v>TOTAL 2nd
SEMESTER</v>
      </c>
      <c r="DX397" s="1143"/>
      <c r="DY397" s="1143"/>
      <c r="DZ397" s="1143"/>
      <c r="EA397" s="1143"/>
      <c r="EB397" s="1144" t="str">
        <f t="shared" ref="EB397" si="430">IF(SUM(EB379:EE396)=0," ",SUM(EB379:EE396))</f>
        <v xml:space="preserve"> </v>
      </c>
      <c r="EC397" s="1144"/>
      <c r="ED397" s="1144"/>
      <c r="EE397" s="1144"/>
      <c r="EF397" s="1144" t="str">
        <f t="shared" ref="EF397" si="431">IF(SUM(EF379:EI396)=0," ",SUM(EF379:EI396))</f>
        <v xml:space="preserve"> </v>
      </c>
      <c r="EG397" s="1144"/>
      <c r="EH397" s="1144"/>
      <c r="EI397" s="1144"/>
      <c r="EJ397" s="1144" t="str">
        <f t="shared" ref="EJ397" si="432">IF(SUM(EJ379:EM396)=0," ",SUM(EJ379:EM396))</f>
        <v xml:space="preserve"> </v>
      </c>
      <c r="EK397" s="1144"/>
      <c r="EL397" s="1144"/>
      <c r="EM397" s="1144"/>
      <c r="EN397" s="1145" t="str">
        <f t="shared" ref="EN397" si="433">IF(SUM(EN379:EP396)=0," ",SUM(EN379:EP396))</f>
        <v xml:space="preserve"> </v>
      </c>
      <c r="EO397" s="1145"/>
      <c r="EP397" s="1145"/>
      <c r="EQ397" s="1145" t="str">
        <f t="shared" ref="EQ397" si="434">IF(SUM(EQ379:ES396)=0," ",SUM(EQ379:ES396))</f>
        <v xml:space="preserve"> </v>
      </c>
      <c r="ER397" s="1145"/>
      <c r="ES397" s="1145"/>
      <c r="ET397" s="643"/>
      <c r="EU397" s="160"/>
      <c r="EV397" s="1235"/>
      <c r="EW397" s="1236"/>
      <c r="EX397" s="1236"/>
      <c r="EY397" s="1236"/>
      <c r="EZ397" s="1236"/>
      <c r="FA397" s="1236"/>
      <c r="FB397" s="1236"/>
      <c r="FC397" s="1236"/>
      <c r="FD397" s="1236"/>
      <c r="FE397" s="1236"/>
      <c r="FF397" s="1236"/>
      <c r="FG397" s="1236"/>
      <c r="FH397" s="1236"/>
      <c r="FI397" s="6"/>
      <c r="FJ397" s="1237"/>
      <c r="FK397" s="1237"/>
      <c r="FL397" s="1237"/>
      <c r="FM397" s="1237"/>
      <c r="FN397" s="1237"/>
      <c r="FO397" s="250"/>
      <c r="FP397" s="250"/>
      <c r="FQ397" s="250"/>
      <c r="FR397" s="250"/>
      <c r="FS397" s="15"/>
      <c r="FT397" s="1143" t="str">
        <f>IF('FRONT PAGE'!$A$1="www.fly-logics.com","TOTAL 2nd
SEMESTER",0)</f>
        <v>TOTAL 2nd
SEMESTER</v>
      </c>
      <c r="FU397" s="1143"/>
      <c r="FV397" s="1143"/>
      <c r="FW397" s="1143"/>
      <c r="FX397" s="1143"/>
      <c r="FY397" s="1144" t="str">
        <f t="shared" ref="FY397" si="435">IF(SUM(FY379:GB396)=0," ",SUM(FY379:GB396))</f>
        <v xml:space="preserve"> </v>
      </c>
      <c r="FZ397" s="1144"/>
      <c r="GA397" s="1144"/>
      <c r="GB397" s="1144"/>
      <c r="GC397" s="1144" t="str">
        <f t="shared" ref="GC397" si="436">IF(SUM(GC379:GF396)=0," ",SUM(GC379:GF396))</f>
        <v xml:space="preserve"> </v>
      </c>
      <c r="GD397" s="1144"/>
      <c r="GE397" s="1144"/>
      <c r="GF397" s="1144"/>
      <c r="GG397" s="1144" t="str">
        <f t="shared" ref="GG397" si="437">IF(SUM(GG379:GJ396)=0," ",SUM(GG379:GJ396))</f>
        <v xml:space="preserve"> </v>
      </c>
      <c r="GH397" s="1144"/>
      <c r="GI397" s="1144"/>
      <c r="GJ397" s="1144"/>
      <c r="GK397" s="1145" t="str">
        <f t="shared" ref="GK397" si="438">IF(SUM(GK379:GM396)=0," ",SUM(GK379:GM396))</f>
        <v xml:space="preserve"> </v>
      </c>
      <c r="GL397" s="1145"/>
      <c r="GM397" s="1145"/>
      <c r="GN397" s="1145" t="str">
        <f t="shared" ref="GN397" si="439">IF(SUM(GN379:GP396)=0," ",SUM(GN379:GP396))</f>
        <v xml:space="preserve"> </v>
      </c>
      <c r="GO397" s="1145"/>
      <c r="GP397" s="1145"/>
      <c r="GQ397" s="643"/>
      <c r="GR397" s="6"/>
    </row>
    <row r="398" spans="1:200" ht="8.85" customHeight="1" x14ac:dyDescent="0.25">
      <c r="A398" s="212"/>
      <c r="B398" s="160"/>
      <c r="C398" s="1238" t="str">
        <f>IF('FRONT PAGE'!$A$1="www.fly-logics.com","FLIGHT INSTRUCTOR",0)</f>
        <v>FLIGHT INSTRUCTOR</v>
      </c>
      <c r="D398" s="1238"/>
      <c r="E398" s="1238"/>
      <c r="F398" s="1238"/>
      <c r="G398" s="1238"/>
      <c r="H398" s="1238"/>
      <c r="I398" s="1238"/>
      <c r="J398" s="1238"/>
      <c r="K398" s="1238"/>
      <c r="L398" s="1238"/>
      <c r="M398" s="1238"/>
      <c r="N398" s="1238"/>
      <c r="O398" s="1238"/>
      <c r="P398" s="6"/>
      <c r="Q398" s="1239" t="str">
        <f>IF('FRONT PAGE'!$A$1="www.fly-logics.com","NO FLIGHTS",0)</f>
        <v>NO FLIGHTS</v>
      </c>
      <c r="R398" s="1239"/>
      <c r="S398" s="1239"/>
      <c r="T398" s="1239"/>
      <c r="U398" s="1240"/>
      <c r="V398" s="1127" t="str">
        <f>IF(COUNTIFS(LOGBOOK!$AB$5:$AB$1036129,"&gt;0",LOGBOOK!$D$5:$D$1036129,F357,LOGBOOK!$AN$5:$AN$1036129,V357,LOGBOOK!$E$5:$E$1036129,L357)=0," ",COUNTIFS(LOGBOOK!$AB$5:$AB$1036129,"&gt;0",LOGBOOK!$D$5:$D$1036129,F357,LOGBOOK!$AN$5:$AN$1036129,V357,LOGBOOK!$E$5:$E$1036129,L357))</f>
        <v xml:space="preserve"> </v>
      </c>
      <c r="W398" s="1128"/>
      <c r="X398" s="1128"/>
      <c r="Y398" s="1128"/>
      <c r="Z398" s="15"/>
      <c r="AA398" s="1143"/>
      <c r="AB398" s="1143"/>
      <c r="AC398" s="1143"/>
      <c r="AD398" s="1143"/>
      <c r="AE398" s="1143"/>
      <c r="AF398" s="1144"/>
      <c r="AG398" s="1144"/>
      <c r="AH398" s="1144"/>
      <c r="AI398" s="1144"/>
      <c r="AJ398" s="1144"/>
      <c r="AK398" s="1144"/>
      <c r="AL398" s="1144"/>
      <c r="AM398" s="1144"/>
      <c r="AN398" s="1144"/>
      <c r="AO398" s="1144"/>
      <c r="AP398" s="1144"/>
      <c r="AQ398" s="1144"/>
      <c r="AR398" s="1145"/>
      <c r="AS398" s="1145"/>
      <c r="AT398" s="1145"/>
      <c r="AU398" s="1145"/>
      <c r="AV398" s="1145"/>
      <c r="AW398" s="1145"/>
      <c r="AX398" s="643"/>
      <c r="AY398" s="160"/>
      <c r="AZ398" s="1238" t="str">
        <f>IF('FRONT PAGE'!$A$1="www.fly-logics.com","FLIGHT INSTRUCTOR",0)</f>
        <v>FLIGHT INSTRUCTOR</v>
      </c>
      <c r="BA398" s="1238"/>
      <c r="BB398" s="1238"/>
      <c r="BC398" s="1238"/>
      <c r="BD398" s="1238"/>
      <c r="BE398" s="1238"/>
      <c r="BF398" s="1238"/>
      <c r="BG398" s="1238"/>
      <c r="BH398" s="1238"/>
      <c r="BI398" s="1238"/>
      <c r="BJ398" s="1238"/>
      <c r="BK398" s="1238"/>
      <c r="BL398" s="1238"/>
      <c r="BM398" s="6"/>
      <c r="BN398" s="1239" t="str">
        <f>IF('FRONT PAGE'!$A$1="www.fly-logics.com","NO FLIGHTS",0)</f>
        <v>NO FLIGHTS</v>
      </c>
      <c r="BO398" s="1239"/>
      <c r="BP398" s="1239"/>
      <c r="BQ398" s="1239"/>
      <c r="BR398" s="1240"/>
      <c r="BS398" s="1127" t="str">
        <f>IF(COUNTIFS(LOGBOOK!$AB$5:$AB$1036129,"&gt;0",LOGBOOK!$D$5:$D$1036129,BC357,LOGBOOK!$AN$5:$AN$1036129,BS357,LOGBOOK!$E$5:$E$1036129,BI357)=0," ",COUNTIFS(LOGBOOK!$AB$5:$AB$1036129,"&gt;0",LOGBOOK!$D$5:$D$1036129,BC357,LOGBOOK!$AN$5:$AN$1036129,BS357,LOGBOOK!$E$5:$E$1036129,BI357))</f>
        <v xml:space="preserve"> </v>
      </c>
      <c r="BT398" s="1128"/>
      <c r="BU398" s="1128"/>
      <c r="BV398" s="1128"/>
      <c r="BW398" s="15"/>
      <c r="BX398" s="1143"/>
      <c r="BY398" s="1143"/>
      <c r="BZ398" s="1143"/>
      <c r="CA398" s="1143"/>
      <c r="CB398" s="1143"/>
      <c r="CC398" s="1144"/>
      <c r="CD398" s="1144"/>
      <c r="CE398" s="1144"/>
      <c r="CF398" s="1144"/>
      <c r="CG398" s="1144"/>
      <c r="CH398" s="1144"/>
      <c r="CI398" s="1144"/>
      <c r="CJ398" s="1144"/>
      <c r="CK398" s="1144"/>
      <c r="CL398" s="1144"/>
      <c r="CM398" s="1144"/>
      <c r="CN398" s="1144"/>
      <c r="CO398" s="1145"/>
      <c r="CP398" s="1145"/>
      <c r="CQ398" s="1145"/>
      <c r="CR398" s="1145"/>
      <c r="CS398" s="1145"/>
      <c r="CT398" s="1145"/>
      <c r="CU398" s="643"/>
      <c r="CV398" s="251"/>
      <c r="CW398" s="212"/>
      <c r="CX398" s="160"/>
      <c r="CY398" s="1238" t="str">
        <f>IF('FRONT PAGE'!$A$1="www.fly-logics.com","FLIGHT INSTRUCTOR",0)</f>
        <v>FLIGHT INSTRUCTOR</v>
      </c>
      <c r="CZ398" s="1238"/>
      <c r="DA398" s="1238"/>
      <c r="DB398" s="1238"/>
      <c r="DC398" s="1238"/>
      <c r="DD398" s="1238"/>
      <c r="DE398" s="1238"/>
      <c r="DF398" s="1238"/>
      <c r="DG398" s="1238"/>
      <c r="DH398" s="1238"/>
      <c r="DI398" s="1238"/>
      <c r="DJ398" s="1238"/>
      <c r="DK398" s="1238"/>
      <c r="DL398" s="6"/>
      <c r="DM398" s="1239" t="str">
        <f>IF('FRONT PAGE'!$A$1="www.fly-logics.com","NO FLIGHTS",0)</f>
        <v>NO FLIGHTS</v>
      </c>
      <c r="DN398" s="1239"/>
      <c r="DO398" s="1239"/>
      <c r="DP398" s="1239"/>
      <c r="DQ398" s="1240"/>
      <c r="DR398" s="1127" t="str">
        <f>IF(COUNTIFS(LOGBOOK!$AB$5:$AB$1036129,"&gt;0",LOGBOOK!$D$5:$D$1036129,DB357,LOGBOOK!$AN$5:$AN$1036129,DR357,LOGBOOK!$E$5:$E$1036129,DH357)=0," ",COUNTIFS(LOGBOOK!$AB$5:$AB$1036129,"&gt;0",LOGBOOK!$D$5:$D$1036129,DB357,LOGBOOK!$AN$5:$AN$1036129,DR357,LOGBOOK!$E$5:$E$1036129,DH357))</f>
        <v xml:space="preserve"> </v>
      </c>
      <c r="DS398" s="1128"/>
      <c r="DT398" s="1128"/>
      <c r="DU398" s="1128"/>
      <c r="DV398" s="15"/>
      <c r="DW398" s="1143"/>
      <c r="DX398" s="1143"/>
      <c r="DY398" s="1143"/>
      <c r="DZ398" s="1143"/>
      <c r="EA398" s="1143"/>
      <c r="EB398" s="1144"/>
      <c r="EC398" s="1144"/>
      <c r="ED398" s="1144"/>
      <c r="EE398" s="1144"/>
      <c r="EF398" s="1144"/>
      <c r="EG398" s="1144"/>
      <c r="EH398" s="1144"/>
      <c r="EI398" s="1144"/>
      <c r="EJ398" s="1144"/>
      <c r="EK398" s="1144"/>
      <c r="EL398" s="1144"/>
      <c r="EM398" s="1144"/>
      <c r="EN398" s="1145"/>
      <c r="EO398" s="1145"/>
      <c r="EP398" s="1145"/>
      <c r="EQ398" s="1145"/>
      <c r="ER398" s="1145"/>
      <c r="ES398" s="1145"/>
      <c r="ET398" s="643"/>
      <c r="EU398" s="160"/>
      <c r="EV398" s="1238" t="str">
        <f>IF('FRONT PAGE'!$A$1="www.fly-logics.com","FLIGHT INSTRUCTOR",0)</f>
        <v>FLIGHT INSTRUCTOR</v>
      </c>
      <c r="EW398" s="1238"/>
      <c r="EX398" s="1238"/>
      <c r="EY398" s="1238"/>
      <c r="EZ398" s="1238"/>
      <c r="FA398" s="1238"/>
      <c r="FB398" s="1238"/>
      <c r="FC398" s="1238"/>
      <c r="FD398" s="1238"/>
      <c r="FE398" s="1238"/>
      <c r="FF398" s="1238"/>
      <c r="FG398" s="1238"/>
      <c r="FH398" s="1238"/>
      <c r="FI398" s="6"/>
      <c r="FJ398" s="1239" t="str">
        <f>IF('FRONT PAGE'!$A$1="www.fly-logics.com","NO FLIGHTS",0)</f>
        <v>NO FLIGHTS</v>
      </c>
      <c r="FK398" s="1239"/>
      <c r="FL398" s="1239"/>
      <c r="FM398" s="1239"/>
      <c r="FN398" s="1240"/>
      <c r="FO398" s="1127" t="str">
        <f>IF(COUNTIFS(LOGBOOK!$AB$5:$AB$1036129,"&gt;0",LOGBOOK!$D$5:$D$1036129,EY357,LOGBOOK!$AN$5:$AN$1036129,FO357,LOGBOOK!$E$5:$E$1036129,FE357)=0," ",COUNTIFS(LOGBOOK!$AB$5:$AB$1036129,"&gt;0",LOGBOOK!$D$5:$D$1036129,EY357,LOGBOOK!$AN$5:$AN$1036129,FO357,LOGBOOK!$E$5:$E$1036129,FE357))</f>
        <v xml:space="preserve"> </v>
      </c>
      <c r="FP398" s="1128"/>
      <c r="FQ398" s="1128"/>
      <c r="FR398" s="1128"/>
      <c r="FS398" s="15"/>
      <c r="FT398" s="1143"/>
      <c r="FU398" s="1143"/>
      <c r="FV398" s="1143"/>
      <c r="FW398" s="1143"/>
      <c r="FX398" s="1143"/>
      <c r="FY398" s="1144"/>
      <c r="FZ398" s="1144"/>
      <c r="GA398" s="1144"/>
      <c r="GB398" s="1144"/>
      <c r="GC398" s="1144"/>
      <c r="GD398" s="1144"/>
      <c r="GE398" s="1144"/>
      <c r="GF398" s="1144"/>
      <c r="GG398" s="1144"/>
      <c r="GH398" s="1144"/>
      <c r="GI398" s="1144"/>
      <c r="GJ398" s="1144"/>
      <c r="GK398" s="1145"/>
      <c r="GL398" s="1145"/>
      <c r="GM398" s="1145"/>
      <c r="GN398" s="1145"/>
      <c r="GO398" s="1145"/>
      <c r="GP398" s="1145"/>
      <c r="GQ398" s="643"/>
      <c r="GR398" s="6"/>
    </row>
    <row r="399" spans="1:200" ht="8.85" customHeight="1" x14ac:dyDescent="0.25">
      <c r="A399" s="212"/>
      <c r="B399" s="160"/>
      <c r="C399" s="1238"/>
      <c r="D399" s="1238"/>
      <c r="E399" s="1238"/>
      <c r="F399" s="1238"/>
      <c r="G399" s="1238"/>
      <c r="H399" s="1238"/>
      <c r="I399" s="1238"/>
      <c r="J399" s="1238"/>
      <c r="K399" s="1238"/>
      <c r="L399" s="1238"/>
      <c r="M399" s="1238"/>
      <c r="N399" s="1238"/>
      <c r="O399" s="1238"/>
      <c r="P399" s="6"/>
      <c r="Q399" s="1239"/>
      <c r="R399" s="1239"/>
      <c r="S399" s="1239"/>
      <c r="T399" s="1239"/>
      <c r="U399" s="1240"/>
      <c r="V399" s="1127"/>
      <c r="W399" s="1128"/>
      <c r="X399" s="1128"/>
      <c r="Y399" s="1128"/>
      <c r="Z399" s="15"/>
      <c r="AA399" s="1143"/>
      <c r="AB399" s="1143"/>
      <c r="AC399" s="1143"/>
      <c r="AD399" s="1143"/>
      <c r="AE399" s="1143"/>
      <c r="AF399" s="1144"/>
      <c r="AG399" s="1144"/>
      <c r="AH399" s="1144"/>
      <c r="AI399" s="1144"/>
      <c r="AJ399" s="1144"/>
      <c r="AK399" s="1144"/>
      <c r="AL399" s="1144"/>
      <c r="AM399" s="1144"/>
      <c r="AN399" s="1144"/>
      <c r="AO399" s="1144"/>
      <c r="AP399" s="1144"/>
      <c r="AQ399" s="1144"/>
      <c r="AR399" s="1145"/>
      <c r="AS399" s="1145"/>
      <c r="AT399" s="1145"/>
      <c r="AU399" s="1145"/>
      <c r="AV399" s="1145"/>
      <c r="AW399" s="1145"/>
      <c r="AX399" s="643"/>
      <c r="AY399" s="160"/>
      <c r="AZ399" s="1238"/>
      <c r="BA399" s="1238"/>
      <c r="BB399" s="1238"/>
      <c r="BC399" s="1238"/>
      <c r="BD399" s="1238"/>
      <c r="BE399" s="1238"/>
      <c r="BF399" s="1238"/>
      <c r="BG399" s="1238"/>
      <c r="BH399" s="1238"/>
      <c r="BI399" s="1238"/>
      <c r="BJ399" s="1238"/>
      <c r="BK399" s="1238"/>
      <c r="BL399" s="1238"/>
      <c r="BM399" s="6"/>
      <c r="BN399" s="1239"/>
      <c r="BO399" s="1239"/>
      <c r="BP399" s="1239"/>
      <c r="BQ399" s="1239"/>
      <c r="BR399" s="1240"/>
      <c r="BS399" s="1127"/>
      <c r="BT399" s="1128"/>
      <c r="BU399" s="1128"/>
      <c r="BV399" s="1128"/>
      <c r="BW399" s="15"/>
      <c r="BX399" s="1143"/>
      <c r="BY399" s="1143"/>
      <c r="BZ399" s="1143"/>
      <c r="CA399" s="1143"/>
      <c r="CB399" s="1143"/>
      <c r="CC399" s="1144"/>
      <c r="CD399" s="1144"/>
      <c r="CE399" s="1144"/>
      <c r="CF399" s="1144"/>
      <c r="CG399" s="1144"/>
      <c r="CH399" s="1144"/>
      <c r="CI399" s="1144"/>
      <c r="CJ399" s="1144"/>
      <c r="CK399" s="1144"/>
      <c r="CL399" s="1144"/>
      <c r="CM399" s="1144"/>
      <c r="CN399" s="1144"/>
      <c r="CO399" s="1145"/>
      <c r="CP399" s="1145"/>
      <c r="CQ399" s="1145"/>
      <c r="CR399" s="1145"/>
      <c r="CS399" s="1145"/>
      <c r="CT399" s="1145"/>
      <c r="CU399" s="643"/>
      <c r="CV399" s="251"/>
      <c r="CW399" s="212"/>
      <c r="CX399" s="160"/>
      <c r="CY399" s="1238"/>
      <c r="CZ399" s="1238"/>
      <c r="DA399" s="1238"/>
      <c r="DB399" s="1238"/>
      <c r="DC399" s="1238"/>
      <c r="DD399" s="1238"/>
      <c r="DE399" s="1238"/>
      <c r="DF399" s="1238"/>
      <c r="DG399" s="1238"/>
      <c r="DH399" s="1238"/>
      <c r="DI399" s="1238"/>
      <c r="DJ399" s="1238"/>
      <c r="DK399" s="1238"/>
      <c r="DL399" s="6"/>
      <c r="DM399" s="1239"/>
      <c r="DN399" s="1239"/>
      <c r="DO399" s="1239"/>
      <c r="DP399" s="1239"/>
      <c r="DQ399" s="1240"/>
      <c r="DR399" s="1127"/>
      <c r="DS399" s="1128"/>
      <c r="DT399" s="1128"/>
      <c r="DU399" s="1128"/>
      <c r="DV399" s="15"/>
      <c r="DW399" s="1143"/>
      <c r="DX399" s="1143"/>
      <c r="DY399" s="1143"/>
      <c r="DZ399" s="1143"/>
      <c r="EA399" s="1143"/>
      <c r="EB399" s="1144"/>
      <c r="EC399" s="1144"/>
      <c r="ED399" s="1144"/>
      <c r="EE399" s="1144"/>
      <c r="EF399" s="1144"/>
      <c r="EG399" s="1144"/>
      <c r="EH399" s="1144"/>
      <c r="EI399" s="1144"/>
      <c r="EJ399" s="1144"/>
      <c r="EK399" s="1144"/>
      <c r="EL399" s="1144"/>
      <c r="EM399" s="1144"/>
      <c r="EN399" s="1145"/>
      <c r="EO399" s="1145"/>
      <c r="EP399" s="1145"/>
      <c r="EQ399" s="1145"/>
      <c r="ER399" s="1145"/>
      <c r="ES399" s="1145"/>
      <c r="ET399" s="643"/>
      <c r="EU399" s="160"/>
      <c r="EV399" s="1238"/>
      <c r="EW399" s="1238"/>
      <c r="EX399" s="1238"/>
      <c r="EY399" s="1238"/>
      <c r="EZ399" s="1238"/>
      <c r="FA399" s="1238"/>
      <c r="FB399" s="1238"/>
      <c r="FC399" s="1238"/>
      <c r="FD399" s="1238"/>
      <c r="FE399" s="1238"/>
      <c r="FF399" s="1238"/>
      <c r="FG399" s="1238"/>
      <c r="FH399" s="1238"/>
      <c r="FI399" s="6"/>
      <c r="FJ399" s="1239"/>
      <c r="FK399" s="1239"/>
      <c r="FL399" s="1239"/>
      <c r="FM399" s="1239"/>
      <c r="FN399" s="1240"/>
      <c r="FO399" s="1127"/>
      <c r="FP399" s="1128"/>
      <c r="FQ399" s="1128"/>
      <c r="FR399" s="1128"/>
      <c r="FS399" s="15"/>
      <c r="FT399" s="1143"/>
      <c r="FU399" s="1143"/>
      <c r="FV399" s="1143"/>
      <c r="FW399" s="1143"/>
      <c r="FX399" s="1143"/>
      <c r="FY399" s="1144"/>
      <c r="FZ399" s="1144"/>
      <c r="GA399" s="1144"/>
      <c r="GB399" s="1144"/>
      <c r="GC399" s="1144"/>
      <c r="GD399" s="1144"/>
      <c r="GE399" s="1144"/>
      <c r="GF399" s="1144"/>
      <c r="GG399" s="1144"/>
      <c r="GH399" s="1144"/>
      <c r="GI399" s="1144"/>
      <c r="GJ399" s="1144"/>
      <c r="GK399" s="1145"/>
      <c r="GL399" s="1145"/>
      <c r="GM399" s="1145"/>
      <c r="GN399" s="1145"/>
      <c r="GO399" s="1145"/>
      <c r="GP399" s="1145"/>
      <c r="GQ399" s="643"/>
      <c r="GR399" s="6"/>
    </row>
    <row r="400" spans="1:200" ht="5.25" customHeight="1" x14ac:dyDescent="0.25">
      <c r="A400" s="212"/>
      <c r="B400" s="160"/>
      <c r="C400" s="624"/>
      <c r="D400" s="624"/>
      <c r="E400" s="624"/>
      <c r="F400" s="624"/>
      <c r="G400" s="624"/>
      <c r="H400" s="624"/>
      <c r="I400" s="624"/>
      <c r="J400" s="624"/>
      <c r="K400" s="624"/>
      <c r="L400" s="624"/>
      <c r="M400" s="624"/>
      <c r="N400" s="624"/>
      <c r="O400" s="624"/>
      <c r="P400" s="624"/>
      <c r="Q400" s="624"/>
      <c r="R400" s="624"/>
      <c r="S400" s="624"/>
      <c r="T400" s="624"/>
      <c r="U400" s="624"/>
      <c r="V400" s="624"/>
      <c r="W400" s="624"/>
      <c r="X400" s="624"/>
      <c r="Y400" s="624"/>
      <c r="Z400" s="15"/>
      <c r="AA400" s="1143"/>
      <c r="AB400" s="1143"/>
      <c r="AC400" s="1143"/>
      <c r="AD400" s="1143"/>
      <c r="AE400" s="1143"/>
      <c r="AF400" s="1144"/>
      <c r="AG400" s="1144"/>
      <c r="AH400" s="1144"/>
      <c r="AI400" s="1144"/>
      <c r="AJ400" s="1144"/>
      <c r="AK400" s="1144"/>
      <c r="AL400" s="1144"/>
      <c r="AM400" s="1144"/>
      <c r="AN400" s="1144"/>
      <c r="AO400" s="1144"/>
      <c r="AP400" s="1144"/>
      <c r="AQ400" s="1144"/>
      <c r="AR400" s="1145"/>
      <c r="AS400" s="1145"/>
      <c r="AT400" s="1145"/>
      <c r="AU400" s="1145"/>
      <c r="AV400" s="1145"/>
      <c r="AW400" s="1145"/>
      <c r="AX400" s="643"/>
      <c r="AY400" s="160"/>
      <c r="AZ400" s="624"/>
      <c r="BA400" s="624"/>
      <c r="BB400" s="624"/>
      <c r="BC400" s="624"/>
      <c r="BD400" s="624"/>
      <c r="BE400" s="624"/>
      <c r="BF400" s="624"/>
      <c r="BG400" s="624"/>
      <c r="BH400" s="624"/>
      <c r="BI400" s="624"/>
      <c r="BJ400" s="624"/>
      <c r="BK400" s="624"/>
      <c r="BL400" s="624"/>
      <c r="BM400" s="624"/>
      <c r="BN400" s="624"/>
      <c r="BO400" s="624"/>
      <c r="BP400" s="624"/>
      <c r="BQ400" s="624"/>
      <c r="BR400" s="624"/>
      <c r="BS400" s="624"/>
      <c r="BT400" s="624"/>
      <c r="BU400" s="624"/>
      <c r="BV400" s="624"/>
      <c r="BW400" s="15"/>
      <c r="BX400" s="1143"/>
      <c r="BY400" s="1143"/>
      <c r="BZ400" s="1143"/>
      <c r="CA400" s="1143"/>
      <c r="CB400" s="1143"/>
      <c r="CC400" s="1144"/>
      <c r="CD400" s="1144"/>
      <c r="CE400" s="1144"/>
      <c r="CF400" s="1144"/>
      <c r="CG400" s="1144"/>
      <c r="CH400" s="1144"/>
      <c r="CI400" s="1144"/>
      <c r="CJ400" s="1144"/>
      <c r="CK400" s="1144"/>
      <c r="CL400" s="1144"/>
      <c r="CM400" s="1144"/>
      <c r="CN400" s="1144"/>
      <c r="CO400" s="1145"/>
      <c r="CP400" s="1145"/>
      <c r="CQ400" s="1145"/>
      <c r="CR400" s="1145"/>
      <c r="CS400" s="1145"/>
      <c r="CT400" s="1145"/>
      <c r="CU400" s="643"/>
      <c r="CV400" s="251"/>
      <c r="CW400" s="212"/>
      <c r="CX400" s="160"/>
      <c r="CY400" s="624"/>
      <c r="CZ400" s="624"/>
      <c r="DA400" s="624"/>
      <c r="DB400" s="624"/>
      <c r="DC400" s="624"/>
      <c r="DD400" s="624"/>
      <c r="DE400" s="624"/>
      <c r="DF400" s="624"/>
      <c r="DG400" s="624"/>
      <c r="DH400" s="624"/>
      <c r="DI400" s="624"/>
      <c r="DJ400" s="624"/>
      <c r="DK400" s="624"/>
      <c r="DL400" s="624"/>
      <c r="DM400" s="624"/>
      <c r="DN400" s="624"/>
      <c r="DO400" s="624"/>
      <c r="DP400" s="624"/>
      <c r="DQ400" s="624"/>
      <c r="DR400" s="624"/>
      <c r="DS400" s="624"/>
      <c r="DT400" s="624"/>
      <c r="DU400" s="624"/>
      <c r="DV400" s="15"/>
      <c r="DW400" s="1143"/>
      <c r="DX400" s="1143"/>
      <c r="DY400" s="1143"/>
      <c r="DZ400" s="1143"/>
      <c r="EA400" s="1143"/>
      <c r="EB400" s="1144"/>
      <c r="EC400" s="1144"/>
      <c r="ED400" s="1144"/>
      <c r="EE400" s="1144"/>
      <c r="EF400" s="1144"/>
      <c r="EG400" s="1144"/>
      <c r="EH400" s="1144"/>
      <c r="EI400" s="1144"/>
      <c r="EJ400" s="1144"/>
      <c r="EK400" s="1144"/>
      <c r="EL400" s="1144"/>
      <c r="EM400" s="1144"/>
      <c r="EN400" s="1145"/>
      <c r="EO400" s="1145"/>
      <c r="EP400" s="1145"/>
      <c r="EQ400" s="1145"/>
      <c r="ER400" s="1145"/>
      <c r="ES400" s="1145"/>
      <c r="ET400" s="643"/>
      <c r="EU400" s="160"/>
      <c r="EV400" s="624"/>
      <c r="EW400" s="624"/>
      <c r="EX400" s="624"/>
      <c r="EY400" s="624"/>
      <c r="EZ400" s="624"/>
      <c r="FA400" s="624"/>
      <c r="FB400" s="624"/>
      <c r="FC400" s="624"/>
      <c r="FD400" s="624"/>
      <c r="FE400" s="624"/>
      <c r="FF400" s="624"/>
      <c r="FG400" s="624"/>
      <c r="FH400" s="624"/>
      <c r="FI400" s="624"/>
      <c r="FJ400" s="624"/>
      <c r="FK400" s="624"/>
      <c r="FL400" s="624"/>
      <c r="FM400" s="624"/>
      <c r="FN400" s="624"/>
      <c r="FO400" s="624"/>
      <c r="FP400" s="624"/>
      <c r="FQ400" s="624"/>
      <c r="FR400" s="624"/>
      <c r="FS400" s="15"/>
      <c r="FT400" s="1143"/>
      <c r="FU400" s="1143"/>
      <c r="FV400" s="1143"/>
      <c r="FW400" s="1143"/>
      <c r="FX400" s="1143"/>
      <c r="FY400" s="1144"/>
      <c r="FZ400" s="1144"/>
      <c r="GA400" s="1144"/>
      <c r="GB400" s="1144"/>
      <c r="GC400" s="1144"/>
      <c r="GD400" s="1144"/>
      <c r="GE400" s="1144"/>
      <c r="GF400" s="1144"/>
      <c r="GG400" s="1144"/>
      <c r="GH400" s="1144"/>
      <c r="GI400" s="1144"/>
      <c r="GJ400" s="1144"/>
      <c r="GK400" s="1145"/>
      <c r="GL400" s="1145"/>
      <c r="GM400" s="1145"/>
      <c r="GN400" s="1145"/>
      <c r="GO400" s="1145"/>
      <c r="GP400" s="1145"/>
      <c r="GQ400" s="643"/>
      <c r="GR400" s="6"/>
    </row>
    <row r="401" spans="1:200" ht="10.5" customHeight="1" x14ac:dyDescent="0.25">
      <c r="A401" s="212"/>
      <c r="B401" s="160"/>
      <c r="C401" s="1241" t="str">
        <f>IF('FRONT PAGE'!$A$1="www.fly-logics.com","HOURS",0)</f>
        <v>HOURS</v>
      </c>
      <c r="D401" s="1241"/>
      <c r="E401" s="1241"/>
      <c r="F401" s="1241"/>
      <c r="G401" s="1242"/>
      <c r="H401" s="1140" t="str">
        <f>IF(SUMIFS(LOGBOOK!$AB$5:$AB$1036129,LOGBOOK!$D$5:$D$1036129,F357,LOGBOOK!$AN$5:$AN$1036129,V357,LOGBOOK!$E$5:$E$1036129,L357)=0," ",SUMIFS(LOGBOOK!$AB$5:$AB$1036129,LOGBOOK!$D$5:$D$1036129,F357,LOGBOOK!$AN$5:$AN$1036129,V357,LOGBOOK!$E$5:$E$1036129,L357))</f>
        <v xml:space="preserve"> </v>
      </c>
      <c r="I401" s="1141"/>
      <c r="J401" s="1141"/>
      <c r="K401" s="1141"/>
      <c r="L401" s="1141"/>
      <c r="M401" s="1141"/>
      <c r="N401" s="626"/>
      <c r="O401" s="1243" t="str">
        <f>IF('FRONT PAGE'!$A$1="www.fly-logics.com","DAY",0)</f>
        <v>DAY</v>
      </c>
      <c r="P401" s="1243"/>
      <c r="Q401" s="1243"/>
      <c r="R401" s="1243"/>
      <c r="S401" s="1244"/>
      <c r="T401" s="1140" t="str">
        <f>IF(SUMIFS(LOGBOOK!$T$5:$T$1036129,LOGBOOK!$D$5:$D$1036129,F357,LOGBOOK!$E$5:$E$1036129,L357,LOGBOOK!$AN$5:$AN$1036129,V357,LOGBOOK!$AB$5:$AB$1036129,"&gt;0")=0," ",SUMIFS(LOGBOOK!$T$5:$T$1036129,LOGBOOK!$D$5:$D$1036129,F357,LOGBOOK!$E$5:$E$1036129,L357,LOGBOOK!$AN$5:$AN$1036129,V357,LOGBOOK!$AB$5:$AB$1036129,"&gt;0"))</f>
        <v xml:space="preserve"> </v>
      </c>
      <c r="U401" s="1141"/>
      <c r="V401" s="1141"/>
      <c r="W401" s="1141"/>
      <c r="X401" s="1141"/>
      <c r="Y401" s="1141"/>
      <c r="Z401" s="15"/>
      <c r="AA401" s="1143"/>
      <c r="AB401" s="1143"/>
      <c r="AC401" s="1143"/>
      <c r="AD401" s="1143"/>
      <c r="AE401" s="1143"/>
      <c r="AF401" s="1144"/>
      <c r="AG401" s="1144"/>
      <c r="AH401" s="1144"/>
      <c r="AI401" s="1144"/>
      <c r="AJ401" s="1146"/>
      <c r="AK401" s="1146"/>
      <c r="AL401" s="1146"/>
      <c r="AM401" s="1146"/>
      <c r="AN401" s="1146"/>
      <c r="AO401" s="1146"/>
      <c r="AP401" s="1146"/>
      <c r="AQ401" s="1146"/>
      <c r="AR401" s="1147"/>
      <c r="AS401" s="1147"/>
      <c r="AT401" s="1147"/>
      <c r="AU401" s="1147"/>
      <c r="AV401" s="1147"/>
      <c r="AW401" s="1147"/>
      <c r="AX401" s="643"/>
      <c r="AY401" s="160"/>
      <c r="AZ401" s="1241" t="str">
        <f>IF('FRONT PAGE'!$A$1="www.fly-logics.com","HOURS",0)</f>
        <v>HOURS</v>
      </c>
      <c r="BA401" s="1241"/>
      <c r="BB401" s="1241"/>
      <c r="BC401" s="1241"/>
      <c r="BD401" s="1242"/>
      <c r="BE401" s="1140" t="str">
        <f>IF(SUMIFS(LOGBOOK!$AB$5:$AB$1036129,LOGBOOK!$D$5:$D$1036129,BC357,LOGBOOK!$AN$5:$AN$1036129,BS357,LOGBOOK!$E$5:$E$1036129,BI357)=0," ",SUMIFS(LOGBOOK!$AB$5:$AB$1036129,LOGBOOK!$D$5:$D$1036129,BC357,LOGBOOK!$AN$5:$AN$1036129,BS357,LOGBOOK!$E$5:$E$1036129,BI357))</f>
        <v xml:space="preserve"> </v>
      </c>
      <c r="BF401" s="1141"/>
      <c r="BG401" s="1141"/>
      <c r="BH401" s="1141"/>
      <c r="BI401" s="1141"/>
      <c r="BJ401" s="1141"/>
      <c r="BK401" s="626"/>
      <c r="BL401" s="1243" t="str">
        <f>IF('FRONT PAGE'!$A$1="www.fly-logics.com","DAY",0)</f>
        <v>DAY</v>
      </c>
      <c r="BM401" s="1243"/>
      <c r="BN401" s="1243"/>
      <c r="BO401" s="1243"/>
      <c r="BP401" s="1244"/>
      <c r="BQ401" s="1140" t="str">
        <f>IF(SUMIFS(LOGBOOK!$T$5:$T$1036129,LOGBOOK!$D$5:$D$1036129,BC357,LOGBOOK!$E$5:$E$1036129,BI357,LOGBOOK!$AN$5:$AN$1036129,BS357,LOGBOOK!$AB$5:$AB$1036129,"&gt;0")=0," ",SUMIFS(LOGBOOK!$T$5:$T$1036129,LOGBOOK!$D$5:$D$1036129,BC357,LOGBOOK!$E$5:$E$1036129,BI357,LOGBOOK!$AN$5:$AN$1036129,BS357,LOGBOOK!$AB$5:$AB$1036129,"&gt;0"))</f>
        <v xml:space="preserve"> </v>
      </c>
      <c r="BR401" s="1141"/>
      <c r="BS401" s="1141"/>
      <c r="BT401" s="1141"/>
      <c r="BU401" s="1141"/>
      <c r="BV401" s="1141"/>
      <c r="BW401" s="15"/>
      <c r="BX401" s="1143"/>
      <c r="BY401" s="1143"/>
      <c r="BZ401" s="1143"/>
      <c r="CA401" s="1143"/>
      <c r="CB401" s="1143"/>
      <c r="CC401" s="1144"/>
      <c r="CD401" s="1144"/>
      <c r="CE401" s="1144"/>
      <c r="CF401" s="1144"/>
      <c r="CG401" s="1146"/>
      <c r="CH401" s="1146"/>
      <c r="CI401" s="1146"/>
      <c r="CJ401" s="1146"/>
      <c r="CK401" s="1146"/>
      <c r="CL401" s="1146"/>
      <c r="CM401" s="1146"/>
      <c r="CN401" s="1146"/>
      <c r="CO401" s="1147"/>
      <c r="CP401" s="1147"/>
      <c r="CQ401" s="1147"/>
      <c r="CR401" s="1147"/>
      <c r="CS401" s="1147"/>
      <c r="CT401" s="1147"/>
      <c r="CU401" s="643"/>
      <c r="CV401" s="251"/>
      <c r="CW401" s="212"/>
      <c r="CX401" s="160"/>
      <c r="CY401" s="1241" t="str">
        <f>IF('FRONT PAGE'!$A$1="www.fly-logics.com","HOURS",0)</f>
        <v>HOURS</v>
      </c>
      <c r="CZ401" s="1241"/>
      <c r="DA401" s="1241"/>
      <c r="DB401" s="1241"/>
      <c r="DC401" s="1242"/>
      <c r="DD401" s="1140" t="str">
        <f>IF(SUMIFS(LOGBOOK!$AB$5:$AB$1036129,LOGBOOK!$D$5:$D$1036129,DB357,LOGBOOK!$AN$5:$AN$1036129,DR357,LOGBOOK!$E$5:$E$1036129,DH357)=0," ",SUMIFS(LOGBOOK!$AB$5:$AB$1036129,LOGBOOK!$D$5:$D$1036129,DB357,LOGBOOK!$AN$5:$AN$1036129,DR357,LOGBOOK!$E$5:$E$1036129,DH357))</f>
        <v xml:space="preserve"> </v>
      </c>
      <c r="DE401" s="1141"/>
      <c r="DF401" s="1141"/>
      <c r="DG401" s="1141"/>
      <c r="DH401" s="1141"/>
      <c r="DI401" s="1141"/>
      <c r="DJ401" s="626"/>
      <c r="DK401" s="1243" t="str">
        <f>IF('FRONT PAGE'!$A$1="www.fly-logics.com","DAY",0)</f>
        <v>DAY</v>
      </c>
      <c r="DL401" s="1243"/>
      <c r="DM401" s="1243"/>
      <c r="DN401" s="1243"/>
      <c r="DO401" s="1244"/>
      <c r="DP401" s="1140" t="str">
        <f>IF(SUMIFS(LOGBOOK!$T$5:$T$1036129,LOGBOOK!$D$5:$D$1036129,DB357,LOGBOOK!$E$5:$E$1036129,DH357,LOGBOOK!$AN$5:$AN$1036129,DR357,LOGBOOK!$AB$5:$AB$1036129,"&gt;0")=0," ",SUMIFS(LOGBOOK!$T$5:$T$1036129,LOGBOOK!$D$5:$D$1036129,DB357,LOGBOOK!$E$5:$E$1036129,DH357,LOGBOOK!$AN$5:$AN$1036129,DR357,LOGBOOK!$AB$5:$AB$1036129,"&gt;0"))</f>
        <v xml:space="preserve"> </v>
      </c>
      <c r="DQ401" s="1141"/>
      <c r="DR401" s="1141"/>
      <c r="DS401" s="1141"/>
      <c r="DT401" s="1141"/>
      <c r="DU401" s="1141"/>
      <c r="DV401" s="15"/>
      <c r="DW401" s="1143"/>
      <c r="DX401" s="1143"/>
      <c r="DY401" s="1143"/>
      <c r="DZ401" s="1143"/>
      <c r="EA401" s="1143"/>
      <c r="EB401" s="1144"/>
      <c r="EC401" s="1144"/>
      <c r="ED401" s="1144"/>
      <c r="EE401" s="1144"/>
      <c r="EF401" s="1146"/>
      <c r="EG401" s="1146"/>
      <c r="EH401" s="1146"/>
      <c r="EI401" s="1146"/>
      <c r="EJ401" s="1146"/>
      <c r="EK401" s="1146"/>
      <c r="EL401" s="1146"/>
      <c r="EM401" s="1146"/>
      <c r="EN401" s="1147"/>
      <c r="EO401" s="1147"/>
      <c r="EP401" s="1147"/>
      <c r="EQ401" s="1147"/>
      <c r="ER401" s="1147"/>
      <c r="ES401" s="1147"/>
      <c r="ET401" s="643"/>
      <c r="EU401" s="160"/>
      <c r="EV401" s="1241" t="str">
        <f>IF('FRONT PAGE'!$A$1="www.fly-logics.com","HOURS",0)</f>
        <v>HOURS</v>
      </c>
      <c r="EW401" s="1241"/>
      <c r="EX401" s="1241"/>
      <c r="EY401" s="1241"/>
      <c r="EZ401" s="1242"/>
      <c r="FA401" s="1140" t="str">
        <f>IF(SUMIFS(LOGBOOK!$AB$5:$AB$1036129,LOGBOOK!$D$5:$D$1036129,EY357,LOGBOOK!$AN$5:$AN$1036129,FO357,LOGBOOK!$E$5:$E$1036129,FE357)=0," ",SUMIFS(LOGBOOK!$AB$5:$AB$1036129,LOGBOOK!$D$5:$D$1036129,EY357,LOGBOOK!$AN$5:$AN$1036129,FO357,LOGBOOK!$E$5:$E$1036129,FE357))</f>
        <v xml:space="preserve"> </v>
      </c>
      <c r="FB401" s="1141"/>
      <c r="FC401" s="1141"/>
      <c r="FD401" s="1141"/>
      <c r="FE401" s="1141"/>
      <c r="FF401" s="1141"/>
      <c r="FG401" s="626"/>
      <c r="FH401" s="1243" t="str">
        <f>IF('FRONT PAGE'!$A$1="www.fly-logics.com","DAY",0)</f>
        <v>DAY</v>
      </c>
      <c r="FI401" s="1243"/>
      <c r="FJ401" s="1243"/>
      <c r="FK401" s="1243"/>
      <c r="FL401" s="1244"/>
      <c r="FM401" s="1140" t="str">
        <f>IF(SUMIFS(LOGBOOK!$T$5:$T$1036129,LOGBOOK!$D$5:$D$1036129,EY357,LOGBOOK!$E$5:$E$1036129,FE357,LOGBOOK!$AN$5:$AN$1036129,FO357,LOGBOOK!$AB$5:$AB$1036129,"&gt;0")=0," ",SUMIFS(LOGBOOK!$T$5:$T$1036129,LOGBOOK!$D$5:$D$1036129,EY357,LOGBOOK!$E$5:$E$1036129,FE357,LOGBOOK!$AN$5:$AN$1036129,FO357,LOGBOOK!$AB$5:$AB$1036129,"&gt;0"))</f>
        <v xml:space="preserve"> </v>
      </c>
      <c r="FN401" s="1141"/>
      <c r="FO401" s="1141"/>
      <c r="FP401" s="1141"/>
      <c r="FQ401" s="1141"/>
      <c r="FR401" s="1141"/>
      <c r="FS401" s="15"/>
      <c r="FT401" s="1143"/>
      <c r="FU401" s="1143"/>
      <c r="FV401" s="1143"/>
      <c r="FW401" s="1143"/>
      <c r="FX401" s="1143"/>
      <c r="FY401" s="1144"/>
      <c r="FZ401" s="1144"/>
      <c r="GA401" s="1144"/>
      <c r="GB401" s="1144"/>
      <c r="GC401" s="1146"/>
      <c r="GD401" s="1146"/>
      <c r="GE401" s="1146"/>
      <c r="GF401" s="1146"/>
      <c r="GG401" s="1146"/>
      <c r="GH401" s="1146"/>
      <c r="GI401" s="1146"/>
      <c r="GJ401" s="1146"/>
      <c r="GK401" s="1147"/>
      <c r="GL401" s="1147"/>
      <c r="GM401" s="1147"/>
      <c r="GN401" s="1147"/>
      <c r="GO401" s="1147"/>
      <c r="GP401" s="1147"/>
      <c r="GQ401" s="643"/>
      <c r="GR401" s="6"/>
    </row>
    <row r="402" spans="1:200" ht="8.85" customHeight="1" x14ac:dyDescent="0.25">
      <c r="A402" s="212"/>
      <c r="B402" s="160"/>
      <c r="C402" s="1241"/>
      <c r="D402" s="1241"/>
      <c r="E402" s="1241"/>
      <c r="F402" s="1241"/>
      <c r="G402" s="1242"/>
      <c r="H402" s="1142"/>
      <c r="I402" s="1141"/>
      <c r="J402" s="1141"/>
      <c r="K402" s="1141"/>
      <c r="L402" s="1141"/>
      <c r="M402" s="1141"/>
      <c r="N402" s="626"/>
      <c r="O402" s="1243"/>
      <c r="P402" s="1243"/>
      <c r="Q402" s="1243"/>
      <c r="R402" s="1243"/>
      <c r="S402" s="1244"/>
      <c r="T402" s="1142"/>
      <c r="U402" s="1141"/>
      <c r="V402" s="1141"/>
      <c r="W402" s="1141"/>
      <c r="X402" s="1141"/>
      <c r="Y402" s="1141"/>
      <c r="Z402" s="15"/>
      <c r="AA402" s="1158" t="str">
        <f>IF('FRONT PAGE'!$A$1="www.fly-logics.com","TOTAL
ANNUAL",0)</f>
        <v>TOTAL
ANNUAL</v>
      </c>
      <c r="AB402" s="1158"/>
      <c r="AC402" s="1158"/>
      <c r="AD402" s="1158"/>
      <c r="AE402" s="1158"/>
      <c r="AF402" s="1159" t="str">
        <f t="shared" ref="AF402" si="440">IF(SUM(AF397,AF375)=0," ",SUM(AF397,AF375))</f>
        <v xml:space="preserve"> </v>
      </c>
      <c r="AG402" s="1159"/>
      <c r="AH402" s="1159"/>
      <c r="AI402" s="1160"/>
      <c r="AJ402" s="1159" t="str">
        <f t="shared" ref="AJ402" si="441">IF(SUM(AJ397,AJ375)=0," ",SUM(AJ397,AJ375))</f>
        <v xml:space="preserve"> </v>
      </c>
      <c r="AK402" s="1159"/>
      <c r="AL402" s="1159"/>
      <c r="AM402" s="1159"/>
      <c r="AN402" s="1159" t="str">
        <f t="shared" ref="AN402" si="442">IF(SUM(AN397,AN375)=0," ",SUM(AN397,AN375))</f>
        <v xml:space="preserve"> </v>
      </c>
      <c r="AO402" s="1159"/>
      <c r="AP402" s="1159"/>
      <c r="AQ402" s="1159"/>
      <c r="AR402" s="1161" t="str">
        <f t="shared" ref="AR402" si="443">IF(SUM(AR397,AR375)=0," ",SUM(AR397,AR375))</f>
        <v xml:space="preserve"> </v>
      </c>
      <c r="AS402" s="1161"/>
      <c r="AT402" s="1161"/>
      <c r="AU402" s="1161" t="str">
        <f t="shared" ref="AU402" si="444">IF(SUM(AU397,AU375)=0," ",SUM(AU397,AU375))</f>
        <v xml:space="preserve"> </v>
      </c>
      <c r="AV402" s="1161"/>
      <c r="AW402" s="1161"/>
      <c r="AX402" s="643"/>
      <c r="AY402" s="160"/>
      <c r="AZ402" s="1241"/>
      <c r="BA402" s="1241"/>
      <c r="BB402" s="1241"/>
      <c r="BC402" s="1241"/>
      <c r="BD402" s="1242"/>
      <c r="BE402" s="1142"/>
      <c r="BF402" s="1141"/>
      <c r="BG402" s="1141"/>
      <c r="BH402" s="1141"/>
      <c r="BI402" s="1141"/>
      <c r="BJ402" s="1141"/>
      <c r="BK402" s="626"/>
      <c r="BL402" s="1243"/>
      <c r="BM402" s="1243"/>
      <c r="BN402" s="1243"/>
      <c r="BO402" s="1243"/>
      <c r="BP402" s="1244"/>
      <c r="BQ402" s="1142"/>
      <c r="BR402" s="1141"/>
      <c r="BS402" s="1141"/>
      <c r="BT402" s="1141"/>
      <c r="BU402" s="1141"/>
      <c r="BV402" s="1141"/>
      <c r="BW402" s="15"/>
      <c r="BX402" s="1158" t="str">
        <f>IF('FRONT PAGE'!$A$1="www.fly-logics.com","TOTAL
ANNUAL",0)</f>
        <v>TOTAL
ANNUAL</v>
      </c>
      <c r="BY402" s="1158"/>
      <c r="BZ402" s="1158"/>
      <c r="CA402" s="1158"/>
      <c r="CB402" s="1158"/>
      <c r="CC402" s="1159" t="str">
        <f t="shared" ref="CC402" si="445">IF(SUM(CC397,CC375)=0," ",SUM(CC397,CC375))</f>
        <v xml:space="preserve"> </v>
      </c>
      <c r="CD402" s="1159"/>
      <c r="CE402" s="1159"/>
      <c r="CF402" s="1160"/>
      <c r="CG402" s="1159" t="str">
        <f t="shared" ref="CG402" si="446">IF(SUM(CG397,CG375)=0," ",SUM(CG397,CG375))</f>
        <v xml:space="preserve"> </v>
      </c>
      <c r="CH402" s="1159"/>
      <c r="CI402" s="1159"/>
      <c r="CJ402" s="1159"/>
      <c r="CK402" s="1159" t="str">
        <f t="shared" ref="CK402" si="447">IF(SUM(CK397,CK375)=0," ",SUM(CK397,CK375))</f>
        <v xml:space="preserve"> </v>
      </c>
      <c r="CL402" s="1159"/>
      <c r="CM402" s="1159"/>
      <c r="CN402" s="1159"/>
      <c r="CO402" s="1161" t="str">
        <f t="shared" ref="CO402" si="448">IF(SUM(CO397,CO375)=0," ",SUM(CO397,CO375))</f>
        <v xml:space="preserve"> </v>
      </c>
      <c r="CP402" s="1161"/>
      <c r="CQ402" s="1161"/>
      <c r="CR402" s="1161" t="str">
        <f t="shared" ref="CR402" si="449">IF(SUM(CR397,CR375)=0," ",SUM(CR397,CR375))</f>
        <v xml:space="preserve"> </v>
      </c>
      <c r="CS402" s="1161"/>
      <c r="CT402" s="1161"/>
      <c r="CU402" s="643"/>
      <c r="CV402" s="251"/>
      <c r="CW402" s="212"/>
      <c r="CX402" s="160"/>
      <c r="CY402" s="1241"/>
      <c r="CZ402" s="1241"/>
      <c r="DA402" s="1241"/>
      <c r="DB402" s="1241"/>
      <c r="DC402" s="1242"/>
      <c r="DD402" s="1142"/>
      <c r="DE402" s="1141"/>
      <c r="DF402" s="1141"/>
      <c r="DG402" s="1141"/>
      <c r="DH402" s="1141"/>
      <c r="DI402" s="1141"/>
      <c r="DJ402" s="626"/>
      <c r="DK402" s="1243"/>
      <c r="DL402" s="1243"/>
      <c r="DM402" s="1243"/>
      <c r="DN402" s="1243"/>
      <c r="DO402" s="1244"/>
      <c r="DP402" s="1142"/>
      <c r="DQ402" s="1141"/>
      <c r="DR402" s="1141"/>
      <c r="DS402" s="1141"/>
      <c r="DT402" s="1141"/>
      <c r="DU402" s="1141"/>
      <c r="DV402" s="15"/>
      <c r="DW402" s="1158" t="str">
        <f>IF('FRONT PAGE'!$A$1="www.fly-logics.com","TOTAL
ANNUAL",0)</f>
        <v>TOTAL
ANNUAL</v>
      </c>
      <c r="DX402" s="1158"/>
      <c r="DY402" s="1158"/>
      <c r="DZ402" s="1158"/>
      <c r="EA402" s="1158"/>
      <c r="EB402" s="1159" t="str">
        <f t="shared" ref="EB402" si="450">IF(SUM(EB397,EB375)=0," ",SUM(EB397,EB375))</f>
        <v xml:space="preserve"> </v>
      </c>
      <c r="EC402" s="1159"/>
      <c r="ED402" s="1159"/>
      <c r="EE402" s="1160"/>
      <c r="EF402" s="1159" t="str">
        <f t="shared" ref="EF402" si="451">IF(SUM(EF397,EF375)=0," ",SUM(EF397,EF375))</f>
        <v xml:space="preserve"> </v>
      </c>
      <c r="EG402" s="1159"/>
      <c r="EH402" s="1159"/>
      <c r="EI402" s="1159"/>
      <c r="EJ402" s="1159" t="str">
        <f t="shared" ref="EJ402" si="452">IF(SUM(EJ397,EJ375)=0," ",SUM(EJ397,EJ375))</f>
        <v xml:space="preserve"> </v>
      </c>
      <c r="EK402" s="1159"/>
      <c r="EL402" s="1159"/>
      <c r="EM402" s="1159"/>
      <c r="EN402" s="1161" t="str">
        <f t="shared" ref="EN402" si="453">IF(SUM(EN397,EN375)=0," ",SUM(EN397,EN375))</f>
        <v xml:space="preserve"> </v>
      </c>
      <c r="EO402" s="1161"/>
      <c r="EP402" s="1161"/>
      <c r="EQ402" s="1161" t="str">
        <f t="shared" ref="EQ402" si="454">IF(SUM(EQ397,EQ375)=0," ",SUM(EQ397,EQ375))</f>
        <v xml:space="preserve"> </v>
      </c>
      <c r="ER402" s="1161"/>
      <c r="ES402" s="1161"/>
      <c r="ET402" s="643"/>
      <c r="EU402" s="160"/>
      <c r="EV402" s="1241"/>
      <c r="EW402" s="1241"/>
      <c r="EX402" s="1241"/>
      <c r="EY402" s="1241"/>
      <c r="EZ402" s="1242"/>
      <c r="FA402" s="1142"/>
      <c r="FB402" s="1141"/>
      <c r="FC402" s="1141"/>
      <c r="FD402" s="1141"/>
      <c r="FE402" s="1141"/>
      <c r="FF402" s="1141"/>
      <c r="FG402" s="626"/>
      <c r="FH402" s="1243"/>
      <c r="FI402" s="1243"/>
      <c r="FJ402" s="1243"/>
      <c r="FK402" s="1243"/>
      <c r="FL402" s="1244"/>
      <c r="FM402" s="1142"/>
      <c r="FN402" s="1141"/>
      <c r="FO402" s="1141"/>
      <c r="FP402" s="1141"/>
      <c r="FQ402" s="1141"/>
      <c r="FR402" s="1141"/>
      <c r="FS402" s="15"/>
      <c r="FT402" s="1158" t="str">
        <f>IF('FRONT PAGE'!$A$1="www.fly-logics.com","TOTAL
ANNUAL",0)</f>
        <v>TOTAL
ANNUAL</v>
      </c>
      <c r="FU402" s="1158"/>
      <c r="FV402" s="1158"/>
      <c r="FW402" s="1158"/>
      <c r="FX402" s="1158"/>
      <c r="FY402" s="1159" t="str">
        <f t="shared" ref="FY402" si="455">IF(SUM(FY397,FY375)=0," ",SUM(FY397,FY375))</f>
        <v xml:space="preserve"> </v>
      </c>
      <c r="FZ402" s="1159"/>
      <c r="GA402" s="1159"/>
      <c r="GB402" s="1160"/>
      <c r="GC402" s="1159" t="str">
        <f t="shared" ref="GC402" si="456">IF(SUM(GC397,GC375)=0," ",SUM(GC397,GC375))</f>
        <v xml:space="preserve"> </v>
      </c>
      <c r="GD402" s="1159"/>
      <c r="GE402" s="1159"/>
      <c r="GF402" s="1159"/>
      <c r="GG402" s="1159" t="str">
        <f t="shared" ref="GG402" si="457">IF(SUM(GG397,GG375)=0," ",SUM(GG397,GG375))</f>
        <v xml:space="preserve"> </v>
      </c>
      <c r="GH402" s="1159"/>
      <c r="GI402" s="1159"/>
      <c r="GJ402" s="1159"/>
      <c r="GK402" s="1161" t="str">
        <f t="shared" ref="GK402" si="458">IF(SUM(GK397,GK375)=0," ",SUM(GK397,GK375))</f>
        <v xml:space="preserve"> </v>
      </c>
      <c r="GL402" s="1161"/>
      <c r="GM402" s="1161"/>
      <c r="GN402" s="1161" t="str">
        <f t="shared" ref="GN402" si="459">IF(SUM(GN397,GN375)=0," ",SUM(GN397,GN375))</f>
        <v xml:space="preserve"> </v>
      </c>
      <c r="GO402" s="1161"/>
      <c r="GP402" s="1161"/>
      <c r="GQ402" s="643"/>
      <c r="GR402" s="6"/>
    </row>
    <row r="403" spans="1:200" ht="3" customHeight="1" x14ac:dyDescent="0.25">
      <c r="A403" s="212"/>
      <c r="B403" s="160"/>
      <c r="C403" s="624"/>
      <c r="D403" s="624"/>
      <c r="E403" s="624"/>
      <c r="F403" s="624"/>
      <c r="G403" s="624"/>
      <c r="H403" s="624"/>
      <c r="I403" s="624"/>
      <c r="J403" s="624"/>
      <c r="K403" s="624"/>
      <c r="L403" s="624"/>
      <c r="M403" s="624"/>
      <c r="N403" s="624"/>
      <c r="O403" s="624"/>
      <c r="P403" s="624"/>
      <c r="Q403" s="624"/>
      <c r="R403" s="624"/>
      <c r="S403" s="624"/>
      <c r="T403" s="624"/>
      <c r="U403" s="624"/>
      <c r="V403" s="624"/>
      <c r="W403" s="624"/>
      <c r="X403" s="624"/>
      <c r="Y403" s="624"/>
      <c r="Z403" s="15"/>
      <c r="AA403" s="1158"/>
      <c r="AB403" s="1158"/>
      <c r="AC403" s="1158"/>
      <c r="AD403" s="1158"/>
      <c r="AE403" s="1158"/>
      <c r="AF403" s="1159"/>
      <c r="AG403" s="1159"/>
      <c r="AH403" s="1159"/>
      <c r="AI403" s="1160"/>
      <c r="AJ403" s="1159"/>
      <c r="AK403" s="1159"/>
      <c r="AL403" s="1159"/>
      <c r="AM403" s="1159"/>
      <c r="AN403" s="1159"/>
      <c r="AO403" s="1159"/>
      <c r="AP403" s="1159"/>
      <c r="AQ403" s="1159"/>
      <c r="AR403" s="1161"/>
      <c r="AS403" s="1161"/>
      <c r="AT403" s="1161"/>
      <c r="AU403" s="1161"/>
      <c r="AV403" s="1161"/>
      <c r="AW403" s="1161"/>
      <c r="AX403" s="643"/>
      <c r="AY403" s="160"/>
      <c r="AZ403" s="624"/>
      <c r="BA403" s="624"/>
      <c r="BB403" s="624"/>
      <c r="BC403" s="624"/>
      <c r="BD403" s="624"/>
      <c r="BE403" s="624"/>
      <c r="BF403" s="624"/>
      <c r="BG403" s="624"/>
      <c r="BH403" s="624"/>
      <c r="BI403" s="624"/>
      <c r="BJ403" s="624"/>
      <c r="BK403" s="624"/>
      <c r="BL403" s="624"/>
      <c r="BM403" s="624"/>
      <c r="BN403" s="624"/>
      <c r="BO403" s="624"/>
      <c r="BP403" s="624"/>
      <c r="BQ403" s="624"/>
      <c r="BR403" s="624"/>
      <c r="BS403" s="624"/>
      <c r="BT403" s="624"/>
      <c r="BU403" s="624"/>
      <c r="BV403" s="624"/>
      <c r="BW403" s="15"/>
      <c r="BX403" s="1158"/>
      <c r="BY403" s="1158"/>
      <c r="BZ403" s="1158"/>
      <c r="CA403" s="1158"/>
      <c r="CB403" s="1158"/>
      <c r="CC403" s="1159"/>
      <c r="CD403" s="1159"/>
      <c r="CE403" s="1159"/>
      <c r="CF403" s="1160"/>
      <c r="CG403" s="1159"/>
      <c r="CH403" s="1159"/>
      <c r="CI403" s="1159"/>
      <c r="CJ403" s="1159"/>
      <c r="CK403" s="1159"/>
      <c r="CL403" s="1159"/>
      <c r="CM403" s="1159"/>
      <c r="CN403" s="1159"/>
      <c r="CO403" s="1161"/>
      <c r="CP403" s="1161"/>
      <c r="CQ403" s="1161"/>
      <c r="CR403" s="1161"/>
      <c r="CS403" s="1161"/>
      <c r="CT403" s="1161"/>
      <c r="CU403" s="643"/>
      <c r="CV403" s="251"/>
      <c r="CW403" s="212"/>
      <c r="CX403" s="160"/>
      <c r="CY403" s="624"/>
      <c r="CZ403" s="624"/>
      <c r="DA403" s="624"/>
      <c r="DB403" s="624"/>
      <c r="DC403" s="624"/>
      <c r="DD403" s="624"/>
      <c r="DE403" s="624"/>
      <c r="DF403" s="624"/>
      <c r="DG403" s="624"/>
      <c r="DH403" s="624"/>
      <c r="DI403" s="624"/>
      <c r="DJ403" s="624"/>
      <c r="DK403" s="624"/>
      <c r="DL403" s="624"/>
      <c r="DM403" s="624"/>
      <c r="DN403" s="624"/>
      <c r="DO403" s="624"/>
      <c r="DP403" s="624"/>
      <c r="DQ403" s="624"/>
      <c r="DR403" s="624"/>
      <c r="DS403" s="624"/>
      <c r="DT403" s="624"/>
      <c r="DU403" s="624"/>
      <c r="DV403" s="15"/>
      <c r="DW403" s="1158"/>
      <c r="DX403" s="1158"/>
      <c r="DY403" s="1158"/>
      <c r="DZ403" s="1158"/>
      <c r="EA403" s="1158"/>
      <c r="EB403" s="1159"/>
      <c r="EC403" s="1159"/>
      <c r="ED403" s="1159"/>
      <c r="EE403" s="1160"/>
      <c r="EF403" s="1159"/>
      <c r="EG403" s="1159"/>
      <c r="EH403" s="1159"/>
      <c r="EI403" s="1159"/>
      <c r="EJ403" s="1159"/>
      <c r="EK403" s="1159"/>
      <c r="EL403" s="1159"/>
      <c r="EM403" s="1159"/>
      <c r="EN403" s="1161"/>
      <c r="EO403" s="1161"/>
      <c r="EP403" s="1161"/>
      <c r="EQ403" s="1161"/>
      <c r="ER403" s="1161"/>
      <c r="ES403" s="1161"/>
      <c r="ET403" s="643"/>
      <c r="EU403" s="160"/>
      <c r="EV403" s="624"/>
      <c r="EW403" s="624"/>
      <c r="EX403" s="624"/>
      <c r="EY403" s="624"/>
      <c r="EZ403" s="624"/>
      <c r="FA403" s="624"/>
      <c r="FB403" s="624"/>
      <c r="FC403" s="624"/>
      <c r="FD403" s="624"/>
      <c r="FE403" s="624"/>
      <c r="FF403" s="624"/>
      <c r="FG403" s="624"/>
      <c r="FH403" s="624"/>
      <c r="FI403" s="624"/>
      <c r="FJ403" s="624"/>
      <c r="FK403" s="624"/>
      <c r="FL403" s="624"/>
      <c r="FM403" s="624"/>
      <c r="FN403" s="624"/>
      <c r="FO403" s="624"/>
      <c r="FP403" s="624"/>
      <c r="FQ403" s="624"/>
      <c r="FR403" s="624"/>
      <c r="FS403" s="15"/>
      <c r="FT403" s="1158"/>
      <c r="FU403" s="1158"/>
      <c r="FV403" s="1158"/>
      <c r="FW403" s="1158"/>
      <c r="FX403" s="1158"/>
      <c r="FY403" s="1159"/>
      <c r="FZ403" s="1159"/>
      <c r="GA403" s="1159"/>
      <c r="GB403" s="1160"/>
      <c r="GC403" s="1159"/>
      <c r="GD403" s="1159"/>
      <c r="GE403" s="1159"/>
      <c r="GF403" s="1159"/>
      <c r="GG403" s="1159"/>
      <c r="GH403" s="1159"/>
      <c r="GI403" s="1159"/>
      <c r="GJ403" s="1159"/>
      <c r="GK403" s="1161"/>
      <c r="GL403" s="1161"/>
      <c r="GM403" s="1161"/>
      <c r="GN403" s="1161"/>
      <c r="GO403" s="1161"/>
      <c r="GP403" s="1161"/>
      <c r="GQ403" s="643"/>
      <c r="GR403" s="6"/>
    </row>
    <row r="404" spans="1:200" ht="10.5" customHeight="1" x14ac:dyDescent="0.25">
      <c r="A404" s="212"/>
      <c r="B404" s="160"/>
      <c r="C404" s="1243" t="str">
        <f>IF('FRONT PAGE'!$A$1="www.fly-logics.com","IFR",0)</f>
        <v>IFR</v>
      </c>
      <c r="D404" s="1243"/>
      <c r="E404" s="1243"/>
      <c r="F404" s="1243"/>
      <c r="G404" s="1244"/>
      <c r="H404" s="1140" t="str">
        <f>IF(SUMIFS(LOGBOOK!$V$5:$V$1036129,LOGBOOK!$D$5:$D$1036129,F357,LOGBOOK!$E$5:$E$1036129,L357,LOGBOOK!$AN$5:$AN$1036129,V357,LOGBOOK!$AB$5:$AB$1036129,"&gt;0")=0," ",SUMIFS(LOGBOOK!$V$5:$V$1036129,LOGBOOK!$D$5:$D$1036129,F357,LOGBOOK!$E$5:$E$1036129,L357,LOGBOOK!$AN$5:$AN$1036129,V357,LOGBOOK!$AB$5:$AB$1036129,"&gt;0"))</f>
        <v xml:space="preserve"> </v>
      </c>
      <c r="I404" s="1141"/>
      <c r="J404" s="1141"/>
      <c r="K404" s="1141"/>
      <c r="L404" s="1141"/>
      <c r="M404" s="1141"/>
      <c r="N404" s="626"/>
      <c r="O404" s="1243" t="str">
        <f>IF('FRONT PAGE'!$A$1="www.fly-logics.com","NIGHT",0)</f>
        <v>NIGHT</v>
      </c>
      <c r="P404" s="1243"/>
      <c r="Q404" s="1243"/>
      <c r="R404" s="1243"/>
      <c r="S404" s="1244"/>
      <c r="T404" s="1140" t="str">
        <f>IF(SUMIFS(LOGBOOK!$U$5:$U$1036129,LOGBOOK!$D$5:$D$1036129,F357,LOGBOOK!$E$5:$E$1036129,L357,LOGBOOK!$AN$5:$AN$1036129,V357,LOGBOOK!$AB$5:$AB$1036129,"&gt;0")=0," ",SUMIFS(LOGBOOK!$U$5:$U$1036129,LOGBOOK!$D$5:$D$1036129,F357,LOGBOOK!$E$5:$E$1036129,L357,LOGBOOK!$AN$5:$AN$1036129,V357,LOGBOOK!$AB$5:$AB$1036129,"&gt;0"))</f>
        <v xml:space="preserve"> </v>
      </c>
      <c r="U404" s="1141"/>
      <c r="V404" s="1141"/>
      <c r="W404" s="1141"/>
      <c r="X404" s="1141"/>
      <c r="Y404" s="1141"/>
      <c r="Z404" s="15"/>
      <c r="AA404" s="1158"/>
      <c r="AB404" s="1158"/>
      <c r="AC404" s="1158"/>
      <c r="AD404" s="1158"/>
      <c r="AE404" s="1158"/>
      <c r="AF404" s="1159"/>
      <c r="AG404" s="1159"/>
      <c r="AH404" s="1159"/>
      <c r="AI404" s="1160"/>
      <c r="AJ404" s="1159"/>
      <c r="AK404" s="1159"/>
      <c r="AL404" s="1159"/>
      <c r="AM404" s="1159"/>
      <c r="AN404" s="1159"/>
      <c r="AO404" s="1159"/>
      <c r="AP404" s="1159"/>
      <c r="AQ404" s="1159"/>
      <c r="AR404" s="1161"/>
      <c r="AS404" s="1161"/>
      <c r="AT404" s="1161"/>
      <c r="AU404" s="1161"/>
      <c r="AV404" s="1161"/>
      <c r="AW404" s="1161"/>
      <c r="AX404" s="643"/>
      <c r="AY404" s="160"/>
      <c r="AZ404" s="1243" t="str">
        <f>IF('FRONT PAGE'!$A$1="www.fly-logics.com","IFR",0)</f>
        <v>IFR</v>
      </c>
      <c r="BA404" s="1243"/>
      <c r="BB404" s="1243"/>
      <c r="BC404" s="1243"/>
      <c r="BD404" s="1244"/>
      <c r="BE404" s="1140" t="str">
        <f>IF(SUMIFS(LOGBOOK!$V$5:$V$1036129,LOGBOOK!$D$5:$D$1036129,BC357,LOGBOOK!$E$5:$E$1036129,BI357,LOGBOOK!$AN$5:$AN$1036129,BS357,LOGBOOK!$AB$5:$AB$1036129,"&gt;0")=0," ",SUMIFS(LOGBOOK!$V$5:$V$1036129,LOGBOOK!$D$5:$D$1036129,BC357,LOGBOOK!$E$5:$E$1036129,BI357,LOGBOOK!$AN$5:$AN$1036129,BS357,LOGBOOK!$AB$5:$AB$1036129,"&gt;0"))</f>
        <v xml:space="preserve"> </v>
      </c>
      <c r="BF404" s="1141"/>
      <c r="BG404" s="1141"/>
      <c r="BH404" s="1141"/>
      <c r="BI404" s="1141"/>
      <c r="BJ404" s="1141"/>
      <c r="BK404" s="626"/>
      <c r="BL404" s="1243" t="str">
        <f>IF('FRONT PAGE'!$A$1="www.fly-logics.com","NIGHT",0)</f>
        <v>NIGHT</v>
      </c>
      <c r="BM404" s="1243"/>
      <c r="BN404" s="1243"/>
      <c r="BO404" s="1243"/>
      <c r="BP404" s="1244"/>
      <c r="BQ404" s="1140" t="str">
        <f>IF(SUMIFS(LOGBOOK!$U$5:$U$1036129,LOGBOOK!$D$5:$D$1036129,BC357,LOGBOOK!$E$5:$E$1036129,BI357,LOGBOOK!$AN$5:$AN$1036129,BS357,LOGBOOK!$AB$5:$AB$1036129,"&gt;0")=0," ",SUMIFS(LOGBOOK!$U$5:$U$1036129,LOGBOOK!$D$5:$D$1036129,BC357,LOGBOOK!$E$5:$E$1036129,BI357,LOGBOOK!$AN$5:$AN$1036129,BS357,LOGBOOK!$AB$5:$AB$1036129,"&gt;0"))</f>
        <v xml:space="preserve"> </v>
      </c>
      <c r="BR404" s="1141"/>
      <c r="BS404" s="1141"/>
      <c r="BT404" s="1141"/>
      <c r="BU404" s="1141"/>
      <c r="BV404" s="1141"/>
      <c r="BW404" s="15"/>
      <c r="BX404" s="1158"/>
      <c r="BY404" s="1158"/>
      <c r="BZ404" s="1158"/>
      <c r="CA404" s="1158"/>
      <c r="CB404" s="1158"/>
      <c r="CC404" s="1159"/>
      <c r="CD404" s="1159"/>
      <c r="CE404" s="1159"/>
      <c r="CF404" s="1160"/>
      <c r="CG404" s="1159"/>
      <c r="CH404" s="1159"/>
      <c r="CI404" s="1159"/>
      <c r="CJ404" s="1159"/>
      <c r="CK404" s="1159"/>
      <c r="CL404" s="1159"/>
      <c r="CM404" s="1159"/>
      <c r="CN404" s="1159"/>
      <c r="CO404" s="1161"/>
      <c r="CP404" s="1161"/>
      <c r="CQ404" s="1161"/>
      <c r="CR404" s="1161"/>
      <c r="CS404" s="1161"/>
      <c r="CT404" s="1161"/>
      <c r="CU404" s="643"/>
      <c r="CV404" s="251"/>
      <c r="CW404" s="212"/>
      <c r="CX404" s="160"/>
      <c r="CY404" s="1243" t="str">
        <f>IF('FRONT PAGE'!$A$1="www.fly-logics.com","IFR",0)</f>
        <v>IFR</v>
      </c>
      <c r="CZ404" s="1243"/>
      <c r="DA404" s="1243"/>
      <c r="DB404" s="1243"/>
      <c r="DC404" s="1244"/>
      <c r="DD404" s="1140" t="str">
        <f>IF(SUMIFS(LOGBOOK!$V$5:$V$1036129,LOGBOOK!$D$5:$D$1036129,DB357,LOGBOOK!$E$5:$E$1036129,DH357,LOGBOOK!$AN$5:$AN$1036129,DR357,LOGBOOK!$AB$5:$AB$1036129,"&gt;0")=0," ",SUMIFS(LOGBOOK!$V$5:$V$1036129,LOGBOOK!$D$5:$D$1036129,DB357,LOGBOOK!$E$5:$E$1036129,DH357,LOGBOOK!$AN$5:$AN$1036129,DR357,LOGBOOK!$AB$5:$AB$1036129,"&gt;0"))</f>
        <v xml:space="preserve"> </v>
      </c>
      <c r="DE404" s="1141"/>
      <c r="DF404" s="1141"/>
      <c r="DG404" s="1141"/>
      <c r="DH404" s="1141"/>
      <c r="DI404" s="1141"/>
      <c r="DJ404" s="626"/>
      <c r="DK404" s="1243" t="str">
        <f>IF('FRONT PAGE'!$A$1="www.fly-logics.com","NIGHT",0)</f>
        <v>NIGHT</v>
      </c>
      <c r="DL404" s="1243"/>
      <c r="DM404" s="1243"/>
      <c r="DN404" s="1243"/>
      <c r="DO404" s="1244"/>
      <c r="DP404" s="1140" t="str">
        <f>IF(SUMIFS(LOGBOOK!$U$5:$U$1036129,LOGBOOK!$D$5:$D$1036129,DB357,LOGBOOK!$E$5:$E$1036129,DH357,LOGBOOK!$AN$5:$AN$1036129,DR357,LOGBOOK!$AB$5:$AB$1036129,"&gt;0")=0," ",SUMIFS(LOGBOOK!$U$5:$U$1036129,LOGBOOK!$D$5:$D$1036129,DB357,LOGBOOK!$E$5:$E$1036129,DH357,LOGBOOK!$AN$5:$AN$1036129,DR357,LOGBOOK!$AB$5:$AB$1036129,"&gt;0"))</f>
        <v xml:space="preserve"> </v>
      </c>
      <c r="DQ404" s="1141"/>
      <c r="DR404" s="1141"/>
      <c r="DS404" s="1141"/>
      <c r="DT404" s="1141"/>
      <c r="DU404" s="1141"/>
      <c r="DV404" s="15"/>
      <c r="DW404" s="1158"/>
      <c r="DX404" s="1158"/>
      <c r="DY404" s="1158"/>
      <c r="DZ404" s="1158"/>
      <c r="EA404" s="1158"/>
      <c r="EB404" s="1159"/>
      <c r="EC404" s="1159"/>
      <c r="ED404" s="1159"/>
      <c r="EE404" s="1160"/>
      <c r="EF404" s="1159"/>
      <c r="EG404" s="1159"/>
      <c r="EH404" s="1159"/>
      <c r="EI404" s="1159"/>
      <c r="EJ404" s="1159"/>
      <c r="EK404" s="1159"/>
      <c r="EL404" s="1159"/>
      <c r="EM404" s="1159"/>
      <c r="EN404" s="1161"/>
      <c r="EO404" s="1161"/>
      <c r="EP404" s="1161"/>
      <c r="EQ404" s="1161"/>
      <c r="ER404" s="1161"/>
      <c r="ES404" s="1161"/>
      <c r="ET404" s="643"/>
      <c r="EU404" s="160"/>
      <c r="EV404" s="1243" t="str">
        <f>IF('FRONT PAGE'!$A$1="www.fly-logics.com","IFR",0)</f>
        <v>IFR</v>
      </c>
      <c r="EW404" s="1243"/>
      <c r="EX404" s="1243"/>
      <c r="EY404" s="1243"/>
      <c r="EZ404" s="1244"/>
      <c r="FA404" s="1140" t="str">
        <f>IF(SUMIFS(LOGBOOK!$V$5:$V$1036129,LOGBOOK!$D$5:$D$1036129,EY357,LOGBOOK!$E$5:$E$1036129,FE357,LOGBOOK!$AN$5:$AN$1036129,FO357,LOGBOOK!$AB$5:$AB$1036129,"&gt;0")=0," ",SUMIFS(LOGBOOK!$V$5:$V$1036129,LOGBOOK!$D$5:$D$1036129,EY357,LOGBOOK!$E$5:$E$1036129,FE357,LOGBOOK!$AN$5:$AN$1036129,FO357,LOGBOOK!$AB$5:$AB$1036129,"&gt;0"))</f>
        <v xml:space="preserve"> </v>
      </c>
      <c r="FB404" s="1141"/>
      <c r="FC404" s="1141"/>
      <c r="FD404" s="1141"/>
      <c r="FE404" s="1141"/>
      <c r="FF404" s="1141"/>
      <c r="FG404" s="626"/>
      <c r="FH404" s="1243" t="str">
        <f>IF('FRONT PAGE'!$A$1="www.fly-logics.com","NIGHT",0)</f>
        <v>NIGHT</v>
      </c>
      <c r="FI404" s="1243"/>
      <c r="FJ404" s="1243"/>
      <c r="FK404" s="1243"/>
      <c r="FL404" s="1244"/>
      <c r="FM404" s="1140" t="str">
        <f>IF(SUMIFS(LOGBOOK!$U$5:$U$1036129,LOGBOOK!$D$5:$D$1036129,EY357,LOGBOOK!$E$5:$E$1036129,FE357,LOGBOOK!$AN$5:$AN$1036129,FO357,LOGBOOK!$AB$5:$AB$1036129,"&gt;0")=0," ",SUMIFS(LOGBOOK!$U$5:$U$1036129,LOGBOOK!$D$5:$D$1036129,EY357,LOGBOOK!$E$5:$E$1036129,FE357,LOGBOOK!$AN$5:$AN$1036129,FO357,LOGBOOK!$AB$5:$AB$1036129,"&gt;0"))</f>
        <v xml:space="preserve"> </v>
      </c>
      <c r="FN404" s="1141"/>
      <c r="FO404" s="1141"/>
      <c r="FP404" s="1141"/>
      <c r="FQ404" s="1141"/>
      <c r="FR404" s="1141"/>
      <c r="FS404" s="15"/>
      <c r="FT404" s="1158"/>
      <c r="FU404" s="1158"/>
      <c r="FV404" s="1158"/>
      <c r="FW404" s="1158"/>
      <c r="FX404" s="1158"/>
      <c r="FY404" s="1159"/>
      <c r="FZ404" s="1159"/>
      <c r="GA404" s="1159"/>
      <c r="GB404" s="1160"/>
      <c r="GC404" s="1159"/>
      <c r="GD404" s="1159"/>
      <c r="GE404" s="1159"/>
      <c r="GF404" s="1159"/>
      <c r="GG404" s="1159"/>
      <c r="GH404" s="1159"/>
      <c r="GI404" s="1159"/>
      <c r="GJ404" s="1159"/>
      <c r="GK404" s="1161"/>
      <c r="GL404" s="1161"/>
      <c r="GM404" s="1161"/>
      <c r="GN404" s="1161"/>
      <c r="GO404" s="1161"/>
      <c r="GP404" s="1161"/>
      <c r="GQ404" s="643"/>
      <c r="GR404" s="6"/>
    </row>
    <row r="405" spans="1:200" ht="4.5" customHeight="1" x14ac:dyDescent="0.25">
      <c r="A405" s="212"/>
      <c r="B405" s="160"/>
      <c r="C405" s="1243"/>
      <c r="D405" s="1243"/>
      <c r="E405" s="1243"/>
      <c r="F405" s="1243"/>
      <c r="G405" s="1244"/>
      <c r="H405" s="1142"/>
      <c r="I405" s="1141"/>
      <c r="J405" s="1141"/>
      <c r="K405" s="1141"/>
      <c r="L405" s="1141"/>
      <c r="M405" s="1141"/>
      <c r="N405" s="626"/>
      <c r="O405" s="1243"/>
      <c r="P405" s="1243"/>
      <c r="Q405" s="1243"/>
      <c r="R405" s="1243"/>
      <c r="S405" s="1244"/>
      <c r="T405" s="1142"/>
      <c r="U405" s="1141"/>
      <c r="V405" s="1141"/>
      <c r="W405" s="1141"/>
      <c r="X405" s="1141"/>
      <c r="Y405" s="1141"/>
      <c r="Z405" s="15"/>
      <c r="AA405" s="1158"/>
      <c r="AB405" s="1158"/>
      <c r="AC405" s="1158"/>
      <c r="AD405" s="1158"/>
      <c r="AE405" s="1158"/>
      <c r="AF405" s="1159"/>
      <c r="AG405" s="1159"/>
      <c r="AH405" s="1159"/>
      <c r="AI405" s="1160"/>
      <c r="AJ405" s="1159"/>
      <c r="AK405" s="1159"/>
      <c r="AL405" s="1159"/>
      <c r="AM405" s="1159"/>
      <c r="AN405" s="1159"/>
      <c r="AO405" s="1159"/>
      <c r="AP405" s="1159"/>
      <c r="AQ405" s="1159"/>
      <c r="AR405" s="1161"/>
      <c r="AS405" s="1161"/>
      <c r="AT405" s="1161"/>
      <c r="AU405" s="1161"/>
      <c r="AV405" s="1161"/>
      <c r="AW405" s="1161"/>
      <c r="AX405" s="643"/>
      <c r="AY405" s="160"/>
      <c r="AZ405" s="1243"/>
      <c r="BA405" s="1243"/>
      <c r="BB405" s="1243"/>
      <c r="BC405" s="1243"/>
      <c r="BD405" s="1244"/>
      <c r="BE405" s="1142"/>
      <c r="BF405" s="1141"/>
      <c r="BG405" s="1141"/>
      <c r="BH405" s="1141"/>
      <c r="BI405" s="1141"/>
      <c r="BJ405" s="1141"/>
      <c r="BK405" s="626"/>
      <c r="BL405" s="1243"/>
      <c r="BM405" s="1243"/>
      <c r="BN405" s="1243"/>
      <c r="BO405" s="1243"/>
      <c r="BP405" s="1244"/>
      <c r="BQ405" s="1142"/>
      <c r="BR405" s="1141"/>
      <c r="BS405" s="1141"/>
      <c r="BT405" s="1141"/>
      <c r="BU405" s="1141"/>
      <c r="BV405" s="1141"/>
      <c r="BW405" s="15"/>
      <c r="BX405" s="1158"/>
      <c r="BY405" s="1158"/>
      <c r="BZ405" s="1158"/>
      <c r="CA405" s="1158"/>
      <c r="CB405" s="1158"/>
      <c r="CC405" s="1159"/>
      <c r="CD405" s="1159"/>
      <c r="CE405" s="1159"/>
      <c r="CF405" s="1160"/>
      <c r="CG405" s="1159"/>
      <c r="CH405" s="1159"/>
      <c r="CI405" s="1159"/>
      <c r="CJ405" s="1159"/>
      <c r="CK405" s="1159"/>
      <c r="CL405" s="1159"/>
      <c r="CM405" s="1159"/>
      <c r="CN405" s="1159"/>
      <c r="CO405" s="1161"/>
      <c r="CP405" s="1161"/>
      <c r="CQ405" s="1161"/>
      <c r="CR405" s="1161"/>
      <c r="CS405" s="1161"/>
      <c r="CT405" s="1161"/>
      <c r="CU405" s="643"/>
      <c r="CV405" s="251"/>
      <c r="CW405" s="212"/>
      <c r="CX405" s="160"/>
      <c r="CY405" s="1243"/>
      <c r="CZ405" s="1243"/>
      <c r="DA405" s="1243"/>
      <c r="DB405" s="1243"/>
      <c r="DC405" s="1244"/>
      <c r="DD405" s="1142"/>
      <c r="DE405" s="1141"/>
      <c r="DF405" s="1141"/>
      <c r="DG405" s="1141"/>
      <c r="DH405" s="1141"/>
      <c r="DI405" s="1141"/>
      <c r="DJ405" s="626"/>
      <c r="DK405" s="1243"/>
      <c r="DL405" s="1243"/>
      <c r="DM405" s="1243"/>
      <c r="DN405" s="1243"/>
      <c r="DO405" s="1244"/>
      <c r="DP405" s="1142"/>
      <c r="DQ405" s="1141"/>
      <c r="DR405" s="1141"/>
      <c r="DS405" s="1141"/>
      <c r="DT405" s="1141"/>
      <c r="DU405" s="1141"/>
      <c r="DV405" s="15"/>
      <c r="DW405" s="1158"/>
      <c r="DX405" s="1158"/>
      <c r="DY405" s="1158"/>
      <c r="DZ405" s="1158"/>
      <c r="EA405" s="1158"/>
      <c r="EB405" s="1159"/>
      <c r="EC405" s="1159"/>
      <c r="ED405" s="1159"/>
      <c r="EE405" s="1160"/>
      <c r="EF405" s="1159"/>
      <c r="EG405" s="1159"/>
      <c r="EH405" s="1159"/>
      <c r="EI405" s="1159"/>
      <c r="EJ405" s="1159"/>
      <c r="EK405" s="1159"/>
      <c r="EL405" s="1159"/>
      <c r="EM405" s="1159"/>
      <c r="EN405" s="1161"/>
      <c r="EO405" s="1161"/>
      <c r="EP405" s="1161"/>
      <c r="EQ405" s="1161"/>
      <c r="ER405" s="1161"/>
      <c r="ES405" s="1161"/>
      <c r="ET405" s="643"/>
      <c r="EU405" s="160"/>
      <c r="EV405" s="1243"/>
      <c r="EW405" s="1243"/>
      <c r="EX405" s="1243"/>
      <c r="EY405" s="1243"/>
      <c r="EZ405" s="1244"/>
      <c r="FA405" s="1142"/>
      <c r="FB405" s="1141"/>
      <c r="FC405" s="1141"/>
      <c r="FD405" s="1141"/>
      <c r="FE405" s="1141"/>
      <c r="FF405" s="1141"/>
      <c r="FG405" s="626"/>
      <c r="FH405" s="1243"/>
      <c r="FI405" s="1243"/>
      <c r="FJ405" s="1243"/>
      <c r="FK405" s="1243"/>
      <c r="FL405" s="1244"/>
      <c r="FM405" s="1142"/>
      <c r="FN405" s="1141"/>
      <c r="FO405" s="1141"/>
      <c r="FP405" s="1141"/>
      <c r="FQ405" s="1141"/>
      <c r="FR405" s="1141"/>
      <c r="FS405" s="15"/>
      <c r="FT405" s="1158"/>
      <c r="FU405" s="1158"/>
      <c r="FV405" s="1158"/>
      <c r="FW405" s="1158"/>
      <c r="FX405" s="1158"/>
      <c r="FY405" s="1159"/>
      <c r="FZ405" s="1159"/>
      <c r="GA405" s="1159"/>
      <c r="GB405" s="1160"/>
      <c r="GC405" s="1159"/>
      <c r="GD405" s="1159"/>
      <c r="GE405" s="1159"/>
      <c r="GF405" s="1159"/>
      <c r="GG405" s="1159"/>
      <c r="GH405" s="1159"/>
      <c r="GI405" s="1159"/>
      <c r="GJ405" s="1159"/>
      <c r="GK405" s="1161"/>
      <c r="GL405" s="1161"/>
      <c r="GM405" s="1161"/>
      <c r="GN405" s="1161"/>
      <c r="GO405" s="1161"/>
      <c r="GP405" s="1161"/>
      <c r="GQ405" s="643"/>
      <c r="GR405" s="6"/>
    </row>
    <row r="406" spans="1:200" ht="5.25" customHeight="1" x14ac:dyDescent="0.25">
      <c r="A406" s="214"/>
      <c r="B406" s="1245"/>
      <c r="C406" s="1246"/>
      <c r="D406" s="1246"/>
      <c r="E406" s="1246"/>
      <c r="F406" s="1246"/>
      <c r="G406" s="1246"/>
      <c r="H406" s="1246"/>
      <c r="I406" s="1246"/>
      <c r="J406" s="1246"/>
      <c r="K406" s="1246"/>
      <c r="L406" s="1246"/>
      <c r="M406" s="1246"/>
      <c r="N406" s="1246"/>
      <c r="O406" s="1246"/>
      <c r="P406" s="1246"/>
      <c r="Q406" s="1246"/>
      <c r="R406" s="1246"/>
      <c r="S406" s="1246"/>
      <c r="T406" s="1246"/>
      <c r="U406" s="1246"/>
      <c r="V406" s="1246"/>
      <c r="W406" s="1246"/>
      <c r="X406" s="1246"/>
      <c r="Y406" s="1246"/>
      <c r="Z406" s="1246"/>
      <c r="AA406" s="1246"/>
      <c r="AB406" s="1246"/>
      <c r="AC406" s="1246"/>
      <c r="AD406" s="1246"/>
      <c r="AE406" s="1246"/>
      <c r="AF406" s="1246"/>
      <c r="AG406" s="1246"/>
      <c r="AH406" s="1246"/>
      <c r="AI406" s="1246"/>
      <c r="AJ406" s="1246"/>
      <c r="AK406" s="1246"/>
      <c r="AL406" s="1246"/>
      <c r="AM406" s="1246"/>
      <c r="AN406" s="1246"/>
      <c r="AO406" s="1246"/>
      <c r="AP406" s="1246"/>
      <c r="AQ406" s="1246"/>
      <c r="AR406" s="1246"/>
      <c r="AS406" s="1246"/>
      <c r="AT406" s="1246"/>
      <c r="AU406" s="1246"/>
      <c r="AV406" s="1246"/>
      <c r="AW406" s="1246"/>
      <c r="AX406" s="659"/>
      <c r="AY406" s="1245"/>
      <c r="AZ406" s="1246"/>
      <c r="BA406" s="1246"/>
      <c r="BB406" s="1246"/>
      <c r="BC406" s="1246"/>
      <c r="BD406" s="1246"/>
      <c r="BE406" s="1246"/>
      <c r="BF406" s="1246"/>
      <c r="BG406" s="1246"/>
      <c r="BH406" s="1246"/>
      <c r="BI406" s="1246"/>
      <c r="BJ406" s="1246"/>
      <c r="BK406" s="1246"/>
      <c r="BL406" s="1246"/>
      <c r="BM406" s="1246"/>
      <c r="BN406" s="1246"/>
      <c r="BO406" s="1246"/>
      <c r="BP406" s="1246"/>
      <c r="BQ406" s="1246"/>
      <c r="BR406" s="1246"/>
      <c r="BS406" s="1246"/>
      <c r="BT406" s="1246"/>
      <c r="BU406" s="1246"/>
      <c r="BV406" s="1246"/>
      <c r="BW406" s="1246"/>
      <c r="BX406" s="1246"/>
      <c r="BY406" s="1246"/>
      <c r="BZ406" s="1246"/>
      <c r="CA406" s="1246"/>
      <c r="CB406" s="1246"/>
      <c r="CC406" s="1246"/>
      <c r="CD406" s="1246"/>
      <c r="CE406" s="1246"/>
      <c r="CF406" s="1246"/>
      <c r="CG406" s="1246"/>
      <c r="CH406" s="1246"/>
      <c r="CI406" s="1246"/>
      <c r="CJ406" s="1246"/>
      <c r="CK406" s="1246"/>
      <c r="CL406" s="1246"/>
      <c r="CM406" s="1246"/>
      <c r="CN406" s="1246"/>
      <c r="CO406" s="1246"/>
      <c r="CP406" s="1246"/>
      <c r="CQ406" s="1246"/>
      <c r="CR406" s="1246"/>
      <c r="CS406" s="1246"/>
      <c r="CT406" s="1246"/>
      <c r="CU406" s="659"/>
      <c r="CV406" s="1247"/>
      <c r="CW406" s="214"/>
      <c r="CX406" s="1245"/>
      <c r="CY406" s="1246"/>
      <c r="CZ406" s="1246"/>
      <c r="DA406" s="1246"/>
      <c r="DB406" s="1246"/>
      <c r="DC406" s="1246"/>
      <c r="DD406" s="1246"/>
      <c r="DE406" s="1246"/>
      <c r="DF406" s="1246"/>
      <c r="DG406" s="1246"/>
      <c r="DH406" s="1246"/>
      <c r="DI406" s="1246"/>
      <c r="DJ406" s="1246"/>
      <c r="DK406" s="1246"/>
      <c r="DL406" s="1246"/>
      <c r="DM406" s="1246"/>
      <c r="DN406" s="1246"/>
      <c r="DO406" s="1246"/>
      <c r="DP406" s="1246"/>
      <c r="DQ406" s="1246"/>
      <c r="DR406" s="1246"/>
      <c r="DS406" s="1246"/>
      <c r="DT406" s="1246"/>
      <c r="DU406" s="1246"/>
      <c r="DV406" s="1246"/>
      <c r="DW406" s="1246"/>
      <c r="DX406" s="1246"/>
      <c r="DY406" s="1246"/>
      <c r="DZ406" s="1246"/>
      <c r="EA406" s="1246"/>
      <c r="EB406" s="1246"/>
      <c r="EC406" s="1246"/>
      <c r="ED406" s="1246"/>
      <c r="EE406" s="1246"/>
      <c r="EF406" s="1246"/>
      <c r="EG406" s="1246"/>
      <c r="EH406" s="1246"/>
      <c r="EI406" s="1246"/>
      <c r="EJ406" s="1246"/>
      <c r="EK406" s="1246"/>
      <c r="EL406" s="1246"/>
      <c r="EM406" s="1246"/>
      <c r="EN406" s="1246"/>
      <c r="EO406" s="1246"/>
      <c r="EP406" s="1246"/>
      <c r="EQ406" s="1246"/>
      <c r="ER406" s="1246"/>
      <c r="ES406" s="1246"/>
      <c r="ET406" s="659"/>
      <c r="EU406" s="1245"/>
      <c r="EV406" s="1246"/>
      <c r="EW406" s="1246"/>
      <c r="EX406" s="1246"/>
      <c r="EY406" s="1246"/>
      <c r="EZ406" s="1246"/>
      <c r="FA406" s="1246"/>
      <c r="FB406" s="1246"/>
      <c r="FC406" s="1246"/>
      <c r="FD406" s="1246"/>
      <c r="FE406" s="1246"/>
      <c r="FF406" s="1246"/>
      <c r="FG406" s="1246"/>
      <c r="FH406" s="1246"/>
      <c r="FI406" s="1246"/>
      <c r="FJ406" s="1246"/>
      <c r="FK406" s="1246"/>
      <c r="FL406" s="1246"/>
      <c r="FM406" s="1246"/>
      <c r="FN406" s="1246"/>
      <c r="FO406" s="1246"/>
      <c r="FP406" s="1246"/>
      <c r="FQ406" s="1246"/>
      <c r="FR406" s="1246"/>
      <c r="FS406" s="1246"/>
      <c r="FT406" s="1246"/>
      <c r="FU406" s="1246"/>
      <c r="FV406" s="1246"/>
      <c r="FW406" s="1246"/>
      <c r="FX406" s="1246"/>
      <c r="FY406" s="1246"/>
      <c r="FZ406" s="1246"/>
      <c r="GA406" s="1246"/>
      <c r="GB406" s="1246"/>
      <c r="GC406" s="1246"/>
      <c r="GD406" s="1246"/>
      <c r="GE406" s="1246"/>
      <c r="GF406" s="1246"/>
      <c r="GG406" s="1246"/>
      <c r="GH406" s="1246"/>
      <c r="GI406" s="1246"/>
      <c r="GJ406" s="1246"/>
      <c r="GK406" s="1246"/>
      <c r="GL406" s="1246"/>
      <c r="GM406" s="1246"/>
      <c r="GN406" s="1246"/>
      <c r="GO406" s="1246"/>
      <c r="GP406" s="1246"/>
      <c r="GQ406" s="659"/>
      <c r="GR406" s="6"/>
    </row>
    <row r="407" spans="1:200" ht="7.35" customHeight="1" x14ac:dyDescent="0.2">
      <c r="A407" s="1191" t="str">
        <f>IF(LOGBOOK!$A$2="  DATE  ","ANNUAL RESUME PER AIRCRAFT",0)</f>
        <v>ANNUAL RESUME PER AIRCRAFT</v>
      </c>
      <c r="B407" s="1192"/>
      <c r="C407" s="1192"/>
      <c r="D407" s="1192"/>
      <c r="E407" s="1192"/>
      <c r="F407" s="1192"/>
      <c r="G407" s="1192"/>
      <c r="H407" s="1192"/>
      <c r="I407" s="1192"/>
      <c r="J407" s="1192"/>
      <c r="K407" s="1192"/>
      <c r="L407" s="1192"/>
      <c r="M407" s="1192"/>
      <c r="N407" s="1192"/>
      <c r="O407" s="1192"/>
      <c r="P407" s="1192"/>
      <c r="Q407" s="1192"/>
      <c r="R407" s="1192"/>
      <c r="S407" s="1192"/>
      <c r="T407" s="1192"/>
      <c r="U407" s="1192"/>
      <c r="V407" s="1192"/>
      <c r="W407" s="1192"/>
      <c r="X407" s="1192"/>
      <c r="Y407" s="1192"/>
      <c r="Z407" s="1192"/>
      <c r="AA407" s="1192"/>
      <c r="AB407" s="1192"/>
      <c r="AC407" s="1192"/>
      <c r="AD407" s="1192"/>
      <c r="AE407" s="1192"/>
      <c r="AF407" s="1192"/>
      <c r="AG407" s="1192"/>
      <c r="AH407" s="1192"/>
      <c r="AI407" s="1192"/>
      <c r="AJ407" s="1192"/>
      <c r="AK407" s="1192"/>
      <c r="AL407" s="1192"/>
      <c r="AM407" s="1192"/>
      <c r="AN407" s="1192"/>
      <c r="AO407" s="1192"/>
      <c r="AP407" s="1192"/>
      <c r="AQ407" s="1192"/>
      <c r="AR407" s="1192"/>
      <c r="AS407" s="1192"/>
      <c r="AT407" s="1192"/>
      <c r="AU407" s="1192"/>
      <c r="AV407" s="1192"/>
      <c r="AW407" s="1192"/>
      <c r="AX407" s="1192"/>
      <c r="AY407" s="1213"/>
      <c r="AZ407" s="1213"/>
      <c r="BA407" s="1213"/>
      <c r="BB407" s="1213"/>
      <c r="BC407" s="1213"/>
      <c r="BD407" s="1213"/>
      <c r="BE407" s="1213"/>
      <c r="BF407" s="1213"/>
      <c r="BG407" s="1213"/>
      <c r="BH407" s="1213"/>
      <c r="BI407" s="1213"/>
      <c r="BJ407" s="1213"/>
      <c r="BK407" s="1213"/>
      <c r="BL407" s="1213"/>
      <c r="BM407" s="1213"/>
      <c r="BN407" s="1213"/>
      <c r="BO407" s="1213"/>
      <c r="BP407" s="1213"/>
      <c r="BQ407" s="1213"/>
      <c r="BR407" s="1213"/>
      <c r="BS407" s="1213"/>
      <c r="BT407" s="1213"/>
      <c r="BU407" s="1213"/>
      <c r="BV407" s="1213"/>
      <c r="BW407" s="1213"/>
      <c r="BX407" s="1213"/>
      <c r="BY407" s="1213"/>
      <c r="BZ407" s="1213"/>
      <c r="CA407" s="1213"/>
      <c r="CB407" s="1213"/>
      <c r="CC407" s="1213"/>
      <c r="CD407" s="1213"/>
      <c r="CE407" s="1213"/>
      <c r="CF407" s="1213"/>
      <c r="CG407" s="1213"/>
      <c r="CH407" s="1213"/>
      <c r="CI407" s="1213"/>
      <c r="CJ407" s="1213"/>
      <c r="CK407" s="1213"/>
      <c r="CL407" s="1213"/>
      <c r="CM407" s="1213"/>
      <c r="CN407" s="1213"/>
      <c r="CO407" s="1213"/>
      <c r="CP407" s="1213"/>
      <c r="CQ407" s="1213"/>
      <c r="CR407" s="1213"/>
      <c r="CS407" s="1213"/>
      <c r="CT407" s="1213"/>
      <c r="CU407" s="1213"/>
      <c r="CV407" s="246"/>
      <c r="CW407" s="1191" t="str">
        <f>IF(LOGBOOK!$A$2="  DATE  ","FLY LOGICS",0)</f>
        <v>FLY LOGICS</v>
      </c>
      <c r="CX407" s="1192"/>
      <c r="CY407" s="1192"/>
      <c r="CZ407" s="1192"/>
      <c r="DA407" s="1192"/>
      <c r="DB407" s="1192"/>
      <c r="DC407" s="1192"/>
      <c r="DD407" s="1192"/>
      <c r="DE407" s="1192"/>
      <c r="DF407" s="1192"/>
      <c r="DG407" s="1192"/>
      <c r="DH407" s="1192"/>
      <c r="DI407" s="1192"/>
      <c r="DJ407" s="1192"/>
      <c r="DK407" s="1192"/>
      <c r="DL407" s="1192"/>
      <c r="DM407" s="1192"/>
      <c r="DN407" s="1192"/>
      <c r="DO407" s="1192"/>
      <c r="DP407" s="1192"/>
      <c r="DQ407" s="1192"/>
      <c r="DR407" s="1192"/>
      <c r="DS407" s="1192"/>
      <c r="DT407" s="1192"/>
      <c r="DU407" s="1192"/>
      <c r="DV407" s="1192"/>
      <c r="DW407" s="1192"/>
      <c r="DX407" s="1192"/>
      <c r="DY407" s="1192"/>
      <c r="DZ407" s="1192"/>
      <c r="EA407" s="1192"/>
      <c r="EB407" s="1192"/>
      <c r="EC407" s="1192"/>
      <c r="ED407" s="1192"/>
      <c r="EE407" s="1192"/>
      <c r="EF407" s="1192"/>
      <c r="EG407" s="1192"/>
      <c r="EH407" s="1192"/>
      <c r="EI407" s="1192"/>
      <c r="EJ407" s="1192"/>
      <c r="EK407" s="1192"/>
      <c r="EL407" s="1192"/>
      <c r="EM407" s="1192"/>
      <c r="EN407" s="1192"/>
      <c r="EO407" s="1192"/>
      <c r="EP407" s="1192"/>
      <c r="EQ407" s="1192"/>
      <c r="ER407" s="1192"/>
      <c r="ES407" s="1192"/>
      <c r="ET407" s="1192"/>
      <c r="EU407" s="1213" t="str">
        <f>IF(LOGBOOK!$A$2="  DATE  ","ANNUAL RESUME PER AIRCRAFT",0)</f>
        <v>ANNUAL RESUME PER AIRCRAFT</v>
      </c>
      <c r="EV407" s="1213"/>
      <c r="EW407" s="1213"/>
      <c r="EX407" s="1213"/>
      <c r="EY407" s="1213"/>
      <c r="EZ407" s="1213"/>
      <c r="FA407" s="1213"/>
      <c r="FB407" s="1213"/>
      <c r="FC407" s="1213"/>
      <c r="FD407" s="1213"/>
      <c r="FE407" s="1213"/>
      <c r="FF407" s="1213"/>
      <c r="FG407" s="1213"/>
      <c r="FH407" s="1213"/>
      <c r="FI407" s="1213"/>
      <c r="FJ407" s="1213"/>
      <c r="FK407" s="1213"/>
      <c r="FL407" s="1213"/>
      <c r="FM407" s="1213"/>
      <c r="FN407" s="1213"/>
      <c r="FO407" s="1213"/>
      <c r="FP407" s="1213"/>
      <c r="FQ407" s="1213"/>
      <c r="FR407" s="1213"/>
      <c r="FS407" s="1213"/>
      <c r="FT407" s="1213"/>
      <c r="FU407" s="1213"/>
      <c r="FV407" s="1213"/>
      <c r="FW407" s="1213"/>
      <c r="FX407" s="1213"/>
      <c r="FY407" s="1213"/>
      <c r="FZ407" s="1213"/>
      <c r="GA407" s="1213"/>
      <c r="GB407" s="1213"/>
      <c r="GC407" s="1213"/>
      <c r="GD407" s="1213"/>
      <c r="GE407" s="1213"/>
      <c r="GF407" s="1213"/>
      <c r="GG407" s="1213"/>
      <c r="GH407" s="1213"/>
      <c r="GI407" s="1213"/>
      <c r="GJ407" s="1213"/>
      <c r="GK407" s="1213"/>
      <c r="GL407" s="1213"/>
      <c r="GM407" s="1213"/>
      <c r="GN407" s="1213"/>
      <c r="GO407" s="1213"/>
      <c r="GP407" s="1213"/>
      <c r="GQ407" s="1213"/>
      <c r="GR407" s="6"/>
    </row>
    <row r="408" spans="1:200" ht="7.35" customHeight="1" x14ac:dyDescent="0.2">
      <c r="A408" s="1193"/>
      <c r="B408" s="1194"/>
      <c r="C408" s="1194"/>
      <c r="D408" s="1194"/>
      <c r="E408" s="1194"/>
      <c r="F408" s="1194"/>
      <c r="G408" s="1194"/>
      <c r="H408" s="1194"/>
      <c r="I408" s="1194"/>
      <c r="J408" s="1194"/>
      <c r="K408" s="1194"/>
      <c r="L408" s="1194"/>
      <c r="M408" s="1194"/>
      <c r="N408" s="1194"/>
      <c r="O408" s="1194"/>
      <c r="P408" s="1194"/>
      <c r="Q408" s="1194"/>
      <c r="R408" s="1194"/>
      <c r="S408" s="1194"/>
      <c r="T408" s="1194"/>
      <c r="U408" s="1194"/>
      <c r="V408" s="1194"/>
      <c r="W408" s="1194"/>
      <c r="X408" s="1194"/>
      <c r="Y408" s="1194"/>
      <c r="Z408" s="1194"/>
      <c r="AA408" s="1194"/>
      <c r="AB408" s="1194"/>
      <c r="AC408" s="1194"/>
      <c r="AD408" s="1194"/>
      <c r="AE408" s="1194"/>
      <c r="AF408" s="1194"/>
      <c r="AG408" s="1194"/>
      <c r="AH408" s="1194"/>
      <c r="AI408" s="1194"/>
      <c r="AJ408" s="1194"/>
      <c r="AK408" s="1194"/>
      <c r="AL408" s="1194"/>
      <c r="AM408" s="1194"/>
      <c r="AN408" s="1194"/>
      <c r="AO408" s="1194"/>
      <c r="AP408" s="1194"/>
      <c r="AQ408" s="1194"/>
      <c r="AR408" s="1194"/>
      <c r="AS408" s="1194"/>
      <c r="AT408" s="1194"/>
      <c r="AU408" s="1194"/>
      <c r="AV408" s="1194"/>
      <c r="AW408" s="1194"/>
      <c r="AX408" s="1194"/>
      <c r="AY408" s="1214"/>
      <c r="AZ408" s="1214"/>
      <c r="BA408" s="1214"/>
      <c r="BB408" s="1214"/>
      <c r="BC408" s="1214"/>
      <c r="BD408" s="1214"/>
      <c r="BE408" s="1214"/>
      <c r="BF408" s="1214"/>
      <c r="BG408" s="1214"/>
      <c r="BH408" s="1214"/>
      <c r="BI408" s="1214"/>
      <c r="BJ408" s="1214"/>
      <c r="BK408" s="1214"/>
      <c r="BL408" s="1214"/>
      <c r="BM408" s="1214"/>
      <c r="BN408" s="1214"/>
      <c r="BO408" s="1214"/>
      <c r="BP408" s="1214"/>
      <c r="BQ408" s="1214"/>
      <c r="BR408" s="1214"/>
      <c r="BS408" s="1214"/>
      <c r="BT408" s="1214"/>
      <c r="BU408" s="1214"/>
      <c r="BV408" s="1214"/>
      <c r="BW408" s="1214"/>
      <c r="BX408" s="1214"/>
      <c r="BY408" s="1214"/>
      <c r="BZ408" s="1214"/>
      <c r="CA408" s="1214"/>
      <c r="CB408" s="1214"/>
      <c r="CC408" s="1214"/>
      <c r="CD408" s="1214"/>
      <c r="CE408" s="1214"/>
      <c r="CF408" s="1214"/>
      <c r="CG408" s="1214"/>
      <c r="CH408" s="1214"/>
      <c r="CI408" s="1214"/>
      <c r="CJ408" s="1214"/>
      <c r="CK408" s="1214"/>
      <c r="CL408" s="1214"/>
      <c r="CM408" s="1214"/>
      <c r="CN408" s="1214"/>
      <c r="CO408" s="1214"/>
      <c r="CP408" s="1214"/>
      <c r="CQ408" s="1214"/>
      <c r="CR408" s="1214"/>
      <c r="CS408" s="1214"/>
      <c r="CT408" s="1214"/>
      <c r="CU408" s="1214"/>
      <c r="CV408" s="246"/>
      <c r="CW408" s="1193"/>
      <c r="CX408" s="1194"/>
      <c r="CY408" s="1194"/>
      <c r="CZ408" s="1194"/>
      <c r="DA408" s="1194"/>
      <c r="DB408" s="1194"/>
      <c r="DC408" s="1194"/>
      <c r="DD408" s="1194"/>
      <c r="DE408" s="1194"/>
      <c r="DF408" s="1194"/>
      <c r="DG408" s="1194"/>
      <c r="DH408" s="1194"/>
      <c r="DI408" s="1194"/>
      <c r="DJ408" s="1194"/>
      <c r="DK408" s="1194"/>
      <c r="DL408" s="1194"/>
      <c r="DM408" s="1194"/>
      <c r="DN408" s="1194"/>
      <c r="DO408" s="1194"/>
      <c r="DP408" s="1194"/>
      <c r="DQ408" s="1194"/>
      <c r="DR408" s="1194"/>
      <c r="DS408" s="1194"/>
      <c r="DT408" s="1194"/>
      <c r="DU408" s="1194"/>
      <c r="DV408" s="1194"/>
      <c r="DW408" s="1194"/>
      <c r="DX408" s="1194"/>
      <c r="DY408" s="1194"/>
      <c r="DZ408" s="1194"/>
      <c r="EA408" s="1194"/>
      <c r="EB408" s="1194"/>
      <c r="EC408" s="1194"/>
      <c r="ED408" s="1194"/>
      <c r="EE408" s="1194"/>
      <c r="EF408" s="1194"/>
      <c r="EG408" s="1194"/>
      <c r="EH408" s="1194"/>
      <c r="EI408" s="1194"/>
      <c r="EJ408" s="1194"/>
      <c r="EK408" s="1194"/>
      <c r="EL408" s="1194"/>
      <c r="EM408" s="1194"/>
      <c r="EN408" s="1194"/>
      <c r="EO408" s="1194"/>
      <c r="EP408" s="1194"/>
      <c r="EQ408" s="1194"/>
      <c r="ER408" s="1194"/>
      <c r="ES408" s="1194"/>
      <c r="ET408" s="1194"/>
      <c r="EU408" s="1214"/>
      <c r="EV408" s="1214"/>
      <c r="EW408" s="1214"/>
      <c r="EX408" s="1214"/>
      <c r="EY408" s="1214"/>
      <c r="EZ408" s="1214"/>
      <c r="FA408" s="1214"/>
      <c r="FB408" s="1214"/>
      <c r="FC408" s="1214"/>
      <c r="FD408" s="1214"/>
      <c r="FE408" s="1214"/>
      <c r="FF408" s="1214"/>
      <c r="FG408" s="1214"/>
      <c r="FH408" s="1214"/>
      <c r="FI408" s="1214"/>
      <c r="FJ408" s="1214"/>
      <c r="FK408" s="1214"/>
      <c r="FL408" s="1214"/>
      <c r="FM408" s="1214"/>
      <c r="FN408" s="1214"/>
      <c r="FO408" s="1214"/>
      <c r="FP408" s="1214"/>
      <c r="FQ408" s="1214"/>
      <c r="FR408" s="1214"/>
      <c r="FS408" s="1214"/>
      <c r="FT408" s="1214"/>
      <c r="FU408" s="1214"/>
      <c r="FV408" s="1214"/>
      <c r="FW408" s="1214"/>
      <c r="FX408" s="1214"/>
      <c r="FY408" s="1214"/>
      <c r="FZ408" s="1214"/>
      <c r="GA408" s="1214"/>
      <c r="GB408" s="1214"/>
      <c r="GC408" s="1214"/>
      <c r="GD408" s="1214"/>
      <c r="GE408" s="1214"/>
      <c r="GF408" s="1214"/>
      <c r="GG408" s="1214"/>
      <c r="GH408" s="1214"/>
      <c r="GI408" s="1214"/>
      <c r="GJ408" s="1214"/>
      <c r="GK408" s="1214"/>
      <c r="GL408" s="1214"/>
      <c r="GM408" s="1214"/>
      <c r="GN408" s="1214"/>
      <c r="GO408" s="1214"/>
      <c r="GP408" s="1214"/>
      <c r="GQ408" s="1214"/>
      <c r="GR408" s="6"/>
    </row>
    <row r="409" spans="1:200" ht="7.35" customHeight="1" x14ac:dyDescent="0.2">
      <c r="A409" s="1195"/>
      <c r="B409" s="1196"/>
      <c r="C409" s="1196"/>
      <c r="D409" s="1196"/>
      <c r="E409" s="1196"/>
      <c r="F409" s="1196"/>
      <c r="G409" s="1196"/>
      <c r="H409" s="1196"/>
      <c r="I409" s="1196"/>
      <c r="J409" s="1196"/>
      <c r="K409" s="1196"/>
      <c r="L409" s="1196"/>
      <c r="M409" s="1196"/>
      <c r="N409" s="1196"/>
      <c r="O409" s="1196"/>
      <c r="P409" s="1196"/>
      <c r="Q409" s="1196"/>
      <c r="R409" s="1196"/>
      <c r="S409" s="1196"/>
      <c r="T409" s="1196"/>
      <c r="U409" s="1196"/>
      <c r="V409" s="1196"/>
      <c r="W409" s="1196"/>
      <c r="X409" s="1196"/>
      <c r="Y409" s="1196"/>
      <c r="Z409" s="1196"/>
      <c r="AA409" s="1196"/>
      <c r="AB409" s="1196"/>
      <c r="AC409" s="1196"/>
      <c r="AD409" s="1196"/>
      <c r="AE409" s="1196"/>
      <c r="AF409" s="1196"/>
      <c r="AG409" s="1196"/>
      <c r="AH409" s="1196"/>
      <c r="AI409" s="1196"/>
      <c r="AJ409" s="1196"/>
      <c r="AK409" s="1196"/>
      <c r="AL409" s="1196"/>
      <c r="AM409" s="1196"/>
      <c r="AN409" s="1196"/>
      <c r="AO409" s="1196"/>
      <c r="AP409" s="1196"/>
      <c r="AQ409" s="1196"/>
      <c r="AR409" s="1196"/>
      <c r="AS409" s="1196"/>
      <c r="AT409" s="1196"/>
      <c r="AU409" s="1196"/>
      <c r="AV409" s="1196"/>
      <c r="AW409" s="1196"/>
      <c r="AX409" s="1196"/>
      <c r="AY409" s="1215"/>
      <c r="AZ409" s="1215"/>
      <c r="BA409" s="1215"/>
      <c r="BB409" s="1215"/>
      <c r="BC409" s="1215"/>
      <c r="BD409" s="1215"/>
      <c r="BE409" s="1215"/>
      <c r="BF409" s="1215"/>
      <c r="BG409" s="1215"/>
      <c r="BH409" s="1215"/>
      <c r="BI409" s="1215"/>
      <c r="BJ409" s="1215"/>
      <c r="BK409" s="1215"/>
      <c r="BL409" s="1215"/>
      <c r="BM409" s="1215"/>
      <c r="BN409" s="1215"/>
      <c r="BO409" s="1215"/>
      <c r="BP409" s="1215"/>
      <c r="BQ409" s="1215"/>
      <c r="BR409" s="1215"/>
      <c r="BS409" s="1215"/>
      <c r="BT409" s="1215"/>
      <c r="BU409" s="1215"/>
      <c r="BV409" s="1215"/>
      <c r="BW409" s="1215"/>
      <c r="BX409" s="1215"/>
      <c r="BY409" s="1215"/>
      <c r="BZ409" s="1215"/>
      <c r="CA409" s="1215"/>
      <c r="CB409" s="1215"/>
      <c r="CC409" s="1215"/>
      <c r="CD409" s="1215"/>
      <c r="CE409" s="1215"/>
      <c r="CF409" s="1215"/>
      <c r="CG409" s="1215"/>
      <c r="CH409" s="1215"/>
      <c r="CI409" s="1215"/>
      <c r="CJ409" s="1215"/>
      <c r="CK409" s="1215"/>
      <c r="CL409" s="1215"/>
      <c r="CM409" s="1215"/>
      <c r="CN409" s="1215"/>
      <c r="CO409" s="1215"/>
      <c r="CP409" s="1215"/>
      <c r="CQ409" s="1215"/>
      <c r="CR409" s="1215"/>
      <c r="CS409" s="1215"/>
      <c r="CT409" s="1215"/>
      <c r="CU409" s="1215"/>
      <c r="CV409" s="246"/>
      <c r="CW409" s="1195"/>
      <c r="CX409" s="1196"/>
      <c r="CY409" s="1196"/>
      <c r="CZ409" s="1196"/>
      <c r="DA409" s="1196"/>
      <c r="DB409" s="1196"/>
      <c r="DC409" s="1196"/>
      <c r="DD409" s="1196"/>
      <c r="DE409" s="1196"/>
      <c r="DF409" s="1196"/>
      <c r="DG409" s="1196"/>
      <c r="DH409" s="1196"/>
      <c r="DI409" s="1196"/>
      <c r="DJ409" s="1196"/>
      <c r="DK409" s="1196"/>
      <c r="DL409" s="1196"/>
      <c r="DM409" s="1196"/>
      <c r="DN409" s="1196"/>
      <c r="DO409" s="1196"/>
      <c r="DP409" s="1196"/>
      <c r="DQ409" s="1196"/>
      <c r="DR409" s="1196"/>
      <c r="DS409" s="1196"/>
      <c r="DT409" s="1196"/>
      <c r="DU409" s="1196"/>
      <c r="DV409" s="1196"/>
      <c r="DW409" s="1196"/>
      <c r="DX409" s="1196"/>
      <c r="DY409" s="1196"/>
      <c r="DZ409" s="1196"/>
      <c r="EA409" s="1196"/>
      <c r="EB409" s="1196"/>
      <c r="EC409" s="1196"/>
      <c r="ED409" s="1196"/>
      <c r="EE409" s="1196"/>
      <c r="EF409" s="1196"/>
      <c r="EG409" s="1196"/>
      <c r="EH409" s="1196"/>
      <c r="EI409" s="1196"/>
      <c r="EJ409" s="1196"/>
      <c r="EK409" s="1196"/>
      <c r="EL409" s="1196"/>
      <c r="EM409" s="1196"/>
      <c r="EN409" s="1196"/>
      <c r="EO409" s="1196"/>
      <c r="EP409" s="1196"/>
      <c r="EQ409" s="1196"/>
      <c r="ER409" s="1196"/>
      <c r="ES409" s="1196"/>
      <c r="ET409" s="1196"/>
      <c r="EU409" s="1215"/>
      <c r="EV409" s="1215"/>
      <c r="EW409" s="1215"/>
      <c r="EX409" s="1215"/>
      <c r="EY409" s="1215"/>
      <c r="EZ409" s="1215"/>
      <c r="FA409" s="1215"/>
      <c r="FB409" s="1215"/>
      <c r="FC409" s="1215"/>
      <c r="FD409" s="1215"/>
      <c r="FE409" s="1215"/>
      <c r="FF409" s="1215"/>
      <c r="FG409" s="1215"/>
      <c r="FH409" s="1215"/>
      <c r="FI409" s="1215"/>
      <c r="FJ409" s="1215"/>
      <c r="FK409" s="1215"/>
      <c r="FL409" s="1215"/>
      <c r="FM409" s="1215"/>
      <c r="FN409" s="1215"/>
      <c r="FO409" s="1215"/>
      <c r="FP409" s="1215"/>
      <c r="FQ409" s="1215"/>
      <c r="FR409" s="1215"/>
      <c r="FS409" s="1215"/>
      <c r="FT409" s="1215"/>
      <c r="FU409" s="1215"/>
      <c r="FV409" s="1215"/>
      <c r="FW409" s="1215"/>
      <c r="FX409" s="1215"/>
      <c r="FY409" s="1215"/>
      <c r="FZ409" s="1215"/>
      <c r="GA409" s="1215"/>
      <c r="GB409" s="1215"/>
      <c r="GC409" s="1215"/>
      <c r="GD409" s="1215"/>
      <c r="GE409" s="1215"/>
      <c r="GF409" s="1215"/>
      <c r="GG409" s="1215"/>
      <c r="GH409" s="1215"/>
      <c r="GI409" s="1215"/>
      <c r="GJ409" s="1215"/>
      <c r="GK409" s="1215"/>
      <c r="GL409" s="1215"/>
      <c r="GM409" s="1215"/>
      <c r="GN409" s="1215"/>
      <c r="GO409" s="1215"/>
      <c r="GP409" s="1215"/>
      <c r="GQ409" s="1215"/>
      <c r="GR409" s="6"/>
    </row>
    <row r="410" spans="1:200" s="6" customFormat="1" ht="7.35" customHeight="1" x14ac:dyDescent="0.25">
      <c r="A410" s="212"/>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61"/>
      <c r="AG410" s="161"/>
      <c r="AH410" s="161"/>
      <c r="AI410" s="161"/>
      <c r="AJ410" s="161"/>
      <c r="AK410" s="161"/>
      <c r="AL410" s="161"/>
      <c r="AM410" s="161"/>
      <c r="AN410" s="161"/>
      <c r="AO410" s="161"/>
      <c r="AP410" s="161"/>
      <c r="AQ410" s="161"/>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61"/>
      <c r="CD410" s="161"/>
      <c r="CE410" s="161"/>
      <c r="CF410" s="161"/>
      <c r="CG410" s="161"/>
      <c r="CH410" s="161"/>
      <c r="CI410" s="161"/>
      <c r="CJ410" s="161"/>
      <c r="CK410" s="161"/>
      <c r="CL410" s="161"/>
      <c r="CM410" s="161"/>
      <c r="CN410" s="161"/>
      <c r="CO410" s="15"/>
      <c r="CP410" s="15"/>
      <c r="CQ410" s="15"/>
      <c r="CR410" s="15"/>
      <c r="CS410" s="15"/>
      <c r="CT410" s="15"/>
      <c r="CU410" s="213"/>
      <c r="CV410" s="208"/>
      <c r="CW410" s="212"/>
      <c r="CX410" s="15"/>
      <c r="CY410" s="15"/>
      <c r="CZ410" s="15"/>
      <c r="DA410" s="15"/>
      <c r="DB410" s="15"/>
      <c r="DC410" s="15"/>
      <c r="DD410" s="15"/>
      <c r="DE410" s="15"/>
      <c r="DF410" s="15"/>
      <c r="DG410" s="15"/>
      <c r="DH410" s="15"/>
      <c r="DI410" s="15"/>
      <c r="DJ410" s="15"/>
      <c r="DK410" s="15"/>
      <c r="DL410" s="15"/>
      <c r="DM410" s="15"/>
      <c r="DN410" s="15"/>
      <c r="DO410" s="15"/>
      <c r="DP410" s="15"/>
      <c r="DQ410" s="15"/>
      <c r="DR410" s="15"/>
      <c r="DS410" s="15"/>
      <c r="DT410" s="15"/>
      <c r="DU410" s="15"/>
      <c r="DV410" s="15"/>
      <c r="DW410" s="15"/>
      <c r="DX410" s="15"/>
      <c r="DY410" s="15"/>
      <c r="DZ410" s="15"/>
      <c r="EA410" s="15"/>
      <c r="EB410" s="161"/>
      <c r="EC410" s="161"/>
      <c r="ED410" s="161"/>
      <c r="EE410" s="161"/>
      <c r="EF410" s="161"/>
      <c r="EG410" s="161"/>
      <c r="EH410" s="161"/>
      <c r="EI410" s="161"/>
      <c r="EJ410" s="161"/>
      <c r="EK410" s="161"/>
      <c r="EL410" s="161"/>
      <c r="EM410" s="161"/>
      <c r="EN410" s="15"/>
      <c r="EO410" s="15"/>
      <c r="EP410" s="15"/>
      <c r="EQ410" s="15"/>
      <c r="ER410" s="15"/>
      <c r="ES410" s="15"/>
      <c r="ET410" s="15"/>
      <c r="EU410" s="15"/>
      <c r="EV410" s="15"/>
      <c r="EW410" s="15"/>
      <c r="EX410" s="15"/>
      <c r="EY410" s="15"/>
      <c r="EZ410" s="15"/>
      <c r="FA410" s="15"/>
      <c r="FB410" s="15"/>
      <c r="FC410" s="15"/>
      <c r="FD410" s="15"/>
      <c r="FE410" s="15"/>
      <c r="FF410" s="15"/>
      <c r="FG410" s="15"/>
      <c r="FH410" s="15"/>
      <c r="FI410" s="15"/>
      <c r="FJ410" s="15"/>
      <c r="FK410" s="15"/>
      <c r="FL410" s="15"/>
      <c r="FM410" s="15"/>
      <c r="FN410" s="15"/>
      <c r="FO410" s="15"/>
      <c r="FP410" s="15"/>
      <c r="FQ410" s="15"/>
      <c r="FR410" s="15"/>
      <c r="FS410" s="15"/>
      <c r="FT410" s="15"/>
      <c r="FU410" s="15"/>
      <c r="FV410" s="15"/>
      <c r="FW410" s="15"/>
      <c r="FX410" s="15"/>
      <c r="FY410" s="161"/>
      <c r="FZ410" s="161"/>
      <c r="GA410" s="161"/>
      <c r="GB410" s="161"/>
      <c r="GC410" s="161"/>
      <c r="GD410" s="161"/>
      <c r="GE410" s="161"/>
      <c r="GF410" s="161"/>
      <c r="GG410" s="161"/>
      <c r="GH410" s="161"/>
      <c r="GI410" s="161"/>
      <c r="GJ410" s="161"/>
      <c r="GK410" s="15"/>
      <c r="GL410" s="15"/>
      <c r="GM410" s="15"/>
      <c r="GN410" s="15"/>
      <c r="GO410" s="15"/>
      <c r="GP410" s="15"/>
      <c r="GQ410" s="213"/>
    </row>
    <row r="411" spans="1:200" ht="6.75" customHeight="1" thickBot="1" x14ac:dyDescent="0.3">
      <c r="A411" s="212"/>
      <c r="B411" s="1183" t="str">
        <f>IF('FRONT PAGE'!$A$1="www.fly-logics.com","MANUFACTURER &amp; MODEL",0)</f>
        <v>MANUFACTURER &amp; MODEL</v>
      </c>
      <c r="C411" s="1184"/>
      <c r="D411" s="1184"/>
      <c r="E411" s="1184"/>
      <c r="F411" s="1184"/>
      <c r="G411" s="1184"/>
      <c r="H411" s="1184"/>
      <c r="I411" s="1184"/>
      <c r="J411" s="1184"/>
      <c r="K411" s="1184"/>
      <c r="L411" s="1197"/>
      <c r="M411" s="1197"/>
      <c r="N411" s="1197"/>
      <c r="O411" s="1197"/>
      <c r="P411" s="1197"/>
      <c r="Q411" s="1197"/>
      <c r="R411" s="1197"/>
      <c r="S411" s="1197"/>
      <c r="T411" s="1197"/>
      <c r="U411" s="1197"/>
      <c r="V411" s="1197"/>
      <c r="W411" s="1197"/>
      <c r="X411" s="1197"/>
      <c r="Y411" s="1197"/>
      <c r="Z411" s="1197"/>
      <c r="AA411" s="1197"/>
      <c r="AB411" s="1197"/>
      <c r="AC411" s="1197"/>
      <c r="AD411" s="1197"/>
      <c r="AE411" s="1198"/>
      <c r="AF411" s="1163" t="str">
        <f>IF('FRONT PAGE'!$A$1="www.fly-logics.com","PIC",0)</f>
        <v>PIC</v>
      </c>
      <c r="AG411" s="1164"/>
      <c r="AH411" s="1164"/>
      <c r="AI411" s="1165"/>
      <c r="AJ411" s="1163" t="str">
        <f>IF('FRONT PAGE'!$A$1="www.fly-logics.com","SIC",0)</f>
        <v>SIC</v>
      </c>
      <c r="AK411" s="1164"/>
      <c r="AL411" s="1164"/>
      <c r="AM411" s="1165"/>
      <c r="AN411" s="1163" t="str">
        <f>IF('FRONT PAGE'!$A$1="www.fly-logics.com","INSTR.",0)</f>
        <v>INSTR.</v>
      </c>
      <c r="AO411" s="1164"/>
      <c r="AP411" s="1164"/>
      <c r="AQ411" s="1165"/>
      <c r="AR411" s="1166" t="str">
        <f>IF('FRONT PAGE'!$A$1="www.fly-logics.com","Landings",0)</f>
        <v>Landings</v>
      </c>
      <c r="AS411" s="1167"/>
      <c r="AT411" s="1167"/>
      <c r="AU411" s="1167"/>
      <c r="AV411" s="1167"/>
      <c r="AW411" s="1168"/>
      <c r="AX411" s="643"/>
      <c r="AY411" s="1183" t="str">
        <f>IF('FRONT PAGE'!$A$1="www.fly-logics.com","MANUFACTURER &amp; MODEL",0)</f>
        <v>MANUFACTURER &amp; MODEL</v>
      </c>
      <c r="AZ411" s="1184"/>
      <c r="BA411" s="1184"/>
      <c r="BB411" s="1184"/>
      <c r="BC411" s="1184"/>
      <c r="BD411" s="1184"/>
      <c r="BE411" s="1184"/>
      <c r="BF411" s="1184"/>
      <c r="BG411" s="1184"/>
      <c r="BH411" s="1184"/>
      <c r="BI411" s="1197"/>
      <c r="BJ411" s="1197"/>
      <c r="BK411" s="1197"/>
      <c r="BL411" s="1197"/>
      <c r="BM411" s="1197"/>
      <c r="BN411" s="1197"/>
      <c r="BO411" s="1197"/>
      <c r="BP411" s="1197"/>
      <c r="BQ411" s="1197"/>
      <c r="BR411" s="1197"/>
      <c r="BS411" s="1197"/>
      <c r="BT411" s="1197"/>
      <c r="BU411" s="1197"/>
      <c r="BV411" s="1197"/>
      <c r="BW411" s="1197"/>
      <c r="BX411" s="1197"/>
      <c r="BY411" s="1197"/>
      <c r="BZ411" s="1197"/>
      <c r="CA411" s="1197"/>
      <c r="CB411" s="1198"/>
      <c r="CC411" s="1163" t="str">
        <f>IF('FRONT PAGE'!$A$1="www.fly-logics.com","PIC",0)</f>
        <v>PIC</v>
      </c>
      <c r="CD411" s="1164"/>
      <c r="CE411" s="1164"/>
      <c r="CF411" s="1165"/>
      <c r="CG411" s="1163" t="str">
        <f>IF('FRONT PAGE'!$A$1="www.fly-logics.com","SIC",0)</f>
        <v>SIC</v>
      </c>
      <c r="CH411" s="1164"/>
      <c r="CI411" s="1164"/>
      <c r="CJ411" s="1165"/>
      <c r="CK411" s="1163" t="str">
        <f>IF('FRONT PAGE'!$A$1="www.fly-logics.com","INSTR.",0)</f>
        <v>INSTR.</v>
      </c>
      <c r="CL411" s="1164"/>
      <c r="CM411" s="1164"/>
      <c r="CN411" s="1165"/>
      <c r="CO411" s="1166" t="str">
        <f>IF('FRONT PAGE'!$A$1="www.fly-logics.com","Landings",0)</f>
        <v>Landings</v>
      </c>
      <c r="CP411" s="1167"/>
      <c r="CQ411" s="1167"/>
      <c r="CR411" s="1167"/>
      <c r="CS411" s="1167"/>
      <c r="CT411" s="1168"/>
      <c r="CU411" s="643"/>
      <c r="CV411" s="247"/>
      <c r="CW411" s="212"/>
      <c r="CX411" s="1183" t="str">
        <f>IF('FRONT PAGE'!$A$1="www.fly-logics.com","MANUFACTURER &amp; MODEL",0)</f>
        <v>MANUFACTURER &amp; MODEL</v>
      </c>
      <c r="CY411" s="1184"/>
      <c r="CZ411" s="1184"/>
      <c r="DA411" s="1184"/>
      <c r="DB411" s="1184"/>
      <c r="DC411" s="1184"/>
      <c r="DD411" s="1184"/>
      <c r="DE411" s="1184"/>
      <c r="DF411" s="1184"/>
      <c r="DG411" s="1184"/>
      <c r="DH411" s="1197"/>
      <c r="DI411" s="1197"/>
      <c r="DJ411" s="1197"/>
      <c r="DK411" s="1197"/>
      <c r="DL411" s="1197"/>
      <c r="DM411" s="1197"/>
      <c r="DN411" s="1197"/>
      <c r="DO411" s="1197"/>
      <c r="DP411" s="1197"/>
      <c r="DQ411" s="1197"/>
      <c r="DR411" s="1197"/>
      <c r="DS411" s="1197"/>
      <c r="DT411" s="1197"/>
      <c r="DU411" s="1197"/>
      <c r="DV411" s="1197"/>
      <c r="DW411" s="1197"/>
      <c r="DX411" s="1197"/>
      <c r="DY411" s="1197"/>
      <c r="DZ411" s="1197"/>
      <c r="EA411" s="1198"/>
      <c r="EB411" s="1163" t="str">
        <f>IF('FRONT PAGE'!$A$1="www.fly-logics.com","PIC",0)</f>
        <v>PIC</v>
      </c>
      <c r="EC411" s="1164"/>
      <c r="ED411" s="1164"/>
      <c r="EE411" s="1165"/>
      <c r="EF411" s="1163" t="str">
        <f>IF('FRONT PAGE'!$A$1="www.fly-logics.com","SIC",0)</f>
        <v>SIC</v>
      </c>
      <c r="EG411" s="1164"/>
      <c r="EH411" s="1164"/>
      <c r="EI411" s="1165"/>
      <c r="EJ411" s="1163" t="str">
        <f>IF('FRONT PAGE'!$A$1="www.fly-logics.com","INSTR.",0)</f>
        <v>INSTR.</v>
      </c>
      <c r="EK411" s="1164"/>
      <c r="EL411" s="1164"/>
      <c r="EM411" s="1165"/>
      <c r="EN411" s="1166" t="str">
        <f>IF('FRONT PAGE'!$A$1="www.fly-logics.com","Landings",0)</f>
        <v>Landings</v>
      </c>
      <c r="EO411" s="1167"/>
      <c r="EP411" s="1167"/>
      <c r="EQ411" s="1167"/>
      <c r="ER411" s="1167"/>
      <c r="ES411" s="1168"/>
      <c r="ET411" s="643"/>
      <c r="EU411" s="1183" t="str">
        <f>IF('FRONT PAGE'!$A$1="www.fly-logics.com","MANUFACTURER &amp; MODEL",0)</f>
        <v>MANUFACTURER &amp; MODEL</v>
      </c>
      <c r="EV411" s="1184"/>
      <c r="EW411" s="1184"/>
      <c r="EX411" s="1184"/>
      <c r="EY411" s="1184"/>
      <c r="EZ411" s="1184"/>
      <c r="FA411" s="1184"/>
      <c r="FB411" s="1184"/>
      <c r="FC411" s="1184"/>
      <c r="FD411" s="1184"/>
      <c r="FE411" s="1197"/>
      <c r="FF411" s="1197"/>
      <c r="FG411" s="1197"/>
      <c r="FH411" s="1197"/>
      <c r="FI411" s="1197"/>
      <c r="FJ411" s="1197"/>
      <c r="FK411" s="1197"/>
      <c r="FL411" s="1197"/>
      <c r="FM411" s="1197"/>
      <c r="FN411" s="1197"/>
      <c r="FO411" s="1197"/>
      <c r="FP411" s="1197"/>
      <c r="FQ411" s="1197"/>
      <c r="FR411" s="1197"/>
      <c r="FS411" s="1197"/>
      <c r="FT411" s="1197"/>
      <c r="FU411" s="1197"/>
      <c r="FV411" s="1197"/>
      <c r="FW411" s="1197"/>
      <c r="FX411" s="1198"/>
      <c r="FY411" s="1163" t="str">
        <f>IF('FRONT PAGE'!$A$1="www.fly-logics.com","PIC",0)</f>
        <v>PIC</v>
      </c>
      <c r="FZ411" s="1164"/>
      <c r="GA411" s="1164"/>
      <c r="GB411" s="1165"/>
      <c r="GC411" s="1163" t="str">
        <f>IF('FRONT PAGE'!$A$1="www.fly-logics.com","SIC",0)</f>
        <v>SIC</v>
      </c>
      <c r="GD411" s="1164"/>
      <c r="GE411" s="1164"/>
      <c r="GF411" s="1165"/>
      <c r="GG411" s="1163" t="str">
        <f>IF('FRONT PAGE'!$A$1="www.fly-logics.com","INSTR.",0)</f>
        <v>INSTR.</v>
      </c>
      <c r="GH411" s="1164"/>
      <c r="GI411" s="1164"/>
      <c r="GJ411" s="1165"/>
      <c r="GK411" s="1166" t="str">
        <f>IF('FRONT PAGE'!$A$1="www.fly-logics.com","Landings",0)</f>
        <v>Landings</v>
      </c>
      <c r="GL411" s="1167"/>
      <c r="GM411" s="1167"/>
      <c r="GN411" s="1167"/>
      <c r="GO411" s="1167"/>
      <c r="GP411" s="1168"/>
      <c r="GQ411" s="643"/>
      <c r="GR411" s="6"/>
    </row>
    <row r="412" spans="1:200" ht="8.85" customHeight="1" x14ac:dyDescent="0.25">
      <c r="A412" s="212"/>
      <c r="B412" s="1185"/>
      <c r="C412" s="1186"/>
      <c r="D412" s="1186"/>
      <c r="E412" s="1186"/>
      <c r="F412" s="1186"/>
      <c r="G412" s="1186"/>
      <c r="H412" s="1186"/>
      <c r="I412" s="1186"/>
      <c r="J412" s="1186"/>
      <c r="K412" s="1186"/>
      <c r="L412" s="1119"/>
      <c r="M412" s="1120"/>
      <c r="N412" s="1120"/>
      <c r="O412" s="1120"/>
      <c r="P412" s="1120"/>
      <c r="Q412" s="1120"/>
      <c r="R412" s="1120"/>
      <c r="S412" s="1120"/>
      <c r="T412" s="1120"/>
      <c r="U412" s="1120"/>
      <c r="V412" s="1120"/>
      <c r="W412" s="1120"/>
      <c r="X412" s="1120"/>
      <c r="Y412" s="1120"/>
      <c r="Z412" s="1120"/>
      <c r="AA412" s="1120"/>
      <c r="AB412" s="1120"/>
      <c r="AC412" s="1120"/>
      <c r="AD412" s="1121"/>
      <c r="AE412" s="1199"/>
      <c r="AF412" s="1169"/>
      <c r="AG412" s="1170"/>
      <c r="AH412" s="1170"/>
      <c r="AI412" s="1171"/>
      <c r="AJ412" s="1169"/>
      <c r="AK412" s="1170"/>
      <c r="AL412" s="1170"/>
      <c r="AM412" s="1171"/>
      <c r="AN412" s="1169"/>
      <c r="AO412" s="1170"/>
      <c r="AP412" s="1170"/>
      <c r="AQ412" s="1171"/>
      <c r="AR412" s="1172"/>
      <c r="AS412" s="1173"/>
      <c r="AT412" s="1173"/>
      <c r="AU412" s="1173"/>
      <c r="AV412" s="1173"/>
      <c r="AW412" s="1174"/>
      <c r="AX412" s="643"/>
      <c r="AY412" s="1185"/>
      <c r="AZ412" s="1186"/>
      <c r="BA412" s="1186"/>
      <c r="BB412" s="1186"/>
      <c r="BC412" s="1186"/>
      <c r="BD412" s="1186"/>
      <c r="BE412" s="1186"/>
      <c r="BF412" s="1186"/>
      <c r="BG412" s="1186"/>
      <c r="BH412" s="1186"/>
      <c r="BI412" s="1119"/>
      <c r="BJ412" s="1120"/>
      <c r="BK412" s="1120"/>
      <c r="BL412" s="1120"/>
      <c r="BM412" s="1120"/>
      <c r="BN412" s="1120"/>
      <c r="BO412" s="1120"/>
      <c r="BP412" s="1120"/>
      <c r="BQ412" s="1120"/>
      <c r="BR412" s="1120"/>
      <c r="BS412" s="1120"/>
      <c r="BT412" s="1120"/>
      <c r="BU412" s="1120"/>
      <c r="BV412" s="1120"/>
      <c r="BW412" s="1120"/>
      <c r="BX412" s="1120"/>
      <c r="BY412" s="1120"/>
      <c r="BZ412" s="1120"/>
      <c r="CA412" s="1121"/>
      <c r="CB412" s="1199"/>
      <c r="CC412" s="1169"/>
      <c r="CD412" s="1170"/>
      <c r="CE412" s="1170"/>
      <c r="CF412" s="1171"/>
      <c r="CG412" s="1169"/>
      <c r="CH412" s="1170"/>
      <c r="CI412" s="1170"/>
      <c r="CJ412" s="1171"/>
      <c r="CK412" s="1169"/>
      <c r="CL412" s="1170"/>
      <c r="CM412" s="1170"/>
      <c r="CN412" s="1171"/>
      <c r="CO412" s="1172"/>
      <c r="CP412" s="1173"/>
      <c r="CQ412" s="1173"/>
      <c r="CR412" s="1173"/>
      <c r="CS412" s="1173"/>
      <c r="CT412" s="1174"/>
      <c r="CU412" s="643"/>
      <c r="CV412" s="247"/>
      <c r="CW412" s="212"/>
      <c r="CX412" s="1185"/>
      <c r="CY412" s="1186"/>
      <c r="CZ412" s="1186"/>
      <c r="DA412" s="1186"/>
      <c r="DB412" s="1186"/>
      <c r="DC412" s="1186"/>
      <c r="DD412" s="1186"/>
      <c r="DE412" s="1186"/>
      <c r="DF412" s="1186"/>
      <c r="DG412" s="1186"/>
      <c r="DH412" s="1119"/>
      <c r="DI412" s="1120"/>
      <c r="DJ412" s="1120"/>
      <c r="DK412" s="1120"/>
      <c r="DL412" s="1120"/>
      <c r="DM412" s="1120"/>
      <c r="DN412" s="1120"/>
      <c r="DO412" s="1120"/>
      <c r="DP412" s="1120"/>
      <c r="DQ412" s="1120"/>
      <c r="DR412" s="1120"/>
      <c r="DS412" s="1120"/>
      <c r="DT412" s="1120"/>
      <c r="DU412" s="1120"/>
      <c r="DV412" s="1120"/>
      <c r="DW412" s="1120"/>
      <c r="DX412" s="1120"/>
      <c r="DY412" s="1120"/>
      <c r="DZ412" s="1121"/>
      <c r="EA412" s="1199"/>
      <c r="EB412" s="1169"/>
      <c r="EC412" s="1170"/>
      <c r="ED412" s="1170"/>
      <c r="EE412" s="1171"/>
      <c r="EF412" s="1169"/>
      <c r="EG412" s="1170"/>
      <c r="EH412" s="1170"/>
      <c r="EI412" s="1171"/>
      <c r="EJ412" s="1169"/>
      <c r="EK412" s="1170"/>
      <c r="EL412" s="1170"/>
      <c r="EM412" s="1171"/>
      <c r="EN412" s="1172"/>
      <c r="EO412" s="1173"/>
      <c r="EP412" s="1173"/>
      <c r="EQ412" s="1173"/>
      <c r="ER412" s="1173"/>
      <c r="ES412" s="1174"/>
      <c r="ET412" s="643"/>
      <c r="EU412" s="1185"/>
      <c r="EV412" s="1186"/>
      <c r="EW412" s="1186"/>
      <c r="EX412" s="1186"/>
      <c r="EY412" s="1186"/>
      <c r="EZ412" s="1186"/>
      <c r="FA412" s="1186"/>
      <c r="FB412" s="1186"/>
      <c r="FC412" s="1186"/>
      <c r="FD412" s="1186"/>
      <c r="FE412" s="1119"/>
      <c r="FF412" s="1120"/>
      <c r="FG412" s="1120"/>
      <c r="FH412" s="1120"/>
      <c r="FI412" s="1120"/>
      <c r="FJ412" s="1120"/>
      <c r="FK412" s="1120"/>
      <c r="FL412" s="1120"/>
      <c r="FM412" s="1120"/>
      <c r="FN412" s="1120"/>
      <c r="FO412" s="1120"/>
      <c r="FP412" s="1120"/>
      <c r="FQ412" s="1120"/>
      <c r="FR412" s="1120"/>
      <c r="FS412" s="1120"/>
      <c r="FT412" s="1120"/>
      <c r="FU412" s="1120"/>
      <c r="FV412" s="1120"/>
      <c r="FW412" s="1121"/>
      <c r="FX412" s="1199"/>
      <c r="FY412" s="1169"/>
      <c r="FZ412" s="1170"/>
      <c r="GA412" s="1170"/>
      <c r="GB412" s="1171"/>
      <c r="GC412" s="1169"/>
      <c r="GD412" s="1170"/>
      <c r="GE412" s="1170"/>
      <c r="GF412" s="1171"/>
      <c r="GG412" s="1169"/>
      <c r="GH412" s="1170"/>
      <c r="GI412" s="1170"/>
      <c r="GJ412" s="1171"/>
      <c r="GK412" s="1172"/>
      <c r="GL412" s="1173"/>
      <c r="GM412" s="1173"/>
      <c r="GN412" s="1173"/>
      <c r="GO412" s="1173"/>
      <c r="GP412" s="1174"/>
      <c r="GQ412" s="643"/>
      <c r="GR412" s="6"/>
    </row>
    <row r="413" spans="1:200" ht="6.75" customHeight="1" thickBot="1" x14ac:dyDescent="0.3">
      <c r="A413" s="212"/>
      <c r="B413" s="1185"/>
      <c r="C413" s="1186"/>
      <c r="D413" s="1186"/>
      <c r="E413" s="1186"/>
      <c r="F413" s="1186"/>
      <c r="G413" s="1186"/>
      <c r="H413" s="1186"/>
      <c r="I413" s="1186"/>
      <c r="J413" s="1186"/>
      <c r="K413" s="1186"/>
      <c r="L413" s="1122"/>
      <c r="M413" s="1123"/>
      <c r="N413" s="1123"/>
      <c r="O413" s="1123"/>
      <c r="P413" s="1123"/>
      <c r="Q413" s="1123"/>
      <c r="R413" s="1123"/>
      <c r="S413" s="1123"/>
      <c r="T413" s="1123"/>
      <c r="U413" s="1123"/>
      <c r="V413" s="1123"/>
      <c r="W413" s="1123"/>
      <c r="X413" s="1123"/>
      <c r="Y413" s="1123"/>
      <c r="Z413" s="1123"/>
      <c r="AA413" s="1123"/>
      <c r="AB413" s="1123"/>
      <c r="AC413" s="1123"/>
      <c r="AD413" s="1124"/>
      <c r="AE413" s="1199"/>
      <c r="AF413" s="1169"/>
      <c r="AG413" s="1170"/>
      <c r="AH413" s="1170"/>
      <c r="AI413" s="1171"/>
      <c r="AJ413" s="1169"/>
      <c r="AK413" s="1170"/>
      <c r="AL413" s="1170"/>
      <c r="AM413" s="1171"/>
      <c r="AN413" s="1169"/>
      <c r="AO413" s="1170"/>
      <c r="AP413" s="1170"/>
      <c r="AQ413" s="1171"/>
      <c r="AR413" s="1166" t="str">
        <f>IF('FRONT PAGE'!$A$1="www.fly-logics.com","D",0)</f>
        <v>D</v>
      </c>
      <c r="AS413" s="1167"/>
      <c r="AT413" s="1175"/>
      <c r="AU413" s="1166" t="str">
        <f>IF('FRONT PAGE'!$A$1="www.fly-logics.com","N",0)</f>
        <v>N</v>
      </c>
      <c r="AV413" s="1167"/>
      <c r="AW413" s="1168"/>
      <c r="AX413" s="643"/>
      <c r="AY413" s="1185"/>
      <c r="AZ413" s="1186"/>
      <c r="BA413" s="1186"/>
      <c r="BB413" s="1186"/>
      <c r="BC413" s="1186"/>
      <c r="BD413" s="1186"/>
      <c r="BE413" s="1186"/>
      <c r="BF413" s="1186"/>
      <c r="BG413" s="1186"/>
      <c r="BH413" s="1186"/>
      <c r="BI413" s="1122"/>
      <c r="BJ413" s="1123"/>
      <c r="BK413" s="1123"/>
      <c r="BL413" s="1123"/>
      <c r="BM413" s="1123"/>
      <c r="BN413" s="1123"/>
      <c r="BO413" s="1123"/>
      <c r="BP413" s="1123"/>
      <c r="BQ413" s="1123"/>
      <c r="BR413" s="1123"/>
      <c r="BS413" s="1123"/>
      <c r="BT413" s="1123"/>
      <c r="BU413" s="1123"/>
      <c r="BV413" s="1123"/>
      <c r="BW413" s="1123"/>
      <c r="BX413" s="1123"/>
      <c r="BY413" s="1123"/>
      <c r="BZ413" s="1123"/>
      <c r="CA413" s="1124"/>
      <c r="CB413" s="1199"/>
      <c r="CC413" s="1169"/>
      <c r="CD413" s="1170"/>
      <c r="CE413" s="1170"/>
      <c r="CF413" s="1171"/>
      <c r="CG413" s="1169"/>
      <c r="CH413" s="1170"/>
      <c r="CI413" s="1170"/>
      <c r="CJ413" s="1171"/>
      <c r="CK413" s="1169"/>
      <c r="CL413" s="1170"/>
      <c r="CM413" s="1170"/>
      <c r="CN413" s="1171"/>
      <c r="CO413" s="1166" t="str">
        <f>IF('FRONT PAGE'!$A$1="www.fly-logics.com","D",0)</f>
        <v>D</v>
      </c>
      <c r="CP413" s="1167"/>
      <c r="CQ413" s="1175"/>
      <c r="CR413" s="1166" t="str">
        <f>IF('FRONT PAGE'!$A$1="www.fly-logics.com","N",0)</f>
        <v>N</v>
      </c>
      <c r="CS413" s="1167"/>
      <c r="CT413" s="1168"/>
      <c r="CU413" s="643"/>
      <c r="CV413" s="247"/>
      <c r="CW413" s="212"/>
      <c r="CX413" s="1185"/>
      <c r="CY413" s="1186"/>
      <c r="CZ413" s="1186"/>
      <c r="DA413" s="1186"/>
      <c r="DB413" s="1186"/>
      <c r="DC413" s="1186"/>
      <c r="DD413" s="1186"/>
      <c r="DE413" s="1186"/>
      <c r="DF413" s="1186"/>
      <c r="DG413" s="1186"/>
      <c r="DH413" s="1122"/>
      <c r="DI413" s="1123"/>
      <c r="DJ413" s="1123"/>
      <c r="DK413" s="1123"/>
      <c r="DL413" s="1123"/>
      <c r="DM413" s="1123"/>
      <c r="DN413" s="1123"/>
      <c r="DO413" s="1123"/>
      <c r="DP413" s="1123"/>
      <c r="DQ413" s="1123"/>
      <c r="DR413" s="1123"/>
      <c r="DS413" s="1123"/>
      <c r="DT413" s="1123"/>
      <c r="DU413" s="1123"/>
      <c r="DV413" s="1123"/>
      <c r="DW413" s="1123"/>
      <c r="DX413" s="1123"/>
      <c r="DY413" s="1123"/>
      <c r="DZ413" s="1124"/>
      <c r="EA413" s="1199"/>
      <c r="EB413" s="1169"/>
      <c r="EC413" s="1170"/>
      <c r="ED413" s="1170"/>
      <c r="EE413" s="1171"/>
      <c r="EF413" s="1169"/>
      <c r="EG413" s="1170"/>
      <c r="EH413" s="1170"/>
      <c r="EI413" s="1171"/>
      <c r="EJ413" s="1169"/>
      <c r="EK413" s="1170"/>
      <c r="EL413" s="1170"/>
      <c r="EM413" s="1171"/>
      <c r="EN413" s="1166" t="str">
        <f>IF('FRONT PAGE'!$A$1="www.fly-logics.com","D",0)</f>
        <v>D</v>
      </c>
      <c r="EO413" s="1167"/>
      <c r="EP413" s="1175"/>
      <c r="EQ413" s="1166" t="str">
        <f>IF('FRONT PAGE'!$A$1="www.fly-logics.com","N",0)</f>
        <v>N</v>
      </c>
      <c r="ER413" s="1167"/>
      <c r="ES413" s="1168"/>
      <c r="ET413" s="643"/>
      <c r="EU413" s="1185"/>
      <c r="EV413" s="1186"/>
      <c r="EW413" s="1186"/>
      <c r="EX413" s="1186"/>
      <c r="EY413" s="1186"/>
      <c r="EZ413" s="1186"/>
      <c r="FA413" s="1186"/>
      <c r="FB413" s="1186"/>
      <c r="FC413" s="1186"/>
      <c r="FD413" s="1186"/>
      <c r="FE413" s="1122"/>
      <c r="FF413" s="1123"/>
      <c r="FG413" s="1123"/>
      <c r="FH413" s="1123"/>
      <c r="FI413" s="1123"/>
      <c r="FJ413" s="1123"/>
      <c r="FK413" s="1123"/>
      <c r="FL413" s="1123"/>
      <c r="FM413" s="1123"/>
      <c r="FN413" s="1123"/>
      <c r="FO413" s="1123"/>
      <c r="FP413" s="1123"/>
      <c r="FQ413" s="1123"/>
      <c r="FR413" s="1123"/>
      <c r="FS413" s="1123"/>
      <c r="FT413" s="1123"/>
      <c r="FU413" s="1123"/>
      <c r="FV413" s="1123"/>
      <c r="FW413" s="1124"/>
      <c r="FX413" s="1199"/>
      <c r="FY413" s="1169"/>
      <c r="FZ413" s="1170"/>
      <c r="GA413" s="1170"/>
      <c r="GB413" s="1171"/>
      <c r="GC413" s="1169"/>
      <c r="GD413" s="1170"/>
      <c r="GE413" s="1170"/>
      <c r="GF413" s="1171"/>
      <c r="GG413" s="1169"/>
      <c r="GH413" s="1170"/>
      <c r="GI413" s="1170"/>
      <c r="GJ413" s="1171"/>
      <c r="GK413" s="1166" t="str">
        <f>IF('FRONT PAGE'!$A$1="www.fly-logics.com","D",0)</f>
        <v>D</v>
      </c>
      <c r="GL413" s="1167"/>
      <c r="GM413" s="1175"/>
      <c r="GN413" s="1166" t="str">
        <f>IF('FRONT PAGE'!$A$1="www.fly-logics.com","N",0)</f>
        <v>N</v>
      </c>
      <c r="GO413" s="1167"/>
      <c r="GP413" s="1168"/>
      <c r="GQ413" s="643"/>
      <c r="GR413" s="6"/>
    </row>
    <row r="414" spans="1:200" ht="6.75" customHeight="1" thickBot="1" x14ac:dyDescent="0.3">
      <c r="A414" s="212"/>
      <c r="B414" s="1181"/>
      <c r="C414" s="1182"/>
      <c r="D414" s="1182"/>
      <c r="E414" s="1182"/>
      <c r="F414" s="1182"/>
      <c r="G414" s="1182"/>
      <c r="H414" s="1182"/>
      <c r="I414" s="1182"/>
      <c r="J414" s="1182"/>
      <c r="K414" s="1182"/>
      <c r="L414" s="1182"/>
      <c r="M414" s="1182"/>
      <c r="N414" s="1182"/>
      <c r="O414" s="1182"/>
      <c r="P414" s="1182"/>
      <c r="Q414" s="1182"/>
      <c r="R414" s="1182"/>
      <c r="S414" s="1182"/>
      <c r="T414" s="1182"/>
      <c r="U414" s="1182"/>
      <c r="V414" s="1182"/>
      <c r="W414" s="1182"/>
      <c r="X414" s="1182"/>
      <c r="Y414" s="1182"/>
      <c r="Z414" s="1182"/>
      <c r="AA414" s="1200"/>
      <c r="AB414" s="1200"/>
      <c r="AC414" s="1200"/>
      <c r="AD414" s="1200"/>
      <c r="AE414" s="1201"/>
      <c r="AF414" s="1169"/>
      <c r="AG414" s="1176"/>
      <c r="AH414" s="1176"/>
      <c r="AI414" s="1171"/>
      <c r="AJ414" s="1169"/>
      <c r="AK414" s="1176"/>
      <c r="AL414" s="1176"/>
      <c r="AM414" s="1171"/>
      <c r="AN414" s="1169"/>
      <c r="AO414" s="1176"/>
      <c r="AP414" s="1176"/>
      <c r="AQ414" s="1171"/>
      <c r="AR414" s="1177"/>
      <c r="AS414" s="1178"/>
      <c r="AT414" s="1179"/>
      <c r="AU414" s="1177"/>
      <c r="AV414" s="1178"/>
      <c r="AW414" s="1180"/>
      <c r="AX414" s="643"/>
      <c r="AY414" s="1181"/>
      <c r="AZ414" s="1182"/>
      <c r="BA414" s="1182"/>
      <c r="BB414" s="1182"/>
      <c r="BC414" s="1182"/>
      <c r="BD414" s="1182"/>
      <c r="BE414" s="1182"/>
      <c r="BF414" s="1182"/>
      <c r="BG414" s="1182"/>
      <c r="BH414" s="1182"/>
      <c r="BI414" s="1182"/>
      <c r="BJ414" s="1182"/>
      <c r="BK414" s="1182"/>
      <c r="BL414" s="1182"/>
      <c r="BM414" s="1182"/>
      <c r="BN414" s="1182"/>
      <c r="BO414" s="1182"/>
      <c r="BP414" s="1182"/>
      <c r="BQ414" s="1182"/>
      <c r="BR414" s="1182"/>
      <c r="BS414" s="1182"/>
      <c r="BT414" s="1182"/>
      <c r="BU414" s="1182"/>
      <c r="BV414" s="1182"/>
      <c r="BW414" s="1182"/>
      <c r="BX414" s="1200"/>
      <c r="BY414" s="1200"/>
      <c r="BZ414" s="1200"/>
      <c r="CA414" s="1200"/>
      <c r="CB414" s="1201"/>
      <c r="CC414" s="1169"/>
      <c r="CD414" s="1176"/>
      <c r="CE414" s="1176"/>
      <c r="CF414" s="1171"/>
      <c r="CG414" s="1169"/>
      <c r="CH414" s="1176"/>
      <c r="CI414" s="1176"/>
      <c r="CJ414" s="1171"/>
      <c r="CK414" s="1169"/>
      <c r="CL414" s="1176"/>
      <c r="CM414" s="1176"/>
      <c r="CN414" s="1171"/>
      <c r="CO414" s="1177"/>
      <c r="CP414" s="1178"/>
      <c r="CQ414" s="1179"/>
      <c r="CR414" s="1177"/>
      <c r="CS414" s="1178"/>
      <c r="CT414" s="1180"/>
      <c r="CU414" s="643"/>
      <c r="CV414" s="247"/>
      <c r="CW414" s="212"/>
      <c r="CX414" s="1181"/>
      <c r="CY414" s="1182"/>
      <c r="CZ414" s="1182"/>
      <c r="DA414" s="1182"/>
      <c r="DB414" s="1182"/>
      <c r="DC414" s="1182"/>
      <c r="DD414" s="1182"/>
      <c r="DE414" s="1182"/>
      <c r="DF414" s="1182"/>
      <c r="DG414" s="1182"/>
      <c r="DH414" s="1182"/>
      <c r="DI414" s="1182"/>
      <c r="DJ414" s="1182"/>
      <c r="DK414" s="1182"/>
      <c r="DL414" s="1182"/>
      <c r="DM414" s="1182"/>
      <c r="DN414" s="1182"/>
      <c r="DO414" s="1182"/>
      <c r="DP414" s="1182"/>
      <c r="DQ414" s="1182"/>
      <c r="DR414" s="1182"/>
      <c r="DS414" s="1182"/>
      <c r="DT414" s="1182"/>
      <c r="DU414" s="1182"/>
      <c r="DV414" s="1182"/>
      <c r="DW414" s="1200"/>
      <c r="DX414" s="1200"/>
      <c r="DY414" s="1200"/>
      <c r="DZ414" s="1200"/>
      <c r="EA414" s="1201"/>
      <c r="EB414" s="1169"/>
      <c r="EC414" s="1176"/>
      <c r="ED414" s="1176"/>
      <c r="EE414" s="1171"/>
      <c r="EF414" s="1169"/>
      <c r="EG414" s="1176"/>
      <c r="EH414" s="1176"/>
      <c r="EI414" s="1171"/>
      <c r="EJ414" s="1169"/>
      <c r="EK414" s="1176"/>
      <c r="EL414" s="1176"/>
      <c r="EM414" s="1171"/>
      <c r="EN414" s="1177"/>
      <c r="EO414" s="1178"/>
      <c r="EP414" s="1179"/>
      <c r="EQ414" s="1177"/>
      <c r="ER414" s="1178"/>
      <c r="ES414" s="1180"/>
      <c r="ET414" s="643"/>
      <c r="EU414" s="1181"/>
      <c r="EV414" s="1182"/>
      <c r="EW414" s="1182"/>
      <c r="EX414" s="1182"/>
      <c r="EY414" s="1182"/>
      <c r="EZ414" s="1182"/>
      <c r="FA414" s="1182"/>
      <c r="FB414" s="1182"/>
      <c r="FC414" s="1182"/>
      <c r="FD414" s="1182"/>
      <c r="FE414" s="1182"/>
      <c r="FF414" s="1182"/>
      <c r="FG414" s="1182"/>
      <c r="FH414" s="1182"/>
      <c r="FI414" s="1182"/>
      <c r="FJ414" s="1182"/>
      <c r="FK414" s="1182"/>
      <c r="FL414" s="1182"/>
      <c r="FM414" s="1182"/>
      <c r="FN414" s="1182"/>
      <c r="FO414" s="1182"/>
      <c r="FP414" s="1182"/>
      <c r="FQ414" s="1182"/>
      <c r="FR414" s="1182"/>
      <c r="FS414" s="1182"/>
      <c r="FT414" s="1200"/>
      <c r="FU414" s="1200"/>
      <c r="FV414" s="1200"/>
      <c r="FW414" s="1200"/>
      <c r="FX414" s="1201"/>
      <c r="FY414" s="1169"/>
      <c r="FZ414" s="1176"/>
      <c r="GA414" s="1176"/>
      <c r="GB414" s="1171"/>
      <c r="GC414" s="1169"/>
      <c r="GD414" s="1176"/>
      <c r="GE414" s="1176"/>
      <c r="GF414" s="1171"/>
      <c r="GG414" s="1169"/>
      <c r="GH414" s="1176"/>
      <c r="GI414" s="1176"/>
      <c r="GJ414" s="1171"/>
      <c r="GK414" s="1177"/>
      <c r="GL414" s="1178"/>
      <c r="GM414" s="1179"/>
      <c r="GN414" s="1177"/>
      <c r="GO414" s="1178"/>
      <c r="GP414" s="1180"/>
      <c r="GQ414" s="643"/>
      <c r="GR414" s="6"/>
    </row>
    <row r="415" spans="1:200" ht="8.85" customHeight="1" x14ac:dyDescent="0.25">
      <c r="A415" s="212"/>
      <c r="B415" s="1187" t="str">
        <f>LOGBOOK!$AH$3</f>
        <v>TYPE</v>
      </c>
      <c r="C415" s="1188"/>
      <c r="D415" s="1188"/>
      <c r="E415" s="1188"/>
      <c r="F415" s="1119"/>
      <c r="G415" s="1204"/>
      <c r="H415" s="1204"/>
      <c r="I415" s="1204"/>
      <c r="J415" s="1205"/>
      <c r="K415" s="1189"/>
      <c r="L415" s="1119"/>
      <c r="M415" s="1204"/>
      <c r="N415" s="1204"/>
      <c r="O415" s="1204"/>
      <c r="P415" s="1204"/>
      <c r="Q415" s="1205"/>
      <c r="R415" s="1188" t="str">
        <f>IF('FRONT PAGE'!$A$1="www.fly-logics.com","YEAR",0)</f>
        <v>YEAR</v>
      </c>
      <c r="S415" s="1188"/>
      <c r="T415" s="1188"/>
      <c r="U415" s="1188"/>
      <c r="V415" s="1119"/>
      <c r="W415" s="1204"/>
      <c r="X415" s="1204"/>
      <c r="Y415" s="1205"/>
      <c r="Z415" s="1199"/>
      <c r="AA415" s="629" t="str">
        <f>IF('FRONT PAGE'!$A$1="www.fly-logics.com","JAN",0)</f>
        <v>JAN</v>
      </c>
      <c r="AB415" s="631"/>
      <c r="AC415" s="631"/>
      <c r="AD415" s="631"/>
      <c r="AE415" s="631"/>
      <c r="AF415" s="630" t="str">
        <f>IF(SUMIFS(LOGBOOK!$Y$5:$Y$1036129,LOGBOOK!$D$5:$D$1036129,F415,LOGBOOK!$AN$5:$AN$1036129,V415,LOGBOOK!$E$5:$E$1036129,L415,LOGBOOK!$AM$5:$AM$1036129,"ENE")=0," ",SUMIFS(LOGBOOK!$Y$5:$Y$1036129,LOGBOOK!$D$5:$D$1036129,F415,LOGBOOK!$AN$5:$AN$1036129,V415,LOGBOOK!$E$5:$E$1036129,L415,LOGBOOK!$AM$5:$AM$1036129,"ENE"))</f>
        <v xml:space="preserve"> </v>
      </c>
      <c r="AG415" s="625"/>
      <c r="AH415" s="625"/>
      <c r="AI415" s="625"/>
      <c r="AJ415" s="630" t="str">
        <f>IF(SUMIFS(LOGBOOK!$Z$5:$Z$1036129,LOGBOOK!$D$5:$D$1036129,F415,LOGBOOK!$AN$5:$AN$1036129,V415,LOGBOOK!$E$5:$E$1036129,L415,LOGBOOK!$AM$5:$AM$1036129,"ENE")=0," ",SUMIFS(LOGBOOK!$Z$5:$Z$1036129,LOGBOOK!$D$5:$D$1036129,F415,LOGBOOK!$AN$5:$AN$1036129,V415,LOGBOOK!$E$5:$E$1036129,L415,LOGBOOK!$AM$5:$AM$1036129,"ENE"))</f>
        <v xml:space="preserve"> </v>
      </c>
      <c r="AK415" s="625"/>
      <c r="AL415" s="625"/>
      <c r="AM415" s="625"/>
      <c r="AN415" s="630" t="str">
        <f>IF(SUMIFS(LOGBOOK!$AA$5:$AA$1036129,LOGBOOK!$D$5:$D$1036129,F415,LOGBOOK!$AN$5:$AN$1036129,V415,LOGBOOK!$E$5:$E$1036129,L415,LOGBOOK!$AM$5:$AM$1036129,"ENE")=0," ",SUMIFS(LOGBOOK!$AA$5:$AA$1036129,LOGBOOK!$D$5:$D$1036129,F415,LOGBOOK!$AN$5:$AN$1036129,V415,LOGBOOK!$E$5:$E$1036129,L415,LOGBOOK!$AM$5:$AM$1036129,"ENE"))</f>
        <v xml:space="preserve"> </v>
      </c>
      <c r="AO415" s="625"/>
      <c r="AP415" s="625"/>
      <c r="AQ415" s="625"/>
      <c r="AR415" s="623" t="str">
        <f>IF(SUMIFS(LOGBOOK!$AE$5:$AE$1036129,LOGBOOK!$D$5:$D$1036129,F415,LOGBOOK!$AN$5:$AN$1036129,V415,LOGBOOK!$E$5:$E$1036129,L415,LOGBOOK!$AM$5:$AM$1036129,"ENE")=0," ",SUMIFS(LOGBOOK!$AE$5:$AE$1036129,LOGBOOK!$D$5:$D$1036129,F415,LOGBOOK!$AN$5:$AN$1036129,V415,LOGBOOK!$E$5:$E$1036129,L415,LOGBOOK!$AM$5:$AM$1036129,"ENE"))</f>
        <v xml:space="preserve"> </v>
      </c>
      <c r="AS415" s="623"/>
      <c r="AT415" s="623"/>
      <c r="AU415" s="623" t="str">
        <f>IF(SUMIFS(LOGBOOK!$AF$5:$AF$1036129,LOGBOOK!$D$5:$D$1036129,F415,LOGBOOK!$AN$5:$AN$1036129,V415,LOGBOOK!$E$5:$E$1036129,L415,LOGBOOK!$AM$5:$AM$1036129,"ENE")=0," ",SUMIFS(LOGBOOK!$AF$5:$AF$1036129,LOGBOOK!$D$5:$D$1036129,F415,LOGBOOK!$AN$5:$AN$1036129,V415,LOGBOOK!$E$5:$E$1036129,L415,LOGBOOK!$AM$5:$AM$1036129,"ENE"))</f>
        <v xml:space="preserve"> </v>
      </c>
      <c r="AV415" s="633"/>
      <c r="AW415" s="633"/>
      <c r="AX415" s="643"/>
      <c r="AY415" s="1187" t="str">
        <f>LOGBOOK!$AH$3</f>
        <v>TYPE</v>
      </c>
      <c r="AZ415" s="1188"/>
      <c r="BA415" s="1188"/>
      <c r="BB415" s="1188"/>
      <c r="BC415" s="1119"/>
      <c r="BD415" s="1204"/>
      <c r="BE415" s="1204"/>
      <c r="BF415" s="1204"/>
      <c r="BG415" s="1205"/>
      <c r="BH415" s="1189"/>
      <c r="BI415" s="1119"/>
      <c r="BJ415" s="1204"/>
      <c r="BK415" s="1204"/>
      <c r="BL415" s="1204"/>
      <c r="BM415" s="1204"/>
      <c r="BN415" s="1205"/>
      <c r="BO415" s="1188" t="str">
        <f>IF('FRONT PAGE'!$A$1="www.fly-logics.com","YEAR",0)</f>
        <v>YEAR</v>
      </c>
      <c r="BP415" s="1188"/>
      <c r="BQ415" s="1188"/>
      <c r="BR415" s="1188"/>
      <c r="BS415" s="1119"/>
      <c r="BT415" s="1204"/>
      <c r="BU415" s="1204"/>
      <c r="BV415" s="1205"/>
      <c r="BW415" s="1199"/>
      <c r="BX415" s="629" t="str">
        <f>IF('FRONT PAGE'!$A$1="www.fly-logics.com","JAN",0)</f>
        <v>JAN</v>
      </c>
      <c r="BY415" s="631"/>
      <c r="BZ415" s="631"/>
      <c r="CA415" s="631"/>
      <c r="CB415" s="631"/>
      <c r="CC415" s="630" t="str">
        <f>IF(SUMIFS(LOGBOOK!$Y$5:$Y$1036129,LOGBOOK!$D$5:$D$1036129,BC415,LOGBOOK!$AN$5:$AN$1036129,BS415,LOGBOOK!$E$5:$E$1036129,BI415,LOGBOOK!$AM$5:$AM$1036129,"ENE")=0," ",SUMIFS(LOGBOOK!$Y$5:$Y$1036129,LOGBOOK!$D$5:$D$1036129,BC415,LOGBOOK!$AN$5:$AN$1036129,BS415,LOGBOOK!$E$5:$E$1036129,BI415,LOGBOOK!$AM$5:$AM$1036129,"ENE"))</f>
        <v xml:space="preserve"> </v>
      </c>
      <c r="CD415" s="625"/>
      <c r="CE415" s="625"/>
      <c r="CF415" s="625"/>
      <c r="CG415" s="630" t="str">
        <f>IF(SUMIFS(LOGBOOK!$Z$5:$Z$1036129,LOGBOOK!$D$5:$D$1036129,BC415,LOGBOOK!$AN$5:$AN$1036129,BS415,LOGBOOK!$E$5:$E$1036129,BI415,LOGBOOK!$AM$5:$AM$1036129,"ENE")=0," ",SUMIFS(LOGBOOK!$Z$5:$Z$1036129,LOGBOOK!$D$5:$D$1036129,BC415,LOGBOOK!$AN$5:$AN$1036129,BS415,LOGBOOK!$E$5:$E$1036129,BI415,LOGBOOK!$AM$5:$AM$1036129,"ENE"))</f>
        <v xml:space="preserve"> </v>
      </c>
      <c r="CH415" s="625"/>
      <c r="CI415" s="625"/>
      <c r="CJ415" s="625"/>
      <c r="CK415" s="630" t="str">
        <f>IF(SUMIFS(LOGBOOK!$AA$5:$AA$1036129,LOGBOOK!$D$5:$D$1036129,BC415,LOGBOOK!$AN$5:$AN$1036129,BS415,LOGBOOK!$E$5:$E$1036129,BI415,LOGBOOK!$AM$5:$AM$1036129,"ENE")=0," ",SUMIFS(LOGBOOK!$AA$5:$AA$1036129,LOGBOOK!$D$5:$D$1036129,BC415,LOGBOOK!$AN$5:$AN$1036129,BS415,LOGBOOK!$E$5:$E$1036129,BI415,LOGBOOK!$AM$5:$AM$1036129,"ENE"))</f>
        <v xml:space="preserve"> </v>
      </c>
      <c r="CL415" s="625"/>
      <c r="CM415" s="625"/>
      <c r="CN415" s="625"/>
      <c r="CO415" s="623" t="str">
        <f>IF(SUMIFS(LOGBOOK!$AE$5:$AE$1036129,LOGBOOK!$D$5:$D$1036129,BC415,LOGBOOK!$AN$5:$AN$1036129,BS415,LOGBOOK!$E$5:$E$1036129,BI415,LOGBOOK!$AM$5:$AM$1036129,"ENE")=0," ",SUMIFS(LOGBOOK!$AE$5:$AE$1036129,LOGBOOK!$D$5:$D$1036129,BC415,LOGBOOK!$AN$5:$AN$1036129,BS415,LOGBOOK!$E$5:$E$1036129,BI415,LOGBOOK!$AM$5:$AM$1036129,"ENE"))</f>
        <v xml:space="preserve"> </v>
      </c>
      <c r="CP415" s="623"/>
      <c r="CQ415" s="623"/>
      <c r="CR415" s="623" t="str">
        <f>IF(SUMIFS(LOGBOOK!$AF$5:$AF$1036129,LOGBOOK!$D$5:$D$1036129,BC415,LOGBOOK!$AN$5:$AN$1036129,BS415,LOGBOOK!$E$5:$E$1036129,BI415,LOGBOOK!$AM$5:$AM$1036129,"ENE")=0," ",SUMIFS(LOGBOOK!$AF$5:$AF$1036129,LOGBOOK!$D$5:$D$1036129,BC415,LOGBOOK!$AN$5:$AN$1036129,BS415,LOGBOOK!$E$5:$E$1036129,BI415,LOGBOOK!$AM$5:$AM$1036129,"ENE"))</f>
        <v xml:space="preserve"> </v>
      </c>
      <c r="CS415" s="633"/>
      <c r="CT415" s="633"/>
      <c r="CU415" s="643"/>
      <c r="CV415" s="247"/>
      <c r="CW415" s="212"/>
      <c r="CX415" s="1187" t="str">
        <f>LOGBOOK!$AH$3</f>
        <v>TYPE</v>
      </c>
      <c r="CY415" s="1188"/>
      <c r="CZ415" s="1188"/>
      <c r="DA415" s="1188"/>
      <c r="DB415" s="1119"/>
      <c r="DC415" s="1204"/>
      <c r="DD415" s="1204"/>
      <c r="DE415" s="1204"/>
      <c r="DF415" s="1205"/>
      <c r="DG415" s="1189"/>
      <c r="DH415" s="1119"/>
      <c r="DI415" s="1204"/>
      <c r="DJ415" s="1204"/>
      <c r="DK415" s="1204"/>
      <c r="DL415" s="1204"/>
      <c r="DM415" s="1205"/>
      <c r="DN415" s="1188" t="str">
        <f>IF('FRONT PAGE'!$A$1="www.fly-logics.com","YEAR",0)</f>
        <v>YEAR</v>
      </c>
      <c r="DO415" s="1188"/>
      <c r="DP415" s="1188"/>
      <c r="DQ415" s="1188"/>
      <c r="DR415" s="1119"/>
      <c r="DS415" s="1204"/>
      <c r="DT415" s="1204"/>
      <c r="DU415" s="1205"/>
      <c r="DV415" s="1199"/>
      <c r="DW415" s="629" t="str">
        <f>IF('FRONT PAGE'!$A$1="www.fly-logics.com","JAN",0)</f>
        <v>JAN</v>
      </c>
      <c r="DX415" s="631"/>
      <c r="DY415" s="631"/>
      <c r="DZ415" s="631"/>
      <c r="EA415" s="631"/>
      <c r="EB415" s="630" t="str">
        <f>IF(SUMIFS(LOGBOOK!$Y$5:$Y$1036129,LOGBOOK!$D$5:$D$1036129,DB415,LOGBOOK!$AN$5:$AN$1036129,DR415,LOGBOOK!$E$5:$E$1036129,DH415,LOGBOOK!$AM$5:$AM$1036129,"ENE")=0," ",SUMIFS(LOGBOOK!$Y$5:$Y$1036129,LOGBOOK!$D$5:$D$1036129,DB415,LOGBOOK!$AN$5:$AN$1036129,DR415,LOGBOOK!$E$5:$E$1036129,DH415,LOGBOOK!$AM$5:$AM$1036129,"ENE"))</f>
        <v xml:space="preserve"> </v>
      </c>
      <c r="EC415" s="625"/>
      <c r="ED415" s="625"/>
      <c r="EE415" s="625"/>
      <c r="EF415" s="630" t="str">
        <f>IF(SUMIFS(LOGBOOK!$Z$5:$Z$1036129,LOGBOOK!$D$5:$D$1036129,DB415,LOGBOOK!$AN$5:$AN$1036129,DR415,LOGBOOK!$E$5:$E$1036129,DH415,LOGBOOK!$AM$5:$AM$1036129,"ENE")=0," ",SUMIFS(LOGBOOK!$Z$5:$Z$1036129,LOGBOOK!$D$5:$D$1036129,DB415,LOGBOOK!$AN$5:$AN$1036129,DR415,LOGBOOK!$E$5:$E$1036129,DH415,LOGBOOK!$AM$5:$AM$1036129,"ENE"))</f>
        <v xml:space="preserve"> </v>
      </c>
      <c r="EG415" s="625"/>
      <c r="EH415" s="625"/>
      <c r="EI415" s="625"/>
      <c r="EJ415" s="630" t="str">
        <f>IF(SUMIFS(LOGBOOK!$AA$5:$AA$1036129,LOGBOOK!$D$5:$D$1036129,DB415,LOGBOOK!$AN$5:$AN$1036129,DR415,LOGBOOK!$E$5:$E$1036129,DH415,LOGBOOK!$AM$5:$AM$1036129,"ENE")=0," ",SUMIFS(LOGBOOK!$AA$5:$AA$1036129,LOGBOOK!$D$5:$D$1036129,DB415,LOGBOOK!$AN$5:$AN$1036129,DR415,LOGBOOK!$E$5:$E$1036129,DH415,LOGBOOK!$AM$5:$AM$1036129,"ENE"))</f>
        <v xml:space="preserve"> </v>
      </c>
      <c r="EK415" s="625"/>
      <c r="EL415" s="625"/>
      <c r="EM415" s="625"/>
      <c r="EN415" s="623" t="str">
        <f>IF(SUMIFS(LOGBOOK!$AE$5:$AE$1036129,LOGBOOK!$D$5:$D$1036129,DB415,LOGBOOK!$AN$5:$AN$1036129,DR415,LOGBOOK!$E$5:$E$1036129,DH415,LOGBOOK!$AM$5:$AM$1036129,"ENE")=0," ",SUMIFS(LOGBOOK!$AE$5:$AE$1036129,LOGBOOK!$D$5:$D$1036129,DB415,LOGBOOK!$AN$5:$AN$1036129,DR415,LOGBOOK!$E$5:$E$1036129,DH415,LOGBOOK!$AM$5:$AM$1036129,"ENE"))</f>
        <v xml:space="preserve"> </v>
      </c>
      <c r="EO415" s="623"/>
      <c r="EP415" s="623"/>
      <c r="EQ415" s="623" t="str">
        <f>IF(SUMIFS(LOGBOOK!$AF$5:$AF$1036129,LOGBOOK!$D$5:$D$1036129,DB415,LOGBOOK!$AN$5:$AN$1036129,DR415,LOGBOOK!$E$5:$E$1036129,DH415,LOGBOOK!$AM$5:$AM$1036129,"ENE")=0," ",SUMIFS(LOGBOOK!$AF$5:$AF$1036129,LOGBOOK!$D$5:$D$1036129,DB415,LOGBOOK!$AN$5:$AN$1036129,DR415,LOGBOOK!$E$5:$E$1036129,DH415,LOGBOOK!$AM$5:$AM$1036129,"ENE"))</f>
        <v xml:space="preserve"> </v>
      </c>
      <c r="ER415" s="633"/>
      <c r="ES415" s="633"/>
      <c r="ET415" s="643"/>
      <c r="EU415" s="1187" t="str">
        <f>LOGBOOK!$AH$3</f>
        <v>TYPE</v>
      </c>
      <c r="EV415" s="1188"/>
      <c r="EW415" s="1188"/>
      <c r="EX415" s="1188"/>
      <c r="EY415" s="1119"/>
      <c r="EZ415" s="1204"/>
      <c r="FA415" s="1204"/>
      <c r="FB415" s="1204"/>
      <c r="FC415" s="1205"/>
      <c r="FD415" s="1189"/>
      <c r="FE415" s="1119"/>
      <c r="FF415" s="1204"/>
      <c r="FG415" s="1204"/>
      <c r="FH415" s="1204"/>
      <c r="FI415" s="1204"/>
      <c r="FJ415" s="1205"/>
      <c r="FK415" s="1188" t="str">
        <f>IF('FRONT PAGE'!$A$1="www.fly-logics.com","YEAR",0)</f>
        <v>YEAR</v>
      </c>
      <c r="FL415" s="1188"/>
      <c r="FM415" s="1188"/>
      <c r="FN415" s="1188"/>
      <c r="FO415" s="1119"/>
      <c r="FP415" s="1204"/>
      <c r="FQ415" s="1204"/>
      <c r="FR415" s="1205"/>
      <c r="FS415" s="1199"/>
      <c r="FT415" s="629" t="str">
        <f>IF('FRONT PAGE'!$A$1="www.fly-logics.com","JAN",0)</f>
        <v>JAN</v>
      </c>
      <c r="FU415" s="631"/>
      <c r="FV415" s="631"/>
      <c r="FW415" s="631"/>
      <c r="FX415" s="631"/>
      <c r="FY415" s="630" t="str">
        <f>IF(SUMIFS(LOGBOOK!$Y$5:$Y$1036129,LOGBOOK!$D$5:$D$1036129,EY415,LOGBOOK!$AN$5:$AN$1036129,FO415,LOGBOOK!$E$5:$E$1036129,FE415,LOGBOOK!$AM$5:$AM$1036129,"ENE")=0," ",SUMIFS(LOGBOOK!$Y$5:$Y$1036129,LOGBOOK!$D$5:$D$1036129,EY415,LOGBOOK!$AN$5:$AN$1036129,FO415,LOGBOOK!$E$5:$E$1036129,FE415,LOGBOOK!$AM$5:$AM$1036129,"ENE"))</f>
        <v xml:space="preserve"> </v>
      </c>
      <c r="FZ415" s="625"/>
      <c r="GA415" s="625"/>
      <c r="GB415" s="625"/>
      <c r="GC415" s="630" t="str">
        <f>IF(SUMIFS(LOGBOOK!$Z$5:$Z$1036129,LOGBOOK!$D$5:$D$1036129,EY415,LOGBOOK!$AN$5:$AN$1036129,FO415,LOGBOOK!$E$5:$E$1036129,FE415,LOGBOOK!$AM$5:$AM$1036129,"ENE")=0," ",SUMIFS(LOGBOOK!$Z$5:$Z$1036129,LOGBOOK!$D$5:$D$1036129,EY415,LOGBOOK!$AN$5:$AN$1036129,FO415,LOGBOOK!$E$5:$E$1036129,FE415,LOGBOOK!$AM$5:$AM$1036129,"ENE"))</f>
        <v xml:space="preserve"> </v>
      </c>
      <c r="GD415" s="625"/>
      <c r="GE415" s="625"/>
      <c r="GF415" s="625"/>
      <c r="GG415" s="630" t="str">
        <f>IF(SUMIFS(LOGBOOK!$AA$5:$AA$1036129,LOGBOOK!$D$5:$D$1036129,EY415,LOGBOOK!$AN$5:$AN$1036129,FO415,LOGBOOK!$E$5:$E$1036129,FE415,LOGBOOK!$AM$5:$AM$1036129,"ENE")=0," ",SUMIFS(LOGBOOK!$AA$5:$AA$1036129,LOGBOOK!$D$5:$D$1036129,EY415,LOGBOOK!$AN$5:$AN$1036129,FO415,LOGBOOK!$E$5:$E$1036129,FE415,LOGBOOK!$AM$5:$AM$1036129,"ENE"))</f>
        <v xml:space="preserve"> </v>
      </c>
      <c r="GH415" s="625"/>
      <c r="GI415" s="625"/>
      <c r="GJ415" s="625"/>
      <c r="GK415" s="623" t="str">
        <f>IF(SUMIFS(LOGBOOK!$AE$5:$AE$1036129,LOGBOOK!$D$5:$D$1036129,EY415,LOGBOOK!$AN$5:$AN$1036129,FO415,LOGBOOK!$E$5:$E$1036129,FE415,LOGBOOK!$AM$5:$AM$1036129,"ENE")=0," ",SUMIFS(LOGBOOK!$AE$5:$AE$1036129,LOGBOOK!$D$5:$D$1036129,EY415,LOGBOOK!$AN$5:$AN$1036129,FO415,LOGBOOK!$E$5:$E$1036129,FE415,LOGBOOK!$AM$5:$AM$1036129,"ENE"))</f>
        <v xml:space="preserve"> </v>
      </c>
      <c r="GL415" s="623"/>
      <c r="GM415" s="623"/>
      <c r="GN415" s="623" t="str">
        <f>IF(SUMIFS(LOGBOOK!$AF$5:$AF$1036129,LOGBOOK!$D$5:$D$1036129,EY415,LOGBOOK!$AN$5:$AN$1036129,FO415,LOGBOOK!$E$5:$E$1036129,FE415,LOGBOOK!$AM$5:$AM$1036129,"ENE")=0," ",SUMIFS(LOGBOOK!$AF$5:$AF$1036129,LOGBOOK!$D$5:$D$1036129,EY415,LOGBOOK!$AN$5:$AN$1036129,FO415,LOGBOOK!$E$5:$E$1036129,FE415,LOGBOOK!$AM$5:$AM$1036129,"ENE"))</f>
        <v xml:space="preserve"> </v>
      </c>
      <c r="GO415" s="633"/>
      <c r="GP415" s="633"/>
      <c r="GQ415" s="643"/>
      <c r="GR415" s="6"/>
    </row>
    <row r="416" spans="1:200" ht="8.85" customHeight="1" thickBot="1" x14ac:dyDescent="0.3">
      <c r="A416" s="212"/>
      <c r="B416" s="1187"/>
      <c r="C416" s="1188"/>
      <c r="D416" s="1188"/>
      <c r="E416" s="1188"/>
      <c r="F416" s="1206"/>
      <c r="G416" s="1207"/>
      <c r="H416" s="1207"/>
      <c r="I416" s="1207"/>
      <c r="J416" s="1208"/>
      <c r="K416" s="1189"/>
      <c r="L416" s="1206"/>
      <c r="M416" s="1207"/>
      <c r="N416" s="1207"/>
      <c r="O416" s="1207"/>
      <c r="P416" s="1207"/>
      <c r="Q416" s="1208"/>
      <c r="R416" s="1188"/>
      <c r="S416" s="1188"/>
      <c r="T416" s="1188"/>
      <c r="U416" s="1188"/>
      <c r="V416" s="1206"/>
      <c r="W416" s="1207"/>
      <c r="X416" s="1207"/>
      <c r="Y416" s="1208"/>
      <c r="Z416" s="1199"/>
      <c r="AA416" s="631"/>
      <c r="AB416" s="631"/>
      <c r="AC416" s="631"/>
      <c r="AD416" s="631"/>
      <c r="AE416" s="631"/>
      <c r="AF416" s="625"/>
      <c r="AG416" s="632"/>
      <c r="AH416" s="632"/>
      <c r="AI416" s="625"/>
      <c r="AJ416" s="625"/>
      <c r="AK416" s="632"/>
      <c r="AL416" s="632"/>
      <c r="AM416" s="625"/>
      <c r="AN416" s="625"/>
      <c r="AO416" s="632"/>
      <c r="AP416" s="632"/>
      <c r="AQ416" s="625"/>
      <c r="AR416" s="623"/>
      <c r="AS416" s="623"/>
      <c r="AT416" s="623"/>
      <c r="AU416" s="633"/>
      <c r="AV416" s="634"/>
      <c r="AW416" s="633"/>
      <c r="AX416" s="643"/>
      <c r="AY416" s="1187"/>
      <c r="AZ416" s="1188"/>
      <c r="BA416" s="1188"/>
      <c r="BB416" s="1188"/>
      <c r="BC416" s="1206"/>
      <c r="BD416" s="1207"/>
      <c r="BE416" s="1207"/>
      <c r="BF416" s="1207"/>
      <c r="BG416" s="1208"/>
      <c r="BH416" s="1189"/>
      <c r="BI416" s="1206"/>
      <c r="BJ416" s="1207"/>
      <c r="BK416" s="1207"/>
      <c r="BL416" s="1207"/>
      <c r="BM416" s="1207"/>
      <c r="BN416" s="1208"/>
      <c r="BO416" s="1188"/>
      <c r="BP416" s="1188"/>
      <c r="BQ416" s="1188"/>
      <c r="BR416" s="1188"/>
      <c r="BS416" s="1206"/>
      <c r="BT416" s="1207"/>
      <c r="BU416" s="1207"/>
      <c r="BV416" s="1208"/>
      <c r="BW416" s="1199"/>
      <c r="BX416" s="631"/>
      <c r="BY416" s="631"/>
      <c r="BZ416" s="631"/>
      <c r="CA416" s="631"/>
      <c r="CB416" s="631"/>
      <c r="CC416" s="625"/>
      <c r="CD416" s="632"/>
      <c r="CE416" s="632"/>
      <c r="CF416" s="625"/>
      <c r="CG416" s="625"/>
      <c r="CH416" s="632"/>
      <c r="CI416" s="632"/>
      <c r="CJ416" s="625"/>
      <c r="CK416" s="625"/>
      <c r="CL416" s="632"/>
      <c r="CM416" s="632"/>
      <c r="CN416" s="625"/>
      <c r="CO416" s="623"/>
      <c r="CP416" s="623"/>
      <c r="CQ416" s="623"/>
      <c r="CR416" s="633"/>
      <c r="CS416" s="634"/>
      <c r="CT416" s="633"/>
      <c r="CU416" s="643"/>
      <c r="CV416" s="247"/>
      <c r="CW416" s="212"/>
      <c r="CX416" s="1187"/>
      <c r="CY416" s="1188"/>
      <c r="CZ416" s="1188"/>
      <c r="DA416" s="1188"/>
      <c r="DB416" s="1206"/>
      <c r="DC416" s="1207"/>
      <c r="DD416" s="1207"/>
      <c r="DE416" s="1207"/>
      <c r="DF416" s="1208"/>
      <c r="DG416" s="1189"/>
      <c r="DH416" s="1206"/>
      <c r="DI416" s="1207"/>
      <c r="DJ416" s="1207"/>
      <c r="DK416" s="1207"/>
      <c r="DL416" s="1207"/>
      <c r="DM416" s="1208"/>
      <c r="DN416" s="1188"/>
      <c r="DO416" s="1188"/>
      <c r="DP416" s="1188"/>
      <c r="DQ416" s="1188"/>
      <c r="DR416" s="1206"/>
      <c r="DS416" s="1207"/>
      <c r="DT416" s="1207"/>
      <c r="DU416" s="1208"/>
      <c r="DV416" s="1199"/>
      <c r="DW416" s="631"/>
      <c r="DX416" s="631"/>
      <c r="DY416" s="631"/>
      <c r="DZ416" s="631"/>
      <c r="EA416" s="631"/>
      <c r="EB416" s="625"/>
      <c r="EC416" s="632"/>
      <c r="ED416" s="632"/>
      <c r="EE416" s="625"/>
      <c r="EF416" s="625"/>
      <c r="EG416" s="632"/>
      <c r="EH416" s="632"/>
      <c r="EI416" s="625"/>
      <c r="EJ416" s="625"/>
      <c r="EK416" s="632"/>
      <c r="EL416" s="632"/>
      <c r="EM416" s="625"/>
      <c r="EN416" s="623"/>
      <c r="EO416" s="623"/>
      <c r="EP416" s="623"/>
      <c r="EQ416" s="633"/>
      <c r="ER416" s="634"/>
      <c r="ES416" s="633"/>
      <c r="ET416" s="643"/>
      <c r="EU416" s="1187"/>
      <c r="EV416" s="1188"/>
      <c r="EW416" s="1188"/>
      <c r="EX416" s="1188"/>
      <c r="EY416" s="1206"/>
      <c r="EZ416" s="1207"/>
      <c r="FA416" s="1207"/>
      <c r="FB416" s="1207"/>
      <c r="FC416" s="1208"/>
      <c r="FD416" s="1189"/>
      <c r="FE416" s="1206"/>
      <c r="FF416" s="1207"/>
      <c r="FG416" s="1207"/>
      <c r="FH416" s="1207"/>
      <c r="FI416" s="1207"/>
      <c r="FJ416" s="1208"/>
      <c r="FK416" s="1188"/>
      <c r="FL416" s="1188"/>
      <c r="FM416" s="1188"/>
      <c r="FN416" s="1188"/>
      <c r="FO416" s="1206"/>
      <c r="FP416" s="1207"/>
      <c r="FQ416" s="1207"/>
      <c r="FR416" s="1208"/>
      <c r="FS416" s="1199"/>
      <c r="FT416" s="631"/>
      <c r="FU416" s="631"/>
      <c r="FV416" s="631"/>
      <c r="FW416" s="631"/>
      <c r="FX416" s="631"/>
      <c r="FY416" s="625"/>
      <c r="FZ416" s="632"/>
      <c r="GA416" s="632"/>
      <c r="GB416" s="625"/>
      <c r="GC416" s="625"/>
      <c r="GD416" s="632"/>
      <c r="GE416" s="632"/>
      <c r="GF416" s="625"/>
      <c r="GG416" s="625"/>
      <c r="GH416" s="632"/>
      <c r="GI416" s="632"/>
      <c r="GJ416" s="625"/>
      <c r="GK416" s="623"/>
      <c r="GL416" s="623"/>
      <c r="GM416" s="623"/>
      <c r="GN416" s="633"/>
      <c r="GO416" s="634"/>
      <c r="GP416" s="633"/>
      <c r="GQ416" s="643"/>
      <c r="GR416" s="6"/>
    </row>
    <row r="417" spans="1:200" ht="6.75" customHeight="1" x14ac:dyDescent="0.25">
      <c r="A417" s="212"/>
      <c r="B417" s="1181"/>
      <c r="C417" s="1182"/>
      <c r="D417" s="1182"/>
      <c r="E417" s="1182"/>
      <c r="F417" s="1182"/>
      <c r="G417" s="1182"/>
      <c r="H417" s="1182"/>
      <c r="I417" s="1182"/>
      <c r="J417" s="1182"/>
      <c r="K417" s="1182"/>
      <c r="L417" s="1182"/>
      <c r="M417" s="1182"/>
      <c r="N417" s="1182"/>
      <c r="O417" s="1182"/>
      <c r="P417" s="1182"/>
      <c r="Q417" s="1182"/>
      <c r="R417" s="1182"/>
      <c r="S417" s="1182"/>
      <c r="T417" s="1182"/>
      <c r="U417" s="1182"/>
      <c r="V417" s="1182"/>
      <c r="W417" s="1182"/>
      <c r="X417" s="1182"/>
      <c r="Y417" s="1182"/>
      <c r="Z417" s="1182"/>
      <c r="AA417" s="631"/>
      <c r="AB417" s="631"/>
      <c r="AC417" s="631"/>
      <c r="AD417" s="631"/>
      <c r="AE417" s="631"/>
      <c r="AF417" s="625"/>
      <c r="AG417" s="625"/>
      <c r="AH417" s="625"/>
      <c r="AI417" s="625"/>
      <c r="AJ417" s="625"/>
      <c r="AK417" s="625"/>
      <c r="AL417" s="625"/>
      <c r="AM417" s="625"/>
      <c r="AN417" s="625"/>
      <c r="AO417" s="625"/>
      <c r="AP417" s="625"/>
      <c r="AQ417" s="625"/>
      <c r="AR417" s="623"/>
      <c r="AS417" s="623"/>
      <c r="AT417" s="623"/>
      <c r="AU417" s="633"/>
      <c r="AV417" s="633"/>
      <c r="AW417" s="633"/>
      <c r="AX417" s="643"/>
      <c r="AY417" s="1181"/>
      <c r="AZ417" s="1182"/>
      <c r="BA417" s="1182"/>
      <c r="BB417" s="1182"/>
      <c r="BC417" s="1182"/>
      <c r="BD417" s="1182"/>
      <c r="BE417" s="1182"/>
      <c r="BF417" s="1182"/>
      <c r="BG417" s="1182"/>
      <c r="BH417" s="1182"/>
      <c r="BI417" s="1182"/>
      <c r="BJ417" s="1182"/>
      <c r="BK417" s="1182"/>
      <c r="BL417" s="1182"/>
      <c r="BM417" s="1182"/>
      <c r="BN417" s="1182"/>
      <c r="BO417" s="1182"/>
      <c r="BP417" s="1182"/>
      <c r="BQ417" s="1182"/>
      <c r="BR417" s="1182"/>
      <c r="BS417" s="1182"/>
      <c r="BT417" s="1182"/>
      <c r="BU417" s="1182"/>
      <c r="BV417" s="1182"/>
      <c r="BW417" s="1182"/>
      <c r="BX417" s="631"/>
      <c r="BY417" s="631"/>
      <c r="BZ417" s="631"/>
      <c r="CA417" s="631"/>
      <c r="CB417" s="631"/>
      <c r="CC417" s="625"/>
      <c r="CD417" s="625"/>
      <c r="CE417" s="625"/>
      <c r="CF417" s="625"/>
      <c r="CG417" s="625"/>
      <c r="CH417" s="625"/>
      <c r="CI417" s="625"/>
      <c r="CJ417" s="625"/>
      <c r="CK417" s="625"/>
      <c r="CL417" s="625"/>
      <c r="CM417" s="625"/>
      <c r="CN417" s="625"/>
      <c r="CO417" s="623"/>
      <c r="CP417" s="623"/>
      <c r="CQ417" s="623"/>
      <c r="CR417" s="633"/>
      <c r="CS417" s="633"/>
      <c r="CT417" s="633"/>
      <c r="CU417" s="643"/>
      <c r="CV417" s="247"/>
      <c r="CW417" s="212"/>
      <c r="CX417" s="1181"/>
      <c r="CY417" s="1182"/>
      <c r="CZ417" s="1182"/>
      <c r="DA417" s="1182"/>
      <c r="DB417" s="1182"/>
      <c r="DC417" s="1182"/>
      <c r="DD417" s="1182"/>
      <c r="DE417" s="1182"/>
      <c r="DF417" s="1182"/>
      <c r="DG417" s="1182"/>
      <c r="DH417" s="1182"/>
      <c r="DI417" s="1182"/>
      <c r="DJ417" s="1182"/>
      <c r="DK417" s="1182"/>
      <c r="DL417" s="1182"/>
      <c r="DM417" s="1182"/>
      <c r="DN417" s="1182"/>
      <c r="DO417" s="1182"/>
      <c r="DP417" s="1182"/>
      <c r="DQ417" s="1182"/>
      <c r="DR417" s="1182"/>
      <c r="DS417" s="1182"/>
      <c r="DT417" s="1182"/>
      <c r="DU417" s="1182"/>
      <c r="DV417" s="1182"/>
      <c r="DW417" s="631"/>
      <c r="DX417" s="631"/>
      <c r="DY417" s="631"/>
      <c r="DZ417" s="631"/>
      <c r="EA417" s="631"/>
      <c r="EB417" s="625"/>
      <c r="EC417" s="625"/>
      <c r="ED417" s="625"/>
      <c r="EE417" s="625"/>
      <c r="EF417" s="625"/>
      <c r="EG417" s="625"/>
      <c r="EH417" s="625"/>
      <c r="EI417" s="625"/>
      <c r="EJ417" s="625"/>
      <c r="EK417" s="625"/>
      <c r="EL417" s="625"/>
      <c r="EM417" s="625"/>
      <c r="EN417" s="623"/>
      <c r="EO417" s="623"/>
      <c r="EP417" s="623"/>
      <c r="EQ417" s="633"/>
      <c r="ER417" s="633"/>
      <c r="ES417" s="633"/>
      <c r="ET417" s="643"/>
      <c r="EU417" s="1181"/>
      <c r="EV417" s="1182"/>
      <c r="EW417" s="1182"/>
      <c r="EX417" s="1182"/>
      <c r="EY417" s="1182"/>
      <c r="EZ417" s="1182"/>
      <c r="FA417" s="1182"/>
      <c r="FB417" s="1182"/>
      <c r="FC417" s="1182"/>
      <c r="FD417" s="1182"/>
      <c r="FE417" s="1182"/>
      <c r="FF417" s="1182"/>
      <c r="FG417" s="1182"/>
      <c r="FH417" s="1182"/>
      <c r="FI417" s="1182"/>
      <c r="FJ417" s="1182"/>
      <c r="FK417" s="1182"/>
      <c r="FL417" s="1182"/>
      <c r="FM417" s="1182"/>
      <c r="FN417" s="1182"/>
      <c r="FO417" s="1182"/>
      <c r="FP417" s="1182"/>
      <c r="FQ417" s="1182"/>
      <c r="FR417" s="1182"/>
      <c r="FS417" s="1182"/>
      <c r="FT417" s="631"/>
      <c r="FU417" s="631"/>
      <c r="FV417" s="631"/>
      <c r="FW417" s="631"/>
      <c r="FX417" s="631"/>
      <c r="FY417" s="625"/>
      <c r="FZ417" s="625"/>
      <c r="GA417" s="625"/>
      <c r="GB417" s="625"/>
      <c r="GC417" s="625"/>
      <c r="GD417" s="625"/>
      <c r="GE417" s="625"/>
      <c r="GF417" s="625"/>
      <c r="GG417" s="625"/>
      <c r="GH417" s="625"/>
      <c r="GI417" s="625"/>
      <c r="GJ417" s="625"/>
      <c r="GK417" s="623"/>
      <c r="GL417" s="623"/>
      <c r="GM417" s="623"/>
      <c r="GN417" s="633"/>
      <c r="GO417" s="633"/>
      <c r="GP417" s="633"/>
      <c r="GQ417" s="643"/>
      <c r="GR417" s="6"/>
    </row>
    <row r="418" spans="1:200" ht="6" customHeight="1" x14ac:dyDescent="0.25">
      <c r="A418" s="212"/>
      <c r="B418" s="656"/>
      <c r="C418" s="658"/>
      <c r="D418" s="658"/>
      <c r="E418" s="658"/>
      <c r="F418" s="658"/>
      <c r="G418" s="658"/>
      <c r="H418" s="658"/>
      <c r="I418" s="658"/>
      <c r="J418" s="658"/>
      <c r="K418" s="658"/>
      <c r="L418" s="658"/>
      <c r="M418" s="658"/>
      <c r="N418" s="658"/>
      <c r="O418" s="658"/>
      <c r="P418" s="658"/>
      <c r="Q418" s="658"/>
      <c r="R418" s="658"/>
      <c r="S418" s="658"/>
      <c r="T418" s="658"/>
      <c r="U418" s="658"/>
      <c r="V418" s="658"/>
      <c r="W418" s="658"/>
      <c r="X418" s="658"/>
      <c r="Y418" s="658"/>
      <c r="Z418" s="658"/>
      <c r="AA418" s="629" t="str">
        <f>IF('FRONT PAGE'!$A$1="www.fly-logics.com","FEB",0)</f>
        <v>FEB</v>
      </c>
      <c r="AB418" s="631"/>
      <c r="AC418" s="631"/>
      <c r="AD418" s="631"/>
      <c r="AE418" s="631"/>
      <c r="AF418" s="630" t="str">
        <f>IF(SUMIFS(LOGBOOK!$Y$5:$Y$1036129,LOGBOOK!$D$5:$D$1036129,F415,LOGBOOK!$AN$5:$AN$1036129,V415,LOGBOOK!$E$5:$E$1036129,L415,LOGBOOK!$AM$5:$AM$1036129,"FEB")=0," ",SUMIFS(LOGBOOK!$Y$5:$Y$1036129,LOGBOOK!$D$5:$D$1036129,F415,LOGBOOK!$AN$5:$AN$1036129,V415,LOGBOOK!$E$5:$E$1036129,L415,LOGBOOK!$AM$5:$AM$1036129,"FEB"))</f>
        <v xml:space="preserve"> </v>
      </c>
      <c r="AG418" s="625"/>
      <c r="AH418" s="625"/>
      <c r="AI418" s="625"/>
      <c r="AJ418" s="630" t="str">
        <f>IF(SUMIFS(LOGBOOK!$Z$5:$Z$1036129,LOGBOOK!$D$5:$D$1036129,F415,LOGBOOK!$AN$5:$AN$1036129,V415,LOGBOOK!$E$5:$E$1036129,L415,LOGBOOK!$AM$5:$AM$1036129,"FEB")=0," ",SUMIFS(LOGBOOK!$Z$5:$Z$1036129,LOGBOOK!$D$5:$D$1036129,F415,LOGBOOK!$AN$5:$AN$1036129,V415,LOGBOOK!$E$5:$E$1036129,L415,LOGBOOK!$AM$5:$AM$1036129,"FEB"))</f>
        <v xml:space="preserve"> </v>
      </c>
      <c r="AK418" s="625"/>
      <c r="AL418" s="625"/>
      <c r="AM418" s="625"/>
      <c r="AN418" s="630" t="str">
        <f>IF(SUMIFS(LOGBOOK!$AA$5:$AA$1036129,LOGBOOK!$D$5:$D$1036129,F415,LOGBOOK!$AN$5:$AN$1036129,V415,LOGBOOK!$E$5:$E$1036129,L415,LOGBOOK!$AM$5:$AM$1036129,"FEB")=0," ",SUMIFS(LOGBOOK!$AA$5:$AA$1036129,LOGBOOK!$D$5:$D$1036129,F415,LOGBOOK!$AN$5:$AN$1036129,V415,LOGBOOK!$E$5:$E$1036129,L415,LOGBOOK!$AM$5:$AM$1036129,"FEB"))</f>
        <v xml:space="preserve"> </v>
      </c>
      <c r="AO418" s="625"/>
      <c r="AP418" s="625"/>
      <c r="AQ418" s="625"/>
      <c r="AR418" s="623" t="str">
        <f>IF(SUMIFS(LOGBOOK!$AE$5:$AE$1036129,LOGBOOK!$D$5:$D$1036129,F415,LOGBOOK!$AN$5:$AN$1036129,V415,LOGBOOK!$E$5:$E$1036129,L415,LOGBOOK!$AM$5:$AM$1036129,"FEB")=0," ",SUMIFS(LOGBOOK!$AE$5:$AE$1036129,LOGBOOK!$D$5:$D$1036129,F415,LOGBOOK!$AN$5:$AN$1036129,V415,LOGBOOK!$E$5:$E$1036129,L415,LOGBOOK!$AM$5:$AM$1036129,"FEB"))</f>
        <v xml:space="preserve"> </v>
      </c>
      <c r="AS418" s="623"/>
      <c r="AT418" s="623"/>
      <c r="AU418" s="623" t="str">
        <f>IF(SUMIFS(LOGBOOK!$AF$5:$AF$1036129,LOGBOOK!$D$5:$D$1036129,F415,LOGBOOK!$AN$5:$AN$1036129,V415,LOGBOOK!$E$5:$E$1036129,L415,LOGBOOK!$AM$5:$AM$1036129,"FEB")=0," ",SUMIFS(LOGBOOK!$AF$5:$AF$1036129,LOGBOOK!$D$5:$D$1036129,F415,LOGBOOK!$AN$5:$AN$1036129,V415,LOGBOOK!$E$5:$E$1036129,L415,LOGBOOK!$AM$5:$AM$1036129,"FEB"))</f>
        <v xml:space="preserve"> </v>
      </c>
      <c r="AV418" s="633"/>
      <c r="AW418" s="633"/>
      <c r="AX418" s="643"/>
      <c r="AY418" s="656"/>
      <c r="AZ418" s="658"/>
      <c r="BA418" s="658"/>
      <c r="BB418" s="658"/>
      <c r="BC418" s="658"/>
      <c r="BD418" s="658"/>
      <c r="BE418" s="658"/>
      <c r="BF418" s="658"/>
      <c r="BG418" s="658"/>
      <c r="BH418" s="658"/>
      <c r="BI418" s="658"/>
      <c r="BJ418" s="658"/>
      <c r="BK418" s="658"/>
      <c r="BL418" s="658"/>
      <c r="BM418" s="658"/>
      <c r="BN418" s="658"/>
      <c r="BO418" s="658"/>
      <c r="BP418" s="658"/>
      <c r="BQ418" s="658"/>
      <c r="BR418" s="658"/>
      <c r="BS418" s="658"/>
      <c r="BT418" s="658"/>
      <c r="BU418" s="658"/>
      <c r="BV418" s="658"/>
      <c r="BW418" s="658"/>
      <c r="BX418" s="629" t="str">
        <f>IF('FRONT PAGE'!$A$1="www.fly-logics.com","FEB",0)</f>
        <v>FEB</v>
      </c>
      <c r="BY418" s="631"/>
      <c r="BZ418" s="631"/>
      <c r="CA418" s="631"/>
      <c r="CB418" s="631"/>
      <c r="CC418" s="630" t="str">
        <f>IF(SUMIFS(LOGBOOK!$Y$5:$Y$1036129,LOGBOOK!$D$5:$D$1036129,BC415,LOGBOOK!$AN$5:$AN$1036129,BS415,LOGBOOK!$E$5:$E$1036129,BI415,LOGBOOK!$AM$5:$AM$1036129,"FEB")=0," ",SUMIFS(LOGBOOK!$Y$5:$Y$1036129,LOGBOOK!$D$5:$D$1036129,BC415,LOGBOOK!$AN$5:$AN$1036129,BS415,LOGBOOK!$E$5:$E$1036129,BI415,LOGBOOK!$AM$5:$AM$1036129,"FEB"))</f>
        <v xml:space="preserve"> </v>
      </c>
      <c r="CD418" s="625"/>
      <c r="CE418" s="625"/>
      <c r="CF418" s="625"/>
      <c r="CG418" s="630" t="str">
        <f>IF(SUMIFS(LOGBOOK!$Z$5:$Z$1036129,LOGBOOK!$D$5:$D$1036129,BC415,LOGBOOK!$AN$5:$AN$1036129,BS415,LOGBOOK!$E$5:$E$1036129,BI415,LOGBOOK!$AM$5:$AM$1036129,"FEB")=0," ",SUMIFS(LOGBOOK!$Z$5:$Z$1036129,LOGBOOK!$D$5:$D$1036129,BC415,LOGBOOK!$AN$5:$AN$1036129,BS415,LOGBOOK!$E$5:$E$1036129,BI415,LOGBOOK!$AM$5:$AM$1036129,"FEB"))</f>
        <v xml:space="preserve"> </v>
      </c>
      <c r="CH418" s="625"/>
      <c r="CI418" s="625"/>
      <c r="CJ418" s="625"/>
      <c r="CK418" s="630" t="str">
        <f>IF(SUMIFS(LOGBOOK!$AA$5:$AA$1036129,LOGBOOK!$D$5:$D$1036129,BC415,LOGBOOK!$AN$5:$AN$1036129,BS415,LOGBOOK!$E$5:$E$1036129,BI415,LOGBOOK!$AM$5:$AM$1036129,"FEB")=0," ",SUMIFS(LOGBOOK!$AA$5:$AA$1036129,LOGBOOK!$D$5:$D$1036129,BC415,LOGBOOK!$AN$5:$AN$1036129,BS415,LOGBOOK!$E$5:$E$1036129,BI415,LOGBOOK!$AM$5:$AM$1036129,"FEB"))</f>
        <v xml:space="preserve"> </v>
      </c>
      <c r="CL418" s="625"/>
      <c r="CM418" s="625"/>
      <c r="CN418" s="625"/>
      <c r="CO418" s="623" t="str">
        <f>IF(SUMIFS(LOGBOOK!$AE$5:$AE$1036129,LOGBOOK!$D$5:$D$1036129,BC415,LOGBOOK!$AN$5:$AN$1036129,BS415,LOGBOOK!$E$5:$E$1036129,BI415,LOGBOOK!$AM$5:$AM$1036129,"FEB")=0," ",SUMIFS(LOGBOOK!$AE$5:$AE$1036129,LOGBOOK!$D$5:$D$1036129,BC415,LOGBOOK!$AN$5:$AN$1036129,BS415,LOGBOOK!$E$5:$E$1036129,BI415,LOGBOOK!$AM$5:$AM$1036129,"FEB"))</f>
        <v xml:space="preserve"> </v>
      </c>
      <c r="CP418" s="623"/>
      <c r="CQ418" s="623"/>
      <c r="CR418" s="623" t="str">
        <f>IF(SUMIFS(LOGBOOK!$AF$5:$AF$1036129,LOGBOOK!$D$5:$D$1036129,BC415,LOGBOOK!$AN$5:$AN$1036129,BS415,LOGBOOK!$E$5:$E$1036129,BI415,LOGBOOK!$AM$5:$AM$1036129,"FEB")=0," ",SUMIFS(LOGBOOK!$AF$5:$AF$1036129,LOGBOOK!$D$5:$D$1036129,BC415,LOGBOOK!$AN$5:$AN$1036129,BS415,LOGBOOK!$E$5:$E$1036129,BI415,LOGBOOK!$AM$5:$AM$1036129,"FEB"))</f>
        <v xml:space="preserve"> </v>
      </c>
      <c r="CS418" s="633"/>
      <c r="CT418" s="633"/>
      <c r="CU418" s="643"/>
      <c r="CV418" s="247"/>
      <c r="CW418" s="212"/>
      <c r="CX418" s="656"/>
      <c r="CY418" s="658"/>
      <c r="CZ418" s="658"/>
      <c r="DA418" s="658"/>
      <c r="DB418" s="658"/>
      <c r="DC418" s="658"/>
      <c r="DD418" s="658"/>
      <c r="DE418" s="658"/>
      <c r="DF418" s="658"/>
      <c r="DG418" s="658"/>
      <c r="DH418" s="658"/>
      <c r="DI418" s="658"/>
      <c r="DJ418" s="658"/>
      <c r="DK418" s="658"/>
      <c r="DL418" s="658"/>
      <c r="DM418" s="658"/>
      <c r="DN418" s="658"/>
      <c r="DO418" s="658"/>
      <c r="DP418" s="658"/>
      <c r="DQ418" s="658"/>
      <c r="DR418" s="658"/>
      <c r="DS418" s="658"/>
      <c r="DT418" s="658"/>
      <c r="DU418" s="658"/>
      <c r="DV418" s="658"/>
      <c r="DW418" s="629" t="str">
        <f>IF('FRONT PAGE'!$A$1="www.fly-logics.com","FEB",0)</f>
        <v>FEB</v>
      </c>
      <c r="DX418" s="631"/>
      <c r="DY418" s="631"/>
      <c r="DZ418" s="631"/>
      <c r="EA418" s="631"/>
      <c r="EB418" s="630" t="str">
        <f>IF(SUMIFS(LOGBOOK!$Y$5:$Y$1036129,LOGBOOK!$D$5:$D$1036129,DB415,LOGBOOK!$AN$5:$AN$1036129,DR415,LOGBOOK!$E$5:$E$1036129,DH415,LOGBOOK!$AM$5:$AM$1036129,"FEB")=0," ",SUMIFS(LOGBOOK!$Y$5:$Y$1036129,LOGBOOK!$D$5:$D$1036129,DB415,LOGBOOK!$AN$5:$AN$1036129,DR415,LOGBOOK!$E$5:$E$1036129,DH415,LOGBOOK!$AM$5:$AM$1036129,"FEB"))</f>
        <v xml:space="preserve"> </v>
      </c>
      <c r="EC418" s="625"/>
      <c r="ED418" s="625"/>
      <c r="EE418" s="625"/>
      <c r="EF418" s="630" t="str">
        <f>IF(SUMIFS(LOGBOOK!$Z$5:$Z$1036129,LOGBOOK!$D$5:$D$1036129,DB415,LOGBOOK!$AN$5:$AN$1036129,DR415,LOGBOOK!$E$5:$E$1036129,DH415,LOGBOOK!$AM$5:$AM$1036129,"FEB")=0," ",SUMIFS(LOGBOOK!$Z$5:$Z$1036129,LOGBOOK!$D$5:$D$1036129,DB415,LOGBOOK!$AN$5:$AN$1036129,DR415,LOGBOOK!$E$5:$E$1036129,DH415,LOGBOOK!$AM$5:$AM$1036129,"FEB"))</f>
        <v xml:space="preserve"> </v>
      </c>
      <c r="EG418" s="625"/>
      <c r="EH418" s="625"/>
      <c r="EI418" s="625"/>
      <c r="EJ418" s="630" t="str">
        <f>IF(SUMIFS(LOGBOOK!$AA$5:$AA$1036129,LOGBOOK!$D$5:$D$1036129,DB415,LOGBOOK!$AN$5:$AN$1036129,DR415,LOGBOOK!$E$5:$E$1036129,DH415,LOGBOOK!$AM$5:$AM$1036129,"FEB")=0," ",SUMIFS(LOGBOOK!$AA$5:$AA$1036129,LOGBOOK!$D$5:$D$1036129,DB415,LOGBOOK!$AN$5:$AN$1036129,DR415,LOGBOOK!$E$5:$E$1036129,DH415,LOGBOOK!$AM$5:$AM$1036129,"FEB"))</f>
        <v xml:space="preserve"> </v>
      </c>
      <c r="EK418" s="625"/>
      <c r="EL418" s="625"/>
      <c r="EM418" s="625"/>
      <c r="EN418" s="623" t="str">
        <f>IF(SUMIFS(LOGBOOK!$AE$5:$AE$1036129,LOGBOOK!$D$5:$D$1036129,DB415,LOGBOOK!$AN$5:$AN$1036129,DR415,LOGBOOK!$E$5:$E$1036129,DH415,LOGBOOK!$AM$5:$AM$1036129,"FEB")=0," ",SUMIFS(LOGBOOK!$AE$5:$AE$1036129,LOGBOOK!$D$5:$D$1036129,DB415,LOGBOOK!$AN$5:$AN$1036129,DR415,LOGBOOK!$E$5:$E$1036129,DH415,LOGBOOK!$AM$5:$AM$1036129,"FEB"))</f>
        <v xml:space="preserve"> </v>
      </c>
      <c r="EO418" s="623"/>
      <c r="EP418" s="623"/>
      <c r="EQ418" s="623" t="str">
        <f>IF(SUMIFS(LOGBOOK!$AF$5:$AF$1036129,LOGBOOK!$D$5:$D$1036129,DB415,LOGBOOK!$AN$5:$AN$1036129,DR415,LOGBOOK!$E$5:$E$1036129,DH415,LOGBOOK!$AM$5:$AM$1036129,"FEB")=0," ",SUMIFS(LOGBOOK!$AF$5:$AF$1036129,LOGBOOK!$D$5:$D$1036129,DB415,LOGBOOK!$AN$5:$AN$1036129,DR415,LOGBOOK!$E$5:$E$1036129,DH415,LOGBOOK!$AM$5:$AM$1036129,"FEB"))</f>
        <v xml:space="preserve"> </v>
      </c>
      <c r="ER418" s="633"/>
      <c r="ES418" s="633"/>
      <c r="ET418" s="643"/>
      <c r="EU418" s="656"/>
      <c r="EV418" s="658"/>
      <c r="EW418" s="658"/>
      <c r="EX418" s="658"/>
      <c r="EY418" s="658"/>
      <c r="EZ418" s="658"/>
      <c r="FA418" s="658"/>
      <c r="FB418" s="658"/>
      <c r="FC418" s="658"/>
      <c r="FD418" s="658"/>
      <c r="FE418" s="658"/>
      <c r="FF418" s="658"/>
      <c r="FG418" s="658"/>
      <c r="FH418" s="658"/>
      <c r="FI418" s="658"/>
      <c r="FJ418" s="658"/>
      <c r="FK418" s="658"/>
      <c r="FL418" s="658"/>
      <c r="FM418" s="658"/>
      <c r="FN418" s="658"/>
      <c r="FO418" s="658"/>
      <c r="FP418" s="658"/>
      <c r="FQ418" s="658"/>
      <c r="FR418" s="658"/>
      <c r="FS418" s="658"/>
      <c r="FT418" s="629" t="str">
        <f>IF('FRONT PAGE'!$A$1="www.fly-logics.com","FEB",0)</f>
        <v>FEB</v>
      </c>
      <c r="FU418" s="631"/>
      <c r="FV418" s="631"/>
      <c r="FW418" s="631"/>
      <c r="FX418" s="631"/>
      <c r="FY418" s="630" t="str">
        <f>IF(SUMIFS(LOGBOOK!$Y$5:$Y$1036129,LOGBOOK!$D$5:$D$1036129,EY415,LOGBOOK!$AN$5:$AN$1036129,FO415,LOGBOOK!$E$5:$E$1036129,FE415,LOGBOOK!$AM$5:$AM$1036129,"FEB")=0," ",SUMIFS(LOGBOOK!$Y$5:$Y$1036129,LOGBOOK!$D$5:$D$1036129,EY415,LOGBOOK!$AN$5:$AN$1036129,FO415,LOGBOOK!$E$5:$E$1036129,FE415,LOGBOOK!$AM$5:$AM$1036129,"FEB"))</f>
        <v xml:space="preserve"> </v>
      </c>
      <c r="FZ418" s="625"/>
      <c r="GA418" s="625"/>
      <c r="GB418" s="625"/>
      <c r="GC418" s="630" t="str">
        <f>IF(SUMIFS(LOGBOOK!$Z$5:$Z$1036129,LOGBOOK!$D$5:$D$1036129,EY415,LOGBOOK!$AN$5:$AN$1036129,FO415,LOGBOOK!$E$5:$E$1036129,FE415,LOGBOOK!$AM$5:$AM$1036129,"FEB")=0," ",SUMIFS(LOGBOOK!$Z$5:$Z$1036129,LOGBOOK!$D$5:$D$1036129,EY415,LOGBOOK!$AN$5:$AN$1036129,FO415,LOGBOOK!$E$5:$E$1036129,FE415,LOGBOOK!$AM$5:$AM$1036129,"FEB"))</f>
        <v xml:space="preserve"> </v>
      </c>
      <c r="GD418" s="625"/>
      <c r="GE418" s="625"/>
      <c r="GF418" s="625"/>
      <c r="GG418" s="630" t="str">
        <f>IF(SUMIFS(LOGBOOK!$AA$5:$AA$1036129,LOGBOOK!$D$5:$D$1036129,EY415,LOGBOOK!$AN$5:$AN$1036129,FO415,LOGBOOK!$E$5:$E$1036129,FE415,LOGBOOK!$AM$5:$AM$1036129,"FEB")=0," ",SUMIFS(LOGBOOK!$AA$5:$AA$1036129,LOGBOOK!$D$5:$D$1036129,EY415,LOGBOOK!$AN$5:$AN$1036129,FO415,LOGBOOK!$E$5:$E$1036129,FE415,LOGBOOK!$AM$5:$AM$1036129,"FEB"))</f>
        <v xml:space="preserve"> </v>
      </c>
      <c r="GH418" s="625"/>
      <c r="GI418" s="625"/>
      <c r="GJ418" s="625"/>
      <c r="GK418" s="623" t="str">
        <f>IF(SUMIFS(LOGBOOK!$AE$5:$AE$1036129,LOGBOOK!$D$5:$D$1036129,EY415,LOGBOOK!$AN$5:$AN$1036129,FO415,LOGBOOK!$E$5:$E$1036129,FE415,LOGBOOK!$AM$5:$AM$1036129,"FEB")=0," ",SUMIFS(LOGBOOK!$AE$5:$AE$1036129,LOGBOOK!$D$5:$D$1036129,EY415,LOGBOOK!$AN$5:$AN$1036129,FO415,LOGBOOK!$E$5:$E$1036129,FE415,LOGBOOK!$AM$5:$AM$1036129,"FEB"))</f>
        <v xml:space="preserve"> </v>
      </c>
      <c r="GL418" s="623"/>
      <c r="GM418" s="623"/>
      <c r="GN418" s="623" t="str">
        <f>IF(SUMIFS(LOGBOOK!$AF$5:$AF$1036129,LOGBOOK!$D$5:$D$1036129,EY415,LOGBOOK!$AN$5:$AN$1036129,FO415,LOGBOOK!$E$5:$E$1036129,FE415,LOGBOOK!$AM$5:$AM$1036129,"FEB")=0," ",SUMIFS(LOGBOOK!$AF$5:$AF$1036129,LOGBOOK!$D$5:$D$1036129,EY415,LOGBOOK!$AN$5:$AN$1036129,FO415,LOGBOOK!$E$5:$E$1036129,FE415,LOGBOOK!$AM$5:$AM$1036129,"FEB"))</f>
        <v xml:space="preserve"> </v>
      </c>
      <c r="GO418" s="633"/>
      <c r="GP418" s="633"/>
      <c r="GQ418" s="643"/>
      <c r="GR418" s="6"/>
    </row>
    <row r="419" spans="1:200" ht="10.5" customHeight="1" x14ac:dyDescent="0.25">
      <c r="A419" s="212"/>
      <c r="B419" s="637"/>
      <c r="C419" s="1216" t="str">
        <f>IF('FRONT PAGE'!$A$1="www.fly-logics.com","TIME OF FLIGHT",0)</f>
        <v>TIME OF FLIGHT</v>
      </c>
      <c r="D419" s="1216"/>
      <c r="E419" s="1216"/>
      <c r="F419" s="1216"/>
      <c r="G419" s="1216"/>
      <c r="H419" s="1216"/>
      <c r="I419" s="1216"/>
      <c r="J419" s="1216"/>
      <c r="K419" s="1216"/>
      <c r="L419" s="1216"/>
      <c r="M419" s="1216"/>
      <c r="N419" s="624"/>
      <c r="O419" s="1216" t="str">
        <f>IF('FRONT PAGE'!$A$1="www.fly-logics.com","AVERANGE TIME",0)</f>
        <v>AVERANGE TIME</v>
      </c>
      <c r="P419" s="1216"/>
      <c r="Q419" s="1216"/>
      <c r="R419" s="1216"/>
      <c r="S419" s="1216"/>
      <c r="T419" s="1216"/>
      <c r="U419" s="1216"/>
      <c r="V419" s="1216"/>
      <c r="W419" s="1216"/>
      <c r="X419" s="1216"/>
      <c r="Y419" s="1216"/>
      <c r="Z419" s="15"/>
      <c r="AA419" s="631"/>
      <c r="AB419" s="631"/>
      <c r="AC419" s="631"/>
      <c r="AD419" s="631"/>
      <c r="AE419" s="631"/>
      <c r="AF419" s="625"/>
      <c r="AG419" s="632"/>
      <c r="AH419" s="632"/>
      <c r="AI419" s="625"/>
      <c r="AJ419" s="625"/>
      <c r="AK419" s="632"/>
      <c r="AL419" s="632"/>
      <c r="AM419" s="625"/>
      <c r="AN419" s="625"/>
      <c r="AO419" s="632"/>
      <c r="AP419" s="632"/>
      <c r="AQ419" s="625"/>
      <c r="AR419" s="623"/>
      <c r="AS419" s="623"/>
      <c r="AT419" s="623"/>
      <c r="AU419" s="633"/>
      <c r="AV419" s="634"/>
      <c r="AW419" s="633"/>
      <c r="AX419" s="643"/>
      <c r="AY419" s="637"/>
      <c r="AZ419" s="1216" t="str">
        <f>IF('FRONT PAGE'!$A$1="www.fly-logics.com","TIME OF FLIGHT",0)</f>
        <v>TIME OF FLIGHT</v>
      </c>
      <c r="BA419" s="1216"/>
      <c r="BB419" s="1216"/>
      <c r="BC419" s="1216"/>
      <c r="BD419" s="1216"/>
      <c r="BE419" s="1216"/>
      <c r="BF419" s="1216"/>
      <c r="BG419" s="1216"/>
      <c r="BH419" s="1216"/>
      <c r="BI419" s="1216"/>
      <c r="BJ419" s="1216"/>
      <c r="BK419" s="624"/>
      <c r="BL419" s="1216" t="str">
        <f>IF('FRONT PAGE'!$A$1="www.fly-logics.com","AVERANGE TIME",0)</f>
        <v>AVERANGE TIME</v>
      </c>
      <c r="BM419" s="1216"/>
      <c r="BN419" s="1216"/>
      <c r="BO419" s="1216"/>
      <c r="BP419" s="1216"/>
      <c r="BQ419" s="1216"/>
      <c r="BR419" s="1216"/>
      <c r="BS419" s="1216"/>
      <c r="BT419" s="1216"/>
      <c r="BU419" s="1216"/>
      <c r="BV419" s="1216"/>
      <c r="BW419" s="15"/>
      <c r="BX419" s="631"/>
      <c r="BY419" s="631"/>
      <c r="BZ419" s="631"/>
      <c r="CA419" s="631"/>
      <c r="CB419" s="631"/>
      <c r="CC419" s="625"/>
      <c r="CD419" s="632"/>
      <c r="CE419" s="632"/>
      <c r="CF419" s="625"/>
      <c r="CG419" s="625"/>
      <c r="CH419" s="632"/>
      <c r="CI419" s="632"/>
      <c r="CJ419" s="625"/>
      <c r="CK419" s="625"/>
      <c r="CL419" s="632"/>
      <c r="CM419" s="632"/>
      <c r="CN419" s="625"/>
      <c r="CO419" s="623"/>
      <c r="CP419" s="623"/>
      <c r="CQ419" s="623"/>
      <c r="CR419" s="633"/>
      <c r="CS419" s="634"/>
      <c r="CT419" s="633"/>
      <c r="CU419" s="643"/>
      <c r="CV419" s="247"/>
      <c r="CW419" s="212"/>
      <c r="CX419" s="637"/>
      <c r="CY419" s="1216" t="str">
        <f>IF('FRONT PAGE'!$A$1="www.fly-logics.com","TIME OF FLIGHT",0)</f>
        <v>TIME OF FLIGHT</v>
      </c>
      <c r="CZ419" s="1216"/>
      <c r="DA419" s="1216"/>
      <c r="DB419" s="1216"/>
      <c r="DC419" s="1216"/>
      <c r="DD419" s="1216"/>
      <c r="DE419" s="1216"/>
      <c r="DF419" s="1216"/>
      <c r="DG419" s="1216"/>
      <c r="DH419" s="1216"/>
      <c r="DI419" s="1216"/>
      <c r="DJ419" s="624"/>
      <c r="DK419" s="1216" t="str">
        <f>IF('FRONT PAGE'!$A$1="www.fly-logics.com","AVERANGE TIME",0)</f>
        <v>AVERANGE TIME</v>
      </c>
      <c r="DL419" s="1216"/>
      <c r="DM419" s="1216"/>
      <c r="DN419" s="1216"/>
      <c r="DO419" s="1216"/>
      <c r="DP419" s="1216"/>
      <c r="DQ419" s="1216"/>
      <c r="DR419" s="1216"/>
      <c r="DS419" s="1216"/>
      <c r="DT419" s="1216"/>
      <c r="DU419" s="1216"/>
      <c r="DV419" s="15"/>
      <c r="DW419" s="631"/>
      <c r="DX419" s="631"/>
      <c r="DY419" s="631"/>
      <c r="DZ419" s="631"/>
      <c r="EA419" s="631"/>
      <c r="EB419" s="625"/>
      <c r="EC419" s="632"/>
      <c r="ED419" s="632"/>
      <c r="EE419" s="625"/>
      <c r="EF419" s="625"/>
      <c r="EG419" s="632"/>
      <c r="EH419" s="632"/>
      <c r="EI419" s="625"/>
      <c r="EJ419" s="625"/>
      <c r="EK419" s="632"/>
      <c r="EL419" s="632"/>
      <c r="EM419" s="625"/>
      <c r="EN419" s="623"/>
      <c r="EO419" s="623"/>
      <c r="EP419" s="623"/>
      <c r="EQ419" s="633"/>
      <c r="ER419" s="634"/>
      <c r="ES419" s="633"/>
      <c r="ET419" s="643"/>
      <c r="EU419" s="637"/>
      <c r="EV419" s="1216" t="str">
        <f>IF('FRONT PAGE'!$A$1="www.fly-logics.com","TIME OF FLIGHT",0)</f>
        <v>TIME OF FLIGHT</v>
      </c>
      <c r="EW419" s="1216"/>
      <c r="EX419" s="1216"/>
      <c r="EY419" s="1216"/>
      <c r="EZ419" s="1216"/>
      <c r="FA419" s="1216"/>
      <c r="FB419" s="1216"/>
      <c r="FC419" s="1216"/>
      <c r="FD419" s="1216"/>
      <c r="FE419" s="1216"/>
      <c r="FF419" s="1216"/>
      <c r="FG419" s="624"/>
      <c r="FH419" s="1216" t="str">
        <f>IF('FRONT PAGE'!$A$1="www.fly-logics.com","AVERANGE TIME",0)</f>
        <v>AVERANGE TIME</v>
      </c>
      <c r="FI419" s="1216"/>
      <c r="FJ419" s="1216"/>
      <c r="FK419" s="1216"/>
      <c r="FL419" s="1216"/>
      <c r="FM419" s="1216"/>
      <c r="FN419" s="1216"/>
      <c r="FO419" s="1216"/>
      <c r="FP419" s="1216"/>
      <c r="FQ419" s="1216"/>
      <c r="FR419" s="1216"/>
      <c r="FS419" s="15"/>
      <c r="FT419" s="631"/>
      <c r="FU419" s="631"/>
      <c r="FV419" s="631"/>
      <c r="FW419" s="631"/>
      <c r="FX419" s="631"/>
      <c r="FY419" s="625"/>
      <c r="FZ419" s="632"/>
      <c r="GA419" s="632"/>
      <c r="GB419" s="625"/>
      <c r="GC419" s="625"/>
      <c r="GD419" s="632"/>
      <c r="GE419" s="632"/>
      <c r="GF419" s="625"/>
      <c r="GG419" s="625"/>
      <c r="GH419" s="632"/>
      <c r="GI419" s="632"/>
      <c r="GJ419" s="625"/>
      <c r="GK419" s="623"/>
      <c r="GL419" s="623"/>
      <c r="GM419" s="623"/>
      <c r="GN419" s="633"/>
      <c r="GO419" s="634"/>
      <c r="GP419" s="633"/>
      <c r="GQ419" s="643"/>
      <c r="GR419" s="6"/>
    </row>
    <row r="420" spans="1:200" ht="8.85" customHeight="1" x14ac:dyDescent="0.25">
      <c r="A420" s="212"/>
      <c r="B420" s="637"/>
      <c r="C420" s="1217"/>
      <c r="D420" s="1217"/>
      <c r="E420" s="1217"/>
      <c r="F420" s="1217"/>
      <c r="G420" s="1217"/>
      <c r="H420" s="1217"/>
      <c r="I420" s="1217"/>
      <c r="J420" s="1217"/>
      <c r="K420" s="1217"/>
      <c r="L420" s="1217"/>
      <c r="M420" s="1217"/>
      <c r="N420" s="624"/>
      <c r="O420" s="1217"/>
      <c r="P420" s="1217"/>
      <c r="Q420" s="1217"/>
      <c r="R420" s="1217"/>
      <c r="S420" s="1217"/>
      <c r="T420" s="1217"/>
      <c r="U420" s="1217"/>
      <c r="V420" s="1217"/>
      <c r="W420" s="1217"/>
      <c r="X420" s="1217"/>
      <c r="Y420" s="1217"/>
      <c r="Z420" s="15"/>
      <c r="AA420" s="631"/>
      <c r="AB420" s="631"/>
      <c r="AC420" s="631"/>
      <c r="AD420" s="631"/>
      <c r="AE420" s="631"/>
      <c r="AF420" s="625"/>
      <c r="AG420" s="625"/>
      <c r="AH420" s="625"/>
      <c r="AI420" s="625"/>
      <c r="AJ420" s="625"/>
      <c r="AK420" s="625"/>
      <c r="AL420" s="625"/>
      <c r="AM420" s="625"/>
      <c r="AN420" s="625"/>
      <c r="AO420" s="625"/>
      <c r="AP420" s="625"/>
      <c r="AQ420" s="625"/>
      <c r="AR420" s="623"/>
      <c r="AS420" s="623"/>
      <c r="AT420" s="623"/>
      <c r="AU420" s="633"/>
      <c r="AV420" s="633"/>
      <c r="AW420" s="633"/>
      <c r="AX420" s="643"/>
      <c r="AY420" s="637"/>
      <c r="AZ420" s="1217"/>
      <c r="BA420" s="1217"/>
      <c r="BB420" s="1217"/>
      <c r="BC420" s="1217"/>
      <c r="BD420" s="1217"/>
      <c r="BE420" s="1217"/>
      <c r="BF420" s="1217"/>
      <c r="BG420" s="1217"/>
      <c r="BH420" s="1217"/>
      <c r="BI420" s="1217"/>
      <c r="BJ420" s="1217"/>
      <c r="BK420" s="624"/>
      <c r="BL420" s="1217"/>
      <c r="BM420" s="1217"/>
      <c r="BN420" s="1217"/>
      <c r="BO420" s="1217"/>
      <c r="BP420" s="1217"/>
      <c r="BQ420" s="1217"/>
      <c r="BR420" s="1217"/>
      <c r="BS420" s="1217"/>
      <c r="BT420" s="1217"/>
      <c r="BU420" s="1217"/>
      <c r="BV420" s="1217"/>
      <c r="BW420" s="15"/>
      <c r="BX420" s="631"/>
      <c r="BY420" s="631"/>
      <c r="BZ420" s="631"/>
      <c r="CA420" s="631"/>
      <c r="CB420" s="631"/>
      <c r="CC420" s="625"/>
      <c r="CD420" s="625"/>
      <c r="CE420" s="625"/>
      <c r="CF420" s="625"/>
      <c r="CG420" s="625"/>
      <c r="CH420" s="625"/>
      <c r="CI420" s="625"/>
      <c r="CJ420" s="625"/>
      <c r="CK420" s="625"/>
      <c r="CL420" s="625"/>
      <c r="CM420" s="625"/>
      <c r="CN420" s="625"/>
      <c r="CO420" s="623"/>
      <c r="CP420" s="623"/>
      <c r="CQ420" s="623"/>
      <c r="CR420" s="633"/>
      <c r="CS420" s="633"/>
      <c r="CT420" s="633"/>
      <c r="CU420" s="643"/>
      <c r="CV420" s="247"/>
      <c r="CW420" s="212"/>
      <c r="CX420" s="637"/>
      <c r="CY420" s="1217"/>
      <c r="CZ420" s="1217"/>
      <c r="DA420" s="1217"/>
      <c r="DB420" s="1217"/>
      <c r="DC420" s="1217"/>
      <c r="DD420" s="1217"/>
      <c r="DE420" s="1217"/>
      <c r="DF420" s="1217"/>
      <c r="DG420" s="1217"/>
      <c r="DH420" s="1217"/>
      <c r="DI420" s="1217"/>
      <c r="DJ420" s="624"/>
      <c r="DK420" s="1217"/>
      <c r="DL420" s="1217"/>
      <c r="DM420" s="1217"/>
      <c r="DN420" s="1217"/>
      <c r="DO420" s="1217"/>
      <c r="DP420" s="1217"/>
      <c r="DQ420" s="1217"/>
      <c r="DR420" s="1217"/>
      <c r="DS420" s="1217"/>
      <c r="DT420" s="1217"/>
      <c r="DU420" s="1217"/>
      <c r="DV420" s="15"/>
      <c r="DW420" s="631"/>
      <c r="DX420" s="631"/>
      <c r="DY420" s="631"/>
      <c r="DZ420" s="631"/>
      <c r="EA420" s="631"/>
      <c r="EB420" s="625"/>
      <c r="EC420" s="625"/>
      <c r="ED420" s="625"/>
      <c r="EE420" s="625"/>
      <c r="EF420" s="625"/>
      <c r="EG420" s="625"/>
      <c r="EH420" s="625"/>
      <c r="EI420" s="625"/>
      <c r="EJ420" s="625"/>
      <c r="EK420" s="625"/>
      <c r="EL420" s="625"/>
      <c r="EM420" s="625"/>
      <c r="EN420" s="623"/>
      <c r="EO420" s="623"/>
      <c r="EP420" s="623"/>
      <c r="EQ420" s="633"/>
      <c r="ER420" s="633"/>
      <c r="ES420" s="633"/>
      <c r="ET420" s="643"/>
      <c r="EU420" s="637"/>
      <c r="EV420" s="1217"/>
      <c r="EW420" s="1217"/>
      <c r="EX420" s="1217"/>
      <c r="EY420" s="1217"/>
      <c r="EZ420" s="1217"/>
      <c r="FA420" s="1217"/>
      <c r="FB420" s="1217"/>
      <c r="FC420" s="1217"/>
      <c r="FD420" s="1217"/>
      <c r="FE420" s="1217"/>
      <c r="FF420" s="1217"/>
      <c r="FG420" s="624"/>
      <c r="FH420" s="1217"/>
      <c r="FI420" s="1217"/>
      <c r="FJ420" s="1217"/>
      <c r="FK420" s="1217"/>
      <c r="FL420" s="1217"/>
      <c r="FM420" s="1217"/>
      <c r="FN420" s="1217"/>
      <c r="FO420" s="1217"/>
      <c r="FP420" s="1217"/>
      <c r="FQ420" s="1217"/>
      <c r="FR420" s="1217"/>
      <c r="FS420" s="15"/>
      <c r="FT420" s="631"/>
      <c r="FU420" s="631"/>
      <c r="FV420" s="631"/>
      <c r="FW420" s="631"/>
      <c r="FX420" s="631"/>
      <c r="FY420" s="625"/>
      <c r="FZ420" s="625"/>
      <c r="GA420" s="625"/>
      <c r="GB420" s="625"/>
      <c r="GC420" s="625"/>
      <c r="GD420" s="625"/>
      <c r="GE420" s="625"/>
      <c r="GF420" s="625"/>
      <c r="GG420" s="625"/>
      <c r="GH420" s="625"/>
      <c r="GI420" s="625"/>
      <c r="GJ420" s="625"/>
      <c r="GK420" s="623"/>
      <c r="GL420" s="623"/>
      <c r="GM420" s="623"/>
      <c r="GN420" s="633"/>
      <c r="GO420" s="633"/>
      <c r="GP420" s="633"/>
      <c r="GQ420" s="643"/>
      <c r="GR420" s="6"/>
    </row>
    <row r="421" spans="1:200" ht="10.5" customHeight="1" x14ac:dyDescent="0.25">
      <c r="A421" s="212"/>
      <c r="B421" s="637"/>
      <c r="C421" s="1125" t="str">
        <f>IF(SUMIFS(LOGBOOK!$I$5:$I$1036129,LOGBOOK!$D$5:$D$1036129,F415,LOGBOOK!$AN$5:$AN$1036129,V415,LOGBOOK!$E$5:$E$1036129,L415)=0," ",SUMIFS(LOGBOOK!$I$5:$I$1036129,LOGBOOK!$D$5:$D$1036129,F415,LOGBOOK!$AN$5:$AN$1036129,V415,LOGBOOK!$E$5:$E$1036129,L415))</f>
        <v xml:space="preserve"> </v>
      </c>
      <c r="D421" s="1125"/>
      <c r="E421" s="1125"/>
      <c r="F421" s="1125"/>
      <c r="G421" s="1125"/>
      <c r="H421" s="1125"/>
      <c r="I421" s="1125"/>
      <c r="J421" s="1125"/>
      <c r="K421" s="1125"/>
      <c r="L421" s="1125"/>
      <c r="M421" s="1125"/>
      <c r="N421" s="624"/>
      <c r="O421" s="1125" t="str">
        <f t="shared" ref="O421" si="460">IF(IFERROR(C421/J424,"")=0,"",IFERROR(C421/J424,""))</f>
        <v/>
      </c>
      <c r="P421" s="1125"/>
      <c r="Q421" s="1125"/>
      <c r="R421" s="1125"/>
      <c r="S421" s="1125"/>
      <c r="T421" s="1125"/>
      <c r="U421" s="1125"/>
      <c r="V421" s="1125"/>
      <c r="W421" s="1125"/>
      <c r="X421" s="1125"/>
      <c r="Y421" s="1125"/>
      <c r="Z421" s="15"/>
      <c r="AA421" s="629" t="str">
        <f>IF('FRONT PAGE'!$A$1="www.fly-logics.com","MAR",0)</f>
        <v>MAR</v>
      </c>
      <c r="AB421" s="631"/>
      <c r="AC421" s="631"/>
      <c r="AD421" s="631"/>
      <c r="AE421" s="631"/>
      <c r="AF421" s="630" t="str">
        <f>IF(SUMIFS(LOGBOOK!$Y$5:$Y$1036129,LOGBOOK!$D$5:$D$1036129,F415,LOGBOOK!$AN$5:$AN$1036129,V415,LOGBOOK!$E$5:$E$1036129,L415,LOGBOOK!$AM$5:$AM$1036129,"MAR")=0," ",SUMIFS(LOGBOOK!$Y$5:$Y$1036129,LOGBOOK!$D$5:$D$1036129,F415,LOGBOOK!$AN$5:$AN$1036129,V415,LOGBOOK!$E$5:$E$1036129,L415,LOGBOOK!$AM$5:$AM$1036129,"MAR"))</f>
        <v xml:space="preserve"> </v>
      </c>
      <c r="AG421" s="625"/>
      <c r="AH421" s="625"/>
      <c r="AI421" s="625"/>
      <c r="AJ421" s="630" t="str">
        <f>IF(SUMIFS(LOGBOOK!$Z$5:$Z$1036129,LOGBOOK!$D$5:$D$1036129,F415,LOGBOOK!$AN$5:$AN$1036129,V415,LOGBOOK!$E$5:$E$1036129,L415,LOGBOOK!$AM$5:$AM$1036129,"MAR")=0," ",SUMIFS(LOGBOOK!$Z$5:$Z$1036129,LOGBOOK!$D$5:$D$1036129,F415,LOGBOOK!$AN$5:$AN$1036129,V415,LOGBOOK!$E$5:$E$1036129,L415,LOGBOOK!$AM$5:$AM$1036129,"MAR"))</f>
        <v xml:space="preserve"> </v>
      </c>
      <c r="AK421" s="625"/>
      <c r="AL421" s="625"/>
      <c r="AM421" s="625"/>
      <c r="AN421" s="630" t="str">
        <f>IF(SUMIFS(LOGBOOK!$AA$5:$AA$1036129,LOGBOOK!$D$5:$D$1036129,F415,LOGBOOK!$AN$5:$AN$1036129,V415,LOGBOOK!$E$5:$E$1036129,L415,LOGBOOK!$AM$5:$AM$1036129,"MAR")=0," ",SUMIFS(LOGBOOK!$AA$5:$AA$1036129,LOGBOOK!$D$5:$D$1036129,F415,LOGBOOK!$AN$5:$AN$1036129,V415,LOGBOOK!$E$5:$E$1036129,L415,LOGBOOK!$AM$5:$AM$1036129,"MAR"))</f>
        <v xml:space="preserve"> </v>
      </c>
      <c r="AO421" s="625"/>
      <c r="AP421" s="625"/>
      <c r="AQ421" s="625"/>
      <c r="AR421" s="623" t="str">
        <f>IF(SUMIFS(LOGBOOK!$AE$5:$AE$1036129,LOGBOOK!$D$5:$D$1036129,F415,LOGBOOK!$AN$5:$AN$1036129,V415,LOGBOOK!$E$5:$E$1036129,L415,LOGBOOK!$AM$5:$AM$1036129,"MAR")=0," ",SUMIFS(LOGBOOK!$AE$5:$AE$1036129,LOGBOOK!$D$5:$D$1036129,F415,LOGBOOK!$AN$5:$AN$1036129,V415,LOGBOOK!$E$5:$E$1036129,L415,LOGBOOK!$AM$5:$AM$1036129,"MAR"))</f>
        <v xml:space="preserve"> </v>
      </c>
      <c r="AS421" s="623"/>
      <c r="AT421" s="623"/>
      <c r="AU421" s="623" t="str">
        <f>IF(SUMIFS(LOGBOOK!$AF$5:$AF$1036129,LOGBOOK!$D$5:$D$1036129,F415,LOGBOOK!$AN$5:$AN$1036129,V415,LOGBOOK!$E$5:$E$1036129,L415,LOGBOOK!$AM$5:$AM$1036129,"MAR")=0," ",SUMIFS(LOGBOOK!$AF$5:$AF$1036129,LOGBOOK!$D$5:$D$1036129,F415,LOGBOOK!$AN$5:$AN$1036129,V415,LOGBOOK!$E$5:$E$1036129,L415,LOGBOOK!$AM$5:$AM$1036129,"MAR"))</f>
        <v xml:space="preserve"> </v>
      </c>
      <c r="AV421" s="633"/>
      <c r="AW421" s="633"/>
      <c r="AX421" s="643"/>
      <c r="AY421" s="637"/>
      <c r="AZ421" s="1125" t="str">
        <f>IF(SUMIFS(LOGBOOK!$I$5:$I$1036129,LOGBOOK!$D$5:$D$1036129,BC415,LOGBOOK!$AN$5:$AN$1036129,BS415,LOGBOOK!$E$5:$E$1036129,BI415)=0," ",SUMIFS(LOGBOOK!$I$5:$I$1036129,LOGBOOK!$D$5:$D$1036129,BC415,LOGBOOK!$AN$5:$AN$1036129,BS415,LOGBOOK!$E$5:$E$1036129,BI415))</f>
        <v xml:space="preserve"> </v>
      </c>
      <c r="BA421" s="1125"/>
      <c r="BB421" s="1125"/>
      <c r="BC421" s="1125"/>
      <c r="BD421" s="1125"/>
      <c r="BE421" s="1125"/>
      <c r="BF421" s="1125"/>
      <c r="BG421" s="1125"/>
      <c r="BH421" s="1125"/>
      <c r="BI421" s="1125"/>
      <c r="BJ421" s="1125"/>
      <c r="BK421" s="624"/>
      <c r="BL421" s="1125" t="str">
        <f t="shared" ref="BL421" si="461">IF(IFERROR(AZ421/BG424,"")=0,"",IFERROR(AZ421/BG424,""))</f>
        <v/>
      </c>
      <c r="BM421" s="1125"/>
      <c r="BN421" s="1125"/>
      <c r="BO421" s="1125"/>
      <c r="BP421" s="1125"/>
      <c r="BQ421" s="1125"/>
      <c r="BR421" s="1125"/>
      <c r="BS421" s="1125"/>
      <c r="BT421" s="1125"/>
      <c r="BU421" s="1125"/>
      <c r="BV421" s="1125"/>
      <c r="BW421" s="15"/>
      <c r="BX421" s="629" t="str">
        <f>IF('FRONT PAGE'!$A$1="www.fly-logics.com","MAR",0)</f>
        <v>MAR</v>
      </c>
      <c r="BY421" s="631"/>
      <c r="BZ421" s="631"/>
      <c r="CA421" s="631"/>
      <c r="CB421" s="631"/>
      <c r="CC421" s="630" t="str">
        <f>IF(SUMIFS(LOGBOOK!$Y$5:$Y$1036129,LOGBOOK!$D$5:$D$1036129,BC415,LOGBOOK!$AN$5:$AN$1036129,BS415,LOGBOOK!$E$5:$E$1036129,BI415,LOGBOOK!$AM$5:$AM$1036129,"MAR")=0," ",SUMIFS(LOGBOOK!$Y$5:$Y$1036129,LOGBOOK!$D$5:$D$1036129,BC415,LOGBOOK!$AN$5:$AN$1036129,BS415,LOGBOOK!$E$5:$E$1036129,BI415,LOGBOOK!$AM$5:$AM$1036129,"MAR"))</f>
        <v xml:space="preserve"> </v>
      </c>
      <c r="CD421" s="625"/>
      <c r="CE421" s="625"/>
      <c r="CF421" s="625"/>
      <c r="CG421" s="630" t="str">
        <f>IF(SUMIFS(LOGBOOK!$Z$5:$Z$1036129,LOGBOOK!$D$5:$D$1036129,BC415,LOGBOOK!$AN$5:$AN$1036129,BS415,LOGBOOK!$E$5:$E$1036129,BI415,LOGBOOK!$AM$5:$AM$1036129,"MAR")=0," ",SUMIFS(LOGBOOK!$Z$5:$Z$1036129,LOGBOOK!$D$5:$D$1036129,BC415,LOGBOOK!$AN$5:$AN$1036129,BS415,LOGBOOK!$E$5:$E$1036129,BI415,LOGBOOK!$AM$5:$AM$1036129,"MAR"))</f>
        <v xml:space="preserve"> </v>
      </c>
      <c r="CH421" s="625"/>
      <c r="CI421" s="625"/>
      <c r="CJ421" s="625"/>
      <c r="CK421" s="630" t="str">
        <f>IF(SUMIFS(LOGBOOK!$AA$5:$AA$1036129,LOGBOOK!$D$5:$D$1036129,BC415,LOGBOOK!$AN$5:$AN$1036129,BS415,LOGBOOK!$E$5:$E$1036129,BI415,LOGBOOK!$AM$5:$AM$1036129,"MAR")=0," ",SUMIFS(LOGBOOK!$AA$5:$AA$1036129,LOGBOOK!$D$5:$D$1036129,BC415,LOGBOOK!$AN$5:$AN$1036129,BS415,LOGBOOK!$E$5:$E$1036129,BI415,LOGBOOK!$AM$5:$AM$1036129,"MAR"))</f>
        <v xml:space="preserve"> </v>
      </c>
      <c r="CL421" s="625"/>
      <c r="CM421" s="625"/>
      <c r="CN421" s="625"/>
      <c r="CO421" s="623" t="str">
        <f>IF(SUMIFS(LOGBOOK!$AE$5:$AE$1036129,LOGBOOK!$D$5:$D$1036129,BC415,LOGBOOK!$AN$5:$AN$1036129,BS415,LOGBOOK!$E$5:$E$1036129,BI415,LOGBOOK!$AM$5:$AM$1036129,"MAR")=0," ",SUMIFS(LOGBOOK!$AE$5:$AE$1036129,LOGBOOK!$D$5:$D$1036129,BC415,LOGBOOK!$AN$5:$AN$1036129,BS415,LOGBOOK!$E$5:$E$1036129,BI415,LOGBOOK!$AM$5:$AM$1036129,"MAR"))</f>
        <v xml:space="preserve"> </v>
      </c>
      <c r="CP421" s="623"/>
      <c r="CQ421" s="623"/>
      <c r="CR421" s="623" t="str">
        <f>IF(SUMIFS(LOGBOOK!$AF$5:$AF$1036129,LOGBOOK!$D$5:$D$1036129,BC415,LOGBOOK!$AN$5:$AN$1036129,BS415,LOGBOOK!$E$5:$E$1036129,BI415,LOGBOOK!$AM$5:$AM$1036129,"MAR")=0," ",SUMIFS(LOGBOOK!$AF$5:$AF$1036129,LOGBOOK!$D$5:$D$1036129,BC415,LOGBOOK!$AN$5:$AN$1036129,BS415,LOGBOOK!$E$5:$E$1036129,BI415,LOGBOOK!$AM$5:$AM$1036129,"MAR"))</f>
        <v xml:space="preserve"> </v>
      </c>
      <c r="CS421" s="633"/>
      <c r="CT421" s="633"/>
      <c r="CU421" s="643"/>
      <c r="CV421" s="247"/>
      <c r="CW421" s="212"/>
      <c r="CX421" s="637"/>
      <c r="CY421" s="1125" t="str">
        <f>IF(SUMIFS(LOGBOOK!$I$5:$I$1036129,LOGBOOK!$D$5:$D$1036129,DB415,LOGBOOK!$AN$5:$AN$1036129,DR415,LOGBOOK!$E$5:$E$1036129,DH415)=0," ",SUMIFS(LOGBOOK!$I$5:$I$1036129,LOGBOOK!$D$5:$D$1036129,DB415,LOGBOOK!$AN$5:$AN$1036129,DR415,LOGBOOK!$E$5:$E$1036129,DH415))</f>
        <v xml:space="preserve"> </v>
      </c>
      <c r="CZ421" s="1125"/>
      <c r="DA421" s="1125"/>
      <c r="DB421" s="1125"/>
      <c r="DC421" s="1125"/>
      <c r="DD421" s="1125"/>
      <c r="DE421" s="1125"/>
      <c r="DF421" s="1125"/>
      <c r="DG421" s="1125"/>
      <c r="DH421" s="1125"/>
      <c r="DI421" s="1125"/>
      <c r="DJ421" s="624"/>
      <c r="DK421" s="1125" t="str">
        <f t="shared" ref="DK421" si="462">IF(IFERROR(CY421/DF424,"")=0,"",IFERROR(CY421/DF424,""))</f>
        <v/>
      </c>
      <c r="DL421" s="1125"/>
      <c r="DM421" s="1125"/>
      <c r="DN421" s="1125"/>
      <c r="DO421" s="1125"/>
      <c r="DP421" s="1125"/>
      <c r="DQ421" s="1125"/>
      <c r="DR421" s="1125"/>
      <c r="DS421" s="1125"/>
      <c r="DT421" s="1125"/>
      <c r="DU421" s="1125"/>
      <c r="DV421" s="15"/>
      <c r="DW421" s="629" t="str">
        <f>IF('FRONT PAGE'!$A$1="www.fly-logics.com","MAR",0)</f>
        <v>MAR</v>
      </c>
      <c r="DX421" s="631"/>
      <c r="DY421" s="631"/>
      <c r="DZ421" s="631"/>
      <c r="EA421" s="631"/>
      <c r="EB421" s="630" t="str">
        <f>IF(SUMIFS(LOGBOOK!$Y$5:$Y$1036129,LOGBOOK!$D$5:$D$1036129,DB415,LOGBOOK!$AN$5:$AN$1036129,DR415,LOGBOOK!$E$5:$E$1036129,DH415,LOGBOOK!$AM$5:$AM$1036129,"MAR")=0," ",SUMIFS(LOGBOOK!$Y$5:$Y$1036129,LOGBOOK!$D$5:$D$1036129,DB415,LOGBOOK!$AN$5:$AN$1036129,DR415,LOGBOOK!$E$5:$E$1036129,DH415,LOGBOOK!$AM$5:$AM$1036129,"MAR"))</f>
        <v xml:space="preserve"> </v>
      </c>
      <c r="EC421" s="625"/>
      <c r="ED421" s="625"/>
      <c r="EE421" s="625"/>
      <c r="EF421" s="630" t="str">
        <f>IF(SUMIFS(LOGBOOK!$Z$5:$Z$1036129,LOGBOOK!$D$5:$D$1036129,DB415,LOGBOOK!$AN$5:$AN$1036129,DR415,LOGBOOK!$E$5:$E$1036129,DH415,LOGBOOK!$AM$5:$AM$1036129,"MAR")=0," ",SUMIFS(LOGBOOK!$Z$5:$Z$1036129,LOGBOOK!$D$5:$D$1036129,DB415,LOGBOOK!$AN$5:$AN$1036129,DR415,LOGBOOK!$E$5:$E$1036129,DH415,LOGBOOK!$AM$5:$AM$1036129,"MAR"))</f>
        <v xml:space="preserve"> </v>
      </c>
      <c r="EG421" s="625"/>
      <c r="EH421" s="625"/>
      <c r="EI421" s="625"/>
      <c r="EJ421" s="630" t="str">
        <f>IF(SUMIFS(LOGBOOK!$AA$5:$AA$1036129,LOGBOOK!$D$5:$D$1036129,DB415,LOGBOOK!$AN$5:$AN$1036129,DR415,LOGBOOK!$E$5:$E$1036129,DH415,LOGBOOK!$AM$5:$AM$1036129,"MAR")=0," ",SUMIFS(LOGBOOK!$AA$5:$AA$1036129,LOGBOOK!$D$5:$D$1036129,DB415,LOGBOOK!$AN$5:$AN$1036129,DR415,LOGBOOK!$E$5:$E$1036129,DH415,LOGBOOK!$AM$5:$AM$1036129,"MAR"))</f>
        <v xml:space="preserve"> </v>
      </c>
      <c r="EK421" s="625"/>
      <c r="EL421" s="625"/>
      <c r="EM421" s="625"/>
      <c r="EN421" s="623" t="str">
        <f>IF(SUMIFS(LOGBOOK!$AE$5:$AE$1036129,LOGBOOK!$D$5:$D$1036129,DB415,LOGBOOK!$AN$5:$AN$1036129,DR415,LOGBOOK!$E$5:$E$1036129,DH415,LOGBOOK!$AM$5:$AM$1036129,"MAR")=0," ",SUMIFS(LOGBOOK!$AE$5:$AE$1036129,LOGBOOK!$D$5:$D$1036129,DB415,LOGBOOK!$AN$5:$AN$1036129,DR415,LOGBOOK!$E$5:$E$1036129,DH415,LOGBOOK!$AM$5:$AM$1036129,"MAR"))</f>
        <v xml:space="preserve"> </v>
      </c>
      <c r="EO421" s="623"/>
      <c r="EP421" s="623"/>
      <c r="EQ421" s="623" t="str">
        <f>IF(SUMIFS(LOGBOOK!$AF$5:$AF$1036129,LOGBOOK!$D$5:$D$1036129,DB415,LOGBOOK!$AN$5:$AN$1036129,DR415,LOGBOOK!$E$5:$E$1036129,DH415,LOGBOOK!$AM$5:$AM$1036129,"MAR")=0," ",SUMIFS(LOGBOOK!$AF$5:$AF$1036129,LOGBOOK!$D$5:$D$1036129,DB415,LOGBOOK!$AN$5:$AN$1036129,DR415,LOGBOOK!$E$5:$E$1036129,DH415,LOGBOOK!$AM$5:$AM$1036129,"MAR"))</f>
        <v xml:space="preserve"> </v>
      </c>
      <c r="ER421" s="633"/>
      <c r="ES421" s="633"/>
      <c r="ET421" s="643"/>
      <c r="EU421" s="637"/>
      <c r="EV421" s="1125" t="str">
        <f>IF(SUMIFS(LOGBOOK!$I$5:$I$1036129,LOGBOOK!$D$5:$D$1036129,EY415,LOGBOOK!$AN$5:$AN$1036129,FO415,LOGBOOK!$E$5:$E$1036129,FE415)=0," ",SUMIFS(LOGBOOK!$I$5:$I$1036129,LOGBOOK!$D$5:$D$1036129,EY415,LOGBOOK!$AN$5:$AN$1036129,FO415,LOGBOOK!$E$5:$E$1036129,FE415))</f>
        <v xml:space="preserve"> </v>
      </c>
      <c r="EW421" s="1125"/>
      <c r="EX421" s="1125"/>
      <c r="EY421" s="1125"/>
      <c r="EZ421" s="1125"/>
      <c r="FA421" s="1125"/>
      <c r="FB421" s="1125"/>
      <c r="FC421" s="1125"/>
      <c r="FD421" s="1125"/>
      <c r="FE421" s="1125"/>
      <c r="FF421" s="1125"/>
      <c r="FG421" s="624"/>
      <c r="FH421" s="1125" t="str">
        <f t="shared" ref="FH421" si="463">IF(IFERROR(EV421/FC424,"")=0,"",IFERROR(EV421/FC424,""))</f>
        <v/>
      </c>
      <c r="FI421" s="1125"/>
      <c r="FJ421" s="1125"/>
      <c r="FK421" s="1125"/>
      <c r="FL421" s="1125"/>
      <c r="FM421" s="1125"/>
      <c r="FN421" s="1125"/>
      <c r="FO421" s="1125"/>
      <c r="FP421" s="1125"/>
      <c r="FQ421" s="1125"/>
      <c r="FR421" s="1125"/>
      <c r="FS421" s="15"/>
      <c r="FT421" s="629" t="str">
        <f>IF('FRONT PAGE'!$A$1="www.fly-logics.com","MAR",0)</f>
        <v>MAR</v>
      </c>
      <c r="FU421" s="631"/>
      <c r="FV421" s="631"/>
      <c r="FW421" s="631"/>
      <c r="FX421" s="631"/>
      <c r="FY421" s="630" t="str">
        <f>IF(SUMIFS(LOGBOOK!$Y$5:$Y$1036129,LOGBOOK!$D$5:$D$1036129,EY415,LOGBOOK!$AN$5:$AN$1036129,FO415,LOGBOOK!$E$5:$E$1036129,FE415,LOGBOOK!$AM$5:$AM$1036129,"MAR")=0," ",SUMIFS(LOGBOOK!$Y$5:$Y$1036129,LOGBOOK!$D$5:$D$1036129,EY415,LOGBOOK!$AN$5:$AN$1036129,FO415,LOGBOOK!$E$5:$E$1036129,FE415,LOGBOOK!$AM$5:$AM$1036129,"MAR"))</f>
        <v xml:space="preserve"> </v>
      </c>
      <c r="FZ421" s="625"/>
      <c r="GA421" s="625"/>
      <c r="GB421" s="625"/>
      <c r="GC421" s="630" t="str">
        <f>IF(SUMIFS(LOGBOOK!$Z$5:$Z$1036129,LOGBOOK!$D$5:$D$1036129,EY415,LOGBOOK!$AN$5:$AN$1036129,FO415,LOGBOOK!$E$5:$E$1036129,FE415,LOGBOOK!$AM$5:$AM$1036129,"MAR")=0," ",SUMIFS(LOGBOOK!$Z$5:$Z$1036129,LOGBOOK!$D$5:$D$1036129,EY415,LOGBOOK!$AN$5:$AN$1036129,FO415,LOGBOOK!$E$5:$E$1036129,FE415,LOGBOOK!$AM$5:$AM$1036129,"MAR"))</f>
        <v xml:space="preserve"> </v>
      </c>
      <c r="GD421" s="625"/>
      <c r="GE421" s="625"/>
      <c r="GF421" s="625"/>
      <c r="GG421" s="630" t="str">
        <f>IF(SUMIFS(LOGBOOK!$AA$5:$AA$1036129,LOGBOOK!$D$5:$D$1036129,EY415,LOGBOOK!$AN$5:$AN$1036129,FO415,LOGBOOK!$E$5:$E$1036129,FE415,LOGBOOK!$AM$5:$AM$1036129,"MAR")=0," ",SUMIFS(LOGBOOK!$AA$5:$AA$1036129,LOGBOOK!$D$5:$D$1036129,EY415,LOGBOOK!$AN$5:$AN$1036129,FO415,LOGBOOK!$E$5:$E$1036129,FE415,LOGBOOK!$AM$5:$AM$1036129,"MAR"))</f>
        <v xml:space="preserve"> </v>
      </c>
      <c r="GH421" s="625"/>
      <c r="GI421" s="625"/>
      <c r="GJ421" s="625"/>
      <c r="GK421" s="623" t="str">
        <f>IF(SUMIFS(LOGBOOK!$AE$5:$AE$1036129,LOGBOOK!$D$5:$D$1036129,EY415,LOGBOOK!$AN$5:$AN$1036129,FO415,LOGBOOK!$E$5:$E$1036129,FE415,LOGBOOK!$AM$5:$AM$1036129,"MAR")=0," ",SUMIFS(LOGBOOK!$AE$5:$AE$1036129,LOGBOOK!$D$5:$D$1036129,EY415,LOGBOOK!$AN$5:$AN$1036129,FO415,LOGBOOK!$E$5:$E$1036129,FE415,LOGBOOK!$AM$5:$AM$1036129,"MAR"))</f>
        <v xml:space="preserve"> </v>
      </c>
      <c r="GL421" s="623"/>
      <c r="GM421" s="623"/>
      <c r="GN421" s="623" t="str">
        <f>IF(SUMIFS(LOGBOOK!$AF$5:$AF$1036129,LOGBOOK!$D$5:$D$1036129,EY415,LOGBOOK!$AN$5:$AN$1036129,FO415,LOGBOOK!$E$5:$E$1036129,FE415,LOGBOOK!$AM$5:$AM$1036129,"MAR")=0," ",SUMIFS(LOGBOOK!$AF$5:$AF$1036129,LOGBOOK!$D$5:$D$1036129,EY415,LOGBOOK!$AN$5:$AN$1036129,FO415,LOGBOOK!$E$5:$E$1036129,FE415,LOGBOOK!$AM$5:$AM$1036129,"MAR"))</f>
        <v xml:space="preserve"> </v>
      </c>
      <c r="GO421" s="633"/>
      <c r="GP421" s="633"/>
      <c r="GQ421" s="643"/>
      <c r="GR421" s="6"/>
    </row>
    <row r="422" spans="1:200" ht="8.85" customHeight="1" x14ac:dyDescent="0.25">
      <c r="A422" s="212"/>
      <c r="B422" s="637"/>
      <c r="C422" s="1126"/>
      <c r="D422" s="1126"/>
      <c r="E422" s="1126"/>
      <c r="F422" s="1126"/>
      <c r="G422" s="1126"/>
      <c r="H422" s="1126"/>
      <c r="I422" s="1126"/>
      <c r="J422" s="1126"/>
      <c r="K422" s="1126"/>
      <c r="L422" s="1126"/>
      <c r="M422" s="1126"/>
      <c r="N422" s="624"/>
      <c r="O422" s="1126"/>
      <c r="P422" s="1126"/>
      <c r="Q422" s="1126"/>
      <c r="R422" s="1126"/>
      <c r="S422" s="1126"/>
      <c r="T422" s="1126"/>
      <c r="U422" s="1126"/>
      <c r="V422" s="1126"/>
      <c r="W422" s="1126"/>
      <c r="X422" s="1126"/>
      <c r="Y422" s="1126"/>
      <c r="Z422" s="15"/>
      <c r="AA422" s="631"/>
      <c r="AB422" s="631"/>
      <c r="AC422" s="631"/>
      <c r="AD422" s="631"/>
      <c r="AE422" s="631"/>
      <c r="AF422" s="625"/>
      <c r="AG422" s="632"/>
      <c r="AH422" s="632"/>
      <c r="AI422" s="625"/>
      <c r="AJ422" s="625"/>
      <c r="AK422" s="632"/>
      <c r="AL422" s="632"/>
      <c r="AM422" s="625"/>
      <c r="AN422" s="625"/>
      <c r="AO422" s="632"/>
      <c r="AP422" s="632"/>
      <c r="AQ422" s="625"/>
      <c r="AR422" s="623"/>
      <c r="AS422" s="623"/>
      <c r="AT422" s="623"/>
      <c r="AU422" s="633"/>
      <c r="AV422" s="634"/>
      <c r="AW422" s="633"/>
      <c r="AX422" s="643"/>
      <c r="AY422" s="637"/>
      <c r="AZ422" s="1126"/>
      <c r="BA422" s="1126"/>
      <c r="BB422" s="1126"/>
      <c r="BC422" s="1126"/>
      <c r="BD422" s="1126"/>
      <c r="BE422" s="1126"/>
      <c r="BF422" s="1126"/>
      <c r="BG422" s="1126"/>
      <c r="BH422" s="1126"/>
      <c r="BI422" s="1126"/>
      <c r="BJ422" s="1126"/>
      <c r="BK422" s="624"/>
      <c r="BL422" s="1126"/>
      <c r="BM422" s="1126"/>
      <c r="BN422" s="1126"/>
      <c r="BO422" s="1126"/>
      <c r="BP422" s="1126"/>
      <c r="BQ422" s="1126"/>
      <c r="BR422" s="1126"/>
      <c r="BS422" s="1126"/>
      <c r="BT422" s="1126"/>
      <c r="BU422" s="1126"/>
      <c r="BV422" s="1126"/>
      <c r="BW422" s="15"/>
      <c r="BX422" s="631"/>
      <c r="BY422" s="631"/>
      <c r="BZ422" s="631"/>
      <c r="CA422" s="631"/>
      <c r="CB422" s="631"/>
      <c r="CC422" s="625"/>
      <c r="CD422" s="632"/>
      <c r="CE422" s="632"/>
      <c r="CF422" s="625"/>
      <c r="CG422" s="625"/>
      <c r="CH422" s="632"/>
      <c r="CI422" s="632"/>
      <c r="CJ422" s="625"/>
      <c r="CK422" s="625"/>
      <c r="CL422" s="632"/>
      <c r="CM422" s="632"/>
      <c r="CN422" s="625"/>
      <c r="CO422" s="623"/>
      <c r="CP422" s="623"/>
      <c r="CQ422" s="623"/>
      <c r="CR422" s="633"/>
      <c r="CS422" s="634"/>
      <c r="CT422" s="633"/>
      <c r="CU422" s="643"/>
      <c r="CV422" s="247"/>
      <c r="CW422" s="212"/>
      <c r="CX422" s="637"/>
      <c r="CY422" s="1126"/>
      <c r="CZ422" s="1126"/>
      <c r="DA422" s="1126"/>
      <c r="DB422" s="1126"/>
      <c r="DC422" s="1126"/>
      <c r="DD422" s="1126"/>
      <c r="DE422" s="1126"/>
      <c r="DF422" s="1126"/>
      <c r="DG422" s="1126"/>
      <c r="DH422" s="1126"/>
      <c r="DI422" s="1126"/>
      <c r="DJ422" s="624"/>
      <c r="DK422" s="1126"/>
      <c r="DL422" s="1126"/>
      <c r="DM422" s="1126"/>
      <c r="DN422" s="1126"/>
      <c r="DO422" s="1126"/>
      <c r="DP422" s="1126"/>
      <c r="DQ422" s="1126"/>
      <c r="DR422" s="1126"/>
      <c r="DS422" s="1126"/>
      <c r="DT422" s="1126"/>
      <c r="DU422" s="1126"/>
      <c r="DV422" s="15"/>
      <c r="DW422" s="631"/>
      <c r="DX422" s="631"/>
      <c r="DY422" s="631"/>
      <c r="DZ422" s="631"/>
      <c r="EA422" s="631"/>
      <c r="EB422" s="625"/>
      <c r="EC422" s="632"/>
      <c r="ED422" s="632"/>
      <c r="EE422" s="625"/>
      <c r="EF422" s="625"/>
      <c r="EG422" s="632"/>
      <c r="EH422" s="632"/>
      <c r="EI422" s="625"/>
      <c r="EJ422" s="625"/>
      <c r="EK422" s="632"/>
      <c r="EL422" s="632"/>
      <c r="EM422" s="625"/>
      <c r="EN422" s="623"/>
      <c r="EO422" s="623"/>
      <c r="EP422" s="623"/>
      <c r="EQ422" s="633"/>
      <c r="ER422" s="634"/>
      <c r="ES422" s="633"/>
      <c r="ET422" s="643"/>
      <c r="EU422" s="637"/>
      <c r="EV422" s="1126"/>
      <c r="EW422" s="1126"/>
      <c r="EX422" s="1126"/>
      <c r="EY422" s="1126"/>
      <c r="EZ422" s="1126"/>
      <c r="FA422" s="1126"/>
      <c r="FB422" s="1126"/>
      <c r="FC422" s="1126"/>
      <c r="FD422" s="1126"/>
      <c r="FE422" s="1126"/>
      <c r="FF422" s="1126"/>
      <c r="FG422" s="624"/>
      <c r="FH422" s="1126"/>
      <c r="FI422" s="1126"/>
      <c r="FJ422" s="1126"/>
      <c r="FK422" s="1126"/>
      <c r="FL422" s="1126"/>
      <c r="FM422" s="1126"/>
      <c r="FN422" s="1126"/>
      <c r="FO422" s="1126"/>
      <c r="FP422" s="1126"/>
      <c r="FQ422" s="1126"/>
      <c r="FR422" s="1126"/>
      <c r="FS422" s="15"/>
      <c r="FT422" s="631"/>
      <c r="FU422" s="631"/>
      <c r="FV422" s="631"/>
      <c r="FW422" s="631"/>
      <c r="FX422" s="631"/>
      <c r="FY422" s="625"/>
      <c r="FZ422" s="632"/>
      <c r="GA422" s="632"/>
      <c r="GB422" s="625"/>
      <c r="GC422" s="625"/>
      <c r="GD422" s="632"/>
      <c r="GE422" s="632"/>
      <c r="GF422" s="625"/>
      <c r="GG422" s="625"/>
      <c r="GH422" s="632"/>
      <c r="GI422" s="632"/>
      <c r="GJ422" s="625"/>
      <c r="GK422" s="623"/>
      <c r="GL422" s="623"/>
      <c r="GM422" s="623"/>
      <c r="GN422" s="633"/>
      <c r="GO422" s="634"/>
      <c r="GP422" s="633"/>
      <c r="GQ422" s="643"/>
      <c r="GR422" s="6"/>
    </row>
    <row r="423" spans="1:200" ht="4.5" customHeight="1" x14ac:dyDescent="0.25">
      <c r="A423" s="212"/>
      <c r="B423" s="637"/>
      <c r="C423" s="624"/>
      <c r="D423" s="624"/>
      <c r="E423" s="624"/>
      <c r="F423" s="624"/>
      <c r="G423" s="624"/>
      <c r="H423" s="624"/>
      <c r="I423" s="624"/>
      <c r="J423" s="624"/>
      <c r="K423" s="624"/>
      <c r="L423" s="624"/>
      <c r="M423" s="624"/>
      <c r="N423" s="624"/>
      <c r="O423" s="624"/>
      <c r="P423" s="624"/>
      <c r="Q423" s="624"/>
      <c r="R423" s="624"/>
      <c r="S423" s="624"/>
      <c r="T423" s="624"/>
      <c r="U423" s="624"/>
      <c r="V423" s="624"/>
      <c r="W423" s="624"/>
      <c r="X423" s="624"/>
      <c r="Y423" s="624"/>
      <c r="Z423" s="15"/>
      <c r="AA423" s="631"/>
      <c r="AB423" s="631"/>
      <c r="AC423" s="631"/>
      <c r="AD423" s="631"/>
      <c r="AE423" s="631"/>
      <c r="AF423" s="625"/>
      <c r="AG423" s="625"/>
      <c r="AH423" s="625"/>
      <c r="AI423" s="625"/>
      <c r="AJ423" s="625"/>
      <c r="AK423" s="625"/>
      <c r="AL423" s="625"/>
      <c r="AM423" s="625"/>
      <c r="AN423" s="625"/>
      <c r="AO423" s="625"/>
      <c r="AP423" s="625"/>
      <c r="AQ423" s="625"/>
      <c r="AR423" s="623"/>
      <c r="AS423" s="623"/>
      <c r="AT423" s="623"/>
      <c r="AU423" s="633"/>
      <c r="AV423" s="633"/>
      <c r="AW423" s="633"/>
      <c r="AX423" s="643"/>
      <c r="AY423" s="637"/>
      <c r="AZ423" s="624"/>
      <c r="BA423" s="624"/>
      <c r="BB423" s="624"/>
      <c r="BC423" s="624"/>
      <c r="BD423" s="624"/>
      <c r="BE423" s="624"/>
      <c r="BF423" s="624"/>
      <c r="BG423" s="624"/>
      <c r="BH423" s="624"/>
      <c r="BI423" s="624"/>
      <c r="BJ423" s="624"/>
      <c r="BK423" s="624"/>
      <c r="BL423" s="624"/>
      <c r="BM423" s="624"/>
      <c r="BN423" s="624"/>
      <c r="BO423" s="624"/>
      <c r="BP423" s="624"/>
      <c r="BQ423" s="624"/>
      <c r="BR423" s="624"/>
      <c r="BS423" s="624"/>
      <c r="BT423" s="624"/>
      <c r="BU423" s="624"/>
      <c r="BV423" s="624"/>
      <c r="BW423" s="15"/>
      <c r="BX423" s="631"/>
      <c r="BY423" s="631"/>
      <c r="BZ423" s="631"/>
      <c r="CA423" s="631"/>
      <c r="CB423" s="631"/>
      <c r="CC423" s="625"/>
      <c r="CD423" s="625"/>
      <c r="CE423" s="625"/>
      <c r="CF423" s="625"/>
      <c r="CG423" s="625"/>
      <c r="CH423" s="625"/>
      <c r="CI423" s="625"/>
      <c r="CJ423" s="625"/>
      <c r="CK423" s="625"/>
      <c r="CL423" s="625"/>
      <c r="CM423" s="625"/>
      <c r="CN423" s="625"/>
      <c r="CO423" s="623"/>
      <c r="CP423" s="623"/>
      <c r="CQ423" s="623"/>
      <c r="CR423" s="633"/>
      <c r="CS423" s="633"/>
      <c r="CT423" s="633"/>
      <c r="CU423" s="643"/>
      <c r="CV423" s="247"/>
      <c r="CW423" s="212"/>
      <c r="CX423" s="637"/>
      <c r="CY423" s="624"/>
      <c r="CZ423" s="624"/>
      <c r="DA423" s="624"/>
      <c r="DB423" s="624"/>
      <c r="DC423" s="624"/>
      <c r="DD423" s="624"/>
      <c r="DE423" s="624"/>
      <c r="DF423" s="624"/>
      <c r="DG423" s="624"/>
      <c r="DH423" s="624"/>
      <c r="DI423" s="624"/>
      <c r="DJ423" s="624"/>
      <c r="DK423" s="624"/>
      <c r="DL423" s="624"/>
      <c r="DM423" s="624"/>
      <c r="DN423" s="624"/>
      <c r="DO423" s="624"/>
      <c r="DP423" s="624"/>
      <c r="DQ423" s="624"/>
      <c r="DR423" s="624"/>
      <c r="DS423" s="624"/>
      <c r="DT423" s="624"/>
      <c r="DU423" s="624"/>
      <c r="DV423" s="15"/>
      <c r="DW423" s="631"/>
      <c r="DX423" s="631"/>
      <c r="DY423" s="631"/>
      <c r="DZ423" s="631"/>
      <c r="EA423" s="631"/>
      <c r="EB423" s="625"/>
      <c r="EC423" s="625"/>
      <c r="ED423" s="625"/>
      <c r="EE423" s="625"/>
      <c r="EF423" s="625"/>
      <c r="EG423" s="625"/>
      <c r="EH423" s="625"/>
      <c r="EI423" s="625"/>
      <c r="EJ423" s="625"/>
      <c r="EK423" s="625"/>
      <c r="EL423" s="625"/>
      <c r="EM423" s="625"/>
      <c r="EN423" s="623"/>
      <c r="EO423" s="623"/>
      <c r="EP423" s="623"/>
      <c r="EQ423" s="633"/>
      <c r="ER423" s="633"/>
      <c r="ES423" s="633"/>
      <c r="ET423" s="643"/>
      <c r="EU423" s="637"/>
      <c r="EV423" s="624"/>
      <c r="EW423" s="624"/>
      <c r="EX423" s="624"/>
      <c r="EY423" s="624"/>
      <c r="EZ423" s="624"/>
      <c r="FA423" s="624"/>
      <c r="FB423" s="624"/>
      <c r="FC423" s="624"/>
      <c r="FD423" s="624"/>
      <c r="FE423" s="624"/>
      <c r="FF423" s="624"/>
      <c r="FG423" s="624"/>
      <c r="FH423" s="624"/>
      <c r="FI423" s="624"/>
      <c r="FJ423" s="624"/>
      <c r="FK423" s="624"/>
      <c r="FL423" s="624"/>
      <c r="FM423" s="624"/>
      <c r="FN423" s="624"/>
      <c r="FO423" s="624"/>
      <c r="FP423" s="624"/>
      <c r="FQ423" s="624"/>
      <c r="FR423" s="624"/>
      <c r="FS423" s="15"/>
      <c r="FT423" s="631"/>
      <c r="FU423" s="631"/>
      <c r="FV423" s="631"/>
      <c r="FW423" s="631"/>
      <c r="FX423" s="631"/>
      <c r="FY423" s="625"/>
      <c r="FZ423" s="625"/>
      <c r="GA423" s="625"/>
      <c r="GB423" s="625"/>
      <c r="GC423" s="625"/>
      <c r="GD423" s="625"/>
      <c r="GE423" s="625"/>
      <c r="GF423" s="625"/>
      <c r="GG423" s="625"/>
      <c r="GH423" s="625"/>
      <c r="GI423" s="625"/>
      <c r="GJ423" s="625"/>
      <c r="GK423" s="623"/>
      <c r="GL423" s="623"/>
      <c r="GM423" s="623"/>
      <c r="GN423" s="633"/>
      <c r="GO423" s="633"/>
      <c r="GP423" s="633"/>
      <c r="GQ423" s="643"/>
      <c r="GR423" s="6"/>
    </row>
    <row r="424" spans="1:200" ht="14.25" customHeight="1" x14ac:dyDescent="0.25">
      <c r="A424" s="212"/>
      <c r="B424" s="637"/>
      <c r="C424" s="1218" t="str">
        <f>IF('FRONT PAGE'!$A$1="www.fly-logics.com","NO. FLIGHTS",0)</f>
        <v>NO. FLIGHTS</v>
      </c>
      <c r="D424" s="1218"/>
      <c r="E424" s="1218"/>
      <c r="F424" s="1218"/>
      <c r="G424" s="1218"/>
      <c r="H424" s="1218"/>
      <c r="I424" s="1219"/>
      <c r="J424" s="1127" t="str">
        <f>IF(COUNTIFS(LOGBOOK!$D$5:$D$1036144,F415,LOGBOOK!$AN$5:$AN$1036144,V415,LOGBOOK!$E$5:$E$1036144,L415)=0," ",COUNTIFS(LOGBOOK!$D$5:$D$1036144,F415,LOGBOOK!$AN$5:$AN$1036144,V415,LOGBOOK!$E$5:$E$1036144,L415))</f>
        <v xml:space="preserve"> </v>
      </c>
      <c r="K424" s="1128"/>
      <c r="L424" s="1128"/>
      <c r="M424" s="1128"/>
      <c r="N424" s="228"/>
      <c r="O424" s="1220" t="str">
        <f>IF('FRONT PAGE'!$A$1="www.fly-logics.com","DAY",0)</f>
        <v>DAY</v>
      </c>
      <c r="P424" s="1218"/>
      <c r="Q424" s="1218"/>
      <c r="R424" s="1218"/>
      <c r="S424" s="1219"/>
      <c r="T424" s="1129" t="str">
        <f>IF(SUMIFS(LOGBOOK!$T$5:$T$1036129,LOGBOOK!$D$5:$D$1036129,F415,LOGBOOK!$AN$5:$AN$1036129,V415,LOGBOOK!$E$5:$E$1036129,L415)=0," ",SUMIFS(LOGBOOK!$T$5:$T$1036129,LOGBOOK!$D$5:$D$1036129,F415,LOGBOOK!$AN$5:$AN$1036129,V415,LOGBOOK!$E$5:$E$1036129,L415))</f>
        <v xml:space="preserve"> </v>
      </c>
      <c r="U424" s="1130"/>
      <c r="V424" s="1130"/>
      <c r="W424" s="1130"/>
      <c r="X424" s="1130"/>
      <c r="Y424" s="1130"/>
      <c r="Z424" s="15"/>
      <c r="AA424" s="629" t="str">
        <f>IF('FRONT PAGE'!$A$1="www.fly-logics.com","APR",0)</f>
        <v>APR</v>
      </c>
      <c r="AB424" s="631"/>
      <c r="AC424" s="631"/>
      <c r="AD424" s="631"/>
      <c r="AE424" s="631"/>
      <c r="AF424" s="630" t="str">
        <f>IF(SUMIFS(LOGBOOK!$Y$5:$Y$1036129,LOGBOOK!$D$5:$D$1036129,F415,LOGBOOK!$AN$5:$AN$1036129,V415,LOGBOOK!$E$5:$E$1036129,L415,LOGBOOK!$AM$5:$AM$1036129,"ABR")=0," ",SUMIFS(LOGBOOK!$Y$5:$Y$1036129,LOGBOOK!$D$5:$D$1036129,F415,LOGBOOK!$AN$5:$AN$1036129,V415,LOGBOOK!$E$5:$E$1036129,L415,LOGBOOK!$AM$5:$AM$1036129,"ABR"))</f>
        <v xml:space="preserve"> </v>
      </c>
      <c r="AG424" s="625"/>
      <c r="AH424" s="625"/>
      <c r="AI424" s="625"/>
      <c r="AJ424" s="630" t="str">
        <f>IF(SUMIFS(LOGBOOK!$Z$5:$Z$1036129,LOGBOOK!$D$5:$D$1036129,F415,LOGBOOK!$AN$5:$AN$1036129,V415,LOGBOOK!$E$5:$E$1036129,L415,LOGBOOK!$AM$5:$AM$1036129,AA424)=0," ",SUMIFS(LOGBOOK!$Z$5:$Z$1036129,LOGBOOK!$D$5:$D$1036129,F415,LOGBOOK!$AN$5:$AN$1036129,V415,LOGBOOK!$E$5:$E$1036129,L415,LOGBOOK!$AM$5:$AM$1036129,"ABR"))</f>
        <v xml:space="preserve"> </v>
      </c>
      <c r="AK424" s="625"/>
      <c r="AL424" s="625"/>
      <c r="AM424" s="625"/>
      <c r="AN424" s="630" t="str">
        <f>IF(SUMIFS(LOGBOOK!$AA$5:$AA$1036129,LOGBOOK!$D$5:$D$1036129,F415,LOGBOOK!$AN$5:$AN$1036129,V415,LOGBOOK!$E$5:$E$1036129,L415,LOGBOOK!$AM$5:$AM$1036129,"ABR")=0," ",SUMIFS(LOGBOOK!$AA$5:$AA$1036129,LOGBOOK!$D$5:$D$1036129,F415,LOGBOOK!$AN$5:$AN$1036129,V415,LOGBOOK!$E$5:$E$1036129,L415,LOGBOOK!$AM$5:$AM$1036129,"ABR"))</f>
        <v xml:space="preserve"> </v>
      </c>
      <c r="AO424" s="625"/>
      <c r="AP424" s="625"/>
      <c r="AQ424" s="625"/>
      <c r="AR424" s="623" t="str">
        <f>IF(SUMIFS(LOGBOOK!$AE$5:$AE$1036129,LOGBOOK!$D$5:$D$1036129,F415,LOGBOOK!$AN$5:$AN$1036129,V415,LOGBOOK!$E$5:$E$1036129,L415,LOGBOOK!$AM$5:$AM$1036129,"ABR")=0," ",SUMIFS(LOGBOOK!$AE$5:$AE$1036129,LOGBOOK!$D$5:$D$1036129,F415,LOGBOOK!$AN$5:$AN$1036129,V415,LOGBOOK!$E$5:$E$1036129,L415,LOGBOOK!$AM$5:$AM$1036129,"ABR"))</f>
        <v xml:space="preserve"> </v>
      </c>
      <c r="AS424" s="623"/>
      <c r="AT424" s="623"/>
      <c r="AU424" s="623" t="str">
        <f>IF(SUMIFS(LOGBOOK!$AF$5:$AF$1036129,LOGBOOK!$D$5:$D$1036129,F415,LOGBOOK!$AN$5:$AN$1036129,V415,LOGBOOK!$E$5:$E$1036129,L415,LOGBOOK!$AM$5:$AM$1036129,"ABR")=0," ",SUMIFS(LOGBOOK!$AF$5:$AF$1036129,LOGBOOK!$D$5:$D$1036129,F415,LOGBOOK!$AN$5:$AN$1036129,V415,LOGBOOK!$E$5:$E$1036129,L415,LOGBOOK!$AM$5:$AM$1036129,"ABR"))</f>
        <v xml:space="preserve"> </v>
      </c>
      <c r="AV424" s="633"/>
      <c r="AW424" s="633"/>
      <c r="AX424" s="643"/>
      <c r="AY424" s="637"/>
      <c r="AZ424" s="1218" t="str">
        <f>IF('FRONT PAGE'!$A$1="www.fly-logics.com","NO. FLIGHTS",0)</f>
        <v>NO. FLIGHTS</v>
      </c>
      <c r="BA424" s="1218"/>
      <c r="BB424" s="1218"/>
      <c r="BC424" s="1218"/>
      <c r="BD424" s="1218"/>
      <c r="BE424" s="1218"/>
      <c r="BF424" s="1219"/>
      <c r="BG424" s="1127" t="str">
        <f>IF(COUNTIFS(LOGBOOK!$D$5:$D$1036144,BC415,LOGBOOK!$AN$5:$AN$1036144,BS415,LOGBOOK!$E$5:$E$1036144,BI415)=0," ",COUNTIFS(LOGBOOK!$D$5:$D$1036144,BC415,LOGBOOK!$AN$5:$AN$1036144,BS415,LOGBOOK!$E$5:$E$1036144,BI415))</f>
        <v xml:space="preserve"> </v>
      </c>
      <c r="BH424" s="1128"/>
      <c r="BI424" s="1128"/>
      <c r="BJ424" s="1128"/>
      <c r="BK424" s="228"/>
      <c r="BL424" s="1220" t="str">
        <f>IF('FRONT PAGE'!$A$1="www.fly-logics.com","DAY",0)</f>
        <v>DAY</v>
      </c>
      <c r="BM424" s="1218"/>
      <c r="BN424" s="1218"/>
      <c r="BO424" s="1218"/>
      <c r="BP424" s="1219"/>
      <c r="BQ424" s="1129" t="str">
        <f>IF(SUMIFS(LOGBOOK!$T$5:$T$1036129,LOGBOOK!$D$5:$D$1036129,BC415,LOGBOOK!$AN$5:$AN$1036129,BS415,LOGBOOK!$E$5:$E$1036129,BI415)=0," ",SUMIFS(LOGBOOK!$T$5:$T$1036129,LOGBOOK!$D$5:$D$1036129,BC415,LOGBOOK!$AN$5:$AN$1036129,BS415,LOGBOOK!$E$5:$E$1036129,BI415))</f>
        <v xml:space="preserve"> </v>
      </c>
      <c r="BR424" s="1130"/>
      <c r="BS424" s="1130"/>
      <c r="BT424" s="1130"/>
      <c r="BU424" s="1130"/>
      <c r="BV424" s="1130"/>
      <c r="BW424" s="15"/>
      <c r="BX424" s="629" t="str">
        <f>IF('FRONT PAGE'!$A$1="www.fly-logics.com","APR",0)</f>
        <v>APR</v>
      </c>
      <c r="BY424" s="631"/>
      <c r="BZ424" s="631"/>
      <c r="CA424" s="631"/>
      <c r="CB424" s="631"/>
      <c r="CC424" s="630" t="str">
        <f>IF(SUMIFS(LOGBOOK!$Y$5:$Y$1036129,LOGBOOK!$D$5:$D$1036129,BC415,LOGBOOK!$AN$5:$AN$1036129,BS415,LOGBOOK!$E$5:$E$1036129,BI415,LOGBOOK!$AM$5:$AM$1036129,"ABR")=0," ",SUMIFS(LOGBOOK!$Y$5:$Y$1036129,LOGBOOK!$D$5:$D$1036129,BC415,LOGBOOK!$AN$5:$AN$1036129,BS415,LOGBOOK!$E$5:$E$1036129,BI415,LOGBOOK!$AM$5:$AM$1036129,"ABR"))</f>
        <v xml:space="preserve"> </v>
      </c>
      <c r="CD424" s="625"/>
      <c r="CE424" s="625"/>
      <c r="CF424" s="625"/>
      <c r="CG424" s="630" t="str">
        <f>IF(SUMIFS(LOGBOOK!$Z$5:$Z$1036129,LOGBOOK!$D$5:$D$1036129,BC415,LOGBOOK!$AN$5:$AN$1036129,BS415,LOGBOOK!$E$5:$E$1036129,BI415,LOGBOOK!$AM$5:$AM$1036129,BX424)=0," ",SUMIFS(LOGBOOK!$Z$5:$Z$1036129,LOGBOOK!$D$5:$D$1036129,BC415,LOGBOOK!$AN$5:$AN$1036129,BS415,LOGBOOK!$E$5:$E$1036129,BI415,LOGBOOK!$AM$5:$AM$1036129,"ABR"))</f>
        <v xml:space="preserve"> </v>
      </c>
      <c r="CH424" s="625"/>
      <c r="CI424" s="625"/>
      <c r="CJ424" s="625"/>
      <c r="CK424" s="630" t="str">
        <f>IF(SUMIFS(LOGBOOK!$AA$5:$AA$1036129,LOGBOOK!$D$5:$D$1036129,BC415,LOGBOOK!$AN$5:$AN$1036129,BS415,LOGBOOK!$E$5:$E$1036129,BI415,LOGBOOK!$AM$5:$AM$1036129,"ABR")=0," ",SUMIFS(LOGBOOK!$AA$5:$AA$1036129,LOGBOOK!$D$5:$D$1036129,BC415,LOGBOOK!$AN$5:$AN$1036129,BS415,LOGBOOK!$E$5:$E$1036129,BI415,LOGBOOK!$AM$5:$AM$1036129,"ABR"))</f>
        <v xml:space="preserve"> </v>
      </c>
      <c r="CL424" s="625"/>
      <c r="CM424" s="625"/>
      <c r="CN424" s="625"/>
      <c r="CO424" s="623" t="str">
        <f>IF(SUMIFS(LOGBOOK!$AE$5:$AE$1036129,LOGBOOK!$D$5:$D$1036129,BC415,LOGBOOK!$AN$5:$AN$1036129,BS415,LOGBOOK!$E$5:$E$1036129,BI415,LOGBOOK!$AM$5:$AM$1036129,"ABR")=0," ",SUMIFS(LOGBOOK!$AE$5:$AE$1036129,LOGBOOK!$D$5:$D$1036129,BC415,LOGBOOK!$AN$5:$AN$1036129,BS415,LOGBOOK!$E$5:$E$1036129,BI415,LOGBOOK!$AM$5:$AM$1036129,"ABR"))</f>
        <v xml:space="preserve"> </v>
      </c>
      <c r="CP424" s="623"/>
      <c r="CQ424" s="623"/>
      <c r="CR424" s="623" t="str">
        <f>IF(SUMIFS(LOGBOOK!$AF$5:$AF$1036129,LOGBOOK!$D$5:$D$1036129,BC415,LOGBOOK!$AN$5:$AN$1036129,BS415,LOGBOOK!$E$5:$E$1036129,BI415,LOGBOOK!$AM$5:$AM$1036129,"ABR")=0," ",SUMIFS(LOGBOOK!$AF$5:$AF$1036129,LOGBOOK!$D$5:$D$1036129,BC415,LOGBOOK!$AN$5:$AN$1036129,BS415,LOGBOOK!$E$5:$E$1036129,BI415,LOGBOOK!$AM$5:$AM$1036129,"ABR"))</f>
        <v xml:space="preserve"> </v>
      </c>
      <c r="CS424" s="633"/>
      <c r="CT424" s="633"/>
      <c r="CU424" s="643"/>
      <c r="CV424" s="247"/>
      <c r="CW424" s="212"/>
      <c r="CX424" s="637"/>
      <c r="CY424" s="1218" t="str">
        <f>IF('FRONT PAGE'!$A$1="www.fly-logics.com","NO. FLIGHTS",0)</f>
        <v>NO. FLIGHTS</v>
      </c>
      <c r="CZ424" s="1218"/>
      <c r="DA424" s="1218"/>
      <c r="DB424" s="1218"/>
      <c r="DC424" s="1218"/>
      <c r="DD424" s="1218"/>
      <c r="DE424" s="1219"/>
      <c r="DF424" s="1127" t="str">
        <f>IF(COUNTIFS(LOGBOOK!$D$5:$D$1036144,DB415,LOGBOOK!$AN$5:$AN$1036144,DR415,LOGBOOK!$E$5:$E$1036144,DH415)=0," ",COUNTIFS(LOGBOOK!$D$5:$D$1036144,DB415,LOGBOOK!$AN$5:$AN$1036144,DR415,LOGBOOK!$E$5:$E$1036144,DH415))</f>
        <v xml:space="preserve"> </v>
      </c>
      <c r="DG424" s="1128"/>
      <c r="DH424" s="1128"/>
      <c r="DI424" s="1128"/>
      <c r="DJ424" s="228"/>
      <c r="DK424" s="1220" t="str">
        <f>IF('FRONT PAGE'!$A$1="www.fly-logics.com","DAY",0)</f>
        <v>DAY</v>
      </c>
      <c r="DL424" s="1218"/>
      <c r="DM424" s="1218"/>
      <c r="DN424" s="1218"/>
      <c r="DO424" s="1219"/>
      <c r="DP424" s="1129" t="str">
        <f>IF(SUMIFS(LOGBOOK!$T$5:$T$1036129,LOGBOOK!$D$5:$D$1036129,DB415,LOGBOOK!$AN$5:$AN$1036129,DR415,LOGBOOK!$E$5:$E$1036129,DH415)=0," ",SUMIFS(LOGBOOK!$T$5:$T$1036129,LOGBOOK!$D$5:$D$1036129,DB415,LOGBOOK!$AN$5:$AN$1036129,DR415,LOGBOOK!$E$5:$E$1036129,DH415))</f>
        <v xml:space="preserve"> </v>
      </c>
      <c r="DQ424" s="1130"/>
      <c r="DR424" s="1130"/>
      <c r="DS424" s="1130"/>
      <c r="DT424" s="1130"/>
      <c r="DU424" s="1130"/>
      <c r="DV424" s="15"/>
      <c r="DW424" s="629" t="str">
        <f>IF('FRONT PAGE'!$A$1="www.fly-logics.com","APR",0)</f>
        <v>APR</v>
      </c>
      <c r="DX424" s="631"/>
      <c r="DY424" s="631"/>
      <c r="DZ424" s="631"/>
      <c r="EA424" s="631"/>
      <c r="EB424" s="630" t="str">
        <f>IF(SUMIFS(LOGBOOK!$Y$5:$Y$1036129,LOGBOOK!$D$5:$D$1036129,DB415,LOGBOOK!$AN$5:$AN$1036129,DR415,LOGBOOK!$E$5:$E$1036129,DH415,LOGBOOK!$AM$5:$AM$1036129,"ABR")=0," ",SUMIFS(LOGBOOK!$Y$5:$Y$1036129,LOGBOOK!$D$5:$D$1036129,DB415,LOGBOOK!$AN$5:$AN$1036129,DR415,LOGBOOK!$E$5:$E$1036129,DH415,LOGBOOK!$AM$5:$AM$1036129,"ABR"))</f>
        <v xml:space="preserve"> </v>
      </c>
      <c r="EC424" s="625"/>
      <c r="ED424" s="625"/>
      <c r="EE424" s="625"/>
      <c r="EF424" s="630" t="str">
        <f>IF(SUMIFS(LOGBOOK!$Z$5:$Z$1036129,LOGBOOK!$D$5:$D$1036129,DB415,LOGBOOK!$AN$5:$AN$1036129,DR415,LOGBOOK!$E$5:$E$1036129,DH415,LOGBOOK!$AM$5:$AM$1036129,DW424)=0," ",SUMIFS(LOGBOOK!$Z$5:$Z$1036129,LOGBOOK!$D$5:$D$1036129,DB415,LOGBOOK!$AN$5:$AN$1036129,DR415,LOGBOOK!$E$5:$E$1036129,DH415,LOGBOOK!$AM$5:$AM$1036129,"ABR"))</f>
        <v xml:space="preserve"> </v>
      </c>
      <c r="EG424" s="625"/>
      <c r="EH424" s="625"/>
      <c r="EI424" s="625"/>
      <c r="EJ424" s="630" t="str">
        <f>IF(SUMIFS(LOGBOOK!$AA$5:$AA$1036129,LOGBOOK!$D$5:$D$1036129,DB415,LOGBOOK!$AN$5:$AN$1036129,DR415,LOGBOOK!$E$5:$E$1036129,DH415,LOGBOOK!$AM$5:$AM$1036129,"ABR")=0," ",SUMIFS(LOGBOOK!$AA$5:$AA$1036129,LOGBOOK!$D$5:$D$1036129,DB415,LOGBOOK!$AN$5:$AN$1036129,DR415,LOGBOOK!$E$5:$E$1036129,DH415,LOGBOOK!$AM$5:$AM$1036129,"ABR"))</f>
        <v xml:space="preserve"> </v>
      </c>
      <c r="EK424" s="625"/>
      <c r="EL424" s="625"/>
      <c r="EM424" s="625"/>
      <c r="EN424" s="623" t="str">
        <f>IF(SUMIFS(LOGBOOK!$AE$5:$AE$1036129,LOGBOOK!$D$5:$D$1036129,DB415,LOGBOOK!$AN$5:$AN$1036129,DR415,LOGBOOK!$E$5:$E$1036129,DH415,LOGBOOK!$AM$5:$AM$1036129,"ABR")=0," ",SUMIFS(LOGBOOK!$AE$5:$AE$1036129,LOGBOOK!$D$5:$D$1036129,DB415,LOGBOOK!$AN$5:$AN$1036129,DR415,LOGBOOK!$E$5:$E$1036129,DH415,LOGBOOK!$AM$5:$AM$1036129,"ABR"))</f>
        <v xml:space="preserve"> </v>
      </c>
      <c r="EO424" s="623"/>
      <c r="EP424" s="623"/>
      <c r="EQ424" s="623" t="str">
        <f>IF(SUMIFS(LOGBOOK!$AF$5:$AF$1036129,LOGBOOK!$D$5:$D$1036129,DB415,LOGBOOK!$AN$5:$AN$1036129,DR415,LOGBOOK!$E$5:$E$1036129,DH415,LOGBOOK!$AM$5:$AM$1036129,"ABR")=0," ",SUMIFS(LOGBOOK!$AF$5:$AF$1036129,LOGBOOK!$D$5:$D$1036129,DB415,LOGBOOK!$AN$5:$AN$1036129,DR415,LOGBOOK!$E$5:$E$1036129,DH415,LOGBOOK!$AM$5:$AM$1036129,"ABR"))</f>
        <v xml:space="preserve"> </v>
      </c>
      <c r="ER424" s="633"/>
      <c r="ES424" s="633"/>
      <c r="ET424" s="643"/>
      <c r="EU424" s="637"/>
      <c r="EV424" s="1218" t="str">
        <f>IF('FRONT PAGE'!$A$1="www.fly-logics.com","NO. FLIGHTS",0)</f>
        <v>NO. FLIGHTS</v>
      </c>
      <c r="EW424" s="1218"/>
      <c r="EX424" s="1218"/>
      <c r="EY424" s="1218"/>
      <c r="EZ424" s="1218"/>
      <c r="FA424" s="1218"/>
      <c r="FB424" s="1219"/>
      <c r="FC424" s="1127" t="str">
        <f>IF(COUNTIFS(LOGBOOK!$D$5:$D$1036144,EY415,LOGBOOK!$AN$5:$AN$1036144,FO415,LOGBOOK!$E$5:$E$1036144,FE415)=0," ",COUNTIFS(LOGBOOK!$D$5:$D$1036144,EY415,LOGBOOK!$AN$5:$AN$1036144,FO415,LOGBOOK!$E$5:$E$1036144,FE415))</f>
        <v xml:space="preserve"> </v>
      </c>
      <c r="FD424" s="1128"/>
      <c r="FE424" s="1128"/>
      <c r="FF424" s="1128"/>
      <c r="FG424" s="228"/>
      <c r="FH424" s="1220" t="str">
        <f>IF('FRONT PAGE'!$A$1="www.fly-logics.com","DAY",0)</f>
        <v>DAY</v>
      </c>
      <c r="FI424" s="1218"/>
      <c r="FJ424" s="1218"/>
      <c r="FK424" s="1218"/>
      <c r="FL424" s="1219"/>
      <c r="FM424" s="1129" t="str">
        <f>IF(SUMIFS(LOGBOOK!$T$5:$T$1036129,LOGBOOK!$D$5:$D$1036129,EY415,LOGBOOK!$AN$5:$AN$1036129,FO415,LOGBOOK!$E$5:$E$1036129,FE415)=0," ",SUMIFS(LOGBOOK!$T$5:$T$1036129,LOGBOOK!$D$5:$D$1036129,EY415,LOGBOOK!$AN$5:$AN$1036129,FO415,LOGBOOK!$E$5:$E$1036129,FE415))</f>
        <v xml:space="preserve"> </v>
      </c>
      <c r="FN424" s="1130"/>
      <c r="FO424" s="1130"/>
      <c r="FP424" s="1130"/>
      <c r="FQ424" s="1130"/>
      <c r="FR424" s="1130"/>
      <c r="FS424" s="15"/>
      <c r="FT424" s="629" t="str">
        <f>IF('FRONT PAGE'!$A$1="www.fly-logics.com","APR",0)</f>
        <v>APR</v>
      </c>
      <c r="FU424" s="631"/>
      <c r="FV424" s="631"/>
      <c r="FW424" s="631"/>
      <c r="FX424" s="631"/>
      <c r="FY424" s="630" t="str">
        <f>IF(SUMIFS(LOGBOOK!$Y$5:$Y$1036129,LOGBOOK!$D$5:$D$1036129,EY415,LOGBOOK!$AN$5:$AN$1036129,FO415,LOGBOOK!$E$5:$E$1036129,FE415,LOGBOOK!$AM$5:$AM$1036129,"ABR")=0," ",SUMIFS(LOGBOOK!$Y$5:$Y$1036129,LOGBOOK!$D$5:$D$1036129,EY415,LOGBOOK!$AN$5:$AN$1036129,FO415,LOGBOOK!$E$5:$E$1036129,FE415,LOGBOOK!$AM$5:$AM$1036129,"ABR"))</f>
        <v xml:space="preserve"> </v>
      </c>
      <c r="FZ424" s="625"/>
      <c r="GA424" s="625"/>
      <c r="GB424" s="625"/>
      <c r="GC424" s="630" t="str">
        <f>IF(SUMIFS(LOGBOOK!$Z$5:$Z$1036129,LOGBOOK!$D$5:$D$1036129,EY415,LOGBOOK!$AN$5:$AN$1036129,FO415,LOGBOOK!$E$5:$E$1036129,FE415,LOGBOOK!$AM$5:$AM$1036129,FT424)=0," ",SUMIFS(LOGBOOK!$Z$5:$Z$1036129,LOGBOOK!$D$5:$D$1036129,EY415,LOGBOOK!$AN$5:$AN$1036129,FO415,LOGBOOK!$E$5:$E$1036129,FE415,LOGBOOK!$AM$5:$AM$1036129,"ABR"))</f>
        <v xml:space="preserve"> </v>
      </c>
      <c r="GD424" s="625"/>
      <c r="GE424" s="625"/>
      <c r="GF424" s="625"/>
      <c r="GG424" s="630" t="str">
        <f>IF(SUMIFS(LOGBOOK!$AA$5:$AA$1036129,LOGBOOK!$D$5:$D$1036129,EY415,LOGBOOK!$AN$5:$AN$1036129,FO415,LOGBOOK!$E$5:$E$1036129,FE415,LOGBOOK!$AM$5:$AM$1036129,"ABR")=0," ",SUMIFS(LOGBOOK!$AA$5:$AA$1036129,LOGBOOK!$D$5:$D$1036129,EY415,LOGBOOK!$AN$5:$AN$1036129,FO415,LOGBOOK!$E$5:$E$1036129,FE415,LOGBOOK!$AM$5:$AM$1036129,"ABR"))</f>
        <v xml:space="preserve"> </v>
      </c>
      <c r="GH424" s="625"/>
      <c r="GI424" s="625"/>
      <c r="GJ424" s="625"/>
      <c r="GK424" s="623" t="str">
        <f>IF(SUMIFS(LOGBOOK!$AE$5:$AE$1036129,LOGBOOK!$D$5:$D$1036129,EY415,LOGBOOK!$AN$5:$AN$1036129,FO415,LOGBOOK!$E$5:$E$1036129,FE415,LOGBOOK!$AM$5:$AM$1036129,"ABR")=0," ",SUMIFS(LOGBOOK!$AE$5:$AE$1036129,LOGBOOK!$D$5:$D$1036129,EY415,LOGBOOK!$AN$5:$AN$1036129,FO415,LOGBOOK!$E$5:$E$1036129,FE415,LOGBOOK!$AM$5:$AM$1036129,"ABR"))</f>
        <v xml:space="preserve"> </v>
      </c>
      <c r="GL424" s="623"/>
      <c r="GM424" s="623"/>
      <c r="GN424" s="623" t="str">
        <f>IF(SUMIFS(LOGBOOK!$AF$5:$AF$1036129,LOGBOOK!$D$5:$D$1036129,EY415,LOGBOOK!$AN$5:$AN$1036129,FO415,LOGBOOK!$E$5:$E$1036129,FE415,LOGBOOK!$AM$5:$AM$1036129,"ABR")=0," ",SUMIFS(LOGBOOK!$AF$5:$AF$1036129,LOGBOOK!$D$5:$D$1036129,EY415,LOGBOOK!$AN$5:$AN$1036129,FO415,LOGBOOK!$E$5:$E$1036129,FE415,LOGBOOK!$AM$5:$AM$1036129,"ABR"))</f>
        <v xml:space="preserve"> </v>
      </c>
      <c r="GO424" s="633"/>
      <c r="GP424" s="633"/>
      <c r="GQ424" s="643"/>
      <c r="GR424" s="6"/>
    </row>
    <row r="425" spans="1:200" ht="5.25" customHeight="1" x14ac:dyDescent="0.25">
      <c r="A425" s="212"/>
      <c r="B425" s="637"/>
      <c r="C425" s="1218"/>
      <c r="D425" s="1218"/>
      <c r="E425" s="1218"/>
      <c r="F425" s="1218"/>
      <c r="G425" s="1218"/>
      <c r="H425" s="1218"/>
      <c r="I425" s="1219"/>
      <c r="J425" s="1127"/>
      <c r="K425" s="1128"/>
      <c r="L425" s="1128"/>
      <c r="M425" s="1128"/>
      <c r="N425" s="624"/>
      <c r="O425" s="624"/>
      <c r="P425" s="624"/>
      <c r="Q425" s="624"/>
      <c r="R425" s="624"/>
      <c r="S425" s="624"/>
      <c r="T425" s="624"/>
      <c r="U425" s="624"/>
      <c r="V425" s="624"/>
      <c r="W425" s="624"/>
      <c r="X425" s="624"/>
      <c r="Y425" s="624"/>
      <c r="Z425" s="15"/>
      <c r="AA425" s="631"/>
      <c r="AB425" s="631"/>
      <c r="AC425" s="631"/>
      <c r="AD425" s="631"/>
      <c r="AE425" s="631"/>
      <c r="AF425" s="625"/>
      <c r="AG425" s="632"/>
      <c r="AH425" s="632"/>
      <c r="AI425" s="625"/>
      <c r="AJ425" s="625"/>
      <c r="AK425" s="632"/>
      <c r="AL425" s="632"/>
      <c r="AM425" s="625"/>
      <c r="AN425" s="625"/>
      <c r="AO425" s="632"/>
      <c r="AP425" s="632"/>
      <c r="AQ425" s="625"/>
      <c r="AR425" s="623"/>
      <c r="AS425" s="623"/>
      <c r="AT425" s="623"/>
      <c r="AU425" s="633"/>
      <c r="AV425" s="634"/>
      <c r="AW425" s="633"/>
      <c r="AX425" s="643"/>
      <c r="AY425" s="637"/>
      <c r="AZ425" s="1218"/>
      <c r="BA425" s="1218"/>
      <c r="BB425" s="1218"/>
      <c r="BC425" s="1218"/>
      <c r="BD425" s="1218"/>
      <c r="BE425" s="1218"/>
      <c r="BF425" s="1219"/>
      <c r="BG425" s="1127"/>
      <c r="BH425" s="1128"/>
      <c r="BI425" s="1128"/>
      <c r="BJ425" s="1128"/>
      <c r="BK425" s="624"/>
      <c r="BL425" s="624"/>
      <c r="BM425" s="624"/>
      <c r="BN425" s="624"/>
      <c r="BO425" s="624"/>
      <c r="BP425" s="624"/>
      <c r="BQ425" s="624"/>
      <c r="BR425" s="624"/>
      <c r="BS425" s="624"/>
      <c r="BT425" s="624"/>
      <c r="BU425" s="624"/>
      <c r="BV425" s="624"/>
      <c r="BW425" s="15"/>
      <c r="BX425" s="631"/>
      <c r="BY425" s="631"/>
      <c r="BZ425" s="631"/>
      <c r="CA425" s="631"/>
      <c r="CB425" s="631"/>
      <c r="CC425" s="625"/>
      <c r="CD425" s="632"/>
      <c r="CE425" s="632"/>
      <c r="CF425" s="625"/>
      <c r="CG425" s="625"/>
      <c r="CH425" s="632"/>
      <c r="CI425" s="632"/>
      <c r="CJ425" s="625"/>
      <c r="CK425" s="625"/>
      <c r="CL425" s="632"/>
      <c r="CM425" s="632"/>
      <c r="CN425" s="625"/>
      <c r="CO425" s="623"/>
      <c r="CP425" s="623"/>
      <c r="CQ425" s="623"/>
      <c r="CR425" s="633"/>
      <c r="CS425" s="634"/>
      <c r="CT425" s="633"/>
      <c r="CU425" s="643"/>
      <c r="CV425" s="247"/>
      <c r="CW425" s="212"/>
      <c r="CX425" s="637"/>
      <c r="CY425" s="1218"/>
      <c r="CZ425" s="1218"/>
      <c r="DA425" s="1218"/>
      <c r="DB425" s="1218"/>
      <c r="DC425" s="1218"/>
      <c r="DD425" s="1218"/>
      <c r="DE425" s="1219"/>
      <c r="DF425" s="1127"/>
      <c r="DG425" s="1128"/>
      <c r="DH425" s="1128"/>
      <c r="DI425" s="1128"/>
      <c r="DJ425" s="624"/>
      <c r="DK425" s="624"/>
      <c r="DL425" s="624"/>
      <c r="DM425" s="624"/>
      <c r="DN425" s="624"/>
      <c r="DO425" s="624"/>
      <c r="DP425" s="624"/>
      <c r="DQ425" s="624"/>
      <c r="DR425" s="624"/>
      <c r="DS425" s="624"/>
      <c r="DT425" s="624"/>
      <c r="DU425" s="624"/>
      <c r="DV425" s="15"/>
      <c r="DW425" s="631"/>
      <c r="DX425" s="631"/>
      <c r="DY425" s="631"/>
      <c r="DZ425" s="631"/>
      <c r="EA425" s="631"/>
      <c r="EB425" s="625"/>
      <c r="EC425" s="632"/>
      <c r="ED425" s="632"/>
      <c r="EE425" s="625"/>
      <c r="EF425" s="625"/>
      <c r="EG425" s="632"/>
      <c r="EH425" s="632"/>
      <c r="EI425" s="625"/>
      <c r="EJ425" s="625"/>
      <c r="EK425" s="632"/>
      <c r="EL425" s="632"/>
      <c r="EM425" s="625"/>
      <c r="EN425" s="623"/>
      <c r="EO425" s="623"/>
      <c r="EP425" s="623"/>
      <c r="EQ425" s="633"/>
      <c r="ER425" s="634"/>
      <c r="ES425" s="633"/>
      <c r="ET425" s="643"/>
      <c r="EU425" s="637"/>
      <c r="EV425" s="1218"/>
      <c r="EW425" s="1218"/>
      <c r="EX425" s="1218"/>
      <c r="EY425" s="1218"/>
      <c r="EZ425" s="1218"/>
      <c r="FA425" s="1218"/>
      <c r="FB425" s="1219"/>
      <c r="FC425" s="1127"/>
      <c r="FD425" s="1128"/>
      <c r="FE425" s="1128"/>
      <c r="FF425" s="1128"/>
      <c r="FG425" s="624"/>
      <c r="FH425" s="624"/>
      <c r="FI425" s="624"/>
      <c r="FJ425" s="624"/>
      <c r="FK425" s="624"/>
      <c r="FL425" s="624"/>
      <c r="FM425" s="624"/>
      <c r="FN425" s="624"/>
      <c r="FO425" s="624"/>
      <c r="FP425" s="624"/>
      <c r="FQ425" s="624"/>
      <c r="FR425" s="624"/>
      <c r="FS425" s="15"/>
      <c r="FT425" s="631"/>
      <c r="FU425" s="631"/>
      <c r="FV425" s="631"/>
      <c r="FW425" s="631"/>
      <c r="FX425" s="631"/>
      <c r="FY425" s="625"/>
      <c r="FZ425" s="632"/>
      <c r="GA425" s="632"/>
      <c r="GB425" s="625"/>
      <c r="GC425" s="625"/>
      <c r="GD425" s="632"/>
      <c r="GE425" s="632"/>
      <c r="GF425" s="625"/>
      <c r="GG425" s="625"/>
      <c r="GH425" s="632"/>
      <c r="GI425" s="632"/>
      <c r="GJ425" s="625"/>
      <c r="GK425" s="623"/>
      <c r="GL425" s="623"/>
      <c r="GM425" s="623"/>
      <c r="GN425" s="633"/>
      <c r="GO425" s="634"/>
      <c r="GP425" s="633"/>
      <c r="GQ425" s="643"/>
      <c r="GR425" s="6"/>
    </row>
    <row r="426" spans="1:200" ht="5.25" customHeight="1" x14ac:dyDescent="0.25">
      <c r="A426" s="212"/>
      <c r="B426" s="637"/>
      <c r="C426" s="624"/>
      <c r="D426" s="624"/>
      <c r="E426" s="624"/>
      <c r="F426" s="624"/>
      <c r="G426" s="624"/>
      <c r="H426" s="624"/>
      <c r="I426" s="624"/>
      <c r="J426" s="624"/>
      <c r="K426" s="624"/>
      <c r="L426" s="624"/>
      <c r="M426" s="624"/>
      <c r="N426" s="624"/>
      <c r="O426" s="1221" t="str">
        <f>IF('FRONT PAGE'!$A$1="www.fly-logics.com","NIGHT",0)</f>
        <v>NIGHT</v>
      </c>
      <c r="P426" s="1222"/>
      <c r="Q426" s="1222"/>
      <c r="R426" s="1222"/>
      <c r="S426" s="1222"/>
      <c r="T426" s="1133" t="str">
        <f>IF(SUMIFS(LOGBOOK!$U$5:$U$1036129,LOGBOOK!$D$5:$D$1036129,F415,LOGBOOK!$AN$5:$AN$1036129,V415,LOGBOOK!$E$5:$E$1036129,L415)=0," ",SUMIFS(LOGBOOK!$U$5:$U$1036129,LOGBOOK!$D$5:$D$1036129,F415,LOGBOOK!$AN$5:$AN$1036129,V415,LOGBOOK!$E$5:$E$1036129,L415))</f>
        <v xml:space="preserve"> </v>
      </c>
      <c r="U426" s="1133"/>
      <c r="V426" s="1133"/>
      <c r="W426" s="1133"/>
      <c r="X426" s="1133"/>
      <c r="Y426" s="1129"/>
      <c r="Z426" s="15"/>
      <c r="AA426" s="631"/>
      <c r="AB426" s="631"/>
      <c r="AC426" s="631"/>
      <c r="AD426" s="631"/>
      <c r="AE426" s="631"/>
      <c r="AF426" s="625"/>
      <c r="AG426" s="625"/>
      <c r="AH426" s="625"/>
      <c r="AI426" s="625"/>
      <c r="AJ426" s="625"/>
      <c r="AK426" s="625"/>
      <c r="AL426" s="625"/>
      <c r="AM426" s="625"/>
      <c r="AN426" s="625"/>
      <c r="AO426" s="625"/>
      <c r="AP426" s="625"/>
      <c r="AQ426" s="625"/>
      <c r="AR426" s="623"/>
      <c r="AS426" s="623"/>
      <c r="AT426" s="623"/>
      <c r="AU426" s="633"/>
      <c r="AV426" s="633"/>
      <c r="AW426" s="633"/>
      <c r="AX426" s="643"/>
      <c r="AY426" s="637"/>
      <c r="AZ426" s="624"/>
      <c r="BA426" s="624"/>
      <c r="BB426" s="624"/>
      <c r="BC426" s="624"/>
      <c r="BD426" s="624"/>
      <c r="BE426" s="624"/>
      <c r="BF426" s="624"/>
      <c r="BG426" s="624"/>
      <c r="BH426" s="624"/>
      <c r="BI426" s="624"/>
      <c r="BJ426" s="624"/>
      <c r="BK426" s="624"/>
      <c r="BL426" s="1221" t="str">
        <f>IF('FRONT PAGE'!$A$1="www.fly-logics.com","NIGHT",0)</f>
        <v>NIGHT</v>
      </c>
      <c r="BM426" s="1222"/>
      <c r="BN426" s="1222"/>
      <c r="BO426" s="1222"/>
      <c r="BP426" s="1222"/>
      <c r="BQ426" s="1133" t="str">
        <f>IF(SUMIFS(LOGBOOK!$U$5:$U$1036129,LOGBOOK!$D$5:$D$1036129,BC415,LOGBOOK!$AN$5:$AN$1036129,BS415,LOGBOOK!$E$5:$E$1036129,BI415)=0," ",SUMIFS(LOGBOOK!$U$5:$U$1036129,LOGBOOK!$D$5:$D$1036129,BC415,LOGBOOK!$AN$5:$AN$1036129,BS415,LOGBOOK!$E$5:$E$1036129,BI415))</f>
        <v xml:space="preserve"> </v>
      </c>
      <c r="BR426" s="1133"/>
      <c r="BS426" s="1133"/>
      <c r="BT426" s="1133"/>
      <c r="BU426" s="1133"/>
      <c r="BV426" s="1129"/>
      <c r="BW426" s="15"/>
      <c r="BX426" s="631"/>
      <c r="BY426" s="631"/>
      <c r="BZ426" s="631"/>
      <c r="CA426" s="631"/>
      <c r="CB426" s="631"/>
      <c r="CC426" s="625"/>
      <c r="CD426" s="625"/>
      <c r="CE426" s="625"/>
      <c r="CF426" s="625"/>
      <c r="CG426" s="625"/>
      <c r="CH426" s="625"/>
      <c r="CI426" s="625"/>
      <c r="CJ426" s="625"/>
      <c r="CK426" s="625"/>
      <c r="CL426" s="625"/>
      <c r="CM426" s="625"/>
      <c r="CN426" s="625"/>
      <c r="CO426" s="623"/>
      <c r="CP426" s="623"/>
      <c r="CQ426" s="623"/>
      <c r="CR426" s="633"/>
      <c r="CS426" s="633"/>
      <c r="CT426" s="633"/>
      <c r="CU426" s="643"/>
      <c r="CV426" s="247"/>
      <c r="CW426" s="212"/>
      <c r="CX426" s="637"/>
      <c r="CY426" s="624"/>
      <c r="CZ426" s="624"/>
      <c r="DA426" s="624"/>
      <c r="DB426" s="624"/>
      <c r="DC426" s="624"/>
      <c r="DD426" s="624"/>
      <c r="DE426" s="624"/>
      <c r="DF426" s="624"/>
      <c r="DG426" s="624"/>
      <c r="DH426" s="624"/>
      <c r="DI426" s="624"/>
      <c r="DJ426" s="624"/>
      <c r="DK426" s="1221" t="str">
        <f>IF('FRONT PAGE'!$A$1="www.fly-logics.com","NIGHT",0)</f>
        <v>NIGHT</v>
      </c>
      <c r="DL426" s="1222"/>
      <c r="DM426" s="1222"/>
      <c r="DN426" s="1222"/>
      <c r="DO426" s="1222"/>
      <c r="DP426" s="1133" t="str">
        <f>IF(SUMIFS(LOGBOOK!$U$5:$U$1036129,LOGBOOK!$D$5:$D$1036129,DB415,LOGBOOK!$AN$5:$AN$1036129,DR415,LOGBOOK!$E$5:$E$1036129,DH415)=0," ",SUMIFS(LOGBOOK!$U$5:$U$1036129,LOGBOOK!$D$5:$D$1036129,DB415,LOGBOOK!$AN$5:$AN$1036129,DR415,LOGBOOK!$E$5:$E$1036129,DH415))</f>
        <v xml:space="preserve"> </v>
      </c>
      <c r="DQ426" s="1133"/>
      <c r="DR426" s="1133"/>
      <c r="DS426" s="1133"/>
      <c r="DT426" s="1133"/>
      <c r="DU426" s="1129"/>
      <c r="DV426" s="15"/>
      <c r="DW426" s="631"/>
      <c r="DX426" s="631"/>
      <c r="DY426" s="631"/>
      <c r="DZ426" s="631"/>
      <c r="EA426" s="631"/>
      <c r="EB426" s="625"/>
      <c r="EC426" s="625"/>
      <c r="ED426" s="625"/>
      <c r="EE426" s="625"/>
      <c r="EF426" s="625"/>
      <c r="EG426" s="625"/>
      <c r="EH426" s="625"/>
      <c r="EI426" s="625"/>
      <c r="EJ426" s="625"/>
      <c r="EK426" s="625"/>
      <c r="EL426" s="625"/>
      <c r="EM426" s="625"/>
      <c r="EN426" s="623"/>
      <c r="EO426" s="623"/>
      <c r="EP426" s="623"/>
      <c r="EQ426" s="633"/>
      <c r="ER426" s="633"/>
      <c r="ES426" s="633"/>
      <c r="ET426" s="643"/>
      <c r="EU426" s="637"/>
      <c r="EV426" s="624"/>
      <c r="EW426" s="624"/>
      <c r="EX426" s="624"/>
      <c r="EY426" s="624"/>
      <c r="EZ426" s="624"/>
      <c r="FA426" s="624"/>
      <c r="FB426" s="624"/>
      <c r="FC426" s="624"/>
      <c r="FD426" s="624"/>
      <c r="FE426" s="624"/>
      <c r="FF426" s="624"/>
      <c r="FG426" s="624"/>
      <c r="FH426" s="1221" t="str">
        <f>IF('FRONT PAGE'!$A$1="www.fly-logics.com","NIGHT",0)</f>
        <v>NIGHT</v>
      </c>
      <c r="FI426" s="1222"/>
      <c r="FJ426" s="1222"/>
      <c r="FK426" s="1222"/>
      <c r="FL426" s="1222"/>
      <c r="FM426" s="1133" t="str">
        <f>IF(SUMIFS(LOGBOOK!$U$5:$U$1036129,LOGBOOK!$D$5:$D$1036129,EY415,LOGBOOK!$AN$5:$AN$1036129,FO415,LOGBOOK!$E$5:$E$1036129,FE415)=0," ",SUMIFS(LOGBOOK!$U$5:$U$1036129,LOGBOOK!$D$5:$D$1036129,EY415,LOGBOOK!$AN$5:$AN$1036129,FO415,LOGBOOK!$E$5:$E$1036129,FE415))</f>
        <v xml:space="preserve"> </v>
      </c>
      <c r="FN426" s="1133"/>
      <c r="FO426" s="1133"/>
      <c r="FP426" s="1133"/>
      <c r="FQ426" s="1133"/>
      <c r="FR426" s="1129"/>
      <c r="FS426" s="15"/>
      <c r="FT426" s="631"/>
      <c r="FU426" s="631"/>
      <c r="FV426" s="631"/>
      <c r="FW426" s="631"/>
      <c r="FX426" s="631"/>
      <c r="FY426" s="625"/>
      <c r="FZ426" s="625"/>
      <c r="GA426" s="625"/>
      <c r="GB426" s="625"/>
      <c r="GC426" s="625"/>
      <c r="GD426" s="625"/>
      <c r="GE426" s="625"/>
      <c r="GF426" s="625"/>
      <c r="GG426" s="625"/>
      <c r="GH426" s="625"/>
      <c r="GI426" s="625"/>
      <c r="GJ426" s="625"/>
      <c r="GK426" s="623"/>
      <c r="GL426" s="623"/>
      <c r="GM426" s="623"/>
      <c r="GN426" s="633"/>
      <c r="GO426" s="633"/>
      <c r="GP426" s="633"/>
      <c r="GQ426" s="643"/>
      <c r="GR426" s="6"/>
    </row>
    <row r="427" spans="1:200" ht="5.25" customHeight="1" x14ac:dyDescent="0.25">
      <c r="A427" s="212"/>
      <c r="B427" s="637"/>
      <c r="C427" s="1220" t="str">
        <f>IF('FRONT PAGE'!$A$1="www.fly-logics.com","SOLO",0)</f>
        <v>SOLO</v>
      </c>
      <c r="D427" s="1218"/>
      <c r="E427" s="1218"/>
      <c r="F427" s="1218"/>
      <c r="G427" s="1219"/>
      <c r="H427" s="1129" t="str">
        <f>IF(SUMIFS(LOGBOOK!$X$5:$X$1036129,LOGBOOK!$D$5:$D$1036129,F415,LOGBOOK!$AN$5:$AN$1036129,V415,LOGBOOK!$E$5:$E$1036129,L415)=0," ",SUMIFS(LOGBOOK!$X$5:$X$1036129,LOGBOOK!$D$5:$D$1036129,F415,LOGBOOK!$AN$5:$AN$1036129,V415,LOGBOOK!$E$5:$E$1036129,L415))</f>
        <v xml:space="preserve"> </v>
      </c>
      <c r="I427" s="1130"/>
      <c r="J427" s="1130"/>
      <c r="K427" s="1130"/>
      <c r="L427" s="1130"/>
      <c r="M427" s="1130"/>
      <c r="N427" s="624"/>
      <c r="O427" s="1219"/>
      <c r="P427" s="1222"/>
      <c r="Q427" s="1222"/>
      <c r="R427" s="1222"/>
      <c r="S427" s="1222"/>
      <c r="T427" s="1133"/>
      <c r="U427" s="1133"/>
      <c r="V427" s="1133"/>
      <c r="W427" s="1133"/>
      <c r="X427" s="1133"/>
      <c r="Y427" s="1129"/>
      <c r="Z427" s="15"/>
      <c r="AA427" s="629" t="str">
        <f>IF('FRONT PAGE'!$A$1="www.fly-logics.com","MAY",0)</f>
        <v>MAY</v>
      </c>
      <c r="AB427" s="631"/>
      <c r="AC427" s="631"/>
      <c r="AD427" s="631"/>
      <c r="AE427" s="631"/>
      <c r="AF427" s="630" t="str">
        <f>IF(SUMIFS(LOGBOOK!$Y$5:$Y$1036129,LOGBOOK!$D$5:$D$1036129,F415,LOGBOOK!$AN$5:$AN$1036129,V415,LOGBOOK!$E$5:$E$1036129,L415,LOGBOOK!$AM$5:$AM$1036129,"MAY")=0," ",SUMIFS(LOGBOOK!$Y$5:$Y$1036129,LOGBOOK!$D$5:$D$1036129,F415,LOGBOOK!$AN$5:$AN$1036129,V415,LOGBOOK!$E$5:$E$1036129,L415,LOGBOOK!$AM$5:$AM$1036129,"MAY"))</f>
        <v xml:space="preserve"> </v>
      </c>
      <c r="AG427" s="625"/>
      <c r="AH427" s="625"/>
      <c r="AI427" s="625"/>
      <c r="AJ427" s="630" t="str">
        <f>IF(SUMIFS(LOGBOOK!$Z$5:$Z$1036129,LOGBOOK!$D$5:$D$1036129,F415,LOGBOOK!$AN$5:$AN$1036129,V415,LOGBOOK!$E$5:$E$1036129,L415,LOGBOOK!$AM$5:$AM$1036129,"MAY")=0," ",SUMIFS(LOGBOOK!$Z$5:$Z$1036129,LOGBOOK!$D$5:$D$1036129,F415,LOGBOOK!$AN$5:$AN$1036129,V415,LOGBOOK!$E$5:$E$1036129,L415,LOGBOOK!$AM$5:$AM$1036129,"MAY"))</f>
        <v xml:space="preserve"> </v>
      </c>
      <c r="AK427" s="625"/>
      <c r="AL427" s="625"/>
      <c r="AM427" s="625"/>
      <c r="AN427" s="630" t="str">
        <f>IF(SUMIFS(LOGBOOK!$AA$5:$AA$1036129,LOGBOOK!$D$5:$D$1036129,F415,LOGBOOK!$AN$5:$AN$1036129,V415,LOGBOOK!$E$5:$E$1036129,L415,LOGBOOK!$AM$5:$AM$1036129,"MAY")=0," ",SUMIFS(LOGBOOK!$AA$5:$AA$1036129,LOGBOOK!$D$5:$D$1036129,F415,LOGBOOK!$AN$5:$AN$1036129,V415,LOGBOOK!$E$5:$E$1036129,L415,LOGBOOK!$AM$5:$AM$1036129,"MAY"))</f>
        <v xml:space="preserve"> </v>
      </c>
      <c r="AO427" s="625"/>
      <c r="AP427" s="625"/>
      <c r="AQ427" s="625"/>
      <c r="AR427" s="623" t="str">
        <f>IF(SUMIFS(LOGBOOK!$AE$5:$AE$1036129,LOGBOOK!$D$5:$D$1036129,F415,LOGBOOK!$AN$5:$AN$1036129,V415,LOGBOOK!$E$5:$E$1036129,L415,LOGBOOK!$AM$5:$AM$1036129,"MAY")=0," ",SUMIFS(LOGBOOK!$AE$5:$AE$1036129,LOGBOOK!$D$5:$D$1036129,F415,LOGBOOK!$AN$5:$AN$1036129,V415,LOGBOOK!$E$5:$E$1036129,L415,LOGBOOK!$AM$5:$AM$1036129,"MAY"))</f>
        <v xml:space="preserve"> </v>
      </c>
      <c r="AS427" s="623"/>
      <c r="AT427" s="623"/>
      <c r="AU427" s="623" t="str">
        <f>IF(SUMIFS(LOGBOOK!$AF$5:$AF$1036129,LOGBOOK!$D$5:$D$1036129,F415,LOGBOOK!$AN$5:$AN$1036129,V415,LOGBOOK!$E$5:$E$1036129,L415,LOGBOOK!$AM$5:$AM$1036129,"MAY")=0," ",SUMIFS(LOGBOOK!$AF$5:$AF$1036129,LOGBOOK!$D$5:$D$1036129,F415,LOGBOOK!$AN$5:$AN$1036129,V415,LOGBOOK!$E$5:$E$1036129,L415,LOGBOOK!$AM$5:$AM$1036129,"MAY"))</f>
        <v xml:space="preserve"> </v>
      </c>
      <c r="AV427" s="633"/>
      <c r="AW427" s="633"/>
      <c r="AX427" s="643"/>
      <c r="AY427" s="637"/>
      <c r="AZ427" s="1220" t="str">
        <f>IF('FRONT PAGE'!$A$1="www.fly-logics.com","SOLO",0)</f>
        <v>SOLO</v>
      </c>
      <c r="BA427" s="1218"/>
      <c r="BB427" s="1218"/>
      <c r="BC427" s="1218"/>
      <c r="BD427" s="1219"/>
      <c r="BE427" s="1129" t="str">
        <f>IF(SUMIFS(LOGBOOK!$X$5:$X$1036129,LOGBOOK!$D$5:$D$1036129,BC415,LOGBOOK!$AN$5:$AN$1036129,BS415,LOGBOOK!$E$5:$E$1036129,BI415)=0," ",SUMIFS(LOGBOOK!$X$5:$X$1036129,LOGBOOK!$D$5:$D$1036129,BC415,LOGBOOK!$AN$5:$AN$1036129,BS415,LOGBOOK!$E$5:$E$1036129,BI415))</f>
        <v xml:space="preserve"> </v>
      </c>
      <c r="BF427" s="1130"/>
      <c r="BG427" s="1130"/>
      <c r="BH427" s="1130"/>
      <c r="BI427" s="1130"/>
      <c r="BJ427" s="1130"/>
      <c r="BK427" s="624"/>
      <c r="BL427" s="1219"/>
      <c r="BM427" s="1222"/>
      <c r="BN427" s="1222"/>
      <c r="BO427" s="1222"/>
      <c r="BP427" s="1222"/>
      <c r="BQ427" s="1133"/>
      <c r="BR427" s="1133"/>
      <c r="BS427" s="1133"/>
      <c r="BT427" s="1133"/>
      <c r="BU427" s="1133"/>
      <c r="BV427" s="1129"/>
      <c r="BW427" s="15"/>
      <c r="BX427" s="629" t="str">
        <f>IF('FRONT PAGE'!$A$1="www.fly-logics.com","MAY",0)</f>
        <v>MAY</v>
      </c>
      <c r="BY427" s="631"/>
      <c r="BZ427" s="631"/>
      <c r="CA427" s="631"/>
      <c r="CB427" s="631"/>
      <c r="CC427" s="630" t="str">
        <f>IF(SUMIFS(LOGBOOK!$Y$5:$Y$1036129,LOGBOOK!$D$5:$D$1036129,BC415,LOGBOOK!$AN$5:$AN$1036129,BS415,LOGBOOK!$E$5:$E$1036129,BI415,LOGBOOK!$AM$5:$AM$1036129,"MAY")=0," ",SUMIFS(LOGBOOK!$Y$5:$Y$1036129,LOGBOOK!$D$5:$D$1036129,BC415,LOGBOOK!$AN$5:$AN$1036129,BS415,LOGBOOK!$E$5:$E$1036129,BI415,LOGBOOK!$AM$5:$AM$1036129,"MAY"))</f>
        <v xml:space="preserve"> </v>
      </c>
      <c r="CD427" s="625"/>
      <c r="CE427" s="625"/>
      <c r="CF427" s="625"/>
      <c r="CG427" s="630" t="str">
        <f>IF(SUMIFS(LOGBOOK!$Z$5:$Z$1036129,LOGBOOK!$D$5:$D$1036129,BC415,LOGBOOK!$AN$5:$AN$1036129,BS415,LOGBOOK!$E$5:$E$1036129,BI415,LOGBOOK!$AM$5:$AM$1036129,"MAY")=0," ",SUMIFS(LOGBOOK!$Z$5:$Z$1036129,LOGBOOK!$D$5:$D$1036129,BC415,LOGBOOK!$AN$5:$AN$1036129,BS415,LOGBOOK!$E$5:$E$1036129,BI415,LOGBOOK!$AM$5:$AM$1036129,"MAY"))</f>
        <v xml:space="preserve"> </v>
      </c>
      <c r="CH427" s="625"/>
      <c r="CI427" s="625"/>
      <c r="CJ427" s="625"/>
      <c r="CK427" s="630" t="str">
        <f>IF(SUMIFS(LOGBOOK!$AA$5:$AA$1036129,LOGBOOK!$D$5:$D$1036129,BC415,LOGBOOK!$AN$5:$AN$1036129,BS415,LOGBOOK!$E$5:$E$1036129,BI415,LOGBOOK!$AM$5:$AM$1036129,"MAY")=0," ",SUMIFS(LOGBOOK!$AA$5:$AA$1036129,LOGBOOK!$D$5:$D$1036129,BC415,LOGBOOK!$AN$5:$AN$1036129,BS415,LOGBOOK!$E$5:$E$1036129,BI415,LOGBOOK!$AM$5:$AM$1036129,"MAY"))</f>
        <v xml:space="preserve"> </v>
      </c>
      <c r="CL427" s="625"/>
      <c r="CM427" s="625"/>
      <c r="CN427" s="625"/>
      <c r="CO427" s="623" t="str">
        <f>IF(SUMIFS(LOGBOOK!$AE$5:$AE$1036129,LOGBOOK!$D$5:$D$1036129,BC415,LOGBOOK!$AN$5:$AN$1036129,BS415,LOGBOOK!$E$5:$E$1036129,BI415,LOGBOOK!$AM$5:$AM$1036129,"MAY")=0," ",SUMIFS(LOGBOOK!$AE$5:$AE$1036129,LOGBOOK!$D$5:$D$1036129,BC415,LOGBOOK!$AN$5:$AN$1036129,BS415,LOGBOOK!$E$5:$E$1036129,BI415,LOGBOOK!$AM$5:$AM$1036129,"MAY"))</f>
        <v xml:space="preserve"> </v>
      </c>
      <c r="CP427" s="623"/>
      <c r="CQ427" s="623"/>
      <c r="CR427" s="623" t="str">
        <f>IF(SUMIFS(LOGBOOK!$AF$5:$AF$1036129,LOGBOOK!$D$5:$D$1036129,BC415,LOGBOOK!$AN$5:$AN$1036129,BS415,LOGBOOK!$E$5:$E$1036129,BI415,LOGBOOK!$AM$5:$AM$1036129,"MAY")=0," ",SUMIFS(LOGBOOK!$AF$5:$AF$1036129,LOGBOOK!$D$5:$D$1036129,BC415,LOGBOOK!$AN$5:$AN$1036129,BS415,LOGBOOK!$E$5:$E$1036129,BI415,LOGBOOK!$AM$5:$AM$1036129,"MAY"))</f>
        <v xml:space="preserve"> </v>
      </c>
      <c r="CS427" s="633"/>
      <c r="CT427" s="633"/>
      <c r="CU427" s="643"/>
      <c r="CV427" s="247"/>
      <c r="CW427" s="212"/>
      <c r="CX427" s="637"/>
      <c r="CY427" s="1220" t="str">
        <f>IF('FRONT PAGE'!$A$1="www.fly-logics.com","SOLO",0)</f>
        <v>SOLO</v>
      </c>
      <c r="CZ427" s="1218"/>
      <c r="DA427" s="1218"/>
      <c r="DB427" s="1218"/>
      <c r="DC427" s="1219"/>
      <c r="DD427" s="1129" t="str">
        <f>IF(SUMIFS(LOGBOOK!$X$5:$X$1036129,LOGBOOK!$D$5:$D$1036129,DB415,LOGBOOK!$AN$5:$AN$1036129,DR415,LOGBOOK!$E$5:$E$1036129,DH415)=0," ",SUMIFS(LOGBOOK!$X$5:$X$1036129,LOGBOOK!$D$5:$D$1036129,DB415,LOGBOOK!$AN$5:$AN$1036129,DR415,LOGBOOK!$E$5:$E$1036129,DH415))</f>
        <v xml:space="preserve"> </v>
      </c>
      <c r="DE427" s="1130"/>
      <c r="DF427" s="1130"/>
      <c r="DG427" s="1130"/>
      <c r="DH427" s="1130"/>
      <c r="DI427" s="1130"/>
      <c r="DJ427" s="624"/>
      <c r="DK427" s="1219"/>
      <c r="DL427" s="1222"/>
      <c r="DM427" s="1222"/>
      <c r="DN427" s="1222"/>
      <c r="DO427" s="1222"/>
      <c r="DP427" s="1133"/>
      <c r="DQ427" s="1133"/>
      <c r="DR427" s="1133"/>
      <c r="DS427" s="1133"/>
      <c r="DT427" s="1133"/>
      <c r="DU427" s="1129"/>
      <c r="DV427" s="15"/>
      <c r="DW427" s="629" t="str">
        <f>IF('FRONT PAGE'!$A$1="www.fly-logics.com","MAY",0)</f>
        <v>MAY</v>
      </c>
      <c r="DX427" s="631"/>
      <c r="DY427" s="631"/>
      <c r="DZ427" s="631"/>
      <c r="EA427" s="631"/>
      <c r="EB427" s="630" t="str">
        <f>IF(SUMIFS(LOGBOOK!$Y$5:$Y$1036129,LOGBOOK!$D$5:$D$1036129,DB415,LOGBOOK!$AN$5:$AN$1036129,DR415,LOGBOOK!$E$5:$E$1036129,DH415,LOGBOOK!$AM$5:$AM$1036129,"MAY")=0," ",SUMIFS(LOGBOOK!$Y$5:$Y$1036129,LOGBOOK!$D$5:$D$1036129,DB415,LOGBOOK!$AN$5:$AN$1036129,DR415,LOGBOOK!$E$5:$E$1036129,DH415,LOGBOOK!$AM$5:$AM$1036129,"MAY"))</f>
        <v xml:space="preserve"> </v>
      </c>
      <c r="EC427" s="625"/>
      <c r="ED427" s="625"/>
      <c r="EE427" s="625"/>
      <c r="EF427" s="630" t="str">
        <f>IF(SUMIFS(LOGBOOK!$Z$5:$Z$1036129,LOGBOOK!$D$5:$D$1036129,DB415,LOGBOOK!$AN$5:$AN$1036129,DR415,LOGBOOK!$E$5:$E$1036129,DH415,LOGBOOK!$AM$5:$AM$1036129,"MAY")=0," ",SUMIFS(LOGBOOK!$Z$5:$Z$1036129,LOGBOOK!$D$5:$D$1036129,DB415,LOGBOOK!$AN$5:$AN$1036129,DR415,LOGBOOK!$E$5:$E$1036129,DH415,LOGBOOK!$AM$5:$AM$1036129,"MAY"))</f>
        <v xml:space="preserve"> </v>
      </c>
      <c r="EG427" s="625"/>
      <c r="EH427" s="625"/>
      <c r="EI427" s="625"/>
      <c r="EJ427" s="630" t="str">
        <f>IF(SUMIFS(LOGBOOK!$AA$5:$AA$1036129,LOGBOOK!$D$5:$D$1036129,DB415,LOGBOOK!$AN$5:$AN$1036129,DR415,LOGBOOK!$E$5:$E$1036129,DH415,LOGBOOK!$AM$5:$AM$1036129,"MAY")=0," ",SUMIFS(LOGBOOK!$AA$5:$AA$1036129,LOGBOOK!$D$5:$D$1036129,DB415,LOGBOOK!$AN$5:$AN$1036129,DR415,LOGBOOK!$E$5:$E$1036129,DH415,LOGBOOK!$AM$5:$AM$1036129,"MAY"))</f>
        <v xml:space="preserve"> </v>
      </c>
      <c r="EK427" s="625"/>
      <c r="EL427" s="625"/>
      <c r="EM427" s="625"/>
      <c r="EN427" s="623" t="str">
        <f>IF(SUMIFS(LOGBOOK!$AE$5:$AE$1036129,LOGBOOK!$D$5:$D$1036129,DB415,LOGBOOK!$AN$5:$AN$1036129,DR415,LOGBOOK!$E$5:$E$1036129,DH415,LOGBOOK!$AM$5:$AM$1036129,"MAY")=0," ",SUMIFS(LOGBOOK!$AE$5:$AE$1036129,LOGBOOK!$D$5:$D$1036129,DB415,LOGBOOK!$AN$5:$AN$1036129,DR415,LOGBOOK!$E$5:$E$1036129,DH415,LOGBOOK!$AM$5:$AM$1036129,"MAY"))</f>
        <v xml:space="preserve"> </v>
      </c>
      <c r="EO427" s="623"/>
      <c r="EP427" s="623"/>
      <c r="EQ427" s="623" t="str">
        <f>IF(SUMIFS(LOGBOOK!$AF$5:$AF$1036129,LOGBOOK!$D$5:$D$1036129,DB415,LOGBOOK!$AN$5:$AN$1036129,DR415,LOGBOOK!$E$5:$E$1036129,DH415,LOGBOOK!$AM$5:$AM$1036129,"MAY")=0," ",SUMIFS(LOGBOOK!$AF$5:$AF$1036129,LOGBOOK!$D$5:$D$1036129,DB415,LOGBOOK!$AN$5:$AN$1036129,DR415,LOGBOOK!$E$5:$E$1036129,DH415,LOGBOOK!$AM$5:$AM$1036129,"MAY"))</f>
        <v xml:space="preserve"> </v>
      </c>
      <c r="ER427" s="633"/>
      <c r="ES427" s="633"/>
      <c r="ET427" s="643"/>
      <c r="EU427" s="637"/>
      <c r="EV427" s="1220" t="str">
        <f>IF('FRONT PAGE'!$A$1="www.fly-logics.com","SOLO",0)</f>
        <v>SOLO</v>
      </c>
      <c r="EW427" s="1218"/>
      <c r="EX427" s="1218"/>
      <c r="EY427" s="1218"/>
      <c r="EZ427" s="1219"/>
      <c r="FA427" s="1129" t="str">
        <f>IF(SUMIFS(LOGBOOK!$X$5:$X$1036129,LOGBOOK!$D$5:$D$1036129,EY415,LOGBOOK!$AN$5:$AN$1036129,FO415,LOGBOOK!$E$5:$E$1036129,FE415)=0," ",SUMIFS(LOGBOOK!$X$5:$X$1036129,LOGBOOK!$D$5:$D$1036129,EY415,LOGBOOK!$AN$5:$AN$1036129,FO415,LOGBOOK!$E$5:$E$1036129,FE415))</f>
        <v xml:space="preserve"> </v>
      </c>
      <c r="FB427" s="1130"/>
      <c r="FC427" s="1130"/>
      <c r="FD427" s="1130"/>
      <c r="FE427" s="1130"/>
      <c r="FF427" s="1130"/>
      <c r="FG427" s="624"/>
      <c r="FH427" s="1219"/>
      <c r="FI427" s="1222"/>
      <c r="FJ427" s="1222"/>
      <c r="FK427" s="1222"/>
      <c r="FL427" s="1222"/>
      <c r="FM427" s="1133"/>
      <c r="FN427" s="1133"/>
      <c r="FO427" s="1133"/>
      <c r="FP427" s="1133"/>
      <c r="FQ427" s="1133"/>
      <c r="FR427" s="1129"/>
      <c r="FS427" s="15"/>
      <c r="FT427" s="629" t="str">
        <f>IF('FRONT PAGE'!$A$1="www.fly-logics.com","MAY",0)</f>
        <v>MAY</v>
      </c>
      <c r="FU427" s="631"/>
      <c r="FV427" s="631"/>
      <c r="FW427" s="631"/>
      <c r="FX427" s="631"/>
      <c r="FY427" s="630" t="str">
        <f>IF(SUMIFS(LOGBOOK!$Y$5:$Y$1036129,LOGBOOK!$D$5:$D$1036129,EY415,LOGBOOK!$AN$5:$AN$1036129,FO415,LOGBOOK!$E$5:$E$1036129,FE415,LOGBOOK!$AM$5:$AM$1036129,"MAY")=0," ",SUMIFS(LOGBOOK!$Y$5:$Y$1036129,LOGBOOK!$D$5:$D$1036129,EY415,LOGBOOK!$AN$5:$AN$1036129,FO415,LOGBOOK!$E$5:$E$1036129,FE415,LOGBOOK!$AM$5:$AM$1036129,"MAY"))</f>
        <v xml:space="preserve"> </v>
      </c>
      <c r="FZ427" s="625"/>
      <c r="GA427" s="625"/>
      <c r="GB427" s="625"/>
      <c r="GC427" s="630" t="str">
        <f>IF(SUMIFS(LOGBOOK!$Z$5:$Z$1036129,LOGBOOK!$D$5:$D$1036129,EY415,LOGBOOK!$AN$5:$AN$1036129,FO415,LOGBOOK!$E$5:$E$1036129,FE415,LOGBOOK!$AM$5:$AM$1036129,"MAY")=0," ",SUMIFS(LOGBOOK!$Z$5:$Z$1036129,LOGBOOK!$D$5:$D$1036129,EY415,LOGBOOK!$AN$5:$AN$1036129,FO415,LOGBOOK!$E$5:$E$1036129,FE415,LOGBOOK!$AM$5:$AM$1036129,"MAY"))</f>
        <v xml:space="preserve"> </v>
      </c>
      <c r="GD427" s="625"/>
      <c r="GE427" s="625"/>
      <c r="GF427" s="625"/>
      <c r="GG427" s="630" t="str">
        <f>IF(SUMIFS(LOGBOOK!$AA$5:$AA$1036129,LOGBOOK!$D$5:$D$1036129,EY415,LOGBOOK!$AN$5:$AN$1036129,FO415,LOGBOOK!$E$5:$E$1036129,FE415,LOGBOOK!$AM$5:$AM$1036129,"MAY")=0," ",SUMIFS(LOGBOOK!$AA$5:$AA$1036129,LOGBOOK!$D$5:$D$1036129,EY415,LOGBOOK!$AN$5:$AN$1036129,FO415,LOGBOOK!$E$5:$E$1036129,FE415,LOGBOOK!$AM$5:$AM$1036129,"MAY"))</f>
        <v xml:space="preserve"> </v>
      </c>
      <c r="GH427" s="625"/>
      <c r="GI427" s="625"/>
      <c r="GJ427" s="625"/>
      <c r="GK427" s="623" t="str">
        <f>IF(SUMIFS(LOGBOOK!$AE$5:$AE$1036129,LOGBOOK!$D$5:$D$1036129,EY415,LOGBOOK!$AN$5:$AN$1036129,FO415,LOGBOOK!$E$5:$E$1036129,FE415,LOGBOOK!$AM$5:$AM$1036129,"MAY")=0," ",SUMIFS(LOGBOOK!$AE$5:$AE$1036129,LOGBOOK!$D$5:$D$1036129,EY415,LOGBOOK!$AN$5:$AN$1036129,FO415,LOGBOOK!$E$5:$E$1036129,FE415,LOGBOOK!$AM$5:$AM$1036129,"MAY"))</f>
        <v xml:space="preserve"> </v>
      </c>
      <c r="GL427" s="623"/>
      <c r="GM427" s="623"/>
      <c r="GN427" s="623" t="str">
        <f>IF(SUMIFS(LOGBOOK!$AF$5:$AF$1036129,LOGBOOK!$D$5:$D$1036129,EY415,LOGBOOK!$AN$5:$AN$1036129,FO415,LOGBOOK!$E$5:$E$1036129,FE415,LOGBOOK!$AM$5:$AM$1036129,"MAY")=0," ",SUMIFS(LOGBOOK!$AF$5:$AF$1036129,LOGBOOK!$D$5:$D$1036129,EY415,LOGBOOK!$AN$5:$AN$1036129,FO415,LOGBOOK!$E$5:$E$1036129,FE415,LOGBOOK!$AM$5:$AM$1036129,"MAY"))</f>
        <v xml:space="preserve"> </v>
      </c>
      <c r="GO427" s="633"/>
      <c r="GP427" s="633"/>
      <c r="GQ427" s="643"/>
      <c r="GR427" s="6"/>
    </row>
    <row r="428" spans="1:200" ht="10.5" customHeight="1" x14ac:dyDescent="0.25">
      <c r="A428" s="212"/>
      <c r="B428" s="637"/>
      <c r="C428" s="1218"/>
      <c r="D428" s="1218"/>
      <c r="E428" s="1218"/>
      <c r="F428" s="1218"/>
      <c r="G428" s="1219"/>
      <c r="H428" s="1129"/>
      <c r="I428" s="1130"/>
      <c r="J428" s="1130"/>
      <c r="K428" s="1130"/>
      <c r="L428" s="1130"/>
      <c r="M428" s="1130"/>
      <c r="N428" s="624"/>
      <c r="O428" s="1223" t="str">
        <f>IF('FRONT PAGE'!$A$1="www.fly-logics.com","IFR",0)</f>
        <v>IFR</v>
      </c>
      <c r="P428" s="1224"/>
      <c r="Q428" s="1224"/>
      <c r="R428" s="1224"/>
      <c r="S428" s="1224"/>
      <c r="T428" s="1131" t="str">
        <f>IF(SUMIFS(LOGBOOK!$V$5:$V$1036129,LOGBOOK!$D$5:$D$1036129,F415,LOGBOOK!$AN$5:$AN$1036129,V415,LOGBOOK!$E$5:$E$1036129,L415)=0," ",SUMIFS(LOGBOOK!$V$5:$V$1036129,LOGBOOK!$D$5:$D$1036129,F415,LOGBOOK!$AN$5:$AN$1036129,V415,LOGBOOK!$E$5:$E$1036129,L415))</f>
        <v xml:space="preserve"> </v>
      </c>
      <c r="U428" s="1131"/>
      <c r="V428" s="1131"/>
      <c r="W428" s="1131"/>
      <c r="X428" s="1131"/>
      <c r="Y428" s="1132"/>
      <c r="Z428" s="15"/>
      <c r="AA428" s="631"/>
      <c r="AB428" s="631"/>
      <c r="AC428" s="631"/>
      <c r="AD428" s="631"/>
      <c r="AE428" s="631"/>
      <c r="AF428" s="625"/>
      <c r="AG428" s="632"/>
      <c r="AH428" s="632"/>
      <c r="AI428" s="625"/>
      <c r="AJ428" s="625"/>
      <c r="AK428" s="632"/>
      <c r="AL428" s="632"/>
      <c r="AM428" s="625"/>
      <c r="AN428" s="625"/>
      <c r="AO428" s="632"/>
      <c r="AP428" s="632"/>
      <c r="AQ428" s="625"/>
      <c r="AR428" s="623"/>
      <c r="AS428" s="623"/>
      <c r="AT428" s="623"/>
      <c r="AU428" s="633"/>
      <c r="AV428" s="634"/>
      <c r="AW428" s="633"/>
      <c r="AX428" s="643"/>
      <c r="AY428" s="637"/>
      <c r="AZ428" s="1218"/>
      <c r="BA428" s="1218"/>
      <c r="BB428" s="1218"/>
      <c r="BC428" s="1218"/>
      <c r="BD428" s="1219"/>
      <c r="BE428" s="1129"/>
      <c r="BF428" s="1130"/>
      <c r="BG428" s="1130"/>
      <c r="BH428" s="1130"/>
      <c r="BI428" s="1130"/>
      <c r="BJ428" s="1130"/>
      <c r="BK428" s="624"/>
      <c r="BL428" s="1223" t="str">
        <f>IF('FRONT PAGE'!$A$1="www.fly-logics.com","IFR",0)</f>
        <v>IFR</v>
      </c>
      <c r="BM428" s="1224"/>
      <c r="BN428" s="1224"/>
      <c r="BO428" s="1224"/>
      <c r="BP428" s="1224"/>
      <c r="BQ428" s="1131" t="str">
        <f>IF(SUMIFS(LOGBOOK!$V$5:$V$1036129,LOGBOOK!$D$5:$D$1036129,BC415,LOGBOOK!$AN$5:$AN$1036129,BS415,LOGBOOK!$E$5:$E$1036129,BI415)=0," ",SUMIFS(LOGBOOK!$V$5:$V$1036129,LOGBOOK!$D$5:$D$1036129,BC415,LOGBOOK!$AN$5:$AN$1036129,BS415,LOGBOOK!$E$5:$E$1036129,BI415))</f>
        <v xml:space="preserve"> </v>
      </c>
      <c r="BR428" s="1131"/>
      <c r="BS428" s="1131"/>
      <c r="BT428" s="1131"/>
      <c r="BU428" s="1131"/>
      <c r="BV428" s="1132"/>
      <c r="BW428" s="15"/>
      <c r="BX428" s="631"/>
      <c r="BY428" s="631"/>
      <c r="BZ428" s="631"/>
      <c r="CA428" s="631"/>
      <c r="CB428" s="631"/>
      <c r="CC428" s="625"/>
      <c r="CD428" s="632"/>
      <c r="CE428" s="632"/>
      <c r="CF428" s="625"/>
      <c r="CG428" s="625"/>
      <c r="CH428" s="632"/>
      <c r="CI428" s="632"/>
      <c r="CJ428" s="625"/>
      <c r="CK428" s="625"/>
      <c r="CL428" s="632"/>
      <c r="CM428" s="632"/>
      <c r="CN428" s="625"/>
      <c r="CO428" s="623"/>
      <c r="CP428" s="623"/>
      <c r="CQ428" s="623"/>
      <c r="CR428" s="633"/>
      <c r="CS428" s="634"/>
      <c r="CT428" s="633"/>
      <c r="CU428" s="643"/>
      <c r="CV428" s="247"/>
      <c r="CW428" s="212"/>
      <c r="CX428" s="637"/>
      <c r="CY428" s="1218"/>
      <c r="CZ428" s="1218"/>
      <c r="DA428" s="1218"/>
      <c r="DB428" s="1218"/>
      <c r="DC428" s="1219"/>
      <c r="DD428" s="1129"/>
      <c r="DE428" s="1130"/>
      <c r="DF428" s="1130"/>
      <c r="DG428" s="1130"/>
      <c r="DH428" s="1130"/>
      <c r="DI428" s="1130"/>
      <c r="DJ428" s="624"/>
      <c r="DK428" s="1223" t="str">
        <f>IF('FRONT PAGE'!$A$1="www.fly-logics.com","IFR",0)</f>
        <v>IFR</v>
      </c>
      <c r="DL428" s="1224"/>
      <c r="DM428" s="1224"/>
      <c r="DN428" s="1224"/>
      <c r="DO428" s="1224"/>
      <c r="DP428" s="1131" t="str">
        <f>IF(SUMIFS(LOGBOOK!$V$5:$V$1036129,LOGBOOK!$D$5:$D$1036129,DB415,LOGBOOK!$AN$5:$AN$1036129,DR415,LOGBOOK!$E$5:$E$1036129,DH415)=0," ",SUMIFS(LOGBOOK!$V$5:$V$1036129,LOGBOOK!$D$5:$D$1036129,DB415,LOGBOOK!$AN$5:$AN$1036129,DR415,LOGBOOK!$E$5:$E$1036129,DH415))</f>
        <v xml:space="preserve"> </v>
      </c>
      <c r="DQ428" s="1131"/>
      <c r="DR428" s="1131"/>
      <c r="DS428" s="1131"/>
      <c r="DT428" s="1131"/>
      <c r="DU428" s="1132"/>
      <c r="DV428" s="15"/>
      <c r="DW428" s="631"/>
      <c r="DX428" s="631"/>
      <c r="DY428" s="631"/>
      <c r="DZ428" s="631"/>
      <c r="EA428" s="631"/>
      <c r="EB428" s="625"/>
      <c r="EC428" s="632"/>
      <c r="ED428" s="632"/>
      <c r="EE428" s="625"/>
      <c r="EF428" s="625"/>
      <c r="EG428" s="632"/>
      <c r="EH428" s="632"/>
      <c r="EI428" s="625"/>
      <c r="EJ428" s="625"/>
      <c r="EK428" s="632"/>
      <c r="EL428" s="632"/>
      <c r="EM428" s="625"/>
      <c r="EN428" s="623"/>
      <c r="EO428" s="623"/>
      <c r="EP428" s="623"/>
      <c r="EQ428" s="633"/>
      <c r="ER428" s="634"/>
      <c r="ES428" s="633"/>
      <c r="ET428" s="643"/>
      <c r="EU428" s="637"/>
      <c r="EV428" s="1218"/>
      <c r="EW428" s="1218"/>
      <c r="EX428" s="1218"/>
      <c r="EY428" s="1218"/>
      <c r="EZ428" s="1219"/>
      <c r="FA428" s="1129"/>
      <c r="FB428" s="1130"/>
      <c r="FC428" s="1130"/>
      <c r="FD428" s="1130"/>
      <c r="FE428" s="1130"/>
      <c r="FF428" s="1130"/>
      <c r="FG428" s="624"/>
      <c r="FH428" s="1223" t="str">
        <f>IF('FRONT PAGE'!$A$1="www.fly-logics.com","IFR",0)</f>
        <v>IFR</v>
      </c>
      <c r="FI428" s="1224"/>
      <c r="FJ428" s="1224"/>
      <c r="FK428" s="1224"/>
      <c r="FL428" s="1224"/>
      <c r="FM428" s="1131" t="str">
        <f>IF(SUMIFS(LOGBOOK!$V$5:$V$1036129,LOGBOOK!$D$5:$D$1036129,EY415,LOGBOOK!$AN$5:$AN$1036129,FO415,LOGBOOK!$E$5:$E$1036129,FE415)=0," ",SUMIFS(LOGBOOK!$V$5:$V$1036129,LOGBOOK!$D$5:$D$1036129,EY415,LOGBOOK!$AN$5:$AN$1036129,FO415,LOGBOOK!$E$5:$E$1036129,FE415))</f>
        <v xml:space="preserve"> </v>
      </c>
      <c r="FN428" s="1131"/>
      <c r="FO428" s="1131"/>
      <c r="FP428" s="1131"/>
      <c r="FQ428" s="1131"/>
      <c r="FR428" s="1132"/>
      <c r="FS428" s="15"/>
      <c r="FT428" s="631"/>
      <c r="FU428" s="631"/>
      <c r="FV428" s="631"/>
      <c r="FW428" s="631"/>
      <c r="FX428" s="631"/>
      <c r="FY428" s="625"/>
      <c r="FZ428" s="632"/>
      <c r="GA428" s="632"/>
      <c r="GB428" s="625"/>
      <c r="GC428" s="625"/>
      <c r="GD428" s="632"/>
      <c r="GE428" s="632"/>
      <c r="GF428" s="625"/>
      <c r="GG428" s="625"/>
      <c r="GH428" s="632"/>
      <c r="GI428" s="632"/>
      <c r="GJ428" s="625"/>
      <c r="GK428" s="623"/>
      <c r="GL428" s="623"/>
      <c r="GM428" s="623"/>
      <c r="GN428" s="633"/>
      <c r="GO428" s="634"/>
      <c r="GP428" s="633"/>
      <c r="GQ428" s="643"/>
      <c r="GR428" s="6"/>
    </row>
    <row r="429" spans="1:200" ht="3" customHeight="1" x14ac:dyDescent="0.25">
      <c r="A429" s="212"/>
      <c r="B429" s="637"/>
      <c r="C429" s="624"/>
      <c r="D429" s="624"/>
      <c r="E429" s="624"/>
      <c r="F429" s="624"/>
      <c r="G429" s="624"/>
      <c r="H429" s="624"/>
      <c r="I429" s="624"/>
      <c r="J429" s="624"/>
      <c r="K429" s="624"/>
      <c r="L429" s="624"/>
      <c r="M429" s="624"/>
      <c r="N429" s="624"/>
      <c r="O429" s="624"/>
      <c r="P429" s="624"/>
      <c r="Q429" s="624"/>
      <c r="R429" s="624"/>
      <c r="S429" s="624"/>
      <c r="T429" s="624"/>
      <c r="U429" s="624"/>
      <c r="V429" s="624"/>
      <c r="W429" s="624"/>
      <c r="X429" s="624"/>
      <c r="Y429" s="624"/>
      <c r="Z429" s="15"/>
      <c r="AA429" s="631"/>
      <c r="AB429" s="631"/>
      <c r="AC429" s="631"/>
      <c r="AD429" s="631"/>
      <c r="AE429" s="631"/>
      <c r="AF429" s="625"/>
      <c r="AG429" s="625"/>
      <c r="AH429" s="625"/>
      <c r="AI429" s="625"/>
      <c r="AJ429" s="625"/>
      <c r="AK429" s="625"/>
      <c r="AL429" s="625"/>
      <c r="AM429" s="625"/>
      <c r="AN429" s="625"/>
      <c r="AO429" s="625"/>
      <c r="AP429" s="625"/>
      <c r="AQ429" s="625"/>
      <c r="AR429" s="623"/>
      <c r="AS429" s="623"/>
      <c r="AT429" s="623"/>
      <c r="AU429" s="633"/>
      <c r="AV429" s="633"/>
      <c r="AW429" s="633"/>
      <c r="AX429" s="643"/>
      <c r="AY429" s="637"/>
      <c r="AZ429" s="624"/>
      <c r="BA429" s="624"/>
      <c r="BB429" s="624"/>
      <c r="BC429" s="624"/>
      <c r="BD429" s="624"/>
      <c r="BE429" s="624"/>
      <c r="BF429" s="624"/>
      <c r="BG429" s="624"/>
      <c r="BH429" s="624"/>
      <c r="BI429" s="624"/>
      <c r="BJ429" s="624"/>
      <c r="BK429" s="624"/>
      <c r="BL429" s="624"/>
      <c r="BM429" s="624"/>
      <c r="BN429" s="624"/>
      <c r="BO429" s="624"/>
      <c r="BP429" s="624"/>
      <c r="BQ429" s="624"/>
      <c r="BR429" s="624"/>
      <c r="BS429" s="624"/>
      <c r="BT429" s="624"/>
      <c r="BU429" s="624"/>
      <c r="BV429" s="624"/>
      <c r="BW429" s="15"/>
      <c r="BX429" s="631"/>
      <c r="BY429" s="631"/>
      <c r="BZ429" s="631"/>
      <c r="CA429" s="631"/>
      <c r="CB429" s="631"/>
      <c r="CC429" s="625"/>
      <c r="CD429" s="625"/>
      <c r="CE429" s="625"/>
      <c r="CF429" s="625"/>
      <c r="CG429" s="625"/>
      <c r="CH429" s="625"/>
      <c r="CI429" s="625"/>
      <c r="CJ429" s="625"/>
      <c r="CK429" s="625"/>
      <c r="CL429" s="625"/>
      <c r="CM429" s="625"/>
      <c r="CN429" s="625"/>
      <c r="CO429" s="623"/>
      <c r="CP429" s="623"/>
      <c r="CQ429" s="623"/>
      <c r="CR429" s="633"/>
      <c r="CS429" s="633"/>
      <c r="CT429" s="633"/>
      <c r="CU429" s="643"/>
      <c r="CV429" s="247"/>
      <c r="CW429" s="212"/>
      <c r="CX429" s="637"/>
      <c r="CY429" s="624"/>
      <c r="CZ429" s="624"/>
      <c r="DA429" s="624"/>
      <c r="DB429" s="624"/>
      <c r="DC429" s="624"/>
      <c r="DD429" s="624"/>
      <c r="DE429" s="624"/>
      <c r="DF429" s="624"/>
      <c r="DG429" s="624"/>
      <c r="DH429" s="624"/>
      <c r="DI429" s="624"/>
      <c r="DJ429" s="624"/>
      <c r="DK429" s="624"/>
      <c r="DL429" s="624"/>
      <c r="DM429" s="624"/>
      <c r="DN429" s="624"/>
      <c r="DO429" s="624"/>
      <c r="DP429" s="624"/>
      <c r="DQ429" s="624"/>
      <c r="DR429" s="624"/>
      <c r="DS429" s="624"/>
      <c r="DT429" s="624"/>
      <c r="DU429" s="624"/>
      <c r="DV429" s="15"/>
      <c r="DW429" s="631"/>
      <c r="DX429" s="631"/>
      <c r="DY429" s="631"/>
      <c r="DZ429" s="631"/>
      <c r="EA429" s="631"/>
      <c r="EB429" s="625"/>
      <c r="EC429" s="625"/>
      <c r="ED429" s="625"/>
      <c r="EE429" s="625"/>
      <c r="EF429" s="625"/>
      <c r="EG429" s="625"/>
      <c r="EH429" s="625"/>
      <c r="EI429" s="625"/>
      <c r="EJ429" s="625"/>
      <c r="EK429" s="625"/>
      <c r="EL429" s="625"/>
      <c r="EM429" s="625"/>
      <c r="EN429" s="623"/>
      <c r="EO429" s="623"/>
      <c r="EP429" s="623"/>
      <c r="EQ429" s="633"/>
      <c r="ER429" s="633"/>
      <c r="ES429" s="633"/>
      <c r="ET429" s="643"/>
      <c r="EU429" s="637"/>
      <c r="EV429" s="624"/>
      <c r="EW429" s="624"/>
      <c r="EX429" s="624"/>
      <c r="EY429" s="624"/>
      <c r="EZ429" s="624"/>
      <c r="FA429" s="624"/>
      <c r="FB429" s="624"/>
      <c r="FC429" s="624"/>
      <c r="FD429" s="624"/>
      <c r="FE429" s="624"/>
      <c r="FF429" s="624"/>
      <c r="FG429" s="624"/>
      <c r="FH429" s="624"/>
      <c r="FI429" s="624"/>
      <c r="FJ429" s="624"/>
      <c r="FK429" s="624"/>
      <c r="FL429" s="624"/>
      <c r="FM429" s="624"/>
      <c r="FN429" s="624"/>
      <c r="FO429" s="624"/>
      <c r="FP429" s="624"/>
      <c r="FQ429" s="624"/>
      <c r="FR429" s="624"/>
      <c r="FS429" s="15"/>
      <c r="FT429" s="631"/>
      <c r="FU429" s="631"/>
      <c r="FV429" s="631"/>
      <c r="FW429" s="631"/>
      <c r="FX429" s="631"/>
      <c r="FY429" s="625"/>
      <c r="FZ429" s="625"/>
      <c r="GA429" s="625"/>
      <c r="GB429" s="625"/>
      <c r="GC429" s="625"/>
      <c r="GD429" s="625"/>
      <c r="GE429" s="625"/>
      <c r="GF429" s="625"/>
      <c r="GG429" s="625"/>
      <c r="GH429" s="625"/>
      <c r="GI429" s="625"/>
      <c r="GJ429" s="625"/>
      <c r="GK429" s="623"/>
      <c r="GL429" s="623"/>
      <c r="GM429" s="623"/>
      <c r="GN429" s="633"/>
      <c r="GO429" s="633"/>
      <c r="GP429" s="633"/>
      <c r="GQ429" s="643"/>
      <c r="GR429" s="6"/>
    </row>
    <row r="430" spans="1:200" ht="11.25" customHeight="1" x14ac:dyDescent="0.25">
      <c r="A430" s="212"/>
      <c r="B430" s="637"/>
      <c r="C430" s="1218" t="str">
        <f>IF('FRONT PAGE'!$A$1="www.fly-logics.com","INSTR.",0)</f>
        <v>INSTR.</v>
      </c>
      <c r="D430" s="1225"/>
      <c r="E430" s="1225"/>
      <c r="F430" s="1225"/>
      <c r="G430" s="1226"/>
      <c r="H430" s="1129" t="str">
        <f>IF(SUMIFS(LOGBOOK!$AA$5:$AA$1036129,LOGBOOK!$D$5:$D$1036129,F415,LOGBOOK!$AN$5:$AN$1036129,V415,LOGBOOK!$E$5:$E$1036129,L415)=0," ",SUMIFS(LOGBOOK!$AA$5:$AA$1036129,LOGBOOK!$D$5:$D$1036129,F415,LOGBOOK!$AN$5:$AN$1036129,V415,LOGBOOK!$E$5:$E$1036129,L415))</f>
        <v xml:space="preserve"> </v>
      </c>
      <c r="I430" s="1130" t="str">
        <f t="shared" ref="I430" si="464">H430</f>
        <v xml:space="preserve"> </v>
      </c>
      <c r="J430" s="1130"/>
      <c r="K430" s="1130"/>
      <c r="L430" s="1130"/>
      <c r="M430" s="1130"/>
      <c r="N430" s="624"/>
      <c r="O430" s="654" t="str">
        <f>IF('FRONT PAGE'!$A$1="www.fly-logics.com","LANDINGSS",0)</f>
        <v>LANDINGSS</v>
      </c>
      <c r="P430" s="638"/>
      <c r="Q430" s="638"/>
      <c r="R430" s="638"/>
      <c r="S430" s="638"/>
      <c r="T430" s="638"/>
      <c r="U430" s="638"/>
      <c r="V430" s="638"/>
      <c r="W430" s="638"/>
      <c r="X430" s="638"/>
      <c r="Y430" s="638"/>
      <c r="Z430" s="15"/>
      <c r="AA430" s="629" t="str">
        <f>IF('FRONT PAGE'!$A$1="www.fly-logics.com","JUN",0)</f>
        <v>JUN</v>
      </c>
      <c r="AB430" s="631"/>
      <c r="AC430" s="631"/>
      <c r="AD430" s="631"/>
      <c r="AE430" s="631"/>
      <c r="AF430" s="630" t="str">
        <f>IF(SUMIFS(LOGBOOK!$Y$5:$Y$1036129,LOGBOOK!$D$5:$D$1036129,F415,LOGBOOK!$AN$5:$AN$1036129,V415,LOGBOOK!$E$5:$E$1036129,L415,LOGBOOK!$AM$5:$AM$1036129,"JUN")=0," ",SUMIFS(LOGBOOK!$Y$5:$Y$1036129,LOGBOOK!$D$5:$D$1036129,F415,LOGBOOK!$AN$5:$AN$1036129,V415,LOGBOOK!$E$5:$E$1036129,L415,LOGBOOK!$AM$5:$AM$1036129,"JUN"))</f>
        <v xml:space="preserve"> </v>
      </c>
      <c r="AG430" s="625"/>
      <c r="AH430" s="625"/>
      <c r="AI430" s="625"/>
      <c r="AJ430" s="630" t="str">
        <f>IF(SUMIFS(LOGBOOK!$Z$5:$Z$1036129,LOGBOOK!$D$5:$D$1036129,F415,LOGBOOK!$AN$5:$AN$1036129,V415,LOGBOOK!$E$5:$E$1036129,L415,LOGBOOK!$AM$5:$AM$1036129,"JUN")=0," ",SUMIFS(LOGBOOK!$Z$5:$Z$1036129,LOGBOOK!$D$5:$D$1036129,F415,LOGBOOK!$AN$5:$AN$1036129,V415,LOGBOOK!$E$5:$E$1036129,L415,LOGBOOK!$AM$5:$AM$1036129,"JUN"))</f>
        <v xml:space="preserve"> </v>
      </c>
      <c r="AK430" s="625"/>
      <c r="AL430" s="625"/>
      <c r="AM430" s="625"/>
      <c r="AN430" s="630" t="str">
        <f>IF(SUMIFS(LOGBOOK!$AA$5:$AA$1036129,LOGBOOK!$D$5:$D$1036129,F415,LOGBOOK!$AN$5:$AN$1036129,V415,LOGBOOK!$E$5:$E$1036129,L415,LOGBOOK!$AM$5:$AM$1036129,"JUN")=0," ",SUMIFS(LOGBOOK!$AA$5:$AA$1036129,LOGBOOK!$D$5:$D$1036129,F415,LOGBOOK!$AN$5:$AN$1036129,V415,LOGBOOK!$E$5:$E$1036129,L415,LOGBOOK!$AM$5:$AM$1036129,"JUN"))</f>
        <v xml:space="preserve"> </v>
      </c>
      <c r="AO430" s="625"/>
      <c r="AP430" s="625"/>
      <c r="AQ430" s="625"/>
      <c r="AR430" s="623" t="str">
        <f>IF(SUMIFS(LOGBOOK!$AE$5:$AE$1036129,LOGBOOK!$D$5:$D$1036129,F415,LOGBOOK!$AN$5:$AN$1036129,V415,LOGBOOK!$E$5:$E$1036129,L415,LOGBOOK!$AM$5:$AM$1036129,"JUN")=0," ",SUMIFS(LOGBOOK!$AE$5:$AE$1036129,LOGBOOK!$D$5:$D$1036129,F415,LOGBOOK!$AN$5:$AN$1036129,V415,LOGBOOK!$E$5:$E$1036129,L415,LOGBOOK!$AM$5:$AM$1036129,"JUN"))</f>
        <v xml:space="preserve"> </v>
      </c>
      <c r="AS430" s="623"/>
      <c r="AT430" s="623"/>
      <c r="AU430" s="623" t="str">
        <f>IF(SUMIFS(LOGBOOK!$AF$5:$AF$1036129,LOGBOOK!$D$5:$D$1036129,F415,LOGBOOK!$AN$5:$AN$1036129,V415,LOGBOOK!$E$5:$E$1036129,L415,LOGBOOK!$AM$5:$AM$1036129,"JUN")=0," ",SUMIFS(LOGBOOK!$AF$5:$AF$1036129,LOGBOOK!$D$5:$D$1036129,F415,LOGBOOK!$AN$5:$AN$1036129,V415,LOGBOOK!$E$5:$E$1036129,L415,LOGBOOK!$AM$5:$AM$1036129,"JUN"))</f>
        <v xml:space="preserve"> </v>
      </c>
      <c r="AV430" s="633"/>
      <c r="AW430" s="633"/>
      <c r="AX430" s="643"/>
      <c r="AY430" s="637"/>
      <c r="AZ430" s="1218" t="str">
        <f>IF('FRONT PAGE'!$A$1="www.fly-logics.com","INSTR.",0)</f>
        <v>INSTR.</v>
      </c>
      <c r="BA430" s="1225"/>
      <c r="BB430" s="1225"/>
      <c r="BC430" s="1225"/>
      <c r="BD430" s="1226"/>
      <c r="BE430" s="1129" t="str">
        <f>IF(SUMIFS(LOGBOOK!$AA$5:$AA$1036129,LOGBOOK!$D$5:$D$1036129,BC415,LOGBOOK!$AN$5:$AN$1036129,BS415,LOGBOOK!$E$5:$E$1036129,BI415)=0," ",SUMIFS(LOGBOOK!$AA$5:$AA$1036129,LOGBOOK!$D$5:$D$1036129,BC415,LOGBOOK!$AN$5:$AN$1036129,BS415,LOGBOOK!$E$5:$E$1036129,BI415))</f>
        <v xml:space="preserve"> </v>
      </c>
      <c r="BF430" s="1130" t="str">
        <f t="shared" ref="BF430" si="465">BE430</f>
        <v xml:space="preserve"> </v>
      </c>
      <c r="BG430" s="1130"/>
      <c r="BH430" s="1130"/>
      <c r="BI430" s="1130"/>
      <c r="BJ430" s="1130"/>
      <c r="BK430" s="624"/>
      <c r="BL430" s="654" t="str">
        <f>IF('FRONT PAGE'!$A$1="www.fly-logics.com","LANDINGSS",0)</f>
        <v>LANDINGSS</v>
      </c>
      <c r="BM430" s="638"/>
      <c r="BN430" s="638"/>
      <c r="BO430" s="638"/>
      <c r="BP430" s="638"/>
      <c r="BQ430" s="638"/>
      <c r="BR430" s="638"/>
      <c r="BS430" s="638"/>
      <c r="BT430" s="638"/>
      <c r="BU430" s="638"/>
      <c r="BV430" s="638"/>
      <c r="BW430" s="15"/>
      <c r="BX430" s="629" t="str">
        <f>IF('FRONT PAGE'!$A$1="www.fly-logics.com","JUN",0)</f>
        <v>JUN</v>
      </c>
      <c r="BY430" s="631"/>
      <c r="BZ430" s="631"/>
      <c r="CA430" s="631"/>
      <c r="CB430" s="631"/>
      <c r="CC430" s="630" t="str">
        <f>IF(SUMIFS(LOGBOOK!$Y$5:$Y$1036129,LOGBOOK!$D$5:$D$1036129,BC415,LOGBOOK!$AN$5:$AN$1036129,BS415,LOGBOOK!$E$5:$E$1036129,BI415,LOGBOOK!$AM$5:$AM$1036129,"JUN")=0," ",SUMIFS(LOGBOOK!$Y$5:$Y$1036129,LOGBOOK!$D$5:$D$1036129,BC415,LOGBOOK!$AN$5:$AN$1036129,BS415,LOGBOOK!$E$5:$E$1036129,BI415,LOGBOOK!$AM$5:$AM$1036129,"JUN"))</f>
        <v xml:space="preserve"> </v>
      </c>
      <c r="CD430" s="625"/>
      <c r="CE430" s="625"/>
      <c r="CF430" s="625"/>
      <c r="CG430" s="630" t="str">
        <f>IF(SUMIFS(LOGBOOK!$Z$5:$Z$1036129,LOGBOOK!$D$5:$D$1036129,BC415,LOGBOOK!$AN$5:$AN$1036129,BS415,LOGBOOK!$E$5:$E$1036129,BI415,LOGBOOK!$AM$5:$AM$1036129,"JUN")=0," ",SUMIFS(LOGBOOK!$Z$5:$Z$1036129,LOGBOOK!$D$5:$D$1036129,BC415,LOGBOOK!$AN$5:$AN$1036129,BS415,LOGBOOK!$E$5:$E$1036129,BI415,LOGBOOK!$AM$5:$AM$1036129,"JUN"))</f>
        <v xml:space="preserve"> </v>
      </c>
      <c r="CH430" s="625"/>
      <c r="CI430" s="625"/>
      <c r="CJ430" s="625"/>
      <c r="CK430" s="630" t="str">
        <f>IF(SUMIFS(LOGBOOK!$AA$5:$AA$1036129,LOGBOOK!$D$5:$D$1036129,BC415,LOGBOOK!$AN$5:$AN$1036129,BS415,LOGBOOK!$E$5:$E$1036129,BI415,LOGBOOK!$AM$5:$AM$1036129,"JUN")=0," ",SUMIFS(LOGBOOK!$AA$5:$AA$1036129,LOGBOOK!$D$5:$D$1036129,BC415,LOGBOOK!$AN$5:$AN$1036129,BS415,LOGBOOK!$E$5:$E$1036129,BI415,LOGBOOK!$AM$5:$AM$1036129,"JUN"))</f>
        <v xml:space="preserve"> </v>
      </c>
      <c r="CL430" s="625"/>
      <c r="CM430" s="625"/>
      <c r="CN430" s="625"/>
      <c r="CO430" s="623" t="str">
        <f>IF(SUMIFS(LOGBOOK!$AE$5:$AE$1036129,LOGBOOK!$D$5:$D$1036129,BC415,LOGBOOK!$AN$5:$AN$1036129,BS415,LOGBOOK!$E$5:$E$1036129,BI415,LOGBOOK!$AM$5:$AM$1036129,"JUN")=0," ",SUMIFS(LOGBOOK!$AE$5:$AE$1036129,LOGBOOK!$D$5:$D$1036129,BC415,LOGBOOK!$AN$5:$AN$1036129,BS415,LOGBOOK!$E$5:$E$1036129,BI415,LOGBOOK!$AM$5:$AM$1036129,"JUN"))</f>
        <v xml:space="preserve"> </v>
      </c>
      <c r="CP430" s="623"/>
      <c r="CQ430" s="623"/>
      <c r="CR430" s="623" t="str">
        <f>IF(SUMIFS(LOGBOOK!$AF$5:$AF$1036129,LOGBOOK!$D$5:$D$1036129,BC415,LOGBOOK!$AN$5:$AN$1036129,BS415,LOGBOOK!$E$5:$E$1036129,BI415,LOGBOOK!$AM$5:$AM$1036129,"JUN")=0," ",SUMIFS(LOGBOOK!$AF$5:$AF$1036129,LOGBOOK!$D$5:$D$1036129,BC415,LOGBOOK!$AN$5:$AN$1036129,BS415,LOGBOOK!$E$5:$E$1036129,BI415,LOGBOOK!$AM$5:$AM$1036129,"JUN"))</f>
        <v xml:space="preserve"> </v>
      </c>
      <c r="CS430" s="633"/>
      <c r="CT430" s="633"/>
      <c r="CU430" s="643"/>
      <c r="CV430" s="247"/>
      <c r="CW430" s="212"/>
      <c r="CX430" s="637"/>
      <c r="CY430" s="1218" t="str">
        <f>IF('FRONT PAGE'!$A$1="www.fly-logics.com","INSTR.",0)</f>
        <v>INSTR.</v>
      </c>
      <c r="CZ430" s="1225"/>
      <c r="DA430" s="1225"/>
      <c r="DB430" s="1225"/>
      <c r="DC430" s="1226"/>
      <c r="DD430" s="1129" t="str">
        <f>IF(SUMIFS(LOGBOOK!$AA$5:$AA$1036129,LOGBOOK!$D$5:$D$1036129,DB415,LOGBOOK!$AN$5:$AN$1036129,DR415,LOGBOOK!$E$5:$E$1036129,DH415)=0," ",SUMIFS(LOGBOOK!$AA$5:$AA$1036129,LOGBOOK!$D$5:$D$1036129,DB415,LOGBOOK!$AN$5:$AN$1036129,DR415,LOGBOOK!$E$5:$E$1036129,DH415))</f>
        <v xml:space="preserve"> </v>
      </c>
      <c r="DE430" s="1130" t="str">
        <f t="shared" ref="DE430" si="466">DD430</f>
        <v xml:space="preserve"> </v>
      </c>
      <c r="DF430" s="1130"/>
      <c r="DG430" s="1130"/>
      <c r="DH430" s="1130"/>
      <c r="DI430" s="1130"/>
      <c r="DJ430" s="624"/>
      <c r="DK430" s="654" t="str">
        <f>IF('FRONT PAGE'!$A$1="www.fly-logics.com","LANDINGSS",0)</f>
        <v>LANDINGSS</v>
      </c>
      <c r="DL430" s="638"/>
      <c r="DM430" s="638"/>
      <c r="DN430" s="638"/>
      <c r="DO430" s="638"/>
      <c r="DP430" s="638"/>
      <c r="DQ430" s="638"/>
      <c r="DR430" s="638"/>
      <c r="DS430" s="638"/>
      <c r="DT430" s="638"/>
      <c r="DU430" s="638"/>
      <c r="DV430" s="15"/>
      <c r="DW430" s="629" t="str">
        <f>IF('FRONT PAGE'!$A$1="www.fly-logics.com","JUN",0)</f>
        <v>JUN</v>
      </c>
      <c r="DX430" s="631"/>
      <c r="DY430" s="631"/>
      <c r="DZ430" s="631"/>
      <c r="EA430" s="631"/>
      <c r="EB430" s="630" t="str">
        <f>IF(SUMIFS(LOGBOOK!$Y$5:$Y$1036129,LOGBOOK!$D$5:$D$1036129,DB415,LOGBOOK!$AN$5:$AN$1036129,DR415,LOGBOOK!$E$5:$E$1036129,DH415,LOGBOOK!$AM$5:$AM$1036129,"JUN")=0," ",SUMIFS(LOGBOOK!$Y$5:$Y$1036129,LOGBOOK!$D$5:$D$1036129,DB415,LOGBOOK!$AN$5:$AN$1036129,DR415,LOGBOOK!$E$5:$E$1036129,DH415,LOGBOOK!$AM$5:$AM$1036129,"JUN"))</f>
        <v xml:space="preserve"> </v>
      </c>
      <c r="EC430" s="625"/>
      <c r="ED430" s="625"/>
      <c r="EE430" s="625"/>
      <c r="EF430" s="630" t="str">
        <f>IF(SUMIFS(LOGBOOK!$Z$5:$Z$1036129,LOGBOOK!$D$5:$D$1036129,DB415,LOGBOOK!$AN$5:$AN$1036129,DR415,LOGBOOK!$E$5:$E$1036129,DH415,LOGBOOK!$AM$5:$AM$1036129,"JUN")=0," ",SUMIFS(LOGBOOK!$Z$5:$Z$1036129,LOGBOOK!$D$5:$D$1036129,DB415,LOGBOOK!$AN$5:$AN$1036129,DR415,LOGBOOK!$E$5:$E$1036129,DH415,LOGBOOK!$AM$5:$AM$1036129,"JUN"))</f>
        <v xml:space="preserve"> </v>
      </c>
      <c r="EG430" s="625"/>
      <c r="EH430" s="625"/>
      <c r="EI430" s="625"/>
      <c r="EJ430" s="630" t="str">
        <f>IF(SUMIFS(LOGBOOK!$AA$5:$AA$1036129,LOGBOOK!$D$5:$D$1036129,DB415,LOGBOOK!$AN$5:$AN$1036129,DR415,LOGBOOK!$E$5:$E$1036129,DH415,LOGBOOK!$AM$5:$AM$1036129,"JUN")=0," ",SUMIFS(LOGBOOK!$AA$5:$AA$1036129,LOGBOOK!$D$5:$D$1036129,DB415,LOGBOOK!$AN$5:$AN$1036129,DR415,LOGBOOK!$E$5:$E$1036129,DH415,LOGBOOK!$AM$5:$AM$1036129,"JUN"))</f>
        <v xml:space="preserve"> </v>
      </c>
      <c r="EK430" s="625"/>
      <c r="EL430" s="625"/>
      <c r="EM430" s="625"/>
      <c r="EN430" s="623" t="str">
        <f>IF(SUMIFS(LOGBOOK!$AE$5:$AE$1036129,LOGBOOK!$D$5:$D$1036129,DB415,LOGBOOK!$AN$5:$AN$1036129,DR415,LOGBOOK!$E$5:$E$1036129,DH415,LOGBOOK!$AM$5:$AM$1036129,"JUN")=0," ",SUMIFS(LOGBOOK!$AE$5:$AE$1036129,LOGBOOK!$D$5:$D$1036129,DB415,LOGBOOK!$AN$5:$AN$1036129,DR415,LOGBOOK!$E$5:$E$1036129,DH415,LOGBOOK!$AM$5:$AM$1036129,"JUN"))</f>
        <v xml:space="preserve"> </v>
      </c>
      <c r="EO430" s="623"/>
      <c r="EP430" s="623"/>
      <c r="EQ430" s="623" t="str">
        <f>IF(SUMIFS(LOGBOOK!$AF$5:$AF$1036129,LOGBOOK!$D$5:$D$1036129,DB415,LOGBOOK!$AN$5:$AN$1036129,DR415,LOGBOOK!$E$5:$E$1036129,DH415,LOGBOOK!$AM$5:$AM$1036129,"JUN")=0," ",SUMIFS(LOGBOOK!$AF$5:$AF$1036129,LOGBOOK!$D$5:$D$1036129,DB415,LOGBOOK!$AN$5:$AN$1036129,DR415,LOGBOOK!$E$5:$E$1036129,DH415,LOGBOOK!$AM$5:$AM$1036129,"JUN"))</f>
        <v xml:space="preserve"> </v>
      </c>
      <c r="ER430" s="633"/>
      <c r="ES430" s="633"/>
      <c r="ET430" s="643"/>
      <c r="EU430" s="637"/>
      <c r="EV430" s="1218" t="str">
        <f>IF('FRONT PAGE'!$A$1="www.fly-logics.com","INSTR.",0)</f>
        <v>INSTR.</v>
      </c>
      <c r="EW430" s="1225"/>
      <c r="EX430" s="1225"/>
      <c r="EY430" s="1225"/>
      <c r="EZ430" s="1226"/>
      <c r="FA430" s="1129" t="str">
        <f>IF(SUMIFS(LOGBOOK!$AA$5:$AA$1036129,LOGBOOK!$D$5:$D$1036129,EY415,LOGBOOK!$AN$5:$AN$1036129,FO415,LOGBOOK!$E$5:$E$1036129,FE415)=0," ",SUMIFS(LOGBOOK!$AA$5:$AA$1036129,LOGBOOK!$D$5:$D$1036129,EY415,LOGBOOK!$AN$5:$AN$1036129,FO415,LOGBOOK!$E$5:$E$1036129,FE415))</f>
        <v xml:space="preserve"> </v>
      </c>
      <c r="FB430" s="1130" t="str">
        <f t="shared" ref="FB430" si="467">FA430</f>
        <v xml:space="preserve"> </v>
      </c>
      <c r="FC430" s="1130"/>
      <c r="FD430" s="1130"/>
      <c r="FE430" s="1130"/>
      <c r="FF430" s="1130"/>
      <c r="FG430" s="624"/>
      <c r="FH430" s="654" t="str">
        <f>IF('FRONT PAGE'!$A$1="www.fly-logics.com","LANDINGSS",0)</f>
        <v>LANDINGSS</v>
      </c>
      <c r="FI430" s="638"/>
      <c r="FJ430" s="638"/>
      <c r="FK430" s="638"/>
      <c r="FL430" s="638"/>
      <c r="FM430" s="638"/>
      <c r="FN430" s="638"/>
      <c r="FO430" s="638"/>
      <c r="FP430" s="638"/>
      <c r="FQ430" s="638"/>
      <c r="FR430" s="638"/>
      <c r="FS430" s="15"/>
      <c r="FT430" s="629" t="str">
        <f>IF('FRONT PAGE'!$A$1="www.fly-logics.com","JUN",0)</f>
        <v>JUN</v>
      </c>
      <c r="FU430" s="631"/>
      <c r="FV430" s="631"/>
      <c r="FW430" s="631"/>
      <c r="FX430" s="631"/>
      <c r="FY430" s="630" t="str">
        <f>IF(SUMIFS(LOGBOOK!$Y$5:$Y$1036129,LOGBOOK!$D$5:$D$1036129,EY415,LOGBOOK!$AN$5:$AN$1036129,FO415,LOGBOOK!$E$5:$E$1036129,FE415,LOGBOOK!$AM$5:$AM$1036129,"JUN")=0," ",SUMIFS(LOGBOOK!$Y$5:$Y$1036129,LOGBOOK!$D$5:$D$1036129,EY415,LOGBOOK!$AN$5:$AN$1036129,FO415,LOGBOOK!$E$5:$E$1036129,FE415,LOGBOOK!$AM$5:$AM$1036129,"JUN"))</f>
        <v xml:space="preserve"> </v>
      </c>
      <c r="FZ430" s="625"/>
      <c r="GA430" s="625"/>
      <c r="GB430" s="625"/>
      <c r="GC430" s="630" t="str">
        <f>IF(SUMIFS(LOGBOOK!$Z$5:$Z$1036129,LOGBOOK!$D$5:$D$1036129,EY415,LOGBOOK!$AN$5:$AN$1036129,FO415,LOGBOOK!$E$5:$E$1036129,FE415,LOGBOOK!$AM$5:$AM$1036129,"JUN")=0," ",SUMIFS(LOGBOOK!$Z$5:$Z$1036129,LOGBOOK!$D$5:$D$1036129,EY415,LOGBOOK!$AN$5:$AN$1036129,FO415,LOGBOOK!$E$5:$E$1036129,FE415,LOGBOOK!$AM$5:$AM$1036129,"JUN"))</f>
        <v xml:space="preserve"> </v>
      </c>
      <c r="GD430" s="625"/>
      <c r="GE430" s="625"/>
      <c r="GF430" s="625"/>
      <c r="GG430" s="630" t="str">
        <f>IF(SUMIFS(LOGBOOK!$AA$5:$AA$1036129,LOGBOOK!$D$5:$D$1036129,EY415,LOGBOOK!$AN$5:$AN$1036129,FO415,LOGBOOK!$E$5:$E$1036129,FE415,LOGBOOK!$AM$5:$AM$1036129,"JUN")=0," ",SUMIFS(LOGBOOK!$AA$5:$AA$1036129,LOGBOOK!$D$5:$D$1036129,EY415,LOGBOOK!$AN$5:$AN$1036129,FO415,LOGBOOK!$E$5:$E$1036129,FE415,LOGBOOK!$AM$5:$AM$1036129,"JUN"))</f>
        <v xml:space="preserve"> </v>
      </c>
      <c r="GH430" s="625"/>
      <c r="GI430" s="625"/>
      <c r="GJ430" s="625"/>
      <c r="GK430" s="623" t="str">
        <f>IF(SUMIFS(LOGBOOK!$AE$5:$AE$1036129,LOGBOOK!$D$5:$D$1036129,EY415,LOGBOOK!$AN$5:$AN$1036129,FO415,LOGBOOK!$E$5:$E$1036129,FE415,LOGBOOK!$AM$5:$AM$1036129,"JUN")=0," ",SUMIFS(LOGBOOK!$AE$5:$AE$1036129,LOGBOOK!$D$5:$D$1036129,EY415,LOGBOOK!$AN$5:$AN$1036129,FO415,LOGBOOK!$E$5:$E$1036129,FE415,LOGBOOK!$AM$5:$AM$1036129,"JUN"))</f>
        <v xml:space="preserve"> </v>
      </c>
      <c r="GL430" s="623"/>
      <c r="GM430" s="623"/>
      <c r="GN430" s="623" t="str">
        <f>IF(SUMIFS(LOGBOOK!$AF$5:$AF$1036129,LOGBOOK!$D$5:$D$1036129,EY415,LOGBOOK!$AN$5:$AN$1036129,FO415,LOGBOOK!$E$5:$E$1036129,FE415,LOGBOOK!$AM$5:$AM$1036129,"JUN")=0," ",SUMIFS(LOGBOOK!$AF$5:$AF$1036129,LOGBOOK!$D$5:$D$1036129,EY415,LOGBOOK!$AN$5:$AN$1036129,FO415,LOGBOOK!$E$5:$E$1036129,FE415,LOGBOOK!$AM$5:$AM$1036129,"JUN"))</f>
        <v xml:space="preserve"> </v>
      </c>
      <c r="GO430" s="633"/>
      <c r="GP430" s="633"/>
      <c r="GQ430" s="643"/>
      <c r="GR430" s="6"/>
    </row>
    <row r="431" spans="1:200" ht="8.85" customHeight="1" x14ac:dyDescent="0.25">
      <c r="A431" s="212"/>
      <c r="B431" s="637"/>
      <c r="C431" s="1225"/>
      <c r="D431" s="1225"/>
      <c r="E431" s="1225"/>
      <c r="F431" s="1225"/>
      <c r="G431" s="1226"/>
      <c r="H431" s="1129"/>
      <c r="I431" s="1130"/>
      <c r="J431" s="1130"/>
      <c r="K431" s="1130"/>
      <c r="L431" s="1130"/>
      <c r="M431" s="1130"/>
      <c r="N431" s="624"/>
      <c r="O431" s="638"/>
      <c r="P431" s="638"/>
      <c r="Q431" s="638"/>
      <c r="R431" s="638"/>
      <c r="S431" s="638"/>
      <c r="T431" s="638"/>
      <c r="U431" s="638"/>
      <c r="V431" s="638"/>
      <c r="W431" s="638"/>
      <c r="X431" s="638"/>
      <c r="Y431" s="638"/>
      <c r="Z431" s="15"/>
      <c r="AA431" s="631"/>
      <c r="AB431" s="631"/>
      <c r="AC431" s="631"/>
      <c r="AD431" s="631"/>
      <c r="AE431" s="631"/>
      <c r="AF431" s="625"/>
      <c r="AG431" s="632"/>
      <c r="AH431" s="632"/>
      <c r="AI431" s="625"/>
      <c r="AJ431" s="625"/>
      <c r="AK431" s="632"/>
      <c r="AL431" s="632"/>
      <c r="AM431" s="625"/>
      <c r="AN431" s="625"/>
      <c r="AO431" s="632"/>
      <c r="AP431" s="632"/>
      <c r="AQ431" s="625"/>
      <c r="AR431" s="623"/>
      <c r="AS431" s="623"/>
      <c r="AT431" s="623"/>
      <c r="AU431" s="633"/>
      <c r="AV431" s="634"/>
      <c r="AW431" s="633"/>
      <c r="AX431" s="643"/>
      <c r="AY431" s="637"/>
      <c r="AZ431" s="1225"/>
      <c r="BA431" s="1225"/>
      <c r="BB431" s="1225"/>
      <c r="BC431" s="1225"/>
      <c r="BD431" s="1226"/>
      <c r="BE431" s="1129"/>
      <c r="BF431" s="1130"/>
      <c r="BG431" s="1130"/>
      <c r="BH431" s="1130"/>
      <c r="BI431" s="1130"/>
      <c r="BJ431" s="1130"/>
      <c r="BK431" s="624"/>
      <c r="BL431" s="638"/>
      <c r="BM431" s="638"/>
      <c r="BN431" s="638"/>
      <c r="BO431" s="638"/>
      <c r="BP431" s="638"/>
      <c r="BQ431" s="638"/>
      <c r="BR431" s="638"/>
      <c r="BS431" s="638"/>
      <c r="BT431" s="638"/>
      <c r="BU431" s="638"/>
      <c r="BV431" s="638"/>
      <c r="BW431" s="15"/>
      <c r="BX431" s="631"/>
      <c r="BY431" s="631"/>
      <c r="BZ431" s="631"/>
      <c r="CA431" s="631"/>
      <c r="CB431" s="631"/>
      <c r="CC431" s="625"/>
      <c r="CD431" s="632"/>
      <c r="CE431" s="632"/>
      <c r="CF431" s="625"/>
      <c r="CG431" s="625"/>
      <c r="CH431" s="632"/>
      <c r="CI431" s="632"/>
      <c r="CJ431" s="625"/>
      <c r="CK431" s="625"/>
      <c r="CL431" s="632"/>
      <c r="CM431" s="632"/>
      <c r="CN431" s="625"/>
      <c r="CO431" s="623"/>
      <c r="CP431" s="623"/>
      <c r="CQ431" s="623"/>
      <c r="CR431" s="633"/>
      <c r="CS431" s="634"/>
      <c r="CT431" s="633"/>
      <c r="CU431" s="643"/>
      <c r="CV431" s="247"/>
      <c r="CW431" s="212"/>
      <c r="CX431" s="637"/>
      <c r="CY431" s="1225"/>
      <c r="CZ431" s="1225"/>
      <c r="DA431" s="1225"/>
      <c r="DB431" s="1225"/>
      <c r="DC431" s="1226"/>
      <c r="DD431" s="1129"/>
      <c r="DE431" s="1130"/>
      <c r="DF431" s="1130"/>
      <c r="DG431" s="1130"/>
      <c r="DH431" s="1130"/>
      <c r="DI431" s="1130"/>
      <c r="DJ431" s="624"/>
      <c r="DK431" s="638"/>
      <c r="DL431" s="638"/>
      <c r="DM431" s="638"/>
      <c r="DN431" s="638"/>
      <c r="DO431" s="638"/>
      <c r="DP431" s="638"/>
      <c r="DQ431" s="638"/>
      <c r="DR431" s="638"/>
      <c r="DS431" s="638"/>
      <c r="DT431" s="638"/>
      <c r="DU431" s="638"/>
      <c r="DV431" s="15"/>
      <c r="DW431" s="631"/>
      <c r="DX431" s="631"/>
      <c r="DY431" s="631"/>
      <c r="DZ431" s="631"/>
      <c r="EA431" s="631"/>
      <c r="EB431" s="625"/>
      <c r="EC431" s="632"/>
      <c r="ED431" s="632"/>
      <c r="EE431" s="625"/>
      <c r="EF431" s="625"/>
      <c r="EG431" s="632"/>
      <c r="EH431" s="632"/>
      <c r="EI431" s="625"/>
      <c r="EJ431" s="625"/>
      <c r="EK431" s="632"/>
      <c r="EL431" s="632"/>
      <c r="EM431" s="625"/>
      <c r="EN431" s="623"/>
      <c r="EO431" s="623"/>
      <c r="EP431" s="623"/>
      <c r="EQ431" s="633"/>
      <c r="ER431" s="634"/>
      <c r="ES431" s="633"/>
      <c r="ET431" s="643"/>
      <c r="EU431" s="637"/>
      <c r="EV431" s="1225"/>
      <c r="EW431" s="1225"/>
      <c r="EX431" s="1225"/>
      <c r="EY431" s="1225"/>
      <c r="EZ431" s="1226"/>
      <c r="FA431" s="1129"/>
      <c r="FB431" s="1130"/>
      <c r="FC431" s="1130"/>
      <c r="FD431" s="1130"/>
      <c r="FE431" s="1130"/>
      <c r="FF431" s="1130"/>
      <c r="FG431" s="624"/>
      <c r="FH431" s="638"/>
      <c r="FI431" s="638"/>
      <c r="FJ431" s="638"/>
      <c r="FK431" s="638"/>
      <c r="FL431" s="638"/>
      <c r="FM431" s="638"/>
      <c r="FN431" s="638"/>
      <c r="FO431" s="638"/>
      <c r="FP431" s="638"/>
      <c r="FQ431" s="638"/>
      <c r="FR431" s="638"/>
      <c r="FS431" s="15"/>
      <c r="FT431" s="631"/>
      <c r="FU431" s="631"/>
      <c r="FV431" s="631"/>
      <c r="FW431" s="631"/>
      <c r="FX431" s="631"/>
      <c r="FY431" s="625"/>
      <c r="FZ431" s="632"/>
      <c r="GA431" s="632"/>
      <c r="GB431" s="625"/>
      <c r="GC431" s="625"/>
      <c r="GD431" s="632"/>
      <c r="GE431" s="632"/>
      <c r="GF431" s="625"/>
      <c r="GG431" s="625"/>
      <c r="GH431" s="632"/>
      <c r="GI431" s="632"/>
      <c r="GJ431" s="625"/>
      <c r="GK431" s="623"/>
      <c r="GL431" s="623"/>
      <c r="GM431" s="623"/>
      <c r="GN431" s="633"/>
      <c r="GO431" s="634"/>
      <c r="GP431" s="633"/>
      <c r="GQ431" s="643"/>
      <c r="GR431" s="6"/>
    </row>
    <row r="432" spans="1:200" ht="3" customHeight="1" x14ac:dyDescent="0.25">
      <c r="A432" s="212"/>
      <c r="B432" s="637"/>
      <c r="C432" s="624"/>
      <c r="D432" s="624"/>
      <c r="E432" s="624"/>
      <c r="F432" s="624"/>
      <c r="G432" s="624"/>
      <c r="H432" s="624"/>
      <c r="I432" s="624"/>
      <c r="J432" s="624"/>
      <c r="K432" s="624"/>
      <c r="L432" s="624"/>
      <c r="M432" s="624"/>
      <c r="N432" s="624"/>
      <c r="O432" s="624"/>
      <c r="P432" s="624"/>
      <c r="Q432" s="624"/>
      <c r="R432" s="624"/>
      <c r="S432" s="624"/>
      <c r="T432" s="624"/>
      <c r="U432" s="624"/>
      <c r="V432" s="624"/>
      <c r="W432" s="624"/>
      <c r="X432" s="624"/>
      <c r="Y432" s="624"/>
      <c r="Z432" s="15"/>
      <c r="AA432" s="631"/>
      <c r="AB432" s="631"/>
      <c r="AC432" s="631"/>
      <c r="AD432" s="631"/>
      <c r="AE432" s="631"/>
      <c r="AF432" s="625"/>
      <c r="AG432" s="625"/>
      <c r="AH432" s="625"/>
      <c r="AI432" s="625"/>
      <c r="AJ432" s="652"/>
      <c r="AK432" s="652"/>
      <c r="AL432" s="652"/>
      <c r="AM432" s="652"/>
      <c r="AN432" s="625"/>
      <c r="AO432" s="625"/>
      <c r="AP432" s="625"/>
      <c r="AQ432" s="625"/>
      <c r="AR432" s="623"/>
      <c r="AS432" s="623"/>
      <c r="AT432" s="623"/>
      <c r="AU432" s="653"/>
      <c r="AV432" s="653"/>
      <c r="AW432" s="653"/>
      <c r="AX432" s="643"/>
      <c r="AY432" s="637"/>
      <c r="AZ432" s="624"/>
      <c r="BA432" s="624"/>
      <c r="BB432" s="624"/>
      <c r="BC432" s="624"/>
      <c r="BD432" s="624"/>
      <c r="BE432" s="624"/>
      <c r="BF432" s="624"/>
      <c r="BG432" s="624"/>
      <c r="BH432" s="624"/>
      <c r="BI432" s="624"/>
      <c r="BJ432" s="624"/>
      <c r="BK432" s="624"/>
      <c r="BL432" s="624"/>
      <c r="BM432" s="624"/>
      <c r="BN432" s="624"/>
      <c r="BO432" s="624"/>
      <c r="BP432" s="624"/>
      <c r="BQ432" s="624"/>
      <c r="BR432" s="624"/>
      <c r="BS432" s="624"/>
      <c r="BT432" s="624"/>
      <c r="BU432" s="624"/>
      <c r="BV432" s="624"/>
      <c r="BW432" s="15"/>
      <c r="BX432" s="631"/>
      <c r="BY432" s="631"/>
      <c r="BZ432" s="631"/>
      <c r="CA432" s="631"/>
      <c r="CB432" s="631"/>
      <c r="CC432" s="625"/>
      <c r="CD432" s="625"/>
      <c r="CE432" s="625"/>
      <c r="CF432" s="625"/>
      <c r="CG432" s="652"/>
      <c r="CH432" s="652"/>
      <c r="CI432" s="652"/>
      <c r="CJ432" s="652"/>
      <c r="CK432" s="625"/>
      <c r="CL432" s="625"/>
      <c r="CM432" s="625"/>
      <c r="CN432" s="625"/>
      <c r="CO432" s="623"/>
      <c r="CP432" s="623"/>
      <c r="CQ432" s="623"/>
      <c r="CR432" s="653"/>
      <c r="CS432" s="653"/>
      <c r="CT432" s="653"/>
      <c r="CU432" s="643"/>
      <c r="CV432" s="247"/>
      <c r="CW432" s="212"/>
      <c r="CX432" s="637"/>
      <c r="CY432" s="624"/>
      <c r="CZ432" s="624"/>
      <c r="DA432" s="624"/>
      <c r="DB432" s="624"/>
      <c r="DC432" s="624"/>
      <c r="DD432" s="624"/>
      <c r="DE432" s="624"/>
      <c r="DF432" s="624"/>
      <c r="DG432" s="624"/>
      <c r="DH432" s="624"/>
      <c r="DI432" s="624"/>
      <c r="DJ432" s="624"/>
      <c r="DK432" s="624"/>
      <c r="DL432" s="624"/>
      <c r="DM432" s="624"/>
      <c r="DN432" s="624"/>
      <c r="DO432" s="624"/>
      <c r="DP432" s="624"/>
      <c r="DQ432" s="624"/>
      <c r="DR432" s="624"/>
      <c r="DS432" s="624"/>
      <c r="DT432" s="624"/>
      <c r="DU432" s="624"/>
      <c r="DV432" s="15"/>
      <c r="DW432" s="631"/>
      <c r="DX432" s="631"/>
      <c r="DY432" s="631"/>
      <c r="DZ432" s="631"/>
      <c r="EA432" s="631"/>
      <c r="EB432" s="625"/>
      <c r="EC432" s="625"/>
      <c r="ED432" s="625"/>
      <c r="EE432" s="625"/>
      <c r="EF432" s="652"/>
      <c r="EG432" s="652"/>
      <c r="EH432" s="652"/>
      <c r="EI432" s="652"/>
      <c r="EJ432" s="625"/>
      <c r="EK432" s="625"/>
      <c r="EL432" s="625"/>
      <c r="EM432" s="625"/>
      <c r="EN432" s="623"/>
      <c r="EO432" s="623"/>
      <c r="EP432" s="623"/>
      <c r="EQ432" s="653"/>
      <c r="ER432" s="653"/>
      <c r="ES432" s="653"/>
      <c r="ET432" s="643"/>
      <c r="EU432" s="637"/>
      <c r="EV432" s="624"/>
      <c r="EW432" s="624"/>
      <c r="EX432" s="624"/>
      <c r="EY432" s="624"/>
      <c r="EZ432" s="624"/>
      <c r="FA432" s="624"/>
      <c r="FB432" s="624"/>
      <c r="FC432" s="624"/>
      <c r="FD432" s="624"/>
      <c r="FE432" s="624"/>
      <c r="FF432" s="624"/>
      <c r="FG432" s="624"/>
      <c r="FH432" s="624"/>
      <c r="FI432" s="624"/>
      <c r="FJ432" s="624"/>
      <c r="FK432" s="624"/>
      <c r="FL432" s="624"/>
      <c r="FM432" s="624"/>
      <c r="FN432" s="624"/>
      <c r="FO432" s="624"/>
      <c r="FP432" s="624"/>
      <c r="FQ432" s="624"/>
      <c r="FR432" s="624"/>
      <c r="FS432" s="15"/>
      <c r="FT432" s="631"/>
      <c r="FU432" s="631"/>
      <c r="FV432" s="631"/>
      <c r="FW432" s="631"/>
      <c r="FX432" s="631"/>
      <c r="FY432" s="625"/>
      <c r="FZ432" s="625"/>
      <c r="GA432" s="625"/>
      <c r="GB432" s="625"/>
      <c r="GC432" s="652"/>
      <c r="GD432" s="652"/>
      <c r="GE432" s="652"/>
      <c r="GF432" s="652"/>
      <c r="GG432" s="625"/>
      <c r="GH432" s="625"/>
      <c r="GI432" s="625"/>
      <c r="GJ432" s="625"/>
      <c r="GK432" s="623"/>
      <c r="GL432" s="623"/>
      <c r="GM432" s="623"/>
      <c r="GN432" s="653"/>
      <c r="GO432" s="653"/>
      <c r="GP432" s="653"/>
      <c r="GQ432" s="643"/>
      <c r="GR432" s="6"/>
    </row>
    <row r="433" spans="1:200" ht="10.5" customHeight="1" x14ac:dyDescent="0.25">
      <c r="A433" s="212"/>
      <c r="B433" s="637"/>
      <c r="C433" s="1218" t="str">
        <f>IF('FRONT PAGE'!$A$1="www.fly-logics.com","PIC",0)</f>
        <v>PIC</v>
      </c>
      <c r="D433" s="1225"/>
      <c r="E433" s="1225"/>
      <c r="F433" s="1225"/>
      <c r="G433" s="1226"/>
      <c r="H433" s="1129" t="str">
        <f>IF(SUMIFS(LOGBOOK!$Y$5:$Y$1036129,LOGBOOK!$D$5:$D$1036129,F415,LOGBOOK!$AN$5:$AN$1036129,V415,LOGBOOK!$E$5:$E$1036129,L415)=0," ",SUMIFS(LOGBOOK!$Y$5:$Y$1036129,LOGBOOK!$D$5:$D$1036129,F415,LOGBOOK!$AN$5:$AN$1036129,V415,LOGBOOK!$E$5:$E$1036129,L415))</f>
        <v xml:space="preserve"> </v>
      </c>
      <c r="I433" s="1130" t="str">
        <f t="shared" ref="I433" si="468">H433</f>
        <v xml:space="preserve"> </v>
      </c>
      <c r="J433" s="1130"/>
      <c r="K433" s="1130"/>
      <c r="L433" s="1130"/>
      <c r="M433" s="1130"/>
      <c r="N433" s="624"/>
      <c r="O433" s="1220" t="str">
        <f>IF('FRONT PAGE'!$A$1="www.fly-logics.com","DAY",0)</f>
        <v>DAY</v>
      </c>
      <c r="P433" s="1225"/>
      <c r="Q433" s="1225"/>
      <c r="R433" s="1225"/>
      <c r="S433" s="1226"/>
      <c r="T433" s="1127" t="str">
        <f>IF(SUMIFS(LOGBOOK!$AE$5:$AE$1036129,LOGBOOK!$D$5:$D$1036129,F415,LOGBOOK!$AN$5:$AN$1036129,V415,LOGBOOK!$E$5:$E$1036129,L415)=0," ",SUMIFS(LOGBOOK!$AE$5:$AE$1036129,LOGBOOK!$D$5:$D$1036129,F415,LOGBOOK!$AN$5:$AN$1036129,V415,LOGBOOK!$E$5:$E$1036129,L415))</f>
        <v xml:space="preserve"> </v>
      </c>
      <c r="U433" s="1128" t="str">
        <f t="shared" ref="U433" si="469">T433</f>
        <v xml:space="preserve"> </v>
      </c>
      <c r="V433" s="1128"/>
      <c r="W433" s="1128"/>
      <c r="X433" s="1128"/>
      <c r="Y433" s="1128"/>
      <c r="Z433" s="15"/>
      <c r="AA433" s="1143" t="str">
        <f>IF('FRONT PAGE'!$A$1="www.fly-logics.com","TOTAL 1ST
SEMESTER",0)</f>
        <v>TOTAL 1ST
SEMESTER</v>
      </c>
      <c r="AB433" s="1148"/>
      <c r="AC433" s="1148"/>
      <c r="AD433" s="1148"/>
      <c r="AE433" s="1148"/>
      <c r="AF433" s="1144" t="str">
        <f t="shared" ref="AF433" si="470">IF(SUM(AF415:AI432)=0," ",SUM(AF415:AI432))</f>
        <v xml:space="preserve"> </v>
      </c>
      <c r="AG433" s="1149"/>
      <c r="AH433" s="1149"/>
      <c r="AI433" s="1150"/>
      <c r="AJ433" s="1144" t="str">
        <f t="shared" ref="AJ433" si="471">IF(SUM(AJ415:AM432)=0," ",SUM(AJ415:AM432))</f>
        <v xml:space="preserve"> </v>
      </c>
      <c r="AK433" s="1149"/>
      <c r="AL433" s="1149"/>
      <c r="AM433" s="1149"/>
      <c r="AN433" s="1151" t="str">
        <f t="shared" ref="AN433" si="472">IF(SUM(AN415:AQ432)=0," ",SUM(AN415:AQ432))</f>
        <v xml:space="preserve"> </v>
      </c>
      <c r="AO433" s="1149"/>
      <c r="AP433" s="1149"/>
      <c r="AQ433" s="1149"/>
      <c r="AR433" s="1145" t="str">
        <f t="shared" ref="AR433" si="473">IF(SUM(AR415:AT432)=0," ",SUM(AR415:AT432))</f>
        <v xml:space="preserve"> </v>
      </c>
      <c r="AS433" s="1152"/>
      <c r="AT433" s="1153"/>
      <c r="AU433" s="1145" t="str">
        <f t="shared" ref="AU433" si="474">IF(SUM(AU415:AW432)=0," ",SUM(AU415:AW432))</f>
        <v xml:space="preserve"> </v>
      </c>
      <c r="AV433" s="1152"/>
      <c r="AW433" s="1152"/>
      <c r="AX433" s="643"/>
      <c r="AY433" s="637"/>
      <c r="AZ433" s="1218" t="str">
        <f>IF('FRONT PAGE'!$A$1="www.fly-logics.com","PIC",0)</f>
        <v>PIC</v>
      </c>
      <c r="BA433" s="1225"/>
      <c r="BB433" s="1225"/>
      <c r="BC433" s="1225"/>
      <c r="BD433" s="1226"/>
      <c r="BE433" s="1129" t="str">
        <f>IF(SUMIFS(LOGBOOK!$Y$5:$Y$1036129,LOGBOOK!$D$5:$D$1036129,BC415,LOGBOOK!$AN$5:$AN$1036129,BS415,LOGBOOK!$E$5:$E$1036129,BI415)=0," ",SUMIFS(LOGBOOK!$Y$5:$Y$1036129,LOGBOOK!$D$5:$D$1036129,BC415,LOGBOOK!$AN$5:$AN$1036129,BS415,LOGBOOK!$E$5:$E$1036129,BI415))</f>
        <v xml:space="preserve"> </v>
      </c>
      <c r="BF433" s="1130" t="str">
        <f t="shared" ref="BF433" si="475">BE433</f>
        <v xml:space="preserve"> </v>
      </c>
      <c r="BG433" s="1130"/>
      <c r="BH433" s="1130"/>
      <c r="BI433" s="1130"/>
      <c r="BJ433" s="1130"/>
      <c r="BK433" s="624"/>
      <c r="BL433" s="1220" t="str">
        <f>IF('FRONT PAGE'!$A$1="www.fly-logics.com","DAY",0)</f>
        <v>DAY</v>
      </c>
      <c r="BM433" s="1225"/>
      <c r="BN433" s="1225"/>
      <c r="BO433" s="1225"/>
      <c r="BP433" s="1226"/>
      <c r="BQ433" s="1127" t="str">
        <f>IF(SUMIFS(LOGBOOK!$AE$5:$AE$1036129,LOGBOOK!$D$5:$D$1036129,BC415,LOGBOOK!$AN$5:$AN$1036129,BS415,LOGBOOK!$E$5:$E$1036129,BI415)=0," ",SUMIFS(LOGBOOK!$AE$5:$AE$1036129,LOGBOOK!$D$5:$D$1036129,BC415,LOGBOOK!$AN$5:$AN$1036129,BS415,LOGBOOK!$E$5:$E$1036129,BI415))</f>
        <v xml:space="preserve"> </v>
      </c>
      <c r="BR433" s="1128" t="str">
        <f t="shared" ref="BR433" si="476">BQ433</f>
        <v xml:space="preserve"> </v>
      </c>
      <c r="BS433" s="1128"/>
      <c r="BT433" s="1128"/>
      <c r="BU433" s="1128"/>
      <c r="BV433" s="1128"/>
      <c r="BW433" s="15"/>
      <c r="BX433" s="1143" t="str">
        <f>IF('FRONT PAGE'!$A$1="www.fly-logics.com","TOTAL 1ST
SEMESTER",0)</f>
        <v>TOTAL 1ST
SEMESTER</v>
      </c>
      <c r="BY433" s="1148"/>
      <c r="BZ433" s="1148"/>
      <c r="CA433" s="1148"/>
      <c r="CB433" s="1148"/>
      <c r="CC433" s="1144" t="str">
        <f t="shared" ref="CC433" si="477">IF(SUM(CC415:CF432)=0," ",SUM(CC415:CF432))</f>
        <v xml:space="preserve"> </v>
      </c>
      <c r="CD433" s="1149"/>
      <c r="CE433" s="1149"/>
      <c r="CF433" s="1150"/>
      <c r="CG433" s="1144" t="str">
        <f t="shared" ref="CG433" si="478">IF(SUM(CG415:CJ432)=0," ",SUM(CG415:CJ432))</f>
        <v xml:space="preserve"> </v>
      </c>
      <c r="CH433" s="1149"/>
      <c r="CI433" s="1149"/>
      <c r="CJ433" s="1149"/>
      <c r="CK433" s="1151" t="str">
        <f t="shared" ref="CK433" si="479">IF(SUM(CK415:CN432)=0," ",SUM(CK415:CN432))</f>
        <v xml:space="preserve"> </v>
      </c>
      <c r="CL433" s="1149"/>
      <c r="CM433" s="1149"/>
      <c r="CN433" s="1149"/>
      <c r="CO433" s="1145" t="str">
        <f t="shared" ref="CO433" si="480">IF(SUM(CO415:CQ432)=0," ",SUM(CO415:CQ432))</f>
        <v xml:space="preserve"> </v>
      </c>
      <c r="CP433" s="1152"/>
      <c r="CQ433" s="1153"/>
      <c r="CR433" s="1145" t="str">
        <f t="shared" ref="CR433" si="481">IF(SUM(CR415:CT432)=0," ",SUM(CR415:CT432))</f>
        <v xml:space="preserve"> </v>
      </c>
      <c r="CS433" s="1152"/>
      <c r="CT433" s="1152"/>
      <c r="CU433" s="643"/>
      <c r="CV433" s="248"/>
      <c r="CW433" s="212"/>
      <c r="CX433" s="637"/>
      <c r="CY433" s="1218" t="str">
        <f>IF('FRONT PAGE'!$A$1="www.fly-logics.com","PIC",0)</f>
        <v>PIC</v>
      </c>
      <c r="CZ433" s="1225"/>
      <c r="DA433" s="1225"/>
      <c r="DB433" s="1225"/>
      <c r="DC433" s="1226"/>
      <c r="DD433" s="1129" t="str">
        <f>IF(SUMIFS(LOGBOOK!$Y$5:$Y$1036129,LOGBOOK!$D$5:$D$1036129,DB415,LOGBOOK!$AN$5:$AN$1036129,DR415,LOGBOOK!$E$5:$E$1036129,DH415)=0," ",SUMIFS(LOGBOOK!$Y$5:$Y$1036129,LOGBOOK!$D$5:$D$1036129,DB415,LOGBOOK!$AN$5:$AN$1036129,DR415,LOGBOOK!$E$5:$E$1036129,DH415))</f>
        <v xml:space="preserve"> </v>
      </c>
      <c r="DE433" s="1130" t="str">
        <f t="shared" ref="DE433" si="482">DD433</f>
        <v xml:space="preserve"> </v>
      </c>
      <c r="DF433" s="1130"/>
      <c r="DG433" s="1130"/>
      <c r="DH433" s="1130"/>
      <c r="DI433" s="1130"/>
      <c r="DJ433" s="624"/>
      <c r="DK433" s="1220" t="str">
        <f>IF('FRONT PAGE'!$A$1="www.fly-logics.com","DAY",0)</f>
        <v>DAY</v>
      </c>
      <c r="DL433" s="1225"/>
      <c r="DM433" s="1225"/>
      <c r="DN433" s="1225"/>
      <c r="DO433" s="1226"/>
      <c r="DP433" s="1127" t="str">
        <f>IF(SUMIFS(LOGBOOK!$AE$5:$AE$1036129,LOGBOOK!$D$5:$D$1036129,DB415,LOGBOOK!$AN$5:$AN$1036129,DR415,LOGBOOK!$E$5:$E$1036129,DH415)=0," ",SUMIFS(LOGBOOK!$AE$5:$AE$1036129,LOGBOOK!$D$5:$D$1036129,DB415,LOGBOOK!$AN$5:$AN$1036129,DR415,LOGBOOK!$E$5:$E$1036129,DH415))</f>
        <v xml:space="preserve"> </v>
      </c>
      <c r="DQ433" s="1128" t="str">
        <f t="shared" ref="DQ433" si="483">DP433</f>
        <v xml:space="preserve"> </v>
      </c>
      <c r="DR433" s="1128"/>
      <c r="DS433" s="1128"/>
      <c r="DT433" s="1128"/>
      <c r="DU433" s="1128"/>
      <c r="DV433" s="15"/>
      <c r="DW433" s="1143" t="str">
        <f>IF('FRONT PAGE'!$A$1="www.fly-logics.com","TOTAL 1ST
SEMESTER",0)</f>
        <v>TOTAL 1ST
SEMESTER</v>
      </c>
      <c r="DX433" s="1148"/>
      <c r="DY433" s="1148"/>
      <c r="DZ433" s="1148"/>
      <c r="EA433" s="1148"/>
      <c r="EB433" s="1144" t="str">
        <f t="shared" ref="EB433" si="484">IF(SUM(EB415:EE432)=0," ",SUM(EB415:EE432))</f>
        <v xml:space="preserve"> </v>
      </c>
      <c r="EC433" s="1149"/>
      <c r="ED433" s="1149"/>
      <c r="EE433" s="1150"/>
      <c r="EF433" s="1144" t="str">
        <f t="shared" ref="EF433" si="485">IF(SUM(EF415:EI432)=0," ",SUM(EF415:EI432))</f>
        <v xml:space="preserve"> </v>
      </c>
      <c r="EG433" s="1149"/>
      <c r="EH433" s="1149"/>
      <c r="EI433" s="1149"/>
      <c r="EJ433" s="1151" t="str">
        <f t="shared" ref="EJ433" si="486">IF(SUM(EJ415:EM432)=0," ",SUM(EJ415:EM432))</f>
        <v xml:space="preserve"> </v>
      </c>
      <c r="EK433" s="1149"/>
      <c r="EL433" s="1149"/>
      <c r="EM433" s="1149"/>
      <c r="EN433" s="1145" t="str">
        <f t="shared" ref="EN433" si="487">IF(SUM(EN415:EP432)=0," ",SUM(EN415:EP432))</f>
        <v xml:space="preserve"> </v>
      </c>
      <c r="EO433" s="1152"/>
      <c r="EP433" s="1153"/>
      <c r="EQ433" s="1145" t="str">
        <f t="shared" ref="EQ433" si="488">IF(SUM(EQ415:ES432)=0," ",SUM(EQ415:ES432))</f>
        <v xml:space="preserve"> </v>
      </c>
      <c r="ER433" s="1152"/>
      <c r="ES433" s="1152"/>
      <c r="ET433" s="643"/>
      <c r="EU433" s="637"/>
      <c r="EV433" s="1218" t="str">
        <f>IF('FRONT PAGE'!$A$1="www.fly-logics.com","PIC",0)</f>
        <v>PIC</v>
      </c>
      <c r="EW433" s="1225"/>
      <c r="EX433" s="1225"/>
      <c r="EY433" s="1225"/>
      <c r="EZ433" s="1226"/>
      <c r="FA433" s="1129" t="str">
        <f>IF(SUMIFS(LOGBOOK!$Y$5:$Y$1036129,LOGBOOK!$D$5:$D$1036129,EY415,LOGBOOK!$AN$5:$AN$1036129,FO415,LOGBOOK!$E$5:$E$1036129,FE415)=0," ",SUMIFS(LOGBOOK!$Y$5:$Y$1036129,LOGBOOK!$D$5:$D$1036129,EY415,LOGBOOK!$AN$5:$AN$1036129,FO415,LOGBOOK!$E$5:$E$1036129,FE415))</f>
        <v xml:space="preserve"> </v>
      </c>
      <c r="FB433" s="1130" t="str">
        <f t="shared" ref="FB433" si="489">FA433</f>
        <v xml:space="preserve"> </v>
      </c>
      <c r="FC433" s="1130"/>
      <c r="FD433" s="1130"/>
      <c r="FE433" s="1130"/>
      <c r="FF433" s="1130"/>
      <c r="FG433" s="624"/>
      <c r="FH433" s="1220" t="str">
        <f>IF('FRONT PAGE'!$A$1="www.fly-logics.com","DAY",0)</f>
        <v>DAY</v>
      </c>
      <c r="FI433" s="1225"/>
      <c r="FJ433" s="1225"/>
      <c r="FK433" s="1225"/>
      <c r="FL433" s="1226"/>
      <c r="FM433" s="1127" t="str">
        <f>IF(SUMIFS(LOGBOOK!$AE$5:$AE$1036129,LOGBOOK!$D$5:$D$1036129,EY415,LOGBOOK!$AN$5:$AN$1036129,FO415,LOGBOOK!$E$5:$E$1036129,FE415)=0," ",SUMIFS(LOGBOOK!$AE$5:$AE$1036129,LOGBOOK!$D$5:$D$1036129,EY415,LOGBOOK!$AN$5:$AN$1036129,FO415,LOGBOOK!$E$5:$E$1036129,FE415))</f>
        <v xml:space="preserve"> </v>
      </c>
      <c r="FN433" s="1128" t="str">
        <f t="shared" ref="FN433" si="490">FM433</f>
        <v xml:space="preserve"> </v>
      </c>
      <c r="FO433" s="1128"/>
      <c r="FP433" s="1128"/>
      <c r="FQ433" s="1128"/>
      <c r="FR433" s="1128"/>
      <c r="FS433" s="15"/>
      <c r="FT433" s="1143" t="str">
        <f>IF('FRONT PAGE'!$A$1="www.fly-logics.com","TOTAL 1ST
SEMESTER",0)</f>
        <v>TOTAL 1ST
SEMESTER</v>
      </c>
      <c r="FU433" s="1148"/>
      <c r="FV433" s="1148"/>
      <c r="FW433" s="1148"/>
      <c r="FX433" s="1148"/>
      <c r="FY433" s="1144" t="str">
        <f t="shared" ref="FY433" si="491">IF(SUM(FY415:GB432)=0," ",SUM(FY415:GB432))</f>
        <v xml:space="preserve"> </v>
      </c>
      <c r="FZ433" s="1149"/>
      <c r="GA433" s="1149"/>
      <c r="GB433" s="1150"/>
      <c r="GC433" s="1144" t="str">
        <f t="shared" ref="GC433" si="492">IF(SUM(GC415:GF432)=0," ",SUM(GC415:GF432))</f>
        <v xml:space="preserve"> </v>
      </c>
      <c r="GD433" s="1149"/>
      <c r="GE433" s="1149"/>
      <c r="GF433" s="1149"/>
      <c r="GG433" s="1151" t="str">
        <f t="shared" ref="GG433" si="493">IF(SUM(GG415:GJ432)=0," ",SUM(GG415:GJ432))</f>
        <v xml:space="preserve"> </v>
      </c>
      <c r="GH433" s="1149"/>
      <c r="GI433" s="1149"/>
      <c r="GJ433" s="1149"/>
      <c r="GK433" s="1145" t="str">
        <f t="shared" ref="GK433" si="494">IF(SUM(GK415:GM432)=0," ",SUM(GK415:GM432))</f>
        <v xml:space="preserve"> </v>
      </c>
      <c r="GL433" s="1152"/>
      <c r="GM433" s="1153"/>
      <c r="GN433" s="1145" t="str">
        <f t="shared" ref="GN433" si="495">IF(SUM(GN415:GP432)=0," ",SUM(GN415:GP432))</f>
        <v xml:space="preserve"> </v>
      </c>
      <c r="GO433" s="1152"/>
      <c r="GP433" s="1152"/>
      <c r="GQ433" s="643"/>
      <c r="GR433" s="6"/>
    </row>
    <row r="434" spans="1:200" ht="8.85" customHeight="1" x14ac:dyDescent="0.25">
      <c r="A434" s="212"/>
      <c r="B434" s="637"/>
      <c r="C434" s="1225"/>
      <c r="D434" s="1225"/>
      <c r="E434" s="1225"/>
      <c r="F434" s="1225"/>
      <c r="G434" s="1226"/>
      <c r="H434" s="1129"/>
      <c r="I434" s="1130"/>
      <c r="J434" s="1130"/>
      <c r="K434" s="1130"/>
      <c r="L434" s="1130"/>
      <c r="M434" s="1130"/>
      <c r="N434" s="624"/>
      <c r="O434" s="1225"/>
      <c r="P434" s="1225"/>
      <c r="Q434" s="1225"/>
      <c r="R434" s="1225"/>
      <c r="S434" s="1226"/>
      <c r="T434" s="1127"/>
      <c r="U434" s="1128"/>
      <c r="V434" s="1128"/>
      <c r="W434" s="1128"/>
      <c r="X434" s="1128"/>
      <c r="Y434" s="1128"/>
      <c r="Z434" s="15"/>
      <c r="AA434" s="1148"/>
      <c r="AB434" s="1154"/>
      <c r="AC434" s="1154"/>
      <c r="AD434" s="1154"/>
      <c r="AE434" s="1148"/>
      <c r="AF434" s="1149"/>
      <c r="AG434" s="1155"/>
      <c r="AH434" s="1155"/>
      <c r="AI434" s="1150"/>
      <c r="AJ434" s="1149"/>
      <c r="AK434" s="1155"/>
      <c r="AL434" s="1155"/>
      <c r="AM434" s="1149"/>
      <c r="AN434" s="1156"/>
      <c r="AO434" s="1155"/>
      <c r="AP434" s="1155"/>
      <c r="AQ434" s="1149"/>
      <c r="AR434" s="1152"/>
      <c r="AS434" s="1157"/>
      <c r="AT434" s="1153"/>
      <c r="AU434" s="1152"/>
      <c r="AV434" s="1157"/>
      <c r="AW434" s="1152"/>
      <c r="AX434" s="643"/>
      <c r="AY434" s="637"/>
      <c r="AZ434" s="1225"/>
      <c r="BA434" s="1225"/>
      <c r="BB434" s="1225"/>
      <c r="BC434" s="1225"/>
      <c r="BD434" s="1226"/>
      <c r="BE434" s="1129"/>
      <c r="BF434" s="1130"/>
      <c r="BG434" s="1130"/>
      <c r="BH434" s="1130"/>
      <c r="BI434" s="1130"/>
      <c r="BJ434" s="1130"/>
      <c r="BK434" s="624"/>
      <c r="BL434" s="1225"/>
      <c r="BM434" s="1225"/>
      <c r="BN434" s="1225"/>
      <c r="BO434" s="1225"/>
      <c r="BP434" s="1226"/>
      <c r="BQ434" s="1127"/>
      <c r="BR434" s="1128"/>
      <c r="BS434" s="1128"/>
      <c r="BT434" s="1128"/>
      <c r="BU434" s="1128"/>
      <c r="BV434" s="1128"/>
      <c r="BW434" s="15"/>
      <c r="BX434" s="1148"/>
      <c r="BY434" s="1154"/>
      <c r="BZ434" s="1154"/>
      <c r="CA434" s="1154"/>
      <c r="CB434" s="1148"/>
      <c r="CC434" s="1149"/>
      <c r="CD434" s="1155"/>
      <c r="CE434" s="1155"/>
      <c r="CF434" s="1150"/>
      <c r="CG434" s="1149"/>
      <c r="CH434" s="1155"/>
      <c r="CI434" s="1155"/>
      <c r="CJ434" s="1149"/>
      <c r="CK434" s="1156"/>
      <c r="CL434" s="1155"/>
      <c r="CM434" s="1155"/>
      <c r="CN434" s="1149"/>
      <c r="CO434" s="1152"/>
      <c r="CP434" s="1157"/>
      <c r="CQ434" s="1153"/>
      <c r="CR434" s="1152"/>
      <c r="CS434" s="1157"/>
      <c r="CT434" s="1152"/>
      <c r="CU434" s="643"/>
      <c r="CV434" s="248"/>
      <c r="CW434" s="212"/>
      <c r="CX434" s="637"/>
      <c r="CY434" s="1225"/>
      <c r="CZ434" s="1225"/>
      <c r="DA434" s="1225"/>
      <c r="DB434" s="1225"/>
      <c r="DC434" s="1226"/>
      <c r="DD434" s="1129"/>
      <c r="DE434" s="1130"/>
      <c r="DF434" s="1130"/>
      <c r="DG434" s="1130"/>
      <c r="DH434" s="1130"/>
      <c r="DI434" s="1130"/>
      <c r="DJ434" s="624"/>
      <c r="DK434" s="1225"/>
      <c r="DL434" s="1225"/>
      <c r="DM434" s="1225"/>
      <c r="DN434" s="1225"/>
      <c r="DO434" s="1226"/>
      <c r="DP434" s="1127"/>
      <c r="DQ434" s="1128"/>
      <c r="DR434" s="1128"/>
      <c r="DS434" s="1128"/>
      <c r="DT434" s="1128"/>
      <c r="DU434" s="1128"/>
      <c r="DV434" s="15"/>
      <c r="DW434" s="1148"/>
      <c r="DX434" s="1154"/>
      <c r="DY434" s="1154"/>
      <c r="DZ434" s="1154"/>
      <c r="EA434" s="1148"/>
      <c r="EB434" s="1149"/>
      <c r="EC434" s="1155"/>
      <c r="ED434" s="1155"/>
      <c r="EE434" s="1150"/>
      <c r="EF434" s="1149"/>
      <c r="EG434" s="1155"/>
      <c r="EH434" s="1155"/>
      <c r="EI434" s="1149"/>
      <c r="EJ434" s="1156"/>
      <c r="EK434" s="1155"/>
      <c r="EL434" s="1155"/>
      <c r="EM434" s="1149"/>
      <c r="EN434" s="1152"/>
      <c r="EO434" s="1157"/>
      <c r="EP434" s="1153"/>
      <c r="EQ434" s="1152"/>
      <c r="ER434" s="1157"/>
      <c r="ES434" s="1152"/>
      <c r="ET434" s="643"/>
      <c r="EU434" s="637"/>
      <c r="EV434" s="1225"/>
      <c r="EW434" s="1225"/>
      <c r="EX434" s="1225"/>
      <c r="EY434" s="1225"/>
      <c r="EZ434" s="1226"/>
      <c r="FA434" s="1129"/>
      <c r="FB434" s="1130"/>
      <c r="FC434" s="1130"/>
      <c r="FD434" s="1130"/>
      <c r="FE434" s="1130"/>
      <c r="FF434" s="1130"/>
      <c r="FG434" s="624"/>
      <c r="FH434" s="1225"/>
      <c r="FI434" s="1225"/>
      <c r="FJ434" s="1225"/>
      <c r="FK434" s="1225"/>
      <c r="FL434" s="1226"/>
      <c r="FM434" s="1127"/>
      <c r="FN434" s="1128"/>
      <c r="FO434" s="1128"/>
      <c r="FP434" s="1128"/>
      <c r="FQ434" s="1128"/>
      <c r="FR434" s="1128"/>
      <c r="FS434" s="15"/>
      <c r="FT434" s="1148"/>
      <c r="FU434" s="1154"/>
      <c r="FV434" s="1154"/>
      <c r="FW434" s="1154"/>
      <c r="FX434" s="1148"/>
      <c r="FY434" s="1149"/>
      <c r="FZ434" s="1155"/>
      <c r="GA434" s="1155"/>
      <c r="GB434" s="1150"/>
      <c r="GC434" s="1149"/>
      <c r="GD434" s="1155"/>
      <c r="GE434" s="1155"/>
      <c r="GF434" s="1149"/>
      <c r="GG434" s="1156"/>
      <c r="GH434" s="1155"/>
      <c r="GI434" s="1155"/>
      <c r="GJ434" s="1149"/>
      <c r="GK434" s="1152"/>
      <c r="GL434" s="1157"/>
      <c r="GM434" s="1153"/>
      <c r="GN434" s="1152"/>
      <c r="GO434" s="1157"/>
      <c r="GP434" s="1152"/>
      <c r="GQ434" s="643"/>
      <c r="GR434" s="6"/>
    </row>
    <row r="435" spans="1:200" ht="3" customHeight="1" x14ac:dyDescent="0.25">
      <c r="A435" s="212"/>
      <c r="B435" s="637"/>
      <c r="C435" s="624"/>
      <c r="D435" s="624"/>
      <c r="E435" s="624"/>
      <c r="F435" s="624"/>
      <c r="G435" s="624"/>
      <c r="H435" s="624"/>
      <c r="I435" s="624"/>
      <c r="J435" s="624"/>
      <c r="K435" s="624"/>
      <c r="L435" s="624"/>
      <c r="M435" s="624"/>
      <c r="N435" s="624"/>
      <c r="O435" s="624"/>
      <c r="P435" s="624"/>
      <c r="Q435" s="624"/>
      <c r="R435" s="624"/>
      <c r="S435" s="624"/>
      <c r="T435" s="624"/>
      <c r="U435" s="624"/>
      <c r="V435" s="624"/>
      <c r="W435" s="624"/>
      <c r="X435" s="624"/>
      <c r="Y435" s="624"/>
      <c r="Z435" s="15"/>
      <c r="AA435" s="1148"/>
      <c r="AB435" s="1154"/>
      <c r="AC435" s="1154"/>
      <c r="AD435" s="1154"/>
      <c r="AE435" s="1148"/>
      <c r="AF435" s="1149"/>
      <c r="AG435" s="1155"/>
      <c r="AH435" s="1155"/>
      <c r="AI435" s="1150"/>
      <c r="AJ435" s="1149"/>
      <c r="AK435" s="1155"/>
      <c r="AL435" s="1155"/>
      <c r="AM435" s="1149"/>
      <c r="AN435" s="1156"/>
      <c r="AO435" s="1155"/>
      <c r="AP435" s="1155"/>
      <c r="AQ435" s="1149"/>
      <c r="AR435" s="1152"/>
      <c r="AS435" s="1157"/>
      <c r="AT435" s="1153"/>
      <c r="AU435" s="1152"/>
      <c r="AV435" s="1157"/>
      <c r="AW435" s="1152"/>
      <c r="AX435" s="643"/>
      <c r="AY435" s="637"/>
      <c r="AZ435" s="624"/>
      <c r="BA435" s="624"/>
      <c r="BB435" s="624"/>
      <c r="BC435" s="624"/>
      <c r="BD435" s="624"/>
      <c r="BE435" s="624"/>
      <c r="BF435" s="624"/>
      <c r="BG435" s="624"/>
      <c r="BH435" s="624"/>
      <c r="BI435" s="624"/>
      <c r="BJ435" s="624"/>
      <c r="BK435" s="624"/>
      <c r="BL435" s="624"/>
      <c r="BM435" s="624"/>
      <c r="BN435" s="624"/>
      <c r="BO435" s="624"/>
      <c r="BP435" s="624"/>
      <c r="BQ435" s="624"/>
      <c r="BR435" s="624"/>
      <c r="BS435" s="624"/>
      <c r="BT435" s="624"/>
      <c r="BU435" s="624"/>
      <c r="BV435" s="624"/>
      <c r="BW435" s="15"/>
      <c r="BX435" s="1148"/>
      <c r="BY435" s="1154"/>
      <c r="BZ435" s="1154"/>
      <c r="CA435" s="1154"/>
      <c r="CB435" s="1148"/>
      <c r="CC435" s="1149"/>
      <c r="CD435" s="1155"/>
      <c r="CE435" s="1155"/>
      <c r="CF435" s="1150"/>
      <c r="CG435" s="1149"/>
      <c r="CH435" s="1155"/>
      <c r="CI435" s="1155"/>
      <c r="CJ435" s="1149"/>
      <c r="CK435" s="1156"/>
      <c r="CL435" s="1155"/>
      <c r="CM435" s="1155"/>
      <c r="CN435" s="1149"/>
      <c r="CO435" s="1152"/>
      <c r="CP435" s="1157"/>
      <c r="CQ435" s="1153"/>
      <c r="CR435" s="1152"/>
      <c r="CS435" s="1157"/>
      <c r="CT435" s="1152"/>
      <c r="CU435" s="643"/>
      <c r="CV435" s="248"/>
      <c r="CW435" s="212"/>
      <c r="CX435" s="637"/>
      <c r="CY435" s="624"/>
      <c r="CZ435" s="624"/>
      <c r="DA435" s="624"/>
      <c r="DB435" s="624"/>
      <c r="DC435" s="624"/>
      <c r="DD435" s="624"/>
      <c r="DE435" s="624"/>
      <c r="DF435" s="624"/>
      <c r="DG435" s="624"/>
      <c r="DH435" s="624"/>
      <c r="DI435" s="624"/>
      <c r="DJ435" s="624"/>
      <c r="DK435" s="624"/>
      <c r="DL435" s="624"/>
      <c r="DM435" s="624"/>
      <c r="DN435" s="624"/>
      <c r="DO435" s="624"/>
      <c r="DP435" s="624"/>
      <c r="DQ435" s="624"/>
      <c r="DR435" s="624"/>
      <c r="DS435" s="624"/>
      <c r="DT435" s="624"/>
      <c r="DU435" s="624"/>
      <c r="DV435" s="15"/>
      <c r="DW435" s="1148"/>
      <c r="DX435" s="1154"/>
      <c r="DY435" s="1154"/>
      <c r="DZ435" s="1154"/>
      <c r="EA435" s="1148"/>
      <c r="EB435" s="1149"/>
      <c r="EC435" s="1155"/>
      <c r="ED435" s="1155"/>
      <c r="EE435" s="1150"/>
      <c r="EF435" s="1149"/>
      <c r="EG435" s="1155"/>
      <c r="EH435" s="1155"/>
      <c r="EI435" s="1149"/>
      <c r="EJ435" s="1156"/>
      <c r="EK435" s="1155"/>
      <c r="EL435" s="1155"/>
      <c r="EM435" s="1149"/>
      <c r="EN435" s="1152"/>
      <c r="EO435" s="1157"/>
      <c r="EP435" s="1153"/>
      <c r="EQ435" s="1152"/>
      <c r="ER435" s="1157"/>
      <c r="ES435" s="1152"/>
      <c r="ET435" s="643"/>
      <c r="EU435" s="637"/>
      <c r="EV435" s="624"/>
      <c r="EW435" s="624"/>
      <c r="EX435" s="624"/>
      <c r="EY435" s="624"/>
      <c r="EZ435" s="624"/>
      <c r="FA435" s="624"/>
      <c r="FB435" s="624"/>
      <c r="FC435" s="624"/>
      <c r="FD435" s="624"/>
      <c r="FE435" s="624"/>
      <c r="FF435" s="624"/>
      <c r="FG435" s="624"/>
      <c r="FH435" s="624"/>
      <c r="FI435" s="624"/>
      <c r="FJ435" s="624"/>
      <c r="FK435" s="624"/>
      <c r="FL435" s="624"/>
      <c r="FM435" s="624"/>
      <c r="FN435" s="624"/>
      <c r="FO435" s="624"/>
      <c r="FP435" s="624"/>
      <c r="FQ435" s="624"/>
      <c r="FR435" s="624"/>
      <c r="FS435" s="15"/>
      <c r="FT435" s="1148"/>
      <c r="FU435" s="1154"/>
      <c r="FV435" s="1154"/>
      <c r="FW435" s="1154"/>
      <c r="FX435" s="1148"/>
      <c r="FY435" s="1149"/>
      <c r="FZ435" s="1155"/>
      <c r="GA435" s="1155"/>
      <c r="GB435" s="1150"/>
      <c r="GC435" s="1149"/>
      <c r="GD435" s="1155"/>
      <c r="GE435" s="1155"/>
      <c r="GF435" s="1149"/>
      <c r="GG435" s="1156"/>
      <c r="GH435" s="1155"/>
      <c r="GI435" s="1155"/>
      <c r="GJ435" s="1149"/>
      <c r="GK435" s="1152"/>
      <c r="GL435" s="1157"/>
      <c r="GM435" s="1153"/>
      <c r="GN435" s="1152"/>
      <c r="GO435" s="1157"/>
      <c r="GP435" s="1152"/>
      <c r="GQ435" s="643"/>
      <c r="GR435" s="6"/>
    </row>
    <row r="436" spans="1:200" ht="11.25" customHeight="1" x14ac:dyDescent="0.25">
      <c r="A436" s="212"/>
      <c r="B436" s="637"/>
      <c r="C436" s="1218" t="str">
        <f>IF('FRONT PAGE'!$A$1="www.fly-logics.com","SIC",0)</f>
        <v>SIC</v>
      </c>
      <c r="D436" s="1225"/>
      <c r="E436" s="1225"/>
      <c r="F436" s="1225"/>
      <c r="G436" s="1226"/>
      <c r="H436" s="1129" t="str">
        <f>IF(SUMIFS(LOGBOOK!$Z$5:$Z$1036129,LOGBOOK!$D$5:$D$1036129,F415,LOGBOOK!$AN$5:$AN$1036129,V415,LOGBOOK!$E$5:$E$1036129,L415)=0," ",SUMIFS(LOGBOOK!$Z$5:$Z$1036129,LOGBOOK!$D$5:$D$1036129,F415,LOGBOOK!$AN$5:$AN$1036129,V415,LOGBOOK!$E$5:$E$1036129,L415))</f>
        <v xml:space="preserve"> </v>
      </c>
      <c r="I436" s="1130" t="str">
        <f t="shared" ref="I436" si="496">H436</f>
        <v xml:space="preserve"> </v>
      </c>
      <c r="J436" s="1130"/>
      <c r="K436" s="1130"/>
      <c r="L436" s="1130"/>
      <c r="M436" s="1130"/>
      <c r="N436" s="624"/>
      <c r="O436" s="1220" t="str">
        <f>IF('FRONT PAGE'!$A$1="www.fly-logics.com","NIGHT",0)</f>
        <v>NIGHT</v>
      </c>
      <c r="P436" s="1225"/>
      <c r="Q436" s="1225"/>
      <c r="R436" s="1225"/>
      <c r="S436" s="1226"/>
      <c r="T436" s="1127" t="str">
        <f>IF(SUMIFS(LOGBOOK!$AF$5:$AF$1036129,LOGBOOK!$D$5:$D$1036129,F415,LOGBOOK!$AN$5:$AN$1036129,V415,LOGBOOK!$E$5:$E$1036129,L415)=0," ",SUMIFS(LOGBOOK!$AF$5:$AF$1036129,LOGBOOK!$D$5:$D$1036129,F415,LOGBOOK!$AN$5:$AN$1036129,V415,LOGBOOK!$E$5:$E$1036129,L415))</f>
        <v xml:space="preserve"> </v>
      </c>
      <c r="U436" s="1128" t="str">
        <f t="shared" ref="U436" si="497">T436</f>
        <v xml:space="preserve"> </v>
      </c>
      <c r="V436" s="1128"/>
      <c r="W436" s="1128"/>
      <c r="X436" s="1128"/>
      <c r="Y436" s="1128"/>
      <c r="Z436" s="15"/>
      <c r="AA436" s="1148"/>
      <c r="AB436" s="1148"/>
      <c r="AC436" s="1148"/>
      <c r="AD436" s="1148"/>
      <c r="AE436" s="1148"/>
      <c r="AF436" s="1149"/>
      <c r="AG436" s="1149"/>
      <c r="AH436" s="1149"/>
      <c r="AI436" s="1150"/>
      <c r="AJ436" s="1149"/>
      <c r="AK436" s="1149"/>
      <c r="AL436" s="1149"/>
      <c r="AM436" s="1149"/>
      <c r="AN436" s="1156"/>
      <c r="AO436" s="1149"/>
      <c r="AP436" s="1149"/>
      <c r="AQ436" s="1149"/>
      <c r="AR436" s="1152"/>
      <c r="AS436" s="1152"/>
      <c r="AT436" s="1153"/>
      <c r="AU436" s="1152"/>
      <c r="AV436" s="1152"/>
      <c r="AW436" s="1152"/>
      <c r="AX436" s="643"/>
      <c r="AY436" s="637"/>
      <c r="AZ436" s="1218" t="str">
        <f>IF('FRONT PAGE'!$A$1="www.fly-logics.com","SIC",0)</f>
        <v>SIC</v>
      </c>
      <c r="BA436" s="1225"/>
      <c r="BB436" s="1225"/>
      <c r="BC436" s="1225"/>
      <c r="BD436" s="1226"/>
      <c r="BE436" s="1129" t="str">
        <f>IF(SUMIFS(LOGBOOK!$Z$5:$Z$1036129,LOGBOOK!$D$5:$D$1036129,BC415,LOGBOOK!$AN$5:$AN$1036129,BS415,LOGBOOK!$E$5:$E$1036129,BI415)=0," ",SUMIFS(LOGBOOK!$Z$5:$Z$1036129,LOGBOOK!$D$5:$D$1036129,BC415,LOGBOOK!$AN$5:$AN$1036129,BS415,LOGBOOK!$E$5:$E$1036129,BI415))</f>
        <v xml:space="preserve"> </v>
      </c>
      <c r="BF436" s="1130" t="str">
        <f t="shared" ref="BF436" si="498">BE436</f>
        <v xml:space="preserve"> </v>
      </c>
      <c r="BG436" s="1130"/>
      <c r="BH436" s="1130"/>
      <c r="BI436" s="1130"/>
      <c r="BJ436" s="1130"/>
      <c r="BK436" s="624"/>
      <c r="BL436" s="1220" t="str">
        <f>IF('FRONT PAGE'!$A$1="www.fly-logics.com","NIGHT",0)</f>
        <v>NIGHT</v>
      </c>
      <c r="BM436" s="1225"/>
      <c r="BN436" s="1225"/>
      <c r="BO436" s="1225"/>
      <c r="BP436" s="1226"/>
      <c r="BQ436" s="1127" t="str">
        <f>IF(SUMIFS(LOGBOOK!$AF$5:$AF$1036129,LOGBOOK!$D$5:$D$1036129,BC415,LOGBOOK!$AN$5:$AN$1036129,BS415,LOGBOOK!$E$5:$E$1036129,BI415)=0," ",SUMIFS(LOGBOOK!$AF$5:$AF$1036129,LOGBOOK!$D$5:$D$1036129,BC415,LOGBOOK!$AN$5:$AN$1036129,BS415,LOGBOOK!$E$5:$E$1036129,BI415))</f>
        <v xml:space="preserve"> </v>
      </c>
      <c r="BR436" s="1128" t="str">
        <f t="shared" ref="BR436" si="499">BQ436</f>
        <v xml:space="preserve"> </v>
      </c>
      <c r="BS436" s="1128"/>
      <c r="BT436" s="1128"/>
      <c r="BU436" s="1128"/>
      <c r="BV436" s="1128"/>
      <c r="BW436" s="15"/>
      <c r="BX436" s="1148"/>
      <c r="BY436" s="1148"/>
      <c r="BZ436" s="1148"/>
      <c r="CA436" s="1148"/>
      <c r="CB436" s="1148"/>
      <c r="CC436" s="1149"/>
      <c r="CD436" s="1149"/>
      <c r="CE436" s="1149"/>
      <c r="CF436" s="1150"/>
      <c r="CG436" s="1149"/>
      <c r="CH436" s="1149"/>
      <c r="CI436" s="1149"/>
      <c r="CJ436" s="1149"/>
      <c r="CK436" s="1156"/>
      <c r="CL436" s="1149"/>
      <c r="CM436" s="1149"/>
      <c r="CN436" s="1149"/>
      <c r="CO436" s="1152"/>
      <c r="CP436" s="1152"/>
      <c r="CQ436" s="1153"/>
      <c r="CR436" s="1152"/>
      <c r="CS436" s="1152"/>
      <c r="CT436" s="1152"/>
      <c r="CU436" s="643"/>
      <c r="CV436" s="248"/>
      <c r="CW436" s="212"/>
      <c r="CX436" s="637"/>
      <c r="CY436" s="1218" t="str">
        <f>IF('FRONT PAGE'!$A$1="www.fly-logics.com","SIC",0)</f>
        <v>SIC</v>
      </c>
      <c r="CZ436" s="1225"/>
      <c r="DA436" s="1225"/>
      <c r="DB436" s="1225"/>
      <c r="DC436" s="1226"/>
      <c r="DD436" s="1129" t="str">
        <f>IF(SUMIFS(LOGBOOK!$Z$5:$Z$1036129,LOGBOOK!$D$5:$D$1036129,DB415,LOGBOOK!$AN$5:$AN$1036129,DR415,LOGBOOK!$E$5:$E$1036129,DH415)=0," ",SUMIFS(LOGBOOK!$Z$5:$Z$1036129,LOGBOOK!$D$5:$D$1036129,DB415,LOGBOOK!$AN$5:$AN$1036129,DR415,LOGBOOK!$E$5:$E$1036129,DH415))</f>
        <v xml:space="preserve"> </v>
      </c>
      <c r="DE436" s="1130" t="str">
        <f t="shared" ref="DE436" si="500">DD436</f>
        <v xml:space="preserve"> </v>
      </c>
      <c r="DF436" s="1130"/>
      <c r="DG436" s="1130"/>
      <c r="DH436" s="1130"/>
      <c r="DI436" s="1130"/>
      <c r="DJ436" s="624"/>
      <c r="DK436" s="1220" t="str">
        <f>IF('FRONT PAGE'!$A$1="www.fly-logics.com","NIGHT",0)</f>
        <v>NIGHT</v>
      </c>
      <c r="DL436" s="1225"/>
      <c r="DM436" s="1225"/>
      <c r="DN436" s="1225"/>
      <c r="DO436" s="1226"/>
      <c r="DP436" s="1127" t="str">
        <f>IF(SUMIFS(LOGBOOK!$AF$5:$AF$1036129,LOGBOOK!$D$5:$D$1036129,DB415,LOGBOOK!$AN$5:$AN$1036129,DR415,LOGBOOK!$E$5:$E$1036129,DH415)=0," ",SUMIFS(LOGBOOK!$AF$5:$AF$1036129,LOGBOOK!$D$5:$D$1036129,DB415,LOGBOOK!$AN$5:$AN$1036129,DR415,LOGBOOK!$E$5:$E$1036129,DH415))</f>
        <v xml:space="preserve"> </v>
      </c>
      <c r="DQ436" s="1128" t="str">
        <f t="shared" ref="DQ436" si="501">DP436</f>
        <v xml:space="preserve"> </v>
      </c>
      <c r="DR436" s="1128"/>
      <c r="DS436" s="1128"/>
      <c r="DT436" s="1128"/>
      <c r="DU436" s="1128"/>
      <c r="DV436" s="15"/>
      <c r="DW436" s="1148"/>
      <c r="DX436" s="1148"/>
      <c r="DY436" s="1148"/>
      <c r="DZ436" s="1148"/>
      <c r="EA436" s="1148"/>
      <c r="EB436" s="1149"/>
      <c r="EC436" s="1149"/>
      <c r="ED436" s="1149"/>
      <c r="EE436" s="1150"/>
      <c r="EF436" s="1149"/>
      <c r="EG436" s="1149"/>
      <c r="EH436" s="1149"/>
      <c r="EI436" s="1149"/>
      <c r="EJ436" s="1156"/>
      <c r="EK436" s="1149"/>
      <c r="EL436" s="1149"/>
      <c r="EM436" s="1149"/>
      <c r="EN436" s="1152"/>
      <c r="EO436" s="1152"/>
      <c r="EP436" s="1153"/>
      <c r="EQ436" s="1152"/>
      <c r="ER436" s="1152"/>
      <c r="ES436" s="1152"/>
      <c r="ET436" s="643"/>
      <c r="EU436" s="637"/>
      <c r="EV436" s="1218" t="str">
        <f>IF('FRONT PAGE'!$A$1="www.fly-logics.com","SIC",0)</f>
        <v>SIC</v>
      </c>
      <c r="EW436" s="1225"/>
      <c r="EX436" s="1225"/>
      <c r="EY436" s="1225"/>
      <c r="EZ436" s="1226"/>
      <c r="FA436" s="1129" t="str">
        <f>IF(SUMIFS(LOGBOOK!$Z$5:$Z$1036129,LOGBOOK!$D$5:$D$1036129,EY415,LOGBOOK!$AN$5:$AN$1036129,FO415,LOGBOOK!$E$5:$E$1036129,FE415)=0," ",SUMIFS(LOGBOOK!$Z$5:$Z$1036129,LOGBOOK!$D$5:$D$1036129,EY415,LOGBOOK!$AN$5:$AN$1036129,FO415,LOGBOOK!$E$5:$E$1036129,FE415))</f>
        <v xml:space="preserve"> </v>
      </c>
      <c r="FB436" s="1130" t="str">
        <f t="shared" ref="FB436" si="502">FA436</f>
        <v xml:space="preserve"> </v>
      </c>
      <c r="FC436" s="1130"/>
      <c r="FD436" s="1130"/>
      <c r="FE436" s="1130"/>
      <c r="FF436" s="1130"/>
      <c r="FG436" s="624"/>
      <c r="FH436" s="1220" t="str">
        <f>IF('FRONT PAGE'!$A$1="www.fly-logics.com","NIGHT",0)</f>
        <v>NIGHT</v>
      </c>
      <c r="FI436" s="1225"/>
      <c r="FJ436" s="1225"/>
      <c r="FK436" s="1225"/>
      <c r="FL436" s="1226"/>
      <c r="FM436" s="1127" t="str">
        <f>IF(SUMIFS(LOGBOOK!$AF$5:$AF$1036129,LOGBOOK!$D$5:$D$1036129,EY415,LOGBOOK!$AN$5:$AN$1036129,FO415,LOGBOOK!$E$5:$E$1036129,FE415)=0," ",SUMIFS(LOGBOOK!$AF$5:$AF$1036129,LOGBOOK!$D$5:$D$1036129,EY415,LOGBOOK!$AN$5:$AN$1036129,FO415,LOGBOOK!$E$5:$E$1036129,FE415))</f>
        <v xml:space="preserve"> </v>
      </c>
      <c r="FN436" s="1128" t="str">
        <f t="shared" ref="FN436" si="503">FM436</f>
        <v xml:space="preserve"> </v>
      </c>
      <c r="FO436" s="1128"/>
      <c r="FP436" s="1128"/>
      <c r="FQ436" s="1128"/>
      <c r="FR436" s="1128"/>
      <c r="FS436" s="15"/>
      <c r="FT436" s="1148"/>
      <c r="FU436" s="1148"/>
      <c r="FV436" s="1148"/>
      <c r="FW436" s="1148"/>
      <c r="FX436" s="1148"/>
      <c r="FY436" s="1149"/>
      <c r="FZ436" s="1149"/>
      <c r="GA436" s="1149"/>
      <c r="GB436" s="1150"/>
      <c r="GC436" s="1149"/>
      <c r="GD436" s="1149"/>
      <c r="GE436" s="1149"/>
      <c r="GF436" s="1149"/>
      <c r="GG436" s="1156"/>
      <c r="GH436" s="1149"/>
      <c r="GI436" s="1149"/>
      <c r="GJ436" s="1149"/>
      <c r="GK436" s="1152"/>
      <c r="GL436" s="1152"/>
      <c r="GM436" s="1153"/>
      <c r="GN436" s="1152"/>
      <c r="GO436" s="1152"/>
      <c r="GP436" s="1152"/>
      <c r="GQ436" s="643"/>
      <c r="GR436" s="6"/>
    </row>
    <row r="437" spans="1:200" ht="8.85" customHeight="1" x14ac:dyDescent="0.25">
      <c r="A437" s="212"/>
      <c r="B437" s="637"/>
      <c r="C437" s="1225"/>
      <c r="D437" s="1225"/>
      <c r="E437" s="1225"/>
      <c r="F437" s="1225"/>
      <c r="G437" s="1226"/>
      <c r="H437" s="1129"/>
      <c r="I437" s="1130"/>
      <c r="J437" s="1130"/>
      <c r="K437" s="1130"/>
      <c r="L437" s="1130"/>
      <c r="M437" s="1130"/>
      <c r="N437" s="624"/>
      <c r="O437" s="1225"/>
      <c r="P437" s="1225"/>
      <c r="Q437" s="1225"/>
      <c r="R437" s="1225"/>
      <c r="S437" s="1226"/>
      <c r="T437" s="1127"/>
      <c r="U437" s="1128"/>
      <c r="V437" s="1128"/>
      <c r="W437" s="1128"/>
      <c r="X437" s="1128"/>
      <c r="Y437" s="1128"/>
      <c r="Z437" s="15"/>
      <c r="AA437" s="629" t="str">
        <f>IF('FRONT PAGE'!$A$1="www.fly-logics.com","JUL",0)</f>
        <v>JUL</v>
      </c>
      <c r="AB437" s="631"/>
      <c r="AC437" s="631"/>
      <c r="AD437" s="631"/>
      <c r="AE437" s="631"/>
      <c r="AF437" s="630" t="str">
        <f>IF(SUMIFS(LOGBOOK!$Y$5:$Y$1036129,LOGBOOK!$D$5:$D$1036129,F415,LOGBOOK!$AN$5:$AN$1036129,V415,LOGBOOK!$E$5:$E$1036129,L415,LOGBOOK!$AM$5:$AM$1036129,"JUL")=0," ",SUMIFS(LOGBOOK!$Y$5:$Y$1036129,LOGBOOK!$D$5:$D$1036129,F415,LOGBOOK!$AN$5:$AN$1036129,V415,LOGBOOK!$E$5:$E$1036129,L415,LOGBOOK!$AM$5:$AM$1036129,"JUL"))</f>
        <v xml:space="preserve"> </v>
      </c>
      <c r="AG437" s="625"/>
      <c r="AH437" s="625"/>
      <c r="AI437" s="625"/>
      <c r="AJ437" s="650" t="str">
        <f>IF(SUMIFS(LOGBOOK!$Z$5:$Z$1036129,LOGBOOK!$D$5:$D$1036129,F415,LOGBOOK!$AN$5:$AN$1036129,V415,LOGBOOK!$E$5:$E$1036129,L415,LOGBOOK!$AM$5:$AM$1036129,"JUL")=0," ",SUMIFS(LOGBOOK!$Z$5:$Z$1036129,LOGBOOK!$D$5:$D$1036129,F415,LOGBOOK!$AN$5:$AN$1036129,V415,LOGBOOK!$E$5:$E$1036129,L415,LOGBOOK!$AM$5:$AM$1036129,"JUL"))</f>
        <v xml:space="preserve"> </v>
      </c>
      <c r="AK437" s="651"/>
      <c r="AL437" s="651"/>
      <c r="AM437" s="651"/>
      <c r="AN437" s="630" t="str">
        <f>IF(SUMIFS(LOGBOOK!$AA$5:$AA$1036129,LOGBOOK!$D$5:$D$1036129,F415,LOGBOOK!$AN$5:$AN$1036129,V415,LOGBOOK!$E$5:$E$1036129,L415,LOGBOOK!$AM$5:$AM$1036129,"JUL")=0," ",SUMIFS(LOGBOOK!$AA$5:$AA$1036129,LOGBOOK!$D$5:$D$1036129,F415,LOGBOOK!$AN$5:$AN$1036129,V415,LOGBOOK!$E$5:$E$1036129,L415,LOGBOOK!$AM$5:$AM$1036129,"JUL"))</f>
        <v xml:space="preserve"> </v>
      </c>
      <c r="AO437" s="625"/>
      <c r="AP437" s="625"/>
      <c r="AQ437" s="625"/>
      <c r="AR437" s="623" t="str">
        <f>IF(SUMIFS(LOGBOOK!$AE$5:$AE$1036129,LOGBOOK!$D$5:$D$1036129,F415,LOGBOOK!$AN$5:$AN$1036129,V415,LOGBOOK!$E$5:$E$1036129,L415,LOGBOOK!$AM$5:$AM$1036129,"JUL")=0," ",SUMIFS(LOGBOOK!$AC$5:$AC$1036129,LOGBOOK!$D$5:$D$1036129,F415,LOGBOOK!$AN$5:$AN$1036129,V415,LOGBOOK!$E$5:$E$1036129,L415,LOGBOOK!$AM$5:$AM$1036129,"JUL"))</f>
        <v xml:space="preserve"> </v>
      </c>
      <c r="AS437" s="623"/>
      <c r="AT437" s="623"/>
      <c r="AU437" s="641" t="str">
        <f>IF(SUMIFS(LOGBOOK!$AF$5:$AF$1036129,LOGBOOK!$D$5:$D$1036129,F415,LOGBOOK!$AN$5:$AN$1036129,V415,LOGBOOK!$E$5:$E$1036129,L415,LOGBOOK!$AM$5:$AM$1036129,"JUL")=0," ",SUMIFS(LOGBOOK!$AF$5:$AF$1036129,LOGBOOK!$D$5:$D$1036129,F415,LOGBOOK!$AN$5:$AN$1036129,V415,LOGBOOK!$E$5:$E$1036129,L415,LOGBOOK!$AM$5:$AM$1036129,"JUL"))</f>
        <v xml:space="preserve"> </v>
      </c>
      <c r="AV437" s="642"/>
      <c r="AW437" s="642"/>
      <c r="AX437" s="643"/>
      <c r="AY437" s="637"/>
      <c r="AZ437" s="1225"/>
      <c r="BA437" s="1225"/>
      <c r="BB437" s="1225"/>
      <c r="BC437" s="1225"/>
      <c r="BD437" s="1226"/>
      <c r="BE437" s="1129"/>
      <c r="BF437" s="1130"/>
      <c r="BG437" s="1130"/>
      <c r="BH437" s="1130"/>
      <c r="BI437" s="1130"/>
      <c r="BJ437" s="1130"/>
      <c r="BK437" s="624"/>
      <c r="BL437" s="1225"/>
      <c r="BM437" s="1225"/>
      <c r="BN437" s="1225"/>
      <c r="BO437" s="1225"/>
      <c r="BP437" s="1226"/>
      <c r="BQ437" s="1127"/>
      <c r="BR437" s="1128"/>
      <c r="BS437" s="1128"/>
      <c r="BT437" s="1128"/>
      <c r="BU437" s="1128"/>
      <c r="BV437" s="1128"/>
      <c r="BW437" s="15"/>
      <c r="BX437" s="629" t="str">
        <f>IF('FRONT PAGE'!$A$1="www.fly-logics.com","JUL",0)</f>
        <v>JUL</v>
      </c>
      <c r="BY437" s="631"/>
      <c r="BZ437" s="631"/>
      <c r="CA437" s="631"/>
      <c r="CB437" s="631"/>
      <c r="CC437" s="630" t="str">
        <f>IF(SUMIFS(LOGBOOK!$Y$5:$Y$1036129,LOGBOOK!$D$5:$D$1036129,BC415,LOGBOOK!$AN$5:$AN$1036129,BS415,LOGBOOK!$E$5:$E$1036129,BI415,LOGBOOK!$AM$5:$AM$1036129,"JUL")=0," ",SUMIFS(LOGBOOK!$Y$5:$Y$1036129,LOGBOOK!$D$5:$D$1036129,BC415,LOGBOOK!$AN$5:$AN$1036129,BS415,LOGBOOK!$E$5:$E$1036129,BI415,LOGBOOK!$AM$5:$AM$1036129,"JUL"))</f>
        <v xml:space="preserve"> </v>
      </c>
      <c r="CD437" s="625"/>
      <c r="CE437" s="625"/>
      <c r="CF437" s="625"/>
      <c r="CG437" s="650" t="str">
        <f>IF(SUMIFS(LOGBOOK!$Z$5:$Z$1036129,LOGBOOK!$D$5:$D$1036129,BC415,LOGBOOK!$AN$5:$AN$1036129,BS415,LOGBOOK!$E$5:$E$1036129,BI415,LOGBOOK!$AM$5:$AM$1036129,"JUL")=0," ",SUMIFS(LOGBOOK!$Z$5:$Z$1036129,LOGBOOK!$D$5:$D$1036129,BC415,LOGBOOK!$AN$5:$AN$1036129,BS415,LOGBOOK!$E$5:$E$1036129,BI415,LOGBOOK!$AM$5:$AM$1036129,"JUL"))</f>
        <v xml:space="preserve"> </v>
      </c>
      <c r="CH437" s="651"/>
      <c r="CI437" s="651"/>
      <c r="CJ437" s="651"/>
      <c r="CK437" s="630" t="str">
        <f>IF(SUMIFS(LOGBOOK!$AA$5:$AA$1036129,LOGBOOK!$D$5:$D$1036129,BC415,LOGBOOK!$AN$5:$AN$1036129,BS415,LOGBOOK!$E$5:$E$1036129,BI415,LOGBOOK!$AM$5:$AM$1036129,"JUL")=0," ",SUMIFS(LOGBOOK!$AA$5:$AA$1036129,LOGBOOK!$D$5:$D$1036129,BC415,LOGBOOK!$AN$5:$AN$1036129,BS415,LOGBOOK!$E$5:$E$1036129,BI415,LOGBOOK!$AM$5:$AM$1036129,"JUL"))</f>
        <v xml:space="preserve"> </v>
      </c>
      <c r="CL437" s="625"/>
      <c r="CM437" s="625"/>
      <c r="CN437" s="625"/>
      <c r="CO437" s="623" t="str">
        <f>IF(SUMIFS(LOGBOOK!$AE$5:$AE$1036129,LOGBOOK!$D$5:$D$1036129,BC415,LOGBOOK!$AN$5:$AN$1036129,BS415,LOGBOOK!$E$5:$E$1036129,BI415,LOGBOOK!$AM$5:$AM$1036129,"JUL")=0," ",SUMIFS(LOGBOOK!$AC$5:$AC$1036129,LOGBOOK!$D$5:$D$1036129,BC415,LOGBOOK!$AN$5:$AN$1036129,BS415,LOGBOOK!$E$5:$E$1036129,BI415,LOGBOOK!$AM$5:$AM$1036129,"JUL"))</f>
        <v xml:space="preserve"> </v>
      </c>
      <c r="CP437" s="623"/>
      <c r="CQ437" s="623"/>
      <c r="CR437" s="641" t="str">
        <f>IF(SUMIFS(LOGBOOK!$AF$5:$AF$1036129,LOGBOOK!$D$5:$D$1036129,BC415,LOGBOOK!$AN$5:$AN$1036129,BS415,LOGBOOK!$E$5:$E$1036129,BI415,LOGBOOK!$AM$5:$AM$1036129,"JUL")=0," ",SUMIFS(LOGBOOK!$AF$5:$AF$1036129,LOGBOOK!$D$5:$D$1036129,BC415,LOGBOOK!$AN$5:$AN$1036129,BS415,LOGBOOK!$E$5:$E$1036129,BI415,LOGBOOK!$AM$5:$AM$1036129,"JUL"))</f>
        <v xml:space="preserve"> </v>
      </c>
      <c r="CS437" s="642"/>
      <c r="CT437" s="642"/>
      <c r="CU437" s="643"/>
      <c r="CV437" s="247"/>
      <c r="CW437" s="212"/>
      <c r="CX437" s="637"/>
      <c r="CY437" s="1225"/>
      <c r="CZ437" s="1225"/>
      <c r="DA437" s="1225"/>
      <c r="DB437" s="1225"/>
      <c r="DC437" s="1226"/>
      <c r="DD437" s="1129"/>
      <c r="DE437" s="1130"/>
      <c r="DF437" s="1130"/>
      <c r="DG437" s="1130"/>
      <c r="DH437" s="1130"/>
      <c r="DI437" s="1130"/>
      <c r="DJ437" s="624"/>
      <c r="DK437" s="1225"/>
      <c r="DL437" s="1225"/>
      <c r="DM437" s="1225"/>
      <c r="DN437" s="1225"/>
      <c r="DO437" s="1226"/>
      <c r="DP437" s="1127"/>
      <c r="DQ437" s="1128"/>
      <c r="DR437" s="1128"/>
      <c r="DS437" s="1128"/>
      <c r="DT437" s="1128"/>
      <c r="DU437" s="1128"/>
      <c r="DV437" s="15"/>
      <c r="DW437" s="629" t="str">
        <f>IF('FRONT PAGE'!$A$1="www.fly-logics.com","JUL",0)</f>
        <v>JUL</v>
      </c>
      <c r="DX437" s="631"/>
      <c r="DY437" s="631"/>
      <c r="DZ437" s="631"/>
      <c r="EA437" s="631"/>
      <c r="EB437" s="630" t="str">
        <f>IF(SUMIFS(LOGBOOK!$Y$5:$Y$1036129,LOGBOOK!$D$5:$D$1036129,DB415,LOGBOOK!$AN$5:$AN$1036129,DR415,LOGBOOK!$E$5:$E$1036129,DH415,LOGBOOK!$AM$5:$AM$1036129,"JUL")=0," ",SUMIFS(LOGBOOK!$Y$5:$Y$1036129,LOGBOOK!$D$5:$D$1036129,DB415,LOGBOOK!$AN$5:$AN$1036129,DR415,LOGBOOK!$E$5:$E$1036129,DH415,LOGBOOK!$AM$5:$AM$1036129,"JUL"))</f>
        <v xml:space="preserve"> </v>
      </c>
      <c r="EC437" s="625"/>
      <c r="ED437" s="625"/>
      <c r="EE437" s="625"/>
      <c r="EF437" s="650" t="str">
        <f>IF(SUMIFS(LOGBOOK!$Z$5:$Z$1036129,LOGBOOK!$D$5:$D$1036129,DB415,LOGBOOK!$AN$5:$AN$1036129,DR415,LOGBOOK!$E$5:$E$1036129,DH415,LOGBOOK!$AM$5:$AM$1036129,"JUL")=0," ",SUMIFS(LOGBOOK!$Z$5:$Z$1036129,LOGBOOK!$D$5:$D$1036129,DB415,LOGBOOK!$AN$5:$AN$1036129,DR415,LOGBOOK!$E$5:$E$1036129,DH415,LOGBOOK!$AM$5:$AM$1036129,"JUL"))</f>
        <v xml:space="preserve"> </v>
      </c>
      <c r="EG437" s="651"/>
      <c r="EH437" s="651"/>
      <c r="EI437" s="651"/>
      <c r="EJ437" s="630" t="str">
        <f>IF(SUMIFS(LOGBOOK!$AA$5:$AA$1036129,LOGBOOK!$D$5:$D$1036129,DB415,LOGBOOK!$AN$5:$AN$1036129,DR415,LOGBOOK!$E$5:$E$1036129,DH415,LOGBOOK!$AM$5:$AM$1036129,"JUL")=0," ",SUMIFS(LOGBOOK!$AA$5:$AA$1036129,LOGBOOK!$D$5:$D$1036129,DB415,LOGBOOK!$AN$5:$AN$1036129,DR415,LOGBOOK!$E$5:$E$1036129,DH415,LOGBOOK!$AM$5:$AM$1036129,"JUL"))</f>
        <v xml:space="preserve"> </v>
      </c>
      <c r="EK437" s="625"/>
      <c r="EL437" s="625"/>
      <c r="EM437" s="625"/>
      <c r="EN437" s="623" t="str">
        <f>IF(SUMIFS(LOGBOOK!$AE$5:$AE$1036129,LOGBOOK!$D$5:$D$1036129,DB415,LOGBOOK!$AN$5:$AN$1036129,DR415,LOGBOOK!$E$5:$E$1036129,DH415,LOGBOOK!$AM$5:$AM$1036129,"JUL")=0," ",SUMIFS(LOGBOOK!$AC$5:$AC$1036129,LOGBOOK!$D$5:$D$1036129,DB415,LOGBOOK!$AN$5:$AN$1036129,DR415,LOGBOOK!$E$5:$E$1036129,DH415,LOGBOOK!$AM$5:$AM$1036129,"JUL"))</f>
        <v xml:space="preserve"> </v>
      </c>
      <c r="EO437" s="623"/>
      <c r="EP437" s="623"/>
      <c r="EQ437" s="641" t="str">
        <f>IF(SUMIFS(LOGBOOK!$AF$5:$AF$1036129,LOGBOOK!$D$5:$D$1036129,DB415,LOGBOOK!$AN$5:$AN$1036129,DR415,LOGBOOK!$E$5:$E$1036129,DH415,LOGBOOK!$AM$5:$AM$1036129,"JUL")=0," ",SUMIFS(LOGBOOK!$AF$5:$AF$1036129,LOGBOOK!$D$5:$D$1036129,DB415,LOGBOOK!$AN$5:$AN$1036129,DR415,LOGBOOK!$E$5:$E$1036129,DH415,LOGBOOK!$AM$5:$AM$1036129,"JUL"))</f>
        <v xml:space="preserve"> </v>
      </c>
      <c r="ER437" s="642"/>
      <c r="ES437" s="642"/>
      <c r="ET437" s="643"/>
      <c r="EU437" s="637"/>
      <c r="EV437" s="1225"/>
      <c r="EW437" s="1225"/>
      <c r="EX437" s="1225"/>
      <c r="EY437" s="1225"/>
      <c r="EZ437" s="1226"/>
      <c r="FA437" s="1129"/>
      <c r="FB437" s="1130"/>
      <c r="FC437" s="1130"/>
      <c r="FD437" s="1130"/>
      <c r="FE437" s="1130"/>
      <c r="FF437" s="1130"/>
      <c r="FG437" s="624"/>
      <c r="FH437" s="1225"/>
      <c r="FI437" s="1225"/>
      <c r="FJ437" s="1225"/>
      <c r="FK437" s="1225"/>
      <c r="FL437" s="1226"/>
      <c r="FM437" s="1127"/>
      <c r="FN437" s="1128"/>
      <c r="FO437" s="1128"/>
      <c r="FP437" s="1128"/>
      <c r="FQ437" s="1128"/>
      <c r="FR437" s="1128"/>
      <c r="FS437" s="15"/>
      <c r="FT437" s="629" t="str">
        <f>IF('FRONT PAGE'!$A$1="www.fly-logics.com","JUL",0)</f>
        <v>JUL</v>
      </c>
      <c r="FU437" s="631"/>
      <c r="FV437" s="631"/>
      <c r="FW437" s="631"/>
      <c r="FX437" s="631"/>
      <c r="FY437" s="630" t="str">
        <f>IF(SUMIFS(LOGBOOK!$Y$5:$Y$1036129,LOGBOOK!$D$5:$D$1036129,EY415,LOGBOOK!$AN$5:$AN$1036129,FO415,LOGBOOK!$E$5:$E$1036129,FE415,LOGBOOK!$AM$5:$AM$1036129,"JUL")=0," ",SUMIFS(LOGBOOK!$Y$5:$Y$1036129,LOGBOOK!$D$5:$D$1036129,EY415,LOGBOOK!$AN$5:$AN$1036129,FO415,LOGBOOK!$E$5:$E$1036129,FE415,LOGBOOK!$AM$5:$AM$1036129,"JUL"))</f>
        <v xml:space="preserve"> </v>
      </c>
      <c r="FZ437" s="625"/>
      <c r="GA437" s="625"/>
      <c r="GB437" s="625"/>
      <c r="GC437" s="650" t="str">
        <f>IF(SUMIFS(LOGBOOK!$Z$5:$Z$1036129,LOGBOOK!$D$5:$D$1036129,EY415,LOGBOOK!$AN$5:$AN$1036129,FO415,LOGBOOK!$E$5:$E$1036129,FE415,LOGBOOK!$AM$5:$AM$1036129,"JUL")=0," ",SUMIFS(LOGBOOK!$Z$5:$Z$1036129,LOGBOOK!$D$5:$D$1036129,EY415,LOGBOOK!$AN$5:$AN$1036129,FO415,LOGBOOK!$E$5:$E$1036129,FE415,LOGBOOK!$AM$5:$AM$1036129,"JUL"))</f>
        <v xml:space="preserve"> </v>
      </c>
      <c r="GD437" s="651"/>
      <c r="GE437" s="651"/>
      <c r="GF437" s="651"/>
      <c r="GG437" s="630" t="str">
        <f>IF(SUMIFS(LOGBOOK!$AA$5:$AA$1036129,LOGBOOK!$D$5:$D$1036129,EY415,LOGBOOK!$AN$5:$AN$1036129,FO415,LOGBOOK!$E$5:$E$1036129,FE415,LOGBOOK!$AM$5:$AM$1036129,"JUL")=0," ",SUMIFS(LOGBOOK!$AA$5:$AA$1036129,LOGBOOK!$D$5:$D$1036129,EY415,LOGBOOK!$AN$5:$AN$1036129,FO415,LOGBOOK!$E$5:$E$1036129,FE415,LOGBOOK!$AM$5:$AM$1036129,"JUL"))</f>
        <v xml:space="preserve"> </v>
      </c>
      <c r="GH437" s="625"/>
      <c r="GI437" s="625"/>
      <c r="GJ437" s="625"/>
      <c r="GK437" s="623" t="str">
        <f>IF(SUMIFS(LOGBOOK!$AE$5:$AE$1036129,LOGBOOK!$D$5:$D$1036129,EY415,LOGBOOK!$AN$5:$AN$1036129,FO415,LOGBOOK!$E$5:$E$1036129,FE415,LOGBOOK!$AM$5:$AM$1036129,"JUL")=0," ",SUMIFS(LOGBOOK!$AC$5:$AC$1036129,LOGBOOK!$D$5:$D$1036129,EY415,LOGBOOK!$AN$5:$AN$1036129,FO415,LOGBOOK!$E$5:$E$1036129,FE415,LOGBOOK!$AM$5:$AM$1036129,"JUL"))</f>
        <v xml:space="preserve"> </v>
      </c>
      <c r="GL437" s="623"/>
      <c r="GM437" s="623"/>
      <c r="GN437" s="641" t="str">
        <f>IF(SUMIFS(LOGBOOK!$AF$5:$AF$1036129,LOGBOOK!$D$5:$D$1036129,EY415,LOGBOOK!$AN$5:$AN$1036129,FO415,LOGBOOK!$E$5:$E$1036129,FE415,LOGBOOK!$AM$5:$AM$1036129,"JUL")=0," ",SUMIFS(LOGBOOK!$AF$5:$AF$1036129,LOGBOOK!$D$5:$D$1036129,EY415,LOGBOOK!$AN$5:$AN$1036129,FO415,LOGBOOK!$E$5:$E$1036129,FE415,LOGBOOK!$AM$5:$AM$1036129,"JUL"))</f>
        <v xml:space="preserve"> </v>
      </c>
      <c r="GO437" s="642"/>
      <c r="GP437" s="642"/>
      <c r="GQ437" s="643"/>
      <c r="GR437" s="6"/>
    </row>
    <row r="438" spans="1:200" ht="3" customHeight="1" x14ac:dyDescent="0.25">
      <c r="A438" s="212"/>
      <c r="B438" s="637"/>
      <c r="C438" s="624"/>
      <c r="D438" s="624"/>
      <c r="E438" s="624"/>
      <c r="F438" s="624"/>
      <c r="G438" s="624"/>
      <c r="H438" s="624"/>
      <c r="I438" s="624"/>
      <c r="J438" s="624"/>
      <c r="K438" s="624"/>
      <c r="L438" s="624"/>
      <c r="M438" s="624"/>
      <c r="N438" s="624"/>
      <c r="O438" s="624"/>
      <c r="P438" s="624"/>
      <c r="Q438" s="624"/>
      <c r="R438" s="624"/>
      <c r="S438" s="624"/>
      <c r="T438" s="624"/>
      <c r="U438" s="624"/>
      <c r="V438" s="624"/>
      <c r="W438" s="624"/>
      <c r="X438" s="624"/>
      <c r="Y438" s="624"/>
      <c r="Z438" s="15"/>
      <c r="AA438" s="631"/>
      <c r="AB438" s="631"/>
      <c r="AC438" s="631"/>
      <c r="AD438" s="631"/>
      <c r="AE438" s="631"/>
      <c r="AF438" s="625"/>
      <c r="AG438" s="632"/>
      <c r="AH438" s="632"/>
      <c r="AI438" s="625"/>
      <c r="AJ438" s="625"/>
      <c r="AK438" s="632"/>
      <c r="AL438" s="632"/>
      <c r="AM438" s="625"/>
      <c r="AN438" s="625"/>
      <c r="AO438" s="632"/>
      <c r="AP438" s="632"/>
      <c r="AQ438" s="625"/>
      <c r="AR438" s="623"/>
      <c r="AS438" s="623"/>
      <c r="AT438" s="623"/>
      <c r="AU438" s="633"/>
      <c r="AV438" s="634"/>
      <c r="AW438" s="633"/>
      <c r="AX438" s="643"/>
      <c r="AY438" s="637"/>
      <c r="AZ438" s="624"/>
      <c r="BA438" s="624"/>
      <c r="BB438" s="624"/>
      <c r="BC438" s="624"/>
      <c r="BD438" s="624"/>
      <c r="BE438" s="624"/>
      <c r="BF438" s="624"/>
      <c r="BG438" s="624"/>
      <c r="BH438" s="624"/>
      <c r="BI438" s="624"/>
      <c r="BJ438" s="624"/>
      <c r="BK438" s="624"/>
      <c r="BL438" s="624"/>
      <c r="BM438" s="624"/>
      <c r="BN438" s="624"/>
      <c r="BO438" s="624"/>
      <c r="BP438" s="624"/>
      <c r="BQ438" s="624"/>
      <c r="BR438" s="624"/>
      <c r="BS438" s="624"/>
      <c r="BT438" s="624"/>
      <c r="BU438" s="624"/>
      <c r="BV438" s="624"/>
      <c r="BW438" s="15"/>
      <c r="BX438" s="631"/>
      <c r="BY438" s="631"/>
      <c r="BZ438" s="631"/>
      <c r="CA438" s="631"/>
      <c r="CB438" s="631"/>
      <c r="CC438" s="625"/>
      <c r="CD438" s="632"/>
      <c r="CE438" s="632"/>
      <c r="CF438" s="625"/>
      <c r="CG438" s="625"/>
      <c r="CH438" s="632"/>
      <c r="CI438" s="632"/>
      <c r="CJ438" s="625"/>
      <c r="CK438" s="625"/>
      <c r="CL438" s="632"/>
      <c r="CM438" s="632"/>
      <c r="CN438" s="625"/>
      <c r="CO438" s="623"/>
      <c r="CP438" s="623"/>
      <c r="CQ438" s="623"/>
      <c r="CR438" s="633"/>
      <c r="CS438" s="634"/>
      <c r="CT438" s="633"/>
      <c r="CU438" s="643"/>
      <c r="CV438" s="247"/>
      <c r="CW438" s="212"/>
      <c r="CX438" s="637"/>
      <c r="CY438" s="624"/>
      <c r="CZ438" s="624"/>
      <c r="DA438" s="624"/>
      <c r="DB438" s="624"/>
      <c r="DC438" s="624"/>
      <c r="DD438" s="624"/>
      <c r="DE438" s="624"/>
      <c r="DF438" s="624"/>
      <c r="DG438" s="624"/>
      <c r="DH438" s="624"/>
      <c r="DI438" s="624"/>
      <c r="DJ438" s="624"/>
      <c r="DK438" s="624"/>
      <c r="DL438" s="624"/>
      <c r="DM438" s="624"/>
      <c r="DN438" s="624"/>
      <c r="DO438" s="624"/>
      <c r="DP438" s="624"/>
      <c r="DQ438" s="624"/>
      <c r="DR438" s="624"/>
      <c r="DS438" s="624"/>
      <c r="DT438" s="624"/>
      <c r="DU438" s="624"/>
      <c r="DV438" s="15"/>
      <c r="DW438" s="631"/>
      <c r="DX438" s="631"/>
      <c r="DY438" s="631"/>
      <c r="DZ438" s="631"/>
      <c r="EA438" s="631"/>
      <c r="EB438" s="625"/>
      <c r="EC438" s="632"/>
      <c r="ED438" s="632"/>
      <c r="EE438" s="625"/>
      <c r="EF438" s="625"/>
      <c r="EG438" s="632"/>
      <c r="EH438" s="632"/>
      <c r="EI438" s="625"/>
      <c r="EJ438" s="625"/>
      <c r="EK438" s="632"/>
      <c r="EL438" s="632"/>
      <c r="EM438" s="625"/>
      <c r="EN438" s="623"/>
      <c r="EO438" s="623"/>
      <c r="EP438" s="623"/>
      <c r="EQ438" s="633"/>
      <c r="ER438" s="634"/>
      <c r="ES438" s="633"/>
      <c r="ET438" s="643"/>
      <c r="EU438" s="637"/>
      <c r="EV438" s="624"/>
      <c r="EW438" s="624"/>
      <c r="EX438" s="624"/>
      <c r="EY438" s="624"/>
      <c r="EZ438" s="624"/>
      <c r="FA438" s="624"/>
      <c r="FB438" s="624"/>
      <c r="FC438" s="624"/>
      <c r="FD438" s="624"/>
      <c r="FE438" s="624"/>
      <c r="FF438" s="624"/>
      <c r="FG438" s="624"/>
      <c r="FH438" s="624"/>
      <c r="FI438" s="624"/>
      <c r="FJ438" s="624"/>
      <c r="FK438" s="624"/>
      <c r="FL438" s="624"/>
      <c r="FM438" s="624"/>
      <c r="FN438" s="624"/>
      <c r="FO438" s="624"/>
      <c r="FP438" s="624"/>
      <c r="FQ438" s="624"/>
      <c r="FR438" s="624"/>
      <c r="FS438" s="15"/>
      <c r="FT438" s="631"/>
      <c r="FU438" s="631"/>
      <c r="FV438" s="631"/>
      <c r="FW438" s="631"/>
      <c r="FX438" s="631"/>
      <c r="FY438" s="625"/>
      <c r="FZ438" s="632"/>
      <c r="GA438" s="632"/>
      <c r="GB438" s="625"/>
      <c r="GC438" s="625"/>
      <c r="GD438" s="632"/>
      <c r="GE438" s="632"/>
      <c r="GF438" s="625"/>
      <c r="GG438" s="625"/>
      <c r="GH438" s="632"/>
      <c r="GI438" s="632"/>
      <c r="GJ438" s="625"/>
      <c r="GK438" s="623"/>
      <c r="GL438" s="623"/>
      <c r="GM438" s="623"/>
      <c r="GN438" s="633"/>
      <c r="GO438" s="634"/>
      <c r="GP438" s="633"/>
      <c r="GQ438" s="643"/>
      <c r="GR438" s="6"/>
    </row>
    <row r="439" spans="1:200" ht="10.5" customHeight="1" x14ac:dyDescent="0.25">
      <c r="A439" s="212"/>
      <c r="B439" s="637"/>
      <c r="C439" s="1218" t="str">
        <f>IF('FRONT PAGE'!$A$1="www.fly-logics.com","CROSS C.",0)</f>
        <v>CROSS C.</v>
      </c>
      <c r="D439" s="1225"/>
      <c r="E439" s="1225"/>
      <c r="F439" s="1225"/>
      <c r="G439" s="1226"/>
      <c r="H439" s="1129" t="str">
        <f>IF(SUMIFS(LOGBOOK!$W$5:$W$1036129,LOGBOOK!$D$5:$D$1036129,F415,LOGBOOK!$AN$5:$AN$1036129,V415,LOGBOOK!$E$5:$E$1036129,L415)=0," ",SUMIFS(LOGBOOK!$W$5:$W$1036129,LOGBOOK!$D$5:$D$1036129,F415,LOGBOOK!$AN$5:$AN$1036129,V415,LOGBOOK!$E$5:$E$1036129,L415))</f>
        <v xml:space="preserve"> </v>
      </c>
      <c r="I439" s="1130" t="str">
        <f t="shared" ref="I439" si="504">H439</f>
        <v xml:space="preserve"> </v>
      </c>
      <c r="J439" s="1130"/>
      <c r="K439" s="1130"/>
      <c r="L439" s="1130"/>
      <c r="M439" s="1130"/>
      <c r="N439" s="643"/>
      <c r="O439" s="644" t="s">
        <v>63</v>
      </c>
      <c r="P439" s="644"/>
      <c r="Q439" s="644"/>
      <c r="R439" s="644"/>
      <c r="S439" s="644"/>
      <c r="T439" s="644"/>
      <c r="U439" s="644"/>
      <c r="V439" s="644"/>
      <c r="W439" s="644"/>
      <c r="X439" s="644"/>
      <c r="Y439" s="645"/>
      <c r="Z439" s="15"/>
      <c r="AA439" s="631"/>
      <c r="AB439" s="631"/>
      <c r="AC439" s="631"/>
      <c r="AD439" s="631"/>
      <c r="AE439" s="631"/>
      <c r="AF439" s="625"/>
      <c r="AG439" s="625"/>
      <c r="AH439" s="625"/>
      <c r="AI439" s="625"/>
      <c r="AJ439" s="625"/>
      <c r="AK439" s="625"/>
      <c r="AL439" s="625"/>
      <c r="AM439" s="625"/>
      <c r="AN439" s="625"/>
      <c r="AO439" s="625"/>
      <c r="AP439" s="625"/>
      <c r="AQ439" s="625"/>
      <c r="AR439" s="623"/>
      <c r="AS439" s="623"/>
      <c r="AT439" s="623"/>
      <c r="AU439" s="633"/>
      <c r="AV439" s="633"/>
      <c r="AW439" s="633"/>
      <c r="AX439" s="643"/>
      <c r="AY439" s="637"/>
      <c r="AZ439" s="1218" t="str">
        <f>IF('FRONT PAGE'!$A$1="www.fly-logics.com","CROSS C.",0)</f>
        <v>CROSS C.</v>
      </c>
      <c r="BA439" s="1225"/>
      <c r="BB439" s="1225"/>
      <c r="BC439" s="1225"/>
      <c r="BD439" s="1226"/>
      <c r="BE439" s="1129" t="str">
        <f>IF(SUMIFS(LOGBOOK!$W$5:$W$1036129,LOGBOOK!$D$5:$D$1036129,BC415,LOGBOOK!$AN$5:$AN$1036129,BS415,LOGBOOK!$E$5:$E$1036129,BI415)=0," ",SUMIFS(LOGBOOK!$W$5:$W$1036129,LOGBOOK!$D$5:$D$1036129,BC415,LOGBOOK!$AN$5:$AN$1036129,BS415,LOGBOOK!$E$5:$E$1036129,BI415))</f>
        <v xml:space="preserve"> </v>
      </c>
      <c r="BF439" s="1130" t="str">
        <f t="shared" ref="BF439" si="505">BE439</f>
        <v xml:space="preserve"> </v>
      </c>
      <c r="BG439" s="1130"/>
      <c r="BH439" s="1130"/>
      <c r="BI439" s="1130"/>
      <c r="BJ439" s="1130"/>
      <c r="BK439" s="643"/>
      <c r="BL439" s="644" t="s">
        <v>63</v>
      </c>
      <c r="BM439" s="644"/>
      <c r="BN439" s="644"/>
      <c r="BO439" s="644"/>
      <c r="BP439" s="644"/>
      <c r="BQ439" s="644"/>
      <c r="BR439" s="644"/>
      <c r="BS439" s="644"/>
      <c r="BT439" s="644"/>
      <c r="BU439" s="644"/>
      <c r="BV439" s="645"/>
      <c r="BW439" s="15"/>
      <c r="BX439" s="631"/>
      <c r="BY439" s="631"/>
      <c r="BZ439" s="631"/>
      <c r="CA439" s="631"/>
      <c r="CB439" s="631"/>
      <c r="CC439" s="625"/>
      <c r="CD439" s="625"/>
      <c r="CE439" s="625"/>
      <c r="CF439" s="625"/>
      <c r="CG439" s="625"/>
      <c r="CH439" s="625"/>
      <c r="CI439" s="625"/>
      <c r="CJ439" s="625"/>
      <c r="CK439" s="625"/>
      <c r="CL439" s="625"/>
      <c r="CM439" s="625"/>
      <c r="CN439" s="625"/>
      <c r="CO439" s="623"/>
      <c r="CP439" s="623"/>
      <c r="CQ439" s="623"/>
      <c r="CR439" s="633"/>
      <c r="CS439" s="633"/>
      <c r="CT439" s="633"/>
      <c r="CU439" s="643"/>
      <c r="CV439" s="247"/>
      <c r="CW439" s="212"/>
      <c r="CX439" s="637"/>
      <c r="CY439" s="1218" t="str">
        <f>IF('FRONT PAGE'!$A$1="www.fly-logics.com","CROSS C.",0)</f>
        <v>CROSS C.</v>
      </c>
      <c r="CZ439" s="1225"/>
      <c r="DA439" s="1225"/>
      <c r="DB439" s="1225"/>
      <c r="DC439" s="1226"/>
      <c r="DD439" s="1129" t="str">
        <f>IF(SUMIFS(LOGBOOK!$W$5:$W$1036129,LOGBOOK!$D$5:$D$1036129,DB415,LOGBOOK!$AN$5:$AN$1036129,DR415,LOGBOOK!$E$5:$E$1036129,DH415)=0," ",SUMIFS(LOGBOOK!$W$5:$W$1036129,LOGBOOK!$D$5:$D$1036129,DB415,LOGBOOK!$AN$5:$AN$1036129,DR415,LOGBOOK!$E$5:$E$1036129,DH415))</f>
        <v xml:space="preserve"> </v>
      </c>
      <c r="DE439" s="1130" t="str">
        <f t="shared" ref="DE439" si="506">DD439</f>
        <v xml:space="preserve"> </v>
      </c>
      <c r="DF439" s="1130"/>
      <c r="DG439" s="1130"/>
      <c r="DH439" s="1130"/>
      <c r="DI439" s="1130"/>
      <c r="DJ439" s="643"/>
      <c r="DK439" s="644" t="s">
        <v>63</v>
      </c>
      <c r="DL439" s="644"/>
      <c r="DM439" s="644"/>
      <c r="DN439" s="644"/>
      <c r="DO439" s="644"/>
      <c r="DP439" s="644"/>
      <c r="DQ439" s="644"/>
      <c r="DR439" s="644"/>
      <c r="DS439" s="644"/>
      <c r="DT439" s="644"/>
      <c r="DU439" s="645"/>
      <c r="DV439" s="15"/>
      <c r="DW439" s="631"/>
      <c r="DX439" s="631"/>
      <c r="DY439" s="631"/>
      <c r="DZ439" s="631"/>
      <c r="EA439" s="631"/>
      <c r="EB439" s="625"/>
      <c r="EC439" s="625"/>
      <c r="ED439" s="625"/>
      <c r="EE439" s="625"/>
      <c r="EF439" s="625"/>
      <c r="EG439" s="625"/>
      <c r="EH439" s="625"/>
      <c r="EI439" s="625"/>
      <c r="EJ439" s="625"/>
      <c r="EK439" s="625"/>
      <c r="EL439" s="625"/>
      <c r="EM439" s="625"/>
      <c r="EN439" s="623"/>
      <c r="EO439" s="623"/>
      <c r="EP439" s="623"/>
      <c r="EQ439" s="633"/>
      <c r="ER439" s="633"/>
      <c r="ES439" s="633"/>
      <c r="ET439" s="643"/>
      <c r="EU439" s="637"/>
      <c r="EV439" s="1218" t="str">
        <f>IF('FRONT PAGE'!$A$1="www.fly-logics.com","CROSS C.",0)</f>
        <v>CROSS C.</v>
      </c>
      <c r="EW439" s="1225"/>
      <c r="EX439" s="1225"/>
      <c r="EY439" s="1225"/>
      <c r="EZ439" s="1226"/>
      <c r="FA439" s="1129" t="str">
        <f>IF(SUMIFS(LOGBOOK!$W$5:$W$1036129,LOGBOOK!$D$5:$D$1036129,EY415,LOGBOOK!$AN$5:$AN$1036129,FO415,LOGBOOK!$E$5:$E$1036129,FE415)=0," ",SUMIFS(LOGBOOK!$W$5:$W$1036129,LOGBOOK!$D$5:$D$1036129,EY415,LOGBOOK!$AN$5:$AN$1036129,FO415,LOGBOOK!$E$5:$E$1036129,FE415))</f>
        <v xml:space="preserve"> </v>
      </c>
      <c r="FB439" s="1130" t="str">
        <f t="shared" ref="FB439" si="507">FA439</f>
        <v xml:space="preserve"> </v>
      </c>
      <c r="FC439" s="1130"/>
      <c r="FD439" s="1130"/>
      <c r="FE439" s="1130"/>
      <c r="FF439" s="1130"/>
      <c r="FG439" s="643"/>
      <c r="FH439" s="644" t="s">
        <v>63</v>
      </c>
      <c r="FI439" s="644"/>
      <c r="FJ439" s="644"/>
      <c r="FK439" s="644"/>
      <c r="FL439" s="644"/>
      <c r="FM439" s="644"/>
      <c r="FN439" s="644"/>
      <c r="FO439" s="644"/>
      <c r="FP439" s="644"/>
      <c r="FQ439" s="644"/>
      <c r="FR439" s="645"/>
      <c r="FS439" s="15"/>
      <c r="FT439" s="631"/>
      <c r="FU439" s="631"/>
      <c r="FV439" s="631"/>
      <c r="FW439" s="631"/>
      <c r="FX439" s="631"/>
      <c r="FY439" s="625"/>
      <c r="FZ439" s="625"/>
      <c r="GA439" s="625"/>
      <c r="GB439" s="625"/>
      <c r="GC439" s="625"/>
      <c r="GD439" s="625"/>
      <c r="GE439" s="625"/>
      <c r="GF439" s="625"/>
      <c r="GG439" s="625"/>
      <c r="GH439" s="625"/>
      <c r="GI439" s="625"/>
      <c r="GJ439" s="625"/>
      <c r="GK439" s="623"/>
      <c r="GL439" s="623"/>
      <c r="GM439" s="623"/>
      <c r="GN439" s="633"/>
      <c r="GO439" s="633"/>
      <c r="GP439" s="633"/>
      <c r="GQ439" s="643"/>
      <c r="GR439" s="6"/>
    </row>
    <row r="440" spans="1:200" ht="8.85" customHeight="1" x14ac:dyDescent="0.25">
      <c r="A440" s="212"/>
      <c r="B440" s="637"/>
      <c r="C440" s="1225"/>
      <c r="D440" s="1225"/>
      <c r="E440" s="1225"/>
      <c r="F440" s="1225"/>
      <c r="G440" s="1226"/>
      <c r="H440" s="1129"/>
      <c r="I440" s="1130"/>
      <c r="J440" s="1130"/>
      <c r="K440" s="1130"/>
      <c r="L440" s="1130"/>
      <c r="M440" s="1130"/>
      <c r="N440" s="643"/>
      <c r="O440" s="646"/>
      <c r="P440" s="646"/>
      <c r="Q440" s="646"/>
      <c r="R440" s="646"/>
      <c r="S440" s="646"/>
      <c r="T440" s="646"/>
      <c r="U440" s="646"/>
      <c r="V440" s="646"/>
      <c r="W440" s="646"/>
      <c r="X440" s="646"/>
      <c r="Y440" s="647"/>
      <c r="Z440" s="15"/>
      <c r="AA440" s="629" t="str">
        <f>IF('FRONT PAGE'!$A$1="www.fly-logics.com","AUG",0)</f>
        <v>AUG</v>
      </c>
      <c r="AB440" s="631"/>
      <c r="AC440" s="631"/>
      <c r="AD440" s="631"/>
      <c r="AE440" s="631"/>
      <c r="AF440" s="630" t="str">
        <f>IF(SUMIFS(LOGBOOK!$Y$5:$Y$1036129,LOGBOOK!$D$5:$D$1036129,F415,LOGBOOK!$AN$5:$AN$1036129,V415,LOGBOOK!$E$5:$E$1036129,L415,LOGBOOK!$AM$5:$AM$1036129,"AGO")=0," ",SUMIFS(LOGBOOK!$Y$5:$Y$1036129,LOGBOOK!$D$5:$D$1036129,F415,LOGBOOK!$AN$5:$AN$1036129,V415,LOGBOOK!$E$5:$E$1036129,L415,LOGBOOK!$AM$5:$AM$1036129,"AGO"))</f>
        <v xml:space="preserve"> </v>
      </c>
      <c r="AG440" s="625"/>
      <c r="AH440" s="625"/>
      <c r="AI440" s="625"/>
      <c r="AJ440" s="630" t="str">
        <f>IF(SUMIFS(LOGBOOK!$Z$5:$Z$1036129,LOGBOOK!$D$5:$D$1036129,F415,LOGBOOK!$AN$5:$AN$1036129,V415,LOGBOOK!$E$5:$E$1036129,L415,LOGBOOK!$AM$5:$AM$1036129,"AGO")=0," ",SUMIFS(LOGBOOK!$Z$5:$Z$1036129,LOGBOOK!$D$5:$D$1036129,F415,LOGBOOK!$AN$5:$AN$1036129,V415,LOGBOOK!$E$5:$E$1036129,L415,LOGBOOK!$AM$5:$AM$1036129,"AGO"))</f>
        <v xml:space="preserve"> </v>
      </c>
      <c r="AK440" s="625"/>
      <c r="AL440" s="625"/>
      <c r="AM440" s="625"/>
      <c r="AN440" s="630" t="str">
        <f>IF(SUMIFS(LOGBOOK!$AA$5:$AA$1036129,LOGBOOK!$D$5:$D$1036129,F415,LOGBOOK!$AN$5:$AN$1036129,V415,LOGBOOK!$E$5:$E$1036129,L415,LOGBOOK!$AM$5:$AM$1036129,"AGO")=0," ",SUMIFS(LOGBOOK!$AA$5:$AA$1036129,LOGBOOK!$D$5:$D$1036129,F415,LOGBOOK!$AN$5:$AN$1036129,V415,LOGBOOK!$E$5:$E$1036129,L415,LOGBOOK!$AM$5:$AM$1036129,"AGO"))</f>
        <v xml:space="preserve"> </v>
      </c>
      <c r="AO440" s="625"/>
      <c r="AP440" s="625"/>
      <c r="AQ440" s="625"/>
      <c r="AR440" s="623" t="str">
        <f>IF(SUMIFS(LOGBOOK!$AE$5:$AE$1036129,LOGBOOK!$D$5:$D$1036129,F415,LOGBOOK!$AN$5:$AN$1036129,V415,LOGBOOK!$E$5:$E$1036129,L415,LOGBOOK!$AM$5:$AM$1036129,"AGO")=0," ",SUMIFS(LOGBOOK!$AC$5:$AC$1036129,LOGBOOK!$D$5:$D$1036129,F415,LOGBOOK!$AN$5:$AN$1036129,V415,LOGBOOK!$E$5:$E$1036129,L415,LOGBOOK!$AM$5:$AM$1036129,"AGO"))</f>
        <v xml:space="preserve"> </v>
      </c>
      <c r="AS440" s="623"/>
      <c r="AT440" s="623"/>
      <c r="AU440" s="623" t="str">
        <f>IF(SUMIFS(LOGBOOK!$AF$5:$AF$1036129,LOGBOOK!$D$5:$D$1036129,F415,LOGBOOK!$AN$5:$AN$1036129,V415,LOGBOOK!$E$5:$E$1036129,L415,LOGBOOK!$AM$5:$AM$1036129,"AGO")=0," ",SUMIFS(LOGBOOK!$AF$5:$AF$1036129,LOGBOOK!$D$5:$D$1036129,F415,LOGBOOK!$AN$5:$AN$1036129,V415,LOGBOOK!$E$5:$E$1036129,L415,LOGBOOK!$AM$5:$AM$1036129,"AGO"))</f>
        <v xml:space="preserve"> </v>
      </c>
      <c r="AV440" s="633"/>
      <c r="AW440" s="633"/>
      <c r="AX440" s="643"/>
      <c r="AY440" s="637"/>
      <c r="AZ440" s="1225"/>
      <c r="BA440" s="1225"/>
      <c r="BB440" s="1225"/>
      <c r="BC440" s="1225"/>
      <c r="BD440" s="1226"/>
      <c r="BE440" s="1129"/>
      <c r="BF440" s="1130"/>
      <c r="BG440" s="1130"/>
      <c r="BH440" s="1130"/>
      <c r="BI440" s="1130"/>
      <c r="BJ440" s="1130"/>
      <c r="BK440" s="643"/>
      <c r="BL440" s="646"/>
      <c r="BM440" s="646"/>
      <c r="BN440" s="646"/>
      <c r="BO440" s="646"/>
      <c r="BP440" s="646"/>
      <c r="BQ440" s="646"/>
      <c r="BR440" s="646"/>
      <c r="BS440" s="646"/>
      <c r="BT440" s="646"/>
      <c r="BU440" s="646"/>
      <c r="BV440" s="647"/>
      <c r="BW440" s="15"/>
      <c r="BX440" s="629" t="str">
        <f>IF('FRONT PAGE'!$A$1="www.fly-logics.com","AUG",0)</f>
        <v>AUG</v>
      </c>
      <c r="BY440" s="631"/>
      <c r="BZ440" s="631"/>
      <c r="CA440" s="631"/>
      <c r="CB440" s="631"/>
      <c r="CC440" s="630" t="str">
        <f>IF(SUMIFS(LOGBOOK!$Y$5:$Y$1036129,LOGBOOK!$D$5:$D$1036129,BC415,LOGBOOK!$AN$5:$AN$1036129,BS415,LOGBOOK!$E$5:$E$1036129,BI415,LOGBOOK!$AM$5:$AM$1036129,"AGO")=0," ",SUMIFS(LOGBOOK!$Y$5:$Y$1036129,LOGBOOK!$D$5:$D$1036129,BC415,LOGBOOK!$AN$5:$AN$1036129,BS415,LOGBOOK!$E$5:$E$1036129,BI415,LOGBOOK!$AM$5:$AM$1036129,"AGO"))</f>
        <v xml:space="preserve"> </v>
      </c>
      <c r="CD440" s="625"/>
      <c r="CE440" s="625"/>
      <c r="CF440" s="625"/>
      <c r="CG440" s="630" t="str">
        <f>IF(SUMIFS(LOGBOOK!$Z$5:$Z$1036129,LOGBOOK!$D$5:$D$1036129,BC415,LOGBOOK!$AN$5:$AN$1036129,BS415,LOGBOOK!$E$5:$E$1036129,BI415,LOGBOOK!$AM$5:$AM$1036129,"AGO")=0," ",SUMIFS(LOGBOOK!$Z$5:$Z$1036129,LOGBOOK!$D$5:$D$1036129,BC415,LOGBOOK!$AN$5:$AN$1036129,BS415,LOGBOOK!$E$5:$E$1036129,BI415,LOGBOOK!$AM$5:$AM$1036129,"AGO"))</f>
        <v xml:space="preserve"> </v>
      </c>
      <c r="CH440" s="625"/>
      <c r="CI440" s="625"/>
      <c r="CJ440" s="625"/>
      <c r="CK440" s="630" t="str">
        <f>IF(SUMIFS(LOGBOOK!$AA$5:$AA$1036129,LOGBOOK!$D$5:$D$1036129,BC415,LOGBOOK!$AN$5:$AN$1036129,BS415,LOGBOOK!$E$5:$E$1036129,BI415,LOGBOOK!$AM$5:$AM$1036129,"AGO")=0," ",SUMIFS(LOGBOOK!$AA$5:$AA$1036129,LOGBOOK!$D$5:$D$1036129,BC415,LOGBOOK!$AN$5:$AN$1036129,BS415,LOGBOOK!$E$5:$E$1036129,BI415,LOGBOOK!$AM$5:$AM$1036129,"AGO"))</f>
        <v xml:space="preserve"> </v>
      </c>
      <c r="CL440" s="625"/>
      <c r="CM440" s="625"/>
      <c r="CN440" s="625"/>
      <c r="CO440" s="623" t="str">
        <f>IF(SUMIFS(LOGBOOK!$AE$5:$AE$1036129,LOGBOOK!$D$5:$D$1036129,BC415,LOGBOOK!$AN$5:$AN$1036129,BS415,LOGBOOK!$E$5:$E$1036129,BI415,LOGBOOK!$AM$5:$AM$1036129,"AGO")=0," ",SUMIFS(LOGBOOK!$AC$5:$AC$1036129,LOGBOOK!$D$5:$D$1036129,BC415,LOGBOOK!$AN$5:$AN$1036129,BS415,LOGBOOK!$E$5:$E$1036129,BI415,LOGBOOK!$AM$5:$AM$1036129,"AGO"))</f>
        <v xml:space="preserve"> </v>
      </c>
      <c r="CP440" s="623"/>
      <c r="CQ440" s="623"/>
      <c r="CR440" s="623" t="str">
        <f>IF(SUMIFS(LOGBOOK!$AF$5:$AF$1036129,LOGBOOK!$D$5:$D$1036129,BC415,LOGBOOK!$AN$5:$AN$1036129,BS415,LOGBOOK!$E$5:$E$1036129,BI415,LOGBOOK!$AM$5:$AM$1036129,"AGO")=0," ",SUMIFS(LOGBOOK!$AF$5:$AF$1036129,LOGBOOK!$D$5:$D$1036129,BC415,LOGBOOK!$AN$5:$AN$1036129,BS415,LOGBOOK!$E$5:$E$1036129,BI415,LOGBOOK!$AM$5:$AM$1036129,"AGO"))</f>
        <v xml:space="preserve"> </v>
      </c>
      <c r="CS440" s="633"/>
      <c r="CT440" s="633"/>
      <c r="CU440" s="643"/>
      <c r="CV440" s="247"/>
      <c r="CW440" s="212"/>
      <c r="CX440" s="637"/>
      <c r="CY440" s="1225"/>
      <c r="CZ440" s="1225"/>
      <c r="DA440" s="1225"/>
      <c r="DB440" s="1225"/>
      <c r="DC440" s="1226"/>
      <c r="DD440" s="1129"/>
      <c r="DE440" s="1130"/>
      <c r="DF440" s="1130"/>
      <c r="DG440" s="1130"/>
      <c r="DH440" s="1130"/>
      <c r="DI440" s="1130"/>
      <c r="DJ440" s="643"/>
      <c r="DK440" s="646"/>
      <c r="DL440" s="646"/>
      <c r="DM440" s="646"/>
      <c r="DN440" s="646"/>
      <c r="DO440" s="646"/>
      <c r="DP440" s="646"/>
      <c r="DQ440" s="646"/>
      <c r="DR440" s="646"/>
      <c r="DS440" s="646"/>
      <c r="DT440" s="646"/>
      <c r="DU440" s="647"/>
      <c r="DV440" s="15"/>
      <c r="DW440" s="629" t="str">
        <f>IF('FRONT PAGE'!$A$1="www.fly-logics.com","AUG",0)</f>
        <v>AUG</v>
      </c>
      <c r="DX440" s="631"/>
      <c r="DY440" s="631"/>
      <c r="DZ440" s="631"/>
      <c r="EA440" s="631"/>
      <c r="EB440" s="630" t="str">
        <f>IF(SUMIFS(LOGBOOK!$Y$5:$Y$1036129,LOGBOOK!$D$5:$D$1036129,DB415,LOGBOOK!$AN$5:$AN$1036129,DR415,LOGBOOK!$E$5:$E$1036129,DH415,LOGBOOK!$AM$5:$AM$1036129,"AGO")=0," ",SUMIFS(LOGBOOK!$Y$5:$Y$1036129,LOGBOOK!$D$5:$D$1036129,DB415,LOGBOOK!$AN$5:$AN$1036129,DR415,LOGBOOK!$E$5:$E$1036129,DH415,LOGBOOK!$AM$5:$AM$1036129,"AGO"))</f>
        <v xml:space="preserve"> </v>
      </c>
      <c r="EC440" s="625"/>
      <c r="ED440" s="625"/>
      <c r="EE440" s="625"/>
      <c r="EF440" s="630" t="str">
        <f>IF(SUMIFS(LOGBOOK!$Z$5:$Z$1036129,LOGBOOK!$D$5:$D$1036129,DB415,LOGBOOK!$AN$5:$AN$1036129,DR415,LOGBOOK!$E$5:$E$1036129,DH415,LOGBOOK!$AM$5:$AM$1036129,"AGO")=0," ",SUMIFS(LOGBOOK!$Z$5:$Z$1036129,LOGBOOK!$D$5:$D$1036129,DB415,LOGBOOK!$AN$5:$AN$1036129,DR415,LOGBOOK!$E$5:$E$1036129,DH415,LOGBOOK!$AM$5:$AM$1036129,"AGO"))</f>
        <v xml:space="preserve"> </v>
      </c>
      <c r="EG440" s="625"/>
      <c r="EH440" s="625"/>
      <c r="EI440" s="625"/>
      <c r="EJ440" s="630" t="str">
        <f>IF(SUMIFS(LOGBOOK!$AA$5:$AA$1036129,LOGBOOK!$D$5:$D$1036129,DB415,LOGBOOK!$AN$5:$AN$1036129,DR415,LOGBOOK!$E$5:$E$1036129,DH415,LOGBOOK!$AM$5:$AM$1036129,"AGO")=0," ",SUMIFS(LOGBOOK!$AA$5:$AA$1036129,LOGBOOK!$D$5:$D$1036129,DB415,LOGBOOK!$AN$5:$AN$1036129,DR415,LOGBOOK!$E$5:$E$1036129,DH415,LOGBOOK!$AM$5:$AM$1036129,"AGO"))</f>
        <v xml:space="preserve"> </v>
      </c>
      <c r="EK440" s="625"/>
      <c r="EL440" s="625"/>
      <c r="EM440" s="625"/>
      <c r="EN440" s="623" t="str">
        <f>IF(SUMIFS(LOGBOOK!$AE$5:$AE$1036129,LOGBOOK!$D$5:$D$1036129,DB415,LOGBOOK!$AN$5:$AN$1036129,DR415,LOGBOOK!$E$5:$E$1036129,DH415,LOGBOOK!$AM$5:$AM$1036129,"AGO")=0," ",SUMIFS(LOGBOOK!$AC$5:$AC$1036129,LOGBOOK!$D$5:$D$1036129,DB415,LOGBOOK!$AN$5:$AN$1036129,DR415,LOGBOOK!$E$5:$E$1036129,DH415,LOGBOOK!$AM$5:$AM$1036129,"AGO"))</f>
        <v xml:space="preserve"> </v>
      </c>
      <c r="EO440" s="623"/>
      <c r="EP440" s="623"/>
      <c r="EQ440" s="623" t="str">
        <f>IF(SUMIFS(LOGBOOK!$AF$5:$AF$1036129,LOGBOOK!$D$5:$D$1036129,DB415,LOGBOOK!$AN$5:$AN$1036129,DR415,LOGBOOK!$E$5:$E$1036129,DH415,LOGBOOK!$AM$5:$AM$1036129,"AGO")=0," ",SUMIFS(LOGBOOK!$AF$5:$AF$1036129,LOGBOOK!$D$5:$D$1036129,DB415,LOGBOOK!$AN$5:$AN$1036129,DR415,LOGBOOK!$E$5:$E$1036129,DH415,LOGBOOK!$AM$5:$AM$1036129,"AGO"))</f>
        <v xml:space="preserve"> </v>
      </c>
      <c r="ER440" s="633"/>
      <c r="ES440" s="633"/>
      <c r="ET440" s="643"/>
      <c r="EU440" s="637"/>
      <c r="EV440" s="1225"/>
      <c r="EW440" s="1225"/>
      <c r="EX440" s="1225"/>
      <c r="EY440" s="1225"/>
      <c r="EZ440" s="1226"/>
      <c r="FA440" s="1129"/>
      <c r="FB440" s="1130"/>
      <c r="FC440" s="1130"/>
      <c r="FD440" s="1130"/>
      <c r="FE440" s="1130"/>
      <c r="FF440" s="1130"/>
      <c r="FG440" s="643"/>
      <c r="FH440" s="646"/>
      <c r="FI440" s="646"/>
      <c r="FJ440" s="646"/>
      <c r="FK440" s="646"/>
      <c r="FL440" s="646"/>
      <c r="FM440" s="646"/>
      <c r="FN440" s="646"/>
      <c r="FO440" s="646"/>
      <c r="FP440" s="646"/>
      <c r="FQ440" s="646"/>
      <c r="FR440" s="647"/>
      <c r="FS440" s="15"/>
      <c r="FT440" s="629" t="str">
        <f>IF('FRONT PAGE'!$A$1="www.fly-logics.com","AUG",0)</f>
        <v>AUG</v>
      </c>
      <c r="FU440" s="631"/>
      <c r="FV440" s="631"/>
      <c r="FW440" s="631"/>
      <c r="FX440" s="631"/>
      <c r="FY440" s="630" t="str">
        <f>IF(SUMIFS(LOGBOOK!$Y$5:$Y$1036129,LOGBOOK!$D$5:$D$1036129,EY415,LOGBOOK!$AN$5:$AN$1036129,FO415,LOGBOOK!$E$5:$E$1036129,FE415,LOGBOOK!$AM$5:$AM$1036129,"AGO")=0," ",SUMIFS(LOGBOOK!$Y$5:$Y$1036129,LOGBOOK!$D$5:$D$1036129,EY415,LOGBOOK!$AN$5:$AN$1036129,FO415,LOGBOOK!$E$5:$E$1036129,FE415,LOGBOOK!$AM$5:$AM$1036129,"AGO"))</f>
        <v xml:space="preserve"> </v>
      </c>
      <c r="FZ440" s="625"/>
      <c r="GA440" s="625"/>
      <c r="GB440" s="625"/>
      <c r="GC440" s="630" t="str">
        <f>IF(SUMIFS(LOGBOOK!$Z$5:$Z$1036129,LOGBOOK!$D$5:$D$1036129,EY415,LOGBOOK!$AN$5:$AN$1036129,FO415,LOGBOOK!$E$5:$E$1036129,FE415,LOGBOOK!$AM$5:$AM$1036129,"AGO")=0," ",SUMIFS(LOGBOOK!$Z$5:$Z$1036129,LOGBOOK!$D$5:$D$1036129,EY415,LOGBOOK!$AN$5:$AN$1036129,FO415,LOGBOOK!$E$5:$E$1036129,FE415,LOGBOOK!$AM$5:$AM$1036129,"AGO"))</f>
        <v xml:space="preserve"> </v>
      </c>
      <c r="GD440" s="625"/>
      <c r="GE440" s="625"/>
      <c r="GF440" s="625"/>
      <c r="GG440" s="630" t="str">
        <f>IF(SUMIFS(LOGBOOK!$AA$5:$AA$1036129,LOGBOOK!$D$5:$D$1036129,EY415,LOGBOOK!$AN$5:$AN$1036129,FO415,LOGBOOK!$E$5:$E$1036129,FE415,LOGBOOK!$AM$5:$AM$1036129,"AGO")=0," ",SUMIFS(LOGBOOK!$AA$5:$AA$1036129,LOGBOOK!$D$5:$D$1036129,EY415,LOGBOOK!$AN$5:$AN$1036129,FO415,LOGBOOK!$E$5:$E$1036129,FE415,LOGBOOK!$AM$5:$AM$1036129,"AGO"))</f>
        <v xml:space="preserve"> </v>
      </c>
      <c r="GH440" s="625"/>
      <c r="GI440" s="625"/>
      <c r="GJ440" s="625"/>
      <c r="GK440" s="623" t="str">
        <f>IF(SUMIFS(LOGBOOK!$AE$5:$AE$1036129,LOGBOOK!$D$5:$D$1036129,EY415,LOGBOOK!$AN$5:$AN$1036129,FO415,LOGBOOK!$E$5:$E$1036129,FE415,LOGBOOK!$AM$5:$AM$1036129,"AGO")=0," ",SUMIFS(LOGBOOK!$AC$5:$AC$1036129,LOGBOOK!$D$5:$D$1036129,EY415,LOGBOOK!$AN$5:$AN$1036129,FO415,LOGBOOK!$E$5:$E$1036129,FE415,LOGBOOK!$AM$5:$AM$1036129,"AGO"))</f>
        <v xml:space="preserve"> </v>
      </c>
      <c r="GL440" s="623"/>
      <c r="GM440" s="623"/>
      <c r="GN440" s="623" t="str">
        <f>IF(SUMIFS(LOGBOOK!$AF$5:$AF$1036129,LOGBOOK!$D$5:$D$1036129,EY415,LOGBOOK!$AN$5:$AN$1036129,FO415,LOGBOOK!$E$5:$E$1036129,FE415,LOGBOOK!$AM$5:$AM$1036129,"AGO")=0," ",SUMIFS(LOGBOOK!$AF$5:$AF$1036129,LOGBOOK!$D$5:$D$1036129,EY415,LOGBOOK!$AN$5:$AN$1036129,FO415,LOGBOOK!$E$5:$E$1036129,FE415,LOGBOOK!$AM$5:$AM$1036129,"AGO"))</f>
        <v xml:space="preserve"> </v>
      </c>
      <c r="GO440" s="633"/>
      <c r="GP440" s="633"/>
      <c r="GQ440" s="643"/>
      <c r="GR440" s="6"/>
    </row>
    <row r="441" spans="1:200" ht="4.5" customHeight="1" x14ac:dyDescent="0.25">
      <c r="A441" s="212"/>
      <c r="B441" s="657"/>
      <c r="C441" s="624"/>
      <c r="D441" s="624"/>
      <c r="E441" s="624"/>
      <c r="F441" s="624"/>
      <c r="G441" s="624"/>
      <c r="H441" s="624"/>
      <c r="I441" s="624"/>
      <c r="J441" s="624"/>
      <c r="K441" s="624"/>
      <c r="L441" s="624"/>
      <c r="M441" s="624"/>
      <c r="N441" s="643"/>
      <c r="O441" s="646"/>
      <c r="P441" s="646"/>
      <c r="Q441" s="646"/>
      <c r="R441" s="646"/>
      <c r="S441" s="646"/>
      <c r="T441" s="646"/>
      <c r="U441" s="646"/>
      <c r="V441" s="646"/>
      <c r="W441" s="646"/>
      <c r="X441" s="646"/>
      <c r="Y441" s="647"/>
      <c r="Z441" s="15"/>
      <c r="AA441" s="631"/>
      <c r="AB441" s="631"/>
      <c r="AC441" s="631"/>
      <c r="AD441" s="631"/>
      <c r="AE441" s="631"/>
      <c r="AF441" s="625"/>
      <c r="AG441" s="632"/>
      <c r="AH441" s="632"/>
      <c r="AI441" s="625"/>
      <c r="AJ441" s="625"/>
      <c r="AK441" s="632"/>
      <c r="AL441" s="632"/>
      <c r="AM441" s="625"/>
      <c r="AN441" s="625"/>
      <c r="AO441" s="632"/>
      <c r="AP441" s="632"/>
      <c r="AQ441" s="625"/>
      <c r="AR441" s="623"/>
      <c r="AS441" s="623"/>
      <c r="AT441" s="623"/>
      <c r="AU441" s="633"/>
      <c r="AV441" s="634"/>
      <c r="AW441" s="633"/>
      <c r="AX441" s="643"/>
      <c r="AY441" s="657"/>
      <c r="AZ441" s="624"/>
      <c r="BA441" s="624"/>
      <c r="BB441" s="624"/>
      <c r="BC441" s="624"/>
      <c r="BD441" s="624"/>
      <c r="BE441" s="624"/>
      <c r="BF441" s="624"/>
      <c r="BG441" s="624"/>
      <c r="BH441" s="624"/>
      <c r="BI441" s="624"/>
      <c r="BJ441" s="624"/>
      <c r="BK441" s="643"/>
      <c r="BL441" s="646"/>
      <c r="BM441" s="646"/>
      <c r="BN441" s="646"/>
      <c r="BO441" s="646"/>
      <c r="BP441" s="646"/>
      <c r="BQ441" s="646"/>
      <c r="BR441" s="646"/>
      <c r="BS441" s="646"/>
      <c r="BT441" s="646"/>
      <c r="BU441" s="646"/>
      <c r="BV441" s="647"/>
      <c r="BW441" s="15"/>
      <c r="BX441" s="631"/>
      <c r="BY441" s="631"/>
      <c r="BZ441" s="631"/>
      <c r="CA441" s="631"/>
      <c r="CB441" s="631"/>
      <c r="CC441" s="625"/>
      <c r="CD441" s="632"/>
      <c r="CE441" s="632"/>
      <c r="CF441" s="625"/>
      <c r="CG441" s="625"/>
      <c r="CH441" s="632"/>
      <c r="CI441" s="632"/>
      <c r="CJ441" s="625"/>
      <c r="CK441" s="625"/>
      <c r="CL441" s="632"/>
      <c r="CM441" s="632"/>
      <c r="CN441" s="625"/>
      <c r="CO441" s="623"/>
      <c r="CP441" s="623"/>
      <c r="CQ441" s="623"/>
      <c r="CR441" s="633"/>
      <c r="CS441" s="634"/>
      <c r="CT441" s="633"/>
      <c r="CU441" s="643"/>
      <c r="CV441" s="247"/>
      <c r="CW441" s="212"/>
      <c r="CX441" s="657"/>
      <c r="CY441" s="624"/>
      <c r="CZ441" s="624"/>
      <c r="DA441" s="624"/>
      <c r="DB441" s="624"/>
      <c r="DC441" s="624"/>
      <c r="DD441" s="624"/>
      <c r="DE441" s="624"/>
      <c r="DF441" s="624"/>
      <c r="DG441" s="624"/>
      <c r="DH441" s="624"/>
      <c r="DI441" s="624"/>
      <c r="DJ441" s="643"/>
      <c r="DK441" s="646"/>
      <c r="DL441" s="646"/>
      <c r="DM441" s="646"/>
      <c r="DN441" s="646"/>
      <c r="DO441" s="646"/>
      <c r="DP441" s="646"/>
      <c r="DQ441" s="646"/>
      <c r="DR441" s="646"/>
      <c r="DS441" s="646"/>
      <c r="DT441" s="646"/>
      <c r="DU441" s="647"/>
      <c r="DV441" s="15"/>
      <c r="DW441" s="631"/>
      <c r="DX441" s="631"/>
      <c r="DY441" s="631"/>
      <c r="DZ441" s="631"/>
      <c r="EA441" s="631"/>
      <c r="EB441" s="625"/>
      <c r="EC441" s="632"/>
      <c r="ED441" s="632"/>
      <c r="EE441" s="625"/>
      <c r="EF441" s="625"/>
      <c r="EG441" s="632"/>
      <c r="EH441" s="632"/>
      <c r="EI441" s="625"/>
      <c r="EJ441" s="625"/>
      <c r="EK441" s="632"/>
      <c r="EL441" s="632"/>
      <c r="EM441" s="625"/>
      <c r="EN441" s="623"/>
      <c r="EO441" s="623"/>
      <c r="EP441" s="623"/>
      <c r="EQ441" s="633"/>
      <c r="ER441" s="634"/>
      <c r="ES441" s="633"/>
      <c r="ET441" s="643"/>
      <c r="EU441" s="657"/>
      <c r="EV441" s="624"/>
      <c r="EW441" s="624"/>
      <c r="EX441" s="624"/>
      <c r="EY441" s="624"/>
      <c r="EZ441" s="624"/>
      <c r="FA441" s="624"/>
      <c r="FB441" s="624"/>
      <c r="FC441" s="624"/>
      <c r="FD441" s="624"/>
      <c r="FE441" s="624"/>
      <c r="FF441" s="624"/>
      <c r="FG441" s="643"/>
      <c r="FH441" s="646"/>
      <c r="FI441" s="646"/>
      <c r="FJ441" s="646"/>
      <c r="FK441" s="646"/>
      <c r="FL441" s="646"/>
      <c r="FM441" s="646"/>
      <c r="FN441" s="646"/>
      <c r="FO441" s="646"/>
      <c r="FP441" s="646"/>
      <c r="FQ441" s="646"/>
      <c r="FR441" s="647"/>
      <c r="FS441" s="15"/>
      <c r="FT441" s="631"/>
      <c r="FU441" s="631"/>
      <c r="FV441" s="631"/>
      <c r="FW441" s="631"/>
      <c r="FX441" s="631"/>
      <c r="FY441" s="625"/>
      <c r="FZ441" s="632"/>
      <c r="GA441" s="632"/>
      <c r="GB441" s="625"/>
      <c r="GC441" s="625"/>
      <c r="GD441" s="632"/>
      <c r="GE441" s="632"/>
      <c r="GF441" s="625"/>
      <c r="GG441" s="625"/>
      <c r="GH441" s="632"/>
      <c r="GI441" s="632"/>
      <c r="GJ441" s="625"/>
      <c r="GK441" s="623"/>
      <c r="GL441" s="623"/>
      <c r="GM441" s="623"/>
      <c r="GN441" s="633"/>
      <c r="GO441" s="634"/>
      <c r="GP441" s="633"/>
      <c r="GQ441" s="643"/>
      <c r="GR441" s="6"/>
    </row>
    <row r="442" spans="1:200" ht="10.5" customHeight="1" x14ac:dyDescent="0.25">
      <c r="A442" s="212"/>
      <c r="B442" s="1190"/>
      <c r="C442" s="9" t="str">
        <f>LOGBOOK!$J$3</f>
        <v>SINGLE-ENGINE</v>
      </c>
      <c r="D442" s="10" t="str">
        <f>LOGBOOK!$K$3</f>
        <v>MULTI-ENGINE</v>
      </c>
      <c r="E442" s="10" t="str">
        <f>LOGBOOK!$L$3</f>
        <v>TURBO PROP</v>
      </c>
      <c r="F442" s="10" t="str">
        <f>LOGBOOK!$M$3</f>
        <v>TURBO JET</v>
      </c>
      <c r="G442" s="10" t="str">
        <f>LOGBOOK!$N$3</f>
        <v>LSA</v>
      </c>
      <c r="H442" s="10" t="str">
        <f>LOGBOOK!$O$2</f>
        <v>HELICOPTER</v>
      </c>
      <c r="I442" s="10" t="str">
        <f>LOGBOOK!$P$2</f>
        <v>GLIDER</v>
      </c>
      <c r="J442" s="10" t="str">
        <f>LOGBOOK!$Q$2</f>
        <v>OTHERS</v>
      </c>
      <c r="K442" s="10">
        <f>LOGBOOK!$S$3</f>
        <v>0</v>
      </c>
      <c r="L442" s="11"/>
      <c r="M442" s="11" t="s">
        <v>64</v>
      </c>
      <c r="N442" s="12"/>
      <c r="O442" s="648"/>
      <c r="P442" s="648"/>
      <c r="Q442" s="648"/>
      <c r="R442" s="648"/>
      <c r="S442" s="648"/>
      <c r="T442" s="648"/>
      <c r="U442" s="648"/>
      <c r="V442" s="648"/>
      <c r="W442" s="648"/>
      <c r="X442" s="648"/>
      <c r="Y442" s="649"/>
      <c r="Z442" s="15"/>
      <c r="AA442" s="631"/>
      <c r="AB442" s="631"/>
      <c r="AC442" s="631"/>
      <c r="AD442" s="631"/>
      <c r="AE442" s="631"/>
      <c r="AF442" s="625"/>
      <c r="AG442" s="625"/>
      <c r="AH442" s="625"/>
      <c r="AI442" s="625"/>
      <c r="AJ442" s="625"/>
      <c r="AK442" s="625"/>
      <c r="AL442" s="625"/>
      <c r="AM442" s="625"/>
      <c r="AN442" s="625"/>
      <c r="AO442" s="625"/>
      <c r="AP442" s="625"/>
      <c r="AQ442" s="625"/>
      <c r="AR442" s="623"/>
      <c r="AS442" s="623"/>
      <c r="AT442" s="623"/>
      <c r="AU442" s="633"/>
      <c r="AV442" s="633"/>
      <c r="AW442" s="633"/>
      <c r="AX442" s="643"/>
      <c r="AY442" s="1190"/>
      <c r="AZ442" s="9" t="str">
        <f>LOGBOOK!$J$3</f>
        <v>SINGLE-ENGINE</v>
      </c>
      <c r="BA442" s="10" t="str">
        <f>LOGBOOK!$K$3</f>
        <v>MULTI-ENGINE</v>
      </c>
      <c r="BB442" s="10" t="str">
        <f>LOGBOOK!$L$3</f>
        <v>TURBO PROP</v>
      </c>
      <c r="BC442" s="10" t="str">
        <f>LOGBOOK!$M$3</f>
        <v>TURBO JET</v>
      </c>
      <c r="BD442" s="10" t="str">
        <f>LOGBOOK!$N$3</f>
        <v>LSA</v>
      </c>
      <c r="BE442" s="10" t="str">
        <f>LOGBOOK!$O$2</f>
        <v>HELICOPTER</v>
      </c>
      <c r="BF442" s="10" t="str">
        <f>LOGBOOK!$P$2</f>
        <v>GLIDER</v>
      </c>
      <c r="BG442" s="10" t="str">
        <f>LOGBOOK!$Q$2</f>
        <v>OTHERS</v>
      </c>
      <c r="BH442" s="10">
        <f>LOGBOOK!$S$3</f>
        <v>0</v>
      </c>
      <c r="BI442" s="11"/>
      <c r="BJ442" s="11" t="s">
        <v>64</v>
      </c>
      <c r="BK442" s="12"/>
      <c r="BL442" s="648"/>
      <c r="BM442" s="648"/>
      <c r="BN442" s="648"/>
      <c r="BO442" s="648"/>
      <c r="BP442" s="648"/>
      <c r="BQ442" s="648"/>
      <c r="BR442" s="648"/>
      <c r="BS442" s="648"/>
      <c r="BT442" s="648"/>
      <c r="BU442" s="648"/>
      <c r="BV442" s="649"/>
      <c r="BW442" s="15"/>
      <c r="BX442" s="631"/>
      <c r="BY442" s="631"/>
      <c r="BZ442" s="631"/>
      <c r="CA442" s="631"/>
      <c r="CB442" s="631"/>
      <c r="CC442" s="625"/>
      <c r="CD442" s="625"/>
      <c r="CE442" s="625"/>
      <c r="CF442" s="625"/>
      <c r="CG442" s="625"/>
      <c r="CH442" s="625"/>
      <c r="CI442" s="625"/>
      <c r="CJ442" s="625"/>
      <c r="CK442" s="625"/>
      <c r="CL442" s="625"/>
      <c r="CM442" s="625"/>
      <c r="CN442" s="625"/>
      <c r="CO442" s="623"/>
      <c r="CP442" s="623"/>
      <c r="CQ442" s="623"/>
      <c r="CR442" s="633"/>
      <c r="CS442" s="633"/>
      <c r="CT442" s="633"/>
      <c r="CU442" s="643"/>
      <c r="CV442" s="247"/>
      <c r="CW442" s="212"/>
      <c r="CX442" s="1190"/>
      <c r="CY442" s="9" t="str">
        <f>LOGBOOK!$J$3</f>
        <v>SINGLE-ENGINE</v>
      </c>
      <c r="CZ442" s="10" t="str">
        <f>LOGBOOK!$K$3</f>
        <v>MULTI-ENGINE</v>
      </c>
      <c r="DA442" s="10" t="str">
        <f>LOGBOOK!$L$3</f>
        <v>TURBO PROP</v>
      </c>
      <c r="DB442" s="10" t="str">
        <f>LOGBOOK!$M$3</f>
        <v>TURBO JET</v>
      </c>
      <c r="DC442" s="10" t="str">
        <f>LOGBOOK!$N$3</f>
        <v>LSA</v>
      </c>
      <c r="DD442" s="10" t="str">
        <f>LOGBOOK!$O$2</f>
        <v>HELICOPTER</v>
      </c>
      <c r="DE442" s="10" t="str">
        <f>LOGBOOK!$P$2</f>
        <v>GLIDER</v>
      </c>
      <c r="DF442" s="10" t="str">
        <f>LOGBOOK!$Q$2</f>
        <v>OTHERS</v>
      </c>
      <c r="DG442" s="10">
        <f>LOGBOOK!$S$3</f>
        <v>0</v>
      </c>
      <c r="DH442" s="11"/>
      <c r="DI442" s="11" t="s">
        <v>64</v>
      </c>
      <c r="DJ442" s="12"/>
      <c r="DK442" s="648"/>
      <c r="DL442" s="648"/>
      <c r="DM442" s="648"/>
      <c r="DN442" s="648"/>
      <c r="DO442" s="648"/>
      <c r="DP442" s="648"/>
      <c r="DQ442" s="648"/>
      <c r="DR442" s="648"/>
      <c r="DS442" s="648"/>
      <c r="DT442" s="648"/>
      <c r="DU442" s="649"/>
      <c r="DV442" s="15"/>
      <c r="DW442" s="631"/>
      <c r="DX442" s="631"/>
      <c r="DY442" s="631"/>
      <c r="DZ442" s="631"/>
      <c r="EA442" s="631"/>
      <c r="EB442" s="625"/>
      <c r="EC442" s="625"/>
      <c r="ED442" s="625"/>
      <c r="EE442" s="625"/>
      <c r="EF442" s="625"/>
      <c r="EG442" s="625"/>
      <c r="EH442" s="625"/>
      <c r="EI442" s="625"/>
      <c r="EJ442" s="625"/>
      <c r="EK442" s="625"/>
      <c r="EL442" s="625"/>
      <c r="EM442" s="625"/>
      <c r="EN442" s="623"/>
      <c r="EO442" s="623"/>
      <c r="EP442" s="623"/>
      <c r="EQ442" s="633"/>
      <c r="ER442" s="633"/>
      <c r="ES442" s="633"/>
      <c r="ET442" s="643"/>
      <c r="EU442" s="1190"/>
      <c r="EV442" s="9" t="str">
        <f>LOGBOOK!$J$3</f>
        <v>SINGLE-ENGINE</v>
      </c>
      <c r="EW442" s="10" t="str">
        <f>LOGBOOK!$K$3</f>
        <v>MULTI-ENGINE</v>
      </c>
      <c r="EX442" s="10" t="str">
        <f>LOGBOOK!$L$3</f>
        <v>TURBO PROP</v>
      </c>
      <c r="EY442" s="10" t="str">
        <f>LOGBOOK!$M$3</f>
        <v>TURBO JET</v>
      </c>
      <c r="EZ442" s="10" t="str">
        <f>LOGBOOK!$N$3</f>
        <v>LSA</v>
      </c>
      <c r="FA442" s="10" t="str">
        <f>LOGBOOK!$O$2</f>
        <v>HELICOPTER</v>
      </c>
      <c r="FB442" s="10" t="str">
        <f>LOGBOOK!$P$2</f>
        <v>GLIDER</v>
      </c>
      <c r="FC442" s="10" t="str">
        <f>LOGBOOK!$Q$2</f>
        <v>OTHERS</v>
      </c>
      <c r="FD442" s="10">
        <f>LOGBOOK!$S$3</f>
        <v>0</v>
      </c>
      <c r="FE442" s="11"/>
      <c r="FF442" s="11" t="s">
        <v>64</v>
      </c>
      <c r="FG442" s="12"/>
      <c r="FH442" s="648"/>
      <c r="FI442" s="648"/>
      <c r="FJ442" s="648"/>
      <c r="FK442" s="648"/>
      <c r="FL442" s="648"/>
      <c r="FM442" s="648"/>
      <c r="FN442" s="648"/>
      <c r="FO442" s="648"/>
      <c r="FP442" s="648"/>
      <c r="FQ442" s="648"/>
      <c r="FR442" s="649"/>
      <c r="FS442" s="15"/>
      <c r="FT442" s="631"/>
      <c r="FU442" s="631"/>
      <c r="FV442" s="631"/>
      <c r="FW442" s="631"/>
      <c r="FX442" s="631"/>
      <c r="FY442" s="625"/>
      <c r="FZ442" s="625"/>
      <c r="GA442" s="625"/>
      <c r="GB442" s="625"/>
      <c r="GC442" s="625"/>
      <c r="GD442" s="625"/>
      <c r="GE442" s="625"/>
      <c r="GF442" s="625"/>
      <c r="GG442" s="625"/>
      <c r="GH442" s="625"/>
      <c r="GI442" s="625"/>
      <c r="GJ442" s="625"/>
      <c r="GK442" s="623"/>
      <c r="GL442" s="623"/>
      <c r="GM442" s="623"/>
      <c r="GN442" s="633"/>
      <c r="GO442" s="633"/>
      <c r="GP442" s="633"/>
      <c r="GQ442" s="643"/>
      <c r="GR442" s="6"/>
    </row>
    <row r="443" spans="1:200" ht="4.5" customHeight="1" x14ac:dyDescent="0.25">
      <c r="A443" s="212"/>
      <c r="B443" s="1227"/>
      <c r="C443" s="1228"/>
      <c r="D443" s="1228"/>
      <c r="E443" s="1228"/>
      <c r="F443" s="1228"/>
      <c r="G443" s="1228"/>
      <c r="H443" s="1228"/>
      <c r="I443" s="1228"/>
      <c r="J443" s="1228"/>
      <c r="K443" s="1228"/>
      <c r="L443" s="1228"/>
      <c r="M443" s="1228"/>
      <c r="N443" s="1228"/>
      <c r="O443" s="1229"/>
      <c r="P443" s="1229"/>
      <c r="Q443" s="1229"/>
      <c r="R443" s="1229"/>
      <c r="S443" s="1229"/>
      <c r="T443" s="1229"/>
      <c r="U443" s="1229"/>
      <c r="V443" s="1229"/>
      <c r="W443" s="1229"/>
      <c r="X443" s="1229"/>
      <c r="Y443" s="1229"/>
      <c r="Z443" s="15"/>
      <c r="AA443" s="629" t="str">
        <f>IF('FRONT PAGE'!$A$1="www.fly-logics.com","SEP",0)</f>
        <v>SEP</v>
      </c>
      <c r="AB443" s="631"/>
      <c r="AC443" s="631"/>
      <c r="AD443" s="631"/>
      <c r="AE443" s="631"/>
      <c r="AF443" s="630" t="str">
        <f>IF(SUMIFS(LOGBOOK!$Y$5:$Y$1036129,LOGBOOK!$D$5:$D$1036129,F415,LOGBOOK!$AN$5:$AN$1036129,V415,LOGBOOK!$E$5:$E$1036129,L415,LOGBOOK!$AM$5:$AM$1036129,"SEP")=0," ",SUMIFS(LOGBOOK!$Y$5:$Y$1036129,LOGBOOK!$D$5:$D$1036129,F415,LOGBOOK!$AN$5:$AN$1036129,V415,LOGBOOK!$E$5:$E$1036129,L415,LOGBOOK!$AM$5:$AM$1036129,"SEP"))</f>
        <v xml:space="preserve"> </v>
      </c>
      <c r="AG443" s="625"/>
      <c r="AH443" s="625"/>
      <c r="AI443" s="625"/>
      <c r="AJ443" s="630" t="str">
        <f>IF(SUMIFS(LOGBOOK!$Z$5:$Z$1036129,LOGBOOK!$D$5:$D$1036129,F415,LOGBOOK!$AN$5:$AN$1036129,V415,LOGBOOK!$E$5:$E$1036129,L415,LOGBOOK!$AM$5:$AM$1036129,"SEP")=0," ",SUMIFS(LOGBOOK!$Z$5:$Z$1036129,LOGBOOK!$D$5:$D$1036129,F415,LOGBOOK!$AN$5:$AN$1036129,V415,LOGBOOK!$E$5:$E$1036129,L415,LOGBOOK!$AM$5:$AM$1036129,"SEP"))</f>
        <v xml:space="preserve"> </v>
      </c>
      <c r="AK443" s="625"/>
      <c r="AL443" s="625"/>
      <c r="AM443" s="625"/>
      <c r="AN443" s="630" t="str">
        <f>IF(SUMIFS(LOGBOOK!$AA$5:$AA$1036129,LOGBOOK!$D$5:$D$1036129,F415,LOGBOOK!$AN$5:$AN$1036129,V415,LOGBOOK!$E$5:$E$1036129,L415,LOGBOOK!$AM$5:$AM$1036129,"SEP")=0," ",SUMIFS(LOGBOOK!$AA$5:$AA$1036129,LOGBOOK!$D$5:$D$1036129,F415,LOGBOOK!$AN$5:$AN$1036129,V415,LOGBOOK!$E$5:$E$1036129,L415,LOGBOOK!$AM$5:$AM$1036129,"SEP"))</f>
        <v xml:space="preserve"> </v>
      </c>
      <c r="AO443" s="625"/>
      <c r="AP443" s="625"/>
      <c r="AQ443" s="625"/>
      <c r="AR443" s="623" t="str">
        <f>IF(SUMIFS(LOGBOOK!$AE$5:$AE$1036129,LOGBOOK!$D$5:$D$1036129,F415,LOGBOOK!$AN$5:$AN$1036129,V415,LOGBOOK!$E$5:$E$1036129,L415,LOGBOOK!$AM$5:$AM$1036129,"SEP")=0," ",SUMIFS(LOGBOOK!$AC$5:$AC$1036129,LOGBOOK!$D$5:$D$1036129,F415,LOGBOOK!$AN$5:$AN$1036129,V415,LOGBOOK!$E$5:$E$1036129,L415,LOGBOOK!$AM$5:$AM$1036129,"SEP"))</f>
        <v xml:space="preserve"> </v>
      </c>
      <c r="AS443" s="623"/>
      <c r="AT443" s="623"/>
      <c r="AU443" s="623" t="str">
        <f>IF(SUMIFS(LOGBOOK!$AF$5:$AF$1036129,LOGBOOK!$D$5:$D$1036129,F415,LOGBOOK!$AN$5:$AN$1036129,V415,LOGBOOK!$E$5:$E$1036129,L415,LOGBOOK!$AM$5:$AM$1036129,"SEP")=0," ",SUMIFS(LOGBOOK!$AF$5:$AF$1036129,LOGBOOK!$D$5:$D$1036129,F415,LOGBOOK!$AN$5:$AN$1036129,V415,LOGBOOK!$E$5:$E$1036129,L415,LOGBOOK!$AM$5:$AM$1036129,"SEP"))</f>
        <v xml:space="preserve"> </v>
      </c>
      <c r="AV443" s="633"/>
      <c r="AW443" s="633"/>
      <c r="AX443" s="643"/>
      <c r="AY443" s="1227"/>
      <c r="AZ443" s="1228"/>
      <c r="BA443" s="1228"/>
      <c r="BB443" s="1228"/>
      <c r="BC443" s="1228"/>
      <c r="BD443" s="1228"/>
      <c r="BE443" s="1228"/>
      <c r="BF443" s="1228"/>
      <c r="BG443" s="1228"/>
      <c r="BH443" s="1228"/>
      <c r="BI443" s="1228"/>
      <c r="BJ443" s="1228"/>
      <c r="BK443" s="1228"/>
      <c r="BL443" s="1229"/>
      <c r="BM443" s="1229"/>
      <c r="BN443" s="1229"/>
      <c r="BO443" s="1229"/>
      <c r="BP443" s="1229"/>
      <c r="BQ443" s="1229"/>
      <c r="BR443" s="1229"/>
      <c r="BS443" s="1229"/>
      <c r="BT443" s="1229"/>
      <c r="BU443" s="1229"/>
      <c r="BV443" s="1229"/>
      <c r="BW443" s="15"/>
      <c r="BX443" s="629" t="str">
        <f>IF('FRONT PAGE'!$A$1="www.fly-logics.com","SEP",0)</f>
        <v>SEP</v>
      </c>
      <c r="BY443" s="631"/>
      <c r="BZ443" s="631"/>
      <c r="CA443" s="631"/>
      <c r="CB443" s="631"/>
      <c r="CC443" s="630" t="str">
        <f>IF(SUMIFS(LOGBOOK!$Y$5:$Y$1036129,LOGBOOK!$D$5:$D$1036129,BC415,LOGBOOK!$AN$5:$AN$1036129,BS415,LOGBOOK!$E$5:$E$1036129,BI415,LOGBOOK!$AM$5:$AM$1036129,"SEP")=0," ",SUMIFS(LOGBOOK!$Y$5:$Y$1036129,LOGBOOK!$D$5:$D$1036129,BC415,LOGBOOK!$AN$5:$AN$1036129,BS415,LOGBOOK!$E$5:$E$1036129,BI415,LOGBOOK!$AM$5:$AM$1036129,"SEP"))</f>
        <v xml:space="preserve"> </v>
      </c>
      <c r="CD443" s="625"/>
      <c r="CE443" s="625"/>
      <c r="CF443" s="625"/>
      <c r="CG443" s="630" t="str">
        <f>IF(SUMIFS(LOGBOOK!$Z$5:$Z$1036129,LOGBOOK!$D$5:$D$1036129,BC415,LOGBOOK!$AN$5:$AN$1036129,BS415,LOGBOOK!$E$5:$E$1036129,BI415,LOGBOOK!$AM$5:$AM$1036129,"SEP")=0," ",SUMIFS(LOGBOOK!$Z$5:$Z$1036129,LOGBOOK!$D$5:$D$1036129,BC415,LOGBOOK!$AN$5:$AN$1036129,BS415,LOGBOOK!$E$5:$E$1036129,BI415,LOGBOOK!$AM$5:$AM$1036129,"SEP"))</f>
        <v xml:space="preserve"> </v>
      </c>
      <c r="CH443" s="625"/>
      <c r="CI443" s="625"/>
      <c r="CJ443" s="625"/>
      <c r="CK443" s="630" t="str">
        <f>IF(SUMIFS(LOGBOOK!$AA$5:$AA$1036129,LOGBOOK!$D$5:$D$1036129,BC415,LOGBOOK!$AN$5:$AN$1036129,BS415,LOGBOOK!$E$5:$E$1036129,BI415,LOGBOOK!$AM$5:$AM$1036129,"SEP")=0," ",SUMIFS(LOGBOOK!$AA$5:$AA$1036129,LOGBOOK!$D$5:$D$1036129,BC415,LOGBOOK!$AN$5:$AN$1036129,BS415,LOGBOOK!$E$5:$E$1036129,BI415,LOGBOOK!$AM$5:$AM$1036129,"SEP"))</f>
        <v xml:space="preserve"> </v>
      </c>
      <c r="CL443" s="625"/>
      <c r="CM443" s="625"/>
      <c r="CN443" s="625"/>
      <c r="CO443" s="623" t="str">
        <f>IF(SUMIFS(LOGBOOK!$AE$5:$AE$1036129,LOGBOOK!$D$5:$D$1036129,BC415,LOGBOOK!$AN$5:$AN$1036129,BS415,LOGBOOK!$E$5:$E$1036129,BI415,LOGBOOK!$AM$5:$AM$1036129,"SEP")=0," ",SUMIFS(LOGBOOK!$AC$5:$AC$1036129,LOGBOOK!$D$5:$D$1036129,BC415,LOGBOOK!$AN$5:$AN$1036129,BS415,LOGBOOK!$E$5:$E$1036129,BI415,LOGBOOK!$AM$5:$AM$1036129,"SEP"))</f>
        <v xml:space="preserve"> </v>
      </c>
      <c r="CP443" s="623"/>
      <c r="CQ443" s="623"/>
      <c r="CR443" s="623" t="str">
        <f>IF(SUMIFS(LOGBOOK!$AF$5:$AF$1036129,LOGBOOK!$D$5:$D$1036129,BC415,LOGBOOK!$AN$5:$AN$1036129,BS415,LOGBOOK!$E$5:$E$1036129,BI415,LOGBOOK!$AM$5:$AM$1036129,"SEP")=0," ",SUMIFS(LOGBOOK!$AF$5:$AF$1036129,LOGBOOK!$D$5:$D$1036129,BC415,LOGBOOK!$AN$5:$AN$1036129,BS415,LOGBOOK!$E$5:$E$1036129,BI415,LOGBOOK!$AM$5:$AM$1036129,"SEP"))</f>
        <v xml:space="preserve"> </v>
      </c>
      <c r="CS443" s="633"/>
      <c r="CT443" s="633"/>
      <c r="CU443" s="643"/>
      <c r="CV443" s="247"/>
      <c r="CW443" s="212"/>
      <c r="CX443" s="1227"/>
      <c r="CY443" s="1228"/>
      <c r="CZ443" s="1228"/>
      <c r="DA443" s="1228"/>
      <c r="DB443" s="1228"/>
      <c r="DC443" s="1228"/>
      <c r="DD443" s="1228"/>
      <c r="DE443" s="1228"/>
      <c r="DF443" s="1228"/>
      <c r="DG443" s="1228"/>
      <c r="DH443" s="1228"/>
      <c r="DI443" s="1228"/>
      <c r="DJ443" s="1228"/>
      <c r="DK443" s="1229"/>
      <c r="DL443" s="1229"/>
      <c r="DM443" s="1229"/>
      <c r="DN443" s="1229"/>
      <c r="DO443" s="1229"/>
      <c r="DP443" s="1229"/>
      <c r="DQ443" s="1229"/>
      <c r="DR443" s="1229"/>
      <c r="DS443" s="1229"/>
      <c r="DT443" s="1229"/>
      <c r="DU443" s="1229"/>
      <c r="DV443" s="15"/>
      <c r="DW443" s="629" t="str">
        <f>IF('FRONT PAGE'!$A$1="www.fly-logics.com","SEP",0)</f>
        <v>SEP</v>
      </c>
      <c r="DX443" s="631"/>
      <c r="DY443" s="631"/>
      <c r="DZ443" s="631"/>
      <c r="EA443" s="631"/>
      <c r="EB443" s="630" t="str">
        <f>IF(SUMIFS(LOGBOOK!$Y$5:$Y$1036129,LOGBOOK!$D$5:$D$1036129,DB415,LOGBOOK!$AN$5:$AN$1036129,DR415,LOGBOOK!$E$5:$E$1036129,DH415,LOGBOOK!$AM$5:$AM$1036129,"SEP")=0," ",SUMIFS(LOGBOOK!$Y$5:$Y$1036129,LOGBOOK!$D$5:$D$1036129,DB415,LOGBOOK!$AN$5:$AN$1036129,DR415,LOGBOOK!$E$5:$E$1036129,DH415,LOGBOOK!$AM$5:$AM$1036129,"SEP"))</f>
        <v xml:space="preserve"> </v>
      </c>
      <c r="EC443" s="625"/>
      <c r="ED443" s="625"/>
      <c r="EE443" s="625"/>
      <c r="EF443" s="630" t="str">
        <f>IF(SUMIFS(LOGBOOK!$Z$5:$Z$1036129,LOGBOOK!$D$5:$D$1036129,DB415,LOGBOOK!$AN$5:$AN$1036129,DR415,LOGBOOK!$E$5:$E$1036129,DH415,LOGBOOK!$AM$5:$AM$1036129,"SEP")=0," ",SUMIFS(LOGBOOK!$Z$5:$Z$1036129,LOGBOOK!$D$5:$D$1036129,DB415,LOGBOOK!$AN$5:$AN$1036129,DR415,LOGBOOK!$E$5:$E$1036129,DH415,LOGBOOK!$AM$5:$AM$1036129,"SEP"))</f>
        <v xml:space="preserve"> </v>
      </c>
      <c r="EG443" s="625"/>
      <c r="EH443" s="625"/>
      <c r="EI443" s="625"/>
      <c r="EJ443" s="630" t="str">
        <f>IF(SUMIFS(LOGBOOK!$AA$5:$AA$1036129,LOGBOOK!$D$5:$D$1036129,DB415,LOGBOOK!$AN$5:$AN$1036129,DR415,LOGBOOK!$E$5:$E$1036129,DH415,LOGBOOK!$AM$5:$AM$1036129,"SEP")=0," ",SUMIFS(LOGBOOK!$AA$5:$AA$1036129,LOGBOOK!$D$5:$D$1036129,DB415,LOGBOOK!$AN$5:$AN$1036129,DR415,LOGBOOK!$E$5:$E$1036129,DH415,LOGBOOK!$AM$5:$AM$1036129,"SEP"))</f>
        <v xml:space="preserve"> </v>
      </c>
      <c r="EK443" s="625"/>
      <c r="EL443" s="625"/>
      <c r="EM443" s="625"/>
      <c r="EN443" s="623" t="str">
        <f>IF(SUMIFS(LOGBOOK!$AE$5:$AE$1036129,LOGBOOK!$D$5:$D$1036129,DB415,LOGBOOK!$AN$5:$AN$1036129,DR415,LOGBOOK!$E$5:$E$1036129,DH415,LOGBOOK!$AM$5:$AM$1036129,"SEP")=0," ",SUMIFS(LOGBOOK!$AC$5:$AC$1036129,LOGBOOK!$D$5:$D$1036129,DB415,LOGBOOK!$AN$5:$AN$1036129,DR415,LOGBOOK!$E$5:$E$1036129,DH415,LOGBOOK!$AM$5:$AM$1036129,"SEP"))</f>
        <v xml:space="preserve"> </v>
      </c>
      <c r="EO443" s="623"/>
      <c r="EP443" s="623"/>
      <c r="EQ443" s="623" t="str">
        <f>IF(SUMIFS(LOGBOOK!$AF$5:$AF$1036129,LOGBOOK!$D$5:$D$1036129,DB415,LOGBOOK!$AN$5:$AN$1036129,DR415,LOGBOOK!$E$5:$E$1036129,DH415,LOGBOOK!$AM$5:$AM$1036129,"SEP")=0," ",SUMIFS(LOGBOOK!$AF$5:$AF$1036129,LOGBOOK!$D$5:$D$1036129,DB415,LOGBOOK!$AN$5:$AN$1036129,DR415,LOGBOOK!$E$5:$E$1036129,DH415,LOGBOOK!$AM$5:$AM$1036129,"SEP"))</f>
        <v xml:space="preserve"> </v>
      </c>
      <c r="ER443" s="633"/>
      <c r="ES443" s="633"/>
      <c r="ET443" s="643"/>
      <c r="EU443" s="1227"/>
      <c r="EV443" s="1228"/>
      <c r="EW443" s="1228"/>
      <c r="EX443" s="1228"/>
      <c r="EY443" s="1228"/>
      <c r="EZ443" s="1228"/>
      <c r="FA443" s="1228"/>
      <c r="FB443" s="1228"/>
      <c r="FC443" s="1228"/>
      <c r="FD443" s="1228"/>
      <c r="FE443" s="1228"/>
      <c r="FF443" s="1228"/>
      <c r="FG443" s="1228"/>
      <c r="FH443" s="1229"/>
      <c r="FI443" s="1229"/>
      <c r="FJ443" s="1229"/>
      <c r="FK443" s="1229"/>
      <c r="FL443" s="1229"/>
      <c r="FM443" s="1229"/>
      <c r="FN443" s="1229"/>
      <c r="FO443" s="1229"/>
      <c r="FP443" s="1229"/>
      <c r="FQ443" s="1229"/>
      <c r="FR443" s="1229"/>
      <c r="FS443" s="15"/>
      <c r="FT443" s="629" t="str">
        <f>IF('FRONT PAGE'!$A$1="www.fly-logics.com","SEP",0)</f>
        <v>SEP</v>
      </c>
      <c r="FU443" s="631"/>
      <c r="FV443" s="631"/>
      <c r="FW443" s="631"/>
      <c r="FX443" s="631"/>
      <c r="FY443" s="630" t="str">
        <f>IF(SUMIFS(LOGBOOK!$Y$5:$Y$1036129,LOGBOOK!$D$5:$D$1036129,EY415,LOGBOOK!$AN$5:$AN$1036129,FO415,LOGBOOK!$E$5:$E$1036129,FE415,LOGBOOK!$AM$5:$AM$1036129,"SEP")=0," ",SUMIFS(LOGBOOK!$Y$5:$Y$1036129,LOGBOOK!$D$5:$D$1036129,EY415,LOGBOOK!$AN$5:$AN$1036129,FO415,LOGBOOK!$E$5:$E$1036129,FE415,LOGBOOK!$AM$5:$AM$1036129,"SEP"))</f>
        <v xml:space="preserve"> </v>
      </c>
      <c r="FZ443" s="625"/>
      <c r="GA443" s="625"/>
      <c r="GB443" s="625"/>
      <c r="GC443" s="630" t="str">
        <f>IF(SUMIFS(LOGBOOK!$Z$5:$Z$1036129,LOGBOOK!$D$5:$D$1036129,EY415,LOGBOOK!$AN$5:$AN$1036129,FO415,LOGBOOK!$E$5:$E$1036129,FE415,LOGBOOK!$AM$5:$AM$1036129,"SEP")=0," ",SUMIFS(LOGBOOK!$Z$5:$Z$1036129,LOGBOOK!$D$5:$D$1036129,EY415,LOGBOOK!$AN$5:$AN$1036129,FO415,LOGBOOK!$E$5:$E$1036129,FE415,LOGBOOK!$AM$5:$AM$1036129,"SEP"))</f>
        <v xml:space="preserve"> </v>
      </c>
      <c r="GD443" s="625"/>
      <c r="GE443" s="625"/>
      <c r="GF443" s="625"/>
      <c r="GG443" s="630" t="str">
        <f>IF(SUMIFS(LOGBOOK!$AA$5:$AA$1036129,LOGBOOK!$D$5:$D$1036129,EY415,LOGBOOK!$AN$5:$AN$1036129,FO415,LOGBOOK!$E$5:$E$1036129,FE415,LOGBOOK!$AM$5:$AM$1036129,"SEP")=0," ",SUMIFS(LOGBOOK!$AA$5:$AA$1036129,LOGBOOK!$D$5:$D$1036129,EY415,LOGBOOK!$AN$5:$AN$1036129,FO415,LOGBOOK!$E$5:$E$1036129,FE415,LOGBOOK!$AM$5:$AM$1036129,"SEP"))</f>
        <v xml:space="preserve"> </v>
      </c>
      <c r="GH443" s="625"/>
      <c r="GI443" s="625"/>
      <c r="GJ443" s="625"/>
      <c r="GK443" s="623" t="str">
        <f>IF(SUMIFS(LOGBOOK!$AE$5:$AE$1036129,LOGBOOK!$D$5:$D$1036129,EY415,LOGBOOK!$AN$5:$AN$1036129,FO415,LOGBOOK!$E$5:$E$1036129,FE415,LOGBOOK!$AM$5:$AM$1036129,"SEP")=0," ",SUMIFS(LOGBOOK!$AC$5:$AC$1036129,LOGBOOK!$D$5:$D$1036129,EY415,LOGBOOK!$AN$5:$AN$1036129,FO415,LOGBOOK!$E$5:$E$1036129,FE415,LOGBOOK!$AM$5:$AM$1036129,"SEP"))</f>
        <v xml:space="preserve"> </v>
      </c>
      <c r="GL443" s="623"/>
      <c r="GM443" s="623"/>
      <c r="GN443" s="623" t="str">
        <f>IF(SUMIFS(LOGBOOK!$AF$5:$AF$1036129,LOGBOOK!$D$5:$D$1036129,EY415,LOGBOOK!$AN$5:$AN$1036129,FO415,LOGBOOK!$E$5:$E$1036129,FE415,LOGBOOK!$AM$5:$AM$1036129,"SEP")=0," ",SUMIFS(LOGBOOK!$AF$5:$AF$1036129,LOGBOOK!$D$5:$D$1036129,EY415,LOGBOOK!$AN$5:$AN$1036129,FO415,LOGBOOK!$E$5:$E$1036129,FE415,LOGBOOK!$AM$5:$AM$1036129,"SEP"))</f>
        <v xml:space="preserve"> </v>
      </c>
      <c r="GO443" s="633"/>
      <c r="GP443" s="633"/>
      <c r="GQ443" s="643"/>
      <c r="GR443" s="6"/>
    </row>
    <row r="444" spans="1:200" ht="10.5" customHeight="1" x14ac:dyDescent="0.25">
      <c r="A444" s="212"/>
      <c r="B444" s="637"/>
      <c r="C444" s="1230" t="str">
        <f>IF('FRONT PAGE'!$A$1="www.fly-logics.com","APPROACHES",0)</f>
        <v>APPROACHES</v>
      </c>
      <c r="D444" s="1231"/>
      <c r="E444" s="1231"/>
      <c r="F444" s="1231"/>
      <c r="G444" s="1231"/>
      <c r="H444" s="1231"/>
      <c r="I444" s="1231"/>
      <c r="J444" s="1231"/>
      <c r="K444" s="1231"/>
      <c r="L444" s="1231"/>
      <c r="M444" s="1231"/>
      <c r="N444" s="1231"/>
      <c r="O444" s="1232"/>
      <c r="P444" s="639" t="str">
        <f>IF('FRONT PAGE'!$A$1="www.fly-logics.com","N° APP",0)</f>
        <v>N° APP</v>
      </c>
      <c r="Q444" s="629"/>
      <c r="R444" s="629"/>
      <c r="S444" s="629"/>
      <c r="T444" s="640"/>
      <c r="U444" s="1127">
        <f t="shared" ref="U444" si="508">IFERROR(SUM(C449,I449,O449,U449)," ")</f>
        <v>0</v>
      </c>
      <c r="V444" s="1128"/>
      <c r="W444" s="1128"/>
      <c r="X444" s="1128"/>
      <c r="Y444" s="1128"/>
      <c r="Z444" s="15"/>
      <c r="AA444" s="631"/>
      <c r="AB444" s="631"/>
      <c r="AC444" s="631"/>
      <c r="AD444" s="631"/>
      <c r="AE444" s="631"/>
      <c r="AF444" s="625"/>
      <c r="AG444" s="632"/>
      <c r="AH444" s="632"/>
      <c r="AI444" s="625"/>
      <c r="AJ444" s="625"/>
      <c r="AK444" s="632"/>
      <c r="AL444" s="632"/>
      <c r="AM444" s="625"/>
      <c r="AN444" s="625"/>
      <c r="AO444" s="632"/>
      <c r="AP444" s="632"/>
      <c r="AQ444" s="625"/>
      <c r="AR444" s="623"/>
      <c r="AS444" s="623"/>
      <c r="AT444" s="623"/>
      <c r="AU444" s="633"/>
      <c r="AV444" s="634"/>
      <c r="AW444" s="633"/>
      <c r="AX444" s="643"/>
      <c r="AY444" s="637"/>
      <c r="AZ444" s="1230" t="str">
        <f>IF('FRONT PAGE'!$A$1="www.fly-logics.com","APPROACHES",0)</f>
        <v>APPROACHES</v>
      </c>
      <c r="BA444" s="1231"/>
      <c r="BB444" s="1231"/>
      <c r="BC444" s="1231"/>
      <c r="BD444" s="1231"/>
      <c r="BE444" s="1231"/>
      <c r="BF444" s="1231"/>
      <c r="BG444" s="1231"/>
      <c r="BH444" s="1231"/>
      <c r="BI444" s="1231"/>
      <c r="BJ444" s="1231"/>
      <c r="BK444" s="1231"/>
      <c r="BL444" s="1232"/>
      <c r="BM444" s="639" t="str">
        <f>IF('FRONT PAGE'!$A$1="www.fly-logics.com","N° APP",0)</f>
        <v>N° APP</v>
      </c>
      <c r="BN444" s="629"/>
      <c r="BO444" s="629"/>
      <c r="BP444" s="629"/>
      <c r="BQ444" s="640"/>
      <c r="BR444" s="1127">
        <f t="shared" ref="BR444" si="509">IFERROR(SUM(AZ449,BF449,BL449,BR449)," ")</f>
        <v>0</v>
      </c>
      <c r="BS444" s="1128"/>
      <c r="BT444" s="1128"/>
      <c r="BU444" s="1128"/>
      <c r="BV444" s="1128"/>
      <c r="BW444" s="15"/>
      <c r="BX444" s="631"/>
      <c r="BY444" s="631"/>
      <c r="BZ444" s="631"/>
      <c r="CA444" s="631"/>
      <c r="CB444" s="631"/>
      <c r="CC444" s="625"/>
      <c r="CD444" s="632"/>
      <c r="CE444" s="632"/>
      <c r="CF444" s="625"/>
      <c r="CG444" s="625"/>
      <c r="CH444" s="632"/>
      <c r="CI444" s="632"/>
      <c r="CJ444" s="625"/>
      <c r="CK444" s="625"/>
      <c r="CL444" s="632"/>
      <c r="CM444" s="632"/>
      <c r="CN444" s="625"/>
      <c r="CO444" s="623"/>
      <c r="CP444" s="623"/>
      <c r="CQ444" s="623"/>
      <c r="CR444" s="633"/>
      <c r="CS444" s="634"/>
      <c r="CT444" s="633"/>
      <c r="CU444" s="643"/>
      <c r="CV444" s="247"/>
      <c r="CW444" s="212"/>
      <c r="CX444" s="637"/>
      <c r="CY444" s="1230" t="str">
        <f>IF('FRONT PAGE'!$A$1="www.fly-logics.com","APPROACHES",0)</f>
        <v>APPROACHES</v>
      </c>
      <c r="CZ444" s="1231"/>
      <c r="DA444" s="1231"/>
      <c r="DB444" s="1231"/>
      <c r="DC444" s="1231"/>
      <c r="DD444" s="1231"/>
      <c r="DE444" s="1231"/>
      <c r="DF444" s="1231"/>
      <c r="DG444" s="1231"/>
      <c r="DH444" s="1231"/>
      <c r="DI444" s="1231"/>
      <c r="DJ444" s="1231"/>
      <c r="DK444" s="1232"/>
      <c r="DL444" s="639" t="str">
        <f>IF('FRONT PAGE'!$A$1="www.fly-logics.com","N° APP",0)</f>
        <v>N° APP</v>
      </c>
      <c r="DM444" s="629"/>
      <c r="DN444" s="629"/>
      <c r="DO444" s="629"/>
      <c r="DP444" s="640"/>
      <c r="DQ444" s="1127">
        <f t="shared" ref="DQ444" si="510">IFERROR(SUM(CY449,DE449,DK449,DQ449)," ")</f>
        <v>0</v>
      </c>
      <c r="DR444" s="1128"/>
      <c r="DS444" s="1128"/>
      <c r="DT444" s="1128"/>
      <c r="DU444" s="1128"/>
      <c r="DV444" s="15"/>
      <c r="DW444" s="631"/>
      <c r="DX444" s="631"/>
      <c r="DY444" s="631"/>
      <c r="DZ444" s="631"/>
      <c r="EA444" s="631"/>
      <c r="EB444" s="625"/>
      <c r="EC444" s="632"/>
      <c r="ED444" s="632"/>
      <c r="EE444" s="625"/>
      <c r="EF444" s="625"/>
      <c r="EG444" s="632"/>
      <c r="EH444" s="632"/>
      <c r="EI444" s="625"/>
      <c r="EJ444" s="625"/>
      <c r="EK444" s="632"/>
      <c r="EL444" s="632"/>
      <c r="EM444" s="625"/>
      <c r="EN444" s="623"/>
      <c r="EO444" s="623"/>
      <c r="EP444" s="623"/>
      <c r="EQ444" s="633"/>
      <c r="ER444" s="634"/>
      <c r="ES444" s="633"/>
      <c r="ET444" s="643"/>
      <c r="EU444" s="637"/>
      <c r="EV444" s="1230" t="str">
        <f>IF('FRONT PAGE'!$A$1="www.fly-logics.com","APPROACHES",0)</f>
        <v>APPROACHES</v>
      </c>
      <c r="EW444" s="1231"/>
      <c r="EX444" s="1231"/>
      <c r="EY444" s="1231"/>
      <c r="EZ444" s="1231"/>
      <c r="FA444" s="1231"/>
      <c r="FB444" s="1231"/>
      <c r="FC444" s="1231"/>
      <c r="FD444" s="1231"/>
      <c r="FE444" s="1231"/>
      <c r="FF444" s="1231"/>
      <c r="FG444" s="1231"/>
      <c r="FH444" s="1232"/>
      <c r="FI444" s="639" t="str">
        <f>IF('FRONT PAGE'!$A$1="www.fly-logics.com","N° APP",0)</f>
        <v>N° APP</v>
      </c>
      <c r="FJ444" s="629"/>
      <c r="FK444" s="629"/>
      <c r="FL444" s="629"/>
      <c r="FM444" s="640"/>
      <c r="FN444" s="1127">
        <f t="shared" ref="FN444" si="511">IFERROR(SUM(EV449,FB449,FH449,FN449)," ")</f>
        <v>0</v>
      </c>
      <c r="FO444" s="1128"/>
      <c r="FP444" s="1128"/>
      <c r="FQ444" s="1128"/>
      <c r="FR444" s="1128"/>
      <c r="FS444" s="15"/>
      <c r="FT444" s="631"/>
      <c r="FU444" s="631"/>
      <c r="FV444" s="631"/>
      <c r="FW444" s="631"/>
      <c r="FX444" s="631"/>
      <c r="FY444" s="625"/>
      <c r="FZ444" s="632"/>
      <c r="GA444" s="632"/>
      <c r="GB444" s="625"/>
      <c r="GC444" s="625"/>
      <c r="GD444" s="632"/>
      <c r="GE444" s="632"/>
      <c r="GF444" s="625"/>
      <c r="GG444" s="625"/>
      <c r="GH444" s="632"/>
      <c r="GI444" s="632"/>
      <c r="GJ444" s="625"/>
      <c r="GK444" s="623"/>
      <c r="GL444" s="623"/>
      <c r="GM444" s="623"/>
      <c r="GN444" s="633"/>
      <c r="GO444" s="634"/>
      <c r="GP444" s="633"/>
      <c r="GQ444" s="643"/>
      <c r="GR444" s="6"/>
    </row>
    <row r="445" spans="1:200" ht="8.85" customHeight="1" x14ac:dyDescent="0.25">
      <c r="A445" s="212"/>
      <c r="B445" s="637"/>
      <c r="C445" s="1231"/>
      <c r="D445" s="1231"/>
      <c r="E445" s="1231"/>
      <c r="F445" s="1231"/>
      <c r="G445" s="1231"/>
      <c r="H445" s="1231"/>
      <c r="I445" s="1231"/>
      <c r="J445" s="1231"/>
      <c r="K445" s="1231"/>
      <c r="L445" s="1231"/>
      <c r="M445" s="1231"/>
      <c r="N445" s="1231"/>
      <c r="O445" s="1232"/>
      <c r="P445" s="639"/>
      <c r="Q445" s="629"/>
      <c r="R445" s="629"/>
      <c r="S445" s="629"/>
      <c r="T445" s="640"/>
      <c r="U445" s="1127"/>
      <c r="V445" s="1128"/>
      <c r="W445" s="1128"/>
      <c r="X445" s="1128"/>
      <c r="Y445" s="1128"/>
      <c r="Z445" s="15"/>
      <c r="AA445" s="631"/>
      <c r="AB445" s="631"/>
      <c r="AC445" s="631"/>
      <c r="AD445" s="631"/>
      <c r="AE445" s="631"/>
      <c r="AF445" s="625"/>
      <c r="AG445" s="625"/>
      <c r="AH445" s="625"/>
      <c r="AI445" s="625"/>
      <c r="AJ445" s="625"/>
      <c r="AK445" s="625"/>
      <c r="AL445" s="625"/>
      <c r="AM445" s="625"/>
      <c r="AN445" s="625"/>
      <c r="AO445" s="625"/>
      <c r="AP445" s="625"/>
      <c r="AQ445" s="625"/>
      <c r="AR445" s="623"/>
      <c r="AS445" s="623"/>
      <c r="AT445" s="623"/>
      <c r="AU445" s="633"/>
      <c r="AV445" s="633"/>
      <c r="AW445" s="633"/>
      <c r="AX445" s="643"/>
      <c r="AY445" s="637"/>
      <c r="AZ445" s="1231"/>
      <c r="BA445" s="1231"/>
      <c r="BB445" s="1231"/>
      <c r="BC445" s="1231"/>
      <c r="BD445" s="1231"/>
      <c r="BE445" s="1231"/>
      <c r="BF445" s="1231"/>
      <c r="BG445" s="1231"/>
      <c r="BH445" s="1231"/>
      <c r="BI445" s="1231"/>
      <c r="BJ445" s="1231"/>
      <c r="BK445" s="1231"/>
      <c r="BL445" s="1232"/>
      <c r="BM445" s="639"/>
      <c r="BN445" s="629"/>
      <c r="BO445" s="629"/>
      <c r="BP445" s="629"/>
      <c r="BQ445" s="640"/>
      <c r="BR445" s="1127"/>
      <c r="BS445" s="1128"/>
      <c r="BT445" s="1128"/>
      <c r="BU445" s="1128"/>
      <c r="BV445" s="1128"/>
      <c r="BW445" s="15"/>
      <c r="BX445" s="631"/>
      <c r="BY445" s="631"/>
      <c r="BZ445" s="631"/>
      <c r="CA445" s="631"/>
      <c r="CB445" s="631"/>
      <c r="CC445" s="625"/>
      <c r="CD445" s="625"/>
      <c r="CE445" s="625"/>
      <c r="CF445" s="625"/>
      <c r="CG445" s="625"/>
      <c r="CH445" s="625"/>
      <c r="CI445" s="625"/>
      <c r="CJ445" s="625"/>
      <c r="CK445" s="625"/>
      <c r="CL445" s="625"/>
      <c r="CM445" s="625"/>
      <c r="CN445" s="625"/>
      <c r="CO445" s="623"/>
      <c r="CP445" s="623"/>
      <c r="CQ445" s="623"/>
      <c r="CR445" s="633"/>
      <c r="CS445" s="633"/>
      <c r="CT445" s="633"/>
      <c r="CU445" s="643"/>
      <c r="CV445" s="247"/>
      <c r="CW445" s="212"/>
      <c r="CX445" s="637"/>
      <c r="CY445" s="1231"/>
      <c r="CZ445" s="1231"/>
      <c r="DA445" s="1231"/>
      <c r="DB445" s="1231"/>
      <c r="DC445" s="1231"/>
      <c r="DD445" s="1231"/>
      <c r="DE445" s="1231"/>
      <c r="DF445" s="1231"/>
      <c r="DG445" s="1231"/>
      <c r="DH445" s="1231"/>
      <c r="DI445" s="1231"/>
      <c r="DJ445" s="1231"/>
      <c r="DK445" s="1232"/>
      <c r="DL445" s="639"/>
      <c r="DM445" s="629"/>
      <c r="DN445" s="629"/>
      <c r="DO445" s="629"/>
      <c r="DP445" s="640"/>
      <c r="DQ445" s="1127"/>
      <c r="DR445" s="1128"/>
      <c r="DS445" s="1128"/>
      <c r="DT445" s="1128"/>
      <c r="DU445" s="1128"/>
      <c r="DV445" s="15"/>
      <c r="DW445" s="631"/>
      <c r="DX445" s="631"/>
      <c r="DY445" s="631"/>
      <c r="DZ445" s="631"/>
      <c r="EA445" s="631"/>
      <c r="EB445" s="625"/>
      <c r="EC445" s="625"/>
      <c r="ED445" s="625"/>
      <c r="EE445" s="625"/>
      <c r="EF445" s="625"/>
      <c r="EG445" s="625"/>
      <c r="EH445" s="625"/>
      <c r="EI445" s="625"/>
      <c r="EJ445" s="625"/>
      <c r="EK445" s="625"/>
      <c r="EL445" s="625"/>
      <c r="EM445" s="625"/>
      <c r="EN445" s="623"/>
      <c r="EO445" s="623"/>
      <c r="EP445" s="623"/>
      <c r="EQ445" s="633"/>
      <c r="ER445" s="633"/>
      <c r="ES445" s="633"/>
      <c r="ET445" s="643"/>
      <c r="EU445" s="637"/>
      <c r="EV445" s="1231"/>
      <c r="EW445" s="1231"/>
      <c r="EX445" s="1231"/>
      <c r="EY445" s="1231"/>
      <c r="EZ445" s="1231"/>
      <c r="FA445" s="1231"/>
      <c r="FB445" s="1231"/>
      <c r="FC445" s="1231"/>
      <c r="FD445" s="1231"/>
      <c r="FE445" s="1231"/>
      <c r="FF445" s="1231"/>
      <c r="FG445" s="1231"/>
      <c r="FH445" s="1232"/>
      <c r="FI445" s="639"/>
      <c r="FJ445" s="629"/>
      <c r="FK445" s="629"/>
      <c r="FL445" s="629"/>
      <c r="FM445" s="640"/>
      <c r="FN445" s="1127"/>
      <c r="FO445" s="1128"/>
      <c r="FP445" s="1128"/>
      <c r="FQ445" s="1128"/>
      <c r="FR445" s="1128"/>
      <c r="FS445" s="15"/>
      <c r="FT445" s="631"/>
      <c r="FU445" s="631"/>
      <c r="FV445" s="631"/>
      <c r="FW445" s="631"/>
      <c r="FX445" s="631"/>
      <c r="FY445" s="625"/>
      <c r="FZ445" s="625"/>
      <c r="GA445" s="625"/>
      <c r="GB445" s="625"/>
      <c r="GC445" s="625"/>
      <c r="GD445" s="625"/>
      <c r="GE445" s="625"/>
      <c r="GF445" s="625"/>
      <c r="GG445" s="625"/>
      <c r="GH445" s="625"/>
      <c r="GI445" s="625"/>
      <c r="GJ445" s="625"/>
      <c r="GK445" s="623"/>
      <c r="GL445" s="623"/>
      <c r="GM445" s="623"/>
      <c r="GN445" s="633"/>
      <c r="GO445" s="633"/>
      <c r="GP445" s="633"/>
      <c r="GQ445" s="643"/>
      <c r="GR445" s="6"/>
    </row>
    <row r="446" spans="1:200" ht="5.25" customHeight="1" x14ac:dyDescent="0.25">
      <c r="A446" s="212"/>
      <c r="B446" s="637"/>
      <c r="C446" s="1231"/>
      <c r="D446" s="1231"/>
      <c r="E446" s="1231"/>
      <c r="F446" s="1231"/>
      <c r="G446" s="1231"/>
      <c r="H446" s="1231"/>
      <c r="I446" s="1231"/>
      <c r="J446" s="1231"/>
      <c r="K446" s="1231"/>
      <c r="L446" s="1231"/>
      <c r="M446" s="1231"/>
      <c r="N446" s="1231"/>
      <c r="O446" s="1232"/>
      <c r="P446" s="639"/>
      <c r="Q446" s="629"/>
      <c r="R446" s="629"/>
      <c r="S446" s="629"/>
      <c r="T446" s="640"/>
      <c r="U446" s="1127"/>
      <c r="V446" s="1128"/>
      <c r="W446" s="1128"/>
      <c r="X446" s="1128"/>
      <c r="Y446" s="1128"/>
      <c r="Z446" s="15"/>
      <c r="AA446" s="629" t="str">
        <f>IF('FRONT PAGE'!$A$1="www.fly-logics.com","OCT",0)</f>
        <v>OCT</v>
      </c>
      <c r="AB446" s="631"/>
      <c r="AC446" s="631"/>
      <c r="AD446" s="631"/>
      <c r="AE446" s="631"/>
      <c r="AF446" s="630" t="str">
        <f>IF(SUMIFS(LOGBOOK!$Y$5:$Y$1036129,LOGBOOK!$D$5:$D$1036129,F415,LOGBOOK!$AN$5:$AN$1036129,V415,LOGBOOK!$E$5:$E$1036129,L415,LOGBOOK!$AM$5:$AM$1036129,"OCT")=0," ",SUMIFS(LOGBOOK!$Y$5:$Y$1036129,LOGBOOK!$D$5:$D$1036129,F415,LOGBOOK!$AN$5:$AN$1036129,V415,LOGBOOK!$E$5:$E$1036129,L415,LOGBOOK!$AM$5:$AM$1036129,"OCT"))</f>
        <v xml:space="preserve"> </v>
      </c>
      <c r="AG446" s="625"/>
      <c r="AH446" s="625"/>
      <c r="AI446" s="625"/>
      <c r="AJ446" s="630" t="str">
        <f>IF(SUMIFS(LOGBOOK!$Z$5:$Z$1036129,LOGBOOK!$D$5:$D$1036129,F415,LOGBOOK!$AN$5:$AN$1036129,V415,LOGBOOK!$E$5:$E$1036129,L415,LOGBOOK!$AM$5:$AM$1036129,"OCT")=0," ",SUMIFS(LOGBOOK!$Z$5:$Z$1036129,LOGBOOK!$D$5:$D$1036129,F415,LOGBOOK!$AN$5:$AN$1036129,V415,LOGBOOK!$E$5:$E$1036129,L415,LOGBOOK!$AM$5:$AM$1036129,"OCT"))</f>
        <v xml:space="preserve"> </v>
      </c>
      <c r="AK446" s="625"/>
      <c r="AL446" s="625"/>
      <c r="AM446" s="625"/>
      <c r="AN446" s="630" t="str">
        <f>IF(SUMIFS(LOGBOOK!$AA$5:$AA$1036129,LOGBOOK!$D$5:$D$1036129,F415,LOGBOOK!$AN$5:$AN$1036129,V415,LOGBOOK!$E$5:$E$1036129,L415,LOGBOOK!$AM$5:$AM$1036129,"OCT")=0," ",SUMIFS(LOGBOOK!$AA$5:$AA$1036129,LOGBOOK!$D$5:$D$1036129,F415,LOGBOOK!$AN$5:$AN$1036129,V415,LOGBOOK!$E$5:$E$1036129,L415,LOGBOOK!$AM$5:$AM$1036129,"OCT"))</f>
        <v xml:space="preserve"> </v>
      </c>
      <c r="AO446" s="625"/>
      <c r="AP446" s="625"/>
      <c r="AQ446" s="625"/>
      <c r="AR446" s="623" t="str">
        <f>IF(SUMIFS(LOGBOOK!$AE$5:$AE$1036129,LOGBOOK!$D$5:$D$1036129,F415,LOGBOOK!$AN$5:$AN$1036129,V415,LOGBOOK!$E$5:$E$1036129,L415,LOGBOOK!$AM$5:$AM$1036129,"OCT")=0," ",SUMIFS(LOGBOOK!$AC$5:$AC$1036129,LOGBOOK!$D$5:$D$1036129,F415,LOGBOOK!$AN$5:$AN$1036129,V415,LOGBOOK!$E$5:$E$1036129,L415,LOGBOOK!$AM$5:$AM$1036129,"OCT"))</f>
        <v xml:space="preserve"> </v>
      </c>
      <c r="AS446" s="623"/>
      <c r="AT446" s="623"/>
      <c r="AU446" s="623" t="str">
        <f>IF(SUMIFS(LOGBOOK!$AF$5:$AF$1036129,LOGBOOK!$D$5:$D$1036129,F415,LOGBOOK!$AN$5:$AN$1036129,V415,LOGBOOK!$E$5:$E$1036129,L415,LOGBOOK!$AM$5:$AM$1036129,"OCT")=0," ",SUMIFS(LOGBOOK!$AF$5:$AF$1036129,LOGBOOK!$D$5:$D$1036129,F415,LOGBOOK!$AN$5:$AN$1036129,V415,LOGBOOK!$E$5:$E$1036129,L415,LOGBOOK!$AM$5:$AM$1036129,"OCT"))</f>
        <v xml:space="preserve"> </v>
      </c>
      <c r="AV446" s="633"/>
      <c r="AW446" s="633"/>
      <c r="AX446" s="643"/>
      <c r="AY446" s="637"/>
      <c r="AZ446" s="1231"/>
      <c r="BA446" s="1231"/>
      <c r="BB446" s="1231"/>
      <c r="BC446" s="1231"/>
      <c r="BD446" s="1231"/>
      <c r="BE446" s="1231"/>
      <c r="BF446" s="1231"/>
      <c r="BG446" s="1231"/>
      <c r="BH446" s="1231"/>
      <c r="BI446" s="1231"/>
      <c r="BJ446" s="1231"/>
      <c r="BK446" s="1231"/>
      <c r="BL446" s="1232"/>
      <c r="BM446" s="639"/>
      <c r="BN446" s="629"/>
      <c r="BO446" s="629"/>
      <c r="BP446" s="629"/>
      <c r="BQ446" s="640"/>
      <c r="BR446" s="1127"/>
      <c r="BS446" s="1128"/>
      <c r="BT446" s="1128"/>
      <c r="BU446" s="1128"/>
      <c r="BV446" s="1128"/>
      <c r="BW446" s="15"/>
      <c r="BX446" s="629" t="str">
        <f>IF('FRONT PAGE'!$A$1="www.fly-logics.com","OCT",0)</f>
        <v>OCT</v>
      </c>
      <c r="BY446" s="631"/>
      <c r="BZ446" s="631"/>
      <c r="CA446" s="631"/>
      <c r="CB446" s="631"/>
      <c r="CC446" s="630" t="str">
        <f>IF(SUMIFS(LOGBOOK!$Y$5:$Y$1036129,LOGBOOK!$D$5:$D$1036129,BC415,LOGBOOK!$AN$5:$AN$1036129,BS415,LOGBOOK!$E$5:$E$1036129,BI415,LOGBOOK!$AM$5:$AM$1036129,"OCT")=0," ",SUMIFS(LOGBOOK!$Y$5:$Y$1036129,LOGBOOK!$D$5:$D$1036129,BC415,LOGBOOK!$AN$5:$AN$1036129,BS415,LOGBOOK!$E$5:$E$1036129,BI415,LOGBOOK!$AM$5:$AM$1036129,"OCT"))</f>
        <v xml:space="preserve"> </v>
      </c>
      <c r="CD446" s="625"/>
      <c r="CE446" s="625"/>
      <c r="CF446" s="625"/>
      <c r="CG446" s="630" t="str">
        <f>IF(SUMIFS(LOGBOOK!$Z$5:$Z$1036129,LOGBOOK!$D$5:$D$1036129,BC415,LOGBOOK!$AN$5:$AN$1036129,BS415,LOGBOOK!$E$5:$E$1036129,BI415,LOGBOOK!$AM$5:$AM$1036129,"OCT")=0," ",SUMIFS(LOGBOOK!$Z$5:$Z$1036129,LOGBOOK!$D$5:$D$1036129,BC415,LOGBOOK!$AN$5:$AN$1036129,BS415,LOGBOOK!$E$5:$E$1036129,BI415,LOGBOOK!$AM$5:$AM$1036129,"OCT"))</f>
        <v xml:space="preserve"> </v>
      </c>
      <c r="CH446" s="625"/>
      <c r="CI446" s="625"/>
      <c r="CJ446" s="625"/>
      <c r="CK446" s="630" t="str">
        <f>IF(SUMIFS(LOGBOOK!$AA$5:$AA$1036129,LOGBOOK!$D$5:$D$1036129,BC415,LOGBOOK!$AN$5:$AN$1036129,BS415,LOGBOOK!$E$5:$E$1036129,BI415,LOGBOOK!$AM$5:$AM$1036129,"OCT")=0," ",SUMIFS(LOGBOOK!$AA$5:$AA$1036129,LOGBOOK!$D$5:$D$1036129,BC415,LOGBOOK!$AN$5:$AN$1036129,BS415,LOGBOOK!$E$5:$E$1036129,BI415,LOGBOOK!$AM$5:$AM$1036129,"OCT"))</f>
        <v xml:space="preserve"> </v>
      </c>
      <c r="CL446" s="625"/>
      <c r="CM446" s="625"/>
      <c r="CN446" s="625"/>
      <c r="CO446" s="623" t="str">
        <f>IF(SUMIFS(LOGBOOK!$AE$5:$AE$1036129,LOGBOOK!$D$5:$D$1036129,BC415,LOGBOOK!$AN$5:$AN$1036129,BS415,LOGBOOK!$E$5:$E$1036129,BI415,LOGBOOK!$AM$5:$AM$1036129,"OCT")=0," ",SUMIFS(LOGBOOK!$AC$5:$AC$1036129,LOGBOOK!$D$5:$D$1036129,BC415,LOGBOOK!$AN$5:$AN$1036129,BS415,LOGBOOK!$E$5:$E$1036129,BI415,LOGBOOK!$AM$5:$AM$1036129,"OCT"))</f>
        <v xml:space="preserve"> </v>
      </c>
      <c r="CP446" s="623"/>
      <c r="CQ446" s="623"/>
      <c r="CR446" s="623" t="str">
        <f>IF(SUMIFS(LOGBOOK!$AF$5:$AF$1036129,LOGBOOK!$D$5:$D$1036129,BC415,LOGBOOK!$AN$5:$AN$1036129,BS415,LOGBOOK!$E$5:$E$1036129,BI415,LOGBOOK!$AM$5:$AM$1036129,"OCT")=0," ",SUMIFS(LOGBOOK!$AF$5:$AF$1036129,LOGBOOK!$D$5:$D$1036129,BC415,LOGBOOK!$AN$5:$AN$1036129,BS415,LOGBOOK!$E$5:$E$1036129,BI415,LOGBOOK!$AM$5:$AM$1036129,"OCT"))</f>
        <v xml:space="preserve"> </v>
      </c>
      <c r="CS446" s="633"/>
      <c r="CT446" s="633"/>
      <c r="CU446" s="643"/>
      <c r="CV446" s="247"/>
      <c r="CW446" s="212"/>
      <c r="CX446" s="637"/>
      <c r="CY446" s="1231"/>
      <c r="CZ446" s="1231"/>
      <c r="DA446" s="1231"/>
      <c r="DB446" s="1231"/>
      <c r="DC446" s="1231"/>
      <c r="DD446" s="1231"/>
      <c r="DE446" s="1231"/>
      <c r="DF446" s="1231"/>
      <c r="DG446" s="1231"/>
      <c r="DH446" s="1231"/>
      <c r="DI446" s="1231"/>
      <c r="DJ446" s="1231"/>
      <c r="DK446" s="1232"/>
      <c r="DL446" s="639"/>
      <c r="DM446" s="629"/>
      <c r="DN446" s="629"/>
      <c r="DO446" s="629"/>
      <c r="DP446" s="640"/>
      <c r="DQ446" s="1127"/>
      <c r="DR446" s="1128"/>
      <c r="DS446" s="1128"/>
      <c r="DT446" s="1128"/>
      <c r="DU446" s="1128"/>
      <c r="DV446" s="15"/>
      <c r="DW446" s="629" t="str">
        <f>IF('FRONT PAGE'!$A$1="www.fly-logics.com","OCT",0)</f>
        <v>OCT</v>
      </c>
      <c r="DX446" s="631"/>
      <c r="DY446" s="631"/>
      <c r="DZ446" s="631"/>
      <c r="EA446" s="631"/>
      <c r="EB446" s="630" t="str">
        <f>IF(SUMIFS(LOGBOOK!$Y$5:$Y$1036129,LOGBOOK!$D$5:$D$1036129,DB415,LOGBOOK!$AN$5:$AN$1036129,DR415,LOGBOOK!$E$5:$E$1036129,DH415,LOGBOOK!$AM$5:$AM$1036129,"OCT")=0," ",SUMIFS(LOGBOOK!$Y$5:$Y$1036129,LOGBOOK!$D$5:$D$1036129,DB415,LOGBOOK!$AN$5:$AN$1036129,DR415,LOGBOOK!$E$5:$E$1036129,DH415,LOGBOOK!$AM$5:$AM$1036129,"OCT"))</f>
        <v xml:space="preserve"> </v>
      </c>
      <c r="EC446" s="625"/>
      <c r="ED446" s="625"/>
      <c r="EE446" s="625"/>
      <c r="EF446" s="630" t="str">
        <f>IF(SUMIFS(LOGBOOK!$Z$5:$Z$1036129,LOGBOOK!$D$5:$D$1036129,DB415,LOGBOOK!$AN$5:$AN$1036129,DR415,LOGBOOK!$E$5:$E$1036129,DH415,LOGBOOK!$AM$5:$AM$1036129,"OCT")=0," ",SUMIFS(LOGBOOK!$Z$5:$Z$1036129,LOGBOOK!$D$5:$D$1036129,DB415,LOGBOOK!$AN$5:$AN$1036129,DR415,LOGBOOK!$E$5:$E$1036129,DH415,LOGBOOK!$AM$5:$AM$1036129,"OCT"))</f>
        <v xml:space="preserve"> </v>
      </c>
      <c r="EG446" s="625"/>
      <c r="EH446" s="625"/>
      <c r="EI446" s="625"/>
      <c r="EJ446" s="630" t="str">
        <f>IF(SUMIFS(LOGBOOK!$AA$5:$AA$1036129,LOGBOOK!$D$5:$D$1036129,DB415,LOGBOOK!$AN$5:$AN$1036129,DR415,LOGBOOK!$E$5:$E$1036129,DH415,LOGBOOK!$AM$5:$AM$1036129,"OCT")=0," ",SUMIFS(LOGBOOK!$AA$5:$AA$1036129,LOGBOOK!$D$5:$D$1036129,DB415,LOGBOOK!$AN$5:$AN$1036129,DR415,LOGBOOK!$E$5:$E$1036129,DH415,LOGBOOK!$AM$5:$AM$1036129,"OCT"))</f>
        <v xml:space="preserve"> </v>
      </c>
      <c r="EK446" s="625"/>
      <c r="EL446" s="625"/>
      <c r="EM446" s="625"/>
      <c r="EN446" s="623" t="str">
        <f>IF(SUMIFS(LOGBOOK!$AE$5:$AE$1036129,LOGBOOK!$D$5:$D$1036129,DB415,LOGBOOK!$AN$5:$AN$1036129,DR415,LOGBOOK!$E$5:$E$1036129,DH415,LOGBOOK!$AM$5:$AM$1036129,"OCT")=0," ",SUMIFS(LOGBOOK!$AC$5:$AC$1036129,LOGBOOK!$D$5:$D$1036129,DB415,LOGBOOK!$AN$5:$AN$1036129,DR415,LOGBOOK!$E$5:$E$1036129,DH415,LOGBOOK!$AM$5:$AM$1036129,"OCT"))</f>
        <v xml:space="preserve"> </v>
      </c>
      <c r="EO446" s="623"/>
      <c r="EP446" s="623"/>
      <c r="EQ446" s="623" t="str">
        <f>IF(SUMIFS(LOGBOOK!$AF$5:$AF$1036129,LOGBOOK!$D$5:$D$1036129,DB415,LOGBOOK!$AN$5:$AN$1036129,DR415,LOGBOOK!$E$5:$E$1036129,DH415,LOGBOOK!$AM$5:$AM$1036129,"OCT")=0," ",SUMIFS(LOGBOOK!$AF$5:$AF$1036129,LOGBOOK!$D$5:$D$1036129,DB415,LOGBOOK!$AN$5:$AN$1036129,DR415,LOGBOOK!$E$5:$E$1036129,DH415,LOGBOOK!$AM$5:$AM$1036129,"OCT"))</f>
        <v xml:space="preserve"> </v>
      </c>
      <c r="ER446" s="633"/>
      <c r="ES446" s="633"/>
      <c r="ET446" s="643"/>
      <c r="EU446" s="637"/>
      <c r="EV446" s="1231"/>
      <c r="EW446" s="1231"/>
      <c r="EX446" s="1231"/>
      <c r="EY446" s="1231"/>
      <c r="EZ446" s="1231"/>
      <c r="FA446" s="1231"/>
      <c r="FB446" s="1231"/>
      <c r="FC446" s="1231"/>
      <c r="FD446" s="1231"/>
      <c r="FE446" s="1231"/>
      <c r="FF446" s="1231"/>
      <c r="FG446" s="1231"/>
      <c r="FH446" s="1232"/>
      <c r="FI446" s="639"/>
      <c r="FJ446" s="629"/>
      <c r="FK446" s="629"/>
      <c r="FL446" s="629"/>
      <c r="FM446" s="640"/>
      <c r="FN446" s="1127"/>
      <c r="FO446" s="1128"/>
      <c r="FP446" s="1128"/>
      <c r="FQ446" s="1128"/>
      <c r="FR446" s="1128"/>
      <c r="FS446" s="15"/>
      <c r="FT446" s="629" t="str">
        <f>IF('FRONT PAGE'!$A$1="www.fly-logics.com","OCT",0)</f>
        <v>OCT</v>
      </c>
      <c r="FU446" s="631"/>
      <c r="FV446" s="631"/>
      <c r="FW446" s="631"/>
      <c r="FX446" s="631"/>
      <c r="FY446" s="630" t="str">
        <f>IF(SUMIFS(LOGBOOK!$Y$5:$Y$1036129,LOGBOOK!$D$5:$D$1036129,EY415,LOGBOOK!$AN$5:$AN$1036129,FO415,LOGBOOK!$E$5:$E$1036129,FE415,LOGBOOK!$AM$5:$AM$1036129,"OCT")=0," ",SUMIFS(LOGBOOK!$Y$5:$Y$1036129,LOGBOOK!$D$5:$D$1036129,EY415,LOGBOOK!$AN$5:$AN$1036129,FO415,LOGBOOK!$E$5:$E$1036129,FE415,LOGBOOK!$AM$5:$AM$1036129,"OCT"))</f>
        <v xml:space="preserve"> </v>
      </c>
      <c r="FZ446" s="625"/>
      <c r="GA446" s="625"/>
      <c r="GB446" s="625"/>
      <c r="GC446" s="630" t="str">
        <f>IF(SUMIFS(LOGBOOK!$Z$5:$Z$1036129,LOGBOOK!$D$5:$D$1036129,EY415,LOGBOOK!$AN$5:$AN$1036129,FO415,LOGBOOK!$E$5:$E$1036129,FE415,LOGBOOK!$AM$5:$AM$1036129,"OCT")=0," ",SUMIFS(LOGBOOK!$Z$5:$Z$1036129,LOGBOOK!$D$5:$D$1036129,EY415,LOGBOOK!$AN$5:$AN$1036129,FO415,LOGBOOK!$E$5:$E$1036129,FE415,LOGBOOK!$AM$5:$AM$1036129,"OCT"))</f>
        <v xml:space="preserve"> </v>
      </c>
      <c r="GD446" s="625"/>
      <c r="GE446" s="625"/>
      <c r="GF446" s="625"/>
      <c r="GG446" s="630" t="str">
        <f>IF(SUMIFS(LOGBOOK!$AA$5:$AA$1036129,LOGBOOK!$D$5:$D$1036129,EY415,LOGBOOK!$AN$5:$AN$1036129,FO415,LOGBOOK!$E$5:$E$1036129,FE415,LOGBOOK!$AM$5:$AM$1036129,"OCT")=0," ",SUMIFS(LOGBOOK!$AA$5:$AA$1036129,LOGBOOK!$D$5:$D$1036129,EY415,LOGBOOK!$AN$5:$AN$1036129,FO415,LOGBOOK!$E$5:$E$1036129,FE415,LOGBOOK!$AM$5:$AM$1036129,"OCT"))</f>
        <v xml:space="preserve"> </v>
      </c>
      <c r="GH446" s="625"/>
      <c r="GI446" s="625"/>
      <c r="GJ446" s="625"/>
      <c r="GK446" s="623" t="str">
        <f>IF(SUMIFS(LOGBOOK!$AE$5:$AE$1036129,LOGBOOK!$D$5:$D$1036129,EY415,LOGBOOK!$AN$5:$AN$1036129,FO415,LOGBOOK!$E$5:$E$1036129,FE415,LOGBOOK!$AM$5:$AM$1036129,"OCT")=0," ",SUMIFS(LOGBOOK!$AC$5:$AC$1036129,LOGBOOK!$D$5:$D$1036129,EY415,LOGBOOK!$AN$5:$AN$1036129,FO415,LOGBOOK!$E$5:$E$1036129,FE415,LOGBOOK!$AM$5:$AM$1036129,"OCT"))</f>
        <v xml:space="preserve"> </v>
      </c>
      <c r="GL446" s="623"/>
      <c r="GM446" s="623"/>
      <c r="GN446" s="623" t="str">
        <f>IF(SUMIFS(LOGBOOK!$AF$5:$AF$1036129,LOGBOOK!$D$5:$D$1036129,EY415,LOGBOOK!$AN$5:$AN$1036129,FO415,LOGBOOK!$E$5:$E$1036129,FE415,LOGBOOK!$AM$5:$AM$1036129,"OCT")=0," ",SUMIFS(LOGBOOK!$AF$5:$AF$1036129,LOGBOOK!$D$5:$D$1036129,EY415,LOGBOOK!$AN$5:$AN$1036129,FO415,LOGBOOK!$E$5:$E$1036129,FE415,LOGBOOK!$AM$5:$AM$1036129,"OCT"))</f>
        <v xml:space="preserve"> </v>
      </c>
      <c r="GO446" s="633"/>
      <c r="GP446" s="633"/>
      <c r="GQ446" s="643"/>
      <c r="GR446" s="6"/>
    </row>
    <row r="447" spans="1:200" ht="4.5" customHeight="1" x14ac:dyDescent="0.25">
      <c r="A447" s="212"/>
      <c r="B447" s="637"/>
      <c r="C447" s="624"/>
      <c r="D447" s="624"/>
      <c r="E447" s="624"/>
      <c r="F447" s="624"/>
      <c r="G447" s="624"/>
      <c r="H447" s="624"/>
      <c r="I447" s="624"/>
      <c r="J447" s="624"/>
      <c r="K447" s="624"/>
      <c r="L447" s="624"/>
      <c r="M447" s="624"/>
      <c r="N447" s="624"/>
      <c r="O447" s="624"/>
      <c r="P447" s="624"/>
      <c r="Q447" s="624"/>
      <c r="R447" s="624"/>
      <c r="S447" s="624"/>
      <c r="T447" s="624"/>
      <c r="U447" s="624"/>
      <c r="V447" s="624"/>
      <c r="W447" s="624"/>
      <c r="X447" s="624"/>
      <c r="Y447" s="624"/>
      <c r="Z447" s="15"/>
      <c r="AA447" s="631"/>
      <c r="AB447" s="631"/>
      <c r="AC447" s="631"/>
      <c r="AD447" s="631"/>
      <c r="AE447" s="631"/>
      <c r="AF447" s="625"/>
      <c r="AG447" s="632"/>
      <c r="AH447" s="632"/>
      <c r="AI447" s="625"/>
      <c r="AJ447" s="625"/>
      <c r="AK447" s="632"/>
      <c r="AL447" s="632"/>
      <c r="AM447" s="625"/>
      <c r="AN447" s="625"/>
      <c r="AO447" s="632"/>
      <c r="AP447" s="632"/>
      <c r="AQ447" s="625"/>
      <c r="AR447" s="623"/>
      <c r="AS447" s="623"/>
      <c r="AT447" s="623"/>
      <c r="AU447" s="633"/>
      <c r="AV447" s="634"/>
      <c r="AW447" s="633"/>
      <c r="AX447" s="643"/>
      <c r="AY447" s="637"/>
      <c r="AZ447" s="624"/>
      <c r="BA447" s="624"/>
      <c r="BB447" s="624"/>
      <c r="BC447" s="624"/>
      <c r="BD447" s="624"/>
      <c r="BE447" s="624"/>
      <c r="BF447" s="624"/>
      <c r="BG447" s="624"/>
      <c r="BH447" s="624"/>
      <c r="BI447" s="624"/>
      <c r="BJ447" s="624"/>
      <c r="BK447" s="624"/>
      <c r="BL447" s="624"/>
      <c r="BM447" s="624"/>
      <c r="BN447" s="624"/>
      <c r="BO447" s="624"/>
      <c r="BP447" s="624"/>
      <c r="BQ447" s="624"/>
      <c r="BR447" s="624"/>
      <c r="BS447" s="624"/>
      <c r="BT447" s="624"/>
      <c r="BU447" s="624"/>
      <c r="BV447" s="624"/>
      <c r="BW447" s="15"/>
      <c r="BX447" s="631"/>
      <c r="BY447" s="631"/>
      <c r="BZ447" s="631"/>
      <c r="CA447" s="631"/>
      <c r="CB447" s="631"/>
      <c r="CC447" s="625"/>
      <c r="CD447" s="632"/>
      <c r="CE447" s="632"/>
      <c r="CF447" s="625"/>
      <c r="CG447" s="625"/>
      <c r="CH447" s="632"/>
      <c r="CI447" s="632"/>
      <c r="CJ447" s="625"/>
      <c r="CK447" s="625"/>
      <c r="CL447" s="632"/>
      <c r="CM447" s="632"/>
      <c r="CN447" s="625"/>
      <c r="CO447" s="623"/>
      <c r="CP447" s="623"/>
      <c r="CQ447" s="623"/>
      <c r="CR447" s="633"/>
      <c r="CS447" s="634"/>
      <c r="CT447" s="633"/>
      <c r="CU447" s="643"/>
      <c r="CV447" s="247"/>
      <c r="CW447" s="212"/>
      <c r="CX447" s="637"/>
      <c r="CY447" s="624"/>
      <c r="CZ447" s="624"/>
      <c r="DA447" s="624"/>
      <c r="DB447" s="624"/>
      <c r="DC447" s="624"/>
      <c r="DD447" s="624"/>
      <c r="DE447" s="624"/>
      <c r="DF447" s="624"/>
      <c r="DG447" s="624"/>
      <c r="DH447" s="624"/>
      <c r="DI447" s="624"/>
      <c r="DJ447" s="624"/>
      <c r="DK447" s="624"/>
      <c r="DL447" s="624"/>
      <c r="DM447" s="624"/>
      <c r="DN447" s="624"/>
      <c r="DO447" s="624"/>
      <c r="DP447" s="624"/>
      <c r="DQ447" s="624"/>
      <c r="DR447" s="624"/>
      <c r="DS447" s="624"/>
      <c r="DT447" s="624"/>
      <c r="DU447" s="624"/>
      <c r="DV447" s="15"/>
      <c r="DW447" s="631"/>
      <c r="DX447" s="631"/>
      <c r="DY447" s="631"/>
      <c r="DZ447" s="631"/>
      <c r="EA447" s="631"/>
      <c r="EB447" s="625"/>
      <c r="EC447" s="632"/>
      <c r="ED447" s="632"/>
      <c r="EE447" s="625"/>
      <c r="EF447" s="625"/>
      <c r="EG447" s="632"/>
      <c r="EH447" s="632"/>
      <c r="EI447" s="625"/>
      <c r="EJ447" s="625"/>
      <c r="EK447" s="632"/>
      <c r="EL447" s="632"/>
      <c r="EM447" s="625"/>
      <c r="EN447" s="623"/>
      <c r="EO447" s="623"/>
      <c r="EP447" s="623"/>
      <c r="EQ447" s="633"/>
      <c r="ER447" s="634"/>
      <c r="ES447" s="633"/>
      <c r="ET447" s="643"/>
      <c r="EU447" s="637"/>
      <c r="EV447" s="624"/>
      <c r="EW447" s="624"/>
      <c r="EX447" s="624"/>
      <c r="EY447" s="624"/>
      <c r="EZ447" s="624"/>
      <c r="FA447" s="624"/>
      <c r="FB447" s="624"/>
      <c r="FC447" s="624"/>
      <c r="FD447" s="624"/>
      <c r="FE447" s="624"/>
      <c r="FF447" s="624"/>
      <c r="FG447" s="624"/>
      <c r="FH447" s="624"/>
      <c r="FI447" s="624"/>
      <c r="FJ447" s="624"/>
      <c r="FK447" s="624"/>
      <c r="FL447" s="624"/>
      <c r="FM447" s="624"/>
      <c r="FN447" s="624"/>
      <c r="FO447" s="624"/>
      <c r="FP447" s="624"/>
      <c r="FQ447" s="624"/>
      <c r="FR447" s="624"/>
      <c r="FS447" s="15"/>
      <c r="FT447" s="631"/>
      <c r="FU447" s="631"/>
      <c r="FV447" s="631"/>
      <c r="FW447" s="631"/>
      <c r="FX447" s="631"/>
      <c r="FY447" s="625"/>
      <c r="FZ447" s="632"/>
      <c r="GA447" s="632"/>
      <c r="GB447" s="625"/>
      <c r="GC447" s="625"/>
      <c r="GD447" s="632"/>
      <c r="GE447" s="632"/>
      <c r="GF447" s="625"/>
      <c r="GG447" s="625"/>
      <c r="GH447" s="632"/>
      <c r="GI447" s="632"/>
      <c r="GJ447" s="625"/>
      <c r="GK447" s="623"/>
      <c r="GL447" s="623"/>
      <c r="GM447" s="623"/>
      <c r="GN447" s="633"/>
      <c r="GO447" s="634"/>
      <c r="GP447" s="633"/>
      <c r="GQ447" s="643"/>
      <c r="GR447" s="6"/>
    </row>
    <row r="448" spans="1:200" ht="13.5" customHeight="1" x14ac:dyDescent="0.25">
      <c r="A448" s="212"/>
      <c r="B448" s="635"/>
      <c r="C448" s="1162" t="str">
        <f>IF('FRONT PAGE'!$A$1="www.fly-logics.com","ILS",0)</f>
        <v>ILS</v>
      </c>
      <c r="D448" s="1162"/>
      <c r="E448" s="1162"/>
      <c r="F448" s="1162"/>
      <c r="G448" s="1162"/>
      <c r="H448" s="624"/>
      <c r="I448" s="628" t="str">
        <f>IF('FRONT PAGE'!$A$1="www.fly-logics.com","VFR",0)</f>
        <v>VFR</v>
      </c>
      <c r="J448" s="628"/>
      <c r="K448" s="628"/>
      <c r="L448" s="628"/>
      <c r="M448" s="628"/>
      <c r="N448" s="624"/>
      <c r="O448" s="627" t="str">
        <f>IF('FRONT PAGE'!$A$1="www.fly-logics.com","ADF",0)</f>
        <v>ADF</v>
      </c>
      <c r="P448" s="627"/>
      <c r="Q448" s="627"/>
      <c r="R448" s="627"/>
      <c r="S448" s="627"/>
      <c r="T448" s="624"/>
      <c r="U448" s="628" t="str">
        <f>IF('FRONT PAGE'!$A$1="www.fly-logics.com","VOR",0)</f>
        <v>VOR</v>
      </c>
      <c r="V448" s="628"/>
      <c r="W448" s="628"/>
      <c r="X448" s="628"/>
      <c r="Y448" s="628"/>
      <c r="Z448" s="15"/>
      <c r="AA448" s="631"/>
      <c r="AB448" s="631"/>
      <c r="AC448" s="631"/>
      <c r="AD448" s="631"/>
      <c r="AE448" s="631"/>
      <c r="AF448" s="625"/>
      <c r="AG448" s="625"/>
      <c r="AH448" s="625"/>
      <c r="AI448" s="625"/>
      <c r="AJ448" s="625"/>
      <c r="AK448" s="625"/>
      <c r="AL448" s="625"/>
      <c r="AM448" s="625"/>
      <c r="AN448" s="625"/>
      <c r="AO448" s="625"/>
      <c r="AP448" s="625"/>
      <c r="AQ448" s="625"/>
      <c r="AR448" s="623"/>
      <c r="AS448" s="623"/>
      <c r="AT448" s="623"/>
      <c r="AU448" s="633"/>
      <c r="AV448" s="633"/>
      <c r="AW448" s="633"/>
      <c r="AX448" s="643"/>
      <c r="AY448" s="635"/>
      <c r="AZ448" s="1162" t="str">
        <f>IF('FRONT PAGE'!$A$1="www.fly-logics.com","ILS",0)</f>
        <v>ILS</v>
      </c>
      <c r="BA448" s="1162"/>
      <c r="BB448" s="1162"/>
      <c r="BC448" s="1162"/>
      <c r="BD448" s="1162"/>
      <c r="BE448" s="624"/>
      <c r="BF448" s="628" t="str">
        <f>IF('FRONT PAGE'!$A$1="www.fly-logics.com","VFR",0)</f>
        <v>VFR</v>
      </c>
      <c r="BG448" s="628"/>
      <c r="BH448" s="628"/>
      <c r="BI448" s="628"/>
      <c r="BJ448" s="628"/>
      <c r="BK448" s="624"/>
      <c r="BL448" s="627" t="str">
        <f>IF('FRONT PAGE'!$A$1="www.fly-logics.com","ADF",0)</f>
        <v>ADF</v>
      </c>
      <c r="BM448" s="627"/>
      <c r="BN448" s="627"/>
      <c r="BO448" s="627"/>
      <c r="BP448" s="627"/>
      <c r="BQ448" s="624"/>
      <c r="BR448" s="628" t="str">
        <f>IF('FRONT PAGE'!$A$1="www.fly-logics.com","VOR",0)</f>
        <v>VOR</v>
      </c>
      <c r="BS448" s="628"/>
      <c r="BT448" s="628"/>
      <c r="BU448" s="628"/>
      <c r="BV448" s="628"/>
      <c r="BW448" s="15"/>
      <c r="BX448" s="631"/>
      <c r="BY448" s="631"/>
      <c r="BZ448" s="631"/>
      <c r="CA448" s="631"/>
      <c r="CB448" s="631"/>
      <c r="CC448" s="625"/>
      <c r="CD448" s="625"/>
      <c r="CE448" s="625"/>
      <c r="CF448" s="625"/>
      <c r="CG448" s="625"/>
      <c r="CH448" s="625"/>
      <c r="CI448" s="625"/>
      <c r="CJ448" s="625"/>
      <c r="CK448" s="625"/>
      <c r="CL448" s="625"/>
      <c r="CM448" s="625"/>
      <c r="CN448" s="625"/>
      <c r="CO448" s="623"/>
      <c r="CP448" s="623"/>
      <c r="CQ448" s="623"/>
      <c r="CR448" s="633"/>
      <c r="CS448" s="633"/>
      <c r="CT448" s="633"/>
      <c r="CU448" s="643"/>
      <c r="CV448" s="247"/>
      <c r="CW448" s="212"/>
      <c r="CX448" s="635"/>
      <c r="CY448" s="1162" t="str">
        <f>IF('FRONT PAGE'!$A$1="www.fly-logics.com","ILS",0)</f>
        <v>ILS</v>
      </c>
      <c r="CZ448" s="1162"/>
      <c r="DA448" s="1162"/>
      <c r="DB448" s="1162"/>
      <c r="DC448" s="1162"/>
      <c r="DD448" s="624"/>
      <c r="DE448" s="628" t="str">
        <f>IF('FRONT PAGE'!$A$1="www.fly-logics.com","VFR",0)</f>
        <v>VFR</v>
      </c>
      <c r="DF448" s="628"/>
      <c r="DG448" s="628"/>
      <c r="DH448" s="628"/>
      <c r="DI448" s="628"/>
      <c r="DJ448" s="624"/>
      <c r="DK448" s="627" t="str">
        <f>IF('FRONT PAGE'!$A$1="www.fly-logics.com","ADF",0)</f>
        <v>ADF</v>
      </c>
      <c r="DL448" s="627"/>
      <c r="DM448" s="627"/>
      <c r="DN448" s="627"/>
      <c r="DO448" s="627"/>
      <c r="DP448" s="624"/>
      <c r="DQ448" s="628" t="str">
        <f>IF('FRONT PAGE'!$A$1="www.fly-logics.com","VOR",0)</f>
        <v>VOR</v>
      </c>
      <c r="DR448" s="628"/>
      <c r="DS448" s="628"/>
      <c r="DT448" s="628"/>
      <c r="DU448" s="628"/>
      <c r="DV448" s="15"/>
      <c r="DW448" s="631"/>
      <c r="DX448" s="631"/>
      <c r="DY448" s="631"/>
      <c r="DZ448" s="631"/>
      <c r="EA448" s="631"/>
      <c r="EB448" s="625"/>
      <c r="EC448" s="625"/>
      <c r="ED448" s="625"/>
      <c r="EE448" s="625"/>
      <c r="EF448" s="625"/>
      <c r="EG448" s="625"/>
      <c r="EH448" s="625"/>
      <c r="EI448" s="625"/>
      <c r="EJ448" s="625"/>
      <c r="EK448" s="625"/>
      <c r="EL448" s="625"/>
      <c r="EM448" s="625"/>
      <c r="EN448" s="623"/>
      <c r="EO448" s="623"/>
      <c r="EP448" s="623"/>
      <c r="EQ448" s="633"/>
      <c r="ER448" s="633"/>
      <c r="ES448" s="633"/>
      <c r="ET448" s="643"/>
      <c r="EU448" s="635"/>
      <c r="EV448" s="1162" t="str">
        <f>IF('FRONT PAGE'!$A$1="www.fly-logics.com","ILS",0)</f>
        <v>ILS</v>
      </c>
      <c r="EW448" s="1162"/>
      <c r="EX448" s="1162"/>
      <c r="EY448" s="1162"/>
      <c r="EZ448" s="1162"/>
      <c r="FA448" s="624"/>
      <c r="FB448" s="628" t="str">
        <f>IF('FRONT PAGE'!$A$1="www.fly-logics.com","VFR",0)</f>
        <v>VFR</v>
      </c>
      <c r="FC448" s="628"/>
      <c r="FD448" s="628"/>
      <c r="FE448" s="628"/>
      <c r="FF448" s="628"/>
      <c r="FG448" s="624"/>
      <c r="FH448" s="627" t="str">
        <f>IF('FRONT PAGE'!$A$1="www.fly-logics.com","ADF",0)</f>
        <v>ADF</v>
      </c>
      <c r="FI448" s="627"/>
      <c r="FJ448" s="627"/>
      <c r="FK448" s="627"/>
      <c r="FL448" s="627"/>
      <c r="FM448" s="624"/>
      <c r="FN448" s="628" t="str">
        <f>IF('FRONT PAGE'!$A$1="www.fly-logics.com","VOR",0)</f>
        <v>VOR</v>
      </c>
      <c r="FO448" s="628"/>
      <c r="FP448" s="628"/>
      <c r="FQ448" s="628"/>
      <c r="FR448" s="628"/>
      <c r="FS448" s="15"/>
      <c r="FT448" s="631"/>
      <c r="FU448" s="631"/>
      <c r="FV448" s="631"/>
      <c r="FW448" s="631"/>
      <c r="FX448" s="631"/>
      <c r="FY448" s="625"/>
      <c r="FZ448" s="625"/>
      <c r="GA448" s="625"/>
      <c r="GB448" s="625"/>
      <c r="GC448" s="625"/>
      <c r="GD448" s="625"/>
      <c r="GE448" s="625"/>
      <c r="GF448" s="625"/>
      <c r="GG448" s="625"/>
      <c r="GH448" s="625"/>
      <c r="GI448" s="625"/>
      <c r="GJ448" s="625"/>
      <c r="GK448" s="623"/>
      <c r="GL448" s="623"/>
      <c r="GM448" s="623"/>
      <c r="GN448" s="633"/>
      <c r="GO448" s="633"/>
      <c r="GP448" s="633"/>
      <c r="GQ448" s="643"/>
      <c r="GR448" s="6"/>
    </row>
    <row r="449" spans="1:200" ht="8.85" customHeight="1" x14ac:dyDescent="0.25">
      <c r="A449" s="212"/>
      <c r="B449" s="635"/>
      <c r="C449" s="1134" t="str">
        <f>IFERROR(SUM(IF(SUMIFS(LOGBOOK!$AG$5:$AG$1036129,LOGBOOK!$D$5:$D$1036129,F415,LOGBOOK!$AN$5:$AN$1036129,V415,LOGBOOK!$AH$5:$AH$1036129,C448,LOGBOOK!$E$5:$E$1036129,L415)=0," ",SUMIFS(LOGBOOK!$AG$5:$AG$1036129,LOGBOOK!$D$5:$D$1036129,F415,LOGBOOK!$AN$5:$AN$1036129,V415,LOGBOOK!$AH$5:$AH$1036129,C448,LOGBOOK!$E$5:$E$1036129,L415)),F453,N453,V453)," ")</f>
        <v xml:space="preserve"> </v>
      </c>
      <c r="D449" s="1134"/>
      <c r="E449" s="1134"/>
      <c r="F449" s="1134"/>
      <c r="G449" s="1134"/>
      <c r="H449" s="624"/>
      <c r="I449" s="1134" t="str">
        <f>IF(SUMIFS(LOGBOOK!$AG$5:$AG$1036129,LOGBOOK!$D$5:$D$1036129,F415,LOGBOOK!$AN$5:$AN$1036129,V415,LOGBOOK!$AH$5:$AH$1036129,I448,LOGBOOK!$E$5:$E$1036129,L415)=0," ",SUMIFS(LOGBOOK!$AG$5:$AG$1036129,LOGBOOK!$D$5:$D$1036129,F415,LOGBOOK!$AN$5:$AN$1036129,V415,LOGBOOK!$AH$5:$AH$1036129,I448,LOGBOOK!$E$5:$E$1036129,L415))</f>
        <v xml:space="preserve"> </v>
      </c>
      <c r="J449" s="1134"/>
      <c r="K449" s="1134"/>
      <c r="L449" s="1134"/>
      <c r="M449" s="1134"/>
      <c r="N449" s="624"/>
      <c r="O449" s="1134" t="str">
        <f>IF(SUMIFS(LOGBOOK!$AG$5:$AG$1036129,LOGBOOK!$D$5:$D$1036129,F415,LOGBOOK!$AN$5:$AN$1036129,V415,LOGBOOK!$AH$5:$AH$1036129,O448,LOGBOOK!$E$5:$E$1036129,L415)=0," ",SUMIFS(LOGBOOK!$AG$5:$AG$1036129,LOGBOOK!$D$5:$D$1036129,F415,LOGBOOK!$AN$5:$AN$1036129,V415,LOGBOOK!$AH$5:$AH$1036129,O448,LOGBOOK!$E$5:$E$1036129,L415))</f>
        <v xml:space="preserve"> </v>
      </c>
      <c r="P449" s="1134"/>
      <c r="Q449" s="1134"/>
      <c r="R449" s="1134"/>
      <c r="S449" s="1134"/>
      <c r="T449" s="624"/>
      <c r="U449" s="1134" t="str">
        <f>IF(SUMIFS(LOGBOOK!$AG$5:$AG$1036129,LOGBOOK!$D$5:$D$1036129,F415,LOGBOOK!$AN$5:$AN$1036129,V415,LOGBOOK!$AH$5:$AH$1036129,U448,LOGBOOK!$E$5:$E$1036129,L415)=0," ",SUMIFS(LOGBOOK!$AG$5:$AG$1036129,LOGBOOK!$D$5:$D$1036129,F415,LOGBOOK!$AN$5:$AN$1036129,V415,LOGBOOK!$AH$5:$AH$1036129,U448,LOGBOOK!$E$5:$E$1036129,L415))</f>
        <v xml:space="preserve"> </v>
      </c>
      <c r="V449" s="1134"/>
      <c r="W449" s="1134"/>
      <c r="X449" s="1134"/>
      <c r="Y449" s="1134"/>
      <c r="Z449" s="15"/>
      <c r="AA449" s="629" t="str">
        <f>IF('FRONT PAGE'!$A$1="www.fly-logics.com","NOV",0)</f>
        <v>NOV</v>
      </c>
      <c r="AB449" s="629"/>
      <c r="AC449" s="629"/>
      <c r="AD449" s="629"/>
      <c r="AE449" s="629"/>
      <c r="AF449" s="630" t="str">
        <f>IF(SUMIFS(LOGBOOK!$Y$5:$Y$1036129,LOGBOOK!$D$5:$D$1036129,F415,LOGBOOK!$AN$5:$AN$1036129,V415,LOGBOOK!$E$5:$E$1036129,L415,LOGBOOK!$AM$5:$AM$1036129,"NOV")=0," ",SUMIFS(LOGBOOK!$Y$5:$Y$1036129,LOGBOOK!$D$5:$D$1036129,F415,LOGBOOK!$AN$5:$AN$1036129,V415,LOGBOOK!$E$5:$E$1036129,L415,LOGBOOK!$AM$5:$AM$1036129,"NOV"))</f>
        <v xml:space="preserve"> </v>
      </c>
      <c r="AG449" s="630"/>
      <c r="AH449" s="630"/>
      <c r="AI449" s="630"/>
      <c r="AJ449" s="630" t="str">
        <f>IF(SUMIFS(LOGBOOK!$Z$5:$Z$1036129,LOGBOOK!$D$5:$D$1036129,F415,LOGBOOK!$AN$5:$AN$1036129,V415,LOGBOOK!$E$5:$E$1036129,L415,LOGBOOK!$AM$5:$AM$1036129,"NOV")=0," ",SUMIFS(LOGBOOK!$Z$5:$Z$1036129,LOGBOOK!$D$5:$D$1036129,F415,LOGBOOK!$AN$5:$AN$1036129,V415,LOGBOOK!$E$5:$E$1036129,L415,LOGBOOK!$AM$5:$AM$1036129,"NOV"))</f>
        <v xml:space="preserve"> </v>
      </c>
      <c r="AK449" s="630"/>
      <c r="AL449" s="630"/>
      <c r="AM449" s="630"/>
      <c r="AN449" s="630" t="str">
        <f>IF(SUMIFS(LOGBOOK!$AA$5:$AA$1036129,LOGBOOK!$D$5:$D$1036129,F415,LOGBOOK!$AN$5:$AN$1036129,V415,LOGBOOK!$E$5:$E$1036129,L415,LOGBOOK!$AM$5:$AM$1036129,"NOV")=0," ",SUMIFS(LOGBOOK!$AA$5:$AA$1036129,LOGBOOK!$D$5:$D$1036129,F415,LOGBOOK!$AN$5:$AN$1036129,V415,LOGBOOK!$E$5:$E$1036129,L415,LOGBOOK!$AM$5:$AM$1036129,"NOV"))</f>
        <v xml:space="preserve"> </v>
      </c>
      <c r="AO449" s="630"/>
      <c r="AP449" s="630"/>
      <c r="AQ449" s="630"/>
      <c r="AR449" s="623" t="str">
        <f>IF(SUMIFS(LOGBOOK!$AE$5:$AE$1036129,LOGBOOK!$D$5:$D$1036129,F415,LOGBOOK!$AN$5:$AN$1036129,V415,LOGBOOK!$E$5:$E$1036129,L415,LOGBOOK!$AM$5:$AM$1036129,"NOV")=0," ",SUMIFS(LOGBOOK!$AC$5:$AC$1036129,LOGBOOK!$D$5:$D$1036129,F415,LOGBOOK!$AN$5:$AN$1036129,V415,LOGBOOK!$E$5:$E$1036129,L415,LOGBOOK!$AM$5:$AM$1036129,"NOV"))</f>
        <v xml:space="preserve"> </v>
      </c>
      <c r="AS449" s="623"/>
      <c r="AT449" s="623"/>
      <c r="AU449" s="623" t="str">
        <f>IF(SUMIFS(LOGBOOK!$AF$5:$AF$1036129,LOGBOOK!$D$5:$D$1036129,F415,LOGBOOK!$AN$5:$AN$1036129,V415,LOGBOOK!$E$5:$E$1036129,L415,LOGBOOK!$AM$5:$AM$1036129,"NOV")=0," ",SUMIFS(LOGBOOK!$AF$5:$AF$1036129,LOGBOOK!$D$5:$D$1036129,F415,LOGBOOK!$AN$5:$AN$1036129,V415,LOGBOOK!$E$5:$E$1036129,L415,LOGBOOK!$AM$5:$AM$1036129,"NOV"))</f>
        <v xml:space="preserve"> </v>
      </c>
      <c r="AV449" s="623"/>
      <c r="AW449" s="623"/>
      <c r="AX449" s="643"/>
      <c r="AY449" s="635"/>
      <c r="AZ449" s="1134" t="str">
        <f>IFERROR(SUM(IF(SUMIFS(LOGBOOK!$AG$5:$AG$1036129,LOGBOOK!$D$5:$D$1036129,BC415,LOGBOOK!$AN$5:$AN$1036129,BS415,LOGBOOK!$AH$5:$AH$1036129,AZ448,LOGBOOK!$E$5:$E$1036129,BI415)=0," ",SUMIFS(LOGBOOK!$AG$5:$AG$1036129,LOGBOOK!$D$5:$D$1036129,BC415,LOGBOOK!$AN$5:$AN$1036129,BS415,LOGBOOK!$AH$5:$AH$1036129,AZ448,LOGBOOK!$E$5:$E$1036129,BI415)),BC453,BK453,BS453)," ")</f>
        <v xml:space="preserve"> </v>
      </c>
      <c r="BA449" s="1134"/>
      <c r="BB449" s="1134"/>
      <c r="BC449" s="1134"/>
      <c r="BD449" s="1134"/>
      <c r="BE449" s="624"/>
      <c r="BF449" s="1134" t="str">
        <f>IF(SUMIFS(LOGBOOK!$AG$5:$AG$1036129,LOGBOOK!$D$5:$D$1036129,BC415,LOGBOOK!$AN$5:$AN$1036129,BS415,LOGBOOK!$AH$5:$AH$1036129,BF448,LOGBOOK!$E$5:$E$1036129,BI415)=0," ",SUMIFS(LOGBOOK!$AG$5:$AG$1036129,LOGBOOK!$D$5:$D$1036129,BC415,LOGBOOK!$AN$5:$AN$1036129,BS415,LOGBOOK!$AH$5:$AH$1036129,BF448,LOGBOOK!$E$5:$E$1036129,BI415))</f>
        <v xml:space="preserve"> </v>
      </c>
      <c r="BG449" s="1134"/>
      <c r="BH449" s="1134"/>
      <c r="BI449" s="1134"/>
      <c r="BJ449" s="1134"/>
      <c r="BK449" s="624"/>
      <c r="BL449" s="1134" t="str">
        <f>IF(SUMIFS(LOGBOOK!$AG$5:$AG$1036129,LOGBOOK!$D$5:$D$1036129,BC415,LOGBOOK!$AN$5:$AN$1036129,BS415,LOGBOOK!$AH$5:$AH$1036129,BL448,LOGBOOK!$E$5:$E$1036129,BI415)=0," ",SUMIFS(LOGBOOK!$AG$5:$AG$1036129,LOGBOOK!$D$5:$D$1036129,BC415,LOGBOOK!$AN$5:$AN$1036129,BS415,LOGBOOK!$AH$5:$AH$1036129,BL448,LOGBOOK!$E$5:$E$1036129,BI415))</f>
        <v xml:space="preserve"> </v>
      </c>
      <c r="BM449" s="1134"/>
      <c r="BN449" s="1134"/>
      <c r="BO449" s="1134"/>
      <c r="BP449" s="1134"/>
      <c r="BQ449" s="624"/>
      <c r="BR449" s="1134" t="str">
        <f>IF(SUMIFS(LOGBOOK!$AG$5:$AG$1036129,LOGBOOK!$D$5:$D$1036129,BC415,LOGBOOK!$AN$5:$AN$1036129,BS415,LOGBOOK!$AH$5:$AH$1036129,BR448,LOGBOOK!$E$5:$E$1036129,BI415)=0," ",SUMIFS(LOGBOOK!$AG$5:$AG$1036129,LOGBOOK!$D$5:$D$1036129,BC415,LOGBOOK!$AN$5:$AN$1036129,BS415,LOGBOOK!$AH$5:$AH$1036129,BR448,LOGBOOK!$E$5:$E$1036129,BI415))</f>
        <v xml:space="preserve"> </v>
      </c>
      <c r="BS449" s="1134"/>
      <c r="BT449" s="1134"/>
      <c r="BU449" s="1134"/>
      <c r="BV449" s="1134"/>
      <c r="BW449" s="15"/>
      <c r="BX449" s="629" t="str">
        <f>IF('FRONT PAGE'!$A$1="www.fly-logics.com","NOV",0)</f>
        <v>NOV</v>
      </c>
      <c r="BY449" s="629"/>
      <c r="BZ449" s="629"/>
      <c r="CA449" s="629"/>
      <c r="CB449" s="629"/>
      <c r="CC449" s="630" t="str">
        <f>IF(SUMIFS(LOGBOOK!$Y$5:$Y$1036129,LOGBOOK!$D$5:$D$1036129,BC415,LOGBOOK!$AN$5:$AN$1036129,BS415,LOGBOOK!$E$5:$E$1036129,BI415,LOGBOOK!$AM$5:$AM$1036129,"NOV")=0," ",SUMIFS(LOGBOOK!$Y$5:$Y$1036129,LOGBOOK!$D$5:$D$1036129,BC415,LOGBOOK!$AN$5:$AN$1036129,BS415,LOGBOOK!$E$5:$E$1036129,BI415,LOGBOOK!$AM$5:$AM$1036129,"NOV"))</f>
        <v xml:space="preserve"> </v>
      </c>
      <c r="CD449" s="630"/>
      <c r="CE449" s="630"/>
      <c r="CF449" s="630"/>
      <c r="CG449" s="630" t="str">
        <f>IF(SUMIFS(LOGBOOK!$Z$5:$Z$1036129,LOGBOOK!$D$5:$D$1036129,BC415,LOGBOOK!$AN$5:$AN$1036129,BS415,LOGBOOK!$E$5:$E$1036129,BI415,LOGBOOK!$AM$5:$AM$1036129,"NOV")=0," ",SUMIFS(LOGBOOK!$Z$5:$Z$1036129,LOGBOOK!$D$5:$D$1036129,BC415,LOGBOOK!$AN$5:$AN$1036129,BS415,LOGBOOK!$E$5:$E$1036129,BI415,LOGBOOK!$AM$5:$AM$1036129,"NOV"))</f>
        <v xml:space="preserve"> </v>
      </c>
      <c r="CH449" s="630"/>
      <c r="CI449" s="630"/>
      <c r="CJ449" s="630"/>
      <c r="CK449" s="630" t="str">
        <f>IF(SUMIFS(LOGBOOK!$AA$5:$AA$1036129,LOGBOOK!$D$5:$D$1036129,BC415,LOGBOOK!$AN$5:$AN$1036129,BS415,LOGBOOK!$E$5:$E$1036129,BI415,LOGBOOK!$AM$5:$AM$1036129,"NOV")=0," ",SUMIFS(LOGBOOK!$AA$5:$AA$1036129,LOGBOOK!$D$5:$D$1036129,BC415,LOGBOOK!$AN$5:$AN$1036129,BS415,LOGBOOK!$E$5:$E$1036129,BI415,LOGBOOK!$AM$5:$AM$1036129,"NOV"))</f>
        <v xml:space="preserve"> </v>
      </c>
      <c r="CL449" s="630"/>
      <c r="CM449" s="630"/>
      <c r="CN449" s="630"/>
      <c r="CO449" s="623" t="str">
        <f>IF(SUMIFS(LOGBOOK!$AE$5:$AE$1036129,LOGBOOK!$D$5:$D$1036129,BC415,LOGBOOK!$AN$5:$AN$1036129,BS415,LOGBOOK!$E$5:$E$1036129,BI415,LOGBOOK!$AM$5:$AM$1036129,"NOV")=0," ",SUMIFS(LOGBOOK!$AC$5:$AC$1036129,LOGBOOK!$D$5:$D$1036129,BC415,LOGBOOK!$AN$5:$AN$1036129,BS415,LOGBOOK!$E$5:$E$1036129,BI415,LOGBOOK!$AM$5:$AM$1036129,"NOV"))</f>
        <v xml:space="preserve"> </v>
      </c>
      <c r="CP449" s="623"/>
      <c r="CQ449" s="623"/>
      <c r="CR449" s="623" t="str">
        <f>IF(SUMIFS(LOGBOOK!$AF$5:$AF$1036129,LOGBOOK!$D$5:$D$1036129,BC415,LOGBOOK!$AN$5:$AN$1036129,BS415,LOGBOOK!$E$5:$E$1036129,BI415,LOGBOOK!$AM$5:$AM$1036129,"NOV")=0," ",SUMIFS(LOGBOOK!$AF$5:$AF$1036129,LOGBOOK!$D$5:$D$1036129,BC415,LOGBOOK!$AN$5:$AN$1036129,BS415,LOGBOOK!$E$5:$E$1036129,BI415,LOGBOOK!$AM$5:$AM$1036129,"NOV"))</f>
        <v xml:space="preserve"> </v>
      </c>
      <c r="CS449" s="623"/>
      <c r="CT449" s="623"/>
      <c r="CU449" s="643"/>
      <c r="CV449" s="249"/>
      <c r="CW449" s="212"/>
      <c r="CX449" s="635"/>
      <c r="CY449" s="1134" t="str">
        <f>IFERROR(SUM(IF(SUMIFS(LOGBOOK!$AG$5:$AG$1036129,LOGBOOK!$D$5:$D$1036129,DB415,LOGBOOK!$AN$5:$AN$1036129,DR415,LOGBOOK!$AH$5:$AH$1036129,CY448,LOGBOOK!$E$5:$E$1036129,DH415)=0," ",SUMIFS(LOGBOOK!$AG$5:$AG$1036129,LOGBOOK!$D$5:$D$1036129,DB415,LOGBOOK!$AN$5:$AN$1036129,DR415,LOGBOOK!$AH$5:$AH$1036129,CY448,LOGBOOK!$E$5:$E$1036129,DH415)),DB453,DJ453,DR453)," ")</f>
        <v xml:space="preserve"> </v>
      </c>
      <c r="CZ449" s="1134"/>
      <c r="DA449" s="1134"/>
      <c r="DB449" s="1134"/>
      <c r="DC449" s="1134"/>
      <c r="DD449" s="624"/>
      <c r="DE449" s="1134" t="str">
        <f>IF(SUMIFS(LOGBOOK!$AG$5:$AG$1036129,LOGBOOK!$D$5:$D$1036129,DB415,LOGBOOK!$AN$5:$AN$1036129,DR415,LOGBOOK!$AH$5:$AH$1036129,DE448,LOGBOOK!$E$5:$E$1036129,DH415)=0," ",SUMIFS(LOGBOOK!$AG$5:$AG$1036129,LOGBOOK!$D$5:$D$1036129,DB415,LOGBOOK!$AN$5:$AN$1036129,DR415,LOGBOOK!$AH$5:$AH$1036129,DE448,LOGBOOK!$E$5:$E$1036129,DH415))</f>
        <v xml:space="preserve"> </v>
      </c>
      <c r="DF449" s="1134"/>
      <c r="DG449" s="1134"/>
      <c r="DH449" s="1134"/>
      <c r="DI449" s="1134"/>
      <c r="DJ449" s="624"/>
      <c r="DK449" s="1134" t="str">
        <f>IF(SUMIFS(LOGBOOK!$AG$5:$AG$1036129,LOGBOOK!$D$5:$D$1036129,DB415,LOGBOOK!$AN$5:$AN$1036129,DR415,LOGBOOK!$AH$5:$AH$1036129,DK448,LOGBOOK!$E$5:$E$1036129,DH415)=0," ",SUMIFS(LOGBOOK!$AG$5:$AG$1036129,LOGBOOK!$D$5:$D$1036129,DB415,LOGBOOK!$AN$5:$AN$1036129,DR415,LOGBOOK!$AH$5:$AH$1036129,DK448,LOGBOOK!$E$5:$E$1036129,DH415))</f>
        <v xml:space="preserve"> </v>
      </c>
      <c r="DL449" s="1134"/>
      <c r="DM449" s="1134"/>
      <c r="DN449" s="1134"/>
      <c r="DO449" s="1134"/>
      <c r="DP449" s="624"/>
      <c r="DQ449" s="1134" t="str">
        <f>IF(SUMIFS(LOGBOOK!$AG$5:$AG$1036129,LOGBOOK!$D$5:$D$1036129,DB415,LOGBOOK!$AN$5:$AN$1036129,DR415,LOGBOOK!$AH$5:$AH$1036129,DQ448,LOGBOOK!$E$5:$E$1036129,DH415)=0," ",SUMIFS(LOGBOOK!$AG$5:$AG$1036129,LOGBOOK!$D$5:$D$1036129,DB415,LOGBOOK!$AN$5:$AN$1036129,DR415,LOGBOOK!$AH$5:$AH$1036129,DQ448,LOGBOOK!$E$5:$E$1036129,DH415))</f>
        <v xml:space="preserve"> </v>
      </c>
      <c r="DR449" s="1134"/>
      <c r="DS449" s="1134"/>
      <c r="DT449" s="1134"/>
      <c r="DU449" s="1134"/>
      <c r="DV449" s="15"/>
      <c r="DW449" s="629" t="str">
        <f>IF('FRONT PAGE'!$A$1="www.fly-logics.com","NOV",0)</f>
        <v>NOV</v>
      </c>
      <c r="DX449" s="629"/>
      <c r="DY449" s="629"/>
      <c r="DZ449" s="629"/>
      <c r="EA449" s="629"/>
      <c r="EB449" s="630" t="str">
        <f>IF(SUMIFS(LOGBOOK!$Y$5:$Y$1036129,LOGBOOK!$D$5:$D$1036129,DB415,LOGBOOK!$AN$5:$AN$1036129,DR415,LOGBOOK!$E$5:$E$1036129,DH415,LOGBOOK!$AM$5:$AM$1036129,"NOV")=0," ",SUMIFS(LOGBOOK!$Y$5:$Y$1036129,LOGBOOK!$D$5:$D$1036129,DB415,LOGBOOK!$AN$5:$AN$1036129,DR415,LOGBOOK!$E$5:$E$1036129,DH415,LOGBOOK!$AM$5:$AM$1036129,"NOV"))</f>
        <v xml:space="preserve"> </v>
      </c>
      <c r="EC449" s="630"/>
      <c r="ED449" s="630"/>
      <c r="EE449" s="630"/>
      <c r="EF449" s="630" t="str">
        <f>IF(SUMIFS(LOGBOOK!$Z$5:$Z$1036129,LOGBOOK!$D$5:$D$1036129,DB415,LOGBOOK!$AN$5:$AN$1036129,DR415,LOGBOOK!$E$5:$E$1036129,DH415,LOGBOOK!$AM$5:$AM$1036129,"NOV")=0," ",SUMIFS(LOGBOOK!$Z$5:$Z$1036129,LOGBOOK!$D$5:$D$1036129,DB415,LOGBOOK!$AN$5:$AN$1036129,DR415,LOGBOOK!$E$5:$E$1036129,DH415,LOGBOOK!$AM$5:$AM$1036129,"NOV"))</f>
        <v xml:space="preserve"> </v>
      </c>
      <c r="EG449" s="630"/>
      <c r="EH449" s="630"/>
      <c r="EI449" s="630"/>
      <c r="EJ449" s="630" t="str">
        <f>IF(SUMIFS(LOGBOOK!$AA$5:$AA$1036129,LOGBOOK!$D$5:$D$1036129,DB415,LOGBOOK!$AN$5:$AN$1036129,DR415,LOGBOOK!$E$5:$E$1036129,DH415,LOGBOOK!$AM$5:$AM$1036129,"NOV")=0," ",SUMIFS(LOGBOOK!$AA$5:$AA$1036129,LOGBOOK!$D$5:$D$1036129,DB415,LOGBOOK!$AN$5:$AN$1036129,DR415,LOGBOOK!$E$5:$E$1036129,DH415,LOGBOOK!$AM$5:$AM$1036129,"NOV"))</f>
        <v xml:space="preserve"> </v>
      </c>
      <c r="EK449" s="630"/>
      <c r="EL449" s="630"/>
      <c r="EM449" s="630"/>
      <c r="EN449" s="623" t="str">
        <f>IF(SUMIFS(LOGBOOK!$AE$5:$AE$1036129,LOGBOOK!$D$5:$D$1036129,DB415,LOGBOOK!$AN$5:$AN$1036129,DR415,LOGBOOK!$E$5:$E$1036129,DH415,LOGBOOK!$AM$5:$AM$1036129,"NOV")=0," ",SUMIFS(LOGBOOK!$AC$5:$AC$1036129,LOGBOOK!$D$5:$D$1036129,DB415,LOGBOOK!$AN$5:$AN$1036129,DR415,LOGBOOK!$E$5:$E$1036129,DH415,LOGBOOK!$AM$5:$AM$1036129,"NOV"))</f>
        <v xml:space="preserve"> </v>
      </c>
      <c r="EO449" s="623"/>
      <c r="EP449" s="623"/>
      <c r="EQ449" s="623" t="str">
        <f>IF(SUMIFS(LOGBOOK!$AF$5:$AF$1036129,LOGBOOK!$D$5:$D$1036129,DB415,LOGBOOK!$AN$5:$AN$1036129,DR415,LOGBOOK!$E$5:$E$1036129,DH415,LOGBOOK!$AM$5:$AM$1036129,"NOV")=0," ",SUMIFS(LOGBOOK!$AF$5:$AF$1036129,LOGBOOK!$D$5:$D$1036129,DB415,LOGBOOK!$AN$5:$AN$1036129,DR415,LOGBOOK!$E$5:$E$1036129,DH415,LOGBOOK!$AM$5:$AM$1036129,"NOV"))</f>
        <v xml:space="preserve"> </v>
      </c>
      <c r="ER449" s="623"/>
      <c r="ES449" s="623"/>
      <c r="ET449" s="643"/>
      <c r="EU449" s="635"/>
      <c r="EV449" s="1134" t="str">
        <f>IFERROR(SUM(IF(SUMIFS(LOGBOOK!$AG$5:$AG$1036129,LOGBOOK!$D$5:$D$1036129,EY415,LOGBOOK!$AN$5:$AN$1036129,FO415,LOGBOOK!$AH$5:$AH$1036129,EV448,LOGBOOK!$E$5:$E$1036129,FE415)=0," ",SUMIFS(LOGBOOK!$AG$5:$AG$1036129,LOGBOOK!$D$5:$D$1036129,EY415,LOGBOOK!$AN$5:$AN$1036129,FO415,LOGBOOK!$AH$5:$AH$1036129,EV448,LOGBOOK!$E$5:$E$1036129,FE415)),EY453,FG453,FO453)," ")</f>
        <v xml:space="preserve"> </v>
      </c>
      <c r="EW449" s="1134"/>
      <c r="EX449" s="1134"/>
      <c r="EY449" s="1134"/>
      <c r="EZ449" s="1134"/>
      <c r="FA449" s="624"/>
      <c r="FB449" s="1134" t="str">
        <f>IF(SUMIFS(LOGBOOK!$AG$5:$AG$1036129,LOGBOOK!$D$5:$D$1036129,EY415,LOGBOOK!$AN$5:$AN$1036129,FO415,LOGBOOK!$AH$5:$AH$1036129,FB448,LOGBOOK!$E$5:$E$1036129,FE415)=0," ",SUMIFS(LOGBOOK!$AG$5:$AG$1036129,LOGBOOK!$D$5:$D$1036129,EY415,LOGBOOK!$AN$5:$AN$1036129,FO415,LOGBOOK!$AH$5:$AH$1036129,FB448,LOGBOOK!$E$5:$E$1036129,FE415))</f>
        <v xml:space="preserve"> </v>
      </c>
      <c r="FC449" s="1134"/>
      <c r="FD449" s="1134"/>
      <c r="FE449" s="1134"/>
      <c r="FF449" s="1134"/>
      <c r="FG449" s="624"/>
      <c r="FH449" s="1134" t="str">
        <f>IF(SUMIFS(LOGBOOK!$AG$5:$AG$1036129,LOGBOOK!$D$5:$D$1036129,EY415,LOGBOOK!$AN$5:$AN$1036129,FO415,LOGBOOK!$AH$5:$AH$1036129,FH448,LOGBOOK!$E$5:$E$1036129,FE415)=0," ",SUMIFS(LOGBOOK!$AG$5:$AG$1036129,LOGBOOK!$D$5:$D$1036129,EY415,LOGBOOK!$AN$5:$AN$1036129,FO415,LOGBOOK!$AH$5:$AH$1036129,FH448,LOGBOOK!$E$5:$E$1036129,FE415))</f>
        <v xml:space="preserve"> </v>
      </c>
      <c r="FI449" s="1134"/>
      <c r="FJ449" s="1134"/>
      <c r="FK449" s="1134"/>
      <c r="FL449" s="1134"/>
      <c r="FM449" s="624"/>
      <c r="FN449" s="1134" t="str">
        <f>IF(SUMIFS(LOGBOOK!$AG$5:$AG$1036129,LOGBOOK!$D$5:$D$1036129,EY415,LOGBOOK!$AN$5:$AN$1036129,FO415,LOGBOOK!$AH$5:$AH$1036129,FN448,LOGBOOK!$E$5:$E$1036129,FE415)=0," ",SUMIFS(LOGBOOK!$AG$5:$AG$1036129,LOGBOOK!$D$5:$D$1036129,EY415,LOGBOOK!$AN$5:$AN$1036129,FO415,LOGBOOK!$AH$5:$AH$1036129,FN448,LOGBOOK!$E$5:$E$1036129,FE415))</f>
        <v xml:space="preserve"> </v>
      </c>
      <c r="FO449" s="1134"/>
      <c r="FP449" s="1134"/>
      <c r="FQ449" s="1134"/>
      <c r="FR449" s="1134"/>
      <c r="FS449" s="15"/>
      <c r="FT449" s="629" t="str">
        <f>IF('FRONT PAGE'!$A$1="www.fly-logics.com","NOV",0)</f>
        <v>NOV</v>
      </c>
      <c r="FU449" s="629"/>
      <c r="FV449" s="629"/>
      <c r="FW449" s="629"/>
      <c r="FX449" s="629"/>
      <c r="FY449" s="630" t="str">
        <f>IF(SUMIFS(LOGBOOK!$Y$5:$Y$1036129,LOGBOOK!$D$5:$D$1036129,EY415,LOGBOOK!$AN$5:$AN$1036129,FO415,LOGBOOK!$E$5:$E$1036129,FE415,LOGBOOK!$AM$5:$AM$1036129,"NOV")=0," ",SUMIFS(LOGBOOK!$Y$5:$Y$1036129,LOGBOOK!$D$5:$D$1036129,EY415,LOGBOOK!$AN$5:$AN$1036129,FO415,LOGBOOK!$E$5:$E$1036129,FE415,LOGBOOK!$AM$5:$AM$1036129,"NOV"))</f>
        <v xml:space="preserve"> </v>
      </c>
      <c r="FZ449" s="630"/>
      <c r="GA449" s="630"/>
      <c r="GB449" s="630"/>
      <c r="GC449" s="630" t="str">
        <f>IF(SUMIFS(LOGBOOK!$Z$5:$Z$1036129,LOGBOOK!$D$5:$D$1036129,EY415,LOGBOOK!$AN$5:$AN$1036129,FO415,LOGBOOK!$E$5:$E$1036129,FE415,LOGBOOK!$AM$5:$AM$1036129,"NOV")=0," ",SUMIFS(LOGBOOK!$Z$5:$Z$1036129,LOGBOOK!$D$5:$D$1036129,EY415,LOGBOOK!$AN$5:$AN$1036129,FO415,LOGBOOK!$E$5:$E$1036129,FE415,LOGBOOK!$AM$5:$AM$1036129,"NOV"))</f>
        <v xml:space="preserve"> </v>
      </c>
      <c r="GD449" s="630"/>
      <c r="GE449" s="630"/>
      <c r="GF449" s="630"/>
      <c r="GG449" s="630" t="str">
        <f>IF(SUMIFS(LOGBOOK!$AA$5:$AA$1036129,LOGBOOK!$D$5:$D$1036129,EY415,LOGBOOK!$AN$5:$AN$1036129,FO415,LOGBOOK!$E$5:$E$1036129,FE415,LOGBOOK!$AM$5:$AM$1036129,"NOV")=0," ",SUMIFS(LOGBOOK!$AA$5:$AA$1036129,LOGBOOK!$D$5:$D$1036129,EY415,LOGBOOK!$AN$5:$AN$1036129,FO415,LOGBOOK!$E$5:$E$1036129,FE415,LOGBOOK!$AM$5:$AM$1036129,"NOV"))</f>
        <v xml:space="preserve"> </v>
      </c>
      <c r="GH449" s="630"/>
      <c r="GI449" s="630"/>
      <c r="GJ449" s="630"/>
      <c r="GK449" s="623" t="str">
        <f>IF(SUMIFS(LOGBOOK!$AE$5:$AE$1036129,LOGBOOK!$D$5:$D$1036129,EY415,LOGBOOK!$AN$5:$AN$1036129,FO415,LOGBOOK!$E$5:$E$1036129,FE415,LOGBOOK!$AM$5:$AM$1036129,"NOV")=0," ",SUMIFS(LOGBOOK!$AC$5:$AC$1036129,LOGBOOK!$D$5:$D$1036129,EY415,LOGBOOK!$AN$5:$AN$1036129,FO415,LOGBOOK!$E$5:$E$1036129,FE415,LOGBOOK!$AM$5:$AM$1036129,"NOV"))</f>
        <v xml:space="preserve"> </v>
      </c>
      <c r="GL449" s="623"/>
      <c r="GM449" s="623"/>
      <c r="GN449" s="623" t="str">
        <f>IF(SUMIFS(LOGBOOK!$AF$5:$AF$1036129,LOGBOOK!$D$5:$D$1036129,EY415,LOGBOOK!$AN$5:$AN$1036129,FO415,LOGBOOK!$E$5:$E$1036129,FE415,LOGBOOK!$AM$5:$AM$1036129,"NOV")=0," ",SUMIFS(LOGBOOK!$AF$5:$AF$1036129,LOGBOOK!$D$5:$D$1036129,EY415,LOGBOOK!$AN$5:$AN$1036129,FO415,LOGBOOK!$E$5:$E$1036129,FE415,LOGBOOK!$AM$5:$AM$1036129,"NOV"))</f>
        <v xml:space="preserve"> </v>
      </c>
      <c r="GO449" s="623"/>
      <c r="GP449" s="623"/>
      <c r="GQ449" s="643"/>
      <c r="GR449" s="6"/>
    </row>
    <row r="450" spans="1:200" ht="6.75" customHeight="1" x14ac:dyDescent="0.25">
      <c r="A450" s="212"/>
      <c r="B450" s="635"/>
      <c r="C450" s="1135"/>
      <c r="D450" s="1135"/>
      <c r="E450" s="1135"/>
      <c r="F450" s="1135"/>
      <c r="G450" s="1135"/>
      <c r="H450" s="624"/>
      <c r="I450" s="1135"/>
      <c r="J450" s="1135"/>
      <c r="K450" s="1135"/>
      <c r="L450" s="1135"/>
      <c r="M450" s="1135"/>
      <c r="N450" s="624"/>
      <c r="O450" s="1135"/>
      <c r="P450" s="1135"/>
      <c r="Q450" s="1135"/>
      <c r="R450" s="1135"/>
      <c r="S450" s="1135"/>
      <c r="T450" s="624"/>
      <c r="U450" s="1135"/>
      <c r="V450" s="1135"/>
      <c r="W450" s="1135"/>
      <c r="X450" s="1135"/>
      <c r="Y450" s="1135"/>
      <c r="Z450" s="15"/>
      <c r="AA450" s="629"/>
      <c r="AB450" s="629"/>
      <c r="AC450" s="629"/>
      <c r="AD450" s="629"/>
      <c r="AE450" s="629"/>
      <c r="AF450" s="630"/>
      <c r="AG450" s="630"/>
      <c r="AH450" s="630"/>
      <c r="AI450" s="630"/>
      <c r="AJ450" s="630"/>
      <c r="AK450" s="630"/>
      <c r="AL450" s="630"/>
      <c r="AM450" s="630"/>
      <c r="AN450" s="630"/>
      <c r="AO450" s="630"/>
      <c r="AP450" s="630"/>
      <c r="AQ450" s="630"/>
      <c r="AR450" s="623"/>
      <c r="AS450" s="623"/>
      <c r="AT450" s="623"/>
      <c r="AU450" s="623"/>
      <c r="AV450" s="623"/>
      <c r="AW450" s="623"/>
      <c r="AX450" s="643"/>
      <c r="AY450" s="635"/>
      <c r="AZ450" s="1135"/>
      <c r="BA450" s="1135"/>
      <c r="BB450" s="1135"/>
      <c r="BC450" s="1135"/>
      <c r="BD450" s="1135"/>
      <c r="BE450" s="624"/>
      <c r="BF450" s="1135"/>
      <c r="BG450" s="1135"/>
      <c r="BH450" s="1135"/>
      <c r="BI450" s="1135"/>
      <c r="BJ450" s="1135"/>
      <c r="BK450" s="624"/>
      <c r="BL450" s="1135"/>
      <c r="BM450" s="1135"/>
      <c r="BN450" s="1135"/>
      <c r="BO450" s="1135"/>
      <c r="BP450" s="1135"/>
      <c r="BQ450" s="624"/>
      <c r="BR450" s="1135"/>
      <c r="BS450" s="1135"/>
      <c r="BT450" s="1135"/>
      <c r="BU450" s="1135"/>
      <c r="BV450" s="1135"/>
      <c r="BW450" s="15"/>
      <c r="BX450" s="629"/>
      <c r="BY450" s="629"/>
      <c r="BZ450" s="629"/>
      <c r="CA450" s="629"/>
      <c r="CB450" s="629"/>
      <c r="CC450" s="630"/>
      <c r="CD450" s="630"/>
      <c r="CE450" s="630"/>
      <c r="CF450" s="630"/>
      <c r="CG450" s="630"/>
      <c r="CH450" s="630"/>
      <c r="CI450" s="630"/>
      <c r="CJ450" s="630"/>
      <c r="CK450" s="630"/>
      <c r="CL450" s="630"/>
      <c r="CM450" s="630"/>
      <c r="CN450" s="630"/>
      <c r="CO450" s="623"/>
      <c r="CP450" s="623"/>
      <c r="CQ450" s="623"/>
      <c r="CR450" s="623"/>
      <c r="CS450" s="623"/>
      <c r="CT450" s="623"/>
      <c r="CU450" s="643"/>
      <c r="CV450" s="249"/>
      <c r="CW450" s="212"/>
      <c r="CX450" s="635"/>
      <c r="CY450" s="1135"/>
      <c r="CZ450" s="1135"/>
      <c r="DA450" s="1135"/>
      <c r="DB450" s="1135"/>
      <c r="DC450" s="1135"/>
      <c r="DD450" s="624"/>
      <c r="DE450" s="1135"/>
      <c r="DF450" s="1135"/>
      <c r="DG450" s="1135"/>
      <c r="DH450" s="1135"/>
      <c r="DI450" s="1135"/>
      <c r="DJ450" s="624"/>
      <c r="DK450" s="1135"/>
      <c r="DL450" s="1135"/>
      <c r="DM450" s="1135"/>
      <c r="DN450" s="1135"/>
      <c r="DO450" s="1135"/>
      <c r="DP450" s="624"/>
      <c r="DQ450" s="1135"/>
      <c r="DR450" s="1135"/>
      <c r="DS450" s="1135"/>
      <c r="DT450" s="1135"/>
      <c r="DU450" s="1135"/>
      <c r="DV450" s="15"/>
      <c r="DW450" s="629"/>
      <c r="DX450" s="629"/>
      <c r="DY450" s="629"/>
      <c r="DZ450" s="629"/>
      <c r="EA450" s="629"/>
      <c r="EB450" s="630"/>
      <c r="EC450" s="630"/>
      <c r="ED450" s="630"/>
      <c r="EE450" s="630"/>
      <c r="EF450" s="630"/>
      <c r="EG450" s="630"/>
      <c r="EH450" s="630"/>
      <c r="EI450" s="630"/>
      <c r="EJ450" s="630"/>
      <c r="EK450" s="630"/>
      <c r="EL450" s="630"/>
      <c r="EM450" s="630"/>
      <c r="EN450" s="623"/>
      <c r="EO450" s="623"/>
      <c r="EP450" s="623"/>
      <c r="EQ450" s="623"/>
      <c r="ER450" s="623"/>
      <c r="ES450" s="623"/>
      <c r="ET450" s="643"/>
      <c r="EU450" s="635"/>
      <c r="EV450" s="1135"/>
      <c r="EW450" s="1135"/>
      <c r="EX450" s="1135"/>
      <c r="EY450" s="1135"/>
      <c r="EZ450" s="1135"/>
      <c r="FA450" s="624"/>
      <c r="FB450" s="1135"/>
      <c r="FC450" s="1135"/>
      <c r="FD450" s="1135"/>
      <c r="FE450" s="1135"/>
      <c r="FF450" s="1135"/>
      <c r="FG450" s="624"/>
      <c r="FH450" s="1135"/>
      <c r="FI450" s="1135"/>
      <c r="FJ450" s="1135"/>
      <c r="FK450" s="1135"/>
      <c r="FL450" s="1135"/>
      <c r="FM450" s="624"/>
      <c r="FN450" s="1135"/>
      <c r="FO450" s="1135"/>
      <c r="FP450" s="1135"/>
      <c r="FQ450" s="1135"/>
      <c r="FR450" s="1135"/>
      <c r="FS450" s="15"/>
      <c r="FT450" s="629"/>
      <c r="FU450" s="629"/>
      <c r="FV450" s="629"/>
      <c r="FW450" s="629"/>
      <c r="FX450" s="629"/>
      <c r="FY450" s="630"/>
      <c r="FZ450" s="630"/>
      <c r="GA450" s="630"/>
      <c r="GB450" s="630"/>
      <c r="GC450" s="630"/>
      <c r="GD450" s="630"/>
      <c r="GE450" s="630"/>
      <c r="GF450" s="630"/>
      <c r="GG450" s="630"/>
      <c r="GH450" s="630"/>
      <c r="GI450" s="630"/>
      <c r="GJ450" s="630"/>
      <c r="GK450" s="623"/>
      <c r="GL450" s="623"/>
      <c r="GM450" s="623"/>
      <c r="GN450" s="623"/>
      <c r="GO450" s="623"/>
      <c r="GP450" s="623"/>
      <c r="GQ450" s="643"/>
      <c r="GR450" s="6"/>
    </row>
    <row r="451" spans="1:200" ht="3" customHeight="1" x14ac:dyDescent="0.25">
      <c r="A451" s="212"/>
      <c r="B451" s="635"/>
      <c r="C451" s="1135"/>
      <c r="D451" s="1135"/>
      <c r="E451" s="1135"/>
      <c r="F451" s="1135"/>
      <c r="G451" s="1135"/>
      <c r="H451" s="624"/>
      <c r="I451" s="1135"/>
      <c r="J451" s="1135"/>
      <c r="K451" s="1135"/>
      <c r="L451" s="1135"/>
      <c r="M451" s="1135"/>
      <c r="N451" s="624"/>
      <c r="O451" s="1135"/>
      <c r="P451" s="1135"/>
      <c r="Q451" s="1135"/>
      <c r="R451" s="1135"/>
      <c r="S451" s="1135"/>
      <c r="T451" s="624"/>
      <c r="U451" s="1135"/>
      <c r="V451" s="1135"/>
      <c r="W451" s="1135"/>
      <c r="X451" s="1135"/>
      <c r="Y451" s="1135"/>
      <c r="Z451" s="15"/>
      <c r="AA451" s="629"/>
      <c r="AB451" s="629"/>
      <c r="AC451" s="629"/>
      <c r="AD451" s="629"/>
      <c r="AE451" s="629"/>
      <c r="AF451" s="630"/>
      <c r="AG451" s="630"/>
      <c r="AH451" s="630"/>
      <c r="AI451" s="630"/>
      <c r="AJ451" s="630"/>
      <c r="AK451" s="630"/>
      <c r="AL451" s="630"/>
      <c r="AM451" s="630"/>
      <c r="AN451" s="630"/>
      <c r="AO451" s="630"/>
      <c r="AP451" s="630"/>
      <c r="AQ451" s="630"/>
      <c r="AR451" s="623"/>
      <c r="AS451" s="623"/>
      <c r="AT451" s="623"/>
      <c r="AU451" s="623"/>
      <c r="AV451" s="623"/>
      <c r="AW451" s="623"/>
      <c r="AX451" s="643"/>
      <c r="AY451" s="635"/>
      <c r="AZ451" s="1135"/>
      <c r="BA451" s="1135"/>
      <c r="BB451" s="1135"/>
      <c r="BC451" s="1135"/>
      <c r="BD451" s="1135"/>
      <c r="BE451" s="624"/>
      <c r="BF451" s="1135"/>
      <c r="BG451" s="1135"/>
      <c r="BH451" s="1135"/>
      <c r="BI451" s="1135"/>
      <c r="BJ451" s="1135"/>
      <c r="BK451" s="624"/>
      <c r="BL451" s="1135"/>
      <c r="BM451" s="1135"/>
      <c r="BN451" s="1135"/>
      <c r="BO451" s="1135"/>
      <c r="BP451" s="1135"/>
      <c r="BQ451" s="624"/>
      <c r="BR451" s="1135"/>
      <c r="BS451" s="1135"/>
      <c r="BT451" s="1135"/>
      <c r="BU451" s="1135"/>
      <c r="BV451" s="1135"/>
      <c r="BW451" s="15"/>
      <c r="BX451" s="629"/>
      <c r="BY451" s="629"/>
      <c r="BZ451" s="629"/>
      <c r="CA451" s="629"/>
      <c r="CB451" s="629"/>
      <c r="CC451" s="630"/>
      <c r="CD451" s="630"/>
      <c r="CE451" s="630"/>
      <c r="CF451" s="630"/>
      <c r="CG451" s="630"/>
      <c r="CH451" s="630"/>
      <c r="CI451" s="630"/>
      <c r="CJ451" s="630"/>
      <c r="CK451" s="630"/>
      <c r="CL451" s="630"/>
      <c r="CM451" s="630"/>
      <c r="CN451" s="630"/>
      <c r="CO451" s="623"/>
      <c r="CP451" s="623"/>
      <c r="CQ451" s="623"/>
      <c r="CR451" s="623"/>
      <c r="CS451" s="623"/>
      <c r="CT451" s="623"/>
      <c r="CU451" s="643"/>
      <c r="CV451" s="249"/>
      <c r="CW451" s="212"/>
      <c r="CX451" s="635"/>
      <c r="CY451" s="1135"/>
      <c r="CZ451" s="1135"/>
      <c r="DA451" s="1135"/>
      <c r="DB451" s="1135"/>
      <c r="DC451" s="1135"/>
      <c r="DD451" s="624"/>
      <c r="DE451" s="1135"/>
      <c r="DF451" s="1135"/>
      <c r="DG451" s="1135"/>
      <c r="DH451" s="1135"/>
      <c r="DI451" s="1135"/>
      <c r="DJ451" s="624"/>
      <c r="DK451" s="1135"/>
      <c r="DL451" s="1135"/>
      <c r="DM451" s="1135"/>
      <c r="DN451" s="1135"/>
      <c r="DO451" s="1135"/>
      <c r="DP451" s="624"/>
      <c r="DQ451" s="1135"/>
      <c r="DR451" s="1135"/>
      <c r="DS451" s="1135"/>
      <c r="DT451" s="1135"/>
      <c r="DU451" s="1135"/>
      <c r="DV451" s="15"/>
      <c r="DW451" s="629"/>
      <c r="DX451" s="629"/>
      <c r="DY451" s="629"/>
      <c r="DZ451" s="629"/>
      <c r="EA451" s="629"/>
      <c r="EB451" s="630"/>
      <c r="EC451" s="630"/>
      <c r="ED451" s="630"/>
      <c r="EE451" s="630"/>
      <c r="EF451" s="630"/>
      <c r="EG451" s="630"/>
      <c r="EH451" s="630"/>
      <c r="EI451" s="630"/>
      <c r="EJ451" s="630"/>
      <c r="EK451" s="630"/>
      <c r="EL451" s="630"/>
      <c r="EM451" s="630"/>
      <c r="EN451" s="623"/>
      <c r="EO451" s="623"/>
      <c r="EP451" s="623"/>
      <c r="EQ451" s="623"/>
      <c r="ER451" s="623"/>
      <c r="ES451" s="623"/>
      <c r="ET451" s="643"/>
      <c r="EU451" s="635"/>
      <c r="EV451" s="1135"/>
      <c r="EW451" s="1135"/>
      <c r="EX451" s="1135"/>
      <c r="EY451" s="1135"/>
      <c r="EZ451" s="1135"/>
      <c r="FA451" s="624"/>
      <c r="FB451" s="1135"/>
      <c r="FC451" s="1135"/>
      <c r="FD451" s="1135"/>
      <c r="FE451" s="1135"/>
      <c r="FF451" s="1135"/>
      <c r="FG451" s="624"/>
      <c r="FH451" s="1135"/>
      <c r="FI451" s="1135"/>
      <c r="FJ451" s="1135"/>
      <c r="FK451" s="1135"/>
      <c r="FL451" s="1135"/>
      <c r="FM451" s="624"/>
      <c r="FN451" s="1135"/>
      <c r="FO451" s="1135"/>
      <c r="FP451" s="1135"/>
      <c r="FQ451" s="1135"/>
      <c r="FR451" s="1135"/>
      <c r="FS451" s="15"/>
      <c r="FT451" s="629"/>
      <c r="FU451" s="629"/>
      <c r="FV451" s="629"/>
      <c r="FW451" s="629"/>
      <c r="FX451" s="629"/>
      <c r="FY451" s="630"/>
      <c r="FZ451" s="630"/>
      <c r="GA451" s="630"/>
      <c r="GB451" s="630"/>
      <c r="GC451" s="630"/>
      <c r="GD451" s="630"/>
      <c r="GE451" s="630"/>
      <c r="GF451" s="630"/>
      <c r="GG451" s="630"/>
      <c r="GH451" s="630"/>
      <c r="GI451" s="630"/>
      <c r="GJ451" s="630"/>
      <c r="GK451" s="623"/>
      <c r="GL451" s="623"/>
      <c r="GM451" s="623"/>
      <c r="GN451" s="623"/>
      <c r="GO451" s="623"/>
      <c r="GP451" s="623"/>
      <c r="GQ451" s="643"/>
      <c r="GR451" s="6"/>
    </row>
    <row r="452" spans="1:200" ht="6" customHeight="1" x14ac:dyDescent="0.25">
      <c r="A452" s="212"/>
      <c r="B452" s="635"/>
      <c r="C452" s="662"/>
      <c r="D452" s="662"/>
      <c r="E452" s="662"/>
      <c r="F452" s="662"/>
      <c r="G452" s="662"/>
      <c r="H452" s="662"/>
      <c r="I452" s="662"/>
      <c r="J452" s="662"/>
      <c r="K452" s="662"/>
      <c r="L452" s="662"/>
      <c r="M452" s="662"/>
      <c r="N452" s="662"/>
      <c r="O452" s="662"/>
      <c r="P452" s="662"/>
      <c r="Q452" s="662"/>
      <c r="R452" s="662"/>
      <c r="S452" s="662"/>
      <c r="T452" s="662"/>
      <c r="U452" s="662"/>
      <c r="V452" s="662"/>
      <c r="W452" s="662"/>
      <c r="X452" s="662"/>
      <c r="Y452" s="662"/>
      <c r="Z452" s="663"/>
      <c r="AA452" s="629"/>
      <c r="AB452" s="629"/>
      <c r="AC452" s="629"/>
      <c r="AD452" s="629"/>
      <c r="AE452" s="629"/>
      <c r="AF452" s="630"/>
      <c r="AG452" s="630"/>
      <c r="AH452" s="630"/>
      <c r="AI452" s="630"/>
      <c r="AJ452" s="630"/>
      <c r="AK452" s="630"/>
      <c r="AL452" s="630"/>
      <c r="AM452" s="630"/>
      <c r="AN452" s="630"/>
      <c r="AO452" s="630"/>
      <c r="AP452" s="630"/>
      <c r="AQ452" s="630"/>
      <c r="AR452" s="623"/>
      <c r="AS452" s="623"/>
      <c r="AT452" s="623"/>
      <c r="AU452" s="623"/>
      <c r="AV452" s="623"/>
      <c r="AW452" s="623"/>
      <c r="AX452" s="643"/>
      <c r="AY452" s="635"/>
      <c r="AZ452" s="662"/>
      <c r="BA452" s="662"/>
      <c r="BB452" s="662"/>
      <c r="BC452" s="662"/>
      <c r="BD452" s="662"/>
      <c r="BE452" s="662"/>
      <c r="BF452" s="662"/>
      <c r="BG452" s="662"/>
      <c r="BH452" s="662"/>
      <c r="BI452" s="662"/>
      <c r="BJ452" s="662"/>
      <c r="BK452" s="662"/>
      <c r="BL452" s="662"/>
      <c r="BM452" s="662"/>
      <c r="BN452" s="662"/>
      <c r="BO452" s="662"/>
      <c r="BP452" s="662"/>
      <c r="BQ452" s="662"/>
      <c r="BR452" s="662"/>
      <c r="BS452" s="662"/>
      <c r="BT452" s="662"/>
      <c r="BU452" s="662"/>
      <c r="BV452" s="662"/>
      <c r="BW452" s="663"/>
      <c r="BX452" s="629"/>
      <c r="BY452" s="629"/>
      <c r="BZ452" s="629"/>
      <c r="CA452" s="629"/>
      <c r="CB452" s="629"/>
      <c r="CC452" s="630"/>
      <c r="CD452" s="630"/>
      <c r="CE452" s="630"/>
      <c r="CF452" s="630"/>
      <c r="CG452" s="630"/>
      <c r="CH452" s="630"/>
      <c r="CI452" s="630"/>
      <c r="CJ452" s="630"/>
      <c r="CK452" s="630"/>
      <c r="CL452" s="630"/>
      <c r="CM452" s="630"/>
      <c r="CN452" s="630"/>
      <c r="CO452" s="623"/>
      <c r="CP452" s="623"/>
      <c r="CQ452" s="623"/>
      <c r="CR452" s="623"/>
      <c r="CS452" s="623"/>
      <c r="CT452" s="623"/>
      <c r="CU452" s="643"/>
      <c r="CV452" s="249"/>
      <c r="CW452" s="212"/>
      <c r="CX452" s="635"/>
      <c r="CY452" s="662"/>
      <c r="CZ452" s="662"/>
      <c r="DA452" s="662"/>
      <c r="DB452" s="662"/>
      <c r="DC452" s="662"/>
      <c r="DD452" s="662"/>
      <c r="DE452" s="662"/>
      <c r="DF452" s="662"/>
      <c r="DG452" s="662"/>
      <c r="DH452" s="662"/>
      <c r="DI452" s="662"/>
      <c r="DJ452" s="662"/>
      <c r="DK452" s="662"/>
      <c r="DL452" s="662"/>
      <c r="DM452" s="662"/>
      <c r="DN452" s="662"/>
      <c r="DO452" s="662"/>
      <c r="DP452" s="662"/>
      <c r="DQ452" s="662"/>
      <c r="DR452" s="662"/>
      <c r="DS452" s="662"/>
      <c r="DT452" s="662"/>
      <c r="DU452" s="662"/>
      <c r="DV452" s="663"/>
      <c r="DW452" s="629"/>
      <c r="DX452" s="629"/>
      <c r="DY452" s="629"/>
      <c r="DZ452" s="629"/>
      <c r="EA452" s="629"/>
      <c r="EB452" s="630"/>
      <c r="EC452" s="630"/>
      <c r="ED452" s="630"/>
      <c r="EE452" s="630"/>
      <c r="EF452" s="630"/>
      <c r="EG452" s="630"/>
      <c r="EH452" s="630"/>
      <c r="EI452" s="630"/>
      <c r="EJ452" s="630"/>
      <c r="EK452" s="630"/>
      <c r="EL452" s="630"/>
      <c r="EM452" s="630"/>
      <c r="EN452" s="623"/>
      <c r="EO452" s="623"/>
      <c r="EP452" s="623"/>
      <c r="EQ452" s="623"/>
      <c r="ER452" s="623"/>
      <c r="ES452" s="623"/>
      <c r="ET452" s="643"/>
      <c r="EU452" s="635"/>
      <c r="EV452" s="662"/>
      <c r="EW452" s="662"/>
      <c r="EX452" s="662"/>
      <c r="EY452" s="662"/>
      <c r="EZ452" s="662"/>
      <c r="FA452" s="662"/>
      <c r="FB452" s="662"/>
      <c r="FC452" s="662"/>
      <c r="FD452" s="662"/>
      <c r="FE452" s="662"/>
      <c r="FF452" s="662"/>
      <c r="FG452" s="662"/>
      <c r="FH452" s="662"/>
      <c r="FI452" s="662"/>
      <c r="FJ452" s="662"/>
      <c r="FK452" s="662"/>
      <c r="FL452" s="662"/>
      <c r="FM452" s="662"/>
      <c r="FN452" s="662"/>
      <c r="FO452" s="662"/>
      <c r="FP452" s="662"/>
      <c r="FQ452" s="662"/>
      <c r="FR452" s="662"/>
      <c r="FS452" s="663"/>
      <c r="FT452" s="629"/>
      <c r="FU452" s="629"/>
      <c r="FV452" s="629"/>
      <c r="FW452" s="629"/>
      <c r="FX452" s="629"/>
      <c r="FY452" s="630"/>
      <c r="FZ452" s="630"/>
      <c r="GA452" s="630"/>
      <c r="GB452" s="630"/>
      <c r="GC452" s="630"/>
      <c r="GD452" s="630"/>
      <c r="GE452" s="630"/>
      <c r="GF452" s="630"/>
      <c r="GG452" s="630"/>
      <c r="GH452" s="630"/>
      <c r="GI452" s="630"/>
      <c r="GJ452" s="630"/>
      <c r="GK452" s="623"/>
      <c r="GL452" s="623"/>
      <c r="GM452" s="623"/>
      <c r="GN452" s="623"/>
      <c r="GO452" s="623"/>
      <c r="GP452" s="623"/>
      <c r="GQ452" s="643"/>
      <c r="GR452" s="6"/>
    </row>
    <row r="453" spans="1:200" ht="16.5" customHeight="1" x14ac:dyDescent="0.25">
      <c r="A453" s="212"/>
      <c r="B453" s="635"/>
      <c r="C453" s="1233" t="s">
        <v>37</v>
      </c>
      <c r="D453" s="1233"/>
      <c r="E453" s="1234"/>
      <c r="F453" s="1138" t="str">
        <f>IF(SUMIFS(LOGBOOK!$AG$5:$AG$1036129,LOGBOOK!$D$5:$D$1036129,F415,LOGBOOK!$AN$5:$AN$1036129,V415,LOGBOOK!$AH$5:$AH$1036129,"CAT I",LOGBOOK!$E$5:$E$1036129,L415)=0," ",SUMIFS(LOGBOOK!$AG$5:$AG$1036129,LOGBOOK!$D$5:$D$1036129,F415,LOGBOOK!$AN$5:$AN$1036129,V415,LOGBOOK!$AH$5:$AH$1036129,"CAT I",LOGBOOK!$E$5:$E$1036129,L415))</f>
        <v xml:space="preserve"> </v>
      </c>
      <c r="G453" s="1139"/>
      <c r="H453" s="1139"/>
      <c r="I453" s="1139"/>
      <c r="J453" s="209"/>
      <c r="K453" s="1233" t="s">
        <v>36</v>
      </c>
      <c r="L453" s="1233"/>
      <c r="M453" s="1234"/>
      <c r="N453" s="1136" t="str">
        <f>IF(SUMIFS(LOGBOOK!$AG$5:$AG$1036129,LOGBOOK!$D$5:$D$1036129,F415,LOGBOOK!$AN$5:$AN$1036129,V415,LOGBOOK!$AH$5:$AH$1036129,"CAT II",LOGBOOK!$E$5:$E$1036129,L415)=0," ",SUMIFS(LOGBOOK!$AG$5:$AG$1036129,LOGBOOK!$D$5:$D$1036129,F415,LOGBOOK!$AN$5:$AN$1036129,V415,LOGBOOK!$AH$5:$AH$1036129,"CAT II",LOGBOOK!$E$5:$E$1036129,L415))</f>
        <v xml:space="preserve"> </v>
      </c>
      <c r="O453" s="1137"/>
      <c r="P453" s="1137"/>
      <c r="Q453" s="1137"/>
      <c r="R453" s="209"/>
      <c r="S453" s="1233" t="s">
        <v>39</v>
      </c>
      <c r="T453" s="1233"/>
      <c r="U453" s="1234"/>
      <c r="V453" s="1136" t="str">
        <f>IF(SUMIFS(LOGBOOK!$AG$5:$AG$1036129,LOGBOOK!$D$5:$D$1036129,F415,LOGBOOK!$AN$5:$AN$1036129,V415,LOGBOOK!$AH$5:$AH$1036129,"CAT III",LOGBOOK!$E$5:$E$1036129,L415)=0," ",SUMIFS(LOGBOOK!$AG$5:$AG$1036129,LOGBOOK!$D$5:$D$1036129,F415,LOGBOOK!$AN$5:$AN$1036129,V415,LOGBOOK!$AH$5:$AH$1036129,"CAT III",LOGBOOK!$E$5:$E$1036129,L415))</f>
        <v xml:space="preserve"> </v>
      </c>
      <c r="W453" s="1137"/>
      <c r="X453" s="1137"/>
      <c r="Y453" s="1137"/>
      <c r="Z453" s="227"/>
      <c r="AA453" s="629" t="str">
        <f>IF('FRONT PAGE'!$A$1="www.fly-logics.com","DEC",0)</f>
        <v>DEC</v>
      </c>
      <c r="AB453" s="629"/>
      <c r="AC453" s="629"/>
      <c r="AD453" s="629"/>
      <c r="AE453" s="629"/>
      <c r="AF453" s="630" t="str">
        <f>IF(SUMIFS(LOGBOOK!$Y$5:$Y$1036129,LOGBOOK!$D$5:$D$1036129,F415,LOGBOOK!$AN$5:$AN$1036129,V415,LOGBOOK!$E$5:$E$1036129,L415,LOGBOOK!$AM$5:$AM$1036129,"DIC")=0," ",SUMIFS(LOGBOOK!$Y$5:$Y$1036129,LOGBOOK!$D$5:$D$1036129,F415,LOGBOOK!$AN$5:$AN$1036129,V415,LOGBOOK!$E$5:$E$1036129,L415,LOGBOOK!$AM$5:$AM$1036129,"DIC"))</f>
        <v xml:space="preserve"> </v>
      </c>
      <c r="AG453" s="630"/>
      <c r="AH453" s="630"/>
      <c r="AI453" s="630"/>
      <c r="AJ453" s="630" t="str">
        <f>IF(SUMIFS(LOGBOOK!$Z$5:$Z$1036129,LOGBOOK!$D$5:$D$1036129,F415,LOGBOOK!$AN$5:$AN$1036129,V415,LOGBOOK!$E$5:$E$1036129,L415,LOGBOOK!$AM$5:$AM$1036129,"DIC")=0," ",SUMIFS(LOGBOOK!$Z$5:$Z$1036129,LOGBOOK!$D$5:$D$1036129,F415,LOGBOOK!$AN$5:$AN$1036129,V415,LOGBOOK!$E$5:$E$1036129,L415,LOGBOOK!$AM$5:$AM$1036129,"DIC"))</f>
        <v xml:space="preserve"> </v>
      </c>
      <c r="AK453" s="630"/>
      <c r="AL453" s="630"/>
      <c r="AM453" s="630"/>
      <c r="AN453" s="630" t="str">
        <f>IF(SUMIFS(LOGBOOK!$AA$5:$AA$1036129,LOGBOOK!$D$5:$D$1036129,F415,LOGBOOK!$AN$5:$AN$1036129,V415,LOGBOOK!$E$5:$E$1036129,L415,LOGBOOK!$AM$5:$AM$1036129,"DIC")=0," ",SUMIFS(LOGBOOK!$AA$5:$AA$1036129,LOGBOOK!$D$5:$D$1036129,F415,LOGBOOK!$AN$5:$AN$1036129,V415,LOGBOOK!$E$5:$E$1036129,L415,LOGBOOK!$AM$5:$AM$1036129,"DIC"))</f>
        <v xml:space="preserve"> </v>
      </c>
      <c r="AO453" s="630"/>
      <c r="AP453" s="630"/>
      <c r="AQ453" s="630"/>
      <c r="AR453" s="623" t="str">
        <f>IF(SUMIFS(LOGBOOK!$AE$5:$AE$1036129,LOGBOOK!$D$5:$D$1036129,F415,LOGBOOK!$AN$5:$AN$1036129,V415,LOGBOOK!$E$5:$E$1036129,L415,LOGBOOK!$AM$5:$AM$1036129,"DIC")=0," ",SUMIFS(LOGBOOK!$AC$5:$AC$1036129,LOGBOOK!$D$5:$D$1036129,F415,LOGBOOK!$AN$5:$AN$1036129,V415,LOGBOOK!$E$5:$E$1036129,L415,LOGBOOK!$AM$5:$AM$1036129,"DIC"))</f>
        <v xml:space="preserve"> </v>
      </c>
      <c r="AS453" s="623"/>
      <c r="AT453" s="623"/>
      <c r="AU453" s="623" t="str">
        <f>IF(SUMIFS(LOGBOOK!$AF$5:$AF$1036129,LOGBOOK!$D$5:$D$1036129,F415,LOGBOOK!$AN$5:$AN$1036129,V415,LOGBOOK!$E$5:$E$1036129,L415,LOGBOOK!$AM$5:$AM$1036129,"DIC")=0," ",SUMIFS(LOGBOOK!$AF$5:$AF$1036129,LOGBOOK!$D$5:$D$1036129,F415,LOGBOOK!$AN$5:$AN$1036129,V415,LOGBOOK!$E$5:$E$1036129,L415,LOGBOOK!$AM$5:$AM$1036129,"DIC"))</f>
        <v xml:space="preserve"> </v>
      </c>
      <c r="AV453" s="623"/>
      <c r="AW453" s="623"/>
      <c r="AX453" s="643"/>
      <c r="AY453" s="635"/>
      <c r="AZ453" s="1233" t="s">
        <v>37</v>
      </c>
      <c r="BA453" s="1233"/>
      <c r="BB453" s="1234"/>
      <c r="BC453" s="1138" t="str">
        <f>IF(SUMIFS(LOGBOOK!$AG$5:$AG$1036129,LOGBOOK!$D$5:$D$1036129,BC415,LOGBOOK!$AN$5:$AN$1036129,BS415,LOGBOOK!$AH$5:$AH$1036129,"CAT I",LOGBOOK!$E$5:$E$1036129,BI415)=0," ",SUMIFS(LOGBOOK!$AG$5:$AG$1036129,LOGBOOK!$D$5:$D$1036129,BC415,LOGBOOK!$AN$5:$AN$1036129,BS415,LOGBOOK!$AH$5:$AH$1036129,"CAT I",LOGBOOK!$E$5:$E$1036129,BI415))</f>
        <v xml:space="preserve"> </v>
      </c>
      <c r="BD453" s="1139"/>
      <c r="BE453" s="1139"/>
      <c r="BF453" s="1139"/>
      <c r="BG453" s="209"/>
      <c r="BH453" s="1233" t="s">
        <v>36</v>
      </c>
      <c r="BI453" s="1233"/>
      <c r="BJ453" s="1234"/>
      <c r="BK453" s="1136" t="str">
        <f>IF(SUMIFS(LOGBOOK!$AG$5:$AG$1036129,LOGBOOK!$D$5:$D$1036129,BC415,LOGBOOK!$AN$5:$AN$1036129,BS415,LOGBOOK!$AH$5:$AH$1036129,"CAT II",LOGBOOK!$E$5:$E$1036129,BI415)=0," ",SUMIFS(LOGBOOK!$AG$5:$AG$1036129,LOGBOOK!$D$5:$D$1036129,BC415,LOGBOOK!$AN$5:$AN$1036129,BS415,LOGBOOK!$AH$5:$AH$1036129,"CAT II",LOGBOOK!$E$5:$E$1036129,BI415))</f>
        <v xml:space="preserve"> </v>
      </c>
      <c r="BL453" s="1137"/>
      <c r="BM453" s="1137"/>
      <c r="BN453" s="1137"/>
      <c r="BO453" s="209"/>
      <c r="BP453" s="1233" t="s">
        <v>39</v>
      </c>
      <c r="BQ453" s="1233"/>
      <c r="BR453" s="1234"/>
      <c r="BS453" s="1136" t="str">
        <f>IF(SUMIFS(LOGBOOK!$AG$5:$AG$1036129,LOGBOOK!$D$5:$D$1036129,BC415,LOGBOOK!$AN$5:$AN$1036129,BS415,LOGBOOK!$AH$5:$AH$1036129,"CAT III",LOGBOOK!$E$5:$E$1036129,BI415)=0," ",SUMIFS(LOGBOOK!$AG$5:$AG$1036129,LOGBOOK!$D$5:$D$1036129,BC415,LOGBOOK!$AN$5:$AN$1036129,BS415,LOGBOOK!$AH$5:$AH$1036129,"CAT III",LOGBOOK!$E$5:$E$1036129,BI415))</f>
        <v xml:space="preserve"> </v>
      </c>
      <c r="BT453" s="1137"/>
      <c r="BU453" s="1137"/>
      <c r="BV453" s="1137"/>
      <c r="BW453" s="227"/>
      <c r="BX453" s="629" t="str">
        <f>IF('FRONT PAGE'!$A$1="www.fly-logics.com","DEC",0)</f>
        <v>DEC</v>
      </c>
      <c r="BY453" s="629"/>
      <c r="BZ453" s="629"/>
      <c r="CA453" s="629"/>
      <c r="CB453" s="629"/>
      <c r="CC453" s="630" t="str">
        <f>IF(SUMIFS(LOGBOOK!$Y$5:$Y$1036129,LOGBOOK!$D$5:$D$1036129,BC415,LOGBOOK!$AN$5:$AN$1036129,BS415,LOGBOOK!$E$5:$E$1036129,BI415,LOGBOOK!$AM$5:$AM$1036129,"DIC")=0," ",SUMIFS(LOGBOOK!$Y$5:$Y$1036129,LOGBOOK!$D$5:$D$1036129,BC415,LOGBOOK!$AN$5:$AN$1036129,BS415,LOGBOOK!$E$5:$E$1036129,BI415,LOGBOOK!$AM$5:$AM$1036129,"DIC"))</f>
        <v xml:space="preserve"> </v>
      </c>
      <c r="CD453" s="630"/>
      <c r="CE453" s="630"/>
      <c r="CF453" s="630"/>
      <c r="CG453" s="630" t="str">
        <f>IF(SUMIFS(LOGBOOK!$Z$5:$Z$1036129,LOGBOOK!$D$5:$D$1036129,BC415,LOGBOOK!$AN$5:$AN$1036129,BS415,LOGBOOK!$E$5:$E$1036129,BI415,LOGBOOK!$AM$5:$AM$1036129,"DIC")=0," ",SUMIFS(LOGBOOK!$Z$5:$Z$1036129,LOGBOOK!$D$5:$D$1036129,BC415,LOGBOOK!$AN$5:$AN$1036129,BS415,LOGBOOK!$E$5:$E$1036129,BI415,LOGBOOK!$AM$5:$AM$1036129,"DIC"))</f>
        <v xml:space="preserve"> </v>
      </c>
      <c r="CH453" s="630"/>
      <c r="CI453" s="630"/>
      <c r="CJ453" s="630"/>
      <c r="CK453" s="630" t="str">
        <f>IF(SUMIFS(LOGBOOK!$AA$5:$AA$1036129,LOGBOOK!$D$5:$D$1036129,BC415,LOGBOOK!$AN$5:$AN$1036129,BS415,LOGBOOK!$E$5:$E$1036129,BI415,LOGBOOK!$AM$5:$AM$1036129,"DIC")=0," ",SUMIFS(LOGBOOK!$AA$5:$AA$1036129,LOGBOOK!$D$5:$D$1036129,BC415,LOGBOOK!$AN$5:$AN$1036129,BS415,LOGBOOK!$E$5:$E$1036129,BI415,LOGBOOK!$AM$5:$AM$1036129,"DIC"))</f>
        <v xml:space="preserve"> </v>
      </c>
      <c r="CL453" s="630"/>
      <c r="CM453" s="630"/>
      <c r="CN453" s="630"/>
      <c r="CO453" s="623" t="str">
        <f>IF(SUMIFS(LOGBOOK!$AE$5:$AE$1036129,LOGBOOK!$D$5:$D$1036129,BC415,LOGBOOK!$AN$5:$AN$1036129,BS415,LOGBOOK!$E$5:$E$1036129,BI415,LOGBOOK!$AM$5:$AM$1036129,"DIC")=0," ",SUMIFS(LOGBOOK!$AC$5:$AC$1036129,LOGBOOK!$D$5:$D$1036129,BC415,LOGBOOK!$AN$5:$AN$1036129,BS415,LOGBOOK!$E$5:$E$1036129,BI415,LOGBOOK!$AM$5:$AM$1036129,"DIC"))</f>
        <v xml:space="preserve"> </v>
      </c>
      <c r="CP453" s="623"/>
      <c r="CQ453" s="623"/>
      <c r="CR453" s="623" t="str">
        <f>IF(SUMIFS(LOGBOOK!$AF$5:$AF$1036129,LOGBOOK!$D$5:$D$1036129,BC415,LOGBOOK!$AN$5:$AN$1036129,BS415,LOGBOOK!$E$5:$E$1036129,BI415,LOGBOOK!$AM$5:$AM$1036129,"DIC")=0," ",SUMIFS(LOGBOOK!$AF$5:$AF$1036129,LOGBOOK!$D$5:$D$1036129,BC415,LOGBOOK!$AN$5:$AN$1036129,BS415,LOGBOOK!$E$5:$E$1036129,BI415,LOGBOOK!$AM$5:$AM$1036129,"DIC"))</f>
        <v xml:space="preserve"> </v>
      </c>
      <c r="CS453" s="623"/>
      <c r="CT453" s="623"/>
      <c r="CU453" s="643"/>
      <c r="CV453" s="249"/>
      <c r="CW453" s="212"/>
      <c r="CX453" s="635"/>
      <c r="CY453" s="1233" t="s">
        <v>37</v>
      </c>
      <c r="CZ453" s="1233"/>
      <c r="DA453" s="1234"/>
      <c r="DB453" s="1138" t="str">
        <f>IF(SUMIFS(LOGBOOK!$AG$5:$AG$1036129,LOGBOOK!$D$5:$D$1036129,DB415,LOGBOOK!$AN$5:$AN$1036129,DR415,LOGBOOK!$AH$5:$AH$1036129,"CAT I",LOGBOOK!$E$5:$E$1036129,DH415)=0," ",SUMIFS(LOGBOOK!$AG$5:$AG$1036129,LOGBOOK!$D$5:$D$1036129,DB415,LOGBOOK!$AN$5:$AN$1036129,DR415,LOGBOOK!$AH$5:$AH$1036129,"CAT I",LOGBOOK!$E$5:$E$1036129,DH415))</f>
        <v xml:space="preserve"> </v>
      </c>
      <c r="DC453" s="1139"/>
      <c r="DD453" s="1139"/>
      <c r="DE453" s="1139"/>
      <c r="DF453" s="209"/>
      <c r="DG453" s="1233" t="s">
        <v>36</v>
      </c>
      <c r="DH453" s="1233"/>
      <c r="DI453" s="1234"/>
      <c r="DJ453" s="1136" t="str">
        <f>IF(SUMIFS(LOGBOOK!$AG$5:$AG$1036129,LOGBOOK!$D$5:$D$1036129,DB415,LOGBOOK!$AN$5:$AN$1036129,DR415,LOGBOOK!$AH$5:$AH$1036129,"CAT II",LOGBOOK!$E$5:$E$1036129,DH415)=0," ",SUMIFS(LOGBOOK!$AG$5:$AG$1036129,LOGBOOK!$D$5:$D$1036129,DB415,LOGBOOK!$AN$5:$AN$1036129,DR415,LOGBOOK!$AH$5:$AH$1036129,"CAT II",LOGBOOK!$E$5:$E$1036129,DH415))</f>
        <v xml:space="preserve"> </v>
      </c>
      <c r="DK453" s="1137"/>
      <c r="DL453" s="1137"/>
      <c r="DM453" s="1137"/>
      <c r="DN453" s="209"/>
      <c r="DO453" s="1233" t="s">
        <v>39</v>
      </c>
      <c r="DP453" s="1233"/>
      <c r="DQ453" s="1234"/>
      <c r="DR453" s="1136" t="str">
        <f>IF(SUMIFS(LOGBOOK!$AG$5:$AG$1036129,LOGBOOK!$D$5:$D$1036129,DB415,LOGBOOK!$AN$5:$AN$1036129,DR415,LOGBOOK!$AH$5:$AH$1036129,"CAT III",LOGBOOK!$E$5:$E$1036129,DH415)=0," ",SUMIFS(LOGBOOK!$AG$5:$AG$1036129,LOGBOOK!$D$5:$D$1036129,DB415,LOGBOOK!$AN$5:$AN$1036129,DR415,LOGBOOK!$AH$5:$AH$1036129,"CAT III",LOGBOOK!$E$5:$E$1036129,DH415))</f>
        <v xml:space="preserve"> </v>
      </c>
      <c r="DS453" s="1137"/>
      <c r="DT453" s="1137"/>
      <c r="DU453" s="1137"/>
      <c r="DV453" s="227"/>
      <c r="DW453" s="629" t="str">
        <f>IF('FRONT PAGE'!$A$1="www.fly-logics.com","DEC",0)</f>
        <v>DEC</v>
      </c>
      <c r="DX453" s="629"/>
      <c r="DY453" s="629"/>
      <c r="DZ453" s="629"/>
      <c r="EA453" s="629"/>
      <c r="EB453" s="630" t="str">
        <f>IF(SUMIFS(LOGBOOK!$Y$5:$Y$1036129,LOGBOOK!$D$5:$D$1036129,DB415,LOGBOOK!$AN$5:$AN$1036129,DR415,LOGBOOK!$E$5:$E$1036129,DH415,LOGBOOK!$AM$5:$AM$1036129,"DIC")=0," ",SUMIFS(LOGBOOK!$Y$5:$Y$1036129,LOGBOOK!$D$5:$D$1036129,DB415,LOGBOOK!$AN$5:$AN$1036129,DR415,LOGBOOK!$E$5:$E$1036129,DH415,LOGBOOK!$AM$5:$AM$1036129,"DIC"))</f>
        <v xml:space="preserve"> </v>
      </c>
      <c r="EC453" s="630"/>
      <c r="ED453" s="630"/>
      <c r="EE453" s="630"/>
      <c r="EF453" s="630" t="str">
        <f>IF(SUMIFS(LOGBOOK!$Z$5:$Z$1036129,LOGBOOK!$D$5:$D$1036129,DB415,LOGBOOK!$AN$5:$AN$1036129,DR415,LOGBOOK!$E$5:$E$1036129,DH415,LOGBOOK!$AM$5:$AM$1036129,"DIC")=0," ",SUMIFS(LOGBOOK!$Z$5:$Z$1036129,LOGBOOK!$D$5:$D$1036129,DB415,LOGBOOK!$AN$5:$AN$1036129,DR415,LOGBOOK!$E$5:$E$1036129,DH415,LOGBOOK!$AM$5:$AM$1036129,"DIC"))</f>
        <v xml:space="preserve"> </v>
      </c>
      <c r="EG453" s="630"/>
      <c r="EH453" s="630"/>
      <c r="EI453" s="630"/>
      <c r="EJ453" s="630" t="str">
        <f>IF(SUMIFS(LOGBOOK!$AA$5:$AA$1036129,LOGBOOK!$D$5:$D$1036129,DB415,LOGBOOK!$AN$5:$AN$1036129,DR415,LOGBOOK!$E$5:$E$1036129,DH415,LOGBOOK!$AM$5:$AM$1036129,"DIC")=0," ",SUMIFS(LOGBOOK!$AA$5:$AA$1036129,LOGBOOK!$D$5:$D$1036129,DB415,LOGBOOK!$AN$5:$AN$1036129,DR415,LOGBOOK!$E$5:$E$1036129,DH415,LOGBOOK!$AM$5:$AM$1036129,"DIC"))</f>
        <v xml:space="preserve"> </v>
      </c>
      <c r="EK453" s="630"/>
      <c r="EL453" s="630"/>
      <c r="EM453" s="630"/>
      <c r="EN453" s="623" t="str">
        <f>IF(SUMIFS(LOGBOOK!$AE$5:$AE$1036129,LOGBOOK!$D$5:$D$1036129,DB415,LOGBOOK!$AN$5:$AN$1036129,DR415,LOGBOOK!$E$5:$E$1036129,DH415,LOGBOOK!$AM$5:$AM$1036129,"DIC")=0," ",SUMIFS(LOGBOOK!$AC$5:$AC$1036129,LOGBOOK!$D$5:$D$1036129,DB415,LOGBOOK!$AN$5:$AN$1036129,DR415,LOGBOOK!$E$5:$E$1036129,DH415,LOGBOOK!$AM$5:$AM$1036129,"DIC"))</f>
        <v xml:space="preserve"> </v>
      </c>
      <c r="EO453" s="623"/>
      <c r="EP453" s="623"/>
      <c r="EQ453" s="623" t="str">
        <f>IF(SUMIFS(LOGBOOK!$AF$5:$AF$1036129,LOGBOOK!$D$5:$D$1036129,DB415,LOGBOOK!$AN$5:$AN$1036129,DR415,LOGBOOK!$E$5:$E$1036129,DH415,LOGBOOK!$AM$5:$AM$1036129,"DIC")=0," ",SUMIFS(LOGBOOK!$AF$5:$AF$1036129,LOGBOOK!$D$5:$D$1036129,DB415,LOGBOOK!$AN$5:$AN$1036129,DR415,LOGBOOK!$E$5:$E$1036129,DH415,LOGBOOK!$AM$5:$AM$1036129,"DIC"))</f>
        <v xml:space="preserve"> </v>
      </c>
      <c r="ER453" s="623"/>
      <c r="ES453" s="623"/>
      <c r="ET453" s="643"/>
      <c r="EU453" s="635"/>
      <c r="EV453" s="1233" t="s">
        <v>37</v>
      </c>
      <c r="EW453" s="1233"/>
      <c r="EX453" s="1234"/>
      <c r="EY453" s="1138" t="str">
        <f>IF(SUMIFS(LOGBOOK!$AG$5:$AG$1036129,LOGBOOK!$D$5:$D$1036129,EY415,LOGBOOK!$AN$5:$AN$1036129,FO415,LOGBOOK!$AH$5:$AH$1036129,"CAT I",LOGBOOK!$E$5:$E$1036129,FE415)=0," ",SUMIFS(LOGBOOK!$AG$5:$AG$1036129,LOGBOOK!$D$5:$D$1036129,EY415,LOGBOOK!$AN$5:$AN$1036129,FO415,LOGBOOK!$AH$5:$AH$1036129,"CAT I",LOGBOOK!$E$5:$E$1036129,FE415))</f>
        <v xml:space="preserve"> </v>
      </c>
      <c r="EZ453" s="1139"/>
      <c r="FA453" s="1139"/>
      <c r="FB453" s="1139"/>
      <c r="FC453" s="209"/>
      <c r="FD453" s="1233" t="s">
        <v>36</v>
      </c>
      <c r="FE453" s="1233"/>
      <c r="FF453" s="1234"/>
      <c r="FG453" s="1136" t="str">
        <f>IF(SUMIFS(LOGBOOK!$AG$5:$AG$1036129,LOGBOOK!$D$5:$D$1036129,EY415,LOGBOOK!$AN$5:$AN$1036129,FO415,LOGBOOK!$AH$5:$AH$1036129,"CAT II",LOGBOOK!$E$5:$E$1036129,FE415)=0," ",SUMIFS(LOGBOOK!$AG$5:$AG$1036129,LOGBOOK!$D$5:$D$1036129,EY415,LOGBOOK!$AN$5:$AN$1036129,FO415,LOGBOOK!$AH$5:$AH$1036129,"CAT II",LOGBOOK!$E$5:$E$1036129,FE415))</f>
        <v xml:space="preserve"> </v>
      </c>
      <c r="FH453" s="1137"/>
      <c r="FI453" s="1137"/>
      <c r="FJ453" s="1137"/>
      <c r="FK453" s="209"/>
      <c r="FL453" s="1233" t="s">
        <v>39</v>
      </c>
      <c r="FM453" s="1233"/>
      <c r="FN453" s="1234"/>
      <c r="FO453" s="1136" t="str">
        <f>IF(SUMIFS(LOGBOOK!$AG$5:$AG$1036129,LOGBOOK!$D$5:$D$1036129,EY415,LOGBOOK!$AN$5:$AN$1036129,FO415,LOGBOOK!$AH$5:$AH$1036129,"CAT III",LOGBOOK!$E$5:$E$1036129,FE415)=0," ",SUMIFS(LOGBOOK!$AG$5:$AG$1036129,LOGBOOK!$D$5:$D$1036129,EY415,LOGBOOK!$AN$5:$AN$1036129,FO415,LOGBOOK!$AH$5:$AH$1036129,"CAT III",LOGBOOK!$E$5:$E$1036129,FE415))</f>
        <v xml:space="preserve"> </v>
      </c>
      <c r="FP453" s="1137"/>
      <c r="FQ453" s="1137"/>
      <c r="FR453" s="1137"/>
      <c r="FS453" s="227"/>
      <c r="FT453" s="629" t="str">
        <f>IF('FRONT PAGE'!$A$1="www.fly-logics.com","DEC",0)</f>
        <v>DEC</v>
      </c>
      <c r="FU453" s="629"/>
      <c r="FV453" s="629"/>
      <c r="FW453" s="629"/>
      <c r="FX453" s="629"/>
      <c r="FY453" s="630" t="str">
        <f>IF(SUMIFS(LOGBOOK!$Y$5:$Y$1036129,LOGBOOK!$D$5:$D$1036129,EY415,LOGBOOK!$AN$5:$AN$1036129,FO415,LOGBOOK!$E$5:$E$1036129,FE415,LOGBOOK!$AM$5:$AM$1036129,"DIC")=0," ",SUMIFS(LOGBOOK!$Y$5:$Y$1036129,LOGBOOK!$D$5:$D$1036129,EY415,LOGBOOK!$AN$5:$AN$1036129,FO415,LOGBOOK!$E$5:$E$1036129,FE415,LOGBOOK!$AM$5:$AM$1036129,"DIC"))</f>
        <v xml:space="preserve"> </v>
      </c>
      <c r="FZ453" s="630"/>
      <c r="GA453" s="630"/>
      <c r="GB453" s="630"/>
      <c r="GC453" s="630" t="str">
        <f>IF(SUMIFS(LOGBOOK!$Z$5:$Z$1036129,LOGBOOK!$D$5:$D$1036129,EY415,LOGBOOK!$AN$5:$AN$1036129,FO415,LOGBOOK!$E$5:$E$1036129,FE415,LOGBOOK!$AM$5:$AM$1036129,"DIC")=0," ",SUMIFS(LOGBOOK!$Z$5:$Z$1036129,LOGBOOK!$D$5:$D$1036129,EY415,LOGBOOK!$AN$5:$AN$1036129,FO415,LOGBOOK!$E$5:$E$1036129,FE415,LOGBOOK!$AM$5:$AM$1036129,"DIC"))</f>
        <v xml:space="preserve"> </v>
      </c>
      <c r="GD453" s="630"/>
      <c r="GE453" s="630"/>
      <c r="GF453" s="630"/>
      <c r="GG453" s="630" t="str">
        <f>IF(SUMIFS(LOGBOOK!$AA$5:$AA$1036129,LOGBOOK!$D$5:$D$1036129,EY415,LOGBOOK!$AN$5:$AN$1036129,FO415,LOGBOOK!$E$5:$E$1036129,FE415,LOGBOOK!$AM$5:$AM$1036129,"DIC")=0," ",SUMIFS(LOGBOOK!$AA$5:$AA$1036129,LOGBOOK!$D$5:$D$1036129,EY415,LOGBOOK!$AN$5:$AN$1036129,FO415,LOGBOOK!$E$5:$E$1036129,FE415,LOGBOOK!$AM$5:$AM$1036129,"DIC"))</f>
        <v xml:space="preserve"> </v>
      </c>
      <c r="GH453" s="630"/>
      <c r="GI453" s="630"/>
      <c r="GJ453" s="630"/>
      <c r="GK453" s="623" t="str">
        <f>IF(SUMIFS(LOGBOOK!$AE$5:$AE$1036129,LOGBOOK!$D$5:$D$1036129,EY415,LOGBOOK!$AN$5:$AN$1036129,FO415,LOGBOOK!$E$5:$E$1036129,FE415,LOGBOOK!$AM$5:$AM$1036129,"DIC")=0," ",SUMIFS(LOGBOOK!$AC$5:$AC$1036129,LOGBOOK!$D$5:$D$1036129,EY415,LOGBOOK!$AN$5:$AN$1036129,FO415,LOGBOOK!$E$5:$E$1036129,FE415,LOGBOOK!$AM$5:$AM$1036129,"DIC"))</f>
        <v xml:space="preserve"> </v>
      </c>
      <c r="GL453" s="623"/>
      <c r="GM453" s="623"/>
      <c r="GN453" s="623" t="str">
        <f>IF(SUMIFS(LOGBOOK!$AF$5:$AF$1036129,LOGBOOK!$D$5:$D$1036129,EY415,LOGBOOK!$AN$5:$AN$1036129,FO415,LOGBOOK!$E$5:$E$1036129,FE415,LOGBOOK!$AM$5:$AM$1036129,"DIC")=0," ",SUMIFS(LOGBOOK!$AF$5:$AF$1036129,LOGBOOK!$D$5:$D$1036129,EY415,LOGBOOK!$AN$5:$AN$1036129,FO415,LOGBOOK!$E$5:$E$1036129,FE415,LOGBOOK!$AM$5:$AM$1036129,"DIC"))</f>
        <v xml:space="preserve"> </v>
      </c>
      <c r="GO453" s="623"/>
      <c r="GP453" s="623"/>
      <c r="GQ453" s="643"/>
      <c r="GR453" s="6"/>
    </row>
    <row r="454" spans="1:200" ht="3" customHeight="1" x14ac:dyDescent="0.25">
      <c r="A454" s="212"/>
      <c r="B454" s="636"/>
      <c r="C454" s="660"/>
      <c r="D454" s="660"/>
      <c r="E454" s="660"/>
      <c r="F454" s="660"/>
      <c r="G454" s="660"/>
      <c r="H454" s="660"/>
      <c r="I454" s="660"/>
      <c r="J454" s="660"/>
      <c r="K454" s="660"/>
      <c r="L454" s="660"/>
      <c r="M454" s="660"/>
      <c r="N454" s="660"/>
      <c r="O454" s="660"/>
      <c r="P454" s="660"/>
      <c r="Q454" s="660"/>
      <c r="R454" s="660"/>
      <c r="S454" s="660"/>
      <c r="T454" s="660"/>
      <c r="U454" s="660"/>
      <c r="V454" s="660"/>
      <c r="W454" s="660"/>
      <c r="X454" s="660"/>
      <c r="Y454" s="660"/>
      <c r="Z454" s="661"/>
      <c r="AA454" s="629"/>
      <c r="AB454" s="629"/>
      <c r="AC454" s="629"/>
      <c r="AD454" s="629"/>
      <c r="AE454" s="629"/>
      <c r="AF454" s="630"/>
      <c r="AG454" s="630"/>
      <c r="AH454" s="630"/>
      <c r="AI454" s="630"/>
      <c r="AJ454" s="630"/>
      <c r="AK454" s="630"/>
      <c r="AL454" s="630"/>
      <c r="AM454" s="630"/>
      <c r="AN454" s="630"/>
      <c r="AO454" s="630"/>
      <c r="AP454" s="630"/>
      <c r="AQ454" s="630"/>
      <c r="AR454" s="623"/>
      <c r="AS454" s="623"/>
      <c r="AT454" s="623"/>
      <c r="AU454" s="623"/>
      <c r="AV454" s="623"/>
      <c r="AW454" s="623"/>
      <c r="AX454" s="643"/>
      <c r="AY454" s="636"/>
      <c r="AZ454" s="660"/>
      <c r="BA454" s="660"/>
      <c r="BB454" s="660"/>
      <c r="BC454" s="660"/>
      <c r="BD454" s="660"/>
      <c r="BE454" s="660"/>
      <c r="BF454" s="660"/>
      <c r="BG454" s="660"/>
      <c r="BH454" s="660"/>
      <c r="BI454" s="660"/>
      <c r="BJ454" s="660"/>
      <c r="BK454" s="660"/>
      <c r="BL454" s="660"/>
      <c r="BM454" s="660"/>
      <c r="BN454" s="660"/>
      <c r="BO454" s="660"/>
      <c r="BP454" s="660"/>
      <c r="BQ454" s="660"/>
      <c r="BR454" s="660"/>
      <c r="BS454" s="660"/>
      <c r="BT454" s="660"/>
      <c r="BU454" s="660"/>
      <c r="BV454" s="660"/>
      <c r="BW454" s="661"/>
      <c r="BX454" s="629"/>
      <c r="BY454" s="629"/>
      <c r="BZ454" s="629"/>
      <c r="CA454" s="629"/>
      <c r="CB454" s="629"/>
      <c r="CC454" s="630"/>
      <c r="CD454" s="630"/>
      <c r="CE454" s="630"/>
      <c r="CF454" s="630"/>
      <c r="CG454" s="630"/>
      <c r="CH454" s="630"/>
      <c r="CI454" s="630"/>
      <c r="CJ454" s="630"/>
      <c r="CK454" s="630"/>
      <c r="CL454" s="630"/>
      <c r="CM454" s="630"/>
      <c r="CN454" s="630"/>
      <c r="CO454" s="623"/>
      <c r="CP454" s="623"/>
      <c r="CQ454" s="623"/>
      <c r="CR454" s="623"/>
      <c r="CS454" s="623"/>
      <c r="CT454" s="623"/>
      <c r="CU454" s="643"/>
      <c r="CV454" s="249"/>
      <c r="CW454" s="212"/>
      <c r="CX454" s="636"/>
      <c r="CY454" s="660"/>
      <c r="CZ454" s="660"/>
      <c r="DA454" s="660"/>
      <c r="DB454" s="660"/>
      <c r="DC454" s="660"/>
      <c r="DD454" s="660"/>
      <c r="DE454" s="660"/>
      <c r="DF454" s="660"/>
      <c r="DG454" s="660"/>
      <c r="DH454" s="660"/>
      <c r="DI454" s="660"/>
      <c r="DJ454" s="660"/>
      <c r="DK454" s="660"/>
      <c r="DL454" s="660"/>
      <c r="DM454" s="660"/>
      <c r="DN454" s="660"/>
      <c r="DO454" s="660"/>
      <c r="DP454" s="660"/>
      <c r="DQ454" s="660"/>
      <c r="DR454" s="660"/>
      <c r="DS454" s="660"/>
      <c r="DT454" s="660"/>
      <c r="DU454" s="660"/>
      <c r="DV454" s="661"/>
      <c r="DW454" s="629"/>
      <c r="DX454" s="629"/>
      <c r="DY454" s="629"/>
      <c r="DZ454" s="629"/>
      <c r="EA454" s="629"/>
      <c r="EB454" s="630"/>
      <c r="EC454" s="630"/>
      <c r="ED454" s="630"/>
      <c r="EE454" s="630"/>
      <c r="EF454" s="630"/>
      <c r="EG454" s="630"/>
      <c r="EH454" s="630"/>
      <c r="EI454" s="630"/>
      <c r="EJ454" s="630"/>
      <c r="EK454" s="630"/>
      <c r="EL454" s="630"/>
      <c r="EM454" s="630"/>
      <c r="EN454" s="623"/>
      <c r="EO454" s="623"/>
      <c r="EP454" s="623"/>
      <c r="EQ454" s="623"/>
      <c r="ER454" s="623"/>
      <c r="ES454" s="623"/>
      <c r="ET454" s="643"/>
      <c r="EU454" s="636"/>
      <c r="EV454" s="660"/>
      <c r="EW454" s="660"/>
      <c r="EX454" s="660"/>
      <c r="EY454" s="660"/>
      <c r="EZ454" s="660"/>
      <c r="FA454" s="660"/>
      <c r="FB454" s="660"/>
      <c r="FC454" s="660"/>
      <c r="FD454" s="660"/>
      <c r="FE454" s="660"/>
      <c r="FF454" s="660"/>
      <c r="FG454" s="660"/>
      <c r="FH454" s="660"/>
      <c r="FI454" s="660"/>
      <c r="FJ454" s="660"/>
      <c r="FK454" s="660"/>
      <c r="FL454" s="660"/>
      <c r="FM454" s="660"/>
      <c r="FN454" s="660"/>
      <c r="FO454" s="660"/>
      <c r="FP454" s="660"/>
      <c r="FQ454" s="660"/>
      <c r="FR454" s="660"/>
      <c r="FS454" s="661"/>
      <c r="FT454" s="629"/>
      <c r="FU454" s="629"/>
      <c r="FV454" s="629"/>
      <c r="FW454" s="629"/>
      <c r="FX454" s="629"/>
      <c r="FY454" s="630"/>
      <c r="FZ454" s="630"/>
      <c r="GA454" s="630"/>
      <c r="GB454" s="630"/>
      <c r="GC454" s="630"/>
      <c r="GD454" s="630"/>
      <c r="GE454" s="630"/>
      <c r="GF454" s="630"/>
      <c r="GG454" s="630"/>
      <c r="GH454" s="630"/>
      <c r="GI454" s="630"/>
      <c r="GJ454" s="630"/>
      <c r="GK454" s="623"/>
      <c r="GL454" s="623"/>
      <c r="GM454" s="623"/>
      <c r="GN454" s="623"/>
      <c r="GO454" s="623"/>
      <c r="GP454" s="623"/>
      <c r="GQ454" s="643"/>
      <c r="GR454" s="6"/>
    </row>
    <row r="455" spans="1:200" ht="5.25" customHeight="1" x14ac:dyDescent="0.25">
      <c r="A455" s="212"/>
      <c r="B455" s="160"/>
      <c r="C455" s="1235"/>
      <c r="D455" s="1236"/>
      <c r="E455" s="1236"/>
      <c r="F455" s="1236"/>
      <c r="G455" s="1236"/>
      <c r="H455" s="1236"/>
      <c r="I455" s="1236"/>
      <c r="J455" s="1236"/>
      <c r="K455" s="1236"/>
      <c r="L455" s="1236"/>
      <c r="M455" s="1236"/>
      <c r="N455" s="1236"/>
      <c r="O455" s="1236"/>
      <c r="P455" s="6"/>
      <c r="Q455" s="1237"/>
      <c r="R455" s="1237"/>
      <c r="S455" s="1237"/>
      <c r="T455" s="1237"/>
      <c r="U455" s="1237"/>
      <c r="V455" s="250"/>
      <c r="W455" s="250"/>
      <c r="X455" s="250"/>
      <c r="Y455" s="250"/>
      <c r="Z455" s="15"/>
      <c r="AA455" s="1143" t="str">
        <f>IF('FRONT PAGE'!$A$1="www.fly-logics.com","TOTAL 2nd
SEMESTER",0)</f>
        <v>TOTAL 2nd
SEMESTER</v>
      </c>
      <c r="AB455" s="1143"/>
      <c r="AC455" s="1143"/>
      <c r="AD455" s="1143"/>
      <c r="AE455" s="1143"/>
      <c r="AF455" s="1144" t="str">
        <f t="shared" ref="AF455" si="512">IF(SUM(AF437:AI454)=0," ",SUM(AF437:AI454))</f>
        <v xml:space="preserve"> </v>
      </c>
      <c r="AG455" s="1144"/>
      <c r="AH455" s="1144"/>
      <c r="AI455" s="1144"/>
      <c r="AJ455" s="1144" t="str">
        <f t="shared" ref="AJ455" si="513">IF(SUM(AJ437:AM454)=0," ",SUM(AJ437:AM454))</f>
        <v xml:space="preserve"> </v>
      </c>
      <c r="AK455" s="1144"/>
      <c r="AL455" s="1144"/>
      <c r="AM455" s="1144"/>
      <c r="AN455" s="1144" t="str">
        <f t="shared" ref="AN455" si="514">IF(SUM(AN437:AQ454)=0," ",SUM(AN437:AQ454))</f>
        <v xml:space="preserve"> </v>
      </c>
      <c r="AO455" s="1144"/>
      <c r="AP455" s="1144"/>
      <c r="AQ455" s="1144"/>
      <c r="AR455" s="1145" t="str">
        <f t="shared" ref="AR455" si="515">IF(SUM(AR437:AT454)=0," ",SUM(AR437:AT454))</f>
        <v xml:space="preserve"> </v>
      </c>
      <c r="AS455" s="1145"/>
      <c r="AT455" s="1145"/>
      <c r="AU455" s="1145" t="str">
        <f t="shared" ref="AU455" si="516">IF(SUM(AU437:AW454)=0," ",SUM(AU437:AW454))</f>
        <v xml:space="preserve"> </v>
      </c>
      <c r="AV455" s="1145"/>
      <c r="AW455" s="1145"/>
      <c r="AX455" s="643"/>
      <c r="AY455" s="160"/>
      <c r="AZ455" s="1235"/>
      <c r="BA455" s="1236"/>
      <c r="BB455" s="1236"/>
      <c r="BC455" s="1236"/>
      <c r="BD455" s="1236"/>
      <c r="BE455" s="1236"/>
      <c r="BF455" s="1236"/>
      <c r="BG455" s="1236"/>
      <c r="BH455" s="1236"/>
      <c r="BI455" s="1236"/>
      <c r="BJ455" s="1236"/>
      <c r="BK455" s="1236"/>
      <c r="BL455" s="1236"/>
      <c r="BM455" s="6"/>
      <c r="BN455" s="1237"/>
      <c r="BO455" s="1237"/>
      <c r="BP455" s="1237"/>
      <c r="BQ455" s="1237"/>
      <c r="BR455" s="1237"/>
      <c r="BS455" s="250"/>
      <c r="BT455" s="250"/>
      <c r="BU455" s="250"/>
      <c r="BV455" s="250"/>
      <c r="BW455" s="15"/>
      <c r="BX455" s="1143" t="str">
        <f>IF('FRONT PAGE'!$A$1="www.fly-logics.com","TOTAL 2nd
SEMESTER",0)</f>
        <v>TOTAL 2nd
SEMESTER</v>
      </c>
      <c r="BY455" s="1143"/>
      <c r="BZ455" s="1143"/>
      <c r="CA455" s="1143"/>
      <c r="CB455" s="1143"/>
      <c r="CC455" s="1144" t="str">
        <f t="shared" ref="CC455" si="517">IF(SUM(CC437:CF454)=0," ",SUM(CC437:CF454))</f>
        <v xml:space="preserve"> </v>
      </c>
      <c r="CD455" s="1144"/>
      <c r="CE455" s="1144"/>
      <c r="CF455" s="1144"/>
      <c r="CG455" s="1144" t="str">
        <f t="shared" ref="CG455" si="518">IF(SUM(CG437:CJ454)=0," ",SUM(CG437:CJ454))</f>
        <v xml:space="preserve"> </v>
      </c>
      <c r="CH455" s="1144"/>
      <c r="CI455" s="1144"/>
      <c r="CJ455" s="1144"/>
      <c r="CK455" s="1144" t="str">
        <f t="shared" ref="CK455" si="519">IF(SUM(CK437:CN454)=0," ",SUM(CK437:CN454))</f>
        <v xml:space="preserve"> </v>
      </c>
      <c r="CL455" s="1144"/>
      <c r="CM455" s="1144"/>
      <c r="CN455" s="1144"/>
      <c r="CO455" s="1145" t="str">
        <f t="shared" ref="CO455" si="520">IF(SUM(CO437:CQ454)=0," ",SUM(CO437:CQ454))</f>
        <v xml:space="preserve"> </v>
      </c>
      <c r="CP455" s="1145"/>
      <c r="CQ455" s="1145"/>
      <c r="CR455" s="1145" t="str">
        <f t="shared" ref="CR455" si="521">IF(SUM(CR437:CT454)=0," ",SUM(CR437:CT454))</f>
        <v xml:space="preserve"> </v>
      </c>
      <c r="CS455" s="1145"/>
      <c r="CT455" s="1145"/>
      <c r="CU455" s="643"/>
      <c r="CV455" s="251"/>
      <c r="CW455" s="212"/>
      <c r="CX455" s="160"/>
      <c r="CY455" s="1235"/>
      <c r="CZ455" s="1236"/>
      <c r="DA455" s="1236"/>
      <c r="DB455" s="1236"/>
      <c r="DC455" s="1236"/>
      <c r="DD455" s="1236"/>
      <c r="DE455" s="1236"/>
      <c r="DF455" s="1236"/>
      <c r="DG455" s="1236"/>
      <c r="DH455" s="1236"/>
      <c r="DI455" s="1236"/>
      <c r="DJ455" s="1236"/>
      <c r="DK455" s="1236"/>
      <c r="DL455" s="6"/>
      <c r="DM455" s="1237"/>
      <c r="DN455" s="1237"/>
      <c r="DO455" s="1237"/>
      <c r="DP455" s="1237"/>
      <c r="DQ455" s="1237"/>
      <c r="DR455" s="250"/>
      <c r="DS455" s="250"/>
      <c r="DT455" s="250"/>
      <c r="DU455" s="250"/>
      <c r="DV455" s="15"/>
      <c r="DW455" s="1143" t="str">
        <f>IF('FRONT PAGE'!$A$1="www.fly-logics.com","TOTAL 2nd
SEMESTER",0)</f>
        <v>TOTAL 2nd
SEMESTER</v>
      </c>
      <c r="DX455" s="1143"/>
      <c r="DY455" s="1143"/>
      <c r="DZ455" s="1143"/>
      <c r="EA455" s="1143"/>
      <c r="EB455" s="1144" t="str">
        <f t="shared" ref="EB455" si="522">IF(SUM(EB437:EE454)=0," ",SUM(EB437:EE454))</f>
        <v xml:space="preserve"> </v>
      </c>
      <c r="EC455" s="1144"/>
      <c r="ED455" s="1144"/>
      <c r="EE455" s="1144"/>
      <c r="EF455" s="1144" t="str">
        <f t="shared" ref="EF455" si="523">IF(SUM(EF437:EI454)=0," ",SUM(EF437:EI454))</f>
        <v xml:space="preserve"> </v>
      </c>
      <c r="EG455" s="1144"/>
      <c r="EH455" s="1144"/>
      <c r="EI455" s="1144"/>
      <c r="EJ455" s="1144" t="str">
        <f t="shared" ref="EJ455" si="524">IF(SUM(EJ437:EM454)=0," ",SUM(EJ437:EM454))</f>
        <v xml:space="preserve"> </v>
      </c>
      <c r="EK455" s="1144"/>
      <c r="EL455" s="1144"/>
      <c r="EM455" s="1144"/>
      <c r="EN455" s="1145" t="str">
        <f t="shared" ref="EN455" si="525">IF(SUM(EN437:EP454)=0," ",SUM(EN437:EP454))</f>
        <v xml:space="preserve"> </v>
      </c>
      <c r="EO455" s="1145"/>
      <c r="EP455" s="1145"/>
      <c r="EQ455" s="1145" t="str">
        <f t="shared" ref="EQ455" si="526">IF(SUM(EQ437:ES454)=0," ",SUM(EQ437:ES454))</f>
        <v xml:space="preserve"> </v>
      </c>
      <c r="ER455" s="1145"/>
      <c r="ES455" s="1145"/>
      <c r="ET455" s="643"/>
      <c r="EU455" s="160"/>
      <c r="EV455" s="1235"/>
      <c r="EW455" s="1236"/>
      <c r="EX455" s="1236"/>
      <c r="EY455" s="1236"/>
      <c r="EZ455" s="1236"/>
      <c r="FA455" s="1236"/>
      <c r="FB455" s="1236"/>
      <c r="FC455" s="1236"/>
      <c r="FD455" s="1236"/>
      <c r="FE455" s="1236"/>
      <c r="FF455" s="1236"/>
      <c r="FG455" s="1236"/>
      <c r="FH455" s="1236"/>
      <c r="FI455" s="6"/>
      <c r="FJ455" s="1237"/>
      <c r="FK455" s="1237"/>
      <c r="FL455" s="1237"/>
      <c r="FM455" s="1237"/>
      <c r="FN455" s="1237"/>
      <c r="FO455" s="250"/>
      <c r="FP455" s="250"/>
      <c r="FQ455" s="250"/>
      <c r="FR455" s="250"/>
      <c r="FS455" s="15"/>
      <c r="FT455" s="1143" t="str">
        <f>IF('FRONT PAGE'!$A$1="www.fly-logics.com","TOTAL 2nd
SEMESTER",0)</f>
        <v>TOTAL 2nd
SEMESTER</v>
      </c>
      <c r="FU455" s="1143"/>
      <c r="FV455" s="1143"/>
      <c r="FW455" s="1143"/>
      <c r="FX455" s="1143"/>
      <c r="FY455" s="1144" t="str">
        <f t="shared" ref="FY455" si="527">IF(SUM(FY437:GB454)=0," ",SUM(FY437:GB454))</f>
        <v xml:space="preserve"> </v>
      </c>
      <c r="FZ455" s="1144"/>
      <c r="GA455" s="1144"/>
      <c r="GB455" s="1144"/>
      <c r="GC455" s="1144" t="str">
        <f t="shared" ref="GC455" si="528">IF(SUM(GC437:GF454)=0," ",SUM(GC437:GF454))</f>
        <v xml:space="preserve"> </v>
      </c>
      <c r="GD455" s="1144"/>
      <c r="GE455" s="1144"/>
      <c r="GF455" s="1144"/>
      <c r="GG455" s="1144" t="str">
        <f t="shared" ref="GG455" si="529">IF(SUM(GG437:GJ454)=0," ",SUM(GG437:GJ454))</f>
        <v xml:space="preserve"> </v>
      </c>
      <c r="GH455" s="1144"/>
      <c r="GI455" s="1144"/>
      <c r="GJ455" s="1144"/>
      <c r="GK455" s="1145" t="str">
        <f t="shared" ref="GK455" si="530">IF(SUM(GK437:GM454)=0," ",SUM(GK437:GM454))</f>
        <v xml:space="preserve"> </v>
      </c>
      <c r="GL455" s="1145"/>
      <c r="GM455" s="1145"/>
      <c r="GN455" s="1145" t="str">
        <f t="shared" ref="GN455" si="531">IF(SUM(GN437:GP454)=0," ",SUM(GN437:GP454))</f>
        <v xml:space="preserve"> </v>
      </c>
      <c r="GO455" s="1145"/>
      <c r="GP455" s="1145"/>
      <c r="GQ455" s="643"/>
      <c r="GR455" s="6"/>
    </row>
    <row r="456" spans="1:200" ht="8.85" customHeight="1" x14ac:dyDescent="0.25">
      <c r="A456" s="212"/>
      <c r="B456" s="160"/>
      <c r="C456" s="1238" t="str">
        <f>IF('FRONT PAGE'!$A$1="www.fly-logics.com","FLIGHT INSTRUCTOR",0)</f>
        <v>FLIGHT INSTRUCTOR</v>
      </c>
      <c r="D456" s="1238"/>
      <c r="E456" s="1238"/>
      <c r="F456" s="1238"/>
      <c r="G456" s="1238"/>
      <c r="H456" s="1238"/>
      <c r="I456" s="1238"/>
      <c r="J456" s="1238"/>
      <c r="K456" s="1238"/>
      <c r="L456" s="1238"/>
      <c r="M456" s="1238"/>
      <c r="N456" s="1238"/>
      <c r="O456" s="1238"/>
      <c r="P456" s="6"/>
      <c r="Q456" s="1239" t="str">
        <f>IF('FRONT PAGE'!$A$1="www.fly-logics.com","NO FLIGHTS",0)</f>
        <v>NO FLIGHTS</v>
      </c>
      <c r="R456" s="1239"/>
      <c r="S456" s="1239"/>
      <c r="T456" s="1239"/>
      <c r="U456" s="1240"/>
      <c r="V456" s="1127" t="str">
        <f>IF(COUNTIFS(LOGBOOK!$AB$5:$AB$1036129,"&gt;0",LOGBOOK!$D$5:$D$1036129,F415,LOGBOOK!$AN$5:$AN$1036129,V415,LOGBOOK!$E$5:$E$1036129,L415)=0," ",COUNTIFS(LOGBOOK!$AB$5:$AB$1036129,"&gt;0",LOGBOOK!$D$5:$D$1036129,F415,LOGBOOK!$AN$5:$AN$1036129,V415,LOGBOOK!$E$5:$E$1036129,L415))</f>
        <v xml:space="preserve"> </v>
      </c>
      <c r="W456" s="1128"/>
      <c r="X456" s="1128"/>
      <c r="Y456" s="1128"/>
      <c r="Z456" s="15"/>
      <c r="AA456" s="1143"/>
      <c r="AB456" s="1143"/>
      <c r="AC456" s="1143"/>
      <c r="AD456" s="1143"/>
      <c r="AE456" s="1143"/>
      <c r="AF456" s="1144"/>
      <c r="AG456" s="1144"/>
      <c r="AH456" s="1144"/>
      <c r="AI456" s="1144"/>
      <c r="AJ456" s="1144"/>
      <c r="AK456" s="1144"/>
      <c r="AL456" s="1144"/>
      <c r="AM456" s="1144"/>
      <c r="AN456" s="1144"/>
      <c r="AO456" s="1144"/>
      <c r="AP456" s="1144"/>
      <c r="AQ456" s="1144"/>
      <c r="AR456" s="1145"/>
      <c r="AS456" s="1145"/>
      <c r="AT456" s="1145"/>
      <c r="AU456" s="1145"/>
      <c r="AV456" s="1145"/>
      <c r="AW456" s="1145"/>
      <c r="AX456" s="643"/>
      <c r="AY456" s="160"/>
      <c r="AZ456" s="1238" t="str">
        <f>IF('FRONT PAGE'!$A$1="www.fly-logics.com","FLIGHT INSTRUCTOR",0)</f>
        <v>FLIGHT INSTRUCTOR</v>
      </c>
      <c r="BA456" s="1238"/>
      <c r="BB456" s="1238"/>
      <c r="BC456" s="1238"/>
      <c r="BD456" s="1238"/>
      <c r="BE456" s="1238"/>
      <c r="BF456" s="1238"/>
      <c r="BG456" s="1238"/>
      <c r="BH456" s="1238"/>
      <c r="BI456" s="1238"/>
      <c r="BJ456" s="1238"/>
      <c r="BK456" s="1238"/>
      <c r="BL456" s="1238"/>
      <c r="BM456" s="6"/>
      <c r="BN456" s="1239" t="str">
        <f>IF('FRONT PAGE'!$A$1="www.fly-logics.com","NO FLIGHTS",0)</f>
        <v>NO FLIGHTS</v>
      </c>
      <c r="BO456" s="1239"/>
      <c r="BP456" s="1239"/>
      <c r="BQ456" s="1239"/>
      <c r="BR456" s="1240"/>
      <c r="BS456" s="1127" t="str">
        <f>IF(COUNTIFS(LOGBOOK!$AB$5:$AB$1036129,"&gt;0",LOGBOOK!$D$5:$D$1036129,BC415,LOGBOOK!$AN$5:$AN$1036129,BS415,LOGBOOK!$E$5:$E$1036129,BI415)=0," ",COUNTIFS(LOGBOOK!$AB$5:$AB$1036129,"&gt;0",LOGBOOK!$D$5:$D$1036129,BC415,LOGBOOK!$AN$5:$AN$1036129,BS415,LOGBOOK!$E$5:$E$1036129,BI415))</f>
        <v xml:space="preserve"> </v>
      </c>
      <c r="BT456" s="1128"/>
      <c r="BU456" s="1128"/>
      <c r="BV456" s="1128"/>
      <c r="BW456" s="15"/>
      <c r="BX456" s="1143"/>
      <c r="BY456" s="1143"/>
      <c r="BZ456" s="1143"/>
      <c r="CA456" s="1143"/>
      <c r="CB456" s="1143"/>
      <c r="CC456" s="1144"/>
      <c r="CD456" s="1144"/>
      <c r="CE456" s="1144"/>
      <c r="CF456" s="1144"/>
      <c r="CG456" s="1144"/>
      <c r="CH456" s="1144"/>
      <c r="CI456" s="1144"/>
      <c r="CJ456" s="1144"/>
      <c r="CK456" s="1144"/>
      <c r="CL456" s="1144"/>
      <c r="CM456" s="1144"/>
      <c r="CN456" s="1144"/>
      <c r="CO456" s="1145"/>
      <c r="CP456" s="1145"/>
      <c r="CQ456" s="1145"/>
      <c r="CR456" s="1145"/>
      <c r="CS456" s="1145"/>
      <c r="CT456" s="1145"/>
      <c r="CU456" s="643"/>
      <c r="CV456" s="251"/>
      <c r="CW456" s="212"/>
      <c r="CX456" s="160"/>
      <c r="CY456" s="1238" t="str">
        <f>IF('FRONT PAGE'!$A$1="www.fly-logics.com","FLIGHT INSTRUCTOR",0)</f>
        <v>FLIGHT INSTRUCTOR</v>
      </c>
      <c r="CZ456" s="1238"/>
      <c r="DA456" s="1238"/>
      <c r="DB456" s="1238"/>
      <c r="DC456" s="1238"/>
      <c r="DD456" s="1238"/>
      <c r="DE456" s="1238"/>
      <c r="DF456" s="1238"/>
      <c r="DG456" s="1238"/>
      <c r="DH456" s="1238"/>
      <c r="DI456" s="1238"/>
      <c r="DJ456" s="1238"/>
      <c r="DK456" s="1238"/>
      <c r="DL456" s="6"/>
      <c r="DM456" s="1239" t="str">
        <f>IF('FRONT PAGE'!$A$1="www.fly-logics.com","NO FLIGHTS",0)</f>
        <v>NO FLIGHTS</v>
      </c>
      <c r="DN456" s="1239"/>
      <c r="DO456" s="1239"/>
      <c r="DP456" s="1239"/>
      <c r="DQ456" s="1240"/>
      <c r="DR456" s="1127" t="str">
        <f>IF(COUNTIFS(LOGBOOK!$AB$5:$AB$1036129,"&gt;0",LOGBOOK!$D$5:$D$1036129,DB415,LOGBOOK!$AN$5:$AN$1036129,DR415,LOGBOOK!$E$5:$E$1036129,DH415)=0," ",COUNTIFS(LOGBOOK!$AB$5:$AB$1036129,"&gt;0",LOGBOOK!$D$5:$D$1036129,DB415,LOGBOOK!$AN$5:$AN$1036129,DR415,LOGBOOK!$E$5:$E$1036129,DH415))</f>
        <v xml:space="preserve"> </v>
      </c>
      <c r="DS456" s="1128"/>
      <c r="DT456" s="1128"/>
      <c r="DU456" s="1128"/>
      <c r="DV456" s="15"/>
      <c r="DW456" s="1143"/>
      <c r="DX456" s="1143"/>
      <c r="DY456" s="1143"/>
      <c r="DZ456" s="1143"/>
      <c r="EA456" s="1143"/>
      <c r="EB456" s="1144"/>
      <c r="EC456" s="1144"/>
      <c r="ED456" s="1144"/>
      <c r="EE456" s="1144"/>
      <c r="EF456" s="1144"/>
      <c r="EG456" s="1144"/>
      <c r="EH456" s="1144"/>
      <c r="EI456" s="1144"/>
      <c r="EJ456" s="1144"/>
      <c r="EK456" s="1144"/>
      <c r="EL456" s="1144"/>
      <c r="EM456" s="1144"/>
      <c r="EN456" s="1145"/>
      <c r="EO456" s="1145"/>
      <c r="EP456" s="1145"/>
      <c r="EQ456" s="1145"/>
      <c r="ER456" s="1145"/>
      <c r="ES456" s="1145"/>
      <c r="ET456" s="643"/>
      <c r="EU456" s="160"/>
      <c r="EV456" s="1238" t="str">
        <f>IF('FRONT PAGE'!$A$1="www.fly-logics.com","FLIGHT INSTRUCTOR",0)</f>
        <v>FLIGHT INSTRUCTOR</v>
      </c>
      <c r="EW456" s="1238"/>
      <c r="EX456" s="1238"/>
      <c r="EY456" s="1238"/>
      <c r="EZ456" s="1238"/>
      <c r="FA456" s="1238"/>
      <c r="FB456" s="1238"/>
      <c r="FC456" s="1238"/>
      <c r="FD456" s="1238"/>
      <c r="FE456" s="1238"/>
      <c r="FF456" s="1238"/>
      <c r="FG456" s="1238"/>
      <c r="FH456" s="1238"/>
      <c r="FI456" s="6"/>
      <c r="FJ456" s="1239" t="str">
        <f>IF('FRONT PAGE'!$A$1="www.fly-logics.com","NO FLIGHTS",0)</f>
        <v>NO FLIGHTS</v>
      </c>
      <c r="FK456" s="1239"/>
      <c r="FL456" s="1239"/>
      <c r="FM456" s="1239"/>
      <c r="FN456" s="1240"/>
      <c r="FO456" s="1127" t="str">
        <f>IF(COUNTIFS(LOGBOOK!$AB$5:$AB$1036129,"&gt;0",LOGBOOK!$D$5:$D$1036129,EY415,LOGBOOK!$AN$5:$AN$1036129,FO415,LOGBOOK!$E$5:$E$1036129,FE415)=0," ",COUNTIFS(LOGBOOK!$AB$5:$AB$1036129,"&gt;0",LOGBOOK!$D$5:$D$1036129,EY415,LOGBOOK!$AN$5:$AN$1036129,FO415,LOGBOOK!$E$5:$E$1036129,FE415))</f>
        <v xml:space="preserve"> </v>
      </c>
      <c r="FP456" s="1128"/>
      <c r="FQ456" s="1128"/>
      <c r="FR456" s="1128"/>
      <c r="FS456" s="15"/>
      <c r="FT456" s="1143"/>
      <c r="FU456" s="1143"/>
      <c r="FV456" s="1143"/>
      <c r="FW456" s="1143"/>
      <c r="FX456" s="1143"/>
      <c r="FY456" s="1144"/>
      <c r="FZ456" s="1144"/>
      <c r="GA456" s="1144"/>
      <c r="GB456" s="1144"/>
      <c r="GC456" s="1144"/>
      <c r="GD456" s="1144"/>
      <c r="GE456" s="1144"/>
      <c r="GF456" s="1144"/>
      <c r="GG456" s="1144"/>
      <c r="GH456" s="1144"/>
      <c r="GI456" s="1144"/>
      <c r="GJ456" s="1144"/>
      <c r="GK456" s="1145"/>
      <c r="GL456" s="1145"/>
      <c r="GM456" s="1145"/>
      <c r="GN456" s="1145"/>
      <c r="GO456" s="1145"/>
      <c r="GP456" s="1145"/>
      <c r="GQ456" s="643"/>
      <c r="GR456" s="6"/>
    </row>
    <row r="457" spans="1:200" ht="8.85" customHeight="1" x14ac:dyDescent="0.25">
      <c r="A457" s="212"/>
      <c r="B457" s="160"/>
      <c r="C457" s="1238"/>
      <c r="D457" s="1238"/>
      <c r="E457" s="1238"/>
      <c r="F457" s="1238"/>
      <c r="G457" s="1238"/>
      <c r="H457" s="1238"/>
      <c r="I457" s="1238"/>
      <c r="J457" s="1238"/>
      <c r="K457" s="1238"/>
      <c r="L457" s="1238"/>
      <c r="M457" s="1238"/>
      <c r="N457" s="1238"/>
      <c r="O457" s="1238"/>
      <c r="P457" s="6"/>
      <c r="Q457" s="1239"/>
      <c r="R457" s="1239"/>
      <c r="S457" s="1239"/>
      <c r="T457" s="1239"/>
      <c r="U457" s="1240"/>
      <c r="V457" s="1127"/>
      <c r="W457" s="1128"/>
      <c r="X457" s="1128"/>
      <c r="Y457" s="1128"/>
      <c r="Z457" s="15"/>
      <c r="AA457" s="1143"/>
      <c r="AB457" s="1143"/>
      <c r="AC457" s="1143"/>
      <c r="AD457" s="1143"/>
      <c r="AE457" s="1143"/>
      <c r="AF457" s="1144"/>
      <c r="AG457" s="1144"/>
      <c r="AH457" s="1144"/>
      <c r="AI457" s="1144"/>
      <c r="AJ457" s="1144"/>
      <c r="AK457" s="1144"/>
      <c r="AL457" s="1144"/>
      <c r="AM457" s="1144"/>
      <c r="AN457" s="1144"/>
      <c r="AO457" s="1144"/>
      <c r="AP457" s="1144"/>
      <c r="AQ457" s="1144"/>
      <c r="AR457" s="1145"/>
      <c r="AS457" s="1145"/>
      <c r="AT457" s="1145"/>
      <c r="AU457" s="1145"/>
      <c r="AV457" s="1145"/>
      <c r="AW457" s="1145"/>
      <c r="AX457" s="643"/>
      <c r="AY457" s="160"/>
      <c r="AZ457" s="1238"/>
      <c r="BA457" s="1238"/>
      <c r="BB457" s="1238"/>
      <c r="BC457" s="1238"/>
      <c r="BD457" s="1238"/>
      <c r="BE457" s="1238"/>
      <c r="BF457" s="1238"/>
      <c r="BG457" s="1238"/>
      <c r="BH457" s="1238"/>
      <c r="BI457" s="1238"/>
      <c r="BJ457" s="1238"/>
      <c r="BK457" s="1238"/>
      <c r="BL457" s="1238"/>
      <c r="BM457" s="6"/>
      <c r="BN457" s="1239"/>
      <c r="BO457" s="1239"/>
      <c r="BP457" s="1239"/>
      <c r="BQ457" s="1239"/>
      <c r="BR457" s="1240"/>
      <c r="BS457" s="1127"/>
      <c r="BT457" s="1128"/>
      <c r="BU457" s="1128"/>
      <c r="BV457" s="1128"/>
      <c r="BW457" s="15"/>
      <c r="BX457" s="1143"/>
      <c r="BY457" s="1143"/>
      <c r="BZ457" s="1143"/>
      <c r="CA457" s="1143"/>
      <c r="CB457" s="1143"/>
      <c r="CC457" s="1144"/>
      <c r="CD457" s="1144"/>
      <c r="CE457" s="1144"/>
      <c r="CF457" s="1144"/>
      <c r="CG457" s="1144"/>
      <c r="CH457" s="1144"/>
      <c r="CI457" s="1144"/>
      <c r="CJ457" s="1144"/>
      <c r="CK457" s="1144"/>
      <c r="CL457" s="1144"/>
      <c r="CM457" s="1144"/>
      <c r="CN457" s="1144"/>
      <c r="CO457" s="1145"/>
      <c r="CP457" s="1145"/>
      <c r="CQ457" s="1145"/>
      <c r="CR457" s="1145"/>
      <c r="CS457" s="1145"/>
      <c r="CT457" s="1145"/>
      <c r="CU457" s="643"/>
      <c r="CV457" s="251"/>
      <c r="CW457" s="212"/>
      <c r="CX457" s="160"/>
      <c r="CY457" s="1238"/>
      <c r="CZ457" s="1238"/>
      <c r="DA457" s="1238"/>
      <c r="DB457" s="1238"/>
      <c r="DC457" s="1238"/>
      <c r="DD457" s="1238"/>
      <c r="DE457" s="1238"/>
      <c r="DF457" s="1238"/>
      <c r="DG457" s="1238"/>
      <c r="DH457" s="1238"/>
      <c r="DI457" s="1238"/>
      <c r="DJ457" s="1238"/>
      <c r="DK457" s="1238"/>
      <c r="DL457" s="6"/>
      <c r="DM457" s="1239"/>
      <c r="DN457" s="1239"/>
      <c r="DO457" s="1239"/>
      <c r="DP457" s="1239"/>
      <c r="DQ457" s="1240"/>
      <c r="DR457" s="1127"/>
      <c r="DS457" s="1128"/>
      <c r="DT457" s="1128"/>
      <c r="DU457" s="1128"/>
      <c r="DV457" s="15"/>
      <c r="DW457" s="1143"/>
      <c r="DX457" s="1143"/>
      <c r="DY457" s="1143"/>
      <c r="DZ457" s="1143"/>
      <c r="EA457" s="1143"/>
      <c r="EB457" s="1144"/>
      <c r="EC457" s="1144"/>
      <c r="ED457" s="1144"/>
      <c r="EE457" s="1144"/>
      <c r="EF457" s="1144"/>
      <c r="EG457" s="1144"/>
      <c r="EH457" s="1144"/>
      <c r="EI457" s="1144"/>
      <c r="EJ457" s="1144"/>
      <c r="EK457" s="1144"/>
      <c r="EL457" s="1144"/>
      <c r="EM457" s="1144"/>
      <c r="EN457" s="1145"/>
      <c r="EO457" s="1145"/>
      <c r="EP457" s="1145"/>
      <c r="EQ457" s="1145"/>
      <c r="ER457" s="1145"/>
      <c r="ES457" s="1145"/>
      <c r="ET457" s="643"/>
      <c r="EU457" s="160"/>
      <c r="EV457" s="1238"/>
      <c r="EW457" s="1238"/>
      <c r="EX457" s="1238"/>
      <c r="EY457" s="1238"/>
      <c r="EZ457" s="1238"/>
      <c r="FA457" s="1238"/>
      <c r="FB457" s="1238"/>
      <c r="FC457" s="1238"/>
      <c r="FD457" s="1238"/>
      <c r="FE457" s="1238"/>
      <c r="FF457" s="1238"/>
      <c r="FG457" s="1238"/>
      <c r="FH457" s="1238"/>
      <c r="FI457" s="6"/>
      <c r="FJ457" s="1239"/>
      <c r="FK457" s="1239"/>
      <c r="FL457" s="1239"/>
      <c r="FM457" s="1239"/>
      <c r="FN457" s="1240"/>
      <c r="FO457" s="1127"/>
      <c r="FP457" s="1128"/>
      <c r="FQ457" s="1128"/>
      <c r="FR457" s="1128"/>
      <c r="FS457" s="15"/>
      <c r="FT457" s="1143"/>
      <c r="FU457" s="1143"/>
      <c r="FV457" s="1143"/>
      <c r="FW457" s="1143"/>
      <c r="FX457" s="1143"/>
      <c r="FY457" s="1144"/>
      <c r="FZ457" s="1144"/>
      <c r="GA457" s="1144"/>
      <c r="GB457" s="1144"/>
      <c r="GC457" s="1144"/>
      <c r="GD457" s="1144"/>
      <c r="GE457" s="1144"/>
      <c r="GF457" s="1144"/>
      <c r="GG457" s="1144"/>
      <c r="GH457" s="1144"/>
      <c r="GI457" s="1144"/>
      <c r="GJ457" s="1144"/>
      <c r="GK457" s="1145"/>
      <c r="GL457" s="1145"/>
      <c r="GM457" s="1145"/>
      <c r="GN457" s="1145"/>
      <c r="GO457" s="1145"/>
      <c r="GP457" s="1145"/>
      <c r="GQ457" s="643"/>
      <c r="GR457" s="6"/>
    </row>
    <row r="458" spans="1:200" ht="5.25" customHeight="1" x14ac:dyDescent="0.25">
      <c r="A458" s="212"/>
      <c r="B458" s="160"/>
      <c r="C458" s="624"/>
      <c r="D458" s="624"/>
      <c r="E458" s="624"/>
      <c r="F458" s="624"/>
      <c r="G458" s="624"/>
      <c r="H458" s="624"/>
      <c r="I458" s="624"/>
      <c r="J458" s="624"/>
      <c r="K458" s="624"/>
      <c r="L458" s="624"/>
      <c r="M458" s="624"/>
      <c r="N458" s="624"/>
      <c r="O458" s="624"/>
      <c r="P458" s="624"/>
      <c r="Q458" s="624"/>
      <c r="R458" s="624"/>
      <c r="S458" s="624"/>
      <c r="T458" s="624"/>
      <c r="U458" s="624"/>
      <c r="V458" s="624"/>
      <c r="W458" s="624"/>
      <c r="X458" s="624"/>
      <c r="Y458" s="624"/>
      <c r="Z458" s="15"/>
      <c r="AA458" s="1143"/>
      <c r="AB458" s="1143"/>
      <c r="AC458" s="1143"/>
      <c r="AD458" s="1143"/>
      <c r="AE458" s="1143"/>
      <c r="AF458" s="1144"/>
      <c r="AG458" s="1144"/>
      <c r="AH458" s="1144"/>
      <c r="AI458" s="1144"/>
      <c r="AJ458" s="1144"/>
      <c r="AK458" s="1144"/>
      <c r="AL458" s="1144"/>
      <c r="AM458" s="1144"/>
      <c r="AN458" s="1144"/>
      <c r="AO458" s="1144"/>
      <c r="AP458" s="1144"/>
      <c r="AQ458" s="1144"/>
      <c r="AR458" s="1145"/>
      <c r="AS458" s="1145"/>
      <c r="AT458" s="1145"/>
      <c r="AU458" s="1145"/>
      <c r="AV458" s="1145"/>
      <c r="AW458" s="1145"/>
      <c r="AX458" s="643"/>
      <c r="AY458" s="160"/>
      <c r="AZ458" s="624"/>
      <c r="BA458" s="624"/>
      <c r="BB458" s="624"/>
      <c r="BC458" s="624"/>
      <c r="BD458" s="624"/>
      <c r="BE458" s="624"/>
      <c r="BF458" s="624"/>
      <c r="BG458" s="624"/>
      <c r="BH458" s="624"/>
      <c r="BI458" s="624"/>
      <c r="BJ458" s="624"/>
      <c r="BK458" s="624"/>
      <c r="BL458" s="624"/>
      <c r="BM458" s="624"/>
      <c r="BN458" s="624"/>
      <c r="BO458" s="624"/>
      <c r="BP458" s="624"/>
      <c r="BQ458" s="624"/>
      <c r="BR458" s="624"/>
      <c r="BS458" s="624"/>
      <c r="BT458" s="624"/>
      <c r="BU458" s="624"/>
      <c r="BV458" s="624"/>
      <c r="BW458" s="15"/>
      <c r="BX458" s="1143"/>
      <c r="BY458" s="1143"/>
      <c r="BZ458" s="1143"/>
      <c r="CA458" s="1143"/>
      <c r="CB458" s="1143"/>
      <c r="CC458" s="1144"/>
      <c r="CD458" s="1144"/>
      <c r="CE458" s="1144"/>
      <c r="CF458" s="1144"/>
      <c r="CG458" s="1144"/>
      <c r="CH458" s="1144"/>
      <c r="CI458" s="1144"/>
      <c r="CJ458" s="1144"/>
      <c r="CK458" s="1144"/>
      <c r="CL458" s="1144"/>
      <c r="CM458" s="1144"/>
      <c r="CN458" s="1144"/>
      <c r="CO458" s="1145"/>
      <c r="CP458" s="1145"/>
      <c r="CQ458" s="1145"/>
      <c r="CR458" s="1145"/>
      <c r="CS458" s="1145"/>
      <c r="CT458" s="1145"/>
      <c r="CU458" s="643"/>
      <c r="CV458" s="251"/>
      <c r="CW458" s="212"/>
      <c r="CX458" s="160"/>
      <c r="CY458" s="624"/>
      <c r="CZ458" s="624"/>
      <c r="DA458" s="624"/>
      <c r="DB458" s="624"/>
      <c r="DC458" s="624"/>
      <c r="DD458" s="624"/>
      <c r="DE458" s="624"/>
      <c r="DF458" s="624"/>
      <c r="DG458" s="624"/>
      <c r="DH458" s="624"/>
      <c r="DI458" s="624"/>
      <c r="DJ458" s="624"/>
      <c r="DK458" s="624"/>
      <c r="DL458" s="624"/>
      <c r="DM458" s="624"/>
      <c r="DN458" s="624"/>
      <c r="DO458" s="624"/>
      <c r="DP458" s="624"/>
      <c r="DQ458" s="624"/>
      <c r="DR458" s="624"/>
      <c r="DS458" s="624"/>
      <c r="DT458" s="624"/>
      <c r="DU458" s="624"/>
      <c r="DV458" s="15"/>
      <c r="DW458" s="1143"/>
      <c r="DX458" s="1143"/>
      <c r="DY458" s="1143"/>
      <c r="DZ458" s="1143"/>
      <c r="EA458" s="1143"/>
      <c r="EB458" s="1144"/>
      <c r="EC458" s="1144"/>
      <c r="ED458" s="1144"/>
      <c r="EE458" s="1144"/>
      <c r="EF458" s="1144"/>
      <c r="EG458" s="1144"/>
      <c r="EH458" s="1144"/>
      <c r="EI458" s="1144"/>
      <c r="EJ458" s="1144"/>
      <c r="EK458" s="1144"/>
      <c r="EL458" s="1144"/>
      <c r="EM458" s="1144"/>
      <c r="EN458" s="1145"/>
      <c r="EO458" s="1145"/>
      <c r="EP458" s="1145"/>
      <c r="EQ458" s="1145"/>
      <c r="ER458" s="1145"/>
      <c r="ES458" s="1145"/>
      <c r="ET458" s="643"/>
      <c r="EU458" s="160"/>
      <c r="EV458" s="624"/>
      <c r="EW458" s="624"/>
      <c r="EX458" s="624"/>
      <c r="EY458" s="624"/>
      <c r="EZ458" s="624"/>
      <c r="FA458" s="624"/>
      <c r="FB458" s="624"/>
      <c r="FC458" s="624"/>
      <c r="FD458" s="624"/>
      <c r="FE458" s="624"/>
      <c r="FF458" s="624"/>
      <c r="FG458" s="624"/>
      <c r="FH458" s="624"/>
      <c r="FI458" s="624"/>
      <c r="FJ458" s="624"/>
      <c r="FK458" s="624"/>
      <c r="FL458" s="624"/>
      <c r="FM458" s="624"/>
      <c r="FN458" s="624"/>
      <c r="FO458" s="624"/>
      <c r="FP458" s="624"/>
      <c r="FQ458" s="624"/>
      <c r="FR458" s="624"/>
      <c r="FS458" s="15"/>
      <c r="FT458" s="1143"/>
      <c r="FU458" s="1143"/>
      <c r="FV458" s="1143"/>
      <c r="FW458" s="1143"/>
      <c r="FX458" s="1143"/>
      <c r="FY458" s="1144"/>
      <c r="FZ458" s="1144"/>
      <c r="GA458" s="1144"/>
      <c r="GB458" s="1144"/>
      <c r="GC458" s="1144"/>
      <c r="GD458" s="1144"/>
      <c r="GE458" s="1144"/>
      <c r="GF458" s="1144"/>
      <c r="GG458" s="1144"/>
      <c r="GH458" s="1144"/>
      <c r="GI458" s="1144"/>
      <c r="GJ458" s="1144"/>
      <c r="GK458" s="1145"/>
      <c r="GL458" s="1145"/>
      <c r="GM458" s="1145"/>
      <c r="GN458" s="1145"/>
      <c r="GO458" s="1145"/>
      <c r="GP458" s="1145"/>
      <c r="GQ458" s="643"/>
      <c r="GR458" s="6"/>
    </row>
    <row r="459" spans="1:200" ht="10.5" customHeight="1" x14ac:dyDescent="0.25">
      <c r="A459" s="212"/>
      <c r="B459" s="160"/>
      <c r="C459" s="1241" t="str">
        <f>IF('FRONT PAGE'!$A$1="www.fly-logics.com","HOURS",0)</f>
        <v>HOURS</v>
      </c>
      <c r="D459" s="1241"/>
      <c r="E459" s="1241"/>
      <c r="F459" s="1241"/>
      <c r="G459" s="1242"/>
      <c r="H459" s="1140" t="str">
        <f>IF(SUMIFS(LOGBOOK!$AB$5:$AB$1036129,LOGBOOK!$D$5:$D$1036129,F415,LOGBOOK!$AN$5:$AN$1036129,V415,LOGBOOK!$E$5:$E$1036129,L415)=0," ",SUMIFS(LOGBOOK!$AB$5:$AB$1036129,LOGBOOK!$D$5:$D$1036129,F415,LOGBOOK!$AN$5:$AN$1036129,V415,LOGBOOK!$E$5:$E$1036129,L415))</f>
        <v xml:space="preserve"> </v>
      </c>
      <c r="I459" s="1141"/>
      <c r="J459" s="1141"/>
      <c r="K459" s="1141"/>
      <c r="L459" s="1141"/>
      <c r="M459" s="1141"/>
      <c r="N459" s="626"/>
      <c r="O459" s="1243" t="str">
        <f>IF('FRONT PAGE'!$A$1="www.fly-logics.com","DAY",0)</f>
        <v>DAY</v>
      </c>
      <c r="P459" s="1243"/>
      <c r="Q459" s="1243"/>
      <c r="R459" s="1243"/>
      <c r="S459" s="1244"/>
      <c r="T459" s="1140" t="str">
        <f>IF(SUMIFS(LOGBOOK!$T$5:$T$1036129,LOGBOOK!$D$5:$D$1036129,F415,LOGBOOK!$E$5:$E$1036129,L415,LOGBOOK!$AN$5:$AN$1036129,V415,LOGBOOK!$AB$5:$AB$1036129,"&gt;0")=0," ",SUMIFS(LOGBOOK!$T$5:$T$1036129,LOGBOOK!$D$5:$D$1036129,F415,LOGBOOK!$E$5:$E$1036129,L415,LOGBOOK!$AN$5:$AN$1036129,V415,LOGBOOK!$AB$5:$AB$1036129,"&gt;0"))</f>
        <v xml:space="preserve"> </v>
      </c>
      <c r="U459" s="1141"/>
      <c r="V459" s="1141"/>
      <c r="W459" s="1141"/>
      <c r="X459" s="1141"/>
      <c r="Y459" s="1141"/>
      <c r="Z459" s="15"/>
      <c r="AA459" s="1143"/>
      <c r="AB459" s="1143"/>
      <c r="AC459" s="1143"/>
      <c r="AD459" s="1143"/>
      <c r="AE459" s="1143"/>
      <c r="AF459" s="1144"/>
      <c r="AG459" s="1144"/>
      <c r="AH459" s="1144"/>
      <c r="AI459" s="1144"/>
      <c r="AJ459" s="1146"/>
      <c r="AK459" s="1146"/>
      <c r="AL459" s="1146"/>
      <c r="AM459" s="1146"/>
      <c r="AN459" s="1146"/>
      <c r="AO459" s="1146"/>
      <c r="AP459" s="1146"/>
      <c r="AQ459" s="1146"/>
      <c r="AR459" s="1147"/>
      <c r="AS459" s="1147"/>
      <c r="AT459" s="1147"/>
      <c r="AU459" s="1147"/>
      <c r="AV459" s="1147"/>
      <c r="AW459" s="1147"/>
      <c r="AX459" s="643"/>
      <c r="AY459" s="160"/>
      <c r="AZ459" s="1241" t="str">
        <f>IF('FRONT PAGE'!$A$1="www.fly-logics.com","HOURS",0)</f>
        <v>HOURS</v>
      </c>
      <c r="BA459" s="1241"/>
      <c r="BB459" s="1241"/>
      <c r="BC459" s="1241"/>
      <c r="BD459" s="1242"/>
      <c r="BE459" s="1140" t="str">
        <f>IF(SUMIFS(LOGBOOK!$AB$5:$AB$1036129,LOGBOOK!$D$5:$D$1036129,BC415,LOGBOOK!$AN$5:$AN$1036129,BS415,LOGBOOK!$E$5:$E$1036129,BI415)=0," ",SUMIFS(LOGBOOK!$AB$5:$AB$1036129,LOGBOOK!$D$5:$D$1036129,BC415,LOGBOOK!$AN$5:$AN$1036129,BS415,LOGBOOK!$E$5:$E$1036129,BI415))</f>
        <v xml:space="preserve"> </v>
      </c>
      <c r="BF459" s="1141"/>
      <c r="BG459" s="1141"/>
      <c r="BH459" s="1141"/>
      <c r="BI459" s="1141"/>
      <c r="BJ459" s="1141"/>
      <c r="BK459" s="626"/>
      <c r="BL459" s="1243" t="str">
        <f>IF('FRONT PAGE'!$A$1="www.fly-logics.com","DAY",0)</f>
        <v>DAY</v>
      </c>
      <c r="BM459" s="1243"/>
      <c r="BN459" s="1243"/>
      <c r="BO459" s="1243"/>
      <c r="BP459" s="1244"/>
      <c r="BQ459" s="1140" t="str">
        <f>IF(SUMIFS(LOGBOOK!$T$5:$T$1036129,LOGBOOK!$D$5:$D$1036129,BC415,LOGBOOK!$E$5:$E$1036129,BI415,LOGBOOK!$AN$5:$AN$1036129,BS415,LOGBOOK!$AB$5:$AB$1036129,"&gt;0")=0," ",SUMIFS(LOGBOOK!$T$5:$T$1036129,LOGBOOK!$D$5:$D$1036129,BC415,LOGBOOK!$E$5:$E$1036129,BI415,LOGBOOK!$AN$5:$AN$1036129,BS415,LOGBOOK!$AB$5:$AB$1036129,"&gt;0"))</f>
        <v xml:space="preserve"> </v>
      </c>
      <c r="BR459" s="1141"/>
      <c r="BS459" s="1141"/>
      <c r="BT459" s="1141"/>
      <c r="BU459" s="1141"/>
      <c r="BV459" s="1141"/>
      <c r="BW459" s="15"/>
      <c r="BX459" s="1143"/>
      <c r="BY459" s="1143"/>
      <c r="BZ459" s="1143"/>
      <c r="CA459" s="1143"/>
      <c r="CB459" s="1143"/>
      <c r="CC459" s="1144"/>
      <c r="CD459" s="1144"/>
      <c r="CE459" s="1144"/>
      <c r="CF459" s="1144"/>
      <c r="CG459" s="1146"/>
      <c r="CH459" s="1146"/>
      <c r="CI459" s="1146"/>
      <c r="CJ459" s="1146"/>
      <c r="CK459" s="1146"/>
      <c r="CL459" s="1146"/>
      <c r="CM459" s="1146"/>
      <c r="CN459" s="1146"/>
      <c r="CO459" s="1147"/>
      <c r="CP459" s="1147"/>
      <c r="CQ459" s="1147"/>
      <c r="CR459" s="1147"/>
      <c r="CS459" s="1147"/>
      <c r="CT459" s="1147"/>
      <c r="CU459" s="643"/>
      <c r="CV459" s="251"/>
      <c r="CW459" s="212"/>
      <c r="CX459" s="160"/>
      <c r="CY459" s="1241" t="str">
        <f>IF('FRONT PAGE'!$A$1="www.fly-logics.com","HOURS",0)</f>
        <v>HOURS</v>
      </c>
      <c r="CZ459" s="1241"/>
      <c r="DA459" s="1241"/>
      <c r="DB459" s="1241"/>
      <c r="DC459" s="1242"/>
      <c r="DD459" s="1140" t="str">
        <f>IF(SUMIFS(LOGBOOK!$AB$5:$AB$1036129,LOGBOOK!$D$5:$D$1036129,DB415,LOGBOOK!$AN$5:$AN$1036129,DR415,LOGBOOK!$E$5:$E$1036129,DH415)=0," ",SUMIFS(LOGBOOK!$AB$5:$AB$1036129,LOGBOOK!$D$5:$D$1036129,DB415,LOGBOOK!$AN$5:$AN$1036129,DR415,LOGBOOK!$E$5:$E$1036129,DH415))</f>
        <v xml:space="preserve"> </v>
      </c>
      <c r="DE459" s="1141"/>
      <c r="DF459" s="1141"/>
      <c r="DG459" s="1141"/>
      <c r="DH459" s="1141"/>
      <c r="DI459" s="1141"/>
      <c r="DJ459" s="626"/>
      <c r="DK459" s="1243" t="str">
        <f>IF('FRONT PAGE'!$A$1="www.fly-logics.com","DAY",0)</f>
        <v>DAY</v>
      </c>
      <c r="DL459" s="1243"/>
      <c r="DM459" s="1243"/>
      <c r="DN459" s="1243"/>
      <c r="DO459" s="1244"/>
      <c r="DP459" s="1140" t="str">
        <f>IF(SUMIFS(LOGBOOK!$T$5:$T$1036129,LOGBOOK!$D$5:$D$1036129,DB415,LOGBOOK!$E$5:$E$1036129,DH415,LOGBOOK!$AN$5:$AN$1036129,DR415,LOGBOOK!$AB$5:$AB$1036129,"&gt;0")=0," ",SUMIFS(LOGBOOK!$T$5:$T$1036129,LOGBOOK!$D$5:$D$1036129,DB415,LOGBOOK!$E$5:$E$1036129,DH415,LOGBOOK!$AN$5:$AN$1036129,DR415,LOGBOOK!$AB$5:$AB$1036129,"&gt;0"))</f>
        <v xml:space="preserve"> </v>
      </c>
      <c r="DQ459" s="1141"/>
      <c r="DR459" s="1141"/>
      <c r="DS459" s="1141"/>
      <c r="DT459" s="1141"/>
      <c r="DU459" s="1141"/>
      <c r="DV459" s="15"/>
      <c r="DW459" s="1143"/>
      <c r="DX459" s="1143"/>
      <c r="DY459" s="1143"/>
      <c r="DZ459" s="1143"/>
      <c r="EA459" s="1143"/>
      <c r="EB459" s="1144"/>
      <c r="EC459" s="1144"/>
      <c r="ED459" s="1144"/>
      <c r="EE459" s="1144"/>
      <c r="EF459" s="1146"/>
      <c r="EG459" s="1146"/>
      <c r="EH459" s="1146"/>
      <c r="EI459" s="1146"/>
      <c r="EJ459" s="1146"/>
      <c r="EK459" s="1146"/>
      <c r="EL459" s="1146"/>
      <c r="EM459" s="1146"/>
      <c r="EN459" s="1147"/>
      <c r="EO459" s="1147"/>
      <c r="EP459" s="1147"/>
      <c r="EQ459" s="1147"/>
      <c r="ER459" s="1147"/>
      <c r="ES459" s="1147"/>
      <c r="ET459" s="643"/>
      <c r="EU459" s="160"/>
      <c r="EV459" s="1241" t="str">
        <f>IF('FRONT PAGE'!$A$1="www.fly-logics.com","HOURS",0)</f>
        <v>HOURS</v>
      </c>
      <c r="EW459" s="1241"/>
      <c r="EX459" s="1241"/>
      <c r="EY459" s="1241"/>
      <c r="EZ459" s="1242"/>
      <c r="FA459" s="1140" t="str">
        <f>IF(SUMIFS(LOGBOOK!$AB$5:$AB$1036129,LOGBOOK!$D$5:$D$1036129,EY415,LOGBOOK!$AN$5:$AN$1036129,FO415,LOGBOOK!$E$5:$E$1036129,FE415)=0," ",SUMIFS(LOGBOOK!$AB$5:$AB$1036129,LOGBOOK!$D$5:$D$1036129,EY415,LOGBOOK!$AN$5:$AN$1036129,FO415,LOGBOOK!$E$5:$E$1036129,FE415))</f>
        <v xml:space="preserve"> </v>
      </c>
      <c r="FB459" s="1141"/>
      <c r="FC459" s="1141"/>
      <c r="FD459" s="1141"/>
      <c r="FE459" s="1141"/>
      <c r="FF459" s="1141"/>
      <c r="FG459" s="626"/>
      <c r="FH459" s="1243" t="str">
        <f>IF('FRONT PAGE'!$A$1="www.fly-logics.com","DAY",0)</f>
        <v>DAY</v>
      </c>
      <c r="FI459" s="1243"/>
      <c r="FJ459" s="1243"/>
      <c r="FK459" s="1243"/>
      <c r="FL459" s="1244"/>
      <c r="FM459" s="1140" t="str">
        <f>IF(SUMIFS(LOGBOOK!$T$5:$T$1036129,LOGBOOK!$D$5:$D$1036129,EY415,LOGBOOK!$E$5:$E$1036129,FE415,LOGBOOK!$AN$5:$AN$1036129,FO415,LOGBOOK!$AB$5:$AB$1036129,"&gt;0")=0," ",SUMIFS(LOGBOOK!$T$5:$T$1036129,LOGBOOK!$D$5:$D$1036129,EY415,LOGBOOK!$E$5:$E$1036129,FE415,LOGBOOK!$AN$5:$AN$1036129,FO415,LOGBOOK!$AB$5:$AB$1036129,"&gt;0"))</f>
        <v xml:space="preserve"> </v>
      </c>
      <c r="FN459" s="1141"/>
      <c r="FO459" s="1141"/>
      <c r="FP459" s="1141"/>
      <c r="FQ459" s="1141"/>
      <c r="FR459" s="1141"/>
      <c r="FS459" s="15"/>
      <c r="FT459" s="1143"/>
      <c r="FU459" s="1143"/>
      <c r="FV459" s="1143"/>
      <c r="FW459" s="1143"/>
      <c r="FX459" s="1143"/>
      <c r="FY459" s="1144"/>
      <c r="FZ459" s="1144"/>
      <c r="GA459" s="1144"/>
      <c r="GB459" s="1144"/>
      <c r="GC459" s="1146"/>
      <c r="GD459" s="1146"/>
      <c r="GE459" s="1146"/>
      <c r="GF459" s="1146"/>
      <c r="GG459" s="1146"/>
      <c r="GH459" s="1146"/>
      <c r="GI459" s="1146"/>
      <c r="GJ459" s="1146"/>
      <c r="GK459" s="1147"/>
      <c r="GL459" s="1147"/>
      <c r="GM459" s="1147"/>
      <c r="GN459" s="1147"/>
      <c r="GO459" s="1147"/>
      <c r="GP459" s="1147"/>
      <c r="GQ459" s="643"/>
      <c r="GR459" s="6"/>
    </row>
    <row r="460" spans="1:200" ht="8.85" customHeight="1" x14ac:dyDescent="0.25">
      <c r="A460" s="212"/>
      <c r="B460" s="160"/>
      <c r="C460" s="1241"/>
      <c r="D460" s="1241"/>
      <c r="E460" s="1241"/>
      <c r="F460" s="1241"/>
      <c r="G460" s="1242"/>
      <c r="H460" s="1142"/>
      <c r="I460" s="1141"/>
      <c r="J460" s="1141"/>
      <c r="K460" s="1141"/>
      <c r="L460" s="1141"/>
      <c r="M460" s="1141"/>
      <c r="N460" s="626"/>
      <c r="O460" s="1243"/>
      <c r="P460" s="1243"/>
      <c r="Q460" s="1243"/>
      <c r="R460" s="1243"/>
      <c r="S460" s="1244"/>
      <c r="T460" s="1142"/>
      <c r="U460" s="1141"/>
      <c r="V460" s="1141"/>
      <c r="W460" s="1141"/>
      <c r="X460" s="1141"/>
      <c r="Y460" s="1141"/>
      <c r="Z460" s="15"/>
      <c r="AA460" s="1158" t="str">
        <f>IF('FRONT PAGE'!$A$1="www.fly-logics.com","TOTAL
ANNUAL",0)</f>
        <v>TOTAL
ANNUAL</v>
      </c>
      <c r="AB460" s="1158"/>
      <c r="AC460" s="1158"/>
      <c r="AD460" s="1158"/>
      <c r="AE460" s="1158"/>
      <c r="AF460" s="1159" t="str">
        <f t="shared" ref="AF460" si="532">IF(SUM(AF455,AF433)=0," ",SUM(AF455,AF433))</f>
        <v xml:space="preserve"> </v>
      </c>
      <c r="AG460" s="1159"/>
      <c r="AH460" s="1159"/>
      <c r="AI460" s="1160"/>
      <c r="AJ460" s="1159" t="str">
        <f t="shared" ref="AJ460" si="533">IF(SUM(AJ455,AJ433)=0," ",SUM(AJ455,AJ433))</f>
        <v xml:space="preserve"> </v>
      </c>
      <c r="AK460" s="1159"/>
      <c r="AL460" s="1159"/>
      <c r="AM460" s="1159"/>
      <c r="AN460" s="1159" t="str">
        <f t="shared" ref="AN460" si="534">IF(SUM(AN455,AN433)=0," ",SUM(AN455,AN433))</f>
        <v xml:space="preserve"> </v>
      </c>
      <c r="AO460" s="1159"/>
      <c r="AP460" s="1159"/>
      <c r="AQ460" s="1159"/>
      <c r="AR460" s="1161" t="str">
        <f t="shared" ref="AR460" si="535">IF(SUM(AR455,AR433)=0," ",SUM(AR455,AR433))</f>
        <v xml:space="preserve"> </v>
      </c>
      <c r="AS460" s="1161"/>
      <c r="AT460" s="1161"/>
      <c r="AU460" s="1161" t="str">
        <f t="shared" ref="AU460" si="536">IF(SUM(AU455,AU433)=0," ",SUM(AU455,AU433))</f>
        <v xml:space="preserve"> </v>
      </c>
      <c r="AV460" s="1161"/>
      <c r="AW460" s="1161"/>
      <c r="AX460" s="643"/>
      <c r="AY460" s="160"/>
      <c r="AZ460" s="1241"/>
      <c r="BA460" s="1241"/>
      <c r="BB460" s="1241"/>
      <c r="BC460" s="1241"/>
      <c r="BD460" s="1242"/>
      <c r="BE460" s="1142"/>
      <c r="BF460" s="1141"/>
      <c r="BG460" s="1141"/>
      <c r="BH460" s="1141"/>
      <c r="BI460" s="1141"/>
      <c r="BJ460" s="1141"/>
      <c r="BK460" s="626"/>
      <c r="BL460" s="1243"/>
      <c r="BM460" s="1243"/>
      <c r="BN460" s="1243"/>
      <c r="BO460" s="1243"/>
      <c r="BP460" s="1244"/>
      <c r="BQ460" s="1142"/>
      <c r="BR460" s="1141"/>
      <c r="BS460" s="1141"/>
      <c r="BT460" s="1141"/>
      <c r="BU460" s="1141"/>
      <c r="BV460" s="1141"/>
      <c r="BW460" s="15"/>
      <c r="BX460" s="1158" t="str">
        <f>IF('FRONT PAGE'!$A$1="www.fly-logics.com","TOTAL
ANNUAL",0)</f>
        <v>TOTAL
ANNUAL</v>
      </c>
      <c r="BY460" s="1158"/>
      <c r="BZ460" s="1158"/>
      <c r="CA460" s="1158"/>
      <c r="CB460" s="1158"/>
      <c r="CC460" s="1159" t="str">
        <f t="shared" ref="CC460" si="537">IF(SUM(CC455,CC433)=0," ",SUM(CC455,CC433))</f>
        <v xml:space="preserve"> </v>
      </c>
      <c r="CD460" s="1159"/>
      <c r="CE460" s="1159"/>
      <c r="CF460" s="1160"/>
      <c r="CG460" s="1159" t="str">
        <f t="shared" ref="CG460" si="538">IF(SUM(CG455,CG433)=0," ",SUM(CG455,CG433))</f>
        <v xml:space="preserve"> </v>
      </c>
      <c r="CH460" s="1159"/>
      <c r="CI460" s="1159"/>
      <c r="CJ460" s="1159"/>
      <c r="CK460" s="1159" t="str">
        <f t="shared" ref="CK460" si="539">IF(SUM(CK455,CK433)=0," ",SUM(CK455,CK433))</f>
        <v xml:space="preserve"> </v>
      </c>
      <c r="CL460" s="1159"/>
      <c r="CM460" s="1159"/>
      <c r="CN460" s="1159"/>
      <c r="CO460" s="1161" t="str">
        <f t="shared" ref="CO460" si="540">IF(SUM(CO455,CO433)=0," ",SUM(CO455,CO433))</f>
        <v xml:space="preserve"> </v>
      </c>
      <c r="CP460" s="1161"/>
      <c r="CQ460" s="1161"/>
      <c r="CR460" s="1161" t="str">
        <f t="shared" ref="CR460" si="541">IF(SUM(CR455,CR433)=0," ",SUM(CR455,CR433))</f>
        <v xml:space="preserve"> </v>
      </c>
      <c r="CS460" s="1161"/>
      <c r="CT460" s="1161"/>
      <c r="CU460" s="643"/>
      <c r="CV460" s="251"/>
      <c r="CW460" s="212"/>
      <c r="CX460" s="160"/>
      <c r="CY460" s="1241"/>
      <c r="CZ460" s="1241"/>
      <c r="DA460" s="1241"/>
      <c r="DB460" s="1241"/>
      <c r="DC460" s="1242"/>
      <c r="DD460" s="1142"/>
      <c r="DE460" s="1141"/>
      <c r="DF460" s="1141"/>
      <c r="DG460" s="1141"/>
      <c r="DH460" s="1141"/>
      <c r="DI460" s="1141"/>
      <c r="DJ460" s="626"/>
      <c r="DK460" s="1243"/>
      <c r="DL460" s="1243"/>
      <c r="DM460" s="1243"/>
      <c r="DN460" s="1243"/>
      <c r="DO460" s="1244"/>
      <c r="DP460" s="1142"/>
      <c r="DQ460" s="1141"/>
      <c r="DR460" s="1141"/>
      <c r="DS460" s="1141"/>
      <c r="DT460" s="1141"/>
      <c r="DU460" s="1141"/>
      <c r="DV460" s="15"/>
      <c r="DW460" s="1158" t="str">
        <f>IF('FRONT PAGE'!$A$1="www.fly-logics.com","TOTAL
ANNUAL",0)</f>
        <v>TOTAL
ANNUAL</v>
      </c>
      <c r="DX460" s="1158"/>
      <c r="DY460" s="1158"/>
      <c r="DZ460" s="1158"/>
      <c r="EA460" s="1158"/>
      <c r="EB460" s="1159" t="str">
        <f t="shared" ref="EB460" si="542">IF(SUM(EB455,EB433)=0," ",SUM(EB455,EB433))</f>
        <v xml:space="preserve"> </v>
      </c>
      <c r="EC460" s="1159"/>
      <c r="ED460" s="1159"/>
      <c r="EE460" s="1160"/>
      <c r="EF460" s="1159" t="str">
        <f t="shared" ref="EF460" si="543">IF(SUM(EF455,EF433)=0," ",SUM(EF455,EF433))</f>
        <v xml:space="preserve"> </v>
      </c>
      <c r="EG460" s="1159"/>
      <c r="EH460" s="1159"/>
      <c r="EI460" s="1159"/>
      <c r="EJ460" s="1159" t="str">
        <f t="shared" ref="EJ460" si="544">IF(SUM(EJ455,EJ433)=0," ",SUM(EJ455,EJ433))</f>
        <v xml:space="preserve"> </v>
      </c>
      <c r="EK460" s="1159"/>
      <c r="EL460" s="1159"/>
      <c r="EM460" s="1159"/>
      <c r="EN460" s="1161" t="str">
        <f t="shared" ref="EN460" si="545">IF(SUM(EN455,EN433)=0," ",SUM(EN455,EN433))</f>
        <v xml:space="preserve"> </v>
      </c>
      <c r="EO460" s="1161"/>
      <c r="EP460" s="1161"/>
      <c r="EQ460" s="1161" t="str">
        <f t="shared" ref="EQ460" si="546">IF(SUM(EQ455,EQ433)=0," ",SUM(EQ455,EQ433))</f>
        <v xml:space="preserve"> </v>
      </c>
      <c r="ER460" s="1161"/>
      <c r="ES460" s="1161"/>
      <c r="ET460" s="643"/>
      <c r="EU460" s="160"/>
      <c r="EV460" s="1241"/>
      <c r="EW460" s="1241"/>
      <c r="EX460" s="1241"/>
      <c r="EY460" s="1241"/>
      <c r="EZ460" s="1242"/>
      <c r="FA460" s="1142"/>
      <c r="FB460" s="1141"/>
      <c r="FC460" s="1141"/>
      <c r="FD460" s="1141"/>
      <c r="FE460" s="1141"/>
      <c r="FF460" s="1141"/>
      <c r="FG460" s="626"/>
      <c r="FH460" s="1243"/>
      <c r="FI460" s="1243"/>
      <c r="FJ460" s="1243"/>
      <c r="FK460" s="1243"/>
      <c r="FL460" s="1244"/>
      <c r="FM460" s="1142"/>
      <c r="FN460" s="1141"/>
      <c r="FO460" s="1141"/>
      <c r="FP460" s="1141"/>
      <c r="FQ460" s="1141"/>
      <c r="FR460" s="1141"/>
      <c r="FS460" s="15"/>
      <c r="FT460" s="1158" t="str">
        <f>IF('FRONT PAGE'!$A$1="www.fly-logics.com","TOTAL
ANNUAL",0)</f>
        <v>TOTAL
ANNUAL</v>
      </c>
      <c r="FU460" s="1158"/>
      <c r="FV460" s="1158"/>
      <c r="FW460" s="1158"/>
      <c r="FX460" s="1158"/>
      <c r="FY460" s="1159" t="str">
        <f t="shared" ref="FY460" si="547">IF(SUM(FY455,FY433)=0," ",SUM(FY455,FY433))</f>
        <v xml:space="preserve"> </v>
      </c>
      <c r="FZ460" s="1159"/>
      <c r="GA460" s="1159"/>
      <c r="GB460" s="1160"/>
      <c r="GC460" s="1159" t="str">
        <f t="shared" ref="GC460" si="548">IF(SUM(GC455,GC433)=0," ",SUM(GC455,GC433))</f>
        <v xml:space="preserve"> </v>
      </c>
      <c r="GD460" s="1159"/>
      <c r="GE460" s="1159"/>
      <c r="GF460" s="1159"/>
      <c r="GG460" s="1159" t="str">
        <f t="shared" ref="GG460" si="549">IF(SUM(GG455,GG433)=0," ",SUM(GG455,GG433))</f>
        <v xml:space="preserve"> </v>
      </c>
      <c r="GH460" s="1159"/>
      <c r="GI460" s="1159"/>
      <c r="GJ460" s="1159"/>
      <c r="GK460" s="1161" t="str">
        <f t="shared" ref="GK460" si="550">IF(SUM(GK455,GK433)=0," ",SUM(GK455,GK433))</f>
        <v xml:space="preserve"> </v>
      </c>
      <c r="GL460" s="1161"/>
      <c r="GM460" s="1161"/>
      <c r="GN460" s="1161" t="str">
        <f t="shared" ref="GN460" si="551">IF(SUM(GN455,GN433)=0," ",SUM(GN455,GN433))</f>
        <v xml:space="preserve"> </v>
      </c>
      <c r="GO460" s="1161"/>
      <c r="GP460" s="1161"/>
      <c r="GQ460" s="643"/>
      <c r="GR460" s="6"/>
    </row>
    <row r="461" spans="1:200" ht="3" customHeight="1" x14ac:dyDescent="0.25">
      <c r="A461" s="212"/>
      <c r="B461" s="160"/>
      <c r="C461" s="624"/>
      <c r="D461" s="624"/>
      <c r="E461" s="624"/>
      <c r="F461" s="624"/>
      <c r="G461" s="624"/>
      <c r="H461" s="624"/>
      <c r="I461" s="624"/>
      <c r="J461" s="624"/>
      <c r="K461" s="624"/>
      <c r="L461" s="624"/>
      <c r="M461" s="624"/>
      <c r="N461" s="624"/>
      <c r="O461" s="624"/>
      <c r="P461" s="624"/>
      <c r="Q461" s="624"/>
      <c r="R461" s="624"/>
      <c r="S461" s="624"/>
      <c r="T461" s="624"/>
      <c r="U461" s="624"/>
      <c r="V461" s="624"/>
      <c r="W461" s="624"/>
      <c r="X461" s="624"/>
      <c r="Y461" s="624"/>
      <c r="Z461" s="15"/>
      <c r="AA461" s="1158"/>
      <c r="AB461" s="1158"/>
      <c r="AC461" s="1158"/>
      <c r="AD461" s="1158"/>
      <c r="AE461" s="1158"/>
      <c r="AF461" s="1159"/>
      <c r="AG461" s="1159"/>
      <c r="AH461" s="1159"/>
      <c r="AI461" s="1160"/>
      <c r="AJ461" s="1159"/>
      <c r="AK461" s="1159"/>
      <c r="AL461" s="1159"/>
      <c r="AM461" s="1159"/>
      <c r="AN461" s="1159"/>
      <c r="AO461" s="1159"/>
      <c r="AP461" s="1159"/>
      <c r="AQ461" s="1159"/>
      <c r="AR461" s="1161"/>
      <c r="AS461" s="1161"/>
      <c r="AT461" s="1161"/>
      <c r="AU461" s="1161"/>
      <c r="AV461" s="1161"/>
      <c r="AW461" s="1161"/>
      <c r="AX461" s="643"/>
      <c r="AY461" s="160"/>
      <c r="AZ461" s="624"/>
      <c r="BA461" s="624"/>
      <c r="BB461" s="624"/>
      <c r="BC461" s="624"/>
      <c r="BD461" s="624"/>
      <c r="BE461" s="624"/>
      <c r="BF461" s="624"/>
      <c r="BG461" s="624"/>
      <c r="BH461" s="624"/>
      <c r="BI461" s="624"/>
      <c r="BJ461" s="624"/>
      <c r="BK461" s="624"/>
      <c r="BL461" s="624"/>
      <c r="BM461" s="624"/>
      <c r="BN461" s="624"/>
      <c r="BO461" s="624"/>
      <c r="BP461" s="624"/>
      <c r="BQ461" s="624"/>
      <c r="BR461" s="624"/>
      <c r="BS461" s="624"/>
      <c r="BT461" s="624"/>
      <c r="BU461" s="624"/>
      <c r="BV461" s="624"/>
      <c r="BW461" s="15"/>
      <c r="BX461" s="1158"/>
      <c r="BY461" s="1158"/>
      <c r="BZ461" s="1158"/>
      <c r="CA461" s="1158"/>
      <c r="CB461" s="1158"/>
      <c r="CC461" s="1159"/>
      <c r="CD461" s="1159"/>
      <c r="CE461" s="1159"/>
      <c r="CF461" s="1160"/>
      <c r="CG461" s="1159"/>
      <c r="CH461" s="1159"/>
      <c r="CI461" s="1159"/>
      <c r="CJ461" s="1159"/>
      <c r="CK461" s="1159"/>
      <c r="CL461" s="1159"/>
      <c r="CM461" s="1159"/>
      <c r="CN461" s="1159"/>
      <c r="CO461" s="1161"/>
      <c r="CP461" s="1161"/>
      <c r="CQ461" s="1161"/>
      <c r="CR461" s="1161"/>
      <c r="CS461" s="1161"/>
      <c r="CT461" s="1161"/>
      <c r="CU461" s="643"/>
      <c r="CV461" s="251"/>
      <c r="CW461" s="212"/>
      <c r="CX461" s="160"/>
      <c r="CY461" s="624"/>
      <c r="CZ461" s="624"/>
      <c r="DA461" s="624"/>
      <c r="DB461" s="624"/>
      <c r="DC461" s="624"/>
      <c r="DD461" s="624"/>
      <c r="DE461" s="624"/>
      <c r="DF461" s="624"/>
      <c r="DG461" s="624"/>
      <c r="DH461" s="624"/>
      <c r="DI461" s="624"/>
      <c r="DJ461" s="624"/>
      <c r="DK461" s="624"/>
      <c r="DL461" s="624"/>
      <c r="DM461" s="624"/>
      <c r="DN461" s="624"/>
      <c r="DO461" s="624"/>
      <c r="DP461" s="624"/>
      <c r="DQ461" s="624"/>
      <c r="DR461" s="624"/>
      <c r="DS461" s="624"/>
      <c r="DT461" s="624"/>
      <c r="DU461" s="624"/>
      <c r="DV461" s="15"/>
      <c r="DW461" s="1158"/>
      <c r="DX461" s="1158"/>
      <c r="DY461" s="1158"/>
      <c r="DZ461" s="1158"/>
      <c r="EA461" s="1158"/>
      <c r="EB461" s="1159"/>
      <c r="EC461" s="1159"/>
      <c r="ED461" s="1159"/>
      <c r="EE461" s="1160"/>
      <c r="EF461" s="1159"/>
      <c r="EG461" s="1159"/>
      <c r="EH461" s="1159"/>
      <c r="EI461" s="1159"/>
      <c r="EJ461" s="1159"/>
      <c r="EK461" s="1159"/>
      <c r="EL461" s="1159"/>
      <c r="EM461" s="1159"/>
      <c r="EN461" s="1161"/>
      <c r="EO461" s="1161"/>
      <c r="EP461" s="1161"/>
      <c r="EQ461" s="1161"/>
      <c r="ER461" s="1161"/>
      <c r="ES461" s="1161"/>
      <c r="ET461" s="643"/>
      <c r="EU461" s="160"/>
      <c r="EV461" s="624"/>
      <c r="EW461" s="624"/>
      <c r="EX461" s="624"/>
      <c r="EY461" s="624"/>
      <c r="EZ461" s="624"/>
      <c r="FA461" s="624"/>
      <c r="FB461" s="624"/>
      <c r="FC461" s="624"/>
      <c r="FD461" s="624"/>
      <c r="FE461" s="624"/>
      <c r="FF461" s="624"/>
      <c r="FG461" s="624"/>
      <c r="FH461" s="624"/>
      <c r="FI461" s="624"/>
      <c r="FJ461" s="624"/>
      <c r="FK461" s="624"/>
      <c r="FL461" s="624"/>
      <c r="FM461" s="624"/>
      <c r="FN461" s="624"/>
      <c r="FO461" s="624"/>
      <c r="FP461" s="624"/>
      <c r="FQ461" s="624"/>
      <c r="FR461" s="624"/>
      <c r="FS461" s="15"/>
      <c r="FT461" s="1158"/>
      <c r="FU461" s="1158"/>
      <c r="FV461" s="1158"/>
      <c r="FW461" s="1158"/>
      <c r="FX461" s="1158"/>
      <c r="FY461" s="1159"/>
      <c r="FZ461" s="1159"/>
      <c r="GA461" s="1159"/>
      <c r="GB461" s="1160"/>
      <c r="GC461" s="1159"/>
      <c r="GD461" s="1159"/>
      <c r="GE461" s="1159"/>
      <c r="GF461" s="1159"/>
      <c r="GG461" s="1159"/>
      <c r="GH461" s="1159"/>
      <c r="GI461" s="1159"/>
      <c r="GJ461" s="1159"/>
      <c r="GK461" s="1161"/>
      <c r="GL461" s="1161"/>
      <c r="GM461" s="1161"/>
      <c r="GN461" s="1161"/>
      <c r="GO461" s="1161"/>
      <c r="GP461" s="1161"/>
      <c r="GQ461" s="643"/>
      <c r="GR461" s="6"/>
    </row>
    <row r="462" spans="1:200" ht="10.5" customHeight="1" x14ac:dyDescent="0.25">
      <c r="A462" s="212"/>
      <c r="B462" s="160"/>
      <c r="C462" s="1243" t="str">
        <f>IF('FRONT PAGE'!$A$1="www.fly-logics.com","IFR",0)</f>
        <v>IFR</v>
      </c>
      <c r="D462" s="1243"/>
      <c r="E462" s="1243"/>
      <c r="F462" s="1243"/>
      <c r="G462" s="1244"/>
      <c r="H462" s="1140" t="str">
        <f>IF(SUMIFS(LOGBOOK!$V$5:$V$1036129,LOGBOOK!$D$5:$D$1036129,F415,LOGBOOK!$E$5:$E$1036129,L415,LOGBOOK!$AN$5:$AN$1036129,V415,LOGBOOK!$AB$5:$AB$1036129,"&gt;0")=0," ",SUMIFS(LOGBOOK!$V$5:$V$1036129,LOGBOOK!$D$5:$D$1036129,F415,LOGBOOK!$E$5:$E$1036129,L415,LOGBOOK!$AN$5:$AN$1036129,V415,LOGBOOK!$AB$5:$AB$1036129,"&gt;0"))</f>
        <v xml:space="preserve"> </v>
      </c>
      <c r="I462" s="1141"/>
      <c r="J462" s="1141"/>
      <c r="K462" s="1141"/>
      <c r="L462" s="1141"/>
      <c r="M462" s="1141"/>
      <c r="N462" s="626"/>
      <c r="O462" s="1243" t="str">
        <f>IF('FRONT PAGE'!$A$1="www.fly-logics.com","NIGHT",0)</f>
        <v>NIGHT</v>
      </c>
      <c r="P462" s="1243"/>
      <c r="Q462" s="1243"/>
      <c r="R462" s="1243"/>
      <c r="S462" s="1244"/>
      <c r="T462" s="1140" t="str">
        <f>IF(SUMIFS(LOGBOOK!$U$5:$U$1036129,LOGBOOK!$D$5:$D$1036129,F415,LOGBOOK!$E$5:$E$1036129,L415,LOGBOOK!$AN$5:$AN$1036129,V415,LOGBOOK!$AB$5:$AB$1036129,"&gt;0")=0," ",SUMIFS(LOGBOOK!$U$5:$U$1036129,LOGBOOK!$D$5:$D$1036129,F415,LOGBOOK!$E$5:$E$1036129,L415,LOGBOOK!$AN$5:$AN$1036129,V415,LOGBOOK!$AB$5:$AB$1036129,"&gt;0"))</f>
        <v xml:space="preserve"> </v>
      </c>
      <c r="U462" s="1141"/>
      <c r="V462" s="1141"/>
      <c r="W462" s="1141"/>
      <c r="X462" s="1141"/>
      <c r="Y462" s="1141"/>
      <c r="Z462" s="15"/>
      <c r="AA462" s="1158"/>
      <c r="AB462" s="1158"/>
      <c r="AC462" s="1158"/>
      <c r="AD462" s="1158"/>
      <c r="AE462" s="1158"/>
      <c r="AF462" s="1159"/>
      <c r="AG462" s="1159"/>
      <c r="AH462" s="1159"/>
      <c r="AI462" s="1160"/>
      <c r="AJ462" s="1159"/>
      <c r="AK462" s="1159"/>
      <c r="AL462" s="1159"/>
      <c r="AM462" s="1159"/>
      <c r="AN462" s="1159"/>
      <c r="AO462" s="1159"/>
      <c r="AP462" s="1159"/>
      <c r="AQ462" s="1159"/>
      <c r="AR462" s="1161"/>
      <c r="AS462" s="1161"/>
      <c r="AT462" s="1161"/>
      <c r="AU462" s="1161"/>
      <c r="AV462" s="1161"/>
      <c r="AW462" s="1161"/>
      <c r="AX462" s="643"/>
      <c r="AY462" s="160"/>
      <c r="AZ462" s="1243" t="str">
        <f>IF('FRONT PAGE'!$A$1="www.fly-logics.com","IFR",0)</f>
        <v>IFR</v>
      </c>
      <c r="BA462" s="1243"/>
      <c r="BB462" s="1243"/>
      <c r="BC462" s="1243"/>
      <c r="BD462" s="1244"/>
      <c r="BE462" s="1140" t="str">
        <f>IF(SUMIFS(LOGBOOK!$V$5:$V$1036129,LOGBOOK!$D$5:$D$1036129,BC415,LOGBOOK!$E$5:$E$1036129,BI415,LOGBOOK!$AN$5:$AN$1036129,BS415,LOGBOOK!$AB$5:$AB$1036129,"&gt;0")=0," ",SUMIFS(LOGBOOK!$V$5:$V$1036129,LOGBOOK!$D$5:$D$1036129,BC415,LOGBOOK!$E$5:$E$1036129,BI415,LOGBOOK!$AN$5:$AN$1036129,BS415,LOGBOOK!$AB$5:$AB$1036129,"&gt;0"))</f>
        <v xml:space="preserve"> </v>
      </c>
      <c r="BF462" s="1141"/>
      <c r="BG462" s="1141"/>
      <c r="BH462" s="1141"/>
      <c r="BI462" s="1141"/>
      <c r="BJ462" s="1141"/>
      <c r="BK462" s="626"/>
      <c r="BL462" s="1243" t="str">
        <f>IF('FRONT PAGE'!$A$1="www.fly-logics.com","NIGHT",0)</f>
        <v>NIGHT</v>
      </c>
      <c r="BM462" s="1243"/>
      <c r="BN462" s="1243"/>
      <c r="BO462" s="1243"/>
      <c r="BP462" s="1244"/>
      <c r="BQ462" s="1140" t="str">
        <f>IF(SUMIFS(LOGBOOK!$U$5:$U$1036129,LOGBOOK!$D$5:$D$1036129,BC415,LOGBOOK!$E$5:$E$1036129,BI415,LOGBOOK!$AN$5:$AN$1036129,BS415,LOGBOOK!$AB$5:$AB$1036129,"&gt;0")=0," ",SUMIFS(LOGBOOK!$U$5:$U$1036129,LOGBOOK!$D$5:$D$1036129,BC415,LOGBOOK!$E$5:$E$1036129,BI415,LOGBOOK!$AN$5:$AN$1036129,BS415,LOGBOOK!$AB$5:$AB$1036129,"&gt;0"))</f>
        <v xml:space="preserve"> </v>
      </c>
      <c r="BR462" s="1141"/>
      <c r="BS462" s="1141"/>
      <c r="BT462" s="1141"/>
      <c r="BU462" s="1141"/>
      <c r="BV462" s="1141"/>
      <c r="BW462" s="15"/>
      <c r="BX462" s="1158"/>
      <c r="BY462" s="1158"/>
      <c r="BZ462" s="1158"/>
      <c r="CA462" s="1158"/>
      <c r="CB462" s="1158"/>
      <c r="CC462" s="1159"/>
      <c r="CD462" s="1159"/>
      <c r="CE462" s="1159"/>
      <c r="CF462" s="1160"/>
      <c r="CG462" s="1159"/>
      <c r="CH462" s="1159"/>
      <c r="CI462" s="1159"/>
      <c r="CJ462" s="1159"/>
      <c r="CK462" s="1159"/>
      <c r="CL462" s="1159"/>
      <c r="CM462" s="1159"/>
      <c r="CN462" s="1159"/>
      <c r="CO462" s="1161"/>
      <c r="CP462" s="1161"/>
      <c r="CQ462" s="1161"/>
      <c r="CR462" s="1161"/>
      <c r="CS462" s="1161"/>
      <c r="CT462" s="1161"/>
      <c r="CU462" s="643"/>
      <c r="CV462" s="251"/>
      <c r="CW462" s="212"/>
      <c r="CX462" s="160"/>
      <c r="CY462" s="1243" t="str">
        <f>IF('FRONT PAGE'!$A$1="www.fly-logics.com","IFR",0)</f>
        <v>IFR</v>
      </c>
      <c r="CZ462" s="1243"/>
      <c r="DA462" s="1243"/>
      <c r="DB462" s="1243"/>
      <c r="DC462" s="1244"/>
      <c r="DD462" s="1140" t="str">
        <f>IF(SUMIFS(LOGBOOK!$V$5:$V$1036129,LOGBOOK!$D$5:$D$1036129,DB415,LOGBOOK!$E$5:$E$1036129,DH415,LOGBOOK!$AN$5:$AN$1036129,DR415,LOGBOOK!$AB$5:$AB$1036129,"&gt;0")=0," ",SUMIFS(LOGBOOK!$V$5:$V$1036129,LOGBOOK!$D$5:$D$1036129,DB415,LOGBOOK!$E$5:$E$1036129,DH415,LOGBOOK!$AN$5:$AN$1036129,DR415,LOGBOOK!$AB$5:$AB$1036129,"&gt;0"))</f>
        <v xml:space="preserve"> </v>
      </c>
      <c r="DE462" s="1141"/>
      <c r="DF462" s="1141"/>
      <c r="DG462" s="1141"/>
      <c r="DH462" s="1141"/>
      <c r="DI462" s="1141"/>
      <c r="DJ462" s="626"/>
      <c r="DK462" s="1243" t="str">
        <f>IF('FRONT PAGE'!$A$1="www.fly-logics.com","NIGHT",0)</f>
        <v>NIGHT</v>
      </c>
      <c r="DL462" s="1243"/>
      <c r="DM462" s="1243"/>
      <c r="DN462" s="1243"/>
      <c r="DO462" s="1244"/>
      <c r="DP462" s="1140" t="str">
        <f>IF(SUMIFS(LOGBOOK!$U$5:$U$1036129,LOGBOOK!$D$5:$D$1036129,DB415,LOGBOOK!$E$5:$E$1036129,DH415,LOGBOOK!$AN$5:$AN$1036129,DR415,LOGBOOK!$AB$5:$AB$1036129,"&gt;0")=0," ",SUMIFS(LOGBOOK!$U$5:$U$1036129,LOGBOOK!$D$5:$D$1036129,DB415,LOGBOOK!$E$5:$E$1036129,DH415,LOGBOOK!$AN$5:$AN$1036129,DR415,LOGBOOK!$AB$5:$AB$1036129,"&gt;0"))</f>
        <v xml:space="preserve"> </v>
      </c>
      <c r="DQ462" s="1141"/>
      <c r="DR462" s="1141"/>
      <c r="DS462" s="1141"/>
      <c r="DT462" s="1141"/>
      <c r="DU462" s="1141"/>
      <c r="DV462" s="15"/>
      <c r="DW462" s="1158"/>
      <c r="DX462" s="1158"/>
      <c r="DY462" s="1158"/>
      <c r="DZ462" s="1158"/>
      <c r="EA462" s="1158"/>
      <c r="EB462" s="1159"/>
      <c r="EC462" s="1159"/>
      <c r="ED462" s="1159"/>
      <c r="EE462" s="1160"/>
      <c r="EF462" s="1159"/>
      <c r="EG462" s="1159"/>
      <c r="EH462" s="1159"/>
      <c r="EI462" s="1159"/>
      <c r="EJ462" s="1159"/>
      <c r="EK462" s="1159"/>
      <c r="EL462" s="1159"/>
      <c r="EM462" s="1159"/>
      <c r="EN462" s="1161"/>
      <c r="EO462" s="1161"/>
      <c r="EP462" s="1161"/>
      <c r="EQ462" s="1161"/>
      <c r="ER462" s="1161"/>
      <c r="ES462" s="1161"/>
      <c r="ET462" s="643"/>
      <c r="EU462" s="160"/>
      <c r="EV462" s="1243" t="str">
        <f>IF('FRONT PAGE'!$A$1="www.fly-logics.com","IFR",0)</f>
        <v>IFR</v>
      </c>
      <c r="EW462" s="1243"/>
      <c r="EX462" s="1243"/>
      <c r="EY462" s="1243"/>
      <c r="EZ462" s="1244"/>
      <c r="FA462" s="1140" t="str">
        <f>IF(SUMIFS(LOGBOOK!$V$5:$V$1036129,LOGBOOK!$D$5:$D$1036129,EY415,LOGBOOK!$E$5:$E$1036129,FE415,LOGBOOK!$AN$5:$AN$1036129,FO415,LOGBOOK!$AB$5:$AB$1036129,"&gt;0")=0," ",SUMIFS(LOGBOOK!$V$5:$V$1036129,LOGBOOK!$D$5:$D$1036129,EY415,LOGBOOK!$E$5:$E$1036129,FE415,LOGBOOK!$AN$5:$AN$1036129,FO415,LOGBOOK!$AB$5:$AB$1036129,"&gt;0"))</f>
        <v xml:space="preserve"> </v>
      </c>
      <c r="FB462" s="1141"/>
      <c r="FC462" s="1141"/>
      <c r="FD462" s="1141"/>
      <c r="FE462" s="1141"/>
      <c r="FF462" s="1141"/>
      <c r="FG462" s="626"/>
      <c r="FH462" s="1243" t="str">
        <f>IF('FRONT PAGE'!$A$1="www.fly-logics.com","NIGHT",0)</f>
        <v>NIGHT</v>
      </c>
      <c r="FI462" s="1243"/>
      <c r="FJ462" s="1243"/>
      <c r="FK462" s="1243"/>
      <c r="FL462" s="1244"/>
      <c r="FM462" s="1140" t="str">
        <f>IF(SUMIFS(LOGBOOK!$U$5:$U$1036129,LOGBOOK!$D$5:$D$1036129,EY415,LOGBOOK!$E$5:$E$1036129,FE415,LOGBOOK!$AN$5:$AN$1036129,FO415,LOGBOOK!$AB$5:$AB$1036129,"&gt;0")=0," ",SUMIFS(LOGBOOK!$U$5:$U$1036129,LOGBOOK!$D$5:$D$1036129,EY415,LOGBOOK!$E$5:$E$1036129,FE415,LOGBOOK!$AN$5:$AN$1036129,FO415,LOGBOOK!$AB$5:$AB$1036129,"&gt;0"))</f>
        <v xml:space="preserve"> </v>
      </c>
      <c r="FN462" s="1141"/>
      <c r="FO462" s="1141"/>
      <c r="FP462" s="1141"/>
      <c r="FQ462" s="1141"/>
      <c r="FR462" s="1141"/>
      <c r="FS462" s="15"/>
      <c r="FT462" s="1158"/>
      <c r="FU462" s="1158"/>
      <c r="FV462" s="1158"/>
      <c r="FW462" s="1158"/>
      <c r="FX462" s="1158"/>
      <c r="FY462" s="1159"/>
      <c r="FZ462" s="1159"/>
      <c r="GA462" s="1159"/>
      <c r="GB462" s="1160"/>
      <c r="GC462" s="1159"/>
      <c r="GD462" s="1159"/>
      <c r="GE462" s="1159"/>
      <c r="GF462" s="1159"/>
      <c r="GG462" s="1159"/>
      <c r="GH462" s="1159"/>
      <c r="GI462" s="1159"/>
      <c r="GJ462" s="1159"/>
      <c r="GK462" s="1161"/>
      <c r="GL462" s="1161"/>
      <c r="GM462" s="1161"/>
      <c r="GN462" s="1161"/>
      <c r="GO462" s="1161"/>
      <c r="GP462" s="1161"/>
      <c r="GQ462" s="643"/>
      <c r="GR462" s="6"/>
    </row>
    <row r="463" spans="1:200" ht="4.5" customHeight="1" x14ac:dyDescent="0.25">
      <c r="A463" s="212"/>
      <c r="B463" s="160"/>
      <c r="C463" s="1243"/>
      <c r="D463" s="1243"/>
      <c r="E463" s="1243"/>
      <c r="F463" s="1243"/>
      <c r="G463" s="1244"/>
      <c r="H463" s="1142"/>
      <c r="I463" s="1141"/>
      <c r="J463" s="1141"/>
      <c r="K463" s="1141"/>
      <c r="L463" s="1141"/>
      <c r="M463" s="1141"/>
      <c r="N463" s="626"/>
      <c r="O463" s="1243"/>
      <c r="P463" s="1243"/>
      <c r="Q463" s="1243"/>
      <c r="R463" s="1243"/>
      <c r="S463" s="1244"/>
      <c r="T463" s="1142"/>
      <c r="U463" s="1141"/>
      <c r="V463" s="1141"/>
      <c r="W463" s="1141"/>
      <c r="X463" s="1141"/>
      <c r="Y463" s="1141"/>
      <c r="Z463" s="15"/>
      <c r="AA463" s="1158"/>
      <c r="AB463" s="1158"/>
      <c r="AC463" s="1158"/>
      <c r="AD463" s="1158"/>
      <c r="AE463" s="1158"/>
      <c r="AF463" s="1159"/>
      <c r="AG463" s="1159"/>
      <c r="AH463" s="1159"/>
      <c r="AI463" s="1160"/>
      <c r="AJ463" s="1159"/>
      <c r="AK463" s="1159"/>
      <c r="AL463" s="1159"/>
      <c r="AM463" s="1159"/>
      <c r="AN463" s="1159"/>
      <c r="AO463" s="1159"/>
      <c r="AP463" s="1159"/>
      <c r="AQ463" s="1159"/>
      <c r="AR463" s="1161"/>
      <c r="AS463" s="1161"/>
      <c r="AT463" s="1161"/>
      <c r="AU463" s="1161"/>
      <c r="AV463" s="1161"/>
      <c r="AW463" s="1161"/>
      <c r="AX463" s="643"/>
      <c r="AY463" s="160"/>
      <c r="AZ463" s="1243"/>
      <c r="BA463" s="1243"/>
      <c r="BB463" s="1243"/>
      <c r="BC463" s="1243"/>
      <c r="BD463" s="1244"/>
      <c r="BE463" s="1142"/>
      <c r="BF463" s="1141"/>
      <c r="BG463" s="1141"/>
      <c r="BH463" s="1141"/>
      <c r="BI463" s="1141"/>
      <c r="BJ463" s="1141"/>
      <c r="BK463" s="626"/>
      <c r="BL463" s="1243"/>
      <c r="BM463" s="1243"/>
      <c r="BN463" s="1243"/>
      <c r="BO463" s="1243"/>
      <c r="BP463" s="1244"/>
      <c r="BQ463" s="1142"/>
      <c r="BR463" s="1141"/>
      <c r="BS463" s="1141"/>
      <c r="BT463" s="1141"/>
      <c r="BU463" s="1141"/>
      <c r="BV463" s="1141"/>
      <c r="BW463" s="15"/>
      <c r="BX463" s="1158"/>
      <c r="BY463" s="1158"/>
      <c r="BZ463" s="1158"/>
      <c r="CA463" s="1158"/>
      <c r="CB463" s="1158"/>
      <c r="CC463" s="1159"/>
      <c r="CD463" s="1159"/>
      <c r="CE463" s="1159"/>
      <c r="CF463" s="1160"/>
      <c r="CG463" s="1159"/>
      <c r="CH463" s="1159"/>
      <c r="CI463" s="1159"/>
      <c r="CJ463" s="1159"/>
      <c r="CK463" s="1159"/>
      <c r="CL463" s="1159"/>
      <c r="CM463" s="1159"/>
      <c r="CN463" s="1159"/>
      <c r="CO463" s="1161"/>
      <c r="CP463" s="1161"/>
      <c r="CQ463" s="1161"/>
      <c r="CR463" s="1161"/>
      <c r="CS463" s="1161"/>
      <c r="CT463" s="1161"/>
      <c r="CU463" s="643"/>
      <c r="CV463" s="251"/>
      <c r="CW463" s="212"/>
      <c r="CX463" s="160"/>
      <c r="CY463" s="1243"/>
      <c r="CZ463" s="1243"/>
      <c r="DA463" s="1243"/>
      <c r="DB463" s="1243"/>
      <c r="DC463" s="1244"/>
      <c r="DD463" s="1142"/>
      <c r="DE463" s="1141"/>
      <c r="DF463" s="1141"/>
      <c r="DG463" s="1141"/>
      <c r="DH463" s="1141"/>
      <c r="DI463" s="1141"/>
      <c r="DJ463" s="626"/>
      <c r="DK463" s="1243"/>
      <c r="DL463" s="1243"/>
      <c r="DM463" s="1243"/>
      <c r="DN463" s="1243"/>
      <c r="DO463" s="1244"/>
      <c r="DP463" s="1142"/>
      <c r="DQ463" s="1141"/>
      <c r="DR463" s="1141"/>
      <c r="DS463" s="1141"/>
      <c r="DT463" s="1141"/>
      <c r="DU463" s="1141"/>
      <c r="DV463" s="15"/>
      <c r="DW463" s="1158"/>
      <c r="DX463" s="1158"/>
      <c r="DY463" s="1158"/>
      <c r="DZ463" s="1158"/>
      <c r="EA463" s="1158"/>
      <c r="EB463" s="1159"/>
      <c r="EC463" s="1159"/>
      <c r="ED463" s="1159"/>
      <c r="EE463" s="1160"/>
      <c r="EF463" s="1159"/>
      <c r="EG463" s="1159"/>
      <c r="EH463" s="1159"/>
      <c r="EI463" s="1159"/>
      <c r="EJ463" s="1159"/>
      <c r="EK463" s="1159"/>
      <c r="EL463" s="1159"/>
      <c r="EM463" s="1159"/>
      <c r="EN463" s="1161"/>
      <c r="EO463" s="1161"/>
      <c r="EP463" s="1161"/>
      <c r="EQ463" s="1161"/>
      <c r="ER463" s="1161"/>
      <c r="ES463" s="1161"/>
      <c r="ET463" s="643"/>
      <c r="EU463" s="160"/>
      <c r="EV463" s="1243"/>
      <c r="EW463" s="1243"/>
      <c r="EX463" s="1243"/>
      <c r="EY463" s="1243"/>
      <c r="EZ463" s="1244"/>
      <c r="FA463" s="1142"/>
      <c r="FB463" s="1141"/>
      <c r="FC463" s="1141"/>
      <c r="FD463" s="1141"/>
      <c r="FE463" s="1141"/>
      <c r="FF463" s="1141"/>
      <c r="FG463" s="626"/>
      <c r="FH463" s="1243"/>
      <c r="FI463" s="1243"/>
      <c r="FJ463" s="1243"/>
      <c r="FK463" s="1243"/>
      <c r="FL463" s="1244"/>
      <c r="FM463" s="1142"/>
      <c r="FN463" s="1141"/>
      <c r="FO463" s="1141"/>
      <c r="FP463" s="1141"/>
      <c r="FQ463" s="1141"/>
      <c r="FR463" s="1141"/>
      <c r="FS463" s="15"/>
      <c r="FT463" s="1158"/>
      <c r="FU463" s="1158"/>
      <c r="FV463" s="1158"/>
      <c r="FW463" s="1158"/>
      <c r="FX463" s="1158"/>
      <c r="FY463" s="1159"/>
      <c r="FZ463" s="1159"/>
      <c r="GA463" s="1159"/>
      <c r="GB463" s="1160"/>
      <c r="GC463" s="1159"/>
      <c r="GD463" s="1159"/>
      <c r="GE463" s="1159"/>
      <c r="GF463" s="1159"/>
      <c r="GG463" s="1159"/>
      <c r="GH463" s="1159"/>
      <c r="GI463" s="1159"/>
      <c r="GJ463" s="1159"/>
      <c r="GK463" s="1161"/>
      <c r="GL463" s="1161"/>
      <c r="GM463" s="1161"/>
      <c r="GN463" s="1161"/>
      <c r="GO463" s="1161"/>
      <c r="GP463" s="1161"/>
      <c r="GQ463" s="643"/>
      <c r="GR463" s="6"/>
    </row>
    <row r="464" spans="1:200" ht="5.25" customHeight="1" x14ac:dyDescent="0.25">
      <c r="A464" s="214"/>
      <c r="B464" s="1245"/>
      <c r="C464" s="1246"/>
      <c r="D464" s="1246"/>
      <c r="E464" s="1246"/>
      <c r="F464" s="1246"/>
      <c r="G464" s="1246"/>
      <c r="H464" s="1246"/>
      <c r="I464" s="1246"/>
      <c r="J464" s="1246"/>
      <c r="K464" s="1246"/>
      <c r="L464" s="1246"/>
      <c r="M464" s="1246"/>
      <c r="N464" s="1246"/>
      <c r="O464" s="1246"/>
      <c r="P464" s="1246"/>
      <c r="Q464" s="1246"/>
      <c r="R464" s="1246"/>
      <c r="S464" s="1246"/>
      <c r="T464" s="1246"/>
      <c r="U464" s="1246"/>
      <c r="V464" s="1246"/>
      <c r="W464" s="1246"/>
      <c r="X464" s="1246"/>
      <c r="Y464" s="1246"/>
      <c r="Z464" s="1246"/>
      <c r="AA464" s="1246"/>
      <c r="AB464" s="1246"/>
      <c r="AC464" s="1246"/>
      <c r="AD464" s="1246"/>
      <c r="AE464" s="1246"/>
      <c r="AF464" s="1246"/>
      <c r="AG464" s="1246"/>
      <c r="AH464" s="1246"/>
      <c r="AI464" s="1246"/>
      <c r="AJ464" s="1246"/>
      <c r="AK464" s="1246"/>
      <c r="AL464" s="1246"/>
      <c r="AM464" s="1246"/>
      <c r="AN464" s="1246"/>
      <c r="AO464" s="1246"/>
      <c r="AP464" s="1246"/>
      <c r="AQ464" s="1246"/>
      <c r="AR464" s="1246"/>
      <c r="AS464" s="1246"/>
      <c r="AT464" s="1246"/>
      <c r="AU464" s="1246"/>
      <c r="AV464" s="1246"/>
      <c r="AW464" s="1246"/>
      <c r="AX464" s="659"/>
      <c r="AY464" s="1245"/>
      <c r="AZ464" s="1246"/>
      <c r="BA464" s="1246"/>
      <c r="BB464" s="1246"/>
      <c r="BC464" s="1246"/>
      <c r="BD464" s="1246"/>
      <c r="BE464" s="1246"/>
      <c r="BF464" s="1246"/>
      <c r="BG464" s="1246"/>
      <c r="BH464" s="1246"/>
      <c r="BI464" s="1246"/>
      <c r="BJ464" s="1246"/>
      <c r="BK464" s="1246"/>
      <c r="BL464" s="1246"/>
      <c r="BM464" s="1246"/>
      <c r="BN464" s="1246"/>
      <c r="BO464" s="1246"/>
      <c r="BP464" s="1246"/>
      <c r="BQ464" s="1246"/>
      <c r="BR464" s="1246"/>
      <c r="BS464" s="1246"/>
      <c r="BT464" s="1246"/>
      <c r="BU464" s="1246"/>
      <c r="BV464" s="1246"/>
      <c r="BW464" s="1246"/>
      <c r="BX464" s="1246"/>
      <c r="BY464" s="1246"/>
      <c r="BZ464" s="1246"/>
      <c r="CA464" s="1246"/>
      <c r="CB464" s="1246"/>
      <c r="CC464" s="1246"/>
      <c r="CD464" s="1246"/>
      <c r="CE464" s="1246"/>
      <c r="CF464" s="1246"/>
      <c r="CG464" s="1246"/>
      <c r="CH464" s="1246"/>
      <c r="CI464" s="1246"/>
      <c r="CJ464" s="1246"/>
      <c r="CK464" s="1246"/>
      <c r="CL464" s="1246"/>
      <c r="CM464" s="1246"/>
      <c r="CN464" s="1246"/>
      <c r="CO464" s="1246"/>
      <c r="CP464" s="1246"/>
      <c r="CQ464" s="1246"/>
      <c r="CR464" s="1246"/>
      <c r="CS464" s="1246"/>
      <c r="CT464" s="1246"/>
      <c r="CU464" s="659"/>
      <c r="CV464" s="1247"/>
      <c r="CW464" s="214"/>
      <c r="CX464" s="1245"/>
      <c r="CY464" s="1246"/>
      <c r="CZ464" s="1246"/>
      <c r="DA464" s="1246"/>
      <c r="DB464" s="1246"/>
      <c r="DC464" s="1246"/>
      <c r="DD464" s="1246"/>
      <c r="DE464" s="1246"/>
      <c r="DF464" s="1246"/>
      <c r="DG464" s="1246"/>
      <c r="DH464" s="1246"/>
      <c r="DI464" s="1246"/>
      <c r="DJ464" s="1246"/>
      <c r="DK464" s="1246"/>
      <c r="DL464" s="1246"/>
      <c r="DM464" s="1246"/>
      <c r="DN464" s="1246"/>
      <c r="DO464" s="1246"/>
      <c r="DP464" s="1246"/>
      <c r="DQ464" s="1246"/>
      <c r="DR464" s="1246"/>
      <c r="DS464" s="1246"/>
      <c r="DT464" s="1246"/>
      <c r="DU464" s="1246"/>
      <c r="DV464" s="1246"/>
      <c r="DW464" s="1246"/>
      <c r="DX464" s="1246"/>
      <c r="DY464" s="1246"/>
      <c r="DZ464" s="1246"/>
      <c r="EA464" s="1246"/>
      <c r="EB464" s="1246"/>
      <c r="EC464" s="1246"/>
      <c r="ED464" s="1246"/>
      <c r="EE464" s="1246"/>
      <c r="EF464" s="1246"/>
      <c r="EG464" s="1246"/>
      <c r="EH464" s="1246"/>
      <c r="EI464" s="1246"/>
      <c r="EJ464" s="1246"/>
      <c r="EK464" s="1246"/>
      <c r="EL464" s="1246"/>
      <c r="EM464" s="1246"/>
      <c r="EN464" s="1246"/>
      <c r="EO464" s="1246"/>
      <c r="EP464" s="1246"/>
      <c r="EQ464" s="1246"/>
      <c r="ER464" s="1246"/>
      <c r="ES464" s="1246"/>
      <c r="ET464" s="659"/>
      <c r="EU464" s="1245"/>
      <c r="EV464" s="1246"/>
      <c r="EW464" s="1246"/>
      <c r="EX464" s="1246"/>
      <c r="EY464" s="1246"/>
      <c r="EZ464" s="1246"/>
      <c r="FA464" s="1246"/>
      <c r="FB464" s="1246"/>
      <c r="FC464" s="1246"/>
      <c r="FD464" s="1246"/>
      <c r="FE464" s="1246"/>
      <c r="FF464" s="1246"/>
      <c r="FG464" s="1246"/>
      <c r="FH464" s="1246"/>
      <c r="FI464" s="1246"/>
      <c r="FJ464" s="1246"/>
      <c r="FK464" s="1246"/>
      <c r="FL464" s="1246"/>
      <c r="FM464" s="1246"/>
      <c r="FN464" s="1246"/>
      <c r="FO464" s="1246"/>
      <c r="FP464" s="1246"/>
      <c r="FQ464" s="1246"/>
      <c r="FR464" s="1246"/>
      <c r="FS464" s="1246"/>
      <c r="FT464" s="1246"/>
      <c r="FU464" s="1246"/>
      <c r="FV464" s="1246"/>
      <c r="FW464" s="1246"/>
      <c r="FX464" s="1246"/>
      <c r="FY464" s="1246"/>
      <c r="FZ464" s="1246"/>
      <c r="GA464" s="1246"/>
      <c r="GB464" s="1246"/>
      <c r="GC464" s="1246"/>
      <c r="GD464" s="1246"/>
      <c r="GE464" s="1246"/>
      <c r="GF464" s="1246"/>
      <c r="GG464" s="1246"/>
      <c r="GH464" s="1246"/>
      <c r="GI464" s="1246"/>
      <c r="GJ464" s="1246"/>
      <c r="GK464" s="1246"/>
      <c r="GL464" s="1246"/>
      <c r="GM464" s="1246"/>
      <c r="GN464" s="1246"/>
      <c r="GO464" s="1246"/>
      <c r="GP464" s="1246"/>
      <c r="GQ464" s="659"/>
      <c r="GR464" s="6"/>
    </row>
    <row r="465" spans="1:200" ht="7.35" customHeight="1" x14ac:dyDescent="0.2">
      <c r="A465" s="1191" t="str">
        <f>IF(LOGBOOK!$A$2="  DATE  ","ANNUAL RESUME PER AIRCRAFT",0)</f>
        <v>ANNUAL RESUME PER AIRCRAFT</v>
      </c>
      <c r="B465" s="1192"/>
      <c r="C465" s="1192"/>
      <c r="D465" s="1192"/>
      <c r="E465" s="1192"/>
      <c r="F465" s="1192"/>
      <c r="G465" s="1192"/>
      <c r="H465" s="1192"/>
      <c r="I465" s="1192"/>
      <c r="J465" s="1192"/>
      <c r="K465" s="1192"/>
      <c r="L465" s="1192"/>
      <c r="M465" s="1192"/>
      <c r="N465" s="1192"/>
      <c r="O465" s="1192"/>
      <c r="P465" s="1192"/>
      <c r="Q465" s="1192"/>
      <c r="R465" s="1192"/>
      <c r="S465" s="1192"/>
      <c r="T465" s="1192"/>
      <c r="U465" s="1192"/>
      <c r="V465" s="1192"/>
      <c r="W465" s="1192"/>
      <c r="X465" s="1192"/>
      <c r="Y465" s="1192"/>
      <c r="Z465" s="1192"/>
      <c r="AA465" s="1192"/>
      <c r="AB465" s="1192"/>
      <c r="AC465" s="1192"/>
      <c r="AD465" s="1192"/>
      <c r="AE465" s="1192"/>
      <c r="AF465" s="1192"/>
      <c r="AG465" s="1192"/>
      <c r="AH465" s="1192"/>
      <c r="AI465" s="1192"/>
      <c r="AJ465" s="1192"/>
      <c r="AK465" s="1192"/>
      <c r="AL465" s="1192"/>
      <c r="AM465" s="1192"/>
      <c r="AN465" s="1192"/>
      <c r="AO465" s="1192"/>
      <c r="AP465" s="1192"/>
      <c r="AQ465" s="1192"/>
      <c r="AR465" s="1192"/>
      <c r="AS465" s="1192"/>
      <c r="AT465" s="1192"/>
      <c r="AU465" s="1192"/>
      <c r="AV465" s="1192"/>
      <c r="AW465" s="1192"/>
      <c r="AX465" s="1192"/>
      <c r="AY465" s="1213"/>
      <c r="AZ465" s="1213"/>
      <c r="BA465" s="1213"/>
      <c r="BB465" s="1213"/>
      <c r="BC465" s="1213"/>
      <c r="BD465" s="1213"/>
      <c r="BE465" s="1213"/>
      <c r="BF465" s="1213"/>
      <c r="BG465" s="1213"/>
      <c r="BH465" s="1213"/>
      <c r="BI465" s="1213"/>
      <c r="BJ465" s="1213"/>
      <c r="BK465" s="1213"/>
      <c r="BL465" s="1213"/>
      <c r="BM465" s="1213"/>
      <c r="BN465" s="1213"/>
      <c r="BO465" s="1213"/>
      <c r="BP465" s="1213"/>
      <c r="BQ465" s="1213"/>
      <c r="BR465" s="1213"/>
      <c r="BS465" s="1213"/>
      <c r="BT465" s="1213"/>
      <c r="BU465" s="1213"/>
      <c r="BV465" s="1213"/>
      <c r="BW465" s="1213"/>
      <c r="BX465" s="1213"/>
      <c r="BY465" s="1213"/>
      <c r="BZ465" s="1213"/>
      <c r="CA465" s="1213"/>
      <c r="CB465" s="1213"/>
      <c r="CC465" s="1213"/>
      <c r="CD465" s="1213"/>
      <c r="CE465" s="1213"/>
      <c r="CF465" s="1213"/>
      <c r="CG465" s="1213"/>
      <c r="CH465" s="1213"/>
      <c r="CI465" s="1213"/>
      <c r="CJ465" s="1213"/>
      <c r="CK465" s="1213"/>
      <c r="CL465" s="1213"/>
      <c r="CM465" s="1213"/>
      <c r="CN465" s="1213"/>
      <c r="CO465" s="1213"/>
      <c r="CP465" s="1213"/>
      <c r="CQ465" s="1213"/>
      <c r="CR465" s="1213"/>
      <c r="CS465" s="1213"/>
      <c r="CT465" s="1213"/>
      <c r="CU465" s="1213"/>
      <c r="CV465" s="246"/>
      <c r="CW465" s="1191" t="str">
        <f>IF(LOGBOOK!$A$2="  DATE  ","FLY LOGICS",0)</f>
        <v>FLY LOGICS</v>
      </c>
      <c r="CX465" s="1192"/>
      <c r="CY465" s="1192"/>
      <c r="CZ465" s="1192"/>
      <c r="DA465" s="1192"/>
      <c r="DB465" s="1192"/>
      <c r="DC465" s="1192"/>
      <c r="DD465" s="1192"/>
      <c r="DE465" s="1192"/>
      <c r="DF465" s="1192"/>
      <c r="DG465" s="1192"/>
      <c r="DH465" s="1192"/>
      <c r="DI465" s="1192"/>
      <c r="DJ465" s="1192"/>
      <c r="DK465" s="1192"/>
      <c r="DL465" s="1192"/>
      <c r="DM465" s="1192"/>
      <c r="DN465" s="1192"/>
      <c r="DO465" s="1192"/>
      <c r="DP465" s="1192"/>
      <c r="DQ465" s="1192"/>
      <c r="DR465" s="1192"/>
      <c r="DS465" s="1192"/>
      <c r="DT465" s="1192"/>
      <c r="DU465" s="1192"/>
      <c r="DV465" s="1192"/>
      <c r="DW465" s="1192"/>
      <c r="DX465" s="1192"/>
      <c r="DY465" s="1192"/>
      <c r="DZ465" s="1192"/>
      <c r="EA465" s="1192"/>
      <c r="EB465" s="1192"/>
      <c r="EC465" s="1192"/>
      <c r="ED465" s="1192"/>
      <c r="EE465" s="1192"/>
      <c r="EF465" s="1192"/>
      <c r="EG465" s="1192"/>
      <c r="EH465" s="1192"/>
      <c r="EI465" s="1192"/>
      <c r="EJ465" s="1192"/>
      <c r="EK465" s="1192"/>
      <c r="EL465" s="1192"/>
      <c r="EM465" s="1192"/>
      <c r="EN465" s="1192"/>
      <c r="EO465" s="1192"/>
      <c r="EP465" s="1192"/>
      <c r="EQ465" s="1192"/>
      <c r="ER465" s="1192"/>
      <c r="ES465" s="1192"/>
      <c r="ET465" s="1192"/>
      <c r="EU465" s="1213" t="str">
        <f>IF(LOGBOOK!$A$2="  DATE  ","ANNUAL RESUME PER AIRCRAFT",0)</f>
        <v>ANNUAL RESUME PER AIRCRAFT</v>
      </c>
      <c r="EV465" s="1213"/>
      <c r="EW465" s="1213"/>
      <c r="EX465" s="1213"/>
      <c r="EY465" s="1213"/>
      <c r="EZ465" s="1213"/>
      <c r="FA465" s="1213"/>
      <c r="FB465" s="1213"/>
      <c r="FC465" s="1213"/>
      <c r="FD465" s="1213"/>
      <c r="FE465" s="1213"/>
      <c r="FF465" s="1213"/>
      <c r="FG465" s="1213"/>
      <c r="FH465" s="1213"/>
      <c r="FI465" s="1213"/>
      <c r="FJ465" s="1213"/>
      <c r="FK465" s="1213"/>
      <c r="FL465" s="1213"/>
      <c r="FM465" s="1213"/>
      <c r="FN465" s="1213"/>
      <c r="FO465" s="1213"/>
      <c r="FP465" s="1213"/>
      <c r="FQ465" s="1213"/>
      <c r="FR465" s="1213"/>
      <c r="FS465" s="1213"/>
      <c r="FT465" s="1213"/>
      <c r="FU465" s="1213"/>
      <c r="FV465" s="1213"/>
      <c r="FW465" s="1213"/>
      <c r="FX465" s="1213"/>
      <c r="FY465" s="1213"/>
      <c r="FZ465" s="1213"/>
      <c r="GA465" s="1213"/>
      <c r="GB465" s="1213"/>
      <c r="GC465" s="1213"/>
      <c r="GD465" s="1213"/>
      <c r="GE465" s="1213"/>
      <c r="GF465" s="1213"/>
      <c r="GG465" s="1213"/>
      <c r="GH465" s="1213"/>
      <c r="GI465" s="1213"/>
      <c r="GJ465" s="1213"/>
      <c r="GK465" s="1213"/>
      <c r="GL465" s="1213"/>
      <c r="GM465" s="1213"/>
      <c r="GN465" s="1213"/>
      <c r="GO465" s="1213"/>
      <c r="GP465" s="1213"/>
      <c r="GQ465" s="1213"/>
      <c r="GR465" s="6"/>
    </row>
    <row r="466" spans="1:200" ht="7.35" customHeight="1" x14ac:dyDescent="0.2">
      <c r="A466" s="1193"/>
      <c r="B466" s="1194"/>
      <c r="C466" s="1194"/>
      <c r="D466" s="1194"/>
      <c r="E466" s="1194"/>
      <c r="F466" s="1194"/>
      <c r="G466" s="1194"/>
      <c r="H466" s="1194"/>
      <c r="I466" s="1194"/>
      <c r="J466" s="1194"/>
      <c r="K466" s="1194"/>
      <c r="L466" s="1194"/>
      <c r="M466" s="1194"/>
      <c r="N466" s="1194"/>
      <c r="O466" s="1194"/>
      <c r="P466" s="1194"/>
      <c r="Q466" s="1194"/>
      <c r="R466" s="1194"/>
      <c r="S466" s="1194"/>
      <c r="T466" s="1194"/>
      <c r="U466" s="1194"/>
      <c r="V466" s="1194"/>
      <c r="W466" s="1194"/>
      <c r="X466" s="1194"/>
      <c r="Y466" s="1194"/>
      <c r="Z466" s="1194"/>
      <c r="AA466" s="1194"/>
      <c r="AB466" s="1194"/>
      <c r="AC466" s="1194"/>
      <c r="AD466" s="1194"/>
      <c r="AE466" s="1194"/>
      <c r="AF466" s="1194"/>
      <c r="AG466" s="1194"/>
      <c r="AH466" s="1194"/>
      <c r="AI466" s="1194"/>
      <c r="AJ466" s="1194"/>
      <c r="AK466" s="1194"/>
      <c r="AL466" s="1194"/>
      <c r="AM466" s="1194"/>
      <c r="AN466" s="1194"/>
      <c r="AO466" s="1194"/>
      <c r="AP466" s="1194"/>
      <c r="AQ466" s="1194"/>
      <c r="AR466" s="1194"/>
      <c r="AS466" s="1194"/>
      <c r="AT466" s="1194"/>
      <c r="AU466" s="1194"/>
      <c r="AV466" s="1194"/>
      <c r="AW466" s="1194"/>
      <c r="AX466" s="1194"/>
      <c r="AY466" s="1214"/>
      <c r="AZ466" s="1214"/>
      <c r="BA466" s="1214"/>
      <c r="BB466" s="1214"/>
      <c r="BC466" s="1214"/>
      <c r="BD466" s="1214"/>
      <c r="BE466" s="1214"/>
      <c r="BF466" s="1214"/>
      <c r="BG466" s="1214"/>
      <c r="BH466" s="1214"/>
      <c r="BI466" s="1214"/>
      <c r="BJ466" s="1214"/>
      <c r="BK466" s="1214"/>
      <c r="BL466" s="1214"/>
      <c r="BM466" s="1214"/>
      <c r="BN466" s="1214"/>
      <c r="BO466" s="1214"/>
      <c r="BP466" s="1214"/>
      <c r="BQ466" s="1214"/>
      <c r="BR466" s="1214"/>
      <c r="BS466" s="1214"/>
      <c r="BT466" s="1214"/>
      <c r="BU466" s="1214"/>
      <c r="BV466" s="1214"/>
      <c r="BW466" s="1214"/>
      <c r="BX466" s="1214"/>
      <c r="BY466" s="1214"/>
      <c r="BZ466" s="1214"/>
      <c r="CA466" s="1214"/>
      <c r="CB466" s="1214"/>
      <c r="CC466" s="1214"/>
      <c r="CD466" s="1214"/>
      <c r="CE466" s="1214"/>
      <c r="CF466" s="1214"/>
      <c r="CG466" s="1214"/>
      <c r="CH466" s="1214"/>
      <c r="CI466" s="1214"/>
      <c r="CJ466" s="1214"/>
      <c r="CK466" s="1214"/>
      <c r="CL466" s="1214"/>
      <c r="CM466" s="1214"/>
      <c r="CN466" s="1214"/>
      <c r="CO466" s="1214"/>
      <c r="CP466" s="1214"/>
      <c r="CQ466" s="1214"/>
      <c r="CR466" s="1214"/>
      <c r="CS466" s="1214"/>
      <c r="CT466" s="1214"/>
      <c r="CU466" s="1214"/>
      <c r="CV466" s="246"/>
      <c r="CW466" s="1193"/>
      <c r="CX466" s="1194"/>
      <c r="CY466" s="1194"/>
      <c r="CZ466" s="1194"/>
      <c r="DA466" s="1194"/>
      <c r="DB466" s="1194"/>
      <c r="DC466" s="1194"/>
      <c r="DD466" s="1194"/>
      <c r="DE466" s="1194"/>
      <c r="DF466" s="1194"/>
      <c r="DG466" s="1194"/>
      <c r="DH466" s="1194"/>
      <c r="DI466" s="1194"/>
      <c r="DJ466" s="1194"/>
      <c r="DK466" s="1194"/>
      <c r="DL466" s="1194"/>
      <c r="DM466" s="1194"/>
      <c r="DN466" s="1194"/>
      <c r="DO466" s="1194"/>
      <c r="DP466" s="1194"/>
      <c r="DQ466" s="1194"/>
      <c r="DR466" s="1194"/>
      <c r="DS466" s="1194"/>
      <c r="DT466" s="1194"/>
      <c r="DU466" s="1194"/>
      <c r="DV466" s="1194"/>
      <c r="DW466" s="1194"/>
      <c r="DX466" s="1194"/>
      <c r="DY466" s="1194"/>
      <c r="DZ466" s="1194"/>
      <c r="EA466" s="1194"/>
      <c r="EB466" s="1194"/>
      <c r="EC466" s="1194"/>
      <c r="ED466" s="1194"/>
      <c r="EE466" s="1194"/>
      <c r="EF466" s="1194"/>
      <c r="EG466" s="1194"/>
      <c r="EH466" s="1194"/>
      <c r="EI466" s="1194"/>
      <c r="EJ466" s="1194"/>
      <c r="EK466" s="1194"/>
      <c r="EL466" s="1194"/>
      <c r="EM466" s="1194"/>
      <c r="EN466" s="1194"/>
      <c r="EO466" s="1194"/>
      <c r="EP466" s="1194"/>
      <c r="EQ466" s="1194"/>
      <c r="ER466" s="1194"/>
      <c r="ES466" s="1194"/>
      <c r="ET466" s="1194"/>
      <c r="EU466" s="1214"/>
      <c r="EV466" s="1214"/>
      <c r="EW466" s="1214"/>
      <c r="EX466" s="1214"/>
      <c r="EY466" s="1214"/>
      <c r="EZ466" s="1214"/>
      <c r="FA466" s="1214"/>
      <c r="FB466" s="1214"/>
      <c r="FC466" s="1214"/>
      <c r="FD466" s="1214"/>
      <c r="FE466" s="1214"/>
      <c r="FF466" s="1214"/>
      <c r="FG466" s="1214"/>
      <c r="FH466" s="1214"/>
      <c r="FI466" s="1214"/>
      <c r="FJ466" s="1214"/>
      <c r="FK466" s="1214"/>
      <c r="FL466" s="1214"/>
      <c r="FM466" s="1214"/>
      <c r="FN466" s="1214"/>
      <c r="FO466" s="1214"/>
      <c r="FP466" s="1214"/>
      <c r="FQ466" s="1214"/>
      <c r="FR466" s="1214"/>
      <c r="FS466" s="1214"/>
      <c r="FT466" s="1214"/>
      <c r="FU466" s="1214"/>
      <c r="FV466" s="1214"/>
      <c r="FW466" s="1214"/>
      <c r="FX466" s="1214"/>
      <c r="FY466" s="1214"/>
      <c r="FZ466" s="1214"/>
      <c r="GA466" s="1214"/>
      <c r="GB466" s="1214"/>
      <c r="GC466" s="1214"/>
      <c r="GD466" s="1214"/>
      <c r="GE466" s="1214"/>
      <c r="GF466" s="1214"/>
      <c r="GG466" s="1214"/>
      <c r="GH466" s="1214"/>
      <c r="GI466" s="1214"/>
      <c r="GJ466" s="1214"/>
      <c r="GK466" s="1214"/>
      <c r="GL466" s="1214"/>
      <c r="GM466" s="1214"/>
      <c r="GN466" s="1214"/>
      <c r="GO466" s="1214"/>
      <c r="GP466" s="1214"/>
      <c r="GQ466" s="1214"/>
      <c r="GR466" s="6"/>
    </row>
    <row r="467" spans="1:200" ht="7.35" customHeight="1" x14ac:dyDescent="0.2">
      <c r="A467" s="1195"/>
      <c r="B467" s="1196"/>
      <c r="C467" s="1196"/>
      <c r="D467" s="1196"/>
      <c r="E467" s="1196"/>
      <c r="F467" s="1196"/>
      <c r="G467" s="1196"/>
      <c r="H467" s="1196"/>
      <c r="I467" s="1196"/>
      <c r="J467" s="1196"/>
      <c r="K467" s="1196"/>
      <c r="L467" s="1196"/>
      <c r="M467" s="1196"/>
      <c r="N467" s="1196"/>
      <c r="O467" s="1196"/>
      <c r="P467" s="1196"/>
      <c r="Q467" s="1196"/>
      <c r="R467" s="1196"/>
      <c r="S467" s="1196"/>
      <c r="T467" s="1196"/>
      <c r="U467" s="1196"/>
      <c r="V467" s="1196"/>
      <c r="W467" s="1196"/>
      <c r="X467" s="1196"/>
      <c r="Y467" s="1196"/>
      <c r="Z467" s="1196"/>
      <c r="AA467" s="1196"/>
      <c r="AB467" s="1196"/>
      <c r="AC467" s="1196"/>
      <c r="AD467" s="1196"/>
      <c r="AE467" s="1196"/>
      <c r="AF467" s="1196"/>
      <c r="AG467" s="1196"/>
      <c r="AH467" s="1196"/>
      <c r="AI467" s="1196"/>
      <c r="AJ467" s="1196"/>
      <c r="AK467" s="1196"/>
      <c r="AL467" s="1196"/>
      <c r="AM467" s="1196"/>
      <c r="AN467" s="1196"/>
      <c r="AO467" s="1196"/>
      <c r="AP467" s="1196"/>
      <c r="AQ467" s="1196"/>
      <c r="AR467" s="1196"/>
      <c r="AS467" s="1196"/>
      <c r="AT467" s="1196"/>
      <c r="AU467" s="1196"/>
      <c r="AV467" s="1196"/>
      <c r="AW467" s="1196"/>
      <c r="AX467" s="1196"/>
      <c r="AY467" s="1215"/>
      <c r="AZ467" s="1215"/>
      <c r="BA467" s="1215"/>
      <c r="BB467" s="1215"/>
      <c r="BC467" s="1215"/>
      <c r="BD467" s="1215"/>
      <c r="BE467" s="1215"/>
      <c r="BF467" s="1215"/>
      <c r="BG467" s="1215"/>
      <c r="BH467" s="1215"/>
      <c r="BI467" s="1215"/>
      <c r="BJ467" s="1215"/>
      <c r="BK467" s="1215"/>
      <c r="BL467" s="1215"/>
      <c r="BM467" s="1215"/>
      <c r="BN467" s="1215"/>
      <c r="BO467" s="1215"/>
      <c r="BP467" s="1215"/>
      <c r="BQ467" s="1215"/>
      <c r="BR467" s="1215"/>
      <c r="BS467" s="1215"/>
      <c r="BT467" s="1215"/>
      <c r="BU467" s="1215"/>
      <c r="BV467" s="1215"/>
      <c r="BW467" s="1215"/>
      <c r="BX467" s="1215"/>
      <c r="BY467" s="1215"/>
      <c r="BZ467" s="1215"/>
      <c r="CA467" s="1215"/>
      <c r="CB467" s="1215"/>
      <c r="CC467" s="1215"/>
      <c r="CD467" s="1215"/>
      <c r="CE467" s="1215"/>
      <c r="CF467" s="1215"/>
      <c r="CG467" s="1215"/>
      <c r="CH467" s="1215"/>
      <c r="CI467" s="1215"/>
      <c r="CJ467" s="1215"/>
      <c r="CK467" s="1215"/>
      <c r="CL467" s="1215"/>
      <c r="CM467" s="1215"/>
      <c r="CN467" s="1215"/>
      <c r="CO467" s="1215"/>
      <c r="CP467" s="1215"/>
      <c r="CQ467" s="1215"/>
      <c r="CR467" s="1215"/>
      <c r="CS467" s="1215"/>
      <c r="CT467" s="1215"/>
      <c r="CU467" s="1215"/>
      <c r="CV467" s="246"/>
      <c r="CW467" s="1195"/>
      <c r="CX467" s="1196"/>
      <c r="CY467" s="1196"/>
      <c r="CZ467" s="1196"/>
      <c r="DA467" s="1196"/>
      <c r="DB467" s="1196"/>
      <c r="DC467" s="1196"/>
      <c r="DD467" s="1196"/>
      <c r="DE467" s="1196"/>
      <c r="DF467" s="1196"/>
      <c r="DG467" s="1196"/>
      <c r="DH467" s="1196"/>
      <c r="DI467" s="1196"/>
      <c r="DJ467" s="1196"/>
      <c r="DK467" s="1196"/>
      <c r="DL467" s="1196"/>
      <c r="DM467" s="1196"/>
      <c r="DN467" s="1196"/>
      <c r="DO467" s="1196"/>
      <c r="DP467" s="1196"/>
      <c r="DQ467" s="1196"/>
      <c r="DR467" s="1196"/>
      <c r="DS467" s="1196"/>
      <c r="DT467" s="1196"/>
      <c r="DU467" s="1196"/>
      <c r="DV467" s="1196"/>
      <c r="DW467" s="1196"/>
      <c r="DX467" s="1196"/>
      <c r="DY467" s="1196"/>
      <c r="DZ467" s="1196"/>
      <c r="EA467" s="1196"/>
      <c r="EB467" s="1196"/>
      <c r="EC467" s="1196"/>
      <c r="ED467" s="1196"/>
      <c r="EE467" s="1196"/>
      <c r="EF467" s="1196"/>
      <c r="EG467" s="1196"/>
      <c r="EH467" s="1196"/>
      <c r="EI467" s="1196"/>
      <c r="EJ467" s="1196"/>
      <c r="EK467" s="1196"/>
      <c r="EL467" s="1196"/>
      <c r="EM467" s="1196"/>
      <c r="EN467" s="1196"/>
      <c r="EO467" s="1196"/>
      <c r="EP467" s="1196"/>
      <c r="EQ467" s="1196"/>
      <c r="ER467" s="1196"/>
      <c r="ES467" s="1196"/>
      <c r="ET467" s="1196"/>
      <c r="EU467" s="1215"/>
      <c r="EV467" s="1215"/>
      <c r="EW467" s="1215"/>
      <c r="EX467" s="1215"/>
      <c r="EY467" s="1215"/>
      <c r="EZ467" s="1215"/>
      <c r="FA467" s="1215"/>
      <c r="FB467" s="1215"/>
      <c r="FC467" s="1215"/>
      <c r="FD467" s="1215"/>
      <c r="FE467" s="1215"/>
      <c r="FF467" s="1215"/>
      <c r="FG467" s="1215"/>
      <c r="FH467" s="1215"/>
      <c r="FI467" s="1215"/>
      <c r="FJ467" s="1215"/>
      <c r="FK467" s="1215"/>
      <c r="FL467" s="1215"/>
      <c r="FM467" s="1215"/>
      <c r="FN467" s="1215"/>
      <c r="FO467" s="1215"/>
      <c r="FP467" s="1215"/>
      <c r="FQ467" s="1215"/>
      <c r="FR467" s="1215"/>
      <c r="FS467" s="1215"/>
      <c r="FT467" s="1215"/>
      <c r="FU467" s="1215"/>
      <c r="FV467" s="1215"/>
      <c r="FW467" s="1215"/>
      <c r="FX467" s="1215"/>
      <c r="FY467" s="1215"/>
      <c r="FZ467" s="1215"/>
      <c r="GA467" s="1215"/>
      <c r="GB467" s="1215"/>
      <c r="GC467" s="1215"/>
      <c r="GD467" s="1215"/>
      <c r="GE467" s="1215"/>
      <c r="GF467" s="1215"/>
      <c r="GG467" s="1215"/>
      <c r="GH467" s="1215"/>
      <c r="GI467" s="1215"/>
      <c r="GJ467" s="1215"/>
      <c r="GK467" s="1215"/>
      <c r="GL467" s="1215"/>
      <c r="GM467" s="1215"/>
      <c r="GN467" s="1215"/>
      <c r="GO467" s="1215"/>
      <c r="GP467" s="1215"/>
      <c r="GQ467" s="1215"/>
      <c r="GR467" s="6"/>
    </row>
    <row r="468" spans="1:200" s="6" customFormat="1" ht="7.35" customHeight="1" x14ac:dyDescent="0.25">
      <c r="A468" s="212"/>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61"/>
      <c r="AG468" s="161"/>
      <c r="AH468" s="161"/>
      <c r="AI468" s="161"/>
      <c r="AJ468" s="161"/>
      <c r="AK468" s="161"/>
      <c r="AL468" s="161"/>
      <c r="AM468" s="161"/>
      <c r="AN468" s="161"/>
      <c r="AO468" s="161"/>
      <c r="AP468" s="161"/>
      <c r="AQ468" s="161"/>
      <c r="AR468" s="15"/>
      <c r="AS468" s="15"/>
      <c r="AT468" s="15"/>
      <c r="AU468" s="15"/>
      <c r="AV468" s="15"/>
      <c r="AW468" s="15"/>
      <c r="AX468" s="15"/>
      <c r="AY468" s="15"/>
      <c r="AZ468" s="15"/>
      <c r="BA468" s="15"/>
      <c r="BB468" s="15"/>
      <c r="BC468" s="15"/>
      <c r="BD468" s="15"/>
      <c r="BE468" s="15"/>
      <c r="BF468" s="15"/>
      <c r="BG468" s="15"/>
      <c r="BH468" s="15"/>
      <c r="BI468" s="15"/>
      <c r="BJ468" s="15"/>
      <c r="BK468" s="15"/>
      <c r="BL468" s="15"/>
      <c r="BM468" s="15"/>
      <c r="BN468" s="15"/>
      <c r="BO468" s="15"/>
      <c r="BP468" s="15"/>
      <c r="BQ468" s="15"/>
      <c r="BR468" s="15"/>
      <c r="BS468" s="15"/>
      <c r="BT468" s="15"/>
      <c r="BU468" s="15"/>
      <c r="BV468" s="15"/>
      <c r="BW468" s="15"/>
      <c r="BX468" s="15"/>
      <c r="BY468" s="15"/>
      <c r="BZ468" s="15"/>
      <c r="CA468" s="15"/>
      <c r="CB468" s="15"/>
      <c r="CC468" s="161"/>
      <c r="CD468" s="161"/>
      <c r="CE468" s="161"/>
      <c r="CF468" s="161"/>
      <c r="CG468" s="161"/>
      <c r="CH468" s="161"/>
      <c r="CI468" s="161"/>
      <c r="CJ468" s="161"/>
      <c r="CK468" s="161"/>
      <c r="CL468" s="161"/>
      <c r="CM468" s="161"/>
      <c r="CN468" s="161"/>
      <c r="CO468" s="15"/>
      <c r="CP468" s="15"/>
      <c r="CQ468" s="15"/>
      <c r="CR468" s="15"/>
      <c r="CS468" s="15"/>
      <c r="CT468" s="15"/>
      <c r="CU468" s="213"/>
      <c r="CV468" s="208"/>
      <c r="CW468" s="212"/>
      <c r="CX468" s="15"/>
      <c r="CY468" s="15"/>
      <c r="CZ468" s="15"/>
      <c r="DA468" s="15"/>
      <c r="DB468" s="15"/>
      <c r="DC468" s="15"/>
      <c r="DD468" s="15"/>
      <c r="DE468" s="15"/>
      <c r="DF468" s="15"/>
      <c r="DG468" s="15"/>
      <c r="DH468" s="15"/>
      <c r="DI468" s="15"/>
      <c r="DJ468" s="15"/>
      <c r="DK468" s="15"/>
      <c r="DL468" s="15"/>
      <c r="DM468" s="15"/>
      <c r="DN468" s="15"/>
      <c r="DO468" s="15"/>
      <c r="DP468" s="15"/>
      <c r="DQ468" s="15"/>
      <c r="DR468" s="15"/>
      <c r="DS468" s="15"/>
      <c r="DT468" s="15"/>
      <c r="DU468" s="15"/>
      <c r="DV468" s="15"/>
      <c r="DW468" s="15"/>
      <c r="DX468" s="15"/>
      <c r="DY468" s="15"/>
      <c r="DZ468" s="15"/>
      <c r="EA468" s="15"/>
      <c r="EB468" s="161"/>
      <c r="EC468" s="161"/>
      <c r="ED468" s="161"/>
      <c r="EE468" s="161"/>
      <c r="EF468" s="161"/>
      <c r="EG468" s="161"/>
      <c r="EH468" s="161"/>
      <c r="EI468" s="161"/>
      <c r="EJ468" s="161"/>
      <c r="EK468" s="161"/>
      <c r="EL468" s="161"/>
      <c r="EM468" s="161"/>
      <c r="EN468" s="15"/>
      <c r="EO468" s="15"/>
      <c r="EP468" s="15"/>
      <c r="EQ468" s="15"/>
      <c r="ER468" s="15"/>
      <c r="ES468" s="15"/>
      <c r="ET468" s="15"/>
      <c r="EU468" s="15"/>
      <c r="EV468" s="15"/>
      <c r="EW468" s="15"/>
      <c r="EX468" s="15"/>
      <c r="EY468" s="15"/>
      <c r="EZ468" s="15"/>
      <c r="FA468" s="15"/>
      <c r="FB468" s="15"/>
      <c r="FC468" s="15"/>
      <c r="FD468" s="15"/>
      <c r="FE468" s="15"/>
      <c r="FF468" s="15"/>
      <c r="FG468" s="15"/>
      <c r="FH468" s="15"/>
      <c r="FI468" s="15"/>
      <c r="FJ468" s="15"/>
      <c r="FK468" s="15"/>
      <c r="FL468" s="15"/>
      <c r="FM468" s="15"/>
      <c r="FN468" s="15"/>
      <c r="FO468" s="15"/>
      <c r="FP468" s="15"/>
      <c r="FQ468" s="15"/>
      <c r="FR468" s="15"/>
      <c r="FS468" s="15"/>
      <c r="FT468" s="15"/>
      <c r="FU468" s="15"/>
      <c r="FV468" s="15"/>
      <c r="FW468" s="15"/>
      <c r="FX468" s="15"/>
      <c r="FY468" s="161"/>
      <c r="FZ468" s="161"/>
      <c r="GA468" s="161"/>
      <c r="GB468" s="161"/>
      <c r="GC468" s="161"/>
      <c r="GD468" s="161"/>
      <c r="GE468" s="161"/>
      <c r="GF468" s="161"/>
      <c r="GG468" s="161"/>
      <c r="GH468" s="161"/>
      <c r="GI468" s="161"/>
      <c r="GJ468" s="161"/>
      <c r="GK468" s="15"/>
      <c r="GL468" s="15"/>
      <c r="GM468" s="15"/>
      <c r="GN468" s="15"/>
      <c r="GO468" s="15"/>
      <c r="GP468" s="15"/>
      <c r="GQ468" s="213"/>
    </row>
    <row r="469" spans="1:200" ht="6.75" customHeight="1" thickBot="1" x14ac:dyDescent="0.3">
      <c r="A469" s="212"/>
      <c r="B469" s="1183" t="str">
        <f>IF('FRONT PAGE'!$A$1="www.fly-logics.com","MANUFACTURER &amp; MODEL",0)</f>
        <v>MANUFACTURER &amp; MODEL</v>
      </c>
      <c r="C469" s="1184"/>
      <c r="D469" s="1184"/>
      <c r="E469" s="1184"/>
      <c r="F469" s="1184"/>
      <c r="G469" s="1184"/>
      <c r="H469" s="1184"/>
      <c r="I469" s="1184"/>
      <c r="J469" s="1184"/>
      <c r="K469" s="1184"/>
      <c r="L469" s="1197"/>
      <c r="M469" s="1197"/>
      <c r="N469" s="1197"/>
      <c r="O469" s="1197"/>
      <c r="P469" s="1197"/>
      <c r="Q469" s="1197"/>
      <c r="R469" s="1197"/>
      <c r="S469" s="1197"/>
      <c r="T469" s="1197"/>
      <c r="U469" s="1197"/>
      <c r="V469" s="1197"/>
      <c r="W469" s="1197"/>
      <c r="X469" s="1197"/>
      <c r="Y469" s="1197"/>
      <c r="Z469" s="1197"/>
      <c r="AA469" s="1197"/>
      <c r="AB469" s="1197"/>
      <c r="AC469" s="1197"/>
      <c r="AD469" s="1197"/>
      <c r="AE469" s="1198"/>
      <c r="AF469" s="1163" t="str">
        <f>IF('FRONT PAGE'!$A$1="www.fly-logics.com","PIC",0)</f>
        <v>PIC</v>
      </c>
      <c r="AG469" s="1164"/>
      <c r="AH469" s="1164"/>
      <c r="AI469" s="1165"/>
      <c r="AJ469" s="1163" t="str">
        <f>IF('FRONT PAGE'!$A$1="www.fly-logics.com","SIC",0)</f>
        <v>SIC</v>
      </c>
      <c r="AK469" s="1164"/>
      <c r="AL469" s="1164"/>
      <c r="AM469" s="1165"/>
      <c r="AN469" s="1163" t="str">
        <f>IF('FRONT PAGE'!$A$1="www.fly-logics.com","INSTR.",0)</f>
        <v>INSTR.</v>
      </c>
      <c r="AO469" s="1164"/>
      <c r="AP469" s="1164"/>
      <c r="AQ469" s="1165"/>
      <c r="AR469" s="1166" t="str">
        <f>IF('FRONT PAGE'!$A$1="www.fly-logics.com","Landings",0)</f>
        <v>Landings</v>
      </c>
      <c r="AS469" s="1167"/>
      <c r="AT469" s="1167"/>
      <c r="AU469" s="1167"/>
      <c r="AV469" s="1167"/>
      <c r="AW469" s="1168"/>
      <c r="AX469" s="643"/>
      <c r="AY469" s="1183" t="str">
        <f>IF('FRONT PAGE'!$A$1="www.fly-logics.com","MANUFACTURER &amp; MODEL",0)</f>
        <v>MANUFACTURER &amp; MODEL</v>
      </c>
      <c r="AZ469" s="1184"/>
      <c r="BA469" s="1184"/>
      <c r="BB469" s="1184"/>
      <c r="BC469" s="1184"/>
      <c r="BD469" s="1184"/>
      <c r="BE469" s="1184"/>
      <c r="BF469" s="1184"/>
      <c r="BG469" s="1184"/>
      <c r="BH469" s="1184"/>
      <c r="BI469" s="1197"/>
      <c r="BJ469" s="1197"/>
      <c r="BK469" s="1197"/>
      <c r="BL469" s="1197"/>
      <c r="BM469" s="1197"/>
      <c r="BN469" s="1197"/>
      <c r="BO469" s="1197"/>
      <c r="BP469" s="1197"/>
      <c r="BQ469" s="1197"/>
      <c r="BR469" s="1197"/>
      <c r="BS469" s="1197"/>
      <c r="BT469" s="1197"/>
      <c r="BU469" s="1197"/>
      <c r="BV469" s="1197"/>
      <c r="BW469" s="1197"/>
      <c r="BX469" s="1197"/>
      <c r="BY469" s="1197"/>
      <c r="BZ469" s="1197"/>
      <c r="CA469" s="1197"/>
      <c r="CB469" s="1198"/>
      <c r="CC469" s="1163" t="str">
        <f>IF('FRONT PAGE'!$A$1="www.fly-logics.com","PIC",0)</f>
        <v>PIC</v>
      </c>
      <c r="CD469" s="1164"/>
      <c r="CE469" s="1164"/>
      <c r="CF469" s="1165"/>
      <c r="CG469" s="1163" t="str">
        <f>IF('FRONT PAGE'!$A$1="www.fly-logics.com","SIC",0)</f>
        <v>SIC</v>
      </c>
      <c r="CH469" s="1164"/>
      <c r="CI469" s="1164"/>
      <c r="CJ469" s="1165"/>
      <c r="CK469" s="1163" t="str">
        <f>IF('FRONT PAGE'!$A$1="www.fly-logics.com","INSTR.",0)</f>
        <v>INSTR.</v>
      </c>
      <c r="CL469" s="1164"/>
      <c r="CM469" s="1164"/>
      <c r="CN469" s="1165"/>
      <c r="CO469" s="1166" t="str">
        <f>IF('FRONT PAGE'!$A$1="www.fly-logics.com","Landings",0)</f>
        <v>Landings</v>
      </c>
      <c r="CP469" s="1167"/>
      <c r="CQ469" s="1167"/>
      <c r="CR469" s="1167"/>
      <c r="CS469" s="1167"/>
      <c r="CT469" s="1168"/>
      <c r="CU469" s="643"/>
      <c r="CV469" s="247"/>
      <c r="CW469" s="212"/>
      <c r="CX469" s="1183" t="str">
        <f>IF('FRONT PAGE'!$A$1="www.fly-logics.com","MANUFACTURER &amp; MODEL",0)</f>
        <v>MANUFACTURER &amp; MODEL</v>
      </c>
      <c r="CY469" s="1184"/>
      <c r="CZ469" s="1184"/>
      <c r="DA469" s="1184"/>
      <c r="DB469" s="1184"/>
      <c r="DC469" s="1184"/>
      <c r="DD469" s="1184"/>
      <c r="DE469" s="1184"/>
      <c r="DF469" s="1184"/>
      <c r="DG469" s="1184"/>
      <c r="DH469" s="1197"/>
      <c r="DI469" s="1197"/>
      <c r="DJ469" s="1197"/>
      <c r="DK469" s="1197"/>
      <c r="DL469" s="1197"/>
      <c r="DM469" s="1197"/>
      <c r="DN469" s="1197"/>
      <c r="DO469" s="1197"/>
      <c r="DP469" s="1197"/>
      <c r="DQ469" s="1197"/>
      <c r="DR469" s="1197"/>
      <c r="DS469" s="1197"/>
      <c r="DT469" s="1197"/>
      <c r="DU469" s="1197"/>
      <c r="DV469" s="1197"/>
      <c r="DW469" s="1197"/>
      <c r="DX469" s="1197"/>
      <c r="DY469" s="1197"/>
      <c r="DZ469" s="1197"/>
      <c r="EA469" s="1198"/>
      <c r="EB469" s="1163" t="str">
        <f>IF('FRONT PAGE'!$A$1="www.fly-logics.com","PIC",0)</f>
        <v>PIC</v>
      </c>
      <c r="EC469" s="1164"/>
      <c r="ED469" s="1164"/>
      <c r="EE469" s="1165"/>
      <c r="EF469" s="1163" t="str">
        <f>IF('FRONT PAGE'!$A$1="www.fly-logics.com","SIC",0)</f>
        <v>SIC</v>
      </c>
      <c r="EG469" s="1164"/>
      <c r="EH469" s="1164"/>
      <c r="EI469" s="1165"/>
      <c r="EJ469" s="1163" t="str">
        <f>IF('FRONT PAGE'!$A$1="www.fly-logics.com","INSTR.",0)</f>
        <v>INSTR.</v>
      </c>
      <c r="EK469" s="1164"/>
      <c r="EL469" s="1164"/>
      <c r="EM469" s="1165"/>
      <c r="EN469" s="1166" t="str">
        <f>IF('FRONT PAGE'!$A$1="www.fly-logics.com","Landings",0)</f>
        <v>Landings</v>
      </c>
      <c r="EO469" s="1167"/>
      <c r="EP469" s="1167"/>
      <c r="EQ469" s="1167"/>
      <c r="ER469" s="1167"/>
      <c r="ES469" s="1168"/>
      <c r="ET469" s="643"/>
      <c r="EU469" s="1183" t="str">
        <f>IF('FRONT PAGE'!$A$1="www.fly-logics.com","MANUFACTURER &amp; MODEL",0)</f>
        <v>MANUFACTURER &amp; MODEL</v>
      </c>
      <c r="EV469" s="1184"/>
      <c r="EW469" s="1184"/>
      <c r="EX469" s="1184"/>
      <c r="EY469" s="1184"/>
      <c r="EZ469" s="1184"/>
      <c r="FA469" s="1184"/>
      <c r="FB469" s="1184"/>
      <c r="FC469" s="1184"/>
      <c r="FD469" s="1184"/>
      <c r="FE469" s="1197"/>
      <c r="FF469" s="1197"/>
      <c r="FG469" s="1197"/>
      <c r="FH469" s="1197"/>
      <c r="FI469" s="1197"/>
      <c r="FJ469" s="1197"/>
      <c r="FK469" s="1197"/>
      <c r="FL469" s="1197"/>
      <c r="FM469" s="1197"/>
      <c r="FN469" s="1197"/>
      <c r="FO469" s="1197"/>
      <c r="FP469" s="1197"/>
      <c r="FQ469" s="1197"/>
      <c r="FR469" s="1197"/>
      <c r="FS469" s="1197"/>
      <c r="FT469" s="1197"/>
      <c r="FU469" s="1197"/>
      <c r="FV469" s="1197"/>
      <c r="FW469" s="1197"/>
      <c r="FX469" s="1198"/>
      <c r="FY469" s="1163" t="str">
        <f>IF('FRONT PAGE'!$A$1="www.fly-logics.com","PIC",0)</f>
        <v>PIC</v>
      </c>
      <c r="FZ469" s="1164"/>
      <c r="GA469" s="1164"/>
      <c r="GB469" s="1165"/>
      <c r="GC469" s="1163" t="str">
        <f>IF('FRONT PAGE'!$A$1="www.fly-logics.com","SIC",0)</f>
        <v>SIC</v>
      </c>
      <c r="GD469" s="1164"/>
      <c r="GE469" s="1164"/>
      <c r="GF469" s="1165"/>
      <c r="GG469" s="1163" t="str">
        <f>IF('FRONT PAGE'!$A$1="www.fly-logics.com","INSTR.",0)</f>
        <v>INSTR.</v>
      </c>
      <c r="GH469" s="1164"/>
      <c r="GI469" s="1164"/>
      <c r="GJ469" s="1165"/>
      <c r="GK469" s="1166" t="str">
        <f>IF('FRONT PAGE'!$A$1="www.fly-logics.com","Landings",0)</f>
        <v>Landings</v>
      </c>
      <c r="GL469" s="1167"/>
      <c r="GM469" s="1167"/>
      <c r="GN469" s="1167"/>
      <c r="GO469" s="1167"/>
      <c r="GP469" s="1168"/>
      <c r="GQ469" s="643"/>
      <c r="GR469" s="6"/>
    </row>
    <row r="470" spans="1:200" ht="8.85" customHeight="1" x14ac:dyDescent="0.25">
      <c r="A470" s="212"/>
      <c r="B470" s="1185"/>
      <c r="C470" s="1186"/>
      <c r="D470" s="1186"/>
      <c r="E470" s="1186"/>
      <c r="F470" s="1186"/>
      <c r="G470" s="1186"/>
      <c r="H470" s="1186"/>
      <c r="I470" s="1186"/>
      <c r="J470" s="1186"/>
      <c r="K470" s="1186"/>
      <c r="L470" s="1119"/>
      <c r="M470" s="1120"/>
      <c r="N470" s="1120"/>
      <c r="O470" s="1120"/>
      <c r="P470" s="1120"/>
      <c r="Q470" s="1120"/>
      <c r="R470" s="1120"/>
      <c r="S470" s="1120"/>
      <c r="T470" s="1120"/>
      <c r="U470" s="1120"/>
      <c r="V470" s="1120"/>
      <c r="W470" s="1120"/>
      <c r="X470" s="1120"/>
      <c r="Y470" s="1120"/>
      <c r="Z470" s="1120"/>
      <c r="AA470" s="1120"/>
      <c r="AB470" s="1120"/>
      <c r="AC470" s="1120"/>
      <c r="AD470" s="1121"/>
      <c r="AE470" s="1199"/>
      <c r="AF470" s="1169"/>
      <c r="AG470" s="1170"/>
      <c r="AH470" s="1170"/>
      <c r="AI470" s="1171"/>
      <c r="AJ470" s="1169"/>
      <c r="AK470" s="1170"/>
      <c r="AL470" s="1170"/>
      <c r="AM470" s="1171"/>
      <c r="AN470" s="1169"/>
      <c r="AO470" s="1170"/>
      <c r="AP470" s="1170"/>
      <c r="AQ470" s="1171"/>
      <c r="AR470" s="1172"/>
      <c r="AS470" s="1173"/>
      <c r="AT470" s="1173"/>
      <c r="AU470" s="1173"/>
      <c r="AV470" s="1173"/>
      <c r="AW470" s="1174"/>
      <c r="AX470" s="643"/>
      <c r="AY470" s="1185"/>
      <c r="AZ470" s="1186"/>
      <c r="BA470" s="1186"/>
      <c r="BB470" s="1186"/>
      <c r="BC470" s="1186"/>
      <c r="BD470" s="1186"/>
      <c r="BE470" s="1186"/>
      <c r="BF470" s="1186"/>
      <c r="BG470" s="1186"/>
      <c r="BH470" s="1186"/>
      <c r="BI470" s="1119"/>
      <c r="BJ470" s="1120"/>
      <c r="BK470" s="1120"/>
      <c r="BL470" s="1120"/>
      <c r="BM470" s="1120"/>
      <c r="BN470" s="1120"/>
      <c r="BO470" s="1120"/>
      <c r="BP470" s="1120"/>
      <c r="BQ470" s="1120"/>
      <c r="BR470" s="1120"/>
      <c r="BS470" s="1120"/>
      <c r="BT470" s="1120"/>
      <c r="BU470" s="1120"/>
      <c r="BV470" s="1120"/>
      <c r="BW470" s="1120"/>
      <c r="BX470" s="1120"/>
      <c r="BY470" s="1120"/>
      <c r="BZ470" s="1120"/>
      <c r="CA470" s="1121"/>
      <c r="CB470" s="1199"/>
      <c r="CC470" s="1169"/>
      <c r="CD470" s="1170"/>
      <c r="CE470" s="1170"/>
      <c r="CF470" s="1171"/>
      <c r="CG470" s="1169"/>
      <c r="CH470" s="1170"/>
      <c r="CI470" s="1170"/>
      <c r="CJ470" s="1171"/>
      <c r="CK470" s="1169"/>
      <c r="CL470" s="1170"/>
      <c r="CM470" s="1170"/>
      <c r="CN470" s="1171"/>
      <c r="CO470" s="1172"/>
      <c r="CP470" s="1173"/>
      <c r="CQ470" s="1173"/>
      <c r="CR470" s="1173"/>
      <c r="CS470" s="1173"/>
      <c r="CT470" s="1174"/>
      <c r="CU470" s="643"/>
      <c r="CV470" s="247"/>
      <c r="CW470" s="212"/>
      <c r="CX470" s="1185"/>
      <c r="CY470" s="1186"/>
      <c r="CZ470" s="1186"/>
      <c r="DA470" s="1186"/>
      <c r="DB470" s="1186"/>
      <c r="DC470" s="1186"/>
      <c r="DD470" s="1186"/>
      <c r="DE470" s="1186"/>
      <c r="DF470" s="1186"/>
      <c r="DG470" s="1186"/>
      <c r="DH470" s="1119"/>
      <c r="DI470" s="1120"/>
      <c r="DJ470" s="1120"/>
      <c r="DK470" s="1120"/>
      <c r="DL470" s="1120"/>
      <c r="DM470" s="1120"/>
      <c r="DN470" s="1120"/>
      <c r="DO470" s="1120"/>
      <c r="DP470" s="1120"/>
      <c r="DQ470" s="1120"/>
      <c r="DR470" s="1120"/>
      <c r="DS470" s="1120"/>
      <c r="DT470" s="1120"/>
      <c r="DU470" s="1120"/>
      <c r="DV470" s="1120"/>
      <c r="DW470" s="1120"/>
      <c r="DX470" s="1120"/>
      <c r="DY470" s="1120"/>
      <c r="DZ470" s="1121"/>
      <c r="EA470" s="1199"/>
      <c r="EB470" s="1169"/>
      <c r="EC470" s="1170"/>
      <c r="ED470" s="1170"/>
      <c r="EE470" s="1171"/>
      <c r="EF470" s="1169"/>
      <c r="EG470" s="1170"/>
      <c r="EH470" s="1170"/>
      <c r="EI470" s="1171"/>
      <c r="EJ470" s="1169"/>
      <c r="EK470" s="1170"/>
      <c r="EL470" s="1170"/>
      <c r="EM470" s="1171"/>
      <c r="EN470" s="1172"/>
      <c r="EO470" s="1173"/>
      <c r="EP470" s="1173"/>
      <c r="EQ470" s="1173"/>
      <c r="ER470" s="1173"/>
      <c r="ES470" s="1174"/>
      <c r="ET470" s="643"/>
      <c r="EU470" s="1185"/>
      <c r="EV470" s="1186"/>
      <c r="EW470" s="1186"/>
      <c r="EX470" s="1186"/>
      <c r="EY470" s="1186"/>
      <c r="EZ470" s="1186"/>
      <c r="FA470" s="1186"/>
      <c r="FB470" s="1186"/>
      <c r="FC470" s="1186"/>
      <c r="FD470" s="1186"/>
      <c r="FE470" s="1119"/>
      <c r="FF470" s="1120"/>
      <c r="FG470" s="1120"/>
      <c r="FH470" s="1120"/>
      <c r="FI470" s="1120"/>
      <c r="FJ470" s="1120"/>
      <c r="FK470" s="1120"/>
      <c r="FL470" s="1120"/>
      <c r="FM470" s="1120"/>
      <c r="FN470" s="1120"/>
      <c r="FO470" s="1120"/>
      <c r="FP470" s="1120"/>
      <c r="FQ470" s="1120"/>
      <c r="FR470" s="1120"/>
      <c r="FS470" s="1120"/>
      <c r="FT470" s="1120"/>
      <c r="FU470" s="1120"/>
      <c r="FV470" s="1120"/>
      <c r="FW470" s="1121"/>
      <c r="FX470" s="1199"/>
      <c r="FY470" s="1169"/>
      <c r="FZ470" s="1170"/>
      <c r="GA470" s="1170"/>
      <c r="GB470" s="1171"/>
      <c r="GC470" s="1169"/>
      <c r="GD470" s="1170"/>
      <c r="GE470" s="1170"/>
      <c r="GF470" s="1171"/>
      <c r="GG470" s="1169"/>
      <c r="GH470" s="1170"/>
      <c r="GI470" s="1170"/>
      <c r="GJ470" s="1171"/>
      <c r="GK470" s="1172"/>
      <c r="GL470" s="1173"/>
      <c r="GM470" s="1173"/>
      <c r="GN470" s="1173"/>
      <c r="GO470" s="1173"/>
      <c r="GP470" s="1174"/>
      <c r="GQ470" s="643"/>
      <c r="GR470" s="6"/>
    </row>
    <row r="471" spans="1:200" ht="6.75" customHeight="1" thickBot="1" x14ac:dyDescent="0.3">
      <c r="A471" s="212"/>
      <c r="B471" s="1185"/>
      <c r="C471" s="1186"/>
      <c r="D471" s="1186"/>
      <c r="E471" s="1186"/>
      <c r="F471" s="1186"/>
      <c r="G471" s="1186"/>
      <c r="H471" s="1186"/>
      <c r="I471" s="1186"/>
      <c r="J471" s="1186"/>
      <c r="K471" s="1186"/>
      <c r="L471" s="1122"/>
      <c r="M471" s="1123"/>
      <c r="N471" s="1123"/>
      <c r="O471" s="1123"/>
      <c r="P471" s="1123"/>
      <c r="Q471" s="1123"/>
      <c r="R471" s="1123"/>
      <c r="S471" s="1123"/>
      <c r="T471" s="1123"/>
      <c r="U471" s="1123"/>
      <c r="V471" s="1123"/>
      <c r="W471" s="1123"/>
      <c r="X471" s="1123"/>
      <c r="Y471" s="1123"/>
      <c r="Z471" s="1123"/>
      <c r="AA471" s="1123"/>
      <c r="AB471" s="1123"/>
      <c r="AC471" s="1123"/>
      <c r="AD471" s="1124"/>
      <c r="AE471" s="1199"/>
      <c r="AF471" s="1169"/>
      <c r="AG471" s="1170"/>
      <c r="AH471" s="1170"/>
      <c r="AI471" s="1171"/>
      <c r="AJ471" s="1169"/>
      <c r="AK471" s="1170"/>
      <c r="AL471" s="1170"/>
      <c r="AM471" s="1171"/>
      <c r="AN471" s="1169"/>
      <c r="AO471" s="1170"/>
      <c r="AP471" s="1170"/>
      <c r="AQ471" s="1171"/>
      <c r="AR471" s="1166" t="str">
        <f>IF('FRONT PAGE'!$A$1="www.fly-logics.com","D",0)</f>
        <v>D</v>
      </c>
      <c r="AS471" s="1167"/>
      <c r="AT471" s="1175"/>
      <c r="AU471" s="1166" t="str">
        <f>IF('FRONT PAGE'!$A$1="www.fly-logics.com","N",0)</f>
        <v>N</v>
      </c>
      <c r="AV471" s="1167"/>
      <c r="AW471" s="1168"/>
      <c r="AX471" s="643"/>
      <c r="AY471" s="1185"/>
      <c r="AZ471" s="1186"/>
      <c r="BA471" s="1186"/>
      <c r="BB471" s="1186"/>
      <c r="BC471" s="1186"/>
      <c r="BD471" s="1186"/>
      <c r="BE471" s="1186"/>
      <c r="BF471" s="1186"/>
      <c r="BG471" s="1186"/>
      <c r="BH471" s="1186"/>
      <c r="BI471" s="1122"/>
      <c r="BJ471" s="1123"/>
      <c r="BK471" s="1123"/>
      <c r="BL471" s="1123"/>
      <c r="BM471" s="1123"/>
      <c r="BN471" s="1123"/>
      <c r="BO471" s="1123"/>
      <c r="BP471" s="1123"/>
      <c r="BQ471" s="1123"/>
      <c r="BR471" s="1123"/>
      <c r="BS471" s="1123"/>
      <c r="BT471" s="1123"/>
      <c r="BU471" s="1123"/>
      <c r="BV471" s="1123"/>
      <c r="BW471" s="1123"/>
      <c r="BX471" s="1123"/>
      <c r="BY471" s="1123"/>
      <c r="BZ471" s="1123"/>
      <c r="CA471" s="1124"/>
      <c r="CB471" s="1199"/>
      <c r="CC471" s="1169"/>
      <c r="CD471" s="1170"/>
      <c r="CE471" s="1170"/>
      <c r="CF471" s="1171"/>
      <c r="CG471" s="1169"/>
      <c r="CH471" s="1170"/>
      <c r="CI471" s="1170"/>
      <c r="CJ471" s="1171"/>
      <c r="CK471" s="1169"/>
      <c r="CL471" s="1170"/>
      <c r="CM471" s="1170"/>
      <c r="CN471" s="1171"/>
      <c r="CO471" s="1166" t="str">
        <f>IF('FRONT PAGE'!$A$1="www.fly-logics.com","D",0)</f>
        <v>D</v>
      </c>
      <c r="CP471" s="1167"/>
      <c r="CQ471" s="1175"/>
      <c r="CR471" s="1166" t="str">
        <f>IF('FRONT PAGE'!$A$1="www.fly-logics.com","N",0)</f>
        <v>N</v>
      </c>
      <c r="CS471" s="1167"/>
      <c r="CT471" s="1168"/>
      <c r="CU471" s="643"/>
      <c r="CV471" s="247"/>
      <c r="CW471" s="212"/>
      <c r="CX471" s="1185"/>
      <c r="CY471" s="1186"/>
      <c r="CZ471" s="1186"/>
      <c r="DA471" s="1186"/>
      <c r="DB471" s="1186"/>
      <c r="DC471" s="1186"/>
      <c r="DD471" s="1186"/>
      <c r="DE471" s="1186"/>
      <c r="DF471" s="1186"/>
      <c r="DG471" s="1186"/>
      <c r="DH471" s="1122"/>
      <c r="DI471" s="1123"/>
      <c r="DJ471" s="1123"/>
      <c r="DK471" s="1123"/>
      <c r="DL471" s="1123"/>
      <c r="DM471" s="1123"/>
      <c r="DN471" s="1123"/>
      <c r="DO471" s="1123"/>
      <c r="DP471" s="1123"/>
      <c r="DQ471" s="1123"/>
      <c r="DR471" s="1123"/>
      <c r="DS471" s="1123"/>
      <c r="DT471" s="1123"/>
      <c r="DU471" s="1123"/>
      <c r="DV471" s="1123"/>
      <c r="DW471" s="1123"/>
      <c r="DX471" s="1123"/>
      <c r="DY471" s="1123"/>
      <c r="DZ471" s="1124"/>
      <c r="EA471" s="1199"/>
      <c r="EB471" s="1169"/>
      <c r="EC471" s="1170"/>
      <c r="ED471" s="1170"/>
      <c r="EE471" s="1171"/>
      <c r="EF471" s="1169"/>
      <c r="EG471" s="1170"/>
      <c r="EH471" s="1170"/>
      <c r="EI471" s="1171"/>
      <c r="EJ471" s="1169"/>
      <c r="EK471" s="1170"/>
      <c r="EL471" s="1170"/>
      <c r="EM471" s="1171"/>
      <c r="EN471" s="1166" t="str">
        <f>IF('FRONT PAGE'!$A$1="www.fly-logics.com","D",0)</f>
        <v>D</v>
      </c>
      <c r="EO471" s="1167"/>
      <c r="EP471" s="1175"/>
      <c r="EQ471" s="1166" t="str">
        <f>IF('FRONT PAGE'!$A$1="www.fly-logics.com","N",0)</f>
        <v>N</v>
      </c>
      <c r="ER471" s="1167"/>
      <c r="ES471" s="1168"/>
      <c r="ET471" s="643"/>
      <c r="EU471" s="1185"/>
      <c r="EV471" s="1186"/>
      <c r="EW471" s="1186"/>
      <c r="EX471" s="1186"/>
      <c r="EY471" s="1186"/>
      <c r="EZ471" s="1186"/>
      <c r="FA471" s="1186"/>
      <c r="FB471" s="1186"/>
      <c r="FC471" s="1186"/>
      <c r="FD471" s="1186"/>
      <c r="FE471" s="1122"/>
      <c r="FF471" s="1123"/>
      <c r="FG471" s="1123"/>
      <c r="FH471" s="1123"/>
      <c r="FI471" s="1123"/>
      <c r="FJ471" s="1123"/>
      <c r="FK471" s="1123"/>
      <c r="FL471" s="1123"/>
      <c r="FM471" s="1123"/>
      <c r="FN471" s="1123"/>
      <c r="FO471" s="1123"/>
      <c r="FP471" s="1123"/>
      <c r="FQ471" s="1123"/>
      <c r="FR471" s="1123"/>
      <c r="FS471" s="1123"/>
      <c r="FT471" s="1123"/>
      <c r="FU471" s="1123"/>
      <c r="FV471" s="1123"/>
      <c r="FW471" s="1124"/>
      <c r="FX471" s="1199"/>
      <c r="FY471" s="1169"/>
      <c r="FZ471" s="1170"/>
      <c r="GA471" s="1170"/>
      <c r="GB471" s="1171"/>
      <c r="GC471" s="1169"/>
      <c r="GD471" s="1170"/>
      <c r="GE471" s="1170"/>
      <c r="GF471" s="1171"/>
      <c r="GG471" s="1169"/>
      <c r="GH471" s="1170"/>
      <c r="GI471" s="1170"/>
      <c r="GJ471" s="1171"/>
      <c r="GK471" s="1166" t="str">
        <f>IF('FRONT PAGE'!$A$1="www.fly-logics.com","D",0)</f>
        <v>D</v>
      </c>
      <c r="GL471" s="1167"/>
      <c r="GM471" s="1175"/>
      <c r="GN471" s="1166" t="str">
        <f>IF('FRONT PAGE'!$A$1="www.fly-logics.com","N",0)</f>
        <v>N</v>
      </c>
      <c r="GO471" s="1167"/>
      <c r="GP471" s="1168"/>
      <c r="GQ471" s="643"/>
      <c r="GR471" s="6"/>
    </row>
    <row r="472" spans="1:200" ht="6.75" customHeight="1" thickBot="1" x14ac:dyDescent="0.3">
      <c r="A472" s="212"/>
      <c r="B472" s="1181"/>
      <c r="C472" s="1182"/>
      <c r="D472" s="1182"/>
      <c r="E472" s="1182"/>
      <c r="F472" s="1182"/>
      <c r="G472" s="1182"/>
      <c r="H472" s="1182"/>
      <c r="I472" s="1182"/>
      <c r="J472" s="1182"/>
      <c r="K472" s="1182"/>
      <c r="L472" s="1182"/>
      <c r="M472" s="1182"/>
      <c r="N472" s="1182"/>
      <c r="O472" s="1182"/>
      <c r="P472" s="1182"/>
      <c r="Q472" s="1182"/>
      <c r="R472" s="1182"/>
      <c r="S472" s="1182"/>
      <c r="T472" s="1182"/>
      <c r="U472" s="1182"/>
      <c r="V472" s="1182"/>
      <c r="W472" s="1182"/>
      <c r="X472" s="1182"/>
      <c r="Y472" s="1182"/>
      <c r="Z472" s="1182"/>
      <c r="AA472" s="1200"/>
      <c r="AB472" s="1200"/>
      <c r="AC472" s="1200"/>
      <c r="AD472" s="1200"/>
      <c r="AE472" s="1201"/>
      <c r="AF472" s="1169"/>
      <c r="AG472" s="1176"/>
      <c r="AH472" s="1176"/>
      <c r="AI472" s="1171"/>
      <c r="AJ472" s="1169"/>
      <c r="AK472" s="1176"/>
      <c r="AL472" s="1176"/>
      <c r="AM472" s="1171"/>
      <c r="AN472" s="1169"/>
      <c r="AO472" s="1176"/>
      <c r="AP472" s="1176"/>
      <c r="AQ472" s="1171"/>
      <c r="AR472" s="1177"/>
      <c r="AS472" s="1178"/>
      <c r="AT472" s="1179"/>
      <c r="AU472" s="1177"/>
      <c r="AV472" s="1178"/>
      <c r="AW472" s="1180"/>
      <c r="AX472" s="643"/>
      <c r="AY472" s="1181"/>
      <c r="AZ472" s="1182"/>
      <c r="BA472" s="1182"/>
      <c r="BB472" s="1182"/>
      <c r="BC472" s="1182"/>
      <c r="BD472" s="1182"/>
      <c r="BE472" s="1182"/>
      <c r="BF472" s="1182"/>
      <c r="BG472" s="1182"/>
      <c r="BH472" s="1182"/>
      <c r="BI472" s="1182"/>
      <c r="BJ472" s="1182"/>
      <c r="BK472" s="1182"/>
      <c r="BL472" s="1182"/>
      <c r="BM472" s="1182"/>
      <c r="BN472" s="1182"/>
      <c r="BO472" s="1182"/>
      <c r="BP472" s="1182"/>
      <c r="BQ472" s="1182"/>
      <c r="BR472" s="1182"/>
      <c r="BS472" s="1182"/>
      <c r="BT472" s="1182"/>
      <c r="BU472" s="1182"/>
      <c r="BV472" s="1182"/>
      <c r="BW472" s="1182"/>
      <c r="BX472" s="1200"/>
      <c r="BY472" s="1200"/>
      <c r="BZ472" s="1200"/>
      <c r="CA472" s="1200"/>
      <c r="CB472" s="1201"/>
      <c r="CC472" s="1169"/>
      <c r="CD472" s="1176"/>
      <c r="CE472" s="1176"/>
      <c r="CF472" s="1171"/>
      <c r="CG472" s="1169"/>
      <c r="CH472" s="1176"/>
      <c r="CI472" s="1176"/>
      <c r="CJ472" s="1171"/>
      <c r="CK472" s="1169"/>
      <c r="CL472" s="1176"/>
      <c r="CM472" s="1176"/>
      <c r="CN472" s="1171"/>
      <c r="CO472" s="1177"/>
      <c r="CP472" s="1178"/>
      <c r="CQ472" s="1179"/>
      <c r="CR472" s="1177"/>
      <c r="CS472" s="1178"/>
      <c r="CT472" s="1180"/>
      <c r="CU472" s="643"/>
      <c r="CV472" s="247"/>
      <c r="CW472" s="212"/>
      <c r="CX472" s="1181"/>
      <c r="CY472" s="1182"/>
      <c r="CZ472" s="1182"/>
      <c r="DA472" s="1182"/>
      <c r="DB472" s="1182"/>
      <c r="DC472" s="1182"/>
      <c r="DD472" s="1182"/>
      <c r="DE472" s="1182"/>
      <c r="DF472" s="1182"/>
      <c r="DG472" s="1182"/>
      <c r="DH472" s="1182"/>
      <c r="DI472" s="1182"/>
      <c r="DJ472" s="1182"/>
      <c r="DK472" s="1182"/>
      <c r="DL472" s="1182"/>
      <c r="DM472" s="1182"/>
      <c r="DN472" s="1182"/>
      <c r="DO472" s="1182"/>
      <c r="DP472" s="1182"/>
      <c r="DQ472" s="1182"/>
      <c r="DR472" s="1182"/>
      <c r="DS472" s="1182"/>
      <c r="DT472" s="1182"/>
      <c r="DU472" s="1182"/>
      <c r="DV472" s="1182"/>
      <c r="DW472" s="1200"/>
      <c r="DX472" s="1200"/>
      <c r="DY472" s="1200"/>
      <c r="DZ472" s="1200"/>
      <c r="EA472" s="1201"/>
      <c r="EB472" s="1169"/>
      <c r="EC472" s="1176"/>
      <c r="ED472" s="1176"/>
      <c r="EE472" s="1171"/>
      <c r="EF472" s="1169"/>
      <c r="EG472" s="1176"/>
      <c r="EH472" s="1176"/>
      <c r="EI472" s="1171"/>
      <c r="EJ472" s="1169"/>
      <c r="EK472" s="1176"/>
      <c r="EL472" s="1176"/>
      <c r="EM472" s="1171"/>
      <c r="EN472" s="1177"/>
      <c r="EO472" s="1178"/>
      <c r="EP472" s="1179"/>
      <c r="EQ472" s="1177"/>
      <c r="ER472" s="1178"/>
      <c r="ES472" s="1180"/>
      <c r="ET472" s="643"/>
      <c r="EU472" s="1181"/>
      <c r="EV472" s="1182"/>
      <c r="EW472" s="1182"/>
      <c r="EX472" s="1182"/>
      <c r="EY472" s="1182"/>
      <c r="EZ472" s="1182"/>
      <c r="FA472" s="1182"/>
      <c r="FB472" s="1182"/>
      <c r="FC472" s="1182"/>
      <c r="FD472" s="1182"/>
      <c r="FE472" s="1182"/>
      <c r="FF472" s="1182"/>
      <c r="FG472" s="1182"/>
      <c r="FH472" s="1182"/>
      <c r="FI472" s="1182"/>
      <c r="FJ472" s="1182"/>
      <c r="FK472" s="1182"/>
      <c r="FL472" s="1182"/>
      <c r="FM472" s="1182"/>
      <c r="FN472" s="1182"/>
      <c r="FO472" s="1182"/>
      <c r="FP472" s="1182"/>
      <c r="FQ472" s="1182"/>
      <c r="FR472" s="1182"/>
      <c r="FS472" s="1182"/>
      <c r="FT472" s="1200"/>
      <c r="FU472" s="1200"/>
      <c r="FV472" s="1200"/>
      <c r="FW472" s="1200"/>
      <c r="FX472" s="1201"/>
      <c r="FY472" s="1169"/>
      <c r="FZ472" s="1176"/>
      <c r="GA472" s="1176"/>
      <c r="GB472" s="1171"/>
      <c r="GC472" s="1169"/>
      <c r="GD472" s="1176"/>
      <c r="GE472" s="1176"/>
      <c r="GF472" s="1171"/>
      <c r="GG472" s="1169"/>
      <c r="GH472" s="1176"/>
      <c r="GI472" s="1176"/>
      <c r="GJ472" s="1171"/>
      <c r="GK472" s="1177"/>
      <c r="GL472" s="1178"/>
      <c r="GM472" s="1179"/>
      <c r="GN472" s="1177"/>
      <c r="GO472" s="1178"/>
      <c r="GP472" s="1180"/>
      <c r="GQ472" s="643"/>
      <c r="GR472" s="6"/>
    </row>
    <row r="473" spans="1:200" ht="8.85" customHeight="1" x14ac:dyDescent="0.25">
      <c r="A473" s="212"/>
      <c r="B473" s="1187" t="str">
        <f>LOGBOOK!$AH$3</f>
        <v>TYPE</v>
      </c>
      <c r="C473" s="1188"/>
      <c r="D473" s="1188"/>
      <c r="E473" s="1188"/>
      <c r="F473" s="1119"/>
      <c r="G473" s="1204"/>
      <c r="H473" s="1204"/>
      <c r="I473" s="1204"/>
      <c r="J473" s="1205"/>
      <c r="K473" s="1189"/>
      <c r="L473" s="1119"/>
      <c r="M473" s="1204"/>
      <c r="N473" s="1204"/>
      <c r="O473" s="1204"/>
      <c r="P473" s="1204"/>
      <c r="Q473" s="1205"/>
      <c r="R473" s="1188" t="str">
        <f>IF('FRONT PAGE'!$A$1="www.fly-logics.com","YEAR",0)</f>
        <v>YEAR</v>
      </c>
      <c r="S473" s="1188"/>
      <c r="T473" s="1188"/>
      <c r="U473" s="1188"/>
      <c r="V473" s="1119"/>
      <c r="W473" s="1204"/>
      <c r="X473" s="1204"/>
      <c r="Y473" s="1205"/>
      <c r="Z473" s="1199"/>
      <c r="AA473" s="629" t="str">
        <f>IF('FRONT PAGE'!$A$1="www.fly-logics.com","JAN",0)</f>
        <v>JAN</v>
      </c>
      <c r="AB473" s="631"/>
      <c r="AC473" s="631"/>
      <c r="AD473" s="631"/>
      <c r="AE473" s="631"/>
      <c r="AF473" s="630" t="str">
        <f>IF(SUMIFS(LOGBOOK!$Y$5:$Y$1036129,LOGBOOK!$D$5:$D$1036129,F473,LOGBOOK!$AN$5:$AN$1036129,V473,LOGBOOK!$E$5:$E$1036129,L473,LOGBOOK!$AM$5:$AM$1036129,"ENE")=0," ",SUMIFS(LOGBOOK!$Y$5:$Y$1036129,LOGBOOK!$D$5:$D$1036129,F473,LOGBOOK!$AN$5:$AN$1036129,V473,LOGBOOK!$E$5:$E$1036129,L473,LOGBOOK!$AM$5:$AM$1036129,"ENE"))</f>
        <v xml:space="preserve"> </v>
      </c>
      <c r="AG473" s="625"/>
      <c r="AH473" s="625"/>
      <c r="AI473" s="625"/>
      <c r="AJ473" s="630" t="str">
        <f>IF(SUMIFS(LOGBOOK!$Z$5:$Z$1036129,LOGBOOK!$D$5:$D$1036129,F473,LOGBOOK!$AN$5:$AN$1036129,V473,LOGBOOK!$E$5:$E$1036129,L473,LOGBOOK!$AM$5:$AM$1036129,"ENE")=0," ",SUMIFS(LOGBOOK!$Z$5:$Z$1036129,LOGBOOK!$D$5:$D$1036129,F473,LOGBOOK!$AN$5:$AN$1036129,V473,LOGBOOK!$E$5:$E$1036129,L473,LOGBOOK!$AM$5:$AM$1036129,"ENE"))</f>
        <v xml:space="preserve"> </v>
      </c>
      <c r="AK473" s="625"/>
      <c r="AL473" s="625"/>
      <c r="AM473" s="625"/>
      <c r="AN473" s="630" t="str">
        <f>IF(SUMIFS(LOGBOOK!$AA$5:$AA$1036129,LOGBOOK!$D$5:$D$1036129,F473,LOGBOOK!$AN$5:$AN$1036129,V473,LOGBOOK!$E$5:$E$1036129,L473,LOGBOOK!$AM$5:$AM$1036129,"ENE")=0," ",SUMIFS(LOGBOOK!$AA$5:$AA$1036129,LOGBOOK!$D$5:$D$1036129,F473,LOGBOOK!$AN$5:$AN$1036129,V473,LOGBOOK!$E$5:$E$1036129,L473,LOGBOOK!$AM$5:$AM$1036129,"ENE"))</f>
        <v xml:space="preserve"> </v>
      </c>
      <c r="AO473" s="625"/>
      <c r="AP473" s="625"/>
      <c r="AQ473" s="625"/>
      <c r="AR473" s="623" t="str">
        <f>IF(SUMIFS(LOGBOOK!$AE$5:$AE$1036129,LOGBOOK!$D$5:$D$1036129,F473,LOGBOOK!$AN$5:$AN$1036129,V473,LOGBOOK!$E$5:$E$1036129,L473,LOGBOOK!$AM$5:$AM$1036129,"ENE")=0," ",SUMIFS(LOGBOOK!$AE$5:$AE$1036129,LOGBOOK!$D$5:$D$1036129,F473,LOGBOOK!$AN$5:$AN$1036129,V473,LOGBOOK!$E$5:$E$1036129,L473,LOGBOOK!$AM$5:$AM$1036129,"ENE"))</f>
        <v xml:space="preserve"> </v>
      </c>
      <c r="AS473" s="623"/>
      <c r="AT473" s="623"/>
      <c r="AU473" s="623" t="str">
        <f>IF(SUMIFS(LOGBOOK!$AF$5:$AF$1036129,LOGBOOK!$D$5:$D$1036129,F473,LOGBOOK!$AN$5:$AN$1036129,V473,LOGBOOK!$E$5:$E$1036129,L473,LOGBOOK!$AM$5:$AM$1036129,"ENE")=0," ",SUMIFS(LOGBOOK!$AF$5:$AF$1036129,LOGBOOK!$D$5:$D$1036129,F473,LOGBOOK!$AN$5:$AN$1036129,V473,LOGBOOK!$E$5:$E$1036129,L473,LOGBOOK!$AM$5:$AM$1036129,"ENE"))</f>
        <v xml:space="preserve"> </v>
      </c>
      <c r="AV473" s="633"/>
      <c r="AW473" s="633"/>
      <c r="AX473" s="643"/>
      <c r="AY473" s="1187" t="str">
        <f>LOGBOOK!$AH$3</f>
        <v>TYPE</v>
      </c>
      <c r="AZ473" s="1188"/>
      <c r="BA473" s="1188"/>
      <c r="BB473" s="1188"/>
      <c r="BC473" s="1119"/>
      <c r="BD473" s="1204"/>
      <c r="BE473" s="1204"/>
      <c r="BF473" s="1204"/>
      <c r="BG473" s="1205"/>
      <c r="BH473" s="1189"/>
      <c r="BI473" s="1119"/>
      <c r="BJ473" s="1204"/>
      <c r="BK473" s="1204"/>
      <c r="BL473" s="1204"/>
      <c r="BM473" s="1204"/>
      <c r="BN473" s="1205"/>
      <c r="BO473" s="1188" t="str">
        <f>IF('FRONT PAGE'!$A$1="www.fly-logics.com","YEAR",0)</f>
        <v>YEAR</v>
      </c>
      <c r="BP473" s="1188"/>
      <c r="BQ473" s="1188"/>
      <c r="BR473" s="1188"/>
      <c r="BS473" s="1119"/>
      <c r="BT473" s="1204"/>
      <c r="BU473" s="1204"/>
      <c r="BV473" s="1205"/>
      <c r="BW473" s="1199"/>
      <c r="BX473" s="629" t="str">
        <f>IF('FRONT PAGE'!$A$1="www.fly-logics.com","JAN",0)</f>
        <v>JAN</v>
      </c>
      <c r="BY473" s="631"/>
      <c r="BZ473" s="631"/>
      <c r="CA473" s="631"/>
      <c r="CB473" s="631"/>
      <c r="CC473" s="630" t="str">
        <f>IF(SUMIFS(LOGBOOK!$Y$5:$Y$1036129,LOGBOOK!$D$5:$D$1036129,BC473,LOGBOOK!$AN$5:$AN$1036129,BS473,LOGBOOK!$E$5:$E$1036129,BI473,LOGBOOK!$AM$5:$AM$1036129,"ENE")=0," ",SUMIFS(LOGBOOK!$Y$5:$Y$1036129,LOGBOOK!$D$5:$D$1036129,BC473,LOGBOOK!$AN$5:$AN$1036129,BS473,LOGBOOK!$E$5:$E$1036129,BI473,LOGBOOK!$AM$5:$AM$1036129,"ENE"))</f>
        <v xml:space="preserve"> </v>
      </c>
      <c r="CD473" s="625"/>
      <c r="CE473" s="625"/>
      <c r="CF473" s="625"/>
      <c r="CG473" s="630" t="str">
        <f>IF(SUMIFS(LOGBOOK!$Z$5:$Z$1036129,LOGBOOK!$D$5:$D$1036129,BC473,LOGBOOK!$AN$5:$AN$1036129,BS473,LOGBOOK!$E$5:$E$1036129,BI473,LOGBOOK!$AM$5:$AM$1036129,"ENE")=0," ",SUMIFS(LOGBOOK!$Z$5:$Z$1036129,LOGBOOK!$D$5:$D$1036129,BC473,LOGBOOK!$AN$5:$AN$1036129,BS473,LOGBOOK!$E$5:$E$1036129,BI473,LOGBOOK!$AM$5:$AM$1036129,"ENE"))</f>
        <v xml:space="preserve"> </v>
      </c>
      <c r="CH473" s="625"/>
      <c r="CI473" s="625"/>
      <c r="CJ473" s="625"/>
      <c r="CK473" s="630" t="str">
        <f>IF(SUMIFS(LOGBOOK!$AA$5:$AA$1036129,LOGBOOK!$D$5:$D$1036129,BC473,LOGBOOK!$AN$5:$AN$1036129,BS473,LOGBOOK!$E$5:$E$1036129,BI473,LOGBOOK!$AM$5:$AM$1036129,"ENE")=0," ",SUMIFS(LOGBOOK!$AA$5:$AA$1036129,LOGBOOK!$D$5:$D$1036129,BC473,LOGBOOK!$AN$5:$AN$1036129,BS473,LOGBOOK!$E$5:$E$1036129,BI473,LOGBOOK!$AM$5:$AM$1036129,"ENE"))</f>
        <v xml:space="preserve"> </v>
      </c>
      <c r="CL473" s="625"/>
      <c r="CM473" s="625"/>
      <c r="CN473" s="625"/>
      <c r="CO473" s="623" t="str">
        <f>IF(SUMIFS(LOGBOOK!$AE$5:$AE$1036129,LOGBOOK!$D$5:$D$1036129,BC473,LOGBOOK!$AN$5:$AN$1036129,BS473,LOGBOOK!$E$5:$E$1036129,BI473,LOGBOOK!$AM$5:$AM$1036129,"ENE")=0," ",SUMIFS(LOGBOOK!$AE$5:$AE$1036129,LOGBOOK!$D$5:$D$1036129,BC473,LOGBOOK!$AN$5:$AN$1036129,BS473,LOGBOOK!$E$5:$E$1036129,BI473,LOGBOOK!$AM$5:$AM$1036129,"ENE"))</f>
        <v xml:space="preserve"> </v>
      </c>
      <c r="CP473" s="623"/>
      <c r="CQ473" s="623"/>
      <c r="CR473" s="623" t="str">
        <f>IF(SUMIFS(LOGBOOK!$AF$5:$AF$1036129,LOGBOOK!$D$5:$D$1036129,BC473,LOGBOOK!$AN$5:$AN$1036129,BS473,LOGBOOK!$E$5:$E$1036129,BI473,LOGBOOK!$AM$5:$AM$1036129,"ENE")=0," ",SUMIFS(LOGBOOK!$AF$5:$AF$1036129,LOGBOOK!$D$5:$D$1036129,BC473,LOGBOOK!$AN$5:$AN$1036129,BS473,LOGBOOK!$E$5:$E$1036129,BI473,LOGBOOK!$AM$5:$AM$1036129,"ENE"))</f>
        <v xml:space="preserve"> </v>
      </c>
      <c r="CS473" s="633"/>
      <c r="CT473" s="633"/>
      <c r="CU473" s="643"/>
      <c r="CV473" s="247"/>
      <c r="CW473" s="212"/>
      <c r="CX473" s="1187" t="str">
        <f>LOGBOOK!$AH$3</f>
        <v>TYPE</v>
      </c>
      <c r="CY473" s="1188"/>
      <c r="CZ473" s="1188"/>
      <c r="DA473" s="1188"/>
      <c r="DB473" s="1119"/>
      <c r="DC473" s="1204"/>
      <c r="DD473" s="1204"/>
      <c r="DE473" s="1204"/>
      <c r="DF473" s="1205"/>
      <c r="DG473" s="1189"/>
      <c r="DH473" s="1119"/>
      <c r="DI473" s="1204"/>
      <c r="DJ473" s="1204"/>
      <c r="DK473" s="1204"/>
      <c r="DL473" s="1204"/>
      <c r="DM473" s="1205"/>
      <c r="DN473" s="1188" t="str">
        <f>IF('FRONT PAGE'!$A$1="www.fly-logics.com","YEAR",0)</f>
        <v>YEAR</v>
      </c>
      <c r="DO473" s="1188"/>
      <c r="DP473" s="1188"/>
      <c r="DQ473" s="1188"/>
      <c r="DR473" s="1119"/>
      <c r="DS473" s="1204"/>
      <c r="DT473" s="1204"/>
      <c r="DU473" s="1205"/>
      <c r="DV473" s="1199"/>
      <c r="DW473" s="629" t="str">
        <f>IF('FRONT PAGE'!$A$1="www.fly-logics.com","JAN",0)</f>
        <v>JAN</v>
      </c>
      <c r="DX473" s="631"/>
      <c r="DY473" s="631"/>
      <c r="DZ473" s="631"/>
      <c r="EA473" s="631"/>
      <c r="EB473" s="630" t="str">
        <f>IF(SUMIFS(LOGBOOK!$Y$5:$Y$1036129,LOGBOOK!$D$5:$D$1036129,DB473,LOGBOOK!$AN$5:$AN$1036129,DR473,LOGBOOK!$E$5:$E$1036129,DH473,LOGBOOK!$AM$5:$AM$1036129,"ENE")=0," ",SUMIFS(LOGBOOK!$Y$5:$Y$1036129,LOGBOOK!$D$5:$D$1036129,DB473,LOGBOOK!$AN$5:$AN$1036129,DR473,LOGBOOK!$E$5:$E$1036129,DH473,LOGBOOK!$AM$5:$AM$1036129,"ENE"))</f>
        <v xml:space="preserve"> </v>
      </c>
      <c r="EC473" s="625"/>
      <c r="ED473" s="625"/>
      <c r="EE473" s="625"/>
      <c r="EF473" s="630" t="str">
        <f>IF(SUMIFS(LOGBOOK!$Z$5:$Z$1036129,LOGBOOK!$D$5:$D$1036129,DB473,LOGBOOK!$AN$5:$AN$1036129,DR473,LOGBOOK!$E$5:$E$1036129,DH473,LOGBOOK!$AM$5:$AM$1036129,"ENE")=0," ",SUMIFS(LOGBOOK!$Z$5:$Z$1036129,LOGBOOK!$D$5:$D$1036129,DB473,LOGBOOK!$AN$5:$AN$1036129,DR473,LOGBOOK!$E$5:$E$1036129,DH473,LOGBOOK!$AM$5:$AM$1036129,"ENE"))</f>
        <v xml:space="preserve"> </v>
      </c>
      <c r="EG473" s="625"/>
      <c r="EH473" s="625"/>
      <c r="EI473" s="625"/>
      <c r="EJ473" s="630" t="str">
        <f>IF(SUMIFS(LOGBOOK!$AA$5:$AA$1036129,LOGBOOK!$D$5:$D$1036129,DB473,LOGBOOK!$AN$5:$AN$1036129,DR473,LOGBOOK!$E$5:$E$1036129,DH473,LOGBOOK!$AM$5:$AM$1036129,"ENE")=0," ",SUMIFS(LOGBOOK!$AA$5:$AA$1036129,LOGBOOK!$D$5:$D$1036129,DB473,LOGBOOK!$AN$5:$AN$1036129,DR473,LOGBOOK!$E$5:$E$1036129,DH473,LOGBOOK!$AM$5:$AM$1036129,"ENE"))</f>
        <v xml:space="preserve"> </v>
      </c>
      <c r="EK473" s="625"/>
      <c r="EL473" s="625"/>
      <c r="EM473" s="625"/>
      <c r="EN473" s="623" t="str">
        <f>IF(SUMIFS(LOGBOOK!$AE$5:$AE$1036129,LOGBOOK!$D$5:$D$1036129,DB473,LOGBOOK!$AN$5:$AN$1036129,DR473,LOGBOOK!$E$5:$E$1036129,DH473,LOGBOOK!$AM$5:$AM$1036129,"ENE")=0," ",SUMIFS(LOGBOOK!$AE$5:$AE$1036129,LOGBOOK!$D$5:$D$1036129,DB473,LOGBOOK!$AN$5:$AN$1036129,DR473,LOGBOOK!$E$5:$E$1036129,DH473,LOGBOOK!$AM$5:$AM$1036129,"ENE"))</f>
        <v xml:space="preserve"> </v>
      </c>
      <c r="EO473" s="623"/>
      <c r="EP473" s="623"/>
      <c r="EQ473" s="623" t="str">
        <f>IF(SUMIFS(LOGBOOK!$AF$5:$AF$1036129,LOGBOOK!$D$5:$D$1036129,DB473,LOGBOOK!$AN$5:$AN$1036129,DR473,LOGBOOK!$E$5:$E$1036129,DH473,LOGBOOK!$AM$5:$AM$1036129,"ENE")=0," ",SUMIFS(LOGBOOK!$AF$5:$AF$1036129,LOGBOOK!$D$5:$D$1036129,DB473,LOGBOOK!$AN$5:$AN$1036129,DR473,LOGBOOK!$E$5:$E$1036129,DH473,LOGBOOK!$AM$5:$AM$1036129,"ENE"))</f>
        <v xml:space="preserve"> </v>
      </c>
      <c r="ER473" s="633"/>
      <c r="ES473" s="633"/>
      <c r="ET473" s="643"/>
      <c r="EU473" s="1187" t="str">
        <f>LOGBOOK!$AH$3</f>
        <v>TYPE</v>
      </c>
      <c r="EV473" s="1188"/>
      <c r="EW473" s="1188"/>
      <c r="EX473" s="1188"/>
      <c r="EY473" s="1119"/>
      <c r="EZ473" s="1204"/>
      <c r="FA473" s="1204"/>
      <c r="FB473" s="1204"/>
      <c r="FC473" s="1205"/>
      <c r="FD473" s="1189"/>
      <c r="FE473" s="1119"/>
      <c r="FF473" s="1204"/>
      <c r="FG473" s="1204"/>
      <c r="FH473" s="1204"/>
      <c r="FI473" s="1204"/>
      <c r="FJ473" s="1205"/>
      <c r="FK473" s="1188" t="str">
        <f>IF('FRONT PAGE'!$A$1="www.fly-logics.com","YEAR",0)</f>
        <v>YEAR</v>
      </c>
      <c r="FL473" s="1188"/>
      <c r="FM473" s="1188"/>
      <c r="FN473" s="1188"/>
      <c r="FO473" s="1119"/>
      <c r="FP473" s="1204"/>
      <c r="FQ473" s="1204"/>
      <c r="FR473" s="1205"/>
      <c r="FS473" s="1199"/>
      <c r="FT473" s="629" t="str">
        <f>IF('FRONT PAGE'!$A$1="www.fly-logics.com","JAN",0)</f>
        <v>JAN</v>
      </c>
      <c r="FU473" s="631"/>
      <c r="FV473" s="631"/>
      <c r="FW473" s="631"/>
      <c r="FX473" s="631"/>
      <c r="FY473" s="630" t="str">
        <f>IF(SUMIFS(LOGBOOK!$Y$5:$Y$1036129,LOGBOOK!$D$5:$D$1036129,EY473,LOGBOOK!$AN$5:$AN$1036129,FO473,LOGBOOK!$E$5:$E$1036129,FE473,LOGBOOK!$AM$5:$AM$1036129,"ENE")=0," ",SUMIFS(LOGBOOK!$Y$5:$Y$1036129,LOGBOOK!$D$5:$D$1036129,EY473,LOGBOOK!$AN$5:$AN$1036129,FO473,LOGBOOK!$E$5:$E$1036129,FE473,LOGBOOK!$AM$5:$AM$1036129,"ENE"))</f>
        <v xml:space="preserve"> </v>
      </c>
      <c r="FZ473" s="625"/>
      <c r="GA473" s="625"/>
      <c r="GB473" s="625"/>
      <c r="GC473" s="630" t="str">
        <f>IF(SUMIFS(LOGBOOK!$Z$5:$Z$1036129,LOGBOOK!$D$5:$D$1036129,EY473,LOGBOOK!$AN$5:$AN$1036129,FO473,LOGBOOK!$E$5:$E$1036129,FE473,LOGBOOK!$AM$5:$AM$1036129,"ENE")=0," ",SUMIFS(LOGBOOK!$Z$5:$Z$1036129,LOGBOOK!$D$5:$D$1036129,EY473,LOGBOOK!$AN$5:$AN$1036129,FO473,LOGBOOK!$E$5:$E$1036129,FE473,LOGBOOK!$AM$5:$AM$1036129,"ENE"))</f>
        <v xml:space="preserve"> </v>
      </c>
      <c r="GD473" s="625"/>
      <c r="GE473" s="625"/>
      <c r="GF473" s="625"/>
      <c r="GG473" s="630" t="str">
        <f>IF(SUMIFS(LOGBOOK!$AA$5:$AA$1036129,LOGBOOK!$D$5:$D$1036129,EY473,LOGBOOK!$AN$5:$AN$1036129,FO473,LOGBOOK!$E$5:$E$1036129,FE473,LOGBOOK!$AM$5:$AM$1036129,"ENE")=0," ",SUMIFS(LOGBOOK!$AA$5:$AA$1036129,LOGBOOK!$D$5:$D$1036129,EY473,LOGBOOK!$AN$5:$AN$1036129,FO473,LOGBOOK!$E$5:$E$1036129,FE473,LOGBOOK!$AM$5:$AM$1036129,"ENE"))</f>
        <v xml:space="preserve"> </v>
      </c>
      <c r="GH473" s="625"/>
      <c r="GI473" s="625"/>
      <c r="GJ473" s="625"/>
      <c r="GK473" s="623" t="str">
        <f>IF(SUMIFS(LOGBOOK!$AE$5:$AE$1036129,LOGBOOK!$D$5:$D$1036129,EY473,LOGBOOK!$AN$5:$AN$1036129,FO473,LOGBOOK!$E$5:$E$1036129,FE473,LOGBOOK!$AM$5:$AM$1036129,"ENE")=0," ",SUMIFS(LOGBOOK!$AE$5:$AE$1036129,LOGBOOK!$D$5:$D$1036129,EY473,LOGBOOK!$AN$5:$AN$1036129,FO473,LOGBOOK!$E$5:$E$1036129,FE473,LOGBOOK!$AM$5:$AM$1036129,"ENE"))</f>
        <v xml:space="preserve"> </v>
      </c>
      <c r="GL473" s="623"/>
      <c r="GM473" s="623"/>
      <c r="GN473" s="623" t="str">
        <f>IF(SUMIFS(LOGBOOK!$AF$5:$AF$1036129,LOGBOOK!$D$5:$D$1036129,EY473,LOGBOOK!$AN$5:$AN$1036129,FO473,LOGBOOK!$E$5:$E$1036129,FE473,LOGBOOK!$AM$5:$AM$1036129,"ENE")=0," ",SUMIFS(LOGBOOK!$AF$5:$AF$1036129,LOGBOOK!$D$5:$D$1036129,EY473,LOGBOOK!$AN$5:$AN$1036129,FO473,LOGBOOK!$E$5:$E$1036129,FE473,LOGBOOK!$AM$5:$AM$1036129,"ENE"))</f>
        <v xml:space="preserve"> </v>
      </c>
      <c r="GO473" s="633"/>
      <c r="GP473" s="633"/>
      <c r="GQ473" s="643"/>
      <c r="GR473" s="6"/>
    </row>
    <row r="474" spans="1:200" ht="8.85" customHeight="1" thickBot="1" x14ac:dyDescent="0.3">
      <c r="A474" s="212"/>
      <c r="B474" s="1187"/>
      <c r="C474" s="1188"/>
      <c r="D474" s="1188"/>
      <c r="E474" s="1188"/>
      <c r="F474" s="1206"/>
      <c r="G474" s="1207"/>
      <c r="H474" s="1207"/>
      <c r="I474" s="1207"/>
      <c r="J474" s="1208"/>
      <c r="K474" s="1189"/>
      <c r="L474" s="1206"/>
      <c r="M474" s="1207"/>
      <c r="N474" s="1207"/>
      <c r="O474" s="1207"/>
      <c r="P474" s="1207"/>
      <c r="Q474" s="1208"/>
      <c r="R474" s="1188"/>
      <c r="S474" s="1188"/>
      <c r="T474" s="1188"/>
      <c r="U474" s="1188"/>
      <c r="V474" s="1206"/>
      <c r="W474" s="1207"/>
      <c r="X474" s="1207"/>
      <c r="Y474" s="1208"/>
      <c r="Z474" s="1199"/>
      <c r="AA474" s="631"/>
      <c r="AB474" s="631"/>
      <c r="AC474" s="631"/>
      <c r="AD474" s="631"/>
      <c r="AE474" s="631"/>
      <c r="AF474" s="625"/>
      <c r="AG474" s="632"/>
      <c r="AH474" s="632"/>
      <c r="AI474" s="625"/>
      <c r="AJ474" s="625"/>
      <c r="AK474" s="632"/>
      <c r="AL474" s="632"/>
      <c r="AM474" s="625"/>
      <c r="AN474" s="625"/>
      <c r="AO474" s="632"/>
      <c r="AP474" s="632"/>
      <c r="AQ474" s="625"/>
      <c r="AR474" s="623"/>
      <c r="AS474" s="623"/>
      <c r="AT474" s="623"/>
      <c r="AU474" s="633"/>
      <c r="AV474" s="634"/>
      <c r="AW474" s="633"/>
      <c r="AX474" s="643"/>
      <c r="AY474" s="1187"/>
      <c r="AZ474" s="1188"/>
      <c r="BA474" s="1188"/>
      <c r="BB474" s="1188"/>
      <c r="BC474" s="1206"/>
      <c r="BD474" s="1207"/>
      <c r="BE474" s="1207"/>
      <c r="BF474" s="1207"/>
      <c r="BG474" s="1208"/>
      <c r="BH474" s="1189"/>
      <c r="BI474" s="1206"/>
      <c r="BJ474" s="1207"/>
      <c r="BK474" s="1207"/>
      <c r="BL474" s="1207"/>
      <c r="BM474" s="1207"/>
      <c r="BN474" s="1208"/>
      <c r="BO474" s="1188"/>
      <c r="BP474" s="1188"/>
      <c r="BQ474" s="1188"/>
      <c r="BR474" s="1188"/>
      <c r="BS474" s="1206"/>
      <c r="BT474" s="1207"/>
      <c r="BU474" s="1207"/>
      <c r="BV474" s="1208"/>
      <c r="BW474" s="1199"/>
      <c r="BX474" s="631"/>
      <c r="BY474" s="631"/>
      <c r="BZ474" s="631"/>
      <c r="CA474" s="631"/>
      <c r="CB474" s="631"/>
      <c r="CC474" s="625"/>
      <c r="CD474" s="632"/>
      <c r="CE474" s="632"/>
      <c r="CF474" s="625"/>
      <c r="CG474" s="625"/>
      <c r="CH474" s="632"/>
      <c r="CI474" s="632"/>
      <c r="CJ474" s="625"/>
      <c r="CK474" s="625"/>
      <c r="CL474" s="632"/>
      <c r="CM474" s="632"/>
      <c r="CN474" s="625"/>
      <c r="CO474" s="623"/>
      <c r="CP474" s="623"/>
      <c r="CQ474" s="623"/>
      <c r="CR474" s="633"/>
      <c r="CS474" s="634"/>
      <c r="CT474" s="633"/>
      <c r="CU474" s="643"/>
      <c r="CV474" s="247"/>
      <c r="CW474" s="212"/>
      <c r="CX474" s="1187"/>
      <c r="CY474" s="1188"/>
      <c r="CZ474" s="1188"/>
      <c r="DA474" s="1188"/>
      <c r="DB474" s="1206"/>
      <c r="DC474" s="1207"/>
      <c r="DD474" s="1207"/>
      <c r="DE474" s="1207"/>
      <c r="DF474" s="1208"/>
      <c r="DG474" s="1189"/>
      <c r="DH474" s="1206"/>
      <c r="DI474" s="1207"/>
      <c r="DJ474" s="1207"/>
      <c r="DK474" s="1207"/>
      <c r="DL474" s="1207"/>
      <c r="DM474" s="1208"/>
      <c r="DN474" s="1188"/>
      <c r="DO474" s="1188"/>
      <c r="DP474" s="1188"/>
      <c r="DQ474" s="1188"/>
      <c r="DR474" s="1206"/>
      <c r="DS474" s="1207"/>
      <c r="DT474" s="1207"/>
      <c r="DU474" s="1208"/>
      <c r="DV474" s="1199"/>
      <c r="DW474" s="631"/>
      <c r="DX474" s="631"/>
      <c r="DY474" s="631"/>
      <c r="DZ474" s="631"/>
      <c r="EA474" s="631"/>
      <c r="EB474" s="625"/>
      <c r="EC474" s="632"/>
      <c r="ED474" s="632"/>
      <c r="EE474" s="625"/>
      <c r="EF474" s="625"/>
      <c r="EG474" s="632"/>
      <c r="EH474" s="632"/>
      <c r="EI474" s="625"/>
      <c r="EJ474" s="625"/>
      <c r="EK474" s="632"/>
      <c r="EL474" s="632"/>
      <c r="EM474" s="625"/>
      <c r="EN474" s="623"/>
      <c r="EO474" s="623"/>
      <c r="EP474" s="623"/>
      <c r="EQ474" s="633"/>
      <c r="ER474" s="634"/>
      <c r="ES474" s="633"/>
      <c r="ET474" s="643"/>
      <c r="EU474" s="1187"/>
      <c r="EV474" s="1188"/>
      <c r="EW474" s="1188"/>
      <c r="EX474" s="1188"/>
      <c r="EY474" s="1206"/>
      <c r="EZ474" s="1207"/>
      <c r="FA474" s="1207"/>
      <c r="FB474" s="1207"/>
      <c r="FC474" s="1208"/>
      <c r="FD474" s="1189"/>
      <c r="FE474" s="1206"/>
      <c r="FF474" s="1207"/>
      <c r="FG474" s="1207"/>
      <c r="FH474" s="1207"/>
      <c r="FI474" s="1207"/>
      <c r="FJ474" s="1208"/>
      <c r="FK474" s="1188"/>
      <c r="FL474" s="1188"/>
      <c r="FM474" s="1188"/>
      <c r="FN474" s="1188"/>
      <c r="FO474" s="1206"/>
      <c r="FP474" s="1207"/>
      <c r="FQ474" s="1207"/>
      <c r="FR474" s="1208"/>
      <c r="FS474" s="1199"/>
      <c r="FT474" s="631"/>
      <c r="FU474" s="631"/>
      <c r="FV474" s="631"/>
      <c r="FW474" s="631"/>
      <c r="FX474" s="631"/>
      <c r="FY474" s="625"/>
      <c r="FZ474" s="632"/>
      <c r="GA474" s="632"/>
      <c r="GB474" s="625"/>
      <c r="GC474" s="625"/>
      <c r="GD474" s="632"/>
      <c r="GE474" s="632"/>
      <c r="GF474" s="625"/>
      <c r="GG474" s="625"/>
      <c r="GH474" s="632"/>
      <c r="GI474" s="632"/>
      <c r="GJ474" s="625"/>
      <c r="GK474" s="623"/>
      <c r="GL474" s="623"/>
      <c r="GM474" s="623"/>
      <c r="GN474" s="633"/>
      <c r="GO474" s="634"/>
      <c r="GP474" s="633"/>
      <c r="GQ474" s="643"/>
      <c r="GR474" s="6"/>
    </row>
    <row r="475" spans="1:200" ht="6.75" customHeight="1" x14ac:dyDescent="0.25">
      <c r="A475" s="212"/>
      <c r="B475" s="1181"/>
      <c r="C475" s="1182"/>
      <c r="D475" s="1182"/>
      <c r="E475" s="1182"/>
      <c r="F475" s="1182"/>
      <c r="G475" s="1182"/>
      <c r="H475" s="1182"/>
      <c r="I475" s="1182"/>
      <c r="J475" s="1182"/>
      <c r="K475" s="1182"/>
      <c r="L475" s="1182"/>
      <c r="M475" s="1182"/>
      <c r="N475" s="1182"/>
      <c r="O475" s="1182"/>
      <c r="P475" s="1182"/>
      <c r="Q475" s="1182"/>
      <c r="R475" s="1182"/>
      <c r="S475" s="1182"/>
      <c r="T475" s="1182"/>
      <c r="U475" s="1182"/>
      <c r="V475" s="1182"/>
      <c r="W475" s="1182"/>
      <c r="X475" s="1182"/>
      <c r="Y475" s="1182"/>
      <c r="Z475" s="1182"/>
      <c r="AA475" s="631"/>
      <c r="AB475" s="631"/>
      <c r="AC475" s="631"/>
      <c r="AD475" s="631"/>
      <c r="AE475" s="631"/>
      <c r="AF475" s="625"/>
      <c r="AG475" s="625"/>
      <c r="AH475" s="625"/>
      <c r="AI475" s="625"/>
      <c r="AJ475" s="625"/>
      <c r="AK475" s="625"/>
      <c r="AL475" s="625"/>
      <c r="AM475" s="625"/>
      <c r="AN475" s="625"/>
      <c r="AO475" s="625"/>
      <c r="AP475" s="625"/>
      <c r="AQ475" s="625"/>
      <c r="AR475" s="623"/>
      <c r="AS475" s="623"/>
      <c r="AT475" s="623"/>
      <c r="AU475" s="633"/>
      <c r="AV475" s="633"/>
      <c r="AW475" s="633"/>
      <c r="AX475" s="643"/>
      <c r="AY475" s="1181"/>
      <c r="AZ475" s="1182"/>
      <c r="BA475" s="1182"/>
      <c r="BB475" s="1182"/>
      <c r="BC475" s="1182"/>
      <c r="BD475" s="1182"/>
      <c r="BE475" s="1182"/>
      <c r="BF475" s="1182"/>
      <c r="BG475" s="1182"/>
      <c r="BH475" s="1182"/>
      <c r="BI475" s="1182"/>
      <c r="BJ475" s="1182"/>
      <c r="BK475" s="1182"/>
      <c r="BL475" s="1182"/>
      <c r="BM475" s="1182"/>
      <c r="BN475" s="1182"/>
      <c r="BO475" s="1182"/>
      <c r="BP475" s="1182"/>
      <c r="BQ475" s="1182"/>
      <c r="BR475" s="1182"/>
      <c r="BS475" s="1182"/>
      <c r="BT475" s="1182"/>
      <c r="BU475" s="1182"/>
      <c r="BV475" s="1182"/>
      <c r="BW475" s="1182"/>
      <c r="BX475" s="631"/>
      <c r="BY475" s="631"/>
      <c r="BZ475" s="631"/>
      <c r="CA475" s="631"/>
      <c r="CB475" s="631"/>
      <c r="CC475" s="625"/>
      <c r="CD475" s="625"/>
      <c r="CE475" s="625"/>
      <c r="CF475" s="625"/>
      <c r="CG475" s="625"/>
      <c r="CH475" s="625"/>
      <c r="CI475" s="625"/>
      <c r="CJ475" s="625"/>
      <c r="CK475" s="625"/>
      <c r="CL475" s="625"/>
      <c r="CM475" s="625"/>
      <c r="CN475" s="625"/>
      <c r="CO475" s="623"/>
      <c r="CP475" s="623"/>
      <c r="CQ475" s="623"/>
      <c r="CR475" s="633"/>
      <c r="CS475" s="633"/>
      <c r="CT475" s="633"/>
      <c r="CU475" s="643"/>
      <c r="CV475" s="247"/>
      <c r="CW475" s="212"/>
      <c r="CX475" s="1181"/>
      <c r="CY475" s="1182"/>
      <c r="CZ475" s="1182"/>
      <c r="DA475" s="1182"/>
      <c r="DB475" s="1182"/>
      <c r="DC475" s="1182"/>
      <c r="DD475" s="1182"/>
      <c r="DE475" s="1182"/>
      <c r="DF475" s="1182"/>
      <c r="DG475" s="1182"/>
      <c r="DH475" s="1182"/>
      <c r="DI475" s="1182"/>
      <c r="DJ475" s="1182"/>
      <c r="DK475" s="1182"/>
      <c r="DL475" s="1182"/>
      <c r="DM475" s="1182"/>
      <c r="DN475" s="1182"/>
      <c r="DO475" s="1182"/>
      <c r="DP475" s="1182"/>
      <c r="DQ475" s="1182"/>
      <c r="DR475" s="1182"/>
      <c r="DS475" s="1182"/>
      <c r="DT475" s="1182"/>
      <c r="DU475" s="1182"/>
      <c r="DV475" s="1182"/>
      <c r="DW475" s="631"/>
      <c r="DX475" s="631"/>
      <c r="DY475" s="631"/>
      <c r="DZ475" s="631"/>
      <c r="EA475" s="631"/>
      <c r="EB475" s="625"/>
      <c r="EC475" s="625"/>
      <c r="ED475" s="625"/>
      <c r="EE475" s="625"/>
      <c r="EF475" s="625"/>
      <c r="EG475" s="625"/>
      <c r="EH475" s="625"/>
      <c r="EI475" s="625"/>
      <c r="EJ475" s="625"/>
      <c r="EK475" s="625"/>
      <c r="EL475" s="625"/>
      <c r="EM475" s="625"/>
      <c r="EN475" s="623"/>
      <c r="EO475" s="623"/>
      <c r="EP475" s="623"/>
      <c r="EQ475" s="633"/>
      <c r="ER475" s="633"/>
      <c r="ES475" s="633"/>
      <c r="ET475" s="643"/>
      <c r="EU475" s="1181"/>
      <c r="EV475" s="1182"/>
      <c r="EW475" s="1182"/>
      <c r="EX475" s="1182"/>
      <c r="EY475" s="1182"/>
      <c r="EZ475" s="1182"/>
      <c r="FA475" s="1182"/>
      <c r="FB475" s="1182"/>
      <c r="FC475" s="1182"/>
      <c r="FD475" s="1182"/>
      <c r="FE475" s="1182"/>
      <c r="FF475" s="1182"/>
      <c r="FG475" s="1182"/>
      <c r="FH475" s="1182"/>
      <c r="FI475" s="1182"/>
      <c r="FJ475" s="1182"/>
      <c r="FK475" s="1182"/>
      <c r="FL475" s="1182"/>
      <c r="FM475" s="1182"/>
      <c r="FN475" s="1182"/>
      <c r="FO475" s="1182"/>
      <c r="FP475" s="1182"/>
      <c r="FQ475" s="1182"/>
      <c r="FR475" s="1182"/>
      <c r="FS475" s="1182"/>
      <c r="FT475" s="631"/>
      <c r="FU475" s="631"/>
      <c r="FV475" s="631"/>
      <c r="FW475" s="631"/>
      <c r="FX475" s="631"/>
      <c r="FY475" s="625"/>
      <c r="FZ475" s="625"/>
      <c r="GA475" s="625"/>
      <c r="GB475" s="625"/>
      <c r="GC475" s="625"/>
      <c r="GD475" s="625"/>
      <c r="GE475" s="625"/>
      <c r="GF475" s="625"/>
      <c r="GG475" s="625"/>
      <c r="GH475" s="625"/>
      <c r="GI475" s="625"/>
      <c r="GJ475" s="625"/>
      <c r="GK475" s="623"/>
      <c r="GL475" s="623"/>
      <c r="GM475" s="623"/>
      <c r="GN475" s="633"/>
      <c r="GO475" s="633"/>
      <c r="GP475" s="633"/>
      <c r="GQ475" s="643"/>
      <c r="GR475" s="6"/>
    </row>
    <row r="476" spans="1:200" ht="6" customHeight="1" x14ac:dyDescent="0.25">
      <c r="A476" s="212"/>
      <c r="B476" s="656"/>
      <c r="C476" s="658"/>
      <c r="D476" s="658"/>
      <c r="E476" s="658"/>
      <c r="F476" s="658"/>
      <c r="G476" s="658"/>
      <c r="H476" s="658"/>
      <c r="I476" s="658"/>
      <c r="J476" s="658"/>
      <c r="K476" s="658"/>
      <c r="L476" s="658"/>
      <c r="M476" s="658"/>
      <c r="N476" s="658"/>
      <c r="O476" s="658"/>
      <c r="P476" s="658"/>
      <c r="Q476" s="658"/>
      <c r="R476" s="658"/>
      <c r="S476" s="658"/>
      <c r="T476" s="658"/>
      <c r="U476" s="658"/>
      <c r="V476" s="658"/>
      <c r="W476" s="658"/>
      <c r="X476" s="658"/>
      <c r="Y476" s="658"/>
      <c r="Z476" s="658"/>
      <c r="AA476" s="629" t="str">
        <f>IF('FRONT PAGE'!$A$1="www.fly-logics.com","FEB",0)</f>
        <v>FEB</v>
      </c>
      <c r="AB476" s="631"/>
      <c r="AC476" s="631"/>
      <c r="AD476" s="631"/>
      <c r="AE476" s="631"/>
      <c r="AF476" s="630" t="str">
        <f>IF(SUMIFS(LOGBOOK!$Y$5:$Y$1036129,LOGBOOK!$D$5:$D$1036129,F473,LOGBOOK!$AN$5:$AN$1036129,V473,LOGBOOK!$E$5:$E$1036129,L473,LOGBOOK!$AM$5:$AM$1036129,"FEB")=0," ",SUMIFS(LOGBOOK!$Y$5:$Y$1036129,LOGBOOK!$D$5:$D$1036129,F473,LOGBOOK!$AN$5:$AN$1036129,V473,LOGBOOK!$E$5:$E$1036129,L473,LOGBOOK!$AM$5:$AM$1036129,"FEB"))</f>
        <v xml:space="preserve"> </v>
      </c>
      <c r="AG476" s="625"/>
      <c r="AH476" s="625"/>
      <c r="AI476" s="625"/>
      <c r="AJ476" s="630" t="str">
        <f>IF(SUMIFS(LOGBOOK!$Z$5:$Z$1036129,LOGBOOK!$D$5:$D$1036129,F473,LOGBOOK!$AN$5:$AN$1036129,V473,LOGBOOK!$E$5:$E$1036129,L473,LOGBOOK!$AM$5:$AM$1036129,"FEB")=0," ",SUMIFS(LOGBOOK!$Z$5:$Z$1036129,LOGBOOK!$D$5:$D$1036129,F473,LOGBOOK!$AN$5:$AN$1036129,V473,LOGBOOK!$E$5:$E$1036129,L473,LOGBOOK!$AM$5:$AM$1036129,"FEB"))</f>
        <v xml:space="preserve"> </v>
      </c>
      <c r="AK476" s="625"/>
      <c r="AL476" s="625"/>
      <c r="AM476" s="625"/>
      <c r="AN476" s="630" t="str">
        <f>IF(SUMIFS(LOGBOOK!$AA$5:$AA$1036129,LOGBOOK!$D$5:$D$1036129,F473,LOGBOOK!$AN$5:$AN$1036129,V473,LOGBOOK!$E$5:$E$1036129,L473,LOGBOOK!$AM$5:$AM$1036129,"FEB")=0," ",SUMIFS(LOGBOOK!$AA$5:$AA$1036129,LOGBOOK!$D$5:$D$1036129,F473,LOGBOOK!$AN$5:$AN$1036129,V473,LOGBOOK!$E$5:$E$1036129,L473,LOGBOOK!$AM$5:$AM$1036129,"FEB"))</f>
        <v xml:space="preserve"> </v>
      </c>
      <c r="AO476" s="625"/>
      <c r="AP476" s="625"/>
      <c r="AQ476" s="625"/>
      <c r="AR476" s="623" t="str">
        <f>IF(SUMIFS(LOGBOOK!$AE$5:$AE$1036129,LOGBOOK!$D$5:$D$1036129,F473,LOGBOOK!$AN$5:$AN$1036129,V473,LOGBOOK!$E$5:$E$1036129,L473,LOGBOOK!$AM$5:$AM$1036129,"FEB")=0," ",SUMIFS(LOGBOOK!$AE$5:$AE$1036129,LOGBOOK!$D$5:$D$1036129,F473,LOGBOOK!$AN$5:$AN$1036129,V473,LOGBOOK!$E$5:$E$1036129,L473,LOGBOOK!$AM$5:$AM$1036129,"FEB"))</f>
        <v xml:space="preserve"> </v>
      </c>
      <c r="AS476" s="623"/>
      <c r="AT476" s="623"/>
      <c r="AU476" s="623" t="str">
        <f>IF(SUMIFS(LOGBOOK!$AF$5:$AF$1036129,LOGBOOK!$D$5:$D$1036129,F473,LOGBOOK!$AN$5:$AN$1036129,V473,LOGBOOK!$E$5:$E$1036129,L473,LOGBOOK!$AM$5:$AM$1036129,"FEB")=0," ",SUMIFS(LOGBOOK!$AF$5:$AF$1036129,LOGBOOK!$D$5:$D$1036129,F473,LOGBOOK!$AN$5:$AN$1036129,V473,LOGBOOK!$E$5:$E$1036129,L473,LOGBOOK!$AM$5:$AM$1036129,"FEB"))</f>
        <v xml:space="preserve"> </v>
      </c>
      <c r="AV476" s="633"/>
      <c r="AW476" s="633"/>
      <c r="AX476" s="643"/>
      <c r="AY476" s="656"/>
      <c r="AZ476" s="658"/>
      <c r="BA476" s="658"/>
      <c r="BB476" s="658"/>
      <c r="BC476" s="658"/>
      <c r="BD476" s="658"/>
      <c r="BE476" s="658"/>
      <c r="BF476" s="658"/>
      <c r="BG476" s="658"/>
      <c r="BH476" s="658"/>
      <c r="BI476" s="658"/>
      <c r="BJ476" s="658"/>
      <c r="BK476" s="658"/>
      <c r="BL476" s="658"/>
      <c r="BM476" s="658"/>
      <c r="BN476" s="658"/>
      <c r="BO476" s="658"/>
      <c r="BP476" s="658"/>
      <c r="BQ476" s="658"/>
      <c r="BR476" s="658"/>
      <c r="BS476" s="658"/>
      <c r="BT476" s="658"/>
      <c r="BU476" s="658"/>
      <c r="BV476" s="658"/>
      <c r="BW476" s="658"/>
      <c r="BX476" s="629" t="str">
        <f>IF('FRONT PAGE'!$A$1="www.fly-logics.com","FEB",0)</f>
        <v>FEB</v>
      </c>
      <c r="BY476" s="631"/>
      <c r="BZ476" s="631"/>
      <c r="CA476" s="631"/>
      <c r="CB476" s="631"/>
      <c r="CC476" s="630" t="str">
        <f>IF(SUMIFS(LOGBOOK!$Y$5:$Y$1036129,LOGBOOK!$D$5:$D$1036129,BC473,LOGBOOK!$AN$5:$AN$1036129,BS473,LOGBOOK!$E$5:$E$1036129,BI473,LOGBOOK!$AM$5:$AM$1036129,"FEB")=0," ",SUMIFS(LOGBOOK!$Y$5:$Y$1036129,LOGBOOK!$D$5:$D$1036129,BC473,LOGBOOK!$AN$5:$AN$1036129,BS473,LOGBOOK!$E$5:$E$1036129,BI473,LOGBOOK!$AM$5:$AM$1036129,"FEB"))</f>
        <v xml:space="preserve"> </v>
      </c>
      <c r="CD476" s="625"/>
      <c r="CE476" s="625"/>
      <c r="CF476" s="625"/>
      <c r="CG476" s="630" t="str">
        <f>IF(SUMIFS(LOGBOOK!$Z$5:$Z$1036129,LOGBOOK!$D$5:$D$1036129,BC473,LOGBOOK!$AN$5:$AN$1036129,BS473,LOGBOOK!$E$5:$E$1036129,BI473,LOGBOOK!$AM$5:$AM$1036129,"FEB")=0," ",SUMIFS(LOGBOOK!$Z$5:$Z$1036129,LOGBOOK!$D$5:$D$1036129,BC473,LOGBOOK!$AN$5:$AN$1036129,BS473,LOGBOOK!$E$5:$E$1036129,BI473,LOGBOOK!$AM$5:$AM$1036129,"FEB"))</f>
        <v xml:space="preserve"> </v>
      </c>
      <c r="CH476" s="625"/>
      <c r="CI476" s="625"/>
      <c r="CJ476" s="625"/>
      <c r="CK476" s="630" t="str">
        <f>IF(SUMIFS(LOGBOOK!$AA$5:$AA$1036129,LOGBOOK!$D$5:$D$1036129,BC473,LOGBOOK!$AN$5:$AN$1036129,BS473,LOGBOOK!$E$5:$E$1036129,BI473,LOGBOOK!$AM$5:$AM$1036129,"FEB")=0," ",SUMIFS(LOGBOOK!$AA$5:$AA$1036129,LOGBOOK!$D$5:$D$1036129,BC473,LOGBOOK!$AN$5:$AN$1036129,BS473,LOGBOOK!$E$5:$E$1036129,BI473,LOGBOOK!$AM$5:$AM$1036129,"FEB"))</f>
        <v xml:space="preserve"> </v>
      </c>
      <c r="CL476" s="625"/>
      <c r="CM476" s="625"/>
      <c r="CN476" s="625"/>
      <c r="CO476" s="623" t="str">
        <f>IF(SUMIFS(LOGBOOK!$AE$5:$AE$1036129,LOGBOOK!$D$5:$D$1036129,BC473,LOGBOOK!$AN$5:$AN$1036129,BS473,LOGBOOK!$E$5:$E$1036129,BI473,LOGBOOK!$AM$5:$AM$1036129,"FEB")=0," ",SUMIFS(LOGBOOK!$AE$5:$AE$1036129,LOGBOOK!$D$5:$D$1036129,BC473,LOGBOOK!$AN$5:$AN$1036129,BS473,LOGBOOK!$E$5:$E$1036129,BI473,LOGBOOK!$AM$5:$AM$1036129,"FEB"))</f>
        <v xml:space="preserve"> </v>
      </c>
      <c r="CP476" s="623"/>
      <c r="CQ476" s="623"/>
      <c r="CR476" s="623" t="str">
        <f>IF(SUMIFS(LOGBOOK!$AF$5:$AF$1036129,LOGBOOK!$D$5:$D$1036129,BC473,LOGBOOK!$AN$5:$AN$1036129,BS473,LOGBOOK!$E$5:$E$1036129,BI473,LOGBOOK!$AM$5:$AM$1036129,"FEB")=0," ",SUMIFS(LOGBOOK!$AF$5:$AF$1036129,LOGBOOK!$D$5:$D$1036129,BC473,LOGBOOK!$AN$5:$AN$1036129,BS473,LOGBOOK!$E$5:$E$1036129,BI473,LOGBOOK!$AM$5:$AM$1036129,"FEB"))</f>
        <v xml:space="preserve"> </v>
      </c>
      <c r="CS476" s="633"/>
      <c r="CT476" s="633"/>
      <c r="CU476" s="643"/>
      <c r="CV476" s="247"/>
      <c r="CW476" s="212"/>
      <c r="CX476" s="656"/>
      <c r="CY476" s="658"/>
      <c r="CZ476" s="658"/>
      <c r="DA476" s="658"/>
      <c r="DB476" s="658"/>
      <c r="DC476" s="658"/>
      <c r="DD476" s="658"/>
      <c r="DE476" s="658"/>
      <c r="DF476" s="658"/>
      <c r="DG476" s="658"/>
      <c r="DH476" s="658"/>
      <c r="DI476" s="658"/>
      <c r="DJ476" s="658"/>
      <c r="DK476" s="658"/>
      <c r="DL476" s="658"/>
      <c r="DM476" s="658"/>
      <c r="DN476" s="658"/>
      <c r="DO476" s="658"/>
      <c r="DP476" s="658"/>
      <c r="DQ476" s="658"/>
      <c r="DR476" s="658"/>
      <c r="DS476" s="658"/>
      <c r="DT476" s="658"/>
      <c r="DU476" s="658"/>
      <c r="DV476" s="658"/>
      <c r="DW476" s="629" t="str">
        <f>IF('FRONT PAGE'!$A$1="www.fly-logics.com","FEB",0)</f>
        <v>FEB</v>
      </c>
      <c r="DX476" s="631"/>
      <c r="DY476" s="631"/>
      <c r="DZ476" s="631"/>
      <c r="EA476" s="631"/>
      <c r="EB476" s="630" t="str">
        <f>IF(SUMIFS(LOGBOOK!$Y$5:$Y$1036129,LOGBOOK!$D$5:$D$1036129,DB473,LOGBOOK!$AN$5:$AN$1036129,DR473,LOGBOOK!$E$5:$E$1036129,DH473,LOGBOOK!$AM$5:$AM$1036129,"FEB")=0," ",SUMIFS(LOGBOOK!$Y$5:$Y$1036129,LOGBOOK!$D$5:$D$1036129,DB473,LOGBOOK!$AN$5:$AN$1036129,DR473,LOGBOOK!$E$5:$E$1036129,DH473,LOGBOOK!$AM$5:$AM$1036129,"FEB"))</f>
        <v xml:space="preserve"> </v>
      </c>
      <c r="EC476" s="625"/>
      <c r="ED476" s="625"/>
      <c r="EE476" s="625"/>
      <c r="EF476" s="630" t="str">
        <f>IF(SUMIFS(LOGBOOK!$Z$5:$Z$1036129,LOGBOOK!$D$5:$D$1036129,DB473,LOGBOOK!$AN$5:$AN$1036129,DR473,LOGBOOK!$E$5:$E$1036129,DH473,LOGBOOK!$AM$5:$AM$1036129,"FEB")=0," ",SUMIFS(LOGBOOK!$Z$5:$Z$1036129,LOGBOOK!$D$5:$D$1036129,DB473,LOGBOOK!$AN$5:$AN$1036129,DR473,LOGBOOK!$E$5:$E$1036129,DH473,LOGBOOK!$AM$5:$AM$1036129,"FEB"))</f>
        <v xml:space="preserve"> </v>
      </c>
      <c r="EG476" s="625"/>
      <c r="EH476" s="625"/>
      <c r="EI476" s="625"/>
      <c r="EJ476" s="630" t="str">
        <f>IF(SUMIFS(LOGBOOK!$AA$5:$AA$1036129,LOGBOOK!$D$5:$D$1036129,DB473,LOGBOOK!$AN$5:$AN$1036129,DR473,LOGBOOK!$E$5:$E$1036129,DH473,LOGBOOK!$AM$5:$AM$1036129,"FEB")=0," ",SUMIFS(LOGBOOK!$AA$5:$AA$1036129,LOGBOOK!$D$5:$D$1036129,DB473,LOGBOOK!$AN$5:$AN$1036129,DR473,LOGBOOK!$E$5:$E$1036129,DH473,LOGBOOK!$AM$5:$AM$1036129,"FEB"))</f>
        <v xml:space="preserve"> </v>
      </c>
      <c r="EK476" s="625"/>
      <c r="EL476" s="625"/>
      <c r="EM476" s="625"/>
      <c r="EN476" s="623" t="str">
        <f>IF(SUMIFS(LOGBOOK!$AE$5:$AE$1036129,LOGBOOK!$D$5:$D$1036129,DB473,LOGBOOK!$AN$5:$AN$1036129,DR473,LOGBOOK!$E$5:$E$1036129,DH473,LOGBOOK!$AM$5:$AM$1036129,"FEB")=0," ",SUMIFS(LOGBOOK!$AE$5:$AE$1036129,LOGBOOK!$D$5:$D$1036129,DB473,LOGBOOK!$AN$5:$AN$1036129,DR473,LOGBOOK!$E$5:$E$1036129,DH473,LOGBOOK!$AM$5:$AM$1036129,"FEB"))</f>
        <v xml:space="preserve"> </v>
      </c>
      <c r="EO476" s="623"/>
      <c r="EP476" s="623"/>
      <c r="EQ476" s="623" t="str">
        <f>IF(SUMIFS(LOGBOOK!$AF$5:$AF$1036129,LOGBOOK!$D$5:$D$1036129,DB473,LOGBOOK!$AN$5:$AN$1036129,DR473,LOGBOOK!$E$5:$E$1036129,DH473,LOGBOOK!$AM$5:$AM$1036129,"FEB")=0," ",SUMIFS(LOGBOOK!$AF$5:$AF$1036129,LOGBOOK!$D$5:$D$1036129,DB473,LOGBOOK!$AN$5:$AN$1036129,DR473,LOGBOOK!$E$5:$E$1036129,DH473,LOGBOOK!$AM$5:$AM$1036129,"FEB"))</f>
        <v xml:space="preserve"> </v>
      </c>
      <c r="ER476" s="633"/>
      <c r="ES476" s="633"/>
      <c r="ET476" s="643"/>
      <c r="EU476" s="656"/>
      <c r="EV476" s="658"/>
      <c r="EW476" s="658"/>
      <c r="EX476" s="658"/>
      <c r="EY476" s="658"/>
      <c r="EZ476" s="658"/>
      <c r="FA476" s="658"/>
      <c r="FB476" s="658"/>
      <c r="FC476" s="658"/>
      <c r="FD476" s="658"/>
      <c r="FE476" s="658"/>
      <c r="FF476" s="658"/>
      <c r="FG476" s="658"/>
      <c r="FH476" s="658"/>
      <c r="FI476" s="658"/>
      <c r="FJ476" s="658"/>
      <c r="FK476" s="658"/>
      <c r="FL476" s="658"/>
      <c r="FM476" s="658"/>
      <c r="FN476" s="658"/>
      <c r="FO476" s="658"/>
      <c r="FP476" s="658"/>
      <c r="FQ476" s="658"/>
      <c r="FR476" s="658"/>
      <c r="FS476" s="658"/>
      <c r="FT476" s="629" t="str">
        <f>IF('FRONT PAGE'!$A$1="www.fly-logics.com","FEB",0)</f>
        <v>FEB</v>
      </c>
      <c r="FU476" s="631"/>
      <c r="FV476" s="631"/>
      <c r="FW476" s="631"/>
      <c r="FX476" s="631"/>
      <c r="FY476" s="630" t="str">
        <f>IF(SUMIFS(LOGBOOK!$Y$5:$Y$1036129,LOGBOOK!$D$5:$D$1036129,EY473,LOGBOOK!$AN$5:$AN$1036129,FO473,LOGBOOK!$E$5:$E$1036129,FE473,LOGBOOK!$AM$5:$AM$1036129,"FEB")=0," ",SUMIFS(LOGBOOK!$Y$5:$Y$1036129,LOGBOOK!$D$5:$D$1036129,EY473,LOGBOOK!$AN$5:$AN$1036129,FO473,LOGBOOK!$E$5:$E$1036129,FE473,LOGBOOK!$AM$5:$AM$1036129,"FEB"))</f>
        <v xml:space="preserve"> </v>
      </c>
      <c r="FZ476" s="625"/>
      <c r="GA476" s="625"/>
      <c r="GB476" s="625"/>
      <c r="GC476" s="630" t="str">
        <f>IF(SUMIFS(LOGBOOK!$Z$5:$Z$1036129,LOGBOOK!$D$5:$D$1036129,EY473,LOGBOOK!$AN$5:$AN$1036129,FO473,LOGBOOK!$E$5:$E$1036129,FE473,LOGBOOK!$AM$5:$AM$1036129,"FEB")=0," ",SUMIFS(LOGBOOK!$Z$5:$Z$1036129,LOGBOOK!$D$5:$D$1036129,EY473,LOGBOOK!$AN$5:$AN$1036129,FO473,LOGBOOK!$E$5:$E$1036129,FE473,LOGBOOK!$AM$5:$AM$1036129,"FEB"))</f>
        <v xml:space="preserve"> </v>
      </c>
      <c r="GD476" s="625"/>
      <c r="GE476" s="625"/>
      <c r="GF476" s="625"/>
      <c r="GG476" s="630" t="str">
        <f>IF(SUMIFS(LOGBOOK!$AA$5:$AA$1036129,LOGBOOK!$D$5:$D$1036129,EY473,LOGBOOK!$AN$5:$AN$1036129,FO473,LOGBOOK!$E$5:$E$1036129,FE473,LOGBOOK!$AM$5:$AM$1036129,"FEB")=0," ",SUMIFS(LOGBOOK!$AA$5:$AA$1036129,LOGBOOK!$D$5:$D$1036129,EY473,LOGBOOK!$AN$5:$AN$1036129,FO473,LOGBOOK!$E$5:$E$1036129,FE473,LOGBOOK!$AM$5:$AM$1036129,"FEB"))</f>
        <v xml:space="preserve"> </v>
      </c>
      <c r="GH476" s="625"/>
      <c r="GI476" s="625"/>
      <c r="GJ476" s="625"/>
      <c r="GK476" s="623" t="str">
        <f>IF(SUMIFS(LOGBOOK!$AE$5:$AE$1036129,LOGBOOK!$D$5:$D$1036129,EY473,LOGBOOK!$AN$5:$AN$1036129,FO473,LOGBOOK!$E$5:$E$1036129,FE473,LOGBOOK!$AM$5:$AM$1036129,"FEB")=0," ",SUMIFS(LOGBOOK!$AE$5:$AE$1036129,LOGBOOK!$D$5:$D$1036129,EY473,LOGBOOK!$AN$5:$AN$1036129,FO473,LOGBOOK!$E$5:$E$1036129,FE473,LOGBOOK!$AM$5:$AM$1036129,"FEB"))</f>
        <v xml:space="preserve"> </v>
      </c>
      <c r="GL476" s="623"/>
      <c r="GM476" s="623"/>
      <c r="GN476" s="623" t="str">
        <f>IF(SUMIFS(LOGBOOK!$AF$5:$AF$1036129,LOGBOOK!$D$5:$D$1036129,EY473,LOGBOOK!$AN$5:$AN$1036129,FO473,LOGBOOK!$E$5:$E$1036129,FE473,LOGBOOK!$AM$5:$AM$1036129,"FEB")=0," ",SUMIFS(LOGBOOK!$AF$5:$AF$1036129,LOGBOOK!$D$5:$D$1036129,EY473,LOGBOOK!$AN$5:$AN$1036129,FO473,LOGBOOK!$E$5:$E$1036129,FE473,LOGBOOK!$AM$5:$AM$1036129,"FEB"))</f>
        <v xml:space="preserve"> </v>
      </c>
      <c r="GO476" s="633"/>
      <c r="GP476" s="633"/>
      <c r="GQ476" s="643"/>
      <c r="GR476" s="6"/>
    </row>
    <row r="477" spans="1:200" ht="10.5" customHeight="1" x14ac:dyDescent="0.25">
      <c r="A477" s="212"/>
      <c r="B477" s="637"/>
      <c r="C477" s="1216" t="str">
        <f>IF('FRONT PAGE'!$A$1="www.fly-logics.com","TIME OF FLIGHT",0)</f>
        <v>TIME OF FLIGHT</v>
      </c>
      <c r="D477" s="1216"/>
      <c r="E477" s="1216"/>
      <c r="F477" s="1216"/>
      <c r="G477" s="1216"/>
      <c r="H477" s="1216"/>
      <c r="I477" s="1216"/>
      <c r="J477" s="1216"/>
      <c r="K477" s="1216"/>
      <c r="L477" s="1216"/>
      <c r="M477" s="1216"/>
      <c r="N477" s="624"/>
      <c r="O477" s="1216" t="str">
        <f>IF('FRONT PAGE'!$A$1="www.fly-logics.com","AVERANGE TIME",0)</f>
        <v>AVERANGE TIME</v>
      </c>
      <c r="P477" s="1216"/>
      <c r="Q477" s="1216"/>
      <c r="R477" s="1216"/>
      <c r="S477" s="1216"/>
      <c r="T477" s="1216"/>
      <c r="U477" s="1216"/>
      <c r="V477" s="1216"/>
      <c r="W477" s="1216"/>
      <c r="X477" s="1216"/>
      <c r="Y477" s="1216"/>
      <c r="Z477" s="15"/>
      <c r="AA477" s="631"/>
      <c r="AB477" s="631"/>
      <c r="AC477" s="631"/>
      <c r="AD477" s="631"/>
      <c r="AE477" s="631"/>
      <c r="AF477" s="625"/>
      <c r="AG477" s="632"/>
      <c r="AH477" s="632"/>
      <c r="AI477" s="625"/>
      <c r="AJ477" s="625"/>
      <c r="AK477" s="632"/>
      <c r="AL477" s="632"/>
      <c r="AM477" s="625"/>
      <c r="AN477" s="625"/>
      <c r="AO477" s="632"/>
      <c r="AP477" s="632"/>
      <c r="AQ477" s="625"/>
      <c r="AR477" s="623"/>
      <c r="AS477" s="623"/>
      <c r="AT477" s="623"/>
      <c r="AU477" s="633"/>
      <c r="AV477" s="634"/>
      <c r="AW477" s="633"/>
      <c r="AX477" s="643"/>
      <c r="AY477" s="637"/>
      <c r="AZ477" s="1216" t="str">
        <f>IF('FRONT PAGE'!$A$1="www.fly-logics.com","TIME OF FLIGHT",0)</f>
        <v>TIME OF FLIGHT</v>
      </c>
      <c r="BA477" s="1216"/>
      <c r="BB477" s="1216"/>
      <c r="BC477" s="1216"/>
      <c r="BD477" s="1216"/>
      <c r="BE477" s="1216"/>
      <c r="BF477" s="1216"/>
      <c r="BG477" s="1216"/>
      <c r="BH477" s="1216"/>
      <c r="BI477" s="1216"/>
      <c r="BJ477" s="1216"/>
      <c r="BK477" s="624"/>
      <c r="BL477" s="1216" t="str">
        <f>IF('FRONT PAGE'!$A$1="www.fly-logics.com","AVERANGE TIME",0)</f>
        <v>AVERANGE TIME</v>
      </c>
      <c r="BM477" s="1216"/>
      <c r="BN477" s="1216"/>
      <c r="BO477" s="1216"/>
      <c r="BP477" s="1216"/>
      <c r="BQ477" s="1216"/>
      <c r="BR477" s="1216"/>
      <c r="BS477" s="1216"/>
      <c r="BT477" s="1216"/>
      <c r="BU477" s="1216"/>
      <c r="BV477" s="1216"/>
      <c r="BW477" s="15"/>
      <c r="BX477" s="631"/>
      <c r="BY477" s="631"/>
      <c r="BZ477" s="631"/>
      <c r="CA477" s="631"/>
      <c r="CB477" s="631"/>
      <c r="CC477" s="625"/>
      <c r="CD477" s="632"/>
      <c r="CE477" s="632"/>
      <c r="CF477" s="625"/>
      <c r="CG477" s="625"/>
      <c r="CH477" s="632"/>
      <c r="CI477" s="632"/>
      <c r="CJ477" s="625"/>
      <c r="CK477" s="625"/>
      <c r="CL477" s="632"/>
      <c r="CM477" s="632"/>
      <c r="CN477" s="625"/>
      <c r="CO477" s="623"/>
      <c r="CP477" s="623"/>
      <c r="CQ477" s="623"/>
      <c r="CR477" s="633"/>
      <c r="CS477" s="634"/>
      <c r="CT477" s="633"/>
      <c r="CU477" s="643"/>
      <c r="CV477" s="247"/>
      <c r="CW477" s="212"/>
      <c r="CX477" s="637"/>
      <c r="CY477" s="1216" t="str">
        <f>IF('FRONT PAGE'!$A$1="www.fly-logics.com","TIME OF FLIGHT",0)</f>
        <v>TIME OF FLIGHT</v>
      </c>
      <c r="CZ477" s="1216"/>
      <c r="DA477" s="1216"/>
      <c r="DB477" s="1216"/>
      <c r="DC477" s="1216"/>
      <c r="DD477" s="1216"/>
      <c r="DE477" s="1216"/>
      <c r="DF477" s="1216"/>
      <c r="DG477" s="1216"/>
      <c r="DH477" s="1216"/>
      <c r="DI477" s="1216"/>
      <c r="DJ477" s="624"/>
      <c r="DK477" s="1216" t="str">
        <f>IF('FRONT PAGE'!$A$1="www.fly-logics.com","AVERANGE TIME",0)</f>
        <v>AVERANGE TIME</v>
      </c>
      <c r="DL477" s="1216"/>
      <c r="DM477" s="1216"/>
      <c r="DN477" s="1216"/>
      <c r="DO477" s="1216"/>
      <c r="DP477" s="1216"/>
      <c r="DQ477" s="1216"/>
      <c r="DR477" s="1216"/>
      <c r="DS477" s="1216"/>
      <c r="DT477" s="1216"/>
      <c r="DU477" s="1216"/>
      <c r="DV477" s="15"/>
      <c r="DW477" s="631"/>
      <c r="DX477" s="631"/>
      <c r="DY477" s="631"/>
      <c r="DZ477" s="631"/>
      <c r="EA477" s="631"/>
      <c r="EB477" s="625"/>
      <c r="EC477" s="632"/>
      <c r="ED477" s="632"/>
      <c r="EE477" s="625"/>
      <c r="EF477" s="625"/>
      <c r="EG477" s="632"/>
      <c r="EH477" s="632"/>
      <c r="EI477" s="625"/>
      <c r="EJ477" s="625"/>
      <c r="EK477" s="632"/>
      <c r="EL477" s="632"/>
      <c r="EM477" s="625"/>
      <c r="EN477" s="623"/>
      <c r="EO477" s="623"/>
      <c r="EP477" s="623"/>
      <c r="EQ477" s="633"/>
      <c r="ER477" s="634"/>
      <c r="ES477" s="633"/>
      <c r="ET477" s="643"/>
      <c r="EU477" s="637"/>
      <c r="EV477" s="1216" t="str">
        <f>IF('FRONT PAGE'!$A$1="www.fly-logics.com","TIME OF FLIGHT",0)</f>
        <v>TIME OF FLIGHT</v>
      </c>
      <c r="EW477" s="1216"/>
      <c r="EX477" s="1216"/>
      <c r="EY477" s="1216"/>
      <c r="EZ477" s="1216"/>
      <c r="FA477" s="1216"/>
      <c r="FB477" s="1216"/>
      <c r="FC477" s="1216"/>
      <c r="FD477" s="1216"/>
      <c r="FE477" s="1216"/>
      <c r="FF477" s="1216"/>
      <c r="FG477" s="624"/>
      <c r="FH477" s="1216" t="str">
        <f>IF('FRONT PAGE'!$A$1="www.fly-logics.com","AVERANGE TIME",0)</f>
        <v>AVERANGE TIME</v>
      </c>
      <c r="FI477" s="1216"/>
      <c r="FJ477" s="1216"/>
      <c r="FK477" s="1216"/>
      <c r="FL477" s="1216"/>
      <c r="FM477" s="1216"/>
      <c r="FN477" s="1216"/>
      <c r="FO477" s="1216"/>
      <c r="FP477" s="1216"/>
      <c r="FQ477" s="1216"/>
      <c r="FR477" s="1216"/>
      <c r="FS477" s="15"/>
      <c r="FT477" s="631"/>
      <c r="FU477" s="631"/>
      <c r="FV477" s="631"/>
      <c r="FW477" s="631"/>
      <c r="FX477" s="631"/>
      <c r="FY477" s="625"/>
      <c r="FZ477" s="632"/>
      <c r="GA477" s="632"/>
      <c r="GB477" s="625"/>
      <c r="GC477" s="625"/>
      <c r="GD477" s="632"/>
      <c r="GE477" s="632"/>
      <c r="GF477" s="625"/>
      <c r="GG477" s="625"/>
      <c r="GH477" s="632"/>
      <c r="GI477" s="632"/>
      <c r="GJ477" s="625"/>
      <c r="GK477" s="623"/>
      <c r="GL477" s="623"/>
      <c r="GM477" s="623"/>
      <c r="GN477" s="633"/>
      <c r="GO477" s="634"/>
      <c r="GP477" s="633"/>
      <c r="GQ477" s="643"/>
      <c r="GR477" s="6"/>
    </row>
    <row r="478" spans="1:200" ht="8.85" customHeight="1" x14ac:dyDescent="0.25">
      <c r="A478" s="212"/>
      <c r="B478" s="637"/>
      <c r="C478" s="1217"/>
      <c r="D478" s="1217"/>
      <c r="E478" s="1217"/>
      <c r="F478" s="1217"/>
      <c r="G478" s="1217"/>
      <c r="H478" s="1217"/>
      <c r="I478" s="1217"/>
      <c r="J478" s="1217"/>
      <c r="K478" s="1217"/>
      <c r="L478" s="1217"/>
      <c r="M478" s="1217"/>
      <c r="N478" s="624"/>
      <c r="O478" s="1217"/>
      <c r="P478" s="1217"/>
      <c r="Q478" s="1217"/>
      <c r="R478" s="1217"/>
      <c r="S478" s="1217"/>
      <c r="T478" s="1217"/>
      <c r="U478" s="1217"/>
      <c r="V478" s="1217"/>
      <c r="W478" s="1217"/>
      <c r="X478" s="1217"/>
      <c r="Y478" s="1217"/>
      <c r="Z478" s="15"/>
      <c r="AA478" s="631"/>
      <c r="AB478" s="631"/>
      <c r="AC478" s="631"/>
      <c r="AD478" s="631"/>
      <c r="AE478" s="631"/>
      <c r="AF478" s="625"/>
      <c r="AG478" s="625"/>
      <c r="AH478" s="625"/>
      <c r="AI478" s="625"/>
      <c r="AJ478" s="625"/>
      <c r="AK478" s="625"/>
      <c r="AL478" s="625"/>
      <c r="AM478" s="625"/>
      <c r="AN478" s="625"/>
      <c r="AO478" s="625"/>
      <c r="AP478" s="625"/>
      <c r="AQ478" s="625"/>
      <c r="AR478" s="623"/>
      <c r="AS478" s="623"/>
      <c r="AT478" s="623"/>
      <c r="AU478" s="633"/>
      <c r="AV478" s="633"/>
      <c r="AW478" s="633"/>
      <c r="AX478" s="643"/>
      <c r="AY478" s="637"/>
      <c r="AZ478" s="1217"/>
      <c r="BA478" s="1217"/>
      <c r="BB478" s="1217"/>
      <c r="BC478" s="1217"/>
      <c r="BD478" s="1217"/>
      <c r="BE478" s="1217"/>
      <c r="BF478" s="1217"/>
      <c r="BG478" s="1217"/>
      <c r="BH478" s="1217"/>
      <c r="BI478" s="1217"/>
      <c r="BJ478" s="1217"/>
      <c r="BK478" s="624"/>
      <c r="BL478" s="1217"/>
      <c r="BM478" s="1217"/>
      <c r="BN478" s="1217"/>
      <c r="BO478" s="1217"/>
      <c r="BP478" s="1217"/>
      <c r="BQ478" s="1217"/>
      <c r="BR478" s="1217"/>
      <c r="BS478" s="1217"/>
      <c r="BT478" s="1217"/>
      <c r="BU478" s="1217"/>
      <c r="BV478" s="1217"/>
      <c r="BW478" s="15"/>
      <c r="BX478" s="631"/>
      <c r="BY478" s="631"/>
      <c r="BZ478" s="631"/>
      <c r="CA478" s="631"/>
      <c r="CB478" s="631"/>
      <c r="CC478" s="625"/>
      <c r="CD478" s="625"/>
      <c r="CE478" s="625"/>
      <c r="CF478" s="625"/>
      <c r="CG478" s="625"/>
      <c r="CH478" s="625"/>
      <c r="CI478" s="625"/>
      <c r="CJ478" s="625"/>
      <c r="CK478" s="625"/>
      <c r="CL478" s="625"/>
      <c r="CM478" s="625"/>
      <c r="CN478" s="625"/>
      <c r="CO478" s="623"/>
      <c r="CP478" s="623"/>
      <c r="CQ478" s="623"/>
      <c r="CR478" s="633"/>
      <c r="CS478" s="633"/>
      <c r="CT478" s="633"/>
      <c r="CU478" s="643"/>
      <c r="CV478" s="247"/>
      <c r="CW478" s="212"/>
      <c r="CX478" s="637"/>
      <c r="CY478" s="1217"/>
      <c r="CZ478" s="1217"/>
      <c r="DA478" s="1217"/>
      <c r="DB478" s="1217"/>
      <c r="DC478" s="1217"/>
      <c r="DD478" s="1217"/>
      <c r="DE478" s="1217"/>
      <c r="DF478" s="1217"/>
      <c r="DG478" s="1217"/>
      <c r="DH478" s="1217"/>
      <c r="DI478" s="1217"/>
      <c r="DJ478" s="624"/>
      <c r="DK478" s="1217"/>
      <c r="DL478" s="1217"/>
      <c r="DM478" s="1217"/>
      <c r="DN478" s="1217"/>
      <c r="DO478" s="1217"/>
      <c r="DP478" s="1217"/>
      <c r="DQ478" s="1217"/>
      <c r="DR478" s="1217"/>
      <c r="DS478" s="1217"/>
      <c r="DT478" s="1217"/>
      <c r="DU478" s="1217"/>
      <c r="DV478" s="15"/>
      <c r="DW478" s="631"/>
      <c r="DX478" s="631"/>
      <c r="DY478" s="631"/>
      <c r="DZ478" s="631"/>
      <c r="EA478" s="631"/>
      <c r="EB478" s="625"/>
      <c r="EC478" s="625"/>
      <c r="ED478" s="625"/>
      <c r="EE478" s="625"/>
      <c r="EF478" s="625"/>
      <c r="EG478" s="625"/>
      <c r="EH478" s="625"/>
      <c r="EI478" s="625"/>
      <c r="EJ478" s="625"/>
      <c r="EK478" s="625"/>
      <c r="EL478" s="625"/>
      <c r="EM478" s="625"/>
      <c r="EN478" s="623"/>
      <c r="EO478" s="623"/>
      <c r="EP478" s="623"/>
      <c r="EQ478" s="633"/>
      <c r="ER478" s="633"/>
      <c r="ES478" s="633"/>
      <c r="ET478" s="643"/>
      <c r="EU478" s="637"/>
      <c r="EV478" s="1217"/>
      <c r="EW478" s="1217"/>
      <c r="EX478" s="1217"/>
      <c r="EY478" s="1217"/>
      <c r="EZ478" s="1217"/>
      <c r="FA478" s="1217"/>
      <c r="FB478" s="1217"/>
      <c r="FC478" s="1217"/>
      <c r="FD478" s="1217"/>
      <c r="FE478" s="1217"/>
      <c r="FF478" s="1217"/>
      <c r="FG478" s="624"/>
      <c r="FH478" s="1217"/>
      <c r="FI478" s="1217"/>
      <c r="FJ478" s="1217"/>
      <c r="FK478" s="1217"/>
      <c r="FL478" s="1217"/>
      <c r="FM478" s="1217"/>
      <c r="FN478" s="1217"/>
      <c r="FO478" s="1217"/>
      <c r="FP478" s="1217"/>
      <c r="FQ478" s="1217"/>
      <c r="FR478" s="1217"/>
      <c r="FS478" s="15"/>
      <c r="FT478" s="631"/>
      <c r="FU478" s="631"/>
      <c r="FV478" s="631"/>
      <c r="FW478" s="631"/>
      <c r="FX478" s="631"/>
      <c r="FY478" s="625"/>
      <c r="FZ478" s="625"/>
      <c r="GA478" s="625"/>
      <c r="GB478" s="625"/>
      <c r="GC478" s="625"/>
      <c r="GD478" s="625"/>
      <c r="GE478" s="625"/>
      <c r="GF478" s="625"/>
      <c r="GG478" s="625"/>
      <c r="GH478" s="625"/>
      <c r="GI478" s="625"/>
      <c r="GJ478" s="625"/>
      <c r="GK478" s="623"/>
      <c r="GL478" s="623"/>
      <c r="GM478" s="623"/>
      <c r="GN478" s="633"/>
      <c r="GO478" s="633"/>
      <c r="GP478" s="633"/>
      <c r="GQ478" s="643"/>
      <c r="GR478" s="6"/>
    </row>
    <row r="479" spans="1:200" ht="10.5" customHeight="1" x14ac:dyDescent="0.25">
      <c r="A479" s="212"/>
      <c r="B479" s="637"/>
      <c r="C479" s="1125" t="str">
        <f>IF(SUMIFS(LOGBOOK!$I$5:$I$1036129,LOGBOOK!$D$5:$D$1036129,F473,LOGBOOK!$AN$5:$AN$1036129,V473,LOGBOOK!$E$5:$E$1036129,L473)=0," ",SUMIFS(LOGBOOK!$I$5:$I$1036129,LOGBOOK!$D$5:$D$1036129,F473,LOGBOOK!$AN$5:$AN$1036129,V473,LOGBOOK!$E$5:$E$1036129,L473))</f>
        <v xml:space="preserve"> </v>
      </c>
      <c r="D479" s="1125"/>
      <c r="E479" s="1125"/>
      <c r="F479" s="1125"/>
      <c r="G479" s="1125"/>
      <c r="H479" s="1125"/>
      <c r="I479" s="1125"/>
      <c r="J479" s="1125"/>
      <c r="K479" s="1125"/>
      <c r="L479" s="1125"/>
      <c r="M479" s="1125"/>
      <c r="N479" s="624"/>
      <c r="O479" s="1125" t="str">
        <f t="shared" ref="O479" si="552">IF(IFERROR(C479/J482,"")=0,"",IFERROR(C479/J482,""))</f>
        <v/>
      </c>
      <c r="P479" s="1125"/>
      <c r="Q479" s="1125"/>
      <c r="R479" s="1125"/>
      <c r="S479" s="1125"/>
      <c r="T479" s="1125"/>
      <c r="U479" s="1125"/>
      <c r="V479" s="1125"/>
      <c r="W479" s="1125"/>
      <c r="X479" s="1125"/>
      <c r="Y479" s="1125"/>
      <c r="Z479" s="15"/>
      <c r="AA479" s="629" t="str">
        <f>IF('FRONT PAGE'!$A$1="www.fly-logics.com","MAR",0)</f>
        <v>MAR</v>
      </c>
      <c r="AB479" s="631"/>
      <c r="AC479" s="631"/>
      <c r="AD479" s="631"/>
      <c r="AE479" s="631"/>
      <c r="AF479" s="630" t="str">
        <f>IF(SUMIFS(LOGBOOK!$Y$5:$Y$1036129,LOGBOOK!$D$5:$D$1036129,F473,LOGBOOK!$AN$5:$AN$1036129,V473,LOGBOOK!$E$5:$E$1036129,L473,LOGBOOK!$AM$5:$AM$1036129,"MAR")=0," ",SUMIFS(LOGBOOK!$Y$5:$Y$1036129,LOGBOOK!$D$5:$D$1036129,F473,LOGBOOK!$AN$5:$AN$1036129,V473,LOGBOOK!$E$5:$E$1036129,L473,LOGBOOK!$AM$5:$AM$1036129,"MAR"))</f>
        <v xml:space="preserve"> </v>
      </c>
      <c r="AG479" s="625"/>
      <c r="AH479" s="625"/>
      <c r="AI479" s="625"/>
      <c r="AJ479" s="630" t="str">
        <f>IF(SUMIFS(LOGBOOK!$Z$5:$Z$1036129,LOGBOOK!$D$5:$D$1036129,F473,LOGBOOK!$AN$5:$AN$1036129,V473,LOGBOOK!$E$5:$E$1036129,L473,LOGBOOK!$AM$5:$AM$1036129,"MAR")=0," ",SUMIFS(LOGBOOK!$Z$5:$Z$1036129,LOGBOOK!$D$5:$D$1036129,F473,LOGBOOK!$AN$5:$AN$1036129,V473,LOGBOOK!$E$5:$E$1036129,L473,LOGBOOK!$AM$5:$AM$1036129,"MAR"))</f>
        <v xml:space="preserve"> </v>
      </c>
      <c r="AK479" s="625"/>
      <c r="AL479" s="625"/>
      <c r="AM479" s="625"/>
      <c r="AN479" s="630" t="str">
        <f>IF(SUMIFS(LOGBOOK!$AA$5:$AA$1036129,LOGBOOK!$D$5:$D$1036129,F473,LOGBOOK!$AN$5:$AN$1036129,V473,LOGBOOK!$E$5:$E$1036129,L473,LOGBOOK!$AM$5:$AM$1036129,"MAR")=0," ",SUMIFS(LOGBOOK!$AA$5:$AA$1036129,LOGBOOK!$D$5:$D$1036129,F473,LOGBOOK!$AN$5:$AN$1036129,V473,LOGBOOK!$E$5:$E$1036129,L473,LOGBOOK!$AM$5:$AM$1036129,"MAR"))</f>
        <v xml:space="preserve"> </v>
      </c>
      <c r="AO479" s="625"/>
      <c r="AP479" s="625"/>
      <c r="AQ479" s="625"/>
      <c r="AR479" s="623" t="str">
        <f>IF(SUMIFS(LOGBOOK!$AE$5:$AE$1036129,LOGBOOK!$D$5:$D$1036129,F473,LOGBOOK!$AN$5:$AN$1036129,V473,LOGBOOK!$E$5:$E$1036129,L473,LOGBOOK!$AM$5:$AM$1036129,"MAR")=0," ",SUMIFS(LOGBOOK!$AE$5:$AE$1036129,LOGBOOK!$D$5:$D$1036129,F473,LOGBOOK!$AN$5:$AN$1036129,V473,LOGBOOK!$E$5:$E$1036129,L473,LOGBOOK!$AM$5:$AM$1036129,"MAR"))</f>
        <v xml:space="preserve"> </v>
      </c>
      <c r="AS479" s="623"/>
      <c r="AT479" s="623"/>
      <c r="AU479" s="623" t="str">
        <f>IF(SUMIFS(LOGBOOK!$AF$5:$AF$1036129,LOGBOOK!$D$5:$D$1036129,F473,LOGBOOK!$AN$5:$AN$1036129,V473,LOGBOOK!$E$5:$E$1036129,L473,LOGBOOK!$AM$5:$AM$1036129,"MAR")=0," ",SUMIFS(LOGBOOK!$AF$5:$AF$1036129,LOGBOOK!$D$5:$D$1036129,F473,LOGBOOK!$AN$5:$AN$1036129,V473,LOGBOOK!$E$5:$E$1036129,L473,LOGBOOK!$AM$5:$AM$1036129,"MAR"))</f>
        <v xml:space="preserve"> </v>
      </c>
      <c r="AV479" s="633"/>
      <c r="AW479" s="633"/>
      <c r="AX479" s="643"/>
      <c r="AY479" s="637"/>
      <c r="AZ479" s="1125" t="str">
        <f>IF(SUMIFS(LOGBOOK!$I$5:$I$1036129,LOGBOOK!$D$5:$D$1036129,BC473,LOGBOOK!$AN$5:$AN$1036129,BS473,LOGBOOK!$E$5:$E$1036129,BI473)=0," ",SUMIFS(LOGBOOK!$I$5:$I$1036129,LOGBOOK!$D$5:$D$1036129,BC473,LOGBOOK!$AN$5:$AN$1036129,BS473,LOGBOOK!$E$5:$E$1036129,BI473))</f>
        <v xml:space="preserve"> </v>
      </c>
      <c r="BA479" s="1125"/>
      <c r="BB479" s="1125"/>
      <c r="BC479" s="1125"/>
      <c r="BD479" s="1125"/>
      <c r="BE479" s="1125"/>
      <c r="BF479" s="1125"/>
      <c r="BG479" s="1125"/>
      <c r="BH479" s="1125"/>
      <c r="BI479" s="1125"/>
      <c r="BJ479" s="1125"/>
      <c r="BK479" s="624"/>
      <c r="BL479" s="1125" t="str">
        <f t="shared" ref="BL479" si="553">IF(IFERROR(AZ479/BG482,"")=0,"",IFERROR(AZ479/BG482,""))</f>
        <v/>
      </c>
      <c r="BM479" s="1125"/>
      <c r="BN479" s="1125"/>
      <c r="BO479" s="1125"/>
      <c r="BP479" s="1125"/>
      <c r="BQ479" s="1125"/>
      <c r="BR479" s="1125"/>
      <c r="BS479" s="1125"/>
      <c r="BT479" s="1125"/>
      <c r="BU479" s="1125"/>
      <c r="BV479" s="1125"/>
      <c r="BW479" s="15"/>
      <c r="BX479" s="629" t="str">
        <f>IF('FRONT PAGE'!$A$1="www.fly-logics.com","MAR",0)</f>
        <v>MAR</v>
      </c>
      <c r="BY479" s="631"/>
      <c r="BZ479" s="631"/>
      <c r="CA479" s="631"/>
      <c r="CB479" s="631"/>
      <c r="CC479" s="630" t="str">
        <f>IF(SUMIFS(LOGBOOK!$Y$5:$Y$1036129,LOGBOOK!$D$5:$D$1036129,BC473,LOGBOOK!$AN$5:$AN$1036129,BS473,LOGBOOK!$E$5:$E$1036129,BI473,LOGBOOK!$AM$5:$AM$1036129,"MAR")=0," ",SUMIFS(LOGBOOK!$Y$5:$Y$1036129,LOGBOOK!$D$5:$D$1036129,BC473,LOGBOOK!$AN$5:$AN$1036129,BS473,LOGBOOK!$E$5:$E$1036129,BI473,LOGBOOK!$AM$5:$AM$1036129,"MAR"))</f>
        <v xml:space="preserve"> </v>
      </c>
      <c r="CD479" s="625"/>
      <c r="CE479" s="625"/>
      <c r="CF479" s="625"/>
      <c r="CG479" s="630" t="str">
        <f>IF(SUMIFS(LOGBOOK!$Z$5:$Z$1036129,LOGBOOK!$D$5:$D$1036129,BC473,LOGBOOK!$AN$5:$AN$1036129,BS473,LOGBOOK!$E$5:$E$1036129,BI473,LOGBOOK!$AM$5:$AM$1036129,"MAR")=0," ",SUMIFS(LOGBOOK!$Z$5:$Z$1036129,LOGBOOK!$D$5:$D$1036129,BC473,LOGBOOK!$AN$5:$AN$1036129,BS473,LOGBOOK!$E$5:$E$1036129,BI473,LOGBOOK!$AM$5:$AM$1036129,"MAR"))</f>
        <v xml:space="preserve"> </v>
      </c>
      <c r="CH479" s="625"/>
      <c r="CI479" s="625"/>
      <c r="CJ479" s="625"/>
      <c r="CK479" s="630" t="str">
        <f>IF(SUMIFS(LOGBOOK!$AA$5:$AA$1036129,LOGBOOK!$D$5:$D$1036129,BC473,LOGBOOK!$AN$5:$AN$1036129,BS473,LOGBOOK!$E$5:$E$1036129,BI473,LOGBOOK!$AM$5:$AM$1036129,"MAR")=0," ",SUMIFS(LOGBOOK!$AA$5:$AA$1036129,LOGBOOK!$D$5:$D$1036129,BC473,LOGBOOK!$AN$5:$AN$1036129,BS473,LOGBOOK!$E$5:$E$1036129,BI473,LOGBOOK!$AM$5:$AM$1036129,"MAR"))</f>
        <v xml:space="preserve"> </v>
      </c>
      <c r="CL479" s="625"/>
      <c r="CM479" s="625"/>
      <c r="CN479" s="625"/>
      <c r="CO479" s="623" t="str">
        <f>IF(SUMIFS(LOGBOOK!$AE$5:$AE$1036129,LOGBOOK!$D$5:$D$1036129,BC473,LOGBOOK!$AN$5:$AN$1036129,BS473,LOGBOOK!$E$5:$E$1036129,BI473,LOGBOOK!$AM$5:$AM$1036129,"MAR")=0," ",SUMIFS(LOGBOOK!$AE$5:$AE$1036129,LOGBOOK!$D$5:$D$1036129,BC473,LOGBOOK!$AN$5:$AN$1036129,BS473,LOGBOOK!$E$5:$E$1036129,BI473,LOGBOOK!$AM$5:$AM$1036129,"MAR"))</f>
        <v xml:space="preserve"> </v>
      </c>
      <c r="CP479" s="623"/>
      <c r="CQ479" s="623"/>
      <c r="CR479" s="623" t="str">
        <f>IF(SUMIFS(LOGBOOK!$AF$5:$AF$1036129,LOGBOOK!$D$5:$D$1036129,BC473,LOGBOOK!$AN$5:$AN$1036129,BS473,LOGBOOK!$E$5:$E$1036129,BI473,LOGBOOK!$AM$5:$AM$1036129,"MAR")=0," ",SUMIFS(LOGBOOK!$AF$5:$AF$1036129,LOGBOOK!$D$5:$D$1036129,BC473,LOGBOOK!$AN$5:$AN$1036129,BS473,LOGBOOK!$E$5:$E$1036129,BI473,LOGBOOK!$AM$5:$AM$1036129,"MAR"))</f>
        <v xml:space="preserve"> </v>
      </c>
      <c r="CS479" s="633"/>
      <c r="CT479" s="633"/>
      <c r="CU479" s="643"/>
      <c r="CV479" s="247"/>
      <c r="CW479" s="212"/>
      <c r="CX479" s="637"/>
      <c r="CY479" s="1125" t="str">
        <f>IF(SUMIFS(LOGBOOK!$I$5:$I$1036129,LOGBOOK!$D$5:$D$1036129,DB473,LOGBOOK!$AN$5:$AN$1036129,DR473,LOGBOOK!$E$5:$E$1036129,DH473)=0," ",SUMIFS(LOGBOOK!$I$5:$I$1036129,LOGBOOK!$D$5:$D$1036129,DB473,LOGBOOK!$AN$5:$AN$1036129,DR473,LOGBOOK!$E$5:$E$1036129,DH473))</f>
        <v xml:space="preserve"> </v>
      </c>
      <c r="CZ479" s="1125"/>
      <c r="DA479" s="1125"/>
      <c r="DB479" s="1125"/>
      <c r="DC479" s="1125"/>
      <c r="DD479" s="1125"/>
      <c r="DE479" s="1125"/>
      <c r="DF479" s="1125"/>
      <c r="DG479" s="1125"/>
      <c r="DH479" s="1125"/>
      <c r="DI479" s="1125"/>
      <c r="DJ479" s="624"/>
      <c r="DK479" s="1125" t="str">
        <f t="shared" ref="DK479" si="554">IF(IFERROR(CY479/DF482,"")=0,"",IFERROR(CY479/DF482,""))</f>
        <v/>
      </c>
      <c r="DL479" s="1125"/>
      <c r="DM479" s="1125"/>
      <c r="DN479" s="1125"/>
      <c r="DO479" s="1125"/>
      <c r="DP479" s="1125"/>
      <c r="DQ479" s="1125"/>
      <c r="DR479" s="1125"/>
      <c r="DS479" s="1125"/>
      <c r="DT479" s="1125"/>
      <c r="DU479" s="1125"/>
      <c r="DV479" s="15"/>
      <c r="DW479" s="629" t="str">
        <f>IF('FRONT PAGE'!$A$1="www.fly-logics.com","MAR",0)</f>
        <v>MAR</v>
      </c>
      <c r="DX479" s="631"/>
      <c r="DY479" s="631"/>
      <c r="DZ479" s="631"/>
      <c r="EA479" s="631"/>
      <c r="EB479" s="630" t="str">
        <f>IF(SUMIFS(LOGBOOK!$Y$5:$Y$1036129,LOGBOOK!$D$5:$D$1036129,DB473,LOGBOOK!$AN$5:$AN$1036129,DR473,LOGBOOK!$E$5:$E$1036129,DH473,LOGBOOK!$AM$5:$AM$1036129,"MAR")=0," ",SUMIFS(LOGBOOK!$Y$5:$Y$1036129,LOGBOOK!$D$5:$D$1036129,DB473,LOGBOOK!$AN$5:$AN$1036129,DR473,LOGBOOK!$E$5:$E$1036129,DH473,LOGBOOK!$AM$5:$AM$1036129,"MAR"))</f>
        <v xml:space="preserve"> </v>
      </c>
      <c r="EC479" s="625"/>
      <c r="ED479" s="625"/>
      <c r="EE479" s="625"/>
      <c r="EF479" s="630" t="str">
        <f>IF(SUMIFS(LOGBOOK!$Z$5:$Z$1036129,LOGBOOK!$D$5:$D$1036129,DB473,LOGBOOK!$AN$5:$AN$1036129,DR473,LOGBOOK!$E$5:$E$1036129,DH473,LOGBOOK!$AM$5:$AM$1036129,"MAR")=0," ",SUMIFS(LOGBOOK!$Z$5:$Z$1036129,LOGBOOK!$D$5:$D$1036129,DB473,LOGBOOK!$AN$5:$AN$1036129,DR473,LOGBOOK!$E$5:$E$1036129,DH473,LOGBOOK!$AM$5:$AM$1036129,"MAR"))</f>
        <v xml:space="preserve"> </v>
      </c>
      <c r="EG479" s="625"/>
      <c r="EH479" s="625"/>
      <c r="EI479" s="625"/>
      <c r="EJ479" s="630" t="str">
        <f>IF(SUMIFS(LOGBOOK!$AA$5:$AA$1036129,LOGBOOK!$D$5:$D$1036129,DB473,LOGBOOK!$AN$5:$AN$1036129,DR473,LOGBOOK!$E$5:$E$1036129,DH473,LOGBOOK!$AM$5:$AM$1036129,"MAR")=0," ",SUMIFS(LOGBOOK!$AA$5:$AA$1036129,LOGBOOK!$D$5:$D$1036129,DB473,LOGBOOK!$AN$5:$AN$1036129,DR473,LOGBOOK!$E$5:$E$1036129,DH473,LOGBOOK!$AM$5:$AM$1036129,"MAR"))</f>
        <v xml:space="preserve"> </v>
      </c>
      <c r="EK479" s="625"/>
      <c r="EL479" s="625"/>
      <c r="EM479" s="625"/>
      <c r="EN479" s="623" t="str">
        <f>IF(SUMIFS(LOGBOOK!$AE$5:$AE$1036129,LOGBOOK!$D$5:$D$1036129,DB473,LOGBOOK!$AN$5:$AN$1036129,DR473,LOGBOOK!$E$5:$E$1036129,DH473,LOGBOOK!$AM$5:$AM$1036129,"MAR")=0," ",SUMIFS(LOGBOOK!$AE$5:$AE$1036129,LOGBOOK!$D$5:$D$1036129,DB473,LOGBOOK!$AN$5:$AN$1036129,DR473,LOGBOOK!$E$5:$E$1036129,DH473,LOGBOOK!$AM$5:$AM$1036129,"MAR"))</f>
        <v xml:space="preserve"> </v>
      </c>
      <c r="EO479" s="623"/>
      <c r="EP479" s="623"/>
      <c r="EQ479" s="623" t="str">
        <f>IF(SUMIFS(LOGBOOK!$AF$5:$AF$1036129,LOGBOOK!$D$5:$D$1036129,DB473,LOGBOOK!$AN$5:$AN$1036129,DR473,LOGBOOK!$E$5:$E$1036129,DH473,LOGBOOK!$AM$5:$AM$1036129,"MAR")=0," ",SUMIFS(LOGBOOK!$AF$5:$AF$1036129,LOGBOOK!$D$5:$D$1036129,DB473,LOGBOOK!$AN$5:$AN$1036129,DR473,LOGBOOK!$E$5:$E$1036129,DH473,LOGBOOK!$AM$5:$AM$1036129,"MAR"))</f>
        <v xml:space="preserve"> </v>
      </c>
      <c r="ER479" s="633"/>
      <c r="ES479" s="633"/>
      <c r="ET479" s="643"/>
      <c r="EU479" s="637"/>
      <c r="EV479" s="1125" t="str">
        <f>IF(SUMIFS(LOGBOOK!$I$5:$I$1036129,LOGBOOK!$D$5:$D$1036129,EY473,LOGBOOK!$AN$5:$AN$1036129,FO473,LOGBOOK!$E$5:$E$1036129,FE473)=0," ",SUMIFS(LOGBOOK!$I$5:$I$1036129,LOGBOOK!$D$5:$D$1036129,EY473,LOGBOOK!$AN$5:$AN$1036129,FO473,LOGBOOK!$E$5:$E$1036129,FE473))</f>
        <v xml:space="preserve"> </v>
      </c>
      <c r="EW479" s="1125"/>
      <c r="EX479" s="1125"/>
      <c r="EY479" s="1125"/>
      <c r="EZ479" s="1125"/>
      <c r="FA479" s="1125"/>
      <c r="FB479" s="1125"/>
      <c r="FC479" s="1125"/>
      <c r="FD479" s="1125"/>
      <c r="FE479" s="1125"/>
      <c r="FF479" s="1125"/>
      <c r="FG479" s="624"/>
      <c r="FH479" s="1125" t="str">
        <f t="shared" ref="FH479" si="555">IF(IFERROR(EV479/FC482,"")=0,"",IFERROR(EV479/FC482,""))</f>
        <v/>
      </c>
      <c r="FI479" s="1125"/>
      <c r="FJ479" s="1125"/>
      <c r="FK479" s="1125"/>
      <c r="FL479" s="1125"/>
      <c r="FM479" s="1125"/>
      <c r="FN479" s="1125"/>
      <c r="FO479" s="1125"/>
      <c r="FP479" s="1125"/>
      <c r="FQ479" s="1125"/>
      <c r="FR479" s="1125"/>
      <c r="FS479" s="15"/>
      <c r="FT479" s="629" t="str">
        <f>IF('FRONT PAGE'!$A$1="www.fly-logics.com","MAR",0)</f>
        <v>MAR</v>
      </c>
      <c r="FU479" s="631"/>
      <c r="FV479" s="631"/>
      <c r="FW479" s="631"/>
      <c r="FX479" s="631"/>
      <c r="FY479" s="630" t="str">
        <f>IF(SUMIFS(LOGBOOK!$Y$5:$Y$1036129,LOGBOOK!$D$5:$D$1036129,EY473,LOGBOOK!$AN$5:$AN$1036129,FO473,LOGBOOK!$E$5:$E$1036129,FE473,LOGBOOK!$AM$5:$AM$1036129,"MAR")=0," ",SUMIFS(LOGBOOK!$Y$5:$Y$1036129,LOGBOOK!$D$5:$D$1036129,EY473,LOGBOOK!$AN$5:$AN$1036129,FO473,LOGBOOK!$E$5:$E$1036129,FE473,LOGBOOK!$AM$5:$AM$1036129,"MAR"))</f>
        <v xml:space="preserve"> </v>
      </c>
      <c r="FZ479" s="625"/>
      <c r="GA479" s="625"/>
      <c r="GB479" s="625"/>
      <c r="GC479" s="630" t="str">
        <f>IF(SUMIFS(LOGBOOK!$Z$5:$Z$1036129,LOGBOOK!$D$5:$D$1036129,EY473,LOGBOOK!$AN$5:$AN$1036129,FO473,LOGBOOK!$E$5:$E$1036129,FE473,LOGBOOK!$AM$5:$AM$1036129,"MAR")=0," ",SUMIFS(LOGBOOK!$Z$5:$Z$1036129,LOGBOOK!$D$5:$D$1036129,EY473,LOGBOOK!$AN$5:$AN$1036129,FO473,LOGBOOK!$E$5:$E$1036129,FE473,LOGBOOK!$AM$5:$AM$1036129,"MAR"))</f>
        <v xml:space="preserve"> </v>
      </c>
      <c r="GD479" s="625"/>
      <c r="GE479" s="625"/>
      <c r="GF479" s="625"/>
      <c r="GG479" s="630" t="str">
        <f>IF(SUMIFS(LOGBOOK!$AA$5:$AA$1036129,LOGBOOK!$D$5:$D$1036129,EY473,LOGBOOK!$AN$5:$AN$1036129,FO473,LOGBOOK!$E$5:$E$1036129,FE473,LOGBOOK!$AM$5:$AM$1036129,"MAR")=0," ",SUMIFS(LOGBOOK!$AA$5:$AA$1036129,LOGBOOK!$D$5:$D$1036129,EY473,LOGBOOK!$AN$5:$AN$1036129,FO473,LOGBOOK!$E$5:$E$1036129,FE473,LOGBOOK!$AM$5:$AM$1036129,"MAR"))</f>
        <v xml:space="preserve"> </v>
      </c>
      <c r="GH479" s="625"/>
      <c r="GI479" s="625"/>
      <c r="GJ479" s="625"/>
      <c r="GK479" s="623" t="str">
        <f>IF(SUMIFS(LOGBOOK!$AE$5:$AE$1036129,LOGBOOK!$D$5:$D$1036129,EY473,LOGBOOK!$AN$5:$AN$1036129,FO473,LOGBOOK!$E$5:$E$1036129,FE473,LOGBOOK!$AM$5:$AM$1036129,"MAR")=0," ",SUMIFS(LOGBOOK!$AE$5:$AE$1036129,LOGBOOK!$D$5:$D$1036129,EY473,LOGBOOK!$AN$5:$AN$1036129,FO473,LOGBOOK!$E$5:$E$1036129,FE473,LOGBOOK!$AM$5:$AM$1036129,"MAR"))</f>
        <v xml:space="preserve"> </v>
      </c>
      <c r="GL479" s="623"/>
      <c r="GM479" s="623"/>
      <c r="GN479" s="623" t="str">
        <f>IF(SUMIFS(LOGBOOK!$AF$5:$AF$1036129,LOGBOOK!$D$5:$D$1036129,EY473,LOGBOOK!$AN$5:$AN$1036129,FO473,LOGBOOK!$E$5:$E$1036129,FE473,LOGBOOK!$AM$5:$AM$1036129,"MAR")=0," ",SUMIFS(LOGBOOK!$AF$5:$AF$1036129,LOGBOOK!$D$5:$D$1036129,EY473,LOGBOOK!$AN$5:$AN$1036129,FO473,LOGBOOK!$E$5:$E$1036129,FE473,LOGBOOK!$AM$5:$AM$1036129,"MAR"))</f>
        <v xml:space="preserve"> </v>
      </c>
      <c r="GO479" s="633"/>
      <c r="GP479" s="633"/>
      <c r="GQ479" s="643"/>
      <c r="GR479" s="6"/>
    </row>
    <row r="480" spans="1:200" ht="8.85" customHeight="1" x14ac:dyDescent="0.25">
      <c r="A480" s="212"/>
      <c r="B480" s="637"/>
      <c r="C480" s="1126"/>
      <c r="D480" s="1126"/>
      <c r="E480" s="1126"/>
      <c r="F480" s="1126"/>
      <c r="G480" s="1126"/>
      <c r="H480" s="1126"/>
      <c r="I480" s="1126"/>
      <c r="J480" s="1126"/>
      <c r="K480" s="1126"/>
      <c r="L480" s="1126"/>
      <c r="M480" s="1126"/>
      <c r="N480" s="624"/>
      <c r="O480" s="1126"/>
      <c r="P480" s="1126"/>
      <c r="Q480" s="1126"/>
      <c r="R480" s="1126"/>
      <c r="S480" s="1126"/>
      <c r="T480" s="1126"/>
      <c r="U480" s="1126"/>
      <c r="V480" s="1126"/>
      <c r="W480" s="1126"/>
      <c r="X480" s="1126"/>
      <c r="Y480" s="1126"/>
      <c r="Z480" s="15"/>
      <c r="AA480" s="631"/>
      <c r="AB480" s="631"/>
      <c r="AC480" s="631"/>
      <c r="AD480" s="631"/>
      <c r="AE480" s="631"/>
      <c r="AF480" s="625"/>
      <c r="AG480" s="632"/>
      <c r="AH480" s="632"/>
      <c r="AI480" s="625"/>
      <c r="AJ480" s="625"/>
      <c r="AK480" s="632"/>
      <c r="AL480" s="632"/>
      <c r="AM480" s="625"/>
      <c r="AN480" s="625"/>
      <c r="AO480" s="632"/>
      <c r="AP480" s="632"/>
      <c r="AQ480" s="625"/>
      <c r="AR480" s="623"/>
      <c r="AS480" s="623"/>
      <c r="AT480" s="623"/>
      <c r="AU480" s="633"/>
      <c r="AV480" s="634"/>
      <c r="AW480" s="633"/>
      <c r="AX480" s="643"/>
      <c r="AY480" s="637"/>
      <c r="AZ480" s="1126"/>
      <c r="BA480" s="1126"/>
      <c r="BB480" s="1126"/>
      <c r="BC480" s="1126"/>
      <c r="BD480" s="1126"/>
      <c r="BE480" s="1126"/>
      <c r="BF480" s="1126"/>
      <c r="BG480" s="1126"/>
      <c r="BH480" s="1126"/>
      <c r="BI480" s="1126"/>
      <c r="BJ480" s="1126"/>
      <c r="BK480" s="624"/>
      <c r="BL480" s="1126"/>
      <c r="BM480" s="1126"/>
      <c r="BN480" s="1126"/>
      <c r="BO480" s="1126"/>
      <c r="BP480" s="1126"/>
      <c r="BQ480" s="1126"/>
      <c r="BR480" s="1126"/>
      <c r="BS480" s="1126"/>
      <c r="BT480" s="1126"/>
      <c r="BU480" s="1126"/>
      <c r="BV480" s="1126"/>
      <c r="BW480" s="15"/>
      <c r="BX480" s="631"/>
      <c r="BY480" s="631"/>
      <c r="BZ480" s="631"/>
      <c r="CA480" s="631"/>
      <c r="CB480" s="631"/>
      <c r="CC480" s="625"/>
      <c r="CD480" s="632"/>
      <c r="CE480" s="632"/>
      <c r="CF480" s="625"/>
      <c r="CG480" s="625"/>
      <c r="CH480" s="632"/>
      <c r="CI480" s="632"/>
      <c r="CJ480" s="625"/>
      <c r="CK480" s="625"/>
      <c r="CL480" s="632"/>
      <c r="CM480" s="632"/>
      <c r="CN480" s="625"/>
      <c r="CO480" s="623"/>
      <c r="CP480" s="623"/>
      <c r="CQ480" s="623"/>
      <c r="CR480" s="633"/>
      <c r="CS480" s="634"/>
      <c r="CT480" s="633"/>
      <c r="CU480" s="643"/>
      <c r="CV480" s="247"/>
      <c r="CW480" s="212"/>
      <c r="CX480" s="637"/>
      <c r="CY480" s="1126"/>
      <c r="CZ480" s="1126"/>
      <c r="DA480" s="1126"/>
      <c r="DB480" s="1126"/>
      <c r="DC480" s="1126"/>
      <c r="DD480" s="1126"/>
      <c r="DE480" s="1126"/>
      <c r="DF480" s="1126"/>
      <c r="DG480" s="1126"/>
      <c r="DH480" s="1126"/>
      <c r="DI480" s="1126"/>
      <c r="DJ480" s="624"/>
      <c r="DK480" s="1126"/>
      <c r="DL480" s="1126"/>
      <c r="DM480" s="1126"/>
      <c r="DN480" s="1126"/>
      <c r="DO480" s="1126"/>
      <c r="DP480" s="1126"/>
      <c r="DQ480" s="1126"/>
      <c r="DR480" s="1126"/>
      <c r="DS480" s="1126"/>
      <c r="DT480" s="1126"/>
      <c r="DU480" s="1126"/>
      <c r="DV480" s="15"/>
      <c r="DW480" s="631"/>
      <c r="DX480" s="631"/>
      <c r="DY480" s="631"/>
      <c r="DZ480" s="631"/>
      <c r="EA480" s="631"/>
      <c r="EB480" s="625"/>
      <c r="EC480" s="632"/>
      <c r="ED480" s="632"/>
      <c r="EE480" s="625"/>
      <c r="EF480" s="625"/>
      <c r="EG480" s="632"/>
      <c r="EH480" s="632"/>
      <c r="EI480" s="625"/>
      <c r="EJ480" s="625"/>
      <c r="EK480" s="632"/>
      <c r="EL480" s="632"/>
      <c r="EM480" s="625"/>
      <c r="EN480" s="623"/>
      <c r="EO480" s="623"/>
      <c r="EP480" s="623"/>
      <c r="EQ480" s="633"/>
      <c r="ER480" s="634"/>
      <c r="ES480" s="633"/>
      <c r="ET480" s="643"/>
      <c r="EU480" s="637"/>
      <c r="EV480" s="1126"/>
      <c r="EW480" s="1126"/>
      <c r="EX480" s="1126"/>
      <c r="EY480" s="1126"/>
      <c r="EZ480" s="1126"/>
      <c r="FA480" s="1126"/>
      <c r="FB480" s="1126"/>
      <c r="FC480" s="1126"/>
      <c r="FD480" s="1126"/>
      <c r="FE480" s="1126"/>
      <c r="FF480" s="1126"/>
      <c r="FG480" s="624"/>
      <c r="FH480" s="1126"/>
      <c r="FI480" s="1126"/>
      <c r="FJ480" s="1126"/>
      <c r="FK480" s="1126"/>
      <c r="FL480" s="1126"/>
      <c r="FM480" s="1126"/>
      <c r="FN480" s="1126"/>
      <c r="FO480" s="1126"/>
      <c r="FP480" s="1126"/>
      <c r="FQ480" s="1126"/>
      <c r="FR480" s="1126"/>
      <c r="FS480" s="15"/>
      <c r="FT480" s="631"/>
      <c r="FU480" s="631"/>
      <c r="FV480" s="631"/>
      <c r="FW480" s="631"/>
      <c r="FX480" s="631"/>
      <c r="FY480" s="625"/>
      <c r="FZ480" s="632"/>
      <c r="GA480" s="632"/>
      <c r="GB480" s="625"/>
      <c r="GC480" s="625"/>
      <c r="GD480" s="632"/>
      <c r="GE480" s="632"/>
      <c r="GF480" s="625"/>
      <c r="GG480" s="625"/>
      <c r="GH480" s="632"/>
      <c r="GI480" s="632"/>
      <c r="GJ480" s="625"/>
      <c r="GK480" s="623"/>
      <c r="GL480" s="623"/>
      <c r="GM480" s="623"/>
      <c r="GN480" s="633"/>
      <c r="GO480" s="634"/>
      <c r="GP480" s="633"/>
      <c r="GQ480" s="643"/>
      <c r="GR480" s="6"/>
    </row>
    <row r="481" spans="1:200" ht="4.5" customHeight="1" x14ac:dyDescent="0.25">
      <c r="A481" s="212"/>
      <c r="B481" s="637"/>
      <c r="C481" s="624"/>
      <c r="D481" s="624"/>
      <c r="E481" s="624"/>
      <c r="F481" s="624"/>
      <c r="G481" s="624"/>
      <c r="H481" s="624"/>
      <c r="I481" s="624"/>
      <c r="J481" s="624"/>
      <c r="K481" s="624"/>
      <c r="L481" s="624"/>
      <c r="M481" s="624"/>
      <c r="N481" s="624"/>
      <c r="O481" s="624"/>
      <c r="P481" s="624"/>
      <c r="Q481" s="624"/>
      <c r="R481" s="624"/>
      <c r="S481" s="624"/>
      <c r="T481" s="624"/>
      <c r="U481" s="624"/>
      <c r="V481" s="624"/>
      <c r="W481" s="624"/>
      <c r="X481" s="624"/>
      <c r="Y481" s="624"/>
      <c r="Z481" s="15"/>
      <c r="AA481" s="631"/>
      <c r="AB481" s="631"/>
      <c r="AC481" s="631"/>
      <c r="AD481" s="631"/>
      <c r="AE481" s="631"/>
      <c r="AF481" s="625"/>
      <c r="AG481" s="625"/>
      <c r="AH481" s="625"/>
      <c r="AI481" s="625"/>
      <c r="AJ481" s="625"/>
      <c r="AK481" s="625"/>
      <c r="AL481" s="625"/>
      <c r="AM481" s="625"/>
      <c r="AN481" s="625"/>
      <c r="AO481" s="625"/>
      <c r="AP481" s="625"/>
      <c r="AQ481" s="625"/>
      <c r="AR481" s="623"/>
      <c r="AS481" s="623"/>
      <c r="AT481" s="623"/>
      <c r="AU481" s="633"/>
      <c r="AV481" s="633"/>
      <c r="AW481" s="633"/>
      <c r="AX481" s="643"/>
      <c r="AY481" s="637"/>
      <c r="AZ481" s="624"/>
      <c r="BA481" s="624"/>
      <c r="BB481" s="624"/>
      <c r="BC481" s="624"/>
      <c r="BD481" s="624"/>
      <c r="BE481" s="624"/>
      <c r="BF481" s="624"/>
      <c r="BG481" s="624"/>
      <c r="BH481" s="624"/>
      <c r="BI481" s="624"/>
      <c r="BJ481" s="624"/>
      <c r="BK481" s="624"/>
      <c r="BL481" s="624"/>
      <c r="BM481" s="624"/>
      <c r="BN481" s="624"/>
      <c r="BO481" s="624"/>
      <c r="BP481" s="624"/>
      <c r="BQ481" s="624"/>
      <c r="BR481" s="624"/>
      <c r="BS481" s="624"/>
      <c r="BT481" s="624"/>
      <c r="BU481" s="624"/>
      <c r="BV481" s="624"/>
      <c r="BW481" s="15"/>
      <c r="BX481" s="631"/>
      <c r="BY481" s="631"/>
      <c r="BZ481" s="631"/>
      <c r="CA481" s="631"/>
      <c r="CB481" s="631"/>
      <c r="CC481" s="625"/>
      <c r="CD481" s="625"/>
      <c r="CE481" s="625"/>
      <c r="CF481" s="625"/>
      <c r="CG481" s="625"/>
      <c r="CH481" s="625"/>
      <c r="CI481" s="625"/>
      <c r="CJ481" s="625"/>
      <c r="CK481" s="625"/>
      <c r="CL481" s="625"/>
      <c r="CM481" s="625"/>
      <c r="CN481" s="625"/>
      <c r="CO481" s="623"/>
      <c r="CP481" s="623"/>
      <c r="CQ481" s="623"/>
      <c r="CR481" s="633"/>
      <c r="CS481" s="633"/>
      <c r="CT481" s="633"/>
      <c r="CU481" s="643"/>
      <c r="CV481" s="247"/>
      <c r="CW481" s="212"/>
      <c r="CX481" s="637"/>
      <c r="CY481" s="624"/>
      <c r="CZ481" s="624"/>
      <c r="DA481" s="624"/>
      <c r="DB481" s="624"/>
      <c r="DC481" s="624"/>
      <c r="DD481" s="624"/>
      <c r="DE481" s="624"/>
      <c r="DF481" s="624"/>
      <c r="DG481" s="624"/>
      <c r="DH481" s="624"/>
      <c r="DI481" s="624"/>
      <c r="DJ481" s="624"/>
      <c r="DK481" s="624"/>
      <c r="DL481" s="624"/>
      <c r="DM481" s="624"/>
      <c r="DN481" s="624"/>
      <c r="DO481" s="624"/>
      <c r="DP481" s="624"/>
      <c r="DQ481" s="624"/>
      <c r="DR481" s="624"/>
      <c r="DS481" s="624"/>
      <c r="DT481" s="624"/>
      <c r="DU481" s="624"/>
      <c r="DV481" s="15"/>
      <c r="DW481" s="631"/>
      <c r="DX481" s="631"/>
      <c r="DY481" s="631"/>
      <c r="DZ481" s="631"/>
      <c r="EA481" s="631"/>
      <c r="EB481" s="625"/>
      <c r="EC481" s="625"/>
      <c r="ED481" s="625"/>
      <c r="EE481" s="625"/>
      <c r="EF481" s="625"/>
      <c r="EG481" s="625"/>
      <c r="EH481" s="625"/>
      <c r="EI481" s="625"/>
      <c r="EJ481" s="625"/>
      <c r="EK481" s="625"/>
      <c r="EL481" s="625"/>
      <c r="EM481" s="625"/>
      <c r="EN481" s="623"/>
      <c r="EO481" s="623"/>
      <c r="EP481" s="623"/>
      <c r="EQ481" s="633"/>
      <c r="ER481" s="633"/>
      <c r="ES481" s="633"/>
      <c r="ET481" s="643"/>
      <c r="EU481" s="637"/>
      <c r="EV481" s="624"/>
      <c r="EW481" s="624"/>
      <c r="EX481" s="624"/>
      <c r="EY481" s="624"/>
      <c r="EZ481" s="624"/>
      <c r="FA481" s="624"/>
      <c r="FB481" s="624"/>
      <c r="FC481" s="624"/>
      <c r="FD481" s="624"/>
      <c r="FE481" s="624"/>
      <c r="FF481" s="624"/>
      <c r="FG481" s="624"/>
      <c r="FH481" s="624"/>
      <c r="FI481" s="624"/>
      <c r="FJ481" s="624"/>
      <c r="FK481" s="624"/>
      <c r="FL481" s="624"/>
      <c r="FM481" s="624"/>
      <c r="FN481" s="624"/>
      <c r="FO481" s="624"/>
      <c r="FP481" s="624"/>
      <c r="FQ481" s="624"/>
      <c r="FR481" s="624"/>
      <c r="FS481" s="15"/>
      <c r="FT481" s="631"/>
      <c r="FU481" s="631"/>
      <c r="FV481" s="631"/>
      <c r="FW481" s="631"/>
      <c r="FX481" s="631"/>
      <c r="FY481" s="625"/>
      <c r="FZ481" s="625"/>
      <c r="GA481" s="625"/>
      <c r="GB481" s="625"/>
      <c r="GC481" s="625"/>
      <c r="GD481" s="625"/>
      <c r="GE481" s="625"/>
      <c r="GF481" s="625"/>
      <c r="GG481" s="625"/>
      <c r="GH481" s="625"/>
      <c r="GI481" s="625"/>
      <c r="GJ481" s="625"/>
      <c r="GK481" s="623"/>
      <c r="GL481" s="623"/>
      <c r="GM481" s="623"/>
      <c r="GN481" s="633"/>
      <c r="GO481" s="633"/>
      <c r="GP481" s="633"/>
      <c r="GQ481" s="643"/>
      <c r="GR481" s="6"/>
    </row>
    <row r="482" spans="1:200" ht="14.25" customHeight="1" x14ac:dyDescent="0.25">
      <c r="A482" s="212"/>
      <c r="B482" s="637"/>
      <c r="C482" s="1218" t="str">
        <f>IF('FRONT PAGE'!$A$1="www.fly-logics.com","NO. FLIGHTS",0)</f>
        <v>NO. FLIGHTS</v>
      </c>
      <c r="D482" s="1218"/>
      <c r="E482" s="1218"/>
      <c r="F482" s="1218"/>
      <c r="G482" s="1218"/>
      <c r="H482" s="1218"/>
      <c r="I482" s="1219"/>
      <c r="J482" s="1127" t="str">
        <f>IF(COUNTIFS(LOGBOOK!$D$5:$D$1036144,F473,LOGBOOK!$AN$5:$AN$1036144,V473,LOGBOOK!$E$5:$E$1036144,L473)=0," ",COUNTIFS(LOGBOOK!$D$5:$D$1036144,F473,LOGBOOK!$AN$5:$AN$1036144,V473,LOGBOOK!$E$5:$E$1036144,L473))</f>
        <v xml:space="preserve"> </v>
      </c>
      <c r="K482" s="1128"/>
      <c r="L482" s="1128"/>
      <c r="M482" s="1128"/>
      <c r="N482" s="228"/>
      <c r="O482" s="1220" t="str">
        <f>IF('FRONT PAGE'!$A$1="www.fly-logics.com","DAY",0)</f>
        <v>DAY</v>
      </c>
      <c r="P482" s="1218"/>
      <c r="Q482" s="1218"/>
      <c r="R482" s="1218"/>
      <c r="S482" s="1219"/>
      <c r="T482" s="1129" t="str">
        <f>IF(SUMIFS(LOGBOOK!$T$5:$T$1036129,LOGBOOK!$D$5:$D$1036129,F473,LOGBOOK!$AN$5:$AN$1036129,V473,LOGBOOK!$E$5:$E$1036129,L473)=0," ",SUMIFS(LOGBOOK!$T$5:$T$1036129,LOGBOOK!$D$5:$D$1036129,F473,LOGBOOK!$AN$5:$AN$1036129,V473,LOGBOOK!$E$5:$E$1036129,L473))</f>
        <v xml:space="preserve"> </v>
      </c>
      <c r="U482" s="1130"/>
      <c r="V482" s="1130"/>
      <c r="W482" s="1130"/>
      <c r="X482" s="1130"/>
      <c r="Y482" s="1130"/>
      <c r="Z482" s="15"/>
      <c r="AA482" s="629" t="str">
        <f>IF('FRONT PAGE'!$A$1="www.fly-logics.com","APR",0)</f>
        <v>APR</v>
      </c>
      <c r="AB482" s="631"/>
      <c r="AC482" s="631"/>
      <c r="AD482" s="631"/>
      <c r="AE482" s="631"/>
      <c r="AF482" s="630" t="str">
        <f>IF(SUMIFS(LOGBOOK!$Y$5:$Y$1036129,LOGBOOK!$D$5:$D$1036129,F473,LOGBOOK!$AN$5:$AN$1036129,V473,LOGBOOK!$E$5:$E$1036129,L473,LOGBOOK!$AM$5:$AM$1036129,"ABR")=0," ",SUMIFS(LOGBOOK!$Y$5:$Y$1036129,LOGBOOK!$D$5:$D$1036129,F473,LOGBOOK!$AN$5:$AN$1036129,V473,LOGBOOK!$E$5:$E$1036129,L473,LOGBOOK!$AM$5:$AM$1036129,"ABR"))</f>
        <v xml:space="preserve"> </v>
      </c>
      <c r="AG482" s="625"/>
      <c r="AH482" s="625"/>
      <c r="AI482" s="625"/>
      <c r="AJ482" s="630" t="str">
        <f>IF(SUMIFS(LOGBOOK!$Z$5:$Z$1036129,LOGBOOK!$D$5:$D$1036129,F473,LOGBOOK!$AN$5:$AN$1036129,V473,LOGBOOK!$E$5:$E$1036129,L473,LOGBOOK!$AM$5:$AM$1036129,AA482)=0," ",SUMIFS(LOGBOOK!$Z$5:$Z$1036129,LOGBOOK!$D$5:$D$1036129,F473,LOGBOOK!$AN$5:$AN$1036129,V473,LOGBOOK!$E$5:$E$1036129,L473,LOGBOOK!$AM$5:$AM$1036129,"ABR"))</f>
        <v xml:space="preserve"> </v>
      </c>
      <c r="AK482" s="625"/>
      <c r="AL482" s="625"/>
      <c r="AM482" s="625"/>
      <c r="AN482" s="630" t="str">
        <f>IF(SUMIFS(LOGBOOK!$AA$5:$AA$1036129,LOGBOOK!$D$5:$D$1036129,F473,LOGBOOK!$AN$5:$AN$1036129,V473,LOGBOOK!$E$5:$E$1036129,L473,LOGBOOK!$AM$5:$AM$1036129,"ABR")=0," ",SUMIFS(LOGBOOK!$AA$5:$AA$1036129,LOGBOOK!$D$5:$D$1036129,F473,LOGBOOK!$AN$5:$AN$1036129,V473,LOGBOOK!$E$5:$E$1036129,L473,LOGBOOK!$AM$5:$AM$1036129,"ABR"))</f>
        <v xml:space="preserve"> </v>
      </c>
      <c r="AO482" s="625"/>
      <c r="AP482" s="625"/>
      <c r="AQ482" s="625"/>
      <c r="AR482" s="623" t="str">
        <f>IF(SUMIFS(LOGBOOK!$AE$5:$AE$1036129,LOGBOOK!$D$5:$D$1036129,F473,LOGBOOK!$AN$5:$AN$1036129,V473,LOGBOOK!$E$5:$E$1036129,L473,LOGBOOK!$AM$5:$AM$1036129,"ABR")=0," ",SUMIFS(LOGBOOK!$AE$5:$AE$1036129,LOGBOOK!$D$5:$D$1036129,F473,LOGBOOK!$AN$5:$AN$1036129,V473,LOGBOOK!$E$5:$E$1036129,L473,LOGBOOK!$AM$5:$AM$1036129,"ABR"))</f>
        <v xml:space="preserve"> </v>
      </c>
      <c r="AS482" s="623"/>
      <c r="AT482" s="623"/>
      <c r="AU482" s="623" t="str">
        <f>IF(SUMIFS(LOGBOOK!$AF$5:$AF$1036129,LOGBOOK!$D$5:$D$1036129,F473,LOGBOOK!$AN$5:$AN$1036129,V473,LOGBOOK!$E$5:$E$1036129,L473,LOGBOOK!$AM$5:$AM$1036129,"ABR")=0," ",SUMIFS(LOGBOOK!$AF$5:$AF$1036129,LOGBOOK!$D$5:$D$1036129,F473,LOGBOOK!$AN$5:$AN$1036129,V473,LOGBOOK!$E$5:$E$1036129,L473,LOGBOOK!$AM$5:$AM$1036129,"ABR"))</f>
        <v xml:space="preserve"> </v>
      </c>
      <c r="AV482" s="633"/>
      <c r="AW482" s="633"/>
      <c r="AX482" s="643"/>
      <c r="AY482" s="637"/>
      <c r="AZ482" s="1218" t="str">
        <f>IF('FRONT PAGE'!$A$1="www.fly-logics.com","NO. FLIGHTS",0)</f>
        <v>NO. FLIGHTS</v>
      </c>
      <c r="BA482" s="1218"/>
      <c r="BB482" s="1218"/>
      <c r="BC482" s="1218"/>
      <c r="BD482" s="1218"/>
      <c r="BE482" s="1218"/>
      <c r="BF482" s="1219"/>
      <c r="BG482" s="1127" t="str">
        <f>IF(COUNTIFS(LOGBOOK!$D$5:$D$1036144,BC473,LOGBOOK!$AN$5:$AN$1036144,BS473,LOGBOOK!$E$5:$E$1036144,BI473)=0," ",COUNTIFS(LOGBOOK!$D$5:$D$1036144,BC473,LOGBOOK!$AN$5:$AN$1036144,BS473,LOGBOOK!$E$5:$E$1036144,BI473))</f>
        <v xml:space="preserve"> </v>
      </c>
      <c r="BH482" s="1128"/>
      <c r="BI482" s="1128"/>
      <c r="BJ482" s="1128"/>
      <c r="BK482" s="228"/>
      <c r="BL482" s="1220" t="str">
        <f>IF('FRONT PAGE'!$A$1="www.fly-logics.com","DAY",0)</f>
        <v>DAY</v>
      </c>
      <c r="BM482" s="1218"/>
      <c r="BN482" s="1218"/>
      <c r="BO482" s="1218"/>
      <c r="BP482" s="1219"/>
      <c r="BQ482" s="1129" t="str">
        <f>IF(SUMIFS(LOGBOOK!$T$5:$T$1036129,LOGBOOK!$D$5:$D$1036129,BC473,LOGBOOK!$AN$5:$AN$1036129,BS473,LOGBOOK!$E$5:$E$1036129,BI473)=0," ",SUMIFS(LOGBOOK!$T$5:$T$1036129,LOGBOOK!$D$5:$D$1036129,BC473,LOGBOOK!$AN$5:$AN$1036129,BS473,LOGBOOK!$E$5:$E$1036129,BI473))</f>
        <v xml:space="preserve"> </v>
      </c>
      <c r="BR482" s="1130"/>
      <c r="BS482" s="1130"/>
      <c r="BT482" s="1130"/>
      <c r="BU482" s="1130"/>
      <c r="BV482" s="1130"/>
      <c r="BW482" s="15"/>
      <c r="BX482" s="629" t="str">
        <f>IF('FRONT PAGE'!$A$1="www.fly-logics.com","APR",0)</f>
        <v>APR</v>
      </c>
      <c r="BY482" s="631"/>
      <c r="BZ482" s="631"/>
      <c r="CA482" s="631"/>
      <c r="CB482" s="631"/>
      <c r="CC482" s="630" t="str">
        <f>IF(SUMIFS(LOGBOOK!$Y$5:$Y$1036129,LOGBOOK!$D$5:$D$1036129,BC473,LOGBOOK!$AN$5:$AN$1036129,BS473,LOGBOOK!$E$5:$E$1036129,BI473,LOGBOOK!$AM$5:$AM$1036129,"ABR")=0," ",SUMIFS(LOGBOOK!$Y$5:$Y$1036129,LOGBOOK!$D$5:$D$1036129,BC473,LOGBOOK!$AN$5:$AN$1036129,BS473,LOGBOOK!$E$5:$E$1036129,BI473,LOGBOOK!$AM$5:$AM$1036129,"ABR"))</f>
        <v xml:space="preserve"> </v>
      </c>
      <c r="CD482" s="625"/>
      <c r="CE482" s="625"/>
      <c r="CF482" s="625"/>
      <c r="CG482" s="630" t="str">
        <f>IF(SUMIFS(LOGBOOK!$Z$5:$Z$1036129,LOGBOOK!$D$5:$D$1036129,BC473,LOGBOOK!$AN$5:$AN$1036129,BS473,LOGBOOK!$E$5:$E$1036129,BI473,LOGBOOK!$AM$5:$AM$1036129,BX482)=0," ",SUMIFS(LOGBOOK!$Z$5:$Z$1036129,LOGBOOK!$D$5:$D$1036129,BC473,LOGBOOK!$AN$5:$AN$1036129,BS473,LOGBOOK!$E$5:$E$1036129,BI473,LOGBOOK!$AM$5:$AM$1036129,"ABR"))</f>
        <v xml:space="preserve"> </v>
      </c>
      <c r="CH482" s="625"/>
      <c r="CI482" s="625"/>
      <c r="CJ482" s="625"/>
      <c r="CK482" s="630" t="str">
        <f>IF(SUMIFS(LOGBOOK!$AA$5:$AA$1036129,LOGBOOK!$D$5:$D$1036129,BC473,LOGBOOK!$AN$5:$AN$1036129,BS473,LOGBOOK!$E$5:$E$1036129,BI473,LOGBOOK!$AM$5:$AM$1036129,"ABR")=0," ",SUMIFS(LOGBOOK!$AA$5:$AA$1036129,LOGBOOK!$D$5:$D$1036129,BC473,LOGBOOK!$AN$5:$AN$1036129,BS473,LOGBOOK!$E$5:$E$1036129,BI473,LOGBOOK!$AM$5:$AM$1036129,"ABR"))</f>
        <v xml:space="preserve"> </v>
      </c>
      <c r="CL482" s="625"/>
      <c r="CM482" s="625"/>
      <c r="CN482" s="625"/>
      <c r="CO482" s="623" t="str">
        <f>IF(SUMIFS(LOGBOOK!$AE$5:$AE$1036129,LOGBOOK!$D$5:$D$1036129,BC473,LOGBOOK!$AN$5:$AN$1036129,BS473,LOGBOOK!$E$5:$E$1036129,BI473,LOGBOOK!$AM$5:$AM$1036129,"ABR")=0," ",SUMIFS(LOGBOOK!$AE$5:$AE$1036129,LOGBOOK!$D$5:$D$1036129,BC473,LOGBOOK!$AN$5:$AN$1036129,BS473,LOGBOOK!$E$5:$E$1036129,BI473,LOGBOOK!$AM$5:$AM$1036129,"ABR"))</f>
        <v xml:space="preserve"> </v>
      </c>
      <c r="CP482" s="623"/>
      <c r="CQ482" s="623"/>
      <c r="CR482" s="623" t="str">
        <f>IF(SUMIFS(LOGBOOK!$AF$5:$AF$1036129,LOGBOOK!$D$5:$D$1036129,BC473,LOGBOOK!$AN$5:$AN$1036129,BS473,LOGBOOK!$E$5:$E$1036129,BI473,LOGBOOK!$AM$5:$AM$1036129,"ABR")=0," ",SUMIFS(LOGBOOK!$AF$5:$AF$1036129,LOGBOOK!$D$5:$D$1036129,BC473,LOGBOOK!$AN$5:$AN$1036129,BS473,LOGBOOK!$E$5:$E$1036129,BI473,LOGBOOK!$AM$5:$AM$1036129,"ABR"))</f>
        <v xml:space="preserve"> </v>
      </c>
      <c r="CS482" s="633"/>
      <c r="CT482" s="633"/>
      <c r="CU482" s="643"/>
      <c r="CV482" s="247"/>
      <c r="CW482" s="212"/>
      <c r="CX482" s="637"/>
      <c r="CY482" s="1218" t="str">
        <f>IF('FRONT PAGE'!$A$1="www.fly-logics.com","NO. FLIGHTS",0)</f>
        <v>NO. FLIGHTS</v>
      </c>
      <c r="CZ482" s="1218"/>
      <c r="DA482" s="1218"/>
      <c r="DB482" s="1218"/>
      <c r="DC482" s="1218"/>
      <c r="DD482" s="1218"/>
      <c r="DE482" s="1219"/>
      <c r="DF482" s="1127" t="str">
        <f>IF(COUNTIFS(LOGBOOK!$D$5:$D$1036144,DB473,LOGBOOK!$AN$5:$AN$1036144,DR473,LOGBOOK!$E$5:$E$1036144,DH473)=0," ",COUNTIFS(LOGBOOK!$D$5:$D$1036144,DB473,LOGBOOK!$AN$5:$AN$1036144,DR473,LOGBOOK!$E$5:$E$1036144,DH473))</f>
        <v xml:space="preserve"> </v>
      </c>
      <c r="DG482" s="1128"/>
      <c r="DH482" s="1128"/>
      <c r="DI482" s="1128"/>
      <c r="DJ482" s="228"/>
      <c r="DK482" s="1220" t="str">
        <f>IF('FRONT PAGE'!$A$1="www.fly-logics.com","DAY",0)</f>
        <v>DAY</v>
      </c>
      <c r="DL482" s="1218"/>
      <c r="DM482" s="1218"/>
      <c r="DN482" s="1218"/>
      <c r="DO482" s="1219"/>
      <c r="DP482" s="1129" t="str">
        <f>IF(SUMIFS(LOGBOOK!$T$5:$T$1036129,LOGBOOK!$D$5:$D$1036129,DB473,LOGBOOK!$AN$5:$AN$1036129,DR473,LOGBOOK!$E$5:$E$1036129,DH473)=0," ",SUMIFS(LOGBOOK!$T$5:$T$1036129,LOGBOOK!$D$5:$D$1036129,DB473,LOGBOOK!$AN$5:$AN$1036129,DR473,LOGBOOK!$E$5:$E$1036129,DH473))</f>
        <v xml:space="preserve"> </v>
      </c>
      <c r="DQ482" s="1130"/>
      <c r="DR482" s="1130"/>
      <c r="DS482" s="1130"/>
      <c r="DT482" s="1130"/>
      <c r="DU482" s="1130"/>
      <c r="DV482" s="15"/>
      <c r="DW482" s="629" t="str">
        <f>IF('FRONT PAGE'!$A$1="www.fly-logics.com","APR",0)</f>
        <v>APR</v>
      </c>
      <c r="DX482" s="631"/>
      <c r="DY482" s="631"/>
      <c r="DZ482" s="631"/>
      <c r="EA482" s="631"/>
      <c r="EB482" s="630" t="str">
        <f>IF(SUMIFS(LOGBOOK!$Y$5:$Y$1036129,LOGBOOK!$D$5:$D$1036129,DB473,LOGBOOK!$AN$5:$AN$1036129,DR473,LOGBOOK!$E$5:$E$1036129,DH473,LOGBOOK!$AM$5:$AM$1036129,"ABR")=0," ",SUMIFS(LOGBOOK!$Y$5:$Y$1036129,LOGBOOK!$D$5:$D$1036129,DB473,LOGBOOK!$AN$5:$AN$1036129,DR473,LOGBOOK!$E$5:$E$1036129,DH473,LOGBOOK!$AM$5:$AM$1036129,"ABR"))</f>
        <v xml:space="preserve"> </v>
      </c>
      <c r="EC482" s="625"/>
      <c r="ED482" s="625"/>
      <c r="EE482" s="625"/>
      <c r="EF482" s="630" t="str">
        <f>IF(SUMIFS(LOGBOOK!$Z$5:$Z$1036129,LOGBOOK!$D$5:$D$1036129,DB473,LOGBOOK!$AN$5:$AN$1036129,DR473,LOGBOOK!$E$5:$E$1036129,DH473,LOGBOOK!$AM$5:$AM$1036129,DW482)=0," ",SUMIFS(LOGBOOK!$Z$5:$Z$1036129,LOGBOOK!$D$5:$D$1036129,DB473,LOGBOOK!$AN$5:$AN$1036129,DR473,LOGBOOK!$E$5:$E$1036129,DH473,LOGBOOK!$AM$5:$AM$1036129,"ABR"))</f>
        <v xml:space="preserve"> </v>
      </c>
      <c r="EG482" s="625"/>
      <c r="EH482" s="625"/>
      <c r="EI482" s="625"/>
      <c r="EJ482" s="630" t="str">
        <f>IF(SUMIFS(LOGBOOK!$AA$5:$AA$1036129,LOGBOOK!$D$5:$D$1036129,DB473,LOGBOOK!$AN$5:$AN$1036129,DR473,LOGBOOK!$E$5:$E$1036129,DH473,LOGBOOK!$AM$5:$AM$1036129,"ABR")=0," ",SUMIFS(LOGBOOK!$AA$5:$AA$1036129,LOGBOOK!$D$5:$D$1036129,DB473,LOGBOOK!$AN$5:$AN$1036129,DR473,LOGBOOK!$E$5:$E$1036129,DH473,LOGBOOK!$AM$5:$AM$1036129,"ABR"))</f>
        <v xml:space="preserve"> </v>
      </c>
      <c r="EK482" s="625"/>
      <c r="EL482" s="625"/>
      <c r="EM482" s="625"/>
      <c r="EN482" s="623" t="str">
        <f>IF(SUMIFS(LOGBOOK!$AE$5:$AE$1036129,LOGBOOK!$D$5:$D$1036129,DB473,LOGBOOK!$AN$5:$AN$1036129,DR473,LOGBOOK!$E$5:$E$1036129,DH473,LOGBOOK!$AM$5:$AM$1036129,"ABR")=0," ",SUMIFS(LOGBOOK!$AE$5:$AE$1036129,LOGBOOK!$D$5:$D$1036129,DB473,LOGBOOK!$AN$5:$AN$1036129,DR473,LOGBOOK!$E$5:$E$1036129,DH473,LOGBOOK!$AM$5:$AM$1036129,"ABR"))</f>
        <v xml:space="preserve"> </v>
      </c>
      <c r="EO482" s="623"/>
      <c r="EP482" s="623"/>
      <c r="EQ482" s="623" t="str">
        <f>IF(SUMIFS(LOGBOOK!$AF$5:$AF$1036129,LOGBOOK!$D$5:$D$1036129,DB473,LOGBOOK!$AN$5:$AN$1036129,DR473,LOGBOOK!$E$5:$E$1036129,DH473,LOGBOOK!$AM$5:$AM$1036129,"ABR")=0," ",SUMIFS(LOGBOOK!$AF$5:$AF$1036129,LOGBOOK!$D$5:$D$1036129,DB473,LOGBOOK!$AN$5:$AN$1036129,DR473,LOGBOOK!$E$5:$E$1036129,DH473,LOGBOOK!$AM$5:$AM$1036129,"ABR"))</f>
        <v xml:space="preserve"> </v>
      </c>
      <c r="ER482" s="633"/>
      <c r="ES482" s="633"/>
      <c r="ET482" s="643"/>
      <c r="EU482" s="637"/>
      <c r="EV482" s="1218" t="str">
        <f>IF('FRONT PAGE'!$A$1="www.fly-logics.com","NO. FLIGHTS",0)</f>
        <v>NO. FLIGHTS</v>
      </c>
      <c r="EW482" s="1218"/>
      <c r="EX482" s="1218"/>
      <c r="EY482" s="1218"/>
      <c r="EZ482" s="1218"/>
      <c r="FA482" s="1218"/>
      <c r="FB482" s="1219"/>
      <c r="FC482" s="1127" t="str">
        <f>IF(COUNTIFS(LOGBOOK!$D$5:$D$1036144,EY473,LOGBOOK!$AN$5:$AN$1036144,FO473,LOGBOOK!$E$5:$E$1036144,FE473)=0," ",COUNTIFS(LOGBOOK!$D$5:$D$1036144,EY473,LOGBOOK!$AN$5:$AN$1036144,FO473,LOGBOOK!$E$5:$E$1036144,FE473))</f>
        <v xml:space="preserve"> </v>
      </c>
      <c r="FD482" s="1128"/>
      <c r="FE482" s="1128"/>
      <c r="FF482" s="1128"/>
      <c r="FG482" s="228"/>
      <c r="FH482" s="1220" t="str">
        <f>IF('FRONT PAGE'!$A$1="www.fly-logics.com","DAY",0)</f>
        <v>DAY</v>
      </c>
      <c r="FI482" s="1218"/>
      <c r="FJ482" s="1218"/>
      <c r="FK482" s="1218"/>
      <c r="FL482" s="1219"/>
      <c r="FM482" s="1129" t="str">
        <f>IF(SUMIFS(LOGBOOK!$T$5:$T$1036129,LOGBOOK!$D$5:$D$1036129,EY473,LOGBOOK!$AN$5:$AN$1036129,FO473,LOGBOOK!$E$5:$E$1036129,FE473)=0," ",SUMIFS(LOGBOOK!$T$5:$T$1036129,LOGBOOK!$D$5:$D$1036129,EY473,LOGBOOK!$AN$5:$AN$1036129,FO473,LOGBOOK!$E$5:$E$1036129,FE473))</f>
        <v xml:space="preserve"> </v>
      </c>
      <c r="FN482" s="1130"/>
      <c r="FO482" s="1130"/>
      <c r="FP482" s="1130"/>
      <c r="FQ482" s="1130"/>
      <c r="FR482" s="1130"/>
      <c r="FS482" s="15"/>
      <c r="FT482" s="629" t="str">
        <f>IF('FRONT PAGE'!$A$1="www.fly-logics.com","APR",0)</f>
        <v>APR</v>
      </c>
      <c r="FU482" s="631"/>
      <c r="FV482" s="631"/>
      <c r="FW482" s="631"/>
      <c r="FX482" s="631"/>
      <c r="FY482" s="630" t="str">
        <f>IF(SUMIFS(LOGBOOK!$Y$5:$Y$1036129,LOGBOOK!$D$5:$D$1036129,EY473,LOGBOOK!$AN$5:$AN$1036129,FO473,LOGBOOK!$E$5:$E$1036129,FE473,LOGBOOK!$AM$5:$AM$1036129,"ABR")=0," ",SUMIFS(LOGBOOK!$Y$5:$Y$1036129,LOGBOOK!$D$5:$D$1036129,EY473,LOGBOOK!$AN$5:$AN$1036129,FO473,LOGBOOK!$E$5:$E$1036129,FE473,LOGBOOK!$AM$5:$AM$1036129,"ABR"))</f>
        <v xml:space="preserve"> </v>
      </c>
      <c r="FZ482" s="625"/>
      <c r="GA482" s="625"/>
      <c r="GB482" s="625"/>
      <c r="GC482" s="630" t="str">
        <f>IF(SUMIFS(LOGBOOK!$Z$5:$Z$1036129,LOGBOOK!$D$5:$D$1036129,EY473,LOGBOOK!$AN$5:$AN$1036129,FO473,LOGBOOK!$E$5:$E$1036129,FE473,LOGBOOK!$AM$5:$AM$1036129,FT482)=0," ",SUMIFS(LOGBOOK!$Z$5:$Z$1036129,LOGBOOK!$D$5:$D$1036129,EY473,LOGBOOK!$AN$5:$AN$1036129,FO473,LOGBOOK!$E$5:$E$1036129,FE473,LOGBOOK!$AM$5:$AM$1036129,"ABR"))</f>
        <v xml:space="preserve"> </v>
      </c>
      <c r="GD482" s="625"/>
      <c r="GE482" s="625"/>
      <c r="GF482" s="625"/>
      <c r="GG482" s="630" t="str">
        <f>IF(SUMIFS(LOGBOOK!$AA$5:$AA$1036129,LOGBOOK!$D$5:$D$1036129,EY473,LOGBOOK!$AN$5:$AN$1036129,FO473,LOGBOOK!$E$5:$E$1036129,FE473,LOGBOOK!$AM$5:$AM$1036129,"ABR")=0," ",SUMIFS(LOGBOOK!$AA$5:$AA$1036129,LOGBOOK!$D$5:$D$1036129,EY473,LOGBOOK!$AN$5:$AN$1036129,FO473,LOGBOOK!$E$5:$E$1036129,FE473,LOGBOOK!$AM$5:$AM$1036129,"ABR"))</f>
        <v xml:space="preserve"> </v>
      </c>
      <c r="GH482" s="625"/>
      <c r="GI482" s="625"/>
      <c r="GJ482" s="625"/>
      <c r="GK482" s="623" t="str">
        <f>IF(SUMIFS(LOGBOOK!$AE$5:$AE$1036129,LOGBOOK!$D$5:$D$1036129,EY473,LOGBOOK!$AN$5:$AN$1036129,FO473,LOGBOOK!$E$5:$E$1036129,FE473,LOGBOOK!$AM$5:$AM$1036129,"ABR")=0," ",SUMIFS(LOGBOOK!$AE$5:$AE$1036129,LOGBOOK!$D$5:$D$1036129,EY473,LOGBOOK!$AN$5:$AN$1036129,FO473,LOGBOOK!$E$5:$E$1036129,FE473,LOGBOOK!$AM$5:$AM$1036129,"ABR"))</f>
        <v xml:space="preserve"> </v>
      </c>
      <c r="GL482" s="623"/>
      <c r="GM482" s="623"/>
      <c r="GN482" s="623" t="str">
        <f>IF(SUMIFS(LOGBOOK!$AF$5:$AF$1036129,LOGBOOK!$D$5:$D$1036129,EY473,LOGBOOK!$AN$5:$AN$1036129,FO473,LOGBOOK!$E$5:$E$1036129,FE473,LOGBOOK!$AM$5:$AM$1036129,"ABR")=0," ",SUMIFS(LOGBOOK!$AF$5:$AF$1036129,LOGBOOK!$D$5:$D$1036129,EY473,LOGBOOK!$AN$5:$AN$1036129,FO473,LOGBOOK!$E$5:$E$1036129,FE473,LOGBOOK!$AM$5:$AM$1036129,"ABR"))</f>
        <v xml:space="preserve"> </v>
      </c>
      <c r="GO482" s="633"/>
      <c r="GP482" s="633"/>
      <c r="GQ482" s="643"/>
      <c r="GR482" s="6"/>
    </row>
    <row r="483" spans="1:200" ht="5.25" customHeight="1" x14ac:dyDescent="0.25">
      <c r="A483" s="212"/>
      <c r="B483" s="637"/>
      <c r="C483" s="1218"/>
      <c r="D483" s="1218"/>
      <c r="E483" s="1218"/>
      <c r="F483" s="1218"/>
      <c r="G483" s="1218"/>
      <c r="H483" s="1218"/>
      <c r="I483" s="1219"/>
      <c r="J483" s="1127"/>
      <c r="K483" s="1128"/>
      <c r="L483" s="1128"/>
      <c r="M483" s="1128"/>
      <c r="N483" s="624"/>
      <c r="O483" s="624"/>
      <c r="P483" s="624"/>
      <c r="Q483" s="624"/>
      <c r="R483" s="624"/>
      <c r="S483" s="624"/>
      <c r="T483" s="624"/>
      <c r="U483" s="624"/>
      <c r="V483" s="624"/>
      <c r="W483" s="624"/>
      <c r="X483" s="624"/>
      <c r="Y483" s="624"/>
      <c r="Z483" s="15"/>
      <c r="AA483" s="631"/>
      <c r="AB483" s="631"/>
      <c r="AC483" s="631"/>
      <c r="AD483" s="631"/>
      <c r="AE483" s="631"/>
      <c r="AF483" s="625"/>
      <c r="AG483" s="632"/>
      <c r="AH483" s="632"/>
      <c r="AI483" s="625"/>
      <c r="AJ483" s="625"/>
      <c r="AK483" s="632"/>
      <c r="AL483" s="632"/>
      <c r="AM483" s="625"/>
      <c r="AN483" s="625"/>
      <c r="AO483" s="632"/>
      <c r="AP483" s="632"/>
      <c r="AQ483" s="625"/>
      <c r="AR483" s="623"/>
      <c r="AS483" s="623"/>
      <c r="AT483" s="623"/>
      <c r="AU483" s="633"/>
      <c r="AV483" s="634"/>
      <c r="AW483" s="633"/>
      <c r="AX483" s="643"/>
      <c r="AY483" s="637"/>
      <c r="AZ483" s="1218"/>
      <c r="BA483" s="1218"/>
      <c r="BB483" s="1218"/>
      <c r="BC483" s="1218"/>
      <c r="BD483" s="1218"/>
      <c r="BE483" s="1218"/>
      <c r="BF483" s="1219"/>
      <c r="BG483" s="1127"/>
      <c r="BH483" s="1128"/>
      <c r="BI483" s="1128"/>
      <c r="BJ483" s="1128"/>
      <c r="BK483" s="624"/>
      <c r="BL483" s="624"/>
      <c r="BM483" s="624"/>
      <c r="BN483" s="624"/>
      <c r="BO483" s="624"/>
      <c r="BP483" s="624"/>
      <c r="BQ483" s="624"/>
      <c r="BR483" s="624"/>
      <c r="BS483" s="624"/>
      <c r="BT483" s="624"/>
      <c r="BU483" s="624"/>
      <c r="BV483" s="624"/>
      <c r="BW483" s="15"/>
      <c r="BX483" s="631"/>
      <c r="BY483" s="631"/>
      <c r="BZ483" s="631"/>
      <c r="CA483" s="631"/>
      <c r="CB483" s="631"/>
      <c r="CC483" s="625"/>
      <c r="CD483" s="632"/>
      <c r="CE483" s="632"/>
      <c r="CF483" s="625"/>
      <c r="CG483" s="625"/>
      <c r="CH483" s="632"/>
      <c r="CI483" s="632"/>
      <c r="CJ483" s="625"/>
      <c r="CK483" s="625"/>
      <c r="CL483" s="632"/>
      <c r="CM483" s="632"/>
      <c r="CN483" s="625"/>
      <c r="CO483" s="623"/>
      <c r="CP483" s="623"/>
      <c r="CQ483" s="623"/>
      <c r="CR483" s="633"/>
      <c r="CS483" s="634"/>
      <c r="CT483" s="633"/>
      <c r="CU483" s="643"/>
      <c r="CV483" s="247"/>
      <c r="CW483" s="212"/>
      <c r="CX483" s="637"/>
      <c r="CY483" s="1218"/>
      <c r="CZ483" s="1218"/>
      <c r="DA483" s="1218"/>
      <c r="DB483" s="1218"/>
      <c r="DC483" s="1218"/>
      <c r="DD483" s="1218"/>
      <c r="DE483" s="1219"/>
      <c r="DF483" s="1127"/>
      <c r="DG483" s="1128"/>
      <c r="DH483" s="1128"/>
      <c r="DI483" s="1128"/>
      <c r="DJ483" s="624"/>
      <c r="DK483" s="624"/>
      <c r="DL483" s="624"/>
      <c r="DM483" s="624"/>
      <c r="DN483" s="624"/>
      <c r="DO483" s="624"/>
      <c r="DP483" s="624"/>
      <c r="DQ483" s="624"/>
      <c r="DR483" s="624"/>
      <c r="DS483" s="624"/>
      <c r="DT483" s="624"/>
      <c r="DU483" s="624"/>
      <c r="DV483" s="15"/>
      <c r="DW483" s="631"/>
      <c r="DX483" s="631"/>
      <c r="DY483" s="631"/>
      <c r="DZ483" s="631"/>
      <c r="EA483" s="631"/>
      <c r="EB483" s="625"/>
      <c r="EC483" s="632"/>
      <c r="ED483" s="632"/>
      <c r="EE483" s="625"/>
      <c r="EF483" s="625"/>
      <c r="EG483" s="632"/>
      <c r="EH483" s="632"/>
      <c r="EI483" s="625"/>
      <c r="EJ483" s="625"/>
      <c r="EK483" s="632"/>
      <c r="EL483" s="632"/>
      <c r="EM483" s="625"/>
      <c r="EN483" s="623"/>
      <c r="EO483" s="623"/>
      <c r="EP483" s="623"/>
      <c r="EQ483" s="633"/>
      <c r="ER483" s="634"/>
      <c r="ES483" s="633"/>
      <c r="ET483" s="643"/>
      <c r="EU483" s="637"/>
      <c r="EV483" s="1218"/>
      <c r="EW483" s="1218"/>
      <c r="EX483" s="1218"/>
      <c r="EY483" s="1218"/>
      <c r="EZ483" s="1218"/>
      <c r="FA483" s="1218"/>
      <c r="FB483" s="1219"/>
      <c r="FC483" s="1127"/>
      <c r="FD483" s="1128"/>
      <c r="FE483" s="1128"/>
      <c r="FF483" s="1128"/>
      <c r="FG483" s="624"/>
      <c r="FH483" s="624"/>
      <c r="FI483" s="624"/>
      <c r="FJ483" s="624"/>
      <c r="FK483" s="624"/>
      <c r="FL483" s="624"/>
      <c r="FM483" s="624"/>
      <c r="FN483" s="624"/>
      <c r="FO483" s="624"/>
      <c r="FP483" s="624"/>
      <c r="FQ483" s="624"/>
      <c r="FR483" s="624"/>
      <c r="FS483" s="15"/>
      <c r="FT483" s="631"/>
      <c r="FU483" s="631"/>
      <c r="FV483" s="631"/>
      <c r="FW483" s="631"/>
      <c r="FX483" s="631"/>
      <c r="FY483" s="625"/>
      <c r="FZ483" s="632"/>
      <c r="GA483" s="632"/>
      <c r="GB483" s="625"/>
      <c r="GC483" s="625"/>
      <c r="GD483" s="632"/>
      <c r="GE483" s="632"/>
      <c r="GF483" s="625"/>
      <c r="GG483" s="625"/>
      <c r="GH483" s="632"/>
      <c r="GI483" s="632"/>
      <c r="GJ483" s="625"/>
      <c r="GK483" s="623"/>
      <c r="GL483" s="623"/>
      <c r="GM483" s="623"/>
      <c r="GN483" s="633"/>
      <c r="GO483" s="634"/>
      <c r="GP483" s="633"/>
      <c r="GQ483" s="643"/>
      <c r="GR483" s="6"/>
    </row>
    <row r="484" spans="1:200" ht="5.25" customHeight="1" x14ac:dyDescent="0.25">
      <c r="A484" s="212"/>
      <c r="B484" s="637"/>
      <c r="C484" s="624"/>
      <c r="D484" s="624"/>
      <c r="E484" s="624"/>
      <c r="F484" s="624"/>
      <c r="G484" s="624"/>
      <c r="H484" s="624"/>
      <c r="I484" s="624"/>
      <c r="J484" s="624"/>
      <c r="K484" s="624"/>
      <c r="L484" s="624"/>
      <c r="M484" s="624"/>
      <c r="N484" s="624"/>
      <c r="O484" s="1221" t="str">
        <f>IF('FRONT PAGE'!$A$1="www.fly-logics.com","NIGHT",0)</f>
        <v>NIGHT</v>
      </c>
      <c r="P484" s="1222"/>
      <c r="Q484" s="1222"/>
      <c r="R484" s="1222"/>
      <c r="S484" s="1222"/>
      <c r="T484" s="1133" t="str">
        <f>IF(SUMIFS(LOGBOOK!$U$5:$U$1036129,LOGBOOK!$D$5:$D$1036129,F473,LOGBOOK!$AN$5:$AN$1036129,V473,LOGBOOK!$E$5:$E$1036129,L473)=0," ",SUMIFS(LOGBOOK!$U$5:$U$1036129,LOGBOOK!$D$5:$D$1036129,F473,LOGBOOK!$AN$5:$AN$1036129,V473,LOGBOOK!$E$5:$E$1036129,L473))</f>
        <v xml:space="preserve"> </v>
      </c>
      <c r="U484" s="1133"/>
      <c r="V484" s="1133"/>
      <c r="W484" s="1133"/>
      <c r="X484" s="1133"/>
      <c r="Y484" s="1129"/>
      <c r="Z484" s="15"/>
      <c r="AA484" s="631"/>
      <c r="AB484" s="631"/>
      <c r="AC484" s="631"/>
      <c r="AD484" s="631"/>
      <c r="AE484" s="631"/>
      <c r="AF484" s="625"/>
      <c r="AG484" s="625"/>
      <c r="AH484" s="625"/>
      <c r="AI484" s="625"/>
      <c r="AJ484" s="625"/>
      <c r="AK484" s="625"/>
      <c r="AL484" s="625"/>
      <c r="AM484" s="625"/>
      <c r="AN484" s="625"/>
      <c r="AO484" s="625"/>
      <c r="AP484" s="625"/>
      <c r="AQ484" s="625"/>
      <c r="AR484" s="623"/>
      <c r="AS484" s="623"/>
      <c r="AT484" s="623"/>
      <c r="AU484" s="633"/>
      <c r="AV484" s="633"/>
      <c r="AW484" s="633"/>
      <c r="AX484" s="643"/>
      <c r="AY484" s="637"/>
      <c r="AZ484" s="624"/>
      <c r="BA484" s="624"/>
      <c r="BB484" s="624"/>
      <c r="BC484" s="624"/>
      <c r="BD484" s="624"/>
      <c r="BE484" s="624"/>
      <c r="BF484" s="624"/>
      <c r="BG484" s="624"/>
      <c r="BH484" s="624"/>
      <c r="BI484" s="624"/>
      <c r="BJ484" s="624"/>
      <c r="BK484" s="624"/>
      <c r="BL484" s="1221" t="str">
        <f>IF('FRONT PAGE'!$A$1="www.fly-logics.com","NIGHT",0)</f>
        <v>NIGHT</v>
      </c>
      <c r="BM484" s="1222"/>
      <c r="BN484" s="1222"/>
      <c r="BO484" s="1222"/>
      <c r="BP484" s="1222"/>
      <c r="BQ484" s="1133" t="str">
        <f>IF(SUMIFS(LOGBOOK!$U$5:$U$1036129,LOGBOOK!$D$5:$D$1036129,BC473,LOGBOOK!$AN$5:$AN$1036129,BS473,LOGBOOK!$E$5:$E$1036129,BI473)=0," ",SUMIFS(LOGBOOK!$U$5:$U$1036129,LOGBOOK!$D$5:$D$1036129,BC473,LOGBOOK!$AN$5:$AN$1036129,BS473,LOGBOOK!$E$5:$E$1036129,BI473))</f>
        <v xml:space="preserve"> </v>
      </c>
      <c r="BR484" s="1133"/>
      <c r="BS484" s="1133"/>
      <c r="BT484" s="1133"/>
      <c r="BU484" s="1133"/>
      <c r="BV484" s="1129"/>
      <c r="BW484" s="15"/>
      <c r="BX484" s="631"/>
      <c r="BY484" s="631"/>
      <c r="BZ484" s="631"/>
      <c r="CA484" s="631"/>
      <c r="CB484" s="631"/>
      <c r="CC484" s="625"/>
      <c r="CD484" s="625"/>
      <c r="CE484" s="625"/>
      <c r="CF484" s="625"/>
      <c r="CG484" s="625"/>
      <c r="CH484" s="625"/>
      <c r="CI484" s="625"/>
      <c r="CJ484" s="625"/>
      <c r="CK484" s="625"/>
      <c r="CL484" s="625"/>
      <c r="CM484" s="625"/>
      <c r="CN484" s="625"/>
      <c r="CO484" s="623"/>
      <c r="CP484" s="623"/>
      <c r="CQ484" s="623"/>
      <c r="CR484" s="633"/>
      <c r="CS484" s="633"/>
      <c r="CT484" s="633"/>
      <c r="CU484" s="643"/>
      <c r="CV484" s="247"/>
      <c r="CW484" s="212"/>
      <c r="CX484" s="637"/>
      <c r="CY484" s="624"/>
      <c r="CZ484" s="624"/>
      <c r="DA484" s="624"/>
      <c r="DB484" s="624"/>
      <c r="DC484" s="624"/>
      <c r="DD484" s="624"/>
      <c r="DE484" s="624"/>
      <c r="DF484" s="624"/>
      <c r="DG484" s="624"/>
      <c r="DH484" s="624"/>
      <c r="DI484" s="624"/>
      <c r="DJ484" s="624"/>
      <c r="DK484" s="1221" t="str">
        <f>IF('FRONT PAGE'!$A$1="www.fly-logics.com","NIGHT",0)</f>
        <v>NIGHT</v>
      </c>
      <c r="DL484" s="1222"/>
      <c r="DM484" s="1222"/>
      <c r="DN484" s="1222"/>
      <c r="DO484" s="1222"/>
      <c r="DP484" s="1133" t="str">
        <f>IF(SUMIFS(LOGBOOK!$U$5:$U$1036129,LOGBOOK!$D$5:$D$1036129,DB473,LOGBOOK!$AN$5:$AN$1036129,DR473,LOGBOOK!$E$5:$E$1036129,DH473)=0," ",SUMIFS(LOGBOOK!$U$5:$U$1036129,LOGBOOK!$D$5:$D$1036129,DB473,LOGBOOK!$AN$5:$AN$1036129,DR473,LOGBOOK!$E$5:$E$1036129,DH473))</f>
        <v xml:space="preserve"> </v>
      </c>
      <c r="DQ484" s="1133"/>
      <c r="DR484" s="1133"/>
      <c r="DS484" s="1133"/>
      <c r="DT484" s="1133"/>
      <c r="DU484" s="1129"/>
      <c r="DV484" s="15"/>
      <c r="DW484" s="631"/>
      <c r="DX484" s="631"/>
      <c r="DY484" s="631"/>
      <c r="DZ484" s="631"/>
      <c r="EA484" s="631"/>
      <c r="EB484" s="625"/>
      <c r="EC484" s="625"/>
      <c r="ED484" s="625"/>
      <c r="EE484" s="625"/>
      <c r="EF484" s="625"/>
      <c r="EG484" s="625"/>
      <c r="EH484" s="625"/>
      <c r="EI484" s="625"/>
      <c r="EJ484" s="625"/>
      <c r="EK484" s="625"/>
      <c r="EL484" s="625"/>
      <c r="EM484" s="625"/>
      <c r="EN484" s="623"/>
      <c r="EO484" s="623"/>
      <c r="EP484" s="623"/>
      <c r="EQ484" s="633"/>
      <c r="ER484" s="633"/>
      <c r="ES484" s="633"/>
      <c r="ET484" s="643"/>
      <c r="EU484" s="637"/>
      <c r="EV484" s="624"/>
      <c r="EW484" s="624"/>
      <c r="EX484" s="624"/>
      <c r="EY484" s="624"/>
      <c r="EZ484" s="624"/>
      <c r="FA484" s="624"/>
      <c r="FB484" s="624"/>
      <c r="FC484" s="624"/>
      <c r="FD484" s="624"/>
      <c r="FE484" s="624"/>
      <c r="FF484" s="624"/>
      <c r="FG484" s="624"/>
      <c r="FH484" s="1221" t="str">
        <f>IF('FRONT PAGE'!$A$1="www.fly-logics.com","NIGHT",0)</f>
        <v>NIGHT</v>
      </c>
      <c r="FI484" s="1222"/>
      <c r="FJ484" s="1222"/>
      <c r="FK484" s="1222"/>
      <c r="FL484" s="1222"/>
      <c r="FM484" s="1133" t="str">
        <f>IF(SUMIFS(LOGBOOK!$U$5:$U$1036129,LOGBOOK!$D$5:$D$1036129,EY473,LOGBOOK!$AN$5:$AN$1036129,FO473,LOGBOOK!$E$5:$E$1036129,FE473)=0," ",SUMIFS(LOGBOOK!$U$5:$U$1036129,LOGBOOK!$D$5:$D$1036129,EY473,LOGBOOK!$AN$5:$AN$1036129,FO473,LOGBOOK!$E$5:$E$1036129,FE473))</f>
        <v xml:space="preserve"> </v>
      </c>
      <c r="FN484" s="1133"/>
      <c r="FO484" s="1133"/>
      <c r="FP484" s="1133"/>
      <c r="FQ484" s="1133"/>
      <c r="FR484" s="1129"/>
      <c r="FS484" s="15"/>
      <c r="FT484" s="631"/>
      <c r="FU484" s="631"/>
      <c r="FV484" s="631"/>
      <c r="FW484" s="631"/>
      <c r="FX484" s="631"/>
      <c r="FY484" s="625"/>
      <c r="FZ484" s="625"/>
      <c r="GA484" s="625"/>
      <c r="GB484" s="625"/>
      <c r="GC484" s="625"/>
      <c r="GD484" s="625"/>
      <c r="GE484" s="625"/>
      <c r="GF484" s="625"/>
      <c r="GG484" s="625"/>
      <c r="GH484" s="625"/>
      <c r="GI484" s="625"/>
      <c r="GJ484" s="625"/>
      <c r="GK484" s="623"/>
      <c r="GL484" s="623"/>
      <c r="GM484" s="623"/>
      <c r="GN484" s="633"/>
      <c r="GO484" s="633"/>
      <c r="GP484" s="633"/>
      <c r="GQ484" s="643"/>
      <c r="GR484" s="6"/>
    </row>
    <row r="485" spans="1:200" ht="5.25" customHeight="1" x14ac:dyDescent="0.25">
      <c r="A485" s="212"/>
      <c r="B485" s="637"/>
      <c r="C485" s="1220" t="str">
        <f>IF('FRONT PAGE'!$A$1="www.fly-logics.com","SOLO",0)</f>
        <v>SOLO</v>
      </c>
      <c r="D485" s="1218"/>
      <c r="E485" s="1218"/>
      <c r="F485" s="1218"/>
      <c r="G485" s="1219"/>
      <c r="H485" s="1129" t="str">
        <f>IF(SUMIFS(LOGBOOK!$X$5:$X$1036129,LOGBOOK!$D$5:$D$1036129,F473,LOGBOOK!$AN$5:$AN$1036129,V473,LOGBOOK!$E$5:$E$1036129,L473)=0," ",SUMIFS(LOGBOOK!$X$5:$X$1036129,LOGBOOK!$D$5:$D$1036129,F473,LOGBOOK!$AN$5:$AN$1036129,V473,LOGBOOK!$E$5:$E$1036129,L473))</f>
        <v xml:space="preserve"> </v>
      </c>
      <c r="I485" s="1130"/>
      <c r="J485" s="1130"/>
      <c r="K485" s="1130"/>
      <c r="L485" s="1130"/>
      <c r="M485" s="1130"/>
      <c r="N485" s="624"/>
      <c r="O485" s="1219"/>
      <c r="P485" s="1222"/>
      <c r="Q485" s="1222"/>
      <c r="R485" s="1222"/>
      <c r="S485" s="1222"/>
      <c r="T485" s="1133"/>
      <c r="U485" s="1133"/>
      <c r="V485" s="1133"/>
      <c r="W485" s="1133"/>
      <c r="X485" s="1133"/>
      <c r="Y485" s="1129"/>
      <c r="Z485" s="15"/>
      <c r="AA485" s="629" t="str">
        <f>IF('FRONT PAGE'!$A$1="www.fly-logics.com","MAY",0)</f>
        <v>MAY</v>
      </c>
      <c r="AB485" s="631"/>
      <c r="AC485" s="631"/>
      <c r="AD485" s="631"/>
      <c r="AE485" s="631"/>
      <c r="AF485" s="630" t="str">
        <f>IF(SUMIFS(LOGBOOK!$Y$5:$Y$1036129,LOGBOOK!$D$5:$D$1036129,F473,LOGBOOK!$AN$5:$AN$1036129,V473,LOGBOOK!$E$5:$E$1036129,L473,LOGBOOK!$AM$5:$AM$1036129,"MAY")=0," ",SUMIFS(LOGBOOK!$Y$5:$Y$1036129,LOGBOOK!$D$5:$D$1036129,F473,LOGBOOK!$AN$5:$AN$1036129,V473,LOGBOOK!$E$5:$E$1036129,L473,LOGBOOK!$AM$5:$AM$1036129,"MAY"))</f>
        <v xml:space="preserve"> </v>
      </c>
      <c r="AG485" s="625"/>
      <c r="AH485" s="625"/>
      <c r="AI485" s="625"/>
      <c r="AJ485" s="630" t="str">
        <f>IF(SUMIFS(LOGBOOK!$Z$5:$Z$1036129,LOGBOOK!$D$5:$D$1036129,F473,LOGBOOK!$AN$5:$AN$1036129,V473,LOGBOOK!$E$5:$E$1036129,L473,LOGBOOK!$AM$5:$AM$1036129,"MAY")=0," ",SUMIFS(LOGBOOK!$Z$5:$Z$1036129,LOGBOOK!$D$5:$D$1036129,F473,LOGBOOK!$AN$5:$AN$1036129,V473,LOGBOOK!$E$5:$E$1036129,L473,LOGBOOK!$AM$5:$AM$1036129,"MAY"))</f>
        <v xml:space="preserve"> </v>
      </c>
      <c r="AK485" s="625"/>
      <c r="AL485" s="625"/>
      <c r="AM485" s="625"/>
      <c r="AN485" s="630" t="str">
        <f>IF(SUMIFS(LOGBOOK!$AA$5:$AA$1036129,LOGBOOK!$D$5:$D$1036129,F473,LOGBOOK!$AN$5:$AN$1036129,V473,LOGBOOK!$E$5:$E$1036129,L473,LOGBOOK!$AM$5:$AM$1036129,"MAY")=0," ",SUMIFS(LOGBOOK!$AA$5:$AA$1036129,LOGBOOK!$D$5:$D$1036129,F473,LOGBOOK!$AN$5:$AN$1036129,V473,LOGBOOK!$E$5:$E$1036129,L473,LOGBOOK!$AM$5:$AM$1036129,"MAY"))</f>
        <v xml:space="preserve"> </v>
      </c>
      <c r="AO485" s="625"/>
      <c r="AP485" s="625"/>
      <c r="AQ485" s="625"/>
      <c r="AR485" s="623" t="str">
        <f>IF(SUMIFS(LOGBOOK!$AE$5:$AE$1036129,LOGBOOK!$D$5:$D$1036129,F473,LOGBOOK!$AN$5:$AN$1036129,V473,LOGBOOK!$E$5:$E$1036129,L473,LOGBOOK!$AM$5:$AM$1036129,"MAY")=0," ",SUMIFS(LOGBOOK!$AE$5:$AE$1036129,LOGBOOK!$D$5:$D$1036129,F473,LOGBOOK!$AN$5:$AN$1036129,V473,LOGBOOK!$E$5:$E$1036129,L473,LOGBOOK!$AM$5:$AM$1036129,"MAY"))</f>
        <v xml:space="preserve"> </v>
      </c>
      <c r="AS485" s="623"/>
      <c r="AT485" s="623"/>
      <c r="AU485" s="623" t="str">
        <f>IF(SUMIFS(LOGBOOK!$AF$5:$AF$1036129,LOGBOOK!$D$5:$D$1036129,F473,LOGBOOK!$AN$5:$AN$1036129,V473,LOGBOOK!$E$5:$E$1036129,L473,LOGBOOK!$AM$5:$AM$1036129,"MAY")=0," ",SUMIFS(LOGBOOK!$AF$5:$AF$1036129,LOGBOOK!$D$5:$D$1036129,F473,LOGBOOK!$AN$5:$AN$1036129,V473,LOGBOOK!$E$5:$E$1036129,L473,LOGBOOK!$AM$5:$AM$1036129,"MAY"))</f>
        <v xml:space="preserve"> </v>
      </c>
      <c r="AV485" s="633"/>
      <c r="AW485" s="633"/>
      <c r="AX485" s="643"/>
      <c r="AY485" s="637"/>
      <c r="AZ485" s="1220" t="str">
        <f>IF('FRONT PAGE'!$A$1="www.fly-logics.com","SOLO",0)</f>
        <v>SOLO</v>
      </c>
      <c r="BA485" s="1218"/>
      <c r="BB485" s="1218"/>
      <c r="BC485" s="1218"/>
      <c r="BD485" s="1219"/>
      <c r="BE485" s="1129" t="str">
        <f>IF(SUMIFS(LOGBOOK!$X$5:$X$1036129,LOGBOOK!$D$5:$D$1036129,BC473,LOGBOOK!$AN$5:$AN$1036129,BS473,LOGBOOK!$E$5:$E$1036129,BI473)=0," ",SUMIFS(LOGBOOK!$X$5:$X$1036129,LOGBOOK!$D$5:$D$1036129,BC473,LOGBOOK!$AN$5:$AN$1036129,BS473,LOGBOOK!$E$5:$E$1036129,BI473))</f>
        <v xml:space="preserve"> </v>
      </c>
      <c r="BF485" s="1130"/>
      <c r="BG485" s="1130"/>
      <c r="BH485" s="1130"/>
      <c r="BI485" s="1130"/>
      <c r="BJ485" s="1130"/>
      <c r="BK485" s="624"/>
      <c r="BL485" s="1219"/>
      <c r="BM485" s="1222"/>
      <c r="BN485" s="1222"/>
      <c r="BO485" s="1222"/>
      <c r="BP485" s="1222"/>
      <c r="BQ485" s="1133"/>
      <c r="BR485" s="1133"/>
      <c r="BS485" s="1133"/>
      <c r="BT485" s="1133"/>
      <c r="BU485" s="1133"/>
      <c r="BV485" s="1129"/>
      <c r="BW485" s="15"/>
      <c r="BX485" s="629" t="str">
        <f>IF('FRONT PAGE'!$A$1="www.fly-logics.com","MAY",0)</f>
        <v>MAY</v>
      </c>
      <c r="BY485" s="631"/>
      <c r="BZ485" s="631"/>
      <c r="CA485" s="631"/>
      <c r="CB485" s="631"/>
      <c r="CC485" s="630" t="str">
        <f>IF(SUMIFS(LOGBOOK!$Y$5:$Y$1036129,LOGBOOK!$D$5:$D$1036129,BC473,LOGBOOK!$AN$5:$AN$1036129,BS473,LOGBOOK!$E$5:$E$1036129,BI473,LOGBOOK!$AM$5:$AM$1036129,"MAY")=0," ",SUMIFS(LOGBOOK!$Y$5:$Y$1036129,LOGBOOK!$D$5:$D$1036129,BC473,LOGBOOK!$AN$5:$AN$1036129,BS473,LOGBOOK!$E$5:$E$1036129,BI473,LOGBOOK!$AM$5:$AM$1036129,"MAY"))</f>
        <v xml:space="preserve"> </v>
      </c>
      <c r="CD485" s="625"/>
      <c r="CE485" s="625"/>
      <c r="CF485" s="625"/>
      <c r="CG485" s="630" t="str">
        <f>IF(SUMIFS(LOGBOOK!$Z$5:$Z$1036129,LOGBOOK!$D$5:$D$1036129,BC473,LOGBOOK!$AN$5:$AN$1036129,BS473,LOGBOOK!$E$5:$E$1036129,BI473,LOGBOOK!$AM$5:$AM$1036129,"MAY")=0," ",SUMIFS(LOGBOOK!$Z$5:$Z$1036129,LOGBOOK!$D$5:$D$1036129,BC473,LOGBOOK!$AN$5:$AN$1036129,BS473,LOGBOOK!$E$5:$E$1036129,BI473,LOGBOOK!$AM$5:$AM$1036129,"MAY"))</f>
        <v xml:space="preserve"> </v>
      </c>
      <c r="CH485" s="625"/>
      <c r="CI485" s="625"/>
      <c r="CJ485" s="625"/>
      <c r="CK485" s="630" t="str">
        <f>IF(SUMIFS(LOGBOOK!$AA$5:$AA$1036129,LOGBOOK!$D$5:$D$1036129,BC473,LOGBOOK!$AN$5:$AN$1036129,BS473,LOGBOOK!$E$5:$E$1036129,BI473,LOGBOOK!$AM$5:$AM$1036129,"MAY")=0," ",SUMIFS(LOGBOOK!$AA$5:$AA$1036129,LOGBOOK!$D$5:$D$1036129,BC473,LOGBOOK!$AN$5:$AN$1036129,BS473,LOGBOOK!$E$5:$E$1036129,BI473,LOGBOOK!$AM$5:$AM$1036129,"MAY"))</f>
        <v xml:space="preserve"> </v>
      </c>
      <c r="CL485" s="625"/>
      <c r="CM485" s="625"/>
      <c r="CN485" s="625"/>
      <c r="CO485" s="623" t="str">
        <f>IF(SUMIFS(LOGBOOK!$AE$5:$AE$1036129,LOGBOOK!$D$5:$D$1036129,BC473,LOGBOOK!$AN$5:$AN$1036129,BS473,LOGBOOK!$E$5:$E$1036129,BI473,LOGBOOK!$AM$5:$AM$1036129,"MAY")=0," ",SUMIFS(LOGBOOK!$AE$5:$AE$1036129,LOGBOOK!$D$5:$D$1036129,BC473,LOGBOOK!$AN$5:$AN$1036129,BS473,LOGBOOK!$E$5:$E$1036129,BI473,LOGBOOK!$AM$5:$AM$1036129,"MAY"))</f>
        <v xml:space="preserve"> </v>
      </c>
      <c r="CP485" s="623"/>
      <c r="CQ485" s="623"/>
      <c r="CR485" s="623" t="str">
        <f>IF(SUMIFS(LOGBOOK!$AF$5:$AF$1036129,LOGBOOK!$D$5:$D$1036129,BC473,LOGBOOK!$AN$5:$AN$1036129,BS473,LOGBOOK!$E$5:$E$1036129,BI473,LOGBOOK!$AM$5:$AM$1036129,"MAY")=0," ",SUMIFS(LOGBOOK!$AF$5:$AF$1036129,LOGBOOK!$D$5:$D$1036129,BC473,LOGBOOK!$AN$5:$AN$1036129,BS473,LOGBOOK!$E$5:$E$1036129,BI473,LOGBOOK!$AM$5:$AM$1036129,"MAY"))</f>
        <v xml:space="preserve"> </v>
      </c>
      <c r="CS485" s="633"/>
      <c r="CT485" s="633"/>
      <c r="CU485" s="643"/>
      <c r="CV485" s="247"/>
      <c r="CW485" s="212"/>
      <c r="CX485" s="637"/>
      <c r="CY485" s="1220" t="str">
        <f>IF('FRONT PAGE'!$A$1="www.fly-logics.com","SOLO",0)</f>
        <v>SOLO</v>
      </c>
      <c r="CZ485" s="1218"/>
      <c r="DA485" s="1218"/>
      <c r="DB485" s="1218"/>
      <c r="DC485" s="1219"/>
      <c r="DD485" s="1129" t="str">
        <f>IF(SUMIFS(LOGBOOK!$X$5:$X$1036129,LOGBOOK!$D$5:$D$1036129,DB473,LOGBOOK!$AN$5:$AN$1036129,DR473,LOGBOOK!$E$5:$E$1036129,DH473)=0," ",SUMIFS(LOGBOOK!$X$5:$X$1036129,LOGBOOK!$D$5:$D$1036129,DB473,LOGBOOK!$AN$5:$AN$1036129,DR473,LOGBOOK!$E$5:$E$1036129,DH473))</f>
        <v xml:space="preserve"> </v>
      </c>
      <c r="DE485" s="1130"/>
      <c r="DF485" s="1130"/>
      <c r="DG485" s="1130"/>
      <c r="DH485" s="1130"/>
      <c r="DI485" s="1130"/>
      <c r="DJ485" s="624"/>
      <c r="DK485" s="1219"/>
      <c r="DL485" s="1222"/>
      <c r="DM485" s="1222"/>
      <c r="DN485" s="1222"/>
      <c r="DO485" s="1222"/>
      <c r="DP485" s="1133"/>
      <c r="DQ485" s="1133"/>
      <c r="DR485" s="1133"/>
      <c r="DS485" s="1133"/>
      <c r="DT485" s="1133"/>
      <c r="DU485" s="1129"/>
      <c r="DV485" s="15"/>
      <c r="DW485" s="629" t="str">
        <f>IF('FRONT PAGE'!$A$1="www.fly-logics.com","MAY",0)</f>
        <v>MAY</v>
      </c>
      <c r="DX485" s="631"/>
      <c r="DY485" s="631"/>
      <c r="DZ485" s="631"/>
      <c r="EA485" s="631"/>
      <c r="EB485" s="630" t="str">
        <f>IF(SUMIFS(LOGBOOK!$Y$5:$Y$1036129,LOGBOOK!$D$5:$D$1036129,DB473,LOGBOOK!$AN$5:$AN$1036129,DR473,LOGBOOK!$E$5:$E$1036129,DH473,LOGBOOK!$AM$5:$AM$1036129,"MAY")=0," ",SUMIFS(LOGBOOK!$Y$5:$Y$1036129,LOGBOOK!$D$5:$D$1036129,DB473,LOGBOOK!$AN$5:$AN$1036129,DR473,LOGBOOK!$E$5:$E$1036129,DH473,LOGBOOK!$AM$5:$AM$1036129,"MAY"))</f>
        <v xml:space="preserve"> </v>
      </c>
      <c r="EC485" s="625"/>
      <c r="ED485" s="625"/>
      <c r="EE485" s="625"/>
      <c r="EF485" s="630" t="str">
        <f>IF(SUMIFS(LOGBOOK!$Z$5:$Z$1036129,LOGBOOK!$D$5:$D$1036129,DB473,LOGBOOK!$AN$5:$AN$1036129,DR473,LOGBOOK!$E$5:$E$1036129,DH473,LOGBOOK!$AM$5:$AM$1036129,"MAY")=0," ",SUMIFS(LOGBOOK!$Z$5:$Z$1036129,LOGBOOK!$D$5:$D$1036129,DB473,LOGBOOK!$AN$5:$AN$1036129,DR473,LOGBOOK!$E$5:$E$1036129,DH473,LOGBOOK!$AM$5:$AM$1036129,"MAY"))</f>
        <v xml:space="preserve"> </v>
      </c>
      <c r="EG485" s="625"/>
      <c r="EH485" s="625"/>
      <c r="EI485" s="625"/>
      <c r="EJ485" s="630" t="str">
        <f>IF(SUMIFS(LOGBOOK!$AA$5:$AA$1036129,LOGBOOK!$D$5:$D$1036129,DB473,LOGBOOK!$AN$5:$AN$1036129,DR473,LOGBOOK!$E$5:$E$1036129,DH473,LOGBOOK!$AM$5:$AM$1036129,"MAY")=0," ",SUMIFS(LOGBOOK!$AA$5:$AA$1036129,LOGBOOK!$D$5:$D$1036129,DB473,LOGBOOK!$AN$5:$AN$1036129,DR473,LOGBOOK!$E$5:$E$1036129,DH473,LOGBOOK!$AM$5:$AM$1036129,"MAY"))</f>
        <v xml:space="preserve"> </v>
      </c>
      <c r="EK485" s="625"/>
      <c r="EL485" s="625"/>
      <c r="EM485" s="625"/>
      <c r="EN485" s="623" t="str">
        <f>IF(SUMIFS(LOGBOOK!$AE$5:$AE$1036129,LOGBOOK!$D$5:$D$1036129,DB473,LOGBOOK!$AN$5:$AN$1036129,DR473,LOGBOOK!$E$5:$E$1036129,DH473,LOGBOOK!$AM$5:$AM$1036129,"MAY")=0," ",SUMIFS(LOGBOOK!$AE$5:$AE$1036129,LOGBOOK!$D$5:$D$1036129,DB473,LOGBOOK!$AN$5:$AN$1036129,DR473,LOGBOOK!$E$5:$E$1036129,DH473,LOGBOOK!$AM$5:$AM$1036129,"MAY"))</f>
        <v xml:space="preserve"> </v>
      </c>
      <c r="EO485" s="623"/>
      <c r="EP485" s="623"/>
      <c r="EQ485" s="623" t="str">
        <f>IF(SUMIFS(LOGBOOK!$AF$5:$AF$1036129,LOGBOOK!$D$5:$D$1036129,DB473,LOGBOOK!$AN$5:$AN$1036129,DR473,LOGBOOK!$E$5:$E$1036129,DH473,LOGBOOK!$AM$5:$AM$1036129,"MAY")=0," ",SUMIFS(LOGBOOK!$AF$5:$AF$1036129,LOGBOOK!$D$5:$D$1036129,DB473,LOGBOOK!$AN$5:$AN$1036129,DR473,LOGBOOK!$E$5:$E$1036129,DH473,LOGBOOK!$AM$5:$AM$1036129,"MAY"))</f>
        <v xml:space="preserve"> </v>
      </c>
      <c r="ER485" s="633"/>
      <c r="ES485" s="633"/>
      <c r="ET485" s="643"/>
      <c r="EU485" s="637"/>
      <c r="EV485" s="1220" t="str">
        <f>IF('FRONT PAGE'!$A$1="www.fly-logics.com","SOLO",0)</f>
        <v>SOLO</v>
      </c>
      <c r="EW485" s="1218"/>
      <c r="EX485" s="1218"/>
      <c r="EY485" s="1218"/>
      <c r="EZ485" s="1219"/>
      <c r="FA485" s="1129" t="str">
        <f>IF(SUMIFS(LOGBOOK!$X$5:$X$1036129,LOGBOOK!$D$5:$D$1036129,EY473,LOGBOOK!$AN$5:$AN$1036129,FO473,LOGBOOK!$E$5:$E$1036129,FE473)=0," ",SUMIFS(LOGBOOK!$X$5:$X$1036129,LOGBOOK!$D$5:$D$1036129,EY473,LOGBOOK!$AN$5:$AN$1036129,FO473,LOGBOOK!$E$5:$E$1036129,FE473))</f>
        <v xml:space="preserve"> </v>
      </c>
      <c r="FB485" s="1130"/>
      <c r="FC485" s="1130"/>
      <c r="FD485" s="1130"/>
      <c r="FE485" s="1130"/>
      <c r="FF485" s="1130"/>
      <c r="FG485" s="624"/>
      <c r="FH485" s="1219"/>
      <c r="FI485" s="1222"/>
      <c r="FJ485" s="1222"/>
      <c r="FK485" s="1222"/>
      <c r="FL485" s="1222"/>
      <c r="FM485" s="1133"/>
      <c r="FN485" s="1133"/>
      <c r="FO485" s="1133"/>
      <c r="FP485" s="1133"/>
      <c r="FQ485" s="1133"/>
      <c r="FR485" s="1129"/>
      <c r="FS485" s="15"/>
      <c r="FT485" s="629" t="str">
        <f>IF('FRONT PAGE'!$A$1="www.fly-logics.com","MAY",0)</f>
        <v>MAY</v>
      </c>
      <c r="FU485" s="631"/>
      <c r="FV485" s="631"/>
      <c r="FW485" s="631"/>
      <c r="FX485" s="631"/>
      <c r="FY485" s="630" t="str">
        <f>IF(SUMIFS(LOGBOOK!$Y$5:$Y$1036129,LOGBOOK!$D$5:$D$1036129,EY473,LOGBOOK!$AN$5:$AN$1036129,FO473,LOGBOOK!$E$5:$E$1036129,FE473,LOGBOOK!$AM$5:$AM$1036129,"MAY")=0," ",SUMIFS(LOGBOOK!$Y$5:$Y$1036129,LOGBOOK!$D$5:$D$1036129,EY473,LOGBOOK!$AN$5:$AN$1036129,FO473,LOGBOOK!$E$5:$E$1036129,FE473,LOGBOOK!$AM$5:$AM$1036129,"MAY"))</f>
        <v xml:space="preserve"> </v>
      </c>
      <c r="FZ485" s="625"/>
      <c r="GA485" s="625"/>
      <c r="GB485" s="625"/>
      <c r="GC485" s="630" t="str">
        <f>IF(SUMIFS(LOGBOOK!$Z$5:$Z$1036129,LOGBOOK!$D$5:$D$1036129,EY473,LOGBOOK!$AN$5:$AN$1036129,FO473,LOGBOOK!$E$5:$E$1036129,FE473,LOGBOOK!$AM$5:$AM$1036129,"MAY")=0," ",SUMIFS(LOGBOOK!$Z$5:$Z$1036129,LOGBOOK!$D$5:$D$1036129,EY473,LOGBOOK!$AN$5:$AN$1036129,FO473,LOGBOOK!$E$5:$E$1036129,FE473,LOGBOOK!$AM$5:$AM$1036129,"MAY"))</f>
        <v xml:space="preserve"> </v>
      </c>
      <c r="GD485" s="625"/>
      <c r="GE485" s="625"/>
      <c r="GF485" s="625"/>
      <c r="GG485" s="630" t="str">
        <f>IF(SUMIFS(LOGBOOK!$AA$5:$AA$1036129,LOGBOOK!$D$5:$D$1036129,EY473,LOGBOOK!$AN$5:$AN$1036129,FO473,LOGBOOK!$E$5:$E$1036129,FE473,LOGBOOK!$AM$5:$AM$1036129,"MAY")=0," ",SUMIFS(LOGBOOK!$AA$5:$AA$1036129,LOGBOOK!$D$5:$D$1036129,EY473,LOGBOOK!$AN$5:$AN$1036129,FO473,LOGBOOK!$E$5:$E$1036129,FE473,LOGBOOK!$AM$5:$AM$1036129,"MAY"))</f>
        <v xml:space="preserve"> </v>
      </c>
      <c r="GH485" s="625"/>
      <c r="GI485" s="625"/>
      <c r="GJ485" s="625"/>
      <c r="GK485" s="623" t="str">
        <f>IF(SUMIFS(LOGBOOK!$AE$5:$AE$1036129,LOGBOOK!$D$5:$D$1036129,EY473,LOGBOOK!$AN$5:$AN$1036129,FO473,LOGBOOK!$E$5:$E$1036129,FE473,LOGBOOK!$AM$5:$AM$1036129,"MAY")=0," ",SUMIFS(LOGBOOK!$AE$5:$AE$1036129,LOGBOOK!$D$5:$D$1036129,EY473,LOGBOOK!$AN$5:$AN$1036129,FO473,LOGBOOK!$E$5:$E$1036129,FE473,LOGBOOK!$AM$5:$AM$1036129,"MAY"))</f>
        <v xml:space="preserve"> </v>
      </c>
      <c r="GL485" s="623"/>
      <c r="GM485" s="623"/>
      <c r="GN485" s="623" t="str">
        <f>IF(SUMIFS(LOGBOOK!$AF$5:$AF$1036129,LOGBOOK!$D$5:$D$1036129,EY473,LOGBOOK!$AN$5:$AN$1036129,FO473,LOGBOOK!$E$5:$E$1036129,FE473,LOGBOOK!$AM$5:$AM$1036129,"MAY")=0," ",SUMIFS(LOGBOOK!$AF$5:$AF$1036129,LOGBOOK!$D$5:$D$1036129,EY473,LOGBOOK!$AN$5:$AN$1036129,FO473,LOGBOOK!$E$5:$E$1036129,FE473,LOGBOOK!$AM$5:$AM$1036129,"MAY"))</f>
        <v xml:space="preserve"> </v>
      </c>
      <c r="GO485" s="633"/>
      <c r="GP485" s="633"/>
      <c r="GQ485" s="643"/>
      <c r="GR485" s="6"/>
    </row>
    <row r="486" spans="1:200" ht="10.5" customHeight="1" x14ac:dyDescent="0.25">
      <c r="A486" s="212"/>
      <c r="B486" s="637"/>
      <c r="C486" s="1218"/>
      <c r="D486" s="1218"/>
      <c r="E486" s="1218"/>
      <c r="F486" s="1218"/>
      <c r="G486" s="1219"/>
      <c r="H486" s="1129"/>
      <c r="I486" s="1130"/>
      <c r="J486" s="1130"/>
      <c r="K486" s="1130"/>
      <c r="L486" s="1130"/>
      <c r="M486" s="1130"/>
      <c r="N486" s="624"/>
      <c r="O486" s="1223" t="str">
        <f>IF('FRONT PAGE'!$A$1="www.fly-logics.com","IFR",0)</f>
        <v>IFR</v>
      </c>
      <c r="P486" s="1224"/>
      <c r="Q486" s="1224"/>
      <c r="R486" s="1224"/>
      <c r="S486" s="1224"/>
      <c r="T486" s="1131" t="str">
        <f>IF(SUMIFS(LOGBOOK!$V$5:$V$1036129,LOGBOOK!$D$5:$D$1036129,F473,LOGBOOK!$AN$5:$AN$1036129,V473,LOGBOOK!$E$5:$E$1036129,L473)=0," ",SUMIFS(LOGBOOK!$V$5:$V$1036129,LOGBOOK!$D$5:$D$1036129,F473,LOGBOOK!$AN$5:$AN$1036129,V473,LOGBOOK!$E$5:$E$1036129,L473))</f>
        <v xml:space="preserve"> </v>
      </c>
      <c r="U486" s="1131"/>
      <c r="V486" s="1131"/>
      <c r="W486" s="1131"/>
      <c r="X486" s="1131"/>
      <c r="Y486" s="1132"/>
      <c r="Z486" s="15"/>
      <c r="AA486" s="631"/>
      <c r="AB486" s="631"/>
      <c r="AC486" s="631"/>
      <c r="AD486" s="631"/>
      <c r="AE486" s="631"/>
      <c r="AF486" s="625"/>
      <c r="AG486" s="632"/>
      <c r="AH486" s="632"/>
      <c r="AI486" s="625"/>
      <c r="AJ486" s="625"/>
      <c r="AK486" s="632"/>
      <c r="AL486" s="632"/>
      <c r="AM486" s="625"/>
      <c r="AN486" s="625"/>
      <c r="AO486" s="632"/>
      <c r="AP486" s="632"/>
      <c r="AQ486" s="625"/>
      <c r="AR486" s="623"/>
      <c r="AS486" s="623"/>
      <c r="AT486" s="623"/>
      <c r="AU486" s="633"/>
      <c r="AV486" s="634"/>
      <c r="AW486" s="633"/>
      <c r="AX486" s="643"/>
      <c r="AY486" s="637"/>
      <c r="AZ486" s="1218"/>
      <c r="BA486" s="1218"/>
      <c r="BB486" s="1218"/>
      <c r="BC486" s="1218"/>
      <c r="BD486" s="1219"/>
      <c r="BE486" s="1129"/>
      <c r="BF486" s="1130"/>
      <c r="BG486" s="1130"/>
      <c r="BH486" s="1130"/>
      <c r="BI486" s="1130"/>
      <c r="BJ486" s="1130"/>
      <c r="BK486" s="624"/>
      <c r="BL486" s="1223" t="str">
        <f>IF('FRONT PAGE'!$A$1="www.fly-logics.com","IFR",0)</f>
        <v>IFR</v>
      </c>
      <c r="BM486" s="1224"/>
      <c r="BN486" s="1224"/>
      <c r="BO486" s="1224"/>
      <c r="BP486" s="1224"/>
      <c r="BQ486" s="1131" t="str">
        <f>IF(SUMIFS(LOGBOOK!$V$5:$V$1036129,LOGBOOK!$D$5:$D$1036129,BC473,LOGBOOK!$AN$5:$AN$1036129,BS473,LOGBOOK!$E$5:$E$1036129,BI473)=0," ",SUMIFS(LOGBOOK!$V$5:$V$1036129,LOGBOOK!$D$5:$D$1036129,BC473,LOGBOOK!$AN$5:$AN$1036129,BS473,LOGBOOK!$E$5:$E$1036129,BI473))</f>
        <v xml:space="preserve"> </v>
      </c>
      <c r="BR486" s="1131"/>
      <c r="BS486" s="1131"/>
      <c r="BT486" s="1131"/>
      <c r="BU486" s="1131"/>
      <c r="BV486" s="1132"/>
      <c r="BW486" s="15"/>
      <c r="BX486" s="631"/>
      <c r="BY486" s="631"/>
      <c r="BZ486" s="631"/>
      <c r="CA486" s="631"/>
      <c r="CB486" s="631"/>
      <c r="CC486" s="625"/>
      <c r="CD486" s="632"/>
      <c r="CE486" s="632"/>
      <c r="CF486" s="625"/>
      <c r="CG486" s="625"/>
      <c r="CH486" s="632"/>
      <c r="CI486" s="632"/>
      <c r="CJ486" s="625"/>
      <c r="CK486" s="625"/>
      <c r="CL486" s="632"/>
      <c r="CM486" s="632"/>
      <c r="CN486" s="625"/>
      <c r="CO486" s="623"/>
      <c r="CP486" s="623"/>
      <c r="CQ486" s="623"/>
      <c r="CR486" s="633"/>
      <c r="CS486" s="634"/>
      <c r="CT486" s="633"/>
      <c r="CU486" s="643"/>
      <c r="CV486" s="247"/>
      <c r="CW486" s="212"/>
      <c r="CX486" s="637"/>
      <c r="CY486" s="1218"/>
      <c r="CZ486" s="1218"/>
      <c r="DA486" s="1218"/>
      <c r="DB486" s="1218"/>
      <c r="DC486" s="1219"/>
      <c r="DD486" s="1129"/>
      <c r="DE486" s="1130"/>
      <c r="DF486" s="1130"/>
      <c r="DG486" s="1130"/>
      <c r="DH486" s="1130"/>
      <c r="DI486" s="1130"/>
      <c r="DJ486" s="624"/>
      <c r="DK486" s="1223" t="str">
        <f>IF('FRONT PAGE'!$A$1="www.fly-logics.com","IFR",0)</f>
        <v>IFR</v>
      </c>
      <c r="DL486" s="1224"/>
      <c r="DM486" s="1224"/>
      <c r="DN486" s="1224"/>
      <c r="DO486" s="1224"/>
      <c r="DP486" s="1131" t="str">
        <f>IF(SUMIFS(LOGBOOK!$V$5:$V$1036129,LOGBOOK!$D$5:$D$1036129,DB473,LOGBOOK!$AN$5:$AN$1036129,DR473,LOGBOOK!$E$5:$E$1036129,DH473)=0," ",SUMIFS(LOGBOOK!$V$5:$V$1036129,LOGBOOK!$D$5:$D$1036129,DB473,LOGBOOK!$AN$5:$AN$1036129,DR473,LOGBOOK!$E$5:$E$1036129,DH473))</f>
        <v xml:space="preserve"> </v>
      </c>
      <c r="DQ486" s="1131"/>
      <c r="DR486" s="1131"/>
      <c r="DS486" s="1131"/>
      <c r="DT486" s="1131"/>
      <c r="DU486" s="1132"/>
      <c r="DV486" s="15"/>
      <c r="DW486" s="631"/>
      <c r="DX486" s="631"/>
      <c r="DY486" s="631"/>
      <c r="DZ486" s="631"/>
      <c r="EA486" s="631"/>
      <c r="EB486" s="625"/>
      <c r="EC486" s="632"/>
      <c r="ED486" s="632"/>
      <c r="EE486" s="625"/>
      <c r="EF486" s="625"/>
      <c r="EG486" s="632"/>
      <c r="EH486" s="632"/>
      <c r="EI486" s="625"/>
      <c r="EJ486" s="625"/>
      <c r="EK486" s="632"/>
      <c r="EL486" s="632"/>
      <c r="EM486" s="625"/>
      <c r="EN486" s="623"/>
      <c r="EO486" s="623"/>
      <c r="EP486" s="623"/>
      <c r="EQ486" s="633"/>
      <c r="ER486" s="634"/>
      <c r="ES486" s="633"/>
      <c r="ET486" s="643"/>
      <c r="EU486" s="637"/>
      <c r="EV486" s="1218"/>
      <c r="EW486" s="1218"/>
      <c r="EX486" s="1218"/>
      <c r="EY486" s="1218"/>
      <c r="EZ486" s="1219"/>
      <c r="FA486" s="1129"/>
      <c r="FB486" s="1130"/>
      <c r="FC486" s="1130"/>
      <c r="FD486" s="1130"/>
      <c r="FE486" s="1130"/>
      <c r="FF486" s="1130"/>
      <c r="FG486" s="624"/>
      <c r="FH486" s="1223" t="str">
        <f>IF('FRONT PAGE'!$A$1="www.fly-logics.com","IFR",0)</f>
        <v>IFR</v>
      </c>
      <c r="FI486" s="1224"/>
      <c r="FJ486" s="1224"/>
      <c r="FK486" s="1224"/>
      <c r="FL486" s="1224"/>
      <c r="FM486" s="1131" t="str">
        <f>IF(SUMIFS(LOGBOOK!$V$5:$V$1036129,LOGBOOK!$D$5:$D$1036129,EY473,LOGBOOK!$AN$5:$AN$1036129,FO473,LOGBOOK!$E$5:$E$1036129,FE473)=0," ",SUMIFS(LOGBOOK!$V$5:$V$1036129,LOGBOOK!$D$5:$D$1036129,EY473,LOGBOOK!$AN$5:$AN$1036129,FO473,LOGBOOK!$E$5:$E$1036129,FE473))</f>
        <v xml:space="preserve"> </v>
      </c>
      <c r="FN486" s="1131"/>
      <c r="FO486" s="1131"/>
      <c r="FP486" s="1131"/>
      <c r="FQ486" s="1131"/>
      <c r="FR486" s="1132"/>
      <c r="FS486" s="15"/>
      <c r="FT486" s="631"/>
      <c r="FU486" s="631"/>
      <c r="FV486" s="631"/>
      <c r="FW486" s="631"/>
      <c r="FX486" s="631"/>
      <c r="FY486" s="625"/>
      <c r="FZ486" s="632"/>
      <c r="GA486" s="632"/>
      <c r="GB486" s="625"/>
      <c r="GC486" s="625"/>
      <c r="GD486" s="632"/>
      <c r="GE486" s="632"/>
      <c r="GF486" s="625"/>
      <c r="GG486" s="625"/>
      <c r="GH486" s="632"/>
      <c r="GI486" s="632"/>
      <c r="GJ486" s="625"/>
      <c r="GK486" s="623"/>
      <c r="GL486" s="623"/>
      <c r="GM486" s="623"/>
      <c r="GN486" s="633"/>
      <c r="GO486" s="634"/>
      <c r="GP486" s="633"/>
      <c r="GQ486" s="643"/>
      <c r="GR486" s="6"/>
    </row>
    <row r="487" spans="1:200" ht="3" customHeight="1" x14ac:dyDescent="0.25">
      <c r="A487" s="212"/>
      <c r="B487" s="637"/>
      <c r="C487" s="624"/>
      <c r="D487" s="624"/>
      <c r="E487" s="624"/>
      <c r="F487" s="624"/>
      <c r="G487" s="624"/>
      <c r="H487" s="624"/>
      <c r="I487" s="624"/>
      <c r="J487" s="624"/>
      <c r="K487" s="624"/>
      <c r="L487" s="624"/>
      <c r="M487" s="624"/>
      <c r="N487" s="624"/>
      <c r="O487" s="624"/>
      <c r="P487" s="624"/>
      <c r="Q487" s="624"/>
      <c r="R487" s="624"/>
      <c r="S487" s="624"/>
      <c r="T487" s="624"/>
      <c r="U487" s="624"/>
      <c r="V487" s="624"/>
      <c r="W487" s="624"/>
      <c r="X487" s="624"/>
      <c r="Y487" s="624"/>
      <c r="Z487" s="15"/>
      <c r="AA487" s="631"/>
      <c r="AB487" s="631"/>
      <c r="AC487" s="631"/>
      <c r="AD487" s="631"/>
      <c r="AE487" s="631"/>
      <c r="AF487" s="625"/>
      <c r="AG487" s="625"/>
      <c r="AH487" s="625"/>
      <c r="AI487" s="625"/>
      <c r="AJ487" s="625"/>
      <c r="AK487" s="625"/>
      <c r="AL487" s="625"/>
      <c r="AM487" s="625"/>
      <c r="AN487" s="625"/>
      <c r="AO487" s="625"/>
      <c r="AP487" s="625"/>
      <c r="AQ487" s="625"/>
      <c r="AR487" s="623"/>
      <c r="AS487" s="623"/>
      <c r="AT487" s="623"/>
      <c r="AU487" s="633"/>
      <c r="AV487" s="633"/>
      <c r="AW487" s="633"/>
      <c r="AX487" s="643"/>
      <c r="AY487" s="637"/>
      <c r="AZ487" s="624"/>
      <c r="BA487" s="624"/>
      <c r="BB487" s="624"/>
      <c r="BC487" s="624"/>
      <c r="BD487" s="624"/>
      <c r="BE487" s="624"/>
      <c r="BF487" s="624"/>
      <c r="BG487" s="624"/>
      <c r="BH487" s="624"/>
      <c r="BI487" s="624"/>
      <c r="BJ487" s="624"/>
      <c r="BK487" s="624"/>
      <c r="BL487" s="624"/>
      <c r="BM487" s="624"/>
      <c r="BN487" s="624"/>
      <c r="BO487" s="624"/>
      <c r="BP487" s="624"/>
      <c r="BQ487" s="624"/>
      <c r="BR487" s="624"/>
      <c r="BS487" s="624"/>
      <c r="BT487" s="624"/>
      <c r="BU487" s="624"/>
      <c r="BV487" s="624"/>
      <c r="BW487" s="15"/>
      <c r="BX487" s="631"/>
      <c r="BY487" s="631"/>
      <c r="BZ487" s="631"/>
      <c r="CA487" s="631"/>
      <c r="CB487" s="631"/>
      <c r="CC487" s="625"/>
      <c r="CD487" s="625"/>
      <c r="CE487" s="625"/>
      <c r="CF487" s="625"/>
      <c r="CG487" s="625"/>
      <c r="CH487" s="625"/>
      <c r="CI487" s="625"/>
      <c r="CJ487" s="625"/>
      <c r="CK487" s="625"/>
      <c r="CL487" s="625"/>
      <c r="CM487" s="625"/>
      <c r="CN487" s="625"/>
      <c r="CO487" s="623"/>
      <c r="CP487" s="623"/>
      <c r="CQ487" s="623"/>
      <c r="CR487" s="633"/>
      <c r="CS487" s="633"/>
      <c r="CT487" s="633"/>
      <c r="CU487" s="643"/>
      <c r="CV487" s="247"/>
      <c r="CW487" s="212"/>
      <c r="CX487" s="637"/>
      <c r="CY487" s="624"/>
      <c r="CZ487" s="624"/>
      <c r="DA487" s="624"/>
      <c r="DB487" s="624"/>
      <c r="DC487" s="624"/>
      <c r="DD487" s="624"/>
      <c r="DE487" s="624"/>
      <c r="DF487" s="624"/>
      <c r="DG487" s="624"/>
      <c r="DH487" s="624"/>
      <c r="DI487" s="624"/>
      <c r="DJ487" s="624"/>
      <c r="DK487" s="624"/>
      <c r="DL487" s="624"/>
      <c r="DM487" s="624"/>
      <c r="DN487" s="624"/>
      <c r="DO487" s="624"/>
      <c r="DP487" s="624"/>
      <c r="DQ487" s="624"/>
      <c r="DR487" s="624"/>
      <c r="DS487" s="624"/>
      <c r="DT487" s="624"/>
      <c r="DU487" s="624"/>
      <c r="DV487" s="15"/>
      <c r="DW487" s="631"/>
      <c r="DX487" s="631"/>
      <c r="DY487" s="631"/>
      <c r="DZ487" s="631"/>
      <c r="EA487" s="631"/>
      <c r="EB487" s="625"/>
      <c r="EC487" s="625"/>
      <c r="ED487" s="625"/>
      <c r="EE487" s="625"/>
      <c r="EF487" s="625"/>
      <c r="EG487" s="625"/>
      <c r="EH487" s="625"/>
      <c r="EI487" s="625"/>
      <c r="EJ487" s="625"/>
      <c r="EK487" s="625"/>
      <c r="EL487" s="625"/>
      <c r="EM487" s="625"/>
      <c r="EN487" s="623"/>
      <c r="EO487" s="623"/>
      <c r="EP487" s="623"/>
      <c r="EQ487" s="633"/>
      <c r="ER487" s="633"/>
      <c r="ES487" s="633"/>
      <c r="ET487" s="643"/>
      <c r="EU487" s="637"/>
      <c r="EV487" s="624"/>
      <c r="EW487" s="624"/>
      <c r="EX487" s="624"/>
      <c r="EY487" s="624"/>
      <c r="EZ487" s="624"/>
      <c r="FA487" s="624"/>
      <c r="FB487" s="624"/>
      <c r="FC487" s="624"/>
      <c r="FD487" s="624"/>
      <c r="FE487" s="624"/>
      <c r="FF487" s="624"/>
      <c r="FG487" s="624"/>
      <c r="FH487" s="624"/>
      <c r="FI487" s="624"/>
      <c r="FJ487" s="624"/>
      <c r="FK487" s="624"/>
      <c r="FL487" s="624"/>
      <c r="FM487" s="624"/>
      <c r="FN487" s="624"/>
      <c r="FO487" s="624"/>
      <c r="FP487" s="624"/>
      <c r="FQ487" s="624"/>
      <c r="FR487" s="624"/>
      <c r="FS487" s="15"/>
      <c r="FT487" s="631"/>
      <c r="FU487" s="631"/>
      <c r="FV487" s="631"/>
      <c r="FW487" s="631"/>
      <c r="FX487" s="631"/>
      <c r="FY487" s="625"/>
      <c r="FZ487" s="625"/>
      <c r="GA487" s="625"/>
      <c r="GB487" s="625"/>
      <c r="GC487" s="625"/>
      <c r="GD487" s="625"/>
      <c r="GE487" s="625"/>
      <c r="GF487" s="625"/>
      <c r="GG487" s="625"/>
      <c r="GH487" s="625"/>
      <c r="GI487" s="625"/>
      <c r="GJ487" s="625"/>
      <c r="GK487" s="623"/>
      <c r="GL487" s="623"/>
      <c r="GM487" s="623"/>
      <c r="GN487" s="633"/>
      <c r="GO487" s="633"/>
      <c r="GP487" s="633"/>
      <c r="GQ487" s="643"/>
      <c r="GR487" s="6"/>
    </row>
    <row r="488" spans="1:200" ht="11.25" customHeight="1" x14ac:dyDescent="0.25">
      <c r="A488" s="212"/>
      <c r="B488" s="637"/>
      <c r="C488" s="1218" t="str">
        <f>IF('FRONT PAGE'!$A$1="www.fly-logics.com","INSTR.",0)</f>
        <v>INSTR.</v>
      </c>
      <c r="D488" s="1225"/>
      <c r="E488" s="1225"/>
      <c r="F488" s="1225"/>
      <c r="G488" s="1226"/>
      <c r="H488" s="1129" t="str">
        <f>IF(SUMIFS(LOGBOOK!$AA$5:$AA$1036129,LOGBOOK!$D$5:$D$1036129,F473,LOGBOOK!$AN$5:$AN$1036129,V473,LOGBOOK!$E$5:$E$1036129,L473)=0," ",SUMIFS(LOGBOOK!$AA$5:$AA$1036129,LOGBOOK!$D$5:$D$1036129,F473,LOGBOOK!$AN$5:$AN$1036129,V473,LOGBOOK!$E$5:$E$1036129,L473))</f>
        <v xml:space="preserve"> </v>
      </c>
      <c r="I488" s="1130" t="str">
        <f t="shared" ref="I488" si="556">H488</f>
        <v xml:space="preserve"> </v>
      </c>
      <c r="J488" s="1130"/>
      <c r="K488" s="1130"/>
      <c r="L488" s="1130"/>
      <c r="M488" s="1130"/>
      <c r="N488" s="624"/>
      <c r="O488" s="654" t="str">
        <f>IF('FRONT PAGE'!$A$1="www.fly-logics.com","LANDINGSS",0)</f>
        <v>LANDINGSS</v>
      </c>
      <c r="P488" s="638"/>
      <c r="Q488" s="638"/>
      <c r="R488" s="638"/>
      <c r="S488" s="638"/>
      <c r="T488" s="638"/>
      <c r="U488" s="638"/>
      <c r="V488" s="638"/>
      <c r="W488" s="638"/>
      <c r="X488" s="638"/>
      <c r="Y488" s="638"/>
      <c r="Z488" s="15"/>
      <c r="AA488" s="629" t="str">
        <f>IF('FRONT PAGE'!$A$1="www.fly-logics.com","JUN",0)</f>
        <v>JUN</v>
      </c>
      <c r="AB488" s="631"/>
      <c r="AC488" s="631"/>
      <c r="AD488" s="631"/>
      <c r="AE488" s="631"/>
      <c r="AF488" s="630" t="str">
        <f>IF(SUMIFS(LOGBOOK!$Y$5:$Y$1036129,LOGBOOK!$D$5:$D$1036129,F473,LOGBOOK!$AN$5:$AN$1036129,V473,LOGBOOK!$E$5:$E$1036129,L473,LOGBOOK!$AM$5:$AM$1036129,"JUN")=0," ",SUMIFS(LOGBOOK!$Y$5:$Y$1036129,LOGBOOK!$D$5:$D$1036129,F473,LOGBOOK!$AN$5:$AN$1036129,V473,LOGBOOK!$E$5:$E$1036129,L473,LOGBOOK!$AM$5:$AM$1036129,"JUN"))</f>
        <v xml:space="preserve"> </v>
      </c>
      <c r="AG488" s="625"/>
      <c r="AH488" s="625"/>
      <c r="AI488" s="625"/>
      <c r="AJ488" s="630" t="str">
        <f>IF(SUMIFS(LOGBOOK!$Z$5:$Z$1036129,LOGBOOK!$D$5:$D$1036129,F473,LOGBOOK!$AN$5:$AN$1036129,V473,LOGBOOK!$E$5:$E$1036129,L473,LOGBOOK!$AM$5:$AM$1036129,"JUN")=0," ",SUMIFS(LOGBOOK!$Z$5:$Z$1036129,LOGBOOK!$D$5:$D$1036129,F473,LOGBOOK!$AN$5:$AN$1036129,V473,LOGBOOK!$E$5:$E$1036129,L473,LOGBOOK!$AM$5:$AM$1036129,"JUN"))</f>
        <v xml:space="preserve"> </v>
      </c>
      <c r="AK488" s="625"/>
      <c r="AL488" s="625"/>
      <c r="AM488" s="625"/>
      <c r="AN488" s="630" t="str">
        <f>IF(SUMIFS(LOGBOOK!$AA$5:$AA$1036129,LOGBOOK!$D$5:$D$1036129,F473,LOGBOOK!$AN$5:$AN$1036129,V473,LOGBOOK!$E$5:$E$1036129,L473,LOGBOOK!$AM$5:$AM$1036129,"JUN")=0," ",SUMIFS(LOGBOOK!$AA$5:$AA$1036129,LOGBOOK!$D$5:$D$1036129,F473,LOGBOOK!$AN$5:$AN$1036129,V473,LOGBOOK!$E$5:$E$1036129,L473,LOGBOOK!$AM$5:$AM$1036129,"JUN"))</f>
        <v xml:space="preserve"> </v>
      </c>
      <c r="AO488" s="625"/>
      <c r="AP488" s="625"/>
      <c r="AQ488" s="625"/>
      <c r="AR488" s="623" t="str">
        <f>IF(SUMIFS(LOGBOOK!$AE$5:$AE$1036129,LOGBOOK!$D$5:$D$1036129,F473,LOGBOOK!$AN$5:$AN$1036129,V473,LOGBOOK!$E$5:$E$1036129,L473,LOGBOOK!$AM$5:$AM$1036129,"JUN")=0," ",SUMIFS(LOGBOOK!$AE$5:$AE$1036129,LOGBOOK!$D$5:$D$1036129,F473,LOGBOOK!$AN$5:$AN$1036129,V473,LOGBOOK!$E$5:$E$1036129,L473,LOGBOOK!$AM$5:$AM$1036129,"JUN"))</f>
        <v xml:space="preserve"> </v>
      </c>
      <c r="AS488" s="623"/>
      <c r="AT488" s="623"/>
      <c r="AU488" s="623" t="str">
        <f>IF(SUMIFS(LOGBOOK!$AF$5:$AF$1036129,LOGBOOK!$D$5:$D$1036129,F473,LOGBOOK!$AN$5:$AN$1036129,V473,LOGBOOK!$E$5:$E$1036129,L473,LOGBOOK!$AM$5:$AM$1036129,"JUN")=0," ",SUMIFS(LOGBOOK!$AF$5:$AF$1036129,LOGBOOK!$D$5:$D$1036129,F473,LOGBOOK!$AN$5:$AN$1036129,V473,LOGBOOK!$E$5:$E$1036129,L473,LOGBOOK!$AM$5:$AM$1036129,"JUN"))</f>
        <v xml:space="preserve"> </v>
      </c>
      <c r="AV488" s="633"/>
      <c r="AW488" s="633"/>
      <c r="AX488" s="643"/>
      <c r="AY488" s="637"/>
      <c r="AZ488" s="1218" t="str">
        <f>IF('FRONT PAGE'!$A$1="www.fly-logics.com","INSTR.",0)</f>
        <v>INSTR.</v>
      </c>
      <c r="BA488" s="1225"/>
      <c r="BB488" s="1225"/>
      <c r="BC488" s="1225"/>
      <c r="BD488" s="1226"/>
      <c r="BE488" s="1129" t="str">
        <f>IF(SUMIFS(LOGBOOK!$AA$5:$AA$1036129,LOGBOOK!$D$5:$D$1036129,BC473,LOGBOOK!$AN$5:$AN$1036129,BS473,LOGBOOK!$E$5:$E$1036129,BI473)=0," ",SUMIFS(LOGBOOK!$AA$5:$AA$1036129,LOGBOOK!$D$5:$D$1036129,BC473,LOGBOOK!$AN$5:$AN$1036129,BS473,LOGBOOK!$E$5:$E$1036129,BI473))</f>
        <v xml:space="preserve"> </v>
      </c>
      <c r="BF488" s="1130" t="str">
        <f t="shared" ref="BF488" si="557">BE488</f>
        <v xml:space="preserve"> </v>
      </c>
      <c r="BG488" s="1130"/>
      <c r="BH488" s="1130"/>
      <c r="BI488" s="1130"/>
      <c r="BJ488" s="1130"/>
      <c r="BK488" s="624"/>
      <c r="BL488" s="654" t="str">
        <f>IF('FRONT PAGE'!$A$1="www.fly-logics.com","LANDINGSS",0)</f>
        <v>LANDINGSS</v>
      </c>
      <c r="BM488" s="638"/>
      <c r="BN488" s="638"/>
      <c r="BO488" s="638"/>
      <c r="BP488" s="638"/>
      <c r="BQ488" s="638"/>
      <c r="BR488" s="638"/>
      <c r="BS488" s="638"/>
      <c r="BT488" s="638"/>
      <c r="BU488" s="638"/>
      <c r="BV488" s="638"/>
      <c r="BW488" s="15"/>
      <c r="BX488" s="629" t="str">
        <f>IF('FRONT PAGE'!$A$1="www.fly-logics.com","JUN",0)</f>
        <v>JUN</v>
      </c>
      <c r="BY488" s="631"/>
      <c r="BZ488" s="631"/>
      <c r="CA488" s="631"/>
      <c r="CB488" s="631"/>
      <c r="CC488" s="630" t="str">
        <f>IF(SUMIFS(LOGBOOK!$Y$5:$Y$1036129,LOGBOOK!$D$5:$D$1036129,BC473,LOGBOOK!$AN$5:$AN$1036129,BS473,LOGBOOK!$E$5:$E$1036129,BI473,LOGBOOK!$AM$5:$AM$1036129,"JUN")=0," ",SUMIFS(LOGBOOK!$Y$5:$Y$1036129,LOGBOOK!$D$5:$D$1036129,BC473,LOGBOOK!$AN$5:$AN$1036129,BS473,LOGBOOK!$E$5:$E$1036129,BI473,LOGBOOK!$AM$5:$AM$1036129,"JUN"))</f>
        <v xml:space="preserve"> </v>
      </c>
      <c r="CD488" s="625"/>
      <c r="CE488" s="625"/>
      <c r="CF488" s="625"/>
      <c r="CG488" s="630" t="str">
        <f>IF(SUMIFS(LOGBOOK!$Z$5:$Z$1036129,LOGBOOK!$D$5:$D$1036129,BC473,LOGBOOK!$AN$5:$AN$1036129,BS473,LOGBOOK!$E$5:$E$1036129,BI473,LOGBOOK!$AM$5:$AM$1036129,"JUN")=0," ",SUMIFS(LOGBOOK!$Z$5:$Z$1036129,LOGBOOK!$D$5:$D$1036129,BC473,LOGBOOK!$AN$5:$AN$1036129,BS473,LOGBOOK!$E$5:$E$1036129,BI473,LOGBOOK!$AM$5:$AM$1036129,"JUN"))</f>
        <v xml:space="preserve"> </v>
      </c>
      <c r="CH488" s="625"/>
      <c r="CI488" s="625"/>
      <c r="CJ488" s="625"/>
      <c r="CK488" s="630" t="str">
        <f>IF(SUMIFS(LOGBOOK!$AA$5:$AA$1036129,LOGBOOK!$D$5:$D$1036129,BC473,LOGBOOK!$AN$5:$AN$1036129,BS473,LOGBOOK!$E$5:$E$1036129,BI473,LOGBOOK!$AM$5:$AM$1036129,"JUN")=0," ",SUMIFS(LOGBOOK!$AA$5:$AA$1036129,LOGBOOK!$D$5:$D$1036129,BC473,LOGBOOK!$AN$5:$AN$1036129,BS473,LOGBOOK!$E$5:$E$1036129,BI473,LOGBOOK!$AM$5:$AM$1036129,"JUN"))</f>
        <v xml:space="preserve"> </v>
      </c>
      <c r="CL488" s="625"/>
      <c r="CM488" s="625"/>
      <c r="CN488" s="625"/>
      <c r="CO488" s="623" t="str">
        <f>IF(SUMIFS(LOGBOOK!$AE$5:$AE$1036129,LOGBOOK!$D$5:$D$1036129,BC473,LOGBOOK!$AN$5:$AN$1036129,BS473,LOGBOOK!$E$5:$E$1036129,BI473,LOGBOOK!$AM$5:$AM$1036129,"JUN")=0," ",SUMIFS(LOGBOOK!$AE$5:$AE$1036129,LOGBOOK!$D$5:$D$1036129,BC473,LOGBOOK!$AN$5:$AN$1036129,BS473,LOGBOOK!$E$5:$E$1036129,BI473,LOGBOOK!$AM$5:$AM$1036129,"JUN"))</f>
        <v xml:space="preserve"> </v>
      </c>
      <c r="CP488" s="623"/>
      <c r="CQ488" s="623"/>
      <c r="CR488" s="623" t="str">
        <f>IF(SUMIFS(LOGBOOK!$AF$5:$AF$1036129,LOGBOOK!$D$5:$D$1036129,BC473,LOGBOOK!$AN$5:$AN$1036129,BS473,LOGBOOK!$E$5:$E$1036129,BI473,LOGBOOK!$AM$5:$AM$1036129,"JUN")=0," ",SUMIFS(LOGBOOK!$AF$5:$AF$1036129,LOGBOOK!$D$5:$D$1036129,BC473,LOGBOOK!$AN$5:$AN$1036129,BS473,LOGBOOK!$E$5:$E$1036129,BI473,LOGBOOK!$AM$5:$AM$1036129,"JUN"))</f>
        <v xml:space="preserve"> </v>
      </c>
      <c r="CS488" s="633"/>
      <c r="CT488" s="633"/>
      <c r="CU488" s="643"/>
      <c r="CV488" s="247"/>
      <c r="CW488" s="212"/>
      <c r="CX488" s="637"/>
      <c r="CY488" s="1218" t="str">
        <f>IF('FRONT PAGE'!$A$1="www.fly-logics.com","INSTR.",0)</f>
        <v>INSTR.</v>
      </c>
      <c r="CZ488" s="1225"/>
      <c r="DA488" s="1225"/>
      <c r="DB488" s="1225"/>
      <c r="DC488" s="1226"/>
      <c r="DD488" s="1129" t="str">
        <f>IF(SUMIFS(LOGBOOK!$AA$5:$AA$1036129,LOGBOOK!$D$5:$D$1036129,DB473,LOGBOOK!$AN$5:$AN$1036129,DR473,LOGBOOK!$E$5:$E$1036129,DH473)=0," ",SUMIFS(LOGBOOK!$AA$5:$AA$1036129,LOGBOOK!$D$5:$D$1036129,DB473,LOGBOOK!$AN$5:$AN$1036129,DR473,LOGBOOK!$E$5:$E$1036129,DH473))</f>
        <v xml:space="preserve"> </v>
      </c>
      <c r="DE488" s="1130" t="str">
        <f t="shared" ref="DE488" si="558">DD488</f>
        <v xml:space="preserve"> </v>
      </c>
      <c r="DF488" s="1130"/>
      <c r="DG488" s="1130"/>
      <c r="DH488" s="1130"/>
      <c r="DI488" s="1130"/>
      <c r="DJ488" s="624"/>
      <c r="DK488" s="654" t="str">
        <f>IF('FRONT PAGE'!$A$1="www.fly-logics.com","LANDINGSS",0)</f>
        <v>LANDINGSS</v>
      </c>
      <c r="DL488" s="638"/>
      <c r="DM488" s="638"/>
      <c r="DN488" s="638"/>
      <c r="DO488" s="638"/>
      <c r="DP488" s="638"/>
      <c r="DQ488" s="638"/>
      <c r="DR488" s="638"/>
      <c r="DS488" s="638"/>
      <c r="DT488" s="638"/>
      <c r="DU488" s="638"/>
      <c r="DV488" s="15"/>
      <c r="DW488" s="629" t="str">
        <f>IF('FRONT PAGE'!$A$1="www.fly-logics.com","JUN",0)</f>
        <v>JUN</v>
      </c>
      <c r="DX488" s="631"/>
      <c r="DY488" s="631"/>
      <c r="DZ488" s="631"/>
      <c r="EA488" s="631"/>
      <c r="EB488" s="630" t="str">
        <f>IF(SUMIFS(LOGBOOK!$Y$5:$Y$1036129,LOGBOOK!$D$5:$D$1036129,DB473,LOGBOOK!$AN$5:$AN$1036129,DR473,LOGBOOK!$E$5:$E$1036129,DH473,LOGBOOK!$AM$5:$AM$1036129,"JUN")=0," ",SUMIFS(LOGBOOK!$Y$5:$Y$1036129,LOGBOOK!$D$5:$D$1036129,DB473,LOGBOOK!$AN$5:$AN$1036129,DR473,LOGBOOK!$E$5:$E$1036129,DH473,LOGBOOK!$AM$5:$AM$1036129,"JUN"))</f>
        <v xml:space="preserve"> </v>
      </c>
      <c r="EC488" s="625"/>
      <c r="ED488" s="625"/>
      <c r="EE488" s="625"/>
      <c r="EF488" s="630" t="str">
        <f>IF(SUMIFS(LOGBOOK!$Z$5:$Z$1036129,LOGBOOK!$D$5:$D$1036129,DB473,LOGBOOK!$AN$5:$AN$1036129,DR473,LOGBOOK!$E$5:$E$1036129,DH473,LOGBOOK!$AM$5:$AM$1036129,"JUN")=0," ",SUMIFS(LOGBOOK!$Z$5:$Z$1036129,LOGBOOK!$D$5:$D$1036129,DB473,LOGBOOK!$AN$5:$AN$1036129,DR473,LOGBOOK!$E$5:$E$1036129,DH473,LOGBOOK!$AM$5:$AM$1036129,"JUN"))</f>
        <v xml:space="preserve"> </v>
      </c>
      <c r="EG488" s="625"/>
      <c r="EH488" s="625"/>
      <c r="EI488" s="625"/>
      <c r="EJ488" s="630" t="str">
        <f>IF(SUMIFS(LOGBOOK!$AA$5:$AA$1036129,LOGBOOK!$D$5:$D$1036129,DB473,LOGBOOK!$AN$5:$AN$1036129,DR473,LOGBOOK!$E$5:$E$1036129,DH473,LOGBOOK!$AM$5:$AM$1036129,"JUN")=0," ",SUMIFS(LOGBOOK!$AA$5:$AA$1036129,LOGBOOK!$D$5:$D$1036129,DB473,LOGBOOK!$AN$5:$AN$1036129,DR473,LOGBOOK!$E$5:$E$1036129,DH473,LOGBOOK!$AM$5:$AM$1036129,"JUN"))</f>
        <v xml:space="preserve"> </v>
      </c>
      <c r="EK488" s="625"/>
      <c r="EL488" s="625"/>
      <c r="EM488" s="625"/>
      <c r="EN488" s="623" t="str">
        <f>IF(SUMIFS(LOGBOOK!$AE$5:$AE$1036129,LOGBOOK!$D$5:$D$1036129,DB473,LOGBOOK!$AN$5:$AN$1036129,DR473,LOGBOOK!$E$5:$E$1036129,DH473,LOGBOOK!$AM$5:$AM$1036129,"JUN")=0," ",SUMIFS(LOGBOOK!$AE$5:$AE$1036129,LOGBOOK!$D$5:$D$1036129,DB473,LOGBOOK!$AN$5:$AN$1036129,DR473,LOGBOOK!$E$5:$E$1036129,DH473,LOGBOOK!$AM$5:$AM$1036129,"JUN"))</f>
        <v xml:space="preserve"> </v>
      </c>
      <c r="EO488" s="623"/>
      <c r="EP488" s="623"/>
      <c r="EQ488" s="623" t="str">
        <f>IF(SUMIFS(LOGBOOK!$AF$5:$AF$1036129,LOGBOOK!$D$5:$D$1036129,DB473,LOGBOOK!$AN$5:$AN$1036129,DR473,LOGBOOK!$E$5:$E$1036129,DH473,LOGBOOK!$AM$5:$AM$1036129,"JUN")=0," ",SUMIFS(LOGBOOK!$AF$5:$AF$1036129,LOGBOOK!$D$5:$D$1036129,DB473,LOGBOOK!$AN$5:$AN$1036129,DR473,LOGBOOK!$E$5:$E$1036129,DH473,LOGBOOK!$AM$5:$AM$1036129,"JUN"))</f>
        <v xml:space="preserve"> </v>
      </c>
      <c r="ER488" s="633"/>
      <c r="ES488" s="633"/>
      <c r="ET488" s="643"/>
      <c r="EU488" s="637"/>
      <c r="EV488" s="1218" t="str">
        <f>IF('FRONT PAGE'!$A$1="www.fly-logics.com","INSTR.",0)</f>
        <v>INSTR.</v>
      </c>
      <c r="EW488" s="1225"/>
      <c r="EX488" s="1225"/>
      <c r="EY488" s="1225"/>
      <c r="EZ488" s="1226"/>
      <c r="FA488" s="1129" t="str">
        <f>IF(SUMIFS(LOGBOOK!$AA$5:$AA$1036129,LOGBOOK!$D$5:$D$1036129,EY473,LOGBOOK!$AN$5:$AN$1036129,FO473,LOGBOOK!$E$5:$E$1036129,FE473)=0," ",SUMIFS(LOGBOOK!$AA$5:$AA$1036129,LOGBOOK!$D$5:$D$1036129,EY473,LOGBOOK!$AN$5:$AN$1036129,FO473,LOGBOOK!$E$5:$E$1036129,FE473))</f>
        <v xml:space="preserve"> </v>
      </c>
      <c r="FB488" s="1130" t="str">
        <f t="shared" ref="FB488" si="559">FA488</f>
        <v xml:space="preserve"> </v>
      </c>
      <c r="FC488" s="1130"/>
      <c r="FD488" s="1130"/>
      <c r="FE488" s="1130"/>
      <c r="FF488" s="1130"/>
      <c r="FG488" s="624"/>
      <c r="FH488" s="654" t="str">
        <f>IF('FRONT PAGE'!$A$1="www.fly-logics.com","LANDINGSS",0)</f>
        <v>LANDINGSS</v>
      </c>
      <c r="FI488" s="638"/>
      <c r="FJ488" s="638"/>
      <c r="FK488" s="638"/>
      <c r="FL488" s="638"/>
      <c r="FM488" s="638"/>
      <c r="FN488" s="638"/>
      <c r="FO488" s="638"/>
      <c r="FP488" s="638"/>
      <c r="FQ488" s="638"/>
      <c r="FR488" s="638"/>
      <c r="FS488" s="15"/>
      <c r="FT488" s="629" t="str">
        <f>IF('FRONT PAGE'!$A$1="www.fly-logics.com","JUN",0)</f>
        <v>JUN</v>
      </c>
      <c r="FU488" s="631"/>
      <c r="FV488" s="631"/>
      <c r="FW488" s="631"/>
      <c r="FX488" s="631"/>
      <c r="FY488" s="630" t="str">
        <f>IF(SUMIFS(LOGBOOK!$Y$5:$Y$1036129,LOGBOOK!$D$5:$D$1036129,EY473,LOGBOOK!$AN$5:$AN$1036129,FO473,LOGBOOK!$E$5:$E$1036129,FE473,LOGBOOK!$AM$5:$AM$1036129,"JUN")=0," ",SUMIFS(LOGBOOK!$Y$5:$Y$1036129,LOGBOOK!$D$5:$D$1036129,EY473,LOGBOOK!$AN$5:$AN$1036129,FO473,LOGBOOK!$E$5:$E$1036129,FE473,LOGBOOK!$AM$5:$AM$1036129,"JUN"))</f>
        <v xml:space="preserve"> </v>
      </c>
      <c r="FZ488" s="625"/>
      <c r="GA488" s="625"/>
      <c r="GB488" s="625"/>
      <c r="GC488" s="630" t="str">
        <f>IF(SUMIFS(LOGBOOK!$Z$5:$Z$1036129,LOGBOOK!$D$5:$D$1036129,EY473,LOGBOOK!$AN$5:$AN$1036129,FO473,LOGBOOK!$E$5:$E$1036129,FE473,LOGBOOK!$AM$5:$AM$1036129,"JUN")=0," ",SUMIFS(LOGBOOK!$Z$5:$Z$1036129,LOGBOOK!$D$5:$D$1036129,EY473,LOGBOOK!$AN$5:$AN$1036129,FO473,LOGBOOK!$E$5:$E$1036129,FE473,LOGBOOK!$AM$5:$AM$1036129,"JUN"))</f>
        <v xml:space="preserve"> </v>
      </c>
      <c r="GD488" s="625"/>
      <c r="GE488" s="625"/>
      <c r="GF488" s="625"/>
      <c r="GG488" s="630" t="str">
        <f>IF(SUMIFS(LOGBOOK!$AA$5:$AA$1036129,LOGBOOK!$D$5:$D$1036129,EY473,LOGBOOK!$AN$5:$AN$1036129,FO473,LOGBOOK!$E$5:$E$1036129,FE473,LOGBOOK!$AM$5:$AM$1036129,"JUN")=0," ",SUMIFS(LOGBOOK!$AA$5:$AA$1036129,LOGBOOK!$D$5:$D$1036129,EY473,LOGBOOK!$AN$5:$AN$1036129,FO473,LOGBOOK!$E$5:$E$1036129,FE473,LOGBOOK!$AM$5:$AM$1036129,"JUN"))</f>
        <v xml:space="preserve"> </v>
      </c>
      <c r="GH488" s="625"/>
      <c r="GI488" s="625"/>
      <c r="GJ488" s="625"/>
      <c r="GK488" s="623" t="str">
        <f>IF(SUMIFS(LOGBOOK!$AE$5:$AE$1036129,LOGBOOK!$D$5:$D$1036129,EY473,LOGBOOK!$AN$5:$AN$1036129,FO473,LOGBOOK!$E$5:$E$1036129,FE473,LOGBOOK!$AM$5:$AM$1036129,"JUN")=0," ",SUMIFS(LOGBOOK!$AE$5:$AE$1036129,LOGBOOK!$D$5:$D$1036129,EY473,LOGBOOK!$AN$5:$AN$1036129,FO473,LOGBOOK!$E$5:$E$1036129,FE473,LOGBOOK!$AM$5:$AM$1036129,"JUN"))</f>
        <v xml:space="preserve"> </v>
      </c>
      <c r="GL488" s="623"/>
      <c r="GM488" s="623"/>
      <c r="GN488" s="623" t="str">
        <f>IF(SUMIFS(LOGBOOK!$AF$5:$AF$1036129,LOGBOOK!$D$5:$D$1036129,EY473,LOGBOOK!$AN$5:$AN$1036129,FO473,LOGBOOK!$E$5:$E$1036129,FE473,LOGBOOK!$AM$5:$AM$1036129,"JUN")=0," ",SUMIFS(LOGBOOK!$AF$5:$AF$1036129,LOGBOOK!$D$5:$D$1036129,EY473,LOGBOOK!$AN$5:$AN$1036129,FO473,LOGBOOK!$E$5:$E$1036129,FE473,LOGBOOK!$AM$5:$AM$1036129,"JUN"))</f>
        <v xml:space="preserve"> </v>
      </c>
      <c r="GO488" s="633"/>
      <c r="GP488" s="633"/>
      <c r="GQ488" s="643"/>
      <c r="GR488" s="6"/>
    </row>
    <row r="489" spans="1:200" ht="8.85" customHeight="1" x14ac:dyDescent="0.25">
      <c r="A489" s="212"/>
      <c r="B489" s="637"/>
      <c r="C489" s="1225"/>
      <c r="D489" s="1225"/>
      <c r="E489" s="1225"/>
      <c r="F489" s="1225"/>
      <c r="G489" s="1226"/>
      <c r="H489" s="1129"/>
      <c r="I489" s="1130"/>
      <c r="J489" s="1130"/>
      <c r="K489" s="1130"/>
      <c r="L489" s="1130"/>
      <c r="M489" s="1130"/>
      <c r="N489" s="624"/>
      <c r="O489" s="638"/>
      <c r="P489" s="638"/>
      <c r="Q489" s="638"/>
      <c r="R489" s="638"/>
      <c r="S489" s="638"/>
      <c r="T489" s="638"/>
      <c r="U489" s="638"/>
      <c r="V489" s="638"/>
      <c r="W489" s="638"/>
      <c r="X489" s="638"/>
      <c r="Y489" s="638"/>
      <c r="Z489" s="15"/>
      <c r="AA489" s="631"/>
      <c r="AB489" s="631"/>
      <c r="AC489" s="631"/>
      <c r="AD489" s="631"/>
      <c r="AE489" s="631"/>
      <c r="AF489" s="625"/>
      <c r="AG489" s="632"/>
      <c r="AH489" s="632"/>
      <c r="AI489" s="625"/>
      <c r="AJ489" s="625"/>
      <c r="AK489" s="632"/>
      <c r="AL489" s="632"/>
      <c r="AM489" s="625"/>
      <c r="AN489" s="625"/>
      <c r="AO489" s="632"/>
      <c r="AP489" s="632"/>
      <c r="AQ489" s="625"/>
      <c r="AR489" s="623"/>
      <c r="AS489" s="623"/>
      <c r="AT489" s="623"/>
      <c r="AU489" s="633"/>
      <c r="AV489" s="634"/>
      <c r="AW489" s="633"/>
      <c r="AX489" s="643"/>
      <c r="AY489" s="637"/>
      <c r="AZ489" s="1225"/>
      <c r="BA489" s="1225"/>
      <c r="BB489" s="1225"/>
      <c r="BC489" s="1225"/>
      <c r="BD489" s="1226"/>
      <c r="BE489" s="1129"/>
      <c r="BF489" s="1130"/>
      <c r="BG489" s="1130"/>
      <c r="BH489" s="1130"/>
      <c r="BI489" s="1130"/>
      <c r="BJ489" s="1130"/>
      <c r="BK489" s="624"/>
      <c r="BL489" s="638"/>
      <c r="BM489" s="638"/>
      <c r="BN489" s="638"/>
      <c r="BO489" s="638"/>
      <c r="BP489" s="638"/>
      <c r="BQ489" s="638"/>
      <c r="BR489" s="638"/>
      <c r="BS489" s="638"/>
      <c r="BT489" s="638"/>
      <c r="BU489" s="638"/>
      <c r="BV489" s="638"/>
      <c r="BW489" s="15"/>
      <c r="BX489" s="631"/>
      <c r="BY489" s="631"/>
      <c r="BZ489" s="631"/>
      <c r="CA489" s="631"/>
      <c r="CB489" s="631"/>
      <c r="CC489" s="625"/>
      <c r="CD489" s="632"/>
      <c r="CE489" s="632"/>
      <c r="CF489" s="625"/>
      <c r="CG489" s="625"/>
      <c r="CH489" s="632"/>
      <c r="CI489" s="632"/>
      <c r="CJ489" s="625"/>
      <c r="CK489" s="625"/>
      <c r="CL489" s="632"/>
      <c r="CM489" s="632"/>
      <c r="CN489" s="625"/>
      <c r="CO489" s="623"/>
      <c r="CP489" s="623"/>
      <c r="CQ489" s="623"/>
      <c r="CR489" s="633"/>
      <c r="CS489" s="634"/>
      <c r="CT489" s="633"/>
      <c r="CU489" s="643"/>
      <c r="CV489" s="247"/>
      <c r="CW489" s="212"/>
      <c r="CX489" s="637"/>
      <c r="CY489" s="1225"/>
      <c r="CZ489" s="1225"/>
      <c r="DA489" s="1225"/>
      <c r="DB489" s="1225"/>
      <c r="DC489" s="1226"/>
      <c r="DD489" s="1129"/>
      <c r="DE489" s="1130"/>
      <c r="DF489" s="1130"/>
      <c r="DG489" s="1130"/>
      <c r="DH489" s="1130"/>
      <c r="DI489" s="1130"/>
      <c r="DJ489" s="624"/>
      <c r="DK489" s="638"/>
      <c r="DL489" s="638"/>
      <c r="DM489" s="638"/>
      <c r="DN489" s="638"/>
      <c r="DO489" s="638"/>
      <c r="DP489" s="638"/>
      <c r="DQ489" s="638"/>
      <c r="DR489" s="638"/>
      <c r="DS489" s="638"/>
      <c r="DT489" s="638"/>
      <c r="DU489" s="638"/>
      <c r="DV489" s="15"/>
      <c r="DW489" s="631"/>
      <c r="DX489" s="631"/>
      <c r="DY489" s="631"/>
      <c r="DZ489" s="631"/>
      <c r="EA489" s="631"/>
      <c r="EB489" s="625"/>
      <c r="EC489" s="632"/>
      <c r="ED489" s="632"/>
      <c r="EE489" s="625"/>
      <c r="EF489" s="625"/>
      <c r="EG489" s="632"/>
      <c r="EH489" s="632"/>
      <c r="EI489" s="625"/>
      <c r="EJ489" s="625"/>
      <c r="EK489" s="632"/>
      <c r="EL489" s="632"/>
      <c r="EM489" s="625"/>
      <c r="EN489" s="623"/>
      <c r="EO489" s="623"/>
      <c r="EP489" s="623"/>
      <c r="EQ489" s="633"/>
      <c r="ER489" s="634"/>
      <c r="ES489" s="633"/>
      <c r="ET489" s="643"/>
      <c r="EU489" s="637"/>
      <c r="EV489" s="1225"/>
      <c r="EW489" s="1225"/>
      <c r="EX489" s="1225"/>
      <c r="EY489" s="1225"/>
      <c r="EZ489" s="1226"/>
      <c r="FA489" s="1129"/>
      <c r="FB489" s="1130"/>
      <c r="FC489" s="1130"/>
      <c r="FD489" s="1130"/>
      <c r="FE489" s="1130"/>
      <c r="FF489" s="1130"/>
      <c r="FG489" s="624"/>
      <c r="FH489" s="638"/>
      <c r="FI489" s="638"/>
      <c r="FJ489" s="638"/>
      <c r="FK489" s="638"/>
      <c r="FL489" s="638"/>
      <c r="FM489" s="638"/>
      <c r="FN489" s="638"/>
      <c r="FO489" s="638"/>
      <c r="FP489" s="638"/>
      <c r="FQ489" s="638"/>
      <c r="FR489" s="638"/>
      <c r="FS489" s="15"/>
      <c r="FT489" s="631"/>
      <c r="FU489" s="631"/>
      <c r="FV489" s="631"/>
      <c r="FW489" s="631"/>
      <c r="FX489" s="631"/>
      <c r="FY489" s="625"/>
      <c r="FZ489" s="632"/>
      <c r="GA489" s="632"/>
      <c r="GB489" s="625"/>
      <c r="GC489" s="625"/>
      <c r="GD489" s="632"/>
      <c r="GE489" s="632"/>
      <c r="GF489" s="625"/>
      <c r="GG489" s="625"/>
      <c r="GH489" s="632"/>
      <c r="GI489" s="632"/>
      <c r="GJ489" s="625"/>
      <c r="GK489" s="623"/>
      <c r="GL489" s="623"/>
      <c r="GM489" s="623"/>
      <c r="GN489" s="633"/>
      <c r="GO489" s="634"/>
      <c r="GP489" s="633"/>
      <c r="GQ489" s="643"/>
      <c r="GR489" s="6"/>
    </row>
    <row r="490" spans="1:200" ht="3" customHeight="1" x14ac:dyDescent="0.25">
      <c r="A490" s="212"/>
      <c r="B490" s="637"/>
      <c r="C490" s="624"/>
      <c r="D490" s="624"/>
      <c r="E490" s="624"/>
      <c r="F490" s="624"/>
      <c r="G490" s="624"/>
      <c r="H490" s="624"/>
      <c r="I490" s="624"/>
      <c r="J490" s="624"/>
      <c r="K490" s="624"/>
      <c r="L490" s="624"/>
      <c r="M490" s="624"/>
      <c r="N490" s="624"/>
      <c r="O490" s="624"/>
      <c r="P490" s="624"/>
      <c r="Q490" s="624"/>
      <c r="R490" s="624"/>
      <c r="S490" s="624"/>
      <c r="T490" s="624"/>
      <c r="U490" s="624"/>
      <c r="V490" s="624"/>
      <c r="W490" s="624"/>
      <c r="X490" s="624"/>
      <c r="Y490" s="624"/>
      <c r="Z490" s="15"/>
      <c r="AA490" s="631"/>
      <c r="AB490" s="631"/>
      <c r="AC490" s="631"/>
      <c r="AD490" s="631"/>
      <c r="AE490" s="631"/>
      <c r="AF490" s="625"/>
      <c r="AG490" s="625"/>
      <c r="AH490" s="625"/>
      <c r="AI490" s="625"/>
      <c r="AJ490" s="652"/>
      <c r="AK490" s="652"/>
      <c r="AL490" s="652"/>
      <c r="AM490" s="652"/>
      <c r="AN490" s="625"/>
      <c r="AO490" s="625"/>
      <c r="AP490" s="625"/>
      <c r="AQ490" s="625"/>
      <c r="AR490" s="623"/>
      <c r="AS490" s="623"/>
      <c r="AT490" s="623"/>
      <c r="AU490" s="653"/>
      <c r="AV490" s="653"/>
      <c r="AW490" s="653"/>
      <c r="AX490" s="643"/>
      <c r="AY490" s="637"/>
      <c r="AZ490" s="624"/>
      <c r="BA490" s="624"/>
      <c r="BB490" s="624"/>
      <c r="BC490" s="624"/>
      <c r="BD490" s="624"/>
      <c r="BE490" s="624"/>
      <c r="BF490" s="624"/>
      <c r="BG490" s="624"/>
      <c r="BH490" s="624"/>
      <c r="BI490" s="624"/>
      <c r="BJ490" s="624"/>
      <c r="BK490" s="624"/>
      <c r="BL490" s="624"/>
      <c r="BM490" s="624"/>
      <c r="BN490" s="624"/>
      <c r="BO490" s="624"/>
      <c r="BP490" s="624"/>
      <c r="BQ490" s="624"/>
      <c r="BR490" s="624"/>
      <c r="BS490" s="624"/>
      <c r="BT490" s="624"/>
      <c r="BU490" s="624"/>
      <c r="BV490" s="624"/>
      <c r="BW490" s="15"/>
      <c r="BX490" s="631"/>
      <c r="BY490" s="631"/>
      <c r="BZ490" s="631"/>
      <c r="CA490" s="631"/>
      <c r="CB490" s="631"/>
      <c r="CC490" s="625"/>
      <c r="CD490" s="625"/>
      <c r="CE490" s="625"/>
      <c r="CF490" s="625"/>
      <c r="CG490" s="652"/>
      <c r="CH490" s="652"/>
      <c r="CI490" s="652"/>
      <c r="CJ490" s="652"/>
      <c r="CK490" s="625"/>
      <c r="CL490" s="625"/>
      <c r="CM490" s="625"/>
      <c r="CN490" s="625"/>
      <c r="CO490" s="623"/>
      <c r="CP490" s="623"/>
      <c r="CQ490" s="623"/>
      <c r="CR490" s="653"/>
      <c r="CS490" s="653"/>
      <c r="CT490" s="653"/>
      <c r="CU490" s="643"/>
      <c r="CV490" s="247"/>
      <c r="CW490" s="212"/>
      <c r="CX490" s="637"/>
      <c r="CY490" s="624"/>
      <c r="CZ490" s="624"/>
      <c r="DA490" s="624"/>
      <c r="DB490" s="624"/>
      <c r="DC490" s="624"/>
      <c r="DD490" s="624"/>
      <c r="DE490" s="624"/>
      <c r="DF490" s="624"/>
      <c r="DG490" s="624"/>
      <c r="DH490" s="624"/>
      <c r="DI490" s="624"/>
      <c r="DJ490" s="624"/>
      <c r="DK490" s="624"/>
      <c r="DL490" s="624"/>
      <c r="DM490" s="624"/>
      <c r="DN490" s="624"/>
      <c r="DO490" s="624"/>
      <c r="DP490" s="624"/>
      <c r="DQ490" s="624"/>
      <c r="DR490" s="624"/>
      <c r="DS490" s="624"/>
      <c r="DT490" s="624"/>
      <c r="DU490" s="624"/>
      <c r="DV490" s="15"/>
      <c r="DW490" s="631"/>
      <c r="DX490" s="631"/>
      <c r="DY490" s="631"/>
      <c r="DZ490" s="631"/>
      <c r="EA490" s="631"/>
      <c r="EB490" s="625"/>
      <c r="EC490" s="625"/>
      <c r="ED490" s="625"/>
      <c r="EE490" s="625"/>
      <c r="EF490" s="652"/>
      <c r="EG490" s="652"/>
      <c r="EH490" s="652"/>
      <c r="EI490" s="652"/>
      <c r="EJ490" s="625"/>
      <c r="EK490" s="625"/>
      <c r="EL490" s="625"/>
      <c r="EM490" s="625"/>
      <c r="EN490" s="623"/>
      <c r="EO490" s="623"/>
      <c r="EP490" s="623"/>
      <c r="EQ490" s="653"/>
      <c r="ER490" s="653"/>
      <c r="ES490" s="653"/>
      <c r="ET490" s="643"/>
      <c r="EU490" s="637"/>
      <c r="EV490" s="624"/>
      <c r="EW490" s="624"/>
      <c r="EX490" s="624"/>
      <c r="EY490" s="624"/>
      <c r="EZ490" s="624"/>
      <c r="FA490" s="624"/>
      <c r="FB490" s="624"/>
      <c r="FC490" s="624"/>
      <c r="FD490" s="624"/>
      <c r="FE490" s="624"/>
      <c r="FF490" s="624"/>
      <c r="FG490" s="624"/>
      <c r="FH490" s="624"/>
      <c r="FI490" s="624"/>
      <c r="FJ490" s="624"/>
      <c r="FK490" s="624"/>
      <c r="FL490" s="624"/>
      <c r="FM490" s="624"/>
      <c r="FN490" s="624"/>
      <c r="FO490" s="624"/>
      <c r="FP490" s="624"/>
      <c r="FQ490" s="624"/>
      <c r="FR490" s="624"/>
      <c r="FS490" s="15"/>
      <c r="FT490" s="631"/>
      <c r="FU490" s="631"/>
      <c r="FV490" s="631"/>
      <c r="FW490" s="631"/>
      <c r="FX490" s="631"/>
      <c r="FY490" s="625"/>
      <c r="FZ490" s="625"/>
      <c r="GA490" s="625"/>
      <c r="GB490" s="625"/>
      <c r="GC490" s="652"/>
      <c r="GD490" s="652"/>
      <c r="GE490" s="652"/>
      <c r="GF490" s="652"/>
      <c r="GG490" s="625"/>
      <c r="GH490" s="625"/>
      <c r="GI490" s="625"/>
      <c r="GJ490" s="625"/>
      <c r="GK490" s="623"/>
      <c r="GL490" s="623"/>
      <c r="GM490" s="623"/>
      <c r="GN490" s="653"/>
      <c r="GO490" s="653"/>
      <c r="GP490" s="653"/>
      <c r="GQ490" s="643"/>
      <c r="GR490" s="6"/>
    </row>
    <row r="491" spans="1:200" ht="10.5" customHeight="1" x14ac:dyDescent="0.25">
      <c r="A491" s="212"/>
      <c r="B491" s="637"/>
      <c r="C491" s="1218" t="str">
        <f>IF('FRONT PAGE'!$A$1="www.fly-logics.com","PIC",0)</f>
        <v>PIC</v>
      </c>
      <c r="D491" s="1225"/>
      <c r="E491" s="1225"/>
      <c r="F491" s="1225"/>
      <c r="G491" s="1226"/>
      <c r="H491" s="1129" t="str">
        <f>IF(SUMIFS(LOGBOOK!$Y$5:$Y$1036129,LOGBOOK!$D$5:$D$1036129,F473,LOGBOOK!$AN$5:$AN$1036129,V473,LOGBOOK!$E$5:$E$1036129,L473)=0," ",SUMIFS(LOGBOOK!$Y$5:$Y$1036129,LOGBOOK!$D$5:$D$1036129,F473,LOGBOOK!$AN$5:$AN$1036129,V473,LOGBOOK!$E$5:$E$1036129,L473))</f>
        <v xml:space="preserve"> </v>
      </c>
      <c r="I491" s="1130" t="str">
        <f t="shared" ref="I491" si="560">H491</f>
        <v xml:space="preserve"> </v>
      </c>
      <c r="J491" s="1130"/>
      <c r="K491" s="1130"/>
      <c r="L491" s="1130"/>
      <c r="M491" s="1130"/>
      <c r="N491" s="624"/>
      <c r="O491" s="1220" t="str">
        <f>IF('FRONT PAGE'!$A$1="www.fly-logics.com","DAY",0)</f>
        <v>DAY</v>
      </c>
      <c r="P491" s="1225"/>
      <c r="Q491" s="1225"/>
      <c r="R491" s="1225"/>
      <c r="S491" s="1226"/>
      <c r="T491" s="1127" t="str">
        <f>IF(SUMIFS(LOGBOOK!$AE$5:$AE$1036129,LOGBOOK!$D$5:$D$1036129,F473,LOGBOOK!$AN$5:$AN$1036129,V473,LOGBOOK!$E$5:$E$1036129,L473)=0," ",SUMIFS(LOGBOOK!$AE$5:$AE$1036129,LOGBOOK!$D$5:$D$1036129,F473,LOGBOOK!$AN$5:$AN$1036129,V473,LOGBOOK!$E$5:$E$1036129,L473))</f>
        <v xml:space="preserve"> </v>
      </c>
      <c r="U491" s="1128" t="str">
        <f t="shared" ref="U491" si="561">T491</f>
        <v xml:space="preserve"> </v>
      </c>
      <c r="V491" s="1128"/>
      <c r="W491" s="1128"/>
      <c r="X491" s="1128"/>
      <c r="Y491" s="1128"/>
      <c r="Z491" s="15"/>
      <c r="AA491" s="1143" t="str">
        <f>IF('FRONT PAGE'!$A$1="www.fly-logics.com","TOTAL 1ST
SEMESTER",0)</f>
        <v>TOTAL 1ST
SEMESTER</v>
      </c>
      <c r="AB491" s="1148"/>
      <c r="AC491" s="1148"/>
      <c r="AD491" s="1148"/>
      <c r="AE491" s="1148"/>
      <c r="AF491" s="1144" t="str">
        <f t="shared" ref="AF491" si="562">IF(SUM(AF473:AI490)=0," ",SUM(AF473:AI490))</f>
        <v xml:space="preserve"> </v>
      </c>
      <c r="AG491" s="1149"/>
      <c r="AH491" s="1149"/>
      <c r="AI491" s="1150"/>
      <c r="AJ491" s="1144" t="str">
        <f t="shared" ref="AJ491" si="563">IF(SUM(AJ473:AM490)=0," ",SUM(AJ473:AM490))</f>
        <v xml:space="preserve"> </v>
      </c>
      <c r="AK491" s="1149"/>
      <c r="AL491" s="1149"/>
      <c r="AM491" s="1149"/>
      <c r="AN491" s="1151" t="str">
        <f t="shared" ref="AN491" si="564">IF(SUM(AN473:AQ490)=0," ",SUM(AN473:AQ490))</f>
        <v xml:space="preserve"> </v>
      </c>
      <c r="AO491" s="1149"/>
      <c r="AP491" s="1149"/>
      <c r="AQ491" s="1149"/>
      <c r="AR491" s="1145" t="str">
        <f t="shared" ref="AR491" si="565">IF(SUM(AR473:AT490)=0," ",SUM(AR473:AT490))</f>
        <v xml:space="preserve"> </v>
      </c>
      <c r="AS491" s="1152"/>
      <c r="AT491" s="1153"/>
      <c r="AU491" s="1145" t="str">
        <f t="shared" ref="AU491" si="566">IF(SUM(AU473:AW490)=0," ",SUM(AU473:AW490))</f>
        <v xml:space="preserve"> </v>
      </c>
      <c r="AV491" s="1152"/>
      <c r="AW491" s="1152"/>
      <c r="AX491" s="643"/>
      <c r="AY491" s="637"/>
      <c r="AZ491" s="1218" t="str">
        <f>IF('FRONT PAGE'!$A$1="www.fly-logics.com","PIC",0)</f>
        <v>PIC</v>
      </c>
      <c r="BA491" s="1225"/>
      <c r="BB491" s="1225"/>
      <c r="BC491" s="1225"/>
      <c r="BD491" s="1226"/>
      <c r="BE491" s="1129" t="str">
        <f>IF(SUMIFS(LOGBOOK!$Y$5:$Y$1036129,LOGBOOK!$D$5:$D$1036129,BC473,LOGBOOK!$AN$5:$AN$1036129,BS473,LOGBOOK!$E$5:$E$1036129,BI473)=0," ",SUMIFS(LOGBOOK!$Y$5:$Y$1036129,LOGBOOK!$D$5:$D$1036129,BC473,LOGBOOK!$AN$5:$AN$1036129,BS473,LOGBOOK!$E$5:$E$1036129,BI473))</f>
        <v xml:space="preserve"> </v>
      </c>
      <c r="BF491" s="1130" t="str">
        <f t="shared" ref="BF491" si="567">BE491</f>
        <v xml:space="preserve"> </v>
      </c>
      <c r="BG491" s="1130"/>
      <c r="BH491" s="1130"/>
      <c r="BI491" s="1130"/>
      <c r="BJ491" s="1130"/>
      <c r="BK491" s="624"/>
      <c r="BL491" s="1220" t="str">
        <f>IF('FRONT PAGE'!$A$1="www.fly-logics.com","DAY",0)</f>
        <v>DAY</v>
      </c>
      <c r="BM491" s="1225"/>
      <c r="BN491" s="1225"/>
      <c r="BO491" s="1225"/>
      <c r="BP491" s="1226"/>
      <c r="BQ491" s="1127" t="str">
        <f>IF(SUMIFS(LOGBOOK!$AE$5:$AE$1036129,LOGBOOK!$D$5:$D$1036129,BC473,LOGBOOK!$AN$5:$AN$1036129,BS473,LOGBOOK!$E$5:$E$1036129,BI473)=0," ",SUMIFS(LOGBOOK!$AE$5:$AE$1036129,LOGBOOK!$D$5:$D$1036129,BC473,LOGBOOK!$AN$5:$AN$1036129,BS473,LOGBOOK!$E$5:$E$1036129,BI473))</f>
        <v xml:space="preserve"> </v>
      </c>
      <c r="BR491" s="1128" t="str">
        <f t="shared" ref="BR491" si="568">BQ491</f>
        <v xml:space="preserve"> </v>
      </c>
      <c r="BS491" s="1128"/>
      <c r="BT491" s="1128"/>
      <c r="BU491" s="1128"/>
      <c r="BV491" s="1128"/>
      <c r="BW491" s="15"/>
      <c r="BX491" s="1143" t="str">
        <f>IF('FRONT PAGE'!$A$1="www.fly-logics.com","TOTAL 1ST
SEMESTER",0)</f>
        <v>TOTAL 1ST
SEMESTER</v>
      </c>
      <c r="BY491" s="1148"/>
      <c r="BZ491" s="1148"/>
      <c r="CA491" s="1148"/>
      <c r="CB491" s="1148"/>
      <c r="CC491" s="1144" t="str">
        <f t="shared" ref="CC491" si="569">IF(SUM(CC473:CF490)=0," ",SUM(CC473:CF490))</f>
        <v xml:space="preserve"> </v>
      </c>
      <c r="CD491" s="1149"/>
      <c r="CE491" s="1149"/>
      <c r="CF491" s="1150"/>
      <c r="CG491" s="1144" t="str">
        <f t="shared" ref="CG491" si="570">IF(SUM(CG473:CJ490)=0," ",SUM(CG473:CJ490))</f>
        <v xml:space="preserve"> </v>
      </c>
      <c r="CH491" s="1149"/>
      <c r="CI491" s="1149"/>
      <c r="CJ491" s="1149"/>
      <c r="CK491" s="1151" t="str">
        <f t="shared" ref="CK491" si="571">IF(SUM(CK473:CN490)=0," ",SUM(CK473:CN490))</f>
        <v xml:space="preserve"> </v>
      </c>
      <c r="CL491" s="1149"/>
      <c r="CM491" s="1149"/>
      <c r="CN491" s="1149"/>
      <c r="CO491" s="1145" t="str">
        <f t="shared" ref="CO491" si="572">IF(SUM(CO473:CQ490)=0," ",SUM(CO473:CQ490))</f>
        <v xml:space="preserve"> </v>
      </c>
      <c r="CP491" s="1152"/>
      <c r="CQ491" s="1153"/>
      <c r="CR491" s="1145" t="str">
        <f t="shared" ref="CR491" si="573">IF(SUM(CR473:CT490)=0," ",SUM(CR473:CT490))</f>
        <v xml:space="preserve"> </v>
      </c>
      <c r="CS491" s="1152"/>
      <c r="CT491" s="1152"/>
      <c r="CU491" s="643"/>
      <c r="CV491" s="248"/>
      <c r="CW491" s="212"/>
      <c r="CX491" s="637"/>
      <c r="CY491" s="1218" t="str">
        <f>IF('FRONT PAGE'!$A$1="www.fly-logics.com","PIC",0)</f>
        <v>PIC</v>
      </c>
      <c r="CZ491" s="1225"/>
      <c r="DA491" s="1225"/>
      <c r="DB491" s="1225"/>
      <c r="DC491" s="1226"/>
      <c r="DD491" s="1129" t="str">
        <f>IF(SUMIFS(LOGBOOK!$Y$5:$Y$1036129,LOGBOOK!$D$5:$D$1036129,DB473,LOGBOOK!$AN$5:$AN$1036129,DR473,LOGBOOK!$E$5:$E$1036129,DH473)=0," ",SUMIFS(LOGBOOK!$Y$5:$Y$1036129,LOGBOOK!$D$5:$D$1036129,DB473,LOGBOOK!$AN$5:$AN$1036129,DR473,LOGBOOK!$E$5:$E$1036129,DH473))</f>
        <v xml:space="preserve"> </v>
      </c>
      <c r="DE491" s="1130" t="str">
        <f t="shared" ref="DE491" si="574">DD491</f>
        <v xml:space="preserve"> </v>
      </c>
      <c r="DF491" s="1130"/>
      <c r="DG491" s="1130"/>
      <c r="DH491" s="1130"/>
      <c r="DI491" s="1130"/>
      <c r="DJ491" s="624"/>
      <c r="DK491" s="1220" t="str">
        <f>IF('FRONT PAGE'!$A$1="www.fly-logics.com","DAY",0)</f>
        <v>DAY</v>
      </c>
      <c r="DL491" s="1225"/>
      <c r="DM491" s="1225"/>
      <c r="DN491" s="1225"/>
      <c r="DO491" s="1226"/>
      <c r="DP491" s="1127" t="str">
        <f>IF(SUMIFS(LOGBOOK!$AE$5:$AE$1036129,LOGBOOK!$D$5:$D$1036129,DB473,LOGBOOK!$AN$5:$AN$1036129,DR473,LOGBOOK!$E$5:$E$1036129,DH473)=0," ",SUMIFS(LOGBOOK!$AE$5:$AE$1036129,LOGBOOK!$D$5:$D$1036129,DB473,LOGBOOK!$AN$5:$AN$1036129,DR473,LOGBOOK!$E$5:$E$1036129,DH473))</f>
        <v xml:space="preserve"> </v>
      </c>
      <c r="DQ491" s="1128" t="str">
        <f t="shared" ref="DQ491" si="575">DP491</f>
        <v xml:space="preserve"> </v>
      </c>
      <c r="DR491" s="1128"/>
      <c r="DS491" s="1128"/>
      <c r="DT491" s="1128"/>
      <c r="DU491" s="1128"/>
      <c r="DV491" s="15"/>
      <c r="DW491" s="1143" t="str">
        <f>IF('FRONT PAGE'!$A$1="www.fly-logics.com","TOTAL 1ST
SEMESTER",0)</f>
        <v>TOTAL 1ST
SEMESTER</v>
      </c>
      <c r="DX491" s="1148"/>
      <c r="DY491" s="1148"/>
      <c r="DZ491" s="1148"/>
      <c r="EA491" s="1148"/>
      <c r="EB491" s="1144" t="str">
        <f t="shared" ref="EB491" si="576">IF(SUM(EB473:EE490)=0," ",SUM(EB473:EE490))</f>
        <v xml:space="preserve"> </v>
      </c>
      <c r="EC491" s="1149"/>
      <c r="ED491" s="1149"/>
      <c r="EE491" s="1150"/>
      <c r="EF491" s="1144" t="str">
        <f t="shared" ref="EF491" si="577">IF(SUM(EF473:EI490)=0," ",SUM(EF473:EI490))</f>
        <v xml:space="preserve"> </v>
      </c>
      <c r="EG491" s="1149"/>
      <c r="EH491" s="1149"/>
      <c r="EI491" s="1149"/>
      <c r="EJ491" s="1151" t="str">
        <f t="shared" ref="EJ491" si="578">IF(SUM(EJ473:EM490)=0," ",SUM(EJ473:EM490))</f>
        <v xml:space="preserve"> </v>
      </c>
      <c r="EK491" s="1149"/>
      <c r="EL491" s="1149"/>
      <c r="EM491" s="1149"/>
      <c r="EN491" s="1145" t="str">
        <f t="shared" ref="EN491" si="579">IF(SUM(EN473:EP490)=0," ",SUM(EN473:EP490))</f>
        <v xml:space="preserve"> </v>
      </c>
      <c r="EO491" s="1152"/>
      <c r="EP491" s="1153"/>
      <c r="EQ491" s="1145" t="str">
        <f t="shared" ref="EQ491" si="580">IF(SUM(EQ473:ES490)=0," ",SUM(EQ473:ES490))</f>
        <v xml:space="preserve"> </v>
      </c>
      <c r="ER491" s="1152"/>
      <c r="ES491" s="1152"/>
      <c r="ET491" s="643"/>
      <c r="EU491" s="637"/>
      <c r="EV491" s="1218" t="str">
        <f>IF('FRONT PAGE'!$A$1="www.fly-logics.com","PIC",0)</f>
        <v>PIC</v>
      </c>
      <c r="EW491" s="1225"/>
      <c r="EX491" s="1225"/>
      <c r="EY491" s="1225"/>
      <c r="EZ491" s="1226"/>
      <c r="FA491" s="1129" t="str">
        <f>IF(SUMIFS(LOGBOOK!$Y$5:$Y$1036129,LOGBOOK!$D$5:$D$1036129,EY473,LOGBOOK!$AN$5:$AN$1036129,FO473,LOGBOOK!$E$5:$E$1036129,FE473)=0," ",SUMIFS(LOGBOOK!$Y$5:$Y$1036129,LOGBOOK!$D$5:$D$1036129,EY473,LOGBOOK!$AN$5:$AN$1036129,FO473,LOGBOOK!$E$5:$E$1036129,FE473))</f>
        <v xml:space="preserve"> </v>
      </c>
      <c r="FB491" s="1130" t="str">
        <f t="shared" ref="FB491" si="581">FA491</f>
        <v xml:space="preserve"> </v>
      </c>
      <c r="FC491" s="1130"/>
      <c r="FD491" s="1130"/>
      <c r="FE491" s="1130"/>
      <c r="FF491" s="1130"/>
      <c r="FG491" s="624"/>
      <c r="FH491" s="1220" t="str">
        <f>IF('FRONT PAGE'!$A$1="www.fly-logics.com","DAY",0)</f>
        <v>DAY</v>
      </c>
      <c r="FI491" s="1225"/>
      <c r="FJ491" s="1225"/>
      <c r="FK491" s="1225"/>
      <c r="FL491" s="1226"/>
      <c r="FM491" s="1127" t="str">
        <f>IF(SUMIFS(LOGBOOK!$AE$5:$AE$1036129,LOGBOOK!$D$5:$D$1036129,EY473,LOGBOOK!$AN$5:$AN$1036129,FO473,LOGBOOK!$E$5:$E$1036129,FE473)=0," ",SUMIFS(LOGBOOK!$AE$5:$AE$1036129,LOGBOOK!$D$5:$D$1036129,EY473,LOGBOOK!$AN$5:$AN$1036129,FO473,LOGBOOK!$E$5:$E$1036129,FE473))</f>
        <v xml:space="preserve"> </v>
      </c>
      <c r="FN491" s="1128" t="str">
        <f t="shared" ref="FN491" si="582">FM491</f>
        <v xml:space="preserve"> </v>
      </c>
      <c r="FO491" s="1128"/>
      <c r="FP491" s="1128"/>
      <c r="FQ491" s="1128"/>
      <c r="FR491" s="1128"/>
      <c r="FS491" s="15"/>
      <c r="FT491" s="1143" t="str">
        <f>IF('FRONT PAGE'!$A$1="www.fly-logics.com","TOTAL 1ST
SEMESTER",0)</f>
        <v>TOTAL 1ST
SEMESTER</v>
      </c>
      <c r="FU491" s="1148"/>
      <c r="FV491" s="1148"/>
      <c r="FW491" s="1148"/>
      <c r="FX491" s="1148"/>
      <c r="FY491" s="1144" t="str">
        <f t="shared" ref="FY491" si="583">IF(SUM(FY473:GB490)=0," ",SUM(FY473:GB490))</f>
        <v xml:space="preserve"> </v>
      </c>
      <c r="FZ491" s="1149"/>
      <c r="GA491" s="1149"/>
      <c r="GB491" s="1150"/>
      <c r="GC491" s="1144" t="str">
        <f t="shared" ref="GC491" si="584">IF(SUM(GC473:GF490)=0," ",SUM(GC473:GF490))</f>
        <v xml:space="preserve"> </v>
      </c>
      <c r="GD491" s="1149"/>
      <c r="GE491" s="1149"/>
      <c r="GF491" s="1149"/>
      <c r="GG491" s="1151" t="str">
        <f t="shared" ref="GG491" si="585">IF(SUM(GG473:GJ490)=0," ",SUM(GG473:GJ490))</f>
        <v xml:space="preserve"> </v>
      </c>
      <c r="GH491" s="1149"/>
      <c r="GI491" s="1149"/>
      <c r="GJ491" s="1149"/>
      <c r="GK491" s="1145" t="str">
        <f t="shared" ref="GK491" si="586">IF(SUM(GK473:GM490)=0," ",SUM(GK473:GM490))</f>
        <v xml:space="preserve"> </v>
      </c>
      <c r="GL491" s="1152"/>
      <c r="GM491" s="1153"/>
      <c r="GN491" s="1145" t="str">
        <f t="shared" ref="GN491" si="587">IF(SUM(GN473:GP490)=0," ",SUM(GN473:GP490))</f>
        <v xml:space="preserve"> </v>
      </c>
      <c r="GO491" s="1152"/>
      <c r="GP491" s="1152"/>
      <c r="GQ491" s="643"/>
      <c r="GR491" s="6"/>
    </row>
    <row r="492" spans="1:200" ht="8.85" customHeight="1" x14ac:dyDescent="0.25">
      <c r="A492" s="212"/>
      <c r="B492" s="637"/>
      <c r="C492" s="1225"/>
      <c r="D492" s="1225"/>
      <c r="E492" s="1225"/>
      <c r="F492" s="1225"/>
      <c r="G492" s="1226"/>
      <c r="H492" s="1129"/>
      <c r="I492" s="1130"/>
      <c r="J492" s="1130"/>
      <c r="K492" s="1130"/>
      <c r="L492" s="1130"/>
      <c r="M492" s="1130"/>
      <c r="N492" s="624"/>
      <c r="O492" s="1225"/>
      <c r="P492" s="1225"/>
      <c r="Q492" s="1225"/>
      <c r="R492" s="1225"/>
      <c r="S492" s="1226"/>
      <c r="T492" s="1127"/>
      <c r="U492" s="1128"/>
      <c r="V492" s="1128"/>
      <c r="W492" s="1128"/>
      <c r="X492" s="1128"/>
      <c r="Y492" s="1128"/>
      <c r="Z492" s="15"/>
      <c r="AA492" s="1148"/>
      <c r="AB492" s="1154"/>
      <c r="AC492" s="1154"/>
      <c r="AD492" s="1154"/>
      <c r="AE492" s="1148"/>
      <c r="AF492" s="1149"/>
      <c r="AG492" s="1155"/>
      <c r="AH492" s="1155"/>
      <c r="AI492" s="1150"/>
      <c r="AJ492" s="1149"/>
      <c r="AK492" s="1155"/>
      <c r="AL492" s="1155"/>
      <c r="AM492" s="1149"/>
      <c r="AN492" s="1156"/>
      <c r="AO492" s="1155"/>
      <c r="AP492" s="1155"/>
      <c r="AQ492" s="1149"/>
      <c r="AR492" s="1152"/>
      <c r="AS492" s="1157"/>
      <c r="AT492" s="1153"/>
      <c r="AU492" s="1152"/>
      <c r="AV492" s="1157"/>
      <c r="AW492" s="1152"/>
      <c r="AX492" s="643"/>
      <c r="AY492" s="637"/>
      <c r="AZ492" s="1225"/>
      <c r="BA492" s="1225"/>
      <c r="BB492" s="1225"/>
      <c r="BC492" s="1225"/>
      <c r="BD492" s="1226"/>
      <c r="BE492" s="1129"/>
      <c r="BF492" s="1130"/>
      <c r="BG492" s="1130"/>
      <c r="BH492" s="1130"/>
      <c r="BI492" s="1130"/>
      <c r="BJ492" s="1130"/>
      <c r="BK492" s="624"/>
      <c r="BL492" s="1225"/>
      <c r="BM492" s="1225"/>
      <c r="BN492" s="1225"/>
      <c r="BO492" s="1225"/>
      <c r="BP492" s="1226"/>
      <c r="BQ492" s="1127"/>
      <c r="BR492" s="1128"/>
      <c r="BS492" s="1128"/>
      <c r="BT492" s="1128"/>
      <c r="BU492" s="1128"/>
      <c r="BV492" s="1128"/>
      <c r="BW492" s="15"/>
      <c r="BX492" s="1148"/>
      <c r="BY492" s="1154"/>
      <c r="BZ492" s="1154"/>
      <c r="CA492" s="1154"/>
      <c r="CB492" s="1148"/>
      <c r="CC492" s="1149"/>
      <c r="CD492" s="1155"/>
      <c r="CE492" s="1155"/>
      <c r="CF492" s="1150"/>
      <c r="CG492" s="1149"/>
      <c r="CH492" s="1155"/>
      <c r="CI492" s="1155"/>
      <c r="CJ492" s="1149"/>
      <c r="CK492" s="1156"/>
      <c r="CL492" s="1155"/>
      <c r="CM492" s="1155"/>
      <c r="CN492" s="1149"/>
      <c r="CO492" s="1152"/>
      <c r="CP492" s="1157"/>
      <c r="CQ492" s="1153"/>
      <c r="CR492" s="1152"/>
      <c r="CS492" s="1157"/>
      <c r="CT492" s="1152"/>
      <c r="CU492" s="643"/>
      <c r="CV492" s="248"/>
      <c r="CW492" s="212"/>
      <c r="CX492" s="637"/>
      <c r="CY492" s="1225"/>
      <c r="CZ492" s="1225"/>
      <c r="DA492" s="1225"/>
      <c r="DB492" s="1225"/>
      <c r="DC492" s="1226"/>
      <c r="DD492" s="1129"/>
      <c r="DE492" s="1130"/>
      <c r="DF492" s="1130"/>
      <c r="DG492" s="1130"/>
      <c r="DH492" s="1130"/>
      <c r="DI492" s="1130"/>
      <c r="DJ492" s="624"/>
      <c r="DK492" s="1225"/>
      <c r="DL492" s="1225"/>
      <c r="DM492" s="1225"/>
      <c r="DN492" s="1225"/>
      <c r="DO492" s="1226"/>
      <c r="DP492" s="1127"/>
      <c r="DQ492" s="1128"/>
      <c r="DR492" s="1128"/>
      <c r="DS492" s="1128"/>
      <c r="DT492" s="1128"/>
      <c r="DU492" s="1128"/>
      <c r="DV492" s="15"/>
      <c r="DW492" s="1148"/>
      <c r="DX492" s="1154"/>
      <c r="DY492" s="1154"/>
      <c r="DZ492" s="1154"/>
      <c r="EA492" s="1148"/>
      <c r="EB492" s="1149"/>
      <c r="EC492" s="1155"/>
      <c r="ED492" s="1155"/>
      <c r="EE492" s="1150"/>
      <c r="EF492" s="1149"/>
      <c r="EG492" s="1155"/>
      <c r="EH492" s="1155"/>
      <c r="EI492" s="1149"/>
      <c r="EJ492" s="1156"/>
      <c r="EK492" s="1155"/>
      <c r="EL492" s="1155"/>
      <c r="EM492" s="1149"/>
      <c r="EN492" s="1152"/>
      <c r="EO492" s="1157"/>
      <c r="EP492" s="1153"/>
      <c r="EQ492" s="1152"/>
      <c r="ER492" s="1157"/>
      <c r="ES492" s="1152"/>
      <c r="ET492" s="643"/>
      <c r="EU492" s="637"/>
      <c r="EV492" s="1225"/>
      <c r="EW492" s="1225"/>
      <c r="EX492" s="1225"/>
      <c r="EY492" s="1225"/>
      <c r="EZ492" s="1226"/>
      <c r="FA492" s="1129"/>
      <c r="FB492" s="1130"/>
      <c r="FC492" s="1130"/>
      <c r="FD492" s="1130"/>
      <c r="FE492" s="1130"/>
      <c r="FF492" s="1130"/>
      <c r="FG492" s="624"/>
      <c r="FH492" s="1225"/>
      <c r="FI492" s="1225"/>
      <c r="FJ492" s="1225"/>
      <c r="FK492" s="1225"/>
      <c r="FL492" s="1226"/>
      <c r="FM492" s="1127"/>
      <c r="FN492" s="1128"/>
      <c r="FO492" s="1128"/>
      <c r="FP492" s="1128"/>
      <c r="FQ492" s="1128"/>
      <c r="FR492" s="1128"/>
      <c r="FS492" s="15"/>
      <c r="FT492" s="1148"/>
      <c r="FU492" s="1154"/>
      <c r="FV492" s="1154"/>
      <c r="FW492" s="1154"/>
      <c r="FX492" s="1148"/>
      <c r="FY492" s="1149"/>
      <c r="FZ492" s="1155"/>
      <c r="GA492" s="1155"/>
      <c r="GB492" s="1150"/>
      <c r="GC492" s="1149"/>
      <c r="GD492" s="1155"/>
      <c r="GE492" s="1155"/>
      <c r="GF492" s="1149"/>
      <c r="GG492" s="1156"/>
      <c r="GH492" s="1155"/>
      <c r="GI492" s="1155"/>
      <c r="GJ492" s="1149"/>
      <c r="GK492" s="1152"/>
      <c r="GL492" s="1157"/>
      <c r="GM492" s="1153"/>
      <c r="GN492" s="1152"/>
      <c r="GO492" s="1157"/>
      <c r="GP492" s="1152"/>
      <c r="GQ492" s="643"/>
      <c r="GR492" s="6"/>
    </row>
    <row r="493" spans="1:200" ht="3" customHeight="1" x14ac:dyDescent="0.25">
      <c r="A493" s="212"/>
      <c r="B493" s="637"/>
      <c r="C493" s="624"/>
      <c r="D493" s="624"/>
      <c r="E493" s="624"/>
      <c r="F493" s="624"/>
      <c r="G493" s="624"/>
      <c r="H493" s="624"/>
      <c r="I493" s="624"/>
      <c r="J493" s="624"/>
      <c r="K493" s="624"/>
      <c r="L493" s="624"/>
      <c r="M493" s="624"/>
      <c r="N493" s="624"/>
      <c r="O493" s="624"/>
      <c r="P493" s="624"/>
      <c r="Q493" s="624"/>
      <c r="R493" s="624"/>
      <c r="S493" s="624"/>
      <c r="T493" s="624"/>
      <c r="U493" s="624"/>
      <c r="V493" s="624"/>
      <c r="W493" s="624"/>
      <c r="X493" s="624"/>
      <c r="Y493" s="624"/>
      <c r="Z493" s="15"/>
      <c r="AA493" s="1148"/>
      <c r="AB493" s="1154"/>
      <c r="AC493" s="1154"/>
      <c r="AD493" s="1154"/>
      <c r="AE493" s="1148"/>
      <c r="AF493" s="1149"/>
      <c r="AG493" s="1155"/>
      <c r="AH493" s="1155"/>
      <c r="AI493" s="1150"/>
      <c r="AJ493" s="1149"/>
      <c r="AK493" s="1155"/>
      <c r="AL493" s="1155"/>
      <c r="AM493" s="1149"/>
      <c r="AN493" s="1156"/>
      <c r="AO493" s="1155"/>
      <c r="AP493" s="1155"/>
      <c r="AQ493" s="1149"/>
      <c r="AR493" s="1152"/>
      <c r="AS493" s="1157"/>
      <c r="AT493" s="1153"/>
      <c r="AU493" s="1152"/>
      <c r="AV493" s="1157"/>
      <c r="AW493" s="1152"/>
      <c r="AX493" s="643"/>
      <c r="AY493" s="637"/>
      <c r="AZ493" s="624"/>
      <c r="BA493" s="624"/>
      <c r="BB493" s="624"/>
      <c r="BC493" s="624"/>
      <c r="BD493" s="624"/>
      <c r="BE493" s="624"/>
      <c r="BF493" s="624"/>
      <c r="BG493" s="624"/>
      <c r="BH493" s="624"/>
      <c r="BI493" s="624"/>
      <c r="BJ493" s="624"/>
      <c r="BK493" s="624"/>
      <c r="BL493" s="624"/>
      <c r="BM493" s="624"/>
      <c r="BN493" s="624"/>
      <c r="BO493" s="624"/>
      <c r="BP493" s="624"/>
      <c r="BQ493" s="624"/>
      <c r="BR493" s="624"/>
      <c r="BS493" s="624"/>
      <c r="BT493" s="624"/>
      <c r="BU493" s="624"/>
      <c r="BV493" s="624"/>
      <c r="BW493" s="15"/>
      <c r="BX493" s="1148"/>
      <c r="BY493" s="1154"/>
      <c r="BZ493" s="1154"/>
      <c r="CA493" s="1154"/>
      <c r="CB493" s="1148"/>
      <c r="CC493" s="1149"/>
      <c r="CD493" s="1155"/>
      <c r="CE493" s="1155"/>
      <c r="CF493" s="1150"/>
      <c r="CG493" s="1149"/>
      <c r="CH493" s="1155"/>
      <c r="CI493" s="1155"/>
      <c r="CJ493" s="1149"/>
      <c r="CK493" s="1156"/>
      <c r="CL493" s="1155"/>
      <c r="CM493" s="1155"/>
      <c r="CN493" s="1149"/>
      <c r="CO493" s="1152"/>
      <c r="CP493" s="1157"/>
      <c r="CQ493" s="1153"/>
      <c r="CR493" s="1152"/>
      <c r="CS493" s="1157"/>
      <c r="CT493" s="1152"/>
      <c r="CU493" s="643"/>
      <c r="CV493" s="248"/>
      <c r="CW493" s="212"/>
      <c r="CX493" s="637"/>
      <c r="CY493" s="624"/>
      <c r="CZ493" s="624"/>
      <c r="DA493" s="624"/>
      <c r="DB493" s="624"/>
      <c r="DC493" s="624"/>
      <c r="DD493" s="624"/>
      <c r="DE493" s="624"/>
      <c r="DF493" s="624"/>
      <c r="DG493" s="624"/>
      <c r="DH493" s="624"/>
      <c r="DI493" s="624"/>
      <c r="DJ493" s="624"/>
      <c r="DK493" s="624"/>
      <c r="DL493" s="624"/>
      <c r="DM493" s="624"/>
      <c r="DN493" s="624"/>
      <c r="DO493" s="624"/>
      <c r="DP493" s="624"/>
      <c r="DQ493" s="624"/>
      <c r="DR493" s="624"/>
      <c r="DS493" s="624"/>
      <c r="DT493" s="624"/>
      <c r="DU493" s="624"/>
      <c r="DV493" s="15"/>
      <c r="DW493" s="1148"/>
      <c r="DX493" s="1154"/>
      <c r="DY493" s="1154"/>
      <c r="DZ493" s="1154"/>
      <c r="EA493" s="1148"/>
      <c r="EB493" s="1149"/>
      <c r="EC493" s="1155"/>
      <c r="ED493" s="1155"/>
      <c r="EE493" s="1150"/>
      <c r="EF493" s="1149"/>
      <c r="EG493" s="1155"/>
      <c r="EH493" s="1155"/>
      <c r="EI493" s="1149"/>
      <c r="EJ493" s="1156"/>
      <c r="EK493" s="1155"/>
      <c r="EL493" s="1155"/>
      <c r="EM493" s="1149"/>
      <c r="EN493" s="1152"/>
      <c r="EO493" s="1157"/>
      <c r="EP493" s="1153"/>
      <c r="EQ493" s="1152"/>
      <c r="ER493" s="1157"/>
      <c r="ES493" s="1152"/>
      <c r="ET493" s="643"/>
      <c r="EU493" s="637"/>
      <c r="EV493" s="624"/>
      <c r="EW493" s="624"/>
      <c r="EX493" s="624"/>
      <c r="EY493" s="624"/>
      <c r="EZ493" s="624"/>
      <c r="FA493" s="624"/>
      <c r="FB493" s="624"/>
      <c r="FC493" s="624"/>
      <c r="FD493" s="624"/>
      <c r="FE493" s="624"/>
      <c r="FF493" s="624"/>
      <c r="FG493" s="624"/>
      <c r="FH493" s="624"/>
      <c r="FI493" s="624"/>
      <c r="FJ493" s="624"/>
      <c r="FK493" s="624"/>
      <c r="FL493" s="624"/>
      <c r="FM493" s="624"/>
      <c r="FN493" s="624"/>
      <c r="FO493" s="624"/>
      <c r="FP493" s="624"/>
      <c r="FQ493" s="624"/>
      <c r="FR493" s="624"/>
      <c r="FS493" s="15"/>
      <c r="FT493" s="1148"/>
      <c r="FU493" s="1154"/>
      <c r="FV493" s="1154"/>
      <c r="FW493" s="1154"/>
      <c r="FX493" s="1148"/>
      <c r="FY493" s="1149"/>
      <c r="FZ493" s="1155"/>
      <c r="GA493" s="1155"/>
      <c r="GB493" s="1150"/>
      <c r="GC493" s="1149"/>
      <c r="GD493" s="1155"/>
      <c r="GE493" s="1155"/>
      <c r="GF493" s="1149"/>
      <c r="GG493" s="1156"/>
      <c r="GH493" s="1155"/>
      <c r="GI493" s="1155"/>
      <c r="GJ493" s="1149"/>
      <c r="GK493" s="1152"/>
      <c r="GL493" s="1157"/>
      <c r="GM493" s="1153"/>
      <c r="GN493" s="1152"/>
      <c r="GO493" s="1157"/>
      <c r="GP493" s="1152"/>
      <c r="GQ493" s="643"/>
      <c r="GR493" s="6"/>
    </row>
    <row r="494" spans="1:200" ht="11.25" customHeight="1" x14ac:dyDescent="0.25">
      <c r="A494" s="212"/>
      <c r="B494" s="637"/>
      <c r="C494" s="1218" t="str">
        <f>IF('FRONT PAGE'!$A$1="www.fly-logics.com","SIC",0)</f>
        <v>SIC</v>
      </c>
      <c r="D494" s="1225"/>
      <c r="E494" s="1225"/>
      <c r="F494" s="1225"/>
      <c r="G494" s="1226"/>
      <c r="H494" s="1129" t="str">
        <f>IF(SUMIFS(LOGBOOK!$Z$5:$Z$1036129,LOGBOOK!$D$5:$D$1036129,F473,LOGBOOK!$AN$5:$AN$1036129,V473,LOGBOOK!$E$5:$E$1036129,L473)=0," ",SUMIFS(LOGBOOK!$Z$5:$Z$1036129,LOGBOOK!$D$5:$D$1036129,F473,LOGBOOK!$AN$5:$AN$1036129,V473,LOGBOOK!$E$5:$E$1036129,L473))</f>
        <v xml:space="preserve"> </v>
      </c>
      <c r="I494" s="1130" t="str">
        <f t="shared" ref="I494" si="588">H494</f>
        <v xml:space="preserve"> </v>
      </c>
      <c r="J494" s="1130"/>
      <c r="K494" s="1130"/>
      <c r="L494" s="1130"/>
      <c r="M494" s="1130"/>
      <c r="N494" s="624"/>
      <c r="O494" s="1220" t="str">
        <f>IF('FRONT PAGE'!$A$1="www.fly-logics.com","NIGHT",0)</f>
        <v>NIGHT</v>
      </c>
      <c r="P494" s="1225"/>
      <c r="Q494" s="1225"/>
      <c r="R494" s="1225"/>
      <c r="S494" s="1226"/>
      <c r="T494" s="1127" t="str">
        <f>IF(SUMIFS(LOGBOOK!$AF$5:$AF$1036129,LOGBOOK!$D$5:$D$1036129,F473,LOGBOOK!$AN$5:$AN$1036129,V473,LOGBOOK!$E$5:$E$1036129,L473)=0," ",SUMIFS(LOGBOOK!$AF$5:$AF$1036129,LOGBOOK!$D$5:$D$1036129,F473,LOGBOOK!$AN$5:$AN$1036129,V473,LOGBOOK!$E$5:$E$1036129,L473))</f>
        <v xml:space="preserve"> </v>
      </c>
      <c r="U494" s="1128" t="str">
        <f t="shared" ref="U494" si="589">T494</f>
        <v xml:space="preserve"> </v>
      </c>
      <c r="V494" s="1128"/>
      <c r="W494" s="1128"/>
      <c r="X494" s="1128"/>
      <c r="Y494" s="1128"/>
      <c r="Z494" s="15"/>
      <c r="AA494" s="1148"/>
      <c r="AB494" s="1148"/>
      <c r="AC494" s="1148"/>
      <c r="AD494" s="1148"/>
      <c r="AE494" s="1148"/>
      <c r="AF494" s="1149"/>
      <c r="AG494" s="1149"/>
      <c r="AH494" s="1149"/>
      <c r="AI494" s="1150"/>
      <c r="AJ494" s="1149"/>
      <c r="AK494" s="1149"/>
      <c r="AL494" s="1149"/>
      <c r="AM494" s="1149"/>
      <c r="AN494" s="1156"/>
      <c r="AO494" s="1149"/>
      <c r="AP494" s="1149"/>
      <c r="AQ494" s="1149"/>
      <c r="AR494" s="1152"/>
      <c r="AS494" s="1152"/>
      <c r="AT494" s="1153"/>
      <c r="AU494" s="1152"/>
      <c r="AV494" s="1152"/>
      <c r="AW494" s="1152"/>
      <c r="AX494" s="643"/>
      <c r="AY494" s="637"/>
      <c r="AZ494" s="1218" t="str">
        <f>IF('FRONT PAGE'!$A$1="www.fly-logics.com","SIC",0)</f>
        <v>SIC</v>
      </c>
      <c r="BA494" s="1225"/>
      <c r="BB494" s="1225"/>
      <c r="BC494" s="1225"/>
      <c r="BD494" s="1226"/>
      <c r="BE494" s="1129" t="str">
        <f>IF(SUMIFS(LOGBOOK!$Z$5:$Z$1036129,LOGBOOK!$D$5:$D$1036129,BC473,LOGBOOK!$AN$5:$AN$1036129,BS473,LOGBOOK!$E$5:$E$1036129,BI473)=0," ",SUMIFS(LOGBOOK!$Z$5:$Z$1036129,LOGBOOK!$D$5:$D$1036129,BC473,LOGBOOK!$AN$5:$AN$1036129,BS473,LOGBOOK!$E$5:$E$1036129,BI473))</f>
        <v xml:space="preserve"> </v>
      </c>
      <c r="BF494" s="1130" t="str">
        <f t="shared" ref="BF494" si="590">BE494</f>
        <v xml:space="preserve"> </v>
      </c>
      <c r="BG494" s="1130"/>
      <c r="BH494" s="1130"/>
      <c r="BI494" s="1130"/>
      <c r="BJ494" s="1130"/>
      <c r="BK494" s="624"/>
      <c r="BL494" s="1220" t="str">
        <f>IF('FRONT PAGE'!$A$1="www.fly-logics.com","NIGHT",0)</f>
        <v>NIGHT</v>
      </c>
      <c r="BM494" s="1225"/>
      <c r="BN494" s="1225"/>
      <c r="BO494" s="1225"/>
      <c r="BP494" s="1226"/>
      <c r="BQ494" s="1127" t="str">
        <f>IF(SUMIFS(LOGBOOK!$AF$5:$AF$1036129,LOGBOOK!$D$5:$D$1036129,BC473,LOGBOOK!$AN$5:$AN$1036129,BS473,LOGBOOK!$E$5:$E$1036129,BI473)=0," ",SUMIFS(LOGBOOK!$AF$5:$AF$1036129,LOGBOOK!$D$5:$D$1036129,BC473,LOGBOOK!$AN$5:$AN$1036129,BS473,LOGBOOK!$E$5:$E$1036129,BI473))</f>
        <v xml:space="preserve"> </v>
      </c>
      <c r="BR494" s="1128" t="str">
        <f t="shared" ref="BR494" si="591">BQ494</f>
        <v xml:space="preserve"> </v>
      </c>
      <c r="BS494" s="1128"/>
      <c r="BT494" s="1128"/>
      <c r="BU494" s="1128"/>
      <c r="BV494" s="1128"/>
      <c r="BW494" s="15"/>
      <c r="BX494" s="1148"/>
      <c r="BY494" s="1148"/>
      <c r="BZ494" s="1148"/>
      <c r="CA494" s="1148"/>
      <c r="CB494" s="1148"/>
      <c r="CC494" s="1149"/>
      <c r="CD494" s="1149"/>
      <c r="CE494" s="1149"/>
      <c r="CF494" s="1150"/>
      <c r="CG494" s="1149"/>
      <c r="CH494" s="1149"/>
      <c r="CI494" s="1149"/>
      <c r="CJ494" s="1149"/>
      <c r="CK494" s="1156"/>
      <c r="CL494" s="1149"/>
      <c r="CM494" s="1149"/>
      <c r="CN494" s="1149"/>
      <c r="CO494" s="1152"/>
      <c r="CP494" s="1152"/>
      <c r="CQ494" s="1153"/>
      <c r="CR494" s="1152"/>
      <c r="CS494" s="1152"/>
      <c r="CT494" s="1152"/>
      <c r="CU494" s="643"/>
      <c r="CV494" s="248"/>
      <c r="CW494" s="212"/>
      <c r="CX494" s="637"/>
      <c r="CY494" s="1218" t="str">
        <f>IF('FRONT PAGE'!$A$1="www.fly-logics.com","SIC",0)</f>
        <v>SIC</v>
      </c>
      <c r="CZ494" s="1225"/>
      <c r="DA494" s="1225"/>
      <c r="DB494" s="1225"/>
      <c r="DC494" s="1226"/>
      <c r="DD494" s="1129" t="str">
        <f>IF(SUMIFS(LOGBOOK!$Z$5:$Z$1036129,LOGBOOK!$D$5:$D$1036129,DB473,LOGBOOK!$AN$5:$AN$1036129,DR473,LOGBOOK!$E$5:$E$1036129,DH473)=0," ",SUMIFS(LOGBOOK!$Z$5:$Z$1036129,LOGBOOK!$D$5:$D$1036129,DB473,LOGBOOK!$AN$5:$AN$1036129,DR473,LOGBOOK!$E$5:$E$1036129,DH473))</f>
        <v xml:space="preserve"> </v>
      </c>
      <c r="DE494" s="1130" t="str">
        <f t="shared" ref="DE494" si="592">DD494</f>
        <v xml:space="preserve"> </v>
      </c>
      <c r="DF494" s="1130"/>
      <c r="DG494" s="1130"/>
      <c r="DH494" s="1130"/>
      <c r="DI494" s="1130"/>
      <c r="DJ494" s="624"/>
      <c r="DK494" s="1220" t="str">
        <f>IF('FRONT PAGE'!$A$1="www.fly-logics.com","NIGHT",0)</f>
        <v>NIGHT</v>
      </c>
      <c r="DL494" s="1225"/>
      <c r="DM494" s="1225"/>
      <c r="DN494" s="1225"/>
      <c r="DO494" s="1226"/>
      <c r="DP494" s="1127" t="str">
        <f>IF(SUMIFS(LOGBOOK!$AF$5:$AF$1036129,LOGBOOK!$D$5:$D$1036129,DB473,LOGBOOK!$AN$5:$AN$1036129,DR473,LOGBOOK!$E$5:$E$1036129,DH473)=0," ",SUMIFS(LOGBOOK!$AF$5:$AF$1036129,LOGBOOK!$D$5:$D$1036129,DB473,LOGBOOK!$AN$5:$AN$1036129,DR473,LOGBOOK!$E$5:$E$1036129,DH473))</f>
        <v xml:space="preserve"> </v>
      </c>
      <c r="DQ494" s="1128" t="str">
        <f t="shared" ref="DQ494" si="593">DP494</f>
        <v xml:space="preserve"> </v>
      </c>
      <c r="DR494" s="1128"/>
      <c r="DS494" s="1128"/>
      <c r="DT494" s="1128"/>
      <c r="DU494" s="1128"/>
      <c r="DV494" s="15"/>
      <c r="DW494" s="1148"/>
      <c r="DX494" s="1148"/>
      <c r="DY494" s="1148"/>
      <c r="DZ494" s="1148"/>
      <c r="EA494" s="1148"/>
      <c r="EB494" s="1149"/>
      <c r="EC494" s="1149"/>
      <c r="ED494" s="1149"/>
      <c r="EE494" s="1150"/>
      <c r="EF494" s="1149"/>
      <c r="EG494" s="1149"/>
      <c r="EH494" s="1149"/>
      <c r="EI494" s="1149"/>
      <c r="EJ494" s="1156"/>
      <c r="EK494" s="1149"/>
      <c r="EL494" s="1149"/>
      <c r="EM494" s="1149"/>
      <c r="EN494" s="1152"/>
      <c r="EO494" s="1152"/>
      <c r="EP494" s="1153"/>
      <c r="EQ494" s="1152"/>
      <c r="ER494" s="1152"/>
      <c r="ES494" s="1152"/>
      <c r="ET494" s="643"/>
      <c r="EU494" s="637"/>
      <c r="EV494" s="1218" t="str">
        <f>IF('FRONT PAGE'!$A$1="www.fly-logics.com","SIC",0)</f>
        <v>SIC</v>
      </c>
      <c r="EW494" s="1225"/>
      <c r="EX494" s="1225"/>
      <c r="EY494" s="1225"/>
      <c r="EZ494" s="1226"/>
      <c r="FA494" s="1129" t="str">
        <f>IF(SUMIFS(LOGBOOK!$Z$5:$Z$1036129,LOGBOOK!$D$5:$D$1036129,EY473,LOGBOOK!$AN$5:$AN$1036129,FO473,LOGBOOK!$E$5:$E$1036129,FE473)=0," ",SUMIFS(LOGBOOK!$Z$5:$Z$1036129,LOGBOOK!$D$5:$D$1036129,EY473,LOGBOOK!$AN$5:$AN$1036129,FO473,LOGBOOK!$E$5:$E$1036129,FE473))</f>
        <v xml:space="preserve"> </v>
      </c>
      <c r="FB494" s="1130" t="str">
        <f t="shared" ref="FB494" si="594">FA494</f>
        <v xml:space="preserve"> </v>
      </c>
      <c r="FC494" s="1130"/>
      <c r="FD494" s="1130"/>
      <c r="FE494" s="1130"/>
      <c r="FF494" s="1130"/>
      <c r="FG494" s="624"/>
      <c r="FH494" s="1220" t="str">
        <f>IF('FRONT PAGE'!$A$1="www.fly-logics.com","NIGHT",0)</f>
        <v>NIGHT</v>
      </c>
      <c r="FI494" s="1225"/>
      <c r="FJ494" s="1225"/>
      <c r="FK494" s="1225"/>
      <c r="FL494" s="1226"/>
      <c r="FM494" s="1127" t="str">
        <f>IF(SUMIFS(LOGBOOK!$AF$5:$AF$1036129,LOGBOOK!$D$5:$D$1036129,EY473,LOGBOOK!$AN$5:$AN$1036129,FO473,LOGBOOK!$E$5:$E$1036129,FE473)=0," ",SUMIFS(LOGBOOK!$AF$5:$AF$1036129,LOGBOOK!$D$5:$D$1036129,EY473,LOGBOOK!$AN$5:$AN$1036129,FO473,LOGBOOK!$E$5:$E$1036129,FE473))</f>
        <v xml:space="preserve"> </v>
      </c>
      <c r="FN494" s="1128" t="str">
        <f t="shared" ref="FN494" si="595">FM494</f>
        <v xml:space="preserve"> </v>
      </c>
      <c r="FO494" s="1128"/>
      <c r="FP494" s="1128"/>
      <c r="FQ494" s="1128"/>
      <c r="FR494" s="1128"/>
      <c r="FS494" s="15"/>
      <c r="FT494" s="1148"/>
      <c r="FU494" s="1148"/>
      <c r="FV494" s="1148"/>
      <c r="FW494" s="1148"/>
      <c r="FX494" s="1148"/>
      <c r="FY494" s="1149"/>
      <c r="FZ494" s="1149"/>
      <c r="GA494" s="1149"/>
      <c r="GB494" s="1150"/>
      <c r="GC494" s="1149"/>
      <c r="GD494" s="1149"/>
      <c r="GE494" s="1149"/>
      <c r="GF494" s="1149"/>
      <c r="GG494" s="1156"/>
      <c r="GH494" s="1149"/>
      <c r="GI494" s="1149"/>
      <c r="GJ494" s="1149"/>
      <c r="GK494" s="1152"/>
      <c r="GL494" s="1152"/>
      <c r="GM494" s="1153"/>
      <c r="GN494" s="1152"/>
      <c r="GO494" s="1152"/>
      <c r="GP494" s="1152"/>
      <c r="GQ494" s="643"/>
      <c r="GR494" s="6"/>
    </row>
    <row r="495" spans="1:200" ht="8.85" customHeight="1" x14ac:dyDescent="0.25">
      <c r="A495" s="212"/>
      <c r="B495" s="637"/>
      <c r="C495" s="1225"/>
      <c r="D495" s="1225"/>
      <c r="E495" s="1225"/>
      <c r="F495" s="1225"/>
      <c r="G495" s="1226"/>
      <c r="H495" s="1129"/>
      <c r="I495" s="1130"/>
      <c r="J495" s="1130"/>
      <c r="K495" s="1130"/>
      <c r="L495" s="1130"/>
      <c r="M495" s="1130"/>
      <c r="N495" s="624"/>
      <c r="O495" s="1225"/>
      <c r="P495" s="1225"/>
      <c r="Q495" s="1225"/>
      <c r="R495" s="1225"/>
      <c r="S495" s="1226"/>
      <c r="T495" s="1127"/>
      <c r="U495" s="1128"/>
      <c r="V495" s="1128"/>
      <c r="W495" s="1128"/>
      <c r="X495" s="1128"/>
      <c r="Y495" s="1128"/>
      <c r="Z495" s="15"/>
      <c r="AA495" s="629" t="str">
        <f>IF('FRONT PAGE'!$A$1="www.fly-logics.com","JUL",0)</f>
        <v>JUL</v>
      </c>
      <c r="AB495" s="631"/>
      <c r="AC495" s="631"/>
      <c r="AD495" s="631"/>
      <c r="AE495" s="631"/>
      <c r="AF495" s="630" t="str">
        <f>IF(SUMIFS(LOGBOOK!$Y$5:$Y$1036129,LOGBOOK!$D$5:$D$1036129,F473,LOGBOOK!$AN$5:$AN$1036129,V473,LOGBOOK!$E$5:$E$1036129,L473,LOGBOOK!$AM$5:$AM$1036129,"JUL")=0," ",SUMIFS(LOGBOOK!$Y$5:$Y$1036129,LOGBOOK!$D$5:$D$1036129,F473,LOGBOOK!$AN$5:$AN$1036129,V473,LOGBOOK!$E$5:$E$1036129,L473,LOGBOOK!$AM$5:$AM$1036129,"JUL"))</f>
        <v xml:space="preserve"> </v>
      </c>
      <c r="AG495" s="625"/>
      <c r="AH495" s="625"/>
      <c r="AI495" s="625"/>
      <c r="AJ495" s="650" t="str">
        <f>IF(SUMIFS(LOGBOOK!$Z$5:$Z$1036129,LOGBOOK!$D$5:$D$1036129,F473,LOGBOOK!$AN$5:$AN$1036129,V473,LOGBOOK!$E$5:$E$1036129,L473,LOGBOOK!$AM$5:$AM$1036129,"JUL")=0," ",SUMIFS(LOGBOOK!$Z$5:$Z$1036129,LOGBOOK!$D$5:$D$1036129,F473,LOGBOOK!$AN$5:$AN$1036129,V473,LOGBOOK!$E$5:$E$1036129,L473,LOGBOOK!$AM$5:$AM$1036129,"JUL"))</f>
        <v xml:space="preserve"> </v>
      </c>
      <c r="AK495" s="651"/>
      <c r="AL495" s="651"/>
      <c r="AM495" s="651"/>
      <c r="AN495" s="630" t="str">
        <f>IF(SUMIFS(LOGBOOK!$AA$5:$AA$1036129,LOGBOOK!$D$5:$D$1036129,F473,LOGBOOK!$AN$5:$AN$1036129,V473,LOGBOOK!$E$5:$E$1036129,L473,LOGBOOK!$AM$5:$AM$1036129,"JUL")=0," ",SUMIFS(LOGBOOK!$AA$5:$AA$1036129,LOGBOOK!$D$5:$D$1036129,F473,LOGBOOK!$AN$5:$AN$1036129,V473,LOGBOOK!$E$5:$E$1036129,L473,LOGBOOK!$AM$5:$AM$1036129,"JUL"))</f>
        <v xml:space="preserve"> </v>
      </c>
      <c r="AO495" s="625"/>
      <c r="AP495" s="625"/>
      <c r="AQ495" s="625"/>
      <c r="AR495" s="623" t="str">
        <f>IF(SUMIFS(LOGBOOK!$AE$5:$AE$1036129,LOGBOOK!$D$5:$D$1036129,F473,LOGBOOK!$AN$5:$AN$1036129,V473,LOGBOOK!$E$5:$E$1036129,L473,LOGBOOK!$AM$5:$AM$1036129,"JUL")=0," ",SUMIFS(LOGBOOK!$AC$5:$AC$1036129,LOGBOOK!$D$5:$D$1036129,F473,LOGBOOK!$AN$5:$AN$1036129,V473,LOGBOOK!$E$5:$E$1036129,L473,LOGBOOK!$AM$5:$AM$1036129,"JUL"))</f>
        <v xml:space="preserve"> </v>
      </c>
      <c r="AS495" s="623"/>
      <c r="AT495" s="623"/>
      <c r="AU495" s="641" t="str">
        <f>IF(SUMIFS(LOGBOOK!$AF$5:$AF$1036129,LOGBOOK!$D$5:$D$1036129,F473,LOGBOOK!$AN$5:$AN$1036129,V473,LOGBOOK!$E$5:$E$1036129,L473,LOGBOOK!$AM$5:$AM$1036129,"JUL")=0," ",SUMIFS(LOGBOOK!$AF$5:$AF$1036129,LOGBOOK!$D$5:$D$1036129,F473,LOGBOOK!$AN$5:$AN$1036129,V473,LOGBOOK!$E$5:$E$1036129,L473,LOGBOOK!$AM$5:$AM$1036129,"JUL"))</f>
        <v xml:space="preserve"> </v>
      </c>
      <c r="AV495" s="642"/>
      <c r="AW495" s="642"/>
      <c r="AX495" s="643"/>
      <c r="AY495" s="637"/>
      <c r="AZ495" s="1225"/>
      <c r="BA495" s="1225"/>
      <c r="BB495" s="1225"/>
      <c r="BC495" s="1225"/>
      <c r="BD495" s="1226"/>
      <c r="BE495" s="1129"/>
      <c r="BF495" s="1130"/>
      <c r="BG495" s="1130"/>
      <c r="BH495" s="1130"/>
      <c r="BI495" s="1130"/>
      <c r="BJ495" s="1130"/>
      <c r="BK495" s="624"/>
      <c r="BL495" s="1225"/>
      <c r="BM495" s="1225"/>
      <c r="BN495" s="1225"/>
      <c r="BO495" s="1225"/>
      <c r="BP495" s="1226"/>
      <c r="BQ495" s="1127"/>
      <c r="BR495" s="1128"/>
      <c r="BS495" s="1128"/>
      <c r="BT495" s="1128"/>
      <c r="BU495" s="1128"/>
      <c r="BV495" s="1128"/>
      <c r="BW495" s="15"/>
      <c r="BX495" s="629" t="str">
        <f>IF('FRONT PAGE'!$A$1="www.fly-logics.com","JUL",0)</f>
        <v>JUL</v>
      </c>
      <c r="BY495" s="631"/>
      <c r="BZ495" s="631"/>
      <c r="CA495" s="631"/>
      <c r="CB495" s="631"/>
      <c r="CC495" s="630" t="str">
        <f>IF(SUMIFS(LOGBOOK!$Y$5:$Y$1036129,LOGBOOK!$D$5:$D$1036129,BC473,LOGBOOK!$AN$5:$AN$1036129,BS473,LOGBOOK!$E$5:$E$1036129,BI473,LOGBOOK!$AM$5:$AM$1036129,"JUL")=0," ",SUMIFS(LOGBOOK!$Y$5:$Y$1036129,LOGBOOK!$D$5:$D$1036129,BC473,LOGBOOK!$AN$5:$AN$1036129,BS473,LOGBOOK!$E$5:$E$1036129,BI473,LOGBOOK!$AM$5:$AM$1036129,"JUL"))</f>
        <v xml:space="preserve"> </v>
      </c>
      <c r="CD495" s="625"/>
      <c r="CE495" s="625"/>
      <c r="CF495" s="625"/>
      <c r="CG495" s="650" t="str">
        <f>IF(SUMIFS(LOGBOOK!$Z$5:$Z$1036129,LOGBOOK!$D$5:$D$1036129,BC473,LOGBOOK!$AN$5:$AN$1036129,BS473,LOGBOOK!$E$5:$E$1036129,BI473,LOGBOOK!$AM$5:$AM$1036129,"JUL")=0," ",SUMIFS(LOGBOOK!$Z$5:$Z$1036129,LOGBOOK!$D$5:$D$1036129,BC473,LOGBOOK!$AN$5:$AN$1036129,BS473,LOGBOOK!$E$5:$E$1036129,BI473,LOGBOOK!$AM$5:$AM$1036129,"JUL"))</f>
        <v xml:space="preserve"> </v>
      </c>
      <c r="CH495" s="651"/>
      <c r="CI495" s="651"/>
      <c r="CJ495" s="651"/>
      <c r="CK495" s="630" t="str">
        <f>IF(SUMIFS(LOGBOOK!$AA$5:$AA$1036129,LOGBOOK!$D$5:$D$1036129,BC473,LOGBOOK!$AN$5:$AN$1036129,BS473,LOGBOOK!$E$5:$E$1036129,BI473,LOGBOOK!$AM$5:$AM$1036129,"JUL")=0," ",SUMIFS(LOGBOOK!$AA$5:$AA$1036129,LOGBOOK!$D$5:$D$1036129,BC473,LOGBOOK!$AN$5:$AN$1036129,BS473,LOGBOOK!$E$5:$E$1036129,BI473,LOGBOOK!$AM$5:$AM$1036129,"JUL"))</f>
        <v xml:space="preserve"> </v>
      </c>
      <c r="CL495" s="625"/>
      <c r="CM495" s="625"/>
      <c r="CN495" s="625"/>
      <c r="CO495" s="623" t="str">
        <f>IF(SUMIFS(LOGBOOK!$AE$5:$AE$1036129,LOGBOOK!$D$5:$D$1036129,BC473,LOGBOOK!$AN$5:$AN$1036129,BS473,LOGBOOK!$E$5:$E$1036129,BI473,LOGBOOK!$AM$5:$AM$1036129,"JUL")=0," ",SUMIFS(LOGBOOK!$AC$5:$AC$1036129,LOGBOOK!$D$5:$D$1036129,BC473,LOGBOOK!$AN$5:$AN$1036129,BS473,LOGBOOK!$E$5:$E$1036129,BI473,LOGBOOK!$AM$5:$AM$1036129,"JUL"))</f>
        <v xml:space="preserve"> </v>
      </c>
      <c r="CP495" s="623"/>
      <c r="CQ495" s="623"/>
      <c r="CR495" s="641" t="str">
        <f>IF(SUMIFS(LOGBOOK!$AF$5:$AF$1036129,LOGBOOK!$D$5:$D$1036129,BC473,LOGBOOK!$AN$5:$AN$1036129,BS473,LOGBOOK!$E$5:$E$1036129,BI473,LOGBOOK!$AM$5:$AM$1036129,"JUL")=0," ",SUMIFS(LOGBOOK!$AF$5:$AF$1036129,LOGBOOK!$D$5:$D$1036129,BC473,LOGBOOK!$AN$5:$AN$1036129,BS473,LOGBOOK!$E$5:$E$1036129,BI473,LOGBOOK!$AM$5:$AM$1036129,"JUL"))</f>
        <v xml:space="preserve"> </v>
      </c>
      <c r="CS495" s="642"/>
      <c r="CT495" s="642"/>
      <c r="CU495" s="643"/>
      <c r="CV495" s="247"/>
      <c r="CW495" s="212"/>
      <c r="CX495" s="637"/>
      <c r="CY495" s="1225"/>
      <c r="CZ495" s="1225"/>
      <c r="DA495" s="1225"/>
      <c r="DB495" s="1225"/>
      <c r="DC495" s="1226"/>
      <c r="DD495" s="1129"/>
      <c r="DE495" s="1130"/>
      <c r="DF495" s="1130"/>
      <c r="DG495" s="1130"/>
      <c r="DH495" s="1130"/>
      <c r="DI495" s="1130"/>
      <c r="DJ495" s="624"/>
      <c r="DK495" s="1225"/>
      <c r="DL495" s="1225"/>
      <c r="DM495" s="1225"/>
      <c r="DN495" s="1225"/>
      <c r="DO495" s="1226"/>
      <c r="DP495" s="1127"/>
      <c r="DQ495" s="1128"/>
      <c r="DR495" s="1128"/>
      <c r="DS495" s="1128"/>
      <c r="DT495" s="1128"/>
      <c r="DU495" s="1128"/>
      <c r="DV495" s="15"/>
      <c r="DW495" s="629" t="str">
        <f>IF('FRONT PAGE'!$A$1="www.fly-logics.com","JUL",0)</f>
        <v>JUL</v>
      </c>
      <c r="DX495" s="631"/>
      <c r="DY495" s="631"/>
      <c r="DZ495" s="631"/>
      <c r="EA495" s="631"/>
      <c r="EB495" s="630" t="str">
        <f>IF(SUMIFS(LOGBOOK!$Y$5:$Y$1036129,LOGBOOK!$D$5:$D$1036129,DB473,LOGBOOK!$AN$5:$AN$1036129,DR473,LOGBOOK!$E$5:$E$1036129,DH473,LOGBOOK!$AM$5:$AM$1036129,"JUL")=0," ",SUMIFS(LOGBOOK!$Y$5:$Y$1036129,LOGBOOK!$D$5:$D$1036129,DB473,LOGBOOK!$AN$5:$AN$1036129,DR473,LOGBOOK!$E$5:$E$1036129,DH473,LOGBOOK!$AM$5:$AM$1036129,"JUL"))</f>
        <v xml:space="preserve"> </v>
      </c>
      <c r="EC495" s="625"/>
      <c r="ED495" s="625"/>
      <c r="EE495" s="625"/>
      <c r="EF495" s="650" t="str">
        <f>IF(SUMIFS(LOGBOOK!$Z$5:$Z$1036129,LOGBOOK!$D$5:$D$1036129,DB473,LOGBOOK!$AN$5:$AN$1036129,DR473,LOGBOOK!$E$5:$E$1036129,DH473,LOGBOOK!$AM$5:$AM$1036129,"JUL")=0," ",SUMIFS(LOGBOOK!$Z$5:$Z$1036129,LOGBOOK!$D$5:$D$1036129,DB473,LOGBOOK!$AN$5:$AN$1036129,DR473,LOGBOOK!$E$5:$E$1036129,DH473,LOGBOOK!$AM$5:$AM$1036129,"JUL"))</f>
        <v xml:space="preserve"> </v>
      </c>
      <c r="EG495" s="651"/>
      <c r="EH495" s="651"/>
      <c r="EI495" s="651"/>
      <c r="EJ495" s="630" t="str">
        <f>IF(SUMIFS(LOGBOOK!$AA$5:$AA$1036129,LOGBOOK!$D$5:$D$1036129,DB473,LOGBOOK!$AN$5:$AN$1036129,DR473,LOGBOOK!$E$5:$E$1036129,DH473,LOGBOOK!$AM$5:$AM$1036129,"JUL")=0," ",SUMIFS(LOGBOOK!$AA$5:$AA$1036129,LOGBOOK!$D$5:$D$1036129,DB473,LOGBOOK!$AN$5:$AN$1036129,DR473,LOGBOOK!$E$5:$E$1036129,DH473,LOGBOOK!$AM$5:$AM$1036129,"JUL"))</f>
        <v xml:space="preserve"> </v>
      </c>
      <c r="EK495" s="625"/>
      <c r="EL495" s="625"/>
      <c r="EM495" s="625"/>
      <c r="EN495" s="623" t="str">
        <f>IF(SUMIFS(LOGBOOK!$AE$5:$AE$1036129,LOGBOOK!$D$5:$D$1036129,DB473,LOGBOOK!$AN$5:$AN$1036129,DR473,LOGBOOK!$E$5:$E$1036129,DH473,LOGBOOK!$AM$5:$AM$1036129,"JUL")=0," ",SUMIFS(LOGBOOK!$AC$5:$AC$1036129,LOGBOOK!$D$5:$D$1036129,DB473,LOGBOOK!$AN$5:$AN$1036129,DR473,LOGBOOK!$E$5:$E$1036129,DH473,LOGBOOK!$AM$5:$AM$1036129,"JUL"))</f>
        <v xml:space="preserve"> </v>
      </c>
      <c r="EO495" s="623"/>
      <c r="EP495" s="623"/>
      <c r="EQ495" s="641" t="str">
        <f>IF(SUMIFS(LOGBOOK!$AF$5:$AF$1036129,LOGBOOK!$D$5:$D$1036129,DB473,LOGBOOK!$AN$5:$AN$1036129,DR473,LOGBOOK!$E$5:$E$1036129,DH473,LOGBOOK!$AM$5:$AM$1036129,"JUL")=0," ",SUMIFS(LOGBOOK!$AF$5:$AF$1036129,LOGBOOK!$D$5:$D$1036129,DB473,LOGBOOK!$AN$5:$AN$1036129,DR473,LOGBOOK!$E$5:$E$1036129,DH473,LOGBOOK!$AM$5:$AM$1036129,"JUL"))</f>
        <v xml:space="preserve"> </v>
      </c>
      <c r="ER495" s="642"/>
      <c r="ES495" s="642"/>
      <c r="ET495" s="643"/>
      <c r="EU495" s="637"/>
      <c r="EV495" s="1225"/>
      <c r="EW495" s="1225"/>
      <c r="EX495" s="1225"/>
      <c r="EY495" s="1225"/>
      <c r="EZ495" s="1226"/>
      <c r="FA495" s="1129"/>
      <c r="FB495" s="1130"/>
      <c r="FC495" s="1130"/>
      <c r="FD495" s="1130"/>
      <c r="FE495" s="1130"/>
      <c r="FF495" s="1130"/>
      <c r="FG495" s="624"/>
      <c r="FH495" s="1225"/>
      <c r="FI495" s="1225"/>
      <c r="FJ495" s="1225"/>
      <c r="FK495" s="1225"/>
      <c r="FL495" s="1226"/>
      <c r="FM495" s="1127"/>
      <c r="FN495" s="1128"/>
      <c r="FO495" s="1128"/>
      <c r="FP495" s="1128"/>
      <c r="FQ495" s="1128"/>
      <c r="FR495" s="1128"/>
      <c r="FS495" s="15"/>
      <c r="FT495" s="629" t="str">
        <f>IF('FRONT PAGE'!$A$1="www.fly-logics.com","JUL",0)</f>
        <v>JUL</v>
      </c>
      <c r="FU495" s="631"/>
      <c r="FV495" s="631"/>
      <c r="FW495" s="631"/>
      <c r="FX495" s="631"/>
      <c r="FY495" s="630" t="str">
        <f>IF(SUMIFS(LOGBOOK!$Y$5:$Y$1036129,LOGBOOK!$D$5:$D$1036129,EY473,LOGBOOK!$AN$5:$AN$1036129,FO473,LOGBOOK!$E$5:$E$1036129,FE473,LOGBOOK!$AM$5:$AM$1036129,"JUL")=0," ",SUMIFS(LOGBOOK!$Y$5:$Y$1036129,LOGBOOK!$D$5:$D$1036129,EY473,LOGBOOK!$AN$5:$AN$1036129,FO473,LOGBOOK!$E$5:$E$1036129,FE473,LOGBOOK!$AM$5:$AM$1036129,"JUL"))</f>
        <v xml:space="preserve"> </v>
      </c>
      <c r="FZ495" s="625"/>
      <c r="GA495" s="625"/>
      <c r="GB495" s="625"/>
      <c r="GC495" s="650" t="str">
        <f>IF(SUMIFS(LOGBOOK!$Z$5:$Z$1036129,LOGBOOK!$D$5:$D$1036129,EY473,LOGBOOK!$AN$5:$AN$1036129,FO473,LOGBOOK!$E$5:$E$1036129,FE473,LOGBOOK!$AM$5:$AM$1036129,"JUL")=0," ",SUMIFS(LOGBOOK!$Z$5:$Z$1036129,LOGBOOK!$D$5:$D$1036129,EY473,LOGBOOK!$AN$5:$AN$1036129,FO473,LOGBOOK!$E$5:$E$1036129,FE473,LOGBOOK!$AM$5:$AM$1036129,"JUL"))</f>
        <v xml:space="preserve"> </v>
      </c>
      <c r="GD495" s="651"/>
      <c r="GE495" s="651"/>
      <c r="GF495" s="651"/>
      <c r="GG495" s="630" t="str">
        <f>IF(SUMIFS(LOGBOOK!$AA$5:$AA$1036129,LOGBOOK!$D$5:$D$1036129,EY473,LOGBOOK!$AN$5:$AN$1036129,FO473,LOGBOOK!$E$5:$E$1036129,FE473,LOGBOOK!$AM$5:$AM$1036129,"JUL")=0," ",SUMIFS(LOGBOOK!$AA$5:$AA$1036129,LOGBOOK!$D$5:$D$1036129,EY473,LOGBOOK!$AN$5:$AN$1036129,FO473,LOGBOOK!$E$5:$E$1036129,FE473,LOGBOOK!$AM$5:$AM$1036129,"JUL"))</f>
        <v xml:space="preserve"> </v>
      </c>
      <c r="GH495" s="625"/>
      <c r="GI495" s="625"/>
      <c r="GJ495" s="625"/>
      <c r="GK495" s="623" t="str">
        <f>IF(SUMIFS(LOGBOOK!$AE$5:$AE$1036129,LOGBOOK!$D$5:$D$1036129,EY473,LOGBOOK!$AN$5:$AN$1036129,FO473,LOGBOOK!$E$5:$E$1036129,FE473,LOGBOOK!$AM$5:$AM$1036129,"JUL")=0," ",SUMIFS(LOGBOOK!$AC$5:$AC$1036129,LOGBOOK!$D$5:$D$1036129,EY473,LOGBOOK!$AN$5:$AN$1036129,FO473,LOGBOOK!$E$5:$E$1036129,FE473,LOGBOOK!$AM$5:$AM$1036129,"JUL"))</f>
        <v xml:space="preserve"> </v>
      </c>
      <c r="GL495" s="623"/>
      <c r="GM495" s="623"/>
      <c r="GN495" s="641" t="str">
        <f>IF(SUMIFS(LOGBOOK!$AF$5:$AF$1036129,LOGBOOK!$D$5:$D$1036129,EY473,LOGBOOK!$AN$5:$AN$1036129,FO473,LOGBOOK!$E$5:$E$1036129,FE473,LOGBOOK!$AM$5:$AM$1036129,"JUL")=0," ",SUMIFS(LOGBOOK!$AF$5:$AF$1036129,LOGBOOK!$D$5:$D$1036129,EY473,LOGBOOK!$AN$5:$AN$1036129,FO473,LOGBOOK!$E$5:$E$1036129,FE473,LOGBOOK!$AM$5:$AM$1036129,"JUL"))</f>
        <v xml:space="preserve"> </v>
      </c>
      <c r="GO495" s="642"/>
      <c r="GP495" s="642"/>
      <c r="GQ495" s="643"/>
      <c r="GR495" s="6"/>
    </row>
    <row r="496" spans="1:200" ht="3" customHeight="1" x14ac:dyDescent="0.25">
      <c r="A496" s="212"/>
      <c r="B496" s="637"/>
      <c r="C496" s="624"/>
      <c r="D496" s="624"/>
      <c r="E496" s="624"/>
      <c r="F496" s="624"/>
      <c r="G496" s="624"/>
      <c r="H496" s="624"/>
      <c r="I496" s="624"/>
      <c r="J496" s="624"/>
      <c r="K496" s="624"/>
      <c r="L496" s="624"/>
      <c r="M496" s="624"/>
      <c r="N496" s="624"/>
      <c r="O496" s="624"/>
      <c r="P496" s="624"/>
      <c r="Q496" s="624"/>
      <c r="R496" s="624"/>
      <c r="S496" s="624"/>
      <c r="T496" s="624"/>
      <c r="U496" s="624"/>
      <c r="V496" s="624"/>
      <c r="W496" s="624"/>
      <c r="X496" s="624"/>
      <c r="Y496" s="624"/>
      <c r="Z496" s="15"/>
      <c r="AA496" s="631"/>
      <c r="AB496" s="631"/>
      <c r="AC496" s="631"/>
      <c r="AD496" s="631"/>
      <c r="AE496" s="631"/>
      <c r="AF496" s="625"/>
      <c r="AG496" s="632"/>
      <c r="AH496" s="632"/>
      <c r="AI496" s="625"/>
      <c r="AJ496" s="625"/>
      <c r="AK496" s="632"/>
      <c r="AL496" s="632"/>
      <c r="AM496" s="625"/>
      <c r="AN496" s="625"/>
      <c r="AO496" s="632"/>
      <c r="AP496" s="632"/>
      <c r="AQ496" s="625"/>
      <c r="AR496" s="623"/>
      <c r="AS496" s="623"/>
      <c r="AT496" s="623"/>
      <c r="AU496" s="633"/>
      <c r="AV496" s="634"/>
      <c r="AW496" s="633"/>
      <c r="AX496" s="643"/>
      <c r="AY496" s="637"/>
      <c r="AZ496" s="624"/>
      <c r="BA496" s="624"/>
      <c r="BB496" s="624"/>
      <c r="BC496" s="624"/>
      <c r="BD496" s="624"/>
      <c r="BE496" s="624"/>
      <c r="BF496" s="624"/>
      <c r="BG496" s="624"/>
      <c r="BH496" s="624"/>
      <c r="BI496" s="624"/>
      <c r="BJ496" s="624"/>
      <c r="BK496" s="624"/>
      <c r="BL496" s="624"/>
      <c r="BM496" s="624"/>
      <c r="BN496" s="624"/>
      <c r="BO496" s="624"/>
      <c r="BP496" s="624"/>
      <c r="BQ496" s="624"/>
      <c r="BR496" s="624"/>
      <c r="BS496" s="624"/>
      <c r="BT496" s="624"/>
      <c r="BU496" s="624"/>
      <c r="BV496" s="624"/>
      <c r="BW496" s="15"/>
      <c r="BX496" s="631"/>
      <c r="BY496" s="631"/>
      <c r="BZ496" s="631"/>
      <c r="CA496" s="631"/>
      <c r="CB496" s="631"/>
      <c r="CC496" s="625"/>
      <c r="CD496" s="632"/>
      <c r="CE496" s="632"/>
      <c r="CF496" s="625"/>
      <c r="CG496" s="625"/>
      <c r="CH496" s="632"/>
      <c r="CI496" s="632"/>
      <c r="CJ496" s="625"/>
      <c r="CK496" s="625"/>
      <c r="CL496" s="632"/>
      <c r="CM496" s="632"/>
      <c r="CN496" s="625"/>
      <c r="CO496" s="623"/>
      <c r="CP496" s="623"/>
      <c r="CQ496" s="623"/>
      <c r="CR496" s="633"/>
      <c r="CS496" s="634"/>
      <c r="CT496" s="633"/>
      <c r="CU496" s="643"/>
      <c r="CV496" s="247"/>
      <c r="CW496" s="212"/>
      <c r="CX496" s="637"/>
      <c r="CY496" s="624"/>
      <c r="CZ496" s="624"/>
      <c r="DA496" s="624"/>
      <c r="DB496" s="624"/>
      <c r="DC496" s="624"/>
      <c r="DD496" s="624"/>
      <c r="DE496" s="624"/>
      <c r="DF496" s="624"/>
      <c r="DG496" s="624"/>
      <c r="DH496" s="624"/>
      <c r="DI496" s="624"/>
      <c r="DJ496" s="624"/>
      <c r="DK496" s="624"/>
      <c r="DL496" s="624"/>
      <c r="DM496" s="624"/>
      <c r="DN496" s="624"/>
      <c r="DO496" s="624"/>
      <c r="DP496" s="624"/>
      <c r="DQ496" s="624"/>
      <c r="DR496" s="624"/>
      <c r="DS496" s="624"/>
      <c r="DT496" s="624"/>
      <c r="DU496" s="624"/>
      <c r="DV496" s="15"/>
      <c r="DW496" s="631"/>
      <c r="DX496" s="631"/>
      <c r="DY496" s="631"/>
      <c r="DZ496" s="631"/>
      <c r="EA496" s="631"/>
      <c r="EB496" s="625"/>
      <c r="EC496" s="632"/>
      <c r="ED496" s="632"/>
      <c r="EE496" s="625"/>
      <c r="EF496" s="625"/>
      <c r="EG496" s="632"/>
      <c r="EH496" s="632"/>
      <c r="EI496" s="625"/>
      <c r="EJ496" s="625"/>
      <c r="EK496" s="632"/>
      <c r="EL496" s="632"/>
      <c r="EM496" s="625"/>
      <c r="EN496" s="623"/>
      <c r="EO496" s="623"/>
      <c r="EP496" s="623"/>
      <c r="EQ496" s="633"/>
      <c r="ER496" s="634"/>
      <c r="ES496" s="633"/>
      <c r="ET496" s="643"/>
      <c r="EU496" s="637"/>
      <c r="EV496" s="624"/>
      <c r="EW496" s="624"/>
      <c r="EX496" s="624"/>
      <c r="EY496" s="624"/>
      <c r="EZ496" s="624"/>
      <c r="FA496" s="624"/>
      <c r="FB496" s="624"/>
      <c r="FC496" s="624"/>
      <c r="FD496" s="624"/>
      <c r="FE496" s="624"/>
      <c r="FF496" s="624"/>
      <c r="FG496" s="624"/>
      <c r="FH496" s="624"/>
      <c r="FI496" s="624"/>
      <c r="FJ496" s="624"/>
      <c r="FK496" s="624"/>
      <c r="FL496" s="624"/>
      <c r="FM496" s="624"/>
      <c r="FN496" s="624"/>
      <c r="FO496" s="624"/>
      <c r="FP496" s="624"/>
      <c r="FQ496" s="624"/>
      <c r="FR496" s="624"/>
      <c r="FS496" s="15"/>
      <c r="FT496" s="631"/>
      <c r="FU496" s="631"/>
      <c r="FV496" s="631"/>
      <c r="FW496" s="631"/>
      <c r="FX496" s="631"/>
      <c r="FY496" s="625"/>
      <c r="FZ496" s="632"/>
      <c r="GA496" s="632"/>
      <c r="GB496" s="625"/>
      <c r="GC496" s="625"/>
      <c r="GD496" s="632"/>
      <c r="GE496" s="632"/>
      <c r="GF496" s="625"/>
      <c r="GG496" s="625"/>
      <c r="GH496" s="632"/>
      <c r="GI496" s="632"/>
      <c r="GJ496" s="625"/>
      <c r="GK496" s="623"/>
      <c r="GL496" s="623"/>
      <c r="GM496" s="623"/>
      <c r="GN496" s="633"/>
      <c r="GO496" s="634"/>
      <c r="GP496" s="633"/>
      <c r="GQ496" s="643"/>
      <c r="GR496" s="6"/>
    </row>
    <row r="497" spans="1:200" ht="10.5" customHeight="1" x14ac:dyDescent="0.25">
      <c r="A497" s="212"/>
      <c r="B497" s="637"/>
      <c r="C497" s="1218" t="str">
        <f>IF('FRONT PAGE'!$A$1="www.fly-logics.com","CROSS C.",0)</f>
        <v>CROSS C.</v>
      </c>
      <c r="D497" s="1225"/>
      <c r="E497" s="1225"/>
      <c r="F497" s="1225"/>
      <c r="G497" s="1226"/>
      <c r="H497" s="1129" t="str">
        <f>IF(SUMIFS(LOGBOOK!$W$5:$W$1036129,LOGBOOK!$D$5:$D$1036129,F473,LOGBOOK!$AN$5:$AN$1036129,V473,LOGBOOK!$E$5:$E$1036129,L473)=0," ",SUMIFS(LOGBOOK!$W$5:$W$1036129,LOGBOOK!$D$5:$D$1036129,F473,LOGBOOK!$AN$5:$AN$1036129,V473,LOGBOOK!$E$5:$E$1036129,L473))</f>
        <v xml:space="preserve"> </v>
      </c>
      <c r="I497" s="1130" t="str">
        <f t="shared" ref="I497" si="596">H497</f>
        <v xml:space="preserve"> </v>
      </c>
      <c r="J497" s="1130"/>
      <c r="K497" s="1130"/>
      <c r="L497" s="1130"/>
      <c r="M497" s="1130"/>
      <c r="N497" s="643"/>
      <c r="O497" s="644" t="s">
        <v>63</v>
      </c>
      <c r="P497" s="644"/>
      <c r="Q497" s="644"/>
      <c r="R497" s="644"/>
      <c r="S497" s="644"/>
      <c r="T497" s="644"/>
      <c r="U497" s="644"/>
      <c r="V497" s="644"/>
      <c r="W497" s="644"/>
      <c r="X497" s="644"/>
      <c r="Y497" s="645"/>
      <c r="Z497" s="15"/>
      <c r="AA497" s="631"/>
      <c r="AB497" s="631"/>
      <c r="AC497" s="631"/>
      <c r="AD497" s="631"/>
      <c r="AE497" s="631"/>
      <c r="AF497" s="625"/>
      <c r="AG497" s="625"/>
      <c r="AH497" s="625"/>
      <c r="AI497" s="625"/>
      <c r="AJ497" s="625"/>
      <c r="AK497" s="625"/>
      <c r="AL497" s="625"/>
      <c r="AM497" s="625"/>
      <c r="AN497" s="625"/>
      <c r="AO497" s="625"/>
      <c r="AP497" s="625"/>
      <c r="AQ497" s="625"/>
      <c r="AR497" s="623"/>
      <c r="AS497" s="623"/>
      <c r="AT497" s="623"/>
      <c r="AU497" s="633"/>
      <c r="AV497" s="633"/>
      <c r="AW497" s="633"/>
      <c r="AX497" s="643"/>
      <c r="AY497" s="637"/>
      <c r="AZ497" s="1218" t="str">
        <f>IF('FRONT PAGE'!$A$1="www.fly-logics.com","CROSS C.",0)</f>
        <v>CROSS C.</v>
      </c>
      <c r="BA497" s="1225"/>
      <c r="BB497" s="1225"/>
      <c r="BC497" s="1225"/>
      <c r="BD497" s="1226"/>
      <c r="BE497" s="1129" t="str">
        <f>IF(SUMIFS(LOGBOOK!$W$5:$W$1036129,LOGBOOK!$D$5:$D$1036129,BC473,LOGBOOK!$AN$5:$AN$1036129,BS473,LOGBOOK!$E$5:$E$1036129,BI473)=0," ",SUMIFS(LOGBOOK!$W$5:$W$1036129,LOGBOOK!$D$5:$D$1036129,BC473,LOGBOOK!$AN$5:$AN$1036129,BS473,LOGBOOK!$E$5:$E$1036129,BI473))</f>
        <v xml:space="preserve"> </v>
      </c>
      <c r="BF497" s="1130" t="str">
        <f t="shared" ref="BF497" si="597">BE497</f>
        <v xml:space="preserve"> </v>
      </c>
      <c r="BG497" s="1130"/>
      <c r="BH497" s="1130"/>
      <c r="BI497" s="1130"/>
      <c r="BJ497" s="1130"/>
      <c r="BK497" s="643"/>
      <c r="BL497" s="644" t="s">
        <v>63</v>
      </c>
      <c r="BM497" s="644"/>
      <c r="BN497" s="644"/>
      <c r="BO497" s="644"/>
      <c r="BP497" s="644"/>
      <c r="BQ497" s="644"/>
      <c r="BR497" s="644"/>
      <c r="BS497" s="644"/>
      <c r="BT497" s="644"/>
      <c r="BU497" s="644"/>
      <c r="BV497" s="645"/>
      <c r="BW497" s="15"/>
      <c r="BX497" s="631"/>
      <c r="BY497" s="631"/>
      <c r="BZ497" s="631"/>
      <c r="CA497" s="631"/>
      <c r="CB497" s="631"/>
      <c r="CC497" s="625"/>
      <c r="CD497" s="625"/>
      <c r="CE497" s="625"/>
      <c r="CF497" s="625"/>
      <c r="CG497" s="625"/>
      <c r="CH497" s="625"/>
      <c r="CI497" s="625"/>
      <c r="CJ497" s="625"/>
      <c r="CK497" s="625"/>
      <c r="CL497" s="625"/>
      <c r="CM497" s="625"/>
      <c r="CN497" s="625"/>
      <c r="CO497" s="623"/>
      <c r="CP497" s="623"/>
      <c r="CQ497" s="623"/>
      <c r="CR497" s="633"/>
      <c r="CS497" s="633"/>
      <c r="CT497" s="633"/>
      <c r="CU497" s="643"/>
      <c r="CV497" s="247"/>
      <c r="CW497" s="212"/>
      <c r="CX497" s="637"/>
      <c r="CY497" s="1218" t="str">
        <f>IF('FRONT PAGE'!$A$1="www.fly-logics.com","CROSS C.",0)</f>
        <v>CROSS C.</v>
      </c>
      <c r="CZ497" s="1225"/>
      <c r="DA497" s="1225"/>
      <c r="DB497" s="1225"/>
      <c r="DC497" s="1226"/>
      <c r="DD497" s="1129" t="str">
        <f>IF(SUMIFS(LOGBOOK!$W$5:$W$1036129,LOGBOOK!$D$5:$D$1036129,DB473,LOGBOOK!$AN$5:$AN$1036129,DR473,LOGBOOK!$E$5:$E$1036129,DH473)=0," ",SUMIFS(LOGBOOK!$W$5:$W$1036129,LOGBOOK!$D$5:$D$1036129,DB473,LOGBOOK!$AN$5:$AN$1036129,DR473,LOGBOOK!$E$5:$E$1036129,DH473))</f>
        <v xml:space="preserve"> </v>
      </c>
      <c r="DE497" s="1130" t="str">
        <f t="shared" ref="DE497" si="598">DD497</f>
        <v xml:space="preserve"> </v>
      </c>
      <c r="DF497" s="1130"/>
      <c r="DG497" s="1130"/>
      <c r="DH497" s="1130"/>
      <c r="DI497" s="1130"/>
      <c r="DJ497" s="643"/>
      <c r="DK497" s="644" t="s">
        <v>63</v>
      </c>
      <c r="DL497" s="644"/>
      <c r="DM497" s="644"/>
      <c r="DN497" s="644"/>
      <c r="DO497" s="644"/>
      <c r="DP497" s="644"/>
      <c r="DQ497" s="644"/>
      <c r="DR497" s="644"/>
      <c r="DS497" s="644"/>
      <c r="DT497" s="644"/>
      <c r="DU497" s="645"/>
      <c r="DV497" s="15"/>
      <c r="DW497" s="631"/>
      <c r="DX497" s="631"/>
      <c r="DY497" s="631"/>
      <c r="DZ497" s="631"/>
      <c r="EA497" s="631"/>
      <c r="EB497" s="625"/>
      <c r="EC497" s="625"/>
      <c r="ED497" s="625"/>
      <c r="EE497" s="625"/>
      <c r="EF497" s="625"/>
      <c r="EG497" s="625"/>
      <c r="EH497" s="625"/>
      <c r="EI497" s="625"/>
      <c r="EJ497" s="625"/>
      <c r="EK497" s="625"/>
      <c r="EL497" s="625"/>
      <c r="EM497" s="625"/>
      <c r="EN497" s="623"/>
      <c r="EO497" s="623"/>
      <c r="EP497" s="623"/>
      <c r="EQ497" s="633"/>
      <c r="ER497" s="633"/>
      <c r="ES497" s="633"/>
      <c r="ET497" s="643"/>
      <c r="EU497" s="637"/>
      <c r="EV497" s="1218" t="str">
        <f>IF('FRONT PAGE'!$A$1="www.fly-logics.com","CROSS C.",0)</f>
        <v>CROSS C.</v>
      </c>
      <c r="EW497" s="1225"/>
      <c r="EX497" s="1225"/>
      <c r="EY497" s="1225"/>
      <c r="EZ497" s="1226"/>
      <c r="FA497" s="1129" t="str">
        <f>IF(SUMIFS(LOGBOOK!$W$5:$W$1036129,LOGBOOK!$D$5:$D$1036129,EY473,LOGBOOK!$AN$5:$AN$1036129,FO473,LOGBOOK!$E$5:$E$1036129,FE473)=0," ",SUMIFS(LOGBOOK!$W$5:$W$1036129,LOGBOOK!$D$5:$D$1036129,EY473,LOGBOOK!$AN$5:$AN$1036129,FO473,LOGBOOK!$E$5:$E$1036129,FE473))</f>
        <v xml:space="preserve"> </v>
      </c>
      <c r="FB497" s="1130" t="str">
        <f t="shared" ref="FB497" si="599">FA497</f>
        <v xml:space="preserve"> </v>
      </c>
      <c r="FC497" s="1130"/>
      <c r="FD497" s="1130"/>
      <c r="FE497" s="1130"/>
      <c r="FF497" s="1130"/>
      <c r="FG497" s="643"/>
      <c r="FH497" s="644" t="s">
        <v>63</v>
      </c>
      <c r="FI497" s="644"/>
      <c r="FJ497" s="644"/>
      <c r="FK497" s="644"/>
      <c r="FL497" s="644"/>
      <c r="FM497" s="644"/>
      <c r="FN497" s="644"/>
      <c r="FO497" s="644"/>
      <c r="FP497" s="644"/>
      <c r="FQ497" s="644"/>
      <c r="FR497" s="645"/>
      <c r="FS497" s="15"/>
      <c r="FT497" s="631"/>
      <c r="FU497" s="631"/>
      <c r="FV497" s="631"/>
      <c r="FW497" s="631"/>
      <c r="FX497" s="631"/>
      <c r="FY497" s="625"/>
      <c r="FZ497" s="625"/>
      <c r="GA497" s="625"/>
      <c r="GB497" s="625"/>
      <c r="GC497" s="625"/>
      <c r="GD497" s="625"/>
      <c r="GE497" s="625"/>
      <c r="GF497" s="625"/>
      <c r="GG497" s="625"/>
      <c r="GH497" s="625"/>
      <c r="GI497" s="625"/>
      <c r="GJ497" s="625"/>
      <c r="GK497" s="623"/>
      <c r="GL497" s="623"/>
      <c r="GM497" s="623"/>
      <c r="GN497" s="633"/>
      <c r="GO497" s="633"/>
      <c r="GP497" s="633"/>
      <c r="GQ497" s="643"/>
      <c r="GR497" s="6"/>
    </row>
    <row r="498" spans="1:200" ht="8.85" customHeight="1" x14ac:dyDescent="0.25">
      <c r="A498" s="212"/>
      <c r="B498" s="637"/>
      <c r="C498" s="1225"/>
      <c r="D498" s="1225"/>
      <c r="E498" s="1225"/>
      <c r="F498" s="1225"/>
      <c r="G498" s="1226"/>
      <c r="H498" s="1129"/>
      <c r="I498" s="1130"/>
      <c r="J498" s="1130"/>
      <c r="K498" s="1130"/>
      <c r="L498" s="1130"/>
      <c r="M498" s="1130"/>
      <c r="N498" s="643"/>
      <c r="O498" s="646"/>
      <c r="P498" s="646"/>
      <c r="Q498" s="646"/>
      <c r="R498" s="646"/>
      <c r="S498" s="646"/>
      <c r="T498" s="646"/>
      <c r="U498" s="646"/>
      <c r="V498" s="646"/>
      <c r="W498" s="646"/>
      <c r="X498" s="646"/>
      <c r="Y498" s="647"/>
      <c r="Z498" s="15"/>
      <c r="AA498" s="629" t="str">
        <f>IF('FRONT PAGE'!$A$1="www.fly-logics.com","AUG",0)</f>
        <v>AUG</v>
      </c>
      <c r="AB498" s="631"/>
      <c r="AC498" s="631"/>
      <c r="AD498" s="631"/>
      <c r="AE498" s="631"/>
      <c r="AF498" s="630" t="str">
        <f>IF(SUMIFS(LOGBOOK!$Y$5:$Y$1036129,LOGBOOK!$D$5:$D$1036129,F473,LOGBOOK!$AN$5:$AN$1036129,V473,LOGBOOK!$E$5:$E$1036129,L473,LOGBOOK!$AM$5:$AM$1036129,"AGO")=0," ",SUMIFS(LOGBOOK!$Y$5:$Y$1036129,LOGBOOK!$D$5:$D$1036129,F473,LOGBOOK!$AN$5:$AN$1036129,V473,LOGBOOK!$E$5:$E$1036129,L473,LOGBOOK!$AM$5:$AM$1036129,"AGO"))</f>
        <v xml:space="preserve"> </v>
      </c>
      <c r="AG498" s="625"/>
      <c r="AH498" s="625"/>
      <c r="AI498" s="625"/>
      <c r="AJ498" s="630" t="str">
        <f>IF(SUMIFS(LOGBOOK!$Z$5:$Z$1036129,LOGBOOK!$D$5:$D$1036129,F473,LOGBOOK!$AN$5:$AN$1036129,V473,LOGBOOK!$E$5:$E$1036129,L473,LOGBOOK!$AM$5:$AM$1036129,"AGO")=0," ",SUMIFS(LOGBOOK!$Z$5:$Z$1036129,LOGBOOK!$D$5:$D$1036129,F473,LOGBOOK!$AN$5:$AN$1036129,V473,LOGBOOK!$E$5:$E$1036129,L473,LOGBOOK!$AM$5:$AM$1036129,"AGO"))</f>
        <v xml:space="preserve"> </v>
      </c>
      <c r="AK498" s="625"/>
      <c r="AL498" s="625"/>
      <c r="AM498" s="625"/>
      <c r="AN498" s="630" t="str">
        <f>IF(SUMIFS(LOGBOOK!$AA$5:$AA$1036129,LOGBOOK!$D$5:$D$1036129,F473,LOGBOOK!$AN$5:$AN$1036129,V473,LOGBOOK!$E$5:$E$1036129,L473,LOGBOOK!$AM$5:$AM$1036129,"AGO")=0," ",SUMIFS(LOGBOOK!$AA$5:$AA$1036129,LOGBOOK!$D$5:$D$1036129,F473,LOGBOOK!$AN$5:$AN$1036129,V473,LOGBOOK!$E$5:$E$1036129,L473,LOGBOOK!$AM$5:$AM$1036129,"AGO"))</f>
        <v xml:space="preserve"> </v>
      </c>
      <c r="AO498" s="625"/>
      <c r="AP498" s="625"/>
      <c r="AQ498" s="625"/>
      <c r="AR498" s="623" t="str">
        <f>IF(SUMIFS(LOGBOOK!$AE$5:$AE$1036129,LOGBOOK!$D$5:$D$1036129,F473,LOGBOOK!$AN$5:$AN$1036129,V473,LOGBOOK!$E$5:$E$1036129,L473,LOGBOOK!$AM$5:$AM$1036129,"AGO")=0," ",SUMIFS(LOGBOOK!$AC$5:$AC$1036129,LOGBOOK!$D$5:$D$1036129,F473,LOGBOOK!$AN$5:$AN$1036129,V473,LOGBOOK!$E$5:$E$1036129,L473,LOGBOOK!$AM$5:$AM$1036129,"AGO"))</f>
        <v xml:space="preserve"> </v>
      </c>
      <c r="AS498" s="623"/>
      <c r="AT498" s="623"/>
      <c r="AU498" s="623" t="str">
        <f>IF(SUMIFS(LOGBOOK!$AF$5:$AF$1036129,LOGBOOK!$D$5:$D$1036129,F473,LOGBOOK!$AN$5:$AN$1036129,V473,LOGBOOK!$E$5:$E$1036129,L473,LOGBOOK!$AM$5:$AM$1036129,"AGO")=0," ",SUMIFS(LOGBOOK!$AF$5:$AF$1036129,LOGBOOK!$D$5:$D$1036129,F473,LOGBOOK!$AN$5:$AN$1036129,V473,LOGBOOK!$E$5:$E$1036129,L473,LOGBOOK!$AM$5:$AM$1036129,"AGO"))</f>
        <v xml:space="preserve"> </v>
      </c>
      <c r="AV498" s="633"/>
      <c r="AW498" s="633"/>
      <c r="AX498" s="643"/>
      <c r="AY498" s="637"/>
      <c r="AZ498" s="1225"/>
      <c r="BA498" s="1225"/>
      <c r="BB498" s="1225"/>
      <c r="BC498" s="1225"/>
      <c r="BD498" s="1226"/>
      <c r="BE498" s="1129"/>
      <c r="BF498" s="1130"/>
      <c r="BG498" s="1130"/>
      <c r="BH498" s="1130"/>
      <c r="BI498" s="1130"/>
      <c r="BJ498" s="1130"/>
      <c r="BK498" s="643"/>
      <c r="BL498" s="646"/>
      <c r="BM498" s="646"/>
      <c r="BN498" s="646"/>
      <c r="BO498" s="646"/>
      <c r="BP498" s="646"/>
      <c r="BQ498" s="646"/>
      <c r="BR498" s="646"/>
      <c r="BS498" s="646"/>
      <c r="BT498" s="646"/>
      <c r="BU498" s="646"/>
      <c r="BV498" s="647"/>
      <c r="BW498" s="15"/>
      <c r="BX498" s="629" t="str">
        <f>IF('FRONT PAGE'!$A$1="www.fly-logics.com","AUG",0)</f>
        <v>AUG</v>
      </c>
      <c r="BY498" s="631"/>
      <c r="BZ498" s="631"/>
      <c r="CA498" s="631"/>
      <c r="CB498" s="631"/>
      <c r="CC498" s="630" t="str">
        <f>IF(SUMIFS(LOGBOOK!$Y$5:$Y$1036129,LOGBOOK!$D$5:$D$1036129,BC473,LOGBOOK!$AN$5:$AN$1036129,BS473,LOGBOOK!$E$5:$E$1036129,BI473,LOGBOOK!$AM$5:$AM$1036129,"AGO")=0," ",SUMIFS(LOGBOOK!$Y$5:$Y$1036129,LOGBOOK!$D$5:$D$1036129,BC473,LOGBOOK!$AN$5:$AN$1036129,BS473,LOGBOOK!$E$5:$E$1036129,BI473,LOGBOOK!$AM$5:$AM$1036129,"AGO"))</f>
        <v xml:space="preserve"> </v>
      </c>
      <c r="CD498" s="625"/>
      <c r="CE498" s="625"/>
      <c r="CF498" s="625"/>
      <c r="CG498" s="630" t="str">
        <f>IF(SUMIFS(LOGBOOK!$Z$5:$Z$1036129,LOGBOOK!$D$5:$D$1036129,BC473,LOGBOOK!$AN$5:$AN$1036129,BS473,LOGBOOK!$E$5:$E$1036129,BI473,LOGBOOK!$AM$5:$AM$1036129,"AGO")=0," ",SUMIFS(LOGBOOK!$Z$5:$Z$1036129,LOGBOOK!$D$5:$D$1036129,BC473,LOGBOOK!$AN$5:$AN$1036129,BS473,LOGBOOK!$E$5:$E$1036129,BI473,LOGBOOK!$AM$5:$AM$1036129,"AGO"))</f>
        <v xml:space="preserve"> </v>
      </c>
      <c r="CH498" s="625"/>
      <c r="CI498" s="625"/>
      <c r="CJ498" s="625"/>
      <c r="CK498" s="630" t="str">
        <f>IF(SUMIFS(LOGBOOK!$AA$5:$AA$1036129,LOGBOOK!$D$5:$D$1036129,BC473,LOGBOOK!$AN$5:$AN$1036129,BS473,LOGBOOK!$E$5:$E$1036129,BI473,LOGBOOK!$AM$5:$AM$1036129,"AGO")=0," ",SUMIFS(LOGBOOK!$AA$5:$AA$1036129,LOGBOOK!$D$5:$D$1036129,BC473,LOGBOOK!$AN$5:$AN$1036129,BS473,LOGBOOK!$E$5:$E$1036129,BI473,LOGBOOK!$AM$5:$AM$1036129,"AGO"))</f>
        <v xml:space="preserve"> </v>
      </c>
      <c r="CL498" s="625"/>
      <c r="CM498" s="625"/>
      <c r="CN498" s="625"/>
      <c r="CO498" s="623" t="str">
        <f>IF(SUMIFS(LOGBOOK!$AE$5:$AE$1036129,LOGBOOK!$D$5:$D$1036129,BC473,LOGBOOK!$AN$5:$AN$1036129,BS473,LOGBOOK!$E$5:$E$1036129,BI473,LOGBOOK!$AM$5:$AM$1036129,"AGO")=0," ",SUMIFS(LOGBOOK!$AC$5:$AC$1036129,LOGBOOK!$D$5:$D$1036129,BC473,LOGBOOK!$AN$5:$AN$1036129,BS473,LOGBOOK!$E$5:$E$1036129,BI473,LOGBOOK!$AM$5:$AM$1036129,"AGO"))</f>
        <v xml:space="preserve"> </v>
      </c>
      <c r="CP498" s="623"/>
      <c r="CQ498" s="623"/>
      <c r="CR498" s="623" t="str">
        <f>IF(SUMIFS(LOGBOOK!$AF$5:$AF$1036129,LOGBOOK!$D$5:$D$1036129,BC473,LOGBOOK!$AN$5:$AN$1036129,BS473,LOGBOOK!$E$5:$E$1036129,BI473,LOGBOOK!$AM$5:$AM$1036129,"AGO")=0," ",SUMIFS(LOGBOOK!$AF$5:$AF$1036129,LOGBOOK!$D$5:$D$1036129,BC473,LOGBOOK!$AN$5:$AN$1036129,BS473,LOGBOOK!$E$5:$E$1036129,BI473,LOGBOOK!$AM$5:$AM$1036129,"AGO"))</f>
        <v xml:space="preserve"> </v>
      </c>
      <c r="CS498" s="633"/>
      <c r="CT498" s="633"/>
      <c r="CU498" s="643"/>
      <c r="CV498" s="247"/>
      <c r="CW498" s="212"/>
      <c r="CX498" s="637"/>
      <c r="CY498" s="1225"/>
      <c r="CZ498" s="1225"/>
      <c r="DA498" s="1225"/>
      <c r="DB498" s="1225"/>
      <c r="DC498" s="1226"/>
      <c r="DD498" s="1129"/>
      <c r="DE498" s="1130"/>
      <c r="DF498" s="1130"/>
      <c r="DG498" s="1130"/>
      <c r="DH498" s="1130"/>
      <c r="DI498" s="1130"/>
      <c r="DJ498" s="643"/>
      <c r="DK498" s="646"/>
      <c r="DL498" s="646"/>
      <c r="DM498" s="646"/>
      <c r="DN498" s="646"/>
      <c r="DO498" s="646"/>
      <c r="DP498" s="646"/>
      <c r="DQ498" s="646"/>
      <c r="DR498" s="646"/>
      <c r="DS498" s="646"/>
      <c r="DT498" s="646"/>
      <c r="DU498" s="647"/>
      <c r="DV498" s="15"/>
      <c r="DW498" s="629" t="str">
        <f>IF('FRONT PAGE'!$A$1="www.fly-logics.com","AUG",0)</f>
        <v>AUG</v>
      </c>
      <c r="DX498" s="631"/>
      <c r="DY498" s="631"/>
      <c r="DZ498" s="631"/>
      <c r="EA498" s="631"/>
      <c r="EB498" s="630" t="str">
        <f>IF(SUMIFS(LOGBOOK!$Y$5:$Y$1036129,LOGBOOK!$D$5:$D$1036129,DB473,LOGBOOK!$AN$5:$AN$1036129,DR473,LOGBOOK!$E$5:$E$1036129,DH473,LOGBOOK!$AM$5:$AM$1036129,"AGO")=0," ",SUMIFS(LOGBOOK!$Y$5:$Y$1036129,LOGBOOK!$D$5:$D$1036129,DB473,LOGBOOK!$AN$5:$AN$1036129,DR473,LOGBOOK!$E$5:$E$1036129,DH473,LOGBOOK!$AM$5:$AM$1036129,"AGO"))</f>
        <v xml:space="preserve"> </v>
      </c>
      <c r="EC498" s="625"/>
      <c r="ED498" s="625"/>
      <c r="EE498" s="625"/>
      <c r="EF498" s="630" t="str">
        <f>IF(SUMIFS(LOGBOOK!$Z$5:$Z$1036129,LOGBOOK!$D$5:$D$1036129,DB473,LOGBOOK!$AN$5:$AN$1036129,DR473,LOGBOOK!$E$5:$E$1036129,DH473,LOGBOOK!$AM$5:$AM$1036129,"AGO")=0," ",SUMIFS(LOGBOOK!$Z$5:$Z$1036129,LOGBOOK!$D$5:$D$1036129,DB473,LOGBOOK!$AN$5:$AN$1036129,DR473,LOGBOOK!$E$5:$E$1036129,DH473,LOGBOOK!$AM$5:$AM$1036129,"AGO"))</f>
        <v xml:space="preserve"> </v>
      </c>
      <c r="EG498" s="625"/>
      <c r="EH498" s="625"/>
      <c r="EI498" s="625"/>
      <c r="EJ498" s="630" t="str">
        <f>IF(SUMIFS(LOGBOOK!$AA$5:$AA$1036129,LOGBOOK!$D$5:$D$1036129,DB473,LOGBOOK!$AN$5:$AN$1036129,DR473,LOGBOOK!$E$5:$E$1036129,DH473,LOGBOOK!$AM$5:$AM$1036129,"AGO")=0," ",SUMIFS(LOGBOOK!$AA$5:$AA$1036129,LOGBOOK!$D$5:$D$1036129,DB473,LOGBOOK!$AN$5:$AN$1036129,DR473,LOGBOOK!$E$5:$E$1036129,DH473,LOGBOOK!$AM$5:$AM$1036129,"AGO"))</f>
        <v xml:space="preserve"> </v>
      </c>
      <c r="EK498" s="625"/>
      <c r="EL498" s="625"/>
      <c r="EM498" s="625"/>
      <c r="EN498" s="623" t="str">
        <f>IF(SUMIFS(LOGBOOK!$AE$5:$AE$1036129,LOGBOOK!$D$5:$D$1036129,DB473,LOGBOOK!$AN$5:$AN$1036129,DR473,LOGBOOK!$E$5:$E$1036129,DH473,LOGBOOK!$AM$5:$AM$1036129,"AGO")=0," ",SUMIFS(LOGBOOK!$AC$5:$AC$1036129,LOGBOOK!$D$5:$D$1036129,DB473,LOGBOOK!$AN$5:$AN$1036129,DR473,LOGBOOK!$E$5:$E$1036129,DH473,LOGBOOK!$AM$5:$AM$1036129,"AGO"))</f>
        <v xml:space="preserve"> </v>
      </c>
      <c r="EO498" s="623"/>
      <c r="EP498" s="623"/>
      <c r="EQ498" s="623" t="str">
        <f>IF(SUMIFS(LOGBOOK!$AF$5:$AF$1036129,LOGBOOK!$D$5:$D$1036129,DB473,LOGBOOK!$AN$5:$AN$1036129,DR473,LOGBOOK!$E$5:$E$1036129,DH473,LOGBOOK!$AM$5:$AM$1036129,"AGO")=0," ",SUMIFS(LOGBOOK!$AF$5:$AF$1036129,LOGBOOK!$D$5:$D$1036129,DB473,LOGBOOK!$AN$5:$AN$1036129,DR473,LOGBOOK!$E$5:$E$1036129,DH473,LOGBOOK!$AM$5:$AM$1036129,"AGO"))</f>
        <v xml:space="preserve"> </v>
      </c>
      <c r="ER498" s="633"/>
      <c r="ES498" s="633"/>
      <c r="ET498" s="643"/>
      <c r="EU498" s="637"/>
      <c r="EV498" s="1225"/>
      <c r="EW498" s="1225"/>
      <c r="EX498" s="1225"/>
      <c r="EY498" s="1225"/>
      <c r="EZ498" s="1226"/>
      <c r="FA498" s="1129"/>
      <c r="FB498" s="1130"/>
      <c r="FC498" s="1130"/>
      <c r="FD498" s="1130"/>
      <c r="FE498" s="1130"/>
      <c r="FF498" s="1130"/>
      <c r="FG498" s="643"/>
      <c r="FH498" s="646"/>
      <c r="FI498" s="646"/>
      <c r="FJ498" s="646"/>
      <c r="FK498" s="646"/>
      <c r="FL498" s="646"/>
      <c r="FM498" s="646"/>
      <c r="FN498" s="646"/>
      <c r="FO498" s="646"/>
      <c r="FP498" s="646"/>
      <c r="FQ498" s="646"/>
      <c r="FR498" s="647"/>
      <c r="FS498" s="15"/>
      <c r="FT498" s="629" t="str">
        <f>IF('FRONT PAGE'!$A$1="www.fly-logics.com","AUG",0)</f>
        <v>AUG</v>
      </c>
      <c r="FU498" s="631"/>
      <c r="FV498" s="631"/>
      <c r="FW498" s="631"/>
      <c r="FX498" s="631"/>
      <c r="FY498" s="630" t="str">
        <f>IF(SUMIFS(LOGBOOK!$Y$5:$Y$1036129,LOGBOOK!$D$5:$D$1036129,EY473,LOGBOOK!$AN$5:$AN$1036129,FO473,LOGBOOK!$E$5:$E$1036129,FE473,LOGBOOK!$AM$5:$AM$1036129,"AGO")=0," ",SUMIFS(LOGBOOK!$Y$5:$Y$1036129,LOGBOOK!$D$5:$D$1036129,EY473,LOGBOOK!$AN$5:$AN$1036129,FO473,LOGBOOK!$E$5:$E$1036129,FE473,LOGBOOK!$AM$5:$AM$1036129,"AGO"))</f>
        <v xml:space="preserve"> </v>
      </c>
      <c r="FZ498" s="625"/>
      <c r="GA498" s="625"/>
      <c r="GB498" s="625"/>
      <c r="GC498" s="630" t="str">
        <f>IF(SUMIFS(LOGBOOK!$Z$5:$Z$1036129,LOGBOOK!$D$5:$D$1036129,EY473,LOGBOOK!$AN$5:$AN$1036129,FO473,LOGBOOK!$E$5:$E$1036129,FE473,LOGBOOK!$AM$5:$AM$1036129,"AGO")=0," ",SUMIFS(LOGBOOK!$Z$5:$Z$1036129,LOGBOOK!$D$5:$D$1036129,EY473,LOGBOOK!$AN$5:$AN$1036129,FO473,LOGBOOK!$E$5:$E$1036129,FE473,LOGBOOK!$AM$5:$AM$1036129,"AGO"))</f>
        <v xml:space="preserve"> </v>
      </c>
      <c r="GD498" s="625"/>
      <c r="GE498" s="625"/>
      <c r="GF498" s="625"/>
      <c r="GG498" s="630" t="str">
        <f>IF(SUMIFS(LOGBOOK!$AA$5:$AA$1036129,LOGBOOK!$D$5:$D$1036129,EY473,LOGBOOK!$AN$5:$AN$1036129,FO473,LOGBOOK!$E$5:$E$1036129,FE473,LOGBOOK!$AM$5:$AM$1036129,"AGO")=0," ",SUMIFS(LOGBOOK!$AA$5:$AA$1036129,LOGBOOK!$D$5:$D$1036129,EY473,LOGBOOK!$AN$5:$AN$1036129,FO473,LOGBOOK!$E$5:$E$1036129,FE473,LOGBOOK!$AM$5:$AM$1036129,"AGO"))</f>
        <v xml:space="preserve"> </v>
      </c>
      <c r="GH498" s="625"/>
      <c r="GI498" s="625"/>
      <c r="GJ498" s="625"/>
      <c r="GK498" s="623" t="str">
        <f>IF(SUMIFS(LOGBOOK!$AE$5:$AE$1036129,LOGBOOK!$D$5:$D$1036129,EY473,LOGBOOK!$AN$5:$AN$1036129,FO473,LOGBOOK!$E$5:$E$1036129,FE473,LOGBOOK!$AM$5:$AM$1036129,"AGO")=0," ",SUMIFS(LOGBOOK!$AC$5:$AC$1036129,LOGBOOK!$D$5:$D$1036129,EY473,LOGBOOK!$AN$5:$AN$1036129,FO473,LOGBOOK!$E$5:$E$1036129,FE473,LOGBOOK!$AM$5:$AM$1036129,"AGO"))</f>
        <v xml:space="preserve"> </v>
      </c>
      <c r="GL498" s="623"/>
      <c r="GM498" s="623"/>
      <c r="GN498" s="623" t="str">
        <f>IF(SUMIFS(LOGBOOK!$AF$5:$AF$1036129,LOGBOOK!$D$5:$D$1036129,EY473,LOGBOOK!$AN$5:$AN$1036129,FO473,LOGBOOK!$E$5:$E$1036129,FE473,LOGBOOK!$AM$5:$AM$1036129,"AGO")=0," ",SUMIFS(LOGBOOK!$AF$5:$AF$1036129,LOGBOOK!$D$5:$D$1036129,EY473,LOGBOOK!$AN$5:$AN$1036129,FO473,LOGBOOK!$E$5:$E$1036129,FE473,LOGBOOK!$AM$5:$AM$1036129,"AGO"))</f>
        <v xml:space="preserve"> </v>
      </c>
      <c r="GO498" s="633"/>
      <c r="GP498" s="633"/>
      <c r="GQ498" s="643"/>
      <c r="GR498" s="6"/>
    </row>
    <row r="499" spans="1:200" ht="4.5" customHeight="1" x14ac:dyDescent="0.25">
      <c r="A499" s="212"/>
      <c r="B499" s="657"/>
      <c r="C499" s="624"/>
      <c r="D499" s="624"/>
      <c r="E499" s="624"/>
      <c r="F499" s="624"/>
      <c r="G499" s="624"/>
      <c r="H499" s="624"/>
      <c r="I499" s="624"/>
      <c r="J499" s="624"/>
      <c r="K499" s="624"/>
      <c r="L499" s="624"/>
      <c r="M499" s="624"/>
      <c r="N499" s="643"/>
      <c r="O499" s="646"/>
      <c r="P499" s="646"/>
      <c r="Q499" s="646"/>
      <c r="R499" s="646"/>
      <c r="S499" s="646"/>
      <c r="T499" s="646"/>
      <c r="U499" s="646"/>
      <c r="V499" s="646"/>
      <c r="W499" s="646"/>
      <c r="X499" s="646"/>
      <c r="Y499" s="647"/>
      <c r="Z499" s="15"/>
      <c r="AA499" s="631"/>
      <c r="AB499" s="631"/>
      <c r="AC499" s="631"/>
      <c r="AD499" s="631"/>
      <c r="AE499" s="631"/>
      <c r="AF499" s="625"/>
      <c r="AG499" s="632"/>
      <c r="AH499" s="632"/>
      <c r="AI499" s="625"/>
      <c r="AJ499" s="625"/>
      <c r="AK499" s="632"/>
      <c r="AL499" s="632"/>
      <c r="AM499" s="625"/>
      <c r="AN499" s="625"/>
      <c r="AO499" s="632"/>
      <c r="AP499" s="632"/>
      <c r="AQ499" s="625"/>
      <c r="AR499" s="623"/>
      <c r="AS499" s="623"/>
      <c r="AT499" s="623"/>
      <c r="AU499" s="633"/>
      <c r="AV499" s="634"/>
      <c r="AW499" s="633"/>
      <c r="AX499" s="643"/>
      <c r="AY499" s="657"/>
      <c r="AZ499" s="624"/>
      <c r="BA499" s="624"/>
      <c r="BB499" s="624"/>
      <c r="BC499" s="624"/>
      <c r="BD499" s="624"/>
      <c r="BE499" s="624"/>
      <c r="BF499" s="624"/>
      <c r="BG499" s="624"/>
      <c r="BH499" s="624"/>
      <c r="BI499" s="624"/>
      <c r="BJ499" s="624"/>
      <c r="BK499" s="643"/>
      <c r="BL499" s="646"/>
      <c r="BM499" s="646"/>
      <c r="BN499" s="646"/>
      <c r="BO499" s="646"/>
      <c r="BP499" s="646"/>
      <c r="BQ499" s="646"/>
      <c r="BR499" s="646"/>
      <c r="BS499" s="646"/>
      <c r="BT499" s="646"/>
      <c r="BU499" s="646"/>
      <c r="BV499" s="647"/>
      <c r="BW499" s="15"/>
      <c r="BX499" s="631"/>
      <c r="BY499" s="631"/>
      <c r="BZ499" s="631"/>
      <c r="CA499" s="631"/>
      <c r="CB499" s="631"/>
      <c r="CC499" s="625"/>
      <c r="CD499" s="632"/>
      <c r="CE499" s="632"/>
      <c r="CF499" s="625"/>
      <c r="CG499" s="625"/>
      <c r="CH499" s="632"/>
      <c r="CI499" s="632"/>
      <c r="CJ499" s="625"/>
      <c r="CK499" s="625"/>
      <c r="CL499" s="632"/>
      <c r="CM499" s="632"/>
      <c r="CN499" s="625"/>
      <c r="CO499" s="623"/>
      <c r="CP499" s="623"/>
      <c r="CQ499" s="623"/>
      <c r="CR499" s="633"/>
      <c r="CS499" s="634"/>
      <c r="CT499" s="633"/>
      <c r="CU499" s="643"/>
      <c r="CV499" s="247"/>
      <c r="CW499" s="212"/>
      <c r="CX499" s="657"/>
      <c r="CY499" s="624"/>
      <c r="CZ499" s="624"/>
      <c r="DA499" s="624"/>
      <c r="DB499" s="624"/>
      <c r="DC499" s="624"/>
      <c r="DD499" s="624"/>
      <c r="DE499" s="624"/>
      <c r="DF499" s="624"/>
      <c r="DG499" s="624"/>
      <c r="DH499" s="624"/>
      <c r="DI499" s="624"/>
      <c r="DJ499" s="643"/>
      <c r="DK499" s="646"/>
      <c r="DL499" s="646"/>
      <c r="DM499" s="646"/>
      <c r="DN499" s="646"/>
      <c r="DO499" s="646"/>
      <c r="DP499" s="646"/>
      <c r="DQ499" s="646"/>
      <c r="DR499" s="646"/>
      <c r="DS499" s="646"/>
      <c r="DT499" s="646"/>
      <c r="DU499" s="647"/>
      <c r="DV499" s="15"/>
      <c r="DW499" s="631"/>
      <c r="DX499" s="631"/>
      <c r="DY499" s="631"/>
      <c r="DZ499" s="631"/>
      <c r="EA499" s="631"/>
      <c r="EB499" s="625"/>
      <c r="EC499" s="632"/>
      <c r="ED499" s="632"/>
      <c r="EE499" s="625"/>
      <c r="EF499" s="625"/>
      <c r="EG499" s="632"/>
      <c r="EH499" s="632"/>
      <c r="EI499" s="625"/>
      <c r="EJ499" s="625"/>
      <c r="EK499" s="632"/>
      <c r="EL499" s="632"/>
      <c r="EM499" s="625"/>
      <c r="EN499" s="623"/>
      <c r="EO499" s="623"/>
      <c r="EP499" s="623"/>
      <c r="EQ499" s="633"/>
      <c r="ER499" s="634"/>
      <c r="ES499" s="633"/>
      <c r="ET499" s="643"/>
      <c r="EU499" s="657"/>
      <c r="EV499" s="624"/>
      <c r="EW499" s="624"/>
      <c r="EX499" s="624"/>
      <c r="EY499" s="624"/>
      <c r="EZ499" s="624"/>
      <c r="FA499" s="624"/>
      <c r="FB499" s="624"/>
      <c r="FC499" s="624"/>
      <c r="FD499" s="624"/>
      <c r="FE499" s="624"/>
      <c r="FF499" s="624"/>
      <c r="FG499" s="643"/>
      <c r="FH499" s="646"/>
      <c r="FI499" s="646"/>
      <c r="FJ499" s="646"/>
      <c r="FK499" s="646"/>
      <c r="FL499" s="646"/>
      <c r="FM499" s="646"/>
      <c r="FN499" s="646"/>
      <c r="FO499" s="646"/>
      <c r="FP499" s="646"/>
      <c r="FQ499" s="646"/>
      <c r="FR499" s="647"/>
      <c r="FS499" s="15"/>
      <c r="FT499" s="631"/>
      <c r="FU499" s="631"/>
      <c r="FV499" s="631"/>
      <c r="FW499" s="631"/>
      <c r="FX499" s="631"/>
      <c r="FY499" s="625"/>
      <c r="FZ499" s="632"/>
      <c r="GA499" s="632"/>
      <c r="GB499" s="625"/>
      <c r="GC499" s="625"/>
      <c r="GD499" s="632"/>
      <c r="GE499" s="632"/>
      <c r="GF499" s="625"/>
      <c r="GG499" s="625"/>
      <c r="GH499" s="632"/>
      <c r="GI499" s="632"/>
      <c r="GJ499" s="625"/>
      <c r="GK499" s="623"/>
      <c r="GL499" s="623"/>
      <c r="GM499" s="623"/>
      <c r="GN499" s="633"/>
      <c r="GO499" s="634"/>
      <c r="GP499" s="633"/>
      <c r="GQ499" s="643"/>
      <c r="GR499" s="6"/>
    </row>
    <row r="500" spans="1:200" ht="10.5" customHeight="1" x14ac:dyDescent="0.25">
      <c r="A500" s="212"/>
      <c r="B500" s="1190"/>
      <c r="C500" s="9" t="str">
        <f>LOGBOOK!$J$3</f>
        <v>SINGLE-ENGINE</v>
      </c>
      <c r="D500" s="10" t="str">
        <f>LOGBOOK!$K$3</f>
        <v>MULTI-ENGINE</v>
      </c>
      <c r="E500" s="10" t="str">
        <f>LOGBOOK!$L$3</f>
        <v>TURBO PROP</v>
      </c>
      <c r="F500" s="10" t="str">
        <f>LOGBOOK!$M$3</f>
        <v>TURBO JET</v>
      </c>
      <c r="G500" s="10" t="str">
        <f>LOGBOOK!$N$3</f>
        <v>LSA</v>
      </c>
      <c r="H500" s="10" t="str">
        <f>LOGBOOK!$O$2</f>
        <v>HELICOPTER</v>
      </c>
      <c r="I500" s="10" t="str">
        <f>LOGBOOK!$P$2</f>
        <v>GLIDER</v>
      </c>
      <c r="J500" s="10" t="str">
        <f>LOGBOOK!$Q$2</f>
        <v>OTHERS</v>
      </c>
      <c r="K500" s="10">
        <f>LOGBOOK!$S$3</f>
        <v>0</v>
      </c>
      <c r="L500" s="11"/>
      <c r="M500" s="11" t="s">
        <v>64</v>
      </c>
      <c r="N500" s="12"/>
      <c r="O500" s="648"/>
      <c r="P500" s="648"/>
      <c r="Q500" s="648"/>
      <c r="R500" s="648"/>
      <c r="S500" s="648"/>
      <c r="T500" s="648"/>
      <c r="U500" s="648"/>
      <c r="V500" s="648"/>
      <c r="W500" s="648"/>
      <c r="X500" s="648"/>
      <c r="Y500" s="649"/>
      <c r="Z500" s="15"/>
      <c r="AA500" s="631"/>
      <c r="AB500" s="631"/>
      <c r="AC500" s="631"/>
      <c r="AD500" s="631"/>
      <c r="AE500" s="631"/>
      <c r="AF500" s="625"/>
      <c r="AG500" s="625"/>
      <c r="AH500" s="625"/>
      <c r="AI500" s="625"/>
      <c r="AJ500" s="625"/>
      <c r="AK500" s="625"/>
      <c r="AL500" s="625"/>
      <c r="AM500" s="625"/>
      <c r="AN500" s="625"/>
      <c r="AO500" s="625"/>
      <c r="AP500" s="625"/>
      <c r="AQ500" s="625"/>
      <c r="AR500" s="623"/>
      <c r="AS500" s="623"/>
      <c r="AT500" s="623"/>
      <c r="AU500" s="633"/>
      <c r="AV500" s="633"/>
      <c r="AW500" s="633"/>
      <c r="AX500" s="643"/>
      <c r="AY500" s="1190"/>
      <c r="AZ500" s="9" t="str">
        <f>LOGBOOK!$J$3</f>
        <v>SINGLE-ENGINE</v>
      </c>
      <c r="BA500" s="10" t="str">
        <f>LOGBOOK!$K$3</f>
        <v>MULTI-ENGINE</v>
      </c>
      <c r="BB500" s="10" t="str">
        <f>LOGBOOK!$L$3</f>
        <v>TURBO PROP</v>
      </c>
      <c r="BC500" s="10" t="str">
        <f>LOGBOOK!$M$3</f>
        <v>TURBO JET</v>
      </c>
      <c r="BD500" s="10" t="str">
        <f>LOGBOOK!$N$3</f>
        <v>LSA</v>
      </c>
      <c r="BE500" s="10" t="str">
        <f>LOGBOOK!$O$2</f>
        <v>HELICOPTER</v>
      </c>
      <c r="BF500" s="10" t="str">
        <f>LOGBOOK!$P$2</f>
        <v>GLIDER</v>
      </c>
      <c r="BG500" s="10" t="str">
        <f>LOGBOOK!$Q$2</f>
        <v>OTHERS</v>
      </c>
      <c r="BH500" s="10">
        <f>LOGBOOK!$S$3</f>
        <v>0</v>
      </c>
      <c r="BI500" s="11"/>
      <c r="BJ500" s="11" t="s">
        <v>64</v>
      </c>
      <c r="BK500" s="12"/>
      <c r="BL500" s="648"/>
      <c r="BM500" s="648"/>
      <c r="BN500" s="648"/>
      <c r="BO500" s="648"/>
      <c r="BP500" s="648"/>
      <c r="BQ500" s="648"/>
      <c r="BR500" s="648"/>
      <c r="BS500" s="648"/>
      <c r="BT500" s="648"/>
      <c r="BU500" s="648"/>
      <c r="BV500" s="649"/>
      <c r="BW500" s="15"/>
      <c r="BX500" s="631"/>
      <c r="BY500" s="631"/>
      <c r="BZ500" s="631"/>
      <c r="CA500" s="631"/>
      <c r="CB500" s="631"/>
      <c r="CC500" s="625"/>
      <c r="CD500" s="625"/>
      <c r="CE500" s="625"/>
      <c r="CF500" s="625"/>
      <c r="CG500" s="625"/>
      <c r="CH500" s="625"/>
      <c r="CI500" s="625"/>
      <c r="CJ500" s="625"/>
      <c r="CK500" s="625"/>
      <c r="CL500" s="625"/>
      <c r="CM500" s="625"/>
      <c r="CN500" s="625"/>
      <c r="CO500" s="623"/>
      <c r="CP500" s="623"/>
      <c r="CQ500" s="623"/>
      <c r="CR500" s="633"/>
      <c r="CS500" s="633"/>
      <c r="CT500" s="633"/>
      <c r="CU500" s="643"/>
      <c r="CV500" s="247"/>
      <c r="CW500" s="212"/>
      <c r="CX500" s="1190"/>
      <c r="CY500" s="9" t="str">
        <f>LOGBOOK!$J$3</f>
        <v>SINGLE-ENGINE</v>
      </c>
      <c r="CZ500" s="10" t="str">
        <f>LOGBOOK!$K$3</f>
        <v>MULTI-ENGINE</v>
      </c>
      <c r="DA500" s="10" t="str">
        <f>LOGBOOK!$L$3</f>
        <v>TURBO PROP</v>
      </c>
      <c r="DB500" s="10" t="str">
        <f>LOGBOOK!$M$3</f>
        <v>TURBO JET</v>
      </c>
      <c r="DC500" s="10" t="str">
        <f>LOGBOOK!$N$3</f>
        <v>LSA</v>
      </c>
      <c r="DD500" s="10" t="str">
        <f>LOGBOOK!$O$2</f>
        <v>HELICOPTER</v>
      </c>
      <c r="DE500" s="10" t="str">
        <f>LOGBOOK!$P$2</f>
        <v>GLIDER</v>
      </c>
      <c r="DF500" s="10" t="str">
        <f>LOGBOOK!$Q$2</f>
        <v>OTHERS</v>
      </c>
      <c r="DG500" s="10">
        <f>LOGBOOK!$S$3</f>
        <v>0</v>
      </c>
      <c r="DH500" s="11"/>
      <c r="DI500" s="11" t="s">
        <v>64</v>
      </c>
      <c r="DJ500" s="12"/>
      <c r="DK500" s="648"/>
      <c r="DL500" s="648"/>
      <c r="DM500" s="648"/>
      <c r="DN500" s="648"/>
      <c r="DO500" s="648"/>
      <c r="DP500" s="648"/>
      <c r="DQ500" s="648"/>
      <c r="DR500" s="648"/>
      <c r="DS500" s="648"/>
      <c r="DT500" s="648"/>
      <c r="DU500" s="649"/>
      <c r="DV500" s="15"/>
      <c r="DW500" s="631"/>
      <c r="DX500" s="631"/>
      <c r="DY500" s="631"/>
      <c r="DZ500" s="631"/>
      <c r="EA500" s="631"/>
      <c r="EB500" s="625"/>
      <c r="EC500" s="625"/>
      <c r="ED500" s="625"/>
      <c r="EE500" s="625"/>
      <c r="EF500" s="625"/>
      <c r="EG500" s="625"/>
      <c r="EH500" s="625"/>
      <c r="EI500" s="625"/>
      <c r="EJ500" s="625"/>
      <c r="EK500" s="625"/>
      <c r="EL500" s="625"/>
      <c r="EM500" s="625"/>
      <c r="EN500" s="623"/>
      <c r="EO500" s="623"/>
      <c r="EP500" s="623"/>
      <c r="EQ500" s="633"/>
      <c r="ER500" s="633"/>
      <c r="ES500" s="633"/>
      <c r="ET500" s="643"/>
      <c r="EU500" s="1190"/>
      <c r="EV500" s="9" t="str">
        <f>LOGBOOK!$J$3</f>
        <v>SINGLE-ENGINE</v>
      </c>
      <c r="EW500" s="10" t="str">
        <f>LOGBOOK!$K$3</f>
        <v>MULTI-ENGINE</v>
      </c>
      <c r="EX500" s="10" t="str">
        <f>LOGBOOK!$L$3</f>
        <v>TURBO PROP</v>
      </c>
      <c r="EY500" s="10" t="str">
        <f>LOGBOOK!$M$3</f>
        <v>TURBO JET</v>
      </c>
      <c r="EZ500" s="10" t="str">
        <f>LOGBOOK!$N$3</f>
        <v>LSA</v>
      </c>
      <c r="FA500" s="10" t="str">
        <f>LOGBOOK!$O$2</f>
        <v>HELICOPTER</v>
      </c>
      <c r="FB500" s="10" t="str">
        <f>LOGBOOK!$P$2</f>
        <v>GLIDER</v>
      </c>
      <c r="FC500" s="10" t="str">
        <f>LOGBOOK!$Q$2</f>
        <v>OTHERS</v>
      </c>
      <c r="FD500" s="10">
        <f>LOGBOOK!$S$3</f>
        <v>0</v>
      </c>
      <c r="FE500" s="11"/>
      <c r="FF500" s="11" t="s">
        <v>64</v>
      </c>
      <c r="FG500" s="12"/>
      <c r="FH500" s="648"/>
      <c r="FI500" s="648"/>
      <c r="FJ500" s="648"/>
      <c r="FK500" s="648"/>
      <c r="FL500" s="648"/>
      <c r="FM500" s="648"/>
      <c r="FN500" s="648"/>
      <c r="FO500" s="648"/>
      <c r="FP500" s="648"/>
      <c r="FQ500" s="648"/>
      <c r="FR500" s="649"/>
      <c r="FS500" s="15"/>
      <c r="FT500" s="631"/>
      <c r="FU500" s="631"/>
      <c r="FV500" s="631"/>
      <c r="FW500" s="631"/>
      <c r="FX500" s="631"/>
      <c r="FY500" s="625"/>
      <c r="FZ500" s="625"/>
      <c r="GA500" s="625"/>
      <c r="GB500" s="625"/>
      <c r="GC500" s="625"/>
      <c r="GD500" s="625"/>
      <c r="GE500" s="625"/>
      <c r="GF500" s="625"/>
      <c r="GG500" s="625"/>
      <c r="GH500" s="625"/>
      <c r="GI500" s="625"/>
      <c r="GJ500" s="625"/>
      <c r="GK500" s="623"/>
      <c r="GL500" s="623"/>
      <c r="GM500" s="623"/>
      <c r="GN500" s="633"/>
      <c r="GO500" s="633"/>
      <c r="GP500" s="633"/>
      <c r="GQ500" s="643"/>
      <c r="GR500" s="6"/>
    </row>
    <row r="501" spans="1:200" ht="4.5" customHeight="1" x14ac:dyDescent="0.25">
      <c r="A501" s="212"/>
      <c r="B501" s="1227"/>
      <c r="C501" s="1228"/>
      <c r="D501" s="1228"/>
      <c r="E501" s="1228"/>
      <c r="F501" s="1228"/>
      <c r="G501" s="1228"/>
      <c r="H501" s="1228"/>
      <c r="I501" s="1228"/>
      <c r="J501" s="1228"/>
      <c r="K501" s="1228"/>
      <c r="L501" s="1228"/>
      <c r="M501" s="1228"/>
      <c r="N501" s="1228"/>
      <c r="O501" s="1229"/>
      <c r="P501" s="1229"/>
      <c r="Q501" s="1229"/>
      <c r="R501" s="1229"/>
      <c r="S501" s="1229"/>
      <c r="T501" s="1229"/>
      <c r="U501" s="1229"/>
      <c r="V501" s="1229"/>
      <c r="W501" s="1229"/>
      <c r="X501" s="1229"/>
      <c r="Y501" s="1229"/>
      <c r="Z501" s="15"/>
      <c r="AA501" s="629" t="str">
        <f>IF('FRONT PAGE'!$A$1="www.fly-logics.com","SEP",0)</f>
        <v>SEP</v>
      </c>
      <c r="AB501" s="631"/>
      <c r="AC501" s="631"/>
      <c r="AD501" s="631"/>
      <c r="AE501" s="631"/>
      <c r="AF501" s="630" t="str">
        <f>IF(SUMIFS(LOGBOOK!$Y$5:$Y$1036129,LOGBOOK!$D$5:$D$1036129,F473,LOGBOOK!$AN$5:$AN$1036129,V473,LOGBOOK!$E$5:$E$1036129,L473,LOGBOOK!$AM$5:$AM$1036129,"SEP")=0," ",SUMIFS(LOGBOOK!$Y$5:$Y$1036129,LOGBOOK!$D$5:$D$1036129,F473,LOGBOOK!$AN$5:$AN$1036129,V473,LOGBOOK!$E$5:$E$1036129,L473,LOGBOOK!$AM$5:$AM$1036129,"SEP"))</f>
        <v xml:space="preserve"> </v>
      </c>
      <c r="AG501" s="625"/>
      <c r="AH501" s="625"/>
      <c r="AI501" s="625"/>
      <c r="AJ501" s="630" t="str">
        <f>IF(SUMIFS(LOGBOOK!$Z$5:$Z$1036129,LOGBOOK!$D$5:$D$1036129,F473,LOGBOOK!$AN$5:$AN$1036129,V473,LOGBOOK!$E$5:$E$1036129,L473,LOGBOOK!$AM$5:$AM$1036129,"SEP")=0," ",SUMIFS(LOGBOOK!$Z$5:$Z$1036129,LOGBOOK!$D$5:$D$1036129,F473,LOGBOOK!$AN$5:$AN$1036129,V473,LOGBOOK!$E$5:$E$1036129,L473,LOGBOOK!$AM$5:$AM$1036129,"SEP"))</f>
        <v xml:space="preserve"> </v>
      </c>
      <c r="AK501" s="625"/>
      <c r="AL501" s="625"/>
      <c r="AM501" s="625"/>
      <c r="AN501" s="630" t="str">
        <f>IF(SUMIFS(LOGBOOK!$AA$5:$AA$1036129,LOGBOOK!$D$5:$D$1036129,F473,LOGBOOK!$AN$5:$AN$1036129,V473,LOGBOOK!$E$5:$E$1036129,L473,LOGBOOK!$AM$5:$AM$1036129,"SEP")=0," ",SUMIFS(LOGBOOK!$AA$5:$AA$1036129,LOGBOOK!$D$5:$D$1036129,F473,LOGBOOK!$AN$5:$AN$1036129,V473,LOGBOOK!$E$5:$E$1036129,L473,LOGBOOK!$AM$5:$AM$1036129,"SEP"))</f>
        <v xml:space="preserve"> </v>
      </c>
      <c r="AO501" s="625"/>
      <c r="AP501" s="625"/>
      <c r="AQ501" s="625"/>
      <c r="AR501" s="623" t="str">
        <f>IF(SUMIFS(LOGBOOK!$AE$5:$AE$1036129,LOGBOOK!$D$5:$D$1036129,F473,LOGBOOK!$AN$5:$AN$1036129,V473,LOGBOOK!$E$5:$E$1036129,L473,LOGBOOK!$AM$5:$AM$1036129,"SEP")=0," ",SUMIFS(LOGBOOK!$AC$5:$AC$1036129,LOGBOOK!$D$5:$D$1036129,F473,LOGBOOK!$AN$5:$AN$1036129,V473,LOGBOOK!$E$5:$E$1036129,L473,LOGBOOK!$AM$5:$AM$1036129,"SEP"))</f>
        <v xml:space="preserve"> </v>
      </c>
      <c r="AS501" s="623"/>
      <c r="AT501" s="623"/>
      <c r="AU501" s="623" t="str">
        <f>IF(SUMIFS(LOGBOOK!$AF$5:$AF$1036129,LOGBOOK!$D$5:$D$1036129,F473,LOGBOOK!$AN$5:$AN$1036129,V473,LOGBOOK!$E$5:$E$1036129,L473,LOGBOOK!$AM$5:$AM$1036129,"SEP")=0," ",SUMIFS(LOGBOOK!$AF$5:$AF$1036129,LOGBOOK!$D$5:$D$1036129,F473,LOGBOOK!$AN$5:$AN$1036129,V473,LOGBOOK!$E$5:$E$1036129,L473,LOGBOOK!$AM$5:$AM$1036129,"SEP"))</f>
        <v xml:space="preserve"> </v>
      </c>
      <c r="AV501" s="633"/>
      <c r="AW501" s="633"/>
      <c r="AX501" s="643"/>
      <c r="AY501" s="1227"/>
      <c r="AZ501" s="1228"/>
      <c r="BA501" s="1228"/>
      <c r="BB501" s="1228"/>
      <c r="BC501" s="1228"/>
      <c r="BD501" s="1228"/>
      <c r="BE501" s="1228"/>
      <c r="BF501" s="1228"/>
      <c r="BG501" s="1228"/>
      <c r="BH501" s="1228"/>
      <c r="BI501" s="1228"/>
      <c r="BJ501" s="1228"/>
      <c r="BK501" s="1228"/>
      <c r="BL501" s="1229"/>
      <c r="BM501" s="1229"/>
      <c r="BN501" s="1229"/>
      <c r="BO501" s="1229"/>
      <c r="BP501" s="1229"/>
      <c r="BQ501" s="1229"/>
      <c r="BR501" s="1229"/>
      <c r="BS501" s="1229"/>
      <c r="BT501" s="1229"/>
      <c r="BU501" s="1229"/>
      <c r="BV501" s="1229"/>
      <c r="BW501" s="15"/>
      <c r="BX501" s="629" t="str">
        <f>IF('FRONT PAGE'!$A$1="www.fly-logics.com","SEP",0)</f>
        <v>SEP</v>
      </c>
      <c r="BY501" s="631"/>
      <c r="BZ501" s="631"/>
      <c r="CA501" s="631"/>
      <c r="CB501" s="631"/>
      <c r="CC501" s="630" t="str">
        <f>IF(SUMIFS(LOGBOOK!$Y$5:$Y$1036129,LOGBOOK!$D$5:$D$1036129,BC473,LOGBOOK!$AN$5:$AN$1036129,BS473,LOGBOOK!$E$5:$E$1036129,BI473,LOGBOOK!$AM$5:$AM$1036129,"SEP")=0," ",SUMIFS(LOGBOOK!$Y$5:$Y$1036129,LOGBOOK!$D$5:$D$1036129,BC473,LOGBOOK!$AN$5:$AN$1036129,BS473,LOGBOOK!$E$5:$E$1036129,BI473,LOGBOOK!$AM$5:$AM$1036129,"SEP"))</f>
        <v xml:space="preserve"> </v>
      </c>
      <c r="CD501" s="625"/>
      <c r="CE501" s="625"/>
      <c r="CF501" s="625"/>
      <c r="CG501" s="630" t="str">
        <f>IF(SUMIFS(LOGBOOK!$Z$5:$Z$1036129,LOGBOOK!$D$5:$D$1036129,BC473,LOGBOOK!$AN$5:$AN$1036129,BS473,LOGBOOK!$E$5:$E$1036129,BI473,LOGBOOK!$AM$5:$AM$1036129,"SEP")=0," ",SUMIFS(LOGBOOK!$Z$5:$Z$1036129,LOGBOOK!$D$5:$D$1036129,BC473,LOGBOOK!$AN$5:$AN$1036129,BS473,LOGBOOK!$E$5:$E$1036129,BI473,LOGBOOK!$AM$5:$AM$1036129,"SEP"))</f>
        <v xml:space="preserve"> </v>
      </c>
      <c r="CH501" s="625"/>
      <c r="CI501" s="625"/>
      <c r="CJ501" s="625"/>
      <c r="CK501" s="630" t="str">
        <f>IF(SUMIFS(LOGBOOK!$AA$5:$AA$1036129,LOGBOOK!$D$5:$D$1036129,BC473,LOGBOOK!$AN$5:$AN$1036129,BS473,LOGBOOK!$E$5:$E$1036129,BI473,LOGBOOK!$AM$5:$AM$1036129,"SEP")=0," ",SUMIFS(LOGBOOK!$AA$5:$AA$1036129,LOGBOOK!$D$5:$D$1036129,BC473,LOGBOOK!$AN$5:$AN$1036129,BS473,LOGBOOK!$E$5:$E$1036129,BI473,LOGBOOK!$AM$5:$AM$1036129,"SEP"))</f>
        <v xml:space="preserve"> </v>
      </c>
      <c r="CL501" s="625"/>
      <c r="CM501" s="625"/>
      <c r="CN501" s="625"/>
      <c r="CO501" s="623" t="str">
        <f>IF(SUMIFS(LOGBOOK!$AE$5:$AE$1036129,LOGBOOK!$D$5:$D$1036129,BC473,LOGBOOK!$AN$5:$AN$1036129,BS473,LOGBOOK!$E$5:$E$1036129,BI473,LOGBOOK!$AM$5:$AM$1036129,"SEP")=0," ",SUMIFS(LOGBOOK!$AC$5:$AC$1036129,LOGBOOK!$D$5:$D$1036129,BC473,LOGBOOK!$AN$5:$AN$1036129,BS473,LOGBOOK!$E$5:$E$1036129,BI473,LOGBOOK!$AM$5:$AM$1036129,"SEP"))</f>
        <v xml:space="preserve"> </v>
      </c>
      <c r="CP501" s="623"/>
      <c r="CQ501" s="623"/>
      <c r="CR501" s="623" t="str">
        <f>IF(SUMIFS(LOGBOOK!$AF$5:$AF$1036129,LOGBOOK!$D$5:$D$1036129,BC473,LOGBOOK!$AN$5:$AN$1036129,BS473,LOGBOOK!$E$5:$E$1036129,BI473,LOGBOOK!$AM$5:$AM$1036129,"SEP")=0," ",SUMIFS(LOGBOOK!$AF$5:$AF$1036129,LOGBOOK!$D$5:$D$1036129,BC473,LOGBOOK!$AN$5:$AN$1036129,BS473,LOGBOOK!$E$5:$E$1036129,BI473,LOGBOOK!$AM$5:$AM$1036129,"SEP"))</f>
        <v xml:space="preserve"> </v>
      </c>
      <c r="CS501" s="633"/>
      <c r="CT501" s="633"/>
      <c r="CU501" s="643"/>
      <c r="CV501" s="247"/>
      <c r="CW501" s="212"/>
      <c r="CX501" s="1227"/>
      <c r="CY501" s="1228"/>
      <c r="CZ501" s="1228"/>
      <c r="DA501" s="1228"/>
      <c r="DB501" s="1228"/>
      <c r="DC501" s="1228"/>
      <c r="DD501" s="1228"/>
      <c r="DE501" s="1228"/>
      <c r="DF501" s="1228"/>
      <c r="DG501" s="1228"/>
      <c r="DH501" s="1228"/>
      <c r="DI501" s="1228"/>
      <c r="DJ501" s="1228"/>
      <c r="DK501" s="1229"/>
      <c r="DL501" s="1229"/>
      <c r="DM501" s="1229"/>
      <c r="DN501" s="1229"/>
      <c r="DO501" s="1229"/>
      <c r="DP501" s="1229"/>
      <c r="DQ501" s="1229"/>
      <c r="DR501" s="1229"/>
      <c r="DS501" s="1229"/>
      <c r="DT501" s="1229"/>
      <c r="DU501" s="1229"/>
      <c r="DV501" s="15"/>
      <c r="DW501" s="629" t="str">
        <f>IF('FRONT PAGE'!$A$1="www.fly-logics.com","SEP",0)</f>
        <v>SEP</v>
      </c>
      <c r="DX501" s="631"/>
      <c r="DY501" s="631"/>
      <c r="DZ501" s="631"/>
      <c r="EA501" s="631"/>
      <c r="EB501" s="630" t="str">
        <f>IF(SUMIFS(LOGBOOK!$Y$5:$Y$1036129,LOGBOOK!$D$5:$D$1036129,DB473,LOGBOOK!$AN$5:$AN$1036129,DR473,LOGBOOK!$E$5:$E$1036129,DH473,LOGBOOK!$AM$5:$AM$1036129,"SEP")=0," ",SUMIFS(LOGBOOK!$Y$5:$Y$1036129,LOGBOOK!$D$5:$D$1036129,DB473,LOGBOOK!$AN$5:$AN$1036129,DR473,LOGBOOK!$E$5:$E$1036129,DH473,LOGBOOK!$AM$5:$AM$1036129,"SEP"))</f>
        <v xml:space="preserve"> </v>
      </c>
      <c r="EC501" s="625"/>
      <c r="ED501" s="625"/>
      <c r="EE501" s="625"/>
      <c r="EF501" s="630" t="str">
        <f>IF(SUMIFS(LOGBOOK!$Z$5:$Z$1036129,LOGBOOK!$D$5:$D$1036129,DB473,LOGBOOK!$AN$5:$AN$1036129,DR473,LOGBOOK!$E$5:$E$1036129,DH473,LOGBOOK!$AM$5:$AM$1036129,"SEP")=0," ",SUMIFS(LOGBOOK!$Z$5:$Z$1036129,LOGBOOK!$D$5:$D$1036129,DB473,LOGBOOK!$AN$5:$AN$1036129,DR473,LOGBOOK!$E$5:$E$1036129,DH473,LOGBOOK!$AM$5:$AM$1036129,"SEP"))</f>
        <v xml:space="preserve"> </v>
      </c>
      <c r="EG501" s="625"/>
      <c r="EH501" s="625"/>
      <c r="EI501" s="625"/>
      <c r="EJ501" s="630" t="str">
        <f>IF(SUMIFS(LOGBOOK!$AA$5:$AA$1036129,LOGBOOK!$D$5:$D$1036129,DB473,LOGBOOK!$AN$5:$AN$1036129,DR473,LOGBOOK!$E$5:$E$1036129,DH473,LOGBOOK!$AM$5:$AM$1036129,"SEP")=0," ",SUMIFS(LOGBOOK!$AA$5:$AA$1036129,LOGBOOK!$D$5:$D$1036129,DB473,LOGBOOK!$AN$5:$AN$1036129,DR473,LOGBOOK!$E$5:$E$1036129,DH473,LOGBOOK!$AM$5:$AM$1036129,"SEP"))</f>
        <v xml:space="preserve"> </v>
      </c>
      <c r="EK501" s="625"/>
      <c r="EL501" s="625"/>
      <c r="EM501" s="625"/>
      <c r="EN501" s="623" t="str">
        <f>IF(SUMIFS(LOGBOOK!$AE$5:$AE$1036129,LOGBOOK!$D$5:$D$1036129,DB473,LOGBOOK!$AN$5:$AN$1036129,DR473,LOGBOOK!$E$5:$E$1036129,DH473,LOGBOOK!$AM$5:$AM$1036129,"SEP")=0," ",SUMIFS(LOGBOOK!$AC$5:$AC$1036129,LOGBOOK!$D$5:$D$1036129,DB473,LOGBOOK!$AN$5:$AN$1036129,DR473,LOGBOOK!$E$5:$E$1036129,DH473,LOGBOOK!$AM$5:$AM$1036129,"SEP"))</f>
        <v xml:space="preserve"> </v>
      </c>
      <c r="EO501" s="623"/>
      <c r="EP501" s="623"/>
      <c r="EQ501" s="623" t="str">
        <f>IF(SUMIFS(LOGBOOK!$AF$5:$AF$1036129,LOGBOOK!$D$5:$D$1036129,DB473,LOGBOOK!$AN$5:$AN$1036129,DR473,LOGBOOK!$E$5:$E$1036129,DH473,LOGBOOK!$AM$5:$AM$1036129,"SEP")=0," ",SUMIFS(LOGBOOK!$AF$5:$AF$1036129,LOGBOOK!$D$5:$D$1036129,DB473,LOGBOOK!$AN$5:$AN$1036129,DR473,LOGBOOK!$E$5:$E$1036129,DH473,LOGBOOK!$AM$5:$AM$1036129,"SEP"))</f>
        <v xml:space="preserve"> </v>
      </c>
      <c r="ER501" s="633"/>
      <c r="ES501" s="633"/>
      <c r="ET501" s="643"/>
      <c r="EU501" s="1227"/>
      <c r="EV501" s="1228"/>
      <c r="EW501" s="1228"/>
      <c r="EX501" s="1228"/>
      <c r="EY501" s="1228"/>
      <c r="EZ501" s="1228"/>
      <c r="FA501" s="1228"/>
      <c r="FB501" s="1228"/>
      <c r="FC501" s="1228"/>
      <c r="FD501" s="1228"/>
      <c r="FE501" s="1228"/>
      <c r="FF501" s="1228"/>
      <c r="FG501" s="1228"/>
      <c r="FH501" s="1229"/>
      <c r="FI501" s="1229"/>
      <c r="FJ501" s="1229"/>
      <c r="FK501" s="1229"/>
      <c r="FL501" s="1229"/>
      <c r="FM501" s="1229"/>
      <c r="FN501" s="1229"/>
      <c r="FO501" s="1229"/>
      <c r="FP501" s="1229"/>
      <c r="FQ501" s="1229"/>
      <c r="FR501" s="1229"/>
      <c r="FS501" s="15"/>
      <c r="FT501" s="629" t="str">
        <f>IF('FRONT PAGE'!$A$1="www.fly-logics.com","SEP",0)</f>
        <v>SEP</v>
      </c>
      <c r="FU501" s="631"/>
      <c r="FV501" s="631"/>
      <c r="FW501" s="631"/>
      <c r="FX501" s="631"/>
      <c r="FY501" s="630" t="str">
        <f>IF(SUMIFS(LOGBOOK!$Y$5:$Y$1036129,LOGBOOK!$D$5:$D$1036129,EY473,LOGBOOK!$AN$5:$AN$1036129,FO473,LOGBOOK!$E$5:$E$1036129,FE473,LOGBOOK!$AM$5:$AM$1036129,"SEP")=0," ",SUMIFS(LOGBOOK!$Y$5:$Y$1036129,LOGBOOK!$D$5:$D$1036129,EY473,LOGBOOK!$AN$5:$AN$1036129,FO473,LOGBOOK!$E$5:$E$1036129,FE473,LOGBOOK!$AM$5:$AM$1036129,"SEP"))</f>
        <v xml:space="preserve"> </v>
      </c>
      <c r="FZ501" s="625"/>
      <c r="GA501" s="625"/>
      <c r="GB501" s="625"/>
      <c r="GC501" s="630" t="str">
        <f>IF(SUMIFS(LOGBOOK!$Z$5:$Z$1036129,LOGBOOK!$D$5:$D$1036129,EY473,LOGBOOK!$AN$5:$AN$1036129,FO473,LOGBOOK!$E$5:$E$1036129,FE473,LOGBOOK!$AM$5:$AM$1036129,"SEP")=0," ",SUMIFS(LOGBOOK!$Z$5:$Z$1036129,LOGBOOK!$D$5:$D$1036129,EY473,LOGBOOK!$AN$5:$AN$1036129,FO473,LOGBOOK!$E$5:$E$1036129,FE473,LOGBOOK!$AM$5:$AM$1036129,"SEP"))</f>
        <v xml:space="preserve"> </v>
      </c>
      <c r="GD501" s="625"/>
      <c r="GE501" s="625"/>
      <c r="GF501" s="625"/>
      <c r="GG501" s="630" t="str">
        <f>IF(SUMIFS(LOGBOOK!$AA$5:$AA$1036129,LOGBOOK!$D$5:$D$1036129,EY473,LOGBOOK!$AN$5:$AN$1036129,FO473,LOGBOOK!$E$5:$E$1036129,FE473,LOGBOOK!$AM$5:$AM$1036129,"SEP")=0," ",SUMIFS(LOGBOOK!$AA$5:$AA$1036129,LOGBOOK!$D$5:$D$1036129,EY473,LOGBOOK!$AN$5:$AN$1036129,FO473,LOGBOOK!$E$5:$E$1036129,FE473,LOGBOOK!$AM$5:$AM$1036129,"SEP"))</f>
        <v xml:space="preserve"> </v>
      </c>
      <c r="GH501" s="625"/>
      <c r="GI501" s="625"/>
      <c r="GJ501" s="625"/>
      <c r="GK501" s="623" t="str">
        <f>IF(SUMIFS(LOGBOOK!$AE$5:$AE$1036129,LOGBOOK!$D$5:$D$1036129,EY473,LOGBOOK!$AN$5:$AN$1036129,FO473,LOGBOOK!$E$5:$E$1036129,FE473,LOGBOOK!$AM$5:$AM$1036129,"SEP")=0," ",SUMIFS(LOGBOOK!$AC$5:$AC$1036129,LOGBOOK!$D$5:$D$1036129,EY473,LOGBOOK!$AN$5:$AN$1036129,FO473,LOGBOOK!$E$5:$E$1036129,FE473,LOGBOOK!$AM$5:$AM$1036129,"SEP"))</f>
        <v xml:space="preserve"> </v>
      </c>
      <c r="GL501" s="623"/>
      <c r="GM501" s="623"/>
      <c r="GN501" s="623" t="str">
        <f>IF(SUMIFS(LOGBOOK!$AF$5:$AF$1036129,LOGBOOK!$D$5:$D$1036129,EY473,LOGBOOK!$AN$5:$AN$1036129,FO473,LOGBOOK!$E$5:$E$1036129,FE473,LOGBOOK!$AM$5:$AM$1036129,"SEP")=0," ",SUMIFS(LOGBOOK!$AF$5:$AF$1036129,LOGBOOK!$D$5:$D$1036129,EY473,LOGBOOK!$AN$5:$AN$1036129,FO473,LOGBOOK!$E$5:$E$1036129,FE473,LOGBOOK!$AM$5:$AM$1036129,"SEP"))</f>
        <v xml:space="preserve"> </v>
      </c>
      <c r="GO501" s="633"/>
      <c r="GP501" s="633"/>
      <c r="GQ501" s="643"/>
      <c r="GR501" s="6"/>
    </row>
    <row r="502" spans="1:200" ht="10.5" customHeight="1" x14ac:dyDescent="0.25">
      <c r="A502" s="212"/>
      <c r="B502" s="637"/>
      <c r="C502" s="1230" t="str">
        <f>IF('FRONT PAGE'!$A$1="www.fly-logics.com","APPROACHES",0)</f>
        <v>APPROACHES</v>
      </c>
      <c r="D502" s="1231"/>
      <c r="E502" s="1231"/>
      <c r="F502" s="1231"/>
      <c r="G502" s="1231"/>
      <c r="H502" s="1231"/>
      <c r="I502" s="1231"/>
      <c r="J502" s="1231"/>
      <c r="K502" s="1231"/>
      <c r="L502" s="1231"/>
      <c r="M502" s="1231"/>
      <c r="N502" s="1231"/>
      <c r="O502" s="1232"/>
      <c r="P502" s="639" t="str">
        <f>IF('FRONT PAGE'!$A$1="www.fly-logics.com","N° APP",0)</f>
        <v>N° APP</v>
      </c>
      <c r="Q502" s="629"/>
      <c r="R502" s="629"/>
      <c r="S502" s="629"/>
      <c r="T502" s="640"/>
      <c r="U502" s="1127">
        <f t="shared" ref="U502" si="600">IFERROR(SUM(C507,I507,O507,U507)," ")</f>
        <v>0</v>
      </c>
      <c r="V502" s="1128"/>
      <c r="W502" s="1128"/>
      <c r="X502" s="1128"/>
      <c r="Y502" s="1128"/>
      <c r="Z502" s="15"/>
      <c r="AA502" s="631"/>
      <c r="AB502" s="631"/>
      <c r="AC502" s="631"/>
      <c r="AD502" s="631"/>
      <c r="AE502" s="631"/>
      <c r="AF502" s="625"/>
      <c r="AG502" s="632"/>
      <c r="AH502" s="632"/>
      <c r="AI502" s="625"/>
      <c r="AJ502" s="625"/>
      <c r="AK502" s="632"/>
      <c r="AL502" s="632"/>
      <c r="AM502" s="625"/>
      <c r="AN502" s="625"/>
      <c r="AO502" s="632"/>
      <c r="AP502" s="632"/>
      <c r="AQ502" s="625"/>
      <c r="AR502" s="623"/>
      <c r="AS502" s="623"/>
      <c r="AT502" s="623"/>
      <c r="AU502" s="633"/>
      <c r="AV502" s="634"/>
      <c r="AW502" s="633"/>
      <c r="AX502" s="643"/>
      <c r="AY502" s="637"/>
      <c r="AZ502" s="1230" t="str">
        <f>IF('FRONT PAGE'!$A$1="www.fly-logics.com","APPROACHES",0)</f>
        <v>APPROACHES</v>
      </c>
      <c r="BA502" s="1231"/>
      <c r="BB502" s="1231"/>
      <c r="BC502" s="1231"/>
      <c r="BD502" s="1231"/>
      <c r="BE502" s="1231"/>
      <c r="BF502" s="1231"/>
      <c r="BG502" s="1231"/>
      <c r="BH502" s="1231"/>
      <c r="BI502" s="1231"/>
      <c r="BJ502" s="1231"/>
      <c r="BK502" s="1231"/>
      <c r="BL502" s="1232"/>
      <c r="BM502" s="639" t="str">
        <f>IF('FRONT PAGE'!$A$1="www.fly-logics.com","N° APP",0)</f>
        <v>N° APP</v>
      </c>
      <c r="BN502" s="629"/>
      <c r="BO502" s="629"/>
      <c r="BP502" s="629"/>
      <c r="BQ502" s="640"/>
      <c r="BR502" s="1127">
        <f t="shared" ref="BR502" si="601">IFERROR(SUM(AZ507,BF507,BL507,BR507)," ")</f>
        <v>0</v>
      </c>
      <c r="BS502" s="1128"/>
      <c r="BT502" s="1128"/>
      <c r="BU502" s="1128"/>
      <c r="BV502" s="1128"/>
      <c r="BW502" s="15"/>
      <c r="BX502" s="631"/>
      <c r="BY502" s="631"/>
      <c r="BZ502" s="631"/>
      <c r="CA502" s="631"/>
      <c r="CB502" s="631"/>
      <c r="CC502" s="625"/>
      <c r="CD502" s="632"/>
      <c r="CE502" s="632"/>
      <c r="CF502" s="625"/>
      <c r="CG502" s="625"/>
      <c r="CH502" s="632"/>
      <c r="CI502" s="632"/>
      <c r="CJ502" s="625"/>
      <c r="CK502" s="625"/>
      <c r="CL502" s="632"/>
      <c r="CM502" s="632"/>
      <c r="CN502" s="625"/>
      <c r="CO502" s="623"/>
      <c r="CP502" s="623"/>
      <c r="CQ502" s="623"/>
      <c r="CR502" s="633"/>
      <c r="CS502" s="634"/>
      <c r="CT502" s="633"/>
      <c r="CU502" s="643"/>
      <c r="CV502" s="247"/>
      <c r="CW502" s="212"/>
      <c r="CX502" s="637"/>
      <c r="CY502" s="1230" t="str">
        <f>IF('FRONT PAGE'!$A$1="www.fly-logics.com","APPROACHES",0)</f>
        <v>APPROACHES</v>
      </c>
      <c r="CZ502" s="1231"/>
      <c r="DA502" s="1231"/>
      <c r="DB502" s="1231"/>
      <c r="DC502" s="1231"/>
      <c r="DD502" s="1231"/>
      <c r="DE502" s="1231"/>
      <c r="DF502" s="1231"/>
      <c r="DG502" s="1231"/>
      <c r="DH502" s="1231"/>
      <c r="DI502" s="1231"/>
      <c r="DJ502" s="1231"/>
      <c r="DK502" s="1232"/>
      <c r="DL502" s="639" t="str">
        <f>IF('FRONT PAGE'!$A$1="www.fly-logics.com","N° APP",0)</f>
        <v>N° APP</v>
      </c>
      <c r="DM502" s="629"/>
      <c r="DN502" s="629"/>
      <c r="DO502" s="629"/>
      <c r="DP502" s="640"/>
      <c r="DQ502" s="1127">
        <f t="shared" ref="DQ502" si="602">IFERROR(SUM(CY507,DE507,DK507,DQ507)," ")</f>
        <v>0</v>
      </c>
      <c r="DR502" s="1128"/>
      <c r="DS502" s="1128"/>
      <c r="DT502" s="1128"/>
      <c r="DU502" s="1128"/>
      <c r="DV502" s="15"/>
      <c r="DW502" s="631"/>
      <c r="DX502" s="631"/>
      <c r="DY502" s="631"/>
      <c r="DZ502" s="631"/>
      <c r="EA502" s="631"/>
      <c r="EB502" s="625"/>
      <c r="EC502" s="632"/>
      <c r="ED502" s="632"/>
      <c r="EE502" s="625"/>
      <c r="EF502" s="625"/>
      <c r="EG502" s="632"/>
      <c r="EH502" s="632"/>
      <c r="EI502" s="625"/>
      <c r="EJ502" s="625"/>
      <c r="EK502" s="632"/>
      <c r="EL502" s="632"/>
      <c r="EM502" s="625"/>
      <c r="EN502" s="623"/>
      <c r="EO502" s="623"/>
      <c r="EP502" s="623"/>
      <c r="EQ502" s="633"/>
      <c r="ER502" s="634"/>
      <c r="ES502" s="633"/>
      <c r="ET502" s="643"/>
      <c r="EU502" s="637"/>
      <c r="EV502" s="1230" t="str">
        <f>IF('FRONT PAGE'!$A$1="www.fly-logics.com","APPROACHES",0)</f>
        <v>APPROACHES</v>
      </c>
      <c r="EW502" s="1231"/>
      <c r="EX502" s="1231"/>
      <c r="EY502" s="1231"/>
      <c r="EZ502" s="1231"/>
      <c r="FA502" s="1231"/>
      <c r="FB502" s="1231"/>
      <c r="FC502" s="1231"/>
      <c r="FD502" s="1231"/>
      <c r="FE502" s="1231"/>
      <c r="FF502" s="1231"/>
      <c r="FG502" s="1231"/>
      <c r="FH502" s="1232"/>
      <c r="FI502" s="639" t="str">
        <f>IF('FRONT PAGE'!$A$1="www.fly-logics.com","N° APP",0)</f>
        <v>N° APP</v>
      </c>
      <c r="FJ502" s="629"/>
      <c r="FK502" s="629"/>
      <c r="FL502" s="629"/>
      <c r="FM502" s="640"/>
      <c r="FN502" s="1127">
        <f t="shared" ref="FN502" si="603">IFERROR(SUM(EV507,FB507,FH507,FN507)," ")</f>
        <v>0</v>
      </c>
      <c r="FO502" s="1128"/>
      <c r="FP502" s="1128"/>
      <c r="FQ502" s="1128"/>
      <c r="FR502" s="1128"/>
      <c r="FS502" s="15"/>
      <c r="FT502" s="631"/>
      <c r="FU502" s="631"/>
      <c r="FV502" s="631"/>
      <c r="FW502" s="631"/>
      <c r="FX502" s="631"/>
      <c r="FY502" s="625"/>
      <c r="FZ502" s="632"/>
      <c r="GA502" s="632"/>
      <c r="GB502" s="625"/>
      <c r="GC502" s="625"/>
      <c r="GD502" s="632"/>
      <c r="GE502" s="632"/>
      <c r="GF502" s="625"/>
      <c r="GG502" s="625"/>
      <c r="GH502" s="632"/>
      <c r="GI502" s="632"/>
      <c r="GJ502" s="625"/>
      <c r="GK502" s="623"/>
      <c r="GL502" s="623"/>
      <c r="GM502" s="623"/>
      <c r="GN502" s="633"/>
      <c r="GO502" s="634"/>
      <c r="GP502" s="633"/>
      <c r="GQ502" s="643"/>
      <c r="GR502" s="6"/>
    </row>
    <row r="503" spans="1:200" ht="8.85" customHeight="1" x14ac:dyDescent="0.25">
      <c r="A503" s="212"/>
      <c r="B503" s="637"/>
      <c r="C503" s="1231"/>
      <c r="D503" s="1231"/>
      <c r="E503" s="1231"/>
      <c r="F503" s="1231"/>
      <c r="G503" s="1231"/>
      <c r="H503" s="1231"/>
      <c r="I503" s="1231"/>
      <c r="J503" s="1231"/>
      <c r="K503" s="1231"/>
      <c r="L503" s="1231"/>
      <c r="M503" s="1231"/>
      <c r="N503" s="1231"/>
      <c r="O503" s="1232"/>
      <c r="P503" s="639"/>
      <c r="Q503" s="629"/>
      <c r="R503" s="629"/>
      <c r="S503" s="629"/>
      <c r="T503" s="640"/>
      <c r="U503" s="1127"/>
      <c r="V503" s="1128"/>
      <c r="W503" s="1128"/>
      <c r="X503" s="1128"/>
      <c r="Y503" s="1128"/>
      <c r="Z503" s="15"/>
      <c r="AA503" s="631"/>
      <c r="AB503" s="631"/>
      <c r="AC503" s="631"/>
      <c r="AD503" s="631"/>
      <c r="AE503" s="631"/>
      <c r="AF503" s="625"/>
      <c r="AG503" s="625"/>
      <c r="AH503" s="625"/>
      <c r="AI503" s="625"/>
      <c r="AJ503" s="625"/>
      <c r="AK503" s="625"/>
      <c r="AL503" s="625"/>
      <c r="AM503" s="625"/>
      <c r="AN503" s="625"/>
      <c r="AO503" s="625"/>
      <c r="AP503" s="625"/>
      <c r="AQ503" s="625"/>
      <c r="AR503" s="623"/>
      <c r="AS503" s="623"/>
      <c r="AT503" s="623"/>
      <c r="AU503" s="633"/>
      <c r="AV503" s="633"/>
      <c r="AW503" s="633"/>
      <c r="AX503" s="643"/>
      <c r="AY503" s="637"/>
      <c r="AZ503" s="1231"/>
      <c r="BA503" s="1231"/>
      <c r="BB503" s="1231"/>
      <c r="BC503" s="1231"/>
      <c r="BD503" s="1231"/>
      <c r="BE503" s="1231"/>
      <c r="BF503" s="1231"/>
      <c r="BG503" s="1231"/>
      <c r="BH503" s="1231"/>
      <c r="BI503" s="1231"/>
      <c r="BJ503" s="1231"/>
      <c r="BK503" s="1231"/>
      <c r="BL503" s="1232"/>
      <c r="BM503" s="639"/>
      <c r="BN503" s="629"/>
      <c r="BO503" s="629"/>
      <c r="BP503" s="629"/>
      <c r="BQ503" s="640"/>
      <c r="BR503" s="1127"/>
      <c r="BS503" s="1128"/>
      <c r="BT503" s="1128"/>
      <c r="BU503" s="1128"/>
      <c r="BV503" s="1128"/>
      <c r="BW503" s="15"/>
      <c r="BX503" s="631"/>
      <c r="BY503" s="631"/>
      <c r="BZ503" s="631"/>
      <c r="CA503" s="631"/>
      <c r="CB503" s="631"/>
      <c r="CC503" s="625"/>
      <c r="CD503" s="625"/>
      <c r="CE503" s="625"/>
      <c r="CF503" s="625"/>
      <c r="CG503" s="625"/>
      <c r="CH503" s="625"/>
      <c r="CI503" s="625"/>
      <c r="CJ503" s="625"/>
      <c r="CK503" s="625"/>
      <c r="CL503" s="625"/>
      <c r="CM503" s="625"/>
      <c r="CN503" s="625"/>
      <c r="CO503" s="623"/>
      <c r="CP503" s="623"/>
      <c r="CQ503" s="623"/>
      <c r="CR503" s="633"/>
      <c r="CS503" s="633"/>
      <c r="CT503" s="633"/>
      <c r="CU503" s="643"/>
      <c r="CV503" s="247"/>
      <c r="CW503" s="212"/>
      <c r="CX503" s="637"/>
      <c r="CY503" s="1231"/>
      <c r="CZ503" s="1231"/>
      <c r="DA503" s="1231"/>
      <c r="DB503" s="1231"/>
      <c r="DC503" s="1231"/>
      <c r="DD503" s="1231"/>
      <c r="DE503" s="1231"/>
      <c r="DF503" s="1231"/>
      <c r="DG503" s="1231"/>
      <c r="DH503" s="1231"/>
      <c r="DI503" s="1231"/>
      <c r="DJ503" s="1231"/>
      <c r="DK503" s="1232"/>
      <c r="DL503" s="639"/>
      <c r="DM503" s="629"/>
      <c r="DN503" s="629"/>
      <c r="DO503" s="629"/>
      <c r="DP503" s="640"/>
      <c r="DQ503" s="1127"/>
      <c r="DR503" s="1128"/>
      <c r="DS503" s="1128"/>
      <c r="DT503" s="1128"/>
      <c r="DU503" s="1128"/>
      <c r="DV503" s="15"/>
      <c r="DW503" s="631"/>
      <c r="DX503" s="631"/>
      <c r="DY503" s="631"/>
      <c r="DZ503" s="631"/>
      <c r="EA503" s="631"/>
      <c r="EB503" s="625"/>
      <c r="EC503" s="625"/>
      <c r="ED503" s="625"/>
      <c r="EE503" s="625"/>
      <c r="EF503" s="625"/>
      <c r="EG503" s="625"/>
      <c r="EH503" s="625"/>
      <c r="EI503" s="625"/>
      <c r="EJ503" s="625"/>
      <c r="EK503" s="625"/>
      <c r="EL503" s="625"/>
      <c r="EM503" s="625"/>
      <c r="EN503" s="623"/>
      <c r="EO503" s="623"/>
      <c r="EP503" s="623"/>
      <c r="EQ503" s="633"/>
      <c r="ER503" s="633"/>
      <c r="ES503" s="633"/>
      <c r="ET503" s="643"/>
      <c r="EU503" s="637"/>
      <c r="EV503" s="1231"/>
      <c r="EW503" s="1231"/>
      <c r="EX503" s="1231"/>
      <c r="EY503" s="1231"/>
      <c r="EZ503" s="1231"/>
      <c r="FA503" s="1231"/>
      <c r="FB503" s="1231"/>
      <c r="FC503" s="1231"/>
      <c r="FD503" s="1231"/>
      <c r="FE503" s="1231"/>
      <c r="FF503" s="1231"/>
      <c r="FG503" s="1231"/>
      <c r="FH503" s="1232"/>
      <c r="FI503" s="639"/>
      <c r="FJ503" s="629"/>
      <c r="FK503" s="629"/>
      <c r="FL503" s="629"/>
      <c r="FM503" s="640"/>
      <c r="FN503" s="1127"/>
      <c r="FO503" s="1128"/>
      <c r="FP503" s="1128"/>
      <c r="FQ503" s="1128"/>
      <c r="FR503" s="1128"/>
      <c r="FS503" s="15"/>
      <c r="FT503" s="631"/>
      <c r="FU503" s="631"/>
      <c r="FV503" s="631"/>
      <c r="FW503" s="631"/>
      <c r="FX503" s="631"/>
      <c r="FY503" s="625"/>
      <c r="FZ503" s="625"/>
      <c r="GA503" s="625"/>
      <c r="GB503" s="625"/>
      <c r="GC503" s="625"/>
      <c r="GD503" s="625"/>
      <c r="GE503" s="625"/>
      <c r="GF503" s="625"/>
      <c r="GG503" s="625"/>
      <c r="GH503" s="625"/>
      <c r="GI503" s="625"/>
      <c r="GJ503" s="625"/>
      <c r="GK503" s="623"/>
      <c r="GL503" s="623"/>
      <c r="GM503" s="623"/>
      <c r="GN503" s="633"/>
      <c r="GO503" s="633"/>
      <c r="GP503" s="633"/>
      <c r="GQ503" s="643"/>
      <c r="GR503" s="6"/>
    </row>
    <row r="504" spans="1:200" ht="5.25" customHeight="1" x14ac:dyDescent="0.25">
      <c r="A504" s="212"/>
      <c r="B504" s="637"/>
      <c r="C504" s="1231"/>
      <c r="D504" s="1231"/>
      <c r="E504" s="1231"/>
      <c r="F504" s="1231"/>
      <c r="G504" s="1231"/>
      <c r="H504" s="1231"/>
      <c r="I504" s="1231"/>
      <c r="J504" s="1231"/>
      <c r="K504" s="1231"/>
      <c r="L504" s="1231"/>
      <c r="M504" s="1231"/>
      <c r="N504" s="1231"/>
      <c r="O504" s="1232"/>
      <c r="P504" s="639"/>
      <c r="Q504" s="629"/>
      <c r="R504" s="629"/>
      <c r="S504" s="629"/>
      <c r="T504" s="640"/>
      <c r="U504" s="1127"/>
      <c r="V504" s="1128"/>
      <c r="W504" s="1128"/>
      <c r="X504" s="1128"/>
      <c r="Y504" s="1128"/>
      <c r="Z504" s="15"/>
      <c r="AA504" s="629" t="str">
        <f>IF('FRONT PAGE'!$A$1="www.fly-logics.com","OCT",0)</f>
        <v>OCT</v>
      </c>
      <c r="AB504" s="631"/>
      <c r="AC504" s="631"/>
      <c r="AD504" s="631"/>
      <c r="AE504" s="631"/>
      <c r="AF504" s="630" t="str">
        <f>IF(SUMIFS(LOGBOOK!$Y$5:$Y$1036129,LOGBOOK!$D$5:$D$1036129,F473,LOGBOOK!$AN$5:$AN$1036129,V473,LOGBOOK!$E$5:$E$1036129,L473,LOGBOOK!$AM$5:$AM$1036129,"OCT")=0," ",SUMIFS(LOGBOOK!$Y$5:$Y$1036129,LOGBOOK!$D$5:$D$1036129,F473,LOGBOOK!$AN$5:$AN$1036129,V473,LOGBOOK!$E$5:$E$1036129,L473,LOGBOOK!$AM$5:$AM$1036129,"OCT"))</f>
        <v xml:space="preserve"> </v>
      </c>
      <c r="AG504" s="625"/>
      <c r="AH504" s="625"/>
      <c r="AI504" s="625"/>
      <c r="AJ504" s="630" t="str">
        <f>IF(SUMIFS(LOGBOOK!$Z$5:$Z$1036129,LOGBOOK!$D$5:$D$1036129,F473,LOGBOOK!$AN$5:$AN$1036129,V473,LOGBOOK!$E$5:$E$1036129,L473,LOGBOOK!$AM$5:$AM$1036129,"OCT")=0," ",SUMIFS(LOGBOOK!$Z$5:$Z$1036129,LOGBOOK!$D$5:$D$1036129,F473,LOGBOOK!$AN$5:$AN$1036129,V473,LOGBOOK!$E$5:$E$1036129,L473,LOGBOOK!$AM$5:$AM$1036129,"OCT"))</f>
        <v xml:space="preserve"> </v>
      </c>
      <c r="AK504" s="625"/>
      <c r="AL504" s="625"/>
      <c r="AM504" s="625"/>
      <c r="AN504" s="630" t="str">
        <f>IF(SUMIFS(LOGBOOK!$AA$5:$AA$1036129,LOGBOOK!$D$5:$D$1036129,F473,LOGBOOK!$AN$5:$AN$1036129,V473,LOGBOOK!$E$5:$E$1036129,L473,LOGBOOK!$AM$5:$AM$1036129,"OCT")=0," ",SUMIFS(LOGBOOK!$AA$5:$AA$1036129,LOGBOOK!$D$5:$D$1036129,F473,LOGBOOK!$AN$5:$AN$1036129,V473,LOGBOOK!$E$5:$E$1036129,L473,LOGBOOK!$AM$5:$AM$1036129,"OCT"))</f>
        <v xml:space="preserve"> </v>
      </c>
      <c r="AO504" s="625"/>
      <c r="AP504" s="625"/>
      <c r="AQ504" s="625"/>
      <c r="AR504" s="623" t="str">
        <f>IF(SUMIFS(LOGBOOK!$AE$5:$AE$1036129,LOGBOOK!$D$5:$D$1036129,F473,LOGBOOK!$AN$5:$AN$1036129,V473,LOGBOOK!$E$5:$E$1036129,L473,LOGBOOK!$AM$5:$AM$1036129,"OCT")=0," ",SUMIFS(LOGBOOK!$AC$5:$AC$1036129,LOGBOOK!$D$5:$D$1036129,F473,LOGBOOK!$AN$5:$AN$1036129,V473,LOGBOOK!$E$5:$E$1036129,L473,LOGBOOK!$AM$5:$AM$1036129,"OCT"))</f>
        <v xml:space="preserve"> </v>
      </c>
      <c r="AS504" s="623"/>
      <c r="AT504" s="623"/>
      <c r="AU504" s="623" t="str">
        <f>IF(SUMIFS(LOGBOOK!$AF$5:$AF$1036129,LOGBOOK!$D$5:$D$1036129,F473,LOGBOOK!$AN$5:$AN$1036129,V473,LOGBOOK!$E$5:$E$1036129,L473,LOGBOOK!$AM$5:$AM$1036129,"OCT")=0," ",SUMIFS(LOGBOOK!$AF$5:$AF$1036129,LOGBOOK!$D$5:$D$1036129,F473,LOGBOOK!$AN$5:$AN$1036129,V473,LOGBOOK!$E$5:$E$1036129,L473,LOGBOOK!$AM$5:$AM$1036129,"OCT"))</f>
        <v xml:space="preserve"> </v>
      </c>
      <c r="AV504" s="633"/>
      <c r="AW504" s="633"/>
      <c r="AX504" s="643"/>
      <c r="AY504" s="637"/>
      <c r="AZ504" s="1231"/>
      <c r="BA504" s="1231"/>
      <c r="BB504" s="1231"/>
      <c r="BC504" s="1231"/>
      <c r="BD504" s="1231"/>
      <c r="BE504" s="1231"/>
      <c r="BF504" s="1231"/>
      <c r="BG504" s="1231"/>
      <c r="BH504" s="1231"/>
      <c r="BI504" s="1231"/>
      <c r="BJ504" s="1231"/>
      <c r="BK504" s="1231"/>
      <c r="BL504" s="1232"/>
      <c r="BM504" s="639"/>
      <c r="BN504" s="629"/>
      <c r="BO504" s="629"/>
      <c r="BP504" s="629"/>
      <c r="BQ504" s="640"/>
      <c r="BR504" s="1127"/>
      <c r="BS504" s="1128"/>
      <c r="BT504" s="1128"/>
      <c r="BU504" s="1128"/>
      <c r="BV504" s="1128"/>
      <c r="BW504" s="15"/>
      <c r="BX504" s="629" t="str">
        <f>IF('FRONT PAGE'!$A$1="www.fly-logics.com","OCT",0)</f>
        <v>OCT</v>
      </c>
      <c r="BY504" s="631"/>
      <c r="BZ504" s="631"/>
      <c r="CA504" s="631"/>
      <c r="CB504" s="631"/>
      <c r="CC504" s="630" t="str">
        <f>IF(SUMIFS(LOGBOOK!$Y$5:$Y$1036129,LOGBOOK!$D$5:$D$1036129,BC473,LOGBOOK!$AN$5:$AN$1036129,BS473,LOGBOOK!$E$5:$E$1036129,BI473,LOGBOOK!$AM$5:$AM$1036129,"OCT")=0," ",SUMIFS(LOGBOOK!$Y$5:$Y$1036129,LOGBOOK!$D$5:$D$1036129,BC473,LOGBOOK!$AN$5:$AN$1036129,BS473,LOGBOOK!$E$5:$E$1036129,BI473,LOGBOOK!$AM$5:$AM$1036129,"OCT"))</f>
        <v xml:space="preserve"> </v>
      </c>
      <c r="CD504" s="625"/>
      <c r="CE504" s="625"/>
      <c r="CF504" s="625"/>
      <c r="CG504" s="630" t="str">
        <f>IF(SUMIFS(LOGBOOK!$Z$5:$Z$1036129,LOGBOOK!$D$5:$D$1036129,BC473,LOGBOOK!$AN$5:$AN$1036129,BS473,LOGBOOK!$E$5:$E$1036129,BI473,LOGBOOK!$AM$5:$AM$1036129,"OCT")=0," ",SUMIFS(LOGBOOK!$Z$5:$Z$1036129,LOGBOOK!$D$5:$D$1036129,BC473,LOGBOOK!$AN$5:$AN$1036129,BS473,LOGBOOK!$E$5:$E$1036129,BI473,LOGBOOK!$AM$5:$AM$1036129,"OCT"))</f>
        <v xml:space="preserve"> </v>
      </c>
      <c r="CH504" s="625"/>
      <c r="CI504" s="625"/>
      <c r="CJ504" s="625"/>
      <c r="CK504" s="630" t="str">
        <f>IF(SUMIFS(LOGBOOK!$AA$5:$AA$1036129,LOGBOOK!$D$5:$D$1036129,BC473,LOGBOOK!$AN$5:$AN$1036129,BS473,LOGBOOK!$E$5:$E$1036129,BI473,LOGBOOK!$AM$5:$AM$1036129,"OCT")=0," ",SUMIFS(LOGBOOK!$AA$5:$AA$1036129,LOGBOOK!$D$5:$D$1036129,BC473,LOGBOOK!$AN$5:$AN$1036129,BS473,LOGBOOK!$E$5:$E$1036129,BI473,LOGBOOK!$AM$5:$AM$1036129,"OCT"))</f>
        <v xml:space="preserve"> </v>
      </c>
      <c r="CL504" s="625"/>
      <c r="CM504" s="625"/>
      <c r="CN504" s="625"/>
      <c r="CO504" s="623" t="str">
        <f>IF(SUMIFS(LOGBOOK!$AE$5:$AE$1036129,LOGBOOK!$D$5:$D$1036129,BC473,LOGBOOK!$AN$5:$AN$1036129,BS473,LOGBOOK!$E$5:$E$1036129,BI473,LOGBOOK!$AM$5:$AM$1036129,"OCT")=0," ",SUMIFS(LOGBOOK!$AC$5:$AC$1036129,LOGBOOK!$D$5:$D$1036129,BC473,LOGBOOK!$AN$5:$AN$1036129,BS473,LOGBOOK!$E$5:$E$1036129,BI473,LOGBOOK!$AM$5:$AM$1036129,"OCT"))</f>
        <v xml:space="preserve"> </v>
      </c>
      <c r="CP504" s="623"/>
      <c r="CQ504" s="623"/>
      <c r="CR504" s="623" t="str">
        <f>IF(SUMIFS(LOGBOOK!$AF$5:$AF$1036129,LOGBOOK!$D$5:$D$1036129,BC473,LOGBOOK!$AN$5:$AN$1036129,BS473,LOGBOOK!$E$5:$E$1036129,BI473,LOGBOOK!$AM$5:$AM$1036129,"OCT")=0," ",SUMIFS(LOGBOOK!$AF$5:$AF$1036129,LOGBOOK!$D$5:$D$1036129,BC473,LOGBOOK!$AN$5:$AN$1036129,BS473,LOGBOOK!$E$5:$E$1036129,BI473,LOGBOOK!$AM$5:$AM$1036129,"OCT"))</f>
        <v xml:space="preserve"> </v>
      </c>
      <c r="CS504" s="633"/>
      <c r="CT504" s="633"/>
      <c r="CU504" s="643"/>
      <c r="CV504" s="247"/>
      <c r="CW504" s="212"/>
      <c r="CX504" s="637"/>
      <c r="CY504" s="1231"/>
      <c r="CZ504" s="1231"/>
      <c r="DA504" s="1231"/>
      <c r="DB504" s="1231"/>
      <c r="DC504" s="1231"/>
      <c r="DD504" s="1231"/>
      <c r="DE504" s="1231"/>
      <c r="DF504" s="1231"/>
      <c r="DG504" s="1231"/>
      <c r="DH504" s="1231"/>
      <c r="DI504" s="1231"/>
      <c r="DJ504" s="1231"/>
      <c r="DK504" s="1232"/>
      <c r="DL504" s="639"/>
      <c r="DM504" s="629"/>
      <c r="DN504" s="629"/>
      <c r="DO504" s="629"/>
      <c r="DP504" s="640"/>
      <c r="DQ504" s="1127"/>
      <c r="DR504" s="1128"/>
      <c r="DS504" s="1128"/>
      <c r="DT504" s="1128"/>
      <c r="DU504" s="1128"/>
      <c r="DV504" s="15"/>
      <c r="DW504" s="629" t="str">
        <f>IF('FRONT PAGE'!$A$1="www.fly-logics.com","OCT",0)</f>
        <v>OCT</v>
      </c>
      <c r="DX504" s="631"/>
      <c r="DY504" s="631"/>
      <c r="DZ504" s="631"/>
      <c r="EA504" s="631"/>
      <c r="EB504" s="630" t="str">
        <f>IF(SUMIFS(LOGBOOK!$Y$5:$Y$1036129,LOGBOOK!$D$5:$D$1036129,DB473,LOGBOOK!$AN$5:$AN$1036129,DR473,LOGBOOK!$E$5:$E$1036129,DH473,LOGBOOK!$AM$5:$AM$1036129,"OCT")=0," ",SUMIFS(LOGBOOK!$Y$5:$Y$1036129,LOGBOOK!$D$5:$D$1036129,DB473,LOGBOOK!$AN$5:$AN$1036129,DR473,LOGBOOK!$E$5:$E$1036129,DH473,LOGBOOK!$AM$5:$AM$1036129,"OCT"))</f>
        <v xml:space="preserve"> </v>
      </c>
      <c r="EC504" s="625"/>
      <c r="ED504" s="625"/>
      <c r="EE504" s="625"/>
      <c r="EF504" s="630" t="str">
        <f>IF(SUMIFS(LOGBOOK!$Z$5:$Z$1036129,LOGBOOK!$D$5:$D$1036129,DB473,LOGBOOK!$AN$5:$AN$1036129,DR473,LOGBOOK!$E$5:$E$1036129,DH473,LOGBOOK!$AM$5:$AM$1036129,"OCT")=0," ",SUMIFS(LOGBOOK!$Z$5:$Z$1036129,LOGBOOK!$D$5:$D$1036129,DB473,LOGBOOK!$AN$5:$AN$1036129,DR473,LOGBOOK!$E$5:$E$1036129,DH473,LOGBOOK!$AM$5:$AM$1036129,"OCT"))</f>
        <v xml:space="preserve"> </v>
      </c>
      <c r="EG504" s="625"/>
      <c r="EH504" s="625"/>
      <c r="EI504" s="625"/>
      <c r="EJ504" s="630" t="str">
        <f>IF(SUMIFS(LOGBOOK!$AA$5:$AA$1036129,LOGBOOK!$D$5:$D$1036129,DB473,LOGBOOK!$AN$5:$AN$1036129,DR473,LOGBOOK!$E$5:$E$1036129,DH473,LOGBOOK!$AM$5:$AM$1036129,"OCT")=0," ",SUMIFS(LOGBOOK!$AA$5:$AA$1036129,LOGBOOK!$D$5:$D$1036129,DB473,LOGBOOK!$AN$5:$AN$1036129,DR473,LOGBOOK!$E$5:$E$1036129,DH473,LOGBOOK!$AM$5:$AM$1036129,"OCT"))</f>
        <v xml:space="preserve"> </v>
      </c>
      <c r="EK504" s="625"/>
      <c r="EL504" s="625"/>
      <c r="EM504" s="625"/>
      <c r="EN504" s="623" t="str">
        <f>IF(SUMIFS(LOGBOOK!$AE$5:$AE$1036129,LOGBOOK!$D$5:$D$1036129,DB473,LOGBOOK!$AN$5:$AN$1036129,DR473,LOGBOOK!$E$5:$E$1036129,DH473,LOGBOOK!$AM$5:$AM$1036129,"OCT")=0," ",SUMIFS(LOGBOOK!$AC$5:$AC$1036129,LOGBOOK!$D$5:$D$1036129,DB473,LOGBOOK!$AN$5:$AN$1036129,DR473,LOGBOOK!$E$5:$E$1036129,DH473,LOGBOOK!$AM$5:$AM$1036129,"OCT"))</f>
        <v xml:space="preserve"> </v>
      </c>
      <c r="EO504" s="623"/>
      <c r="EP504" s="623"/>
      <c r="EQ504" s="623" t="str">
        <f>IF(SUMIFS(LOGBOOK!$AF$5:$AF$1036129,LOGBOOK!$D$5:$D$1036129,DB473,LOGBOOK!$AN$5:$AN$1036129,DR473,LOGBOOK!$E$5:$E$1036129,DH473,LOGBOOK!$AM$5:$AM$1036129,"OCT")=0," ",SUMIFS(LOGBOOK!$AF$5:$AF$1036129,LOGBOOK!$D$5:$D$1036129,DB473,LOGBOOK!$AN$5:$AN$1036129,DR473,LOGBOOK!$E$5:$E$1036129,DH473,LOGBOOK!$AM$5:$AM$1036129,"OCT"))</f>
        <v xml:space="preserve"> </v>
      </c>
      <c r="ER504" s="633"/>
      <c r="ES504" s="633"/>
      <c r="ET504" s="643"/>
      <c r="EU504" s="637"/>
      <c r="EV504" s="1231"/>
      <c r="EW504" s="1231"/>
      <c r="EX504" s="1231"/>
      <c r="EY504" s="1231"/>
      <c r="EZ504" s="1231"/>
      <c r="FA504" s="1231"/>
      <c r="FB504" s="1231"/>
      <c r="FC504" s="1231"/>
      <c r="FD504" s="1231"/>
      <c r="FE504" s="1231"/>
      <c r="FF504" s="1231"/>
      <c r="FG504" s="1231"/>
      <c r="FH504" s="1232"/>
      <c r="FI504" s="639"/>
      <c r="FJ504" s="629"/>
      <c r="FK504" s="629"/>
      <c r="FL504" s="629"/>
      <c r="FM504" s="640"/>
      <c r="FN504" s="1127"/>
      <c r="FO504" s="1128"/>
      <c r="FP504" s="1128"/>
      <c r="FQ504" s="1128"/>
      <c r="FR504" s="1128"/>
      <c r="FS504" s="15"/>
      <c r="FT504" s="629" t="str">
        <f>IF('FRONT PAGE'!$A$1="www.fly-logics.com","OCT",0)</f>
        <v>OCT</v>
      </c>
      <c r="FU504" s="631"/>
      <c r="FV504" s="631"/>
      <c r="FW504" s="631"/>
      <c r="FX504" s="631"/>
      <c r="FY504" s="630" t="str">
        <f>IF(SUMIFS(LOGBOOK!$Y$5:$Y$1036129,LOGBOOK!$D$5:$D$1036129,EY473,LOGBOOK!$AN$5:$AN$1036129,FO473,LOGBOOK!$E$5:$E$1036129,FE473,LOGBOOK!$AM$5:$AM$1036129,"OCT")=0," ",SUMIFS(LOGBOOK!$Y$5:$Y$1036129,LOGBOOK!$D$5:$D$1036129,EY473,LOGBOOK!$AN$5:$AN$1036129,FO473,LOGBOOK!$E$5:$E$1036129,FE473,LOGBOOK!$AM$5:$AM$1036129,"OCT"))</f>
        <v xml:space="preserve"> </v>
      </c>
      <c r="FZ504" s="625"/>
      <c r="GA504" s="625"/>
      <c r="GB504" s="625"/>
      <c r="GC504" s="630" t="str">
        <f>IF(SUMIFS(LOGBOOK!$Z$5:$Z$1036129,LOGBOOK!$D$5:$D$1036129,EY473,LOGBOOK!$AN$5:$AN$1036129,FO473,LOGBOOK!$E$5:$E$1036129,FE473,LOGBOOK!$AM$5:$AM$1036129,"OCT")=0," ",SUMIFS(LOGBOOK!$Z$5:$Z$1036129,LOGBOOK!$D$5:$D$1036129,EY473,LOGBOOK!$AN$5:$AN$1036129,FO473,LOGBOOK!$E$5:$E$1036129,FE473,LOGBOOK!$AM$5:$AM$1036129,"OCT"))</f>
        <v xml:space="preserve"> </v>
      </c>
      <c r="GD504" s="625"/>
      <c r="GE504" s="625"/>
      <c r="GF504" s="625"/>
      <c r="GG504" s="630" t="str">
        <f>IF(SUMIFS(LOGBOOK!$AA$5:$AA$1036129,LOGBOOK!$D$5:$D$1036129,EY473,LOGBOOK!$AN$5:$AN$1036129,FO473,LOGBOOK!$E$5:$E$1036129,FE473,LOGBOOK!$AM$5:$AM$1036129,"OCT")=0," ",SUMIFS(LOGBOOK!$AA$5:$AA$1036129,LOGBOOK!$D$5:$D$1036129,EY473,LOGBOOK!$AN$5:$AN$1036129,FO473,LOGBOOK!$E$5:$E$1036129,FE473,LOGBOOK!$AM$5:$AM$1036129,"OCT"))</f>
        <v xml:space="preserve"> </v>
      </c>
      <c r="GH504" s="625"/>
      <c r="GI504" s="625"/>
      <c r="GJ504" s="625"/>
      <c r="GK504" s="623" t="str">
        <f>IF(SUMIFS(LOGBOOK!$AE$5:$AE$1036129,LOGBOOK!$D$5:$D$1036129,EY473,LOGBOOK!$AN$5:$AN$1036129,FO473,LOGBOOK!$E$5:$E$1036129,FE473,LOGBOOK!$AM$5:$AM$1036129,"OCT")=0," ",SUMIFS(LOGBOOK!$AC$5:$AC$1036129,LOGBOOK!$D$5:$D$1036129,EY473,LOGBOOK!$AN$5:$AN$1036129,FO473,LOGBOOK!$E$5:$E$1036129,FE473,LOGBOOK!$AM$5:$AM$1036129,"OCT"))</f>
        <v xml:space="preserve"> </v>
      </c>
      <c r="GL504" s="623"/>
      <c r="GM504" s="623"/>
      <c r="GN504" s="623" t="str">
        <f>IF(SUMIFS(LOGBOOK!$AF$5:$AF$1036129,LOGBOOK!$D$5:$D$1036129,EY473,LOGBOOK!$AN$5:$AN$1036129,FO473,LOGBOOK!$E$5:$E$1036129,FE473,LOGBOOK!$AM$5:$AM$1036129,"OCT")=0," ",SUMIFS(LOGBOOK!$AF$5:$AF$1036129,LOGBOOK!$D$5:$D$1036129,EY473,LOGBOOK!$AN$5:$AN$1036129,FO473,LOGBOOK!$E$5:$E$1036129,FE473,LOGBOOK!$AM$5:$AM$1036129,"OCT"))</f>
        <v xml:space="preserve"> </v>
      </c>
      <c r="GO504" s="633"/>
      <c r="GP504" s="633"/>
      <c r="GQ504" s="643"/>
      <c r="GR504" s="6"/>
    </row>
    <row r="505" spans="1:200" ht="4.5" customHeight="1" x14ac:dyDescent="0.25">
      <c r="A505" s="212"/>
      <c r="B505" s="637"/>
      <c r="C505" s="624"/>
      <c r="D505" s="624"/>
      <c r="E505" s="624"/>
      <c r="F505" s="624"/>
      <c r="G505" s="624"/>
      <c r="H505" s="624"/>
      <c r="I505" s="624"/>
      <c r="J505" s="624"/>
      <c r="K505" s="624"/>
      <c r="L505" s="624"/>
      <c r="M505" s="624"/>
      <c r="N505" s="624"/>
      <c r="O505" s="624"/>
      <c r="P505" s="624"/>
      <c r="Q505" s="624"/>
      <c r="R505" s="624"/>
      <c r="S505" s="624"/>
      <c r="T505" s="624"/>
      <c r="U505" s="624"/>
      <c r="V505" s="624"/>
      <c r="W505" s="624"/>
      <c r="X505" s="624"/>
      <c r="Y505" s="624"/>
      <c r="Z505" s="15"/>
      <c r="AA505" s="631"/>
      <c r="AB505" s="631"/>
      <c r="AC505" s="631"/>
      <c r="AD505" s="631"/>
      <c r="AE505" s="631"/>
      <c r="AF505" s="625"/>
      <c r="AG505" s="632"/>
      <c r="AH505" s="632"/>
      <c r="AI505" s="625"/>
      <c r="AJ505" s="625"/>
      <c r="AK505" s="632"/>
      <c r="AL505" s="632"/>
      <c r="AM505" s="625"/>
      <c r="AN505" s="625"/>
      <c r="AO505" s="632"/>
      <c r="AP505" s="632"/>
      <c r="AQ505" s="625"/>
      <c r="AR505" s="623"/>
      <c r="AS505" s="623"/>
      <c r="AT505" s="623"/>
      <c r="AU505" s="633"/>
      <c r="AV505" s="634"/>
      <c r="AW505" s="633"/>
      <c r="AX505" s="643"/>
      <c r="AY505" s="637"/>
      <c r="AZ505" s="624"/>
      <c r="BA505" s="624"/>
      <c r="BB505" s="624"/>
      <c r="BC505" s="624"/>
      <c r="BD505" s="624"/>
      <c r="BE505" s="624"/>
      <c r="BF505" s="624"/>
      <c r="BG505" s="624"/>
      <c r="BH505" s="624"/>
      <c r="BI505" s="624"/>
      <c r="BJ505" s="624"/>
      <c r="BK505" s="624"/>
      <c r="BL505" s="624"/>
      <c r="BM505" s="624"/>
      <c r="BN505" s="624"/>
      <c r="BO505" s="624"/>
      <c r="BP505" s="624"/>
      <c r="BQ505" s="624"/>
      <c r="BR505" s="624"/>
      <c r="BS505" s="624"/>
      <c r="BT505" s="624"/>
      <c r="BU505" s="624"/>
      <c r="BV505" s="624"/>
      <c r="BW505" s="15"/>
      <c r="BX505" s="631"/>
      <c r="BY505" s="631"/>
      <c r="BZ505" s="631"/>
      <c r="CA505" s="631"/>
      <c r="CB505" s="631"/>
      <c r="CC505" s="625"/>
      <c r="CD505" s="632"/>
      <c r="CE505" s="632"/>
      <c r="CF505" s="625"/>
      <c r="CG505" s="625"/>
      <c r="CH505" s="632"/>
      <c r="CI505" s="632"/>
      <c r="CJ505" s="625"/>
      <c r="CK505" s="625"/>
      <c r="CL505" s="632"/>
      <c r="CM505" s="632"/>
      <c r="CN505" s="625"/>
      <c r="CO505" s="623"/>
      <c r="CP505" s="623"/>
      <c r="CQ505" s="623"/>
      <c r="CR505" s="633"/>
      <c r="CS505" s="634"/>
      <c r="CT505" s="633"/>
      <c r="CU505" s="643"/>
      <c r="CV505" s="247"/>
      <c r="CW505" s="212"/>
      <c r="CX505" s="637"/>
      <c r="CY505" s="624"/>
      <c r="CZ505" s="624"/>
      <c r="DA505" s="624"/>
      <c r="DB505" s="624"/>
      <c r="DC505" s="624"/>
      <c r="DD505" s="624"/>
      <c r="DE505" s="624"/>
      <c r="DF505" s="624"/>
      <c r="DG505" s="624"/>
      <c r="DH505" s="624"/>
      <c r="DI505" s="624"/>
      <c r="DJ505" s="624"/>
      <c r="DK505" s="624"/>
      <c r="DL505" s="624"/>
      <c r="DM505" s="624"/>
      <c r="DN505" s="624"/>
      <c r="DO505" s="624"/>
      <c r="DP505" s="624"/>
      <c r="DQ505" s="624"/>
      <c r="DR505" s="624"/>
      <c r="DS505" s="624"/>
      <c r="DT505" s="624"/>
      <c r="DU505" s="624"/>
      <c r="DV505" s="15"/>
      <c r="DW505" s="631"/>
      <c r="DX505" s="631"/>
      <c r="DY505" s="631"/>
      <c r="DZ505" s="631"/>
      <c r="EA505" s="631"/>
      <c r="EB505" s="625"/>
      <c r="EC505" s="632"/>
      <c r="ED505" s="632"/>
      <c r="EE505" s="625"/>
      <c r="EF505" s="625"/>
      <c r="EG505" s="632"/>
      <c r="EH505" s="632"/>
      <c r="EI505" s="625"/>
      <c r="EJ505" s="625"/>
      <c r="EK505" s="632"/>
      <c r="EL505" s="632"/>
      <c r="EM505" s="625"/>
      <c r="EN505" s="623"/>
      <c r="EO505" s="623"/>
      <c r="EP505" s="623"/>
      <c r="EQ505" s="633"/>
      <c r="ER505" s="634"/>
      <c r="ES505" s="633"/>
      <c r="ET505" s="643"/>
      <c r="EU505" s="637"/>
      <c r="EV505" s="624"/>
      <c r="EW505" s="624"/>
      <c r="EX505" s="624"/>
      <c r="EY505" s="624"/>
      <c r="EZ505" s="624"/>
      <c r="FA505" s="624"/>
      <c r="FB505" s="624"/>
      <c r="FC505" s="624"/>
      <c r="FD505" s="624"/>
      <c r="FE505" s="624"/>
      <c r="FF505" s="624"/>
      <c r="FG505" s="624"/>
      <c r="FH505" s="624"/>
      <c r="FI505" s="624"/>
      <c r="FJ505" s="624"/>
      <c r="FK505" s="624"/>
      <c r="FL505" s="624"/>
      <c r="FM505" s="624"/>
      <c r="FN505" s="624"/>
      <c r="FO505" s="624"/>
      <c r="FP505" s="624"/>
      <c r="FQ505" s="624"/>
      <c r="FR505" s="624"/>
      <c r="FS505" s="15"/>
      <c r="FT505" s="631"/>
      <c r="FU505" s="631"/>
      <c r="FV505" s="631"/>
      <c r="FW505" s="631"/>
      <c r="FX505" s="631"/>
      <c r="FY505" s="625"/>
      <c r="FZ505" s="632"/>
      <c r="GA505" s="632"/>
      <c r="GB505" s="625"/>
      <c r="GC505" s="625"/>
      <c r="GD505" s="632"/>
      <c r="GE505" s="632"/>
      <c r="GF505" s="625"/>
      <c r="GG505" s="625"/>
      <c r="GH505" s="632"/>
      <c r="GI505" s="632"/>
      <c r="GJ505" s="625"/>
      <c r="GK505" s="623"/>
      <c r="GL505" s="623"/>
      <c r="GM505" s="623"/>
      <c r="GN505" s="633"/>
      <c r="GO505" s="634"/>
      <c r="GP505" s="633"/>
      <c r="GQ505" s="643"/>
      <c r="GR505" s="6"/>
    </row>
    <row r="506" spans="1:200" ht="13.5" customHeight="1" x14ac:dyDescent="0.25">
      <c r="A506" s="212"/>
      <c r="B506" s="635"/>
      <c r="C506" s="1162" t="str">
        <f>IF('FRONT PAGE'!$A$1="www.fly-logics.com","ILS",0)</f>
        <v>ILS</v>
      </c>
      <c r="D506" s="1162"/>
      <c r="E506" s="1162"/>
      <c r="F506" s="1162"/>
      <c r="G506" s="1162"/>
      <c r="H506" s="624"/>
      <c r="I506" s="628" t="str">
        <f>IF('FRONT PAGE'!$A$1="www.fly-logics.com","VFR",0)</f>
        <v>VFR</v>
      </c>
      <c r="J506" s="628"/>
      <c r="K506" s="628"/>
      <c r="L506" s="628"/>
      <c r="M506" s="628"/>
      <c r="N506" s="624"/>
      <c r="O506" s="627" t="str">
        <f>IF('FRONT PAGE'!$A$1="www.fly-logics.com","ADF",0)</f>
        <v>ADF</v>
      </c>
      <c r="P506" s="627"/>
      <c r="Q506" s="627"/>
      <c r="R506" s="627"/>
      <c r="S506" s="627"/>
      <c r="T506" s="624"/>
      <c r="U506" s="628" t="str">
        <f>IF('FRONT PAGE'!$A$1="www.fly-logics.com","VOR",0)</f>
        <v>VOR</v>
      </c>
      <c r="V506" s="628"/>
      <c r="W506" s="628"/>
      <c r="X506" s="628"/>
      <c r="Y506" s="628"/>
      <c r="Z506" s="15"/>
      <c r="AA506" s="631"/>
      <c r="AB506" s="631"/>
      <c r="AC506" s="631"/>
      <c r="AD506" s="631"/>
      <c r="AE506" s="631"/>
      <c r="AF506" s="625"/>
      <c r="AG506" s="625"/>
      <c r="AH506" s="625"/>
      <c r="AI506" s="625"/>
      <c r="AJ506" s="625"/>
      <c r="AK506" s="625"/>
      <c r="AL506" s="625"/>
      <c r="AM506" s="625"/>
      <c r="AN506" s="625"/>
      <c r="AO506" s="625"/>
      <c r="AP506" s="625"/>
      <c r="AQ506" s="625"/>
      <c r="AR506" s="623"/>
      <c r="AS506" s="623"/>
      <c r="AT506" s="623"/>
      <c r="AU506" s="633"/>
      <c r="AV506" s="633"/>
      <c r="AW506" s="633"/>
      <c r="AX506" s="643"/>
      <c r="AY506" s="635"/>
      <c r="AZ506" s="1162" t="str">
        <f>IF('FRONT PAGE'!$A$1="www.fly-logics.com","ILS",0)</f>
        <v>ILS</v>
      </c>
      <c r="BA506" s="1162"/>
      <c r="BB506" s="1162"/>
      <c r="BC506" s="1162"/>
      <c r="BD506" s="1162"/>
      <c r="BE506" s="624"/>
      <c r="BF506" s="628" t="str">
        <f>IF('FRONT PAGE'!$A$1="www.fly-logics.com","VFR",0)</f>
        <v>VFR</v>
      </c>
      <c r="BG506" s="628"/>
      <c r="BH506" s="628"/>
      <c r="BI506" s="628"/>
      <c r="BJ506" s="628"/>
      <c r="BK506" s="624"/>
      <c r="BL506" s="627" t="str">
        <f>IF('FRONT PAGE'!$A$1="www.fly-logics.com","ADF",0)</f>
        <v>ADF</v>
      </c>
      <c r="BM506" s="627"/>
      <c r="BN506" s="627"/>
      <c r="BO506" s="627"/>
      <c r="BP506" s="627"/>
      <c r="BQ506" s="624"/>
      <c r="BR506" s="628" t="str">
        <f>IF('FRONT PAGE'!$A$1="www.fly-logics.com","VOR",0)</f>
        <v>VOR</v>
      </c>
      <c r="BS506" s="628"/>
      <c r="BT506" s="628"/>
      <c r="BU506" s="628"/>
      <c r="BV506" s="628"/>
      <c r="BW506" s="15"/>
      <c r="BX506" s="631"/>
      <c r="BY506" s="631"/>
      <c r="BZ506" s="631"/>
      <c r="CA506" s="631"/>
      <c r="CB506" s="631"/>
      <c r="CC506" s="625"/>
      <c r="CD506" s="625"/>
      <c r="CE506" s="625"/>
      <c r="CF506" s="625"/>
      <c r="CG506" s="625"/>
      <c r="CH506" s="625"/>
      <c r="CI506" s="625"/>
      <c r="CJ506" s="625"/>
      <c r="CK506" s="625"/>
      <c r="CL506" s="625"/>
      <c r="CM506" s="625"/>
      <c r="CN506" s="625"/>
      <c r="CO506" s="623"/>
      <c r="CP506" s="623"/>
      <c r="CQ506" s="623"/>
      <c r="CR506" s="633"/>
      <c r="CS506" s="633"/>
      <c r="CT506" s="633"/>
      <c r="CU506" s="643"/>
      <c r="CV506" s="247"/>
      <c r="CW506" s="212"/>
      <c r="CX506" s="635"/>
      <c r="CY506" s="1162" t="str">
        <f>IF('FRONT PAGE'!$A$1="www.fly-logics.com","ILS",0)</f>
        <v>ILS</v>
      </c>
      <c r="CZ506" s="1162"/>
      <c r="DA506" s="1162"/>
      <c r="DB506" s="1162"/>
      <c r="DC506" s="1162"/>
      <c r="DD506" s="624"/>
      <c r="DE506" s="628" t="str">
        <f>IF('FRONT PAGE'!$A$1="www.fly-logics.com","VFR",0)</f>
        <v>VFR</v>
      </c>
      <c r="DF506" s="628"/>
      <c r="DG506" s="628"/>
      <c r="DH506" s="628"/>
      <c r="DI506" s="628"/>
      <c r="DJ506" s="624"/>
      <c r="DK506" s="627" t="str">
        <f>IF('FRONT PAGE'!$A$1="www.fly-logics.com","ADF",0)</f>
        <v>ADF</v>
      </c>
      <c r="DL506" s="627"/>
      <c r="DM506" s="627"/>
      <c r="DN506" s="627"/>
      <c r="DO506" s="627"/>
      <c r="DP506" s="624"/>
      <c r="DQ506" s="628" t="str">
        <f>IF('FRONT PAGE'!$A$1="www.fly-logics.com","VOR",0)</f>
        <v>VOR</v>
      </c>
      <c r="DR506" s="628"/>
      <c r="DS506" s="628"/>
      <c r="DT506" s="628"/>
      <c r="DU506" s="628"/>
      <c r="DV506" s="15"/>
      <c r="DW506" s="631"/>
      <c r="DX506" s="631"/>
      <c r="DY506" s="631"/>
      <c r="DZ506" s="631"/>
      <c r="EA506" s="631"/>
      <c r="EB506" s="625"/>
      <c r="EC506" s="625"/>
      <c r="ED506" s="625"/>
      <c r="EE506" s="625"/>
      <c r="EF506" s="625"/>
      <c r="EG506" s="625"/>
      <c r="EH506" s="625"/>
      <c r="EI506" s="625"/>
      <c r="EJ506" s="625"/>
      <c r="EK506" s="625"/>
      <c r="EL506" s="625"/>
      <c r="EM506" s="625"/>
      <c r="EN506" s="623"/>
      <c r="EO506" s="623"/>
      <c r="EP506" s="623"/>
      <c r="EQ506" s="633"/>
      <c r="ER506" s="633"/>
      <c r="ES506" s="633"/>
      <c r="ET506" s="643"/>
      <c r="EU506" s="635"/>
      <c r="EV506" s="1162" t="str">
        <f>IF('FRONT PAGE'!$A$1="www.fly-logics.com","ILS",0)</f>
        <v>ILS</v>
      </c>
      <c r="EW506" s="1162"/>
      <c r="EX506" s="1162"/>
      <c r="EY506" s="1162"/>
      <c r="EZ506" s="1162"/>
      <c r="FA506" s="624"/>
      <c r="FB506" s="628" t="str">
        <f>IF('FRONT PAGE'!$A$1="www.fly-logics.com","VFR",0)</f>
        <v>VFR</v>
      </c>
      <c r="FC506" s="628"/>
      <c r="FD506" s="628"/>
      <c r="FE506" s="628"/>
      <c r="FF506" s="628"/>
      <c r="FG506" s="624"/>
      <c r="FH506" s="627" t="str">
        <f>IF('FRONT PAGE'!$A$1="www.fly-logics.com","ADF",0)</f>
        <v>ADF</v>
      </c>
      <c r="FI506" s="627"/>
      <c r="FJ506" s="627"/>
      <c r="FK506" s="627"/>
      <c r="FL506" s="627"/>
      <c r="FM506" s="624"/>
      <c r="FN506" s="628" t="str">
        <f>IF('FRONT PAGE'!$A$1="www.fly-logics.com","VOR",0)</f>
        <v>VOR</v>
      </c>
      <c r="FO506" s="628"/>
      <c r="FP506" s="628"/>
      <c r="FQ506" s="628"/>
      <c r="FR506" s="628"/>
      <c r="FS506" s="15"/>
      <c r="FT506" s="631"/>
      <c r="FU506" s="631"/>
      <c r="FV506" s="631"/>
      <c r="FW506" s="631"/>
      <c r="FX506" s="631"/>
      <c r="FY506" s="625"/>
      <c r="FZ506" s="625"/>
      <c r="GA506" s="625"/>
      <c r="GB506" s="625"/>
      <c r="GC506" s="625"/>
      <c r="GD506" s="625"/>
      <c r="GE506" s="625"/>
      <c r="GF506" s="625"/>
      <c r="GG506" s="625"/>
      <c r="GH506" s="625"/>
      <c r="GI506" s="625"/>
      <c r="GJ506" s="625"/>
      <c r="GK506" s="623"/>
      <c r="GL506" s="623"/>
      <c r="GM506" s="623"/>
      <c r="GN506" s="633"/>
      <c r="GO506" s="633"/>
      <c r="GP506" s="633"/>
      <c r="GQ506" s="643"/>
      <c r="GR506" s="6"/>
    </row>
    <row r="507" spans="1:200" ht="8.85" customHeight="1" x14ac:dyDescent="0.25">
      <c r="A507" s="212"/>
      <c r="B507" s="635"/>
      <c r="C507" s="1134" t="str">
        <f>IFERROR(SUM(IF(SUMIFS(LOGBOOK!$AG$5:$AG$1036129,LOGBOOK!$D$5:$D$1036129,F473,LOGBOOK!$AN$5:$AN$1036129,V473,LOGBOOK!$AH$5:$AH$1036129,C506,LOGBOOK!$E$5:$E$1036129,L473)=0," ",SUMIFS(LOGBOOK!$AG$5:$AG$1036129,LOGBOOK!$D$5:$D$1036129,F473,LOGBOOK!$AN$5:$AN$1036129,V473,LOGBOOK!$AH$5:$AH$1036129,C506,LOGBOOK!$E$5:$E$1036129,L473)),F511,N511,V511)," ")</f>
        <v xml:space="preserve"> </v>
      </c>
      <c r="D507" s="1134"/>
      <c r="E507" s="1134"/>
      <c r="F507" s="1134"/>
      <c r="G507" s="1134"/>
      <c r="H507" s="624"/>
      <c r="I507" s="1134" t="str">
        <f>IF(SUMIFS(LOGBOOK!$AG$5:$AG$1036129,LOGBOOK!$D$5:$D$1036129,F473,LOGBOOK!$AN$5:$AN$1036129,V473,LOGBOOK!$AH$5:$AH$1036129,I506,LOGBOOK!$E$5:$E$1036129,L473)=0," ",SUMIFS(LOGBOOK!$AG$5:$AG$1036129,LOGBOOK!$D$5:$D$1036129,F473,LOGBOOK!$AN$5:$AN$1036129,V473,LOGBOOK!$AH$5:$AH$1036129,I506,LOGBOOK!$E$5:$E$1036129,L473))</f>
        <v xml:space="preserve"> </v>
      </c>
      <c r="J507" s="1134"/>
      <c r="K507" s="1134"/>
      <c r="L507" s="1134"/>
      <c r="M507" s="1134"/>
      <c r="N507" s="624"/>
      <c r="O507" s="1134" t="str">
        <f>IF(SUMIFS(LOGBOOK!$AG$5:$AG$1036129,LOGBOOK!$D$5:$D$1036129,F473,LOGBOOK!$AN$5:$AN$1036129,V473,LOGBOOK!$AH$5:$AH$1036129,O506,LOGBOOK!$E$5:$E$1036129,L473)=0," ",SUMIFS(LOGBOOK!$AG$5:$AG$1036129,LOGBOOK!$D$5:$D$1036129,F473,LOGBOOK!$AN$5:$AN$1036129,V473,LOGBOOK!$AH$5:$AH$1036129,O506,LOGBOOK!$E$5:$E$1036129,L473))</f>
        <v xml:space="preserve"> </v>
      </c>
      <c r="P507" s="1134"/>
      <c r="Q507" s="1134"/>
      <c r="R507" s="1134"/>
      <c r="S507" s="1134"/>
      <c r="T507" s="624"/>
      <c r="U507" s="1134" t="str">
        <f>IF(SUMIFS(LOGBOOK!$AG$5:$AG$1036129,LOGBOOK!$D$5:$D$1036129,F473,LOGBOOK!$AN$5:$AN$1036129,V473,LOGBOOK!$AH$5:$AH$1036129,U506,LOGBOOK!$E$5:$E$1036129,L473)=0," ",SUMIFS(LOGBOOK!$AG$5:$AG$1036129,LOGBOOK!$D$5:$D$1036129,F473,LOGBOOK!$AN$5:$AN$1036129,V473,LOGBOOK!$AH$5:$AH$1036129,U506,LOGBOOK!$E$5:$E$1036129,L473))</f>
        <v xml:space="preserve"> </v>
      </c>
      <c r="V507" s="1134"/>
      <c r="W507" s="1134"/>
      <c r="X507" s="1134"/>
      <c r="Y507" s="1134"/>
      <c r="Z507" s="15"/>
      <c r="AA507" s="629" t="str">
        <f>IF('FRONT PAGE'!$A$1="www.fly-logics.com","NOV",0)</f>
        <v>NOV</v>
      </c>
      <c r="AB507" s="629"/>
      <c r="AC507" s="629"/>
      <c r="AD507" s="629"/>
      <c r="AE507" s="629"/>
      <c r="AF507" s="630" t="str">
        <f>IF(SUMIFS(LOGBOOK!$Y$5:$Y$1036129,LOGBOOK!$D$5:$D$1036129,F473,LOGBOOK!$AN$5:$AN$1036129,V473,LOGBOOK!$E$5:$E$1036129,L473,LOGBOOK!$AM$5:$AM$1036129,"NOV")=0," ",SUMIFS(LOGBOOK!$Y$5:$Y$1036129,LOGBOOK!$D$5:$D$1036129,F473,LOGBOOK!$AN$5:$AN$1036129,V473,LOGBOOK!$E$5:$E$1036129,L473,LOGBOOK!$AM$5:$AM$1036129,"NOV"))</f>
        <v xml:space="preserve"> </v>
      </c>
      <c r="AG507" s="630"/>
      <c r="AH507" s="630"/>
      <c r="AI507" s="630"/>
      <c r="AJ507" s="630" t="str">
        <f>IF(SUMIFS(LOGBOOK!$Z$5:$Z$1036129,LOGBOOK!$D$5:$D$1036129,F473,LOGBOOK!$AN$5:$AN$1036129,V473,LOGBOOK!$E$5:$E$1036129,L473,LOGBOOK!$AM$5:$AM$1036129,"NOV")=0," ",SUMIFS(LOGBOOK!$Z$5:$Z$1036129,LOGBOOK!$D$5:$D$1036129,F473,LOGBOOK!$AN$5:$AN$1036129,V473,LOGBOOK!$E$5:$E$1036129,L473,LOGBOOK!$AM$5:$AM$1036129,"NOV"))</f>
        <v xml:space="preserve"> </v>
      </c>
      <c r="AK507" s="630"/>
      <c r="AL507" s="630"/>
      <c r="AM507" s="630"/>
      <c r="AN507" s="630" t="str">
        <f>IF(SUMIFS(LOGBOOK!$AA$5:$AA$1036129,LOGBOOK!$D$5:$D$1036129,F473,LOGBOOK!$AN$5:$AN$1036129,V473,LOGBOOK!$E$5:$E$1036129,L473,LOGBOOK!$AM$5:$AM$1036129,"NOV")=0," ",SUMIFS(LOGBOOK!$AA$5:$AA$1036129,LOGBOOK!$D$5:$D$1036129,F473,LOGBOOK!$AN$5:$AN$1036129,V473,LOGBOOK!$E$5:$E$1036129,L473,LOGBOOK!$AM$5:$AM$1036129,"NOV"))</f>
        <v xml:space="preserve"> </v>
      </c>
      <c r="AO507" s="630"/>
      <c r="AP507" s="630"/>
      <c r="AQ507" s="630"/>
      <c r="AR507" s="623" t="str">
        <f>IF(SUMIFS(LOGBOOK!$AE$5:$AE$1036129,LOGBOOK!$D$5:$D$1036129,F473,LOGBOOK!$AN$5:$AN$1036129,V473,LOGBOOK!$E$5:$E$1036129,L473,LOGBOOK!$AM$5:$AM$1036129,"NOV")=0," ",SUMIFS(LOGBOOK!$AC$5:$AC$1036129,LOGBOOK!$D$5:$D$1036129,F473,LOGBOOK!$AN$5:$AN$1036129,V473,LOGBOOK!$E$5:$E$1036129,L473,LOGBOOK!$AM$5:$AM$1036129,"NOV"))</f>
        <v xml:space="preserve"> </v>
      </c>
      <c r="AS507" s="623"/>
      <c r="AT507" s="623"/>
      <c r="AU507" s="623" t="str">
        <f>IF(SUMIFS(LOGBOOK!$AF$5:$AF$1036129,LOGBOOK!$D$5:$D$1036129,F473,LOGBOOK!$AN$5:$AN$1036129,V473,LOGBOOK!$E$5:$E$1036129,L473,LOGBOOK!$AM$5:$AM$1036129,"NOV")=0," ",SUMIFS(LOGBOOK!$AF$5:$AF$1036129,LOGBOOK!$D$5:$D$1036129,F473,LOGBOOK!$AN$5:$AN$1036129,V473,LOGBOOK!$E$5:$E$1036129,L473,LOGBOOK!$AM$5:$AM$1036129,"NOV"))</f>
        <v xml:space="preserve"> </v>
      </c>
      <c r="AV507" s="623"/>
      <c r="AW507" s="623"/>
      <c r="AX507" s="643"/>
      <c r="AY507" s="635"/>
      <c r="AZ507" s="1134" t="str">
        <f>IFERROR(SUM(IF(SUMIFS(LOGBOOK!$AG$5:$AG$1036129,LOGBOOK!$D$5:$D$1036129,BC473,LOGBOOK!$AN$5:$AN$1036129,BS473,LOGBOOK!$AH$5:$AH$1036129,AZ506,LOGBOOK!$E$5:$E$1036129,BI473)=0," ",SUMIFS(LOGBOOK!$AG$5:$AG$1036129,LOGBOOK!$D$5:$D$1036129,BC473,LOGBOOK!$AN$5:$AN$1036129,BS473,LOGBOOK!$AH$5:$AH$1036129,AZ506,LOGBOOK!$E$5:$E$1036129,BI473)),BC511,BK511,BS511)," ")</f>
        <v xml:space="preserve"> </v>
      </c>
      <c r="BA507" s="1134"/>
      <c r="BB507" s="1134"/>
      <c r="BC507" s="1134"/>
      <c r="BD507" s="1134"/>
      <c r="BE507" s="624"/>
      <c r="BF507" s="1134" t="str">
        <f>IF(SUMIFS(LOGBOOK!$AG$5:$AG$1036129,LOGBOOK!$D$5:$D$1036129,BC473,LOGBOOK!$AN$5:$AN$1036129,BS473,LOGBOOK!$AH$5:$AH$1036129,BF506,LOGBOOK!$E$5:$E$1036129,BI473)=0," ",SUMIFS(LOGBOOK!$AG$5:$AG$1036129,LOGBOOK!$D$5:$D$1036129,BC473,LOGBOOK!$AN$5:$AN$1036129,BS473,LOGBOOK!$AH$5:$AH$1036129,BF506,LOGBOOK!$E$5:$E$1036129,BI473))</f>
        <v xml:space="preserve"> </v>
      </c>
      <c r="BG507" s="1134"/>
      <c r="BH507" s="1134"/>
      <c r="BI507" s="1134"/>
      <c r="BJ507" s="1134"/>
      <c r="BK507" s="624"/>
      <c r="BL507" s="1134" t="str">
        <f>IF(SUMIFS(LOGBOOK!$AG$5:$AG$1036129,LOGBOOK!$D$5:$D$1036129,BC473,LOGBOOK!$AN$5:$AN$1036129,BS473,LOGBOOK!$AH$5:$AH$1036129,BL506,LOGBOOK!$E$5:$E$1036129,BI473)=0," ",SUMIFS(LOGBOOK!$AG$5:$AG$1036129,LOGBOOK!$D$5:$D$1036129,BC473,LOGBOOK!$AN$5:$AN$1036129,BS473,LOGBOOK!$AH$5:$AH$1036129,BL506,LOGBOOK!$E$5:$E$1036129,BI473))</f>
        <v xml:space="preserve"> </v>
      </c>
      <c r="BM507" s="1134"/>
      <c r="BN507" s="1134"/>
      <c r="BO507" s="1134"/>
      <c r="BP507" s="1134"/>
      <c r="BQ507" s="624"/>
      <c r="BR507" s="1134" t="str">
        <f>IF(SUMIFS(LOGBOOK!$AG$5:$AG$1036129,LOGBOOK!$D$5:$D$1036129,BC473,LOGBOOK!$AN$5:$AN$1036129,BS473,LOGBOOK!$AH$5:$AH$1036129,BR506,LOGBOOK!$E$5:$E$1036129,BI473)=0," ",SUMIFS(LOGBOOK!$AG$5:$AG$1036129,LOGBOOK!$D$5:$D$1036129,BC473,LOGBOOK!$AN$5:$AN$1036129,BS473,LOGBOOK!$AH$5:$AH$1036129,BR506,LOGBOOK!$E$5:$E$1036129,BI473))</f>
        <v xml:space="preserve"> </v>
      </c>
      <c r="BS507" s="1134"/>
      <c r="BT507" s="1134"/>
      <c r="BU507" s="1134"/>
      <c r="BV507" s="1134"/>
      <c r="BW507" s="15"/>
      <c r="BX507" s="629" t="str">
        <f>IF('FRONT PAGE'!$A$1="www.fly-logics.com","NOV",0)</f>
        <v>NOV</v>
      </c>
      <c r="BY507" s="629"/>
      <c r="BZ507" s="629"/>
      <c r="CA507" s="629"/>
      <c r="CB507" s="629"/>
      <c r="CC507" s="630" t="str">
        <f>IF(SUMIFS(LOGBOOK!$Y$5:$Y$1036129,LOGBOOK!$D$5:$D$1036129,BC473,LOGBOOK!$AN$5:$AN$1036129,BS473,LOGBOOK!$E$5:$E$1036129,BI473,LOGBOOK!$AM$5:$AM$1036129,"NOV")=0," ",SUMIFS(LOGBOOK!$Y$5:$Y$1036129,LOGBOOK!$D$5:$D$1036129,BC473,LOGBOOK!$AN$5:$AN$1036129,BS473,LOGBOOK!$E$5:$E$1036129,BI473,LOGBOOK!$AM$5:$AM$1036129,"NOV"))</f>
        <v xml:space="preserve"> </v>
      </c>
      <c r="CD507" s="630"/>
      <c r="CE507" s="630"/>
      <c r="CF507" s="630"/>
      <c r="CG507" s="630" t="str">
        <f>IF(SUMIFS(LOGBOOK!$Z$5:$Z$1036129,LOGBOOK!$D$5:$D$1036129,BC473,LOGBOOK!$AN$5:$AN$1036129,BS473,LOGBOOK!$E$5:$E$1036129,BI473,LOGBOOK!$AM$5:$AM$1036129,"NOV")=0," ",SUMIFS(LOGBOOK!$Z$5:$Z$1036129,LOGBOOK!$D$5:$D$1036129,BC473,LOGBOOK!$AN$5:$AN$1036129,BS473,LOGBOOK!$E$5:$E$1036129,BI473,LOGBOOK!$AM$5:$AM$1036129,"NOV"))</f>
        <v xml:space="preserve"> </v>
      </c>
      <c r="CH507" s="630"/>
      <c r="CI507" s="630"/>
      <c r="CJ507" s="630"/>
      <c r="CK507" s="630" t="str">
        <f>IF(SUMIFS(LOGBOOK!$AA$5:$AA$1036129,LOGBOOK!$D$5:$D$1036129,BC473,LOGBOOK!$AN$5:$AN$1036129,BS473,LOGBOOK!$E$5:$E$1036129,BI473,LOGBOOK!$AM$5:$AM$1036129,"NOV")=0," ",SUMIFS(LOGBOOK!$AA$5:$AA$1036129,LOGBOOK!$D$5:$D$1036129,BC473,LOGBOOK!$AN$5:$AN$1036129,BS473,LOGBOOK!$E$5:$E$1036129,BI473,LOGBOOK!$AM$5:$AM$1036129,"NOV"))</f>
        <v xml:space="preserve"> </v>
      </c>
      <c r="CL507" s="630"/>
      <c r="CM507" s="630"/>
      <c r="CN507" s="630"/>
      <c r="CO507" s="623" t="str">
        <f>IF(SUMIFS(LOGBOOK!$AE$5:$AE$1036129,LOGBOOK!$D$5:$D$1036129,BC473,LOGBOOK!$AN$5:$AN$1036129,BS473,LOGBOOK!$E$5:$E$1036129,BI473,LOGBOOK!$AM$5:$AM$1036129,"NOV")=0," ",SUMIFS(LOGBOOK!$AC$5:$AC$1036129,LOGBOOK!$D$5:$D$1036129,BC473,LOGBOOK!$AN$5:$AN$1036129,BS473,LOGBOOK!$E$5:$E$1036129,BI473,LOGBOOK!$AM$5:$AM$1036129,"NOV"))</f>
        <v xml:space="preserve"> </v>
      </c>
      <c r="CP507" s="623"/>
      <c r="CQ507" s="623"/>
      <c r="CR507" s="623" t="str">
        <f>IF(SUMIFS(LOGBOOK!$AF$5:$AF$1036129,LOGBOOK!$D$5:$D$1036129,BC473,LOGBOOK!$AN$5:$AN$1036129,BS473,LOGBOOK!$E$5:$E$1036129,BI473,LOGBOOK!$AM$5:$AM$1036129,"NOV")=0," ",SUMIFS(LOGBOOK!$AF$5:$AF$1036129,LOGBOOK!$D$5:$D$1036129,BC473,LOGBOOK!$AN$5:$AN$1036129,BS473,LOGBOOK!$E$5:$E$1036129,BI473,LOGBOOK!$AM$5:$AM$1036129,"NOV"))</f>
        <v xml:space="preserve"> </v>
      </c>
      <c r="CS507" s="623"/>
      <c r="CT507" s="623"/>
      <c r="CU507" s="643"/>
      <c r="CV507" s="249"/>
      <c r="CW507" s="212"/>
      <c r="CX507" s="635"/>
      <c r="CY507" s="1134" t="str">
        <f>IFERROR(SUM(IF(SUMIFS(LOGBOOK!$AG$5:$AG$1036129,LOGBOOK!$D$5:$D$1036129,DB473,LOGBOOK!$AN$5:$AN$1036129,DR473,LOGBOOK!$AH$5:$AH$1036129,CY506,LOGBOOK!$E$5:$E$1036129,DH473)=0," ",SUMIFS(LOGBOOK!$AG$5:$AG$1036129,LOGBOOK!$D$5:$D$1036129,DB473,LOGBOOK!$AN$5:$AN$1036129,DR473,LOGBOOK!$AH$5:$AH$1036129,CY506,LOGBOOK!$E$5:$E$1036129,DH473)),DB511,DJ511,DR511)," ")</f>
        <v xml:space="preserve"> </v>
      </c>
      <c r="CZ507" s="1134"/>
      <c r="DA507" s="1134"/>
      <c r="DB507" s="1134"/>
      <c r="DC507" s="1134"/>
      <c r="DD507" s="624"/>
      <c r="DE507" s="1134" t="str">
        <f>IF(SUMIFS(LOGBOOK!$AG$5:$AG$1036129,LOGBOOK!$D$5:$D$1036129,DB473,LOGBOOK!$AN$5:$AN$1036129,DR473,LOGBOOK!$AH$5:$AH$1036129,DE506,LOGBOOK!$E$5:$E$1036129,DH473)=0," ",SUMIFS(LOGBOOK!$AG$5:$AG$1036129,LOGBOOK!$D$5:$D$1036129,DB473,LOGBOOK!$AN$5:$AN$1036129,DR473,LOGBOOK!$AH$5:$AH$1036129,DE506,LOGBOOK!$E$5:$E$1036129,DH473))</f>
        <v xml:space="preserve"> </v>
      </c>
      <c r="DF507" s="1134"/>
      <c r="DG507" s="1134"/>
      <c r="DH507" s="1134"/>
      <c r="DI507" s="1134"/>
      <c r="DJ507" s="624"/>
      <c r="DK507" s="1134" t="str">
        <f>IF(SUMIFS(LOGBOOK!$AG$5:$AG$1036129,LOGBOOK!$D$5:$D$1036129,DB473,LOGBOOK!$AN$5:$AN$1036129,DR473,LOGBOOK!$AH$5:$AH$1036129,DK506,LOGBOOK!$E$5:$E$1036129,DH473)=0," ",SUMIFS(LOGBOOK!$AG$5:$AG$1036129,LOGBOOK!$D$5:$D$1036129,DB473,LOGBOOK!$AN$5:$AN$1036129,DR473,LOGBOOK!$AH$5:$AH$1036129,DK506,LOGBOOK!$E$5:$E$1036129,DH473))</f>
        <v xml:space="preserve"> </v>
      </c>
      <c r="DL507" s="1134"/>
      <c r="DM507" s="1134"/>
      <c r="DN507" s="1134"/>
      <c r="DO507" s="1134"/>
      <c r="DP507" s="624"/>
      <c r="DQ507" s="1134" t="str">
        <f>IF(SUMIFS(LOGBOOK!$AG$5:$AG$1036129,LOGBOOK!$D$5:$D$1036129,DB473,LOGBOOK!$AN$5:$AN$1036129,DR473,LOGBOOK!$AH$5:$AH$1036129,DQ506,LOGBOOK!$E$5:$E$1036129,DH473)=0," ",SUMIFS(LOGBOOK!$AG$5:$AG$1036129,LOGBOOK!$D$5:$D$1036129,DB473,LOGBOOK!$AN$5:$AN$1036129,DR473,LOGBOOK!$AH$5:$AH$1036129,DQ506,LOGBOOK!$E$5:$E$1036129,DH473))</f>
        <v xml:space="preserve"> </v>
      </c>
      <c r="DR507" s="1134"/>
      <c r="DS507" s="1134"/>
      <c r="DT507" s="1134"/>
      <c r="DU507" s="1134"/>
      <c r="DV507" s="15"/>
      <c r="DW507" s="629" t="str">
        <f>IF('FRONT PAGE'!$A$1="www.fly-logics.com","NOV",0)</f>
        <v>NOV</v>
      </c>
      <c r="DX507" s="629"/>
      <c r="DY507" s="629"/>
      <c r="DZ507" s="629"/>
      <c r="EA507" s="629"/>
      <c r="EB507" s="630" t="str">
        <f>IF(SUMIFS(LOGBOOK!$Y$5:$Y$1036129,LOGBOOK!$D$5:$D$1036129,DB473,LOGBOOK!$AN$5:$AN$1036129,DR473,LOGBOOK!$E$5:$E$1036129,DH473,LOGBOOK!$AM$5:$AM$1036129,"NOV")=0," ",SUMIFS(LOGBOOK!$Y$5:$Y$1036129,LOGBOOK!$D$5:$D$1036129,DB473,LOGBOOK!$AN$5:$AN$1036129,DR473,LOGBOOK!$E$5:$E$1036129,DH473,LOGBOOK!$AM$5:$AM$1036129,"NOV"))</f>
        <v xml:space="preserve"> </v>
      </c>
      <c r="EC507" s="630"/>
      <c r="ED507" s="630"/>
      <c r="EE507" s="630"/>
      <c r="EF507" s="630" t="str">
        <f>IF(SUMIFS(LOGBOOK!$Z$5:$Z$1036129,LOGBOOK!$D$5:$D$1036129,DB473,LOGBOOK!$AN$5:$AN$1036129,DR473,LOGBOOK!$E$5:$E$1036129,DH473,LOGBOOK!$AM$5:$AM$1036129,"NOV")=0," ",SUMIFS(LOGBOOK!$Z$5:$Z$1036129,LOGBOOK!$D$5:$D$1036129,DB473,LOGBOOK!$AN$5:$AN$1036129,DR473,LOGBOOK!$E$5:$E$1036129,DH473,LOGBOOK!$AM$5:$AM$1036129,"NOV"))</f>
        <v xml:space="preserve"> </v>
      </c>
      <c r="EG507" s="630"/>
      <c r="EH507" s="630"/>
      <c r="EI507" s="630"/>
      <c r="EJ507" s="630" t="str">
        <f>IF(SUMIFS(LOGBOOK!$AA$5:$AA$1036129,LOGBOOK!$D$5:$D$1036129,DB473,LOGBOOK!$AN$5:$AN$1036129,DR473,LOGBOOK!$E$5:$E$1036129,DH473,LOGBOOK!$AM$5:$AM$1036129,"NOV")=0," ",SUMIFS(LOGBOOK!$AA$5:$AA$1036129,LOGBOOK!$D$5:$D$1036129,DB473,LOGBOOK!$AN$5:$AN$1036129,DR473,LOGBOOK!$E$5:$E$1036129,DH473,LOGBOOK!$AM$5:$AM$1036129,"NOV"))</f>
        <v xml:space="preserve"> </v>
      </c>
      <c r="EK507" s="630"/>
      <c r="EL507" s="630"/>
      <c r="EM507" s="630"/>
      <c r="EN507" s="623" t="str">
        <f>IF(SUMIFS(LOGBOOK!$AE$5:$AE$1036129,LOGBOOK!$D$5:$D$1036129,DB473,LOGBOOK!$AN$5:$AN$1036129,DR473,LOGBOOK!$E$5:$E$1036129,DH473,LOGBOOK!$AM$5:$AM$1036129,"NOV")=0," ",SUMIFS(LOGBOOK!$AC$5:$AC$1036129,LOGBOOK!$D$5:$D$1036129,DB473,LOGBOOK!$AN$5:$AN$1036129,DR473,LOGBOOK!$E$5:$E$1036129,DH473,LOGBOOK!$AM$5:$AM$1036129,"NOV"))</f>
        <v xml:space="preserve"> </v>
      </c>
      <c r="EO507" s="623"/>
      <c r="EP507" s="623"/>
      <c r="EQ507" s="623" t="str">
        <f>IF(SUMIFS(LOGBOOK!$AF$5:$AF$1036129,LOGBOOK!$D$5:$D$1036129,DB473,LOGBOOK!$AN$5:$AN$1036129,DR473,LOGBOOK!$E$5:$E$1036129,DH473,LOGBOOK!$AM$5:$AM$1036129,"NOV")=0," ",SUMIFS(LOGBOOK!$AF$5:$AF$1036129,LOGBOOK!$D$5:$D$1036129,DB473,LOGBOOK!$AN$5:$AN$1036129,DR473,LOGBOOK!$E$5:$E$1036129,DH473,LOGBOOK!$AM$5:$AM$1036129,"NOV"))</f>
        <v xml:space="preserve"> </v>
      </c>
      <c r="ER507" s="623"/>
      <c r="ES507" s="623"/>
      <c r="ET507" s="643"/>
      <c r="EU507" s="635"/>
      <c r="EV507" s="1134" t="str">
        <f>IFERROR(SUM(IF(SUMIFS(LOGBOOK!$AG$5:$AG$1036129,LOGBOOK!$D$5:$D$1036129,EY473,LOGBOOK!$AN$5:$AN$1036129,FO473,LOGBOOK!$AH$5:$AH$1036129,EV506,LOGBOOK!$E$5:$E$1036129,FE473)=0," ",SUMIFS(LOGBOOK!$AG$5:$AG$1036129,LOGBOOK!$D$5:$D$1036129,EY473,LOGBOOK!$AN$5:$AN$1036129,FO473,LOGBOOK!$AH$5:$AH$1036129,EV506,LOGBOOK!$E$5:$E$1036129,FE473)),EY511,FG511,FO511)," ")</f>
        <v xml:space="preserve"> </v>
      </c>
      <c r="EW507" s="1134"/>
      <c r="EX507" s="1134"/>
      <c r="EY507" s="1134"/>
      <c r="EZ507" s="1134"/>
      <c r="FA507" s="624"/>
      <c r="FB507" s="1134" t="str">
        <f>IF(SUMIFS(LOGBOOK!$AG$5:$AG$1036129,LOGBOOK!$D$5:$D$1036129,EY473,LOGBOOK!$AN$5:$AN$1036129,FO473,LOGBOOK!$AH$5:$AH$1036129,FB506,LOGBOOK!$E$5:$E$1036129,FE473)=0," ",SUMIFS(LOGBOOK!$AG$5:$AG$1036129,LOGBOOK!$D$5:$D$1036129,EY473,LOGBOOK!$AN$5:$AN$1036129,FO473,LOGBOOK!$AH$5:$AH$1036129,FB506,LOGBOOK!$E$5:$E$1036129,FE473))</f>
        <v xml:space="preserve"> </v>
      </c>
      <c r="FC507" s="1134"/>
      <c r="FD507" s="1134"/>
      <c r="FE507" s="1134"/>
      <c r="FF507" s="1134"/>
      <c r="FG507" s="624"/>
      <c r="FH507" s="1134" t="str">
        <f>IF(SUMIFS(LOGBOOK!$AG$5:$AG$1036129,LOGBOOK!$D$5:$D$1036129,EY473,LOGBOOK!$AN$5:$AN$1036129,FO473,LOGBOOK!$AH$5:$AH$1036129,FH506,LOGBOOK!$E$5:$E$1036129,FE473)=0," ",SUMIFS(LOGBOOK!$AG$5:$AG$1036129,LOGBOOK!$D$5:$D$1036129,EY473,LOGBOOK!$AN$5:$AN$1036129,FO473,LOGBOOK!$AH$5:$AH$1036129,FH506,LOGBOOK!$E$5:$E$1036129,FE473))</f>
        <v xml:space="preserve"> </v>
      </c>
      <c r="FI507" s="1134"/>
      <c r="FJ507" s="1134"/>
      <c r="FK507" s="1134"/>
      <c r="FL507" s="1134"/>
      <c r="FM507" s="624"/>
      <c r="FN507" s="1134" t="str">
        <f>IF(SUMIFS(LOGBOOK!$AG$5:$AG$1036129,LOGBOOK!$D$5:$D$1036129,EY473,LOGBOOK!$AN$5:$AN$1036129,FO473,LOGBOOK!$AH$5:$AH$1036129,FN506,LOGBOOK!$E$5:$E$1036129,FE473)=0," ",SUMIFS(LOGBOOK!$AG$5:$AG$1036129,LOGBOOK!$D$5:$D$1036129,EY473,LOGBOOK!$AN$5:$AN$1036129,FO473,LOGBOOK!$AH$5:$AH$1036129,FN506,LOGBOOK!$E$5:$E$1036129,FE473))</f>
        <v xml:space="preserve"> </v>
      </c>
      <c r="FO507" s="1134"/>
      <c r="FP507" s="1134"/>
      <c r="FQ507" s="1134"/>
      <c r="FR507" s="1134"/>
      <c r="FS507" s="15"/>
      <c r="FT507" s="629" t="str">
        <f>IF('FRONT PAGE'!$A$1="www.fly-logics.com","NOV",0)</f>
        <v>NOV</v>
      </c>
      <c r="FU507" s="629"/>
      <c r="FV507" s="629"/>
      <c r="FW507" s="629"/>
      <c r="FX507" s="629"/>
      <c r="FY507" s="630" t="str">
        <f>IF(SUMIFS(LOGBOOK!$Y$5:$Y$1036129,LOGBOOK!$D$5:$D$1036129,EY473,LOGBOOK!$AN$5:$AN$1036129,FO473,LOGBOOK!$E$5:$E$1036129,FE473,LOGBOOK!$AM$5:$AM$1036129,"NOV")=0," ",SUMIFS(LOGBOOK!$Y$5:$Y$1036129,LOGBOOK!$D$5:$D$1036129,EY473,LOGBOOK!$AN$5:$AN$1036129,FO473,LOGBOOK!$E$5:$E$1036129,FE473,LOGBOOK!$AM$5:$AM$1036129,"NOV"))</f>
        <v xml:space="preserve"> </v>
      </c>
      <c r="FZ507" s="630"/>
      <c r="GA507" s="630"/>
      <c r="GB507" s="630"/>
      <c r="GC507" s="630" t="str">
        <f>IF(SUMIFS(LOGBOOK!$Z$5:$Z$1036129,LOGBOOK!$D$5:$D$1036129,EY473,LOGBOOK!$AN$5:$AN$1036129,FO473,LOGBOOK!$E$5:$E$1036129,FE473,LOGBOOK!$AM$5:$AM$1036129,"NOV")=0," ",SUMIFS(LOGBOOK!$Z$5:$Z$1036129,LOGBOOK!$D$5:$D$1036129,EY473,LOGBOOK!$AN$5:$AN$1036129,FO473,LOGBOOK!$E$5:$E$1036129,FE473,LOGBOOK!$AM$5:$AM$1036129,"NOV"))</f>
        <v xml:space="preserve"> </v>
      </c>
      <c r="GD507" s="630"/>
      <c r="GE507" s="630"/>
      <c r="GF507" s="630"/>
      <c r="GG507" s="630" t="str">
        <f>IF(SUMIFS(LOGBOOK!$AA$5:$AA$1036129,LOGBOOK!$D$5:$D$1036129,EY473,LOGBOOK!$AN$5:$AN$1036129,FO473,LOGBOOK!$E$5:$E$1036129,FE473,LOGBOOK!$AM$5:$AM$1036129,"NOV")=0," ",SUMIFS(LOGBOOK!$AA$5:$AA$1036129,LOGBOOK!$D$5:$D$1036129,EY473,LOGBOOK!$AN$5:$AN$1036129,FO473,LOGBOOK!$E$5:$E$1036129,FE473,LOGBOOK!$AM$5:$AM$1036129,"NOV"))</f>
        <v xml:space="preserve"> </v>
      </c>
      <c r="GH507" s="630"/>
      <c r="GI507" s="630"/>
      <c r="GJ507" s="630"/>
      <c r="GK507" s="623" t="str">
        <f>IF(SUMIFS(LOGBOOK!$AE$5:$AE$1036129,LOGBOOK!$D$5:$D$1036129,EY473,LOGBOOK!$AN$5:$AN$1036129,FO473,LOGBOOK!$E$5:$E$1036129,FE473,LOGBOOK!$AM$5:$AM$1036129,"NOV")=0," ",SUMIFS(LOGBOOK!$AC$5:$AC$1036129,LOGBOOK!$D$5:$D$1036129,EY473,LOGBOOK!$AN$5:$AN$1036129,FO473,LOGBOOK!$E$5:$E$1036129,FE473,LOGBOOK!$AM$5:$AM$1036129,"NOV"))</f>
        <v xml:space="preserve"> </v>
      </c>
      <c r="GL507" s="623"/>
      <c r="GM507" s="623"/>
      <c r="GN507" s="623" t="str">
        <f>IF(SUMIFS(LOGBOOK!$AF$5:$AF$1036129,LOGBOOK!$D$5:$D$1036129,EY473,LOGBOOK!$AN$5:$AN$1036129,FO473,LOGBOOK!$E$5:$E$1036129,FE473,LOGBOOK!$AM$5:$AM$1036129,"NOV")=0," ",SUMIFS(LOGBOOK!$AF$5:$AF$1036129,LOGBOOK!$D$5:$D$1036129,EY473,LOGBOOK!$AN$5:$AN$1036129,FO473,LOGBOOK!$E$5:$E$1036129,FE473,LOGBOOK!$AM$5:$AM$1036129,"NOV"))</f>
        <v xml:space="preserve"> </v>
      </c>
      <c r="GO507" s="623"/>
      <c r="GP507" s="623"/>
      <c r="GQ507" s="643"/>
      <c r="GR507" s="6"/>
    </row>
    <row r="508" spans="1:200" ht="6.75" customHeight="1" x14ac:dyDescent="0.25">
      <c r="A508" s="212"/>
      <c r="B508" s="635"/>
      <c r="C508" s="1135"/>
      <c r="D508" s="1135"/>
      <c r="E508" s="1135"/>
      <c r="F508" s="1135"/>
      <c r="G508" s="1135"/>
      <c r="H508" s="624"/>
      <c r="I508" s="1135"/>
      <c r="J508" s="1135"/>
      <c r="K508" s="1135"/>
      <c r="L508" s="1135"/>
      <c r="M508" s="1135"/>
      <c r="N508" s="624"/>
      <c r="O508" s="1135"/>
      <c r="P508" s="1135"/>
      <c r="Q508" s="1135"/>
      <c r="R508" s="1135"/>
      <c r="S508" s="1135"/>
      <c r="T508" s="624"/>
      <c r="U508" s="1135"/>
      <c r="V508" s="1135"/>
      <c r="W508" s="1135"/>
      <c r="X508" s="1135"/>
      <c r="Y508" s="1135"/>
      <c r="Z508" s="15"/>
      <c r="AA508" s="629"/>
      <c r="AB508" s="629"/>
      <c r="AC508" s="629"/>
      <c r="AD508" s="629"/>
      <c r="AE508" s="629"/>
      <c r="AF508" s="630"/>
      <c r="AG508" s="630"/>
      <c r="AH508" s="630"/>
      <c r="AI508" s="630"/>
      <c r="AJ508" s="630"/>
      <c r="AK508" s="630"/>
      <c r="AL508" s="630"/>
      <c r="AM508" s="630"/>
      <c r="AN508" s="630"/>
      <c r="AO508" s="630"/>
      <c r="AP508" s="630"/>
      <c r="AQ508" s="630"/>
      <c r="AR508" s="623"/>
      <c r="AS508" s="623"/>
      <c r="AT508" s="623"/>
      <c r="AU508" s="623"/>
      <c r="AV508" s="623"/>
      <c r="AW508" s="623"/>
      <c r="AX508" s="643"/>
      <c r="AY508" s="635"/>
      <c r="AZ508" s="1135"/>
      <c r="BA508" s="1135"/>
      <c r="BB508" s="1135"/>
      <c r="BC508" s="1135"/>
      <c r="BD508" s="1135"/>
      <c r="BE508" s="624"/>
      <c r="BF508" s="1135"/>
      <c r="BG508" s="1135"/>
      <c r="BH508" s="1135"/>
      <c r="BI508" s="1135"/>
      <c r="BJ508" s="1135"/>
      <c r="BK508" s="624"/>
      <c r="BL508" s="1135"/>
      <c r="BM508" s="1135"/>
      <c r="BN508" s="1135"/>
      <c r="BO508" s="1135"/>
      <c r="BP508" s="1135"/>
      <c r="BQ508" s="624"/>
      <c r="BR508" s="1135"/>
      <c r="BS508" s="1135"/>
      <c r="BT508" s="1135"/>
      <c r="BU508" s="1135"/>
      <c r="BV508" s="1135"/>
      <c r="BW508" s="15"/>
      <c r="BX508" s="629"/>
      <c r="BY508" s="629"/>
      <c r="BZ508" s="629"/>
      <c r="CA508" s="629"/>
      <c r="CB508" s="629"/>
      <c r="CC508" s="630"/>
      <c r="CD508" s="630"/>
      <c r="CE508" s="630"/>
      <c r="CF508" s="630"/>
      <c r="CG508" s="630"/>
      <c r="CH508" s="630"/>
      <c r="CI508" s="630"/>
      <c r="CJ508" s="630"/>
      <c r="CK508" s="630"/>
      <c r="CL508" s="630"/>
      <c r="CM508" s="630"/>
      <c r="CN508" s="630"/>
      <c r="CO508" s="623"/>
      <c r="CP508" s="623"/>
      <c r="CQ508" s="623"/>
      <c r="CR508" s="623"/>
      <c r="CS508" s="623"/>
      <c r="CT508" s="623"/>
      <c r="CU508" s="643"/>
      <c r="CV508" s="249"/>
      <c r="CW508" s="212"/>
      <c r="CX508" s="635"/>
      <c r="CY508" s="1135"/>
      <c r="CZ508" s="1135"/>
      <c r="DA508" s="1135"/>
      <c r="DB508" s="1135"/>
      <c r="DC508" s="1135"/>
      <c r="DD508" s="624"/>
      <c r="DE508" s="1135"/>
      <c r="DF508" s="1135"/>
      <c r="DG508" s="1135"/>
      <c r="DH508" s="1135"/>
      <c r="DI508" s="1135"/>
      <c r="DJ508" s="624"/>
      <c r="DK508" s="1135"/>
      <c r="DL508" s="1135"/>
      <c r="DM508" s="1135"/>
      <c r="DN508" s="1135"/>
      <c r="DO508" s="1135"/>
      <c r="DP508" s="624"/>
      <c r="DQ508" s="1135"/>
      <c r="DR508" s="1135"/>
      <c r="DS508" s="1135"/>
      <c r="DT508" s="1135"/>
      <c r="DU508" s="1135"/>
      <c r="DV508" s="15"/>
      <c r="DW508" s="629"/>
      <c r="DX508" s="629"/>
      <c r="DY508" s="629"/>
      <c r="DZ508" s="629"/>
      <c r="EA508" s="629"/>
      <c r="EB508" s="630"/>
      <c r="EC508" s="630"/>
      <c r="ED508" s="630"/>
      <c r="EE508" s="630"/>
      <c r="EF508" s="630"/>
      <c r="EG508" s="630"/>
      <c r="EH508" s="630"/>
      <c r="EI508" s="630"/>
      <c r="EJ508" s="630"/>
      <c r="EK508" s="630"/>
      <c r="EL508" s="630"/>
      <c r="EM508" s="630"/>
      <c r="EN508" s="623"/>
      <c r="EO508" s="623"/>
      <c r="EP508" s="623"/>
      <c r="EQ508" s="623"/>
      <c r="ER508" s="623"/>
      <c r="ES508" s="623"/>
      <c r="ET508" s="643"/>
      <c r="EU508" s="635"/>
      <c r="EV508" s="1135"/>
      <c r="EW508" s="1135"/>
      <c r="EX508" s="1135"/>
      <c r="EY508" s="1135"/>
      <c r="EZ508" s="1135"/>
      <c r="FA508" s="624"/>
      <c r="FB508" s="1135"/>
      <c r="FC508" s="1135"/>
      <c r="FD508" s="1135"/>
      <c r="FE508" s="1135"/>
      <c r="FF508" s="1135"/>
      <c r="FG508" s="624"/>
      <c r="FH508" s="1135"/>
      <c r="FI508" s="1135"/>
      <c r="FJ508" s="1135"/>
      <c r="FK508" s="1135"/>
      <c r="FL508" s="1135"/>
      <c r="FM508" s="624"/>
      <c r="FN508" s="1135"/>
      <c r="FO508" s="1135"/>
      <c r="FP508" s="1135"/>
      <c r="FQ508" s="1135"/>
      <c r="FR508" s="1135"/>
      <c r="FS508" s="15"/>
      <c r="FT508" s="629"/>
      <c r="FU508" s="629"/>
      <c r="FV508" s="629"/>
      <c r="FW508" s="629"/>
      <c r="FX508" s="629"/>
      <c r="FY508" s="630"/>
      <c r="FZ508" s="630"/>
      <c r="GA508" s="630"/>
      <c r="GB508" s="630"/>
      <c r="GC508" s="630"/>
      <c r="GD508" s="630"/>
      <c r="GE508" s="630"/>
      <c r="GF508" s="630"/>
      <c r="GG508" s="630"/>
      <c r="GH508" s="630"/>
      <c r="GI508" s="630"/>
      <c r="GJ508" s="630"/>
      <c r="GK508" s="623"/>
      <c r="GL508" s="623"/>
      <c r="GM508" s="623"/>
      <c r="GN508" s="623"/>
      <c r="GO508" s="623"/>
      <c r="GP508" s="623"/>
      <c r="GQ508" s="643"/>
      <c r="GR508" s="6"/>
    </row>
    <row r="509" spans="1:200" ht="3" customHeight="1" x14ac:dyDescent="0.25">
      <c r="A509" s="212"/>
      <c r="B509" s="635"/>
      <c r="C509" s="1135"/>
      <c r="D509" s="1135"/>
      <c r="E509" s="1135"/>
      <c r="F509" s="1135"/>
      <c r="G509" s="1135"/>
      <c r="H509" s="624"/>
      <c r="I509" s="1135"/>
      <c r="J509" s="1135"/>
      <c r="K509" s="1135"/>
      <c r="L509" s="1135"/>
      <c r="M509" s="1135"/>
      <c r="N509" s="624"/>
      <c r="O509" s="1135"/>
      <c r="P509" s="1135"/>
      <c r="Q509" s="1135"/>
      <c r="R509" s="1135"/>
      <c r="S509" s="1135"/>
      <c r="T509" s="624"/>
      <c r="U509" s="1135"/>
      <c r="V509" s="1135"/>
      <c r="W509" s="1135"/>
      <c r="X509" s="1135"/>
      <c r="Y509" s="1135"/>
      <c r="Z509" s="15"/>
      <c r="AA509" s="629"/>
      <c r="AB509" s="629"/>
      <c r="AC509" s="629"/>
      <c r="AD509" s="629"/>
      <c r="AE509" s="629"/>
      <c r="AF509" s="630"/>
      <c r="AG509" s="630"/>
      <c r="AH509" s="630"/>
      <c r="AI509" s="630"/>
      <c r="AJ509" s="630"/>
      <c r="AK509" s="630"/>
      <c r="AL509" s="630"/>
      <c r="AM509" s="630"/>
      <c r="AN509" s="630"/>
      <c r="AO509" s="630"/>
      <c r="AP509" s="630"/>
      <c r="AQ509" s="630"/>
      <c r="AR509" s="623"/>
      <c r="AS509" s="623"/>
      <c r="AT509" s="623"/>
      <c r="AU509" s="623"/>
      <c r="AV509" s="623"/>
      <c r="AW509" s="623"/>
      <c r="AX509" s="643"/>
      <c r="AY509" s="635"/>
      <c r="AZ509" s="1135"/>
      <c r="BA509" s="1135"/>
      <c r="BB509" s="1135"/>
      <c r="BC509" s="1135"/>
      <c r="BD509" s="1135"/>
      <c r="BE509" s="624"/>
      <c r="BF509" s="1135"/>
      <c r="BG509" s="1135"/>
      <c r="BH509" s="1135"/>
      <c r="BI509" s="1135"/>
      <c r="BJ509" s="1135"/>
      <c r="BK509" s="624"/>
      <c r="BL509" s="1135"/>
      <c r="BM509" s="1135"/>
      <c r="BN509" s="1135"/>
      <c r="BO509" s="1135"/>
      <c r="BP509" s="1135"/>
      <c r="BQ509" s="624"/>
      <c r="BR509" s="1135"/>
      <c r="BS509" s="1135"/>
      <c r="BT509" s="1135"/>
      <c r="BU509" s="1135"/>
      <c r="BV509" s="1135"/>
      <c r="BW509" s="15"/>
      <c r="BX509" s="629"/>
      <c r="BY509" s="629"/>
      <c r="BZ509" s="629"/>
      <c r="CA509" s="629"/>
      <c r="CB509" s="629"/>
      <c r="CC509" s="630"/>
      <c r="CD509" s="630"/>
      <c r="CE509" s="630"/>
      <c r="CF509" s="630"/>
      <c r="CG509" s="630"/>
      <c r="CH509" s="630"/>
      <c r="CI509" s="630"/>
      <c r="CJ509" s="630"/>
      <c r="CK509" s="630"/>
      <c r="CL509" s="630"/>
      <c r="CM509" s="630"/>
      <c r="CN509" s="630"/>
      <c r="CO509" s="623"/>
      <c r="CP509" s="623"/>
      <c r="CQ509" s="623"/>
      <c r="CR509" s="623"/>
      <c r="CS509" s="623"/>
      <c r="CT509" s="623"/>
      <c r="CU509" s="643"/>
      <c r="CV509" s="249"/>
      <c r="CW509" s="212"/>
      <c r="CX509" s="635"/>
      <c r="CY509" s="1135"/>
      <c r="CZ509" s="1135"/>
      <c r="DA509" s="1135"/>
      <c r="DB509" s="1135"/>
      <c r="DC509" s="1135"/>
      <c r="DD509" s="624"/>
      <c r="DE509" s="1135"/>
      <c r="DF509" s="1135"/>
      <c r="DG509" s="1135"/>
      <c r="DH509" s="1135"/>
      <c r="DI509" s="1135"/>
      <c r="DJ509" s="624"/>
      <c r="DK509" s="1135"/>
      <c r="DL509" s="1135"/>
      <c r="DM509" s="1135"/>
      <c r="DN509" s="1135"/>
      <c r="DO509" s="1135"/>
      <c r="DP509" s="624"/>
      <c r="DQ509" s="1135"/>
      <c r="DR509" s="1135"/>
      <c r="DS509" s="1135"/>
      <c r="DT509" s="1135"/>
      <c r="DU509" s="1135"/>
      <c r="DV509" s="15"/>
      <c r="DW509" s="629"/>
      <c r="DX509" s="629"/>
      <c r="DY509" s="629"/>
      <c r="DZ509" s="629"/>
      <c r="EA509" s="629"/>
      <c r="EB509" s="630"/>
      <c r="EC509" s="630"/>
      <c r="ED509" s="630"/>
      <c r="EE509" s="630"/>
      <c r="EF509" s="630"/>
      <c r="EG509" s="630"/>
      <c r="EH509" s="630"/>
      <c r="EI509" s="630"/>
      <c r="EJ509" s="630"/>
      <c r="EK509" s="630"/>
      <c r="EL509" s="630"/>
      <c r="EM509" s="630"/>
      <c r="EN509" s="623"/>
      <c r="EO509" s="623"/>
      <c r="EP509" s="623"/>
      <c r="EQ509" s="623"/>
      <c r="ER509" s="623"/>
      <c r="ES509" s="623"/>
      <c r="ET509" s="643"/>
      <c r="EU509" s="635"/>
      <c r="EV509" s="1135"/>
      <c r="EW509" s="1135"/>
      <c r="EX509" s="1135"/>
      <c r="EY509" s="1135"/>
      <c r="EZ509" s="1135"/>
      <c r="FA509" s="624"/>
      <c r="FB509" s="1135"/>
      <c r="FC509" s="1135"/>
      <c r="FD509" s="1135"/>
      <c r="FE509" s="1135"/>
      <c r="FF509" s="1135"/>
      <c r="FG509" s="624"/>
      <c r="FH509" s="1135"/>
      <c r="FI509" s="1135"/>
      <c r="FJ509" s="1135"/>
      <c r="FK509" s="1135"/>
      <c r="FL509" s="1135"/>
      <c r="FM509" s="624"/>
      <c r="FN509" s="1135"/>
      <c r="FO509" s="1135"/>
      <c r="FP509" s="1135"/>
      <c r="FQ509" s="1135"/>
      <c r="FR509" s="1135"/>
      <c r="FS509" s="15"/>
      <c r="FT509" s="629"/>
      <c r="FU509" s="629"/>
      <c r="FV509" s="629"/>
      <c r="FW509" s="629"/>
      <c r="FX509" s="629"/>
      <c r="FY509" s="630"/>
      <c r="FZ509" s="630"/>
      <c r="GA509" s="630"/>
      <c r="GB509" s="630"/>
      <c r="GC509" s="630"/>
      <c r="GD509" s="630"/>
      <c r="GE509" s="630"/>
      <c r="GF509" s="630"/>
      <c r="GG509" s="630"/>
      <c r="GH509" s="630"/>
      <c r="GI509" s="630"/>
      <c r="GJ509" s="630"/>
      <c r="GK509" s="623"/>
      <c r="GL509" s="623"/>
      <c r="GM509" s="623"/>
      <c r="GN509" s="623"/>
      <c r="GO509" s="623"/>
      <c r="GP509" s="623"/>
      <c r="GQ509" s="643"/>
      <c r="GR509" s="6"/>
    </row>
    <row r="510" spans="1:200" ht="6" customHeight="1" x14ac:dyDescent="0.25">
      <c r="A510" s="212"/>
      <c r="B510" s="635"/>
      <c r="C510" s="662"/>
      <c r="D510" s="662"/>
      <c r="E510" s="662"/>
      <c r="F510" s="662"/>
      <c r="G510" s="662"/>
      <c r="H510" s="662"/>
      <c r="I510" s="662"/>
      <c r="J510" s="662"/>
      <c r="K510" s="662"/>
      <c r="L510" s="662"/>
      <c r="M510" s="662"/>
      <c r="N510" s="662"/>
      <c r="O510" s="662"/>
      <c r="P510" s="662"/>
      <c r="Q510" s="662"/>
      <c r="R510" s="662"/>
      <c r="S510" s="662"/>
      <c r="T510" s="662"/>
      <c r="U510" s="662"/>
      <c r="V510" s="662"/>
      <c r="W510" s="662"/>
      <c r="X510" s="662"/>
      <c r="Y510" s="662"/>
      <c r="Z510" s="663"/>
      <c r="AA510" s="629"/>
      <c r="AB510" s="629"/>
      <c r="AC510" s="629"/>
      <c r="AD510" s="629"/>
      <c r="AE510" s="629"/>
      <c r="AF510" s="630"/>
      <c r="AG510" s="630"/>
      <c r="AH510" s="630"/>
      <c r="AI510" s="630"/>
      <c r="AJ510" s="630"/>
      <c r="AK510" s="630"/>
      <c r="AL510" s="630"/>
      <c r="AM510" s="630"/>
      <c r="AN510" s="630"/>
      <c r="AO510" s="630"/>
      <c r="AP510" s="630"/>
      <c r="AQ510" s="630"/>
      <c r="AR510" s="623"/>
      <c r="AS510" s="623"/>
      <c r="AT510" s="623"/>
      <c r="AU510" s="623"/>
      <c r="AV510" s="623"/>
      <c r="AW510" s="623"/>
      <c r="AX510" s="643"/>
      <c r="AY510" s="635"/>
      <c r="AZ510" s="662"/>
      <c r="BA510" s="662"/>
      <c r="BB510" s="662"/>
      <c r="BC510" s="662"/>
      <c r="BD510" s="662"/>
      <c r="BE510" s="662"/>
      <c r="BF510" s="662"/>
      <c r="BG510" s="662"/>
      <c r="BH510" s="662"/>
      <c r="BI510" s="662"/>
      <c r="BJ510" s="662"/>
      <c r="BK510" s="662"/>
      <c r="BL510" s="662"/>
      <c r="BM510" s="662"/>
      <c r="BN510" s="662"/>
      <c r="BO510" s="662"/>
      <c r="BP510" s="662"/>
      <c r="BQ510" s="662"/>
      <c r="BR510" s="662"/>
      <c r="BS510" s="662"/>
      <c r="BT510" s="662"/>
      <c r="BU510" s="662"/>
      <c r="BV510" s="662"/>
      <c r="BW510" s="663"/>
      <c r="BX510" s="629"/>
      <c r="BY510" s="629"/>
      <c r="BZ510" s="629"/>
      <c r="CA510" s="629"/>
      <c r="CB510" s="629"/>
      <c r="CC510" s="630"/>
      <c r="CD510" s="630"/>
      <c r="CE510" s="630"/>
      <c r="CF510" s="630"/>
      <c r="CG510" s="630"/>
      <c r="CH510" s="630"/>
      <c r="CI510" s="630"/>
      <c r="CJ510" s="630"/>
      <c r="CK510" s="630"/>
      <c r="CL510" s="630"/>
      <c r="CM510" s="630"/>
      <c r="CN510" s="630"/>
      <c r="CO510" s="623"/>
      <c r="CP510" s="623"/>
      <c r="CQ510" s="623"/>
      <c r="CR510" s="623"/>
      <c r="CS510" s="623"/>
      <c r="CT510" s="623"/>
      <c r="CU510" s="643"/>
      <c r="CV510" s="249"/>
      <c r="CW510" s="212"/>
      <c r="CX510" s="635"/>
      <c r="CY510" s="662"/>
      <c r="CZ510" s="662"/>
      <c r="DA510" s="662"/>
      <c r="DB510" s="662"/>
      <c r="DC510" s="662"/>
      <c r="DD510" s="662"/>
      <c r="DE510" s="662"/>
      <c r="DF510" s="662"/>
      <c r="DG510" s="662"/>
      <c r="DH510" s="662"/>
      <c r="DI510" s="662"/>
      <c r="DJ510" s="662"/>
      <c r="DK510" s="662"/>
      <c r="DL510" s="662"/>
      <c r="DM510" s="662"/>
      <c r="DN510" s="662"/>
      <c r="DO510" s="662"/>
      <c r="DP510" s="662"/>
      <c r="DQ510" s="662"/>
      <c r="DR510" s="662"/>
      <c r="DS510" s="662"/>
      <c r="DT510" s="662"/>
      <c r="DU510" s="662"/>
      <c r="DV510" s="663"/>
      <c r="DW510" s="629"/>
      <c r="DX510" s="629"/>
      <c r="DY510" s="629"/>
      <c r="DZ510" s="629"/>
      <c r="EA510" s="629"/>
      <c r="EB510" s="630"/>
      <c r="EC510" s="630"/>
      <c r="ED510" s="630"/>
      <c r="EE510" s="630"/>
      <c r="EF510" s="630"/>
      <c r="EG510" s="630"/>
      <c r="EH510" s="630"/>
      <c r="EI510" s="630"/>
      <c r="EJ510" s="630"/>
      <c r="EK510" s="630"/>
      <c r="EL510" s="630"/>
      <c r="EM510" s="630"/>
      <c r="EN510" s="623"/>
      <c r="EO510" s="623"/>
      <c r="EP510" s="623"/>
      <c r="EQ510" s="623"/>
      <c r="ER510" s="623"/>
      <c r="ES510" s="623"/>
      <c r="ET510" s="643"/>
      <c r="EU510" s="635"/>
      <c r="EV510" s="662"/>
      <c r="EW510" s="662"/>
      <c r="EX510" s="662"/>
      <c r="EY510" s="662"/>
      <c r="EZ510" s="662"/>
      <c r="FA510" s="662"/>
      <c r="FB510" s="662"/>
      <c r="FC510" s="662"/>
      <c r="FD510" s="662"/>
      <c r="FE510" s="662"/>
      <c r="FF510" s="662"/>
      <c r="FG510" s="662"/>
      <c r="FH510" s="662"/>
      <c r="FI510" s="662"/>
      <c r="FJ510" s="662"/>
      <c r="FK510" s="662"/>
      <c r="FL510" s="662"/>
      <c r="FM510" s="662"/>
      <c r="FN510" s="662"/>
      <c r="FO510" s="662"/>
      <c r="FP510" s="662"/>
      <c r="FQ510" s="662"/>
      <c r="FR510" s="662"/>
      <c r="FS510" s="663"/>
      <c r="FT510" s="629"/>
      <c r="FU510" s="629"/>
      <c r="FV510" s="629"/>
      <c r="FW510" s="629"/>
      <c r="FX510" s="629"/>
      <c r="FY510" s="630"/>
      <c r="FZ510" s="630"/>
      <c r="GA510" s="630"/>
      <c r="GB510" s="630"/>
      <c r="GC510" s="630"/>
      <c r="GD510" s="630"/>
      <c r="GE510" s="630"/>
      <c r="GF510" s="630"/>
      <c r="GG510" s="630"/>
      <c r="GH510" s="630"/>
      <c r="GI510" s="630"/>
      <c r="GJ510" s="630"/>
      <c r="GK510" s="623"/>
      <c r="GL510" s="623"/>
      <c r="GM510" s="623"/>
      <c r="GN510" s="623"/>
      <c r="GO510" s="623"/>
      <c r="GP510" s="623"/>
      <c r="GQ510" s="643"/>
      <c r="GR510" s="6"/>
    </row>
    <row r="511" spans="1:200" ht="16.5" customHeight="1" x14ac:dyDescent="0.25">
      <c r="A511" s="212"/>
      <c r="B511" s="635"/>
      <c r="C511" s="1233" t="s">
        <v>37</v>
      </c>
      <c r="D511" s="1233"/>
      <c r="E511" s="1234"/>
      <c r="F511" s="1138" t="str">
        <f>IF(SUMIFS(LOGBOOK!$AG$5:$AG$1036129,LOGBOOK!$D$5:$D$1036129,F473,LOGBOOK!$AN$5:$AN$1036129,V473,LOGBOOK!$AH$5:$AH$1036129,"CAT I",LOGBOOK!$E$5:$E$1036129,L473)=0," ",SUMIFS(LOGBOOK!$AG$5:$AG$1036129,LOGBOOK!$D$5:$D$1036129,F473,LOGBOOK!$AN$5:$AN$1036129,V473,LOGBOOK!$AH$5:$AH$1036129,"CAT I",LOGBOOK!$E$5:$E$1036129,L473))</f>
        <v xml:space="preserve"> </v>
      </c>
      <c r="G511" s="1139"/>
      <c r="H511" s="1139"/>
      <c r="I511" s="1139"/>
      <c r="J511" s="209"/>
      <c r="K511" s="1233" t="s">
        <v>36</v>
      </c>
      <c r="L511" s="1233"/>
      <c r="M511" s="1234"/>
      <c r="N511" s="1136" t="str">
        <f>IF(SUMIFS(LOGBOOK!$AG$5:$AG$1036129,LOGBOOK!$D$5:$D$1036129,F473,LOGBOOK!$AN$5:$AN$1036129,V473,LOGBOOK!$AH$5:$AH$1036129,"CAT II",LOGBOOK!$E$5:$E$1036129,L473)=0," ",SUMIFS(LOGBOOK!$AG$5:$AG$1036129,LOGBOOK!$D$5:$D$1036129,F473,LOGBOOK!$AN$5:$AN$1036129,V473,LOGBOOK!$AH$5:$AH$1036129,"CAT II",LOGBOOK!$E$5:$E$1036129,L473))</f>
        <v xml:space="preserve"> </v>
      </c>
      <c r="O511" s="1137"/>
      <c r="P511" s="1137"/>
      <c r="Q511" s="1137"/>
      <c r="R511" s="209"/>
      <c r="S511" s="1233" t="s">
        <v>39</v>
      </c>
      <c r="T511" s="1233"/>
      <c r="U511" s="1234"/>
      <c r="V511" s="1136" t="str">
        <f>IF(SUMIFS(LOGBOOK!$AG$5:$AG$1036129,LOGBOOK!$D$5:$D$1036129,F473,LOGBOOK!$AN$5:$AN$1036129,V473,LOGBOOK!$AH$5:$AH$1036129,"CAT III",LOGBOOK!$E$5:$E$1036129,L473)=0," ",SUMIFS(LOGBOOK!$AG$5:$AG$1036129,LOGBOOK!$D$5:$D$1036129,F473,LOGBOOK!$AN$5:$AN$1036129,V473,LOGBOOK!$AH$5:$AH$1036129,"CAT III",LOGBOOK!$E$5:$E$1036129,L473))</f>
        <v xml:space="preserve"> </v>
      </c>
      <c r="W511" s="1137"/>
      <c r="X511" s="1137"/>
      <c r="Y511" s="1137"/>
      <c r="Z511" s="227"/>
      <c r="AA511" s="629" t="str">
        <f>IF('FRONT PAGE'!$A$1="www.fly-logics.com","DEC",0)</f>
        <v>DEC</v>
      </c>
      <c r="AB511" s="629"/>
      <c r="AC511" s="629"/>
      <c r="AD511" s="629"/>
      <c r="AE511" s="629"/>
      <c r="AF511" s="630" t="str">
        <f>IF(SUMIFS(LOGBOOK!$Y$5:$Y$1036129,LOGBOOK!$D$5:$D$1036129,F473,LOGBOOK!$AN$5:$AN$1036129,V473,LOGBOOK!$E$5:$E$1036129,L473,LOGBOOK!$AM$5:$AM$1036129,"DIC")=0," ",SUMIFS(LOGBOOK!$Y$5:$Y$1036129,LOGBOOK!$D$5:$D$1036129,F473,LOGBOOK!$AN$5:$AN$1036129,V473,LOGBOOK!$E$5:$E$1036129,L473,LOGBOOK!$AM$5:$AM$1036129,"DIC"))</f>
        <v xml:space="preserve"> </v>
      </c>
      <c r="AG511" s="630"/>
      <c r="AH511" s="630"/>
      <c r="AI511" s="630"/>
      <c r="AJ511" s="630" t="str">
        <f>IF(SUMIFS(LOGBOOK!$Z$5:$Z$1036129,LOGBOOK!$D$5:$D$1036129,F473,LOGBOOK!$AN$5:$AN$1036129,V473,LOGBOOK!$E$5:$E$1036129,L473,LOGBOOK!$AM$5:$AM$1036129,"DIC")=0," ",SUMIFS(LOGBOOK!$Z$5:$Z$1036129,LOGBOOK!$D$5:$D$1036129,F473,LOGBOOK!$AN$5:$AN$1036129,V473,LOGBOOK!$E$5:$E$1036129,L473,LOGBOOK!$AM$5:$AM$1036129,"DIC"))</f>
        <v xml:space="preserve"> </v>
      </c>
      <c r="AK511" s="630"/>
      <c r="AL511" s="630"/>
      <c r="AM511" s="630"/>
      <c r="AN511" s="630" t="str">
        <f>IF(SUMIFS(LOGBOOK!$AA$5:$AA$1036129,LOGBOOK!$D$5:$D$1036129,F473,LOGBOOK!$AN$5:$AN$1036129,V473,LOGBOOK!$E$5:$E$1036129,L473,LOGBOOK!$AM$5:$AM$1036129,"DIC")=0," ",SUMIFS(LOGBOOK!$AA$5:$AA$1036129,LOGBOOK!$D$5:$D$1036129,F473,LOGBOOK!$AN$5:$AN$1036129,V473,LOGBOOK!$E$5:$E$1036129,L473,LOGBOOK!$AM$5:$AM$1036129,"DIC"))</f>
        <v xml:space="preserve"> </v>
      </c>
      <c r="AO511" s="630"/>
      <c r="AP511" s="630"/>
      <c r="AQ511" s="630"/>
      <c r="AR511" s="623" t="str">
        <f>IF(SUMIFS(LOGBOOK!$AE$5:$AE$1036129,LOGBOOK!$D$5:$D$1036129,F473,LOGBOOK!$AN$5:$AN$1036129,V473,LOGBOOK!$E$5:$E$1036129,L473,LOGBOOK!$AM$5:$AM$1036129,"DIC")=0," ",SUMIFS(LOGBOOK!$AC$5:$AC$1036129,LOGBOOK!$D$5:$D$1036129,F473,LOGBOOK!$AN$5:$AN$1036129,V473,LOGBOOK!$E$5:$E$1036129,L473,LOGBOOK!$AM$5:$AM$1036129,"DIC"))</f>
        <v xml:space="preserve"> </v>
      </c>
      <c r="AS511" s="623"/>
      <c r="AT511" s="623"/>
      <c r="AU511" s="623" t="str">
        <f>IF(SUMIFS(LOGBOOK!$AF$5:$AF$1036129,LOGBOOK!$D$5:$D$1036129,F473,LOGBOOK!$AN$5:$AN$1036129,V473,LOGBOOK!$E$5:$E$1036129,L473,LOGBOOK!$AM$5:$AM$1036129,"DIC")=0," ",SUMIFS(LOGBOOK!$AF$5:$AF$1036129,LOGBOOK!$D$5:$D$1036129,F473,LOGBOOK!$AN$5:$AN$1036129,V473,LOGBOOK!$E$5:$E$1036129,L473,LOGBOOK!$AM$5:$AM$1036129,"DIC"))</f>
        <v xml:space="preserve"> </v>
      </c>
      <c r="AV511" s="623"/>
      <c r="AW511" s="623"/>
      <c r="AX511" s="643"/>
      <c r="AY511" s="635"/>
      <c r="AZ511" s="1233" t="s">
        <v>37</v>
      </c>
      <c r="BA511" s="1233"/>
      <c r="BB511" s="1234"/>
      <c r="BC511" s="1138" t="str">
        <f>IF(SUMIFS(LOGBOOK!$AG$5:$AG$1036129,LOGBOOK!$D$5:$D$1036129,BC473,LOGBOOK!$AN$5:$AN$1036129,BS473,LOGBOOK!$AH$5:$AH$1036129,"CAT I",LOGBOOK!$E$5:$E$1036129,BI473)=0," ",SUMIFS(LOGBOOK!$AG$5:$AG$1036129,LOGBOOK!$D$5:$D$1036129,BC473,LOGBOOK!$AN$5:$AN$1036129,BS473,LOGBOOK!$AH$5:$AH$1036129,"CAT I",LOGBOOK!$E$5:$E$1036129,BI473))</f>
        <v xml:space="preserve"> </v>
      </c>
      <c r="BD511" s="1139"/>
      <c r="BE511" s="1139"/>
      <c r="BF511" s="1139"/>
      <c r="BG511" s="209"/>
      <c r="BH511" s="1233" t="s">
        <v>36</v>
      </c>
      <c r="BI511" s="1233"/>
      <c r="BJ511" s="1234"/>
      <c r="BK511" s="1136" t="str">
        <f>IF(SUMIFS(LOGBOOK!$AG$5:$AG$1036129,LOGBOOK!$D$5:$D$1036129,BC473,LOGBOOK!$AN$5:$AN$1036129,BS473,LOGBOOK!$AH$5:$AH$1036129,"CAT II",LOGBOOK!$E$5:$E$1036129,BI473)=0," ",SUMIFS(LOGBOOK!$AG$5:$AG$1036129,LOGBOOK!$D$5:$D$1036129,BC473,LOGBOOK!$AN$5:$AN$1036129,BS473,LOGBOOK!$AH$5:$AH$1036129,"CAT II",LOGBOOK!$E$5:$E$1036129,BI473))</f>
        <v xml:space="preserve"> </v>
      </c>
      <c r="BL511" s="1137"/>
      <c r="BM511" s="1137"/>
      <c r="BN511" s="1137"/>
      <c r="BO511" s="209"/>
      <c r="BP511" s="1233" t="s">
        <v>39</v>
      </c>
      <c r="BQ511" s="1233"/>
      <c r="BR511" s="1234"/>
      <c r="BS511" s="1136" t="str">
        <f>IF(SUMIFS(LOGBOOK!$AG$5:$AG$1036129,LOGBOOK!$D$5:$D$1036129,BC473,LOGBOOK!$AN$5:$AN$1036129,BS473,LOGBOOK!$AH$5:$AH$1036129,"CAT III",LOGBOOK!$E$5:$E$1036129,BI473)=0," ",SUMIFS(LOGBOOK!$AG$5:$AG$1036129,LOGBOOK!$D$5:$D$1036129,BC473,LOGBOOK!$AN$5:$AN$1036129,BS473,LOGBOOK!$AH$5:$AH$1036129,"CAT III",LOGBOOK!$E$5:$E$1036129,BI473))</f>
        <v xml:space="preserve"> </v>
      </c>
      <c r="BT511" s="1137"/>
      <c r="BU511" s="1137"/>
      <c r="BV511" s="1137"/>
      <c r="BW511" s="227"/>
      <c r="BX511" s="629" t="str">
        <f>IF('FRONT PAGE'!$A$1="www.fly-logics.com","DEC",0)</f>
        <v>DEC</v>
      </c>
      <c r="BY511" s="629"/>
      <c r="BZ511" s="629"/>
      <c r="CA511" s="629"/>
      <c r="CB511" s="629"/>
      <c r="CC511" s="630" t="str">
        <f>IF(SUMIFS(LOGBOOK!$Y$5:$Y$1036129,LOGBOOK!$D$5:$D$1036129,BC473,LOGBOOK!$AN$5:$AN$1036129,BS473,LOGBOOK!$E$5:$E$1036129,BI473,LOGBOOK!$AM$5:$AM$1036129,"DIC")=0," ",SUMIFS(LOGBOOK!$Y$5:$Y$1036129,LOGBOOK!$D$5:$D$1036129,BC473,LOGBOOK!$AN$5:$AN$1036129,BS473,LOGBOOK!$E$5:$E$1036129,BI473,LOGBOOK!$AM$5:$AM$1036129,"DIC"))</f>
        <v xml:space="preserve"> </v>
      </c>
      <c r="CD511" s="630"/>
      <c r="CE511" s="630"/>
      <c r="CF511" s="630"/>
      <c r="CG511" s="630" t="str">
        <f>IF(SUMIFS(LOGBOOK!$Z$5:$Z$1036129,LOGBOOK!$D$5:$D$1036129,BC473,LOGBOOK!$AN$5:$AN$1036129,BS473,LOGBOOK!$E$5:$E$1036129,BI473,LOGBOOK!$AM$5:$AM$1036129,"DIC")=0," ",SUMIFS(LOGBOOK!$Z$5:$Z$1036129,LOGBOOK!$D$5:$D$1036129,BC473,LOGBOOK!$AN$5:$AN$1036129,BS473,LOGBOOK!$E$5:$E$1036129,BI473,LOGBOOK!$AM$5:$AM$1036129,"DIC"))</f>
        <v xml:space="preserve"> </v>
      </c>
      <c r="CH511" s="630"/>
      <c r="CI511" s="630"/>
      <c r="CJ511" s="630"/>
      <c r="CK511" s="630" t="str">
        <f>IF(SUMIFS(LOGBOOK!$AA$5:$AA$1036129,LOGBOOK!$D$5:$D$1036129,BC473,LOGBOOK!$AN$5:$AN$1036129,BS473,LOGBOOK!$E$5:$E$1036129,BI473,LOGBOOK!$AM$5:$AM$1036129,"DIC")=0," ",SUMIFS(LOGBOOK!$AA$5:$AA$1036129,LOGBOOK!$D$5:$D$1036129,BC473,LOGBOOK!$AN$5:$AN$1036129,BS473,LOGBOOK!$E$5:$E$1036129,BI473,LOGBOOK!$AM$5:$AM$1036129,"DIC"))</f>
        <v xml:space="preserve"> </v>
      </c>
      <c r="CL511" s="630"/>
      <c r="CM511" s="630"/>
      <c r="CN511" s="630"/>
      <c r="CO511" s="623" t="str">
        <f>IF(SUMIFS(LOGBOOK!$AE$5:$AE$1036129,LOGBOOK!$D$5:$D$1036129,BC473,LOGBOOK!$AN$5:$AN$1036129,BS473,LOGBOOK!$E$5:$E$1036129,BI473,LOGBOOK!$AM$5:$AM$1036129,"DIC")=0," ",SUMIFS(LOGBOOK!$AC$5:$AC$1036129,LOGBOOK!$D$5:$D$1036129,BC473,LOGBOOK!$AN$5:$AN$1036129,BS473,LOGBOOK!$E$5:$E$1036129,BI473,LOGBOOK!$AM$5:$AM$1036129,"DIC"))</f>
        <v xml:space="preserve"> </v>
      </c>
      <c r="CP511" s="623"/>
      <c r="CQ511" s="623"/>
      <c r="CR511" s="623" t="str">
        <f>IF(SUMIFS(LOGBOOK!$AF$5:$AF$1036129,LOGBOOK!$D$5:$D$1036129,BC473,LOGBOOK!$AN$5:$AN$1036129,BS473,LOGBOOK!$E$5:$E$1036129,BI473,LOGBOOK!$AM$5:$AM$1036129,"DIC")=0," ",SUMIFS(LOGBOOK!$AF$5:$AF$1036129,LOGBOOK!$D$5:$D$1036129,BC473,LOGBOOK!$AN$5:$AN$1036129,BS473,LOGBOOK!$E$5:$E$1036129,BI473,LOGBOOK!$AM$5:$AM$1036129,"DIC"))</f>
        <v xml:space="preserve"> </v>
      </c>
      <c r="CS511" s="623"/>
      <c r="CT511" s="623"/>
      <c r="CU511" s="643"/>
      <c r="CV511" s="249"/>
      <c r="CW511" s="212"/>
      <c r="CX511" s="635"/>
      <c r="CY511" s="1233" t="s">
        <v>37</v>
      </c>
      <c r="CZ511" s="1233"/>
      <c r="DA511" s="1234"/>
      <c r="DB511" s="1138" t="str">
        <f>IF(SUMIFS(LOGBOOK!$AG$5:$AG$1036129,LOGBOOK!$D$5:$D$1036129,DB473,LOGBOOK!$AN$5:$AN$1036129,DR473,LOGBOOK!$AH$5:$AH$1036129,"CAT I",LOGBOOK!$E$5:$E$1036129,DH473)=0," ",SUMIFS(LOGBOOK!$AG$5:$AG$1036129,LOGBOOK!$D$5:$D$1036129,DB473,LOGBOOK!$AN$5:$AN$1036129,DR473,LOGBOOK!$AH$5:$AH$1036129,"CAT I",LOGBOOK!$E$5:$E$1036129,DH473))</f>
        <v xml:space="preserve"> </v>
      </c>
      <c r="DC511" s="1139"/>
      <c r="DD511" s="1139"/>
      <c r="DE511" s="1139"/>
      <c r="DF511" s="209"/>
      <c r="DG511" s="1233" t="s">
        <v>36</v>
      </c>
      <c r="DH511" s="1233"/>
      <c r="DI511" s="1234"/>
      <c r="DJ511" s="1136" t="str">
        <f>IF(SUMIFS(LOGBOOK!$AG$5:$AG$1036129,LOGBOOK!$D$5:$D$1036129,DB473,LOGBOOK!$AN$5:$AN$1036129,DR473,LOGBOOK!$AH$5:$AH$1036129,"CAT II",LOGBOOK!$E$5:$E$1036129,DH473)=0," ",SUMIFS(LOGBOOK!$AG$5:$AG$1036129,LOGBOOK!$D$5:$D$1036129,DB473,LOGBOOK!$AN$5:$AN$1036129,DR473,LOGBOOK!$AH$5:$AH$1036129,"CAT II",LOGBOOK!$E$5:$E$1036129,DH473))</f>
        <v xml:space="preserve"> </v>
      </c>
      <c r="DK511" s="1137"/>
      <c r="DL511" s="1137"/>
      <c r="DM511" s="1137"/>
      <c r="DN511" s="209"/>
      <c r="DO511" s="1233" t="s">
        <v>39</v>
      </c>
      <c r="DP511" s="1233"/>
      <c r="DQ511" s="1234"/>
      <c r="DR511" s="1136" t="str">
        <f>IF(SUMIFS(LOGBOOK!$AG$5:$AG$1036129,LOGBOOK!$D$5:$D$1036129,DB473,LOGBOOK!$AN$5:$AN$1036129,DR473,LOGBOOK!$AH$5:$AH$1036129,"CAT III",LOGBOOK!$E$5:$E$1036129,DH473)=0," ",SUMIFS(LOGBOOK!$AG$5:$AG$1036129,LOGBOOK!$D$5:$D$1036129,DB473,LOGBOOK!$AN$5:$AN$1036129,DR473,LOGBOOK!$AH$5:$AH$1036129,"CAT III",LOGBOOK!$E$5:$E$1036129,DH473))</f>
        <v xml:space="preserve"> </v>
      </c>
      <c r="DS511" s="1137"/>
      <c r="DT511" s="1137"/>
      <c r="DU511" s="1137"/>
      <c r="DV511" s="227"/>
      <c r="DW511" s="629" t="str">
        <f>IF('FRONT PAGE'!$A$1="www.fly-logics.com","DEC",0)</f>
        <v>DEC</v>
      </c>
      <c r="DX511" s="629"/>
      <c r="DY511" s="629"/>
      <c r="DZ511" s="629"/>
      <c r="EA511" s="629"/>
      <c r="EB511" s="630" t="str">
        <f>IF(SUMIFS(LOGBOOK!$Y$5:$Y$1036129,LOGBOOK!$D$5:$D$1036129,DB473,LOGBOOK!$AN$5:$AN$1036129,DR473,LOGBOOK!$E$5:$E$1036129,DH473,LOGBOOK!$AM$5:$AM$1036129,"DIC")=0," ",SUMIFS(LOGBOOK!$Y$5:$Y$1036129,LOGBOOK!$D$5:$D$1036129,DB473,LOGBOOK!$AN$5:$AN$1036129,DR473,LOGBOOK!$E$5:$E$1036129,DH473,LOGBOOK!$AM$5:$AM$1036129,"DIC"))</f>
        <v xml:space="preserve"> </v>
      </c>
      <c r="EC511" s="630"/>
      <c r="ED511" s="630"/>
      <c r="EE511" s="630"/>
      <c r="EF511" s="630" t="str">
        <f>IF(SUMIFS(LOGBOOK!$Z$5:$Z$1036129,LOGBOOK!$D$5:$D$1036129,DB473,LOGBOOK!$AN$5:$AN$1036129,DR473,LOGBOOK!$E$5:$E$1036129,DH473,LOGBOOK!$AM$5:$AM$1036129,"DIC")=0," ",SUMIFS(LOGBOOK!$Z$5:$Z$1036129,LOGBOOK!$D$5:$D$1036129,DB473,LOGBOOK!$AN$5:$AN$1036129,DR473,LOGBOOK!$E$5:$E$1036129,DH473,LOGBOOK!$AM$5:$AM$1036129,"DIC"))</f>
        <v xml:space="preserve"> </v>
      </c>
      <c r="EG511" s="630"/>
      <c r="EH511" s="630"/>
      <c r="EI511" s="630"/>
      <c r="EJ511" s="630" t="str">
        <f>IF(SUMIFS(LOGBOOK!$AA$5:$AA$1036129,LOGBOOK!$D$5:$D$1036129,DB473,LOGBOOK!$AN$5:$AN$1036129,DR473,LOGBOOK!$E$5:$E$1036129,DH473,LOGBOOK!$AM$5:$AM$1036129,"DIC")=0," ",SUMIFS(LOGBOOK!$AA$5:$AA$1036129,LOGBOOK!$D$5:$D$1036129,DB473,LOGBOOK!$AN$5:$AN$1036129,DR473,LOGBOOK!$E$5:$E$1036129,DH473,LOGBOOK!$AM$5:$AM$1036129,"DIC"))</f>
        <v xml:space="preserve"> </v>
      </c>
      <c r="EK511" s="630"/>
      <c r="EL511" s="630"/>
      <c r="EM511" s="630"/>
      <c r="EN511" s="623" t="str">
        <f>IF(SUMIFS(LOGBOOK!$AE$5:$AE$1036129,LOGBOOK!$D$5:$D$1036129,DB473,LOGBOOK!$AN$5:$AN$1036129,DR473,LOGBOOK!$E$5:$E$1036129,DH473,LOGBOOK!$AM$5:$AM$1036129,"DIC")=0," ",SUMIFS(LOGBOOK!$AC$5:$AC$1036129,LOGBOOK!$D$5:$D$1036129,DB473,LOGBOOK!$AN$5:$AN$1036129,DR473,LOGBOOK!$E$5:$E$1036129,DH473,LOGBOOK!$AM$5:$AM$1036129,"DIC"))</f>
        <v xml:space="preserve"> </v>
      </c>
      <c r="EO511" s="623"/>
      <c r="EP511" s="623"/>
      <c r="EQ511" s="623" t="str">
        <f>IF(SUMIFS(LOGBOOK!$AF$5:$AF$1036129,LOGBOOK!$D$5:$D$1036129,DB473,LOGBOOK!$AN$5:$AN$1036129,DR473,LOGBOOK!$E$5:$E$1036129,DH473,LOGBOOK!$AM$5:$AM$1036129,"DIC")=0," ",SUMIFS(LOGBOOK!$AF$5:$AF$1036129,LOGBOOK!$D$5:$D$1036129,DB473,LOGBOOK!$AN$5:$AN$1036129,DR473,LOGBOOK!$E$5:$E$1036129,DH473,LOGBOOK!$AM$5:$AM$1036129,"DIC"))</f>
        <v xml:space="preserve"> </v>
      </c>
      <c r="ER511" s="623"/>
      <c r="ES511" s="623"/>
      <c r="ET511" s="643"/>
      <c r="EU511" s="635"/>
      <c r="EV511" s="1233" t="s">
        <v>37</v>
      </c>
      <c r="EW511" s="1233"/>
      <c r="EX511" s="1234"/>
      <c r="EY511" s="1138" t="str">
        <f>IF(SUMIFS(LOGBOOK!$AG$5:$AG$1036129,LOGBOOK!$D$5:$D$1036129,EY473,LOGBOOK!$AN$5:$AN$1036129,FO473,LOGBOOK!$AH$5:$AH$1036129,"CAT I",LOGBOOK!$E$5:$E$1036129,FE473)=0," ",SUMIFS(LOGBOOK!$AG$5:$AG$1036129,LOGBOOK!$D$5:$D$1036129,EY473,LOGBOOK!$AN$5:$AN$1036129,FO473,LOGBOOK!$AH$5:$AH$1036129,"CAT I",LOGBOOK!$E$5:$E$1036129,FE473))</f>
        <v xml:space="preserve"> </v>
      </c>
      <c r="EZ511" s="1139"/>
      <c r="FA511" s="1139"/>
      <c r="FB511" s="1139"/>
      <c r="FC511" s="209"/>
      <c r="FD511" s="1233" t="s">
        <v>36</v>
      </c>
      <c r="FE511" s="1233"/>
      <c r="FF511" s="1234"/>
      <c r="FG511" s="1136" t="str">
        <f>IF(SUMIFS(LOGBOOK!$AG$5:$AG$1036129,LOGBOOK!$D$5:$D$1036129,EY473,LOGBOOK!$AN$5:$AN$1036129,FO473,LOGBOOK!$AH$5:$AH$1036129,"CAT II",LOGBOOK!$E$5:$E$1036129,FE473)=0," ",SUMIFS(LOGBOOK!$AG$5:$AG$1036129,LOGBOOK!$D$5:$D$1036129,EY473,LOGBOOK!$AN$5:$AN$1036129,FO473,LOGBOOK!$AH$5:$AH$1036129,"CAT II",LOGBOOK!$E$5:$E$1036129,FE473))</f>
        <v xml:space="preserve"> </v>
      </c>
      <c r="FH511" s="1137"/>
      <c r="FI511" s="1137"/>
      <c r="FJ511" s="1137"/>
      <c r="FK511" s="209"/>
      <c r="FL511" s="1233" t="s">
        <v>39</v>
      </c>
      <c r="FM511" s="1233"/>
      <c r="FN511" s="1234"/>
      <c r="FO511" s="1136" t="str">
        <f>IF(SUMIFS(LOGBOOK!$AG$5:$AG$1036129,LOGBOOK!$D$5:$D$1036129,EY473,LOGBOOK!$AN$5:$AN$1036129,FO473,LOGBOOK!$AH$5:$AH$1036129,"CAT III",LOGBOOK!$E$5:$E$1036129,FE473)=0," ",SUMIFS(LOGBOOK!$AG$5:$AG$1036129,LOGBOOK!$D$5:$D$1036129,EY473,LOGBOOK!$AN$5:$AN$1036129,FO473,LOGBOOK!$AH$5:$AH$1036129,"CAT III",LOGBOOK!$E$5:$E$1036129,FE473))</f>
        <v xml:space="preserve"> </v>
      </c>
      <c r="FP511" s="1137"/>
      <c r="FQ511" s="1137"/>
      <c r="FR511" s="1137"/>
      <c r="FS511" s="227"/>
      <c r="FT511" s="629" t="str">
        <f>IF('FRONT PAGE'!$A$1="www.fly-logics.com","DEC",0)</f>
        <v>DEC</v>
      </c>
      <c r="FU511" s="629"/>
      <c r="FV511" s="629"/>
      <c r="FW511" s="629"/>
      <c r="FX511" s="629"/>
      <c r="FY511" s="630" t="str">
        <f>IF(SUMIFS(LOGBOOK!$Y$5:$Y$1036129,LOGBOOK!$D$5:$D$1036129,EY473,LOGBOOK!$AN$5:$AN$1036129,FO473,LOGBOOK!$E$5:$E$1036129,FE473,LOGBOOK!$AM$5:$AM$1036129,"DIC")=0," ",SUMIFS(LOGBOOK!$Y$5:$Y$1036129,LOGBOOK!$D$5:$D$1036129,EY473,LOGBOOK!$AN$5:$AN$1036129,FO473,LOGBOOK!$E$5:$E$1036129,FE473,LOGBOOK!$AM$5:$AM$1036129,"DIC"))</f>
        <v xml:space="preserve"> </v>
      </c>
      <c r="FZ511" s="630"/>
      <c r="GA511" s="630"/>
      <c r="GB511" s="630"/>
      <c r="GC511" s="630" t="str">
        <f>IF(SUMIFS(LOGBOOK!$Z$5:$Z$1036129,LOGBOOK!$D$5:$D$1036129,EY473,LOGBOOK!$AN$5:$AN$1036129,FO473,LOGBOOK!$E$5:$E$1036129,FE473,LOGBOOK!$AM$5:$AM$1036129,"DIC")=0," ",SUMIFS(LOGBOOK!$Z$5:$Z$1036129,LOGBOOK!$D$5:$D$1036129,EY473,LOGBOOK!$AN$5:$AN$1036129,FO473,LOGBOOK!$E$5:$E$1036129,FE473,LOGBOOK!$AM$5:$AM$1036129,"DIC"))</f>
        <v xml:space="preserve"> </v>
      </c>
      <c r="GD511" s="630"/>
      <c r="GE511" s="630"/>
      <c r="GF511" s="630"/>
      <c r="GG511" s="630" t="str">
        <f>IF(SUMIFS(LOGBOOK!$AA$5:$AA$1036129,LOGBOOK!$D$5:$D$1036129,EY473,LOGBOOK!$AN$5:$AN$1036129,FO473,LOGBOOK!$E$5:$E$1036129,FE473,LOGBOOK!$AM$5:$AM$1036129,"DIC")=0," ",SUMIFS(LOGBOOK!$AA$5:$AA$1036129,LOGBOOK!$D$5:$D$1036129,EY473,LOGBOOK!$AN$5:$AN$1036129,FO473,LOGBOOK!$E$5:$E$1036129,FE473,LOGBOOK!$AM$5:$AM$1036129,"DIC"))</f>
        <v xml:space="preserve"> </v>
      </c>
      <c r="GH511" s="630"/>
      <c r="GI511" s="630"/>
      <c r="GJ511" s="630"/>
      <c r="GK511" s="623" t="str">
        <f>IF(SUMIFS(LOGBOOK!$AE$5:$AE$1036129,LOGBOOK!$D$5:$D$1036129,EY473,LOGBOOK!$AN$5:$AN$1036129,FO473,LOGBOOK!$E$5:$E$1036129,FE473,LOGBOOK!$AM$5:$AM$1036129,"DIC")=0," ",SUMIFS(LOGBOOK!$AC$5:$AC$1036129,LOGBOOK!$D$5:$D$1036129,EY473,LOGBOOK!$AN$5:$AN$1036129,FO473,LOGBOOK!$E$5:$E$1036129,FE473,LOGBOOK!$AM$5:$AM$1036129,"DIC"))</f>
        <v xml:space="preserve"> </v>
      </c>
      <c r="GL511" s="623"/>
      <c r="GM511" s="623"/>
      <c r="GN511" s="623" t="str">
        <f>IF(SUMIFS(LOGBOOK!$AF$5:$AF$1036129,LOGBOOK!$D$5:$D$1036129,EY473,LOGBOOK!$AN$5:$AN$1036129,FO473,LOGBOOK!$E$5:$E$1036129,FE473,LOGBOOK!$AM$5:$AM$1036129,"DIC")=0," ",SUMIFS(LOGBOOK!$AF$5:$AF$1036129,LOGBOOK!$D$5:$D$1036129,EY473,LOGBOOK!$AN$5:$AN$1036129,FO473,LOGBOOK!$E$5:$E$1036129,FE473,LOGBOOK!$AM$5:$AM$1036129,"DIC"))</f>
        <v xml:space="preserve"> </v>
      </c>
      <c r="GO511" s="623"/>
      <c r="GP511" s="623"/>
      <c r="GQ511" s="643"/>
      <c r="GR511" s="6"/>
    </row>
    <row r="512" spans="1:200" ht="3" customHeight="1" x14ac:dyDescent="0.25">
      <c r="A512" s="212"/>
      <c r="B512" s="636"/>
      <c r="C512" s="660"/>
      <c r="D512" s="660"/>
      <c r="E512" s="660"/>
      <c r="F512" s="660"/>
      <c r="G512" s="660"/>
      <c r="H512" s="660"/>
      <c r="I512" s="660"/>
      <c r="J512" s="660"/>
      <c r="K512" s="660"/>
      <c r="L512" s="660"/>
      <c r="M512" s="660"/>
      <c r="N512" s="660"/>
      <c r="O512" s="660"/>
      <c r="P512" s="660"/>
      <c r="Q512" s="660"/>
      <c r="R512" s="660"/>
      <c r="S512" s="660"/>
      <c r="T512" s="660"/>
      <c r="U512" s="660"/>
      <c r="V512" s="660"/>
      <c r="W512" s="660"/>
      <c r="X512" s="660"/>
      <c r="Y512" s="660"/>
      <c r="Z512" s="661"/>
      <c r="AA512" s="629"/>
      <c r="AB512" s="629"/>
      <c r="AC512" s="629"/>
      <c r="AD512" s="629"/>
      <c r="AE512" s="629"/>
      <c r="AF512" s="630"/>
      <c r="AG512" s="630"/>
      <c r="AH512" s="630"/>
      <c r="AI512" s="630"/>
      <c r="AJ512" s="630"/>
      <c r="AK512" s="630"/>
      <c r="AL512" s="630"/>
      <c r="AM512" s="630"/>
      <c r="AN512" s="630"/>
      <c r="AO512" s="630"/>
      <c r="AP512" s="630"/>
      <c r="AQ512" s="630"/>
      <c r="AR512" s="623"/>
      <c r="AS512" s="623"/>
      <c r="AT512" s="623"/>
      <c r="AU512" s="623"/>
      <c r="AV512" s="623"/>
      <c r="AW512" s="623"/>
      <c r="AX512" s="643"/>
      <c r="AY512" s="636"/>
      <c r="AZ512" s="660"/>
      <c r="BA512" s="660"/>
      <c r="BB512" s="660"/>
      <c r="BC512" s="660"/>
      <c r="BD512" s="660"/>
      <c r="BE512" s="660"/>
      <c r="BF512" s="660"/>
      <c r="BG512" s="660"/>
      <c r="BH512" s="660"/>
      <c r="BI512" s="660"/>
      <c r="BJ512" s="660"/>
      <c r="BK512" s="660"/>
      <c r="BL512" s="660"/>
      <c r="BM512" s="660"/>
      <c r="BN512" s="660"/>
      <c r="BO512" s="660"/>
      <c r="BP512" s="660"/>
      <c r="BQ512" s="660"/>
      <c r="BR512" s="660"/>
      <c r="BS512" s="660"/>
      <c r="BT512" s="660"/>
      <c r="BU512" s="660"/>
      <c r="BV512" s="660"/>
      <c r="BW512" s="661"/>
      <c r="BX512" s="629"/>
      <c r="BY512" s="629"/>
      <c r="BZ512" s="629"/>
      <c r="CA512" s="629"/>
      <c r="CB512" s="629"/>
      <c r="CC512" s="630"/>
      <c r="CD512" s="630"/>
      <c r="CE512" s="630"/>
      <c r="CF512" s="630"/>
      <c r="CG512" s="630"/>
      <c r="CH512" s="630"/>
      <c r="CI512" s="630"/>
      <c r="CJ512" s="630"/>
      <c r="CK512" s="630"/>
      <c r="CL512" s="630"/>
      <c r="CM512" s="630"/>
      <c r="CN512" s="630"/>
      <c r="CO512" s="623"/>
      <c r="CP512" s="623"/>
      <c r="CQ512" s="623"/>
      <c r="CR512" s="623"/>
      <c r="CS512" s="623"/>
      <c r="CT512" s="623"/>
      <c r="CU512" s="643"/>
      <c r="CV512" s="249"/>
      <c r="CW512" s="212"/>
      <c r="CX512" s="636"/>
      <c r="CY512" s="660"/>
      <c r="CZ512" s="660"/>
      <c r="DA512" s="660"/>
      <c r="DB512" s="660"/>
      <c r="DC512" s="660"/>
      <c r="DD512" s="660"/>
      <c r="DE512" s="660"/>
      <c r="DF512" s="660"/>
      <c r="DG512" s="660"/>
      <c r="DH512" s="660"/>
      <c r="DI512" s="660"/>
      <c r="DJ512" s="660"/>
      <c r="DK512" s="660"/>
      <c r="DL512" s="660"/>
      <c r="DM512" s="660"/>
      <c r="DN512" s="660"/>
      <c r="DO512" s="660"/>
      <c r="DP512" s="660"/>
      <c r="DQ512" s="660"/>
      <c r="DR512" s="660"/>
      <c r="DS512" s="660"/>
      <c r="DT512" s="660"/>
      <c r="DU512" s="660"/>
      <c r="DV512" s="661"/>
      <c r="DW512" s="629"/>
      <c r="DX512" s="629"/>
      <c r="DY512" s="629"/>
      <c r="DZ512" s="629"/>
      <c r="EA512" s="629"/>
      <c r="EB512" s="630"/>
      <c r="EC512" s="630"/>
      <c r="ED512" s="630"/>
      <c r="EE512" s="630"/>
      <c r="EF512" s="630"/>
      <c r="EG512" s="630"/>
      <c r="EH512" s="630"/>
      <c r="EI512" s="630"/>
      <c r="EJ512" s="630"/>
      <c r="EK512" s="630"/>
      <c r="EL512" s="630"/>
      <c r="EM512" s="630"/>
      <c r="EN512" s="623"/>
      <c r="EO512" s="623"/>
      <c r="EP512" s="623"/>
      <c r="EQ512" s="623"/>
      <c r="ER512" s="623"/>
      <c r="ES512" s="623"/>
      <c r="ET512" s="643"/>
      <c r="EU512" s="636"/>
      <c r="EV512" s="660"/>
      <c r="EW512" s="660"/>
      <c r="EX512" s="660"/>
      <c r="EY512" s="660"/>
      <c r="EZ512" s="660"/>
      <c r="FA512" s="660"/>
      <c r="FB512" s="660"/>
      <c r="FC512" s="660"/>
      <c r="FD512" s="660"/>
      <c r="FE512" s="660"/>
      <c r="FF512" s="660"/>
      <c r="FG512" s="660"/>
      <c r="FH512" s="660"/>
      <c r="FI512" s="660"/>
      <c r="FJ512" s="660"/>
      <c r="FK512" s="660"/>
      <c r="FL512" s="660"/>
      <c r="FM512" s="660"/>
      <c r="FN512" s="660"/>
      <c r="FO512" s="660"/>
      <c r="FP512" s="660"/>
      <c r="FQ512" s="660"/>
      <c r="FR512" s="660"/>
      <c r="FS512" s="661"/>
      <c r="FT512" s="629"/>
      <c r="FU512" s="629"/>
      <c r="FV512" s="629"/>
      <c r="FW512" s="629"/>
      <c r="FX512" s="629"/>
      <c r="FY512" s="630"/>
      <c r="FZ512" s="630"/>
      <c r="GA512" s="630"/>
      <c r="GB512" s="630"/>
      <c r="GC512" s="630"/>
      <c r="GD512" s="630"/>
      <c r="GE512" s="630"/>
      <c r="GF512" s="630"/>
      <c r="GG512" s="630"/>
      <c r="GH512" s="630"/>
      <c r="GI512" s="630"/>
      <c r="GJ512" s="630"/>
      <c r="GK512" s="623"/>
      <c r="GL512" s="623"/>
      <c r="GM512" s="623"/>
      <c r="GN512" s="623"/>
      <c r="GO512" s="623"/>
      <c r="GP512" s="623"/>
      <c r="GQ512" s="643"/>
      <c r="GR512" s="6"/>
    </row>
    <row r="513" spans="1:200" ht="5.25" customHeight="1" x14ac:dyDescent="0.25">
      <c r="A513" s="212"/>
      <c r="B513" s="160"/>
      <c r="C513" s="1235"/>
      <c r="D513" s="1236"/>
      <c r="E513" s="1236"/>
      <c r="F513" s="1236"/>
      <c r="G513" s="1236"/>
      <c r="H513" s="1236"/>
      <c r="I513" s="1236"/>
      <c r="J513" s="1236"/>
      <c r="K513" s="1236"/>
      <c r="L513" s="1236"/>
      <c r="M513" s="1236"/>
      <c r="N513" s="1236"/>
      <c r="O513" s="1236"/>
      <c r="P513" s="6"/>
      <c r="Q513" s="1237"/>
      <c r="R513" s="1237"/>
      <c r="S513" s="1237"/>
      <c r="T513" s="1237"/>
      <c r="U513" s="1237"/>
      <c r="V513" s="250"/>
      <c r="W513" s="250"/>
      <c r="X513" s="250"/>
      <c r="Y513" s="250"/>
      <c r="Z513" s="15"/>
      <c r="AA513" s="1143" t="str">
        <f>IF('FRONT PAGE'!$A$1="www.fly-logics.com","TOTAL 2nd
SEMESTER",0)</f>
        <v>TOTAL 2nd
SEMESTER</v>
      </c>
      <c r="AB513" s="1143"/>
      <c r="AC513" s="1143"/>
      <c r="AD513" s="1143"/>
      <c r="AE513" s="1143"/>
      <c r="AF513" s="1144" t="str">
        <f t="shared" ref="AF513" si="604">IF(SUM(AF495:AI512)=0," ",SUM(AF495:AI512))</f>
        <v xml:space="preserve"> </v>
      </c>
      <c r="AG513" s="1144"/>
      <c r="AH513" s="1144"/>
      <c r="AI513" s="1144"/>
      <c r="AJ513" s="1144" t="str">
        <f t="shared" ref="AJ513" si="605">IF(SUM(AJ495:AM512)=0," ",SUM(AJ495:AM512))</f>
        <v xml:space="preserve"> </v>
      </c>
      <c r="AK513" s="1144"/>
      <c r="AL513" s="1144"/>
      <c r="AM513" s="1144"/>
      <c r="AN513" s="1144" t="str">
        <f t="shared" ref="AN513" si="606">IF(SUM(AN495:AQ512)=0," ",SUM(AN495:AQ512))</f>
        <v xml:space="preserve"> </v>
      </c>
      <c r="AO513" s="1144"/>
      <c r="AP513" s="1144"/>
      <c r="AQ513" s="1144"/>
      <c r="AR513" s="1145" t="str">
        <f t="shared" ref="AR513" si="607">IF(SUM(AR495:AT512)=0," ",SUM(AR495:AT512))</f>
        <v xml:space="preserve"> </v>
      </c>
      <c r="AS513" s="1145"/>
      <c r="AT513" s="1145"/>
      <c r="AU513" s="1145" t="str">
        <f t="shared" ref="AU513" si="608">IF(SUM(AU495:AW512)=0," ",SUM(AU495:AW512))</f>
        <v xml:space="preserve"> </v>
      </c>
      <c r="AV513" s="1145"/>
      <c r="AW513" s="1145"/>
      <c r="AX513" s="643"/>
      <c r="AY513" s="160"/>
      <c r="AZ513" s="1235"/>
      <c r="BA513" s="1236"/>
      <c r="BB513" s="1236"/>
      <c r="BC513" s="1236"/>
      <c r="BD513" s="1236"/>
      <c r="BE513" s="1236"/>
      <c r="BF513" s="1236"/>
      <c r="BG513" s="1236"/>
      <c r="BH513" s="1236"/>
      <c r="BI513" s="1236"/>
      <c r="BJ513" s="1236"/>
      <c r="BK513" s="1236"/>
      <c r="BL513" s="1236"/>
      <c r="BM513" s="6"/>
      <c r="BN513" s="1237"/>
      <c r="BO513" s="1237"/>
      <c r="BP513" s="1237"/>
      <c r="BQ513" s="1237"/>
      <c r="BR513" s="1237"/>
      <c r="BS513" s="250"/>
      <c r="BT513" s="250"/>
      <c r="BU513" s="250"/>
      <c r="BV513" s="250"/>
      <c r="BW513" s="15"/>
      <c r="BX513" s="1143" t="str">
        <f>IF('FRONT PAGE'!$A$1="www.fly-logics.com","TOTAL 2nd
SEMESTER",0)</f>
        <v>TOTAL 2nd
SEMESTER</v>
      </c>
      <c r="BY513" s="1143"/>
      <c r="BZ513" s="1143"/>
      <c r="CA513" s="1143"/>
      <c r="CB513" s="1143"/>
      <c r="CC513" s="1144" t="str">
        <f t="shared" ref="CC513" si="609">IF(SUM(CC495:CF512)=0," ",SUM(CC495:CF512))</f>
        <v xml:space="preserve"> </v>
      </c>
      <c r="CD513" s="1144"/>
      <c r="CE513" s="1144"/>
      <c r="CF513" s="1144"/>
      <c r="CG513" s="1144" t="str">
        <f t="shared" ref="CG513" si="610">IF(SUM(CG495:CJ512)=0," ",SUM(CG495:CJ512))</f>
        <v xml:space="preserve"> </v>
      </c>
      <c r="CH513" s="1144"/>
      <c r="CI513" s="1144"/>
      <c r="CJ513" s="1144"/>
      <c r="CK513" s="1144" t="str">
        <f t="shared" ref="CK513" si="611">IF(SUM(CK495:CN512)=0," ",SUM(CK495:CN512))</f>
        <v xml:space="preserve"> </v>
      </c>
      <c r="CL513" s="1144"/>
      <c r="CM513" s="1144"/>
      <c r="CN513" s="1144"/>
      <c r="CO513" s="1145" t="str">
        <f t="shared" ref="CO513" si="612">IF(SUM(CO495:CQ512)=0," ",SUM(CO495:CQ512))</f>
        <v xml:space="preserve"> </v>
      </c>
      <c r="CP513" s="1145"/>
      <c r="CQ513" s="1145"/>
      <c r="CR513" s="1145" t="str">
        <f t="shared" ref="CR513" si="613">IF(SUM(CR495:CT512)=0," ",SUM(CR495:CT512))</f>
        <v xml:space="preserve"> </v>
      </c>
      <c r="CS513" s="1145"/>
      <c r="CT513" s="1145"/>
      <c r="CU513" s="643"/>
      <c r="CV513" s="251"/>
      <c r="CW513" s="212"/>
      <c r="CX513" s="160"/>
      <c r="CY513" s="1235"/>
      <c r="CZ513" s="1236"/>
      <c r="DA513" s="1236"/>
      <c r="DB513" s="1236"/>
      <c r="DC513" s="1236"/>
      <c r="DD513" s="1236"/>
      <c r="DE513" s="1236"/>
      <c r="DF513" s="1236"/>
      <c r="DG513" s="1236"/>
      <c r="DH513" s="1236"/>
      <c r="DI513" s="1236"/>
      <c r="DJ513" s="1236"/>
      <c r="DK513" s="1236"/>
      <c r="DL513" s="6"/>
      <c r="DM513" s="1237"/>
      <c r="DN513" s="1237"/>
      <c r="DO513" s="1237"/>
      <c r="DP513" s="1237"/>
      <c r="DQ513" s="1237"/>
      <c r="DR513" s="250"/>
      <c r="DS513" s="250"/>
      <c r="DT513" s="250"/>
      <c r="DU513" s="250"/>
      <c r="DV513" s="15"/>
      <c r="DW513" s="1143" t="str">
        <f>IF('FRONT PAGE'!$A$1="www.fly-logics.com","TOTAL 2nd
SEMESTER",0)</f>
        <v>TOTAL 2nd
SEMESTER</v>
      </c>
      <c r="DX513" s="1143"/>
      <c r="DY513" s="1143"/>
      <c r="DZ513" s="1143"/>
      <c r="EA513" s="1143"/>
      <c r="EB513" s="1144" t="str">
        <f t="shared" ref="EB513" si="614">IF(SUM(EB495:EE512)=0," ",SUM(EB495:EE512))</f>
        <v xml:space="preserve"> </v>
      </c>
      <c r="EC513" s="1144"/>
      <c r="ED513" s="1144"/>
      <c r="EE513" s="1144"/>
      <c r="EF513" s="1144" t="str">
        <f t="shared" ref="EF513" si="615">IF(SUM(EF495:EI512)=0," ",SUM(EF495:EI512))</f>
        <v xml:space="preserve"> </v>
      </c>
      <c r="EG513" s="1144"/>
      <c r="EH513" s="1144"/>
      <c r="EI513" s="1144"/>
      <c r="EJ513" s="1144" t="str">
        <f t="shared" ref="EJ513" si="616">IF(SUM(EJ495:EM512)=0," ",SUM(EJ495:EM512))</f>
        <v xml:space="preserve"> </v>
      </c>
      <c r="EK513" s="1144"/>
      <c r="EL513" s="1144"/>
      <c r="EM513" s="1144"/>
      <c r="EN513" s="1145" t="str">
        <f t="shared" ref="EN513" si="617">IF(SUM(EN495:EP512)=0," ",SUM(EN495:EP512))</f>
        <v xml:space="preserve"> </v>
      </c>
      <c r="EO513" s="1145"/>
      <c r="EP513" s="1145"/>
      <c r="EQ513" s="1145" t="str">
        <f t="shared" ref="EQ513" si="618">IF(SUM(EQ495:ES512)=0," ",SUM(EQ495:ES512))</f>
        <v xml:space="preserve"> </v>
      </c>
      <c r="ER513" s="1145"/>
      <c r="ES513" s="1145"/>
      <c r="ET513" s="643"/>
      <c r="EU513" s="160"/>
      <c r="EV513" s="1235"/>
      <c r="EW513" s="1236"/>
      <c r="EX513" s="1236"/>
      <c r="EY513" s="1236"/>
      <c r="EZ513" s="1236"/>
      <c r="FA513" s="1236"/>
      <c r="FB513" s="1236"/>
      <c r="FC513" s="1236"/>
      <c r="FD513" s="1236"/>
      <c r="FE513" s="1236"/>
      <c r="FF513" s="1236"/>
      <c r="FG513" s="1236"/>
      <c r="FH513" s="1236"/>
      <c r="FI513" s="6"/>
      <c r="FJ513" s="1237"/>
      <c r="FK513" s="1237"/>
      <c r="FL513" s="1237"/>
      <c r="FM513" s="1237"/>
      <c r="FN513" s="1237"/>
      <c r="FO513" s="250"/>
      <c r="FP513" s="250"/>
      <c r="FQ513" s="250"/>
      <c r="FR513" s="250"/>
      <c r="FS513" s="15"/>
      <c r="FT513" s="1143" t="str">
        <f>IF('FRONT PAGE'!$A$1="www.fly-logics.com","TOTAL 2nd
SEMESTER",0)</f>
        <v>TOTAL 2nd
SEMESTER</v>
      </c>
      <c r="FU513" s="1143"/>
      <c r="FV513" s="1143"/>
      <c r="FW513" s="1143"/>
      <c r="FX513" s="1143"/>
      <c r="FY513" s="1144" t="str">
        <f t="shared" ref="FY513" si="619">IF(SUM(FY495:GB512)=0," ",SUM(FY495:GB512))</f>
        <v xml:space="preserve"> </v>
      </c>
      <c r="FZ513" s="1144"/>
      <c r="GA513" s="1144"/>
      <c r="GB513" s="1144"/>
      <c r="GC513" s="1144" t="str">
        <f t="shared" ref="GC513" si="620">IF(SUM(GC495:GF512)=0," ",SUM(GC495:GF512))</f>
        <v xml:space="preserve"> </v>
      </c>
      <c r="GD513" s="1144"/>
      <c r="GE513" s="1144"/>
      <c r="GF513" s="1144"/>
      <c r="GG513" s="1144" t="str">
        <f t="shared" ref="GG513" si="621">IF(SUM(GG495:GJ512)=0," ",SUM(GG495:GJ512))</f>
        <v xml:space="preserve"> </v>
      </c>
      <c r="GH513" s="1144"/>
      <c r="GI513" s="1144"/>
      <c r="GJ513" s="1144"/>
      <c r="GK513" s="1145" t="str">
        <f t="shared" ref="GK513" si="622">IF(SUM(GK495:GM512)=0," ",SUM(GK495:GM512))</f>
        <v xml:space="preserve"> </v>
      </c>
      <c r="GL513" s="1145"/>
      <c r="GM513" s="1145"/>
      <c r="GN513" s="1145" t="str">
        <f t="shared" ref="GN513" si="623">IF(SUM(GN495:GP512)=0," ",SUM(GN495:GP512))</f>
        <v xml:space="preserve"> </v>
      </c>
      <c r="GO513" s="1145"/>
      <c r="GP513" s="1145"/>
      <c r="GQ513" s="643"/>
      <c r="GR513" s="6"/>
    </row>
    <row r="514" spans="1:200" ht="8.85" customHeight="1" x14ac:dyDescent="0.25">
      <c r="A514" s="212"/>
      <c r="B514" s="160"/>
      <c r="C514" s="1238" t="str">
        <f>IF('FRONT PAGE'!$A$1="www.fly-logics.com","FLIGHT INSTRUCTOR",0)</f>
        <v>FLIGHT INSTRUCTOR</v>
      </c>
      <c r="D514" s="1238"/>
      <c r="E514" s="1238"/>
      <c r="F514" s="1238"/>
      <c r="G514" s="1238"/>
      <c r="H514" s="1238"/>
      <c r="I514" s="1238"/>
      <c r="J514" s="1238"/>
      <c r="K514" s="1238"/>
      <c r="L514" s="1238"/>
      <c r="M514" s="1238"/>
      <c r="N514" s="1238"/>
      <c r="O514" s="1238"/>
      <c r="P514" s="6"/>
      <c r="Q514" s="1239" t="str">
        <f>IF('FRONT PAGE'!$A$1="www.fly-logics.com","NO FLIGHTS",0)</f>
        <v>NO FLIGHTS</v>
      </c>
      <c r="R514" s="1239"/>
      <c r="S514" s="1239"/>
      <c r="T514" s="1239"/>
      <c r="U514" s="1240"/>
      <c r="V514" s="1127" t="str">
        <f>IF(COUNTIFS(LOGBOOK!$AB$5:$AB$1036129,"&gt;0",LOGBOOK!$D$5:$D$1036129,F473,LOGBOOK!$AN$5:$AN$1036129,V473,LOGBOOK!$E$5:$E$1036129,L473)=0," ",COUNTIFS(LOGBOOK!$AB$5:$AB$1036129,"&gt;0",LOGBOOK!$D$5:$D$1036129,F473,LOGBOOK!$AN$5:$AN$1036129,V473,LOGBOOK!$E$5:$E$1036129,L473))</f>
        <v xml:space="preserve"> </v>
      </c>
      <c r="W514" s="1128"/>
      <c r="X514" s="1128"/>
      <c r="Y514" s="1128"/>
      <c r="Z514" s="15"/>
      <c r="AA514" s="1143"/>
      <c r="AB514" s="1143"/>
      <c r="AC514" s="1143"/>
      <c r="AD514" s="1143"/>
      <c r="AE514" s="1143"/>
      <c r="AF514" s="1144"/>
      <c r="AG514" s="1144"/>
      <c r="AH514" s="1144"/>
      <c r="AI514" s="1144"/>
      <c r="AJ514" s="1144"/>
      <c r="AK514" s="1144"/>
      <c r="AL514" s="1144"/>
      <c r="AM514" s="1144"/>
      <c r="AN514" s="1144"/>
      <c r="AO514" s="1144"/>
      <c r="AP514" s="1144"/>
      <c r="AQ514" s="1144"/>
      <c r="AR514" s="1145"/>
      <c r="AS514" s="1145"/>
      <c r="AT514" s="1145"/>
      <c r="AU514" s="1145"/>
      <c r="AV514" s="1145"/>
      <c r="AW514" s="1145"/>
      <c r="AX514" s="643"/>
      <c r="AY514" s="160"/>
      <c r="AZ514" s="1238" t="str">
        <f>IF('FRONT PAGE'!$A$1="www.fly-logics.com","FLIGHT INSTRUCTOR",0)</f>
        <v>FLIGHT INSTRUCTOR</v>
      </c>
      <c r="BA514" s="1238"/>
      <c r="BB514" s="1238"/>
      <c r="BC514" s="1238"/>
      <c r="BD514" s="1238"/>
      <c r="BE514" s="1238"/>
      <c r="BF514" s="1238"/>
      <c r="BG514" s="1238"/>
      <c r="BH514" s="1238"/>
      <c r="BI514" s="1238"/>
      <c r="BJ514" s="1238"/>
      <c r="BK514" s="1238"/>
      <c r="BL514" s="1238"/>
      <c r="BM514" s="6"/>
      <c r="BN514" s="1239" t="str">
        <f>IF('FRONT PAGE'!$A$1="www.fly-logics.com","NO FLIGHTS",0)</f>
        <v>NO FLIGHTS</v>
      </c>
      <c r="BO514" s="1239"/>
      <c r="BP514" s="1239"/>
      <c r="BQ514" s="1239"/>
      <c r="BR514" s="1240"/>
      <c r="BS514" s="1127" t="str">
        <f>IF(COUNTIFS(LOGBOOK!$AB$5:$AB$1036129,"&gt;0",LOGBOOK!$D$5:$D$1036129,BC473,LOGBOOK!$AN$5:$AN$1036129,BS473,LOGBOOK!$E$5:$E$1036129,BI473)=0," ",COUNTIFS(LOGBOOK!$AB$5:$AB$1036129,"&gt;0",LOGBOOK!$D$5:$D$1036129,BC473,LOGBOOK!$AN$5:$AN$1036129,BS473,LOGBOOK!$E$5:$E$1036129,BI473))</f>
        <v xml:space="preserve"> </v>
      </c>
      <c r="BT514" s="1128"/>
      <c r="BU514" s="1128"/>
      <c r="BV514" s="1128"/>
      <c r="BW514" s="15"/>
      <c r="BX514" s="1143"/>
      <c r="BY514" s="1143"/>
      <c r="BZ514" s="1143"/>
      <c r="CA514" s="1143"/>
      <c r="CB514" s="1143"/>
      <c r="CC514" s="1144"/>
      <c r="CD514" s="1144"/>
      <c r="CE514" s="1144"/>
      <c r="CF514" s="1144"/>
      <c r="CG514" s="1144"/>
      <c r="CH514" s="1144"/>
      <c r="CI514" s="1144"/>
      <c r="CJ514" s="1144"/>
      <c r="CK514" s="1144"/>
      <c r="CL514" s="1144"/>
      <c r="CM514" s="1144"/>
      <c r="CN514" s="1144"/>
      <c r="CO514" s="1145"/>
      <c r="CP514" s="1145"/>
      <c r="CQ514" s="1145"/>
      <c r="CR514" s="1145"/>
      <c r="CS514" s="1145"/>
      <c r="CT514" s="1145"/>
      <c r="CU514" s="643"/>
      <c r="CV514" s="251"/>
      <c r="CW514" s="212"/>
      <c r="CX514" s="160"/>
      <c r="CY514" s="1238" t="str">
        <f>IF('FRONT PAGE'!$A$1="www.fly-logics.com","FLIGHT INSTRUCTOR",0)</f>
        <v>FLIGHT INSTRUCTOR</v>
      </c>
      <c r="CZ514" s="1238"/>
      <c r="DA514" s="1238"/>
      <c r="DB514" s="1238"/>
      <c r="DC514" s="1238"/>
      <c r="DD514" s="1238"/>
      <c r="DE514" s="1238"/>
      <c r="DF514" s="1238"/>
      <c r="DG514" s="1238"/>
      <c r="DH514" s="1238"/>
      <c r="DI514" s="1238"/>
      <c r="DJ514" s="1238"/>
      <c r="DK514" s="1238"/>
      <c r="DL514" s="6"/>
      <c r="DM514" s="1239" t="str">
        <f>IF('FRONT PAGE'!$A$1="www.fly-logics.com","NO FLIGHTS",0)</f>
        <v>NO FLIGHTS</v>
      </c>
      <c r="DN514" s="1239"/>
      <c r="DO514" s="1239"/>
      <c r="DP514" s="1239"/>
      <c r="DQ514" s="1240"/>
      <c r="DR514" s="1127" t="str">
        <f>IF(COUNTIFS(LOGBOOK!$AB$5:$AB$1036129,"&gt;0",LOGBOOK!$D$5:$D$1036129,DB473,LOGBOOK!$AN$5:$AN$1036129,DR473,LOGBOOK!$E$5:$E$1036129,DH473)=0," ",COUNTIFS(LOGBOOK!$AB$5:$AB$1036129,"&gt;0",LOGBOOK!$D$5:$D$1036129,DB473,LOGBOOK!$AN$5:$AN$1036129,DR473,LOGBOOK!$E$5:$E$1036129,DH473))</f>
        <v xml:space="preserve"> </v>
      </c>
      <c r="DS514" s="1128"/>
      <c r="DT514" s="1128"/>
      <c r="DU514" s="1128"/>
      <c r="DV514" s="15"/>
      <c r="DW514" s="1143"/>
      <c r="DX514" s="1143"/>
      <c r="DY514" s="1143"/>
      <c r="DZ514" s="1143"/>
      <c r="EA514" s="1143"/>
      <c r="EB514" s="1144"/>
      <c r="EC514" s="1144"/>
      <c r="ED514" s="1144"/>
      <c r="EE514" s="1144"/>
      <c r="EF514" s="1144"/>
      <c r="EG514" s="1144"/>
      <c r="EH514" s="1144"/>
      <c r="EI514" s="1144"/>
      <c r="EJ514" s="1144"/>
      <c r="EK514" s="1144"/>
      <c r="EL514" s="1144"/>
      <c r="EM514" s="1144"/>
      <c r="EN514" s="1145"/>
      <c r="EO514" s="1145"/>
      <c r="EP514" s="1145"/>
      <c r="EQ514" s="1145"/>
      <c r="ER514" s="1145"/>
      <c r="ES514" s="1145"/>
      <c r="ET514" s="643"/>
      <c r="EU514" s="160"/>
      <c r="EV514" s="1238" t="str">
        <f>IF('FRONT PAGE'!$A$1="www.fly-logics.com","FLIGHT INSTRUCTOR",0)</f>
        <v>FLIGHT INSTRUCTOR</v>
      </c>
      <c r="EW514" s="1238"/>
      <c r="EX514" s="1238"/>
      <c r="EY514" s="1238"/>
      <c r="EZ514" s="1238"/>
      <c r="FA514" s="1238"/>
      <c r="FB514" s="1238"/>
      <c r="FC514" s="1238"/>
      <c r="FD514" s="1238"/>
      <c r="FE514" s="1238"/>
      <c r="FF514" s="1238"/>
      <c r="FG514" s="1238"/>
      <c r="FH514" s="1238"/>
      <c r="FI514" s="6"/>
      <c r="FJ514" s="1239" t="str">
        <f>IF('FRONT PAGE'!$A$1="www.fly-logics.com","NO FLIGHTS",0)</f>
        <v>NO FLIGHTS</v>
      </c>
      <c r="FK514" s="1239"/>
      <c r="FL514" s="1239"/>
      <c r="FM514" s="1239"/>
      <c r="FN514" s="1240"/>
      <c r="FO514" s="1127" t="str">
        <f>IF(COUNTIFS(LOGBOOK!$AB$5:$AB$1036129,"&gt;0",LOGBOOK!$D$5:$D$1036129,EY473,LOGBOOK!$AN$5:$AN$1036129,FO473,LOGBOOK!$E$5:$E$1036129,FE473)=0," ",COUNTIFS(LOGBOOK!$AB$5:$AB$1036129,"&gt;0",LOGBOOK!$D$5:$D$1036129,EY473,LOGBOOK!$AN$5:$AN$1036129,FO473,LOGBOOK!$E$5:$E$1036129,FE473))</f>
        <v xml:space="preserve"> </v>
      </c>
      <c r="FP514" s="1128"/>
      <c r="FQ514" s="1128"/>
      <c r="FR514" s="1128"/>
      <c r="FS514" s="15"/>
      <c r="FT514" s="1143"/>
      <c r="FU514" s="1143"/>
      <c r="FV514" s="1143"/>
      <c r="FW514" s="1143"/>
      <c r="FX514" s="1143"/>
      <c r="FY514" s="1144"/>
      <c r="FZ514" s="1144"/>
      <c r="GA514" s="1144"/>
      <c r="GB514" s="1144"/>
      <c r="GC514" s="1144"/>
      <c r="GD514" s="1144"/>
      <c r="GE514" s="1144"/>
      <c r="GF514" s="1144"/>
      <c r="GG514" s="1144"/>
      <c r="GH514" s="1144"/>
      <c r="GI514" s="1144"/>
      <c r="GJ514" s="1144"/>
      <c r="GK514" s="1145"/>
      <c r="GL514" s="1145"/>
      <c r="GM514" s="1145"/>
      <c r="GN514" s="1145"/>
      <c r="GO514" s="1145"/>
      <c r="GP514" s="1145"/>
      <c r="GQ514" s="643"/>
      <c r="GR514" s="6"/>
    </row>
    <row r="515" spans="1:200" ht="8.85" customHeight="1" x14ac:dyDescent="0.25">
      <c r="A515" s="212"/>
      <c r="B515" s="160"/>
      <c r="C515" s="1238"/>
      <c r="D515" s="1238"/>
      <c r="E515" s="1238"/>
      <c r="F515" s="1238"/>
      <c r="G515" s="1238"/>
      <c r="H515" s="1238"/>
      <c r="I515" s="1238"/>
      <c r="J515" s="1238"/>
      <c r="K515" s="1238"/>
      <c r="L515" s="1238"/>
      <c r="M515" s="1238"/>
      <c r="N515" s="1238"/>
      <c r="O515" s="1238"/>
      <c r="P515" s="6"/>
      <c r="Q515" s="1239"/>
      <c r="R515" s="1239"/>
      <c r="S515" s="1239"/>
      <c r="T515" s="1239"/>
      <c r="U515" s="1240"/>
      <c r="V515" s="1127"/>
      <c r="W515" s="1128"/>
      <c r="X515" s="1128"/>
      <c r="Y515" s="1128"/>
      <c r="Z515" s="15"/>
      <c r="AA515" s="1143"/>
      <c r="AB515" s="1143"/>
      <c r="AC515" s="1143"/>
      <c r="AD515" s="1143"/>
      <c r="AE515" s="1143"/>
      <c r="AF515" s="1144"/>
      <c r="AG515" s="1144"/>
      <c r="AH515" s="1144"/>
      <c r="AI515" s="1144"/>
      <c r="AJ515" s="1144"/>
      <c r="AK515" s="1144"/>
      <c r="AL515" s="1144"/>
      <c r="AM515" s="1144"/>
      <c r="AN515" s="1144"/>
      <c r="AO515" s="1144"/>
      <c r="AP515" s="1144"/>
      <c r="AQ515" s="1144"/>
      <c r="AR515" s="1145"/>
      <c r="AS515" s="1145"/>
      <c r="AT515" s="1145"/>
      <c r="AU515" s="1145"/>
      <c r="AV515" s="1145"/>
      <c r="AW515" s="1145"/>
      <c r="AX515" s="643"/>
      <c r="AY515" s="160"/>
      <c r="AZ515" s="1238"/>
      <c r="BA515" s="1238"/>
      <c r="BB515" s="1238"/>
      <c r="BC515" s="1238"/>
      <c r="BD515" s="1238"/>
      <c r="BE515" s="1238"/>
      <c r="BF515" s="1238"/>
      <c r="BG515" s="1238"/>
      <c r="BH515" s="1238"/>
      <c r="BI515" s="1238"/>
      <c r="BJ515" s="1238"/>
      <c r="BK515" s="1238"/>
      <c r="BL515" s="1238"/>
      <c r="BM515" s="6"/>
      <c r="BN515" s="1239"/>
      <c r="BO515" s="1239"/>
      <c r="BP515" s="1239"/>
      <c r="BQ515" s="1239"/>
      <c r="BR515" s="1240"/>
      <c r="BS515" s="1127"/>
      <c r="BT515" s="1128"/>
      <c r="BU515" s="1128"/>
      <c r="BV515" s="1128"/>
      <c r="BW515" s="15"/>
      <c r="BX515" s="1143"/>
      <c r="BY515" s="1143"/>
      <c r="BZ515" s="1143"/>
      <c r="CA515" s="1143"/>
      <c r="CB515" s="1143"/>
      <c r="CC515" s="1144"/>
      <c r="CD515" s="1144"/>
      <c r="CE515" s="1144"/>
      <c r="CF515" s="1144"/>
      <c r="CG515" s="1144"/>
      <c r="CH515" s="1144"/>
      <c r="CI515" s="1144"/>
      <c r="CJ515" s="1144"/>
      <c r="CK515" s="1144"/>
      <c r="CL515" s="1144"/>
      <c r="CM515" s="1144"/>
      <c r="CN515" s="1144"/>
      <c r="CO515" s="1145"/>
      <c r="CP515" s="1145"/>
      <c r="CQ515" s="1145"/>
      <c r="CR515" s="1145"/>
      <c r="CS515" s="1145"/>
      <c r="CT515" s="1145"/>
      <c r="CU515" s="643"/>
      <c r="CV515" s="251"/>
      <c r="CW515" s="212"/>
      <c r="CX515" s="160"/>
      <c r="CY515" s="1238"/>
      <c r="CZ515" s="1238"/>
      <c r="DA515" s="1238"/>
      <c r="DB515" s="1238"/>
      <c r="DC515" s="1238"/>
      <c r="DD515" s="1238"/>
      <c r="DE515" s="1238"/>
      <c r="DF515" s="1238"/>
      <c r="DG515" s="1238"/>
      <c r="DH515" s="1238"/>
      <c r="DI515" s="1238"/>
      <c r="DJ515" s="1238"/>
      <c r="DK515" s="1238"/>
      <c r="DL515" s="6"/>
      <c r="DM515" s="1239"/>
      <c r="DN515" s="1239"/>
      <c r="DO515" s="1239"/>
      <c r="DP515" s="1239"/>
      <c r="DQ515" s="1240"/>
      <c r="DR515" s="1127"/>
      <c r="DS515" s="1128"/>
      <c r="DT515" s="1128"/>
      <c r="DU515" s="1128"/>
      <c r="DV515" s="15"/>
      <c r="DW515" s="1143"/>
      <c r="DX515" s="1143"/>
      <c r="DY515" s="1143"/>
      <c r="DZ515" s="1143"/>
      <c r="EA515" s="1143"/>
      <c r="EB515" s="1144"/>
      <c r="EC515" s="1144"/>
      <c r="ED515" s="1144"/>
      <c r="EE515" s="1144"/>
      <c r="EF515" s="1144"/>
      <c r="EG515" s="1144"/>
      <c r="EH515" s="1144"/>
      <c r="EI515" s="1144"/>
      <c r="EJ515" s="1144"/>
      <c r="EK515" s="1144"/>
      <c r="EL515" s="1144"/>
      <c r="EM515" s="1144"/>
      <c r="EN515" s="1145"/>
      <c r="EO515" s="1145"/>
      <c r="EP515" s="1145"/>
      <c r="EQ515" s="1145"/>
      <c r="ER515" s="1145"/>
      <c r="ES515" s="1145"/>
      <c r="ET515" s="643"/>
      <c r="EU515" s="160"/>
      <c r="EV515" s="1238"/>
      <c r="EW515" s="1238"/>
      <c r="EX515" s="1238"/>
      <c r="EY515" s="1238"/>
      <c r="EZ515" s="1238"/>
      <c r="FA515" s="1238"/>
      <c r="FB515" s="1238"/>
      <c r="FC515" s="1238"/>
      <c r="FD515" s="1238"/>
      <c r="FE515" s="1238"/>
      <c r="FF515" s="1238"/>
      <c r="FG515" s="1238"/>
      <c r="FH515" s="1238"/>
      <c r="FI515" s="6"/>
      <c r="FJ515" s="1239"/>
      <c r="FK515" s="1239"/>
      <c r="FL515" s="1239"/>
      <c r="FM515" s="1239"/>
      <c r="FN515" s="1240"/>
      <c r="FO515" s="1127"/>
      <c r="FP515" s="1128"/>
      <c r="FQ515" s="1128"/>
      <c r="FR515" s="1128"/>
      <c r="FS515" s="15"/>
      <c r="FT515" s="1143"/>
      <c r="FU515" s="1143"/>
      <c r="FV515" s="1143"/>
      <c r="FW515" s="1143"/>
      <c r="FX515" s="1143"/>
      <c r="FY515" s="1144"/>
      <c r="FZ515" s="1144"/>
      <c r="GA515" s="1144"/>
      <c r="GB515" s="1144"/>
      <c r="GC515" s="1144"/>
      <c r="GD515" s="1144"/>
      <c r="GE515" s="1144"/>
      <c r="GF515" s="1144"/>
      <c r="GG515" s="1144"/>
      <c r="GH515" s="1144"/>
      <c r="GI515" s="1144"/>
      <c r="GJ515" s="1144"/>
      <c r="GK515" s="1145"/>
      <c r="GL515" s="1145"/>
      <c r="GM515" s="1145"/>
      <c r="GN515" s="1145"/>
      <c r="GO515" s="1145"/>
      <c r="GP515" s="1145"/>
      <c r="GQ515" s="643"/>
      <c r="GR515" s="6"/>
    </row>
    <row r="516" spans="1:200" ht="5.25" customHeight="1" x14ac:dyDescent="0.25">
      <c r="A516" s="212"/>
      <c r="B516" s="160"/>
      <c r="C516" s="624"/>
      <c r="D516" s="624"/>
      <c r="E516" s="624"/>
      <c r="F516" s="624"/>
      <c r="G516" s="624"/>
      <c r="H516" s="624"/>
      <c r="I516" s="624"/>
      <c r="J516" s="624"/>
      <c r="K516" s="624"/>
      <c r="L516" s="624"/>
      <c r="M516" s="624"/>
      <c r="N516" s="624"/>
      <c r="O516" s="624"/>
      <c r="P516" s="624"/>
      <c r="Q516" s="624"/>
      <c r="R516" s="624"/>
      <c r="S516" s="624"/>
      <c r="T516" s="624"/>
      <c r="U516" s="624"/>
      <c r="V516" s="624"/>
      <c r="W516" s="624"/>
      <c r="X516" s="624"/>
      <c r="Y516" s="624"/>
      <c r="Z516" s="15"/>
      <c r="AA516" s="1143"/>
      <c r="AB516" s="1143"/>
      <c r="AC516" s="1143"/>
      <c r="AD516" s="1143"/>
      <c r="AE516" s="1143"/>
      <c r="AF516" s="1144"/>
      <c r="AG516" s="1144"/>
      <c r="AH516" s="1144"/>
      <c r="AI516" s="1144"/>
      <c r="AJ516" s="1144"/>
      <c r="AK516" s="1144"/>
      <c r="AL516" s="1144"/>
      <c r="AM516" s="1144"/>
      <c r="AN516" s="1144"/>
      <c r="AO516" s="1144"/>
      <c r="AP516" s="1144"/>
      <c r="AQ516" s="1144"/>
      <c r="AR516" s="1145"/>
      <c r="AS516" s="1145"/>
      <c r="AT516" s="1145"/>
      <c r="AU516" s="1145"/>
      <c r="AV516" s="1145"/>
      <c r="AW516" s="1145"/>
      <c r="AX516" s="643"/>
      <c r="AY516" s="160"/>
      <c r="AZ516" s="624"/>
      <c r="BA516" s="624"/>
      <c r="BB516" s="624"/>
      <c r="BC516" s="624"/>
      <c r="BD516" s="624"/>
      <c r="BE516" s="624"/>
      <c r="BF516" s="624"/>
      <c r="BG516" s="624"/>
      <c r="BH516" s="624"/>
      <c r="BI516" s="624"/>
      <c r="BJ516" s="624"/>
      <c r="BK516" s="624"/>
      <c r="BL516" s="624"/>
      <c r="BM516" s="624"/>
      <c r="BN516" s="624"/>
      <c r="BO516" s="624"/>
      <c r="BP516" s="624"/>
      <c r="BQ516" s="624"/>
      <c r="BR516" s="624"/>
      <c r="BS516" s="624"/>
      <c r="BT516" s="624"/>
      <c r="BU516" s="624"/>
      <c r="BV516" s="624"/>
      <c r="BW516" s="15"/>
      <c r="BX516" s="1143"/>
      <c r="BY516" s="1143"/>
      <c r="BZ516" s="1143"/>
      <c r="CA516" s="1143"/>
      <c r="CB516" s="1143"/>
      <c r="CC516" s="1144"/>
      <c r="CD516" s="1144"/>
      <c r="CE516" s="1144"/>
      <c r="CF516" s="1144"/>
      <c r="CG516" s="1144"/>
      <c r="CH516" s="1144"/>
      <c r="CI516" s="1144"/>
      <c r="CJ516" s="1144"/>
      <c r="CK516" s="1144"/>
      <c r="CL516" s="1144"/>
      <c r="CM516" s="1144"/>
      <c r="CN516" s="1144"/>
      <c r="CO516" s="1145"/>
      <c r="CP516" s="1145"/>
      <c r="CQ516" s="1145"/>
      <c r="CR516" s="1145"/>
      <c r="CS516" s="1145"/>
      <c r="CT516" s="1145"/>
      <c r="CU516" s="643"/>
      <c r="CV516" s="251"/>
      <c r="CW516" s="212"/>
      <c r="CX516" s="160"/>
      <c r="CY516" s="624"/>
      <c r="CZ516" s="624"/>
      <c r="DA516" s="624"/>
      <c r="DB516" s="624"/>
      <c r="DC516" s="624"/>
      <c r="DD516" s="624"/>
      <c r="DE516" s="624"/>
      <c r="DF516" s="624"/>
      <c r="DG516" s="624"/>
      <c r="DH516" s="624"/>
      <c r="DI516" s="624"/>
      <c r="DJ516" s="624"/>
      <c r="DK516" s="624"/>
      <c r="DL516" s="624"/>
      <c r="DM516" s="624"/>
      <c r="DN516" s="624"/>
      <c r="DO516" s="624"/>
      <c r="DP516" s="624"/>
      <c r="DQ516" s="624"/>
      <c r="DR516" s="624"/>
      <c r="DS516" s="624"/>
      <c r="DT516" s="624"/>
      <c r="DU516" s="624"/>
      <c r="DV516" s="15"/>
      <c r="DW516" s="1143"/>
      <c r="DX516" s="1143"/>
      <c r="DY516" s="1143"/>
      <c r="DZ516" s="1143"/>
      <c r="EA516" s="1143"/>
      <c r="EB516" s="1144"/>
      <c r="EC516" s="1144"/>
      <c r="ED516" s="1144"/>
      <c r="EE516" s="1144"/>
      <c r="EF516" s="1144"/>
      <c r="EG516" s="1144"/>
      <c r="EH516" s="1144"/>
      <c r="EI516" s="1144"/>
      <c r="EJ516" s="1144"/>
      <c r="EK516" s="1144"/>
      <c r="EL516" s="1144"/>
      <c r="EM516" s="1144"/>
      <c r="EN516" s="1145"/>
      <c r="EO516" s="1145"/>
      <c r="EP516" s="1145"/>
      <c r="EQ516" s="1145"/>
      <c r="ER516" s="1145"/>
      <c r="ES516" s="1145"/>
      <c r="ET516" s="643"/>
      <c r="EU516" s="160"/>
      <c r="EV516" s="624"/>
      <c r="EW516" s="624"/>
      <c r="EX516" s="624"/>
      <c r="EY516" s="624"/>
      <c r="EZ516" s="624"/>
      <c r="FA516" s="624"/>
      <c r="FB516" s="624"/>
      <c r="FC516" s="624"/>
      <c r="FD516" s="624"/>
      <c r="FE516" s="624"/>
      <c r="FF516" s="624"/>
      <c r="FG516" s="624"/>
      <c r="FH516" s="624"/>
      <c r="FI516" s="624"/>
      <c r="FJ516" s="624"/>
      <c r="FK516" s="624"/>
      <c r="FL516" s="624"/>
      <c r="FM516" s="624"/>
      <c r="FN516" s="624"/>
      <c r="FO516" s="624"/>
      <c r="FP516" s="624"/>
      <c r="FQ516" s="624"/>
      <c r="FR516" s="624"/>
      <c r="FS516" s="15"/>
      <c r="FT516" s="1143"/>
      <c r="FU516" s="1143"/>
      <c r="FV516" s="1143"/>
      <c r="FW516" s="1143"/>
      <c r="FX516" s="1143"/>
      <c r="FY516" s="1144"/>
      <c r="FZ516" s="1144"/>
      <c r="GA516" s="1144"/>
      <c r="GB516" s="1144"/>
      <c r="GC516" s="1144"/>
      <c r="GD516" s="1144"/>
      <c r="GE516" s="1144"/>
      <c r="GF516" s="1144"/>
      <c r="GG516" s="1144"/>
      <c r="GH516" s="1144"/>
      <c r="GI516" s="1144"/>
      <c r="GJ516" s="1144"/>
      <c r="GK516" s="1145"/>
      <c r="GL516" s="1145"/>
      <c r="GM516" s="1145"/>
      <c r="GN516" s="1145"/>
      <c r="GO516" s="1145"/>
      <c r="GP516" s="1145"/>
      <c r="GQ516" s="643"/>
      <c r="GR516" s="6"/>
    </row>
    <row r="517" spans="1:200" ht="10.5" customHeight="1" x14ac:dyDescent="0.25">
      <c r="A517" s="212"/>
      <c r="B517" s="160"/>
      <c r="C517" s="1241" t="str">
        <f>IF('FRONT PAGE'!$A$1="www.fly-logics.com","HOURS",0)</f>
        <v>HOURS</v>
      </c>
      <c r="D517" s="1241"/>
      <c r="E517" s="1241"/>
      <c r="F517" s="1241"/>
      <c r="G517" s="1242"/>
      <c r="H517" s="1140" t="str">
        <f>IF(SUMIFS(LOGBOOK!$AB$5:$AB$1036129,LOGBOOK!$D$5:$D$1036129,F473,LOGBOOK!$AN$5:$AN$1036129,V473,LOGBOOK!$E$5:$E$1036129,L473)=0," ",SUMIFS(LOGBOOK!$AB$5:$AB$1036129,LOGBOOK!$D$5:$D$1036129,F473,LOGBOOK!$AN$5:$AN$1036129,V473,LOGBOOK!$E$5:$E$1036129,L473))</f>
        <v xml:space="preserve"> </v>
      </c>
      <c r="I517" s="1141"/>
      <c r="J517" s="1141"/>
      <c r="K517" s="1141"/>
      <c r="L517" s="1141"/>
      <c r="M517" s="1141"/>
      <c r="N517" s="626"/>
      <c r="O517" s="1243" t="str">
        <f>IF('FRONT PAGE'!$A$1="www.fly-logics.com","DAY",0)</f>
        <v>DAY</v>
      </c>
      <c r="P517" s="1243"/>
      <c r="Q517" s="1243"/>
      <c r="R517" s="1243"/>
      <c r="S517" s="1244"/>
      <c r="T517" s="1140" t="str">
        <f>IF(SUMIFS(LOGBOOK!$T$5:$T$1036129,LOGBOOK!$D$5:$D$1036129,F473,LOGBOOK!$E$5:$E$1036129,L473,LOGBOOK!$AN$5:$AN$1036129,V473,LOGBOOK!$AB$5:$AB$1036129,"&gt;0")=0," ",SUMIFS(LOGBOOK!$T$5:$T$1036129,LOGBOOK!$D$5:$D$1036129,F473,LOGBOOK!$E$5:$E$1036129,L473,LOGBOOK!$AN$5:$AN$1036129,V473,LOGBOOK!$AB$5:$AB$1036129,"&gt;0"))</f>
        <v xml:space="preserve"> </v>
      </c>
      <c r="U517" s="1141"/>
      <c r="V517" s="1141"/>
      <c r="W517" s="1141"/>
      <c r="X517" s="1141"/>
      <c r="Y517" s="1141"/>
      <c r="Z517" s="15"/>
      <c r="AA517" s="1143"/>
      <c r="AB517" s="1143"/>
      <c r="AC517" s="1143"/>
      <c r="AD517" s="1143"/>
      <c r="AE517" s="1143"/>
      <c r="AF517" s="1144"/>
      <c r="AG517" s="1144"/>
      <c r="AH517" s="1144"/>
      <c r="AI517" s="1144"/>
      <c r="AJ517" s="1146"/>
      <c r="AK517" s="1146"/>
      <c r="AL517" s="1146"/>
      <c r="AM517" s="1146"/>
      <c r="AN517" s="1146"/>
      <c r="AO517" s="1146"/>
      <c r="AP517" s="1146"/>
      <c r="AQ517" s="1146"/>
      <c r="AR517" s="1147"/>
      <c r="AS517" s="1147"/>
      <c r="AT517" s="1147"/>
      <c r="AU517" s="1147"/>
      <c r="AV517" s="1147"/>
      <c r="AW517" s="1147"/>
      <c r="AX517" s="643"/>
      <c r="AY517" s="160"/>
      <c r="AZ517" s="1241" t="str">
        <f>IF('FRONT PAGE'!$A$1="www.fly-logics.com","HOURS",0)</f>
        <v>HOURS</v>
      </c>
      <c r="BA517" s="1241"/>
      <c r="BB517" s="1241"/>
      <c r="BC517" s="1241"/>
      <c r="BD517" s="1242"/>
      <c r="BE517" s="1140" t="str">
        <f>IF(SUMIFS(LOGBOOK!$AB$5:$AB$1036129,LOGBOOK!$D$5:$D$1036129,BC473,LOGBOOK!$AN$5:$AN$1036129,BS473,LOGBOOK!$E$5:$E$1036129,BI473)=0," ",SUMIFS(LOGBOOK!$AB$5:$AB$1036129,LOGBOOK!$D$5:$D$1036129,BC473,LOGBOOK!$AN$5:$AN$1036129,BS473,LOGBOOK!$E$5:$E$1036129,BI473))</f>
        <v xml:space="preserve"> </v>
      </c>
      <c r="BF517" s="1141"/>
      <c r="BG517" s="1141"/>
      <c r="BH517" s="1141"/>
      <c r="BI517" s="1141"/>
      <c r="BJ517" s="1141"/>
      <c r="BK517" s="626"/>
      <c r="BL517" s="1243" t="str">
        <f>IF('FRONT PAGE'!$A$1="www.fly-logics.com","DAY",0)</f>
        <v>DAY</v>
      </c>
      <c r="BM517" s="1243"/>
      <c r="BN517" s="1243"/>
      <c r="BO517" s="1243"/>
      <c r="BP517" s="1244"/>
      <c r="BQ517" s="1140" t="str">
        <f>IF(SUMIFS(LOGBOOK!$T$5:$T$1036129,LOGBOOK!$D$5:$D$1036129,BC473,LOGBOOK!$E$5:$E$1036129,BI473,LOGBOOK!$AN$5:$AN$1036129,BS473,LOGBOOK!$AB$5:$AB$1036129,"&gt;0")=0," ",SUMIFS(LOGBOOK!$T$5:$T$1036129,LOGBOOK!$D$5:$D$1036129,BC473,LOGBOOK!$E$5:$E$1036129,BI473,LOGBOOK!$AN$5:$AN$1036129,BS473,LOGBOOK!$AB$5:$AB$1036129,"&gt;0"))</f>
        <v xml:space="preserve"> </v>
      </c>
      <c r="BR517" s="1141"/>
      <c r="BS517" s="1141"/>
      <c r="BT517" s="1141"/>
      <c r="BU517" s="1141"/>
      <c r="BV517" s="1141"/>
      <c r="BW517" s="15"/>
      <c r="BX517" s="1143"/>
      <c r="BY517" s="1143"/>
      <c r="BZ517" s="1143"/>
      <c r="CA517" s="1143"/>
      <c r="CB517" s="1143"/>
      <c r="CC517" s="1144"/>
      <c r="CD517" s="1144"/>
      <c r="CE517" s="1144"/>
      <c r="CF517" s="1144"/>
      <c r="CG517" s="1146"/>
      <c r="CH517" s="1146"/>
      <c r="CI517" s="1146"/>
      <c r="CJ517" s="1146"/>
      <c r="CK517" s="1146"/>
      <c r="CL517" s="1146"/>
      <c r="CM517" s="1146"/>
      <c r="CN517" s="1146"/>
      <c r="CO517" s="1147"/>
      <c r="CP517" s="1147"/>
      <c r="CQ517" s="1147"/>
      <c r="CR517" s="1147"/>
      <c r="CS517" s="1147"/>
      <c r="CT517" s="1147"/>
      <c r="CU517" s="643"/>
      <c r="CV517" s="251"/>
      <c r="CW517" s="212"/>
      <c r="CX517" s="160"/>
      <c r="CY517" s="1241" t="str">
        <f>IF('FRONT PAGE'!$A$1="www.fly-logics.com","HOURS",0)</f>
        <v>HOURS</v>
      </c>
      <c r="CZ517" s="1241"/>
      <c r="DA517" s="1241"/>
      <c r="DB517" s="1241"/>
      <c r="DC517" s="1242"/>
      <c r="DD517" s="1140" t="str">
        <f>IF(SUMIFS(LOGBOOK!$AB$5:$AB$1036129,LOGBOOK!$D$5:$D$1036129,DB473,LOGBOOK!$AN$5:$AN$1036129,DR473,LOGBOOK!$E$5:$E$1036129,DH473)=0," ",SUMIFS(LOGBOOK!$AB$5:$AB$1036129,LOGBOOK!$D$5:$D$1036129,DB473,LOGBOOK!$AN$5:$AN$1036129,DR473,LOGBOOK!$E$5:$E$1036129,DH473))</f>
        <v xml:space="preserve"> </v>
      </c>
      <c r="DE517" s="1141"/>
      <c r="DF517" s="1141"/>
      <c r="DG517" s="1141"/>
      <c r="DH517" s="1141"/>
      <c r="DI517" s="1141"/>
      <c r="DJ517" s="626"/>
      <c r="DK517" s="1243" t="str">
        <f>IF('FRONT PAGE'!$A$1="www.fly-logics.com","DAY",0)</f>
        <v>DAY</v>
      </c>
      <c r="DL517" s="1243"/>
      <c r="DM517" s="1243"/>
      <c r="DN517" s="1243"/>
      <c r="DO517" s="1244"/>
      <c r="DP517" s="1140" t="str">
        <f>IF(SUMIFS(LOGBOOK!$T$5:$T$1036129,LOGBOOK!$D$5:$D$1036129,DB473,LOGBOOK!$E$5:$E$1036129,DH473,LOGBOOK!$AN$5:$AN$1036129,DR473,LOGBOOK!$AB$5:$AB$1036129,"&gt;0")=0," ",SUMIFS(LOGBOOK!$T$5:$T$1036129,LOGBOOK!$D$5:$D$1036129,DB473,LOGBOOK!$E$5:$E$1036129,DH473,LOGBOOK!$AN$5:$AN$1036129,DR473,LOGBOOK!$AB$5:$AB$1036129,"&gt;0"))</f>
        <v xml:space="preserve"> </v>
      </c>
      <c r="DQ517" s="1141"/>
      <c r="DR517" s="1141"/>
      <c r="DS517" s="1141"/>
      <c r="DT517" s="1141"/>
      <c r="DU517" s="1141"/>
      <c r="DV517" s="15"/>
      <c r="DW517" s="1143"/>
      <c r="DX517" s="1143"/>
      <c r="DY517" s="1143"/>
      <c r="DZ517" s="1143"/>
      <c r="EA517" s="1143"/>
      <c r="EB517" s="1144"/>
      <c r="EC517" s="1144"/>
      <c r="ED517" s="1144"/>
      <c r="EE517" s="1144"/>
      <c r="EF517" s="1146"/>
      <c r="EG517" s="1146"/>
      <c r="EH517" s="1146"/>
      <c r="EI517" s="1146"/>
      <c r="EJ517" s="1146"/>
      <c r="EK517" s="1146"/>
      <c r="EL517" s="1146"/>
      <c r="EM517" s="1146"/>
      <c r="EN517" s="1147"/>
      <c r="EO517" s="1147"/>
      <c r="EP517" s="1147"/>
      <c r="EQ517" s="1147"/>
      <c r="ER517" s="1147"/>
      <c r="ES517" s="1147"/>
      <c r="ET517" s="643"/>
      <c r="EU517" s="160"/>
      <c r="EV517" s="1241" t="str">
        <f>IF('FRONT PAGE'!$A$1="www.fly-logics.com","HOURS",0)</f>
        <v>HOURS</v>
      </c>
      <c r="EW517" s="1241"/>
      <c r="EX517" s="1241"/>
      <c r="EY517" s="1241"/>
      <c r="EZ517" s="1242"/>
      <c r="FA517" s="1140" t="str">
        <f>IF(SUMIFS(LOGBOOK!$AB$5:$AB$1036129,LOGBOOK!$D$5:$D$1036129,EY473,LOGBOOK!$AN$5:$AN$1036129,FO473,LOGBOOK!$E$5:$E$1036129,FE473)=0," ",SUMIFS(LOGBOOK!$AB$5:$AB$1036129,LOGBOOK!$D$5:$D$1036129,EY473,LOGBOOK!$AN$5:$AN$1036129,FO473,LOGBOOK!$E$5:$E$1036129,FE473))</f>
        <v xml:space="preserve"> </v>
      </c>
      <c r="FB517" s="1141"/>
      <c r="FC517" s="1141"/>
      <c r="FD517" s="1141"/>
      <c r="FE517" s="1141"/>
      <c r="FF517" s="1141"/>
      <c r="FG517" s="626"/>
      <c r="FH517" s="1243" t="str">
        <f>IF('FRONT PAGE'!$A$1="www.fly-logics.com","DAY",0)</f>
        <v>DAY</v>
      </c>
      <c r="FI517" s="1243"/>
      <c r="FJ517" s="1243"/>
      <c r="FK517" s="1243"/>
      <c r="FL517" s="1244"/>
      <c r="FM517" s="1140" t="str">
        <f>IF(SUMIFS(LOGBOOK!$T$5:$T$1036129,LOGBOOK!$D$5:$D$1036129,EY473,LOGBOOK!$E$5:$E$1036129,FE473,LOGBOOK!$AN$5:$AN$1036129,FO473,LOGBOOK!$AB$5:$AB$1036129,"&gt;0")=0," ",SUMIFS(LOGBOOK!$T$5:$T$1036129,LOGBOOK!$D$5:$D$1036129,EY473,LOGBOOK!$E$5:$E$1036129,FE473,LOGBOOK!$AN$5:$AN$1036129,FO473,LOGBOOK!$AB$5:$AB$1036129,"&gt;0"))</f>
        <v xml:space="preserve"> </v>
      </c>
      <c r="FN517" s="1141"/>
      <c r="FO517" s="1141"/>
      <c r="FP517" s="1141"/>
      <c r="FQ517" s="1141"/>
      <c r="FR517" s="1141"/>
      <c r="FS517" s="15"/>
      <c r="FT517" s="1143"/>
      <c r="FU517" s="1143"/>
      <c r="FV517" s="1143"/>
      <c r="FW517" s="1143"/>
      <c r="FX517" s="1143"/>
      <c r="FY517" s="1144"/>
      <c r="FZ517" s="1144"/>
      <c r="GA517" s="1144"/>
      <c r="GB517" s="1144"/>
      <c r="GC517" s="1146"/>
      <c r="GD517" s="1146"/>
      <c r="GE517" s="1146"/>
      <c r="GF517" s="1146"/>
      <c r="GG517" s="1146"/>
      <c r="GH517" s="1146"/>
      <c r="GI517" s="1146"/>
      <c r="GJ517" s="1146"/>
      <c r="GK517" s="1147"/>
      <c r="GL517" s="1147"/>
      <c r="GM517" s="1147"/>
      <c r="GN517" s="1147"/>
      <c r="GO517" s="1147"/>
      <c r="GP517" s="1147"/>
      <c r="GQ517" s="643"/>
      <c r="GR517" s="6"/>
    </row>
    <row r="518" spans="1:200" ht="8.85" customHeight="1" x14ac:dyDescent="0.25">
      <c r="A518" s="212"/>
      <c r="B518" s="160"/>
      <c r="C518" s="1241"/>
      <c r="D518" s="1241"/>
      <c r="E518" s="1241"/>
      <c r="F518" s="1241"/>
      <c r="G518" s="1242"/>
      <c r="H518" s="1142"/>
      <c r="I518" s="1141"/>
      <c r="J518" s="1141"/>
      <c r="K518" s="1141"/>
      <c r="L518" s="1141"/>
      <c r="M518" s="1141"/>
      <c r="N518" s="626"/>
      <c r="O518" s="1243"/>
      <c r="P518" s="1243"/>
      <c r="Q518" s="1243"/>
      <c r="R518" s="1243"/>
      <c r="S518" s="1244"/>
      <c r="T518" s="1142"/>
      <c r="U518" s="1141"/>
      <c r="V518" s="1141"/>
      <c r="W518" s="1141"/>
      <c r="X518" s="1141"/>
      <c r="Y518" s="1141"/>
      <c r="Z518" s="15"/>
      <c r="AA518" s="1158" t="str">
        <f>IF('FRONT PAGE'!$A$1="www.fly-logics.com","TOTAL
ANNUAL",0)</f>
        <v>TOTAL
ANNUAL</v>
      </c>
      <c r="AB518" s="1158"/>
      <c r="AC518" s="1158"/>
      <c r="AD518" s="1158"/>
      <c r="AE518" s="1158"/>
      <c r="AF518" s="1159" t="str">
        <f t="shared" ref="AF518" si="624">IF(SUM(AF513,AF491)=0," ",SUM(AF513,AF491))</f>
        <v xml:space="preserve"> </v>
      </c>
      <c r="AG518" s="1159"/>
      <c r="AH518" s="1159"/>
      <c r="AI518" s="1160"/>
      <c r="AJ518" s="1159" t="str">
        <f t="shared" ref="AJ518" si="625">IF(SUM(AJ513,AJ491)=0," ",SUM(AJ513,AJ491))</f>
        <v xml:space="preserve"> </v>
      </c>
      <c r="AK518" s="1159"/>
      <c r="AL518" s="1159"/>
      <c r="AM518" s="1159"/>
      <c r="AN518" s="1159" t="str">
        <f t="shared" ref="AN518" si="626">IF(SUM(AN513,AN491)=0," ",SUM(AN513,AN491))</f>
        <v xml:space="preserve"> </v>
      </c>
      <c r="AO518" s="1159"/>
      <c r="AP518" s="1159"/>
      <c r="AQ518" s="1159"/>
      <c r="AR518" s="1161" t="str">
        <f t="shared" ref="AR518" si="627">IF(SUM(AR513,AR491)=0," ",SUM(AR513,AR491))</f>
        <v xml:space="preserve"> </v>
      </c>
      <c r="AS518" s="1161"/>
      <c r="AT518" s="1161"/>
      <c r="AU518" s="1161" t="str">
        <f t="shared" ref="AU518" si="628">IF(SUM(AU513,AU491)=0," ",SUM(AU513,AU491))</f>
        <v xml:space="preserve"> </v>
      </c>
      <c r="AV518" s="1161"/>
      <c r="AW518" s="1161"/>
      <c r="AX518" s="643"/>
      <c r="AY518" s="160"/>
      <c r="AZ518" s="1241"/>
      <c r="BA518" s="1241"/>
      <c r="BB518" s="1241"/>
      <c r="BC518" s="1241"/>
      <c r="BD518" s="1242"/>
      <c r="BE518" s="1142"/>
      <c r="BF518" s="1141"/>
      <c r="BG518" s="1141"/>
      <c r="BH518" s="1141"/>
      <c r="BI518" s="1141"/>
      <c r="BJ518" s="1141"/>
      <c r="BK518" s="626"/>
      <c r="BL518" s="1243"/>
      <c r="BM518" s="1243"/>
      <c r="BN518" s="1243"/>
      <c r="BO518" s="1243"/>
      <c r="BP518" s="1244"/>
      <c r="BQ518" s="1142"/>
      <c r="BR518" s="1141"/>
      <c r="BS518" s="1141"/>
      <c r="BT518" s="1141"/>
      <c r="BU518" s="1141"/>
      <c r="BV518" s="1141"/>
      <c r="BW518" s="15"/>
      <c r="BX518" s="1158" t="str">
        <f>IF('FRONT PAGE'!$A$1="www.fly-logics.com","TOTAL
ANNUAL",0)</f>
        <v>TOTAL
ANNUAL</v>
      </c>
      <c r="BY518" s="1158"/>
      <c r="BZ518" s="1158"/>
      <c r="CA518" s="1158"/>
      <c r="CB518" s="1158"/>
      <c r="CC518" s="1159" t="str">
        <f t="shared" ref="CC518" si="629">IF(SUM(CC513,CC491)=0," ",SUM(CC513,CC491))</f>
        <v xml:space="preserve"> </v>
      </c>
      <c r="CD518" s="1159"/>
      <c r="CE518" s="1159"/>
      <c r="CF518" s="1160"/>
      <c r="CG518" s="1159" t="str">
        <f t="shared" ref="CG518" si="630">IF(SUM(CG513,CG491)=0," ",SUM(CG513,CG491))</f>
        <v xml:space="preserve"> </v>
      </c>
      <c r="CH518" s="1159"/>
      <c r="CI518" s="1159"/>
      <c r="CJ518" s="1159"/>
      <c r="CK518" s="1159" t="str">
        <f t="shared" ref="CK518" si="631">IF(SUM(CK513,CK491)=0," ",SUM(CK513,CK491))</f>
        <v xml:space="preserve"> </v>
      </c>
      <c r="CL518" s="1159"/>
      <c r="CM518" s="1159"/>
      <c r="CN518" s="1159"/>
      <c r="CO518" s="1161" t="str">
        <f t="shared" ref="CO518" si="632">IF(SUM(CO513,CO491)=0," ",SUM(CO513,CO491))</f>
        <v xml:space="preserve"> </v>
      </c>
      <c r="CP518" s="1161"/>
      <c r="CQ518" s="1161"/>
      <c r="CR518" s="1161" t="str">
        <f t="shared" ref="CR518" si="633">IF(SUM(CR513,CR491)=0," ",SUM(CR513,CR491))</f>
        <v xml:space="preserve"> </v>
      </c>
      <c r="CS518" s="1161"/>
      <c r="CT518" s="1161"/>
      <c r="CU518" s="643"/>
      <c r="CV518" s="251"/>
      <c r="CW518" s="212"/>
      <c r="CX518" s="160"/>
      <c r="CY518" s="1241"/>
      <c r="CZ518" s="1241"/>
      <c r="DA518" s="1241"/>
      <c r="DB518" s="1241"/>
      <c r="DC518" s="1242"/>
      <c r="DD518" s="1142"/>
      <c r="DE518" s="1141"/>
      <c r="DF518" s="1141"/>
      <c r="DG518" s="1141"/>
      <c r="DH518" s="1141"/>
      <c r="DI518" s="1141"/>
      <c r="DJ518" s="626"/>
      <c r="DK518" s="1243"/>
      <c r="DL518" s="1243"/>
      <c r="DM518" s="1243"/>
      <c r="DN518" s="1243"/>
      <c r="DO518" s="1244"/>
      <c r="DP518" s="1142"/>
      <c r="DQ518" s="1141"/>
      <c r="DR518" s="1141"/>
      <c r="DS518" s="1141"/>
      <c r="DT518" s="1141"/>
      <c r="DU518" s="1141"/>
      <c r="DV518" s="15"/>
      <c r="DW518" s="1158" t="str">
        <f>IF('FRONT PAGE'!$A$1="www.fly-logics.com","TOTAL
ANNUAL",0)</f>
        <v>TOTAL
ANNUAL</v>
      </c>
      <c r="DX518" s="1158"/>
      <c r="DY518" s="1158"/>
      <c r="DZ518" s="1158"/>
      <c r="EA518" s="1158"/>
      <c r="EB518" s="1159" t="str">
        <f t="shared" ref="EB518" si="634">IF(SUM(EB513,EB491)=0," ",SUM(EB513,EB491))</f>
        <v xml:space="preserve"> </v>
      </c>
      <c r="EC518" s="1159"/>
      <c r="ED518" s="1159"/>
      <c r="EE518" s="1160"/>
      <c r="EF518" s="1159" t="str">
        <f t="shared" ref="EF518" si="635">IF(SUM(EF513,EF491)=0," ",SUM(EF513,EF491))</f>
        <v xml:space="preserve"> </v>
      </c>
      <c r="EG518" s="1159"/>
      <c r="EH518" s="1159"/>
      <c r="EI518" s="1159"/>
      <c r="EJ518" s="1159" t="str">
        <f t="shared" ref="EJ518" si="636">IF(SUM(EJ513,EJ491)=0," ",SUM(EJ513,EJ491))</f>
        <v xml:space="preserve"> </v>
      </c>
      <c r="EK518" s="1159"/>
      <c r="EL518" s="1159"/>
      <c r="EM518" s="1159"/>
      <c r="EN518" s="1161" t="str">
        <f t="shared" ref="EN518" si="637">IF(SUM(EN513,EN491)=0," ",SUM(EN513,EN491))</f>
        <v xml:space="preserve"> </v>
      </c>
      <c r="EO518" s="1161"/>
      <c r="EP518" s="1161"/>
      <c r="EQ518" s="1161" t="str">
        <f t="shared" ref="EQ518" si="638">IF(SUM(EQ513,EQ491)=0," ",SUM(EQ513,EQ491))</f>
        <v xml:space="preserve"> </v>
      </c>
      <c r="ER518" s="1161"/>
      <c r="ES518" s="1161"/>
      <c r="ET518" s="643"/>
      <c r="EU518" s="160"/>
      <c r="EV518" s="1241"/>
      <c r="EW518" s="1241"/>
      <c r="EX518" s="1241"/>
      <c r="EY518" s="1241"/>
      <c r="EZ518" s="1242"/>
      <c r="FA518" s="1142"/>
      <c r="FB518" s="1141"/>
      <c r="FC518" s="1141"/>
      <c r="FD518" s="1141"/>
      <c r="FE518" s="1141"/>
      <c r="FF518" s="1141"/>
      <c r="FG518" s="626"/>
      <c r="FH518" s="1243"/>
      <c r="FI518" s="1243"/>
      <c r="FJ518" s="1243"/>
      <c r="FK518" s="1243"/>
      <c r="FL518" s="1244"/>
      <c r="FM518" s="1142"/>
      <c r="FN518" s="1141"/>
      <c r="FO518" s="1141"/>
      <c r="FP518" s="1141"/>
      <c r="FQ518" s="1141"/>
      <c r="FR518" s="1141"/>
      <c r="FS518" s="15"/>
      <c r="FT518" s="1158" t="str">
        <f>IF('FRONT PAGE'!$A$1="www.fly-logics.com","TOTAL
ANNUAL",0)</f>
        <v>TOTAL
ANNUAL</v>
      </c>
      <c r="FU518" s="1158"/>
      <c r="FV518" s="1158"/>
      <c r="FW518" s="1158"/>
      <c r="FX518" s="1158"/>
      <c r="FY518" s="1159" t="str">
        <f t="shared" ref="FY518" si="639">IF(SUM(FY513,FY491)=0," ",SUM(FY513,FY491))</f>
        <v xml:space="preserve"> </v>
      </c>
      <c r="FZ518" s="1159"/>
      <c r="GA518" s="1159"/>
      <c r="GB518" s="1160"/>
      <c r="GC518" s="1159" t="str">
        <f t="shared" ref="GC518" si="640">IF(SUM(GC513,GC491)=0," ",SUM(GC513,GC491))</f>
        <v xml:space="preserve"> </v>
      </c>
      <c r="GD518" s="1159"/>
      <c r="GE518" s="1159"/>
      <c r="GF518" s="1159"/>
      <c r="GG518" s="1159" t="str">
        <f t="shared" ref="GG518" si="641">IF(SUM(GG513,GG491)=0," ",SUM(GG513,GG491))</f>
        <v xml:space="preserve"> </v>
      </c>
      <c r="GH518" s="1159"/>
      <c r="GI518" s="1159"/>
      <c r="GJ518" s="1159"/>
      <c r="GK518" s="1161" t="str">
        <f t="shared" ref="GK518" si="642">IF(SUM(GK513,GK491)=0," ",SUM(GK513,GK491))</f>
        <v xml:space="preserve"> </v>
      </c>
      <c r="GL518" s="1161"/>
      <c r="GM518" s="1161"/>
      <c r="GN518" s="1161" t="str">
        <f t="shared" ref="GN518" si="643">IF(SUM(GN513,GN491)=0," ",SUM(GN513,GN491))</f>
        <v xml:space="preserve"> </v>
      </c>
      <c r="GO518" s="1161"/>
      <c r="GP518" s="1161"/>
      <c r="GQ518" s="643"/>
      <c r="GR518" s="6"/>
    </row>
    <row r="519" spans="1:200" ht="3" customHeight="1" x14ac:dyDescent="0.25">
      <c r="A519" s="212"/>
      <c r="B519" s="160"/>
      <c r="C519" s="624"/>
      <c r="D519" s="624"/>
      <c r="E519" s="624"/>
      <c r="F519" s="624"/>
      <c r="G519" s="624"/>
      <c r="H519" s="624"/>
      <c r="I519" s="624"/>
      <c r="J519" s="624"/>
      <c r="K519" s="624"/>
      <c r="L519" s="624"/>
      <c r="M519" s="624"/>
      <c r="N519" s="624"/>
      <c r="O519" s="624"/>
      <c r="P519" s="624"/>
      <c r="Q519" s="624"/>
      <c r="R519" s="624"/>
      <c r="S519" s="624"/>
      <c r="T519" s="624"/>
      <c r="U519" s="624"/>
      <c r="V519" s="624"/>
      <c r="W519" s="624"/>
      <c r="X519" s="624"/>
      <c r="Y519" s="624"/>
      <c r="Z519" s="15"/>
      <c r="AA519" s="1158"/>
      <c r="AB519" s="1158"/>
      <c r="AC519" s="1158"/>
      <c r="AD519" s="1158"/>
      <c r="AE519" s="1158"/>
      <c r="AF519" s="1159"/>
      <c r="AG519" s="1159"/>
      <c r="AH519" s="1159"/>
      <c r="AI519" s="1160"/>
      <c r="AJ519" s="1159"/>
      <c r="AK519" s="1159"/>
      <c r="AL519" s="1159"/>
      <c r="AM519" s="1159"/>
      <c r="AN519" s="1159"/>
      <c r="AO519" s="1159"/>
      <c r="AP519" s="1159"/>
      <c r="AQ519" s="1159"/>
      <c r="AR519" s="1161"/>
      <c r="AS519" s="1161"/>
      <c r="AT519" s="1161"/>
      <c r="AU519" s="1161"/>
      <c r="AV519" s="1161"/>
      <c r="AW519" s="1161"/>
      <c r="AX519" s="643"/>
      <c r="AY519" s="160"/>
      <c r="AZ519" s="624"/>
      <c r="BA519" s="624"/>
      <c r="BB519" s="624"/>
      <c r="BC519" s="624"/>
      <c r="BD519" s="624"/>
      <c r="BE519" s="624"/>
      <c r="BF519" s="624"/>
      <c r="BG519" s="624"/>
      <c r="BH519" s="624"/>
      <c r="BI519" s="624"/>
      <c r="BJ519" s="624"/>
      <c r="BK519" s="624"/>
      <c r="BL519" s="624"/>
      <c r="BM519" s="624"/>
      <c r="BN519" s="624"/>
      <c r="BO519" s="624"/>
      <c r="BP519" s="624"/>
      <c r="BQ519" s="624"/>
      <c r="BR519" s="624"/>
      <c r="BS519" s="624"/>
      <c r="BT519" s="624"/>
      <c r="BU519" s="624"/>
      <c r="BV519" s="624"/>
      <c r="BW519" s="15"/>
      <c r="BX519" s="1158"/>
      <c r="BY519" s="1158"/>
      <c r="BZ519" s="1158"/>
      <c r="CA519" s="1158"/>
      <c r="CB519" s="1158"/>
      <c r="CC519" s="1159"/>
      <c r="CD519" s="1159"/>
      <c r="CE519" s="1159"/>
      <c r="CF519" s="1160"/>
      <c r="CG519" s="1159"/>
      <c r="CH519" s="1159"/>
      <c r="CI519" s="1159"/>
      <c r="CJ519" s="1159"/>
      <c r="CK519" s="1159"/>
      <c r="CL519" s="1159"/>
      <c r="CM519" s="1159"/>
      <c r="CN519" s="1159"/>
      <c r="CO519" s="1161"/>
      <c r="CP519" s="1161"/>
      <c r="CQ519" s="1161"/>
      <c r="CR519" s="1161"/>
      <c r="CS519" s="1161"/>
      <c r="CT519" s="1161"/>
      <c r="CU519" s="643"/>
      <c r="CV519" s="251"/>
      <c r="CW519" s="212"/>
      <c r="CX519" s="160"/>
      <c r="CY519" s="624"/>
      <c r="CZ519" s="624"/>
      <c r="DA519" s="624"/>
      <c r="DB519" s="624"/>
      <c r="DC519" s="624"/>
      <c r="DD519" s="624"/>
      <c r="DE519" s="624"/>
      <c r="DF519" s="624"/>
      <c r="DG519" s="624"/>
      <c r="DH519" s="624"/>
      <c r="DI519" s="624"/>
      <c r="DJ519" s="624"/>
      <c r="DK519" s="624"/>
      <c r="DL519" s="624"/>
      <c r="DM519" s="624"/>
      <c r="DN519" s="624"/>
      <c r="DO519" s="624"/>
      <c r="DP519" s="624"/>
      <c r="DQ519" s="624"/>
      <c r="DR519" s="624"/>
      <c r="DS519" s="624"/>
      <c r="DT519" s="624"/>
      <c r="DU519" s="624"/>
      <c r="DV519" s="15"/>
      <c r="DW519" s="1158"/>
      <c r="DX519" s="1158"/>
      <c r="DY519" s="1158"/>
      <c r="DZ519" s="1158"/>
      <c r="EA519" s="1158"/>
      <c r="EB519" s="1159"/>
      <c r="EC519" s="1159"/>
      <c r="ED519" s="1159"/>
      <c r="EE519" s="1160"/>
      <c r="EF519" s="1159"/>
      <c r="EG519" s="1159"/>
      <c r="EH519" s="1159"/>
      <c r="EI519" s="1159"/>
      <c r="EJ519" s="1159"/>
      <c r="EK519" s="1159"/>
      <c r="EL519" s="1159"/>
      <c r="EM519" s="1159"/>
      <c r="EN519" s="1161"/>
      <c r="EO519" s="1161"/>
      <c r="EP519" s="1161"/>
      <c r="EQ519" s="1161"/>
      <c r="ER519" s="1161"/>
      <c r="ES519" s="1161"/>
      <c r="ET519" s="643"/>
      <c r="EU519" s="160"/>
      <c r="EV519" s="624"/>
      <c r="EW519" s="624"/>
      <c r="EX519" s="624"/>
      <c r="EY519" s="624"/>
      <c r="EZ519" s="624"/>
      <c r="FA519" s="624"/>
      <c r="FB519" s="624"/>
      <c r="FC519" s="624"/>
      <c r="FD519" s="624"/>
      <c r="FE519" s="624"/>
      <c r="FF519" s="624"/>
      <c r="FG519" s="624"/>
      <c r="FH519" s="624"/>
      <c r="FI519" s="624"/>
      <c r="FJ519" s="624"/>
      <c r="FK519" s="624"/>
      <c r="FL519" s="624"/>
      <c r="FM519" s="624"/>
      <c r="FN519" s="624"/>
      <c r="FO519" s="624"/>
      <c r="FP519" s="624"/>
      <c r="FQ519" s="624"/>
      <c r="FR519" s="624"/>
      <c r="FS519" s="15"/>
      <c r="FT519" s="1158"/>
      <c r="FU519" s="1158"/>
      <c r="FV519" s="1158"/>
      <c r="FW519" s="1158"/>
      <c r="FX519" s="1158"/>
      <c r="FY519" s="1159"/>
      <c r="FZ519" s="1159"/>
      <c r="GA519" s="1159"/>
      <c r="GB519" s="1160"/>
      <c r="GC519" s="1159"/>
      <c r="GD519" s="1159"/>
      <c r="GE519" s="1159"/>
      <c r="GF519" s="1159"/>
      <c r="GG519" s="1159"/>
      <c r="GH519" s="1159"/>
      <c r="GI519" s="1159"/>
      <c r="GJ519" s="1159"/>
      <c r="GK519" s="1161"/>
      <c r="GL519" s="1161"/>
      <c r="GM519" s="1161"/>
      <c r="GN519" s="1161"/>
      <c r="GO519" s="1161"/>
      <c r="GP519" s="1161"/>
      <c r="GQ519" s="643"/>
      <c r="GR519" s="6"/>
    </row>
    <row r="520" spans="1:200" ht="10.5" customHeight="1" x14ac:dyDescent="0.25">
      <c r="A520" s="212"/>
      <c r="B520" s="160"/>
      <c r="C520" s="1243" t="str">
        <f>IF('FRONT PAGE'!$A$1="www.fly-logics.com","IFR",0)</f>
        <v>IFR</v>
      </c>
      <c r="D520" s="1243"/>
      <c r="E520" s="1243"/>
      <c r="F520" s="1243"/>
      <c r="G520" s="1244"/>
      <c r="H520" s="1140" t="str">
        <f>IF(SUMIFS(LOGBOOK!$V$5:$V$1036129,LOGBOOK!$D$5:$D$1036129,F473,LOGBOOK!$E$5:$E$1036129,L473,LOGBOOK!$AN$5:$AN$1036129,V473,LOGBOOK!$AB$5:$AB$1036129,"&gt;0")=0," ",SUMIFS(LOGBOOK!$V$5:$V$1036129,LOGBOOK!$D$5:$D$1036129,F473,LOGBOOK!$E$5:$E$1036129,L473,LOGBOOK!$AN$5:$AN$1036129,V473,LOGBOOK!$AB$5:$AB$1036129,"&gt;0"))</f>
        <v xml:space="preserve"> </v>
      </c>
      <c r="I520" s="1141"/>
      <c r="J520" s="1141"/>
      <c r="K520" s="1141"/>
      <c r="L520" s="1141"/>
      <c r="M520" s="1141"/>
      <c r="N520" s="626"/>
      <c r="O520" s="1243" t="str">
        <f>IF('FRONT PAGE'!$A$1="www.fly-logics.com","NIGHT",0)</f>
        <v>NIGHT</v>
      </c>
      <c r="P520" s="1243"/>
      <c r="Q520" s="1243"/>
      <c r="R520" s="1243"/>
      <c r="S520" s="1244"/>
      <c r="T520" s="1140" t="str">
        <f>IF(SUMIFS(LOGBOOK!$U$5:$U$1036129,LOGBOOK!$D$5:$D$1036129,F473,LOGBOOK!$E$5:$E$1036129,L473,LOGBOOK!$AN$5:$AN$1036129,V473,LOGBOOK!$AB$5:$AB$1036129,"&gt;0")=0," ",SUMIFS(LOGBOOK!$U$5:$U$1036129,LOGBOOK!$D$5:$D$1036129,F473,LOGBOOK!$E$5:$E$1036129,L473,LOGBOOK!$AN$5:$AN$1036129,V473,LOGBOOK!$AB$5:$AB$1036129,"&gt;0"))</f>
        <v xml:space="preserve"> </v>
      </c>
      <c r="U520" s="1141"/>
      <c r="V520" s="1141"/>
      <c r="W520" s="1141"/>
      <c r="X520" s="1141"/>
      <c r="Y520" s="1141"/>
      <c r="Z520" s="15"/>
      <c r="AA520" s="1158"/>
      <c r="AB520" s="1158"/>
      <c r="AC520" s="1158"/>
      <c r="AD520" s="1158"/>
      <c r="AE520" s="1158"/>
      <c r="AF520" s="1159"/>
      <c r="AG520" s="1159"/>
      <c r="AH520" s="1159"/>
      <c r="AI520" s="1160"/>
      <c r="AJ520" s="1159"/>
      <c r="AK520" s="1159"/>
      <c r="AL520" s="1159"/>
      <c r="AM520" s="1159"/>
      <c r="AN520" s="1159"/>
      <c r="AO520" s="1159"/>
      <c r="AP520" s="1159"/>
      <c r="AQ520" s="1159"/>
      <c r="AR520" s="1161"/>
      <c r="AS520" s="1161"/>
      <c r="AT520" s="1161"/>
      <c r="AU520" s="1161"/>
      <c r="AV520" s="1161"/>
      <c r="AW520" s="1161"/>
      <c r="AX520" s="643"/>
      <c r="AY520" s="160"/>
      <c r="AZ520" s="1243" t="str">
        <f>IF('FRONT PAGE'!$A$1="www.fly-logics.com","IFR",0)</f>
        <v>IFR</v>
      </c>
      <c r="BA520" s="1243"/>
      <c r="BB520" s="1243"/>
      <c r="BC520" s="1243"/>
      <c r="BD520" s="1244"/>
      <c r="BE520" s="1140" t="str">
        <f>IF(SUMIFS(LOGBOOK!$V$5:$V$1036129,LOGBOOK!$D$5:$D$1036129,BC473,LOGBOOK!$E$5:$E$1036129,BI473,LOGBOOK!$AN$5:$AN$1036129,BS473,LOGBOOK!$AB$5:$AB$1036129,"&gt;0")=0," ",SUMIFS(LOGBOOK!$V$5:$V$1036129,LOGBOOK!$D$5:$D$1036129,BC473,LOGBOOK!$E$5:$E$1036129,BI473,LOGBOOK!$AN$5:$AN$1036129,BS473,LOGBOOK!$AB$5:$AB$1036129,"&gt;0"))</f>
        <v xml:space="preserve"> </v>
      </c>
      <c r="BF520" s="1141"/>
      <c r="BG520" s="1141"/>
      <c r="BH520" s="1141"/>
      <c r="BI520" s="1141"/>
      <c r="BJ520" s="1141"/>
      <c r="BK520" s="626"/>
      <c r="BL520" s="1243" t="str">
        <f>IF('FRONT PAGE'!$A$1="www.fly-logics.com","NIGHT",0)</f>
        <v>NIGHT</v>
      </c>
      <c r="BM520" s="1243"/>
      <c r="BN520" s="1243"/>
      <c r="BO520" s="1243"/>
      <c r="BP520" s="1244"/>
      <c r="BQ520" s="1140" t="str">
        <f>IF(SUMIFS(LOGBOOK!$U$5:$U$1036129,LOGBOOK!$D$5:$D$1036129,BC473,LOGBOOK!$E$5:$E$1036129,BI473,LOGBOOK!$AN$5:$AN$1036129,BS473,LOGBOOK!$AB$5:$AB$1036129,"&gt;0")=0," ",SUMIFS(LOGBOOK!$U$5:$U$1036129,LOGBOOK!$D$5:$D$1036129,BC473,LOGBOOK!$E$5:$E$1036129,BI473,LOGBOOK!$AN$5:$AN$1036129,BS473,LOGBOOK!$AB$5:$AB$1036129,"&gt;0"))</f>
        <v xml:space="preserve"> </v>
      </c>
      <c r="BR520" s="1141"/>
      <c r="BS520" s="1141"/>
      <c r="BT520" s="1141"/>
      <c r="BU520" s="1141"/>
      <c r="BV520" s="1141"/>
      <c r="BW520" s="15"/>
      <c r="BX520" s="1158"/>
      <c r="BY520" s="1158"/>
      <c r="BZ520" s="1158"/>
      <c r="CA520" s="1158"/>
      <c r="CB520" s="1158"/>
      <c r="CC520" s="1159"/>
      <c r="CD520" s="1159"/>
      <c r="CE520" s="1159"/>
      <c r="CF520" s="1160"/>
      <c r="CG520" s="1159"/>
      <c r="CH520" s="1159"/>
      <c r="CI520" s="1159"/>
      <c r="CJ520" s="1159"/>
      <c r="CK520" s="1159"/>
      <c r="CL520" s="1159"/>
      <c r="CM520" s="1159"/>
      <c r="CN520" s="1159"/>
      <c r="CO520" s="1161"/>
      <c r="CP520" s="1161"/>
      <c r="CQ520" s="1161"/>
      <c r="CR520" s="1161"/>
      <c r="CS520" s="1161"/>
      <c r="CT520" s="1161"/>
      <c r="CU520" s="643"/>
      <c r="CV520" s="251"/>
      <c r="CW520" s="212"/>
      <c r="CX520" s="160"/>
      <c r="CY520" s="1243" t="str">
        <f>IF('FRONT PAGE'!$A$1="www.fly-logics.com","IFR",0)</f>
        <v>IFR</v>
      </c>
      <c r="CZ520" s="1243"/>
      <c r="DA520" s="1243"/>
      <c r="DB520" s="1243"/>
      <c r="DC520" s="1244"/>
      <c r="DD520" s="1140" t="str">
        <f>IF(SUMIFS(LOGBOOK!$V$5:$V$1036129,LOGBOOK!$D$5:$D$1036129,DB473,LOGBOOK!$E$5:$E$1036129,DH473,LOGBOOK!$AN$5:$AN$1036129,DR473,LOGBOOK!$AB$5:$AB$1036129,"&gt;0")=0," ",SUMIFS(LOGBOOK!$V$5:$V$1036129,LOGBOOK!$D$5:$D$1036129,DB473,LOGBOOK!$E$5:$E$1036129,DH473,LOGBOOK!$AN$5:$AN$1036129,DR473,LOGBOOK!$AB$5:$AB$1036129,"&gt;0"))</f>
        <v xml:space="preserve"> </v>
      </c>
      <c r="DE520" s="1141"/>
      <c r="DF520" s="1141"/>
      <c r="DG520" s="1141"/>
      <c r="DH520" s="1141"/>
      <c r="DI520" s="1141"/>
      <c r="DJ520" s="626"/>
      <c r="DK520" s="1243" t="str">
        <f>IF('FRONT PAGE'!$A$1="www.fly-logics.com","NIGHT",0)</f>
        <v>NIGHT</v>
      </c>
      <c r="DL520" s="1243"/>
      <c r="DM520" s="1243"/>
      <c r="DN520" s="1243"/>
      <c r="DO520" s="1244"/>
      <c r="DP520" s="1140" t="str">
        <f>IF(SUMIFS(LOGBOOK!$U$5:$U$1036129,LOGBOOK!$D$5:$D$1036129,DB473,LOGBOOK!$E$5:$E$1036129,DH473,LOGBOOK!$AN$5:$AN$1036129,DR473,LOGBOOK!$AB$5:$AB$1036129,"&gt;0")=0," ",SUMIFS(LOGBOOK!$U$5:$U$1036129,LOGBOOK!$D$5:$D$1036129,DB473,LOGBOOK!$E$5:$E$1036129,DH473,LOGBOOK!$AN$5:$AN$1036129,DR473,LOGBOOK!$AB$5:$AB$1036129,"&gt;0"))</f>
        <v xml:space="preserve"> </v>
      </c>
      <c r="DQ520" s="1141"/>
      <c r="DR520" s="1141"/>
      <c r="DS520" s="1141"/>
      <c r="DT520" s="1141"/>
      <c r="DU520" s="1141"/>
      <c r="DV520" s="15"/>
      <c r="DW520" s="1158"/>
      <c r="DX520" s="1158"/>
      <c r="DY520" s="1158"/>
      <c r="DZ520" s="1158"/>
      <c r="EA520" s="1158"/>
      <c r="EB520" s="1159"/>
      <c r="EC520" s="1159"/>
      <c r="ED520" s="1159"/>
      <c r="EE520" s="1160"/>
      <c r="EF520" s="1159"/>
      <c r="EG520" s="1159"/>
      <c r="EH520" s="1159"/>
      <c r="EI520" s="1159"/>
      <c r="EJ520" s="1159"/>
      <c r="EK520" s="1159"/>
      <c r="EL520" s="1159"/>
      <c r="EM520" s="1159"/>
      <c r="EN520" s="1161"/>
      <c r="EO520" s="1161"/>
      <c r="EP520" s="1161"/>
      <c r="EQ520" s="1161"/>
      <c r="ER520" s="1161"/>
      <c r="ES520" s="1161"/>
      <c r="ET520" s="643"/>
      <c r="EU520" s="160"/>
      <c r="EV520" s="1243" t="str">
        <f>IF('FRONT PAGE'!$A$1="www.fly-logics.com","IFR",0)</f>
        <v>IFR</v>
      </c>
      <c r="EW520" s="1243"/>
      <c r="EX520" s="1243"/>
      <c r="EY520" s="1243"/>
      <c r="EZ520" s="1244"/>
      <c r="FA520" s="1140" t="str">
        <f>IF(SUMIFS(LOGBOOK!$V$5:$V$1036129,LOGBOOK!$D$5:$D$1036129,EY473,LOGBOOK!$E$5:$E$1036129,FE473,LOGBOOK!$AN$5:$AN$1036129,FO473,LOGBOOK!$AB$5:$AB$1036129,"&gt;0")=0," ",SUMIFS(LOGBOOK!$V$5:$V$1036129,LOGBOOK!$D$5:$D$1036129,EY473,LOGBOOK!$E$5:$E$1036129,FE473,LOGBOOK!$AN$5:$AN$1036129,FO473,LOGBOOK!$AB$5:$AB$1036129,"&gt;0"))</f>
        <v xml:space="preserve"> </v>
      </c>
      <c r="FB520" s="1141"/>
      <c r="FC520" s="1141"/>
      <c r="FD520" s="1141"/>
      <c r="FE520" s="1141"/>
      <c r="FF520" s="1141"/>
      <c r="FG520" s="626"/>
      <c r="FH520" s="1243" t="str">
        <f>IF('FRONT PAGE'!$A$1="www.fly-logics.com","NIGHT",0)</f>
        <v>NIGHT</v>
      </c>
      <c r="FI520" s="1243"/>
      <c r="FJ520" s="1243"/>
      <c r="FK520" s="1243"/>
      <c r="FL520" s="1244"/>
      <c r="FM520" s="1140" t="str">
        <f>IF(SUMIFS(LOGBOOK!$U$5:$U$1036129,LOGBOOK!$D$5:$D$1036129,EY473,LOGBOOK!$E$5:$E$1036129,FE473,LOGBOOK!$AN$5:$AN$1036129,FO473,LOGBOOK!$AB$5:$AB$1036129,"&gt;0")=0," ",SUMIFS(LOGBOOK!$U$5:$U$1036129,LOGBOOK!$D$5:$D$1036129,EY473,LOGBOOK!$E$5:$E$1036129,FE473,LOGBOOK!$AN$5:$AN$1036129,FO473,LOGBOOK!$AB$5:$AB$1036129,"&gt;0"))</f>
        <v xml:space="preserve"> </v>
      </c>
      <c r="FN520" s="1141"/>
      <c r="FO520" s="1141"/>
      <c r="FP520" s="1141"/>
      <c r="FQ520" s="1141"/>
      <c r="FR520" s="1141"/>
      <c r="FS520" s="15"/>
      <c r="FT520" s="1158"/>
      <c r="FU520" s="1158"/>
      <c r="FV520" s="1158"/>
      <c r="FW520" s="1158"/>
      <c r="FX520" s="1158"/>
      <c r="FY520" s="1159"/>
      <c r="FZ520" s="1159"/>
      <c r="GA520" s="1159"/>
      <c r="GB520" s="1160"/>
      <c r="GC520" s="1159"/>
      <c r="GD520" s="1159"/>
      <c r="GE520" s="1159"/>
      <c r="GF520" s="1159"/>
      <c r="GG520" s="1159"/>
      <c r="GH520" s="1159"/>
      <c r="GI520" s="1159"/>
      <c r="GJ520" s="1159"/>
      <c r="GK520" s="1161"/>
      <c r="GL520" s="1161"/>
      <c r="GM520" s="1161"/>
      <c r="GN520" s="1161"/>
      <c r="GO520" s="1161"/>
      <c r="GP520" s="1161"/>
      <c r="GQ520" s="643"/>
      <c r="GR520" s="6"/>
    </row>
    <row r="521" spans="1:200" ht="4.5" customHeight="1" x14ac:dyDescent="0.25">
      <c r="A521" s="212"/>
      <c r="B521" s="160"/>
      <c r="C521" s="1243"/>
      <c r="D521" s="1243"/>
      <c r="E521" s="1243"/>
      <c r="F521" s="1243"/>
      <c r="G521" s="1244"/>
      <c r="H521" s="1142"/>
      <c r="I521" s="1141"/>
      <c r="J521" s="1141"/>
      <c r="K521" s="1141"/>
      <c r="L521" s="1141"/>
      <c r="M521" s="1141"/>
      <c r="N521" s="626"/>
      <c r="O521" s="1243"/>
      <c r="P521" s="1243"/>
      <c r="Q521" s="1243"/>
      <c r="R521" s="1243"/>
      <c r="S521" s="1244"/>
      <c r="T521" s="1142"/>
      <c r="U521" s="1141"/>
      <c r="V521" s="1141"/>
      <c r="W521" s="1141"/>
      <c r="X521" s="1141"/>
      <c r="Y521" s="1141"/>
      <c r="Z521" s="15"/>
      <c r="AA521" s="1158"/>
      <c r="AB521" s="1158"/>
      <c r="AC521" s="1158"/>
      <c r="AD521" s="1158"/>
      <c r="AE521" s="1158"/>
      <c r="AF521" s="1159"/>
      <c r="AG521" s="1159"/>
      <c r="AH521" s="1159"/>
      <c r="AI521" s="1160"/>
      <c r="AJ521" s="1159"/>
      <c r="AK521" s="1159"/>
      <c r="AL521" s="1159"/>
      <c r="AM521" s="1159"/>
      <c r="AN521" s="1159"/>
      <c r="AO521" s="1159"/>
      <c r="AP521" s="1159"/>
      <c r="AQ521" s="1159"/>
      <c r="AR521" s="1161"/>
      <c r="AS521" s="1161"/>
      <c r="AT521" s="1161"/>
      <c r="AU521" s="1161"/>
      <c r="AV521" s="1161"/>
      <c r="AW521" s="1161"/>
      <c r="AX521" s="643"/>
      <c r="AY521" s="160"/>
      <c r="AZ521" s="1243"/>
      <c r="BA521" s="1243"/>
      <c r="BB521" s="1243"/>
      <c r="BC521" s="1243"/>
      <c r="BD521" s="1244"/>
      <c r="BE521" s="1142"/>
      <c r="BF521" s="1141"/>
      <c r="BG521" s="1141"/>
      <c r="BH521" s="1141"/>
      <c r="BI521" s="1141"/>
      <c r="BJ521" s="1141"/>
      <c r="BK521" s="626"/>
      <c r="BL521" s="1243"/>
      <c r="BM521" s="1243"/>
      <c r="BN521" s="1243"/>
      <c r="BO521" s="1243"/>
      <c r="BP521" s="1244"/>
      <c r="BQ521" s="1142"/>
      <c r="BR521" s="1141"/>
      <c r="BS521" s="1141"/>
      <c r="BT521" s="1141"/>
      <c r="BU521" s="1141"/>
      <c r="BV521" s="1141"/>
      <c r="BW521" s="15"/>
      <c r="BX521" s="1158"/>
      <c r="BY521" s="1158"/>
      <c r="BZ521" s="1158"/>
      <c r="CA521" s="1158"/>
      <c r="CB521" s="1158"/>
      <c r="CC521" s="1159"/>
      <c r="CD521" s="1159"/>
      <c r="CE521" s="1159"/>
      <c r="CF521" s="1160"/>
      <c r="CG521" s="1159"/>
      <c r="CH521" s="1159"/>
      <c r="CI521" s="1159"/>
      <c r="CJ521" s="1159"/>
      <c r="CK521" s="1159"/>
      <c r="CL521" s="1159"/>
      <c r="CM521" s="1159"/>
      <c r="CN521" s="1159"/>
      <c r="CO521" s="1161"/>
      <c r="CP521" s="1161"/>
      <c r="CQ521" s="1161"/>
      <c r="CR521" s="1161"/>
      <c r="CS521" s="1161"/>
      <c r="CT521" s="1161"/>
      <c r="CU521" s="643"/>
      <c r="CV521" s="251"/>
      <c r="CW521" s="212"/>
      <c r="CX521" s="160"/>
      <c r="CY521" s="1243"/>
      <c r="CZ521" s="1243"/>
      <c r="DA521" s="1243"/>
      <c r="DB521" s="1243"/>
      <c r="DC521" s="1244"/>
      <c r="DD521" s="1142"/>
      <c r="DE521" s="1141"/>
      <c r="DF521" s="1141"/>
      <c r="DG521" s="1141"/>
      <c r="DH521" s="1141"/>
      <c r="DI521" s="1141"/>
      <c r="DJ521" s="626"/>
      <c r="DK521" s="1243"/>
      <c r="DL521" s="1243"/>
      <c r="DM521" s="1243"/>
      <c r="DN521" s="1243"/>
      <c r="DO521" s="1244"/>
      <c r="DP521" s="1142"/>
      <c r="DQ521" s="1141"/>
      <c r="DR521" s="1141"/>
      <c r="DS521" s="1141"/>
      <c r="DT521" s="1141"/>
      <c r="DU521" s="1141"/>
      <c r="DV521" s="15"/>
      <c r="DW521" s="1158"/>
      <c r="DX521" s="1158"/>
      <c r="DY521" s="1158"/>
      <c r="DZ521" s="1158"/>
      <c r="EA521" s="1158"/>
      <c r="EB521" s="1159"/>
      <c r="EC521" s="1159"/>
      <c r="ED521" s="1159"/>
      <c r="EE521" s="1160"/>
      <c r="EF521" s="1159"/>
      <c r="EG521" s="1159"/>
      <c r="EH521" s="1159"/>
      <c r="EI521" s="1159"/>
      <c r="EJ521" s="1159"/>
      <c r="EK521" s="1159"/>
      <c r="EL521" s="1159"/>
      <c r="EM521" s="1159"/>
      <c r="EN521" s="1161"/>
      <c r="EO521" s="1161"/>
      <c r="EP521" s="1161"/>
      <c r="EQ521" s="1161"/>
      <c r="ER521" s="1161"/>
      <c r="ES521" s="1161"/>
      <c r="ET521" s="643"/>
      <c r="EU521" s="160"/>
      <c r="EV521" s="1243"/>
      <c r="EW521" s="1243"/>
      <c r="EX521" s="1243"/>
      <c r="EY521" s="1243"/>
      <c r="EZ521" s="1244"/>
      <c r="FA521" s="1142"/>
      <c r="FB521" s="1141"/>
      <c r="FC521" s="1141"/>
      <c r="FD521" s="1141"/>
      <c r="FE521" s="1141"/>
      <c r="FF521" s="1141"/>
      <c r="FG521" s="626"/>
      <c r="FH521" s="1243"/>
      <c r="FI521" s="1243"/>
      <c r="FJ521" s="1243"/>
      <c r="FK521" s="1243"/>
      <c r="FL521" s="1244"/>
      <c r="FM521" s="1142"/>
      <c r="FN521" s="1141"/>
      <c r="FO521" s="1141"/>
      <c r="FP521" s="1141"/>
      <c r="FQ521" s="1141"/>
      <c r="FR521" s="1141"/>
      <c r="FS521" s="15"/>
      <c r="FT521" s="1158"/>
      <c r="FU521" s="1158"/>
      <c r="FV521" s="1158"/>
      <c r="FW521" s="1158"/>
      <c r="FX521" s="1158"/>
      <c r="FY521" s="1159"/>
      <c r="FZ521" s="1159"/>
      <c r="GA521" s="1159"/>
      <c r="GB521" s="1160"/>
      <c r="GC521" s="1159"/>
      <c r="GD521" s="1159"/>
      <c r="GE521" s="1159"/>
      <c r="GF521" s="1159"/>
      <c r="GG521" s="1159"/>
      <c r="GH521" s="1159"/>
      <c r="GI521" s="1159"/>
      <c r="GJ521" s="1159"/>
      <c r="GK521" s="1161"/>
      <c r="GL521" s="1161"/>
      <c r="GM521" s="1161"/>
      <c r="GN521" s="1161"/>
      <c r="GO521" s="1161"/>
      <c r="GP521" s="1161"/>
      <c r="GQ521" s="643"/>
      <c r="GR521" s="6"/>
    </row>
    <row r="522" spans="1:200" ht="5.25" customHeight="1" x14ac:dyDescent="0.25">
      <c r="A522" s="214"/>
      <c r="B522" s="1245"/>
      <c r="C522" s="1246"/>
      <c r="D522" s="1246"/>
      <c r="E522" s="1246"/>
      <c r="F522" s="1246"/>
      <c r="G522" s="1246"/>
      <c r="H522" s="1246"/>
      <c r="I522" s="1246"/>
      <c r="J522" s="1246"/>
      <c r="K522" s="1246"/>
      <c r="L522" s="1246"/>
      <c r="M522" s="1246"/>
      <c r="N522" s="1246"/>
      <c r="O522" s="1246"/>
      <c r="P522" s="1246"/>
      <c r="Q522" s="1246"/>
      <c r="R522" s="1246"/>
      <c r="S522" s="1246"/>
      <c r="T522" s="1246"/>
      <c r="U522" s="1246"/>
      <c r="V522" s="1246"/>
      <c r="W522" s="1246"/>
      <c r="X522" s="1246"/>
      <c r="Y522" s="1246"/>
      <c r="Z522" s="1246"/>
      <c r="AA522" s="1246"/>
      <c r="AB522" s="1246"/>
      <c r="AC522" s="1246"/>
      <c r="AD522" s="1246"/>
      <c r="AE522" s="1246"/>
      <c r="AF522" s="1246"/>
      <c r="AG522" s="1246"/>
      <c r="AH522" s="1246"/>
      <c r="AI522" s="1246"/>
      <c r="AJ522" s="1246"/>
      <c r="AK522" s="1246"/>
      <c r="AL522" s="1246"/>
      <c r="AM522" s="1246"/>
      <c r="AN522" s="1246"/>
      <c r="AO522" s="1246"/>
      <c r="AP522" s="1246"/>
      <c r="AQ522" s="1246"/>
      <c r="AR522" s="1246"/>
      <c r="AS522" s="1246"/>
      <c r="AT522" s="1246"/>
      <c r="AU522" s="1246"/>
      <c r="AV522" s="1246"/>
      <c r="AW522" s="1246"/>
      <c r="AX522" s="659"/>
      <c r="AY522" s="1245"/>
      <c r="AZ522" s="1246"/>
      <c r="BA522" s="1246"/>
      <c r="BB522" s="1246"/>
      <c r="BC522" s="1246"/>
      <c r="BD522" s="1246"/>
      <c r="BE522" s="1246"/>
      <c r="BF522" s="1246"/>
      <c r="BG522" s="1246"/>
      <c r="BH522" s="1246"/>
      <c r="BI522" s="1246"/>
      <c r="BJ522" s="1246"/>
      <c r="BK522" s="1246"/>
      <c r="BL522" s="1246"/>
      <c r="BM522" s="1246"/>
      <c r="BN522" s="1246"/>
      <c r="BO522" s="1246"/>
      <c r="BP522" s="1246"/>
      <c r="BQ522" s="1246"/>
      <c r="BR522" s="1246"/>
      <c r="BS522" s="1246"/>
      <c r="BT522" s="1246"/>
      <c r="BU522" s="1246"/>
      <c r="BV522" s="1246"/>
      <c r="BW522" s="1246"/>
      <c r="BX522" s="1246"/>
      <c r="BY522" s="1246"/>
      <c r="BZ522" s="1246"/>
      <c r="CA522" s="1246"/>
      <c r="CB522" s="1246"/>
      <c r="CC522" s="1246"/>
      <c r="CD522" s="1246"/>
      <c r="CE522" s="1246"/>
      <c r="CF522" s="1246"/>
      <c r="CG522" s="1246"/>
      <c r="CH522" s="1246"/>
      <c r="CI522" s="1246"/>
      <c r="CJ522" s="1246"/>
      <c r="CK522" s="1246"/>
      <c r="CL522" s="1246"/>
      <c r="CM522" s="1246"/>
      <c r="CN522" s="1246"/>
      <c r="CO522" s="1246"/>
      <c r="CP522" s="1246"/>
      <c r="CQ522" s="1246"/>
      <c r="CR522" s="1246"/>
      <c r="CS522" s="1246"/>
      <c r="CT522" s="1246"/>
      <c r="CU522" s="659"/>
      <c r="CV522" s="1247"/>
      <c r="CW522" s="214"/>
      <c r="CX522" s="1245"/>
      <c r="CY522" s="1246"/>
      <c r="CZ522" s="1246"/>
      <c r="DA522" s="1246"/>
      <c r="DB522" s="1246"/>
      <c r="DC522" s="1246"/>
      <c r="DD522" s="1246"/>
      <c r="DE522" s="1246"/>
      <c r="DF522" s="1246"/>
      <c r="DG522" s="1246"/>
      <c r="DH522" s="1246"/>
      <c r="DI522" s="1246"/>
      <c r="DJ522" s="1246"/>
      <c r="DK522" s="1246"/>
      <c r="DL522" s="1246"/>
      <c r="DM522" s="1246"/>
      <c r="DN522" s="1246"/>
      <c r="DO522" s="1246"/>
      <c r="DP522" s="1246"/>
      <c r="DQ522" s="1246"/>
      <c r="DR522" s="1246"/>
      <c r="DS522" s="1246"/>
      <c r="DT522" s="1246"/>
      <c r="DU522" s="1246"/>
      <c r="DV522" s="1246"/>
      <c r="DW522" s="1246"/>
      <c r="DX522" s="1246"/>
      <c r="DY522" s="1246"/>
      <c r="DZ522" s="1246"/>
      <c r="EA522" s="1246"/>
      <c r="EB522" s="1246"/>
      <c r="EC522" s="1246"/>
      <c r="ED522" s="1246"/>
      <c r="EE522" s="1246"/>
      <c r="EF522" s="1246"/>
      <c r="EG522" s="1246"/>
      <c r="EH522" s="1246"/>
      <c r="EI522" s="1246"/>
      <c r="EJ522" s="1246"/>
      <c r="EK522" s="1246"/>
      <c r="EL522" s="1246"/>
      <c r="EM522" s="1246"/>
      <c r="EN522" s="1246"/>
      <c r="EO522" s="1246"/>
      <c r="EP522" s="1246"/>
      <c r="EQ522" s="1246"/>
      <c r="ER522" s="1246"/>
      <c r="ES522" s="1246"/>
      <c r="ET522" s="659"/>
      <c r="EU522" s="1245"/>
      <c r="EV522" s="1246"/>
      <c r="EW522" s="1246"/>
      <c r="EX522" s="1246"/>
      <c r="EY522" s="1246"/>
      <c r="EZ522" s="1246"/>
      <c r="FA522" s="1246"/>
      <c r="FB522" s="1246"/>
      <c r="FC522" s="1246"/>
      <c r="FD522" s="1246"/>
      <c r="FE522" s="1246"/>
      <c r="FF522" s="1246"/>
      <c r="FG522" s="1246"/>
      <c r="FH522" s="1246"/>
      <c r="FI522" s="1246"/>
      <c r="FJ522" s="1246"/>
      <c r="FK522" s="1246"/>
      <c r="FL522" s="1246"/>
      <c r="FM522" s="1246"/>
      <c r="FN522" s="1246"/>
      <c r="FO522" s="1246"/>
      <c r="FP522" s="1246"/>
      <c r="FQ522" s="1246"/>
      <c r="FR522" s="1246"/>
      <c r="FS522" s="1246"/>
      <c r="FT522" s="1246"/>
      <c r="FU522" s="1246"/>
      <c r="FV522" s="1246"/>
      <c r="FW522" s="1246"/>
      <c r="FX522" s="1246"/>
      <c r="FY522" s="1246"/>
      <c r="FZ522" s="1246"/>
      <c r="GA522" s="1246"/>
      <c r="GB522" s="1246"/>
      <c r="GC522" s="1246"/>
      <c r="GD522" s="1246"/>
      <c r="GE522" s="1246"/>
      <c r="GF522" s="1246"/>
      <c r="GG522" s="1246"/>
      <c r="GH522" s="1246"/>
      <c r="GI522" s="1246"/>
      <c r="GJ522" s="1246"/>
      <c r="GK522" s="1246"/>
      <c r="GL522" s="1246"/>
      <c r="GM522" s="1246"/>
      <c r="GN522" s="1246"/>
      <c r="GO522" s="1246"/>
      <c r="GP522" s="1246"/>
      <c r="GQ522" s="659"/>
      <c r="GR522" s="6"/>
    </row>
    <row r="523" spans="1:200" ht="7.35" customHeight="1" x14ac:dyDescent="0.2">
      <c r="A523" s="1191" t="str">
        <f>IF(LOGBOOK!$A$2="  DATE  ","ANNUAL RESUME PER AIRCRAFT",0)</f>
        <v>ANNUAL RESUME PER AIRCRAFT</v>
      </c>
      <c r="B523" s="1192"/>
      <c r="C523" s="1192"/>
      <c r="D523" s="1192"/>
      <c r="E523" s="1192"/>
      <c r="F523" s="1192"/>
      <c r="G523" s="1192"/>
      <c r="H523" s="1192"/>
      <c r="I523" s="1192"/>
      <c r="J523" s="1192"/>
      <c r="K523" s="1192"/>
      <c r="L523" s="1192"/>
      <c r="M523" s="1192"/>
      <c r="N523" s="1192"/>
      <c r="O523" s="1192"/>
      <c r="P523" s="1192"/>
      <c r="Q523" s="1192"/>
      <c r="R523" s="1192"/>
      <c r="S523" s="1192"/>
      <c r="T523" s="1192"/>
      <c r="U523" s="1192"/>
      <c r="V523" s="1192"/>
      <c r="W523" s="1192"/>
      <c r="X523" s="1192"/>
      <c r="Y523" s="1192"/>
      <c r="Z523" s="1192"/>
      <c r="AA523" s="1192"/>
      <c r="AB523" s="1192"/>
      <c r="AC523" s="1192"/>
      <c r="AD523" s="1192"/>
      <c r="AE523" s="1192"/>
      <c r="AF523" s="1192"/>
      <c r="AG523" s="1192"/>
      <c r="AH523" s="1192"/>
      <c r="AI523" s="1192"/>
      <c r="AJ523" s="1192"/>
      <c r="AK523" s="1192"/>
      <c r="AL523" s="1192"/>
      <c r="AM523" s="1192"/>
      <c r="AN523" s="1192"/>
      <c r="AO523" s="1192"/>
      <c r="AP523" s="1192"/>
      <c r="AQ523" s="1192"/>
      <c r="AR523" s="1192"/>
      <c r="AS523" s="1192"/>
      <c r="AT523" s="1192"/>
      <c r="AU523" s="1192"/>
      <c r="AV523" s="1192"/>
      <c r="AW523" s="1192"/>
      <c r="AX523" s="1192"/>
      <c r="AY523" s="1213"/>
      <c r="AZ523" s="1213"/>
      <c r="BA523" s="1213"/>
      <c r="BB523" s="1213"/>
      <c r="BC523" s="1213"/>
      <c r="BD523" s="1213"/>
      <c r="BE523" s="1213"/>
      <c r="BF523" s="1213"/>
      <c r="BG523" s="1213"/>
      <c r="BH523" s="1213"/>
      <c r="BI523" s="1213"/>
      <c r="BJ523" s="1213"/>
      <c r="BK523" s="1213"/>
      <c r="BL523" s="1213"/>
      <c r="BM523" s="1213"/>
      <c r="BN523" s="1213"/>
      <c r="BO523" s="1213"/>
      <c r="BP523" s="1213"/>
      <c r="BQ523" s="1213"/>
      <c r="BR523" s="1213"/>
      <c r="BS523" s="1213"/>
      <c r="BT523" s="1213"/>
      <c r="BU523" s="1213"/>
      <c r="BV523" s="1213"/>
      <c r="BW523" s="1213"/>
      <c r="BX523" s="1213"/>
      <c r="BY523" s="1213"/>
      <c r="BZ523" s="1213"/>
      <c r="CA523" s="1213"/>
      <c r="CB523" s="1213"/>
      <c r="CC523" s="1213"/>
      <c r="CD523" s="1213"/>
      <c r="CE523" s="1213"/>
      <c r="CF523" s="1213"/>
      <c r="CG523" s="1213"/>
      <c r="CH523" s="1213"/>
      <c r="CI523" s="1213"/>
      <c r="CJ523" s="1213"/>
      <c r="CK523" s="1213"/>
      <c r="CL523" s="1213"/>
      <c r="CM523" s="1213"/>
      <c r="CN523" s="1213"/>
      <c r="CO523" s="1213"/>
      <c r="CP523" s="1213"/>
      <c r="CQ523" s="1213"/>
      <c r="CR523" s="1213"/>
      <c r="CS523" s="1213"/>
      <c r="CT523" s="1213"/>
      <c r="CU523" s="1213"/>
      <c r="CV523" s="246"/>
      <c r="CW523" s="1191" t="str">
        <f>IF(LOGBOOK!$A$2="  DATE  ","FLY LOGICS",0)</f>
        <v>FLY LOGICS</v>
      </c>
      <c r="CX523" s="1192"/>
      <c r="CY523" s="1192"/>
      <c r="CZ523" s="1192"/>
      <c r="DA523" s="1192"/>
      <c r="DB523" s="1192"/>
      <c r="DC523" s="1192"/>
      <c r="DD523" s="1192"/>
      <c r="DE523" s="1192"/>
      <c r="DF523" s="1192"/>
      <c r="DG523" s="1192"/>
      <c r="DH523" s="1192"/>
      <c r="DI523" s="1192"/>
      <c r="DJ523" s="1192"/>
      <c r="DK523" s="1192"/>
      <c r="DL523" s="1192"/>
      <c r="DM523" s="1192"/>
      <c r="DN523" s="1192"/>
      <c r="DO523" s="1192"/>
      <c r="DP523" s="1192"/>
      <c r="DQ523" s="1192"/>
      <c r="DR523" s="1192"/>
      <c r="DS523" s="1192"/>
      <c r="DT523" s="1192"/>
      <c r="DU523" s="1192"/>
      <c r="DV523" s="1192"/>
      <c r="DW523" s="1192"/>
      <c r="DX523" s="1192"/>
      <c r="DY523" s="1192"/>
      <c r="DZ523" s="1192"/>
      <c r="EA523" s="1192"/>
      <c r="EB523" s="1192"/>
      <c r="EC523" s="1192"/>
      <c r="ED523" s="1192"/>
      <c r="EE523" s="1192"/>
      <c r="EF523" s="1192"/>
      <c r="EG523" s="1192"/>
      <c r="EH523" s="1192"/>
      <c r="EI523" s="1192"/>
      <c r="EJ523" s="1192"/>
      <c r="EK523" s="1192"/>
      <c r="EL523" s="1192"/>
      <c r="EM523" s="1192"/>
      <c r="EN523" s="1192"/>
      <c r="EO523" s="1192"/>
      <c r="EP523" s="1192"/>
      <c r="EQ523" s="1192"/>
      <c r="ER523" s="1192"/>
      <c r="ES523" s="1192"/>
      <c r="ET523" s="1192"/>
      <c r="EU523" s="1213" t="str">
        <f>IF(LOGBOOK!$A$2="  DATE  ","ANNUAL RESUME PER AIRCRAFT",0)</f>
        <v>ANNUAL RESUME PER AIRCRAFT</v>
      </c>
      <c r="EV523" s="1213"/>
      <c r="EW523" s="1213"/>
      <c r="EX523" s="1213"/>
      <c r="EY523" s="1213"/>
      <c r="EZ523" s="1213"/>
      <c r="FA523" s="1213"/>
      <c r="FB523" s="1213"/>
      <c r="FC523" s="1213"/>
      <c r="FD523" s="1213"/>
      <c r="FE523" s="1213"/>
      <c r="FF523" s="1213"/>
      <c r="FG523" s="1213"/>
      <c r="FH523" s="1213"/>
      <c r="FI523" s="1213"/>
      <c r="FJ523" s="1213"/>
      <c r="FK523" s="1213"/>
      <c r="FL523" s="1213"/>
      <c r="FM523" s="1213"/>
      <c r="FN523" s="1213"/>
      <c r="FO523" s="1213"/>
      <c r="FP523" s="1213"/>
      <c r="FQ523" s="1213"/>
      <c r="FR523" s="1213"/>
      <c r="FS523" s="1213"/>
      <c r="FT523" s="1213"/>
      <c r="FU523" s="1213"/>
      <c r="FV523" s="1213"/>
      <c r="FW523" s="1213"/>
      <c r="FX523" s="1213"/>
      <c r="FY523" s="1213"/>
      <c r="FZ523" s="1213"/>
      <c r="GA523" s="1213"/>
      <c r="GB523" s="1213"/>
      <c r="GC523" s="1213"/>
      <c r="GD523" s="1213"/>
      <c r="GE523" s="1213"/>
      <c r="GF523" s="1213"/>
      <c r="GG523" s="1213"/>
      <c r="GH523" s="1213"/>
      <c r="GI523" s="1213"/>
      <c r="GJ523" s="1213"/>
      <c r="GK523" s="1213"/>
      <c r="GL523" s="1213"/>
      <c r="GM523" s="1213"/>
      <c r="GN523" s="1213"/>
      <c r="GO523" s="1213"/>
      <c r="GP523" s="1213"/>
      <c r="GQ523" s="1213"/>
      <c r="GR523" s="6"/>
    </row>
    <row r="524" spans="1:200" ht="7.35" customHeight="1" x14ac:dyDescent="0.2">
      <c r="A524" s="1193"/>
      <c r="B524" s="1194"/>
      <c r="C524" s="1194"/>
      <c r="D524" s="1194"/>
      <c r="E524" s="1194"/>
      <c r="F524" s="1194"/>
      <c r="G524" s="1194"/>
      <c r="H524" s="1194"/>
      <c r="I524" s="1194"/>
      <c r="J524" s="1194"/>
      <c r="K524" s="1194"/>
      <c r="L524" s="1194"/>
      <c r="M524" s="1194"/>
      <c r="N524" s="1194"/>
      <c r="O524" s="1194"/>
      <c r="P524" s="1194"/>
      <c r="Q524" s="1194"/>
      <c r="R524" s="1194"/>
      <c r="S524" s="1194"/>
      <c r="T524" s="1194"/>
      <c r="U524" s="1194"/>
      <c r="V524" s="1194"/>
      <c r="W524" s="1194"/>
      <c r="X524" s="1194"/>
      <c r="Y524" s="1194"/>
      <c r="Z524" s="1194"/>
      <c r="AA524" s="1194"/>
      <c r="AB524" s="1194"/>
      <c r="AC524" s="1194"/>
      <c r="AD524" s="1194"/>
      <c r="AE524" s="1194"/>
      <c r="AF524" s="1194"/>
      <c r="AG524" s="1194"/>
      <c r="AH524" s="1194"/>
      <c r="AI524" s="1194"/>
      <c r="AJ524" s="1194"/>
      <c r="AK524" s="1194"/>
      <c r="AL524" s="1194"/>
      <c r="AM524" s="1194"/>
      <c r="AN524" s="1194"/>
      <c r="AO524" s="1194"/>
      <c r="AP524" s="1194"/>
      <c r="AQ524" s="1194"/>
      <c r="AR524" s="1194"/>
      <c r="AS524" s="1194"/>
      <c r="AT524" s="1194"/>
      <c r="AU524" s="1194"/>
      <c r="AV524" s="1194"/>
      <c r="AW524" s="1194"/>
      <c r="AX524" s="1194"/>
      <c r="AY524" s="1214"/>
      <c r="AZ524" s="1214"/>
      <c r="BA524" s="1214"/>
      <c r="BB524" s="1214"/>
      <c r="BC524" s="1214"/>
      <c r="BD524" s="1214"/>
      <c r="BE524" s="1214"/>
      <c r="BF524" s="1214"/>
      <c r="BG524" s="1214"/>
      <c r="BH524" s="1214"/>
      <c r="BI524" s="1214"/>
      <c r="BJ524" s="1214"/>
      <c r="BK524" s="1214"/>
      <c r="BL524" s="1214"/>
      <c r="BM524" s="1214"/>
      <c r="BN524" s="1214"/>
      <c r="BO524" s="1214"/>
      <c r="BP524" s="1214"/>
      <c r="BQ524" s="1214"/>
      <c r="BR524" s="1214"/>
      <c r="BS524" s="1214"/>
      <c r="BT524" s="1214"/>
      <c r="BU524" s="1214"/>
      <c r="BV524" s="1214"/>
      <c r="BW524" s="1214"/>
      <c r="BX524" s="1214"/>
      <c r="BY524" s="1214"/>
      <c r="BZ524" s="1214"/>
      <c r="CA524" s="1214"/>
      <c r="CB524" s="1214"/>
      <c r="CC524" s="1214"/>
      <c r="CD524" s="1214"/>
      <c r="CE524" s="1214"/>
      <c r="CF524" s="1214"/>
      <c r="CG524" s="1214"/>
      <c r="CH524" s="1214"/>
      <c r="CI524" s="1214"/>
      <c r="CJ524" s="1214"/>
      <c r="CK524" s="1214"/>
      <c r="CL524" s="1214"/>
      <c r="CM524" s="1214"/>
      <c r="CN524" s="1214"/>
      <c r="CO524" s="1214"/>
      <c r="CP524" s="1214"/>
      <c r="CQ524" s="1214"/>
      <c r="CR524" s="1214"/>
      <c r="CS524" s="1214"/>
      <c r="CT524" s="1214"/>
      <c r="CU524" s="1214"/>
      <c r="CV524" s="246"/>
      <c r="CW524" s="1193"/>
      <c r="CX524" s="1194"/>
      <c r="CY524" s="1194"/>
      <c r="CZ524" s="1194"/>
      <c r="DA524" s="1194"/>
      <c r="DB524" s="1194"/>
      <c r="DC524" s="1194"/>
      <c r="DD524" s="1194"/>
      <c r="DE524" s="1194"/>
      <c r="DF524" s="1194"/>
      <c r="DG524" s="1194"/>
      <c r="DH524" s="1194"/>
      <c r="DI524" s="1194"/>
      <c r="DJ524" s="1194"/>
      <c r="DK524" s="1194"/>
      <c r="DL524" s="1194"/>
      <c r="DM524" s="1194"/>
      <c r="DN524" s="1194"/>
      <c r="DO524" s="1194"/>
      <c r="DP524" s="1194"/>
      <c r="DQ524" s="1194"/>
      <c r="DR524" s="1194"/>
      <c r="DS524" s="1194"/>
      <c r="DT524" s="1194"/>
      <c r="DU524" s="1194"/>
      <c r="DV524" s="1194"/>
      <c r="DW524" s="1194"/>
      <c r="DX524" s="1194"/>
      <c r="DY524" s="1194"/>
      <c r="DZ524" s="1194"/>
      <c r="EA524" s="1194"/>
      <c r="EB524" s="1194"/>
      <c r="EC524" s="1194"/>
      <c r="ED524" s="1194"/>
      <c r="EE524" s="1194"/>
      <c r="EF524" s="1194"/>
      <c r="EG524" s="1194"/>
      <c r="EH524" s="1194"/>
      <c r="EI524" s="1194"/>
      <c r="EJ524" s="1194"/>
      <c r="EK524" s="1194"/>
      <c r="EL524" s="1194"/>
      <c r="EM524" s="1194"/>
      <c r="EN524" s="1194"/>
      <c r="EO524" s="1194"/>
      <c r="EP524" s="1194"/>
      <c r="EQ524" s="1194"/>
      <c r="ER524" s="1194"/>
      <c r="ES524" s="1194"/>
      <c r="ET524" s="1194"/>
      <c r="EU524" s="1214"/>
      <c r="EV524" s="1214"/>
      <c r="EW524" s="1214"/>
      <c r="EX524" s="1214"/>
      <c r="EY524" s="1214"/>
      <c r="EZ524" s="1214"/>
      <c r="FA524" s="1214"/>
      <c r="FB524" s="1214"/>
      <c r="FC524" s="1214"/>
      <c r="FD524" s="1214"/>
      <c r="FE524" s="1214"/>
      <c r="FF524" s="1214"/>
      <c r="FG524" s="1214"/>
      <c r="FH524" s="1214"/>
      <c r="FI524" s="1214"/>
      <c r="FJ524" s="1214"/>
      <c r="FK524" s="1214"/>
      <c r="FL524" s="1214"/>
      <c r="FM524" s="1214"/>
      <c r="FN524" s="1214"/>
      <c r="FO524" s="1214"/>
      <c r="FP524" s="1214"/>
      <c r="FQ524" s="1214"/>
      <c r="FR524" s="1214"/>
      <c r="FS524" s="1214"/>
      <c r="FT524" s="1214"/>
      <c r="FU524" s="1214"/>
      <c r="FV524" s="1214"/>
      <c r="FW524" s="1214"/>
      <c r="FX524" s="1214"/>
      <c r="FY524" s="1214"/>
      <c r="FZ524" s="1214"/>
      <c r="GA524" s="1214"/>
      <c r="GB524" s="1214"/>
      <c r="GC524" s="1214"/>
      <c r="GD524" s="1214"/>
      <c r="GE524" s="1214"/>
      <c r="GF524" s="1214"/>
      <c r="GG524" s="1214"/>
      <c r="GH524" s="1214"/>
      <c r="GI524" s="1214"/>
      <c r="GJ524" s="1214"/>
      <c r="GK524" s="1214"/>
      <c r="GL524" s="1214"/>
      <c r="GM524" s="1214"/>
      <c r="GN524" s="1214"/>
      <c r="GO524" s="1214"/>
      <c r="GP524" s="1214"/>
      <c r="GQ524" s="1214"/>
      <c r="GR524" s="6"/>
    </row>
    <row r="525" spans="1:200" ht="7.35" customHeight="1" x14ac:dyDescent="0.2">
      <c r="A525" s="1195"/>
      <c r="B525" s="1196"/>
      <c r="C525" s="1196"/>
      <c r="D525" s="1196"/>
      <c r="E525" s="1196"/>
      <c r="F525" s="1196"/>
      <c r="G525" s="1196"/>
      <c r="H525" s="1196"/>
      <c r="I525" s="1196"/>
      <c r="J525" s="1196"/>
      <c r="K525" s="1196"/>
      <c r="L525" s="1196"/>
      <c r="M525" s="1196"/>
      <c r="N525" s="1196"/>
      <c r="O525" s="1196"/>
      <c r="P525" s="1196"/>
      <c r="Q525" s="1196"/>
      <c r="R525" s="1196"/>
      <c r="S525" s="1196"/>
      <c r="T525" s="1196"/>
      <c r="U525" s="1196"/>
      <c r="V525" s="1196"/>
      <c r="W525" s="1196"/>
      <c r="X525" s="1196"/>
      <c r="Y525" s="1196"/>
      <c r="Z525" s="1196"/>
      <c r="AA525" s="1196"/>
      <c r="AB525" s="1196"/>
      <c r="AC525" s="1196"/>
      <c r="AD525" s="1196"/>
      <c r="AE525" s="1196"/>
      <c r="AF525" s="1196"/>
      <c r="AG525" s="1196"/>
      <c r="AH525" s="1196"/>
      <c r="AI525" s="1196"/>
      <c r="AJ525" s="1196"/>
      <c r="AK525" s="1196"/>
      <c r="AL525" s="1196"/>
      <c r="AM525" s="1196"/>
      <c r="AN525" s="1196"/>
      <c r="AO525" s="1196"/>
      <c r="AP525" s="1196"/>
      <c r="AQ525" s="1196"/>
      <c r="AR525" s="1196"/>
      <c r="AS525" s="1196"/>
      <c r="AT525" s="1196"/>
      <c r="AU525" s="1196"/>
      <c r="AV525" s="1196"/>
      <c r="AW525" s="1196"/>
      <c r="AX525" s="1196"/>
      <c r="AY525" s="1215"/>
      <c r="AZ525" s="1215"/>
      <c r="BA525" s="1215"/>
      <c r="BB525" s="1215"/>
      <c r="BC525" s="1215"/>
      <c r="BD525" s="1215"/>
      <c r="BE525" s="1215"/>
      <c r="BF525" s="1215"/>
      <c r="BG525" s="1215"/>
      <c r="BH525" s="1215"/>
      <c r="BI525" s="1215"/>
      <c r="BJ525" s="1215"/>
      <c r="BK525" s="1215"/>
      <c r="BL525" s="1215"/>
      <c r="BM525" s="1215"/>
      <c r="BN525" s="1215"/>
      <c r="BO525" s="1215"/>
      <c r="BP525" s="1215"/>
      <c r="BQ525" s="1215"/>
      <c r="BR525" s="1215"/>
      <c r="BS525" s="1215"/>
      <c r="BT525" s="1215"/>
      <c r="BU525" s="1215"/>
      <c r="BV525" s="1215"/>
      <c r="BW525" s="1215"/>
      <c r="BX525" s="1215"/>
      <c r="BY525" s="1215"/>
      <c r="BZ525" s="1215"/>
      <c r="CA525" s="1215"/>
      <c r="CB525" s="1215"/>
      <c r="CC525" s="1215"/>
      <c r="CD525" s="1215"/>
      <c r="CE525" s="1215"/>
      <c r="CF525" s="1215"/>
      <c r="CG525" s="1215"/>
      <c r="CH525" s="1215"/>
      <c r="CI525" s="1215"/>
      <c r="CJ525" s="1215"/>
      <c r="CK525" s="1215"/>
      <c r="CL525" s="1215"/>
      <c r="CM525" s="1215"/>
      <c r="CN525" s="1215"/>
      <c r="CO525" s="1215"/>
      <c r="CP525" s="1215"/>
      <c r="CQ525" s="1215"/>
      <c r="CR525" s="1215"/>
      <c r="CS525" s="1215"/>
      <c r="CT525" s="1215"/>
      <c r="CU525" s="1215"/>
      <c r="CV525" s="246"/>
      <c r="CW525" s="1195"/>
      <c r="CX525" s="1196"/>
      <c r="CY525" s="1196"/>
      <c r="CZ525" s="1196"/>
      <c r="DA525" s="1196"/>
      <c r="DB525" s="1196"/>
      <c r="DC525" s="1196"/>
      <c r="DD525" s="1196"/>
      <c r="DE525" s="1196"/>
      <c r="DF525" s="1196"/>
      <c r="DG525" s="1196"/>
      <c r="DH525" s="1196"/>
      <c r="DI525" s="1196"/>
      <c r="DJ525" s="1196"/>
      <c r="DK525" s="1196"/>
      <c r="DL525" s="1196"/>
      <c r="DM525" s="1196"/>
      <c r="DN525" s="1196"/>
      <c r="DO525" s="1196"/>
      <c r="DP525" s="1196"/>
      <c r="DQ525" s="1196"/>
      <c r="DR525" s="1196"/>
      <c r="DS525" s="1196"/>
      <c r="DT525" s="1196"/>
      <c r="DU525" s="1196"/>
      <c r="DV525" s="1196"/>
      <c r="DW525" s="1196"/>
      <c r="DX525" s="1196"/>
      <c r="DY525" s="1196"/>
      <c r="DZ525" s="1196"/>
      <c r="EA525" s="1196"/>
      <c r="EB525" s="1196"/>
      <c r="EC525" s="1196"/>
      <c r="ED525" s="1196"/>
      <c r="EE525" s="1196"/>
      <c r="EF525" s="1196"/>
      <c r="EG525" s="1196"/>
      <c r="EH525" s="1196"/>
      <c r="EI525" s="1196"/>
      <c r="EJ525" s="1196"/>
      <c r="EK525" s="1196"/>
      <c r="EL525" s="1196"/>
      <c r="EM525" s="1196"/>
      <c r="EN525" s="1196"/>
      <c r="EO525" s="1196"/>
      <c r="EP525" s="1196"/>
      <c r="EQ525" s="1196"/>
      <c r="ER525" s="1196"/>
      <c r="ES525" s="1196"/>
      <c r="ET525" s="1196"/>
      <c r="EU525" s="1215"/>
      <c r="EV525" s="1215"/>
      <c r="EW525" s="1215"/>
      <c r="EX525" s="1215"/>
      <c r="EY525" s="1215"/>
      <c r="EZ525" s="1215"/>
      <c r="FA525" s="1215"/>
      <c r="FB525" s="1215"/>
      <c r="FC525" s="1215"/>
      <c r="FD525" s="1215"/>
      <c r="FE525" s="1215"/>
      <c r="FF525" s="1215"/>
      <c r="FG525" s="1215"/>
      <c r="FH525" s="1215"/>
      <c r="FI525" s="1215"/>
      <c r="FJ525" s="1215"/>
      <c r="FK525" s="1215"/>
      <c r="FL525" s="1215"/>
      <c r="FM525" s="1215"/>
      <c r="FN525" s="1215"/>
      <c r="FO525" s="1215"/>
      <c r="FP525" s="1215"/>
      <c r="FQ525" s="1215"/>
      <c r="FR525" s="1215"/>
      <c r="FS525" s="1215"/>
      <c r="FT525" s="1215"/>
      <c r="FU525" s="1215"/>
      <c r="FV525" s="1215"/>
      <c r="FW525" s="1215"/>
      <c r="FX525" s="1215"/>
      <c r="FY525" s="1215"/>
      <c r="FZ525" s="1215"/>
      <c r="GA525" s="1215"/>
      <c r="GB525" s="1215"/>
      <c r="GC525" s="1215"/>
      <c r="GD525" s="1215"/>
      <c r="GE525" s="1215"/>
      <c r="GF525" s="1215"/>
      <c r="GG525" s="1215"/>
      <c r="GH525" s="1215"/>
      <c r="GI525" s="1215"/>
      <c r="GJ525" s="1215"/>
      <c r="GK525" s="1215"/>
      <c r="GL525" s="1215"/>
      <c r="GM525" s="1215"/>
      <c r="GN525" s="1215"/>
      <c r="GO525" s="1215"/>
      <c r="GP525" s="1215"/>
      <c r="GQ525" s="1215"/>
      <c r="GR525" s="6"/>
    </row>
    <row r="526" spans="1:200" s="6" customFormat="1" ht="7.35" customHeight="1" x14ac:dyDescent="0.25">
      <c r="A526" s="212"/>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61"/>
      <c r="AG526" s="161"/>
      <c r="AH526" s="161"/>
      <c r="AI526" s="161"/>
      <c r="AJ526" s="161"/>
      <c r="AK526" s="161"/>
      <c r="AL526" s="161"/>
      <c r="AM526" s="161"/>
      <c r="AN526" s="161"/>
      <c r="AO526" s="161"/>
      <c r="AP526" s="161"/>
      <c r="AQ526" s="161"/>
      <c r="AR526" s="15"/>
      <c r="AS526" s="15"/>
      <c r="AT526" s="15"/>
      <c r="AU526" s="15"/>
      <c r="AV526" s="15"/>
      <c r="AW526" s="15"/>
      <c r="AX526" s="15"/>
      <c r="AY526" s="15"/>
      <c r="AZ526" s="15"/>
      <c r="BA526" s="15"/>
      <c r="BB526" s="15"/>
      <c r="BC526" s="15"/>
      <c r="BD526" s="15"/>
      <c r="BE526" s="15"/>
      <c r="BF526" s="15"/>
      <c r="BG526" s="15"/>
      <c r="BH526" s="15"/>
      <c r="BI526" s="15"/>
      <c r="BJ526" s="15"/>
      <c r="BK526" s="15"/>
      <c r="BL526" s="15"/>
      <c r="BM526" s="15"/>
      <c r="BN526" s="15"/>
      <c r="BO526" s="15"/>
      <c r="BP526" s="15"/>
      <c r="BQ526" s="15"/>
      <c r="BR526" s="15"/>
      <c r="BS526" s="15"/>
      <c r="BT526" s="15"/>
      <c r="BU526" s="15"/>
      <c r="BV526" s="15"/>
      <c r="BW526" s="15"/>
      <c r="BX526" s="15"/>
      <c r="BY526" s="15"/>
      <c r="BZ526" s="15"/>
      <c r="CA526" s="15"/>
      <c r="CB526" s="15"/>
      <c r="CC526" s="161"/>
      <c r="CD526" s="161"/>
      <c r="CE526" s="161"/>
      <c r="CF526" s="161"/>
      <c r="CG526" s="161"/>
      <c r="CH526" s="161"/>
      <c r="CI526" s="161"/>
      <c r="CJ526" s="161"/>
      <c r="CK526" s="161"/>
      <c r="CL526" s="161"/>
      <c r="CM526" s="161"/>
      <c r="CN526" s="161"/>
      <c r="CO526" s="15"/>
      <c r="CP526" s="15"/>
      <c r="CQ526" s="15"/>
      <c r="CR526" s="15"/>
      <c r="CS526" s="15"/>
      <c r="CT526" s="15"/>
      <c r="CU526" s="213"/>
      <c r="CV526" s="208"/>
      <c r="CW526" s="212"/>
      <c r="CX526" s="15"/>
      <c r="CY526" s="15"/>
      <c r="CZ526" s="15"/>
      <c r="DA526" s="15"/>
      <c r="DB526" s="15"/>
      <c r="DC526" s="15"/>
      <c r="DD526" s="15"/>
      <c r="DE526" s="15"/>
      <c r="DF526" s="15"/>
      <c r="DG526" s="15"/>
      <c r="DH526" s="15"/>
      <c r="DI526" s="15"/>
      <c r="DJ526" s="15"/>
      <c r="DK526" s="15"/>
      <c r="DL526" s="15"/>
      <c r="DM526" s="15"/>
      <c r="DN526" s="15"/>
      <c r="DO526" s="15"/>
      <c r="DP526" s="15"/>
      <c r="DQ526" s="15"/>
      <c r="DR526" s="15"/>
      <c r="DS526" s="15"/>
      <c r="DT526" s="15"/>
      <c r="DU526" s="15"/>
      <c r="DV526" s="15"/>
      <c r="DW526" s="15"/>
      <c r="DX526" s="15"/>
      <c r="DY526" s="15"/>
      <c r="DZ526" s="15"/>
      <c r="EA526" s="15"/>
      <c r="EB526" s="161"/>
      <c r="EC526" s="161"/>
      <c r="ED526" s="161"/>
      <c r="EE526" s="161"/>
      <c r="EF526" s="161"/>
      <c r="EG526" s="161"/>
      <c r="EH526" s="161"/>
      <c r="EI526" s="161"/>
      <c r="EJ526" s="161"/>
      <c r="EK526" s="161"/>
      <c r="EL526" s="161"/>
      <c r="EM526" s="161"/>
      <c r="EN526" s="15"/>
      <c r="EO526" s="15"/>
      <c r="EP526" s="15"/>
      <c r="EQ526" s="15"/>
      <c r="ER526" s="15"/>
      <c r="ES526" s="15"/>
      <c r="ET526" s="15"/>
      <c r="EU526" s="15"/>
      <c r="EV526" s="15"/>
      <c r="EW526" s="15"/>
      <c r="EX526" s="15"/>
      <c r="EY526" s="15"/>
      <c r="EZ526" s="15"/>
      <c r="FA526" s="15"/>
      <c r="FB526" s="15"/>
      <c r="FC526" s="15"/>
      <c r="FD526" s="15"/>
      <c r="FE526" s="15"/>
      <c r="FF526" s="15"/>
      <c r="FG526" s="15"/>
      <c r="FH526" s="15"/>
      <c r="FI526" s="15"/>
      <c r="FJ526" s="15"/>
      <c r="FK526" s="15"/>
      <c r="FL526" s="15"/>
      <c r="FM526" s="15"/>
      <c r="FN526" s="15"/>
      <c r="FO526" s="15"/>
      <c r="FP526" s="15"/>
      <c r="FQ526" s="15"/>
      <c r="FR526" s="15"/>
      <c r="FS526" s="15"/>
      <c r="FT526" s="15"/>
      <c r="FU526" s="15"/>
      <c r="FV526" s="15"/>
      <c r="FW526" s="15"/>
      <c r="FX526" s="15"/>
      <c r="FY526" s="161"/>
      <c r="FZ526" s="161"/>
      <c r="GA526" s="161"/>
      <c r="GB526" s="161"/>
      <c r="GC526" s="161"/>
      <c r="GD526" s="161"/>
      <c r="GE526" s="161"/>
      <c r="GF526" s="161"/>
      <c r="GG526" s="161"/>
      <c r="GH526" s="161"/>
      <c r="GI526" s="161"/>
      <c r="GJ526" s="161"/>
      <c r="GK526" s="15"/>
      <c r="GL526" s="15"/>
      <c r="GM526" s="15"/>
      <c r="GN526" s="15"/>
      <c r="GO526" s="15"/>
      <c r="GP526" s="15"/>
      <c r="GQ526" s="213"/>
    </row>
    <row r="527" spans="1:200" ht="6.75" customHeight="1" thickBot="1" x14ac:dyDescent="0.3">
      <c r="A527" s="212"/>
      <c r="B527" s="1183" t="str">
        <f>IF('FRONT PAGE'!$A$1="www.fly-logics.com","MANUFACTURER &amp; MODEL",0)</f>
        <v>MANUFACTURER &amp; MODEL</v>
      </c>
      <c r="C527" s="1184"/>
      <c r="D527" s="1184"/>
      <c r="E527" s="1184"/>
      <c r="F527" s="1184"/>
      <c r="G527" s="1184"/>
      <c r="H527" s="1184"/>
      <c r="I527" s="1184"/>
      <c r="J527" s="1184"/>
      <c r="K527" s="1184"/>
      <c r="L527" s="1197"/>
      <c r="M527" s="1197"/>
      <c r="N527" s="1197"/>
      <c r="O527" s="1197"/>
      <c r="P527" s="1197"/>
      <c r="Q527" s="1197"/>
      <c r="R527" s="1197"/>
      <c r="S527" s="1197"/>
      <c r="T527" s="1197"/>
      <c r="U527" s="1197"/>
      <c r="V527" s="1197"/>
      <c r="W527" s="1197"/>
      <c r="X527" s="1197"/>
      <c r="Y527" s="1197"/>
      <c r="Z527" s="1197"/>
      <c r="AA527" s="1197"/>
      <c r="AB527" s="1197"/>
      <c r="AC527" s="1197"/>
      <c r="AD527" s="1197"/>
      <c r="AE527" s="1198"/>
      <c r="AF527" s="1163" t="str">
        <f>IF('FRONT PAGE'!$A$1="www.fly-logics.com","PIC",0)</f>
        <v>PIC</v>
      </c>
      <c r="AG527" s="1164"/>
      <c r="AH527" s="1164"/>
      <c r="AI527" s="1165"/>
      <c r="AJ527" s="1163" t="str">
        <f>IF('FRONT PAGE'!$A$1="www.fly-logics.com","SIC",0)</f>
        <v>SIC</v>
      </c>
      <c r="AK527" s="1164"/>
      <c r="AL527" s="1164"/>
      <c r="AM527" s="1165"/>
      <c r="AN527" s="1163" t="str">
        <f>IF('FRONT PAGE'!$A$1="www.fly-logics.com","INSTR.",0)</f>
        <v>INSTR.</v>
      </c>
      <c r="AO527" s="1164"/>
      <c r="AP527" s="1164"/>
      <c r="AQ527" s="1165"/>
      <c r="AR527" s="1166" t="str">
        <f>IF('FRONT PAGE'!$A$1="www.fly-logics.com","Landings",0)</f>
        <v>Landings</v>
      </c>
      <c r="AS527" s="1167"/>
      <c r="AT527" s="1167"/>
      <c r="AU527" s="1167"/>
      <c r="AV527" s="1167"/>
      <c r="AW527" s="1168"/>
      <c r="AX527" s="643"/>
      <c r="AY527" s="1183" t="str">
        <f>IF('FRONT PAGE'!$A$1="www.fly-logics.com","MANUFACTURER &amp; MODEL",0)</f>
        <v>MANUFACTURER &amp; MODEL</v>
      </c>
      <c r="AZ527" s="1184"/>
      <c r="BA527" s="1184"/>
      <c r="BB527" s="1184"/>
      <c r="BC527" s="1184"/>
      <c r="BD527" s="1184"/>
      <c r="BE527" s="1184"/>
      <c r="BF527" s="1184"/>
      <c r="BG527" s="1184"/>
      <c r="BH527" s="1184"/>
      <c r="BI527" s="1197"/>
      <c r="BJ527" s="1197"/>
      <c r="BK527" s="1197"/>
      <c r="BL527" s="1197"/>
      <c r="BM527" s="1197"/>
      <c r="BN527" s="1197"/>
      <c r="BO527" s="1197"/>
      <c r="BP527" s="1197"/>
      <c r="BQ527" s="1197"/>
      <c r="BR527" s="1197"/>
      <c r="BS527" s="1197"/>
      <c r="BT527" s="1197"/>
      <c r="BU527" s="1197"/>
      <c r="BV527" s="1197"/>
      <c r="BW527" s="1197"/>
      <c r="BX527" s="1197"/>
      <c r="BY527" s="1197"/>
      <c r="BZ527" s="1197"/>
      <c r="CA527" s="1197"/>
      <c r="CB527" s="1198"/>
      <c r="CC527" s="1163" t="str">
        <f>IF('FRONT PAGE'!$A$1="www.fly-logics.com","PIC",0)</f>
        <v>PIC</v>
      </c>
      <c r="CD527" s="1164"/>
      <c r="CE527" s="1164"/>
      <c r="CF527" s="1165"/>
      <c r="CG527" s="1163" t="str">
        <f>IF('FRONT PAGE'!$A$1="www.fly-logics.com","SIC",0)</f>
        <v>SIC</v>
      </c>
      <c r="CH527" s="1164"/>
      <c r="CI527" s="1164"/>
      <c r="CJ527" s="1165"/>
      <c r="CK527" s="1163" t="str">
        <f>IF('FRONT PAGE'!$A$1="www.fly-logics.com","INSTR.",0)</f>
        <v>INSTR.</v>
      </c>
      <c r="CL527" s="1164"/>
      <c r="CM527" s="1164"/>
      <c r="CN527" s="1165"/>
      <c r="CO527" s="1166" t="str">
        <f>IF('FRONT PAGE'!$A$1="www.fly-logics.com","Landings",0)</f>
        <v>Landings</v>
      </c>
      <c r="CP527" s="1167"/>
      <c r="CQ527" s="1167"/>
      <c r="CR527" s="1167"/>
      <c r="CS527" s="1167"/>
      <c r="CT527" s="1168"/>
      <c r="CU527" s="643"/>
      <c r="CV527" s="247"/>
      <c r="CW527" s="212"/>
      <c r="CX527" s="1183" t="str">
        <f>IF('FRONT PAGE'!$A$1="www.fly-logics.com","MANUFACTURER &amp; MODEL",0)</f>
        <v>MANUFACTURER &amp; MODEL</v>
      </c>
      <c r="CY527" s="1184"/>
      <c r="CZ527" s="1184"/>
      <c r="DA527" s="1184"/>
      <c r="DB527" s="1184"/>
      <c r="DC527" s="1184"/>
      <c r="DD527" s="1184"/>
      <c r="DE527" s="1184"/>
      <c r="DF527" s="1184"/>
      <c r="DG527" s="1184"/>
      <c r="DH527" s="1197"/>
      <c r="DI527" s="1197"/>
      <c r="DJ527" s="1197"/>
      <c r="DK527" s="1197"/>
      <c r="DL527" s="1197"/>
      <c r="DM527" s="1197"/>
      <c r="DN527" s="1197"/>
      <c r="DO527" s="1197"/>
      <c r="DP527" s="1197"/>
      <c r="DQ527" s="1197"/>
      <c r="DR527" s="1197"/>
      <c r="DS527" s="1197"/>
      <c r="DT527" s="1197"/>
      <c r="DU527" s="1197"/>
      <c r="DV527" s="1197"/>
      <c r="DW527" s="1197"/>
      <c r="DX527" s="1197"/>
      <c r="DY527" s="1197"/>
      <c r="DZ527" s="1197"/>
      <c r="EA527" s="1198"/>
      <c r="EB527" s="1163" t="str">
        <f>IF('FRONT PAGE'!$A$1="www.fly-logics.com","PIC",0)</f>
        <v>PIC</v>
      </c>
      <c r="EC527" s="1164"/>
      <c r="ED527" s="1164"/>
      <c r="EE527" s="1165"/>
      <c r="EF527" s="1163" t="str">
        <f>IF('FRONT PAGE'!$A$1="www.fly-logics.com","SIC",0)</f>
        <v>SIC</v>
      </c>
      <c r="EG527" s="1164"/>
      <c r="EH527" s="1164"/>
      <c r="EI527" s="1165"/>
      <c r="EJ527" s="1163" t="str">
        <f>IF('FRONT PAGE'!$A$1="www.fly-logics.com","INSTR.",0)</f>
        <v>INSTR.</v>
      </c>
      <c r="EK527" s="1164"/>
      <c r="EL527" s="1164"/>
      <c r="EM527" s="1165"/>
      <c r="EN527" s="1166" t="str">
        <f>IF('FRONT PAGE'!$A$1="www.fly-logics.com","Landings",0)</f>
        <v>Landings</v>
      </c>
      <c r="EO527" s="1167"/>
      <c r="EP527" s="1167"/>
      <c r="EQ527" s="1167"/>
      <c r="ER527" s="1167"/>
      <c r="ES527" s="1168"/>
      <c r="ET527" s="643"/>
      <c r="EU527" s="1183" t="str">
        <f>IF('FRONT PAGE'!$A$1="www.fly-logics.com","MANUFACTURER &amp; MODEL",0)</f>
        <v>MANUFACTURER &amp; MODEL</v>
      </c>
      <c r="EV527" s="1184"/>
      <c r="EW527" s="1184"/>
      <c r="EX527" s="1184"/>
      <c r="EY527" s="1184"/>
      <c r="EZ527" s="1184"/>
      <c r="FA527" s="1184"/>
      <c r="FB527" s="1184"/>
      <c r="FC527" s="1184"/>
      <c r="FD527" s="1184"/>
      <c r="FE527" s="1197"/>
      <c r="FF527" s="1197"/>
      <c r="FG527" s="1197"/>
      <c r="FH527" s="1197"/>
      <c r="FI527" s="1197"/>
      <c r="FJ527" s="1197"/>
      <c r="FK527" s="1197"/>
      <c r="FL527" s="1197"/>
      <c r="FM527" s="1197"/>
      <c r="FN527" s="1197"/>
      <c r="FO527" s="1197"/>
      <c r="FP527" s="1197"/>
      <c r="FQ527" s="1197"/>
      <c r="FR527" s="1197"/>
      <c r="FS527" s="1197"/>
      <c r="FT527" s="1197"/>
      <c r="FU527" s="1197"/>
      <c r="FV527" s="1197"/>
      <c r="FW527" s="1197"/>
      <c r="FX527" s="1198"/>
      <c r="FY527" s="1163" t="str">
        <f>IF('FRONT PAGE'!$A$1="www.fly-logics.com","PIC",0)</f>
        <v>PIC</v>
      </c>
      <c r="FZ527" s="1164"/>
      <c r="GA527" s="1164"/>
      <c r="GB527" s="1165"/>
      <c r="GC527" s="1163" t="str">
        <f>IF('FRONT PAGE'!$A$1="www.fly-logics.com","SIC",0)</f>
        <v>SIC</v>
      </c>
      <c r="GD527" s="1164"/>
      <c r="GE527" s="1164"/>
      <c r="GF527" s="1165"/>
      <c r="GG527" s="1163" t="str">
        <f>IF('FRONT PAGE'!$A$1="www.fly-logics.com","INSTR.",0)</f>
        <v>INSTR.</v>
      </c>
      <c r="GH527" s="1164"/>
      <c r="GI527" s="1164"/>
      <c r="GJ527" s="1165"/>
      <c r="GK527" s="1166" t="str">
        <f>IF('FRONT PAGE'!$A$1="www.fly-logics.com","Landings",0)</f>
        <v>Landings</v>
      </c>
      <c r="GL527" s="1167"/>
      <c r="GM527" s="1167"/>
      <c r="GN527" s="1167"/>
      <c r="GO527" s="1167"/>
      <c r="GP527" s="1168"/>
      <c r="GQ527" s="643"/>
      <c r="GR527" s="6"/>
    </row>
    <row r="528" spans="1:200" ht="8.85" customHeight="1" x14ac:dyDescent="0.25">
      <c r="A528" s="212"/>
      <c r="B528" s="1185"/>
      <c r="C528" s="1186"/>
      <c r="D528" s="1186"/>
      <c r="E528" s="1186"/>
      <c r="F528" s="1186"/>
      <c r="G528" s="1186"/>
      <c r="H528" s="1186"/>
      <c r="I528" s="1186"/>
      <c r="J528" s="1186"/>
      <c r="K528" s="1186"/>
      <c r="L528" s="1119"/>
      <c r="M528" s="1120"/>
      <c r="N528" s="1120"/>
      <c r="O528" s="1120"/>
      <c r="P528" s="1120"/>
      <c r="Q528" s="1120"/>
      <c r="R528" s="1120"/>
      <c r="S528" s="1120"/>
      <c r="T528" s="1120"/>
      <c r="U528" s="1120"/>
      <c r="V528" s="1120"/>
      <c r="W528" s="1120"/>
      <c r="X528" s="1120"/>
      <c r="Y528" s="1120"/>
      <c r="Z528" s="1120"/>
      <c r="AA528" s="1120"/>
      <c r="AB528" s="1120"/>
      <c r="AC528" s="1120"/>
      <c r="AD528" s="1121"/>
      <c r="AE528" s="1199"/>
      <c r="AF528" s="1169"/>
      <c r="AG528" s="1170"/>
      <c r="AH528" s="1170"/>
      <c r="AI528" s="1171"/>
      <c r="AJ528" s="1169"/>
      <c r="AK528" s="1170"/>
      <c r="AL528" s="1170"/>
      <c r="AM528" s="1171"/>
      <c r="AN528" s="1169"/>
      <c r="AO528" s="1170"/>
      <c r="AP528" s="1170"/>
      <c r="AQ528" s="1171"/>
      <c r="AR528" s="1172"/>
      <c r="AS528" s="1173"/>
      <c r="AT528" s="1173"/>
      <c r="AU528" s="1173"/>
      <c r="AV528" s="1173"/>
      <c r="AW528" s="1174"/>
      <c r="AX528" s="643"/>
      <c r="AY528" s="1185"/>
      <c r="AZ528" s="1186"/>
      <c r="BA528" s="1186"/>
      <c r="BB528" s="1186"/>
      <c r="BC528" s="1186"/>
      <c r="BD528" s="1186"/>
      <c r="BE528" s="1186"/>
      <c r="BF528" s="1186"/>
      <c r="BG528" s="1186"/>
      <c r="BH528" s="1186"/>
      <c r="BI528" s="1119"/>
      <c r="BJ528" s="1120"/>
      <c r="BK528" s="1120"/>
      <c r="BL528" s="1120"/>
      <c r="BM528" s="1120"/>
      <c r="BN528" s="1120"/>
      <c r="BO528" s="1120"/>
      <c r="BP528" s="1120"/>
      <c r="BQ528" s="1120"/>
      <c r="BR528" s="1120"/>
      <c r="BS528" s="1120"/>
      <c r="BT528" s="1120"/>
      <c r="BU528" s="1120"/>
      <c r="BV528" s="1120"/>
      <c r="BW528" s="1120"/>
      <c r="BX528" s="1120"/>
      <c r="BY528" s="1120"/>
      <c r="BZ528" s="1120"/>
      <c r="CA528" s="1121"/>
      <c r="CB528" s="1199"/>
      <c r="CC528" s="1169"/>
      <c r="CD528" s="1170"/>
      <c r="CE528" s="1170"/>
      <c r="CF528" s="1171"/>
      <c r="CG528" s="1169"/>
      <c r="CH528" s="1170"/>
      <c r="CI528" s="1170"/>
      <c r="CJ528" s="1171"/>
      <c r="CK528" s="1169"/>
      <c r="CL528" s="1170"/>
      <c r="CM528" s="1170"/>
      <c r="CN528" s="1171"/>
      <c r="CO528" s="1172"/>
      <c r="CP528" s="1173"/>
      <c r="CQ528" s="1173"/>
      <c r="CR528" s="1173"/>
      <c r="CS528" s="1173"/>
      <c r="CT528" s="1174"/>
      <c r="CU528" s="643"/>
      <c r="CV528" s="247"/>
      <c r="CW528" s="212"/>
      <c r="CX528" s="1185"/>
      <c r="CY528" s="1186"/>
      <c r="CZ528" s="1186"/>
      <c r="DA528" s="1186"/>
      <c r="DB528" s="1186"/>
      <c r="DC528" s="1186"/>
      <c r="DD528" s="1186"/>
      <c r="DE528" s="1186"/>
      <c r="DF528" s="1186"/>
      <c r="DG528" s="1186"/>
      <c r="DH528" s="1119"/>
      <c r="DI528" s="1120"/>
      <c r="DJ528" s="1120"/>
      <c r="DK528" s="1120"/>
      <c r="DL528" s="1120"/>
      <c r="DM528" s="1120"/>
      <c r="DN528" s="1120"/>
      <c r="DO528" s="1120"/>
      <c r="DP528" s="1120"/>
      <c r="DQ528" s="1120"/>
      <c r="DR528" s="1120"/>
      <c r="DS528" s="1120"/>
      <c r="DT528" s="1120"/>
      <c r="DU528" s="1120"/>
      <c r="DV528" s="1120"/>
      <c r="DW528" s="1120"/>
      <c r="DX528" s="1120"/>
      <c r="DY528" s="1120"/>
      <c r="DZ528" s="1121"/>
      <c r="EA528" s="1199"/>
      <c r="EB528" s="1169"/>
      <c r="EC528" s="1170"/>
      <c r="ED528" s="1170"/>
      <c r="EE528" s="1171"/>
      <c r="EF528" s="1169"/>
      <c r="EG528" s="1170"/>
      <c r="EH528" s="1170"/>
      <c r="EI528" s="1171"/>
      <c r="EJ528" s="1169"/>
      <c r="EK528" s="1170"/>
      <c r="EL528" s="1170"/>
      <c r="EM528" s="1171"/>
      <c r="EN528" s="1172"/>
      <c r="EO528" s="1173"/>
      <c r="EP528" s="1173"/>
      <c r="EQ528" s="1173"/>
      <c r="ER528" s="1173"/>
      <c r="ES528" s="1174"/>
      <c r="ET528" s="643"/>
      <c r="EU528" s="1185"/>
      <c r="EV528" s="1186"/>
      <c r="EW528" s="1186"/>
      <c r="EX528" s="1186"/>
      <c r="EY528" s="1186"/>
      <c r="EZ528" s="1186"/>
      <c r="FA528" s="1186"/>
      <c r="FB528" s="1186"/>
      <c r="FC528" s="1186"/>
      <c r="FD528" s="1186"/>
      <c r="FE528" s="1119"/>
      <c r="FF528" s="1120"/>
      <c r="FG528" s="1120"/>
      <c r="FH528" s="1120"/>
      <c r="FI528" s="1120"/>
      <c r="FJ528" s="1120"/>
      <c r="FK528" s="1120"/>
      <c r="FL528" s="1120"/>
      <c r="FM528" s="1120"/>
      <c r="FN528" s="1120"/>
      <c r="FO528" s="1120"/>
      <c r="FP528" s="1120"/>
      <c r="FQ528" s="1120"/>
      <c r="FR528" s="1120"/>
      <c r="FS528" s="1120"/>
      <c r="FT528" s="1120"/>
      <c r="FU528" s="1120"/>
      <c r="FV528" s="1120"/>
      <c r="FW528" s="1121"/>
      <c r="FX528" s="1199"/>
      <c r="FY528" s="1169"/>
      <c r="FZ528" s="1170"/>
      <c r="GA528" s="1170"/>
      <c r="GB528" s="1171"/>
      <c r="GC528" s="1169"/>
      <c r="GD528" s="1170"/>
      <c r="GE528" s="1170"/>
      <c r="GF528" s="1171"/>
      <c r="GG528" s="1169"/>
      <c r="GH528" s="1170"/>
      <c r="GI528" s="1170"/>
      <c r="GJ528" s="1171"/>
      <c r="GK528" s="1172"/>
      <c r="GL528" s="1173"/>
      <c r="GM528" s="1173"/>
      <c r="GN528" s="1173"/>
      <c r="GO528" s="1173"/>
      <c r="GP528" s="1174"/>
      <c r="GQ528" s="643"/>
      <c r="GR528" s="6"/>
    </row>
    <row r="529" spans="1:200" ht="6.75" customHeight="1" thickBot="1" x14ac:dyDescent="0.3">
      <c r="A529" s="212"/>
      <c r="B529" s="1185"/>
      <c r="C529" s="1186"/>
      <c r="D529" s="1186"/>
      <c r="E529" s="1186"/>
      <c r="F529" s="1186"/>
      <c r="G529" s="1186"/>
      <c r="H529" s="1186"/>
      <c r="I529" s="1186"/>
      <c r="J529" s="1186"/>
      <c r="K529" s="1186"/>
      <c r="L529" s="1122"/>
      <c r="M529" s="1123"/>
      <c r="N529" s="1123"/>
      <c r="O529" s="1123"/>
      <c r="P529" s="1123"/>
      <c r="Q529" s="1123"/>
      <c r="R529" s="1123"/>
      <c r="S529" s="1123"/>
      <c r="T529" s="1123"/>
      <c r="U529" s="1123"/>
      <c r="V529" s="1123"/>
      <c r="W529" s="1123"/>
      <c r="X529" s="1123"/>
      <c r="Y529" s="1123"/>
      <c r="Z529" s="1123"/>
      <c r="AA529" s="1123"/>
      <c r="AB529" s="1123"/>
      <c r="AC529" s="1123"/>
      <c r="AD529" s="1124"/>
      <c r="AE529" s="1199"/>
      <c r="AF529" s="1169"/>
      <c r="AG529" s="1170"/>
      <c r="AH529" s="1170"/>
      <c r="AI529" s="1171"/>
      <c r="AJ529" s="1169"/>
      <c r="AK529" s="1170"/>
      <c r="AL529" s="1170"/>
      <c r="AM529" s="1171"/>
      <c r="AN529" s="1169"/>
      <c r="AO529" s="1170"/>
      <c r="AP529" s="1170"/>
      <c r="AQ529" s="1171"/>
      <c r="AR529" s="1166" t="str">
        <f>IF('FRONT PAGE'!$A$1="www.fly-logics.com","D",0)</f>
        <v>D</v>
      </c>
      <c r="AS529" s="1167"/>
      <c r="AT529" s="1175"/>
      <c r="AU529" s="1166" t="str">
        <f>IF('FRONT PAGE'!$A$1="www.fly-logics.com","N",0)</f>
        <v>N</v>
      </c>
      <c r="AV529" s="1167"/>
      <c r="AW529" s="1168"/>
      <c r="AX529" s="643"/>
      <c r="AY529" s="1185"/>
      <c r="AZ529" s="1186"/>
      <c r="BA529" s="1186"/>
      <c r="BB529" s="1186"/>
      <c r="BC529" s="1186"/>
      <c r="BD529" s="1186"/>
      <c r="BE529" s="1186"/>
      <c r="BF529" s="1186"/>
      <c r="BG529" s="1186"/>
      <c r="BH529" s="1186"/>
      <c r="BI529" s="1122"/>
      <c r="BJ529" s="1123"/>
      <c r="BK529" s="1123"/>
      <c r="BL529" s="1123"/>
      <c r="BM529" s="1123"/>
      <c r="BN529" s="1123"/>
      <c r="BO529" s="1123"/>
      <c r="BP529" s="1123"/>
      <c r="BQ529" s="1123"/>
      <c r="BR529" s="1123"/>
      <c r="BS529" s="1123"/>
      <c r="BT529" s="1123"/>
      <c r="BU529" s="1123"/>
      <c r="BV529" s="1123"/>
      <c r="BW529" s="1123"/>
      <c r="BX529" s="1123"/>
      <c r="BY529" s="1123"/>
      <c r="BZ529" s="1123"/>
      <c r="CA529" s="1124"/>
      <c r="CB529" s="1199"/>
      <c r="CC529" s="1169"/>
      <c r="CD529" s="1170"/>
      <c r="CE529" s="1170"/>
      <c r="CF529" s="1171"/>
      <c r="CG529" s="1169"/>
      <c r="CH529" s="1170"/>
      <c r="CI529" s="1170"/>
      <c r="CJ529" s="1171"/>
      <c r="CK529" s="1169"/>
      <c r="CL529" s="1170"/>
      <c r="CM529" s="1170"/>
      <c r="CN529" s="1171"/>
      <c r="CO529" s="1166" t="str">
        <f>IF('FRONT PAGE'!$A$1="www.fly-logics.com","D",0)</f>
        <v>D</v>
      </c>
      <c r="CP529" s="1167"/>
      <c r="CQ529" s="1175"/>
      <c r="CR529" s="1166" t="str">
        <f>IF('FRONT PAGE'!$A$1="www.fly-logics.com","N",0)</f>
        <v>N</v>
      </c>
      <c r="CS529" s="1167"/>
      <c r="CT529" s="1168"/>
      <c r="CU529" s="643"/>
      <c r="CV529" s="247"/>
      <c r="CW529" s="212"/>
      <c r="CX529" s="1185"/>
      <c r="CY529" s="1186"/>
      <c r="CZ529" s="1186"/>
      <c r="DA529" s="1186"/>
      <c r="DB529" s="1186"/>
      <c r="DC529" s="1186"/>
      <c r="DD529" s="1186"/>
      <c r="DE529" s="1186"/>
      <c r="DF529" s="1186"/>
      <c r="DG529" s="1186"/>
      <c r="DH529" s="1122"/>
      <c r="DI529" s="1123"/>
      <c r="DJ529" s="1123"/>
      <c r="DK529" s="1123"/>
      <c r="DL529" s="1123"/>
      <c r="DM529" s="1123"/>
      <c r="DN529" s="1123"/>
      <c r="DO529" s="1123"/>
      <c r="DP529" s="1123"/>
      <c r="DQ529" s="1123"/>
      <c r="DR529" s="1123"/>
      <c r="DS529" s="1123"/>
      <c r="DT529" s="1123"/>
      <c r="DU529" s="1123"/>
      <c r="DV529" s="1123"/>
      <c r="DW529" s="1123"/>
      <c r="DX529" s="1123"/>
      <c r="DY529" s="1123"/>
      <c r="DZ529" s="1124"/>
      <c r="EA529" s="1199"/>
      <c r="EB529" s="1169"/>
      <c r="EC529" s="1170"/>
      <c r="ED529" s="1170"/>
      <c r="EE529" s="1171"/>
      <c r="EF529" s="1169"/>
      <c r="EG529" s="1170"/>
      <c r="EH529" s="1170"/>
      <c r="EI529" s="1171"/>
      <c r="EJ529" s="1169"/>
      <c r="EK529" s="1170"/>
      <c r="EL529" s="1170"/>
      <c r="EM529" s="1171"/>
      <c r="EN529" s="1166" t="str">
        <f>IF('FRONT PAGE'!$A$1="www.fly-logics.com","D",0)</f>
        <v>D</v>
      </c>
      <c r="EO529" s="1167"/>
      <c r="EP529" s="1175"/>
      <c r="EQ529" s="1166" t="str">
        <f>IF('FRONT PAGE'!$A$1="www.fly-logics.com","N",0)</f>
        <v>N</v>
      </c>
      <c r="ER529" s="1167"/>
      <c r="ES529" s="1168"/>
      <c r="ET529" s="643"/>
      <c r="EU529" s="1185"/>
      <c r="EV529" s="1186"/>
      <c r="EW529" s="1186"/>
      <c r="EX529" s="1186"/>
      <c r="EY529" s="1186"/>
      <c r="EZ529" s="1186"/>
      <c r="FA529" s="1186"/>
      <c r="FB529" s="1186"/>
      <c r="FC529" s="1186"/>
      <c r="FD529" s="1186"/>
      <c r="FE529" s="1122"/>
      <c r="FF529" s="1123"/>
      <c r="FG529" s="1123"/>
      <c r="FH529" s="1123"/>
      <c r="FI529" s="1123"/>
      <c r="FJ529" s="1123"/>
      <c r="FK529" s="1123"/>
      <c r="FL529" s="1123"/>
      <c r="FM529" s="1123"/>
      <c r="FN529" s="1123"/>
      <c r="FO529" s="1123"/>
      <c r="FP529" s="1123"/>
      <c r="FQ529" s="1123"/>
      <c r="FR529" s="1123"/>
      <c r="FS529" s="1123"/>
      <c r="FT529" s="1123"/>
      <c r="FU529" s="1123"/>
      <c r="FV529" s="1123"/>
      <c r="FW529" s="1124"/>
      <c r="FX529" s="1199"/>
      <c r="FY529" s="1169"/>
      <c r="FZ529" s="1170"/>
      <c r="GA529" s="1170"/>
      <c r="GB529" s="1171"/>
      <c r="GC529" s="1169"/>
      <c r="GD529" s="1170"/>
      <c r="GE529" s="1170"/>
      <c r="GF529" s="1171"/>
      <c r="GG529" s="1169"/>
      <c r="GH529" s="1170"/>
      <c r="GI529" s="1170"/>
      <c r="GJ529" s="1171"/>
      <c r="GK529" s="1166" t="str">
        <f>IF('FRONT PAGE'!$A$1="www.fly-logics.com","D",0)</f>
        <v>D</v>
      </c>
      <c r="GL529" s="1167"/>
      <c r="GM529" s="1175"/>
      <c r="GN529" s="1166" t="str">
        <f>IF('FRONT PAGE'!$A$1="www.fly-logics.com","N",0)</f>
        <v>N</v>
      </c>
      <c r="GO529" s="1167"/>
      <c r="GP529" s="1168"/>
      <c r="GQ529" s="643"/>
      <c r="GR529" s="6"/>
    </row>
    <row r="530" spans="1:200" ht="6.75" customHeight="1" thickBot="1" x14ac:dyDescent="0.3">
      <c r="A530" s="212"/>
      <c r="B530" s="1181"/>
      <c r="C530" s="1182"/>
      <c r="D530" s="1182"/>
      <c r="E530" s="1182"/>
      <c r="F530" s="1182"/>
      <c r="G530" s="1182"/>
      <c r="H530" s="1182"/>
      <c r="I530" s="1182"/>
      <c r="J530" s="1182"/>
      <c r="K530" s="1182"/>
      <c r="L530" s="1182"/>
      <c r="M530" s="1182"/>
      <c r="N530" s="1182"/>
      <c r="O530" s="1182"/>
      <c r="P530" s="1182"/>
      <c r="Q530" s="1182"/>
      <c r="R530" s="1182"/>
      <c r="S530" s="1182"/>
      <c r="T530" s="1182"/>
      <c r="U530" s="1182"/>
      <c r="V530" s="1182"/>
      <c r="W530" s="1182"/>
      <c r="X530" s="1182"/>
      <c r="Y530" s="1182"/>
      <c r="Z530" s="1182"/>
      <c r="AA530" s="1200"/>
      <c r="AB530" s="1200"/>
      <c r="AC530" s="1200"/>
      <c r="AD530" s="1200"/>
      <c r="AE530" s="1201"/>
      <c r="AF530" s="1169"/>
      <c r="AG530" s="1176"/>
      <c r="AH530" s="1176"/>
      <c r="AI530" s="1171"/>
      <c r="AJ530" s="1169"/>
      <c r="AK530" s="1176"/>
      <c r="AL530" s="1176"/>
      <c r="AM530" s="1171"/>
      <c r="AN530" s="1169"/>
      <c r="AO530" s="1176"/>
      <c r="AP530" s="1176"/>
      <c r="AQ530" s="1171"/>
      <c r="AR530" s="1177"/>
      <c r="AS530" s="1178"/>
      <c r="AT530" s="1179"/>
      <c r="AU530" s="1177"/>
      <c r="AV530" s="1178"/>
      <c r="AW530" s="1180"/>
      <c r="AX530" s="643"/>
      <c r="AY530" s="1181"/>
      <c r="AZ530" s="1182"/>
      <c r="BA530" s="1182"/>
      <c r="BB530" s="1182"/>
      <c r="BC530" s="1182"/>
      <c r="BD530" s="1182"/>
      <c r="BE530" s="1182"/>
      <c r="BF530" s="1182"/>
      <c r="BG530" s="1182"/>
      <c r="BH530" s="1182"/>
      <c r="BI530" s="1182"/>
      <c r="BJ530" s="1182"/>
      <c r="BK530" s="1182"/>
      <c r="BL530" s="1182"/>
      <c r="BM530" s="1182"/>
      <c r="BN530" s="1182"/>
      <c r="BO530" s="1182"/>
      <c r="BP530" s="1182"/>
      <c r="BQ530" s="1182"/>
      <c r="BR530" s="1182"/>
      <c r="BS530" s="1182"/>
      <c r="BT530" s="1182"/>
      <c r="BU530" s="1182"/>
      <c r="BV530" s="1182"/>
      <c r="BW530" s="1182"/>
      <c r="BX530" s="1200"/>
      <c r="BY530" s="1200"/>
      <c r="BZ530" s="1200"/>
      <c r="CA530" s="1200"/>
      <c r="CB530" s="1201"/>
      <c r="CC530" s="1169"/>
      <c r="CD530" s="1176"/>
      <c r="CE530" s="1176"/>
      <c r="CF530" s="1171"/>
      <c r="CG530" s="1169"/>
      <c r="CH530" s="1176"/>
      <c r="CI530" s="1176"/>
      <c r="CJ530" s="1171"/>
      <c r="CK530" s="1169"/>
      <c r="CL530" s="1176"/>
      <c r="CM530" s="1176"/>
      <c r="CN530" s="1171"/>
      <c r="CO530" s="1177"/>
      <c r="CP530" s="1178"/>
      <c r="CQ530" s="1179"/>
      <c r="CR530" s="1177"/>
      <c r="CS530" s="1178"/>
      <c r="CT530" s="1180"/>
      <c r="CU530" s="643"/>
      <c r="CV530" s="247"/>
      <c r="CW530" s="212"/>
      <c r="CX530" s="1181"/>
      <c r="CY530" s="1182"/>
      <c r="CZ530" s="1182"/>
      <c r="DA530" s="1182"/>
      <c r="DB530" s="1182"/>
      <c r="DC530" s="1182"/>
      <c r="DD530" s="1182"/>
      <c r="DE530" s="1182"/>
      <c r="DF530" s="1182"/>
      <c r="DG530" s="1182"/>
      <c r="DH530" s="1182"/>
      <c r="DI530" s="1182"/>
      <c r="DJ530" s="1182"/>
      <c r="DK530" s="1182"/>
      <c r="DL530" s="1182"/>
      <c r="DM530" s="1182"/>
      <c r="DN530" s="1182"/>
      <c r="DO530" s="1182"/>
      <c r="DP530" s="1182"/>
      <c r="DQ530" s="1182"/>
      <c r="DR530" s="1182"/>
      <c r="DS530" s="1182"/>
      <c r="DT530" s="1182"/>
      <c r="DU530" s="1182"/>
      <c r="DV530" s="1182"/>
      <c r="DW530" s="1200"/>
      <c r="DX530" s="1200"/>
      <c r="DY530" s="1200"/>
      <c r="DZ530" s="1200"/>
      <c r="EA530" s="1201"/>
      <c r="EB530" s="1169"/>
      <c r="EC530" s="1176"/>
      <c r="ED530" s="1176"/>
      <c r="EE530" s="1171"/>
      <c r="EF530" s="1169"/>
      <c r="EG530" s="1176"/>
      <c r="EH530" s="1176"/>
      <c r="EI530" s="1171"/>
      <c r="EJ530" s="1169"/>
      <c r="EK530" s="1176"/>
      <c r="EL530" s="1176"/>
      <c r="EM530" s="1171"/>
      <c r="EN530" s="1177"/>
      <c r="EO530" s="1178"/>
      <c r="EP530" s="1179"/>
      <c r="EQ530" s="1177"/>
      <c r="ER530" s="1178"/>
      <c r="ES530" s="1180"/>
      <c r="ET530" s="643"/>
      <c r="EU530" s="1181"/>
      <c r="EV530" s="1182"/>
      <c r="EW530" s="1182"/>
      <c r="EX530" s="1182"/>
      <c r="EY530" s="1182"/>
      <c r="EZ530" s="1182"/>
      <c r="FA530" s="1182"/>
      <c r="FB530" s="1182"/>
      <c r="FC530" s="1182"/>
      <c r="FD530" s="1182"/>
      <c r="FE530" s="1182"/>
      <c r="FF530" s="1182"/>
      <c r="FG530" s="1182"/>
      <c r="FH530" s="1182"/>
      <c r="FI530" s="1182"/>
      <c r="FJ530" s="1182"/>
      <c r="FK530" s="1182"/>
      <c r="FL530" s="1182"/>
      <c r="FM530" s="1182"/>
      <c r="FN530" s="1182"/>
      <c r="FO530" s="1182"/>
      <c r="FP530" s="1182"/>
      <c r="FQ530" s="1182"/>
      <c r="FR530" s="1182"/>
      <c r="FS530" s="1182"/>
      <c r="FT530" s="1200"/>
      <c r="FU530" s="1200"/>
      <c r="FV530" s="1200"/>
      <c r="FW530" s="1200"/>
      <c r="FX530" s="1201"/>
      <c r="FY530" s="1169"/>
      <c r="FZ530" s="1176"/>
      <c r="GA530" s="1176"/>
      <c r="GB530" s="1171"/>
      <c r="GC530" s="1169"/>
      <c r="GD530" s="1176"/>
      <c r="GE530" s="1176"/>
      <c r="GF530" s="1171"/>
      <c r="GG530" s="1169"/>
      <c r="GH530" s="1176"/>
      <c r="GI530" s="1176"/>
      <c r="GJ530" s="1171"/>
      <c r="GK530" s="1177"/>
      <c r="GL530" s="1178"/>
      <c r="GM530" s="1179"/>
      <c r="GN530" s="1177"/>
      <c r="GO530" s="1178"/>
      <c r="GP530" s="1180"/>
      <c r="GQ530" s="643"/>
      <c r="GR530" s="6"/>
    </row>
    <row r="531" spans="1:200" ht="8.85" customHeight="1" x14ac:dyDescent="0.25">
      <c r="A531" s="212"/>
      <c r="B531" s="1187" t="str">
        <f>LOGBOOK!$AH$3</f>
        <v>TYPE</v>
      </c>
      <c r="C531" s="1188"/>
      <c r="D531" s="1188"/>
      <c r="E531" s="1188"/>
      <c r="F531" s="1119"/>
      <c r="G531" s="1204"/>
      <c r="H531" s="1204"/>
      <c r="I531" s="1204"/>
      <c r="J531" s="1205"/>
      <c r="K531" s="1189"/>
      <c r="L531" s="1119"/>
      <c r="M531" s="1204"/>
      <c r="N531" s="1204"/>
      <c r="O531" s="1204"/>
      <c r="P531" s="1204"/>
      <c r="Q531" s="1205"/>
      <c r="R531" s="1188" t="str">
        <f>IF('FRONT PAGE'!$A$1="www.fly-logics.com","YEAR",0)</f>
        <v>YEAR</v>
      </c>
      <c r="S531" s="1188"/>
      <c r="T531" s="1188"/>
      <c r="U531" s="1188"/>
      <c r="V531" s="1119"/>
      <c r="W531" s="1204"/>
      <c r="X531" s="1204"/>
      <c r="Y531" s="1205"/>
      <c r="Z531" s="1199"/>
      <c r="AA531" s="629" t="str">
        <f>IF('FRONT PAGE'!$A$1="www.fly-logics.com","JAN",0)</f>
        <v>JAN</v>
      </c>
      <c r="AB531" s="631"/>
      <c r="AC531" s="631"/>
      <c r="AD531" s="631"/>
      <c r="AE531" s="631"/>
      <c r="AF531" s="630" t="str">
        <f>IF(SUMIFS(LOGBOOK!$Y$5:$Y$1036129,LOGBOOK!$D$5:$D$1036129,F531,LOGBOOK!$AN$5:$AN$1036129,V531,LOGBOOK!$E$5:$E$1036129,L531,LOGBOOK!$AM$5:$AM$1036129,"ENE")=0," ",SUMIFS(LOGBOOK!$Y$5:$Y$1036129,LOGBOOK!$D$5:$D$1036129,F531,LOGBOOK!$AN$5:$AN$1036129,V531,LOGBOOK!$E$5:$E$1036129,L531,LOGBOOK!$AM$5:$AM$1036129,"ENE"))</f>
        <v xml:space="preserve"> </v>
      </c>
      <c r="AG531" s="625"/>
      <c r="AH531" s="625"/>
      <c r="AI531" s="625"/>
      <c r="AJ531" s="630" t="str">
        <f>IF(SUMIFS(LOGBOOK!$Z$5:$Z$1036129,LOGBOOK!$D$5:$D$1036129,F531,LOGBOOK!$AN$5:$AN$1036129,V531,LOGBOOK!$E$5:$E$1036129,L531,LOGBOOK!$AM$5:$AM$1036129,"ENE")=0," ",SUMIFS(LOGBOOK!$Z$5:$Z$1036129,LOGBOOK!$D$5:$D$1036129,F531,LOGBOOK!$AN$5:$AN$1036129,V531,LOGBOOK!$E$5:$E$1036129,L531,LOGBOOK!$AM$5:$AM$1036129,"ENE"))</f>
        <v xml:space="preserve"> </v>
      </c>
      <c r="AK531" s="625"/>
      <c r="AL531" s="625"/>
      <c r="AM531" s="625"/>
      <c r="AN531" s="630" t="str">
        <f>IF(SUMIFS(LOGBOOK!$AA$5:$AA$1036129,LOGBOOK!$D$5:$D$1036129,F531,LOGBOOK!$AN$5:$AN$1036129,V531,LOGBOOK!$E$5:$E$1036129,L531,LOGBOOK!$AM$5:$AM$1036129,"ENE")=0," ",SUMIFS(LOGBOOK!$AA$5:$AA$1036129,LOGBOOK!$D$5:$D$1036129,F531,LOGBOOK!$AN$5:$AN$1036129,V531,LOGBOOK!$E$5:$E$1036129,L531,LOGBOOK!$AM$5:$AM$1036129,"ENE"))</f>
        <v xml:space="preserve"> </v>
      </c>
      <c r="AO531" s="625"/>
      <c r="AP531" s="625"/>
      <c r="AQ531" s="625"/>
      <c r="AR531" s="623" t="str">
        <f>IF(SUMIFS(LOGBOOK!$AE$5:$AE$1036129,LOGBOOK!$D$5:$D$1036129,F531,LOGBOOK!$AN$5:$AN$1036129,V531,LOGBOOK!$E$5:$E$1036129,L531,LOGBOOK!$AM$5:$AM$1036129,"ENE")=0," ",SUMIFS(LOGBOOK!$AE$5:$AE$1036129,LOGBOOK!$D$5:$D$1036129,F531,LOGBOOK!$AN$5:$AN$1036129,V531,LOGBOOK!$E$5:$E$1036129,L531,LOGBOOK!$AM$5:$AM$1036129,"ENE"))</f>
        <v xml:space="preserve"> </v>
      </c>
      <c r="AS531" s="623"/>
      <c r="AT531" s="623"/>
      <c r="AU531" s="623" t="str">
        <f>IF(SUMIFS(LOGBOOK!$AF$5:$AF$1036129,LOGBOOK!$D$5:$D$1036129,F531,LOGBOOK!$AN$5:$AN$1036129,V531,LOGBOOK!$E$5:$E$1036129,L531,LOGBOOK!$AM$5:$AM$1036129,"ENE")=0," ",SUMIFS(LOGBOOK!$AF$5:$AF$1036129,LOGBOOK!$D$5:$D$1036129,F531,LOGBOOK!$AN$5:$AN$1036129,V531,LOGBOOK!$E$5:$E$1036129,L531,LOGBOOK!$AM$5:$AM$1036129,"ENE"))</f>
        <v xml:space="preserve"> </v>
      </c>
      <c r="AV531" s="633"/>
      <c r="AW531" s="633"/>
      <c r="AX531" s="643"/>
      <c r="AY531" s="1187" t="str">
        <f>LOGBOOK!$AH$3</f>
        <v>TYPE</v>
      </c>
      <c r="AZ531" s="1188"/>
      <c r="BA531" s="1188"/>
      <c r="BB531" s="1188"/>
      <c r="BC531" s="1119"/>
      <c r="BD531" s="1204"/>
      <c r="BE531" s="1204"/>
      <c r="BF531" s="1204"/>
      <c r="BG531" s="1205"/>
      <c r="BH531" s="1189"/>
      <c r="BI531" s="1119"/>
      <c r="BJ531" s="1204"/>
      <c r="BK531" s="1204"/>
      <c r="BL531" s="1204"/>
      <c r="BM531" s="1204"/>
      <c r="BN531" s="1205"/>
      <c r="BO531" s="1188" t="str">
        <f>IF('FRONT PAGE'!$A$1="www.fly-logics.com","YEAR",0)</f>
        <v>YEAR</v>
      </c>
      <c r="BP531" s="1188"/>
      <c r="BQ531" s="1188"/>
      <c r="BR531" s="1188"/>
      <c r="BS531" s="1119"/>
      <c r="BT531" s="1204"/>
      <c r="BU531" s="1204"/>
      <c r="BV531" s="1205"/>
      <c r="BW531" s="1199"/>
      <c r="BX531" s="629" t="str">
        <f>IF('FRONT PAGE'!$A$1="www.fly-logics.com","JAN",0)</f>
        <v>JAN</v>
      </c>
      <c r="BY531" s="631"/>
      <c r="BZ531" s="631"/>
      <c r="CA531" s="631"/>
      <c r="CB531" s="631"/>
      <c r="CC531" s="630" t="str">
        <f>IF(SUMIFS(LOGBOOK!$Y$5:$Y$1036129,LOGBOOK!$D$5:$D$1036129,BC531,LOGBOOK!$AN$5:$AN$1036129,BS531,LOGBOOK!$E$5:$E$1036129,BI531,LOGBOOK!$AM$5:$AM$1036129,"ENE")=0," ",SUMIFS(LOGBOOK!$Y$5:$Y$1036129,LOGBOOK!$D$5:$D$1036129,BC531,LOGBOOK!$AN$5:$AN$1036129,BS531,LOGBOOK!$E$5:$E$1036129,BI531,LOGBOOK!$AM$5:$AM$1036129,"ENE"))</f>
        <v xml:space="preserve"> </v>
      </c>
      <c r="CD531" s="625"/>
      <c r="CE531" s="625"/>
      <c r="CF531" s="625"/>
      <c r="CG531" s="630" t="str">
        <f>IF(SUMIFS(LOGBOOK!$Z$5:$Z$1036129,LOGBOOK!$D$5:$D$1036129,BC531,LOGBOOK!$AN$5:$AN$1036129,BS531,LOGBOOK!$E$5:$E$1036129,BI531,LOGBOOK!$AM$5:$AM$1036129,"ENE")=0," ",SUMIFS(LOGBOOK!$Z$5:$Z$1036129,LOGBOOK!$D$5:$D$1036129,BC531,LOGBOOK!$AN$5:$AN$1036129,BS531,LOGBOOK!$E$5:$E$1036129,BI531,LOGBOOK!$AM$5:$AM$1036129,"ENE"))</f>
        <v xml:space="preserve"> </v>
      </c>
      <c r="CH531" s="625"/>
      <c r="CI531" s="625"/>
      <c r="CJ531" s="625"/>
      <c r="CK531" s="630" t="str">
        <f>IF(SUMIFS(LOGBOOK!$AA$5:$AA$1036129,LOGBOOK!$D$5:$D$1036129,BC531,LOGBOOK!$AN$5:$AN$1036129,BS531,LOGBOOK!$E$5:$E$1036129,BI531,LOGBOOK!$AM$5:$AM$1036129,"ENE")=0," ",SUMIFS(LOGBOOK!$AA$5:$AA$1036129,LOGBOOK!$D$5:$D$1036129,BC531,LOGBOOK!$AN$5:$AN$1036129,BS531,LOGBOOK!$E$5:$E$1036129,BI531,LOGBOOK!$AM$5:$AM$1036129,"ENE"))</f>
        <v xml:space="preserve"> </v>
      </c>
      <c r="CL531" s="625"/>
      <c r="CM531" s="625"/>
      <c r="CN531" s="625"/>
      <c r="CO531" s="623" t="str">
        <f>IF(SUMIFS(LOGBOOK!$AE$5:$AE$1036129,LOGBOOK!$D$5:$D$1036129,BC531,LOGBOOK!$AN$5:$AN$1036129,BS531,LOGBOOK!$E$5:$E$1036129,BI531,LOGBOOK!$AM$5:$AM$1036129,"ENE")=0," ",SUMIFS(LOGBOOK!$AE$5:$AE$1036129,LOGBOOK!$D$5:$D$1036129,BC531,LOGBOOK!$AN$5:$AN$1036129,BS531,LOGBOOK!$E$5:$E$1036129,BI531,LOGBOOK!$AM$5:$AM$1036129,"ENE"))</f>
        <v xml:space="preserve"> </v>
      </c>
      <c r="CP531" s="623"/>
      <c r="CQ531" s="623"/>
      <c r="CR531" s="623" t="str">
        <f>IF(SUMIFS(LOGBOOK!$AF$5:$AF$1036129,LOGBOOK!$D$5:$D$1036129,BC531,LOGBOOK!$AN$5:$AN$1036129,BS531,LOGBOOK!$E$5:$E$1036129,BI531,LOGBOOK!$AM$5:$AM$1036129,"ENE")=0," ",SUMIFS(LOGBOOK!$AF$5:$AF$1036129,LOGBOOK!$D$5:$D$1036129,BC531,LOGBOOK!$AN$5:$AN$1036129,BS531,LOGBOOK!$E$5:$E$1036129,BI531,LOGBOOK!$AM$5:$AM$1036129,"ENE"))</f>
        <v xml:space="preserve"> </v>
      </c>
      <c r="CS531" s="633"/>
      <c r="CT531" s="633"/>
      <c r="CU531" s="643"/>
      <c r="CV531" s="247"/>
      <c r="CW531" s="212"/>
      <c r="CX531" s="1187" t="str">
        <f>LOGBOOK!$AH$3</f>
        <v>TYPE</v>
      </c>
      <c r="CY531" s="1188"/>
      <c r="CZ531" s="1188"/>
      <c r="DA531" s="1188"/>
      <c r="DB531" s="1119"/>
      <c r="DC531" s="1204"/>
      <c r="DD531" s="1204"/>
      <c r="DE531" s="1204"/>
      <c r="DF531" s="1205"/>
      <c r="DG531" s="1189"/>
      <c r="DH531" s="1119"/>
      <c r="DI531" s="1204"/>
      <c r="DJ531" s="1204"/>
      <c r="DK531" s="1204"/>
      <c r="DL531" s="1204"/>
      <c r="DM531" s="1205"/>
      <c r="DN531" s="1188" t="str">
        <f>IF('FRONT PAGE'!$A$1="www.fly-logics.com","YEAR",0)</f>
        <v>YEAR</v>
      </c>
      <c r="DO531" s="1188"/>
      <c r="DP531" s="1188"/>
      <c r="DQ531" s="1188"/>
      <c r="DR531" s="1119"/>
      <c r="DS531" s="1204"/>
      <c r="DT531" s="1204"/>
      <c r="DU531" s="1205"/>
      <c r="DV531" s="1199"/>
      <c r="DW531" s="629" t="str">
        <f>IF('FRONT PAGE'!$A$1="www.fly-logics.com","JAN",0)</f>
        <v>JAN</v>
      </c>
      <c r="DX531" s="631"/>
      <c r="DY531" s="631"/>
      <c r="DZ531" s="631"/>
      <c r="EA531" s="631"/>
      <c r="EB531" s="630" t="str">
        <f>IF(SUMIFS(LOGBOOK!$Y$5:$Y$1036129,LOGBOOK!$D$5:$D$1036129,DB531,LOGBOOK!$AN$5:$AN$1036129,DR531,LOGBOOK!$E$5:$E$1036129,DH531,LOGBOOK!$AM$5:$AM$1036129,"ENE")=0," ",SUMIFS(LOGBOOK!$Y$5:$Y$1036129,LOGBOOK!$D$5:$D$1036129,DB531,LOGBOOK!$AN$5:$AN$1036129,DR531,LOGBOOK!$E$5:$E$1036129,DH531,LOGBOOK!$AM$5:$AM$1036129,"ENE"))</f>
        <v xml:space="preserve"> </v>
      </c>
      <c r="EC531" s="625"/>
      <c r="ED531" s="625"/>
      <c r="EE531" s="625"/>
      <c r="EF531" s="630" t="str">
        <f>IF(SUMIFS(LOGBOOK!$Z$5:$Z$1036129,LOGBOOK!$D$5:$D$1036129,DB531,LOGBOOK!$AN$5:$AN$1036129,DR531,LOGBOOK!$E$5:$E$1036129,DH531,LOGBOOK!$AM$5:$AM$1036129,"ENE")=0," ",SUMIFS(LOGBOOK!$Z$5:$Z$1036129,LOGBOOK!$D$5:$D$1036129,DB531,LOGBOOK!$AN$5:$AN$1036129,DR531,LOGBOOK!$E$5:$E$1036129,DH531,LOGBOOK!$AM$5:$AM$1036129,"ENE"))</f>
        <v xml:space="preserve"> </v>
      </c>
      <c r="EG531" s="625"/>
      <c r="EH531" s="625"/>
      <c r="EI531" s="625"/>
      <c r="EJ531" s="630" t="str">
        <f>IF(SUMIFS(LOGBOOK!$AA$5:$AA$1036129,LOGBOOK!$D$5:$D$1036129,DB531,LOGBOOK!$AN$5:$AN$1036129,DR531,LOGBOOK!$E$5:$E$1036129,DH531,LOGBOOK!$AM$5:$AM$1036129,"ENE")=0," ",SUMIFS(LOGBOOK!$AA$5:$AA$1036129,LOGBOOK!$D$5:$D$1036129,DB531,LOGBOOK!$AN$5:$AN$1036129,DR531,LOGBOOK!$E$5:$E$1036129,DH531,LOGBOOK!$AM$5:$AM$1036129,"ENE"))</f>
        <v xml:space="preserve"> </v>
      </c>
      <c r="EK531" s="625"/>
      <c r="EL531" s="625"/>
      <c r="EM531" s="625"/>
      <c r="EN531" s="623" t="str">
        <f>IF(SUMIFS(LOGBOOK!$AE$5:$AE$1036129,LOGBOOK!$D$5:$D$1036129,DB531,LOGBOOK!$AN$5:$AN$1036129,DR531,LOGBOOK!$E$5:$E$1036129,DH531,LOGBOOK!$AM$5:$AM$1036129,"ENE")=0," ",SUMIFS(LOGBOOK!$AE$5:$AE$1036129,LOGBOOK!$D$5:$D$1036129,DB531,LOGBOOK!$AN$5:$AN$1036129,DR531,LOGBOOK!$E$5:$E$1036129,DH531,LOGBOOK!$AM$5:$AM$1036129,"ENE"))</f>
        <v xml:space="preserve"> </v>
      </c>
      <c r="EO531" s="623"/>
      <c r="EP531" s="623"/>
      <c r="EQ531" s="623" t="str">
        <f>IF(SUMIFS(LOGBOOK!$AF$5:$AF$1036129,LOGBOOK!$D$5:$D$1036129,DB531,LOGBOOK!$AN$5:$AN$1036129,DR531,LOGBOOK!$E$5:$E$1036129,DH531,LOGBOOK!$AM$5:$AM$1036129,"ENE")=0," ",SUMIFS(LOGBOOK!$AF$5:$AF$1036129,LOGBOOK!$D$5:$D$1036129,DB531,LOGBOOK!$AN$5:$AN$1036129,DR531,LOGBOOK!$E$5:$E$1036129,DH531,LOGBOOK!$AM$5:$AM$1036129,"ENE"))</f>
        <v xml:space="preserve"> </v>
      </c>
      <c r="ER531" s="633"/>
      <c r="ES531" s="633"/>
      <c r="ET531" s="643"/>
      <c r="EU531" s="1187" t="str">
        <f>LOGBOOK!$AH$3</f>
        <v>TYPE</v>
      </c>
      <c r="EV531" s="1188"/>
      <c r="EW531" s="1188"/>
      <c r="EX531" s="1188"/>
      <c r="EY531" s="1119"/>
      <c r="EZ531" s="1204"/>
      <c r="FA531" s="1204"/>
      <c r="FB531" s="1204"/>
      <c r="FC531" s="1205"/>
      <c r="FD531" s="1189"/>
      <c r="FE531" s="1119"/>
      <c r="FF531" s="1204"/>
      <c r="FG531" s="1204"/>
      <c r="FH531" s="1204"/>
      <c r="FI531" s="1204"/>
      <c r="FJ531" s="1205"/>
      <c r="FK531" s="1188" t="str">
        <f>IF('FRONT PAGE'!$A$1="www.fly-logics.com","YEAR",0)</f>
        <v>YEAR</v>
      </c>
      <c r="FL531" s="1188"/>
      <c r="FM531" s="1188"/>
      <c r="FN531" s="1188"/>
      <c r="FO531" s="1119"/>
      <c r="FP531" s="1204"/>
      <c r="FQ531" s="1204"/>
      <c r="FR531" s="1205"/>
      <c r="FS531" s="1199"/>
      <c r="FT531" s="629" t="str">
        <f>IF('FRONT PAGE'!$A$1="www.fly-logics.com","JAN",0)</f>
        <v>JAN</v>
      </c>
      <c r="FU531" s="631"/>
      <c r="FV531" s="631"/>
      <c r="FW531" s="631"/>
      <c r="FX531" s="631"/>
      <c r="FY531" s="630" t="str">
        <f>IF(SUMIFS(LOGBOOK!$Y$5:$Y$1036129,LOGBOOK!$D$5:$D$1036129,EY531,LOGBOOK!$AN$5:$AN$1036129,FO531,LOGBOOK!$E$5:$E$1036129,FE531,LOGBOOK!$AM$5:$AM$1036129,"ENE")=0," ",SUMIFS(LOGBOOK!$Y$5:$Y$1036129,LOGBOOK!$D$5:$D$1036129,EY531,LOGBOOK!$AN$5:$AN$1036129,FO531,LOGBOOK!$E$5:$E$1036129,FE531,LOGBOOK!$AM$5:$AM$1036129,"ENE"))</f>
        <v xml:space="preserve"> </v>
      </c>
      <c r="FZ531" s="625"/>
      <c r="GA531" s="625"/>
      <c r="GB531" s="625"/>
      <c r="GC531" s="630" t="str">
        <f>IF(SUMIFS(LOGBOOK!$Z$5:$Z$1036129,LOGBOOK!$D$5:$D$1036129,EY531,LOGBOOK!$AN$5:$AN$1036129,FO531,LOGBOOK!$E$5:$E$1036129,FE531,LOGBOOK!$AM$5:$AM$1036129,"ENE")=0," ",SUMIFS(LOGBOOK!$Z$5:$Z$1036129,LOGBOOK!$D$5:$D$1036129,EY531,LOGBOOK!$AN$5:$AN$1036129,FO531,LOGBOOK!$E$5:$E$1036129,FE531,LOGBOOK!$AM$5:$AM$1036129,"ENE"))</f>
        <v xml:space="preserve"> </v>
      </c>
      <c r="GD531" s="625"/>
      <c r="GE531" s="625"/>
      <c r="GF531" s="625"/>
      <c r="GG531" s="630" t="str">
        <f>IF(SUMIFS(LOGBOOK!$AA$5:$AA$1036129,LOGBOOK!$D$5:$D$1036129,EY531,LOGBOOK!$AN$5:$AN$1036129,FO531,LOGBOOK!$E$5:$E$1036129,FE531,LOGBOOK!$AM$5:$AM$1036129,"ENE")=0," ",SUMIFS(LOGBOOK!$AA$5:$AA$1036129,LOGBOOK!$D$5:$D$1036129,EY531,LOGBOOK!$AN$5:$AN$1036129,FO531,LOGBOOK!$E$5:$E$1036129,FE531,LOGBOOK!$AM$5:$AM$1036129,"ENE"))</f>
        <v xml:space="preserve"> </v>
      </c>
      <c r="GH531" s="625"/>
      <c r="GI531" s="625"/>
      <c r="GJ531" s="625"/>
      <c r="GK531" s="623" t="str">
        <f>IF(SUMIFS(LOGBOOK!$AE$5:$AE$1036129,LOGBOOK!$D$5:$D$1036129,EY531,LOGBOOK!$AN$5:$AN$1036129,FO531,LOGBOOK!$E$5:$E$1036129,FE531,LOGBOOK!$AM$5:$AM$1036129,"ENE")=0," ",SUMIFS(LOGBOOK!$AE$5:$AE$1036129,LOGBOOK!$D$5:$D$1036129,EY531,LOGBOOK!$AN$5:$AN$1036129,FO531,LOGBOOK!$E$5:$E$1036129,FE531,LOGBOOK!$AM$5:$AM$1036129,"ENE"))</f>
        <v xml:space="preserve"> </v>
      </c>
      <c r="GL531" s="623"/>
      <c r="GM531" s="623"/>
      <c r="GN531" s="623" t="str">
        <f>IF(SUMIFS(LOGBOOK!$AF$5:$AF$1036129,LOGBOOK!$D$5:$D$1036129,EY531,LOGBOOK!$AN$5:$AN$1036129,FO531,LOGBOOK!$E$5:$E$1036129,FE531,LOGBOOK!$AM$5:$AM$1036129,"ENE")=0," ",SUMIFS(LOGBOOK!$AF$5:$AF$1036129,LOGBOOK!$D$5:$D$1036129,EY531,LOGBOOK!$AN$5:$AN$1036129,FO531,LOGBOOK!$E$5:$E$1036129,FE531,LOGBOOK!$AM$5:$AM$1036129,"ENE"))</f>
        <v xml:space="preserve"> </v>
      </c>
      <c r="GO531" s="633"/>
      <c r="GP531" s="633"/>
      <c r="GQ531" s="643"/>
      <c r="GR531" s="6"/>
    </row>
    <row r="532" spans="1:200" ht="8.85" customHeight="1" thickBot="1" x14ac:dyDescent="0.3">
      <c r="A532" s="212"/>
      <c r="B532" s="1187"/>
      <c r="C532" s="1188"/>
      <c r="D532" s="1188"/>
      <c r="E532" s="1188"/>
      <c r="F532" s="1206"/>
      <c r="G532" s="1207"/>
      <c r="H532" s="1207"/>
      <c r="I532" s="1207"/>
      <c r="J532" s="1208"/>
      <c r="K532" s="1189"/>
      <c r="L532" s="1206"/>
      <c r="M532" s="1207"/>
      <c r="N532" s="1207"/>
      <c r="O532" s="1207"/>
      <c r="P532" s="1207"/>
      <c r="Q532" s="1208"/>
      <c r="R532" s="1188"/>
      <c r="S532" s="1188"/>
      <c r="T532" s="1188"/>
      <c r="U532" s="1188"/>
      <c r="V532" s="1206"/>
      <c r="W532" s="1207"/>
      <c r="X532" s="1207"/>
      <c r="Y532" s="1208"/>
      <c r="Z532" s="1199"/>
      <c r="AA532" s="631"/>
      <c r="AB532" s="631"/>
      <c r="AC532" s="631"/>
      <c r="AD532" s="631"/>
      <c r="AE532" s="631"/>
      <c r="AF532" s="625"/>
      <c r="AG532" s="632"/>
      <c r="AH532" s="632"/>
      <c r="AI532" s="625"/>
      <c r="AJ532" s="625"/>
      <c r="AK532" s="632"/>
      <c r="AL532" s="632"/>
      <c r="AM532" s="625"/>
      <c r="AN532" s="625"/>
      <c r="AO532" s="632"/>
      <c r="AP532" s="632"/>
      <c r="AQ532" s="625"/>
      <c r="AR532" s="623"/>
      <c r="AS532" s="623"/>
      <c r="AT532" s="623"/>
      <c r="AU532" s="633"/>
      <c r="AV532" s="634"/>
      <c r="AW532" s="633"/>
      <c r="AX532" s="643"/>
      <c r="AY532" s="1187"/>
      <c r="AZ532" s="1188"/>
      <c r="BA532" s="1188"/>
      <c r="BB532" s="1188"/>
      <c r="BC532" s="1206"/>
      <c r="BD532" s="1207"/>
      <c r="BE532" s="1207"/>
      <c r="BF532" s="1207"/>
      <c r="BG532" s="1208"/>
      <c r="BH532" s="1189"/>
      <c r="BI532" s="1206"/>
      <c r="BJ532" s="1207"/>
      <c r="BK532" s="1207"/>
      <c r="BL532" s="1207"/>
      <c r="BM532" s="1207"/>
      <c r="BN532" s="1208"/>
      <c r="BO532" s="1188"/>
      <c r="BP532" s="1188"/>
      <c r="BQ532" s="1188"/>
      <c r="BR532" s="1188"/>
      <c r="BS532" s="1206"/>
      <c r="BT532" s="1207"/>
      <c r="BU532" s="1207"/>
      <c r="BV532" s="1208"/>
      <c r="BW532" s="1199"/>
      <c r="BX532" s="631"/>
      <c r="BY532" s="631"/>
      <c r="BZ532" s="631"/>
      <c r="CA532" s="631"/>
      <c r="CB532" s="631"/>
      <c r="CC532" s="625"/>
      <c r="CD532" s="632"/>
      <c r="CE532" s="632"/>
      <c r="CF532" s="625"/>
      <c r="CG532" s="625"/>
      <c r="CH532" s="632"/>
      <c r="CI532" s="632"/>
      <c r="CJ532" s="625"/>
      <c r="CK532" s="625"/>
      <c r="CL532" s="632"/>
      <c r="CM532" s="632"/>
      <c r="CN532" s="625"/>
      <c r="CO532" s="623"/>
      <c r="CP532" s="623"/>
      <c r="CQ532" s="623"/>
      <c r="CR532" s="633"/>
      <c r="CS532" s="634"/>
      <c r="CT532" s="633"/>
      <c r="CU532" s="643"/>
      <c r="CV532" s="247"/>
      <c r="CW532" s="212"/>
      <c r="CX532" s="1187"/>
      <c r="CY532" s="1188"/>
      <c r="CZ532" s="1188"/>
      <c r="DA532" s="1188"/>
      <c r="DB532" s="1206"/>
      <c r="DC532" s="1207"/>
      <c r="DD532" s="1207"/>
      <c r="DE532" s="1207"/>
      <c r="DF532" s="1208"/>
      <c r="DG532" s="1189"/>
      <c r="DH532" s="1206"/>
      <c r="DI532" s="1207"/>
      <c r="DJ532" s="1207"/>
      <c r="DK532" s="1207"/>
      <c r="DL532" s="1207"/>
      <c r="DM532" s="1208"/>
      <c r="DN532" s="1188"/>
      <c r="DO532" s="1188"/>
      <c r="DP532" s="1188"/>
      <c r="DQ532" s="1188"/>
      <c r="DR532" s="1206"/>
      <c r="DS532" s="1207"/>
      <c r="DT532" s="1207"/>
      <c r="DU532" s="1208"/>
      <c r="DV532" s="1199"/>
      <c r="DW532" s="631"/>
      <c r="DX532" s="631"/>
      <c r="DY532" s="631"/>
      <c r="DZ532" s="631"/>
      <c r="EA532" s="631"/>
      <c r="EB532" s="625"/>
      <c r="EC532" s="632"/>
      <c r="ED532" s="632"/>
      <c r="EE532" s="625"/>
      <c r="EF532" s="625"/>
      <c r="EG532" s="632"/>
      <c r="EH532" s="632"/>
      <c r="EI532" s="625"/>
      <c r="EJ532" s="625"/>
      <c r="EK532" s="632"/>
      <c r="EL532" s="632"/>
      <c r="EM532" s="625"/>
      <c r="EN532" s="623"/>
      <c r="EO532" s="623"/>
      <c r="EP532" s="623"/>
      <c r="EQ532" s="633"/>
      <c r="ER532" s="634"/>
      <c r="ES532" s="633"/>
      <c r="ET532" s="643"/>
      <c r="EU532" s="1187"/>
      <c r="EV532" s="1188"/>
      <c r="EW532" s="1188"/>
      <c r="EX532" s="1188"/>
      <c r="EY532" s="1206"/>
      <c r="EZ532" s="1207"/>
      <c r="FA532" s="1207"/>
      <c r="FB532" s="1207"/>
      <c r="FC532" s="1208"/>
      <c r="FD532" s="1189"/>
      <c r="FE532" s="1206"/>
      <c r="FF532" s="1207"/>
      <c r="FG532" s="1207"/>
      <c r="FH532" s="1207"/>
      <c r="FI532" s="1207"/>
      <c r="FJ532" s="1208"/>
      <c r="FK532" s="1188"/>
      <c r="FL532" s="1188"/>
      <c r="FM532" s="1188"/>
      <c r="FN532" s="1188"/>
      <c r="FO532" s="1206"/>
      <c r="FP532" s="1207"/>
      <c r="FQ532" s="1207"/>
      <c r="FR532" s="1208"/>
      <c r="FS532" s="1199"/>
      <c r="FT532" s="631"/>
      <c r="FU532" s="631"/>
      <c r="FV532" s="631"/>
      <c r="FW532" s="631"/>
      <c r="FX532" s="631"/>
      <c r="FY532" s="625"/>
      <c r="FZ532" s="632"/>
      <c r="GA532" s="632"/>
      <c r="GB532" s="625"/>
      <c r="GC532" s="625"/>
      <c r="GD532" s="632"/>
      <c r="GE532" s="632"/>
      <c r="GF532" s="625"/>
      <c r="GG532" s="625"/>
      <c r="GH532" s="632"/>
      <c r="GI532" s="632"/>
      <c r="GJ532" s="625"/>
      <c r="GK532" s="623"/>
      <c r="GL532" s="623"/>
      <c r="GM532" s="623"/>
      <c r="GN532" s="633"/>
      <c r="GO532" s="634"/>
      <c r="GP532" s="633"/>
      <c r="GQ532" s="643"/>
      <c r="GR532" s="6"/>
    </row>
    <row r="533" spans="1:200" ht="6.75" customHeight="1" x14ac:dyDescent="0.25">
      <c r="A533" s="212"/>
      <c r="B533" s="1181"/>
      <c r="C533" s="1182"/>
      <c r="D533" s="1182"/>
      <c r="E533" s="1182"/>
      <c r="F533" s="1182"/>
      <c r="G533" s="1182"/>
      <c r="H533" s="1182"/>
      <c r="I533" s="1182"/>
      <c r="J533" s="1182"/>
      <c r="K533" s="1182"/>
      <c r="L533" s="1182"/>
      <c r="M533" s="1182"/>
      <c r="N533" s="1182"/>
      <c r="O533" s="1182"/>
      <c r="P533" s="1182"/>
      <c r="Q533" s="1182"/>
      <c r="R533" s="1182"/>
      <c r="S533" s="1182"/>
      <c r="T533" s="1182"/>
      <c r="U533" s="1182"/>
      <c r="V533" s="1182"/>
      <c r="W533" s="1182"/>
      <c r="X533" s="1182"/>
      <c r="Y533" s="1182"/>
      <c r="Z533" s="1182"/>
      <c r="AA533" s="631"/>
      <c r="AB533" s="631"/>
      <c r="AC533" s="631"/>
      <c r="AD533" s="631"/>
      <c r="AE533" s="631"/>
      <c r="AF533" s="625"/>
      <c r="AG533" s="625"/>
      <c r="AH533" s="625"/>
      <c r="AI533" s="625"/>
      <c r="AJ533" s="625"/>
      <c r="AK533" s="625"/>
      <c r="AL533" s="625"/>
      <c r="AM533" s="625"/>
      <c r="AN533" s="625"/>
      <c r="AO533" s="625"/>
      <c r="AP533" s="625"/>
      <c r="AQ533" s="625"/>
      <c r="AR533" s="623"/>
      <c r="AS533" s="623"/>
      <c r="AT533" s="623"/>
      <c r="AU533" s="633"/>
      <c r="AV533" s="633"/>
      <c r="AW533" s="633"/>
      <c r="AX533" s="643"/>
      <c r="AY533" s="1181"/>
      <c r="AZ533" s="1182"/>
      <c r="BA533" s="1182"/>
      <c r="BB533" s="1182"/>
      <c r="BC533" s="1182"/>
      <c r="BD533" s="1182"/>
      <c r="BE533" s="1182"/>
      <c r="BF533" s="1182"/>
      <c r="BG533" s="1182"/>
      <c r="BH533" s="1182"/>
      <c r="BI533" s="1182"/>
      <c r="BJ533" s="1182"/>
      <c r="BK533" s="1182"/>
      <c r="BL533" s="1182"/>
      <c r="BM533" s="1182"/>
      <c r="BN533" s="1182"/>
      <c r="BO533" s="1182"/>
      <c r="BP533" s="1182"/>
      <c r="BQ533" s="1182"/>
      <c r="BR533" s="1182"/>
      <c r="BS533" s="1182"/>
      <c r="BT533" s="1182"/>
      <c r="BU533" s="1182"/>
      <c r="BV533" s="1182"/>
      <c r="BW533" s="1182"/>
      <c r="BX533" s="631"/>
      <c r="BY533" s="631"/>
      <c r="BZ533" s="631"/>
      <c r="CA533" s="631"/>
      <c r="CB533" s="631"/>
      <c r="CC533" s="625"/>
      <c r="CD533" s="625"/>
      <c r="CE533" s="625"/>
      <c r="CF533" s="625"/>
      <c r="CG533" s="625"/>
      <c r="CH533" s="625"/>
      <c r="CI533" s="625"/>
      <c r="CJ533" s="625"/>
      <c r="CK533" s="625"/>
      <c r="CL533" s="625"/>
      <c r="CM533" s="625"/>
      <c r="CN533" s="625"/>
      <c r="CO533" s="623"/>
      <c r="CP533" s="623"/>
      <c r="CQ533" s="623"/>
      <c r="CR533" s="633"/>
      <c r="CS533" s="633"/>
      <c r="CT533" s="633"/>
      <c r="CU533" s="643"/>
      <c r="CV533" s="247"/>
      <c r="CW533" s="212"/>
      <c r="CX533" s="1181"/>
      <c r="CY533" s="1182"/>
      <c r="CZ533" s="1182"/>
      <c r="DA533" s="1182"/>
      <c r="DB533" s="1182"/>
      <c r="DC533" s="1182"/>
      <c r="DD533" s="1182"/>
      <c r="DE533" s="1182"/>
      <c r="DF533" s="1182"/>
      <c r="DG533" s="1182"/>
      <c r="DH533" s="1182"/>
      <c r="DI533" s="1182"/>
      <c r="DJ533" s="1182"/>
      <c r="DK533" s="1182"/>
      <c r="DL533" s="1182"/>
      <c r="DM533" s="1182"/>
      <c r="DN533" s="1182"/>
      <c r="DO533" s="1182"/>
      <c r="DP533" s="1182"/>
      <c r="DQ533" s="1182"/>
      <c r="DR533" s="1182"/>
      <c r="DS533" s="1182"/>
      <c r="DT533" s="1182"/>
      <c r="DU533" s="1182"/>
      <c r="DV533" s="1182"/>
      <c r="DW533" s="631"/>
      <c r="DX533" s="631"/>
      <c r="DY533" s="631"/>
      <c r="DZ533" s="631"/>
      <c r="EA533" s="631"/>
      <c r="EB533" s="625"/>
      <c r="EC533" s="625"/>
      <c r="ED533" s="625"/>
      <c r="EE533" s="625"/>
      <c r="EF533" s="625"/>
      <c r="EG533" s="625"/>
      <c r="EH533" s="625"/>
      <c r="EI533" s="625"/>
      <c r="EJ533" s="625"/>
      <c r="EK533" s="625"/>
      <c r="EL533" s="625"/>
      <c r="EM533" s="625"/>
      <c r="EN533" s="623"/>
      <c r="EO533" s="623"/>
      <c r="EP533" s="623"/>
      <c r="EQ533" s="633"/>
      <c r="ER533" s="633"/>
      <c r="ES533" s="633"/>
      <c r="ET533" s="643"/>
      <c r="EU533" s="1181"/>
      <c r="EV533" s="1182"/>
      <c r="EW533" s="1182"/>
      <c r="EX533" s="1182"/>
      <c r="EY533" s="1182"/>
      <c r="EZ533" s="1182"/>
      <c r="FA533" s="1182"/>
      <c r="FB533" s="1182"/>
      <c r="FC533" s="1182"/>
      <c r="FD533" s="1182"/>
      <c r="FE533" s="1182"/>
      <c r="FF533" s="1182"/>
      <c r="FG533" s="1182"/>
      <c r="FH533" s="1182"/>
      <c r="FI533" s="1182"/>
      <c r="FJ533" s="1182"/>
      <c r="FK533" s="1182"/>
      <c r="FL533" s="1182"/>
      <c r="FM533" s="1182"/>
      <c r="FN533" s="1182"/>
      <c r="FO533" s="1182"/>
      <c r="FP533" s="1182"/>
      <c r="FQ533" s="1182"/>
      <c r="FR533" s="1182"/>
      <c r="FS533" s="1182"/>
      <c r="FT533" s="631"/>
      <c r="FU533" s="631"/>
      <c r="FV533" s="631"/>
      <c r="FW533" s="631"/>
      <c r="FX533" s="631"/>
      <c r="FY533" s="625"/>
      <c r="FZ533" s="625"/>
      <c r="GA533" s="625"/>
      <c r="GB533" s="625"/>
      <c r="GC533" s="625"/>
      <c r="GD533" s="625"/>
      <c r="GE533" s="625"/>
      <c r="GF533" s="625"/>
      <c r="GG533" s="625"/>
      <c r="GH533" s="625"/>
      <c r="GI533" s="625"/>
      <c r="GJ533" s="625"/>
      <c r="GK533" s="623"/>
      <c r="GL533" s="623"/>
      <c r="GM533" s="623"/>
      <c r="GN533" s="633"/>
      <c r="GO533" s="633"/>
      <c r="GP533" s="633"/>
      <c r="GQ533" s="643"/>
      <c r="GR533" s="6"/>
    </row>
    <row r="534" spans="1:200" ht="6" customHeight="1" x14ac:dyDescent="0.25">
      <c r="A534" s="212"/>
      <c r="B534" s="656"/>
      <c r="C534" s="658"/>
      <c r="D534" s="658"/>
      <c r="E534" s="658"/>
      <c r="F534" s="658"/>
      <c r="G534" s="658"/>
      <c r="H534" s="658"/>
      <c r="I534" s="658"/>
      <c r="J534" s="658"/>
      <c r="K534" s="658"/>
      <c r="L534" s="658"/>
      <c r="M534" s="658"/>
      <c r="N534" s="658"/>
      <c r="O534" s="658"/>
      <c r="P534" s="658"/>
      <c r="Q534" s="658"/>
      <c r="R534" s="658"/>
      <c r="S534" s="658"/>
      <c r="T534" s="658"/>
      <c r="U534" s="658"/>
      <c r="V534" s="658"/>
      <c r="W534" s="658"/>
      <c r="X534" s="658"/>
      <c r="Y534" s="658"/>
      <c r="Z534" s="658"/>
      <c r="AA534" s="629" t="str">
        <f>IF('FRONT PAGE'!$A$1="www.fly-logics.com","FEB",0)</f>
        <v>FEB</v>
      </c>
      <c r="AB534" s="631"/>
      <c r="AC534" s="631"/>
      <c r="AD534" s="631"/>
      <c r="AE534" s="631"/>
      <c r="AF534" s="630" t="str">
        <f>IF(SUMIFS(LOGBOOK!$Y$5:$Y$1036129,LOGBOOK!$D$5:$D$1036129,F531,LOGBOOK!$AN$5:$AN$1036129,V531,LOGBOOK!$E$5:$E$1036129,L531,LOGBOOK!$AM$5:$AM$1036129,"FEB")=0," ",SUMIFS(LOGBOOK!$Y$5:$Y$1036129,LOGBOOK!$D$5:$D$1036129,F531,LOGBOOK!$AN$5:$AN$1036129,V531,LOGBOOK!$E$5:$E$1036129,L531,LOGBOOK!$AM$5:$AM$1036129,"FEB"))</f>
        <v xml:space="preserve"> </v>
      </c>
      <c r="AG534" s="625"/>
      <c r="AH534" s="625"/>
      <c r="AI534" s="625"/>
      <c r="AJ534" s="630" t="str">
        <f>IF(SUMIFS(LOGBOOK!$Z$5:$Z$1036129,LOGBOOK!$D$5:$D$1036129,F531,LOGBOOK!$AN$5:$AN$1036129,V531,LOGBOOK!$E$5:$E$1036129,L531,LOGBOOK!$AM$5:$AM$1036129,"FEB")=0," ",SUMIFS(LOGBOOK!$Z$5:$Z$1036129,LOGBOOK!$D$5:$D$1036129,F531,LOGBOOK!$AN$5:$AN$1036129,V531,LOGBOOK!$E$5:$E$1036129,L531,LOGBOOK!$AM$5:$AM$1036129,"FEB"))</f>
        <v xml:space="preserve"> </v>
      </c>
      <c r="AK534" s="625"/>
      <c r="AL534" s="625"/>
      <c r="AM534" s="625"/>
      <c r="AN534" s="630" t="str">
        <f>IF(SUMIFS(LOGBOOK!$AA$5:$AA$1036129,LOGBOOK!$D$5:$D$1036129,F531,LOGBOOK!$AN$5:$AN$1036129,V531,LOGBOOK!$E$5:$E$1036129,L531,LOGBOOK!$AM$5:$AM$1036129,"FEB")=0," ",SUMIFS(LOGBOOK!$AA$5:$AA$1036129,LOGBOOK!$D$5:$D$1036129,F531,LOGBOOK!$AN$5:$AN$1036129,V531,LOGBOOK!$E$5:$E$1036129,L531,LOGBOOK!$AM$5:$AM$1036129,"FEB"))</f>
        <v xml:space="preserve"> </v>
      </c>
      <c r="AO534" s="625"/>
      <c r="AP534" s="625"/>
      <c r="AQ534" s="625"/>
      <c r="AR534" s="623" t="str">
        <f>IF(SUMIFS(LOGBOOK!$AE$5:$AE$1036129,LOGBOOK!$D$5:$D$1036129,F531,LOGBOOK!$AN$5:$AN$1036129,V531,LOGBOOK!$E$5:$E$1036129,L531,LOGBOOK!$AM$5:$AM$1036129,"FEB")=0," ",SUMIFS(LOGBOOK!$AE$5:$AE$1036129,LOGBOOK!$D$5:$D$1036129,F531,LOGBOOK!$AN$5:$AN$1036129,V531,LOGBOOK!$E$5:$E$1036129,L531,LOGBOOK!$AM$5:$AM$1036129,"FEB"))</f>
        <v xml:space="preserve"> </v>
      </c>
      <c r="AS534" s="623"/>
      <c r="AT534" s="623"/>
      <c r="AU534" s="623" t="str">
        <f>IF(SUMIFS(LOGBOOK!$AF$5:$AF$1036129,LOGBOOK!$D$5:$D$1036129,F531,LOGBOOK!$AN$5:$AN$1036129,V531,LOGBOOK!$E$5:$E$1036129,L531,LOGBOOK!$AM$5:$AM$1036129,"FEB")=0," ",SUMIFS(LOGBOOK!$AF$5:$AF$1036129,LOGBOOK!$D$5:$D$1036129,F531,LOGBOOK!$AN$5:$AN$1036129,V531,LOGBOOK!$E$5:$E$1036129,L531,LOGBOOK!$AM$5:$AM$1036129,"FEB"))</f>
        <v xml:space="preserve"> </v>
      </c>
      <c r="AV534" s="633"/>
      <c r="AW534" s="633"/>
      <c r="AX534" s="643"/>
      <c r="AY534" s="656"/>
      <c r="AZ534" s="658"/>
      <c r="BA534" s="658"/>
      <c r="BB534" s="658"/>
      <c r="BC534" s="658"/>
      <c r="BD534" s="658"/>
      <c r="BE534" s="658"/>
      <c r="BF534" s="658"/>
      <c r="BG534" s="658"/>
      <c r="BH534" s="658"/>
      <c r="BI534" s="658"/>
      <c r="BJ534" s="658"/>
      <c r="BK534" s="658"/>
      <c r="BL534" s="658"/>
      <c r="BM534" s="658"/>
      <c r="BN534" s="658"/>
      <c r="BO534" s="658"/>
      <c r="BP534" s="658"/>
      <c r="BQ534" s="658"/>
      <c r="BR534" s="658"/>
      <c r="BS534" s="658"/>
      <c r="BT534" s="658"/>
      <c r="BU534" s="658"/>
      <c r="BV534" s="658"/>
      <c r="BW534" s="658"/>
      <c r="BX534" s="629" t="str">
        <f>IF('FRONT PAGE'!$A$1="www.fly-logics.com","FEB",0)</f>
        <v>FEB</v>
      </c>
      <c r="BY534" s="631"/>
      <c r="BZ534" s="631"/>
      <c r="CA534" s="631"/>
      <c r="CB534" s="631"/>
      <c r="CC534" s="630" t="str">
        <f>IF(SUMIFS(LOGBOOK!$Y$5:$Y$1036129,LOGBOOK!$D$5:$D$1036129,BC531,LOGBOOK!$AN$5:$AN$1036129,BS531,LOGBOOK!$E$5:$E$1036129,BI531,LOGBOOK!$AM$5:$AM$1036129,"FEB")=0," ",SUMIFS(LOGBOOK!$Y$5:$Y$1036129,LOGBOOK!$D$5:$D$1036129,BC531,LOGBOOK!$AN$5:$AN$1036129,BS531,LOGBOOK!$E$5:$E$1036129,BI531,LOGBOOK!$AM$5:$AM$1036129,"FEB"))</f>
        <v xml:space="preserve"> </v>
      </c>
      <c r="CD534" s="625"/>
      <c r="CE534" s="625"/>
      <c r="CF534" s="625"/>
      <c r="CG534" s="630" t="str">
        <f>IF(SUMIFS(LOGBOOK!$Z$5:$Z$1036129,LOGBOOK!$D$5:$D$1036129,BC531,LOGBOOK!$AN$5:$AN$1036129,BS531,LOGBOOK!$E$5:$E$1036129,BI531,LOGBOOK!$AM$5:$AM$1036129,"FEB")=0," ",SUMIFS(LOGBOOK!$Z$5:$Z$1036129,LOGBOOK!$D$5:$D$1036129,BC531,LOGBOOK!$AN$5:$AN$1036129,BS531,LOGBOOK!$E$5:$E$1036129,BI531,LOGBOOK!$AM$5:$AM$1036129,"FEB"))</f>
        <v xml:space="preserve"> </v>
      </c>
      <c r="CH534" s="625"/>
      <c r="CI534" s="625"/>
      <c r="CJ534" s="625"/>
      <c r="CK534" s="630" t="str">
        <f>IF(SUMIFS(LOGBOOK!$AA$5:$AA$1036129,LOGBOOK!$D$5:$D$1036129,BC531,LOGBOOK!$AN$5:$AN$1036129,BS531,LOGBOOK!$E$5:$E$1036129,BI531,LOGBOOK!$AM$5:$AM$1036129,"FEB")=0," ",SUMIFS(LOGBOOK!$AA$5:$AA$1036129,LOGBOOK!$D$5:$D$1036129,BC531,LOGBOOK!$AN$5:$AN$1036129,BS531,LOGBOOK!$E$5:$E$1036129,BI531,LOGBOOK!$AM$5:$AM$1036129,"FEB"))</f>
        <v xml:space="preserve"> </v>
      </c>
      <c r="CL534" s="625"/>
      <c r="CM534" s="625"/>
      <c r="CN534" s="625"/>
      <c r="CO534" s="623" t="str">
        <f>IF(SUMIFS(LOGBOOK!$AE$5:$AE$1036129,LOGBOOK!$D$5:$D$1036129,BC531,LOGBOOK!$AN$5:$AN$1036129,BS531,LOGBOOK!$E$5:$E$1036129,BI531,LOGBOOK!$AM$5:$AM$1036129,"FEB")=0," ",SUMIFS(LOGBOOK!$AE$5:$AE$1036129,LOGBOOK!$D$5:$D$1036129,BC531,LOGBOOK!$AN$5:$AN$1036129,BS531,LOGBOOK!$E$5:$E$1036129,BI531,LOGBOOK!$AM$5:$AM$1036129,"FEB"))</f>
        <v xml:space="preserve"> </v>
      </c>
      <c r="CP534" s="623"/>
      <c r="CQ534" s="623"/>
      <c r="CR534" s="623" t="str">
        <f>IF(SUMIFS(LOGBOOK!$AF$5:$AF$1036129,LOGBOOK!$D$5:$D$1036129,BC531,LOGBOOK!$AN$5:$AN$1036129,BS531,LOGBOOK!$E$5:$E$1036129,BI531,LOGBOOK!$AM$5:$AM$1036129,"FEB")=0," ",SUMIFS(LOGBOOK!$AF$5:$AF$1036129,LOGBOOK!$D$5:$D$1036129,BC531,LOGBOOK!$AN$5:$AN$1036129,BS531,LOGBOOK!$E$5:$E$1036129,BI531,LOGBOOK!$AM$5:$AM$1036129,"FEB"))</f>
        <v xml:space="preserve"> </v>
      </c>
      <c r="CS534" s="633"/>
      <c r="CT534" s="633"/>
      <c r="CU534" s="643"/>
      <c r="CV534" s="247"/>
      <c r="CW534" s="212"/>
      <c r="CX534" s="656"/>
      <c r="CY534" s="658"/>
      <c r="CZ534" s="658"/>
      <c r="DA534" s="658"/>
      <c r="DB534" s="658"/>
      <c r="DC534" s="658"/>
      <c r="DD534" s="658"/>
      <c r="DE534" s="658"/>
      <c r="DF534" s="658"/>
      <c r="DG534" s="658"/>
      <c r="DH534" s="658"/>
      <c r="DI534" s="658"/>
      <c r="DJ534" s="658"/>
      <c r="DK534" s="658"/>
      <c r="DL534" s="658"/>
      <c r="DM534" s="658"/>
      <c r="DN534" s="658"/>
      <c r="DO534" s="658"/>
      <c r="DP534" s="658"/>
      <c r="DQ534" s="658"/>
      <c r="DR534" s="658"/>
      <c r="DS534" s="658"/>
      <c r="DT534" s="658"/>
      <c r="DU534" s="658"/>
      <c r="DV534" s="658"/>
      <c r="DW534" s="629" t="str">
        <f>IF('FRONT PAGE'!$A$1="www.fly-logics.com","FEB",0)</f>
        <v>FEB</v>
      </c>
      <c r="DX534" s="631"/>
      <c r="DY534" s="631"/>
      <c r="DZ534" s="631"/>
      <c r="EA534" s="631"/>
      <c r="EB534" s="630" t="str">
        <f>IF(SUMIFS(LOGBOOK!$Y$5:$Y$1036129,LOGBOOK!$D$5:$D$1036129,DB531,LOGBOOK!$AN$5:$AN$1036129,DR531,LOGBOOK!$E$5:$E$1036129,DH531,LOGBOOK!$AM$5:$AM$1036129,"FEB")=0," ",SUMIFS(LOGBOOK!$Y$5:$Y$1036129,LOGBOOK!$D$5:$D$1036129,DB531,LOGBOOK!$AN$5:$AN$1036129,DR531,LOGBOOK!$E$5:$E$1036129,DH531,LOGBOOK!$AM$5:$AM$1036129,"FEB"))</f>
        <v xml:space="preserve"> </v>
      </c>
      <c r="EC534" s="625"/>
      <c r="ED534" s="625"/>
      <c r="EE534" s="625"/>
      <c r="EF534" s="630" t="str">
        <f>IF(SUMIFS(LOGBOOK!$Z$5:$Z$1036129,LOGBOOK!$D$5:$D$1036129,DB531,LOGBOOK!$AN$5:$AN$1036129,DR531,LOGBOOK!$E$5:$E$1036129,DH531,LOGBOOK!$AM$5:$AM$1036129,"FEB")=0," ",SUMIFS(LOGBOOK!$Z$5:$Z$1036129,LOGBOOK!$D$5:$D$1036129,DB531,LOGBOOK!$AN$5:$AN$1036129,DR531,LOGBOOK!$E$5:$E$1036129,DH531,LOGBOOK!$AM$5:$AM$1036129,"FEB"))</f>
        <v xml:space="preserve"> </v>
      </c>
      <c r="EG534" s="625"/>
      <c r="EH534" s="625"/>
      <c r="EI534" s="625"/>
      <c r="EJ534" s="630" t="str">
        <f>IF(SUMIFS(LOGBOOK!$AA$5:$AA$1036129,LOGBOOK!$D$5:$D$1036129,DB531,LOGBOOK!$AN$5:$AN$1036129,DR531,LOGBOOK!$E$5:$E$1036129,DH531,LOGBOOK!$AM$5:$AM$1036129,"FEB")=0," ",SUMIFS(LOGBOOK!$AA$5:$AA$1036129,LOGBOOK!$D$5:$D$1036129,DB531,LOGBOOK!$AN$5:$AN$1036129,DR531,LOGBOOK!$E$5:$E$1036129,DH531,LOGBOOK!$AM$5:$AM$1036129,"FEB"))</f>
        <v xml:space="preserve"> </v>
      </c>
      <c r="EK534" s="625"/>
      <c r="EL534" s="625"/>
      <c r="EM534" s="625"/>
      <c r="EN534" s="623" t="str">
        <f>IF(SUMIFS(LOGBOOK!$AE$5:$AE$1036129,LOGBOOK!$D$5:$D$1036129,DB531,LOGBOOK!$AN$5:$AN$1036129,DR531,LOGBOOK!$E$5:$E$1036129,DH531,LOGBOOK!$AM$5:$AM$1036129,"FEB")=0," ",SUMIFS(LOGBOOK!$AE$5:$AE$1036129,LOGBOOK!$D$5:$D$1036129,DB531,LOGBOOK!$AN$5:$AN$1036129,DR531,LOGBOOK!$E$5:$E$1036129,DH531,LOGBOOK!$AM$5:$AM$1036129,"FEB"))</f>
        <v xml:space="preserve"> </v>
      </c>
      <c r="EO534" s="623"/>
      <c r="EP534" s="623"/>
      <c r="EQ534" s="623" t="str">
        <f>IF(SUMIFS(LOGBOOK!$AF$5:$AF$1036129,LOGBOOK!$D$5:$D$1036129,DB531,LOGBOOK!$AN$5:$AN$1036129,DR531,LOGBOOK!$E$5:$E$1036129,DH531,LOGBOOK!$AM$5:$AM$1036129,"FEB")=0," ",SUMIFS(LOGBOOK!$AF$5:$AF$1036129,LOGBOOK!$D$5:$D$1036129,DB531,LOGBOOK!$AN$5:$AN$1036129,DR531,LOGBOOK!$E$5:$E$1036129,DH531,LOGBOOK!$AM$5:$AM$1036129,"FEB"))</f>
        <v xml:space="preserve"> </v>
      </c>
      <c r="ER534" s="633"/>
      <c r="ES534" s="633"/>
      <c r="ET534" s="643"/>
      <c r="EU534" s="656"/>
      <c r="EV534" s="658"/>
      <c r="EW534" s="658"/>
      <c r="EX534" s="658"/>
      <c r="EY534" s="658"/>
      <c r="EZ534" s="658"/>
      <c r="FA534" s="658"/>
      <c r="FB534" s="658"/>
      <c r="FC534" s="658"/>
      <c r="FD534" s="658"/>
      <c r="FE534" s="658"/>
      <c r="FF534" s="658"/>
      <c r="FG534" s="658"/>
      <c r="FH534" s="658"/>
      <c r="FI534" s="658"/>
      <c r="FJ534" s="658"/>
      <c r="FK534" s="658"/>
      <c r="FL534" s="658"/>
      <c r="FM534" s="658"/>
      <c r="FN534" s="658"/>
      <c r="FO534" s="658"/>
      <c r="FP534" s="658"/>
      <c r="FQ534" s="658"/>
      <c r="FR534" s="658"/>
      <c r="FS534" s="658"/>
      <c r="FT534" s="629" t="str">
        <f>IF('FRONT PAGE'!$A$1="www.fly-logics.com","FEB",0)</f>
        <v>FEB</v>
      </c>
      <c r="FU534" s="631"/>
      <c r="FV534" s="631"/>
      <c r="FW534" s="631"/>
      <c r="FX534" s="631"/>
      <c r="FY534" s="630" t="str">
        <f>IF(SUMIFS(LOGBOOK!$Y$5:$Y$1036129,LOGBOOK!$D$5:$D$1036129,EY531,LOGBOOK!$AN$5:$AN$1036129,FO531,LOGBOOK!$E$5:$E$1036129,FE531,LOGBOOK!$AM$5:$AM$1036129,"FEB")=0," ",SUMIFS(LOGBOOK!$Y$5:$Y$1036129,LOGBOOK!$D$5:$D$1036129,EY531,LOGBOOK!$AN$5:$AN$1036129,FO531,LOGBOOK!$E$5:$E$1036129,FE531,LOGBOOK!$AM$5:$AM$1036129,"FEB"))</f>
        <v xml:space="preserve"> </v>
      </c>
      <c r="FZ534" s="625"/>
      <c r="GA534" s="625"/>
      <c r="GB534" s="625"/>
      <c r="GC534" s="630" t="str">
        <f>IF(SUMIFS(LOGBOOK!$Z$5:$Z$1036129,LOGBOOK!$D$5:$D$1036129,EY531,LOGBOOK!$AN$5:$AN$1036129,FO531,LOGBOOK!$E$5:$E$1036129,FE531,LOGBOOK!$AM$5:$AM$1036129,"FEB")=0," ",SUMIFS(LOGBOOK!$Z$5:$Z$1036129,LOGBOOK!$D$5:$D$1036129,EY531,LOGBOOK!$AN$5:$AN$1036129,FO531,LOGBOOK!$E$5:$E$1036129,FE531,LOGBOOK!$AM$5:$AM$1036129,"FEB"))</f>
        <v xml:space="preserve"> </v>
      </c>
      <c r="GD534" s="625"/>
      <c r="GE534" s="625"/>
      <c r="GF534" s="625"/>
      <c r="GG534" s="630" t="str">
        <f>IF(SUMIFS(LOGBOOK!$AA$5:$AA$1036129,LOGBOOK!$D$5:$D$1036129,EY531,LOGBOOK!$AN$5:$AN$1036129,FO531,LOGBOOK!$E$5:$E$1036129,FE531,LOGBOOK!$AM$5:$AM$1036129,"FEB")=0," ",SUMIFS(LOGBOOK!$AA$5:$AA$1036129,LOGBOOK!$D$5:$D$1036129,EY531,LOGBOOK!$AN$5:$AN$1036129,FO531,LOGBOOK!$E$5:$E$1036129,FE531,LOGBOOK!$AM$5:$AM$1036129,"FEB"))</f>
        <v xml:space="preserve"> </v>
      </c>
      <c r="GH534" s="625"/>
      <c r="GI534" s="625"/>
      <c r="GJ534" s="625"/>
      <c r="GK534" s="623" t="str">
        <f>IF(SUMIFS(LOGBOOK!$AE$5:$AE$1036129,LOGBOOK!$D$5:$D$1036129,EY531,LOGBOOK!$AN$5:$AN$1036129,FO531,LOGBOOK!$E$5:$E$1036129,FE531,LOGBOOK!$AM$5:$AM$1036129,"FEB")=0," ",SUMIFS(LOGBOOK!$AE$5:$AE$1036129,LOGBOOK!$D$5:$D$1036129,EY531,LOGBOOK!$AN$5:$AN$1036129,FO531,LOGBOOK!$E$5:$E$1036129,FE531,LOGBOOK!$AM$5:$AM$1036129,"FEB"))</f>
        <v xml:space="preserve"> </v>
      </c>
      <c r="GL534" s="623"/>
      <c r="GM534" s="623"/>
      <c r="GN534" s="623" t="str">
        <f>IF(SUMIFS(LOGBOOK!$AF$5:$AF$1036129,LOGBOOK!$D$5:$D$1036129,EY531,LOGBOOK!$AN$5:$AN$1036129,FO531,LOGBOOK!$E$5:$E$1036129,FE531,LOGBOOK!$AM$5:$AM$1036129,"FEB")=0," ",SUMIFS(LOGBOOK!$AF$5:$AF$1036129,LOGBOOK!$D$5:$D$1036129,EY531,LOGBOOK!$AN$5:$AN$1036129,FO531,LOGBOOK!$E$5:$E$1036129,FE531,LOGBOOK!$AM$5:$AM$1036129,"FEB"))</f>
        <v xml:space="preserve"> </v>
      </c>
      <c r="GO534" s="633"/>
      <c r="GP534" s="633"/>
      <c r="GQ534" s="643"/>
      <c r="GR534" s="6"/>
    </row>
    <row r="535" spans="1:200" ht="10.5" customHeight="1" x14ac:dyDescent="0.25">
      <c r="A535" s="212"/>
      <c r="B535" s="637"/>
      <c r="C535" s="1216" t="str">
        <f>IF('FRONT PAGE'!$A$1="www.fly-logics.com","TIME OF FLIGHT",0)</f>
        <v>TIME OF FLIGHT</v>
      </c>
      <c r="D535" s="1216"/>
      <c r="E535" s="1216"/>
      <c r="F535" s="1216"/>
      <c r="G535" s="1216"/>
      <c r="H535" s="1216"/>
      <c r="I535" s="1216"/>
      <c r="J535" s="1216"/>
      <c r="K535" s="1216"/>
      <c r="L535" s="1216"/>
      <c r="M535" s="1216"/>
      <c r="N535" s="624"/>
      <c r="O535" s="1216" t="str">
        <f>IF('FRONT PAGE'!$A$1="www.fly-logics.com","AVERANGE TIME",0)</f>
        <v>AVERANGE TIME</v>
      </c>
      <c r="P535" s="1216"/>
      <c r="Q535" s="1216"/>
      <c r="R535" s="1216"/>
      <c r="S535" s="1216"/>
      <c r="T535" s="1216"/>
      <c r="U535" s="1216"/>
      <c r="V535" s="1216"/>
      <c r="W535" s="1216"/>
      <c r="X535" s="1216"/>
      <c r="Y535" s="1216"/>
      <c r="Z535" s="15"/>
      <c r="AA535" s="631"/>
      <c r="AB535" s="631"/>
      <c r="AC535" s="631"/>
      <c r="AD535" s="631"/>
      <c r="AE535" s="631"/>
      <c r="AF535" s="625"/>
      <c r="AG535" s="632"/>
      <c r="AH535" s="632"/>
      <c r="AI535" s="625"/>
      <c r="AJ535" s="625"/>
      <c r="AK535" s="632"/>
      <c r="AL535" s="632"/>
      <c r="AM535" s="625"/>
      <c r="AN535" s="625"/>
      <c r="AO535" s="632"/>
      <c r="AP535" s="632"/>
      <c r="AQ535" s="625"/>
      <c r="AR535" s="623"/>
      <c r="AS535" s="623"/>
      <c r="AT535" s="623"/>
      <c r="AU535" s="633"/>
      <c r="AV535" s="634"/>
      <c r="AW535" s="633"/>
      <c r="AX535" s="643"/>
      <c r="AY535" s="637"/>
      <c r="AZ535" s="1216" t="str">
        <f>IF('FRONT PAGE'!$A$1="www.fly-logics.com","TIME OF FLIGHT",0)</f>
        <v>TIME OF FLIGHT</v>
      </c>
      <c r="BA535" s="1216"/>
      <c r="BB535" s="1216"/>
      <c r="BC535" s="1216"/>
      <c r="BD535" s="1216"/>
      <c r="BE535" s="1216"/>
      <c r="BF535" s="1216"/>
      <c r="BG535" s="1216"/>
      <c r="BH535" s="1216"/>
      <c r="BI535" s="1216"/>
      <c r="BJ535" s="1216"/>
      <c r="BK535" s="624"/>
      <c r="BL535" s="1216" t="str">
        <f>IF('FRONT PAGE'!$A$1="www.fly-logics.com","AVERANGE TIME",0)</f>
        <v>AVERANGE TIME</v>
      </c>
      <c r="BM535" s="1216"/>
      <c r="BN535" s="1216"/>
      <c r="BO535" s="1216"/>
      <c r="BP535" s="1216"/>
      <c r="BQ535" s="1216"/>
      <c r="BR535" s="1216"/>
      <c r="BS535" s="1216"/>
      <c r="BT535" s="1216"/>
      <c r="BU535" s="1216"/>
      <c r="BV535" s="1216"/>
      <c r="BW535" s="15"/>
      <c r="BX535" s="631"/>
      <c r="BY535" s="631"/>
      <c r="BZ535" s="631"/>
      <c r="CA535" s="631"/>
      <c r="CB535" s="631"/>
      <c r="CC535" s="625"/>
      <c r="CD535" s="632"/>
      <c r="CE535" s="632"/>
      <c r="CF535" s="625"/>
      <c r="CG535" s="625"/>
      <c r="CH535" s="632"/>
      <c r="CI535" s="632"/>
      <c r="CJ535" s="625"/>
      <c r="CK535" s="625"/>
      <c r="CL535" s="632"/>
      <c r="CM535" s="632"/>
      <c r="CN535" s="625"/>
      <c r="CO535" s="623"/>
      <c r="CP535" s="623"/>
      <c r="CQ535" s="623"/>
      <c r="CR535" s="633"/>
      <c r="CS535" s="634"/>
      <c r="CT535" s="633"/>
      <c r="CU535" s="643"/>
      <c r="CV535" s="247"/>
      <c r="CW535" s="212"/>
      <c r="CX535" s="637"/>
      <c r="CY535" s="1216" t="str">
        <f>IF('FRONT PAGE'!$A$1="www.fly-logics.com","TIME OF FLIGHT",0)</f>
        <v>TIME OF FLIGHT</v>
      </c>
      <c r="CZ535" s="1216"/>
      <c r="DA535" s="1216"/>
      <c r="DB535" s="1216"/>
      <c r="DC535" s="1216"/>
      <c r="DD535" s="1216"/>
      <c r="DE535" s="1216"/>
      <c r="DF535" s="1216"/>
      <c r="DG535" s="1216"/>
      <c r="DH535" s="1216"/>
      <c r="DI535" s="1216"/>
      <c r="DJ535" s="624"/>
      <c r="DK535" s="1216" t="str">
        <f>IF('FRONT PAGE'!$A$1="www.fly-logics.com","AVERANGE TIME",0)</f>
        <v>AVERANGE TIME</v>
      </c>
      <c r="DL535" s="1216"/>
      <c r="DM535" s="1216"/>
      <c r="DN535" s="1216"/>
      <c r="DO535" s="1216"/>
      <c r="DP535" s="1216"/>
      <c r="DQ535" s="1216"/>
      <c r="DR535" s="1216"/>
      <c r="DS535" s="1216"/>
      <c r="DT535" s="1216"/>
      <c r="DU535" s="1216"/>
      <c r="DV535" s="15"/>
      <c r="DW535" s="631"/>
      <c r="DX535" s="631"/>
      <c r="DY535" s="631"/>
      <c r="DZ535" s="631"/>
      <c r="EA535" s="631"/>
      <c r="EB535" s="625"/>
      <c r="EC535" s="632"/>
      <c r="ED535" s="632"/>
      <c r="EE535" s="625"/>
      <c r="EF535" s="625"/>
      <c r="EG535" s="632"/>
      <c r="EH535" s="632"/>
      <c r="EI535" s="625"/>
      <c r="EJ535" s="625"/>
      <c r="EK535" s="632"/>
      <c r="EL535" s="632"/>
      <c r="EM535" s="625"/>
      <c r="EN535" s="623"/>
      <c r="EO535" s="623"/>
      <c r="EP535" s="623"/>
      <c r="EQ535" s="633"/>
      <c r="ER535" s="634"/>
      <c r="ES535" s="633"/>
      <c r="ET535" s="643"/>
      <c r="EU535" s="637"/>
      <c r="EV535" s="1216" t="str">
        <f>IF('FRONT PAGE'!$A$1="www.fly-logics.com","TIME OF FLIGHT",0)</f>
        <v>TIME OF FLIGHT</v>
      </c>
      <c r="EW535" s="1216"/>
      <c r="EX535" s="1216"/>
      <c r="EY535" s="1216"/>
      <c r="EZ535" s="1216"/>
      <c r="FA535" s="1216"/>
      <c r="FB535" s="1216"/>
      <c r="FC535" s="1216"/>
      <c r="FD535" s="1216"/>
      <c r="FE535" s="1216"/>
      <c r="FF535" s="1216"/>
      <c r="FG535" s="624"/>
      <c r="FH535" s="1216" t="str">
        <f>IF('FRONT PAGE'!$A$1="www.fly-logics.com","AVERANGE TIME",0)</f>
        <v>AVERANGE TIME</v>
      </c>
      <c r="FI535" s="1216"/>
      <c r="FJ535" s="1216"/>
      <c r="FK535" s="1216"/>
      <c r="FL535" s="1216"/>
      <c r="FM535" s="1216"/>
      <c r="FN535" s="1216"/>
      <c r="FO535" s="1216"/>
      <c r="FP535" s="1216"/>
      <c r="FQ535" s="1216"/>
      <c r="FR535" s="1216"/>
      <c r="FS535" s="15"/>
      <c r="FT535" s="631"/>
      <c r="FU535" s="631"/>
      <c r="FV535" s="631"/>
      <c r="FW535" s="631"/>
      <c r="FX535" s="631"/>
      <c r="FY535" s="625"/>
      <c r="FZ535" s="632"/>
      <c r="GA535" s="632"/>
      <c r="GB535" s="625"/>
      <c r="GC535" s="625"/>
      <c r="GD535" s="632"/>
      <c r="GE535" s="632"/>
      <c r="GF535" s="625"/>
      <c r="GG535" s="625"/>
      <c r="GH535" s="632"/>
      <c r="GI535" s="632"/>
      <c r="GJ535" s="625"/>
      <c r="GK535" s="623"/>
      <c r="GL535" s="623"/>
      <c r="GM535" s="623"/>
      <c r="GN535" s="633"/>
      <c r="GO535" s="634"/>
      <c r="GP535" s="633"/>
      <c r="GQ535" s="643"/>
      <c r="GR535" s="6"/>
    </row>
    <row r="536" spans="1:200" ht="8.85" customHeight="1" x14ac:dyDescent="0.25">
      <c r="A536" s="212"/>
      <c r="B536" s="637"/>
      <c r="C536" s="1217"/>
      <c r="D536" s="1217"/>
      <c r="E536" s="1217"/>
      <c r="F536" s="1217"/>
      <c r="G536" s="1217"/>
      <c r="H536" s="1217"/>
      <c r="I536" s="1217"/>
      <c r="J536" s="1217"/>
      <c r="K536" s="1217"/>
      <c r="L536" s="1217"/>
      <c r="M536" s="1217"/>
      <c r="N536" s="624"/>
      <c r="O536" s="1217"/>
      <c r="P536" s="1217"/>
      <c r="Q536" s="1217"/>
      <c r="R536" s="1217"/>
      <c r="S536" s="1217"/>
      <c r="T536" s="1217"/>
      <c r="U536" s="1217"/>
      <c r="V536" s="1217"/>
      <c r="W536" s="1217"/>
      <c r="X536" s="1217"/>
      <c r="Y536" s="1217"/>
      <c r="Z536" s="15"/>
      <c r="AA536" s="631"/>
      <c r="AB536" s="631"/>
      <c r="AC536" s="631"/>
      <c r="AD536" s="631"/>
      <c r="AE536" s="631"/>
      <c r="AF536" s="625"/>
      <c r="AG536" s="625"/>
      <c r="AH536" s="625"/>
      <c r="AI536" s="625"/>
      <c r="AJ536" s="625"/>
      <c r="AK536" s="625"/>
      <c r="AL536" s="625"/>
      <c r="AM536" s="625"/>
      <c r="AN536" s="625"/>
      <c r="AO536" s="625"/>
      <c r="AP536" s="625"/>
      <c r="AQ536" s="625"/>
      <c r="AR536" s="623"/>
      <c r="AS536" s="623"/>
      <c r="AT536" s="623"/>
      <c r="AU536" s="633"/>
      <c r="AV536" s="633"/>
      <c r="AW536" s="633"/>
      <c r="AX536" s="643"/>
      <c r="AY536" s="637"/>
      <c r="AZ536" s="1217"/>
      <c r="BA536" s="1217"/>
      <c r="BB536" s="1217"/>
      <c r="BC536" s="1217"/>
      <c r="BD536" s="1217"/>
      <c r="BE536" s="1217"/>
      <c r="BF536" s="1217"/>
      <c r="BG536" s="1217"/>
      <c r="BH536" s="1217"/>
      <c r="BI536" s="1217"/>
      <c r="BJ536" s="1217"/>
      <c r="BK536" s="624"/>
      <c r="BL536" s="1217"/>
      <c r="BM536" s="1217"/>
      <c r="BN536" s="1217"/>
      <c r="BO536" s="1217"/>
      <c r="BP536" s="1217"/>
      <c r="BQ536" s="1217"/>
      <c r="BR536" s="1217"/>
      <c r="BS536" s="1217"/>
      <c r="BT536" s="1217"/>
      <c r="BU536" s="1217"/>
      <c r="BV536" s="1217"/>
      <c r="BW536" s="15"/>
      <c r="BX536" s="631"/>
      <c r="BY536" s="631"/>
      <c r="BZ536" s="631"/>
      <c r="CA536" s="631"/>
      <c r="CB536" s="631"/>
      <c r="CC536" s="625"/>
      <c r="CD536" s="625"/>
      <c r="CE536" s="625"/>
      <c r="CF536" s="625"/>
      <c r="CG536" s="625"/>
      <c r="CH536" s="625"/>
      <c r="CI536" s="625"/>
      <c r="CJ536" s="625"/>
      <c r="CK536" s="625"/>
      <c r="CL536" s="625"/>
      <c r="CM536" s="625"/>
      <c r="CN536" s="625"/>
      <c r="CO536" s="623"/>
      <c r="CP536" s="623"/>
      <c r="CQ536" s="623"/>
      <c r="CR536" s="633"/>
      <c r="CS536" s="633"/>
      <c r="CT536" s="633"/>
      <c r="CU536" s="643"/>
      <c r="CV536" s="247"/>
      <c r="CW536" s="212"/>
      <c r="CX536" s="637"/>
      <c r="CY536" s="1217"/>
      <c r="CZ536" s="1217"/>
      <c r="DA536" s="1217"/>
      <c r="DB536" s="1217"/>
      <c r="DC536" s="1217"/>
      <c r="DD536" s="1217"/>
      <c r="DE536" s="1217"/>
      <c r="DF536" s="1217"/>
      <c r="DG536" s="1217"/>
      <c r="DH536" s="1217"/>
      <c r="DI536" s="1217"/>
      <c r="DJ536" s="624"/>
      <c r="DK536" s="1217"/>
      <c r="DL536" s="1217"/>
      <c r="DM536" s="1217"/>
      <c r="DN536" s="1217"/>
      <c r="DO536" s="1217"/>
      <c r="DP536" s="1217"/>
      <c r="DQ536" s="1217"/>
      <c r="DR536" s="1217"/>
      <c r="DS536" s="1217"/>
      <c r="DT536" s="1217"/>
      <c r="DU536" s="1217"/>
      <c r="DV536" s="15"/>
      <c r="DW536" s="631"/>
      <c r="DX536" s="631"/>
      <c r="DY536" s="631"/>
      <c r="DZ536" s="631"/>
      <c r="EA536" s="631"/>
      <c r="EB536" s="625"/>
      <c r="EC536" s="625"/>
      <c r="ED536" s="625"/>
      <c r="EE536" s="625"/>
      <c r="EF536" s="625"/>
      <c r="EG536" s="625"/>
      <c r="EH536" s="625"/>
      <c r="EI536" s="625"/>
      <c r="EJ536" s="625"/>
      <c r="EK536" s="625"/>
      <c r="EL536" s="625"/>
      <c r="EM536" s="625"/>
      <c r="EN536" s="623"/>
      <c r="EO536" s="623"/>
      <c r="EP536" s="623"/>
      <c r="EQ536" s="633"/>
      <c r="ER536" s="633"/>
      <c r="ES536" s="633"/>
      <c r="ET536" s="643"/>
      <c r="EU536" s="637"/>
      <c r="EV536" s="1217"/>
      <c r="EW536" s="1217"/>
      <c r="EX536" s="1217"/>
      <c r="EY536" s="1217"/>
      <c r="EZ536" s="1217"/>
      <c r="FA536" s="1217"/>
      <c r="FB536" s="1217"/>
      <c r="FC536" s="1217"/>
      <c r="FD536" s="1217"/>
      <c r="FE536" s="1217"/>
      <c r="FF536" s="1217"/>
      <c r="FG536" s="624"/>
      <c r="FH536" s="1217"/>
      <c r="FI536" s="1217"/>
      <c r="FJ536" s="1217"/>
      <c r="FK536" s="1217"/>
      <c r="FL536" s="1217"/>
      <c r="FM536" s="1217"/>
      <c r="FN536" s="1217"/>
      <c r="FO536" s="1217"/>
      <c r="FP536" s="1217"/>
      <c r="FQ536" s="1217"/>
      <c r="FR536" s="1217"/>
      <c r="FS536" s="15"/>
      <c r="FT536" s="631"/>
      <c r="FU536" s="631"/>
      <c r="FV536" s="631"/>
      <c r="FW536" s="631"/>
      <c r="FX536" s="631"/>
      <c r="FY536" s="625"/>
      <c r="FZ536" s="625"/>
      <c r="GA536" s="625"/>
      <c r="GB536" s="625"/>
      <c r="GC536" s="625"/>
      <c r="GD536" s="625"/>
      <c r="GE536" s="625"/>
      <c r="GF536" s="625"/>
      <c r="GG536" s="625"/>
      <c r="GH536" s="625"/>
      <c r="GI536" s="625"/>
      <c r="GJ536" s="625"/>
      <c r="GK536" s="623"/>
      <c r="GL536" s="623"/>
      <c r="GM536" s="623"/>
      <c r="GN536" s="633"/>
      <c r="GO536" s="633"/>
      <c r="GP536" s="633"/>
      <c r="GQ536" s="643"/>
      <c r="GR536" s="6"/>
    </row>
    <row r="537" spans="1:200" ht="10.5" customHeight="1" x14ac:dyDescent="0.25">
      <c r="A537" s="212"/>
      <c r="B537" s="637"/>
      <c r="C537" s="1125" t="str">
        <f>IF(SUMIFS(LOGBOOK!$I$5:$I$1036129,LOGBOOK!$D$5:$D$1036129,F531,LOGBOOK!$AN$5:$AN$1036129,V531,LOGBOOK!$E$5:$E$1036129,L531)=0," ",SUMIFS(LOGBOOK!$I$5:$I$1036129,LOGBOOK!$D$5:$D$1036129,F531,LOGBOOK!$AN$5:$AN$1036129,V531,LOGBOOK!$E$5:$E$1036129,L531))</f>
        <v xml:space="preserve"> </v>
      </c>
      <c r="D537" s="1125"/>
      <c r="E537" s="1125"/>
      <c r="F537" s="1125"/>
      <c r="G537" s="1125"/>
      <c r="H537" s="1125"/>
      <c r="I537" s="1125"/>
      <c r="J537" s="1125"/>
      <c r="K537" s="1125"/>
      <c r="L537" s="1125"/>
      <c r="M537" s="1125"/>
      <c r="N537" s="624"/>
      <c r="O537" s="1125" t="str">
        <f t="shared" ref="O537" si="644">IF(IFERROR(C537/J540,"")=0,"",IFERROR(C537/J540,""))</f>
        <v/>
      </c>
      <c r="P537" s="1125"/>
      <c r="Q537" s="1125"/>
      <c r="R537" s="1125"/>
      <c r="S537" s="1125"/>
      <c r="T537" s="1125"/>
      <c r="U537" s="1125"/>
      <c r="V537" s="1125"/>
      <c r="W537" s="1125"/>
      <c r="X537" s="1125"/>
      <c r="Y537" s="1125"/>
      <c r="Z537" s="15"/>
      <c r="AA537" s="629" t="str">
        <f>IF('FRONT PAGE'!$A$1="www.fly-logics.com","MAR",0)</f>
        <v>MAR</v>
      </c>
      <c r="AB537" s="631"/>
      <c r="AC537" s="631"/>
      <c r="AD537" s="631"/>
      <c r="AE537" s="631"/>
      <c r="AF537" s="630" t="str">
        <f>IF(SUMIFS(LOGBOOK!$Y$5:$Y$1036129,LOGBOOK!$D$5:$D$1036129,F531,LOGBOOK!$AN$5:$AN$1036129,V531,LOGBOOK!$E$5:$E$1036129,L531,LOGBOOK!$AM$5:$AM$1036129,"MAR")=0," ",SUMIFS(LOGBOOK!$Y$5:$Y$1036129,LOGBOOK!$D$5:$D$1036129,F531,LOGBOOK!$AN$5:$AN$1036129,V531,LOGBOOK!$E$5:$E$1036129,L531,LOGBOOK!$AM$5:$AM$1036129,"MAR"))</f>
        <v xml:space="preserve"> </v>
      </c>
      <c r="AG537" s="625"/>
      <c r="AH537" s="625"/>
      <c r="AI537" s="625"/>
      <c r="AJ537" s="630" t="str">
        <f>IF(SUMIFS(LOGBOOK!$Z$5:$Z$1036129,LOGBOOK!$D$5:$D$1036129,F531,LOGBOOK!$AN$5:$AN$1036129,V531,LOGBOOK!$E$5:$E$1036129,L531,LOGBOOK!$AM$5:$AM$1036129,"MAR")=0," ",SUMIFS(LOGBOOK!$Z$5:$Z$1036129,LOGBOOK!$D$5:$D$1036129,F531,LOGBOOK!$AN$5:$AN$1036129,V531,LOGBOOK!$E$5:$E$1036129,L531,LOGBOOK!$AM$5:$AM$1036129,"MAR"))</f>
        <v xml:space="preserve"> </v>
      </c>
      <c r="AK537" s="625"/>
      <c r="AL537" s="625"/>
      <c r="AM537" s="625"/>
      <c r="AN537" s="630" t="str">
        <f>IF(SUMIFS(LOGBOOK!$AA$5:$AA$1036129,LOGBOOK!$D$5:$D$1036129,F531,LOGBOOK!$AN$5:$AN$1036129,V531,LOGBOOK!$E$5:$E$1036129,L531,LOGBOOK!$AM$5:$AM$1036129,"MAR")=0," ",SUMIFS(LOGBOOK!$AA$5:$AA$1036129,LOGBOOK!$D$5:$D$1036129,F531,LOGBOOK!$AN$5:$AN$1036129,V531,LOGBOOK!$E$5:$E$1036129,L531,LOGBOOK!$AM$5:$AM$1036129,"MAR"))</f>
        <v xml:space="preserve"> </v>
      </c>
      <c r="AO537" s="625"/>
      <c r="AP537" s="625"/>
      <c r="AQ537" s="625"/>
      <c r="AR537" s="623" t="str">
        <f>IF(SUMIFS(LOGBOOK!$AE$5:$AE$1036129,LOGBOOK!$D$5:$D$1036129,F531,LOGBOOK!$AN$5:$AN$1036129,V531,LOGBOOK!$E$5:$E$1036129,L531,LOGBOOK!$AM$5:$AM$1036129,"MAR")=0," ",SUMIFS(LOGBOOK!$AE$5:$AE$1036129,LOGBOOK!$D$5:$D$1036129,F531,LOGBOOK!$AN$5:$AN$1036129,V531,LOGBOOK!$E$5:$E$1036129,L531,LOGBOOK!$AM$5:$AM$1036129,"MAR"))</f>
        <v xml:space="preserve"> </v>
      </c>
      <c r="AS537" s="623"/>
      <c r="AT537" s="623"/>
      <c r="AU537" s="623" t="str">
        <f>IF(SUMIFS(LOGBOOK!$AF$5:$AF$1036129,LOGBOOK!$D$5:$D$1036129,F531,LOGBOOK!$AN$5:$AN$1036129,V531,LOGBOOK!$E$5:$E$1036129,L531,LOGBOOK!$AM$5:$AM$1036129,"MAR")=0," ",SUMIFS(LOGBOOK!$AF$5:$AF$1036129,LOGBOOK!$D$5:$D$1036129,F531,LOGBOOK!$AN$5:$AN$1036129,V531,LOGBOOK!$E$5:$E$1036129,L531,LOGBOOK!$AM$5:$AM$1036129,"MAR"))</f>
        <v xml:space="preserve"> </v>
      </c>
      <c r="AV537" s="633"/>
      <c r="AW537" s="633"/>
      <c r="AX537" s="643"/>
      <c r="AY537" s="637"/>
      <c r="AZ537" s="1125" t="str">
        <f>IF(SUMIFS(LOGBOOK!$I$5:$I$1036129,LOGBOOK!$D$5:$D$1036129,BC531,LOGBOOK!$AN$5:$AN$1036129,BS531,LOGBOOK!$E$5:$E$1036129,BI531)=0," ",SUMIFS(LOGBOOK!$I$5:$I$1036129,LOGBOOK!$D$5:$D$1036129,BC531,LOGBOOK!$AN$5:$AN$1036129,BS531,LOGBOOK!$E$5:$E$1036129,BI531))</f>
        <v xml:space="preserve"> </v>
      </c>
      <c r="BA537" s="1125"/>
      <c r="BB537" s="1125"/>
      <c r="BC537" s="1125"/>
      <c r="BD537" s="1125"/>
      <c r="BE537" s="1125"/>
      <c r="BF537" s="1125"/>
      <c r="BG537" s="1125"/>
      <c r="BH537" s="1125"/>
      <c r="BI537" s="1125"/>
      <c r="BJ537" s="1125"/>
      <c r="BK537" s="624"/>
      <c r="BL537" s="1125" t="str">
        <f t="shared" ref="BL537" si="645">IF(IFERROR(AZ537/BG540,"")=0,"",IFERROR(AZ537/BG540,""))</f>
        <v/>
      </c>
      <c r="BM537" s="1125"/>
      <c r="BN537" s="1125"/>
      <c r="BO537" s="1125"/>
      <c r="BP537" s="1125"/>
      <c r="BQ537" s="1125"/>
      <c r="BR537" s="1125"/>
      <c r="BS537" s="1125"/>
      <c r="BT537" s="1125"/>
      <c r="BU537" s="1125"/>
      <c r="BV537" s="1125"/>
      <c r="BW537" s="15"/>
      <c r="BX537" s="629" t="str">
        <f>IF('FRONT PAGE'!$A$1="www.fly-logics.com","MAR",0)</f>
        <v>MAR</v>
      </c>
      <c r="BY537" s="631"/>
      <c r="BZ537" s="631"/>
      <c r="CA537" s="631"/>
      <c r="CB537" s="631"/>
      <c r="CC537" s="630" t="str">
        <f>IF(SUMIFS(LOGBOOK!$Y$5:$Y$1036129,LOGBOOK!$D$5:$D$1036129,BC531,LOGBOOK!$AN$5:$AN$1036129,BS531,LOGBOOK!$E$5:$E$1036129,BI531,LOGBOOK!$AM$5:$AM$1036129,"MAR")=0," ",SUMIFS(LOGBOOK!$Y$5:$Y$1036129,LOGBOOK!$D$5:$D$1036129,BC531,LOGBOOK!$AN$5:$AN$1036129,BS531,LOGBOOK!$E$5:$E$1036129,BI531,LOGBOOK!$AM$5:$AM$1036129,"MAR"))</f>
        <v xml:space="preserve"> </v>
      </c>
      <c r="CD537" s="625"/>
      <c r="CE537" s="625"/>
      <c r="CF537" s="625"/>
      <c r="CG537" s="630" t="str">
        <f>IF(SUMIFS(LOGBOOK!$Z$5:$Z$1036129,LOGBOOK!$D$5:$D$1036129,BC531,LOGBOOK!$AN$5:$AN$1036129,BS531,LOGBOOK!$E$5:$E$1036129,BI531,LOGBOOK!$AM$5:$AM$1036129,"MAR")=0," ",SUMIFS(LOGBOOK!$Z$5:$Z$1036129,LOGBOOK!$D$5:$D$1036129,BC531,LOGBOOK!$AN$5:$AN$1036129,BS531,LOGBOOK!$E$5:$E$1036129,BI531,LOGBOOK!$AM$5:$AM$1036129,"MAR"))</f>
        <v xml:space="preserve"> </v>
      </c>
      <c r="CH537" s="625"/>
      <c r="CI537" s="625"/>
      <c r="CJ537" s="625"/>
      <c r="CK537" s="630" t="str">
        <f>IF(SUMIFS(LOGBOOK!$AA$5:$AA$1036129,LOGBOOK!$D$5:$D$1036129,BC531,LOGBOOK!$AN$5:$AN$1036129,BS531,LOGBOOK!$E$5:$E$1036129,BI531,LOGBOOK!$AM$5:$AM$1036129,"MAR")=0," ",SUMIFS(LOGBOOK!$AA$5:$AA$1036129,LOGBOOK!$D$5:$D$1036129,BC531,LOGBOOK!$AN$5:$AN$1036129,BS531,LOGBOOK!$E$5:$E$1036129,BI531,LOGBOOK!$AM$5:$AM$1036129,"MAR"))</f>
        <v xml:space="preserve"> </v>
      </c>
      <c r="CL537" s="625"/>
      <c r="CM537" s="625"/>
      <c r="CN537" s="625"/>
      <c r="CO537" s="623" t="str">
        <f>IF(SUMIFS(LOGBOOK!$AE$5:$AE$1036129,LOGBOOK!$D$5:$D$1036129,BC531,LOGBOOK!$AN$5:$AN$1036129,BS531,LOGBOOK!$E$5:$E$1036129,BI531,LOGBOOK!$AM$5:$AM$1036129,"MAR")=0," ",SUMIFS(LOGBOOK!$AE$5:$AE$1036129,LOGBOOK!$D$5:$D$1036129,BC531,LOGBOOK!$AN$5:$AN$1036129,BS531,LOGBOOK!$E$5:$E$1036129,BI531,LOGBOOK!$AM$5:$AM$1036129,"MAR"))</f>
        <v xml:space="preserve"> </v>
      </c>
      <c r="CP537" s="623"/>
      <c r="CQ537" s="623"/>
      <c r="CR537" s="623" t="str">
        <f>IF(SUMIFS(LOGBOOK!$AF$5:$AF$1036129,LOGBOOK!$D$5:$D$1036129,BC531,LOGBOOK!$AN$5:$AN$1036129,BS531,LOGBOOK!$E$5:$E$1036129,BI531,LOGBOOK!$AM$5:$AM$1036129,"MAR")=0," ",SUMIFS(LOGBOOK!$AF$5:$AF$1036129,LOGBOOK!$D$5:$D$1036129,BC531,LOGBOOK!$AN$5:$AN$1036129,BS531,LOGBOOK!$E$5:$E$1036129,BI531,LOGBOOK!$AM$5:$AM$1036129,"MAR"))</f>
        <v xml:space="preserve"> </v>
      </c>
      <c r="CS537" s="633"/>
      <c r="CT537" s="633"/>
      <c r="CU537" s="643"/>
      <c r="CV537" s="247"/>
      <c r="CW537" s="212"/>
      <c r="CX537" s="637"/>
      <c r="CY537" s="1125" t="str">
        <f>IF(SUMIFS(LOGBOOK!$I$5:$I$1036129,LOGBOOK!$D$5:$D$1036129,DB531,LOGBOOK!$AN$5:$AN$1036129,DR531,LOGBOOK!$E$5:$E$1036129,DH531)=0," ",SUMIFS(LOGBOOK!$I$5:$I$1036129,LOGBOOK!$D$5:$D$1036129,DB531,LOGBOOK!$AN$5:$AN$1036129,DR531,LOGBOOK!$E$5:$E$1036129,DH531))</f>
        <v xml:space="preserve"> </v>
      </c>
      <c r="CZ537" s="1125"/>
      <c r="DA537" s="1125"/>
      <c r="DB537" s="1125"/>
      <c r="DC537" s="1125"/>
      <c r="DD537" s="1125"/>
      <c r="DE537" s="1125"/>
      <c r="DF537" s="1125"/>
      <c r="DG537" s="1125"/>
      <c r="DH537" s="1125"/>
      <c r="DI537" s="1125"/>
      <c r="DJ537" s="624"/>
      <c r="DK537" s="1125" t="str">
        <f t="shared" ref="DK537" si="646">IF(IFERROR(CY537/DF540,"")=0,"",IFERROR(CY537/DF540,""))</f>
        <v/>
      </c>
      <c r="DL537" s="1125"/>
      <c r="DM537" s="1125"/>
      <c r="DN537" s="1125"/>
      <c r="DO537" s="1125"/>
      <c r="DP537" s="1125"/>
      <c r="DQ537" s="1125"/>
      <c r="DR537" s="1125"/>
      <c r="DS537" s="1125"/>
      <c r="DT537" s="1125"/>
      <c r="DU537" s="1125"/>
      <c r="DV537" s="15"/>
      <c r="DW537" s="629" t="str">
        <f>IF('FRONT PAGE'!$A$1="www.fly-logics.com","MAR",0)</f>
        <v>MAR</v>
      </c>
      <c r="DX537" s="631"/>
      <c r="DY537" s="631"/>
      <c r="DZ537" s="631"/>
      <c r="EA537" s="631"/>
      <c r="EB537" s="630" t="str">
        <f>IF(SUMIFS(LOGBOOK!$Y$5:$Y$1036129,LOGBOOK!$D$5:$D$1036129,DB531,LOGBOOK!$AN$5:$AN$1036129,DR531,LOGBOOK!$E$5:$E$1036129,DH531,LOGBOOK!$AM$5:$AM$1036129,"MAR")=0," ",SUMIFS(LOGBOOK!$Y$5:$Y$1036129,LOGBOOK!$D$5:$D$1036129,DB531,LOGBOOK!$AN$5:$AN$1036129,DR531,LOGBOOK!$E$5:$E$1036129,DH531,LOGBOOK!$AM$5:$AM$1036129,"MAR"))</f>
        <v xml:space="preserve"> </v>
      </c>
      <c r="EC537" s="625"/>
      <c r="ED537" s="625"/>
      <c r="EE537" s="625"/>
      <c r="EF537" s="630" t="str">
        <f>IF(SUMIFS(LOGBOOK!$Z$5:$Z$1036129,LOGBOOK!$D$5:$D$1036129,DB531,LOGBOOK!$AN$5:$AN$1036129,DR531,LOGBOOK!$E$5:$E$1036129,DH531,LOGBOOK!$AM$5:$AM$1036129,"MAR")=0," ",SUMIFS(LOGBOOK!$Z$5:$Z$1036129,LOGBOOK!$D$5:$D$1036129,DB531,LOGBOOK!$AN$5:$AN$1036129,DR531,LOGBOOK!$E$5:$E$1036129,DH531,LOGBOOK!$AM$5:$AM$1036129,"MAR"))</f>
        <v xml:space="preserve"> </v>
      </c>
      <c r="EG537" s="625"/>
      <c r="EH537" s="625"/>
      <c r="EI537" s="625"/>
      <c r="EJ537" s="630" t="str">
        <f>IF(SUMIFS(LOGBOOK!$AA$5:$AA$1036129,LOGBOOK!$D$5:$D$1036129,DB531,LOGBOOK!$AN$5:$AN$1036129,DR531,LOGBOOK!$E$5:$E$1036129,DH531,LOGBOOK!$AM$5:$AM$1036129,"MAR")=0," ",SUMIFS(LOGBOOK!$AA$5:$AA$1036129,LOGBOOK!$D$5:$D$1036129,DB531,LOGBOOK!$AN$5:$AN$1036129,DR531,LOGBOOK!$E$5:$E$1036129,DH531,LOGBOOK!$AM$5:$AM$1036129,"MAR"))</f>
        <v xml:space="preserve"> </v>
      </c>
      <c r="EK537" s="625"/>
      <c r="EL537" s="625"/>
      <c r="EM537" s="625"/>
      <c r="EN537" s="623" t="str">
        <f>IF(SUMIFS(LOGBOOK!$AE$5:$AE$1036129,LOGBOOK!$D$5:$D$1036129,DB531,LOGBOOK!$AN$5:$AN$1036129,DR531,LOGBOOK!$E$5:$E$1036129,DH531,LOGBOOK!$AM$5:$AM$1036129,"MAR")=0," ",SUMIFS(LOGBOOK!$AE$5:$AE$1036129,LOGBOOK!$D$5:$D$1036129,DB531,LOGBOOK!$AN$5:$AN$1036129,DR531,LOGBOOK!$E$5:$E$1036129,DH531,LOGBOOK!$AM$5:$AM$1036129,"MAR"))</f>
        <v xml:space="preserve"> </v>
      </c>
      <c r="EO537" s="623"/>
      <c r="EP537" s="623"/>
      <c r="EQ537" s="623" t="str">
        <f>IF(SUMIFS(LOGBOOK!$AF$5:$AF$1036129,LOGBOOK!$D$5:$D$1036129,DB531,LOGBOOK!$AN$5:$AN$1036129,DR531,LOGBOOK!$E$5:$E$1036129,DH531,LOGBOOK!$AM$5:$AM$1036129,"MAR")=0," ",SUMIFS(LOGBOOK!$AF$5:$AF$1036129,LOGBOOK!$D$5:$D$1036129,DB531,LOGBOOK!$AN$5:$AN$1036129,DR531,LOGBOOK!$E$5:$E$1036129,DH531,LOGBOOK!$AM$5:$AM$1036129,"MAR"))</f>
        <v xml:space="preserve"> </v>
      </c>
      <c r="ER537" s="633"/>
      <c r="ES537" s="633"/>
      <c r="ET537" s="643"/>
      <c r="EU537" s="637"/>
      <c r="EV537" s="1125" t="str">
        <f>IF(SUMIFS(LOGBOOK!$I$5:$I$1036129,LOGBOOK!$D$5:$D$1036129,EY531,LOGBOOK!$AN$5:$AN$1036129,FO531,LOGBOOK!$E$5:$E$1036129,FE531)=0," ",SUMIFS(LOGBOOK!$I$5:$I$1036129,LOGBOOK!$D$5:$D$1036129,EY531,LOGBOOK!$AN$5:$AN$1036129,FO531,LOGBOOK!$E$5:$E$1036129,FE531))</f>
        <v xml:space="preserve"> </v>
      </c>
      <c r="EW537" s="1125"/>
      <c r="EX537" s="1125"/>
      <c r="EY537" s="1125"/>
      <c r="EZ537" s="1125"/>
      <c r="FA537" s="1125"/>
      <c r="FB537" s="1125"/>
      <c r="FC537" s="1125"/>
      <c r="FD537" s="1125"/>
      <c r="FE537" s="1125"/>
      <c r="FF537" s="1125"/>
      <c r="FG537" s="624"/>
      <c r="FH537" s="1125" t="str">
        <f t="shared" ref="FH537" si="647">IF(IFERROR(EV537/FC540,"")=0,"",IFERROR(EV537/FC540,""))</f>
        <v/>
      </c>
      <c r="FI537" s="1125"/>
      <c r="FJ537" s="1125"/>
      <c r="FK537" s="1125"/>
      <c r="FL537" s="1125"/>
      <c r="FM537" s="1125"/>
      <c r="FN537" s="1125"/>
      <c r="FO537" s="1125"/>
      <c r="FP537" s="1125"/>
      <c r="FQ537" s="1125"/>
      <c r="FR537" s="1125"/>
      <c r="FS537" s="15"/>
      <c r="FT537" s="629" t="str">
        <f>IF('FRONT PAGE'!$A$1="www.fly-logics.com","MAR",0)</f>
        <v>MAR</v>
      </c>
      <c r="FU537" s="631"/>
      <c r="FV537" s="631"/>
      <c r="FW537" s="631"/>
      <c r="FX537" s="631"/>
      <c r="FY537" s="630" t="str">
        <f>IF(SUMIFS(LOGBOOK!$Y$5:$Y$1036129,LOGBOOK!$D$5:$D$1036129,EY531,LOGBOOK!$AN$5:$AN$1036129,FO531,LOGBOOK!$E$5:$E$1036129,FE531,LOGBOOK!$AM$5:$AM$1036129,"MAR")=0," ",SUMIFS(LOGBOOK!$Y$5:$Y$1036129,LOGBOOK!$D$5:$D$1036129,EY531,LOGBOOK!$AN$5:$AN$1036129,FO531,LOGBOOK!$E$5:$E$1036129,FE531,LOGBOOK!$AM$5:$AM$1036129,"MAR"))</f>
        <v xml:space="preserve"> </v>
      </c>
      <c r="FZ537" s="625"/>
      <c r="GA537" s="625"/>
      <c r="GB537" s="625"/>
      <c r="GC537" s="630" t="str">
        <f>IF(SUMIFS(LOGBOOK!$Z$5:$Z$1036129,LOGBOOK!$D$5:$D$1036129,EY531,LOGBOOK!$AN$5:$AN$1036129,FO531,LOGBOOK!$E$5:$E$1036129,FE531,LOGBOOK!$AM$5:$AM$1036129,"MAR")=0," ",SUMIFS(LOGBOOK!$Z$5:$Z$1036129,LOGBOOK!$D$5:$D$1036129,EY531,LOGBOOK!$AN$5:$AN$1036129,FO531,LOGBOOK!$E$5:$E$1036129,FE531,LOGBOOK!$AM$5:$AM$1036129,"MAR"))</f>
        <v xml:space="preserve"> </v>
      </c>
      <c r="GD537" s="625"/>
      <c r="GE537" s="625"/>
      <c r="GF537" s="625"/>
      <c r="GG537" s="630" t="str">
        <f>IF(SUMIFS(LOGBOOK!$AA$5:$AA$1036129,LOGBOOK!$D$5:$D$1036129,EY531,LOGBOOK!$AN$5:$AN$1036129,FO531,LOGBOOK!$E$5:$E$1036129,FE531,LOGBOOK!$AM$5:$AM$1036129,"MAR")=0," ",SUMIFS(LOGBOOK!$AA$5:$AA$1036129,LOGBOOK!$D$5:$D$1036129,EY531,LOGBOOK!$AN$5:$AN$1036129,FO531,LOGBOOK!$E$5:$E$1036129,FE531,LOGBOOK!$AM$5:$AM$1036129,"MAR"))</f>
        <v xml:space="preserve"> </v>
      </c>
      <c r="GH537" s="625"/>
      <c r="GI537" s="625"/>
      <c r="GJ537" s="625"/>
      <c r="GK537" s="623" t="str">
        <f>IF(SUMIFS(LOGBOOK!$AE$5:$AE$1036129,LOGBOOK!$D$5:$D$1036129,EY531,LOGBOOK!$AN$5:$AN$1036129,FO531,LOGBOOK!$E$5:$E$1036129,FE531,LOGBOOK!$AM$5:$AM$1036129,"MAR")=0," ",SUMIFS(LOGBOOK!$AE$5:$AE$1036129,LOGBOOK!$D$5:$D$1036129,EY531,LOGBOOK!$AN$5:$AN$1036129,FO531,LOGBOOK!$E$5:$E$1036129,FE531,LOGBOOK!$AM$5:$AM$1036129,"MAR"))</f>
        <v xml:space="preserve"> </v>
      </c>
      <c r="GL537" s="623"/>
      <c r="GM537" s="623"/>
      <c r="GN537" s="623" t="str">
        <f>IF(SUMIFS(LOGBOOK!$AF$5:$AF$1036129,LOGBOOK!$D$5:$D$1036129,EY531,LOGBOOK!$AN$5:$AN$1036129,FO531,LOGBOOK!$E$5:$E$1036129,FE531,LOGBOOK!$AM$5:$AM$1036129,"MAR")=0," ",SUMIFS(LOGBOOK!$AF$5:$AF$1036129,LOGBOOK!$D$5:$D$1036129,EY531,LOGBOOK!$AN$5:$AN$1036129,FO531,LOGBOOK!$E$5:$E$1036129,FE531,LOGBOOK!$AM$5:$AM$1036129,"MAR"))</f>
        <v xml:space="preserve"> </v>
      </c>
      <c r="GO537" s="633"/>
      <c r="GP537" s="633"/>
      <c r="GQ537" s="643"/>
      <c r="GR537" s="6"/>
    </row>
    <row r="538" spans="1:200" ht="8.85" customHeight="1" x14ac:dyDescent="0.25">
      <c r="A538" s="212"/>
      <c r="B538" s="637"/>
      <c r="C538" s="1126"/>
      <c r="D538" s="1126"/>
      <c r="E538" s="1126"/>
      <c r="F538" s="1126"/>
      <c r="G538" s="1126"/>
      <c r="H538" s="1126"/>
      <c r="I538" s="1126"/>
      <c r="J538" s="1126"/>
      <c r="K538" s="1126"/>
      <c r="L538" s="1126"/>
      <c r="M538" s="1126"/>
      <c r="N538" s="624"/>
      <c r="O538" s="1126"/>
      <c r="P538" s="1126"/>
      <c r="Q538" s="1126"/>
      <c r="R538" s="1126"/>
      <c r="S538" s="1126"/>
      <c r="T538" s="1126"/>
      <c r="U538" s="1126"/>
      <c r="V538" s="1126"/>
      <c r="W538" s="1126"/>
      <c r="X538" s="1126"/>
      <c r="Y538" s="1126"/>
      <c r="Z538" s="15"/>
      <c r="AA538" s="631"/>
      <c r="AB538" s="631"/>
      <c r="AC538" s="631"/>
      <c r="AD538" s="631"/>
      <c r="AE538" s="631"/>
      <c r="AF538" s="625"/>
      <c r="AG538" s="632"/>
      <c r="AH538" s="632"/>
      <c r="AI538" s="625"/>
      <c r="AJ538" s="625"/>
      <c r="AK538" s="632"/>
      <c r="AL538" s="632"/>
      <c r="AM538" s="625"/>
      <c r="AN538" s="625"/>
      <c r="AO538" s="632"/>
      <c r="AP538" s="632"/>
      <c r="AQ538" s="625"/>
      <c r="AR538" s="623"/>
      <c r="AS538" s="623"/>
      <c r="AT538" s="623"/>
      <c r="AU538" s="633"/>
      <c r="AV538" s="634"/>
      <c r="AW538" s="633"/>
      <c r="AX538" s="643"/>
      <c r="AY538" s="637"/>
      <c r="AZ538" s="1126"/>
      <c r="BA538" s="1126"/>
      <c r="BB538" s="1126"/>
      <c r="BC538" s="1126"/>
      <c r="BD538" s="1126"/>
      <c r="BE538" s="1126"/>
      <c r="BF538" s="1126"/>
      <c r="BG538" s="1126"/>
      <c r="BH538" s="1126"/>
      <c r="BI538" s="1126"/>
      <c r="BJ538" s="1126"/>
      <c r="BK538" s="624"/>
      <c r="BL538" s="1126"/>
      <c r="BM538" s="1126"/>
      <c r="BN538" s="1126"/>
      <c r="BO538" s="1126"/>
      <c r="BP538" s="1126"/>
      <c r="BQ538" s="1126"/>
      <c r="BR538" s="1126"/>
      <c r="BS538" s="1126"/>
      <c r="BT538" s="1126"/>
      <c r="BU538" s="1126"/>
      <c r="BV538" s="1126"/>
      <c r="BW538" s="15"/>
      <c r="BX538" s="631"/>
      <c r="BY538" s="631"/>
      <c r="BZ538" s="631"/>
      <c r="CA538" s="631"/>
      <c r="CB538" s="631"/>
      <c r="CC538" s="625"/>
      <c r="CD538" s="632"/>
      <c r="CE538" s="632"/>
      <c r="CF538" s="625"/>
      <c r="CG538" s="625"/>
      <c r="CH538" s="632"/>
      <c r="CI538" s="632"/>
      <c r="CJ538" s="625"/>
      <c r="CK538" s="625"/>
      <c r="CL538" s="632"/>
      <c r="CM538" s="632"/>
      <c r="CN538" s="625"/>
      <c r="CO538" s="623"/>
      <c r="CP538" s="623"/>
      <c r="CQ538" s="623"/>
      <c r="CR538" s="633"/>
      <c r="CS538" s="634"/>
      <c r="CT538" s="633"/>
      <c r="CU538" s="643"/>
      <c r="CV538" s="247"/>
      <c r="CW538" s="212"/>
      <c r="CX538" s="637"/>
      <c r="CY538" s="1126"/>
      <c r="CZ538" s="1126"/>
      <c r="DA538" s="1126"/>
      <c r="DB538" s="1126"/>
      <c r="DC538" s="1126"/>
      <c r="DD538" s="1126"/>
      <c r="DE538" s="1126"/>
      <c r="DF538" s="1126"/>
      <c r="DG538" s="1126"/>
      <c r="DH538" s="1126"/>
      <c r="DI538" s="1126"/>
      <c r="DJ538" s="624"/>
      <c r="DK538" s="1126"/>
      <c r="DL538" s="1126"/>
      <c r="DM538" s="1126"/>
      <c r="DN538" s="1126"/>
      <c r="DO538" s="1126"/>
      <c r="DP538" s="1126"/>
      <c r="DQ538" s="1126"/>
      <c r="DR538" s="1126"/>
      <c r="DS538" s="1126"/>
      <c r="DT538" s="1126"/>
      <c r="DU538" s="1126"/>
      <c r="DV538" s="15"/>
      <c r="DW538" s="631"/>
      <c r="DX538" s="631"/>
      <c r="DY538" s="631"/>
      <c r="DZ538" s="631"/>
      <c r="EA538" s="631"/>
      <c r="EB538" s="625"/>
      <c r="EC538" s="632"/>
      <c r="ED538" s="632"/>
      <c r="EE538" s="625"/>
      <c r="EF538" s="625"/>
      <c r="EG538" s="632"/>
      <c r="EH538" s="632"/>
      <c r="EI538" s="625"/>
      <c r="EJ538" s="625"/>
      <c r="EK538" s="632"/>
      <c r="EL538" s="632"/>
      <c r="EM538" s="625"/>
      <c r="EN538" s="623"/>
      <c r="EO538" s="623"/>
      <c r="EP538" s="623"/>
      <c r="EQ538" s="633"/>
      <c r="ER538" s="634"/>
      <c r="ES538" s="633"/>
      <c r="ET538" s="643"/>
      <c r="EU538" s="637"/>
      <c r="EV538" s="1126"/>
      <c r="EW538" s="1126"/>
      <c r="EX538" s="1126"/>
      <c r="EY538" s="1126"/>
      <c r="EZ538" s="1126"/>
      <c r="FA538" s="1126"/>
      <c r="FB538" s="1126"/>
      <c r="FC538" s="1126"/>
      <c r="FD538" s="1126"/>
      <c r="FE538" s="1126"/>
      <c r="FF538" s="1126"/>
      <c r="FG538" s="624"/>
      <c r="FH538" s="1126"/>
      <c r="FI538" s="1126"/>
      <c r="FJ538" s="1126"/>
      <c r="FK538" s="1126"/>
      <c r="FL538" s="1126"/>
      <c r="FM538" s="1126"/>
      <c r="FN538" s="1126"/>
      <c r="FO538" s="1126"/>
      <c r="FP538" s="1126"/>
      <c r="FQ538" s="1126"/>
      <c r="FR538" s="1126"/>
      <c r="FS538" s="15"/>
      <c r="FT538" s="631"/>
      <c r="FU538" s="631"/>
      <c r="FV538" s="631"/>
      <c r="FW538" s="631"/>
      <c r="FX538" s="631"/>
      <c r="FY538" s="625"/>
      <c r="FZ538" s="632"/>
      <c r="GA538" s="632"/>
      <c r="GB538" s="625"/>
      <c r="GC538" s="625"/>
      <c r="GD538" s="632"/>
      <c r="GE538" s="632"/>
      <c r="GF538" s="625"/>
      <c r="GG538" s="625"/>
      <c r="GH538" s="632"/>
      <c r="GI538" s="632"/>
      <c r="GJ538" s="625"/>
      <c r="GK538" s="623"/>
      <c r="GL538" s="623"/>
      <c r="GM538" s="623"/>
      <c r="GN538" s="633"/>
      <c r="GO538" s="634"/>
      <c r="GP538" s="633"/>
      <c r="GQ538" s="643"/>
      <c r="GR538" s="6"/>
    </row>
    <row r="539" spans="1:200" ht="4.5" customHeight="1" x14ac:dyDescent="0.25">
      <c r="A539" s="212"/>
      <c r="B539" s="637"/>
      <c r="C539" s="624"/>
      <c r="D539" s="624"/>
      <c r="E539" s="624"/>
      <c r="F539" s="624"/>
      <c r="G539" s="624"/>
      <c r="H539" s="624"/>
      <c r="I539" s="624"/>
      <c r="J539" s="624"/>
      <c r="K539" s="624"/>
      <c r="L539" s="624"/>
      <c r="M539" s="624"/>
      <c r="N539" s="624"/>
      <c r="O539" s="624"/>
      <c r="P539" s="624"/>
      <c r="Q539" s="624"/>
      <c r="R539" s="624"/>
      <c r="S539" s="624"/>
      <c r="T539" s="624"/>
      <c r="U539" s="624"/>
      <c r="V539" s="624"/>
      <c r="W539" s="624"/>
      <c r="X539" s="624"/>
      <c r="Y539" s="624"/>
      <c r="Z539" s="15"/>
      <c r="AA539" s="631"/>
      <c r="AB539" s="631"/>
      <c r="AC539" s="631"/>
      <c r="AD539" s="631"/>
      <c r="AE539" s="631"/>
      <c r="AF539" s="625"/>
      <c r="AG539" s="625"/>
      <c r="AH539" s="625"/>
      <c r="AI539" s="625"/>
      <c r="AJ539" s="625"/>
      <c r="AK539" s="625"/>
      <c r="AL539" s="625"/>
      <c r="AM539" s="625"/>
      <c r="AN539" s="625"/>
      <c r="AO539" s="625"/>
      <c r="AP539" s="625"/>
      <c r="AQ539" s="625"/>
      <c r="AR539" s="623"/>
      <c r="AS539" s="623"/>
      <c r="AT539" s="623"/>
      <c r="AU539" s="633"/>
      <c r="AV539" s="633"/>
      <c r="AW539" s="633"/>
      <c r="AX539" s="643"/>
      <c r="AY539" s="637"/>
      <c r="AZ539" s="624"/>
      <c r="BA539" s="624"/>
      <c r="BB539" s="624"/>
      <c r="BC539" s="624"/>
      <c r="BD539" s="624"/>
      <c r="BE539" s="624"/>
      <c r="BF539" s="624"/>
      <c r="BG539" s="624"/>
      <c r="BH539" s="624"/>
      <c r="BI539" s="624"/>
      <c r="BJ539" s="624"/>
      <c r="BK539" s="624"/>
      <c r="BL539" s="624"/>
      <c r="BM539" s="624"/>
      <c r="BN539" s="624"/>
      <c r="BO539" s="624"/>
      <c r="BP539" s="624"/>
      <c r="BQ539" s="624"/>
      <c r="BR539" s="624"/>
      <c r="BS539" s="624"/>
      <c r="BT539" s="624"/>
      <c r="BU539" s="624"/>
      <c r="BV539" s="624"/>
      <c r="BW539" s="15"/>
      <c r="BX539" s="631"/>
      <c r="BY539" s="631"/>
      <c r="BZ539" s="631"/>
      <c r="CA539" s="631"/>
      <c r="CB539" s="631"/>
      <c r="CC539" s="625"/>
      <c r="CD539" s="625"/>
      <c r="CE539" s="625"/>
      <c r="CF539" s="625"/>
      <c r="CG539" s="625"/>
      <c r="CH539" s="625"/>
      <c r="CI539" s="625"/>
      <c r="CJ539" s="625"/>
      <c r="CK539" s="625"/>
      <c r="CL539" s="625"/>
      <c r="CM539" s="625"/>
      <c r="CN539" s="625"/>
      <c r="CO539" s="623"/>
      <c r="CP539" s="623"/>
      <c r="CQ539" s="623"/>
      <c r="CR539" s="633"/>
      <c r="CS539" s="633"/>
      <c r="CT539" s="633"/>
      <c r="CU539" s="643"/>
      <c r="CV539" s="247"/>
      <c r="CW539" s="212"/>
      <c r="CX539" s="637"/>
      <c r="CY539" s="624"/>
      <c r="CZ539" s="624"/>
      <c r="DA539" s="624"/>
      <c r="DB539" s="624"/>
      <c r="DC539" s="624"/>
      <c r="DD539" s="624"/>
      <c r="DE539" s="624"/>
      <c r="DF539" s="624"/>
      <c r="DG539" s="624"/>
      <c r="DH539" s="624"/>
      <c r="DI539" s="624"/>
      <c r="DJ539" s="624"/>
      <c r="DK539" s="624"/>
      <c r="DL539" s="624"/>
      <c r="DM539" s="624"/>
      <c r="DN539" s="624"/>
      <c r="DO539" s="624"/>
      <c r="DP539" s="624"/>
      <c r="DQ539" s="624"/>
      <c r="DR539" s="624"/>
      <c r="DS539" s="624"/>
      <c r="DT539" s="624"/>
      <c r="DU539" s="624"/>
      <c r="DV539" s="15"/>
      <c r="DW539" s="631"/>
      <c r="DX539" s="631"/>
      <c r="DY539" s="631"/>
      <c r="DZ539" s="631"/>
      <c r="EA539" s="631"/>
      <c r="EB539" s="625"/>
      <c r="EC539" s="625"/>
      <c r="ED539" s="625"/>
      <c r="EE539" s="625"/>
      <c r="EF539" s="625"/>
      <c r="EG539" s="625"/>
      <c r="EH539" s="625"/>
      <c r="EI539" s="625"/>
      <c r="EJ539" s="625"/>
      <c r="EK539" s="625"/>
      <c r="EL539" s="625"/>
      <c r="EM539" s="625"/>
      <c r="EN539" s="623"/>
      <c r="EO539" s="623"/>
      <c r="EP539" s="623"/>
      <c r="EQ539" s="633"/>
      <c r="ER539" s="633"/>
      <c r="ES539" s="633"/>
      <c r="ET539" s="643"/>
      <c r="EU539" s="637"/>
      <c r="EV539" s="624"/>
      <c r="EW539" s="624"/>
      <c r="EX539" s="624"/>
      <c r="EY539" s="624"/>
      <c r="EZ539" s="624"/>
      <c r="FA539" s="624"/>
      <c r="FB539" s="624"/>
      <c r="FC539" s="624"/>
      <c r="FD539" s="624"/>
      <c r="FE539" s="624"/>
      <c r="FF539" s="624"/>
      <c r="FG539" s="624"/>
      <c r="FH539" s="624"/>
      <c r="FI539" s="624"/>
      <c r="FJ539" s="624"/>
      <c r="FK539" s="624"/>
      <c r="FL539" s="624"/>
      <c r="FM539" s="624"/>
      <c r="FN539" s="624"/>
      <c r="FO539" s="624"/>
      <c r="FP539" s="624"/>
      <c r="FQ539" s="624"/>
      <c r="FR539" s="624"/>
      <c r="FS539" s="15"/>
      <c r="FT539" s="631"/>
      <c r="FU539" s="631"/>
      <c r="FV539" s="631"/>
      <c r="FW539" s="631"/>
      <c r="FX539" s="631"/>
      <c r="FY539" s="625"/>
      <c r="FZ539" s="625"/>
      <c r="GA539" s="625"/>
      <c r="GB539" s="625"/>
      <c r="GC539" s="625"/>
      <c r="GD539" s="625"/>
      <c r="GE539" s="625"/>
      <c r="GF539" s="625"/>
      <c r="GG539" s="625"/>
      <c r="GH539" s="625"/>
      <c r="GI539" s="625"/>
      <c r="GJ539" s="625"/>
      <c r="GK539" s="623"/>
      <c r="GL539" s="623"/>
      <c r="GM539" s="623"/>
      <c r="GN539" s="633"/>
      <c r="GO539" s="633"/>
      <c r="GP539" s="633"/>
      <c r="GQ539" s="643"/>
      <c r="GR539" s="6"/>
    </row>
    <row r="540" spans="1:200" ht="14.25" customHeight="1" x14ac:dyDescent="0.25">
      <c r="A540" s="212"/>
      <c r="B540" s="637"/>
      <c r="C540" s="1218" t="str">
        <f>IF('FRONT PAGE'!$A$1="www.fly-logics.com","NO. FLIGHTS",0)</f>
        <v>NO. FLIGHTS</v>
      </c>
      <c r="D540" s="1218"/>
      <c r="E540" s="1218"/>
      <c r="F540" s="1218"/>
      <c r="G540" s="1218"/>
      <c r="H540" s="1218"/>
      <c r="I540" s="1219"/>
      <c r="J540" s="1127" t="str">
        <f>IF(COUNTIFS(LOGBOOK!$D$5:$D$1036144,F531,LOGBOOK!$AN$5:$AN$1036144,V531,LOGBOOK!$E$5:$E$1036144,L531)=0," ",COUNTIFS(LOGBOOK!$D$5:$D$1036144,F531,LOGBOOK!$AN$5:$AN$1036144,V531,LOGBOOK!$E$5:$E$1036144,L531))</f>
        <v xml:space="preserve"> </v>
      </c>
      <c r="K540" s="1128"/>
      <c r="L540" s="1128"/>
      <c r="M540" s="1128"/>
      <c r="N540" s="228"/>
      <c r="O540" s="1220" t="str">
        <f>IF('FRONT PAGE'!$A$1="www.fly-logics.com","DAY",0)</f>
        <v>DAY</v>
      </c>
      <c r="P540" s="1218"/>
      <c r="Q540" s="1218"/>
      <c r="R540" s="1218"/>
      <c r="S540" s="1219"/>
      <c r="T540" s="1129" t="str">
        <f>IF(SUMIFS(LOGBOOK!$T$5:$T$1036129,LOGBOOK!$D$5:$D$1036129,F531,LOGBOOK!$AN$5:$AN$1036129,V531,LOGBOOK!$E$5:$E$1036129,L531)=0," ",SUMIFS(LOGBOOK!$T$5:$T$1036129,LOGBOOK!$D$5:$D$1036129,F531,LOGBOOK!$AN$5:$AN$1036129,V531,LOGBOOK!$E$5:$E$1036129,L531))</f>
        <v xml:space="preserve"> </v>
      </c>
      <c r="U540" s="1130"/>
      <c r="V540" s="1130"/>
      <c r="W540" s="1130"/>
      <c r="X540" s="1130"/>
      <c r="Y540" s="1130"/>
      <c r="Z540" s="15"/>
      <c r="AA540" s="629" t="str">
        <f>IF('FRONT PAGE'!$A$1="www.fly-logics.com","APR",0)</f>
        <v>APR</v>
      </c>
      <c r="AB540" s="631"/>
      <c r="AC540" s="631"/>
      <c r="AD540" s="631"/>
      <c r="AE540" s="631"/>
      <c r="AF540" s="630" t="str">
        <f>IF(SUMIFS(LOGBOOK!$Y$5:$Y$1036129,LOGBOOK!$D$5:$D$1036129,F531,LOGBOOK!$AN$5:$AN$1036129,V531,LOGBOOK!$E$5:$E$1036129,L531,LOGBOOK!$AM$5:$AM$1036129,"ABR")=0," ",SUMIFS(LOGBOOK!$Y$5:$Y$1036129,LOGBOOK!$D$5:$D$1036129,F531,LOGBOOK!$AN$5:$AN$1036129,V531,LOGBOOK!$E$5:$E$1036129,L531,LOGBOOK!$AM$5:$AM$1036129,"ABR"))</f>
        <v xml:space="preserve"> </v>
      </c>
      <c r="AG540" s="625"/>
      <c r="AH540" s="625"/>
      <c r="AI540" s="625"/>
      <c r="AJ540" s="630" t="str">
        <f>IF(SUMIFS(LOGBOOK!$Z$5:$Z$1036129,LOGBOOK!$D$5:$D$1036129,F531,LOGBOOK!$AN$5:$AN$1036129,V531,LOGBOOK!$E$5:$E$1036129,L531,LOGBOOK!$AM$5:$AM$1036129,AA540)=0," ",SUMIFS(LOGBOOK!$Z$5:$Z$1036129,LOGBOOK!$D$5:$D$1036129,F531,LOGBOOK!$AN$5:$AN$1036129,V531,LOGBOOK!$E$5:$E$1036129,L531,LOGBOOK!$AM$5:$AM$1036129,"ABR"))</f>
        <v xml:space="preserve"> </v>
      </c>
      <c r="AK540" s="625"/>
      <c r="AL540" s="625"/>
      <c r="AM540" s="625"/>
      <c r="AN540" s="630" t="str">
        <f>IF(SUMIFS(LOGBOOK!$AA$5:$AA$1036129,LOGBOOK!$D$5:$D$1036129,F531,LOGBOOK!$AN$5:$AN$1036129,V531,LOGBOOK!$E$5:$E$1036129,L531,LOGBOOK!$AM$5:$AM$1036129,"ABR")=0," ",SUMIFS(LOGBOOK!$AA$5:$AA$1036129,LOGBOOK!$D$5:$D$1036129,F531,LOGBOOK!$AN$5:$AN$1036129,V531,LOGBOOK!$E$5:$E$1036129,L531,LOGBOOK!$AM$5:$AM$1036129,"ABR"))</f>
        <v xml:space="preserve"> </v>
      </c>
      <c r="AO540" s="625"/>
      <c r="AP540" s="625"/>
      <c r="AQ540" s="625"/>
      <c r="AR540" s="623" t="str">
        <f>IF(SUMIFS(LOGBOOK!$AE$5:$AE$1036129,LOGBOOK!$D$5:$D$1036129,F531,LOGBOOK!$AN$5:$AN$1036129,V531,LOGBOOK!$E$5:$E$1036129,L531,LOGBOOK!$AM$5:$AM$1036129,"ABR")=0," ",SUMIFS(LOGBOOK!$AE$5:$AE$1036129,LOGBOOK!$D$5:$D$1036129,F531,LOGBOOK!$AN$5:$AN$1036129,V531,LOGBOOK!$E$5:$E$1036129,L531,LOGBOOK!$AM$5:$AM$1036129,"ABR"))</f>
        <v xml:space="preserve"> </v>
      </c>
      <c r="AS540" s="623"/>
      <c r="AT540" s="623"/>
      <c r="AU540" s="623" t="str">
        <f>IF(SUMIFS(LOGBOOK!$AF$5:$AF$1036129,LOGBOOK!$D$5:$D$1036129,F531,LOGBOOK!$AN$5:$AN$1036129,V531,LOGBOOK!$E$5:$E$1036129,L531,LOGBOOK!$AM$5:$AM$1036129,"ABR")=0," ",SUMIFS(LOGBOOK!$AF$5:$AF$1036129,LOGBOOK!$D$5:$D$1036129,F531,LOGBOOK!$AN$5:$AN$1036129,V531,LOGBOOK!$E$5:$E$1036129,L531,LOGBOOK!$AM$5:$AM$1036129,"ABR"))</f>
        <v xml:space="preserve"> </v>
      </c>
      <c r="AV540" s="633"/>
      <c r="AW540" s="633"/>
      <c r="AX540" s="643"/>
      <c r="AY540" s="637"/>
      <c r="AZ540" s="1218" t="str">
        <f>IF('FRONT PAGE'!$A$1="www.fly-logics.com","NO. FLIGHTS",0)</f>
        <v>NO. FLIGHTS</v>
      </c>
      <c r="BA540" s="1218"/>
      <c r="BB540" s="1218"/>
      <c r="BC540" s="1218"/>
      <c r="BD540" s="1218"/>
      <c r="BE540" s="1218"/>
      <c r="BF540" s="1219"/>
      <c r="BG540" s="1127" t="str">
        <f>IF(COUNTIFS(LOGBOOK!$D$5:$D$1036144,BC531,LOGBOOK!$AN$5:$AN$1036144,BS531,LOGBOOK!$E$5:$E$1036144,BI531)=0," ",COUNTIFS(LOGBOOK!$D$5:$D$1036144,BC531,LOGBOOK!$AN$5:$AN$1036144,BS531,LOGBOOK!$E$5:$E$1036144,BI531))</f>
        <v xml:space="preserve"> </v>
      </c>
      <c r="BH540" s="1128"/>
      <c r="BI540" s="1128"/>
      <c r="BJ540" s="1128"/>
      <c r="BK540" s="228"/>
      <c r="BL540" s="1220" t="str">
        <f>IF('FRONT PAGE'!$A$1="www.fly-logics.com","DAY",0)</f>
        <v>DAY</v>
      </c>
      <c r="BM540" s="1218"/>
      <c r="BN540" s="1218"/>
      <c r="BO540" s="1218"/>
      <c r="BP540" s="1219"/>
      <c r="BQ540" s="1129" t="str">
        <f>IF(SUMIFS(LOGBOOK!$T$5:$T$1036129,LOGBOOK!$D$5:$D$1036129,BC531,LOGBOOK!$AN$5:$AN$1036129,BS531,LOGBOOK!$E$5:$E$1036129,BI531)=0," ",SUMIFS(LOGBOOK!$T$5:$T$1036129,LOGBOOK!$D$5:$D$1036129,BC531,LOGBOOK!$AN$5:$AN$1036129,BS531,LOGBOOK!$E$5:$E$1036129,BI531))</f>
        <v xml:space="preserve"> </v>
      </c>
      <c r="BR540" s="1130"/>
      <c r="BS540" s="1130"/>
      <c r="BT540" s="1130"/>
      <c r="BU540" s="1130"/>
      <c r="BV540" s="1130"/>
      <c r="BW540" s="15"/>
      <c r="BX540" s="629" t="str">
        <f>IF('FRONT PAGE'!$A$1="www.fly-logics.com","APR",0)</f>
        <v>APR</v>
      </c>
      <c r="BY540" s="631"/>
      <c r="BZ540" s="631"/>
      <c r="CA540" s="631"/>
      <c r="CB540" s="631"/>
      <c r="CC540" s="630" t="str">
        <f>IF(SUMIFS(LOGBOOK!$Y$5:$Y$1036129,LOGBOOK!$D$5:$D$1036129,BC531,LOGBOOK!$AN$5:$AN$1036129,BS531,LOGBOOK!$E$5:$E$1036129,BI531,LOGBOOK!$AM$5:$AM$1036129,"ABR")=0," ",SUMIFS(LOGBOOK!$Y$5:$Y$1036129,LOGBOOK!$D$5:$D$1036129,BC531,LOGBOOK!$AN$5:$AN$1036129,BS531,LOGBOOK!$E$5:$E$1036129,BI531,LOGBOOK!$AM$5:$AM$1036129,"ABR"))</f>
        <v xml:space="preserve"> </v>
      </c>
      <c r="CD540" s="625"/>
      <c r="CE540" s="625"/>
      <c r="CF540" s="625"/>
      <c r="CG540" s="630" t="str">
        <f>IF(SUMIFS(LOGBOOK!$Z$5:$Z$1036129,LOGBOOK!$D$5:$D$1036129,BC531,LOGBOOK!$AN$5:$AN$1036129,BS531,LOGBOOK!$E$5:$E$1036129,BI531,LOGBOOK!$AM$5:$AM$1036129,BX540)=0," ",SUMIFS(LOGBOOK!$Z$5:$Z$1036129,LOGBOOK!$D$5:$D$1036129,BC531,LOGBOOK!$AN$5:$AN$1036129,BS531,LOGBOOK!$E$5:$E$1036129,BI531,LOGBOOK!$AM$5:$AM$1036129,"ABR"))</f>
        <v xml:space="preserve"> </v>
      </c>
      <c r="CH540" s="625"/>
      <c r="CI540" s="625"/>
      <c r="CJ540" s="625"/>
      <c r="CK540" s="630" t="str">
        <f>IF(SUMIFS(LOGBOOK!$AA$5:$AA$1036129,LOGBOOK!$D$5:$D$1036129,BC531,LOGBOOK!$AN$5:$AN$1036129,BS531,LOGBOOK!$E$5:$E$1036129,BI531,LOGBOOK!$AM$5:$AM$1036129,"ABR")=0," ",SUMIFS(LOGBOOK!$AA$5:$AA$1036129,LOGBOOK!$D$5:$D$1036129,BC531,LOGBOOK!$AN$5:$AN$1036129,BS531,LOGBOOK!$E$5:$E$1036129,BI531,LOGBOOK!$AM$5:$AM$1036129,"ABR"))</f>
        <v xml:space="preserve"> </v>
      </c>
      <c r="CL540" s="625"/>
      <c r="CM540" s="625"/>
      <c r="CN540" s="625"/>
      <c r="CO540" s="623" t="str">
        <f>IF(SUMIFS(LOGBOOK!$AE$5:$AE$1036129,LOGBOOK!$D$5:$D$1036129,BC531,LOGBOOK!$AN$5:$AN$1036129,BS531,LOGBOOK!$E$5:$E$1036129,BI531,LOGBOOK!$AM$5:$AM$1036129,"ABR")=0," ",SUMIFS(LOGBOOK!$AE$5:$AE$1036129,LOGBOOK!$D$5:$D$1036129,BC531,LOGBOOK!$AN$5:$AN$1036129,BS531,LOGBOOK!$E$5:$E$1036129,BI531,LOGBOOK!$AM$5:$AM$1036129,"ABR"))</f>
        <v xml:space="preserve"> </v>
      </c>
      <c r="CP540" s="623"/>
      <c r="CQ540" s="623"/>
      <c r="CR540" s="623" t="str">
        <f>IF(SUMIFS(LOGBOOK!$AF$5:$AF$1036129,LOGBOOK!$D$5:$D$1036129,BC531,LOGBOOK!$AN$5:$AN$1036129,BS531,LOGBOOK!$E$5:$E$1036129,BI531,LOGBOOK!$AM$5:$AM$1036129,"ABR")=0," ",SUMIFS(LOGBOOK!$AF$5:$AF$1036129,LOGBOOK!$D$5:$D$1036129,BC531,LOGBOOK!$AN$5:$AN$1036129,BS531,LOGBOOK!$E$5:$E$1036129,BI531,LOGBOOK!$AM$5:$AM$1036129,"ABR"))</f>
        <v xml:space="preserve"> </v>
      </c>
      <c r="CS540" s="633"/>
      <c r="CT540" s="633"/>
      <c r="CU540" s="643"/>
      <c r="CV540" s="247"/>
      <c r="CW540" s="212"/>
      <c r="CX540" s="637"/>
      <c r="CY540" s="1218" t="str">
        <f>IF('FRONT PAGE'!$A$1="www.fly-logics.com","NO. FLIGHTS",0)</f>
        <v>NO. FLIGHTS</v>
      </c>
      <c r="CZ540" s="1218"/>
      <c r="DA540" s="1218"/>
      <c r="DB540" s="1218"/>
      <c r="DC540" s="1218"/>
      <c r="DD540" s="1218"/>
      <c r="DE540" s="1219"/>
      <c r="DF540" s="1127" t="str">
        <f>IF(COUNTIFS(LOGBOOK!$D$5:$D$1036144,DB531,LOGBOOK!$AN$5:$AN$1036144,DR531,LOGBOOK!$E$5:$E$1036144,DH531)=0," ",COUNTIFS(LOGBOOK!$D$5:$D$1036144,DB531,LOGBOOK!$AN$5:$AN$1036144,DR531,LOGBOOK!$E$5:$E$1036144,DH531))</f>
        <v xml:space="preserve"> </v>
      </c>
      <c r="DG540" s="1128"/>
      <c r="DH540" s="1128"/>
      <c r="DI540" s="1128"/>
      <c r="DJ540" s="228"/>
      <c r="DK540" s="1220" t="str">
        <f>IF('FRONT PAGE'!$A$1="www.fly-logics.com","DAY",0)</f>
        <v>DAY</v>
      </c>
      <c r="DL540" s="1218"/>
      <c r="DM540" s="1218"/>
      <c r="DN540" s="1218"/>
      <c r="DO540" s="1219"/>
      <c r="DP540" s="1129" t="str">
        <f>IF(SUMIFS(LOGBOOK!$T$5:$T$1036129,LOGBOOK!$D$5:$D$1036129,DB531,LOGBOOK!$AN$5:$AN$1036129,DR531,LOGBOOK!$E$5:$E$1036129,DH531)=0," ",SUMIFS(LOGBOOK!$T$5:$T$1036129,LOGBOOK!$D$5:$D$1036129,DB531,LOGBOOK!$AN$5:$AN$1036129,DR531,LOGBOOK!$E$5:$E$1036129,DH531))</f>
        <v xml:space="preserve"> </v>
      </c>
      <c r="DQ540" s="1130"/>
      <c r="DR540" s="1130"/>
      <c r="DS540" s="1130"/>
      <c r="DT540" s="1130"/>
      <c r="DU540" s="1130"/>
      <c r="DV540" s="15"/>
      <c r="DW540" s="629" t="str">
        <f>IF('FRONT PAGE'!$A$1="www.fly-logics.com","APR",0)</f>
        <v>APR</v>
      </c>
      <c r="DX540" s="631"/>
      <c r="DY540" s="631"/>
      <c r="DZ540" s="631"/>
      <c r="EA540" s="631"/>
      <c r="EB540" s="630" t="str">
        <f>IF(SUMIFS(LOGBOOK!$Y$5:$Y$1036129,LOGBOOK!$D$5:$D$1036129,DB531,LOGBOOK!$AN$5:$AN$1036129,DR531,LOGBOOK!$E$5:$E$1036129,DH531,LOGBOOK!$AM$5:$AM$1036129,"ABR")=0," ",SUMIFS(LOGBOOK!$Y$5:$Y$1036129,LOGBOOK!$D$5:$D$1036129,DB531,LOGBOOK!$AN$5:$AN$1036129,DR531,LOGBOOK!$E$5:$E$1036129,DH531,LOGBOOK!$AM$5:$AM$1036129,"ABR"))</f>
        <v xml:space="preserve"> </v>
      </c>
      <c r="EC540" s="625"/>
      <c r="ED540" s="625"/>
      <c r="EE540" s="625"/>
      <c r="EF540" s="630" t="str">
        <f>IF(SUMIFS(LOGBOOK!$Z$5:$Z$1036129,LOGBOOK!$D$5:$D$1036129,DB531,LOGBOOK!$AN$5:$AN$1036129,DR531,LOGBOOK!$E$5:$E$1036129,DH531,LOGBOOK!$AM$5:$AM$1036129,DW540)=0," ",SUMIFS(LOGBOOK!$Z$5:$Z$1036129,LOGBOOK!$D$5:$D$1036129,DB531,LOGBOOK!$AN$5:$AN$1036129,DR531,LOGBOOK!$E$5:$E$1036129,DH531,LOGBOOK!$AM$5:$AM$1036129,"ABR"))</f>
        <v xml:space="preserve"> </v>
      </c>
      <c r="EG540" s="625"/>
      <c r="EH540" s="625"/>
      <c r="EI540" s="625"/>
      <c r="EJ540" s="630" t="str">
        <f>IF(SUMIFS(LOGBOOK!$AA$5:$AA$1036129,LOGBOOK!$D$5:$D$1036129,DB531,LOGBOOK!$AN$5:$AN$1036129,DR531,LOGBOOK!$E$5:$E$1036129,DH531,LOGBOOK!$AM$5:$AM$1036129,"ABR")=0," ",SUMIFS(LOGBOOK!$AA$5:$AA$1036129,LOGBOOK!$D$5:$D$1036129,DB531,LOGBOOK!$AN$5:$AN$1036129,DR531,LOGBOOK!$E$5:$E$1036129,DH531,LOGBOOK!$AM$5:$AM$1036129,"ABR"))</f>
        <v xml:space="preserve"> </v>
      </c>
      <c r="EK540" s="625"/>
      <c r="EL540" s="625"/>
      <c r="EM540" s="625"/>
      <c r="EN540" s="623" t="str">
        <f>IF(SUMIFS(LOGBOOK!$AE$5:$AE$1036129,LOGBOOK!$D$5:$D$1036129,DB531,LOGBOOK!$AN$5:$AN$1036129,DR531,LOGBOOK!$E$5:$E$1036129,DH531,LOGBOOK!$AM$5:$AM$1036129,"ABR")=0," ",SUMIFS(LOGBOOK!$AE$5:$AE$1036129,LOGBOOK!$D$5:$D$1036129,DB531,LOGBOOK!$AN$5:$AN$1036129,DR531,LOGBOOK!$E$5:$E$1036129,DH531,LOGBOOK!$AM$5:$AM$1036129,"ABR"))</f>
        <v xml:space="preserve"> </v>
      </c>
      <c r="EO540" s="623"/>
      <c r="EP540" s="623"/>
      <c r="EQ540" s="623" t="str">
        <f>IF(SUMIFS(LOGBOOK!$AF$5:$AF$1036129,LOGBOOK!$D$5:$D$1036129,DB531,LOGBOOK!$AN$5:$AN$1036129,DR531,LOGBOOK!$E$5:$E$1036129,DH531,LOGBOOK!$AM$5:$AM$1036129,"ABR")=0," ",SUMIFS(LOGBOOK!$AF$5:$AF$1036129,LOGBOOK!$D$5:$D$1036129,DB531,LOGBOOK!$AN$5:$AN$1036129,DR531,LOGBOOK!$E$5:$E$1036129,DH531,LOGBOOK!$AM$5:$AM$1036129,"ABR"))</f>
        <v xml:space="preserve"> </v>
      </c>
      <c r="ER540" s="633"/>
      <c r="ES540" s="633"/>
      <c r="ET540" s="643"/>
      <c r="EU540" s="637"/>
      <c r="EV540" s="1218" t="str">
        <f>IF('FRONT PAGE'!$A$1="www.fly-logics.com","NO. FLIGHTS",0)</f>
        <v>NO. FLIGHTS</v>
      </c>
      <c r="EW540" s="1218"/>
      <c r="EX540" s="1218"/>
      <c r="EY540" s="1218"/>
      <c r="EZ540" s="1218"/>
      <c r="FA540" s="1218"/>
      <c r="FB540" s="1219"/>
      <c r="FC540" s="1127" t="str">
        <f>IF(COUNTIFS(LOGBOOK!$D$5:$D$1036144,EY531,LOGBOOK!$AN$5:$AN$1036144,FO531,LOGBOOK!$E$5:$E$1036144,FE531)=0," ",COUNTIFS(LOGBOOK!$D$5:$D$1036144,EY531,LOGBOOK!$AN$5:$AN$1036144,FO531,LOGBOOK!$E$5:$E$1036144,FE531))</f>
        <v xml:space="preserve"> </v>
      </c>
      <c r="FD540" s="1128"/>
      <c r="FE540" s="1128"/>
      <c r="FF540" s="1128"/>
      <c r="FG540" s="228"/>
      <c r="FH540" s="1220" t="str">
        <f>IF('FRONT PAGE'!$A$1="www.fly-logics.com","DAY",0)</f>
        <v>DAY</v>
      </c>
      <c r="FI540" s="1218"/>
      <c r="FJ540" s="1218"/>
      <c r="FK540" s="1218"/>
      <c r="FL540" s="1219"/>
      <c r="FM540" s="1129" t="str">
        <f>IF(SUMIFS(LOGBOOK!$T$5:$T$1036129,LOGBOOK!$D$5:$D$1036129,EY531,LOGBOOK!$AN$5:$AN$1036129,FO531,LOGBOOK!$E$5:$E$1036129,FE531)=0," ",SUMIFS(LOGBOOK!$T$5:$T$1036129,LOGBOOK!$D$5:$D$1036129,EY531,LOGBOOK!$AN$5:$AN$1036129,FO531,LOGBOOK!$E$5:$E$1036129,FE531))</f>
        <v xml:space="preserve"> </v>
      </c>
      <c r="FN540" s="1130"/>
      <c r="FO540" s="1130"/>
      <c r="FP540" s="1130"/>
      <c r="FQ540" s="1130"/>
      <c r="FR540" s="1130"/>
      <c r="FS540" s="15"/>
      <c r="FT540" s="629" t="str">
        <f>IF('FRONT PAGE'!$A$1="www.fly-logics.com","APR",0)</f>
        <v>APR</v>
      </c>
      <c r="FU540" s="631"/>
      <c r="FV540" s="631"/>
      <c r="FW540" s="631"/>
      <c r="FX540" s="631"/>
      <c r="FY540" s="630" t="str">
        <f>IF(SUMIFS(LOGBOOK!$Y$5:$Y$1036129,LOGBOOK!$D$5:$D$1036129,EY531,LOGBOOK!$AN$5:$AN$1036129,FO531,LOGBOOK!$E$5:$E$1036129,FE531,LOGBOOK!$AM$5:$AM$1036129,"ABR")=0," ",SUMIFS(LOGBOOK!$Y$5:$Y$1036129,LOGBOOK!$D$5:$D$1036129,EY531,LOGBOOK!$AN$5:$AN$1036129,FO531,LOGBOOK!$E$5:$E$1036129,FE531,LOGBOOK!$AM$5:$AM$1036129,"ABR"))</f>
        <v xml:space="preserve"> </v>
      </c>
      <c r="FZ540" s="625"/>
      <c r="GA540" s="625"/>
      <c r="GB540" s="625"/>
      <c r="GC540" s="630" t="str">
        <f>IF(SUMIFS(LOGBOOK!$Z$5:$Z$1036129,LOGBOOK!$D$5:$D$1036129,EY531,LOGBOOK!$AN$5:$AN$1036129,FO531,LOGBOOK!$E$5:$E$1036129,FE531,LOGBOOK!$AM$5:$AM$1036129,FT540)=0," ",SUMIFS(LOGBOOK!$Z$5:$Z$1036129,LOGBOOK!$D$5:$D$1036129,EY531,LOGBOOK!$AN$5:$AN$1036129,FO531,LOGBOOK!$E$5:$E$1036129,FE531,LOGBOOK!$AM$5:$AM$1036129,"ABR"))</f>
        <v xml:space="preserve"> </v>
      </c>
      <c r="GD540" s="625"/>
      <c r="GE540" s="625"/>
      <c r="GF540" s="625"/>
      <c r="GG540" s="630" t="str">
        <f>IF(SUMIFS(LOGBOOK!$AA$5:$AA$1036129,LOGBOOK!$D$5:$D$1036129,EY531,LOGBOOK!$AN$5:$AN$1036129,FO531,LOGBOOK!$E$5:$E$1036129,FE531,LOGBOOK!$AM$5:$AM$1036129,"ABR")=0," ",SUMIFS(LOGBOOK!$AA$5:$AA$1036129,LOGBOOK!$D$5:$D$1036129,EY531,LOGBOOK!$AN$5:$AN$1036129,FO531,LOGBOOK!$E$5:$E$1036129,FE531,LOGBOOK!$AM$5:$AM$1036129,"ABR"))</f>
        <v xml:space="preserve"> </v>
      </c>
      <c r="GH540" s="625"/>
      <c r="GI540" s="625"/>
      <c r="GJ540" s="625"/>
      <c r="GK540" s="623" t="str">
        <f>IF(SUMIFS(LOGBOOK!$AE$5:$AE$1036129,LOGBOOK!$D$5:$D$1036129,EY531,LOGBOOK!$AN$5:$AN$1036129,FO531,LOGBOOK!$E$5:$E$1036129,FE531,LOGBOOK!$AM$5:$AM$1036129,"ABR")=0," ",SUMIFS(LOGBOOK!$AE$5:$AE$1036129,LOGBOOK!$D$5:$D$1036129,EY531,LOGBOOK!$AN$5:$AN$1036129,FO531,LOGBOOK!$E$5:$E$1036129,FE531,LOGBOOK!$AM$5:$AM$1036129,"ABR"))</f>
        <v xml:space="preserve"> </v>
      </c>
      <c r="GL540" s="623"/>
      <c r="GM540" s="623"/>
      <c r="GN540" s="623" t="str">
        <f>IF(SUMIFS(LOGBOOK!$AF$5:$AF$1036129,LOGBOOK!$D$5:$D$1036129,EY531,LOGBOOK!$AN$5:$AN$1036129,FO531,LOGBOOK!$E$5:$E$1036129,FE531,LOGBOOK!$AM$5:$AM$1036129,"ABR")=0," ",SUMIFS(LOGBOOK!$AF$5:$AF$1036129,LOGBOOK!$D$5:$D$1036129,EY531,LOGBOOK!$AN$5:$AN$1036129,FO531,LOGBOOK!$E$5:$E$1036129,FE531,LOGBOOK!$AM$5:$AM$1036129,"ABR"))</f>
        <v xml:space="preserve"> </v>
      </c>
      <c r="GO540" s="633"/>
      <c r="GP540" s="633"/>
      <c r="GQ540" s="643"/>
      <c r="GR540" s="6"/>
    </row>
    <row r="541" spans="1:200" ht="5.25" customHeight="1" x14ac:dyDescent="0.25">
      <c r="A541" s="212"/>
      <c r="B541" s="637"/>
      <c r="C541" s="1218"/>
      <c r="D541" s="1218"/>
      <c r="E541" s="1218"/>
      <c r="F541" s="1218"/>
      <c r="G541" s="1218"/>
      <c r="H541" s="1218"/>
      <c r="I541" s="1219"/>
      <c r="J541" s="1127"/>
      <c r="K541" s="1128"/>
      <c r="L541" s="1128"/>
      <c r="M541" s="1128"/>
      <c r="N541" s="624"/>
      <c r="O541" s="624"/>
      <c r="P541" s="624"/>
      <c r="Q541" s="624"/>
      <c r="R541" s="624"/>
      <c r="S541" s="624"/>
      <c r="T541" s="624"/>
      <c r="U541" s="624"/>
      <c r="V541" s="624"/>
      <c r="W541" s="624"/>
      <c r="X541" s="624"/>
      <c r="Y541" s="624"/>
      <c r="Z541" s="15"/>
      <c r="AA541" s="631"/>
      <c r="AB541" s="631"/>
      <c r="AC541" s="631"/>
      <c r="AD541" s="631"/>
      <c r="AE541" s="631"/>
      <c r="AF541" s="625"/>
      <c r="AG541" s="632"/>
      <c r="AH541" s="632"/>
      <c r="AI541" s="625"/>
      <c r="AJ541" s="625"/>
      <c r="AK541" s="632"/>
      <c r="AL541" s="632"/>
      <c r="AM541" s="625"/>
      <c r="AN541" s="625"/>
      <c r="AO541" s="632"/>
      <c r="AP541" s="632"/>
      <c r="AQ541" s="625"/>
      <c r="AR541" s="623"/>
      <c r="AS541" s="623"/>
      <c r="AT541" s="623"/>
      <c r="AU541" s="633"/>
      <c r="AV541" s="634"/>
      <c r="AW541" s="633"/>
      <c r="AX541" s="643"/>
      <c r="AY541" s="637"/>
      <c r="AZ541" s="1218"/>
      <c r="BA541" s="1218"/>
      <c r="BB541" s="1218"/>
      <c r="BC541" s="1218"/>
      <c r="BD541" s="1218"/>
      <c r="BE541" s="1218"/>
      <c r="BF541" s="1219"/>
      <c r="BG541" s="1127"/>
      <c r="BH541" s="1128"/>
      <c r="BI541" s="1128"/>
      <c r="BJ541" s="1128"/>
      <c r="BK541" s="624"/>
      <c r="BL541" s="624"/>
      <c r="BM541" s="624"/>
      <c r="BN541" s="624"/>
      <c r="BO541" s="624"/>
      <c r="BP541" s="624"/>
      <c r="BQ541" s="624"/>
      <c r="BR541" s="624"/>
      <c r="BS541" s="624"/>
      <c r="BT541" s="624"/>
      <c r="BU541" s="624"/>
      <c r="BV541" s="624"/>
      <c r="BW541" s="15"/>
      <c r="BX541" s="631"/>
      <c r="BY541" s="631"/>
      <c r="BZ541" s="631"/>
      <c r="CA541" s="631"/>
      <c r="CB541" s="631"/>
      <c r="CC541" s="625"/>
      <c r="CD541" s="632"/>
      <c r="CE541" s="632"/>
      <c r="CF541" s="625"/>
      <c r="CG541" s="625"/>
      <c r="CH541" s="632"/>
      <c r="CI541" s="632"/>
      <c r="CJ541" s="625"/>
      <c r="CK541" s="625"/>
      <c r="CL541" s="632"/>
      <c r="CM541" s="632"/>
      <c r="CN541" s="625"/>
      <c r="CO541" s="623"/>
      <c r="CP541" s="623"/>
      <c r="CQ541" s="623"/>
      <c r="CR541" s="633"/>
      <c r="CS541" s="634"/>
      <c r="CT541" s="633"/>
      <c r="CU541" s="643"/>
      <c r="CV541" s="247"/>
      <c r="CW541" s="212"/>
      <c r="CX541" s="637"/>
      <c r="CY541" s="1218"/>
      <c r="CZ541" s="1218"/>
      <c r="DA541" s="1218"/>
      <c r="DB541" s="1218"/>
      <c r="DC541" s="1218"/>
      <c r="DD541" s="1218"/>
      <c r="DE541" s="1219"/>
      <c r="DF541" s="1127"/>
      <c r="DG541" s="1128"/>
      <c r="DH541" s="1128"/>
      <c r="DI541" s="1128"/>
      <c r="DJ541" s="624"/>
      <c r="DK541" s="624"/>
      <c r="DL541" s="624"/>
      <c r="DM541" s="624"/>
      <c r="DN541" s="624"/>
      <c r="DO541" s="624"/>
      <c r="DP541" s="624"/>
      <c r="DQ541" s="624"/>
      <c r="DR541" s="624"/>
      <c r="DS541" s="624"/>
      <c r="DT541" s="624"/>
      <c r="DU541" s="624"/>
      <c r="DV541" s="15"/>
      <c r="DW541" s="631"/>
      <c r="DX541" s="631"/>
      <c r="DY541" s="631"/>
      <c r="DZ541" s="631"/>
      <c r="EA541" s="631"/>
      <c r="EB541" s="625"/>
      <c r="EC541" s="632"/>
      <c r="ED541" s="632"/>
      <c r="EE541" s="625"/>
      <c r="EF541" s="625"/>
      <c r="EG541" s="632"/>
      <c r="EH541" s="632"/>
      <c r="EI541" s="625"/>
      <c r="EJ541" s="625"/>
      <c r="EK541" s="632"/>
      <c r="EL541" s="632"/>
      <c r="EM541" s="625"/>
      <c r="EN541" s="623"/>
      <c r="EO541" s="623"/>
      <c r="EP541" s="623"/>
      <c r="EQ541" s="633"/>
      <c r="ER541" s="634"/>
      <c r="ES541" s="633"/>
      <c r="ET541" s="643"/>
      <c r="EU541" s="637"/>
      <c r="EV541" s="1218"/>
      <c r="EW541" s="1218"/>
      <c r="EX541" s="1218"/>
      <c r="EY541" s="1218"/>
      <c r="EZ541" s="1218"/>
      <c r="FA541" s="1218"/>
      <c r="FB541" s="1219"/>
      <c r="FC541" s="1127"/>
      <c r="FD541" s="1128"/>
      <c r="FE541" s="1128"/>
      <c r="FF541" s="1128"/>
      <c r="FG541" s="624"/>
      <c r="FH541" s="624"/>
      <c r="FI541" s="624"/>
      <c r="FJ541" s="624"/>
      <c r="FK541" s="624"/>
      <c r="FL541" s="624"/>
      <c r="FM541" s="624"/>
      <c r="FN541" s="624"/>
      <c r="FO541" s="624"/>
      <c r="FP541" s="624"/>
      <c r="FQ541" s="624"/>
      <c r="FR541" s="624"/>
      <c r="FS541" s="15"/>
      <c r="FT541" s="631"/>
      <c r="FU541" s="631"/>
      <c r="FV541" s="631"/>
      <c r="FW541" s="631"/>
      <c r="FX541" s="631"/>
      <c r="FY541" s="625"/>
      <c r="FZ541" s="632"/>
      <c r="GA541" s="632"/>
      <c r="GB541" s="625"/>
      <c r="GC541" s="625"/>
      <c r="GD541" s="632"/>
      <c r="GE541" s="632"/>
      <c r="GF541" s="625"/>
      <c r="GG541" s="625"/>
      <c r="GH541" s="632"/>
      <c r="GI541" s="632"/>
      <c r="GJ541" s="625"/>
      <c r="GK541" s="623"/>
      <c r="GL541" s="623"/>
      <c r="GM541" s="623"/>
      <c r="GN541" s="633"/>
      <c r="GO541" s="634"/>
      <c r="GP541" s="633"/>
      <c r="GQ541" s="643"/>
      <c r="GR541" s="6"/>
    </row>
    <row r="542" spans="1:200" ht="5.25" customHeight="1" x14ac:dyDescent="0.25">
      <c r="A542" s="212"/>
      <c r="B542" s="637"/>
      <c r="C542" s="624"/>
      <c r="D542" s="624"/>
      <c r="E542" s="624"/>
      <c r="F542" s="624"/>
      <c r="G542" s="624"/>
      <c r="H542" s="624"/>
      <c r="I542" s="624"/>
      <c r="J542" s="624"/>
      <c r="K542" s="624"/>
      <c r="L542" s="624"/>
      <c r="M542" s="624"/>
      <c r="N542" s="624"/>
      <c r="O542" s="1221" t="str">
        <f>IF('FRONT PAGE'!$A$1="www.fly-logics.com","NIGHT",0)</f>
        <v>NIGHT</v>
      </c>
      <c r="P542" s="1222"/>
      <c r="Q542" s="1222"/>
      <c r="R542" s="1222"/>
      <c r="S542" s="1222"/>
      <c r="T542" s="1133" t="str">
        <f>IF(SUMIFS(LOGBOOK!$U$5:$U$1036129,LOGBOOK!$D$5:$D$1036129,F531,LOGBOOK!$AN$5:$AN$1036129,V531,LOGBOOK!$E$5:$E$1036129,L531)=0," ",SUMIFS(LOGBOOK!$U$5:$U$1036129,LOGBOOK!$D$5:$D$1036129,F531,LOGBOOK!$AN$5:$AN$1036129,V531,LOGBOOK!$E$5:$E$1036129,L531))</f>
        <v xml:space="preserve"> </v>
      </c>
      <c r="U542" s="1133"/>
      <c r="V542" s="1133"/>
      <c r="W542" s="1133"/>
      <c r="X542" s="1133"/>
      <c r="Y542" s="1129"/>
      <c r="Z542" s="15"/>
      <c r="AA542" s="631"/>
      <c r="AB542" s="631"/>
      <c r="AC542" s="631"/>
      <c r="AD542" s="631"/>
      <c r="AE542" s="631"/>
      <c r="AF542" s="625"/>
      <c r="AG542" s="625"/>
      <c r="AH542" s="625"/>
      <c r="AI542" s="625"/>
      <c r="AJ542" s="625"/>
      <c r="AK542" s="625"/>
      <c r="AL542" s="625"/>
      <c r="AM542" s="625"/>
      <c r="AN542" s="625"/>
      <c r="AO542" s="625"/>
      <c r="AP542" s="625"/>
      <c r="AQ542" s="625"/>
      <c r="AR542" s="623"/>
      <c r="AS542" s="623"/>
      <c r="AT542" s="623"/>
      <c r="AU542" s="633"/>
      <c r="AV542" s="633"/>
      <c r="AW542" s="633"/>
      <c r="AX542" s="643"/>
      <c r="AY542" s="637"/>
      <c r="AZ542" s="624"/>
      <c r="BA542" s="624"/>
      <c r="BB542" s="624"/>
      <c r="BC542" s="624"/>
      <c r="BD542" s="624"/>
      <c r="BE542" s="624"/>
      <c r="BF542" s="624"/>
      <c r="BG542" s="624"/>
      <c r="BH542" s="624"/>
      <c r="BI542" s="624"/>
      <c r="BJ542" s="624"/>
      <c r="BK542" s="624"/>
      <c r="BL542" s="1221" t="str">
        <f>IF('FRONT PAGE'!$A$1="www.fly-logics.com","NIGHT",0)</f>
        <v>NIGHT</v>
      </c>
      <c r="BM542" s="1222"/>
      <c r="BN542" s="1222"/>
      <c r="BO542" s="1222"/>
      <c r="BP542" s="1222"/>
      <c r="BQ542" s="1133" t="str">
        <f>IF(SUMIFS(LOGBOOK!$U$5:$U$1036129,LOGBOOK!$D$5:$D$1036129,BC531,LOGBOOK!$AN$5:$AN$1036129,BS531,LOGBOOK!$E$5:$E$1036129,BI531)=0," ",SUMIFS(LOGBOOK!$U$5:$U$1036129,LOGBOOK!$D$5:$D$1036129,BC531,LOGBOOK!$AN$5:$AN$1036129,BS531,LOGBOOK!$E$5:$E$1036129,BI531))</f>
        <v xml:space="preserve"> </v>
      </c>
      <c r="BR542" s="1133"/>
      <c r="BS542" s="1133"/>
      <c r="BT542" s="1133"/>
      <c r="BU542" s="1133"/>
      <c r="BV542" s="1129"/>
      <c r="BW542" s="15"/>
      <c r="BX542" s="631"/>
      <c r="BY542" s="631"/>
      <c r="BZ542" s="631"/>
      <c r="CA542" s="631"/>
      <c r="CB542" s="631"/>
      <c r="CC542" s="625"/>
      <c r="CD542" s="625"/>
      <c r="CE542" s="625"/>
      <c r="CF542" s="625"/>
      <c r="CG542" s="625"/>
      <c r="CH542" s="625"/>
      <c r="CI542" s="625"/>
      <c r="CJ542" s="625"/>
      <c r="CK542" s="625"/>
      <c r="CL542" s="625"/>
      <c r="CM542" s="625"/>
      <c r="CN542" s="625"/>
      <c r="CO542" s="623"/>
      <c r="CP542" s="623"/>
      <c r="CQ542" s="623"/>
      <c r="CR542" s="633"/>
      <c r="CS542" s="633"/>
      <c r="CT542" s="633"/>
      <c r="CU542" s="643"/>
      <c r="CV542" s="247"/>
      <c r="CW542" s="212"/>
      <c r="CX542" s="637"/>
      <c r="CY542" s="624"/>
      <c r="CZ542" s="624"/>
      <c r="DA542" s="624"/>
      <c r="DB542" s="624"/>
      <c r="DC542" s="624"/>
      <c r="DD542" s="624"/>
      <c r="DE542" s="624"/>
      <c r="DF542" s="624"/>
      <c r="DG542" s="624"/>
      <c r="DH542" s="624"/>
      <c r="DI542" s="624"/>
      <c r="DJ542" s="624"/>
      <c r="DK542" s="1221" t="str">
        <f>IF('FRONT PAGE'!$A$1="www.fly-logics.com","NIGHT",0)</f>
        <v>NIGHT</v>
      </c>
      <c r="DL542" s="1222"/>
      <c r="DM542" s="1222"/>
      <c r="DN542" s="1222"/>
      <c r="DO542" s="1222"/>
      <c r="DP542" s="1133" t="str">
        <f>IF(SUMIFS(LOGBOOK!$U$5:$U$1036129,LOGBOOK!$D$5:$D$1036129,DB531,LOGBOOK!$AN$5:$AN$1036129,DR531,LOGBOOK!$E$5:$E$1036129,DH531)=0," ",SUMIFS(LOGBOOK!$U$5:$U$1036129,LOGBOOK!$D$5:$D$1036129,DB531,LOGBOOK!$AN$5:$AN$1036129,DR531,LOGBOOK!$E$5:$E$1036129,DH531))</f>
        <v xml:space="preserve"> </v>
      </c>
      <c r="DQ542" s="1133"/>
      <c r="DR542" s="1133"/>
      <c r="DS542" s="1133"/>
      <c r="DT542" s="1133"/>
      <c r="DU542" s="1129"/>
      <c r="DV542" s="15"/>
      <c r="DW542" s="631"/>
      <c r="DX542" s="631"/>
      <c r="DY542" s="631"/>
      <c r="DZ542" s="631"/>
      <c r="EA542" s="631"/>
      <c r="EB542" s="625"/>
      <c r="EC542" s="625"/>
      <c r="ED542" s="625"/>
      <c r="EE542" s="625"/>
      <c r="EF542" s="625"/>
      <c r="EG542" s="625"/>
      <c r="EH542" s="625"/>
      <c r="EI542" s="625"/>
      <c r="EJ542" s="625"/>
      <c r="EK542" s="625"/>
      <c r="EL542" s="625"/>
      <c r="EM542" s="625"/>
      <c r="EN542" s="623"/>
      <c r="EO542" s="623"/>
      <c r="EP542" s="623"/>
      <c r="EQ542" s="633"/>
      <c r="ER542" s="633"/>
      <c r="ES542" s="633"/>
      <c r="ET542" s="643"/>
      <c r="EU542" s="637"/>
      <c r="EV542" s="624"/>
      <c r="EW542" s="624"/>
      <c r="EX542" s="624"/>
      <c r="EY542" s="624"/>
      <c r="EZ542" s="624"/>
      <c r="FA542" s="624"/>
      <c r="FB542" s="624"/>
      <c r="FC542" s="624"/>
      <c r="FD542" s="624"/>
      <c r="FE542" s="624"/>
      <c r="FF542" s="624"/>
      <c r="FG542" s="624"/>
      <c r="FH542" s="1221" t="str">
        <f>IF('FRONT PAGE'!$A$1="www.fly-logics.com","NIGHT",0)</f>
        <v>NIGHT</v>
      </c>
      <c r="FI542" s="1222"/>
      <c r="FJ542" s="1222"/>
      <c r="FK542" s="1222"/>
      <c r="FL542" s="1222"/>
      <c r="FM542" s="1133" t="str">
        <f>IF(SUMIFS(LOGBOOK!$U$5:$U$1036129,LOGBOOK!$D$5:$D$1036129,EY531,LOGBOOK!$AN$5:$AN$1036129,FO531,LOGBOOK!$E$5:$E$1036129,FE531)=0," ",SUMIFS(LOGBOOK!$U$5:$U$1036129,LOGBOOK!$D$5:$D$1036129,EY531,LOGBOOK!$AN$5:$AN$1036129,FO531,LOGBOOK!$E$5:$E$1036129,FE531))</f>
        <v xml:space="preserve"> </v>
      </c>
      <c r="FN542" s="1133"/>
      <c r="FO542" s="1133"/>
      <c r="FP542" s="1133"/>
      <c r="FQ542" s="1133"/>
      <c r="FR542" s="1129"/>
      <c r="FS542" s="15"/>
      <c r="FT542" s="631"/>
      <c r="FU542" s="631"/>
      <c r="FV542" s="631"/>
      <c r="FW542" s="631"/>
      <c r="FX542" s="631"/>
      <c r="FY542" s="625"/>
      <c r="FZ542" s="625"/>
      <c r="GA542" s="625"/>
      <c r="GB542" s="625"/>
      <c r="GC542" s="625"/>
      <c r="GD542" s="625"/>
      <c r="GE542" s="625"/>
      <c r="GF542" s="625"/>
      <c r="GG542" s="625"/>
      <c r="GH542" s="625"/>
      <c r="GI542" s="625"/>
      <c r="GJ542" s="625"/>
      <c r="GK542" s="623"/>
      <c r="GL542" s="623"/>
      <c r="GM542" s="623"/>
      <c r="GN542" s="633"/>
      <c r="GO542" s="633"/>
      <c r="GP542" s="633"/>
      <c r="GQ542" s="643"/>
      <c r="GR542" s="6"/>
    </row>
    <row r="543" spans="1:200" ht="5.25" customHeight="1" x14ac:dyDescent="0.25">
      <c r="A543" s="212"/>
      <c r="B543" s="637"/>
      <c r="C543" s="1220" t="str">
        <f>IF('FRONT PAGE'!$A$1="www.fly-logics.com","SOLO",0)</f>
        <v>SOLO</v>
      </c>
      <c r="D543" s="1218"/>
      <c r="E543" s="1218"/>
      <c r="F543" s="1218"/>
      <c r="G543" s="1219"/>
      <c r="H543" s="1129" t="str">
        <f>IF(SUMIFS(LOGBOOK!$X$5:$X$1036129,LOGBOOK!$D$5:$D$1036129,F531,LOGBOOK!$AN$5:$AN$1036129,V531,LOGBOOK!$E$5:$E$1036129,L531)=0," ",SUMIFS(LOGBOOK!$X$5:$X$1036129,LOGBOOK!$D$5:$D$1036129,F531,LOGBOOK!$AN$5:$AN$1036129,V531,LOGBOOK!$E$5:$E$1036129,L531))</f>
        <v xml:space="preserve"> </v>
      </c>
      <c r="I543" s="1130"/>
      <c r="J543" s="1130"/>
      <c r="K543" s="1130"/>
      <c r="L543" s="1130"/>
      <c r="M543" s="1130"/>
      <c r="N543" s="624"/>
      <c r="O543" s="1219"/>
      <c r="P543" s="1222"/>
      <c r="Q543" s="1222"/>
      <c r="R543" s="1222"/>
      <c r="S543" s="1222"/>
      <c r="T543" s="1133"/>
      <c r="U543" s="1133"/>
      <c r="V543" s="1133"/>
      <c r="W543" s="1133"/>
      <c r="X543" s="1133"/>
      <c r="Y543" s="1129"/>
      <c r="Z543" s="15"/>
      <c r="AA543" s="629" t="str">
        <f>IF('FRONT PAGE'!$A$1="www.fly-logics.com","MAY",0)</f>
        <v>MAY</v>
      </c>
      <c r="AB543" s="631"/>
      <c r="AC543" s="631"/>
      <c r="AD543" s="631"/>
      <c r="AE543" s="631"/>
      <c r="AF543" s="630" t="str">
        <f>IF(SUMIFS(LOGBOOK!$Y$5:$Y$1036129,LOGBOOK!$D$5:$D$1036129,F531,LOGBOOK!$AN$5:$AN$1036129,V531,LOGBOOK!$E$5:$E$1036129,L531,LOGBOOK!$AM$5:$AM$1036129,"MAY")=0," ",SUMIFS(LOGBOOK!$Y$5:$Y$1036129,LOGBOOK!$D$5:$D$1036129,F531,LOGBOOK!$AN$5:$AN$1036129,V531,LOGBOOK!$E$5:$E$1036129,L531,LOGBOOK!$AM$5:$AM$1036129,"MAY"))</f>
        <v xml:space="preserve"> </v>
      </c>
      <c r="AG543" s="625"/>
      <c r="AH543" s="625"/>
      <c r="AI543" s="625"/>
      <c r="AJ543" s="630" t="str">
        <f>IF(SUMIFS(LOGBOOK!$Z$5:$Z$1036129,LOGBOOK!$D$5:$D$1036129,F531,LOGBOOK!$AN$5:$AN$1036129,V531,LOGBOOK!$E$5:$E$1036129,L531,LOGBOOK!$AM$5:$AM$1036129,"MAY")=0," ",SUMIFS(LOGBOOK!$Z$5:$Z$1036129,LOGBOOK!$D$5:$D$1036129,F531,LOGBOOK!$AN$5:$AN$1036129,V531,LOGBOOK!$E$5:$E$1036129,L531,LOGBOOK!$AM$5:$AM$1036129,"MAY"))</f>
        <v xml:space="preserve"> </v>
      </c>
      <c r="AK543" s="625"/>
      <c r="AL543" s="625"/>
      <c r="AM543" s="625"/>
      <c r="AN543" s="630" t="str">
        <f>IF(SUMIFS(LOGBOOK!$AA$5:$AA$1036129,LOGBOOK!$D$5:$D$1036129,F531,LOGBOOK!$AN$5:$AN$1036129,V531,LOGBOOK!$E$5:$E$1036129,L531,LOGBOOK!$AM$5:$AM$1036129,"MAY")=0," ",SUMIFS(LOGBOOK!$AA$5:$AA$1036129,LOGBOOK!$D$5:$D$1036129,F531,LOGBOOK!$AN$5:$AN$1036129,V531,LOGBOOK!$E$5:$E$1036129,L531,LOGBOOK!$AM$5:$AM$1036129,"MAY"))</f>
        <v xml:space="preserve"> </v>
      </c>
      <c r="AO543" s="625"/>
      <c r="AP543" s="625"/>
      <c r="AQ543" s="625"/>
      <c r="AR543" s="623" t="str">
        <f>IF(SUMIFS(LOGBOOK!$AE$5:$AE$1036129,LOGBOOK!$D$5:$D$1036129,F531,LOGBOOK!$AN$5:$AN$1036129,V531,LOGBOOK!$E$5:$E$1036129,L531,LOGBOOK!$AM$5:$AM$1036129,"MAY")=0," ",SUMIFS(LOGBOOK!$AE$5:$AE$1036129,LOGBOOK!$D$5:$D$1036129,F531,LOGBOOK!$AN$5:$AN$1036129,V531,LOGBOOK!$E$5:$E$1036129,L531,LOGBOOK!$AM$5:$AM$1036129,"MAY"))</f>
        <v xml:space="preserve"> </v>
      </c>
      <c r="AS543" s="623"/>
      <c r="AT543" s="623"/>
      <c r="AU543" s="623" t="str">
        <f>IF(SUMIFS(LOGBOOK!$AF$5:$AF$1036129,LOGBOOK!$D$5:$D$1036129,F531,LOGBOOK!$AN$5:$AN$1036129,V531,LOGBOOK!$E$5:$E$1036129,L531,LOGBOOK!$AM$5:$AM$1036129,"MAY")=0," ",SUMIFS(LOGBOOK!$AF$5:$AF$1036129,LOGBOOK!$D$5:$D$1036129,F531,LOGBOOK!$AN$5:$AN$1036129,V531,LOGBOOK!$E$5:$E$1036129,L531,LOGBOOK!$AM$5:$AM$1036129,"MAY"))</f>
        <v xml:space="preserve"> </v>
      </c>
      <c r="AV543" s="633"/>
      <c r="AW543" s="633"/>
      <c r="AX543" s="643"/>
      <c r="AY543" s="637"/>
      <c r="AZ543" s="1220" t="str">
        <f>IF('FRONT PAGE'!$A$1="www.fly-logics.com","SOLO",0)</f>
        <v>SOLO</v>
      </c>
      <c r="BA543" s="1218"/>
      <c r="BB543" s="1218"/>
      <c r="BC543" s="1218"/>
      <c r="BD543" s="1219"/>
      <c r="BE543" s="1129" t="str">
        <f>IF(SUMIFS(LOGBOOK!$X$5:$X$1036129,LOGBOOK!$D$5:$D$1036129,BC531,LOGBOOK!$AN$5:$AN$1036129,BS531,LOGBOOK!$E$5:$E$1036129,BI531)=0," ",SUMIFS(LOGBOOK!$X$5:$X$1036129,LOGBOOK!$D$5:$D$1036129,BC531,LOGBOOK!$AN$5:$AN$1036129,BS531,LOGBOOK!$E$5:$E$1036129,BI531))</f>
        <v xml:space="preserve"> </v>
      </c>
      <c r="BF543" s="1130"/>
      <c r="BG543" s="1130"/>
      <c r="BH543" s="1130"/>
      <c r="BI543" s="1130"/>
      <c r="BJ543" s="1130"/>
      <c r="BK543" s="624"/>
      <c r="BL543" s="1219"/>
      <c r="BM543" s="1222"/>
      <c r="BN543" s="1222"/>
      <c r="BO543" s="1222"/>
      <c r="BP543" s="1222"/>
      <c r="BQ543" s="1133"/>
      <c r="BR543" s="1133"/>
      <c r="BS543" s="1133"/>
      <c r="BT543" s="1133"/>
      <c r="BU543" s="1133"/>
      <c r="BV543" s="1129"/>
      <c r="BW543" s="15"/>
      <c r="BX543" s="629" t="str">
        <f>IF('FRONT PAGE'!$A$1="www.fly-logics.com","MAY",0)</f>
        <v>MAY</v>
      </c>
      <c r="BY543" s="631"/>
      <c r="BZ543" s="631"/>
      <c r="CA543" s="631"/>
      <c r="CB543" s="631"/>
      <c r="CC543" s="630" t="str">
        <f>IF(SUMIFS(LOGBOOK!$Y$5:$Y$1036129,LOGBOOK!$D$5:$D$1036129,BC531,LOGBOOK!$AN$5:$AN$1036129,BS531,LOGBOOK!$E$5:$E$1036129,BI531,LOGBOOK!$AM$5:$AM$1036129,"MAY")=0," ",SUMIFS(LOGBOOK!$Y$5:$Y$1036129,LOGBOOK!$D$5:$D$1036129,BC531,LOGBOOK!$AN$5:$AN$1036129,BS531,LOGBOOK!$E$5:$E$1036129,BI531,LOGBOOK!$AM$5:$AM$1036129,"MAY"))</f>
        <v xml:space="preserve"> </v>
      </c>
      <c r="CD543" s="625"/>
      <c r="CE543" s="625"/>
      <c r="CF543" s="625"/>
      <c r="CG543" s="630" t="str">
        <f>IF(SUMIFS(LOGBOOK!$Z$5:$Z$1036129,LOGBOOK!$D$5:$D$1036129,BC531,LOGBOOK!$AN$5:$AN$1036129,BS531,LOGBOOK!$E$5:$E$1036129,BI531,LOGBOOK!$AM$5:$AM$1036129,"MAY")=0," ",SUMIFS(LOGBOOK!$Z$5:$Z$1036129,LOGBOOK!$D$5:$D$1036129,BC531,LOGBOOK!$AN$5:$AN$1036129,BS531,LOGBOOK!$E$5:$E$1036129,BI531,LOGBOOK!$AM$5:$AM$1036129,"MAY"))</f>
        <v xml:space="preserve"> </v>
      </c>
      <c r="CH543" s="625"/>
      <c r="CI543" s="625"/>
      <c r="CJ543" s="625"/>
      <c r="CK543" s="630" t="str">
        <f>IF(SUMIFS(LOGBOOK!$AA$5:$AA$1036129,LOGBOOK!$D$5:$D$1036129,BC531,LOGBOOK!$AN$5:$AN$1036129,BS531,LOGBOOK!$E$5:$E$1036129,BI531,LOGBOOK!$AM$5:$AM$1036129,"MAY")=0," ",SUMIFS(LOGBOOK!$AA$5:$AA$1036129,LOGBOOK!$D$5:$D$1036129,BC531,LOGBOOK!$AN$5:$AN$1036129,BS531,LOGBOOK!$E$5:$E$1036129,BI531,LOGBOOK!$AM$5:$AM$1036129,"MAY"))</f>
        <v xml:space="preserve"> </v>
      </c>
      <c r="CL543" s="625"/>
      <c r="CM543" s="625"/>
      <c r="CN543" s="625"/>
      <c r="CO543" s="623" t="str">
        <f>IF(SUMIFS(LOGBOOK!$AE$5:$AE$1036129,LOGBOOK!$D$5:$D$1036129,BC531,LOGBOOK!$AN$5:$AN$1036129,BS531,LOGBOOK!$E$5:$E$1036129,BI531,LOGBOOK!$AM$5:$AM$1036129,"MAY")=0," ",SUMIFS(LOGBOOK!$AE$5:$AE$1036129,LOGBOOK!$D$5:$D$1036129,BC531,LOGBOOK!$AN$5:$AN$1036129,BS531,LOGBOOK!$E$5:$E$1036129,BI531,LOGBOOK!$AM$5:$AM$1036129,"MAY"))</f>
        <v xml:space="preserve"> </v>
      </c>
      <c r="CP543" s="623"/>
      <c r="CQ543" s="623"/>
      <c r="CR543" s="623" t="str">
        <f>IF(SUMIFS(LOGBOOK!$AF$5:$AF$1036129,LOGBOOK!$D$5:$D$1036129,BC531,LOGBOOK!$AN$5:$AN$1036129,BS531,LOGBOOK!$E$5:$E$1036129,BI531,LOGBOOK!$AM$5:$AM$1036129,"MAY")=0," ",SUMIFS(LOGBOOK!$AF$5:$AF$1036129,LOGBOOK!$D$5:$D$1036129,BC531,LOGBOOK!$AN$5:$AN$1036129,BS531,LOGBOOK!$E$5:$E$1036129,BI531,LOGBOOK!$AM$5:$AM$1036129,"MAY"))</f>
        <v xml:space="preserve"> </v>
      </c>
      <c r="CS543" s="633"/>
      <c r="CT543" s="633"/>
      <c r="CU543" s="643"/>
      <c r="CV543" s="247"/>
      <c r="CW543" s="212"/>
      <c r="CX543" s="637"/>
      <c r="CY543" s="1220" t="str">
        <f>IF('FRONT PAGE'!$A$1="www.fly-logics.com","SOLO",0)</f>
        <v>SOLO</v>
      </c>
      <c r="CZ543" s="1218"/>
      <c r="DA543" s="1218"/>
      <c r="DB543" s="1218"/>
      <c r="DC543" s="1219"/>
      <c r="DD543" s="1129" t="str">
        <f>IF(SUMIFS(LOGBOOK!$X$5:$X$1036129,LOGBOOK!$D$5:$D$1036129,DB531,LOGBOOK!$AN$5:$AN$1036129,DR531,LOGBOOK!$E$5:$E$1036129,DH531)=0," ",SUMIFS(LOGBOOK!$X$5:$X$1036129,LOGBOOK!$D$5:$D$1036129,DB531,LOGBOOK!$AN$5:$AN$1036129,DR531,LOGBOOK!$E$5:$E$1036129,DH531))</f>
        <v xml:space="preserve"> </v>
      </c>
      <c r="DE543" s="1130"/>
      <c r="DF543" s="1130"/>
      <c r="DG543" s="1130"/>
      <c r="DH543" s="1130"/>
      <c r="DI543" s="1130"/>
      <c r="DJ543" s="624"/>
      <c r="DK543" s="1219"/>
      <c r="DL543" s="1222"/>
      <c r="DM543" s="1222"/>
      <c r="DN543" s="1222"/>
      <c r="DO543" s="1222"/>
      <c r="DP543" s="1133"/>
      <c r="DQ543" s="1133"/>
      <c r="DR543" s="1133"/>
      <c r="DS543" s="1133"/>
      <c r="DT543" s="1133"/>
      <c r="DU543" s="1129"/>
      <c r="DV543" s="15"/>
      <c r="DW543" s="629" t="str">
        <f>IF('FRONT PAGE'!$A$1="www.fly-logics.com","MAY",0)</f>
        <v>MAY</v>
      </c>
      <c r="DX543" s="631"/>
      <c r="DY543" s="631"/>
      <c r="DZ543" s="631"/>
      <c r="EA543" s="631"/>
      <c r="EB543" s="630" t="str">
        <f>IF(SUMIFS(LOGBOOK!$Y$5:$Y$1036129,LOGBOOK!$D$5:$D$1036129,DB531,LOGBOOK!$AN$5:$AN$1036129,DR531,LOGBOOK!$E$5:$E$1036129,DH531,LOGBOOK!$AM$5:$AM$1036129,"MAY")=0," ",SUMIFS(LOGBOOK!$Y$5:$Y$1036129,LOGBOOK!$D$5:$D$1036129,DB531,LOGBOOK!$AN$5:$AN$1036129,DR531,LOGBOOK!$E$5:$E$1036129,DH531,LOGBOOK!$AM$5:$AM$1036129,"MAY"))</f>
        <v xml:space="preserve"> </v>
      </c>
      <c r="EC543" s="625"/>
      <c r="ED543" s="625"/>
      <c r="EE543" s="625"/>
      <c r="EF543" s="630" t="str">
        <f>IF(SUMIFS(LOGBOOK!$Z$5:$Z$1036129,LOGBOOK!$D$5:$D$1036129,DB531,LOGBOOK!$AN$5:$AN$1036129,DR531,LOGBOOK!$E$5:$E$1036129,DH531,LOGBOOK!$AM$5:$AM$1036129,"MAY")=0," ",SUMIFS(LOGBOOK!$Z$5:$Z$1036129,LOGBOOK!$D$5:$D$1036129,DB531,LOGBOOK!$AN$5:$AN$1036129,DR531,LOGBOOK!$E$5:$E$1036129,DH531,LOGBOOK!$AM$5:$AM$1036129,"MAY"))</f>
        <v xml:space="preserve"> </v>
      </c>
      <c r="EG543" s="625"/>
      <c r="EH543" s="625"/>
      <c r="EI543" s="625"/>
      <c r="EJ543" s="630" t="str">
        <f>IF(SUMIFS(LOGBOOK!$AA$5:$AA$1036129,LOGBOOK!$D$5:$D$1036129,DB531,LOGBOOK!$AN$5:$AN$1036129,DR531,LOGBOOK!$E$5:$E$1036129,DH531,LOGBOOK!$AM$5:$AM$1036129,"MAY")=0," ",SUMIFS(LOGBOOK!$AA$5:$AA$1036129,LOGBOOK!$D$5:$D$1036129,DB531,LOGBOOK!$AN$5:$AN$1036129,DR531,LOGBOOK!$E$5:$E$1036129,DH531,LOGBOOK!$AM$5:$AM$1036129,"MAY"))</f>
        <v xml:space="preserve"> </v>
      </c>
      <c r="EK543" s="625"/>
      <c r="EL543" s="625"/>
      <c r="EM543" s="625"/>
      <c r="EN543" s="623" t="str">
        <f>IF(SUMIFS(LOGBOOK!$AE$5:$AE$1036129,LOGBOOK!$D$5:$D$1036129,DB531,LOGBOOK!$AN$5:$AN$1036129,DR531,LOGBOOK!$E$5:$E$1036129,DH531,LOGBOOK!$AM$5:$AM$1036129,"MAY")=0," ",SUMIFS(LOGBOOK!$AE$5:$AE$1036129,LOGBOOK!$D$5:$D$1036129,DB531,LOGBOOK!$AN$5:$AN$1036129,DR531,LOGBOOK!$E$5:$E$1036129,DH531,LOGBOOK!$AM$5:$AM$1036129,"MAY"))</f>
        <v xml:space="preserve"> </v>
      </c>
      <c r="EO543" s="623"/>
      <c r="EP543" s="623"/>
      <c r="EQ543" s="623" t="str">
        <f>IF(SUMIFS(LOGBOOK!$AF$5:$AF$1036129,LOGBOOK!$D$5:$D$1036129,DB531,LOGBOOK!$AN$5:$AN$1036129,DR531,LOGBOOK!$E$5:$E$1036129,DH531,LOGBOOK!$AM$5:$AM$1036129,"MAY")=0," ",SUMIFS(LOGBOOK!$AF$5:$AF$1036129,LOGBOOK!$D$5:$D$1036129,DB531,LOGBOOK!$AN$5:$AN$1036129,DR531,LOGBOOK!$E$5:$E$1036129,DH531,LOGBOOK!$AM$5:$AM$1036129,"MAY"))</f>
        <v xml:space="preserve"> </v>
      </c>
      <c r="ER543" s="633"/>
      <c r="ES543" s="633"/>
      <c r="ET543" s="643"/>
      <c r="EU543" s="637"/>
      <c r="EV543" s="1220" t="str">
        <f>IF('FRONT PAGE'!$A$1="www.fly-logics.com","SOLO",0)</f>
        <v>SOLO</v>
      </c>
      <c r="EW543" s="1218"/>
      <c r="EX543" s="1218"/>
      <c r="EY543" s="1218"/>
      <c r="EZ543" s="1219"/>
      <c r="FA543" s="1129" t="str">
        <f>IF(SUMIFS(LOGBOOK!$X$5:$X$1036129,LOGBOOK!$D$5:$D$1036129,EY531,LOGBOOK!$AN$5:$AN$1036129,FO531,LOGBOOK!$E$5:$E$1036129,FE531)=0," ",SUMIFS(LOGBOOK!$X$5:$X$1036129,LOGBOOK!$D$5:$D$1036129,EY531,LOGBOOK!$AN$5:$AN$1036129,FO531,LOGBOOK!$E$5:$E$1036129,FE531))</f>
        <v xml:space="preserve"> </v>
      </c>
      <c r="FB543" s="1130"/>
      <c r="FC543" s="1130"/>
      <c r="FD543" s="1130"/>
      <c r="FE543" s="1130"/>
      <c r="FF543" s="1130"/>
      <c r="FG543" s="624"/>
      <c r="FH543" s="1219"/>
      <c r="FI543" s="1222"/>
      <c r="FJ543" s="1222"/>
      <c r="FK543" s="1222"/>
      <c r="FL543" s="1222"/>
      <c r="FM543" s="1133"/>
      <c r="FN543" s="1133"/>
      <c r="FO543" s="1133"/>
      <c r="FP543" s="1133"/>
      <c r="FQ543" s="1133"/>
      <c r="FR543" s="1129"/>
      <c r="FS543" s="15"/>
      <c r="FT543" s="629" t="str">
        <f>IF('FRONT PAGE'!$A$1="www.fly-logics.com","MAY",0)</f>
        <v>MAY</v>
      </c>
      <c r="FU543" s="631"/>
      <c r="FV543" s="631"/>
      <c r="FW543" s="631"/>
      <c r="FX543" s="631"/>
      <c r="FY543" s="630" t="str">
        <f>IF(SUMIFS(LOGBOOK!$Y$5:$Y$1036129,LOGBOOK!$D$5:$D$1036129,EY531,LOGBOOK!$AN$5:$AN$1036129,FO531,LOGBOOK!$E$5:$E$1036129,FE531,LOGBOOK!$AM$5:$AM$1036129,"MAY")=0," ",SUMIFS(LOGBOOK!$Y$5:$Y$1036129,LOGBOOK!$D$5:$D$1036129,EY531,LOGBOOK!$AN$5:$AN$1036129,FO531,LOGBOOK!$E$5:$E$1036129,FE531,LOGBOOK!$AM$5:$AM$1036129,"MAY"))</f>
        <v xml:space="preserve"> </v>
      </c>
      <c r="FZ543" s="625"/>
      <c r="GA543" s="625"/>
      <c r="GB543" s="625"/>
      <c r="GC543" s="630" t="str">
        <f>IF(SUMIFS(LOGBOOK!$Z$5:$Z$1036129,LOGBOOK!$D$5:$D$1036129,EY531,LOGBOOK!$AN$5:$AN$1036129,FO531,LOGBOOK!$E$5:$E$1036129,FE531,LOGBOOK!$AM$5:$AM$1036129,"MAY")=0," ",SUMIFS(LOGBOOK!$Z$5:$Z$1036129,LOGBOOK!$D$5:$D$1036129,EY531,LOGBOOK!$AN$5:$AN$1036129,FO531,LOGBOOK!$E$5:$E$1036129,FE531,LOGBOOK!$AM$5:$AM$1036129,"MAY"))</f>
        <v xml:space="preserve"> </v>
      </c>
      <c r="GD543" s="625"/>
      <c r="GE543" s="625"/>
      <c r="GF543" s="625"/>
      <c r="GG543" s="630" t="str">
        <f>IF(SUMIFS(LOGBOOK!$AA$5:$AA$1036129,LOGBOOK!$D$5:$D$1036129,EY531,LOGBOOK!$AN$5:$AN$1036129,FO531,LOGBOOK!$E$5:$E$1036129,FE531,LOGBOOK!$AM$5:$AM$1036129,"MAY")=0," ",SUMIFS(LOGBOOK!$AA$5:$AA$1036129,LOGBOOK!$D$5:$D$1036129,EY531,LOGBOOK!$AN$5:$AN$1036129,FO531,LOGBOOK!$E$5:$E$1036129,FE531,LOGBOOK!$AM$5:$AM$1036129,"MAY"))</f>
        <v xml:space="preserve"> </v>
      </c>
      <c r="GH543" s="625"/>
      <c r="GI543" s="625"/>
      <c r="GJ543" s="625"/>
      <c r="GK543" s="623" t="str">
        <f>IF(SUMIFS(LOGBOOK!$AE$5:$AE$1036129,LOGBOOK!$D$5:$D$1036129,EY531,LOGBOOK!$AN$5:$AN$1036129,FO531,LOGBOOK!$E$5:$E$1036129,FE531,LOGBOOK!$AM$5:$AM$1036129,"MAY")=0," ",SUMIFS(LOGBOOK!$AE$5:$AE$1036129,LOGBOOK!$D$5:$D$1036129,EY531,LOGBOOK!$AN$5:$AN$1036129,FO531,LOGBOOK!$E$5:$E$1036129,FE531,LOGBOOK!$AM$5:$AM$1036129,"MAY"))</f>
        <v xml:space="preserve"> </v>
      </c>
      <c r="GL543" s="623"/>
      <c r="GM543" s="623"/>
      <c r="GN543" s="623" t="str">
        <f>IF(SUMIFS(LOGBOOK!$AF$5:$AF$1036129,LOGBOOK!$D$5:$D$1036129,EY531,LOGBOOK!$AN$5:$AN$1036129,FO531,LOGBOOK!$E$5:$E$1036129,FE531,LOGBOOK!$AM$5:$AM$1036129,"MAY")=0," ",SUMIFS(LOGBOOK!$AF$5:$AF$1036129,LOGBOOK!$D$5:$D$1036129,EY531,LOGBOOK!$AN$5:$AN$1036129,FO531,LOGBOOK!$E$5:$E$1036129,FE531,LOGBOOK!$AM$5:$AM$1036129,"MAY"))</f>
        <v xml:space="preserve"> </v>
      </c>
      <c r="GO543" s="633"/>
      <c r="GP543" s="633"/>
      <c r="GQ543" s="643"/>
      <c r="GR543" s="6"/>
    </row>
    <row r="544" spans="1:200" ht="10.5" customHeight="1" x14ac:dyDescent="0.25">
      <c r="A544" s="212"/>
      <c r="B544" s="637"/>
      <c r="C544" s="1218"/>
      <c r="D544" s="1218"/>
      <c r="E544" s="1218"/>
      <c r="F544" s="1218"/>
      <c r="G544" s="1219"/>
      <c r="H544" s="1129"/>
      <c r="I544" s="1130"/>
      <c r="J544" s="1130"/>
      <c r="K544" s="1130"/>
      <c r="L544" s="1130"/>
      <c r="M544" s="1130"/>
      <c r="N544" s="624"/>
      <c r="O544" s="1223" t="str">
        <f>IF('FRONT PAGE'!$A$1="www.fly-logics.com","IFR",0)</f>
        <v>IFR</v>
      </c>
      <c r="P544" s="1224"/>
      <c r="Q544" s="1224"/>
      <c r="R544" s="1224"/>
      <c r="S544" s="1224"/>
      <c r="T544" s="1131" t="str">
        <f>IF(SUMIFS(LOGBOOK!$V$5:$V$1036129,LOGBOOK!$D$5:$D$1036129,F531,LOGBOOK!$AN$5:$AN$1036129,V531,LOGBOOK!$E$5:$E$1036129,L531)=0," ",SUMIFS(LOGBOOK!$V$5:$V$1036129,LOGBOOK!$D$5:$D$1036129,F531,LOGBOOK!$AN$5:$AN$1036129,V531,LOGBOOK!$E$5:$E$1036129,L531))</f>
        <v xml:space="preserve"> </v>
      </c>
      <c r="U544" s="1131"/>
      <c r="V544" s="1131"/>
      <c r="W544" s="1131"/>
      <c r="X544" s="1131"/>
      <c r="Y544" s="1132"/>
      <c r="Z544" s="15"/>
      <c r="AA544" s="631"/>
      <c r="AB544" s="631"/>
      <c r="AC544" s="631"/>
      <c r="AD544" s="631"/>
      <c r="AE544" s="631"/>
      <c r="AF544" s="625"/>
      <c r="AG544" s="632"/>
      <c r="AH544" s="632"/>
      <c r="AI544" s="625"/>
      <c r="AJ544" s="625"/>
      <c r="AK544" s="632"/>
      <c r="AL544" s="632"/>
      <c r="AM544" s="625"/>
      <c r="AN544" s="625"/>
      <c r="AO544" s="632"/>
      <c r="AP544" s="632"/>
      <c r="AQ544" s="625"/>
      <c r="AR544" s="623"/>
      <c r="AS544" s="623"/>
      <c r="AT544" s="623"/>
      <c r="AU544" s="633"/>
      <c r="AV544" s="634"/>
      <c r="AW544" s="633"/>
      <c r="AX544" s="643"/>
      <c r="AY544" s="637"/>
      <c r="AZ544" s="1218"/>
      <c r="BA544" s="1218"/>
      <c r="BB544" s="1218"/>
      <c r="BC544" s="1218"/>
      <c r="BD544" s="1219"/>
      <c r="BE544" s="1129"/>
      <c r="BF544" s="1130"/>
      <c r="BG544" s="1130"/>
      <c r="BH544" s="1130"/>
      <c r="BI544" s="1130"/>
      <c r="BJ544" s="1130"/>
      <c r="BK544" s="624"/>
      <c r="BL544" s="1223" t="str">
        <f>IF('FRONT PAGE'!$A$1="www.fly-logics.com","IFR",0)</f>
        <v>IFR</v>
      </c>
      <c r="BM544" s="1224"/>
      <c r="BN544" s="1224"/>
      <c r="BO544" s="1224"/>
      <c r="BP544" s="1224"/>
      <c r="BQ544" s="1131" t="str">
        <f>IF(SUMIFS(LOGBOOK!$V$5:$V$1036129,LOGBOOK!$D$5:$D$1036129,BC531,LOGBOOK!$AN$5:$AN$1036129,BS531,LOGBOOK!$E$5:$E$1036129,BI531)=0," ",SUMIFS(LOGBOOK!$V$5:$V$1036129,LOGBOOK!$D$5:$D$1036129,BC531,LOGBOOK!$AN$5:$AN$1036129,BS531,LOGBOOK!$E$5:$E$1036129,BI531))</f>
        <v xml:space="preserve"> </v>
      </c>
      <c r="BR544" s="1131"/>
      <c r="BS544" s="1131"/>
      <c r="BT544" s="1131"/>
      <c r="BU544" s="1131"/>
      <c r="BV544" s="1132"/>
      <c r="BW544" s="15"/>
      <c r="BX544" s="631"/>
      <c r="BY544" s="631"/>
      <c r="BZ544" s="631"/>
      <c r="CA544" s="631"/>
      <c r="CB544" s="631"/>
      <c r="CC544" s="625"/>
      <c r="CD544" s="632"/>
      <c r="CE544" s="632"/>
      <c r="CF544" s="625"/>
      <c r="CG544" s="625"/>
      <c r="CH544" s="632"/>
      <c r="CI544" s="632"/>
      <c r="CJ544" s="625"/>
      <c r="CK544" s="625"/>
      <c r="CL544" s="632"/>
      <c r="CM544" s="632"/>
      <c r="CN544" s="625"/>
      <c r="CO544" s="623"/>
      <c r="CP544" s="623"/>
      <c r="CQ544" s="623"/>
      <c r="CR544" s="633"/>
      <c r="CS544" s="634"/>
      <c r="CT544" s="633"/>
      <c r="CU544" s="643"/>
      <c r="CV544" s="247"/>
      <c r="CW544" s="212"/>
      <c r="CX544" s="637"/>
      <c r="CY544" s="1218"/>
      <c r="CZ544" s="1218"/>
      <c r="DA544" s="1218"/>
      <c r="DB544" s="1218"/>
      <c r="DC544" s="1219"/>
      <c r="DD544" s="1129"/>
      <c r="DE544" s="1130"/>
      <c r="DF544" s="1130"/>
      <c r="DG544" s="1130"/>
      <c r="DH544" s="1130"/>
      <c r="DI544" s="1130"/>
      <c r="DJ544" s="624"/>
      <c r="DK544" s="1223" t="str">
        <f>IF('FRONT PAGE'!$A$1="www.fly-logics.com","IFR",0)</f>
        <v>IFR</v>
      </c>
      <c r="DL544" s="1224"/>
      <c r="DM544" s="1224"/>
      <c r="DN544" s="1224"/>
      <c r="DO544" s="1224"/>
      <c r="DP544" s="1131" t="str">
        <f>IF(SUMIFS(LOGBOOK!$V$5:$V$1036129,LOGBOOK!$D$5:$D$1036129,DB531,LOGBOOK!$AN$5:$AN$1036129,DR531,LOGBOOK!$E$5:$E$1036129,DH531)=0," ",SUMIFS(LOGBOOK!$V$5:$V$1036129,LOGBOOK!$D$5:$D$1036129,DB531,LOGBOOK!$AN$5:$AN$1036129,DR531,LOGBOOK!$E$5:$E$1036129,DH531))</f>
        <v xml:space="preserve"> </v>
      </c>
      <c r="DQ544" s="1131"/>
      <c r="DR544" s="1131"/>
      <c r="DS544" s="1131"/>
      <c r="DT544" s="1131"/>
      <c r="DU544" s="1132"/>
      <c r="DV544" s="15"/>
      <c r="DW544" s="631"/>
      <c r="DX544" s="631"/>
      <c r="DY544" s="631"/>
      <c r="DZ544" s="631"/>
      <c r="EA544" s="631"/>
      <c r="EB544" s="625"/>
      <c r="EC544" s="632"/>
      <c r="ED544" s="632"/>
      <c r="EE544" s="625"/>
      <c r="EF544" s="625"/>
      <c r="EG544" s="632"/>
      <c r="EH544" s="632"/>
      <c r="EI544" s="625"/>
      <c r="EJ544" s="625"/>
      <c r="EK544" s="632"/>
      <c r="EL544" s="632"/>
      <c r="EM544" s="625"/>
      <c r="EN544" s="623"/>
      <c r="EO544" s="623"/>
      <c r="EP544" s="623"/>
      <c r="EQ544" s="633"/>
      <c r="ER544" s="634"/>
      <c r="ES544" s="633"/>
      <c r="ET544" s="643"/>
      <c r="EU544" s="637"/>
      <c r="EV544" s="1218"/>
      <c r="EW544" s="1218"/>
      <c r="EX544" s="1218"/>
      <c r="EY544" s="1218"/>
      <c r="EZ544" s="1219"/>
      <c r="FA544" s="1129"/>
      <c r="FB544" s="1130"/>
      <c r="FC544" s="1130"/>
      <c r="FD544" s="1130"/>
      <c r="FE544" s="1130"/>
      <c r="FF544" s="1130"/>
      <c r="FG544" s="624"/>
      <c r="FH544" s="1223" t="str">
        <f>IF('FRONT PAGE'!$A$1="www.fly-logics.com","IFR",0)</f>
        <v>IFR</v>
      </c>
      <c r="FI544" s="1224"/>
      <c r="FJ544" s="1224"/>
      <c r="FK544" s="1224"/>
      <c r="FL544" s="1224"/>
      <c r="FM544" s="1131" t="str">
        <f>IF(SUMIFS(LOGBOOK!$V$5:$V$1036129,LOGBOOK!$D$5:$D$1036129,EY531,LOGBOOK!$AN$5:$AN$1036129,FO531,LOGBOOK!$E$5:$E$1036129,FE531)=0," ",SUMIFS(LOGBOOK!$V$5:$V$1036129,LOGBOOK!$D$5:$D$1036129,EY531,LOGBOOK!$AN$5:$AN$1036129,FO531,LOGBOOK!$E$5:$E$1036129,FE531))</f>
        <v xml:space="preserve"> </v>
      </c>
      <c r="FN544" s="1131"/>
      <c r="FO544" s="1131"/>
      <c r="FP544" s="1131"/>
      <c r="FQ544" s="1131"/>
      <c r="FR544" s="1132"/>
      <c r="FS544" s="15"/>
      <c r="FT544" s="631"/>
      <c r="FU544" s="631"/>
      <c r="FV544" s="631"/>
      <c r="FW544" s="631"/>
      <c r="FX544" s="631"/>
      <c r="FY544" s="625"/>
      <c r="FZ544" s="632"/>
      <c r="GA544" s="632"/>
      <c r="GB544" s="625"/>
      <c r="GC544" s="625"/>
      <c r="GD544" s="632"/>
      <c r="GE544" s="632"/>
      <c r="GF544" s="625"/>
      <c r="GG544" s="625"/>
      <c r="GH544" s="632"/>
      <c r="GI544" s="632"/>
      <c r="GJ544" s="625"/>
      <c r="GK544" s="623"/>
      <c r="GL544" s="623"/>
      <c r="GM544" s="623"/>
      <c r="GN544" s="633"/>
      <c r="GO544" s="634"/>
      <c r="GP544" s="633"/>
      <c r="GQ544" s="643"/>
      <c r="GR544" s="6"/>
    </row>
    <row r="545" spans="1:200" ht="3" customHeight="1" x14ac:dyDescent="0.25">
      <c r="A545" s="212"/>
      <c r="B545" s="637"/>
      <c r="C545" s="624"/>
      <c r="D545" s="624"/>
      <c r="E545" s="624"/>
      <c r="F545" s="624"/>
      <c r="G545" s="624"/>
      <c r="H545" s="624"/>
      <c r="I545" s="624"/>
      <c r="J545" s="624"/>
      <c r="K545" s="624"/>
      <c r="L545" s="624"/>
      <c r="M545" s="624"/>
      <c r="N545" s="624"/>
      <c r="O545" s="624"/>
      <c r="P545" s="624"/>
      <c r="Q545" s="624"/>
      <c r="R545" s="624"/>
      <c r="S545" s="624"/>
      <c r="T545" s="624"/>
      <c r="U545" s="624"/>
      <c r="V545" s="624"/>
      <c r="W545" s="624"/>
      <c r="X545" s="624"/>
      <c r="Y545" s="624"/>
      <c r="Z545" s="15"/>
      <c r="AA545" s="631"/>
      <c r="AB545" s="631"/>
      <c r="AC545" s="631"/>
      <c r="AD545" s="631"/>
      <c r="AE545" s="631"/>
      <c r="AF545" s="625"/>
      <c r="AG545" s="625"/>
      <c r="AH545" s="625"/>
      <c r="AI545" s="625"/>
      <c r="AJ545" s="625"/>
      <c r="AK545" s="625"/>
      <c r="AL545" s="625"/>
      <c r="AM545" s="625"/>
      <c r="AN545" s="625"/>
      <c r="AO545" s="625"/>
      <c r="AP545" s="625"/>
      <c r="AQ545" s="625"/>
      <c r="AR545" s="623"/>
      <c r="AS545" s="623"/>
      <c r="AT545" s="623"/>
      <c r="AU545" s="633"/>
      <c r="AV545" s="633"/>
      <c r="AW545" s="633"/>
      <c r="AX545" s="643"/>
      <c r="AY545" s="637"/>
      <c r="AZ545" s="624"/>
      <c r="BA545" s="624"/>
      <c r="BB545" s="624"/>
      <c r="BC545" s="624"/>
      <c r="BD545" s="624"/>
      <c r="BE545" s="624"/>
      <c r="BF545" s="624"/>
      <c r="BG545" s="624"/>
      <c r="BH545" s="624"/>
      <c r="BI545" s="624"/>
      <c r="BJ545" s="624"/>
      <c r="BK545" s="624"/>
      <c r="BL545" s="624"/>
      <c r="BM545" s="624"/>
      <c r="BN545" s="624"/>
      <c r="BO545" s="624"/>
      <c r="BP545" s="624"/>
      <c r="BQ545" s="624"/>
      <c r="BR545" s="624"/>
      <c r="BS545" s="624"/>
      <c r="BT545" s="624"/>
      <c r="BU545" s="624"/>
      <c r="BV545" s="624"/>
      <c r="BW545" s="15"/>
      <c r="BX545" s="631"/>
      <c r="BY545" s="631"/>
      <c r="BZ545" s="631"/>
      <c r="CA545" s="631"/>
      <c r="CB545" s="631"/>
      <c r="CC545" s="625"/>
      <c r="CD545" s="625"/>
      <c r="CE545" s="625"/>
      <c r="CF545" s="625"/>
      <c r="CG545" s="625"/>
      <c r="CH545" s="625"/>
      <c r="CI545" s="625"/>
      <c r="CJ545" s="625"/>
      <c r="CK545" s="625"/>
      <c r="CL545" s="625"/>
      <c r="CM545" s="625"/>
      <c r="CN545" s="625"/>
      <c r="CO545" s="623"/>
      <c r="CP545" s="623"/>
      <c r="CQ545" s="623"/>
      <c r="CR545" s="633"/>
      <c r="CS545" s="633"/>
      <c r="CT545" s="633"/>
      <c r="CU545" s="643"/>
      <c r="CV545" s="247"/>
      <c r="CW545" s="212"/>
      <c r="CX545" s="637"/>
      <c r="CY545" s="624"/>
      <c r="CZ545" s="624"/>
      <c r="DA545" s="624"/>
      <c r="DB545" s="624"/>
      <c r="DC545" s="624"/>
      <c r="DD545" s="624"/>
      <c r="DE545" s="624"/>
      <c r="DF545" s="624"/>
      <c r="DG545" s="624"/>
      <c r="DH545" s="624"/>
      <c r="DI545" s="624"/>
      <c r="DJ545" s="624"/>
      <c r="DK545" s="624"/>
      <c r="DL545" s="624"/>
      <c r="DM545" s="624"/>
      <c r="DN545" s="624"/>
      <c r="DO545" s="624"/>
      <c r="DP545" s="624"/>
      <c r="DQ545" s="624"/>
      <c r="DR545" s="624"/>
      <c r="DS545" s="624"/>
      <c r="DT545" s="624"/>
      <c r="DU545" s="624"/>
      <c r="DV545" s="15"/>
      <c r="DW545" s="631"/>
      <c r="DX545" s="631"/>
      <c r="DY545" s="631"/>
      <c r="DZ545" s="631"/>
      <c r="EA545" s="631"/>
      <c r="EB545" s="625"/>
      <c r="EC545" s="625"/>
      <c r="ED545" s="625"/>
      <c r="EE545" s="625"/>
      <c r="EF545" s="625"/>
      <c r="EG545" s="625"/>
      <c r="EH545" s="625"/>
      <c r="EI545" s="625"/>
      <c r="EJ545" s="625"/>
      <c r="EK545" s="625"/>
      <c r="EL545" s="625"/>
      <c r="EM545" s="625"/>
      <c r="EN545" s="623"/>
      <c r="EO545" s="623"/>
      <c r="EP545" s="623"/>
      <c r="EQ545" s="633"/>
      <c r="ER545" s="633"/>
      <c r="ES545" s="633"/>
      <c r="ET545" s="643"/>
      <c r="EU545" s="637"/>
      <c r="EV545" s="624"/>
      <c r="EW545" s="624"/>
      <c r="EX545" s="624"/>
      <c r="EY545" s="624"/>
      <c r="EZ545" s="624"/>
      <c r="FA545" s="624"/>
      <c r="FB545" s="624"/>
      <c r="FC545" s="624"/>
      <c r="FD545" s="624"/>
      <c r="FE545" s="624"/>
      <c r="FF545" s="624"/>
      <c r="FG545" s="624"/>
      <c r="FH545" s="624"/>
      <c r="FI545" s="624"/>
      <c r="FJ545" s="624"/>
      <c r="FK545" s="624"/>
      <c r="FL545" s="624"/>
      <c r="FM545" s="624"/>
      <c r="FN545" s="624"/>
      <c r="FO545" s="624"/>
      <c r="FP545" s="624"/>
      <c r="FQ545" s="624"/>
      <c r="FR545" s="624"/>
      <c r="FS545" s="15"/>
      <c r="FT545" s="631"/>
      <c r="FU545" s="631"/>
      <c r="FV545" s="631"/>
      <c r="FW545" s="631"/>
      <c r="FX545" s="631"/>
      <c r="FY545" s="625"/>
      <c r="FZ545" s="625"/>
      <c r="GA545" s="625"/>
      <c r="GB545" s="625"/>
      <c r="GC545" s="625"/>
      <c r="GD545" s="625"/>
      <c r="GE545" s="625"/>
      <c r="GF545" s="625"/>
      <c r="GG545" s="625"/>
      <c r="GH545" s="625"/>
      <c r="GI545" s="625"/>
      <c r="GJ545" s="625"/>
      <c r="GK545" s="623"/>
      <c r="GL545" s="623"/>
      <c r="GM545" s="623"/>
      <c r="GN545" s="633"/>
      <c r="GO545" s="633"/>
      <c r="GP545" s="633"/>
      <c r="GQ545" s="643"/>
      <c r="GR545" s="6"/>
    </row>
    <row r="546" spans="1:200" ht="11.25" customHeight="1" x14ac:dyDescent="0.25">
      <c r="A546" s="212"/>
      <c r="B546" s="637"/>
      <c r="C546" s="1218" t="str">
        <f>IF('FRONT PAGE'!$A$1="www.fly-logics.com","INSTR.",0)</f>
        <v>INSTR.</v>
      </c>
      <c r="D546" s="1225"/>
      <c r="E546" s="1225"/>
      <c r="F546" s="1225"/>
      <c r="G546" s="1226"/>
      <c r="H546" s="1129" t="str">
        <f>IF(SUMIFS(LOGBOOK!$AA$5:$AA$1036129,LOGBOOK!$D$5:$D$1036129,F531,LOGBOOK!$AN$5:$AN$1036129,V531,LOGBOOK!$E$5:$E$1036129,L531)=0," ",SUMIFS(LOGBOOK!$AA$5:$AA$1036129,LOGBOOK!$D$5:$D$1036129,F531,LOGBOOK!$AN$5:$AN$1036129,V531,LOGBOOK!$E$5:$E$1036129,L531))</f>
        <v xml:space="preserve"> </v>
      </c>
      <c r="I546" s="1130" t="str">
        <f t="shared" ref="I546" si="648">H546</f>
        <v xml:space="preserve"> </v>
      </c>
      <c r="J546" s="1130"/>
      <c r="K546" s="1130"/>
      <c r="L546" s="1130"/>
      <c r="M546" s="1130"/>
      <c r="N546" s="624"/>
      <c r="O546" s="654" t="str">
        <f>IF('FRONT PAGE'!$A$1="www.fly-logics.com","LANDINGSS",0)</f>
        <v>LANDINGSS</v>
      </c>
      <c r="P546" s="638"/>
      <c r="Q546" s="638"/>
      <c r="R546" s="638"/>
      <c r="S546" s="638"/>
      <c r="T546" s="638"/>
      <c r="U546" s="638"/>
      <c r="V546" s="638"/>
      <c r="W546" s="638"/>
      <c r="X546" s="638"/>
      <c r="Y546" s="638"/>
      <c r="Z546" s="15"/>
      <c r="AA546" s="629" t="str">
        <f>IF('FRONT PAGE'!$A$1="www.fly-logics.com","JUN",0)</f>
        <v>JUN</v>
      </c>
      <c r="AB546" s="631"/>
      <c r="AC546" s="631"/>
      <c r="AD546" s="631"/>
      <c r="AE546" s="631"/>
      <c r="AF546" s="630" t="str">
        <f>IF(SUMIFS(LOGBOOK!$Y$5:$Y$1036129,LOGBOOK!$D$5:$D$1036129,F531,LOGBOOK!$AN$5:$AN$1036129,V531,LOGBOOK!$E$5:$E$1036129,L531,LOGBOOK!$AM$5:$AM$1036129,"JUN")=0," ",SUMIFS(LOGBOOK!$Y$5:$Y$1036129,LOGBOOK!$D$5:$D$1036129,F531,LOGBOOK!$AN$5:$AN$1036129,V531,LOGBOOK!$E$5:$E$1036129,L531,LOGBOOK!$AM$5:$AM$1036129,"JUN"))</f>
        <v xml:space="preserve"> </v>
      </c>
      <c r="AG546" s="625"/>
      <c r="AH546" s="625"/>
      <c r="AI546" s="625"/>
      <c r="AJ546" s="630" t="str">
        <f>IF(SUMIFS(LOGBOOK!$Z$5:$Z$1036129,LOGBOOK!$D$5:$D$1036129,F531,LOGBOOK!$AN$5:$AN$1036129,V531,LOGBOOK!$E$5:$E$1036129,L531,LOGBOOK!$AM$5:$AM$1036129,"JUN")=0," ",SUMIFS(LOGBOOK!$Z$5:$Z$1036129,LOGBOOK!$D$5:$D$1036129,F531,LOGBOOK!$AN$5:$AN$1036129,V531,LOGBOOK!$E$5:$E$1036129,L531,LOGBOOK!$AM$5:$AM$1036129,"JUN"))</f>
        <v xml:space="preserve"> </v>
      </c>
      <c r="AK546" s="625"/>
      <c r="AL546" s="625"/>
      <c r="AM546" s="625"/>
      <c r="AN546" s="630" t="str">
        <f>IF(SUMIFS(LOGBOOK!$AA$5:$AA$1036129,LOGBOOK!$D$5:$D$1036129,F531,LOGBOOK!$AN$5:$AN$1036129,V531,LOGBOOK!$E$5:$E$1036129,L531,LOGBOOK!$AM$5:$AM$1036129,"JUN")=0," ",SUMIFS(LOGBOOK!$AA$5:$AA$1036129,LOGBOOK!$D$5:$D$1036129,F531,LOGBOOK!$AN$5:$AN$1036129,V531,LOGBOOK!$E$5:$E$1036129,L531,LOGBOOK!$AM$5:$AM$1036129,"JUN"))</f>
        <v xml:space="preserve"> </v>
      </c>
      <c r="AO546" s="625"/>
      <c r="AP546" s="625"/>
      <c r="AQ546" s="625"/>
      <c r="AR546" s="623" t="str">
        <f>IF(SUMIFS(LOGBOOK!$AE$5:$AE$1036129,LOGBOOK!$D$5:$D$1036129,F531,LOGBOOK!$AN$5:$AN$1036129,V531,LOGBOOK!$E$5:$E$1036129,L531,LOGBOOK!$AM$5:$AM$1036129,"JUN")=0," ",SUMIFS(LOGBOOK!$AE$5:$AE$1036129,LOGBOOK!$D$5:$D$1036129,F531,LOGBOOK!$AN$5:$AN$1036129,V531,LOGBOOK!$E$5:$E$1036129,L531,LOGBOOK!$AM$5:$AM$1036129,"JUN"))</f>
        <v xml:space="preserve"> </v>
      </c>
      <c r="AS546" s="623"/>
      <c r="AT546" s="623"/>
      <c r="AU546" s="623" t="str">
        <f>IF(SUMIFS(LOGBOOK!$AF$5:$AF$1036129,LOGBOOK!$D$5:$D$1036129,F531,LOGBOOK!$AN$5:$AN$1036129,V531,LOGBOOK!$E$5:$E$1036129,L531,LOGBOOK!$AM$5:$AM$1036129,"JUN")=0," ",SUMIFS(LOGBOOK!$AF$5:$AF$1036129,LOGBOOK!$D$5:$D$1036129,F531,LOGBOOK!$AN$5:$AN$1036129,V531,LOGBOOK!$E$5:$E$1036129,L531,LOGBOOK!$AM$5:$AM$1036129,"JUN"))</f>
        <v xml:space="preserve"> </v>
      </c>
      <c r="AV546" s="633"/>
      <c r="AW546" s="633"/>
      <c r="AX546" s="643"/>
      <c r="AY546" s="637"/>
      <c r="AZ546" s="1218" t="str">
        <f>IF('FRONT PAGE'!$A$1="www.fly-logics.com","INSTR.",0)</f>
        <v>INSTR.</v>
      </c>
      <c r="BA546" s="1225"/>
      <c r="BB546" s="1225"/>
      <c r="BC546" s="1225"/>
      <c r="BD546" s="1226"/>
      <c r="BE546" s="1129" t="str">
        <f>IF(SUMIFS(LOGBOOK!$AA$5:$AA$1036129,LOGBOOK!$D$5:$D$1036129,BC531,LOGBOOK!$AN$5:$AN$1036129,BS531,LOGBOOK!$E$5:$E$1036129,BI531)=0," ",SUMIFS(LOGBOOK!$AA$5:$AA$1036129,LOGBOOK!$D$5:$D$1036129,BC531,LOGBOOK!$AN$5:$AN$1036129,BS531,LOGBOOK!$E$5:$E$1036129,BI531))</f>
        <v xml:space="preserve"> </v>
      </c>
      <c r="BF546" s="1130" t="str">
        <f t="shared" ref="BF546" si="649">BE546</f>
        <v xml:space="preserve"> </v>
      </c>
      <c r="BG546" s="1130"/>
      <c r="BH546" s="1130"/>
      <c r="BI546" s="1130"/>
      <c r="BJ546" s="1130"/>
      <c r="BK546" s="624"/>
      <c r="BL546" s="654" t="str">
        <f>IF('FRONT PAGE'!$A$1="www.fly-logics.com","LANDINGSS",0)</f>
        <v>LANDINGSS</v>
      </c>
      <c r="BM546" s="638"/>
      <c r="BN546" s="638"/>
      <c r="BO546" s="638"/>
      <c r="BP546" s="638"/>
      <c r="BQ546" s="638"/>
      <c r="BR546" s="638"/>
      <c r="BS546" s="638"/>
      <c r="BT546" s="638"/>
      <c r="BU546" s="638"/>
      <c r="BV546" s="638"/>
      <c r="BW546" s="15"/>
      <c r="BX546" s="629" t="str">
        <f>IF('FRONT PAGE'!$A$1="www.fly-logics.com","JUN",0)</f>
        <v>JUN</v>
      </c>
      <c r="BY546" s="631"/>
      <c r="BZ546" s="631"/>
      <c r="CA546" s="631"/>
      <c r="CB546" s="631"/>
      <c r="CC546" s="630" t="str">
        <f>IF(SUMIFS(LOGBOOK!$Y$5:$Y$1036129,LOGBOOK!$D$5:$D$1036129,BC531,LOGBOOK!$AN$5:$AN$1036129,BS531,LOGBOOK!$E$5:$E$1036129,BI531,LOGBOOK!$AM$5:$AM$1036129,"JUN")=0," ",SUMIFS(LOGBOOK!$Y$5:$Y$1036129,LOGBOOK!$D$5:$D$1036129,BC531,LOGBOOK!$AN$5:$AN$1036129,BS531,LOGBOOK!$E$5:$E$1036129,BI531,LOGBOOK!$AM$5:$AM$1036129,"JUN"))</f>
        <v xml:space="preserve"> </v>
      </c>
      <c r="CD546" s="625"/>
      <c r="CE546" s="625"/>
      <c r="CF546" s="625"/>
      <c r="CG546" s="630" t="str">
        <f>IF(SUMIFS(LOGBOOK!$Z$5:$Z$1036129,LOGBOOK!$D$5:$D$1036129,BC531,LOGBOOK!$AN$5:$AN$1036129,BS531,LOGBOOK!$E$5:$E$1036129,BI531,LOGBOOK!$AM$5:$AM$1036129,"JUN")=0," ",SUMIFS(LOGBOOK!$Z$5:$Z$1036129,LOGBOOK!$D$5:$D$1036129,BC531,LOGBOOK!$AN$5:$AN$1036129,BS531,LOGBOOK!$E$5:$E$1036129,BI531,LOGBOOK!$AM$5:$AM$1036129,"JUN"))</f>
        <v xml:space="preserve"> </v>
      </c>
      <c r="CH546" s="625"/>
      <c r="CI546" s="625"/>
      <c r="CJ546" s="625"/>
      <c r="CK546" s="630" t="str">
        <f>IF(SUMIFS(LOGBOOK!$AA$5:$AA$1036129,LOGBOOK!$D$5:$D$1036129,BC531,LOGBOOK!$AN$5:$AN$1036129,BS531,LOGBOOK!$E$5:$E$1036129,BI531,LOGBOOK!$AM$5:$AM$1036129,"JUN")=0," ",SUMIFS(LOGBOOK!$AA$5:$AA$1036129,LOGBOOK!$D$5:$D$1036129,BC531,LOGBOOK!$AN$5:$AN$1036129,BS531,LOGBOOK!$E$5:$E$1036129,BI531,LOGBOOK!$AM$5:$AM$1036129,"JUN"))</f>
        <v xml:space="preserve"> </v>
      </c>
      <c r="CL546" s="625"/>
      <c r="CM546" s="625"/>
      <c r="CN546" s="625"/>
      <c r="CO546" s="623" t="str">
        <f>IF(SUMIFS(LOGBOOK!$AE$5:$AE$1036129,LOGBOOK!$D$5:$D$1036129,BC531,LOGBOOK!$AN$5:$AN$1036129,BS531,LOGBOOK!$E$5:$E$1036129,BI531,LOGBOOK!$AM$5:$AM$1036129,"JUN")=0," ",SUMIFS(LOGBOOK!$AE$5:$AE$1036129,LOGBOOK!$D$5:$D$1036129,BC531,LOGBOOK!$AN$5:$AN$1036129,BS531,LOGBOOK!$E$5:$E$1036129,BI531,LOGBOOK!$AM$5:$AM$1036129,"JUN"))</f>
        <v xml:space="preserve"> </v>
      </c>
      <c r="CP546" s="623"/>
      <c r="CQ546" s="623"/>
      <c r="CR546" s="623" t="str">
        <f>IF(SUMIFS(LOGBOOK!$AF$5:$AF$1036129,LOGBOOK!$D$5:$D$1036129,BC531,LOGBOOK!$AN$5:$AN$1036129,BS531,LOGBOOK!$E$5:$E$1036129,BI531,LOGBOOK!$AM$5:$AM$1036129,"JUN")=0," ",SUMIFS(LOGBOOK!$AF$5:$AF$1036129,LOGBOOK!$D$5:$D$1036129,BC531,LOGBOOK!$AN$5:$AN$1036129,BS531,LOGBOOK!$E$5:$E$1036129,BI531,LOGBOOK!$AM$5:$AM$1036129,"JUN"))</f>
        <v xml:space="preserve"> </v>
      </c>
      <c r="CS546" s="633"/>
      <c r="CT546" s="633"/>
      <c r="CU546" s="643"/>
      <c r="CV546" s="247"/>
      <c r="CW546" s="212"/>
      <c r="CX546" s="637"/>
      <c r="CY546" s="1218" t="str">
        <f>IF('FRONT PAGE'!$A$1="www.fly-logics.com","INSTR.",0)</f>
        <v>INSTR.</v>
      </c>
      <c r="CZ546" s="1225"/>
      <c r="DA546" s="1225"/>
      <c r="DB546" s="1225"/>
      <c r="DC546" s="1226"/>
      <c r="DD546" s="1129" t="str">
        <f>IF(SUMIFS(LOGBOOK!$AA$5:$AA$1036129,LOGBOOK!$D$5:$D$1036129,DB531,LOGBOOK!$AN$5:$AN$1036129,DR531,LOGBOOK!$E$5:$E$1036129,DH531)=0," ",SUMIFS(LOGBOOK!$AA$5:$AA$1036129,LOGBOOK!$D$5:$D$1036129,DB531,LOGBOOK!$AN$5:$AN$1036129,DR531,LOGBOOK!$E$5:$E$1036129,DH531))</f>
        <v xml:space="preserve"> </v>
      </c>
      <c r="DE546" s="1130" t="str">
        <f t="shared" ref="DE546" si="650">DD546</f>
        <v xml:space="preserve"> </v>
      </c>
      <c r="DF546" s="1130"/>
      <c r="DG546" s="1130"/>
      <c r="DH546" s="1130"/>
      <c r="DI546" s="1130"/>
      <c r="DJ546" s="624"/>
      <c r="DK546" s="654" t="str">
        <f>IF('FRONT PAGE'!$A$1="www.fly-logics.com","LANDINGSS",0)</f>
        <v>LANDINGSS</v>
      </c>
      <c r="DL546" s="638"/>
      <c r="DM546" s="638"/>
      <c r="DN546" s="638"/>
      <c r="DO546" s="638"/>
      <c r="DP546" s="638"/>
      <c r="DQ546" s="638"/>
      <c r="DR546" s="638"/>
      <c r="DS546" s="638"/>
      <c r="DT546" s="638"/>
      <c r="DU546" s="638"/>
      <c r="DV546" s="15"/>
      <c r="DW546" s="629" t="str">
        <f>IF('FRONT PAGE'!$A$1="www.fly-logics.com","JUN",0)</f>
        <v>JUN</v>
      </c>
      <c r="DX546" s="631"/>
      <c r="DY546" s="631"/>
      <c r="DZ546" s="631"/>
      <c r="EA546" s="631"/>
      <c r="EB546" s="630" t="str">
        <f>IF(SUMIFS(LOGBOOK!$Y$5:$Y$1036129,LOGBOOK!$D$5:$D$1036129,DB531,LOGBOOK!$AN$5:$AN$1036129,DR531,LOGBOOK!$E$5:$E$1036129,DH531,LOGBOOK!$AM$5:$AM$1036129,"JUN")=0," ",SUMIFS(LOGBOOK!$Y$5:$Y$1036129,LOGBOOK!$D$5:$D$1036129,DB531,LOGBOOK!$AN$5:$AN$1036129,DR531,LOGBOOK!$E$5:$E$1036129,DH531,LOGBOOK!$AM$5:$AM$1036129,"JUN"))</f>
        <v xml:space="preserve"> </v>
      </c>
      <c r="EC546" s="625"/>
      <c r="ED546" s="625"/>
      <c r="EE546" s="625"/>
      <c r="EF546" s="630" t="str">
        <f>IF(SUMIFS(LOGBOOK!$Z$5:$Z$1036129,LOGBOOK!$D$5:$D$1036129,DB531,LOGBOOK!$AN$5:$AN$1036129,DR531,LOGBOOK!$E$5:$E$1036129,DH531,LOGBOOK!$AM$5:$AM$1036129,"JUN")=0," ",SUMIFS(LOGBOOK!$Z$5:$Z$1036129,LOGBOOK!$D$5:$D$1036129,DB531,LOGBOOK!$AN$5:$AN$1036129,DR531,LOGBOOK!$E$5:$E$1036129,DH531,LOGBOOK!$AM$5:$AM$1036129,"JUN"))</f>
        <v xml:space="preserve"> </v>
      </c>
      <c r="EG546" s="625"/>
      <c r="EH546" s="625"/>
      <c r="EI546" s="625"/>
      <c r="EJ546" s="630" t="str">
        <f>IF(SUMIFS(LOGBOOK!$AA$5:$AA$1036129,LOGBOOK!$D$5:$D$1036129,DB531,LOGBOOK!$AN$5:$AN$1036129,DR531,LOGBOOK!$E$5:$E$1036129,DH531,LOGBOOK!$AM$5:$AM$1036129,"JUN")=0," ",SUMIFS(LOGBOOK!$AA$5:$AA$1036129,LOGBOOK!$D$5:$D$1036129,DB531,LOGBOOK!$AN$5:$AN$1036129,DR531,LOGBOOK!$E$5:$E$1036129,DH531,LOGBOOK!$AM$5:$AM$1036129,"JUN"))</f>
        <v xml:space="preserve"> </v>
      </c>
      <c r="EK546" s="625"/>
      <c r="EL546" s="625"/>
      <c r="EM546" s="625"/>
      <c r="EN546" s="623" t="str">
        <f>IF(SUMIFS(LOGBOOK!$AE$5:$AE$1036129,LOGBOOK!$D$5:$D$1036129,DB531,LOGBOOK!$AN$5:$AN$1036129,DR531,LOGBOOK!$E$5:$E$1036129,DH531,LOGBOOK!$AM$5:$AM$1036129,"JUN")=0," ",SUMIFS(LOGBOOK!$AE$5:$AE$1036129,LOGBOOK!$D$5:$D$1036129,DB531,LOGBOOK!$AN$5:$AN$1036129,DR531,LOGBOOK!$E$5:$E$1036129,DH531,LOGBOOK!$AM$5:$AM$1036129,"JUN"))</f>
        <v xml:space="preserve"> </v>
      </c>
      <c r="EO546" s="623"/>
      <c r="EP546" s="623"/>
      <c r="EQ546" s="623" t="str">
        <f>IF(SUMIFS(LOGBOOK!$AF$5:$AF$1036129,LOGBOOK!$D$5:$D$1036129,DB531,LOGBOOK!$AN$5:$AN$1036129,DR531,LOGBOOK!$E$5:$E$1036129,DH531,LOGBOOK!$AM$5:$AM$1036129,"JUN")=0," ",SUMIFS(LOGBOOK!$AF$5:$AF$1036129,LOGBOOK!$D$5:$D$1036129,DB531,LOGBOOK!$AN$5:$AN$1036129,DR531,LOGBOOK!$E$5:$E$1036129,DH531,LOGBOOK!$AM$5:$AM$1036129,"JUN"))</f>
        <v xml:space="preserve"> </v>
      </c>
      <c r="ER546" s="633"/>
      <c r="ES546" s="633"/>
      <c r="ET546" s="643"/>
      <c r="EU546" s="637"/>
      <c r="EV546" s="1218" t="str">
        <f>IF('FRONT PAGE'!$A$1="www.fly-logics.com","INSTR.",0)</f>
        <v>INSTR.</v>
      </c>
      <c r="EW546" s="1225"/>
      <c r="EX546" s="1225"/>
      <c r="EY546" s="1225"/>
      <c r="EZ546" s="1226"/>
      <c r="FA546" s="1129" t="str">
        <f>IF(SUMIFS(LOGBOOK!$AA$5:$AA$1036129,LOGBOOK!$D$5:$D$1036129,EY531,LOGBOOK!$AN$5:$AN$1036129,FO531,LOGBOOK!$E$5:$E$1036129,FE531)=0," ",SUMIFS(LOGBOOK!$AA$5:$AA$1036129,LOGBOOK!$D$5:$D$1036129,EY531,LOGBOOK!$AN$5:$AN$1036129,FO531,LOGBOOK!$E$5:$E$1036129,FE531))</f>
        <v xml:space="preserve"> </v>
      </c>
      <c r="FB546" s="1130" t="str">
        <f t="shared" ref="FB546" si="651">FA546</f>
        <v xml:space="preserve"> </v>
      </c>
      <c r="FC546" s="1130"/>
      <c r="FD546" s="1130"/>
      <c r="FE546" s="1130"/>
      <c r="FF546" s="1130"/>
      <c r="FG546" s="624"/>
      <c r="FH546" s="654" t="str">
        <f>IF('FRONT PAGE'!$A$1="www.fly-logics.com","LANDINGSS",0)</f>
        <v>LANDINGSS</v>
      </c>
      <c r="FI546" s="638"/>
      <c r="FJ546" s="638"/>
      <c r="FK546" s="638"/>
      <c r="FL546" s="638"/>
      <c r="FM546" s="638"/>
      <c r="FN546" s="638"/>
      <c r="FO546" s="638"/>
      <c r="FP546" s="638"/>
      <c r="FQ546" s="638"/>
      <c r="FR546" s="638"/>
      <c r="FS546" s="15"/>
      <c r="FT546" s="629" t="str">
        <f>IF('FRONT PAGE'!$A$1="www.fly-logics.com","JUN",0)</f>
        <v>JUN</v>
      </c>
      <c r="FU546" s="631"/>
      <c r="FV546" s="631"/>
      <c r="FW546" s="631"/>
      <c r="FX546" s="631"/>
      <c r="FY546" s="630" t="str">
        <f>IF(SUMIFS(LOGBOOK!$Y$5:$Y$1036129,LOGBOOK!$D$5:$D$1036129,EY531,LOGBOOK!$AN$5:$AN$1036129,FO531,LOGBOOK!$E$5:$E$1036129,FE531,LOGBOOK!$AM$5:$AM$1036129,"JUN")=0," ",SUMIFS(LOGBOOK!$Y$5:$Y$1036129,LOGBOOK!$D$5:$D$1036129,EY531,LOGBOOK!$AN$5:$AN$1036129,FO531,LOGBOOK!$E$5:$E$1036129,FE531,LOGBOOK!$AM$5:$AM$1036129,"JUN"))</f>
        <v xml:space="preserve"> </v>
      </c>
      <c r="FZ546" s="625"/>
      <c r="GA546" s="625"/>
      <c r="GB546" s="625"/>
      <c r="GC546" s="630" t="str">
        <f>IF(SUMIFS(LOGBOOK!$Z$5:$Z$1036129,LOGBOOK!$D$5:$D$1036129,EY531,LOGBOOK!$AN$5:$AN$1036129,FO531,LOGBOOK!$E$5:$E$1036129,FE531,LOGBOOK!$AM$5:$AM$1036129,"JUN")=0," ",SUMIFS(LOGBOOK!$Z$5:$Z$1036129,LOGBOOK!$D$5:$D$1036129,EY531,LOGBOOK!$AN$5:$AN$1036129,FO531,LOGBOOK!$E$5:$E$1036129,FE531,LOGBOOK!$AM$5:$AM$1036129,"JUN"))</f>
        <v xml:space="preserve"> </v>
      </c>
      <c r="GD546" s="625"/>
      <c r="GE546" s="625"/>
      <c r="GF546" s="625"/>
      <c r="GG546" s="630" t="str">
        <f>IF(SUMIFS(LOGBOOK!$AA$5:$AA$1036129,LOGBOOK!$D$5:$D$1036129,EY531,LOGBOOK!$AN$5:$AN$1036129,FO531,LOGBOOK!$E$5:$E$1036129,FE531,LOGBOOK!$AM$5:$AM$1036129,"JUN")=0," ",SUMIFS(LOGBOOK!$AA$5:$AA$1036129,LOGBOOK!$D$5:$D$1036129,EY531,LOGBOOK!$AN$5:$AN$1036129,FO531,LOGBOOK!$E$5:$E$1036129,FE531,LOGBOOK!$AM$5:$AM$1036129,"JUN"))</f>
        <v xml:space="preserve"> </v>
      </c>
      <c r="GH546" s="625"/>
      <c r="GI546" s="625"/>
      <c r="GJ546" s="625"/>
      <c r="GK546" s="623" t="str">
        <f>IF(SUMIFS(LOGBOOK!$AE$5:$AE$1036129,LOGBOOK!$D$5:$D$1036129,EY531,LOGBOOK!$AN$5:$AN$1036129,FO531,LOGBOOK!$E$5:$E$1036129,FE531,LOGBOOK!$AM$5:$AM$1036129,"JUN")=0," ",SUMIFS(LOGBOOK!$AE$5:$AE$1036129,LOGBOOK!$D$5:$D$1036129,EY531,LOGBOOK!$AN$5:$AN$1036129,FO531,LOGBOOK!$E$5:$E$1036129,FE531,LOGBOOK!$AM$5:$AM$1036129,"JUN"))</f>
        <v xml:space="preserve"> </v>
      </c>
      <c r="GL546" s="623"/>
      <c r="GM546" s="623"/>
      <c r="GN546" s="623" t="str">
        <f>IF(SUMIFS(LOGBOOK!$AF$5:$AF$1036129,LOGBOOK!$D$5:$D$1036129,EY531,LOGBOOK!$AN$5:$AN$1036129,FO531,LOGBOOK!$E$5:$E$1036129,FE531,LOGBOOK!$AM$5:$AM$1036129,"JUN")=0," ",SUMIFS(LOGBOOK!$AF$5:$AF$1036129,LOGBOOK!$D$5:$D$1036129,EY531,LOGBOOK!$AN$5:$AN$1036129,FO531,LOGBOOK!$E$5:$E$1036129,FE531,LOGBOOK!$AM$5:$AM$1036129,"JUN"))</f>
        <v xml:space="preserve"> </v>
      </c>
      <c r="GO546" s="633"/>
      <c r="GP546" s="633"/>
      <c r="GQ546" s="643"/>
      <c r="GR546" s="6"/>
    </row>
    <row r="547" spans="1:200" ht="8.85" customHeight="1" x14ac:dyDescent="0.25">
      <c r="A547" s="212"/>
      <c r="B547" s="637"/>
      <c r="C547" s="1225"/>
      <c r="D547" s="1225"/>
      <c r="E547" s="1225"/>
      <c r="F547" s="1225"/>
      <c r="G547" s="1226"/>
      <c r="H547" s="1129"/>
      <c r="I547" s="1130"/>
      <c r="J547" s="1130"/>
      <c r="K547" s="1130"/>
      <c r="L547" s="1130"/>
      <c r="M547" s="1130"/>
      <c r="N547" s="624"/>
      <c r="O547" s="638"/>
      <c r="P547" s="638"/>
      <c r="Q547" s="638"/>
      <c r="R547" s="638"/>
      <c r="S547" s="638"/>
      <c r="T547" s="638"/>
      <c r="U547" s="638"/>
      <c r="V547" s="638"/>
      <c r="W547" s="638"/>
      <c r="X547" s="638"/>
      <c r="Y547" s="638"/>
      <c r="Z547" s="15"/>
      <c r="AA547" s="631"/>
      <c r="AB547" s="631"/>
      <c r="AC547" s="631"/>
      <c r="AD547" s="631"/>
      <c r="AE547" s="631"/>
      <c r="AF547" s="625"/>
      <c r="AG547" s="632"/>
      <c r="AH547" s="632"/>
      <c r="AI547" s="625"/>
      <c r="AJ547" s="625"/>
      <c r="AK547" s="632"/>
      <c r="AL547" s="632"/>
      <c r="AM547" s="625"/>
      <c r="AN547" s="625"/>
      <c r="AO547" s="632"/>
      <c r="AP547" s="632"/>
      <c r="AQ547" s="625"/>
      <c r="AR547" s="623"/>
      <c r="AS547" s="623"/>
      <c r="AT547" s="623"/>
      <c r="AU547" s="633"/>
      <c r="AV547" s="634"/>
      <c r="AW547" s="633"/>
      <c r="AX547" s="643"/>
      <c r="AY547" s="637"/>
      <c r="AZ547" s="1225"/>
      <c r="BA547" s="1225"/>
      <c r="BB547" s="1225"/>
      <c r="BC547" s="1225"/>
      <c r="BD547" s="1226"/>
      <c r="BE547" s="1129"/>
      <c r="BF547" s="1130"/>
      <c r="BG547" s="1130"/>
      <c r="BH547" s="1130"/>
      <c r="BI547" s="1130"/>
      <c r="BJ547" s="1130"/>
      <c r="BK547" s="624"/>
      <c r="BL547" s="638"/>
      <c r="BM547" s="638"/>
      <c r="BN547" s="638"/>
      <c r="BO547" s="638"/>
      <c r="BP547" s="638"/>
      <c r="BQ547" s="638"/>
      <c r="BR547" s="638"/>
      <c r="BS547" s="638"/>
      <c r="BT547" s="638"/>
      <c r="BU547" s="638"/>
      <c r="BV547" s="638"/>
      <c r="BW547" s="15"/>
      <c r="BX547" s="631"/>
      <c r="BY547" s="631"/>
      <c r="BZ547" s="631"/>
      <c r="CA547" s="631"/>
      <c r="CB547" s="631"/>
      <c r="CC547" s="625"/>
      <c r="CD547" s="632"/>
      <c r="CE547" s="632"/>
      <c r="CF547" s="625"/>
      <c r="CG547" s="625"/>
      <c r="CH547" s="632"/>
      <c r="CI547" s="632"/>
      <c r="CJ547" s="625"/>
      <c r="CK547" s="625"/>
      <c r="CL547" s="632"/>
      <c r="CM547" s="632"/>
      <c r="CN547" s="625"/>
      <c r="CO547" s="623"/>
      <c r="CP547" s="623"/>
      <c r="CQ547" s="623"/>
      <c r="CR547" s="633"/>
      <c r="CS547" s="634"/>
      <c r="CT547" s="633"/>
      <c r="CU547" s="643"/>
      <c r="CV547" s="247"/>
      <c r="CW547" s="212"/>
      <c r="CX547" s="637"/>
      <c r="CY547" s="1225"/>
      <c r="CZ547" s="1225"/>
      <c r="DA547" s="1225"/>
      <c r="DB547" s="1225"/>
      <c r="DC547" s="1226"/>
      <c r="DD547" s="1129"/>
      <c r="DE547" s="1130"/>
      <c r="DF547" s="1130"/>
      <c r="DG547" s="1130"/>
      <c r="DH547" s="1130"/>
      <c r="DI547" s="1130"/>
      <c r="DJ547" s="624"/>
      <c r="DK547" s="638"/>
      <c r="DL547" s="638"/>
      <c r="DM547" s="638"/>
      <c r="DN547" s="638"/>
      <c r="DO547" s="638"/>
      <c r="DP547" s="638"/>
      <c r="DQ547" s="638"/>
      <c r="DR547" s="638"/>
      <c r="DS547" s="638"/>
      <c r="DT547" s="638"/>
      <c r="DU547" s="638"/>
      <c r="DV547" s="15"/>
      <c r="DW547" s="631"/>
      <c r="DX547" s="631"/>
      <c r="DY547" s="631"/>
      <c r="DZ547" s="631"/>
      <c r="EA547" s="631"/>
      <c r="EB547" s="625"/>
      <c r="EC547" s="632"/>
      <c r="ED547" s="632"/>
      <c r="EE547" s="625"/>
      <c r="EF547" s="625"/>
      <c r="EG547" s="632"/>
      <c r="EH547" s="632"/>
      <c r="EI547" s="625"/>
      <c r="EJ547" s="625"/>
      <c r="EK547" s="632"/>
      <c r="EL547" s="632"/>
      <c r="EM547" s="625"/>
      <c r="EN547" s="623"/>
      <c r="EO547" s="623"/>
      <c r="EP547" s="623"/>
      <c r="EQ547" s="633"/>
      <c r="ER547" s="634"/>
      <c r="ES547" s="633"/>
      <c r="ET547" s="643"/>
      <c r="EU547" s="637"/>
      <c r="EV547" s="1225"/>
      <c r="EW547" s="1225"/>
      <c r="EX547" s="1225"/>
      <c r="EY547" s="1225"/>
      <c r="EZ547" s="1226"/>
      <c r="FA547" s="1129"/>
      <c r="FB547" s="1130"/>
      <c r="FC547" s="1130"/>
      <c r="FD547" s="1130"/>
      <c r="FE547" s="1130"/>
      <c r="FF547" s="1130"/>
      <c r="FG547" s="624"/>
      <c r="FH547" s="638"/>
      <c r="FI547" s="638"/>
      <c r="FJ547" s="638"/>
      <c r="FK547" s="638"/>
      <c r="FL547" s="638"/>
      <c r="FM547" s="638"/>
      <c r="FN547" s="638"/>
      <c r="FO547" s="638"/>
      <c r="FP547" s="638"/>
      <c r="FQ547" s="638"/>
      <c r="FR547" s="638"/>
      <c r="FS547" s="15"/>
      <c r="FT547" s="631"/>
      <c r="FU547" s="631"/>
      <c r="FV547" s="631"/>
      <c r="FW547" s="631"/>
      <c r="FX547" s="631"/>
      <c r="FY547" s="625"/>
      <c r="FZ547" s="632"/>
      <c r="GA547" s="632"/>
      <c r="GB547" s="625"/>
      <c r="GC547" s="625"/>
      <c r="GD547" s="632"/>
      <c r="GE547" s="632"/>
      <c r="GF547" s="625"/>
      <c r="GG547" s="625"/>
      <c r="GH547" s="632"/>
      <c r="GI547" s="632"/>
      <c r="GJ547" s="625"/>
      <c r="GK547" s="623"/>
      <c r="GL547" s="623"/>
      <c r="GM547" s="623"/>
      <c r="GN547" s="633"/>
      <c r="GO547" s="634"/>
      <c r="GP547" s="633"/>
      <c r="GQ547" s="643"/>
      <c r="GR547" s="6"/>
    </row>
    <row r="548" spans="1:200" ht="3" customHeight="1" x14ac:dyDescent="0.25">
      <c r="A548" s="212"/>
      <c r="B548" s="637"/>
      <c r="C548" s="624"/>
      <c r="D548" s="624"/>
      <c r="E548" s="624"/>
      <c r="F548" s="624"/>
      <c r="G548" s="624"/>
      <c r="H548" s="624"/>
      <c r="I548" s="624"/>
      <c r="J548" s="624"/>
      <c r="K548" s="624"/>
      <c r="L548" s="624"/>
      <c r="M548" s="624"/>
      <c r="N548" s="624"/>
      <c r="O548" s="624"/>
      <c r="P548" s="624"/>
      <c r="Q548" s="624"/>
      <c r="R548" s="624"/>
      <c r="S548" s="624"/>
      <c r="T548" s="624"/>
      <c r="U548" s="624"/>
      <c r="V548" s="624"/>
      <c r="W548" s="624"/>
      <c r="X548" s="624"/>
      <c r="Y548" s="624"/>
      <c r="Z548" s="15"/>
      <c r="AA548" s="631"/>
      <c r="AB548" s="631"/>
      <c r="AC548" s="631"/>
      <c r="AD548" s="631"/>
      <c r="AE548" s="631"/>
      <c r="AF548" s="625"/>
      <c r="AG548" s="625"/>
      <c r="AH548" s="625"/>
      <c r="AI548" s="625"/>
      <c r="AJ548" s="652"/>
      <c r="AK548" s="652"/>
      <c r="AL548" s="652"/>
      <c r="AM548" s="652"/>
      <c r="AN548" s="625"/>
      <c r="AO548" s="625"/>
      <c r="AP548" s="625"/>
      <c r="AQ548" s="625"/>
      <c r="AR548" s="623"/>
      <c r="AS548" s="623"/>
      <c r="AT548" s="623"/>
      <c r="AU548" s="653"/>
      <c r="AV548" s="653"/>
      <c r="AW548" s="653"/>
      <c r="AX548" s="643"/>
      <c r="AY548" s="637"/>
      <c r="AZ548" s="624"/>
      <c r="BA548" s="624"/>
      <c r="BB548" s="624"/>
      <c r="BC548" s="624"/>
      <c r="BD548" s="624"/>
      <c r="BE548" s="624"/>
      <c r="BF548" s="624"/>
      <c r="BG548" s="624"/>
      <c r="BH548" s="624"/>
      <c r="BI548" s="624"/>
      <c r="BJ548" s="624"/>
      <c r="BK548" s="624"/>
      <c r="BL548" s="624"/>
      <c r="BM548" s="624"/>
      <c r="BN548" s="624"/>
      <c r="BO548" s="624"/>
      <c r="BP548" s="624"/>
      <c r="BQ548" s="624"/>
      <c r="BR548" s="624"/>
      <c r="BS548" s="624"/>
      <c r="BT548" s="624"/>
      <c r="BU548" s="624"/>
      <c r="BV548" s="624"/>
      <c r="BW548" s="15"/>
      <c r="BX548" s="631"/>
      <c r="BY548" s="631"/>
      <c r="BZ548" s="631"/>
      <c r="CA548" s="631"/>
      <c r="CB548" s="631"/>
      <c r="CC548" s="625"/>
      <c r="CD548" s="625"/>
      <c r="CE548" s="625"/>
      <c r="CF548" s="625"/>
      <c r="CG548" s="652"/>
      <c r="CH548" s="652"/>
      <c r="CI548" s="652"/>
      <c r="CJ548" s="652"/>
      <c r="CK548" s="625"/>
      <c r="CL548" s="625"/>
      <c r="CM548" s="625"/>
      <c r="CN548" s="625"/>
      <c r="CO548" s="623"/>
      <c r="CP548" s="623"/>
      <c r="CQ548" s="623"/>
      <c r="CR548" s="653"/>
      <c r="CS548" s="653"/>
      <c r="CT548" s="653"/>
      <c r="CU548" s="643"/>
      <c r="CV548" s="247"/>
      <c r="CW548" s="212"/>
      <c r="CX548" s="637"/>
      <c r="CY548" s="624"/>
      <c r="CZ548" s="624"/>
      <c r="DA548" s="624"/>
      <c r="DB548" s="624"/>
      <c r="DC548" s="624"/>
      <c r="DD548" s="624"/>
      <c r="DE548" s="624"/>
      <c r="DF548" s="624"/>
      <c r="DG548" s="624"/>
      <c r="DH548" s="624"/>
      <c r="DI548" s="624"/>
      <c r="DJ548" s="624"/>
      <c r="DK548" s="624"/>
      <c r="DL548" s="624"/>
      <c r="DM548" s="624"/>
      <c r="DN548" s="624"/>
      <c r="DO548" s="624"/>
      <c r="DP548" s="624"/>
      <c r="DQ548" s="624"/>
      <c r="DR548" s="624"/>
      <c r="DS548" s="624"/>
      <c r="DT548" s="624"/>
      <c r="DU548" s="624"/>
      <c r="DV548" s="15"/>
      <c r="DW548" s="631"/>
      <c r="DX548" s="631"/>
      <c r="DY548" s="631"/>
      <c r="DZ548" s="631"/>
      <c r="EA548" s="631"/>
      <c r="EB548" s="625"/>
      <c r="EC548" s="625"/>
      <c r="ED548" s="625"/>
      <c r="EE548" s="625"/>
      <c r="EF548" s="652"/>
      <c r="EG548" s="652"/>
      <c r="EH548" s="652"/>
      <c r="EI548" s="652"/>
      <c r="EJ548" s="625"/>
      <c r="EK548" s="625"/>
      <c r="EL548" s="625"/>
      <c r="EM548" s="625"/>
      <c r="EN548" s="623"/>
      <c r="EO548" s="623"/>
      <c r="EP548" s="623"/>
      <c r="EQ548" s="653"/>
      <c r="ER548" s="653"/>
      <c r="ES548" s="653"/>
      <c r="ET548" s="643"/>
      <c r="EU548" s="637"/>
      <c r="EV548" s="624"/>
      <c r="EW548" s="624"/>
      <c r="EX548" s="624"/>
      <c r="EY548" s="624"/>
      <c r="EZ548" s="624"/>
      <c r="FA548" s="624"/>
      <c r="FB548" s="624"/>
      <c r="FC548" s="624"/>
      <c r="FD548" s="624"/>
      <c r="FE548" s="624"/>
      <c r="FF548" s="624"/>
      <c r="FG548" s="624"/>
      <c r="FH548" s="624"/>
      <c r="FI548" s="624"/>
      <c r="FJ548" s="624"/>
      <c r="FK548" s="624"/>
      <c r="FL548" s="624"/>
      <c r="FM548" s="624"/>
      <c r="FN548" s="624"/>
      <c r="FO548" s="624"/>
      <c r="FP548" s="624"/>
      <c r="FQ548" s="624"/>
      <c r="FR548" s="624"/>
      <c r="FS548" s="15"/>
      <c r="FT548" s="631"/>
      <c r="FU548" s="631"/>
      <c r="FV548" s="631"/>
      <c r="FW548" s="631"/>
      <c r="FX548" s="631"/>
      <c r="FY548" s="625"/>
      <c r="FZ548" s="625"/>
      <c r="GA548" s="625"/>
      <c r="GB548" s="625"/>
      <c r="GC548" s="652"/>
      <c r="GD548" s="652"/>
      <c r="GE548" s="652"/>
      <c r="GF548" s="652"/>
      <c r="GG548" s="625"/>
      <c r="GH548" s="625"/>
      <c r="GI548" s="625"/>
      <c r="GJ548" s="625"/>
      <c r="GK548" s="623"/>
      <c r="GL548" s="623"/>
      <c r="GM548" s="623"/>
      <c r="GN548" s="653"/>
      <c r="GO548" s="653"/>
      <c r="GP548" s="653"/>
      <c r="GQ548" s="643"/>
      <c r="GR548" s="6"/>
    </row>
    <row r="549" spans="1:200" ht="10.5" customHeight="1" x14ac:dyDescent="0.25">
      <c r="A549" s="212"/>
      <c r="B549" s="637"/>
      <c r="C549" s="1218" t="str">
        <f>IF('FRONT PAGE'!$A$1="www.fly-logics.com","PIC",0)</f>
        <v>PIC</v>
      </c>
      <c r="D549" s="1225"/>
      <c r="E549" s="1225"/>
      <c r="F549" s="1225"/>
      <c r="G549" s="1226"/>
      <c r="H549" s="1129" t="str">
        <f>IF(SUMIFS(LOGBOOK!$Y$5:$Y$1036129,LOGBOOK!$D$5:$D$1036129,F531,LOGBOOK!$AN$5:$AN$1036129,V531,LOGBOOK!$E$5:$E$1036129,L531)=0," ",SUMIFS(LOGBOOK!$Y$5:$Y$1036129,LOGBOOK!$D$5:$D$1036129,F531,LOGBOOK!$AN$5:$AN$1036129,V531,LOGBOOK!$E$5:$E$1036129,L531))</f>
        <v xml:space="preserve"> </v>
      </c>
      <c r="I549" s="1130" t="str">
        <f t="shared" ref="I549" si="652">H549</f>
        <v xml:space="preserve"> </v>
      </c>
      <c r="J549" s="1130"/>
      <c r="K549" s="1130"/>
      <c r="L549" s="1130"/>
      <c r="M549" s="1130"/>
      <c r="N549" s="624"/>
      <c r="O549" s="1220" t="str">
        <f>IF('FRONT PAGE'!$A$1="www.fly-logics.com","DAY",0)</f>
        <v>DAY</v>
      </c>
      <c r="P549" s="1225"/>
      <c r="Q549" s="1225"/>
      <c r="R549" s="1225"/>
      <c r="S549" s="1226"/>
      <c r="T549" s="1127" t="str">
        <f>IF(SUMIFS(LOGBOOK!$AE$5:$AE$1036129,LOGBOOK!$D$5:$D$1036129,F531,LOGBOOK!$AN$5:$AN$1036129,V531,LOGBOOK!$E$5:$E$1036129,L531)=0," ",SUMIFS(LOGBOOK!$AE$5:$AE$1036129,LOGBOOK!$D$5:$D$1036129,F531,LOGBOOK!$AN$5:$AN$1036129,V531,LOGBOOK!$E$5:$E$1036129,L531))</f>
        <v xml:space="preserve"> </v>
      </c>
      <c r="U549" s="1128" t="str">
        <f t="shared" ref="U549" si="653">T549</f>
        <v xml:space="preserve"> </v>
      </c>
      <c r="V549" s="1128"/>
      <c r="W549" s="1128"/>
      <c r="X549" s="1128"/>
      <c r="Y549" s="1128"/>
      <c r="Z549" s="15"/>
      <c r="AA549" s="1143" t="str">
        <f>IF('FRONT PAGE'!$A$1="www.fly-logics.com","TOTAL 1ST
SEMESTER",0)</f>
        <v>TOTAL 1ST
SEMESTER</v>
      </c>
      <c r="AB549" s="1148"/>
      <c r="AC549" s="1148"/>
      <c r="AD549" s="1148"/>
      <c r="AE549" s="1148"/>
      <c r="AF549" s="1144" t="str">
        <f t="shared" ref="AF549" si="654">IF(SUM(AF531:AI548)=0," ",SUM(AF531:AI548))</f>
        <v xml:space="preserve"> </v>
      </c>
      <c r="AG549" s="1149"/>
      <c r="AH549" s="1149"/>
      <c r="AI549" s="1150"/>
      <c r="AJ549" s="1144" t="str">
        <f t="shared" ref="AJ549" si="655">IF(SUM(AJ531:AM548)=0," ",SUM(AJ531:AM548))</f>
        <v xml:space="preserve"> </v>
      </c>
      <c r="AK549" s="1149"/>
      <c r="AL549" s="1149"/>
      <c r="AM549" s="1149"/>
      <c r="AN549" s="1151" t="str">
        <f t="shared" ref="AN549" si="656">IF(SUM(AN531:AQ548)=0," ",SUM(AN531:AQ548))</f>
        <v xml:space="preserve"> </v>
      </c>
      <c r="AO549" s="1149"/>
      <c r="AP549" s="1149"/>
      <c r="AQ549" s="1149"/>
      <c r="AR549" s="1145" t="str">
        <f t="shared" ref="AR549" si="657">IF(SUM(AR531:AT548)=0," ",SUM(AR531:AT548))</f>
        <v xml:space="preserve"> </v>
      </c>
      <c r="AS549" s="1152"/>
      <c r="AT549" s="1153"/>
      <c r="AU549" s="1145" t="str">
        <f t="shared" ref="AU549" si="658">IF(SUM(AU531:AW548)=0," ",SUM(AU531:AW548))</f>
        <v xml:space="preserve"> </v>
      </c>
      <c r="AV549" s="1152"/>
      <c r="AW549" s="1152"/>
      <c r="AX549" s="643"/>
      <c r="AY549" s="637"/>
      <c r="AZ549" s="1218" t="str">
        <f>IF('FRONT PAGE'!$A$1="www.fly-logics.com","PIC",0)</f>
        <v>PIC</v>
      </c>
      <c r="BA549" s="1225"/>
      <c r="BB549" s="1225"/>
      <c r="BC549" s="1225"/>
      <c r="BD549" s="1226"/>
      <c r="BE549" s="1129" t="str">
        <f>IF(SUMIFS(LOGBOOK!$Y$5:$Y$1036129,LOGBOOK!$D$5:$D$1036129,BC531,LOGBOOK!$AN$5:$AN$1036129,BS531,LOGBOOK!$E$5:$E$1036129,BI531)=0," ",SUMIFS(LOGBOOK!$Y$5:$Y$1036129,LOGBOOK!$D$5:$D$1036129,BC531,LOGBOOK!$AN$5:$AN$1036129,BS531,LOGBOOK!$E$5:$E$1036129,BI531))</f>
        <v xml:space="preserve"> </v>
      </c>
      <c r="BF549" s="1130" t="str">
        <f t="shared" ref="BF549" si="659">BE549</f>
        <v xml:space="preserve"> </v>
      </c>
      <c r="BG549" s="1130"/>
      <c r="BH549" s="1130"/>
      <c r="BI549" s="1130"/>
      <c r="BJ549" s="1130"/>
      <c r="BK549" s="624"/>
      <c r="BL549" s="1220" t="str">
        <f>IF('FRONT PAGE'!$A$1="www.fly-logics.com","DAY",0)</f>
        <v>DAY</v>
      </c>
      <c r="BM549" s="1225"/>
      <c r="BN549" s="1225"/>
      <c r="BO549" s="1225"/>
      <c r="BP549" s="1226"/>
      <c r="BQ549" s="1127" t="str">
        <f>IF(SUMIFS(LOGBOOK!$AE$5:$AE$1036129,LOGBOOK!$D$5:$D$1036129,BC531,LOGBOOK!$AN$5:$AN$1036129,BS531,LOGBOOK!$E$5:$E$1036129,BI531)=0," ",SUMIFS(LOGBOOK!$AE$5:$AE$1036129,LOGBOOK!$D$5:$D$1036129,BC531,LOGBOOK!$AN$5:$AN$1036129,BS531,LOGBOOK!$E$5:$E$1036129,BI531))</f>
        <v xml:space="preserve"> </v>
      </c>
      <c r="BR549" s="1128" t="str">
        <f t="shared" ref="BR549" si="660">BQ549</f>
        <v xml:space="preserve"> </v>
      </c>
      <c r="BS549" s="1128"/>
      <c r="BT549" s="1128"/>
      <c r="BU549" s="1128"/>
      <c r="BV549" s="1128"/>
      <c r="BW549" s="15"/>
      <c r="BX549" s="1143" t="str">
        <f>IF('FRONT PAGE'!$A$1="www.fly-logics.com","TOTAL 1ST
SEMESTER",0)</f>
        <v>TOTAL 1ST
SEMESTER</v>
      </c>
      <c r="BY549" s="1148"/>
      <c r="BZ549" s="1148"/>
      <c r="CA549" s="1148"/>
      <c r="CB549" s="1148"/>
      <c r="CC549" s="1144" t="str">
        <f t="shared" ref="CC549" si="661">IF(SUM(CC531:CF548)=0," ",SUM(CC531:CF548))</f>
        <v xml:space="preserve"> </v>
      </c>
      <c r="CD549" s="1149"/>
      <c r="CE549" s="1149"/>
      <c r="CF549" s="1150"/>
      <c r="CG549" s="1144" t="str">
        <f t="shared" ref="CG549" si="662">IF(SUM(CG531:CJ548)=0," ",SUM(CG531:CJ548))</f>
        <v xml:space="preserve"> </v>
      </c>
      <c r="CH549" s="1149"/>
      <c r="CI549" s="1149"/>
      <c r="CJ549" s="1149"/>
      <c r="CK549" s="1151" t="str">
        <f t="shared" ref="CK549" si="663">IF(SUM(CK531:CN548)=0," ",SUM(CK531:CN548))</f>
        <v xml:space="preserve"> </v>
      </c>
      <c r="CL549" s="1149"/>
      <c r="CM549" s="1149"/>
      <c r="CN549" s="1149"/>
      <c r="CO549" s="1145" t="str">
        <f t="shared" ref="CO549" si="664">IF(SUM(CO531:CQ548)=0," ",SUM(CO531:CQ548))</f>
        <v xml:space="preserve"> </v>
      </c>
      <c r="CP549" s="1152"/>
      <c r="CQ549" s="1153"/>
      <c r="CR549" s="1145" t="str">
        <f t="shared" ref="CR549" si="665">IF(SUM(CR531:CT548)=0," ",SUM(CR531:CT548))</f>
        <v xml:space="preserve"> </v>
      </c>
      <c r="CS549" s="1152"/>
      <c r="CT549" s="1152"/>
      <c r="CU549" s="643"/>
      <c r="CV549" s="248"/>
      <c r="CW549" s="212"/>
      <c r="CX549" s="637"/>
      <c r="CY549" s="1218" t="str">
        <f>IF('FRONT PAGE'!$A$1="www.fly-logics.com","PIC",0)</f>
        <v>PIC</v>
      </c>
      <c r="CZ549" s="1225"/>
      <c r="DA549" s="1225"/>
      <c r="DB549" s="1225"/>
      <c r="DC549" s="1226"/>
      <c r="DD549" s="1129" t="str">
        <f>IF(SUMIFS(LOGBOOK!$Y$5:$Y$1036129,LOGBOOK!$D$5:$D$1036129,DB531,LOGBOOK!$AN$5:$AN$1036129,DR531,LOGBOOK!$E$5:$E$1036129,DH531)=0," ",SUMIFS(LOGBOOK!$Y$5:$Y$1036129,LOGBOOK!$D$5:$D$1036129,DB531,LOGBOOK!$AN$5:$AN$1036129,DR531,LOGBOOK!$E$5:$E$1036129,DH531))</f>
        <v xml:space="preserve"> </v>
      </c>
      <c r="DE549" s="1130" t="str">
        <f t="shared" ref="DE549" si="666">DD549</f>
        <v xml:space="preserve"> </v>
      </c>
      <c r="DF549" s="1130"/>
      <c r="DG549" s="1130"/>
      <c r="DH549" s="1130"/>
      <c r="DI549" s="1130"/>
      <c r="DJ549" s="624"/>
      <c r="DK549" s="1220" t="str">
        <f>IF('FRONT PAGE'!$A$1="www.fly-logics.com","DAY",0)</f>
        <v>DAY</v>
      </c>
      <c r="DL549" s="1225"/>
      <c r="DM549" s="1225"/>
      <c r="DN549" s="1225"/>
      <c r="DO549" s="1226"/>
      <c r="DP549" s="1127" t="str">
        <f>IF(SUMIFS(LOGBOOK!$AE$5:$AE$1036129,LOGBOOK!$D$5:$D$1036129,DB531,LOGBOOK!$AN$5:$AN$1036129,DR531,LOGBOOK!$E$5:$E$1036129,DH531)=0," ",SUMIFS(LOGBOOK!$AE$5:$AE$1036129,LOGBOOK!$D$5:$D$1036129,DB531,LOGBOOK!$AN$5:$AN$1036129,DR531,LOGBOOK!$E$5:$E$1036129,DH531))</f>
        <v xml:space="preserve"> </v>
      </c>
      <c r="DQ549" s="1128" t="str">
        <f t="shared" ref="DQ549" si="667">DP549</f>
        <v xml:space="preserve"> </v>
      </c>
      <c r="DR549" s="1128"/>
      <c r="DS549" s="1128"/>
      <c r="DT549" s="1128"/>
      <c r="DU549" s="1128"/>
      <c r="DV549" s="15"/>
      <c r="DW549" s="1143" t="str">
        <f>IF('FRONT PAGE'!$A$1="www.fly-logics.com","TOTAL 1ST
SEMESTER",0)</f>
        <v>TOTAL 1ST
SEMESTER</v>
      </c>
      <c r="DX549" s="1148"/>
      <c r="DY549" s="1148"/>
      <c r="DZ549" s="1148"/>
      <c r="EA549" s="1148"/>
      <c r="EB549" s="1144" t="str">
        <f t="shared" ref="EB549" si="668">IF(SUM(EB531:EE548)=0," ",SUM(EB531:EE548))</f>
        <v xml:space="preserve"> </v>
      </c>
      <c r="EC549" s="1149"/>
      <c r="ED549" s="1149"/>
      <c r="EE549" s="1150"/>
      <c r="EF549" s="1144" t="str">
        <f t="shared" ref="EF549" si="669">IF(SUM(EF531:EI548)=0," ",SUM(EF531:EI548))</f>
        <v xml:space="preserve"> </v>
      </c>
      <c r="EG549" s="1149"/>
      <c r="EH549" s="1149"/>
      <c r="EI549" s="1149"/>
      <c r="EJ549" s="1151" t="str">
        <f t="shared" ref="EJ549" si="670">IF(SUM(EJ531:EM548)=0," ",SUM(EJ531:EM548))</f>
        <v xml:space="preserve"> </v>
      </c>
      <c r="EK549" s="1149"/>
      <c r="EL549" s="1149"/>
      <c r="EM549" s="1149"/>
      <c r="EN549" s="1145" t="str">
        <f t="shared" ref="EN549" si="671">IF(SUM(EN531:EP548)=0," ",SUM(EN531:EP548))</f>
        <v xml:space="preserve"> </v>
      </c>
      <c r="EO549" s="1152"/>
      <c r="EP549" s="1153"/>
      <c r="EQ549" s="1145" t="str">
        <f t="shared" ref="EQ549" si="672">IF(SUM(EQ531:ES548)=0," ",SUM(EQ531:ES548))</f>
        <v xml:space="preserve"> </v>
      </c>
      <c r="ER549" s="1152"/>
      <c r="ES549" s="1152"/>
      <c r="ET549" s="643"/>
      <c r="EU549" s="637"/>
      <c r="EV549" s="1218" t="str">
        <f>IF('FRONT PAGE'!$A$1="www.fly-logics.com","PIC",0)</f>
        <v>PIC</v>
      </c>
      <c r="EW549" s="1225"/>
      <c r="EX549" s="1225"/>
      <c r="EY549" s="1225"/>
      <c r="EZ549" s="1226"/>
      <c r="FA549" s="1129" t="str">
        <f>IF(SUMIFS(LOGBOOK!$Y$5:$Y$1036129,LOGBOOK!$D$5:$D$1036129,EY531,LOGBOOK!$AN$5:$AN$1036129,FO531,LOGBOOK!$E$5:$E$1036129,FE531)=0," ",SUMIFS(LOGBOOK!$Y$5:$Y$1036129,LOGBOOK!$D$5:$D$1036129,EY531,LOGBOOK!$AN$5:$AN$1036129,FO531,LOGBOOK!$E$5:$E$1036129,FE531))</f>
        <v xml:space="preserve"> </v>
      </c>
      <c r="FB549" s="1130" t="str">
        <f t="shared" ref="FB549" si="673">FA549</f>
        <v xml:space="preserve"> </v>
      </c>
      <c r="FC549" s="1130"/>
      <c r="FD549" s="1130"/>
      <c r="FE549" s="1130"/>
      <c r="FF549" s="1130"/>
      <c r="FG549" s="624"/>
      <c r="FH549" s="1220" t="str">
        <f>IF('FRONT PAGE'!$A$1="www.fly-logics.com","DAY",0)</f>
        <v>DAY</v>
      </c>
      <c r="FI549" s="1225"/>
      <c r="FJ549" s="1225"/>
      <c r="FK549" s="1225"/>
      <c r="FL549" s="1226"/>
      <c r="FM549" s="1127" t="str">
        <f>IF(SUMIFS(LOGBOOK!$AE$5:$AE$1036129,LOGBOOK!$D$5:$D$1036129,EY531,LOGBOOK!$AN$5:$AN$1036129,FO531,LOGBOOK!$E$5:$E$1036129,FE531)=0," ",SUMIFS(LOGBOOK!$AE$5:$AE$1036129,LOGBOOK!$D$5:$D$1036129,EY531,LOGBOOK!$AN$5:$AN$1036129,FO531,LOGBOOK!$E$5:$E$1036129,FE531))</f>
        <v xml:space="preserve"> </v>
      </c>
      <c r="FN549" s="1128" t="str">
        <f t="shared" ref="FN549" si="674">FM549</f>
        <v xml:space="preserve"> </v>
      </c>
      <c r="FO549" s="1128"/>
      <c r="FP549" s="1128"/>
      <c r="FQ549" s="1128"/>
      <c r="FR549" s="1128"/>
      <c r="FS549" s="15"/>
      <c r="FT549" s="1143" t="str">
        <f>IF('FRONT PAGE'!$A$1="www.fly-logics.com","TOTAL 1ST
SEMESTER",0)</f>
        <v>TOTAL 1ST
SEMESTER</v>
      </c>
      <c r="FU549" s="1148"/>
      <c r="FV549" s="1148"/>
      <c r="FW549" s="1148"/>
      <c r="FX549" s="1148"/>
      <c r="FY549" s="1144" t="str">
        <f t="shared" ref="FY549" si="675">IF(SUM(FY531:GB548)=0," ",SUM(FY531:GB548))</f>
        <v xml:space="preserve"> </v>
      </c>
      <c r="FZ549" s="1149"/>
      <c r="GA549" s="1149"/>
      <c r="GB549" s="1150"/>
      <c r="GC549" s="1144" t="str">
        <f t="shared" ref="GC549" si="676">IF(SUM(GC531:GF548)=0," ",SUM(GC531:GF548))</f>
        <v xml:space="preserve"> </v>
      </c>
      <c r="GD549" s="1149"/>
      <c r="GE549" s="1149"/>
      <c r="GF549" s="1149"/>
      <c r="GG549" s="1151" t="str">
        <f t="shared" ref="GG549" si="677">IF(SUM(GG531:GJ548)=0," ",SUM(GG531:GJ548))</f>
        <v xml:space="preserve"> </v>
      </c>
      <c r="GH549" s="1149"/>
      <c r="GI549" s="1149"/>
      <c r="GJ549" s="1149"/>
      <c r="GK549" s="1145" t="str">
        <f t="shared" ref="GK549" si="678">IF(SUM(GK531:GM548)=0," ",SUM(GK531:GM548))</f>
        <v xml:space="preserve"> </v>
      </c>
      <c r="GL549" s="1152"/>
      <c r="GM549" s="1153"/>
      <c r="GN549" s="1145" t="str">
        <f t="shared" ref="GN549" si="679">IF(SUM(GN531:GP548)=0," ",SUM(GN531:GP548))</f>
        <v xml:space="preserve"> </v>
      </c>
      <c r="GO549" s="1152"/>
      <c r="GP549" s="1152"/>
      <c r="GQ549" s="643"/>
      <c r="GR549" s="6"/>
    </row>
    <row r="550" spans="1:200" ht="8.85" customHeight="1" x14ac:dyDescent="0.25">
      <c r="A550" s="212"/>
      <c r="B550" s="637"/>
      <c r="C550" s="1225"/>
      <c r="D550" s="1225"/>
      <c r="E550" s="1225"/>
      <c r="F550" s="1225"/>
      <c r="G550" s="1226"/>
      <c r="H550" s="1129"/>
      <c r="I550" s="1130"/>
      <c r="J550" s="1130"/>
      <c r="K550" s="1130"/>
      <c r="L550" s="1130"/>
      <c r="M550" s="1130"/>
      <c r="N550" s="624"/>
      <c r="O550" s="1225"/>
      <c r="P550" s="1225"/>
      <c r="Q550" s="1225"/>
      <c r="R550" s="1225"/>
      <c r="S550" s="1226"/>
      <c r="T550" s="1127"/>
      <c r="U550" s="1128"/>
      <c r="V550" s="1128"/>
      <c r="W550" s="1128"/>
      <c r="X550" s="1128"/>
      <c r="Y550" s="1128"/>
      <c r="Z550" s="15"/>
      <c r="AA550" s="1148"/>
      <c r="AB550" s="1154"/>
      <c r="AC550" s="1154"/>
      <c r="AD550" s="1154"/>
      <c r="AE550" s="1148"/>
      <c r="AF550" s="1149"/>
      <c r="AG550" s="1155"/>
      <c r="AH550" s="1155"/>
      <c r="AI550" s="1150"/>
      <c r="AJ550" s="1149"/>
      <c r="AK550" s="1155"/>
      <c r="AL550" s="1155"/>
      <c r="AM550" s="1149"/>
      <c r="AN550" s="1156"/>
      <c r="AO550" s="1155"/>
      <c r="AP550" s="1155"/>
      <c r="AQ550" s="1149"/>
      <c r="AR550" s="1152"/>
      <c r="AS550" s="1157"/>
      <c r="AT550" s="1153"/>
      <c r="AU550" s="1152"/>
      <c r="AV550" s="1157"/>
      <c r="AW550" s="1152"/>
      <c r="AX550" s="643"/>
      <c r="AY550" s="637"/>
      <c r="AZ550" s="1225"/>
      <c r="BA550" s="1225"/>
      <c r="BB550" s="1225"/>
      <c r="BC550" s="1225"/>
      <c r="BD550" s="1226"/>
      <c r="BE550" s="1129"/>
      <c r="BF550" s="1130"/>
      <c r="BG550" s="1130"/>
      <c r="BH550" s="1130"/>
      <c r="BI550" s="1130"/>
      <c r="BJ550" s="1130"/>
      <c r="BK550" s="624"/>
      <c r="BL550" s="1225"/>
      <c r="BM550" s="1225"/>
      <c r="BN550" s="1225"/>
      <c r="BO550" s="1225"/>
      <c r="BP550" s="1226"/>
      <c r="BQ550" s="1127"/>
      <c r="BR550" s="1128"/>
      <c r="BS550" s="1128"/>
      <c r="BT550" s="1128"/>
      <c r="BU550" s="1128"/>
      <c r="BV550" s="1128"/>
      <c r="BW550" s="15"/>
      <c r="BX550" s="1148"/>
      <c r="BY550" s="1154"/>
      <c r="BZ550" s="1154"/>
      <c r="CA550" s="1154"/>
      <c r="CB550" s="1148"/>
      <c r="CC550" s="1149"/>
      <c r="CD550" s="1155"/>
      <c r="CE550" s="1155"/>
      <c r="CF550" s="1150"/>
      <c r="CG550" s="1149"/>
      <c r="CH550" s="1155"/>
      <c r="CI550" s="1155"/>
      <c r="CJ550" s="1149"/>
      <c r="CK550" s="1156"/>
      <c r="CL550" s="1155"/>
      <c r="CM550" s="1155"/>
      <c r="CN550" s="1149"/>
      <c r="CO550" s="1152"/>
      <c r="CP550" s="1157"/>
      <c r="CQ550" s="1153"/>
      <c r="CR550" s="1152"/>
      <c r="CS550" s="1157"/>
      <c r="CT550" s="1152"/>
      <c r="CU550" s="643"/>
      <c r="CV550" s="248"/>
      <c r="CW550" s="212"/>
      <c r="CX550" s="637"/>
      <c r="CY550" s="1225"/>
      <c r="CZ550" s="1225"/>
      <c r="DA550" s="1225"/>
      <c r="DB550" s="1225"/>
      <c r="DC550" s="1226"/>
      <c r="DD550" s="1129"/>
      <c r="DE550" s="1130"/>
      <c r="DF550" s="1130"/>
      <c r="DG550" s="1130"/>
      <c r="DH550" s="1130"/>
      <c r="DI550" s="1130"/>
      <c r="DJ550" s="624"/>
      <c r="DK550" s="1225"/>
      <c r="DL550" s="1225"/>
      <c r="DM550" s="1225"/>
      <c r="DN550" s="1225"/>
      <c r="DO550" s="1226"/>
      <c r="DP550" s="1127"/>
      <c r="DQ550" s="1128"/>
      <c r="DR550" s="1128"/>
      <c r="DS550" s="1128"/>
      <c r="DT550" s="1128"/>
      <c r="DU550" s="1128"/>
      <c r="DV550" s="15"/>
      <c r="DW550" s="1148"/>
      <c r="DX550" s="1154"/>
      <c r="DY550" s="1154"/>
      <c r="DZ550" s="1154"/>
      <c r="EA550" s="1148"/>
      <c r="EB550" s="1149"/>
      <c r="EC550" s="1155"/>
      <c r="ED550" s="1155"/>
      <c r="EE550" s="1150"/>
      <c r="EF550" s="1149"/>
      <c r="EG550" s="1155"/>
      <c r="EH550" s="1155"/>
      <c r="EI550" s="1149"/>
      <c r="EJ550" s="1156"/>
      <c r="EK550" s="1155"/>
      <c r="EL550" s="1155"/>
      <c r="EM550" s="1149"/>
      <c r="EN550" s="1152"/>
      <c r="EO550" s="1157"/>
      <c r="EP550" s="1153"/>
      <c r="EQ550" s="1152"/>
      <c r="ER550" s="1157"/>
      <c r="ES550" s="1152"/>
      <c r="ET550" s="643"/>
      <c r="EU550" s="637"/>
      <c r="EV550" s="1225"/>
      <c r="EW550" s="1225"/>
      <c r="EX550" s="1225"/>
      <c r="EY550" s="1225"/>
      <c r="EZ550" s="1226"/>
      <c r="FA550" s="1129"/>
      <c r="FB550" s="1130"/>
      <c r="FC550" s="1130"/>
      <c r="FD550" s="1130"/>
      <c r="FE550" s="1130"/>
      <c r="FF550" s="1130"/>
      <c r="FG550" s="624"/>
      <c r="FH550" s="1225"/>
      <c r="FI550" s="1225"/>
      <c r="FJ550" s="1225"/>
      <c r="FK550" s="1225"/>
      <c r="FL550" s="1226"/>
      <c r="FM550" s="1127"/>
      <c r="FN550" s="1128"/>
      <c r="FO550" s="1128"/>
      <c r="FP550" s="1128"/>
      <c r="FQ550" s="1128"/>
      <c r="FR550" s="1128"/>
      <c r="FS550" s="15"/>
      <c r="FT550" s="1148"/>
      <c r="FU550" s="1154"/>
      <c r="FV550" s="1154"/>
      <c r="FW550" s="1154"/>
      <c r="FX550" s="1148"/>
      <c r="FY550" s="1149"/>
      <c r="FZ550" s="1155"/>
      <c r="GA550" s="1155"/>
      <c r="GB550" s="1150"/>
      <c r="GC550" s="1149"/>
      <c r="GD550" s="1155"/>
      <c r="GE550" s="1155"/>
      <c r="GF550" s="1149"/>
      <c r="GG550" s="1156"/>
      <c r="GH550" s="1155"/>
      <c r="GI550" s="1155"/>
      <c r="GJ550" s="1149"/>
      <c r="GK550" s="1152"/>
      <c r="GL550" s="1157"/>
      <c r="GM550" s="1153"/>
      <c r="GN550" s="1152"/>
      <c r="GO550" s="1157"/>
      <c r="GP550" s="1152"/>
      <c r="GQ550" s="643"/>
      <c r="GR550" s="6"/>
    </row>
    <row r="551" spans="1:200" ht="3" customHeight="1" x14ac:dyDescent="0.25">
      <c r="A551" s="212"/>
      <c r="B551" s="637"/>
      <c r="C551" s="624"/>
      <c r="D551" s="624"/>
      <c r="E551" s="624"/>
      <c r="F551" s="624"/>
      <c r="G551" s="624"/>
      <c r="H551" s="624"/>
      <c r="I551" s="624"/>
      <c r="J551" s="624"/>
      <c r="K551" s="624"/>
      <c r="L551" s="624"/>
      <c r="M551" s="624"/>
      <c r="N551" s="624"/>
      <c r="O551" s="624"/>
      <c r="P551" s="624"/>
      <c r="Q551" s="624"/>
      <c r="R551" s="624"/>
      <c r="S551" s="624"/>
      <c r="T551" s="624"/>
      <c r="U551" s="624"/>
      <c r="V551" s="624"/>
      <c r="W551" s="624"/>
      <c r="X551" s="624"/>
      <c r="Y551" s="624"/>
      <c r="Z551" s="15"/>
      <c r="AA551" s="1148"/>
      <c r="AB551" s="1154"/>
      <c r="AC551" s="1154"/>
      <c r="AD551" s="1154"/>
      <c r="AE551" s="1148"/>
      <c r="AF551" s="1149"/>
      <c r="AG551" s="1155"/>
      <c r="AH551" s="1155"/>
      <c r="AI551" s="1150"/>
      <c r="AJ551" s="1149"/>
      <c r="AK551" s="1155"/>
      <c r="AL551" s="1155"/>
      <c r="AM551" s="1149"/>
      <c r="AN551" s="1156"/>
      <c r="AO551" s="1155"/>
      <c r="AP551" s="1155"/>
      <c r="AQ551" s="1149"/>
      <c r="AR551" s="1152"/>
      <c r="AS551" s="1157"/>
      <c r="AT551" s="1153"/>
      <c r="AU551" s="1152"/>
      <c r="AV551" s="1157"/>
      <c r="AW551" s="1152"/>
      <c r="AX551" s="643"/>
      <c r="AY551" s="637"/>
      <c r="AZ551" s="624"/>
      <c r="BA551" s="624"/>
      <c r="BB551" s="624"/>
      <c r="BC551" s="624"/>
      <c r="BD551" s="624"/>
      <c r="BE551" s="624"/>
      <c r="BF551" s="624"/>
      <c r="BG551" s="624"/>
      <c r="BH551" s="624"/>
      <c r="BI551" s="624"/>
      <c r="BJ551" s="624"/>
      <c r="BK551" s="624"/>
      <c r="BL551" s="624"/>
      <c r="BM551" s="624"/>
      <c r="BN551" s="624"/>
      <c r="BO551" s="624"/>
      <c r="BP551" s="624"/>
      <c r="BQ551" s="624"/>
      <c r="BR551" s="624"/>
      <c r="BS551" s="624"/>
      <c r="BT551" s="624"/>
      <c r="BU551" s="624"/>
      <c r="BV551" s="624"/>
      <c r="BW551" s="15"/>
      <c r="BX551" s="1148"/>
      <c r="BY551" s="1154"/>
      <c r="BZ551" s="1154"/>
      <c r="CA551" s="1154"/>
      <c r="CB551" s="1148"/>
      <c r="CC551" s="1149"/>
      <c r="CD551" s="1155"/>
      <c r="CE551" s="1155"/>
      <c r="CF551" s="1150"/>
      <c r="CG551" s="1149"/>
      <c r="CH551" s="1155"/>
      <c r="CI551" s="1155"/>
      <c r="CJ551" s="1149"/>
      <c r="CK551" s="1156"/>
      <c r="CL551" s="1155"/>
      <c r="CM551" s="1155"/>
      <c r="CN551" s="1149"/>
      <c r="CO551" s="1152"/>
      <c r="CP551" s="1157"/>
      <c r="CQ551" s="1153"/>
      <c r="CR551" s="1152"/>
      <c r="CS551" s="1157"/>
      <c r="CT551" s="1152"/>
      <c r="CU551" s="643"/>
      <c r="CV551" s="248"/>
      <c r="CW551" s="212"/>
      <c r="CX551" s="637"/>
      <c r="CY551" s="624"/>
      <c r="CZ551" s="624"/>
      <c r="DA551" s="624"/>
      <c r="DB551" s="624"/>
      <c r="DC551" s="624"/>
      <c r="DD551" s="624"/>
      <c r="DE551" s="624"/>
      <c r="DF551" s="624"/>
      <c r="DG551" s="624"/>
      <c r="DH551" s="624"/>
      <c r="DI551" s="624"/>
      <c r="DJ551" s="624"/>
      <c r="DK551" s="624"/>
      <c r="DL551" s="624"/>
      <c r="DM551" s="624"/>
      <c r="DN551" s="624"/>
      <c r="DO551" s="624"/>
      <c r="DP551" s="624"/>
      <c r="DQ551" s="624"/>
      <c r="DR551" s="624"/>
      <c r="DS551" s="624"/>
      <c r="DT551" s="624"/>
      <c r="DU551" s="624"/>
      <c r="DV551" s="15"/>
      <c r="DW551" s="1148"/>
      <c r="DX551" s="1154"/>
      <c r="DY551" s="1154"/>
      <c r="DZ551" s="1154"/>
      <c r="EA551" s="1148"/>
      <c r="EB551" s="1149"/>
      <c r="EC551" s="1155"/>
      <c r="ED551" s="1155"/>
      <c r="EE551" s="1150"/>
      <c r="EF551" s="1149"/>
      <c r="EG551" s="1155"/>
      <c r="EH551" s="1155"/>
      <c r="EI551" s="1149"/>
      <c r="EJ551" s="1156"/>
      <c r="EK551" s="1155"/>
      <c r="EL551" s="1155"/>
      <c r="EM551" s="1149"/>
      <c r="EN551" s="1152"/>
      <c r="EO551" s="1157"/>
      <c r="EP551" s="1153"/>
      <c r="EQ551" s="1152"/>
      <c r="ER551" s="1157"/>
      <c r="ES551" s="1152"/>
      <c r="ET551" s="643"/>
      <c r="EU551" s="637"/>
      <c r="EV551" s="624"/>
      <c r="EW551" s="624"/>
      <c r="EX551" s="624"/>
      <c r="EY551" s="624"/>
      <c r="EZ551" s="624"/>
      <c r="FA551" s="624"/>
      <c r="FB551" s="624"/>
      <c r="FC551" s="624"/>
      <c r="FD551" s="624"/>
      <c r="FE551" s="624"/>
      <c r="FF551" s="624"/>
      <c r="FG551" s="624"/>
      <c r="FH551" s="624"/>
      <c r="FI551" s="624"/>
      <c r="FJ551" s="624"/>
      <c r="FK551" s="624"/>
      <c r="FL551" s="624"/>
      <c r="FM551" s="624"/>
      <c r="FN551" s="624"/>
      <c r="FO551" s="624"/>
      <c r="FP551" s="624"/>
      <c r="FQ551" s="624"/>
      <c r="FR551" s="624"/>
      <c r="FS551" s="15"/>
      <c r="FT551" s="1148"/>
      <c r="FU551" s="1154"/>
      <c r="FV551" s="1154"/>
      <c r="FW551" s="1154"/>
      <c r="FX551" s="1148"/>
      <c r="FY551" s="1149"/>
      <c r="FZ551" s="1155"/>
      <c r="GA551" s="1155"/>
      <c r="GB551" s="1150"/>
      <c r="GC551" s="1149"/>
      <c r="GD551" s="1155"/>
      <c r="GE551" s="1155"/>
      <c r="GF551" s="1149"/>
      <c r="GG551" s="1156"/>
      <c r="GH551" s="1155"/>
      <c r="GI551" s="1155"/>
      <c r="GJ551" s="1149"/>
      <c r="GK551" s="1152"/>
      <c r="GL551" s="1157"/>
      <c r="GM551" s="1153"/>
      <c r="GN551" s="1152"/>
      <c r="GO551" s="1157"/>
      <c r="GP551" s="1152"/>
      <c r="GQ551" s="643"/>
      <c r="GR551" s="6"/>
    </row>
    <row r="552" spans="1:200" ht="11.25" customHeight="1" x14ac:dyDescent="0.25">
      <c r="A552" s="212"/>
      <c r="B552" s="637"/>
      <c r="C552" s="1218" t="str">
        <f>IF('FRONT PAGE'!$A$1="www.fly-logics.com","SIC",0)</f>
        <v>SIC</v>
      </c>
      <c r="D552" s="1225"/>
      <c r="E552" s="1225"/>
      <c r="F552" s="1225"/>
      <c r="G552" s="1226"/>
      <c r="H552" s="1129" t="str">
        <f>IF(SUMIFS(LOGBOOK!$Z$5:$Z$1036129,LOGBOOK!$D$5:$D$1036129,F531,LOGBOOK!$AN$5:$AN$1036129,V531,LOGBOOK!$E$5:$E$1036129,L531)=0," ",SUMIFS(LOGBOOK!$Z$5:$Z$1036129,LOGBOOK!$D$5:$D$1036129,F531,LOGBOOK!$AN$5:$AN$1036129,V531,LOGBOOK!$E$5:$E$1036129,L531))</f>
        <v xml:space="preserve"> </v>
      </c>
      <c r="I552" s="1130" t="str">
        <f t="shared" ref="I552" si="680">H552</f>
        <v xml:space="preserve"> </v>
      </c>
      <c r="J552" s="1130"/>
      <c r="K552" s="1130"/>
      <c r="L552" s="1130"/>
      <c r="M552" s="1130"/>
      <c r="N552" s="624"/>
      <c r="O552" s="1220" t="str">
        <f>IF('FRONT PAGE'!$A$1="www.fly-logics.com","NIGHT",0)</f>
        <v>NIGHT</v>
      </c>
      <c r="P552" s="1225"/>
      <c r="Q552" s="1225"/>
      <c r="R552" s="1225"/>
      <c r="S552" s="1226"/>
      <c r="T552" s="1127" t="str">
        <f>IF(SUMIFS(LOGBOOK!$AF$5:$AF$1036129,LOGBOOK!$D$5:$D$1036129,F531,LOGBOOK!$AN$5:$AN$1036129,V531,LOGBOOK!$E$5:$E$1036129,L531)=0," ",SUMIFS(LOGBOOK!$AF$5:$AF$1036129,LOGBOOK!$D$5:$D$1036129,F531,LOGBOOK!$AN$5:$AN$1036129,V531,LOGBOOK!$E$5:$E$1036129,L531))</f>
        <v xml:space="preserve"> </v>
      </c>
      <c r="U552" s="1128" t="str">
        <f t="shared" ref="U552" si="681">T552</f>
        <v xml:space="preserve"> </v>
      </c>
      <c r="V552" s="1128"/>
      <c r="W552" s="1128"/>
      <c r="X552" s="1128"/>
      <c r="Y552" s="1128"/>
      <c r="Z552" s="15"/>
      <c r="AA552" s="1148"/>
      <c r="AB552" s="1148"/>
      <c r="AC552" s="1148"/>
      <c r="AD552" s="1148"/>
      <c r="AE552" s="1148"/>
      <c r="AF552" s="1149"/>
      <c r="AG552" s="1149"/>
      <c r="AH552" s="1149"/>
      <c r="AI552" s="1150"/>
      <c r="AJ552" s="1149"/>
      <c r="AK552" s="1149"/>
      <c r="AL552" s="1149"/>
      <c r="AM552" s="1149"/>
      <c r="AN552" s="1156"/>
      <c r="AO552" s="1149"/>
      <c r="AP552" s="1149"/>
      <c r="AQ552" s="1149"/>
      <c r="AR552" s="1152"/>
      <c r="AS552" s="1152"/>
      <c r="AT552" s="1153"/>
      <c r="AU552" s="1152"/>
      <c r="AV552" s="1152"/>
      <c r="AW552" s="1152"/>
      <c r="AX552" s="643"/>
      <c r="AY552" s="637"/>
      <c r="AZ552" s="1218" t="str">
        <f>IF('FRONT PAGE'!$A$1="www.fly-logics.com","SIC",0)</f>
        <v>SIC</v>
      </c>
      <c r="BA552" s="1225"/>
      <c r="BB552" s="1225"/>
      <c r="BC552" s="1225"/>
      <c r="BD552" s="1226"/>
      <c r="BE552" s="1129" t="str">
        <f>IF(SUMIFS(LOGBOOK!$Z$5:$Z$1036129,LOGBOOK!$D$5:$D$1036129,BC531,LOGBOOK!$AN$5:$AN$1036129,BS531,LOGBOOK!$E$5:$E$1036129,BI531)=0," ",SUMIFS(LOGBOOK!$Z$5:$Z$1036129,LOGBOOK!$D$5:$D$1036129,BC531,LOGBOOK!$AN$5:$AN$1036129,BS531,LOGBOOK!$E$5:$E$1036129,BI531))</f>
        <v xml:space="preserve"> </v>
      </c>
      <c r="BF552" s="1130" t="str">
        <f t="shared" ref="BF552" si="682">BE552</f>
        <v xml:space="preserve"> </v>
      </c>
      <c r="BG552" s="1130"/>
      <c r="BH552" s="1130"/>
      <c r="BI552" s="1130"/>
      <c r="BJ552" s="1130"/>
      <c r="BK552" s="624"/>
      <c r="BL552" s="1220" t="str">
        <f>IF('FRONT PAGE'!$A$1="www.fly-logics.com","NIGHT",0)</f>
        <v>NIGHT</v>
      </c>
      <c r="BM552" s="1225"/>
      <c r="BN552" s="1225"/>
      <c r="BO552" s="1225"/>
      <c r="BP552" s="1226"/>
      <c r="BQ552" s="1127" t="str">
        <f>IF(SUMIFS(LOGBOOK!$AF$5:$AF$1036129,LOGBOOK!$D$5:$D$1036129,BC531,LOGBOOK!$AN$5:$AN$1036129,BS531,LOGBOOK!$E$5:$E$1036129,BI531)=0," ",SUMIFS(LOGBOOK!$AF$5:$AF$1036129,LOGBOOK!$D$5:$D$1036129,BC531,LOGBOOK!$AN$5:$AN$1036129,BS531,LOGBOOK!$E$5:$E$1036129,BI531))</f>
        <v xml:space="preserve"> </v>
      </c>
      <c r="BR552" s="1128" t="str">
        <f t="shared" ref="BR552" si="683">BQ552</f>
        <v xml:space="preserve"> </v>
      </c>
      <c r="BS552" s="1128"/>
      <c r="BT552" s="1128"/>
      <c r="BU552" s="1128"/>
      <c r="BV552" s="1128"/>
      <c r="BW552" s="15"/>
      <c r="BX552" s="1148"/>
      <c r="BY552" s="1148"/>
      <c r="BZ552" s="1148"/>
      <c r="CA552" s="1148"/>
      <c r="CB552" s="1148"/>
      <c r="CC552" s="1149"/>
      <c r="CD552" s="1149"/>
      <c r="CE552" s="1149"/>
      <c r="CF552" s="1150"/>
      <c r="CG552" s="1149"/>
      <c r="CH552" s="1149"/>
      <c r="CI552" s="1149"/>
      <c r="CJ552" s="1149"/>
      <c r="CK552" s="1156"/>
      <c r="CL552" s="1149"/>
      <c r="CM552" s="1149"/>
      <c r="CN552" s="1149"/>
      <c r="CO552" s="1152"/>
      <c r="CP552" s="1152"/>
      <c r="CQ552" s="1153"/>
      <c r="CR552" s="1152"/>
      <c r="CS552" s="1152"/>
      <c r="CT552" s="1152"/>
      <c r="CU552" s="643"/>
      <c r="CV552" s="248"/>
      <c r="CW552" s="212"/>
      <c r="CX552" s="637"/>
      <c r="CY552" s="1218" t="str">
        <f>IF('FRONT PAGE'!$A$1="www.fly-logics.com","SIC",0)</f>
        <v>SIC</v>
      </c>
      <c r="CZ552" s="1225"/>
      <c r="DA552" s="1225"/>
      <c r="DB552" s="1225"/>
      <c r="DC552" s="1226"/>
      <c r="DD552" s="1129" t="str">
        <f>IF(SUMIFS(LOGBOOK!$Z$5:$Z$1036129,LOGBOOK!$D$5:$D$1036129,DB531,LOGBOOK!$AN$5:$AN$1036129,DR531,LOGBOOK!$E$5:$E$1036129,DH531)=0," ",SUMIFS(LOGBOOK!$Z$5:$Z$1036129,LOGBOOK!$D$5:$D$1036129,DB531,LOGBOOK!$AN$5:$AN$1036129,DR531,LOGBOOK!$E$5:$E$1036129,DH531))</f>
        <v xml:space="preserve"> </v>
      </c>
      <c r="DE552" s="1130" t="str">
        <f t="shared" ref="DE552" si="684">DD552</f>
        <v xml:space="preserve"> </v>
      </c>
      <c r="DF552" s="1130"/>
      <c r="DG552" s="1130"/>
      <c r="DH552" s="1130"/>
      <c r="DI552" s="1130"/>
      <c r="DJ552" s="624"/>
      <c r="DK552" s="1220" t="str">
        <f>IF('FRONT PAGE'!$A$1="www.fly-logics.com","NIGHT",0)</f>
        <v>NIGHT</v>
      </c>
      <c r="DL552" s="1225"/>
      <c r="DM552" s="1225"/>
      <c r="DN552" s="1225"/>
      <c r="DO552" s="1226"/>
      <c r="DP552" s="1127" t="str">
        <f>IF(SUMIFS(LOGBOOK!$AF$5:$AF$1036129,LOGBOOK!$D$5:$D$1036129,DB531,LOGBOOK!$AN$5:$AN$1036129,DR531,LOGBOOK!$E$5:$E$1036129,DH531)=0," ",SUMIFS(LOGBOOK!$AF$5:$AF$1036129,LOGBOOK!$D$5:$D$1036129,DB531,LOGBOOK!$AN$5:$AN$1036129,DR531,LOGBOOK!$E$5:$E$1036129,DH531))</f>
        <v xml:space="preserve"> </v>
      </c>
      <c r="DQ552" s="1128" t="str">
        <f t="shared" ref="DQ552" si="685">DP552</f>
        <v xml:space="preserve"> </v>
      </c>
      <c r="DR552" s="1128"/>
      <c r="DS552" s="1128"/>
      <c r="DT552" s="1128"/>
      <c r="DU552" s="1128"/>
      <c r="DV552" s="15"/>
      <c r="DW552" s="1148"/>
      <c r="DX552" s="1148"/>
      <c r="DY552" s="1148"/>
      <c r="DZ552" s="1148"/>
      <c r="EA552" s="1148"/>
      <c r="EB552" s="1149"/>
      <c r="EC552" s="1149"/>
      <c r="ED552" s="1149"/>
      <c r="EE552" s="1150"/>
      <c r="EF552" s="1149"/>
      <c r="EG552" s="1149"/>
      <c r="EH552" s="1149"/>
      <c r="EI552" s="1149"/>
      <c r="EJ552" s="1156"/>
      <c r="EK552" s="1149"/>
      <c r="EL552" s="1149"/>
      <c r="EM552" s="1149"/>
      <c r="EN552" s="1152"/>
      <c r="EO552" s="1152"/>
      <c r="EP552" s="1153"/>
      <c r="EQ552" s="1152"/>
      <c r="ER552" s="1152"/>
      <c r="ES552" s="1152"/>
      <c r="ET552" s="643"/>
      <c r="EU552" s="637"/>
      <c r="EV552" s="1218" t="str">
        <f>IF('FRONT PAGE'!$A$1="www.fly-logics.com","SIC",0)</f>
        <v>SIC</v>
      </c>
      <c r="EW552" s="1225"/>
      <c r="EX552" s="1225"/>
      <c r="EY552" s="1225"/>
      <c r="EZ552" s="1226"/>
      <c r="FA552" s="1129" t="str">
        <f>IF(SUMIFS(LOGBOOK!$Z$5:$Z$1036129,LOGBOOK!$D$5:$D$1036129,EY531,LOGBOOK!$AN$5:$AN$1036129,FO531,LOGBOOK!$E$5:$E$1036129,FE531)=0," ",SUMIFS(LOGBOOK!$Z$5:$Z$1036129,LOGBOOK!$D$5:$D$1036129,EY531,LOGBOOK!$AN$5:$AN$1036129,FO531,LOGBOOK!$E$5:$E$1036129,FE531))</f>
        <v xml:space="preserve"> </v>
      </c>
      <c r="FB552" s="1130" t="str">
        <f t="shared" ref="FB552" si="686">FA552</f>
        <v xml:space="preserve"> </v>
      </c>
      <c r="FC552" s="1130"/>
      <c r="FD552" s="1130"/>
      <c r="FE552" s="1130"/>
      <c r="FF552" s="1130"/>
      <c r="FG552" s="624"/>
      <c r="FH552" s="1220" t="str">
        <f>IF('FRONT PAGE'!$A$1="www.fly-logics.com","NIGHT",0)</f>
        <v>NIGHT</v>
      </c>
      <c r="FI552" s="1225"/>
      <c r="FJ552" s="1225"/>
      <c r="FK552" s="1225"/>
      <c r="FL552" s="1226"/>
      <c r="FM552" s="1127" t="str">
        <f>IF(SUMIFS(LOGBOOK!$AF$5:$AF$1036129,LOGBOOK!$D$5:$D$1036129,EY531,LOGBOOK!$AN$5:$AN$1036129,FO531,LOGBOOK!$E$5:$E$1036129,FE531)=0," ",SUMIFS(LOGBOOK!$AF$5:$AF$1036129,LOGBOOK!$D$5:$D$1036129,EY531,LOGBOOK!$AN$5:$AN$1036129,FO531,LOGBOOK!$E$5:$E$1036129,FE531))</f>
        <v xml:space="preserve"> </v>
      </c>
      <c r="FN552" s="1128" t="str">
        <f t="shared" ref="FN552" si="687">FM552</f>
        <v xml:space="preserve"> </v>
      </c>
      <c r="FO552" s="1128"/>
      <c r="FP552" s="1128"/>
      <c r="FQ552" s="1128"/>
      <c r="FR552" s="1128"/>
      <c r="FS552" s="15"/>
      <c r="FT552" s="1148"/>
      <c r="FU552" s="1148"/>
      <c r="FV552" s="1148"/>
      <c r="FW552" s="1148"/>
      <c r="FX552" s="1148"/>
      <c r="FY552" s="1149"/>
      <c r="FZ552" s="1149"/>
      <c r="GA552" s="1149"/>
      <c r="GB552" s="1150"/>
      <c r="GC552" s="1149"/>
      <c r="GD552" s="1149"/>
      <c r="GE552" s="1149"/>
      <c r="GF552" s="1149"/>
      <c r="GG552" s="1156"/>
      <c r="GH552" s="1149"/>
      <c r="GI552" s="1149"/>
      <c r="GJ552" s="1149"/>
      <c r="GK552" s="1152"/>
      <c r="GL552" s="1152"/>
      <c r="GM552" s="1153"/>
      <c r="GN552" s="1152"/>
      <c r="GO552" s="1152"/>
      <c r="GP552" s="1152"/>
      <c r="GQ552" s="643"/>
      <c r="GR552" s="6"/>
    </row>
    <row r="553" spans="1:200" ht="8.85" customHeight="1" x14ac:dyDescent="0.25">
      <c r="A553" s="212"/>
      <c r="B553" s="637"/>
      <c r="C553" s="1225"/>
      <c r="D553" s="1225"/>
      <c r="E553" s="1225"/>
      <c r="F553" s="1225"/>
      <c r="G553" s="1226"/>
      <c r="H553" s="1129"/>
      <c r="I553" s="1130"/>
      <c r="J553" s="1130"/>
      <c r="K553" s="1130"/>
      <c r="L553" s="1130"/>
      <c r="M553" s="1130"/>
      <c r="N553" s="624"/>
      <c r="O553" s="1225"/>
      <c r="P553" s="1225"/>
      <c r="Q553" s="1225"/>
      <c r="R553" s="1225"/>
      <c r="S553" s="1226"/>
      <c r="T553" s="1127"/>
      <c r="U553" s="1128"/>
      <c r="V553" s="1128"/>
      <c r="W553" s="1128"/>
      <c r="X553" s="1128"/>
      <c r="Y553" s="1128"/>
      <c r="Z553" s="15"/>
      <c r="AA553" s="629" t="str">
        <f>IF('FRONT PAGE'!$A$1="www.fly-logics.com","JUL",0)</f>
        <v>JUL</v>
      </c>
      <c r="AB553" s="631"/>
      <c r="AC553" s="631"/>
      <c r="AD553" s="631"/>
      <c r="AE553" s="631"/>
      <c r="AF553" s="630" t="str">
        <f>IF(SUMIFS(LOGBOOK!$Y$5:$Y$1036129,LOGBOOK!$D$5:$D$1036129,F531,LOGBOOK!$AN$5:$AN$1036129,V531,LOGBOOK!$E$5:$E$1036129,L531,LOGBOOK!$AM$5:$AM$1036129,"JUL")=0," ",SUMIFS(LOGBOOK!$Y$5:$Y$1036129,LOGBOOK!$D$5:$D$1036129,F531,LOGBOOK!$AN$5:$AN$1036129,V531,LOGBOOK!$E$5:$E$1036129,L531,LOGBOOK!$AM$5:$AM$1036129,"JUL"))</f>
        <v xml:space="preserve"> </v>
      </c>
      <c r="AG553" s="625"/>
      <c r="AH553" s="625"/>
      <c r="AI553" s="625"/>
      <c r="AJ553" s="650" t="str">
        <f>IF(SUMIFS(LOGBOOK!$Z$5:$Z$1036129,LOGBOOK!$D$5:$D$1036129,F531,LOGBOOK!$AN$5:$AN$1036129,V531,LOGBOOK!$E$5:$E$1036129,L531,LOGBOOK!$AM$5:$AM$1036129,"JUL")=0," ",SUMIFS(LOGBOOK!$Z$5:$Z$1036129,LOGBOOK!$D$5:$D$1036129,F531,LOGBOOK!$AN$5:$AN$1036129,V531,LOGBOOK!$E$5:$E$1036129,L531,LOGBOOK!$AM$5:$AM$1036129,"JUL"))</f>
        <v xml:space="preserve"> </v>
      </c>
      <c r="AK553" s="651"/>
      <c r="AL553" s="651"/>
      <c r="AM553" s="651"/>
      <c r="AN553" s="630" t="str">
        <f>IF(SUMIFS(LOGBOOK!$AA$5:$AA$1036129,LOGBOOK!$D$5:$D$1036129,F531,LOGBOOK!$AN$5:$AN$1036129,V531,LOGBOOK!$E$5:$E$1036129,L531,LOGBOOK!$AM$5:$AM$1036129,"JUL")=0," ",SUMIFS(LOGBOOK!$AA$5:$AA$1036129,LOGBOOK!$D$5:$D$1036129,F531,LOGBOOK!$AN$5:$AN$1036129,V531,LOGBOOK!$E$5:$E$1036129,L531,LOGBOOK!$AM$5:$AM$1036129,"JUL"))</f>
        <v xml:space="preserve"> </v>
      </c>
      <c r="AO553" s="625"/>
      <c r="AP553" s="625"/>
      <c r="AQ553" s="625"/>
      <c r="AR553" s="623" t="str">
        <f>IF(SUMIFS(LOGBOOK!$AE$5:$AE$1036129,LOGBOOK!$D$5:$D$1036129,F531,LOGBOOK!$AN$5:$AN$1036129,V531,LOGBOOK!$E$5:$E$1036129,L531,LOGBOOK!$AM$5:$AM$1036129,"JUL")=0," ",SUMIFS(LOGBOOK!$AC$5:$AC$1036129,LOGBOOK!$D$5:$D$1036129,F531,LOGBOOK!$AN$5:$AN$1036129,V531,LOGBOOK!$E$5:$E$1036129,L531,LOGBOOK!$AM$5:$AM$1036129,"JUL"))</f>
        <v xml:space="preserve"> </v>
      </c>
      <c r="AS553" s="623"/>
      <c r="AT553" s="623"/>
      <c r="AU553" s="641" t="str">
        <f>IF(SUMIFS(LOGBOOK!$AF$5:$AF$1036129,LOGBOOK!$D$5:$D$1036129,F531,LOGBOOK!$AN$5:$AN$1036129,V531,LOGBOOK!$E$5:$E$1036129,L531,LOGBOOK!$AM$5:$AM$1036129,"JUL")=0," ",SUMIFS(LOGBOOK!$AF$5:$AF$1036129,LOGBOOK!$D$5:$D$1036129,F531,LOGBOOK!$AN$5:$AN$1036129,V531,LOGBOOK!$E$5:$E$1036129,L531,LOGBOOK!$AM$5:$AM$1036129,"JUL"))</f>
        <v xml:space="preserve"> </v>
      </c>
      <c r="AV553" s="642"/>
      <c r="AW553" s="642"/>
      <c r="AX553" s="643"/>
      <c r="AY553" s="637"/>
      <c r="AZ553" s="1225"/>
      <c r="BA553" s="1225"/>
      <c r="BB553" s="1225"/>
      <c r="BC553" s="1225"/>
      <c r="BD553" s="1226"/>
      <c r="BE553" s="1129"/>
      <c r="BF553" s="1130"/>
      <c r="BG553" s="1130"/>
      <c r="BH553" s="1130"/>
      <c r="BI553" s="1130"/>
      <c r="BJ553" s="1130"/>
      <c r="BK553" s="624"/>
      <c r="BL553" s="1225"/>
      <c r="BM553" s="1225"/>
      <c r="BN553" s="1225"/>
      <c r="BO553" s="1225"/>
      <c r="BP553" s="1226"/>
      <c r="BQ553" s="1127"/>
      <c r="BR553" s="1128"/>
      <c r="BS553" s="1128"/>
      <c r="BT553" s="1128"/>
      <c r="BU553" s="1128"/>
      <c r="BV553" s="1128"/>
      <c r="BW553" s="15"/>
      <c r="BX553" s="629" t="str">
        <f>IF('FRONT PAGE'!$A$1="www.fly-logics.com","JUL",0)</f>
        <v>JUL</v>
      </c>
      <c r="BY553" s="631"/>
      <c r="BZ553" s="631"/>
      <c r="CA553" s="631"/>
      <c r="CB553" s="631"/>
      <c r="CC553" s="630" t="str">
        <f>IF(SUMIFS(LOGBOOK!$Y$5:$Y$1036129,LOGBOOK!$D$5:$D$1036129,BC531,LOGBOOK!$AN$5:$AN$1036129,BS531,LOGBOOK!$E$5:$E$1036129,BI531,LOGBOOK!$AM$5:$AM$1036129,"JUL")=0," ",SUMIFS(LOGBOOK!$Y$5:$Y$1036129,LOGBOOK!$D$5:$D$1036129,BC531,LOGBOOK!$AN$5:$AN$1036129,BS531,LOGBOOK!$E$5:$E$1036129,BI531,LOGBOOK!$AM$5:$AM$1036129,"JUL"))</f>
        <v xml:space="preserve"> </v>
      </c>
      <c r="CD553" s="625"/>
      <c r="CE553" s="625"/>
      <c r="CF553" s="625"/>
      <c r="CG553" s="650" t="str">
        <f>IF(SUMIFS(LOGBOOK!$Z$5:$Z$1036129,LOGBOOK!$D$5:$D$1036129,BC531,LOGBOOK!$AN$5:$AN$1036129,BS531,LOGBOOK!$E$5:$E$1036129,BI531,LOGBOOK!$AM$5:$AM$1036129,"JUL")=0," ",SUMIFS(LOGBOOK!$Z$5:$Z$1036129,LOGBOOK!$D$5:$D$1036129,BC531,LOGBOOK!$AN$5:$AN$1036129,BS531,LOGBOOK!$E$5:$E$1036129,BI531,LOGBOOK!$AM$5:$AM$1036129,"JUL"))</f>
        <v xml:space="preserve"> </v>
      </c>
      <c r="CH553" s="651"/>
      <c r="CI553" s="651"/>
      <c r="CJ553" s="651"/>
      <c r="CK553" s="630" t="str">
        <f>IF(SUMIFS(LOGBOOK!$AA$5:$AA$1036129,LOGBOOK!$D$5:$D$1036129,BC531,LOGBOOK!$AN$5:$AN$1036129,BS531,LOGBOOK!$E$5:$E$1036129,BI531,LOGBOOK!$AM$5:$AM$1036129,"JUL")=0," ",SUMIFS(LOGBOOK!$AA$5:$AA$1036129,LOGBOOK!$D$5:$D$1036129,BC531,LOGBOOK!$AN$5:$AN$1036129,BS531,LOGBOOK!$E$5:$E$1036129,BI531,LOGBOOK!$AM$5:$AM$1036129,"JUL"))</f>
        <v xml:space="preserve"> </v>
      </c>
      <c r="CL553" s="625"/>
      <c r="CM553" s="625"/>
      <c r="CN553" s="625"/>
      <c r="CO553" s="623" t="str">
        <f>IF(SUMIFS(LOGBOOK!$AE$5:$AE$1036129,LOGBOOK!$D$5:$D$1036129,BC531,LOGBOOK!$AN$5:$AN$1036129,BS531,LOGBOOK!$E$5:$E$1036129,BI531,LOGBOOK!$AM$5:$AM$1036129,"JUL")=0," ",SUMIFS(LOGBOOK!$AC$5:$AC$1036129,LOGBOOK!$D$5:$D$1036129,BC531,LOGBOOK!$AN$5:$AN$1036129,BS531,LOGBOOK!$E$5:$E$1036129,BI531,LOGBOOK!$AM$5:$AM$1036129,"JUL"))</f>
        <v xml:space="preserve"> </v>
      </c>
      <c r="CP553" s="623"/>
      <c r="CQ553" s="623"/>
      <c r="CR553" s="641" t="str">
        <f>IF(SUMIFS(LOGBOOK!$AF$5:$AF$1036129,LOGBOOK!$D$5:$D$1036129,BC531,LOGBOOK!$AN$5:$AN$1036129,BS531,LOGBOOK!$E$5:$E$1036129,BI531,LOGBOOK!$AM$5:$AM$1036129,"JUL")=0," ",SUMIFS(LOGBOOK!$AF$5:$AF$1036129,LOGBOOK!$D$5:$D$1036129,BC531,LOGBOOK!$AN$5:$AN$1036129,BS531,LOGBOOK!$E$5:$E$1036129,BI531,LOGBOOK!$AM$5:$AM$1036129,"JUL"))</f>
        <v xml:space="preserve"> </v>
      </c>
      <c r="CS553" s="642"/>
      <c r="CT553" s="642"/>
      <c r="CU553" s="643"/>
      <c r="CV553" s="247"/>
      <c r="CW553" s="212"/>
      <c r="CX553" s="637"/>
      <c r="CY553" s="1225"/>
      <c r="CZ553" s="1225"/>
      <c r="DA553" s="1225"/>
      <c r="DB553" s="1225"/>
      <c r="DC553" s="1226"/>
      <c r="DD553" s="1129"/>
      <c r="DE553" s="1130"/>
      <c r="DF553" s="1130"/>
      <c r="DG553" s="1130"/>
      <c r="DH553" s="1130"/>
      <c r="DI553" s="1130"/>
      <c r="DJ553" s="624"/>
      <c r="DK553" s="1225"/>
      <c r="DL553" s="1225"/>
      <c r="DM553" s="1225"/>
      <c r="DN553" s="1225"/>
      <c r="DO553" s="1226"/>
      <c r="DP553" s="1127"/>
      <c r="DQ553" s="1128"/>
      <c r="DR553" s="1128"/>
      <c r="DS553" s="1128"/>
      <c r="DT553" s="1128"/>
      <c r="DU553" s="1128"/>
      <c r="DV553" s="15"/>
      <c r="DW553" s="629" t="str">
        <f>IF('FRONT PAGE'!$A$1="www.fly-logics.com","JUL",0)</f>
        <v>JUL</v>
      </c>
      <c r="DX553" s="631"/>
      <c r="DY553" s="631"/>
      <c r="DZ553" s="631"/>
      <c r="EA553" s="631"/>
      <c r="EB553" s="630" t="str">
        <f>IF(SUMIFS(LOGBOOK!$Y$5:$Y$1036129,LOGBOOK!$D$5:$D$1036129,DB531,LOGBOOK!$AN$5:$AN$1036129,DR531,LOGBOOK!$E$5:$E$1036129,DH531,LOGBOOK!$AM$5:$AM$1036129,"JUL")=0," ",SUMIFS(LOGBOOK!$Y$5:$Y$1036129,LOGBOOK!$D$5:$D$1036129,DB531,LOGBOOK!$AN$5:$AN$1036129,DR531,LOGBOOK!$E$5:$E$1036129,DH531,LOGBOOK!$AM$5:$AM$1036129,"JUL"))</f>
        <v xml:space="preserve"> </v>
      </c>
      <c r="EC553" s="625"/>
      <c r="ED553" s="625"/>
      <c r="EE553" s="625"/>
      <c r="EF553" s="650" t="str">
        <f>IF(SUMIFS(LOGBOOK!$Z$5:$Z$1036129,LOGBOOK!$D$5:$D$1036129,DB531,LOGBOOK!$AN$5:$AN$1036129,DR531,LOGBOOK!$E$5:$E$1036129,DH531,LOGBOOK!$AM$5:$AM$1036129,"JUL")=0," ",SUMIFS(LOGBOOK!$Z$5:$Z$1036129,LOGBOOK!$D$5:$D$1036129,DB531,LOGBOOK!$AN$5:$AN$1036129,DR531,LOGBOOK!$E$5:$E$1036129,DH531,LOGBOOK!$AM$5:$AM$1036129,"JUL"))</f>
        <v xml:space="preserve"> </v>
      </c>
      <c r="EG553" s="651"/>
      <c r="EH553" s="651"/>
      <c r="EI553" s="651"/>
      <c r="EJ553" s="630" t="str">
        <f>IF(SUMIFS(LOGBOOK!$AA$5:$AA$1036129,LOGBOOK!$D$5:$D$1036129,DB531,LOGBOOK!$AN$5:$AN$1036129,DR531,LOGBOOK!$E$5:$E$1036129,DH531,LOGBOOK!$AM$5:$AM$1036129,"JUL")=0," ",SUMIFS(LOGBOOK!$AA$5:$AA$1036129,LOGBOOK!$D$5:$D$1036129,DB531,LOGBOOK!$AN$5:$AN$1036129,DR531,LOGBOOK!$E$5:$E$1036129,DH531,LOGBOOK!$AM$5:$AM$1036129,"JUL"))</f>
        <v xml:space="preserve"> </v>
      </c>
      <c r="EK553" s="625"/>
      <c r="EL553" s="625"/>
      <c r="EM553" s="625"/>
      <c r="EN553" s="623" t="str">
        <f>IF(SUMIFS(LOGBOOK!$AE$5:$AE$1036129,LOGBOOK!$D$5:$D$1036129,DB531,LOGBOOK!$AN$5:$AN$1036129,DR531,LOGBOOK!$E$5:$E$1036129,DH531,LOGBOOK!$AM$5:$AM$1036129,"JUL")=0," ",SUMIFS(LOGBOOK!$AC$5:$AC$1036129,LOGBOOK!$D$5:$D$1036129,DB531,LOGBOOK!$AN$5:$AN$1036129,DR531,LOGBOOK!$E$5:$E$1036129,DH531,LOGBOOK!$AM$5:$AM$1036129,"JUL"))</f>
        <v xml:space="preserve"> </v>
      </c>
      <c r="EO553" s="623"/>
      <c r="EP553" s="623"/>
      <c r="EQ553" s="641" t="str">
        <f>IF(SUMIFS(LOGBOOK!$AF$5:$AF$1036129,LOGBOOK!$D$5:$D$1036129,DB531,LOGBOOK!$AN$5:$AN$1036129,DR531,LOGBOOK!$E$5:$E$1036129,DH531,LOGBOOK!$AM$5:$AM$1036129,"JUL")=0," ",SUMIFS(LOGBOOK!$AF$5:$AF$1036129,LOGBOOK!$D$5:$D$1036129,DB531,LOGBOOK!$AN$5:$AN$1036129,DR531,LOGBOOK!$E$5:$E$1036129,DH531,LOGBOOK!$AM$5:$AM$1036129,"JUL"))</f>
        <v xml:space="preserve"> </v>
      </c>
      <c r="ER553" s="642"/>
      <c r="ES553" s="642"/>
      <c r="ET553" s="643"/>
      <c r="EU553" s="637"/>
      <c r="EV553" s="1225"/>
      <c r="EW553" s="1225"/>
      <c r="EX553" s="1225"/>
      <c r="EY553" s="1225"/>
      <c r="EZ553" s="1226"/>
      <c r="FA553" s="1129"/>
      <c r="FB553" s="1130"/>
      <c r="FC553" s="1130"/>
      <c r="FD553" s="1130"/>
      <c r="FE553" s="1130"/>
      <c r="FF553" s="1130"/>
      <c r="FG553" s="624"/>
      <c r="FH553" s="1225"/>
      <c r="FI553" s="1225"/>
      <c r="FJ553" s="1225"/>
      <c r="FK553" s="1225"/>
      <c r="FL553" s="1226"/>
      <c r="FM553" s="1127"/>
      <c r="FN553" s="1128"/>
      <c r="FO553" s="1128"/>
      <c r="FP553" s="1128"/>
      <c r="FQ553" s="1128"/>
      <c r="FR553" s="1128"/>
      <c r="FS553" s="15"/>
      <c r="FT553" s="629" t="str">
        <f>IF('FRONT PAGE'!$A$1="www.fly-logics.com","JUL",0)</f>
        <v>JUL</v>
      </c>
      <c r="FU553" s="631"/>
      <c r="FV553" s="631"/>
      <c r="FW553" s="631"/>
      <c r="FX553" s="631"/>
      <c r="FY553" s="630" t="str">
        <f>IF(SUMIFS(LOGBOOK!$Y$5:$Y$1036129,LOGBOOK!$D$5:$D$1036129,EY531,LOGBOOK!$AN$5:$AN$1036129,FO531,LOGBOOK!$E$5:$E$1036129,FE531,LOGBOOK!$AM$5:$AM$1036129,"JUL")=0," ",SUMIFS(LOGBOOK!$Y$5:$Y$1036129,LOGBOOK!$D$5:$D$1036129,EY531,LOGBOOK!$AN$5:$AN$1036129,FO531,LOGBOOK!$E$5:$E$1036129,FE531,LOGBOOK!$AM$5:$AM$1036129,"JUL"))</f>
        <v xml:space="preserve"> </v>
      </c>
      <c r="FZ553" s="625"/>
      <c r="GA553" s="625"/>
      <c r="GB553" s="625"/>
      <c r="GC553" s="650" t="str">
        <f>IF(SUMIFS(LOGBOOK!$Z$5:$Z$1036129,LOGBOOK!$D$5:$D$1036129,EY531,LOGBOOK!$AN$5:$AN$1036129,FO531,LOGBOOK!$E$5:$E$1036129,FE531,LOGBOOK!$AM$5:$AM$1036129,"JUL")=0," ",SUMIFS(LOGBOOK!$Z$5:$Z$1036129,LOGBOOK!$D$5:$D$1036129,EY531,LOGBOOK!$AN$5:$AN$1036129,FO531,LOGBOOK!$E$5:$E$1036129,FE531,LOGBOOK!$AM$5:$AM$1036129,"JUL"))</f>
        <v xml:space="preserve"> </v>
      </c>
      <c r="GD553" s="651"/>
      <c r="GE553" s="651"/>
      <c r="GF553" s="651"/>
      <c r="GG553" s="630" t="str">
        <f>IF(SUMIFS(LOGBOOK!$AA$5:$AA$1036129,LOGBOOK!$D$5:$D$1036129,EY531,LOGBOOK!$AN$5:$AN$1036129,FO531,LOGBOOK!$E$5:$E$1036129,FE531,LOGBOOK!$AM$5:$AM$1036129,"JUL")=0," ",SUMIFS(LOGBOOK!$AA$5:$AA$1036129,LOGBOOK!$D$5:$D$1036129,EY531,LOGBOOK!$AN$5:$AN$1036129,FO531,LOGBOOK!$E$5:$E$1036129,FE531,LOGBOOK!$AM$5:$AM$1036129,"JUL"))</f>
        <v xml:space="preserve"> </v>
      </c>
      <c r="GH553" s="625"/>
      <c r="GI553" s="625"/>
      <c r="GJ553" s="625"/>
      <c r="GK553" s="623" t="str">
        <f>IF(SUMIFS(LOGBOOK!$AE$5:$AE$1036129,LOGBOOK!$D$5:$D$1036129,EY531,LOGBOOK!$AN$5:$AN$1036129,FO531,LOGBOOK!$E$5:$E$1036129,FE531,LOGBOOK!$AM$5:$AM$1036129,"JUL")=0," ",SUMIFS(LOGBOOK!$AC$5:$AC$1036129,LOGBOOK!$D$5:$D$1036129,EY531,LOGBOOK!$AN$5:$AN$1036129,FO531,LOGBOOK!$E$5:$E$1036129,FE531,LOGBOOK!$AM$5:$AM$1036129,"JUL"))</f>
        <v xml:space="preserve"> </v>
      </c>
      <c r="GL553" s="623"/>
      <c r="GM553" s="623"/>
      <c r="GN553" s="641" t="str">
        <f>IF(SUMIFS(LOGBOOK!$AF$5:$AF$1036129,LOGBOOK!$D$5:$D$1036129,EY531,LOGBOOK!$AN$5:$AN$1036129,FO531,LOGBOOK!$E$5:$E$1036129,FE531,LOGBOOK!$AM$5:$AM$1036129,"JUL")=0," ",SUMIFS(LOGBOOK!$AF$5:$AF$1036129,LOGBOOK!$D$5:$D$1036129,EY531,LOGBOOK!$AN$5:$AN$1036129,FO531,LOGBOOK!$E$5:$E$1036129,FE531,LOGBOOK!$AM$5:$AM$1036129,"JUL"))</f>
        <v xml:space="preserve"> </v>
      </c>
      <c r="GO553" s="642"/>
      <c r="GP553" s="642"/>
      <c r="GQ553" s="643"/>
      <c r="GR553" s="6"/>
    </row>
    <row r="554" spans="1:200" ht="3" customHeight="1" x14ac:dyDescent="0.25">
      <c r="A554" s="212"/>
      <c r="B554" s="637"/>
      <c r="C554" s="624"/>
      <c r="D554" s="624"/>
      <c r="E554" s="624"/>
      <c r="F554" s="624"/>
      <c r="G554" s="624"/>
      <c r="H554" s="624"/>
      <c r="I554" s="624"/>
      <c r="J554" s="624"/>
      <c r="K554" s="624"/>
      <c r="L554" s="624"/>
      <c r="M554" s="624"/>
      <c r="N554" s="624"/>
      <c r="O554" s="624"/>
      <c r="P554" s="624"/>
      <c r="Q554" s="624"/>
      <c r="R554" s="624"/>
      <c r="S554" s="624"/>
      <c r="T554" s="624"/>
      <c r="U554" s="624"/>
      <c r="V554" s="624"/>
      <c r="W554" s="624"/>
      <c r="X554" s="624"/>
      <c r="Y554" s="624"/>
      <c r="Z554" s="15"/>
      <c r="AA554" s="631"/>
      <c r="AB554" s="631"/>
      <c r="AC554" s="631"/>
      <c r="AD554" s="631"/>
      <c r="AE554" s="631"/>
      <c r="AF554" s="625"/>
      <c r="AG554" s="632"/>
      <c r="AH554" s="632"/>
      <c r="AI554" s="625"/>
      <c r="AJ554" s="625"/>
      <c r="AK554" s="632"/>
      <c r="AL554" s="632"/>
      <c r="AM554" s="625"/>
      <c r="AN554" s="625"/>
      <c r="AO554" s="632"/>
      <c r="AP554" s="632"/>
      <c r="AQ554" s="625"/>
      <c r="AR554" s="623"/>
      <c r="AS554" s="623"/>
      <c r="AT554" s="623"/>
      <c r="AU554" s="633"/>
      <c r="AV554" s="634"/>
      <c r="AW554" s="633"/>
      <c r="AX554" s="643"/>
      <c r="AY554" s="637"/>
      <c r="AZ554" s="624"/>
      <c r="BA554" s="624"/>
      <c r="BB554" s="624"/>
      <c r="BC554" s="624"/>
      <c r="BD554" s="624"/>
      <c r="BE554" s="624"/>
      <c r="BF554" s="624"/>
      <c r="BG554" s="624"/>
      <c r="BH554" s="624"/>
      <c r="BI554" s="624"/>
      <c r="BJ554" s="624"/>
      <c r="BK554" s="624"/>
      <c r="BL554" s="624"/>
      <c r="BM554" s="624"/>
      <c r="BN554" s="624"/>
      <c r="BO554" s="624"/>
      <c r="BP554" s="624"/>
      <c r="BQ554" s="624"/>
      <c r="BR554" s="624"/>
      <c r="BS554" s="624"/>
      <c r="BT554" s="624"/>
      <c r="BU554" s="624"/>
      <c r="BV554" s="624"/>
      <c r="BW554" s="15"/>
      <c r="BX554" s="631"/>
      <c r="BY554" s="631"/>
      <c r="BZ554" s="631"/>
      <c r="CA554" s="631"/>
      <c r="CB554" s="631"/>
      <c r="CC554" s="625"/>
      <c r="CD554" s="632"/>
      <c r="CE554" s="632"/>
      <c r="CF554" s="625"/>
      <c r="CG554" s="625"/>
      <c r="CH554" s="632"/>
      <c r="CI554" s="632"/>
      <c r="CJ554" s="625"/>
      <c r="CK554" s="625"/>
      <c r="CL554" s="632"/>
      <c r="CM554" s="632"/>
      <c r="CN554" s="625"/>
      <c r="CO554" s="623"/>
      <c r="CP554" s="623"/>
      <c r="CQ554" s="623"/>
      <c r="CR554" s="633"/>
      <c r="CS554" s="634"/>
      <c r="CT554" s="633"/>
      <c r="CU554" s="643"/>
      <c r="CV554" s="247"/>
      <c r="CW554" s="212"/>
      <c r="CX554" s="637"/>
      <c r="CY554" s="624"/>
      <c r="CZ554" s="624"/>
      <c r="DA554" s="624"/>
      <c r="DB554" s="624"/>
      <c r="DC554" s="624"/>
      <c r="DD554" s="624"/>
      <c r="DE554" s="624"/>
      <c r="DF554" s="624"/>
      <c r="DG554" s="624"/>
      <c r="DH554" s="624"/>
      <c r="DI554" s="624"/>
      <c r="DJ554" s="624"/>
      <c r="DK554" s="624"/>
      <c r="DL554" s="624"/>
      <c r="DM554" s="624"/>
      <c r="DN554" s="624"/>
      <c r="DO554" s="624"/>
      <c r="DP554" s="624"/>
      <c r="DQ554" s="624"/>
      <c r="DR554" s="624"/>
      <c r="DS554" s="624"/>
      <c r="DT554" s="624"/>
      <c r="DU554" s="624"/>
      <c r="DV554" s="15"/>
      <c r="DW554" s="631"/>
      <c r="DX554" s="631"/>
      <c r="DY554" s="631"/>
      <c r="DZ554" s="631"/>
      <c r="EA554" s="631"/>
      <c r="EB554" s="625"/>
      <c r="EC554" s="632"/>
      <c r="ED554" s="632"/>
      <c r="EE554" s="625"/>
      <c r="EF554" s="625"/>
      <c r="EG554" s="632"/>
      <c r="EH554" s="632"/>
      <c r="EI554" s="625"/>
      <c r="EJ554" s="625"/>
      <c r="EK554" s="632"/>
      <c r="EL554" s="632"/>
      <c r="EM554" s="625"/>
      <c r="EN554" s="623"/>
      <c r="EO554" s="623"/>
      <c r="EP554" s="623"/>
      <c r="EQ554" s="633"/>
      <c r="ER554" s="634"/>
      <c r="ES554" s="633"/>
      <c r="ET554" s="643"/>
      <c r="EU554" s="637"/>
      <c r="EV554" s="624"/>
      <c r="EW554" s="624"/>
      <c r="EX554" s="624"/>
      <c r="EY554" s="624"/>
      <c r="EZ554" s="624"/>
      <c r="FA554" s="624"/>
      <c r="FB554" s="624"/>
      <c r="FC554" s="624"/>
      <c r="FD554" s="624"/>
      <c r="FE554" s="624"/>
      <c r="FF554" s="624"/>
      <c r="FG554" s="624"/>
      <c r="FH554" s="624"/>
      <c r="FI554" s="624"/>
      <c r="FJ554" s="624"/>
      <c r="FK554" s="624"/>
      <c r="FL554" s="624"/>
      <c r="FM554" s="624"/>
      <c r="FN554" s="624"/>
      <c r="FO554" s="624"/>
      <c r="FP554" s="624"/>
      <c r="FQ554" s="624"/>
      <c r="FR554" s="624"/>
      <c r="FS554" s="15"/>
      <c r="FT554" s="631"/>
      <c r="FU554" s="631"/>
      <c r="FV554" s="631"/>
      <c r="FW554" s="631"/>
      <c r="FX554" s="631"/>
      <c r="FY554" s="625"/>
      <c r="FZ554" s="632"/>
      <c r="GA554" s="632"/>
      <c r="GB554" s="625"/>
      <c r="GC554" s="625"/>
      <c r="GD554" s="632"/>
      <c r="GE554" s="632"/>
      <c r="GF554" s="625"/>
      <c r="GG554" s="625"/>
      <c r="GH554" s="632"/>
      <c r="GI554" s="632"/>
      <c r="GJ554" s="625"/>
      <c r="GK554" s="623"/>
      <c r="GL554" s="623"/>
      <c r="GM554" s="623"/>
      <c r="GN554" s="633"/>
      <c r="GO554" s="634"/>
      <c r="GP554" s="633"/>
      <c r="GQ554" s="643"/>
      <c r="GR554" s="6"/>
    </row>
    <row r="555" spans="1:200" ht="10.5" customHeight="1" x14ac:dyDescent="0.25">
      <c r="A555" s="212"/>
      <c r="B555" s="637"/>
      <c r="C555" s="1218" t="str">
        <f>IF('FRONT PAGE'!$A$1="www.fly-logics.com","CROSS C.",0)</f>
        <v>CROSS C.</v>
      </c>
      <c r="D555" s="1225"/>
      <c r="E555" s="1225"/>
      <c r="F555" s="1225"/>
      <c r="G555" s="1226"/>
      <c r="H555" s="1129" t="str">
        <f>IF(SUMIFS(LOGBOOK!$W$5:$W$1036129,LOGBOOK!$D$5:$D$1036129,F531,LOGBOOK!$AN$5:$AN$1036129,V531,LOGBOOK!$E$5:$E$1036129,L531)=0," ",SUMIFS(LOGBOOK!$W$5:$W$1036129,LOGBOOK!$D$5:$D$1036129,F531,LOGBOOK!$AN$5:$AN$1036129,V531,LOGBOOK!$E$5:$E$1036129,L531))</f>
        <v xml:space="preserve"> </v>
      </c>
      <c r="I555" s="1130" t="str">
        <f t="shared" ref="I555" si="688">H555</f>
        <v xml:space="preserve"> </v>
      </c>
      <c r="J555" s="1130"/>
      <c r="K555" s="1130"/>
      <c r="L555" s="1130"/>
      <c r="M555" s="1130"/>
      <c r="N555" s="643"/>
      <c r="O555" s="644" t="s">
        <v>63</v>
      </c>
      <c r="P555" s="644"/>
      <c r="Q555" s="644"/>
      <c r="R555" s="644"/>
      <c r="S555" s="644"/>
      <c r="T555" s="644"/>
      <c r="U555" s="644"/>
      <c r="V555" s="644"/>
      <c r="W555" s="644"/>
      <c r="X555" s="644"/>
      <c r="Y555" s="645"/>
      <c r="Z555" s="15"/>
      <c r="AA555" s="631"/>
      <c r="AB555" s="631"/>
      <c r="AC555" s="631"/>
      <c r="AD555" s="631"/>
      <c r="AE555" s="631"/>
      <c r="AF555" s="625"/>
      <c r="AG555" s="625"/>
      <c r="AH555" s="625"/>
      <c r="AI555" s="625"/>
      <c r="AJ555" s="625"/>
      <c r="AK555" s="625"/>
      <c r="AL555" s="625"/>
      <c r="AM555" s="625"/>
      <c r="AN555" s="625"/>
      <c r="AO555" s="625"/>
      <c r="AP555" s="625"/>
      <c r="AQ555" s="625"/>
      <c r="AR555" s="623"/>
      <c r="AS555" s="623"/>
      <c r="AT555" s="623"/>
      <c r="AU555" s="633"/>
      <c r="AV555" s="633"/>
      <c r="AW555" s="633"/>
      <c r="AX555" s="643"/>
      <c r="AY555" s="637"/>
      <c r="AZ555" s="1218" t="str">
        <f>IF('FRONT PAGE'!$A$1="www.fly-logics.com","CROSS C.",0)</f>
        <v>CROSS C.</v>
      </c>
      <c r="BA555" s="1225"/>
      <c r="BB555" s="1225"/>
      <c r="BC555" s="1225"/>
      <c r="BD555" s="1226"/>
      <c r="BE555" s="1129" t="str">
        <f>IF(SUMIFS(LOGBOOK!$W$5:$W$1036129,LOGBOOK!$D$5:$D$1036129,BC531,LOGBOOK!$AN$5:$AN$1036129,BS531,LOGBOOK!$E$5:$E$1036129,BI531)=0," ",SUMIFS(LOGBOOK!$W$5:$W$1036129,LOGBOOK!$D$5:$D$1036129,BC531,LOGBOOK!$AN$5:$AN$1036129,BS531,LOGBOOK!$E$5:$E$1036129,BI531))</f>
        <v xml:space="preserve"> </v>
      </c>
      <c r="BF555" s="1130" t="str">
        <f t="shared" ref="BF555" si="689">BE555</f>
        <v xml:space="preserve"> </v>
      </c>
      <c r="BG555" s="1130"/>
      <c r="BH555" s="1130"/>
      <c r="BI555" s="1130"/>
      <c r="BJ555" s="1130"/>
      <c r="BK555" s="643"/>
      <c r="BL555" s="644" t="s">
        <v>63</v>
      </c>
      <c r="BM555" s="644"/>
      <c r="BN555" s="644"/>
      <c r="BO555" s="644"/>
      <c r="BP555" s="644"/>
      <c r="BQ555" s="644"/>
      <c r="BR555" s="644"/>
      <c r="BS555" s="644"/>
      <c r="BT555" s="644"/>
      <c r="BU555" s="644"/>
      <c r="BV555" s="645"/>
      <c r="BW555" s="15"/>
      <c r="BX555" s="631"/>
      <c r="BY555" s="631"/>
      <c r="BZ555" s="631"/>
      <c r="CA555" s="631"/>
      <c r="CB555" s="631"/>
      <c r="CC555" s="625"/>
      <c r="CD555" s="625"/>
      <c r="CE555" s="625"/>
      <c r="CF555" s="625"/>
      <c r="CG555" s="625"/>
      <c r="CH555" s="625"/>
      <c r="CI555" s="625"/>
      <c r="CJ555" s="625"/>
      <c r="CK555" s="625"/>
      <c r="CL555" s="625"/>
      <c r="CM555" s="625"/>
      <c r="CN555" s="625"/>
      <c r="CO555" s="623"/>
      <c r="CP555" s="623"/>
      <c r="CQ555" s="623"/>
      <c r="CR555" s="633"/>
      <c r="CS555" s="633"/>
      <c r="CT555" s="633"/>
      <c r="CU555" s="643"/>
      <c r="CV555" s="247"/>
      <c r="CW555" s="212"/>
      <c r="CX555" s="637"/>
      <c r="CY555" s="1218" t="str">
        <f>IF('FRONT PAGE'!$A$1="www.fly-logics.com","CROSS C.",0)</f>
        <v>CROSS C.</v>
      </c>
      <c r="CZ555" s="1225"/>
      <c r="DA555" s="1225"/>
      <c r="DB555" s="1225"/>
      <c r="DC555" s="1226"/>
      <c r="DD555" s="1129" t="str">
        <f>IF(SUMIFS(LOGBOOK!$W$5:$W$1036129,LOGBOOK!$D$5:$D$1036129,DB531,LOGBOOK!$AN$5:$AN$1036129,DR531,LOGBOOK!$E$5:$E$1036129,DH531)=0," ",SUMIFS(LOGBOOK!$W$5:$W$1036129,LOGBOOK!$D$5:$D$1036129,DB531,LOGBOOK!$AN$5:$AN$1036129,DR531,LOGBOOK!$E$5:$E$1036129,DH531))</f>
        <v xml:space="preserve"> </v>
      </c>
      <c r="DE555" s="1130" t="str">
        <f t="shared" ref="DE555" si="690">DD555</f>
        <v xml:space="preserve"> </v>
      </c>
      <c r="DF555" s="1130"/>
      <c r="DG555" s="1130"/>
      <c r="DH555" s="1130"/>
      <c r="DI555" s="1130"/>
      <c r="DJ555" s="643"/>
      <c r="DK555" s="644" t="s">
        <v>63</v>
      </c>
      <c r="DL555" s="644"/>
      <c r="DM555" s="644"/>
      <c r="DN555" s="644"/>
      <c r="DO555" s="644"/>
      <c r="DP555" s="644"/>
      <c r="DQ555" s="644"/>
      <c r="DR555" s="644"/>
      <c r="DS555" s="644"/>
      <c r="DT555" s="644"/>
      <c r="DU555" s="645"/>
      <c r="DV555" s="15"/>
      <c r="DW555" s="631"/>
      <c r="DX555" s="631"/>
      <c r="DY555" s="631"/>
      <c r="DZ555" s="631"/>
      <c r="EA555" s="631"/>
      <c r="EB555" s="625"/>
      <c r="EC555" s="625"/>
      <c r="ED555" s="625"/>
      <c r="EE555" s="625"/>
      <c r="EF555" s="625"/>
      <c r="EG555" s="625"/>
      <c r="EH555" s="625"/>
      <c r="EI555" s="625"/>
      <c r="EJ555" s="625"/>
      <c r="EK555" s="625"/>
      <c r="EL555" s="625"/>
      <c r="EM555" s="625"/>
      <c r="EN555" s="623"/>
      <c r="EO555" s="623"/>
      <c r="EP555" s="623"/>
      <c r="EQ555" s="633"/>
      <c r="ER555" s="633"/>
      <c r="ES555" s="633"/>
      <c r="ET555" s="643"/>
      <c r="EU555" s="637"/>
      <c r="EV555" s="1218" t="str">
        <f>IF('FRONT PAGE'!$A$1="www.fly-logics.com","CROSS C.",0)</f>
        <v>CROSS C.</v>
      </c>
      <c r="EW555" s="1225"/>
      <c r="EX555" s="1225"/>
      <c r="EY555" s="1225"/>
      <c r="EZ555" s="1226"/>
      <c r="FA555" s="1129" t="str">
        <f>IF(SUMIFS(LOGBOOK!$W$5:$W$1036129,LOGBOOK!$D$5:$D$1036129,EY531,LOGBOOK!$AN$5:$AN$1036129,FO531,LOGBOOK!$E$5:$E$1036129,FE531)=0," ",SUMIFS(LOGBOOK!$W$5:$W$1036129,LOGBOOK!$D$5:$D$1036129,EY531,LOGBOOK!$AN$5:$AN$1036129,FO531,LOGBOOK!$E$5:$E$1036129,FE531))</f>
        <v xml:space="preserve"> </v>
      </c>
      <c r="FB555" s="1130" t="str">
        <f t="shared" ref="FB555" si="691">FA555</f>
        <v xml:space="preserve"> </v>
      </c>
      <c r="FC555" s="1130"/>
      <c r="FD555" s="1130"/>
      <c r="FE555" s="1130"/>
      <c r="FF555" s="1130"/>
      <c r="FG555" s="643"/>
      <c r="FH555" s="644" t="s">
        <v>63</v>
      </c>
      <c r="FI555" s="644"/>
      <c r="FJ555" s="644"/>
      <c r="FK555" s="644"/>
      <c r="FL555" s="644"/>
      <c r="FM555" s="644"/>
      <c r="FN555" s="644"/>
      <c r="FO555" s="644"/>
      <c r="FP555" s="644"/>
      <c r="FQ555" s="644"/>
      <c r="FR555" s="645"/>
      <c r="FS555" s="15"/>
      <c r="FT555" s="631"/>
      <c r="FU555" s="631"/>
      <c r="FV555" s="631"/>
      <c r="FW555" s="631"/>
      <c r="FX555" s="631"/>
      <c r="FY555" s="625"/>
      <c r="FZ555" s="625"/>
      <c r="GA555" s="625"/>
      <c r="GB555" s="625"/>
      <c r="GC555" s="625"/>
      <c r="GD555" s="625"/>
      <c r="GE555" s="625"/>
      <c r="GF555" s="625"/>
      <c r="GG555" s="625"/>
      <c r="GH555" s="625"/>
      <c r="GI555" s="625"/>
      <c r="GJ555" s="625"/>
      <c r="GK555" s="623"/>
      <c r="GL555" s="623"/>
      <c r="GM555" s="623"/>
      <c r="GN555" s="633"/>
      <c r="GO555" s="633"/>
      <c r="GP555" s="633"/>
      <c r="GQ555" s="643"/>
      <c r="GR555" s="6"/>
    </row>
    <row r="556" spans="1:200" ht="8.85" customHeight="1" x14ac:dyDescent="0.25">
      <c r="A556" s="212"/>
      <c r="B556" s="637"/>
      <c r="C556" s="1225"/>
      <c r="D556" s="1225"/>
      <c r="E556" s="1225"/>
      <c r="F556" s="1225"/>
      <c r="G556" s="1226"/>
      <c r="H556" s="1129"/>
      <c r="I556" s="1130"/>
      <c r="J556" s="1130"/>
      <c r="K556" s="1130"/>
      <c r="L556" s="1130"/>
      <c r="M556" s="1130"/>
      <c r="N556" s="643"/>
      <c r="O556" s="646"/>
      <c r="P556" s="646"/>
      <c r="Q556" s="646"/>
      <c r="R556" s="646"/>
      <c r="S556" s="646"/>
      <c r="T556" s="646"/>
      <c r="U556" s="646"/>
      <c r="V556" s="646"/>
      <c r="W556" s="646"/>
      <c r="X556" s="646"/>
      <c r="Y556" s="647"/>
      <c r="Z556" s="15"/>
      <c r="AA556" s="629" t="str">
        <f>IF('FRONT PAGE'!$A$1="www.fly-logics.com","AUG",0)</f>
        <v>AUG</v>
      </c>
      <c r="AB556" s="631"/>
      <c r="AC556" s="631"/>
      <c r="AD556" s="631"/>
      <c r="AE556" s="631"/>
      <c r="AF556" s="630" t="str">
        <f>IF(SUMIFS(LOGBOOK!$Y$5:$Y$1036129,LOGBOOK!$D$5:$D$1036129,F531,LOGBOOK!$AN$5:$AN$1036129,V531,LOGBOOK!$E$5:$E$1036129,L531,LOGBOOK!$AM$5:$AM$1036129,"AGO")=0," ",SUMIFS(LOGBOOK!$Y$5:$Y$1036129,LOGBOOK!$D$5:$D$1036129,F531,LOGBOOK!$AN$5:$AN$1036129,V531,LOGBOOK!$E$5:$E$1036129,L531,LOGBOOK!$AM$5:$AM$1036129,"AGO"))</f>
        <v xml:space="preserve"> </v>
      </c>
      <c r="AG556" s="625"/>
      <c r="AH556" s="625"/>
      <c r="AI556" s="625"/>
      <c r="AJ556" s="630" t="str">
        <f>IF(SUMIFS(LOGBOOK!$Z$5:$Z$1036129,LOGBOOK!$D$5:$D$1036129,F531,LOGBOOK!$AN$5:$AN$1036129,V531,LOGBOOK!$E$5:$E$1036129,L531,LOGBOOK!$AM$5:$AM$1036129,"AGO")=0," ",SUMIFS(LOGBOOK!$Z$5:$Z$1036129,LOGBOOK!$D$5:$D$1036129,F531,LOGBOOK!$AN$5:$AN$1036129,V531,LOGBOOK!$E$5:$E$1036129,L531,LOGBOOK!$AM$5:$AM$1036129,"AGO"))</f>
        <v xml:space="preserve"> </v>
      </c>
      <c r="AK556" s="625"/>
      <c r="AL556" s="625"/>
      <c r="AM556" s="625"/>
      <c r="AN556" s="630" t="str">
        <f>IF(SUMIFS(LOGBOOK!$AA$5:$AA$1036129,LOGBOOK!$D$5:$D$1036129,F531,LOGBOOK!$AN$5:$AN$1036129,V531,LOGBOOK!$E$5:$E$1036129,L531,LOGBOOK!$AM$5:$AM$1036129,"AGO")=0," ",SUMIFS(LOGBOOK!$AA$5:$AA$1036129,LOGBOOK!$D$5:$D$1036129,F531,LOGBOOK!$AN$5:$AN$1036129,V531,LOGBOOK!$E$5:$E$1036129,L531,LOGBOOK!$AM$5:$AM$1036129,"AGO"))</f>
        <v xml:space="preserve"> </v>
      </c>
      <c r="AO556" s="625"/>
      <c r="AP556" s="625"/>
      <c r="AQ556" s="625"/>
      <c r="AR556" s="623" t="str">
        <f>IF(SUMIFS(LOGBOOK!$AE$5:$AE$1036129,LOGBOOK!$D$5:$D$1036129,F531,LOGBOOK!$AN$5:$AN$1036129,V531,LOGBOOK!$E$5:$E$1036129,L531,LOGBOOK!$AM$5:$AM$1036129,"AGO")=0," ",SUMIFS(LOGBOOK!$AC$5:$AC$1036129,LOGBOOK!$D$5:$D$1036129,F531,LOGBOOK!$AN$5:$AN$1036129,V531,LOGBOOK!$E$5:$E$1036129,L531,LOGBOOK!$AM$5:$AM$1036129,"AGO"))</f>
        <v xml:space="preserve"> </v>
      </c>
      <c r="AS556" s="623"/>
      <c r="AT556" s="623"/>
      <c r="AU556" s="623" t="str">
        <f>IF(SUMIFS(LOGBOOK!$AF$5:$AF$1036129,LOGBOOK!$D$5:$D$1036129,F531,LOGBOOK!$AN$5:$AN$1036129,V531,LOGBOOK!$E$5:$E$1036129,L531,LOGBOOK!$AM$5:$AM$1036129,"AGO")=0," ",SUMIFS(LOGBOOK!$AF$5:$AF$1036129,LOGBOOK!$D$5:$D$1036129,F531,LOGBOOK!$AN$5:$AN$1036129,V531,LOGBOOK!$E$5:$E$1036129,L531,LOGBOOK!$AM$5:$AM$1036129,"AGO"))</f>
        <v xml:space="preserve"> </v>
      </c>
      <c r="AV556" s="633"/>
      <c r="AW556" s="633"/>
      <c r="AX556" s="643"/>
      <c r="AY556" s="637"/>
      <c r="AZ556" s="1225"/>
      <c r="BA556" s="1225"/>
      <c r="BB556" s="1225"/>
      <c r="BC556" s="1225"/>
      <c r="BD556" s="1226"/>
      <c r="BE556" s="1129"/>
      <c r="BF556" s="1130"/>
      <c r="BG556" s="1130"/>
      <c r="BH556" s="1130"/>
      <c r="BI556" s="1130"/>
      <c r="BJ556" s="1130"/>
      <c r="BK556" s="643"/>
      <c r="BL556" s="646"/>
      <c r="BM556" s="646"/>
      <c r="BN556" s="646"/>
      <c r="BO556" s="646"/>
      <c r="BP556" s="646"/>
      <c r="BQ556" s="646"/>
      <c r="BR556" s="646"/>
      <c r="BS556" s="646"/>
      <c r="BT556" s="646"/>
      <c r="BU556" s="646"/>
      <c r="BV556" s="647"/>
      <c r="BW556" s="15"/>
      <c r="BX556" s="629" t="str">
        <f>IF('FRONT PAGE'!$A$1="www.fly-logics.com","AUG",0)</f>
        <v>AUG</v>
      </c>
      <c r="BY556" s="631"/>
      <c r="BZ556" s="631"/>
      <c r="CA556" s="631"/>
      <c r="CB556" s="631"/>
      <c r="CC556" s="630" t="str">
        <f>IF(SUMIFS(LOGBOOK!$Y$5:$Y$1036129,LOGBOOK!$D$5:$D$1036129,BC531,LOGBOOK!$AN$5:$AN$1036129,BS531,LOGBOOK!$E$5:$E$1036129,BI531,LOGBOOK!$AM$5:$AM$1036129,"AGO")=0," ",SUMIFS(LOGBOOK!$Y$5:$Y$1036129,LOGBOOK!$D$5:$D$1036129,BC531,LOGBOOK!$AN$5:$AN$1036129,BS531,LOGBOOK!$E$5:$E$1036129,BI531,LOGBOOK!$AM$5:$AM$1036129,"AGO"))</f>
        <v xml:space="preserve"> </v>
      </c>
      <c r="CD556" s="625"/>
      <c r="CE556" s="625"/>
      <c r="CF556" s="625"/>
      <c r="CG556" s="630" t="str">
        <f>IF(SUMIFS(LOGBOOK!$Z$5:$Z$1036129,LOGBOOK!$D$5:$D$1036129,BC531,LOGBOOK!$AN$5:$AN$1036129,BS531,LOGBOOK!$E$5:$E$1036129,BI531,LOGBOOK!$AM$5:$AM$1036129,"AGO")=0," ",SUMIFS(LOGBOOK!$Z$5:$Z$1036129,LOGBOOK!$D$5:$D$1036129,BC531,LOGBOOK!$AN$5:$AN$1036129,BS531,LOGBOOK!$E$5:$E$1036129,BI531,LOGBOOK!$AM$5:$AM$1036129,"AGO"))</f>
        <v xml:space="preserve"> </v>
      </c>
      <c r="CH556" s="625"/>
      <c r="CI556" s="625"/>
      <c r="CJ556" s="625"/>
      <c r="CK556" s="630" t="str">
        <f>IF(SUMIFS(LOGBOOK!$AA$5:$AA$1036129,LOGBOOK!$D$5:$D$1036129,BC531,LOGBOOK!$AN$5:$AN$1036129,BS531,LOGBOOK!$E$5:$E$1036129,BI531,LOGBOOK!$AM$5:$AM$1036129,"AGO")=0," ",SUMIFS(LOGBOOK!$AA$5:$AA$1036129,LOGBOOK!$D$5:$D$1036129,BC531,LOGBOOK!$AN$5:$AN$1036129,BS531,LOGBOOK!$E$5:$E$1036129,BI531,LOGBOOK!$AM$5:$AM$1036129,"AGO"))</f>
        <v xml:space="preserve"> </v>
      </c>
      <c r="CL556" s="625"/>
      <c r="CM556" s="625"/>
      <c r="CN556" s="625"/>
      <c r="CO556" s="623" t="str">
        <f>IF(SUMIFS(LOGBOOK!$AE$5:$AE$1036129,LOGBOOK!$D$5:$D$1036129,BC531,LOGBOOK!$AN$5:$AN$1036129,BS531,LOGBOOK!$E$5:$E$1036129,BI531,LOGBOOK!$AM$5:$AM$1036129,"AGO")=0," ",SUMIFS(LOGBOOK!$AC$5:$AC$1036129,LOGBOOK!$D$5:$D$1036129,BC531,LOGBOOK!$AN$5:$AN$1036129,BS531,LOGBOOK!$E$5:$E$1036129,BI531,LOGBOOK!$AM$5:$AM$1036129,"AGO"))</f>
        <v xml:space="preserve"> </v>
      </c>
      <c r="CP556" s="623"/>
      <c r="CQ556" s="623"/>
      <c r="CR556" s="623" t="str">
        <f>IF(SUMIFS(LOGBOOK!$AF$5:$AF$1036129,LOGBOOK!$D$5:$D$1036129,BC531,LOGBOOK!$AN$5:$AN$1036129,BS531,LOGBOOK!$E$5:$E$1036129,BI531,LOGBOOK!$AM$5:$AM$1036129,"AGO")=0," ",SUMIFS(LOGBOOK!$AF$5:$AF$1036129,LOGBOOK!$D$5:$D$1036129,BC531,LOGBOOK!$AN$5:$AN$1036129,BS531,LOGBOOK!$E$5:$E$1036129,BI531,LOGBOOK!$AM$5:$AM$1036129,"AGO"))</f>
        <v xml:space="preserve"> </v>
      </c>
      <c r="CS556" s="633"/>
      <c r="CT556" s="633"/>
      <c r="CU556" s="643"/>
      <c r="CV556" s="247"/>
      <c r="CW556" s="212"/>
      <c r="CX556" s="637"/>
      <c r="CY556" s="1225"/>
      <c r="CZ556" s="1225"/>
      <c r="DA556" s="1225"/>
      <c r="DB556" s="1225"/>
      <c r="DC556" s="1226"/>
      <c r="DD556" s="1129"/>
      <c r="DE556" s="1130"/>
      <c r="DF556" s="1130"/>
      <c r="DG556" s="1130"/>
      <c r="DH556" s="1130"/>
      <c r="DI556" s="1130"/>
      <c r="DJ556" s="643"/>
      <c r="DK556" s="646"/>
      <c r="DL556" s="646"/>
      <c r="DM556" s="646"/>
      <c r="DN556" s="646"/>
      <c r="DO556" s="646"/>
      <c r="DP556" s="646"/>
      <c r="DQ556" s="646"/>
      <c r="DR556" s="646"/>
      <c r="DS556" s="646"/>
      <c r="DT556" s="646"/>
      <c r="DU556" s="647"/>
      <c r="DV556" s="15"/>
      <c r="DW556" s="629" t="str">
        <f>IF('FRONT PAGE'!$A$1="www.fly-logics.com","AUG",0)</f>
        <v>AUG</v>
      </c>
      <c r="DX556" s="631"/>
      <c r="DY556" s="631"/>
      <c r="DZ556" s="631"/>
      <c r="EA556" s="631"/>
      <c r="EB556" s="630" t="str">
        <f>IF(SUMIFS(LOGBOOK!$Y$5:$Y$1036129,LOGBOOK!$D$5:$D$1036129,DB531,LOGBOOK!$AN$5:$AN$1036129,DR531,LOGBOOK!$E$5:$E$1036129,DH531,LOGBOOK!$AM$5:$AM$1036129,"AGO")=0," ",SUMIFS(LOGBOOK!$Y$5:$Y$1036129,LOGBOOK!$D$5:$D$1036129,DB531,LOGBOOK!$AN$5:$AN$1036129,DR531,LOGBOOK!$E$5:$E$1036129,DH531,LOGBOOK!$AM$5:$AM$1036129,"AGO"))</f>
        <v xml:space="preserve"> </v>
      </c>
      <c r="EC556" s="625"/>
      <c r="ED556" s="625"/>
      <c r="EE556" s="625"/>
      <c r="EF556" s="630" t="str">
        <f>IF(SUMIFS(LOGBOOK!$Z$5:$Z$1036129,LOGBOOK!$D$5:$D$1036129,DB531,LOGBOOK!$AN$5:$AN$1036129,DR531,LOGBOOK!$E$5:$E$1036129,DH531,LOGBOOK!$AM$5:$AM$1036129,"AGO")=0," ",SUMIFS(LOGBOOK!$Z$5:$Z$1036129,LOGBOOK!$D$5:$D$1036129,DB531,LOGBOOK!$AN$5:$AN$1036129,DR531,LOGBOOK!$E$5:$E$1036129,DH531,LOGBOOK!$AM$5:$AM$1036129,"AGO"))</f>
        <v xml:space="preserve"> </v>
      </c>
      <c r="EG556" s="625"/>
      <c r="EH556" s="625"/>
      <c r="EI556" s="625"/>
      <c r="EJ556" s="630" t="str">
        <f>IF(SUMIFS(LOGBOOK!$AA$5:$AA$1036129,LOGBOOK!$D$5:$D$1036129,DB531,LOGBOOK!$AN$5:$AN$1036129,DR531,LOGBOOK!$E$5:$E$1036129,DH531,LOGBOOK!$AM$5:$AM$1036129,"AGO")=0," ",SUMIFS(LOGBOOK!$AA$5:$AA$1036129,LOGBOOK!$D$5:$D$1036129,DB531,LOGBOOK!$AN$5:$AN$1036129,DR531,LOGBOOK!$E$5:$E$1036129,DH531,LOGBOOK!$AM$5:$AM$1036129,"AGO"))</f>
        <v xml:space="preserve"> </v>
      </c>
      <c r="EK556" s="625"/>
      <c r="EL556" s="625"/>
      <c r="EM556" s="625"/>
      <c r="EN556" s="623" t="str">
        <f>IF(SUMIFS(LOGBOOK!$AE$5:$AE$1036129,LOGBOOK!$D$5:$D$1036129,DB531,LOGBOOK!$AN$5:$AN$1036129,DR531,LOGBOOK!$E$5:$E$1036129,DH531,LOGBOOK!$AM$5:$AM$1036129,"AGO")=0," ",SUMIFS(LOGBOOK!$AC$5:$AC$1036129,LOGBOOK!$D$5:$D$1036129,DB531,LOGBOOK!$AN$5:$AN$1036129,DR531,LOGBOOK!$E$5:$E$1036129,DH531,LOGBOOK!$AM$5:$AM$1036129,"AGO"))</f>
        <v xml:space="preserve"> </v>
      </c>
      <c r="EO556" s="623"/>
      <c r="EP556" s="623"/>
      <c r="EQ556" s="623" t="str">
        <f>IF(SUMIFS(LOGBOOK!$AF$5:$AF$1036129,LOGBOOK!$D$5:$D$1036129,DB531,LOGBOOK!$AN$5:$AN$1036129,DR531,LOGBOOK!$E$5:$E$1036129,DH531,LOGBOOK!$AM$5:$AM$1036129,"AGO")=0," ",SUMIFS(LOGBOOK!$AF$5:$AF$1036129,LOGBOOK!$D$5:$D$1036129,DB531,LOGBOOK!$AN$5:$AN$1036129,DR531,LOGBOOK!$E$5:$E$1036129,DH531,LOGBOOK!$AM$5:$AM$1036129,"AGO"))</f>
        <v xml:space="preserve"> </v>
      </c>
      <c r="ER556" s="633"/>
      <c r="ES556" s="633"/>
      <c r="ET556" s="643"/>
      <c r="EU556" s="637"/>
      <c r="EV556" s="1225"/>
      <c r="EW556" s="1225"/>
      <c r="EX556" s="1225"/>
      <c r="EY556" s="1225"/>
      <c r="EZ556" s="1226"/>
      <c r="FA556" s="1129"/>
      <c r="FB556" s="1130"/>
      <c r="FC556" s="1130"/>
      <c r="FD556" s="1130"/>
      <c r="FE556" s="1130"/>
      <c r="FF556" s="1130"/>
      <c r="FG556" s="643"/>
      <c r="FH556" s="646"/>
      <c r="FI556" s="646"/>
      <c r="FJ556" s="646"/>
      <c r="FK556" s="646"/>
      <c r="FL556" s="646"/>
      <c r="FM556" s="646"/>
      <c r="FN556" s="646"/>
      <c r="FO556" s="646"/>
      <c r="FP556" s="646"/>
      <c r="FQ556" s="646"/>
      <c r="FR556" s="647"/>
      <c r="FS556" s="15"/>
      <c r="FT556" s="629" t="str">
        <f>IF('FRONT PAGE'!$A$1="www.fly-logics.com","AUG",0)</f>
        <v>AUG</v>
      </c>
      <c r="FU556" s="631"/>
      <c r="FV556" s="631"/>
      <c r="FW556" s="631"/>
      <c r="FX556" s="631"/>
      <c r="FY556" s="630" t="str">
        <f>IF(SUMIFS(LOGBOOK!$Y$5:$Y$1036129,LOGBOOK!$D$5:$D$1036129,EY531,LOGBOOK!$AN$5:$AN$1036129,FO531,LOGBOOK!$E$5:$E$1036129,FE531,LOGBOOK!$AM$5:$AM$1036129,"AGO")=0," ",SUMIFS(LOGBOOK!$Y$5:$Y$1036129,LOGBOOK!$D$5:$D$1036129,EY531,LOGBOOK!$AN$5:$AN$1036129,FO531,LOGBOOK!$E$5:$E$1036129,FE531,LOGBOOK!$AM$5:$AM$1036129,"AGO"))</f>
        <v xml:space="preserve"> </v>
      </c>
      <c r="FZ556" s="625"/>
      <c r="GA556" s="625"/>
      <c r="GB556" s="625"/>
      <c r="GC556" s="630" t="str">
        <f>IF(SUMIFS(LOGBOOK!$Z$5:$Z$1036129,LOGBOOK!$D$5:$D$1036129,EY531,LOGBOOK!$AN$5:$AN$1036129,FO531,LOGBOOK!$E$5:$E$1036129,FE531,LOGBOOK!$AM$5:$AM$1036129,"AGO")=0," ",SUMIFS(LOGBOOK!$Z$5:$Z$1036129,LOGBOOK!$D$5:$D$1036129,EY531,LOGBOOK!$AN$5:$AN$1036129,FO531,LOGBOOK!$E$5:$E$1036129,FE531,LOGBOOK!$AM$5:$AM$1036129,"AGO"))</f>
        <v xml:space="preserve"> </v>
      </c>
      <c r="GD556" s="625"/>
      <c r="GE556" s="625"/>
      <c r="GF556" s="625"/>
      <c r="GG556" s="630" t="str">
        <f>IF(SUMIFS(LOGBOOK!$AA$5:$AA$1036129,LOGBOOK!$D$5:$D$1036129,EY531,LOGBOOK!$AN$5:$AN$1036129,FO531,LOGBOOK!$E$5:$E$1036129,FE531,LOGBOOK!$AM$5:$AM$1036129,"AGO")=0," ",SUMIFS(LOGBOOK!$AA$5:$AA$1036129,LOGBOOK!$D$5:$D$1036129,EY531,LOGBOOK!$AN$5:$AN$1036129,FO531,LOGBOOK!$E$5:$E$1036129,FE531,LOGBOOK!$AM$5:$AM$1036129,"AGO"))</f>
        <v xml:space="preserve"> </v>
      </c>
      <c r="GH556" s="625"/>
      <c r="GI556" s="625"/>
      <c r="GJ556" s="625"/>
      <c r="GK556" s="623" t="str">
        <f>IF(SUMIFS(LOGBOOK!$AE$5:$AE$1036129,LOGBOOK!$D$5:$D$1036129,EY531,LOGBOOK!$AN$5:$AN$1036129,FO531,LOGBOOK!$E$5:$E$1036129,FE531,LOGBOOK!$AM$5:$AM$1036129,"AGO")=0," ",SUMIFS(LOGBOOK!$AC$5:$AC$1036129,LOGBOOK!$D$5:$D$1036129,EY531,LOGBOOK!$AN$5:$AN$1036129,FO531,LOGBOOK!$E$5:$E$1036129,FE531,LOGBOOK!$AM$5:$AM$1036129,"AGO"))</f>
        <v xml:space="preserve"> </v>
      </c>
      <c r="GL556" s="623"/>
      <c r="GM556" s="623"/>
      <c r="GN556" s="623" t="str">
        <f>IF(SUMIFS(LOGBOOK!$AF$5:$AF$1036129,LOGBOOK!$D$5:$D$1036129,EY531,LOGBOOK!$AN$5:$AN$1036129,FO531,LOGBOOK!$E$5:$E$1036129,FE531,LOGBOOK!$AM$5:$AM$1036129,"AGO")=0," ",SUMIFS(LOGBOOK!$AF$5:$AF$1036129,LOGBOOK!$D$5:$D$1036129,EY531,LOGBOOK!$AN$5:$AN$1036129,FO531,LOGBOOK!$E$5:$E$1036129,FE531,LOGBOOK!$AM$5:$AM$1036129,"AGO"))</f>
        <v xml:space="preserve"> </v>
      </c>
      <c r="GO556" s="633"/>
      <c r="GP556" s="633"/>
      <c r="GQ556" s="643"/>
      <c r="GR556" s="6"/>
    </row>
    <row r="557" spans="1:200" ht="4.5" customHeight="1" x14ac:dyDescent="0.25">
      <c r="A557" s="212"/>
      <c r="B557" s="657"/>
      <c r="C557" s="624"/>
      <c r="D557" s="624"/>
      <c r="E557" s="624"/>
      <c r="F557" s="624"/>
      <c r="G557" s="624"/>
      <c r="H557" s="624"/>
      <c r="I557" s="624"/>
      <c r="J557" s="624"/>
      <c r="K557" s="624"/>
      <c r="L557" s="624"/>
      <c r="M557" s="624"/>
      <c r="N557" s="643"/>
      <c r="O557" s="646"/>
      <c r="P557" s="646"/>
      <c r="Q557" s="646"/>
      <c r="R557" s="646"/>
      <c r="S557" s="646"/>
      <c r="T557" s="646"/>
      <c r="U557" s="646"/>
      <c r="V557" s="646"/>
      <c r="W557" s="646"/>
      <c r="X557" s="646"/>
      <c r="Y557" s="647"/>
      <c r="Z557" s="15"/>
      <c r="AA557" s="631"/>
      <c r="AB557" s="631"/>
      <c r="AC557" s="631"/>
      <c r="AD557" s="631"/>
      <c r="AE557" s="631"/>
      <c r="AF557" s="625"/>
      <c r="AG557" s="632"/>
      <c r="AH557" s="632"/>
      <c r="AI557" s="625"/>
      <c r="AJ557" s="625"/>
      <c r="AK557" s="632"/>
      <c r="AL557" s="632"/>
      <c r="AM557" s="625"/>
      <c r="AN557" s="625"/>
      <c r="AO557" s="632"/>
      <c r="AP557" s="632"/>
      <c r="AQ557" s="625"/>
      <c r="AR557" s="623"/>
      <c r="AS557" s="623"/>
      <c r="AT557" s="623"/>
      <c r="AU557" s="633"/>
      <c r="AV557" s="634"/>
      <c r="AW557" s="633"/>
      <c r="AX557" s="643"/>
      <c r="AY557" s="657"/>
      <c r="AZ557" s="624"/>
      <c r="BA557" s="624"/>
      <c r="BB557" s="624"/>
      <c r="BC557" s="624"/>
      <c r="BD557" s="624"/>
      <c r="BE557" s="624"/>
      <c r="BF557" s="624"/>
      <c r="BG557" s="624"/>
      <c r="BH557" s="624"/>
      <c r="BI557" s="624"/>
      <c r="BJ557" s="624"/>
      <c r="BK557" s="643"/>
      <c r="BL557" s="646"/>
      <c r="BM557" s="646"/>
      <c r="BN557" s="646"/>
      <c r="BO557" s="646"/>
      <c r="BP557" s="646"/>
      <c r="BQ557" s="646"/>
      <c r="BR557" s="646"/>
      <c r="BS557" s="646"/>
      <c r="BT557" s="646"/>
      <c r="BU557" s="646"/>
      <c r="BV557" s="647"/>
      <c r="BW557" s="15"/>
      <c r="BX557" s="631"/>
      <c r="BY557" s="631"/>
      <c r="BZ557" s="631"/>
      <c r="CA557" s="631"/>
      <c r="CB557" s="631"/>
      <c r="CC557" s="625"/>
      <c r="CD557" s="632"/>
      <c r="CE557" s="632"/>
      <c r="CF557" s="625"/>
      <c r="CG557" s="625"/>
      <c r="CH557" s="632"/>
      <c r="CI557" s="632"/>
      <c r="CJ557" s="625"/>
      <c r="CK557" s="625"/>
      <c r="CL557" s="632"/>
      <c r="CM557" s="632"/>
      <c r="CN557" s="625"/>
      <c r="CO557" s="623"/>
      <c r="CP557" s="623"/>
      <c r="CQ557" s="623"/>
      <c r="CR557" s="633"/>
      <c r="CS557" s="634"/>
      <c r="CT557" s="633"/>
      <c r="CU557" s="643"/>
      <c r="CV557" s="247"/>
      <c r="CW557" s="212"/>
      <c r="CX557" s="657"/>
      <c r="CY557" s="624"/>
      <c r="CZ557" s="624"/>
      <c r="DA557" s="624"/>
      <c r="DB557" s="624"/>
      <c r="DC557" s="624"/>
      <c r="DD557" s="624"/>
      <c r="DE557" s="624"/>
      <c r="DF557" s="624"/>
      <c r="DG557" s="624"/>
      <c r="DH557" s="624"/>
      <c r="DI557" s="624"/>
      <c r="DJ557" s="643"/>
      <c r="DK557" s="646"/>
      <c r="DL557" s="646"/>
      <c r="DM557" s="646"/>
      <c r="DN557" s="646"/>
      <c r="DO557" s="646"/>
      <c r="DP557" s="646"/>
      <c r="DQ557" s="646"/>
      <c r="DR557" s="646"/>
      <c r="DS557" s="646"/>
      <c r="DT557" s="646"/>
      <c r="DU557" s="647"/>
      <c r="DV557" s="15"/>
      <c r="DW557" s="631"/>
      <c r="DX557" s="631"/>
      <c r="DY557" s="631"/>
      <c r="DZ557" s="631"/>
      <c r="EA557" s="631"/>
      <c r="EB557" s="625"/>
      <c r="EC557" s="632"/>
      <c r="ED557" s="632"/>
      <c r="EE557" s="625"/>
      <c r="EF557" s="625"/>
      <c r="EG557" s="632"/>
      <c r="EH557" s="632"/>
      <c r="EI557" s="625"/>
      <c r="EJ557" s="625"/>
      <c r="EK557" s="632"/>
      <c r="EL557" s="632"/>
      <c r="EM557" s="625"/>
      <c r="EN557" s="623"/>
      <c r="EO557" s="623"/>
      <c r="EP557" s="623"/>
      <c r="EQ557" s="633"/>
      <c r="ER557" s="634"/>
      <c r="ES557" s="633"/>
      <c r="ET557" s="643"/>
      <c r="EU557" s="657"/>
      <c r="EV557" s="624"/>
      <c r="EW557" s="624"/>
      <c r="EX557" s="624"/>
      <c r="EY557" s="624"/>
      <c r="EZ557" s="624"/>
      <c r="FA557" s="624"/>
      <c r="FB557" s="624"/>
      <c r="FC557" s="624"/>
      <c r="FD557" s="624"/>
      <c r="FE557" s="624"/>
      <c r="FF557" s="624"/>
      <c r="FG557" s="643"/>
      <c r="FH557" s="646"/>
      <c r="FI557" s="646"/>
      <c r="FJ557" s="646"/>
      <c r="FK557" s="646"/>
      <c r="FL557" s="646"/>
      <c r="FM557" s="646"/>
      <c r="FN557" s="646"/>
      <c r="FO557" s="646"/>
      <c r="FP557" s="646"/>
      <c r="FQ557" s="646"/>
      <c r="FR557" s="647"/>
      <c r="FS557" s="15"/>
      <c r="FT557" s="631"/>
      <c r="FU557" s="631"/>
      <c r="FV557" s="631"/>
      <c r="FW557" s="631"/>
      <c r="FX557" s="631"/>
      <c r="FY557" s="625"/>
      <c r="FZ557" s="632"/>
      <c r="GA557" s="632"/>
      <c r="GB557" s="625"/>
      <c r="GC557" s="625"/>
      <c r="GD557" s="632"/>
      <c r="GE557" s="632"/>
      <c r="GF557" s="625"/>
      <c r="GG557" s="625"/>
      <c r="GH557" s="632"/>
      <c r="GI557" s="632"/>
      <c r="GJ557" s="625"/>
      <c r="GK557" s="623"/>
      <c r="GL557" s="623"/>
      <c r="GM557" s="623"/>
      <c r="GN557" s="633"/>
      <c r="GO557" s="634"/>
      <c r="GP557" s="633"/>
      <c r="GQ557" s="643"/>
      <c r="GR557" s="6"/>
    </row>
    <row r="558" spans="1:200" ht="10.5" customHeight="1" x14ac:dyDescent="0.25">
      <c r="A558" s="212"/>
      <c r="B558" s="1190"/>
      <c r="C558" s="9" t="str">
        <f>LOGBOOK!$J$3</f>
        <v>SINGLE-ENGINE</v>
      </c>
      <c r="D558" s="10" t="str">
        <f>LOGBOOK!$K$3</f>
        <v>MULTI-ENGINE</v>
      </c>
      <c r="E558" s="10" t="str">
        <f>LOGBOOK!$L$3</f>
        <v>TURBO PROP</v>
      </c>
      <c r="F558" s="10" t="str">
        <f>LOGBOOK!$M$3</f>
        <v>TURBO JET</v>
      </c>
      <c r="G558" s="10" t="str">
        <f>LOGBOOK!$N$3</f>
        <v>LSA</v>
      </c>
      <c r="H558" s="10" t="str">
        <f>LOGBOOK!$O$2</f>
        <v>HELICOPTER</v>
      </c>
      <c r="I558" s="10" t="str">
        <f>LOGBOOK!$P$2</f>
        <v>GLIDER</v>
      </c>
      <c r="J558" s="10" t="str">
        <f>LOGBOOK!$Q$2</f>
        <v>OTHERS</v>
      </c>
      <c r="K558" s="10">
        <f>LOGBOOK!$S$3</f>
        <v>0</v>
      </c>
      <c r="L558" s="11"/>
      <c r="M558" s="11" t="s">
        <v>64</v>
      </c>
      <c r="N558" s="12"/>
      <c r="O558" s="648"/>
      <c r="P558" s="648"/>
      <c r="Q558" s="648"/>
      <c r="R558" s="648"/>
      <c r="S558" s="648"/>
      <c r="T558" s="648"/>
      <c r="U558" s="648"/>
      <c r="V558" s="648"/>
      <c r="W558" s="648"/>
      <c r="X558" s="648"/>
      <c r="Y558" s="649"/>
      <c r="Z558" s="15"/>
      <c r="AA558" s="631"/>
      <c r="AB558" s="631"/>
      <c r="AC558" s="631"/>
      <c r="AD558" s="631"/>
      <c r="AE558" s="631"/>
      <c r="AF558" s="625"/>
      <c r="AG558" s="625"/>
      <c r="AH558" s="625"/>
      <c r="AI558" s="625"/>
      <c r="AJ558" s="625"/>
      <c r="AK558" s="625"/>
      <c r="AL558" s="625"/>
      <c r="AM558" s="625"/>
      <c r="AN558" s="625"/>
      <c r="AO558" s="625"/>
      <c r="AP558" s="625"/>
      <c r="AQ558" s="625"/>
      <c r="AR558" s="623"/>
      <c r="AS558" s="623"/>
      <c r="AT558" s="623"/>
      <c r="AU558" s="633"/>
      <c r="AV558" s="633"/>
      <c r="AW558" s="633"/>
      <c r="AX558" s="643"/>
      <c r="AY558" s="1190"/>
      <c r="AZ558" s="9" t="str">
        <f>LOGBOOK!$J$3</f>
        <v>SINGLE-ENGINE</v>
      </c>
      <c r="BA558" s="10" t="str">
        <f>LOGBOOK!$K$3</f>
        <v>MULTI-ENGINE</v>
      </c>
      <c r="BB558" s="10" t="str">
        <f>LOGBOOK!$L$3</f>
        <v>TURBO PROP</v>
      </c>
      <c r="BC558" s="10" t="str">
        <f>LOGBOOK!$M$3</f>
        <v>TURBO JET</v>
      </c>
      <c r="BD558" s="10" t="str">
        <f>LOGBOOK!$N$3</f>
        <v>LSA</v>
      </c>
      <c r="BE558" s="10" t="str">
        <f>LOGBOOK!$O$2</f>
        <v>HELICOPTER</v>
      </c>
      <c r="BF558" s="10" t="str">
        <f>LOGBOOK!$P$2</f>
        <v>GLIDER</v>
      </c>
      <c r="BG558" s="10" t="str">
        <f>LOGBOOK!$Q$2</f>
        <v>OTHERS</v>
      </c>
      <c r="BH558" s="10">
        <f>LOGBOOK!$S$3</f>
        <v>0</v>
      </c>
      <c r="BI558" s="11"/>
      <c r="BJ558" s="11" t="s">
        <v>64</v>
      </c>
      <c r="BK558" s="12"/>
      <c r="BL558" s="648"/>
      <c r="BM558" s="648"/>
      <c r="BN558" s="648"/>
      <c r="BO558" s="648"/>
      <c r="BP558" s="648"/>
      <c r="BQ558" s="648"/>
      <c r="BR558" s="648"/>
      <c r="BS558" s="648"/>
      <c r="BT558" s="648"/>
      <c r="BU558" s="648"/>
      <c r="BV558" s="649"/>
      <c r="BW558" s="15"/>
      <c r="BX558" s="631"/>
      <c r="BY558" s="631"/>
      <c r="BZ558" s="631"/>
      <c r="CA558" s="631"/>
      <c r="CB558" s="631"/>
      <c r="CC558" s="625"/>
      <c r="CD558" s="625"/>
      <c r="CE558" s="625"/>
      <c r="CF558" s="625"/>
      <c r="CG558" s="625"/>
      <c r="CH558" s="625"/>
      <c r="CI558" s="625"/>
      <c r="CJ558" s="625"/>
      <c r="CK558" s="625"/>
      <c r="CL558" s="625"/>
      <c r="CM558" s="625"/>
      <c r="CN558" s="625"/>
      <c r="CO558" s="623"/>
      <c r="CP558" s="623"/>
      <c r="CQ558" s="623"/>
      <c r="CR558" s="633"/>
      <c r="CS558" s="633"/>
      <c r="CT558" s="633"/>
      <c r="CU558" s="643"/>
      <c r="CV558" s="247"/>
      <c r="CW558" s="212"/>
      <c r="CX558" s="1190"/>
      <c r="CY558" s="9" t="str">
        <f>LOGBOOK!$J$3</f>
        <v>SINGLE-ENGINE</v>
      </c>
      <c r="CZ558" s="10" t="str">
        <f>LOGBOOK!$K$3</f>
        <v>MULTI-ENGINE</v>
      </c>
      <c r="DA558" s="10" t="str">
        <f>LOGBOOK!$L$3</f>
        <v>TURBO PROP</v>
      </c>
      <c r="DB558" s="10" t="str">
        <f>LOGBOOK!$M$3</f>
        <v>TURBO JET</v>
      </c>
      <c r="DC558" s="10" t="str">
        <f>LOGBOOK!$N$3</f>
        <v>LSA</v>
      </c>
      <c r="DD558" s="10" t="str">
        <f>LOGBOOK!$O$2</f>
        <v>HELICOPTER</v>
      </c>
      <c r="DE558" s="10" t="str">
        <f>LOGBOOK!$P$2</f>
        <v>GLIDER</v>
      </c>
      <c r="DF558" s="10" t="str">
        <f>LOGBOOK!$Q$2</f>
        <v>OTHERS</v>
      </c>
      <c r="DG558" s="10">
        <f>LOGBOOK!$S$3</f>
        <v>0</v>
      </c>
      <c r="DH558" s="11"/>
      <c r="DI558" s="11" t="s">
        <v>64</v>
      </c>
      <c r="DJ558" s="12"/>
      <c r="DK558" s="648"/>
      <c r="DL558" s="648"/>
      <c r="DM558" s="648"/>
      <c r="DN558" s="648"/>
      <c r="DO558" s="648"/>
      <c r="DP558" s="648"/>
      <c r="DQ558" s="648"/>
      <c r="DR558" s="648"/>
      <c r="DS558" s="648"/>
      <c r="DT558" s="648"/>
      <c r="DU558" s="649"/>
      <c r="DV558" s="15"/>
      <c r="DW558" s="631"/>
      <c r="DX558" s="631"/>
      <c r="DY558" s="631"/>
      <c r="DZ558" s="631"/>
      <c r="EA558" s="631"/>
      <c r="EB558" s="625"/>
      <c r="EC558" s="625"/>
      <c r="ED558" s="625"/>
      <c r="EE558" s="625"/>
      <c r="EF558" s="625"/>
      <c r="EG558" s="625"/>
      <c r="EH558" s="625"/>
      <c r="EI558" s="625"/>
      <c r="EJ558" s="625"/>
      <c r="EK558" s="625"/>
      <c r="EL558" s="625"/>
      <c r="EM558" s="625"/>
      <c r="EN558" s="623"/>
      <c r="EO558" s="623"/>
      <c r="EP558" s="623"/>
      <c r="EQ558" s="633"/>
      <c r="ER558" s="633"/>
      <c r="ES558" s="633"/>
      <c r="ET558" s="643"/>
      <c r="EU558" s="1190"/>
      <c r="EV558" s="9" t="str">
        <f>LOGBOOK!$J$3</f>
        <v>SINGLE-ENGINE</v>
      </c>
      <c r="EW558" s="10" t="str">
        <f>LOGBOOK!$K$3</f>
        <v>MULTI-ENGINE</v>
      </c>
      <c r="EX558" s="10" t="str">
        <f>LOGBOOK!$L$3</f>
        <v>TURBO PROP</v>
      </c>
      <c r="EY558" s="10" t="str">
        <f>LOGBOOK!$M$3</f>
        <v>TURBO JET</v>
      </c>
      <c r="EZ558" s="10" t="str">
        <f>LOGBOOK!$N$3</f>
        <v>LSA</v>
      </c>
      <c r="FA558" s="10" t="str">
        <f>LOGBOOK!$O$2</f>
        <v>HELICOPTER</v>
      </c>
      <c r="FB558" s="10" t="str">
        <f>LOGBOOK!$P$2</f>
        <v>GLIDER</v>
      </c>
      <c r="FC558" s="10" t="str">
        <f>LOGBOOK!$Q$2</f>
        <v>OTHERS</v>
      </c>
      <c r="FD558" s="10">
        <f>LOGBOOK!$S$3</f>
        <v>0</v>
      </c>
      <c r="FE558" s="11"/>
      <c r="FF558" s="11" t="s">
        <v>64</v>
      </c>
      <c r="FG558" s="12"/>
      <c r="FH558" s="648"/>
      <c r="FI558" s="648"/>
      <c r="FJ558" s="648"/>
      <c r="FK558" s="648"/>
      <c r="FL558" s="648"/>
      <c r="FM558" s="648"/>
      <c r="FN558" s="648"/>
      <c r="FO558" s="648"/>
      <c r="FP558" s="648"/>
      <c r="FQ558" s="648"/>
      <c r="FR558" s="649"/>
      <c r="FS558" s="15"/>
      <c r="FT558" s="631"/>
      <c r="FU558" s="631"/>
      <c r="FV558" s="631"/>
      <c r="FW558" s="631"/>
      <c r="FX558" s="631"/>
      <c r="FY558" s="625"/>
      <c r="FZ558" s="625"/>
      <c r="GA558" s="625"/>
      <c r="GB558" s="625"/>
      <c r="GC558" s="625"/>
      <c r="GD558" s="625"/>
      <c r="GE558" s="625"/>
      <c r="GF558" s="625"/>
      <c r="GG558" s="625"/>
      <c r="GH558" s="625"/>
      <c r="GI558" s="625"/>
      <c r="GJ558" s="625"/>
      <c r="GK558" s="623"/>
      <c r="GL558" s="623"/>
      <c r="GM558" s="623"/>
      <c r="GN558" s="633"/>
      <c r="GO558" s="633"/>
      <c r="GP558" s="633"/>
      <c r="GQ558" s="643"/>
      <c r="GR558" s="6"/>
    </row>
    <row r="559" spans="1:200" ht="4.5" customHeight="1" x14ac:dyDescent="0.25">
      <c r="A559" s="212"/>
      <c r="B559" s="1227"/>
      <c r="C559" s="1228"/>
      <c r="D559" s="1228"/>
      <c r="E559" s="1228"/>
      <c r="F559" s="1228"/>
      <c r="G559" s="1228"/>
      <c r="H559" s="1228"/>
      <c r="I559" s="1228"/>
      <c r="J559" s="1228"/>
      <c r="K559" s="1228"/>
      <c r="L559" s="1228"/>
      <c r="M559" s="1228"/>
      <c r="N559" s="1228"/>
      <c r="O559" s="1229"/>
      <c r="P559" s="1229"/>
      <c r="Q559" s="1229"/>
      <c r="R559" s="1229"/>
      <c r="S559" s="1229"/>
      <c r="T559" s="1229"/>
      <c r="U559" s="1229"/>
      <c r="V559" s="1229"/>
      <c r="W559" s="1229"/>
      <c r="X559" s="1229"/>
      <c r="Y559" s="1229"/>
      <c r="Z559" s="15"/>
      <c r="AA559" s="629" t="str">
        <f>IF('FRONT PAGE'!$A$1="www.fly-logics.com","SEP",0)</f>
        <v>SEP</v>
      </c>
      <c r="AB559" s="631"/>
      <c r="AC559" s="631"/>
      <c r="AD559" s="631"/>
      <c r="AE559" s="631"/>
      <c r="AF559" s="630" t="str">
        <f>IF(SUMIFS(LOGBOOK!$Y$5:$Y$1036129,LOGBOOK!$D$5:$D$1036129,F531,LOGBOOK!$AN$5:$AN$1036129,V531,LOGBOOK!$E$5:$E$1036129,L531,LOGBOOK!$AM$5:$AM$1036129,"SEP")=0," ",SUMIFS(LOGBOOK!$Y$5:$Y$1036129,LOGBOOK!$D$5:$D$1036129,F531,LOGBOOK!$AN$5:$AN$1036129,V531,LOGBOOK!$E$5:$E$1036129,L531,LOGBOOK!$AM$5:$AM$1036129,"SEP"))</f>
        <v xml:space="preserve"> </v>
      </c>
      <c r="AG559" s="625"/>
      <c r="AH559" s="625"/>
      <c r="AI559" s="625"/>
      <c r="AJ559" s="630" t="str">
        <f>IF(SUMIFS(LOGBOOK!$Z$5:$Z$1036129,LOGBOOK!$D$5:$D$1036129,F531,LOGBOOK!$AN$5:$AN$1036129,V531,LOGBOOK!$E$5:$E$1036129,L531,LOGBOOK!$AM$5:$AM$1036129,"SEP")=0," ",SUMIFS(LOGBOOK!$Z$5:$Z$1036129,LOGBOOK!$D$5:$D$1036129,F531,LOGBOOK!$AN$5:$AN$1036129,V531,LOGBOOK!$E$5:$E$1036129,L531,LOGBOOK!$AM$5:$AM$1036129,"SEP"))</f>
        <v xml:space="preserve"> </v>
      </c>
      <c r="AK559" s="625"/>
      <c r="AL559" s="625"/>
      <c r="AM559" s="625"/>
      <c r="AN559" s="630" t="str">
        <f>IF(SUMIFS(LOGBOOK!$AA$5:$AA$1036129,LOGBOOK!$D$5:$D$1036129,F531,LOGBOOK!$AN$5:$AN$1036129,V531,LOGBOOK!$E$5:$E$1036129,L531,LOGBOOK!$AM$5:$AM$1036129,"SEP")=0," ",SUMIFS(LOGBOOK!$AA$5:$AA$1036129,LOGBOOK!$D$5:$D$1036129,F531,LOGBOOK!$AN$5:$AN$1036129,V531,LOGBOOK!$E$5:$E$1036129,L531,LOGBOOK!$AM$5:$AM$1036129,"SEP"))</f>
        <v xml:space="preserve"> </v>
      </c>
      <c r="AO559" s="625"/>
      <c r="AP559" s="625"/>
      <c r="AQ559" s="625"/>
      <c r="AR559" s="623" t="str">
        <f>IF(SUMIFS(LOGBOOK!$AE$5:$AE$1036129,LOGBOOK!$D$5:$D$1036129,F531,LOGBOOK!$AN$5:$AN$1036129,V531,LOGBOOK!$E$5:$E$1036129,L531,LOGBOOK!$AM$5:$AM$1036129,"SEP")=0," ",SUMIFS(LOGBOOK!$AC$5:$AC$1036129,LOGBOOK!$D$5:$D$1036129,F531,LOGBOOK!$AN$5:$AN$1036129,V531,LOGBOOK!$E$5:$E$1036129,L531,LOGBOOK!$AM$5:$AM$1036129,"SEP"))</f>
        <v xml:space="preserve"> </v>
      </c>
      <c r="AS559" s="623"/>
      <c r="AT559" s="623"/>
      <c r="AU559" s="623" t="str">
        <f>IF(SUMIFS(LOGBOOK!$AF$5:$AF$1036129,LOGBOOK!$D$5:$D$1036129,F531,LOGBOOK!$AN$5:$AN$1036129,V531,LOGBOOK!$E$5:$E$1036129,L531,LOGBOOK!$AM$5:$AM$1036129,"SEP")=0," ",SUMIFS(LOGBOOK!$AF$5:$AF$1036129,LOGBOOK!$D$5:$D$1036129,F531,LOGBOOK!$AN$5:$AN$1036129,V531,LOGBOOK!$E$5:$E$1036129,L531,LOGBOOK!$AM$5:$AM$1036129,"SEP"))</f>
        <v xml:space="preserve"> </v>
      </c>
      <c r="AV559" s="633"/>
      <c r="AW559" s="633"/>
      <c r="AX559" s="643"/>
      <c r="AY559" s="1227"/>
      <c r="AZ559" s="1228"/>
      <c r="BA559" s="1228"/>
      <c r="BB559" s="1228"/>
      <c r="BC559" s="1228"/>
      <c r="BD559" s="1228"/>
      <c r="BE559" s="1228"/>
      <c r="BF559" s="1228"/>
      <c r="BG559" s="1228"/>
      <c r="BH559" s="1228"/>
      <c r="BI559" s="1228"/>
      <c r="BJ559" s="1228"/>
      <c r="BK559" s="1228"/>
      <c r="BL559" s="1229"/>
      <c r="BM559" s="1229"/>
      <c r="BN559" s="1229"/>
      <c r="BO559" s="1229"/>
      <c r="BP559" s="1229"/>
      <c r="BQ559" s="1229"/>
      <c r="BR559" s="1229"/>
      <c r="BS559" s="1229"/>
      <c r="BT559" s="1229"/>
      <c r="BU559" s="1229"/>
      <c r="BV559" s="1229"/>
      <c r="BW559" s="15"/>
      <c r="BX559" s="629" t="str">
        <f>IF('FRONT PAGE'!$A$1="www.fly-logics.com","SEP",0)</f>
        <v>SEP</v>
      </c>
      <c r="BY559" s="631"/>
      <c r="BZ559" s="631"/>
      <c r="CA559" s="631"/>
      <c r="CB559" s="631"/>
      <c r="CC559" s="630" t="str">
        <f>IF(SUMIFS(LOGBOOK!$Y$5:$Y$1036129,LOGBOOK!$D$5:$D$1036129,BC531,LOGBOOK!$AN$5:$AN$1036129,BS531,LOGBOOK!$E$5:$E$1036129,BI531,LOGBOOK!$AM$5:$AM$1036129,"SEP")=0," ",SUMIFS(LOGBOOK!$Y$5:$Y$1036129,LOGBOOK!$D$5:$D$1036129,BC531,LOGBOOK!$AN$5:$AN$1036129,BS531,LOGBOOK!$E$5:$E$1036129,BI531,LOGBOOK!$AM$5:$AM$1036129,"SEP"))</f>
        <v xml:space="preserve"> </v>
      </c>
      <c r="CD559" s="625"/>
      <c r="CE559" s="625"/>
      <c r="CF559" s="625"/>
      <c r="CG559" s="630" t="str">
        <f>IF(SUMIFS(LOGBOOK!$Z$5:$Z$1036129,LOGBOOK!$D$5:$D$1036129,BC531,LOGBOOK!$AN$5:$AN$1036129,BS531,LOGBOOK!$E$5:$E$1036129,BI531,LOGBOOK!$AM$5:$AM$1036129,"SEP")=0," ",SUMIFS(LOGBOOK!$Z$5:$Z$1036129,LOGBOOK!$D$5:$D$1036129,BC531,LOGBOOK!$AN$5:$AN$1036129,BS531,LOGBOOK!$E$5:$E$1036129,BI531,LOGBOOK!$AM$5:$AM$1036129,"SEP"))</f>
        <v xml:space="preserve"> </v>
      </c>
      <c r="CH559" s="625"/>
      <c r="CI559" s="625"/>
      <c r="CJ559" s="625"/>
      <c r="CK559" s="630" t="str">
        <f>IF(SUMIFS(LOGBOOK!$AA$5:$AA$1036129,LOGBOOK!$D$5:$D$1036129,BC531,LOGBOOK!$AN$5:$AN$1036129,BS531,LOGBOOK!$E$5:$E$1036129,BI531,LOGBOOK!$AM$5:$AM$1036129,"SEP")=0," ",SUMIFS(LOGBOOK!$AA$5:$AA$1036129,LOGBOOK!$D$5:$D$1036129,BC531,LOGBOOK!$AN$5:$AN$1036129,BS531,LOGBOOK!$E$5:$E$1036129,BI531,LOGBOOK!$AM$5:$AM$1036129,"SEP"))</f>
        <v xml:space="preserve"> </v>
      </c>
      <c r="CL559" s="625"/>
      <c r="CM559" s="625"/>
      <c r="CN559" s="625"/>
      <c r="CO559" s="623" t="str">
        <f>IF(SUMIFS(LOGBOOK!$AE$5:$AE$1036129,LOGBOOK!$D$5:$D$1036129,BC531,LOGBOOK!$AN$5:$AN$1036129,BS531,LOGBOOK!$E$5:$E$1036129,BI531,LOGBOOK!$AM$5:$AM$1036129,"SEP")=0," ",SUMIFS(LOGBOOK!$AC$5:$AC$1036129,LOGBOOK!$D$5:$D$1036129,BC531,LOGBOOK!$AN$5:$AN$1036129,BS531,LOGBOOK!$E$5:$E$1036129,BI531,LOGBOOK!$AM$5:$AM$1036129,"SEP"))</f>
        <v xml:space="preserve"> </v>
      </c>
      <c r="CP559" s="623"/>
      <c r="CQ559" s="623"/>
      <c r="CR559" s="623" t="str">
        <f>IF(SUMIFS(LOGBOOK!$AF$5:$AF$1036129,LOGBOOK!$D$5:$D$1036129,BC531,LOGBOOK!$AN$5:$AN$1036129,BS531,LOGBOOK!$E$5:$E$1036129,BI531,LOGBOOK!$AM$5:$AM$1036129,"SEP")=0," ",SUMIFS(LOGBOOK!$AF$5:$AF$1036129,LOGBOOK!$D$5:$D$1036129,BC531,LOGBOOK!$AN$5:$AN$1036129,BS531,LOGBOOK!$E$5:$E$1036129,BI531,LOGBOOK!$AM$5:$AM$1036129,"SEP"))</f>
        <v xml:space="preserve"> </v>
      </c>
      <c r="CS559" s="633"/>
      <c r="CT559" s="633"/>
      <c r="CU559" s="643"/>
      <c r="CV559" s="247"/>
      <c r="CW559" s="212"/>
      <c r="CX559" s="1227"/>
      <c r="CY559" s="1228"/>
      <c r="CZ559" s="1228"/>
      <c r="DA559" s="1228"/>
      <c r="DB559" s="1228"/>
      <c r="DC559" s="1228"/>
      <c r="DD559" s="1228"/>
      <c r="DE559" s="1228"/>
      <c r="DF559" s="1228"/>
      <c r="DG559" s="1228"/>
      <c r="DH559" s="1228"/>
      <c r="DI559" s="1228"/>
      <c r="DJ559" s="1228"/>
      <c r="DK559" s="1229"/>
      <c r="DL559" s="1229"/>
      <c r="DM559" s="1229"/>
      <c r="DN559" s="1229"/>
      <c r="DO559" s="1229"/>
      <c r="DP559" s="1229"/>
      <c r="DQ559" s="1229"/>
      <c r="DR559" s="1229"/>
      <c r="DS559" s="1229"/>
      <c r="DT559" s="1229"/>
      <c r="DU559" s="1229"/>
      <c r="DV559" s="15"/>
      <c r="DW559" s="629" t="str">
        <f>IF('FRONT PAGE'!$A$1="www.fly-logics.com","SEP",0)</f>
        <v>SEP</v>
      </c>
      <c r="DX559" s="631"/>
      <c r="DY559" s="631"/>
      <c r="DZ559" s="631"/>
      <c r="EA559" s="631"/>
      <c r="EB559" s="630" t="str">
        <f>IF(SUMIFS(LOGBOOK!$Y$5:$Y$1036129,LOGBOOK!$D$5:$D$1036129,DB531,LOGBOOK!$AN$5:$AN$1036129,DR531,LOGBOOK!$E$5:$E$1036129,DH531,LOGBOOK!$AM$5:$AM$1036129,"SEP")=0," ",SUMIFS(LOGBOOK!$Y$5:$Y$1036129,LOGBOOK!$D$5:$D$1036129,DB531,LOGBOOK!$AN$5:$AN$1036129,DR531,LOGBOOK!$E$5:$E$1036129,DH531,LOGBOOK!$AM$5:$AM$1036129,"SEP"))</f>
        <v xml:space="preserve"> </v>
      </c>
      <c r="EC559" s="625"/>
      <c r="ED559" s="625"/>
      <c r="EE559" s="625"/>
      <c r="EF559" s="630" t="str">
        <f>IF(SUMIFS(LOGBOOK!$Z$5:$Z$1036129,LOGBOOK!$D$5:$D$1036129,DB531,LOGBOOK!$AN$5:$AN$1036129,DR531,LOGBOOK!$E$5:$E$1036129,DH531,LOGBOOK!$AM$5:$AM$1036129,"SEP")=0," ",SUMIFS(LOGBOOK!$Z$5:$Z$1036129,LOGBOOK!$D$5:$D$1036129,DB531,LOGBOOK!$AN$5:$AN$1036129,DR531,LOGBOOK!$E$5:$E$1036129,DH531,LOGBOOK!$AM$5:$AM$1036129,"SEP"))</f>
        <v xml:space="preserve"> </v>
      </c>
      <c r="EG559" s="625"/>
      <c r="EH559" s="625"/>
      <c r="EI559" s="625"/>
      <c r="EJ559" s="630" t="str">
        <f>IF(SUMIFS(LOGBOOK!$AA$5:$AA$1036129,LOGBOOK!$D$5:$D$1036129,DB531,LOGBOOK!$AN$5:$AN$1036129,DR531,LOGBOOK!$E$5:$E$1036129,DH531,LOGBOOK!$AM$5:$AM$1036129,"SEP")=0," ",SUMIFS(LOGBOOK!$AA$5:$AA$1036129,LOGBOOK!$D$5:$D$1036129,DB531,LOGBOOK!$AN$5:$AN$1036129,DR531,LOGBOOK!$E$5:$E$1036129,DH531,LOGBOOK!$AM$5:$AM$1036129,"SEP"))</f>
        <v xml:space="preserve"> </v>
      </c>
      <c r="EK559" s="625"/>
      <c r="EL559" s="625"/>
      <c r="EM559" s="625"/>
      <c r="EN559" s="623" t="str">
        <f>IF(SUMIFS(LOGBOOK!$AE$5:$AE$1036129,LOGBOOK!$D$5:$D$1036129,DB531,LOGBOOK!$AN$5:$AN$1036129,DR531,LOGBOOK!$E$5:$E$1036129,DH531,LOGBOOK!$AM$5:$AM$1036129,"SEP")=0," ",SUMIFS(LOGBOOK!$AC$5:$AC$1036129,LOGBOOK!$D$5:$D$1036129,DB531,LOGBOOK!$AN$5:$AN$1036129,DR531,LOGBOOK!$E$5:$E$1036129,DH531,LOGBOOK!$AM$5:$AM$1036129,"SEP"))</f>
        <v xml:space="preserve"> </v>
      </c>
      <c r="EO559" s="623"/>
      <c r="EP559" s="623"/>
      <c r="EQ559" s="623" t="str">
        <f>IF(SUMIFS(LOGBOOK!$AF$5:$AF$1036129,LOGBOOK!$D$5:$D$1036129,DB531,LOGBOOK!$AN$5:$AN$1036129,DR531,LOGBOOK!$E$5:$E$1036129,DH531,LOGBOOK!$AM$5:$AM$1036129,"SEP")=0," ",SUMIFS(LOGBOOK!$AF$5:$AF$1036129,LOGBOOK!$D$5:$D$1036129,DB531,LOGBOOK!$AN$5:$AN$1036129,DR531,LOGBOOK!$E$5:$E$1036129,DH531,LOGBOOK!$AM$5:$AM$1036129,"SEP"))</f>
        <v xml:space="preserve"> </v>
      </c>
      <c r="ER559" s="633"/>
      <c r="ES559" s="633"/>
      <c r="ET559" s="643"/>
      <c r="EU559" s="1227"/>
      <c r="EV559" s="1228"/>
      <c r="EW559" s="1228"/>
      <c r="EX559" s="1228"/>
      <c r="EY559" s="1228"/>
      <c r="EZ559" s="1228"/>
      <c r="FA559" s="1228"/>
      <c r="FB559" s="1228"/>
      <c r="FC559" s="1228"/>
      <c r="FD559" s="1228"/>
      <c r="FE559" s="1228"/>
      <c r="FF559" s="1228"/>
      <c r="FG559" s="1228"/>
      <c r="FH559" s="1229"/>
      <c r="FI559" s="1229"/>
      <c r="FJ559" s="1229"/>
      <c r="FK559" s="1229"/>
      <c r="FL559" s="1229"/>
      <c r="FM559" s="1229"/>
      <c r="FN559" s="1229"/>
      <c r="FO559" s="1229"/>
      <c r="FP559" s="1229"/>
      <c r="FQ559" s="1229"/>
      <c r="FR559" s="1229"/>
      <c r="FS559" s="15"/>
      <c r="FT559" s="629" t="str">
        <f>IF('FRONT PAGE'!$A$1="www.fly-logics.com","SEP",0)</f>
        <v>SEP</v>
      </c>
      <c r="FU559" s="631"/>
      <c r="FV559" s="631"/>
      <c r="FW559" s="631"/>
      <c r="FX559" s="631"/>
      <c r="FY559" s="630" t="str">
        <f>IF(SUMIFS(LOGBOOK!$Y$5:$Y$1036129,LOGBOOK!$D$5:$D$1036129,EY531,LOGBOOK!$AN$5:$AN$1036129,FO531,LOGBOOK!$E$5:$E$1036129,FE531,LOGBOOK!$AM$5:$AM$1036129,"SEP")=0," ",SUMIFS(LOGBOOK!$Y$5:$Y$1036129,LOGBOOK!$D$5:$D$1036129,EY531,LOGBOOK!$AN$5:$AN$1036129,FO531,LOGBOOK!$E$5:$E$1036129,FE531,LOGBOOK!$AM$5:$AM$1036129,"SEP"))</f>
        <v xml:space="preserve"> </v>
      </c>
      <c r="FZ559" s="625"/>
      <c r="GA559" s="625"/>
      <c r="GB559" s="625"/>
      <c r="GC559" s="630" t="str">
        <f>IF(SUMIFS(LOGBOOK!$Z$5:$Z$1036129,LOGBOOK!$D$5:$D$1036129,EY531,LOGBOOK!$AN$5:$AN$1036129,FO531,LOGBOOK!$E$5:$E$1036129,FE531,LOGBOOK!$AM$5:$AM$1036129,"SEP")=0," ",SUMIFS(LOGBOOK!$Z$5:$Z$1036129,LOGBOOK!$D$5:$D$1036129,EY531,LOGBOOK!$AN$5:$AN$1036129,FO531,LOGBOOK!$E$5:$E$1036129,FE531,LOGBOOK!$AM$5:$AM$1036129,"SEP"))</f>
        <v xml:space="preserve"> </v>
      </c>
      <c r="GD559" s="625"/>
      <c r="GE559" s="625"/>
      <c r="GF559" s="625"/>
      <c r="GG559" s="630" t="str">
        <f>IF(SUMIFS(LOGBOOK!$AA$5:$AA$1036129,LOGBOOK!$D$5:$D$1036129,EY531,LOGBOOK!$AN$5:$AN$1036129,FO531,LOGBOOK!$E$5:$E$1036129,FE531,LOGBOOK!$AM$5:$AM$1036129,"SEP")=0," ",SUMIFS(LOGBOOK!$AA$5:$AA$1036129,LOGBOOK!$D$5:$D$1036129,EY531,LOGBOOK!$AN$5:$AN$1036129,FO531,LOGBOOK!$E$5:$E$1036129,FE531,LOGBOOK!$AM$5:$AM$1036129,"SEP"))</f>
        <v xml:space="preserve"> </v>
      </c>
      <c r="GH559" s="625"/>
      <c r="GI559" s="625"/>
      <c r="GJ559" s="625"/>
      <c r="GK559" s="623" t="str">
        <f>IF(SUMIFS(LOGBOOK!$AE$5:$AE$1036129,LOGBOOK!$D$5:$D$1036129,EY531,LOGBOOK!$AN$5:$AN$1036129,FO531,LOGBOOK!$E$5:$E$1036129,FE531,LOGBOOK!$AM$5:$AM$1036129,"SEP")=0," ",SUMIFS(LOGBOOK!$AC$5:$AC$1036129,LOGBOOK!$D$5:$D$1036129,EY531,LOGBOOK!$AN$5:$AN$1036129,FO531,LOGBOOK!$E$5:$E$1036129,FE531,LOGBOOK!$AM$5:$AM$1036129,"SEP"))</f>
        <v xml:space="preserve"> </v>
      </c>
      <c r="GL559" s="623"/>
      <c r="GM559" s="623"/>
      <c r="GN559" s="623" t="str">
        <f>IF(SUMIFS(LOGBOOK!$AF$5:$AF$1036129,LOGBOOK!$D$5:$D$1036129,EY531,LOGBOOK!$AN$5:$AN$1036129,FO531,LOGBOOK!$E$5:$E$1036129,FE531,LOGBOOK!$AM$5:$AM$1036129,"SEP")=0," ",SUMIFS(LOGBOOK!$AF$5:$AF$1036129,LOGBOOK!$D$5:$D$1036129,EY531,LOGBOOK!$AN$5:$AN$1036129,FO531,LOGBOOK!$E$5:$E$1036129,FE531,LOGBOOK!$AM$5:$AM$1036129,"SEP"))</f>
        <v xml:space="preserve"> </v>
      </c>
      <c r="GO559" s="633"/>
      <c r="GP559" s="633"/>
      <c r="GQ559" s="643"/>
      <c r="GR559" s="6"/>
    </row>
    <row r="560" spans="1:200" ht="10.5" customHeight="1" x14ac:dyDescent="0.25">
      <c r="A560" s="212"/>
      <c r="B560" s="637"/>
      <c r="C560" s="1230" t="str">
        <f>IF('FRONT PAGE'!$A$1="www.fly-logics.com","APPROACHES",0)</f>
        <v>APPROACHES</v>
      </c>
      <c r="D560" s="1231"/>
      <c r="E560" s="1231"/>
      <c r="F560" s="1231"/>
      <c r="G560" s="1231"/>
      <c r="H560" s="1231"/>
      <c r="I560" s="1231"/>
      <c r="J560" s="1231"/>
      <c r="K560" s="1231"/>
      <c r="L560" s="1231"/>
      <c r="M560" s="1231"/>
      <c r="N560" s="1231"/>
      <c r="O560" s="1232"/>
      <c r="P560" s="639" t="str">
        <f>IF('FRONT PAGE'!$A$1="www.fly-logics.com","N° APP",0)</f>
        <v>N° APP</v>
      </c>
      <c r="Q560" s="629"/>
      <c r="R560" s="629"/>
      <c r="S560" s="629"/>
      <c r="T560" s="640"/>
      <c r="U560" s="1127">
        <f t="shared" ref="U560" si="692">IFERROR(SUM(C565,I565,O565,U565)," ")</f>
        <v>0</v>
      </c>
      <c r="V560" s="1128"/>
      <c r="W560" s="1128"/>
      <c r="X560" s="1128"/>
      <c r="Y560" s="1128"/>
      <c r="Z560" s="15"/>
      <c r="AA560" s="631"/>
      <c r="AB560" s="631"/>
      <c r="AC560" s="631"/>
      <c r="AD560" s="631"/>
      <c r="AE560" s="631"/>
      <c r="AF560" s="625"/>
      <c r="AG560" s="632"/>
      <c r="AH560" s="632"/>
      <c r="AI560" s="625"/>
      <c r="AJ560" s="625"/>
      <c r="AK560" s="632"/>
      <c r="AL560" s="632"/>
      <c r="AM560" s="625"/>
      <c r="AN560" s="625"/>
      <c r="AO560" s="632"/>
      <c r="AP560" s="632"/>
      <c r="AQ560" s="625"/>
      <c r="AR560" s="623"/>
      <c r="AS560" s="623"/>
      <c r="AT560" s="623"/>
      <c r="AU560" s="633"/>
      <c r="AV560" s="634"/>
      <c r="AW560" s="633"/>
      <c r="AX560" s="643"/>
      <c r="AY560" s="637"/>
      <c r="AZ560" s="1230" t="str">
        <f>IF('FRONT PAGE'!$A$1="www.fly-logics.com","APPROACHES",0)</f>
        <v>APPROACHES</v>
      </c>
      <c r="BA560" s="1231"/>
      <c r="BB560" s="1231"/>
      <c r="BC560" s="1231"/>
      <c r="BD560" s="1231"/>
      <c r="BE560" s="1231"/>
      <c r="BF560" s="1231"/>
      <c r="BG560" s="1231"/>
      <c r="BH560" s="1231"/>
      <c r="BI560" s="1231"/>
      <c r="BJ560" s="1231"/>
      <c r="BK560" s="1231"/>
      <c r="BL560" s="1232"/>
      <c r="BM560" s="639" t="str">
        <f>IF('FRONT PAGE'!$A$1="www.fly-logics.com","N° APP",0)</f>
        <v>N° APP</v>
      </c>
      <c r="BN560" s="629"/>
      <c r="BO560" s="629"/>
      <c r="BP560" s="629"/>
      <c r="BQ560" s="640"/>
      <c r="BR560" s="1127">
        <f t="shared" ref="BR560" si="693">IFERROR(SUM(AZ565,BF565,BL565,BR565)," ")</f>
        <v>0</v>
      </c>
      <c r="BS560" s="1128"/>
      <c r="BT560" s="1128"/>
      <c r="BU560" s="1128"/>
      <c r="BV560" s="1128"/>
      <c r="BW560" s="15"/>
      <c r="BX560" s="631"/>
      <c r="BY560" s="631"/>
      <c r="BZ560" s="631"/>
      <c r="CA560" s="631"/>
      <c r="CB560" s="631"/>
      <c r="CC560" s="625"/>
      <c r="CD560" s="632"/>
      <c r="CE560" s="632"/>
      <c r="CF560" s="625"/>
      <c r="CG560" s="625"/>
      <c r="CH560" s="632"/>
      <c r="CI560" s="632"/>
      <c r="CJ560" s="625"/>
      <c r="CK560" s="625"/>
      <c r="CL560" s="632"/>
      <c r="CM560" s="632"/>
      <c r="CN560" s="625"/>
      <c r="CO560" s="623"/>
      <c r="CP560" s="623"/>
      <c r="CQ560" s="623"/>
      <c r="CR560" s="633"/>
      <c r="CS560" s="634"/>
      <c r="CT560" s="633"/>
      <c r="CU560" s="643"/>
      <c r="CV560" s="247"/>
      <c r="CW560" s="212"/>
      <c r="CX560" s="637"/>
      <c r="CY560" s="1230" t="str">
        <f>IF('FRONT PAGE'!$A$1="www.fly-logics.com","APPROACHES",0)</f>
        <v>APPROACHES</v>
      </c>
      <c r="CZ560" s="1231"/>
      <c r="DA560" s="1231"/>
      <c r="DB560" s="1231"/>
      <c r="DC560" s="1231"/>
      <c r="DD560" s="1231"/>
      <c r="DE560" s="1231"/>
      <c r="DF560" s="1231"/>
      <c r="DG560" s="1231"/>
      <c r="DH560" s="1231"/>
      <c r="DI560" s="1231"/>
      <c r="DJ560" s="1231"/>
      <c r="DK560" s="1232"/>
      <c r="DL560" s="639" t="str">
        <f>IF('FRONT PAGE'!$A$1="www.fly-logics.com","N° APP",0)</f>
        <v>N° APP</v>
      </c>
      <c r="DM560" s="629"/>
      <c r="DN560" s="629"/>
      <c r="DO560" s="629"/>
      <c r="DP560" s="640"/>
      <c r="DQ560" s="1127">
        <f t="shared" ref="DQ560" si="694">IFERROR(SUM(CY565,DE565,DK565,DQ565)," ")</f>
        <v>0</v>
      </c>
      <c r="DR560" s="1128"/>
      <c r="DS560" s="1128"/>
      <c r="DT560" s="1128"/>
      <c r="DU560" s="1128"/>
      <c r="DV560" s="15"/>
      <c r="DW560" s="631"/>
      <c r="DX560" s="631"/>
      <c r="DY560" s="631"/>
      <c r="DZ560" s="631"/>
      <c r="EA560" s="631"/>
      <c r="EB560" s="625"/>
      <c r="EC560" s="632"/>
      <c r="ED560" s="632"/>
      <c r="EE560" s="625"/>
      <c r="EF560" s="625"/>
      <c r="EG560" s="632"/>
      <c r="EH560" s="632"/>
      <c r="EI560" s="625"/>
      <c r="EJ560" s="625"/>
      <c r="EK560" s="632"/>
      <c r="EL560" s="632"/>
      <c r="EM560" s="625"/>
      <c r="EN560" s="623"/>
      <c r="EO560" s="623"/>
      <c r="EP560" s="623"/>
      <c r="EQ560" s="633"/>
      <c r="ER560" s="634"/>
      <c r="ES560" s="633"/>
      <c r="ET560" s="643"/>
      <c r="EU560" s="637"/>
      <c r="EV560" s="1230" t="str">
        <f>IF('FRONT PAGE'!$A$1="www.fly-logics.com","APPROACHES",0)</f>
        <v>APPROACHES</v>
      </c>
      <c r="EW560" s="1231"/>
      <c r="EX560" s="1231"/>
      <c r="EY560" s="1231"/>
      <c r="EZ560" s="1231"/>
      <c r="FA560" s="1231"/>
      <c r="FB560" s="1231"/>
      <c r="FC560" s="1231"/>
      <c r="FD560" s="1231"/>
      <c r="FE560" s="1231"/>
      <c r="FF560" s="1231"/>
      <c r="FG560" s="1231"/>
      <c r="FH560" s="1232"/>
      <c r="FI560" s="639" t="str">
        <f>IF('FRONT PAGE'!$A$1="www.fly-logics.com","N° APP",0)</f>
        <v>N° APP</v>
      </c>
      <c r="FJ560" s="629"/>
      <c r="FK560" s="629"/>
      <c r="FL560" s="629"/>
      <c r="FM560" s="640"/>
      <c r="FN560" s="1127">
        <f t="shared" ref="FN560" si="695">IFERROR(SUM(EV565,FB565,FH565,FN565)," ")</f>
        <v>0</v>
      </c>
      <c r="FO560" s="1128"/>
      <c r="FP560" s="1128"/>
      <c r="FQ560" s="1128"/>
      <c r="FR560" s="1128"/>
      <c r="FS560" s="15"/>
      <c r="FT560" s="631"/>
      <c r="FU560" s="631"/>
      <c r="FV560" s="631"/>
      <c r="FW560" s="631"/>
      <c r="FX560" s="631"/>
      <c r="FY560" s="625"/>
      <c r="FZ560" s="632"/>
      <c r="GA560" s="632"/>
      <c r="GB560" s="625"/>
      <c r="GC560" s="625"/>
      <c r="GD560" s="632"/>
      <c r="GE560" s="632"/>
      <c r="GF560" s="625"/>
      <c r="GG560" s="625"/>
      <c r="GH560" s="632"/>
      <c r="GI560" s="632"/>
      <c r="GJ560" s="625"/>
      <c r="GK560" s="623"/>
      <c r="GL560" s="623"/>
      <c r="GM560" s="623"/>
      <c r="GN560" s="633"/>
      <c r="GO560" s="634"/>
      <c r="GP560" s="633"/>
      <c r="GQ560" s="643"/>
      <c r="GR560" s="6"/>
    </row>
    <row r="561" spans="1:200" ht="8.85" customHeight="1" x14ac:dyDescent="0.25">
      <c r="A561" s="212"/>
      <c r="B561" s="637"/>
      <c r="C561" s="1231"/>
      <c r="D561" s="1231"/>
      <c r="E561" s="1231"/>
      <c r="F561" s="1231"/>
      <c r="G561" s="1231"/>
      <c r="H561" s="1231"/>
      <c r="I561" s="1231"/>
      <c r="J561" s="1231"/>
      <c r="K561" s="1231"/>
      <c r="L561" s="1231"/>
      <c r="M561" s="1231"/>
      <c r="N561" s="1231"/>
      <c r="O561" s="1232"/>
      <c r="P561" s="639"/>
      <c r="Q561" s="629"/>
      <c r="R561" s="629"/>
      <c r="S561" s="629"/>
      <c r="T561" s="640"/>
      <c r="U561" s="1127"/>
      <c r="V561" s="1128"/>
      <c r="W561" s="1128"/>
      <c r="X561" s="1128"/>
      <c r="Y561" s="1128"/>
      <c r="Z561" s="15"/>
      <c r="AA561" s="631"/>
      <c r="AB561" s="631"/>
      <c r="AC561" s="631"/>
      <c r="AD561" s="631"/>
      <c r="AE561" s="631"/>
      <c r="AF561" s="625"/>
      <c r="AG561" s="625"/>
      <c r="AH561" s="625"/>
      <c r="AI561" s="625"/>
      <c r="AJ561" s="625"/>
      <c r="AK561" s="625"/>
      <c r="AL561" s="625"/>
      <c r="AM561" s="625"/>
      <c r="AN561" s="625"/>
      <c r="AO561" s="625"/>
      <c r="AP561" s="625"/>
      <c r="AQ561" s="625"/>
      <c r="AR561" s="623"/>
      <c r="AS561" s="623"/>
      <c r="AT561" s="623"/>
      <c r="AU561" s="633"/>
      <c r="AV561" s="633"/>
      <c r="AW561" s="633"/>
      <c r="AX561" s="643"/>
      <c r="AY561" s="637"/>
      <c r="AZ561" s="1231"/>
      <c r="BA561" s="1231"/>
      <c r="BB561" s="1231"/>
      <c r="BC561" s="1231"/>
      <c r="BD561" s="1231"/>
      <c r="BE561" s="1231"/>
      <c r="BF561" s="1231"/>
      <c r="BG561" s="1231"/>
      <c r="BH561" s="1231"/>
      <c r="BI561" s="1231"/>
      <c r="BJ561" s="1231"/>
      <c r="BK561" s="1231"/>
      <c r="BL561" s="1232"/>
      <c r="BM561" s="639"/>
      <c r="BN561" s="629"/>
      <c r="BO561" s="629"/>
      <c r="BP561" s="629"/>
      <c r="BQ561" s="640"/>
      <c r="BR561" s="1127"/>
      <c r="BS561" s="1128"/>
      <c r="BT561" s="1128"/>
      <c r="BU561" s="1128"/>
      <c r="BV561" s="1128"/>
      <c r="BW561" s="15"/>
      <c r="BX561" s="631"/>
      <c r="BY561" s="631"/>
      <c r="BZ561" s="631"/>
      <c r="CA561" s="631"/>
      <c r="CB561" s="631"/>
      <c r="CC561" s="625"/>
      <c r="CD561" s="625"/>
      <c r="CE561" s="625"/>
      <c r="CF561" s="625"/>
      <c r="CG561" s="625"/>
      <c r="CH561" s="625"/>
      <c r="CI561" s="625"/>
      <c r="CJ561" s="625"/>
      <c r="CK561" s="625"/>
      <c r="CL561" s="625"/>
      <c r="CM561" s="625"/>
      <c r="CN561" s="625"/>
      <c r="CO561" s="623"/>
      <c r="CP561" s="623"/>
      <c r="CQ561" s="623"/>
      <c r="CR561" s="633"/>
      <c r="CS561" s="633"/>
      <c r="CT561" s="633"/>
      <c r="CU561" s="643"/>
      <c r="CV561" s="247"/>
      <c r="CW561" s="212"/>
      <c r="CX561" s="637"/>
      <c r="CY561" s="1231"/>
      <c r="CZ561" s="1231"/>
      <c r="DA561" s="1231"/>
      <c r="DB561" s="1231"/>
      <c r="DC561" s="1231"/>
      <c r="DD561" s="1231"/>
      <c r="DE561" s="1231"/>
      <c r="DF561" s="1231"/>
      <c r="DG561" s="1231"/>
      <c r="DH561" s="1231"/>
      <c r="DI561" s="1231"/>
      <c r="DJ561" s="1231"/>
      <c r="DK561" s="1232"/>
      <c r="DL561" s="639"/>
      <c r="DM561" s="629"/>
      <c r="DN561" s="629"/>
      <c r="DO561" s="629"/>
      <c r="DP561" s="640"/>
      <c r="DQ561" s="1127"/>
      <c r="DR561" s="1128"/>
      <c r="DS561" s="1128"/>
      <c r="DT561" s="1128"/>
      <c r="DU561" s="1128"/>
      <c r="DV561" s="15"/>
      <c r="DW561" s="631"/>
      <c r="DX561" s="631"/>
      <c r="DY561" s="631"/>
      <c r="DZ561" s="631"/>
      <c r="EA561" s="631"/>
      <c r="EB561" s="625"/>
      <c r="EC561" s="625"/>
      <c r="ED561" s="625"/>
      <c r="EE561" s="625"/>
      <c r="EF561" s="625"/>
      <c r="EG561" s="625"/>
      <c r="EH561" s="625"/>
      <c r="EI561" s="625"/>
      <c r="EJ561" s="625"/>
      <c r="EK561" s="625"/>
      <c r="EL561" s="625"/>
      <c r="EM561" s="625"/>
      <c r="EN561" s="623"/>
      <c r="EO561" s="623"/>
      <c r="EP561" s="623"/>
      <c r="EQ561" s="633"/>
      <c r="ER561" s="633"/>
      <c r="ES561" s="633"/>
      <c r="ET561" s="643"/>
      <c r="EU561" s="637"/>
      <c r="EV561" s="1231"/>
      <c r="EW561" s="1231"/>
      <c r="EX561" s="1231"/>
      <c r="EY561" s="1231"/>
      <c r="EZ561" s="1231"/>
      <c r="FA561" s="1231"/>
      <c r="FB561" s="1231"/>
      <c r="FC561" s="1231"/>
      <c r="FD561" s="1231"/>
      <c r="FE561" s="1231"/>
      <c r="FF561" s="1231"/>
      <c r="FG561" s="1231"/>
      <c r="FH561" s="1232"/>
      <c r="FI561" s="639"/>
      <c r="FJ561" s="629"/>
      <c r="FK561" s="629"/>
      <c r="FL561" s="629"/>
      <c r="FM561" s="640"/>
      <c r="FN561" s="1127"/>
      <c r="FO561" s="1128"/>
      <c r="FP561" s="1128"/>
      <c r="FQ561" s="1128"/>
      <c r="FR561" s="1128"/>
      <c r="FS561" s="15"/>
      <c r="FT561" s="631"/>
      <c r="FU561" s="631"/>
      <c r="FV561" s="631"/>
      <c r="FW561" s="631"/>
      <c r="FX561" s="631"/>
      <c r="FY561" s="625"/>
      <c r="FZ561" s="625"/>
      <c r="GA561" s="625"/>
      <c r="GB561" s="625"/>
      <c r="GC561" s="625"/>
      <c r="GD561" s="625"/>
      <c r="GE561" s="625"/>
      <c r="GF561" s="625"/>
      <c r="GG561" s="625"/>
      <c r="GH561" s="625"/>
      <c r="GI561" s="625"/>
      <c r="GJ561" s="625"/>
      <c r="GK561" s="623"/>
      <c r="GL561" s="623"/>
      <c r="GM561" s="623"/>
      <c r="GN561" s="633"/>
      <c r="GO561" s="633"/>
      <c r="GP561" s="633"/>
      <c r="GQ561" s="643"/>
      <c r="GR561" s="6"/>
    </row>
    <row r="562" spans="1:200" ht="5.25" customHeight="1" x14ac:dyDescent="0.25">
      <c r="A562" s="212"/>
      <c r="B562" s="637"/>
      <c r="C562" s="1231"/>
      <c r="D562" s="1231"/>
      <c r="E562" s="1231"/>
      <c r="F562" s="1231"/>
      <c r="G562" s="1231"/>
      <c r="H562" s="1231"/>
      <c r="I562" s="1231"/>
      <c r="J562" s="1231"/>
      <c r="K562" s="1231"/>
      <c r="L562" s="1231"/>
      <c r="M562" s="1231"/>
      <c r="N562" s="1231"/>
      <c r="O562" s="1232"/>
      <c r="P562" s="639"/>
      <c r="Q562" s="629"/>
      <c r="R562" s="629"/>
      <c r="S562" s="629"/>
      <c r="T562" s="640"/>
      <c r="U562" s="1127"/>
      <c r="V562" s="1128"/>
      <c r="W562" s="1128"/>
      <c r="X562" s="1128"/>
      <c r="Y562" s="1128"/>
      <c r="Z562" s="15"/>
      <c r="AA562" s="629" t="str">
        <f>IF('FRONT PAGE'!$A$1="www.fly-logics.com","OCT",0)</f>
        <v>OCT</v>
      </c>
      <c r="AB562" s="631"/>
      <c r="AC562" s="631"/>
      <c r="AD562" s="631"/>
      <c r="AE562" s="631"/>
      <c r="AF562" s="630" t="str">
        <f>IF(SUMIFS(LOGBOOK!$Y$5:$Y$1036129,LOGBOOK!$D$5:$D$1036129,F531,LOGBOOK!$AN$5:$AN$1036129,V531,LOGBOOK!$E$5:$E$1036129,L531,LOGBOOK!$AM$5:$AM$1036129,"OCT")=0," ",SUMIFS(LOGBOOK!$Y$5:$Y$1036129,LOGBOOK!$D$5:$D$1036129,F531,LOGBOOK!$AN$5:$AN$1036129,V531,LOGBOOK!$E$5:$E$1036129,L531,LOGBOOK!$AM$5:$AM$1036129,"OCT"))</f>
        <v xml:space="preserve"> </v>
      </c>
      <c r="AG562" s="625"/>
      <c r="AH562" s="625"/>
      <c r="AI562" s="625"/>
      <c r="AJ562" s="630" t="str">
        <f>IF(SUMIFS(LOGBOOK!$Z$5:$Z$1036129,LOGBOOK!$D$5:$D$1036129,F531,LOGBOOK!$AN$5:$AN$1036129,V531,LOGBOOK!$E$5:$E$1036129,L531,LOGBOOK!$AM$5:$AM$1036129,"OCT")=0," ",SUMIFS(LOGBOOK!$Z$5:$Z$1036129,LOGBOOK!$D$5:$D$1036129,F531,LOGBOOK!$AN$5:$AN$1036129,V531,LOGBOOK!$E$5:$E$1036129,L531,LOGBOOK!$AM$5:$AM$1036129,"OCT"))</f>
        <v xml:space="preserve"> </v>
      </c>
      <c r="AK562" s="625"/>
      <c r="AL562" s="625"/>
      <c r="AM562" s="625"/>
      <c r="AN562" s="630" t="str">
        <f>IF(SUMIFS(LOGBOOK!$AA$5:$AA$1036129,LOGBOOK!$D$5:$D$1036129,F531,LOGBOOK!$AN$5:$AN$1036129,V531,LOGBOOK!$E$5:$E$1036129,L531,LOGBOOK!$AM$5:$AM$1036129,"OCT")=0," ",SUMIFS(LOGBOOK!$AA$5:$AA$1036129,LOGBOOK!$D$5:$D$1036129,F531,LOGBOOK!$AN$5:$AN$1036129,V531,LOGBOOK!$E$5:$E$1036129,L531,LOGBOOK!$AM$5:$AM$1036129,"OCT"))</f>
        <v xml:space="preserve"> </v>
      </c>
      <c r="AO562" s="625"/>
      <c r="AP562" s="625"/>
      <c r="AQ562" s="625"/>
      <c r="AR562" s="623" t="str">
        <f>IF(SUMIFS(LOGBOOK!$AE$5:$AE$1036129,LOGBOOK!$D$5:$D$1036129,F531,LOGBOOK!$AN$5:$AN$1036129,V531,LOGBOOK!$E$5:$E$1036129,L531,LOGBOOK!$AM$5:$AM$1036129,"OCT")=0," ",SUMIFS(LOGBOOK!$AC$5:$AC$1036129,LOGBOOK!$D$5:$D$1036129,F531,LOGBOOK!$AN$5:$AN$1036129,V531,LOGBOOK!$E$5:$E$1036129,L531,LOGBOOK!$AM$5:$AM$1036129,"OCT"))</f>
        <v xml:space="preserve"> </v>
      </c>
      <c r="AS562" s="623"/>
      <c r="AT562" s="623"/>
      <c r="AU562" s="623" t="str">
        <f>IF(SUMIFS(LOGBOOK!$AF$5:$AF$1036129,LOGBOOK!$D$5:$D$1036129,F531,LOGBOOK!$AN$5:$AN$1036129,V531,LOGBOOK!$E$5:$E$1036129,L531,LOGBOOK!$AM$5:$AM$1036129,"OCT")=0," ",SUMIFS(LOGBOOK!$AF$5:$AF$1036129,LOGBOOK!$D$5:$D$1036129,F531,LOGBOOK!$AN$5:$AN$1036129,V531,LOGBOOK!$E$5:$E$1036129,L531,LOGBOOK!$AM$5:$AM$1036129,"OCT"))</f>
        <v xml:space="preserve"> </v>
      </c>
      <c r="AV562" s="633"/>
      <c r="AW562" s="633"/>
      <c r="AX562" s="643"/>
      <c r="AY562" s="637"/>
      <c r="AZ562" s="1231"/>
      <c r="BA562" s="1231"/>
      <c r="BB562" s="1231"/>
      <c r="BC562" s="1231"/>
      <c r="BD562" s="1231"/>
      <c r="BE562" s="1231"/>
      <c r="BF562" s="1231"/>
      <c r="BG562" s="1231"/>
      <c r="BH562" s="1231"/>
      <c r="BI562" s="1231"/>
      <c r="BJ562" s="1231"/>
      <c r="BK562" s="1231"/>
      <c r="BL562" s="1232"/>
      <c r="BM562" s="639"/>
      <c r="BN562" s="629"/>
      <c r="BO562" s="629"/>
      <c r="BP562" s="629"/>
      <c r="BQ562" s="640"/>
      <c r="BR562" s="1127"/>
      <c r="BS562" s="1128"/>
      <c r="BT562" s="1128"/>
      <c r="BU562" s="1128"/>
      <c r="BV562" s="1128"/>
      <c r="BW562" s="15"/>
      <c r="BX562" s="629" t="str">
        <f>IF('FRONT PAGE'!$A$1="www.fly-logics.com","OCT",0)</f>
        <v>OCT</v>
      </c>
      <c r="BY562" s="631"/>
      <c r="BZ562" s="631"/>
      <c r="CA562" s="631"/>
      <c r="CB562" s="631"/>
      <c r="CC562" s="630" t="str">
        <f>IF(SUMIFS(LOGBOOK!$Y$5:$Y$1036129,LOGBOOK!$D$5:$D$1036129,BC531,LOGBOOK!$AN$5:$AN$1036129,BS531,LOGBOOK!$E$5:$E$1036129,BI531,LOGBOOK!$AM$5:$AM$1036129,"OCT")=0," ",SUMIFS(LOGBOOK!$Y$5:$Y$1036129,LOGBOOK!$D$5:$D$1036129,BC531,LOGBOOK!$AN$5:$AN$1036129,BS531,LOGBOOK!$E$5:$E$1036129,BI531,LOGBOOK!$AM$5:$AM$1036129,"OCT"))</f>
        <v xml:space="preserve"> </v>
      </c>
      <c r="CD562" s="625"/>
      <c r="CE562" s="625"/>
      <c r="CF562" s="625"/>
      <c r="CG562" s="630" t="str">
        <f>IF(SUMIFS(LOGBOOK!$Z$5:$Z$1036129,LOGBOOK!$D$5:$D$1036129,BC531,LOGBOOK!$AN$5:$AN$1036129,BS531,LOGBOOK!$E$5:$E$1036129,BI531,LOGBOOK!$AM$5:$AM$1036129,"OCT")=0," ",SUMIFS(LOGBOOK!$Z$5:$Z$1036129,LOGBOOK!$D$5:$D$1036129,BC531,LOGBOOK!$AN$5:$AN$1036129,BS531,LOGBOOK!$E$5:$E$1036129,BI531,LOGBOOK!$AM$5:$AM$1036129,"OCT"))</f>
        <v xml:space="preserve"> </v>
      </c>
      <c r="CH562" s="625"/>
      <c r="CI562" s="625"/>
      <c r="CJ562" s="625"/>
      <c r="CK562" s="630" t="str">
        <f>IF(SUMIFS(LOGBOOK!$AA$5:$AA$1036129,LOGBOOK!$D$5:$D$1036129,BC531,LOGBOOK!$AN$5:$AN$1036129,BS531,LOGBOOK!$E$5:$E$1036129,BI531,LOGBOOK!$AM$5:$AM$1036129,"OCT")=0," ",SUMIFS(LOGBOOK!$AA$5:$AA$1036129,LOGBOOK!$D$5:$D$1036129,BC531,LOGBOOK!$AN$5:$AN$1036129,BS531,LOGBOOK!$E$5:$E$1036129,BI531,LOGBOOK!$AM$5:$AM$1036129,"OCT"))</f>
        <v xml:space="preserve"> </v>
      </c>
      <c r="CL562" s="625"/>
      <c r="CM562" s="625"/>
      <c r="CN562" s="625"/>
      <c r="CO562" s="623" t="str">
        <f>IF(SUMIFS(LOGBOOK!$AE$5:$AE$1036129,LOGBOOK!$D$5:$D$1036129,BC531,LOGBOOK!$AN$5:$AN$1036129,BS531,LOGBOOK!$E$5:$E$1036129,BI531,LOGBOOK!$AM$5:$AM$1036129,"OCT")=0," ",SUMIFS(LOGBOOK!$AC$5:$AC$1036129,LOGBOOK!$D$5:$D$1036129,BC531,LOGBOOK!$AN$5:$AN$1036129,BS531,LOGBOOK!$E$5:$E$1036129,BI531,LOGBOOK!$AM$5:$AM$1036129,"OCT"))</f>
        <v xml:space="preserve"> </v>
      </c>
      <c r="CP562" s="623"/>
      <c r="CQ562" s="623"/>
      <c r="CR562" s="623" t="str">
        <f>IF(SUMIFS(LOGBOOK!$AF$5:$AF$1036129,LOGBOOK!$D$5:$D$1036129,BC531,LOGBOOK!$AN$5:$AN$1036129,BS531,LOGBOOK!$E$5:$E$1036129,BI531,LOGBOOK!$AM$5:$AM$1036129,"OCT")=0," ",SUMIFS(LOGBOOK!$AF$5:$AF$1036129,LOGBOOK!$D$5:$D$1036129,BC531,LOGBOOK!$AN$5:$AN$1036129,BS531,LOGBOOK!$E$5:$E$1036129,BI531,LOGBOOK!$AM$5:$AM$1036129,"OCT"))</f>
        <v xml:space="preserve"> </v>
      </c>
      <c r="CS562" s="633"/>
      <c r="CT562" s="633"/>
      <c r="CU562" s="643"/>
      <c r="CV562" s="247"/>
      <c r="CW562" s="212"/>
      <c r="CX562" s="637"/>
      <c r="CY562" s="1231"/>
      <c r="CZ562" s="1231"/>
      <c r="DA562" s="1231"/>
      <c r="DB562" s="1231"/>
      <c r="DC562" s="1231"/>
      <c r="DD562" s="1231"/>
      <c r="DE562" s="1231"/>
      <c r="DF562" s="1231"/>
      <c r="DG562" s="1231"/>
      <c r="DH562" s="1231"/>
      <c r="DI562" s="1231"/>
      <c r="DJ562" s="1231"/>
      <c r="DK562" s="1232"/>
      <c r="DL562" s="639"/>
      <c r="DM562" s="629"/>
      <c r="DN562" s="629"/>
      <c r="DO562" s="629"/>
      <c r="DP562" s="640"/>
      <c r="DQ562" s="1127"/>
      <c r="DR562" s="1128"/>
      <c r="DS562" s="1128"/>
      <c r="DT562" s="1128"/>
      <c r="DU562" s="1128"/>
      <c r="DV562" s="15"/>
      <c r="DW562" s="629" t="str">
        <f>IF('FRONT PAGE'!$A$1="www.fly-logics.com","OCT",0)</f>
        <v>OCT</v>
      </c>
      <c r="DX562" s="631"/>
      <c r="DY562" s="631"/>
      <c r="DZ562" s="631"/>
      <c r="EA562" s="631"/>
      <c r="EB562" s="630" t="str">
        <f>IF(SUMIFS(LOGBOOK!$Y$5:$Y$1036129,LOGBOOK!$D$5:$D$1036129,DB531,LOGBOOK!$AN$5:$AN$1036129,DR531,LOGBOOK!$E$5:$E$1036129,DH531,LOGBOOK!$AM$5:$AM$1036129,"OCT")=0," ",SUMIFS(LOGBOOK!$Y$5:$Y$1036129,LOGBOOK!$D$5:$D$1036129,DB531,LOGBOOK!$AN$5:$AN$1036129,DR531,LOGBOOK!$E$5:$E$1036129,DH531,LOGBOOK!$AM$5:$AM$1036129,"OCT"))</f>
        <v xml:space="preserve"> </v>
      </c>
      <c r="EC562" s="625"/>
      <c r="ED562" s="625"/>
      <c r="EE562" s="625"/>
      <c r="EF562" s="630" t="str">
        <f>IF(SUMIFS(LOGBOOK!$Z$5:$Z$1036129,LOGBOOK!$D$5:$D$1036129,DB531,LOGBOOK!$AN$5:$AN$1036129,DR531,LOGBOOK!$E$5:$E$1036129,DH531,LOGBOOK!$AM$5:$AM$1036129,"OCT")=0," ",SUMIFS(LOGBOOK!$Z$5:$Z$1036129,LOGBOOK!$D$5:$D$1036129,DB531,LOGBOOK!$AN$5:$AN$1036129,DR531,LOGBOOK!$E$5:$E$1036129,DH531,LOGBOOK!$AM$5:$AM$1036129,"OCT"))</f>
        <v xml:space="preserve"> </v>
      </c>
      <c r="EG562" s="625"/>
      <c r="EH562" s="625"/>
      <c r="EI562" s="625"/>
      <c r="EJ562" s="630" t="str">
        <f>IF(SUMIFS(LOGBOOK!$AA$5:$AA$1036129,LOGBOOK!$D$5:$D$1036129,DB531,LOGBOOK!$AN$5:$AN$1036129,DR531,LOGBOOK!$E$5:$E$1036129,DH531,LOGBOOK!$AM$5:$AM$1036129,"OCT")=0," ",SUMIFS(LOGBOOK!$AA$5:$AA$1036129,LOGBOOK!$D$5:$D$1036129,DB531,LOGBOOK!$AN$5:$AN$1036129,DR531,LOGBOOK!$E$5:$E$1036129,DH531,LOGBOOK!$AM$5:$AM$1036129,"OCT"))</f>
        <v xml:space="preserve"> </v>
      </c>
      <c r="EK562" s="625"/>
      <c r="EL562" s="625"/>
      <c r="EM562" s="625"/>
      <c r="EN562" s="623" t="str">
        <f>IF(SUMIFS(LOGBOOK!$AE$5:$AE$1036129,LOGBOOK!$D$5:$D$1036129,DB531,LOGBOOK!$AN$5:$AN$1036129,DR531,LOGBOOK!$E$5:$E$1036129,DH531,LOGBOOK!$AM$5:$AM$1036129,"OCT")=0," ",SUMIFS(LOGBOOK!$AC$5:$AC$1036129,LOGBOOK!$D$5:$D$1036129,DB531,LOGBOOK!$AN$5:$AN$1036129,DR531,LOGBOOK!$E$5:$E$1036129,DH531,LOGBOOK!$AM$5:$AM$1036129,"OCT"))</f>
        <v xml:space="preserve"> </v>
      </c>
      <c r="EO562" s="623"/>
      <c r="EP562" s="623"/>
      <c r="EQ562" s="623" t="str">
        <f>IF(SUMIFS(LOGBOOK!$AF$5:$AF$1036129,LOGBOOK!$D$5:$D$1036129,DB531,LOGBOOK!$AN$5:$AN$1036129,DR531,LOGBOOK!$E$5:$E$1036129,DH531,LOGBOOK!$AM$5:$AM$1036129,"OCT")=0," ",SUMIFS(LOGBOOK!$AF$5:$AF$1036129,LOGBOOK!$D$5:$D$1036129,DB531,LOGBOOK!$AN$5:$AN$1036129,DR531,LOGBOOK!$E$5:$E$1036129,DH531,LOGBOOK!$AM$5:$AM$1036129,"OCT"))</f>
        <v xml:space="preserve"> </v>
      </c>
      <c r="ER562" s="633"/>
      <c r="ES562" s="633"/>
      <c r="ET562" s="643"/>
      <c r="EU562" s="637"/>
      <c r="EV562" s="1231"/>
      <c r="EW562" s="1231"/>
      <c r="EX562" s="1231"/>
      <c r="EY562" s="1231"/>
      <c r="EZ562" s="1231"/>
      <c r="FA562" s="1231"/>
      <c r="FB562" s="1231"/>
      <c r="FC562" s="1231"/>
      <c r="FD562" s="1231"/>
      <c r="FE562" s="1231"/>
      <c r="FF562" s="1231"/>
      <c r="FG562" s="1231"/>
      <c r="FH562" s="1232"/>
      <c r="FI562" s="639"/>
      <c r="FJ562" s="629"/>
      <c r="FK562" s="629"/>
      <c r="FL562" s="629"/>
      <c r="FM562" s="640"/>
      <c r="FN562" s="1127"/>
      <c r="FO562" s="1128"/>
      <c r="FP562" s="1128"/>
      <c r="FQ562" s="1128"/>
      <c r="FR562" s="1128"/>
      <c r="FS562" s="15"/>
      <c r="FT562" s="629" t="str">
        <f>IF('FRONT PAGE'!$A$1="www.fly-logics.com","OCT",0)</f>
        <v>OCT</v>
      </c>
      <c r="FU562" s="631"/>
      <c r="FV562" s="631"/>
      <c r="FW562" s="631"/>
      <c r="FX562" s="631"/>
      <c r="FY562" s="630" t="str">
        <f>IF(SUMIFS(LOGBOOK!$Y$5:$Y$1036129,LOGBOOK!$D$5:$D$1036129,EY531,LOGBOOK!$AN$5:$AN$1036129,FO531,LOGBOOK!$E$5:$E$1036129,FE531,LOGBOOK!$AM$5:$AM$1036129,"OCT")=0," ",SUMIFS(LOGBOOK!$Y$5:$Y$1036129,LOGBOOK!$D$5:$D$1036129,EY531,LOGBOOK!$AN$5:$AN$1036129,FO531,LOGBOOK!$E$5:$E$1036129,FE531,LOGBOOK!$AM$5:$AM$1036129,"OCT"))</f>
        <v xml:space="preserve"> </v>
      </c>
      <c r="FZ562" s="625"/>
      <c r="GA562" s="625"/>
      <c r="GB562" s="625"/>
      <c r="GC562" s="630" t="str">
        <f>IF(SUMIFS(LOGBOOK!$Z$5:$Z$1036129,LOGBOOK!$D$5:$D$1036129,EY531,LOGBOOK!$AN$5:$AN$1036129,FO531,LOGBOOK!$E$5:$E$1036129,FE531,LOGBOOK!$AM$5:$AM$1036129,"OCT")=0," ",SUMIFS(LOGBOOK!$Z$5:$Z$1036129,LOGBOOK!$D$5:$D$1036129,EY531,LOGBOOK!$AN$5:$AN$1036129,FO531,LOGBOOK!$E$5:$E$1036129,FE531,LOGBOOK!$AM$5:$AM$1036129,"OCT"))</f>
        <v xml:space="preserve"> </v>
      </c>
      <c r="GD562" s="625"/>
      <c r="GE562" s="625"/>
      <c r="GF562" s="625"/>
      <c r="GG562" s="630" t="str">
        <f>IF(SUMIFS(LOGBOOK!$AA$5:$AA$1036129,LOGBOOK!$D$5:$D$1036129,EY531,LOGBOOK!$AN$5:$AN$1036129,FO531,LOGBOOK!$E$5:$E$1036129,FE531,LOGBOOK!$AM$5:$AM$1036129,"OCT")=0," ",SUMIFS(LOGBOOK!$AA$5:$AA$1036129,LOGBOOK!$D$5:$D$1036129,EY531,LOGBOOK!$AN$5:$AN$1036129,FO531,LOGBOOK!$E$5:$E$1036129,FE531,LOGBOOK!$AM$5:$AM$1036129,"OCT"))</f>
        <v xml:space="preserve"> </v>
      </c>
      <c r="GH562" s="625"/>
      <c r="GI562" s="625"/>
      <c r="GJ562" s="625"/>
      <c r="GK562" s="623" t="str">
        <f>IF(SUMIFS(LOGBOOK!$AE$5:$AE$1036129,LOGBOOK!$D$5:$D$1036129,EY531,LOGBOOK!$AN$5:$AN$1036129,FO531,LOGBOOK!$E$5:$E$1036129,FE531,LOGBOOK!$AM$5:$AM$1036129,"OCT")=0," ",SUMIFS(LOGBOOK!$AC$5:$AC$1036129,LOGBOOK!$D$5:$D$1036129,EY531,LOGBOOK!$AN$5:$AN$1036129,FO531,LOGBOOK!$E$5:$E$1036129,FE531,LOGBOOK!$AM$5:$AM$1036129,"OCT"))</f>
        <v xml:space="preserve"> </v>
      </c>
      <c r="GL562" s="623"/>
      <c r="GM562" s="623"/>
      <c r="GN562" s="623" t="str">
        <f>IF(SUMIFS(LOGBOOK!$AF$5:$AF$1036129,LOGBOOK!$D$5:$D$1036129,EY531,LOGBOOK!$AN$5:$AN$1036129,FO531,LOGBOOK!$E$5:$E$1036129,FE531,LOGBOOK!$AM$5:$AM$1036129,"OCT")=0," ",SUMIFS(LOGBOOK!$AF$5:$AF$1036129,LOGBOOK!$D$5:$D$1036129,EY531,LOGBOOK!$AN$5:$AN$1036129,FO531,LOGBOOK!$E$5:$E$1036129,FE531,LOGBOOK!$AM$5:$AM$1036129,"OCT"))</f>
        <v xml:space="preserve"> </v>
      </c>
      <c r="GO562" s="633"/>
      <c r="GP562" s="633"/>
      <c r="GQ562" s="643"/>
      <c r="GR562" s="6"/>
    </row>
    <row r="563" spans="1:200" ht="4.5" customHeight="1" x14ac:dyDescent="0.25">
      <c r="A563" s="212"/>
      <c r="B563" s="637"/>
      <c r="C563" s="624"/>
      <c r="D563" s="624"/>
      <c r="E563" s="624"/>
      <c r="F563" s="624"/>
      <c r="G563" s="624"/>
      <c r="H563" s="624"/>
      <c r="I563" s="624"/>
      <c r="J563" s="624"/>
      <c r="K563" s="624"/>
      <c r="L563" s="624"/>
      <c r="M563" s="624"/>
      <c r="N563" s="624"/>
      <c r="O563" s="624"/>
      <c r="P563" s="624"/>
      <c r="Q563" s="624"/>
      <c r="R563" s="624"/>
      <c r="S563" s="624"/>
      <c r="T563" s="624"/>
      <c r="U563" s="624"/>
      <c r="V563" s="624"/>
      <c r="W563" s="624"/>
      <c r="X563" s="624"/>
      <c r="Y563" s="624"/>
      <c r="Z563" s="15"/>
      <c r="AA563" s="631"/>
      <c r="AB563" s="631"/>
      <c r="AC563" s="631"/>
      <c r="AD563" s="631"/>
      <c r="AE563" s="631"/>
      <c r="AF563" s="625"/>
      <c r="AG563" s="632"/>
      <c r="AH563" s="632"/>
      <c r="AI563" s="625"/>
      <c r="AJ563" s="625"/>
      <c r="AK563" s="632"/>
      <c r="AL563" s="632"/>
      <c r="AM563" s="625"/>
      <c r="AN563" s="625"/>
      <c r="AO563" s="632"/>
      <c r="AP563" s="632"/>
      <c r="AQ563" s="625"/>
      <c r="AR563" s="623"/>
      <c r="AS563" s="623"/>
      <c r="AT563" s="623"/>
      <c r="AU563" s="633"/>
      <c r="AV563" s="634"/>
      <c r="AW563" s="633"/>
      <c r="AX563" s="643"/>
      <c r="AY563" s="637"/>
      <c r="AZ563" s="624"/>
      <c r="BA563" s="624"/>
      <c r="BB563" s="624"/>
      <c r="BC563" s="624"/>
      <c r="BD563" s="624"/>
      <c r="BE563" s="624"/>
      <c r="BF563" s="624"/>
      <c r="BG563" s="624"/>
      <c r="BH563" s="624"/>
      <c r="BI563" s="624"/>
      <c r="BJ563" s="624"/>
      <c r="BK563" s="624"/>
      <c r="BL563" s="624"/>
      <c r="BM563" s="624"/>
      <c r="BN563" s="624"/>
      <c r="BO563" s="624"/>
      <c r="BP563" s="624"/>
      <c r="BQ563" s="624"/>
      <c r="BR563" s="624"/>
      <c r="BS563" s="624"/>
      <c r="BT563" s="624"/>
      <c r="BU563" s="624"/>
      <c r="BV563" s="624"/>
      <c r="BW563" s="15"/>
      <c r="BX563" s="631"/>
      <c r="BY563" s="631"/>
      <c r="BZ563" s="631"/>
      <c r="CA563" s="631"/>
      <c r="CB563" s="631"/>
      <c r="CC563" s="625"/>
      <c r="CD563" s="632"/>
      <c r="CE563" s="632"/>
      <c r="CF563" s="625"/>
      <c r="CG563" s="625"/>
      <c r="CH563" s="632"/>
      <c r="CI563" s="632"/>
      <c r="CJ563" s="625"/>
      <c r="CK563" s="625"/>
      <c r="CL563" s="632"/>
      <c r="CM563" s="632"/>
      <c r="CN563" s="625"/>
      <c r="CO563" s="623"/>
      <c r="CP563" s="623"/>
      <c r="CQ563" s="623"/>
      <c r="CR563" s="633"/>
      <c r="CS563" s="634"/>
      <c r="CT563" s="633"/>
      <c r="CU563" s="643"/>
      <c r="CV563" s="247"/>
      <c r="CW563" s="212"/>
      <c r="CX563" s="637"/>
      <c r="CY563" s="624"/>
      <c r="CZ563" s="624"/>
      <c r="DA563" s="624"/>
      <c r="DB563" s="624"/>
      <c r="DC563" s="624"/>
      <c r="DD563" s="624"/>
      <c r="DE563" s="624"/>
      <c r="DF563" s="624"/>
      <c r="DG563" s="624"/>
      <c r="DH563" s="624"/>
      <c r="DI563" s="624"/>
      <c r="DJ563" s="624"/>
      <c r="DK563" s="624"/>
      <c r="DL563" s="624"/>
      <c r="DM563" s="624"/>
      <c r="DN563" s="624"/>
      <c r="DO563" s="624"/>
      <c r="DP563" s="624"/>
      <c r="DQ563" s="624"/>
      <c r="DR563" s="624"/>
      <c r="DS563" s="624"/>
      <c r="DT563" s="624"/>
      <c r="DU563" s="624"/>
      <c r="DV563" s="15"/>
      <c r="DW563" s="631"/>
      <c r="DX563" s="631"/>
      <c r="DY563" s="631"/>
      <c r="DZ563" s="631"/>
      <c r="EA563" s="631"/>
      <c r="EB563" s="625"/>
      <c r="EC563" s="632"/>
      <c r="ED563" s="632"/>
      <c r="EE563" s="625"/>
      <c r="EF563" s="625"/>
      <c r="EG563" s="632"/>
      <c r="EH563" s="632"/>
      <c r="EI563" s="625"/>
      <c r="EJ563" s="625"/>
      <c r="EK563" s="632"/>
      <c r="EL563" s="632"/>
      <c r="EM563" s="625"/>
      <c r="EN563" s="623"/>
      <c r="EO563" s="623"/>
      <c r="EP563" s="623"/>
      <c r="EQ563" s="633"/>
      <c r="ER563" s="634"/>
      <c r="ES563" s="633"/>
      <c r="ET563" s="643"/>
      <c r="EU563" s="637"/>
      <c r="EV563" s="624"/>
      <c r="EW563" s="624"/>
      <c r="EX563" s="624"/>
      <c r="EY563" s="624"/>
      <c r="EZ563" s="624"/>
      <c r="FA563" s="624"/>
      <c r="FB563" s="624"/>
      <c r="FC563" s="624"/>
      <c r="FD563" s="624"/>
      <c r="FE563" s="624"/>
      <c r="FF563" s="624"/>
      <c r="FG563" s="624"/>
      <c r="FH563" s="624"/>
      <c r="FI563" s="624"/>
      <c r="FJ563" s="624"/>
      <c r="FK563" s="624"/>
      <c r="FL563" s="624"/>
      <c r="FM563" s="624"/>
      <c r="FN563" s="624"/>
      <c r="FO563" s="624"/>
      <c r="FP563" s="624"/>
      <c r="FQ563" s="624"/>
      <c r="FR563" s="624"/>
      <c r="FS563" s="15"/>
      <c r="FT563" s="631"/>
      <c r="FU563" s="631"/>
      <c r="FV563" s="631"/>
      <c r="FW563" s="631"/>
      <c r="FX563" s="631"/>
      <c r="FY563" s="625"/>
      <c r="FZ563" s="632"/>
      <c r="GA563" s="632"/>
      <c r="GB563" s="625"/>
      <c r="GC563" s="625"/>
      <c r="GD563" s="632"/>
      <c r="GE563" s="632"/>
      <c r="GF563" s="625"/>
      <c r="GG563" s="625"/>
      <c r="GH563" s="632"/>
      <c r="GI563" s="632"/>
      <c r="GJ563" s="625"/>
      <c r="GK563" s="623"/>
      <c r="GL563" s="623"/>
      <c r="GM563" s="623"/>
      <c r="GN563" s="633"/>
      <c r="GO563" s="634"/>
      <c r="GP563" s="633"/>
      <c r="GQ563" s="643"/>
      <c r="GR563" s="6"/>
    </row>
    <row r="564" spans="1:200" ht="13.5" customHeight="1" x14ac:dyDescent="0.25">
      <c r="A564" s="212"/>
      <c r="B564" s="635"/>
      <c r="C564" s="1162" t="str">
        <f>IF('FRONT PAGE'!$A$1="www.fly-logics.com","ILS",0)</f>
        <v>ILS</v>
      </c>
      <c r="D564" s="1162"/>
      <c r="E564" s="1162"/>
      <c r="F564" s="1162"/>
      <c r="G564" s="1162"/>
      <c r="H564" s="624"/>
      <c r="I564" s="628" t="str">
        <f>IF('FRONT PAGE'!$A$1="www.fly-logics.com","VFR",0)</f>
        <v>VFR</v>
      </c>
      <c r="J564" s="628"/>
      <c r="K564" s="628"/>
      <c r="L564" s="628"/>
      <c r="M564" s="628"/>
      <c r="N564" s="624"/>
      <c r="O564" s="627" t="str">
        <f>IF('FRONT PAGE'!$A$1="www.fly-logics.com","ADF",0)</f>
        <v>ADF</v>
      </c>
      <c r="P564" s="627"/>
      <c r="Q564" s="627"/>
      <c r="R564" s="627"/>
      <c r="S564" s="627"/>
      <c r="T564" s="624"/>
      <c r="U564" s="628" t="str">
        <f>IF('FRONT PAGE'!$A$1="www.fly-logics.com","VOR",0)</f>
        <v>VOR</v>
      </c>
      <c r="V564" s="628"/>
      <c r="W564" s="628"/>
      <c r="X564" s="628"/>
      <c r="Y564" s="628"/>
      <c r="Z564" s="15"/>
      <c r="AA564" s="631"/>
      <c r="AB564" s="631"/>
      <c r="AC564" s="631"/>
      <c r="AD564" s="631"/>
      <c r="AE564" s="631"/>
      <c r="AF564" s="625"/>
      <c r="AG564" s="625"/>
      <c r="AH564" s="625"/>
      <c r="AI564" s="625"/>
      <c r="AJ564" s="625"/>
      <c r="AK564" s="625"/>
      <c r="AL564" s="625"/>
      <c r="AM564" s="625"/>
      <c r="AN564" s="625"/>
      <c r="AO564" s="625"/>
      <c r="AP564" s="625"/>
      <c r="AQ564" s="625"/>
      <c r="AR564" s="623"/>
      <c r="AS564" s="623"/>
      <c r="AT564" s="623"/>
      <c r="AU564" s="633"/>
      <c r="AV564" s="633"/>
      <c r="AW564" s="633"/>
      <c r="AX564" s="643"/>
      <c r="AY564" s="635"/>
      <c r="AZ564" s="1162" t="str">
        <f>IF('FRONT PAGE'!$A$1="www.fly-logics.com","ILS",0)</f>
        <v>ILS</v>
      </c>
      <c r="BA564" s="1162"/>
      <c r="BB564" s="1162"/>
      <c r="BC564" s="1162"/>
      <c r="BD564" s="1162"/>
      <c r="BE564" s="624"/>
      <c r="BF564" s="628" t="str">
        <f>IF('FRONT PAGE'!$A$1="www.fly-logics.com","VFR",0)</f>
        <v>VFR</v>
      </c>
      <c r="BG564" s="628"/>
      <c r="BH564" s="628"/>
      <c r="BI564" s="628"/>
      <c r="BJ564" s="628"/>
      <c r="BK564" s="624"/>
      <c r="BL564" s="627" t="str">
        <f>IF('FRONT PAGE'!$A$1="www.fly-logics.com","ADF",0)</f>
        <v>ADF</v>
      </c>
      <c r="BM564" s="627"/>
      <c r="BN564" s="627"/>
      <c r="BO564" s="627"/>
      <c r="BP564" s="627"/>
      <c r="BQ564" s="624"/>
      <c r="BR564" s="628" t="str">
        <f>IF('FRONT PAGE'!$A$1="www.fly-logics.com","VOR",0)</f>
        <v>VOR</v>
      </c>
      <c r="BS564" s="628"/>
      <c r="BT564" s="628"/>
      <c r="BU564" s="628"/>
      <c r="BV564" s="628"/>
      <c r="BW564" s="15"/>
      <c r="BX564" s="631"/>
      <c r="BY564" s="631"/>
      <c r="BZ564" s="631"/>
      <c r="CA564" s="631"/>
      <c r="CB564" s="631"/>
      <c r="CC564" s="625"/>
      <c r="CD564" s="625"/>
      <c r="CE564" s="625"/>
      <c r="CF564" s="625"/>
      <c r="CG564" s="625"/>
      <c r="CH564" s="625"/>
      <c r="CI564" s="625"/>
      <c r="CJ564" s="625"/>
      <c r="CK564" s="625"/>
      <c r="CL564" s="625"/>
      <c r="CM564" s="625"/>
      <c r="CN564" s="625"/>
      <c r="CO564" s="623"/>
      <c r="CP564" s="623"/>
      <c r="CQ564" s="623"/>
      <c r="CR564" s="633"/>
      <c r="CS564" s="633"/>
      <c r="CT564" s="633"/>
      <c r="CU564" s="643"/>
      <c r="CV564" s="247"/>
      <c r="CW564" s="212"/>
      <c r="CX564" s="635"/>
      <c r="CY564" s="1162" t="str">
        <f>IF('FRONT PAGE'!$A$1="www.fly-logics.com","ILS",0)</f>
        <v>ILS</v>
      </c>
      <c r="CZ564" s="1162"/>
      <c r="DA564" s="1162"/>
      <c r="DB564" s="1162"/>
      <c r="DC564" s="1162"/>
      <c r="DD564" s="624"/>
      <c r="DE564" s="628" t="str">
        <f>IF('FRONT PAGE'!$A$1="www.fly-logics.com","VFR",0)</f>
        <v>VFR</v>
      </c>
      <c r="DF564" s="628"/>
      <c r="DG564" s="628"/>
      <c r="DH564" s="628"/>
      <c r="DI564" s="628"/>
      <c r="DJ564" s="624"/>
      <c r="DK564" s="627" t="str">
        <f>IF('FRONT PAGE'!$A$1="www.fly-logics.com","ADF",0)</f>
        <v>ADF</v>
      </c>
      <c r="DL564" s="627"/>
      <c r="DM564" s="627"/>
      <c r="DN564" s="627"/>
      <c r="DO564" s="627"/>
      <c r="DP564" s="624"/>
      <c r="DQ564" s="628" t="str">
        <f>IF('FRONT PAGE'!$A$1="www.fly-logics.com","VOR",0)</f>
        <v>VOR</v>
      </c>
      <c r="DR564" s="628"/>
      <c r="DS564" s="628"/>
      <c r="DT564" s="628"/>
      <c r="DU564" s="628"/>
      <c r="DV564" s="15"/>
      <c r="DW564" s="631"/>
      <c r="DX564" s="631"/>
      <c r="DY564" s="631"/>
      <c r="DZ564" s="631"/>
      <c r="EA564" s="631"/>
      <c r="EB564" s="625"/>
      <c r="EC564" s="625"/>
      <c r="ED564" s="625"/>
      <c r="EE564" s="625"/>
      <c r="EF564" s="625"/>
      <c r="EG564" s="625"/>
      <c r="EH564" s="625"/>
      <c r="EI564" s="625"/>
      <c r="EJ564" s="625"/>
      <c r="EK564" s="625"/>
      <c r="EL564" s="625"/>
      <c r="EM564" s="625"/>
      <c r="EN564" s="623"/>
      <c r="EO564" s="623"/>
      <c r="EP564" s="623"/>
      <c r="EQ564" s="633"/>
      <c r="ER564" s="633"/>
      <c r="ES564" s="633"/>
      <c r="ET564" s="643"/>
      <c r="EU564" s="635"/>
      <c r="EV564" s="1162" t="str">
        <f>IF('FRONT PAGE'!$A$1="www.fly-logics.com","ILS",0)</f>
        <v>ILS</v>
      </c>
      <c r="EW564" s="1162"/>
      <c r="EX564" s="1162"/>
      <c r="EY564" s="1162"/>
      <c r="EZ564" s="1162"/>
      <c r="FA564" s="624"/>
      <c r="FB564" s="628" t="str">
        <f>IF('FRONT PAGE'!$A$1="www.fly-logics.com","VFR",0)</f>
        <v>VFR</v>
      </c>
      <c r="FC564" s="628"/>
      <c r="FD564" s="628"/>
      <c r="FE564" s="628"/>
      <c r="FF564" s="628"/>
      <c r="FG564" s="624"/>
      <c r="FH564" s="627" t="str">
        <f>IF('FRONT PAGE'!$A$1="www.fly-logics.com","ADF",0)</f>
        <v>ADF</v>
      </c>
      <c r="FI564" s="627"/>
      <c r="FJ564" s="627"/>
      <c r="FK564" s="627"/>
      <c r="FL564" s="627"/>
      <c r="FM564" s="624"/>
      <c r="FN564" s="628" t="str">
        <f>IF('FRONT PAGE'!$A$1="www.fly-logics.com","VOR",0)</f>
        <v>VOR</v>
      </c>
      <c r="FO564" s="628"/>
      <c r="FP564" s="628"/>
      <c r="FQ564" s="628"/>
      <c r="FR564" s="628"/>
      <c r="FS564" s="15"/>
      <c r="FT564" s="631"/>
      <c r="FU564" s="631"/>
      <c r="FV564" s="631"/>
      <c r="FW564" s="631"/>
      <c r="FX564" s="631"/>
      <c r="FY564" s="625"/>
      <c r="FZ564" s="625"/>
      <c r="GA564" s="625"/>
      <c r="GB564" s="625"/>
      <c r="GC564" s="625"/>
      <c r="GD564" s="625"/>
      <c r="GE564" s="625"/>
      <c r="GF564" s="625"/>
      <c r="GG564" s="625"/>
      <c r="GH564" s="625"/>
      <c r="GI564" s="625"/>
      <c r="GJ564" s="625"/>
      <c r="GK564" s="623"/>
      <c r="GL564" s="623"/>
      <c r="GM564" s="623"/>
      <c r="GN564" s="633"/>
      <c r="GO564" s="633"/>
      <c r="GP564" s="633"/>
      <c r="GQ564" s="643"/>
      <c r="GR564" s="6"/>
    </row>
    <row r="565" spans="1:200" ht="8.85" customHeight="1" x14ac:dyDescent="0.25">
      <c r="A565" s="212"/>
      <c r="B565" s="635"/>
      <c r="C565" s="1134" t="str">
        <f>IFERROR(SUM(IF(SUMIFS(LOGBOOK!$AG$5:$AG$1036129,LOGBOOK!$D$5:$D$1036129,F531,LOGBOOK!$AN$5:$AN$1036129,V531,LOGBOOK!$AH$5:$AH$1036129,C564,LOGBOOK!$E$5:$E$1036129,L531)=0," ",SUMIFS(LOGBOOK!$AG$5:$AG$1036129,LOGBOOK!$D$5:$D$1036129,F531,LOGBOOK!$AN$5:$AN$1036129,V531,LOGBOOK!$AH$5:$AH$1036129,C564,LOGBOOK!$E$5:$E$1036129,L531)),F569,N569,V569)," ")</f>
        <v xml:space="preserve"> </v>
      </c>
      <c r="D565" s="1134"/>
      <c r="E565" s="1134"/>
      <c r="F565" s="1134"/>
      <c r="G565" s="1134"/>
      <c r="H565" s="624"/>
      <c r="I565" s="1134" t="str">
        <f>IF(SUMIFS(LOGBOOK!$AG$5:$AG$1036129,LOGBOOK!$D$5:$D$1036129,F531,LOGBOOK!$AN$5:$AN$1036129,V531,LOGBOOK!$AH$5:$AH$1036129,I564,LOGBOOK!$E$5:$E$1036129,L531)=0," ",SUMIFS(LOGBOOK!$AG$5:$AG$1036129,LOGBOOK!$D$5:$D$1036129,F531,LOGBOOK!$AN$5:$AN$1036129,V531,LOGBOOK!$AH$5:$AH$1036129,I564,LOGBOOK!$E$5:$E$1036129,L531))</f>
        <v xml:space="preserve"> </v>
      </c>
      <c r="J565" s="1134"/>
      <c r="K565" s="1134"/>
      <c r="L565" s="1134"/>
      <c r="M565" s="1134"/>
      <c r="N565" s="624"/>
      <c r="O565" s="1134" t="str">
        <f>IF(SUMIFS(LOGBOOK!$AG$5:$AG$1036129,LOGBOOK!$D$5:$D$1036129,F531,LOGBOOK!$AN$5:$AN$1036129,V531,LOGBOOK!$AH$5:$AH$1036129,O564,LOGBOOK!$E$5:$E$1036129,L531)=0," ",SUMIFS(LOGBOOK!$AG$5:$AG$1036129,LOGBOOK!$D$5:$D$1036129,F531,LOGBOOK!$AN$5:$AN$1036129,V531,LOGBOOK!$AH$5:$AH$1036129,O564,LOGBOOK!$E$5:$E$1036129,L531))</f>
        <v xml:space="preserve"> </v>
      </c>
      <c r="P565" s="1134"/>
      <c r="Q565" s="1134"/>
      <c r="R565" s="1134"/>
      <c r="S565" s="1134"/>
      <c r="T565" s="624"/>
      <c r="U565" s="1134" t="str">
        <f>IF(SUMIFS(LOGBOOK!$AG$5:$AG$1036129,LOGBOOK!$D$5:$D$1036129,F531,LOGBOOK!$AN$5:$AN$1036129,V531,LOGBOOK!$AH$5:$AH$1036129,U564,LOGBOOK!$E$5:$E$1036129,L531)=0," ",SUMIFS(LOGBOOK!$AG$5:$AG$1036129,LOGBOOK!$D$5:$D$1036129,F531,LOGBOOK!$AN$5:$AN$1036129,V531,LOGBOOK!$AH$5:$AH$1036129,U564,LOGBOOK!$E$5:$E$1036129,L531))</f>
        <v xml:space="preserve"> </v>
      </c>
      <c r="V565" s="1134"/>
      <c r="W565" s="1134"/>
      <c r="X565" s="1134"/>
      <c r="Y565" s="1134"/>
      <c r="Z565" s="15"/>
      <c r="AA565" s="629" t="str">
        <f>IF('FRONT PAGE'!$A$1="www.fly-logics.com","NOV",0)</f>
        <v>NOV</v>
      </c>
      <c r="AB565" s="629"/>
      <c r="AC565" s="629"/>
      <c r="AD565" s="629"/>
      <c r="AE565" s="629"/>
      <c r="AF565" s="630" t="str">
        <f>IF(SUMIFS(LOGBOOK!$Y$5:$Y$1036129,LOGBOOK!$D$5:$D$1036129,F531,LOGBOOK!$AN$5:$AN$1036129,V531,LOGBOOK!$E$5:$E$1036129,L531,LOGBOOK!$AM$5:$AM$1036129,"NOV")=0," ",SUMIFS(LOGBOOK!$Y$5:$Y$1036129,LOGBOOK!$D$5:$D$1036129,F531,LOGBOOK!$AN$5:$AN$1036129,V531,LOGBOOK!$E$5:$E$1036129,L531,LOGBOOK!$AM$5:$AM$1036129,"NOV"))</f>
        <v xml:space="preserve"> </v>
      </c>
      <c r="AG565" s="630"/>
      <c r="AH565" s="630"/>
      <c r="AI565" s="630"/>
      <c r="AJ565" s="630" t="str">
        <f>IF(SUMIFS(LOGBOOK!$Z$5:$Z$1036129,LOGBOOK!$D$5:$D$1036129,F531,LOGBOOK!$AN$5:$AN$1036129,V531,LOGBOOK!$E$5:$E$1036129,L531,LOGBOOK!$AM$5:$AM$1036129,"NOV")=0," ",SUMIFS(LOGBOOK!$Z$5:$Z$1036129,LOGBOOK!$D$5:$D$1036129,F531,LOGBOOK!$AN$5:$AN$1036129,V531,LOGBOOK!$E$5:$E$1036129,L531,LOGBOOK!$AM$5:$AM$1036129,"NOV"))</f>
        <v xml:space="preserve"> </v>
      </c>
      <c r="AK565" s="630"/>
      <c r="AL565" s="630"/>
      <c r="AM565" s="630"/>
      <c r="AN565" s="630" t="str">
        <f>IF(SUMIFS(LOGBOOK!$AA$5:$AA$1036129,LOGBOOK!$D$5:$D$1036129,F531,LOGBOOK!$AN$5:$AN$1036129,V531,LOGBOOK!$E$5:$E$1036129,L531,LOGBOOK!$AM$5:$AM$1036129,"NOV")=0," ",SUMIFS(LOGBOOK!$AA$5:$AA$1036129,LOGBOOK!$D$5:$D$1036129,F531,LOGBOOK!$AN$5:$AN$1036129,V531,LOGBOOK!$E$5:$E$1036129,L531,LOGBOOK!$AM$5:$AM$1036129,"NOV"))</f>
        <v xml:space="preserve"> </v>
      </c>
      <c r="AO565" s="630"/>
      <c r="AP565" s="630"/>
      <c r="AQ565" s="630"/>
      <c r="AR565" s="623" t="str">
        <f>IF(SUMIFS(LOGBOOK!$AE$5:$AE$1036129,LOGBOOK!$D$5:$D$1036129,F531,LOGBOOK!$AN$5:$AN$1036129,V531,LOGBOOK!$E$5:$E$1036129,L531,LOGBOOK!$AM$5:$AM$1036129,"NOV")=0," ",SUMIFS(LOGBOOK!$AC$5:$AC$1036129,LOGBOOK!$D$5:$D$1036129,F531,LOGBOOK!$AN$5:$AN$1036129,V531,LOGBOOK!$E$5:$E$1036129,L531,LOGBOOK!$AM$5:$AM$1036129,"NOV"))</f>
        <v xml:space="preserve"> </v>
      </c>
      <c r="AS565" s="623"/>
      <c r="AT565" s="623"/>
      <c r="AU565" s="623" t="str">
        <f>IF(SUMIFS(LOGBOOK!$AF$5:$AF$1036129,LOGBOOK!$D$5:$D$1036129,F531,LOGBOOK!$AN$5:$AN$1036129,V531,LOGBOOK!$E$5:$E$1036129,L531,LOGBOOK!$AM$5:$AM$1036129,"NOV")=0," ",SUMIFS(LOGBOOK!$AF$5:$AF$1036129,LOGBOOK!$D$5:$D$1036129,F531,LOGBOOK!$AN$5:$AN$1036129,V531,LOGBOOK!$E$5:$E$1036129,L531,LOGBOOK!$AM$5:$AM$1036129,"NOV"))</f>
        <v xml:space="preserve"> </v>
      </c>
      <c r="AV565" s="623"/>
      <c r="AW565" s="623"/>
      <c r="AX565" s="643"/>
      <c r="AY565" s="635"/>
      <c r="AZ565" s="1134" t="str">
        <f>IFERROR(SUM(IF(SUMIFS(LOGBOOK!$AG$5:$AG$1036129,LOGBOOK!$D$5:$D$1036129,BC531,LOGBOOK!$AN$5:$AN$1036129,BS531,LOGBOOK!$AH$5:$AH$1036129,AZ564,LOGBOOK!$E$5:$E$1036129,BI531)=0," ",SUMIFS(LOGBOOK!$AG$5:$AG$1036129,LOGBOOK!$D$5:$D$1036129,BC531,LOGBOOK!$AN$5:$AN$1036129,BS531,LOGBOOK!$AH$5:$AH$1036129,AZ564,LOGBOOK!$E$5:$E$1036129,BI531)),BC569,BK569,BS569)," ")</f>
        <v xml:space="preserve"> </v>
      </c>
      <c r="BA565" s="1134"/>
      <c r="BB565" s="1134"/>
      <c r="BC565" s="1134"/>
      <c r="BD565" s="1134"/>
      <c r="BE565" s="624"/>
      <c r="BF565" s="1134" t="str">
        <f>IF(SUMIFS(LOGBOOK!$AG$5:$AG$1036129,LOGBOOK!$D$5:$D$1036129,BC531,LOGBOOK!$AN$5:$AN$1036129,BS531,LOGBOOK!$AH$5:$AH$1036129,BF564,LOGBOOK!$E$5:$E$1036129,BI531)=0," ",SUMIFS(LOGBOOK!$AG$5:$AG$1036129,LOGBOOK!$D$5:$D$1036129,BC531,LOGBOOK!$AN$5:$AN$1036129,BS531,LOGBOOK!$AH$5:$AH$1036129,BF564,LOGBOOK!$E$5:$E$1036129,BI531))</f>
        <v xml:space="preserve"> </v>
      </c>
      <c r="BG565" s="1134"/>
      <c r="BH565" s="1134"/>
      <c r="BI565" s="1134"/>
      <c r="BJ565" s="1134"/>
      <c r="BK565" s="624"/>
      <c r="BL565" s="1134" t="str">
        <f>IF(SUMIFS(LOGBOOK!$AG$5:$AG$1036129,LOGBOOK!$D$5:$D$1036129,BC531,LOGBOOK!$AN$5:$AN$1036129,BS531,LOGBOOK!$AH$5:$AH$1036129,BL564,LOGBOOK!$E$5:$E$1036129,BI531)=0," ",SUMIFS(LOGBOOK!$AG$5:$AG$1036129,LOGBOOK!$D$5:$D$1036129,BC531,LOGBOOK!$AN$5:$AN$1036129,BS531,LOGBOOK!$AH$5:$AH$1036129,BL564,LOGBOOK!$E$5:$E$1036129,BI531))</f>
        <v xml:space="preserve"> </v>
      </c>
      <c r="BM565" s="1134"/>
      <c r="BN565" s="1134"/>
      <c r="BO565" s="1134"/>
      <c r="BP565" s="1134"/>
      <c r="BQ565" s="624"/>
      <c r="BR565" s="1134" t="str">
        <f>IF(SUMIFS(LOGBOOK!$AG$5:$AG$1036129,LOGBOOK!$D$5:$D$1036129,BC531,LOGBOOK!$AN$5:$AN$1036129,BS531,LOGBOOK!$AH$5:$AH$1036129,BR564,LOGBOOK!$E$5:$E$1036129,BI531)=0," ",SUMIFS(LOGBOOK!$AG$5:$AG$1036129,LOGBOOK!$D$5:$D$1036129,BC531,LOGBOOK!$AN$5:$AN$1036129,BS531,LOGBOOK!$AH$5:$AH$1036129,BR564,LOGBOOK!$E$5:$E$1036129,BI531))</f>
        <v xml:space="preserve"> </v>
      </c>
      <c r="BS565" s="1134"/>
      <c r="BT565" s="1134"/>
      <c r="BU565" s="1134"/>
      <c r="BV565" s="1134"/>
      <c r="BW565" s="15"/>
      <c r="BX565" s="629" t="str">
        <f>IF('FRONT PAGE'!$A$1="www.fly-logics.com","NOV",0)</f>
        <v>NOV</v>
      </c>
      <c r="BY565" s="629"/>
      <c r="BZ565" s="629"/>
      <c r="CA565" s="629"/>
      <c r="CB565" s="629"/>
      <c r="CC565" s="630" t="str">
        <f>IF(SUMIFS(LOGBOOK!$Y$5:$Y$1036129,LOGBOOK!$D$5:$D$1036129,BC531,LOGBOOK!$AN$5:$AN$1036129,BS531,LOGBOOK!$E$5:$E$1036129,BI531,LOGBOOK!$AM$5:$AM$1036129,"NOV")=0," ",SUMIFS(LOGBOOK!$Y$5:$Y$1036129,LOGBOOK!$D$5:$D$1036129,BC531,LOGBOOK!$AN$5:$AN$1036129,BS531,LOGBOOK!$E$5:$E$1036129,BI531,LOGBOOK!$AM$5:$AM$1036129,"NOV"))</f>
        <v xml:space="preserve"> </v>
      </c>
      <c r="CD565" s="630"/>
      <c r="CE565" s="630"/>
      <c r="CF565" s="630"/>
      <c r="CG565" s="630" t="str">
        <f>IF(SUMIFS(LOGBOOK!$Z$5:$Z$1036129,LOGBOOK!$D$5:$D$1036129,BC531,LOGBOOK!$AN$5:$AN$1036129,BS531,LOGBOOK!$E$5:$E$1036129,BI531,LOGBOOK!$AM$5:$AM$1036129,"NOV")=0," ",SUMIFS(LOGBOOK!$Z$5:$Z$1036129,LOGBOOK!$D$5:$D$1036129,BC531,LOGBOOK!$AN$5:$AN$1036129,BS531,LOGBOOK!$E$5:$E$1036129,BI531,LOGBOOK!$AM$5:$AM$1036129,"NOV"))</f>
        <v xml:space="preserve"> </v>
      </c>
      <c r="CH565" s="630"/>
      <c r="CI565" s="630"/>
      <c r="CJ565" s="630"/>
      <c r="CK565" s="630" t="str">
        <f>IF(SUMIFS(LOGBOOK!$AA$5:$AA$1036129,LOGBOOK!$D$5:$D$1036129,BC531,LOGBOOK!$AN$5:$AN$1036129,BS531,LOGBOOK!$E$5:$E$1036129,BI531,LOGBOOK!$AM$5:$AM$1036129,"NOV")=0," ",SUMIFS(LOGBOOK!$AA$5:$AA$1036129,LOGBOOK!$D$5:$D$1036129,BC531,LOGBOOK!$AN$5:$AN$1036129,BS531,LOGBOOK!$E$5:$E$1036129,BI531,LOGBOOK!$AM$5:$AM$1036129,"NOV"))</f>
        <v xml:space="preserve"> </v>
      </c>
      <c r="CL565" s="630"/>
      <c r="CM565" s="630"/>
      <c r="CN565" s="630"/>
      <c r="CO565" s="623" t="str">
        <f>IF(SUMIFS(LOGBOOK!$AE$5:$AE$1036129,LOGBOOK!$D$5:$D$1036129,BC531,LOGBOOK!$AN$5:$AN$1036129,BS531,LOGBOOK!$E$5:$E$1036129,BI531,LOGBOOK!$AM$5:$AM$1036129,"NOV")=0," ",SUMIFS(LOGBOOK!$AC$5:$AC$1036129,LOGBOOK!$D$5:$D$1036129,BC531,LOGBOOK!$AN$5:$AN$1036129,BS531,LOGBOOK!$E$5:$E$1036129,BI531,LOGBOOK!$AM$5:$AM$1036129,"NOV"))</f>
        <v xml:space="preserve"> </v>
      </c>
      <c r="CP565" s="623"/>
      <c r="CQ565" s="623"/>
      <c r="CR565" s="623" t="str">
        <f>IF(SUMIFS(LOGBOOK!$AF$5:$AF$1036129,LOGBOOK!$D$5:$D$1036129,BC531,LOGBOOK!$AN$5:$AN$1036129,BS531,LOGBOOK!$E$5:$E$1036129,BI531,LOGBOOK!$AM$5:$AM$1036129,"NOV")=0," ",SUMIFS(LOGBOOK!$AF$5:$AF$1036129,LOGBOOK!$D$5:$D$1036129,BC531,LOGBOOK!$AN$5:$AN$1036129,BS531,LOGBOOK!$E$5:$E$1036129,BI531,LOGBOOK!$AM$5:$AM$1036129,"NOV"))</f>
        <v xml:space="preserve"> </v>
      </c>
      <c r="CS565" s="623"/>
      <c r="CT565" s="623"/>
      <c r="CU565" s="643"/>
      <c r="CV565" s="249"/>
      <c r="CW565" s="212"/>
      <c r="CX565" s="635"/>
      <c r="CY565" s="1134" t="str">
        <f>IFERROR(SUM(IF(SUMIFS(LOGBOOK!$AG$5:$AG$1036129,LOGBOOK!$D$5:$D$1036129,DB531,LOGBOOK!$AN$5:$AN$1036129,DR531,LOGBOOK!$AH$5:$AH$1036129,CY564,LOGBOOK!$E$5:$E$1036129,DH531)=0," ",SUMIFS(LOGBOOK!$AG$5:$AG$1036129,LOGBOOK!$D$5:$D$1036129,DB531,LOGBOOK!$AN$5:$AN$1036129,DR531,LOGBOOK!$AH$5:$AH$1036129,CY564,LOGBOOK!$E$5:$E$1036129,DH531)),DB569,DJ569,DR569)," ")</f>
        <v xml:space="preserve"> </v>
      </c>
      <c r="CZ565" s="1134"/>
      <c r="DA565" s="1134"/>
      <c r="DB565" s="1134"/>
      <c r="DC565" s="1134"/>
      <c r="DD565" s="624"/>
      <c r="DE565" s="1134" t="str">
        <f>IF(SUMIFS(LOGBOOK!$AG$5:$AG$1036129,LOGBOOK!$D$5:$D$1036129,DB531,LOGBOOK!$AN$5:$AN$1036129,DR531,LOGBOOK!$AH$5:$AH$1036129,DE564,LOGBOOK!$E$5:$E$1036129,DH531)=0," ",SUMIFS(LOGBOOK!$AG$5:$AG$1036129,LOGBOOK!$D$5:$D$1036129,DB531,LOGBOOK!$AN$5:$AN$1036129,DR531,LOGBOOK!$AH$5:$AH$1036129,DE564,LOGBOOK!$E$5:$E$1036129,DH531))</f>
        <v xml:space="preserve"> </v>
      </c>
      <c r="DF565" s="1134"/>
      <c r="DG565" s="1134"/>
      <c r="DH565" s="1134"/>
      <c r="DI565" s="1134"/>
      <c r="DJ565" s="624"/>
      <c r="DK565" s="1134" t="str">
        <f>IF(SUMIFS(LOGBOOK!$AG$5:$AG$1036129,LOGBOOK!$D$5:$D$1036129,DB531,LOGBOOK!$AN$5:$AN$1036129,DR531,LOGBOOK!$AH$5:$AH$1036129,DK564,LOGBOOK!$E$5:$E$1036129,DH531)=0," ",SUMIFS(LOGBOOK!$AG$5:$AG$1036129,LOGBOOK!$D$5:$D$1036129,DB531,LOGBOOK!$AN$5:$AN$1036129,DR531,LOGBOOK!$AH$5:$AH$1036129,DK564,LOGBOOK!$E$5:$E$1036129,DH531))</f>
        <v xml:space="preserve"> </v>
      </c>
      <c r="DL565" s="1134"/>
      <c r="DM565" s="1134"/>
      <c r="DN565" s="1134"/>
      <c r="DO565" s="1134"/>
      <c r="DP565" s="624"/>
      <c r="DQ565" s="1134" t="str">
        <f>IF(SUMIFS(LOGBOOK!$AG$5:$AG$1036129,LOGBOOK!$D$5:$D$1036129,DB531,LOGBOOK!$AN$5:$AN$1036129,DR531,LOGBOOK!$AH$5:$AH$1036129,DQ564,LOGBOOK!$E$5:$E$1036129,DH531)=0," ",SUMIFS(LOGBOOK!$AG$5:$AG$1036129,LOGBOOK!$D$5:$D$1036129,DB531,LOGBOOK!$AN$5:$AN$1036129,DR531,LOGBOOK!$AH$5:$AH$1036129,DQ564,LOGBOOK!$E$5:$E$1036129,DH531))</f>
        <v xml:space="preserve"> </v>
      </c>
      <c r="DR565" s="1134"/>
      <c r="DS565" s="1134"/>
      <c r="DT565" s="1134"/>
      <c r="DU565" s="1134"/>
      <c r="DV565" s="15"/>
      <c r="DW565" s="629" t="str">
        <f>IF('FRONT PAGE'!$A$1="www.fly-logics.com","NOV",0)</f>
        <v>NOV</v>
      </c>
      <c r="DX565" s="629"/>
      <c r="DY565" s="629"/>
      <c r="DZ565" s="629"/>
      <c r="EA565" s="629"/>
      <c r="EB565" s="630" t="str">
        <f>IF(SUMIFS(LOGBOOK!$Y$5:$Y$1036129,LOGBOOK!$D$5:$D$1036129,DB531,LOGBOOK!$AN$5:$AN$1036129,DR531,LOGBOOK!$E$5:$E$1036129,DH531,LOGBOOK!$AM$5:$AM$1036129,"NOV")=0," ",SUMIFS(LOGBOOK!$Y$5:$Y$1036129,LOGBOOK!$D$5:$D$1036129,DB531,LOGBOOK!$AN$5:$AN$1036129,DR531,LOGBOOK!$E$5:$E$1036129,DH531,LOGBOOK!$AM$5:$AM$1036129,"NOV"))</f>
        <v xml:space="preserve"> </v>
      </c>
      <c r="EC565" s="630"/>
      <c r="ED565" s="630"/>
      <c r="EE565" s="630"/>
      <c r="EF565" s="630" t="str">
        <f>IF(SUMIFS(LOGBOOK!$Z$5:$Z$1036129,LOGBOOK!$D$5:$D$1036129,DB531,LOGBOOK!$AN$5:$AN$1036129,DR531,LOGBOOK!$E$5:$E$1036129,DH531,LOGBOOK!$AM$5:$AM$1036129,"NOV")=0," ",SUMIFS(LOGBOOK!$Z$5:$Z$1036129,LOGBOOK!$D$5:$D$1036129,DB531,LOGBOOK!$AN$5:$AN$1036129,DR531,LOGBOOK!$E$5:$E$1036129,DH531,LOGBOOK!$AM$5:$AM$1036129,"NOV"))</f>
        <v xml:space="preserve"> </v>
      </c>
      <c r="EG565" s="630"/>
      <c r="EH565" s="630"/>
      <c r="EI565" s="630"/>
      <c r="EJ565" s="630" t="str">
        <f>IF(SUMIFS(LOGBOOK!$AA$5:$AA$1036129,LOGBOOK!$D$5:$D$1036129,DB531,LOGBOOK!$AN$5:$AN$1036129,DR531,LOGBOOK!$E$5:$E$1036129,DH531,LOGBOOK!$AM$5:$AM$1036129,"NOV")=0," ",SUMIFS(LOGBOOK!$AA$5:$AA$1036129,LOGBOOK!$D$5:$D$1036129,DB531,LOGBOOK!$AN$5:$AN$1036129,DR531,LOGBOOK!$E$5:$E$1036129,DH531,LOGBOOK!$AM$5:$AM$1036129,"NOV"))</f>
        <v xml:space="preserve"> </v>
      </c>
      <c r="EK565" s="630"/>
      <c r="EL565" s="630"/>
      <c r="EM565" s="630"/>
      <c r="EN565" s="623" t="str">
        <f>IF(SUMIFS(LOGBOOK!$AE$5:$AE$1036129,LOGBOOK!$D$5:$D$1036129,DB531,LOGBOOK!$AN$5:$AN$1036129,DR531,LOGBOOK!$E$5:$E$1036129,DH531,LOGBOOK!$AM$5:$AM$1036129,"NOV")=0," ",SUMIFS(LOGBOOK!$AC$5:$AC$1036129,LOGBOOK!$D$5:$D$1036129,DB531,LOGBOOK!$AN$5:$AN$1036129,DR531,LOGBOOK!$E$5:$E$1036129,DH531,LOGBOOK!$AM$5:$AM$1036129,"NOV"))</f>
        <v xml:space="preserve"> </v>
      </c>
      <c r="EO565" s="623"/>
      <c r="EP565" s="623"/>
      <c r="EQ565" s="623" t="str">
        <f>IF(SUMIFS(LOGBOOK!$AF$5:$AF$1036129,LOGBOOK!$D$5:$D$1036129,DB531,LOGBOOK!$AN$5:$AN$1036129,DR531,LOGBOOK!$E$5:$E$1036129,DH531,LOGBOOK!$AM$5:$AM$1036129,"NOV")=0," ",SUMIFS(LOGBOOK!$AF$5:$AF$1036129,LOGBOOK!$D$5:$D$1036129,DB531,LOGBOOK!$AN$5:$AN$1036129,DR531,LOGBOOK!$E$5:$E$1036129,DH531,LOGBOOK!$AM$5:$AM$1036129,"NOV"))</f>
        <v xml:space="preserve"> </v>
      </c>
      <c r="ER565" s="623"/>
      <c r="ES565" s="623"/>
      <c r="ET565" s="643"/>
      <c r="EU565" s="635"/>
      <c r="EV565" s="1134" t="str">
        <f>IFERROR(SUM(IF(SUMIFS(LOGBOOK!$AG$5:$AG$1036129,LOGBOOK!$D$5:$D$1036129,EY531,LOGBOOK!$AN$5:$AN$1036129,FO531,LOGBOOK!$AH$5:$AH$1036129,EV564,LOGBOOK!$E$5:$E$1036129,FE531)=0," ",SUMIFS(LOGBOOK!$AG$5:$AG$1036129,LOGBOOK!$D$5:$D$1036129,EY531,LOGBOOK!$AN$5:$AN$1036129,FO531,LOGBOOK!$AH$5:$AH$1036129,EV564,LOGBOOK!$E$5:$E$1036129,FE531)),EY569,FG569,FO569)," ")</f>
        <v xml:space="preserve"> </v>
      </c>
      <c r="EW565" s="1134"/>
      <c r="EX565" s="1134"/>
      <c r="EY565" s="1134"/>
      <c r="EZ565" s="1134"/>
      <c r="FA565" s="624"/>
      <c r="FB565" s="1134" t="str">
        <f>IF(SUMIFS(LOGBOOK!$AG$5:$AG$1036129,LOGBOOK!$D$5:$D$1036129,EY531,LOGBOOK!$AN$5:$AN$1036129,FO531,LOGBOOK!$AH$5:$AH$1036129,FB564,LOGBOOK!$E$5:$E$1036129,FE531)=0," ",SUMIFS(LOGBOOK!$AG$5:$AG$1036129,LOGBOOK!$D$5:$D$1036129,EY531,LOGBOOK!$AN$5:$AN$1036129,FO531,LOGBOOK!$AH$5:$AH$1036129,FB564,LOGBOOK!$E$5:$E$1036129,FE531))</f>
        <v xml:space="preserve"> </v>
      </c>
      <c r="FC565" s="1134"/>
      <c r="FD565" s="1134"/>
      <c r="FE565" s="1134"/>
      <c r="FF565" s="1134"/>
      <c r="FG565" s="624"/>
      <c r="FH565" s="1134" t="str">
        <f>IF(SUMIFS(LOGBOOK!$AG$5:$AG$1036129,LOGBOOK!$D$5:$D$1036129,EY531,LOGBOOK!$AN$5:$AN$1036129,FO531,LOGBOOK!$AH$5:$AH$1036129,FH564,LOGBOOK!$E$5:$E$1036129,FE531)=0," ",SUMIFS(LOGBOOK!$AG$5:$AG$1036129,LOGBOOK!$D$5:$D$1036129,EY531,LOGBOOK!$AN$5:$AN$1036129,FO531,LOGBOOK!$AH$5:$AH$1036129,FH564,LOGBOOK!$E$5:$E$1036129,FE531))</f>
        <v xml:space="preserve"> </v>
      </c>
      <c r="FI565" s="1134"/>
      <c r="FJ565" s="1134"/>
      <c r="FK565" s="1134"/>
      <c r="FL565" s="1134"/>
      <c r="FM565" s="624"/>
      <c r="FN565" s="1134" t="str">
        <f>IF(SUMIFS(LOGBOOK!$AG$5:$AG$1036129,LOGBOOK!$D$5:$D$1036129,EY531,LOGBOOK!$AN$5:$AN$1036129,FO531,LOGBOOK!$AH$5:$AH$1036129,FN564,LOGBOOK!$E$5:$E$1036129,FE531)=0," ",SUMIFS(LOGBOOK!$AG$5:$AG$1036129,LOGBOOK!$D$5:$D$1036129,EY531,LOGBOOK!$AN$5:$AN$1036129,FO531,LOGBOOK!$AH$5:$AH$1036129,FN564,LOGBOOK!$E$5:$E$1036129,FE531))</f>
        <v xml:space="preserve"> </v>
      </c>
      <c r="FO565" s="1134"/>
      <c r="FP565" s="1134"/>
      <c r="FQ565" s="1134"/>
      <c r="FR565" s="1134"/>
      <c r="FS565" s="15"/>
      <c r="FT565" s="629" t="str">
        <f>IF('FRONT PAGE'!$A$1="www.fly-logics.com","NOV",0)</f>
        <v>NOV</v>
      </c>
      <c r="FU565" s="629"/>
      <c r="FV565" s="629"/>
      <c r="FW565" s="629"/>
      <c r="FX565" s="629"/>
      <c r="FY565" s="630" t="str">
        <f>IF(SUMIFS(LOGBOOK!$Y$5:$Y$1036129,LOGBOOK!$D$5:$D$1036129,EY531,LOGBOOK!$AN$5:$AN$1036129,FO531,LOGBOOK!$E$5:$E$1036129,FE531,LOGBOOK!$AM$5:$AM$1036129,"NOV")=0," ",SUMIFS(LOGBOOK!$Y$5:$Y$1036129,LOGBOOK!$D$5:$D$1036129,EY531,LOGBOOK!$AN$5:$AN$1036129,FO531,LOGBOOK!$E$5:$E$1036129,FE531,LOGBOOK!$AM$5:$AM$1036129,"NOV"))</f>
        <v xml:space="preserve"> </v>
      </c>
      <c r="FZ565" s="630"/>
      <c r="GA565" s="630"/>
      <c r="GB565" s="630"/>
      <c r="GC565" s="630" t="str">
        <f>IF(SUMIFS(LOGBOOK!$Z$5:$Z$1036129,LOGBOOK!$D$5:$D$1036129,EY531,LOGBOOK!$AN$5:$AN$1036129,FO531,LOGBOOK!$E$5:$E$1036129,FE531,LOGBOOK!$AM$5:$AM$1036129,"NOV")=0," ",SUMIFS(LOGBOOK!$Z$5:$Z$1036129,LOGBOOK!$D$5:$D$1036129,EY531,LOGBOOK!$AN$5:$AN$1036129,FO531,LOGBOOK!$E$5:$E$1036129,FE531,LOGBOOK!$AM$5:$AM$1036129,"NOV"))</f>
        <v xml:space="preserve"> </v>
      </c>
      <c r="GD565" s="630"/>
      <c r="GE565" s="630"/>
      <c r="GF565" s="630"/>
      <c r="GG565" s="630" t="str">
        <f>IF(SUMIFS(LOGBOOK!$AA$5:$AA$1036129,LOGBOOK!$D$5:$D$1036129,EY531,LOGBOOK!$AN$5:$AN$1036129,FO531,LOGBOOK!$E$5:$E$1036129,FE531,LOGBOOK!$AM$5:$AM$1036129,"NOV")=0," ",SUMIFS(LOGBOOK!$AA$5:$AA$1036129,LOGBOOK!$D$5:$D$1036129,EY531,LOGBOOK!$AN$5:$AN$1036129,FO531,LOGBOOK!$E$5:$E$1036129,FE531,LOGBOOK!$AM$5:$AM$1036129,"NOV"))</f>
        <v xml:space="preserve"> </v>
      </c>
      <c r="GH565" s="630"/>
      <c r="GI565" s="630"/>
      <c r="GJ565" s="630"/>
      <c r="GK565" s="623" t="str">
        <f>IF(SUMIFS(LOGBOOK!$AE$5:$AE$1036129,LOGBOOK!$D$5:$D$1036129,EY531,LOGBOOK!$AN$5:$AN$1036129,FO531,LOGBOOK!$E$5:$E$1036129,FE531,LOGBOOK!$AM$5:$AM$1036129,"NOV")=0," ",SUMIFS(LOGBOOK!$AC$5:$AC$1036129,LOGBOOK!$D$5:$D$1036129,EY531,LOGBOOK!$AN$5:$AN$1036129,FO531,LOGBOOK!$E$5:$E$1036129,FE531,LOGBOOK!$AM$5:$AM$1036129,"NOV"))</f>
        <v xml:space="preserve"> </v>
      </c>
      <c r="GL565" s="623"/>
      <c r="GM565" s="623"/>
      <c r="GN565" s="623" t="str">
        <f>IF(SUMIFS(LOGBOOK!$AF$5:$AF$1036129,LOGBOOK!$D$5:$D$1036129,EY531,LOGBOOK!$AN$5:$AN$1036129,FO531,LOGBOOK!$E$5:$E$1036129,FE531,LOGBOOK!$AM$5:$AM$1036129,"NOV")=0," ",SUMIFS(LOGBOOK!$AF$5:$AF$1036129,LOGBOOK!$D$5:$D$1036129,EY531,LOGBOOK!$AN$5:$AN$1036129,FO531,LOGBOOK!$E$5:$E$1036129,FE531,LOGBOOK!$AM$5:$AM$1036129,"NOV"))</f>
        <v xml:space="preserve"> </v>
      </c>
      <c r="GO565" s="623"/>
      <c r="GP565" s="623"/>
      <c r="GQ565" s="643"/>
      <c r="GR565" s="6"/>
    </row>
    <row r="566" spans="1:200" ht="6.75" customHeight="1" x14ac:dyDescent="0.25">
      <c r="A566" s="212"/>
      <c r="B566" s="635"/>
      <c r="C566" s="1135"/>
      <c r="D566" s="1135"/>
      <c r="E566" s="1135"/>
      <c r="F566" s="1135"/>
      <c r="G566" s="1135"/>
      <c r="H566" s="624"/>
      <c r="I566" s="1135"/>
      <c r="J566" s="1135"/>
      <c r="K566" s="1135"/>
      <c r="L566" s="1135"/>
      <c r="M566" s="1135"/>
      <c r="N566" s="624"/>
      <c r="O566" s="1135"/>
      <c r="P566" s="1135"/>
      <c r="Q566" s="1135"/>
      <c r="R566" s="1135"/>
      <c r="S566" s="1135"/>
      <c r="T566" s="624"/>
      <c r="U566" s="1135"/>
      <c r="V566" s="1135"/>
      <c r="W566" s="1135"/>
      <c r="X566" s="1135"/>
      <c r="Y566" s="1135"/>
      <c r="Z566" s="15"/>
      <c r="AA566" s="629"/>
      <c r="AB566" s="629"/>
      <c r="AC566" s="629"/>
      <c r="AD566" s="629"/>
      <c r="AE566" s="629"/>
      <c r="AF566" s="630"/>
      <c r="AG566" s="630"/>
      <c r="AH566" s="630"/>
      <c r="AI566" s="630"/>
      <c r="AJ566" s="630"/>
      <c r="AK566" s="630"/>
      <c r="AL566" s="630"/>
      <c r="AM566" s="630"/>
      <c r="AN566" s="630"/>
      <c r="AO566" s="630"/>
      <c r="AP566" s="630"/>
      <c r="AQ566" s="630"/>
      <c r="AR566" s="623"/>
      <c r="AS566" s="623"/>
      <c r="AT566" s="623"/>
      <c r="AU566" s="623"/>
      <c r="AV566" s="623"/>
      <c r="AW566" s="623"/>
      <c r="AX566" s="643"/>
      <c r="AY566" s="635"/>
      <c r="AZ566" s="1135"/>
      <c r="BA566" s="1135"/>
      <c r="BB566" s="1135"/>
      <c r="BC566" s="1135"/>
      <c r="BD566" s="1135"/>
      <c r="BE566" s="624"/>
      <c r="BF566" s="1135"/>
      <c r="BG566" s="1135"/>
      <c r="BH566" s="1135"/>
      <c r="BI566" s="1135"/>
      <c r="BJ566" s="1135"/>
      <c r="BK566" s="624"/>
      <c r="BL566" s="1135"/>
      <c r="BM566" s="1135"/>
      <c r="BN566" s="1135"/>
      <c r="BO566" s="1135"/>
      <c r="BP566" s="1135"/>
      <c r="BQ566" s="624"/>
      <c r="BR566" s="1135"/>
      <c r="BS566" s="1135"/>
      <c r="BT566" s="1135"/>
      <c r="BU566" s="1135"/>
      <c r="BV566" s="1135"/>
      <c r="BW566" s="15"/>
      <c r="BX566" s="629"/>
      <c r="BY566" s="629"/>
      <c r="BZ566" s="629"/>
      <c r="CA566" s="629"/>
      <c r="CB566" s="629"/>
      <c r="CC566" s="630"/>
      <c r="CD566" s="630"/>
      <c r="CE566" s="630"/>
      <c r="CF566" s="630"/>
      <c r="CG566" s="630"/>
      <c r="CH566" s="630"/>
      <c r="CI566" s="630"/>
      <c r="CJ566" s="630"/>
      <c r="CK566" s="630"/>
      <c r="CL566" s="630"/>
      <c r="CM566" s="630"/>
      <c r="CN566" s="630"/>
      <c r="CO566" s="623"/>
      <c r="CP566" s="623"/>
      <c r="CQ566" s="623"/>
      <c r="CR566" s="623"/>
      <c r="CS566" s="623"/>
      <c r="CT566" s="623"/>
      <c r="CU566" s="643"/>
      <c r="CV566" s="249"/>
      <c r="CW566" s="212"/>
      <c r="CX566" s="635"/>
      <c r="CY566" s="1135"/>
      <c r="CZ566" s="1135"/>
      <c r="DA566" s="1135"/>
      <c r="DB566" s="1135"/>
      <c r="DC566" s="1135"/>
      <c r="DD566" s="624"/>
      <c r="DE566" s="1135"/>
      <c r="DF566" s="1135"/>
      <c r="DG566" s="1135"/>
      <c r="DH566" s="1135"/>
      <c r="DI566" s="1135"/>
      <c r="DJ566" s="624"/>
      <c r="DK566" s="1135"/>
      <c r="DL566" s="1135"/>
      <c r="DM566" s="1135"/>
      <c r="DN566" s="1135"/>
      <c r="DO566" s="1135"/>
      <c r="DP566" s="624"/>
      <c r="DQ566" s="1135"/>
      <c r="DR566" s="1135"/>
      <c r="DS566" s="1135"/>
      <c r="DT566" s="1135"/>
      <c r="DU566" s="1135"/>
      <c r="DV566" s="15"/>
      <c r="DW566" s="629"/>
      <c r="DX566" s="629"/>
      <c r="DY566" s="629"/>
      <c r="DZ566" s="629"/>
      <c r="EA566" s="629"/>
      <c r="EB566" s="630"/>
      <c r="EC566" s="630"/>
      <c r="ED566" s="630"/>
      <c r="EE566" s="630"/>
      <c r="EF566" s="630"/>
      <c r="EG566" s="630"/>
      <c r="EH566" s="630"/>
      <c r="EI566" s="630"/>
      <c r="EJ566" s="630"/>
      <c r="EK566" s="630"/>
      <c r="EL566" s="630"/>
      <c r="EM566" s="630"/>
      <c r="EN566" s="623"/>
      <c r="EO566" s="623"/>
      <c r="EP566" s="623"/>
      <c r="EQ566" s="623"/>
      <c r="ER566" s="623"/>
      <c r="ES566" s="623"/>
      <c r="ET566" s="643"/>
      <c r="EU566" s="635"/>
      <c r="EV566" s="1135"/>
      <c r="EW566" s="1135"/>
      <c r="EX566" s="1135"/>
      <c r="EY566" s="1135"/>
      <c r="EZ566" s="1135"/>
      <c r="FA566" s="624"/>
      <c r="FB566" s="1135"/>
      <c r="FC566" s="1135"/>
      <c r="FD566" s="1135"/>
      <c r="FE566" s="1135"/>
      <c r="FF566" s="1135"/>
      <c r="FG566" s="624"/>
      <c r="FH566" s="1135"/>
      <c r="FI566" s="1135"/>
      <c r="FJ566" s="1135"/>
      <c r="FK566" s="1135"/>
      <c r="FL566" s="1135"/>
      <c r="FM566" s="624"/>
      <c r="FN566" s="1135"/>
      <c r="FO566" s="1135"/>
      <c r="FP566" s="1135"/>
      <c r="FQ566" s="1135"/>
      <c r="FR566" s="1135"/>
      <c r="FS566" s="15"/>
      <c r="FT566" s="629"/>
      <c r="FU566" s="629"/>
      <c r="FV566" s="629"/>
      <c r="FW566" s="629"/>
      <c r="FX566" s="629"/>
      <c r="FY566" s="630"/>
      <c r="FZ566" s="630"/>
      <c r="GA566" s="630"/>
      <c r="GB566" s="630"/>
      <c r="GC566" s="630"/>
      <c r="GD566" s="630"/>
      <c r="GE566" s="630"/>
      <c r="GF566" s="630"/>
      <c r="GG566" s="630"/>
      <c r="GH566" s="630"/>
      <c r="GI566" s="630"/>
      <c r="GJ566" s="630"/>
      <c r="GK566" s="623"/>
      <c r="GL566" s="623"/>
      <c r="GM566" s="623"/>
      <c r="GN566" s="623"/>
      <c r="GO566" s="623"/>
      <c r="GP566" s="623"/>
      <c r="GQ566" s="643"/>
      <c r="GR566" s="6"/>
    </row>
    <row r="567" spans="1:200" ht="3" customHeight="1" x14ac:dyDescent="0.25">
      <c r="A567" s="212"/>
      <c r="B567" s="635"/>
      <c r="C567" s="1135"/>
      <c r="D567" s="1135"/>
      <c r="E567" s="1135"/>
      <c r="F567" s="1135"/>
      <c r="G567" s="1135"/>
      <c r="H567" s="624"/>
      <c r="I567" s="1135"/>
      <c r="J567" s="1135"/>
      <c r="K567" s="1135"/>
      <c r="L567" s="1135"/>
      <c r="M567" s="1135"/>
      <c r="N567" s="624"/>
      <c r="O567" s="1135"/>
      <c r="P567" s="1135"/>
      <c r="Q567" s="1135"/>
      <c r="R567" s="1135"/>
      <c r="S567" s="1135"/>
      <c r="T567" s="624"/>
      <c r="U567" s="1135"/>
      <c r="V567" s="1135"/>
      <c r="W567" s="1135"/>
      <c r="X567" s="1135"/>
      <c r="Y567" s="1135"/>
      <c r="Z567" s="15"/>
      <c r="AA567" s="629"/>
      <c r="AB567" s="629"/>
      <c r="AC567" s="629"/>
      <c r="AD567" s="629"/>
      <c r="AE567" s="629"/>
      <c r="AF567" s="630"/>
      <c r="AG567" s="630"/>
      <c r="AH567" s="630"/>
      <c r="AI567" s="630"/>
      <c r="AJ567" s="630"/>
      <c r="AK567" s="630"/>
      <c r="AL567" s="630"/>
      <c r="AM567" s="630"/>
      <c r="AN567" s="630"/>
      <c r="AO567" s="630"/>
      <c r="AP567" s="630"/>
      <c r="AQ567" s="630"/>
      <c r="AR567" s="623"/>
      <c r="AS567" s="623"/>
      <c r="AT567" s="623"/>
      <c r="AU567" s="623"/>
      <c r="AV567" s="623"/>
      <c r="AW567" s="623"/>
      <c r="AX567" s="643"/>
      <c r="AY567" s="635"/>
      <c r="AZ567" s="1135"/>
      <c r="BA567" s="1135"/>
      <c r="BB567" s="1135"/>
      <c r="BC567" s="1135"/>
      <c r="BD567" s="1135"/>
      <c r="BE567" s="624"/>
      <c r="BF567" s="1135"/>
      <c r="BG567" s="1135"/>
      <c r="BH567" s="1135"/>
      <c r="BI567" s="1135"/>
      <c r="BJ567" s="1135"/>
      <c r="BK567" s="624"/>
      <c r="BL567" s="1135"/>
      <c r="BM567" s="1135"/>
      <c r="BN567" s="1135"/>
      <c r="BO567" s="1135"/>
      <c r="BP567" s="1135"/>
      <c r="BQ567" s="624"/>
      <c r="BR567" s="1135"/>
      <c r="BS567" s="1135"/>
      <c r="BT567" s="1135"/>
      <c r="BU567" s="1135"/>
      <c r="BV567" s="1135"/>
      <c r="BW567" s="15"/>
      <c r="BX567" s="629"/>
      <c r="BY567" s="629"/>
      <c r="BZ567" s="629"/>
      <c r="CA567" s="629"/>
      <c r="CB567" s="629"/>
      <c r="CC567" s="630"/>
      <c r="CD567" s="630"/>
      <c r="CE567" s="630"/>
      <c r="CF567" s="630"/>
      <c r="CG567" s="630"/>
      <c r="CH567" s="630"/>
      <c r="CI567" s="630"/>
      <c r="CJ567" s="630"/>
      <c r="CK567" s="630"/>
      <c r="CL567" s="630"/>
      <c r="CM567" s="630"/>
      <c r="CN567" s="630"/>
      <c r="CO567" s="623"/>
      <c r="CP567" s="623"/>
      <c r="CQ567" s="623"/>
      <c r="CR567" s="623"/>
      <c r="CS567" s="623"/>
      <c r="CT567" s="623"/>
      <c r="CU567" s="643"/>
      <c r="CV567" s="249"/>
      <c r="CW567" s="212"/>
      <c r="CX567" s="635"/>
      <c r="CY567" s="1135"/>
      <c r="CZ567" s="1135"/>
      <c r="DA567" s="1135"/>
      <c r="DB567" s="1135"/>
      <c r="DC567" s="1135"/>
      <c r="DD567" s="624"/>
      <c r="DE567" s="1135"/>
      <c r="DF567" s="1135"/>
      <c r="DG567" s="1135"/>
      <c r="DH567" s="1135"/>
      <c r="DI567" s="1135"/>
      <c r="DJ567" s="624"/>
      <c r="DK567" s="1135"/>
      <c r="DL567" s="1135"/>
      <c r="DM567" s="1135"/>
      <c r="DN567" s="1135"/>
      <c r="DO567" s="1135"/>
      <c r="DP567" s="624"/>
      <c r="DQ567" s="1135"/>
      <c r="DR567" s="1135"/>
      <c r="DS567" s="1135"/>
      <c r="DT567" s="1135"/>
      <c r="DU567" s="1135"/>
      <c r="DV567" s="15"/>
      <c r="DW567" s="629"/>
      <c r="DX567" s="629"/>
      <c r="DY567" s="629"/>
      <c r="DZ567" s="629"/>
      <c r="EA567" s="629"/>
      <c r="EB567" s="630"/>
      <c r="EC567" s="630"/>
      <c r="ED567" s="630"/>
      <c r="EE567" s="630"/>
      <c r="EF567" s="630"/>
      <c r="EG567" s="630"/>
      <c r="EH567" s="630"/>
      <c r="EI567" s="630"/>
      <c r="EJ567" s="630"/>
      <c r="EK567" s="630"/>
      <c r="EL567" s="630"/>
      <c r="EM567" s="630"/>
      <c r="EN567" s="623"/>
      <c r="EO567" s="623"/>
      <c r="EP567" s="623"/>
      <c r="EQ567" s="623"/>
      <c r="ER567" s="623"/>
      <c r="ES567" s="623"/>
      <c r="ET567" s="643"/>
      <c r="EU567" s="635"/>
      <c r="EV567" s="1135"/>
      <c r="EW567" s="1135"/>
      <c r="EX567" s="1135"/>
      <c r="EY567" s="1135"/>
      <c r="EZ567" s="1135"/>
      <c r="FA567" s="624"/>
      <c r="FB567" s="1135"/>
      <c r="FC567" s="1135"/>
      <c r="FD567" s="1135"/>
      <c r="FE567" s="1135"/>
      <c r="FF567" s="1135"/>
      <c r="FG567" s="624"/>
      <c r="FH567" s="1135"/>
      <c r="FI567" s="1135"/>
      <c r="FJ567" s="1135"/>
      <c r="FK567" s="1135"/>
      <c r="FL567" s="1135"/>
      <c r="FM567" s="624"/>
      <c r="FN567" s="1135"/>
      <c r="FO567" s="1135"/>
      <c r="FP567" s="1135"/>
      <c r="FQ567" s="1135"/>
      <c r="FR567" s="1135"/>
      <c r="FS567" s="15"/>
      <c r="FT567" s="629"/>
      <c r="FU567" s="629"/>
      <c r="FV567" s="629"/>
      <c r="FW567" s="629"/>
      <c r="FX567" s="629"/>
      <c r="FY567" s="630"/>
      <c r="FZ567" s="630"/>
      <c r="GA567" s="630"/>
      <c r="GB567" s="630"/>
      <c r="GC567" s="630"/>
      <c r="GD567" s="630"/>
      <c r="GE567" s="630"/>
      <c r="GF567" s="630"/>
      <c r="GG567" s="630"/>
      <c r="GH567" s="630"/>
      <c r="GI567" s="630"/>
      <c r="GJ567" s="630"/>
      <c r="GK567" s="623"/>
      <c r="GL567" s="623"/>
      <c r="GM567" s="623"/>
      <c r="GN567" s="623"/>
      <c r="GO567" s="623"/>
      <c r="GP567" s="623"/>
      <c r="GQ567" s="643"/>
      <c r="GR567" s="6"/>
    </row>
    <row r="568" spans="1:200" ht="6" customHeight="1" x14ac:dyDescent="0.25">
      <c r="A568" s="212"/>
      <c r="B568" s="635"/>
      <c r="C568" s="662"/>
      <c r="D568" s="662"/>
      <c r="E568" s="662"/>
      <c r="F568" s="662"/>
      <c r="G568" s="662"/>
      <c r="H568" s="662"/>
      <c r="I568" s="662"/>
      <c r="J568" s="662"/>
      <c r="K568" s="662"/>
      <c r="L568" s="662"/>
      <c r="M568" s="662"/>
      <c r="N568" s="662"/>
      <c r="O568" s="662"/>
      <c r="P568" s="662"/>
      <c r="Q568" s="662"/>
      <c r="R568" s="662"/>
      <c r="S568" s="662"/>
      <c r="T568" s="662"/>
      <c r="U568" s="662"/>
      <c r="V568" s="662"/>
      <c r="W568" s="662"/>
      <c r="X568" s="662"/>
      <c r="Y568" s="662"/>
      <c r="Z568" s="663"/>
      <c r="AA568" s="629"/>
      <c r="AB568" s="629"/>
      <c r="AC568" s="629"/>
      <c r="AD568" s="629"/>
      <c r="AE568" s="629"/>
      <c r="AF568" s="630"/>
      <c r="AG568" s="630"/>
      <c r="AH568" s="630"/>
      <c r="AI568" s="630"/>
      <c r="AJ568" s="630"/>
      <c r="AK568" s="630"/>
      <c r="AL568" s="630"/>
      <c r="AM568" s="630"/>
      <c r="AN568" s="630"/>
      <c r="AO568" s="630"/>
      <c r="AP568" s="630"/>
      <c r="AQ568" s="630"/>
      <c r="AR568" s="623"/>
      <c r="AS568" s="623"/>
      <c r="AT568" s="623"/>
      <c r="AU568" s="623"/>
      <c r="AV568" s="623"/>
      <c r="AW568" s="623"/>
      <c r="AX568" s="643"/>
      <c r="AY568" s="635"/>
      <c r="AZ568" s="662"/>
      <c r="BA568" s="662"/>
      <c r="BB568" s="662"/>
      <c r="BC568" s="662"/>
      <c r="BD568" s="662"/>
      <c r="BE568" s="662"/>
      <c r="BF568" s="662"/>
      <c r="BG568" s="662"/>
      <c r="BH568" s="662"/>
      <c r="BI568" s="662"/>
      <c r="BJ568" s="662"/>
      <c r="BK568" s="662"/>
      <c r="BL568" s="662"/>
      <c r="BM568" s="662"/>
      <c r="BN568" s="662"/>
      <c r="BO568" s="662"/>
      <c r="BP568" s="662"/>
      <c r="BQ568" s="662"/>
      <c r="BR568" s="662"/>
      <c r="BS568" s="662"/>
      <c r="BT568" s="662"/>
      <c r="BU568" s="662"/>
      <c r="BV568" s="662"/>
      <c r="BW568" s="663"/>
      <c r="BX568" s="629"/>
      <c r="BY568" s="629"/>
      <c r="BZ568" s="629"/>
      <c r="CA568" s="629"/>
      <c r="CB568" s="629"/>
      <c r="CC568" s="630"/>
      <c r="CD568" s="630"/>
      <c r="CE568" s="630"/>
      <c r="CF568" s="630"/>
      <c r="CG568" s="630"/>
      <c r="CH568" s="630"/>
      <c r="CI568" s="630"/>
      <c r="CJ568" s="630"/>
      <c r="CK568" s="630"/>
      <c r="CL568" s="630"/>
      <c r="CM568" s="630"/>
      <c r="CN568" s="630"/>
      <c r="CO568" s="623"/>
      <c r="CP568" s="623"/>
      <c r="CQ568" s="623"/>
      <c r="CR568" s="623"/>
      <c r="CS568" s="623"/>
      <c r="CT568" s="623"/>
      <c r="CU568" s="643"/>
      <c r="CV568" s="249"/>
      <c r="CW568" s="212"/>
      <c r="CX568" s="635"/>
      <c r="CY568" s="662"/>
      <c r="CZ568" s="662"/>
      <c r="DA568" s="662"/>
      <c r="DB568" s="662"/>
      <c r="DC568" s="662"/>
      <c r="DD568" s="662"/>
      <c r="DE568" s="662"/>
      <c r="DF568" s="662"/>
      <c r="DG568" s="662"/>
      <c r="DH568" s="662"/>
      <c r="DI568" s="662"/>
      <c r="DJ568" s="662"/>
      <c r="DK568" s="662"/>
      <c r="DL568" s="662"/>
      <c r="DM568" s="662"/>
      <c r="DN568" s="662"/>
      <c r="DO568" s="662"/>
      <c r="DP568" s="662"/>
      <c r="DQ568" s="662"/>
      <c r="DR568" s="662"/>
      <c r="DS568" s="662"/>
      <c r="DT568" s="662"/>
      <c r="DU568" s="662"/>
      <c r="DV568" s="663"/>
      <c r="DW568" s="629"/>
      <c r="DX568" s="629"/>
      <c r="DY568" s="629"/>
      <c r="DZ568" s="629"/>
      <c r="EA568" s="629"/>
      <c r="EB568" s="630"/>
      <c r="EC568" s="630"/>
      <c r="ED568" s="630"/>
      <c r="EE568" s="630"/>
      <c r="EF568" s="630"/>
      <c r="EG568" s="630"/>
      <c r="EH568" s="630"/>
      <c r="EI568" s="630"/>
      <c r="EJ568" s="630"/>
      <c r="EK568" s="630"/>
      <c r="EL568" s="630"/>
      <c r="EM568" s="630"/>
      <c r="EN568" s="623"/>
      <c r="EO568" s="623"/>
      <c r="EP568" s="623"/>
      <c r="EQ568" s="623"/>
      <c r="ER568" s="623"/>
      <c r="ES568" s="623"/>
      <c r="ET568" s="643"/>
      <c r="EU568" s="635"/>
      <c r="EV568" s="662"/>
      <c r="EW568" s="662"/>
      <c r="EX568" s="662"/>
      <c r="EY568" s="662"/>
      <c r="EZ568" s="662"/>
      <c r="FA568" s="662"/>
      <c r="FB568" s="662"/>
      <c r="FC568" s="662"/>
      <c r="FD568" s="662"/>
      <c r="FE568" s="662"/>
      <c r="FF568" s="662"/>
      <c r="FG568" s="662"/>
      <c r="FH568" s="662"/>
      <c r="FI568" s="662"/>
      <c r="FJ568" s="662"/>
      <c r="FK568" s="662"/>
      <c r="FL568" s="662"/>
      <c r="FM568" s="662"/>
      <c r="FN568" s="662"/>
      <c r="FO568" s="662"/>
      <c r="FP568" s="662"/>
      <c r="FQ568" s="662"/>
      <c r="FR568" s="662"/>
      <c r="FS568" s="663"/>
      <c r="FT568" s="629"/>
      <c r="FU568" s="629"/>
      <c r="FV568" s="629"/>
      <c r="FW568" s="629"/>
      <c r="FX568" s="629"/>
      <c r="FY568" s="630"/>
      <c r="FZ568" s="630"/>
      <c r="GA568" s="630"/>
      <c r="GB568" s="630"/>
      <c r="GC568" s="630"/>
      <c r="GD568" s="630"/>
      <c r="GE568" s="630"/>
      <c r="GF568" s="630"/>
      <c r="GG568" s="630"/>
      <c r="GH568" s="630"/>
      <c r="GI568" s="630"/>
      <c r="GJ568" s="630"/>
      <c r="GK568" s="623"/>
      <c r="GL568" s="623"/>
      <c r="GM568" s="623"/>
      <c r="GN568" s="623"/>
      <c r="GO568" s="623"/>
      <c r="GP568" s="623"/>
      <c r="GQ568" s="643"/>
      <c r="GR568" s="6"/>
    </row>
    <row r="569" spans="1:200" ht="16.5" customHeight="1" x14ac:dyDescent="0.25">
      <c r="A569" s="212"/>
      <c r="B569" s="635"/>
      <c r="C569" s="1233" t="s">
        <v>37</v>
      </c>
      <c r="D569" s="1233"/>
      <c r="E569" s="1234"/>
      <c r="F569" s="1138" t="str">
        <f>IF(SUMIFS(LOGBOOK!$AG$5:$AG$1036129,LOGBOOK!$D$5:$D$1036129,F531,LOGBOOK!$AN$5:$AN$1036129,V531,LOGBOOK!$AH$5:$AH$1036129,"CAT I",LOGBOOK!$E$5:$E$1036129,L531)=0," ",SUMIFS(LOGBOOK!$AG$5:$AG$1036129,LOGBOOK!$D$5:$D$1036129,F531,LOGBOOK!$AN$5:$AN$1036129,V531,LOGBOOK!$AH$5:$AH$1036129,"CAT I",LOGBOOK!$E$5:$E$1036129,L531))</f>
        <v xml:space="preserve"> </v>
      </c>
      <c r="G569" s="1139"/>
      <c r="H569" s="1139"/>
      <c r="I569" s="1139"/>
      <c r="J569" s="209"/>
      <c r="K569" s="1233" t="s">
        <v>36</v>
      </c>
      <c r="L569" s="1233"/>
      <c r="M569" s="1234"/>
      <c r="N569" s="1136" t="str">
        <f>IF(SUMIFS(LOGBOOK!$AG$5:$AG$1036129,LOGBOOK!$D$5:$D$1036129,F531,LOGBOOK!$AN$5:$AN$1036129,V531,LOGBOOK!$AH$5:$AH$1036129,"CAT II",LOGBOOK!$E$5:$E$1036129,L531)=0," ",SUMIFS(LOGBOOK!$AG$5:$AG$1036129,LOGBOOK!$D$5:$D$1036129,F531,LOGBOOK!$AN$5:$AN$1036129,V531,LOGBOOK!$AH$5:$AH$1036129,"CAT II",LOGBOOK!$E$5:$E$1036129,L531))</f>
        <v xml:space="preserve"> </v>
      </c>
      <c r="O569" s="1137"/>
      <c r="P569" s="1137"/>
      <c r="Q569" s="1137"/>
      <c r="R569" s="209"/>
      <c r="S569" s="1233" t="s">
        <v>39</v>
      </c>
      <c r="T569" s="1233"/>
      <c r="U569" s="1234"/>
      <c r="V569" s="1136" t="str">
        <f>IF(SUMIFS(LOGBOOK!$AG$5:$AG$1036129,LOGBOOK!$D$5:$D$1036129,F531,LOGBOOK!$AN$5:$AN$1036129,V531,LOGBOOK!$AH$5:$AH$1036129,"CAT III",LOGBOOK!$E$5:$E$1036129,L531)=0," ",SUMIFS(LOGBOOK!$AG$5:$AG$1036129,LOGBOOK!$D$5:$D$1036129,F531,LOGBOOK!$AN$5:$AN$1036129,V531,LOGBOOK!$AH$5:$AH$1036129,"CAT III",LOGBOOK!$E$5:$E$1036129,L531))</f>
        <v xml:space="preserve"> </v>
      </c>
      <c r="W569" s="1137"/>
      <c r="X569" s="1137"/>
      <c r="Y569" s="1137"/>
      <c r="Z569" s="227"/>
      <c r="AA569" s="629" t="str">
        <f>IF('FRONT PAGE'!$A$1="www.fly-logics.com","DEC",0)</f>
        <v>DEC</v>
      </c>
      <c r="AB569" s="629"/>
      <c r="AC569" s="629"/>
      <c r="AD569" s="629"/>
      <c r="AE569" s="629"/>
      <c r="AF569" s="630" t="str">
        <f>IF(SUMIFS(LOGBOOK!$Y$5:$Y$1036129,LOGBOOK!$D$5:$D$1036129,F531,LOGBOOK!$AN$5:$AN$1036129,V531,LOGBOOK!$E$5:$E$1036129,L531,LOGBOOK!$AM$5:$AM$1036129,"DIC")=0," ",SUMIFS(LOGBOOK!$Y$5:$Y$1036129,LOGBOOK!$D$5:$D$1036129,F531,LOGBOOK!$AN$5:$AN$1036129,V531,LOGBOOK!$E$5:$E$1036129,L531,LOGBOOK!$AM$5:$AM$1036129,"DIC"))</f>
        <v xml:space="preserve"> </v>
      </c>
      <c r="AG569" s="630"/>
      <c r="AH569" s="630"/>
      <c r="AI569" s="630"/>
      <c r="AJ569" s="630" t="str">
        <f>IF(SUMIFS(LOGBOOK!$Z$5:$Z$1036129,LOGBOOK!$D$5:$D$1036129,F531,LOGBOOK!$AN$5:$AN$1036129,V531,LOGBOOK!$E$5:$E$1036129,L531,LOGBOOK!$AM$5:$AM$1036129,"DIC")=0," ",SUMIFS(LOGBOOK!$Z$5:$Z$1036129,LOGBOOK!$D$5:$D$1036129,F531,LOGBOOK!$AN$5:$AN$1036129,V531,LOGBOOK!$E$5:$E$1036129,L531,LOGBOOK!$AM$5:$AM$1036129,"DIC"))</f>
        <v xml:space="preserve"> </v>
      </c>
      <c r="AK569" s="630"/>
      <c r="AL569" s="630"/>
      <c r="AM569" s="630"/>
      <c r="AN569" s="630" t="str">
        <f>IF(SUMIFS(LOGBOOK!$AA$5:$AA$1036129,LOGBOOK!$D$5:$D$1036129,F531,LOGBOOK!$AN$5:$AN$1036129,V531,LOGBOOK!$E$5:$E$1036129,L531,LOGBOOK!$AM$5:$AM$1036129,"DIC")=0," ",SUMIFS(LOGBOOK!$AA$5:$AA$1036129,LOGBOOK!$D$5:$D$1036129,F531,LOGBOOK!$AN$5:$AN$1036129,V531,LOGBOOK!$E$5:$E$1036129,L531,LOGBOOK!$AM$5:$AM$1036129,"DIC"))</f>
        <v xml:space="preserve"> </v>
      </c>
      <c r="AO569" s="630"/>
      <c r="AP569" s="630"/>
      <c r="AQ569" s="630"/>
      <c r="AR569" s="623" t="str">
        <f>IF(SUMIFS(LOGBOOK!$AE$5:$AE$1036129,LOGBOOK!$D$5:$D$1036129,F531,LOGBOOK!$AN$5:$AN$1036129,V531,LOGBOOK!$E$5:$E$1036129,L531,LOGBOOK!$AM$5:$AM$1036129,"DIC")=0," ",SUMIFS(LOGBOOK!$AC$5:$AC$1036129,LOGBOOK!$D$5:$D$1036129,F531,LOGBOOK!$AN$5:$AN$1036129,V531,LOGBOOK!$E$5:$E$1036129,L531,LOGBOOK!$AM$5:$AM$1036129,"DIC"))</f>
        <v xml:space="preserve"> </v>
      </c>
      <c r="AS569" s="623"/>
      <c r="AT569" s="623"/>
      <c r="AU569" s="623" t="str">
        <f>IF(SUMIFS(LOGBOOK!$AF$5:$AF$1036129,LOGBOOK!$D$5:$D$1036129,F531,LOGBOOK!$AN$5:$AN$1036129,V531,LOGBOOK!$E$5:$E$1036129,L531,LOGBOOK!$AM$5:$AM$1036129,"DIC")=0," ",SUMIFS(LOGBOOK!$AF$5:$AF$1036129,LOGBOOK!$D$5:$D$1036129,F531,LOGBOOK!$AN$5:$AN$1036129,V531,LOGBOOK!$E$5:$E$1036129,L531,LOGBOOK!$AM$5:$AM$1036129,"DIC"))</f>
        <v xml:space="preserve"> </v>
      </c>
      <c r="AV569" s="623"/>
      <c r="AW569" s="623"/>
      <c r="AX569" s="643"/>
      <c r="AY569" s="635"/>
      <c r="AZ569" s="1233" t="s">
        <v>37</v>
      </c>
      <c r="BA569" s="1233"/>
      <c r="BB569" s="1234"/>
      <c r="BC569" s="1138" t="str">
        <f>IF(SUMIFS(LOGBOOK!$AG$5:$AG$1036129,LOGBOOK!$D$5:$D$1036129,BC531,LOGBOOK!$AN$5:$AN$1036129,BS531,LOGBOOK!$AH$5:$AH$1036129,"CAT I",LOGBOOK!$E$5:$E$1036129,BI531)=0," ",SUMIFS(LOGBOOK!$AG$5:$AG$1036129,LOGBOOK!$D$5:$D$1036129,BC531,LOGBOOK!$AN$5:$AN$1036129,BS531,LOGBOOK!$AH$5:$AH$1036129,"CAT I",LOGBOOK!$E$5:$E$1036129,BI531))</f>
        <v xml:space="preserve"> </v>
      </c>
      <c r="BD569" s="1139"/>
      <c r="BE569" s="1139"/>
      <c r="BF569" s="1139"/>
      <c r="BG569" s="209"/>
      <c r="BH569" s="1233" t="s">
        <v>36</v>
      </c>
      <c r="BI569" s="1233"/>
      <c r="BJ569" s="1234"/>
      <c r="BK569" s="1136" t="str">
        <f>IF(SUMIFS(LOGBOOK!$AG$5:$AG$1036129,LOGBOOK!$D$5:$D$1036129,BC531,LOGBOOK!$AN$5:$AN$1036129,BS531,LOGBOOK!$AH$5:$AH$1036129,"CAT II",LOGBOOK!$E$5:$E$1036129,BI531)=0," ",SUMIFS(LOGBOOK!$AG$5:$AG$1036129,LOGBOOK!$D$5:$D$1036129,BC531,LOGBOOK!$AN$5:$AN$1036129,BS531,LOGBOOK!$AH$5:$AH$1036129,"CAT II",LOGBOOK!$E$5:$E$1036129,BI531))</f>
        <v xml:space="preserve"> </v>
      </c>
      <c r="BL569" s="1137"/>
      <c r="BM569" s="1137"/>
      <c r="BN569" s="1137"/>
      <c r="BO569" s="209"/>
      <c r="BP569" s="1233" t="s">
        <v>39</v>
      </c>
      <c r="BQ569" s="1233"/>
      <c r="BR569" s="1234"/>
      <c r="BS569" s="1136" t="str">
        <f>IF(SUMIFS(LOGBOOK!$AG$5:$AG$1036129,LOGBOOK!$D$5:$D$1036129,BC531,LOGBOOK!$AN$5:$AN$1036129,BS531,LOGBOOK!$AH$5:$AH$1036129,"CAT III",LOGBOOK!$E$5:$E$1036129,BI531)=0," ",SUMIFS(LOGBOOK!$AG$5:$AG$1036129,LOGBOOK!$D$5:$D$1036129,BC531,LOGBOOK!$AN$5:$AN$1036129,BS531,LOGBOOK!$AH$5:$AH$1036129,"CAT III",LOGBOOK!$E$5:$E$1036129,BI531))</f>
        <v xml:space="preserve"> </v>
      </c>
      <c r="BT569" s="1137"/>
      <c r="BU569" s="1137"/>
      <c r="BV569" s="1137"/>
      <c r="BW569" s="227"/>
      <c r="BX569" s="629" t="str">
        <f>IF('FRONT PAGE'!$A$1="www.fly-logics.com","DEC",0)</f>
        <v>DEC</v>
      </c>
      <c r="BY569" s="629"/>
      <c r="BZ569" s="629"/>
      <c r="CA569" s="629"/>
      <c r="CB569" s="629"/>
      <c r="CC569" s="630" t="str">
        <f>IF(SUMIFS(LOGBOOK!$Y$5:$Y$1036129,LOGBOOK!$D$5:$D$1036129,BC531,LOGBOOK!$AN$5:$AN$1036129,BS531,LOGBOOK!$E$5:$E$1036129,BI531,LOGBOOK!$AM$5:$AM$1036129,"DIC")=0," ",SUMIFS(LOGBOOK!$Y$5:$Y$1036129,LOGBOOK!$D$5:$D$1036129,BC531,LOGBOOK!$AN$5:$AN$1036129,BS531,LOGBOOK!$E$5:$E$1036129,BI531,LOGBOOK!$AM$5:$AM$1036129,"DIC"))</f>
        <v xml:space="preserve"> </v>
      </c>
      <c r="CD569" s="630"/>
      <c r="CE569" s="630"/>
      <c r="CF569" s="630"/>
      <c r="CG569" s="630" t="str">
        <f>IF(SUMIFS(LOGBOOK!$Z$5:$Z$1036129,LOGBOOK!$D$5:$D$1036129,BC531,LOGBOOK!$AN$5:$AN$1036129,BS531,LOGBOOK!$E$5:$E$1036129,BI531,LOGBOOK!$AM$5:$AM$1036129,"DIC")=0," ",SUMIFS(LOGBOOK!$Z$5:$Z$1036129,LOGBOOK!$D$5:$D$1036129,BC531,LOGBOOK!$AN$5:$AN$1036129,BS531,LOGBOOK!$E$5:$E$1036129,BI531,LOGBOOK!$AM$5:$AM$1036129,"DIC"))</f>
        <v xml:space="preserve"> </v>
      </c>
      <c r="CH569" s="630"/>
      <c r="CI569" s="630"/>
      <c r="CJ569" s="630"/>
      <c r="CK569" s="630" t="str">
        <f>IF(SUMIFS(LOGBOOK!$AA$5:$AA$1036129,LOGBOOK!$D$5:$D$1036129,BC531,LOGBOOK!$AN$5:$AN$1036129,BS531,LOGBOOK!$E$5:$E$1036129,BI531,LOGBOOK!$AM$5:$AM$1036129,"DIC")=0," ",SUMIFS(LOGBOOK!$AA$5:$AA$1036129,LOGBOOK!$D$5:$D$1036129,BC531,LOGBOOK!$AN$5:$AN$1036129,BS531,LOGBOOK!$E$5:$E$1036129,BI531,LOGBOOK!$AM$5:$AM$1036129,"DIC"))</f>
        <v xml:space="preserve"> </v>
      </c>
      <c r="CL569" s="630"/>
      <c r="CM569" s="630"/>
      <c r="CN569" s="630"/>
      <c r="CO569" s="623" t="str">
        <f>IF(SUMIFS(LOGBOOK!$AE$5:$AE$1036129,LOGBOOK!$D$5:$D$1036129,BC531,LOGBOOK!$AN$5:$AN$1036129,BS531,LOGBOOK!$E$5:$E$1036129,BI531,LOGBOOK!$AM$5:$AM$1036129,"DIC")=0," ",SUMIFS(LOGBOOK!$AC$5:$AC$1036129,LOGBOOK!$D$5:$D$1036129,BC531,LOGBOOK!$AN$5:$AN$1036129,BS531,LOGBOOK!$E$5:$E$1036129,BI531,LOGBOOK!$AM$5:$AM$1036129,"DIC"))</f>
        <v xml:space="preserve"> </v>
      </c>
      <c r="CP569" s="623"/>
      <c r="CQ569" s="623"/>
      <c r="CR569" s="623" t="str">
        <f>IF(SUMIFS(LOGBOOK!$AF$5:$AF$1036129,LOGBOOK!$D$5:$D$1036129,BC531,LOGBOOK!$AN$5:$AN$1036129,BS531,LOGBOOK!$E$5:$E$1036129,BI531,LOGBOOK!$AM$5:$AM$1036129,"DIC")=0," ",SUMIFS(LOGBOOK!$AF$5:$AF$1036129,LOGBOOK!$D$5:$D$1036129,BC531,LOGBOOK!$AN$5:$AN$1036129,BS531,LOGBOOK!$E$5:$E$1036129,BI531,LOGBOOK!$AM$5:$AM$1036129,"DIC"))</f>
        <v xml:space="preserve"> </v>
      </c>
      <c r="CS569" s="623"/>
      <c r="CT569" s="623"/>
      <c r="CU569" s="643"/>
      <c r="CV569" s="249"/>
      <c r="CW569" s="212"/>
      <c r="CX569" s="635"/>
      <c r="CY569" s="1233" t="s">
        <v>37</v>
      </c>
      <c r="CZ569" s="1233"/>
      <c r="DA569" s="1234"/>
      <c r="DB569" s="1138" t="str">
        <f>IF(SUMIFS(LOGBOOK!$AG$5:$AG$1036129,LOGBOOK!$D$5:$D$1036129,DB531,LOGBOOK!$AN$5:$AN$1036129,DR531,LOGBOOK!$AH$5:$AH$1036129,"CAT I",LOGBOOK!$E$5:$E$1036129,DH531)=0," ",SUMIFS(LOGBOOK!$AG$5:$AG$1036129,LOGBOOK!$D$5:$D$1036129,DB531,LOGBOOK!$AN$5:$AN$1036129,DR531,LOGBOOK!$AH$5:$AH$1036129,"CAT I",LOGBOOK!$E$5:$E$1036129,DH531))</f>
        <v xml:space="preserve"> </v>
      </c>
      <c r="DC569" s="1139"/>
      <c r="DD569" s="1139"/>
      <c r="DE569" s="1139"/>
      <c r="DF569" s="209"/>
      <c r="DG569" s="1233" t="s">
        <v>36</v>
      </c>
      <c r="DH569" s="1233"/>
      <c r="DI569" s="1234"/>
      <c r="DJ569" s="1136" t="str">
        <f>IF(SUMIFS(LOGBOOK!$AG$5:$AG$1036129,LOGBOOK!$D$5:$D$1036129,DB531,LOGBOOK!$AN$5:$AN$1036129,DR531,LOGBOOK!$AH$5:$AH$1036129,"CAT II",LOGBOOK!$E$5:$E$1036129,DH531)=0," ",SUMIFS(LOGBOOK!$AG$5:$AG$1036129,LOGBOOK!$D$5:$D$1036129,DB531,LOGBOOK!$AN$5:$AN$1036129,DR531,LOGBOOK!$AH$5:$AH$1036129,"CAT II",LOGBOOK!$E$5:$E$1036129,DH531))</f>
        <v xml:space="preserve"> </v>
      </c>
      <c r="DK569" s="1137"/>
      <c r="DL569" s="1137"/>
      <c r="DM569" s="1137"/>
      <c r="DN569" s="209"/>
      <c r="DO569" s="1233" t="s">
        <v>39</v>
      </c>
      <c r="DP569" s="1233"/>
      <c r="DQ569" s="1234"/>
      <c r="DR569" s="1136" t="str">
        <f>IF(SUMIFS(LOGBOOK!$AG$5:$AG$1036129,LOGBOOK!$D$5:$D$1036129,DB531,LOGBOOK!$AN$5:$AN$1036129,DR531,LOGBOOK!$AH$5:$AH$1036129,"CAT III",LOGBOOK!$E$5:$E$1036129,DH531)=0," ",SUMIFS(LOGBOOK!$AG$5:$AG$1036129,LOGBOOK!$D$5:$D$1036129,DB531,LOGBOOK!$AN$5:$AN$1036129,DR531,LOGBOOK!$AH$5:$AH$1036129,"CAT III",LOGBOOK!$E$5:$E$1036129,DH531))</f>
        <v xml:space="preserve"> </v>
      </c>
      <c r="DS569" s="1137"/>
      <c r="DT569" s="1137"/>
      <c r="DU569" s="1137"/>
      <c r="DV569" s="227"/>
      <c r="DW569" s="629" t="str">
        <f>IF('FRONT PAGE'!$A$1="www.fly-logics.com","DEC",0)</f>
        <v>DEC</v>
      </c>
      <c r="DX569" s="629"/>
      <c r="DY569" s="629"/>
      <c r="DZ569" s="629"/>
      <c r="EA569" s="629"/>
      <c r="EB569" s="630" t="str">
        <f>IF(SUMIFS(LOGBOOK!$Y$5:$Y$1036129,LOGBOOK!$D$5:$D$1036129,DB531,LOGBOOK!$AN$5:$AN$1036129,DR531,LOGBOOK!$E$5:$E$1036129,DH531,LOGBOOK!$AM$5:$AM$1036129,"DIC")=0," ",SUMIFS(LOGBOOK!$Y$5:$Y$1036129,LOGBOOK!$D$5:$D$1036129,DB531,LOGBOOK!$AN$5:$AN$1036129,DR531,LOGBOOK!$E$5:$E$1036129,DH531,LOGBOOK!$AM$5:$AM$1036129,"DIC"))</f>
        <v xml:space="preserve"> </v>
      </c>
      <c r="EC569" s="630"/>
      <c r="ED569" s="630"/>
      <c r="EE569" s="630"/>
      <c r="EF569" s="630" t="str">
        <f>IF(SUMIFS(LOGBOOK!$Z$5:$Z$1036129,LOGBOOK!$D$5:$D$1036129,DB531,LOGBOOK!$AN$5:$AN$1036129,DR531,LOGBOOK!$E$5:$E$1036129,DH531,LOGBOOK!$AM$5:$AM$1036129,"DIC")=0," ",SUMIFS(LOGBOOK!$Z$5:$Z$1036129,LOGBOOK!$D$5:$D$1036129,DB531,LOGBOOK!$AN$5:$AN$1036129,DR531,LOGBOOK!$E$5:$E$1036129,DH531,LOGBOOK!$AM$5:$AM$1036129,"DIC"))</f>
        <v xml:space="preserve"> </v>
      </c>
      <c r="EG569" s="630"/>
      <c r="EH569" s="630"/>
      <c r="EI569" s="630"/>
      <c r="EJ569" s="630" t="str">
        <f>IF(SUMIFS(LOGBOOK!$AA$5:$AA$1036129,LOGBOOK!$D$5:$D$1036129,DB531,LOGBOOK!$AN$5:$AN$1036129,DR531,LOGBOOK!$E$5:$E$1036129,DH531,LOGBOOK!$AM$5:$AM$1036129,"DIC")=0," ",SUMIFS(LOGBOOK!$AA$5:$AA$1036129,LOGBOOK!$D$5:$D$1036129,DB531,LOGBOOK!$AN$5:$AN$1036129,DR531,LOGBOOK!$E$5:$E$1036129,DH531,LOGBOOK!$AM$5:$AM$1036129,"DIC"))</f>
        <v xml:space="preserve"> </v>
      </c>
      <c r="EK569" s="630"/>
      <c r="EL569" s="630"/>
      <c r="EM569" s="630"/>
      <c r="EN569" s="623" t="str">
        <f>IF(SUMIFS(LOGBOOK!$AE$5:$AE$1036129,LOGBOOK!$D$5:$D$1036129,DB531,LOGBOOK!$AN$5:$AN$1036129,DR531,LOGBOOK!$E$5:$E$1036129,DH531,LOGBOOK!$AM$5:$AM$1036129,"DIC")=0," ",SUMIFS(LOGBOOK!$AC$5:$AC$1036129,LOGBOOK!$D$5:$D$1036129,DB531,LOGBOOK!$AN$5:$AN$1036129,DR531,LOGBOOK!$E$5:$E$1036129,DH531,LOGBOOK!$AM$5:$AM$1036129,"DIC"))</f>
        <v xml:space="preserve"> </v>
      </c>
      <c r="EO569" s="623"/>
      <c r="EP569" s="623"/>
      <c r="EQ569" s="623" t="str">
        <f>IF(SUMIFS(LOGBOOK!$AF$5:$AF$1036129,LOGBOOK!$D$5:$D$1036129,DB531,LOGBOOK!$AN$5:$AN$1036129,DR531,LOGBOOK!$E$5:$E$1036129,DH531,LOGBOOK!$AM$5:$AM$1036129,"DIC")=0," ",SUMIFS(LOGBOOK!$AF$5:$AF$1036129,LOGBOOK!$D$5:$D$1036129,DB531,LOGBOOK!$AN$5:$AN$1036129,DR531,LOGBOOK!$E$5:$E$1036129,DH531,LOGBOOK!$AM$5:$AM$1036129,"DIC"))</f>
        <v xml:space="preserve"> </v>
      </c>
      <c r="ER569" s="623"/>
      <c r="ES569" s="623"/>
      <c r="ET569" s="643"/>
      <c r="EU569" s="635"/>
      <c r="EV569" s="1233" t="s">
        <v>37</v>
      </c>
      <c r="EW569" s="1233"/>
      <c r="EX569" s="1234"/>
      <c r="EY569" s="1138" t="str">
        <f>IF(SUMIFS(LOGBOOK!$AG$5:$AG$1036129,LOGBOOK!$D$5:$D$1036129,EY531,LOGBOOK!$AN$5:$AN$1036129,FO531,LOGBOOK!$AH$5:$AH$1036129,"CAT I",LOGBOOK!$E$5:$E$1036129,FE531)=0," ",SUMIFS(LOGBOOK!$AG$5:$AG$1036129,LOGBOOK!$D$5:$D$1036129,EY531,LOGBOOK!$AN$5:$AN$1036129,FO531,LOGBOOK!$AH$5:$AH$1036129,"CAT I",LOGBOOK!$E$5:$E$1036129,FE531))</f>
        <v xml:space="preserve"> </v>
      </c>
      <c r="EZ569" s="1139"/>
      <c r="FA569" s="1139"/>
      <c r="FB569" s="1139"/>
      <c r="FC569" s="209"/>
      <c r="FD569" s="1233" t="s">
        <v>36</v>
      </c>
      <c r="FE569" s="1233"/>
      <c r="FF569" s="1234"/>
      <c r="FG569" s="1136" t="str">
        <f>IF(SUMIFS(LOGBOOK!$AG$5:$AG$1036129,LOGBOOK!$D$5:$D$1036129,EY531,LOGBOOK!$AN$5:$AN$1036129,FO531,LOGBOOK!$AH$5:$AH$1036129,"CAT II",LOGBOOK!$E$5:$E$1036129,FE531)=0," ",SUMIFS(LOGBOOK!$AG$5:$AG$1036129,LOGBOOK!$D$5:$D$1036129,EY531,LOGBOOK!$AN$5:$AN$1036129,FO531,LOGBOOK!$AH$5:$AH$1036129,"CAT II",LOGBOOK!$E$5:$E$1036129,FE531))</f>
        <v xml:space="preserve"> </v>
      </c>
      <c r="FH569" s="1137"/>
      <c r="FI569" s="1137"/>
      <c r="FJ569" s="1137"/>
      <c r="FK569" s="209"/>
      <c r="FL569" s="1233" t="s">
        <v>39</v>
      </c>
      <c r="FM569" s="1233"/>
      <c r="FN569" s="1234"/>
      <c r="FO569" s="1136" t="str">
        <f>IF(SUMIFS(LOGBOOK!$AG$5:$AG$1036129,LOGBOOK!$D$5:$D$1036129,EY531,LOGBOOK!$AN$5:$AN$1036129,FO531,LOGBOOK!$AH$5:$AH$1036129,"CAT III",LOGBOOK!$E$5:$E$1036129,FE531)=0," ",SUMIFS(LOGBOOK!$AG$5:$AG$1036129,LOGBOOK!$D$5:$D$1036129,EY531,LOGBOOK!$AN$5:$AN$1036129,FO531,LOGBOOK!$AH$5:$AH$1036129,"CAT III",LOGBOOK!$E$5:$E$1036129,FE531))</f>
        <v xml:space="preserve"> </v>
      </c>
      <c r="FP569" s="1137"/>
      <c r="FQ569" s="1137"/>
      <c r="FR569" s="1137"/>
      <c r="FS569" s="227"/>
      <c r="FT569" s="629" t="str">
        <f>IF('FRONT PAGE'!$A$1="www.fly-logics.com","DEC",0)</f>
        <v>DEC</v>
      </c>
      <c r="FU569" s="629"/>
      <c r="FV569" s="629"/>
      <c r="FW569" s="629"/>
      <c r="FX569" s="629"/>
      <c r="FY569" s="630" t="str">
        <f>IF(SUMIFS(LOGBOOK!$Y$5:$Y$1036129,LOGBOOK!$D$5:$D$1036129,EY531,LOGBOOK!$AN$5:$AN$1036129,FO531,LOGBOOK!$E$5:$E$1036129,FE531,LOGBOOK!$AM$5:$AM$1036129,"DIC")=0," ",SUMIFS(LOGBOOK!$Y$5:$Y$1036129,LOGBOOK!$D$5:$D$1036129,EY531,LOGBOOK!$AN$5:$AN$1036129,FO531,LOGBOOK!$E$5:$E$1036129,FE531,LOGBOOK!$AM$5:$AM$1036129,"DIC"))</f>
        <v xml:space="preserve"> </v>
      </c>
      <c r="FZ569" s="630"/>
      <c r="GA569" s="630"/>
      <c r="GB569" s="630"/>
      <c r="GC569" s="630" t="str">
        <f>IF(SUMIFS(LOGBOOK!$Z$5:$Z$1036129,LOGBOOK!$D$5:$D$1036129,EY531,LOGBOOK!$AN$5:$AN$1036129,FO531,LOGBOOK!$E$5:$E$1036129,FE531,LOGBOOK!$AM$5:$AM$1036129,"DIC")=0," ",SUMIFS(LOGBOOK!$Z$5:$Z$1036129,LOGBOOK!$D$5:$D$1036129,EY531,LOGBOOK!$AN$5:$AN$1036129,FO531,LOGBOOK!$E$5:$E$1036129,FE531,LOGBOOK!$AM$5:$AM$1036129,"DIC"))</f>
        <v xml:space="preserve"> </v>
      </c>
      <c r="GD569" s="630"/>
      <c r="GE569" s="630"/>
      <c r="GF569" s="630"/>
      <c r="GG569" s="630" t="str">
        <f>IF(SUMIFS(LOGBOOK!$AA$5:$AA$1036129,LOGBOOK!$D$5:$D$1036129,EY531,LOGBOOK!$AN$5:$AN$1036129,FO531,LOGBOOK!$E$5:$E$1036129,FE531,LOGBOOK!$AM$5:$AM$1036129,"DIC")=0," ",SUMIFS(LOGBOOK!$AA$5:$AA$1036129,LOGBOOK!$D$5:$D$1036129,EY531,LOGBOOK!$AN$5:$AN$1036129,FO531,LOGBOOK!$E$5:$E$1036129,FE531,LOGBOOK!$AM$5:$AM$1036129,"DIC"))</f>
        <v xml:space="preserve"> </v>
      </c>
      <c r="GH569" s="630"/>
      <c r="GI569" s="630"/>
      <c r="GJ569" s="630"/>
      <c r="GK569" s="623" t="str">
        <f>IF(SUMIFS(LOGBOOK!$AE$5:$AE$1036129,LOGBOOK!$D$5:$D$1036129,EY531,LOGBOOK!$AN$5:$AN$1036129,FO531,LOGBOOK!$E$5:$E$1036129,FE531,LOGBOOK!$AM$5:$AM$1036129,"DIC")=0," ",SUMIFS(LOGBOOK!$AC$5:$AC$1036129,LOGBOOK!$D$5:$D$1036129,EY531,LOGBOOK!$AN$5:$AN$1036129,FO531,LOGBOOK!$E$5:$E$1036129,FE531,LOGBOOK!$AM$5:$AM$1036129,"DIC"))</f>
        <v xml:space="preserve"> </v>
      </c>
      <c r="GL569" s="623"/>
      <c r="GM569" s="623"/>
      <c r="GN569" s="623" t="str">
        <f>IF(SUMIFS(LOGBOOK!$AF$5:$AF$1036129,LOGBOOK!$D$5:$D$1036129,EY531,LOGBOOK!$AN$5:$AN$1036129,FO531,LOGBOOK!$E$5:$E$1036129,FE531,LOGBOOK!$AM$5:$AM$1036129,"DIC")=0," ",SUMIFS(LOGBOOK!$AF$5:$AF$1036129,LOGBOOK!$D$5:$D$1036129,EY531,LOGBOOK!$AN$5:$AN$1036129,FO531,LOGBOOK!$E$5:$E$1036129,FE531,LOGBOOK!$AM$5:$AM$1036129,"DIC"))</f>
        <v xml:space="preserve"> </v>
      </c>
      <c r="GO569" s="623"/>
      <c r="GP569" s="623"/>
      <c r="GQ569" s="643"/>
      <c r="GR569" s="6"/>
    </row>
    <row r="570" spans="1:200" ht="3" customHeight="1" x14ac:dyDescent="0.25">
      <c r="A570" s="212"/>
      <c r="B570" s="636"/>
      <c r="C570" s="660"/>
      <c r="D570" s="660"/>
      <c r="E570" s="660"/>
      <c r="F570" s="660"/>
      <c r="G570" s="660"/>
      <c r="H570" s="660"/>
      <c r="I570" s="660"/>
      <c r="J570" s="660"/>
      <c r="K570" s="660"/>
      <c r="L570" s="660"/>
      <c r="M570" s="660"/>
      <c r="N570" s="660"/>
      <c r="O570" s="660"/>
      <c r="P570" s="660"/>
      <c r="Q570" s="660"/>
      <c r="R570" s="660"/>
      <c r="S570" s="660"/>
      <c r="T570" s="660"/>
      <c r="U570" s="660"/>
      <c r="V570" s="660"/>
      <c r="W570" s="660"/>
      <c r="X570" s="660"/>
      <c r="Y570" s="660"/>
      <c r="Z570" s="661"/>
      <c r="AA570" s="629"/>
      <c r="AB570" s="629"/>
      <c r="AC570" s="629"/>
      <c r="AD570" s="629"/>
      <c r="AE570" s="629"/>
      <c r="AF570" s="630"/>
      <c r="AG570" s="630"/>
      <c r="AH570" s="630"/>
      <c r="AI570" s="630"/>
      <c r="AJ570" s="630"/>
      <c r="AK570" s="630"/>
      <c r="AL570" s="630"/>
      <c r="AM570" s="630"/>
      <c r="AN570" s="630"/>
      <c r="AO570" s="630"/>
      <c r="AP570" s="630"/>
      <c r="AQ570" s="630"/>
      <c r="AR570" s="623"/>
      <c r="AS570" s="623"/>
      <c r="AT570" s="623"/>
      <c r="AU570" s="623"/>
      <c r="AV570" s="623"/>
      <c r="AW570" s="623"/>
      <c r="AX570" s="643"/>
      <c r="AY570" s="636"/>
      <c r="AZ570" s="660"/>
      <c r="BA570" s="660"/>
      <c r="BB570" s="660"/>
      <c r="BC570" s="660"/>
      <c r="BD570" s="660"/>
      <c r="BE570" s="660"/>
      <c r="BF570" s="660"/>
      <c r="BG570" s="660"/>
      <c r="BH570" s="660"/>
      <c r="BI570" s="660"/>
      <c r="BJ570" s="660"/>
      <c r="BK570" s="660"/>
      <c r="BL570" s="660"/>
      <c r="BM570" s="660"/>
      <c r="BN570" s="660"/>
      <c r="BO570" s="660"/>
      <c r="BP570" s="660"/>
      <c r="BQ570" s="660"/>
      <c r="BR570" s="660"/>
      <c r="BS570" s="660"/>
      <c r="BT570" s="660"/>
      <c r="BU570" s="660"/>
      <c r="BV570" s="660"/>
      <c r="BW570" s="661"/>
      <c r="BX570" s="629"/>
      <c r="BY570" s="629"/>
      <c r="BZ570" s="629"/>
      <c r="CA570" s="629"/>
      <c r="CB570" s="629"/>
      <c r="CC570" s="630"/>
      <c r="CD570" s="630"/>
      <c r="CE570" s="630"/>
      <c r="CF570" s="630"/>
      <c r="CG570" s="630"/>
      <c r="CH570" s="630"/>
      <c r="CI570" s="630"/>
      <c r="CJ570" s="630"/>
      <c r="CK570" s="630"/>
      <c r="CL570" s="630"/>
      <c r="CM570" s="630"/>
      <c r="CN570" s="630"/>
      <c r="CO570" s="623"/>
      <c r="CP570" s="623"/>
      <c r="CQ570" s="623"/>
      <c r="CR570" s="623"/>
      <c r="CS570" s="623"/>
      <c r="CT570" s="623"/>
      <c r="CU570" s="643"/>
      <c r="CV570" s="249"/>
      <c r="CW570" s="212"/>
      <c r="CX570" s="636"/>
      <c r="CY570" s="660"/>
      <c r="CZ570" s="660"/>
      <c r="DA570" s="660"/>
      <c r="DB570" s="660"/>
      <c r="DC570" s="660"/>
      <c r="DD570" s="660"/>
      <c r="DE570" s="660"/>
      <c r="DF570" s="660"/>
      <c r="DG570" s="660"/>
      <c r="DH570" s="660"/>
      <c r="DI570" s="660"/>
      <c r="DJ570" s="660"/>
      <c r="DK570" s="660"/>
      <c r="DL570" s="660"/>
      <c r="DM570" s="660"/>
      <c r="DN570" s="660"/>
      <c r="DO570" s="660"/>
      <c r="DP570" s="660"/>
      <c r="DQ570" s="660"/>
      <c r="DR570" s="660"/>
      <c r="DS570" s="660"/>
      <c r="DT570" s="660"/>
      <c r="DU570" s="660"/>
      <c r="DV570" s="661"/>
      <c r="DW570" s="629"/>
      <c r="DX570" s="629"/>
      <c r="DY570" s="629"/>
      <c r="DZ570" s="629"/>
      <c r="EA570" s="629"/>
      <c r="EB570" s="630"/>
      <c r="EC570" s="630"/>
      <c r="ED570" s="630"/>
      <c r="EE570" s="630"/>
      <c r="EF570" s="630"/>
      <c r="EG570" s="630"/>
      <c r="EH570" s="630"/>
      <c r="EI570" s="630"/>
      <c r="EJ570" s="630"/>
      <c r="EK570" s="630"/>
      <c r="EL570" s="630"/>
      <c r="EM570" s="630"/>
      <c r="EN570" s="623"/>
      <c r="EO570" s="623"/>
      <c r="EP570" s="623"/>
      <c r="EQ570" s="623"/>
      <c r="ER570" s="623"/>
      <c r="ES570" s="623"/>
      <c r="ET570" s="643"/>
      <c r="EU570" s="636"/>
      <c r="EV570" s="660"/>
      <c r="EW570" s="660"/>
      <c r="EX570" s="660"/>
      <c r="EY570" s="660"/>
      <c r="EZ570" s="660"/>
      <c r="FA570" s="660"/>
      <c r="FB570" s="660"/>
      <c r="FC570" s="660"/>
      <c r="FD570" s="660"/>
      <c r="FE570" s="660"/>
      <c r="FF570" s="660"/>
      <c r="FG570" s="660"/>
      <c r="FH570" s="660"/>
      <c r="FI570" s="660"/>
      <c r="FJ570" s="660"/>
      <c r="FK570" s="660"/>
      <c r="FL570" s="660"/>
      <c r="FM570" s="660"/>
      <c r="FN570" s="660"/>
      <c r="FO570" s="660"/>
      <c r="FP570" s="660"/>
      <c r="FQ570" s="660"/>
      <c r="FR570" s="660"/>
      <c r="FS570" s="661"/>
      <c r="FT570" s="629"/>
      <c r="FU570" s="629"/>
      <c r="FV570" s="629"/>
      <c r="FW570" s="629"/>
      <c r="FX570" s="629"/>
      <c r="FY570" s="630"/>
      <c r="FZ570" s="630"/>
      <c r="GA570" s="630"/>
      <c r="GB570" s="630"/>
      <c r="GC570" s="630"/>
      <c r="GD570" s="630"/>
      <c r="GE570" s="630"/>
      <c r="GF570" s="630"/>
      <c r="GG570" s="630"/>
      <c r="GH570" s="630"/>
      <c r="GI570" s="630"/>
      <c r="GJ570" s="630"/>
      <c r="GK570" s="623"/>
      <c r="GL570" s="623"/>
      <c r="GM570" s="623"/>
      <c r="GN570" s="623"/>
      <c r="GO570" s="623"/>
      <c r="GP570" s="623"/>
      <c r="GQ570" s="643"/>
      <c r="GR570" s="6"/>
    </row>
    <row r="571" spans="1:200" ht="5.25" customHeight="1" x14ac:dyDescent="0.25">
      <c r="A571" s="212"/>
      <c r="B571" s="160"/>
      <c r="C571" s="1235"/>
      <c r="D571" s="1236"/>
      <c r="E571" s="1236"/>
      <c r="F571" s="1236"/>
      <c r="G571" s="1236"/>
      <c r="H571" s="1236"/>
      <c r="I571" s="1236"/>
      <c r="J571" s="1236"/>
      <c r="K571" s="1236"/>
      <c r="L571" s="1236"/>
      <c r="M571" s="1236"/>
      <c r="N571" s="1236"/>
      <c r="O571" s="1236"/>
      <c r="P571" s="6"/>
      <c r="Q571" s="1237"/>
      <c r="R571" s="1237"/>
      <c r="S571" s="1237"/>
      <c r="T571" s="1237"/>
      <c r="U571" s="1237"/>
      <c r="V571" s="250"/>
      <c r="W571" s="250"/>
      <c r="X571" s="250"/>
      <c r="Y571" s="250"/>
      <c r="Z571" s="15"/>
      <c r="AA571" s="1143" t="str">
        <f>IF('FRONT PAGE'!$A$1="www.fly-logics.com","TOTAL 2nd
SEMESTER",0)</f>
        <v>TOTAL 2nd
SEMESTER</v>
      </c>
      <c r="AB571" s="1143"/>
      <c r="AC571" s="1143"/>
      <c r="AD571" s="1143"/>
      <c r="AE571" s="1143"/>
      <c r="AF571" s="1144" t="str">
        <f t="shared" ref="AF571" si="696">IF(SUM(AF553:AI570)=0," ",SUM(AF553:AI570))</f>
        <v xml:space="preserve"> </v>
      </c>
      <c r="AG571" s="1144"/>
      <c r="AH571" s="1144"/>
      <c r="AI571" s="1144"/>
      <c r="AJ571" s="1144" t="str">
        <f t="shared" ref="AJ571" si="697">IF(SUM(AJ553:AM570)=0," ",SUM(AJ553:AM570))</f>
        <v xml:space="preserve"> </v>
      </c>
      <c r="AK571" s="1144"/>
      <c r="AL571" s="1144"/>
      <c r="AM571" s="1144"/>
      <c r="AN571" s="1144" t="str">
        <f t="shared" ref="AN571" si="698">IF(SUM(AN553:AQ570)=0," ",SUM(AN553:AQ570))</f>
        <v xml:space="preserve"> </v>
      </c>
      <c r="AO571" s="1144"/>
      <c r="AP571" s="1144"/>
      <c r="AQ571" s="1144"/>
      <c r="AR571" s="1145" t="str">
        <f t="shared" ref="AR571" si="699">IF(SUM(AR553:AT570)=0," ",SUM(AR553:AT570))</f>
        <v xml:space="preserve"> </v>
      </c>
      <c r="AS571" s="1145"/>
      <c r="AT571" s="1145"/>
      <c r="AU571" s="1145" t="str">
        <f t="shared" ref="AU571" si="700">IF(SUM(AU553:AW570)=0," ",SUM(AU553:AW570))</f>
        <v xml:space="preserve"> </v>
      </c>
      <c r="AV571" s="1145"/>
      <c r="AW571" s="1145"/>
      <c r="AX571" s="643"/>
      <c r="AY571" s="160"/>
      <c r="AZ571" s="1235"/>
      <c r="BA571" s="1236"/>
      <c r="BB571" s="1236"/>
      <c r="BC571" s="1236"/>
      <c r="BD571" s="1236"/>
      <c r="BE571" s="1236"/>
      <c r="BF571" s="1236"/>
      <c r="BG571" s="1236"/>
      <c r="BH571" s="1236"/>
      <c r="BI571" s="1236"/>
      <c r="BJ571" s="1236"/>
      <c r="BK571" s="1236"/>
      <c r="BL571" s="1236"/>
      <c r="BM571" s="6"/>
      <c r="BN571" s="1237"/>
      <c r="BO571" s="1237"/>
      <c r="BP571" s="1237"/>
      <c r="BQ571" s="1237"/>
      <c r="BR571" s="1237"/>
      <c r="BS571" s="250"/>
      <c r="BT571" s="250"/>
      <c r="BU571" s="250"/>
      <c r="BV571" s="250"/>
      <c r="BW571" s="15"/>
      <c r="BX571" s="1143" t="str">
        <f>IF('FRONT PAGE'!$A$1="www.fly-logics.com","TOTAL 2nd
SEMESTER",0)</f>
        <v>TOTAL 2nd
SEMESTER</v>
      </c>
      <c r="BY571" s="1143"/>
      <c r="BZ571" s="1143"/>
      <c r="CA571" s="1143"/>
      <c r="CB571" s="1143"/>
      <c r="CC571" s="1144" t="str">
        <f t="shared" ref="CC571" si="701">IF(SUM(CC553:CF570)=0," ",SUM(CC553:CF570))</f>
        <v xml:space="preserve"> </v>
      </c>
      <c r="CD571" s="1144"/>
      <c r="CE571" s="1144"/>
      <c r="CF571" s="1144"/>
      <c r="CG571" s="1144" t="str">
        <f t="shared" ref="CG571" si="702">IF(SUM(CG553:CJ570)=0," ",SUM(CG553:CJ570))</f>
        <v xml:space="preserve"> </v>
      </c>
      <c r="CH571" s="1144"/>
      <c r="CI571" s="1144"/>
      <c r="CJ571" s="1144"/>
      <c r="CK571" s="1144" t="str">
        <f t="shared" ref="CK571" si="703">IF(SUM(CK553:CN570)=0," ",SUM(CK553:CN570))</f>
        <v xml:space="preserve"> </v>
      </c>
      <c r="CL571" s="1144"/>
      <c r="CM571" s="1144"/>
      <c r="CN571" s="1144"/>
      <c r="CO571" s="1145" t="str">
        <f t="shared" ref="CO571" si="704">IF(SUM(CO553:CQ570)=0," ",SUM(CO553:CQ570))</f>
        <v xml:space="preserve"> </v>
      </c>
      <c r="CP571" s="1145"/>
      <c r="CQ571" s="1145"/>
      <c r="CR571" s="1145" t="str">
        <f t="shared" ref="CR571" si="705">IF(SUM(CR553:CT570)=0," ",SUM(CR553:CT570))</f>
        <v xml:space="preserve"> </v>
      </c>
      <c r="CS571" s="1145"/>
      <c r="CT571" s="1145"/>
      <c r="CU571" s="643"/>
      <c r="CV571" s="251"/>
      <c r="CW571" s="212"/>
      <c r="CX571" s="160"/>
      <c r="CY571" s="1235"/>
      <c r="CZ571" s="1236"/>
      <c r="DA571" s="1236"/>
      <c r="DB571" s="1236"/>
      <c r="DC571" s="1236"/>
      <c r="DD571" s="1236"/>
      <c r="DE571" s="1236"/>
      <c r="DF571" s="1236"/>
      <c r="DG571" s="1236"/>
      <c r="DH571" s="1236"/>
      <c r="DI571" s="1236"/>
      <c r="DJ571" s="1236"/>
      <c r="DK571" s="1236"/>
      <c r="DL571" s="6"/>
      <c r="DM571" s="1237"/>
      <c r="DN571" s="1237"/>
      <c r="DO571" s="1237"/>
      <c r="DP571" s="1237"/>
      <c r="DQ571" s="1237"/>
      <c r="DR571" s="250"/>
      <c r="DS571" s="250"/>
      <c r="DT571" s="250"/>
      <c r="DU571" s="250"/>
      <c r="DV571" s="15"/>
      <c r="DW571" s="1143" t="str">
        <f>IF('FRONT PAGE'!$A$1="www.fly-logics.com","TOTAL 2nd
SEMESTER",0)</f>
        <v>TOTAL 2nd
SEMESTER</v>
      </c>
      <c r="DX571" s="1143"/>
      <c r="DY571" s="1143"/>
      <c r="DZ571" s="1143"/>
      <c r="EA571" s="1143"/>
      <c r="EB571" s="1144" t="str">
        <f t="shared" ref="EB571" si="706">IF(SUM(EB553:EE570)=0," ",SUM(EB553:EE570))</f>
        <v xml:space="preserve"> </v>
      </c>
      <c r="EC571" s="1144"/>
      <c r="ED571" s="1144"/>
      <c r="EE571" s="1144"/>
      <c r="EF571" s="1144" t="str">
        <f t="shared" ref="EF571" si="707">IF(SUM(EF553:EI570)=0," ",SUM(EF553:EI570))</f>
        <v xml:space="preserve"> </v>
      </c>
      <c r="EG571" s="1144"/>
      <c r="EH571" s="1144"/>
      <c r="EI571" s="1144"/>
      <c r="EJ571" s="1144" t="str">
        <f t="shared" ref="EJ571" si="708">IF(SUM(EJ553:EM570)=0," ",SUM(EJ553:EM570))</f>
        <v xml:space="preserve"> </v>
      </c>
      <c r="EK571" s="1144"/>
      <c r="EL571" s="1144"/>
      <c r="EM571" s="1144"/>
      <c r="EN571" s="1145" t="str">
        <f t="shared" ref="EN571" si="709">IF(SUM(EN553:EP570)=0," ",SUM(EN553:EP570))</f>
        <v xml:space="preserve"> </v>
      </c>
      <c r="EO571" s="1145"/>
      <c r="EP571" s="1145"/>
      <c r="EQ571" s="1145" t="str">
        <f t="shared" ref="EQ571" si="710">IF(SUM(EQ553:ES570)=0," ",SUM(EQ553:ES570))</f>
        <v xml:space="preserve"> </v>
      </c>
      <c r="ER571" s="1145"/>
      <c r="ES571" s="1145"/>
      <c r="ET571" s="643"/>
      <c r="EU571" s="160"/>
      <c r="EV571" s="1235"/>
      <c r="EW571" s="1236"/>
      <c r="EX571" s="1236"/>
      <c r="EY571" s="1236"/>
      <c r="EZ571" s="1236"/>
      <c r="FA571" s="1236"/>
      <c r="FB571" s="1236"/>
      <c r="FC571" s="1236"/>
      <c r="FD571" s="1236"/>
      <c r="FE571" s="1236"/>
      <c r="FF571" s="1236"/>
      <c r="FG571" s="1236"/>
      <c r="FH571" s="1236"/>
      <c r="FI571" s="6"/>
      <c r="FJ571" s="1237"/>
      <c r="FK571" s="1237"/>
      <c r="FL571" s="1237"/>
      <c r="FM571" s="1237"/>
      <c r="FN571" s="1237"/>
      <c r="FO571" s="250"/>
      <c r="FP571" s="250"/>
      <c r="FQ571" s="250"/>
      <c r="FR571" s="250"/>
      <c r="FS571" s="15"/>
      <c r="FT571" s="1143" t="str">
        <f>IF('FRONT PAGE'!$A$1="www.fly-logics.com","TOTAL 2nd
SEMESTER",0)</f>
        <v>TOTAL 2nd
SEMESTER</v>
      </c>
      <c r="FU571" s="1143"/>
      <c r="FV571" s="1143"/>
      <c r="FW571" s="1143"/>
      <c r="FX571" s="1143"/>
      <c r="FY571" s="1144" t="str">
        <f t="shared" ref="FY571" si="711">IF(SUM(FY553:GB570)=0," ",SUM(FY553:GB570))</f>
        <v xml:space="preserve"> </v>
      </c>
      <c r="FZ571" s="1144"/>
      <c r="GA571" s="1144"/>
      <c r="GB571" s="1144"/>
      <c r="GC571" s="1144" t="str">
        <f t="shared" ref="GC571" si="712">IF(SUM(GC553:GF570)=0," ",SUM(GC553:GF570))</f>
        <v xml:space="preserve"> </v>
      </c>
      <c r="GD571" s="1144"/>
      <c r="GE571" s="1144"/>
      <c r="GF571" s="1144"/>
      <c r="GG571" s="1144" t="str">
        <f t="shared" ref="GG571" si="713">IF(SUM(GG553:GJ570)=0," ",SUM(GG553:GJ570))</f>
        <v xml:space="preserve"> </v>
      </c>
      <c r="GH571" s="1144"/>
      <c r="GI571" s="1144"/>
      <c r="GJ571" s="1144"/>
      <c r="GK571" s="1145" t="str">
        <f t="shared" ref="GK571" si="714">IF(SUM(GK553:GM570)=0," ",SUM(GK553:GM570))</f>
        <v xml:space="preserve"> </v>
      </c>
      <c r="GL571" s="1145"/>
      <c r="GM571" s="1145"/>
      <c r="GN571" s="1145" t="str">
        <f t="shared" ref="GN571" si="715">IF(SUM(GN553:GP570)=0," ",SUM(GN553:GP570))</f>
        <v xml:space="preserve"> </v>
      </c>
      <c r="GO571" s="1145"/>
      <c r="GP571" s="1145"/>
      <c r="GQ571" s="643"/>
      <c r="GR571" s="6"/>
    </row>
    <row r="572" spans="1:200" ht="8.85" customHeight="1" x14ac:dyDescent="0.25">
      <c r="A572" s="212"/>
      <c r="B572" s="160"/>
      <c r="C572" s="1238" t="str">
        <f>IF('FRONT PAGE'!$A$1="www.fly-logics.com","FLIGHT INSTRUCTOR",0)</f>
        <v>FLIGHT INSTRUCTOR</v>
      </c>
      <c r="D572" s="1238"/>
      <c r="E572" s="1238"/>
      <c r="F572" s="1238"/>
      <c r="G572" s="1238"/>
      <c r="H572" s="1238"/>
      <c r="I572" s="1238"/>
      <c r="J572" s="1238"/>
      <c r="K572" s="1238"/>
      <c r="L572" s="1238"/>
      <c r="M572" s="1238"/>
      <c r="N572" s="1238"/>
      <c r="O572" s="1238"/>
      <c r="P572" s="6"/>
      <c r="Q572" s="1239" t="str">
        <f>IF('FRONT PAGE'!$A$1="www.fly-logics.com","NO FLIGHTS",0)</f>
        <v>NO FLIGHTS</v>
      </c>
      <c r="R572" s="1239"/>
      <c r="S572" s="1239"/>
      <c r="T572" s="1239"/>
      <c r="U572" s="1240"/>
      <c r="V572" s="1127" t="str">
        <f>IF(COUNTIFS(LOGBOOK!$AB$5:$AB$1036129,"&gt;0",LOGBOOK!$D$5:$D$1036129,F531,LOGBOOK!$AN$5:$AN$1036129,V531,LOGBOOK!$E$5:$E$1036129,L531)=0," ",COUNTIFS(LOGBOOK!$AB$5:$AB$1036129,"&gt;0",LOGBOOK!$D$5:$D$1036129,F531,LOGBOOK!$AN$5:$AN$1036129,V531,LOGBOOK!$E$5:$E$1036129,L531))</f>
        <v xml:space="preserve"> </v>
      </c>
      <c r="W572" s="1128"/>
      <c r="X572" s="1128"/>
      <c r="Y572" s="1128"/>
      <c r="Z572" s="15"/>
      <c r="AA572" s="1143"/>
      <c r="AB572" s="1143"/>
      <c r="AC572" s="1143"/>
      <c r="AD572" s="1143"/>
      <c r="AE572" s="1143"/>
      <c r="AF572" s="1144"/>
      <c r="AG572" s="1144"/>
      <c r="AH572" s="1144"/>
      <c r="AI572" s="1144"/>
      <c r="AJ572" s="1144"/>
      <c r="AK572" s="1144"/>
      <c r="AL572" s="1144"/>
      <c r="AM572" s="1144"/>
      <c r="AN572" s="1144"/>
      <c r="AO572" s="1144"/>
      <c r="AP572" s="1144"/>
      <c r="AQ572" s="1144"/>
      <c r="AR572" s="1145"/>
      <c r="AS572" s="1145"/>
      <c r="AT572" s="1145"/>
      <c r="AU572" s="1145"/>
      <c r="AV572" s="1145"/>
      <c r="AW572" s="1145"/>
      <c r="AX572" s="643"/>
      <c r="AY572" s="160"/>
      <c r="AZ572" s="1238" t="str">
        <f>IF('FRONT PAGE'!$A$1="www.fly-logics.com","FLIGHT INSTRUCTOR",0)</f>
        <v>FLIGHT INSTRUCTOR</v>
      </c>
      <c r="BA572" s="1238"/>
      <c r="BB572" s="1238"/>
      <c r="BC572" s="1238"/>
      <c r="BD572" s="1238"/>
      <c r="BE572" s="1238"/>
      <c r="BF572" s="1238"/>
      <c r="BG572" s="1238"/>
      <c r="BH572" s="1238"/>
      <c r="BI572" s="1238"/>
      <c r="BJ572" s="1238"/>
      <c r="BK572" s="1238"/>
      <c r="BL572" s="1238"/>
      <c r="BM572" s="6"/>
      <c r="BN572" s="1239" t="str">
        <f>IF('FRONT PAGE'!$A$1="www.fly-logics.com","NO FLIGHTS",0)</f>
        <v>NO FLIGHTS</v>
      </c>
      <c r="BO572" s="1239"/>
      <c r="BP572" s="1239"/>
      <c r="BQ572" s="1239"/>
      <c r="BR572" s="1240"/>
      <c r="BS572" s="1127" t="str">
        <f>IF(COUNTIFS(LOGBOOK!$AB$5:$AB$1036129,"&gt;0",LOGBOOK!$D$5:$D$1036129,BC531,LOGBOOK!$AN$5:$AN$1036129,BS531,LOGBOOK!$E$5:$E$1036129,BI531)=0," ",COUNTIFS(LOGBOOK!$AB$5:$AB$1036129,"&gt;0",LOGBOOK!$D$5:$D$1036129,BC531,LOGBOOK!$AN$5:$AN$1036129,BS531,LOGBOOK!$E$5:$E$1036129,BI531))</f>
        <v xml:space="preserve"> </v>
      </c>
      <c r="BT572" s="1128"/>
      <c r="BU572" s="1128"/>
      <c r="BV572" s="1128"/>
      <c r="BW572" s="15"/>
      <c r="BX572" s="1143"/>
      <c r="BY572" s="1143"/>
      <c r="BZ572" s="1143"/>
      <c r="CA572" s="1143"/>
      <c r="CB572" s="1143"/>
      <c r="CC572" s="1144"/>
      <c r="CD572" s="1144"/>
      <c r="CE572" s="1144"/>
      <c r="CF572" s="1144"/>
      <c r="CG572" s="1144"/>
      <c r="CH572" s="1144"/>
      <c r="CI572" s="1144"/>
      <c r="CJ572" s="1144"/>
      <c r="CK572" s="1144"/>
      <c r="CL572" s="1144"/>
      <c r="CM572" s="1144"/>
      <c r="CN572" s="1144"/>
      <c r="CO572" s="1145"/>
      <c r="CP572" s="1145"/>
      <c r="CQ572" s="1145"/>
      <c r="CR572" s="1145"/>
      <c r="CS572" s="1145"/>
      <c r="CT572" s="1145"/>
      <c r="CU572" s="643"/>
      <c r="CV572" s="251"/>
      <c r="CW572" s="212"/>
      <c r="CX572" s="160"/>
      <c r="CY572" s="1238" t="str">
        <f>IF('FRONT PAGE'!$A$1="www.fly-logics.com","FLIGHT INSTRUCTOR",0)</f>
        <v>FLIGHT INSTRUCTOR</v>
      </c>
      <c r="CZ572" s="1238"/>
      <c r="DA572" s="1238"/>
      <c r="DB572" s="1238"/>
      <c r="DC572" s="1238"/>
      <c r="DD572" s="1238"/>
      <c r="DE572" s="1238"/>
      <c r="DF572" s="1238"/>
      <c r="DG572" s="1238"/>
      <c r="DH572" s="1238"/>
      <c r="DI572" s="1238"/>
      <c r="DJ572" s="1238"/>
      <c r="DK572" s="1238"/>
      <c r="DL572" s="6"/>
      <c r="DM572" s="1239" t="str">
        <f>IF('FRONT PAGE'!$A$1="www.fly-logics.com","NO FLIGHTS",0)</f>
        <v>NO FLIGHTS</v>
      </c>
      <c r="DN572" s="1239"/>
      <c r="DO572" s="1239"/>
      <c r="DP572" s="1239"/>
      <c r="DQ572" s="1240"/>
      <c r="DR572" s="1127" t="str">
        <f>IF(COUNTIFS(LOGBOOK!$AB$5:$AB$1036129,"&gt;0",LOGBOOK!$D$5:$D$1036129,DB531,LOGBOOK!$AN$5:$AN$1036129,DR531,LOGBOOK!$E$5:$E$1036129,DH531)=0," ",COUNTIFS(LOGBOOK!$AB$5:$AB$1036129,"&gt;0",LOGBOOK!$D$5:$D$1036129,DB531,LOGBOOK!$AN$5:$AN$1036129,DR531,LOGBOOK!$E$5:$E$1036129,DH531))</f>
        <v xml:space="preserve"> </v>
      </c>
      <c r="DS572" s="1128"/>
      <c r="DT572" s="1128"/>
      <c r="DU572" s="1128"/>
      <c r="DV572" s="15"/>
      <c r="DW572" s="1143"/>
      <c r="DX572" s="1143"/>
      <c r="DY572" s="1143"/>
      <c r="DZ572" s="1143"/>
      <c r="EA572" s="1143"/>
      <c r="EB572" s="1144"/>
      <c r="EC572" s="1144"/>
      <c r="ED572" s="1144"/>
      <c r="EE572" s="1144"/>
      <c r="EF572" s="1144"/>
      <c r="EG572" s="1144"/>
      <c r="EH572" s="1144"/>
      <c r="EI572" s="1144"/>
      <c r="EJ572" s="1144"/>
      <c r="EK572" s="1144"/>
      <c r="EL572" s="1144"/>
      <c r="EM572" s="1144"/>
      <c r="EN572" s="1145"/>
      <c r="EO572" s="1145"/>
      <c r="EP572" s="1145"/>
      <c r="EQ572" s="1145"/>
      <c r="ER572" s="1145"/>
      <c r="ES572" s="1145"/>
      <c r="ET572" s="643"/>
      <c r="EU572" s="160"/>
      <c r="EV572" s="1238" t="str">
        <f>IF('FRONT PAGE'!$A$1="www.fly-logics.com","FLIGHT INSTRUCTOR",0)</f>
        <v>FLIGHT INSTRUCTOR</v>
      </c>
      <c r="EW572" s="1238"/>
      <c r="EX572" s="1238"/>
      <c r="EY572" s="1238"/>
      <c r="EZ572" s="1238"/>
      <c r="FA572" s="1238"/>
      <c r="FB572" s="1238"/>
      <c r="FC572" s="1238"/>
      <c r="FD572" s="1238"/>
      <c r="FE572" s="1238"/>
      <c r="FF572" s="1238"/>
      <c r="FG572" s="1238"/>
      <c r="FH572" s="1238"/>
      <c r="FI572" s="6"/>
      <c r="FJ572" s="1239" t="str">
        <f>IF('FRONT PAGE'!$A$1="www.fly-logics.com","NO FLIGHTS",0)</f>
        <v>NO FLIGHTS</v>
      </c>
      <c r="FK572" s="1239"/>
      <c r="FL572" s="1239"/>
      <c r="FM572" s="1239"/>
      <c r="FN572" s="1240"/>
      <c r="FO572" s="1127" t="str">
        <f>IF(COUNTIFS(LOGBOOK!$AB$5:$AB$1036129,"&gt;0",LOGBOOK!$D$5:$D$1036129,EY531,LOGBOOK!$AN$5:$AN$1036129,FO531,LOGBOOK!$E$5:$E$1036129,FE531)=0," ",COUNTIFS(LOGBOOK!$AB$5:$AB$1036129,"&gt;0",LOGBOOK!$D$5:$D$1036129,EY531,LOGBOOK!$AN$5:$AN$1036129,FO531,LOGBOOK!$E$5:$E$1036129,FE531))</f>
        <v xml:space="preserve"> </v>
      </c>
      <c r="FP572" s="1128"/>
      <c r="FQ572" s="1128"/>
      <c r="FR572" s="1128"/>
      <c r="FS572" s="15"/>
      <c r="FT572" s="1143"/>
      <c r="FU572" s="1143"/>
      <c r="FV572" s="1143"/>
      <c r="FW572" s="1143"/>
      <c r="FX572" s="1143"/>
      <c r="FY572" s="1144"/>
      <c r="FZ572" s="1144"/>
      <c r="GA572" s="1144"/>
      <c r="GB572" s="1144"/>
      <c r="GC572" s="1144"/>
      <c r="GD572" s="1144"/>
      <c r="GE572" s="1144"/>
      <c r="GF572" s="1144"/>
      <c r="GG572" s="1144"/>
      <c r="GH572" s="1144"/>
      <c r="GI572" s="1144"/>
      <c r="GJ572" s="1144"/>
      <c r="GK572" s="1145"/>
      <c r="GL572" s="1145"/>
      <c r="GM572" s="1145"/>
      <c r="GN572" s="1145"/>
      <c r="GO572" s="1145"/>
      <c r="GP572" s="1145"/>
      <c r="GQ572" s="643"/>
      <c r="GR572" s="6"/>
    </row>
    <row r="573" spans="1:200" ht="8.85" customHeight="1" x14ac:dyDescent="0.25">
      <c r="A573" s="212"/>
      <c r="B573" s="160"/>
      <c r="C573" s="1238"/>
      <c r="D573" s="1238"/>
      <c r="E573" s="1238"/>
      <c r="F573" s="1238"/>
      <c r="G573" s="1238"/>
      <c r="H573" s="1238"/>
      <c r="I573" s="1238"/>
      <c r="J573" s="1238"/>
      <c r="K573" s="1238"/>
      <c r="L573" s="1238"/>
      <c r="M573" s="1238"/>
      <c r="N573" s="1238"/>
      <c r="O573" s="1238"/>
      <c r="P573" s="6"/>
      <c r="Q573" s="1239"/>
      <c r="R573" s="1239"/>
      <c r="S573" s="1239"/>
      <c r="T573" s="1239"/>
      <c r="U573" s="1240"/>
      <c r="V573" s="1127"/>
      <c r="W573" s="1128"/>
      <c r="X573" s="1128"/>
      <c r="Y573" s="1128"/>
      <c r="Z573" s="15"/>
      <c r="AA573" s="1143"/>
      <c r="AB573" s="1143"/>
      <c r="AC573" s="1143"/>
      <c r="AD573" s="1143"/>
      <c r="AE573" s="1143"/>
      <c r="AF573" s="1144"/>
      <c r="AG573" s="1144"/>
      <c r="AH573" s="1144"/>
      <c r="AI573" s="1144"/>
      <c r="AJ573" s="1144"/>
      <c r="AK573" s="1144"/>
      <c r="AL573" s="1144"/>
      <c r="AM573" s="1144"/>
      <c r="AN573" s="1144"/>
      <c r="AO573" s="1144"/>
      <c r="AP573" s="1144"/>
      <c r="AQ573" s="1144"/>
      <c r="AR573" s="1145"/>
      <c r="AS573" s="1145"/>
      <c r="AT573" s="1145"/>
      <c r="AU573" s="1145"/>
      <c r="AV573" s="1145"/>
      <c r="AW573" s="1145"/>
      <c r="AX573" s="643"/>
      <c r="AY573" s="160"/>
      <c r="AZ573" s="1238"/>
      <c r="BA573" s="1238"/>
      <c r="BB573" s="1238"/>
      <c r="BC573" s="1238"/>
      <c r="BD573" s="1238"/>
      <c r="BE573" s="1238"/>
      <c r="BF573" s="1238"/>
      <c r="BG573" s="1238"/>
      <c r="BH573" s="1238"/>
      <c r="BI573" s="1238"/>
      <c r="BJ573" s="1238"/>
      <c r="BK573" s="1238"/>
      <c r="BL573" s="1238"/>
      <c r="BM573" s="6"/>
      <c r="BN573" s="1239"/>
      <c r="BO573" s="1239"/>
      <c r="BP573" s="1239"/>
      <c r="BQ573" s="1239"/>
      <c r="BR573" s="1240"/>
      <c r="BS573" s="1127"/>
      <c r="BT573" s="1128"/>
      <c r="BU573" s="1128"/>
      <c r="BV573" s="1128"/>
      <c r="BW573" s="15"/>
      <c r="BX573" s="1143"/>
      <c r="BY573" s="1143"/>
      <c r="BZ573" s="1143"/>
      <c r="CA573" s="1143"/>
      <c r="CB573" s="1143"/>
      <c r="CC573" s="1144"/>
      <c r="CD573" s="1144"/>
      <c r="CE573" s="1144"/>
      <c r="CF573" s="1144"/>
      <c r="CG573" s="1144"/>
      <c r="CH573" s="1144"/>
      <c r="CI573" s="1144"/>
      <c r="CJ573" s="1144"/>
      <c r="CK573" s="1144"/>
      <c r="CL573" s="1144"/>
      <c r="CM573" s="1144"/>
      <c r="CN573" s="1144"/>
      <c r="CO573" s="1145"/>
      <c r="CP573" s="1145"/>
      <c r="CQ573" s="1145"/>
      <c r="CR573" s="1145"/>
      <c r="CS573" s="1145"/>
      <c r="CT573" s="1145"/>
      <c r="CU573" s="643"/>
      <c r="CV573" s="251"/>
      <c r="CW573" s="212"/>
      <c r="CX573" s="160"/>
      <c r="CY573" s="1238"/>
      <c r="CZ573" s="1238"/>
      <c r="DA573" s="1238"/>
      <c r="DB573" s="1238"/>
      <c r="DC573" s="1238"/>
      <c r="DD573" s="1238"/>
      <c r="DE573" s="1238"/>
      <c r="DF573" s="1238"/>
      <c r="DG573" s="1238"/>
      <c r="DH573" s="1238"/>
      <c r="DI573" s="1238"/>
      <c r="DJ573" s="1238"/>
      <c r="DK573" s="1238"/>
      <c r="DL573" s="6"/>
      <c r="DM573" s="1239"/>
      <c r="DN573" s="1239"/>
      <c r="DO573" s="1239"/>
      <c r="DP573" s="1239"/>
      <c r="DQ573" s="1240"/>
      <c r="DR573" s="1127"/>
      <c r="DS573" s="1128"/>
      <c r="DT573" s="1128"/>
      <c r="DU573" s="1128"/>
      <c r="DV573" s="15"/>
      <c r="DW573" s="1143"/>
      <c r="DX573" s="1143"/>
      <c r="DY573" s="1143"/>
      <c r="DZ573" s="1143"/>
      <c r="EA573" s="1143"/>
      <c r="EB573" s="1144"/>
      <c r="EC573" s="1144"/>
      <c r="ED573" s="1144"/>
      <c r="EE573" s="1144"/>
      <c r="EF573" s="1144"/>
      <c r="EG573" s="1144"/>
      <c r="EH573" s="1144"/>
      <c r="EI573" s="1144"/>
      <c r="EJ573" s="1144"/>
      <c r="EK573" s="1144"/>
      <c r="EL573" s="1144"/>
      <c r="EM573" s="1144"/>
      <c r="EN573" s="1145"/>
      <c r="EO573" s="1145"/>
      <c r="EP573" s="1145"/>
      <c r="EQ573" s="1145"/>
      <c r="ER573" s="1145"/>
      <c r="ES573" s="1145"/>
      <c r="ET573" s="643"/>
      <c r="EU573" s="160"/>
      <c r="EV573" s="1238"/>
      <c r="EW573" s="1238"/>
      <c r="EX573" s="1238"/>
      <c r="EY573" s="1238"/>
      <c r="EZ573" s="1238"/>
      <c r="FA573" s="1238"/>
      <c r="FB573" s="1238"/>
      <c r="FC573" s="1238"/>
      <c r="FD573" s="1238"/>
      <c r="FE573" s="1238"/>
      <c r="FF573" s="1238"/>
      <c r="FG573" s="1238"/>
      <c r="FH573" s="1238"/>
      <c r="FI573" s="6"/>
      <c r="FJ573" s="1239"/>
      <c r="FK573" s="1239"/>
      <c r="FL573" s="1239"/>
      <c r="FM573" s="1239"/>
      <c r="FN573" s="1240"/>
      <c r="FO573" s="1127"/>
      <c r="FP573" s="1128"/>
      <c r="FQ573" s="1128"/>
      <c r="FR573" s="1128"/>
      <c r="FS573" s="15"/>
      <c r="FT573" s="1143"/>
      <c r="FU573" s="1143"/>
      <c r="FV573" s="1143"/>
      <c r="FW573" s="1143"/>
      <c r="FX573" s="1143"/>
      <c r="FY573" s="1144"/>
      <c r="FZ573" s="1144"/>
      <c r="GA573" s="1144"/>
      <c r="GB573" s="1144"/>
      <c r="GC573" s="1144"/>
      <c r="GD573" s="1144"/>
      <c r="GE573" s="1144"/>
      <c r="GF573" s="1144"/>
      <c r="GG573" s="1144"/>
      <c r="GH573" s="1144"/>
      <c r="GI573" s="1144"/>
      <c r="GJ573" s="1144"/>
      <c r="GK573" s="1145"/>
      <c r="GL573" s="1145"/>
      <c r="GM573" s="1145"/>
      <c r="GN573" s="1145"/>
      <c r="GO573" s="1145"/>
      <c r="GP573" s="1145"/>
      <c r="GQ573" s="643"/>
      <c r="GR573" s="6"/>
    </row>
    <row r="574" spans="1:200" ht="5.25" customHeight="1" x14ac:dyDescent="0.25">
      <c r="A574" s="212"/>
      <c r="B574" s="160"/>
      <c r="C574" s="624"/>
      <c r="D574" s="624"/>
      <c r="E574" s="624"/>
      <c r="F574" s="624"/>
      <c r="G574" s="624"/>
      <c r="H574" s="624"/>
      <c r="I574" s="624"/>
      <c r="J574" s="624"/>
      <c r="K574" s="624"/>
      <c r="L574" s="624"/>
      <c r="M574" s="624"/>
      <c r="N574" s="624"/>
      <c r="O574" s="624"/>
      <c r="P574" s="624"/>
      <c r="Q574" s="624"/>
      <c r="R574" s="624"/>
      <c r="S574" s="624"/>
      <c r="T574" s="624"/>
      <c r="U574" s="624"/>
      <c r="V574" s="624"/>
      <c r="W574" s="624"/>
      <c r="X574" s="624"/>
      <c r="Y574" s="624"/>
      <c r="Z574" s="15"/>
      <c r="AA574" s="1143"/>
      <c r="AB574" s="1143"/>
      <c r="AC574" s="1143"/>
      <c r="AD574" s="1143"/>
      <c r="AE574" s="1143"/>
      <c r="AF574" s="1144"/>
      <c r="AG574" s="1144"/>
      <c r="AH574" s="1144"/>
      <c r="AI574" s="1144"/>
      <c r="AJ574" s="1144"/>
      <c r="AK574" s="1144"/>
      <c r="AL574" s="1144"/>
      <c r="AM574" s="1144"/>
      <c r="AN574" s="1144"/>
      <c r="AO574" s="1144"/>
      <c r="AP574" s="1144"/>
      <c r="AQ574" s="1144"/>
      <c r="AR574" s="1145"/>
      <c r="AS574" s="1145"/>
      <c r="AT574" s="1145"/>
      <c r="AU574" s="1145"/>
      <c r="AV574" s="1145"/>
      <c r="AW574" s="1145"/>
      <c r="AX574" s="643"/>
      <c r="AY574" s="160"/>
      <c r="AZ574" s="624"/>
      <c r="BA574" s="624"/>
      <c r="BB574" s="624"/>
      <c r="BC574" s="624"/>
      <c r="BD574" s="624"/>
      <c r="BE574" s="624"/>
      <c r="BF574" s="624"/>
      <c r="BG574" s="624"/>
      <c r="BH574" s="624"/>
      <c r="BI574" s="624"/>
      <c r="BJ574" s="624"/>
      <c r="BK574" s="624"/>
      <c r="BL574" s="624"/>
      <c r="BM574" s="624"/>
      <c r="BN574" s="624"/>
      <c r="BO574" s="624"/>
      <c r="BP574" s="624"/>
      <c r="BQ574" s="624"/>
      <c r="BR574" s="624"/>
      <c r="BS574" s="624"/>
      <c r="BT574" s="624"/>
      <c r="BU574" s="624"/>
      <c r="BV574" s="624"/>
      <c r="BW574" s="15"/>
      <c r="BX574" s="1143"/>
      <c r="BY574" s="1143"/>
      <c r="BZ574" s="1143"/>
      <c r="CA574" s="1143"/>
      <c r="CB574" s="1143"/>
      <c r="CC574" s="1144"/>
      <c r="CD574" s="1144"/>
      <c r="CE574" s="1144"/>
      <c r="CF574" s="1144"/>
      <c r="CG574" s="1144"/>
      <c r="CH574" s="1144"/>
      <c r="CI574" s="1144"/>
      <c r="CJ574" s="1144"/>
      <c r="CK574" s="1144"/>
      <c r="CL574" s="1144"/>
      <c r="CM574" s="1144"/>
      <c r="CN574" s="1144"/>
      <c r="CO574" s="1145"/>
      <c r="CP574" s="1145"/>
      <c r="CQ574" s="1145"/>
      <c r="CR574" s="1145"/>
      <c r="CS574" s="1145"/>
      <c r="CT574" s="1145"/>
      <c r="CU574" s="643"/>
      <c r="CV574" s="251"/>
      <c r="CW574" s="212"/>
      <c r="CX574" s="160"/>
      <c r="CY574" s="624"/>
      <c r="CZ574" s="624"/>
      <c r="DA574" s="624"/>
      <c r="DB574" s="624"/>
      <c r="DC574" s="624"/>
      <c r="DD574" s="624"/>
      <c r="DE574" s="624"/>
      <c r="DF574" s="624"/>
      <c r="DG574" s="624"/>
      <c r="DH574" s="624"/>
      <c r="DI574" s="624"/>
      <c r="DJ574" s="624"/>
      <c r="DK574" s="624"/>
      <c r="DL574" s="624"/>
      <c r="DM574" s="624"/>
      <c r="DN574" s="624"/>
      <c r="DO574" s="624"/>
      <c r="DP574" s="624"/>
      <c r="DQ574" s="624"/>
      <c r="DR574" s="624"/>
      <c r="DS574" s="624"/>
      <c r="DT574" s="624"/>
      <c r="DU574" s="624"/>
      <c r="DV574" s="15"/>
      <c r="DW574" s="1143"/>
      <c r="DX574" s="1143"/>
      <c r="DY574" s="1143"/>
      <c r="DZ574" s="1143"/>
      <c r="EA574" s="1143"/>
      <c r="EB574" s="1144"/>
      <c r="EC574" s="1144"/>
      <c r="ED574" s="1144"/>
      <c r="EE574" s="1144"/>
      <c r="EF574" s="1144"/>
      <c r="EG574" s="1144"/>
      <c r="EH574" s="1144"/>
      <c r="EI574" s="1144"/>
      <c r="EJ574" s="1144"/>
      <c r="EK574" s="1144"/>
      <c r="EL574" s="1144"/>
      <c r="EM574" s="1144"/>
      <c r="EN574" s="1145"/>
      <c r="EO574" s="1145"/>
      <c r="EP574" s="1145"/>
      <c r="EQ574" s="1145"/>
      <c r="ER574" s="1145"/>
      <c r="ES574" s="1145"/>
      <c r="ET574" s="643"/>
      <c r="EU574" s="160"/>
      <c r="EV574" s="624"/>
      <c r="EW574" s="624"/>
      <c r="EX574" s="624"/>
      <c r="EY574" s="624"/>
      <c r="EZ574" s="624"/>
      <c r="FA574" s="624"/>
      <c r="FB574" s="624"/>
      <c r="FC574" s="624"/>
      <c r="FD574" s="624"/>
      <c r="FE574" s="624"/>
      <c r="FF574" s="624"/>
      <c r="FG574" s="624"/>
      <c r="FH574" s="624"/>
      <c r="FI574" s="624"/>
      <c r="FJ574" s="624"/>
      <c r="FK574" s="624"/>
      <c r="FL574" s="624"/>
      <c r="FM574" s="624"/>
      <c r="FN574" s="624"/>
      <c r="FO574" s="624"/>
      <c r="FP574" s="624"/>
      <c r="FQ574" s="624"/>
      <c r="FR574" s="624"/>
      <c r="FS574" s="15"/>
      <c r="FT574" s="1143"/>
      <c r="FU574" s="1143"/>
      <c r="FV574" s="1143"/>
      <c r="FW574" s="1143"/>
      <c r="FX574" s="1143"/>
      <c r="FY574" s="1144"/>
      <c r="FZ574" s="1144"/>
      <c r="GA574" s="1144"/>
      <c r="GB574" s="1144"/>
      <c r="GC574" s="1144"/>
      <c r="GD574" s="1144"/>
      <c r="GE574" s="1144"/>
      <c r="GF574" s="1144"/>
      <c r="GG574" s="1144"/>
      <c r="GH574" s="1144"/>
      <c r="GI574" s="1144"/>
      <c r="GJ574" s="1144"/>
      <c r="GK574" s="1145"/>
      <c r="GL574" s="1145"/>
      <c r="GM574" s="1145"/>
      <c r="GN574" s="1145"/>
      <c r="GO574" s="1145"/>
      <c r="GP574" s="1145"/>
      <c r="GQ574" s="643"/>
      <c r="GR574" s="6"/>
    </row>
    <row r="575" spans="1:200" ht="10.5" customHeight="1" x14ac:dyDescent="0.25">
      <c r="A575" s="212"/>
      <c r="B575" s="160"/>
      <c r="C575" s="1241" t="str">
        <f>IF('FRONT PAGE'!$A$1="www.fly-logics.com","HOURS",0)</f>
        <v>HOURS</v>
      </c>
      <c r="D575" s="1241"/>
      <c r="E575" s="1241"/>
      <c r="F575" s="1241"/>
      <c r="G575" s="1242"/>
      <c r="H575" s="1140" t="str">
        <f>IF(SUMIFS(LOGBOOK!$AB$5:$AB$1036129,LOGBOOK!$D$5:$D$1036129,F531,LOGBOOK!$AN$5:$AN$1036129,V531,LOGBOOK!$E$5:$E$1036129,L531)=0," ",SUMIFS(LOGBOOK!$AB$5:$AB$1036129,LOGBOOK!$D$5:$D$1036129,F531,LOGBOOK!$AN$5:$AN$1036129,V531,LOGBOOK!$E$5:$E$1036129,L531))</f>
        <v xml:space="preserve"> </v>
      </c>
      <c r="I575" s="1141"/>
      <c r="J575" s="1141"/>
      <c r="K575" s="1141"/>
      <c r="L575" s="1141"/>
      <c r="M575" s="1141"/>
      <c r="N575" s="626"/>
      <c r="O575" s="1243" t="str">
        <f>IF('FRONT PAGE'!$A$1="www.fly-logics.com","DAY",0)</f>
        <v>DAY</v>
      </c>
      <c r="P575" s="1243"/>
      <c r="Q575" s="1243"/>
      <c r="R575" s="1243"/>
      <c r="S575" s="1244"/>
      <c r="T575" s="1140" t="str">
        <f>IF(SUMIFS(LOGBOOK!$T$5:$T$1036129,LOGBOOK!$D$5:$D$1036129,F531,LOGBOOK!$E$5:$E$1036129,L531,LOGBOOK!$AN$5:$AN$1036129,V531,LOGBOOK!$AB$5:$AB$1036129,"&gt;0")=0," ",SUMIFS(LOGBOOK!$T$5:$T$1036129,LOGBOOK!$D$5:$D$1036129,F531,LOGBOOK!$E$5:$E$1036129,L531,LOGBOOK!$AN$5:$AN$1036129,V531,LOGBOOK!$AB$5:$AB$1036129,"&gt;0"))</f>
        <v xml:space="preserve"> </v>
      </c>
      <c r="U575" s="1141"/>
      <c r="V575" s="1141"/>
      <c r="W575" s="1141"/>
      <c r="X575" s="1141"/>
      <c r="Y575" s="1141"/>
      <c r="Z575" s="15"/>
      <c r="AA575" s="1143"/>
      <c r="AB575" s="1143"/>
      <c r="AC575" s="1143"/>
      <c r="AD575" s="1143"/>
      <c r="AE575" s="1143"/>
      <c r="AF575" s="1144"/>
      <c r="AG575" s="1144"/>
      <c r="AH575" s="1144"/>
      <c r="AI575" s="1144"/>
      <c r="AJ575" s="1146"/>
      <c r="AK575" s="1146"/>
      <c r="AL575" s="1146"/>
      <c r="AM575" s="1146"/>
      <c r="AN575" s="1146"/>
      <c r="AO575" s="1146"/>
      <c r="AP575" s="1146"/>
      <c r="AQ575" s="1146"/>
      <c r="AR575" s="1147"/>
      <c r="AS575" s="1147"/>
      <c r="AT575" s="1147"/>
      <c r="AU575" s="1147"/>
      <c r="AV575" s="1147"/>
      <c r="AW575" s="1147"/>
      <c r="AX575" s="643"/>
      <c r="AY575" s="160"/>
      <c r="AZ575" s="1241" t="str">
        <f>IF('FRONT PAGE'!$A$1="www.fly-logics.com","HOURS",0)</f>
        <v>HOURS</v>
      </c>
      <c r="BA575" s="1241"/>
      <c r="BB575" s="1241"/>
      <c r="BC575" s="1241"/>
      <c r="BD575" s="1242"/>
      <c r="BE575" s="1140" t="str">
        <f>IF(SUMIFS(LOGBOOK!$AB$5:$AB$1036129,LOGBOOK!$D$5:$D$1036129,BC531,LOGBOOK!$AN$5:$AN$1036129,BS531,LOGBOOK!$E$5:$E$1036129,BI531)=0," ",SUMIFS(LOGBOOK!$AB$5:$AB$1036129,LOGBOOK!$D$5:$D$1036129,BC531,LOGBOOK!$AN$5:$AN$1036129,BS531,LOGBOOK!$E$5:$E$1036129,BI531))</f>
        <v xml:space="preserve"> </v>
      </c>
      <c r="BF575" s="1141"/>
      <c r="BG575" s="1141"/>
      <c r="BH575" s="1141"/>
      <c r="BI575" s="1141"/>
      <c r="BJ575" s="1141"/>
      <c r="BK575" s="626"/>
      <c r="BL575" s="1243" t="str">
        <f>IF('FRONT PAGE'!$A$1="www.fly-logics.com","DAY",0)</f>
        <v>DAY</v>
      </c>
      <c r="BM575" s="1243"/>
      <c r="BN575" s="1243"/>
      <c r="BO575" s="1243"/>
      <c r="BP575" s="1244"/>
      <c r="BQ575" s="1140" t="str">
        <f>IF(SUMIFS(LOGBOOK!$T$5:$T$1036129,LOGBOOK!$D$5:$D$1036129,BC531,LOGBOOK!$E$5:$E$1036129,BI531,LOGBOOK!$AN$5:$AN$1036129,BS531,LOGBOOK!$AB$5:$AB$1036129,"&gt;0")=0," ",SUMIFS(LOGBOOK!$T$5:$T$1036129,LOGBOOK!$D$5:$D$1036129,BC531,LOGBOOK!$E$5:$E$1036129,BI531,LOGBOOK!$AN$5:$AN$1036129,BS531,LOGBOOK!$AB$5:$AB$1036129,"&gt;0"))</f>
        <v xml:space="preserve"> </v>
      </c>
      <c r="BR575" s="1141"/>
      <c r="BS575" s="1141"/>
      <c r="BT575" s="1141"/>
      <c r="BU575" s="1141"/>
      <c r="BV575" s="1141"/>
      <c r="BW575" s="15"/>
      <c r="BX575" s="1143"/>
      <c r="BY575" s="1143"/>
      <c r="BZ575" s="1143"/>
      <c r="CA575" s="1143"/>
      <c r="CB575" s="1143"/>
      <c r="CC575" s="1144"/>
      <c r="CD575" s="1144"/>
      <c r="CE575" s="1144"/>
      <c r="CF575" s="1144"/>
      <c r="CG575" s="1146"/>
      <c r="CH575" s="1146"/>
      <c r="CI575" s="1146"/>
      <c r="CJ575" s="1146"/>
      <c r="CK575" s="1146"/>
      <c r="CL575" s="1146"/>
      <c r="CM575" s="1146"/>
      <c r="CN575" s="1146"/>
      <c r="CO575" s="1147"/>
      <c r="CP575" s="1147"/>
      <c r="CQ575" s="1147"/>
      <c r="CR575" s="1147"/>
      <c r="CS575" s="1147"/>
      <c r="CT575" s="1147"/>
      <c r="CU575" s="643"/>
      <c r="CV575" s="251"/>
      <c r="CW575" s="212"/>
      <c r="CX575" s="160"/>
      <c r="CY575" s="1241" t="str">
        <f>IF('FRONT PAGE'!$A$1="www.fly-logics.com","HOURS",0)</f>
        <v>HOURS</v>
      </c>
      <c r="CZ575" s="1241"/>
      <c r="DA575" s="1241"/>
      <c r="DB575" s="1241"/>
      <c r="DC575" s="1242"/>
      <c r="DD575" s="1140" t="str">
        <f>IF(SUMIFS(LOGBOOK!$AB$5:$AB$1036129,LOGBOOK!$D$5:$D$1036129,DB531,LOGBOOK!$AN$5:$AN$1036129,DR531,LOGBOOK!$E$5:$E$1036129,DH531)=0," ",SUMIFS(LOGBOOK!$AB$5:$AB$1036129,LOGBOOK!$D$5:$D$1036129,DB531,LOGBOOK!$AN$5:$AN$1036129,DR531,LOGBOOK!$E$5:$E$1036129,DH531))</f>
        <v xml:space="preserve"> </v>
      </c>
      <c r="DE575" s="1141"/>
      <c r="DF575" s="1141"/>
      <c r="DG575" s="1141"/>
      <c r="DH575" s="1141"/>
      <c r="DI575" s="1141"/>
      <c r="DJ575" s="626"/>
      <c r="DK575" s="1243" t="str">
        <f>IF('FRONT PAGE'!$A$1="www.fly-logics.com","DAY",0)</f>
        <v>DAY</v>
      </c>
      <c r="DL575" s="1243"/>
      <c r="DM575" s="1243"/>
      <c r="DN575" s="1243"/>
      <c r="DO575" s="1244"/>
      <c r="DP575" s="1140" t="str">
        <f>IF(SUMIFS(LOGBOOK!$T$5:$T$1036129,LOGBOOK!$D$5:$D$1036129,DB531,LOGBOOK!$E$5:$E$1036129,DH531,LOGBOOK!$AN$5:$AN$1036129,DR531,LOGBOOK!$AB$5:$AB$1036129,"&gt;0")=0," ",SUMIFS(LOGBOOK!$T$5:$T$1036129,LOGBOOK!$D$5:$D$1036129,DB531,LOGBOOK!$E$5:$E$1036129,DH531,LOGBOOK!$AN$5:$AN$1036129,DR531,LOGBOOK!$AB$5:$AB$1036129,"&gt;0"))</f>
        <v xml:space="preserve"> </v>
      </c>
      <c r="DQ575" s="1141"/>
      <c r="DR575" s="1141"/>
      <c r="DS575" s="1141"/>
      <c r="DT575" s="1141"/>
      <c r="DU575" s="1141"/>
      <c r="DV575" s="15"/>
      <c r="DW575" s="1143"/>
      <c r="DX575" s="1143"/>
      <c r="DY575" s="1143"/>
      <c r="DZ575" s="1143"/>
      <c r="EA575" s="1143"/>
      <c r="EB575" s="1144"/>
      <c r="EC575" s="1144"/>
      <c r="ED575" s="1144"/>
      <c r="EE575" s="1144"/>
      <c r="EF575" s="1146"/>
      <c r="EG575" s="1146"/>
      <c r="EH575" s="1146"/>
      <c r="EI575" s="1146"/>
      <c r="EJ575" s="1146"/>
      <c r="EK575" s="1146"/>
      <c r="EL575" s="1146"/>
      <c r="EM575" s="1146"/>
      <c r="EN575" s="1147"/>
      <c r="EO575" s="1147"/>
      <c r="EP575" s="1147"/>
      <c r="EQ575" s="1147"/>
      <c r="ER575" s="1147"/>
      <c r="ES575" s="1147"/>
      <c r="ET575" s="643"/>
      <c r="EU575" s="160"/>
      <c r="EV575" s="1241" t="str">
        <f>IF('FRONT PAGE'!$A$1="www.fly-logics.com","HOURS",0)</f>
        <v>HOURS</v>
      </c>
      <c r="EW575" s="1241"/>
      <c r="EX575" s="1241"/>
      <c r="EY575" s="1241"/>
      <c r="EZ575" s="1242"/>
      <c r="FA575" s="1140" t="str">
        <f>IF(SUMIFS(LOGBOOK!$AB$5:$AB$1036129,LOGBOOK!$D$5:$D$1036129,EY531,LOGBOOK!$AN$5:$AN$1036129,FO531,LOGBOOK!$E$5:$E$1036129,FE531)=0," ",SUMIFS(LOGBOOK!$AB$5:$AB$1036129,LOGBOOK!$D$5:$D$1036129,EY531,LOGBOOK!$AN$5:$AN$1036129,FO531,LOGBOOK!$E$5:$E$1036129,FE531))</f>
        <v xml:space="preserve"> </v>
      </c>
      <c r="FB575" s="1141"/>
      <c r="FC575" s="1141"/>
      <c r="FD575" s="1141"/>
      <c r="FE575" s="1141"/>
      <c r="FF575" s="1141"/>
      <c r="FG575" s="626"/>
      <c r="FH575" s="1243" t="str">
        <f>IF('FRONT PAGE'!$A$1="www.fly-logics.com","DAY",0)</f>
        <v>DAY</v>
      </c>
      <c r="FI575" s="1243"/>
      <c r="FJ575" s="1243"/>
      <c r="FK575" s="1243"/>
      <c r="FL575" s="1244"/>
      <c r="FM575" s="1140" t="str">
        <f>IF(SUMIFS(LOGBOOK!$T$5:$T$1036129,LOGBOOK!$D$5:$D$1036129,EY531,LOGBOOK!$E$5:$E$1036129,FE531,LOGBOOK!$AN$5:$AN$1036129,FO531,LOGBOOK!$AB$5:$AB$1036129,"&gt;0")=0," ",SUMIFS(LOGBOOK!$T$5:$T$1036129,LOGBOOK!$D$5:$D$1036129,EY531,LOGBOOK!$E$5:$E$1036129,FE531,LOGBOOK!$AN$5:$AN$1036129,FO531,LOGBOOK!$AB$5:$AB$1036129,"&gt;0"))</f>
        <v xml:space="preserve"> </v>
      </c>
      <c r="FN575" s="1141"/>
      <c r="FO575" s="1141"/>
      <c r="FP575" s="1141"/>
      <c r="FQ575" s="1141"/>
      <c r="FR575" s="1141"/>
      <c r="FS575" s="15"/>
      <c r="FT575" s="1143"/>
      <c r="FU575" s="1143"/>
      <c r="FV575" s="1143"/>
      <c r="FW575" s="1143"/>
      <c r="FX575" s="1143"/>
      <c r="FY575" s="1144"/>
      <c r="FZ575" s="1144"/>
      <c r="GA575" s="1144"/>
      <c r="GB575" s="1144"/>
      <c r="GC575" s="1146"/>
      <c r="GD575" s="1146"/>
      <c r="GE575" s="1146"/>
      <c r="GF575" s="1146"/>
      <c r="GG575" s="1146"/>
      <c r="GH575" s="1146"/>
      <c r="GI575" s="1146"/>
      <c r="GJ575" s="1146"/>
      <c r="GK575" s="1147"/>
      <c r="GL575" s="1147"/>
      <c r="GM575" s="1147"/>
      <c r="GN575" s="1147"/>
      <c r="GO575" s="1147"/>
      <c r="GP575" s="1147"/>
      <c r="GQ575" s="643"/>
      <c r="GR575" s="6"/>
    </row>
    <row r="576" spans="1:200" ht="8.85" customHeight="1" x14ac:dyDescent="0.25">
      <c r="A576" s="212"/>
      <c r="B576" s="160"/>
      <c r="C576" s="1241"/>
      <c r="D576" s="1241"/>
      <c r="E576" s="1241"/>
      <c r="F576" s="1241"/>
      <c r="G576" s="1242"/>
      <c r="H576" s="1142"/>
      <c r="I576" s="1141"/>
      <c r="J576" s="1141"/>
      <c r="K576" s="1141"/>
      <c r="L576" s="1141"/>
      <c r="M576" s="1141"/>
      <c r="N576" s="626"/>
      <c r="O576" s="1243"/>
      <c r="P576" s="1243"/>
      <c r="Q576" s="1243"/>
      <c r="R576" s="1243"/>
      <c r="S576" s="1244"/>
      <c r="T576" s="1142"/>
      <c r="U576" s="1141"/>
      <c r="V576" s="1141"/>
      <c r="W576" s="1141"/>
      <c r="X576" s="1141"/>
      <c r="Y576" s="1141"/>
      <c r="Z576" s="15"/>
      <c r="AA576" s="1158" t="str">
        <f>IF('FRONT PAGE'!$A$1="www.fly-logics.com","TOTAL
ANNUAL",0)</f>
        <v>TOTAL
ANNUAL</v>
      </c>
      <c r="AB576" s="1158"/>
      <c r="AC576" s="1158"/>
      <c r="AD576" s="1158"/>
      <c r="AE576" s="1158"/>
      <c r="AF576" s="1159" t="str">
        <f t="shared" ref="AF576" si="716">IF(SUM(AF571,AF549)=0," ",SUM(AF571,AF549))</f>
        <v xml:space="preserve"> </v>
      </c>
      <c r="AG576" s="1159"/>
      <c r="AH576" s="1159"/>
      <c r="AI576" s="1160"/>
      <c r="AJ576" s="1159" t="str">
        <f t="shared" ref="AJ576" si="717">IF(SUM(AJ571,AJ549)=0," ",SUM(AJ571,AJ549))</f>
        <v xml:space="preserve"> </v>
      </c>
      <c r="AK576" s="1159"/>
      <c r="AL576" s="1159"/>
      <c r="AM576" s="1159"/>
      <c r="AN576" s="1159" t="str">
        <f t="shared" ref="AN576" si="718">IF(SUM(AN571,AN549)=0," ",SUM(AN571,AN549))</f>
        <v xml:space="preserve"> </v>
      </c>
      <c r="AO576" s="1159"/>
      <c r="AP576" s="1159"/>
      <c r="AQ576" s="1159"/>
      <c r="AR576" s="1161" t="str">
        <f t="shared" ref="AR576" si="719">IF(SUM(AR571,AR549)=0," ",SUM(AR571,AR549))</f>
        <v xml:space="preserve"> </v>
      </c>
      <c r="AS576" s="1161"/>
      <c r="AT576" s="1161"/>
      <c r="AU576" s="1161" t="str">
        <f t="shared" ref="AU576" si="720">IF(SUM(AU571,AU549)=0," ",SUM(AU571,AU549))</f>
        <v xml:space="preserve"> </v>
      </c>
      <c r="AV576" s="1161"/>
      <c r="AW576" s="1161"/>
      <c r="AX576" s="643"/>
      <c r="AY576" s="160"/>
      <c r="AZ576" s="1241"/>
      <c r="BA576" s="1241"/>
      <c r="BB576" s="1241"/>
      <c r="BC576" s="1241"/>
      <c r="BD576" s="1242"/>
      <c r="BE576" s="1142"/>
      <c r="BF576" s="1141"/>
      <c r="BG576" s="1141"/>
      <c r="BH576" s="1141"/>
      <c r="BI576" s="1141"/>
      <c r="BJ576" s="1141"/>
      <c r="BK576" s="626"/>
      <c r="BL576" s="1243"/>
      <c r="BM576" s="1243"/>
      <c r="BN576" s="1243"/>
      <c r="BO576" s="1243"/>
      <c r="BP576" s="1244"/>
      <c r="BQ576" s="1142"/>
      <c r="BR576" s="1141"/>
      <c r="BS576" s="1141"/>
      <c r="BT576" s="1141"/>
      <c r="BU576" s="1141"/>
      <c r="BV576" s="1141"/>
      <c r="BW576" s="15"/>
      <c r="BX576" s="1158" t="str">
        <f>IF('FRONT PAGE'!$A$1="www.fly-logics.com","TOTAL
ANNUAL",0)</f>
        <v>TOTAL
ANNUAL</v>
      </c>
      <c r="BY576" s="1158"/>
      <c r="BZ576" s="1158"/>
      <c r="CA576" s="1158"/>
      <c r="CB576" s="1158"/>
      <c r="CC576" s="1159" t="str">
        <f t="shared" ref="CC576" si="721">IF(SUM(CC571,CC549)=0," ",SUM(CC571,CC549))</f>
        <v xml:space="preserve"> </v>
      </c>
      <c r="CD576" s="1159"/>
      <c r="CE576" s="1159"/>
      <c r="CF576" s="1160"/>
      <c r="CG576" s="1159" t="str">
        <f t="shared" ref="CG576" si="722">IF(SUM(CG571,CG549)=0," ",SUM(CG571,CG549))</f>
        <v xml:space="preserve"> </v>
      </c>
      <c r="CH576" s="1159"/>
      <c r="CI576" s="1159"/>
      <c r="CJ576" s="1159"/>
      <c r="CK576" s="1159" t="str">
        <f t="shared" ref="CK576" si="723">IF(SUM(CK571,CK549)=0," ",SUM(CK571,CK549))</f>
        <v xml:space="preserve"> </v>
      </c>
      <c r="CL576" s="1159"/>
      <c r="CM576" s="1159"/>
      <c r="CN576" s="1159"/>
      <c r="CO576" s="1161" t="str">
        <f t="shared" ref="CO576" si="724">IF(SUM(CO571,CO549)=0," ",SUM(CO571,CO549))</f>
        <v xml:space="preserve"> </v>
      </c>
      <c r="CP576" s="1161"/>
      <c r="CQ576" s="1161"/>
      <c r="CR576" s="1161" t="str">
        <f t="shared" ref="CR576" si="725">IF(SUM(CR571,CR549)=0," ",SUM(CR571,CR549))</f>
        <v xml:space="preserve"> </v>
      </c>
      <c r="CS576" s="1161"/>
      <c r="CT576" s="1161"/>
      <c r="CU576" s="643"/>
      <c r="CV576" s="251"/>
      <c r="CW576" s="212"/>
      <c r="CX576" s="160"/>
      <c r="CY576" s="1241"/>
      <c r="CZ576" s="1241"/>
      <c r="DA576" s="1241"/>
      <c r="DB576" s="1241"/>
      <c r="DC576" s="1242"/>
      <c r="DD576" s="1142"/>
      <c r="DE576" s="1141"/>
      <c r="DF576" s="1141"/>
      <c r="DG576" s="1141"/>
      <c r="DH576" s="1141"/>
      <c r="DI576" s="1141"/>
      <c r="DJ576" s="626"/>
      <c r="DK576" s="1243"/>
      <c r="DL576" s="1243"/>
      <c r="DM576" s="1243"/>
      <c r="DN576" s="1243"/>
      <c r="DO576" s="1244"/>
      <c r="DP576" s="1142"/>
      <c r="DQ576" s="1141"/>
      <c r="DR576" s="1141"/>
      <c r="DS576" s="1141"/>
      <c r="DT576" s="1141"/>
      <c r="DU576" s="1141"/>
      <c r="DV576" s="15"/>
      <c r="DW576" s="1158" t="str">
        <f>IF('FRONT PAGE'!$A$1="www.fly-logics.com","TOTAL
ANNUAL",0)</f>
        <v>TOTAL
ANNUAL</v>
      </c>
      <c r="DX576" s="1158"/>
      <c r="DY576" s="1158"/>
      <c r="DZ576" s="1158"/>
      <c r="EA576" s="1158"/>
      <c r="EB576" s="1159" t="str">
        <f t="shared" ref="EB576" si="726">IF(SUM(EB571,EB549)=0," ",SUM(EB571,EB549))</f>
        <v xml:space="preserve"> </v>
      </c>
      <c r="EC576" s="1159"/>
      <c r="ED576" s="1159"/>
      <c r="EE576" s="1160"/>
      <c r="EF576" s="1159" t="str">
        <f t="shared" ref="EF576" si="727">IF(SUM(EF571,EF549)=0," ",SUM(EF571,EF549))</f>
        <v xml:space="preserve"> </v>
      </c>
      <c r="EG576" s="1159"/>
      <c r="EH576" s="1159"/>
      <c r="EI576" s="1159"/>
      <c r="EJ576" s="1159" t="str">
        <f t="shared" ref="EJ576" si="728">IF(SUM(EJ571,EJ549)=0," ",SUM(EJ571,EJ549))</f>
        <v xml:space="preserve"> </v>
      </c>
      <c r="EK576" s="1159"/>
      <c r="EL576" s="1159"/>
      <c r="EM576" s="1159"/>
      <c r="EN576" s="1161" t="str">
        <f t="shared" ref="EN576" si="729">IF(SUM(EN571,EN549)=0," ",SUM(EN571,EN549))</f>
        <v xml:space="preserve"> </v>
      </c>
      <c r="EO576" s="1161"/>
      <c r="EP576" s="1161"/>
      <c r="EQ576" s="1161" t="str">
        <f t="shared" ref="EQ576" si="730">IF(SUM(EQ571,EQ549)=0," ",SUM(EQ571,EQ549))</f>
        <v xml:space="preserve"> </v>
      </c>
      <c r="ER576" s="1161"/>
      <c r="ES576" s="1161"/>
      <c r="ET576" s="643"/>
      <c r="EU576" s="160"/>
      <c r="EV576" s="1241"/>
      <c r="EW576" s="1241"/>
      <c r="EX576" s="1241"/>
      <c r="EY576" s="1241"/>
      <c r="EZ576" s="1242"/>
      <c r="FA576" s="1142"/>
      <c r="FB576" s="1141"/>
      <c r="FC576" s="1141"/>
      <c r="FD576" s="1141"/>
      <c r="FE576" s="1141"/>
      <c r="FF576" s="1141"/>
      <c r="FG576" s="626"/>
      <c r="FH576" s="1243"/>
      <c r="FI576" s="1243"/>
      <c r="FJ576" s="1243"/>
      <c r="FK576" s="1243"/>
      <c r="FL576" s="1244"/>
      <c r="FM576" s="1142"/>
      <c r="FN576" s="1141"/>
      <c r="FO576" s="1141"/>
      <c r="FP576" s="1141"/>
      <c r="FQ576" s="1141"/>
      <c r="FR576" s="1141"/>
      <c r="FS576" s="15"/>
      <c r="FT576" s="1158" t="str">
        <f>IF('FRONT PAGE'!$A$1="www.fly-logics.com","TOTAL
ANNUAL",0)</f>
        <v>TOTAL
ANNUAL</v>
      </c>
      <c r="FU576" s="1158"/>
      <c r="FV576" s="1158"/>
      <c r="FW576" s="1158"/>
      <c r="FX576" s="1158"/>
      <c r="FY576" s="1159" t="str">
        <f t="shared" ref="FY576" si="731">IF(SUM(FY571,FY549)=0," ",SUM(FY571,FY549))</f>
        <v xml:space="preserve"> </v>
      </c>
      <c r="FZ576" s="1159"/>
      <c r="GA576" s="1159"/>
      <c r="GB576" s="1160"/>
      <c r="GC576" s="1159" t="str">
        <f t="shared" ref="GC576" si="732">IF(SUM(GC571,GC549)=0," ",SUM(GC571,GC549))</f>
        <v xml:space="preserve"> </v>
      </c>
      <c r="GD576" s="1159"/>
      <c r="GE576" s="1159"/>
      <c r="GF576" s="1159"/>
      <c r="GG576" s="1159" t="str">
        <f t="shared" ref="GG576" si="733">IF(SUM(GG571,GG549)=0," ",SUM(GG571,GG549))</f>
        <v xml:space="preserve"> </v>
      </c>
      <c r="GH576" s="1159"/>
      <c r="GI576" s="1159"/>
      <c r="GJ576" s="1159"/>
      <c r="GK576" s="1161" t="str">
        <f t="shared" ref="GK576" si="734">IF(SUM(GK571,GK549)=0," ",SUM(GK571,GK549))</f>
        <v xml:space="preserve"> </v>
      </c>
      <c r="GL576" s="1161"/>
      <c r="GM576" s="1161"/>
      <c r="GN576" s="1161" t="str">
        <f t="shared" ref="GN576" si="735">IF(SUM(GN571,GN549)=0," ",SUM(GN571,GN549))</f>
        <v xml:space="preserve"> </v>
      </c>
      <c r="GO576" s="1161"/>
      <c r="GP576" s="1161"/>
      <c r="GQ576" s="643"/>
      <c r="GR576" s="6"/>
    </row>
    <row r="577" spans="1:200" ht="3" customHeight="1" x14ac:dyDescent="0.25">
      <c r="A577" s="212"/>
      <c r="B577" s="160"/>
      <c r="C577" s="624"/>
      <c r="D577" s="624"/>
      <c r="E577" s="624"/>
      <c r="F577" s="624"/>
      <c r="G577" s="624"/>
      <c r="H577" s="624"/>
      <c r="I577" s="624"/>
      <c r="J577" s="624"/>
      <c r="K577" s="624"/>
      <c r="L577" s="624"/>
      <c r="M577" s="624"/>
      <c r="N577" s="624"/>
      <c r="O577" s="624"/>
      <c r="P577" s="624"/>
      <c r="Q577" s="624"/>
      <c r="R577" s="624"/>
      <c r="S577" s="624"/>
      <c r="T577" s="624"/>
      <c r="U577" s="624"/>
      <c r="V577" s="624"/>
      <c r="W577" s="624"/>
      <c r="X577" s="624"/>
      <c r="Y577" s="624"/>
      <c r="Z577" s="15"/>
      <c r="AA577" s="1158"/>
      <c r="AB577" s="1158"/>
      <c r="AC577" s="1158"/>
      <c r="AD577" s="1158"/>
      <c r="AE577" s="1158"/>
      <c r="AF577" s="1159"/>
      <c r="AG577" s="1159"/>
      <c r="AH577" s="1159"/>
      <c r="AI577" s="1160"/>
      <c r="AJ577" s="1159"/>
      <c r="AK577" s="1159"/>
      <c r="AL577" s="1159"/>
      <c r="AM577" s="1159"/>
      <c r="AN577" s="1159"/>
      <c r="AO577" s="1159"/>
      <c r="AP577" s="1159"/>
      <c r="AQ577" s="1159"/>
      <c r="AR577" s="1161"/>
      <c r="AS577" s="1161"/>
      <c r="AT577" s="1161"/>
      <c r="AU577" s="1161"/>
      <c r="AV577" s="1161"/>
      <c r="AW577" s="1161"/>
      <c r="AX577" s="643"/>
      <c r="AY577" s="160"/>
      <c r="AZ577" s="624"/>
      <c r="BA577" s="624"/>
      <c r="BB577" s="624"/>
      <c r="BC577" s="624"/>
      <c r="BD577" s="624"/>
      <c r="BE577" s="624"/>
      <c r="BF577" s="624"/>
      <c r="BG577" s="624"/>
      <c r="BH577" s="624"/>
      <c r="BI577" s="624"/>
      <c r="BJ577" s="624"/>
      <c r="BK577" s="624"/>
      <c r="BL577" s="624"/>
      <c r="BM577" s="624"/>
      <c r="BN577" s="624"/>
      <c r="BO577" s="624"/>
      <c r="BP577" s="624"/>
      <c r="BQ577" s="624"/>
      <c r="BR577" s="624"/>
      <c r="BS577" s="624"/>
      <c r="BT577" s="624"/>
      <c r="BU577" s="624"/>
      <c r="BV577" s="624"/>
      <c r="BW577" s="15"/>
      <c r="BX577" s="1158"/>
      <c r="BY577" s="1158"/>
      <c r="BZ577" s="1158"/>
      <c r="CA577" s="1158"/>
      <c r="CB577" s="1158"/>
      <c r="CC577" s="1159"/>
      <c r="CD577" s="1159"/>
      <c r="CE577" s="1159"/>
      <c r="CF577" s="1160"/>
      <c r="CG577" s="1159"/>
      <c r="CH577" s="1159"/>
      <c r="CI577" s="1159"/>
      <c r="CJ577" s="1159"/>
      <c r="CK577" s="1159"/>
      <c r="CL577" s="1159"/>
      <c r="CM577" s="1159"/>
      <c r="CN577" s="1159"/>
      <c r="CO577" s="1161"/>
      <c r="CP577" s="1161"/>
      <c r="CQ577" s="1161"/>
      <c r="CR577" s="1161"/>
      <c r="CS577" s="1161"/>
      <c r="CT577" s="1161"/>
      <c r="CU577" s="643"/>
      <c r="CV577" s="251"/>
      <c r="CW577" s="212"/>
      <c r="CX577" s="160"/>
      <c r="CY577" s="624"/>
      <c r="CZ577" s="624"/>
      <c r="DA577" s="624"/>
      <c r="DB577" s="624"/>
      <c r="DC577" s="624"/>
      <c r="DD577" s="624"/>
      <c r="DE577" s="624"/>
      <c r="DF577" s="624"/>
      <c r="DG577" s="624"/>
      <c r="DH577" s="624"/>
      <c r="DI577" s="624"/>
      <c r="DJ577" s="624"/>
      <c r="DK577" s="624"/>
      <c r="DL577" s="624"/>
      <c r="DM577" s="624"/>
      <c r="DN577" s="624"/>
      <c r="DO577" s="624"/>
      <c r="DP577" s="624"/>
      <c r="DQ577" s="624"/>
      <c r="DR577" s="624"/>
      <c r="DS577" s="624"/>
      <c r="DT577" s="624"/>
      <c r="DU577" s="624"/>
      <c r="DV577" s="15"/>
      <c r="DW577" s="1158"/>
      <c r="DX577" s="1158"/>
      <c r="DY577" s="1158"/>
      <c r="DZ577" s="1158"/>
      <c r="EA577" s="1158"/>
      <c r="EB577" s="1159"/>
      <c r="EC577" s="1159"/>
      <c r="ED577" s="1159"/>
      <c r="EE577" s="1160"/>
      <c r="EF577" s="1159"/>
      <c r="EG577" s="1159"/>
      <c r="EH577" s="1159"/>
      <c r="EI577" s="1159"/>
      <c r="EJ577" s="1159"/>
      <c r="EK577" s="1159"/>
      <c r="EL577" s="1159"/>
      <c r="EM577" s="1159"/>
      <c r="EN577" s="1161"/>
      <c r="EO577" s="1161"/>
      <c r="EP577" s="1161"/>
      <c r="EQ577" s="1161"/>
      <c r="ER577" s="1161"/>
      <c r="ES577" s="1161"/>
      <c r="ET577" s="643"/>
      <c r="EU577" s="160"/>
      <c r="EV577" s="624"/>
      <c r="EW577" s="624"/>
      <c r="EX577" s="624"/>
      <c r="EY577" s="624"/>
      <c r="EZ577" s="624"/>
      <c r="FA577" s="624"/>
      <c r="FB577" s="624"/>
      <c r="FC577" s="624"/>
      <c r="FD577" s="624"/>
      <c r="FE577" s="624"/>
      <c r="FF577" s="624"/>
      <c r="FG577" s="624"/>
      <c r="FH577" s="624"/>
      <c r="FI577" s="624"/>
      <c r="FJ577" s="624"/>
      <c r="FK577" s="624"/>
      <c r="FL577" s="624"/>
      <c r="FM577" s="624"/>
      <c r="FN577" s="624"/>
      <c r="FO577" s="624"/>
      <c r="FP577" s="624"/>
      <c r="FQ577" s="624"/>
      <c r="FR577" s="624"/>
      <c r="FS577" s="15"/>
      <c r="FT577" s="1158"/>
      <c r="FU577" s="1158"/>
      <c r="FV577" s="1158"/>
      <c r="FW577" s="1158"/>
      <c r="FX577" s="1158"/>
      <c r="FY577" s="1159"/>
      <c r="FZ577" s="1159"/>
      <c r="GA577" s="1159"/>
      <c r="GB577" s="1160"/>
      <c r="GC577" s="1159"/>
      <c r="GD577" s="1159"/>
      <c r="GE577" s="1159"/>
      <c r="GF577" s="1159"/>
      <c r="GG577" s="1159"/>
      <c r="GH577" s="1159"/>
      <c r="GI577" s="1159"/>
      <c r="GJ577" s="1159"/>
      <c r="GK577" s="1161"/>
      <c r="GL577" s="1161"/>
      <c r="GM577" s="1161"/>
      <c r="GN577" s="1161"/>
      <c r="GO577" s="1161"/>
      <c r="GP577" s="1161"/>
      <c r="GQ577" s="643"/>
      <c r="GR577" s="6"/>
    </row>
    <row r="578" spans="1:200" ht="10.5" customHeight="1" x14ac:dyDescent="0.25">
      <c r="A578" s="212"/>
      <c r="B578" s="160"/>
      <c r="C578" s="1243" t="str">
        <f>IF('FRONT PAGE'!$A$1="www.fly-logics.com","IFR",0)</f>
        <v>IFR</v>
      </c>
      <c r="D578" s="1243"/>
      <c r="E578" s="1243"/>
      <c r="F578" s="1243"/>
      <c r="G578" s="1244"/>
      <c r="H578" s="1140" t="str">
        <f>IF(SUMIFS(LOGBOOK!$V$5:$V$1036129,LOGBOOK!$D$5:$D$1036129,F531,LOGBOOK!$E$5:$E$1036129,L531,LOGBOOK!$AN$5:$AN$1036129,V531,LOGBOOK!$AB$5:$AB$1036129,"&gt;0")=0," ",SUMIFS(LOGBOOK!$V$5:$V$1036129,LOGBOOK!$D$5:$D$1036129,F531,LOGBOOK!$E$5:$E$1036129,L531,LOGBOOK!$AN$5:$AN$1036129,V531,LOGBOOK!$AB$5:$AB$1036129,"&gt;0"))</f>
        <v xml:space="preserve"> </v>
      </c>
      <c r="I578" s="1141"/>
      <c r="J578" s="1141"/>
      <c r="K578" s="1141"/>
      <c r="L578" s="1141"/>
      <c r="M578" s="1141"/>
      <c r="N578" s="626"/>
      <c r="O578" s="1243" t="str">
        <f>IF('FRONT PAGE'!$A$1="www.fly-logics.com","NIGHT",0)</f>
        <v>NIGHT</v>
      </c>
      <c r="P578" s="1243"/>
      <c r="Q578" s="1243"/>
      <c r="R578" s="1243"/>
      <c r="S578" s="1244"/>
      <c r="T578" s="1140" t="str">
        <f>IF(SUMIFS(LOGBOOK!$U$5:$U$1036129,LOGBOOK!$D$5:$D$1036129,F531,LOGBOOK!$E$5:$E$1036129,L531,LOGBOOK!$AN$5:$AN$1036129,V531,LOGBOOK!$AB$5:$AB$1036129,"&gt;0")=0," ",SUMIFS(LOGBOOK!$U$5:$U$1036129,LOGBOOK!$D$5:$D$1036129,F531,LOGBOOK!$E$5:$E$1036129,L531,LOGBOOK!$AN$5:$AN$1036129,V531,LOGBOOK!$AB$5:$AB$1036129,"&gt;0"))</f>
        <v xml:space="preserve"> </v>
      </c>
      <c r="U578" s="1141"/>
      <c r="V578" s="1141"/>
      <c r="W578" s="1141"/>
      <c r="X578" s="1141"/>
      <c r="Y578" s="1141"/>
      <c r="Z578" s="15"/>
      <c r="AA578" s="1158"/>
      <c r="AB578" s="1158"/>
      <c r="AC578" s="1158"/>
      <c r="AD578" s="1158"/>
      <c r="AE578" s="1158"/>
      <c r="AF578" s="1159"/>
      <c r="AG578" s="1159"/>
      <c r="AH578" s="1159"/>
      <c r="AI578" s="1160"/>
      <c r="AJ578" s="1159"/>
      <c r="AK578" s="1159"/>
      <c r="AL578" s="1159"/>
      <c r="AM578" s="1159"/>
      <c r="AN578" s="1159"/>
      <c r="AO578" s="1159"/>
      <c r="AP578" s="1159"/>
      <c r="AQ578" s="1159"/>
      <c r="AR578" s="1161"/>
      <c r="AS578" s="1161"/>
      <c r="AT578" s="1161"/>
      <c r="AU578" s="1161"/>
      <c r="AV578" s="1161"/>
      <c r="AW578" s="1161"/>
      <c r="AX578" s="643"/>
      <c r="AY578" s="160"/>
      <c r="AZ578" s="1243" t="str">
        <f>IF('FRONT PAGE'!$A$1="www.fly-logics.com","IFR",0)</f>
        <v>IFR</v>
      </c>
      <c r="BA578" s="1243"/>
      <c r="BB578" s="1243"/>
      <c r="BC578" s="1243"/>
      <c r="BD578" s="1244"/>
      <c r="BE578" s="1140" t="str">
        <f>IF(SUMIFS(LOGBOOK!$V$5:$V$1036129,LOGBOOK!$D$5:$D$1036129,BC531,LOGBOOK!$E$5:$E$1036129,BI531,LOGBOOK!$AN$5:$AN$1036129,BS531,LOGBOOK!$AB$5:$AB$1036129,"&gt;0")=0," ",SUMIFS(LOGBOOK!$V$5:$V$1036129,LOGBOOK!$D$5:$D$1036129,BC531,LOGBOOK!$E$5:$E$1036129,BI531,LOGBOOK!$AN$5:$AN$1036129,BS531,LOGBOOK!$AB$5:$AB$1036129,"&gt;0"))</f>
        <v xml:space="preserve"> </v>
      </c>
      <c r="BF578" s="1141"/>
      <c r="BG578" s="1141"/>
      <c r="BH578" s="1141"/>
      <c r="BI578" s="1141"/>
      <c r="BJ578" s="1141"/>
      <c r="BK578" s="626"/>
      <c r="BL578" s="1243" t="str">
        <f>IF('FRONT PAGE'!$A$1="www.fly-logics.com","NIGHT",0)</f>
        <v>NIGHT</v>
      </c>
      <c r="BM578" s="1243"/>
      <c r="BN578" s="1243"/>
      <c r="BO578" s="1243"/>
      <c r="BP578" s="1244"/>
      <c r="BQ578" s="1140" t="str">
        <f>IF(SUMIFS(LOGBOOK!$U$5:$U$1036129,LOGBOOK!$D$5:$D$1036129,BC531,LOGBOOK!$E$5:$E$1036129,BI531,LOGBOOK!$AN$5:$AN$1036129,BS531,LOGBOOK!$AB$5:$AB$1036129,"&gt;0")=0," ",SUMIFS(LOGBOOK!$U$5:$U$1036129,LOGBOOK!$D$5:$D$1036129,BC531,LOGBOOK!$E$5:$E$1036129,BI531,LOGBOOK!$AN$5:$AN$1036129,BS531,LOGBOOK!$AB$5:$AB$1036129,"&gt;0"))</f>
        <v xml:space="preserve"> </v>
      </c>
      <c r="BR578" s="1141"/>
      <c r="BS578" s="1141"/>
      <c r="BT578" s="1141"/>
      <c r="BU578" s="1141"/>
      <c r="BV578" s="1141"/>
      <c r="BW578" s="15"/>
      <c r="BX578" s="1158"/>
      <c r="BY578" s="1158"/>
      <c r="BZ578" s="1158"/>
      <c r="CA578" s="1158"/>
      <c r="CB578" s="1158"/>
      <c r="CC578" s="1159"/>
      <c r="CD578" s="1159"/>
      <c r="CE578" s="1159"/>
      <c r="CF578" s="1160"/>
      <c r="CG578" s="1159"/>
      <c r="CH578" s="1159"/>
      <c r="CI578" s="1159"/>
      <c r="CJ578" s="1159"/>
      <c r="CK578" s="1159"/>
      <c r="CL578" s="1159"/>
      <c r="CM578" s="1159"/>
      <c r="CN578" s="1159"/>
      <c r="CO578" s="1161"/>
      <c r="CP578" s="1161"/>
      <c r="CQ578" s="1161"/>
      <c r="CR578" s="1161"/>
      <c r="CS578" s="1161"/>
      <c r="CT578" s="1161"/>
      <c r="CU578" s="643"/>
      <c r="CV578" s="251"/>
      <c r="CW578" s="212"/>
      <c r="CX578" s="160"/>
      <c r="CY578" s="1243" t="str">
        <f>IF('FRONT PAGE'!$A$1="www.fly-logics.com","IFR",0)</f>
        <v>IFR</v>
      </c>
      <c r="CZ578" s="1243"/>
      <c r="DA578" s="1243"/>
      <c r="DB578" s="1243"/>
      <c r="DC578" s="1244"/>
      <c r="DD578" s="1140" t="str">
        <f>IF(SUMIFS(LOGBOOK!$V$5:$V$1036129,LOGBOOK!$D$5:$D$1036129,DB531,LOGBOOK!$E$5:$E$1036129,DH531,LOGBOOK!$AN$5:$AN$1036129,DR531,LOGBOOK!$AB$5:$AB$1036129,"&gt;0")=0," ",SUMIFS(LOGBOOK!$V$5:$V$1036129,LOGBOOK!$D$5:$D$1036129,DB531,LOGBOOK!$E$5:$E$1036129,DH531,LOGBOOK!$AN$5:$AN$1036129,DR531,LOGBOOK!$AB$5:$AB$1036129,"&gt;0"))</f>
        <v xml:space="preserve"> </v>
      </c>
      <c r="DE578" s="1141"/>
      <c r="DF578" s="1141"/>
      <c r="DG578" s="1141"/>
      <c r="DH578" s="1141"/>
      <c r="DI578" s="1141"/>
      <c r="DJ578" s="626"/>
      <c r="DK578" s="1243" t="str">
        <f>IF('FRONT PAGE'!$A$1="www.fly-logics.com","NIGHT",0)</f>
        <v>NIGHT</v>
      </c>
      <c r="DL578" s="1243"/>
      <c r="DM578" s="1243"/>
      <c r="DN578" s="1243"/>
      <c r="DO578" s="1244"/>
      <c r="DP578" s="1140" t="str">
        <f>IF(SUMIFS(LOGBOOK!$U$5:$U$1036129,LOGBOOK!$D$5:$D$1036129,DB531,LOGBOOK!$E$5:$E$1036129,DH531,LOGBOOK!$AN$5:$AN$1036129,DR531,LOGBOOK!$AB$5:$AB$1036129,"&gt;0")=0," ",SUMIFS(LOGBOOK!$U$5:$U$1036129,LOGBOOK!$D$5:$D$1036129,DB531,LOGBOOK!$E$5:$E$1036129,DH531,LOGBOOK!$AN$5:$AN$1036129,DR531,LOGBOOK!$AB$5:$AB$1036129,"&gt;0"))</f>
        <v xml:space="preserve"> </v>
      </c>
      <c r="DQ578" s="1141"/>
      <c r="DR578" s="1141"/>
      <c r="DS578" s="1141"/>
      <c r="DT578" s="1141"/>
      <c r="DU578" s="1141"/>
      <c r="DV578" s="15"/>
      <c r="DW578" s="1158"/>
      <c r="DX578" s="1158"/>
      <c r="DY578" s="1158"/>
      <c r="DZ578" s="1158"/>
      <c r="EA578" s="1158"/>
      <c r="EB578" s="1159"/>
      <c r="EC578" s="1159"/>
      <c r="ED578" s="1159"/>
      <c r="EE578" s="1160"/>
      <c r="EF578" s="1159"/>
      <c r="EG578" s="1159"/>
      <c r="EH578" s="1159"/>
      <c r="EI578" s="1159"/>
      <c r="EJ578" s="1159"/>
      <c r="EK578" s="1159"/>
      <c r="EL578" s="1159"/>
      <c r="EM578" s="1159"/>
      <c r="EN578" s="1161"/>
      <c r="EO578" s="1161"/>
      <c r="EP578" s="1161"/>
      <c r="EQ578" s="1161"/>
      <c r="ER578" s="1161"/>
      <c r="ES578" s="1161"/>
      <c r="ET578" s="643"/>
      <c r="EU578" s="160"/>
      <c r="EV578" s="1243" t="str">
        <f>IF('FRONT PAGE'!$A$1="www.fly-logics.com","IFR",0)</f>
        <v>IFR</v>
      </c>
      <c r="EW578" s="1243"/>
      <c r="EX578" s="1243"/>
      <c r="EY578" s="1243"/>
      <c r="EZ578" s="1244"/>
      <c r="FA578" s="1140" t="str">
        <f>IF(SUMIFS(LOGBOOK!$V$5:$V$1036129,LOGBOOK!$D$5:$D$1036129,EY531,LOGBOOK!$E$5:$E$1036129,FE531,LOGBOOK!$AN$5:$AN$1036129,FO531,LOGBOOK!$AB$5:$AB$1036129,"&gt;0")=0," ",SUMIFS(LOGBOOK!$V$5:$V$1036129,LOGBOOK!$D$5:$D$1036129,EY531,LOGBOOK!$E$5:$E$1036129,FE531,LOGBOOK!$AN$5:$AN$1036129,FO531,LOGBOOK!$AB$5:$AB$1036129,"&gt;0"))</f>
        <v xml:space="preserve"> </v>
      </c>
      <c r="FB578" s="1141"/>
      <c r="FC578" s="1141"/>
      <c r="FD578" s="1141"/>
      <c r="FE578" s="1141"/>
      <c r="FF578" s="1141"/>
      <c r="FG578" s="626"/>
      <c r="FH578" s="1243" t="str">
        <f>IF('FRONT PAGE'!$A$1="www.fly-logics.com","NIGHT",0)</f>
        <v>NIGHT</v>
      </c>
      <c r="FI578" s="1243"/>
      <c r="FJ578" s="1243"/>
      <c r="FK578" s="1243"/>
      <c r="FL578" s="1244"/>
      <c r="FM578" s="1140" t="str">
        <f>IF(SUMIFS(LOGBOOK!$U$5:$U$1036129,LOGBOOK!$D$5:$D$1036129,EY531,LOGBOOK!$E$5:$E$1036129,FE531,LOGBOOK!$AN$5:$AN$1036129,FO531,LOGBOOK!$AB$5:$AB$1036129,"&gt;0")=0," ",SUMIFS(LOGBOOK!$U$5:$U$1036129,LOGBOOK!$D$5:$D$1036129,EY531,LOGBOOK!$E$5:$E$1036129,FE531,LOGBOOK!$AN$5:$AN$1036129,FO531,LOGBOOK!$AB$5:$AB$1036129,"&gt;0"))</f>
        <v xml:space="preserve"> </v>
      </c>
      <c r="FN578" s="1141"/>
      <c r="FO578" s="1141"/>
      <c r="FP578" s="1141"/>
      <c r="FQ578" s="1141"/>
      <c r="FR578" s="1141"/>
      <c r="FS578" s="15"/>
      <c r="FT578" s="1158"/>
      <c r="FU578" s="1158"/>
      <c r="FV578" s="1158"/>
      <c r="FW578" s="1158"/>
      <c r="FX578" s="1158"/>
      <c r="FY578" s="1159"/>
      <c r="FZ578" s="1159"/>
      <c r="GA578" s="1159"/>
      <c r="GB578" s="1160"/>
      <c r="GC578" s="1159"/>
      <c r="GD578" s="1159"/>
      <c r="GE578" s="1159"/>
      <c r="GF578" s="1159"/>
      <c r="GG578" s="1159"/>
      <c r="GH578" s="1159"/>
      <c r="GI578" s="1159"/>
      <c r="GJ578" s="1159"/>
      <c r="GK578" s="1161"/>
      <c r="GL578" s="1161"/>
      <c r="GM578" s="1161"/>
      <c r="GN578" s="1161"/>
      <c r="GO578" s="1161"/>
      <c r="GP578" s="1161"/>
      <c r="GQ578" s="643"/>
      <c r="GR578" s="6"/>
    </row>
    <row r="579" spans="1:200" ht="4.5" customHeight="1" x14ac:dyDescent="0.25">
      <c r="A579" s="212"/>
      <c r="B579" s="160"/>
      <c r="C579" s="1243"/>
      <c r="D579" s="1243"/>
      <c r="E579" s="1243"/>
      <c r="F579" s="1243"/>
      <c r="G579" s="1244"/>
      <c r="H579" s="1142"/>
      <c r="I579" s="1141"/>
      <c r="J579" s="1141"/>
      <c r="K579" s="1141"/>
      <c r="L579" s="1141"/>
      <c r="M579" s="1141"/>
      <c r="N579" s="626"/>
      <c r="O579" s="1243"/>
      <c r="P579" s="1243"/>
      <c r="Q579" s="1243"/>
      <c r="R579" s="1243"/>
      <c r="S579" s="1244"/>
      <c r="T579" s="1142"/>
      <c r="U579" s="1141"/>
      <c r="V579" s="1141"/>
      <c r="W579" s="1141"/>
      <c r="X579" s="1141"/>
      <c r="Y579" s="1141"/>
      <c r="Z579" s="15"/>
      <c r="AA579" s="1158"/>
      <c r="AB579" s="1158"/>
      <c r="AC579" s="1158"/>
      <c r="AD579" s="1158"/>
      <c r="AE579" s="1158"/>
      <c r="AF579" s="1159"/>
      <c r="AG579" s="1159"/>
      <c r="AH579" s="1159"/>
      <c r="AI579" s="1160"/>
      <c r="AJ579" s="1159"/>
      <c r="AK579" s="1159"/>
      <c r="AL579" s="1159"/>
      <c r="AM579" s="1159"/>
      <c r="AN579" s="1159"/>
      <c r="AO579" s="1159"/>
      <c r="AP579" s="1159"/>
      <c r="AQ579" s="1159"/>
      <c r="AR579" s="1161"/>
      <c r="AS579" s="1161"/>
      <c r="AT579" s="1161"/>
      <c r="AU579" s="1161"/>
      <c r="AV579" s="1161"/>
      <c r="AW579" s="1161"/>
      <c r="AX579" s="643"/>
      <c r="AY579" s="160"/>
      <c r="AZ579" s="1243"/>
      <c r="BA579" s="1243"/>
      <c r="BB579" s="1243"/>
      <c r="BC579" s="1243"/>
      <c r="BD579" s="1244"/>
      <c r="BE579" s="1142"/>
      <c r="BF579" s="1141"/>
      <c r="BG579" s="1141"/>
      <c r="BH579" s="1141"/>
      <c r="BI579" s="1141"/>
      <c r="BJ579" s="1141"/>
      <c r="BK579" s="626"/>
      <c r="BL579" s="1243"/>
      <c r="BM579" s="1243"/>
      <c r="BN579" s="1243"/>
      <c r="BO579" s="1243"/>
      <c r="BP579" s="1244"/>
      <c r="BQ579" s="1142"/>
      <c r="BR579" s="1141"/>
      <c r="BS579" s="1141"/>
      <c r="BT579" s="1141"/>
      <c r="BU579" s="1141"/>
      <c r="BV579" s="1141"/>
      <c r="BW579" s="15"/>
      <c r="BX579" s="1158"/>
      <c r="BY579" s="1158"/>
      <c r="BZ579" s="1158"/>
      <c r="CA579" s="1158"/>
      <c r="CB579" s="1158"/>
      <c r="CC579" s="1159"/>
      <c r="CD579" s="1159"/>
      <c r="CE579" s="1159"/>
      <c r="CF579" s="1160"/>
      <c r="CG579" s="1159"/>
      <c r="CH579" s="1159"/>
      <c r="CI579" s="1159"/>
      <c r="CJ579" s="1159"/>
      <c r="CK579" s="1159"/>
      <c r="CL579" s="1159"/>
      <c r="CM579" s="1159"/>
      <c r="CN579" s="1159"/>
      <c r="CO579" s="1161"/>
      <c r="CP579" s="1161"/>
      <c r="CQ579" s="1161"/>
      <c r="CR579" s="1161"/>
      <c r="CS579" s="1161"/>
      <c r="CT579" s="1161"/>
      <c r="CU579" s="643"/>
      <c r="CV579" s="251"/>
      <c r="CW579" s="212"/>
      <c r="CX579" s="160"/>
      <c r="CY579" s="1243"/>
      <c r="CZ579" s="1243"/>
      <c r="DA579" s="1243"/>
      <c r="DB579" s="1243"/>
      <c r="DC579" s="1244"/>
      <c r="DD579" s="1142"/>
      <c r="DE579" s="1141"/>
      <c r="DF579" s="1141"/>
      <c r="DG579" s="1141"/>
      <c r="DH579" s="1141"/>
      <c r="DI579" s="1141"/>
      <c r="DJ579" s="626"/>
      <c r="DK579" s="1243"/>
      <c r="DL579" s="1243"/>
      <c r="DM579" s="1243"/>
      <c r="DN579" s="1243"/>
      <c r="DO579" s="1244"/>
      <c r="DP579" s="1142"/>
      <c r="DQ579" s="1141"/>
      <c r="DR579" s="1141"/>
      <c r="DS579" s="1141"/>
      <c r="DT579" s="1141"/>
      <c r="DU579" s="1141"/>
      <c r="DV579" s="15"/>
      <c r="DW579" s="1158"/>
      <c r="DX579" s="1158"/>
      <c r="DY579" s="1158"/>
      <c r="DZ579" s="1158"/>
      <c r="EA579" s="1158"/>
      <c r="EB579" s="1159"/>
      <c r="EC579" s="1159"/>
      <c r="ED579" s="1159"/>
      <c r="EE579" s="1160"/>
      <c r="EF579" s="1159"/>
      <c r="EG579" s="1159"/>
      <c r="EH579" s="1159"/>
      <c r="EI579" s="1159"/>
      <c r="EJ579" s="1159"/>
      <c r="EK579" s="1159"/>
      <c r="EL579" s="1159"/>
      <c r="EM579" s="1159"/>
      <c r="EN579" s="1161"/>
      <c r="EO579" s="1161"/>
      <c r="EP579" s="1161"/>
      <c r="EQ579" s="1161"/>
      <c r="ER579" s="1161"/>
      <c r="ES579" s="1161"/>
      <c r="ET579" s="643"/>
      <c r="EU579" s="160"/>
      <c r="EV579" s="1243"/>
      <c r="EW579" s="1243"/>
      <c r="EX579" s="1243"/>
      <c r="EY579" s="1243"/>
      <c r="EZ579" s="1244"/>
      <c r="FA579" s="1142"/>
      <c r="FB579" s="1141"/>
      <c r="FC579" s="1141"/>
      <c r="FD579" s="1141"/>
      <c r="FE579" s="1141"/>
      <c r="FF579" s="1141"/>
      <c r="FG579" s="626"/>
      <c r="FH579" s="1243"/>
      <c r="FI579" s="1243"/>
      <c r="FJ579" s="1243"/>
      <c r="FK579" s="1243"/>
      <c r="FL579" s="1244"/>
      <c r="FM579" s="1142"/>
      <c r="FN579" s="1141"/>
      <c r="FO579" s="1141"/>
      <c r="FP579" s="1141"/>
      <c r="FQ579" s="1141"/>
      <c r="FR579" s="1141"/>
      <c r="FS579" s="15"/>
      <c r="FT579" s="1158"/>
      <c r="FU579" s="1158"/>
      <c r="FV579" s="1158"/>
      <c r="FW579" s="1158"/>
      <c r="FX579" s="1158"/>
      <c r="FY579" s="1159"/>
      <c r="FZ579" s="1159"/>
      <c r="GA579" s="1159"/>
      <c r="GB579" s="1160"/>
      <c r="GC579" s="1159"/>
      <c r="GD579" s="1159"/>
      <c r="GE579" s="1159"/>
      <c r="GF579" s="1159"/>
      <c r="GG579" s="1159"/>
      <c r="GH579" s="1159"/>
      <c r="GI579" s="1159"/>
      <c r="GJ579" s="1159"/>
      <c r="GK579" s="1161"/>
      <c r="GL579" s="1161"/>
      <c r="GM579" s="1161"/>
      <c r="GN579" s="1161"/>
      <c r="GO579" s="1161"/>
      <c r="GP579" s="1161"/>
      <c r="GQ579" s="643"/>
      <c r="GR579" s="6"/>
    </row>
    <row r="580" spans="1:200" ht="5.25" customHeight="1" x14ac:dyDescent="0.25">
      <c r="A580" s="214"/>
      <c r="B580" s="1245"/>
      <c r="C580" s="1246"/>
      <c r="D580" s="1246"/>
      <c r="E580" s="1246"/>
      <c r="F580" s="1246"/>
      <c r="G580" s="1246"/>
      <c r="H580" s="1246"/>
      <c r="I580" s="1246"/>
      <c r="J580" s="1246"/>
      <c r="K580" s="1246"/>
      <c r="L580" s="1246"/>
      <c r="M580" s="1246"/>
      <c r="N580" s="1246"/>
      <c r="O580" s="1246"/>
      <c r="P580" s="1246"/>
      <c r="Q580" s="1246"/>
      <c r="R580" s="1246"/>
      <c r="S580" s="1246"/>
      <c r="T580" s="1246"/>
      <c r="U580" s="1246"/>
      <c r="V580" s="1246"/>
      <c r="W580" s="1246"/>
      <c r="X580" s="1246"/>
      <c r="Y580" s="1246"/>
      <c r="Z580" s="1246"/>
      <c r="AA580" s="1246"/>
      <c r="AB580" s="1246"/>
      <c r="AC580" s="1246"/>
      <c r="AD580" s="1246"/>
      <c r="AE580" s="1246"/>
      <c r="AF580" s="1246"/>
      <c r="AG580" s="1246"/>
      <c r="AH580" s="1246"/>
      <c r="AI580" s="1246"/>
      <c r="AJ580" s="1246"/>
      <c r="AK580" s="1246"/>
      <c r="AL580" s="1246"/>
      <c r="AM580" s="1246"/>
      <c r="AN580" s="1246"/>
      <c r="AO580" s="1246"/>
      <c r="AP580" s="1246"/>
      <c r="AQ580" s="1246"/>
      <c r="AR580" s="1246"/>
      <c r="AS580" s="1246"/>
      <c r="AT580" s="1246"/>
      <c r="AU580" s="1246"/>
      <c r="AV580" s="1246"/>
      <c r="AW580" s="1246"/>
      <c r="AX580" s="659"/>
      <c r="AY580" s="1245"/>
      <c r="AZ580" s="1246"/>
      <c r="BA580" s="1246"/>
      <c r="BB580" s="1246"/>
      <c r="BC580" s="1246"/>
      <c r="BD580" s="1246"/>
      <c r="BE580" s="1246"/>
      <c r="BF580" s="1246"/>
      <c r="BG580" s="1246"/>
      <c r="BH580" s="1246"/>
      <c r="BI580" s="1246"/>
      <c r="BJ580" s="1246"/>
      <c r="BK580" s="1246"/>
      <c r="BL580" s="1246"/>
      <c r="BM580" s="1246"/>
      <c r="BN580" s="1246"/>
      <c r="BO580" s="1246"/>
      <c r="BP580" s="1246"/>
      <c r="BQ580" s="1246"/>
      <c r="BR580" s="1246"/>
      <c r="BS580" s="1246"/>
      <c r="BT580" s="1246"/>
      <c r="BU580" s="1246"/>
      <c r="BV580" s="1246"/>
      <c r="BW580" s="1246"/>
      <c r="BX580" s="1246"/>
      <c r="BY580" s="1246"/>
      <c r="BZ580" s="1246"/>
      <c r="CA580" s="1246"/>
      <c r="CB580" s="1246"/>
      <c r="CC580" s="1246"/>
      <c r="CD580" s="1246"/>
      <c r="CE580" s="1246"/>
      <c r="CF580" s="1246"/>
      <c r="CG580" s="1246"/>
      <c r="CH580" s="1246"/>
      <c r="CI580" s="1246"/>
      <c r="CJ580" s="1246"/>
      <c r="CK580" s="1246"/>
      <c r="CL580" s="1246"/>
      <c r="CM580" s="1246"/>
      <c r="CN580" s="1246"/>
      <c r="CO580" s="1246"/>
      <c r="CP580" s="1246"/>
      <c r="CQ580" s="1246"/>
      <c r="CR580" s="1246"/>
      <c r="CS580" s="1246"/>
      <c r="CT580" s="1246"/>
      <c r="CU580" s="659"/>
      <c r="CV580" s="1247"/>
      <c r="CW580" s="214"/>
      <c r="CX580" s="1245"/>
      <c r="CY580" s="1246"/>
      <c r="CZ580" s="1246"/>
      <c r="DA580" s="1246"/>
      <c r="DB580" s="1246"/>
      <c r="DC580" s="1246"/>
      <c r="DD580" s="1246"/>
      <c r="DE580" s="1246"/>
      <c r="DF580" s="1246"/>
      <c r="DG580" s="1246"/>
      <c r="DH580" s="1246"/>
      <c r="DI580" s="1246"/>
      <c r="DJ580" s="1246"/>
      <c r="DK580" s="1246"/>
      <c r="DL580" s="1246"/>
      <c r="DM580" s="1246"/>
      <c r="DN580" s="1246"/>
      <c r="DO580" s="1246"/>
      <c r="DP580" s="1246"/>
      <c r="DQ580" s="1246"/>
      <c r="DR580" s="1246"/>
      <c r="DS580" s="1246"/>
      <c r="DT580" s="1246"/>
      <c r="DU580" s="1246"/>
      <c r="DV580" s="1246"/>
      <c r="DW580" s="1246"/>
      <c r="DX580" s="1246"/>
      <c r="DY580" s="1246"/>
      <c r="DZ580" s="1246"/>
      <c r="EA580" s="1246"/>
      <c r="EB580" s="1246"/>
      <c r="EC580" s="1246"/>
      <c r="ED580" s="1246"/>
      <c r="EE580" s="1246"/>
      <c r="EF580" s="1246"/>
      <c r="EG580" s="1246"/>
      <c r="EH580" s="1246"/>
      <c r="EI580" s="1246"/>
      <c r="EJ580" s="1246"/>
      <c r="EK580" s="1246"/>
      <c r="EL580" s="1246"/>
      <c r="EM580" s="1246"/>
      <c r="EN580" s="1246"/>
      <c r="EO580" s="1246"/>
      <c r="EP580" s="1246"/>
      <c r="EQ580" s="1246"/>
      <c r="ER580" s="1246"/>
      <c r="ES580" s="1246"/>
      <c r="ET580" s="659"/>
      <c r="EU580" s="1245"/>
      <c r="EV580" s="1246"/>
      <c r="EW580" s="1246"/>
      <c r="EX580" s="1246"/>
      <c r="EY580" s="1246"/>
      <c r="EZ580" s="1246"/>
      <c r="FA580" s="1246"/>
      <c r="FB580" s="1246"/>
      <c r="FC580" s="1246"/>
      <c r="FD580" s="1246"/>
      <c r="FE580" s="1246"/>
      <c r="FF580" s="1246"/>
      <c r="FG580" s="1246"/>
      <c r="FH580" s="1246"/>
      <c r="FI580" s="1246"/>
      <c r="FJ580" s="1246"/>
      <c r="FK580" s="1246"/>
      <c r="FL580" s="1246"/>
      <c r="FM580" s="1246"/>
      <c r="FN580" s="1246"/>
      <c r="FO580" s="1246"/>
      <c r="FP580" s="1246"/>
      <c r="FQ580" s="1246"/>
      <c r="FR580" s="1246"/>
      <c r="FS580" s="1246"/>
      <c r="FT580" s="1246"/>
      <c r="FU580" s="1246"/>
      <c r="FV580" s="1246"/>
      <c r="FW580" s="1246"/>
      <c r="FX580" s="1246"/>
      <c r="FY580" s="1246"/>
      <c r="FZ580" s="1246"/>
      <c r="GA580" s="1246"/>
      <c r="GB580" s="1246"/>
      <c r="GC580" s="1246"/>
      <c r="GD580" s="1246"/>
      <c r="GE580" s="1246"/>
      <c r="GF580" s="1246"/>
      <c r="GG580" s="1246"/>
      <c r="GH580" s="1246"/>
      <c r="GI580" s="1246"/>
      <c r="GJ580" s="1246"/>
      <c r="GK580" s="1246"/>
      <c r="GL580" s="1246"/>
      <c r="GM580" s="1246"/>
      <c r="GN580" s="1246"/>
      <c r="GO580" s="1246"/>
      <c r="GP580" s="1246"/>
      <c r="GQ580" s="659"/>
      <c r="GR580" s="6"/>
    </row>
    <row r="581" spans="1:200" ht="7.35" customHeight="1" x14ac:dyDescent="0.2">
      <c r="A581" s="1191" t="str">
        <f>IF(LOGBOOK!$A$2="  DATE  ","ANNUAL RESUME PER AIRCRAFT",0)</f>
        <v>ANNUAL RESUME PER AIRCRAFT</v>
      </c>
      <c r="B581" s="1192"/>
      <c r="C581" s="1192"/>
      <c r="D581" s="1192"/>
      <c r="E581" s="1192"/>
      <c r="F581" s="1192"/>
      <c r="G581" s="1192"/>
      <c r="H581" s="1192"/>
      <c r="I581" s="1192"/>
      <c r="J581" s="1192"/>
      <c r="K581" s="1192"/>
      <c r="L581" s="1192"/>
      <c r="M581" s="1192"/>
      <c r="N581" s="1192"/>
      <c r="O581" s="1192"/>
      <c r="P581" s="1192"/>
      <c r="Q581" s="1192"/>
      <c r="R581" s="1192"/>
      <c r="S581" s="1192"/>
      <c r="T581" s="1192"/>
      <c r="U581" s="1192"/>
      <c r="V581" s="1192"/>
      <c r="W581" s="1192"/>
      <c r="X581" s="1192"/>
      <c r="Y581" s="1192"/>
      <c r="Z581" s="1192"/>
      <c r="AA581" s="1192"/>
      <c r="AB581" s="1192"/>
      <c r="AC581" s="1192"/>
      <c r="AD581" s="1192"/>
      <c r="AE581" s="1192"/>
      <c r="AF581" s="1192"/>
      <c r="AG581" s="1192"/>
      <c r="AH581" s="1192"/>
      <c r="AI581" s="1192"/>
      <c r="AJ581" s="1192"/>
      <c r="AK581" s="1192"/>
      <c r="AL581" s="1192"/>
      <c r="AM581" s="1192"/>
      <c r="AN581" s="1192"/>
      <c r="AO581" s="1192"/>
      <c r="AP581" s="1192"/>
      <c r="AQ581" s="1192"/>
      <c r="AR581" s="1192"/>
      <c r="AS581" s="1192"/>
      <c r="AT581" s="1192"/>
      <c r="AU581" s="1192"/>
      <c r="AV581" s="1192"/>
      <c r="AW581" s="1192"/>
      <c r="AX581" s="1192"/>
      <c r="AY581" s="1213"/>
      <c r="AZ581" s="1213"/>
      <c r="BA581" s="1213"/>
      <c r="BB581" s="1213"/>
      <c r="BC581" s="1213"/>
      <c r="BD581" s="1213"/>
      <c r="BE581" s="1213"/>
      <c r="BF581" s="1213"/>
      <c r="BG581" s="1213"/>
      <c r="BH581" s="1213"/>
      <c r="BI581" s="1213"/>
      <c r="BJ581" s="1213"/>
      <c r="BK581" s="1213"/>
      <c r="BL581" s="1213"/>
      <c r="BM581" s="1213"/>
      <c r="BN581" s="1213"/>
      <c r="BO581" s="1213"/>
      <c r="BP581" s="1213"/>
      <c r="BQ581" s="1213"/>
      <c r="BR581" s="1213"/>
      <c r="BS581" s="1213"/>
      <c r="BT581" s="1213"/>
      <c r="BU581" s="1213"/>
      <c r="BV581" s="1213"/>
      <c r="BW581" s="1213"/>
      <c r="BX581" s="1213"/>
      <c r="BY581" s="1213"/>
      <c r="BZ581" s="1213"/>
      <c r="CA581" s="1213"/>
      <c r="CB581" s="1213"/>
      <c r="CC581" s="1213"/>
      <c r="CD581" s="1213"/>
      <c r="CE581" s="1213"/>
      <c r="CF581" s="1213"/>
      <c r="CG581" s="1213"/>
      <c r="CH581" s="1213"/>
      <c r="CI581" s="1213"/>
      <c r="CJ581" s="1213"/>
      <c r="CK581" s="1213"/>
      <c r="CL581" s="1213"/>
      <c r="CM581" s="1213"/>
      <c r="CN581" s="1213"/>
      <c r="CO581" s="1213"/>
      <c r="CP581" s="1213"/>
      <c r="CQ581" s="1213"/>
      <c r="CR581" s="1213"/>
      <c r="CS581" s="1213"/>
      <c r="CT581" s="1213"/>
      <c r="CU581" s="1213"/>
      <c r="CV581" s="246"/>
      <c r="CW581" s="1191" t="str">
        <f>IF(LOGBOOK!$A$2="  DATE  ","FLY LOGICS",0)</f>
        <v>FLY LOGICS</v>
      </c>
      <c r="CX581" s="1192"/>
      <c r="CY581" s="1192"/>
      <c r="CZ581" s="1192"/>
      <c r="DA581" s="1192"/>
      <c r="DB581" s="1192"/>
      <c r="DC581" s="1192"/>
      <c r="DD581" s="1192"/>
      <c r="DE581" s="1192"/>
      <c r="DF581" s="1192"/>
      <c r="DG581" s="1192"/>
      <c r="DH581" s="1192"/>
      <c r="DI581" s="1192"/>
      <c r="DJ581" s="1192"/>
      <c r="DK581" s="1192"/>
      <c r="DL581" s="1192"/>
      <c r="DM581" s="1192"/>
      <c r="DN581" s="1192"/>
      <c r="DO581" s="1192"/>
      <c r="DP581" s="1192"/>
      <c r="DQ581" s="1192"/>
      <c r="DR581" s="1192"/>
      <c r="DS581" s="1192"/>
      <c r="DT581" s="1192"/>
      <c r="DU581" s="1192"/>
      <c r="DV581" s="1192"/>
      <c r="DW581" s="1192"/>
      <c r="DX581" s="1192"/>
      <c r="DY581" s="1192"/>
      <c r="DZ581" s="1192"/>
      <c r="EA581" s="1192"/>
      <c r="EB581" s="1192"/>
      <c r="EC581" s="1192"/>
      <c r="ED581" s="1192"/>
      <c r="EE581" s="1192"/>
      <c r="EF581" s="1192"/>
      <c r="EG581" s="1192"/>
      <c r="EH581" s="1192"/>
      <c r="EI581" s="1192"/>
      <c r="EJ581" s="1192"/>
      <c r="EK581" s="1192"/>
      <c r="EL581" s="1192"/>
      <c r="EM581" s="1192"/>
      <c r="EN581" s="1192"/>
      <c r="EO581" s="1192"/>
      <c r="EP581" s="1192"/>
      <c r="EQ581" s="1192"/>
      <c r="ER581" s="1192"/>
      <c r="ES581" s="1192"/>
      <c r="ET581" s="1192"/>
      <c r="EU581" s="1213" t="str">
        <f>IF(LOGBOOK!$A$2="  DATE  ","ANNUAL RESUME PER AIRCRAFT",0)</f>
        <v>ANNUAL RESUME PER AIRCRAFT</v>
      </c>
      <c r="EV581" s="1213"/>
      <c r="EW581" s="1213"/>
      <c r="EX581" s="1213"/>
      <c r="EY581" s="1213"/>
      <c r="EZ581" s="1213"/>
      <c r="FA581" s="1213"/>
      <c r="FB581" s="1213"/>
      <c r="FC581" s="1213"/>
      <c r="FD581" s="1213"/>
      <c r="FE581" s="1213"/>
      <c r="FF581" s="1213"/>
      <c r="FG581" s="1213"/>
      <c r="FH581" s="1213"/>
      <c r="FI581" s="1213"/>
      <c r="FJ581" s="1213"/>
      <c r="FK581" s="1213"/>
      <c r="FL581" s="1213"/>
      <c r="FM581" s="1213"/>
      <c r="FN581" s="1213"/>
      <c r="FO581" s="1213"/>
      <c r="FP581" s="1213"/>
      <c r="FQ581" s="1213"/>
      <c r="FR581" s="1213"/>
      <c r="FS581" s="1213"/>
      <c r="FT581" s="1213"/>
      <c r="FU581" s="1213"/>
      <c r="FV581" s="1213"/>
      <c r="FW581" s="1213"/>
      <c r="FX581" s="1213"/>
      <c r="FY581" s="1213"/>
      <c r="FZ581" s="1213"/>
      <c r="GA581" s="1213"/>
      <c r="GB581" s="1213"/>
      <c r="GC581" s="1213"/>
      <c r="GD581" s="1213"/>
      <c r="GE581" s="1213"/>
      <c r="GF581" s="1213"/>
      <c r="GG581" s="1213"/>
      <c r="GH581" s="1213"/>
      <c r="GI581" s="1213"/>
      <c r="GJ581" s="1213"/>
      <c r="GK581" s="1213"/>
      <c r="GL581" s="1213"/>
      <c r="GM581" s="1213"/>
      <c r="GN581" s="1213"/>
      <c r="GO581" s="1213"/>
      <c r="GP581" s="1213"/>
      <c r="GQ581" s="1213"/>
      <c r="GR581" s="6"/>
    </row>
    <row r="582" spans="1:200" ht="7.35" customHeight="1" x14ac:dyDescent="0.2">
      <c r="A582" s="1193"/>
      <c r="B582" s="1194"/>
      <c r="C582" s="1194"/>
      <c r="D582" s="1194"/>
      <c r="E582" s="1194"/>
      <c r="F582" s="1194"/>
      <c r="G582" s="1194"/>
      <c r="H582" s="1194"/>
      <c r="I582" s="1194"/>
      <c r="J582" s="1194"/>
      <c r="K582" s="1194"/>
      <c r="L582" s="1194"/>
      <c r="M582" s="1194"/>
      <c r="N582" s="1194"/>
      <c r="O582" s="1194"/>
      <c r="P582" s="1194"/>
      <c r="Q582" s="1194"/>
      <c r="R582" s="1194"/>
      <c r="S582" s="1194"/>
      <c r="T582" s="1194"/>
      <c r="U582" s="1194"/>
      <c r="V582" s="1194"/>
      <c r="W582" s="1194"/>
      <c r="X582" s="1194"/>
      <c r="Y582" s="1194"/>
      <c r="Z582" s="1194"/>
      <c r="AA582" s="1194"/>
      <c r="AB582" s="1194"/>
      <c r="AC582" s="1194"/>
      <c r="AD582" s="1194"/>
      <c r="AE582" s="1194"/>
      <c r="AF582" s="1194"/>
      <c r="AG582" s="1194"/>
      <c r="AH582" s="1194"/>
      <c r="AI582" s="1194"/>
      <c r="AJ582" s="1194"/>
      <c r="AK582" s="1194"/>
      <c r="AL582" s="1194"/>
      <c r="AM582" s="1194"/>
      <c r="AN582" s="1194"/>
      <c r="AO582" s="1194"/>
      <c r="AP582" s="1194"/>
      <c r="AQ582" s="1194"/>
      <c r="AR582" s="1194"/>
      <c r="AS582" s="1194"/>
      <c r="AT582" s="1194"/>
      <c r="AU582" s="1194"/>
      <c r="AV582" s="1194"/>
      <c r="AW582" s="1194"/>
      <c r="AX582" s="1194"/>
      <c r="AY582" s="1214"/>
      <c r="AZ582" s="1214"/>
      <c r="BA582" s="1214"/>
      <c r="BB582" s="1214"/>
      <c r="BC582" s="1214"/>
      <c r="BD582" s="1214"/>
      <c r="BE582" s="1214"/>
      <c r="BF582" s="1214"/>
      <c r="BG582" s="1214"/>
      <c r="BH582" s="1214"/>
      <c r="BI582" s="1214"/>
      <c r="BJ582" s="1214"/>
      <c r="BK582" s="1214"/>
      <c r="BL582" s="1214"/>
      <c r="BM582" s="1214"/>
      <c r="BN582" s="1214"/>
      <c r="BO582" s="1214"/>
      <c r="BP582" s="1214"/>
      <c r="BQ582" s="1214"/>
      <c r="BR582" s="1214"/>
      <c r="BS582" s="1214"/>
      <c r="BT582" s="1214"/>
      <c r="BU582" s="1214"/>
      <c r="BV582" s="1214"/>
      <c r="BW582" s="1214"/>
      <c r="BX582" s="1214"/>
      <c r="BY582" s="1214"/>
      <c r="BZ582" s="1214"/>
      <c r="CA582" s="1214"/>
      <c r="CB582" s="1214"/>
      <c r="CC582" s="1214"/>
      <c r="CD582" s="1214"/>
      <c r="CE582" s="1214"/>
      <c r="CF582" s="1214"/>
      <c r="CG582" s="1214"/>
      <c r="CH582" s="1214"/>
      <c r="CI582" s="1214"/>
      <c r="CJ582" s="1214"/>
      <c r="CK582" s="1214"/>
      <c r="CL582" s="1214"/>
      <c r="CM582" s="1214"/>
      <c r="CN582" s="1214"/>
      <c r="CO582" s="1214"/>
      <c r="CP582" s="1214"/>
      <c r="CQ582" s="1214"/>
      <c r="CR582" s="1214"/>
      <c r="CS582" s="1214"/>
      <c r="CT582" s="1214"/>
      <c r="CU582" s="1214"/>
      <c r="CV582" s="246"/>
      <c r="CW582" s="1193"/>
      <c r="CX582" s="1194"/>
      <c r="CY582" s="1194"/>
      <c r="CZ582" s="1194"/>
      <c r="DA582" s="1194"/>
      <c r="DB582" s="1194"/>
      <c r="DC582" s="1194"/>
      <c r="DD582" s="1194"/>
      <c r="DE582" s="1194"/>
      <c r="DF582" s="1194"/>
      <c r="DG582" s="1194"/>
      <c r="DH582" s="1194"/>
      <c r="DI582" s="1194"/>
      <c r="DJ582" s="1194"/>
      <c r="DK582" s="1194"/>
      <c r="DL582" s="1194"/>
      <c r="DM582" s="1194"/>
      <c r="DN582" s="1194"/>
      <c r="DO582" s="1194"/>
      <c r="DP582" s="1194"/>
      <c r="DQ582" s="1194"/>
      <c r="DR582" s="1194"/>
      <c r="DS582" s="1194"/>
      <c r="DT582" s="1194"/>
      <c r="DU582" s="1194"/>
      <c r="DV582" s="1194"/>
      <c r="DW582" s="1194"/>
      <c r="DX582" s="1194"/>
      <c r="DY582" s="1194"/>
      <c r="DZ582" s="1194"/>
      <c r="EA582" s="1194"/>
      <c r="EB582" s="1194"/>
      <c r="EC582" s="1194"/>
      <c r="ED582" s="1194"/>
      <c r="EE582" s="1194"/>
      <c r="EF582" s="1194"/>
      <c r="EG582" s="1194"/>
      <c r="EH582" s="1194"/>
      <c r="EI582" s="1194"/>
      <c r="EJ582" s="1194"/>
      <c r="EK582" s="1194"/>
      <c r="EL582" s="1194"/>
      <c r="EM582" s="1194"/>
      <c r="EN582" s="1194"/>
      <c r="EO582" s="1194"/>
      <c r="EP582" s="1194"/>
      <c r="EQ582" s="1194"/>
      <c r="ER582" s="1194"/>
      <c r="ES582" s="1194"/>
      <c r="ET582" s="1194"/>
      <c r="EU582" s="1214"/>
      <c r="EV582" s="1214"/>
      <c r="EW582" s="1214"/>
      <c r="EX582" s="1214"/>
      <c r="EY582" s="1214"/>
      <c r="EZ582" s="1214"/>
      <c r="FA582" s="1214"/>
      <c r="FB582" s="1214"/>
      <c r="FC582" s="1214"/>
      <c r="FD582" s="1214"/>
      <c r="FE582" s="1214"/>
      <c r="FF582" s="1214"/>
      <c r="FG582" s="1214"/>
      <c r="FH582" s="1214"/>
      <c r="FI582" s="1214"/>
      <c r="FJ582" s="1214"/>
      <c r="FK582" s="1214"/>
      <c r="FL582" s="1214"/>
      <c r="FM582" s="1214"/>
      <c r="FN582" s="1214"/>
      <c r="FO582" s="1214"/>
      <c r="FP582" s="1214"/>
      <c r="FQ582" s="1214"/>
      <c r="FR582" s="1214"/>
      <c r="FS582" s="1214"/>
      <c r="FT582" s="1214"/>
      <c r="FU582" s="1214"/>
      <c r="FV582" s="1214"/>
      <c r="FW582" s="1214"/>
      <c r="FX582" s="1214"/>
      <c r="FY582" s="1214"/>
      <c r="FZ582" s="1214"/>
      <c r="GA582" s="1214"/>
      <c r="GB582" s="1214"/>
      <c r="GC582" s="1214"/>
      <c r="GD582" s="1214"/>
      <c r="GE582" s="1214"/>
      <c r="GF582" s="1214"/>
      <c r="GG582" s="1214"/>
      <c r="GH582" s="1214"/>
      <c r="GI582" s="1214"/>
      <c r="GJ582" s="1214"/>
      <c r="GK582" s="1214"/>
      <c r="GL582" s="1214"/>
      <c r="GM582" s="1214"/>
      <c r="GN582" s="1214"/>
      <c r="GO582" s="1214"/>
      <c r="GP582" s="1214"/>
      <c r="GQ582" s="1214"/>
      <c r="GR582" s="6"/>
    </row>
    <row r="583" spans="1:200" ht="7.35" customHeight="1" x14ac:dyDescent="0.2">
      <c r="A583" s="1195"/>
      <c r="B583" s="1196"/>
      <c r="C583" s="1196"/>
      <c r="D583" s="1196"/>
      <c r="E583" s="1196"/>
      <c r="F583" s="1196"/>
      <c r="G583" s="1196"/>
      <c r="H583" s="1196"/>
      <c r="I583" s="1196"/>
      <c r="J583" s="1196"/>
      <c r="K583" s="1196"/>
      <c r="L583" s="1196"/>
      <c r="M583" s="1196"/>
      <c r="N583" s="1196"/>
      <c r="O583" s="1196"/>
      <c r="P583" s="1196"/>
      <c r="Q583" s="1196"/>
      <c r="R583" s="1196"/>
      <c r="S583" s="1196"/>
      <c r="T583" s="1196"/>
      <c r="U583" s="1196"/>
      <c r="V583" s="1196"/>
      <c r="W583" s="1196"/>
      <c r="X583" s="1196"/>
      <c r="Y583" s="1196"/>
      <c r="Z583" s="1196"/>
      <c r="AA583" s="1196"/>
      <c r="AB583" s="1196"/>
      <c r="AC583" s="1196"/>
      <c r="AD583" s="1196"/>
      <c r="AE583" s="1196"/>
      <c r="AF583" s="1196"/>
      <c r="AG583" s="1196"/>
      <c r="AH583" s="1196"/>
      <c r="AI583" s="1196"/>
      <c r="AJ583" s="1196"/>
      <c r="AK583" s="1196"/>
      <c r="AL583" s="1196"/>
      <c r="AM583" s="1196"/>
      <c r="AN583" s="1196"/>
      <c r="AO583" s="1196"/>
      <c r="AP583" s="1196"/>
      <c r="AQ583" s="1196"/>
      <c r="AR583" s="1196"/>
      <c r="AS583" s="1196"/>
      <c r="AT583" s="1196"/>
      <c r="AU583" s="1196"/>
      <c r="AV583" s="1196"/>
      <c r="AW583" s="1196"/>
      <c r="AX583" s="1196"/>
      <c r="AY583" s="1215"/>
      <c r="AZ583" s="1215"/>
      <c r="BA583" s="1215"/>
      <c r="BB583" s="1215"/>
      <c r="BC583" s="1215"/>
      <c r="BD583" s="1215"/>
      <c r="BE583" s="1215"/>
      <c r="BF583" s="1215"/>
      <c r="BG583" s="1215"/>
      <c r="BH583" s="1215"/>
      <c r="BI583" s="1215"/>
      <c r="BJ583" s="1215"/>
      <c r="BK583" s="1215"/>
      <c r="BL583" s="1215"/>
      <c r="BM583" s="1215"/>
      <c r="BN583" s="1215"/>
      <c r="BO583" s="1215"/>
      <c r="BP583" s="1215"/>
      <c r="BQ583" s="1215"/>
      <c r="BR583" s="1215"/>
      <c r="BS583" s="1215"/>
      <c r="BT583" s="1215"/>
      <c r="BU583" s="1215"/>
      <c r="BV583" s="1215"/>
      <c r="BW583" s="1215"/>
      <c r="BX583" s="1215"/>
      <c r="BY583" s="1215"/>
      <c r="BZ583" s="1215"/>
      <c r="CA583" s="1215"/>
      <c r="CB583" s="1215"/>
      <c r="CC583" s="1215"/>
      <c r="CD583" s="1215"/>
      <c r="CE583" s="1215"/>
      <c r="CF583" s="1215"/>
      <c r="CG583" s="1215"/>
      <c r="CH583" s="1215"/>
      <c r="CI583" s="1215"/>
      <c r="CJ583" s="1215"/>
      <c r="CK583" s="1215"/>
      <c r="CL583" s="1215"/>
      <c r="CM583" s="1215"/>
      <c r="CN583" s="1215"/>
      <c r="CO583" s="1215"/>
      <c r="CP583" s="1215"/>
      <c r="CQ583" s="1215"/>
      <c r="CR583" s="1215"/>
      <c r="CS583" s="1215"/>
      <c r="CT583" s="1215"/>
      <c r="CU583" s="1215"/>
      <c r="CV583" s="246"/>
      <c r="CW583" s="1195"/>
      <c r="CX583" s="1196"/>
      <c r="CY583" s="1196"/>
      <c r="CZ583" s="1196"/>
      <c r="DA583" s="1196"/>
      <c r="DB583" s="1196"/>
      <c r="DC583" s="1196"/>
      <c r="DD583" s="1196"/>
      <c r="DE583" s="1196"/>
      <c r="DF583" s="1196"/>
      <c r="DG583" s="1196"/>
      <c r="DH583" s="1196"/>
      <c r="DI583" s="1196"/>
      <c r="DJ583" s="1196"/>
      <c r="DK583" s="1196"/>
      <c r="DL583" s="1196"/>
      <c r="DM583" s="1196"/>
      <c r="DN583" s="1196"/>
      <c r="DO583" s="1196"/>
      <c r="DP583" s="1196"/>
      <c r="DQ583" s="1196"/>
      <c r="DR583" s="1196"/>
      <c r="DS583" s="1196"/>
      <c r="DT583" s="1196"/>
      <c r="DU583" s="1196"/>
      <c r="DV583" s="1196"/>
      <c r="DW583" s="1196"/>
      <c r="DX583" s="1196"/>
      <c r="DY583" s="1196"/>
      <c r="DZ583" s="1196"/>
      <c r="EA583" s="1196"/>
      <c r="EB583" s="1196"/>
      <c r="EC583" s="1196"/>
      <c r="ED583" s="1196"/>
      <c r="EE583" s="1196"/>
      <c r="EF583" s="1196"/>
      <c r="EG583" s="1196"/>
      <c r="EH583" s="1196"/>
      <c r="EI583" s="1196"/>
      <c r="EJ583" s="1196"/>
      <c r="EK583" s="1196"/>
      <c r="EL583" s="1196"/>
      <c r="EM583" s="1196"/>
      <c r="EN583" s="1196"/>
      <c r="EO583" s="1196"/>
      <c r="EP583" s="1196"/>
      <c r="EQ583" s="1196"/>
      <c r="ER583" s="1196"/>
      <c r="ES583" s="1196"/>
      <c r="ET583" s="1196"/>
      <c r="EU583" s="1215"/>
      <c r="EV583" s="1215"/>
      <c r="EW583" s="1215"/>
      <c r="EX583" s="1215"/>
      <c r="EY583" s="1215"/>
      <c r="EZ583" s="1215"/>
      <c r="FA583" s="1215"/>
      <c r="FB583" s="1215"/>
      <c r="FC583" s="1215"/>
      <c r="FD583" s="1215"/>
      <c r="FE583" s="1215"/>
      <c r="FF583" s="1215"/>
      <c r="FG583" s="1215"/>
      <c r="FH583" s="1215"/>
      <c r="FI583" s="1215"/>
      <c r="FJ583" s="1215"/>
      <c r="FK583" s="1215"/>
      <c r="FL583" s="1215"/>
      <c r="FM583" s="1215"/>
      <c r="FN583" s="1215"/>
      <c r="FO583" s="1215"/>
      <c r="FP583" s="1215"/>
      <c r="FQ583" s="1215"/>
      <c r="FR583" s="1215"/>
      <c r="FS583" s="1215"/>
      <c r="FT583" s="1215"/>
      <c r="FU583" s="1215"/>
      <c r="FV583" s="1215"/>
      <c r="FW583" s="1215"/>
      <c r="FX583" s="1215"/>
      <c r="FY583" s="1215"/>
      <c r="FZ583" s="1215"/>
      <c r="GA583" s="1215"/>
      <c r="GB583" s="1215"/>
      <c r="GC583" s="1215"/>
      <c r="GD583" s="1215"/>
      <c r="GE583" s="1215"/>
      <c r="GF583" s="1215"/>
      <c r="GG583" s="1215"/>
      <c r="GH583" s="1215"/>
      <c r="GI583" s="1215"/>
      <c r="GJ583" s="1215"/>
      <c r="GK583" s="1215"/>
      <c r="GL583" s="1215"/>
      <c r="GM583" s="1215"/>
      <c r="GN583" s="1215"/>
      <c r="GO583" s="1215"/>
      <c r="GP583" s="1215"/>
      <c r="GQ583" s="1215"/>
      <c r="GR583" s="6"/>
    </row>
    <row r="584" spans="1:200" s="6" customFormat="1" ht="7.35" customHeight="1" x14ac:dyDescent="0.25">
      <c r="A584" s="212"/>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61"/>
      <c r="AG584" s="161"/>
      <c r="AH584" s="161"/>
      <c r="AI584" s="161"/>
      <c r="AJ584" s="161"/>
      <c r="AK584" s="161"/>
      <c r="AL584" s="161"/>
      <c r="AM584" s="161"/>
      <c r="AN584" s="161"/>
      <c r="AO584" s="161"/>
      <c r="AP584" s="161"/>
      <c r="AQ584" s="161"/>
      <c r="AR584" s="15"/>
      <c r="AS584" s="15"/>
      <c r="AT584" s="15"/>
      <c r="AU584" s="15"/>
      <c r="AV584" s="15"/>
      <c r="AW584" s="15"/>
      <c r="AX584" s="15"/>
      <c r="AY584" s="15"/>
      <c r="AZ584" s="15"/>
      <c r="BA584" s="15"/>
      <c r="BB584" s="15"/>
      <c r="BC584" s="15"/>
      <c r="BD584" s="15"/>
      <c r="BE584" s="15"/>
      <c r="BF584" s="15"/>
      <c r="BG584" s="15"/>
      <c r="BH584" s="15"/>
      <c r="BI584" s="15"/>
      <c r="BJ584" s="15"/>
      <c r="BK584" s="15"/>
      <c r="BL584" s="15"/>
      <c r="BM584" s="15"/>
      <c r="BN584" s="15"/>
      <c r="BO584" s="15"/>
      <c r="BP584" s="15"/>
      <c r="BQ584" s="15"/>
      <c r="BR584" s="15"/>
      <c r="BS584" s="15"/>
      <c r="BT584" s="15"/>
      <c r="BU584" s="15"/>
      <c r="BV584" s="15"/>
      <c r="BW584" s="15"/>
      <c r="BX584" s="15"/>
      <c r="BY584" s="15"/>
      <c r="BZ584" s="15"/>
      <c r="CA584" s="15"/>
      <c r="CB584" s="15"/>
      <c r="CC584" s="161"/>
      <c r="CD584" s="161"/>
      <c r="CE584" s="161"/>
      <c r="CF584" s="161"/>
      <c r="CG584" s="161"/>
      <c r="CH584" s="161"/>
      <c r="CI584" s="161"/>
      <c r="CJ584" s="161"/>
      <c r="CK584" s="161"/>
      <c r="CL584" s="161"/>
      <c r="CM584" s="161"/>
      <c r="CN584" s="161"/>
      <c r="CO584" s="15"/>
      <c r="CP584" s="15"/>
      <c r="CQ584" s="15"/>
      <c r="CR584" s="15"/>
      <c r="CS584" s="15"/>
      <c r="CT584" s="15"/>
      <c r="CU584" s="213"/>
      <c r="CV584" s="208"/>
      <c r="CW584" s="212"/>
      <c r="CX584" s="15"/>
      <c r="CY584" s="15"/>
      <c r="CZ584" s="15"/>
      <c r="DA584" s="15"/>
      <c r="DB584" s="15"/>
      <c r="DC584" s="15"/>
      <c r="DD584" s="15"/>
      <c r="DE584" s="15"/>
      <c r="DF584" s="15"/>
      <c r="DG584" s="15"/>
      <c r="DH584" s="15"/>
      <c r="DI584" s="15"/>
      <c r="DJ584" s="15"/>
      <c r="DK584" s="15"/>
      <c r="DL584" s="15"/>
      <c r="DM584" s="15"/>
      <c r="DN584" s="15"/>
      <c r="DO584" s="15"/>
      <c r="DP584" s="15"/>
      <c r="DQ584" s="15"/>
      <c r="DR584" s="15"/>
      <c r="DS584" s="15"/>
      <c r="DT584" s="15"/>
      <c r="DU584" s="15"/>
      <c r="DV584" s="15"/>
      <c r="DW584" s="15"/>
      <c r="DX584" s="15"/>
      <c r="DY584" s="15"/>
      <c r="DZ584" s="15"/>
      <c r="EA584" s="15"/>
      <c r="EB584" s="161"/>
      <c r="EC584" s="161"/>
      <c r="ED584" s="161"/>
      <c r="EE584" s="161"/>
      <c r="EF584" s="161"/>
      <c r="EG584" s="161"/>
      <c r="EH584" s="161"/>
      <c r="EI584" s="161"/>
      <c r="EJ584" s="161"/>
      <c r="EK584" s="161"/>
      <c r="EL584" s="161"/>
      <c r="EM584" s="161"/>
      <c r="EN584" s="15"/>
      <c r="EO584" s="15"/>
      <c r="EP584" s="15"/>
      <c r="EQ584" s="15"/>
      <c r="ER584" s="15"/>
      <c r="ES584" s="15"/>
      <c r="ET584" s="15"/>
      <c r="EU584" s="15"/>
      <c r="EV584" s="15"/>
      <c r="EW584" s="15"/>
      <c r="EX584" s="15"/>
      <c r="EY584" s="15"/>
      <c r="EZ584" s="15"/>
      <c r="FA584" s="15"/>
      <c r="FB584" s="15"/>
      <c r="FC584" s="15"/>
      <c r="FD584" s="15"/>
      <c r="FE584" s="15"/>
      <c r="FF584" s="15"/>
      <c r="FG584" s="15"/>
      <c r="FH584" s="15"/>
      <c r="FI584" s="15"/>
      <c r="FJ584" s="15"/>
      <c r="FK584" s="15"/>
      <c r="FL584" s="15"/>
      <c r="FM584" s="15"/>
      <c r="FN584" s="15"/>
      <c r="FO584" s="15"/>
      <c r="FP584" s="15"/>
      <c r="FQ584" s="15"/>
      <c r="FR584" s="15"/>
      <c r="FS584" s="15"/>
      <c r="FT584" s="15"/>
      <c r="FU584" s="15"/>
      <c r="FV584" s="15"/>
      <c r="FW584" s="15"/>
      <c r="FX584" s="15"/>
      <c r="FY584" s="161"/>
      <c r="FZ584" s="161"/>
      <c r="GA584" s="161"/>
      <c r="GB584" s="161"/>
      <c r="GC584" s="161"/>
      <c r="GD584" s="161"/>
      <c r="GE584" s="161"/>
      <c r="GF584" s="161"/>
      <c r="GG584" s="161"/>
      <c r="GH584" s="161"/>
      <c r="GI584" s="161"/>
      <c r="GJ584" s="161"/>
      <c r="GK584" s="15"/>
      <c r="GL584" s="15"/>
      <c r="GM584" s="15"/>
      <c r="GN584" s="15"/>
      <c r="GO584" s="15"/>
      <c r="GP584" s="15"/>
      <c r="GQ584" s="213"/>
    </row>
    <row r="585" spans="1:200" ht="6.75" customHeight="1" thickBot="1" x14ac:dyDescent="0.3">
      <c r="A585" s="212"/>
      <c r="B585" s="1183" t="str">
        <f>IF('FRONT PAGE'!$A$1="www.fly-logics.com","MANUFACTURER &amp; MODEL",0)</f>
        <v>MANUFACTURER &amp; MODEL</v>
      </c>
      <c r="C585" s="1184"/>
      <c r="D585" s="1184"/>
      <c r="E585" s="1184"/>
      <c r="F585" s="1184"/>
      <c r="G585" s="1184"/>
      <c r="H585" s="1184"/>
      <c r="I585" s="1184"/>
      <c r="J585" s="1184"/>
      <c r="K585" s="1184"/>
      <c r="L585" s="1197"/>
      <c r="M585" s="1197"/>
      <c r="N585" s="1197"/>
      <c r="O585" s="1197"/>
      <c r="P585" s="1197"/>
      <c r="Q585" s="1197"/>
      <c r="R585" s="1197"/>
      <c r="S585" s="1197"/>
      <c r="T585" s="1197"/>
      <c r="U585" s="1197"/>
      <c r="V585" s="1197"/>
      <c r="W585" s="1197"/>
      <c r="X585" s="1197"/>
      <c r="Y585" s="1197"/>
      <c r="Z585" s="1197"/>
      <c r="AA585" s="1197"/>
      <c r="AB585" s="1197"/>
      <c r="AC585" s="1197"/>
      <c r="AD585" s="1197"/>
      <c r="AE585" s="1198"/>
      <c r="AF585" s="1163" t="str">
        <f>IF('FRONT PAGE'!$A$1="www.fly-logics.com","PIC",0)</f>
        <v>PIC</v>
      </c>
      <c r="AG585" s="1164"/>
      <c r="AH585" s="1164"/>
      <c r="AI585" s="1165"/>
      <c r="AJ585" s="1163" t="str">
        <f>IF('FRONT PAGE'!$A$1="www.fly-logics.com","SIC",0)</f>
        <v>SIC</v>
      </c>
      <c r="AK585" s="1164"/>
      <c r="AL585" s="1164"/>
      <c r="AM585" s="1165"/>
      <c r="AN585" s="1163" t="str">
        <f>IF('FRONT PAGE'!$A$1="www.fly-logics.com","INSTR.",0)</f>
        <v>INSTR.</v>
      </c>
      <c r="AO585" s="1164"/>
      <c r="AP585" s="1164"/>
      <c r="AQ585" s="1165"/>
      <c r="AR585" s="1166" t="str">
        <f>IF('FRONT PAGE'!$A$1="www.fly-logics.com","Landings",0)</f>
        <v>Landings</v>
      </c>
      <c r="AS585" s="1167"/>
      <c r="AT585" s="1167"/>
      <c r="AU585" s="1167"/>
      <c r="AV585" s="1167"/>
      <c r="AW585" s="1168"/>
      <c r="AX585" s="643"/>
      <c r="AY585" s="1183" t="str">
        <f>IF('FRONT PAGE'!$A$1="www.fly-logics.com","MANUFACTURER &amp; MODEL",0)</f>
        <v>MANUFACTURER &amp; MODEL</v>
      </c>
      <c r="AZ585" s="1184"/>
      <c r="BA585" s="1184"/>
      <c r="BB585" s="1184"/>
      <c r="BC585" s="1184"/>
      <c r="BD585" s="1184"/>
      <c r="BE585" s="1184"/>
      <c r="BF585" s="1184"/>
      <c r="BG585" s="1184"/>
      <c r="BH585" s="1184"/>
      <c r="BI585" s="1197"/>
      <c r="BJ585" s="1197"/>
      <c r="BK585" s="1197"/>
      <c r="BL585" s="1197"/>
      <c r="BM585" s="1197"/>
      <c r="BN585" s="1197"/>
      <c r="BO585" s="1197"/>
      <c r="BP585" s="1197"/>
      <c r="BQ585" s="1197"/>
      <c r="BR585" s="1197"/>
      <c r="BS585" s="1197"/>
      <c r="BT585" s="1197"/>
      <c r="BU585" s="1197"/>
      <c r="BV585" s="1197"/>
      <c r="BW585" s="1197"/>
      <c r="BX585" s="1197"/>
      <c r="BY585" s="1197"/>
      <c r="BZ585" s="1197"/>
      <c r="CA585" s="1197"/>
      <c r="CB585" s="1198"/>
      <c r="CC585" s="1163" t="str">
        <f>IF('FRONT PAGE'!$A$1="www.fly-logics.com","PIC",0)</f>
        <v>PIC</v>
      </c>
      <c r="CD585" s="1164"/>
      <c r="CE585" s="1164"/>
      <c r="CF585" s="1165"/>
      <c r="CG585" s="1163" t="str">
        <f>IF('FRONT PAGE'!$A$1="www.fly-logics.com","SIC",0)</f>
        <v>SIC</v>
      </c>
      <c r="CH585" s="1164"/>
      <c r="CI585" s="1164"/>
      <c r="CJ585" s="1165"/>
      <c r="CK585" s="1163" t="str">
        <f>IF('FRONT PAGE'!$A$1="www.fly-logics.com","INSTR.",0)</f>
        <v>INSTR.</v>
      </c>
      <c r="CL585" s="1164"/>
      <c r="CM585" s="1164"/>
      <c r="CN585" s="1165"/>
      <c r="CO585" s="1166" t="str">
        <f>IF('FRONT PAGE'!$A$1="www.fly-logics.com","Landings",0)</f>
        <v>Landings</v>
      </c>
      <c r="CP585" s="1167"/>
      <c r="CQ585" s="1167"/>
      <c r="CR585" s="1167"/>
      <c r="CS585" s="1167"/>
      <c r="CT585" s="1168"/>
      <c r="CU585" s="643"/>
      <c r="CV585" s="247"/>
      <c r="CW585" s="212"/>
      <c r="CX585" s="1183" t="str">
        <f>IF('FRONT PAGE'!$A$1="www.fly-logics.com","MANUFACTURER &amp; MODEL",0)</f>
        <v>MANUFACTURER &amp; MODEL</v>
      </c>
      <c r="CY585" s="1184"/>
      <c r="CZ585" s="1184"/>
      <c r="DA585" s="1184"/>
      <c r="DB585" s="1184"/>
      <c r="DC585" s="1184"/>
      <c r="DD585" s="1184"/>
      <c r="DE585" s="1184"/>
      <c r="DF585" s="1184"/>
      <c r="DG585" s="1184"/>
      <c r="DH585" s="1197"/>
      <c r="DI585" s="1197"/>
      <c r="DJ585" s="1197"/>
      <c r="DK585" s="1197"/>
      <c r="DL585" s="1197"/>
      <c r="DM585" s="1197"/>
      <c r="DN585" s="1197"/>
      <c r="DO585" s="1197"/>
      <c r="DP585" s="1197"/>
      <c r="DQ585" s="1197"/>
      <c r="DR585" s="1197"/>
      <c r="DS585" s="1197"/>
      <c r="DT585" s="1197"/>
      <c r="DU585" s="1197"/>
      <c r="DV585" s="1197"/>
      <c r="DW585" s="1197"/>
      <c r="DX585" s="1197"/>
      <c r="DY585" s="1197"/>
      <c r="DZ585" s="1197"/>
      <c r="EA585" s="1198"/>
      <c r="EB585" s="1163" t="str">
        <f>IF('FRONT PAGE'!$A$1="www.fly-logics.com","PIC",0)</f>
        <v>PIC</v>
      </c>
      <c r="EC585" s="1164"/>
      <c r="ED585" s="1164"/>
      <c r="EE585" s="1165"/>
      <c r="EF585" s="1163" t="str">
        <f>IF('FRONT PAGE'!$A$1="www.fly-logics.com","SIC",0)</f>
        <v>SIC</v>
      </c>
      <c r="EG585" s="1164"/>
      <c r="EH585" s="1164"/>
      <c r="EI585" s="1165"/>
      <c r="EJ585" s="1163" t="str">
        <f>IF('FRONT PAGE'!$A$1="www.fly-logics.com","INSTR.",0)</f>
        <v>INSTR.</v>
      </c>
      <c r="EK585" s="1164"/>
      <c r="EL585" s="1164"/>
      <c r="EM585" s="1165"/>
      <c r="EN585" s="1166" t="str">
        <f>IF('FRONT PAGE'!$A$1="www.fly-logics.com","Landings",0)</f>
        <v>Landings</v>
      </c>
      <c r="EO585" s="1167"/>
      <c r="EP585" s="1167"/>
      <c r="EQ585" s="1167"/>
      <c r="ER585" s="1167"/>
      <c r="ES585" s="1168"/>
      <c r="ET585" s="643"/>
      <c r="EU585" s="1183" t="str">
        <f>IF('FRONT PAGE'!$A$1="www.fly-logics.com","MANUFACTURER &amp; MODEL",0)</f>
        <v>MANUFACTURER &amp; MODEL</v>
      </c>
      <c r="EV585" s="1184"/>
      <c r="EW585" s="1184"/>
      <c r="EX585" s="1184"/>
      <c r="EY585" s="1184"/>
      <c r="EZ585" s="1184"/>
      <c r="FA585" s="1184"/>
      <c r="FB585" s="1184"/>
      <c r="FC585" s="1184"/>
      <c r="FD585" s="1184"/>
      <c r="FE585" s="1197"/>
      <c r="FF585" s="1197"/>
      <c r="FG585" s="1197"/>
      <c r="FH585" s="1197"/>
      <c r="FI585" s="1197"/>
      <c r="FJ585" s="1197"/>
      <c r="FK585" s="1197"/>
      <c r="FL585" s="1197"/>
      <c r="FM585" s="1197"/>
      <c r="FN585" s="1197"/>
      <c r="FO585" s="1197"/>
      <c r="FP585" s="1197"/>
      <c r="FQ585" s="1197"/>
      <c r="FR585" s="1197"/>
      <c r="FS585" s="1197"/>
      <c r="FT585" s="1197"/>
      <c r="FU585" s="1197"/>
      <c r="FV585" s="1197"/>
      <c r="FW585" s="1197"/>
      <c r="FX585" s="1198"/>
      <c r="FY585" s="1163" t="str">
        <f>IF('FRONT PAGE'!$A$1="www.fly-logics.com","PIC",0)</f>
        <v>PIC</v>
      </c>
      <c r="FZ585" s="1164"/>
      <c r="GA585" s="1164"/>
      <c r="GB585" s="1165"/>
      <c r="GC585" s="1163" t="str">
        <f>IF('FRONT PAGE'!$A$1="www.fly-logics.com","SIC",0)</f>
        <v>SIC</v>
      </c>
      <c r="GD585" s="1164"/>
      <c r="GE585" s="1164"/>
      <c r="GF585" s="1165"/>
      <c r="GG585" s="1163" t="str">
        <f>IF('FRONT PAGE'!$A$1="www.fly-logics.com","INSTR.",0)</f>
        <v>INSTR.</v>
      </c>
      <c r="GH585" s="1164"/>
      <c r="GI585" s="1164"/>
      <c r="GJ585" s="1165"/>
      <c r="GK585" s="1166" t="str">
        <f>IF('FRONT PAGE'!$A$1="www.fly-logics.com","Landings",0)</f>
        <v>Landings</v>
      </c>
      <c r="GL585" s="1167"/>
      <c r="GM585" s="1167"/>
      <c r="GN585" s="1167"/>
      <c r="GO585" s="1167"/>
      <c r="GP585" s="1168"/>
      <c r="GQ585" s="643"/>
      <c r="GR585" s="6"/>
    </row>
    <row r="586" spans="1:200" ht="8.85" customHeight="1" x14ac:dyDescent="0.25">
      <c r="A586" s="212"/>
      <c r="B586" s="1185"/>
      <c r="C586" s="1186"/>
      <c r="D586" s="1186"/>
      <c r="E586" s="1186"/>
      <c r="F586" s="1186"/>
      <c r="G586" s="1186"/>
      <c r="H586" s="1186"/>
      <c r="I586" s="1186"/>
      <c r="J586" s="1186"/>
      <c r="K586" s="1186"/>
      <c r="L586" s="1119"/>
      <c r="M586" s="1120"/>
      <c r="N586" s="1120"/>
      <c r="O586" s="1120"/>
      <c r="P586" s="1120"/>
      <c r="Q586" s="1120"/>
      <c r="R586" s="1120"/>
      <c r="S586" s="1120"/>
      <c r="T586" s="1120"/>
      <c r="U586" s="1120"/>
      <c r="V586" s="1120"/>
      <c r="W586" s="1120"/>
      <c r="X586" s="1120"/>
      <c r="Y586" s="1120"/>
      <c r="Z586" s="1120"/>
      <c r="AA586" s="1120"/>
      <c r="AB586" s="1120"/>
      <c r="AC586" s="1120"/>
      <c r="AD586" s="1121"/>
      <c r="AE586" s="1199"/>
      <c r="AF586" s="1169"/>
      <c r="AG586" s="1170"/>
      <c r="AH586" s="1170"/>
      <c r="AI586" s="1171"/>
      <c r="AJ586" s="1169"/>
      <c r="AK586" s="1170"/>
      <c r="AL586" s="1170"/>
      <c r="AM586" s="1171"/>
      <c r="AN586" s="1169"/>
      <c r="AO586" s="1170"/>
      <c r="AP586" s="1170"/>
      <c r="AQ586" s="1171"/>
      <c r="AR586" s="1172"/>
      <c r="AS586" s="1173"/>
      <c r="AT586" s="1173"/>
      <c r="AU586" s="1173"/>
      <c r="AV586" s="1173"/>
      <c r="AW586" s="1174"/>
      <c r="AX586" s="643"/>
      <c r="AY586" s="1185"/>
      <c r="AZ586" s="1186"/>
      <c r="BA586" s="1186"/>
      <c r="BB586" s="1186"/>
      <c r="BC586" s="1186"/>
      <c r="BD586" s="1186"/>
      <c r="BE586" s="1186"/>
      <c r="BF586" s="1186"/>
      <c r="BG586" s="1186"/>
      <c r="BH586" s="1186"/>
      <c r="BI586" s="1119"/>
      <c r="BJ586" s="1120"/>
      <c r="BK586" s="1120"/>
      <c r="BL586" s="1120"/>
      <c r="BM586" s="1120"/>
      <c r="BN586" s="1120"/>
      <c r="BO586" s="1120"/>
      <c r="BP586" s="1120"/>
      <c r="BQ586" s="1120"/>
      <c r="BR586" s="1120"/>
      <c r="BS586" s="1120"/>
      <c r="BT586" s="1120"/>
      <c r="BU586" s="1120"/>
      <c r="BV586" s="1120"/>
      <c r="BW586" s="1120"/>
      <c r="BX586" s="1120"/>
      <c r="BY586" s="1120"/>
      <c r="BZ586" s="1120"/>
      <c r="CA586" s="1121"/>
      <c r="CB586" s="1199"/>
      <c r="CC586" s="1169"/>
      <c r="CD586" s="1170"/>
      <c r="CE586" s="1170"/>
      <c r="CF586" s="1171"/>
      <c r="CG586" s="1169"/>
      <c r="CH586" s="1170"/>
      <c r="CI586" s="1170"/>
      <c r="CJ586" s="1171"/>
      <c r="CK586" s="1169"/>
      <c r="CL586" s="1170"/>
      <c r="CM586" s="1170"/>
      <c r="CN586" s="1171"/>
      <c r="CO586" s="1172"/>
      <c r="CP586" s="1173"/>
      <c r="CQ586" s="1173"/>
      <c r="CR586" s="1173"/>
      <c r="CS586" s="1173"/>
      <c r="CT586" s="1174"/>
      <c r="CU586" s="643"/>
      <c r="CV586" s="247"/>
      <c r="CW586" s="212"/>
      <c r="CX586" s="1185"/>
      <c r="CY586" s="1186"/>
      <c r="CZ586" s="1186"/>
      <c r="DA586" s="1186"/>
      <c r="DB586" s="1186"/>
      <c r="DC586" s="1186"/>
      <c r="DD586" s="1186"/>
      <c r="DE586" s="1186"/>
      <c r="DF586" s="1186"/>
      <c r="DG586" s="1186"/>
      <c r="DH586" s="1119"/>
      <c r="DI586" s="1120"/>
      <c r="DJ586" s="1120"/>
      <c r="DK586" s="1120"/>
      <c r="DL586" s="1120"/>
      <c r="DM586" s="1120"/>
      <c r="DN586" s="1120"/>
      <c r="DO586" s="1120"/>
      <c r="DP586" s="1120"/>
      <c r="DQ586" s="1120"/>
      <c r="DR586" s="1120"/>
      <c r="DS586" s="1120"/>
      <c r="DT586" s="1120"/>
      <c r="DU586" s="1120"/>
      <c r="DV586" s="1120"/>
      <c r="DW586" s="1120"/>
      <c r="DX586" s="1120"/>
      <c r="DY586" s="1120"/>
      <c r="DZ586" s="1121"/>
      <c r="EA586" s="1199"/>
      <c r="EB586" s="1169"/>
      <c r="EC586" s="1170"/>
      <c r="ED586" s="1170"/>
      <c r="EE586" s="1171"/>
      <c r="EF586" s="1169"/>
      <c r="EG586" s="1170"/>
      <c r="EH586" s="1170"/>
      <c r="EI586" s="1171"/>
      <c r="EJ586" s="1169"/>
      <c r="EK586" s="1170"/>
      <c r="EL586" s="1170"/>
      <c r="EM586" s="1171"/>
      <c r="EN586" s="1172"/>
      <c r="EO586" s="1173"/>
      <c r="EP586" s="1173"/>
      <c r="EQ586" s="1173"/>
      <c r="ER586" s="1173"/>
      <c r="ES586" s="1174"/>
      <c r="ET586" s="643"/>
      <c r="EU586" s="1185"/>
      <c r="EV586" s="1186"/>
      <c r="EW586" s="1186"/>
      <c r="EX586" s="1186"/>
      <c r="EY586" s="1186"/>
      <c r="EZ586" s="1186"/>
      <c r="FA586" s="1186"/>
      <c r="FB586" s="1186"/>
      <c r="FC586" s="1186"/>
      <c r="FD586" s="1186"/>
      <c r="FE586" s="1119"/>
      <c r="FF586" s="1120"/>
      <c r="FG586" s="1120"/>
      <c r="FH586" s="1120"/>
      <c r="FI586" s="1120"/>
      <c r="FJ586" s="1120"/>
      <c r="FK586" s="1120"/>
      <c r="FL586" s="1120"/>
      <c r="FM586" s="1120"/>
      <c r="FN586" s="1120"/>
      <c r="FO586" s="1120"/>
      <c r="FP586" s="1120"/>
      <c r="FQ586" s="1120"/>
      <c r="FR586" s="1120"/>
      <c r="FS586" s="1120"/>
      <c r="FT586" s="1120"/>
      <c r="FU586" s="1120"/>
      <c r="FV586" s="1120"/>
      <c r="FW586" s="1121"/>
      <c r="FX586" s="1199"/>
      <c r="FY586" s="1169"/>
      <c r="FZ586" s="1170"/>
      <c r="GA586" s="1170"/>
      <c r="GB586" s="1171"/>
      <c r="GC586" s="1169"/>
      <c r="GD586" s="1170"/>
      <c r="GE586" s="1170"/>
      <c r="GF586" s="1171"/>
      <c r="GG586" s="1169"/>
      <c r="GH586" s="1170"/>
      <c r="GI586" s="1170"/>
      <c r="GJ586" s="1171"/>
      <c r="GK586" s="1172"/>
      <c r="GL586" s="1173"/>
      <c r="GM586" s="1173"/>
      <c r="GN586" s="1173"/>
      <c r="GO586" s="1173"/>
      <c r="GP586" s="1174"/>
      <c r="GQ586" s="643"/>
      <c r="GR586" s="6"/>
    </row>
    <row r="587" spans="1:200" ht="6.75" customHeight="1" thickBot="1" x14ac:dyDescent="0.3">
      <c r="A587" s="212"/>
      <c r="B587" s="1185"/>
      <c r="C587" s="1186"/>
      <c r="D587" s="1186"/>
      <c r="E587" s="1186"/>
      <c r="F587" s="1186"/>
      <c r="G587" s="1186"/>
      <c r="H587" s="1186"/>
      <c r="I587" s="1186"/>
      <c r="J587" s="1186"/>
      <c r="K587" s="1186"/>
      <c r="L587" s="1122"/>
      <c r="M587" s="1123"/>
      <c r="N587" s="1123"/>
      <c r="O587" s="1123"/>
      <c r="P587" s="1123"/>
      <c r="Q587" s="1123"/>
      <c r="R587" s="1123"/>
      <c r="S587" s="1123"/>
      <c r="T587" s="1123"/>
      <c r="U587" s="1123"/>
      <c r="V587" s="1123"/>
      <c r="W587" s="1123"/>
      <c r="X587" s="1123"/>
      <c r="Y587" s="1123"/>
      <c r="Z587" s="1123"/>
      <c r="AA587" s="1123"/>
      <c r="AB587" s="1123"/>
      <c r="AC587" s="1123"/>
      <c r="AD587" s="1124"/>
      <c r="AE587" s="1199"/>
      <c r="AF587" s="1169"/>
      <c r="AG587" s="1170"/>
      <c r="AH587" s="1170"/>
      <c r="AI587" s="1171"/>
      <c r="AJ587" s="1169"/>
      <c r="AK587" s="1170"/>
      <c r="AL587" s="1170"/>
      <c r="AM587" s="1171"/>
      <c r="AN587" s="1169"/>
      <c r="AO587" s="1170"/>
      <c r="AP587" s="1170"/>
      <c r="AQ587" s="1171"/>
      <c r="AR587" s="1166" t="str">
        <f>IF('FRONT PAGE'!$A$1="www.fly-logics.com","D",0)</f>
        <v>D</v>
      </c>
      <c r="AS587" s="1167"/>
      <c r="AT587" s="1175"/>
      <c r="AU587" s="1166" t="str">
        <f>IF('FRONT PAGE'!$A$1="www.fly-logics.com","N",0)</f>
        <v>N</v>
      </c>
      <c r="AV587" s="1167"/>
      <c r="AW587" s="1168"/>
      <c r="AX587" s="643"/>
      <c r="AY587" s="1185"/>
      <c r="AZ587" s="1186"/>
      <c r="BA587" s="1186"/>
      <c r="BB587" s="1186"/>
      <c r="BC587" s="1186"/>
      <c r="BD587" s="1186"/>
      <c r="BE587" s="1186"/>
      <c r="BF587" s="1186"/>
      <c r="BG587" s="1186"/>
      <c r="BH587" s="1186"/>
      <c r="BI587" s="1122"/>
      <c r="BJ587" s="1123"/>
      <c r="BK587" s="1123"/>
      <c r="BL587" s="1123"/>
      <c r="BM587" s="1123"/>
      <c r="BN587" s="1123"/>
      <c r="BO587" s="1123"/>
      <c r="BP587" s="1123"/>
      <c r="BQ587" s="1123"/>
      <c r="BR587" s="1123"/>
      <c r="BS587" s="1123"/>
      <c r="BT587" s="1123"/>
      <c r="BU587" s="1123"/>
      <c r="BV587" s="1123"/>
      <c r="BW587" s="1123"/>
      <c r="BX587" s="1123"/>
      <c r="BY587" s="1123"/>
      <c r="BZ587" s="1123"/>
      <c r="CA587" s="1124"/>
      <c r="CB587" s="1199"/>
      <c r="CC587" s="1169"/>
      <c r="CD587" s="1170"/>
      <c r="CE587" s="1170"/>
      <c r="CF587" s="1171"/>
      <c r="CG587" s="1169"/>
      <c r="CH587" s="1170"/>
      <c r="CI587" s="1170"/>
      <c r="CJ587" s="1171"/>
      <c r="CK587" s="1169"/>
      <c r="CL587" s="1170"/>
      <c r="CM587" s="1170"/>
      <c r="CN587" s="1171"/>
      <c r="CO587" s="1166" t="str">
        <f>IF('FRONT PAGE'!$A$1="www.fly-logics.com","D",0)</f>
        <v>D</v>
      </c>
      <c r="CP587" s="1167"/>
      <c r="CQ587" s="1175"/>
      <c r="CR587" s="1166" t="str">
        <f>IF('FRONT PAGE'!$A$1="www.fly-logics.com","N",0)</f>
        <v>N</v>
      </c>
      <c r="CS587" s="1167"/>
      <c r="CT587" s="1168"/>
      <c r="CU587" s="643"/>
      <c r="CV587" s="247"/>
      <c r="CW587" s="212"/>
      <c r="CX587" s="1185"/>
      <c r="CY587" s="1186"/>
      <c r="CZ587" s="1186"/>
      <c r="DA587" s="1186"/>
      <c r="DB587" s="1186"/>
      <c r="DC587" s="1186"/>
      <c r="DD587" s="1186"/>
      <c r="DE587" s="1186"/>
      <c r="DF587" s="1186"/>
      <c r="DG587" s="1186"/>
      <c r="DH587" s="1122"/>
      <c r="DI587" s="1123"/>
      <c r="DJ587" s="1123"/>
      <c r="DK587" s="1123"/>
      <c r="DL587" s="1123"/>
      <c r="DM587" s="1123"/>
      <c r="DN587" s="1123"/>
      <c r="DO587" s="1123"/>
      <c r="DP587" s="1123"/>
      <c r="DQ587" s="1123"/>
      <c r="DR587" s="1123"/>
      <c r="DS587" s="1123"/>
      <c r="DT587" s="1123"/>
      <c r="DU587" s="1123"/>
      <c r="DV587" s="1123"/>
      <c r="DW587" s="1123"/>
      <c r="DX587" s="1123"/>
      <c r="DY587" s="1123"/>
      <c r="DZ587" s="1124"/>
      <c r="EA587" s="1199"/>
      <c r="EB587" s="1169"/>
      <c r="EC587" s="1170"/>
      <c r="ED587" s="1170"/>
      <c r="EE587" s="1171"/>
      <c r="EF587" s="1169"/>
      <c r="EG587" s="1170"/>
      <c r="EH587" s="1170"/>
      <c r="EI587" s="1171"/>
      <c r="EJ587" s="1169"/>
      <c r="EK587" s="1170"/>
      <c r="EL587" s="1170"/>
      <c r="EM587" s="1171"/>
      <c r="EN587" s="1166" t="str">
        <f>IF('FRONT PAGE'!$A$1="www.fly-logics.com","D",0)</f>
        <v>D</v>
      </c>
      <c r="EO587" s="1167"/>
      <c r="EP587" s="1175"/>
      <c r="EQ587" s="1166" t="str">
        <f>IF('FRONT PAGE'!$A$1="www.fly-logics.com","N",0)</f>
        <v>N</v>
      </c>
      <c r="ER587" s="1167"/>
      <c r="ES587" s="1168"/>
      <c r="ET587" s="643"/>
      <c r="EU587" s="1185"/>
      <c r="EV587" s="1186"/>
      <c r="EW587" s="1186"/>
      <c r="EX587" s="1186"/>
      <c r="EY587" s="1186"/>
      <c r="EZ587" s="1186"/>
      <c r="FA587" s="1186"/>
      <c r="FB587" s="1186"/>
      <c r="FC587" s="1186"/>
      <c r="FD587" s="1186"/>
      <c r="FE587" s="1122"/>
      <c r="FF587" s="1123"/>
      <c r="FG587" s="1123"/>
      <c r="FH587" s="1123"/>
      <c r="FI587" s="1123"/>
      <c r="FJ587" s="1123"/>
      <c r="FK587" s="1123"/>
      <c r="FL587" s="1123"/>
      <c r="FM587" s="1123"/>
      <c r="FN587" s="1123"/>
      <c r="FO587" s="1123"/>
      <c r="FP587" s="1123"/>
      <c r="FQ587" s="1123"/>
      <c r="FR587" s="1123"/>
      <c r="FS587" s="1123"/>
      <c r="FT587" s="1123"/>
      <c r="FU587" s="1123"/>
      <c r="FV587" s="1123"/>
      <c r="FW587" s="1124"/>
      <c r="FX587" s="1199"/>
      <c r="FY587" s="1169"/>
      <c r="FZ587" s="1170"/>
      <c r="GA587" s="1170"/>
      <c r="GB587" s="1171"/>
      <c r="GC587" s="1169"/>
      <c r="GD587" s="1170"/>
      <c r="GE587" s="1170"/>
      <c r="GF587" s="1171"/>
      <c r="GG587" s="1169"/>
      <c r="GH587" s="1170"/>
      <c r="GI587" s="1170"/>
      <c r="GJ587" s="1171"/>
      <c r="GK587" s="1166" t="str">
        <f>IF('FRONT PAGE'!$A$1="www.fly-logics.com","D",0)</f>
        <v>D</v>
      </c>
      <c r="GL587" s="1167"/>
      <c r="GM587" s="1175"/>
      <c r="GN587" s="1166" t="str">
        <f>IF('FRONT PAGE'!$A$1="www.fly-logics.com","N",0)</f>
        <v>N</v>
      </c>
      <c r="GO587" s="1167"/>
      <c r="GP587" s="1168"/>
      <c r="GQ587" s="643"/>
      <c r="GR587" s="6"/>
    </row>
    <row r="588" spans="1:200" ht="6.75" customHeight="1" thickBot="1" x14ac:dyDescent="0.3">
      <c r="A588" s="212"/>
      <c r="B588" s="1181"/>
      <c r="C588" s="1182"/>
      <c r="D588" s="1182"/>
      <c r="E588" s="1182"/>
      <c r="F588" s="1182"/>
      <c r="G588" s="1182"/>
      <c r="H588" s="1182"/>
      <c r="I588" s="1182"/>
      <c r="J588" s="1182"/>
      <c r="K588" s="1182"/>
      <c r="L588" s="1182"/>
      <c r="M588" s="1182"/>
      <c r="N588" s="1182"/>
      <c r="O588" s="1182"/>
      <c r="P588" s="1182"/>
      <c r="Q588" s="1182"/>
      <c r="R588" s="1182"/>
      <c r="S588" s="1182"/>
      <c r="T588" s="1182"/>
      <c r="U588" s="1182"/>
      <c r="V588" s="1182"/>
      <c r="W588" s="1182"/>
      <c r="X588" s="1182"/>
      <c r="Y588" s="1182"/>
      <c r="Z588" s="1182"/>
      <c r="AA588" s="1200"/>
      <c r="AB588" s="1200"/>
      <c r="AC588" s="1200"/>
      <c r="AD588" s="1200"/>
      <c r="AE588" s="1201"/>
      <c r="AF588" s="1169"/>
      <c r="AG588" s="1176"/>
      <c r="AH588" s="1176"/>
      <c r="AI588" s="1171"/>
      <c r="AJ588" s="1169"/>
      <c r="AK588" s="1176"/>
      <c r="AL588" s="1176"/>
      <c r="AM588" s="1171"/>
      <c r="AN588" s="1169"/>
      <c r="AO588" s="1176"/>
      <c r="AP588" s="1176"/>
      <c r="AQ588" s="1171"/>
      <c r="AR588" s="1177"/>
      <c r="AS588" s="1178"/>
      <c r="AT588" s="1179"/>
      <c r="AU588" s="1177"/>
      <c r="AV588" s="1178"/>
      <c r="AW588" s="1180"/>
      <c r="AX588" s="643"/>
      <c r="AY588" s="1181"/>
      <c r="AZ588" s="1182"/>
      <c r="BA588" s="1182"/>
      <c r="BB588" s="1182"/>
      <c r="BC588" s="1182"/>
      <c r="BD588" s="1182"/>
      <c r="BE588" s="1182"/>
      <c r="BF588" s="1182"/>
      <c r="BG588" s="1182"/>
      <c r="BH588" s="1182"/>
      <c r="BI588" s="1182"/>
      <c r="BJ588" s="1182"/>
      <c r="BK588" s="1182"/>
      <c r="BL588" s="1182"/>
      <c r="BM588" s="1182"/>
      <c r="BN588" s="1182"/>
      <c r="BO588" s="1182"/>
      <c r="BP588" s="1182"/>
      <c r="BQ588" s="1182"/>
      <c r="BR588" s="1182"/>
      <c r="BS588" s="1182"/>
      <c r="BT588" s="1182"/>
      <c r="BU588" s="1182"/>
      <c r="BV588" s="1182"/>
      <c r="BW588" s="1182"/>
      <c r="BX588" s="1200"/>
      <c r="BY588" s="1200"/>
      <c r="BZ588" s="1200"/>
      <c r="CA588" s="1200"/>
      <c r="CB588" s="1201"/>
      <c r="CC588" s="1169"/>
      <c r="CD588" s="1176"/>
      <c r="CE588" s="1176"/>
      <c r="CF588" s="1171"/>
      <c r="CG588" s="1169"/>
      <c r="CH588" s="1176"/>
      <c r="CI588" s="1176"/>
      <c r="CJ588" s="1171"/>
      <c r="CK588" s="1169"/>
      <c r="CL588" s="1176"/>
      <c r="CM588" s="1176"/>
      <c r="CN588" s="1171"/>
      <c r="CO588" s="1177"/>
      <c r="CP588" s="1178"/>
      <c r="CQ588" s="1179"/>
      <c r="CR588" s="1177"/>
      <c r="CS588" s="1178"/>
      <c r="CT588" s="1180"/>
      <c r="CU588" s="643"/>
      <c r="CV588" s="247"/>
      <c r="CW588" s="212"/>
      <c r="CX588" s="1181"/>
      <c r="CY588" s="1182"/>
      <c r="CZ588" s="1182"/>
      <c r="DA588" s="1182"/>
      <c r="DB588" s="1182"/>
      <c r="DC588" s="1182"/>
      <c r="DD588" s="1182"/>
      <c r="DE588" s="1182"/>
      <c r="DF588" s="1182"/>
      <c r="DG588" s="1182"/>
      <c r="DH588" s="1182"/>
      <c r="DI588" s="1182"/>
      <c r="DJ588" s="1182"/>
      <c r="DK588" s="1182"/>
      <c r="DL588" s="1182"/>
      <c r="DM588" s="1182"/>
      <c r="DN588" s="1182"/>
      <c r="DO588" s="1182"/>
      <c r="DP588" s="1182"/>
      <c r="DQ588" s="1182"/>
      <c r="DR588" s="1182"/>
      <c r="DS588" s="1182"/>
      <c r="DT588" s="1182"/>
      <c r="DU588" s="1182"/>
      <c r="DV588" s="1182"/>
      <c r="DW588" s="1200"/>
      <c r="DX588" s="1200"/>
      <c r="DY588" s="1200"/>
      <c r="DZ588" s="1200"/>
      <c r="EA588" s="1201"/>
      <c r="EB588" s="1169"/>
      <c r="EC588" s="1176"/>
      <c r="ED588" s="1176"/>
      <c r="EE588" s="1171"/>
      <c r="EF588" s="1169"/>
      <c r="EG588" s="1176"/>
      <c r="EH588" s="1176"/>
      <c r="EI588" s="1171"/>
      <c r="EJ588" s="1169"/>
      <c r="EK588" s="1176"/>
      <c r="EL588" s="1176"/>
      <c r="EM588" s="1171"/>
      <c r="EN588" s="1177"/>
      <c r="EO588" s="1178"/>
      <c r="EP588" s="1179"/>
      <c r="EQ588" s="1177"/>
      <c r="ER588" s="1178"/>
      <c r="ES588" s="1180"/>
      <c r="ET588" s="643"/>
      <c r="EU588" s="1181"/>
      <c r="EV588" s="1182"/>
      <c r="EW588" s="1182"/>
      <c r="EX588" s="1182"/>
      <c r="EY588" s="1182"/>
      <c r="EZ588" s="1182"/>
      <c r="FA588" s="1182"/>
      <c r="FB588" s="1182"/>
      <c r="FC588" s="1182"/>
      <c r="FD588" s="1182"/>
      <c r="FE588" s="1182"/>
      <c r="FF588" s="1182"/>
      <c r="FG588" s="1182"/>
      <c r="FH588" s="1182"/>
      <c r="FI588" s="1182"/>
      <c r="FJ588" s="1182"/>
      <c r="FK588" s="1182"/>
      <c r="FL588" s="1182"/>
      <c r="FM588" s="1182"/>
      <c r="FN588" s="1182"/>
      <c r="FO588" s="1182"/>
      <c r="FP588" s="1182"/>
      <c r="FQ588" s="1182"/>
      <c r="FR588" s="1182"/>
      <c r="FS588" s="1182"/>
      <c r="FT588" s="1200"/>
      <c r="FU588" s="1200"/>
      <c r="FV588" s="1200"/>
      <c r="FW588" s="1200"/>
      <c r="FX588" s="1201"/>
      <c r="FY588" s="1169"/>
      <c r="FZ588" s="1176"/>
      <c r="GA588" s="1176"/>
      <c r="GB588" s="1171"/>
      <c r="GC588" s="1169"/>
      <c r="GD588" s="1176"/>
      <c r="GE588" s="1176"/>
      <c r="GF588" s="1171"/>
      <c r="GG588" s="1169"/>
      <c r="GH588" s="1176"/>
      <c r="GI588" s="1176"/>
      <c r="GJ588" s="1171"/>
      <c r="GK588" s="1177"/>
      <c r="GL588" s="1178"/>
      <c r="GM588" s="1179"/>
      <c r="GN588" s="1177"/>
      <c r="GO588" s="1178"/>
      <c r="GP588" s="1180"/>
      <c r="GQ588" s="643"/>
      <c r="GR588" s="6"/>
    </row>
    <row r="589" spans="1:200" ht="8.85" customHeight="1" x14ac:dyDescent="0.25">
      <c r="A589" s="212"/>
      <c r="B589" s="1187" t="str">
        <f>LOGBOOK!$AH$3</f>
        <v>TYPE</v>
      </c>
      <c r="C589" s="1188"/>
      <c r="D589" s="1188"/>
      <c r="E589" s="1188"/>
      <c r="F589" s="1119"/>
      <c r="G589" s="1204"/>
      <c r="H589" s="1204"/>
      <c r="I589" s="1204"/>
      <c r="J589" s="1205"/>
      <c r="K589" s="1189"/>
      <c r="L589" s="1119"/>
      <c r="M589" s="1204"/>
      <c r="N589" s="1204"/>
      <c r="O589" s="1204"/>
      <c r="P589" s="1204"/>
      <c r="Q589" s="1205"/>
      <c r="R589" s="1188" t="str">
        <f>IF('FRONT PAGE'!$A$1="www.fly-logics.com","YEAR",0)</f>
        <v>YEAR</v>
      </c>
      <c r="S589" s="1188"/>
      <c r="T589" s="1188"/>
      <c r="U589" s="1188"/>
      <c r="V589" s="1119"/>
      <c r="W589" s="1204"/>
      <c r="X589" s="1204"/>
      <c r="Y589" s="1205"/>
      <c r="Z589" s="1199"/>
      <c r="AA589" s="629" t="str">
        <f>IF('FRONT PAGE'!$A$1="www.fly-logics.com","JAN",0)</f>
        <v>JAN</v>
      </c>
      <c r="AB589" s="631"/>
      <c r="AC589" s="631"/>
      <c r="AD589" s="631"/>
      <c r="AE589" s="631"/>
      <c r="AF589" s="630" t="str">
        <f>IF(SUMIFS(LOGBOOK!$Y$5:$Y$1036129,LOGBOOK!$D$5:$D$1036129,F589,LOGBOOK!$AN$5:$AN$1036129,V589,LOGBOOK!$E$5:$E$1036129,L589,LOGBOOK!$AM$5:$AM$1036129,"ENE")=0," ",SUMIFS(LOGBOOK!$Y$5:$Y$1036129,LOGBOOK!$D$5:$D$1036129,F589,LOGBOOK!$AN$5:$AN$1036129,V589,LOGBOOK!$E$5:$E$1036129,L589,LOGBOOK!$AM$5:$AM$1036129,"ENE"))</f>
        <v xml:space="preserve"> </v>
      </c>
      <c r="AG589" s="625"/>
      <c r="AH589" s="625"/>
      <c r="AI589" s="625"/>
      <c r="AJ589" s="630" t="str">
        <f>IF(SUMIFS(LOGBOOK!$Z$5:$Z$1036129,LOGBOOK!$D$5:$D$1036129,F589,LOGBOOK!$AN$5:$AN$1036129,V589,LOGBOOK!$E$5:$E$1036129,L589,LOGBOOK!$AM$5:$AM$1036129,"ENE")=0," ",SUMIFS(LOGBOOK!$Z$5:$Z$1036129,LOGBOOK!$D$5:$D$1036129,F589,LOGBOOK!$AN$5:$AN$1036129,V589,LOGBOOK!$E$5:$E$1036129,L589,LOGBOOK!$AM$5:$AM$1036129,"ENE"))</f>
        <v xml:space="preserve"> </v>
      </c>
      <c r="AK589" s="625"/>
      <c r="AL589" s="625"/>
      <c r="AM589" s="625"/>
      <c r="AN589" s="630" t="str">
        <f>IF(SUMIFS(LOGBOOK!$AA$5:$AA$1036129,LOGBOOK!$D$5:$D$1036129,F589,LOGBOOK!$AN$5:$AN$1036129,V589,LOGBOOK!$E$5:$E$1036129,L589,LOGBOOK!$AM$5:$AM$1036129,"ENE")=0," ",SUMIFS(LOGBOOK!$AA$5:$AA$1036129,LOGBOOK!$D$5:$D$1036129,F589,LOGBOOK!$AN$5:$AN$1036129,V589,LOGBOOK!$E$5:$E$1036129,L589,LOGBOOK!$AM$5:$AM$1036129,"ENE"))</f>
        <v xml:space="preserve"> </v>
      </c>
      <c r="AO589" s="625"/>
      <c r="AP589" s="625"/>
      <c r="AQ589" s="625"/>
      <c r="AR589" s="623" t="str">
        <f>IF(SUMIFS(LOGBOOK!$AE$5:$AE$1036129,LOGBOOK!$D$5:$D$1036129,F589,LOGBOOK!$AN$5:$AN$1036129,V589,LOGBOOK!$E$5:$E$1036129,L589,LOGBOOK!$AM$5:$AM$1036129,"ENE")=0," ",SUMIFS(LOGBOOK!$AE$5:$AE$1036129,LOGBOOK!$D$5:$D$1036129,F589,LOGBOOK!$AN$5:$AN$1036129,V589,LOGBOOK!$E$5:$E$1036129,L589,LOGBOOK!$AM$5:$AM$1036129,"ENE"))</f>
        <v xml:space="preserve"> </v>
      </c>
      <c r="AS589" s="623"/>
      <c r="AT589" s="623"/>
      <c r="AU589" s="623" t="str">
        <f>IF(SUMIFS(LOGBOOK!$AF$5:$AF$1036129,LOGBOOK!$D$5:$D$1036129,F589,LOGBOOK!$AN$5:$AN$1036129,V589,LOGBOOK!$E$5:$E$1036129,L589,LOGBOOK!$AM$5:$AM$1036129,"ENE")=0," ",SUMIFS(LOGBOOK!$AF$5:$AF$1036129,LOGBOOK!$D$5:$D$1036129,F589,LOGBOOK!$AN$5:$AN$1036129,V589,LOGBOOK!$E$5:$E$1036129,L589,LOGBOOK!$AM$5:$AM$1036129,"ENE"))</f>
        <v xml:space="preserve"> </v>
      </c>
      <c r="AV589" s="633"/>
      <c r="AW589" s="633"/>
      <c r="AX589" s="643"/>
      <c r="AY589" s="1187" t="str">
        <f>LOGBOOK!$AH$3</f>
        <v>TYPE</v>
      </c>
      <c r="AZ589" s="1188"/>
      <c r="BA589" s="1188"/>
      <c r="BB589" s="1188"/>
      <c r="BC589" s="1119"/>
      <c r="BD589" s="1204"/>
      <c r="BE589" s="1204"/>
      <c r="BF589" s="1204"/>
      <c r="BG589" s="1205"/>
      <c r="BH589" s="1189"/>
      <c r="BI589" s="1119"/>
      <c r="BJ589" s="1204"/>
      <c r="BK589" s="1204"/>
      <c r="BL589" s="1204"/>
      <c r="BM589" s="1204"/>
      <c r="BN589" s="1205"/>
      <c r="BO589" s="1188" t="str">
        <f>IF('FRONT PAGE'!$A$1="www.fly-logics.com","YEAR",0)</f>
        <v>YEAR</v>
      </c>
      <c r="BP589" s="1188"/>
      <c r="BQ589" s="1188"/>
      <c r="BR589" s="1188"/>
      <c r="BS589" s="1119"/>
      <c r="BT589" s="1204"/>
      <c r="BU589" s="1204"/>
      <c r="BV589" s="1205"/>
      <c r="BW589" s="1199"/>
      <c r="BX589" s="629" t="str">
        <f>IF('FRONT PAGE'!$A$1="www.fly-logics.com","JAN",0)</f>
        <v>JAN</v>
      </c>
      <c r="BY589" s="631"/>
      <c r="BZ589" s="631"/>
      <c r="CA589" s="631"/>
      <c r="CB589" s="631"/>
      <c r="CC589" s="630" t="str">
        <f>IF(SUMIFS(LOGBOOK!$Y$5:$Y$1036129,LOGBOOK!$D$5:$D$1036129,BC589,LOGBOOK!$AN$5:$AN$1036129,BS589,LOGBOOK!$E$5:$E$1036129,BI589,LOGBOOK!$AM$5:$AM$1036129,"ENE")=0," ",SUMIFS(LOGBOOK!$Y$5:$Y$1036129,LOGBOOK!$D$5:$D$1036129,BC589,LOGBOOK!$AN$5:$AN$1036129,BS589,LOGBOOK!$E$5:$E$1036129,BI589,LOGBOOK!$AM$5:$AM$1036129,"ENE"))</f>
        <v xml:space="preserve"> </v>
      </c>
      <c r="CD589" s="625"/>
      <c r="CE589" s="625"/>
      <c r="CF589" s="625"/>
      <c r="CG589" s="630" t="str">
        <f>IF(SUMIFS(LOGBOOK!$Z$5:$Z$1036129,LOGBOOK!$D$5:$D$1036129,BC589,LOGBOOK!$AN$5:$AN$1036129,BS589,LOGBOOK!$E$5:$E$1036129,BI589,LOGBOOK!$AM$5:$AM$1036129,"ENE")=0," ",SUMIFS(LOGBOOK!$Z$5:$Z$1036129,LOGBOOK!$D$5:$D$1036129,BC589,LOGBOOK!$AN$5:$AN$1036129,BS589,LOGBOOK!$E$5:$E$1036129,BI589,LOGBOOK!$AM$5:$AM$1036129,"ENE"))</f>
        <v xml:space="preserve"> </v>
      </c>
      <c r="CH589" s="625"/>
      <c r="CI589" s="625"/>
      <c r="CJ589" s="625"/>
      <c r="CK589" s="630" t="str">
        <f>IF(SUMIFS(LOGBOOK!$AA$5:$AA$1036129,LOGBOOK!$D$5:$D$1036129,BC589,LOGBOOK!$AN$5:$AN$1036129,BS589,LOGBOOK!$E$5:$E$1036129,BI589,LOGBOOK!$AM$5:$AM$1036129,"ENE")=0," ",SUMIFS(LOGBOOK!$AA$5:$AA$1036129,LOGBOOK!$D$5:$D$1036129,BC589,LOGBOOK!$AN$5:$AN$1036129,BS589,LOGBOOK!$E$5:$E$1036129,BI589,LOGBOOK!$AM$5:$AM$1036129,"ENE"))</f>
        <v xml:space="preserve"> </v>
      </c>
      <c r="CL589" s="625"/>
      <c r="CM589" s="625"/>
      <c r="CN589" s="625"/>
      <c r="CO589" s="623" t="str">
        <f>IF(SUMIFS(LOGBOOK!$AE$5:$AE$1036129,LOGBOOK!$D$5:$D$1036129,BC589,LOGBOOK!$AN$5:$AN$1036129,BS589,LOGBOOK!$E$5:$E$1036129,BI589,LOGBOOK!$AM$5:$AM$1036129,"ENE")=0," ",SUMIFS(LOGBOOK!$AE$5:$AE$1036129,LOGBOOK!$D$5:$D$1036129,BC589,LOGBOOK!$AN$5:$AN$1036129,BS589,LOGBOOK!$E$5:$E$1036129,BI589,LOGBOOK!$AM$5:$AM$1036129,"ENE"))</f>
        <v xml:space="preserve"> </v>
      </c>
      <c r="CP589" s="623"/>
      <c r="CQ589" s="623"/>
      <c r="CR589" s="623" t="str">
        <f>IF(SUMIFS(LOGBOOK!$AF$5:$AF$1036129,LOGBOOK!$D$5:$D$1036129,BC589,LOGBOOK!$AN$5:$AN$1036129,BS589,LOGBOOK!$E$5:$E$1036129,BI589,LOGBOOK!$AM$5:$AM$1036129,"ENE")=0," ",SUMIFS(LOGBOOK!$AF$5:$AF$1036129,LOGBOOK!$D$5:$D$1036129,BC589,LOGBOOK!$AN$5:$AN$1036129,BS589,LOGBOOK!$E$5:$E$1036129,BI589,LOGBOOK!$AM$5:$AM$1036129,"ENE"))</f>
        <v xml:space="preserve"> </v>
      </c>
      <c r="CS589" s="633"/>
      <c r="CT589" s="633"/>
      <c r="CU589" s="643"/>
      <c r="CV589" s="247"/>
      <c r="CW589" s="212"/>
      <c r="CX589" s="1187" t="str">
        <f>LOGBOOK!$AH$3</f>
        <v>TYPE</v>
      </c>
      <c r="CY589" s="1188"/>
      <c r="CZ589" s="1188"/>
      <c r="DA589" s="1188"/>
      <c r="DB589" s="1119"/>
      <c r="DC589" s="1204"/>
      <c r="DD589" s="1204"/>
      <c r="DE589" s="1204"/>
      <c r="DF589" s="1205"/>
      <c r="DG589" s="1189"/>
      <c r="DH589" s="1119"/>
      <c r="DI589" s="1204"/>
      <c r="DJ589" s="1204"/>
      <c r="DK589" s="1204"/>
      <c r="DL589" s="1204"/>
      <c r="DM589" s="1205"/>
      <c r="DN589" s="1188" t="str">
        <f>IF('FRONT PAGE'!$A$1="www.fly-logics.com","YEAR",0)</f>
        <v>YEAR</v>
      </c>
      <c r="DO589" s="1188"/>
      <c r="DP589" s="1188"/>
      <c r="DQ589" s="1188"/>
      <c r="DR589" s="1119"/>
      <c r="DS589" s="1204"/>
      <c r="DT589" s="1204"/>
      <c r="DU589" s="1205"/>
      <c r="DV589" s="1199"/>
      <c r="DW589" s="629" t="str">
        <f>IF('FRONT PAGE'!$A$1="www.fly-logics.com","JAN",0)</f>
        <v>JAN</v>
      </c>
      <c r="DX589" s="631"/>
      <c r="DY589" s="631"/>
      <c r="DZ589" s="631"/>
      <c r="EA589" s="631"/>
      <c r="EB589" s="630" t="str">
        <f>IF(SUMIFS(LOGBOOK!$Y$5:$Y$1036129,LOGBOOK!$D$5:$D$1036129,DB589,LOGBOOK!$AN$5:$AN$1036129,DR589,LOGBOOK!$E$5:$E$1036129,DH589,LOGBOOK!$AM$5:$AM$1036129,"ENE")=0," ",SUMIFS(LOGBOOK!$Y$5:$Y$1036129,LOGBOOK!$D$5:$D$1036129,DB589,LOGBOOK!$AN$5:$AN$1036129,DR589,LOGBOOK!$E$5:$E$1036129,DH589,LOGBOOK!$AM$5:$AM$1036129,"ENE"))</f>
        <v xml:space="preserve"> </v>
      </c>
      <c r="EC589" s="625"/>
      <c r="ED589" s="625"/>
      <c r="EE589" s="625"/>
      <c r="EF589" s="630" t="str">
        <f>IF(SUMIFS(LOGBOOK!$Z$5:$Z$1036129,LOGBOOK!$D$5:$D$1036129,DB589,LOGBOOK!$AN$5:$AN$1036129,DR589,LOGBOOK!$E$5:$E$1036129,DH589,LOGBOOK!$AM$5:$AM$1036129,"ENE")=0," ",SUMIFS(LOGBOOK!$Z$5:$Z$1036129,LOGBOOK!$D$5:$D$1036129,DB589,LOGBOOK!$AN$5:$AN$1036129,DR589,LOGBOOK!$E$5:$E$1036129,DH589,LOGBOOK!$AM$5:$AM$1036129,"ENE"))</f>
        <v xml:space="preserve"> </v>
      </c>
      <c r="EG589" s="625"/>
      <c r="EH589" s="625"/>
      <c r="EI589" s="625"/>
      <c r="EJ589" s="630" t="str">
        <f>IF(SUMIFS(LOGBOOK!$AA$5:$AA$1036129,LOGBOOK!$D$5:$D$1036129,DB589,LOGBOOK!$AN$5:$AN$1036129,DR589,LOGBOOK!$E$5:$E$1036129,DH589,LOGBOOK!$AM$5:$AM$1036129,"ENE")=0," ",SUMIFS(LOGBOOK!$AA$5:$AA$1036129,LOGBOOK!$D$5:$D$1036129,DB589,LOGBOOK!$AN$5:$AN$1036129,DR589,LOGBOOK!$E$5:$E$1036129,DH589,LOGBOOK!$AM$5:$AM$1036129,"ENE"))</f>
        <v xml:space="preserve"> </v>
      </c>
      <c r="EK589" s="625"/>
      <c r="EL589" s="625"/>
      <c r="EM589" s="625"/>
      <c r="EN589" s="623" t="str">
        <f>IF(SUMIFS(LOGBOOK!$AE$5:$AE$1036129,LOGBOOK!$D$5:$D$1036129,DB589,LOGBOOK!$AN$5:$AN$1036129,DR589,LOGBOOK!$E$5:$E$1036129,DH589,LOGBOOK!$AM$5:$AM$1036129,"ENE")=0," ",SUMIFS(LOGBOOK!$AE$5:$AE$1036129,LOGBOOK!$D$5:$D$1036129,DB589,LOGBOOK!$AN$5:$AN$1036129,DR589,LOGBOOK!$E$5:$E$1036129,DH589,LOGBOOK!$AM$5:$AM$1036129,"ENE"))</f>
        <v xml:space="preserve"> </v>
      </c>
      <c r="EO589" s="623"/>
      <c r="EP589" s="623"/>
      <c r="EQ589" s="623" t="str">
        <f>IF(SUMIFS(LOGBOOK!$AF$5:$AF$1036129,LOGBOOK!$D$5:$D$1036129,DB589,LOGBOOK!$AN$5:$AN$1036129,DR589,LOGBOOK!$E$5:$E$1036129,DH589,LOGBOOK!$AM$5:$AM$1036129,"ENE")=0," ",SUMIFS(LOGBOOK!$AF$5:$AF$1036129,LOGBOOK!$D$5:$D$1036129,DB589,LOGBOOK!$AN$5:$AN$1036129,DR589,LOGBOOK!$E$5:$E$1036129,DH589,LOGBOOK!$AM$5:$AM$1036129,"ENE"))</f>
        <v xml:space="preserve"> </v>
      </c>
      <c r="ER589" s="633"/>
      <c r="ES589" s="633"/>
      <c r="ET589" s="643"/>
      <c r="EU589" s="1187" t="str">
        <f>LOGBOOK!$AH$3</f>
        <v>TYPE</v>
      </c>
      <c r="EV589" s="1188"/>
      <c r="EW589" s="1188"/>
      <c r="EX589" s="1188"/>
      <c r="EY589" s="1119"/>
      <c r="EZ589" s="1204"/>
      <c r="FA589" s="1204"/>
      <c r="FB589" s="1204"/>
      <c r="FC589" s="1205"/>
      <c r="FD589" s="1189"/>
      <c r="FE589" s="1119"/>
      <c r="FF589" s="1204"/>
      <c r="FG589" s="1204"/>
      <c r="FH589" s="1204"/>
      <c r="FI589" s="1204"/>
      <c r="FJ589" s="1205"/>
      <c r="FK589" s="1188" t="str">
        <f>IF('FRONT PAGE'!$A$1="www.fly-logics.com","YEAR",0)</f>
        <v>YEAR</v>
      </c>
      <c r="FL589" s="1188"/>
      <c r="FM589" s="1188"/>
      <c r="FN589" s="1188"/>
      <c r="FO589" s="1119"/>
      <c r="FP589" s="1204"/>
      <c r="FQ589" s="1204"/>
      <c r="FR589" s="1205"/>
      <c r="FS589" s="1199"/>
      <c r="FT589" s="629" t="str">
        <f>IF('FRONT PAGE'!$A$1="www.fly-logics.com","JAN",0)</f>
        <v>JAN</v>
      </c>
      <c r="FU589" s="631"/>
      <c r="FV589" s="631"/>
      <c r="FW589" s="631"/>
      <c r="FX589" s="631"/>
      <c r="FY589" s="630" t="str">
        <f>IF(SUMIFS(LOGBOOK!$Y$5:$Y$1036129,LOGBOOK!$D$5:$D$1036129,EY589,LOGBOOK!$AN$5:$AN$1036129,FO589,LOGBOOK!$E$5:$E$1036129,FE589,LOGBOOK!$AM$5:$AM$1036129,"ENE")=0," ",SUMIFS(LOGBOOK!$Y$5:$Y$1036129,LOGBOOK!$D$5:$D$1036129,EY589,LOGBOOK!$AN$5:$AN$1036129,FO589,LOGBOOK!$E$5:$E$1036129,FE589,LOGBOOK!$AM$5:$AM$1036129,"ENE"))</f>
        <v xml:space="preserve"> </v>
      </c>
      <c r="FZ589" s="625"/>
      <c r="GA589" s="625"/>
      <c r="GB589" s="625"/>
      <c r="GC589" s="630" t="str">
        <f>IF(SUMIFS(LOGBOOK!$Z$5:$Z$1036129,LOGBOOK!$D$5:$D$1036129,EY589,LOGBOOK!$AN$5:$AN$1036129,FO589,LOGBOOK!$E$5:$E$1036129,FE589,LOGBOOK!$AM$5:$AM$1036129,"ENE")=0," ",SUMIFS(LOGBOOK!$Z$5:$Z$1036129,LOGBOOK!$D$5:$D$1036129,EY589,LOGBOOK!$AN$5:$AN$1036129,FO589,LOGBOOK!$E$5:$E$1036129,FE589,LOGBOOK!$AM$5:$AM$1036129,"ENE"))</f>
        <v xml:space="preserve"> </v>
      </c>
      <c r="GD589" s="625"/>
      <c r="GE589" s="625"/>
      <c r="GF589" s="625"/>
      <c r="GG589" s="630" t="str">
        <f>IF(SUMIFS(LOGBOOK!$AA$5:$AA$1036129,LOGBOOK!$D$5:$D$1036129,EY589,LOGBOOK!$AN$5:$AN$1036129,FO589,LOGBOOK!$E$5:$E$1036129,FE589,LOGBOOK!$AM$5:$AM$1036129,"ENE")=0," ",SUMIFS(LOGBOOK!$AA$5:$AA$1036129,LOGBOOK!$D$5:$D$1036129,EY589,LOGBOOK!$AN$5:$AN$1036129,FO589,LOGBOOK!$E$5:$E$1036129,FE589,LOGBOOK!$AM$5:$AM$1036129,"ENE"))</f>
        <v xml:space="preserve"> </v>
      </c>
      <c r="GH589" s="625"/>
      <c r="GI589" s="625"/>
      <c r="GJ589" s="625"/>
      <c r="GK589" s="623" t="str">
        <f>IF(SUMIFS(LOGBOOK!$AE$5:$AE$1036129,LOGBOOK!$D$5:$D$1036129,EY589,LOGBOOK!$AN$5:$AN$1036129,FO589,LOGBOOK!$E$5:$E$1036129,FE589,LOGBOOK!$AM$5:$AM$1036129,"ENE")=0," ",SUMIFS(LOGBOOK!$AE$5:$AE$1036129,LOGBOOK!$D$5:$D$1036129,EY589,LOGBOOK!$AN$5:$AN$1036129,FO589,LOGBOOK!$E$5:$E$1036129,FE589,LOGBOOK!$AM$5:$AM$1036129,"ENE"))</f>
        <v xml:space="preserve"> </v>
      </c>
      <c r="GL589" s="623"/>
      <c r="GM589" s="623"/>
      <c r="GN589" s="623" t="str">
        <f>IF(SUMIFS(LOGBOOK!$AF$5:$AF$1036129,LOGBOOK!$D$5:$D$1036129,EY589,LOGBOOK!$AN$5:$AN$1036129,FO589,LOGBOOK!$E$5:$E$1036129,FE589,LOGBOOK!$AM$5:$AM$1036129,"ENE")=0," ",SUMIFS(LOGBOOK!$AF$5:$AF$1036129,LOGBOOK!$D$5:$D$1036129,EY589,LOGBOOK!$AN$5:$AN$1036129,FO589,LOGBOOK!$E$5:$E$1036129,FE589,LOGBOOK!$AM$5:$AM$1036129,"ENE"))</f>
        <v xml:space="preserve"> </v>
      </c>
      <c r="GO589" s="633"/>
      <c r="GP589" s="633"/>
      <c r="GQ589" s="643"/>
      <c r="GR589" s="6"/>
    </row>
    <row r="590" spans="1:200" ht="8.85" customHeight="1" thickBot="1" x14ac:dyDescent="0.3">
      <c r="A590" s="212"/>
      <c r="B590" s="1187"/>
      <c r="C590" s="1188"/>
      <c r="D590" s="1188"/>
      <c r="E590" s="1188"/>
      <c r="F590" s="1206"/>
      <c r="G590" s="1207"/>
      <c r="H590" s="1207"/>
      <c r="I590" s="1207"/>
      <c r="J590" s="1208"/>
      <c r="K590" s="1189"/>
      <c r="L590" s="1206"/>
      <c r="M590" s="1207"/>
      <c r="N590" s="1207"/>
      <c r="O590" s="1207"/>
      <c r="P590" s="1207"/>
      <c r="Q590" s="1208"/>
      <c r="R590" s="1188"/>
      <c r="S590" s="1188"/>
      <c r="T590" s="1188"/>
      <c r="U590" s="1188"/>
      <c r="V590" s="1206"/>
      <c r="W590" s="1207"/>
      <c r="X590" s="1207"/>
      <c r="Y590" s="1208"/>
      <c r="Z590" s="1199"/>
      <c r="AA590" s="631"/>
      <c r="AB590" s="631"/>
      <c r="AC590" s="631"/>
      <c r="AD590" s="631"/>
      <c r="AE590" s="631"/>
      <c r="AF590" s="625"/>
      <c r="AG590" s="632"/>
      <c r="AH590" s="632"/>
      <c r="AI590" s="625"/>
      <c r="AJ590" s="625"/>
      <c r="AK590" s="632"/>
      <c r="AL590" s="632"/>
      <c r="AM590" s="625"/>
      <c r="AN590" s="625"/>
      <c r="AO590" s="632"/>
      <c r="AP590" s="632"/>
      <c r="AQ590" s="625"/>
      <c r="AR590" s="623"/>
      <c r="AS590" s="623"/>
      <c r="AT590" s="623"/>
      <c r="AU590" s="633"/>
      <c r="AV590" s="634"/>
      <c r="AW590" s="633"/>
      <c r="AX590" s="643"/>
      <c r="AY590" s="1187"/>
      <c r="AZ590" s="1188"/>
      <c r="BA590" s="1188"/>
      <c r="BB590" s="1188"/>
      <c r="BC590" s="1206"/>
      <c r="BD590" s="1207"/>
      <c r="BE590" s="1207"/>
      <c r="BF590" s="1207"/>
      <c r="BG590" s="1208"/>
      <c r="BH590" s="1189"/>
      <c r="BI590" s="1206"/>
      <c r="BJ590" s="1207"/>
      <c r="BK590" s="1207"/>
      <c r="BL590" s="1207"/>
      <c r="BM590" s="1207"/>
      <c r="BN590" s="1208"/>
      <c r="BO590" s="1188"/>
      <c r="BP590" s="1188"/>
      <c r="BQ590" s="1188"/>
      <c r="BR590" s="1188"/>
      <c r="BS590" s="1206"/>
      <c r="BT590" s="1207"/>
      <c r="BU590" s="1207"/>
      <c r="BV590" s="1208"/>
      <c r="BW590" s="1199"/>
      <c r="BX590" s="631"/>
      <c r="BY590" s="631"/>
      <c r="BZ590" s="631"/>
      <c r="CA590" s="631"/>
      <c r="CB590" s="631"/>
      <c r="CC590" s="625"/>
      <c r="CD590" s="632"/>
      <c r="CE590" s="632"/>
      <c r="CF590" s="625"/>
      <c r="CG590" s="625"/>
      <c r="CH590" s="632"/>
      <c r="CI590" s="632"/>
      <c r="CJ590" s="625"/>
      <c r="CK590" s="625"/>
      <c r="CL590" s="632"/>
      <c r="CM590" s="632"/>
      <c r="CN590" s="625"/>
      <c r="CO590" s="623"/>
      <c r="CP590" s="623"/>
      <c r="CQ590" s="623"/>
      <c r="CR590" s="633"/>
      <c r="CS590" s="634"/>
      <c r="CT590" s="633"/>
      <c r="CU590" s="643"/>
      <c r="CV590" s="247"/>
      <c r="CW590" s="212"/>
      <c r="CX590" s="1187"/>
      <c r="CY590" s="1188"/>
      <c r="CZ590" s="1188"/>
      <c r="DA590" s="1188"/>
      <c r="DB590" s="1206"/>
      <c r="DC590" s="1207"/>
      <c r="DD590" s="1207"/>
      <c r="DE590" s="1207"/>
      <c r="DF590" s="1208"/>
      <c r="DG590" s="1189"/>
      <c r="DH590" s="1206"/>
      <c r="DI590" s="1207"/>
      <c r="DJ590" s="1207"/>
      <c r="DK590" s="1207"/>
      <c r="DL590" s="1207"/>
      <c r="DM590" s="1208"/>
      <c r="DN590" s="1188"/>
      <c r="DO590" s="1188"/>
      <c r="DP590" s="1188"/>
      <c r="DQ590" s="1188"/>
      <c r="DR590" s="1206"/>
      <c r="DS590" s="1207"/>
      <c r="DT590" s="1207"/>
      <c r="DU590" s="1208"/>
      <c r="DV590" s="1199"/>
      <c r="DW590" s="631"/>
      <c r="DX590" s="631"/>
      <c r="DY590" s="631"/>
      <c r="DZ590" s="631"/>
      <c r="EA590" s="631"/>
      <c r="EB590" s="625"/>
      <c r="EC590" s="632"/>
      <c r="ED590" s="632"/>
      <c r="EE590" s="625"/>
      <c r="EF590" s="625"/>
      <c r="EG590" s="632"/>
      <c r="EH590" s="632"/>
      <c r="EI590" s="625"/>
      <c r="EJ590" s="625"/>
      <c r="EK590" s="632"/>
      <c r="EL590" s="632"/>
      <c r="EM590" s="625"/>
      <c r="EN590" s="623"/>
      <c r="EO590" s="623"/>
      <c r="EP590" s="623"/>
      <c r="EQ590" s="633"/>
      <c r="ER590" s="634"/>
      <c r="ES590" s="633"/>
      <c r="ET590" s="643"/>
      <c r="EU590" s="1187"/>
      <c r="EV590" s="1188"/>
      <c r="EW590" s="1188"/>
      <c r="EX590" s="1188"/>
      <c r="EY590" s="1206"/>
      <c r="EZ590" s="1207"/>
      <c r="FA590" s="1207"/>
      <c r="FB590" s="1207"/>
      <c r="FC590" s="1208"/>
      <c r="FD590" s="1189"/>
      <c r="FE590" s="1206"/>
      <c r="FF590" s="1207"/>
      <c r="FG590" s="1207"/>
      <c r="FH590" s="1207"/>
      <c r="FI590" s="1207"/>
      <c r="FJ590" s="1208"/>
      <c r="FK590" s="1188"/>
      <c r="FL590" s="1188"/>
      <c r="FM590" s="1188"/>
      <c r="FN590" s="1188"/>
      <c r="FO590" s="1206"/>
      <c r="FP590" s="1207"/>
      <c r="FQ590" s="1207"/>
      <c r="FR590" s="1208"/>
      <c r="FS590" s="1199"/>
      <c r="FT590" s="631"/>
      <c r="FU590" s="631"/>
      <c r="FV590" s="631"/>
      <c r="FW590" s="631"/>
      <c r="FX590" s="631"/>
      <c r="FY590" s="625"/>
      <c r="FZ590" s="632"/>
      <c r="GA590" s="632"/>
      <c r="GB590" s="625"/>
      <c r="GC590" s="625"/>
      <c r="GD590" s="632"/>
      <c r="GE590" s="632"/>
      <c r="GF590" s="625"/>
      <c r="GG590" s="625"/>
      <c r="GH590" s="632"/>
      <c r="GI590" s="632"/>
      <c r="GJ590" s="625"/>
      <c r="GK590" s="623"/>
      <c r="GL590" s="623"/>
      <c r="GM590" s="623"/>
      <c r="GN590" s="633"/>
      <c r="GO590" s="634"/>
      <c r="GP590" s="633"/>
      <c r="GQ590" s="643"/>
      <c r="GR590" s="6"/>
    </row>
    <row r="591" spans="1:200" ht="6.75" customHeight="1" x14ac:dyDescent="0.25">
      <c r="A591" s="212"/>
      <c r="B591" s="1181"/>
      <c r="C591" s="1182"/>
      <c r="D591" s="1182"/>
      <c r="E591" s="1182"/>
      <c r="F591" s="1182"/>
      <c r="G591" s="1182"/>
      <c r="H591" s="1182"/>
      <c r="I591" s="1182"/>
      <c r="J591" s="1182"/>
      <c r="K591" s="1182"/>
      <c r="L591" s="1182"/>
      <c r="M591" s="1182"/>
      <c r="N591" s="1182"/>
      <c r="O591" s="1182"/>
      <c r="P591" s="1182"/>
      <c r="Q591" s="1182"/>
      <c r="R591" s="1182"/>
      <c r="S591" s="1182"/>
      <c r="T591" s="1182"/>
      <c r="U591" s="1182"/>
      <c r="V591" s="1182"/>
      <c r="W591" s="1182"/>
      <c r="X591" s="1182"/>
      <c r="Y591" s="1182"/>
      <c r="Z591" s="1182"/>
      <c r="AA591" s="631"/>
      <c r="AB591" s="631"/>
      <c r="AC591" s="631"/>
      <c r="AD591" s="631"/>
      <c r="AE591" s="631"/>
      <c r="AF591" s="625"/>
      <c r="AG591" s="625"/>
      <c r="AH591" s="625"/>
      <c r="AI591" s="625"/>
      <c r="AJ591" s="625"/>
      <c r="AK591" s="625"/>
      <c r="AL591" s="625"/>
      <c r="AM591" s="625"/>
      <c r="AN591" s="625"/>
      <c r="AO591" s="625"/>
      <c r="AP591" s="625"/>
      <c r="AQ591" s="625"/>
      <c r="AR591" s="623"/>
      <c r="AS591" s="623"/>
      <c r="AT591" s="623"/>
      <c r="AU591" s="633"/>
      <c r="AV591" s="633"/>
      <c r="AW591" s="633"/>
      <c r="AX591" s="643"/>
      <c r="AY591" s="1181"/>
      <c r="AZ591" s="1182"/>
      <c r="BA591" s="1182"/>
      <c r="BB591" s="1182"/>
      <c r="BC591" s="1182"/>
      <c r="BD591" s="1182"/>
      <c r="BE591" s="1182"/>
      <c r="BF591" s="1182"/>
      <c r="BG591" s="1182"/>
      <c r="BH591" s="1182"/>
      <c r="BI591" s="1182"/>
      <c r="BJ591" s="1182"/>
      <c r="BK591" s="1182"/>
      <c r="BL591" s="1182"/>
      <c r="BM591" s="1182"/>
      <c r="BN591" s="1182"/>
      <c r="BO591" s="1182"/>
      <c r="BP591" s="1182"/>
      <c r="BQ591" s="1182"/>
      <c r="BR591" s="1182"/>
      <c r="BS591" s="1182"/>
      <c r="BT591" s="1182"/>
      <c r="BU591" s="1182"/>
      <c r="BV591" s="1182"/>
      <c r="BW591" s="1182"/>
      <c r="BX591" s="631"/>
      <c r="BY591" s="631"/>
      <c r="BZ591" s="631"/>
      <c r="CA591" s="631"/>
      <c r="CB591" s="631"/>
      <c r="CC591" s="625"/>
      <c r="CD591" s="625"/>
      <c r="CE591" s="625"/>
      <c r="CF591" s="625"/>
      <c r="CG591" s="625"/>
      <c r="CH591" s="625"/>
      <c r="CI591" s="625"/>
      <c r="CJ591" s="625"/>
      <c r="CK591" s="625"/>
      <c r="CL591" s="625"/>
      <c r="CM591" s="625"/>
      <c r="CN591" s="625"/>
      <c r="CO591" s="623"/>
      <c r="CP591" s="623"/>
      <c r="CQ591" s="623"/>
      <c r="CR591" s="633"/>
      <c r="CS591" s="633"/>
      <c r="CT591" s="633"/>
      <c r="CU591" s="643"/>
      <c r="CV591" s="247"/>
      <c r="CW591" s="212"/>
      <c r="CX591" s="1181"/>
      <c r="CY591" s="1182"/>
      <c r="CZ591" s="1182"/>
      <c r="DA591" s="1182"/>
      <c r="DB591" s="1182"/>
      <c r="DC591" s="1182"/>
      <c r="DD591" s="1182"/>
      <c r="DE591" s="1182"/>
      <c r="DF591" s="1182"/>
      <c r="DG591" s="1182"/>
      <c r="DH591" s="1182"/>
      <c r="DI591" s="1182"/>
      <c r="DJ591" s="1182"/>
      <c r="DK591" s="1182"/>
      <c r="DL591" s="1182"/>
      <c r="DM591" s="1182"/>
      <c r="DN591" s="1182"/>
      <c r="DO591" s="1182"/>
      <c r="DP591" s="1182"/>
      <c r="DQ591" s="1182"/>
      <c r="DR591" s="1182"/>
      <c r="DS591" s="1182"/>
      <c r="DT591" s="1182"/>
      <c r="DU591" s="1182"/>
      <c r="DV591" s="1182"/>
      <c r="DW591" s="631"/>
      <c r="DX591" s="631"/>
      <c r="DY591" s="631"/>
      <c r="DZ591" s="631"/>
      <c r="EA591" s="631"/>
      <c r="EB591" s="625"/>
      <c r="EC591" s="625"/>
      <c r="ED591" s="625"/>
      <c r="EE591" s="625"/>
      <c r="EF591" s="625"/>
      <c r="EG591" s="625"/>
      <c r="EH591" s="625"/>
      <c r="EI591" s="625"/>
      <c r="EJ591" s="625"/>
      <c r="EK591" s="625"/>
      <c r="EL591" s="625"/>
      <c r="EM591" s="625"/>
      <c r="EN591" s="623"/>
      <c r="EO591" s="623"/>
      <c r="EP591" s="623"/>
      <c r="EQ591" s="633"/>
      <c r="ER591" s="633"/>
      <c r="ES591" s="633"/>
      <c r="ET591" s="643"/>
      <c r="EU591" s="1181"/>
      <c r="EV591" s="1182"/>
      <c r="EW591" s="1182"/>
      <c r="EX591" s="1182"/>
      <c r="EY591" s="1182"/>
      <c r="EZ591" s="1182"/>
      <c r="FA591" s="1182"/>
      <c r="FB591" s="1182"/>
      <c r="FC591" s="1182"/>
      <c r="FD591" s="1182"/>
      <c r="FE591" s="1182"/>
      <c r="FF591" s="1182"/>
      <c r="FG591" s="1182"/>
      <c r="FH591" s="1182"/>
      <c r="FI591" s="1182"/>
      <c r="FJ591" s="1182"/>
      <c r="FK591" s="1182"/>
      <c r="FL591" s="1182"/>
      <c r="FM591" s="1182"/>
      <c r="FN591" s="1182"/>
      <c r="FO591" s="1182"/>
      <c r="FP591" s="1182"/>
      <c r="FQ591" s="1182"/>
      <c r="FR591" s="1182"/>
      <c r="FS591" s="1182"/>
      <c r="FT591" s="631"/>
      <c r="FU591" s="631"/>
      <c r="FV591" s="631"/>
      <c r="FW591" s="631"/>
      <c r="FX591" s="631"/>
      <c r="FY591" s="625"/>
      <c r="FZ591" s="625"/>
      <c r="GA591" s="625"/>
      <c r="GB591" s="625"/>
      <c r="GC591" s="625"/>
      <c r="GD591" s="625"/>
      <c r="GE591" s="625"/>
      <c r="GF591" s="625"/>
      <c r="GG591" s="625"/>
      <c r="GH591" s="625"/>
      <c r="GI591" s="625"/>
      <c r="GJ591" s="625"/>
      <c r="GK591" s="623"/>
      <c r="GL591" s="623"/>
      <c r="GM591" s="623"/>
      <c r="GN591" s="633"/>
      <c r="GO591" s="633"/>
      <c r="GP591" s="633"/>
      <c r="GQ591" s="643"/>
      <c r="GR591" s="6"/>
    </row>
    <row r="592" spans="1:200" ht="6" customHeight="1" x14ac:dyDescent="0.25">
      <c r="A592" s="212"/>
      <c r="B592" s="656"/>
      <c r="C592" s="658"/>
      <c r="D592" s="658"/>
      <c r="E592" s="658"/>
      <c r="F592" s="658"/>
      <c r="G592" s="658"/>
      <c r="H592" s="658"/>
      <c r="I592" s="658"/>
      <c r="J592" s="658"/>
      <c r="K592" s="658"/>
      <c r="L592" s="658"/>
      <c r="M592" s="658"/>
      <c r="N592" s="658"/>
      <c r="O592" s="658"/>
      <c r="P592" s="658"/>
      <c r="Q592" s="658"/>
      <c r="R592" s="658"/>
      <c r="S592" s="658"/>
      <c r="T592" s="658"/>
      <c r="U592" s="658"/>
      <c r="V592" s="658"/>
      <c r="W592" s="658"/>
      <c r="X592" s="658"/>
      <c r="Y592" s="658"/>
      <c r="Z592" s="658"/>
      <c r="AA592" s="629" t="str">
        <f>IF('FRONT PAGE'!$A$1="www.fly-logics.com","FEB",0)</f>
        <v>FEB</v>
      </c>
      <c r="AB592" s="631"/>
      <c r="AC592" s="631"/>
      <c r="AD592" s="631"/>
      <c r="AE592" s="631"/>
      <c r="AF592" s="630" t="str">
        <f>IF(SUMIFS(LOGBOOK!$Y$5:$Y$1036129,LOGBOOK!$D$5:$D$1036129,F589,LOGBOOK!$AN$5:$AN$1036129,V589,LOGBOOK!$E$5:$E$1036129,L589,LOGBOOK!$AM$5:$AM$1036129,"FEB")=0," ",SUMIFS(LOGBOOK!$Y$5:$Y$1036129,LOGBOOK!$D$5:$D$1036129,F589,LOGBOOK!$AN$5:$AN$1036129,V589,LOGBOOK!$E$5:$E$1036129,L589,LOGBOOK!$AM$5:$AM$1036129,"FEB"))</f>
        <v xml:space="preserve"> </v>
      </c>
      <c r="AG592" s="625"/>
      <c r="AH592" s="625"/>
      <c r="AI592" s="625"/>
      <c r="AJ592" s="630" t="str">
        <f>IF(SUMIFS(LOGBOOK!$Z$5:$Z$1036129,LOGBOOK!$D$5:$D$1036129,F589,LOGBOOK!$AN$5:$AN$1036129,V589,LOGBOOK!$E$5:$E$1036129,L589,LOGBOOK!$AM$5:$AM$1036129,"FEB")=0," ",SUMIFS(LOGBOOK!$Z$5:$Z$1036129,LOGBOOK!$D$5:$D$1036129,F589,LOGBOOK!$AN$5:$AN$1036129,V589,LOGBOOK!$E$5:$E$1036129,L589,LOGBOOK!$AM$5:$AM$1036129,"FEB"))</f>
        <v xml:space="preserve"> </v>
      </c>
      <c r="AK592" s="625"/>
      <c r="AL592" s="625"/>
      <c r="AM592" s="625"/>
      <c r="AN592" s="630" t="str">
        <f>IF(SUMIFS(LOGBOOK!$AA$5:$AA$1036129,LOGBOOK!$D$5:$D$1036129,F589,LOGBOOK!$AN$5:$AN$1036129,V589,LOGBOOK!$E$5:$E$1036129,L589,LOGBOOK!$AM$5:$AM$1036129,"FEB")=0," ",SUMIFS(LOGBOOK!$AA$5:$AA$1036129,LOGBOOK!$D$5:$D$1036129,F589,LOGBOOK!$AN$5:$AN$1036129,V589,LOGBOOK!$E$5:$E$1036129,L589,LOGBOOK!$AM$5:$AM$1036129,"FEB"))</f>
        <v xml:space="preserve"> </v>
      </c>
      <c r="AO592" s="625"/>
      <c r="AP592" s="625"/>
      <c r="AQ592" s="625"/>
      <c r="AR592" s="623" t="str">
        <f>IF(SUMIFS(LOGBOOK!$AE$5:$AE$1036129,LOGBOOK!$D$5:$D$1036129,F589,LOGBOOK!$AN$5:$AN$1036129,V589,LOGBOOK!$E$5:$E$1036129,L589,LOGBOOK!$AM$5:$AM$1036129,"FEB")=0," ",SUMIFS(LOGBOOK!$AE$5:$AE$1036129,LOGBOOK!$D$5:$D$1036129,F589,LOGBOOK!$AN$5:$AN$1036129,V589,LOGBOOK!$E$5:$E$1036129,L589,LOGBOOK!$AM$5:$AM$1036129,"FEB"))</f>
        <v xml:space="preserve"> </v>
      </c>
      <c r="AS592" s="623"/>
      <c r="AT592" s="623"/>
      <c r="AU592" s="623" t="str">
        <f>IF(SUMIFS(LOGBOOK!$AF$5:$AF$1036129,LOGBOOK!$D$5:$D$1036129,F589,LOGBOOK!$AN$5:$AN$1036129,V589,LOGBOOK!$E$5:$E$1036129,L589,LOGBOOK!$AM$5:$AM$1036129,"FEB")=0," ",SUMIFS(LOGBOOK!$AF$5:$AF$1036129,LOGBOOK!$D$5:$D$1036129,F589,LOGBOOK!$AN$5:$AN$1036129,V589,LOGBOOK!$E$5:$E$1036129,L589,LOGBOOK!$AM$5:$AM$1036129,"FEB"))</f>
        <v xml:space="preserve"> </v>
      </c>
      <c r="AV592" s="633"/>
      <c r="AW592" s="633"/>
      <c r="AX592" s="643"/>
      <c r="AY592" s="656"/>
      <c r="AZ592" s="658"/>
      <c r="BA592" s="658"/>
      <c r="BB592" s="658"/>
      <c r="BC592" s="658"/>
      <c r="BD592" s="658"/>
      <c r="BE592" s="658"/>
      <c r="BF592" s="658"/>
      <c r="BG592" s="658"/>
      <c r="BH592" s="658"/>
      <c r="BI592" s="658"/>
      <c r="BJ592" s="658"/>
      <c r="BK592" s="658"/>
      <c r="BL592" s="658"/>
      <c r="BM592" s="658"/>
      <c r="BN592" s="658"/>
      <c r="BO592" s="658"/>
      <c r="BP592" s="658"/>
      <c r="BQ592" s="658"/>
      <c r="BR592" s="658"/>
      <c r="BS592" s="658"/>
      <c r="BT592" s="658"/>
      <c r="BU592" s="658"/>
      <c r="BV592" s="658"/>
      <c r="BW592" s="658"/>
      <c r="BX592" s="629" t="str">
        <f>IF('FRONT PAGE'!$A$1="www.fly-logics.com","FEB",0)</f>
        <v>FEB</v>
      </c>
      <c r="BY592" s="631"/>
      <c r="BZ592" s="631"/>
      <c r="CA592" s="631"/>
      <c r="CB592" s="631"/>
      <c r="CC592" s="630" t="str">
        <f>IF(SUMIFS(LOGBOOK!$Y$5:$Y$1036129,LOGBOOK!$D$5:$D$1036129,BC589,LOGBOOK!$AN$5:$AN$1036129,BS589,LOGBOOK!$E$5:$E$1036129,BI589,LOGBOOK!$AM$5:$AM$1036129,"FEB")=0," ",SUMIFS(LOGBOOK!$Y$5:$Y$1036129,LOGBOOK!$D$5:$D$1036129,BC589,LOGBOOK!$AN$5:$AN$1036129,BS589,LOGBOOK!$E$5:$E$1036129,BI589,LOGBOOK!$AM$5:$AM$1036129,"FEB"))</f>
        <v xml:space="preserve"> </v>
      </c>
      <c r="CD592" s="625"/>
      <c r="CE592" s="625"/>
      <c r="CF592" s="625"/>
      <c r="CG592" s="630" t="str">
        <f>IF(SUMIFS(LOGBOOK!$Z$5:$Z$1036129,LOGBOOK!$D$5:$D$1036129,BC589,LOGBOOK!$AN$5:$AN$1036129,BS589,LOGBOOK!$E$5:$E$1036129,BI589,LOGBOOK!$AM$5:$AM$1036129,"FEB")=0," ",SUMIFS(LOGBOOK!$Z$5:$Z$1036129,LOGBOOK!$D$5:$D$1036129,BC589,LOGBOOK!$AN$5:$AN$1036129,BS589,LOGBOOK!$E$5:$E$1036129,BI589,LOGBOOK!$AM$5:$AM$1036129,"FEB"))</f>
        <v xml:space="preserve"> </v>
      </c>
      <c r="CH592" s="625"/>
      <c r="CI592" s="625"/>
      <c r="CJ592" s="625"/>
      <c r="CK592" s="630" t="str">
        <f>IF(SUMIFS(LOGBOOK!$AA$5:$AA$1036129,LOGBOOK!$D$5:$D$1036129,BC589,LOGBOOK!$AN$5:$AN$1036129,BS589,LOGBOOK!$E$5:$E$1036129,BI589,LOGBOOK!$AM$5:$AM$1036129,"FEB")=0," ",SUMIFS(LOGBOOK!$AA$5:$AA$1036129,LOGBOOK!$D$5:$D$1036129,BC589,LOGBOOK!$AN$5:$AN$1036129,BS589,LOGBOOK!$E$5:$E$1036129,BI589,LOGBOOK!$AM$5:$AM$1036129,"FEB"))</f>
        <v xml:space="preserve"> </v>
      </c>
      <c r="CL592" s="625"/>
      <c r="CM592" s="625"/>
      <c r="CN592" s="625"/>
      <c r="CO592" s="623" t="str">
        <f>IF(SUMIFS(LOGBOOK!$AE$5:$AE$1036129,LOGBOOK!$D$5:$D$1036129,BC589,LOGBOOK!$AN$5:$AN$1036129,BS589,LOGBOOK!$E$5:$E$1036129,BI589,LOGBOOK!$AM$5:$AM$1036129,"FEB")=0," ",SUMIFS(LOGBOOK!$AE$5:$AE$1036129,LOGBOOK!$D$5:$D$1036129,BC589,LOGBOOK!$AN$5:$AN$1036129,BS589,LOGBOOK!$E$5:$E$1036129,BI589,LOGBOOK!$AM$5:$AM$1036129,"FEB"))</f>
        <v xml:space="preserve"> </v>
      </c>
      <c r="CP592" s="623"/>
      <c r="CQ592" s="623"/>
      <c r="CR592" s="623" t="str">
        <f>IF(SUMIFS(LOGBOOK!$AF$5:$AF$1036129,LOGBOOK!$D$5:$D$1036129,BC589,LOGBOOK!$AN$5:$AN$1036129,BS589,LOGBOOK!$E$5:$E$1036129,BI589,LOGBOOK!$AM$5:$AM$1036129,"FEB")=0," ",SUMIFS(LOGBOOK!$AF$5:$AF$1036129,LOGBOOK!$D$5:$D$1036129,BC589,LOGBOOK!$AN$5:$AN$1036129,BS589,LOGBOOK!$E$5:$E$1036129,BI589,LOGBOOK!$AM$5:$AM$1036129,"FEB"))</f>
        <v xml:space="preserve"> </v>
      </c>
      <c r="CS592" s="633"/>
      <c r="CT592" s="633"/>
      <c r="CU592" s="643"/>
      <c r="CV592" s="247"/>
      <c r="CW592" s="212"/>
      <c r="CX592" s="656"/>
      <c r="CY592" s="658"/>
      <c r="CZ592" s="658"/>
      <c r="DA592" s="658"/>
      <c r="DB592" s="658"/>
      <c r="DC592" s="658"/>
      <c r="DD592" s="658"/>
      <c r="DE592" s="658"/>
      <c r="DF592" s="658"/>
      <c r="DG592" s="658"/>
      <c r="DH592" s="658"/>
      <c r="DI592" s="658"/>
      <c r="DJ592" s="658"/>
      <c r="DK592" s="658"/>
      <c r="DL592" s="658"/>
      <c r="DM592" s="658"/>
      <c r="DN592" s="658"/>
      <c r="DO592" s="658"/>
      <c r="DP592" s="658"/>
      <c r="DQ592" s="658"/>
      <c r="DR592" s="658"/>
      <c r="DS592" s="658"/>
      <c r="DT592" s="658"/>
      <c r="DU592" s="658"/>
      <c r="DV592" s="658"/>
      <c r="DW592" s="629" t="str">
        <f>IF('FRONT PAGE'!$A$1="www.fly-logics.com","FEB",0)</f>
        <v>FEB</v>
      </c>
      <c r="DX592" s="631"/>
      <c r="DY592" s="631"/>
      <c r="DZ592" s="631"/>
      <c r="EA592" s="631"/>
      <c r="EB592" s="630" t="str">
        <f>IF(SUMIFS(LOGBOOK!$Y$5:$Y$1036129,LOGBOOK!$D$5:$D$1036129,DB589,LOGBOOK!$AN$5:$AN$1036129,DR589,LOGBOOK!$E$5:$E$1036129,DH589,LOGBOOK!$AM$5:$AM$1036129,"FEB")=0," ",SUMIFS(LOGBOOK!$Y$5:$Y$1036129,LOGBOOK!$D$5:$D$1036129,DB589,LOGBOOK!$AN$5:$AN$1036129,DR589,LOGBOOK!$E$5:$E$1036129,DH589,LOGBOOK!$AM$5:$AM$1036129,"FEB"))</f>
        <v xml:space="preserve"> </v>
      </c>
      <c r="EC592" s="625"/>
      <c r="ED592" s="625"/>
      <c r="EE592" s="625"/>
      <c r="EF592" s="630" t="str">
        <f>IF(SUMIFS(LOGBOOK!$Z$5:$Z$1036129,LOGBOOK!$D$5:$D$1036129,DB589,LOGBOOK!$AN$5:$AN$1036129,DR589,LOGBOOK!$E$5:$E$1036129,DH589,LOGBOOK!$AM$5:$AM$1036129,"FEB")=0," ",SUMIFS(LOGBOOK!$Z$5:$Z$1036129,LOGBOOK!$D$5:$D$1036129,DB589,LOGBOOK!$AN$5:$AN$1036129,DR589,LOGBOOK!$E$5:$E$1036129,DH589,LOGBOOK!$AM$5:$AM$1036129,"FEB"))</f>
        <v xml:space="preserve"> </v>
      </c>
      <c r="EG592" s="625"/>
      <c r="EH592" s="625"/>
      <c r="EI592" s="625"/>
      <c r="EJ592" s="630" t="str">
        <f>IF(SUMIFS(LOGBOOK!$AA$5:$AA$1036129,LOGBOOK!$D$5:$D$1036129,DB589,LOGBOOK!$AN$5:$AN$1036129,DR589,LOGBOOK!$E$5:$E$1036129,DH589,LOGBOOK!$AM$5:$AM$1036129,"FEB")=0," ",SUMIFS(LOGBOOK!$AA$5:$AA$1036129,LOGBOOK!$D$5:$D$1036129,DB589,LOGBOOK!$AN$5:$AN$1036129,DR589,LOGBOOK!$E$5:$E$1036129,DH589,LOGBOOK!$AM$5:$AM$1036129,"FEB"))</f>
        <v xml:space="preserve"> </v>
      </c>
      <c r="EK592" s="625"/>
      <c r="EL592" s="625"/>
      <c r="EM592" s="625"/>
      <c r="EN592" s="623" t="str">
        <f>IF(SUMIFS(LOGBOOK!$AE$5:$AE$1036129,LOGBOOK!$D$5:$D$1036129,DB589,LOGBOOK!$AN$5:$AN$1036129,DR589,LOGBOOK!$E$5:$E$1036129,DH589,LOGBOOK!$AM$5:$AM$1036129,"FEB")=0," ",SUMIFS(LOGBOOK!$AE$5:$AE$1036129,LOGBOOK!$D$5:$D$1036129,DB589,LOGBOOK!$AN$5:$AN$1036129,DR589,LOGBOOK!$E$5:$E$1036129,DH589,LOGBOOK!$AM$5:$AM$1036129,"FEB"))</f>
        <v xml:space="preserve"> </v>
      </c>
      <c r="EO592" s="623"/>
      <c r="EP592" s="623"/>
      <c r="EQ592" s="623" t="str">
        <f>IF(SUMIFS(LOGBOOK!$AF$5:$AF$1036129,LOGBOOK!$D$5:$D$1036129,DB589,LOGBOOK!$AN$5:$AN$1036129,DR589,LOGBOOK!$E$5:$E$1036129,DH589,LOGBOOK!$AM$5:$AM$1036129,"FEB")=0," ",SUMIFS(LOGBOOK!$AF$5:$AF$1036129,LOGBOOK!$D$5:$D$1036129,DB589,LOGBOOK!$AN$5:$AN$1036129,DR589,LOGBOOK!$E$5:$E$1036129,DH589,LOGBOOK!$AM$5:$AM$1036129,"FEB"))</f>
        <v xml:space="preserve"> </v>
      </c>
      <c r="ER592" s="633"/>
      <c r="ES592" s="633"/>
      <c r="ET592" s="643"/>
      <c r="EU592" s="656"/>
      <c r="EV592" s="658"/>
      <c r="EW592" s="658"/>
      <c r="EX592" s="658"/>
      <c r="EY592" s="658"/>
      <c r="EZ592" s="658"/>
      <c r="FA592" s="658"/>
      <c r="FB592" s="658"/>
      <c r="FC592" s="658"/>
      <c r="FD592" s="658"/>
      <c r="FE592" s="658"/>
      <c r="FF592" s="658"/>
      <c r="FG592" s="658"/>
      <c r="FH592" s="658"/>
      <c r="FI592" s="658"/>
      <c r="FJ592" s="658"/>
      <c r="FK592" s="658"/>
      <c r="FL592" s="658"/>
      <c r="FM592" s="658"/>
      <c r="FN592" s="658"/>
      <c r="FO592" s="658"/>
      <c r="FP592" s="658"/>
      <c r="FQ592" s="658"/>
      <c r="FR592" s="658"/>
      <c r="FS592" s="658"/>
      <c r="FT592" s="629" t="str">
        <f>IF('FRONT PAGE'!$A$1="www.fly-logics.com","FEB",0)</f>
        <v>FEB</v>
      </c>
      <c r="FU592" s="631"/>
      <c r="FV592" s="631"/>
      <c r="FW592" s="631"/>
      <c r="FX592" s="631"/>
      <c r="FY592" s="630" t="str">
        <f>IF(SUMIFS(LOGBOOK!$Y$5:$Y$1036129,LOGBOOK!$D$5:$D$1036129,EY589,LOGBOOK!$AN$5:$AN$1036129,FO589,LOGBOOK!$E$5:$E$1036129,FE589,LOGBOOK!$AM$5:$AM$1036129,"FEB")=0," ",SUMIFS(LOGBOOK!$Y$5:$Y$1036129,LOGBOOK!$D$5:$D$1036129,EY589,LOGBOOK!$AN$5:$AN$1036129,FO589,LOGBOOK!$E$5:$E$1036129,FE589,LOGBOOK!$AM$5:$AM$1036129,"FEB"))</f>
        <v xml:space="preserve"> </v>
      </c>
      <c r="FZ592" s="625"/>
      <c r="GA592" s="625"/>
      <c r="GB592" s="625"/>
      <c r="GC592" s="630" t="str">
        <f>IF(SUMIFS(LOGBOOK!$Z$5:$Z$1036129,LOGBOOK!$D$5:$D$1036129,EY589,LOGBOOK!$AN$5:$AN$1036129,FO589,LOGBOOK!$E$5:$E$1036129,FE589,LOGBOOK!$AM$5:$AM$1036129,"FEB")=0," ",SUMIFS(LOGBOOK!$Z$5:$Z$1036129,LOGBOOK!$D$5:$D$1036129,EY589,LOGBOOK!$AN$5:$AN$1036129,FO589,LOGBOOK!$E$5:$E$1036129,FE589,LOGBOOK!$AM$5:$AM$1036129,"FEB"))</f>
        <v xml:space="preserve"> </v>
      </c>
      <c r="GD592" s="625"/>
      <c r="GE592" s="625"/>
      <c r="GF592" s="625"/>
      <c r="GG592" s="630" t="str">
        <f>IF(SUMIFS(LOGBOOK!$AA$5:$AA$1036129,LOGBOOK!$D$5:$D$1036129,EY589,LOGBOOK!$AN$5:$AN$1036129,FO589,LOGBOOK!$E$5:$E$1036129,FE589,LOGBOOK!$AM$5:$AM$1036129,"FEB")=0," ",SUMIFS(LOGBOOK!$AA$5:$AA$1036129,LOGBOOK!$D$5:$D$1036129,EY589,LOGBOOK!$AN$5:$AN$1036129,FO589,LOGBOOK!$E$5:$E$1036129,FE589,LOGBOOK!$AM$5:$AM$1036129,"FEB"))</f>
        <v xml:space="preserve"> </v>
      </c>
      <c r="GH592" s="625"/>
      <c r="GI592" s="625"/>
      <c r="GJ592" s="625"/>
      <c r="GK592" s="623" t="str">
        <f>IF(SUMIFS(LOGBOOK!$AE$5:$AE$1036129,LOGBOOK!$D$5:$D$1036129,EY589,LOGBOOK!$AN$5:$AN$1036129,FO589,LOGBOOK!$E$5:$E$1036129,FE589,LOGBOOK!$AM$5:$AM$1036129,"FEB")=0," ",SUMIFS(LOGBOOK!$AE$5:$AE$1036129,LOGBOOK!$D$5:$D$1036129,EY589,LOGBOOK!$AN$5:$AN$1036129,FO589,LOGBOOK!$E$5:$E$1036129,FE589,LOGBOOK!$AM$5:$AM$1036129,"FEB"))</f>
        <v xml:space="preserve"> </v>
      </c>
      <c r="GL592" s="623"/>
      <c r="GM592" s="623"/>
      <c r="GN592" s="623" t="str">
        <f>IF(SUMIFS(LOGBOOK!$AF$5:$AF$1036129,LOGBOOK!$D$5:$D$1036129,EY589,LOGBOOK!$AN$5:$AN$1036129,FO589,LOGBOOK!$E$5:$E$1036129,FE589,LOGBOOK!$AM$5:$AM$1036129,"FEB")=0," ",SUMIFS(LOGBOOK!$AF$5:$AF$1036129,LOGBOOK!$D$5:$D$1036129,EY589,LOGBOOK!$AN$5:$AN$1036129,FO589,LOGBOOK!$E$5:$E$1036129,FE589,LOGBOOK!$AM$5:$AM$1036129,"FEB"))</f>
        <v xml:space="preserve"> </v>
      </c>
      <c r="GO592" s="633"/>
      <c r="GP592" s="633"/>
      <c r="GQ592" s="643"/>
      <c r="GR592" s="6"/>
    </row>
    <row r="593" spans="1:200" ht="10.5" customHeight="1" x14ac:dyDescent="0.25">
      <c r="A593" s="212"/>
      <c r="B593" s="637"/>
      <c r="C593" s="1216" t="str">
        <f>IF('FRONT PAGE'!$A$1="www.fly-logics.com","TIME OF FLIGHT",0)</f>
        <v>TIME OF FLIGHT</v>
      </c>
      <c r="D593" s="1216"/>
      <c r="E593" s="1216"/>
      <c r="F593" s="1216"/>
      <c r="G593" s="1216"/>
      <c r="H593" s="1216"/>
      <c r="I593" s="1216"/>
      <c r="J593" s="1216"/>
      <c r="K593" s="1216"/>
      <c r="L593" s="1216"/>
      <c r="M593" s="1216"/>
      <c r="N593" s="624"/>
      <c r="O593" s="1216" t="str">
        <f>IF('FRONT PAGE'!$A$1="www.fly-logics.com","AVERANGE TIME",0)</f>
        <v>AVERANGE TIME</v>
      </c>
      <c r="P593" s="1216"/>
      <c r="Q593" s="1216"/>
      <c r="R593" s="1216"/>
      <c r="S593" s="1216"/>
      <c r="T593" s="1216"/>
      <c r="U593" s="1216"/>
      <c r="V593" s="1216"/>
      <c r="W593" s="1216"/>
      <c r="X593" s="1216"/>
      <c r="Y593" s="1216"/>
      <c r="Z593" s="15"/>
      <c r="AA593" s="631"/>
      <c r="AB593" s="631"/>
      <c r="AC593" s="631"/>
      <c r="AD593" s="631"/>
      <c r="AE593" s="631"/>
      <c r="AF593" s="625"/>
      <c r="AG593" s="632"/>
      <c r="AH593" s="632"/>
      <c r="AI593" s="625"/>
      <c r="AJ593" s="625"/>
      <c r="AK593" s="632"/>
      <c r="AL593" s="632"/>
      <c r="AM593" s="625"/>
      <c r="AN593" s="625"/>
      <c r="AO593" s="632"/>
      <c r="AP593" s="632"/>
      <c r="AQ593" s="625"/>
      <c r="AR593" s="623"/>
      <c r="AS593" s="623"/>
      <c r="AT593" s="623"/>
      <c r="AU593" s="633"/>
      <c r="AV593" s="634"/>
      <c r="AW593" s="633"/>
      <c r="AX593" s="643"/>
      <c r="AY593" s="637"/>
      <c r="AZ593" s="1216" t="str">
        <f>IF('FRONT PAGE'!$A$1="www.fly-logics.com","TIME OF FLIGHT",0)</f>
        <v>TIME OF FLIGHT</v>
      </c>
      <c r="BA593" s="1216"/>
      <c r="BB593" s="1216"/>
      <c r="BC593" s="1216"/>
      <c r="BD593" s="1216"/>
      <c r="BE593" s="1216"/>
      <c r="BF593" s="1216"/>
      <c r="BG593" s="1216"/>
      <c r="BH593" s="1216"/>
      <c r="BI593" s="1216"/>
      <c r="BJ593" s="1216"/>
      <c r="BK593" s="624"/>
      <c r="BL593" s="1216" t="str">
        <f>IF('FRONT PAGE'!$A$1="www.fly-logics.com","AVERANGE TIME",0)</f>
        <v>AVERANGE TIME</v>
      </c>
      <c r="BM593" s="1216"/>
      <c r="BN593" s="1216"/>
      <c r="BO593" s="1216"/>
      <c r="BP593" s="1216"/>
      <c r="BQ593" s="1216"/>
      <c r="BR593" s="1216"/>
      <c r="BS593" s="1216"/>
      <c r="BT593" s="1216"/>
      <c r="BU593" s="1216"/>
      <c r="BV593" s="1216"/>
      <c r="BW593" s="15"/>
      <c r="BX593" s="631"/>
      <c r="BY593" s="631"/>
      <c r="BZ593" s="631"/>
      <c r="CA593" s="631"/>
      <c r="CB593" s="631"/>
      <c r="CC593" s="625"/>
      <c r="CD593" s="632"/>
      <c r="CE593" s="632"/>
      <c r="CF593" s="625"/>
      <c r="CG593" s="625"/>
      <c r="CH593" s="632"/>
      <c r="CI593" s="632"/>
      <c r="CJ593" s="625"/>
      <c r="CK593" s="625"/>
      <c r="CL593" s="632"/>
      <c r="CM593" s="632"/>
      <c r="CN593" s="625"/>
      <c r="CO593" s="623"/>
      <c r="CP593" s="623"/>
      <c r="CQ593" s="623"/>
      <c r="CR593" s="633"/>
      <c r="CS593" s="634"/>
      <c r="CT593" s="633"/>
      <c r="CU593" s="643"/>
      <c r="CV593" s="247"/>
      <c r="CW593" s="212"/>
      <c r="CX593" s="637"/>
      <c r="CY593" s="1216" t="str">
        <f>IF('FRONT PAGE'!$A$1="www.fly-logics.com","TIME OF FLIGHT",0)</f>
        <v>TIME OF FLIGHT</v>
      </c>
      <c r="CZ593" s="1216"/>
      <c r="DA593" s="1216"/>
      <c r="DB593" s="1216"/>
      <c r="DC593" s="1216"/>
      <c r="DD593" s="1216"/>
      <c r="DE593" s="1216"/>
      <c r="DF593" s="1216"/>
      <c r="DG593" s="1216"/>
      <c r="DH593" s="1216"/>
      <c r="DI593" s="1216"/>
      <c r="DJ593" s="624"/>
      <c r="DK593" s="1216" t="str">
        <f>IF('FRONT PAGE'!$A$1="www.fly-logics.com","AVERANGE TIME",0)</f>
        <v>AVERANGE TIME</v>
      </c>
      <c r="DL593" s="1216"/>
      <c r="DM593" s="1216"/>
      <c r="DN593" s="1216"/>
      <c r="DO593" s="1216"/>
      <c r="DP593" s="1216"/>
      <c r="DQ593" s="1216"/>
      <c r="DR593" s="1216"/>
      <c r="DS593" s="1216"/>
      <c r="DT593" s="1216"/>
      <c r="DU593" s="1216"/>
      <c r="DV593" s="15"/>
      <c r="DW593" s="631"/>
      <c r="DX593" s="631"/>
      <c r="DY593" s="631"/>
      <c r="DZ593" s="631"/>
      <c r="EA593" s="631"/>
      <c r="EB593" s="625"/>
      <c r="EC593" s="632"/>
      <c r="ED593" s="632"/>
      <c r="EE593" s="625"/>
      <c r="EF593" s="625"/>
      <c r="EG593" s="632"/>
      <c r="EH593" s="632"/>
      <c r="EI593" s="625"/>
      <c r="EJ593" s="625"/>
      <c r="EK593" s="632"/>
      <c r="EL593" s="632"/>
      <c r="EM593" s="625"/>
      <c r="EN593" s="623"/>
      <c r="EO593" s="623"/>
      <c r="EP593" s="623"/>
      <c r="EQ593" s="633"/>
      <c r="ER593" s="634"/>
      <c r="ES593" s="633"/>
      <c r="ET593" s="643"/>
      <c r="EU593" s="637"/>
      <c r="EV593" s="1216" t="str">
        <f>IF('FRONT PAGE'!$A$1="www.fly-logics.com","TIME OF FLIGHT",0)</f>
        <v>TIME OF FLIGHT</v>
      </c>
      <c r="EW593" s="1216"/>
      <c r="EX593" s="1216"/>
      <c r="EY593" s="1216"/>
      <c r="EZ593" s="1216"/>
      <c r="FA593" s="1216"/>
      <c r="FB593" s="1216"/>
      <c r="FC593" s="1216"/>
      <c r="FD593" s="1216"/>
      <c r="FE593" s="1216"/>
      <c r="FF593" s="1216"/>
      <c r="FG593" s="624"/>
      <c r="FH593" s="1216" t="str">
        <f>IF('FRONT PAGE'!$A$1="www.fly-logics.com","AVERANGE TIME",0)</f>
        <v>AVERANGE TIME</v>
      </c>
      <c r="FI593" s="1216"/>
      <c r="FJ593" s="1216"/>
      <c r="FK593" s="1216"/>
      <c r="FL593" s="1216"/>
      <c r="FM593" s="1216"/>
      <c r="FN593" s="1216"/>
      <c r="FO593" s="1216"/>
      <c r="FP593" s="1216"/>
      <c r="FQ593" s="1216"/>
      <c r="FR593" s="1216"/>
      <c r="FS593" s="15"/>
      <c r="FT593" s="631"/>
      <c r="FU593" s="631"/>
      <c r="FV593" s="631"/>
      <c r="FW593" s="631"/>
      <c r="FX593" s="631"/>
      <c r="FY593" s="625"/>
      <c r="FZ593" s="632"/>
      <c r="GA593" s="632"/>
      <c r="GB593" s="625"/>
      <c r="GC593" s="625"/>
      <c r="GD593" s="632"/>
      <c r="GE593" s="632"/>
      <c r="GF593" s="625"/>
      <c r="GG593" s="625"/>
      <c r="GH593" s="632"/>
      <c r="GI593" s="632"/>
      <c r="GJ593" s="625"/>
      <c r="GK593" s="623"/>
      <c r="GL593" s="623"/>
      <c r="GM593" s="623"/>
      <c r="GN593" s="633"/>
      <c r="GO593" s="634"/>
      <c r="GP593" s="633"/>
      <c r="GQ593" s="643"/>
      <c r="GR593" s="6"/>
    </row>
    <row r="594" spans="1:200" ht="8.85" customHeight="1" x14ac:dyDescent="0.25">
      <c r="A594" s="212"/>
      <c r="B594" s="637"/>
      <c r="C594" s="1217"/>
      <c r="D594" s="1217"/>
      <c r="E594" s="1217"/>
      <c r="F594" s="1217"/>
      <c r="G594" s="1217"/>
      <c r="H594" s="1217"/>
      <c r="I594" s="1217"/>
      <c r="J594" s="1217"/>
      <c r="K594" s="1217"/>
      <c r="L594" s="1217"/>
      <c r="M594" s="1217"/>
      <c r="N594" s="624"/>
      <c r="O594" s="1217"/>
      <c r="P594" s="1217"/>
      <c r="Q594" s="1217"/>
      <c r="R594" s="1217"/>
      <c r="S594" s="1217"/>
      <c r="T594" s="1217"/>
      <c r="U594" s="1217"/>
      <c r="V594" s="1217"/>
      <c r="W594" s="1217"/>
      <c r="X594" s="1217"/>
      <c r="Y594" s="1217"/>
      <c r="Z594" s="15"/>
      <c r="AA594" s="631"/>
      <c r="AB594" s="631"/>
      <c r="AC594" s="631"/>
      <c r="AD594" s="631"/>
      <c r="AE594" s="631"/>
      <c r="AF594" s="625"/>
      <c r="AG594" s="625"/>
      <c r="AH594" s="625"/>
      <c r="AI594" s="625"/>
      <c r="AJ594" s="625"/>
      <c r="AK594" s="625"/>
      <c r="AL594" s="625"/>
      <c r="AM594" s="625"/>
      <c r="AN594" s="625"/>
      <c r="AO594" s="625"/>
      <c r="AP594" s="625"/>
      <c r="AQ594" s="625"/>
      <c r="AR594" s="623"/>
      <c r="AS594" s="623"/>
      <c r="AT594" s="623"/>
      <c r="AU594" s="633"/>
      <c r="AV594" s="633"/>
      <c r="AW594" s="633"/>
      <c r="AX594" s="643"/>
      <c r="AY594" s="637"/>
      <c r="AZ594" s="1217"/>
      <c r="BA594" s="1217"/>
      <c r="BB594" s="1217"/>
      <c r="BC594" s="1217"/>
      <c r="BD594" s="1217"/>
      <c r="BE594" s="1217"/>
      <c r="BF594" s="1217"/>
      <c r="BG594" s="1217"/>
      <c r="BH594" s="1217"/>
      <c r="BI594" s="1217"/>
      <c r="BJ594" s="1217"/>
      <c r="BK594" s="624"/>
      <c r="BL594" s="1217"/>
      <c r="BM594" s="1217"/>
      <c r="BN594" s="1217"/>
      <c r="BO594" s="1217"/>
      <c r="BP594" s="1217"/>
      <c r="BQ594" s="1217"/>
      <c r="BR594" s="1217"/>
      <c r="BS594" s="1217"/>
      <c r="BT594" s="1217"/>
      <c r="BU594" s="1217"/>
      <c r="BV594" s="1217"/>
      <c r="BW594" s="15"/>
      <c r="BX594" s="631"/>
      <c r="BY594" s="631"/>
      <c r="BZ594" s="631"/>
      <c r="CA594" s="631"/>
      <c r="CB594" s="631"/>
      <c r="CC594" s="625"/>
      <c r="CD594" s="625"/>
      <c r="CE594" s="625"/>
      <c r="CF594" s="625"/>
      <c r="CG594" s="625"/>
      <c r="CH594" s="625"/>
      <c r="CI594" s="625"/>
      <c r="CJ594" s="625"/>
      <c r="CK594" s="625"/>
      <c r="CL594" s="625"/>
      <c r="CM594" s="625"/>
      <c r="CN594" s="625"/>
      <c r="CO594" s="623"/>
      <c r="CP594" s="623"/>
      <c r="CQ594" s="623"/>
      <c r="CR594" s="633"/>
      <c r="CS594" s="633"/>
      <c r="CT594" s="633"/>
      <c r="CU594" s="643"/>
      <c r="CV594" s="247"/>
      <c r="CW594" s="212"/>
      <c r="CX594" s="637"/>
      <c r="CY594" s="1217"/>
      <c r="CZ594" s="1217"/>
      <c r="DA594" s="1217"/>
      <c r="DB594" s="1217"/>
      <c r="DC594" s="1217"/>
      <c r="DD594" s="1217"/>
      <c r="DE594" s="1217"/>
      <c r="DF594" s="1217"/>
      <c r="DG594" s="1217"/>
      <c r="DH594" s="1217"/>
      <c r="DI594" s="1217"/>
      <c r="DJ594" s="624"/>
      <c r="DK594" s="1217"/>
      <c r="DL594" s="1217"/>
      <c r="DM594" s="1217"/>
      <c r="DN594" s="1217"/>
      <c r="DO594" s="1217"/>
      <c r="DP594" s="1217"/>
      <c r="DQ594" s="1217"/>
      <c r="DR594" s="1217"/>
      <c r="DS594" s="1217"/>
      <c r="DT594" s="1217"/>
      <c r="DU594" s="1217"/>
      <c r="DV594" s="15"/>
      <c r="DW594" s="631"/>
      <c r="DX594" s="631"/>
      <c r="DY594" s="631"/>
      <c r="DZ594" s="631"/>
      <c r="EA594" s="631"/>
      <c r="EB594" s="625"/>
      <c r="EC594" s="625"/>
      <c r="ED594" s="625"/>
      <c r="EE594" s="625"/>
      <c r="EF594" s="625"/>
      <c r="EG594" s="625"/>
      <c r="EH594" s="625"/>
      <c r="EI594" s="625"/>
      <c r="EJ594" s="625"/>
      <c r="EK594" s="625"/>
      <c r="EL594" s="625"/>
      <c r="EM594" s="625"/>
      <c r="EN594" s="623"/>
      <c r="EO594" s="623"/>
      <c r="EP594" s="623"/>
      <c r="EQ594" s="633"/>
      <c r="ER594" s="633"/>
      <c r="ES594" s="633"/>
      <c r="ET594" s="643"/>
      <c r="EU594" s="637"/>
      <c r="EV594" s="1217"/>
      <c r="EW594" s="1217"/>
      <c r="EX594" s="1217"/>
      <c r="EY594" s="1217"/>
      <c r="EZ594" s="1217"/>
      <c r="FA594" s="1217"/>
      <c r="FB594" s="1217"/>
      <c r="FC594" s="1217"/>
      <c r="FD594" s="1217"/>
      <c r="FE594" s="1217"/>
      <c r="FF594" s="1217"/>
      <c r="FG594" s="624"/>
      <c r="FH594" s="1217"/>
      <c r="FI594" s="1217"/>
      <c r="FJ594" s="1217"/>
      <c r="FK594" s="1217"/>
      <c r="FL594" s="1217"/>
      <c r="FM594" s="1217"/>
      <c r="FN594" s="1217"/>
      <c r="FO594" s="1217"/>
      <c r="FP594" s="1217"/>
      <c r="FQ594" s="1217"/>
      <c r="FR594" s="1217"/>
      <c r="FS594" s="15"/>
      <c r="FT594" s="631"/>
      <c r="FU594" s="631"/>
      <c r="FV594" s="631"/>
      <c r="FW594" s="631"/>
      <c r="FX594" s="631"/>
      <c r="FY594" s="625"/>
      <c r="FZ594" s="625"/>
      <c r="GA594" s="625"/>
      <c r="GB594" s="625"/>
      <c r="GC594" s="625"/>
      <c r="GD594" s="625"/>
      <c r="GE594" s="625"/>
      <c r="GF594" s="625"/>
      <c r="GG594" s="625"/>
      <c r="GH594" s="625"/>
      <c r="GI594" s="625"/>
      <c r="GJ594" s="625"/>
      <c r="GK594" s="623"/>
      <c r="GL594" s="623"/>
      <c r="GM594" s="623"/>
      <c r="GN594" s="633"/>
      <c r="GO594" s="633"/>
      <c r="GP594" s="633"/>
      <c r="GQ594" s="643"/>
      <c r="GR594" s="6"/>
    </row>
    <row r="595" spans="1:200" ht="10.5" customHeight="1" x14ac:dyDescent="0.25">
      <c r="A595" s="212"/>
      <c r="B595" s="637"/>
      <c r="C595" s="1125" t="str">
        <f>IF(SUMIFS(LOGBOOK!$I$5:$I$1036129,LOGBOOK!$D$5:$D$1036129,F589,LOGBOOK!$AN$5:$AN$1036129,V589,LOGBOOK!$E$5:$E$1036129,L589)=0," ",SUMIFS(LOGBOOK!$I$5:$I$1036129,LOGBOOK!$D$5:$D$1036129,F589,LOGBOOK!$AN$5:$AN$1036129,V589,LOGBOOK!$E$5:$E$1036129,L589))</f>
        <v xml:space="preserve"> </v>
      </c>
      <c r="D595" s="1125"/>
      <c r="E595" s="1125"/>
      <c r="F595" s="1125"/>
      <c r="G595" s="1125"/>
      <c r="H595" s="1125"/>
      <c r="I595" s="1125"/>
      <c r="J595" s="1125"/>
      <c r="K595" s="1125"/>
      <c r="L595" s="1125"/>
      <c r="M595" s="1125"/>
      <c r="N595" s="624"/>
      <c r="O595" s="1125" t="str">
        <f t="shared" ref="O595" si="736">IF(IFERROR(C595/J598,"")=0,"",IFERROR(C595/J598,""))</f>
        <v/>
      </c>
      <c r="P595" s="1125"/>
      <c r="Q595" s="1125"/>
      <c r="R595" s="1125"/>
      <c r="S595" s="1125"/>
      <c r="T595" s="1125"/>
      <c r="U595" s="1125"/>
      <c r="V595" s="1125"/>
      <c r="W595" s="1125"/>
      <c r="X595" s="1125"/>
      <c r="Y595" s="1125"/>
      <c r="Z595" s="15"/>
      <c r="AA595" s="629" t="str">
        <f>IF('FRONT PAGE'!$A$1="www.fly-logics.com","MAR",0)</f>
        <v>MAR</v>
      </c>
      <c r="AB595" s="631"/>
      <c r="AC595" s="631"/>
      <c r="AD595" s="631"/>
      <c r="AE595" s="631"/>
      <c r="AF595" s="630" t="str">
        <f>IF(SUMIFS(LOGBOOK!$Y$5:$Y$1036129,LOGBOOK!$D$5:$D$1036129,F589,LOGBOOK!$AN$5:$AN$1036129,V589,LOGBOOK!$E$5:$E$1036129,L589,LOGBOOK!$AM$5:$AM$1036129,"MAR")=0," ",SUMIFS(LOGBOOK!$Y$5:$Y$1036129,LOGBOOK!$D$5:$D$1036129,F589,LOGBOOK!$AN$5:$AN$1036129,V589,LOGBOOK!$E$5:$E$1036129,L589,LOGBOOK!$AM$5:$AM$1036129,"MAR"))</f>
        <v xml:space="preserve"> </v>
      </c>
      <c r="AG595" s="625"/>
      <c r="AH595" s="625"/>
      <c r="AI595" s="625"/>
      <c r="AJ595" s="630" t="str">
        <f>IF(SUMIFS(LOGBOOK!$Z$5:$Z$1036129,LOGBOOK!$D$5:$D$1036129,F589,LOGBOOK!$AN$5:$AN$1036129,V589,LOGBOOK!$E$5:$E$1036129,L589,LOGBOOK!$AM$5:$AM$1036129,"MAR")=0," ",SUMIFS(LOGBOOK!$Z$5:$Z$1036129,LOGBOOK!$D$5:$D$1036129,F589,LOGBOOK!$AN$5:$AN$1036129,V589,LOGBOOK!$E$5:$E$1036129,L589,LOGBOOK!$AM$5:$AM$1036129,"MAR"))</f>
        <v xml:space="preserve"> </v>
      </c>
      <c r="AK595" s="625"/>
      <c r="AL595" s="625"/>
      <c r="AM595" s="625"/>
      <c r="AN595" s="630" t="str">
        <f>IF(SUMIFS(LOGBOOK!$AA$5:$AA$1036129,LOGBOOK!$D$5:$D$1036129,F589,LOGBOOK!$AN$5:$AN$1036129,V589,LOGBOOK!$E$5:$E$1036129,L589,LOGBOOK!$AM$5:$AM$1036129,"MAR")=0," ",SUMIFS(LOGBOOK!$AA$5:$AA$1036129,LOGBOOK!$D$5:$D$1036129,F589,LOGBOOK!$AN$5:$AN$1036129,V589,LOGBOOK!$E$5:$E$1036129,L589,LOGBOOK!$AM$5:$AM$1036129,"MAR"))</f>
        <v xml:space="preserve"> </v>
      </c>
      <c r="AO595" s="625"/>
      <c r="AP595" s="625"/>
      <c r="AQ595" s="625"/>
      <c r="AR595" s="623" t="str">
        <f>IF(SUMIFS(LOGBOOK!$AE$5:$AE$1036129,LOGBOOK!$D$5:$D$1036129,F589,LOGBOOK!$AN$5:$AN$1036129,V589,LOGBOOK!$E$5:$E$1036129,L589,LOGBOOK!$AM$5:$AM$1036129,"MAR")=0," ",SUMIFS(LOGBOOK!$AE$5:$AE$1036129,LOGBOOK!$D$5:$D$1036129,F589,LOGBOOK!$AN$5:$AN$1036129,V589,LOGBOOK!$E$5:$E$1036129,L589,LOGBOOK!$AM$5:$AM$1036129,"MAR"))</f>
        <v xml:space="preserve"> </v>
      </c>
      <c r="AS595" s="623"/>
      <c r="AT595" s="623"/>
      <c r="AU595" s="623" t="str">
        <f>IF(SUMIFS(LOGBOOK!$AF$5:$AF$1036129,LOGBOOK!$D$5:$D$1036129,F589,LOGBOOK!$AN$5:$AN$1036129,V589,LOGBOOK!$E$5:$E$1036129,L589,LOGBOOK!$AM$5:$AM$1036129,"MAR")=0," ",SUMIFS(LOGBOOK!$AF$5:$AF$1036129,LOGBOOK!$D$5:$D$1036129,F589,LOGBOOK!$AN$5:$AN$1036129,V589,LOGBOOK!$E$5:$E$1036129,L589,LOGBOOK!$AM$5:$AM$1036129,"MAR"))</f>
        <v xml:space="preserve"> </v>
      </c>
      <c r="AV595" s="633"/>
      <c r="AW595" s="633"/>
      <c r="AX595" s="643"/>
      <c r="AY595" s="637"/>
      <c r="AZ595" s="1125" t="str">
        <f>IF(SUMIFS(LOGBOOK!$I$5:$I$1036129,LOGBOOK!$D$5:$D$1036129,BC589,LOGBOOK!$AN$5:$AN$1036129,BS589,LOGBOOK!$E$5:$E$1036129,BI589)=0," ",SUMIFS(LOGBOOK!$I$5:$I$1036129,LOGBOOK!$D$5:$D$1036129,BC589,LOGBOOK!$AN$5:$AN$1036129,BS589,LOGBOOK!$E$5:$E$1036129,BI589))</f>
        <v xml:space="preserve"> </v>
      </c>
      <c r="BA595" s="1125"/>
      <c r="BB595" s="1125"/>
      <c r="BC595" s="1125"/>
      <c r="BD595" s="1125"/>
      <c r="BE595" s="1125"/>
      <c r="BF595" s="1125"/>
      <c r="BG595" s="1125"/>
      <c r="BH595" s="1125"/>
      <c r="BI595" s="1125"/>
      <c r="BJ595" s="1125"/>
      <c r="BK595" s="624"/>
      <c r="BL595" s="1125" t="str">
        <f t="shared" ref="BL595" si="737">IF(IFERROR(AZ595/BG598,"")=0,"",IFERROR(AZ595/BG598,""))</f>
        <v/>
      </c>
      <c r="BM595" s="1125"/>
      <c r="BN595" s="1125"/>
      <c r="BO595" s="1125"/>
      <c r="BP595" s="1125"/>
      <c r="BQ595" s="1125"/>
      <c r="BR595" s="1125"/>
      <c r="BS595" s="1125"/>
      <c r="BT595" s="1125"/>
      <c r="BU595" s="1125"/>
      <c r="BV595" s="1125"/>
      <c r="BW595" s="15"/>
      <c r="BX595" s="629" t="str">
        <f>IF('FRONT PAGE'!$A$1="www.fly-logics.com","MAR",0)</f>
        <v>MAR</v>
      </c>
      <c r="BY595" s="631"/>
      <c r="BZ595" s="631"/>
      <c r="CA595" s="631"/>
      <c r="CB595" s="631"/>
      <c r="CC595" s="630" t="str">
        <f>IF(SUMIFS(LOGBOOK!$Y$5:$Y$1036129,LOGBOOK!$D$5:$D$1036129,BC589,LOGBOOK!$AN$5:$AN$1036129,BS589,LOGBOOK!$E$5:$E$1036129,BI589,LOGBOOK!$AM$5:$AM$1036129,"MAR")=0," ",SUMIFS(LOGBOOK!$Y$5:$Y$1036129,LOGBOOK!$D$5:$D$1036129,BC589,LOGBOOK!$AN$5:$AN$1036129,BS589,LOGBOOK!$E$5:$E$1036129,BI589,LOGBOOK!$AM$5:$AM$1036129,"MAR"))</f>
        <v xml:space="preserve"> </v>
      </c>
      <c r="CD595" s="625"/>
      <c r="CE595" s="625"/>
      <c r="CF595" s="625"/>
      <c r="CG595" s="630" t="str">
        <f>IF(SUMIFS(LOGBOOK!$Z$5:$Z$1036129,LOGBOOK!$D$5:$D$1036129,BC589,LOGBOOK!$AN$5:$AN$1036129,BS589,LOGBOOK!$E$5:$E$1036129,BI589,LOGBOOK!$AM$5:$AM$1036129,"MAR")=0," ",SUMIFS(LOGBOOK!$Z$5:$Z$1036129,LOGBOOK!$D$5:$D$1036129,BC589,LOGBOOK!$AN$5:$AN$1036129,BS589,LOGBOOK!$E$5:$E$1036129,BI589,LOGBOOK!$AM$5:$AM$1036129,"MAR"))</f>
        <v xml:space="preserve"> </v>
      </c>
      <c r="CH595" s="625"/>
      <c r="CI595" s="625"/>
      <c r="CJ595" s="625"/>
      <c r="CK595" s="630" t="str">
        <f>IF(SUMIFS(LOGBOOK!$AA$5:$AA$1036129,LOGBOOK!$D$5:$D$1036129,BC589,LOGBOOK!$AN$5:$AN$1036129,BS589,LOGBOOK!$E$5:$E$1036129,BI589,LOGBOOK!$AM$5:$AM$1036129,"MAR")=0," ",SUMIFS(LOGBOOK!$AA$5:$AA$1036129,LOGBOOK!$D$5:$D$1036129,BC589,LOGBOOK!$AN$5:$AN$1036129,BS589,LOGBOOK!$E$5:$E$1036129,BI589,LOGBOOK!$AM$5:$AM$1036129,"MAR"))</f>
        <v xml:space="preserve"> </v>
      </c>
      <c r="CL595" s="625"/>
      <c r="CM595" s="625"/>
      <c r="CN595" s="625"/>
      <c r="CO595" s="623" t="str">
        <f>IF(SUMIFS(LOGBOOK!$AE$5:$AE$1036129,LOGBOOK!$D$5:$D$1036129,BC589,LOGBOOK!$AN$5:$AN$1036129,BS589,LOGBOOK!$E$5:$E$1036129,BI589,LOGBOOK!$AM$5:$AM$1036129,"MAR")=0," ",SUMIFS(LOGBOOK!$AE$5:$AE$1036129,LOGBOOK!$D$5:$D$1036129,BC589,LOGBOOK!$AN$5:$AN$1036129,BS589,LOGBOOK!$E$5:$E$1036129,BI589,LOGBOOK!$AM$5:$AM$1036129,"MAR"))</f>
        <v xml:space="preserve"> </v>
      </c>
      <c r="CP595" s="623"/>
      <c r="CQ595" s="623"/>
      <c r="CR595" s="623" t="str">
        <f>IF(SUMIFS(LOGBOOK!$AF$5:$AF$1036129,LOGBOOK!$D$5:$D$1036129,BC589,LOGBOOK!$AN$5:$AN$1036129,BS589,LOGBOOK!$E$5:$E$1036129,BI589,LOGBOOK!$AM$5:$AM$1036129,"MAR")=0," ",SUMIFS(LOGBOOK!$AF$5:$AF$1036129,LOGBOOK!$D$5:$D$1036129,BC589,LOGBOOK!$AN$5:$AN$1036129,BS589,LOGBOOK!$E$5:$E$1036129,BI589,LOGBOOK!$AM$5:$AM$1036129,"MAR"))</f>
        <v xml:space="preserve"> </v>
      </c>
      <c r="CS595" s="633"/>
      <c r="CT595" s="633"/>
      <c r="CU595" s="643"/>
      <c r="CV595" s="247"/>
      <c r="CW595" s="212"/>
      <c r="CX595" s="637"/>
      <c r="CY595" s="1125" t="str">
        <f>IF(SUMIFS(LOGBOOK!$I$5:$I$1036129,LOGBOOK!$D$5:$D$1036129,DB589,LOGBOOK!$AN$5:$AN$1036129,DR589,LOGBOOK!$E$5:$E$1036129,DH589)=0," ",SUMIFS(LOGBOOK!$I$5:$I$1036129,LOGBOOK!$D$5:$D$1036129,DB589,LOGBOOK!$AN$5:$AN$1036129,DR589,LOGBOOK!$E$5:$E$1036129,DH589))</f>
        <v xml:space="preserve"> </v>
      </c>
      <c r="CZ595" s="1125"/>
      <c r="DA595" s="1125"/>
      <c r="DB595" s="1125"/>
      <c r="DC595" s="1125"/>
      <c r="DD595" s="1125"/>
      <c r="DE595" s="1125"/>
      <c r="DF595" s="1125"/>
      <c r="DG595" s="1125"/>
      <c r="DH595" s="1125"/>
      <c r="DI595" s="1125"/>
      <c r="DJ595" s="624"/>
      <c r="DK595" s="1125" t="str">
        <f t="shared" ref="DK595" si="738">IF(IFERROR(CY595/DF598,"")=0,"",IFERROR(CY595/DF598,""))</f>
        <v/>
      </c>
      <c r="DL595" s="1125"/>
      <c r="DM595" s="1125"/>
      <c r="DN595" s="1125"/>
      <c r="DO595" s="1125"/>
      <c r="DP595" s="1125"/>
      <c r="DQ595" s="1125"/>
      <c r="DR595" s="1125"/>
      <c r="DS595" s="1125"/>
      <c r="DT595" s="1125"/>
      <c r="DU595" s="1125"/>
      <c r="DV595" s="15"/>
      <c r="DW595" s="629" t="str">
        <f>IF('FRONT PAGE'!$A$1="www.fly-logics.com","MAR",0)</f>
        <v>MAR</v>
      </c>
      <c r="DX595" s="631"/>
      <c r="DY595" s="631"/>
      <c r="DZ595" s="631"/>
      <c r="EA595" s="631"/>
      <c r="EB595" s="630" t="str">
        <f>IF(SUMIFS(LOGBOOK!$Y$5:$Y$1036129,LOGBOOK!$D$5:$D$1036129,DB589,LOGBOOK!$AN$5:$AN$1036129,DR589,LOGBOOK!$E$5:$E$1036129,DH589,LOGBOOK!$AM$5:$AM$1036129,"MAR")=0," ",SUMIFS(LOGBOOK!$Y$5:$Y$1036129,LOGBOOK!$D$5:$D$1036129,DB589,LOGBOOK!$AN$5:$AN$1036129,DR589,LOGBOOK!$E$5:$E$1036129,DH589,LOGBOOK!$AM$5:$AM$1036129,"MAR"))</f>
        <v xml:space="preserve"> </v>
      </c>
      <c r="EC595" s="625"/>
      <c r="ED595" s="625"/>
      <c r="EE595" s="625"/>
      <c r="EF595" s="630" t="str">
        <f>IF(SUMIFS(LOGBOOK!$Z$5:$Z$1036129,LOGBOOK!$D$5:$D$1036129,DB589,LOGBOOK!$AN$5:$AN$1036129,DR589,LOGBOOK!$E$5:$E$1036129,DH589,LOGBOOK!$AM$5:$AM$1036129,"MAR")=0," ",SUMIFS(LOGBOOK!$Z$5:$Z$1036129,LOGBOOK!$D$5:$D$1036129,DB589,LOGBOOK!$AN$5:$AN$1036129,DR589,LOGBOOK!$E$5:$E$1036129,DH589,LOGBOOK!$AM$5:$AM$1036129,"MAR"))</f>
        <v xml:space="preserve"> </v>
      </c>
      <c r="EG595" s="625"/>
      <c r="EH595" s="625"/>
      <c r="EI595" s="625"/>
      <c r="EJ595" s="630" t="str">
        <f>IF(SUMIFS(LOGBOOK!$AA$5:$AA$1036129,LOGBOOK!$D$5:$D$1036129,DB589,LOGBOOK!$AN$5:$AN$1036129,DR589,LOGBOOK!$E$5:$E$1036129,DH589,LOGBOOK!$AM$5:$AM$1036129,"MAR")=0," ",SUMIFS(LOGBOOK!$AA$5:$AA$1036129,LOGBOOK!$D$5:$D$1036129,DB589,LOGBOOK!$AN$5:$AN$1036129,DR589,LOGBOOK!$E$5:$E$1036129,DH589,LOGBOOK!$AM$5:$AM$1036129,"MAR"))</f>
        <v xml:space="preserve"> </v>
      </c>
      <c r="EK595" s="625"/>
      <c r="EL595" s="625"/>
      <c r="EM595" s="625"/>
      <c r="EN595" s="623" t="str">
        <f>IF(SUMIFS(LOGBOOK!$AE$5:$AE$1036129,LOGBOOK!$D$5:$D$1036129,DB589,LOGBOOK!$AN$5:$AN$1036129,DR589,LOGBOOK!$E$5:$E$1036129,DH589,LOGBOOK!$AM$5:$AM$1036129,"MAR")=0," ",SUMIFS(LOGBOOK!$AE$5:$AE$1036129,LOGBOOK!$D$5:$D$1036129,DB589,LOGBOOK!$AN$5:$AN$1036129,DR589,LOGBOOK!$E$5:$E$1036129,DH589,LOGBOOK!$AM$5:$AM$1036129,"MAR"))</f>
        <v xml:space="preserve"> </v>
      </c>
      <c r="EO595" s="623"/>
      <c r="EP595" s="623"/>
      <c r="EQ595" s="623" t="str">
        <f>IF(SUMIFS(LOGBOOK!$AF$5:$AF$1036129,LOGBOOK!$D$5:$D$1036129,DB589,LOGBOOK!$AN$5:$AN$1036129,DR589,LOGBOOK!$E$5:$E$1036129,DH589,LOGBOOK!$AM$5:$AM$1036129,"MAR")=0," ",SUMIFS(LOGBOOK!$AF$5:$AF$1036129,LOGBOOK!$D$5:$D$1036129,DB589,LOGBOOK!$AN$5:$AN$1036129,DR589,LOGBOOK!$E$5:$E$1036129,DH589,LOGBOOK!$AM$5:$AM$1036129,"MAR"))</f>
        <v xml:space="preserve"> </v>
      </c>
      <c r="ER595" s="633"/>
      <c r="ES595" s="633"/>
      <c r="ET595" s="643"/>
      <c r="EU595" s="637"/>
      <c r="EV595" s="1125" t="str">
        <f>IF(SUMIFS(LOGBOOK!$I$5:$I$1036129,LOGBOOK!$D$5:$D$1036129,EY589,LOGBOOK!$AN$5:$AN$1036129,FO589,LOGBOOK!$E$5:$E$1036129,FE589)=0," ",SUMIFS(LOGBOOK!$I$5:$I$1036129,LOGBOOK!$D$5:$D$1036129,EY589,LOGBOOK!$AN$5:$AN$1036129,FO589,LOGBOOK!$E$5:$E$1036129,FE589))</f>
        <v xml:space="preserve"> </v>
      </c>
      <c r="EW595" s="1125"/>
      <c r="EX595" s="1125"/>
      <c r="EY595" s="1125"/>
      <c r="EZ595" s="1125"/>
      <c r="FA595" s="1125"/>
      <c r="FB595" s="1125"/>
      <c r="FC595" s="1125"/>
      <c r="FD595" s="1125"/>
      <c r="FE595" s="1125"/>
      <c r="FF595" s="1125"/>
      <c r="FG595" s="624"/>
      <c r="FH595" s="1125" t="str">
        <f t="shared" ref="FH595" si="739">IF(IFERROR(EV595/FC598,"")=0,"",IFERROR(EV595/FC598,""))</f>
        <v/>
      </c>
      <c r="FI595" s="1125"/>
      <c r="FJ595" s="1125"/>
      <c r="FK595" s="1125"/>
      <c r="FL595" s="1125"/>
      <c r="FM595" s="1125"/>
      <c r="FN595" s="1125"/>
      <c r="FO595" s="1125"/>
      <c r="FP595" s="1125"/>
      <c r="FQ595" s="1125"/>
      <c r="FR595" s="1125"/>
      <c r="FS595" s="15"/>
      <c r="FT595" s="629" t="str">
        <f>IF('FRONT PAGE'!$A$1="www.fly-logics.com","MAR",0)</f>
        <v>MAR</v>
      </c>
      <c r="FU595" s="631"/>
      <c r="FV595" s="631"/>
      <c r="FW595" s="631"/>
      <c r="FX595" s="631"/>
      <c r="FY595" s="630" t="str">
        <f>IF(SUMIFS(LOGBOOK!$Y$5:$Y$1036129,LOGBOOK!$D$5:$D$1036129,EY589,LOGBOOK!$AN$5:$AN$1036129,FO589,LOGBOOK!$E$5:$E$1036129,FE589,LOGBOOK!$AM$5:$AM$1036129,"MAR")=0," ",SUMIFS(LOGBOOK!$Y$5:$Y$1036129,LOGBOOK!$D$5:$D$1036129,EY589,LOGBOOK!$AN$5:$AN$1036129,FO589,LOGBOOK!$E$5:$E$1036129,FE589,LOGBOOK!$AM$5:$AM$1036129,"MAR"))</f>
        <v xml:space="preserve"> </v>
      </c>
      <c r="FZ595" s="625"/>
      <c r="GA595" s="625"/>
      <c r="GB595" s="625"/>
      <c r="GC595" s="630" t="str">
        <f>IF(SUMIFS(LOGBOOK!$Z$5:$Z$1036129,LOGBOOK!$D$5:$D$1036129,EY589,LOGBOOK!$AN$5:$AN$1036129,FO589,LOGBOOK!$E$5:$E$1036129,FE589,LOGBOOK!$AM$5:$AM$1036129,"MAR")=0," ",SUMIFS(LOGBOOK!$Z$5:$Z$1036129,LOGBOOK!$D$5:$D$1036129,EY589,LOGBOOK!$AN$5:$AN$1036129,FO589,LOGBOOK!$E$5:$E$1036129,FE589,LOGBOOK!$AM$5:$AM$1036129,"MAR"))</f>
        <v xml:space="preserve"> </v>
      </c>
      <c r="GD595" s="625"/>
      <c r="GE595" s="625"/>
      <c r="GF595" s="625"/>
      <c r="GG595" s="630" t="str">
        <f>IF(SUMIFS(LOGBOOK!$AA$5:$AA$1036129,LOGBOOK!$D$5:$D$1036129,EY589,LOGBOOK!$AN$5:$AN$1036129,FO589,LOGBOOK!$E$5:$E$1036129,FE589,LOGBOOK!$AM$5:$AM$1036129,"MAR")=0," ",SUMIFS(LOGBOOK!$AA$5:$AA$1036129,LOGBOOK!$D$5:$D$1036129,EY589,LOGBOOK!$AN$5:$AN$1036129,FO589,LOGBOOK!$E$5:$E$1036129,FE589,LOGBOOK!$AM$5:$AM$1036129,"MAR"))</f>
        <v xml:space="preserve"> </v>
      </c>
      <c r="GH595" s="625"/>
      <c r="GI595" s="625"/>
      <c r="GJ595" s="625"/>
      <c r="GK595" s="623" t="str">
        <f>IF(SUMIFS(LOGBOOK!$AE$5:$AE$1036129,LOGBOOK!$D$5:$D$1036129,EY589,LOGBOOK!$AN$5:$AN$1036129,FO589,LOGBOOK!$E$5:$E$1036129,FE589,LOGBOOK!$AM$5:$AM$1036129,"MAR")=0," ",SUMIFS(LOGBOOK!$AE$5:$AE$1036129,LOGBOOK!$D$5:$D$1036129,EY589,LOGBOOK!$AN$5:$AN$1036129,FO589,LOGBOOK!$E$5:$E$1036129,FE589,LOGBOOK!$AM$5:$AM$1036129,"MAR"))</f>
        <v xml:space="preserve"> </v>
      </c>
      <c r="GL595" s="623"/>
      <c r="GM595" s="623"/>
      <c r="GN595" s="623" t="str">
        <f>IF(SUMIFS(LOGBOOK!$AF$5:$AF$1036129,LOGBOOK!$D$5:$D$1036129,EY589,LOGBOOK!$AN$5:$AN$1036129,FO589,LOGBOOK!$E$5:$E$1036129,FE589,LOGBOOK!$AM$5:$AM$1036129,"MAR")=0," ",SUMIFS(LOGBOOK!$AF$5:$AF$1036129,LOGBOOK!$D$5:$D$1036129,EY589,LOGBOOK!$AN$5:$AN$1036129,FO589,LOGBOOK!$E$5:$E$1036129,FE589,LOGBOOK!$AM$5:$AM$1036129,"MAR"))</f>
        <v xml:space="preserve"> </v>
      </c>
      <c r="GO595" s="633"/>
      <c r="GP595" s="633"/>
      <c r="GQ595" s="643"/>
      <c r="GR595" s="6"/>
    </row>
    <row r="596" spans="1:200" ht="8.85" customHeight="1" x14ac:dyDescent="0.25">
      <c r="A596" s="212"/>
      <c r="B596" s="637"/>
      <c r="C596" s="1126"/>
      <c r="D596" s="1126"/>
      <c r="E596" s="1126"/>
      <c r="F596" s="1126"/>
      <c r="G596" s="1126"/>
      <c r="H596" s="1126"/>
      <c r="I596" s="1126"/>
      <c r="J596" s="1126"/>
      <c r="K596" s="1126"/>
      <c r="L596" s="1126"/>
      <c r="M596" s="1126"/>
      <c r="N596" s="624"/>
      <c r="O596" s="1126"/>
      <c r="P596" s="1126"/>
      <c r="Q596" s="1126"/>
      <c r="R596" s="1126"/>
      <c r="S596" s="1126"/>
      <c r="T596" s="1126"/>
      <c r="U596" s="1126"/>
      <c r="V596" s="1126"/>
      <c r="W596" s="1126"/>
      <c r="X596" s="1126"/>
      <c r="Y596" s="1126"/>
      <c r="Z596" s="15"/>
      <c r="AA596" s="631"/>
      <c r="AB596" s="631"/>
      <c r="AC596" s="631"/>
      <c r="AD596" s="631"/>
      <c r="AE596" s="631"/>
      <c r="AF596" s="625"/>
      <c r="AG596" s="632"/>
      <c r="AH596" s="632"/>
      <c r="AI596" s="625"/>
      <c r="AJ596" s="625"/>
      <c r="AK596" s="632"/>
      <c r="AL596" s="632"/>
      <c r="AM596" s="625"/>
      <c r="AN596" s="625"/>
      <c r="AO596" s="632"/>
      <c r="AP596" s="632"/>
      <c r="AQ596" s="625"/>
      <c r="AR596" s="623"/>
      <c r="AS596" s="623"/>
      <c r="AT596" s="623"/>
      <c r="AU596" s="633"/>
      <c r="AV596" s="634"/>
      <c r="AW596" s="633"/>
      <c r="AX596" s="643"/>
      <c r="AY596" s="637"/>
      <c r="AZ596" s="1126"/>
      <c r="BA596" s="1126"/>
      <c r="BB596" s="1126"/>
      <c r="BC596" s="1126"/>
      <c r="BD596" s="1126"/>
      <c r="BE596" s="1126"/>
      <c r="BF596" s="1126"/>
      <c r="BG596" s="1126"/>
      <c r="BH596" s="1126"/>
      <c r="BI596" s="1126"/>
      <c r="BJ596" s="1126"/>
      <c r="BK596" s="624"/>
      <c r="BL596" s="1126"/>
      <c r="BM596" s="1126"/>
      <c r="BN596" s="1126"/>
      <c r="BO596" s="1126"/>
      <c r="BP596" s="1126"/>
      <c r="BQ596" s="1126"/>
      <c r="BR596" s="1126"/>
      <c r="BS596" s="1126"/>
      <c r="BT596" s="1126"/>
      <c r="BU596" s="1126"/>
      <c r="BV596" s="1126"/>
      <c r="BW596" s="15"/>
      <c r="BX596" s="631"/>
      <c r="BY596" s="631"/>
      <c r="BZ596" s="631"/>
      <c r="CA596" s="631"/>
      <c r="CB596" s="631"/>
      <c r="CC596" s="625"/>
      <c r="CD596" s="632"/>
      <c r="CE596" s="632"/>
      <c r="CF596" s="625"/>
      <c r="CG596" s="625"/>
      <c r="CH596" s="632"/>
      <c r="CI596" s="632"/>
      <c r="CJ596" s="625"/>
      <c r="CK596" s="625"/>
      <c r="CL596" s="632"/>
      <c r="CM596" s="632"/>
      <c r="CN596" s="625"/>
      <c r="CO596" s="623"/>
      <c r="CP596" s="623"/>
      <c r="CQ596" s="623"/>
      <c r="CR596" s="633"/>
      <c r="CS596" s="634"/>
      <c r="CT596" s="633"/>
      <c r="CU596" s="643"/>
      <c r="CV596" s="247"/>
      <c r="CW596" s="212"/>
      <c r="CX596" s="637"/>
      <c r="CY596" s="1126"/>
      <c r="CZ596" s="1126"/>
      <c r="DA596" s="1126"/>
      <c r="DB596" s="1126"/>
      <c r="DC596" s="1126"/>
      <c r="DD596" s="1126"/>
      <c r="DE596" s="1126"/>
      <c r="DF596" s="1126"/>
      <c r="DG596" s="1126"/>
      <c r="DH596" s="1126"/>
      <c r="DI596" s="1126"/>
      <c r="DJ596" s="624"/>
      <c r="DK596" s="1126"/>
      <c r="DL596" s="1126"/>
      <c r="DM596" s="1126"/>
      <c r="DN596" s="1126"/>
      <c r="DO596" s="1126"/>
      <c r="DP596" s="1126"/>
      <c r="DQ596" s="1126"/>
      <c r="DR596" s="1126"/>
      <c r="DS596" s="1126"/>
      <c r="DT596" s="1126"/>
      <c r="DU596" s="1126"/>
      <c r="DV596" s="15"/>
      <c r="DW596" s="631"/>
      <c r="DX596" s="631"/>
      <c r="DY596" s="631"/>
      <c r="DZ596" s="631"/>
      <c r="EA596" s="631"/>
      <c r="EB596" s="625"/>
      <c r="EC596" s="632"/>
      <c r="ED596" s="632"/>
      <c r="EE596" s="625"/>
      <c r="EF596" s="625"/>
      <c r="EG596" s="632"/>
      <c r="EH596" s="632"/>
      <c r="EI596" s="625"/>
      <c r="EJ596" s="625"/>
      <c r="EK596" s="632"/>
      <c r="EL596" s="632"/>
      <c r="EM596" s="625"/>
      <c r="EN596" s="623"/>
      <c r="EO596" s="623"/>
      <c r="EP596" s="623"/>
      <c r="EQ596" s="633"/>
      <c r="ER596" s="634"/>
      <c r="ES596" s="633"/>
      <c r="ET596" s="643"/>
      <c r="EU596" s="637"/>
      <c r="EV596" s="1126"/>
      <c r="EW596" s="1126"/>
      <c r="EX596" s="1126"/>
      <c r="EY596" s="1126"/>
      <c r="EZ596" s="1126"/>
      <c r="FA596" s="1126"/>
      <c r="FB596" s="1126"/>
      <c r="FC596" s="1126"/>
      <c r="FD596" s="1126"/>
      <c r="FE596" s="1126"/>
      <c r="FF596" s="1126"/>
      <c r="FG596" s="624"/>
      <c r="FH596" s="1126"/>
      <c r="FI596" s="1126"/>
      <c r="FJ596" s="1126"/>
      <c r="FK596" s="1126"/>
      <c r="FL596" s="1126"/>
      <c r="FM596" s="1126"/>
      <c r="FN596" s="1126"/>
      <c r="FO596" s="1126"/>
      <c r="FP596" s="1126"/>
      <c r="FQ596" s="1126"/>
      <c r="FR596" s="1126"/>
      <c r="FS596" s="15"/>
      <c r="FT596" s="631"/>
      <c r="FU596" s="631"/>
      <c r="FV596" s="631"/>
      <c r="FW596" s="631"/>
      <c r="FX596" s="631"/>
      <c r="FY596" s="625"/>
      <c r="FZ596" s="632"/>
      <c r="GA596" s="632"/>
      <c r="GB596" s="625"/>
      <c r="GC596" s="625"/>
      <c r="GD596" s="632"/>
      <c r="GE596" s="632"/>
      <c r="GF596" s="625"/>
      <c r="GG596" s="625"/>
      <c r="GH596" s="632"/>
      <c r="GI596" s="632"/>
      <c r="GJ596" s="625"/>
      <c r="GK596" s="623"/>
      <c r="GL596" s="623"/>
      <c r="GM596" s="623"/>
      <c r="GN596" s="633"/>
      <c r="GO596" s="634"/>
      <c r="GP596" s="633"/>
      <c r="GQ596" s="643"/>
      <c r="GR596" s="6"/>
    </row>
    <row r="597" spans="1:200" ht="4.5" customHeight="1" x14ac:dyDescent="0.25">
      <c r="A597" s="212"/>
      <c r="B597" s="637"/>
      <c r="C597" s="624"/>
      <c r="D597" s="624"/>
      <c r="E597" s="624"/>
      <c r="F597" s="624"/>
      <c r="G597" s="624"/>
      <c r="H597" s="624"/>
      <c r="I597" s="624"/>
      <c r="J597" s="624"/>
      <c r="K597" s="624"/>
      <c r="L597" s="624"/>
      <c r="M597" s="624"/>
      <c r="N597" s="624"/>
      <c r="O597" s="624"/>
      <c r="P597" s="624"/>
      <c r="Q597" s="624"/>
      <c r="R597" s="624"/>
      <c r="S597" s="624"/>
      <c r="T597" s="624"/>
      <c r="U597" s="624"/>
      <c r="V597" s="624"/>
      <c r="W597" s="624"/>
      <c r="X597" s="624"/>
      <c r="Y597" s="624"/>
      <c r="Z597" s="15"/>
      <c r="AA597" s="631"/>
      <c r="AB597" s="631"/>
      <c r="AC597" s="631"/>
      <c r="AD597" s="631"/>
      <c r="AE597" s="631"/>
      <c r="AF597" s="625"/>
      <c r="AG597" s="625"/>
      <c r="AH597" s="625"/>
      <c r="AI597" s="625"/>
      <c r="AJ597" s="625"/>
      <c r="AK597" s="625"/>
      <c r="AL597" s="625"/>
      <c r="AM597" s="625"/>
      <c r="AN597" s="625"/>
      <c r="AO597" s="625"/>
      <c r="AP597" s="625"/>
      <c r="AQ597" s="625"/>
      <c r="AR597" s="623"/>
      <c r="AS597" s="623"/>
      <c r="AT597" s="623"/>
      <c r="AU597" s="633"/>
      <c r="AV597" s="633"/>
      <c r="AW597" s="633"/>
      <c r="AX597" s="643"/>
      <c r="AY597" s="637"/>
      <c r="AZ597" s="624"/>
      <c r="BA597" s="624"/>
      <c r="BB597" s="624"/>
      <c r="BC597" s="624"/>
      <c r="BD597" s="624"/>
      <c r="BE597" s="624"/>
      <c r="BF597" s="624"/>
      <c r="BG597" s="624"/>
      <c r="BH597" s="624"/>
      <c r="BI597" s="624"/>
      <c r="BJ597" s="624"/>
      <c r="BK597" s="624"/>
      <c r="BL597" s="624"/>
      <c r="BM597" s="624"/>
      <c r="BN597" s="624"/>
      <c r="BO597" s="624"/>
      <c r="BP597" s="624"/>
      <c r="BQ597" s="624"/>
      <c r="BR597" s="624"/>
      <c r="BS597" s="624"/>
      <c r="BT597" s="624"/>
      <c r="BU597" s="624"/>
      <c r="BV597" s="624"/>
      <c r="BW597" s="15"/>
      <c r="BX597" s="631"/>
      <c r="BY597" s="631"/>
      <c r="BZ597" s="631"/>
      <c r="CA597" s="631"/>
      <c r="CB597" s="631"/>
      <c r="CC597" s="625"/>
      <c r="CD597" s="625"/>
      <c r="CE597" s="625"/>
      <c r="CF597" s="625"/>
      <c r="CG597" s="625"/>
      <c r="CH597" s="625"/>
      <c r="CI597" s="625"/>
      <c r="CJ597" s="625"/>
      <c r="CK597" s="625"/>
      <c r="CL597" s="625"/>
      <c r="CM597" s="625"/>
      <c r="CN597" s="625"/>
      <c r="CO597" s="623"/>
      <c r="CP597" s="623"/>
      <c r="CQ597" s="623"/>
      <c r="CR597" s="633"/>
      <c r="CS597" s="633"/>
      <c r="CT597" s="633"/>
      <c r="CU597" s="643"/>
      <c r="CV597" s="247"/>
      <c r="CW597" s="212"/>
      <c r="CX597" s="637"/>
      <c r="CY597" s="624"/>
      <c r="CZ597" s="624"/>
      <c r="DA597" s="624"/>
      <c r="DB597" s="624"/>
      <c r="DC597" s="624"/>
      <c r="DD597" s="624"/>
      <c r="DE597" s="624"/>
      <c r="DF597" s="624"/>
      <c r="DG597" s="624"/>
      <c r="DH597" s="624"/>
      <c r="DI597" s="624"/>
      <c r="DJ597" s="624"/>
      <c r="DK597" s="624"/>
      <c r="DL597" s="624"/>
      <c r="DM597" s="624"/>
      <c r="DN597" s="624"/>
      <c r="DO597" s="624"/>
      <c r="DP597" s="624"/>
      <c r="DQ597" s="624"/>
      <c r="DR597" s="624"/>
      <c r="DS597" s="624"/>
      <c r="DT597" s="624"/>
      <c r="DU597" s="624"/>
      <c r="DV597" s="15"/>
      <c r="DW597" s="631"/>
      <c r="DX597" s="631"/>
      <c r="DY597" s="631"/>
      <c r="DZ597" s="631"/>
      <c r="EA597" s="631"/>
      <c r="EB597" s="625"/>
      <c r="EC597" s="625"/>
      <c r="ED597" s="625"/>
      <c r="EE597" s="625"/>
      <c r="EF597" s="625"/>
      <c r="EG597" s="625"/>
      <c r="EH597" s="625"/>
      <c r="EI597" s="625"/>
      <c r="EJ597" s="625"/>
      <c r="EK597" s="625"/>
      <c r="EL597" s="625"/>
      <c r="EM597" s="625"/>
      <c r="EN597" s="623"/>
      <c r="EO597" s="623"/>
      <c r="EP597" s="623"/>
      <c r="EQ597" s="633"/>
      <c r="ER597" s="633"/>
      <c r="ES597" s="633"/>
      <c r="ET597" s="643"/>
      <c r="EU597" s="637"/>
      <c r="EV597" s="624"/>
      <c r="EW597" s="624"/>
      <c r="EX597" s="624"/>
      <c r="EY597" s="624"/>
      <c r="EZ597" s="624"/>
      <c r="FA597" s="624"/>
      <c r="FB597" s="624"/>
      <c r="FC597" s="624"/>
      <c r="FD597" s="624"/>
      <c r="FE597" s="624"/>
      <c r="FF597" s="624"/>
      <c r="FG597" s="624"/>
      <c r="FH597" s="624"/>
      <c r="FI597" s="624"/>
      <c r="FJ597" s="624"/>
      <c r="FK597" s="624"/>
      <c r="FL597" s="624"/>
      <c r="FM597" s="624"/>
      <c r="FN597" s="624"/>
      <c r="FO597" s="624"/>
      <c r="FP597" s="624"/>
      <c r="FQ597" s="624"/>
      <c r="FR597" s="624"/>
      <c r="FS597" s="15"/>
      <c r="FT597" s="631"/>
      <c r="FU597" s="631"/>
      <c r="FV597" s="631"/>
      <c r="FW597" s="631"/>
      <c r="FX597" s="631"/>
      <c r="FY597" s="625"/>
      <c r="FZ597" s="625"/>
      <c r="GA597" s="625"/>
      <c r="GB597" s="625"/>
      <c r="GC597" s="625"/>
      <c r="GD597" s="625"/>
      <c r="GE597" s="625"/>
      <c r="GF597" s="625"/>
      <c r="GG597" s="625"/>
      <c r="GH597" s="625"/>
      <c r="GI597" s="625"/>
      <c r="GJ597" s="625"/>
      <c r="GK597" s="623"/>
      <c r="GL597" s="623"/>
      <c r="GM597" s="623"/>
      <c r="GN597" s="633"/>
      <c r="GO597" s="633"/>
      <c r="GP597" s="633"/>
      <c r="GQ597" s="643"/>
      <c r="GR597" s="6"/>
    </row>
    <row r="598" spans="1:200" ht="14.25" customHeight="1" x14ac:dyDescent="0.25">
      <c r="A598" s="212"/>
      <c r="B598" s="637"/>
      <c r="C598" s="1218" t="str">
        <f>IF('FRONT PAGE'!$A$1="www.fly-logics.com","NO. FLIGHTS",0)</f>
        <v>NO. FLIGHTS</v>
      </c>
      <c r="D598" s="1218"/>
      <c r="E598" s="1218"/>
      <c r="F598" s="1218"/>
      <c r="G598" s="1218"/>
      <c r="H598" s="1218"/>
      <c r="I598" s="1219"/>
      <c r="J598" s="1127" t="str">
        <f>IF(COUNTIFS(LOGBOOK!$D$5:$D$1036144,F589,LOGBOOK!$AN$5:$AN$1036144,V589,LOGBOOK!$E$5:$E$1036144,L589)=0," ",COUNTIFS(LOGBOOK!$D$5:$D$1036144,F589,LOGBOOK!$AN$5:$AN$1036144,V589,LOGBOOK!$E$5:$E$1036144,L589))</f>
        <v xml:space="preserve"> </v>
      </c>
      <c r="K598" s="1128"/>
      <c r="L598" s="1128"/>
      <c r="M598" s="1128"/>
      <c r="N598" s="228"/>
      <c r="O598" s="1220" t="str">
        <f>IF('FRONT PAGE'!$A$1="www.fly-logics.com","DAY",0)</f>
        <v>DAY</v>
      </c>
      <c r="P598" s="1218"/>
      <c r="Q598" s="1218"/>
      <c r="R598" s="1218"/>
      <c r="S598" s="1219"/>
      <c r="T598" s="1129" t="str">
        <f>IF(SUMIFS(LOGBOOK!$T$5:$T$1036129,LOGBOOK!$D$5:$D$1036129,F589,LOGBOOK!$AN$5:$AN$1036129,V589,LOGBOOK!$E$5:$E$1036129,L589)=0," ",SUMIFS(LOGBOOK!$T$5:$T$1036129,LOGBOOK!$D$5:$D$1036129,F589,LOGBOOK!$AN$5:$AN$1036129,V589,LOGBOOK!$E$5:$E$1036129,L589))</f>
        <v xml:space="preserve"> </v>
      </c>
      <c r="U598" s="1130"/>
      <c r="V598" s="1130"/>
      <c r="W598" s="1130"/>
      <c r="X598" s="1130"/>
      <c r="Y598" s="1130"/>
      <c r="Z598" s="15"/>
      <c r="AA598" s="629" t="str">
        <f>IF('FRONT PAGE'!$A$1="www.fly-logics.com","APR",0)</f>
        <v>APR</v>
      </c>
      <c r="AB598" s="631"/>
      <c r="AC598" s="631"/>
      <c r="AD598" s="631"/>
      <c r="AE598" s="631"/>
      <c r="AF598" s="630" t="str">
        <f>IF(SUMIFS(LOGBOOK!$Y$5:$Y$1036129,LOGBOOK!$D$5:$D$1036129,F589,LOGBOOK!$AN$5:$AN$1036129,V589,LOGBOOK!$E$5:$E$1036129,L589,LOGBOOK!$AM$5:$AM$1036129,"ABR")=0," ",SUMIFS(LOGBOOK!$Y$5:$Y$1036129,LOGBOOK!$D$5:$D$1036129,F589,LOGBOOK!$AN$5:$AN$1036129,V589,LOGBOOK!$E$5:$E$1036129,L589,LOGBOOK!$AM$5:$AM$1036129,"ABR"))</f>
        <v xml:space="preserve"> </v>
      </c>
      <c r="AG598" s="625"/>
      <c r="AH598" s="625"/>
      <c r="AI598" s="625"/>
      <c r="AJ598" s="630" t="str">
        <f>IF(SUMIFS(LOGBOOK!$Z$5:$Z$1036129,LOGBOOK!$D$5:$D$1036129,F589,LOGBOOK!$AN$5:$AN$1036129,V589,LOGBOOK!$E$5:$E$1036129,L589,LOGBOOK!$AM$5:$AM$1036129,AA598)=0," ",SUMIFS(LOGBOOK!$Z$5:$Z$1036129,LOGBOOK!$D$5:$D$1036129,F589,LOGBOOK!$AN$5:$AN$1036129,V589,LOGBOOK!$E$5:$E$1036129,L589,LOGBOOK!$AM$5:$AM$1036129,"ABR"))</f>
        <v xml:space="preserve"> </v>
      </c>
      <c r="AK598" s="625"/>
      <c r="AL598" s="625"/>
      <c r="AM598" s="625"/>
      <c r="AN598" s="630" t="str">
        <f>IF(SUMIFS(LOGBOOK!$AA$5:$AA$1036129,LOGBOOK!$D$5:$D$1036129,F589,LOGBOOK!$AN$5:$AN$1036129,V589,LOGBOOK!$E$5:$E$1036129,L589,LOGBOOK!$AM$5:$AM$1036129,"ABR")=0," ",SUMIFS(LOGBOOK!$AA$5:$AA$1036129,LOGBOOK!$D$5:$D$1036129,F589,LOGBOOK!$AN$5:$AN$1036129,V589,LOGBOOK!$E$5:$E$1036129,L589,LOGBOOK!$AM$5:$AM$1036129,"ABR"))</f>
        <v xml:space="preserve"> </v>
      </c>
      <c r="AO598" s="625"/>
      <c r="AP598" s="625"/>
      <c r="AQ598" s="625"/>
      <c r="AR598" s="623" t="str">
        <f>IF(SUMIFS(LOGBOOK!$AE$5:$AE$1036129,LOGBOOK!$D$5:$D$1036129,F589,LOGBOOK!$AN$5:$AN$1036129,V589,LOGBOOK!$E$5:$E$1036129,L589,LOGBOOK!$AM$5:$AM$1036129,"ABR")=0," ",SUMIFS(LOGBOOK!$AE$5:$AE$1036129,LOGBOOK!$D$5:$D$1036129,F589,LOGBOOK!$AN$5:$AN$1036129,V589,LOGBOOK!$E$5:$E$1036129,L589,LOGBOOK!$AM$5:$AM$1036129,"ABR"))</f>
        <v xml:space="preserve"> </v>
      </c>
      <c r="AS598" s="623"/>
      <c r="AT598" s="623"/>
      <c r="AU598" s="623" t="str">
        <f>IF(SUMIFS(LOGBOOK!$AF$5:$AF$1036129,LOGBOOK!$D$5:$D$1036129,F589,LOGBOOK!$AN$5:$AN$1036129,V589,LOGBOOK!$E$5:$E$1036129,L589,LOGBOOK!$AM$5:$AM$1036129,"ABR")=0," ",SUMIFS(LOGBOOK!$AF$5:$AF$1036129,LOGBOOK!$D$5:$D$1036129,F589,LOGBOOK!$AN$5:$AN$1036129,V589,LOGBOOK!$E$5:$E$1036129,L589,LOGBOOK!$AM$5:$AM$1036129,"ABR"))</f>
        <v xml:space="preserve"> </v>
      </c>
      <c r="AV598" s="633"/>
      <c r="AW598" s="633"/>
      <c r="AX598" s="643"/>
      <c r="AY598" s="637"/>
      <c r="AZ598" s="1218" t="str">
        <f>IF('FRONT PAGE'!$A$1="www.fly-logics.com","NO. FLIGHTS",0)</f>
        <v>NO. FLIGHTS</v>
      </c>
      <c r="BA598" s="1218"/>
      <c r="BB598" s="1218"/>
      <c r="BC598" s="1218"/>
      <c r="BD598" s="1218"/>
      <c r="BE598" s="1218"/>
      <c r="BF598" s="1219"/>
      <c r="BG598" s="1127" t="str">
        <f>IF(COUNTIFS(LOGBOOK!$D$5:$D$1036144,BC589,LOGBOOK!$AN$5:$AN$1036144,BS589,LOGBOOK!$E$5:$E$1036144,BI589)=0," ",COUNTIFS(LOGBOOK!$D$5:$D$1036144,BC589,LOGBOOK!$AN$5:$AN$1036144,BS589,LOGBOOK!$E$5:$E$1036144,BI589))</f>
        <v xml:space="preserve"> </v>
      </c>
      <c r="BH598" s="1128"/>
      <c r="BI598" s="1128"/>
      <c r="BJ598" s="1128"/>
      <c r="BK598" s="228"/>
      <c r="BL598" s="1220" t="str">
        <f>IF('FRONT PAGE'!$A$1="www.fly-logics.com","DAY",0)</f>
        <v>DAY</v>
      </c>
      <c r="BM598" s="1218"/>
      <c r="BN598" s="1218"/>
      <c r="BO598" s="1218"/>
      <c r="BP598" s="1219"/>
      <c r="BQ598" s="1129" t="str">
        <f>IF(SUMIFS(LOGBOOK!$T$5:$T$1036129,LOGBOOK!$D$5:$D$1036129,BC589,LOGBOOK!$AN$5:$AN$1036129,BS589,LOGBOOK!$E$5:$E$1036129,BI589)=0," ",SUMIFS(LOGBOOK!$T$5:$T$1036129,LOGBOOK!$D$5:$D$1036129,BC589,LOGBOOK!$AN$5:$AN$1036129,BS589,LOGBOOK!$E$5:$E$1036129,BI589))</f>
        <v xml:space="preserve"> </v>
      </c>
      <c r="BR598" s="1130"/>
      <c r="BS598" s="1130"/>
      <c r="BT598" s="1130"/>
      <c r="BU598" s="1130"/>
      <c r="BV598" s="1130"/>
      <c r="BW598" s="15"/>
      <c r="BX598" s="629" t="str">
        <f>IF('FRONT PAGE'!$A$1="www.fly-logics.com","APR",0)</f>
        <v>APR</v>
      </c>
      <c r="BY598" s="631"/>
      <c r="BZ598" s="631"/>
      <c r="CA598" s="631"/>
      <c r="CB598" s="631"/>
      <c r="CC598" s="630" t="str">
        <f>IF(SUMIFS(LOGBOOK!$Y$5:$Y$1036129,LOGBOOK!$D$5:$D$1036129,BC589,LOGBOOK!$AN$5:$AN$1036129,BS589,LOGBOOK!$E$5:$E$1036129,BI589,LOGBOOK!$AM$5:$AM$1036129,"ABR")=0," ",SUMIFS(LOGBOOK!$Y$5:$Y$1036129,LOGBOOK!$D$5:$D$1036129,BC589,LOGBOOK!$AN$5:$AN$1036129,BS589,LOGBOOK!$E$5:$E$1036129,BI589,LOGBOOK!$AM$5:$AM$1036129,"ABR"))</f>
        <v xml:space="preserve"> </v>
      </c>
      <c r="CD598" s="625"/>
      <c r="CE598" s="625"/>
      <c r="CF598" s="625"/>
      <c r="CG598" s="630" t="str">
        <f>IF(SUMIFS(LOGBOOK!$Z$5:$Z$1036129,LOGBOOK!$D$5:$D$1036129,BC589,LOGBOOK!$AN$5:$AN$1036129,BS589,LOGBOOK!$E$5:$E$1036129,BI589,LOGBOOK!$AM$5:$AM$1036129,BX598)=0," ",SUMIFS(LOGBOOK!$Z$5:$Z$1036129,LOGBOOK!$D$5:$D$1036129,BC589,LOGBOOK!$AN$5:$AN$1036129,BS589,LOGBOOK!$E$5:$E$1036129,BI589,LOGBOOK!$AM$5:$AM$1036129,"ABR"))</f>
        <v xml:space="preserve"> </v>
      </c>
      <c r="CH598" s="625"/>
      <c r="CI598" s="625"/>
      <c r="CJ598" s="625"/>
      <c r="CK598" s="630" t="str">
        <f>IF(SUMIFS(LOGBOOK!$AA$5:$AA$1036129,LOGBOOK!$D$5:$D$1036129,BC589,LOGBOOK!$AN$5:$AN$1036129,BS589,LOGBOOK!$E$5:$E$1036129,BI589,LOGBOOK!$AM$5:$AM$1036129,"ABR")=0," ",SUMIFS(LOGBOOK!$AA$5:$AA$1036129,LOGBOOK!$D$5:$D$1036129,BC589,LOGBOOK!$AN$5:$AN$1036129,BS589,LOGBOOK!$E$5:$E$1036129,BI589,LOGBOOK!$AM$5:$AM$1036129,"ABR"))</f>
        <v xml:space="preserve"> </v>
      </c>
      <c r="CL598" s="625"/>
      <c r="CM598" s="625"/>
      <c r="CN598" s="625"/>
      <c r="CO598" s="623" t="str">
        <f>IF(SUMIFS(LOGBOOK!$AE$5:$AE$1036129,LOGBOOK!$D$5:$D$1036129,BC589,LOGBOOK!$AN$5:$AN$1036129,BS589,LOGBOOK!$E$5:$E$1036129,BI589,LOGBOOK!$AM$5:$AM$1036129,"ABR")=0," ",SUMIFS(LOGBOOK!$AE$5:$AE$1036129,LOGBOOK!$D$5:$D$1036129,BC589,LOGBOOK!$AN$5:$AN$1036129,BS589,LOGBOOK!$E$5:$E$1036129,BI589,LOGBOOK!$AM$5:$AM$1036129,"ABR"))</f>
        <v xml:space="preserve"> </v>
      </c>
      <c r="CP598" s="623"/>
      <c r="CQ598" s="623"/>
      <c r="CR598" s="623" t="str">
        <f>IF(SUMIFS(LOGBOOK!$AF$5:$AF$1036129,LOGBOOK!$D$5:$D$1036129,BC589,LOGBOOK!$AN$5:$AN$1036129,BS589,LOGBOOK!$E$5:$E$1036129,BI589,LOGBOOK!$AM$5:$AM$1036129,"ABR")=0," ",SUMIFS(LOGBOOK!$AF$5:$AF$1036129,LOGBOOK!$D$5:$D$1036129,BC589,LOGBOOK!$AN$5:$AN$1036129,BS589,LOGBOOK!$E$5:$E$1036129,BI589,LOGBOOK!$AM$5:$AM$1036129,"ABR"))</f>
        <v xml:space="preserve"> </v>
      </c>
      <c r="CS598" s="633"/>
      <c r="CT598" s="633"/>
      <c r="CU598" s="643"/>
      <c r="CV598" s="247"/>
      <c r="CW598" s="212"/>
      <c r="CX598" s="637"/>
      <c r="CY598" s="1218" t="str">
        <f>IF('FRONT PAGE'!$A$1="www.fly-logics.com","NO. FLIGHTS",0)</f>
        <v>NO. FLIGHTS</v>
      </c>
      <c r="CZ598" s="1218"/>
      <c r="DA598" s="1218"/>
      <c r="DB598" s="1218"/>
      <c r="DC598" s="1218"/>
      <c r="DD598" s="1218"/>
      <c r="DE598" s="1219"/>
      <c r="DF598" s="1127" t="str">
        <f>IF(COUNTIFS(LOGBOOK!$D$5:$D$1036144,DB589,LOGBOOK!$AN$5:$AN$1036144,DR589,LOGBOOK!$E$5:$E$1036144,DH589)=0," ",COUNTIFS(LOGBOOK!$D$5:$D$1036144,DB589,LOGBOOK!$AN$5:$AN$1036144,DR589,LOGBOOK!$E$5:$E$1036144,DH589))</f>
        <v xml:space="preserve"> </v>
      </c>
      <c r="DG598" s="1128"/>
      <c r="DH598" s="1128"/>
      <c r="DI598" s="1128"/>
      <c r="DJ598" s="228"/>
      <c r="DK598" s="1220" t="str">
        <f>IF('FRONT PAGE'!$A$1="www.fly-logics.com","DAY",0)</f>
        <v>DAY</v>
      </c>
      <c r="DL598" s="1218"/>
      <c r="DM598" s="1218"/>
      <c r="DN598" s="1218"/>
      <c r="DO598" s="1219"/>
      <c r="DP598" s="1129" t="str">
        <f>IF(SUMIFS(LOGBOOK!$T$5:$T$1036129,LOGBOOK!$D$5:$D$1036129,DB589,LOGBOOK!$AN$5:$AN$1036129,DR589,LOGBOOK!$E$5:$E$1036129,DH589)=0," ",SUMIFS(LOGBOOK!$T$5:$T$1036129,LOGBOOK!$D$5:$D$1036129,DB589,LOGBOOK!$AN$5:$AN$1036129,DR589,LOGBOOK!$E$5:$E$1036129,DH589))</f>
        <v xml:space="preserve"> </v>
      </c>
      <c r="DQ598" s="1130"/>
      <c r="DR598" s="1130"/>
      <c r="DS598" s="1130"/>
      <c r="DT598" s="1130"/>
      <c r="DU598" s="1130"/>
      <c r="DV598" s="15"/>
      <c r="DW598" s="629" t="str">
        <f>IF('FRONT PAGE'!$A$1="www.fly-logics.com","APR",0)</f>
        <v>APR</v>
      </c>
      <c r="DX598" s="631"/>
      <c r="DY598" s="631"/>
      <c r="DZ598" s="631"/>
      <c r="EA598" s="631"/>
      <c r="EB598" s="630" t="str">
        <f>IF(SUMIFS(LOGBOOK!$Y$5:$Y$1036129,LOGBOOK!$D$5:$D$1036129,DB589,LOGBOOK!$AN$5:$AN$1036129,DR589,LOGBOOK!$E$5:$E$1036129,DH589,LOGBOOK!$AM$5:$AM$1036129,"ABR")=0," ",SUMIFS(LOGBOOK!$Y$5:$Y$1036129,LOGBOOK!$D$5:$D$1036129,DB589,LOGBOOK!$AN$5:$AN$1036129,DR589,LOGBOOK!$E$5:$E$1036129,DH589,LOGBOOK!$AM$5:$AM$1036129,"ABR"))</f>
        <v xml:space="preserve"> </v>
      </c>
      <c r="EC598" s="625"/>
      <c r="ED598" s="625"/>
      <c r="EE598" s="625"/>
      <c r="EF598" s="630" t="str">
        <f>IF(SUMIFS(LOGBOOK!$Z$5:$Z$1036129,LOGBOOK!$D$5:$D$1036129,DB589,LOGBOOK!$AN$5:$AN$1036129,DR589,LOGBOOK!$E$5:$E$1036129,DH589,LOGBOOK!$AM$5:$AM$1036129,DW598)=0," ",SUMIFS(LOGBOOK!$Z$5:$Z$1036129,LOGBOOK!$D$5:$D$1036129,DB589,LOGBOOK!$AN$5:$AN$1036129,DR589,LOGBOOK!$E$5:$E$1036129,DH589,LOGBOOK!$AM$5:$AM$1036129,"ABR"))</f>
        <v xml:space="preserve"> </v>
      </c>
      <c r="EG598" s="625"/>
      <c r="EH598" s="625"/>
      <c r="EI598" s="625"/>
      <c r="EJ598" s="630" t="str">
        <f>IF(SUMIFS(LOGBOOK!$AA$5:$AA$1036129,LOGBOOK!$D$5:$D$1036129,DB589,LOGBOOK!$AN$5:$AN$1036129,DR589,LOGBOOK!$E$5:$E$1036129,DH589,LOGBOOK!$AM$5:$AM$1036129,"ABR")=0," ",SUMIFS(LOGBOOK!$AA$5:$AA$1036129,LOGBOOK!$D$5:$D$1036129,DB589,LOGBOOK!$AN$5:$AN$1036129,DR589,LOGBOOK!$E$5:$E$1036129,DH589,LOGBOOK!$AM$5:$AM$1036129,"ABR"))</f>
        <v xml:space="preserve"> </v>
      </c>
      <c r="EK598" s="625"/>
      <c r="EL598" s="625"/>
      <c r="EM598" s="625"/>
      <c r="EN598" s="623" t="str">
        <f>IF(SUMIFS(LOGBOOK!$AE$5:$AE$1036129,LOGBOOK!$D$5:$D$1036129,DB589,LOGBOOK!$AN$5:$AN$1036129,DR589,LOGBOOK!$E$5:$E$1036129,DH589,LOGBOOK!$AM$5:$AM$1036129,"ABR")=0," ",SUMIFS(LOGBOOK!$AE$5:$AE$1036129,LOGBOOK!$D$5:$D$1036129,DB589,LOGBOOK!$AN$5:$AN$1036129,DR589,LOGBOOK!$E$5:$E$1036129,DH589,LOGBOOK!$AM$5:$AM$1036129,"ABR"))</f>
        <v xml:space="preserve"> </v>
      </c>
      <c r="EO598" s="623"/>
      <c r="EP598" s="623"/>
      <c r="EQ598" s="623" t="str">
        <f>IF(SUMIFS(LOGBOOK!$AF$5:$AF$1036129,LOGBOOK!$D$5:$D$1036129,DB589,LOGBOOK!$AN$5:$AN$1036129,DR589,LOGBOOK!$E$5:$E$1036129,DH589,LOGBOOK!$AM$5:$AM$1036129,"ABR")=0," ",SUMIFS(LOGBOOK!$AF$5:$AF$1036129,LOGBOOK!$D$5:$D$1036129,DB589,LOGBOOK!$AN$5:$AN$1036129,DR589,LOGBOOK!$E$5:$E$1036129,DH589,LOGBOOK!$AM$5:$AM$1036129,"ABR"))</f>
        <v xml:space="preserve"> </v>
      </c>
      <c r="ER598" s="633"/>
      <c r="ES598" s="633"/>
      <c r="ET598" s="643"/>
      <c r="EU598" s="637"/>
      <c r="EV598" s="1218" t="str">
        <f>IF('FRONT PAGE'!$A$1="www.fly-logics.com","NO. FLIGHTS",0)</f>
        <v>NO. FLIGHTS</v>
      </c>
      <c r="EW598" s="1218"/>
      <c r="EX598" s="1218"/>
      <c r="EY598" s="1218"/>
      <c r="EZ598" s="1218"/>
      <c r="FA598" s="1218"/>
      <c r="FB598" s="1219"/>
      <c r="FC598" s="1127" t="str">
        <f>IF(COUNTIFS(LOGBOOK!$D$5:$D$1036144,EY589,LOGBOOK!$AN$5:$AN$1036144,FO589,LOGBOOK!$E$5:$E$1036144,FE589)=0," ",COUNTIFS(LOGBOOK!$D$5:$D$1036144,EY589,LOGBOOK!$AN$5:$AN$1036144,FO589,LOGBOOK!$E$5:$E$1036144,FE589))</f>
        <v xml:space="preserve"> </v>
      </c>
      <c r="FD598" s="1128"/>
      <c r="FE598" s="1128"/>
      <c r="FF598" s="1128"/>
      <c r="FG598" s="228"/>
      <c r="FH598" s="1220" t="str">
        <f>IF('FRONT PAGE'!$A$1="www.fly-logics.com","DAY",0)</f>
        <v>DAY</v>
      </c>
      <c r="FI598" s="1218"/>
      <c r="FJ598" s="1218"/>
      <c r="FK598" s="1218"/>
      <c r="FL598" s="1219"/>
      <c r="FM598" s="1129" t="str">
        <f>IF(SUMIFS(LOGBOOK!$T$5:$T$1036129,LOGBOOK!$D$5:$D$1036129,EY589,LOGBOOK!$AN$5:$AN$1036129,FO589,LOGBOOK!$E$5:$E$1036129,FE589)=0," ",SUMIFS(LOGBOOK!$T$5:$T$1036129,LOGBOOK!$D$5:$D$1036129,EY589,LOGBOOK!$AN$5:$AN$1036129,FO589,LOGBOOK!$E$5:$E$1036129,FE589))</f>
        <v xml:space="preserve"> </v>
      </c>
      <c r="FN598" s="1130"/>
      <c r="FO598" s="1130"/>
      <c r="FP598" s="1130"/>
      <c r="FQ598" s="1130"/>
      <c r="FR598" s="1130"/>
      <c r="FS598" s="15"/>
      <c r="FT598" s="629" t="str">
        <f>IF('FRONT PAGE'!$A$1="www.fly-logics.com","APR",0)</f>
        <v>APR</v>
      </c>
      <c r="FU598" s="631"/>
      <c r="FV598" s="631"/>
      <c r="FW598" s="631"/>
      <c r="FX598" s="631"/>
      <c r="FY598" s="630" t="str">
        <f>IF(SUMIFS(LOGBOOK!$Y$5:$Y$1036129,LOGBOOK!$D$5:$D$1036129,EY589,LOGBOOK!$AN$5:$AN$1036129,FO589,LOGBOOK!$E$5:$E$1036129,FE589,LOGBOOK!$AM$5:$AM$1036129,"ABR")=0," ",SUMIFS(LOGBOOK!$Y$5:$Y$1036129,LOGBOOK!$D$5:$D$1036129,EY589,LOGBOOK!$AN$5:$AN$1036129,FO589,LOGBOOK!$E$5:$E$1036129,FE589,LOGBOOK!$AM$5:$AM$1036129,"ABR"))</f>
        <v xml:space="preserve"> </v>
      </c>
      <c r="FZ598" s="625"/>
      <c r="GA598" s="625"/>
      <c r="GB598" s="625"/>
      <c r="GC598" s="630" t="str">
        <f>IF(SUMIFS(LOGBOOK!$Z$5:$Z$1036129,LOGBOOK!$D$5:$D$1036129,EY589,LOGBOOK!$AN$5:$AN$1036129,FO589,LOGBOOK!$E$5:$E$1036129,FE589,LOGBOOK!$AM$5:$AM$1036129,FT598)=0," ",SUMIFS(LOGBOOK!$Z$5:$Z$1036129,LOGBOOK!$D$5:$D$1036129,EY589,LOGBOOK!$AN$5:$AN$1036129,FO589,LOGBOOK!$E$5:$E$1036129,FE589,LOGBOOK!$AM$5:$AM$1036129,"ABR"))</f>
        <v xml:space="preserve"> </v>
      </c>
      <c r="GD598" s="625"/>
      <c r="GE598" s="625"/>
      <c r="GF598" s="625"/>
      <c r="GG598" s="630" t="str">
        <f>IF(SUMIFS(LOGBOOK!$AA$5:$AA$1036129,LOGBOOK!$D$5:$D$1036129,EY589,LOGBOOK!$AN$5:$AN$1036129,FO589,LOGBOOK!$E$5:$E$1036129,FE589,LOGBOOK!$AM$5:$AM$1036129,"ABR")=0," ",SUMIFS(LOGBOOK!$AA$5:$AA$1036129,LOGBOOK!$D$5:$D$1036129,EY589,LOGBOOK!$AN$5:$AN$1036129,FO589,LOGBOOK!$E$5:$E$1036129,FE589,LOGBOOK!$AM$5:$AM$1036129,"ABR"))</f>
        <v xml:space="preserve"> </v>
      </c>
      <c r="GH598" s="625"/>
      <c r="GI598" s="625"/>
      <c r="GJ598" s="625"/>
      <c r="GK598" s="623" t="str">
        <f>IF(SUMIFS(LOGBOOK!$AE$5:$AE$1036129,LOGBOOK!$D$5:$D$1036129,EY589,LOGBOOK!$AN$5:$AN$1036129,FO589,LOGBOOK!$E$5:$E$1036129,FE589,LOGBOOK!$AM$5:$AM$1036129,"ABR")=0," ",SUMIFS(LOGBOOK!$AE$5:$AE$1036129,LOGBOOK!$D$5:$D$1036129,EY589,LOGBOOK!$AN$5:$AN$1036129,FO589,LOGBOOK!$E$5:$E$1036129,FE589,LOGBOOK!$AM$5:$AM$1036129,"ABR"))</f>
        <v xml:space="preserve"> </v>
      </c>
      <c r="GL598" s="623"/>
      <c r="GM598" s="623"/>
      <c r="GN598" s="623" t="str">
        <f>IF(SUMIFS(LOGBOOK!$AF$5:$AF$1036129,LOGBOOK!$D$5:$D$1036129,EY589,LOGBOOK!$AN$5:$AN$1036129,FO589,LOGBOOK!$E$5:$E$1036129,FE589,LOGBOOK!$AM$5:$AM$1036129,"ABR")=0," ",SUMIFS(LOGBOOK!$AF$5:$AF$1036129,LOGBOOK!$D$5:$D$1036129,EY589,LOGBOOK!$AN$5:$AN$1036129,FO589,LOGBOOK!$E$5:$E$1036129,FE589,LOGBOOK!$AM$5:$AM$1036129,"ABR"))</f>
        <v xml:space="preserve"> </v>
      </c>
      <c r="GO598" s="633"/>
      <c r="GP598" s="633"/>
      <c r="GQ598" s="643"/>
      <c r="GR598" s="6"/>
    </row>
    <row r="599" spans="1:200" ht="5.25" customHeight="1" x14ac:dyDescent="0.25">
      <c r="A599" s="212"/>
      <c r="B599" s="637"/>
      <c r="C599" s="1218"/>
      <c r="D599" s="1218"/>
      <c r="E599" s="1218"/>
      <c r="F599" s="1218"/>
      <c r="G599" s="1218"/>
      <c r="H599" s="1218"/>
      <c r="I599" s="1219"/>
      <c r="J599" s="1127"/>
      <c r="K599" s="1128"/>
      <c r="L599" s="1128"/>
      <c r="M599" s="1128"/>
      <c r="N599" s="624"/>
      <c r="O599" s="624"/>
      <c r="P599" s="624"/>
      <c r="Q599" s="624"/>
      <c r="R599" s="624"/>
      <c r="S599" s="624"/>
      <c r="T599" s="624"/>
      <c r="U599" s="624"/>
      <c r="V599" s="624"/>
      <c r="W599" s="624"/>
      <c r="X599" s="624"/>
      <c r="Y599" s="624"/>
      <c r="Z599" s="15"/>
      <c r="AA599" s="631"/>
      <c r="AB599" s="631"/>
      <c r="AC599" s="631"/>
      <c r="AD599" s="631"/>
      <c r="AE599" s="631"/>
      <c r="AF599" s="625"/>
      <c r="AG599" s="632"/>
      <c r="AH599" s="632"/>
      <c r="AI599" s="625"/>
      <c r="AJ599" s="625"/>
      <c r="AK599" s="632"/>
      <c r="AL599" s="632"/>
      <c r="AM599" s="625"/>
      <c r="AN599" s="625"/>
      <c r="AO599" s="632"/>
      <c r="AP599" s="632"/>
      <c r="AQ599" s="625"/>
      <c r="AR599" s="623"/>
      <c r="AS599" s="623"/>
      <c r="AT599" s="623"/>
      <c r="AU599" s="633"/>
      <c r="AV599" s="634"/>
      <c r="AW599" s="633"/>
      <c r="AX599" s="643"/>
      <c r="AY599" s="637"/>
      <c r="AZ599" s="1218"/>
      <c r="BA599" s="1218"/>
      <c r="BB599" s="1218"/>
      <c r="BC599" s="1218"/>
      <c r="BD599" s="1218"/>
      <c r="BE599" s="1218"/>
      <c r="BF599" s="1219"/>
      <c r="BG599" s="1127"/>
      <c r="BH599" s="1128"/>
      <c r="BI599" s="1128"/>
      <c r="BJ599" s="1128"/>
      <c r="BK599" s="624"/>
      <c r="BL599" s="624"/>
      <c r="BM599" s="624"/>
      <c r="BN599" s="624"/>
      <c r="BO599" s="624"/>
      <c r="BP599" s="624"/>
      <c r="BQ599" s="624"/>
      <c r="BR599" s="624"/>
      <c r="BS599" s="624"/>
      <c r="BT599" s="624"/>
      <c r="BU599" s="624"/>
      <c r="BV599" s="624"/>
      <c r="BW599" s="15"/>
      <c r="BX599" s="631"/>
      <c r="BY599" s="631"/>
      <c r="BZ599" s="631"/>
      <c r="CA599" s="631"/>
      <c r="CB599" s="631"/>
      <c r="CC599" s="625"/>
      <c r="CD599" s="632"/>
      <c r="CE599" s="632"/>
      <c r="CF599" s="625"/>
      <c r="CG599" s="625"/>
      <c r="CH599" s="632"/>
      <c r="CI599" s="632"/>
      <c r="CJ599" s="625"/>
      <c r="CK599" s="625"/>
      <c r="CL599" s="632"/>
      <c r="CM599" s="632"/>
      <c r="CN599" s="625"/>
      <c r="CO599" s="623"/>
      <c r="CP599" s="623"/>
      <c r="CQ599" s="623"/>
      <c r="CR599" s="633"/>
      <c r="CS599" s="634"/>
      <c r="CT599" s="633"/>
      <c r="CU599" s="643"/>
      <c r="CV599" s="247"/>
      <c r="CW599" s="212"/>
      <c r="CX599" s="637"/>
      <c r="CY599" s="1218"/>
      <c r="CZ599" s="1218"/>
      <c r="DA599" s="1218"/>
      <c r="DB599" s="1218"/>
      <c r="DC599" s="1218"/>
      <c r="DD599" s="1218"/>
      <c r="DE599" s="1219"/>
      <c r="DF599" s="1127"/>
      <c r="DG599" s="1128"/>
      <c r="DH599" s="1128"/>
      <c r="DI599" s="1128"/>
      <c r="DJ599" s="624"/>
      <c r="DK599" s="624"/>
      <c r="DL599" s="624"/>
      <c r="DM599" s="624"/>
      <c r="DN599" s="624"/>
      <c r="DO599" s="624"/>
      <c r="DP599" s="624"/>
      <c r="DQ599" s="624"/>
      <c r="DR599" s="624"/>
      <c r="DS599" s="624"/>
      <c r="DT599" s="624"/>
      <c r="DU599" s="624"/>
      <c r="DV599" s="15"/>
      <c r="DW599" s="631"/>
      <c r="DX599" s="631"/>
      <c r="DY599" s="631"/>
      <c r="DZ599" s="631"/>
      <c r="EA599" s="631"/>
      <c r="EB599" s="625"/>
      <c r="EC599" s="632"/>
      <c r="ED599" s="632"/>
      <c r="EE599" s="625"/>
      <c r="EF599" s="625"/>
      <c r="EG599" s="632"/>
      <c r="EH599" s="632"/>
      <c r="EI599" s="625"/>
      <c r="EJ599" s="625"/>
      <c r="EK599" s="632"/>
      <c r="EL599" s="632"/>
      <c r="EM599" s="625"/>
      <c r="EN599" s="623"/>
      <c r="EO599" s="623"/>
      <c r="EP599" s="623"/>
      <c r="EQ599" s="633"/>
      <c r="ER599" s="634"/>
      <c r="ES599" s="633"/>
      <c r="ET599" s="643"/>
      <c r="EU599" s="637"/>
      <c r="EV599" s="1218"/>
      <c r="EW599" s="1218"/>
      <c r="EX599" s="1218"/>
      <c r="EY599" s="1218"/>
      <c r="EZ599" s="1218"/>
      <c r="FA599" s="1218"/>
      <c r="FB599" s="1219"/>
      <c r="FC599" s="1127"/>
      <c r="FD599" s="1128"/>
      <c r="FE599" s="1128"/>
      <c r="FF599" s="1128"/>
      <c r="FG599" s="624"/>
      <c r="FH599" s="624"/>
      <c r="FI599" s="624"/>
      <c r="FJ599" s="624"/>
      <c r="FK599" s="624"/>
      <c r="FL599" s="624"/>
      <c r="FM599" s="624"/>
      <c r="FN599" s="624"/>
      <c r="FO599" s="624"/>
      <c r="FP599" s="624"/>
      <c r="FQ599" s="624"/>
      <c r="FR599" s="624"/>
      <c r="FS599" s="15"/>
      <c r="FT599" s="631"/>
      <c r="FU599" s="631"/>
      <c r="FV599" s="631"/>
      <c r="FW599" s="631"/>
      <c r="FX599" s="631"/>
      <c r="FY599" s="625"/>
      <c r="FZ599" s="632"/>
      <c r="GA599" s="632"/>
      <c r="GB599" s="625"/>
      <c r="GC599" s="625"/>
      <c r="GD599" s="632"/>
      <c r="GE599" s="632"/>
      <c r="GF599" s="625"/>
      <c r="GG599" s="625"/>
      <c r="GH599" s="632"/>
      <c r="GI599" s="632"/>
      <c r="GJ599" s="625"/>
      <c r="GK599" s="623"/>
      <c r="GL599" s="623"/>
      <c r="GM599" s="623"/>
      <c r="GN599" s="633"/>
      <c r="GO599" s="634"/>
      <c r="GP599" s="633"/>
      <c r="GQ599" s="643"/>
      <c r="GR599" s="6"/>
    </row>
    <row r="600" spans="1:200" ht="5.25" customHeight="1" x14ac:dyDescent="0.25">
      <c r="A600" s="212"/>
      <c r="B600" s="637"/>
      <c r="C600" s="624"/>
      <c r="D600" s="624"/>
      <c r="E600" s="624"/>
      <c r="F600" s="624"/>
      <c r="G600" s="624"/>
      <c r="H600" s="624"/>
      <c r="I600" s="624"/>
      <c r="J600" s="624"/>
      <c r="K600" s="624"/>
      <c r="L600" s="624"/>
      <c r="M600" s="624"/>
      <c r="N600" s="624"/>
      <c r="O600" s="1221" t="str">
        <f>IF('FRONT PAGE'!$A$1="www.fly-logics.com","NIGHT",0)</f>
        <v>NIGHT</v>
      </c>
      <c r="P600" s="1222"/>
      <c r="Q600" s="1222"/>
      <c r="R600" s="1222"/>
      <c r="S600" s="1222"/>
      <c r="T600" s="1133" t="str">
        <f>IF(SUMIFS(LOGBOOK!$U$5:$U$1036129,LOGBOOK!$D$5:$D$1036129,F589,LOGBOOK!$AN$5:$AN$1036129,V589,LOGBOOK!$E$5:$E$1036129,L589)=0," ",SUMIFS(LOGBOOK!$U$5:$U$1036129,LOGBOOK!$D$5:$D$1036129,F589,LOGBOOK!$AN$5:$AN$1036129,V589,LOGBOOK!$E$5:$E$1036129,L589))</f>
        <v xml:space="preserve"> </v>
      </c>
      <c r="U600" s="1133"/>
      <c r="V600" s="1133"/>
      <c r="W600" s="1133"/>
      <c r="X600" s="1133"/>
      <c r="Y600" s="1129"/>
      <c r="Z600" s="15"/>
      <c r="AA600" s="631"/>
      <c r="AB600" s="631"/>
      <c r="AC600" s="631"/>
      <c r="AD600" s="631"/>
      <c r="AE600" s="631"/>
      <c r="AF600" s="625"/>
      <c r="AG600" s="625"/>
      <c r="AH600" s="625"/>
      <c r="AI600" s="625"/>
      <c r="AJ600" s="625"/>
      <c r="AK600" s="625"/>
      <c r="AL600" s="625"/>
      <c r="AM600" s="625"/>
      <c r="AN600" s="625"/>
      <c r="AO600" s="625"/>
      <c r="AP600" s="625"/>
      <c r="AQ600" s="625"/>
      <c r="AR600" s="623"/>
      <c r="AS600" s="623"/>
      <c r="AT600" s="623"/>
      <c r="AU600" s="633"/>
      <c r="AV600" s="633"/>
      <c r="AW600" s="633"/>
      <c r="AX600" s="643"/>
      <c r="AY600" s="637"/>
      <c r="AZ600" s="624"/>
      <c r="BA600" s="624"/>
      <c r="BB600" s="624"/>
      <c r="BC600" s="624"/>
      <c r="BD600" s="624"/>
      <c r="BE600" s="624"/>
      <c r="BF600" s="624"/>
      <c r="BG600" s="624"/>
      <c r="BH600" s="624"/>
      <c r="BI600" s="624"/>
      <c r="BJ600" s="624"/>
      <c r="BK600" s="624"/>
      <c r="BL600" s="1221" t="str">
        <f>IF('FRONT PAGE'!$A$1="www.fly-logics.com","NIGHT",0)</f>
        <v>NIGHT</v>
      </c>
      <c r="BM600" s="1222"/>
      <c r="BN600" s="1222"/>
      <c r="BO600" s="1222"/>
      <c r="BP600" s="1222"/>
      <c r="BQ600" s="1133" t="str">
        <f>IF(SUMIFS(LOGBOOK!$U$5:$U$1036129,LOGBOOK!$D$5:$D$1036129,BC589,LOGBOOK!$AN$5:$AN$1036129,BS589,LOGBOOK!$E$5:$E$1036129,BI589)=0," ",SUMIFS(LOGBOOK!$U$5:$U$1036129,LOGBOOK!$D$5:$D$1036129,BC589,LOGBOOK!$AN$5:$AN$1036129,BS589,LOGBOOK!$E$5:$E$1036129,BI589))</f>
        <v xml:space="preserve"> </v>
      </c>
      <c r="BR600" s="1133"/>
      <c r="BS600" s="1133"/>
      <c r="BT600" s="1133"/>
      <c r="BU600" s="1133"/>
      <c r="BV600" s="1129"/>
      <c r="BW600" s="15"/>
      <c r="BX600" s="631"/>
      <c r="BY600" s="631"/>
      <c r="BZ600" s="631"/>
      <c r="CA600" s="631"/>
      <c r="CB600" s="631"/>
      <c r="CC600" s="625"/>
      <c r="CD600" s="625"/>
      <c r="CE600" s="625"/>
      <c r="CF600" s="625"/>
      <c r="CG600" s="625"/>
      <c r="CH600" s="625"/>
      <c r="CI600" s="625"/>
      <c r="CJ600" s="625"/>
      <c r="CK600" s="625"/>
      <c r="CL600" s="625"/>
      <c r="CM600" s="625"/>
      <c r="CN600" s="625"/>
      <c r="CO600" s="623"/>
      <c r="CP600" s="623"/>
      <c r="CQ600" s="623"/>
      <c r="CR600" s="633"/>
      <c r="CS600" s="633"/>
      <c r="CT600" s="633"/>
      <c r="CU600" s="643"/>
      <c r="CV600" s="247"/>
      <c r="CW600" s="212"/>
      <c r="CX600" s="637"/>
      <c r="CY600" s="624"/>
      <c r="CZ600" s="624"/>
      <c r="DA600" s="624"/>
      <c r="DB600" s="624"/>
      <c r="DC600" s="624"/>
      <c r="DD600" s="624"/>
      <c r="DE600" s="624"/>
      <c r="DF600" s="624"/>
      <c r="DG600" s="624"/>
      <c r="DH600" s="624"/>
      <c r="DI600" s="624"/>
      <c r="DJ600" s="624"/>
      <c r="DK600" s="1221" t="str">
        <f>IF('FRONT PAGE'!$A$1="www.fly-logics.com","NIGHT",0)</f>
        <v>NIGHT</v>
      </c>
      <c r="DL600" s="1222"/>
      <c r="DM600" s="1222"/>
      <c r="DN600" s="1222"/>
      <c r="DO600" s="1222"/>
      <c r="DP600" s="1133" t="str">
        <f>IF(SUMIFS(LOGBOOK!$U$5:$U$1036129,LOGBOOK!$D$5:$D$1036129,DB589,LOGBOOK!$AN$5:$AN$1036129,DR589,LOGBOOK!$E$5:$E$1036129,DH589)=0," ",SUMIFS(LOGBOOK!$U$5:$U$1036129,LOGBOOK!$D$5:$D$1036129,DB589,LOGBOOK!$AN$5:$AN$1036129,DR589,LOGBOOK!$E$5:$E$1036129,DH589))</f>
        <v xml:space="preserve"> </v>
      </c>
      <c r="DQ600" s="1133"/>
      <c r="DR600" s="1133"/>
      <c r="DS600" s="1133"/>
      <c r="DT600" s="1133"/>
      <c r="DU600" s="1129"/>
      <c r="DV600" s="15"/>
      <c r="DW600" s="631"/>
      <c r="DX600" s="631"/>
      <c r="DY600" s="631"/>
      <c r="DZ600" s="631"/>
      <c r="EA600" s="631"/>
      <c r="EB600" s="625"/>
      <c r="EC600" s="625"/>
      <c r="ED600" s="625"/>
      <c r="EE600" s="625"/>
      <c r="EF600" s="625"/>
      <c r="EG600" s="625"/>
      <c r="EH600" s="625"/>
      <c r="EI600" s="625"/>
      <c r="EJ600" s="625"/>
      <c r="EK600" s="625"/>
      <c r="EL600" s="625"/>
      <c r="EM600" s="625"/>
      <c r="EN600" s="623"/>
      <c r="EO600" s="623"/>
      <c r="EP600" s="623"/>
      <c r="EQ600" s="633"/>
      <c r="ER600" s="633"/>
      <c r="ES600" s="633"/>
      <c r="ET600" s="643"/>
      <c r="EU600" s="637"/>
      <c r="EV600" s="624"/>
      <c r="EW600" s="624"/>
      <c r="EX600" s="624"/>
      <c r="EY600" s="624"/>
      <c r="EZ600" s="624"/>
      <c r="FA600" s="624"/>
      <c r="FB600" s="624"/>
      <c r="FC600" s="624"/>
      <c r="FD600" s="624"/>
      <c r="FE600" s="624"/>
      <c r="FF600" s="624"/>
      <c r="FG600" s="624"/>
      <c r="FH600" s="1221" t="str">
        <f>IF('FRONT PAGE'!$A$1="www.fly-logics.com","NIGHT",0)</f>
        <v>NIGHT</v>
      </c>
      <c r="FI600" s="1222"/>
      <c r="FJ600" s="1222"/>
      <c r="FK600" s="1222"/>
      <c r="FL600" s="1222"/>
      <c r="FM600" s="1133" t="str">
        <f>IF(SUMIFS(LOGBOOK!$U$5:$U$1036129,LOGBOOK!$D$5:$D$1036129,EY589,LOGBOOK!$AN$5:$AN$1036129,FO589,LOGBOOK!$E$5:$E$1036129,FE589)=0," ",SUMIFS(LOGBOOK!$U$5:$U$1036129,LOGBOOK!$D$5:$D$1036129,EY589,LOGBOOK!$AN$5:$AN$1036129,FO589,LOGBOOK!$E$5:$E$1036129,FE589))</f>
        <v xml:space="preserve"> </v>
      </c>
      <c r="FN600" s="1133"/>
      <c r="FO600" s="1133"/>
      <c r="FP600" s="1133"/>
      <c r="FQ600" s="1133"/>
      <c r="FR600" s="1129"/>
      <c r="FS600" s="15"/>
      <c r="FT600" s="631"/>
      <c r="FU600" s="631"/>
      <c r="FV600" s="631"/>
      <c r="FW600" s="631"/>
      <c r="FX600" s="631"/>
      <c r="FY600" s="625"/>
      <c r="FZ600" s="625"/>
      <c r="GA600" s="625"/>
      <c r="GB600" s="625"/>
      <c r="GC600" s="625"/>
      <c r="GD600" s="625"/>
      <c r="GE600" s="625"/>
      <c r="GF600" s="625"/>
      <c r="GG600" s="625"/>
      <c r="GH600" s="625"/>
      <c r="GI600" s="625"/>
      <c r="GJ600" s="625"/>
      <c r="GK600" s="623"/>
      <c r="GL600" s="623"/>
      <c r="GM600" s="623"/>
      <c r="GN600" s="633"/>
      <c r="GO600" s="633"/>
      <c r="GP600" s="633"/>
      <c r="GQ600" s="643"/>
      <c r="GR600" s="6"/>
    </row>
    <row r="601" spans="1:200" ht="5.25" customHeight="1" x14ac:dyDescent="0.25">
      <c r="A601" s="212"/>
      <c r="B601" s="637"/>
      <c r="C601" s="1220" t="str">
        <f>IF('FRONT PAGE'!$A$1="www.fly-logics.com","SOLO",0)</f>
        <v>SOLO</v>
      </c>
      <c r="D601" s="1218"/>
      <c r="E601" s="1218"/>
      <c r="F601" s="1218"/>
      <c r="G601" s="1219"/>
      <c r="H601" s="1129" t="str">
        <f>IF(SUMIFS(LOGBOOK!$X$5:$X$1036129,LOGBOOK!$D$5:$D$1036129,F589,LOGBOOK!$AN$5:$AN$1036129,V589,LOGBOOK!$E$5:$E$1036129,L589)=0," ",SUMIFS(LOGBOOK!$X$5:$X$1036129,LOGBOOK!$D$5:$D$1036129,F589,LOGBOOK!$AN$5:$AN$1036129,V589,LOGBOOK!$E$5:$E$1036129,L589))</f>
        <v xml:space="preserve"> </v>
      </c>
      <c r="I601" s="1130"/>
      <c r="J601" s="1130"/>
      <c r="K601" s="1130"/>
      <c r="L601" s="1130"/>
      <c r="M601" s="1130"/>
      <c r="N601" s="624"/>
      <c r="O601" s="1219"/>
      <c r="P601" s="1222"/>
      <c r="Q601" s="1222"/>
      <c r="R601" s="1222"/>
      <c r="S601" s="1222"/>
      <c r="T601" s="1133"/>
      <c r="U601" s="1133"/>
      <c r="V601" s="1133"/>
      <c r="W601" s="1133"/>
      <c r="X601" s="1133"/>
      <c r="Y601" s="1129"/>
      <c r="Z601" s="15"/>
      <c r="AA601" s="629" t="str">
        <f>IF('FRONT PAGE'!$A$1="www.fly-logics.com","MAY",0)</f>
        <v>MAY</v>
      </c>
      <c r="AB601" s="631"/>
      <c r="AC601" s="631"/>
      <c r="AD601" s="631"/>
      <c r="AE601" s="631"/>
      <c r="AF601" s="630" t="str">
        <f>IF(SUMIFS(LOGBOOK!$Y$5:$Y$1036129,LOGBOOK!$D$5:$D$1036129,F589,LOGBOOK!$AN$5:$AN$1036129,V589,LOGBOOK!$E$5:$E$1036129,L589,LOGBOOK!$AM$5:$AM$1036129,"MAY")=0," ",SUMIFS(LOGBOOK!$Y$5:$Y$1036129,LOGBOOK!$D$5:$D$1036129,F589,LOGBOOK!$AN$5:$AN$1036129,V589,LOGBOOK!$E$5:$E$1036129,L589,LOGBOOK!$AM$5:$AM$1036129,"MAY"))</f>
        <v xml:space="preserve"> </v>
      </c>
      <c r="AG601" s="625"/>
      <c r="AH601" s="625"/>
      <c r="AI601" s="625"/>
      <c r="AJ601" s="630" t="str">
        <f>IF(SUMIFS(LOGBOOK!$Z$5:$Z$1036129,LOGBOOK!$D$5:$D$1036129,F589,LOGBOOK!$AN$5:$AN$1036129,V589,LOGBOOK!$E$5:$E$1036129,L589,LOGBOOK!$AM$5:$AM$1036129,"MAY")=0," ",SUMIFS(LOGBOOK!$Z$5:$Z$1036129,LOGBOOK!$D$5:$D$1036129,F589,LOGBOOK!$AN$5:$AN$1036129,V589,LOGBOOK!$E$5:$E$1036129,L589,LOGBOOK!$AM$5:$AM$1036129,"MAY"))</f>
        <v xml:space="preserve"> </v>
      </c>
      <c r="AK601" s="625"/>
      <c r="AL601" s="625"/>
      <c r="AM601" s="625"/>
      <c r="AN601" s="630" t="str">
        <f>IF(SUMIFS(LOGBOOK!$AA$5:$AA$1036129,LOGBOOK!$D$5:$D$1036129,F589,LOGBOOK!$AN$5:$AN$1036129,V589,LOGBOOK!$E$5:$E$1036129,L589,LOGBOOK!$AM$5:$AM$1036129,"MAY")=0," ",SUMIFS(LOGBOOK!$AA$5:$AA$1036129,LOGBOOK!$D$5:$D$1036129,F589,LOGBOOK!$AN$5:$AN$1036129,V589,LOGBOOK!$E$5:$E$1036129,L589,LOGBOOK!$AM$5:$AM$1036129,"MAY"))</f>
        <v xml:space="preserve"> </v>
      </c>
      <c r="AO601" s="625"/>
      <c r="AP601" s="625"/>
      <c r="AQ601" s="625"/>
      <c r="AR601" s="623" t="str">
        <f>IF(SUMIFS(LOGBOOK!$AE$5:$AE$1036129,LOGBOOK!$D$5:$D$1036129,F589,LOGBOOK!$AN$5:$AN$1036129,V589,LOGBOOK!$E$5:$E$1036129,L589,LOGBOOK!$AM$5:$AM$1036129,"MAY")=0," ",SUMIFS(LOGBOOK!$AE$5:$AE$1036129,LOGBOOK!$D$5:$D$1036129,F589,LOGBOOK!$AN$5:$AN$1036129,V589,LOGBOOK!$E$5:$E$1036129,L589,LOGBOOK!$AM$5:$AM$1036129,"MAY"))</f>
        <v xml:space="preserve"> </v>
      </c>
      <c r="AS601" s="623"/>
      <c r="AT601" s="623"/>
      <c r="AU601" s="623" t="str">
        <f>IF(SUMIFS(LOGBOOK!$AF$5:$AF$1036129,LOGBOOK!$D$5:$D$1036129,F589,LOGBOOK!$AN$5:$AN$1036129,V589,LOGBOOK!$E$5:$E$1036129,L589,LOGBOOK!$AM$5:$AM$1036129,"MAY")=0," ",SUMIFS(LOGBOOK!$AF$5:$AF$1036129,LOGBOOK!$D$5:$D$1036129,F589,LOGBOOK!$AN$5:$AN$1036129,V589,LOGBOOK!$E$5:$E$1036129,L589,LOGBOOK!$AM$5:$AM$1036129,"MAY"))</f>
        <v xml:space="preserve"> </v>
      </c>
      <c r="AV601" s="633"/>
      <c r="AW601" s="633"/>
      <c r="AX601" s="643"/>
      <c r="AY601" s="637"/>
      <c r="AZ601" s="1220" t="str">
        <f>IF('FRONT PAGE'!$A$1="www.fly-logics.com","SOLO",0)</f>
        <v>SOLO</v>
      </c>
      <c r="BA601" s="1218"/>
      <c r="BB601" s="1218"/>
      <c r="BC601" s="1218"/>
      <c r="BD601" s="1219"/>
      <c r="BE601" s="1129" t="str">
        <f>IF(SUMIFS(LOGBOOK!$X$5:$X$1036129,LOGBOOK!$D$5:$D$1036129,BC589,LOGBOOK!$AN$5:$AN$1036129,BS589,LOGBOOK!$E$5:$E$1036129,BI589)=0," ",SUMIFS(LOGBOOK!$X$5:$X$1036129,LOGBOOK!$D$5:$D$1036129,BC589,LOGBOOK!$AN$5:$AN$1036129,BS589,LOGBOOK!$E$5:$E$1036129,BI589))</f>
        <v xml:space="preserve"> </v>
      </c>
      <c r="BF601" s="1130"/>
      <c r="BG601" s="1130"/>
      <c r="BH601" s="1130"/>
      <c r="BI601" s="1130"/>
      <c r="BJ601" s="1130"/>
      <c r="BK601" s="624"/>
      <c r="BL601" s="1219"/>
      <c r="BM601" s="1222"/>
      <c r="BN601" s="1222"/>
      <c r="BO601" s="1222"/>
      <c r="BP601" s="1222"/>
      <c r="BQ601" s="1133"/>
      <c r="BR601" s="1133"/>
      <c r="BS601" s="1133"/>
      <c r="BT601" s="1133"/>
      <c r="BU601" s="1133"/>
      <c r="BV601" s="1129"/>
      <c r="BW601" s="15"/>
      <c r="BX601" s="629" t="str">
        <f>IF('FRONT PAGE'!$A$1="www.fly-logics.com","MAY",0)</f>
        <v>MAY</v>
      </c>
      <c r="BY601" s="631"/>
      <c r="BZ601" s="631"/>
      <c r="CA601" s="631"/>
      <c r="CB601" s="631"/>
      <c r="CC601" s="630" t="str">
        <f>IF(SUMIFS(LOGBOOK!$Y$5:$Y$1036129,LOGBOOK!$D$5:$D$1036129,BC589,LOGBOOK!$AN$5:$AN$1036129,BS589,LOGBOOK!$E$5:$E$1036129,BI589,LOGBOOK!$AM$5:$AM$1036129,"MAY")=0," ",SUMIFS(LOGBOOK!$Y$5:$Y$1036129,LOGBOOK!$D$5:$D$1036129,BC589,LOGBOOK!$AN$5:$AN$1036129,BS589,LOGBOOK!$E$5:$E$1036129,BI589,LOGBOOK!$AM$5:$AM$1036129,"MAY"))</f>
        <v xml:space="preserve"> </v>
      </c>
      <c r="CD601" s="625"/>
      <c r="CE601" s="625"/>
      <c r="CF601" s="625"/>
      <c r="CG601" s="630" t="str">
        <f>IF(SUMIFS(LOGBOOK!$Z$5:$Z$1036129,LOGBOOK!$D$5:$D$1036129,BC589,LOGBOOK!$AN$5:$AN$1036129,BS589,LOGBOOK!$E$5:$E$1036129,BI589,LOGBOOK!$AM$5:$AM$1036129,"MAY")=0," ",SUMIFS(LOGBOOK!$Z$5:$Z$1036129,LOGBOOK!$D$5:$D$1036129,BC589,LOGBOOK!$AN$5:$AN$1036129,BS589,LOGBOOK!$E$5:$E$1036129,BI589,LOGBOOK!$AM$5:$AM$1036129,"MAY"))</f>
        <v xml:space="preserve"> </v>
      </c>
      <c r="CH601" s="625"/>
      <c r="CI601" s="625"/>
      <c r="CJ601" s="625"/>
      <c r="CK601" s="630" t="str">
        <f>IF(SUMIFS(LOGBOOK!$AA$5:$AA$1036129,LOGBOOK!$D$5:$D$1036129,BC589,LOGBOOK!$AN$5:$AN$1036129,BS589,LOGBOOK!$E$5:$E$1036129,BI589,LOGBOOK!$AM$5:$AM$1036129,"MAY")=0," ",SUMIFS(LOGBOOK!$AA$5:$AA$1036129,LOGBOOK!$D$5:$D$1036129,BC589,LOGBOOK!$AN$5:$AN$1036129,BS589,LOGBOOK!$E$5:$E$1036129,BI589,LOGBOOK!$AM$5:$AM$1036129,"MAY"))</f>
        <v xml:space="preserve"> </v>
      </c>
      <c r="CL601" s="625"/>
      <c r="CM601" s="625"/>
      <c r="CN601" s="625"/>
      <c r="CO601" s="623" t="str">
        <f>IF(SUMIFS(LOGBOOK!$AE$5:$AE$1036129,LOGBOOK!$D$5:$D$1036129,BC589,LOGBOOK!$AN$5:$AN$1036129,BS589,LOGBOOK!$E$5:$E$1036129,BI589,LOGBOOK!$AM$5:$AM$1036129,"MAY")=0," ",SUMIFS(LOGBOOK!$AE$5:$AE$1036129,LOGBOOK!$D$5:$D$1036129,BC589,LOGBOOK!$AN$5:$AN$1036129,BS589,LOGBOOK!$E$5:$E$1036129,BI589,LOGBOOK!$AM$5:$AM$1036129,"MAY"))</f>
        <v xml:space="preserve"> </v>
      </c>
      <c r="CP601" s="623"/>
      <c r="CQ601" s="623"/>
      <c r="CR601" s="623" t="str">
        <f>IF(SUMIFS(LOGBOOK!$AF$5:$AF$1036129,LOGBOOK!$D$5:$D$1036129,BC589,LOGBOOK!$AN$5:$AN$1036129,BS589,LOGBOOK!$E$5:$E$1036129,BI589,LOGBOOK!$AM$5:$AM$1036129,"MAY")=0," ",SUMIFS(LOGBOOK!$AF$5:$AF$1036129,LOGBOOK!$D$5:$D$1036129,BC589,LOGBOOK!$AN$5:$AN$1036129,BS589,LOGBOOK!$E$5:$E$1036129,BI589,LOGBOOK!$AM$5:$AM$1036129,"MAY"))</f>
        <v xml:space="preserve"> </v>
      </c>
      <c r="CS601" s="633"/>
      <c r="CT601" s="633"/>
      <c r="CU601" s="643"/>
      <c r="CV601" s="247"/>
      <c r="CW601" s="212"/>
      <c r="CX601" s="637"/>
      <c r="CY601" s="1220" t="str">
        <f>IF('FRONT PAGE'!$A$1="www.fly-logics.com","SOLO",0)</f>
        <v>SOLO</v>
      </c>
      <c r="CZ601" s="1218"/>
      <c r="DA601" s="1218"/>
      <c r="DB601" s="1218"/>
      <c r="DC601" s="1219"/>
      <c r="DD601" s="1129" t="str">
        <f>IF(SUMIFS(LOGBOOK!$X$5:$X$1036129,LOGBOOK!$D$5:$D$1036129,DB589,LOGBOOK!$AN$5:$AN$1036129,DR589,LOGBOOK!$E$5:$E$1036129,DH589)=0," ",SUMIFS(LOGBOOK!$X$5:$X$1036129,LOGBOOK!$D$5:$D$1036129,DB589,LOGBOOK!$AN$5:$AN$1036129,DR589,LOGBOOK!$E$5:$E$1036129,DH589))</f>
        <v xml:space="preserve"> </v>
      </c>
      <c r="DE601" s="1130"/>
      <c r="DF601" s="1130"/>
      <c r="DG601" s="1130"/>
      <c r="DH601" s="1130"/>
      <c r="DI601" s="1130"/>
      <c r="DJ601" s="624"/>
      <c r="DK601" s="1219"/>
      <c r="DL601" s="1222"/>
      <c r="DM601" s="1222"/>
      <c r="DN601" s="1222"/>
      <c r="DO601" s="1222"/>
      <c r="DP601" s="1133"/>
      <c r="DQ601" s="1133"/>
      <c r="DR601" s="1133"/>
      <c r="DS601" s="1133"/>
      <c r="DT601" s="1133"/>
      <c r="DU601" s="1129"/>
      <c r="DV601" s="15"/>
      <c r="DW601" s="629" t="str">
        <f>IF('FRONT PAGE'!$A$1="www.fly-logics.com","MAY",0)</f>
        <v>MAY</v>
      </c>
      <c r="DX601" s="631"/>
      <c r="DY601" s="631"/>
      <c r="DZ601" s="631"/>
      <c r="EA601" s="631"/>
      <c r="EB601" s="630" t="str">
        <f>IF(SUMIFS(LOGBOOK!$Y$5:$Y$1036129,LOGBOOK!$D$5:$D$1036129,DB589,LOGBOOK!$AN$5:$AN$1036129,DR589,LOGBOOK!$E$5:$E$1036129,DH589,LOGBOOK!$AM$5:$AM$1036129,"MAY")=0," ",SUMIFS(LOGBOOK!$Y$5:$Y$1036129,LOGBOOK!$D$5:$D$1036129,DB589,LOGBOOK!$AN$5:$AN$1036129,DR589,LOGBOOK!$E$5:$E$1036129,DH589,LOGBOOK!$AM$5:$AM$1036129,"MAY"))</f>
        <v xml:space="preserve"> </v>
      </c>
      <c r="EC601" s="625"/>
      <c r="ED601" s="625"/>
      <c r="EE601" s="625"/>
      <c r="EF601" s="630" t="str">
        <f>IF(SUMIFS(LOGBOOK!$Z$5:$Z$1036129,LOGBOOK!$D$5:$D$1036129,DB589,LOGBOOK!$AN$5:$AN$1036129,DR589,LOGBOOK!$E$5:$E$1036129,DH589,LOGBOOK!$AM$5:$AM$1036129,"MAY")=0," ",SUMIFS(LOGBOOK!$Z$5:$Z$1036129,LOGBOOK!$D$5:$D$1036129,DB589,LOGBOOK!$AN$5:$AN$1036129,DR589,LOGBOOK!$E$5:$E$1036129,DH589,LOGBOOK!$AM$5:$AM$1036129,"MAY"))</f>
        <v xml:space="preserve"> </v>
      </c>
      <c r="EG601" s="625"/>
      <c r="EH601" s="625"/>
      <c r="EI601" s="625"/>
      <c r="EJ601" s="630" t="str">
        <f>IF(SUMIFS(LOGBOOK!$AA$5:$AA$1036129,LOGBOOK!$D$5:$D$1036129,DB589,LOGBOOK!$AN$5:$AN$1036129,DR589,LOGBOOK!$E$5:$E$1036129,DH589,LOGBOOK!$AM$5:$AM$1036129,"MAY")=0," ",SUMIFS(LOGBOOK!$AA$5:$AA$1036129,LOGBOOK!$D$5:$D$1036129,DB589,LOGBOOK!$AN$5:$AN$1036129,DR589,LOGBOOK!$E$5:$E$1036129,DH589,LOGBOOK!$AM$5:$AM$1036129,"MAY"))</f>
        <v xml:space="preserve"> </v>
      </c>
      <c r="EK601" s="625"/>
      <c r="EL601" s="625"/>
      <c r="EM601" s="625"/>
      <c r="EN601" s="623" t="str">
        <f>IF(SUMIFS(LOGBOOK!$AE$5:$AE$1036129,LOGBOOK!$D$5:$D$1036129,DB589,LOGBOOK!$AN$5:$AN$1036129,DR589,LOGBOOK!$E$5:$E$1036129,DH589,LOGBOOK!$AM$5:$AM$1036129,"MAY")=0," ",SUMIFS(LOGBOOK!$AE$5:$AE$1036129,LOGBOOK!$D$5:$D$1036129,DB589,LOGBOOK!$AN$5:$AN$1036129,DR589,LOGBOOK!$E$5:$E$1036129,DH589,LOGBOOK!$AM$5:$AM$1036129,"MAY"))</f>
        <v xml:space="preserve"> </v>
      </c>
      <c r="EO601" s="623"/>
      <c r="EP601" s="623"/>
      <c r="EQ601" s="623" t="str">
        <f>IF(SUMIFS(LOGBOOK!$AF$5:$AF$1036129,LOGBOOK!$D$5:$D$1036129,DB589,LOGBOOK!$AN$5:$AN$1036129,DR589,LOGBOOK!$E$5:$E$1036129,DH589,LOGBOOK!$AM$5:$AM$1036129,"MAY")=0," ",SUMIFS(LOGBOOK!$AF$5:$AF$1036129,LOGBOOK!$D$5:$D$1036129,DB589,LOGBOOK!$AN$5:$AN$1036129,DR589,LOGBOOK!$E$5:$E$1036129,DH589,LOGBOOK!$AM$5:$AM$1036129,"MAY"))</f>
        <v xml:space="preserve"> </v>
      </c>
      <c r="ER601" s="633"/>
      <c r="ES601" s="633"/>
      <c r="ET601" s="643"/>
      <c r="EU601" s="637"/>
      <c r="EV601" s="1220" t="str">
        <f>IF('FRONT PAGE'!$A$1="www.fly-logics.com","SOLO",0)</f>
        <v>SOLO</v>
      </c>
      <c r="EW601" s="1218"/>
      <c r="EX601" s="1218"/>
      <c r="EY601" s="1218"/>
      <c r="EZ601" s="1219"/>
      <c r="FA601" s="1129" t="str">
        <f>IF(SUMIFS(LOGBOOK!$X$5:$X$1036129,LOGBOOK!$D$5:$D$1036129,EY589,LOGBOOK!$AN$5:$AN$1036129,FO589,LOGBOOK!$E$5:$E$1036129,FE589)=0," ",SUMIFS(LOGBOOK!$X$5:$X$1036129,LOGBOOK!$D$5:$D$1036129,EY589,LOGBOOK!$AN$5:$AN$1036129,FO589,LOGBOOK!$E$5:$E$1036129,FE589))</f>
        <v xml:space="preserve"> </v>
      </c>
      <c r="FB601" s="1130"/>
      <c r="FC601" s="1130"/>
      <c r="FD601" s="1130"/>
      <c r="FE601" s="1130"/>
      <c r="FF601" s="1130"/>
      <c r="FG601" s="624"/>
      <c r="FH601" s="1219"/>
      <c r="FI601" s="1222"/>
      <c r="FJ601" s="1222"/>
      <c r="FK601" s="1222"/>
      <c r="FL601" s="1222"/>
      <c r="FM601" s="1133"/>
      <c r="FN601" s="1133"/>
      <c r="FO601" s="1133"/>
      <c r="FP601" s="1133"/>
      <c r="FQ601" s="1133"/>
      <c r="FR601" s="1129"/>
      <c r="FS601" s="15"/>
      <c r="FT601" s="629" t="str">
        <f>IF('FRONT PAGE'!$A$1="www.fly-logics.com","MAY",0)</f>
        <v>MAY</v>
      </c>
      <c r="FU601" s="631"/>
      <c r="FV601" s="631"/>
      <c r="FW601" s="631"/>
      <c r="FX601" s="631"/>
      <c r="FY601" s="630" t="str">
        <f>IF(SUMIFS(LOGBOOK!$Y$5:$Y$1036129,LOGBOOK!$D$5:$D$1036129,EY589,LOGBOOK!$AN$5:$AN$1036129,FO589,LOGBOOK!$E$5:$E$1036129,FE589,LOGBOOK!$AM$5:$AM$1036129,"MAY")=0," ",SUMIFS(LOGBOOK!$Y$5:$Y$1036129,LOGBOOK!$D$5:$D$1036129,EY589,LOGBOOK!$AN$5:$AN$1036129,FO589,LOGBOOK!$E$5:$E$1036129,FE589,LOGBOOK!$AM$5:$AM$1036129,"MAY"))</f>
        <v xml:space="preserve"> </v>
      </c>
      <c r="FZ601" s="625"/>
      <c r="GA601" s="625"/>
      <c r="GB601" s="625"/>
      <c r="GC601" s="630" t="str">
        <f>IF(SUMIFS(LOGBOOK!$Z$5:$Z$1036129,LOGBOOK!$D$5:$D$1036129,EY589,LOGBOOK!$AN$5:$AN$1036129,FO589,LOGBOOK!$E$5:$E$1036129,FE589,LOGBOOK!$AM$5:$AM$1036129,"MAY")=0," ",SUMIFS(LOGBOOK!$Z$5:$Z$1036129,LOGBOOK!$D$5:$D$1036129,EY589,LOGBOOK!$AN$5:$AN$1036129,FO589,LOGBOOK!$E$5:$E$1036129,FE589,LOGBOOK!$AM$5:$AM$1036129,"MAY"))</f>
        <v xml:space="preserve"> </v>
      </c>
      <c r="GD601" s="625"/>
      <c r="GE601" s="625"/>
      <c r="GF601" s="625"/>
      <c r="GG601" s="630" t="str">
        <f>IF(SUMIFS(LOGBOOK!$AA$5:$AA$1036129,LOGBOOK!$D$5:$D$1036129,EY589,LOGBOOK!$AN$5:$AN$1036129,FO589,LOGBOOK!$E$5:$E$1036129,FE589,LOGBOOK!$AM$5:$AM$1036129,"MAY")=0," ",SUMIFS(LOGBOOK!$AA$5:$AA$1036129,LOGBOOK!$D$5:$D$1036129,EY589,LOGBOOK!$AN$5:$AN$1036129,FO589,LOGBOOK!$E$5:$E$1036129,FE589,LOGBOOK!$AM$5:$AM$1036129,"MAY"))</f>
        <v xml:space="preserve"> </v>
      </c>
      <c r="GH601" s="625"/>
      <c r="GI601" s="625"/>
      <c r="GJ601" s="625"/>
      <c r="GK601" s="623" t="str">
        <f>IF(SUMIFS(LOGBOOK!$AE$5:$AE$1036129,LOGBOOK!$D$5:$D$1036129,EY589,LOGBOOK!$AN$5:$AN$1036129,FO589,LOGBOOK!$E$5:$E$1036129,FE589,LOGBOOK!$AM$5:$AM$1036129,"MAY")=0," ",SUMIFS(LOGBOOK!$AE$5:$AE$1036129,LOGBOOK!$D$5:$D$1036129,EY589,LOGBOOK!$AN$5:$AN$1036129,FO589,LOGBOOK!$E$5:$E$1036129,FE589,LOGBOOK!$AM$5:$AM$1036129,"MAY"))</f>
        <v xml:space="preserve"> </v>
      </c>
      <c r="GL601" s="623"/>
      <c r="GM601" s="623"/>
      <c r="GN601" s="623" t="str">
        <f>IF(SUMIFS(LOGBOOK!$AF$5:$AF$1036129,LOGBOOK!$D$5:$D$1036129,EY589,LOGBOOK!$AN$5:$AN$1036129,FO589,LOGBOOK!$E$5:$E$1036129,FE589,LOGBOOK!$AM$5:$AM$1036129,"MAY")=0," ",SUMIFS(LOGBOOK!$AF$5:$AF$1036129,LOGBOOK!$D$5:$D$1036129,EY589,LOGBOOK!$AN$5:$AN$1036129,FO589,LOGBOOK!$E$5:$E$1036129,FE589,LOGBOOK!$AM$5:$AM$1036129,"MAY"))</f>
        <v xml:space="preserve"> </v>
      </c>
      <c r="GO601" s="633"/>
      <c r="GP601" s="633"/>
      <c r="GQ601" s="643"/>
      <c r="GR601" s="6"/>
    </row>
    <row r="602" spans="1:200" ht="10.5" customHeight="1" x14ac:dyDescent="0.25">
      <c r="A602" s="212"/>
      <c r="B602" s="637"/>
      <c r="C602" s="1218"/>
      <c r="D602" s="1218"/>
      <c r="E602" s="1218"/>
      <c r="F602" s="1218"/>
      <c r="G602" s="1219"/>
      <c r="H602" s="1129"/>
      <c r="I602" s="1130"/>
      <c r="J602" s="1130"/>
      <c r="K602" s="1130"/>
      <c r="L602" s="1130"/>
      <c r="M602" s="1130"/>
      <c r="N602" s="624"/>
      <c r="O602" s="1223" t="str">
        <f>IF('FRONT PAGE'!$A$1="www.fly-logics.com","IFR",0)</f>
        <v>IFR</v>
      </c>
      <c r="P602" s="1224"/>
      <c r="Q602" s="1224"/>
      <c r="R602" s="1224"/>
      <c r="S602" s="1224"/>
      <c r="T602" s="1131" t="str">
        <f>IF(SUMIFS(LOGBOOK!$V$5:$V$1036129,LOGBOOK!$D$5:$D$1036129,F589,LOGBOOK!$AN$5:$AN$1036129,V589,LOGBOOK!$E$5:$E$1036129,L589)=0," ",SUMIFS(LOGBOOK!$V$5:$V$1036129,LOGBOOK!$D$5:$D$1036129,F589,LOGBOOK!$AN$5:$AN$1036129,V589,LOGBOOK!$E$5:$E$1036129,L589))</f>
        <v xml:space="preserve"> </v>
      </c>
      <c r="U602" s="1131"/>
      <c r="V602" s="1131"/>
      <c r="W602" s="1131"/>
      <c r="X602" s="1131"/>
      <c r="Y602" s="1132"/>
      <c r="Z602" s="15"/>
      <c r="AA602" s="631"/>
      <c r="AB602" s="631"/>
      <c r="AC602" s="631"/>
      <c r="AD602" s="631"/>
      <c r="AE602" s="631"/>
      <c r="AF602" s="625"/>
      <c r="AG602" s="632"/>
      <c r="AH602" s="632"/>
      <c r="AI602" s="625"/>
      <c r="AJ602" s="625"/>
      <c r="AK602" s="632"/>
      <c r="AL602" s="632"/>
      <c r="AM602" s="625"/>
      <c r="AN602" s="625"/>
      <c r="AO602" s="632"/>
      <c r="AP602" s="632"/>
      <c r="AQ602" s="625"/>
      <c r="AR602" s="623"/>
      <c r="AS602" s="623"/>
      <c r="AT602" s="623"/>
      <c r="AU602" s="633"/>
      <c r="AV602" s="634"/>
      <c r="AW602" s="633"/>
      <c r="AX602" s="643"/>
      <c r="AY602" s="637"/>
      <c r="AZ602" s="1218"/>
      <c r="BA602" s="1218"/>
      <c r="BB602" s="1218"/>
      <c r="BC602" s="1218"/>
      <c r="BD602" s="1219"/>
      <c r="BE602" s="1129"/>
      <c r="BF602" s="1130"/>
      <c r="BG602" s="1130"/>
      <c r="BH602" s="1130"/>
      <c r="BI602" s="1130"/>
      <c r="BJ602" s="1130"/>
      <c r="BK602" s="624"/>
      <c r="BL602" s="1223" t="str">
        <f>IF('FRONT PAGE'!$A$1="www.fly-logics.com","IFR",0)</f>
        <v>IFR</v>
      </c>
      <c r="BM602" s="1224"/>
      <c r="BN602" s="1224"/>
      <c r="BO602" s="1224"/>
      <c r="BP602" s="1224"/>
      <c r="BQ602" s="1131" t="str">
        <f>IF(SUMIFS(LOGBOOK!$V$5:$V$1036129,LOGBOOK!$D$5:$D$1036129,BC589,LOGBOOK!$AN$5:$AN$1036129,BS589,LOGBOOK!$E$5:$E$1036129,BI589)=0," ",SUMIFS(LOGBOOK!$V$5:$V$1036129,LOGBOOK!$D$5:$D$1036129,BC589,LOGBOOK!$AN$5:$AN$1036129,BS589,LOGBOOK!$E$5:$E$1036129,BI589))</f>
        <v xml:space="preserve"> </v>
      </c>
      <c r="BR602" s="1131"/>
      <c r="BS602" s="1131"/>
      <c r="BT602" s="1131"/>
      <c r="BU602" s="1131"/>
      <c r="BV602" s="1132"/>
      <c r="BW602" s="15"/>
      <c r="BX602" s="631"/>
      <c r="BY602" s="631"/>
      <c r="BZ602" s="631"/>
      <c r="CA602" s="631"/>
      <c r="CB602" s="631"/>
      <c r="CC602" s="625"/>
      <c r="CD602" s="632"/>
      <c r="CE602" s="632"/>
      <c r="CF602" s="625"/>
      <c r="CG602" s="625"/>
      <c r="CH602" s="632"/>
      <c r="CI602" s="632"/>
      <c r="CJ602" s="625"/>
      <c r="CK602" s="625"/>
      <c r="CL602" s="632"/>
      <c r="CM602" s="632"/>
      <c r="CN602" s="625"/>
      <c r="CO602" s="623"/>
      <c r="CP602" s="623"/>
      <c r="CQ602" s="623"/>
      <c r="CR602" s="633"/>
      <c r="CS602" s="634"/>
      <c r="CT602" s="633"/>
      <c r="CU602" s="643"/>
      <c r="CV602" s="247"/>
      <c r="CW602" s="212"/>
      <c r="CX602" s="637"/>
      <c r="CY602" s="1218"/>
      <c r="CZ602" s="1218"/>
      <c r="DA602" s="1218"/>
      <c r="DB602" s="1218"/>
      <c r="DC602" s="1219"/>
      <c r="DD602" s="1129"/>
      <c r="DE602" s="1130"/>
      <c r="DF602" s="1130"/>
      <c r="DG602" s="1130"/>
      <c r="DH602" s="1130"/>
      <c r="DI602" s="1130"/>
      <c r="DJ602" s="624"/>
      <c r="DK602" s="1223" t="str">
        <f>IF('FRONT PAGE'!$A$1="www.fly-logics.com","IFR",0)</f>
        <v>IFR</v>
      </c>
      <c r="DL602" s="1224"/>
      <c r="DM602" s="1224"/>
      <c r="DN602" s="1224"/>
      <c r="DO602" s="1224"/>
      <c r="DP602" s="1131" t="str">
        <f>IF(SUMIFS(LOGBOOK!$V$5:$V$1036129,LOGBOOK!$D$5:$D$1036129,DB589,LOGBOOK!$AN$5:$AN$1036129,DR589,LOGBOOK!$E$5:$E$1036129,DH589)=0," ",SUMIFS(LOGBOOK!$V$5:$V$1036129,LOGBOOK!$D$5:$D$1036129,DB589,LOGBOOK!$AN$5:$AN$1036129,DR589,LOGBOOK!$E$5:$E$1036129,DH589))</f>
        <v xml:space="preserve"> </v>
      </c>
      <c r="DQ602" s="1131"/>
      <c r="DR602" s="1131"/>
      <c r="DS602" s="1131"/>
      <c r="DT602" s="1131"/>
      <c r="DU602" s="1132"/>
      <c r="DV602" s="15"/>
      <c r="DW602" s="631"/>
      <c r="DX602" s="631"/>
      <c r="DY602" s="631"/>
      <c r="DZ602" s="631"/>
      <c r="EA602" s="631"/>
      <c r="EB602" s="625"/>
      <c r="EC602" s="632"/>
      <c r="ED602" s="632"/>
      <c r="EE602" s="625"/>
      <c r="EF602" s="625"/>
      <c r="EG602" s="632"/>
      <c r="EH602" s="632"/>
      <c r="EI602" s="625"/>
      <c r="EJ602" s="625"/>
      <c r="EK602" s="632"/>
      <c r="EL602" s="632"/>
      <c r="EM602" s="625"/>
      <c r="EN602" s="623"/>
      <c r="EO602" s="623"/>
      <c r="EP602" s="623"/>
      <c r="EQ602" s="633"/>
      <c r="ER602" s="634"/>
      <c r="ES602" s="633"/>
      <c r="ET602" s="643"/>
      <c r="EU602" s="637"/>
      <c r="EV602" s="1218"/>
      <c r="EW602" s="1218"/>
      <c r="EX602" s="1218"/>
      <c r="EY602" s="1218"/>
      <c r="EZ602" s="1219"/>
      <c r="FA602" s="1129"/>
      <c r="FB602" s="1130"/>
      <c r="FC602" s="1130"/>
      <c r="FD602" s="1130"/>
      <c r="FE602" s="1130"/>
      <c r="FF602" s="1130"/>
      <c r="FG602" s="624"/>
      <c r="FH602" s="1223" t="str">
        <f>IF('FRONT PAGE'!$A$1="www.fly-logics.com","IFR",0)</f>
        <v>IFR</v>
      </c>
      <c r="FI602" s="1224"/>
      <c r="FJ602" s="1224"/>
      <c r="FK602" s="1224"/>
      <c r="FL602" s="1224"/>
      <c r="FM602" s="1131" t="str">
        <f>IF(SUMIFS(LOGBOOK!$V$5:$V$1036129,LOGBOOK!$D$5:$D$1036129,EY589,LOGBOOK!$AN$5:$AN$1036129,FO589,LOGBOOK!$E$5:$E$1036129,FE589)=0," ",SUMIFS(LOGBOOK!$V$5:$V$1036129,LOGBOOK!$D$5:$D$1036129,EY589,LOGBOOK!$AN$5:$AN$1036129,FO589,LOGBOOK!$E$5:$E$1036129,FE589))</f>
        <v xml:space="preserve"> </v>
      </c>
      <c r="FN602" s="1131"/>
      <c r="FO602" s="1131"/>
      <c r="FP602" s="1131"/>
      <c r="FQ602" s="1131"/>
      <c r="FR602" s="1132"/>
      <c r="FS602" s="15"/>
      <c r="FT602" s="631"/>
      <c r="FU602" s="631"/>
      <c r="FV602" s="631"/>
      <c r="FW602" s="631"/>
      <c r="FX602" s="631"/>
      <c r="FY602" s="625"/>
      <c r="FZ602" s="632"/>
      <c r="GA602" s="632"/>
      <c r="GB602" s="625"/>
      <c r="GC602" s="625"/>
      <c r="GD602" s="632"/>
      <c r="GE602" s="632"/>
      <c r="GF602" s="625"/>
      <c r="GG602" s="625"/>
      <c r="GH602" s="632"/>
      <c r="GI602" s="632"/>
      <c r="GJ602" s="625"/>
      <c r="GK602" s="623"/>
      <c r="GL602" s="623"/>
      <c r="GM602" s="623"/>
      <c r="GN602" s="633"/>
      <c r="GO602" s="634"/>
      <c r="GP602" s="633"/>
      <c r="GQ602" s="643"/>
      <c r="GR602" s="6"/>
    </row>
    <row r="603" spans="1:200" ht="3" customHeight="1" x14ac:dyDescent="0.25">
      <c r="A603" s="212"/>
      <c r="B603" s="637"/>
      <c r="C603" s="624"/>
      <c r="D603" s="624"/>
      <c r="E603" s="624"/>
      <c r="F603" s="624"/>
      <c r="G603" s="624"/>
      <c r="H603" s="624"/>
      <c r="I603" s="624"/>
      <c r="J603" s="624"/>
      <c r="K603" s="624"/>
      <c r="L603" s="624"/>
      <c r="M603" s="624"/>
      <c r="N603" s="624"/>
      <c r="O603" s="624"/>
      <c r="P603" s="624"/>
      <c r="Q603" s="624"/>
      <c r="R603" s="624"/>
      <c r="S603" s="624"/>
      <c r="T603" s="624"/>
      <c r="U603" s="624"/>
      <c r="V603" s="624"/>
      <c r="W603" s="624"/>
      <c r="X603" s="624"/>
      <c r="Y603" s="624"/>
      <c r="Z603" s="15"/>
      <c r="AA603" s="631"/>
      <c r="AB603" s="631"/>
      <c r="AC603" s="631"/>
      <c r="AD603" s="631"/>
      <c r="AE603" s="631"/>
      <c r="AF603" s="625"/>
      <c r="AG603" s="625"/>
      <c r="AH603" s="625"/>
      <c r="AI603" s="625"/>
      <c r="AJ603" s="625"/>
      <c r="AK603" s="625"/>
      <c r="AL603" s="625"/>
      <c r="AM603" s="625"/>
      <c r="AN603" s="625"/>
      <c r="AO603" s="625"/>
      <c r="AP603" s="625"/>
      <c r="AQ603" s="625"/>
      <c r="AR603" s="623"/>
      <c r="AS603" s="623"/>
      <c r="AT603" s="623"/>
      <c r="AU603" s="633"/>
      <c r="AV603" s="633"/>
      <c r="AW603" s="633"/>
      <c r="AX603" s="643"/>
      <c r="AY603" s="637"/>
      <c r="AZ603" s="624"/>
      <c r="BA603" s="624"/>
      <c r="BB603" s="624"/>
      <c r="BC603" s="624"/>
      <c r="BD603" s="624"/>
      <c r="BE603" s="624"/>
      <c r="BF603" s="624"/>
      <c r="BG603" s="624"/>
      <c r="BH603" s="624"/>
      <c r="BI603" s="624"/>
      <c r="BJ603" s="624"/>
      <c r="BK603" s="624"/>
      <c r="BL603" s="624"/>
      <c r="BM603" s="624"/>
      <c r="BN603" s="624"/>
      <c r="BO603" s="624"/>
      <c r="BP603" s="624"/>
      <c r="BQ603" s="624"/>
      <c r="BR603" s="624"/>
      <c r="BS603" s="624"/>
      <c r="BT603" s="624"/>
      <c r="BU603" s="624"/>
      <c r="BV603" s="624"/>
      <c r="BW603" s="15"/>
      <c r="BX603" s="631"/>
      <c r="BY603" s="631"/>
      <c r="BZ603" s="631"/>
      <c r="CA603" s="631"/>
      <c r="CB603" s="631"/>
      <c r="CC603" s="625"/>
      <c r="CD603" s="625"/>
      <c r="CE603" s="625"/>
      <c r="CF603" s="625"/>
      <c r="CG603" s="625"/>
      <c r="CH603" s="625"/>
      <c r="CI603" s="625"/>
      <c r="CJ603" s="625"/>
      <c r="CK603" s="625"/>
      <c r="CL603" s="625"/>
      <c r="CM603" s="625"/>
      <c r="CN603" s="625"/>
      <c r="CO603" s="623"/>
      <c r="CP603" s="623"/>
      <c r="CQ603" s="623"/>
      <c r="CR603" s="633"/>
      <c r="CS603" s="633"/>
      <c r="CT603" s="633"/>
      <c r="CU603" s="643"/>
      <c r="CV603" s="247"/>
      <c r="CW603" s="212"/>
      <c r="CX603" s="637"/>
      <c r="CY603" s="624"/>
      <c r="CZ603" s="624"/>
      <c r="DA603" s="624"/>
      <c r="DB603" s="624"/>
      <c r="DC603" s="624"/>
      <c r="DD603" s="624"/>
      <c r="DE603" s="624"/>
      <c r="DF603" s="624"/>
      <c r="DG603" s="624"/>
      <c r="DH603" s="624"/>
      <c r="DI603" s="624"/>
      <c r="DJ603" s="624"/>
      <c r="DK603" s="624"/>
      <c r="DL603" s="624"/>
      <c r="DM603" s="624"/>
      <c r="DN603" s="624"/>
      <c r="DO603" s="624"/>
      <c r="DP603" s="624"/>
      <c r="DQ603" s="624"/>
      <c r="DR603" s="624"/>
      <c r="DS603" s="624"/>
      <c r="DT603" s="624"/>
      <c r="DU603" s="624"/>
      <c r="DV603" s="15"/>
      <c r="DW603" s="631"/>
      <c r="DX603" s="631"/>
      <c r="DY603" s="631"/>
      <c r="DZ603" s="631"/>
      <c r="EA603" s="631"/>
      <c r="EB603" s="625"/>
      <c r="EC603" s="625"/>
      <c r="ED603" s="625"/>
      <c r="EE603" s="625"/>
      <c r="EF603" s="625"/>
      <c r="EG603" s="625"/>
      <c r="EH603" s="625"/>
      <c r="EI603" s="625"/>
      <c r="EJ603" s="625"/>
      <c r="EK603" s="625"/>
      <c r="EL603" s="625"/>
      <c r="EM603" s="625"/>
      <c r="EN603" s="623"/>
      <c r="EO603" s="623"/>
      <c r="EP603" s="623"/>
      <c r="EQ603" s="633"/>
      <c r="ER603" s="633"/>
      <c r="ES603" s="633"/>
      <c r="ET603" s="643"/>
      <c r="EU603" s="637"/>
      <c r="EV603" s="624"/>
      <c r="EW603" s="624"/>
      <c r="EX603" s="624"/>
      <c r="EY603" s="624"/>
      <c r="EZ603" s="624"/>
      <c r="FA603" s="624"/>
      <c r="FB603" s="624"/>
      <c r="FC603" s="624"/>
      <c r="FD603" s="624"/>
      <c r="FE603" s="624"/>
      <c r="FF603" s="624"/>
      <c r="FG603" s="624"/>
      <c r="FH603" s="624"/>
      <c r="FI603" s="624"/>
      <c r="FJ603" s="624"/>
      <c r="FK603" s="624"/>
      <c r="FL603" s="624"/>
      <c r="FM603" s="624"/>
      <c r="FN603" s="624"/>
      <c r="FO603" s="624"/>
      <c r="FP603" s="624"/>
      <c r="FQ603" s="624"/>
      <c r="FR603" s="624"/>
      <c r="FS603" s="15"/>
      <c r="FT603" s="631"/>
      <c r="FU603" s="631"/>
      <c r="FV603" s="631"/>
      <c r="FW603" s="631"/>
      <c r="FX603" s="631"/>
      <c r="FY603" s="625"/>
      <c r="FZ603" s="625"/>
      <c r="GA603" s="625"/>
      <c r="GB603" s="625"/>
      <c r="GC603" s="625"/>
      <c r="GD603" s="625"/>
      <c r="GE603" s="625"/>
      <c r="GF603" s="625"/>
      <c r="GG603" s="625"/>
      <c r="GH603" s="625"/>
      <c r="GI603" s="625"/>
      <c r="GJ603" s="625"/>
      <c r="GK603" s="623"/>
      <c r="GL603" s="623"/>
      <c r="GM603" s="623"/>
      <c r="GN603" s="633"/>
      <c r="GO603" s="633"/>
      <c r="GP603" s="633"/>
      <c r="GQ603" s="643"/>
      <c r="GR603" s="6"/>
    </row>
    <row r="604" spans="1:200" ht="11.25" customHeight="1" x14ac:dyDescent="0.25">
      <c r="A604" s="212"/>
      <c r="B604" s="637"/>
      <c r="C604" s="1218" t="str">
        <f>IF('FRONT PAGE'!$A$1="www.fly-logics.com","INSTR.",0)</f>
        <v>INSTR.</v>
      </c>
      <c r="D604" s="1225"/>
      <c r="E604" s="1225"/>
      <c r="F604" s="1225"/>
      <c r="G604" s="1226"/>
      <c r="H604" s="1129" t="str">
        <f>IF(SUMIFS(LOGBOOK!$AA$5:$AA$1036129,LOGBOOK!$D$5:$D$1036129,F589,LOGBOOK!$AN$5:$AN$1036129,V589,LOGBOOK!$E$5:$E$1036129,L589)=0," ",SUMIFS(LOGBOOK!$AA$5:$AA$1036129,LOGBOOK!$D$5:$D$1036129,F589,LOGBOOK!$AN$5:$AN$1036129,V589,LOGBOOK!$E$5:$E$1036129,L589))</f>
        <v xml:space="preserve"> </v>
      </c>
      <c r="I604" s="1130" t="str">
        <f t="shared" ref="I604" si="740">H604</f>
        <v xml:space="preserve"> </v>
      </c>
      <c r="J604" s="1130"/>
      <c r="K604" s="1130"/>
      <c r="L604" s="1130"/>
      <c r="M604" s="1130"/>
      <c r="N604" s="624"/>
      <c r="O604" s="654" t="str">
        <f>IF('FRONT PAGE'!$A$1="www.fly-logics.com","LANDINGSS",0)</f>
        <v>LANDINGSS</v>
      </c>
      <c r="P604" s="638"/>
      <c r="Q604" s="638"/>
      <c r="R604" s="638"/>
      <c r="S604" s="638"/>
      <c r="T604" s="638"/>
      <c r="U604" s="638"/>
      <c r="V604" s="638"/>
      <c r="W604" s="638"/>
      <c r="X604" s="638"/>
      <c r="Y604" s="638"/>
      <c r="Z604" s="15"/>
      <c r="AA604" s="629" t="str">
        <f>IF('FRONT PAGE'!$A$1="www.fly-logics.com","JUN",0)</f>
        <v>JUN</v>
      </c>
      <c r="AB604" s="631"/>
      <c r="AC604" s="631"/>
      <c r="AD604" s="631"/>
      <c r="AE604" s="631"/>
      <c r="AF604" s="630" t="str">
        <f>IF(SUMIFS(LOGBOOK!$Y$5:$Y$1036129,LOGBOOK!$D$5:$D$1036129,F589,LOGBOOK!$AN$5:$AN$1036129,V589,LOGBOOK!$E$5:$E$1036129,L589,LOGBOOK!$AM$5:$AM$1036129,"JUN")=0," ",SUMIFS(LOGBOOK!$Y$5:$Y$1036129,LOGBOOK!$D$5:$D$1036129,F589,LOGBOOK!$AN$5:$AN$1036129,V589,LOGBOOK!$E$5:$E$1036129,L589,LOGBOOK!$AM$5:$AM$1036129,"JUN"))</f>
        <v xml:space="preserve"> </v>
      </c>
      <c r="AG604" s="625"/>
      <c r="AH604" s="625"/>
      <c r="AI604" s="625"/>
      <c r="AJ604" s="630" t="str">
        <f>IF(SUMIFS(LOGBOOK!$Z$5:$Z$1036129,LOGBOOK!$D$5:$D$1036129,F589,LOGBOOK!$AN$5:$AN$1036129,V589,LOGBOOK!$E$5:$E$1036129,L589,LOGBOOK!$AM$5:$AM$1036129,"JUN")=0," ",SUMIFS(LOGBOOK!$Z$5:$Z$1036129,LOGBOOK!$D$5:$D$1036129,F589,LOGBOOK!$AN$5:$AN$1036129,V589,LOGBOOK!$E$5:$E$1036129,L589,LOGBOOK!$AM$5:$AM$1036129,"JUN"))</f>
        <v xml:space="preserve"> </v>
      </c>
      <c r="AK604" s="625"/>
      <c r="AL604" s="625"/>
      <c r="AM604" s="625"/>
      <c r="AN604" s="630" t="str">
        <f>IF(SUMIFS(LOGBOOK!$AA$5:$AA$1036129,LOGBOOK!$D$5:$D$1036129,F589,LOGBOOK!$AN$5:$AN$1036129,V589,LOGBOOK!$E$5:$E$1036129,L589,LOGBOOK!$AM$5:$AM$1036129,"JUN")=0," ",SUMIFS(LOGBOOK!$AA$5:$AA$1036129,LOGBOOK!$D$5:$D$1036129,F589,LOGBOOK!$AN$5:$AN$1036129,V589,LOGBOOK!$E$5:$E$1036129,L589,LOGBOOK!$AM$5:$AM$1036129,"JUN"))</f>
        <v xml:space="preserve"> </v>
      </c>
      <c r="AO604" s="625"/>
      <c r="AP604" s="625"/>
      <c r="AQ604" s="625"/>
      <c r="AR604" s="623" t="str">
        <f>IF(SUMIFS(LOGBOOK!$AE$5:$AE$1036129,LOGBOOK!$D$5:$D$1036129,F589,LOGBOOK!$AN$5:$AN$1036129,V589,LOGBOOK!$E$5:$E$1036129,L589,LOGBOOK!$AM$5:$AM$1036129,"JUN")=0," ",SUMIFS(LOGBOOK!$AE$5:$AE$1036129,LOGBOOK!$D$5:$D$1036129,F589,LOGBOOK!$AN$5:$AN$1036129,V589,LOGBOOK!$E$5:$E$1036129,L589,LOGBOOK!$AM$5:$AM$1036129,"JUN"))</f>
        <v xml:space="preserve"> </v>
      </c>
      <c r="AS604" s="623"/>
      <c r="AT604" s="623"/>
      <c r="AU604" s="623" t="str">
        <f>IF(SUMIFS(LOGBOOK!$AF$5:$AF$1036129,LOGBOOK!$D$5:$D$1036129,F589,LOGBOOK!$AN$5:$AN$1036129,V589,LOGBOOK!$E$5:$E$1036129,L589,LOGBOOK!$AM$5:$AM$1036129,"JUN")=0," ",SUMIFS(LOGBOOK!$AF$5:$AF$1036129,LOGBOOK!$D$5:$D$1036129,F589,LOGBOOK!$AN$5:$AN$1036129,V589,LOGBOOK!$E$5:$E$1036129,L589,LOGBOOK!$AM$5:$AM$1036129,"JUN"))</f>
        <v xml:space="preserve"> </v>
      </c>
      <c r="AV604" s="633"/>
      <c r="AW604" s="633"/>
      <c r="AX604" s="643"/>
      <c r="AY604" s="637"/>
      <c r="AZ604" s="1218" t="str">
        <f>IF('FRONT PAGE'!$A$1="www.fly-logics.com","INSTR.",0)</f>
        <v>INSTR.</v>
      </c>
      <c r="BA604" s="1225"/>
      <c r="BB604" s="1225"/>
      <c r="BC604" s="1225"/>
      <c r="BD604" s="1226"/>
      <c r="BE604" s="1129" t="str">
        <f>IF(SUMIFS(LOGBOOK!$AA$5:$AA$1036129,LOGBOOK!$D$5:$D$1036129,BC589,LOGBOOK!$AN$5:$AN$1036129,BS589,LOGBOOK!$E$5:$E$1036129,BI589)=0," ",SUMIFS(LOGBOOK!$AA$5:$AA$1036129,LOGBOOK!$D$5:$D$1036129,BC589,LOGBOOK!$AN$5:$AN$1036129,BS589,LOGBOOK!$E$5:$E$1036129,BI589))</f>
        <v xml:space="preserve"> </v>
      </c>
      <c r="BF604" s="1130" t="str">
        <f t="shared" ref="BF604" si="741">BE604</f>
        <v xml:space="preserve"> </v>
      </c>
      <c r="BG604" s="1130"/>
      <c r="BH604" s="1130"/>
      <c r="BI604" s="1130"/>
      <c r="BJ604" s="1130"/>
      <c r="BK604" s="624"/>
      <c r="BL604" s="654" t="str">
        <f>IF('FRONT PAGE'!$A$1="www.fly-logics.com","LANDINGSS",0)</f>
        <v>LANDINGSS</v>
      </c>
      <c r="BM604" s="638"/>
      <c r="BN604" s="638"/>
      <c r="BO604" s="638"/>
      <c r="BP604" s="638"/>
      <c r="BQ604" s="638"/>
      <c r="BR604" s="638"/>
      <c r="BS604" s="638"/>
      <c r="BT604" s="638"/>
      <c r="BU604" s="638"/>
      <c r="BV604" s="638"/>
      <c r="BW604" s="15"/>
      <c r="BX604" s="629" t="str">
        <f>IF('FRONT PAGE'!$A$1="www.fly-logics.com","JUN",0)</f>
        <v>JUN</v>
      </c>
      <c r="BY604" s="631"/>
      <c r="BZ604" s="631"/>
      <c r="CA604" s="631"/>
      <c r="CB604" s="631"/>
      <c r="CC604" s="630" t="str">
        <f>IF(SUMIFS(LOGBOOK!$Y$5:$Y$1036129,LOGBOOK!$D$5:$D$1036129,BC589,LOGBOOK!$AN$5:$AN$1036129,BS589,LOGBOOK!$E$5:$E$1036129,BI589,LOGBOOK!$AM$5:$AM$1036129,"JUN")=0," ",SUMIFS(LOGBOOK!$Y$5:$Y$1036129,LOGBOOK!$D$5:$D$1036129,BC589,LOGBOOK!$AN$5:$AN$1036129,BS589,LOGBOOK!$E$5:$E$1036129,BI589,LOGBOOK!$AM$5:$AM$1036129,"JUN"))</f>
        <v xml:space="preserve"> </v>
      </c>
      <c r="CD604" s="625"/>
      <c r="CE604" s="625"/>
      <c r="CF604" s="625"/>
      <c r="CG604" s="630" t="str">
        <f>IF(SUMIFS(LOGBOOK!$Z$5:$Z$1036129,LOGBOOK!$D$5:$D$1036129,BC589,LOGBOOK!$AN$5:$AN$1036129,BS589,LOGBOOK!$E$5:$E$1036129,BI589,LOGBOOK!$AM$5:$AM$1036129,"JUN")=0," ",SUMIFS(LOGBOOK!$Z$5:$Z$1036129,LOGBOOK!$D$5:$D$1036129,BC589,LOGBOOK!$AN$5:$AN$1036129,BS589,LOGBOOK!$E$5:$E$1036129,BI589,LOGBOOK!$AM$5:$AM$1036129,"JUN"))</f>
        <v xml:space="preserve"> </v>
      </c>
      <c r="CH604" s="625"/>
      <c r="CI604" s="625"/>
      <c r="CJ604" s="625"/>
      <c r="CK604" s="630" t="str">
        <f>IF(SUMIFS(LOGBOOK!$AA$5:$AA$1036129,LOGBOOK!$D$5:$D$1036129,BC589,LOGBOOK!$AN$5:$AN$1036129,BS589,LOGBOOK!$E$5:$E$1036129,BI589,LOGBOOK!$AM$5:$AM$1036129,"JUN")=0," ",SUMIFS(LOGBOOK!$AA$5:$AA$1036129,LOGBOOK!$D$5:$D$1036129,BC589,LOGBOOK!$AN$5:$AN$1036129,BS589,LOGBOOK!$E$5:$E$1036129,BI589,LOGBOOK!$AM$5:$AM$1036129,"JUN"))</f>
        <v xml:space="preserve"> </v>
      </c>
      <c r="CL604" s="625"/>
      <c r="CM604" s="625"/>
      <c r="CN604" s="625"/>
      <c r="CO604" s="623" t="str">
        <f>IF(SUMIFS(LOGBOOK!$AE$5:$AE$1036129,LOGBOOK!$D$5:$D$1036129,BC589,LOGBOOK!$AN$5:$AN$1036129,BS589,LOGBOOK!$E$5:$E$1036129,BI589,LOGBOOK!$AM$5:$AM$1036129,"JUN")=0," ",SUMIFS(LOGBOOK!$AE$5:$AE$1036129,LOGBOOK!$D$5:$D$1036129,BC589,LOGBOOK!$AN$5:$AN$1036129,BS589,LOGBOOK!$E$5:$E$1036129,BI589,LOGBOOK!$AM$5:$AM$1036129,"JUN"))</f>
        <v xml:space="preserve"> </v>
      </c>
      <c r="CP604" s="623"/>
      <c r="CQ604" s="623"/>
      <c r="CR604" s="623" t="str">
        <f>IF(SUMIFS(LOGBOOK!$AF$5:$AF$1036129,LOGBOOK!$D$5:$D$1036129,BC589,LOGBOOK!$AN$5:$AN$1036129,BS589,LOGBOOK!$E$5:$E$1036129,BI589,LOGBOOK!$AM$5:$AM$1036129,"JUN")=0," ",SUMIFS(LOGBOOK!$AF$5:$AF$1036129,LOGBOOK!$D$5:$D$1036129,BC589,LOGBOOK!$AN$5:$AN$1036129,BS589,LOGBOOK!$E$5:$E$1036129,BI589,LOGBOOK!$AM$5:$AM$1036129,"JUN"))</f>
        <v xml:space="preserve"> </v>
      </c>
      <c r="CS604" s="633"/>
      <c r="CT604" s="633"/>
      <c r="CU604" s="643"/>
      <c r="CV604" s="247"/>
      <c r="CW604" s="212"/>
      <c r="CX604" s="637"/>
      <c r="CY604" s="1218" t="str">
        <f>IF('FRONT PAGE'!$A$1="www.fly-logics.com","INSTR.",0)</f>
        <v>INSTR.</v>
      </c>
      <c r="CZ604" s="1225"/>
      <c r="DA604" s="1225"/>
      <c r="DB604" s="1225"/>
      <c r="DC604" s="1226"/>
      <c r="DD604" s="1129" t="str">
        <f>IF(SUMIFS(LOGBOOK!$AA$5:$AA$1036129,LOGBOOK!$D$5:$D$1036129,DB589,LOGBOOK!$AN$5:$AN$1036129,DR589,LOGBOOK!$E$5:$E$1036129,DH589)=0," ",SUMIFS(LOGBOOK!$AA$5:$AA$1036129,LOGBOOK!$D$5:$D$1036129,DB589,LOGBOOK!$AN$5:$AN$1036129,DR589,LOGBOOK!$E$5:$E$1036129,DH589))</f>
        <v xml:space="preserve"> </v>
      </c>
      <c r="DE604" s="1130" t="str">
        <f t="shared" ref="DE604" si="742">DD604</f>
        <v xml:space="preserve"> </v>
      </c>
      <c r="DF604" s="1130"/>
      <c r="DG604" s="1130"/>
      <c r="DH604" s="1130"/>
      <c r="DI604" s="1130"/>
      <c r="DJ604" s="624"/>
      <c r="DK604" s="654" t="str">
        <f>IF('FRONT PAGE'!$A$1="www.fly-logics.com","LANDINGSS",0)</f>
        <v>LANDINGSS</v>
      </c>
      <c r="DL604" s="638"/>
      <c r="DM604" s="638"/>
      <c r="DN604" s="638"/>
      <c r="DO604" s="638"/>
      <c r="DP604" s="638"/>
      <c r="DQ604" s="638"/>
      <c r="DR604" s="638"/>
      <c r="DS604" s="638"/>
      <c r="DT604" s="638"/>
      <c r="DU604" s="638"/>
      <c r="DV604" s="15"/>
      <c r="DW604" s="629" t="str">
        <f>IF('FRONT PAGE'!$A$1="www.fly-logics.com","JUN",0)</f>
        <v>JUN</v>
      </c>
      <c r="DX604" s="631"/>
      <c r="DY604" s="631"/>
      <c r="DZ604" s="631"/>
      <c r="EA604" s="631"/>
      <c r="EB604" s="630" t="str">
        <f>IF(SUMIFS(LOGBOOK!$Y$5:$Y$1036129,LOGBOOK!$D$5:$D$1036129,DB589,LOGBOOK!$AN$5:$AN$1036129,DR589,LOGBOOK!$E$5:$E$1036129,DH589,LOGBOOK!$AM$5:$AM$1036129,"JUN")=0," ",SUMIFS(LOGBOOK!$Y$5:$Y$1036129,LOGBOOK!$D$5:$D$1036129,DB589,LOGBOOK!$AN$5:$AN$1036129,DR589,LOGBOOK!$E$5:$E$1036129,DH589,LOGBOOK!$AM$5:$AM$1036129,"JUN"))</f>
        <v xml:space="preserve"> </v>
      </c>
      <c r="EC604" s="625"/>
      <c r="ED604" s="625"/>
      <c r="EE604" s="625"/>
      <c r="EF604" s="630" t="str">
        <f>IF(SUMIFS(LOGBOOK!$Z$5:$Z$1036129,LOGBOOK!$D$5:$D$1036129,DB589,LOGBOOK!$AN$5:$AN$1036129,DR589,LOGBOOK!$E$5:$E$1036129,DH589,LOGBOOK!$AM$5:$AM$1036129,"JUN")=0," ",SUMIFS(LOGBOOK!$Z$5:$Z$1036129,LOGBOOK!$D$5:$D$1036129,DB589,LOGBOOK!$AN$5:$AN$1036129,DR589,LOGBOOK!$E$5:$E$1036129,DH589,LOGBOOK!$AM$5:$AM$1036129,"JUN"))</f>
        <v xml:space="preserve"> </v>
      </c>
      <c r="EG604" s="625"/>
      <c r="EH604" s="625"/>
      <c r="EI604" s="625"/>
      <c r="EJ604" s="630" t="str">
        <f>IF(SUMIFS(LOGBOOK!$AA$5:$AA$1036129,LOGBOOK!$D$5:$D$1036129,DB589,LOGBOOK!$AN$5:$AN$1036129,DR589,LOGBOOK!$E$5:$E$1036129,DH589,LOGBOOK!$AM$5:$AM$1036129,"JUN")=0," ",SUMIFS(LOGBOOK!$AA$5:$AA$1036129,LOGBOOK!$D$5:$D$1036129,DB589,LOGBOOK!$AN$5:$AN$1036129,DR589,LOGBOOK!$E$5:$E$1036129,DH589,LOGBOOK!$AM$5:$AM$1036129,"JUN"))</f>
        <v xml:space="preserve"> </v>
      </c>
      <c r="EK604" s="625"/>
      <c r="EL604" s="625"/>
      <c r="EM604" s="625"/>
      <c r="EN604" s="623" t="str">
        <f>IF(SUMIFS(LOGBOOK!$AE$5:$AE$1036129,LOGBOOK!$D$5:$D$1036129,DB589,LOGBOOK!$AN$5:$AN$1036129,DR589,LOGBOOK!$E$5:$E$1036129,DH589,LOGBOOK!$AM$5:$AM$1036129,"JUN")=0," ",SUMIFS(LOGBOOK!$AE$5:$AE$1036129,LOGBOOK!$D$5:$D$1036129,DB589,LOGBOOK!$AN$5:$AN$1036129,DR589,LOGBOOK!$E$5:$E$1036129,DH589,LOGBOOK!$AM$5:$AM$1036129,"JUN"))</f>
        <v xml:space="preserve"> </v>
      </c>
      <c r="EO604" s="623"/>
      <c r="EP604" s="623"/>
      <c r="EQ604" s="623" t="str">
        <f>IF(SUMIFS(LOGBOOK!$AF$5:$AF$1036129,LOGBOOK!$D$5:$D$1036129,DB589,LOGBOOK!$AN$5:$AN$1036129,DR589,LOGBOOK!$E$5:$E$1036129,DH589,LOGBOOK!$AM$5:$AM$1036129,"JUN")=0," ",SUMIFS(LOGBOOK!$AF$5:$AF$1036129,LOGBOOK!$D$5:$D$1036129,DB589,LOGBOOK!$AN$5:$AN$1036129,DR589,LOGBOOK!$E$5:$E$1036129,DH589,LOGBOOK!$AM$5:$AM$1036129,"JUN"))</f>
        <v xml:space="preserve"> </v>
      </c>
      <c r="ER604" s="633"/>
      <c r="ES604" s="633"/>
      <c r="ET604" s="643"/>
      <c r="EU604" s="637"/>
      <c r="EV604" s="1218" t="str">
        <f>IF('FRONT PAGE'!$A$1="www.fly-logics.com","INSTR.",0)</f>
        <v>INSTR.</v>
      </c>
      <c r="EW604" s="1225"/>
      <c r="EX604" s="1225"/>
      <c r="EY604" s="1225"/>
      <c r="EZ604" s="1226"/>
      <c r="FA604" s="1129" t="str">
        <f>IF(SUMIFS(LOGBOOK!$AA$5:$AA$1036129,LOGBOOK!$D$5:$D$1036129,EY589,LOGBOOK!$AN$5:$AN$1036129,FO589,LOGBOOK!$E$5:$E$1036129,FE589)=0," ",SUMIFS(LOGBOOK!$AA$5:$AA$1036129,LOGBOOK!$D$5:$D$1036129,EY589,LOGBOOK!$AN$5:$AN$1036129,FO589,LOGBOOK!$E$5:$E$1036129,FE589))</f>
        <v xml:space="preserve"> </v>
      </c>
      <c r="FB604" s="1130" t="str">
        <f t="shared" ref="FB604" si="743">FA604</f>
        <v xml:space="preserve"> </v>
      </c>
      <c r="FC604" s="1130"/>
      <c r="FD604" s="1130"/>
      <c r="FE604" s="1130"/>
      <c r="FF604" s="1130"/>
      <c r="FG604" s="624"/>
      <c r="FH604" s="654" t="str">
        <f>IF('FRONT PAGE'!$A$1="www.fly-logics.com","LANDINGSS",0)</f>
        <v>LANDINGSS</v>
      </c>
      <c r="FI604" s="638"/>
      <c r="FJ604" s="638"/>
      <c r="FK604" s="638"/>
      <c r="FL604" s="638"/>
      <c r="FM604" s="638"/>
      <c r="FN604" s="638"/>
      <c r="FO604" s="638"/>
      <c r="FP604" s="638"/>
      <c r="FQ604" s="638"/>
      <c r="FR604" s="638"/>
      <c r="FS604" s="15"/>
      <c r="FT604" s="629" t="str">
        <f>IF('FRONT PAGE'!$A$1="www.fly-logics.com","JUN",0)</f>
        <v>JUN</v>
      </c>
      <c r="FU604" s="631"/>
      <c r="FV604" s="631"/>
      <c r="FW604" s="631"/>
      <c r="FX604" s="631"/>
      <c r="FY604" s="630" t="str">
        <f>IF(SUMIFS(LOGBOOK!$Y$5:$Y$1036129,LOGBOOK!$D$5:$D$1036129,EY589,LOGBOOK!$AN$5:$AN$1036129,FO589,LOGBOOK!$E$5:$E$1036129,FE589,LOGBOOK!$AM$5:$AM$1036129,"JUN")=0," ",SUMIFS(LOGBOOK!$Y$5:$Y$1036129,LOGBOOK!$D$5:$D$1036129,EY589,LOGBOOK!$AN$5:$AN$1036129,FO589,LOGBOOK!$E$5:$E$1036129,FE589,LOGBOOK!$AM$5:$AM$1036129,"JUN"))</f>
        <v xml:space="preserve"> </v>
      </c>
      <c r="FZ604" s="625"/>
      <c r="GA604" s="625"/>
      <c r="GB604" s="625"/>
      <c r="GC604" s="630" t="str">
        <f>IF(SUMIFS(LOGBOOK!$Z$5:$Z$1036129,LOGBOOK!$D$5:$D$1036129,EY589,LOGBOOK!$AN$5:$AN$1036129,FO589,LOGBOOK!$E$5:$E$1036129,FE589,LOGBOOK!$AM$5:$AM$1036129,"JUN")=0," ",SUMIFS(LOGBOOK!$Z$5:$Z$1036129,LOGBOOK!$D$5:$D$1036129,EY589,LOGBOOK!$AN$5:$AN$1036129,FO589,LOGBOOK!$E$5:$E$1036129,FE589,LOGBOOK!$AM$5:$AM$1036129,"JUN"))</f>
        <v xml:space="preserve"> </v>
      </c>
      <c r="GD604" s="625"/>
      <c r="GE604" s="625"/>
      <c r="GF604" s="625"/>
      <c r="GG604" s="630" t="str">
        <f>IF(SUMIFS(LOGBOOK!$AA$5:$AA$1036129,LOGBOOK!$D$5:$D$1036129,EY589,LOGBOOK!$AN$5:$AN$1036129,FO589,LOGBOOK!$E$5:$E$1036129,FE589,LOGBOOK!$AM$5:$AM$1036129,"JUN")=0," ",SUMIFS(LOGBOOK!$AA$5:$AA$1036129,LOGBOOK!$D$5:$D$1036129,EY589,LOGBOOK!$AN$5:$AN$1036129,FO589,LOGBOOK!$E$5:$E$1036129,FE589,LOGBOOK!$AM$5:$AM$1036129,"JUN"))</f>
        <v xml:space="preserve"> </v>
      </c>
      <c r="GH604" s="625"/>
      <c r="GI604" s="625"/>
      <c r="GJ604" s="625"/>
      <c r="GK604" s="623" t="str">
        <f>IF(SUMIFS(LOGBOOK!$AE$5:$AE$1036129,LOGBOOK!$D$5:$D$1036129,EY589,LOGBOOK!$AN$5:$AN$1036129,FO589,LOGBOOK!$E$5:$E$1036129,FE589,LOGBOOK!$AM$5:$AM$1036129,"JUN")=0," ",SUMIFS(LOGBOOK!$AE$5:$AE$1036129,LOGBOOK!$D$5:$D$1036129,EY589,LOGBOOK!$AN$5:$AN$1036129,FO589,LOGBOOK!$E$5:$E$1036129,FE589,LOGBOOK!$AM$5:$AM$1036129,"JUN"))</f>
        <v xml:space="preserve"> </v>
      </c>
      <c r="GL604" s="623"/>
      <c r="GM604" s="623"/>
      <c r="GN604" s="623" t="str">
        <f>IF(SUMIFS(LOGBOOK!$AF$5:$AF$1036129,LOGBOOK!$D$5:$D$1036129,EY589,LOGBOOK!$AN$5:$AN$1036129,FO589,LOGBOOK!$E$5:$E$1036129,FE589,LOGBOOK!$AM$5:$AM$1036129,"JUN")=0," ",SUMIFS(LOGBOOK!$AF$5:$AF$1036129,LOGBOOK!$D$5:$D$1036129,EY589,LOGBOOK!$AN$5:$AN$1036129,FO589,LOGBOOK!$E$5:$E$1036129,FE589,LOGBOOK!$AM$5:$AM$1036129,"JUN"))</f>
        <v xml:space="preserve"> </v>
      </c>
      <c r="GO604" s="633"/>
      <c r="GP604" s="633"/>
      <c r="GQ604" s="643"/>
      <c r="GR604" s="6"/>
    </row>
    <row r="605" spans="1:200" ht="8.85" customHeight="1" x14ac:dyDescent="0.25">
      <c r="A605" s="212"/>
      <c r="B605" s="637"/>
      <c r="C605" s="1225"/>
      <c r="D605" s="1225"/>
      <c r="E605" s="1225"/>
      <c r="F605" s="1225"/>
      <c r="G605" s="1226"/>
      <c r="H605" s="1129"/>
      <c r="I605" s="1130"/>
      <c r="J605" s="1130"/>
      <c r="K605" s="1130"/>
      <c r="L605" s="1130"/>
      <c r="M605" s="1130"/>
      <c r="N605" s="624"/>
      <c r="O605" s="638"/>
      <c r="P605" s="638"/>
      <c r="Q605" s="638"/>
      <c r="R605" s="638"/>
      <c r="S605" s="638"/>
      <c r="T605" s="638"/>
      <c r="U605" s="638"/>
      <c r="V605" s="638"/>
      <c r="W605" s="638"/>
      <c r="X605" s="638"/>
      <c r="Y605" s="638"/>
      <c r="Z605" s="15"/>
      <c r="AA605" s="631"/>
      <c r="AB605" s="631"/>
      <c r="AC605" s="631"/>
      <c r="AD605" s="631"/>
      <c r="AE605" s="631"/>
      <c r="AF605" s="625"/>
      <c r="AG605" s="632"/>
      <c r="AH605" s="632"/>
      <c r="AI605" s="625"/>
      <c r="AJ605" s="625"/>
      <c r="AK605" s="632"/>
      <c r="AL605" s="632"/>
      <c r="AM605" s="625"/>
      <c r="AN605" s="625"/>
      <c r="AO605" s="632"/>
      <c r="AP605" s="632"/>
      <c r="AQ605" s="625"/>
      <c r="AR605" s="623"/>
      <c r="AS605" s="623"/>
      <c r="AT605" s="623"/>
      <c r="AU605" s="633"/>
      <c r="AV605" s="634"/>
      <c r="AW605" s="633"/>
      <c r="AX605" s="643"/>
      <c r="AY605" s="637"/>
      <c r="AZ605" s="1225"/>
      <c r="BA605" s="1225"/>
      <c r="BB605" s="1225"/>
      <c r="BC605" s="1225"/>
      <c r="BD605" s="1226"/>
      <c r="BE605" s="1129"/>
      <c r="BF605" s="1130"/>
      <c r="BG605" s="1130"/>
      <c r="BH605" s="1130"/>
      <c r="BI605" s="1130"/>
      <c r="BJ605" s="1130"/>
      <c r="BK605" s="624"/>
      <c r="BL605" s="638"/>
      <c r="BM605" s="638"/>
      <c r="BN605" s="638"/>
      <c r="BO605" s="638"/>
      <c r="BP605" s="638"/>
      <c r="BQ605" s="638"/>
      <c r="BR605" s="638"/>
      <c r="BS605" s="638"/>
      <c r="BT605" s="638"/>
      <c r="BU605" s="638"/>
      <c r="BV605" s="638"/>
      <c r="BW605" s="15"/>
      <c r="BX605" s="631"/>
      <c r="BY605" s="631"/>
      <c r="BZ605" s="631"/>
      <c r="CA605" s="631"/>
      <c r="CB605" s="631"/>
      <c r="CC605" s="625"/>
      <c r="CD605" s="632"/>
      <c r="CE605" s="632"/>
      <c r="CF605" s="625"/>
      <c r="CG605" s="625"/>
      <c r="CH605" s="632"/>
      <c r="CI605" s="632"/>
      <c r="CJ605" s="625"/>
      <c r="CK605" s="625"/>
      <c r="CL605" s="632"/>
      <c r="CM605" s="632"/>
      <c r="CN605" s="625"/>
      <c r="CO605" s="623"/>
      <c r="CP605" s="623"/>
      <c r="CQ605" s="623"/>
      <c r="CR605" s="633"/>
      <c r="CS605" s="634"/>
      <c r="CT605" s="633"/>
      <c r="CU605" s="643"/>
      <c r="CV605" s="247"/>
      <c r="CW605" s="212"/>
      <c r="CX605" s="637"/>
      <c r="CY605" s="1225"/>
      <c r="CZ605" s="1225"/>
      <c r="DA605" s="1225"/>
      <c r="DB605" s="1225"/>
      <c r="DC605" s="1226"/>
      <c r="DD605" s="1129"/>
      <c r="DE605" s="1130"/>
      <c r="DF605" s="1130"/>
      <c r="DG605" s="1130"/>
      <c r="DH605" s="1130"/>
      <c r="DI605" s="1130"/>
      <c r="DJ605" s="624"/>
      <c r="DK605" s="638"/>
      <c r="DL605" s="638"/>
      <c r="DM605" s="638"/>
      <c r="DN605" s="638"/>
      <c r="DO605" s="638"/>
      <c r="DP605" s="638"/>
      <c r="DQ605" s="638"/>
      <c r="DR605" s="638"/>
      <c r="DS605" s="638"/>
      <c r="DT605" s="638"/>
      <c r="DU605" s="638"/>
      <c r="DV605" s="15"/>
      <c r="DW605" s="631"/>
      <c r="DX605" s="631"/>
      <c r="DY605" s="631"/>
      <c r="DZ605" s="631"/>
      <c r="EA605" s="631"/>
      <c r="EB605" s="625"/>
      <c r="EC605" s="632"/>
      <c r="ED605" s="632"/>
      <c r="EE605" s="625"/>
      <c r="EF605" s="625"/>
      <c r="EG605" s="632"/>
      <c r="EH605" s="632"/>
      <c r="EI605" s="625"/>
      <c r="EJ605" s="625"/>
      <c r="EK605" s="632"/>
      <c r="EL605" s="632"/>
      <c r="EM605" s="625"/>
      <c r="EN605" s="623"/>
      <c r="EO605" s="623"/>
      <c r="EP605" s="623"/>
      <c r="EQ605" s="633"/>
      <c r="ER605" s="634"/>
      <c r="ES605" s="633"/>
      <c r="ET605" s="643"/>
      <c r="EU605" s="637"/>
      <c r="EV605" s="1225"/>
      <c r="EW605" s="1225"/>
      <c r="EX605" s="1225"/>
      <c r="EY605" s="1225"/>
      <c r="EZ605" s="1226"/>
      <c r="FA605" s="1129"/>
      <c r="FB605" s="1130"/>
      <c r="FC605" s="1130"/>
      <c r="FD605" s="1130"/>
      <c r="FE605" s="1130"/>
      <c r="FF605" s="1130"/>
      <c r="FG605" s="624"/>
      <c r="FH605" s="638"/>
      <c r="FI605" s="638"/>
      <c r="FJ605" s="638"/>
      <c r="FK605" s="638"/>
      <c r="FL605" s="638"/>
      <c r="FM605" s="638"/>
      <c r="FN605" s="638"/>
      <c r="FO605" s="638"/>
      <c r="FP605" s="638"/>
      <c r="FQ605" s="638"/>
      <c r="FR605" s="638"/>
      <c r="FS605" s="15"/>
      <c r="FT605" s="631"/>
      <c r="FU605" s="631"/>
      <c r="FV605" s="631"/>
      <c r="FW605" s="631"/>
      <c r="FX605" s="631"/>
      <c r="FY605" s="625"/>
      <c r="FZ605" s="632"/>
      <c r="GA605" s="632"/>
      <c r="GB605" s="625"/>
      <c r="GC605" s="625"/>
      <c r="GD605" s="632"/>
      <c r="GE605" s="632"/>
      <c r="GF605" s="625"/>
      <c r="GG605" s="625"/>
      <c r="GH605" s="632"/>
      <c r="GI605" s="632"/>
      <c r="GJ605" s="625"/>
      <c r="GK605" s="623"/>
      <c r="GL605" s="623"/>
      <c r="GM605" s="623"/>
      <c r="GN605" s="633"/>
      <c r="GO605" s="634"/>
      <c r="GP605" s="633"/>
      <c r="GQ605" s="643"/>
      <c r="GR605" s="6"/>
    </row>
    <row r="606" spans="1:200" ht="3" customHeight="1" x14ac:dyDescent="0.25">
      <c r="A606" s="212"/>
      <c r="B606" s="637"/>
      <c r="C606" s="624"/>
      <c r="D606" s="624"/>
      <c r="E606" s="624"/>
      <c r="F606" s="624"/>
      <c r="G606" s="624"/>
      <c r="H606" s="624"/>
      <c r="I606" s="624"/>
      <c r="J606" s="624"/>
      <c r="K606" s="624"/>
      <c r="L606" s="624"/>
      <c r="M606" s="624"/>
      <c r="N606" s="624"/>
      <c r="O606" s="624"/>
      <c r="P606" s="624"/>
      <c r="Q606" s="624"/>
      <c r="R606" s="624"/>
      <c r="S606" s="624"/>
      <c r="T606" s="624"/>
      <c r="U606" s="624"/>
      <c r="V606" s="624"/>
      <c r="W606" s="624"/>
      <c r="X606" s="624"/>
      <c r="Y606" s="624"/>
      <c r="Z606" s="15"/>
      <c r="AA606" s="631"/>
      <c r="AB606" s="631"/>
      <c r="AC606" s="631"/>
      <c r="AD606" s="631"/>
      <c r="AE606" s="631"/>
      <c r="AF606" s="625"/>
      <c r="AG606" s="625"/>
      <c r="AH606" s="625"/>
      <c r="AI606" s="625"/>
      <c r="AJ606" s="652"/>
      <c r="AK606" s="652"/>
      <c r="AL606" s="652"/>
      <c r="AM606" s="652"/>
      <c r="AN606" s="625"/>
      <c r="AO606" s="625"/>
      <c r="AP606" s="625"/>
      <c r="AQ606" s="625"/>
      <c r="AR606" s="623"/>
      <c r="AS606" s="623"/>
      <c r="AT606" s="623"/>
      <c r="AU606" s="653"/>
      <c r="AV606" s="653"/>
      <c r="AW606" s="653"/>
      <c r="AX606" s="643"/>
      <c r="AY606" s="637"/>
      <c r="AZ606" s="624"/>
      <c r="BA606" s="624"/>
      <c r="BB606" s="624"/>
      <c r="BC606" s="624"/>
      <c r="BD606" s="624"/>
      <c r="BE606" s="624"/>
      <c r="BF606" s="624"/>
      <c r="BG606" s="624"/>
      <c r="BH606" s="624"/>
      <c r="BI606" s="624"/>
      <c r="BJ606" s="624"/>
      <c r="BK606" s="624"/>
      <c r="BL606" s="624"/>
      <c r="BM606" s="624"/>
      <c r="BN606" s="624"/>
      <c r="BO606" s="624"/>
      <c r="BP606" s="624"/>
      <c r="BQ606" s="624"/>
      <c r="BR606" s="624"/>
      <c r="BS606" s="624"/>
      <c r="BT606" s="624"/>
      <c r="BU606" s="624"/>
      <c r="BV606" s="624"/>
      <c r="BW606" s="15"/>
      <c r="BX606" s="631"/>
      <c r="BY606" s="631"/>
      <c r="BZ606" s="631"/>
      <c r="CA606" s="631"/>
      <c r="CB606" s="631"/>
      <c r="CC606" s="625"/>
      <c r="CD606" s="625"/>
      <c r="CE606" s="625"/>
      <c r="CF606" s="625"/>
      <c r="CG606" s="652"/>
      <c r="CH606" s="652"/>
      <c r="CI606" s="652"/>
      <c r="CJ606" s="652"/>
      <c r="CK606" s="625"/>
      <c r="CL606" s="625"/>
      <c r="CM606" s="625"/>
      <c r="CN606" s="625"/>
      <c r="CO606" s="623"/>
      <c r="CP606" s="623"/>
      <c r="CQ606" s="623"/>
      <c r="CR606" s="653"/>
      <c r="CS606" s="653"/>
      <c r="CT606" s="653"/>
      <c r="CU606" s="643"/>
      <c r="CV606" s="247"/>
      <c r="CW606" s="212"/>
      <c r="CX606" s="637"/>
      <c r="CY606" s="624"/>
      <c r="CZ606" s="624"/>
      <c r="DA606" s="624"/>
      <c r="DB606" s="624"/>
      <c r="DC606" s="624"/>
      <c r="DD606" s="624"/>
      <c r="DE606" s="624"/>
      <c r="DF606" s="624"/>
      <c r="DG606" s="624"/>
      <c r="DH606" s="624"/>
      <c r="DI606" s="624"/>
      <c r="DJ606" s="624"/>
      <c r="DK606" s="624"/>
      <c r="DL606" s="624"/>
      <c r="DM606" s="624"/>
      <c r="DN606" s="624"/>
      <c r="DO606" s="624"/>
      <c r="DP606" s="624"/>
      <c r="DQ606" s="624"/>
      <c r="DR606" s="624"/>
      <c r="DS606" s="624"/>
      <c r="DT606" s="624"/>
      <c r="DU606" s="624"/>
      <c r="DV606" s="15"/>
      <c r="DW606" s="631"/>
      <c r="DX606" s="631"/>
      <c r="DY606" s="631"/>
      <c r="DZ606" s="631"/>
      <c r="EA606" s="631"/>
      <c r="EB606" s="625"/>
      <c r="EC606" s="625"/>
      <c r="ED606" s="625"/>
      <c r="EE606" s="625"/>
      <c r="EF606" s="652"/>
      <c r="EG606" s="652"/>
      <c r="EH606" s="652"/>
      <c r="EI606" s="652"/>
      <c r="EJ606" s="625"/>
      <c r="EK606" s="625"/>
      <c r="EL606" s="625"/>
      <c r="EM606" s="625"/>
      <c r="EN606" s="623"/>
      <c r="EO606" s="623"/>
      <c r="EP606" s="623"/>
      <c r="EQ606" s="653"/>
      <c r="ER606" s="653"/>
      <c r="ES606" s="653"/>
      <c r="ET606" s="643"/>
      <c r="EU606" s="637"/>
      <c r="EV606" s="624"/>
      <c r="EW606" s="624"/>
      <c r="EX606" s="624"/>
      <c r="EY606" s="624"/>
      <c r="EZ606" s="624"/>
      <c r="FA606" s="624"/>
      <c r="FB606" s="624"/>
      <c r="FC606" s="624"/>
      <c r="FD606" s="624"/>
      <c r="FE606" s="624"/>
      <c r="FF606" s="624"/>
      <c r="FG606" s="624"/>
      <c r="FH606" s="624"/>
      <c r="FI606" s="624"/>
      <c r="FJ606" s="624"/>
      <c r="FK606" s="624"/>
      <c r="FL606" s="624"/>
      <c r="FM606" s="624"/>
      <c r="FN606" s="624"/>
      <c r="FO606" s="624"/>
      <c r="FP606" s="624"/>
      <c r="FQ606" s="624"/>
      <c r="FR606" s="624"/>
      <c r="FS606" s="15"/>
      <c r="FT606" s="631"/>
      <c r="FU606" s="631"/>
      <c r="FV606" s="631"/>
      <c r="FW606" s="631"/>
      <c r="FX606" s="631"/>
      <c r="FY606" s="625"/>
      <c r="FZ606" s="625"/>
      <c r="GA606" s="625"/>
      <c r="GB606" s="625"/>
      <c r="GC606" s="652"/>
      <c r="GD606" s="652"/>
      <c r="GE606" s="652"/>
      <c r="GF606" s="652"/>
      <c r="GG606" s="625"/>
      <c r="GH606" s="625"/>
      <c r="GI606" s="625"/>
      <c r="GJ606" s="625"/>
      <c r="GK606" s="623"/>
      <c r="GL606" s="623"/>
      <c r="GM606" s="623"/>
      <c r="GN606" s="653"/>
      <c r="GO606" s="653"/>
      <c r="GP606" s="653"/>
      <c r="GQ606" s="643"/>
      <c r="GR606" s="6"/>
    </row>
    <row r="607" spans="1:200" ht="10.5" customHeight="1" x14ac:dyDescent="0.25">
      <c r="A607" s="212"/>
      <c r="B607" s="637"/>
      <c r="C607" s="1218" t="str">
        <f>IF('FRONT PAGE'!$A$1="www.fly-logics.com","PIC",0)</f>
        <v>PIC</v>
      </c>
      <c r="D607" s="1225"/>
      <c r="E607" s="1225"/>
      <c r="F607" s="1225"/>
      <c r="G607" s="1226"/>
      <c r="H607" s="1129" t="str">
        <f>IF(SUMIFS(LOGBOOK!$Y$5:$Y$1036129,LOGBOOK!$D$5:$D$1036129,F589,LOGBOOK!$AN$5:$AN$1036129,V589,LOGBOOK!$E$5:$E$1036129,L589)=0," ",SUMIFS(LOGBOOK!$Y$5:$Y$1036129,LOGBOOK!$D$5:$D$1036129,F589,LOGBOOK!$AN$5:$AN$1036129,V589,LOGBOOK!$E$5:$E$1036129,L589))</f>
        <v xml:space="preserve"> </v>
      </c>
      <c r="I607" s="1130" t="str">
        <f t="shared" ref="I607" si="744">H607</f>
        <v xml:space="preserve"> </v>
      </c>
      <c r="J607" s="1130"/>
      <c r="K607" s="1130"/>
      <c r="L607" s="1130"/>
      <c r="M607" s="1130"/>
      <c r="N607" s="624"/>
      <c r="O607" s="1220" t="str">
        <f>IF('FRONT PAGE'!$A$1="www.fly-logics.com","DAY",0)</f>
        <v>DAY</v>
      </c>
      <c r="P607" s="1225"/>
      <c r="Q607" s="1225"/>
      <c r="R607" s="1225"/>
      <c r="S607" s="1226"/>
      <c r="T607" s="1127" t="str">
        <f>IF(SUMIFS(LOGBOOK!$AE$5:$AE$1036129,LOGBOOK!$D$5:$D$1036129,F589,LOGBOOK!$AN$5:$AN$1036129,V589,LOGBOOK!$E$5:$E$1036129,L589)=0," ",SUMIFS(LOGBOOK!$AE$5:$AE$1036129,LOGBOOK!$D$5:$D$1036129,F589,LOGBOOK!$AN$5:$AN$1036129,V589,LOGBOOK!$E$5:$E$1036129,L589))</f>
        <v xml:space="preserve"> </v>
      </c>
      <c r="U607" s="1128" t="str">
        <f t="shared" ref="U607" si="745">T607</f>
        <v xml:space="preserve"> </v>
      </c>
      <c r="V607" s="1128"/>
      <c r="W607" s="1128"/>
      <c r="X607" s="1128"/>
      <c r="Y607" s="1128"/>
      <c r="Z607" s="15"/>
      <c r="AA607" s="1143" t="str">
        <f>IF('FRONT PAGE'!$A$1="www.fly-logics.com","TOTAL 1ST
SEMESTER",0)</f>
        <v>TOTAL 1ST
SEMESTER</v>
      </c>
      <c r="AB607" s="1148"/>
      <c r="AC607" s="1148"/>
      <c r="AD607" s="1148"/>
      <c r="AE607" s="1148"/>
      <c r="AF607" s="1144" t="str">
        <f t="shared" ref="AF607" si="746">IF(SUM(AF589:AI606)=0," ",SUM(AF589:AI606))</f>
        <v xml:space="preserve"> </v>
      </c>
      <c r="AG607" s="1149"/>
      <c r="AH607" s="1149"/>
      <c r="AI607" s="1150"/>
      <c r="AJ607" s="1144" t="str">
        <f t="shared" ref="AJ607" si="747">IF(SUM(AJ589:AM606)=0," ",SUM(AJ589:AM606))</f>
        <v xml:space="preserve"> </v>
      </c>
      <c r="AK607" s="1149"/>
      <c r="AL607" s="1149"/>
      <c r="AM607" s="1149"/>
      <c r="AN607" s="1151" t="str">
        <f t="shared" ref="AN607" si="748">IF(SUM(AN589:AQ606)=0," ",SUM(AN589:AQ606))</f>
        <v xml:space="preserve"> </v>
      </c>
      <c r="AO607" s="1149"/>
      <c r="AP607" s="1149"/>
      <c r="AQ607" s="1149"/>
      <c r="AR607" s="1145" t="str">
        <f t="shared" ref="AR607" si="749">IF(SUM(AR589:AT606)=0," ",SUM(AR589:AT606))</f>
        <v xml:space="preserve"> </v>
      </c>
      <c r="AS607" s="1152"/>
      <c r="AT607" s="1153"/>
      <c r="AU607" s="1145" t="str">
        <f t="shared" ref="AU607" si="750">IF(SUM(AU589:AW606)=0," ",SUM(AU589:AW606))</f>
        <v xml:space="preserve"> </v>
      </c>
      <c r="AV607" s="1152"/>
      <c r="AW607" s="1152"/>
      <c r="AX607" s="643"/>
      <c r="AY607" s="637"/>
      <c r="AZ607" s="1218" t="str">
        <f>IF('FRONT PAGE'!$A$1="www.fly-logics.com","PIC",0)</f>
        <v>PIC</v>
      </c>
      <c r="BA607" s="1225"/>
      <c r="BB607" s="1225"/>
      <c r="BC607" s="1225"/>
      <c r="BD607" s="1226"/>
      <c r="BE607" s="1129" t="str">
        <f>IF(SUMIFS(LOGBOOK!$Y$5:$Y$1036129,LOGBOOK!$D$5:$D$1036129,BC589,LOGBOOK!$AN$5:$AN$1036129,BS589,LOGBOOK!$E$5:$E$1036129,BI589)=0," ",SUMIFS(LOGBOOK!$Y$5:$Y$1036129,LOGBOOK!$D$5:$D$1036129,BC589,LOGBOOK!$AN$5:$AN$1036129,BS589,LOGBOOK!$E$5:$E$1036129,BI589))</f>
        <v xml:space="preserve"> </v>
      </c>
      <c r="BF607" s="1130" t="str">
        <f t="shared" ref="BF607" si="751">BE607</f>
        <v xml:space="preserve"> </v>
      </c>
      <c r="BG607" s="1130"/>
      <c r="BH607" s="1130"/>
      <c r="BI607" s="1130"/>
      <c r="BJ607" s="1130"/>
      <c r="BK607" s="624"/>
      <c r="BL607" s="1220" t="str">
        <f>IF('FRONT PAGE'!$A$1="www.fly-logics.com","DAY",0)</f>
        <v>DAY</v>
      </c>
      <c r="BM607" s="1225"/>
      <c r="BN607" s="1225"/>
      <c r="BO607" s="1225"/>
      <c r="BP607" s="1226"/>
      <c r="BQ607" s="1127" t="str">
        <f>IF(SUMIFS(LOGBOOK!$AE$5:$AE$1036129,LOGBOOK!$D$5:$D$1036129,BC589,LOGBOOK!$AN$5:$AN$1036129,BS589,LOGBOOK!$E$5:$E$1036129,BI589)=0," ",SUMIFS(LOGBOOK!$AE$5:$AE$1036129,LOGBOOK!$D$5:$D$1036129,BC589,LOGBOOK!$AN$5:$AN$1036129,BS589,LOGBOOK!$E$5:$E$1036129,BI589))</f>
        <v xml:space="preserve"> </v>
      </c>
      <c r="BR607" s="1128" t="str">
        <f t="shared" ref="BR607" si="752">BQ607</f>
        <v xml:space="preserve"> </v>
      </c>
      <c r="BS607" s="1128"/>
      <c r="BT607" s="1128"/>
      <c r="BU607" s="1128"/>
      <c r="BV607" s="1128"/>
      <c r="BW607" s="15"/>
      <c r="BX607" s="1143" t="str">
        <f>IF('FRONT PAGE'!$A$1="www.fly-logics.com","TOTAL 1ST
SEMESTER",0)</f>
        <v>TOTAL 1ST
SEMESTER</v>
      </c>
      <c r="BY607" s="1148"/>
      <c r="BZ607" s="1148"/>
      <c r="CA607" s="1148"/>
      <c r="CB607" s="1148"/>
      <c r="CC607" s="1144" t="str">
        <f t="shared" ref="CC607" si="753">IF(SUM(CC589:CF606)=0," ",SUM(CC589:CF606))</f>
        <v xml:space="preserve"> </v>
      </c>
      <c r="CD607" s="1149"/>
      <c r="CE607" s="1149"/>
      <c r="CF607" s="1150"/>
      <c r="CG607" s="1144" t="str">
        <f t="shared" ref="CG607" si="754">IF(SUM(CG589:CJ606)=0," ",SUM(CG589:CJ606))</f>
        <v xml:space="preserve"> </v>
      </c>
      <c r="CH607" s="1149"/>
      <c r="CI607" s="1149"/>
      <c r="CJ607" s="1149"/>
      <c r="CK607" s="1151" t="str">
        <f t="shared" ref="CK607" si="755">IF(SUM(CK589:CN606)=0," ",SUM(CK589:CN606))</f>
        <v xml:space="preserve"> </v>
      </c>
      <c r="CL607" s="1149"/>
      <c r="CM607" s="1149"/>
      <c r="CN607" s="1149"/>
      <c r="CO607" s="1145" t="str">
        <f t="shared" ref="CO607" si="756">IF(SUM(CO589:CQ606)=0," ",SUM(CO589:CQ606))</f>
        <v xml:space="preserve"> </v>
      </c>
      <c r="CP607" s="1152"/>
      <c r="CQ607" s="1153"/>
      <c r="CR607" s="1145" t="str">
        <f t="shared" ref="CR607" si="757">IF(SUM(CR589:CT606)=0," ",SUM(CR589:CT606))</f>
        <v xml:space="preserve"> </v>
      </c>
      <c r="CS607" s="1152"/>
      <c r="CT607" s="1152"/>
      <c r="CU607" s="643"/>
      <c r="CV607" s="248"/>
      <c r="CW607" s="212"/>
      <c r="CX607" s="637"/>
      <c r="CY607" s="1218" t="str">
        <f>IF('FRONT PAGE'!$A$1="www.fly-logics.com","PIC",0)</f>
        <v>PIC</v>
      </c>
      <c r="CZ607" s="1225"/>
      <c r="DA607" s="1225"/>
      <c r="DB607" s="1225"/>
      <c r="DC607" s="1226"/>
      <c r="DD607" s="1129" t="str">
        <f>IF(SUMIFS(LOGBOOK!$Y$5:$Y$1036129,LOGBOOK!$D$5:$D$1036129,DB589,LOGBOOK!$AN$5:$AN$1036129,DR589,LOGBOOK!$E$5:$E$1036129,DH589)=0," ",SUMIFS(LOGBOOK!$Y$5:$Y$1036129,LOGBOOK!$D$5:$D$1036129,DB589,LOGBOOK!$AN$5:$AN$1036129,DR589,LOGBOOK!$E$5:$E$1036129,DH589))</f>
        <v xml:space="preserve"> </v>
      </c>
      <c r="DE607" s="1130" t="str">
        <f t="shared" ref="DE607" si="758">DD607</f>
        <v xml:space="preserve"> </v>
      </c>
      <c r="DF607" s="1130"/>
      <c r="DG607" s="1130"/>
      <c r="DH607" s="1130"/>
      <c r="DI607" s="1130"/>
      <c r="DJ607" s="624"/>
      <c r="DK607" s="1220" t="str">
        <f>IF('FRONT PAGE'!$A$1="www.fly-logics.com","DAY",0)</f>
        <v>DAY</v>
      </c>
      <c r="DL607" s="1225"/>
      <c r="DM607" s="1225"/>
      <c r="DN607" s="1225"/>
      <c r="DO607" s="1226"/>
      <c r="DP607" s="1127" t="str">
        <f>IF(SUMIFS(LOGBOOK!$AE$5:$AE$1036129,LOGBOOK!$D$5:$D$1036129,DB589,LOGBOOK!$AN$5:$AN$1036129,DR589,LOGBOOK!$E$5:$E$1036129,DH589)=0," ",SUMIFS(LOGBOOK!$AE$5:$AE$1036129,LOGBOOK!$D$5:$D$1036129,DB589,LOGBOOK!$AN$5:$AN$1036129,DR589,LOGBOOK!$E$5:$E$1036129,DH589))</f>
        <v xml:space="preserve"> </v>
      </c>
      <c r="DQ607" s="1128" t="str">
        <f t="shared" ref="DQ607" si="759">DP607</f>
        <v xml:space="preserve"> </v>
      </c>
      <c r="DR607" s="1128"/>
      <c r="DS607" s="1128"/>
      <c r="DT607" s="1128"/>
      <c r="DU607" s="1128"/>
      <c r="DV607" s="15"/>
      <c r="DW607" s="1143" t="str">
        <f>IF('FRONT PAGE'!$A$1="www.fly-logics.com","TOTAL 1ST
SEMESTER",0)</f>
        <v>TOTAL 1ST
SEMESTER</v>
      </c>
      <c r="DX607" s="1148"/>
      <c r="DY607" s="1148"/>
      <c r="DZ607" s="1148"/>
      <c r="EA607" s="1148"/>
      <c r="EB607" s="1144" t="str">
        <f t="shared" ref="EB607" si="760">IF(SUM(EB589:EE606)=0," ",SUM(EB589:EE606))</f>
        <v xml:space="preserve"> </v>
      </c>
      <c r="EC607" s="1149"/>
      <c r="ED607" s="1149"/>
      <c r="EE607" s="1150"/>
      <c r="EF607" s="1144" t="str">
        <f t="shared" ref="EF607" si="761">IF(SUM(EF589:EI606)=0," ",SUM(EF589:EI606))</f>
        <v xml:space="preserve"> </v>
      </c>
      <c r="EG607" s="1149"/>
      <c r="EH607" s="1149"/>
      <c r="EI607" s="1149"/>
      <c r="EJ607" s="1151" t="str">
        <f t="shared" ref="EJ607" si="762">IF(SUM(EJ589:EM606)=0," ",SUM(EJ589:EM606))</f>
        <v xml:space="preserve"> </v>
      </c>
      <c r="EK607" s="1149"/>
      <c r="EL607" s="1149"/>
      <c r="EM607" s="1149"/>
      <c r="EN607" s="1145" t="str">
        <f t="shared" ref="EN607" si="763">IF(SUM(EN589:EP606)=0," ",SUM(EN589:EP606))</f>
        <v xml:space="preserve"> </v>
      </c>
      <c r="EO607" s="1152"/>
      <c r="EP607" s="1153"/>
      <c r="EQ607" s="1145" t="str">
        <f t="shared" ref="EQ607" si="764">IF(SUM(EQ589:ES606)=0," ",SUM(EQ589:ES606))</f>
        <v xml:space="preserve"> </v>
      </c>
      <c r="ER607" s="1152"/>
      <c r="ES607" s="1152"/>
      <c r="ET607" s="643"/>
      <c r="EU607" s="637"/>
      <c r="EV607" s="1218" t="str">
        <f>IF('FRONT PAGE'!$A$1="www.fly-logics.com","PIC",0)</f>
        <v>PIC</v>
      </c>
      <c r="EW607" s="1225"/>
      <c r="EX607" s="1225"/>
      <c r="EY607" s="1225"/>
      <c r="EZ607" s="1226"/>
      <c r="FA607" s="1129" t="str">
        <f>IF(SUMIFS(LOGBOOK!$Y$5:$Y$1036129,LOGBOOK!$D$5:$D$1036129,EY589,LOGBOOK!$AN$5:$AN$1036129,FO589,LOGBOOK!$E$5:$E$1036129,FE589)=0," ",SUMIFS(LOGBOOK!$Y$5:$Y$1036129,LOGBOOK!$D$5:$D$1036129,EY589,LOGBOOK!$AN$5:$AN$1036129,FO589,LOGBOOK!$E$5:$E$1036129,FE589))</f>
        <v xml:space="preserve"> </v>
      </c>
      <c r="FB607" s="1130" t="str">
        <f t="shared" ref="FB607" si="765">FA607</f>
        <v xml:space="preserve"> </v>
      </c>
      <c r="FC607" s="1130"/>
      <c r="FD607" s="1130"/>
      <c r="FE607" s="1130"/>
      <c r="FF607" s="1130"/>
      <c r="FG607" s="624"/>
      <c r="FH607" s="1220" t="str">
        <f>IF('FRONT PAGE'!$A$1="www.fly-logics.com","DAY",0)</f>
        <v>DAY</v>
      </c>
      <c r="FI607" s="1225"/>
      <c r="FJ607" s="1225"/>
      <c r="FK607" s="1225"/>
      <c r="FL607" s="1226"/>
      <c r="FM607" s="1127" t="str">
        <f>IF(SUMIFS(LOGBOOK!$AE$5:$AE$1036129,LOGBOOK!$D$5:$D$1036129,EY589,LOGBOOK!$AN$5:$AN$1036129,FO589,LOGBOOK!$E$5:$E$1036129,FE589)=0," ",SUMIFS(LOGBOOK!$AE$5:$AE$1036129,LOGBOOK!$D$5:$D$1036129,EY589,LOGBOOK!$AN$5:$AN$1036129,FO589,LOGBOOK!$E$5:$E$1036129,FE589))</f>
        <v xml:space="preserve"> </v>
      </c>
      <c r="FN607" s="1128" t="str">
        <f t="shared" ref="FN607" si="766">FM607</f>
        <v xml:space="preserve"> </v>
      </c>
      <c r="FO607" s="1128"/>
      <c r="FP607" s="1128"/>
      <c r="FQ607" s="1128"/>
      <c r="FR607" s="1128"/>
      <c r="FS607" s="15"/>
      <c r="FT607" s="1143" t="str">
        <f>IF('FRONT PAGE'!$A$1="www.fly-logics.com","TOTAL 1ST
SEMESTER",0)</f>
        <v>TOTAL 1ST
SEMESTER</v>
      </c>
      <c r="FU607" s="1148"/>
      <c r="FV607" s="1148"/>
      <c r="FW607" s="1148"/>
      <c r="FX607" s="1148"/>
      <c r="FY607" s="1144" t="str">
        <f t="shared" ref="FY607" si="767">IF(SUM(FY589:GB606)=0," ",SUM(FY589:GB606))</f>
        <v xml:space="preserve"> </v>
      </c>
      <c r="FZ607" s="1149"/>
      <c r="GA607" s="1149"/>
      <c r="GB607" s="1150"/>
      <c r="GC607" s="1144" t="str">
        <f t="shared" ref="GC607" si="768">IF(SUM(GC589:GF606)=0," ",SUM(GC589:GF606))</f>
        <v xml:space="preserve"> </v>
      </c>
      <c r="GD607" s="1149"/>
      <c r="GE607" s="1149"/>
      <c r="GF607" s="1149"/>
      <c r="GG607" s="1151" t="str">
        <f t="shared" ref="GG607" si="769">IF(SUM(GG589:GJ606)=0," ",SUM(GG589:GJ606))</f>
        <v xml:space="preserve"> </v>
      </c>
      <c r="GH607" s="1149"/>
      <c r="GI607" s="1149"/>
      <c r="GJ607" s="1149"/>
      <c r="GK607" s="1145" t="str">
        <f t="shared" ref="GK607" si="770">IF(SUM(GK589:GM606)=0," ",SUM(GK589:GM606))</f>
        <v xml:space="preserve"> </v>
      </c>
      <c r="GL607" s="1152"/>
      <c r="GM607" s="1153"/>
      <c r="GN607" s="1145" t="str">
        <f t="shared" ref="GN607" si="771">IF(SUM(GN589:GP606)=0," ",SUM(GN589:GP606))</f>
        <v xml:space="preserve"> </v>
      </c>
      <c r="GO607" s="1152"/>
      <c r="GP607" s="1152"/>
      <c r="GQ607" s="643"/>
      <c r="GR607" s="6"/>
    </row>
    <row r="608" spans="1:200" ht="8.85" customHeight="1" x14ac:dyDescent="0.25">
      <c r="A608" s="212"/>
      <c r="B608" s="637"/>
      <c r="C608" s="1225"/>
      <c r="D608" s="1225"/>
      <c r="E608" s="1225"/>
      <c r="F608" s="1225"/>
      <c r="G608" s="1226"/>
      <c r="H608" s="1129"/>
      <c r="I608" s="1130"/>
      <c r="J608" s="1130"/>
      <c r="K608" s="1130"/>
      <c r="L608" s="1130"/>
      <c r="M608" s="1130"/>
      <c r="N608" s="624"/>
      <c r="O608" s="1225"/>
      <c r="P608" s="1225"/>
      <c r="Q608" s="1225"/>
      <c r="R608" s="1225"/>
      <c r="S608" s="1226"/>
      <c r="T608" s="1127"/>
      <c r="U608" s="1128"/>
      <c r="V608" s="1128"/>
      <c r="W608" s="1128"/>
      <c r="X608" s="1128"/>
      <c r="Y608" s="1128"/>
      <c r="Z608" s="15"/>
      <c r="AA608" s="1148"/>
      <c r="AB608" s="1154"/>
      <c r="AC608" s="1154"/>
      <c r="AD608" s="1154"/>
      <c r="AE608" s="1148"/>
      <c r="AF608" s="1149"/>
      <c r="AG608" s="1155"/>
      <c r="AH608" s="1155"/>
      <c r="AI608" s="1150"/>
      <c r="AJ608" s="1149"/>
      <c r="AK608" s="1155"/>
      <c r="AL608" s="1155"/>
      <c r="AM608" s="1149"/>
      <c r="AN608" s="1156"/>
      <c r="AO608" s="1155"/>
      <c r="AP608" s="1155"/>
      <c r="AQ608" s="1149"/>
      <c r="AR608" s="1152"/>
      <c r="AS608" s="1157"/>
      <c r="AT608" s="1153"/>
      <c r="AU608" s="1152"/>
      <c r="AV608" s="1157"/>
      <c r="AW608" s="1152"/>
      <c r="AX608" s="643"/>
      <c r="AY608" s="637"/>
      <c r="AZ608" s="1225"/>
      <c r="BA608" s="1225"/>
      <c r="BB608" s="1225"/>
      <c r="BC608" s="1225"/>
      <c r="BD608" s="1226"/>
      <c r="BE608" s="1129"/>
      <c r="BF608" s="1130"/>
      <c r="BG608" s="1130"/>
      <c r="BH608" s="1130"/>
      <c r="BI608" s="1130"/>
      <c r="BJ608" s="1130"/>
      <c r="BK608" s="624"/>
      <c r="BL608" s="1225"/>
      <c r="BM608" s="1225"/>
      <c r="BN608" s="1225"/>
      <c r="BO608" s="1225"/>
      <c r="BP608" s="1226"/>
      <c r="BQ608" s="1127"/>
      <c r="BR608" s="1128"/>
      <c r="BS608" s="1128"/>
      <c r="BT608" s="1128"/>
      <c r="BU608" s="1128"/>
      <c r="BV608" s="1128"/>
      <c r="BW608" s="15"/>
      <c r="BX608" s="1148"/>
      <c r="BY608" s="1154"/>
      <c r="BZ608" s="1154"/>
      <c r="CA608" s="1154"/>
      <c r="CB608" s="1148"/>
      <c r="CC608" s="1149"/>
      <c r="CD608" s="1155"/>
      <c r="CE608" s="1155"/>
      <c r="CF608" s="1150"/>
      <c r="CG608" s="1149"/>
      <c r="CH608" s="1155"/>
      <c r="CI608" s="1155"/>
      <c r="CJ608" s="1149"/>
      <c r="CK608" s="1156"/>
      <c r="CL608" s="1155"/>
      <c r="CM608" s="1155"/>
      <c r="CN608" s="1149"/>
      <c r="CO608" s="1152"/>
      <c r="CP608" s="1157"/>
      <c r="CQ608" s="1153"/>
      <c r="CR608" s="1152"/>
      <c r="CS608" s="1157"/>
      <c r="CT608" s="1152"/>
      <c r="CU608" s="643"/>
      <c r="CV608" s="248"/>
      <c r="CW608" s="212"/>
      <c r="CX608" s="637"/>
      <c r="CY608" s="1225"/>
      <c r="CZ608" s="1225"/>
      <c r="DA608" s="1225"/>
      <c r="DB608" s="1225"/>
      <c r="DC608" s="1226"/>
      <c r="DD608" s="1129"/>
      <c r="DE608" s="1130"/>
      <c r="DF608" s="1130"/>
      <c r="DG608" s="1130"/>
      <c r="DH608" s="1130"/>
      <c r="DI608" s="1130"/>
      <c r="DJ608" s="624"/>
      <c r="DK608" s="1225"/>
      <c r="DL608" s="1225"/>
      <c r="DM608" s="1225"/>
      <c r="DN608" s="1225"/>
      <c r="DO608" s="1226"/>
      <c r="DP608" s="1127"/>
      <c r="DQ608" s="1128"/>
      <c r="DR608" s="1128"/>
      <c r="DS608" s="1128"/>
      <c r="DT608" s="1128"/>
      <c r="DU608" s="1128"/>
      <c r="DV608" s="15"/>
      <c r="DW608" s="1148"/>
      <c r="DX608" s="1154"/>
      <c r="DY608" s="1154"/>
      <c r="DZ608" s="1154"/>
      <c r="EA608" s="1148"/>
      <c r="EB608" s="1149"/>
      <c r="EC608" s="1155"/>
      <c r="ED608" s="1155"/>
      <c r="EE608" s="1150"/>
      <c r="EF608" s="1149"/>
      <c r="EG608" s="1155"/>
      <c r="EH608" s="1155"/>
      <c r="EI608" s="1149"/>
      <c r="EJ608" s="1156"/>
      <c r="EK608" s="1155"/>
      <c r="EL608" s="1155"/>
      <c r="EM608" s="1149"/>
      <c r="EN608" s="1152"/>
      <c r="EO608" s="1157"/>
      <c r="EP608" s="1153"/>
      <c r="EQ608" s="1152"/>
      <c r="ER608" s="1157"/>
      <c r="ES608" s="1152"/>
      <c r="ET608" s="643"/>
      <c r="EU608" s="637"/>
      <c r="EV608" s="1225"/>
      <c r="EW608" s="1225"/>
      <c r="EX608" s="1225"/>
      <c r="EY608" s="1225"/>
      <c r="EZ608" s="1226"/>
      <c r="FA608" s="1129"/>
      <c r="FB608" s="1130"/>
      <c r="FC608" s="1130"/>
      <c r="FD608" s="1130"/>
      <c r="FE608" s="1130"/>
      <c r="FF608" s="1130"/>
      <c r="FG608" s="624"/>
      <c r="FH608" s="1225"/>
      <c r="FI608" s="1225"/>
      <c r="FJ608" s="1225"/>
      <c r="FK608" s="1225"/>
      <c r="FL608" s="1226"/>
      <c r="FM608" s="1127"/>
      <c r="FN608" s="1128"/>
      <c r="FO608" s="1128"/>
      <c r="FP608" s="1128"/>
      <c r="FQ608" s="1128"/>
      <c r="FR608" s="1128"/>
      <c r="FS608" s="15"/>
      <c r="FT608" s="1148"/>
      <c r="FU608" s="1154"/>
      <c r="FV608" s="1154"/>
      <c r="FW608" s="1154"/>
      <c r="FX608" s="1148"/>
      <c r="FY608" s="1149"/>
      <c r="FZ608" s="1155"/>
      <c r="GA608" s="1155"/>
      <c r="GB608" s="1150"/>
      <c r="GC608" s="1149"/>
      <c r="GD608" s="1155"/>
      <c r="GE608" s="1155"/>
      <c r="GF608" s="1149"/>
      <c r="GG608" s="1156"/>
      <c r="GH608" s="1155"/>
      <c r="GI608" s="1155"/>
      <c r="GJ608" s="1149"/>
      <c r="GK608" s="1152"/>
      <c r="GL608" s="1157"/>
      <c r="GM608" s="1153"/>
      <c r="GN608" s="1152"/>
      <c r="GO608" s="1157"/>
      <c r="GP608" s="1152"/>
      <c r="GQ608" s="643"/>
      <c r="GR608" s="6"/>
    </row>
    <row r="609" spans="1:200" ht="3" customHeight="1" x14ac:dyDescent="0.25">
      <c r="A609" s="212"/>
      <c r="B609" s="637"/>
      <c r="C609" s="624"/>
      <c r="D609" s="624"/>
      <c r="E609" s="624"/>
      <c r="F609" s="624"/>
      <c r="G609" s="624"/>
      <c r="H609" s="624"/>
      <c r="I609" s="624"/>
      <c r="J609" s="624"/>
      <c r="K609" s="624"/>
      <c r="L609" s="624"/>
      <c r="M609" s="624"/>
      <c r="N609" s="624"/>
      <c r="O609" s="624"/>
      <c r="P609" s="624"/>
      <c r="Q609" s="624"/>
      <c r="R609" s="624"/>
      <c r="S609" s="624"/>
      <c r="T609" s="624"/>
      <c r="U609" s="624"/>
      <c r="V609" s="624"/>
      <c r="W609" s="624"/>
      <c r="X609" s="624"/>
      <c r="Y609" s="624"/>
      <c r="Z609" s="15"/>
      <c r="AA609" s="1148"/>
      <c r="AB609" s="1154"/>
      <c r="AC609" s="1154"/>
      <c r="AD609" s="1154"/>
      <c r="AE609" s="1148"/>
      <c r="AF609" s="1149"/>
      <c r="AG609" s="1155"/>
      <c r="AH609" s="1155"/>
      <c r="AI609" s="1150"/>
      <c r="AJ609" s="1149"/>
      <c r="AK609" s="1155"/>
      <c r="AL609" s="1155"/>
      <c r="AM609" s="1149"/>
      <c r="AN609" s="1156"/>
      <c r="AO609" s="1155"/>
      <c r="AP609" s="1155"/>
      <c r="AQ609" s="1149"/>
      <c r="AR609" s="1152"/>
      <c r="AS609" s="1157"/>
      <c r="AT609" s="1153"/>
      <c r="AU609" s="1152"/>
      <c r="AV609" s="1157"/>
      <c r="AW609" s="1152"/>
      <c r="AX609" s="643"/>
      <c r="AY609" s="637"/>
      <c r="AZ609" s="624"/>
      <c r="BA609" s="624"/>
      <c r="BB609" s="624"/>
      <c r="BC609" s="624"/>
      <c r="BD609" s="624"/>
      <c r="BE609" s="624"/>
      <c r="BF609" s="624"/>
      <c r="BG609" s="624"/>
      <c r="BH609" s="624"/>
      <c r="BI609" s="624"/>
      <c r="BJ609" s="624"/>
      <c r="BK609" s="624"/>
      <c r="BL609" s="624"/>
      <c r="BM609" s="624"/>
      <c r="BN609" s="624"/>
      <c r="BO609" s="624"/>
      <c r="BP609" s="624"/>
      <c r="BQ609" s="624"/>
      <c r="BR609" s="624"/>
      <c r="BS609" s="624"/>
      <c r="BT609" s="624"/>
      <c r="BU609" s="624"/>
      <c r="BV609" s="624"/>
      <c r="BW609" s="15"/>
      <c r="BX609" s="1148"/>
      <c r="BY609" s="1154"/>
      <c r="BZ609" s="1154"/>
      <c r="CA609" s="1154"/>
      <c r="CB609" s="1148"/>
      <c r="CC609" s="1149"/>
      <c r="CD609" s="1155"/>
      <c r="CE609" s="1155"/>
      <c r="CF609" s="1150"/>
      <c r="CG609" s="1149"/>
      <c r="CH609" s="1155"/>
      <c r="CI609" s="1155"/>
      <c r="CJ609" s="1149"/>
      <c r="CK609" s="1156"/>
      <c r="CL609" s="1155"/>
      <c r="CM609" s="1155"/>
      <c r="CN609" s="1149"/>
      <c r="CO609" s="1152"/>
      <c r="CP609" s="1157"/>
      <c r="CQ609" s="1153"/>
      <c r="CR609" s="1152"/>
      <c r="CS609" s="1157"/>
      <c r="CT609" s="1152"/>
      <c r="CU609" s="643"/>
      <c r="CV609" s="248"/>
      <c r="CW609" s="212"/>
      <c r="CX609" s="637"/>
      <c r="CY609" s="624"/>
      <c r="CZ609" s="624"/>
      <c r="DA609" s="624"/>
      <c r="DB609" s="624"/>
      <c r="DC609" s="624"/>
      <c r="DD609" s="624"/>
      <c r="DE609" s="624"/>
      <c r="DF609" s="624"/>
      <c r="DG609" s="624"/>
      <c r="DH609" s="624"/>
      <c r="DI609" s="624"/>
      <c r="DJ609" s="624"/>
      <c r="DK609" s="624"/>
      <c r="DL609" s="624"/>
      <c r="DM609" s="624"/>
      <c r="DN609" s="624"/>
      <c r="DO609" s="624"/>
      <c r="DP609" s="624"/>
      <c r="DQ609" s="624"/>
      <c r="DR609" s="624"/>
      <c r="DS609" s="624"/>
      <c r="DT609" s="624"/>
      <c r="DU609" s="624"/>
      <c r="DV609" s="15"/>
      <c r="DW609" s="1148"/>
      <c r="DX609" s="1154"/>
      <c r="DY609" s="1154"/>
      <c r="DZ609" s="1154"/>
      <c r="EA609" s="1148"/>
      <c r="EB609" s="1149"/>
      <c r="EC609" s="1155"/>
      <c r="ED609" s="1155"/>
      <c r="EE609" s="1150"/>
      <c r="EF609" s="1149"/>
      <c r="EG609" s="1155"/>
      <c r="EH609" s="1155"/>
      <c r="EI609" s="1149"/>
      <c r="EJ609" s="1156"/>
      <c r="EK609" s="1155"/>
      <c r="EL609" s="1155"/>
      <c r="EM609" s="1149"/>
      <c r="EN609" s="1152"/>
      <c r="EO609" s="1157"/>
      <c r="EP609" s="1153"/>
      <c r="EQ609" s="1152"/>
      <c r="ER609" s="1157"/>
      <c r="ES609" s="1152"/>
      <c r="ET609" s="643"/>
      <c r="EU609" s="637"/>
      <c r="EV609" s="624"/>
      <c r="EW609" s="624"/>
      <c r="EX609" s="624"/>
      <c r="EY609" s="624"/>
      <c r="EZ609" s="624"/>
      <c r="FA609" s="624"/>
      <c r="FB609" s="624"/>
      <c r="FC609" s="624"/>
      <c r="FD609" s="624"/>
      <c r="FE609" s="624"/>
      <c r="FF609" s="624"/>
      <c r="FG609" s="624"/>
      <c r="FH609" s="624"/>
      <c r="FI609" s="624"/>
      <c r="FJ609" s="624"/>
      <c r="FK609" s="624"/>
      <c r="FL609" s="624"/>
      <c r="FM609" s="624"/>
      <c r="FN609" s="624"/>
      <c r="FO609" s="624"/>
      <c r="FP609" s="624"/>
      <c r="FQ609" s="624"/>
      <c r="FR609" s="624"/>
      <c r="FS609" s="15"/>
      <c r="FT609" s="1148"/>
      <c r="FU609" s="1154"/>
      <c r="FV609" s="1154"/>
      <c r="FW609" s="1154"/>
      <c r="FX609" s="1148"/>
      <c r="FY609" s="1149"/>
      <c r="FZ609" s="1155"/>
      <c r="GA609" s="1155"/>
      <c r="GB609" s="1150"/>
      <c r="GC609" s="1149"/>
      <c r="GD609" s="1155"/>
      <c r="GE609" s="1155"/>
      <c r="GF609" s="1149"/>
      <c r="GG609" s="1156"/>
      <c r="GH609" s="1155"/>
      <c r="GI609" s="1155"/>
      <c r="GJ609" s="1149"/>
      <c r="GK609" s="1152"/>
      <c r="GL609" s="1157"/>
      <c r="GM609" s="1153"/>
      <c r="GN609" s="1152"/>
      <c r="GO609" s="1157"/>
      <c r="GP609" s="1152"/>
      <c r="GQ609" s="643"/>
      <c r="GR609" s="6"/>
    </row>
    <row r="610" spans="1:200" ht="11.25" customHeight="1" x14ac:dyDescent="0.25">
      <c r="A610" s="212"/>
      <c r="B610" s="637"/>
      <c r="C610" s="1218" t="str">
        <f>IF('FRONT PAGE'!$A$1="www.fly-logics.com","SIC",0)</f>
        <v>SIC</v>
      </c>
      <c r="D610" s="1225"/>
      <c r="E610" s="1225"/>
      <c r="F610" s="1225"/>
      <c r="G610" s="1226"/>
      <c r="H610" s="1129" t="str">
        <f>IF(SUMIFS(LOGBOOK!$Z$5:$Z$1036129,LOGBOOK!$D$5:$D$1036129,F589,LOGBOOK!$AN$5:$AN$1036129,V589,LOGBOOK!$E$5:$E$1036129,L589)=0," ",SUMIFS(LOGBOOK!$Z$5:$Z$1036129,LOGBOOK!$D$5:$D$1036129,F589,LOGBOOK!$AN$5:$AN$1036129,V589,LOGBOOK!$E$5:$E$1036129,L589))</f>
        <v xml:space="preserve"> </v>
      </c>
      <c r="I610" s="1130" t="str">
        <f t="shared" ref="I610" si="772">H610</f>
        <v xml:space="preserve"> </v>
      </c>
      <c r="J610" s="1130"/>
      <c r="K610" s="1130"/>
      <c r="L610" s="1130"/>
      <c r="M610" s="1130"/>
      <c r="N610" s="624"/>
      <c r="O610" s="1220" t="str">
        <f>IF('FRONT PAGE'!$A$1="www.fly-logics.com","NIGHT",0)</f>
        <v>NIGHT</v>
      </c>
      <c r="P610" s="1225"/>
      <c r="Q610" s="1225"/>
      <c r="R610" s="1225"/>
      <c r="S610" s="1226"/>
      <c r="T610" s="1127" t="str">
        <f>IF(SUMIFS(LOGBOOK!$AF$5:$AF$1036129,LOGBOOK!$D$5:$D$1036129,F589,LOGBOOK!$AN$5:$AN$1036129,V589,LOGBOOK!$E$5:$E$1036129,L589)=0," ",SUMIFS(LOGBOOK!$AF$5:$AF$1036129,LOGBOOK!$D$5:$D$1036129,F589,LOGBOOK!$AN$5:$AN$1036129,V589,LOGBOOK!$E$5:$E$1036129,L589))</f>
        <v xml:space="preserve"> </v>
      </c>
      <c r="U610" s="1128" t="str">
        <f t="shared" ref="U610" si="773">T610</f>
        <v xml:space="preserve"> </v>
      </c>
      <c r="V610" s="1128"/>
      <c r="W610" s="1128"/>
      <c r="X610" s="1128"/>
      <c r="Y610" s="1128"/>
      <c r="Z610" s="15"/>
      <c r="AA610" s="1148"/>
      <c r="AB610" s="1148"/>
      <c r="AC610" s="1148"/>
      <c r="AD610" s="1148"/>
      <c r="AE610" s="1148"/>
      <c r="AF610" s="1149"/>
      <c r="AG610" s="1149"/>
      <c r="AH610" s="1149"/>
      <c r="AI610" s="1150"/>
      <c r="AJ610" s="1149"/>
      <c r="AK610" s="1149"/>
      <c r="AL610" s="1149"/>
      <c r="AM610" s="1149"/>
      <c r="AN610" s="1156"/>
      <c r="AO610" s="1149"/>
      <c r="AP610" s="1149"/>
      <c r="AQ610" s="1149"/>
      <c r="AR610" s="1152"/>
      <c r="AS610" s="1152"/>
      <c r="AT610" s="1153"/>
      <c r="AU610" s="1152"/>
      <c r="AV610" s="1152"/>
      <c r="AW610" s="1152"/>
      <c r="AX610" s="643"/>
      <c r="AY610" s="637"/>
      <c r="AZ610" s="1218" t="str">
        <f>IF('FRONT PAGE'!$A$1="www.fly-logics.com","SIC",0)</f>
        <v>SIC</v>
      </c>
      <c r="BA610" s="1225"/>
      <c r="BB610" s="1225"/>
      <c r="BC610" s="1225"/>
      <c r="BD610" s="1226"/>
      <c r="BE610" s="1129" t="str">
        <f>IF(SUMIFS(LOGBOOK!$Z$5:$Z$1036129,LOGBOOK!$D$5:$D$1036129,BC589,LOGBOOK!$AN$5:$AN$1036129,BS589,LOGBOOK!$E$5:$E$1036129,BI589)=0," ",SUMIFS(LOGBOOK!$Z$5:$Z$1036129,LOGBOOK!$D$5:$D$1036129,BC589,LOGBOOK!$AN$5:$AN$1036129,BS589,LOGBOOK!$E$5:$E$1036129,BI589))</f>
        <v xml:space="preserve"> </v>
      </c>
      <c r="BF610" s="1130" t="str">
        <f t="shared" ref="BF610" si="774">BE610</f>
        <v xml:space="preserve"> </v>
      </c>
      <c r="BG610" s="1130"/>
      <c r="BH610" s="1130"/>
      <c r="BI610" s="1130"/>
      <c r="BJ610" s="1130"/>
      <c r="BK610" s="624"/>
      <c r="BL610" s="1220" t="str">
        <f>IF('FRONT PAGE'!$A$1="www.fly-logics.com","NIGHT",0)</f>
        <v>NIGHT</v>
      </c>
      <c r="BM610" s="1225"/>
      <c r="BN610" s="1225"/>
      <c r="BO610" s="1225"/>
      <c r="BP610" s="1226"/>
      <c r="BQ610" s="1127" t="str">
        <f>IF(SUMIFS(LOGBOOK!$AF$5:$AF$1036129,LOGBOOK!$D$5:$D$1036129,BC589,LOGBOOK!$AN$5:$AN$1036129,BS589,LOGBOOK!$E$5:$E$1036129,BI589)=0," ",SUMIFS(LOGBOOK!$AF$5:$AF$1036129,LOGBOOK!$D$5:$D$1036129,BC589,LOGBOOK!$AN$5:$AN$1036129,BS589,LOGBOOK!$E$5:$E$1036129,BI589))</f>
        <v xml:space="preserve"> </v>
      </c>
      <c r="BR610" s="1128" t="str">
        <f t="shared" ref="BR610" si="775">BQ610</f>
        <v xml:space="preserve"> </v>
      </c>
      <c r="BS610" s="1128"/>
      <c r="BT610" s="1128"/>
      <c r="BU610" s="1128"/>
      <c r="BV610" s="1128"/>
      <c r="BW610" s="15"/>
      <c r="BX610" s="1148"/>
      <c r="BY610" s="1148"/>
      <c r="BZ610" s="1148"/>
      <c r="CA610" s="1148"/>
      <c r="CB610" s="1148"/>
      <c r="CC610" s="1149"/>
      <c r="CD610" s="1149"/>
      <c r="CE610" s="1149"/>
      <c r="CF610" s="1150"/>
      <c r="CG610" s="1149"/>
      <c r="CH610" s="1149"/>
      <c r="CI610" s="1149"/>
      <c r="CJ610" s="1149"/>
      <c r="CK610" s="1156"/>
      <c r="CL610" s="1149"/>
      <c r="CM610" s="1149"/>
      <c r="CN610" s="1149"/>
      <c r="CO610" s="1152"/>
      <c r="CP610" s="1152"/>
      <c r="CQ610" s="1153"/>
      <c r="CR610" s="1152"/>
      <c r="CS610" s="1152"/>
      <c r="CT610" s="1152"/>
      <c r="CU610" s="643"/>
      <c r="CV610" s="248"/>
      <c r="CW610" s="212"/>
      <c r="CX610" s="637"/>
      <c r="CY610" s="1218" t="str">
        <f>IF('FRONT PAGE'!$A$1="www.fly-logics.com","SIC",0)</f>
        <v>SIC</v>
      </c>
      <c r="CZ610" s="1225"/>
      <c r="DA610" s="1225"/>
      <c r="DB610" s="1225"/>
      <c r="DC610" s="1226"/>
      <c r="DD610" s="1129" t="str">
        <f>IF(SUMIFS(LOGBOOK!$Z$5:$Z$1036129,LOGBOOK!$D$5:$D$1036129,DB589,LOGBOOK!$AN$5:$AN$1036129,DR589,LOGBOOK!$E$5:$E$1036129,DH589)=0," ",SUMIFS(LOGBOOK!$Z$5:$Z$1036129,LOGBOOK!$D$5:$D$1036129,DB589,LOGBOOK!$AN$5:$AN$1036129,DR589,LOGBOOK!$E$5:$E$1036129,DH589))</f>
        <v xml:space="preserve"> </v>
      </c>
      <c r="DE610" s="1130" t="str">
        <f t="shared" ref="DE610" si="776">DD610</f>
        <v xml:space="preserve"> </v>
      </c>
      <c r="DF610" s="1130"/>
      <c r="DG610" s="1130"/>
      <c r="DH610" s="1130"/>
      <c r="DI610" s="1130"/>
      <c r="DJ610" s="624"/>
      <c r="DK610" s="1220" t="str">
        <f>IF('FRONT PAGE'!$A$1="www.fly-logics.com","NIGHT",0)</f>
        <v>NIGHT</v>
      </c>
      <c r="DL610" s="1225"/>
      <c r="DM610" s="1225"/>
      <c r="DN610" s="1225"/>
      <c r="DO610" s="1226"/>
      <c r="DP610" s="1127" t="str">
        <f>IF(SUMIFS(LOGBOOK!$AF$5:$AF$1036129,LOGBOOK!$D$5:$D$1036129,DB589,LOGBOOK!$AN$5:$AN$1036129,DR589,LOGBOOK!$E$5:$E$1036129,DH589)=0," ",SUMIFS(LOGBOOK!$AF$5:$AF$1036129,LOGBOOK!$D$5:$D$1036129,DB589,LOGBOOK!$AN$5:$AN$1036129,DR589,LOGBOOK!$E$5:$E$1036129,DH589))</f>
        <v xml:space="preserve"> </v>
      </c>
      <c r="DQ610" s="1128" t="str">
        <f t="shared" ref="DQ610" si="777">DP610</f>
        <v xml:space="preserve"> </v>
      </c>
      <c r="DR610" s="1128"/>
      <c r="DS610" s="1128"/>
      <c r="DT610" s="1128"/>
      <c r="DU610" s="1128"/>
      <c r="DV610" s="15"/>
      <c r="DW610" s="1148"/>
      <c r="DX610" s="1148"/>
      <c r="DY610" s="1148"/>
      <c r="DZ610" s="1148"/>
      <c r="EA610" s="1148"/>
      <c r="EB610" s="1149"/>
      <c r="EC610" s="1149"/>
      <c r="ED610" s="1149"/>
      <c r="EE610" s="1150"/>
      <c r="EF610" s="1149"/>
      <c r="EG610" s="1149"/>
      <c r="EH610" s="1149"/>
      <c r="EI610" s="1149"/>
      <c r="EJ610" s="1156"/>
      <c r="EK610" s="1149"/>
      <c r="EL610" s="1149"/>
      <c r="EM610" s="1149"/>
      <c r="EN610" s="1152"/>
      <c r="EO610" s="1152"/>
      <c r="EP610" s="1153"/>
      <c r="EQ610" s="1152"/>
      <c r="ER610" s="1152"/>
      <c r="ES610" s="1152"/>
      <c r="ET610" s="643"/>
      <c r="EU610" s="637"/>
      <c r="EV610" s="1218" t="str">
        <f>IF('FRONT PAGE'!$A$1="www.fly-logics.com","SIC",0)</f>
        <v>SIC</v>
      </c>
      <c r="EW610" s="1225"/>
      <c r="EX610" s="1225"/>
      <c r="EY610" s="1225"/>
      <c r="EZ610" s="1226"/>
      <c r="FA610" s="1129" t="str">
        <f>IF(SUMIFS(LOGBOOK!$Z$5:$Z$1036129,LOGBOOK!$D$5:$D$1036129,EY589,LOGBOOK!$AN$5:$AN$1036129,FO589,LOGBOOK!$E$5:$E$1036129,FE589)=0," ",SUMIFS(LOGBOOK!$Z$5:$Z$1036129,LOGBOOK!$D$5:$D$1036129,EY589,LOGBOOK!$AN$5:$AN$1036129,FO589,LOGBOOK!$E$5:$E$1036129,FE589))</f>
        <v xml:space="preserve"> </v>
      </c>
      <c r="FB610" s="1130" t="str">
        <f t="shared" ref="FB610" si="778">FA610</f>
        <v xml:space="preserve"> </v>
      </c>
      <c r="FC610" s="1130"/>
      <c r="FD610" s="1130"/>
      <c r="FE610" s="1130"/>
      <c r="FF610" s="1130"/>
      <c r="FG610" s="624"/>
      <c r="FH610" s="1220" t="str">
        <f>IF('FRONT PAGE'!$A$1="www.fly-logics.com","NIGHT",0)</f>
        <v>NIGHT</v>
      </c>
      <c r="FI610" s="1225"/>
      <c r="FJ610" s="1225"/>
      <c r="FK610" s="1225"/>
      <c r="FL610" s="1226"/>
      <c r="FM610" s="1127" t="str">
        <f>IF(SUMIFS(LOGBOOK!$AF$5:$AF$1036129,LOGBOOK!$D$5:$D$1036129,EY589,LOGBOOK!$AN$5:$AN$1036129,FO589,LOGBOOK!$E$5:$E$1036129,FE589)=0," ",SUMIFS(LOGBOOK!$AF$5:$AF$1036129,LOGBOOK!$D$5:$D$1036129,EY589,LOGBOOK!$AN$5:$AN$1036129,FO589,LOGBOOK!$E$5:$E$1036129,FE589))</f>
        <v xml:space="preserve"> </v>
      </c>
      <c r="FN610" s="1128" t="str">
        <f t="shared" ref="FN610" si="779">FM610</f>
        <v xml:space="preserve"> </v>
      </c>
      <c r="FO610" s="1128"/>
      <c r="FP610" s="1128"/>
      <c r="FQ610" s="1128"/>
      <c r="FR610" s="1128"/>
      <c r="FS610" s="15"/>
      <c r="FT610" s="1148"/>
      <c r="FU610" s="1148"/>
      <c r="FV610" s="1148"/>
      <c r="FW610" s="1148"/>
      <c r="FX610" s="1148"/>
      <c r="FY610" s="1149"/>
      <c r="FZ610" s="1149"/>
      <c r="GA610" s="1149"/>
      <c r="GB610" s="1150"/>
      <c r="GC610" s="1149"/>
      <c r="GD610" s="1149"/>
      <c r="GE610" s="1149"/>
      <c r="GF610" s="1149"/>
      <c r="GG610" s="1156"/>
      <c r="GH610" s="1149"/>
      <c r="GI610" s="1149"/>
      <c r="GJ610" s="1149"/>
      <c r="GK610" s="1152"/>
      <c r="GL610" s="1152"/>
      <c r="GM610" s="1153"/>
      <c r="GN610" s="1152"/>
      <c r="GO610" s="1152"/>
      <c r="GP610" s="1152"/>
      <c r="GQ610" s="643"/>
      <c r="GR610" s="6"/>
    </row>
    <row r="611" spans="1:200" ht="8.85" customHeight="1" x14ac:dyDescent="0.25">
      <c r="A611" s="212"/>
      <c r="B611" s="637"/>
      <c r="C611" s="1225"/>
      <c r="D611" s="1225"/>
      <c r="E611" s="1225"/>
      <c r="F611" s="1225"/>
      <c r="G611" s="1226"/>
      <c r="H611" s="1129"/>
      <c r="I611" s="1130"/>
      <c r="J611" s="1130"/>
      <c r="K611" s="1130"/>
      <c r="L611" s="1130"/>
      <c r="M611" s="1130"/>
      <c r="N611" s="624"/>
      <c r="O611" s="1225"/>
      <c r="P611" s="1225"/>
      <c r="Q611" s="1225"/>
      <c r="R611" s="1225"/>
      <c r="S611" s="1226"/>
      <c r="T611" s="1127"/>
      <c r="U611" s="1128"/>
      <c r="V611" s="1128"/>
      <c r="W611" s="1128"/>
      <c r="X611" s="1128"/>
      <c r="Y611" s="1128"/>
      <c r="Z611" s="15"/>
      <c r="AA611" s="629" t="str">
        <f>IF('FRONT PAGE'!$A$1="www.fly-logics.com","JUL",0)</f>
        <v>JUL</v>
      </c>
      <c r="AB611" s="631"/>
      <c r="AC611" s="631"/>
      <c r="AD611" s="631"/>
      <c r="AE611" s="631"/>
      <c r="AF611" s="630" t="str">
        <f>IF(SUMIFS(LOGBOOK!$Y$5:$Y$1036129,LOGBOOK!$D$5:$D$1036129,F589,LOGBOOK!$AN$5:$AN$1036129,V589,LOGBOOK!$E$5:$E$1036129,L589,LOGBOOK!$AM$5:$AM$1036129,"JUL")=0," ",SUMIFS(LOGBOOK!$Y$5:$Y$1036129,LOGBOOK!$D$5:$D$1036129,F589,LOGBOOK!$AN$5:$AN$1036129,V589,LOGBOOK!$E$5:$E$1036129,L589,LOGBOOK!$AM$5:$AM$1036129,"JUL"))</f>
        <v xml:space="preserve"> </v>
      </c>
      <c r="AG611" s="625"/>
      <c r="AH611" s="625"/>
      <c r="AI611" s="625"/>
      <c r="AJ611" s="650" t="str">
        <f>IF(SUMIFS(LOGBOOK!$Z$5:$Z$1036129,LOGBOOK!$D$5:$D$1036129,F589,LOGBOOK!$AN$5:$AN$1036129,V589,LOGBOOK!$E$5:$E$1036129,L589,LOGBOOK!$AM$5:$AM$1036129,"JUL")=0," ",SUMIFS(LOGBOOK!$Z$5:$Z$1036129,LOGBOOK!$D$5:$D$1036129,F589,LOGBOOK!$AN$5:$AN$1036129,V589,LOGBOOK!$E$5:$E$1036129,L589,LOGBOOK!$AM$5:$AM$1036129,"JUL"))</f>
        <v xml:space="preserve"> </v>
      </c>
      <c r="AK611" s="651"/>
      <c r="AL611" s="651"/>
      <c r="AM611" s="651"/>
      <c r="AN611" s="630" t="str">
        <f>IF(SUMIFS(LOGBOOK!$AA$5:$AA$1036129,LOGBOOK!$D$5:$D$1036129,F589,LOGBOOK!$AN$5:$AN$1036129,V589,LOGBOOK!$E$5:$E$1036129,L589,LOGBOOK!$AM$5:$AM$1036129,"JUL")=0," ",SUMIFS(LOGBOOK!$AA$5:$AA$1036129,LOGBOOK!$D$5:$D$1036129,F589,LOGBOOK!$AN$5:$AN$1036129,V589,LOGBOOK!$E$5:$E$1036129,L589,LOGBOOK!$AM$5:$AM$1036129,"JUL"))</f>
        <v xml:space="preserve"> </v>
      </c>
      <c r="AO611" s="625"/>
      <c r="AP611" s="625"/>
      <c r="AQ611" s="625"/>
      <c r="AR611" s="623" t="str">
        <f>IF(SUMIFS(LOGBOOK!$AE$5:$AE$1036129,LOGBOOK!$D$5:$D$1036129,F589,LOGBOOK!$AN$5:$AN$1036129,V589,LOGBOOK!$E$5:$E$1036129,L589,LOGBOOK!$AM$5:$AM$1036129,"JUL")=0," ",SUMIFS(LOGBOOK!$AC$5:$AC$1036129,LOGBOOK!$D$5:$D$1036129,F589,LOGBOOK!$AN$5:$AN$1036129,V589,LOGBOOK!$E$5:$E$1036129,L589,LOGBOOK!$AM$5:$AM$1036129,"JUL"))</f>
        <v xml:space="preserve"> </v>
      </c>
      <c r="AS611" s="623"/>
      <c r="AT611" s="623"/>
      <c r="AU611" s="641" t="str">
        <f>IF(SUMIFS(LOGBOOK!$AF$5:$AF$1036129,LOGBOOK!$D$5:$D$1036129,F589,LOGBOOK!$AN$5:$AN$1036129,V589,LOGBOOK!$E$5:$E$1036129,L589,LOGBOOK!$AM$5:$AM$1036129,"JUL")=0," ",SUMIFS(LOGBOOK!$AF$5:$AF$1036129,LOGBOOK!$D$5:$D$1036129,F589,LOGBOOK!$AN$5:$AN$1036129,V589,LOGBOOK!$E$5:$E$1036129,L589,LOGBOOK!$AM$5:$AM$1036129,"JUL"))</f>
        <v xml:space="preserve"> </v>
      </c>
      <c r="AV611" s="642"/>
      <c r="AW611" s="642"/>
      <c r="AX611" s="643"/>
      <c r="AY611" s="637"/>
      <c r="AZ611" s="1225"/>
      <c r="BA611" s="1225"/>
      <c r="BB611" s="1225"/>
      <c r="BC611" s="1225"/>
      <c r="BD611" s="1226"/>
      <c r="BE611" s="1129"/>
      <c r="BF611" s="1130"/>
      <c r="BG611" s="1130"/>
      <c r="BH611" s="1130"/>
      <c r="BI611" s="1130"/>
      <c r="BJ611" s="1130"/>
      <c r="BK611" s="624"/>
      <c r="BL611" s="1225"/>
      <c r="BM611" s="1225"/>
      <c r="BN611" s="1225"/>
      <c r="BO611" s="1225"/>
      <c r="BP611" s="1226"/>
      <c r="BQ611" s="1127"/>
      <c r="BR611" s="1128"/>
      <c r="BS611" s="1128"/>
      <c r="BT611" s="1128"/>
      <c r="BU611" s="1128"/>
      <c r="BV611" s="1128"/>
      <c r="BW611" s="15"/>
      <c r="BX611" s="629" t="str">
        <f>IF('FRONT PAGE'!$A$1="www.fly-logics.com","JUL",0)</f>
        <v>JUL</v>
      </c>
      <c r="BY611" s="631"/>
      <c r="BZ611" s="631"/>
      <c r="CA611" s="631"/>
      <c r="CB611" s="631"/>
      <c r="CC611" s="630" t="str">
        <f>IF(SUMIFS(LOGBOOK!$Y$5:$Y$1036129,LOGBOOK!$D$5:$D$1036129,BC589,LOGBOOK!$AN$5:$AN$1036129,BS589,LOGBOOK!$E$5:$E$1036129,BI589,LOGBOOK!$AM$5:$AM$1036129,"JUL")=0," ",SUMIFS(LOGBOOK!$Y$5:$Y$1036129,LOGBOOK!$D$5:$D$1036129,BC589,LOGBOOK!$AN$5:$AN$1036129,BS589,LOGBOOK!$E$5:$E$1036129,BI589,LOGBOOK!$AM$5:$AM$1036129,"JUL"))</f>
        <v xml:space="preserve"> </v>
      </c>
      <c r="CD611" s="625"/>
      <c r="CE611" s="625"/>
      <c r="CF611" s="625"/>
      <c r="CG611" s="650" t="str">
        <f>IF(SUMIFS(LOGBOOK!$Z$5:$Z$1036129,LOGBOOK!$D$5:$D$1036129,BC589,LOGBOOK!$AN$5:$AN$1036129,BS589,LOGBOOK!$E$5:$E$1036129,BI589,LOGBOOK!$AM$5:$AM$1036129,"JUL")=0," ",SUMIFS(LOGBOOK!$Z$5:$Z$1036129,LOGBOOK!$D$5:$D$1036129,BC589,LOGBOOK!$AN$5:$AN$1036129,BS589,LOGBOOK!$E$5:$E$1036129,BI589,LOGBOOK!$AM$5:$AM$1036129,"JUL"))</f>
        <v xml:space="preserve"> </v>
      </c>
      <c r="CH611" s="651"/>
      <c r="CI611" s="651"/>
      <c r="CJ611" s="651"/>
      <c r="CK611" s="630" t="str">
        <f>IF(SUMIFS(LOGBOOK!$AA$5:$AA$1036129,LOGBOOK!$D$5:$D$1036129,BC589,LOGBOOK!$AN$5:$AN$1036129,BS589,LOGBOOK!$E$5:$E$1036129,BI589,LOGBOOK!$AM$5:$AM$1036129,"JUL")=0," ",SUMIFS(LOGBOOK!$AA$5:$AA$1036129,LOGBOOK!$D$5:$D$1036129,BC589,LOGBOOK!$AN$5:$AN$1036129,BS589,LOGBOOK!$E$5:$E$1036129,BI589,LOGBOOK!$AM$5:$AM$1036129,"JUL"))</f>
        <v xml:space="preserve"> </v>
      </c>
      <c r="CL611" s="625"/>
      <c r="CM611" s="625"/>
      <c r="CN611" s="625"/>
      <c r="CO611" s="623" t="str">
        <f>IF(SUMIFS(LOGBOOK!$AE$5:$AE$1036129,LOGBOOK!$D$5:$D$1036129,BC589,LOGBOOK!$AN$5:$AN$1036129,BS589,LOGBOOK!$E$5:$E$1036129,BI589,LOGBOOK!$AM$5:$AM$1036129,"JUL")=0," ",SUMIFS(LOGBOOK!$AC$5:$AC$1036129,LOGBOOK!$D$5:$D$1036129,BC589,LOGBOOK!$AN$5:$AN$1036129,BS589,LOGBOOK!$E$5:$E$1036129,BI589,LOGBOOK!$AM$5:$AM$1036129,"JUL"))</f>
        <v xml:space="preserve"> </v>
      </c>
      <c r="CP611" s="623"/>
      <c r="CQ611" s="623"/>
      <c r="CR611" s="641" t="str">
        <f>IF(SUMIFS(LOGBOOK!$AF$5:$AF$1036129,LOGBOOK!$D$5:$D$1036129,BC589,LOGBOOK!$AN$5:$AN$1036129,BS589,LOGBOOK!$E$5:$E$1036129,BI589,LOGBOOK!$AM$5:$AM$1036129,"JUL")=0," ",SUMIFS(LOGBOOK!$AF$5:$AF$1036129,LOGBOOK!$D$5:$D$1036129,BC589,LOGBOOK!$AN$5:$AN$1036129,BS589,LOGBOOK!$E$5:$E$1036129,BI589,LOGBOOK!$AM$5:$AM$1036129,"JUL"))</f>
        <v xml:space="preserve"> </v>
      </c>
      <c r="CS611" s="642"/>
      <c r="CT611" s="642"/>
      <c r="CU611" s="643"/>
      <c r="CV611" s="247"/>
      <c r="CW611" s="212"/>
      <c r="CX611" s="637"/>
      <c r="CY611" s="1225"/>
      <c r="CZ611" s="1225"/>
      <c r="DA611" s="1225"/>
      <c r="DB611" s="1225"/>
      <c r="DC611" s="1226"/>
      <c r="DD611" s="1129"/>
      <c r="DE611" s="1130"/>
      <c r="DF611" s="1130"/>
      <c r="DG611" s="1130"/>
      <c r="DH611" s="1130"/>
      <c r="DI611" s="1130"/>
      <c r="DJ611" s="624"/>
      <c r="DK611" s="1225"/>
      <c r="DL611" s="1225"/>
      <c r="DM611" s="1225"/>
      <c r="DN611" s="1225"/>
      <c r="DO611" s="1226"/>
      <c r="DP611" s="1127"/>
      <c r="DQ611" s="1128"/>
      <c r="DR611" s="1128"/>
      <c r="DS611" s="1128"/>
      <c r="DT611" s="1128"/>
      <c r="DU611" s="1128"/>
      <c r="DV611" s="15"/>
      <c r="DW611" s="629" t="str">
        <f>IF('FRONT PAGE'!$A$1="www.fly-logics.com","JUL",0)</f>
        <v>JUL</v>
      </c>
      <c r="DX611" s="631"/>
      <c r="DY611" s="631"/>
      <c r="DZ611" s="631"/>
      <c r="EA611" s="631"/>
      <c r="EB611" s="630" t="str">
        <f>IF(SUMIFS(LOGBOOK!$Y$5:$Y$1036129,LOGBOOK!$D$5:$D$1036129,DB589,LOGBOOK!$AN$5:$AN$1036129,DR589,LOGBOOK!$E$5:$E$1036129,DH589,LOGBOOK!$AM$5:$AM$1036129,"JUL")=0," ",SUMIFS(LOGBOOK!$Y$5:$Y$1036129,LOGBOOK!$D$5:$D$1036129,DB589,LOGBOOK!$AN$5:$AN$1036129,DR589,LOGBOOK!$E$5:$E$1036129,DH589,LOGBOOK!$AM$5:$AM$1036129,"JUL"))</f>
        <v xml:space="preserve"> </v>
      </c>
      <c r="EC611" s="625"/>
      <c r="ED611" s="625"/>
      <c r="EE611" s="625"/>
      <c r="EF611" s="650" t="str">
        <f>IF(SUMIFS(LOGBOOK!$Z$5:$Z$1036129,LOGBOOK!$D$5:$D$1036129,DB589,LOGBOOK!$AN$5:$AN$1036129,DR589,LOGBOOK!$E$5:$E$1036129,DH589,LOGBOOK!$AM$5:$AM$1036129,"JUL")=0," ",SUMIFS(LOGBOOK!$Z$5:$Z$1036129,LOGBOOK!$D$5:$D$1036129,DB589,LOGBOOK!$AN$5:$AN$1036129,DR589,LOGBOOK!$E$5:$E$1036129,DH589,LOGBOOK!$AM$5:$AM$1036129,"JUL"))</f>
        <v xml:space="preserve"> </v>
      </c>
      <c r="EG611" s="651"/>
      <c r="EH611" s="651"/>
      <c r="EI611" s="651"/>
      <c r="EJ611" s="630" t="str">
        <f>IF(SUMIFS(LOGBOOK!$AA$5:$AA$1036129,LOGBOOK!$D$5:$D$1036129,DB589,LOGBOOK!$AN$5:$AN$1036129,DR589,LOGBOOK!$E$5:$E$1036129,DH589,LOGBOOK!$AM$5:$AM$1036129,"JUL")=0," ",SUMIFS(LOGBOOK!$AA$5:$AA$1036129,LOGBOOK!$D$5:$D$1036129,DB589,LOGBOOK!$AN$5:$AN$1036129,DR589,LOGBOOK!$E$5:$E$1036129,DH589,LOGBOOK!$AM$5:$AM$1036129,"JUL"))</f>
        <v xml:space="preserve"> </v>
      </c>
      <c r="EK611" s="625"/>
      <c r="EL611" s="625"/>
      <c r="EM611" s="625"/>
      <c r="EN611" s="623" t="str">
        <f>IF(SUMIFS(LOGBOOK!$AE$5:$AE$1036129,LOGBOOK!$D$5:$D$1036129,DB589,LOGBOOK!$AN$5:$AN$1036129,DR589,LOGBOOK!$E$5:$E$1036129,DH589,LOGBOOK!$AM$5:$AM$1036129,"JUL")=0," ",SUMIFS(LOGBOOK!$AC$5:$AC$1036129,LOGBOOK!$D$5:$D$1036129,DB589,LOGBOOK!$AN$5:$AN$1036129,DR589,LOGBOOK!$E$5:$E$1036129,DH589,LOGBOOK!$AM$5:$AM$1036129,"JUL"))</f>
        <v xml:space="preserve"> </v>
      </c>
      <c r="EO611" s="623"/>
      <c r="EP611" s="623"/>
      <c r="EQ611" s="641" t="str">
        <f>IF(SUMIFS(LOGBOOK!$AF$5:$AF$1036129,LOGBOOK!$D$5:$D$1036129,DB589,LOGBOOK!$AN$5:$AN$1036129,DR589,LOGBOOK!$E$5:$E$1036129,DH589,LOGBOOK!$AM$5:$AM$1036129,"JUL")=0," ",SUMIFS(LOGBOOK!$AF$5:$AF$1036129,LOGBOOK!$D$5:$D$1036129,DB589,LOGBOOK!$AN$5:$AN$1036129,DR589,LOGBOOK!$E$5:$E$1036129,DH589,LOGBOOK!$AM$5:$AM$1036129,"JUL"))</f>
        <v xml:space="preserve"> </v>
      </c>
      <c r="ER611" s="642"/>
      <c r="ES611" s="642"/>
      <c r="ET611" s="643"/>
      <c r="EU611" s="637"/>
      <c r="EV611" s="1225"/>
      <c r="EW611" s="1225"/>
      <c r="EX611" s="1225"/>
      <c r="EY611" s="1225"/>
      <c r="EZ611" s="1226"/>
      <c r="FA611" s="1129"/>
      <c r="FB611" s="1130"/>
      <c r="FC611" s="1130"/>
      <c r="FD611" s="1130"/>
      <c r="FE611" s="1130"/>
      <c r="FF611" s="1130"/>
      <c r="FG611" s="624"/>
      <c r="FH611" s="1225"/>
      <c r="FI611" s="1225"/>
      <c r="FJ611" s="1225"/>
      <c r="FK611" s="1225"/>
      <c r="FL611" s="1226"/>
      <c r="FM611" s="1127"/>
      <c r="FN611" s="1128"/>
      <c r="FO611" s="1128"/>
      <c r="FP611" s="1128"/>
      <c r="FQ611" s="1128"/>
      <c r="FR611" s="1128"/>
      <c r="FS611" s="15"/>
      <c r="FT611" s="629" t="str">
        <f>IF('FRONT PAGE'!$A$1="www.fly-logics.com","JUL",0)</f>
        <v>JUL</v>
      </c>
      <c r="FU611" s="631"/>
      <c r="FV611" s="631"/>
      <c r="FW611" s="631"/>
      <c r="FX611" s="631"/>
      <c r="FY611" s="630" t="str">
        <f>IF(SUMIFS(LOGBOOK!$Y$5:$Y$1036129,LOGBOOK!$D$5:$D$1036129,EY589,LOGBOOK!$AN$5:$AN$1036129,FO589,LOGBOOK!$E$5:$E$1036129,FE589,LOGBOOK!$AM$5:$AM$1036129,"JUL")=0," ",SUMIFS(LOGBOOK!$Y$5:$Y$1036129,LOGBOOK!$D$5:$D$1036129,EY589,LOGBOOK!$AN$5:$AN$1036129,FO589,LOGBOOK!$E$5:$E$1036129,FE589,LOGBOOK!$AM$5:$AM$1036129,"JUL"))</f>
        <v xml:space="preserve"> </v>
      </c>
      <c r="FZ611" s="625"/>
      <c r="GA611" s="625"/>
      <c r="GB611" s="625"/>
      <c r="GC611" s="650" t="str">
        <f>IF(SUMIFS(LOGBOOK!$Z$5:$Z$1036129,LOGBOOK!$D$5:$D$1036129,EY589,LOGBOOK!$AN$5:$AN$1036129,FO589,LOGBOOK!$E$5:$E$1036129,FE589,LOGBOOK!$AM$5:$AM$1036129,"JUL")=0," ",SUMIFS(LOGBOOK!$Z$5:$Z$1036129,LOGBOOK!$D$5:$D$1036129,EY589,LOGBOOK!$AN$5:$AN$1036129,FO589,LOGBOOK!$E$5:$E$1036129,FE589,LOGBOOK!$AM$5:$AM$1036129,"JUL"))</f>
        <v xml:space="preserve"> </v>
      </c>
      <c r="GD611" s="651"/>
      <c r="GE611" s="651"/>
      <c r="GF611" s="651"/>
      <c r="GG611" s="630" t="str">
        <f>IF(SUMIFS(LOGBOOK!$AA$5:$AA$1036129,LOGBOOK!$D$5:$D$1036129,EY589,LOGBOOK!$AN$5:$AN$1036129,FO589,LOGBOOK!$E$5:$E$1036129,FE589,LOGBOOK!$AM$5:$AM$1036129,"JUL")=0," ",SUMIFS(LOGBOOK!$AA$5:$AA$1036129,LOGBOOK!$D$5:$D$1036129,EY589,LOGBOOK!$AN$5:$AN$1036129,FO589,LOGBOOK!$E$5:$E$1036129,FE589,LOGBOOK!$AM$5:$AM$1036129,"JUL"))</f>
        <v xml:space="preserve"> </v>
      </c>
      <c r="GH611" s="625"/>
      <c r="GI611" s="625"/>
      <c r="GJ611" s="625"/>
      <c r="GK611" s="623" t="str">
        <f>IF(SUMIFS(LOGBOOK!$AE$5:$AE$1036129,LOGBOOK!$D$5:$D$1036129,EY589,LOGBOOK!$AN$5:$AN$1036129,FO589,LOGBOOK!$E$5:$E$1036129,FE589,LOGBOOK!$AM$5:$AM$1036129,"JUL")=0," ",SUMIFS(LOGBOOK!$AC$5:$AC$1036129,LOGBOOK!$D$5:$D$1036129,EY589,LOGBOOK!$AN$5:$AN$1036129,FO589,LOGBOOK!$E$5:$E$1036129,FE589,LOGBOOK!$AM$5:$AM$1036129,"JUL"))</f>
        <v xml:space="preserve"> </v>
      </c>
      <c r="GL611" s="623"/>
      <c r="GM611" s="623"/>
      <c r="GN611" s="641" t="str">
        <f>IF(SUMIFS(LOGBOOK!$AF$5:$AF$1036129,LOGBOOK!$D$5:$D$1036129,EY589,LOGBOOK!$AN$5:$AN$1036129,FO589,LOGBOOK!$E$5:$E$1036129,FE589,LOGBOOK!$AM$5:$AM$1036129,"JUL")=0," ",SUMIFS(LOGBOOK!$AF$5:$AF$1036129,LOGBOOK!$D$5:$D$1036129,EY589,LOGBOOK!$AN$5:$AN$1036129,FO589,LOGBOOK!$E$5:$E$1036129,FE589,LOGBOOK!$AM$5:$AM$1036129,"JUL"))</f>
        <v xml:space="preserve"> </v>
      </c>
      <c r="GO611" s="642"/>
      <c r="GP611" s="642"/>
      <c r="GQ611" s="643"/>
      <c r="GR611" s="6"/>
    </row>
    <row r="612" spans="1:200" ht="3" customHeight="1" x14ac:dyDescent="0.25">
      <c r="A612" s="212"/>
      <c r="B612" s="637"/>
      <c r="C612" s="624"/>
      <c r="D612" s="624"/>
      <c r="E612" s="624"/>
      <c r="F612" s="624"/>
      <c r="G612" s="624"/>
      <c r="H612" s="624"/>
      <c r="I612" s="624"/>
      <c r="J612" s="624"/>
      <c r="K612" s="624"/>
      <c r="L612" s="624"/>
      <c r="M612" s="624"/>
      <c r="N612" s="624"/>
      <c r="O612" s="624"/>
      <c r="P612" s="624"/>
      <c r="Q612" s="624"/>
      <c r="R612" s="624"/>
      <c r="S612" s="624"/>
      <c r="T612" s="624"/>
      <c r="U612" s="624"/>
      <c r="V612" s="624"/>
      <c r="W612" s="624"/>
      <c r="X612" s="624"/>
      <c r="Y612" s="624"/>
      <c r="Z612" s="15"/>
      <c r="AA612" s="631"/>
      <c r="AB612" s="631"/>
      <c r="AC612" s="631"/>
      <c r="AD612" s="631"/>
      <c r="AE612" s="631"/>
      <c r="AF612" s="625"/>
      <c r="AG612" s="632"/>
      <c r="AH612" s="632"/>
      <c r="AI612" s="625"/>
      <c r="AJ612" s="625"/>
      <c r="AK612" s="632"/>
      <c r="AL612" s="632"/>
      <c r="AM612" s="625"/>
      <c r="AN612" s="625"/>
      <c r="AO612" s="632"/>
      <c r="AP612" s="632"/>
      <c r="AQ612" s="625"/>
      <c r="AR612" s="623"/>
      <c r="AS612" s="623"/>
      <c r="AT612" s="623"/>
      <c r="AU612" s="633"/>
      <c r="AV612" s="634"/>
      <c r="AW612" s="633"/>
      <c r="AX612" s="643"/>
      <c r="AY612" s="637"/>
      <c r="AZ612" s="624"/>
      <c r="BA612" s="624"/>
      <c r="BB612" s="624"/>
      <c r="BC612" s="624"/>
      <c r="BD612" s="624"/>
      <c r="BE612" s="624"/>
      <c r="BF612" s="624"/>
      <c r="BG612" s="624"/>
      <c r="BH612" s="624"/>
      <c r="BI612" s="624"/>
      <c r="BJ612" s="624"/>
      <c r="BK612" s="624"/>
      <c r="BL612" s="624"/>
      <c r="BM612" s="624"/>
      <c r="BN612" s="624"/>
      <c r="BO612" s="624"/>
      <c r="BP612" s="624"/>
      <c r="BQ612" s="624"/>
      <c r="BR612" s="624"/>
      <c r="BS612" s="624"/>
      <c r="BT612" s="624"/>
      <c r="BU612" s="624"/>
      <c r="BV612" s="624"/>
      <c r="BW612" s="15"/>
      <c r="BX612" s="631"/>
      <c r="BY612" s="631"/>
      <c r="BZ612" s="631"/>
      <c r="CA612" s="631"/>
      <c r="CB612" s="631"/>
      <c r="CC612" s="625"/>
      <c r="CD612" s="632"/>
      <c r="CE612" s="632"/>
      <c r="CF612" s="625"/>
      <c r="CG612" s="625"/>
      <c r="CH612" s="632"/>
      <c r="CI612" s="632"/>
      <c r="CJ612" s="625"/>
      <c r="CK612" s="625"/>
      <c r="CL612" s="632"/>
      <c r="CM612" s="632"/>
      <c r="CN612" s="625"/>
      <c r="CO612" s="623"/>
      <c r="CP612" s="623"/>
      <c r="CQ612" s="623"/>
      <c r="CR612" s="633"/>
      <c r="CS612" s="634"/>
      <c r="CT612" s="633"/>
      <c r="CU612" s="643"/>
      <c r="CV612" s="247"/>
      <c r="CW612" s="212"/>
      <c r="CX612" s="637"/>
      <c r="CY612" s="624"/>
      <c r="CZ612" s="624"/>
      <c r="DA612" s="624"/>
      <c r="DB612" s="624"/>
      <c r="DC612" s="624"/>
      <c r="DD612" s="624"/>
      <c r="DE612" s="624"/>
      <c r="DF612" s="624"/>
      <c r="DG612" s="624"/>
      <c r="DH612" s="624"/>
      <c r="DI612" s="624"/>
      <c r="DJ612" s="624"/>
      <c r="DK612" s="624"/>
      <c r="DL612" s="624"/>
      <c r="DM612" s="624"/>
      <c r="DN612" s="624"/>
      <c r="DO612" s="624"/>
      <c r="DP612" s="624"/>
      <c r="DQ612" s="624"/>
      <c r="DR612" s="624"/>
      <c r="DS612" s="624"/>
      <c r="DT612" s="624"/>
      <c r="DU612" s="624"/>
      <c r="DV612" s="15"/>
      <c r="DW612" s="631"/>
      <c r="DX612" s="631"/>
      <c r="DY612" s="631"/>
      <c r="DZ612" s="631"/>
      <c r="EA612" s="631"/>
      <c r="EB612" s="625"/>
      <c r="EC612" s="632"/>
      <c r="ED612" s="632"/>
      <c r="EE612" s="625"/>
      <c r="EF612" s="625"/>
      <c r="EG612" s="632"/>
      <c r="EH612" s="632"/>
      <c r="EI612" s="625"/>
      <c r="EJ612" s="625"/>
      <c r="EK612" s="632"/>
      <c r="EL612" s="632"/>
      <c r="EM612" s="625"/>
      <c r="EN612" s="623"/>
      <c r="EO612" s="623"/>
      <c r="EP612" s="623"/>
      <c r="EQ612" s="633"/>
      <c r="ER612" s="634"/>
      <c r="ES612" s="633"/>
      <c r="ET612" s="643"/>
      <c r="EU612" s="637"/>
      <c r="EV612" s="624"/>
      <c r="EW612" s="624"/>
      <c r="EX612" s="624"/>
      <c r="EY612" s="624"/>
      <c r="EZ612" s="624"/>
      <c r="FA612" s="624"/>
      <c r="FB612" s="624"/>
      <c r="FC612" s="624"/>
      <c r="FD612" s="624"/>
      <c r="FE612" s="624"/>
      <c r="FF612" s="624"/>
      <c r="FG612" s="624"/>
      <c r="FH612" s="624"/>
      <c r="FI612" s="624"/>
      <c r="FJ612" s="624"/>
      <c r="FK612" s="624"/>
      <c r="FL612" s="624"/>
      <c r="FM612" s="624"/>
      <c r="FN612" s="624"/>
      <c r="FO612" s="624"/>
      <c r="FP612" s="624"/>
      <c r="FQ612" s="624"/>
      <c r="FR612" s="624"/>
      <c r="FS612" s="15"/>
      <c r="FT612" s="631"/>
      <c r="FU612" s="631"/>
      <c r="FV612" s="631"/>
      <c r="FW612" s="631"/>
      <c r="FX612" s="631"/>
      <c r="FY612" s="625"/>
      <c r="FZ612" s="632"/>
      <c r="GA612" s="632"/>
      <c r="GB612" s="625"/>
      <c r="GC612" s="625"/>
      <c r="GD612" s="632"/>
      <c r="GE612" s="632"/>
      <c r="GF612" s="625"/>
      <c r="GG612" s="625"/>
      <c r="GH612" s="632"/>
      <c r="GI612" s="632"/>
      <c r="GJ612" s="625"/>
      <c r="GK612" s="623"/>
      <c r="GL612" s="623"/>
      <c r="GM612" s="623"/>
      <c r="GN612" s="633"/>
      <c r="GO612" s="634"/>
      <c r="GP612" s="633"/>
      <c r="GQ612" s="643"/>
      <c r="GR612" s="6"/>
    </row>
    <row r="613" spans="1:200" ht="10.5" customHeight="1" x14ac:dyDescent="0.25">
      <c r="A613" s="212"/>
      <c r="B613" s="637"/>
      <c r="C613" s="1218" t="str">
        <f>IF('FRONT PAGE'!$A$1="www.fly-logics.com","CROSS C.",0)</f>
        <v>CROSS C.</v>
      </c>
      <c r="D613" s="1225"/>
      <c r="E613" s="1225"/>
      <c r="F613" s="1225"/>
      <c r="G613" s="1226"/>
      <c r="H613" s="1129" t="str">
        <f>IF(SUMIFS(LOGBOOK!$W$5:$W$1036129,LOGBOOK!$D$5:$D$1036129,F589,LOGBOOK!$AN$5:$AN$1036129,V589,LOGBOOK!$E$5:$E$1036129,L589)=0," ",SUMIFS(LOGBOOK!$W$5:$W$1036129,LOGBOOK!$D$5:$D$1036129,F589,LOGBOOK!$AN$5:$AN$1036129,V589,LOGBOOK!$E$5:$E$1036129,L589))</f>
        <v xml:space="preserve"> </v>
      </c>
      <c r="I613" s="1130" t="str">
        <f t="shared" ref="I613" si="780">H613</f>
        <v xml:space="preserve"> </v>
      </c>
      <c r="J613" s="1130"/>
      <c r="K613" s="1130"/>
      <c r="L613" s="1130"/>
      <c r="M613" s="1130"/>
      <c r="N613" s="643"/>
      <c r="O613" s="644" t="s">
        <v>63</v>
      </c>
      <c r="P613" s="644"/>
      <c r="Q613" s="644"/>
      <c r="R613" s="644"/>
      <c r="S613" s="644"/>
      <c r="T613" s="644"/>
      <c r="U613" s="644"/>
      <c r="V613" s="644"/>
      <c r="W613" s="644"/>
      <c r="X613" s="644"/>
      <c r="Y613" s="645"/>
      <c r="Z613" s="15"/>
      <c r="AA613" s="631"/>
      <c r="AB613" s="631"/>
      <c r="AC613" s="631"/>
      <c r="AD613" s="631"/>
      <c r="AE613" s="631"/>
      <c r="AF613" s="625"/>
      <c r="AG613" s="625"/>
      <c r="AH613" s="625"/>
      <c r="AI613" s="625"/>
      <c r="AJ613" s="625"/>
      <c r="AK613" s="625"/>
      <c r="AL613" s="625"/>
      <c r="AM613" s="625"/>
      <c r="AN613" s="625"/>
      <c r="AO613" s="625"/>
      <c r="AP613" s="625"/>
      <c r="AQ613" s="625"/>
      <c r="AR613" s="623"/>
      <c r="AS613" s="623"/>
      <c r="AT613" s="623"/>
      <c r="AU613" s="633"/>
      <c r="AV613" s="633"/>
      <c r="AW613" s="633"/>
      <c r="AX613" s="643"/>
      <c r="AY613" s="637"/>
      <c r="AZ613" s="1218" t="str">
        <f>IF('FRONT PAGE'!$A$1="www.fly-logics.com","CROSS C.",0)</f>
        <v>CROSS C.</v>
      </c>
      <c r="BA613" s="1225"/>
      <c r="BB613" s="1225"/>
      <c r="BC613" s="1225"/>
      <c r="BD613" s="1226"/>
      <c r="BE613" s="1129" t="str">
        <f>IF(SUMIFS(LOGBOOK!$W$5:$W$1036129,LOGBOOK!$D$5:$D$1036129,BC589,LOGBOOK!$AN$5:$AN$1036129,BS589,LOGBOOK!$E$5:$E$1036129,BI589)=0," ",SUMIFS(LOGBOOK!$W$5:$W$1036129,LOGBOOK!$D$5:$D$1036129,BC589,LOGBOOK!$AN$5:$AN$1036129,BS589,LOGBOOK!$E$5:$E$1036129,BI589))</f>
        <v xml:space="preserve"> </v>
      </c>
      <c r="BF613" s="1130" t="str">
        <f t="shared" ref="BF613" si="781">BE613</f>
        <v xml:space="preserve"> </v>
      </c>
      <c r="BG613" s="1130"/>
      <c r="BH613" s="1130"/>
      <c r="BI613" s="1130"/>
      <c r="BJ613" s="1130"/>
      <c r="BK613" s="643"/>
      <c r="BL613" s="644" t="s">
        <v>63</v>
      </c>
      <c r="BM613" s="644"/>
      <c r="BN613" s="644"/>
      <c r="BO613" s="644"/>
      <c r="BP613" s="644"/>
      <c r="BQ613" s="644"/>
      <c r="BR613" s="644"/>
      <c r="BS613" s="644"/>
      <c r="BT613" s="644"/>
      <c r="BU613" s="644"/>
      <c r="BV613" s="645"/>
      <c r="BW613" s="15"/>
      <c r="BX613" s="631"/>
      <c r="BY613" s="631"/>
      <c r="BZ613" s="631"/>
      <c r="CA613" s="631"/>
      <c r="CB613" s="631"/>
      <c r="CC613" s="625"/>
      <c r="CD613" s="625"/>
      <c r="CE613" s="625"/>
      <c r="CF613" s="625"/>
      <c r="CG613" s="625"/>
      <c r="CH613" s="625"/>
      <c r="CI613" s="625"/>
      <c r="CJ613" s="625"/>
      <c r="CK613" s="625"/>
      <c r="CL613" s="625"/>
      <c r="CM613" s="625"/>
      <c r="CN613" s="625"/>
      <c r="CO613" s="623"/>
      <c r="CP613" s="623"/>
      <c r="CQ613" s="623"/>
      <c r="CR613" s="633"/>
      <c r="CS613" s="633"/>
      <c r="CT613" s="633"/>
      <c r="CU613" s="643"/>
      <c r="CV613" s="247"/>
      <c r="CW613" s="212"/>
      <c r="CX613" s="637"/>
      <c r="CY613" s="1218" t="str">
        <f>IF('FRONT PAGE'!$A$1="www.fly-logics.com","CROSS C.",0)</f>
        <v>CROSS C.</v>
      </c>
      <c r="CZ613" s="1225"/>
      <c r="DA613" s="1225"/>
      <c r="DB613" s="1225"/>
      <c r="DC613" s="1226"/>
      <c r="DD613" s="1129" t="str">
        <f>IF(SUMIFS(LOGBOOK!$W$5:$W$1036129,LOGBOOK!$D$5:$D$1036129,DB589,LOGBOOK!$AN$5:$AN$1036129,DR589,LOGBOOK!$E$5:$E$1036129,DH589)=0," ",SUMIFS(LOGBOOK!$W$5:$W$1036129,LOGBOOK!$D$5:$D$1036129,DB589,LOGBOOK!$AN$5:$AN$1036129,DR589,LOGBOOK!$E$5:$E$1036129,DH589))</f>
        <v xml:space="preserve"> </v>
      </c>
      <c r="DE613" s="1130" t="str">
        <f t="shared" ref="DE613" si="782">DD613</f>
        <v xml:space="preserve"> </v>
      </c>
      <c r="DF613" s="1130"/>
      <c r="DG613" s="1130"/>
      <c r="DH613" s="1130"/>
      <c r="DI613" s="1130"/>
      <c r="DJ613" s="643"/>
      <c r="DK613" s="644" t="s">
        <v>63</v>
      </c>
      <c r="DL613" s="644"/>
      <c r="DM613" s="644"/>
      <c r="DN613" s="644"/>
      <c r="DO613" s="644"/>
      <c r="DP613" s="644"/>
      <c r="DQ613" s="644"/>
      <c r="DR613" s="644"/>
      <c r="DS613" s="644"/>
      <c r="DT613" s="644"/>
      <c r="DU613" s="645"/>
      <c r="DV613" s="15"/>
      <c r="DW613" s="631"/>
      <c r="DX613" s="631"/>
      <c r="DY613" s="631"/>
      <c r="DZ613" s="631"/>
      <c r="EA613" s="631"/>
      <c r="EB613" s="625"/>
      <c r="EC613" s="625"/>
      <c r="ED613" s="625"/>
      <c r="EE613" s="625"/>
      <c r="EF613" s="625"/>
      <c r="EG613" s="625"/>
      <c r="EH613" s="625"/>
      <c r="EI613" s="625"/>
      <c r="EJ613" s="625"/>
      <c r="EK613" s="625"/>
      <c r="EL613" s="625"/>
      <c r="EM613" s="625"/>
      <c r="EN613" s="623"/>
      <c r="EO613" s="623"/>
      <c r="EP613" s="623"/>
      <c r="EQ613" s="633"/>
      <c r="ER613" s="633"/>
      <c r="ES613" s="633"/>
      <c r="ET613" s="643"/>
      <c r="EU613" s="637"/>
      <c r="EV613" s="1218" t="str">
        <f>IF('FRONT PAGE'!$A$1="www.fly-logics.com","CROSS C.",0)</f>
        <v>CROSS C.</v>
      </c>
      <c r="EW613" s="1225"/>
      <c r="EX613" s="1225"/>
      <c r="EY613" s="1225"/>
      <c r="EZ613" s="1226"/>
      <c r="FA613" s="1129" t="str">
        <f>IF(SUMIFS(LOGBOOK!$W$5:$W$1036129,LOGBOOK!$D$5:$D$1036129,EY589,LOGBOOK!$AN$5:$AN$1036129,FO589,LOGBOOK!$E$5:$E$1036129,FE589)=0," ",SUMIFS(LOGBOOK!$W$5:$W$1036129,LOGBOOK!$D$5:$D$1036129,EY589,LOGBOOK!$AN$5:$AN$1036129,FO589,LOGBOOK!$E$5:$E$1036129,FE589))</f>
        <v xml:space="preserve"> </v>
      </c>
      <c r="FB613" s="1130" t="str">
        <f t="shared" ref="FB613" si="783">FA613</f>
        <v xml:space="preserve"> </v>
      </c>
      <c r="FC613" s="1130"/>
      <c r="FD613" s="1130"/>
      <c r="FE613" s="1130"/>
      <c r="FF613" s="1130"/>
      <c r="FG613" s="643"/>
      <c r="FH613" s="644" t="s">
        <v>63</v>
      </c>
      <c r="FI613" s="644"/>
      <c r="FJ613" s="644"/>
      <c r="FK613" s="644"/>
      <c r="FL613" s="644"/>
      <c r="FM613" s="644"/>
      <c r="FN613" s="644"/>
      <c r="FO613" s="644"/>
      <c r="FP613" s="644"/>
      <c r="FQ613" s="644"/>
      <c r="FR613" s="645"/>
      <c r="FS613" s="15"/>
      <c r="FT613" s="631"/>
      <c r="FU613" s="631"/>
      <c r="FV613" s="631"/>
      <c r="FW613" s="631"/>
      <c r="FX613" s="631"/>
      <c r="FY613" s="625"/>
      <c r="FZ613" s="625"/>
      <c r="GA613" s="625"/>
      <c r="GB613" s="625"/>
      <c r="GC613" s="625"/>
      <c r="GD613" s="625"/>
      <c r="GE613" s="625"/>
      <c r="GF613" s="625"/>
      <c r="GG613" s="625"/>
      <c r="GH613" s="625"/>
      <c r="GI613" s="625"/>
      <c r="GJ613" s="625"/>
      <c r="GK613" s="623"/>
      <c r="GL613" s="623"/>
      <c r="GM613" s="623"/>
      <c r="GN613" s="633"/>
      <c r="GO613" s="633"/>
      <c r="GP613" s="633"/>
      <c r="GQ613" s="643"/>
      <c r="GR613" s="6"/>
    </row>
    <row r="614" spans="1:200" ht="8.85" customHeight="1" x14ac:dyDescent="0.25">
      <c r="A614" s="212"/>
      <c r="B614" s="637"/>
      <c r="C614" s="1225"/>
      <c r="D614" s="1225"/>
      <c r="E614" s="1225"/>
      <c r="F614" s="1225"/>
      <c r="G614" s="1226"/>
      <c r="H614" s="1129"/>
      <c r="I614" s="1130"/>
      <c r="J614" s="1130"/>
      <c r="K614" s="1130"/>
      <c r="L614" s="1130"/>
      <c r="M614" s="1130"/>
      <c r="N614" s="643"/>
      <c r="O614" s="646"/>
      <c r="P614" s="646"/>
      <c r="Q614" s="646"/>
      <c r="R614" s="646"/>
      <c r="S614" s="646"/>
      <c r="T614" s="646"/>
      <c r="U614" s="646"/>
      <c r="V614" s="646"/>
      <c r="W614" s="646"/>
      <c r="X614" s="646"/>
      <c r="Y614" s="647"/>
      <c r="Z614" s="15"/>
      <c r="AA614" s="629" t="str">
        <f>IF('FRONT PAGE'!$A$1="www.fly-logics.com","AUG",0)</f>
        <v>AUG</v>
      </c>
      <c r="AB614" s="631"/>
      <c r="AC614" s="631"/>
      <c r="AD614" s="631"/>
      <c r="AE614" s="631"/>
      <c r="AF614" s="630" t="str">
        <f>IF(SUMIFS(LOGBOOK!$Y$5:$Y$1036129,LOGBOOK!$D$5:$D$1036129,F589,LOGBOOK!$AN$5:$AN$1036129,V589,LOGBOOK!$E$5:$E$1036129,L589,LOGBOOK!$AM$5:$AM$1036129,"AGO")=0," ",SUMIFS(LOGBOOK!$Y$5:$Y$1036129,LOGBOOK!$D$5:$D$1036129,F589,LOGBOOK!$AN$5:$AN$1036129,V589,LOGBOOK!$E$5:$E$1036129,L589,LOGBOOK!$AM$5:$AM$1036129,"AGO"))</f>
        <v xml:space="preserve"> </v>
      </c>
      <c r="AG614" s="625"/>
      <c r="AH614" s="625"/>
      <c r="AI614" s="625"/>
      <c r="AJ614" s="630" t="str">
        <f>IF(SUMIFS(LOGBOOK!$Z$5:$Z$1036129,LOGBOOK!$D$5:$D$1036129,F589,LOGBOOK!$AN$5:$AN$1036129,V589,LOGBOOK!$E$5:$E$1036129,L589,LOGBOOK!$AM$5:$AM$1036129,"AGO")=0," ",SUMIFS(LOGBOOK!$Z$5:$Z$1036129,LOGBOOK!$D$5:$D$1036129,F589,LOGBOOK!$AN$5:$AN$1036129,V589,LOGBOOK!$E$5:$E$1036129,L589,LOGBOOK!$AM$5:$AM$1036129,"AGO"))</f>
        <v xml:space="preserve"> </v>
      </c>
      <c r="AK614" s="625"/>
      <c r="AL614" s="625"/>
      <c r="AM614" s="625"/>
      <c r="AN614" s="630" t="str">
        <f>IF(SUMIFS(LOGBOOK!$AA$5:$AA$1036129,LOGBOOK!$D$5:$D$1036129,F589,LOGBOOK!$AN$5:$AN$1036129,V589,LOGBOOK!$E$5:$E$1036129,L589,LOGBOOK!$AM$5:$AM$1036129,"AGO")=0," ",SUMIFS(LOGBOOK!$AA$5:$AA$1036129,LOGBOOK!$D$5:$D$1036129,F589,LOGBOOK!$AN$5:$AN$1036129,V589,LOGBOOK!$E$5:$E$1036129,L589,LOGBOOK!$AM$5:$AM$1036129,"AGO"))</f>
        <v xml:space="preserve"> </v>
      </c>
      <c r="AO614" s="625"/>
      <c r="AP614" s="625"/>
      <c r="AQ614" s="625"/>
      <c r="AR614" s="623" t="str">
        <f>IF(SUMIFS(LOGBOOK!$AE$5:$AE$1036129,LOGBOOK!$D$5:$D$1036129,F589,LOGBOOK!$AN$5:$AN$1036129,V589,LOGBOOK!$E$5:$E$1036129,L589,LOGBOOK!$AM$5:$AM$1036129,"AGO")=0," ",SUMIFS(LOGBOOK!$AC$5:$AC$1036129,LOGBOOK!$D$5:$D$1036129,F589,LOGBOOK!$AN$5:$AN$1036129,V589,LOGBOOK!$E$5:$E$1036129,L589,LOGBOOK!$AM$5:$AM$1036129,"AGO"))</f>
        <v xml:space="preserve"> </v>
      </c>
      <c r="AS614" s="623"/>
      <c r="AT614" s="623"/>
      <c r="AU614" s="623" t="str">
        <f>IF(SUMIFS(LOGBOOK!$AF$5:$AF$1036129,LOGBOOK!$D$5:$D$1036129,F589,LOGBOOK!$AN$5:$AN$1036129,V589,LOGBOOK!$E$5:$E$1036129,L589,LOGBOOK!$AM$5:$AM$1036129,"AGO")=0," ",SUMIFS(LOGBOOK!$AF$5:$AF$1036129,LOGBOOK!$D$5:$D$1036129,F589,LOGBOOK!$AN$5:$AN$1036129,V589,LOGBOOK!$E$5:$E$1036129,L589,LOGBOOK!$AM$5:$AM$1036129,"AGO"))</f>
        <v xml:space="preserve"> </v>
      </c>
      <c r="AV614" s="633"/>
      <c r="AW614" s="633"/>
      <c r="AX614" s="643"/>
      <c r="AY614" s="637"/>
      <c r="AZ614" s="1225"/>
      <c r="BA614" s="1225"/>
      <c r="BB614" s="1225"/>
      <c r="BC614" s="1225"/>
      <c r="BD614" s="1226"/>
      <c r="BE614" s="1129"/>
      <c r="BF614" s="1130"/>
      <c r="BG614" s="1130"/>
      <c r="BH614" s="1130"/>
      <c r="BI614" s="1130"/>
      <c r="BJ614" s="1130"/>
      <c r="BK614" s="643"/>
      <c r="BL614" s="646"/>
      <c r="BM614" s="646"/>
      <c r="BN614" s="646"/>
      <c r="BO614" s="646"/>
      <c r="BP614" s="646"/>
      <c r="BQ614" s="646"/>
      <c r="BR614" s="646"/>
      <c r="BS614" s="646"/>
      <c r="BT614" s="646"/>
      <c r="BU614" s="646"/>
      <c r="BV614" s="647"/>
      <c r="BW614" s="15"/>
      <c r="BX614" s="629" t="str">
        <f>IF('FRONT PAGE'!$A$1="www.fly-logics.com","AUG",0)</f>
        <v>AUG</v>
      </c>
      <c r="BY614" s="631"/>
      <c r="BZ614" s="631"/>
      <c r="CA614" s="631"/>
      <c r="CB614" s="631"/>
      <c r="CC614" s="630" t="str">
        <f>IF(SUMIFS(LOGBOOK!$Y$5:$Y$1036129,LOGBOOK!$D$5:$D$1036129,BC589,LOGBOOK!$AN$5:$AN$1036129,BS589,LOGBOOK!$E$5:$E$1036129,BI589,LOGBOOK!$AM$5:$AM$1036129,"AGO")=0," ",SUMIFS(LOGBOOK!$Y$5:$Y$1036129,LOGBOOK!$D$5:$D$1036129,BC589,LOGBOOK!$AN$5:$AN$1036129,BS589,LOGBOOK!$E$5:$E$1036129,BI589,LOGBOOK!$AM$5:$AM$1036129,"AGO"))</f>
        <v xml:space="preserve"> </v>
      </c>
      <c r="CD614" s="625"/>
      <c r="CE614" s="625"/>
      <c r="CF614" s="625"/>
      <c r="CG614" s="630" t="str">
        <f>IF(SUMIFS(LOGBOOK!$Z$5:$Z$1036129,LOGBOOK!$D$5:$D$1036129,BC589,LOGBOOK!$AN$5:$AN$1036129,BS589,LOGBOOK!$E$5:$E$1036129,BI589,LOGBOOK!$AM$5:$AM$1036129,"AGO")=0," ",SUMIFS(LOGBOOK!$Z$5:$Z$1036129,LOGBOOK!$D$5:$D$1036129,BC589,LOGBOOK!$AN$5:$AN$1036129,BS589,LOGBOOK!$E$5:$E$1036129,BI589,LOGBOOK!$AM$5:$AM$1036129,"AGO"))</f>
        <v xml:space="preserve"> </v>
      </c>
      <c r="CH614" s="625"/>
      <c r="CI614" s="625"/>
      <c r="CJ614" s="625"/>
      <c r="CK614" s="630" t="str">
        <f>IF(SUMIFS(LOGBOOK!$AA$5:$AA$1036129,LOGBOOK!$D$5:$D$1036129,BC589,LOGBOOK!$AN$5:$AN$1036129,BS589,LOGBOOK!$E$5:$E$1036129,BI589,LOGBOOK!$AM$5:$AM$1036129,"AGO")=0," ",SUMIFS(LOGBOOK!$AA$5:$AA$1036129,LOGBOOK!$D$5:$D$1036129,BC589,LOGBOOK!$AN$5:$AN$1036129,BS589,LOGBOOK!$E$5:$E$1036129,BI589,LOGBOOK!$AM$5:$AM$1036129,"AGO"))</f>
        <v xml:space="preserve"> </v>
      </c>
      <c r="CL614" s="625"/>
      <c r="CM614" s="625"/>
      <c r="CN614" s="625"/>
      <c r="CO614" s="623" t="str">
        <f>IF(SUMIFS(LOGBOOK!$AE$5:$AE$1036129,LOGBOOK!$D$5:$D$1036129,BC589,LOGBOOK!$AN$5:$AN$1036129,BS589,LOGBOOK!$E$5:$E$1036129,BI589,LOGBOOK!$AM$5:$AM$1036129,"AGO")=0," ",SUMIFS(LOGBOOK!$AC$5:$AC$1036129,LOGBOOK!$D$5:$D$1036129,BC589,LOGBOOK!$AN$5:$AN$1036129,BS589,LOGBOOK!$E$5:$E$1036129,BI589,LOGBOOK!$AM$5:$AM$1036129,"AGO"))</f>
        <v xml:space="preserve"> </v>
      </c>
      <c r="CP614" s="623"/>
      <c r="CQ614" s="623"/>
      <c r="CR614" s="623" t="str">
        <f>IF(SUMIFS(LOGBOOK!$AF$5:$AF$1036129,LOGBOOK!$D$5:$D$1036129,BC589,LOGBOOK!$AN$5:$AN$1036129,BS589,LOGBOOK!$E$5:$E$1036129,BI589,LOGBOOK!$AM$5:$AM$1036129,"AGO")=0," ",SUMIFS(LOGBOOK!$AF$5:$AF$1036129,LOGBOOK!$D$5:$D$1036129,BC589,LOGBOOK!$AN$5:$AN$1036129,BS589,LOGBOOK!$E$5:$E$1036129,BI589,LOGBOOK!$AM$5:$AM$1036129,"AGO"))</f>
        <v xml:space="preserve"> </v>
      </c>
      <c r="CS614" s="633"/>
      <c r="CT614" s="633"/>
      <c r="CU614" s="643"/>
      <c r="CV614" s="247"/>
      <c r="CW614" s="212"/>
      <c r="CX614" s="637"/>
      <c r="CY614" s="1225"/>
      <c r="CZ614" s="1225"/>
      <c r="DA614" s="1225"/>
      <c r="DB614" s="1225"/>
      <c r="DC614" s="1226"/>
      <c r="DD614" s="1129"/>
      <c r="DE614" s="1130"/>
      <c r="DF614" s="1130"/>
      <c r="DG614" s="1130"/>
      <c r="DH614" s="1130"/>
      <c r="DI614" s="1130"/>
      <c r="DJ614" s="643"/>
      <c r="DK614" s="646"/>
      <c r="DL614" s="646"/>
      <c r="DM614" s="646"/>
      <c r="DN614" s="646"/>
      <c r="DO614" s="646"/>
      <c r="DP614" s="646"/>
      <c r="DQ614" s="646"/>
      <c r="DR614" s="646"/>
      <c r="DS614" s="646"/>
      <c r="DT614" s="646"/>
      <c r="DU614" s="647"/>
      <c r="DV614" s="15"/>
      <c r="DW614" s="629" t="str">
        <f>IF('FRONT PAGE'!$A$1="www.fly-logics.com","AUG",0)</f>
        <v>AUG</v>
      </c>
      <c r="DX614" s="631"/>
      <c r="DY614" s="631"/>
      <c r="DZ614" s="631"/>
      <c r="EA614" s="631"/>
      <c r="EB614" s="630" t="str">
        <f>IF(SUMIFS(LOGBOOK!$Y$5:$Y$1036129,LOGBOOK!$D$5:$D$1036129,DB589,LOGBOOK!$AN$5:$AN$1036129,DR589,LOGBOOK!$E$5:$E$1036129,DH589,LOGBOOK!$AM$5:$AM$1036129,"AGO")=0," ",SUMIFS(LOGBOOK!$Y$5:$Y$1036129,LOGBOOK!$D$5:$D$1036129,DB589,LOGBOOK!$AN$5:$AN$1036129,DR589,LOGBOOK!$E$5:$E$1036129,DH589,LOGBOOK!$AM$5:$AM$1036129,"AGO"))</f>
        <v xml:space="preserve"> </v>
      </c>
      <c r="EC614" s="625"/>
      <c r="ED614" s="625"/>
      <c r="EE614" s="625"/>
      <c r="EF614" s="630" t="str">
        <f>IF(SUMIFS(LOGBOOK!$Z$5:$Z$1036129,LOGBOOK!$D$5:$D$1036129,DB589,LOGBOOK!$AN$5:$AN$1036129,DR589,LOGBOOK!$E$5:$E$1036129,DH589,LOGBOOK!$AM$5:$AM$1036129,"AGO")=0," ",SUMIFS(LOGBOOK!$Z$5:$Z$1036129,LOGBOOK!$D$5:$D$1036129,DB589,LOGBOOK!$AN$5:$AN$1036129,DR589,LOGBOOK!$E$5:$E$1036129,DH589,LOGBOOK!$AM$5:$AM$1036129,"AGO"))</f>
        <v xml:space="preserve"> </v>
      </c>
      <c r="EG614" s="625"/>
      <c r="EH614" s="625"/>
      <c r="EI614" s="625"/>
      <c r="EJ614" s="630" t="str">
        <f>IF(SUMIFS(LOGBOOK!$AA$5:$AA$1036129,LOGBOOK!$D$5:$D$1036129,DB589,LOGBOOK!$AN$5:$AN$1036129,DR589,LOGBOOK!$E$5:$E$1036129,DH589,LOGBOOK!$AM$5:$AM$1036129,"AGO")=0," ",SUMIFS(LOGBOOK!$AA$5:$AA$1036129,LOGBOOK!$D$5:$D$1036129,DB589,LOGBOOK!$AN$5:$AN$1036129,DR589,LOGBOOK!$E$5:$E$1036129,DH589,LOGBOOK!$AM$5:$AM$1036129,"AGO"))</f>
        <v xml:space="preserve"> </v>
      </c>
      <c r="EK614" s="625"/>
      <c r="EL614" s="625"/>
      <c r="EM614" s="625"/>
      <c r="EN614" s="623" t="str">
        <f>IF(SUMIFS(LOGBOOK!$AE$5:$AE$1036129,LOGBOOK!$D$5:$D$1036129,DB589,LOGBOOK!$AN$5:$AN$1036129,DR589,LOGBOOK!$E$5:$E$1036129,DH589,LOGBOOK!$AM$5:$AM$1036129,"AGO")=0," ",SUMIFS(LOGBOOK!$AC$5:$AC$1036129,LOGBOOK!$D$5:$D$1036129,DB589,LOGBOOK!$AN$5:$AN$1036129,DR589,LOGBOOK!$E$5:$E$1036129,DH589,LOGBOOK!$AM$5:$AM$1036129,"AGO"))</f>
        <v xml:space="preserve"> </v>
      </c>
      <c r="EO614" s="623"/>
      <c r="EP614" s="623"/>
      <c r="EQ614" s="623" t="str">
        <f>IF(SUMIFS(LOGBOOK!$AF$5:$AF$1036129,LOGBOOK!$D$5:$D$1036129,DB589,LOGBOOK!$AN$5:$AN$1036129,DR589,LOGBOOK!$E$5:$E$1036129,DH589,LOGBOOK!$AM$5:$AM$1036129,"AGO")=0," ",SUMIFS(LOGBOOK!$AF$5:$AF$1036129,LOGBOOK!$D$5:$D$1036129,DB589,LOGBOOK!$AN$5:$AN$1036129,DR589,LOGBOOK!$E$5:$E$1036129,DH589,LOGBOOK!$AM$5:$AM$1036129,"AGO"))</f>
        <v xml:space="preserve"> </v>
      </c>
      <c r="ER614" s="633"/>
      <c r="ES614" s="633"/>
      <c r="ET614" s="643"/>
      <c r="EU614" s="637"/>
      <c r="EV614" s="1225"/>
      <c r="EW614" s="1225"/>
      <c r="EX614" s="1225"/>
      <c r="EY614" s="1225"/>
      <c r="EZ614" s="1226"/>
      <c r="FA614" s="1129"/>
      <c r="FB614" s="1130"/>
      <c r="FC614" s="1130"/>
      <c r="FD614" s="1130"/>
      <c r="FE614" s="1130"/>
      <c r="FF614" s="1130"/>
      <c r="FG614" s="643"/>
      <c r="FH614" s="646"/>
      <c r="FI614" s="646"/>
      <c r="FJ614" s="646"/>
      <c r="FK614" s="646"/>
      <c r="FL614" s="646"/>
      <c r="FM614" s="646"/>
      <c r="FN614" s="646"/>
      <c r="FO614" s="646"/>
      <c r="FP614" s="646"/>
      <c r="FQ614" s="646"/>
      <c r="FR614" s="647"/>
      <c r="FS614" s="15"/>
      <c r="FT614" s="629" t="str">
        <f>IF('FRONT PAGE'!$A$1="www.fly-logics.com","AUG",0)</f>
        <v>AUG</v>
      </c>
      <c r="FU614" s="631"/>
      <c r="FV614" s="631"/>
      <c r="FW614" s="631"/>
      <c r="FX614" s="631"/>
      <c r="FY614" s="630" t="str">
        <f>IF(SUMIFS(LOGBOOK!$Y$5:$Y$1036129,LOGBOOK!$D$5:$D$1036129,EY589,LOGBOOK!$AN$5:$AN$1036129,FO589,LOGBOOK!$E$5:$E$1036129,FE589,LOGBOOK!$AM$5:$AM$1036129,"AGO")=0," ",SUMIFS(LOGBOOK!$Y$5:$Y$1036129,LOGBOOK!$D$5:$D$1036129,EY589,LOGBOOK!$AN$5:$AN$1036129,FO589,LOGBOOK!$E$5:$E$1036129,FE589,LOGBOOK!$AM$5:$AM$1036129,"AGO"))</f>
        <v xml:space="preserve"> </v>
      </c>
      <c r="FZ614" s="625"/>
      <c r="GA614" s="625"/>
      <c r="GB614" s="625"/>
      <c r="GC614" s="630" t="str">
        <f>IF(SUMIFS(LOGBOOK!$Z$5:$Z$1036129,LOGBOOK!$D$5:$D$1036129,EY589,LOGBOOK!$AN$5:$AN$1036129,FO589,LOGBOOK!$E$5:$E$1036129,FE589,LOGBOOK!$AM$5:$AM$1036129,"AGO")=0," ",SUMIFS(LOGBOOK!$Z$5:$Z$1036129,LOGBOOK!$D$5:$D$1036129,EY589,LOGBOOK!$AN$5:$AN$1036129,FO589,LOGBOOK!$E$5:$E$1036129,FE589,LOGBOOK!$AM$5:$AM$1036129,"AGO"))</f>
        <v xml:space="preserve"> </v>
      </c>
      <c r="GD614" s="625"/>
      <c r="GE614" s="625"/>
      <c r="GF614" s="625"/>
      <c r="GG614" s="630" t="str">
        <f>IF(SUMIFS(LOGBOOK!$AA$5:$AA$1036129,LOGBOOK!$D$5:$D$1036129,EY589,LOGBOOK!$AN$5:$AN$1036129,FO589,LOGBOOK!$E$5:$E$1036129,FE589,LOGBOOK!$AM$5:$AM$1036129,"AGO")=0," ",SUMIFS(LOGBOOK!$AA$5:$AA$1036129,LOGBOOK!$D$5:$D$1036129,EY589,LOGBOOK!$AN$5:$AN$1036129,FO589,LOGBOOK!$E$5:$E$1036129,FE589,LOGBOOK!$AM$5:$AM$1036129,"AGO"))</f>
        <v xml:space="preserve"> </v>
      </c>
      <c r="GH614" s="625"/>
      <c r="GI614" s="625"/>
      <c r="GJ614" s="625"/>
      <c r="GK614" s="623" t="str">
        <f>IF(SUMIFS(LOGBOOK!$AE$5:$AE$1036129,LOGBOOK!$D$5:$D$1036129,EY589,LOGBOOK!$AN$5:$AN$1036129,FO589,LOGBOOK!$E$5:$E$1036129,FE589,LOGBOOK!$AM$5:$AM$1036129,"AGO")=0," ",SUMIFS(LOGBOOK!$AC$5:$AC$1036129,LOGBOOK!$D$5:$D$1036129,EY589,LOGBOOK!$AN$5:$AN$1036129,FO589,LOGBOOK!$E$5:$E$1036129,FE589,LOGBOOK!$AM$5:$AM$1036129,"AGO"))</f>
        <v xml:space="preserve"> </v>
      </c>
      <c r="GL614" s="623"/>
      <c r="GM614" s="623"/>
      <c r="GN614" s="623" t="str">
        <f>IF(SUMIFS(LOGBOOK!$AF$5:$AF$1036129,LOGBOOK!$D$5:$D$1036129,EY589,LOGBOOK!$AN$5:$AN$1036129,FO589,LOGBOOK!$E$5:$E$1036129,FE589,LOGBOOK!$AM$5:$AM$1036129,"AGO")=0," ",SUMIFS(LOGBOOK!$AF$5:$AF$1036129,LOGBOOK!$D$5:$D$1036129,EY589,LOGBOOK!$AN$5:$AN$1036129,FO589,LOGBOOK!$E$5:$E$1036129,FE589,LOGBOOK!$AM$5:$AM$1036129,"AGO"))</f>
        <v xml:space="preserve"> </v>
      </c>
      <c r="GO614" s="633"/>
      <c r="GP614" s="633"/>
      <c r="GQ614" s="643"/>
      <c r="GR614" s="6"/>
    </row>
    <row r="615" spans="1:200" ht="4.5" customHeight="1" x14ac:dyDescent="0.25">
      <c r="A615" s="212"/>
      <c r="B615" s="657"/>
      <c r="C615" s="624"/>
      <c r="D615" s="624"/>
      <c r="E615" s="624"/>
      <c r="F615" s="624"/>
      <c r="G615" s="624"/>
      <c r="H615" s="624"/>
      <c r="I615" s="624"/>
      <c r="J615" s="624"/>
      <c r="K615" s="624"/>
      <c r="L615" s="624"/>
      <c r="M615" s="624"/>
      <c r="N615" s="643"/>
      <c r="O615" s="646"/>
      <c r="P615" s="646"/>
      <c r="Q615" s="646"/>
      <c r="R615" s="646"/>
      <c r="S615" s="646"/>
      <c r="T615" s="646"/>
      <c r="U615" s="646"/>
      <c r="V615" s="646"/>
      <c r="W615" s="646"/>
      <c r="X615" s="646"/>
      <c r="Y615" s="647"/>
      <c r="Z615" s="15"/>
      <c r="AA615" s="631"/>
      <c r="AB615" s="631"/>
      <c r="AC615" s="631"/>
      <c r="AD615" s="631"/>
      <c r="AE615" s="631"/>
      <c r="AF615" s="625"/>
      <c r="AG615" s="632"/>
      <c r="AH615" s="632"/>
      <c r="AI615" s="625"/>
      <c r="AJ615" s="625"/>
      <c r="AK615" s="632"/>
      <c r="AL615" s="632"/>
      <c r="AM615" s="625"/>
      <c r="AN615" s="625"/>
      <c r="AO615" s="632"/>
      <c r="AP615" s="632"/>
      <c r="AQ615" s="625"/>
      <c r="AR615" s="623"/>
      <c r="AS615" s="623"/>
      <c r="AT615" s="623"/>
      <c r="AU615" s="633"/>
      <c r="AV615" s="634"/>
      <c r="AW615" s="633"/>
      <c r="AX615" s="643"/>
      <c r="AY615" s="657"/>
      <c r="AZ615" s="624"/>
      <c r="BA615" s="624"/>
      <c r="BB615" s="624"/>
      <c r="BC615" s="624"/>
      <c r="BD615" s="624"/>
      <c r="BE615" s="624"/>
      <c r="BF615" s="624"/>
      <c r="BG615" s="624"/>
      <c r="BH615" s="624"/>
      <c r="BI615" s="624"/>
      <c r="BJ615" s="624"/>
      <c r="BK615" s="643"/>
      <c r="BL615" s="646"/>
      <c r="BM615" s="646"/>
      <c r="BN615" s="646"/>
      <c r="BO615" s="646"/>
      <c r="BP615" s="646"/>
      <c r="BQ615" s="646"/>
      <c r="BR615" s="646"/>
      <c r="BS615" s="646"/>
      <c r="BT615" s="646"/>
      <c r="BU615" s="646"/>
      <c r="BV615" s="647"/>
      <c r="BW615" s="15"/>
      <c r="BX615" s="631"/>
      <c r="BY615" s="631"/>
      <c r="BZ615" s="631"/>
      <c r="CA615" s="631"/>
      <c r="CB615" s="631"/>
      <c r="CC615" s="625"/>
      <c r="CD615" s="632"/>
      <c r="CE615" s="632"/>
      <c r="CF615" s="625"/>
      <c r="CG615" s="625"/>
      <c r="CH615" s="632"/>
      <c r="CI615" s="632"/>
      <c r="CJ615" s="625"/>
      <c r="CK615" s="625"/>
      <c r="CL615" s="632"/>
      <c r="CM615" s="632"/>
      <c r="CN615" s="625"/>
      <c r="CO615" s="623"/>
      <c r="CP615" s="623"/>
      <c r="CQ615" s="623"/>
      <c r="CR615" s="633"/>
      <c r="CS615" s="634"/>
      <c r="CT615" s="633"/>
      <c r="CU615" s="643"/>
      <c r="CV615" s="247"/>
      <c r="CW615" s="212"/>
      <c r="CX615" s="657"/>
      <c r="CY615" s="624"/>
      <c r="CZ615" s="624"/>
      <c r="DA615" s="624"/>
      <c r="DB615" s="624"/>
      <c r="DC615" s="624"/>
      <c r="DD615" s="624"/>
      <c r="DE615" s="624"/>
      <c r="DF615" s="624"/>
      <c r="DG615" s="624"/>
      <c r="DH615" s="624"/>
      <c r="DI615" s="624"/>
      <c r="DJ615" s="643"/>
      <c r="DK615" s="646"/>
      <c r="DL615" s="646"/>
      <c r="DM615" s="646"/>
      <c r="DN615" s="646"/>
      <c r="DO615" s="646"/>
      <c r="DP615" s="646"/>
      <c r="DQ615" s="646"/>
      <c r="DR615" s="646"/>
      <c r="DS615" s="646"/>
      <c r="DT615" s="646"/>
      <c r="DU615" s="647"/>
      <c r="DV615" s="15"/>
      <c r="DW615" s="631"/>
      <c r="DX615" s="631"/>
      <c r="DY615" s="631"/>
      <c r="DZ615" s="631"/>
      <c r="EA615" s="631"/>
      <c r="EB615" s="625"/>
      <c r="EC615" s="632"/>
      <c r="ED615" s="632"/>
      <c r="EE615" s="625"/>
      <c r="EF615" s="625"/>
      <c r="EG615" s="632"/>
      <c r="EH615" s="632"/>
      <c r="EI615" s="625"/>
      <c r="EJ615" s="625"/>
      <c r="EK615" s="632"/>
      <c r="EL615" s="632"/>
      <c r="EM615" s="625"/>
      <c r="EN615" s="623"/>
      <c r="EO615" s="623"/>
      <c r="EP615" s="623"/>
      <c r="EQ615" s="633"/>
      <c r="ER615" s="634"/>
      <c r="ES615" s="633"/>
      <c r="ET615" s="643"/>
      <c r="EU615" s="657"/>
      <c r="EV615" s="624"/>
      <c r="EW615" s="624"/>
      <c r="EX615" s="624"/>
      <c r="EY615" s="624"/>
      <c r="EZ615" s="624"/>
      <c r="FA615" s="624"/>
      <c r="FB615" s="624"/>
      <c r="FC615" s="624"/>
      <c r="FD615" s="624"/>
      <c r="FE615" s="624"/>
      <c r="FF615" s="624"/>
      <c r="FG615" s="643"/>
      <c r="FH615" s="646"/>
      <c r="FI615" s="646"/>
      <c r="FJ615" s="646"/>
      <c r="FK615" s="646"/>
      <c r="FL615" s="646"/>
      <c r="FM615" s="646"/>
      <c r="FN615" s="646"/>
      <c r="FO615" s="646"/>
      <c r="FP615" s="646"/>
      <c r="FQ615" s="646"/>
      <c r="FR615" s="647"/>
      <c r="FS615" s="15"/>
      <c r="FT615" s="631"/>
      <c r="FU615" s="631"/>
      <c r="FV615" s="631"/>
      <c r="FW615" s="631"/>
      <c r="FX615" s="631"/>
      <c r="FY615" s="625"/>
      <c r="FZ615" s="632"/>
      <c r="GA615" s="632"/>
      <c r="GB615" s="625"/>
      <c r="GC615" s="625"/>
      <c r="GD615" s="632"/>
      <c r="GE615" s="632"/>
      <c r="GF615" s="625"/>
      <c r="GG615" s="625"/>
      <c r="GH615" s="632"/>
      <c r="GI615" s="632"/>
      <c r="GJ615" s="625"/>
      <c r="GK615" s="623"/>
      <c r="GL615" s="623"/>
      <c r="GM615" s="623"/>
      <c r="GN615" s="633"/>
      <c r="GO615" s="634"/>
      <c r="GP615" s="633"/>
      <c r="GQ615" s="643"/>
      <c r="GR615" s="6"/>
    </row>
    <row r="616" spans="1:200" ht="10.5" customHeight="1" x14ac:dyDescent="0.25">
      <c r="A616" s="212"/>
      <c r="B616" s="1190"/>
      <c r="C616" s="9" t="str">
        <f>LOGBOOK!$J$3</f>
        <v>SINGLE-ENGINE</v>
      </c>
      <c r="D616" s="10" t="str">
        <f>LOGBOOK!$K$3</f>
        <v>MULTI-ENGINE</v>
      </c>
      <c r="E616" s="10" t="str">
        <f>LOGBOOK!$L$3</f>
        <v>TURBO PROP</v>
      </c>
      <c r="F616" s="10" t="str">
        <f>LOGBOOK!$M$3</f>
        <v>TURBO JET</v>
      </c>
      <c r="G616" s="10" t="str">
        <f>LOGBOOK!$N$3</f>
        <v>LSA</v>
      </c>
      <c r="H616" s="10" t="str">
        <f>LOGBOOK!$O$2</f>
        <v>HELICOPTER</v>
      </c>
      <c r="I616" s="10" t="str">
        <f>LOGBOOK!$P$2</f>
        <v>GLIDER</v>
      </c>
      <c r="J616" s="10" t="str">
        <f>LOGBOOK!$Q$2</f>
        <v>OTHERS</v>
      </c>
      <c r="K616" s="10">
        <f>LOGBOOK!$S$3</f>
        <v>0</v>
      </c>
      <c r="L616" s="11"/>
      <c r="M616" s="11" t="s">
        <v>64</v>
      </c>
      <c r="N616" s="12"/>
      <c r="O616" s="648"/>
      <c r="P616" s="648"/>
      <c r="Q616" s="648"/>
      <c r="R616" s="648"/>
      <c r="S616" s="648"/>
      <c r="T616" s="648"/>
      <c r="U616" s="648"/>
      <c r="V616" s="648"/>
      <c r="W616" s="648"/>
      <c r="X616" s="648"/>
      <c r="Y616" s="649"/>
      <c r="Z616" s="15"/>
      <c r="AA616" s="631"/>
      <c r="AB616" s="631"/>
      <c r="AC616" s="631"/>
      <c r="AD616" s="631"/>
      <c r="AE616" s="631"/>
      <c r="AF616" s="625"/>
      <c r="AG616" s="625"/>
      <c r="AH616" s="625"/>
      <c r="AI616" s="625"/>
      <c r="AJ616" s="625"/>
      <c r="AK616" s="625"/>
      <c r="AL616" s="625"/>
      <c r="AM616" s="625"/>
      <c r="AN616" s="625"/>
      <c r="AO616" s="625"/>
      <c r="AP616" s="625"/>
      <c r="AQ616" s="625"/>
      <c r="AR616" s="623"/>
      <c r="AS616" s="623"/>
      <c r="AT616" s="623"/>
      <c r="AU616" s="633"/>
      <c r="AV616" s="633"/>
      <c r="AW616" s="633"/>
      <c r="AX616" s="643"/>
      <c r="AY616" s="1190"/>
      <c r="AZ616" s="9" t="str">
        <f>LOGBOOK!$J$3</f>
        <v>SINGLE-ENGINE</v>
      </c>
      <c r="BA616" s="10" t="str">
        <f>LOGBOOK!$K$3</f>
        <v>MULTI-ENGINE</v>
      </c>
      <c r="BB616" s="10" t="str">
        <f>LOGBOOK!$L$3</f>
        <v>TURBO PROP</v>
      </c>
      <c r="BC616" s="10" t="str">
        <f>LOGBOOK!$M$3</f>
        <v>TURBO JET</v>
      </c>
      <c r="BD616" s="10" t="str">
        <f>LOGBOOK!$N$3</f>
        <v>LSA</v>
      </c>
      <c r="BE616" s="10" t="str">
        <f>LOGBOOK!$O$2</f>
        <v>HELICOPTER</v>
      </c>
      <c r="BF616" s="10" t="str">
        <f>LOGBOOK!$P$2</f>
        <v>GLIDER</v>
      </c>
      <c r="BG616" s="10" t="str">
        <f>LOGBOOK!$Q$2</f>
        <v>OTHERS</v>
      </c>
      <c r="BH616" s="10">
        <f>LOGBOOK!$S$3</f>
        <v>0</v>
      </c>
      <c r="BI616" s="11"/>
      <c r="BJ616" s="11" t="s">
        <v>64</v>
      </c>
      <c r="BK616" s="12"/>
      <c r="BL616" s="648"/>
      <c r="BM616" s="648"/>
      <c r="BN616" s="648"/>
      <c r="BO616" s="648"/>
      <c r="BP616" s="648"/>
      <c r="BQ616" s="648"/>
      <c r="BR616" s="648"/>
      <c r="BS616" s="648"/>
      <c r="BT616" s="648"/>
      <c r="BU616" s="648"/>
      <c r="BV616" s="649"/>
      <c r="BW616" s="15"/>
      <c r="BX616" s="631"/>
      <c r="BY616" s="631"/>
      <c r="BZ616" s="631"/>
      <c r="CA616" s="631"/>
      <c r="CB616" s="631"/>
      <c r="CC616" s="625"/>
      <c r="CD616" s="625"/>
      <c r="CE616" s="625"/>
      <c r="CF616" s="625"/>
      <c r="CG616" s="625"/>
      <c r="CH616" s="625"/>
      <c r="CI616" s="625"/>
      <c r="CJ616" s="625"/>
      <c r="CK616" s="625"/>
      <c r="CL616" s="625"/>
      <c r="CM616" s="625"/>
      <c r="CN616" s="625"/>
      <c r="CO616" s="623"/>
      <c r="CP616" s="623"/>
      <c r="CQ616" s="623"/>
      <c r="CR616" s="633"/>
      <c r="CS616" s="633"/>
      <c r="CT616" s="633"/>
      <c r="CU616" s="643"/>
      <c r="CV616" s="247"/>
      <c r="CW616" s="212"/>
      <c r="CX616" s="1190"/>
      <c r="CY616" s="9" t="str">
        <f>LOGBOOK!$J$3</f>
        <v>SINGLE-ENGINE</v>
      </c>
      <c r="CZ616" s="10" t="str">
        <f>LOGBOOK!$K$3</f>
        <v>MULTI-ENGINE</v>
      </c>
      <c r="DA616" s="10" t="str">
        <f>LOGBOOK!$L$3</f>
        <v>TURBO PROP</v>
      </c>
      <c r="DB616" s="10" t="str">
        <f>LOGBOOK!$M$3</f>
        <v>TURBO JET</v>
      </c>
      <c r="DC616" s="10" t="str">
        <f>LOGBOOK!$N$3</f>
        <v>LSA</v>
      </c>
      <c r="DD616" s="10" t="str">
        <f>LOGBOOK!$O$2</f>
        <v>HELICOPTER</v>
      </c>
      <c r="DE616" s="10" t="str">
        <f>LOGBOOK!$P$2</f>
        <v>GLIDER</v>
      </c>
      <c r="DF616" s="10" t="str">
        <f>LOGBOOK!$Q$2</f>
        <v>OTHERS</v>
      </c>
      <c r="DG616" s="10">
        <f>LOGBOOK!$S$3</f>
        <v>0</v>
      </c>
      <c r="DH616" s="11"/>
      <c r="DI616" s="11" t="s">
        <v>64</v>
      </c>
      <c r="DJ616" s="12"/>
      <c r="DK616" s="648"/>
      <c r="DL616" s="648"/>
      <c r="DM616" s="648"/>
      <c r="DN616" s="648"/>
      <c r="DO616" s="648"/>
      <c r="DP616" s="648"/>
      <c r="DQ616" s="648"/>
      <c r="DR616" s="648"/>
      <c r="DS616" s="648"/>
      <c r="DT616" s="648"/>
      <c r="DU616" s="649"/>
      <c r="DV616" s="15"/>
      <c r="DW616" s="631"/>
      <c r="DX616" s="631"/>
      <c r="DY616" s="631"/>
      <c r="DZ616" s="631"/>
      <c r="EA616" s="631"/>
      <c r="EB616" s="625"/>
      <c r="EC616" s="625"/>
      <c r="ED616" s="625"/>
      <c r="EE616" s="625"/>
      <c r="EF616" s="625"/>
      <c r="EG616" s="625"/>
      <c r="EH616" s="625"/>
      <c r="EI616" s="625"/>
      <c r="EJ616" s="625"/>
      <c r="EK616" s="625"/>
      <c r="EL616" s="625"/>
      <c r="EM616" s="625"/>
      <c r="EN616" s="623"/>
      <c r="EO616" s="623"/>
      <c r="EP616" s="623"/>
      <c r="EQ616" s="633"/>
      <c r="ER616" s="633"/>
      <c r="ES616" s="633"/>
      <c r="ET616" s="643"/>
      <c r="EU616" s="1190"/>
      <c r="EV616" s="9" t="str">
        <f>LOGBOOK!$J$3</f>
        <v>SINGLE-ENGINE</v>
      </c>
      <c r="EW616" s="10" t="str">
        <f>LOGBOOK!$K$3</f>
        <v>MULTI-ENGINE</v>
      </c>
      <c r="EX616" s="10" t="str">
        <f>LOGBOOK!$L$3</f>
        <v>TURBO PROP</v>
      </c>
      <c r="EY616" s="10" t="str">
        <f>LOGBOOK!$M$3</f>
        <v>TURBO JET</v>
      </c>
      <c r="EZ616" s="10" t="str">
        <f>LOGBOOK!$N$3</f>
        <v>LSA</v>
      </c>
      <c r="FA616" s="10" t="str">
        <f>LOGBOOK!$O$2</f>
        <v>HELICOPTER</v>
      </c>
      <c r="FB616" s="10" t="str">
        <f>LOGBOOK!$P$2</f>
        <v>GLIDER</v>
      </c>
      <c r="FC616" s="10" t="str">
        <f>LOGBOOK!$Q$2</f>
        <v>OTHERS</v>
      </c>
      <c r="FD616" s="10">
        <f>LOGBOOK!$S$3</f>
        <v>0</v>
      </c>
      <c r="FE616" s="11"/>
      <c r="FF616" s="11" t="s">
        <v>64</v>
      </c>
      <c r="FG616" s="12"/>
      <c r="FH616" s="648"/>
      <c r="FI616" s="648"/>
      <c r="FJ616" s="648"/>
      <c r="FK616" s="648"/>
      <c r="FL616" s="648"/>
      <c r="FM616" s="648"/>
      <c r="FN616" s="648"/>
      <c r="FO616" s="648"/>
      <c r="FP616" s="648"/>
      <c r="FQ616" s="648"/>
      <c r="FR616" s="649"/>
      <c r="FS616" s="15"/>
      <c r="FT616" s="631"/>
      <c r="FU616" s="631"/>
      <c r="FV616" s="631"/>
      <c r="FW616" s="631"/>
      <c r="FX616" s="631"/>
      <c r="FY616" s="625"/>
      <c r="FZ616" s="625"/>
      <c r="GA616" s="625"/>
      <c r="GB616" s="625"/>
      <c r="GC616" s="625"/>
      <c r="GD616" s="625"/>
      <c r="GE616" s="625"/>
      <c r="GF616" s="625"/>
      <c r="GG616" s="625"/>
      <c r="GH616" s="625"/>
      <c r="GI616" s="625"/>
      <c r="GJ616" s="625"/>
      <c r="GK616" s="623"/>
      <c r="GL616" s="623"/>
      <c r="GM616" s="623"/>
      <c r="GN616" s="633"/>
      <c r="GO616" s="633"/>
      <c r="GP616" s="633"/>
      <c r="GQ616" s="643"/>
      <c r="GR616" s="6"/>
    </row>
    <row r="617" spans="1:200" ht="4.5" customHeight="1" x14ac:dyDescent="0.25">
      <c r="A617" s="212"/>
      <c r="B617" s="1227"/>
      <c r="C617" s="1228"/>
      <c r="D617" s="1228"/>
      <c r="E617" s="1228"/>
      <c r="F617" s="1228"/>
      <c r="G617" s="1228"/>
      <c r="H617" s="1228"/>
      <c r="I617" s="1228"/>
      <c r="J617" s="1228"/>
      <c r="K617" s="1228"/>
      <c r="L617" s="1228"/>
      <c r="M617" s="1228"/>
      <c r="N617" s="1228"/>
      <c r="O617" s="1229"/>
      <c r="P617" s="1229"/>
      <c r="Q617" s="1229"/>
      <c r="R617" s="1229"/>
      <c r="S617" s="1229"/>
      <c r="T617" s="1229"/>
      <c r="U617" s="1229"/>
      <c r="V617" s="1229"/>
      <c r="W617" s="1229"/>
      <c r="X617" s="1229"/>
      <c r="Y617" s="1229"/>
      <c r="Z617" s="15"/>
      <c r="AA617" s="629" t="str">
        <f>IF('FRONT PAGE'!$A$1="www.fly-logics.com","SEP",0)</f>
        <v>SEP</v>
      </c>
      <c r="AB617" s="631"/>
      <c r="AC617" s="631"/>
      <c r="AD617" s="631"/>
      <c r="AE617" s="631"/>
      <c r="AF617" s="630" t="str">
        <f>IF(SUMIFS(LOGBOOK!$Y$5:$Y$1036129,LOGBOOK!$D$5:$D$1036129,F589,LOGBOOK!$AN$5:$AN$1036129,V589,LOGBOOK!$E$5:$E$1036129,L589,LOGBOOK!$AM$5:$AM$1036129,"SEP")=0," ",SUMIFS(LOGBOOK!$Y$5:$Y$1036129,LOGBOOK!$D$5:$D$1036129,F589,LOGBOOK!$AN$5:$AN$1036129,V589,LOGBOOK!$E$5:$E$1036129,L589,LOGBOOK!$AM$5:$AM$1036129,"SEP"))</f>
        <v xml:space="preserve"> </v>
      </c>
      <c r="AG617" s="625"/>
      <c r="AH617" s="625"/>
      <c r="AI617" s="625"/>
      <c r="AJ617" s="630" t="str">
        <f>IF(SUMIFS(LOGBOOK!$Z$5:$Z$1036129,LOGBOOK!$D$5:$D$1036129,F589,LOGBOOK!$AN$5:$AN$1036129,V589,LOGBOOK!$E$5:$E$1036129,L589,LOGBOOK!$AM$5:$AM$1036129,"SEP")=0," ",SUMIFS(LOGBOOK!$Z$5:$Z$1036129,LOGBOOK!$D$5:$D$1036129,F589,LOGBOOK!$AN$5:$AN$1036129,V589,LOGBOOK!$E$5:$E$1036129,L589,LOGBOOK!$AM$5:$AM$1036129,"SEP"))</f>
        <v xml:space="preserve"> </v>
      </c>
      <c r="AK617" s="625"/>
      <c r="AL617" s="625"/>
      <c r="AM617" s="625"/>
      <c r="AN617" s="630" t="str">
        <f>IF(SUMIFS(LOGBOOK!$AA$5:$AA$1036129,LOGBOOK!$D$5:$D$1036129,F589,LOGBOOK!$AN$5:$AN$1036129,V589,LOGBOOK!$E$5:$E$1036129,L589,LOGBOOK!$AM$5:$AM$1036129,"SEP")=0," ",SUMIFS(LOGBOOK!$AA$5:$AA$1036129,LOGBOOK!$D$5:$D$1036129,F589,LOGBOOK!$AN$5:$AN$1036129,V589,LOGBOOK!$E$5:$E$1036129,L589,LOGBOOK!$AM$5:$AM$1036129,"SEP"))</f>
        <v xml:space="preserve"> </v>
      </c>
      <c r="AO617" s="625"/>
      <c r="AP617" s="625"/>
      <c r="AQ617" s="625"/>
      <c r="AR617" s="623" t="str">
        <f>IF(SUMIFS(LOGBOOK!$AE$5:$AE$1036129,LOGBOOK!$D$5:$D$1036129,F589,LOGBOOK!$AN$5:$AN$1036129,V589,LOGBOOK!$E$5:$E$1036129,L589,LOGBOOK!$AM$5:$AM$1036129,"SEP")=0," ",SUMIFS(LOGBOOK!$AC$5:$AC$1036129,LOGBOOK!$D$5:$D$1036129,F589,LOGBOOK!$AN$5:$AN$1036129,V589,LOGBOOK!$E$5:$E$1036129,L589,LOGBOOK!$AM$5:$AM$1036129,"SEP"))</f>
        <v xml:space="preserve"> </v>
      </c>
      <c r="AS617" s="623"/>
      <c r="AT617" s="623"/>
      <c r="AU617" s="623" t="str">
        <f>IF(SUMIFS(LOGBOOK!$AF$5:$AF$1036129,LOGBOOK!$D$5:$D$1036129,F589,LOGBOOK!$AN$5:$AN$1036129,V589,LOGBOOK!$E$5:$E$1036129,L589,LOGBOOK!$AM$5:$AM$1036129,"SEP")=0," ",SUMIFS(LOGBOOK!$AF$5:$AF$1036129,LOGBOOK!$D$5:$D$1036129,F589,LOGBOOK!$AN$5:$AN$1036129,V589,LOGBOOK!$E$5:$E$1036129,L589,LOGBOOK!$AM$5:$AM$1036129,"SEP"))</f>
        <v xml:space="preserve"> </v>
      </c>
      <c r="AV617" s="633"/>
      <c r="AW617" s="633"/>
      <c r="AX617" s="643"/>
      <c r="AY617" s="1227"/>
      <c r="AZ617" s="1228"/>
      <c r="BA617" s="1228"/>
      <c r="BB617" s="1228"/>
      <c r="BC617" s="1228"/>
      <c r="BD617" s="1228"/>
      <c r="BE617" s="1228"/>
      <c r="BF617" s="1228"/>
      <c r="BG617" s="1228"/>
      <c r="BH617" s="1228"/>
      <c r="BI617" s="1228"/>
      <c r="BJ617" s="1228"/>
      <c r="BK617" s="1228"/>
      <c r="BL617" s="1229"/>
      <c r="BM617" s="1229"/>
      <c r="BN617" s="1229"/>
      <c r="BO617" s="1229"/>
      <c r="BP617" s="1229"/>
      <c r="BQ617" s="1229"/>
      <c r="BR617" s="1229"/>
      <c r="BS617" s="1229"/>
      <c r="BT617" s="1229"/>
      <c r="BU617" s="1229"/>
      <c r="BV617" s="1229"/>
      <c r="BW617" s="15"/>
      <c r="BX617" s="629" t="str">
        <f>IF('FRONT PAGE'!$A$1="www.fly-logics.com","SEP",0)</f>
        <v>SEP</v>
      </c>
      <c r="BY617" s="631"/>
      <c r="BZ617" s="631"/>
      <c r="CA617" s="631"/>
      <c r="CB617" s="631"/>
      <c r="CC617" s="630" t="str">
        <f>IF(SUMIFS(LOGBOOK!$Y$5:$Y$1036129,LOGBOOK!$D$5:$D$1036129,BC589,LOGBOOK!$AN$5:$AN$1036129,BS589,LOGBOOK!$E$5:$E$1036129,BI589,LOGBOOK!$AM$5:$AM$1036129,"SEP")=0," ",SUMIFS(LOGBOOK!$Y$5:$Y$1036129,LOGBOOK!$D$5:$D$1036129,BC589,LOGBOOK!$AN$5:$AN$1036129,BS589,LOGBOOK!$E$5:$E$1036129,BI589,LOGBOOK!$AM$5:$AM$1036129,"SEP"))</f>
        <v xml:space="preserve"> </v>
      </c>
      <c r="CD617" s="625"/>
      <c r="CE617" s="625"/>
      <c r="CF617" s="625"/>
      <c r="CG617" s="630" t="str">
        <f>IF(SUMIFS(LOGBOOK!$Z$5:$Z$1036129,LOGBOOK!$D$5:$D$1036129,BC589,LOGBOOK!$AN$5:$AN$1036129,BS589,LOGBOOK!$E$5:$E$1036129,BI589,LOGBOOK!$AM$5:$AM$1036129,"SEP")=0," ",SUMIFS(LOGBOOK!$Z$5:$Z$1036129,LOGBOOK!$D$5:$D$1036129,BC589,LOGBOOK!$AN$5:$AN$1036129,BS589,LOGBOOK!$E$5:$E$1036129,BI589,LOGBOOK!$AM$5:$AM$1036129,"SEP"))</f>
        <v xml:space="preserve"> </v>
      </c>
      <c r="CH617" s="625"/>
      <c r="CI617" s="625"/>
      <c r="CJ617" s="625"/>
      <c r="CK617" s="630" t="str">
        <f>IF(SUMIFS(LOGBOOK!$AA$5:$AA$1036129,LOGBOOK!$D$5:$D$1036129,BC589,LOGBOOK!$AN$5:$AN$1036129,BS589,LOGBOOK!$E$5:$E$1036129,BI589,LOGBOOK!$AM$5:$AM$1036129,"SEP")=0," ",SUMIFS(LOGBOOK!$AA$5:$AA$1036129,LOGBOOK!$D$5:$D$1036129,BC589,LOGBOOK!$AN$5:$AN$1036129,BS589,LOGBOOK!$E$5:$E$1036129,BI589,LOGBOOK!$AM$5:$AM$1036129,"SEP"))</f>
        <v xml:space="preserve"> </v>
      </c>
      <c r="CL617" s="625"/>
      <c r="CM617" s="625"/>
      <c r="CN617" s="625"/>
      <c r="CO617" s="623" t="str">
        <f>IF(SUMIFS(LOGBOOK!$AE$5:$AE$1036129,LOGBOOK!$D$5:$D$1036129,BC589,LOGBOOK!$AN$5:$AN$1036129,BS589,LOGBOOK!$E$5:$E$1036129,BI589,LOGBOOK!$AM$5:$AM$1036129,"SEP")=0," ",SUMIFS(LOGBOOK!$AC$5:$AC$1036129,LOGBOOK!$D$5:$D$1036129,BC589,LOGBOOK!$AN$5:$AN$1036129,BS589,LOGBOOK!$E$5:$E$1036129,BI589,LOGBOOK!$AM$5:$AM$1036129,"SEP"))</f>
        <v xml:space="preserve"> </v>
      </c>
      <c r="CP617" s="623"/>
      <c r="CQ617" s="623"/>
      <c r="CR617" s="623" t="str">
        <f>IF(SUMIFS(LOGBOOK!$AF$5:$AF$1036129,LOGBOOK!$D$5:$D$1036129,BC589,LOGBOOK!$AN$5:$AN$1036129,BS589,LOGBOOK!$E$5:$E$1036129,BI589,LOGBOOK!$AM$5:$AM$1036129,"SEP")=0," ",SUMIFS(LOGBOOK!$AF$5:$AF$1036129,LOGBOOK!$D$5:$D$1036129,BC589,LOGBOOK!$AN$5:$AN$1036129,BS589,LOGBOOK!$E$5:$E$1036129,BI589,LOGBOOK!$AM$5:$AM$1036129,"SEP"))</f>
        <v xml:space="preserve"> </v>
      </c>
      <c r="CS617" s="633"/>
      <c r="CT617" s="633"/>
      <c r="CU617" s="643"/>
      <c r="CV617" s="247"/>
      <c r="CW617" s="212"/>
      <c r="CX617" s="1227"/>
      <c r="CY617" s="1228"/>
      <c r="CZ617" s="1228"/>
      <c r="DA617" s="1228"/>
      <c r="DB617" s="1228"/>
      <c r="DC617" s="1228"/>
      <c r="DD617" s="1228"/>
      <c r="DE617" s="1228"/>
      <c r="DF617" s="1228"/>
      <c r="DG617" s="1228"/>
      <c r="DH617" s="1228"/>
      <c r="DI617" s="1228"/>
      <c r="DJ617" s="1228"/>
      <c r="DK617" s="1229"/>
      <c r="DL617" s="1229"/>
      <c r="DM617" s="1229"/>
      <c r="DN617" s="1229"/>
      <c r="DO617" s="1229"/>
      <c r="DP617" s="1229"/>
      <c r="DQ617" s="1229"/>
      <c r="DR617" s="1229"/>
      <c r="DS617" s="1229"/>
      <c r="DT617" s="1229"/>
      <c r="DU617" s="1229"/>
      <c r="DV617" s="15"/>
      <c r="DW617" s="629" t="str">
        <f>IF('FRONT PAGE'!$A$1="www.fly-logics.com","SEP",0)</f>
        <v>SEP</v>
      </c>
      <c r="DX617" s="631"/>
      <c r="DY617" s="631"/>
      <c r="DZ617" s="631"/>
      <c r="EA617" s="631"/>
      <c r="EB617" s="630" t="str">
        <f>IF(SUMIFS(LOGBOOK!$Y$5:$Y$1036129,LOGBOOK!$D$5:$D$1036129,DB589,LOGBOOK!$AN$5:$AN$1036129,DR589,LOGBOOK!$E$5:$E$1036129,DH589,LOGBOOK!$AM$5:$AM$1036129,"SEP")=0," ",SUMIFS(LOGBOOK!$Y$5:$Y$1036129,LOGBOOK!$D$5:$D$1036129,DB589,LOGBOOK!$AN$5:$AN$1036129,DR589,LOGBOOK!$E$5:$E$1036129,DH589,LOGBOOK!$AM$5:$AM$1036129,"SEP"))</f>
        <v xml:space="preserve"> </v>
      </c>
      <c r="EC617" s="625"/>
      <c r="ED617" s="625"/>
      <c r="EE617" s="625"/>
      <c r="EF617" s="630" t="str">
        <f>IF(SUMIFS(LOGBOOK!$Z$5:$Z$1036129,LOGBOOK!$D$5:$D$1036129,DB589,LOGBOOK!$AN$5:$AN$1036129,DR589,LOGBOOK!$E$5:$E$1036129,DH589,LOGBOOK!$AM$5:$AM$1036129,"SEP")=0," ",SUMIFS(LOGBOOK!$Z$5:$Z$1036129,LOGBOOK!$D$5:$D$1036129,DB589,LOGBOOK!$AN$5:$AN$1036129,DR589,LOGBOOK!$E$5:$E$1036129,DH589,LOGBOOK!$AM$5:$AM$1036129,"SEP"))</f>
        <v xml:space="preserve"> </v>
      </c>
      <c r="EG617" s="625"/>
      <c r="EH617" s="625"/>
      <c r="EI617" s="625"/>
      <c r="EJ617" s="630" t="str">
        <f>IF(SUMIFS(LOGBOOK!$AA$5:$AA$1036129,LOGBOOK!$D$5:$D$1036129,DB589,LOGBOOK!$AN$5:$AN$1036129,DR589,LOGBOOK!$E$5:$E$1036129,DH589,LOGBOOK!$AM$5:$AM$1036129,"SEP")=0," ",SUMIFS(LOGBOOK!$AA$5:$AA$1036129,LOGBOOK!$D$5:$D$1036129,DB589,LOGBOOK!$AN$5:$AN$1036129,DR589,LOGBOOK!$E$5:$E$1036129,DH589,LOGBOOK!$AM$5:$AM$1036129,"SEP"))</f>
        <v xml:space="preserve"> </v>
      </c>
      <c r="EK617" s="625"/>
      <c r="EL617" s="625"/>
      <c r="EM617" s="625"/>
      <c r="EN617" s="623" t="str">
        <f>IF(SUMIFS(LOGBOOK!$AE$5:$AE$1036129,LOGBOOK!$D$5:$D$1036129,DB589,LOGBOOK!$AN$5:$AN$1036129,DR589,LOGBOOK!$E$5:$E$1036129,DH589,LOGBOOK!$AM$5:$AM$1036129,"SEP")=0," ",SUMIFS(LOGBOOK!$AC$5:$AC$1036129,LOGBOOK!$D$5:$D$1036129,DB589,LOGBOOK!$AN$5:$AN$1036129,DR589,LOGBOOK!$E$5:$E$1036129,DH589,LOGBOOK!$AM$5:$AM$1036129,"SEP"))</f>
        <v xml:space="preserve"> </v>
      </c>
      <c r="EO617" s="623"/>
      <c r="EP617" s="623"/>
      <c r="EQ617" s="623" t="str">
        <f>IF(SUMIFS(LOGBOOK!$AF$5:$AF$1036129,LOGBOOK!$D$5:$D$1036129,DB589,LOGBOOK!$AN$5:$AN$1036129,DR589,LOGBOOK!$E$5:$E$1036129,DH589,LOGBOOK!$AM$5:$AM$1036129,"SEP")=0," ",SUMIFS(LOGBOOK!$AF$5:$AF$1036129,LOGBOOK!$D$5:$D$1036129,DB589,LOGBOOK!$AN$5:$AN$1036129,DR589,LOGBOOK!$E$5:$E$1036129,DH589,LOGBOOK!$AM$5:$AM$1036129,"SEP"))</f>
        <v xml:space="preserve"> </v>
      </c>
      <c r="ER617" s="633"/>
      <c r="ES617" s="633"/>
      <c r="ET617" s="643"/>
      <c r="EU617" s="1227"/>
      <c r="EV617" s="1228"/>
      <c r="EW617" s="1228"/>
      <c r="EX617" s="1228"/>
      <c r="EY617" s="1228"/>
      <c r="EZ617" s="1228"/>
      <c r="FA617" s="1228"/>
      <c r="FB617" s="1228"/>
      <c r="FC617" s="1228"/>
      <c r="FD617" s="1228"/>
      <c r="FE617" s="1228"/>
      <c r="FF617" s="1228"/>
      <c r="FG617" s="1228"/>
      <c r="FH617" s="1229"/>
      <c r="FI617" s="1229"/>
      <c r="FJ617" s="1229"/>
      <c r="FK617" s="1229"/>
      <c r="FL617" s="1229"/>
      <c r="FM617" s="1229"/>
      <c r="FN617" s="1229"/>
      <c r="FO617" s="1229"/>
      <c r="FP617" s="1229"/>
      <c r="FQ617" s="1229"/>
      <c r="FR617" s="1229"/>
      <c r="FS617" s="15"/>
      <c r="FT617" s="629" t="str">
        <f>IF('FRONT PAGE'!$A$1="www.fly-logics.com","SEP",0)</f>
        <v>SEP</v>
      </c>
      <c r="FU617" s="631"/>
      <c r="FV617" s="631"/>
      <c r="FW617" s="631"/>
      <c r="FX617" s="631"/>
      <c r="FY617" s="630" t="str">
        <f>IF(SUMIFS(LOGBOOK!$Y$5:$Y$1036129,LOGBOOK!$D$5:$D$1036129,EY589,LOGBOOK!$AN$5:$AN$1036129,FO589,LOGBOOK!$E$5:$E$1036129,FE589,LOGBOOK!$AM$5:$AM$1036129,"SEP")=0," ",SUMIFS(LOGBOOK!$Y$5:$Y$1036129,LOGBOOK!$D$5:$D$1036129,EY589,LOGBOOK!$AN$5:$AN$1036129,FO589,LOGBOOK!$E$5:$E$1036129,FE589,LOGBOOK!$AM$5:$AM$1036129,"SEP"))</f>
        <v xml:space="preserve"> </v>
      </c>
      <c r="FZ617" s="625"/>
      <c r="GA617" s="625"/>
      <c r="GB617" s="625"/>
      <c r="GC617" s="630" t="str">
        <f>IF(SUMIFS(LOGBOOK!$Z$5:$Z$1036129,LOGBOOK!$D$5:$D$1036129,EY589,LOGBOOK!$AN$5:$AN$1036129,FO589,LOGBOOK!$E$5:$E$1036129,FE589,LOGBOOK!$AM$5:$AM$1036129,"SEP")=0," ",SUMIFS(LOGBOOK!$Z$5:$Z$1036129,LOGBOOK!$D$5:$D$1036129,EY589,LOGBOOK!$AN$5:$AN$1036129,FO589,LOGBOOK!$E$5:$E$1036129,FE589,LOGBOOK!$AM$5:$AM$1036129,"SEP"))</f>
        <v xml:space="preserve"> </v>
      </c>
      <c r="GD617" s="625"/>
      <c r="GE617" s="625"/>
      <c r="GF617" s="625"/>
      <c r="GG617" s="630" t="str">
        <f>IF(SUMIFS(LOGBOOK!$AA$5:$AA$1036129,LOGBOOK!$D$5:$D$1036129,EY589,LOGBOOK!$AN$5:$AN$1036129,FO589,LOGBOOK!$E$5:$E$1036129,FE589,LOGBOOK!$AM$5:$AM$1036129,"SEP")=0," ",SUMIFS(LOGBOOK!$AA$5:$AA$1036129,LOGBOOK!$D$5:$D$1036129,EY589,LOGBOOK!$AN$5:$AN$1036129,FO589,LOGBOOK!$E$5:$E$1036129,FE589,LOGBOOK!$AM$5:$AM$1036129,"SEP"))</f>
        <v xml:space="preserve"> </v>
      </c>
      <c r="GH617" s="625"/>
      <c r="GI617" s="625"/>
      <c r="GJ617" s="625"/>
      <c r="GK617" s="623" t="str">
        <f>IF(SUMIFS(LOGBOOK!$AE$5:$AE$1036129,LOGBOOK!$D$5:$D$1036129,EY589,LOGBOOK!$AN$5:$AN$1036129,FO589,LOGBOOK!$E$5:$E$1036129,FE589,LOGBOOK!$AM$5:$AM$1036129,"SEP")=0," ",SUMIFS(LOGBOOK!$AC$5:$AC$1036129,LOGBOOK!$D$5:$D$1036129,EY589,LOGBOOK!$AN$5:$AN$1036129,FO589,LOGBOOK!$E$5:$E$1036129,FE589,LOGBOOK!$AM$5:$AM$1036129,"SEP"))</f>
        <v xml:space="preserve"> </v>
      </c>
      <c r="GL617" s="623"/>
      <c r="GM617" s="623"/>
      <c r="GN617" s="623" t="str">
        <f>IF(SUMIFS(LOGBOOK!$AF$5:$AF$1036129,LOGBOOK!$D$5:$D$1036129,EY589,LOGBOOK!$AN$5:$AN$1036129,FO589,LOGBOOK!$E$5:$E$1036129,FE589,LOGBOOK!$AM$5:$AM$1036129,"SEP")=0," ",SUMIFS(LOGBOOK!$AF$5:$AF$1036129,LOGBOOK!$D$5:$D$1036129,EY589,LOGBOOK!$AN$5:$AN$1036129,FO589,LOGBOOK!$E$5:$E$1036129,FE589,LOGBOOK!$AM$5:$AM$1036129,"SEP"))</f>
        <v xml:space="preserve"> </v>
      </c>
      <c r="GO617" s="633"/>
      <c r="GP617" s="633"/>
      <c r="GQ617" s="643"/>
      <c r="GR617" s="6"/>
    </row>
    <row r="618" spans="1:200" ht="10.5" customHeight="1" x14ac:dyDescent="0.25">
      <c r="A618" s="212"/>
      <c r="B618" s="637"/>
      <c r="C618" s="1230" t="str">
        <f>IF('FRONT PAGE'!$A$1="www.fly-logics.com","APPROACHES",0)</f>
        <v>APPROACHES</v>
      </c>
      <c r="D618" s="1231"/>
      <c r="E618" s="1231"/>
      <c r="F618" s="1231"/>
      <c r="G618" s="1231"/>
      <c r="H618" s="1231"/>
      <c r="I618" s="1231"/>
      <c r="J618" s="1231"/>
      <c r="K618" s="1231"/>
      <c r="L618" s="1231"/>
      <c r="M618" s="1231"/>
      <c r="N618" s="1231"/>
      <c r="O618" s="1232"/>
      <c r="P618" s="639" t="str">
        <f>IF('FRONT PAGE'!$A$1="www.fly-logics.com","N° APP",0)</f>
        <v>N° APP</v>
      </c>
      <c r="Q618" s="629"/>
      <c r="R618" s="629"/>
      <c r="S618" s="629"/>
      <c r="T618" s="640"/>
      <c r="U618" s="1127">
        <f t="shared" ref="U618" si="784">IFERROR(SUM(C623,I623,O623,U623)," ")</f>
        <v>0</v>
      </c>
      <c r="V618" s="1128"/>
      <c r="W618" s="1128"/>
      <c r="X618" s="1128"/>
      <c r="Y618" s="1128"/>
      <c r="Z618" s="15"/>
      <c r="AA618" s="631"/>
      <c r="AB618" s="631"/>
      <c r="AC618" s="631"/>
      <c r="AD618" s="631"/>
      <c r="AE618" s="631"/>
      <c r="AF618" s="625"/>
      <c r="AG618" s="632"/>
      <c r="AH618" s="632"/>
      <c r="AI618" s="625"/>
      <c r="AJ618" s="625"/>
      <c r="AK618" s="632"/>
      <c r="AL618" s="632"/>
      <c r="AM618" s="625"/>
      <c r="AN618" s="625"/>
      <c r="AO618" s="632"/>
      <c r="AP618" s="632"/>
      <c r="AQ618" s="625"/>
      <c r="AR618" s="623"/>
      <c r="AS618" s="623"/>
      <c r="AT618" s="623"/>
      <c r="AU618" s="633"/>
      <c r="AV618" s="634"/>
      <c r="AW618" s="633"/>
      <c r="AX618" s="643"/>
      <c r="AY618" s="637"/>
      <c r="AZ618" s="1230" t="str">
        <f>IF('FRONT PAGE'!$A$1="www.fly-logics.com","APPROACHES",0)</f>
        <v>APPROACHES</v>
      </c>
      <c r="BA618" s="1231"/>
      <c r="BB618" s="1231"/>
      <c r="BC618" s="1231"/>
      <c r="BD618" s="1231"/>
      <c r="BE618" s="1231"/>
      <c r="BF618" s="1231"/>
      <c r="BG618" s="1231"/>
      <c r="BH618" s="1231"/>
      <c r="BI618" s="1231"/>
      <c r="BJ618" s="1231"/>
      <c r="BK618" s="1231"/>
      <c r="BL618" s="1232"/>
      <c r="BM618" s="639" t="str">
        <f>IF('FRONT PAGE'!$A$1="www.fly-logics.com","N° APP",0)</f>
        <v>N° APP</v>
      </c>
      <c r="BN618" s="629"/>
      <c r="BO618" s="629"/>
      <c r="BP618" s="629"/>
      <c r="BQ618" s="640"/>
      <c r="BR618" s="1127">
        <f t="shared" ref="BR618" si="785">IFERROR(SUM(AZ623,BF623,BL623,BR623)," ")</f>
        <v>0</v>
      </c>
      <c r="BS618" s="1128"/>
      <c r="BT618" s="1128"/>
      <c r="BU618" s="1128"/>
      <c r="BV618" s="1128"/>
      <c r="BW618" s="15"/>
      <c r="BX618" s="631"/>
      <c r="BY618" s="631"/>
      <c r="BZ618" s="631"/>
      <c r="CA618" s="631"/>
      <c r="CB618" s="631"/>
      <c r="CC618" s="625"/>
      <c r="CD618" s="632"/>
      <c r="CE618" s="632"/>
      <c r="CF618" s="625"/>
      <c r="CG618" s="625"/>
      <c r="CH618" s="632"/>
      <c r="CI618" s="632"/>
      <c r="CJ618" s="625"/>
      <c r="CK618" s="625"/>
      <c r="CL618" s="632"/>
      <c r="CM618" s="632"/>
      <c r="CN618" s="625"/>
      <c r="CO618" s="623"/>
      <c r="CP618" s="623"/>
      <c r="CQ618" s="623"/>
      <c r="CR618" s="633"/>
      <c r="CS618" s="634"/>
      <c r="CT618" s="633"/>
      <c r="CU618" s="643"/>
      <c r="CV618" s="247"/>
      <c r="CW618" s="212"/>
      <c r="CX618" s="637"/>
      <c r="CY618" s="1230" t="str">
        <f>IF('FRONT PAGE'!$A$1="www.fly-logics.com","APPROACHES",0)</f>
        <v>APPROACHES</v>
      </c>
      <c r="CZ618" s="1231"/>
      <c r="DA618" s="1231"/>
      <c r="DB618" s="1231"/>
      <c r="DC618" s="1231"/>
      <c r="DD618" s="1231"/>
      <c r="DE618" s="1231"/>
      <c r="DF618" s="1231"/>
      <c r="DG618" s="1231"/>
      <c r="DH618" s="1231"/>
      <c r="DI618" s="1231"/>
      <c r="DJ618" s="1231"/>
      <c r="DK618" s="1232"/>
      <c r="DL618" s="639" t="str">
        <f>IF('FRONT PAGE'!$A$1="www.fly-logics.com","N° APP",0)</f>
        <v>N° APP</v>
      </c>
      <c r="DM618" s="629"/>
      <c r="DN618" s="629"/>
      <c r="DO618" s="629"/>
      <c r="DP618" s="640"/>
      <c r="DQ618" s="1127">
        <f t="shared" ref="DQ618" si="786">IFERROR(SUM(CY623,DE623,DK623,DQ623)," ")</f>
        <v>0</v>
      </c>
      <c r="DR618" s="1128"/>
      <c r="DS618" s="1128"/>
      <c r="DT618" s="1128"/>
      <c r="DU618" s="1128"/>
      <c r="DV618" s="15"/>
      <c r="DW618" s="631"/>
      <c r="DX618" s="631"/>
      <c r="DY618" s="631"/>
      <c r="DZ618" s="631"/>
      <c r="EA618" s="631"/>
      <c r="EB618" s="625"/>
      <c r="EC618" s="632"/>
      <c r="ED618" s="632"/>
      <c r="EE618" s="625"/>
      <c r="EF618" s="625"/>
      <c r="EG618" s="632"/>
      <c r="EH618" s="632"/>
      <c r="EI618" s="625"/>
      <c r="EJ618" s="625"/>
      <c r="EK618" s="632"/>
      <c r="EL618" s="632"/>
      <c r="EM618" s="625"/>
      <c r="EN618" s="623"/>
      <c r="EO618" s="623"/>
      <c r="EP618" s="623"/>
      <c r="EQ618" s="633"/>
      <c r="ER618" s="634"/>
      <c r="ES618" s="633"/>
      <c r="ET618" s="643"/>
      <c r="EU618" s="637"/>
      <c r="EV618" s="1230" t="str">
        <f>IF('FRONT PAGE'!$A$1="www.fly-logics.com","APPROACHES",0)</f>
        <v>APPROACHES</v>
      </c>
      <c r="EW618" s="1231"/>
      <c r="EX618" s="1231"/>
      <c r="EY618" s="1231"/>
      <c r="EZ618" s="1231"/>
      <c r="FA618" s="1231"/>
      <c r="FB618" s="1231"/>
      <c r="FC618" s="1231"/>
      <c r="FD618" s="1231"/>
      <c r="FE618" s="1231"/>
      <c r="FF618" s="1231"/>
      <c r="FG618" s="1231"/>
      <c r="FH618" s="1232"/>
      <c r="FI618" s="639" t="str">
        <f>IF('FRONT PAGE'!$A$1="www.fly-logics.com","N° APP",0)</f>
        <v>N° APP</v>
      </c>
      <c r="FJ618" s="629"/>
      <c r="FK618" s="629"/>
      <c r="FL618" s="629"/>
      <c r="FM618" s="640"/>
      <c r="FN618" s="1127">
        <f t="shared" ref="FN618" si="787">IFERROR(SUM(EV623,FB623,FH623,FN623)," ")</f>
        <v>0</v>
      </c>
      <c r="FO618" s="1128"/>
      <c r="FP618" s="1128"/>
      <c r="FQ618" s="1128"/>
      <c r="FR618" s="1128"/>
      <c r="FS618" s="15"/>
      <c r="FT618" s="631"/>
      <c r="FU618" s="631"/>
      <c r="FV618" s="631"/>
      <c r="FW618" s="631"/>
      <c r="FX618" s="631"/>
      <c r="FY618" s="625"/>
      <c r="FZ618" s="632"/>
      <c r="GA618" s="632"/>
      <c r="GB618" s="625"/>
      <c r="GC618" s="625"/>
      <c r="GD618" s="632"/>
      <c r="GE618" s="632"/>
      <c r="GF618" s="625"/>
      <c r="GG618" s="625"/>
      <c r="GH618" s="632"/>
      <c r="GI618" s="632"/>
      <c r="GJ618" s="625"/>
      <c r="GK618" s="623"/>
      <c r="GL618" s="623"/>
      <c r="GM618" s="623"/>
      <c r="GN618" s="633"/>
      <c r="GO618" s="634"/>
      <c r="GP618" s="633"/>
      <c r="GQ618" s="643"/>
      <c r="GR618" s="6"/>
    </row>
    <row r="619" spans="1:200" ht="8.85" customHeight="1" x14ac:dyDescent="0.25">
      <c r="A619" s="212"/>
      <c r="B619" s="637"/>
      <c r="C619" s="1231"/>
      <c r="D619" s="1231"/>
      <c r="E619" s="1231"/>
      <c r="F619" s="1231"/>
      <c r="G619" s="1231"/>
      <c r="H619" s="1231"/>
      <c r="I619" s="1231"/>
      <c r="J619" s="1231"/>
      <c r="K619" s="1231"/>
      <c r="L619" s="1231"/>
      <c r="M619" s="1231"/>
      <c r="N619" s="1231"/>
      <c r="O619" s="1232"/>
      <c r="P619" s="639"/>
      <c r="Q619" s="629"/>
      <c r="R619" s="629"/>
      <c r="S619" s="629"/>
      <c r="T619" s="640"/>
      <c r="U619" s="1127"/>
      <c r="V619" s="1128"/>
      <c r="W619" s="1128"/>
      <c r="X619" s="1128"/>
      <c r="Y619" s="1128"/>
      <c r="Z619" s="15"/>
      <c r="AA619" s="631"/>
      <c r="AB619" s="631"/>
      <c r="AC619" s="631"/>
      <c r="AD619" s="631"/>
      <c r="AE619" s="631"/>
      <c r="AF619" s="625"/>
      <c r="AG619" s="625"/>
      <c r="AH619" s="625"/>
      <c r="AI619" s="625"/>
      <c r="AJ619" s="625"/>
      <c r="AK619" s="625"/>
      <c r="AL619" s="625"/>
      <c r="AM619" s="625"/>
      <c r="AN619" s="625"/>
      <c r="AO619" s="625"/>
      <c r="AP619" s="625"/>
      <c r="AQ619" s="625"/>
      <c r="AR619" s="623"/>
      <c r="AS619" s="623"/>
      <c r="AT619" s="623"/>
      <c r="AU619" s="633"/>
      <c r="AV619" s="633"/>
      <c r="AW619" s="633"/>
      <c r="AX619" s="643"/>
      <c r="AY619" s="637"/>
      <c r="AZ619" s="1231"/>
      <c r="BA619" s="1231"/>
      <c r="BB619" s="1231"/>
      <c r="BC619" s="1231"/>
      <c r="BD619" s="1231"/>
      <c r="BE619" s="1231"/>
      <c r="BF619" s="1231"/>
      <c r="BG619" s="1231"/>
      <c r="BH619" s="1231"/>
      <c r="BI619" s="1231"/>
      <c r="BJ619" s="1231"/>
      <c r="BK619" s="1231"/>
      <c r="BL619" s="1232"/>
      <c r="BM619" s="639"/>
      <c r="BN619" s="629"/>
      <c r="BO619" s="629"/>
      <c r="BP619" s="629"/>
      <c r="BQ619" s="640"/>
      <c r="BR619" s="1127"/>
      <c r="BS619" s="1128"/>
      <c r="BT619" s="1128"/>
      <c r="BU619" s="1128"/>
      <c r="BV619" s="1128"/>
      <c r="BW619" s="15"/>
      <c r="BX619" s="631"/>
      <c r="BY619" s="631"/>
      <c r="BZ619" s="631"/>
      <c r="CA619" s="631"/>
      <c r="CB619" s="631"/>
      <c r="CC619" s="625"/>
      <c r="CD619" s="625"/>
      <c r="CE619" s="625"/>
      <c r="CF619" s="625"/>
      <c r="CG619" s="625"/>
      <c r="CH619" s="625"/>
      <c r="CI619" s="625"/>
      <c r="CJ619" s="625"/>
      <c r="CK619" s="625"/>
      <c r="CL619" s="625"/>
      <c r="CM619" s="625"/>
      <c r="CN619" s="625"/>
      <c r="CO619" s="623"/>
      <c r="CP619" s="623"/>
      <c r="CQ619" s="623"/>
      <c r="CR619" s="633"/>
      <c r="CS619" s="633"/>
      <c r="CT619" s="633"/>
      <c r="CU619" s="643"/>
      <c r="CV619" s="247"/>
      <c r="CW619" s="212"/>
      <c r="CX619" s="637"/>
      <c r="CY619" s="1231"/>
      <c r="CZ619" s="1231"/>
      <c r="DA619" s="1231"/>
      <c r="DB619" s="1231"/>
      <c r="DC619" s="1231"/>
      <c r="DD619" s="1231"/>
      <c r="DE619" s="1231"/>
      <c r="DF619" s="1231"/>
      <c r="DG619" s="1231"/>
      <c r="DH619" s="1231"/>
      <c r="DI619" s="1231"/>
      <c r="DJ619" s="1231"/>
      <c r="DK619" s="1232"/>
      <c r="DL619" s="639"/>
      <c r="DM619" s="629"/>
      <c r="DN619" s="629"/>
      <c r="DO619" s="629"/>
      <c r="DP619" s="640"/>
      <c r="DQ619" s="1127"/>
      <c r="DR619" s="1128"/>
      <c r="DS619" s="1128"/>
      <c r="DT619" s="1128"/>
      <c r="DU619" s="1128"/>
      <c r="DV619" s="15"/>
      <c r="DW619" s="631"/>
      <c r="DX619" s="631"/>
      <c r="DY619" s="631"/>
      <c r="DZ619" s="631"/>
      <c r="EA619" s="631"/>
      <c r="EB619" s="625"/>
      <c r="EC619" s="625"/>
      <c r="ED619" s="625"/>
      <c r="EE619" s="625"/>
      <c r="EF619" s="625"/>
      <c r="EG619" s="625"/>
      <c r="EH619" s="625"/>
      <c r="EI619" s="625"/>
      <c r="EJ619" s="625"/>
      <c r="EK619" s="625"/>
      <c r="EL619" s="625"/>
      <c r="EM619" s="625"/>
      <c r="EN619" s="623"/>
      <c r="EO619" s="623"/>
      <c r="EP619" s="623"/>
      <c r="EQ619" s="633"/>
      <c r="ER619" s="633"/>
      <c r="ES619" s="633"/>
      <c r="ET619" s="643"/>
      <c r="EU619" s="637"/>
      <c r="EV619" s="1231"/>
      <c r="EW619" s="1231"/>
      <c r="EX619" s="1231"/>
      <c r="EY619" s="1231"/>
      <c r="EZ619" s="1231"/>
      <c r="FA619" s="1231"/>
      <c r="FB619" s="1231"/>
      <c r="FC619" s="1231"/>
      <c r="FD619" s="1231"/>
      <c r="FE619" s="1231"/>
      <c r="FF619" s="1231"/>
      <c r="FG619" s="1231"/>
      <c r="FH619" s="1232"/>
      <c r="FI619" s="639"/>
      <c r="FJ619" s="629"/>
      <c r="FK619" s="629"/>
      <c r="FL619" s="629"/>
      <c r="FM619" s="640"/>
      <c r="FN619" s="1127"/>
      <c r="FO619" s="1128"/>
      <c r="FP619" s="1128"/>
      <c r="FQ619" s="1128"/>
      <c r="FR619" s="1128"/>
      <c r="FS619" s="15"/>
      <c r="FT619" s="631"/>
      <c r="FU619" s="631"/>
      <c r="FV619" s="631"/>
      <c r="FW619" s="631"/>
      <c r="FX619" s="631"/>
      <c r="FY619" s="625"/>
      <c r="FZ619" s="625"/>
      <c r="GA619" s="625"/>
      <c r="GB619" s="625"/>
      <c r="GC619" s="625"/>
      <c r="GD619" s="625"/>
      <c r="GE619" s="625"/>
      <c r="GF619" s="625"/>
      <c r="GG619" s="625"/>
      <c r="GH619" s="625"/>
      <c r="GI619" s="625"/>
      <c r="GJ619" s="625"/>
      <c r="GK619" s="623"/>
      <c r="GL619" s="623"/>
      <c r="GM619" s="623"/>
      <c r="GN619" s="633"/>
      <c r="GO619" s="633"/>
      <c r="GP619" s="633"/>
      <c r="GQ619" s="643"/>
      <c r="GR619" s="6"/>
    </row>
    <row r="620" spans="1:200" ht="5.25" customHeight="1" x14ac:dyDescent="0.25">
      <c r="A620" s="212"/>
      <c r="B620" s="637"/>
      <c r="C620" s="1231"/>
      <c r="D620" s="1231"/>
      <c r="E620" s="1231"/>
      <c r="F620" s="1231"/>
      <c r="G620" s="1231"/>
      <c r="H620" s="1231"/>
      <c r="I620" s="1231"/>
      <c r="J620" s="1231"/>
      <c r="K620" s="1231"/>
      <c r="L620" s="1231"/>
      <c r="M620" s="1231"/>
      <c r="N620" s="1231"/>
      <c r="O620" s="1232"/>
      <c r="P620" s="639"/>
      <c r="Q620" s="629"/>
      <c r="R620" s="629"/>
      <c r="S620" s="629"/>
      <c r="T620" s="640"/>
      <c r="U620" s="1127"/>
      <c r="V620" s="1128"/>
      <c r="W620" s="1128"/>
      <c r="X620" s="1128"/>
      <c r="Y620" s="1128"/>
      <c r="Z620" s="15"/>
      <c r="AA620" s="629" t="str">
        <f>IF('FRONT PAGE'!$A$1="www.fly-logics.com","OCT",0)</f>
        <v>OCT</v>
      </c>
      <c r="AB620" s="631"/>
      <c r="AC620" s="631"/>
      <c r="AD620" s="631"/>
      <c r="AE620" s="631"/>
      <c r="AF620" s="630" t="str">
        <f>IF(SUMIFS(LOGBOOK!$Y$5:$Y$1036129,LOGBOOK!$D$5:$D$1036129,F589,LOGBOOK!$AN$5:$AN$1036129,V589,LOGBOOK!$E$5:$E$1036129,L589,LOGBOOK!$AM$5:$AM$1036129,"OCT")=0," ",SUMIFS(LOGBOOK!$Y$5:$Y$1036129,LOGBOOK!$D$5:$D$1036129,F589,LOGBOOK!$AN$5:$AN$1036129,V589,LOGBOOK!$E$5:$E$1036129,L589,LOGBOOK!$AM$5:$AM$1036129,"OCT"))</f>
        <v xml:space="preserve"> </v>
      </c>
      <c r="AG620" s="625"/>
      <c r="AH620" s="625"/>
      <c r="AI620" s="625"/>
      <c r="AJ620" s="630" t="str">
        <f>IF(SUMIFS(LOGBOOK!$Z$5:$Z$1036129,LOGBOOK!$D$5:$D$1036129,F589,LOGBOOK!$AN$5:$AN$1036129,V589,LOGBOOK!$E$5:$E$1036129,L589,LOGBOOK!$AM$5:$AM$1036129,"OCT")=0," ",SUMIFS(LOGBOOK!$Z$5:$Z$1036129,LOGBOOK!$D$5:$D$1036129,F589,LOGBOOK!$AN$5:$AN$1036129,V589,LOGBOOK!$E$5:$E$1036129,L589,LOGBOOK!$AM$5:$AM$1036129,"OCT"))</f>
        <v xml:space="preserve"> </v>
      </c>
      <c r="AK620" s="625"/>
      <c r="AL620" s="625"/>
      <c r="AM620" s="625"/>
      <c r="AN620" s="630" t="str">
        <f>IF(SUMIFS(LOGBOOK!$AA$5:$AA$1036129,LOGBOOK!$D$5:$D$1036129,F589,LOGBOOK!$AN$5:$AN$1036129,V589,LOGBOOK!$E$5:$E$1036129,L589,LOGBOOK!$AM$5:$AM$1036129,"OCT")=0," ",SUMIFS(LOGBOOK!$AA$5:$AA$1036129,LOGBOOK!$D$5:$D$1036129,F589,LOGBOOK!$AN$5:$AN$1036129,V589,LOGBOOK!$E$5:$E$1036129,L589,LOGBOOK!$AM$5:$AM$1036129,"OCT"))</f>
        <v xml:space="preserve"> </v>
      </c>
      <c r="AO620" s="625"/>
      <c r="AP620" s="625"/>
      <c r="AQ620" s="625"/>
      <c r="AR620" s="623" t="str">
        <f>IF(SUMIFS(LOGBOOK!$AE$5:$AE$1036129,LOGBOOK!$D$5:$D$1036129,F589,LOGBOOK!$AN$5:$AN$1036129,V589,LOGBOOK!$E$5:$E$1036129,L589,LOGBOOK!$AM$5:$AM$1036129,"OCT")=0," ",SUMIFS(LOGBOOK!$AC$5:$AC$1036129,LOGBOOK!$D$5:$D$1036129,F589,LOGBOOK!$AN$5:$AN$1036129,V589,LOGBOOK!$E$5:$E$1036129,L589,LOGBOOK!$AM$5:$AM$1036129,"OCT"))</f>
        <v xml:space="preserve"> </v>
      </c>
      <c r="AS620" s="623"/>
      <c r="AT620" s="623"/>
      <c r="AU620" s="623" t="str">
        <f>IF(SUMIFS(LOGBOOK!$AF$5:$AF$1036129,LOGBOOK!$D$5:$D$1036129,F589,LOGBOOK!$AN$5:$AN$1036129,V589,LOGBOOK!$E$5:$E$1036129,L589,LOGBOOK!$AM$5:$AM$1036129,"OCT")=0," ",SUMIFS(LOGBOOK!$AF$5:$AF$1036129,LOGBOOK!$D$5:$D$1036129,F589,LOGBOOK!$AN$5:$AN$1036129,V589,LOGBOOK!$E$5:$E$1036129,L589,LOGBOOK!$AM$5:$AM$1036129,"OCT"))</f>
        <v xml:space="preserve"> </v>
      </c>
      <c r="AV620" s="633"/>
      <c r="AW620" s="633"/>
      <c r="AX620" s="643"/>
      <c r="AY620" s="637"/>
      <c r="AZ620" s="1231"/>
      <c r="BA620" s="1231"/>
      <c r="BB620" s="1231"/>
      <c r="BC620" s="1231"/>
      <c r="BD620" s="1231"/>
      <c r="BE620" s="1231"/>
      <c r="BF620" s="1231"/>
      <c r="BG620" s="1231"/>
      <c r="BH620" s="1231"/>
      <c r="BI620" s="1231"/>
      <c r="BJ620" s="1231"/>
      <c r="BK620" s="1231"/>
      <c r="BL620" s="1232"/>
      <c r="BM620" s="639"/>
      <c r="BN620" s="629"/>
      <c r="BO620" s="629"/>
      <c r="BP620" s="629"/>
      <c r="BQ620" s="640"/>
      <c r="BR620" s="1127"/>
      <c r="BS620" s="1128"/>
      <c r="BT620" s="1128"/>
      <c r="BU620" s="1128"/>
      <c r="BV620" s="1128"/>
      <c r="BW620" s="15"/>
      <c r="BX620" s="629" t="str">
        <f>IF('FRONT PAGE'!$A$1="www.fly-logics.com","OCT",0)</f>
        <v>OCT</v>
      </c>
      <c r="BY620" s="631"/>
      <c r="BZ620" s="631"/>
      <c r="CA620" s="631"/>
      <c r="CB620" s="631"/>
      <c r="CC620" s="630" t="str">
        <f>IF(SUMIFS(LOGBOOK!$Y$5:$Y$1036129,LOGBOOK!$D$5:$D$1036129,BC589,LOGBOOK!$AN$5:$AN$1036129,BS589,LOGBOOK!$E$5:$E$1036129,BI589,LOGBOOK!$AM$5:$AM$1036129,"OCT")=0," ",SUMIFS(LOGBOOK!$Y$5:$Y$1036129,LOGBOOK!$D$5:$D$1036129,BC589,LOGBOOK!$AN$5:$AN$1036129,BS589,LOGBOOK!$E$5:$E$1036129,BI589,LOGBOOK!$AM$5:$AM$1036129,"OCT"))</f>
        <v xml:space="preserve"> </v>
      </c>
      <c r="CD620" s="625"/>
      <c r="CE620" s="625"/>
      <c r="CF620" s="625"/>
      <c r="CG620" s="630" t="str">
        <f>IF(SUMIFS(LOGBOOK!$Z$5:$Z$1036129,LOGBOOK!$D$5:$D$1036129,BC589,LOGBOOK!$AN$5:$AN$1036129,BS589,LOGBOOK!$E$5:$E$1036129,BI589,LOGBOOK!$AM$5:$AM$1036129,"OCT")=0," ",SUMIFS(LOGBOOK!$Z$5:$Z$1036129,LOGBOOK!$D$5:$D$1036129,BC589,LOGBOOK!$AN$5:$AN$1036129,BS589,LOGBOOK!$E$5:$E$1036129,BI589,LOGBOOK!$AM$5:$AM$1036129,"OCT"))</f>
        <v xml:space="preserve"> </v>
      </c>
      <c r="CH620" s="625"/>
      <c r="CI620" s="625"/>
      <c r="CJ620" s="625"/>
      <c r="CK620" s="630" t="str">
        <f>IF(SUMIFS(LOGBOOK!$AA$5:$AA$1036129,LOGBOOK!$D$5:$D$1036129,BC589,LOGBOOK!$AN$5:$AN$1036129,BS589,LOGBOOK!$E$5:$E$1036129,BI589,LOGBOOK!$AM$5:$AM$1036129,"OCT")=0," ",SUMIFS(LOGBOOK!$AA$5:$AA$1036129,LOGBOOK!$D$5:$D$1036129,BC589,LOGBOOK!$AN$5:$AN$1036129,BS589,LOGBOOK!$E$5:$E$1036129,BI589,LOGBOOK!$AM$5:$AM$1036129,"OCT"))</f>
        <v xml:space="preserve"> </v>
      </c>
      <c r="CL620" s="625"/>
      <c r="CM620" s="625"/>
      <c r="CN620" s="625"/>
      <c r="CO620" s="623" t="str">
        <f>IF(SUMIFS(LOGBOOK!$AE$5:$AE$1036129,LOGBOOK!$D$5:$D$1036129,BC589,LOGBOOK!$AN$5:$AN$1036129,BS589,LOGBOOK!$E$5:$E$1036129,BI589,LOGBOOK!$AM$5:$AM$1036129,"OCT")=0," ",SUMIFS(LOGBOOK!$AC$5:$AC$1036129,LOGBOOK!$D$5:$D$1036129,BC589,LOGBOOK!$AN$5:$AN$1036129,BS589,LOGBOOK!$E$5:$E$1036129,BI589,LOGBOOK!$AM$5:$AM$1036129,"OCT"))</f>
        <v xml:space="preserve"> </v>
      </c>
      <c r="CP620" s="623"/>
      <c r="CQ620" s="623"/>
      <c r="CR620" s="623" t="str">
        <f>IF(SUMIFS(LOGBOOK!$AF$5:$AF$1036129,LOGBOOK!$D$5:$D$1036129,BC589,LOGBOOK!$AN$5:$AN$1036129,BS589,LOGBOOK!$E$5:$E$1036129,BI589,LOGBOOK!$AM$5:$AM$1036129,"OCT")=0," ",SUMIFS(LOGBOOK!$AF$5:$AF$1036129,LOGBOOK!$D$5:$D$1036129,BC589,LOGBOOK!$AN$5:$AN$1036129,BS589,LOGBOOK!$E$5:$E$1036129,BI589,LOGBOOK!$AM$5:$AM$1036129,"OCT"))</f>
        <v xml:space="preserve"> </v>
      </c>
      <c r="CS620" s="633"/>
      <c r="CT620" s="633"/>
      <c r="CU620" s="643"/>
      <c r="CV620" s="247"/>
      <c r="CW620" s="212"/>
      <c r="CX620" s="637"/>
      <c r="CY620" s="1231"/>
      <c r="CZ620" s="1231"/>
      <c r="DA620" s="1231"/>
      <c r="DB620" s="1231"/>
      <c r="DC620" s="1231"/>
      <c r="DD620" s="1231"/>
      <c r="DE620" s="1231"/>
      <c r="DF620" s="1231"/>
      <c r="DG620" s="1231"/>
      <c r="DH620" s="1231"/>
      <c r="DI620" s="1231"/>
      <c r="DJ620" s="1231"/>
      <c r="DK620" s="1232"/>
      <c r="DL620" s="639"/>
      <c r="DM620" s="629"/>
      <c r="DN620" s="629"/>
      <c r="DO620" s="629"/>
      <c r="DP620" s="640"/>
      <c r="DQ620" s="1127"/>
      <c r="DR620" s="1128"/>
      <c r="DS620" s="1128"/>
      <c r="DT620" s="1128"/>
      <c r="DU620" s="1128"/>
      <c r="DV620" s="15"/>
      <c r="DW620" s="629" t="str">
        <f>IF('FRONT PAGE'!$A$1="www.fly-logics.com","OCT",0)</f>
        <v>OCT</v>
      </c>
      <c r="DX620" s="631"/>
      <c r="DY620" s="631"/>
      <c r="DZ620" s="631"/>
      <c r="EA620" s="631"/>
      <c r="EB620" s="630" t="str">
        <f>IF(SUMIFS(LOGBOOK!$Y$5:$Y$1036129,LOGBOOK!$D$5:$D$1036129,DB589,LOGBOOK!$AN$5:$AN$1036129,DR589,LOGBOOK!$E$5:$E$1036129,DH589,LOGBOOK!$AM$5:$AM$1036129,"OCT")=0," ",SUMIFS(LOGBOOK!$Y$5:$Y$1036129,LOGBOOK!$D$5:$D$1036129,DB589,LOGBOOK!$AN$5:$AN$1036129,DR589,LOGBOOK!$E$5:$E$1036129,DH589,LOGBOOK!$AM$5:$AM$1036129,"OCT"))</f>
        <v xml:space="preserve"> </v>
      </c>
      <c r="EC620" s="625"/>
      <c r="ED620" s="625"/>
      <c r="EE620" s="625"/>
      <c r="EF620" s="630" t="str">
        <f>IF(SUMIFS(LOGBOOK!$Z$5:$Z$1036129,LOGBOOK!$D$5:$D$1036129,DB589,LOGBOOK!$AN$5:$AN$1036129,DR589,LOGBOOK!$E$5:$E$1036129,DH589,LOGBOOK!$AM$5:$AM$1036129,"OCT")=0," ",SUMIFS(LOGBOOK!$Z$5:$Z$1036129,LOGBOOK!$D$5:$D$1036129,DB589,LOGBOOK!$AN$5:$AN$1036129,DR589,LOGBOOK!$E$5:$E$1036129,DH589,LOGBOOK!$AM$5:$AM$1036129,"OCT"))</f>
        <v xml:space="preserve"> </v>
      </c>
      <c r="EG620" s="625"/>
      <c r="EH620" s="625"/>
      <c r="EI620" s="625"/>
      <c r="EJ620" s="630" t="str">
        <f>IF(SUMIFS(LOGBOOK!$AA$5:$AA$1036129,LOGBOOK!$D$5:$D$1036129,DB589,LOGBOOK!$AN$5:$AN$1036129,DR589,LOGBOOK!$E$5:$E$1036129,DH589,LOGBOOK!$AM$5:$AM$1036129,"OCT")=0," ",SUMIFS(LOGBOOK!$AA$5:$AA$1036129,LOGBOOK!$D$5:$D$1036129,DB589,LOGBOOK!$AN$5:$AN$1036129,DR589,LOGBOOK!$E$5:$E$1036129,DH589,LOGBOOK!$AM$5:$AM$1036129,"OCT"))</f>
        <v xml:space="preserve"> </v>
      </c>
      <c r="EK620" s="625"/>
      <c r="EL620" s="625"/>
      <c r="EM620" s="625"/>
      <c r="EN620" s="623" t="str">
        <f>IF(SUMIFS(LOGBOOK!$AE$5:$AE$1036129,LOGBOOK!$D$5:$D$1036129,DB589,LOGBOOK!$AN$5:$AN$1036129,DR589,LOGBOOK!$E$5:$E$1036129,DH589,LOGBOOK!$AM$5:$AM$1036129,"OCT")=0," ",SUMIFS(LOGBOOK!$AC$5:$AC$1036129,LOGBOOK!$D$5:$D$1036129,DB589,LOGBOOK!$AN$5:$AN$1036129,DR589,LOGBOOK!$E$5:$E$1036129,DH589,LOGBOOK!$AM$5:$AM$1036129,"OCT"))</f>
        <v xml:space="preserve"> </v>
      </c>
      <c r="EO620" s="623"/>
      <c r="EP620" s="623"/>
      <c r="EQ620" s="623" t="str">
        <f>IF(SUMIFS(LOGBOOK!$AF$5:$AF$1036129,LOGBOOK!$D$5:$D$1036129,DB589,LOGBOOK!$AN$5:$AN$1036129,DR589,LOGBOOK!$E$5:$E$1036129,DH589,LOGBOOK!$AM$5:$AM$1036129,"OCT")=0," ",SUMIFS(LOGBOOK!$AF$5:$AF$1036129,LOGBOOK!$D$5:$D$1036129,DB589,LOGBOOK!$AN$5:$AN$1036129,DR589,LOGBOOK!$E$5:$E$1036129,DH589,LOGBOOK!$AM$5:$AM$1036129,"OCT"))</f>
        <v xml:space="preserve"> </v>
      </c>
      <c r="ER620" s="633"/>
      <c r="ES620" s="633"/>
      <c r="ET620" s="643"/>
      <c r="EU620" s="637"/>
      <c r="EV620" s="1231"/>
      <c r="EW620" s="1231"/>
      <c r="EX620" s="1231"/>
      <c r="EY620" s="1231"/>
      <c r="EZ620" s="1231"/>
      <c r="FA620" s="1231"/>
      <c r="FB620" s="1231"/>
      <c r="FC620" s="1231"/>
      <c r="FD620" s="1231"/>
      <c r="FE620" s="1231"/>
      <c r="FF620" s="1231"/>
      <c r="FG620" s="1231"/>
      <c r="FH620" s="1232"/>
      <c r="FI620" s="639"/>
      <c r="FJ620" s="629"/>
      <c r="FK620" s="629"/>
      <c r="FL620" s="629"/>
      <c r="FM620" s="640"/>
      <c r="FN620" s="1127"/>
      <c r="FO620" s="1128"/>
      <c r="FP620" s="1128"/>
      <c r="FQ620" s="1128"/>
      <c r="FR620" s="1128"/>
      <c r="FS620" s="15"/>
      <c r="FT620" s="629" t="str">
        <f>IF('FRONT PAGE'!$A$1="www.fly-logics.com","OCT",0)</f>
        <v>OCT</v>
      </c>
      <c r="FU620" s="631"/>
      <c r="FV620" s="631"/>
      <c r="FW620" s="631"/>
      <c r="FX620" s="631"/>
      <c r="FY620" s="630" t="str">
        <f>IF(SUMIFS(LOGBOOK!$Y$5:$Y$1036129,LOGBOOK!$D$5:$D$1036129,EY589,LOGBOOK!$AN$5:$AN$1036129,FO589,LOGBOOK!$E$5:$E$1036129,FE589,LOGBOOK!$AM$5:$AM$1036129,"OCT")=0," ",SUMIFS(LOGBOOK!$Y$5:$Y$1036129,LOGBOOK!$D$5:$D$1036129,EY589,LOGBOOK!$AN$5:$AN$1036129,FO589,LOGBOOK!$E$5:$E$1036129,FE589,LOGBOOK!$AM$5:$AM$1036129,"OCT"))</f>
        <v xml:space="preserve"> </v>
      </c>
      <c r="FZ620" s="625"/>
      <c r="GA620" s="625"/>
      <c r="GB620" s="625"/>
      <c r="GC620" s="630" t="str">
        <f>IF(SUMIFS(LOGBOOK!$Z$5:$Z$1036129,LOGBOOK!$D$5:$D$1036129,EY589,LOGBOOK!$AN$5:$AN$1036129,FO589,LOGBOOK!$E$5:$E$1036129,FE589,LOGBOOK!$AM$5:$AM$1036129,"OCT")=0," ",SUMIFS(LOGBOOK!$Z$5:$Z$1036129,LOGBOOK!$D$5:$D$1036129,EY589,LOGBOOK!$AN$5:$AN$1036129,FO589,LOGBOOK!$E$5:$E$1036129,FE589,LOGBOOK!$AM$5:$AM$1036129,"OCT"))</f>
        <v xml:space="preserve"> </v>
      </c>
      <c r="GD620" s="625"/>
      <c r="GE620" s="625"/>
      <c r="GF620" s="625"/>
      <c r="GG620" s="630" t="str">
        <f>IF(SUMIFS(LOGBOOK!$AA$5:$AA$1036129,LOGBOOK!$D$5:$D$1036129,EY589,LOGBOOK!$AN$5:$AN$1036129,FO589,LOGBOOK!$E$5:$E$1036129,FE589,LOGBOOK!$AM$5:$AM$1036129,"OCT")=0," ",SUMIFS(LOGBOOK!$AA$5:$AA$1036129,LOGBOOK!$D$5:$D$1036129,EY589,LOGBOOK!$AN$5:$AN$1036129,FO589,LOGBOOK!$E$5:$E$1036129,FE589,LOGBOOK!$AM$5:$AM$1036129,"OCT"))</f>
        <v xml:space="preserve"> </v>
      </c>
      <c r="GH620" s="625"/>
      <c r="GI620" s="625"/>
      <c r="GJ620" s="625"/>
      <c r="GK620" s="623" t="str">
        <f>IF(SUMIFS(LOGBOOK!$AE$5:$AE$1036129,LOGBOOK!$D$5:$D$1036129,EY589,LOGBOOK!$AN$5:$AN$1036129,FO589,LOGBOOK!$E$5:$E$1036129,FE589,LOGBOOK!$AM$5:$AM$1036129,"OCT")=0," ",SUMIFS(LOGBOOK!$AC$5:$AC$1036129,LOGBOOK!$D$5:$D$1036129,EY589,LOGBOOK!$AN$5:$AN$1036129,FO589,LOGBOOK!$E$5:$E$1036129,FE589,LOGBOOK!$AM$5:$AM$1036129,"OCT"))</f>
        <v xml:space="preserve"> </v>
      </c>
      <c r="GL620" s="623"/>
      <c r="GM620" s="623"/>
      <c r="GN620" s="623" t="str">
        <f>IF(SUMIFS(LOGBOOK!$AF$5:$AF$1036129,LOGBOOK!$D$5:$D$1036129,EY589,LOGBOOK!$AN$5:$AN$1036129,FO589,LOGBOOK!$E$5:$E$1036129,FE589,LOGBOOK!$AM$5:$AM$1036129,"OCT")=0," ",SUMIFS(LOGBOOK!$AF$5:$AF$1036129,LOGBOOK!$D$5:$D$1036129,EY589,LOGBOOK!$AN$5:$AN$1036129,FO589,LOGBOOK!$E$5:$E$1036129,FE589,LOGBOOK!$AM$5:$AM$1036129,"OCT"))</f>
        <v xml:space="preserve"> </v>
      </c>
      <c r="GO620" s="633"/>
      <c r="GP620" s="633"/>
      <c r="GQ620" s="643"/>
      <c r="GR620" s="6"/>
    </row>
    <row r="621" spans="1:200" ht="4.5" customHeight="1" x14ac:dyDescent="0.25">
      <c r="A621" s="212"/>
      <c r="B621" s="637"/>
      <c r="C621" s="624"/>
      <c r="D621" s="624"/>
      <c r="E621" s="624"/>
      <c r="F621" s="624"/>
      <c r="G621" s="624"/>
      <c r="H621" s="624"/>
      <c r="I621" s="624"/>
      <c r="J621" s="624"/>
      <c r="K621" s="624"/>
      <c r="L621" s="624"/>
      <c r="M621" s="624"/>
      <c r="N621" s="624"/>
      <c r="O621" s="624"/>
      <c r="P621" s="624"/>
      <c r="Q621" s="624"/>
      <c r="R621" s="624"/>
      <c r="S621" s="624"/>
      <c r="T621" s="624"/>
      <c r="U621" s="624"/>
      <c r="V621" s="624"/>
      <c r="W621" s="624"/>
      <c r="X621" s="624"/>
      <c r="Y621" s="624"/>
      <c r="Z621" s="15"/>
      <c r="AA621" s="631"/>
      <c r="AB621" s="631"/>
      <c r="AC621" s="631"/>
      <c r="AD621" s="631"/>
      <c r="AE621" s="631"/>
      <c r="AF621" s="625"/>
      <c r="AG621" s="632"/>
      <c r="AH621" s="632"/>
      <c r="AI621" s="625"/>
      <c r="AJ621" s="625"/>
      <c r="AK621" s="632"/>
      <c r="AL621" s="632"/>
      <c r="AM621" s="625"/>
      <c r="AN621" s="625"/>
      <c r="AO621" s="632"/>
      <c r="AP621" s="632"/>
      <c r="AQ621" s="625"/>
      <c r="AR621" s="623"/>
      <c r="AS621" s="623"/>
      <c r="AT621" s="623"/>
      <c r="AU621" s="633"/>
      <c r="AV621" s="634"/>
      <c r="AW621" s="633"/>
      <c r="AX621" s="643"/>
      <c r="AY621" s="637"/>
      <c r="AZ621" s="624"/>
      <c r="BA621" s="624"/>
      <c r="BB621" s="624"/>
      <c r="BC621" s="624"/>
      <c r="BD621" s="624"/>
      <c r="BE621" s="624"/>
      <c r="BF621" s="624"/>
      <c r="BG621" s="624"/>
      <c r="BH621" s="624"/>
      <c r="BI621" s="624"/>
      <c r="BJ621" s="624"/>
      <c r="BK621" s="624"/>
      <c r="BL621" s="624"/>
      <c r="BM621" s="624"/>
      <c r="BN621" s="624"/>
      <c r="BO621" s="624"/>
      <c r="BP621" s="624"/>
      <c r="BQ621" s="624"/>
      <c r="BR621" s="624"/>
      <c r="BS621" s="624"/>
      <c r="BT621" s="624"/>
      <c r="BU621" s="624"/>
      <c r="BV621" s="624"/>
      <c r="BW621" s="15"/>
      <c r="BX621" s="631"/>
      <c r="BY621" s="631"/>
      <c r="BZ621" s="631"/>
      <c r="CA621" s="631"/>
      <c r="CB621" s="631"/>
      <c r="CC621" s="625"/>
      <c r="CD621" s="632"/>
      <c r="CE621" s="632"/>
      <c r="CF621" s="625"/>
      <c r="CG621" s="625"/>
      <c r="CH621" s="632"/>
      <c r="CI621" s="632"/>
      <c r="CJ621" s="625"/>
      <c r="CK621" s="625"/>
      <c r="CL621" s="632"/>
      <c r="CM621" s="632"/>
      <c r="CN621" s="625"/>
      <c r="CO621" s="623"/>
      <c r="CP621" s="623"/>
      <c r="CQ621" s="623"/>
      <c r="CR621" s="633"/>
      <c r="CS621" s="634"/>
      <c r="CT621" s="633"/>
      <c r="CU621" s="643"/>
      <c r="CV621" s="247"/>
      <c r="CW621" s="212"/>
      <c r="CX621" s="637"/>
      <c r="CY621" s="624"/>
      <c r="CZ621" s="624"/>
      <c r="DA621" s="624"/>
      <c r="DB621" s="624"/>
      <c r="DC621" s="624"/>
      <c r="DD621" s="624"/>
      <c r="DE621" s="624"/>
      <c r="DF621" s="624"/>
      <c r="DG621" s="624"/>
      <c r="DH621" s="624"/>
      <c r="DI621" s="624"/>
      <c r="DJ621" s="624"/>
      <c r="DK621" s="624"/>
      <c r="DL621" s="624"/>
      <c r="DM621" s="624"/>
      <c r="DN621" s="624"/>
      <c r="DO621" s="624"/>
      <c r="DP621" s="624"/>
      <c r="DQ621" s="624"/>
      <c r="DR621" s="624"/>
      <c r="DS621" s="624"/>
      <c r="DT621" s="624"/>
      <c r="DU621" s="624"/>
      <c r="DV621" s="15"/>
      <c r="DW621" s="631"/>
      <c r="DX621" s="631"/>
      <c r="DY621" s="631"/>
      <c r="DZ621" s="631"/>
      <c r="EA621" s="631"/>
      <c r="EB621" s="625"/>
      <c r="EC621" s="632"/>
      <c r="ED621" s="632"/>
      <c r="EE621" s="625"/>
      <c r="EF621" s="625"/>
      <c r="EG621" s="632"/>
      <c r="EH621" s="632"/>
      <c r="EI621" s="625"/>
      <c r="EJ621" s="625"/>
      <c r="EK621" s="632"/>
      <c r="EL621" s="632"/>
      <c r="EM621" s="625"/>
      <c r="EN621" s="623"/>
      <c r="EO621" s="623"/>
      <c r="EP621" s="623"/>
      <c r="EQ621" s="633"/>
      <c r="ER621" s="634"/>
      <c r="ES621" s="633"/>
      <c r="ET621" s="643"/>
      <c r="EU621" s="637"/>
      <c r="EV621" s="624"/>
      <c r="EW621" s="624"/>
      <c r="EX621" s="624"/>
      <c r="EY621" s="624"/>
      <c r="EZ621" s="624"/>
      <c r="FA621" s="624"/>
      <c r="FB621" s="624"/>
      <c r="FC621" s="624"/>
      <c r="FD621" s="624"/>
      <c r="FE621" s="624"/>
      <c r="FF621" s="624"/>
      <c r="FG621" s="624"/>
      <c r="FH621" s="624"/>
      <c r="FI621" s="624"/>
      <c r="FJ621" s="624"/>
      <c r="FK621" s="624"/>
      <c r="FL621" s="624"/>
      <c r="FM621" s="624"/>
      <c r="FN621" s="624"/>
      <c r="FO621" s="624"/>
      <c r="FP621" s="624"/>
      <c r="FQ621" s="624"/>
      <c r="FR621" s="624"/>
      <c r="FS621" s="15"/>
      <c r="FT621" s="631"/>
      <c r="FU621" s="631"/>
      <c r="FV621" s="631"/>
      <c r="FW621" s="631"/>
      <c r="FX621" s="631"/>
      <c r="FY621" s="625"/>
      <c r="FZ621" s="632"/>
      <c r="GA621" s="632"/>
      <c r="GB621" s="625"/>
      <c r="GC621" s="625"/>
      <c r="GD621" s="632"/>
      <c r="GE621" s="632"/>
      <c r="GF621" s="625"/>
      <c r="GG621" s="625"/>
      <c r="GH621" s="632"/>
      <c r="GI621" s="632"/>
      <c r="GJ621" s="625"/>
      <c r="GK621" s="623"/>
      <c r="GL621" s="623"/>
      <c r="GM621" s="623"/>
      <c r="GN621" s="633"/>
      <c r="GO621" s="634"/>
      <c r="GP621" s="633"/>
      <c r="GQ621" s="643"/>
      <c r="GR621" s="6"/>
    </row>
    <row r="622" spans="1:200" ht="13.5" customHeight="1" x14ac:dyDescent="0.25">
      <c r="A622" s="212"/>
      <c r="B622" s="635"/>
      <c r="C622" s="1162" t="str">
        <f>IF('FRONT PAGE'!$A$1="www.fly-logics.com","ILS",0)</f>
        <v>ILS</v>
      </c>
      <c r="D622" s="1162"/>
      <c r="E622" s="1162"/>
      <c r="F622" s="1162"/>
      <c r="G622" s="1162"/>
      <c r="H622" s="624"/>
      <c r="I622" s="628" t="str">
        <f>IF('FRONT PAGE'!$A$1="www.fly-logics.com","VFR",0)</f>
        <v>VFR</v>
      </c>
      <c r="J622" s="628"/>
      <c r="K622" s="628"/>
      <c r="L622" s="628"/>
      <c r="M622" s="628"/>
      <c r="N622" s="624"/>
      <c r="O622" s="627" t="str">
        <f>IF('FRONT PAGE'!$A$1="www.fly-logics.com","ADF",0)</f>
        <v>ADF</v>
      </c>
      <c r="P622" s="627"/>
      <c r="Q622" s="627"/>
      <c r="R622" s="627"/>
      <c r="S622" s="627"/>
      <c r="T622" s="624"/>
      <c r="U622" s="628" t="str">
        <f>IF('FRONT PAGE'!$A$1="www.fly-logics.com","VOR",0)</f>
        <v>VOR</v>
      </c>
      <c r="V622" s="628"/>
      <c r="W622" s="628"/>
      <c r="X622" s="628"/>
      <c r="Y622" s="628"/>
      <c r="Z622" s="15"/>
      <c r="AA622" s="631"/>
      <c r="AB622" s="631"/>
      <c r="AC622" s="631"/>
      <c r="AD622" s="631"/>
      <c r="AE622" s="631"/>
      <c r="AF622" s="625"/>
      <c r="AG622" s="625"/>
      <c r="AH622" s="625"/>
      <c r="AI622" s="625"/>
      <c r="AJ622" s="625"/>
      <c r="AK622" s="625"/>
      <c r="AL622" s="625"/>
      <c r="AM622" s="625"/>
      <c r="AN622" s="625"/>
      <c r="AO622" s="625"/>
      <c r="AP622" s="625"/>
      <c r="AQ622" s="625"/>
      <c r="AR622" s="623"/>
      <c r="AS622" s="623"/>
      <c r="AT622" s="623"/>
      <c r="AU622" s="633"/>
      <c r="AV622" s="633"/>
      <c r="AW622" s="633"/>
      <c r="AX622" s="643"/>
      <c r="AY622" s="635"/>
      <c r="AZ622" s="1162" t="str">
        <f>IF('FRONT PAGE'!$A$1="www.fly-logics.com","ILS",0)</f>
        <v>ILS</v>
      </c>
      <c r="BA622" s="1162"/>
      <c r="BB622" s="1162"/>
      <c r="BC622" s="1162"/>
      <c r="BD622" s="1162"/>
      <c r="BE622" s="624"/>
      <c r="BF622" s="628" t="str">
        <f>IF('FRONT PAGE'!$A$1="www.fly-logics.com","VFR",0)</f>
        <v>VFR</v>
      </c>
      <c r="BG622" s="628"/>
      <c r="BH622" s="628"/>
      <c r="BI622" s="628"/>
      <c r="BJ622" s="628"/>
      <c r="BK622" s="624"/>
      <c r="BL622" s="627" t="str">
        <f>IF('FRONT PAGE'!$A$1="www.fly-logics.com","ADF",0)</f>
        <v>ADF</v>
      </c>
      <c r="BM622" s="627"/>
      <c r="BN622" s="627"/>
      <c r="BO622" s="627"/>
      <c r="BP622" s="627"/>
      <c r="BQ622" s="624"/>
      <c r="BR622" s="628" t="str">
        <f>IF('FRONT PAGE'!$A$1="www.fly-logics.com","VOR",0)</f>
        <v>VOR</v>
      </c>
      <c r="BS622" s="628"/>
      <c r="BT622" s="628"/>
      <c r="BU622" s="628"/>
      <c r="BV622" s="628"/>
      <c r="BW622" s="15"/>
      <c r="BX622" s="631"/>
      <c r="BY622" s="631"/>
      <c r="BZ622" s="631"/>
      <c r="CA622" s="631"/>
      <c r="CB622" s="631"/>
      <c r="CC622" s="625"/>
      <c r="CD622" s="625"/>
      <c r="CE622" s="625"/>
      <c r="CF622" s="625"/>
      <c r="CG622" s="625"/>
      <c r="CH622" s="625"/>
      <c r="CI622" s="625"/>
      <c r="CJ622" s="625"/>
      <c r="CK622" s="625"/>
      <c r="CL622" s="625"/>
      <c r="CM622" s="625"/>
      <c r="CN622" s="625"/>
      <c r="CO622" s="623"/>
      <c r="CP622" s="623"/>
      <c r="CQ622" s="623"/>
      <c r="CR622" s="633"/>
      <c r="CS622" s="633"/>
      <c r="CT622" s="633"/>
      <c r="CU622" s="643"/>
      <c r="CV622" s="247"/>
      <c r="CW622" s="212"/>
      <c r="CX622" s="635"/>
      <c r="CY622" s="1162" t="str">
        <f>IF('FRONT PAGE'!$A$1="www.fly-logics.com","ILS",0)</f>
        <v>ILS</v>
      </c>
      <c r="CZ622" s="1162"/>
      <c r="DA622" s="1162"/>
      <c r="DB622" s="1162"/>
      <c r="DC622" s="1162"/>
      <c r="DD622" s="624"/>
      <c r="DE622" s="628" t="str">
        <f>IF('FRONT PAGE'!$A$1="www.fly-logics.com","VFR",0)</f>
        <v>VFR</v>
      </c>
      <c r="DF622" s="628"/>
      <c r="DG622" s="628"/>
      <c r="DH622" s="628"/>
      <c r="DI622" s="628"/>
      <c r="DJ622" s="624"/>
      <c r="DK622" s="627" t="str">
        <f>IF('FRONT PAGE'!$A$1="www.fly-logics.com","ADF",0)</f>
        <v>ADF</v>
      </c>
      <c r="DL622" s="627"/>
      <c r="DM622" s="627"/>
      <c r="DN622" s="627"/>
      <c r="DO622" s="627"/>
      <c r="DP622" s="624"/>
      <c r="DQ622" s="628" t="str">
        <f>IF('FRONT PAGE'!$A$1="www.fly-logics.com","VOR",0)</f>
        <v>VOR</v>
      </c>
      <c r="DR622" s="628"/>
      <c r="DS622" s="628"/>
      <c r="DT622" s="628"/>
      <c r="DU622" s="628"/>
      <c r="DV622" s="15"/>
      <c r="DW622" s="631"/>
      <c r="DX622" s="631"/>
      <c r="DY622" s="631"/>
      <c r="DZ622" s="631"/>
      <c r="EA622" s="631"/>
      <c r="EB622" s="625"/>
      <c r="EC622" s="625"/>
      <c r="ED622" s="625"/>
      <c r="EE622" s="625"/>
      <c r="EF622" s="625"/>
      <c r="EG622" s="625"/>
      <c r="EH622" s="625"/>
      <c r="EI622" s="625"/>
      <c r="EJ622" s="625"/>
      <c r="EK622" s="625"/>
      <c r="EL622" s="625"/>
      <c r="EM622" s="625"/>
      <c r="EN622" s="623"/>
      <c r="EO622" s="623"/>
      <c r="EP622" s="623"/>
      <c r="EQ622" s="633"/>
      <c r="ER622" s="633"/>
      <c r="ES622" s="633"/>
      <c r="ET622" s="643"/>
      <c r="EU622" s="635"/>
      <c r="EV622" s="1162" t="str">
        <f>IF('FRONT PAGE'!$A$1="www.fly-logics.com","ILS",0)</f>
        <v>ILS</v>
      </c>
      <c r="EW622" s="1162"/>
      <c r="EX622" s="1162"/>
      <c r="EY622" s="1162"/>
      <c r="EZ622" s="1162"/>
      <c r="FA622" s="624"/>
      <c r="FB622" s="628" t="str">
        <f>IF('FRONT PAGE'!$A$1="www.fly-logics.com","VFR",0)</f>
        <v>VFR</v>
      </c>
      <c r="FC622" s="628"/>
      <c r="FD622" s="628"/>
      <c r="FE622" s="628"/>
      <c r="FF622" s="628"/>
      <c r="FG622" s="624"/>
      <c r="FH622" s="627" t="str">
        <f>IF('FRONT PAGE'!$A$1="www.fly-logics.com","ADF",0)</f>
        <v>ADF</v>
      </c>
      <c r="FI622" s="627"/>
      <c r="FJ622" s="627"/>
      <c r="FK622" s="627"/>
      <c r="FL622" s="627"/>
      <c r="FM622" s="624"/>
      <c r="FN622" s="628" t="str">
        <f>IF('FRONT PAGE'!$A$1="www.fly-logics.com","VOR",0)</f>
        <v>VOR</v>
      </c>
      <c r="FO622" s="628"/>
      <c r="FP622" s="628"/>
      <c r="FQ622" s="628"/>
      <c r="FR622" s="628"/>
      <c r="FS622" s="15"/>
      <c r="FT622" s="631"/>
      <c r="FU622" s="631"/>
      <c r="FV622" s="631"/>
      <c r="FW622" s="631"/>
      <c r="FX622" s="631"/>
      <c r="FY622" s="625"/>
      <c r="FZ622" s="625"/>
      <c r="GA622" s="625"/>
      <c r="GB622" s="625"/>
      <c r="GC622" s="625"/>
      <c r="GD622" s="625"/>
      <c r="GE622" s="625"/>
      <c r="GF622" s="625"/>
      <c r="GG622" s="625"/>
      <c r="GH622" s="625"/>
      <c r="GI622" s="625"/>
      <c r="GJ622" s="625"/>
      <c r="GK622" s="623"/>
      <c r="GL622" s="623"/>
      <c r="GM622" s="623"/>
      <c r="GN622" s="633"/>
      <c r="GO622" s="633"/>
      <c r="GP622" s="633"/>
      <c r="GQ622" s="643"/>
      <c r="GR622" s="6"/>
    </row>
    <row r="623" spans="1:200" ht="8.85" customHeight="1" x14ac:dyDescent="0.25">
      <c r="A623" s="212"/>
      <c r="B623" s="635"/>
      <c r="C623" s="1134" t="str">
        <f>IFERROR(SUM(IF(SUMIFS(LOGBOOK!$AG$5:$AG$1036129,LOGBOOK!$D$5:$D$1036129,F589,LOGBOOK!$AN$5:$AN$1036129,V589,LOGBOOK!$AH$5:$AH$1036129,C622,LOGBOOK!$E$5:$E$1036129,L589)=0," ",SUMIFS(LOGBOOK!$AG$5:$AG$1036129,LOGBOOK!$D$5:$D$1036129,F589,LOGBOOK!$AN$5:$AN$1036129,V589,LOGBOOK!$AH$5:$AH$1036129,C622,LOGBOOK!$E$5:$E$1036129,L589)),F627,N627,V627)," ")</f>
        <v xml:space="preserve"> </v>
      </c>
      <c r="D623" s="1134"/>
      <c r="E623" s="1134"/>
      <c r="F623" s="1134"/>
      <c r="G623" s="1134"/>
      <c r="H623" s="624"/>
      <c r="I623" s="1134" t="str">
        <f>IF(SUMIFS(LOGBOOK!$AG$5:$AG$1036129,LOGBOOK!$D$5:$D$1036129,F589,LOGBOOK!$AN$5:$AN$1036129,V589,LOGBOOK!$AH$5:$AH$1036129,I622,LOGBOOK!$E$5:$E$1036129,L589)=0," ",SUMIFS(LOGBOOK!$AG$5:$AG$1036129,LOGBOOK!$D$5:$D$1036129,F589,LOGBOOK!$AN$5:$AN$1036129,V589,LOGBOOK!$AH$5:$AH$1036129,I622,LOGBOOK!$E$5:$E$1036129,L589))</f>
        <v xml:space="preserve"> </v>
      </c>
      <c r="J623" s="1134"/>
      <c r="K623" s="1134"/>
      <c r="L623" s="1134"/>
      <c r="M623" s="1134"/>
      <c r="N623" s="624"/>
      <c r="O623" s="1134" t="str">
        <f>IF(SUMIFS(LOGBOOK!$AG$5:$AG$1036129,LOGBOOK!$D$5:$D$1036129,F589,LOGBOOK!$AN$5:$AN$1036129,V589,LOGBOOK!$AH$5:$AH$1036129,O622,LOGBOOK!$E$5:$E$1036129,L589)=0," ",SUMIFS(LOGBOOK!$AG$5:$AG$1036129,LOGBOOK!$D$5:$D$1036129,F589,LOGBOOK!$AN$5:$AN$1036129,V589,LOGBOOK!$AH$5:$AH$1036129,O622,LOGBOOK!$E$5:$E$1036129,L589))</f>
        <v xml:space="preserve"> </v>
      </c>
      <c r="P623" s="1134"/>
      <c r="Q623" s="1134"/>
      <c r="R623" s="1134"/>
      <c r="S623" s="1134"/>
      <c r="T623" s="624"/>
      <c r="U623" s="1134" t="str">
        <f>IF(SUMIFS(LOGBOOK!$AG$5:$AG$1036129,LOGBOOK!$D$5:$D$1036129,F589,LOGBOOK!$AN$5:$AN$1036129,V589,LOGBOOK!$AH$5:$AH$1036129,U622,LOGBOOK!$E$5:$E$1036129,L589)=0," ",SUMIFS(LOGBOOK!$AG$5:$AG$1036129,LOGBOOK!$D$5:$D$1036129,F589,LOGBOOK!$AN$5:$AN$1036129,V589,LOGBOOK!$AH$5:$AH$1036129,U622,LOGBOOK!$E$5:$E$1036129,L589))</f>
        <v xml:space="preserve"> </v>
      </c>
      <c r="V623" s="1134"/>
      <c r="W623" s="1134"/>
      <c r="X623" s="1134"/>
      <c r="Y623" s="1134"/>
      <c r="Z623" s="15"/>
      <c r="AA623" s="629" t="str">
        <f>IF('FRONT PAGE'!$A$1="www.fly-logics.com","NOV",0)</f>
        <v>NOV</v>
      </c>
      <c r="AB623" s="629"/>
      <c r="AC623" s="629"/>
      <c r="AD623" s="629"/>
      <c r="AE623" s="629"/>
      <c r="AF623" s="630" t="str">
        <f>IF(SUMIFS(LOGBOOK!$Y$5:$Y$1036129,LOGBOOK!$D$5:$D$1036129,F589,LOGBOOK!$AN$5:$AN$1036129,V589,LOGBOOK!$E$5:$E$1036129,L589,LOGBOOK!$AM$5:$AM$1036129,"NOV")=0," ",SUMIFS(LOGBOOK!$Y$5:$Y$1036129,LOGBOOK!$D$5:$D$1036129,F589,LOGBOOK!$AN$5:$AN$1036129,V589,LOGBOOK!$E$5:$E$1036129,L589,LOGBOOK!$AM$5:$AM$1036129,"NOV"))</f>
        <v xml:space="preserve"> </v>
      </c>
      <c r="AG623" s="630"/>
      <c r="AH623" s="630"/>
      <c r="AI623" s="630"/>
      <c r="AJ623" s="630" t="str">
        <f>IF(SUMIFS(LOGBOOK!$Z$5:$Z$1036129,LOGBOOK!$D$5:$D$1036129,F589,LOGBOOK!$AN$5:$AN$1036129,V589,LOGBOOK!$E$5:$E$1036129,L589,LOGBOOK!$AM$5:$AM$1036129,"NOV")=0," ",SUMIFS(LOGBOOK!$Z$5:$Z$1036129,LOGBOOK!$D$5:$D$1036129,F589,LOGBOOK!$AN$5:$AN$1036129,V589,LOGBOOK!$E$5:$E$1036129,L589,LOGBOOK!$AM$5:$AM$1036129,"NOV"))</f>
        <v xml:space="preserve"> </v>
      </c>
      <c r="AK623" s="630"/>
      <c r="AL623" s="630"/>
      <c r="AM623" s="630"/>
      <c r="AN623" s="630" t="str">
        <f>IF(SUMIFS(LOGBOOK!$AA$5:$AA$1036129,LOGBOOK!$D$5:$D$1036129,F589,LOGBOOK!$AN$5:$AN$1036129,V589,LOGBOOK!$E$5:$E$1036129,L589,LOGBOOK!$AM$5:$AM$1036129,"NOV")=0," ",SUMIFS(LOGBOOK!$AA$5:$AA$1036129,LOGBOOK!$D$5:$D$1036129,F589,LOGBOOK!$AN$5:$AN$1036129,V589,LOGBOOK!$E$5:$E$1036129,L589,LOGBOOK!$AM$5:$AM$1036129,"NOV"))</f>
        <v xml:space="preserve"> </v>
      </c>
      <c r="AO623" s="630"/>
      <c r="AP623" s="630"/>
      <c r="AQ623" s="630"/>
      <c r="AR623" s="623" t="str">
        <f>IF(SUMIFS(LOGBOOK!$AE$5:$AE$1036129,LOGBOOK!$D$5:$D$1036129,F589,LOGBOOK!$AN$5:$AN$1036129,V589,LOGBOOK!$E$5:$E$1036129,L589,LOGBOOK!$AM$5:$AM$1036129,"NOV")=0," ",SUMIFS(LOGBOOK!$AC$5:$AC$1036129,LOGBOOK!$D$5:$D$1036129,F589,LOGBOOK!$AN$5:$AN$1036129,V589,LOGBOOK!$E$5:$E$1036129,L589,LOGBOOK!$AM$5:$AM$1036129,"NOV"))</f>
        <v xml:space="preserve"> </v>
      </c>
      <c r="AS623" s="623"/>
      <c r="AT623" s="623"/>
      <c r="AU623" s="623" t="str">
        <f>IF(SUMIFS(LOGBOOK!$AF$5:$AF$1036129,LOGBOOK!$D$5:$D$1036129,F589,LOGBOOK!$AN$5:$AN$1036129,V589,LOGBOOK!$E$5:$E$1036129,L589,LOGBOOK!$AM$5:$AM$1036129,"NOV")=0," ",SUMIFS(LOGBOOK!$AF$5:$AF$1036129,LOGBOOK!$D$5:$D$1036129,F589,LOGBOOK!$AN$5:$AN$1036129,V589,LOGBOOK!$E$5:$E$1036129,L589,LOGBOOK!$AM$5:$AM$1036129,"NOV"))</f>
        <v xml:space="preserve"> </v>
      </c>
      <c r="AV623" s="623"/>
      <c r="AW623" s="623"/>
      <c r="AX623" s="643"/>
      <c r="AY623" s="635"/>
      <c r="AZ623" s="1134" t="str">
        <f>IFERROR(SUM(IF(SUMIFS(LOGBOOK!$AG$5:$AG$1036129,LOGBOOK!$D$5:$D$1036129,BC589,LOGBOOK!$AN$5:$AN$1036129,BS589,LOGBOOK!$AH$5:$AH$1036129,AZ622,LOGBOOK!$E$5:$E$1036129,BI589)=0," ",SUMIFS(LOGBOOK!$AG$5:$AG$1036129,LOGBOOK!$D$5:$D$1036129,BC589,LOGBOOK!$AN$5:$AN$1036129,BS589,LOGBOOK!$AH$5:$AH$1036129,AZ622,LOGBOOK!$E$5:$E$1036129,BI589)),BC627,BK627,BS627)," ")</f>
        <v xml:space="preserve"> </v>
      </c>
      <c r="BA623" s="1134"/>
      <c r="BB623" s="1134"/>
      <c r="BC623" s="1134"/>
      <c r="BD623" s="1134"/>
      <c r="BE623" s="624"/>
      <c r="BF623" s="1134" t="str">
        <f>IF(SUMIFS(LOGBOOK!$AG$5:$AG$1036129,LOGBOOK!$D$5:$D$1036129,BC589,LOGBOOK!$AN$5:$AN$1036129,BS589,LOGBOOK!$AH$5:$AH$1036129,BF622,LOGBOOK!$E$5:$E$1036129,BI589)=0," ",SUMIFS(LOGBOOK!$AG$5:$AG$1036129,LOGBOOK!$D$5:$D$1036129,BC589,LOGBOOK!$AN$5:$AN$1036129,BS589,LOGBOOK!$AH$5:$AH$1036129,BF622,LOGBOOK!$E$5:$E$1036129,BI589))</f>
        <v xml:space="preserve"> </v>
      </c>
      <c r="BG623" s="1134"/>
      <c r="BH623" s="1134"/>
      <c r="BI623" s="1134"/>
      <c r="BJ623" s="1134"/>
      <c r="BK623" s="624"/>
      <c r="BL623" s="1134" t="str">
        <f>IF(SUMIFS(LOGBOOK!$AG$5:$AG$1036129,LOGBOOK!$D$5:$D$1036129,BC589,LOGBOOK!$AN$5:$AN$1036129,BS589,LOGBOOK!$AH$5:$AH$1036129,BL622,LOGBOOK!$E$5:$E$1036129,BI589)=0," ",SUMIFS(LOGBOOK!$AG$5:$AG$1036129,LOGBOOK!$D$5:$D$1036129,BC589,LOGBOOK!$AN$5:$AN$1036129,BS589,LOGBOOK!$AH$5:$AH$1036129,BL622,LOGBOOK!$E$5:$E$1036129,BI589))</f>
        <v xml:space="preserve"> </v>
      </c>
      <c r="BM623" s="1134"/>
      <c r="BN623" s="1134"/>
      <c r="BO623" s="1134"/>
      <c r="BP623" s="1134"/>
      <c r="BQ623" s="624"/>
      <c r="BR623" s="1134" t="str">
        <f>IF(SUMIFS(LOGBOOK!$AG$5:$AG$1036129,LOGBOOK!$D$5:$D$1036129,BC589,LOGBOOK!$AN$5:$AN$1036129,BS589,LOGBOOK!$AH$5:$AH$1036129,BR622,LOGBOOK!$E$5:$E$1036129,BI589)=0," ",SUMIFS(LOGBOOK!$AG$5:$AG$1036129,LOGBOOK!$D$5:$D$1036129,BC589,LOGBOOK!$AN$5:$AN$1036129,BS589,LOGBOOK!$AH$5:$AH$1036129,BR622,LOGBOOK!$E$5:$E$1036129,BI589))</f>
        <v xml:space="preserve"> </v>
      </c>
      <c r="BS623" s="1134"/>
      <c r="BT623" s="1134"/>
      <c r="BU623" s="1134"/>
      <c r="BV623" s="1134"/>
      <c r="BW623" s="15"/>
      <c r="BX623" s="629" t="str">
        <f>IF('FRONT PAGE'!$A$1="www.fly-logics.com","NOV",0)</f>
        <v>NOV</v>
      </c>
      <c r="BY623" s="629"/>
      <c r="BZ623" s="629"/>
      <c r="CA623" s="629"/>
      <c r="CB623" s="629"/>
      <c r="CC623" s="630" t="str">
        <f>IF(SUMIFS(LOGBOOK!$Y$5:$Y$1036129,LOGBOOK!$D$5:$D$1036129,BC589,LOGBOOK!$AN$5:$AN$1036129,BS589,LOGBOOK!$E$5:$E$1036129,BI589,LOGBOOK!$AM$5:$AM$1036129,"NOV")=0," ",SUMIFS(LOGBOOK!$Y$5:$Y$1036129,LOGBOOK!$D$5:$D$1036129,BC589,LOGBOOK!$AN$5:$AN$1036129,BS589,LOGBOOK!$E$5:$E$1036129,BI589,LOGBOOK!$AM$5:$AM$1036129,"NOV"))</f>
        <v xml:space="preserve"> </v>
      </c>
      <c r="CD623" s="630"/>
      <c r="CE623" s="630"/>
      <c r="CF623" s="630"/>
      <c r="CG623" s="630" t="str">
        <f>IF(SUMIFS(LOGBOOK!$Z$5:$Z$1036129,LOGBOOK!$D$5:$D$1036129,BC589,LOGBOOK!$AN$5:$AN$1036129,BS589,LOGBOOK!$E$5:$E$1036129,BI589,LOGBOOK!$AM$5:$AM$1036129,"NOV")=0," ",SUMIFS(LOGBOOK!$Z$5:$Z$1036129,LOGBOOK!$D$5:$D$1036129,BC589,LOGBOOK!$AN$5:$AN$1036129,BS589,LOGBOOK!$E$5:$E$1036129,BI589,LOGBOOK!$AM$5:$AM$1036129,"NOV"))</f>
        <v xml:space="preserve"> </v>
      </c>
      <c r="CH623" s="630"/>
      <c r="CI623" s="630"/>
      <c r="CJ623" s="630"/>
      <c r="CK623" s="630" t="str">
        <f>IF(SUMIFS(LOGBOOK!$AA$5:$AA$1036129,LOGBOOK!$D$5:$D$1036129,BC589,LOGBOOK!$AN$5:$AN$1036129,BS589,LOGBOOK!$E$5:$E$1036129,BI589,LOGBOOK!$AM$5:$AM$1036129,"NOV")=0," ",SUMIFS(LOGBOOK!$AA$5:$AA$1036129,LOGBOOK!$D$5:$D$1036129,BC589,LOGBOOK!$AN$5:$AN$1036129,BS589,LOGBOOK!$E$5:$E$1036129,BI589,LOGBOOK!$AM$5:$AM$1036129,"NOV"))</f>
        <v xml:space="preserve"> </v>
      </c>
      <c r="CL623" s="630"/>
      <c r="CM623" s="630"/>
      <c r="CN623" s="630"/>
      <c r="CO623" s="623" t="str">
        <f>IF(SUMIFS(LOGBOOK!$AE$5:$AE$1036129,LOGBOOK!$D$5:$D$1036129,BC589,LOGBOOK!$AN$5:$AN$1036129,BS589,LOGBOOK!$E$5:$E$1036129,BI589,LOGBOOK!$AM$5:$AM$1036129,"NOV")=0," ",SUMIFS(LOGBOOK!$AC$5:$AC$1036129,LOGBOOK!$D$5:$D$1036129,BC589,LOGBOOK!$AN$5:$AN$1036129,BS589,LOGBOOK!$E$5:$E$1036129,BI589,LOGBOOK!$AM$5:$AM$1036129,"NOV"))</f>
        <v xml:space="preserve"> </v>
      </c>
      <c r="CP623" s="623"/>
      <c r="CQ623" s="623"/>
      <c r="CR623" s="623" t="str">
        <f>IF(SUMIFS(LOGBOOK!$AF$5:$AF$1036129,LOGBOOK!$D$5:$D$1036129,BC589,LOGBOOK!$AN$5:$AN$1036129,BS589,LOGBOOK!$E$5:$E$1036129,BI589,LOGBOOK!$AM$5:$AM$1036129,"NOV")=0," ",SUMIFS(LOGBOOK!$AF$5:$AF$1036129,LOGBOOK!$D$5:$D$1036129,BC589,LOGBOOK!$AN$5:$AN$1036129,BS589,LOGBOOK!$E$5:$E$1036129,BI589,LOGBOOK!$AM$5:$AM$1036129,"NOV"))</f>
        <v xml:space="preserve"> </v>
      </c>
      <c r="CS623" s="623"/>
      <c r="CT623" s="623"/>
      <c r="CU623" s="643"/>
      <c r="CV623" s="249"/>
      <c r="CW623" s="212"/>
      <c r="CX623" s="635"/>
      <c r="CY623" s="1134" t="str">
        <f>IFERROR(SUM(IF(SUMIFS(LOGBOOK!$AG$5:$AG$1036129,LOGBOOK!$D$5:$D$1036129,DB589,LOGBOOK!$AN$5:$AN$1036129,DR589,LOGBOOK!$AH$5:$AH$1036129,CY622,LOGBOOK!$E$5:$E$1036129,DH589)=0," ",SUMIFS(LOGBOOK!$AG$5:$AG$1036129,LOGBOOK!$D$5:$D$1036129,DB589,LOGBOOK!$AN$5:$AN$1036129,DR589,LOGBOOK!$AH$5:$AH$1036129,CY622,LOGBOOK!$E$5:$E$1036129,DH589)),DB627,DJ627,DR627)," ")</f>
        <v xml:space="preserve"> </v>
      </c>
      <c r="CZ623" s="1134"/>
      <c r="DA623" s="1134"/>
      <c r="DB623" s="1134"/>
      <c r="DC623" s="1134"/>
      <c r="DD623" s="624"/>
      <c r="DE623" s="1134" t="str">
        <f>IF(SUMIFS(LOGBOOK!$AG$5:$AG$1036129,LOGBOOK!$D$5:$D$1036129,DB589,LOGBOOK!$AN$5:$AN$1036129,DR589,LOGBOOK!$AH$5:$AH$1036129,DE622,LOGBOOK!$E$5:$E$1036129,DH589)=0," ",SUMIFS(LOGBOOK!$AG$5:$AG$1036129,LOGBOOK!$D$5:$D$1036129,DB589,LOGBOOK!$AN$5:$AN$1036129,DR589,LOGBOOK!$AH$5:$AH$1036129,DE622,LOGBOOK!$E$5:$E$1036129,DH589))</f>
        <v xml:space="preserve"> </v>
      </c>
      <c r="DF623" s="1134"/>
      <c r="DG623" s="1134"/>
      <c r="DH623" s="1134"/>
      <c r="DI623" s="1134"/>
      <c r="DJ623" s="624"/>
      <c r="DK623" s="1134" t="str">
        <f>IF(SUMIFS(LOGBOOK!$AG$5:$AG$1036129,LOGBOOK!$D$5:$D$1036129,DB589,LOGBOOK!$AN$5:$AN$1036129,DR589,LOGBOOK!$AH$5:$AH$1036129,DK622,LOGBOOK!$E$5:$E$1036129,DH589)=0," ",SUMIFS(LOGBOOK!$AG$5:$AG$1036129,LOGBOOK!$D$5:$D$1036129,DB589,LOGBOOK!$AN$5:$AN$1036129,DR589,LOGBOOK!$AH$5:$AH$1036129,DK622,LOGBOOK!$E$5:$E$1036129,DH589))</f>
        <v xml:space="preserve"> </v>
      </c>
      <c r="DL623" s="1134"/>
      <c r="DM623" s="1134"/>
      <c r="DN623" s="1134"/>
      <c r="DO623" s="1134"/>
      <c r="DP623" s="624"/>
      <c r="DQ623" s="1134" t="str">
        <f>IF(SUMIFS(LOGBOOK!$AG$5:$AG$1036129,LOGBOOK!$D$5:$D$1036129,DB589,LOGBOOK!$AN$5:$AN$1036129,DR589,LOGBOOK!$AH$5:$AH$1036129,DQ622,LOGBOOK!$E$5:$E$1036129,DH589)=0," ",SUMIFS(LOGBOOK!$AG$5:$AG$1036129,LOGBOOK!$D$5:$D$1036129,DB589,LOGBOOK!$AN$5:$AN$1036129,DR589,LOGBOOK!$AH$5:$AH$1036129,DQ622,LOGBOOK!$E$5:$E$1036129,DH589))</f>
        <v xml:space="preserve"> </v>
      </c>
      <c r="DR623" s="1134"/>
      <c r="DS623" s="1134"/>
      <c r="DT623" s="1134"/>
      <c r="DU623" s="1134"/>
      <c r="DV623" s="15"/>
      <c r="DW623" s="629" t="str">
        <f>IF('FRONT PAGE'!$A$1="www.fly-logics.com","NOV",0)</f>
        <v>NOV</v>
      </c>
      <c r="DX623" s="629"/>
      <c r="DY623" s="629"/>
      <c r="DZ623" s="629"/>
      <c r="EA623" s="629"/>
      <c r="EB623" s="630" t="str">
        <f>IF(SUMIFS(LOGBOOK!$Y$5:$Y$1036129,LOGBOOK!$D$5:$D$1036129,DB589,LOGBOOK!$AN$5:$AN$1036129,DR589,LOGBOOK!$E$5:$E$1036129,DH589,LOGBOOK!$AM$5:$AM$1036129,"NOV")=0," ",SUMIFS(LOGBOOK!$Y$5:$Y$1036129,LOGBOOK!$D$5:$D$1036129,DB589,LOGBOOK!$AN$5:$AN$1036129,DR589,LOGBOOK!$E$5:$E$1036129,DH589,LOGBOOK!$AM$5:$AM$1036129,"NOV"))</f>
        <v xml:space="preserve"> </v>
      </c>
      <c r="EC623" s="630"/>
      <c r="ED623" s="630"/>
      <c r="EE623" s="630"/>
      <c r="EF623" s="630" t="str">
        <f>IF(SUMIFS(LOGBOOK!$Z$5:$Z$1036129,LOGBOOK!$D$5:$D$1036129,DB589,LOGBOOK!$AN$5:$AN$1036129,DR589,LOGBOOK!$E$5:$E$1036129,DH589,LOGBOOK!$AM$5:$AM$1036129,"NOV")=0," ",SUMIFS(LOGBOOK!$Z$5:$Z$1036129,LOGBOOK!$D$5:$D$1036129,DB589,LOGBOOK!$AN$5:$AN$1036129,DR589,LOGBOOK!$E$5:$E$1036129,DH589,LOGBOOK!$AM$5:$AM$1036129,"NOV"))</f>
        <v xml:space="preserve"> </v>
      </c>
      <c r="EG623" s="630"/>
      <c r="EH623" s="630"/>
      <c r="EI623" s="630"/>
      <c r="EJ623" s="630" t="str">
        <f>IF(SUMIFS(LOGBOOK!$AA$5:$AA$1036129,LOGBOOK!$D$5:$D$1036129,DB589,LOGBOOK!$AN$5:$AN$1036129,DR589,LOGBOOK!$E$5:$E$1036129,DH589,LOGBOOK!$AM$5:$AM$1036129,"NOV")=0," ",SUMIFS(LOGBOOK!$AA$5:$AA$1036129,LOGBOOK!$D$5:$D$1036129,DB589,LOGBOOK!$AN$5:$AN$1036129,DR589,LOGBOOK!$E$5:$E$1036129,DH589,LOGBOOK!$AM$5:$AM$1036129,"NOV"))</f>
        <v xml:space="preserve"> </v>
      </c>
      <c r="EK623" s="630"/>
      <c r="EL623" s="630"/>
      <c r="EM623" s="630"/>
      <c r="EN623" s="623" t="str">
        <f>IF(SUMIFS(LOGBOOK!$AE$5:$AE$1036129,LOGBOOK!$D$5:$D$1036129,DB589,LOGBOOK!$AN$5:$AN$1036129,DR589,LOGBOOK!$E$5:$E$1036129,DH589,LOGBOOK!$AM$5:$AM$1036129,"NOV")=0," ",SUMIFS(LOGBOOK!$AC$5:$AC$1036129,LOGBOOK!$D$5:$D$1036129,DB589,LOGBOOK!$AN$5:$AN$1036129,DR589,LOGBOOK!$E$5:$E$1036129,DH589,LOGBOOK!$AM$5:$AM$1036129,"NOV"))</f>
        <v xml:space="preserve"> </v>
      </c>
      <c r="EO623" s="623"/>
      <c r="EP623" s="623"/>
      <c r="EQ623" s="623" t="str">
        <f>IF(SUMIFS(LOGBOOK!$AF$5:$AF$1036129,LOGBOOK!$D$5:$D$1036129,DB589,LOGBOOK!$AN$5:$AN$1036129,DR589,LOGBOOK!$E$5:$E$1036129,DH589,LOGBOOK!$AM$5:$AM$1036129,"NOV")=0," ",SUMIFS(LOGBOOK!$AF$5:$AF$1036129,LOGBOOK!$D$5:$D$1036129,DB589,LOGBOOK!$AN$5:$AN$1036129,DR589,LOGBOOK!$E$5:$E$1036129,DH589,LOGBOOK!$AM$5:$AM$1036129,"NOV"))</f>
        <v xml:space="preserve"> </v>
      </c>
      <c r="ER623" s="623"/>
      <c r="ES623" s="623"/>
      <c r="ET623" s="643"/>
      <c r="EU623" s="635"/>
      <c r="EV623" s="1134" t="str">
        <f>IFERROR(SUM(IF(SUMIFS(LOGBOOK!$AG$5:$AG$1036129,LOGBOOK!$D$5:$D$1036129,EY589,LOGBOOK!$AN$5:$AN$1036129,FO589,LOGBOOK!$AH$5:$AH$1036129,EV622,LOGBOOK!$E$5:$E$1036129,FE589)=0," ",SUMIFS(LOGBOOK!$AG$5:$AG$1036129,LOGBOOK!$D$5:$D$1036129,EY589,LOGBOOK!$AN$5:$AN$1036129,FO589,LOGBOOK!$AH$5:$AH$1036129,EV622,LOGBOOK!$E$5:$E$1036129,FE589)),EY627,FG627,FO627)," ")</f>
        <v xml:space="preserve"> </v>
      </c>
      <c r="EW623" s="1134"/>
      <c r="EX623" s="1134"/>
      <c r="EY623" s="1134"/>
      <c r="EZ623" s="1134"/>
      <c r="FA623" s="624"/>
      <c r="FB623" s="1134" t="str">
        <f>IF(SUMIFS(LOGBOOK!$AG$5:$AG$1036129,LOGBOOK!$D$5:$D$1036129,EY589,LOGBOOK!$AN$5:$AN$1036129,FO589,LOGBOOK!$AH$5:$AH$1036129,FB622,LOGBOOK!$E$5:$E$1036129,FE589)=0," ",SUMIFS(LOGBOOK!$AG$5:$AG$1036129,LOGBOOK!$D$5:$D$1036129,EY589,LOGBOOK!$AN$5:$AN$1036129,FO589,LOGBOOK!$AH$5:$AH$1036129,FB622,LOGBOOK!$E$5:$E$1036129,FE589))</f>
        <v xml:space="preserve"> </v>
      </c>
      <c r="FC623" s="1134"/>
      <c r="FD623" s="1134"/>
      <c r="FE623" s="1134"/>
      <c r="FF623" s="1134"/>
      <c r="FG623" s="624"/>
      <c r="FH623" s="1134" t="str">
        <f>IF(SUMIFS(LOGBOOK!$AG$5:$AG$1036129,LOGBOOK!$D$5:$D$1036129,EY589,LOGBOOK!$AN$5:$AN$1036129,FO589,LOGBOOK!$AH$5:$AH$1036129,FH622,LOGBOOK!$E$5:$E$1036129,FE589)=0," ",SUMIFS(LOGBOOK!$AG$5:$AG$1036129,LOGBOOK!$D$5:$D$1036129,EY589,LOGBOOK!$AN$5:$AN$1036129,FO589,LOGBOOK!$AH$5:$AH$1036129,FH622,LOGBOOK!$E$5:$E$1036129,FE589))</f>
        <v xml:space="preserve"> </v>
      </c>
      <c r="FI623" s="1134"/>
      <c r="FJ623" s="1134"/>
      <c r="FK623" s="1134"/>
      <c r="FL623" s="1134"/>
      <c r="FM623" s="624"/>
      <c r="FN623" s="1134" t="str">
        <f>IF(SUMIFS(LOGBOOK!$AG$5:$AG$1036129,LOGBOOK!$D$5:$D$1036129,EY589,LOGBOOK!$AN$5:$AN$1036129,FO589,LOGBOOK!$AH$5:$AH$1036129,FN622,LOGBOOK!$E$5:$E$1036129,FE589)=0," ",SUMIFS(LOGBOOK!$AG$5:$AG$1036129,LOGBOOK!$D$5:$D$1036129,EY589,LOGBOOK!$AN$5:$AN$1036129,FO589,LOGBOOK!$AH$5:$AH$1036129,FN622,LOGBOOK!$E$5:$E$1036129,FE589))</f>
        <v xml:space="preserve"> </v>
      </c>
      <c r="FO623" s="1134"/>
      <c r="FP623" s="1134"/>
      <c r="FQ623" s="1134"/>
      <c r="FR623" s="1134"/>
      <c r="FS623" s="15"/>
      <c r="FT623" s="629" t="str">
        <f>IF('FRONT PAGE'!$A$1="www.fly-logics.com","NOV",0)</f>
        <v>NOV</v>
      </c>
      <c r="FU623" s="629"/>
      <c r="FV623" s="629"/>
      <c r="FW623" s="629"/>
      <c r="FX623" s="629"/>
      <c r="FY623" s="630" t="str">
        <f>IF(SUMIFS(LOGBOOK!$Y$5:$Y$1036129,LOGBOOK!$D$5:$D$1036129,EY589,LOGBOOK!$AN$5:$AN$1036129,FO589,LOGBOOK!$E$5:$E$1036129,FE589,LOGBOOK!$AM$5:$AM$1036129,"NOV")=0," ",SUMIFS(LOGBOOK!$Y$5:$Y$1036129,LOGBOOK!$D$5:$D$1036129,EY589,LOGBOOK!$AN$5:$AN$1036129,FO589,LOGBOOK!$E$5:$E$1036129,FE589,LOGBOOK!$AM$5:$AM$1036129,"NOV"))</f>
        <v xml:space="preserve"> </v>
      </c>
      <c r="FZ623" s="630"/>
      <c r="GA623" s="630"/>
      <c r="GB623" s="630"/>
      <c r="GC623" s="630" t="str">
        <f>IF(SUMIFS(LOGBOOK!$Z$5:$Z$1036129,LOGBOOK!$D$5:$D$1036129,EY589,LOGBOOK!$AN$5:$AN$1036129,FO589,LOGBOOK!$E$5:$E$1036129,FE589,LOGBOOK!$AM$5:$AM$1036129,"NOV")=0," ",SUMIFS(LOGBOOK!$Z$5:$Z$1036129,LOGBOOK!$D$5:$D$1036129,EY589,LOGBOOK!$AN$5:$AN$1036129,FO589,LOGBOOK!$E$5:$E$1036129,FE589,LOGBOOK!$AM$5:$AM$1036129,"NOV"))</f>
        <v xml:space="preserve"> </v>
      </c>
      <c r="GD623" s="630"/>
      <c r="GE623" s="630"/>
      <c r="GF623" s="630"/>
      <c r="GG623" s="630" t="str">
        <f>IF(SUMIFS(LOGBOOK!$AA$5:$AA$1036129,LOGBOOK!$D$5:$D$1036129,EY589,LOGBOOK!$AN$5:$AN$1036129,FO589,LOGBOOK!$E$5:$E$1036129,FE589,LOGBOOK!$AM$5:$AM$1036129,"NOV")=0," ",SUMIFS(LOGBOOK!$AA$5:$AA$1036129,LOGBOOK!$D$5:$D$1036129,EY589,LOGBOOK!$AN$5:$AN$1036129,FO589,LOGBOOK!$E$5:$E$1036129,FE589,LOGBOOK!$AM$5:$AM$1036129,"NOV"))</f>
        <v xml:space="preserve"> </v>
      </c>
      <c r="GH623" s="630"/>
      <c r="GI623" s="630"/>
      <c r="GJ623" s="630"/>
      <c r="GK623" s="623" t="str">
        <f>IF(SUMIFS(LOGBOOK!$AE$5:$AE$1036129,LOGBOOK!$D$5:$D$1036129,EY589,LOGBOOK!$AN$5:$AN$1036129,FO589,LOGBOOK!$E$5:$E$1036129,FE589,LOGBOOK!$AM$5:$AM$1036129,"NOV")=0," ",SUMIFS(LOGBOOK!$AC$5:$AC$1036129,LOGBOOK!$D$5:$D$1036129,EY589,LOGBOOK!$AN$5:$AN$1036129,FO589,LOGBOOK!$E$5:$E$1036129,FE589,LOGBOOK!$AM$5:$AM$1036129,"NOV"))</f>
        <v xml:space="preserve"> </v>
      </c>
      <c r="GL623" s="623"/>
      <c r="GM623" s="623"/>
      <c r="GN623" s="623" t="str">
        <f>IF(SUMIFS(LOGBOOK!$AF$5:$AF$1036129,LOGBOOK!$D$5:$D$1036129,EY589,LOGBOOK!$AN$5:$AN$1036129,FO589,LOGBOOK!$E$5:$E$1036129,FE589,LOGBOOK!$AM$5:$AM$1036129,"NOV")=0," ",SUMIFS(LOGBOOK!$AF$5:$AF$1036129,LOGBOOK!$D$5:$D$1036129,EY589,LOGBOOK!$AN$5:$AN$1036129,FO589,LOGBOOK!$E$5:$E$1036129,FE589,LOGBOOK!$AM$5:$AM$1036129,"NOV"))</f>
        <v xml:space="preserve"> </v>
      </c>
      <c r="GO623" s="623"/>
      <c r="GP623" s="623"/>
      <c r="GQ623" s="643"/>
      <c r="GR623" s="6"/>
    </row>
    <row r="624" spans="1:200" ht="6.75" customHeight="1" x14ac:dyDescent="0.25">
      <c r="A624" s="212"/>
      <c r="B624" s="635"/>
      <c r="C624" s="1135"/>
      <c r="D624" s="1135"/>
      <c r="E624" s="1135"/>
      <c r="F624" s="1135"/>
      <c r="G624" s="1135"/>
      <c r="H624" s="624"/>
      <c r="I624" s="1135"/>
      <c r="J624" s="1135"/>
      <c r="K624" s="1135"/>
      <c r="L624" s="1135"/>
      <c r="M624" s="1135"/>
      <c r="N624" s="624"/>
      <c r="O624" s="1135"/>
      <c r="P624" s="1135"/>
      <c r="Q624" s="1135"/>
      <c r="R624" s="1135"/>
      <c r="S624" s="1135"/>
      <c r="T624" s="624"/>
      <c r="U624" s="1135"/>
      <c r="V624" s="1135"/>
      <c r="W624" s="1135"/>
      <c r="X624" s="1135"/>
      <c r="Y624" s="1135"/>
      <c r="Z624" s="15"/>
      <c r="AA624" s="629"/>
      <c r="AB624" s="629"/>
      <c r="AC624" s="629"/>
      <c r="AD624" s="629"/>
      <c r="AE624" s="629"/>
      <c r="AF624" s="630"/>
      <c r="AG624" s="630"/>
      <c r="AH624" s="630"/>
      <c r="AI624" s="630"/>
      <c r="AJ624" s="630"/>
      <c r="AK624" s="630"/>
      <c r="AL624" s="630"/>
      <c r="AM624" s="630"/>
      <c r="AN624" s="630"/>
      <c r="AO624" s="630"/>
      <c r="AP624" s="630"/>
      <c r="AQ624" s="630"/>
      <c r="AR624" s="623"/>
      <c r="AS624" s="623"/>
      <c r="AT624" s="623"/>
      <c r="AU624" s="623"/>
      <c r="AV624" s="623"/>
      <c r="AW624" s="623"/>
      <c r="AX624" s="643"/>
      <c r="AY624" s="635"/>
      <c r="AZ624" s="1135"/>
      <c r="BA624" s="1135"/>
      <c r="BB624" s="1135"/>
      <c r="BC624" s="1135"/>
      <c r="BD624" s="1135"/>
      <c r="BE624" s="624"/>
      <c r="BF624" s="1135"/>
      <c r="BG624" s="1135"/>
      <c r="BH624" s="1135"/>
      <c r="BI624" s="1135"/>
      <c r="BJ624" s="1135"/>
      <c r="BK624" s="624"/>
      <c r="BL624" s="1135"/>
      <c r="BM624" s="1135"/>
      <c r="BN624" s="1135"/>
      <c r="BO624" s="1135"/>
      <c r="BP624" s="1135"/>
      <c r="BQ624" s="624"/>
      <c r="BR624" s="1135"/>
      <c r="BS624" s="1135"/>
      <c r="BT624" s="1135"/>
      <c r="BU624" s="1135"/>
      <c r="BV624" s="1135"/>
      <c r="BW624" s="15"/>
      <c r="BX624" s="629"/>
      <c r="BY624" s="629"/>
      <c r="BZ624" s="629"/>
      <c r="CA624" s="629"/>
      <c r="CB624" s="629"/>
      <c r="CC624" s="630"/>
      <c r="CD624" s="630"/>
      <c r="CE624" s="630"/>
      <c r="CF624" s="630"/>
      <c r="CG624" s="630"/>
      <c r="CH624" s="630"/>
      <c r="CI624" s="630"/>
      <c r="CJ624" s="630"/>
      <c r="CK624" s="630"/>
      <c r="CL624" s="630"/>
      <c r="CM624" s="630"/>
      <c r="CN624" s="630"/>
      <c r="CO624" s="623"/>
      <c r="CP624" s="623"/>
      <c r="CQ624" s="623"/>
      <c r="CR624" s="623"/>
      <c r="CS624" s="623"/>
      <c r="CT624" s="623"/>
      <c r="CU624" s="643"/>
      <c r="CV624" s="249"/>
      <c r="CW624" s="212"/>
      <c r="CX624" s="635"/>
      <c r="CY624" s="1135"/>
      <c r="CZ624" s="1135"/>
      <c r="DA624" s="1135"/>
      <c r="DB624" s="1135"/>
      <c r="DC624" s="1135"/>
      <c r="DD624" s="624"/>
      <c r="DE624" s="1135"/>
      <c r="DF624" s="1135"/>
      <c r="DG624" s="1135"/>
      <c r="DH624" s="1135"/>
      <c r="DI624" s="1135"/>
      <c r="DJ624" s="624"/>
      <c r="DK624" s="1135"/>
      <c r="DL624" s="1135"/>
      <c r="DM624" s="1135"/>
      <c r="DN624" s="1135"/>
      <c r="DO624" s="1135"/>
      <c r="DP624" s="624"/>
      <c r="DQ624" s="1135"/>
      <c r="DR624" s="1135"/>
      <c r="DS624" s="1135"/>
      <c r="DT624" s="1135"/>
      <c r="DU624" s="1135"/>
      <c r="DV624" s="15"/>
      <c r="DW624" s="629"/>
      <c r="DX624" s="629"/>
      <c r="DY624" s="629"/>
      <c r="DZ624" s="629"/>
      <c r="EA624" s="629"/>
      <c r="EB624" s="630"/>
      <c r="EC624" s="630"/>
      <c r="ED624" s="630"/>
      <c r="EE624" s="630"/>
      <c r="EF624" s="630"/>
      <c r="EG624" s="630"/>
      <c r="EH624" s="630"/>
      <c r="EI624" s="630"/>
      <c r="EJ624" s="630"/>
      <c r="EK624" s="630"/>
      <c r="EL624" s="630"/>
      <c r="EM624" s="630"/>
      <c r="EN624" s="623"/>
      <c r="EO624" s="623"/>
      <c r="EP624" s="623"/>
      <c r="EQ624" s="623"/>
      <c r="ER624" s="623"/>
      <c r="ES624" s="623"/>
      <c r="ET624" s="643"/>
      <c r="EU624" s="635"/>
      <c r="EV624" s="1135"/>
      <c r="EW624" s="1135"/>
      <c r="EX624" s="1135"/>
      <c r="EY624" s="1135"/>
      <c r="EZ624" s="1135"/>
      <c r="FA624" s="624"/>
      <c r="FB624" s="1135"/>
      <c r="FC624" s="1135"/>
      <c r="FD624" s="1135"/>
      <c r="FE624" s="1135"/>
      <c r="FF624" s="1135"/>
      <c r="FG624" s="624"/>
      <c r="FH624" s="1135"/>
      <c r="FI624" s="1135"/>
      <c r="FJ624" s="1135"/>
      <c r="FK624" s="1135"/>
      <c r="FL624" s="1135"/>
      <c r="FM624" s="624"/>
      <c r="FN624" s="1135"/>
      <c r="FO624" s="1135"/>
      <c r="FP624" s="1135"/>
      <c r="FQ624" s="1135"/>
      <c r="FR624" s="1135"/>
      <c r="FS624" s="15"/>
      <c r="FT624" s="629"/>
      <c r="FU624" s="629"/>
      <c r="FV624" s="629"/>
      <c r="FW624" s="629"/>
      <c r="FX624" s="629"/>
      <c r="FY624" s="630"/>
      <c r="FZ624" s="630"/>
      <c r="GA624" s="630"/>
      <c r="GB624" s="630"/>
      <c r="GC624" s="630"/>
      <c r="GD624" s="630"/>
      <c r="GE624" s="630"/>
      <c r="GF624" s="630"/>
      <c r="GG624" s="630"/>
      <c r="GH624" s="630"/>
      <c r="GI624" s="630"/>
      <c r="GJ624" s="630"/>
      <c r="GK624" s="623"/>
      <c r="GL624" s="623"/>
      <c r="GM624" s="623"/>
      <c r="GN624" s="623"/>
      <c r="GO624" s="623"/>
      <c r="GP624" s="623"/>
      <c r="GQ624" s="643"/>
      <c r="GR624" s="6"/>
    </row>
    <row r="625" spans="1:200" ht="3" customHeight="1" x14ac:dyDescent="0.25">
      <c r="A625" s="212"/>
      <c r="B625" s="635"/>
      <c r="C625" s="1135"/>
      <c r="D625" s="1135"/>
      <c r="E625" s="1135"/>
      <c r="F625" s="1135"/>
      <c r="G625" s="1135"/>
      <c r="H625" s="624"/>
      <c r="I625" s="1135"/>
      <c r="J625" s="1135"/>
      <c r="K625" s="1135"/>
      <c r="L625" s="1135"/>
      <c r="M625" s="1135"/>
      <c r="N625" s="624"/>
      <c r="O625" s="1135"/>
      <c r="P625" s="1135"/>
      <c r="Q625" s="1135"/>
      <c r="R625" s="1135"/>
      <c r="S625" s="1135"/>
      <c r="T625" s="624"/>
      <c r="U625" s="1135"/>
      <c r="V625" s="1135"/>
      <c r="W625" s="1135"/>
      <c r="X625" s="1135"/>
      <c r="Y625" s="1135"/>
      <c r="Z625" s="15"/>
      <c r="AA625" s="629"/>
      <c r="AB625" s="629"/>
      <c r="AC625" s="629"/>
      <c r="AD625" s="629"/>
      <c r="AE625" s="629"/>
      <c r="AF625" s="630"/>
      <c r="AG625" s="630"/>
      <c r="AH625" s="630"/>
      <c r="AI625" s="630"/>
      <c r="AJ625" s="630"/>
      <c r="AK625" s="630"/>
      <c r="AL625" s="630"/>
      <c r="AM625" s="630"/>
      <c r="AN625" s="630"/>
      <c r="AO625" s="630"/>
      <c r="AP625" s="630"/>
      <c r="AQ625" s="630"/>
      <c r="AR625" s="623"/>
      <c r="AS625" s="623"/>
      <c r="AT625" s="623"/>
      <c r="AU625" s="623"/>
      <c r="AV625" s="623"/>
      <c r="AW625" s="623"/>
      <c r="AX625" s="643"/>
      <c r="AY625" s="635"/>
      <c r="AZ625" s="1135"/>
      <c r="BA625" s="1135"/>
      <c r="BB625" s="1135"/>
      <c r="BC625" s="1135"/>
      <c r="BD625" s="1135"/>
      <c r="BE625" s="624"/>
      <c r="BF625" s="1135"/>
      <c r="BG625" s="1135"/>
      <c r="BH625" s="1135"/>
      <c r="BI625" s="1135"/>
      <c r="BJ625" s="1135"/>
      <c r="BK625" s="624"/>
      <c r="BL625" s="1135"/>
      <c r="BM625" s="1135"/>
      <c r="BN625" s="1135"/>
      <c r="BO625" s="1135"/>
      <c r="BP625" s="1135"/>
      <c r="BQ625" s="624"/>
      <c r="BR625" s="1135"/>
      <c r="BS625" s="1135"/>
      <c r="BT625" s="1135"/>
      <c r="BU625" s="1135"/>
      <c r="BV625" s="1135"/>
      <c r="BW625" s="15"/>
      <c r="BX625" s="629"/>
      <c r="BY625" s="629"/>
      <c r="BZ625" s="629"/>
      <c r="CA625" s="629"/>
      <c r="CB625" s="629"/>
      <c r="CC625" s="630"/>
      <c r="CD625" s="630"/>
      <c r="CE625" s="630"/>
      <c r="CF625" s="630"/>
      <c r="CG625" s="630"/>
      <c r="CH625" s="630"/>
      <c r="CI625" s="630"/>
      <c r="CJ625" s="630"/>
      <c r="CK625" s="630"/>
      <c r="CL625" s="630"/>
      <c r="CM625" s="630"/>
      <c r="CN625" s="630"/>
      <c r="CO625" s="623"/>
      <c r="CP625" s="623"/>
      <c r="CQ625" s="623"/>
      <c r="CR625" s="623"/>
      <c r="CS625" s="623"/>
      <c r="CT625" s="623"/>
      <c r="CU625" s="643"/>
      <c r="CV625" s="249"/>
      <c r="CW625" s="212"/>
      <c r="CX625" s="635"/>
      <c r="CY625" s="1135"/>
      <c r="CZ625" s="1135"/>
      <c r="DA625" s="1135"/>
      <c r="DB625" s="1135"/>
      <c r="DC625" s="1135"/>
      <c r="DD625" s="624"/>
      <c r="DE625" s="1135"/>
      <c r="DF625" s="1135"/>
      <c r="DG625" s="1135"/>
      <c r="DH625" s="1135"/>
      <c r="DI625" s="1135"/>
      <c r="DJ625" s="624"/>
      <c r="DK625" s="1135"/>
      <c r="DL625" s="1135"/>
      <c r="DM625" s="1135"/>
      <c r="DN625" s="1135"/>
      <c r="DO625" s="1135"/>
      <c r="DP625" s="624"/>
      <c r="DQ625" s="1135"/>
      <c r="DR625" s="1135"/>
      <c r="DS625" s="1135"/>
      <c r="DT625" s="1135"/>
      <c r="DU625" s="1135"/>
      <c r="DV625" s="15"/>
      <c r="DW625" s="629"/>
      <c r="DX625" s="629"/>
      <c r="DY625" s="629"/>
      <c r="DZ625" s="629"/>
      <c r="EA625" s="629"/>
      <c r="EB625" s="630"/>
      <c r="EC625" s="630"/>
      <c r="ED625" s="630"/>
      <c r="EE625" s="630"/>
      <c r="EF625" s="630"/>
      <c r="EG625" s="630"/>
      <c r="EH625" s="630"/>
      <c r="EI625" s="630"/>
      <c r="EJ625" s="630"/>
      <c r="EK625" s="630"/>
      <c r="EL625" s="630"/>
      <c r="EM625" s="630"/>
      <c r="EN625" s="623"/>
      <c r="EO625" s="623"/>
      <c r="EP625" s="623"/>
      <c r="EQ625" s="623"/>
      <c r="ER625" s="623"/>
      <c r="ES625" s="623"/>
      <c r="ET625" s="643"/>
      <c r="EU625" s="635"/>
      <c r="EV625" s="1135"/>
      <c r="EW625" s="1135"/>
      <c r="EX625" s="1135"/>
      <c r="EY625" s="1135"/>
      <c r="EZ625" s="1135"/>
      <c r="FA625" s="624"/>
      <c r="FB625" s="1135"/>
      <c r="FC625" s="1135"/>
      <c r="FD625" s="1135"/>
      <c r="FE625" s="1135"/>
      <c r="FF625" s="1135"/>
      <c r="FG625" s="624"/>
      <c r="FH625" s="1135"/>
      <c r="FI625" s="1135"/>
      <c r="FJ625" s="1135"/>
      <c r="FK625" s="1135"/>
      <c r="FL625" s="1135"/>
      <c r="FM625" s="624"/>
      <c r="FN625" s="1135"/>
      <c r="FO625" s="1135"/>
      <c r="FP625" s="1135"/>
      <c r="FQ625" s="1135"/>
      <c r="FR625" s="1135"/>
      <c r="FS625" s="15"/>
      <c r="FT625" s="629"/>
      <c r="FU625" s="629"/>
      <c r="FV625" s="629"/>
      <c r="FW625" s="629"/>
      <c r="FX625" s="629"/>
      <c r="FY625" s="630"/>
      <c r="FZ625" s="630"/>
      <c r="GA625" s="630"/>
      <c r="GB625" s="630"/>
      <c r="GC625" s="630"/>
      <c r="GD625" s="630"/>
      <c r="GE625" s="630"/>
      <c r="GF625" s="630"/>
      <c r="GG625" s="630"/>
      <c r="GH625" s="630"/>
      <c r="GI625" s="630"/>
      <c r="GJ625" s="630"/>
      <c r="GK625" s="623"/>
      <c r="GL625" s="623"/>
      <c r="GM625" s="623"/>
      <c r="GN625" s="623"/>
      <c r="GO625" s="623"/>
      <c r="GP625" s="623"/>
      <c r="GQ625" s="643"/>
      <c r="GR625" s="6"/>
    </row>
    <row r="626" spans="1:200" ht="6" customHeight="1" x14ac:dyDescent="0.25">
      <c r="A626" s="212"/>
      <c r="B626" s="635"/>
      <c r="C626" s="662"/>
      <c r="D626" s="662"/>
      <c r="E626" s="662"/>
      <c r="F626" s="662"/>
      <c r="G626" s="662"/>
      <c r="H626" s="662"/>
      <c r="I626" s="662"/>
      <c r="J626" s="662"/>
      <c r="K626" s="662"/>
      <c r="L626" s="662"/>
      <c r="M626" s="662"/>
      <c r="N626" s="662"/>
      <c r="O626" s="662"/>
      <c r="P626" s="662"/>
      <c r="Q626" s="662"/>
      <c r="R626" s="662"/>
      <c r="S626" s="662"/>
      <c r="T626" s="662"/>
      <c r="U626" s="662"/>
      <c r="V626" s="662"/>
      <c r="W626" s="662"/>
      <c r="X626" s="662"/>
      <c r="Y626" s="662"/>
      <c r="Z626" s="663"/>
      <c r="AA626" s="629"/>
      <c r="AB626" s="629"/>
      <c r="AC626" s="629"/>
      <c r="AD626" s="629"/>
      <c r="AE626" s="629"/>
      <c r="AF626" s="630"/>
      <c r="AG626" s="630"/>
      <c r="AH626" s="630"/>
      <c r="AI626" s="630"/>
      <c r="AJ626" s="630"/>
      <c r="AK626" s="630"/>
      <c r="AL626" s="630"/>
      <c r="AM626" s="630"/>
      <c r="AN626" s="630"/>
      <c r="AO626" s="630"/>
      <c r="AP626" s="630"/>
      <c r="AQ626" s="630"/>
      <c r="AR626" s="623"/>
      <c r="AS626" s="623"/>
      <c r="AT626" s="623"/>
      <c r="AU626" s="623"/>
      <c r="AV626" s="623"/>
      <c r="AW626" s="623"/>
      <c r="AX626" s="643"/>
      <c r="AY626" s="635"/>
      <c r="AZ626" s="662"/>
      <c r="BA626" s="662"/>
      <c r="BB626" s="662"/>
      <c r="BC626" s="662"/>
      <c r="BD626" s="662"/>
      <c r="BE626" s="662"/>
      <c r="BF626" s="662"/>
      <c r="BG626" s="662"/>
      <c r="BH626" s="662"/>
      <c r="BI626" s="662"/>
      <c r="BJ626" s="662"/>
      <c r="BK626" s="662"/>
      <c r="BL626" s="662"/>
      <c r="BM626" s="662"/>
      <c r="BN626" s="662"/>
      <c r="BO626" s="662"/>
      <c r="BP626" s="662"/>
      <c r="BQ626" s="662"/>
      <c r="BR626" s="662"/>
      <c r="BS626" s="662"/>
      <c r="BT626" s="662"/>
      <c r="BU626" s="662"/>
      <c r="BV626" s="662"/>
      <c r="BW626" s="663"/>
      <c r="BX626" s="629"/>
      <c r="BY626" s="629"/>
      <c r="BZ626" s="629"/>
      <c r="CA626" s="629"/>
      <c r="CB626" s="629"/>
      <c r="CC626" s="630"/>
      <c r="CD626" s="630"/>
      <c r="CE626" s="630"/>
      <c r="CF626" s="630"/>
      <c r="CG626" s="630"/>
      <c r="CH626" s="630"/>
      <c r="CI626" s="630"/>
      <c r="CJ626" s="630"/>
      <c r="CK626" s="630"/>
      <c r="CL626" s="630"/>
      <c r="CM626" s="630"/>
      <c r="CN626" s="630"/>
      <c r="CO626" s="623"/>
      <c r="CP626" s="623"/>
      <c r="CQ626" s="623"/>
      <c r="CR626" s="623"/>
      <c r="CS626" s="623"/>
      <c r="CT626" s="623"/>
      <c r="CU626" s="643"/>
      <c r="CV626" s="249"/>
      <c r="CW626" s="212"/>
      <c r="CX626" s="635"/>
      <c r="CY626" s="662"/>
      <c r="CZ626" s="662"/>
      <c r="DA626" s="662"/>
      <c r="DB626" s="662"/>
      <c r="DC626" s="662"/>
      <c r="DD626" s="662"/>
      <c r="DE626" s="662"/>
      <c r="DF626" s="662"/>
      <c r="DG626" s="662"/>
      <c r="DH626" s="662"/>
      <c r="DI626" s="662"/>
      <c r="DJ626" s="662"/>
      <c r="DK626" s="662"/>
      <c r="DL626" s="662"/>
      <c r="DM626" s="662"/>
      <c r="DN626" s="662"/>
      <c r="DO626" s="662"/>
      <c r="DP626" s="662"/>
      <c r="DQ626" s="662"/>
      <c r="DR626" s="662"/>
      <c r="DS626" s="662"/>
      <c r="DT626" s="662"/>
      <c r="DU626" s="662"/>
      <c r="DV626" s="663"/>
      <c r="DW626" s="629"/>
      <c r="DX626" s="629"/>
      <c r="DY626" s="629"/>
      <c r="DZ626" s="629"/>
      <c r="EA626" s="629"/>
      <c r="EB626" s="630"/>
      <c r="EC626" s="630"/>
      <c r="ED626" s="630"/>
      <c r="EE626" s="630"/>
      <c r="EF626" s="630"/>
      <c r="EG626" s="630"/>
      <c r="EH626" s="630"/>
      <c r="EI626" s="630"/>
      <c r="EJ626" s="630"/>
      <c r="EK626" s="630"/>
      <c r="EL626" s="630"/>
      <c r="EM626" s="630"/>
      <c r="EN626" s="623"/>
      <c r="EO626" s="623"/>
      <c r="EP626" s="623"/>
      <c r="EQ626" s="623"/>
      <c r="ER626" s="623"/>
      <c r="ES626" s="623"/>
      <c r="ET626" s="643"/>
      <c r="EU626" s="635"/>
      <c r="EV626" s="662"/>
      <c r="EW626" s="662"/>
      <c r="EX626" s="662"/>
      <c r="EY626" s="662"/>
      <c r="EZ626" s="662"/>
      <c r="FA626" s="662"/>
      <c r="FB626" s="662"/>
      <c r="FC626" s="662"/>
      <c r="FD626" s="662"/>
      <c r="FE626" s="662"/>
      <c r="FF626" s="662"/>
      <c r="FG626" s="662"/>
      <c r="FH626" s="662"/>
      <c r="FI626" s="662"/>
      <c r="FJ626" s="662"/>
      <c r="FK626" s="662"/>
      <c r="FL626" s="662"/>
      <c r="FM626" s="662"/>
      <c r="FN626" s="662"/>
      <c r="FO626" s="662"/>
      <c r="FP626" s="662"/>
      <c r="FQ626" s="662"/>
      <c r="FR626" s="662"/>
      <c r="FS626" s="663"/>
      <c r="FT626" s="629"/>
      <c r="FU626" s="629"/>
      <c r="FV626" s="629"/>
      <c r="FW626" s="629"/>
      <c r="FX626" s="629"/>
      <c r="FY626" s="630"/>
      <c r="FZ626" s="630"/>
      <c r="GA626" s="630"/>
      <c r="GB626" s="630"/>
      <c r="GC626" s="630"/>
      <c r="GD626" s="630"/>
      <c r="GE626" s="630"/>
      <c r="GF626" s="630"/>
      <c r="GG626" s="630"/>
      <c r="GH626" s="630"/>
      <c r="GI626" s="630"/>
      <c r="GJ626" s="630"/>
      <c r="GK626" s="623"/>
      <c r="GL626" s="623"/>
      <c r="GM626" s="623"/>
      <c r="GN626" s="623"/>
      <c r="GO626" s="623"/>
      <c r="GP626" s="623"/>
      <c r="GQ626" s="643"/>
      <c r="GR626" s="6"/>
    </row>
    <row r="627" spans="1:200" ht="16.5" customHeight="1" x14ac:dyDescent="0.25">
      <c r="A627" s="212"/>
      <c r="B627" s="635"/>
      <c r="C627" s="1233" t="s">
        <v>37</v>
      </c>
      <c r="D627" s="1233"/>
      <c r="E627" s="1234"/>
      <c r="F627" s="1138" t="str">
        <f>IF(SUMIFS(LOGBOOK!$AG$5:$AG$1036129,LOGBOOK!$D$5:$D$1036129,F589,LOGBOOK!$AN$5:$AN$1036129,V589,LOGBOOK!$AH$5:$AH$1036129,"CAT I",LOGBOOK!$E$5:$E$1036129,L589)=0," ",SUMIFS(LOGBOOK!$AG$5:$AG$1036129,LOGBOOK!$D$5:$D$1036129,F589,LOGBOOK!$AN$5:$AN$1036129,V589,LOGBOOK!$AH$5:$AH$1036129,"CAT I",LOGBOOK!$E$5:$E$1036129,L589))</f>
        <v xml:space="preserve"> </v>
      </c>
      <c r="G627" s="1139"/>
      <c r="H627" s="1139"/>
      <c r="I627" s="1139"/>
      <c r="J627" s="209"/>
      <c r="K627" s="1233" t="s">
        <v>36</v>
      </c>
      <c r="L627" s="1233"/>
      <c r="M627" s="1234"/>
      <c r="N627" s="1136" t="str">
        <f>IF(SUMIFS(LOGBOOK!$AG$5:$AG$1036129,LOGBOOK!$D$5:$D$1036129,F589,LOGBOOK!$AN$5:$AN$1036129,V589,LOGBOOK!$AH$5:$AH$1036129,"CAT II",LOGBOOK!$E$5:$E$1036129,L589)=0," ",SUMIFS(LOGBOOK!$AG$5:$AG$1036129,LOGBOOK!$D$5:$D$1036129,F589,LOGBOOK!$AN$5:$AN$1036129,V589,LOGBOOK!$AH$5:$AH$1036129,"CAT II",LOGBOOK!$E$5:$E$1036129,L589))</f>
        <v xml:space="preserve"> </v>
      </c>
      <c r="O627" s="1137"/>
      <c r="P627" s="1137"/>
      <c r="Q627" s="1137"/>
      <c r="R627" s="209"/>
      <c r="S627" s="1233" t="s">
        <v>39</v>
      </c>
      <c r="T627" s="1233"/>
      <c r="U627" s="1234"/>
      <c r="V627" s="1136" t="str">
        <f>IF(SUMIFS(LOGBOOK!$AG$5:$AG$1036129,LOGBOOK!$D$5:$D$1036129,F589,LOGBOOK!$AN$5:$AN$1036129,V589,LOGBOOK!$AH$5:$AH$1036129,"CAT III",LOGBOOK!$E$5:$E$1036129,L589)=0," ",SUMIFS(LOGBOOK!$AG$5:$AG$1036129,LOGBOOK!$D$5:$D$1036129,F589,LOGBOOK!$AN$5:$AN$1036129,V589,LOGBOOK!$AH$5:$AH$1036129,"CAT III",LOGBOOK!$E$5:$E$1036129,L589))</f>
        <v xml:space="preserve"> </v>
      </c>
      <c r="W627" s="1137"/>
      <c r="X627" s="1137"/>
      <c r="Y627" s="1137"/>
      <c r="Z627" s="227"/>
      <c r="AA627" s="629" t="str">
        <f>IF('FRONT PAGE'!$A$1="www.fly-logics.com","DEC",0)</f>
        <v>DEC</v>
      </c>
      <c r="AB627" s="629"/>
      <c r="AC627" s="629"/>
      <c r="AD627" s="629"/>
      <c r="AE627" s="629"/>
      <c r="AF627" s="630" t="str">
        <f>IF(SUMIFS(LOGBOOK!$Y$5:$Y$1036129,LOGBOOK!$D$5:$D$1036129,F589,LOGBOOK!$AN$5:$AN$1036129,V589,LOGBOOK!$E$5:$E$1036129,L589,LOGBOOK!$AM$5:$AM$1036129,"DIC")=0," ",SUMIFS(LOGBOOK!$Y$5:$Y$1036129,LOGBOOK!$D$5:$D$1036129,F589,LOGBOOK!$AN$5:$AN$1036129,V589,LOGBOOK!$E$5:$E$1036129,L589,LOGBOOK!$AM$5:$AM$1036129,"DIC"))</f>
        <v xml:space="preserve"> </v>
      </c>
      <c r="AG627" s="630"/>
      <c r="AH627" s="630"/>
      <c r="AI627" s="630"/>
      <c r="AJ627" s="630" t="str">
        <f>IF(SUMIFS(LOGBOOK!$Z$5:$Z$1036129,LOGBOOK!$D$5:$D$1036129,F589,LOGBOOK!$AN$5:$AN$1036129,V589,LOGBOOK!$E$5:$E$1036129,L589,LOGBOOK!$AM$5:$AM$1036129,"DIC")=0," ",SUMIFS(LOGBOOK!$Z$5:$Z$1036129,LOGBOOK!$D$5:$D$1036129,F589,LOGBOOK!$AN$5:$AN$1036129,V589,LOGBOOK!$E$5:$E$1036129,L589,LOGBOOK!$AM$5:$AM$1036129,"DIC"))</f>
        <v xml:space="preserve"> </v>
      </c>
      <c r="AK627" s="630"/>
      <c r="AL627" s="630"/>
      <c r="AM627" s="630"/>
      <c r="AN627" s="630" t="str">
        <f>IF(SUMIFS(LOGBOOK!$AA$5:$AA$1036129,LOGBOOK!$D$5:$D$1036129,F589,LOGBOOK!$AN$5:$AN$1036129,V589,LOGBOOK!$E$5:$E$1036129,L589,LOGBOOK!$AM$5:$AM$1036129,"DIC")=0," ",SUMIFS(LOGBOOK!$AA$5:$AA$1036129,LOGBOOK!$D$5:$D$1036129,F589,LOGBOOK!$AN$5:$AN$1036129,V589,LOGBOOK!$E$5:$E$1036129,L589,LOGBOOK!$AM$5:$AM$1036129,"DIC"))</f>
        <v xml:space="preserve"> </v>
      </c>
      <c r="AO627" s="630"/>
      <c r="AP627" s="630"/>
      <c r="AQ627" s="630"/>
      <c r="AR627" s="623" t="str">
        <f>IF(SUMIFS(LOGBOOK!$AE$5:$AE$1036129,LOGBOOK!$D$5:$D$1036129,F589,LOGBOOK!$AN$5:$AN$1036129,V589,LOGBOOK!$E$5:$E$1036129,L589,LOGBOOK!$AM$5:$AM$1036129,"DIC")=0," ",SUMIFS(LOGBOOK!$AC$5:$AC$1036129,LOGBOOK!$D$5:$D$1036129,F589,LOGBOOK!$AN$5:$AN$1036129,V589,LOGBOOK!$E$5:$E$1036129,L589,LOGBOOK!$AM$5:$AM$1036129,"DIC"))</f>
        <v xml:space="preserve"> </v>
      </c>
      <c r="AS627" s="623"/>
      <c r="AT627" s="623"/>
      <c r="AU627" s="623" t="str">
        <f>IF(SUMIFS(LOGBOOK!$AF$5:$AF$1036129,LOGBOOK!$D$5:$D$1036129,F589,LOGBOOK!$AN$5:$AN$1036129,V589,LOGBOOK!$E$5:$E$1036129,L589,LOGBOOK!$AM$5:$AM$1036129,"DIC")=0," ",SUMIFS(LOGBOOK!$AF$5:$AF$1036129,LOGBOOK!$D$5:$D$1036129,F589,LOGBOOK!$AN$5:$AN$1036129,V589,LOGBOOK!$E$5:$E$1036129,L589,LOGBOOK!$AM$5:$AM$1036129,"DIC"))</f>
        <v xml:space="preserve"> </v>
      </c>
      <c r="AV627" s="623"/>
      <c r="AW627" s="623"/>
      <c r="AX627" s="643"/>
      <c r="AY627" s="635"/>
      <c r="AZ627" s="1233" t="s">
        <v>37</v>
      </c>
      <c r="BA627" s="1233"/>
      <c r="BB627" s="1234"/>
      <c r="BC627" s="1138" t="str">
        <f>IF(SUMIFS(LOGBOOK!$AG$5:$AG$1036129,LOGBOOK!$D$5:$D$1036129,BC589,LOGBOOK!$AN$5:$AN$1036129,BS589,LOGBOOK!$AH$5:$AH$1036129,"CAT I",LOGBOOK!$E$5:$E$1036129,BI589)=0," ",SUMIFS(LOGBOOK!$AG$5:$AG$1036129,LOGBOOK!$D$5:$D$1036129,BC589,LOGBOOK!$AN$5:$AN$1036129,BS589,LOGBOOK!$AH$5:$AH$1036129,"CAT I",LOGBOOK!$E$5:$E$1036129,BI589))</f>
        <v xml:space="preserve"> </v>
      </c>
      <c r="BD627" s="1139"/>
      <c r="BE627" s="1139"/>
      <c r="BF627" s="1139"/>
      <c r="BG627" s="209"/>
      <c r="BH627" s="1233" t="s">
        <v>36</v>
      </c>
      <c r="BI627" s="1233"/>
      <c r="BJ627" s="1234"/>
      <c r="BK627" s="1136" t="str">
        <f>IF(SUMIFS(LOGBOOK!$AG$5:$AG$1036129,LOGBOOK!$D$5:$D$1036129,BC589,LOGBOOK!$AN$5:$AN$1036129,BS589,LOGBOOK!$AH$5:$AH$1036129,"CAT II",LOGBOOK!$E$5:$E$1036129,BI589)=0," ",SUMIFS(LOGBOOK!$AG$5:$AG$1036129,LOGBOOK!$D$5:$D$1036129,BC589,LOGBOOK!$AN$5:$AN$1036129,BS589,LOGBOOK!$AH$5:$AH$1036129,"CAT II",LOGBOOK!$E$5:$E$1036129,BI589))</f>
        <v xml:space="preserve"> </v>
      </c>
      <c r="BL627" s="1137"/>
      <c r="BM627" s="1137"/>
      <c r="BN627" s="1137"/>
      <c r="BO627" s="209"/>
      <c r="BP627" s="1233" t="s">
        <v>39</v>
      </c>
      <c r="BQ627" s="1233"/>
      <c r="BR627" s="1234"/>
      <c r="BS627" s="1136" t="str">
        <f>IF(SUMIFS(LOGBOOK!$AG$5:$AG$1036129,LOGBOOK!$D$5:$D$1036129,BC589,LOGBOOK!$AN$5:$AN$1036129,BS589,LOGBOOK!$AH$5:$AH$1036129,"CAT III",LOGBOOK!$E$5:$E$1036129,BI589)=0," ",SUMIFS(LOGBOOK!$AG$5:$AG$1036129,LOGBOOK!$D$5:$D$1036129,BC589,LOGBOOK!$AN$5:$AN$1036129,BS589,LOGBOOK!$AH$5:$AH$1036129,"CAT III",LOGBOOK!$E$5:$E$1036129,BI589))</f>
        <v xml:space="preserve"> </v>
      </c>
      <c r="BT627" s="1137"/>
      <c r="BU627" s="1137"/>
      <c r="BV627" s="1137"/>
      <c r="BW627" s="227"/>
      <c r="BX627" s="629" t="str">
        <f>IF('FRONT PAGE'!$A$1="www.fly-logics.com","DEC",0)</f>
        <v>DEC</v>
      </c>
      <c r="BY627" s="629"/>
      <c r="BZ627" s="629"/>
      <c r="CA627" s="629"/>
      <c r="CB627" s="629"/>
      <c r="CC627" s="630" t="str">
        <f>IF(SUMIFS(LOGBOOK!$Y$5:$Y$1036129,LOGBOOK!$D$5:$D$1036129,BC589,LOGBOOK!$AN$5:$AN$1036129,BS589,LOGBOOK!$E$5:$E$1036129,BI589,LOGBOOK!$AM$5:$AM$1036129,"DIC")=0," ",SUMIFS(LOGBOOK!$Y$5:$Y$1036129,LOGBOOK!$D$5:$D$1036129,BC589,LOGBOOK!$AN$5:$AN$1036129,BS589,LOGBOOK!$E$5:$E$1036129,BI589,LOGBOOK!$AM$5:$AM$1036129,"DIC"))</f>
        <v xml:space="preserve"> </v>
      </c>
      <c r="CD627" s="630"/>
      <c r="CE627" s="630"/>
      <c r="CF627" s="630"/>
      <c r="CG627" s="630" t="str">
        <f>IF(SUMIFS(LOGBOOK!$Z$5:$Z$1036129,LOGBOOK!$D$5:$D$1036129,BC589,LOGBOOK!$AN$5:$AN$1036129,BS589,LOGBOOK!$E$5:$E$1036129,BI589,LOGBOOK!$AM$5:$AM$1036129,"DIC")=0," ",SUMIFS(LOGBOOK!$Z$5:$Z$1036129,LOGBOOK!$D$5:$D$1036129,BC589,LOGBOOK!$AN$5:$AN$1036129,BS589,LOGBOOK!$E$5:$E$1036129,BI589,LOGBOOK!$AM$5:$AM$1036129,"DIC"))</f>
        <v xml:space="preserve"> </v>
      </c>
      <c r="CH627" s="630"/>
      <c r="CI627" s="630"/>
      <c r="CJ627" s="630"/>
      <c r="CK627" s="630" t="str">
        <f>IF(SUMIFS(LOGBOOK!$AA$5:$AA$1036129,LOGBOOK!$D$5:$D$1036129,BC589,LOGBOOK!$AN$5:$AN$1036129,BS589,LOGBOOK!$E$5:$E$1036129,BI589,LOGBOOK!$AM$5:$AM$1036129,"DIC")=0," ",SUMIFS(LOGBOOK!$AA$5:$AA$1036129,LOGBOOK!$D$5:$D$1036129,BC589,LOGBOOK!$AN$5:$AN$1036129,BS589,LOGBOOK!$E$5:$E$1036129,BI589,LOGBOOK!$AM$5:$AM$1036129,"DIC"))</f>
        <v xml:space="preserve"> </v>
      </c>
      <c r="CL627" s="630"/>
      <c r="CM627" s="630"/>
      <c r="CN627" s="630"/>
      <c r="CO627" s="623" t="str">
        <f>IF(SUMIFS(LOGBOOK!$AE$5:$AE$1036129,LOGBOOK!$D$5:$D$1036129,BC589,LOGBOOK!$AN$5:$AN$1036129,BS589,LOGBOOK!$E$5:$E$1036129,BI589,LOGBOOK!$AM$5:$AM$1036129,"DIC")=0," ",SUMIFS(LOGBOOK!$AC$5:$AC$1036129,LOGBOOK!$D$5:$D$1036129,BC589,LOGBOOK!$AN$5:$AN$1036129,BS589,LOGBOOK!$E$5:$E$1036129,BI589,LOGBOOK!$AM$5:$AM$1036129,"DIC"))</f>
        <v xml:space="preserve"> </v>
      </c>
      <c r="CP627" s="623"/>
      <c r="CQ627" s="623"/>
      <c r="CR627" s="623" t="str">
        <f>IF(SUMIFS(LOGBOOK!$AF$5:$AF$1036129,LOGBOOK!$D$5:$D$1036129,BC589,LOGBOOK!$AN$5:$AN$1036129,BS589,LOGBOOK!$E$5:$E$1036129,BI589,LOGBOOK!$AM$5:$AM$1036129,"DIC")=0," ",SUMIFS(LOGBOOK!$AF$5:$AF$1036129,LOGBOOK!$D$5:$D$1036129,BC589,LOGBOOK!$AN$5:$AN$1036129,BS589,LOGBOOK!$E$5:$E$1036129,BI589,LOGBOOK!$AM$5:$AM$1036129,"DIC"))</f>
        <v xml:space="preserve"> </v>
      </c>
      <c r="CS627" s="623"/>
      <c r="CT627" s="623"/>
      <c r="CU627" s="643"/>
      <c r="CV627" s="249"/>
      <c r="CW627" s="212"/>
      <c r="CX627" s="635"/>
      <c r="CY627" s="1233" t="s">
        <v>37</v>
      </c>
      <c r="CZ627" s="1233"/>
      <c r="DA627" s="1234"/>
      <c r="DB627" s="1138" t="str">
        <f>IF(SUMIFS(LOGBOOK!$AG$5:$AG$1036129,LOGBOOK!$D$5:$D$1036129,DB589,LOGBOOK!$AN$5:$AN$1036129,DR589,LOGBOOK!$AH$5:$AH$1036129,"CAT I",LOGBOOK!$E$5:$E$1036129,DH589)=0," ",SUMIFS(LOGBOOK!$AG$5:$AG$1036129,LOGBOOK!$D$5:$D$1036129,DB589,LOGBOOK!$AN$5:$AN$1036129,DR589,LOGBOOK!$AH$5:$AH$1036129,"CAT I",LOGBOOK!$E$5:$E$1036129,DH589))</f>
        <v xml:space="preserve"> </v>
      </c>
      <c r="DC627" s="1139"/>
      <c r="DD627" s="1139"/>
      <c r="DE627" s="1139"/>
      <c r="DF627" s="209"/>
      <c r="DG627" s="1233" t="s">
        <v>36</v>
      </c>
      <c r="DH627" s="1233"/>
      <c r="DI627" s="1234"/>
      <c r="DJ627" s="1136" t="str">
        <f>IF(SUMIFS(LOGBOOK!$AG$5:$AG$1036129,LOGBOOK!$D$5:$D$1036129,DB589,LOGBOOK!$AN$5:$AN$1036129,DR589,LOGBOOK!$AH$5:$AH$1036129,"CAT II",LOGBOOK!$E$5:$E$1036129,DH589)=0," ",SUMIFS(LOGBOOK!$AG$5:$AG$1036129,LOGBOOK!$D$5:$D$1036129,DB589,LOGBOOK!$AN$5:$AN$1036129,DR589,LOGBOOK!$AH$5:$AH$1036129,"CAT II",LOGBOOK!$E$5:$E$1036129,DH589))</f>
        <v xml:space="preserve"> </v>
      </c>
      <c r="DK627" s="1137"/>
      <c r="DL627" s="1137"/>
      <c r="DM627" s="1137"/>
      <c r="DN627" s="209"/>
      <c r="DO627" s="1233" t="s">
        <v>39</v>
      </c>
      <c r="DP627" s="1233"/>
      <c r="DQ627" s="1234"/>
      <c r="DR627" s="1136" t="str">
        <f>IF(SUMIFS(LOGBOOK!$AG$5:$AG$1036129,LOGBOOK!$D$5:$D$1036129,DB589,LOGBOOK!$AN$5:$AN$1036129,DR589,LOGBOOK!$AH$5:$AH$1036129,"CAT III",LOGBOOK!$E$5:$E$1036129,DH589)=0," ",SUMIFS(LOGBOOK!$AG$5:$AG$1036129,LOGBOOK!$D$5:$D$1036129,DB589,LOGBOOK!$AN$5:$AN$1036129,DR589,LOGBOOK!$AH$5:$AH$1036129,"CAT III",LOGBOOK!$E$5:$E$1036129,DH589))</f>
        <v xml:space="preserve"> </v>
      </c>
      <c r="DS627" s="1137"/>
      <c r="DT627" s="1137"/>
      <c r="DU627" s="1137"/>
      <c r="DV627" s="227"/>
      <c r="DW627" s="629" t="str">
        <f>IF('FRONT PAGE'!$A$1="www.fly-logics.com","DEC",0)</f>
        <v>DEC</v>
      </c>
      <c r="DX627" s="629"/>
      <c r="DY627" s="629"/>
      <c r="DZ627" s="629"/>
      <c r="EA627" s="629"/>
      <c r="EB627" s="630" t="str">
        <f>IF(SUMIFS(LOGBOOK!$Y$5:$Y$1036129,LOGBOOK!$D$5:$D$1036129,DB589,LOGBOOK!$AN$5:$AN$1036129,DR589,LOGBOOK!$E$5:$E$1036129,DH589,LOGBOOK!$AM$5:$AM$1036129,"DIC")=0," ",SUMIFS(LOGBOOK!$Y$5:$Y$1036129,LOGBOOK!$D$5:$D$1036129,DB589,LOGBOOK!$AN$5:$AN$1036129,DR589,LOGBOOK!$E$5:$E$1036129,DH589,LOGBOOK!$AM$5:$AM$1036129,"DIC"))</f>
        <v xml:space="preserve"> </v>
      </c>
      <c r="EC627" s="630"/>
      <c r="ED627" s="630"/>
      <c r="EE627" s="630"/>
      <c r="EF627" s="630" t="str">
        <f>IF(SUMIFS(LOGBOOK!$Z$5:$Z$1036129,LOGBOOK!$D$5:$D$1036129,DB589,LOGBOOK!$AN$5:$AN$1036129,DR589,LOGBOOK!$E$5:$E$1036129,DH589,LOGBOOK!$AM$5:$AM$1036129,"DIC")=0," ",SUMIFS(LOGBOOK!$Z$5:$Z$1036129,LOGBOOK!$D$5:$D$1036129,DB589,LOGBOOK!$AN$5:$AN$1036129,DR589,LOGBOOK!$E$5:$E$1036129,DH589,LOGBOOK!$AM$5:$AM$1036129,"DIC"))</f>
        <v xml:space="preserve"> </v>
      </c>
      <c r="EG627" s="630"/>
      <c r="EH627" s="630"/>
      <c r="EI627" s="630"/>
      <c r="EJ627" s="630" t="str">
        <f>IF(SUMIFS(LOGBOOK!$AA$5:$AA$1036129,LOGBOOK!$D$5:$D$1036129,DB589,LOGBOOK!$AN$5:$AN$1036129,DR589,LOGBOOK!$E$5:$E$1036129,DH589,LOGBOOK!$AM$5:$AM$1036129,"DIC")=0," ",SUMIFS(LOGBOOK!$AA$5:$AA$1036129,LOGBOOK!$D$5:$D$1036129,DB589,LOGBOOK!$AN$5:$AN$1036129,DR589,LOGBOOK!$E$5:$E$1036129,DH589,LOGBOOK!$AM$5:$AM$1036129,"DIC"))</f>
        <v xml:space="preserve"> </v>
      </c>
      <c r="EK627" s="630"/>
      <c r="EL627" s="630"/>
      <c r="EM627" s="630"/>
      <c r="EN627" s="623" t="str">
        <f>IF(SUMIFS(LOGBOOK!$AE$5:$AE$1036129,LOGBOOK!$D$5:$D$1036129,DB589,LOGBOOK!$AN$5:$AN$1036129,DR589,LOGBOOK!$E$5:$E$1036129,DH589,LOGBOOK!$AM$5:$AM$1036129,"DIC")=0," ",SUMIFS(LOGBOOK!$AC$5:$AC$1036129,LOGBOOK!$D$5:$D$1036129,DB589,LOGBOOK!$AN$5:$AN$1036129,DR589,LOGBOOK!$E$5:$E$1036129,DH589,LOGBOOK!$AM$5:$AM$1036129,"DIC"))</f>
        <v xml:space="preserve"> </v>
      </c>
      <c r="EO627" s="623"/>
      <c r="EP627" s="623"/>
      <c r="EQ627" s="623" t="str">
        <f>IF(SUMIFS(LOGBOOK!$AF$5:$AF$1036129,LOGBOOK!$D$5:$D$1036129,DB589,LOGBOOK!$AN$5:$AN$1036129,DR589,LOGBOOK!$E$5:$E$1036129,DH589,LOGBOOK!$AM$5:$AM$1036129,"DIC")=0," ",SUMIFS(LOGBOOK!$AF$5:$AF$1036129,LOGBOOK!$D$5:$D$1036129,DB589,LOGBOOK!$AN$5:$AN$1036129,DR589,LOGBOOK!$E$5:$E$1036129,DH589,LOGBOOK!$AM$5:$AM$1036129,"DIC"))</f>
        <v xml:space="preserve"> </v>
      </c>
      <c r="ER627" s="623"/>
      <c r="ES627" s="623"/>
      <c r="ET627" s="643"/>
      <c r="EU627" s="635"/>
      <c r="EV627" s="1233" t="s">
        <v>37</v>
      </c>
      <c r="EW627" s="1233"/>
      <c r="EX627" s="1234"/>
      <c r="EY627" s="1138" t="str">
        <f>IF(SUMIFS(LOGBOOK!$AG$5:$AG$1036129,LOGBOOK!$D$5:$D$1036129,EY589,LOGBOOK!$AN$5:$AN$1036129,FO589,LOGBOOK!$AH$5:$AH$1036129,"CAT I",LOGBOOK!$E$5:$E$1036129,FE589)=0," ",SUMIFS(LOGBOOK!$AG$5:$AG$1036129,LOGBOOK!$D$5:$D$1036129,EY589,LOGBOOK!$AN$5:$AN$1036129,FO589,LOGBOOK!$AH$5:$AH$1036129,"CAT I",LOGBOOK!$E$5:$E$1036129,FE589))</f>
        <v xml:space="preserve"> </v>
      </c>
      <c r="EZ627" s="1139"/>
      <c r="FA627" s="1139"/>
      <c r="FB627" s="1139"/>
      <c r="FC627" s="209"/>
      <c r="FD627" s="1233" t="s">
        <v>36</v>
      </c>
      <c r="FE627" s="1233"/>
      <c r="FF627" s="1234"/>
      <c r="FG627" s="1136" t="str">
        <f>IF(SUMIFS(LOGBOOK!$AG$5:$AG$1036129,LOGBOOK!$D$5:$D$1036129,EY589,LOGBOOK!$AN$5:$AN$1036129,FO589,LOGBOOK!$AH$5:$AH$1036129,"CAT II",LOGBOOK!$E$5:$E$1036129,FE589)=0," ",SUMIFS(LOGBOOK!$AG$5:$AG$1036129,LOGBOOK!$D$5:$D$1036129,EY589,LOGBOOK!$AN$5:$AN$1036129,FO589,LOGBOOK!$AH$5:$AH$1036129,"CAT II",LOGBOOK!$E$5:$E$1036129,FE589))</f>
        <v xml:space="preserve"> </v>
      </c>
      <c r="FH627" s="1137"/>
      <c r="FI627" s="1137"/>
      <c r="FJ627" s="1137"/>
      <c r="FK627" s="209"/>
      <c r="FL627" s="1233" t="s">
        <v>39</v>
      </c>
      <c r="FM627" s="1233"/>
      <c r="FN627" s="1234"/>
      <c r="FO627" s="1136" t="str">
        <f>IF(SUMIFS(LOGBOOK!$AG$5:$AG$1036129,LOGBOOK!$D$5:$D$1036129,EY589,LOGBOOK!$AN$5:$AN$1036129,FO589,LOGBOOK!$AH$5:$AH$1036129,"CAT III",LOGBOOK!$E$5:$E$1036129,FE589)=0," ",SUMIFS(LOGBOOK!$AG$5:$AG$1036129,LOGBOOK!$D$5:$D$1036129,EY589,LOGBOOK!$AN$5:$AN$1036129,FO589,LOGBOOK!$AH$5:$AH$1036129,"CAT III",LOGBOOK!$E$5:$E$1036129,FE589))</f>
        <v xml:space="preserve"> </v>
      </c>
      <c r="FP627" s="1137"/>
      <c r="FQ627" s="1137"/>
      <c r="FR627" s="1137"/>
      <c r="FS627" s="227"/>
      <c r="FT627" s="629" t="str">
        <f>IF('FRONT PAGE'!$A$1="www.fly-logics.com","DEC",0)</f>
        <v>DEC</v>
      </c>
      <c r="FU627" s="629"/>
      <c r="FV627" s="629"/>
      <c r="FW627" s="629"/>
      <c r="FX627" s="629"/>
      <c r="FY627" s="630" t="str">
        <f>IF(SUMIFS(LOGBOOK!$Y$5:$Y$1036129,LOGBOOK!$D$5:$D$1036129,EY589,LOGBOOK!$AN$5:$AN$1036129,FO589,LOGBOOK!$E$5:$E$1036129,FE589,LOGBOOK!$AM$5:$AM$1036129,"DIC")=0," ",SUMIFS(LOGBOOK!$Y$5:$Y$1036129,LOGBOOK!$D$5:$D$1036129,EY589,LOGBOOK!$AN$5:$AN$1036129,FO589,LOGBOOK!$E$5:$E$1036129,FE589,LOGBOOK!$AM$5:$AM$1036129,"DIC"))</f>
        <v xml:space="preserve"> </v>
      </c>
      <c r="FZ627" s="630"/>
      <c r="GA627" s="630"/>
      <c r="GB627" s="630"/>
      <c r="GC627" s="630" t="str">
        <f>IF(SUMIFS(LOGBOOK!$Z$5:$Z$1036129,LOGBOOK!$D$5:$D$1036129,EY589,LOGBOOK!$AN$5:$AN$1036129,FO589,LOGBOOK!$E$5:$E$1036129,FE589,LOGBOOK!$AM$5:$AM$1036129,"DIC")=0," ",SUMIFS(LOGBOOK!$Z$5:$Z$1036129,LOGBOOK!$D$5:$D$1036129,EY589,LOGBOOK!$AN$5:$AN$1036129,FO589,LOGBOOK!$E$5:$E$1036129,FE589,LOGBOOK!$AM$5:$AM$1036129,"DIC"))</f>
        <v xml:space="preserve"> </v>
      </c>
      <c r="GD627" s="630"/>
      <c r="GE627" s="630"/>
      <c r="GF627" s="630"/>
      <c r="GG627" s="630" t="str">
        <f>IF(SUMIFS(LOGBOOK!$AA$5:$AA$1036129,LOGBOOK!$D$5:$D$1036129,EY589,LOGBOOK!$AN$5:$AN$1036129,FO589,LOGBOOK!$E$5:$E$1036129,FE589,LOGBOOK!$AM$5:$AM$1036129,"DIC")=0," ",SUMIFS(LOGBOOK!$AA$5:$AA$1036129,LOGBOOK!$D$5:$D$1036129,EY589,LOGBOOK!$AN$5:$AN$1036129,FO589,LOGBOOK!$E$5:$E$1036129,FE589,LOGBOOK!$AM$5:$AM$1036129,"DIC"))</f>
        <v xml:space="preserve"> </v>
      </c>
      <c r="GH627" s="630"/>
      <c r="GI627" s="630"/>
      <c r="GJ627" s="630"/>
      <c r="GK627" s="623" t="str">
        <f>IF(SUMIFS(LOGBOOK!$AE$5:$AE$1036129,LOGBOOK!$D$5:$D$1036129,EY589,LOGBOOK!$AN$5:$AN$1036129,FO589,LOGBOOK!$E$5:$E$1036129,FE589,LOGBOOK!$AM$5:$AM$1036129,"DIC")=0," ",SUMIFS(LOGBOOK!$AC$5:$AC$1036129,LOGBOOK!$D$5:$D$1036129,EY589,LOGBOOK!$AN$5:$AN$1036129,FO589,LOGBOOK!$E$5:$E$1036129,FE589,LOGBOOK!$AM$5:$AM$1036129,"DIC"))</f>
        <v xml:space="preserve"> </v>
      </c>
      <c r="GL627" s="623"/>
      <c r="GM627" s="623"/>
      <c r="GN627" s="623" t="str">
        <f>IF(SUMIFS(LOGBOOK!$AF$5:$AF$1036129,LOGBOOK!$D$5:$D$1036129,EY589,LOGBOOK!$AN$5:$AN$1036129,FO589,LOGBOOK!$E$5:$E$1036129,FE589,LOGBOOK!$AM$5:$AM$1036129,"DIC")=0," ",SUMIFS(LOGBOOK!$AF$5:$AF$1036129,LOGBOOK!$D$5:$D$1036129,EY589,LOGBOOK!$AN$5:$AN$1036129,FO589,LOGBOOK!$E$5:$E$1036129,FE589,LOGBOOK!$AM$5:$AM$1036129,"DIC"))</f>
        <v xml:space="preserve"> </v>
      </c>
      <c r="GO627" s="623"/>
      <c r="GP627" s="623"/>
      <c r="GQ627" s="643"/>
      <c r="GR627" s="6"/>
    </row>
    <row r="628" spans="1:200" ht="3" customHeight="1" x14ac:dyDescent="0.25">
      <c r="A628" s="212"/>
      <c r="B628" s="636"/>
      <c r="C628" s="660"/>
      <c r="D628" s="660"/>
      <c r="E628" s="660"/>
      <c r="F628" s="660"/>
      <c r="G628" s="660"/>
      <c r="H628" s="660"/>
      <c r="I628" s="660"/>
      <c r="J628" s="660"/>
      <c r="K628" s="660"/>
      <c r="L628" s="660"/>
      <c r="M628" s="660"/>
      <c r="N628" s="660"/>
      <c r="O628" s="660"/>
      <c r="P628" s="660"/>
      <c r="Q628" s="660"/>
      <c r="R628" s="660"/>
      <c r="S628" s="660"/>
      <c r="T628" s="660"/>
      <c r="U628" s="660"/>
      <c r="V628" s="660"/>
      <c r="W628" s="660"/>
      <c r="X628" s="660"/>
      <c r="Y628" s="660"/>
      <c r="Z628" s="661"/>
      <c r="AA628" s="629"/>
      <c r="AB628" s="629"/>
      <c r="AC628" s="629"/>
      <c r="AD628" s="629"/>
      <c r="AE628" s="629"/>
      <c r="AF628" s="630"/>
      <c r="AG628" s="630"/>
      <c r="AH628" s="630"/>
      <c r="AI628" s="630"/>
      <c r="AJ628" s="630"/>
      <c r="AK628" s="630"/>
      <c r="AL628" s="630"/>
      <c r="AM628" s="630"/>
      <c r="AN628" s="630"/>
      <c r="AO628" s="630"/>
      <c r="AP628" s="630"/>
      <c r="AQ628" s="630"/>
      <c r="AR628" s="623"/>
      <c r="AS628" s="623"/>
      <c r="AT628" s="623"/>
      <c r="AU628" s="623"/>
      <c r="AV628" s="623"/>
      <c r="AW628" s="623"/>
      <c r="AX628" s="643"/>
      <c r="AY628" s="636"/>
      <c r="AZ628" s="660"/>
      <c r="BA628" s="660"/>
      <c r="BB628" s="660"/>
      <c r="BC628" s="660"/>
      <c r="BD628" s="660"/>
      <c r="BE628" s="660"/>
      <c r="BF628" s="660"/>
      <c r="BG628" s="660"/>
      <c r="BH628" s="660"/>
      <c r="BI628" s="660"/>
      <c r="BJ628" s="660"/>
      <c r="BK628" s="660"/>
      <c r="BL628" s="660"/>
      <c r="BM628" s="660"/>
      <c r="BN628" s="660"/>
      <c r="BO628" s="660"/>
      <c r="BP628" s="660"/>
      <c r="BQ628" s="660"/>
      <c r="BR628" s="660"/>
      <c r="BS628" s="660"/>
      <c r="BT628" s="660"/>
      <c r="BU628" s="660"/>
      <c r="BV628" s="660"/>
      <c r="BW628" s="661"/>
      <c r="BX628" s="629"/>
      <c r="BY628" s="629"/>
      <c r="BZ628" s="629"/>
      <c r="CA628" s="629"/>
      <c r="CB628" s="629"/>
      <c r="CC628" s="630"/>
      <c r="CD628" s="630"/>
      <c r="CE628" s="630"/>
      <c r="CF628" s="630"/>
      <c r="CG628" s="630"/>
      <c r="CH628" s="630"/>
      <c r="CI628" s="630"/>
      <c r="CJ628" s="630"/>
      <c r="CK628" s="630"/>
      <c r="CL628" s="630"/>
      <c r="CM628" s="630"/>
      <c r="CN628" s="630"/>
      <c r="CO628" s="623"/>
      <c r="CP628" s="623"/>
      <c r="CQ628" s="623"/>
      <c r="CR628" s="623"/>
      <c r="CS628" s="623"/>
      <c r="CT628" s="623"/>
      <c r="CU628" s="643"/>
      <c r="CV628" s="249"/>
      <c r="CW628" s="212"/>
      <c r="CX628" s="636"/>
      <c r="CY628" s="660"/>
      <c r="CZ628" s="660"/>
      <c r="DA628" s="660"/>
      <c r="DB628" s="660"/>
      <c r="DC628" s="660"/>
      <c r="DD628" s="660"/>
      <c r="DE628" s="660"/>
      <c r="DF628" s="660"/>
      <c r="DG628" s="660"/>
      <c r="DH628" s="660"/>
      <c r="DI628" s="660"/>
      <c r="DJ628" s="660"/>
      <c r="DK628" s="660"/>
      <c r="DL628" s="660"/>
      <c r="DM628" s="660"/>
      <c r="DN628" s="660"/>
      <c r="DO628" s="660"/>
      <c r="DP628" s="660"/>
      <c r="DQ628" s="660"/>
      <c r="DR628" s="660"/>
      <c r="DS628" s="660"/>
      <c r="DT628" s="660"/>
      <c r="DU628" s="660"/>
      <c r="DV628" s="661"/>
      <c r="DW628" s="629"/>
      <c r="DX628" s="629"/>
      <c r="DY628" s="629"/>
      <c r="DZ628" s="629"/>
      <c r="EA628" s="629"/>
      <c r="EB628" s="630"/>
      <c r="EC628" s="630"/>
      <c r="ED628" s="630"/>
      <c r="EE628" s="630"/>
      <c r="EF628" s="630"/>
      <c r="EG628" s="630"/>
      <c r="EH628" s="630"/>
      <c r="EI628" s="630"/>
      <c r="EJ628" s="630"/>
      <c r="EK628" s="630"/>
      <c r="EL628" s="630"/>
      <c r="EM628" s="630"/>
      <c r="EN628" s="623"/>
      <c r="EO628" s="623"/>
      <c r="EP628" s="623"/>
      <c r="EQ628" s="623"/>
      <c r="ER628" s="623"/>
      <c r="ES628" s="623"/>
      <c r="ET628" s="643"/>
      <c r="EU628" s="636"/>
      <c r="EV628" s="660"/>
      <c r="EW628" s="660"/>
      <c r="EX628" s="660"/>
      <c r="EY628" s="660"/>
      <c r="EZ628" s="660"/>
      <c r="FA628" s="660"/>
      <c r="FB628" s="660"/>
      <c r="FC628" s="660"/>
      <c r="FD628" s="660"/>
      <c r="FE628" s="660"/>
      <c r="FF628" s="660"/>
      <c r="FG628" s="660"/>
      <c r="FH628" s="660"/>
      <c r="FI628" s="660"/>
      <c r="FJ628" s="660"/>
      <c r="FK628" s="660"/>
      <c r="FL628" s="660"/>
      <c r="FM628" s="660"/>
      <c r="FN628" s="660"/>
      <c r="FO628" s="660"/>
      <c r="FP628" s="660"/>
      <c r="FQ628" s="660"/>
      <c r="FR628" s="660"/>
      <c r="FS628" s="661"/>
      <c r="FT628" s="629"/>
      <c r="FU628" s="629"/>
      <c r="FV628" s="629"/>
      <c r="FW628" s="629"/>
      <c r="FX628" s="629"/>
      <c r="FY628" s="630"/>
      <c r="FZ628" s="630"/>
      <c r="GA628" s="630"/>
      <c r="GB628" s="630"/>
      <c r="GC628" s="630"/>
      <c r="GD628" s="630"/>
      <c r="GE628" s="630"/>
      <c r="GF628" s="630"/>
      <c r="GG628" s="630"/>
      <c r="GH628" s="630"/>
      <c r="GI628" s="630"/>
      <c r="GJ628" s="630"/>
      <c r="GK628" s="623"/>
      <c r="GL628" s="623"/>
      <c r="GM628" s="623"/>
      <c r="GN628" s="623"/>
      <c r="GO628" s="623"/>
      <c r="GP628" s="623"/>
      <c r="GQ628" s="643"/>
      <c r="GR628" s="6"/>
    </row>
    <row r="629" spans="1:200" ht="5.25" customHeight="1" x14ac:dyDescent="0.25">
      <c r="A629" s="212"/>
      <c r="B629" s="160"/>
      <c r="C629" s="1235"/>
      <c r="D629" s="1236"/>
      <c r="E629" s="1236"/>
      <c r="F629" s="1236"/>
      <c r="G629" s="1236"/>
      <c r="H629" s="1236"/>
      <c r="I629" s="1236"/>
      <c r="J629" s="1236"/>
      <c r="K629" s="1236"/>
      <c r="L629" s="1236"/>
      <c r="M629" s="1236"/>
      <c r="N629" s="1236"/>
      <c r="O629" s="1236"/>
      <c r="P629" s="6"/>
      <c r="Q629" s="1237"/>
      <c r="R629" s="1237"/>
      <c r="S629" s="1237"/>
      <c r="T629" s="1237"/>
      <c r="U629" s="1237"/>
      <c r="V629" s="250"/>
      <c r="W629" s="250"/>
      <c r="X629" s="250"/>
      <c r="Y629" s="250"/>
      <c r="Z629" s="15"/>
      <c r="AA629" s="1143" t="str">
        <f>IF('FRONT PAGE'!$A$1="www.fly-logics.com","TOTAL 2nd
SEMESTER",0)</f>
        <v>TOTAL 2nd
SEMESTER</v>
      </c>
      <c r="AB629" s="1143"/>
      <c r="AC629" s="1143"/>
      <c r="AD629" s="1143"/>
      <c r="AE629" s="1143"/>
      <c r="AF629" s="1144" t="str">
        <f t="shared" ref="AF629" si="788">IF(SUM(AF611:AI628)=0," ",SUM(AF611:AI628))</f>
        <v xml:space="preserve"> </v>
      </c>
      <c r="AG629" s="1144"/>
      <c r="AH629" s="1144"/>
      <c r="AI629" s="1144"/>
      <c r="AJ629" s="1144" t="str">
        <f t="shared" ref="AJ629" si="789">IF(SUM(AJ611:AM628)=0," ",SUM(AJ611:AM628))</f>
        <v xml:space="preserve"> </v>
      </c>
      <c r="AK629" s="1144"/>
      <c r="AL629" s="1144"/>
      <c r="AM629" s="1144"/>
      <c r="AN629" s="1144" t="str">
        <f t="shared" ref="AN629" si="790">IF(SUM(AN611:AQ628)=0," ",SUM(AN611:AQ628))</f>
        <v xml:space="preserve"> </v>
      </c>
      <c r="AO629" s="1144"/>
      <c r="AP629" s="1144"/>
      <c r="AQ629" s="1144"/>
      <c r="AR629" s="1145" t="str">
        <f t="shared" ref="AR629" si="791">IF(SUM(AR611:AT628)=0," ",SUM(AR611:AT628))</f>
        <v xml:space="preserve"> </v>
      </c>
      <c r="AS629" s="1145"/>
      <c r="AT629" s="1145"/>
      <c r="AU629" s="1145" t="str">
        <f t="shared" ref="AU629" si="792">IF(SUM(AU611:AW628)=0," ",SUM(AU611:AW628))</f>
        <v xml:space="preserve"> </v>
      </c>
      <c r="AV629" s="1145"/>
      <c r="AW629" s="1145"/>
      <c r="AX629" s="643"/>
      <c r="AY629" s="160"/>
      <c r="AZ629" s="1235"/>
      <c r="BA629" s="1236"/>
      <c r="BB629" s="1236"/>
      <c r="BC629" s="1236"/>
      <c r="BD629" s="1236"/>
      <c r="BE629" s="1236"/>
      <c r="BF629" s="1236"/>
      <c r="BG629" s="1236"/>
      <c r="BH629" s="1236"/>
      <c r="BI629" s="1236"/>
      <c r="BJ629" s="1236"/>
      <c r="BK629" s="1236"/>
      <c r="BL629" s="1236"/>
      <c r="BM629" s="6"/>
      <c r="BN629" s="1237"/>
      <c r="BO629" s="1237"/>
      <c r="BP629" s="1237"/>
      <c r="BQ629" s="1237"/>
      <c r="BR629" s="1237"/>
      <c r="BS629" s="250"/>
      <c r="BT629" s="250"/>
      <c r="BU629" s="250"/>
      <c r="BV629" s="250"/>
      <c r="BW629" s="15"/>
      <c r="BX629" s="1143" t="str">
        <f>IF('FRONT PAGE'!$A$1="www.fly-logics.com","TOTAL 2nd
SEMESTER",0)</f>
        <v>TOTAL 2nd
SEMESTER</v>
      </c>
      <c r="BY629" s="1143"/>
      <c r="BZ629" s="1143"/>
      <c r="CA629" s="1143"/>
      <c r="CB629" s="1143"/>
      <c r="CC629" s="1144" t="str">
        <f t="shared" ref="CC629" si="793">IF(SUM(CC611:CF628)=0," ",SUM(CC611:CF628))</f>
        <v xml:space="preserve"> </v>
      </c>
      <c r="CD629" s="1144"/>
      <c r="CE629" s="1144"/>
      <c r="CF629" s="1144"/>
      <c r="CG629" s="1144" t="str">
        <f t="shared" ref="CG629" si="794">IF(SUM(CG611:CJ628)=0," ",SUM(CG611:CJ628))</f>
        <v xml:space="preserve"> </v>
      </c>
      <c r="CH629" s="1144"/>
      <c r="CI629" s="1144"/>
      <c r="CJ629" s="1144"/>
      <c r="CK629" s="1144" t="str">
        <f t="shared" ref="CK629" si="795">IF(SUM(CK611:CN628)=0," ",SUM(CK611:CN628))</f>
        <v xml:space="preserve"> </v>
      </c>
      <c r="CL629" s="1144"/>
      <c r="CM629" s="1144"/>
      <c r="CN629" s="1144"/>
      <c r="CO629" s="1145" t="str">
        <f t="shared" ref="CO629" si="796">IF(SUM(CO611:CQ628)=0," ",SUM(CO611:CQ628))</f>
        <v xml:space="preserve"> </v>
      </c>
      <c r="CP629" s="1145"/>
      <c r="CQ629" s="1145"/>
      <c r="CR629" s="1145" t="str">
        <f t="shared" ref="CR629" si="797">IF(SUM(CR611:CT628)=0," ",SUM(CR611:CT628))</f>
        <v xml:space="preserve"> </v>
      </c>
      <c r="CS629" s="1145"/>
      <c r="CT629" s="1145"/>
      <c r="CU629" s="643"/>
      <c r="CV629" s="251"/>
      <c r="CW629" s="212"/>
      <c r="CX629" s="160"/>
      <c r="CY629" s="1235"/>
      <c r="CZ629" s="1236"/>
      <c r="DA629" s="1236"/>
      <c r="DB629" s="1236"/>
      <c r="DC629" s="1236"/>
      <c r="DD629" s="1236"/>
      <c r="DE629" s="1236"/>
      <c r="DF629" s="1236"/>
      <c r="DG629" s="1236"/>
      <c r="DH629" s="1236"/>
      <c r="DI629" s="1236"/>
      <c r="DJ629" s="1236"/>
      <c r="DK629" s="1236"/>
      <c r="DL629" s="6"/>
      <c r="DM629" s="1237"/>
      <c r="DN629" s="1237"/>
      <c r="DO629" s="1237"/>
      <c r="DP629" s="1237"/>
      <c r="DQ629" s="1237"/>
      <c r="DR629" s="250"/>
      <c r="DS629" s="250"/>
      <c r="DT629" s="250"/>
      <c r="DU629" s="250"/>
      <c r="DV629" s="15"/>
      <c r="DW629" s="1143" t="str">
        <f>IF('FRONT PAGE'!$A$1="www.fly-logics.com","TOTAL 2nd
SEMESTER",0)</f>
        <v>TOTAL 2nd
SEMESTER</v>
      </c>
      <c r="DX629" s="1143"/>
      <c r="DY629" s="1143"/>
      <c r="DZ629" s="1143"/>
      <c r="EA629" s="1143"/>
      <c r="EB629" s="1144" t="str">
        <f t="shared" ref="EB629" si="798">IF(SUM(EB611:EE628)=0," ",SUM(EB611:EE628))</f>
        <v xml:space="preserve"> </v>
      </c>
      <c r="EC629" s="1144"/>
      <c r="ED629" s="1144"/>
      <c r="EE629" s="1144"/>
      <c r="EF629" s="1144" t="str">
        <f t="shared" ref="EF629" si="799">IF(SUM(EF611:EI628)=0," ",SUM(EF611:EI628))</f>
        <v xml:space="preserve"> </v>
      </c>
      <c r="EG629" s="1144"/>
      <c r="EH629" s="1144"/>
      <c r="EI629" s="1144"/>
      <c r="EJ629" s="1144" t="str">
        <f t="shared" ref="EJ629" si="800">IF(SUM(EJ611:EM628)=0," ",SUM(EJ611:EM628))</f>
        <v xml:space="preserve"> </v>
      </c>
      <c r="EK629" s="1144"/>
      <c r="EL629" s="1144"/>
      <c r="EM629" s="1144"/>
      <c r="EN629" s="1145" t="str">
        <f t="shared" ref="EN629" si="801">IF(SUM(EN611:EP628)=0," ",SUM(EN611:EP628))</f>
        <v xml:space="preserve"> </v>
      </c>
      <c r="EO629" s="1145"/>
      <c r="EP629" s="1145"/>
      <c r="EQ629" s="1145" t="str">
        <f t="shared" ref="EQ629" si="802">IF(SUM(EQ611:ES628)=0," ",SUM(EQ611:ES628))</f>
        <v xml:space="preserve"> </v>
      </c>
      <c r="ER629" s="1145"/>
      <c r="ES629" s="1145"/>
      <c r="ET629" s="643"/>
      <c r="EU629" s="160"/>
      <c r="EV629" s="1235"/>
      <c r="EW629" s="1236"/>
      <c r="EX629" s="1236"/>
      <c r="EY629" s="1236"/>
      <c r="EZ629" s="1236"/>
      <c r="FA629" s="1236"/>
      <c r="FB629" s="1236"/>
      <c r="FC629" s="1236"/>
      <c r="FD629" s="1236"/>
      <c r="FE629" s="1236"/>
      <c r="FF629" s="1236"/>
      <c r="FG629" s="1236"/>
      <c r="FH629" s="1236"/>
      <c r="FI629" s="6"/>
      <c r="FJ629" s="1237"/>
      <c r="FK629" s="1237"/>
      <c r="FL629" s="1237"/>
      <c r="FM629" s="1237"/>
      <c r="FN629" s="1237"/>
      <c r="FO629" s="250"/>
      <c r="FP629" s="250"/>
      <c r="FQ629" s="250"/>
      <c r="FR629" s="250"/>
      <c r="FS629" s="15"/>
      <c r="FT629" s="1143" t="str">
        <f>IF('FRONT PAGE'!$A$1="www.fly-logics.com","TOTAL 2nd
SEMESTER",0)</f>
        <v>TOTAL 2nd
SEMESTER</v>
      </c>
      <c r="FU629" s="1143"/>
      <c r="FV629" s="1143"/>
      <c r="FW629" s="1143"/>
      <c r="FX629" s="1143"/>
      <c r="FY629" s="1144" t="str">
        <f t="shared" ref="FY629" si="803">IF(SUM(FY611:GB628)=0," ",SUM(FY611:GB628))</f>
        <v xml:space="preserve"> </v>
      </c>
      <c r="FZ629" s="1144"/>
      <c r="GA629" s="1144"/>
      <c r="GB629" s="1144"/>
      <c r="GC629" s="1144" t="str">
        <f t="shared" ref="GC629" si="804">IF(SUM(GC611:GF628)=0," ",SUM(GC611:GF628))</f>
        <v xml:space="preserve"> </v>
      </c>
      <c r="GD629" s="1144"/>
      <c r="GE629" s="1144"/>
      <c r="GF629" s="1144"/>
      <c r="GG629" s="1144" t="str">
        <f t="shared" ref="GG629" si="805">IF(SUM(GG611:GJ628)=0," ",SUM(GG611:GJ628))</f>
        <v xml:space="preserve"> </v>
      </c>
      <c r="GH629" s="1144"/>
      <c r="GI629" s="1144"/>
      <c r="GJ629" s="1144"/>
      <c r="GK629" s="1145" t="str">
        <f t="shared" ref="GK629" si="806">IF(SUM(GK611:GM628)=0," ",SUM(GK611:GM628))</f>
        <v xml:space="preserve"> </v>
      </c>
      <c r="GL629" s="1145"/>
      <c r="GM629" s="1145"/>
      <c r="GN629" s="1145" t="str">
        <f t="shared" ref="GN629" si="807">IF(SUM(GN611:GP628)=0," ",SUM(GN611:GP628))</f>
        <v xml:space="preserve"> </v>
      </c>
      <c r="GO629" s="1145"/>
      <c r="GP629" s="1145"/>
      <c r="GQ629" s="643"/>
      <c r="GR629" s="6"/>
    </row>
    <row r="630" spans="1:200" ht="8.85" customHeight="1" x14ac:dyDescent="0.25">
      <c r="A630" s="212"/>
      <c r="B630" s="160"/>
      <c r="C630" s="1238" t="str">
        <f>IF('FRONT PAGE'!$A$1="www.fly-logics.com","FLIGHT INSTRUCTOR",0)</f>
        <v>FLIGHT INSTRUCTOR</v>
      </c>
      <c r="D630" s="1238"/>
      <c r="E630" s="1238"/>
      <c r="F630" s="1238"/>
      <c r="G630" s="1238"/>
      <c r="H630" s="1238"/>
      <c r="I630" s="1238"/>
      <c r="J630" s="1238"/>
      <c r="K630" s="1238"/>
      <c r="L630" s="1238"/>
      <c r="M630" s="1238"/>
      <c r="N630" s="1238"/>
      <c r="O630" s="1238"/>
      <c r="P630" s="6"/>
      <c r="Q630" s="1239" t="str">
        <f>IF('FRONT PAGE'!$A$1="www.fly-logics.com","NO FLIGHTS",0)</f>
        <v>NO FLIGHTS</v>
      </c>
      <c r="R630" s="1239"/>
      <c r="S630" s="1239"/>
      <c r="T630" s="1239"/>
      <c r="U630" s="1240"/>
      <c r="V630" s="1127" t="str">
        <f>IF(COUNTIFS(LOGBOOK!$AB$5:$AB$1036129,"&gt;0",LOGBOOK!$D$5:$D$1036129,F589,LOGBOOK!$AN$5:$AN$1036129,V589,LOGBOOK!$E$5:$E$1036129,L589)=0," ",COUNTIFS(LOGBOOK!$AB$5:$AB$1036129,"&gt;0",LOGBOOK!$D$5:$D$1036129,F589,LOGBOOK!$AN$5:$AN$1036129,V589,LOGBOOK!$E$5:$E$1036129,L589))</f>
        <v xml:space="preserve"> </v>
      </c>
      <c r="W630" s="1128"/>
      <c r="X630" s="1128"/>
      <c r="Y630" s="1128"/>
      <c r="Z630" s="15"/>
      <c r="AA630" s="1143"/>
      <c r="AB630" s="1143"/>
      <c r="AC630" s="1143"/>
      <c r="AD630" s="1143"/>
      <c r="AE630" s="1143"/>
      <c r="AF630" s="1144"/>
      <c r="AG630" s="1144"/>
      <c r="AH630" s="1144"/>
      <c r="AI630" s="1144"/>
      <c r="AJ630" s="1144"/>
      <c r="AK630" s="1144"/>
      <c r="AL630" s="1144"/>
      <c r="AM630" s="1144"/>
      <c r="AN630" s="1144"/>
      <c r="AO630" s="1144"/>
      <c r="AP630" s="1144"/>
      <c r="AQ630" s="1144"/>
      <c r="AR630" s="1145"/>
      <c r="AS630" s="1145"/>
      <c r="AT630" s="1145"/>
      <c r="AU630" s="1145"/>
      <c r="AV630" s="1145"/>
      <c r="AW630" s="1145"/>
      <c r="AX630" s="643"/>
      <c r="AY630" s="160"/>
      <c r="AZ630" s="1238" t="str">
        <f>IF('FRONT PAGE'!$A$1="www.fly-logics.com","FLIGHT INSTRUCTOR",0)</f>
        <v>FLIGHT INSTRUCTOR</v>
      </c>
      <c r="BA630" s="1238"/>
      <c r="BB630" s="1238"/>
      <c r="BC630" s="1238"/>
      <c r="BD630" s="1238"/>
      <c r="BE630" s="1238"/>
      <c r="BF630" s="1238"/>
      <c r="BG630" s="1238"/>
      <c r="BH630" s="1238"/>
      <c r="BI630" s="1238"/>
      <c r="BJ630" s="1238"/>
      <c r="BK630" s="1238"/>
      <c r="BL630" s="1238"/>
      <c r="BM630" s="6"/>
      <c r="BN630" s="1239" t="str">
        <f>IF('FRONT PAGE'!$A$1="www.fly-logics.com","NO FLIGHTS",0)</f>
        <v>NO FLIGHTS</v>
      </c>
      <c r="BO630" s="1239"/>
      <c r="BP630" s="1239"/>
      <c r="BQ630" s="1239"/>
      <c r="BR630" s="1240"/>
      <c r="BS630" s="1127" t="str">
        <f>IF(COUNTIFS(LOGBOOK!$AB$5:$AB$1036129,"&gt;0",LOGBOOK!$D$5:$D$1036129,BC589,LOGBOOK!$AN$5:$AN$1036129,BS589,LOGBOOK!$E$5:$E$1036129,BI589)=0," ",COUNTIFS(LOGBOOK!$AB$5:$AB$1036129,"&gt;0",LOGBOOK!$D$5:$D$1036129,BC589,LOGBOOK!$AN$5:$AN$1036129,BS589,LOGBOOK!$E$5:$E$1036129,BI589))</f>
        <v xml:space="preserve"> </v>
      </c>
      <c r="BT630" s="1128"/>
      <c r="BU630" s="1128"/>
      <c r="BV630" s="1128"/>
      <c r="BW630" s="15"/>
      <c r="BX630" s="1143"/>
      <c r="BY630" s="1143"/>
      <c r="BZ630" s="1143"/>
      <c r="CA630" s="1143"/>
      <c r="CB630" s="1143"/>
      <c r="CC630" s="1144"/>
      <c r="CD630" s="1144"/>
      <c r="CE630" s="1144"/>
      <c r="CF630" s="1144"/>
      <c r="CG630" s="1144"/>
      <c r="CH630" s="1144"/>
      <c r="CI630" s="1144"/>
      <c r="CJ630" s="1144"/>
      <c r="CK630" s="1144"/>
      <c r="CL630" s="1144"/>
      <c r="CM630" s="1144"/>
      <c r="CN630" s="1144"/>
      <c r="CO630" s="1145"/>
      <c r="CP630" s="1145"/>
      <c r="CQ630" s="1145"/>
      <c r="CR630" s="1145"/>
      <c r="CS630" s="1145"/>
      <c r="CT630" s="1145"/>
      <c r="CU630" s="643"/>
      <c r="CV630" s="251"/>
      <c r="CW630" s="212"/>
      <c r="CX630" s="160"/>
      <c r="CY630" s="1238" t="str">
        <f>IF('FRONT PAGE'!$A$1="www.fly-logics.com","FLIGHT INSTRUCTOR",0)</f>
        <v>FLIGHT INSTRUCTOR</v>
      </c>
      <c r="CZ630" s="1238"/>
      <c r="DA630" s="1238"/>
      <c r="DB630" s="1238"/>
      <c r="DC630" s="1238"/>
      <c r="DD630" s="1238"/>
      <c r="DE630" s="1238"/>
      <c r="DF630" s="1238"/>
      <c r="DG630" s="1238"/>
      <c r="DH630" s="1238"/>
      <c r="DI630" s="1238"/>
      <c r="DJ630" s="1238"/>
      <c r="DK630" s="1238"/>
      <c r="DL630" s="6"/>
      <c r="DM630" s="1239" t="str">
        <f>IF('FRONT PAGE'!$A$1="www.fly-logics.com","NO FLIGHTS",0)</f>
        <v>NO FLIGHTS</v>
      </c>
      <c r="DN630" s="1239"/>
      <c r="DO630" s="1239"/>
      <c r="DP630" s="1239"/>
      <c r="DQ630" s="1240"/>
      <c r="DR630" s="1127" t="str">
        <f>IF(COUNTIFS(LOGBOOK!$AB$5:$AB$1036129,"&gt;0",LOGBOOK!$D$5:$D$1036129,DB589,LOGBOOK!$AN$5:$AN$1036129,DR589,LOGBOOK!$E$5:$E$1036129,DH589)=0," ",COUNTIFS(LOGBOOK!$AB$5:$AB$1036129,"&gt;0",LOGBOOK!$D$5:$D$1036129,DB589,LOGBOOK!$AN$5:$AN$1036129,DR589,LOGBOOK!$E$5:$E$1036129,DH589))</f>
        <v xml:space="preserve"> </v>
      </c>
      <c r="DS630" s="1128"/>
      <c r="DT630" s="1128"/>
      <c r="DU630" s="1128"/>
      <c r="DV630" s="15"/>
      <c r="DW630" s="1143"/>
      <c r="DX630" s="1143"/>
      <c r="DY630" s="1143"/>
      <c r="DZ630" s="1143"/>
      <c r="EA630" s="1143"/>
      <c r="EB630" s="1144"/>
      <c r="EC630" s="1144"/>
      <c r="ED630" s="1144"/>
      <c r="EE630" s="1144"/>
      <c r="EF630" s="1144"/>
      <c r="EG630" s="1144"/>
      <c r="EH630" s="1144"/>
      <c r="EI630" s="1144"/>
      <c r="EJ630" s="1144"/>
      <c r="EK630" s="1144"/>
      <c r="EL630" s="1144"/>
      <c r="EM630" s="1144"/>
      <c r="EN630" s="1145"/>
      <c r="EO630" s="1145"/>
      <c r="EP630" s="1145"/>
      <c r="EQ630" s="1145"/>
      <c r="ER630" s="1145"/>
      <c r="ES630" s="1145"/>
      <c r="ET630" s="643"/>
      <c r="EU630" s="160"/>
      <c r="EV630" s="1238" t="str">
        <f>IF('FRONT PAGE'!$A$1="www.fly-logics.com","FLIGHT INSTRUCTOR",0)</f>
        <v>FLIGHT INSTRUCTOR</v>
      </c>
      <c r="EW630" s="1238"/>
      <c r="EX630" s="1238"/>
      <c r="EY630" s="1238"/>
      <c r="EZ630" s="1238"/>
      <c r="FA630" s="1238"/>
      <c r="FB630" s="1238"/>
      <c r="FC630" s="1238"/>
      <c r="FD630" s="1238"/>
      <c r="FE630" s="1238"/>
      <c r="FF630" s="1238"/>
      <c r="FG630" s="1238"/>
      <c r="FH630" s="1238"/>
      <c r="FI630" s="6"/>
      <c r="FJ630" s="1239" t="str">
        <f>IF('FRONT PAGE'!$A$1="www.fly-logics.com","NO FLIGHTS",0)</f>
        <v>NO FLIGHTS</v>
      </c>
      <c r="FK630" s="1239"/>
      <c r="FL630" s="1239"/>
      <c r="FM630" s="1239"/>
      <c r="FN630" s="1240"/>
      <c r="FO630" s="1127" t="str">
        <f>IF(COUNTIFS(LOGBOOK!$AB$5:$AB$1036129,"&gt;0",LOGBOOK!$D$5:$D$1036129,EY589,LOGBOOK!$AN$5:$AN$1036129,FO589,LOGBOOK!$E$5:$E$1036129,FE589)=0," ",COUNTIFS(LOGBOOK!$AB$5:$AB$1036129,"&gt;0",LOGBOOK!$D$5:$D$1036129,EY589,LOGBOOK!$AN$5:$AN$1036129,FO589,LOGBOOK!$E$5:$E$1036129,FE589))</f>
        <v xml:space="preserve"> </v>
      </c>
      <c r="FP630" s="1128"/>
      <c r="FQ630" s="1128"/>
      <c r="FR630" s="1128"/>
      <c r="FS630" s="15"/>
      <c r="FT630" s="1143"/>
      <c r="FU630" s="1143"/>
      <c r="FV630" s="1143"/>
      <c r="FW630" s="1143"/>
      <c r="FX630" s="1143"/>
      <c r="FY630" s="1144"/>
      <c r="FZ630" s="1144"/>
      <c r="GA630" s="1144"/>
      <c r="GB630" s="1144"/>
      <c r="GC630" s="1144"/>
      <c r="GD630" s="1144"/>
      <c r="GE630" s="1144"/>
      <c r="GF630" s="1144"/>
      <c r="GG630" s="1144"/>
      <c r="GH630" s="1144"/>
      <c r="GI630" s="1144"/>
      <c r="GJ630" s="1144"/>
      <c r="GK630" s="1145"/>
      <c r="GL630" s="1145"/>
      <c r="GM630" s="1145"/>
      <c r="GN630" s="1145"/>
      <c r="GO630" s="1145"/>
      <c r="GP630" s="1145"/>
      <c r="GQ630" s="643"/>
      <c r="GR630" s="6"/>
    </row>
    <row r="631" spans="1:200" ht="8.85" customHeight="1" x14ac:dyDescent="0.25">
      <c r="A631" s="212"/>
      <c r="B631" s="160"/>
      <c r="C631" s="1238"/>
      <c r="D631" s="1238"/>
      <c r="E631" s="1238"/>
      <c r="F631" s="1238"/>
      <c r="G631" s="1238"/>
      <c r="H631" s="1238"/>
      <c r="I631" s="1238"/>
      <c r="J631" s="1238"/>
      <c r="K631" s="1238"/>
      <c r="L631" s="1238"/>
      <c r="M631" s="1238"/>
      <c r="N631" s="1238"/>
      <c r="O631" s="1238"/>
      <c r="P631" s="6"/>
      <c r="Q631" s="1239"/>
      <c r="R631" s="1239"/>
      <c r="S631" s="1239"/>
      <c r="T631" s="1239"/>
      <c r="U631" s="1240"/>
      <c r="V631" s="1127"/>
      <c r="W631" s="1128"/>
      <c r="X631" s="1128"/>
      <c r="Y631" s="1128"/>
      <c r="Z631" s="15"/>
      <c r="AA631" s="1143"/>
      <c r="AB631" s="1143"/>
      <c r="AC631" s="1143"/>
      <c r="AD631" s="1143"/>
      <c r="AE631" s="1143"/>
      <c r="AF631" s="1144"/>
      <c r="AG631" s="1144"/>
      <c r="AH631" s="1144"/>
      <c r="AI631" s="1144"/>
      <c r="AJ631" s="1144"/>
      <c r="AK631" s="1144"/>
      <c r="AL631" s="1144"/>
      <c r="AM631" s="1144"/>
      <c r="AN631" s="1144"/>
      <c r="AO631" s="1144"/>
      <c r="AP631" s="1144"/>
      <c r="AQ631" s="1144"/>
      <c r="AR631" s="1145"/>
      <c r="AS631" s="1145"/>
      <c r="AT631" s="1145"/>
      <c r="AU631" s="1145"/>
      <c r="AV631" s="1145"/>
      <c r="AW631" s="1145"/>
      <c r="AX631" s="643"/>
      <c r="AY631" s="160"/>
      <c r="AZ631" s="1238"/>
      <c r="BA631" s="1238"/>
      <c r="BB631" s="1238"/>
      <c r="BC631" s="1238"/>
      <c r="BD631" s="1238"/>
      <c r="BE631" s="1238"/>
      <c r="BF631" s="1238"/>
      <c r="BG631" s="1238"/>
      <c r="BH631" s="1238"/>
      <c r="BI631" s="1238"/>
      <c r="BJ631" s="1238"/>
      <c r="BK631" s="1238"/>
      <c r="BL631" s="1238"/>
      <c r="BM631" s="6"/>
      <c r="BN631" s="1239"/>
      <c r="BO631" s="1239"/>
      <c r="BP631" s="1239"/>
      <c r="BQ631" s="1239"/>
      <c r="BR631" s="1240"/>
      <c r="BS631" s="1127"/>
      <c r="BT631" s="1128"/>
      <c r="BU631" s="1128"/>
      <c r="BV631" s="1128"/>
      <c r="BW631" s="15"/>
      <c r="BX631" s="1143"/>
      <c r="BY631" s="1143"/>
      <c r="BZ631" s="1143"/>
      <c r="CA631" s="1143"/>
      <c r="CB631" s="1143"/>
      <c r="CC631" s="1144"/>
      <c r="CD631" s="1144"/>
      <c r="CE631" s="1144"/>
      <c r="CF631" s="1144"/>
      <c r="CG631" s="1144"/>
      <c r="CH631" s="1144"/>
      <c r="CI631" s="1144"/>
      <c r="CJ631" s="1144"/>
      <c r="CK631" s="1144"/>
      <c r="CL631" s="1144"/>
      <c r="CM631" s="1144"/>
      <c r="CN631" s="1144"/>
      <c r="CO631" s="1145"/>
      <c r="CP631" s="1145"/>
      <c r="CQ631" s="1145"/>
      <c r="CR631" s="1145"/>
      <c r="CS631" s="1145"/>
      <c r="CT631" s="1145"/>
      <c r="CU631" s="643"/>
      <c r="CV631" s="251"/>
      <c r="CW631" s="212"/>
      <c r="CX631" s="160"/>
      <c r="CY631" s="1238"/>
      <c r="CZ631" s="1238"/>
      <c r="DA631" s="1238"/>
      <c r="DB631" s="1238"/>
      <c r="DC631" s="1238"/>
      <c r="DD631" s="1238"/>
      <c r="DE631" s="1238"/>
      <c r="DF631" s="1238"/>
      <c r="DG631" s="1238"/>
      <c r="DH631" s="1238"/>
      <c r="DI631" s="1238"/>
      <c r="DJ631" s="1238"/>
      <c r="DK631" s="1238"/>
      <c r="DL631" s="6"/>
      <c r="DM631" s="1239"/>
      <c r="DN631" s="1239"/>
      <c r="DO631" s="1239"/>
      <c r="DP631" s="1239"/>
      <c r="DQ631" s="1240"/>
      <c r="DR631" s="1127"/>
      <c r="DS631" s="1128"/>
      <c r="DT631" s="1128"/>
      <c r="DU631" s="1128"/>
      <c r="DV631" s="15"/>
      <c r="DW631" s="1143"/>
      <c r="DX631" s="1143"/>
      <c r="DY631" s="1143"/>
      <c r="DZ631" s="1143"/>
      <c r="EA631" s="1143"/>
      <c r="EB631" s="1144"/>
      <c r="EC631" s="1144"/>
      <c r="ED631" s="1144"/>
      <c r="EE631" s="1144"/>
      <c r="EF631" s="1144"/>
      <c r="EG631" s="1144"/>
      <c r="EH631" s="1144"/>
      <c r="EI631" s="1144"/>
      <c r="EJ631" s="1144"/>
      <c r="EK631" s="1144"/>
      <c r="EL631" s="1144"/>
      <c r="EM631" s="1144"/>
      <c r="EN631" s="1145"/>
      <c r="EO631" s="1145"/>
      <c r="EP631" s="1145"/>
      <c r="EQ631" s="1145"/>
      <c r="ER631" s="1145"/>
      <c r="ES631" s="1145"/>
      <c r="ET631" s="643"/>
      <c r="EU631" s="160"/>
      <c r="EV631" s="1238"/>
      <c r="EW631" s="1238"/>
      <c r="EX631" s="1238"/>
      <c r="EY631" s="1238"/>
      <c r="EZ631" s="1238"/>
      <c r="FA631" s="1238"/>
      <c r="FB631" s="1238"/>
      <c r="FC631" s="1238"/>
      <c r="FD631" s="1238"/>
      <c r="FE631" s="1238"/>
      <c r="FF631" s="1238"/>
      <c r="FG631" s="1238"/>
      <c r="FH631" s="1238"/>
      <c r="FI631" s="6"/>
      <c r="FJ631" s="1239"/>
      <c r="FK631" s="1239"/>
      <c r="FL631" s="1239"/>
      <c r="FM631" s="1239"/>
      <c r="FN631" s="1240"/>
      <c r="FO631" s="1127"/>
      <c r="FP631" s="1128"/>
      <c r="FQ631" s="1128"/>
      <c r="FR631" s="1128"/>
      <c r="FS631" s="15"/>
      <c r="FT631" s="1143"/>
      <c r="FU631" s="1143"/>
      <c r="FV631" s="1143"/>
      <c r="FW631" s="1143"/>
      <c r="FX631" s="1143"/>
      <c r="FY631" s="1144"/>
      <c r="FZ631" s="1144"/>
      <c r="GA631" s="1144"/>
      <c r="GB631" s="1144"/>
      <c r="GC631" s="1144"/>
      <c r="GD631" s="1144"/>
      <c r="GE631" s="1144"/>
      <c r="GF631" s="1144"/>
      <c r="GG631" s="1144"/>
      <c r="GH631" s="1144"/>
      <c r="GI631" s="1144"/>
      <c r="GJ631" s="1144"/>
      <c r="GK631" s="1145"/>
      <c r="GL631" s="1145"/>
      <c r="GM631" s="1145"/>
      <c r="GN631" s="1145"/>
      <c r="GO631" s="1145"/>
      <c r="GP631" s="1145"/>
      <c r="GQ631" s="643"/>
      <c r="GR631" s="6"/>
    </row>
    <row r="632" spans="1:200" ht="5.25" customHeight="1" x14ac:dyDescent="0.25">
      <c r="A632" s="212"/>
      <c r="B632" s="160"/>
      <c r="C632" s="624"/>
      <c r="D632" s="624"/>
      <c r="E632" s="624"/>
      <c r="F632" s="624"/>
      <c r="G632" s="624"/>
      <c r="H632" s="624"/>
      <c r="I632" s="624"/>
      <c r="J632" s="624"/>
      <c r="K632" s="624"/>
      <c r="L632" s="624"/>
      <c r="M632" s="624"/>
      <c r="N632" s="624"/>
      <c r="O632" s="624"/>
      <c r="P632" s="624"/>
      <c r="Q632" s="624"/>
      <c r="R632" s="624"/>
      <c r="S632" s="624"/>
      <c r="T632" s="624"/>
      <c r="U632" s="624"/>
      <c r="V632" s="624"/>
      <c r="W632" s="624"/>
      <c r="X632" s="624"/>
      <c r="Y632" s="624"/>
      <c r="Z632" s="15"/>
      <c r="AA632" s="1143"/>
      <c r="AB632" s="1143"/>
      <c r="AC632" s="1143"/>
      <c r="AD632" s="1143"/>
      <c r="AE632" s="1143"/>
      <c r="AF632" s="1144"/>
      <c r="AG632" s="1144"/>
      <c r="AH632" s="1144"/>
      <c r="AI632" s="1144"/>
      <c r="AJ632" s="1144"/>
      <c r="AK632" s="1144"/>
      <c r="AL632" s="1144"/>
      <c r="AM632" s="1144"/>
      <c r="AN632" s="1144"/>
      <c r="AO632" s="1144"/>
      <c r="AP632" s="1144"/>
      <c r="AQ632" s="1144"/>
      <c r="AR632" s="1145"/>
      <c r="AS632" s="1145"/>
      <c r="AT632" s="1145"/>
      <c r="AU632" s="1145"/>
      <c r="AV632" s="1145"/>
      <c r="AW632" s="1145"/>
      <c r="AX632" s="643"/>
      <c r="AY632" s="160"/>
      <c r="AZ632" s="624"/>
      <c r="BA632" s="624"/>
      <c r="BB632" s="624"/>
      <c r="BC632" s="624"/>
      <c r="BD632" s="624"/>
      <c r="BE632" s="624"/>
      <c r="BF632" s="624"/>
      <c r="BG632" s="624"/>
      <c r="BH632" s="624"/>
      <c r="BI632" s="624"/>
      <c r="BJ632" s="624"/>
      <c r="BK632" s="624"/>
      <c r="BL632" s="624"/>
      <c r="BM632" s="624"/>
      <c r="BN632" s="624"/>
      <c r="BO632" s="624"/>
      <c r="BP632" s="624"/>
      <c r="BQ632" s="624"/>
      <c r="BR632" s="624"/>
      <c r="BS632" s="624"/>
      <c r="BT632" s="624"/>
      <c r="BU632" s="624"/>
      <c r="BV632" s="624"/>
      <c r="BW632" s="15"/>
      <c r="BX632" s="1143"/>
      <c r="BY632" s="1143"/>
      <c r="BZ632" s="1143"/>
      <c r="CA632" s="1143"/>
      <c r="CB632" s="1143"/>
      <c r="CC632" s="1144"/>
      <c r="CD632" s="1144"/>
      <c r="CE632" s="1144"/>
      <c r="CF632" s="1144"/>
      <c r="CG632" s="1144"/>
      <c r="CH632" s="1144"/>
      <c r="CI632" s="1144"/>
      <c r="CJ632" s="1144"/>
      <c r="CK632" s="1144"/>
      <c r="CL632" s="1144"/>
      <c r="CM632" s="1144"/>
      <c r="CN632" s="1144"/>
      <c r="CO632" s="1145"/>
      <c r="CP632" s="1145"/>
      <c r="CQ632" s="1145"/>
      <c r="CR632" s="1145"/>
      <c r="CS632" s="1145"/>
      <c r="CT632" s="1145"/>
      <c r="CU632" s="643"/>
      <c r="CV632" s="251"/>
      <c r="CW632" s="212"/>
      <c r="CX632" s="160"/>
      <c r="CY632" s="624"/>
      <c r="CZ632" s="624"/>
      <c r="DA632" s="624"/>
      <c r="DB632" s="624"/>
      <c r="DC632" s="624"/>
      <c r="DD632" s="624"/>
      <c r="DE632" s="624"/>
      <c r="DF632" s="624"/>
      <c r="DG632" s="624"/>
      <c r="DH632" s="624"/>
      <c r="DI632" s="624"/>
      <c r="DJ632" s="624"/>
      <c r="DK632" s="624"/>
      <c r="DL632" s="624"/>
      <c r="DM632" s="624"/>
      <c r="DN632" s="624"/>
      <c r="DO632" s="624"/>
      <c r="DP632" s="624"/>
      <c r="DQ632" s="624"/>
      <c r="DR632" s="624"/>
      <c r="DS632" s="624"/>
      <c r="DT632" s="624"/>
      <c r="DU632" s="624"/>
      <c r="DV632" s="15"/>
      <c r="DW632" s="1143"/>
      <c r="DX632" s="1143"/>
      <c r="DY632" s="1143"/>
      <c r="DZ632" s="1143"/>
      <c r="EA632" s="1143"/>
      <c r="EB632" s="1144"/>
      <c r="EC632" s="1144"/>
      <c r="ED632" s="1144"/>
      <c r="EE632" s="1144"/>
      <c r="EF632" s="1144"/>
      <c r="EG632" s="1144"/>
      <c r="EH632" s="1144"/>
      <c r="EI632" s="1144"/>
      <c r="EJ632" s="1144"/>
      <c r="EK632" s="1144"/>
      <c r="EL632" s="1144"/>
      <c r="EM632" s="1144"/>
      <c r="EN632" s="1145"/>
      <c r="EO632" s="1145"/>
      <c r="EP632" s="1145"/>
      <c r="EQ632" s="1145"/>
      <c r="ER632" s="1145"/>
      <c r="ES632" s="1145"/>
      <c r="ET632" s="643"/>
      <c r="EU632" s="160"/>
      <c r="EV632" s="624"/>
      <c r="EW632" s="624"/>
      <c r="EX632" s="624"/>
      <c r="EY632" s="624"/>
      <c r="EZ632" s="624"/>
      <c r="FA632" s="624"/>
      <c r="FB632" s="624"/>
      <c r="FC632" s="624"/>
      <c r="FD632" s="624"/>
      <c r="FE632" s="624"/>
      <c r="FF632" s="624"/>
      <c r="FG632" s="624"/>
      <c r="FH632" s="624"/>
      <c r="FI632" s="624"/>
      <c r="FJ632" s="624"/>
      <c r="FK632" s="624"/>
      <c r="FL632" s="624"/>
      <c r="FM632" s="624"/>
      <c r="FN632" s="624"/>
      <c r="FO632" s="624"/>
      <c r="FP632" s="624"/>
      <c r="FQ632" s="624"/>
      <c r="FR632" s="624"/>
      <c r="FS632" s="15"/>
      <c r="FT632" s="1143"/>
      <c r="FU632" s="1143"/>
      <c r="FV632" s="1143"/>
      <c r="FW632" s="1143"/>
      <c r="FX632" s="1143"/>
      <c r="FY632" s="1144"/>
      <c r="FZ632" s="1144"/>
      <c r="GA632" s="1144"/>
      <c r="GB632" s="1144"/>
      <c r="GC632" s="1144"/>
      <c r="GD632" s="1144"/>
      <c r="GE632" s="1144"/>
      <c r="GF632" s="1144"/>
      <c r="GG632" s="1144"/>
      <c r="GH632" s="1144"/>
      <c r="GI632" s="1144"/>
      <c r="GJ632" s="1144"/>
      <c r="GK632" s="1145"/>
      <c r="GL632" s="1145"/>
      <c r="GM632" s="1145"/>
      <c r="GN632" s="1145"/>
      <c r="GO632" s="1145"/>
      <c r="GP632" s="1145"/>
      <c r="GQ632" s="643"/>
      <c r="GR632" s="6"/>
    </row>
    <row r="633" spans="1:200" ht="10.5" customHeight="1" x14ac:dyDescent="0.25">
      <c r="A633" s="212"/>
      <c r="B633" s="160"/>
      <c r="C633" s="1241" t="str">
        <f>IF('FRONT PAGE'!$A$1="www.fly-logics.com","HOURS",0)</f>
        <v>HOURS</v>
      </c>
      <c r="D633" s="1241"/>
      <c r="E633" s="1241"/>
      <c r="F633" s="1241"/>
      <c r="G633" s="1242"/>
      <c r="H633" s="1140" t="str">
        <f>IF(SUMIFS(LOGBOOK!$AB$5:$AB$1036129,LOGBOOK!$D$5:$D$1036129,F589,LOGBOOK!$AN$5:$AN$1036129,V589,LOGBOOK!$E$5:$E$1036129,L589)=0," ",SUMIFS(LOGBOOK!$AB$5:$AB$1036129,LOGBOOK!$D$5:$D$1036129,F589,LOGBOOK!$AN$5:$AN$1036129,V589,LOGBOOK!$E$5:$E$1036129,L589))</f>
        <v xml:space="preserve"> </v>
      </c>
      <c r="I633" s="1141"/>
      <c r="J633" s="1141"/>
      <c r="K633" s="1141"/>
      <c r="L633" s="1141"/>
      <c r="M633" s="1141"/>
      <c r="N633" s="626"/>
      <c r="O633" s="1243" t="str">
        <f>IF('FRONT PAGE'!$A$1="www.fly-logics.com","DAY",0)</f>
        <v>DAY</v>
      </c>
      <c r="P633" s="1243"/>
      <c r="Q633" s="1243"/>
      <c r="R633" s="1243"/>
      <c r="S633" s="1244"/>
      <c r="T633" s="1140" t="str">
        <f>IF(SUMIFS(LOGBOOK!$T$5:$T$1036129,LOGBOOK!$D$5:$D$1036129,F589,LOGBOOK!$E$5:$E$1036129,L589,LOGBOOK!$AN$5:$AN$1036129,V589,LOGBOOK!$AB$5:$AB$1036129,"&gt;0")=0," ",SUMIFS(LOGBOOK!$T$5:$T$1036129,LOGBOOK!$D$5:$D$1036129,F589,LOGBOOK!$E$5:$E$1036129,L589,LOGBOOK!$AN$5:$AN$1036129,V589,LOGBOOK!$AB$5:$AB$1036129,"&gt;0"))</f>
        <v xml:space="preserve"> </v>
      </c>
      <c r="U633" s="1141"/>
      <c r="V633" s="1141"/>
      <c r="W633" s="1141"/>
      <c r="X633" s="1141"/>
      <c r="Y633" s="1141"/>
      <c r="Z633" s="15"/>
      <c r="AA633" s="1143"/>
      <c r="AB633" s="1143"/>
      <c r="AC633" s="1143"/>
      <c r="AD633" s="1143"/>
      <c r="AE633" s="1143"/>
      <c r="AF633" s="1144"/>
      <c r="AG633" s="1144"/>
      <c r="AH633" s="1144"/>
      <c r="AI633" s="1144"/>
      <c r="AJ633" s="1146"/>
      <c r="AK633" s="1146"/>
      <c r="AL633" s="1146"/>
      <c r="AM633" s="1146"/>
      <c r="AN633" s="1146"/>
      <c r="AO633" s="1146"/>
      <c r="AP633" s="1146"/>
      <c r="AQ633" s="1146"/>
      <c r="AR633" s="1147"/>
      <c r="AS633" s="1147"/>
      <c r="AT633" s="1147"/>
      <c r="AU633" s="1147"/>
      <c r="AV633" s="1147"/>
      <c r="AW633" s="1147"/>
      <c r="AX633" s="643"/>
      <c r="AY633" s="160"/>
      <c r="AZ633" s="1241" t="str">
        <f>IF('FRONT PAGE'!$A$1="www.fly-logics.com","HOURS",0)</f>
        <v>HOURS</v>
      </c>
      <c r="BA633" s="1241"/>
      <c r="BB633" s="1241"/>
      <c r="BC633" s="1241"/>
      <c r="BD633" s="1242"/>
      <c r="BE633" s="1140" t="str">
        <f>IF(SUMIFS(LOGBOOK!$AB$5:$AB$1036129,LOGBOOK!$D$5:$D$1036129,BC589,LOGBOOK!$AN$5:$AN$1036129,BS589,LOGBOOK!$E$5:$E$1036129,BI589)=0," ",SUMIFS(LOGBOOK!$AB$5:$AB$1036129,LOGBOOK!$D$5:$D$1036129,BC589,LOGBOOK!$AN$5:$AN$1036129,BS589,LOGBOOK!$E$5:$E$1036129,BI589))</f>
        <v xml:space="preserve"> </v>
      </c>
      <c r="BF633" s="1141"/>
      <c r="BG633" s="1141"/>
      <c r="BH633" s="1141"/>
      <c r="BI633" s="1141"/>
      <c r="BJ633" s="1141"/>
      <c r="BK633" s="626"/>
      <c r="BL633" s="1243" t="str">
        <f>IF('FRONT PAGE'!$A$1="www.fly-logics.com","DAY",0)</f>
        <v>DAY</v>
      </c>
      <c r="BM633" s="1243"/>
      <c r="BN633" s="1243"/>
      <c r="BO633" s="1243"/>
      <c r="BP633" s="1244"/>
      <c r="BQ633" s="1140" t="str">
        <f>IF(SUMIFS(LOGBOOK!$T$5:$T$1036129,LOGBOOK!$D$5:$D$1036129,BC589,LOGBOOK!$E$5:$E$1036129,BI589,LOGBOOK!$AN$5:$AN$1036129,BS589,LOGBOOK!$AB$5:$AB$1036129,"&gt;0")=0," ",SUMIFS(LOGBOOK!$T$5:$T$1036129,LOGBOOK!$D$5:$D$1036129,BC589,LOGBOOK!$E$5:$E$1036129,BI589,LOGBOOK!$AN$5:$AN$1036129,BS589,LOGBOOK!$AB$5:$AB$1036129,"&gt;0"))</f>
        <v xml:space="preserve"> </v>
      </c>
      <c r="BR633" s="1141"/>
      <c r="BS633" s="1141"/>
      <c r="BT633" s="1141"/>
      <c r="BU633" s="1141"/>
      <c r="BV633" s="1141"/>
      <c r="BW633" s="15"/>
      <c r="BX633" s="1143"/>
      <c r="BY633" s="1143"/>
      <c r="BZ633" s="1143"/>
      <c r="CA633" s="1143"/>
      <c r="CB633" s="1143"/>
      <c r="CC633" s="1144"/>
      <c r="CD633" s="1144"/>
      <c r="CE633" s="1144"/>
      <c r="CF633" s="1144"/>
      <c r="CG633" s="1146"/>
      <c r="CH633" s="1146"/>
      <c r="CI633" s="1146"/>
      <c r="CJ633" s="1146"/>
      <c r="CK633" s="1146"/>
      <c r="CL633" s="1146"/>
      <c r="CM633" s="1146"/>
      <c r="CN633" s="1146"/>
      <c r="CO633" s="1147"/>
      <c r="CP633" s="1147"/>
      <c r="CQ633" s="1147"/>
      <c r="CR633" s="1147"/>
      <c r="CS633" s="1147"/>
      <c r="CT633" s="1147"/>
      <c r="CU633" s="643"/>
      <c r="CV633" s="251"/>
      <c r="CW633" s="212"/>
      <c r="CX633" s="160"/>
      <c r="CY633" s="1241" t="str">
        <f>IF('FRONT PAGE'!$A$1="www.fly-logics.com","HOURS",0)</f>
        <v>HOURS</v>
      </c>
      <c r="CZ633" s="1241"/>
      <c r="DA633" s="1241"/>
      <c r="DB633" s="1241"/>
      <c r="DC633" s="1242"/>
      <c r="DD633" s="1140" t="str">
        <f>IF(SUMIFS(LOGBOOK!$AB$5:$AB$1036129,LOGBOOK!$D$5:$D$1036129,DB589,LOGBOOK!$AN$5:$AN$1036129,DR589,LOGBOOK!$E$5:$E$1036129,DH589)=0," ",SUMIFS(LOGBOOK!$AB$5:$AB$1036129,LOGBOOK!$D$5:$D$1036129,DB589,LOGBOOK!$AN$5:$AN$1036129,DR589,LOGBOOK!$E$5:$E$1036129,DH589))</f>
        <v xml:space="preserve"> </v>
      </c>
      <c r="DE633" s="1141"/>
      <c r="DF633" s="1141"/>
      <c r="DG633" s="1141"/>
      <c r="DH633" s="1141"/>
      <c r="DI633" s="1141"/>
      <c r="DJ633" s="626"/>
      <c r="DK633" s="1243" t="str">
        <f>IF('FRONT PAGE'!$A$1="www.fly-logics.com","DAY",0)</f>
        <v>DAY</v>
      </c>
      <c r="DL633" s="1243"/>
      <c r="DM633" s="1243"/>
      <c r="DN633" s="1243"/>
      <c r="DO633" s="1244"/>
      <c r="DP633" s="1140" t="str">
        <f>IF(SUMIFS(LOGBOOK!$T$5:$T$1036129,LOGBOOK!$D$5:$D$1036129,DB589,LOGBOOK!$E$5:$E$1036129,DH589,LOGBOOK!$AN$5:$AN$1036129,DR589,LOGBOOK!$AB$5:$AB$1036129,"&gt;0")=0," ",SUMIFS(LOGBOOK!$T$5:$T$1036129,LOGBOOK!$D$5:$D$1036129,DB589,LOGBOOK!$E$5:$E$1036129,DH589,LOGBOOK!$AN$5:$AN$1036129,DR589,LOGBOOK!$AB$5:$AB$1036129,"&gt;0"))</f>
        <v xml:space="preserve"> </v>
      </c>
      <c r="DQ633" s="1141"/>
      <c r="DR633" s="1141"/>
      <c r="DS633" s="1141"/>
      <c r="DT633" s="1141"/>
      <c r="DU633" s="1141"/>
      <c r="DV633" s="15"/>
      <c r="DW633" s="1143"/>
      <c r="DX633" s="1143"/>
      <c r="DY633" s="1143"/>
      <c r="DZ633" s="1143"/>
      <c r="EA633" s="1143"/>
      <c r="EB633" s="1144"/>
      <c r="EC633" s="1144"/>
      <c r="ED633" s="1144"/>
      <c r="EE633" s="1144"/>
      <c r="EF633" s="1146"/>
      <c r="EG633" s="1146"/>
      <c r="EH633" s="1146"/>
      <c r="EI633" s="1146"/>
      <c r="EJ633" s="1146"/>
      <c r="EK633" s="1146"/>
      <c r="EL633" s="1146"/>
      <c r="EM633" s="1146"/>
      <c r="EN633" s="1147"/>
      <c r="EO633" s="1147"/>
      <c r="EP633" s="1147"/>
      <c r="EQ633" s="1147"/>
      <c r="ER633" s="1147"/>
      <c r="ES633" s="1147"/>
      <c r="ET633" s="643"/>
      <c r="EU633" s="160"/>
      <c r="EV633" s="1241" t="str">
        <f>IF('FRONT PAGE'!$A$1="www.fly-logics.com","HOURS",0)</f>
        <v>HOURS</v>
      </c>
      <c r="EW633" s="1241"/>
      <c r="EX633" s="1241"/>
      <c r="EY633" s="1241"/>
      <c r="EZ633" s="1242"/>
      <c r="FA633" s="1140" t="str">
        <f>IF(SUMIFS(LOGBOOK!$AB$5:$AB$1036129,LOGBOOK!$D$5:$D$1036129,EY589,LOGBOOK!$AN$5:$AN$1036129,FO589,LOGBOOK!$E$5:$E$1036129,FE589)=0," ",SUMIFS(LOGBOOK!$AB$5:$AB$1036129,LOGBOOK!$D$5:$D$1036129,EY589,LOGBOOK!$AN$5:$AN$1036129,FO589,LOGBOOK!$E$5:$E$1036129,FE589))</f>
        <v xml:space="preserve"> </v>
      </c>
      <c r="FB633" s="1141"/>
      <c r="FC633" s="1141"/>
      <c r="FD633" s="1141"/>
      <c r="FE633" s="1141"/>
      <c r="FF633" s="1141"/>
      <c r="FG633" s="626"/>
      <c r="FH633" s="1243" t="str">
        <f>IF('FRONT PAGE'!$A$1="www.fly-logics.com","DAY",0)</f>
        <v>DAY</v>
      </c>
      <c r="FI633" s="1243"/>
      <c r="FJ633" s="1243"/>
      <c r="FK633" s="1243"/>
      <c r="FL633" s="1244"/>
      <c r="FM633" s="1140" t="str">
        <f>IF(SUMIFS(LOGBOOK!$T$5:$T$1036129,LOGBOOK!$D$5:$D$1036129,EY589,LOGBOOK!$E$5:$E$1036129,FE589,LOGBOOK!$AN$5:$AN$1036129,FO589,LOGBOOK!$AB$5:$AB$1036129,"&gt;0")=0," ",SUMIFS(LOGBOOK!$T$5:$T$1036129,LOGBOOK!$D$5:$D$1036129,EY589,LOGBOOK!$E$5:$E$1036129,FE589,LOGBOOK!$AN$5:$AN$1036129,FO589,LOGBOOK!$AB$5:$AB$1036129,"&gt;0"))</f>
        <v xml:space="preserve"> </v>
      </c>
      <c r="FN633" s="1141"/>
      <c r="FO633" s="1141"/>
      <c r="FP633" s="1141"/>
      <c r="FQ633" s="1141"/>
      <c r="FR633" s="1141"/>
      <c r="FS633" s="15"/>
      <c r="FT633" s="1143"/>
      <c r="FU633" s="1143"/>
      <c r="FV633" s="1143"/>
      <c r="FW633" s="1143"/>
      <c r="FX633" s="1143"/>
      <c r="FY633" s="1144"/>
      <c r="FZ633" s="1144"/>
      <c r="GA633" s="1144"/>
      <c r="GB633" s="1144"/>
      <c r="GC633" s="1146"/>
      <c r="GD633" s="1146"/>
      <c r="GE633" s="1146"/>
      <c r="GF633" s="1146"/>
      <c r="GG633" s="1146"/>
      <c r="GH633" s="1146"/>
      <c r="GI633" s="1146"/>
      <c r="GJ633" s="1146"/>
      <c r="GK633" s="1147"/>
      <c r="GL633" s="1147"/>
      <c r="GM633" s="1147"/>
      <c r="GN633" s="1147"/>
      <c r="GO633" s="1147"/>
      <c r="GP633" s="1147"/>
      <c r="GQ633" s="643"/>
      <c r="GR633" s="6"/>
    </row>
    <row r="634" spans="1:200" ht="8.85" customHeight="1" x14ac:dyDescent="0.25">
      <c r="A634" s="212"/>
      <c r="B634" s="160"/>
      <c r="C634" s="1241"/>
      <c r="D634" s="1241"/>
      <c r="E634" s="1241"/>
      <c r="F634" s="1241"/>
      <c r="G634" s="1242"/>
      <c r="H634" s="1142"/>
      <c r="I634" s="1141"/>
      <c r="J634" s="1141"/>
      <c r="K634" s="1141"/>
      <c r="L634" s="1141"/>
      <c r="M634" s="1141"/>
      <c r="N634" s="626"/>
      <c r="O634" s="1243"/>
      <c r="P634" s="1243"/>
      <c r="Q634" s="1243"/>
      <c r="R634" s="1243"/>
      <c r="S634" s="1244"/>
      <c r="T634" s="1142"/>
      <c r="U634" s="1141"/>
      <c r="V634" s="1141"/>
      <c r="W634" s="1141"/>
      <c r="X634" s="1141"/>
      <c r="Y634" s="1141"/>
      <c r="Z634" s="15"/>
      <c r="AA634" s="1158" t="str">
        <f>IF('FRONT PAGE'!$A$1="www.fly-logics.com","TOTAL
ANNUAL",0)</f>
        <v>TOTAL
ANNUAL</v>
      </c>
      <c r="AB634" s="1158"/>
      <c r="AC634" s="1158"/>
      <c r="AD634" s="1158"/>
      <c r="AE634" s="1158"/>
      <c r="AF634" s="1159" t="str">
        <f t="shared" ref="AF634" si="808">IF(SUM(AF629,AF607)=0," ",SUM(AF629,AF607))</f>
        <v xml:space="preserve"> </v>
      </c>
      <c r="AG634" s="1159"/>
      <c r="AH634" s="1159"/>
      <c r="AI634" s="1160"/>
      <c r="AJ634" s="1159" t="str">
        <f t="shared" ref="AJ634" si="809">IF(SUM(AJ629,AJ607)=0," ",SUM(AJ629,AJ607))</f>
        <v xml:space="preserve"> </v>
      </c>
      <c r="AK634" s="1159"/>
      <c r="AL634" s="1159"/>
      <c r="AM634" s="1159"/>
      <c r="AN634" s="1159" t="str">
        <f t="shared" ref="AN634" si="810">IF(SUM(AN629,AN607)=0," ",SUM(AN629,AN607))</f>
        <v xml:space="preserve"> </v>
      </c>
      <c r="AO634" s="1159"/>
      <c r="AP634" s="1159"/>
      <c r="AQ634" s="1159"/>
      <c r="AR634" s="1161" t="str">
        <f t="shared" ref="AR634" si="811">IF(SUM(AR629,AR607)=0," ",SUM(AR629,AR607))</f>
        <v xml:space="preserve"> </v>
      </c>
      <c r="AS634" s="1161"/>
      <c r="AT634" s="1161"/>
      <c r="AU634" s="1161" t="str">
        <f t="shared" ref="AU634" si="812">IF(SUM(AU629,AU607)=0," ",SUM(AU629,AU607))</f>
        <v xml:space="preserve"> </v>
      </c>
      <c r="AV634" s="1161"/>
      <c r="AW634" s="1161"/>
      <c r="AX634" s="643"/>
      <c r="AY634" s="160"/>
      <c r="AZ634" s="1241"/>
      <c r="BA634" s="1241"/>
      <c r="BB634" s="1241"/>
      <c r="BC634" s="1241"/>
      <c r="BD634" s="1242"/>
      <c r="BE634" s="1142"/>
      <c r="BF634" s="1141"/>
      <c r="BG634" s="1141"/>
      <c r="BH634" s="1141"/>
      <c r="BI634" s="1141"/>
      <c r="BJ634" s="1141"/>
      <c r="BK634" s="626"/>
      <c r="BL634" s="1243"/>
      <c r="BM634" s="1243"/>
      <c r="BN634" s="1243"/>
      <c r="BO634" s="1243"/>
      <c r="BP634" s="1244"/>
      <c r="BQ634" s="1142"/>
      <c r="BR634" s="1141"/>
      <c r="BS634" s="1141"/>
      <c r="BT634" s="1141"/>
      <c r="BU634" s="1141"/>
      <c r="BV634" s="1141"/>
      <c r="BW634" s="15"/>
      <c r="BX634" s="1158" t="str">
        <f>IF('FRONT PAGE'!$A$1="www.fly-logics.com","TOTAL
ANNUAL",0)</f>
        <v>TOTAL
ANNUAL</v>
      </c>
      <c r="BY634" s="1158"/>
      <c r="BZ634" s="1158"/>
      <c r="CA634" s="1158"/>
      <c r="CB634" s="1158"/>
      <c r="CC634" s="1159" t="str">
        <f t="shared" ref="CC634" si="813">IF(SUM(CC629,CC607)=0," ",SUM(CC629,CC607))</f>
        <v xml:space="preserve"> </v>
      </c>
      <c r="CD634" s="1159"/>
      <c r="CE634" s="1159"/>
      <c r="CF634" s="1160"/>
      <c r="CG634" s="1159" t="str">
        <f t="shared" ref="CG634" si="814">IF(SUM(CG629,CG607)=0," ",SUM(CG629,CG607))</f>
        <v xml:space="preserve"> </v>
      </c>
      <c r="CH634" s="1159"/>
      <c r="CI634" s="1159"/>
      <c r="CJ634" s="1159"/>
      <c r="CK634" s="1159" t="str">
        <f t="shared" ref="CK634" si="815">IF(SUM(CK629,CK607)=0," ",SUM(CK629,CK607))</f>
        <v xml:space="preserve"> </v>
      </c>
      <c r="CL634" s="1159"/>
      <c r="CM634" s="1159"/>
      <c r="CN634" s="1159"/>
      <c r="CO634" s="1161" t="str">
        <f t="shared" ref="CO634" si="816">IF(SUM(CO629,CO607)=0," ",SUM(CO629,CO607))</f>
        <v xml:space="preserve"> </v>
      </c>
      <c r="CP634" s="1161"/>
      <c r="CQ634" s="1161"/>
      <c r="CR634" s="1161" t="str">
        <f t="shared" ref="CR634" si="817">IF(SUM(CR629,CR607)=0," ",SUM(CR629,CR607))</f>
        <v xml:space="preserve"> </v>
      </c>
      <c r="CS634" s="1161"/>
      <c r="CT634" s="1161"/>
      <c r="CU634" s="643"/>
      <c r="CV634" s="251"/>
      <c r="CW634" s="212"/>
      <c r="CX634" s="160"/>
      <c r="CY634" s="1241"/>
      <c r="CZ634" s="1241"/>
      <c r="DA634" s="1241"/>
      <c r="DB634" s="1241"/>
      <c r="DC634" s="1242"/>
      <c r="DD634" s="1142"/>
      <c r="DE634" s="1141"/>
      <c r="DF634" s="1141"/>
      <c r="DG634" s="1141"/>
      <c r="DH634" s="1141"/>
      <c r="DI634" s="1141"/>
      <c r="DJ634" s="626"/>
      <c r="DK634" s="1243"/>
      <c r="DL634" s="1243"/>
      <c r="DM634" s="1243"/>
      <c r="DN634" s="1243"/>
      <c r="DO634" s="1244"/>
      <c r="DP634" s="1142"/>
      <c r="DQ634" s="1141"/>
      <c r="DR634" s="1141"/>
      <c r="DS634" s="1141"/>
      <c r="DT634" s="1141"/>
      <c r="DU634" s="1141"/>
      <c r="DV634" s="15"/>
      <c r="DW634" s="1158" t="str">
        <f>IF('FRONT PAGE'!$A$1="www.fly-logics.com","TOTAL
ANNUAL",0)</f>
        <v>TOTAL
ANNUAL</v>
      </c>
      <c r="DX634" s="1158"/>
      <c r="DY634" s="1158"/>
      <c r="DZ634" s="1158"/>
      <c r="EA634" s="1158"/>
      <c r="EB634" s="1159" t="str">
        <f t="shared" ref="EB634" si="818">IF(SUM(EB629,EB607)=0," ",SUM(EB629,EB607))</f>
        <v xml:space="preserve"> </v>
      </c>
      <c r="EC634" s="1159"/>
      <c r="ED634" s="1159"/>
      <c r="EE634" s="1160"/>
      <c r="EF634" s="1159" t="str">
        <f t="shared" ref="EF634" si="819">IF(SUM(EF629,EF607)=0," ",SUM(EF629,EF607))</f>
        <v xml:space="preserve"> </v>
      </c>
      <c r="EG634" s="1159"/>
      <c r="EH634" s="1159"/>
      <c r="EI634" s="1159"/>
      <c r="EJ634" s="1159" t="str">
        <f t="shared" ref="EJ634" si="820">IF(SUM(EJ629,EJ607)=0," ",SUM(EJ629,EJ607))</f>
        <v xml:space="preserve"> </v>
      </c>
      <c r="EK634" s="1159"/>
      <c r="EL634" s="1159"/>
      <c r="EM634" s="1159"/>
      <c r="EN634" s="1161" t="str">
        <f t="shared" ref="EN634" si="821">IF(SUM(EN629,EN607)=0," ",SUM(EN629,EN607))</f>
        <v xml:space="preserve"> </v>
      </c>
      <c r="EO634" s="1161"/>
      <c r="EP634" s="1161"/>
      <c r="EQ634" s="1161" t="str">
        <f t="shared" ref="EQ634" si="822">IF(SUM(EQ629,EQ607)=0," ",SUM(EQ629,EQ607))</f>
        <v xml:space="preserve"> </v>
      </c>
      <c r="ER634" s="1161"/>
      <c r="ES634" s="1161"/>
      <c r="ET634" s="643"/>
      <c r="EU634" s="160"/>
      <c r="EV634" s="1241"/>
      <c r="EW634" s="1241"/>
      <c r="EX634" s="1241"/>
      <c r="EY634" s="1241"/>
      <c r="EZ634" s="1242"/>
      <c r="FA634" s="1142"/>
      <c r="FB634" s="1141"/>
      <c r="FC634" s="1141"/>
      <c r="FD634" s="1141"/>
      <c r="FE634" s="1141"/>
      <c r="FF634" s="1141"/>
      <c r="FG634" s="626"/>
      <c r="FH634" s="1243"/>
      <c r="FI634" s="1243"/>
      <c r="FJ634" s="1243"/>
      <c r="FK634" s="1243"/>
      <c r="FL634" s="1244"/>
      <c r="FM634" s="1142"/>
      <c r="FN634" s="1141"/>
      <c r="FO634" s="1141"/>
      <c r="FP634" s="1141"/>
      <c r="FQ634" s="1141"/>
      <c r="FR634" s="1141"/>
      <c r="FS634" s="15"/>
      <c r="FT634" s="1158" t="str">
        <f>IF('FRONT PAGE'!$A$1="www.fly-logics.com","TOTAL
ANNUAL",0)</f>
        <v>TOTAL
ANNUAL</v>
      </c>
      <c r="FU634" s="1158"/>
      <c r="FV634" s="1158"/>
      <c r="FW634" s="1158"/>
      <c r="FX634" s="1158"/>
      <c r="FY634" s="1159" t="str">
        <f t="shared" ref="FY634" si="823">IF(SUM(FY629,FY607)=0," ",SUM(FY629,FY607))</f>
        <v xml:space="preserve"> </v>
      </c>
      <c r="FZ634" s="1159"/>
      <c r="GA634" s="1159"/>
      <c r="GB634" s="1160"/>
      <c r="GC634" s="1159" t="str">
        <f t="shared" ref="GC634" si="824">IF(SUM(GC629,GC607)=0," ",SUM(GC629,GC607))</f>
        <v xml:space="preserve"> </v>
      </c>
      <c r="GD634" s="1159"/>
      <c r="GE634" s="1159"/>
      <c r="GF634" s="1159"/>
      <c r="GG634" s="1159" t="str">
        <f t="shared" ref="GG634" si="825">IF(SUM(GG629,GG607)=0," ",SUM(GG629,GG607))</f>
        <v xml:space="preserve"> </v>
      </c>
      <c r="GH634" s="1159"/>
      <c r="GI634" s="1159"/>
      <c r="GJ634" s="1159"/>
      <c r="GK634" s="1161" t="str">
        <f t="shared" ref="GK634" si="826">IF(SUM(GK629,GK607)=0," ",SUM(GK629,GK607))</f>
        <v xml:space="preserve"> </v>
      </c>
      <c r="GL634" s="1161"/>
      <c r="GM634" s="1161"/>
      <c r="GN634" s="1161" t="str">
        <f t="shared" ref="GN634" si="827">IF(SUM(GN629,GN607)=0," ",SUM(GN629,GN607))</f>
        <v xml:space="preserve"> </v>
      </c>
      <c r="GO634" s="1161"/>
      <c r="GP634" s="1161"/>
      <c r="GQ634" s="643"/>
      <c r="GR634" s="6"/>
    </row>
    <row r="635" spans="1:200" ht="3" customHeight="1" x14ac:dyDescent="0.25">
      <c r="A635" s="212"/>
      <c r="B635" s="160"/>
      <c r="C635" s="624"/>
      <c r="D635" s="624"/>
      <c r="E635" s="624"/>
      <c r="F635" s="624"/>
      <c r="G635" s="624"/>
      <c r="H635" s="624"/>
      <c r="I635" s="624"/>
      <c r="J635" s="624"/>
      <c r="K635" s="624"/>
      <c r="L635" s="624"/>
      <c r="M635" s="624"/>
      <c r="N635" s="624"/>
      <c r="O635" s="624"/>
      <c r="P635" s="624"/>
      <c r="Q635" s="624"/>
      <c r="R635" s="624"/>
      <c r="S635" s="624"/>
      <c r="T635" s="624"/>
      <c r="U635" s="624"/>
      <c r="V635" s="624"/>
      <c r="W635" s="624"/>
      <c r="X635" s="624"/>
      <c r="Y635" s="624"/>
      <c r="Z635" s="15"/>
      <c r="AA635" s="1158"/>
      <c r="AB635" s="1158"/>
      <c r="AC635" s="1158"/>
      <c r="AD635" s="1158"/>
      <c r="AE635" s="1158"/>
      <c r="AF635" s="1159"/>
      <c r="AG635" s="1159"/>
      <c r="AH635" s="1159"/>
      <c r="AI635" s="1160"/>
      <c r="AJ635" s="1159"/>
      <c r="AK635" s="1159"/>
      <c r="AL635" s="1159"/>
      <c r="AM635" s="1159"/>
      <c r="AN635" s="1159"/>
      <c r="AO635" s="1159"/>
      <c r="AP635" s="1159"/>
      <c r="AQ635" s="1159"/>
      <c r="AR635" s="1161"/>
      <c r="AS635" s="1161"/>
      <c r="AT635" s="1161"/>
      <c r="AU635" s="1161"/>
      <c r="AV635" s="1161"/>
      <c r="AW635" s="1161"/>
      <c r="AX635" s="643"/>
      <c r="AY635" s="160"/>
      <c r="AZ635" s="624"/>
      <c r="BA635" s="624"/>
      <c r="BB635" s="624"/>
      <c r="BC635" s="624"/>
      <c r="BD635" s="624"/>
      <c r="BE635" s="624"/>
      <c r="BF635" s="624"/>
      <c r="BG635" s="624"/>
      <c r="BH635" s="624"/>
      <c r="BI635" s="624"/>
      <c r="BJ635" s="624"/>
      <c r="BK635" s="624"/>
      <c r="BL635" s="624"/>
      <c r="BM635" s="624"/>
      <c r="BN635" s="624"/>
      <c r="BO635" s="624"/>
      <c r="BP635" s="624"/>
      <c r="BQ635" s="624"/>
      <c r="BR635" s="624"/>
      <c r="BS635" s="624"/>
      <c r="BT635" s="624"/>
      <c r="BU635" s="624"/>
      <c r="BV635" s="624"/>
      <c r="BW635" s="15"/>
      <c r="BX635" s="1158"/>
      <c r="BY635" s="1158"/>
      <c r="BZ635" s="1158"/>
      <c r="CA635" s="1158"/>
      <c r="CB635" s="1158"/>
      <c r="CC635" s="1159"/>
      <c r="CD635" s="1159"/>
      <c r="CE635" s="1159"/>
      <c r="CF635" s="1160"/>
      <c r="CG635" s="1159"/>
      <c r="CH635" s="1159"/>
      <c r="CI635" s="1159"/>
      <c r="CJ635" s="1159"/>
      <c r="CK635" s="1159"/>
      <c r="CL635" s="1159"/>
      <c r="CM635" s="1159"/>
      <c r="CN635" s="1159"/>
      <c r="CO635" s="1161"/>
      <c r="CP635" s="1161"/>
      <c r="CQ635" s="1161"/>
      <c r="CR635" s="1161"/>
      <c r="CS635" s="1161"/>
      <c r="CT635" s="1161"/>
      <c r="CU635" s="643"/>
      <c r="CV635" s="251"/>
      <c r="CW635" s="212"/>
      <c r="CX635" s="160"/>
      <c r="CY635" s="624"/>
      <c r="CZ635" s="624"/>
      <c r="DA635" s="624"/>
      <c r="DB635" s="624"/>
      <c r="DC635" s="624"/>
      <c r="DD635" s="624"/>
      <c r="DE635" s="624"/>
      <c r="DF635" s="624"/>
      <c r="DG635" s="624"/>
      <c r="DH635" s="624"/>
      <c r="DI635" s="624"/>
      <c r="DJ635" s="624"/>
      <c r="DK635" s="624"/>
      <c r="DL635" s="624"/>
      <c r="DM635" s="624"/>
      <c r="DN635" s="624"/>
      <c r="DO635" s="624"/>
      <c r="DP635" s="624"/>
      <c r="DQ635" s="624"/>
      <c r="DR635" s="624"/>
      <c r="DS635" s="624"/>
      <c r="DT635" s="624"/>
      <c r="DU635" s="624"/>
      <c r="DV635" s="15"/>
      <c r="DW635" s="1158"/>
      <c r="DX635" s="1158"/>
      <c r="DY635" s="1158"/>
      <c r="DZ635" s="1158"/>
      <c r="EA635" s="1158"/>
      <c r="EB635" s="1159"/>
      <c r="EC635" s="1159"/>
      <c r="ED635" s="1159"/>
      <c r="EE635" s="1160"/>
      <c r="EF635" s="1159"/>
      <c r="EG635" s="1159"/>
      <c r="EH635" s="1159"/>
      <c r="EI635" s="1159"/>
      <c r="EJ635" s="1159"/>
      <c r="EK635" s="1159"/>
      <c r="EL635" s="1159"/>
      <c r="EM635" s="1159"/>
      <c r="EN635" s="1161"/>
      <c r="EO635" s="1161"/>
      <c r="EP635" s="1161"/>
      <c r="EQ635" s="1161"/>
      <c r="ER635" s="1161"/>
      <c r="ES635" s="1161"/>
      <c r="ET635" s="643"/>
      <c r="EU635" s="160"/>
      <c r="EV635" s="624"/>
      <c r="EW635" s="624"/>
      <c r="EX635" s="624"/>
      <c r="EY635" s="624"/>
      <c r="EZ635" s="624"/>
      <c r="FA635" s="624"/>
      <c r="FB635" s="624"/>
      <c r="FC635" s="624"/>
      <c r="FD635" s="624"/>
      <c r="FE635" s="624"/>
      <c r="FF635" s="624"/>
      <c r="FG635" s="624"/>
      <c r="FH635" s="624"/>
      <c r="FI635" s="624"/>
      <c r="FJ635" s="624"/>
      <c r="FK635" s="624"/>
      <c r="FL635" s="624"/>
      <c r="FM635" s="624"/>
      <c r="FN635" s="624"/>
      <c r="FO635" s="624"/>
      <c r="FP635" s="624"/>
      <c r="FQ635" s="624"/>
      <c r="FR635" s="624"/>
      <c r="FS635" s="15"/>
      <c r="FT635" s="1158"/>
      <c r="FU635" s="1158"/>
      <c r="FV635" s="1158"/>
      <c r="FW635" s="1158"/>
      <c r="FX635" s="1158"/>
      <c r="FY635" s="1159"/>
      <c r="FZ635" s="1159"/>
      <c r="GA635" s="1159"/>
      <c r="GB635" s="1160"/>
      <c r="GC635" s="1159"/>
      <c r="GD635" s="1159"/>
      <c r="GE635" s="1159"/>
      <c r="GF635" s="1159"/>
      <c r="GG635" s="1159"/>
      <c r="GH635" s="1159"/>
      <c r="GI635" s="1159"/>
      <c r="GJ635" s="1159"/>
      <c r="GK635" s="1161"/>
      <c r="GL635" s="1161"/>
      <c r="GM635" s="1161"/>
      <c r="GN635" s="1161"/>
      <c r="GO635" s="1161"/>
      <c r="GP635" s="1161"/>
      <c r="GQ635" s="643"/>
      <c r="GR635" s="6"/>
    </row>
    <row r="636" spans="1:200" ht="10.5" customHeight="1" x14ac:dyDescent="0.25">
      <c r="A636" s="212"/>
      <c r="B636" s="160"/>
      <c r="C636" s="1243" t="str">
        <f>IF('FRONT PAGE'!$A$1="www.fly-logics.com","IFR",0)</f>
        <v>IFR</v>
      </c>
      <c r="D636" s="1243"/>
      <c r="E636" s="1243"/>
      <c r="F636" s="1243"/>
      <c r="G636" s="1244"/>
      <c r="H636" s="1140" t="str">
        <f>IF(SUMIFS(LOGBOOK!$V$5:$V$1036129,LOGBOOK!$D$5:$D$1036129,F589,LOGBOOK!$E$5:$E$1036129,L589,LOGBOOK!$AN$5:$AN$1036129,V589,LOGBOOK!$AB$5:$AB$1036129,"&gt;0")=0," ",SUMIFS(LOGBOOK!$V$5:$V$1036129,LOGBOOK!$D$5:$D$1036129,F589,LOGBOOK!$E$5:$E$1036129,L589,LOGBOOK!$AN$5:$AN$1036129,V589,LOGBOOK!$AB$5:$AB$1036129,"&gt;0"))</f>
        <v xml:space="preserve"> </v>
      </c>
      <c r="I636" s="1141"/>
      <c r="J636" s="1141"/>
      <c r="K636" s="1141"/>
      <c r="L636" s="1141"/>
      <c r="M636" s="1141"/>
      <c r="N636" s="626"/>
      <c r="O636" s="1243" t="str">
        <f>IF('FRONT PAGE'!$A$1="www.fly-logics.com","NIGHT",0)</f>
        <v>NIGHT</v>
      </c>
      <c r="P636" s="1243"/>
      <c r="Q636" s="1243"/>
      <c r="R636" s="1243"/>
      <c r="S636" s="1244"/>
      <c r="T636" s="1140" t="str">
        <f>IF(SUMIFS(LOGBOOK!$U$5:$U$1036129,LOGBOOK!$D$5:$D$1036129,F589,LOGBOOK!$E$5:$E$1036129,L589,LOGBOOK!$AN$5:$AN$1036129,V589,LOGBOOK!$AB$5:$AB$1036129,"&gt;0")=0," ",SUMIFS(LOGBOOK!$U$5:$U$1036129,LOGBOOK!$D$5:$D$1036129,F589,LOGBOOK!$E$5:$E$1036129,L589,LOGBOOK!$AN$5:$AN$1036129,V589,LOGBOOK!$AB$5:$AB$1036129,"&gt;0"))</f>
        <v xml:space="preserve"> </v>
      </c>
      <c r="U636" s="1141"/>
      <c r="V636" s="1141"/>
      <c r="W636" s="1141"/>
      <c r="X636" s="1141"/>
      <c r="Y636" s="1141"/>
      <c r="Z636" s="15"/>
      <c r="AA636" s="1158"/>
      <c r="AB636" s="1158"/>
      <c r="AC636" s="1158"/>
      <c r="AD636" s="1158"/>
      <c r="AE636" s="1158"/>
      <c r="AF636" s="1159"/>
      <c r="AG636" s="1159"/>
      <c r="AH636" s="1159"/>
      <c r="AI636" s="1160"/>
      <c r="AJ636" s="1159"/>
      <c r="AK636" s="1159"/>
      <c r="AL636" s="1159"/>
      <c r="AM636" s="1159"/>
      <c r="AN636" s="1159"/>
      <c r="AO636" s="1159"/>
      <c r="AP636" s="1159"/>
      <c r="AQ636" s="1159"/>
      <c r="AR636" s="1161"/>
      <c r="AS636" s="1161"/>
      <c r="AT636" s="1161"/>
      <c r="AU636" s="1161"/>
      <c r="AV636" s="1161"/>
      <c r="AW636" s="1161"/>
      <c r="AX636" s="643"/>
      <c r="AY636" s="160"/>
      <c r="AZ636" s="1243" t="str">
        <f>IF('FRONT PAGE'!$A$1="www.fly-logics.com","IFR",0)</f>
        <v>IFR</v>
      </c>
      <c r="BA636" s="1243"/>
      <c r="BB636" s="1243"/>
      <c r="BC636" s="1243"/>
      <c r="BD636" s="1244"/>
      <c r="BE636" s="1140" t="str">
        <f>IF(SUMIFS(LOGBOOK!$V$5:$V$1036129,LOGBOOK!$D$5:$D$1036129,BC589,LOGBOOK!$E$5:$E$1036129,BI589,LOGBOOK!$AN$5:$AN$1036129,BS589,LOGBOOK!$AB$5:$AB$1036129,"&gt;0")=0," ",SUMIFS(LOGBOOK!$V$5:$V$1036129,LOGBOOK!$D$5:$D$1036129,BC589,LOGBOOK!$E$5:$E$1036129,BI589,LOGBOOK!$AN$5:$AN$1036129,BS589,LOGBOOK!$AB$5:$AB$1036129,"&gt;0"))</f>
        <v xml:space="preserve"> </v>
      </c>
      <c r="BF636" s="1141"/>
      <c r="BG636" s="1141"/>
      <c r="BH636" s="1141"/>
      <c r="BI636" s="1141"/>
      <c r="BJ636" s="1141"/>
      <c r="BK636" s="626"/>
      <c r="BL636" s="1243" t="str">
        <f>IF('FRONT PAGE'!$A$1="www.fly-logics.com","NIGHT",0)</f>
        <v>NIGHT</v>
      </c>
      <c r="BM636" s="1243"/>
      <c r="BN636" s="1243"/>
      <c r="BO636" s="1243"/>
      <c r="BP636" s="1244"/>
      <c r="BQ636" s="1140" t="str">
        <f>IF(SUMIFS(LOGBOOK!$U$5:$U$1036129,LOGBOOK!$D$5:$D$1036129,BC589,LOGBOOK!$E$5:$E$1036129,BI589,LOGBOOK!$AN$5:$AN$1036129,BS589,LOGBOOK!$AB$5:$AB$1036129,"&gt;0")=0," ",SUMIFS(LOGBOOK!$U$5:$U$1036129,LOGBOOK!$D$5:$D$1036129,BC589,LOGBOOK!$E$5:$E$1036129,BI589,LOGBOOK!$AN$5:$AN$1036129,BS589,LOGBOOK!$AB$5:$AB$1036129,"&gt;0"))</f>
        <v xml:space="preserve"> </v>
      </c>
      <c r="BR636" s="1141"/>
      <c r="BS636" s="1141"/>
      <c r="BT636" s="1141"/>
      <c r="BU636" s="1141"/>
      <c r="BV636" s="1141"/>
      <c r="BW636" s="15"/>
      <c r="BX636" s="1158"/>
      <c r="BY636" s="1158"/>
      <c r="BZ636" s="1158"/>
      <c r="CA636" s="1158"/>
      <c r="CB636" s="1158"/>
      <c r="CC636" s="1159"/>
      <c r="CD636" s="1159"/>
      <c r="CE636" s="1159"/>
      <c r="CF636" s="1160"/>
      <c r="CG636" s="1159"/>
      <c r="CH636" s="1159"/>
      <c r="CI636" s="1159"/>
      <c r="CJ636" s="1159"/>
      <c r="CK636" s="1159"/>
      <c r="CL636" s="1159"/>
      <c r="CM636" s="1159"/>
      <c r="CN636" s="1159"/>
      <c r="CO636" s="1161"/>
      <c r="CP636" s="1161"/>
      <c r="CQ636" s="1161"/>
      <c r="CR636" s="1161"/>
      <c r="CS636" s="1161"/>
      <c r="CT636" s="1161"/>
      <c r="CU636" s="643"/>
      <c r="CV636" s="251"/>
      <c r="CW636" s="212"/>
      <c r="CX636" s="160"/>
      <c r="CY636" s="1243" t="str">
        <f>IF('FRONT PAGE'!$A$1="www.fly-logics.com","IFR",0)</f>
        <v>IFR</v>
      </c>
      <c r="CZ636" s="1243"/>
      <c r="DA636" s="1243"/>
      <c r="DB636" s="1243"/>
      <c r="DC636" s="1244"/>
      <c r="DD636" s="1140" t="str">
        <f>IF(SUMIFS(LOGBOOK!$V$5:$V$1036129,LOGBOOK!$D$5:$D$1036129,DB589,LOGBOOK!$E$5:$E$1036129,DH589,LOGBOOK!$AN$5:$AN$1036129,DR589,LOGBOOK!$AB$5:$AB$1036129,"&gt;0")=0," ",SUMIFS(LOGBOOK!$V$5:$V$1036129,LOGBOOK!$D$5:$D$1036129,DB589,LOGBOOK!$E$5:$E$1036129,DH589,LOGBOOK!$AN$5:$AN$1036129,DR589,LOGBOOK!$AB$5:$AB$1036129,"&gt;0"))</f>
        <v xml:space="preserve"> </v>
      </c>
      <c r="DE636" s="1141"/>
      <c r="DF636" s="1141"/>
      <c r="DG636" s="1141"/>
      <c r="DH636" s="1141"/>
      <c r="DI636" s="1141"/>
      <c r="DJ636" s="626"/>
      <c r="DK636" s="1243" t="str">
        <f>IF('FRONT PAGE'!$A$1="www.fly-logics.com","NIGHT",0)</f>
        <v>NIGHT</v>
      </c>
      <c r="DL636" s="1243"/>
      <c r="DM636" s="1243"/>
      <c r="DN636" s="1243"/>
      <c r="DO636" s="1244"/>
      <c r="DP636" s="1140" t="str">
        <f>IF(SUMIFS(LOGBOOK!$U$5:$U$1036129,LOGBOOK!$D$5:$D$1036129,DB589,LOGBOOK!$E$5:$E$1036129,DH589,LOGBOOK!$AN$5:$AN$1036129,DR589,LOGBOOK!$AB$5:$AB$1036129,"&gt;0")=0," ",SUMIFS(LOGBOOK!$U$5:$U$1036129,LOGBOOK!$D$5:$D$1036129,DB589,LOGBOOK!$E$5:$E$1036129,DH589,LOGBOOK!$AN$5:$AN$1036129,DR589,LOGBOOK!$AB$5:$AB$1036129,"&gt;0"))</f>
        <v xml:space="preserve"> </v>
      </c>
      <c r="DQ636" s="1141"/>
      <c r="DR636" s="1141"/>
      <c r="DS636" s="1141"/>
      <c r="DT636" s="1141"/>
      <c r="DU636" s="1141"/>
      <c r="DV636" s="15"/>
      <c r="DW636" s="1158"/>
      <c r="DX636" s="1158"/>
      <c r="DY636" s="1158"/>
      <c r="DZ636" s="1158"/>
      <c r="EA636" s="1158"/>
      <c r="EB636" s="1159"/>
      <c r="EC636" s="1159"/>
      <c r="ED636" s="1159"/>
      <c r="EE636" s="1160"/>
      <c r="EF636" s="1159"/>
      <c r="EG636" s="1159"/>
      <c r="EH636" s="1159"/>
      <c r="EI636" s="1159"/>
      <c r="EJ636" s="1159"/>
      <c r="EK636" s="1159"/>
      <c r="EL636" s="1159"/>
      <c r="EM636" s="1159"/>
      <c r="EN636" s="1161"/>
      <c r="EO636" s="1161"/>
      <c r="EP636" s="1161"/>
      <c r="EQ636" s="1161"/>
      <c r="ER636" s="1161"/>
      <c r="ES636" s="1161"/>
      <c r="ET636" s="643"/>
      <c r="EU636" s="160"/>
      <c r="EV636" s="1243" t="str">
        <f>IF('FRONT PAGE'!$A$1="www.fly-logics.com","IFR",0)</f>
        <v>IFR</v>
      </c>
      <c r="EW636" s="1243"/>
      <c r="EX636" s="1243"/>
      <c r="EY636" s="1243"/>
      <c r="EZ636" s="1244"/>
      <c r="FA636" s="1140" t="str">
        <f>IF(SUMIFS(LOGBOOK!$V$5:$V$1036129,LOGBOOK!$D$5:$D$1036129,EY589,LOGBOOK!$E$5:$E$1036129,FE589,LOGBOOK!$AN$5:$AN$1036129,FO589,LOGBOOK!$AB$5:$AB$1036129,"&gt;0")=0," ",SUMIFS(LOGBOOK!$V$5:$V$1036129,LOGBOOK!$D$5:$D$1036129,EY589,LOGBOOK!$E$5:$E$1036129,FE589,LOGBOOK!$AN$5:$AN$1036129,FO589,LOGBOOK!$AB$5:$AB$1036129,"&gt;0"))</f>
        <v xml:space="preserve"> </v>
      </c>
      <c r="FB636" s="1141"/>
      <c r="FC636" s="1141"/>
      <c r="FD636" s="1141"/>
      <c r="FE636" s="1141"/>
      <c r="FF636" s="1141"/>
      <c r="FG636" s="626"/>
      <c r="FH636" s="1243" t="str">
        <f>IF('FRONT PAGE'!$A$1="www.fly-logics.com","NIGHT",0)</f>
        <v>NIGHT</v>
      </c>
      <c r="FI636" s="1243"/>
      <c r="FJ636" s="1243"/>
      <c r="FK636" s="1243"/>
      <c r="FL636" s="1244"/>
      <c r="FM636" s="1140" t="str">
        <f>IF(SUMIFS(LOGBOOK!$U$5:$U$1036129,LOGBOOK!$D$5:$D$1036129,EY589,LOGBOOK!$E$5:$E$1036129,FE589,LOGBOOK!$AN$5:$AN$1036129,FO589,LOGBOOK!$AB$5:$AB$1036129,"&gt;0")=0," ",SUMIFS(LOGBOOK!$U$5:$U$1036129,LOGBOOK!$D$5:$D$1036129,EY589,LOGBOOK!$E$5:$E$1036129,FE589,LOGBOOK!$AN$5:$AN$1036129,FO589,LOGBOOK!$AB$5:$AB$1036129,"&gt;0"))</f>
        <v xml:space="preserve"> </v>
      </c>
      <c r="FN636" s="1141"/>
      <c r="FO636" s="1141"/>
      <c r="FP636" s="1141"/>
      <c r="FQ636" s="1141"/>
      <c r="FR636" s="1141"/>
      <c r="FS636" s="15"/>
      <c r="FT636" s="1158"/>
      <c r="FU636" s="1158"/>
      <c r="FV636" s="1158"/>
      <c r="FW636" s="1158"/>
      <c r="FX636" s="1158"/>
      <c r="FY636" s="1159"/>
      <c r="FZ636" s="1159"/>
      <c r="GA636" s="1159"/>
      <c r="GB636" s="1160"/>
      <c r="GC636" s="1159"/>
      <c r="GD636" s="1159"/>
      <c r="GE636" s="1159"/>
      <c r="GF636" s="1159"/>
      <c r="GG636" s="1159"/>
      <c r="GH636" s="1159"/>
      <c r="GI636" s="1159"/>
      <c r="GJ636" s="1159"/>
      <c r="GK636" s="1161"/>
      <c r="GL636" s="1161"/>
      <c r="GM636" s="1161"/>
      <c r="GN636" s="1161"/>
      <c r="GO636" s="1161"/>
      <c r="GP636" s="1161"/>
      <c r="GQ636" s="643"/>
      <c r="GR636" s="6"/>
    </row>
    <row r="637" spans="1:200" ht="4.5" customHeight="1" x14ac:dyDescent="0.25">
      <c r="A637" s="212"/>
      <c r="B637" s="160"/>
      <c r="C637" s="1243"/>
      <c r="D637" s="1243"/>
      <c r="E637" s="1243"/>
      <c r="F637" s="1243"/>
      <c r="G637" s="1244"/>
      <c r="H637" s="1142"/>
      <c r="I637" s="1141"/>
      <c r="J637" s="1141"/>
      <c r="K637" s="1141"/>
      <c r="L637" s="1141"/>
      <c r="M637" s="1141"/>
      <c r="N637" s="626"/>
      <c r="O637" s="1243"/>
      <c r="P637" s="1243"/>
      <c r="Q637" s="1243"/>
      <c r="R637" s="1243"/>
      <c r="S637" s="1244"/>
      <c r="T637" s="1142"/>
      <c r="U637" s="1141"/>
      <c r="V637" s="1141"/>
      <c r="W637" s="1141"/>
      <c r="X637" s="1141"/>
      <c r="Y637" s="1141"/>
      <c r="Z637" s="15"/>
      <c r="AA637" s="1158"/>
      <c r="AB637" s="1158"/>
      <c r="AC637" s="1158"/>
      <c r="AD637" s="1158"/>
      <c r="AE637" s="1158"/>
      <c r="AF637" s="1159"/>
      <c r="AG637" s="1159"/>
      <c r="AH637" s="1159"/>
      <c r="AI637" s="1160"/>
      <c r="AJ637" s="1159"/>
      <c r="AK637" s="1159"/>
      <c r="AL637" s="1159"/>
      <c r="AM637" s="1159"/>
      <c r="AN637" s="1159"/>
      <c r="AO637" s="1159"/>
      <c r="AP637" s="1159"/>
      <c r="AQ637" s="1159"/>
      <c r="AR637" s="1161"/>
      <c r="AS637" s="1161"/>
      <c r="AT637" s="1161"/>
      <c r="AU637" s="1161"/>
      <c r="AV637" s="1161"/>
      <c r="AW637" s="1161"/>
      <c r="AX637" s="643"/>
      <c r="AY637" s="160"/>
      <c r="AZ637" s="1243"/>
      <c r="BA637" s="1243"/>
      <c r="BB637" s="1243"/>
      <c r="BC637" s="1243"/>
      <c r="BD637" s="1244"/>
      <c r="BE637" s="1142"/>
      <c r="BF637" s="1141"/>
      <c r="BG637" s="1141"/>
      <c r="BH637" s="1141"/>
      <c r="BI637" s="1141"/>
      <c r="BJ637" s="1141"/>
      <c r="BK637" s="626"/>
      <c r="BL637" s="1243"/>
      <c r="BM637" s="1243"/>
      <c r="BN637" s="1243"/>
      <c r="BO637" s="1243"/>
      <c r="BP637" s="1244"/>
      <c r="BQ637" s="1142"/>
      <c r="BR637" s="1141"/>
      <c r="BS637" s="1141"/>
      <c r="BT637" s="1141"/>
      <c r="BU637" s="1141"/>
      <c r="BV637" s="1141"/>
      <c r="BW637" s="15"/>
      <c r="BX637" s="1158"/>
      <c r="BY637" s="1158"/>
      <c r="BZ637" s="1158"/>
      <c r="CA637" s="1158"/>
      <c r="CB637" s="1158"/>
      <c r="CC637" s="1159"/>
      <c r="CD637" s="1159"/>
      <c r="CE637" s="1159"/>
      <c r="CF637" s="1160"/>
      <c r="CG637" s="1159"/>
      <c r="CH637" s="1159"/>
      <c r="CI637" s="1159"/>
      <c r="CJ637" s="1159"/>
      <c r="CK637" s="1159"/>
      <c r="CL637" s="1159"/>
      <c r="CM637" s="1159"/>
      <c r="CN637" s="1159"/>
      <c r="CO637" s="1161"/>
      <c r="CP637" s="1161"/>
      <c r="CQ637" s="1161"/>
      <c r="CR637" s="1161"/>
      <c r="CS637" s="1161"/>
      <c r="CT637" s="1161"/>
      <c r="CU637" s="643"/>
      <c r="CV637" s="251"/>
      <c r="CW637" s="212"/>
      <c r="CX637" s="160"/>
      <c r="CY637" s="1243"/>
      <c r="CZ637" s="1243"/>
      <c r="DA637" s="1243"/>
      <c r="DB637" s="1243"/>
      <c r="DC637" s="1244"/>
      <c r="DD637" s="1142"/>
      <c r="DE637" s="1141"/>
      <c r="DF637" s="1141"/>
      <c r="DG637" s="1141"/>
      <c r="DH637" s="1141"/>
      <c r="DI637" s="1141"/>
      <c r="DJ637" s="626"/>
      <c r="DK637" s="1243"/>
      <c r="DL637" s="1243"/>
      <c r="DM637" s="1243"/>
      <c r="DN637" s="1243"/>
      <c r="DO637" s="1244"/>
      <c r="DP637" s="1142"/>
      <c r="DQ637" s="1141"/>
      <c r="DR637" s="1141"/>
      <c r="DS637" s="1141"/>
      <c r="DT637" s="1141"/>
      <c r="DU637" s="1141"/>
      <c r="DV637" s="15"/>
      <c r="DW637" s="1158"/>
      <c r="DX637" s="1158"/>
      <c r="DY637" s="1158"/>
      <c r="DZ637" s="1158"/>
      <c r="EA637" s="1158"/>
      <c r="EB637" s="1159"/>
      <c r="EC637" s="1159"/>
      <c r="ED637" s="1159"/>
      <c r="EE637" s="1160"/>
      <c r="EF637" s="1159"/>
      <c r="EG637" s="1159"/>
      <c r="EH637" s="1159"/>
      <c r="EI637" s="1159"/>
      <c r="EJ637" s="1159"/>
      <c r="EK637" s="1159"/>
      <c r="EL637" s="1159"/>
      <c r="EM637" s="1159"/>
      <c r="EN637" s="1161"/>
      <c r="EO637" s="1161"/>
      <c r="EP637" s="1161"/>
      <c r="EQ637" s="1161"/>
      <c r="ER637" s="1161"/>
      <c r="ES637" s="1161"/>
      <c r="ET637" s="643"/>
      <c r="EU637" s="160"/>
      <c r="EV637" s="1243"/>
      <c r="EW637" s="1243"/>
      <c r="EX637" s="1243"/>
      <c r="EY637" s="1243"/>
      <c r="EZ637" s="1244"/>
      <c r="FA637" s="1142"/>
      <c r="FB637" s="1141"/>
      <c r="FC637" s="1141"/>
      <c r="FD637" s="1141"/>
      <c r="FE637" s="1141"/>
      <c r="FF637" s="1141"/>
      <c r="FG637" s="626"/>
      <c r="FH637" s="1243"/>
      <c r="FI637" s="1243"/>
      <c r="FJ637" s="1243"/>
      <c r="FK637" s="1243"/>
      <c r="FL637" s="1244"/>
      <c r="FM637" s="1142"/>
      <c r="FN637" s="1141"/>
      <c r="FO637" s="1141"/>
      <c r="FP637" s="1141"/>
      <c r="FQ637" s="1141"/>
      <c r="FR637" s="1141"/>
      <c r="FS637" s="15"/>
      <c r="FT637" s="1158"/>
      <c r="FU637" s="1158"/>
      <c r="FV637" s="1158"/>
      <c r="FW637" s="1158"/>
      <c r="FX637" s="1158"/>
      <c r="FY637" s="1159"/>
      <c r="FZ637" s="1159"/>
      <c r="GA637" s="1159"/>
      <c r="GB637" s="1160"/>
      <c r="GC637" s="1159"/>
      <c r="GD637" s="1159"/>
      <c r="GE637" s="1159"/>
      <c r="GF637" s="1159"/>
      <c r="GG637" s="1159"/>
      <c r="GH637" s="1159"/>
      <c r="GI637" s="1159"/>
      <c r="GJ637" s="1159"/>
      <c r="GK637" s="1161"/>
      <c r="GL637" s="1161"/>
      <c r="GM637" s="1161"/>
      <c r="GN637" s="1161"/>
      <c r="GO637" s="1161"/>
      <c r="GP637" s="1161"/>
      <c r="GQ637" s="643"/>
      <c r="GR637" s="6"/>
    </row>
    <row r="638" spans="1:200" ht="5.25" customHeight="1" x14ac:dyDescent="0.25">
      <c r="A638" s="214"/>
      <c r="B638" s="1245"/>
      <c r="C638" s="1246"/>
      <c r="D638" s="1246"/>
      <c r="E638" s="1246"/>
      <c r="F638" s="1246"/>
      <c r="G638" s="1246"/>
      <c r="H638" s="1246"/>
      <c r="I638" s="1246"/>
      <c r="J638" s="1246"/>
      <c r="K638" s="1246"/>
      <c r="L638" s="1246"/>
      <c r="M638" s="1246"/>
      <c r="N638" s="1246"/>
      <c r="O638" s="1246"/>
      <c r="P638" s="1246"/>
      <c r="Q638" s="1246"/>
      <c r="R638" s="1246"/>
      <c r="S638" s="1246"/>
      <c r="T638" s="1246"/>
      <c r="U638" s="1246"/>
      <c r="V638" s="1246"/>
      <c r="W638" s="1246"/>
      <c r="X638" s="1246"/>
      <c r="Y638" s="1246"/>
      <c r="Z638" s="1246"/>
      <c r="AA638" s="1246"/>
      <c r="AB638" s="1246"/>
      <c r="AC638" s="1246"/>
      <c r="AD638" s="1246"/>
      <c r="AE638" s="1246"/>
      <c r="AF638" s="1246"/>
      <c r="AG638" s="1246"/>
      <c r="AH638" s="1246"/>
      <c r="AI638" s="1246"/>
      <c r="AJ638" s="1246"/>
      <c r="AK638" s="1246"/>
      <c r="AL638" s="1246"/>
      <c r="AM638" s="1246"/>
      <c r="AN638" s="1246"/>
      <c r="AO638" s="1246"/>
      <c r="AP638" s="1246"/>
      <c r="AQ638" s="1246"/>
      <c r="AR638" s="1246"/>
      <c r="AS638" s="1246"/>
      <c r="AT638" s="1246"/>
      <c r="AU638" s="1246"/>
      <c r="AV638" s="1246"/>
      <c r="AW638" s="1246"/>
      <c r="AX638" s="659"/>
      <c r="AY638" s="1245"/>
      <c r="AZ638" s="1246"/>
      <c r="BA638" s="1246"/>
      <c r="BB638" s="1246"/>
      <c r="BC638" s="1246"/>
      <c r="BD638" s="1246"/>
      <c r="BE638" s="1246"/>
      <c r="BF638" s="1246"/>
      <c r="BG638" s="1246"/>
      <c r="BH638" s="1246"/>
      <c r="BI638" s="1246"/>
      <c r="BJ638" s="1246"/>
      <c r="BK638" s="1246"/>
      <c r="BL638" s="1246"/>
      <c r="BM638" s="1246"/>
      <c r="BN638" s="1246"/>
      <c r="BO638" s="1246"/>
      <c r="BP638" s="1246"/>
      <c r="BQ638" s="1246"/>
      <c r="BR638" s="1246"/>
      <c r="BS638" s="1246"/>
      <c r="BT638" s="1246"/>
      <c r="BU638" s="1246"/>
      <c r="BV638" s="1246"/>
      <c r="BW638" s="1246"/>
      <c r="BX638" s="1246"/>
      <c r="BY638" s="1246"/>
      <c r="BZ638" s="1246"/>
      <c r="CA638" s="1246"/>
      <c r="CB638" s="1246"/>
      <c r="CC638" s="1246"/>
      <c r="CD638" s="1246"/>
      <c r="CE638" s="1246"/>
      <c r="CF638" s="1246"/>
      <c r="CG638" s="1246"/>
      <c r="CH638" s="1246"/>
      <c r="CI638" s="1246"/>
      <c r="CJ638" s="1246"/>
      <c r="CK638" s="1246"/>
      <c r="CL638" s="1246"/>
      <c r="CM638" s="1246"/>
      <c r="CN638" s="1246"/>
      <c r="CO638" s="1246"/>
      <c r="CP638" s="1246"/>
      <c r="CQ638" s="1246"/>
      <c r="CR638" s="1246"/>
      <c r="CS638" s="1246"/>
      <c r="CT638" s="1246"/>
      <c r="CU638" s="659"/>
      <c r="CV638" s="1247"/>
      <c r="CW638" s="214"/>
      <c r="CX638" s="1245"/>
      <c r="CY638" s="1246"/>
      <c r="CZ638" s="1246"/>
      <c r="DA638" s="1246"/>
      <c r="DB638" s="1246"/>
      <c r="DC638" s="1246"/>
      <c r="DD638" s="1246"/>
      <c r="DE638" s="1246"/>
      <c r="DF638" s="1246"/>
      <c r="DG638" s="1246"/>
      <c r="DH638" s="1246"/>
      <c r="DI638" s="1246"/>
      <c r="DJ638" s="1246"/>
      <c r="DK638" s="1246"/>
      <c r="DL638" s="1246"/>
      <c r="DM638" s="1246"/>
      <c r="DN638" s="1246"/>
      <c r="DO638" s="1246"/>
      <c r="DP638" s="1246"/>
      <c r="DQ638" s="1246"/>
      <c r="DR638" s="1246"/>
      <c r="DS638" s="1246"/>
      <c r="DT638" s="1246"/>
      <c r="DU638" s="1246"/>
      <c r="DV638" s="1246"/>
      <c r="DW638" s="1246"/>
      <c r="DX638" s="1246"/>
      <c r="DY638" s="1246"/>
      <c r="DZ638" s="1246"/>
      <c r="EA638" s="1246"/>
      <c r="EB638" s="1246"/>
      <c r="EC638" s="1246"/>
      <c r="ED638" s="1246"/>
      <c r="EE638" s="1246"/>
      <c r="EF638" s="1246"/>
      <c r="EG638" s="1246"/>
      <c r="EH638" s="1246"/>
      <c r="EI638" s="1246"/>
      <c r="EJ638" s="1246"/>
      <c r="EK638" s="1246"/>
      <c r="EL638" s="1246"/>
      <c r="EM638" s="1246"/>
      <c r="EN638" s="1246"/>
      <c r="EO638" s="1246"/>
      <c r="EP638" s="1246"/>
      <c r="EQ638" s="1246"/>
      <c r="ER638" s="1246"/>
      <c r="ES638" s="1246"/>
      <c r="ET638" s="659"/>
      <c r="EU638" s="1245"/>
      <c r="EV638" s="1246"/>
      <c r="EW638" s="1246"/>
      <c r="EX638" s="1246"/>
      <c r="EY638" s="1246"/>
      <c r="EZ638" s="1246"/>
      <c r="FA638" s="1246"/>
      <c r="FB638" s="1246"/>
      <c r="FC638" s="1246"/>
      <c r="FD638" s="1246"/>
      <c r="FE638" s="1246"/>
      <c r="FF638" s="1246"/>
      <c r="FG638" s="1246"/>
      <c r="FH638" s="1246"/>
      <c r="FI638" s="1246"/>
      <c r="FJ638" s="1246"/>
      <c r="FK638" s="1246"/>
      <c r="FL638" s="1246"/>
      <c r="FM638" s="1246"/>
      <c r="FN638" s="1246"/>
      <c r="FO638" s="1246"/>
      <c r="FP638" s="1246"/>
      <c r="FQ638" s="1246"/>
      <c r="FR638" s="1246"/>
      <c r="FS638" s="1246"/>
      <c r="FT638" s="1246"/>
      <c r="FU638" s="1246"/>
      <c r="FV638" s="1246"/>
      <c r="FW638" s="1246"/>
      <c r="FX638" s="1246"/>
      <c r="FY638" s="1246"/>
      <c r="FZ638" s="1246"/>
      <c r="GA638" s="1246"/>
      <c r="GB638" s="1246"/>
      <c r="GC638" s="1246"/>
      <c r="GD638" s="1246"/>
      <c r="GE638" s="1246"/>
      <c r="GF638" s="1246"/>
      <c r="GG638" s="1246"/>
      <c r="GH638" s="1246"/>
      <c r="GI638" s="1246"/>
      <c r="GJ638" s="1246"/>
      <c r="GK638" s="1246"/>
      <c r="GL638" s="1246"/>
      <c r="GM638" s="1246"/>
      <c r="GN638" s="1246"/>
      <c r="GO638" s="1246"/>
      <c r="GP638" s="1246"/>
      <c r="GQ638" s="659"/>
      <c r="GR638" s="6"/>
    </row>
    <row r="639" spans="1:200" ht="7.35" customHeight="1" x14ac:dyDescent="0.2">
      <c r="A639" s="1191" t="str">
        <f>IF(LOGBOOK!$A$2="  DATE  ","ANNUAL RESUME PER AIRCRAFT",0)</f>
        <v>ANNUAL RESUME PER AIRCRAFT</v>
      </c>
      <c r="B639" s="1192"/>
      <c r="C639" s="1192"/>
      <c r="D639" s="1192"/>
      <c r="E639" s="1192"/>
      <c r="F639" s="1192"/>
      <c r="G639" s="1192"/>
      <c r="H639" s="1192"/>
      <c r="I639" s="1192"/>
      <c r="J639" s="1192"/>
      <c r="K639" s="1192"/>
      <c r="L639" s="1192"/>
      <c r="M639" s="1192"/>
      <c r="N639" s="1192"/>
      <c r="O639" s="1192"/>
      <c r="P639" s="1192"/>
      <c r="Q639" s="1192"/>
      <c r="R639" s="1192"/>
      <c r="S639" s="1192"/>
      <c r="T639" s="1192"/>
      <c r="U639" s="1192"/>
      <c r="V639" s="1192"/>
      <c r="W639" s="1192"/>
      <c r="X639" s="1192"/>
      <c r="Y639" s="1192"/>
      <c r="Z639" s="1192"/>
      <c r="AA639" s="1192"/>
      <c r="AB639" s="1192"/>
      <c r="AC639" s="1192"/>
      <c r="AD639" s="1192"/>
      <c r="AE639" s="1192"/>
      <c r="AF639" s="1192"/>
      <c r="AG639" s="1192"/>
      <c r="AH639" s="1192"/>
      <c r="AI639" s="1192"/>
      <c r="AJ639" s="1192"/>
      <c r="AK639" s="1192"/>
      <c r="AL639" s="1192"/>
      <c r="AM639" s="1192"/>
      <c r="AN639" s="1192"/>
      <c r="AO639" s="1192"/>
      <c r="AP639" s="1192"/>
      <c r="AQ639" s="1192"/>
      <c r="AR639" s="1192"/>
      <c r="AS639" s="1192"/>
      <c r="AT639" s="1192"/>
      <c r="AU639" s="1192"/>
      <c r="AV639" s="1192"/>
      <c r="AW639" s="1192"/>
      <c r="AX639" s="1192"/>
      <c r="AY639" s="1213"/>
      <c r="AZ639" s="1213"/>
      <c r="BA639" s="1213"/>
      <c r="BB639" s="1213"/>
      <c r="BC639" s="1213"/>
      <c r="BD639" s="1213"/>
      <c r="BE639" s="1213"/>
      <c r="BF639" s="1213"/>
      <c r="BG639" s="1213"/>
      <c r="BH639" s="1213"/>
      <c r="BI639" s="1213"/>
      <c r="BJ639" s="1213"/>
      <c r="BK639" s="1213"/>
      <c r="BL639" s="1213"/>
      <c r="BM639" s="1213"/>
      <c r="BN639" s="1213"/>
      <c r="BO639" s="1213"/>
      <c r="BP639" s="1213"/>
      <c r="BQ639" s="1213"/>
      <c r="BR639" s="1213"/>
      <c r="BS639" s="1213"/>
      <c r="BT639" s="1213"/>
      <c r="BU639" s="1213"/>
      <c r="BV639" s="1213"/>
      <c r="BW639" s="1213"/>
      <c r="BX639" s="1213"/>
      <c r="BY639" s="1213"/>
      <c r="BZ639" s="1213"/>
      <c r="CA639" s="1213"/>
      <c r="CB639" s="1213"/>
      <c r="CC639" s="1213"/>
      <c r="CD639" s="1213"/>
      <c r="CE639" s="1213"/>
      <c r="CF639" s="1213"/>
      <c r="CG639" s="1213"/>
      <c r="CH639" s="1213"/>
      <c r="CI639" s="1213"/>
      <c r="CJ639" s="1213"/>
      <c r="CK639" s="1213"/>
      <c r="CL639" s="1213"/>
      <c r="CM639" s="1213"/>
      <c r="CN639" s="1213"/>
      <c r="CO639" s="1213"/>
      <c r="CP639" s="1213"/>
      <c r="CQ639" s="1213"/>
      <c r="CR639" s="1213"/>
      <c r="CS639" s="1213"/>
      <c r="CT639" s="1213"/>
      <c r="CU639" s="1213"/>
      <c r="CV639" s="246"/>
      <c r="CW639" s="1191" t="str">
        <f>IF(LOGBOOK!$A$2="  DATE  ","FLY LOGICS",0)</f>
        <v>FLY LOGICS</v>
      </c>
      <c r="CX639" s="1192"/>
      <c r="CY639" s="1192"/>
      <c r="CZ639" s="1192"/>
      <c r="DA639" s="1192"/>
      <c r="DB639" s="1192"/>
      <c r="DC639" s="1192"/>
      <c r="DD639" s="1192"/>
      <c r="DE639" s="1192"/>
      <c r="DF639" s="1192"/>
      <c r="DG639" s="1192"/>
      <c r="DH639" s="1192"/>
      <c r="DI639" s="1192"/>
      <c r="DJ639" s="1192"/>
      <c r="DK639" s="1192"/>
      <c r="DL639" s="1192"/>
      <c r="DM639" s="1192"/>
      <c r="DN639" s="1192"/>
      <c r="DO639" s="1192"/>
      <c r="DP639" s="1192"/>
      <c r="DQ639" s="1192"/>
      <c r="DR639" s="1192"/>
      <c r="DS639" s="1192"/>
      <c r="DT639" s="1192"/>
      <c r="DU639" s="1192"/>
      <c r="DV639" s="1192"/>
      <c r="DW639" s="1192"/>
      <c r="DX639" s="1192"/>
      <c r="DY639" s="1192"/>
      <c r="DZ639" s="1192"/>
      <c r="EA639" s="1192"/>
      <c r="EB639" s="1192"/>
      <c r="EC639" s="1192"/>
      <c r="ED639" s="1192"/>
      <c r="EE639" s="1192"/>
      <c r="EF639" s="1192"/>
      <c r="EG639" s="1192"/>
      <c r="EH639" s="1192"/>
      <c r="EI639" s="1192"/>
      <c r="EJ639" s="1192"/>
      <c r="EK639" s="1192"/>
      <c r="EL639" s="1192"/>
      <c r="EM639" s="1192"/>
      <c r="EN639" s="1192"/>
      <c r="EO639" s="1192"/>
      <c r="EP639" s="1192"/>
      <c r="EQ639" s="1192"/>
      <c r="ER639" s="1192"/>
      <c r="ES639" s="1192"/>
      <c r="ET639" s="1192"/>
      <c r="EU639" s="1213" t="str">
        <f>IF(LOGBOOK!$A$2="  DATE  ","ANNUAL RESUME PER AIRCRAFT",0)</f>
        <v>ANNUAL RESUME PER AIRCRAFT</v>
      </c>
      <c r="EV639" s="1213"/>
      <c r="EW639" s="1213"/>
      <c r="EX639" s="1213"/>
      <c r="EY639" s="1213"/>
      <c r="EZ639" s="1213"/>
      <c r="FA639" s="1213"/>
      <c r="FB639" s="1213"/>
      <c r="FC639" s="1213"/>
      <c r="FD639" s="1213"/>
      <c r="FE639" s="1213"/>
      <c r="FF639" s="1213"/>
      <c r="FG639" s="1213"/>
      <c r="FH639" s="1213"/>
      <c r="FI639" s="1213"/>
      <c r="FJ639" s="1213"/>
      <c r="FK639" s="1213"/>
      <c r="FL639" s="1213"/>
      <c r="FM639" s="1213"/>
      <c r="FN639" s="1213"/>
      <c r="FO639" s="1213"/>
      <c r="FP639" s="1213"/>
      <c r="FQ639" s="1213"/>
      <c r="FR639" s="1213"/>
      <c r="FS639" s="1213"/>
      <c r="FT639" s="1213"/>
      <c r="FU639" s="1213"/>
      <c r="FV639" s="1213"/>
      <c r="FW639" s="1213"/>
      <c r="FX639" s="1213"/>
      <c r="FY639" s="1213"/>
      <c r="FZ639" s="1213"/>
      <c r="GA639" s="1213"/>
      <c r="GB639" s="1213"/>
      <c r="GC639" s="1213"/>
      <c r="GD639" s="1213"/>
      <c r="GE639" s="1213"/>
      <c r="GF639" s="1213"/>
      <c r="GG639" s="1213"/>
      <c r="GH639" s="1213"/>
      <c r="GI639" s="1213"/>
      <c r="GJ639" s="1213"/>
      <c r="GK639" s="1213"/>
      <c r="GL639" s="1213"/>
      <c r="GM639" s="1213"/>
      <c r="GN639" s="1213"/>
      <c r="GO639" s="1213"/>
      <c r="GP639" s="1213"/>
      <c r="GQ639" s="1213"/>
      <c r="GR639" s="6"/>
    </row>
    <row r="640" spans="1:200" ht="7.35" customHeight="1" x14ac:dyDescent="0.2">
      <c r="A640" s="1193"/>
      <c r="B640" s="1194"/>
      <c r="C640" s="1194"/>
      <c r="D640" s="1194"/>
      <c r="E640" s="1194"/>
      <c r="F640" s="1194"/>
      <c r="G640" s="1194"/>
      <c r="H640" s="1194"/>
      <c r="I640" s="1194"/>
      <c r="J640" s="1194"/>
      <c r="K640" s="1194"/>
      <c r="L640" s="1194"/>
      <c r="M640" s="1194"/>
      <c r="N640" s="1194"/>
      <c r="O640" s="1194"/>
      <c r="P640" s="1194"/>
      <c r="Q640" s="1194"/>
      <c r="R640" s="1194"/>
      <c r="S640" s="1194"/>
      <c r="T640" s="1194"/>
      <c r="U640" s="1194"/>
      <c r="V640" s="1194"/>
      <c r="W640" s="1194"/>
      <c r="X640" s="1194"/>
      <c r="Y640" s="1194"/>
      <c r="Z640" s="1194"/>
      <c r="AA640" s="1194"/>
      <c r="AB640" s="1194"/>
      <c r="AC640" s="1194"/>
      <c r="AD640" s="1194"/>
      <c r="AE640" s="1194"/>
      <c r="AF640" s="1194"/>
      <c r="AG640" s="1194"/>
      <c r="AH640" s="1194"/>
      <c r="AI640" s="1194"/>
      <c r="AJ640" s="1194"/>
      <c r="AK640" s="1194"/>
      <c r="AL640" s="1194"/>
      <c r="AM640" s="1194"/>
      <c r="AN640" s="1194"/>
      <c r="AO640" s="1194"/>
      <c r="AP640" s="1194"/>
      <c r="AQ640" s="1194"/>
      <c r="AR640" s="1194"/>
      <c r="AS640" s="1194"/>
      <c r="AT640" s="1194"/>
      <c r="AU640" s="1194"/>
      <c r="AV640" s="1194"/>
      <c r="AW640" s="1194"/>
      <c r="AX640" s="1194"/>
      <c r="AY640" s="1214"/>
      <c r="AZ640" s="1214"/>
      <c r="BA640" s="1214"/>
      <c r="BB640" s="1214"/>
      <c r="BC640" s="1214"/>
      <c r="BD640" s="1214"/>
      <c r="BE640" s="1214"/>
      <c r="BF640" s="1214"/>
      <c r="BG640" s="1214"/>
      <c r="BH640" s="1214"/>
      <c r="BI640" s="1214"/>
      <c r="BJ640" s="1214"/>
      <c r="BK640" s="1214"/>
      <c r="BL640" s="1214"/>
      <c r="BM640" s="1214"/>
      <c r="BN640" s="1214"/>
      <c r="BO640" s="1214"/>
      <c r="BP640" s="1214"/>
      <c r="BQ640" s="1214"/>
      <c r="BR640" s="1214"/>
      <c r="BS640" s="1214"/>
      <c r="BT640" s="1214"/>
      <c r="BU640" s="1214"/>
      <c r="BV640" s="1214"/>
      <c r="BW640" s="1214"/>
      <c r="BX640" s="1214"/>
      <c r="BY640" s="1214"/>
      <c r="BZ640" s="1214"/>
      <c r="CA640" s="1214"/>
      <c r="CB640" s="1214"/>
      <c r="CC640" s="1214"/>
      <c r="CD640" s="1214"/>
      <c r="CE640" s="1214"/>
      <c r="CF640" s="1214"/>
      <c r="CG640" s="1214"/>
      <c r="CH640" s="1214"/>
      <c r="CI640" s="1214"/>
      <c r="CJ640" s="1214"/>
      <c r="CK640" s="1214"/>
      <c r="CL640" s="1214"/>
      <c r="CM640" s="1214"/>
      <c r="CN640" s="1214"/>
      <c r="CO640" s="1214"/>
      <c r="CP640" s="1214"/>
      <c r="CQ640" s="1214"/>
      <c r="CR640" s="1214"/>
      <c r="CS640" s="1214"/>
      <c r="CT640" s="1214"/>
      <c r="CU640" s="1214"/>
      <c r="CV640" s="246"/>
      <c r="CW640" s="1193"/>
      <c r="CX640" s="1194"/>
      <c r="CY640" s="1194"/>
      <c r="CZ640" s="1194"/>
      <c r="DA640" s="1194"/>
      <c r="DB640" s="1194"/>
      <c r="DC640" s="1194"/>
      <c r="DD640" s="1194"/>
      <c r="DE640" s="1194"/>
      <c r="DF640" s="1194"/>
      <c r="DG640" s="1194"/>
      <c r="DH640" s="1194"/>
      <c r="DI640" s="1194"/>
      <c r="DJ640" s="1194"/>
      <c r="DK640" s="1194"/>
      <c r="DL640" s="1194"/>
      <c r="DM640" s="1194"/>
      <c r="DN640" s="1194"/>
      <c r="DO640" s="1194"/>
      <c r="DP640" s="1194"/>
      <c r="DQ640" s="1194"/>
      <c r="DR640" s="1194"/>
      <c r="DS640" s="1194"/>
      <c r="DT640" s="1194"/>
      <c r="DU640" s="1194"/>
      <c r="DV640" s="1194"/>
      <c r="DW640" s="1194"/>
      <c r="DX640" s="1194"/>
      <c r="DY640" s="1194"/>
      <c r="DZ640" s="1194"/>
      <c r="EA640" s="1194"/>
      <c r="EB640" s="1194"/>
      <c r="EC640" s="1194"/>
      <c r="ED640" s="1194"/>
      <c r="EE640" s="1194"/>
      <c r="EF640" s="1194"/>
      <c r="EG640" s="1194"/>
      <c r="EH640" s="1194"/>
      <c r="EI640" s="1194"/>
      <c r="EJ640" s="1194"/>
      <c r="EK640" s="1194"/>
      <c r="EL640" s="1194"/>
      <c r="EM640" s="1194"/>
      <c r="EN640" s="1194"/>
      <c r="EO640" s="1194"/>
      <c r="EP640" s="1194"/>
      <c r="EQ640" s="1194"/>
      <c r="ER640" s="1194"/>
      <c r="ES640" s="1194"/>
      <c r="ET640" s="1194"/>
      <c r="EU640" s="1214"/>
      <c r="EV640" s="1214"/>
      <c r="EW640" s="1214"/>
      <c r="EX640" s="1214"/>
      <c r="EY640" s="1214"/>
      <c r="EZ640" s="1214"/>
      <c r="FA640" s="1214"/>
      <c r="FB640" s="1214"/>
      <c r="FC640" s="1214"/>
      <c r="FD640" s="1214"/>
      <c r="FE640" s="1214"/>
      <c r="FF640" s="1214"/>
      <c r="FG640" s="1214"/>
      <c r="FH640" s="1214"/>
      <c r="FI640" s="1214"/>
      <c r="FJ640" s="1214"/>
      <c r="FK640" s="1214"/>
      <c r="FL640" s="1214"/>
      <c r="FM640" s="1214"/>
      <c r="FN640" s="1214"/>
      <c r="FO640" s="1214"/>
      <c r="FP640" s="1214"/>
      <c r="FQ640" s="1214"/>
      <c r="FR640" s="1214"/>
      <c r="FS640" s="1214"/>
      <c r="FT640" s="1214"/>
      <c r="FU640" s="1214"/>
      <c r="FV640" s="1214"/>
      <c r="FW640" s="1214"/>
      <c r="FX640" s="1214"/>
      <c r="FY640" s="1214"/>
      <c r="FZ640" s="1214"/>
      <c r="GA640" s="1214"/>
      <c r="GB640" s="1214"/>
      <c r="GC640" s="1214"/>
      <c r="GD640" s="1214"/>
      <c r="GE640" s="1214"/>
      <c r="GF640" s="1214"/>
      <c r="GG640" s="1214"/>
      <c r="GH640" s="1214"/>
      <c r="GI640" s="1214"/>
      <c r="GJ640" s="1214"/>
      <c r="GK640" s="1214"/>
      <c r="GL640" s="1214"/>
      <c r="GM640" s="1214"/>
      <c r="GN640" s="1214"/>
      <c r="GO640" s="1214"/>
      <c r="GP640" s="1214"/>
      <c r="GQ640" s="1214"/>
      <c r="GR640" s="6"/>
    </row>
    <row r="641" spans="1:200" ht="7.35" customHeight="1" x14ac:dyDescent="0.2">
      <c r="A641" s="1195"/>
      <c r="B641" s="1196"/>
      <c r="C641" s="1196"/>
      <c r="D641" s="1196"/>
      <c r="E641" s="1196"/>
      <c r="F641" s="1196"/>
      <c r="G641" s="1196"/>
      <c r="H641" s="1196"/>
      <c r="I641" s="1196"/>
      <c r="J641" s="1196"/>
      <c r="K641" s="1196"/>
      <c r="L641" s="1196"/>
      <c r="M641" s="1196"/>
      <c r="N641" s="1196"/>
      <c r="O641" s="1196"/>
      <c r="P641" s="1196"/>
      <c r="Q641" s="1196"/>
      <c r="R641" s="1196"/>
      <c r="S641" s="1196"/>
      <c r="T641" s="1196"/>
      <c r="U641" s="1196"/>
      <c r="V641" s="1196"/>
      <c r="W641" s="1196"/>
      <c r="X641" s="1196"/>
      <c r="Y641" s="1196"/>
      <c r="Z641" s="1196"/>
      <c r="AA641" s="1196"/>
      <c r="AB641" s="1196"/>
      <c r="AC641" s="1196"/>
      <c r="AD641" s="1196"/>
      <c r="AE641" s="1196"/>
      <c r="AF641" s="1196"/>
      <c r="AG641" s="1196"/>
      <c r="AH641" s="1196"/>
      <c r="AI641" s="1196"/>
      <c r="AJ641" s="1196"/>
      <c r="AK641" s="1196"/>
      <c r="AL641" s="1196"/>
      <c r="AM641" s="1196"/>
      <c r="AN641" s="1196"/>
      <c r="AO641" s="1196"/>
      <c r="AP641" s="1196"/>
      <c r="AQ641" s="1196"/>
      <c r="AR641" s="1196"/>
      <c r="AS641" s="1196"/>
      <c r="AT641" s="1196"/>
      <c r="AU641" s="1196"/>
      <c r="AV641" s="1196"/>
      <c r="AW641" s="1196"/>
      <c r="AX641" s="1196"/>
      <c r="AY641" s="1215"/>
      <c r="AZ641" s="1215"/>
      <c r="BA641" s="1215"/>
      <c r="BB641" s="1215"/>
      <c r="BC641" s="1215"/>
      <c r="BD641" s="1215"/>
      <c r="BE641" s="1215"/>
      <c r="BF641" s="1215"/>
      <c r="BG641" s="1215"/>
      <c r="BH641" s="1215"/>
      <c r="BI641" s="1215"/>
      <c r="BJ641" s="1215"/>
      <c r="BK641" s="1215"/>
      <c r="BL641" s="1215"/>
      <c r="BM641" s="1215"/>
      <c r="BN641" s="1215"/>
      <c r="BO641" s="1215"/>
      <c r="BP641" s="1215"/>
      <c r="BQ641" s="1215"/>
      <c r="BR641" s="1215"/>
      <c r="BS641" s="1215"/>
      <c r="BT641" s="1215"/>
      <c r="BU641" s="1215"/>
      <c r="BV641" s="1215"/>
      <c r="BW641" s="1215"/>
      <c r="BX641" s="1215"/>
      <c r="BY641" s="1215"/>
      <c r="BZ641" s="1215"/>
      <c r="CA641" s="1215"/>
      <c r="CB641" s="1215"/>
      <c r="CC641" s="1215"/>
      <c r="CD641" s="1215"/>
      <c r="CE641" s="1215"/>
      <c r="CF641" s="1215"/>
      <c r="CG641" s="1215"/>
      <c r="CH641" s="1215"/>
      <c r="CI641" s="1215"/>
      <c r="CJ641" s="1215"/>
      <c r="CK641" s="1215"/>
      <c r="CL641" s="1215"/>
      <c r="CM641" s="1215"/>
      <c r="CN641" s="1215"/>
      <c r="CO641" s="1215"/>
      <c r="CP641" s="1215"/>
      <c r="CQ641" s="1215"/>
      <c r="CR641" s="1215"/>
      <c r="CS641" s="1215"/>
      <c r="CT641" s="1215"/>
      <c r="CU641" s="1215"/>
      <c r="CV641" s="246"/>
      <c r="CW641" s="1195"/>
      <c r="CX641" s="1196"/>
      <c r="CY641" s="1196"/>
      <c r="CZ641" s="1196"/>
      <c r="DA641" s="1196"/>
      <c r="DB641" s="1196"/>
      <c r="DC641" s="1196"/>
      <c r="DD641" s="1196"/>
      <c r="DE641" s="1196"/>
      <c r="DF641" s="1196"/>
      <c r="DG641" s="1196"/>
      <c r="DH641" s="1196"/>
      <c r="DI641" s="1196"/>
      <c r="DJ641" s="1196"/>
      <c r="DK641" s="1196"/>
      <c r="DL641" s="1196"/>
      <c r="DM641" s="1196"/>
      <c r="DN641" s="1196"/>
      <c r="DO641" s="1196"/>
      <c r="DP641" s="1196"/>
      <c r="DQ641" s="1196"/>
      <c r="DR641" s="1196"/>
      <c r="DS641" s="1196"/>
      <c r="DT641" s="1196"/>
      <c r="DU641" s="1196"/>
      <c r="DV641" s="1196"/>
      <c r="DW641" s="1196"/>
      <c r="DX641" s="1196"/>
      <c r="DY641" s="1196"/>
      <c r="DZ641" s="1196"/>
      <c r="EA641" s="1196"/>
      <c r="EB641" s="1196"/>
      <c r="EC641" s="1196"/>
      <c r="ED641" s="1196"/>
      <c r="EE641" s="1196"/>
      <c r="EF641" s="1196"/>
      <c r="EG641" s="1196"/>
      <c r="EH641" s="1196"/>
      <c r="EI641" s="1196"/>
      <c r="EJ641" s="1196"/>
      <c r="EK641" s="1196"/>
      <c r="EL641" s="1196"/>
      <c r="EM641" s="1196"/>
      <c r="EN641" s="1196"/>
      <c r="EO641" s="1196"/>
      <c r="EP641" s="1196"/>
      <c r="EQ641" s="1196"/>
      <c r="ER641" s="1196"/>
      <c r="ES641" s="1196"/>
      <c r="ET641" s="1196"/>
      <c r="EU641" s="1215"/>
      <c r="EV641" s="1215"/>
      <c r="EW641" s="1215"/>
      <c r="EX641" s="1215"/>
      <c r="EY641" s="1215"/>
      <c r="EZ641" s="1215"/>
      <c r="FA641" s="1215"/>
      <c r="FB641" s="1215"/>
      <c r="FC641" s="1215"/>
      <c r="FD641" s="1215"/>
      <c r="FE641" s="1215"/>
      <c r="FF641" s="1215"/>
      <c r="FG641" s="1215"/>
      <c r="FH641" s="1215"/>
      <c r="FI641" s="1215"/>
      <c r="FJ641" s="1215"/>
      <c r="FK641" s="1215"/>
      <c r="FL641" s="1215"/>
      <c r="FM641" s="1215"/>
      <c r="FN641" s="1215"/>
      <c r="FO641" s="1215"/>
      <c r="FP641" s="1215"/>
      <c r="FQ641" s="1215"/>
      <c r="FR641" s="1215"/>
      <c r="FS641" s="1215"/>
      <c r="FT641" s="1215"/>
      <c r="FU641" s="1215"/>
      <c r="FV641" s="1215"/>
      <c r="FW641" s="1215"/>
      <c r="FX641" s="1215"/>
      <c r="FY641" s="1215"/>
      <c r="FZ641" s="1215"/>
      <c r="GA641" s="1215"/>
      <c r="GB641" s="1215"/>
      <c r="GC641" s="1215"/>
      <c r="GD641" s="1215"/>
      <c r="GE641" s="1215"/>
      <c r="GF641" s="1215"/>
      <c r="GG641" s="1215"/>
      <c r="GH641" s="1215"/>
      <c r="GI641" s="1215"/>
      <c r="GJ641" s="1215"/>
      <c r="GK641" s="1215"/>
      <c r="GL641" s="1215"/>
      <c r="GM641" s="1215"/>
      <c r="GN641" s="1215"/>
      <c r="GO641" s="1215"/>
      <c r="GP641" s="1215"/>
      <c r="GQ641" s="1215"/>
      <c r="GR641" s="6"/>
    </row>
    <row r="642" spans="1:200" s="6" customFormat="1" ht="7.35" customHeight="1" x14ac:dyDescent="0.25">
      <c r="A642" s="212"/>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61"/>
      <c r="AG642" s="161"/>
      <c r="AH642" s="161"/>
      <c r="AI642" s="161"/>
      <c r="AJ642" s="161"/>
      <c r="AK642" s="161"/>
      <c r="AL642" s="161"/>
      <c r="AM642" s="161"/>
      <c r="AN642" s="161"/>
      <c r="AO642" s="161"/>
      <c r="AP642" s="161"/>
      <c r="AQ642" s="161"/>
      <c r="AR642" s="15"/>
      <c r="AS642" s="15"/>
      <c r="AT642" s="15"/>
      <c r="AU642" s="15"/>
      <c r="AV642" s="15"/>
      <c r="AW642" s="15"/>
      <c r="AX642" s="15"/>
      <c r="AY642" s="15"/>
      <c r="AZ642" s="15"/>
      <c r="BA642" s="15"/>
      <c r="BB642" s="15"/>
      <c r="BC642" s="15"/>
      <c r="BD642" s="15"/>
      <c r="BE642" s="15"/>
      <c r="BF642" s="15"/>
      <c r="BG642" s="15"/>
      <c r="BH642" s="15"/>
      <c r="BI642" s="15"/>
      <c r="BJ642" s="15"/>
      <c r="BK642" s="15"/>
      <c r="BL642" s="15"/>
      <c r="BM642" s="15"/>
      <c r="BN642" s="15"/>
      <c r="BO642" s="15"/>
      <c r="BP642" s="15"/>
      <c r="BQ642" s="15"/>
      <c r="BR642" s="15"/>
      <c r="BS642" s="15"/>
      <c r="BT642" s="15"/>
      <c r="BU642" s="15"/>
      <c r="BV642" s="15"/>
      <c r="BW642" s="15"/>
      <c r="BX642" s="15"/>
      <c r="BY642" s="15"/>
      <c r="BZ642" s="15"/>
      <c r="CA642" s="15"/>
      <c r="CB642" s="15"/>
      <c r="CC642" s="161"/>
      <c r="CD642" s="161"/>
      <c r="CE642" s="161"/>
      <c r="CF642" s="161"/>
      <c r="CG642" s="161"/>
      <c r="CH642" s="161"/>
      <c r="CI642" s="161"/>
      <c r="CJ642" s="161"/>
      <c r="CK642" s="161"/>
      <c r="CL642" s="161"/>
      <c r="CM642" s="161"/>
      <c r="CN642" s="161"/>
      <c r="CO642" s="15"/>
      <c r="CP642" s="15"/>
      <c r="CQ642" s="15"/>
      <c r="CR642" s="15"/>
      <c r="CS642" s="15"/>
      <c r="CT642" s="15"/>
      <c r="CU642" s="213"/>
      <c r="CV642" s="208"/>
      <c r="CW642" s="212"/>
      <c r="CX642" s="15"/>
      <c r="CY642" s="15"/>
      <c r="CZ642" s="15"/>
      <c r="DA642" s="15"/>
      <c r="DB642" s="15"/>
      <c r="DC642" s="15"/>
      <c r="DD642" s="15"/>
      <c r="DE642" s="15"/>
      <c r="DF642" s="15"/>
      <c r="DG642" s="15"/>
      <c r="DH642" s="15"/>
      <c r="DI642" s="15"/>
      <c r="DJ642" s="15"/>
      <c r="DK642" s="15"/>
      <c r="DL642" s="15"/>
      <c r="DM642" s="15"/>
      <c r="DN642" s="15"/>
      <c r="DO642" s="15"/>
      <c r="DP642" s="15"/>
      <c r="DQ642" s="15"/>
      <c r="DR642" s="15"/>
      <c r="DS642" s="15"/>
      <c r="DT642" s="15"/>
      <c r="DU642" s="15"/>
      <c r="DV642" s="15"/>
      <c r="DW642" s="15"/>
      <c r="DX642" s="15"/>
      <c r="DY642" s="15"/>
      <c r="DZ642" s="15"/>
      <c r="EA642" s="15"/>
      <c r="EB642" s="161"/>
      <c r="EC642" s="161"/>
      <c r="ED642" s="161"/>
      <c r="EE642" s="161"/>
      <c r="EF642" s="161"/>
      <c r="EG642" s="161"/>
      <c r="EH642" s="161"/>
      <c r="EI642" s="161"/>
      <c r="EJ642" s="161"/>
      <c r="EK642" s="161"/>
      <c r="EL642" s="161"/>
      <c r="EM642" s="161"/>
      <c r="EN642" s="15"/>
      <c r="EO642" s="15"/>
      <c r="EP642" s="15"/>
      <c r="EQ642" s="15"/>
      <c r="ER642" s="15"/>
      <c r="ES642" s="15"/>
      <c r="ET642" s="15"/>
      <c r="EU642" s="15"/>
      <c r="EV642" s="15"/>
      <c r="EW642" s="15"/>
      <c r="EX642" s="15"/>
      <c r="EY642" s="15"/>
      <c r="EZ642" s="15"/>
      <c r="FA642" s="15"/>
      <c r="FB642" s="15"/>
      <c r="FC642" s="15"/>
      <c r="FD642" s="15"/>
      <c r="FE642" s="15"/>
      <c r="FF642" s="15"/>
      <c r="FG642" s="15"/>
      <c r="FH642" s="15"/>
      <c r="FI642" s="15"/>
      <c r="FJ642" s="15"/>
      <c r="FK642" s="15"/>
      <c r="FL642" s="15"/>
      <c r="FM642" s="15"/>
      <c r="FN642" s="15"/>
      <c r="FO642" s="15"/>
      <c r="FP642" s="15"/>
      <c r="FQ642" s="15"/>
      <c r="FR642" s="15"/>
      <c r="FS642" s="15"/>
      <c r="FT642" s="15"/>
      <c r="FU642" s="15"/>
      <c r="FV642" s="15"/>
      <c r="FW642" s="15"/>
      <c r="FX642" s="15"/>
      <c r="FY642" s="161"/>
      <c r="FZ642" s="161"/>
      <c r="GA642" s="161"/>
      <c r="GB642" s="161"/>
      <c r="GC642" s="161"/>
      <c r="GD642" s="161"/>
      <c r="GE642" s="161"/>
      <c r="GF642" s="161"/>
      <c r="GG642" s="161"/>
      <c r="GH642" s="161"/>
      <c r="GI642" s="161"/>
      <c r="GJ642" s="161"/>
      <c r="GK642" s="15"/>
      <c r="GL642" s="15"/>
      <c r="GM642" s="15"/>
      <c r="GN642" s="15"/>
      <c r="GO642" s="15"/>
      <c r="GP642" s="15"/>
      <c r="GQ642" s="213"/>
    </row>
    <row r="643" spans="1:200" ht="6.75" customHeight="1" thickBot="1" x14ac:dyDescent="0.3">
      <c r="A643" s="212"/>
      <c r="B643" s="1183" t="str">
        <f>IF('FRONT PAGE'!$A$1="www.fly-logics.com","MANUFACTURER &amp; MODEL",0)</f>
        <v>MANUFACTURER &amp; MODEL</v>
      </c>
      <c r="C643" s="1184"/>
      <c r="D643" s="1184"/>
      <c r="E643" s="1184"/>
      <c r="F643" s="1184"/>
      <c r="G643" s="1184"/>
      <c r="H643" s="1184"/>
      <c r="I643" s="1184"/>
      <c r="J643" s="1184"/>
      <c r="K643" s="1184"/>
      <c r="L643" s="1197"/>
      <c r="M643" s="1197"/>
      <c r="N643" s="1197"/>
      <c r="O643" s="1197"/>
      <c r="P643" s="1197"/>
      <c r="Q643" s="1197"/>
      <c r="R643" s="1197"/>
      <c r="S643" s="1197"/>
      <c r="T643" s="1197"/>
      <c r="U643" s="1197"/>
      <c r="V643" s="1197"/>
      <c r="W643" s="1197"/>
      <c r="X643" s="1197"/>
      <c r="Y643" s="1197"/>
      <c r="Z643" s="1197"/>
      <c r="AA643" s="1197"/>
      <c r="AB643" s="1197"/>
      <c r="AC643" s="1197"/>
      <c r="AD643" s="1197"/>
      <c r="AE643" s="1198"/>
      <c r="AF643" s="1163" t="str">
        <f>IF('FRONT PAGE'!$A$1="www.fly-logics.com","PIC",0)</f>
        <v>PIC</v>
      </c>
      <c r="AG643" s="1164"/>
      <c r="AH643" s="1164"/>
      <c r="AI643" s="1165"/>
      <c r="AJ643" s="1163" t="str">
        <f>IF('FRONT PAGE'!$A$1="www.fly-logics.com","SIC",0)</f>
        <v>SIC</v>
      </c>
      <c r="AK643" s="1164"/>
      <c r="AL643" s="1164"/>
      <c r="AM643" s="1165"/>
      <c r="AN643" s="1163" t="str">
        <f>IF('FRONT PAGE'!$A$1="www.fly-logics.com","INSTR.",0)</f>
        <v>INSTR.</v>
      </c>
      <c r="AO643" s="1164"/>
      <c r="AP643" s="1164"/>
      <c r="AQ643" s="1165"/>
      <c r="AR643" s="1166" t="str">
        <f>IF('FRONT PAGE'!$A$1="www.fly-logics.com","Landings",0)</f>
        <v>Landings</v>
      </c>
      <c r="AS643" s="1167"/>
      <c r="AT643" s="1167"/>
      <c r="AU643" s="1167"/>
      <c r="AV643" s="1167"/>
      <c r="AW643" s="1168"/>
      <c r="AX643" s="643"/>
      <c r="AY643" s="1183" t="str">
        <f>IF('FRONT PAGE'!$A$1="www.fly-logics.com","MANUFACTURER &amp; MODEL",0)</f>
        <v>MANUFACTURER &amp; MODEL</v>
      </c>
      <c r="AZ643" s="1184"/>
      <c r="BA643" s="1184"/>
      <c r="BB643" s="1184"/>
      <c r="BC643" s="1184"/>
      <c r="BD643" s="1184"/>
      <c r="BE643" s="1184"/>
      <c r="BF643" s="1184"/>
      <c r="BG643" s="1184"/>
      <c r="BH643" s="1184"/>
      <c r="BI643" s="1197"/>
      <c r="BJ643" s="1197"/>
      <c r="BK643" s="1197"/>
      <c r="BL643" s="1197"/>
      <c r="BM643" s="1197"/>
      <c r="BN643" s="1197"/>
      <c r="BO643" s="1197"/>
      <c r="BP643" s="1197"/>
      <c r="BQ643" s="1197"/>
      <c r="BR643" s="1197"/>
      <c r="BS643" s="1197"/>
      <c r="BT643" s="1197"/>
      <c r="BU643" s="1197"/>
      <c r="BV643" s="1197"/>
      <c r="BW643" s="1197"/>
      <c r="BX643" s="1197"/>
      <c r="BY643" s="1197"/>
      <c r="BZ643" s="1197"/>
      <c r="CA643" s="1197"/>
      <c r="CB643" s="1198"/>
      <c r="CC643" s="1163" t="str">
        <f>IF('FRONT PAGE'!$A$1="www.fly-logics.com","PIC",0)</f>
        <v>PIC</v>
      </c>
      <c r="CD643" s="1164"/>
      <c r="CE643" s="1164"/>
      <c r="CF643" s="1165"/>
      <c r="CG643" s="1163" t="str">
        <f>IF('FRONT PAGE'!$A$1="www.fly-logics.com","SIC",0)</f>
        <v>SIC</v>
      </c>
      <c r="CH643" s="1164"/>
      <c r="CI643" s="1164"/>
      <c r="CJ643" s="1165"/>
      <c r="CK643" s="1163" t="str">
        <f>IF('FRONT PAGE'!$A$1="www.fly-logics.com","INSTR.",0)</f>
        <v>INSTR.</v>
      </c>
      <c r="CL643" s="1164"/>
      <c r="CM643" s="1164"/>
      <c r="CN643" s="1165"/>
      <c r="CO643" s="1166" t="str">
        <f>IF('FRONT PAGE'!$A$1="www.fly-logics.com","Landings",0)</f>
        <v>Landings</v>
      </c>
      <c r="CP643" s="1167"/>
      <c r="CQ643" s="1167"/>
      <c r="CR643" s="1167"/>
      <c r="CS643" s="1167"/>
      <c r="CT643" s="1168"/>
      <c r="CU643" s="643"/>
      <c r="CV643" s="247"/>
      <c r="CW643" s="212"/>
      <c r="CX643" s="1183" t="str">
        <f>IF('FRONT PAGE'!$A$1="www.fly-logics.com","MANUFACTURER &amp; MODEL",0)</f>
        <v>MANUFACTURER &amp; MODEL</v>
      </c>
      <c r="CY643" s="1184"/>
      <c r="CZ643" s="1184"/>
      <c r="DA643" s="1184"/>
      <c r="DB643" s="1184"/>
      <c r="DC643" s="1184"/>
      <c r="DD643" s="1184"/>
      <c r="DE643" s="1184"/>
      <c r="DF643" s="1184"/>
      <c r="DG643" s="1184"/>
      <c r="DH643" s="1197"/>
      <c r="DI643" s="1197"/>
      <c r="DJ643" s="1197"/>
      <c r="DK643" s="1197"/>
      <c r="DL643" s="1197"/>
      <c r="DM643" s="1197"/>
      <c r="DN643" s="1197"/>
      <c r="DO643" s="1197"/>
      <c r="DP643" s="1197"/>
      <c r="DQ643" s="1197"/>
      <c r="DR643" s="1197"/>
      <c r="DS643" s="1197"/>
      <c r="DT643" s="1197"/>
      <c r="DU643" s="1197"/>
      <c r="DV643" s="1197"/>
      <c r="DW643" s="1197"/>
      <c r="DX643" s="1197"/>
      <c r="DY643" s="1197"/>
      <c r="DZ643" s="1197"/>
      <c r="EA643" s="1198"/>
      <c r="EB643" s="1163" t="str">
        <f>IF('FRONT PAGE'!$A$1="www.fly-logics.com","PIC",0)</f>
        <v>PIC</v>
      </c>
      <c r="EC643" s="1164"/>
      <c r="ED643" s="1164"/>
      <c r="EE643" s="1165"/>
      <c r="EF643" s="1163" t="str">
        <f>IF('FRONT PAGE'!$A$1="www.fly-logics.com","SIC",0)</f>
        <v>SIC</v>
      </c>
      <c r="EG643" s="1164"/>
      <c r="EH643" s="1164"/>
      <c r="EI643" s="1165"/>
      <c r="EJ643" s="1163" t="str">
        <f>IF('FRONT PAGE'!$A$1="www.fly-logics.com","INSTR.",0)</f>
        <v>INSTR.</v>
      </c>
      <c r="EK643" s="1164"/>
      <c r="EL643" s="1164"/>
      <c r="EM643" s="1165"/>
      <c r="EN643" s="1166" t="str">
        <f>IF('FRONT PAGE'!$A$1="www.fly-logics.com","Landings",0)</f>
        <v>Landings</v>
      </c>
      <c r="EO643" s="1167"/>
      <c r="EP643" s="1167"/>
      <c r="EQ643" s="1167"/>
      <c r="ER643" s="1167"/>
      <c r="ES643" s="1168"/>
      <c r="ET643" s="643"/>
      <c r="EU643" s="1183" t="str">
        <f>IF('FRONT PAGE'!$A$1="www.fly-logics.com","MANUFACTURER &amp; MODEL",0)</f>
        <v>MANUFACTURER &amp; MODEL</v>
      </c>
      <c r="EV643" s="1184"/>
      <c r="EW643" s="1184"/>
      <c r="EX643" s="1184"/>
      <c r="EY643" s="1184"/>
      <c r="EZ643" s="1184"/>
      <c r="FA643" s="1184"/>
      <c r="FB643" s="1184"/>
      <c r="FC643" s="1184"/>
      <c r="FD643" s="1184"/>
      <c r="FE643" s="1197"/>
      <c r="FF643" s="1197"/>
      <c r="FG643" s="1197"/>
      <c r="FH643" s="1197"/>
      <c r="FI643" s="1197"/>
      <c r="FJ643" s="1197"/>
      <c r="FK643" s="1197"/>
      <c r="FL643" s="1197"/>
      <c r="FM643" s="1197"/>
      <c r="FN643" s="1197"/>
      <c r="FO643" s="1197"/>
      <c r="FP643" s="1197"/>
      <c r="FQ643" s="1197"/>
      <c r="FR643" s="1197"/>
      <c r="FS643" s="1197"/>
      <c r="FT643" s="1197"/>
      <c r="FU643" s="1197"/>
      <c r="FV643" s="1197"/>
      <c r="FW643" s="1197"/>
      <c r="FX643" s="1198"/>
      <c r="FY643" s="1163" t="str">
        <f>IF('FRONT PAGE'!$A$1="www.fly-logics.com","PIC",0)</f>
        <v>PIC</v>
      </c>
      <c r="FZ643" s="1164"/>
      <c r="GA643" s="1164"/>
      <c r="GB643" s="1165"/>
      <c r="GC643" s="1163" t="str">
        <f>IF('FRONT PAGE'!$A$1="www.fly-logics.com","SIC",0)</f>
        <v>SIC</v>
      </c>
      <c r="GD643" s="1164"/>
      <c r="GE643" s="1164"/>
      <c r="GF643" s="1165"/>
      <c r="GG643" s="1163" t="str">
        <f>IF('FRONT PAGE'!$A$1="www.fly-logics.com","INSTR.",0)</f>
        <v>INSTR.</v>
      </c>
      <c r="GH643" s="1164"/>
      <c r="GI643" s="1164"/>
      <c r="GJ643" s="1165"/>
      <c r="GK643" s="1166" t="str">
        <f>IF('FRONT PAGE'!$A$1="www.fly-logics.com","Landings",0)</f>
        <v>Landings</v>
      </c>
      <c r="GL643" s="1167"/>
      <c r="GM643" s="1167"/>
      <c r="GN643" s="1167"/>
      <c r="GO643" s="1167"/>
      <c r="GP643" s="1168"/>
      <c r="GQ643" s="643"/>
      <c r="GR643" s="6"/>
    </row>
    <row r="644" spans="1:200" ht="8.85" customHeight="1" x14ac:dyDescent="0.25">
      <c r="A644" s="212"/>
      <c r="B644" s="1185"/>
      <c r="C644" s="1186"/>
      <c r="D644" s="1186"/>
      <c r="E644" s="1186"/>
      <c r="F644" s="1186"/>
      <c r="G644" s="1186"/>
      <c r="H644" s="1186"/>
      <c r="I644" s="1186"/>
      <c r="J644" s="1186"/>
      <c r="K644" s="1186"/>
      <c r="L644" s="1119"/>
      <c r="M644" s="1120"/>
      <c r="N644" s="1120"/>
      <c r="O644" s="1120"/>
      <c r="P644" s="1120"/>
      <c r="Q644" s="1120"/>
      <c r="R644" s="1120"/>
      <c r="S644" s="1120"/>
      <c r="T644" s="1120"/>
      <c r="U644" s="1120"/>
      <c r="V644" s="1120"/>
      <c r="W644" s="1120"/>
      <c r="X644" s="1120"/>
      <c r="Y644" s="1120"/>
      <c r="Z644" s="1120"/>
      <c r="AA644" s="1120"/>
      <c r="AB644" s="1120"/>
      <c r="AC644" s="1120"/>
      <c r="AD644" s="1121"/>
      <c r="AE644" s="1199"/>
      <c r="AF644" s="1169"/>
      <c r="AG644" s="1170"/>
      <c r="AH644" s="1170"/>
      <c r="AI644" s="1171"/>
      <c r="AJ644" s="1169"/>
      <c r="AK644" s="1170"/>
      <c r="AL644" s="1170"/>
      <c r="AM644" s="1171"/>
      <c r="AN644" s="1169"/>
      <c r="AO644" s="1170"/>
      <c r="AP644" s="1170"/>
      <c r="AQ644" s="1171"/>
      <c r="AR644" s="1172"/>
      <c r="AS644" s="1173"/>
      <c r="AT644" s="1173"/>
      <c r="AU644" s="1173"/>
      <c r="AV644" s="1173"/>
      <c r="AW644" s="1174"/>
      <c r="AX644" s="643"/>
      <c r="AY644" s="1185"/>
      <c r="AZ644" s="1186"/>
      <c r="BA644" s="1186"/>
      <c r="BB644" s="1186"/>
      <c r="BC644" s="1186"/>
      <c r="BD644" s="1186"/>
      <c r="BE644" s="1186"/>
      <c r="BF644" s="1186"/>
      <c r="BG644" s="1186"/>
      <c r="BH644" s="1186"/>
      <c r="BI644" s="1119"/>
      <c r="BJ644" s="1120"/>
      <c r="BK644" s="1120"/>
      <c r="BL644" s="1120"/>
      <c r="BM644" s="1120"/>
      <c r="BN644" s="1120"/>
      <c r="BO644" s="1120"/>
      <c r="BP644" s="1120"/>
      <c r="BQ644" s="1120"/>
      <c r="BR644" s="1120"/>
      <c r="BS644" s="1120"/>
      <c r="BT644" s="1120"/>
      <c r="BU644" s="1120"/>
      <c r="BV644" s="1120"/>
      <c r="BW644" s="1120"/>
      <c r="BX644" s="1120"/>
      <c r="BY644" s="1120"/>
      <c r="BZ644" s="1120"/>
      <c r="CA644" s="1121"/>
      <c r="CB644" s="1199"/>
      <c r="CC644" s="1169"/>
      <c r="CD644" s="1170"/>
      <c r="CE644" s="1170"/>
      <c r="CF644" s="1171"/>
      <c r="CG644" s="1169"/>
      <c r="CH644" s="1170"/>
      <c r="CI644" s="1170"/>
      <c r="CJ644" s="1171"/>
      <c r="CK644" s="1169"/>
      <c r="CL644" s="1170"/>
      <c r="CM644" s="1170"/>
      <c r="CN644" s="1171"/>
      <c r="CO644" s="1172"/>
      <c r="CP644" s="1173"/>
      <c r="CQ644" s="1173"/>
      <c r="CR644" s="1173"/>
      <c r="CS644" s="1173"/>
      <c r="CT644" s="1174"/>
      <c r="CU644" s="643"/>
      <c r="CV644" s="247"/>
      <c r="CW644" s="212"/>
      <c r="CX644" s="1185"/>
      <c r="CY644" s="1186"/>
      <c r="CZ644" s="1186"/>
      <c r="DA644" s="1186"/>
      <c r="DB644" s="1186"/>
      <c r="DC644" s="1186"/>
      <c r="DD644" s="1186"/>
      <c r="DE644" s="1186"/>
      <c r="DF644" s="1186"/>
      <c r="DG644" s="1186"/>
      <c r="DH644" s="1119"/>
      <c r="DI644" s="1120"/>
      <c r="DJ644" s="1120"/>
      <c r="DK644" s="1120"/>
      <c r="DL644" s="1120"/>
      <c r="DM644" s="1120"/>
      <c r="DN644" s="1120"/>
      <c r="DO644" s="1120"/>
      <c r="DP644" s="1120"/>
      <c r="DQ644" s="1120"/>
      <c r="DR644" s="1120"/>
      <c r="DS644" s="1120"/>
      <c r="DT644" s="1120"/>
      <c r="DU644" s="1120"/>
      <c r="DV644" s="1120"/>
      <c r="DW644" s="1120"/>
      <c r="DX644" s="1120"/>
      <c r="DY644" s="1120"/>
      <c r="DZ644" s="1121"/>
      <c r="EA644" s="1199"/>
      <c r="EB644" s="1169"/>
      <c r="EC644" s="1170"/>
      <c r="ED644" s="1170"/>
      <c r="EE644" s="1171"/>
      <c r="EF644" s="1169"/>
      <c r="EG644" s="1170"/>
      <c r="EH644" s="1170"/>
      <c r="EI644" s="1171"/>
      <c r="EJ644" s="1169"/>
      <c r="EK644" s="1170"/>
      <c r="EL644" s="1170"/>
      <c r="EM644" s="1171"/>
      <c r="EN644" s="1172"/>
      <c r="EO644" s="1173"/>
      <c r="EP644" s="1173"/>
      <c r="EQ644" s="1173"/>
      <c r="ER644" s="1173"/>
      <c r="ES644" s="1174"/>
      <c r="ET644" s="643"/>
      <c r="EU644" s="1185"/>
      <c r="EV644" s="1186"/>
      <c r="EW644" s="1186"/>
      <c r="EX644" s="1186"/>
      <c r="EY644" s="1186"/>
      <c r="EZ644" s="1186"/>
      <c r="FA644" s="1186"/>
      <c r="FB644" s="1186"/>
      <c r="FC644" s="1186"/>
      <c r="FD644" s="1186"/>
      <c r="FE644" s="1119"/>
      <c r="FF644" s="1120"/>
      <c r="FG644" s="1120"/>
      <c r="FH644" s="1120"/>
      <c r="FI644" s="1120"/>
      <c r="FJ644" s="1120"/>
      <c r="FK644" s="1120"/>
      <c r="FL644" s="1120"/>
      <c r="FM644" s="1120"/>
      <c r="FN644" s="1120"/>
      <c r="FO644" s="1120"/>
      <c r="FP644" s="1120"/>
      <c r="FQ644" s="1120"/>
      <c r="FR644" s="1120"/>
      <c r="FS644" s="1120"/>
      <c r="FT644" s="1120"/>
      <c r="FU644" s="1120"/>
      <c r="FV644" s="1120"/>
      <c r="FW644" s="1121"/>
      <c r="FX644" s="1199"/>
      <c r="FY644" s="1169"/>
      <c r="FZ644" s="1170"/>
      <c r="GA644" s="1170"/>
      <c r="GB644" s="1171"/>
      <c r="GC644" s="1169"/>
      <c r="GD644" s="1170"/>
      <c r="GE644" s="1170"/>
      <c r="GF644" s="1171"/>
      <c r="GG644" s="1169"/>
      <c r="GH644" s="1170"/>
      <c r="GI644" s="1170"/>
      <c r="GJ644" s="1171"/>
      <c r="GK644" s="1172"/>
      <c r="GL644" s="1173"/>
      <c r="GM644" s="1173"/>
      <c r="GN644" s="1173"/>
      <c r="GO644" s="1173"/>
      <c r="GP644" s="1174"/>
      <c r="GQ644" s="643"/>
      <c r="GR644" s="6"/>
    </row>
    <row r="645" spans="1:200" ht="6.75" customHeight="1" thickBot="1" x14ac:dyDescent="0.3">
      <c r="A645" s="212"/>
      <c r="B645" s="1185"/>
      <c r="C645" s="1186"/>
      <c r="D645" s="1186"/>
      <c r="E645" s="1186"/>
      <c r="F645" s="1186"/>
      <c r="G645" s="1186"/>
      <c r="H645" s="1186"/>
      <c r="I645" s="1186"/>
      <c r="J645" s="1186"/>
      <c r="K645" s="1186"/>
      <c r="L645" s="1122"/>
      <c r="M645" s="1123"/>
      <c r="N645" s="1123"/>
      <c r="O645" s="1123"/>
      <c r="P645" s="1123"/>
      <c r="Q645" s="1123"/>
      <c r="R645" s="1123"/>
      <c r="S645" s="1123"/>
      <c r="T645" s="1123"/>
      <c r="U645" s="1123"/>
      <c r="V645" s="1123"/>
      <c r="W645" s="1123"/>
      <c r="X645" s="1123"/>
      <c r="Y645" s="1123"/>
      <c r="Z645" s="1123"/>
      <c r="AA645" s="1123"/>
      <c r="AB645" s="1123"/>
      <c r="AC645" s="1123"/>
      <c r="AD645" s="1124"/>
      <c r="AE645" s="1199"/>
      <c r="AF645" s="1169"/>
      <c r="AG645" s="1170"/>
      <c r="AH645" s="1170"/>
      <c r="AI645" s="1171"/>
      <c r="AJ645" s="1169"/>
      <c r="AK645" s="1170"/>
      <c r="AL645" s="1170"/>
      <c r="AM645" s="1171"/>
      <c r="AN645" s="1169"/>
      <c r="AO645" s="1170"/>
      <c r="AP645" s="1170"/>
      <c r="AQ645" s="1171"/>
      <c r="AR645" s="1166" t="str">
        <f>IF('FRONT PAGE'!$A$1="www.fly-logics.com","D",0)</f>
        <v>D</v>
      </c>
      <c r="AS645" s="1167"/>
      <c r="AT645" s="1175"/>
      <c r="AU645" s="1166" t="str">
        <f>IF('FRONT PAGE'!$A$1="www.fly-logics.com","N",0)</f>
        <v>N</v>
      </c>
      <c r="AV645" s="1167"/>
      <c r="AW645" s="1168"/>
      <c r="AX645" s="643"/>
      <c r="AY645" s="1185"/>
      <c r="AZ645" s="1186"/>
      <c r="BA645" s="1186"/>
      <c r="BB645" s="1186"/>
      <c r="BC645" s="1186"/>
      <c r="BD645" s="1186"/>
      <c r="BE645" s="1186"/>
      <c r="BF645" s="1186"/>
      <c r="BG645" s="1186"/>
      <c r="BH645" s="1186"/>
      <c r="BI645" s="1122"/>
      <c r="BJ645" s="1123"/>
      <c r="BK645" s="1123"/>
      <c r="BL645" s="1123"/>
      <c r="BM645" s="1123"/>
      <c r="BN645" s="1123"/>
      <c r="BO645" s="1123"/>
      <c r="BP645" s="1123"/>
      <c r="BQ645" s="1123"/>
      <c r="BR645" s="1123"/>
      <c r="BS645" s="1123"/>
      <c r="BT645" s="1123"/>
      <c r="BU645" s="1123"/>
      <c r="BV645" s="1123"/>
      <c r="BW645" s="1123"/>
      <c r="BX645" s="1123"/>
      <c r="BY645" s="1123"/>
      <c r="BZ645" s="1123"/>
      <c r="CA645" s="1124"/>
      <c r="CB645" s="1199"/>
      <c r="CC645" s="1169"/>
      <c r="CD645" s="1170"/>
      <c r="CE645" s="1170"/>
      <c r="CF645" s="1171"/>
      <c r="CG645" s="1169"/>
      <c r="CH645" s="1170"/>
      <c r="CI645" s="1170"/>
      <c r="CJ645" s="1171"/>
      <c r="CK645" s="1169"/>
      <c r="CL645" s="1170"/>
      <c r="CM645" s="1170"/>
      <c r="CN645" s="1171"/>
      <c r="CO645" s="1166" t="str">
        <f>IF('FRONT PAGE'!$A$1="www.fly-logics.com","D",0)</f>
        <v>D</v>
      </c>
      <c r="CP645" s="1167"/>
      <c r="CQ645" s="1175"/>
      <c r="CR645" s="1166" t="str">
        <f>IF('FRONT PAGE'!$A$1="www.fly-logics.com","N",0)</f>
        <v>N</v>
      </c>
      <c r="CS645" s="1167"/>
      <c r="CT645" s="1168"/>
      <c r="CU645" s="643"/>
      <c r="CV645" s="247"/>
      <c r="CW645" s="212"/>
      <c r="CX645" s="1185"/>
      <c r="CY645" s="1186"/>
      <c r="CZ645" s="1186"/>
      <c r="DA645" s="1186"/>
      <c r="DB645" s="1186"/>
      <c r="DC645" s="1186"/>
      <c r="DD645" s="1186"/>
      <c r="DE645" s="1186"/>
      <c r="DF645" s="1186"/>
      <c r="DG645" s="1186"/>
      <c r="DH645" s="1122"/>
      <c r="DI645" s="1123"/>
      <c r="DJ645" s="1123"/>
      <c r="DK645" s="1123"/>
      <c r="DL645" s="1123"/>
      <c r="DM645" s="1123"/>
      <c r="DN645" s="1123"/>
      <c r="DO645" s="1123"/>
      <c r="DP645" s="1123"/>
      <c r="DQ645" s="1123"/>
      <c r="DR645" s="1123"/>
      <c r="DS645" s="1123"/>
      <c r="DT645" s="1123"/>
      <c r="DU645" s="1123"/>
      <c r="DV645" s="1123"/>
      <c r="DW645" s="1123"/>
      <c r="DX645" s="1123"/>
      <c r="DY645" s="1123"/>
      <c r="DZ645" s="1124"/>
      <c r="EA645" s="1199"/>
      <c r="EB645" s="1169"/>
      <c r="EC645" s="1170"/>
      <c r="ED645" s="1170"/>
      <c r="EE645" s="1171"/>
      <c r="EF645" s="1169"/>
      <c r="EG645" s="1170"/>
      <c r="EH645" s="1170"/>
      <c r="EI645" s="1171"/>
      <c r="EJ645" s="1169"/>
      <c r="EK645" s="1170"/>
      <c r="EL645" s="1170"/>
      <c r="EM645" s="1171"/>
      <c r="EN645" s="1166" t="str">
        <f>IF('FRONT PAGE'!$A$1="www.fly-logics.com","D",0)</f>
        <v>D</v>
      </c>
      <c r="EO645" s="1167"/>
      <c r="EP645" s="1175"/>
      <c r="EQ645" s="1166" t="str">
        <f>IF('FRONT PAGE'!$A$1="www.fly-logics.com","N",0)</f>
        <v>N</v>
      </c>
      <c r="ER645" s="1167"/>
      <c r="ES645" s="1168"/>
      <c r="ET645" s="643"/>
      <c r="EU645" s="1185"/>
      <c r="EV645" s="1186"/>
      <c r="EW645" s="1186"/>
      <c r="EX645" s="1186"/>
      <c r="EY645" s="1186"/>
      <c r="EZ645" s="1186"/>
      <c r="FA645" s="1186"/>
      <c r="FB645" s="1186"/>
      <c r="FC645" s="1186"/>
      <c r="FD645" s="1186"/>
      <c r="FE645" s="1122"/>
      <c r="FF645" s="1123"/>
      <c r="FG645" s="1123"/>
      <c r="FH645" s="1123"/>
      <c r="FI645" s="1123"/>
      <c r="FJ645" s="1123"/>
      <c r="FK645" s="1123"/>
      <c r="FL645" s="1123"/>
      <c r="FM645" s="1123"/>
      <c r="FN645" s="1123"/>
      <c r="FO645" s="1123"/>
      <c r="FP645" s="1123"/>
      <c r="FQ645" s="1123"/>
      <c r="FR645" s="1123"/>
      <c r="FS645" s="1123"/>
      <c r="FT645" s="1123"/>
      <c r="FU645" s="1123"/>
      <c r="FV645" s="1123"/>
      <c r="FW645" s="1124"/>
      <c r="FX645" s="1199"/>
      <c r="FY645" s="1169"/>
      <c r="FZ645" s="1170"/>
      <c r="GA645" s="1170"/>
      <c r="GB645" s="1171"/>
      <c r="GC645" s="1169"/>
      <c r="GD645" s="1170"/>
      <c r="GE645" s="1170"/>
      <c r="GF645" s="1171"/>
      <c r="GG645" s="1169"/>
      <c r="GH645" s="1170"/>
      <c r="GI645" s="1170"/>
      <c r="GJ645" s="1171"/>
      <c r="GK645" s="1166" t="str">
        <f>IF('FRONT PAGE'!$A$1="www.fly-logics.com","D",0)</f>
        <v>D</v>
      </c>
      <c r="GL645" s="1167"/>
      <c r="GM645" s="1175"/>
      <c r="GN645" s="1166" t="str">
        <f>IF('FRONT PAGE'!$A$1="www.fly-logics.com","N",0)</f>
        <v>N</v>
      </c>
      <c r="GO645" s="1167"/>
      <c r="GP645" s="1168"/>
      <c r="GQ645" s="643"/>
      <c r="GR645" s="6"/>
    </row>
    <row r="646" spans="1:200" ht="6.75" customHeight="1" thickBot="1" x14ac:dyDescent="0.3">
      <c r="A646" s="212"/>
      <c r="B646" s="1181"/>
      <c r="C646" s="1182"/>
      <c r="D646" s="1182"/>
      <c r="E646" s="1182"/>
      <c r="F646" s="1182"/>
      <c r="G646" s="1182"/>
      <c r="H646" s="1182"/>
      <c r="I646" s="1182"/>
      <c r="J646" s="1182"/>
      <c r="K646" s="1182"/>
      <c r="L646" s="1182"/>
      <c r="M646" s="1182"/>
      <c r="N646" s="1182"/>
      <c r="O646" s="1182"/>
      <c r="P646" s="1182"/>
      <c r="Q646" s="1182"/>
      <c r="R646" s="1182"/>
      <c r="S646" s="1182"/>
      <c r="T646" s="1182"/>
      <c r="U646" s="1182"/>
      <c r="V646" s="1182"/>
      <c r="W646" s="1182"/>
      <c r="X646" s="1182"/>
      <c r="Y646" s="1182"/>
      <c r="Z646" s="1182"/>
      <c r="AA646" s="1200"/>
      <c r="AB646" s="1200"/>
      <c r="AC646" s="1200"/>
      <c r="AD646" s="1200"/>
      <c r="AE646" s="1201"/>
      <c r="AF646" s="1169"/>
      <c r="AG646" s="1176"/>
      <c r="AH646" s="1176"/>
      <c r="AI646" s="1171"/>
      <c r="AJ646" s="1169"/>
      <c r="AK646" s="1176"/>
      <c r="AL646" s="1176"/>
      <c r="AM646" s="1171"/>
      <c r="AN646" s="1169"/>
      <c r="AO646" s="1176"/>
      <c r="AP646" s="1176"/>
      <c r="AQ646" s="1171"/>
      <c r="AR646" s="1177"/>
      <c r="AS646" s="1178"/>
      <c r="AT646" s="1179"/>
      <c r="AU646" s="1177"/>
      <c r="AV646" s="1178"/>
      <c r="AW646" s="1180"/>
      <c r="AX646" s="643"/>
      <c r="AY646" s="1181"/>
      <c r="AZ646" s="1182"/>
      <c r="BA646" s="1182"/>
      <c r="BB646" s="1182"/>
      <c r="BC646" s="1182"/>
      <c r="BD646" s="1182"/>
      <c r="BE646" s="1182"/>
      <c r="BF646" s="1182"/>
      <c r="BG646" s="1182"/>
      <c r="BH646" s="1182"/>
      <c r="BI646" s="1182"/>
      <c r="BJ646" s="1182"/>
      <c r="BK646" s="1182"/>
      <c r="BL646" s="1182"/>
      <c r="BM646" s="1182"/>
      <c r="BN646" s="1182"/>
      <c r="BO646" s="1182"/>
      <c r="BP646" s="1182"/>
      <c r="BQ646" s="1182"/>
      <c r="BR646" s="1182"/>
      <c r="BS646" s="1182"/>
      <c r="BT646" s="1182"/>
      <c r="BU646" s="1182"/>
      <c r="BV646" s="1182"/>
      <c r="BW646" s="1182"/>
      <c r="BX646" s="1200"/>
      <c r="BY646" s="1200"/>
      <c r="BZ646" s="1200"/>
      <c r="CA646" s="1200"/>
      <c r="CB646" s="1201"/>
      <c r="CC646" s="1169"/>
      <c r="CD646" s="1176"/>
      <c r="CE646" s="1176"/>
      <c r="CF646" s="1171"/>
      <c r="CG646" s="1169"/>
      <c r="CH646" s="1176"/>
      <c r="CI646" s="1176"/>
      <c r="CJ646" s="1171"/>
      <c r="CK646" s="1169"/>
      <c r="CL646" s="1176"/>
      <c r="CM646" s="1176"/>
      <c r="CN646" s="1171"/>
      <c r="CO646" s="1177"/>
      <c r="CP646" s="1178"/>
      <c r="CQ646" s="1179"/>
      <c r="CR646" s="1177"/>
      <c r="CS646" s="1178"/>
      <c r="CT646" s="1180"/>
      <c r="CU646" s="643"/>
      <c r="CV646" s="247"/>
      <c r="CW646" s="212"/>
      <c r="CX646" s="1181"/>
      <c r="CY646" s="1182"/>
      <c r="CZ646" s="1182"/>
      <c r="DA646" s="1182"/>
      <c r="DB646" s="1182"/>
      <c r="DC646" s="1182"/>
      <c r="DD646" s="1182"/>
      <c r="DE646" s="1182"/>
      <c r="DF646" s="1182"/>
      <c r="DG646" s="1182"/>
      <c r="DH646" s="1182"/>
      <c r="DI646" s="1182"/>
      <c r="DJ646" s="1182"/>
      <c r="DK646" s="1182"/>
      <c r="DL646" s="1182"/>
      <c r="DM646" s="1182"/>
      <c r="DN646" s="1182"/>
      <c r="DO646" s="1182"/>
      <c r="DP646" s="1182"/>
      <c r="DQ646" s="1182"/>
      <c r="DR646" s="1182"/>
      <c r="DS646" s="1182"/>
      <c r="DT646" s="1182"/>
      <c r="DU646" s="1182"/>
      <c r="DV646" s="1182"/>
      <c r="DW646" s="1200"/>
      <c r="DX646" s="1200"/>
      <c r="DY646" s="1200"/>
      <c r="DZ646" s="1200"/>
      <c r="EA646" s="1201"/>
      <c r="EB646" s="1169"/>
      <c r="EC646" s="1176"/>
      <c r="ED646" s="1176"/>
      <c r="EE646" s="1171"/>
      <c r="EF646" s="1169"/>
      <c r="EG646" s="1176"/>
      <c r="EH646" s="1176"/>
      <c r="EI646" s="1171"/>
      <c r="EJ646" s="1169"/>
      <c r="EK646" s="1176"/>
      <c r="EL646" s="1176"/>
      <c r="EM646" s="1171"/>
      <c r="EN646" s="1177"/>
      <c r="EO646" s="1178"/>
      <c r="EP646" s="1179"/>
      <c r="EQ646" s="1177"/>
      <c r="ER646" s="1178"/>
      <c r="ES646" s="1180"/>
      <c r="ET646" s="643"/>
      <c r="EU646" s="1181"/>
      <c r="EV646" s="1182"/>
      <c r="EW646" s="1182"/>
      <c r="EX646" s="1182"/>
      <c r="EY646" s="1182"/>
      <c r="EZ646" s="1182"/>
      <c r="FA646" s="1182"/>
      <c r="FB646" s="1182"/>
      <c r="FC646" s="1182"/>
      <c r="FD646" s="1182"/>
      <c r="FE646" s="1182"/>
      <c r="FF646" s="1182"/>
      <c r="FG646" s="1182"/>
      <c r="FH646" s="1182"/>
      <c r="FI646" s="1182"/>
      <c r="FJ646" s="1182"/>
      <c r="FK646" s="1182"/>
      <c r="FL646" s="1182"/>
      <c r="FM646" s="1182"/>
      <c r="FN646" s="1182"/>
      <c r="FO646" s="1182"/>
      <c r="FP646" s="1182"/>
      <c r="FQ646" s="1182"/>
      <c r="FR646" s="1182"/>
      <c r="FS646" s="1182"/>
      <c r="FT646" s="1200"/>
      <c r="FU646" s="1200"/>
      <c r="FV646" s="1200"/>
      <c r="FW646" s="1200"/>
      <c r="FX646" s="1201"/>
      <c r="FY646" s="1169"/>
      <c r="FZ646" s="1176"/>
      <c r="GA646" s="1176"/>
      <c r="GB646" s="1171"/>
      <c r="GC646" s="1169"/>
      <c r="GD646" s="1176"/>
      <c r="GE646" s="1176"/>
      <c r="GF646" s="1171"/>
      <c r="GG646" s="1169"/>
      <c r="GH646" s="1176"/>
      <c r="GI646" s="1176"/>
      <c r="GJ646" s="1171"/>
      <c r="GK646" s="1177"/>
      <c r="GL646" s="1178"/>
      <c r="GM646" s="1179"/>
      <c r="GN646" s="1177"/>
      <c r="GO646" s="1178"/>
      <c r="GP646" s="1180"/>
      <c r="GQ646" s="643"/>
      <c r="GR646" s="6"/>
    </row>
    <row r="647" spans="1:200" ht="8.85" customHeight="1" x14ac:dyDescent="0.25">
      <c r="A647" s="212"/>
      <c r="B647" s="1187" t="str">
        <f>LOGBOOK!$AH$3</f>
        <v>TYPE</v>
      </c>
      <c r="C647" s="1188"/>
      <c r="D647" s="1188"/>
      <c r="E647" s="1188"/>
      <c r="F647" s="1119"/>
      <c r="G647" s="1204"/>
      <c r="H647" s="1204"/>
      <c r="I647" s="1204"/>
      <c r="J647" s="1205"/>
      <c r="K647" s="1189"/>
      <c r="L647" s="1119"/>
      <c r="M647" s="1204"/>
      <c r="N647" s="1204"/>
      <c r="O647" s="1204"/>
      <c r="P647" s="1204"/>
      <c r="Q647" s="1205"/>
      <c r="R647" s="1188" t="str">
        <f>IF('FRONT PAGE'!$A$1="www.fly-logics.com","YEAR",0)</f>
        <v>YEAR</v>
      </c>
      <c r="S647" s="1188"/>
      <c r="T647" s="1188"/>
      <c r="U647" s="1188"/>
      <c r="V647" s="1119"/>
      <c r="W647" s="1204"/>
      <c r="X647" s="1204"/>
      <c r="Y647" s="1205"/>
      <c r="Z647" s="1199"/>
      <c r="AA647" s="629" t="str">
        <f>IF('FRONT PAGE'!$A$1="www.fly-logics.com","JAN",0)</f>
        <v>JAN</v>
      </c>
      <c r="AB647" s="631"/>
      <c r="AC647" s="631"/>
      <c r="AD647" s="631"/>
      <c r="AE647" s="631"/>
      <c r="AF647" s="630" t="str">
        <f>IF(SUMIFS(LOGBOOK!$Y$5:$Y$1036129,LOGBOOK!$D$5:$D$1036129,F647,LOGBOOK!$AN$5:$AN$1036129,V647,LOGBOOK!$E$5:$E$1036129,L647,LOGBOOK!$AM$5:$AM$1036129,"ENE")=0," ",SUMIFS(LOGBOOK!$Y$5:$Y$1036129,LOGBOOK!$D$5:$D$1036129,F647,LOGBOOK!$AN$5:$AN$1036129,V647,LOGBOOK!$E$5:$E$1036129,L647,LOGBOOK!$AM$5:$AM$1036129,"ENE"))</f>
        <v xml:space="preserve"> </v>
      </c>
      <c r="AG647" s="625"/>
      <c r="AH647" s="625"/>
      <c r="AI647" s="625"/>
      <c r="AJ647" s="630" t="str">
        <f>IF(SUMIFS(LOGBOOK!$Z$5:$Z$1036129,LOGBOOK!$D$5:$D$1036129,F647,LOGBOOK!$AN$5:$AN$1036129,V647,LOGBOOK!$E$5:$E$1036129,L647,LOGBOOK!$AM$5:$AM$1036129,"ENE")=0," ",SUMIFS(LOGBOOK!$Z$5:$Z$1036129,LOGBOOK!$D$5:$D$1036129,F647,LOGBOOK!$AN$5:$AN$1036129,V647,LOGBOOK!$E$5:$E$1036129,L647,LOGBOOK!$AM$5:$AM$1036129,"ENE"))</f>
        <v xml:space="preserve"> </v>
      </c>
      <c r="AK647" s="625"/>
      <c r="AL647" s="625"/>
      <c r="AM647" s="625"/>
      <c r="AN647" s="630" t="str">
        <f>IF(SUMIFS(LOGBOOK!$AA$5:$AA$1036129,LOGBOOK!$D$5:$D$1036129,F647,LOGBOOK!$AN$5:$AN$1036129,V647,LOGBOOK!$E$5:$E$1036129,L647,LOGBOOK!$AM$5:$AM$1036129,"ENE")=0," ",SUMIFS(LOGBOOK!$AA$5:$AA$1036129,LOGBOOK!$D$5:$D$1036129,F647,LOGBOOK!$AN$5:$AN$1036129,V647,LOGBOOK!$E$5:$E$1036129,L647,LOGBOOK!$AM$5:$AM$1036129,"ENE"))</f>
        <v xml:space="preserve"> </v>
      </c>
      <c r="AO647" s="625"/>
      <c r="AP647" s="625"/>
      <c r="AQ647" s="625"/>
      <c r="AR647" s="623" t="str">
        <f>IF(SUMIFS(LOGBOOK!$AE$5:$AE$1036129,LOGBOOK!$D$5:$D$1036129,F647,LOGBOOK!$AN$5:$AN$1036129,V647,LOGBOOK!$E$5:$E$1036129,L647,LOGBOOK!$AM$5:$AM$1036129,"ENE")=0," ",SUMIFS(LOGBOOK!$AE$5:$AE$1036129,LOGBOOK!$D$5:$D$1036129,F647,LOGBOOK!$AN$5:$AN$1036129,V647,LOGBOOK!$E$5:$E$1036129,L647,LOGBOOK!$AM$5:$AM$1036129,"ENE"))</f>
        <v xml:space="preserve"> </v>
      </c>
      <c r="AS647" s="623"/>
      <c r="AT647" s="623"/>
      <c r="AU647" s="623" t="str">
        <f>IF(SUMIFS(LOGBOOK!$AF$5:$AF$1036129,LOGBOOK!$D$5:$D$1036129,F647,LOGBOOK!$AN$5:$AN$1036129,V647,LOGBOOK!$E$5:$E$1036129,L647,LOGBOOK!$AM$5:$AM$1036129,"ENE")=0," ",SUMIFS(LOGBOOK!$AF$5:$AF$1036129,LOGBOOK!$D$5:$D$1036129,F647,LOGBOOK!$AN$5:$AN$1036129,V647,LOGBOOK!$E$5:$E$1036129,L647,LOGBOOK!$AM$5:$AM$1036129,"ENE"))</f>
        <v xml:space="preserve"> </v>
      </c>
      <c r="AV647" s="633"/>
      <c r="AW647" s="633"/>
      <c r="AX647" s="643"/>
      <c r="AY647" s="1187" t="str">
        <f>LOGBOOK!$AH$3</f>
        <v>TYPE</v>
      </c>
      <c r="AZ647" s="1188"/>
      <c r="BA647" s="1188"/>
      <c r="BB647" s="1188"/>
      <c r="BC647" s="1119"/>
      <c r="BD647" s="1204"/>
      <c r="BE647" s="1204"/>
      <c r="BF647" s="1204"/>
      <c r="BG647" s="1205"/>
      <c r="BH647" s="1189"/>
      <c r="BI647" s="1119"/>
      <c r="BJ647" s="1204"/>
      <c r="BK647" s="1204"/>
      <c r="BL647" s="1204"/>
      <c r="BM647" s="1204"/>
      <c r="BN647" s="1205"/>
      <c r="BO647" s="1188" t="str">
        <f>IF('FRONT PAGE'!$A$1="www.fly-logics.com","YEAR",0)</f>
        <v>YEAR</v>
      </c>
      <c r="BP647" s="1188"/>
      <c r="BQ647" s="1188"/>
      <c r="BR647" s="1188"/>
      <c r="BS647" s="1119"/>
      <c r="BT647" s="1204"/>
      <c r="BU647" s="1204"/>
      <c r="BV647" s="1205"/>
      <c r="BW647" s="1199"/>
      <c r="BX647" s="629" t="str">
        <f>IF('FRONT PAGE'!$A$1="www.fly-logics.com","JAN",0)</f>
        <v>JAN</v>
      </c>
      <c r="BY647" s="631"/>
      <c r="BZ647" s="631"/>
      <c r="CA647" s="631"/>
      <c r="CB647" s="631"/>
      <c r="CC647" s="630" t="str">
        <f>IF(SUMIFS(LOGBOOK!$Y$5:$Y$1036129,LOGBOOK!$D$5:$D$1036129,BC647,LOGBOOK!$AN$5:$AN$1036129,BS647,LOGBOOK!$E$5:$E$1036129,BI647,LOGBOOK!$AM$5:$AM$1036129,"ENE")=0," ",SUMIFS(LOGBOOK!$Y$5:$Y$1036129,LOGBOOK!$D$5:$D$1036129,BC647,LOGBOOK!$AN$5:$AN$1036129,BS647,LOGBOOK!$E$5:$E$1036129,BI647,LOGBOOK!$AM$5:$AM$1036129,"ENE"))</f>
        <v xml:space="preserve"> </v>
      </c>
      <c r="CD647" s="625"/>
      <c r="CE647" s="625"/>
      <c r="CF647" s="625"/>
      <c r="CG647" s="630" t="str">
        <f>IF(SUMIFS(LOGBOOK!$Z$5:$Z$1036129,LOGBOOK!$D$5:$D$1036129,BC647,LOGBOOK!$AN$5:$AN$1036129,BS647,LOGBOOK!$E$5:$E$1036129,BI647,LOGBOOK!$AM$5:$AM$1036129,"ENE")=0," ",SUMIFS(LOGBOOK!$Z$5:$Z$1036129,LOGBOOK!$D$5:$D$1036129,BC647,LOGBOOK!$AN$5:$AN$1036129,BS647,LOGBOOK!$E$5:$E$1036129,BI647,LOGBOOK!$AM$5:$AM$1036129,"ENE"))</f>
        <v xml:space="preserve"> </v>
      </c>
      <c r="CH647" s="625"/>
      <c r="CI647" s="625"/>
      <c r="CJ647" s="625"/>
      <c r="CK647" s="630" t="str">
        <f>IF(SUMIFS(LOGBOOK!$AA$5:$AA$1036129,LOGBOOK!$D$5:$D$1036129,BC647,LOGBOOK!$AN$5:$AN$1036129,BS647,LOGBOOK!$E$5:$E$1036129,BI647,LOGBOOK!$AM$5:$AM$1036129,"ENE")=0," ",SUMIFS(LOGBOOK!$AA$5:$AA$1036129,LOGBOOK!$D$5:$D$1036129,BC647,LOGBOOK!$AN$5:$AN$1036129,BS647,LOGBOOK!$E$5:$E$1036129,BI647,LOGBOOK!$AM$5:$AM$1036129,"ENE"))</f>
        <v xml:space="preserve"> </v>
      </c>
      <c r="CL647" s="625"/>
      <c r="CM647" s="625"/>
      <c r="CN647" s="625"/>
      <c r="CO647" s="623" t="str">
        <f>IF(SUMIFS(LOGBOOK!$AE$5:$AE$1036129,LOGBOOK!$D$5:$D$1036129,BC647,LOGBOOK!$AN$5:$AN$1036129,BS647,LOGBOOK!$E$5:$E$1036129,BI647,LOGBOOK!$AM$5:$AM$1036129,"ENE")=0," ",SUMIFS(LOGBOOK!$AE$5:$AE$1036129,LOGBOOK!$D$5:$D$1036129,BC647,LOGBOOK!$AN$5:$AN$1036129,BS647,LOGBOOK!$E$5:$E$1036129,BI647,LOGBOOK!$AM$5:$AM$1036129,"ENE"))</f>
        <v xml:space="preserve"> </v>
      </c>
      <c r="CP647" s="623"/>
      <c r="CQ647" s="623"/>
      <c r="CR647" s="623" t="str">
        <f>IF(SUMIFS(LOGBOOK!$AF$5:$AF$1036129,LOGBOOK!$D$5:$D$1036129,BC647,LOGBOOK!$AN$5:$AN$1036129,BS647,LOGBOOK!$E$5:$E$1036129,BI647,LOGBOOK!$AM$5:$AM$1036129,"ENE")=0," ",SUMIFS(LOGBOOK!$AF$5:$AF$1036129,LOGBOOK!$D$5:$D$1036129,BC647,LOGBOOK!$AN$5:$AN$1036129,BS647,LOGBOOK!$E$5:$E$1036129,BI647,LOGBOOK!$AM$5:$AM$1036129,"ENE"))</f>
        <v xml:space="preserve"> </v>
      </c>
      <c r="CS647" s="633"/>
      <c r="CT647" s="633"/>
      <c r="CU647" s="643"/>
      <c r="CV647" s="247"/>
      <c r="CW647" s="212"/>
      <c r="CX647" s="1187" t="str">
        <f>LOGBOOK!$AH$3</f>
        <v>TYPE</v>
      </c>
      <c r="CY647" s="1188"/>
      <c r="CZ647" s="1188"/>
      <c r="DA647" s="1188"/>
      <c r="DB647" s="1119"/>
      <c r="DC647" s="1204"/>
      <c r="DD647" s="1204"/>
      <c r="DE647" s="1204"/>
      <c r="DF647" s="1205"/>
      <c r="DG647" s="1189"/>
      <c r="DH647" s="1119"/>
      <c r="DI647" s="1204"/>
      <c r="DJ647" s="1204"/>
      <c r="DK647" s="1204"/>
      <c r="DL647" s="1204"/>
      <c r="DM647" s="1205"/>
      <c r="DN647" s="1188" t="str">
        <f>IF('FRONT PAGE'!$A$1="www.fly-logics.com","YEAR",0)</f>
        <v>YEAR</v>
      </c>
      <c r="DO647" s="1188"/>
      <c r="DP647" s="1188"/>
      <c r="DQ647" s="1188"/>
      <c r="DR647" s="1119"/>
      <c r="DS647" s="1204"/>
      <c r="DT647" s="1204"/>
      <c r="DU647" s="1205"/>
      <c r="DV647" s="1199"/>
      <c r="DW647" s="629" t="str">
        <f>IF('FRONT PAGE'!$A$1="www.fly-logics.com","JAN",0)</f>
        <v>JAN</v>
      </c>
      <c r="DX647" s="631"/>
      <c r="DY647" s="631"/>
      <c r="DZ647" s="631"/>
      <c r="EA647" s="631"/>
      <c r="EB647" s="630" t="str">
        <f>IF(SUMIFS(LOGBOOK!$Y$5:$Y$1036129,LOGBOOK!$D$5:$D$1036129,DB647,LOGBOOK!$AN$5:$AN$1036129,DR647,LOGBOOK!$E$5:$E$1036129,DH647,LOGBOOK!$AM$5:$AM$1036129,"ENE")=0," ",SUMIFS(LOGBOOK!$Y$5:$Y$1036129,LOGBOOK!$D$5:$D$1036129,DB647,LOGBOOK!$AN$5:$AN$1036129,DR647,LOGBOOK!$E$5:$E$1036129,DH647,LOGBOOK!$AM$5:$AM$1036129,"ENE"))</f>
        <v xml:space="preserve"> </v>
      </c>
      <c r="EC647" s="625"/>
      <c r="ED647" s="625"/>
      <c r="EE647" s="625"/>
      <c r="EF647" s="630" t="str">
        <f>IF(SUMIFS(LOGBOOK!$Z$5:$Z$1036129,LOGBOOK!$D$5:$D$1036129,DB647,LOGBOOK!$AN$5:$AN$1036129,DR647,LOGBOOK!$E$5:$E$1036129,DH647,LOGBOOK!$AM$5:$AM$1036129,"ENE")=0," ",SUMIFS(LOGBOOK!$Z$5:$Z$1036129,LOGBOOK!$D$5:$D$1036129,DB647,LOGBOOK!$AN$5:$AN$1036129,DR647,LOGBOOK!$E$5:$E$1036129,DH647,LOGBOOK!$AM$5:$AM$1036129,"ENE"))</f>
        <v xml:space="preserve"> </v>
      </c>
      <c r="EG647" s="625"/>
      <c r="EH647" s="625"/>
      <c r="EI647" s="625"/>
      <c r="EJ647" s="630" t="str">
        <f>IF(SUMIFS(LOGBOOK!$AA$5:$AA$1036129,LOGBOOK!$D$5:$D$1036129,DB647,LOGBOOK!$AN$5:$AN$1036129,DR647,LOGBOOK!$E$5:$E$1036129,DH647,LOGBOOK!$AM$5:$AM$1036129,"ENE")=0," ",SUMIFS(LOGBOOK!$AA$5:$AA$1036129,LOGBOOK!$D$5:$D$1036129,DB647,LOGBOOK!$AN$5:$AN$1036129,DR647,LOGBOOK!$E$5:$E$1036129,DH647,LOGBOOK!$AM$5:$AM$1036129,"ENE"))</f>
        <v xml:space="preserve"> </v>
      </c>
      <c r="EK647" s="625"/>
      <c r="EL647" s="625"/>
      <c r="EM647" s="625"/>
      <c r="EN647" s="623" t="str">
        <f>IF(SUMIFS(LOGBOOK!$AE$5:$AE$1036129,LOGBOOK!$D$5:$D$1036129,DB647,LOGBOOK!$AN$5:$AN$1036129,DR647,LOGBOOK!$E$5:$E$1036129,DH647,LOGBOOK!$AM$5:$AM$1036129,"ENE")=0," ",SUMIFS(LOGBOOK!$AE$5:$AE$1036129,LOGBOOK!$D$5:$D$1036129,DB647,LOGBOOK!$AN$5:$AN$1036129,DR647,LOGBOOK!$E$5:$E$1036129,DH647,LOGBOOK!$AM$5:$AM$1036129,"ENE"))</f>
        <v xml:space="preserve"> </v>
      </c>
      <c r="EO647" s="623"/>
      <c r="EP647" s="623"/>
      <c r="EQ647" s="623" t="str">
        <f>IF(SUMIFS(LOGBOOK!$AF$5:$AF$1036129,LOGBOOK!$D$5:$D$1036129,DB647,LOGBOOK!$AN$5:$AN$1036129,DR647,LOGBOOK!$E$5:$E$1036129,DH647,LOGBOOK!$AM$5:$AM$1036129,"ENE")=0," ",SUMIFS(LOGBOOK!$AF$5:$AF$1036129,LOGBOOK!$D$5:$D$1036129,DB647,LOGBOOK!$AN$5:$AN$1036129,DR647,LOGBOOK!$E$5:$E$1036129,DH647,LOGBOOK!$AM$5:$AM$1036129,"ENE"))</f>
        <v xml:space="preserve"> </v>
      </c>
      <c r="ER647" s="633"/>
      <c r="ES647" s="633"/>
      <c r="ET647" s="643"/>
      <c r="EU647" s="1187" t="str">
        <f>LOGBOOK!$AH$3</f>
        <v>TYPE</v>
      </c>
      <c r="EV647" s="1188"/>
      <c r="EW647" s="1188"/>
      <c r="EX647" s="1188"/>
      <c r="EY647" s="1119"/>
      <c r="EZ647" s="1204"/>
      <c r="FA647" s="1204"/>
      <c r="FB647" s="1204"/>
      <c r="FC647" s="1205"/>
      <c r="FD647" s="1189"/>
      <c r="FE647" s="1119"/>
      <c r="FF647" s="1204"/>
      <c r="FG647" s="1204"/>
      <c r="FH647" s="1204"/>
      <c r="FI647" s="1204"/>
      <c r="FJ647" s="1205"/>
      <c r="FK647" s="1188" t="str">
        <f>IF('FRONT PAGE'!$A$1="www.fly-logics.com","YEAR",0)</f>
        <v>YEAR</v>
      </c>
      <c r="FL647" s="1188"/>
      <c r="FM647" s="1188"/>
      <c r="FN647" s="1188"/>
      <c r="FO647" s="1119"/>
      <c r="FP647" s="1204"/>
      <c r="FQ647" s="1204"/>
      <c r="FR647" s="1205"/>
      <c r="FS647" s="1199"/>
      <c r="FT647" s="629" t="str">
        <f>IF('FRONT PAGE'!$A$1="www.fly-logics.com","JAN",0)</f>
        <v>JAN</v>
      </c>
      <c r="FU647" s="631"/>
      <c r="FV647" s="631"/>
      <c r="FW647" s="631"/>
      <c r="FX647" s="631"/>
      <c r="FY647" s="630" t="str">
        <f>IF(SUMIFS(LOGBOOK!$Y$5:$Y$1036129,LOGBOOK!$D$5:$D$1036129,EY647,LOGBOOK!$AN$5:$AN$1036129,FO647,LOGBOOK!$E$5:$E$1036129,FE647,LOGBOOK!$AM$5:$AM$1036129,"ENE")=0," ",SUMIFS(LOGBOOK!$Y$5:$Y$1036129,LOGBOOK!$D$5:$D$1036129,EY647,LOGBOOK!$AN$5:$AN$1036129,FO647,LOGBOOK!$E$5:$E$1036129,FE647,LOGBOOK!$AM$5:$AM$1036129,"ENE"))</f>
        <v xml:space="preserve"> </v>
      </c>
      <c r="FZ647" s="625"/>
      <c r="GA647" s="625"/>
      <c r="GB647" s="625"/>
      <c r="GC647" s="630" t="str">
        <f>IF(SUMIFS(LOGBOOK!$Z$5:$Z$1036129,LOGBOOK!$D$5:$D$1036129,EY647,LOGBOOK!$AN$5:$AN$1036129,FO647,LOGBOOK!$E$5:$E$1036129,FE647,LOGBOOK!$AM$5:$AM$1036129,"ENE")=0," ",SUMIFS(LOGBOOK!$Z$5:$Z$1036129,LOGBOOK!$D$5:$D$1036129,EY647,LOGBOOK!$AN$5:$AN$1036129,FO647,LOGBOOK!$E$5:$E$1036129,FE647,LOGBOOK!$AM$5:$AM$1036129,"ENE"))</f>
        <v xml:space="preserve"> </v>
      </c>
      <c r="GD647" s="625"/>
      <c r="GE647" s="625"/>
      <c r="GF647" s="625"/>
      <c r="GG647" s="630" t="str">
        <f>IF(SUMIFS(LOGBOOK!$AA$5:$AA$1036129,LOGBOOK!$D$5:$D$1036129,EY647,LOGBOOK!$AN$5:$AN$1036129,FO647,LOGBOOK!$E$5:$E$1036129,FE647,LOGBOOK!$AM$5:$AM$1036129,"ENE")=0," ",SUMIFS(LOGBOOK!$AA$5:$AA$1036129,LOGBOOK!$D$5:$D$1036129,EY647,LOGBOOK!$AN$5:$AN$1036129,FO647,LOGBOOK!$E$5:$E$1036129,FE647,LOGBOOK!$AM$5:$AM$1036129,"ENE"))</f>
        <v xml:space="preserve"> </v>
      </c>
      <c r="GH647" s="625"/>
      <c r="GI647" s="625"/>
      <c r="GJ647" s="625"/>
      <c r="GK647" s="623" t="str">
        <f>IF(SUMIFS(LOGBOOK!$AE$5:$AE$1036129,LOGBOOK!$D$5:$D$1036129,EY647,LOGBOOK!$AN$5:$AN$1036129,FO647,LOGBOOK!$E$5:$E$1036129,FE647,LOGBOOK!$AM$5:$AM$1036129,"ENE")=0," ",SUMIFS(LOGBOOK!$AE$5:$AE$1036129,LOGBOOK!$D$5:$D$1036129,EY647,LOGBOOK!$AN$5:$AN$1036129,FO647,LOGBOOK!$E$5:$E$1036129,FE647,LOGBOOK!$AM$5:$AM$1036129,"ENE"))</f>
        <v xml:space="preserve"> </v>
      </c>
      <c r="GL647" s="623"/>
      <c r="GM647" s="623"/>
      <c r="GN647" s="623" t="str">
        <f>IF(SUMIFS(LOGBOOK!$AF$5:$AF$1036129,LOGBOOK!$D$5:$D$1036129,EY647,LOGBOOK!$AN$5:$AN$1036129,FO647,LOGBOOK!$E$5:$E$1036129,FE647,LOGBOOK!$AM$5:$AM$1036129,"ENE")=0," ",SUMIFS(LOGBOOK!$AF$5:$AF$1036129,LOGBOOK!$D$5:$D$1036129,EY647,LOGBOOK!$AN$5:$AN$1036129,FO647,LOGBOOK!$E$5:$E$1036129,FE647,LOGBOOK!$AM$5:$AM$1036129,"ENE"))</f>
        <v xml:space="preserve"> </v>
      </c>
      <c r="GO647" s="633"/>
      <c r="GP647" s="633"/>
      <c r="GQ647" s="643"/>
      <c r="GR647" s="6"/>
    </row>
    <row r="648" spans="1:200" ht="8.85" customHeight="1" thickBot="1" x14ac:dyDescent="0.3">
      <c r="A648" s="212"/>
      <c r="B648" s="1187"/>
      <c r="C648" s="1188"/>
      <c r="D648" s="1188"/>
      <c r="E648" s="1188"/>
      <c r="F648" s="1206"/>
      <c r="G648" s="1207"/>
      <c r="H648" s="1207"/>
      <c r="I648" s="1207"/>
      <c r="J648" s="1208"/>
      <c r="K648" s="1189"/>
      <c r="L648" s="1206"/>
      <c r="M648" s="1207"/>
      <c r="N648" s="1207"/>
      <c r="O648" s="1207"/>
      <c r="P648" s="1207"/>
      <c r="Q648" s="1208"/>
      <c r="R648" s="1188"/>
      <c r="S648" s="1188"/>
      <c r="T648" s="1188"/>
      <c r="U648" s="1188"/>
      <c r="V648" s="1206"/>
      <c r="W648" s="1207"/>
      <c r="X648" s="1207"/>
      <c r="Y648" s="1208"/>
      <c r="Z648" s="1199"/>
      <c r="AA648" s="631"/>
      <c r="AB648" s="631"/>
      <c r="AC648" s="631"/>
      <c r="AD648" s="631"/>
      <c r="AE648" s="631"/>
      <c r="AF648" s="625"/>
      <c r="AG648" s="632"/>
      <c r="AH648" s="632"/>
      <c r="AI648" s="625"/>
      <c r="AJ648" s="625"/>
      <c r="AK648" s="632"/>
      <c r="AL648" s="632"/>
      <c r="AM648" s="625"/>
      <c r="AN648" s="625"/>
      <c r="AO648" s="632"/>
      <c r="AP648" s="632"/>
      <c r="AQ648" s="625"/>
      <c r="AR648" s="623"/>
      <c r="AS648" s="623"/>
      <c r="AT648" s="623"/>
      <c r="AU648" s="633"/>
      <c r="AV648" s="634"/>
      <c r="AW648" s="633"/>
      <c r="AX648" s="643"/>
      <c r="AY648" s="1187"/>
      <c r="AZ648" s="1188"/>
      <c r="BA648" s="1188"/>
      <c r="BB648" s="1188"/>
      <c r="BC648" s="1206"/>
      <c r="BD648" s="1207"/>
      <c r="BE648" s="1207"/>
      <c r="BF648" s="1207"/>
      <c r="BG648" s="1208"/>
      <c r="BH648" s="1189"/>
      <c r="BI648" s="1206"/>
      <c r="BJ648" s="1207"/>
      <c r="BK648" s="1207"/>
      <c r="BL648" s="1207"/>
      <c r="BM648" s="1207"/>
      <c r="BN648" s="1208"/>
      <c r="BO648" s="1188"/>
      <c r="BP648" s="1188"/>
      <c r="BQ648" s="1188"/>
      <c r="BR648" s="1188"/>
      <c r="BS648" s="1206"/>
      <c r="BT648" s="1207"/>
      <c r="BU648" s="1207"/>
      <c r="BV648" s="1208"/>
      <c r="BW648" s="1199"/>
      <c r="BX648" s="631"/>
      <c r="BY648" s="631"/>
      <c r="BZ648" s="631"/>
      <c r="CA648" s="631"/>
      <c r="CB648" s="631"/>
      <c r="CC648" s="625"/>
      <c r="CD648" s="632"/>
      <c r="CE648" s="632"/>
      <c r="CF648" s="625"/>
      <c r="CG648" s="625"/>
      <c r="CH648" s="632"/>
      <c r="CI648" s="632"/>
      <c r="CJ648" s="625"/>
      <c r="CK648" s="625"/>
      <c r="CL648" s="632"/>
      <c r="CM648" s="632"/>
      <c r="CN648" s="625"/>
      <c r="CO648" s="623"/>
      <c r="CP648" s="623"/>
      <c r="CQ648" s="623"/>
      <c r="CR648" s="633"/>
      <c r="CS648" s="634"/>
      <c r="CT648" s="633"/>
      <c r="CU648" s="643"/>
      <c r="CV648" s="247"/>
      <c r="CW648" s="212"/>
      <c r="CX648" s="1187"/>
      <c r="CY648" s="1188"/>
      <c r="CZ648" s="1188"/>
      <c r="DA648" s="1188"/>
      <c r="DB648" s="1206"/>
      <c r="DC648" s="1207"/>
      <c r="DD648" s="1207"/>
      <c r="DE648" s="1207"/>
      <c r="DF648" s="1208"/>
      <c r="DG648" s="1189"/>
      <c r="DH648" s="1206"/>
      <c r="DI648" s="1207"/>
      <c r="DJ648" s="1207"/>
      <c r="DK648" s="1207"/>
      <c r="DL648" s="1207"/>
      <c r="DM648" s="1208"/>
      <c r="DN648" s="1188"/>
      <c r="DO648" s="1188"/>
      <c r="DP648" s="1188"/>
      <c r="DQ648" s="1188"/>
      <c r="DR648" s="1206"/>
      <c r="DS648" s="1207"/>
      <c r="DT648" s="1207"/>
      <c r="DU648" s="1208"/>
      <c r="DV648" s="1199"/>
      <c r="DW648" s="631"/>
      <c r="DX648" s="631"/>
      <c r="DY648" s="631"/>
      <c r="DZ648" s="631"/>
      <c r="EA648" s="631"/>
      <c r="EB648" s="625"/>
      <c r="EC648" s="632"/>
      <c r="ED648" s="632"/>
      <c r="EE648" s="625"/>
      <c r="EF648" s="625"/>
      <c r="EG648" s="632"/>
      <c r="EH648" s="632"/>
      <c r="EI648" s="625"/>
      <c r="EJ648" s="625"/>
      <c r="EK648" s="632"/>
      <c r="EL648" s="632"/>
      <c r="EM648" s="625"/>
      <c r="EN648" s="623"/>
      <c r="EO648" s="623"/>
      <c r="EP648" s="623"/>
      <c r="EQ648" s="633"/>
      <c r="ER648" s="634"/>
      <c r="ES648" s="633"/>
      <c r="ET648" s="643"/>
      <c r="EU648" s="1187"/>
      <c r="EV648" s="1188"/>
      <c r="EW648" s="1188"/>
      <c r="EX648" s="1188"/>
      <c r="EY648" s="1206"/>
      <c r="EZ648" s="1207"/>
      <c r="FA648" s="1207"/>
      <c r="FB648" s="1207"/>
      <c r="FC648" s="1208"/>
      <c r="FD648" s="1189"/>
      <c r="FE648" s="1206"/>
      <c r="FF648" s="1207"/>
      <c r="FG648" s="1207"/>
      <c r="FH648" s="1207"/>
      <c r="FI648" s="1207"/>
      <c r="FJ648" s="1208"/>
      <c r="FK648" s="1188"/>
      <c r="FL648" s="1188"/>
      <c r="FM648" s="1188"/>
      <c r="FN648" s="1188"/>
      <c r="FO648" s="1206"/>
      <c r="FP648" s="1207"/>
      <c r="FQ648" s="1207"/>
      <c r="FR648" s="1208"/>
      <c r="FS648" s="1199"/>
      <c r="FT648" s="631"/>
      <c r="FU648" s="631"/>
      <c r="FV648" s="631"/>
      <c r="FW648" s="631"/>
      <c r="FX648" s="631"/>
      <c r="FY648" s="625"/>
      <c r="FZ648" s="632"/>
      <c r="GA648" s="632"/>
      <c r="GB648" s="625"/>
      <c r="GC648" s="625"/>
      <c r="GD648" s="632"/>
      <c r="GE648" s="632"/>
      <c r="GF648" s="625"/>
      <c r="GG648" s="625"/>
      <c r="GH648" s="632"/>
      <c r="GI648" s="632"/>
      <c r="GJ648" s="625"/>
      <c r="GK648" s="623"/>
      <c r="GL648" s="623"/>
      <c r="GM648" s="623"/>
      <c r="GN648" s="633"/>
      <c r="GO648" s="634"/>
      <c r="GP648" s="633"/>
      <c r="GQ648" s="643"/>
      <c r="GR648" s="6"/>
    </row>
    <row r="649" spans="1:200" ht="6.75" customHeight="1" x14ac:dyDescent="0.25">
      <c r="A649" s="212"/>
      <c r="B649" s="1181"/>
      <c r="C649" s="1182"/>
      <c r="D649" s="1182"/>
      <c r="E649" s="1182"/>
      <c r="F649" s="1182"/>
      <c r="G649" s="1182"/>
      <c r="H649" s="1182"/>
      <c r="I649" s="1182"/>
      <c r="J649" s="1182"/>
      <c r="K649" s="1182"/>
      <c r="L649" s="1182"/>
      <c r="M649" s="1182"/>
      <c r="N649" s="1182"/>
      <c r="O649" s="1182"/>
      <c r="P649" s="1182"/>
      <c r="Q649" s="1182"/>
      <c r="R649" s="1182"/>
      <c r="S649" s="1182"/>
      <c r="T649" s="1182"/>
      <c r="U649" s="1182"/>
      <c r="V649" s="1182"/>
      <c r="W649" s="1182"/>
      <c r="X649" s="1182"/>
      <c r="Y649" s="1182"/>
      <c r="Z649" s="1182"/>
      <c r="AA649" s="631"/>
      <c r="AB649" s="631"/>
      <c r="AC649" s="631"/>
      <c r="AD649" s="631"/>
      <c r="AE649" s="631"/>
      <c r="AF649" s="625"/>
      <c r="AG649" s="625"/>
      <c r="AH649" s="625"/>
      <c r="AI649" s="625"/>
      <c r="AJ649" s="625"/>
      <c r="AK649" s="625"/>
      <c r="AL649" s="625"/>
      <c r="AM649" s="625"/>
      <c r="AN649" s="625"/>
      <c r="AO649" s="625"/>
      <c r="AP649" s="625"/>
      <c r="AQ649" s="625"/>
      <c r="AR649" s="623"/>
      <c r="AS649" s="623"/>
      <c r="AT649" s="623"/>
      <c r="AU649" s="633"/>
      <c r="AV649" s="633"/>
      <c r="AW649" s="633"/>
      <c r="AX649" s="643"/>
      <c r="AY649" s="1181"/>
      <c r="AZ649" s="1182"/>
      <c r="BA649" s="1182"/>
      <c r="BB649" s="1182"/>
      <c r="BC649" s="1182"/>
      <c r="BD649" s="1182"/>
      <c r="BE649" s="1182"/>
      <c r="BF649" s="1182"/>
      <c r="BG649" s="1182"/>
      <c r="BH649" s="1182"/>
      <c r="BI649" s="1182"/>
      <c r="BJ649" s="1182"/>
      <c r="BK649" s="1182"/>
      <c r="BL649" s="1182"/>
      <c r="BM649" s="1182"/>
      <c r="BN649" s="1182"/>
      <c r="BO649" s="1182"/>
      <c r="BP649" s="1182"/>
      <c r="BQ649" s="1182"/>
      <c r="BR649" s="1182"/>
      <c r="BS649" s="1182"/>
      <c r="BT649" s="1182"/>
      <c r="BU649" s="1182"/>
      <c r="BV649" s="1182"/>
      <c r="BW649" s="1182"/>
      <c r="BX649" s="631"/>
      <c r="BY649" s="631"/>
      <c r="BZ649" s="631"/>
      <c r="CA649" s="631"/>
      <c r="CB649" s="631"/>
      <c r="CC649" s="625"/>
      <c r="CD649" s="625"/>
      <c r="CE649" s="625"/>
      <c r="CF649" s="625"/>
      <c r="CG649" s="625"/>
      <c r="CH649" s="625"/>
      <c r="CI649" s="625"/>
      <c r="CJ649" s="625"/>
      <c r="CK649" s="625"/>
      <c r="CL649" s="625"/>
      <c r="CM649" s="625"/>
      <c r="CN649" s="625"/>
      <c r="CO649" s="623"/>
      <c r="CP649" s="623"/>
      <c r="CQ649" s="623"/>
      <c r="CR649" s="633"/>
      <c r="CS649" s="633"/>
      <c r="CT649" s="633"/>
      <c r="CU649" s="643"/>
      <c r="CV649" s="247"/>
      <c r="CW649" s="212"/>
      <c r="CX649" s="1181"/>
      <c r="CY649" s="1182"/>
      <c r="CZ649" s="1182"/>
      <c r="DA649" s="1182"/>
      <c r="DB649" s="1182"/>
      <c r="DC649" s="1182"/>
      <c r="DD649" s="1182"/>
      <c r="DE649" s="1182"/>
      <c r="DF649" s="1182"/>
      <c r="DG649" s="1182"/>
      <c r="DH649" s="1182"/>
      <c r="DI649" s="1182"/>
      <c r="DJ649" s="1182"/>
      <c r="DK649" s="1182"/>
      <c r="DL649" s="1182"/>
      <c r="DM649" s="1182"/>
      <c r="DN649" s="1182"/>
      <c r="DO649" s="1182"/>
      <c r="DP649" s="1182"/>
      <c r="DQ649" s="1182"/>
      <c r="DR649" s="1182"/>
      <c r="DS649" s="1182"/>
      <c r="DT649" s="1182"/>
      <c r="DU649" s="1182"/>
      <c r="DV649" s="1182"/>
      <c r="DW649" s="631"/>
      <c r="DX649" s="631"/>
      <c r="DY649" s="631"/>
      <c r="DZ649" s="631"/>
      <c r="EA649" s="631"/>
      <c r="EB649" s="625"/>
      <c r="EC649" s="625"/>
      <c r="ED649" s="625"/>
      <c r="EE649" s="625"/>
      <c r="EF649" s="625"/>
      <c r="EG649" s="625"/>
      <c r="EH649" s="625"/>
      <c r="EI649" s="625"/>
      <c r="EJ649" s="625"/>
      <c r="EK649" s="625"/>
      <c r="EL649" s="625"/>
      <c r="EM649" s="625"/>
      <c r="EN649" s="623"/>
      <c r="EO649" s="623"/>
      <c r="EP649" s="623"/>
      <c r="EQ649" s="633"/>
      <c r="ER649" s="633"/>
      <c r="ES649" s="633"/>
      <c r="ET649" s="643"/>
      <c r="EU649" s="1181"/>
      <c r="EV649" s="1182"/>
      <c r="EW649" s="1182"/>
      <c r="EX649" s="1182"/>
      <c r="EY649" s="1182"/>
      <c r="EZ649" s="1182"/>
      <c r="FA649" s="1182"/>
      <c r="FB649" s="1182"/>
      <c r="FC649" s="1182"/>
      <c r="FD649" s="1182"/>
      <c r="FE649" s="1182"/>
      <c r="FF649" s="1182"/>
      <c r="FG649" s="1182"/>
      <c r="FH649" s="1182"/>
      <c r="FI649" s="1182"/>
      <c r="FJ649" s="1182"/>
      <c r="FK649" s="1182"/>
      <c r="FL649" s="1182"/>
      <c r="FM649" s="1182"/>
      <c r="FN649" s="1182"/>
      <c r="FO649" s="1182"/>
      <c r="FP649" s="1182"/>
      <c r="FQ649" s="1182"/>
      <c r="FR649" s="1182"/>
      <c r="FS649" s="1182"/>
      <c r="FT649" s="631"/>
      <c r="FU649" s="631"/>
      <c r="FV649" s="631"/>
      <c r="FW649" s="631"/>
      <c r="FX649" s="631"/>
      <c r="FY649" s="625"/>
      <c r="FZ649" s="625"/>
      <c r="GA649" s="625"/>
      <c r="GB649" s="625"/>
      <c r="GC649" s="625"/>
      <c r="GD649" s="625"/>
      <c r="GE649" s="625"/>
      <c r="GF649" s="625"/>
      <c r="GG649" s="625"/>
      <c r="GH649" s="625"/>
      <c r="GI649" s="625"/>
      <c r="GJ649" s="625"/>
      <c r="GK649" s="623"/>
      <c r="GL649" s="623"/>
      <c r="GM649" s="623"/>
      <c r="GN649" s="633"/>
      <c r="GO649" s="633"/>
      <c r="GP649" s="633"/>
      <c r="GQ649" s="643"/>
      <c r="GR649" s="6"/>
    </row>
    <row r="650" spans="1:200" ht="6" customHeight="1" x14ac:dyDescent="0.25">
      <c r="A650" s="212"/>
      <c r="B650" s="656"/>
      <c r="C650" s="658"/>
      <c r="D650" s="658"/>
      <c r="E650" s="658"/>
      <c r="F650" s="658"/>
      <c r="G650" s="658"/>
      <c r="H650" s="658"/>
      <c r="I650" s="658"/>
      <c r="J650" s="658"/>
      <c r="K650" s="658"/>
      <c r="L650" s="658"/>
      <c r="M650" s="658"/>
      <c r="N650" s="658"/>
      <c r="O650" s="658"/>
      <c r="P650" s="658"/>
      <c r="Q650" s="658"/>
      <c r="R650" s="658"/>
      <c r="S650" s="658"/>
      <c r="T650" s="658"/>
      <c r="U650" s="658"/>
      <c r="V650" s="658"/>
      <c r="W650" s="658"/>
      <c r="X650" s="658"/>
      <c r="Y650" s="658"/>
      <c r="Z650" s="658"/>
      <c r="AA650" s="629" t="str">
        <f>IF('FRONT PAGE'!$A$1="www.fly-logics.com","FEB",0)</f>
        <v>FEB</v>
      </c>
      <c r="AB650" s="631"/>
      <c r="AC650" s="631"/>
      <c r="AD650" s="631"/>
      <c r="AE650" s="631"/>
      <c r="AF650" s="630" t="str">
        <f>IF(SUMIFS(LOGBOOK!$Y$5:$Y$1036129,LOGBOOK!$D$5:$D$1036129,F647,LOGBOOK!$AN$5:$AN$1036129,V647,LOGBOOK!$E$5:$E$1036129,L647,LOGBOOK!$AM$5:$AM$1036129,"FEB")=0," ",SUMIFS(LOGBOOK!$Y$5:$Y$1036129,LOGBOOK!$D$5:$D$1036129,F647,LOGBOOK!$AN$5:$AN$1036129,V647,LOGBOOK!$E$5:$E$1036129,L647,LOGBOOK!$AM$5:$AM$1036129,"FEB"))</f>
        <v xml:space="preserve"> </v>
      </c>
      <c r="AG650" s="625"/>
      <c r="AH650" s="625"/>
      <c r="AI650" s="625"/>
      <c r="AJ650" s="630" t="str">
        <f>IF(SUMIFS(LOGBOOK!$Z$5:$Z$1036129,LOGBOOK!$D$5:$D$1036129,F647,LOGBOOK!$AN$5:$AN$1036129,V647,LOGBOOK!$E$5:$E$1036129,L647,LOGBOOK!$AM$5:$AM$1036129,"FEB")=0," ",SUMIFS(LOGBOOK!$Z$5:$Z$1036129,LOGBOOK!$D$5:$D$1036129,F647,LOGBOOK!$AN$5:$AN$1036129,V647,LOGBOOK!$E$5:$E$1036129,L647,LOGBOOK!$AM$5:$AM$1036129,"FEB"))</f>
        <v xml:space="preserve"> </v>
      </c>
      <c r="AK650" s="625"/>
      <c r="AL650" s="625"/>
      <c r="AM650" s="625"/>
      <c r="AN650" s="630" t="str">
        <f>IF(SUMIFS(LOGBOOK!$AA$5:$AA$1036129,LOGBOOK!$D$5:$D$1036129,F647,LOGBOOK!$AN$5:$AN$1036129,V647,LOGBOOK!$E$5:$E$1036129,L647,LOGBOOK!$AM$5:$AM$1036129,"FEB")=0," ",SUMIFS(LOGBOOK!$AA$5:$AA$1036129,LOGBOOK!$D$5:$D$1036129,F647,LOGBOOK!$AN$5:$AN$1036129,V647,LOGBOOK!$E$5:$E$1036129,L647,LOGBOOK!$AM$5:$AM$1036129,"FEB"))</f>
        <v xml:space="preserve"> </v>
      </c>
      <c r="AO650" s="625"/>
      <c r="AP650" s="625"/>
      <c r="AQ650" s="625"/>
      <c r="AR650" s="623" t="str">
        <f>IF(SUMIFS(LOGBOOK!$AE$5:$AE$1036129,LOGBOOK!$D$5:$D$1036129,F647,LOGBOOK!$AN$5:$AN$1036129,V647,LOGBOOK!$E$5:$E$1036129,L647,LOGBOOK!$AM$5:$AM$1036129,"FEB")=0," ",SUMIFS(LOGBOOK!$AE$5:$AE$1036129,LOGBOOK!$D$5:$D$1036129,F647,LOGBOOK!$AN$5:$AN$1036129,V647,LOGBOOK!$E$5:$E$1036129,L647,LOGBOOK!$AM$5:$AM$1036129,"FEB"))</f>
        <v xml:space="preserve"> </v>
      </c>
      <c r="AS650" s="623"/>
      <c r="AT650" s="623"/>
      <c r="AU650" s="623" t="str">
        <f>IF(SUMIFS(LOGBOOK!$AF$5:$AF$1036129,LOGBOOK!$D$5:$D$1036129,F647,LOGBOOK!$AN$5:$AN$1036129,V647,LOGBOOK!$E$5:$E$1036129,L647,LOGBOOK!$AM$5:$AM$1036129,"FEB")=0," ",SUMIFS(LOGBOOK!$AF$5:$AF$1036129,LOGBOOK!$D$5:$D$1036129,F647,LOGBOOK!$AN$5:$AN$1036129,V647,LOGBOOK!$E$5:$E$1036129,L647,LOGBOOK!$AM$5:$AM$1036129,"FEB"))</f>
        <v xml:space="preserve"> </v>
      </c>
      <c r="AV650" s="633"/>
      <c r="AW650" s="633"/>
      <c r="AX650" s="643"/>
      <c r="AY650" s="656"/>
      <c r="AZ650" s="658"/>
      <c r="BA650" s="658"/>
      <c r="BB650" s="658"/>
      <c r="BC650" s="658"/>
      <c r="BD650" s="658"/>
      <c r="BE650" s="658"/>
      <c r="BF650" s="658"/>
      <c r="BG650" s="658"/>
      <c r="BH650" s="658"/>
      <c r="BI650" s="658"/>
      <c r="BJ650" s="658"/>
      <c r="BK650" s="658"/>
      <c r="BL650" s="658"/>
      <c r="BM650" s="658"/>
      <c r="BN650" s="658"/>
      <c r="BO650" s="658"/>
      <c r="BP650" s="658"/>
      <c r="BQ650" s="658"/>
      <c r="BR650" s="658"/>
      <c r="BS650" s="658"/>
      <c r="BT650" s="658"/>
      <c r="BU650" s="658"/>
      <c r="BV650" s="658"/>
      <c r="BW650" s="658"/>
      <c r="BX650" s="629" t="str">
        <f>IF('FRONT PAGE'!$A$1="www.fly-logics.com","FEB",0)</f>
        <v>FEB</v>
      </c>
      <c r="BY650" s="631"/>
      <c r="BZ650" s="631"/>
      <c r="CA650" s="631"/>
      <c r="CB650" s="631"/>
      <c r="CC650" s="630" t="str">
        <f>IF(SUMIFS(LOGBOOK!$Y$5:$Y$1036129,LOGBOOK!$D$5:$D$1036129,BC647,LOGBOOK!$AN$5:$AN$1036129,BS647,LOGBOOK!$E$5:$E$1036129,BI647,LOGBOOK!$AM$5:$AM$1036129,"FEB")=0," ",SUMIFS(LOGBOOK!$Y$5:$Y$1036129,LOGBOOK!$D$5:$D$1036129,BC647,LOGBOOK!$AN$5:$AN$1036129,BS647,LOGBOOK!$E$5:$E$1036129,BI647,LOGBOOK!$AM$5:$AM$1036129,"FEB"))</f>
        <v xml:space="preserve"> </v>
      </c>
      <c r="CD650" s="625"/>
      <c r="CE650" s="625"/>
      <c r="CF650" s="625"/>
      <c r="CG650" s="630" t="str">
        <f>IF(SUMIFS(LOGBOOK!$Z$5:$Z$1036129,LOGBOOK!$D$5:$D$1036129,BC647,LOGBOOK!$AN$5:$AN$1036129,BS647,LOGBOOK!$E$5:$E$1036129,BI647,LOGBOOK!$AM$5:$AM$1036129,"FEB")=0," ",SUMIFS(LOGBOOK!$Z$5:$Z$1036129,LOGBOOK!$D$5:$D$1036129,BC647,LOGBOOK!$AN$5:$AN$1036129,BS647,LOGBOOK!$E$5:$E$1036129,BI647,LOGBOOK!$AM$5:$AM$1036129,"FEB"))</f>
        <v xml:space="preserve"> </v>
      </c>
      <c r="CH650" s="625"/>
      <c r="CI650" s="625"/>
      <c r="CJ650" s="625"/>
      <c r="CK650" s="630" t="str">
        <f>IF(SUMIFS(LOGBOOK!$AA$5:$AA$1036129,LOGBOOK!$D$5:$D$1036129,BC647,LOGBOOK!$AN$5:$AN$1036129,BS647,LOGBOOK!$E$5:$E$1036129,BI647,LOGBOOK!$AM$5:$AM$1036129,"FEB")=0," ",SUMIFS(LOGBOOK!$AA$5:$AA$1036129,LOGBOOK!$D$5:$D$1036129,BC647,LOGBOOK!$AN$5:$AN$1036129,BS647,LOGBOOK!$E$5:$E$1036129,BI647,LOGBOOK!$AM$5:$AM$1036129,"FEB"))</f>
        <v xml:space="preserve"> </v>
      </c>
      <c r="CL650" s="625"/>
      <c r="CM650" s="625"/>
      <c r="CN650" s="625"/>
      <c r="CO650" s="623" t="str">
        <f>IF(SUMIFS(LOGBOOK!$AE$5:$AE$1036129,LOGBOOK!$D$5:$D$1036129,BC647,LOGBOOK!$AN$5:$AN$1036129,BS647,LOGBOOK!$E$5:$E$1036129,BI647,LOGBOOK!$AM$5:$AM$1036129,"FEB")=0," ",SUMIFS(LOGBOOK!$AE$5:$AE$1036129,LOGBOOK!$D$5:$D$1036129,BC647,LOGBOOK!$AN$5:$AN$1036129,BS647,LOGBOOK!$E$5:$E$1036129,BI647,LOGBOOK!$AM$5:$AM$1036129,"FEB"))</f>
        <v xml:space="preserve"> </v>
      </c>
      <c r="CP650" s="623"/>
      <c r="CQ650" s="623"/>
      <c r="CR650" s="623" t="str">
        <f>IF(SUMIFS(LOGBOOK!$AF$5:$AF$1036129,LOGBOOK!$D$5:$D$1036129,BC647,LOGBOOK!$AN$5:$AN$1036129,BS647,LOGBOOK!$E$5:$E$1036129,BI647,LOGBOOK!$AM$5:$AM$1036129,"FEB")=0," ",SUMIFS(LOGBOOK!$AF$5:$AF$1036129,LOGBOOK!$D$5:$D$1036129,BC647,LOGBOOK!$AN$5:$AN$1036129,BS647,LOGBOOK!$E$5:$E$1036129,BI647,LOGBOOK!$AM$5:$AM$1036129,"FEB"))</f>
        <v xml:space="preserve"> </v>
      </c>
      <c r="CS650" s="633"/>
      <c r="CT650" s="633"/>
      <c r="CU650" s="643"/>
      <c r="CV650" s="247"/>
      <c r="CW650" s="212"/>
      <c r="CX650" s="656"/>
      <c r="CY650" s="658"/>
      <c r="CZ650" s="658"/>
      <c r="DA650" s="658"/>
      <c r="DB650" s="658"/>
      <c r="DC650" s="658"/>
      <c r="DD650" s="658"/>
      <c r="DE650" s="658"/>
      <c r="DF650" s="658"/>
      <c r="DG650" s="658"/>
      <c r="DH650" s="658"/>
      <c r="DI650" s="658"/>
      <c r="DJ650" s="658"/>
      <c r="DK650" s="658"/>
      <c r="DL650" s="658"/>
      <c r="DM650" s="658"/>
      <c r="DN650" s="658"/>
      <c r="DO650" s="658"/>
      <c r="DP650" s="658"/>
      <c r="DQ650" s="658"/>
      <c r="DR650" s="658"/>
      <c r="DS650" s="658"/>
      <c r="DT650" s="658"/>
      <c r="DU650" s="658"/>
      <c r="DV650" s="658"/>
      <c r="DW650" s="629" t="str">
        <f>IF('FRONT PAGE'!$A$1="www.fly-logics.com","FEB",0)</f>
        <v>FEB</v>
      </c>
      <c r="DX650" s="631"/>
      <c r="DY650" s="631"/>
      <c r="DZ650" s="631"/>
      <c r="EA650" s="631"/>
      <c r="EB650" s="630" t="str">
        <f>IF(SUMIFS(LOGBOOK!$Y$5:$Y$1036129,LOGBOOK!$D$5:$D$1036129,DB647,LOGBOOK!$AN$5:$AN$1036129,DR647,LOGBOOK!$E$5:$E$1036129,DH647,LOGBOOK!$AM$5:$AM$1036129,"FEB")=0," ",SUMIFS(LOGBOOK!$Y$5:$Y$1036129,LOGBOOK!$D$5:$D$1036129,DB647,LOGBOOK!$AN$5:$AN$1036129,DR647,LOGBOOK!$E$5:$E$1036129,DH647,LOGBOOK!$AM$5:$AM$1036129,"FEB"))</f>
        <v xml:space="preserve"> </v>
      </c>
      <c r="EC650" s="625"/>
      <c r="ED650" s="625"/>
      <c r="EE650" s="625"/>
      <c r="EF650" s="630" t="str">
        <f>IF(SUMIFS(LOGBOOK!$Z$5:$Z$1036129,LOGBOOK!$D$5:$D$1036129,DB647,LOGBOOK!$AN$5:$AN$1036129,DR647,LOGBOOK!$E$5:$E$1036129,DH647,LOGBOOK!$AM$5:$AM$1036129,"FEB")=0," ",SUMIFS(LOGBOOK!$Z$5:$Z$1036129,LOGBOOK!$D$5:$D$1036129,DB647,LOGBOOK!$AN$5:$AN$1036129,DR647,LOGBOOK!$E$5:$E$1036129,DH647,LOGBOOK!$AM$5:$AM$1036129,"FEB"))</f>
        <v xml:space="preserve"> </v>
      </c>
      <c r="EG650" s="625"/>
      <c r="EH650" s="625"/>
      <c r="EI650" s="625"/>
      <c r="EJ650" s="630" t="str">
        <f>IF(SUMIFS(LOGBOOK!$AA$5:$AA$1036129,LOGBOOK!$D$5:$D$1036129,DB647,LOGBOOK!$AN$5:$AN$1036129,DR647,LOGBOOK!$E$5:$E$1036129,DH647,LOGBOOK!$AM$5:$AM$1036129,"FEB")=0," ",SUMIFS(LOGBOOK!$AA$5:$AA$1036129,LOGBOOK!$D$5:$D$1036129,DB647,LOGBOOK!$AN$5:$AN$1036129,DR647,LOGBOOK!$E$5:$E$1036129,DH647,LOGBOOK!$AM$5:$AM$1036129,"FEB"))</f>
        <v xml:space="preserve"> </v>
      </c>
      <c r="EK650" s="625"/>
      <c r="EL650" s="625"/>
      <c r="EM650" s="625"/>
      <c r="EN650" s="623" t="str">
        <f>IF(SUMIFS(LOGBOOK!$AE$5:$AE$1036129,LOGBOOK!$D$5:$D$1036129,DB647,LOGBOOK!$AN$5:$AN$1036129,DR647,LOGBOOK!$E$5:$E$1036129,DH647,LOGBOOK!$AM$5:$AM$1036129,"FEB")=0," ",SUMIFS(LOGBOOK!$AE$5:$AE$1036129,LOGBOOK!$D$5:$D$1036129,DB647,LOGBOOK!$AN$5:$AN$1036129,DR647,LOGBOOK!$E$5:$E$1036129,DH647,LOGBOOK!$AM$5:$AM$1036129,"FEB"))</f>
        <v xml:space="preserve"> </v>
      </c>
      <c r="EO650" s="623"/>
      <c r="EP650" s="623"/>
      <c r="EQ650" s="623" t="str">
        <f>IF(SUMIFS(LOGBOOK!$AF$5:$AF$1036129,LOGBOOK!$D$5:$D$1036129,DB647,LOGBOOK!$AN$5:$AN$1036129,DR647,LOGBOOK!$E$5:$E$1036129,DH647,LOGBOOK!$AM$5:$AM$1036129,"FEB")=0," ",SUMIFS(LOGBOOK!$AF$5:$AF$1036129,LOGBOOK!$D$5:$D$1036129,DB647,LOGBOOK!$AN$5:$AN$1036129,DR647,LOGBOOK!$E$5:$E$1036129,DH647,LOGBOOK!$AM$5:$AM$1036129,"FEB"))</f>
        <v xml:space="preserve"> </v>
      </c>
      <c r="ER650" s="633"/>
      <c r="ES650" s="633"/>
      <c r="ET650" s="643"/>
      <c r="EU650" s="656"/>
      <c r="EV650" s="658"/>
      <c r="EW650" s="658"/>
      <c r="EX650" s="658"/>
      <c r="EY650" s="658"/>
      <c r="EZ650" s="658"/>
      <c r="FA650" s="658"/>
      <c r="FB650" s="658"/>
      <c r="FC650" s="658"/>
      <c r="FD650" s="658"/>
      <c r="FE650" s="658"/>
      <c r="FF650" s="658"/>
      <c r="FG650" s="658"/>
      <c r="FH650" s="658"/>
      <c r="FI650" s="658"/>
      <c r="FJ650" s="658"/>
      <c r="FK650" s="658"/>
      <c r="FL650" s="658"/>
      <c r="FM650" s="658"/>
      <c r="FN650" s="658"/>
      <c r="FO650" s="658"/>
      <c r="FP650" s="658"/>
      <c r="FQ650" s="658"/>
      <c r="FR650" s="658"/>
      <c r="FS650" s="658"/>
      <c r="FT650" s="629" t="str">
        <f>IF('FRONT PAGE'!$A$1="www.fly-logics.com","FEB",0)</f>
        <v>FEB</v>
      </c>
      <c r="FU650" s="631"/>
      <c r="FV650" s="631"/>
      <c r="FW650" s="631"/>
      <c r="FX650" s="631"/>
      <c r="FY650" s="630" t="str">
        <f>IF(SUMIFS(LOGBOOK!$Y$5:$Y$1036129,LOGBOOK!$D$5:$D$1036129,EY647,LOGBOOK!$AN$5:$AN$1036129,FO647,LOGBOOK!$E$5:$E$1036129,FE647,LOGBOOK!$AM$5:$AM$1036129,"FEB")=0," ",SUMIFS(LOGBOOK!$Y$5:$Y$1036129,LOGBOOK!$D$5:$D$1036129,EY647,LOGBOOK!$AN$5:$AN$1036129,FO647,LOGBOOK!$E$5:$E$1036129,FE647,LOGBOOK!$AM$5:$AM$1036129,"FEB"))</f>
        <v xml:space="preserve"> </v>
      </c>
      <c r="FZ650" s="625"/>
      <c r="GA650" s="625"/>
      <c r="GB650" s="625"/>
      <c r="GC650" s="630" t="str">
        <f>IF(SUMIFS(LOGBOOK!$Z$5:$Z$1036129,LOGBOOK!$D$5:$D$1036129,EY647,LOGBOOK!$AN$5:$AN$1036129,FO647,LOGBOOK!$E$5:$E$1036129,FE647,LOGBOOK!$AM$5:$AM$1036129,"FEB")=0," ",SUMIFS(LOGBOOK!$Z$5:$Z$1036129,LOGBOOK!$D$5:$D$1036129,EY647,LOGBOOK!$AN$5:$AN$1036129,FO647,LOGBOOK!$E$5:$E$1036129,FE647,LOGBOOK!$AM$5:$AM$1036129,"FEB"))</f>
        <v xml:space="preserve"> </v>
      </c>
      <c r="GD650" s="625"/>
      <c r="GE650" s="625"/>
      <c r="GF650" s="625"/>
      <c r="GG650" s="630" t="str">
        <f>IF(SUMIFS(LOGBOOK!$AA$5:$AA$1036129,LOGBOOK!$D$5:$D$1036129,EY647,LOGBOOK!$AN$5:$AN$1036129,FO647,LOGBOOK!$E$5:$E$1036129,FE647,LOGBOOK!$AM$5:$AM$1036129,"FEB")=0," ",SUMIFS(LOGBOOK!$AA$5:$AA$1036129,LOGBOOK!$D$5:$D$1036129,EY647,LOGBOOK!$AN$5:$AN$1036129,FO647,LOGBOOK!$E$5:$E$1036129,FE647,LOGBOOK!$AM$5:$AM$1036129,"FEB"))</f>
        <v xml:space="preserve"> </v>
      </c>
      <c r="GH650" s="625"/>
      <c r="GI650" s="625"/>
      <c r="GJ650" s="625"/>
      <c r="GK650" s="623" t="str">
        <f>IF(SUMIFS(LOGBOOK!$AE$5:$AE$1036129,LOGBOOK!$D$5:$D$1036129,EY647,LOGBOOK!$AN$5:$AN$1036129,FO647,LOGBOOK!$E$5:$E$1036129,FE647,LOGBOOK!$AM$5:$AM$1036129,"FEB")=0," ",SUMIFS(LOGBOOK!$AE$5:$AE$1036129,LOGBOOK!$D$5:$D$1036129,EY647,LOGBOOK!$AN$5:$AN$1036129,FO647,LOGBOOK!$E$5:$E$1036129,FE647,LOGBOOK!$AM$5:$AM$1036129,"FEB"))</f>
        <v xml:space="preserve"> </v>
      </c>
      <c r="GL650" s="623"/>
      <c r="GM650" s="623"/>
      <c r="GN650" s="623" t="str">
        <f>IF(SUMIFS(LOGBOOK!$AF$5:$AF$1036129,LOGBOOK!$D$5:$D$1036129,EY647,LOGBOOK!$AN$5:$AN$1036129,FO647,LOGBOOK!$E$5:$E$1036129,FE647,LOGBOOK!$AM$5:$AM$1036129,"FEB")=0," ",SUMIFS(LOGBOOK!$AF$5:$AF$1036129,LOGBOOK!$D$5:$D$1036129,EY647,LOGBOOK!$AN$5:$AN$1036129,FO647,LOGBOOK!$E$5:$E$1036129,FE647,LOGBOOK!$AM$5:$AM$1036129,"FEB"))</f>
        <v xml:space="preserve"> </v>
      </c>
      <c r="GO650" s="633"/>
      <c r="GP650" s="633"/>
      <c r="GQ650" s="643"/>
      <c r="GR650" s="6"/>
    </row>
    <row r="651" spans="1:200" ht="10.5" customHeight="1" x14ac:dyDescent="0.25">
      <c r="A651" s="212"/>
      <c r="B651" s="637"/>
      <c r="C651" s="1216" t="str">
        <f>IF('FRONT PAGE'!$A$1="www.fly-logics.com","TIME OF FLIGHT",0)</f>
        <v>TIME OF FLIGHT</v>
      </c>
      <c r="D651" s="1216"/>
      <c r="E651" s="1216"/>
      <c r="F651" s="1216"/>
      <c r="G651" s="1216"/>
      <c r="H651" s="1216"/>
      <c r="I651" s="1216"/>
      <c r="J651" s="1216"/>
      <c r="K651" s="1216"/>
      <c r="L651" s="1216"/>
      <c r="M651" s="1216"/>
      <c r="N651" s="624"/>
      <c r="O651" s="1216" t="str">
        <f>IF('FRONT PAGE'!$A$1="www.fly-logics.com","AVERANGE TIME",0)</f>
        <v>AVERANGE TIME</v>
      </c>
      <c r="P651" s="1216"/>
      <c r="Q651" s="1216"/>
      <c r="R651" s="1216"/>
      <c r="S651" s="1216"/>
      <c r="T651" s="1216"/>
      <c r="U651" s="1216"/>
      <c r="V651" s="1216"/>
      <c r="W651" s="1216"/>
      <c r="X651" s="1216"/>
      <c r="Y651" s="1216"/>
      <c r="Z651" s="15"/>
      <c r="AA651" s="631"/>
      <c r="AB651" s="631"/>
      <c r="AC651" s="631"/>
      <c r="AD651" s="631"/>
      <c r="AE651" s="631"/>
      <c r="AF651" s="625"/>
      <c r="AG651" s="632"/>
      <c r="AH651" s="632"/>
      <c r="AI651" s="625"/>
      <c r="AJ651" s="625"/>
      <c r="AK651" s="632"/>
      <c r="AL651" s="632"/>
      <c r="AM651" s="625"/>
      <c r="AN651" s="625"/>
      <c r="AO651" s="632"/>
      <c r="AP651" s="632"/>
      <c r="AQ651" s="625"/>
      <c r="AR651" s="623"/>
      <c r="AS651" s="623"/>
      <c r="AT651" s="623"/>
      <c r="AU651" s="633"/>
      <c r="AV651" s="634"/>
      <c r="AW651" s="633"/>
      <c r="AX651" s="643"/>
      <c r="AY651" s="637"/>
      <c r="AZ651" s="1216" t="str">
        <f>IF('FRONT PAGE'!$A$1="www.fly-logics.com","TIME OF FLIGHT",0)</f>
        <v>TIME OF FLIGHT</v>
      </c>
      <c r="BA651" s="1216"/>
      <c r="BB651" s="1216"/>
      <c r="BC651" s="1216"/>
      <c r="BD651" s="1216"/>
      <c r="BE651" s="1216"/>
      <c r="BF651" s="1216"/>
      <c r="BG651" s="1216"/>
      <c r="BH651" s="1216"/>
      <c r="BI651" s="1216"/>
      <c r="BJ651" s="1216"/>
      <c r="BK651" s="624"/>
      <c r="BL651" s="1216" t="str">
        <f>IF('FRONT PAGE'!$A$1="www.fly-logics.com","AVERANGE TIME",0)</f>
        <v>AVERANGE TIME</v>
      </c>
      <c r="BM651" s="1216"/>
      <c r="BN651" s="1216"/>
      <c r="BO651" s="1216"/>
      <c r="BP651" s="1216"/>
      <c r="BQ651" s="1216"/>
      <c r="BR651" s="1216"/>
      <c r="BS651" s="1216"/>
      <c r="BT651" s="1216"/>
      <c r="BU651" s="1216"/>
      <c r="BV651" s="1216"/>
      <c r="BW651" s="15"/>
      <c r="BX651" s="631"/>
      <c r="BY651" s="631"/>
      <c r="BZ651" s="631"/>
      <c r="CA651" s="631"/>
      <c r="CB651" s="631"/>
      <c r="CC651" s="625"/>
      <c r="CD651" s="632"/>
      <c r="CE651" s="632"/>
      <c r="CF651" s="625"/>
      <c r="CG651" s="625"/>
      <c r="CH651" s="632"/>
      <c r="CI651" s="632"/>
      <c r="CJ651" s="625"/>
      <c r="CK651" s="625"/>
      <c r="CL651" s="632"/>
      <c r="CM651" s="632"/>
      <c r="CN651" s="625"/>
      <c r="CO651" s="623"/>
      <c r="CP651" s="623"/>
      <c r="CQ651" s="623"/>
      <c r="CR651" s="633"/>
      <c r="CS651" s="634"/>
      <c r="CT651" s="633"/>
      <c r="CU651" s="643"/>
      <c r="CV651" s="247"/>
      <c r="CW651" s="212"/>
      <c r="CX651" s="637"/>
      <c r="CY651" s="1216" t="str">
        <f>IF('FRONT PAGE'!$A$1="www.fly-logics.com","TIME OF FLIGHT",0)</f>
        <v>TIME OF FLIGHT</v>
      </c>
      <c r="CZ651" s="1216"/>
      <c r="DA651" s="1216"/>
      <c r="DB651" s="1216"/>
      <c r="DC651" s="1216"/>
      <c r="DD651" s="1216"/>
      <c r="DE651" s="1216"/>
      <c r="DF651" s="1216"/>
      <c r="DG651" s="1216"/>
      <c r="DH651" s="1216"/>
      <c r="DI651" s="1216"/>
      <c r="DJ651" s="624"/>
      <c r="DK651" s="1216" t="str">
        <f>IF('FRONT PAGE'!$A$1="www.fly-logics.com","AVERANGE TIME",0)</f>
        <v>AVERANGE TIME</v>
      </c>
      <c r="DL651" s="1216"/>
      <c r="DM651" s="1216"/>
      <c r="DN651" s="1216"/>
      <c r="DO651" s="1216"/>
      <c r="DP651" s="1216"/>
      <c r="DQ651" s="1216"/>
      <c r="DR651" s="1216"/>
      <c r="DS651" s="1216"/>
      <c r="DT651" s="1216"/>
      <c r="DU651" s="1216"/>
      <c r="DV651" s="15"/>
      <c r="DW651" s="631"/>
      <c r="DX651" s="631"/>
      <c r="DY651" s="631"/>
      <c r="DZ651" s="631"/>
      <c r="EA651" s="631"/>
      <c r="EB651" s="625"/>
      <c r="EC651" s="632"/>
      <c r="ED651" s="632"/>
      <c r="EE651" s="625"/>
      <c r="EF651" s="625"/>
      <c r="EG651" s="632"/>
      <c r="EH651" s="632"/>
      <c r="EI651" s="625"/>
      <c r="EJ651" s="625"/>
      <c r="EK651" s="632"/>
      <c r="EL651" s="632"/>
      <c r="EM651" s="625"/>
      <c r="EN651" s="623"/>
      <c r="EO651" s="623"/>
      <c r="EP651" s="623"/>
      <c r="EQ651" s="633"/>
      <c r="ER651" s="634"/>
      <c r="ES651" s="633"/>
      <c r="ET651" s="643"/>
      <c r="EU651" s="637"/>
      <c r="EV651" s="1216" t="str">
        <f>IF('FRONT PAGE'!$A$1="www.fly-logics.com","TIME OF FLIGHT",0)</f>
        <v>TIME OF FLIGHT</v>
      </c>
      <c r="EW651" s="1216"/>
      <c r="EX651" s="1216"/>
      <c r="EY651" s="1216"/>
      <c r="EZ651" s="1216"/>
      <c r="FA651" s="1216"/>
      <c r="FB651" s="1216"/>
      <c r="FC651" s="1216"/>
      <c r="FD651" s="1216"/>
      <c r="FE651" s="1216"/>
      <c r="FF651" s="1216"/>
      <c r="FG651" s="624"/>
      <c r="FH651" s="1216" t="str">
        <f>IF('FRONT PAGE'!$A$1="www.fly-logics.com","AVERANGE TIME",0)</f>
        <v>AVERANGE TIME</v>
      </c>
      <c r="FI651" s="1216"/>
      <c r="FJ651" s="1216"/>
      <c r="FK651" s="1216"/>
      <c r="FL651" s="1216"/>
      <c r="FM651" s="1216"/>
      <c r="FN651" s="1216"/>
      <c r="FO651" s="1216"/>
      <c r="FP651" s="1216"/>
      <c r="FQ651" s="1216"/>
      <c r="FR651" s="1216"/>
      <c r="FS651" s="15"/>
      <c r="FT651" s="631"/>
      <c r="FU651" s="631"/>
      <c r="FV651" s="631"/>
      <c r="FW651" s="631"/>
      <c r="FX651" s="631"/>
      <c r="FY651" s="625"/>
      <c r="FZ651" s="632"/>
      <c r="GA651" s="632"/>
      <c r="GB651" s="625"/>
      <c r="GC651" s="625"/>
      <c r="GD651" s="632"/>
      <c r="GE651" s="632"/>
      <c r="GF651" s="625"/>
      <c r="GG651" s="625"/>
      <c r="GH651" s="632"/>
      <c r="GI651" s="632"/>
      <c r="GJ651" s="625"/>
      <c r="GK651" s="623"/>
      <c r="GL651" s="623"/>
      <c r="GM651" s="623"/>
      <c r="GN651" s="633"/>
      <c r="GO651" s="634"/>
      <c r="GP651" s="633"/>
      <c r="GQ651" s="643"/>
      <c r="GR651" s="6"/>
    </row>
    <row r="652" spans="1:200" ht="8.85" customHeight="1" x14ac:dyDescent="0.25">
      <c r="A652" s="212"/>
      <c r="B652" s="637"/>
      <c r="C652" s="1217"/>
      <c r="D652" s="1217"/>
      <c r="E652" s="1217"/>
      <c r="F652" s="1217"/>
      <c r="G652" s="1217"/>
      <c r="H652" s="1217"/>
      <c r="I652" s="1217"/>
      <c r="J652" s="1217"/>
      <c r="K652" s="1217"/>
      <c r="L652" s="1217"/>
      <c r="M652" s="1217"/>
      <c r="N652" s="624"/>
      <c r="O652" s="1217"/>
      <c r="P652" s="1217"/>
      <c r="Q652" s="1217"/>
      <c r="R652" s="1217"/>
      <c r="S652" s="1217"/>
      <c r="T652" s="1217"/>
      <c r="U652" s="1217"/>
      <c r="V652" s="1217"/>
      <c r="W652" s="1217"/>
      <c r="X652" s="1217"/>
      <c r="Y652" s="1217"/>
      <c r="Z652" s="15"/>
      <c r="AA652" s="631"/>
      <c r="AB652" s="631"/>
      <c r="AC652" s="631"/>
      <c r="AD652" s="631"/>
      <c r="AE652" s="631"/>
      <c r="AF652" s="625"/>
      <c r="AG652" s="625"/>
      <c r="AH652" s="625"/>
      <c r="AI652" s="625"/>
      <c r="AJ652" s="625"/>
      <c r="AK652" s="625"/>
      <c r="AL652" s="625"/>
      <c r="AM652" s="625"/>
      <c r="AN652" s="625"/>
      <c r="AO652" s="625"/>
      <c r="AP652" s="625"/>
      <c r="AQ652" s="625"/>
      <c r="AR652" s="623"/>
      <c r="AS652" s="623"/>
      <c r="AT652" s="623"/>
      <c r="AU652" s="633"/>
      <c r="AV652" s="633"/>
      <c r="AW652" s="633"/>
      <c r="AX652" s="643"/>
      <c r="AY652" s="637"/>
      <c r="AZ652" s="1217"/>
      <c r="BA652" s="1217"/>
      <c r="BB652" s="1217"/>
      <c r="BC652" s="1217"/>
      <c r="BD652" s="1217"/>
      <c r="BE652" s="1217"/>
      <c r="BF652" s="1217"/>
      <c r="BG652" s="1217"/>
      <c r="BH652" s="1217"/>
      <c r="BI652" s="1217"/>
      <c r="BJ652" s="1217"/>
      <c r="BK652" s="624"/>
      <c r="BL652" s="1217"/>
      <c r="BM652" s="1217"/>
      <c r="BN652" s="1217"/>
      <c r="BO652" s="1217"/>
      <c r="BP652" s="1217"/>
      <c r="BQ652" s="1217"/>
      <c r="BR652" s="1217"/>
      <c r="BS652" s="1217"/>
      <c r="BT652" s="1217"/>
      <c r="BU652" s="1217"/>
      <c r="BV652" s="1217"/>
      <c r="BW652" s="15"/>
      <c r="BX652" s="631"/>
      <c r="BY652" s="631"/>
      <c r="BZ652" s="631"/>
      <c r="CA652" s="631"/>
      <c r="CB652" s="631"/>
      <c r="CC652" s="625"/>
      <c r="CD652" s="625"/>
      <c r="CE652" s="625"/>
      <c r="CF652" s="625"/>
      <c r="CG652" s="625"/>
      <c r="CH652" s="625"/>
      <c r="CI652" s="625"/>
      <c r="CJ652" s="625"/>
      <c r="CK652" s="625"/>
      <c r="CL652" s="625"/>
      <c r="CM652" s="625"/>
      <c r="CN652" s="625"/>
      <c r="CO652" s="623"/>
      <c r="CP652" s="623"/>
      <c r="CQ652" s="623"/>
      <c r="CR652" s="633"/>
      <c r="CS652" s="633"/>
      <c r="CT652" s="633"/>
      <c r="CU652" s="643"/>
      <c r="CV652" s="247"/>
      <c r="CW652" s="212"/>
      <c r="CX652" s="637"/>
      <c r="CY652" s="1217"/>
      <c r="CZ652" s="1217"/>
      <c r="DA652" s="1217"/>
      <c r="DB652" s="1217"/>
      <c r="DC652" s="1217"/>
      <c r="DD652" s="1217"/>
      <c r="DE652" s="1217"/>
      <c r="DF652" s="1217"/>
      <c r="DG652" s="1217"/>
      <c r="DH652" s="1217"/>
      <c r="DI652" s="1217"/>
      <c r="DJ652" s="624"/>
      <c r="DK652" s="1217"/>
      <c r="DL652" s="1217"/>
      <c r="DM652" s="1217"/>
      <c r="DN652" s="1217"/>
      <c r="DO652" s="1217"/>
      <c r="DP652" s="1217"/>
      <c r="DQ652" s="1217"/>
      <c r="DR652" s="1217"/>
      <c r="DS652" s="1217"/>
      <c r="DT652" s="1217"/>
      <c r="DU652" s="1217"/>
      <c r="DV652" s="15"/>
      <c r="DW652" s="631"/>
      <c r="DX652" s="631"/>
      <c r="DY652" s="631"/>
      <c r="DZ652" s="631"/>
      <c r="EA652" s="631"/>
      <c r="EB652" s="625"/>
      <c r="EC652" s="625"/>
      <c r="ED652" s="625"/>
      <c r="EE652" s="625"/>
      <c r="EF652" s="625"/>
      <c r="EG652" s="625"/>
      <c r="EH652" s="625"/>
      <c r="EI652" s="625"/>
      <c r="EJ652" s="625"/>
      <c r="EK652" s="625"/>
      <c r="EL652" s="625"/>
      <c r="EM652" s="625"/>
      <c r="EN652" s="623"/>
      <c r="EO652" s="623"/>
      <c r="EP652" s="623"/>
      <c r="EQ652" s="633"/>
      <c r="ER652" s="633"/>
      <c r="ES652" s="633"/>
      <c r="ET652" s="643"/>
      <c r="EU652" s="637"/>
      <c r="EV652" s="1217"/>
      <c r="EW652" s="1217"/>
      <c r="EX652" s="1217"/>
      <c r="EY652" s="1217"/>
      <c r="EZ652" s="1217"/>
      <c r="FA652" s="1217"/>
      <c r="FB652" s="1217"/>
      <c r="FC652" s="1217"/>
      <c r="FD652" s="1217"/>
      <c r="FE652" s="1217"/>
      <c r="FF652" s="1217"/>
      <c r="FG652" s="624"/>
      <c r="FH652" s="1217"/>
      <c r="FI652" s="1217"/>
      <c r="FJ652" s="1217"/>
      <c r="FK652" s="1217"/>
      <c r="FL652" s="1217"/>
      <c r="FM652" s="1217"/>
      <c r="FN652" s="1217"/>
      <c r="FO652" s="1217"/>
      <c r="FP652" s="1217"/>
      <c r="FQ652" s="1217"/>
      <c r="FR652" s="1217"/>
      <c r="FS652" s="15"/>
      <c r="FT652" s="631"/>
      <c r="FU652" s="631"/>
      <c r="FV652" s="631"/>
      <c r="FW652" s="631"/>
      <c r="FX652" s="631"/>
      <c r="FY652" s="625"/>
      <c r="FZ652" s="625"/>
      <c r="GA652" s="625"/>
      <c r="GB652" s="625"/>
      <c r="GC652" s="625"/>
      <c r="GD652" s="625"/>
      <c r="GE652" s="625"/>
      <c r="GF652" s="625"/>
      <c r="GG652" s="625"/>
      <c r="GH652" s="625"/>
      <c r="GI652" s="625"/>
      <c r="GJ652" s="625"/>
      <c r="GK652" s="623"/>
      <c r="GL652" s="623"/>
      <c r="GM652" s="623"/>
      <c r="GN652" s="633"/>
      <c r="GO652" s="633"/>
      <c r="GP652" s="633"/>
      <c r="GQ652" s="643"/>
      <c r="GR652" s="6"/>
    </row>
    <row r="653" spans="1:200" ht="10.5" customHeight="1" x14ac:dyDescent="0.25">
      <c r="A653" s="212"/>
      <c r="B653" s="637"/>
      <c r="C653" s="1125" t="str">
        <f>IF(SUMIFS(LOGBOOK!$I$5:$I$1036129,LOGBOOK!$D$5:$D$1036129,F647,LOGBOOK!$AN$5:$AN$1036129,V647,LOGBOOK!$E$5:$E$1036129,L647)=0," ",SUMIFS(LOGBOOK!$I$5:$I$1036129,LOGBOOK!$D$5:$D$1036129,F647,LOGBOOK!$AN$5:$AN$1036129,V647,LOGBOOK!$E$5:$E$1036129,L647))</f>
        <v xml:space="preserve"> </v>
      </c>
      <c r="D653" s="1125"/>
      <c r="E653" s="1125"/>
      <c r="F653" s="1125"/>
      <c r="G653" s="1125"/>
      <c r="H653" s="1125"/>
      <c r="I653" s="1125"/>
      <c r="J653" s="1125"/>
      <c r="K653" s="1125"/>
      <c r="L653" s="1125"/>
      <c r="M653" s="1125"/>
      <c r="N653" s="624"/>
      <c r="O653" s="1125" t="str">
        <f t="shared" ref="O653" si="828">IF(IFERROR(C653/J656,"")=0,"",IFERROR(C653/J656,""))</f>
        <v/>
      </c>
      <c r="P653" s="1125"/>
      <c r="Q653" s="1125"/>
      <c r="R653" s="1125"/>
      <c r="S653" s="1125"/>
      <c r="T653" s="1125"/>
      <c r="U653" s="1125"/>
      <c r="V653" s="1125"/>
      <c r="W653" s="1125"/>
      <c r="X653" s="1125"/>
      <c r="Y653" s="1125"/>
      <c r="Z653" s="15"/>
      <c r="AA653" s="629" t="str">
        <f>IF('FRONT PAGE'!$A$1="www.fly-logics.com","MAR",0)</f>
        <v>MAR</v>
      </c>
      <c r="AB653" s="631"/>
      <c r="AC653" s="631"/>
      <c r="AD653" s="631"/>
      <c r="AE653" s="631"/>
      <c r="AF653" s="630" t="str">
        <f>IF(SUMIFS(LOGBOOK!$Y$5:$Y$1036129,LOGBOOK!$D$5:$D$1036129,F647,LOGBOOK!$AN$5:$AN$1036129,V647,LOGBOOK!$E$5:$E$1036129,L647,LOGBOOK!$AM$5:$AM$1036129,"MAR")=0," ",SUMIFS(LOGBOOK!$Y$5:$Y$1036129,LOGBOOK!$D$5:$D$1036129,F647,LOGBOOK!$AN$5:$AN$1036129,V647,LOGBOOK!$E$5:$E$1036129,L647,LOGBOOK!$AM$5:$AM$1036129,"MAR"))</f>
        <v xml:space="preserve"> </v>
      </c>
      <c r="AG653" s="625"/>
      <c r="AH653" s="625"/>
      <c r="AI653" s="625"/>
      <c r="AJ653" s="630" t="str">
        <f>IF(SUMIFS(LOGBOOK!$Z$5:$Z$1036129,LOGBOOK!$D$5:$D$1036129,F647,LOGBOOK!$AN$5:$AN$1036129,V647,LOGBOOK!$E$5:$E$1036129,L647,LOGBOOK!$AM$5:$AM$1036129,"MAR")=0," ",SUMIFS(LOGBOOK!$Z$5:$Z$1036129,LOGBOOK!$D$5:$D$1036129,F647,LOGBOOK!$AN$5:$AN$1036129,V647,LOGBOOK!$E$5:$E$1036129,L647,LOGBOOK!$AM$5:$AM$1036129,"MAR"))</f>
        <v xml:space="preserve"> </v>
      </c>
      <c r="AK653" s="625"/>
      <c r="AL653" s="625"/>
      <c r="AM653" s="625"/>
      <c r="AN653" s="630" t="str">
        <f>IF(SUMIFS(LOGBOOK!$AA$5:$AA$1036129,LOGBOOK!$D$5:$D$1036129,F647,LOGBOOK!$AN$5:$AN$1036129,V647,LOGBOOK!$E$5:$E$1036129,L647,LOGBOOK!$AM$5:$AM$1036129,"MAR")=0," ",SUMIFS(LOGBOOK!$AA$5:$AA$1036129,LOGBOOK!$D$5:$D$1036129,F647,LOGBOOK!$AN$5:$AN$1036129,V647,LOGBOOK!$E$5:$E$1036129,L647,LOGBOOK!$AM$5:$AM$1036129,"MAR"))</f>
        <v xml:space="preserve"> </v>
      </c>
      <c r="AO653" s="625"/>
      <c r="AP653" s="625"/>
      <c r="AQ653" s="625"/>
      <c r="AR653" s="623" t="str">
        <f>IF(SUMIFS(LOGBOOK!$AE$5:$AE$1036129,LOGBOOK!$D$5:$D$1036129,F647,LOGBOOK!$AN$5:$AN$1036129,V647,LOGBOOK!$E$5:$E$1036129,L647,LOGBOOK!$AM$5:$AM$1036129,"MAR")=0," ",SUMIFS(LOGBOOK!$AE$5:$AE$1036129,LOGBOOK!$D$5:$D$1036129,F647,LOGBOOK!$AN$5:$AN$1036129,V647,LOGBOOK!$E$5:$E$1036129,L647,LOGBOOK!$AM$5:$AM$1036129,"MAR"))</f>
        <v xml:space="preserve"> </v>
      </c>
      <c r="AS653" s="623"/>
      <c r="AT653" s="623"/>
      <c r="AU653" s="623" t="str">
        <f>IF(SUMIFS(LOGBOOK!$AF$5:$AF$1036129,LOGBOOK!$D$5:$D$1036129,F647,LOGBOOK!$AN$5:$AN$1036129,V647,LOGBOOK!$E$5:$E$1036129,L647,LOGBOOK!$AM$5:$AM$1036129,"MAR")=0," ",SUMIFS(LOGBOOK!$AF$5:$AF$1036129,LOGBOOK!$D$5:$D$1036129,F647,LOGBOOK!$AN$5:$AN$1036129,V647,LOGBOOK!$E$5:$E$1036129,L647,LOGBOOK!$AM$5:$AM$1036129,"MAR"))</f>
        <v xml:space="preserve"> </v>
      </c>
      <c r="AV653" s="633"/>
      <c r="AW653" s="633"/>
      <c r="AX653" s="643"/>
      <c r="AY653" s="637"/>
      <c r="AZ653" s="1125" t="str">
        <f>IF(SUMIFS(LOGBOOK!$I$5:$I$1036129,LOGBOOK!$D$5:$D$1036129,BC647,LOGBOOK!$AN$5:$AN$1036129,BS647,LOGBOOK!$E$5:$E$1036129,BI647)=0," ",SUMIFS(LOGBOOK!$I$5:$I$1036129,LOGBOOK!$D$5:$D$1036129,BC647,LOGBOOK!$AN$5:$AN$1036129,BS647,LOGBOOK!$E$5:$E$1036129,BI647))</f>
        <v xml:space="preserve"> </v>
      </c>
      <c r="BA653" s="1125"/>
      <c r="BB653" s="1125"/>
      <c r="BC653" s="1125"/>
      <c r="BD653" s="1125"/>
      <c r="BE653" s="1125"/>
      <c r="BF653" s="1125"/>
      <c r="BG653" s="1125"/>
      <c r="BH653" s="1125"/>
      <c r="BI653" s="1125"/>
      <c r="BJ653" s="1125"/>
      <c r="BK653" s="624"/>
      <c r="BL653" s="1125" t="str">
        <f t="shared" ref="BL653" si="829">IF(IFERROR(AZ653/BG656,"")=0,"",IFERROR(AZ653/BG656,""))</f>
        <v/>
      </c>
      <c r="BM653" s="1125"/>
      <c r="BN653" s="1125"/>
      <c r="BO653" s="1125"/>
      <c r="BP653" s="1125"/>
      <c r="BQ653" s="1125"/>
      <c r="BR653" s="1125"/>
      <c r="BS653" s="1125"/>
      <c r="BT653" s="1125"/>
      <c r="BU653" s="1125"/>
      <c r="BV653" s="1125"/>
      <c r="BW653" s="15"/>
      <c r="BX653" s="629" t="str">
        <f>IF('FRONT PAGE'!$A$1="www.fly-logics.com","MAR",0)</f>
        <v>MAR</v>
      </c>
      <c r="BY653" s="631"/>
      <c r="BZ653" s="631"/>
      <c r="CA653" s="631"/>
      <c r="CB653" s="631"/>
      <c r="CC653" s="630" t="str">
        <f>IF(SUMIFS(LOGBOOK!$Y$5:$Y$1036129,LOGBOOK!$D$5:$D$1036129,BC647,LOGBOOK!$AN$5:$AN$1036129,BS647,LOGBOOK!$E$5:$E$1036129,BI647,LOGBOOK!$AM$5:$AM$1036129,"MAR")=0," ",SUMIFS(LOGBOOK!$Y$5:$Y$1036129,LOGBOOK!$D$5:$D$1036129,BC647,LOGBOOK!$AN$5:$AN$1036129,BS647,LOGBOOK!$E$5:$E$1036129,BI647,LOGBOOK!$AM$5:$AM$1036129,"MAR"))</f>
        <v xml:space="preserve"> </v>
      </c>
      <c r="CD653" s="625"/>
      <c r="CE653" s="625"/>
      <c r="CF653" s="625"/>
      <c r="CG653" s="630" t="str">
        <f>IF(SUMIFS(LOGBOOK!$Z$5:$Z$1036129,LOGBOOK!$D$5:$D$1036129,BC647,LOGBOOK!$AN$5:$AN$1036129,BS647,LOGBOOK!$E$5:$E$1036129,BI647,LOGBOOK!$AM$5:$AM$1036129,"MAR")=0," ",SUMIFS(LOGBOOK!$Z$5:$Z$1036129,LOGBOOK!$D$5:$D$1036129,BC647,LOGBOOK!$AN$5:$AN$1036129,BS647,LOGBOOK!$E$5:$E$1036129,BI647,LOGBOOK!$AM$5:$AM$1036129,"MAR"))</f>
        <v xml:space="preserve"> </v>
      </c>
      <c r="CH653" s="625"/>
      <c r="CI653" s="625"/>
      <c r="CJ653" s="625"/>
      <c r="CK653" s="630" t="str">
        <f>IF(SUMIFS(LOGBOOK!$AA$5:$AA$1036129,LOGBOOK!$D$5:$D$1036129,BC647,LOGBOOK!$AN$5:$AN$1036129,BS647,LOGBOOK!$E$5:$E$1036129,BI647,LOGBOOK!$AM$5:$AM$1036129,"MAR")=0," ",SUMIFS(LOGBOOK!$AA$5:$AA$1036129,LOGBOOK!$D$5:$D$1036129,BC647,LOGBOOK!$AN$5:$AN$1036129,BS647,LOGBOOK!$E$5:$E$1036129,BI647,LOGBOOK!$AM$5:$AM$1036129,"MAR"))</f>
        <v xml:space="preserve"> </v>
      </c>
      <c r="CL653" s="625"/>
      <c r="CM653" s="625"/>
      <c r="CN653" s="625"/>
      <c r="CO653" s="623" t="str">
        <f>IF(SUMIFS(LOGBOOK!$AE$5:$AE$1036129,LOGBOOK!$D$5:$D$1036129,BC647,LOGBOOK!$AN$5:$AN$1036129,BS647,LOGBOOK!$E$5:$E$1036129,BI647,LOGBOOK!$AM$5:$AM$1036129,"MAR")=0," ",SUMIFS(LOGBOOK!$AE$5:$AE$1036129,LOGBOOK!$D$5:$D$1036129,BC647,LOGBOOK!$AN$5:$AN$1036129,BS647,LOGBOOK!$E$5:$E$1036129,BI647,LOGBOOK!$AM$5:$AM$1036129,"MAR"))</f>
        <v xml:space="preserve"> </v>
      </c>
      <c r="CP653" s="623"/>
      <c r="CQ653" s="623"/>
      <c r="CR653" s="623" t="str">
        <f>IF(SUMIFS(LOGBOOK!$AF$5:$AF$1036129,LOGBOOK!$D$5:$D$1036129,BC647,LOGBOOK!$AN$5:$AN$1036129,BS647,LOGBOOK!$E$5:$E$1036129,BI647,LOGBOOK!$AM$5:$AM$1036129,"MAR")=0," ",SUMIFS(LOGBOOK!$AF$5:$AF$1036129,LOGBOOK!$D$5:$D$1036129,BC647,LOGBOOK!$AN$5:$AN$1036129,BS647,LOGBOOK!$E$5:$E$1036129,BI647,LOGBOOK!$AM$5:$AM$1036129,"MAR"))</f>
        <v xml:space="preserve"> </v>
      </c>
      <c r="CS653" s="633"/>
      <c r="CT653" s="633"/>
      <c r="CU653" s="643"/>
      <c r="CV653" s="247"/>
      <c r="CW653" s="212"/>
      <c r="CX653" s="637"/>
      <c r="CY653" s="1125" t="str">
        <f>IF(SUMIFS(LOGBOOK!$I$5:$I$1036129,LOGBOOK!$D$5:$D$1036129,DB647,LOGBOOK!$AN$5:$AN$1036129,DR647,LOGBOOK!$E$5:$E$1036129,DH647)=0," ",SUMIFS(LOGBOOK!$I$5:$I$1036129,LOGBOOK!$D$5:$D$1036129,DB647,LOGBOOK!$AN$5:$AN$1036129,DR647,LOGBOOK!$E$5:$E$1036129,DH647))</f>
        <v xml:space="preserve"> </v>
      </c>
      <c r="CZ653" s="1125"/>
      <c r="DA653" s="1125"/>
      <c r="DB653" s="1125"/>
      <c r="DC653" s="1125"/>
      <c r="DD653" s="1125"/>
      <c r="DE653" s="1125"/>
      <c r="DF653" s="1125"/>
      <c r="DG653" s="1125"/>
      <c r="DH653" s="1125"/>
      <c r="DI653" s="1125"/>
      <c r="DJ653" s="624"/>
      <c r="DK653" s="1125" t="str">
        <f t="shared" ref="DK653" si="830">IF(IFERROR(CY653/DF656,"")=0,"",IFERROR(CY653/DF656,""))</f>
        <v/>
      </c>
      <c r="DL653" s="1125"/>
      <c r="DM653" s="1125"/>
      <c r="DN653" s="1125"/>
      <c r="DO653" s="1125"/>
      <c r="DP653" s="1125"/>
      <c r="DQ653" s="1125"/>
      <c r="DR653" s="1125"/>
      <c r="DS653" s="1125"/>
      <c r="DT653" s="1125"/>
      <c r="DU653" s="1125"/>
      <c r="DV653" s="15"/>
      <c r="DW653" s="629" t="str">
        <f>IF('FRONT PAGE'!$A$1="www.fly-logics.com","MAR",0)</f>
        <v>MAR</v>
      </c>
      <c r="DX653" s="631"/>
      <c r="DY653" s="631"/>
      <c r="DZ653" s="631"/>
      <c r="EA653" s="631"/>
      <c r="EB653" s="630" t="str">
        <f>IF(SUMIFS(LOGBOOK!$Y$5:$Y$1036129,LOGBOOK!$D$5:$D$1036129,DB647,LOGBOOK!$AN$5:$AN$1036129,DR647,LOGBOOK!$E$5:$E$1036129,DH647,LOGBOOK!$AM$5:$AM$1036129,"MAR")=0," ",SUMIFS(LOGBOOK!$Y$5:$Y$1036129,LOGBOOK!$D$5:$D$1036129,DB647,LOGBOOK!$AN$5:$AN$1036129,DR647,LOGBOOK!$E$5:$E$1036129,DH647,LOGBOOK!$AM$5:$AM$1036129,"MAR"))</f>
        <v xml:space="preserve"> </v>
      </c>
      <c r="EC653" s="625"/>
      <c r="ED653" s="625"/>
      <c r="EE653" s="625"/>
      <c r="EF653" s="630" t="str">
        <f>IF(SUMIFS(LOGBOOK!$Z$5:$Z$1036129,LOGBOOK!$D$5:$D$1036129,DB647,LOGBOOK!$AN$5:$AN$1036129,DR647,LOGBOOK!$E$5:$E$1036129,DH647,LOGBOOK!$AM$5:$AM$1036129,"MAR")=0," ",SUMIFS(LOGBOOK!$Z$5:$Z$1036129,LOGBOOK!$D$5:$D$1036129,DB647,LOGBOOK!$AN$5:$AN$1036129,DR647,LOGBOOK!$E$5:$E$1036129,DH647,LOGBOOK!$AM$5:$AM$1036129,"MAR"))</f>
        <v xml:space="preserve"> </v>
      </c>
      <c r="EG653" s="625"/>
      <c r="EH653" s="625"/>
      <c r="EI653" s="625"/>
      <c r="EJ653" s="630" t="str">
        <f>IF(SUMIFS(LOGBOOK!$AA$5:$AA$1036129,LOGBOOK!$D$5:$D$1036129,DB647,LOGBOOK!$AN$5:$AN$1036129,DR647,LOGBOOK!$E$5:$E$1036129,DH647,LOGBOOK!$AM$5:$AM$1036129,"MAR")=0," ",SUMIFS(LOGBOOK!$AA$5:$AA$1036129,LOGBOOK!$D$5:$D$1036129,DB647,LOGBOOK!$AN$5:$AN$1036129,DR647,LOGBOOK!$E$5:$E$1036129,DH647,LOGBOOK!$AM$5:$AM$1036129,"MAR"))</f>
        <v xml:space="preserve"> </v>
      </c>
      <c r="EK653" s="625"/>
      <c r="EL653" s="625"/>
      <c r="EM653" s="625"/>
      <c r="EN653" s="623" t="str">
        <f>IF(SUMIFS(LOGBOOK!$AE$5:$AE$1036129,LOGBOOK!$D$5:$D$1036129,DB647,LOGBOOK!$AN$5:$AN$1036129,DR647,LOGBOOK!$E$5:$E$1036129,DH647,LOGBOOK!$AM$5:$AM$1036129,"MAR")=0," ",SUMIFS(LOGBOOK!$AE$5:$AE$1036129,LOGBOOK!$D$5:$D$1036129,DB647,LOGBOOK!$AN$5:$AN$1036129,DR647,LOGBOOK!$E$5:$E$1036129,DH647,LOGBOOK!$AM$5:$AM$1036129,"MAR"))</f>
        <v xml:space="preserve"> </v>
      </c>
      <c r="EO653" s="623"/>
      <c r="EP653" s="623"/>
      <c r="EQ653" s="623" t="str">
        <f>IF(SUMIFS(LOGBOOK!$AF$5:$AF$1036129,LOGBOOK!$D$5:$D$1036129,DB647,LOGBOOK!$AN$5:$AN$1036129,DR647,LOGBOOK!$E$5:$E$1036129,DH647,LOGBOOK!$AM$5:$AM$1036129,"MAR")=0," ",SUMIFS(LOGBOOK!$AF$5:$AF$1036129,LOGBOOK!$D$5:$D$1036129,DB647,LOGBOOK!$AN$5:$AN$1036129,DR647,LOGBOOK!$E$5:$E$1036129,DH647,LOGBOOK!$AM$5:$AM$1036129,"MAR"))</f>
        <v xml:space="preserve"> </v>
      </c>
      <c r="ER653" s="633"/>
      <c r="ES653" s="633"/>
      <c r="ET653" s="643"/>
      <c r="EU653" s="637"/>
      <c r="EV653" s="1125" t="str">
        <f>IF(SUMIFS(LOGBOOK!$I$5:$I$1036129,LOGBOOK!$D$5:$D$1036129,EY647,LOGBOOK!$AN$5:$AN$1036129,FO647,LOGBOOK!$E$5:$E$1036129,FE647)=0," ",SUMIFS(LOGBOOK!$I$5:$I$1036129,LOGBOOK!$D$5:$D$1036129,EY647,LOGBOOK!$AN$5:$AN$1036129,FO647,LOGBOOK!$E$5:$E$1036129,FE647))</f>
        <v xml:space="preserve"> </v>
      </c>
      <c r="EW653" s="1125"/>
      <c r="EX653" s="1125"/>
      <c r="EY653" s="1125"/>
      <c r="EZ653" s="1125"/>
      <c r="FA653" s="1125"/>
      <c r="FB653" s="1125"/>
      <c r="FC653" s="1125"/>
      <c r="FD653" s="1125"/>
      <c r="FE653" s="1125"/>
      <c r="FF653" s="1125"/>
      <c r="FG653" s="624"/>
      <c r="FH653" s="1125" t="str">
        <f t="shared" ref="FH653" si="831">IF(IFERROR(EV653/FC656,"")=0,"",IFERROR(EV653/FC656,""))</f>
        <v/>
      </c>
      <c r="FI653" s="1125"/>
      <c r="FJ653" s="1125"/>
      <c r="FK653" s="1125"/>
      <c r="FL653" s="1125"/>
      <c r="FM653" s="1125"/>
      <c r="FN653" s="1125"/>
      <c r="FO653" s="1125"/>
      <c r="FP653" s="1125"/>
      <c r="FQ653" s="1125"/>
      <c r="FR653" s="1125"/>
      <c r="FS653" s="15"/>
      <c r="FT653" s="629" t="str">
        <f>IF('FRONT PAGE'!$A$1="www.fly-logics.com","MAR",0)</f>
        <v>MAR</v>
      </c>
      <c r="FU653" s="631"/>
      <c r="FV653" s="631"/>
      <c r="FW653" s="631"/>
      <c r="FX653" s="631"/>
      <c r="FY653" s="630" t="str">
        <f>IF(SUMIFS(LOGBOOK!$Y$5:$Y$1036129,LOGBOOK!$D$5:$D$1036129,EY647,LOGBOOK!$AN$5:$AN$1036129,FO647,LOGBOOK!$E$5:$E$1036129,FE647,LOGBOOK!$AM$5:$AM$1036129,"MAR")=0," ",SUMIFS(LOGBOOK!$Y$5:$Y$1036129,LOGBOOK!$D$5:$D$1036129,EY647,LOGBOOK!$AN$5:$AN$1036129,FO647,LOGBOOK!$E$5:$E$1036129,FE647,LOGBOOK!$AM$5:$AM$1036129,"MAR"))</f>
        <v xml:space="preserve"> </v>
      </c>
      <c r="FZ653" s="625"/>
      <c r="GA653" s="625"/>
      <c r="GB653" s="625"/>
      <c r="GC653" s="630" t="str">
        <f>IF(SUMIFS(LOGBOOK!$Z$5:$Z$1036129,LOGBOOK!$D$5:$D$1036129,EY647,LOGBOOK!$AN$5:$AN$1036129,FO647,LOGBOOK!$E$5:$E$1036129,FE647,LOGBOOK!$AM$5:$AM$1036129,"MAR")=0," ",SUMIFS(LOGBOOK!$Z$5:$Z$1036129,LOGBOOK!$D$5:$D$1036129,EY647,LOGBOOK!$AN$5:$AN$1036129,FO647,LOGBOOK!$E$5:$E$1036129,FE647,LOGBOOK!$AM$5:$AM$1036129,"MAR"))</f>
        <v xml:space="preserve"> </v>
      </c>
      <c r="GD653" s="625"/>
      <c r="GE653" s="625"/>
      <c r="GF653" s="625"/>
      <c r="GG653" s="630" t="str">
        <f>IF(SUMIFS(LOGBOOK!$AA$5:$AA$1036129,LOGBOOK!$D$5:$D$1036129,EY647,LOGBOOK!$AN$5:$AN$1036129,FO647,LOGBOOK!$E$5:$E$1036129,FE647,LOGBOOK!$AM$5:$AM$1036129,"MAR")=0," ",SUMIFS(LOGBOOK!$AA$5:$AA$1036129,LOGBOOK!$D$5:$D$1036129,EY647,LOGBOOK!$AN$5:$AN$1036129,FO647,LOGBOOK!$E$5:$E$1036129,FE647,LOGBOOK!$AM$5:$AM$1036129,"MAR"))</f>
        <v xml:space="preserve"> </v>
      </c>
      <c r="GH653" s="625"/>
      <c r="GI653" s="625"/>
      <c r="GJ653" s="625"/>
      <c r="GK653" s="623" t="str">
        <f>IF(SUMIFS(LOGBOOK!$AE$5:$AE$1036129,LOGBOOK!$D$5:$D$1036129,EY647,LOGBOOK!$AN$5:$AN$1036129,FO647,LOGBOOK!$E$5:$E$1036129,FE647,LOGBOOK!$AM$5:$AM$1036129,"MAR")=0," ",SUMIFS(LOGBOOK!$AE$5:$AE$1036129,LOGBOOK!$D$5:$D$1036129,EY647,LOGBOOK!$AN$5:$AN$1036129,FO647,LOGBOOK!$E$5:$E$1036129,FE647,LOGBOOK!$AM$5:$AM$1036129,"MAR"))</f>
        <v xml:space="preserve"> </v>
      </c>
      <c r="GL653" s="623"/>
      <c r="GM653" s="623"/>
      <c r="GN653" s="623" t="str">
        <f>IF(SUMIFS(LOGBOOK!$AF$5:$AF$1036129,LOGBOOK!$D$5:$D$1036129,EY647,LOGBOOK!$AN$5:$AN$1036129,FO647,LOGBOOK!$E$5:$E$1036129,FE647,LOGBOOK!$AM$5:$AM$1036129,"MAR")=0," ",SUMIFS(LOGBOOK!$AF$5:$AF$1036129,LOGBOOK!$D$5:$D$1036129,EY647,LOGBOOK!$AN$5:$AN$1036129,FO647,LOGBOOK!$E$5:$E$1036129,FE647,LOGBOOK!$AM$5:$AM$1036129,"MAR"))</f>
        <v xml:space="preserve"> </v>
      </c>
      <c r="GO653" s="633"/>
      <c r="GP653" s="633"/>
      <c r="GQ653" s="643"/>
      <c r="GR653" s="6"/>
    </row>
    <row r="654" spans="1:200" ht="8.85" customHeight="1" x14ac:dyDescent="0.25">
      <c r="A654" s="212"/>
      <c r="B654" s="637"/>
      <c r="C654" s="1126"/>
      <c r="D654" s="1126"/>
      <c r="E654" s="1126"/>
      <c r="F654" s="1126"/>
      <c r="G654" s="1126"/>
      <c r="H654" s="1126"/>
      <c r="I654" s="1126"/>
      <c r="J654" s="1126"/>
      <c r="K654" s="1126"/>
      <c r="L654" s="1126"/>
      <c r="M654" s="1126"/>
      <c r="N654" s="624"/>
      <c r="O654" s="1126"/>
      <c r="P654" s="1126"/>
      <c r="Q654" s="1126"/>
      <c r="R654" s="1126"/>
      <c r="S654" s="1126"/>
      <c r="T654" s="1126"/>
      <c r="U654" s="1126"/>
      <c r="V654" s="1126"/>
      <c r="W654" s="1126"/>
      <c r="X654" s="1126"/>
      <c r="Y654" s="1126"/>
      <c r="Z654" s="15"/>
      <c r="AA654" s="631"/>
      <c r="AB654" s="631"/>
      <c r="AC654" s="631"/>
      <c r="AD654" s="631"/>
      <c r="AE654" s="631"/>
      <c r="AF654" s="625"/>
      <c r="AG654" s="632"/>
      <c r="AH654" s="632"/>
      <c r="AI654" s="625"/>
      <c r="AJ654" s="625"/>
      <c r="AK654" s="632"/>
      <c r="AL654" s="632"/>
      <c r="AM654" s="625"/>
      <c r="AN654" s="625"/>
      <c r="AO654" s="632"/>
      <c r="AP654" s="632"/>
      <c r="AQ654" s="625"/>
      <c r="AR654" s="623"/>
      <c r="AS654" s="623"/>
      <c r="AT654" s="623"/>
      <c r="AU654" s="633"/>
      <c r="AV654" s="634"/>
      <c r="AW654" s="633"/>
      <c r="AX654" s="643"/>
      <c r="AY654" s="637"/>
      <c r="AZ654" s="1126"/>
      <c r="BA654" s="1126"/>
      <c r="BB654" s="1126"/>
      <c r="BC654" s="1126"/>
      <c r="BD654" s="1126"/>
      <c r="BE654" s="1126"/>
      <c r="BF654" s="1126"/>
      <c r="BG654" s="1126"/>
      <c r="BH654" s="1126"/>
      <c r="BI654" s="1126"/>
      <c r="BJ654" s="1126"/>
      <c r="BK654" s="624"/>
      <c r="BL654" s="1126"/>
      <c r="BM654" s="1126"/>
      <c r="BN654" s="1126"/>
      <c r="BO654" s="1126"/>
      <c r="BP654" s="1126"/>
      <c r="BQ654" s="1126"/>
      <c r="BR654" s="1126"/>
      <c r="BS654" s="1126"/>
      <c r="BT654" s="1126"/>
      <c r="BU654" s="1126"/>
      <c r="BV654" s="1126"/>
      <c r="BW654" s="15"/>
      <c r="BX654" s="631"/>
      <c r="BY654" s="631"/>
      <c r="BZ654" s="631"/>
      <c r="CA654" s="631"/>
      <c r="CB654" s="631"/>
      <c r="CC654" s="625"/>
      <c r="CD654" s="632"/>
      <c r="CE654" s="632"/>
      <c r="CF654" s="625"/>
      <c r="CG654" s="625"/>
      <c r="CH654" s="632"/>
      <c r="CI654" s="632"/>
      <c r="CJ654" s="625"/>
      <c r="CK654" s="625"/>
      <c r="CL654" s="632"/>
      <c r="CM654" s="632"/>
      <c r="CN654" s="625"/>
      <c r="CO654" s="623"/>
      <c r="CP654" s="623"/>
      <c r="CQ654" s="623"/>
      <c r="CR654" s="633"/>
      <c r="CS654" s="634"/>
      <c r="CT654" s="633"/>
      <c r="CU654" s="643"/>
      <c r="CV654" s="247"/>
      <c r="CW654" s="212"/>
      <c r="CX654" s="637"/>
      <c r="CY654" s="1126"/>
      <c r="CZ654" s="1126"/>
      <c r="DA654" s="1126"/>
      <c r="DB654" s="1126"/>
      <c r="DC654" s="1126"/>
      <c r="DD654" s="1126"/>
      <c r="DE654" s="1126"/>
      <c r="DF654" s="1126"/>
      <c r="DG654" s="1126"/>
      <c r="DH654" s="1126"/>
      <c r="DI654" s="1126"/>
      <c r="DJ654" s="624"/>
      <c r="DK654" s="1126"/>
      <c r="DL654" s="1126"/>
      <c r="DM654" s="1126"/>
      <c r="DN654" s="1126"/>
      <c r="DO654" s="1126"/>
      <c r="DP654" s="1126"/>
      <c r="DQ654" s="1126"/>
      <c r="DR654" s="1126"/>
      <c r="DS654" s="1126"/>
      <c r="DT654" s="1126"/>
      <c r="DU654" s="1126"/>
      <c r="DV654" s="15"/>
      <c r="DW654" s="631"/>
      <c r="DX654" s="631"/>
      <c r="DY654" s="631"/>
      <c r="DZ654" s="631"/>
      <c r="EA654" s="631"/>
      <c r="EB654" s="625"/>
      <c r="EC654" s="632"/>
      <c r="ED654" s="632"/>
      <c r="EE654" s="625"/>
      <c r="EF654" s="625"/>
      <c r="EG654" s="632"/>
      <c r="EH654" s="632"/>
      <c r="EI654" s="625"/>
      <c r="EJ654" s="625"/>
      <c r="EK654" s="632"/>
      <c r="EL654" s="632"/>
      <c r="EM654" s="625"/>
      <c r="EN654" s="623"/>
      <c r="EO654" s="623"/>
      <c r="EP654" s="623"/>
      <c r="EQ654" s="633"/>
      <c r="ER654" s="634"/>
      <c r="ES654" s="633"/>
      <c r="ET654" s="643"/>
      <c r="EU654" s="637"/>
      <c r="EV654" s="1126"/>
      <c r="EW654" s="1126"/>
      <c r="EX654" s="1126"/>
      <c r="EY654" s="1126"/>
      <c r="EZ654" s="1126"/>
      <c r="FA654" s="1126"/>
      <c r="FB654" s="1126"/>
      <c r="FC654" s="1126"/>
      <c r="FD654" s="1126"/>
      <c r="FE654" s="1126"/>
      <c r="FF654" s="1126"/>
      <c r="FG654" s="624"/>
      <c r="FH654" s="1126"/>
      <c r="FI654" s="1126"/>
      <c r="FJ654" s="1126"/>
      <c r="FK654" s="1126"/>
      <c r="FL654" s="1126"/>
      <c r="FM654" s="1126"/>
      <c r="FN654" s="1126"/>
      <c r="FO654" s="1126"/>
      <c r="FP654" s="1126"/>
      <c r="FQ654" s="1126"/>
      <c r="FR654" s="1126"/>
      <c r="FS654" s="15"/>
      <c r="FT654" s="631"/>
      <c r="FU654" s="631"/>
      <c r="FV654" s="631"/>
      <c r="FW654" s="631"/>
      <c r="FX654" s="631"/>
      <c r="FY654" s="625"/>
      <c r="FZ654" s="632"/>
      <c r="GA654" s="632"/>
      <c r="GB654" s="625"/>
      <c r="GC654" s="625"/>
      <c r="GD654" s="632"/>
      <c r="GE654" s="632"/>
      <c r="GF654" s="625"/>
      <c r="GG654" s="625"/>
      <c r="GH654" s="632"/>
      <c r="GI654" s="632"/>
      <c r="GJ654" s="625"/>
      <c r="GK654" s="623"/>
      <c r="GL654" s="623"/>
      <c r="GM654" s="623"/>
      <c r="GN654" s="633"/>
      <c r="GO654" s="634"/>
      <c r="GP654" s="633"/>
      <c r="GQ654" s="643"/>
      <c r="GR654" s="6"/>
    </row>
    <row r="655" spans="1:200" ht="4.5" customHeight="1" x14ac:dyDescent="0.25">
      <c r="A655" s="212"/>
      <c r="B655" s="637"/>
      <c r="C655" s="624"/>
      <c r="D655" s="624"/>
      <c r="E655" s="624"/>
      <c r="F655" s="624"/>
      <c r="G655" s="624"/>
      <c r="H655" s="624"/>
      <c r="I655" s="624"/>
      <c r="J655" s="624"/>
      <c r="K655" s="624"/>
      <c r="L655" s="624"/>
      <c r="M655" s="624"/>
      <c r="N655" s="624"/>
      <c r="O655" s="624"/>
      <c r="P655" s="624"/>
      <c r="Q655" s="624"/>
      <c r="R655" s="624"/>
      <c r="S655" s="624"/>
      <c r="T655" s="624"/>
      <c r="U655" s="624"/>
      <c r="V655" s="624"/>
      <c r="W655" s="624"/>
      <c r="X655" s="624"/>
      <c r="Y655" s="624"/>
      <c r="Z655" s="15"/>
      <c r="AA655" s="631"/>
      <c r="AB655" s="631"/>
      <c r="AC655" s="631"/>
      <c r="AD655" s="631"/>
      <c r="AE655" s="631"/>
      <c r="AF655" s="625"/>
      <c r="AG655" s="625"/>
      <c r="AH655" s="625"/>
      <c r="AI655" s="625"/>
      <c r="AJ655" s="625"/>
      <c r="AK655" s="625"/>
      <c r="AL655" s="625"/>
      <c r="AM655" s="625"/>
      <c r="AN655" s="625"/>
      <c r="AO655" s="625"/>
      <c r="AP655" s="625"/>
      <c r="AQ655" s="625"/>
      <c r="AR655" s="623"/>
      <c r="AS655" s="623"/>
      <c r="AT655" s="623"/>
      <c r="AU655" s="633"/>
      <c r="AV655" s="633"/>
      <c r="AW655" s="633"/>
      <c r="AX655" s="643"/>
      <c r="AY655" s="637"/>
      <c r="AZ655" s="624"/>
      <c r="BA655" s="624"/>
      <c r="BB655" s="624"/>
      <c r="BC655" s="624"/>
      <c r="BD655" s="624"/>
      <c r="BE655" s="624"/>
      <c r="BF655" s="624"/>
      <c r="BG655" s="624"/>
      <c r="BH655" s="624"/>
      <c r="BI655" s="624"/>
      <c r="BJ655" s="624"/>
      <c r="BK655" s="624"/>
      <c r="BL655" s="624"/>
      <c r="BM655" s="624"/>
      <c r="BN655" s="624"/>
      <c r="BO655" s="624"/>
      <c r="BP655" s="624"/>
      <c r="BQ655" s="624"/>
      <c r="BR655" s="624"/>
      <c r="BS655" s="624"/>
      <c r="BT655" s="624"/>
      <c r="BU655" s="624"/>
      <c r="BV655" s="624"/>
      <c r="BW655" s="15"/>
      <c r="BX655" s="631"/>
      <c r="BY655" s="631"/>
      <c r="BZ655" s="631"/>
      <c r="CA655" s="631"/>
      <c r="CB655" s="631"/>
      <c r="CC655" s="625"/>
      <c r="CD655" s="625"/>
      <c r="CE655" s="625"/>
      <c r="CF655" s="625"/>
      <c r="CG655" s="625"/>
      <c r="CH655" s="625"/>
      <c r="CI655" s="625"/>
      <c r="CJ655" s="625"/>
      <c r="CK655" s="625"/>
      <c r="CL655" s="625"/>
      <c r="CM655" s="625"/>
      <c r="CN655" s="625"/>
      <c r="CO655" s="623"/>
      <c r="CP655" s="623"/>
      <c r="CQ655" s="623"/>
      <c r="CR655" s="633"/>
      <c r="CS655" s="633"/>
      <c r="CT655" s="633"/>
      <c r="CU655" s="643"/>
      <c r="CV655" s="247"/>
      <c r="CW655" s="212"/>
      <c r="CX655" s="637"/>
      <c r="CY655" s="624"/>
      <c r="CZ655" s="624"/>
      <c r="DA655" s="624"/>
      <c r="DB655" s="624"/>
      <c r="DC655" s="624"/>
      <c r="DD655" s="624"/>
      <c r="DE655" s="624"/>
      <c r="DF655" s="624"/>
      <c r="DG655" s="624"/>
      <c r="DH655" s="624"/>
      <c r="DI655" s="624"/>
      <c r="DJ655" s="624"/>
      <c r="DK655" s="624"/>
      <c r="DL655" s="624"/>
      <c r="DM655" s="624"/>
      <c r="DN655" s="624"/>
      <c r="DO655" s="624"/>
      <c r="DP655" s="624"/>
      <c r="DQ655" s="624"/>
      <c r="DR655" s="624"/>
      <c r="DS655" s="624"/>
      <c r="DT655" s="624"/>
      <c r="DU655" s="624"/>
      <c r="DV655" s="15"/>
      <c r="DW655" s="631"/>
      <c r="DX655" s="631"/>
      <c r="DY655" s="631"/>
      <c r="DZ655" s="631"/>
      <c r="EA655" s="631"/>
      <c r="EB655" s="625"/>
      <c r="EC655" s="625"/>
      <c r="ED655" s="625"/>
      <c r="EE655" s="625"/>
      <c r="EF655" s="625"/>
      <c r="EG655" s="625"/>
      <c r="EH655" s="625"/>
      <c r="EI655" s="625"/>
      <c r="EJ655" s="625"/>
      <c r="EK655" s="625"/>
      <c r="EL655" s="625"/>
      <c r="EM655" s="625"/>
      <c r="EN655" s="623"/>
      <c r="EO655" s="623"/>
      <c r="EP655" s="623"/>
      <c r="EQ655" s="633"/>
      <c r="ER655" s="633"/>
      <c r="ES655" s="633"/>
      <c r="ET655" s="643"/>
      <c r="EU655" s="637"/>
      <c r="EV655" s="624"/>
      <c r="EW655" s="624"/>
      <c r="EX655" s="624"/>
      <c r="EY655" s="624"/>
      <c r="EZ655" s="624"/>
      <c r="FA655" s="624"/>
      <c r="FB655" s="624"/>
      <c r="FC655" s="624"/>
      <c r="FD655" s="624"/>
      <c r="FE655" s="624"/>
      <c r="FF655" s="624"/>
      <c r="FG655" s="624"/>
      <c r="FH655" s="624"/>
      <c r="FI655" s="624"/>
      <c r="FJ655" s="624"/>
      <c r="FK655" s="624"/>
      <c r="FL655" s="624"/>
      <c r="FM655" s="624"/>
      <c r="FN655" s="624"/>
      <c r="FO655" s="624"/>
      <c r="FP655" s="624"/>
      <c r="FQ655" s="624"/>
      <c r="FR655" s="624"/>
      <c r="FS655" s="15"/>
      <c r="FT655" s="631"/>
      <c r="FU655" s="631"/>
      <c r="FV655" s="631"/>
      <c r="FW655" s="631"/>
      <c r="FX655" s="631"/>
      <c r="FY655" s="625"/>
      <c r="FZ655" s="625"/>
      <c r="GA655" s="625"/>
      <c r="GB655" s="625"/>
      <c r="GC655" s="625"/>
      <c r="GD655" s="625"/>
      <c r="GE655" s="625"/>
      <c r="GF655" s="625"/>
      <c r="GG655" s="625"/>
      <c r="GH655" s="625"/>
      <c r="GI655" s="625"/>
      <c r="GJ655" s="625"/>
      <c r="GK655" s="623"/>
      <c r="GL655" s="623"/>
      <c r="GM655" s="623"/>
      <c r="GN655" s="633"/>
      <c r="GO655" s="633"/>
      <c r="GP655" s="633"/>
      <c r="GQ655" s="643"/>
      <c r="GR655" s="6"/>
    </row>
    <row r="656" spans="1:200" ht="14.25" customHeight="1" x14ac:dyDescent="0.25">
      <c r="A656" s="212"/>
      <c r="B656" s="637"/>
      <c r="C656" s="1218" t="str">
        <f>IF('FRONT PAGE'!$A$1="www.fly-logics.com","NO. FLIGHTS",0)</f>
        <v>NO. FLIGHTS</v>
      </c>
      <c r="D656" s="1218"/>
      <c r="E656" s="1218"/>
      <c r="F656" s="1218"/>
      <c r="G656" s="1218"/>
      <c r="H656" s="1218"/>
      <c r="I656" s="1219"/>
      <c r="J656" s="1127" t="str">
        <f>IF(COUNTIFS(LOGBOOK!$D$5:$D$1036144,F647,LOGBOOK!$AN$5:$AN$1036144,V647,LOGBOOK!$E$5:$E$1036144,L647)=0," ",COUNTIFS(LOGBOOK!$D$5:$D$1036144,F647,LOGBOOK!$AN$5:$AN$1036144,V647,LOGBOOK!$E$5:$E$1036144,L647))</f>
        <v xml:space="preserve"> </v>
      </c>
      <c r="K656" s="1128"/>
      <c r="L656" s="1128"/>
      <c r="M656" s="1128"/>
      <c r="N656" s="228"/>
      <c r="O656" s="1220" t="str">
        <f>IF('FRONT PAGE'!$A$1="www.fly-logics.com","DAY",0)</f>
        <v>DAY</v>
      </c>
      <c r="P656" s="1218"/>
      <c r="Q656" s="1218"/>
      <c r="R656" s="1218"/>
      <c r="S656" s="1219"/>
      <c r="T656" s="1129" t="str">
        <f>IF(SUMIFS(LOGBOOK!$T$5:$T$1036129,LOGBOOK!$D$5:$D$1036129,F647,LOGBOOK!$AN$5:$AN$1036129,V647,LOGBOOK!$E$5:$E$1036129,L647)=0," ",SUMIFS(LOGBOOK!$T$5:$T$1036129,LOGBOOK!$D$5:$D$1036129,F647,LOGBOOK!$AN$5:$AN$1036129,V647,LOGBOOK!$E$5:$E$1036129,L647))</f>
        <v xml:space="preserve"> </v>
      </c>
      <c r="U656" s="1130"/>
      <c r="V656" s="1130"/>
      <c r="W656" s="1130"/>
      <c r="X656" s="1130"/>
      <c r="Y656" s="1130"/>
      <c r="Z656" s="15"/>
      <c r="AA656" s="629" t="str">
        <f>IF('FRONT PAGE'!$A$1="www.fly-logics.com","APR",0)</f>
        <v>APR</v>
      </c>
      <c r="AB656" s="631"/>
      <c r="AC656" s="631"/>
      <c r="AD656" s="631"/>
      <c r="AE656" s="631"/>
      <c r="AF656" s="630" t="str">
        <f>IF(SUMIFS(LOGBOOK!$Y$5:$Y$1036129,LOGBOOK!$D$5:$D$1036129,F647,LOGBOOK!$AN$5:$AN$1036129,V647,LOGBOOK!$E$5:$E$1036129,L647,LOGBOOK!$AM$5:$AM$1036129,"ABR")=0," ",SUMIFS(LOGBOOK!$Y$5:$Y$1036129,LOGBOOK!$D$5:$D$1036129,F647,LOGBOOK!$AN$5:$AN$1036129,V647,LOGBOOK!$E$5:$E$1036129,L647,LOGBOOK!$AM$5:$AM$1036129,"ABR"))</f>
        <v xml:space="preserve"> </v>
      </c>
      <c r="AG656" s="625"/>
      <c r="AH656" s="625"/>
      <c r="AI656" s="625"/>
      <c r="AJ656" s="630" t="str">
        <f>IF(SUMIFS(LOGBOOK!$Z$5:$Z$1036129,LOGBOOK!$D$5:$D$1036129,F647,LOGBOOK!$AN$5:$AN$1036129,V647,LOGBOOK!$E$5:$E$1036129,L647,LOGBOOK!$AM$5:$AM$1036129,AA656)=0," ",SUMIFS(LOGBOOK!$Z$5:$Z$1036129,LOGBOOK!$D$5:$D$1036129,F647,LOGBOOK!$AN$5:$AN$1036129,V647,LOGBOOK!$E$5:$E$1036129,L647,LOGBOOK!$AM$5:$AM$1036129,"ABR"))</f>
        <v xml:space="preserve"> </v>
      </c>
      <c r="AK656" s="625"/>
      <c r="AL656" s="625"/>
      <c r="AM656" s="625"/>
      <c r="AN656" s="630" t="str">
        <f>IF(SUMIFS(LOGBOOK!$AA$5:$AA$1036129,LOGBOOK!$D$5:$D$1036129,F647,LOGBOOK!$AN$5:$AN$1036129,V647,LOGBOOK!$E$5:$E$1036129,L647,LOGBOOK!$AM$5:$AM$1036129,"ABR")=0," ",SUMIFS(LOGBOOK!$AA$5:$AA$1036129,LOGBOOK!$D$5:$D$1036129,F647,LOGBOOK!$AN$5:$AN$1036129,V647,LOGBOOK!$E$5:$E$1036129,L647,LOGBOOK!$AM$5:$AM$1036129,"ABR"))</f>
        <v xml:space="preserve"> </v>
      </c>
      <c r="AO656" s="625"/>
      <c r="AP656" s="625"/>
      <c r="AQ656" s="625"/>
      <c r="AR656" s="623" t="str">
        <f>IF(SUMIFS(LOGBOOK!$AE$5:$AE$1036129,LOGBOOK!$D$5:$D$1036129,F647,LOGBOOK!$AN$5:$AN$1036129,V647,LOGBOOK!$E$5:$E$1036129,L647,LOGBOOK!$AM$5:$AM$1036129,"ABR")=0," ",SUMIFS(LOGBOOK!$AE$5:$AE$1036129,LOGBOOK!$D$5:$D$1036129,F647,LOGBOOK!$AN$5:$AN$1036129,V647,LOGBOOK!$E$5:$E$1036129,L647,LOGBOOK!$AM$5:$AM$1036129,"ABR"))</f>
        <v xml:space="preserve"> </v>
      </c>
      <c r="AS656" s="623"/>
      <c r="AT656" s="623"/>
      <c r="AU656" s="623" t="str">
        <f>IF(SUMIFS(LOGBOOK!$AF$5:$AF$1036129,LOGBOOK!$D$5:$D$1036129,F647,LOGBOOK!$AN$5:$AN$1036129,V647,LOGBOOK!$E$5:$E$1036129,L647,LOGBOOK!$AM$5:$AM$1036129,"ABR")=0," ",SUMIFS(LOGBOOK!$AF$5:$AF$1036129,LOGBOOK!$D$5:$D$1036129,F647,LOGBOOK!$AN$5:$AN$1036129,V647,LOGBOOK!$E$5:$E$1036129,L647,LOGBOOK!$AM$5:$AM$1036129,"ABR"))</f>
        <v xml:space="preserve"> </v>
      </c>
      <c r="AV656" s="633"/>
      <c r="AW656" s="633"/>
      <c r="AX656" s="643"/>
      <c r="AY656" s="637"/>
      <c r="AZ656" s="1218" t="str">
        <f>IF('FRONT PAGE'!$A$1="www.fly-logics.com","NO. FLIGHTS",0)</f>
        <v>NO. FLIGHTS</v>
      </c>
      <c r="BA656" s="1218"/>
      <c r="BB656" s="1218"/>
      <c r="BC656" s="1218"/>
      <c r="BD656" s="1218"/>
      <c r="BE656" s="1218"/>
      <c r="BF656" s="1219"/>
      <c r="BG656" s="1127" t="str">
        <f>IF(COUNTIFS(LOGBOOK!$D$5:$D$1036144,BC647,LOGBOOK!$AN$5:$AN$1036144,BS647,LOGBOOK!$E$5:$E$1036144,BI647)=0," ",COUNTIFS(LOGBOOK!$D$5:$D$1036144,BC647,LOGBOOK!$AN$5:$AN$1036144,BS647,LOGBOOK!$E$5:$E$1036144,BI647))</f>
        <v xml:space="preserve"> </v>
      </c>
      <c r="BH656" s="1128"/>
      <c r="BI656" s="1128"/>
      <c r="BJ656" s="1128"/>
      <c r="BK656" s="228"/>
      <c r="BL656" s="1220" t="str">
        <f>IF('FRONT PAGE'!$A$1="www.fly-logics.com","DAY",0)</f>
        <v>DAY</v>
      </c>
      <c r="BM656" s="1218"/>
      <c r="BN656" s="1218"/>
      <c r="BO656" s="1218"/>
      <c r="BP656" s="1219"/>
      <c r="BQ656" s="1129" t="str">
        <f>IF(SUMIFS(LOGBOOK!$T$5:$T$1036129,LOGBOOK!$D$5:$D$1036129,BC647,LOGBOOK!$AN$5:$AN$1036129,BS647,LOGBOOK!$E$5:$E$1036129,BI647)=0," ",SUMIFS(LOGBOOK!$T$5:$T$1036129,LOGBOOK!$D$5:$D$1036129,BC647,LOGBOOK!$AN$5:$AN$1036129,BS647,LOGBOOK!$E$5:$E$1036129,BI647))</f>
        <v xml:space="preserve"> </v>
      </c>
      <c r="BR656" s="1130"/>
      <c r="BS656" s="1130"/>
      <c r="BT656" s="1130"/>
      <c r="BU656" s="1130"/>
      <c r="BV656" s="1130"/>
      <c r="BW656" s="15"/>
      <c r="BX656" s="629" t="str">
        <f>IF('FRONT PAGE'!$A$1="www.fly-logics.com","APR",0)</f>
        <v>APR</v>
      </c>
      <c r="BY656" s="631"/>
      <c r="BZ656" s="631"/>
      <c r="CA656" s="631"/>
      <c r="CB656" s="631"/>
      <c r="CC656" s="630" t="str">
        <f>IF(SUMIFS(LOGBOOK!$Y$5:$Y$1036129,LOGBOOK!$D$5:$D$1036129,BC647,LOGBOOK!$AN$5:$AN$1036129,BS647,LOGBOOK!$E$5:$E$1036129,BI647,LOGBOOK!$AM$5:$AM$1036129,"ABR")=0," ",SUMIFS(LOGBOOK!$Y$5:$Y$1036129,LOGBOOK!$D$5:$D$1036129,BC647,LOGBOOK!$AN$5:$AN$1036129,BS647,LOGBOOK!$E$5:$E$1036129,BI647,LOGBOOK!$AM$5:$AM$1036129,"ABR"))</f>
        <v xml:space="preserve"> </v>
      </c>
      <c r="CD656" s="625"/>
      <c r="CE656" s="625"/>
      <c r="CF656" s="625"/>
      <c r="CG656" s="630" t="str">
        <f>IF(SUMIFS(LOGBOOK!$Z$5:$Z$1036129,LOGBOOK!$D$5:$D$1036129,BC647,LOGBOOK!$AN$5:$AN$1036129,BS647,LOGBOOK!$E$5:$E$1036129,BI647,LOGBOOK!$AM$5:$AM$1036129,BX656)=0," ",SUMIFS(LOGBOOK!$Z$5:$Z$1036129,LOGBOOK!$D$5:$D$1036129,BC647,LOGBOOK!$AN$5:$AN$1036129,BS647,LOGBOOK!$E$5:$E$1036129,BI647,LOGBOOK!$AM$5:$AM$1036129,"ABR"))</f>
        <v xml:space="preserve"> </v>
      </c>
      <c r="CH656" s="625"/>
      <c r="CI656" s="625"/>
      <c r="CJ656" s="625"/>
      <c r="CK656" s="630" t="str">
        <f>IF(SUMIFS(LOGBOOK!$AA$5:$AA$1036129,LOGBOOK!$D$5:$D$1036129,BC647,LOGBOOK!$AN$5:$AN$1036129,BS647,LOGBOOK!$E$5:$E$1036129,BI647,LOGBOOK!$AM$5:$AM$1036129,"ABR")=0," ",SUMIFS(LOGBOOK!$AA$5:$AA$1036129,LOGBOOK!$D$5:$D$1036129,BC647,LOGBOOK!$AN$5:$AN$1036129,BS647,LOGBOOK!$E$5:$E$1036129,BI647,LOGBOOK!$AM$5:$AM$1036129,"ABR"))</f>
        <v xml:space="preserve"> </v>
      </c>
      <c r="CL656" s="625"/>
      <c r="CM656" s="625"/>
      <c r="CN656" s="625"/>
      <c r="CO656" s="623" t="str">
        <f>IF(SUMIFS(LOGBOOK!$AE$5:$AE$1036129,LOGBOOK!$D$5:$D$1036129,BC647,LOGBOOK!$AN$5:$AN$1036129,BS647,LOGBOOK!$E$5:$E$1036129,BI647,LOGBOOK!$AM$5:$AM$1036129,"ABR")=0," ",SUMIFS(LOGBOOK!$AE$5:$AE$1036129,LOGBOOK!$D$5:$D$1036129,BC647,LOGBOOK!$AN$5:$AN$1036129,BS647,LOGBOOK!$E$5:$E$1036129,BI647,LOGBOOK!$AM$5:$AM$1036129,"ABR"))</f>
        <v xml:space="preserve"> </v>
      </c>
      <c r="CP656" s="623"/>
      <c r="CQ656" s="623"/>
      <c r="CR656" s="623" t="str">
        <f>IF(SUMIFS(LOGBOOK!$AF$5:$AF$1036129,LOGBOOK!$D$5:$D$1036129,BC647,LOGBOOK!$AN$5:$AN$1036129,BS647,LOGBOOK!$E$5:$E$1036129,BI647,LOGBOOK!$AM$5:$AM$1036129,"ABR")=0," ",SUMIFS(LOGBOOK!$AF$5:$AF$1036129,LOGBOOK!$D$5:$D$1036129,BC647,LOGBOOK!$AN$5:$AN$1036129,BS647,LOGBOOK!$E$5:$E$1036129,BI647,LOGBOOK!$AM$5:$AM$1036129,"ABR"))</f>
        <v xml:space="preserve"> </v>
      </c>
      <c r="CS656" s="633"/>
      <c r="CT656" s="633"/>
      <c r="CU656" s="643"/>
      <c r="CV656" s="247"/>
      <c r="CW656" s="212"/>
      <c r="CX656" s="637"/>
      <c r="CY656" s="1218" t="str">
        <f>IF('FRONT PAGE'!$A$1="www.fly-logics.com","NO. FLIGHTS",0)</f>
        <v>NO. FLIGHTS</v>
      </c>
      <c r="CZ656" s="1218"/>
      <c r="DA656" s="1218"/>
      <c r="DB656" s="1218"/>
      <c r="DC656" s="1218"/>
      <c r="DD656" s="1218"/>
      <c r="DE656" s="1219"/>
      <c r="DF656" s="1127" t="str">
        <f>IF(COUNTIFS(LOGBOOK!$D$5:$D$1036144,DB647,LOGBOOK!$AN$5:$AN$1036144,DR647,LOGBOOK!$E$5:$E$1036144,DH647)=0," ",COUNTIFS(LOGBOOK!$D$5:$D$1036144,DB647,LOGBOOK!$AN$5:$AN$1036144,DR647,LOGBOOK!$E$5:$E$1036144,DH647))</f>
        <v xml:space="preserve"> </v>
      </c>
      <c r="DG656" s="1128"/>
      <c r="DH656" s="1128"/>
      <c r="DI656" s="1128"/>
      <c r="DJ656" s="228"/>
      <c r="DK656" s="1220" t="str">
        <f>IF('FRONT PAGE'!$A$1="www.fly-logics.com","DAY",0)</f>
        <v>DAY</v>
      </c>
      <c r="DL656" s="1218"/>
      <c r="DM656" s="1218"/>
      <c r="DN656" s="1218"/>
      <c r="DO656" s="1219"/>
      <c r="DP656" s="1129" t="str">
        <f>IF(SUMIFS(LOGBOOK!$T$5:$T$1036129,LOGBOOK!$D$5:$D$1036129,DB647,LOGBOOK!$AN$5:$AN$1036129,DR647,LOGBOOK!$E$5:$E$1036129,DH647)=0," ",SUMIFS(LOGBOOK!$T$5:$T$1036129,LOGBOOK!$D$5:$D$1036129,DB647,LOGBOOK!$AN$5:$AN$1036129,DR647,LOGBOOK!$E$5:$E$1036129,DH647))</f>
        <v xml:space="preserve"> </v>
      </c>
      <c r="DQ656" s="1130"/>
      <c r="DR656" s="1130"/>
      <c r="DS656" s="1130"/>
      <c r="DT656" s="1130"/>
      <c r="DU656" s="1130"/>
      <c r="DV656" s="15"/>
      <c r="DW656" s="629" t="str">
        <f>IF('FRONT PAGE'!$A$1="www.fly-logics.com","APR",0)</f>
        <v>APR</v>
      </c>
      <c r="DX656" s="631"/>
      <c r="DY656" s="631"/>
      <c r="DZ656" s="631"/>
      <c r="EA656" s="631"/>
      <c r="EB656" s="630" t="str">
        <f>IF(SUMIFS(LOGBOOK!$Y$5:$Y$1036129,LOGBOOK!$D$5:$D$1036129,DB647,LOGBOOK!$AN$5:$AN$1036129,DR647,LOGBOOK!$E$5:$E$1036129,DH647,LOGBOOK!$AM$5:$AM$1036129,"ABR")=0," ",SUMIFS(LOGBOOK!$Y$5:$Y$1036129,LOGBOOK!$D$5:$D$1036129,DB647,LOGBOOK!$AN$5:$AN$1036129,DR647,LOGBOOK!$E$5:$E$1036129,DH647,LOGBOOK!$AM$5:$AM$1036129,"ABR"))</f>
        <v xml:space="preserve"> </v>
      </c>
      <c r="EC656" s="625"/>
      <c r="ED656" s="625"/>
      <c r="EE656" s="625"/>
      <c r="EF656" s="630" t="str">
        <f>IF(SUMIFS(LOGBOOK!$Z$5:$Z$1036129,LOGBOOK!$D$5:$D$1036129,DB647,LOGBOOK!$AN$5:$AN$1036129,DR647,LOGBOOK!$E$5:$E$1036129,DH647,LOGBOOK!$AM$5:$AM$1036129,DW656)=0," ",SUMIFS(LOGBOOK!$Z$5:$Z$1036129,LOGBOOK!$D$5:$D$1036129,DB647,LOGBOOK!$AN$5:$AN$1036129,DR647,LOGBOOK!$E$5:$E$1036129,DH647,LOGBOOK!$AM$5:$AM$1036129,"ABR"))</f>
        <v xml:space="preserve"> </v>
      </c>
      <c r="EG656" s="625"/>
      <c r="EH656" s="625"/>
      <c r="EI656" s="625"/>
      <c r="EJ656" s="630" t="str">
        <f>IF(SUMIFS(LOGBOOK!$AA$5:$AA$1036129,LOGBOOK!$D$5:$D$1036129,DB647,LOGBOOK!$AN$5:$AN$1036129,DR647,LOGBOOK!$E$5:$E$1036129,DH647,LOGBOOK!$AM$5:$AM$1036129,"ABR")=0," ",SUMIFS(LOGBOOK!$AA$5:$AA$1036129,LOGBOOK!$D$5:$D$1036129,DB647,LOGBOOK!$AN$5:$AN$1036129,DR647,LOGBOOK!$E$5:$E$1036129,DH647,LOGBOOK!$AM$5:$AM$1036129,"ABR"))</f>
        <v xml:space="preserve"> </v>
      </c>
      <c r="EK656" s="625"/>
      <c r="EL656" s="625"/>
      <c r="EM656" s="625"/>
      <c r="EN656" s="623" t="str">
        <f>IF(SUMIFS(LOGBOOK!$AE$5:$AE$1036129,LOGBOOK!$D$5:$D$1036129,DB647,LOGBOOK!$AN$5:$AN$1036129,DR647,LOGBOOK!$E$5:$E$1036129,DH647,LOGBOOK!$AM$5:$AM$1036129,"ABR")=0," ",SUMIFS(LOGBOOK!$AE$5:$AE$1036129,LOGBOOK!$D$5:$D$1036129,DB647,LOGBOOK!$AN$5:$AN$1036129,DR647,LOGBOOK!$E$5:$E$1036129,DH647,LOGBOOK!$AM$5:$AM$1036129,"ABR"))</f>
        <v xml:space="preserve"> </v>
      </c>
      <c r="EO656" s="623"/>
      <c r="EP656" s="623"/>
      <c r="EQ656" s="623" t="str">
        <f>IF(SUMIFS(LOGBOOK!$AF$5:$AF$1036129,LOGBOOK!$D$5:$D$1036129,DB647,LOGBOOK!$AN$5:$AN$1036129,DR647,LOGBOOK!$E$5:$E$1036129,DH647,LOGBOOK!$AM$5:$AM$1036129,"ABR")=0," ",SUMIFS(LOGBOOK!$AF$5:$AF$1036129,LOGBOOK!$D$5:$D$1036129,DB647,LOGBOOK!$AN$5:$AN$1036129,DR647,LOGBOOK!$E$5:$E$1036129,DH647,LOGBOOK!$AM$5:$AM$1036129,"ABR"))</f>
        <v xml:space="preserve"> </v>
      </c>
      <c r="ER656" s="633"/>
      <c r="ES656" s="633"/>
      <c r="ET656" s="643"/>
      <c r="EU656" s="637"/>
      <c r="EV656" s="1218" t="str">
        <f>IF('FRONT PAGE'!$A$1="www.fly-logics.com","NO. FLIGHTS",0)</f>
        <v>NO. FLIGHTS</v>
      </c>
      <c r="EW656" s="1218"/>
      <c r="EX656" s="1218"/>
      <c r="EY656" s="1218"/>
      <c r="EZ656" s="1218"/>
      <c r="FA656" s="1218"/>
      <c r="FB656" s="1219"/>
      <c r="FC656" s="1127" t="str">
        <f>IF(COUNTIFS(LOGBOOK!$D$5:$D$1036144,EY647,LOGBOOK!$AN$5:$AN$1036144,FO647,LOGBOOK!$E$5:$E$1036144,FE647)=0," ",COUNTIFS(LOGBOOK!$D$5:$D$1036144,EY647,LOGBOOK!$AN$5:$AN$1036144,FO647,LOGBOOK!$E$5:$E$1036144,FE647))</f>
        <v xml:space="preserve"> </v>
      </c>
      <c r="FD656" s="1128"/>
      <c r="FE656" s="1128"/>
      <c r="FF656" s="1128"/>
      <c r="FG656" s="228"/>
      <c r="FH656" s="1220" t="str">
        <f>IF('FRONT PAGE'!$A$1="www.fly-logics.com","DAY",0)</f>
        <v>DAY</v>
      </c>
      <c r="FI656" s="1218"/>
      <c r="FJ656" s="1218"/>
      <c r="FK656" s="1218"/>
      <c r="FL656" s="1219"/>
      <c r="FM656" s="1129" t="str">
        <f>IF(SUMIFS(LOGBOOK!$T$5:$T$1036129,LOGBOOK!$D$5:$D$1036129,EY647,LOGBOOK!$AN$5:$AN$1036129,FO647,LOGBOOK!$E$5:$E$1036129,FE647)=0," ",SUMIFS(LOGBOOK!$T$5:$T$1036129,LOGBOOK!$D$5:$D$1036129,EY647,LOGBOOK!$AN$5:$AN$1036129,FO647,LOGBOOK!$E$5:$E$1036129,FE647))</f>
        <v xml:space="preserve"> </v>
      </c>
      <c r="FN656" s="1130"/>
      <c r="FO656" s="1130"/>
      <c r="FP656" s="1130"/>
      <c r="FQ656" s="1130"/>
      <c r="FR656" s="1130"/>
      <c r="FS656" s="15"/>
      <c r="FT656" s="629" t="str">
        <f>IF('FRONT PAGE'!$A$1="www.fly-logics.com","APR",0)</f>
        <v>APR</v>
      </c>
      <c r="FU656" s="631"/>
      <c r="FV656" s="631"/>
      <c r="FW656" s="631"/>
      <c r="FX656" s="631"/>
      <c r="FY656" s="630" t="str">
        <f>IF(SUMIFS(LOGBOOK!$Y$5:$Y$1036129,LOGBOOK!$D$5:$D$1036129,EY647,LOGBOOK!$AN$5:$AN$1036129,FO647,LOGBOOK!$E$5:$E$1036129,FE647,LOGBOOK!$AM$5:$AM$1036129,"ABR")=0," ",SUMIFS(LOGBOOK!$Y$5:$Y$1036129,LOGBOOK!$D$5:$D$1036129,EY647,LOGBOOK!$AN$5:$AN$1036129,FO647,LOGBOOK!$E$5:$E$1036129,FE647,LOGBOOK!$AM$5:$AM$1036129,"ABR"))</f>
        <v xml:space="preserve"> </v>
      </c>
      <c r="FZ656" s="625"/>
      <c r="GA656" s="625"/>
      <c r="GB656" s="625"/>
      <c r="GC656" s="630" t="str">
        <f>IF(SUMIFS(LOGBOOK!$Z$5:$Z$1036129,LOGBOOK!$D$5:$D$1036129,EY647,LOGBOOK!$AN$5:$AN$1036129,FO647,LOGBOOK!$E$5:$E$1036129,FE647,LOGBOOK!$AM$5:$AM$1036129,FT656)=0," ",SUMIFS(LOGBOOK!$Z$5:$Z$1036129,LOGBOOK!$D$5:$D$1036129,EY647,LOGBOOK!$AN$5:$AN$1036129,FO647,LOGBOOK!$E$5:$E$1036129,FE647,LOGBOOK!$AM$5:$AM$1036129,"ABR"))</f>
        <v xml:space="preserve"> </v>
      </c>
      <c r="GD656" s="625"/>
      <c r="GE656" s="625"/>
      <c r="GF656" s="625"/>
      <c r="GG656" s="630" t="str">
        <f>IF(SUMIFS(LOGBOOK!$AA$5:$AA$1036129,LOGBOOK!$D$5:$D$1036129,EY647,LOGBOOK!$AN$5:$AN$1036129,FO647,LOGBOOK!$E$5:$E$1036129,FE647,LOGBOOK!$AM$5:$AM$1036129,"ABR")=0," ",SUMIFS(LOGBOOK!$AA$5:$AA$1036129,LOGBOOK!$D$5:$D$1036129,EY647,LOGBOOK!$AN$5:$AN$1036129,FO647,LOGBOOK!$E$5:$E$1036129,FE647,LOGBOOK!$AM$5:$AM$1036129,"ABR"))</f>
        <v xml:space="preserve"> </v>
      </c>
      <c r="GH656" s="625"/>
      <c r="GI656" s="625"/>
      <c r="GJ656" s="625"/>
      <c r="GK656" s="623" t="str">
        <f>IF(SUMIFS(LOGBOOK!$AE$5:$AE$1036129,LOGBOOK!$D$5:$D$1036129,EY647,LOGBOOK!$AN$5:$AN$1036129,FO647,LOGBOOK!$E$5:$E$1036129,FE647,LOGBOOK!$AM$5:$AM$1036129,"ABR")=0," ",SUMIFS(LOGBOOK!$AE$5:$AE$1036129,LOGBOOK!$D$5:$D$1036129,EY647,LOGBOOK!$AN$5:$AN$1036129,FO647,LOGBOOK!$E$5:$E$1036129,FE647,LOGBOOK!$AM$5:$AM$1036129,"ABR"))</f>
        <v xml:space="preserve"> </v>
      </c>
      <c r="GL656" s="623"/>
      <c r="GM656" s="623"/>
      <c r="GN656" s="623" t="str">
        <f>IF(SUMIFS(LOGBOOK!$AF$5:$AF$1036129,LOGBOOK!$D$5:$D$1036129,EY647,LOGBOOK!$AN$5:$AN$1036129,FO647,LOGBOOK!$E$5:$E$1036129,FE647,LOGBOOK!$AM$5:$AM$1036129,"ABR")=0," ",SUMIFS(LOGBOOK!$AF$5:$AF$1036129,LOGBOOK!$D$5:$D$1036129,EY647,LOGBOOK!$AN$5:$AN$1036129,FO647,LOGBOOK!$E$5:$E$1036129,FE647,LOGBOOK!$AM$5:$AM$1036129,"ABR"))</f>
        <v xml:space="preserve"> </v>
      </c>
      <c r="GO656" s="633"/>
      <c r="GP656" s="633"/>
      <c r="GQ656" s="643"/>
      <c r="GR656" s="6"/>
    </row>
    <row r="657" spans="1:200" ht="5.25" customHeight="1" x14ac:dyDescent="0.25">
      <c r="A657" s="212"/>
      <c r="B657" s="637"/>
      <c r="C657" s="1218"/>
      <c r="D657" s="1218"/>
      <c r="E657" s="1218"/>
      <c r="F657" s="1218"/>
      <c r="G657" s="1218"/>
      <c r="H657" s="1218"/>
      <c r="I657" s="1219"/>
      <c r="J657" s="1127"/>
      <c r="K657" s="1128"/>
      <c r="L657" s="1128"/>
      <c r="M657" s="1128"/>
      <c r="N657" s="624"/>
      <c r="O657" s="624"/>
      <c r="P657" s="624"/>
      <c r="Q657" s="624"/>
      <c r="R657" s="624"/>
      <c r="S657" s="624"/>
      <c r="T657" s="624"/>
      <c r="U657" s="624"/>
      <c r="V657" s="624"/>
      <c r="W657" s="624"/>
      <c r="X657" s="624"/>
      <c r="Y657" s="624"/>
      <c r="Z657" s="15"/>
      <c r="AA657" s="631"/>
      <c r="AB657" s="631"/>
      <c r="AC657" s="631"/>
      <c r="AD657" s="631"/>
      <c r="AE657" s="631"/>
      <c r="AF657" s="625"/>
      <c r="AG657" s="632"/>
      <c r="AH657" s="632"/>
      <c r="AI657" s="625"/>
      <c r="AJ657" s="625"/>
      <c r="AK657" s="632"/>
      <c r="AL657" s="632"/>
      <c r="AM657" s="625"/>
      <c r="AN657" s="625"/>
      <c r="AO657" s="632"/>
      <c r="AP657" s="632"/>
      <c r="AQ657" s="625"/>
      <c r="AR657" s="623"/>
      <c r="AS657" s="623"/>
      <c r="AT657" s="623"/>
      <c r="AU657" s="633"/>
      <c r="AV657" s="634"/>
      <c r="AW657" s="633"/>
      <c r="AX657" s="643"/>
      <c r="AY657" s="637"/>
      <c r="AZ657" s="1218"/>
      <c r="BA657" s="1218"/>
      <c r="BB657" s="1218"/>
      <c r="BC657" s="1218"/>
      <c r="BD657" s="1218"/>
      <c r="BE657" s="1218"/>
      <c r="BF657" s="1219"/>
      <c r="BG657" s="1127"/>
      <c r="BH657" s="1128"/>
      <c r="BI657" s="1128"/>
      <c r="BJ657" s="1128"/>
      <c r="BK657" s="624"/>
      <c r="BL657" s="624"/>
      <c r="BM657" s="624"/>
      <c r="BN657" s="624"/>
      <c r="BO657" s="624"/>
      <c r="BP657" s="624"/>
      <c r="BQ657" s="624"/>
      <c r="BR657" s="624"/>
      <c r="BS657" s="624"/>
      <c r="BT657" s="624"/>
      <c r="BU657" s="624"/>
      <c r="BV657" s="624"/>
      <c r="BW657" s="15"/>
      <c r="BX657" s="631"/>
      <c r="BY657" s="631"/>
      <c r="BZ657" s="631"/>
      <c r="CA657" s="631"/>
      <c r="CB657" s="631"/>
      <c r="CC657" s="625"/>
      <c r="CD657" s="632"/>
      <c r="CE657" s="632"/>
      <c r="CF657" s="625"/>
      <c r="CG657" s="625"/>
      <c r="CH657" s="632"/>
      <c r="CI657" s="632"/>
      <c r="CJ657" s="625"/>
      <c r="CK657" s="625"/>
      <c r="CL657" s="632"/>
      <c r="CM657" s="632"/>
      <c r="CN657" s="625"/>
      <c r="CO657" s="623"/>
      <c r="CP657" s="623"/>
      <c r="CQ657" s="623"/>
      <c r="CR657" s="633"/>
      <c r="CS657" s="634"/>
      <c r="CT657" s="633"/>
      <c r="CU657" s="643"/>
      <c r="CV657" s="247"/>
      <c r="CW657" s="212"/>
      <c r="CX657" s="637"/>
      <c r="CY657" s="1218"/>
      <c r="CZ657" s="1218"/>
      <c r="DA657" s="1218"/>
      <c r="DB657" s="1218"/>
      <c r="DC657" s="1218"/>
      <c r="DD657" s="1218"/>
      <c r="DE657" s="1219"/>
      <c r="DF657" s="1127"/>
      <c r="DG657" s="1128"/>
      <c r="DH657" s="1128"/>
      <c r="DI657" s="1128"/>
      <c r="DJ657" s="624"/>
      <c r="DK657" s="624"/>
      <c r="DL657" s="624"/>
      <c r="DM657" s="624"/>
      <c r="DN657" s="624"/>
      <c r="DO657" s="624"/>
      <c r="DP657" s="624"/>
      <c r="DQ657" s="624"/>
      <c r="DR657" s="624"/>
      <c r="DS657" s="624"/>
      <c r="DT657" s="624"/>
      <c r="DU657" s="624"/>
      <c r="DV657" s="15"/>
      <c r="DW657" s="631"/>
      <c r="DX657" s="631"/>
      <c r="DY657" s="631"/>
      <c r="DZ657" s="631"/>
      <c r="EA657" s="631"/>
      <c r="EB657" s="625"/>
      <c r="EC657" s="632"/>
      <c r="ED657" s="632"/>
      <c r="EE657" s="625"/>
      <c r="EF657" s="625"/>
      <c r="EG657" s="632"/>
      <c r="EH657" s="632"/>
      <c r="EI657" s="625"/>
      <c r="EJ657" s="625"/>
      <c r="EK657" s="632"/>
      <c r="EL657" s="632"/>
      <c r="EM657" s="625"/>
      <c r="EN657" s="623"/>
      <c r="EO657" s="623"/>
      <c r="EP657" s="623"/>
      <c r="EQ657" s="633"/>
      <c r="ER657" s="634"/>
      <c r="ES657" s="633"/>
      <c r="ET657" s="643"/>
      <c r="EU657" s="637"/>
      <c r="EV657" s="1218"/>
      <c r="EW657" s="1218"/>
      <c r="EX657" s="1218"/>
      <c r="EY657" s="1218"/>
      <c r="EZ657" s="1218"/>
      <c r="FA657" s="1218"/>
      <c r="FB657" s="1219"/>
      <c r="FC657" s="1127"/>
      <c r="FD657" s="1128"/>
      <c r="FE657" s="1128"/>
      <c r="FF657" s="1128"/>
      <c r="FG657" s="624"/>
      <c r="FH657" s="624"/>
      <c r="FI657" s="624"/>
      <c r="FJ657" s="624"/>
      <c r="FK657" s="624"/>
      <c r="FL657" s="624"/>
      <c r="FM657" s="624"/>
      <c r="FN657" s="624"/>
      <c r="FO657" s="624"/>
      <c r="FP657" s="624"/>
      <c r="FQ657" s="624"/>
      <c r="FR657" s="624"/>
      <c r="FS657" s="15"/>
      <c r="FT657" s="631"/>
      <c r="FU657" s="631"/>
      <c r="FV657" s="631"/>
      <c r="FW657" s="631"/>
      <c r="FX657" s="631"/>
      <c r="FY657" s="625"/>
      <c r="FZ657" s="632"/>
      <c r="GA657" s="632"/>
      <c r="GB657" s="625"/>
      <c r="GC657" s="625"/>
      <c r="GD657" s="632"/>
      <c r="GE657" s="632"/>
      <c r="GF657" s="625"/>
      <c r="GG657" s="625"/>
      <c r="GH657" s="632"/>
      <c r="GI657" s="632"/>
      <c r="GJ657" s="625"/>
      <c r="GK657" s="623"/>
      <c r="GL657" s="623"/>
      <c r="GM657" s="623"/>
      <c r="GN657" s="633"/>
      <c r="GO657" s="634"/>
      <c r="GP657" s="633"/>
      <c r="GQ657" s="643"/>
      <c r="GR657" s="6"/>
    </row>
    <row r="658" spans="1:200" ht="5.25" customHeight="1" x14ac:dyDescent="0.25">
      <c r="A658" s="212"/>
      <c r="B658" s="637"/>
      <c r="C658" s="624"/>
      <c r="D658" s="624"/>
      <c r="E658" s="624"/>
      <c r="F658" s="624"/>
      <c r="G658" s="624"/>
      <c r="H658" s="624"/>
      <c r="I658" s="624"/>
      <c r="J658" s="624"/>
      <c r="K658" s="624"/>
      <c r="L658" s="624"/>
      <c r="M658" s="624"/>
      <c r="N658" s="624"/>
      <c r="O658" s="1221" t="str">
        <f>IF('FRONT PAGE'!$A$1="www.fly-logics.com","NIGHT",0)</f>
        <v>NIGHT</v>
      </c>
      <c r="P658" s="1222"/>
      <c r="Q658" s="1222"/>
      <c r="R658" s="1222"/>
      <c r="S658" s="1222"/>
      <c r="T658" s="1133" t="str">
        <f>IF(SUMIFS(LOGBOOK!$U$5:$U$1036129,LOGBOOK!$D$5:$D$1036129,F647,LOGBOOK!$AN$5:$AN$1036129,V647,LOGBOOK!$E$5:$E$1036129,L647)=0," ",SUMIFS(LOGBOOK!$U$5:$U$1036129,LOGBOOK!$D$5:$D$1036129,F647,LOGBOOK!$AN$5:$AN$1036129,V647,LOGBOOK!$E$5:$E$1036129,L647))</f>
        <v xml:space="preserve"> </v>
      </c>
      <c r="U658" s="1133"/>
      <c r="V658" s="1133"/>
      <c r="W658" s="1133"/>
      <c r="X658" s="1133"/>
      <c r="Y658" s="1129"/>
      <c r="Z658" s="15"/>
      <c r="AA658" s="631"/>
      <c r="AB658" s="631"/>
      <c r="AC658" s="631"/>
      <c r="AD658" s="631"/>
      <c r="AE658" s="631"/>
      <c r="AF658" s="625"/>
      <c r="AG658" s="625"/>
      <c r="AH658" s="625"/>
      <c r="AI658" s="625"/>
      <c r="AJ658" s="625"/>
      <c r="AK658" s="625"/>
      <c r="AL658" s="625"/>
      <c r="AM658" s="625"/>
      <c r="AN658" s="625"/>
      <c r="AO658" s="625"/>
      <c r="AP658" s="625"/>
      <c r="AQ658" s="625"/>
      <c r="AR658" s="623"/>
      <c r="AS658" s="623"/>
      <c r="AT658" s="623"/>
      <c r="AU658" s="633"/>
      <c r="AV658" s="633"/>
      <c r="AW658" s="633"/>
      <c r="AX658" s="643"/>
      <c r="AY658" s="637"/>
      <c r="AZ658" s="624"/>
      <c r="BA658" s="624"/>
      <c r="BB658" s="624"/>
      <c r="BC658" s="624"/>
      <c r="BD658" s="624"/>
      <c r="BE658" s="624"/>
      <c r="BF658" s="624"/>
      <c r="BG658" s="624"/>
      <c r="BH658" s="624"/>
      <c r="BI658" s="624"/>
      <c r="BJ658" s="624"/>
      <c r="BK658" s="624"/>
      <c r="BL658" s="1221" t="str">
        <f>IF('FRONT PAGE'!$A$1="www.fly-logics.com","NIGHT",0)</f>
        <v>NIGHT</v>
      </c>
      <c r="BM658" s="1222"/>
      <c r="BN658" s="1222"/>
      <c r="BO658" s="1222"/>
      <c r="BP658" s="1222"/>
      <c r="BQ658" s="1133" t="str">
        <f>IF(SUMIFS(LOGBOOK!$U$5:$U$1036129,LOGBOOK!$D$5:$D$1036129,BC647,LOGBOOK!$AN$5:$AN$1036129,BS647,LOGBOOK!$E$5:$E$1036129,BI647)=0," ",SUMIFS(LOGBOOK!$U$5:$U$1036129,LOGBOOK!$D$5:$D$1036129,BC647,LOGBOOK!$AN$5:$AN$1036129,BS647,LOGBOOK!$E$5:$E$1036129,BI647))</f>
        <v xml:space="preserve"> </v>
      </c>
      <c r="BR658" s="1133"/>
      <c r="BS658" s="1133"/>
      <c r="BT658" s="1133"/>
      <c r="BU658" s="1133"/>
      <c r="BV658" s="1129"/>
      <c r="BW658" s="15"/>
      <c r="BX658" s="631"/>
      <c r="BY658" s="631"/>
      <c r="BZ658" s="631"/>
      <c r="CA658" s="631"/>
      <c r="CB658" s="631"/>
      <c r="CC658" s="625"/>
      <c r="CD658" s="625"/>
      <c r="CE658" s="625"/>
      <c r="CF658" s="625"/>
      <c r="CG658" s="625"/>
      <c r="CH658" s="625"/>
      <c r="CI658" s="625"/>
      <c r="CJ658" s="625"/>
      <c r="CK658" s="625"/>
      <c r="CL658" s="625"/>
      <c r="CM658" s="625"/>
      <c r="CN658" s="625"/>
      <c r="CO658" s="623"/>
      <c r="CP658" s="623"/>
      <c r="CQ658" s="623"/>
      <c r="CR658" s="633"/>
      <c r="CS658" s="633"/>
      <c r="CT658" s="633"/>
      <c r="CU658" s="643"/>
      <c r="CV658" s="247"/>
      <c r="CW658" s="212"/>
      <c r="CX658" s="637"/>
      <c r="CY658" s="624"/>
      <c r="CZ658" s="624"/>
      <c r="DA658" s="624"/>
      <c r="DB658" s="624"/>
      <c r="DC658" s="624"/>
      <c r="DD658" s="624"/>
      <c r="DE658" s="624"/>
      <c r="DF658" s="624"/>
      <c r="DG658" s="624"/>
      <c r="DH658" s="624"/>
      <c r="DI658" s="624"/>
      <c r="DJ658" s="624"/>
      <c r="DK658" s="1221" t="str">
        <f>IF('FRONT PAGE'!$A$1="www.fly-logics.com","NIGHT",0)</f>
        <v>NIGHT</v>
      </c>
      <c r="DL658" s="1222"/>
      <c r="DM658" s="1222"/>
      <c r="DN658" s="1222"/>
      <c r="DO658" s="1222"/>
      <c r="DP658" s="1133" t="str">
        <f>IF(SUMIFS(LOGBOOK!$U$5:$U$1036129,LOGBOOK!$D$5:$D$1036129,DB647,LOGBOOK!$AN$5:$AN$1036129,DR647,LOGBOOK!$E$5:$E$1036129,DH647)=0," ",SUMIFS(LOGBOOK!$U$5:$U$1036129,LOGBOOK!$D$5:$D$1036129,DB647,LOGBOOK!$AN$5:$AN$1036129,DR647,LOGBOOK!$E$5:$E$1036129,DH647))</f>
        <v xml:space="preserve"> </v>
      </c>
      <c r="DQ658" s="1133"/>
      <c r="DR658" s="1133"/>
      <c r="DS658" s="1133"/>
      <c r="DT658" s="1133"/>
      <c r="DU658" s="1129"/>
      <c r="DV658" s="15"/>
      <c r="DW658" s="631"/>
      <c r="DX658" s="631"/>
      <c r="DY658" s="631"/>
      <c r="DZ658" s="631"/>
      <c r="EA658" s="631"/>
      <c r="EB658" s="625"/>
      <c r="EC658" s="625"/>
      <c r="ED658" s="625"/>
      <c r="EE658" s="625"/>
      <c r="EF658" s="625"/>
      <c r="EG658" s="625"/>
      <c r="EH658" s="625"/>
      <c r="EI658" s="625"/>
      <c r="EJ658" s="625"/>
      <c r="EK658" s="625"/>
      <c r="EL658" s="625"/>
      <c r="EM658" s="625"/>
      <c r="EN658" s="623"/>
      <c r="EO658" s="623"/>
      <c r="EP658" s="623"/>
      <c r="EQ658" s="633"/>
      <c r="ER658" s="633"/>
      <c r="ES658" s="633"/>
      <c r="ET658" s="643"/>
      <c r="EU658" s="637"/>
      <c r="EV658" s="624"/>
      <c r="EW658" s="624"/>
      <c r="EX658" s="624"/>
      <c r="EY658" s="624"/>
      <c r="EZ658" s="624"/>
      <c r="FA658" s="624"/>
      <c r="FB658" s="624"/>
      <c r="FC658" s="624"/>
      <c r="FD658" s="624"/>
      <c r="FE658" s="624"/>
      <c r="FF658" s="624"/>
      <c r="FG658" s="624"/>
      <c r="FH658" s="1221" t="str">
        <f>IF('FRONT PAGE'!$A$1="www.fly-logics.com","NIGHT",0)</f>
        <v>NIGHT</v>
      </c>
      <c r="FI658" s="1222"/>
      <c r="FJ658" s="1222"/>
      <c r="FK658" s="1222"/>
      <c r="FL658" s="1222"/>
      <c r="FM658" s="1133" t="str">
        <f>IF(SUMIFS(LOGBOOK!$U$5:$U$1036129,LOGBOOK!$D$5:$D$1036129,EY647,LOGBOOK!$AN$5:$AN$1036129,FO647,LOGBOOK!$E$5:$E$1036129,FE647)=0," ",SUMIFS(LOGBOOK!$U$5:$U$1036129,LOGBOOK!$D$5:$D$1036129,EY647,LOGBOOK!$AN$5:$AN$1036129,FO647,LOGBOOK!$E$5:$E$1036129,FE647))</f>
        <v xml:space="preserve"> </v>
      </c>
      <c r="FN658" s="1133"/>
      <c r="FO658" s="1133"/>
      <c r="FP658" s="1133"/>
      <c r="FQ658" s="1133"/>
      <c r="FR658" s="1129"/>
      <c r="FS658" s="15"/>
      <c r="FT658" s="631"/>
      <c r="FU658" s="631"/>
      <c r="FV658" s="631"/>
      <c r="FW658" s="631"/>
      <c r="FX658" s="631"/>
      <c r="FY658" s="625"/>
      <c r="FZ658" s="625"/>
      <c r="GA658" s="625"/>
      <c r="GB658" s="625"/>
      <c r="GC658" s="625"/>
      <c r="GD658" s="625"/>
      <c r="GE658" s="625"/>
      <c r="GF658" s="625"/>
      <c r="GG658" s="625"/>
      <c r="GH658" s="625"/>
      <c r="GI658" s="625"/>
      <c r="GJ658" s="625"/>
      <c r="GK658" s="623"/>
      <c r="GL658" s="623"/>
      <c r="GM658" s="623"/>
      <c r="GN658" s="633"/>
      <c r="GO658" s="633"/>
      <c r="GP658" s="633"/>
      <c r="GQ658" s="643"/>
      <c r="GR658" s="6"/>
    </row>
    <row r="659" spans="1:200" ht="5.25" customHeight="1" x14ac:dyDescent="0.25">
      <c r="A659" s="212"/>
      <c r="B659" s="637"/>
      <c r="C659" s="1220" t="str">
        <f>IF('FRONT PAGE'!$A$1="www.fly-logics.com","SOLO",0)</f>
        <v>SOLO</v>
      </c>
      <c r="D659" s="1218"/>
      <c r="E659" s="1218"/>
      <c r="F659" s="1218"/>
      <c r="G659" s="1219"/>
      <c r="H659" s="1129" t="str">
        <f>IF(SUMIFS(LOGBOOK!$X$5:$X$1036129,LOGBOOK!$D$5:$D$1036129,F647,LOGBOOK!$AN$5:$AN$1036129,V647,LOGBOOK!$E$5:$E$1036129,L647)=0," ",SUMIFS(LOGBOOK!$X$5:$X$1036129,LOGBOOK!$D$5:$D$1036129,F647,LOGBOOK!$AN$5:$AN$1036129,V647,LOGBOOK!$E$5:$E$1036129,L647))</f>
        <v xml:space="preserve"> </v>
      </c>
      <c r="I659" s="1130"/>
      <c r="J659" s="1130"/>
      <c r="K659" s="1130"/>
      <c r="L659" s="1130"/>
      <c r="M659" s="1130"/>
      <c r="N659" s="624"/>
      <c r="O659" s="1219"/>
      <c r="P659" s="1222"/>
      <c r="Q659" s="1222"/>
      <c r="R659" s="1222"/>
      <c r="S659" s="1222"/>
      <c r="T659" s="1133"/>
      <c r="U659" s="1133"/>
      <c r="V659" s="1133"/>
      <c r="W659" s="1133"/>
      <c r="X659" s="1133"/>
      <c r="Y659" s="1129"/>
      <c r="Z659" s="15"/>
      <c r="AA659" s="629" t="str">
        <f>IF('FRONT PAGE'!$A$1="www.fly-logics.com","MAY",0)</f>
        <v>MAY</v>
      </c>
      <c r="AB659" s="631"/>
      <c r="AC659" s="631"/>
      <c r="AD659" s="631"/>
      <c r="AE659" s="631"/>
      <c r="AF659" s="630" t="str">
        <f>IF(SUMIFS(LOGBOOK!$Y$5:$Y$1036129,LOGBOOK!$D$5:$D$1036129,F647,LOGBOOK!$AN$5:$AN$1036129,V647,LOGBOOK!$E$5:$E$1036129,L647,LOGBOOK!$AM$5:$AM$1036129,"MAY")=0," ",SUMIFS(LOGBOOK!$Y$5:$Y$1036129,LOGBOOK!$D$5:$D$1036129,F647,LOGBOOK!$AN$5:$AN$1036129,V647,LOGBOOK!$E$5:$E$1036129,L647,LOGBOOK!$AM$5:$AM$1036129,"MAY"))</f>
        <v xml:space="preserve"> </v>
      </c>
      <c r="AG659" s="625"/>
      <c r="AH659" s="625"/>
      <c r="AI659" s="625"/>
      <c r="AJ659" s="630" t="str">
        <f>IF(SUMIFS(LOGBOOK!$Z$5:$Z$1036129,LOGBOOK!$D$5:$D$1036129,F647,LOGBOOK!$AN$5:$AN$1036129,V647,LOGBOOK!$E$5:$E$1036129,L647,LOGBOOK!$AM$5:$AM$1036129,"MAY")=0," ",SUMIFS(LOGBOOK!$Z$5:$Z$1036129,LOGBOOK!$D$5:$D$1036129,F647,LOGBOOK!$AN$5:$AN$1036129,V647,LOGBOOK!$E$5:$E$1036129,L647,LOGBOOK!$AM$5:$AM$1036129,"MAY"))</f>
        <v xml:space="preserve"> </v>
      </c>
      <c r="AK659" s="625"/>
      <c r="AL659" s="625"/>
      <c r="AM659" s="625"/>
      <c r="AN659" s="630" t="str">
        <f>IF(SUMIFS(LOGBOOK!$AA$5:$AA$1036129,LOGBOOK!$D$5:$D$1036129,F647,LOGBOOK!$AN$5:$AN$1036129,V647,LOGBOOK!$E$5:$E$1036129,L647,LOGBOOK!$AM$5:$AM$1036129,"MAY")=0," ",SUMIFS(LOGBOOK!$AA$5:$AA$1036129,LOGBOOK!$D$5:$D$1036129,F647,LOGBOOK!$AN$5:$AN$1036129,V647,LOGBOOK!$E$5:$E$1036129,L647,LOGBOOK!$AM$5:$AM$1036129,"MAY"))</f>
        <v xml:space="preserve"> </v>
      </c>
      <c r="AO659" s="625"/>
      <c r="AP659" s="625"/>
      <c r="AQ659" s="625"/>
      <c r="AR659" s="623" t="str">
        <f>IF(SUMIFS(LOGBOOK!$AE$5:$AE$1036129,LOGBOOK!$D$5:$D$1036129,F647,LOGBOOK!$AN$5:$AN$1036129,V647,LOGBOOK!$E$5:$E$1036129,L647,LOGBOOK!$AM$5:$AM$1036129,"MAY")=0," ",SUMIFS(LOGBOOK!$AE$5:$AE$1036129,LOGBOOK!$D$5:$D$1036129,F647,LOGBOOK!$AN$5:$AN$1036129,V647,LOGBOOK!$E$5:$E$1036129,L647,LOGBOOK!$AM$5:$AM$1036129,"MAY"))</f>
        <v xml:space="preserve"> </v>
      </c>
      <c r="AS659" s="623"/>
      <c r="AT659" s="623"/>
      <c r="AU659" s="623" t="str">
        <f>IF(SUMIFS(LOGBOOK!$AF$5:$AF$1036129,LOGBOOK!$D$5:$D$1036129,F647,LOGBOOK!$AN$5:$AN$1036129,V647,LOGBOOK!$E$5:$E$1036129,L647,LOGBOOK!$AM$5:$AM$1036129,"MAY")=0," ",SUMIFS(LOGBOOK!$AF$5:$AF$1036129,LOGBOOK!$D$5:$D$1036129,F647,LOGBOOK!$AN$5:$AN$1036129,V647,LOGBOOK!$E$5:$E$1036129,L647,LOGBOOK!$AM$5:$AM$1036129,"MAY"))</f>
        <v xml:space="preserve"> </v>
      </c>
      <c r="AV659" s="633"/>
      <c r="AW659" s="633"/>
      <c r="AX659" s="643"/>
      <c r="AY659" s="637"/>
      <c r="AZ659" s="1220" t="str">
        <f>IF('FRONT PAGE'!$A$1="www.fly-logics.com","SOLO",0)</f>
        <v>SOLO</v>
      </c>
      <c r="BA659" s="1218"/>
      <c r="BB659" s="1218"/>
      <c r="BC659" s="1218"/>
      <c r="BD659" s="1219"/>
      <c r="BE659" s="1129" t="str">
        <f>IF(SUMIFS(LOGBOOK!$X$5:$X$1036129,LOGBOOK!$D$5:$D$1036129,BC647,LOGBOOK!$AN$5:$AN$1036129,BS647,LOGBOOK!$E$5:$E$1036129,BI647)=0," ",SUMIFS(LOGBOOK!$X$5:$X$1036129,LOGBOOK!$D$5:$D$1036129,BC647,LOGBOOK!$AN$5:$AN$1036129,BS647,LOGBOOK!$E$5:$E$1036129,BI647))</f>
        <v xml:space="preserve"> </v>
      </c>
      <c r="BF659" s="1130"/>
      <c r="BG659" s="1130"/>
      <c r="BH659" s="1130"/>
      <c r="BI659" s="1130"/>
      <c r="BJ659" s="1130"/>
      <c r="BK659" s="624"/>
      <c r="BL659" s="1219"/>
      <c r="BM659" s="1222"/>
      <c r="BN659" s="1222"/>
      <c r="BO659" s="1222"/>
      <c r="BP659" s="1222"/>
      <c r="BQ659" s="1133"/>
      <c r="BR659" s="1133"/>
      <c r="BS659" s="1133"/>
      <c r="BT659" s="1133"/>
      <c r="BU659" s="1133"/>
      <c r="BV659" s="1129"/>
      <c r="BW659" s="15"/>
      <c r="BX659" s="629" t="str">
        <f>IF('FRONT PAGE'!$A$1="www.fly-logics.com","MAY",0)</f>
        <v>MAY</v>
      </c>
      <c r="BY659" s="631"/>
      <c r="BZ659" s="631"/>
      <c r="CA659" s="631"/>
      <c r="CB659" s="631"/>
      <c r="CC659" s="630" t="str">
        <f>IF(SUMIFS(LOGBOOK!$Y$5:$Y$1036129,LOGBOOK!$D$5:$D$1036129,BC647,LOGBOOK!$AN$5:$AN$1036129,BS647,LOGBOOK!$E$5:$E$1036129,BI647,LOGBOOK!$AM$5:$AM$1036129,"MAY")=0," ",SUMIFS(LOGBOOK!$Y$5:$Y$1036129,LOGBOOK!$D$5:$D$1036129,BC647,LOGBOOK!$AN$5:$AN$1036129,BS647,LOGBOOK!$E$5:$E$1036129,BI647,LOGBOOK!$AM$5:$AM$1036129,"MAY"))</f>
        <v xml:space="preserve"> </v>
      </c>
      <c r="CD659" s="625"/>
      <c r="CE659" s="625"/>
      <c r="CF659" s="625"/>
      <c r="CG659" s="630" t="str">
        <f>IF(SUMIFS(LOGBOOK!$Z$5:$Z$1036129,LOGBOOK!$D$5:$D$1036129,BC647,LOGBOOK!$AN$5:$AN$1036129,BS647,LOGBOOK!$E$5:$E$1036129,BI647,LOGBOOK!$AM$5:$AM$1036129,"MAY")=0," ",SUMIFS(LOGBOOK!$Z$5:$Z$1036129,LOGBOOK!$D$5:$D$1036129,BC647,LOGBOOK!$AN$5:$AN$1036129,BS647,LOGBOOK!$E$5:$E$1036129,BI647,LOGBOOK!$AM$5:$AM$1036129,"MAY"))</f>
        <v xml:space="preserve"> </v>
      </c>
      <c r="CH659" s="625"/>
      <c r="CI659" s="625"/>
      <c r="CJ659" s="625"/>
      <c r="CK659" s="630" t="str">
        <f>IF(SUMIFS(LOGBOOK!$AA$5:$AA$1036129,LOGBOOK!$D$5:$D$1036129,BC647,LOGBOOK!$AN$5:$AN$1036129,BS647,LOGBOOK!$E$5:$E$1036129,BI647,LOGBOOK!$AM$5:$AM$1036129,"MAY")=0," ",SUMIFS(LOGBOOK!$AA$5:$AA$1036129,LOGBOOK!$D$5:$D$1036129,BC647,LOGBOOK!$AN$5:$AN$1036129,BS647,LOGBOOK!$E$5:$E$1036129,BI647,LOGBOOK!$AM$5:$AM$1036129,"MAY"))</f>
        <v xml:space="preserve"> </v>
      </c>
      <c r="CL659" s="625"/>
      <c r="CM659" s="625"/>
      <c r="CN659" s="625"/>
      <c r="CO659" s="623" t="str">
        <f>IF(SUMIFS(LOGBOOK!$AE$5:$AE$1036129,LOGBOOK!$D$5:$D$1036129,BC647,LOGBOOK!$AN$5:$AN$1036129,BS647,LOGBOOK!$E$5:$E$1036129,BI647,LOGBOOK!$AM$5:$AM$1036129,"MAY")=0," ",SUMIFS(LOGBOOK!$AE$5:$AE$1036129,LOGBOOK!$D$5:$D$1036129,BC647,LOGBOOK!$AN$5:$AN$1036129,BS647,LOGBOOK!$E$5:$E$1036129,BI647,LOGBOOK!$AM$5:$AM$1036129,"MAY"))</f>
        <v xml:space="preserve"> </v>
      </c>
      <c r="CP659" s="623"/>
      <c r="CQ659" s="623"/>
      <c r="CR659" s="623" t="str">
        <f>IF(SUMIFS(LOGBOOK!$AF$5:$AF$1036129,LOGBOOK!$D$5:$D$1036129,BC647,LOGBOOK!$AN$5:$AN$1036129,BS647,LOGBOOK!$E$5:$E$1036129,BI647,LOGBOOK!$AM$5:$AM$1036129,"MAY")=0," ",SUMIFS(LOGBOOK!$AF$5:$AF$1036129,LOGBOOK!$D$5:$D$1036129,BC647,LOGBOOK!$AN$5:$AN$1036129,BS647,LOGBOOK!$E$5:$E$1036129,BI647,LOGBOOK!$AM$5:$AM$1036129,"MAY"))</f>
        <v xml:space="preserve"> </v>
      </c>
      <c r="CS659" s="633"/>
      <c r="CT659" s="633"/>
      <c r="CU659" s="643"/>
      <c r="CV659" s="247"/>
      <c r="CW659" s="212"/>
      <c r="CX659" s="637"/>
      <c r="CY659" s="1220" t="str">
        <f>IF('FRONT PAGE'!$A$1="www.fly-logics.com","SOLO",0)</f>
        <v>SOLO</v>
      </c>
      <c r="CZ659" s="1218"/>
      <c r="DA659" s="1218"/>
      <c r="DB659" s="1218"/>
      <c r="DC659" s="1219"/>
      <c r="DD659" s="1129" t="str">
        <f>IF(SUMIFS(LOGBOOK!$X$5:$X$1036129,LOGBOOK!$D$5:$D$1036129,DB647,LOGBOOK!$AN$5:$AN$1036129,DR647,LOGBOOK!$E$5:$E$1036129,DH647)=0," ",SUMIFS(LOGBOOK!$X$5:$X$1036129,LOGBOOK!$D$5:$D$1036129,DB647,LOGBOOK!$AN$5:$AN$1036129,DR647,LOGBOOK!$E$5:$E$1036129,DH647))</f>
        <v xml:space="preserve"> </v>
      </c>
      <c r="DE659" s="1130"/>
      <c r="DF659" s="1130"/>
      <c r="DG659" s="1130"/>
      <c r="DH659" s="1130"/>
      <c r="DI659" s="1130"/>
      <c r="DJ659" s="624"/>
      <c r="DK659" s="1219"/>
      <c r="DL659" s="1222"/>
      <c r="DM659" s="1222"/>
      <c r="DN659" s="1222"/>
      <c r="DO659" s="1222"/>
      <c r="DP659" s="1133"/>
      <c r="DQ659" s="1133"/>
      <c r="DR659" s="1133"/>
      <c r="DS659" s="1133"/>
      <c r="DT659" s="1133"/>
      <c r="DU659" s="1129"/>
      <c r="DV659" s="15"/>
      <c r="DW659" s="629" t="str">
        <f>IF('FRONT PAGE'!$A$1="www.fly-logics.com","MAY",0)</f>
        <v>MAY</v>
      </c>
      <c r="DX659" s="631"/>
      <c r="DY659" s="631"/>
      <c r="DZ659" s="631"/>
      <c r="EA659" s="631"/>
      <c r="EB659" s="630" t="str">
        <f>IF(SUMIFS(LOGBOOK!$Y$5:$Y$1036129,LOGBOOK!$D$5:$D$1036129,DB647,LOGBOOK!$AN$5:$AN$1036129,DR647,LOGBOOK!$E$5:$E$1036129,DH647,LOGBOOK!$AM$5:$AM$1036129,"MAY")=0," ",SUMIFS(LOGBOOK!$Y$5:$Y$1036129,LOGBOOK!$D$5:$D$1036129,DB647,LOGBOOK!$AN$5:$AN$1036129,DR647,LOGBOOK!$E$5:$E$1036129,DH647,LOGBOOK!$AM$5:$AM$1036129,"MAY"))</f>
        <v xml:space="preserve"> </v>
      </c>
      <c r="EC659" s="625"/>
      <c r="ED659" s="625"/>
      <c r="EE659" s="625"/>
      <c r="EF659" s="630" t="str">
        <f>IF(SUMIFS(LOGBOOK!$Z$5:$Z$1036129,LOGBOOK!$D$5:$D$1036129,DB647,LOGBOOK!$AN$5:$AN$1036129,DR647,LOGBOOK!$E$5:$E$1036129,DH647,LOGBOOK!$AM$5:$AM$1036129,"MAY")=0," ",SUMIFS(LOGBOOK!$Z$5:$Z$1036129,LOGBOOK!$D$5:$D$1036129,DB647,LOGBOOK!$AN$5:$AN$1036129,DR647,LOGBOOK!$E$5:$E$1036129,DH647,LOGBOOK!$AM$5:$AM$1036129,"MAY"))</f>
        <v xml:space="preserve"> </v>
      </c>
      <c r="EG659" s="625"/>
      <c r="EH659" s="625"/>
      <c r="EI659" s="625"/>
      <c r="EJ659" s="630" t="str">
        <f>IF(SUMIFS(LOGBOOK!$AA$5:$AA$1036129,LOGBOOK!$D$5:$D$1036129,DB647,LOGBOOK!$AN$5:$AN$1036129,DR647,LOGBOOK!$E$5:$E$1036129,DH647,LOGBOOK!$AM$5:$AM$1036129,"MAY")=0," ",SUMIFS(LOGBOOK!$AA$5:$AA$1036129,LOGBOOK!$D$5:$D$1036129,DB647,LOGBOOK!$AN$5:$AN$1036129,DR647,LOGBOOK!$E$5:$E$1036129,DH647,LOGBOOK!$AM$5:$AM$1036129,"MAY"))</f>
        <v xml:space="preserve"> </v>
      </c>
      <c r="EK659" s="625"/>
      <c r="EL659" s="625"/>
      <c r="EM659" s="625"/>
      <c r="EN659" s="623" t="str">
        <f>IF(SUMIFS(LOGBOOK!$AE$5:$AE$1036129,LOGBOOK!$D$5:$D$1036129,DB647,LOGBOOK!$AN$5:$AN$1036129,DR647,LOGBOOK!$E$5:$E$1036129,DH647,LOGBOOK!$AM$5:$AM$1036129,"MAY")=0," ",SUMIFS(LOGBOOK!$AE$5:$AE$1036129,LOGBOOK!$D$5:$D$1036129,DB647,LOGBOOK!$AN$5:$AN$1036129,DR647,LOGBOOK!$E$5:$E$1036129,DH647,LOGBOOK!$AM$5:$AM$1036129,"MAY"))</f>
        <v xml:space="preserve"> </v>
      </c>
      <c r="EO659" s="623"/>
      <c r="EP659" s="623"/>
      <c r="EQ659" s="623" t="str">
        <f>IF(SUMIFS(LOGBOOK!$AF$5:$AF$1036129,LOGBOOK!$D$5:$D$1036129,DB647,LOGBOOK!$AN$5:$AN$1036129,DR647,LOGBOOK!$E$5:$E$1036129,DH647,LOGBOOK!$AM$5:$AM$1036129,"MAY")=0," ",SUMIFS(LOGBOOK!$AF$5:$AF$1036129,LOGBOOK!$D$5:$D$1036129,DB647,LOGBOOK!$AN$5:$AN$1036129,DR647,LOGBOOK!$E$5:$E$1036129,DH647,LOGBOOK!$AM$5:$AM$1036129,"MAY"))</f>
        <v xml:space="preserve"> </v>
      </c>
      <c r="ER659" s="633"/>
      <c r="ES659" s="633"/>
      <c r="ET659" s="643"/>
      <c r="EU659" s="637"/>
      <c r="EV659" s="1220" t="str">
        <f>IF('FRONT PAGE'!$A$1="www.fly-logics.com","SOLO",0)</f>
        <v>SOLO</v>
      </c>
      <c r="EW659" s="1218"/>
      <c r="EX659" s="1218"/>
      <c r="EY659" s="1218"/>
      <c r="EZ659" s="1219"/>
      <c r="FA659" s="1129" t="str">
        <f>IF(SUMIFS(LOGBOOK!$X$5:$X$1036129,LOGBOOK!$D$5:$D$1036129,EY647,LOGBOOK!$AN$5:$AN$1036129,FO647,LOGBOOK!$E$5:$E$1036129,FE647)=0," ",SUMIFS(LOGBOOK!$X$5:$X$1036129,LOGBOOK!$D$5:$D$1036129,EY647,LOGBOOK!$AN$5:$AN$1036129,FO647,LOGBOOK!$E$5:$E$1036129,FE647))</f>
        <v xml:space="preserve"> </v>
      </c>
      <c r="FB659" s="1130"/>
      <c r="FC659" s="1130"/>
      <c r="FD659" s="1130"/>
      <c r="FE659" s="1130"/>
      <c r="FF659" s="1130"/>
      <c r="FG659" s="624"/>
      <c r="FH659" s="1219"/>
      <c r="FI659" s="1222"/>
      <c r="FJ659" s="1222"/>
      <c r="FK659" s="1222"/>
      <c r="FL659" s="1222"/>
      <c r="FM659" s="1133"/>
      <c r="FN659" s="1133"/>
      <c r="FO659" s="1133"/>
      <c r="FP659" s="1133"/>
      <c r="FQ659" s="1133"/>
      <c r="FR659" s="1129"/>
      <c r="FS659" s="15"/>
      <c r="FT659" s="629" t="str">
        <f>IF('FRONT PAGE'!$A$1="www.fly-logics.com","MAY",0)</f>
        <v>MAY</v>
      </c>
      <c r="FU659" s="631"/>
      <c r="FV659" s="631"/>
      <c r="FW659" s="631"/>
      <c r="FX659" s="631"/>
      <c r="FY659" s="630" t="str">
        <f>IF(SUMIFS(LOGBOOK!$Y$5:$Y$1036129,LOGBOOK!$D$5:$D$1036129,EY647,LOGBOOK!$AN$5:$AN$1036129,FO647,LOGBOOK!$E$5:$E$1036129,FE647,LOGBOOK!$AM$5:$AM$1036129,"MAY")=0," ",SUMIFS(LOGBOOK!$Y$5:$Y$1036129,LOGBOOK!$D$5:$D$1036129,EY647,LOGBOOK!$AN$5:$AN$1036129,FO647,LOGBOOK!$E$5:$E$1036129,FE647,LOGBOOK!$AM$5:$AM$1036129,"MAY"))</f>
        <v xml:space="preserve"> </v>
      </c>
      <c r="FZ659" s="625"/>
      <c r="GA659" s="625"/>
      <c r="GB659" s="625"/>
      <c r="GC659" s="630" t="str">
        <f>IF(SUMIFS(LOGBOOK!$Z$5:$Z$1036129,LOGBOOK!$D$5:$D$1036129,EY647,LOGBOOK!$AN$5:$AN$1036129,FO647,LOGBOOK!$E$5:$E$1036129,FE647,LOGBOOK!$AM$5:$AM$1036129,"MAY")=0," ",SUMIFS(LOGBOOK!$Z$5:$Z$1036129,LOGBOOK!$D$5:$D$1036129,EY647,LOGBOOK!$AN$5:$AN$1036129,FO647,LOGBOOK!$E$5:$E$1036129,FE647,LOGBOOK!$AM$5:$AM$1036129,"MAY"))</f>
        <v xml:space="preserve"> </v>
      </c>
      <c r="GD659" s="625"/>
      <c r="GE659" s="625"/>
      <c r="GF659" s="625"/>
      <c r="GG659" s="630" t="str">
        <f>IF(SUMIFS(LOGBOOK!$AA$5:$AA$1036129,LOGBOOK!$D$5:$D$1036129,EY647,LOGBOOK!$AN$5:$AN$1036129,FO647,LOGBOOK!$E$5:$E$1036129,FE647,LOGBOOK!$AM$5:$AM$1036129,"MAY")=0," ",SUMIFS(LOGBOOK!$AA$5:$AA$1036129,LOGBOOK!$D$5:$D$1036129,EY647,LOGBOOK!$AN$5:$AN$1036129,FO647,LOGBOOK!$E$5:$E$1036129,FE647,LOGBOOK!$AM$5:$AM$1036129,"MAY"))</f>
        <v xml:space="preserve"> </v>
      </c>
      <c r="GH659" s="625"/>
      <c r="GI659" s="625"/>
      <c r="GJ659" s="625"/>
      <c r="GK659" s="623" t="str">
        <f>IF(SUMIFS(LOGBOOK!$AE$5:$AE$1036129,LOGBOOK!$D$5:$D$1036129,EY647,LOGBOOK!$AN$5:$AN$1036129,FO647,LOGBOOK!$E$5:$E$1036129,FE647,LOGBOOK!$AM$5:$AM$1036129,"MAY")=0," ",SUMIFS(LOGBOOK!$AE$5:$AE$1036129,LOGBOOK!$D$5:$D$1036129,EY647,LOGBOOK!$AN$5:$AN$1036129,FO647,LOGBOOK!$E$5:$E$1036129,FE647,LOGBOOK!$AM$5:$AM$1036129,"MAY"))</f>
        <v xml:space="preserve"> </v>
      </c>
      <c r="GL659" s="623"/>
      <c r="GM659" s="623"/>
      <c r="GN659" s="623" t="str">
        <f>IF(SUMIFS(LOGBOOK!$AF$5:$AF$1036129,LOGBOOK!$D$5:$D$1036129,EY647,LOGBOOK!$AN$5:$AN$1036129,FO647,LOGBOOK!$E$5:$E$1036129,FE647,LOGBOOK!$AM$5:$AM$1036129,"MAY")=0," ",SUMIFS(LOGBOOK!$AF$5:$AF$1036129,LOGBOOK!$D$5:$D$1036129,EY647,LOGBOOK!$AN$5:$AN$1036129,FO647,LOGBOOK!$E$5:$E$1036129,FE647,LOGBOOK!$AM$5:$AM$1036129,"MAY"))</f>
        <v xml:space="preserve"> </v>
      </c>
      <c r="GO659" s="633"/>
      <c r="GP659" s="633"/>
      <c r="GQ659" s="643"/>
      <c r="GR659" s="6"/>
    </row>
    <row r="660" spans="1:200" ht="10.5" customHeight="1" x14ac:dyDescent="0.25">
      <c r="A660" s="212"/>
      <c r="B660" s="637"/>
      <c r="C660" s="1218"/>
      <c r="D660" s="1218"/>
      <c r="E660" s="1218"/>
      <c r="F660" s="1218"/>
      <c r="G660" s="1219"/>
      <c r="H660" s="1129"/>
      <c r="I660" s="1130"/>
      <c r="J660" s="1130"/>
      <c r="K660" s="1130"/>
      <c r="L660" s="1130"/>
      <c r="M660" s="1130"/>
      <c r="N660" s="624"/>
      <c r="O660" s="1223" t="str">
        <f>IF('FRONT PAGE'!$A$1="www.fly-logics.com","IFR",0)</f>
        <v>IFR</v>
      </c>
      <c r="P660" s="1224"/>
      <c r="Q660" s="1224"/>
      <c r="R660" s="1224"/>
      <c r="S660" s="1224"/>
      <c r="T660" s="1131" t="str">
        <f>IF(SUMIFS(LOGBOOK!$V$5:$V$1036129,LOGBOOK!$D$5:$D$1036129,F647,LOGBOOK!$AN$5:$AN$1036129,V647,LOGBOOK!$E$5:$E$1036129,L647)=0," ",SUMIFS(LOGBOOK!$V$5:$V$1036129,LOGBOOK!$D$5:$D$1036129,F647,LOGBOOK!$AN$5:$AN$1036129,V647,LOGBOOK!$E$5:$E$1036129,L647))</f>
        <v xml:space="preserve"> </v>
      </c>
      <c r="U660" s="1131"/>
      <c r="V660" s="1131"/>
      <c r="W660" s="1131"/>
      <c r="X660" s="1131"/>
      <c r="Y660" s="1132"/>
      <c r="Z660" s="15"/>
      <c r="AA660" s="631"/>
      <c r="AB660" s="631"/>
      <c r="AC660" s="631"/>
      <c r="AD660" s="631"/>
      <c r="AE660" s="631"/>
      <c r="AF660" s="625"/>
      <c r="AG660" s="632"/>
      <c r="AH660" s="632"/>
      <c r="AI660" s="625"/>
      <c r="AJ660" s="625"/>
      <c r="AK660" s="632"/>
      <c r="AL660" s="632"/>
      <c r="AM660" s="625"/>
      <c r="AN660" s="625"/>
      <c r="AO660" s="632"/>
      <c r="AP660" s="632"/>
      <c r="AQ660" s="625"/>
      <c r="AR660" s="623"/>
      <c r="AS660" s="623"/>
      <c r="AT660" s="623"/>
      <c r="AU660" s="633"/>
      <c r="AV660" s="634"/>
      <c r="AW660" s="633"/>
      <c r="AX660" s="643"/>
      <c r="AY660" s="637"/>
      <c r="AZ660" s="1218"/>
      <c r="BA660" s="1218"/>
      <c r="BB660" s="1218"/>
      <c r="BC660" s="1218"/>
      <c r="BD660" s="1219"/>
      <c r="BE660" s="1129"/>
      <c r="BF660" s="1130"/>
      <c r="BG660" s="1130"/>
      <c r="BH660" s="1130"/>
      <c r="BI660" s="1130"/>
      <c r="BJ660" s="1130"/>
      <c r="BK660" s="624"/>
      <c r="BL660" s="1223" t="str">
        <f>IF('FRONT PAGE'!$A$1="www.fly-logics.com","IFR",0)</f>
        <v>IFR</v>
      </c>
      <c r="BM660" s="1224"/>
      <c r="BN660" s="1224"/>
      <c r="BO660" s="1224"/>
      <c r="BP660" s="1224"/>
      <c r="BQ660" s="1131" t="str">
        <f>IF(SUMIFS(LOGBOOK!$V$5:$V$1036129,LOGBOOK!$D$5:$D$1036129,BC647,LOGBOOK!$AN$5:$AN$1036129,BS647,LOGBOOK!$E$5:$E$1036129,BI647)=0," ",SUMIFS(LOGBOOK!$V$5:$V$1036129,LOGBOOK!$D$5:$D$1036129,BC647,LOGBOOK!$AN$5:$AN$1036129,BS647,LOGBOOK!$E$5:$E$1036129,BI647))</f>
        <v xml:space="preserve"> </v>
      </c>
      <c r="BR660" s="1131"/>
      <c r="BS660" s="1131"/>
      <c r="BT660" s="1131"/>
      <c r="BU660" s="1131"/>
      <c r="BV660" s="1132"/>
      <c r="BW660" s="15"/>
      <c r="BX660" s="631"/>
      <c r="BY660" s="631"/>
      <c r="BZ660" s="631"/>
      <c r="CA660" s="631"/>
      <c r="CB660" s="631"/>
      <c r="CC660" s="625"/>
      <c r="CD660" s="632"/>
      <c r="CE660" s="632"/>
      <c r="CF660" s="625"/>
      <c r="CG660" s="625"/>
      <c r="CH660" s="632"/>
      <c r="CI660" s="632"/>
      <c r="CJ660" s="625"/>
      <c r="CK660" s="625"/>
      <c r="CL660" s="632"/>
      <c r="CM660" s="632"/>
      <c r="CN660" s="625"/>
      <c r="CO660" s="623"/>
      <c r="CP660" s="623"/>
      <c r="CQ660" s="623"/>
      <c r="CR660" s="633"/>
      <c r="CS660" s="634"/>
      <c r="CT660" s="633"/>
      <c r="CU660" s="643"/>
      <c r="CV660" s="247"/>
      <c r="CW660" s="212"/>
      <c r="CX660" s="637"/>
      <c r="CY660" s="1218"/>
      <c r="CZ660" s="1218"/>
      <c r="DA660" s="1218"/>
      <c r="DB660" s="1218"/>
      <c r="DC660" s="1219"/>
      <c r="DD660" s="1129"/>
      <c r="DE660" s="1130"/>
      <c r="DF660" s="1130"/>
      <c r="DG660" s="1130"/>
      <c r="DH660" s="1130"/>
      <c r="DI660" s="1130"/>
      <c r="DJ660" s="624"/>
      <c r="DK660" s="1223" t="str">
        <f>IF('FRONT PAGE'!$A$1="www.fly-logics.com","IFR",0)</f>
        <v>IFR</v>
      </c>
      <c r="DL660" s="1224"/>
      <c r="DM660" s="1224"/>
      <c r="DN660" s="1224"/>
      <c r="DO660" s="1224"/>
      <c r="DP660" s="1131" t="str">
        <f>IF(SUMIFS(LOGBOOK!$V$5:$V$1036129,LOGBOOK!$D$5:$D$1036129,DB647,LOGBOOK!$AN$5:$AN$1036129,DR647,LOGBOOK!$E$5:$E$1036129,DH647)=0," ",SUMIFS(LOGBOOK!$V$5:$V$1036129,LOGBOOK!$D$5:$D$1036129,DB647,LOGBOOK!$AN$5:$AN$1036129,DR647,LOGBOOK!$E$5:$E$1036129,DH647))</f>
        <v xml:space="preserve"> </v>
      </c>
      <c r="DQ660" s="1131"/>
      <c r="DR660" s="1131"/>
      <c r="DS660" s="1131"/>
      <c r="DT660" s="1131"/>
      <c r="DU660" s="1132"/>
      <c r="DV660" s="15"/>
      <c r="DW660" s="631"/>
      <c r="DX660" s="631"/>
      <c r="DY660" s="631"/>
      <c r="DZ660" s="631"/>
      <c r="EA660" s="631"/>
      <c r="EB660" s="625"/>
      <c r="EC660" s="632"/>
      <c r="ED660" s="632"/>
      <c r="EE660" s="625"/>
      <c r="EF660" s="625"/>
      <c r="EG660" s="632"/>
      <c r="EH660" s="632"/>
      <c r="EI660" s="625"/>
      <c r="EJ660" s="625"/>
      <c r="EK660" s="632"/>
      <c r="EL660" s="632"/>
      <c r="EM660" s="625"/>
      <c r="EN660" s="623"/>
      <c r="EO660" s="623"/>
      <c r="EP660" s="623"/>
      <c r="EQ660" s="633"/>
      <c r="ER660" s="634"/>
      <c r="ES660" s="633"/>
      <c r="ET660" s="643"/>
      <c r="EU660" s="637"/>
      <c r="EV660" s="1218"/>
      <c r="EW660" s="1218"/>
      <c r="EX660" s="1218"/>
      <c r="EY660" s="1218"/>
      <c r="EZ660" s="1219"/>
      <c r="FA660" s="1129"/>
      <c r="FB660" s="1130"/>
      <c r="FC660" s="1130"/>
      <c r="FD660" s="1130"/>
      <c r="FE660" s="1130"/>
      <c r="FF660" s="1130"/>
      <c r="FG660" s="624"/>
      <c r="FH660" s="1223" t="str">
        <f>IF('FRONT PAGE'!$A$1="www.fly-logics.com","IFR",0)</f>
        <v>IFR</v>
      </c>
      <c r="FI660" s="1224"/>
      <c r="FJ660" s="1224"/>
      <c r="FK660" s="1224"/>
      <c r="FL660" s="1224"/>
      <c r="FM660" s="1131" t="str">
        <f>IF(SUMIFS(LOGBOOK!$V$5:$V$1036129,LOGBOOK!$D$5:$D$1036129,EY647,LOGBOOK!$AN$5:$AN$1036129,FO647,LOGBOOK!$E$5:$E$1036129,FE647)=0," ",SUMIFS(LOGBOOK!$V$5:$V$1036129,LOGBOOK!$D$5:$D$1036129,EY647,LOGBOOK!$AN$5:$AN$1036129,FO647,LOGBOOK!$E$5:$E$1036129,FE647))</f>
        <v xml:space="preserve"> </v>
      </c>
      <c r="FN660" s="1131"/>
      <c r="FO660" s="1131"/>
      <c r="FP660" s="1131"/>
      <c r="FQ660" s="1131"/>
      <c r="FR660" s="1132"/>
      <c r="FS660" s="15"/>
      <c r="FT660" s="631"/>
      <c r="FU660" s="631"/>
      <c r="FV660" s="631"/>
      <c r="FW660" s="631"/>
      <c r="FX660" s="631"/>
      <c r="FY660" s="625"/>
      <c r="FZ660" s="632"/>
      <c r="GA660" s="632"/>
      <c r="GB660" s="625"/>
      <c r="GC660" s="625"/>
      <c r="GD660" s="632"/>
      <c r="GE660" s="632"/>
      <c r="GF660" s="625"/>
      <c r="GG660" s="625"/>
      <c r="GH660" s="632"/>
      <c r="GI660" s="632"/>
      <c r="GJ660" s="625"/>
      <c r="GK660" s="623"/>
      <c r="GL660" s="623"/>
      <c r="GM660" s="623"/>
      <c r="GN660" s="633"/>
      <c r="GO660" s="634"/>
      <c r="GP660" s="633"/>
      <c r="GQ660" s="643"/>
      <c r="GR660" s="6"/>
    </row>
    <row r="661" spans="1:200" ht="3" customHeight="1" x14ac:dyDescent="0.25">
      <c r="A661" s="212"/>
      <c r="B661" s="637"/>
      <c r="C661" s="624"/>
      <c r="D661" s="624"/>
      <c r="E661" s="624"/>
      <c r="F661" s="624"/>
      <c r="G661" s="624"/>
      <c r="H661" s="624"/>
      <c r="I661" s="624"/>
      <c r="J661" s="624"/>
      <c r="K661" s="624"/>
      <c r="L661" s="624"/>
      <c r="M661" s="624"/>
      <c r="N661" s="624"/>
      <c r="O661" s="624"/>
      <c r="P661" s="624"/>
      <c r="Q661" s="624"/>
      <c r="R661" s="624"/>
      <c r="S661" s="624"/>
      <c r="T661" s="624"/>
      <c r="U661" s="624"/>
      <c r="V661" s="624"/>
      <c r="W661" s="624"/>
      <c r="X661" s="624"/>
      <c r="Y661" s="624"/>
      <c r="Z661" s="15"/>
      <c r="AA661" s="631"/>
      <c r="AB661" s="631"/>
      <c r="AC661" s="631"/>
      <c r="AD661" s="631"/>
      <c r="AE661" s="631"/>
      <c r="AF661" s="625"/>
      <c r="AG661" s="625"/>
      <c r="AH661" s="625"/>
      <c r="AI661" s="625"/>
      <c r="AJ661" s="625"/>
      <c r="AK661" s="625"/>
      <c r="AL661" s="625"/>
      <c r="AM661" s="625"/>
      <c r="AN661" s="625"/>
      <c r="AO661" s="625"/>
      <c r="AP661" s="625"/>
      <c r="AQ661" s="625"/>
      <c r="AR661" s="623"/>
      <c r="AS661" s="623"/>
      <c r="AT661" s="623"/>
      <c r="AU661" s="633"/>
      <c r="AV661" s="633"/>
      <c r="AW661" s="633"/>
      <c r="AX661" s="643"/>
      <c r="AY661" s="637"/>
      <c r="AZ661" s="624"/>
      <c r="BA661" s="624"/>
      <c r="BB661" s="624"/>
      <c r="BC661" s="624"/>
      <c r="BD661" s="624"/>
      <c r="BE661" s="624"/>
      <c r="BF661" s="624"/>
      <c r="BG661" s="624"/>
      <c r="BH661" s="624"/>
      <c r="BI661" s="624"/>
      <c r="BJ661" s="624"/>
      <c r="BK661" s="624"/>
      <c r="BL661" s="624"/>
      <c r="BM661" s="624"/>
      <c r="BN661" s="624"/>
      <c r="BO661" s="624"/>
      <c r="BP661" s="624"/>
      <c r="BQ661" s="624"/>
      <c r="BR661" s="624"/>
      <c r="BS661" s="624"/>
      <c r="BT661" s="624"/>
      <c r="BU661" s="624"/>
      <c r="BV661" s="624"/>
      <c r="BW661" s="15"/>
      <c r="BX661" s="631"/>
      <c r="BY661" s="631"/>
      <c r="BZ661" s="631"/>
      <c r="CA661" s="631"/>
      <c r="CB661" s="631"/>
      <c r="CC661" s="625"/>
      <c r="CD661" s="625"/>
      <c r="CE661" s="625"/>
      <c r="CF661" s="625"/>
      <c r="CG661" s="625"/>
      <c r="CH661" s="625"/>
      <c r="CI661" s="625"/>
      <c r="CJ661" s="625"/>
      <c r="CK661" s="625"/>
      <c r="CL661" s="625"/>
      <c r="CM661" s="625"/>
      <c r="CN661" s="625"/>
      <c r="CO661" s="623"/>
      <c r="CP661" s="623"/>
      <c r="CQ661" s="623"/>
      <c r="CR661" s="633"/>
      <c r="CS661" s="633"/>
      <c r="CT661" s="633"/>
      <c r="CU661" s="643"/>
      <c r="CV661" s="247"/>
      <c r="CW661" s="212"/>
      <c r="CX661" s="637"/>
      <c r="CY661" s="624"/>
      <c r="CZ661" s="624"/>
      <c r="DA661" s="624"/>
      <c r="DB661" s="624"/>
      <c r="DC661" s="624"/>
      <c r="DD661" s="624"/>
      <c r="DE661" s="624"/>
      <c r="DF661" s="624"/>
      <c r="DG661" s="624"/>
      <c r="DH661" s="624"/>
      <c r="DI661" s="624"/>
      <c r="DJ661" s="624"/>
      <c r="DK661" s="624"/>
      <c r="DL661" s="624"/>
      <c r="DM661" s="624"/>
      <c r="DN661" s="624"/>
      <c r="DO661" s="624"/>
      <c r="DP661" s="624"/>
      <c r="DQ661" s="624"/>
      <c r="DR661" s="624"/>
      <c r="DS661" s="624"/>
      <c r="DT661" s="624"/>
      <c r="DU661" s="624"/>
      <c r="DV661" s="15"/>
      <c r="DW661" s="631"/>
      <c r="DX661" s="631"/>
      <c r="DY661" s="631"/>
      <c r="DZ661" s="631"/>
      <c r="EA661" s="631"/>
      <c r="EB661" s="625"/>
      <c r="EC661" s="625"/>
      <c r="ED661" s="625"/>
      <c r="EE661" s="625"/>
      <c r="EF661" s="625"/>
      <c r="EG661" s="625"/>
      <c r="EH661" s="625"/>
      <c r="EI661" s="625"/>
      <c r="EJ661" s="625"/>
      <c r="EK661" s="625"/>
      <c r="EL661" s="625"/>
      <c r="EM661" s="625"/>
      <c r="EN661" s="623"/>
      <c r="EO661" s="623"/>
      <c r="EP661" s="623"/>
      <c r="EQ661" s="633"/>
      <c r="ER661" s="633"/>
      <c r="ES661" s="633"/>
      <c r="ET661" s="643"/>
      <c r="EU661" s="637"/>
      <c r="EV661" s="624"/>
      <c r="EW661" s="624"/>
      <c r="EX661" s="624"/>
      <c r="EY661" s="624"/>
      <c r="EZ661" s="624"/>
      <c r="FA661" s="624"/>
      <c r="FB661" s="624"/>
      <c r="FC661" s="624"/>
      <c r="FD661" s="624"/>
      <c r="FE661" s="624"/>
      <c r="FF661" s="624"/>
      <c r="FG661" s="624"/>
      <c r="FH661" s="624"/>
      <c r="FI661" s="624"/>
      <c r="FJ661" s="624"/>
      <c r="FK661" s="624"/>
      <c r="FL661" s="624"/>
      <c r="FM661" s="624"/>
      <c r="FN661" s="624"/>
      <c r="FO661" s="624"/>
      <c r="FP661" s="624"/>
      <c r="FQ661" s="624"/>
      <c r="FR661" s="624"/>
      <c r="FS661" s="15"/>
      <c r="FT661" s="631"/>
      <c r="FU661" s="631"/>
      <c r="FV661" s="631"/>
      <c r="FW661" s="631"/>
      <c r="FX661" s="631"/>
      <c r="FY661" s="625"/>
      <c r="FZ661" s="625"/>
      <c r="GA661" s="625"/>
      <c r="GB661" s="625"/>
      <c r="GC661" s="625"/>
      <c r="GD661" s="625"/>
      <c r="GE661" s="625"/>
      <c r="GF661" s="625"/>
      <c r="GG661" s="625"/>
      <c r="GH661" s="625"/>
      <c r="GI661" s="625"/>
      <c r="GJ661" s="625"/>
      <c r="GK661" s="623"/>
      <c r="GL661" s="623"/>
      <c r="GM661" s="623"/>
      <c r="GN661" s="633"/>
      <c r="GO661" s="633"/>
      <c r="GP661" s="633"/>
      <c r="GQ661" s="643"/>
      <c r="GR661" s="6"/>
    </row>
    <row r="662" spans="1:200" ht="11.25" customHeight="1" x14ac:dyDescent="0.25">
      <c r="A662" s="212"/>
      <c r="B662" s="637"/>
      <c r="C662" s="1218" t="str">
        <f>IF('FRONT PAGE'!$A$1="www.fly-logics.com","INSTR.",0)</f>
        <v>INSTR.</v>
      </c>
      <c r="D662" s="1225"/>
      <c r="E662" s="1225"/>
      <c r="F662" s="1225"/>
      <c r="G662" s="1226"/>
      <c r="H662" s="1129" t="str">
        <f>IF(SUMIFS(LOGBOOK!$AA$5:$AA$1036129,LOGBOOK!$D$5:$D$1036129,F647,LOGBOOK!$AN$5:$AN$1036129,V647,LOGBOOK!$E$5:$E$1036129,L647)=0," ",SUMIFS(LOGBOOK!$AA$5:$AA$1036129,LOGBOOK!$D$5:$D$1036129,F647,LOGBOOK!$AN$5:$AN$1036129,V647,LOGBOOK!$E$5:$E$1036129,L647))</f>
        <v xml:space="preserve"> </v>
      </c>
      <c r="I662" s="1130" t="str">
        <f t="shared" ref="I662" si="832">H662</f>
        <v xml:space="preserve"> </v>
      </c>
      <c r="J662" s="1130"/>
      <c r="K662" s="1130"/>
      <c r="L662" s="1130"/>
      <c r="M662" s="1130"/>
      <c r="N662" s="624"/>
      <c r="O662" s="654" t="str">
        <f>IF('FRONT PAGE'!$A$1="www.fly-logics.com","LANDINGSS",0)</f>
        <v>LANDINGSS</v>
      </c>
      <c r="P662" s="638"/>
      <c r="Q662" s="638"/>
      <c r="R662" s="638"/>
      <c r="S662" s="638"/>
      <c r="T662" s="638"/>
      <c r="U662" s="638"/>
      <c r="V662" s="638"/>
      <c r="W662" s="638"/>
      <c r="X662" s="638"/>
      <c r="Y662" s="638"/>
      <c r="Z662" s="15"/>
      <c r="AA662" s="629" t="str">
        <f>IF('FRONT PAGE'!$A$1="www.fly-logics.com","JUN",0)</f>
        <v>JUN</v>
      </c>
      <c r="AB662" s="631"/>
      <c r="AC662" s="631"/>
      <c r="AD662" s="631"/>
      <c r="AE662" s="631"/>
      <c r="AF662" s="630" t="str">
        <f>IF(SUMIFS(LOGBOOK!$Y$5:$Y$1036129,LOGBOOK!$D$5:$D$1036129,F647,LOGBOOK!$AN$5:$AN$1036129,V647,LOGBOOK!$E$5:$E$1036129,L647,LOGBOOK!$AM$5:$AM$1036129,"JUN")=0," ",SUMIFS(LOGBOOK!$Y$5:$Y$1036129,LOGBOOK!$D$5:$D$1036129,F647,LOGBOOK!$AN$5:$AN$1036129,V647,LOGBOOK!$E$5:$E$1036129,L647,LOGBOOK!$AM$5:$AM$1036129,"JUN"))</f>
        <v xml:space="preserve"> </v>
      </c>
      <c r="AG662" s="625"/>
      <c r="AH662" s="625"/>
      <c r="AI662" s="625"/>
      <c r="AJ662" s="630" t="str">
        <f>IF(SUMIFS(LOGBOOK!$Z$5:$Z$1036129,LOGBOOK!$D$5:$D$1036129,F647,LOGBOOK!$AN$5:$AN$1036129,V647,LOGBOOK!$E$5:$E$1036129,L647,LOGBOOK!$AM$5:$AM$1036129,"JUN")=0," ",SUMIFS(LOGBOOK!$Z$5:$Z$1036129,LOGBOOK!$D$5:$D$1036129,F647,LOGBOOK!$AN$5:$AN$1036129,V647,LOGBOOK!$E$5:$E$1036129,L647,LOGBOOK!$AM$5:$AM$1036129,"JUN"))</f>
        <v xml:space="preserve"> </v>
      </c>
      <c r="AK662" s="625"/>
      <c r="AL662" s="625"/>
      <c r="AM662" s="625"/>
      <c r="AN662" s="630" t="str">
        <f>IF(SUMIFS(LOGBOOK!$AA$5:$AA$1036129,LOGBOOK!$D$5:$D$1036129,F647,LOGBOOK!$AN$5:$AN$1036129,V647,LOGBOOK!$E$5:$E$1036129,L647,LOGBOOK!$AM$5:$AM$1036129,"JUN")=0," ",SUMIFS(LOGBOOK!$AA$5:$AA$1036129,LOGBOOK!$D$5:$D$1036129,F647,LOGBOOK!$AN$5:$AN$1036129,V647,LOGBOOK!$E$5:$E$1036129,L647,LOGBOOK!$AM$5:$AM$1036129,"JUN"))</f>
        <v xml:space="preserve"> </v>
      </c>
      <c r="AO662" s="625"/>
      <c r="AP662" s="625"/>
      <c r="AQ662" s="625"/>
      <c r="AR662" s="623" t="str">
        <f>IF(SUMIFS(LOGBOOK!$AE$5:$AE$1036129,LOGBOOK!$D$5:$D$1036129,F647,LOGBOOK!$AN$5:$AN$1036129,V647,LOGBOOK!$E$5:$E$1036129,L647,LOGBOOK!$AM$5:$AM$1036129,"JUN")=0," ",SUMIFS(LOGBOOK!$AE$5:$AE$1036129,LOGBOOK!$D$5:$D$1036129,F647,LOGBOOK!$AN$5:$AN$1036129,V647,LOGBOOK!$E$5:$E$1036129,L647,LOGBOOK!$AM$5:$AM$1036129,"JUN"))</f>
        <v xml:space="preserve"> </v>
      </c>
      <c r="AS662" s="623"/>
      <c r="AT662" s="623"/>
      <c r="AU662" s="623" t="str">
        <f>IF(SUMIFS(LOGBOOK!$AF$5:$AF$1036129,LOGBOOK!$D$5:$D$1036129,F647,LOGBOOK!$AN$5:$AN$1036129,V647,LOGBOOK!$E$5:$E$1036129,L647,LOGBOOK!$AM$5:$AM$1036129,"JUN")=0," ",SUMIFS(LOGBOOK!$AF$5:$AF$1036129,LOGBOOK!$D$5:$D$1036129,F647,LOGBOOK!$AN$5:$AN$1036129,V647,LOGBOOK!$E$5:$E$1036129,L647,LOGBOOK!$AM$5:$AM$1036129,"JUN"))</f>
        <v xml:space="preserve"> </v>
      </c>
      <c r="AV662" s="633"/>
      <c r="AW662" s="633"/>
      <c r="AX662" s="643"/>
      <c r="AY662" s="637"/>
      <c r="AZ662" s="1218" t="str">
        <f>IF('FRONT PAGE'!$A$1="www.fly-logics.com","INSTR.",0)</f>
        <v>INSTR.</v>
      </c>
      <c r="BA662" s="1225"/>
      <c r="BB662" s="1225"/>
      <c r="BC662" s="1225"/>
      <c r="BD662" s="1226"/>
      <c r="BE662" s="1129" t="str">
        <f>IF(SUMIFS(LOGBOOK!$AA$5:$AA$1036129,LOGBOOK!$D$5:$D$1036129,BC647,LOGBOOK!$AN$5:$AN$1036129,BS647,LOGBOOK!$E$5:$E$1036129,BI647)=0," ",SUMIFS(LOGBOOK!$AA$5:$AA$1036129,LOGBOOK!$D$5:$D$1036129,BC647,LOGBOOK!$AN$5:$AN$1036129,BS647,LOGBOOK!$E$5:$E$1036129,BI647))</f>
        <v xml:space="preserve"> </v>
      </c>
      <c r="BF662" s="1130" t="str">
        <f t="shared" ref="BF662" si="833">BE662</f>
        <v xml:space="preserve"> </v>
      </c>
      <c r="BG662" s="1130"/>
      <c r="BH662" s="1130"/>
      <c r="BI662" s="1130"/>
      <c r="BJ662" s="1130"/>
      <c r="BK662" s="624"/>
      <c r="BL662" s="654" t="str">
        <f>IF('FRONT PAGE'!$A$1="www.fly-logics.com","LANDINGSS",0)</f>
        <v>LANDINGSS</v>
      </c>
      <c r="BM662" s="638"/>
      <c r="BN662" s="638"/>
      <c r="BO662" s="638"/>
      <c r="BP662" s="638"/>
      <c r="BQ662" s="638"/>
      <c r="BR662" s="638"/>
      <c r="BS662" s="638"/>
      <c r="BT662" s="638"/>
      <c r="BU662" s="638"/>
      <c r="BV662" s="638"/>
      <c r="BW662" s="15"/>
      <c r="BX662" s="629" t="str">
        <f>IF('FRONT PAGE'!$A$1="www.fly-logics.com","JUN",0)</f>
        <v>JUN</v>
      </c>
      <c r="BY662" s="631"/>
      <c r="BZ662" s="631"/>
      <c r="CA662" s="631"/>
      <c r="CB662" s="631"/>
      <c r="CC662" s="630" t="str">
        <f>IF(SUMIFS(LOGBOOK!$Y$5:$Y$1036129,LOGBOOK!$D$5:$D$1036129,BC647,LOGBOOK!$AN$5:$AN$1036129,BS647,LOGBOOK!$E$5:$E$1036129,BI647,LOGBOOK!$AM$5:$AM$1036129,"JUN")=0," ",SUMIFS(LOGBOOK!$Y$5:$Y$1036129,LOGBOOK!$D$5:$D$1036129,BC647,LOGBOOK!$AN$5:$AN$1036129,BS647,LOGBOOK!$E$5:$E$1036129,BI647,LOGBOOK!$AM$5:$AM$1036129,"JUN"))</f>
        <v xml:space="preserve"> </v>
      </c>
      <c r="CD662" s="625"/>
      <c r="CE662" s="625"/>
      <c r="CF662" s="625"/>
      <c r="CG662" s="630" t="str">
        <f>IF(SUMIFS(LOGBOOK!$Z$5:$Z$1036129,LOGBOOK!$D$5:$D$1036129,BC647,LOGBOOK!$AN$5:$AN$1036129,BS647,LOGBOOK!$E$5:$E$1036129,BI647,LOGBOOK!$AM$5:$AM$1036129,"JUN")=0," ",SUMIFS(LOGBOOK!$Z$5:$Z$1036129,LOGBOOK!$D$5:$D$1036129,BC647,LOGBOOK!$AN$5:$AN$1036129,BS647,LOGBOOK!$E$5:$E$1036129,BI647,LOGBOOK!$AM$5:$AM$1036129,"JUN"))</f>
        <v xml:space="preserve"> </v>
      </c>
      <c r="CH662" s="625"/>
      <c r="CI662" s="625"/>
      <c r="CJ662" s="625"/>
      <c r="CK662" s="630" t="str">
        <f>IF(SUMIFS(LOGBOOK!$AA$5:$AA$1036129,LOGBOOK!$D$5:$D$1036129,BC647,LOGBOOK!$AN$5:$AN$1036129,BS647,LOGBOOK!$E$5:$E$1036129,BI647,LOGBOOK!$AM$5:$AM$1036129,"JUN")=0," ",SUMIFS(LOGBOOK!$AA$5:$AA$1036129,LOGBOOK!$D$5:$D$1036129,BC647,LOGBOOK!$AN$5:$AN$1036129,BS647,LOGBOOK!$E$5:$E$1036129,BI647,LOGBOOK!$AM$5:$AM$1036129,"JUN"))</f>
        <v xml:space="preserve"> </v>
      </c>
      <c r="CL662" s="625"/>
      <c r="CM662" s="625"/>
      <c r="CN662" s="625"/>
      <c r="CO662" s="623" t="str">
        <f>IF(SUMIFS(LOGBOOK!$AE$5:$AE$1036129,LOGBOOK!$D$5:$D$1036129,BC647,LOGBOOK!$AN$5:$AN$1036129,BS647,LOGBOOK!$E$5:$E$1036129,BI647,LOGBOOK!$AM$5:$AM$1036129,"JUN")=0," ",SUMIFS(LOGBOOK!$AE$5:$AE$1036129,LOGBOOK!$D$5:$D$1036129,BC647,LOGBOOK!$AN$5:$AN$1036129,BS647,LOGBOOK!$E$5:$E$1036129,BI647,LOGBOOK!$AM$5:$AM$1036129,"JUN"))</f>
        <v xml:space="preserve"> </v>
      </c>
      <c r="CP662" s="623"/>
      <c r="CQ662" s="623"/>
      <c r="CR662" s="623" t="str">
        <f>IF(SUMIFS(LOGBOOK!$AF$5:$AF$1036129,LOGBOOK!$D$5:$D$1036129,BC647,LOGBOOK!$AN$5:$AN$1036129,BS647,LOGBOOK!$E$5:$E$1036129,BI647,LOGBOOK!$AM$5:$AM$1036129,"JUN")=0," ",SUMIFS(LOGBOOK!$AF$5:$AF$1036129,LOGBOOK!$D$5:$D$1036129,BC647,LOGBOOK!$AN$5:$AN$1036129,BS647,LOGBOOK!$E$5:$E$1036129,BI647,LOGBOOK!$AM$5:$AM$1036129,"JUN"))</f>
        <v xml:space="preserve"> </v>
      </c>
      <c r="CS662" s="633"/>
      <c r="CT662" s="633"/>
      <c r="CU662" s="643"/>
      <c r="CV662" s="247"/>
      <c r="CW662" s="212"/>
      <c r="CX662" s="637"/>
      <c r="CY662" s="1218" t="str">
        <f>IF('FRONT PAGE'!$A$1="www.fly-logics.com","INSTR.",0)</f>
        <v>INSTR.</v>
      </c>
      <c r="CZ662" s="1225"/>
      <c r="DA662" s="1225"/>
      <c r="DB662" s="1225"/>
      <c r="DC662" s="1226"/>
      <c r="DD662" s="1129" t="str">
        <f>IF(SUMIFS(LOGBOOK!$AA$5:$AA$1036129,LOGBOOK!$D$5:$D$1036129,DB647,LOGBOOK!$AN$5:$AN$1036129,DR647,LOGBOOK!$E$5:$E$1036129,DH647)=0," ",SUMIFS(LOGBOOK!$AA$5:$AA$1036129,LOGBOOK!$D$5:$D$1036129,DB647,LOGBOOK!$AN$5:$AN$1036129,DR647,LOGBOOK!$E$5:$E$1036129,DH647))</f>
        <v xml:space="preserve"> </v>
      </c>
      <c r="DE662" s="1130" t="str">
        <f t="shared" ref="DE662" si="834">DD662</f>
        <v xml:space="preserve"> </v>
      </c>
      <c r="DF662" s="1130"/>
      <c r="DG662" s="1130"/>
      <c r="DH662" s="1130"/>
      <c r="DI662" s="1130"/>
      <c r="DJ662" s="624"/>
      <c r="DK662" s="654" t="str">
        <f>IF('FRONT PAGE'!$A$1="www.fly-logics.com","LANDINGSS",0)</f>
        <v>LANDINGSS</v>
      </c>
      <c r="DL662" s="638"/>
      <c r="DM662" s="638"/>
      <c r="DN662" s="638"/>
      <c r="DO662" s="638"/>
      <c r="DP662" s="638"/>
      <c r="DQ662" s="638"/>
      <c r="DR662" s="638"/>
      <c r="DS662" s="638"/>
      <c r="DT662" s="638"/>
      <c r="DU662" s="638"/>
      <c r="DV662" s="15"/>
      <c r="DW662" s="629" t="str">
        <f>IF('FRONT PAGE'!$A$1="www.fly-logics.com","JUN",0)</f>
        <v>JUN</v>
      </c>
      <c r="DX662" s="631"/>
      <c r="DY662" s="631"/>
      <c r="DZ662" s="631"/>
      <c r="EA662" s="631"/>
      <c r="EB662" s="630" t="str">
        <f>IF(SUMIFS(LOGBOOK!$Y$5:$Y$1036129,LOGBOOK!$D$5:$D$1036129,DB647,LOGBOOK!$AN$5:$AN$1036129,DR647,LOGBOOK!$E$5:$E$1036129,DH647,LOGBOOK!$AM$5:$AM$1036129,"JUN")=0," ",SUMIFS(LOGBOOK!$Y$5:$Y$1036129,LOGBOOK!$D$5:$D$1036129,DB647,LOGBOOK!$AN$5:$AN$1036129,DR647,LOGBOOK!$E$5:$E$1036129,DH647,LOGBOOK!$AM$5:$AM$1036129,"JUN"))</f>
        <v xml:space="preserve"> </v>
      </c>
      <c r="EC662" s="625"/>
      <c r="ED662" s="625"/>
      <c r="EE662" s="625"/>
      <c r="EF662" s="630" t="str">
        <f>IF(SUMIFS(LOGBOOK!$Z$5:$Z$1036129,LOGBOOK!$D$5:$D$1036129,DB647,LOGBOOK!$AN$5:$AN$1036129,DR647,LOGBOOK!$E$5:$E$1036129,DH647,LOGBOOK!$AM$5:$AM$1036129,"JUN")=0," ",SUMIFS(LOGBOOK!$Z$5:$Z$1036129,LOGBOOK!$D$5:$D$1036129,DB647,LOGBOOK!$AN$5:$AN$1036129,DR647,LOGBOOK!$E$5:$E$1036129,DH647,LOGBOOK!$AM$5:$AM$1036129,"JUN"))</f>
        <v xml:space="preserve"> </v>
      </c>
      <c r="EG662" s="625"/>
      <c r="EH662" s="625"/>
      <c r="EI662" s="625"/>
      <c r="EJ662" s="630" t="str">
        <f>IF(SUMIFS(LOGBOOK!$AA$5:$AA$1036129,LOGBOOK!$D$5:$D$1036129,DB647,LOGBOOK!$AN$5:$AN$1036129,DR647,LOGBOOK!$E$5:$E$1036129,DH647,LOGBOOK!$AM$5:$AM$1036129,"JUN")=0," ",SUMIFS(LOGBOOK!$AA$5:$AA$1036129,LOGBOOK!$D$5:$D$1036129,DB647,LOGBOOK!$AN$5:$AN$1036129,DR647,LOGBOOK!$E$5:$E$1036129,DH647,LOGBOOK!$AM$5:$AM$1036129,"JUN"))</f>
        <v xml:space="preserve"> </v>
      </c>
      <c r="EK662" s="625"/>
      <c r="EL662" s="625"/>
      <c r="EM662" s="625"/>
      <c r="EN662" s="623" t="str">
        <f>IF(SUMIFS(LOGBOOK!$AE$5:$AE$1036129,LOGBOOK!$D$5:$D$1036129,DB647,LOGBOOK!$AN$5:$AN$1036129,DR647,LOGBOOK!$E$5:$E$1036129,DH647,LOGBOOK!$AM$5:$AM$1036129,"JUN")=0," ",SUMIFS(LOGBOOK!$AE$5:$AE$1036129,LOGBOOK!$D$5:$D$1036129,DB647,LOGBOOK!$AN$5:$AN$1036129,DR647,LOGBOOK!$E$5:$E$1036129,DH647,LOGBOOK!$AM$5:$AM$1036129,"JUN"))</f>
        <v xml:space="preserve"> </v>
      </c>
      <c r="EO662" s="623"/>
      <c r="EP662" s="623"/>
      <c r="EQ662" s="623" t="str">
        <f>IF(SUMIFS(LOGBOOK!$AF$5:$AF$1036129,LOGBOOK!$D$5:$D$1036129,DB647,LOGBOOK!$AN$5:$AN$1036129,DR647,LOGBOOK!$E$5:$E$1036129,DH647,LOGBOOK!$AM$5:$AM$1036129,"JUN")=0," ",SUMIFS(LOGBOOK!$AF$5:$AF$1036129,LOGBOOK!$D$5:$D$1036129,DB647,LOGBOOK!$AN$5:$AN$1036129,DR647,LOGBOOK!$E$5:$E$1036129,DH647,LOGBOOK!$AM$5:$AM$1036129,"JUN"))</f>
        <v xml:space="preserve"> </v>
      </c>
      <c r="ER662" s="633"/>
      <c r="ES662" s="633"/>
      <c r="ET662" s="643"/>
      <c r="EU662" s="637"/>
      <c r="EV662" s="1218" t="str">
        <f>IF('FRONT PAGE'!$A$1="www.fly-logics.com","INSTR.",0)</f>
        <v>INSTR.</v>
      </c>
      <c r="EW662" s="1225"/>
      <c r="EX662" s="1225"/>
      <c r="EY662" s="1225"/>
      <c r="EZ662" s="1226"/>
      <c r="FA662" s="1129" t="str">
        <f>IF(SUMIFS(LOGBOOK!$AA$5:$AA$1036129,LOGBOOK!$D$5:$D$1036129,EY647,LOGBOOK!$AN$5:$AN$1036129,FO647,LOGBOOK!$E$5:$E$1036129,FE647)=0," ",SUMIFS(LOGBOOK!$AA$5:$AA$1036129,LOGBOOK!$D$5:$D$1036129,EY647,LOGBOOK!$AN$5:$AN$1036129,FO647,LOGBOOK!$E$5:$E$1036129,FE647))</f>
        <v xml:space="preserve"> </v>
      </c>
      <c r="FB662" s="1130" t="str">
        <f t="shared" ref="FB662" si="835">FA662</f>
        <v xml:space="preserve"> </v>
      </c>
      <c r="FC662" s="1130"/>
      <c r="FD662" s="1130"/>
      <c r="FE662" s="1130"/>
      <c r="FF662" s="1130"/>
      <c r="FG662" s="624"/>
      <c r="FH662" s="654" t="str">
        <f>IF('FRONT PAGE'!$A$1="www.fly-logics.com","LANDINGSS",0)</f>
        <v>LANDINGSS</v>
      </c>
      <c r="FI662" s="638"/>
      <c r="FJ662" s="638"/>
      <c r="FK662" s="638"/>
      <c r="FL662" s="638"/>
      <c r="FM662" s="638"/>
      <c r="FN662" s="638"/>
      <c r="FO662" s="638"/>
      <c r="FP662" s="638"/>
      <c r="FQ662" s="638"/>
      <c r="FR662" s="638"/>
      <c r="FS662" s="15"/>
      <c r="FT662" s="629" t="str">
        <f>IF('FRONT PAGE'!$A$1="www.fly-logics.com","JUN",0)</f>
        <v>JUN</v>
      </c>
      <c r="FU662" s="631"/>
      <c r="FV662" s="631"/>
      <c r="FW662" s="631"/>
      <c r="FX662" s="631"/>
      <c r="FY662" s="630" t="str">
        <f>IF(SUMIFS(LOGBOOK!$Y$5:$Y$1036129,LOGBOOK!$D$5:$D$1036129,EY647,LOGBOOK!$AN$5:$AN$1036129,FO647,LOGBOOK!$E$5:$E$1036129,FE647,LOGBOOK!$AM$5:$AM$1036129,"JUN")=0," ",SUMIFS(LOGBOOK!$Y$5:$Y$1036129,LOGBOOK!$D$5:$D$1036129,EY647,LOGBOOK!$AN$5:$AN$1036129,FO647,LOGBOOK!$E$5:$E$1036129,FE647,LOGBOOK!$AM$5:$AM$1036129,"JUN"))</f>
        <v xml:space="preserve"> </v>
      </c>
      <c r="FZ662" s="625"/>
      <c r="GA662" s="625"/>
      <c r="GB662" s="625"/>
      <c r="GC662" s="630" t="str">
        <f>IF(SUMIFS(LOGBOOK!$Z$5:$Z$1036129,LOGBOOK!$D$5:$D$1036129,EY647,LOGBOOK!$AN$5:$AN$1036129,FO647,LOGBOOK!$E$5:$E$1036129,FE647,LOGBOOK!$AM$5:$AM$1036129,"JUN")=0," ",SUMIFS(LOGBOOK!$Z$5:$Z$1036129,LOGBOOK!$D$5:$D$1036129,EY647,LOGBOOK!$AN$5:$AN$1036129,FO647,LOGBOOK!$E$5:$E$1036129,FE647,LOGBOOK!$AM$5:$AM$1036129,"JUN"))</f>
        <v xml:space="preserve"> </v>
      </c>
      <c r="GD662" s="625"/>
      <c r="GE662" s="625"/>
      <c r="GF662" s="625"/>
      <c r="GG662" s="630" t="str">
        <f>IF(SUMIFS(LOGBOOK!$AA$5:$AA$1036129,LOGBOOK!$D$5:$D$1036129,EY647,LOGBOOK!$AN$5:$AN$1036129,FO647,LOGBOOK!$E$5:$E$1036129,FE647,LOGBOOK!$AM$5:$AM$1036129,"JUN")=0," ",SUMIFS(LOGBOOK!$AA$5:$AA$1036129,LOGBOOK!$D$5:$D$1036129,EY647,LOGBOOK!$AN$5:$AN$1036129,FO647,LOGBOOK!$E$5:$E$1036129,FE647,LOGBOOK!$AM$5:$AM$1036129,"JUN"))</f>
        <v xml:space="preserve"> </v>
      </c>
      <c r="GH662" s="625"/>
      <c r="GI662" s="625"/>
      <c r="GJ662" s="625"/>
      <c r="GK662" s="623" t="str">
        <f>IF(SUMIFS(LOGBOOK!$AE$5:$AE$1036129,LOGBOOK!$D$5:$D$1036129,EY647,LOGBOOK!$AN$5:$AN$1036129,FO647,LOGBOOK!$E$5:$E$1036129,FE647,LOGBOOK!$AM$5:$AM$1036129,"JUN")=0," ",SUMIFS(LOGBOOK!$AE$5:$AE$1036129,LOGBOOK!$D$5:$D$1036129,EY647,LOGBOOK!$AN$5:$AN$1036129,FO647,LOGBOOK!$E$5:$E$1036129,FE647,LOGBOOK!$AM$5:$AM$1036129,"JUN"))</f>
        <v xml:space="preserve"> </v>
      </c>
      <c r="GL662" s="623"/>
      <c r="GM662" s="623"/>
      <c r="GN662" s="623" t="str">
        <f>IF(SUMIFS(LOGBOOK!$AF$5:$AF$1036129,LOGBOOK!$D$5:$D$1036129,EY647,LOGBOOK!$AN$5:$AN$1036129,FO647,LOGBOOK!$E$5:$E$1036129,FE647,LOGBOOK!$AM$5:$AM$1036129,"JUN")=0," ",SUMIFS(LOGBOOK!$AF$5:$AF$1036129,LOGBOOK!$D$5:$D$1036129,EY647,LOGBOOK!$AN$5:$AN$1036129,FO647,LOGBOOK!$E$5:$E$1036129,FE647,LOGBOOK!$AM$5:$AM$1036129,"JUN"))</f>
        <v xml:space="preserve"> </v>
      </c>
      <c r="GO662" s="633"/>
      <c r="GP662" s="633"/>
      <c r="GQ662" s="643"/>
      <c r="GR662" s="6"/>
    </row>
    <row r="663" spans="1:200" ht="8.85" customHeight="1" x14ac:dyDescent="0.25">
      <c r="A663" s="212"/>
      <c r="B663" s="637"/>
      <c r="C663" s="1225"/>
      <c r="D663" s="1225"/>
      <c r="E663" s="1225"/>
      <c r="F663" s="1225"/>
      <c r="G663" s="1226"/>
      <c r="H663" s="1129"/>
      <c r="I663" s="1130"/>
      <c r="J663" s="1130"/>
      <c r="K663" s="1130"/>
      <c r="L663" s="1130"/>
      <c r="M663" s="1130"/>
      <c r="N663" s="624"/>
      <c r="O663" s="638"/>
      <c r="P663" s="638"/>
      <c r="Q663" s="638"/>
      <c r="R663" s="638"/>
      <c r="S663" s="638"/>
      <c r="T663" s="638"/>
      <c r="U663" s="638"/>
      <c r="V663" s="638"/>
      <c r="W663" s="638"/>
      <c r="X663" s="638"/>
      <c r="Y663" s="638"/>
      <c r="Z663" s="15"/>
      <c r="AA663" s="631"/>
      <c r="AB663" s="631"/>
      <c r="AC663" s="631"/>
      <c r="AD663" s="631"/>
      <c r="AE663" s="631"/>
      <c r="AF663" s="625"/>
      <c r="AG663" s="632"/>
      <c r="AH663" s="632"/>
      <c r="AI663" s="625"/>
      <c r="AJ663" s="625"/>
      <c r="AK663" s="632"/>
      <c r="AL663" s="632"/>
      <c r="AM663" s="625"/>
      <c r="AN663" s="625"/>
      <c r="AO663" s="632"/>
      <c r="AP663" s="632"/>
      <c r="AQ663" s="625"/>
      <c r="AR663" s="623"/>
      <c r="AS663" s="623"/>
      <c r="AT663" s="623"/>
      <c r="AU663" s="633"/>
      <c r="AV663" s="634"/>
      <c r="AW663" s="633"/>
      <c r="AX663" s="643"/>
      <c r="AY663" s="637"/>
      <c r="AZ663" s="1225"/>
      <c r="BA663" s="1225"/>
      <c r="BB663" s="1225"/>
      <c r="BC663" s="1225"/>
      <c r="BD663" s="1226"/>
      <c r="BE663" s="1129"/>
      <c r="BF663" s="1130"/>
      <c r="BG663" s="1130"/>
      <c r="BH663" s="1130"/>
      <c r="BI663" s="1130"/>
      <c r="BJ663" s="1130"/>
      <c r="BK663" s="624"/>
      <c r="BL663" s="638"/>
      <c r="BM663" s="638"/>
      <c r="BN663" s="638"/>
      <c r="BO663" s="638"/>
      <c r="BP663" s="638"/>
      <c r="BQ663" s="638"/>
      <c r="BR663" s="638"/>
      <c r="BS663" s="638"/>
      <c r="BT663" s="638"/>
      <c r="BU663" s="638"/>
      <c r="BV663" s="638"/>
      <c r="BW663" s="15"/>
      <c r="BX663" s="631"/>
      <c r="BY663" s="631"/>
      <c r="BZ663" s="631"/>
      <c r="CA663" s="631"/>
      <c r="CB663" s="631"/>
      <c r="CC663" s="625"/>
      <c r="CD663" s="632"/>
      <c r="CE663" s="632"/>
      <c r="CF663" s="625"/>
      <c r="CG663" s="625"/>
      <c r="CH663" s="632"/>
      <c r="CI663" s="632"/>
      <c r="CJ663" s="625"/>
      <c r="CK663" s="625"/>
      <c r="CL663" s="632"/>
      <c r="CM663" s="632"/>
      <c r="CN663" s="625"/>
      <c r="CO663" s="623"/>
      <c r="CP663" s="623"/>
      <c r="CQ663" s="623"/>
      <c r="CR663" s="633"/>
      <c r="CS663" s="634"/>
      <c r="CT663" s="633"/>
      <c r="CU663" s="643"/>
      <c r="CV663" s="247"/>
      <c r="CW663" s="212"/>
      <c r="CX663" s="637"/>
      <c r="CY663" s="1225"/>
      <c r="CZ663" s="1225"/>
      <c r="DA663" s="1225"/>
      <c r="DB663" s="1225"/>
      <c r="DC663" s="1226"/>
      <c r="DD663" s="1129"/>
      <c r="DE663" s="1130"/>
      <c r="DF663" s="1130"/>
      <c r="DG663" s="1130"/>
      <c r="DH663" s="1130"/>
      <c r="DI663" s="1130"/>
      <c r="DJ663" s="624"/>
      <c r="DK663" s="638"/>
      <c r="DL663" s="638"/>
      <c r="DM663" s="638"/>
      <c r="DN663" s="638"/>
      <c r="DO663" s="638"/>
      <c r="DP663" s="638"/>
      <c r="DQ663" s="638"/>
      <c r="DR663" s="638"/>
      <c r="DS663" s="638"/>
      <c r="DT663" s="638"/>
      <c r="DU663" s="638"/>
      <c r="DV663" s="15"/>
      <c r="DW663" s="631"/>
      <c r="DX663" s="631"/>
      <c r="DY663" s="631"/>
      <c r="DZ663" s="631"/>
      <c r="EA663" s="631"/>
      <c r="EB663" s="625"/>
      <c r="EC663" s="632"/>
      <c r="ED663" s="632"/>
      <c r="EE663" s="625"/>
      <c r="EF663" s="625"/>
      <c r="EG663" s="632"/>
      <c r="EH663" s="632"/>
      <c r="EI663" s="625"/>
      <c r="EJ663" s="625"/>
      <c r="EK663" s="632"/>
      <c r="EL663" s="632"/>
      <c r="EM663" s="625"/>
      <c r="EN663" s="623"/>
      <c r="EO663" s="623"/>
      <c r="EP663" s="623"/>
      <c r="EQ663" s="633"/>
      <c r="ER663" s="634"/>
      <c r="ES663" s="633"/>
      <c r="ET663" s="643"/>
      <c r="EU663" s="637"/>
      <c r="EV663" s="1225"/>
      <c r="EW663" s="1225"/>
      <c r="EX663" s="1225"/>
      <c r="EY663" s="1225"/>
      <c r="EZ663" s="1226"/>
      <c r="FA663" s="1129"/>
      <c r="FB663" s="1130"/>
      <c r="FC663" s="1130"/>
      <c r="FD663" s="1130"/>
      <c r="FE663" s="1130"/>
      <c r="FF663" s="1130"/>
      <c r="FG663" s="624"/>
      <c r="FH663" s="638"/>
      <c r="FI663" s="638"/>
      <c r="FJ663" s="638"/>
      <c r="FK663" s="638"/>
      <c r="FL663" s="638"/>
      <c r="FM663" s="638"/>
      <c r="FN663" s="638"/>
      <c r="FO663" s="638"/>
      <c r="FP663" s="638"/>
      <c r="FQ663" s="638"/>
      <c r="FR663" s="638"/>
      <c r="FS663" s="15"/>
      <c r="FT663" s="631"/>
      <c r="FU663" s="631"/>
      <c r="FV663" s="631"/>
      <c r="FW663" s="631"/>
      <c r="FX663" s="631"/>
      <c r="FY663" s="625"/>
      <c r="FZ663" s="632"/>
      <c r="GA663" s="632"/>
      <c r="GB663" s="625"/>
      <c r="GC663" s="625"/>
      <c r="GD663" s="632"/>
      <c r="GE663" s="632"/>
      <c r="GF663" s="625"/>
      <c r="GG663" s="625"/>
      <c r="GH663" s="632"/>
      <c r="GI663" s="632"/>
      <c r="GJ663" s="625"/>
      <c r="GK663" s="623"/>
      <c r="GL663" s="623"/>
      <c r="GM663" s="623"/>
      <c r="GN663" s="633"/>
      <c r="GO663" s="634"/>
      <c r="GP663" s="633"/>
      <c r="GQ663" s="643"/>
      <c r="GR663" s="6"/>
    </row>
    <row r="664" spans="1:200" ht="3" customHeight="1" x14ac:dyDescent="0.25">
      <c r="A664" s="212"/>
      <c r="B664" s="637"/>
      <c r="C664" s="624"/>
      <c r="D664" s="624"/>
      <c r="E664" s="624"/>
      <c r="F664" s="624"/>
      <c r="G664" s="624"/>
      <c r="H664" s="624"/>
      <c r="I664" s="624"/>
      <c r="J664" s="624"/>
      <c r="K664" s="624"/>
      <c r="L664" s="624"/>
      <c r="M664" s="624"/>
      <c r="N664" s="624"/>
      <c r="O664" s="624"/>
      <c r="P664" s="624"/>
      <c r="Q664" s="624"/>
      <c r="R664" s="624"/>
      <c r="S664" s="624"/>
      <c r="T664" s="624"/>
      <c r="U664" s="624"/>
      <c r="V664" s="624"/>
      <c r="W664" s="624"/>
      <c r="X664" s="624"/>
      <c r="Y664" s="624"/>
      <c r="Z664" s="15"/>
      <c r="AA664" s="631"/>
      <c r="AB664" s="631"/>
      <c r="AC664" s="631"/>
      <c r="AD664" s="631"/>
      <c r="AE664" s="631"/>
      <c r="AF664" s="625"/>
      <c r="AG664" s="625"/>
      <c r="AH664" s="625"/>
      <c r="AI664" s="625"/>
      <c r="AJ664" s="652"/>
      <c r="AK664" s="652"/>
      <c r="AL664" s="652"/>
      <c r="AM664" s="652"/>
      <c r="AN664" s="625"/>
      <c r="AO664" s="625"/>
      <c r="AP664" s="625"/>
      <c r="AQ664" s="625"/>
      <c r="AR664" s="623"/>
      <c r="AS664" s="623"/>
      <c r="AT664" s="623"/>
      <c r="AU664" s="653"/>
      <c r="AV664" s="653"/>
      <c r="AW664" s="653"/>
      <c r="AX664" s="643"/>
      <c r="AY664" s="637"/>
      <c r="AZ664" s="624"/>
      <c r="BA664" s="624"/>
      <c r="BB664" s="624"/>
      <c r="BC664" s="624"/>
      <c r="BD664" s="624"/>
      <c r="BE664" s="624"/>
      <c r="BF664" s="624"/>
      <c r="BG664" s="624"/>
      <c r="BH664" s="624"/>
      <c r="BI664" s="624"/>
      <c r="BJ664" s="624"/>
      <c r="BK664" s="624"/>
      <c r="BL664" s="624"/>
      <c r="BM664" s="624"/>
      <c r="BN664" s="624"/>
      <c r="BO664" s="624"/>
      <c r="BP664" s="624"/>
      <c r="BQ664" s="624"/>
      <c r="BR664" s="624"/>
      <c r="BS664" s="624"/>
      <c r="BT664" s="624"/>
      <c r="BU664" s="624"/>
      <c r="BV664" s="624"/>
      <c r="BW664" s="15"/>
      <c r="BX664" s="631"/>
      <c r="BY664" s="631"/>
      <c r="BZ664" s="631"/>
      <c r="CA664" s="631"/>
      <c r="CB664" s="631"/>
      <c r="CC664" s="625"/>
      <c r="CD664" s="625"/>
      <c r="CE664" s="625"/>
      <c r="CF664" s="625"/>
      <c r="CG664" s="652"/>
      <c r="CH664" s="652"/>
      <c r="CI664" s="652"/>
      <c r="CJ664" s="652"/>
      <c r="CK664" s="625"/>
      <c r="CL664" s="625"/>
      <c r="CM664" s="625"/>
      <c r="CN664" s="625"/>
      <c r="CO664" s="623"/>
      <c r="CP664" s="623"/>
      <c r="CQ664" s="623"/>
      <c r="CR664" s="653"/>
      <c r="CS664" s="653"/>
      <c r="CT664" s="653"/>
      <c r="CU664" s="643"/>
      <c r="CV664" s="247"/>
      <c r="CW664" s="212"/>
      <c r="CX664" s="637"/>
      <c r="CY664" s="624"/>
      <c r="CZ664" s="624"/>
      <c r="DA664" s="624"/>
      <c r="DB664" s="624"/>
      <c r="DC664" s="624"/>
      <c r="DD664" s="624"/>
      <c r="DE664" s="624"/>
      <c r="DF664" s="624"/>
      <c r="DG664" s="624"/>
      <c r="DH664" s="624"/>
      <c r="DI664" s="624"/>
      <c r="DJ664" s="624"/>
      <c r="DK664" s="624"/>
      <c r="DL664" s="624"/>
      <c r="DM664" s="624"/>
      <c r="DN664" s="624"/>
      <c r="DO664" s="624"/>
      <c r="DP664" s="624"/>
      <c r="DQ664" s="624"/>
      <c r="DR664" s="624"/>
      <c r="DS664" s="624"/>
      <c r="DT664" s="624"/>
      <c r="DU664" s="624"/>
      <c r="DV664" s="15"/>
      <c r="DW664" s="631"/>
      <c r="DX664" s="631"/>
      <c r="DY664" s="631"/>
      <c r="DZ664" s="631"/>
      <c r="EA664" s="631"/>
      <c r="EB664" s="625"/>
      <c r="EC664" s="625"/>
      <c r="ED664" s="625"/>
      <c r="EE664" s="625"/>
      <c r="EF664" s="652"/>
      <c r="EG664" s="652"/>
      <c r="EH664" s="652"/>
      <c r="EI664" s="652"/>
      <c r="EJ664" s="625"/>
      <c r="EK664" s="625"/>
      <c r="EL664" s="625"/>
      <c r="EM664" s="625"/>
      <c r="EN664" s="623"/>
      <c r="EO664" s="623"/>
      <c r="EP664" s="623"/>
      <c r="EQ664" s="653"/>
      <c r="ER664" s="653"/>
      <c r="ES664" s="653"/>
      <c r="ET664" s="643"/>
      <c r="EU664" s="637"/>
      <c r="EV664" s="624"/>
      <c r="EW664" s="624"/>
      <c r="EX664" s="624"/>
      <c r="EY664" s="624"/>
      <c r="EZ664" s="624"/>
      <c r="FA664" s="624"/>
      <c r="FB664" s="624"/>
      <c r="FC664" s="624"/>
      <c r="FD664" s="624"/>
      <c r="FE664" s="624"/>
      <c r="FF664" s="624"/>
      <c r="FG664" s="624"/>
      <c r="FH664" s="624"/>
      <c r="FI664" s="624"/>
      <c r="FJ664" s="624"/>
      <c r="FK664" s="624"/>
      <c r="FL664" s="624"/>
      <c r="FM664" s="624"/>
      <c r="FN664" s="624"/>
      <c r="FO664" s="624"/>
      <c r="FP664" s="624"/>
      <c r="FQ664" s="624"/>
      <c r="FR664" s="624"/>
      <c r="FS664" s="15"/>
      <c r="FT664" s="631"/>
      <c r="FU664" s="631"/>
      <c r="FV664" s="631"/>
      <c r="FW664" s="631"/>
      <c r="FX664" s="631"/>
      <c r="FY664" s="625"/>
      <c r="FZ664" s="625"/>
      <c r="GA664" s="625"/>
      <c r="GB664" s="625"/>
      <c r="GC664" s="652"/>
      <c r="GD664" s="652"/>
      <c r="GE664" s="652"/>
      <c r="GF664" s="652"/>
      <c r="GG664" s="625"/>
      <c r="GH664" s="625"/>
      <c r="GI664" s="625"/>
      <c r="GJ664" s="625"/>
      <c r="GK664" s="623"/>
      <c r="GL664" s="623"/>
      <c r="GM664" s="623"/>
      <c r="GN664" s="653"/>
      <c r="GO664" s="653"/>
      <c r="GP664" s="653"/>
      <c r="GQ664" s="643"/>
      <c r="GR664" s="6"/>
    </row>
    <row r="665" spans="1:200" ht="10.5" customHeight="1" x14ac:dyDescent="0.25">
      <c r="A665" s="212"/>
      <c r="B665" s="637"/>
      <c r="C665" s="1218" t="str">
        <f>IF('FRONT PAGE'!$A$1="www.fly-logics.com","PIC",0)</f>
        <v>PIC</v>
      </c>
      <c r="D665" s="1225"/>
      <c r="E665" s="1225"/>
      <c r="F665" s="1225"/>
      <c r="G665" s="1226"/>
      <c r="H665" s="1129" t="str">
        <f>IF(SUMIFS(LOGBOOK!$Y$5:$Y$1036129,LOGBOOK!$D$5:$D$1036129,F647,LOGBOOK!$AN$5:$AN$1036129,V647,LOGBOOK!$E$5:$E$1036129,L647)=0," ",SUMIFS(LOGBOOK!$Y$5:$Y$1036129,LOGBOOK!$D$5:$D$1036129,F647,LOGBOOK!$AN$5:$AN$1036129,V647,LOGBOOK!$E$5:$E$1036129,L647))</f>
        <v xml:space="preserve"> </v>
      </c>
      <c r="I665" s="1130" t="str">
        <f t="shared" ref="I665" si="836">H665</f>
        <v xml:space="preserve"> </v>
      </c>
      <c r="J665" s="1130"/>
      <c r="K665" s="1130"/>
      <c r="L665" s="1130"/>
      <c r="M665" s="1130"/>
      <c r="N665" s="624"/>
      <c r="O665" s="1220" t="str">
        <f>IF('FRONT PAGE'!$A$1="www.fly-logics.com","DAY",0)</f>
        <v>DAY</v>
      </c>
      <c r="P665" s="1225"/>
      <c r="Q665" s="1225"/>
      <c r="R665" s="1225"/>
      <c r="S665" s="1226"/>
      <c r="T665" s="1127" t="str">
        <f>IF(SUMIFS(LOGBOOK!$AE$5:$AE$1036129,LOGBOOK!$D$5:$D$1036129,F647,LOGBOOK!$AN$5:$AN$1036129,V647,LOGBOOK!$E$5:$E$1036129,L647)=0," ",SUMIFS(LOGBOOK!$AE$5:$AE$1036129,LOGBOOK!$D$5:$D$1036129,F647,LOGBOOK!$AN$5:$AN$1036129,V647,LOGBOOK!$E$5:$E$1036129,L647))</f>
        <v xml:space="preserve"> </v>
      </c>
      <c r="U665" s="1128" t="str">
        <f t="shared" ref="U665" si="837">T665</f>
        <v xml:space="preserve"> </v>
      </c>
      <c r="V665" s="1128"/>
      <c r="W665" s="1128"/>
      <c r="X665" s="1128"/>
      <c r="Y665" s="1128"/>
      <c r="Z665" s="15"/>
      <c r="AA665" s="1143" t="str">
        <f>IF('FRONT PAGE'!$A$1="www.fly-logics.com","TOTAL 1ST
SEMESTER",0)</f>
        <v>TOTAL 1ST
SEMESTER</v>
      </c>
      <c r="AB665" s="1148"/>
      <c r="AC665" s="1148"/>
      <c r="AD665" s="1148"/>
      <c r="AE665" s="1148"/>
      <c r="AF665" s="1144" t="str">
        <f t="shared" ref="AF665" si="838">IF(SUM(AF647:AI664)=0," ",SUM(AF647:AI664))</f>
        <v xml:space="preserve"> </v>
      </c>
      <c r="AG665" s="1149"/>
      <c r="AH665" s="1149"/>
      <c r="AI665" s="1150"/>
      <c r="AJ665" s="1144" t="str">
        <f t="shared" ref="AJ665" si="839">IF(SUM(AJ647:AM664)=0," ",SUM(AJ647:AM664))</f>
        <v xml:space="preserve"> </v>
      </c>
      <c r="AK665" s="1149"/>
      <c r="AL665" s="1149"/>
      <c r="AM665" s="1149"/>
      <c r="AN665" s="1151" t="str">
        <f t="shared" ref="AN665" si="840">IF(SUM(AN647:AQ664)=0," ",SUM(AN647:AQ664))</f>
        <v xml:space="preserve"> </v>
      </c>
      <c r="AO665" s="1149"/>
      <c r="AP665" s="1149"/>
      <c r="AQ665" s="1149"/>
      <c r="AR665" s="1145" t="str">
        <f t="shared" ref="AR665" si="841">IF(SUM(AR647:AT664)=0," ",SUM(AR647:AT664))</f>
        <v xml:space="preserve"> </v>
      </c>
      <c r="AS665" s="1152"/>
      <c r="AT665" s="1153"/>
      <c r="AU665" s="1145" t="str">
        <f t="shared" ref="AU665" si="842">IF(SUM(AU647:AW664)=0," ",SUM(AU647:AW664))</f>
        <v xml:space="preserve"> </v>
      </c>
      <c r="AV665" s="1152"/>
      <c r="AW665" s="1152"/>
      <c r="AX665" s="643"/>
      <c r="AY665" s="637"/>
      <c r="AZ665" s="1218" t="str">
        <f>IF('FRONT PAGE'!$A$1="www.fly-logics.com","PIC",0)</f>
        <v>PIC</v>
      </c>
      <c r="BA665" s="1225"/>
      <c r="BB665" s="1225"/>
      <c r="BC665" s="1225"/>
      <c r="BD665" s="1226"/>
      <c r="BE665" s="1129" t="str">
        <f>IF(SUMIFS(LOGBOOK!$Y$5:$Y$1036129,LOGBOOK!$D$5:$D$1036129,BC647,LOGBOOK!$AN$5:$AN$1036129,BS647,LOGBOOK!$E$5:$E$1036129,BI647)=0," ",SUMIFS(LOGBOOK!$Y$5:$Y$1036129,LOGBOOK!$D$5:$D$1036129,BC647,LOGBOOK!$AN$5:$AN$1036129,BS647,LOGBOOK!$E$5:$E$1036129,BI647))</f>
        <v xml:space="preserve"> </v>
      </c>
      <c r="BF665" s="1130" t="str">
        <f t="shared" ref="BF665" si="843">BE665</f>
        <v xml:space="preserve"> </v>
      </c>
      <c r="BG665" s="1130"/>
      <c r="BH665" s="1130"/>
      <c r="BI665" s="1130"/>
      <c r="BJ665" s="1130"/>
      <c r="BK665" s="624"/>
      <c r="BL665" s="1220" t="str">
        <f>IF('FRONT PAGE'!$A$1="www.fly-logics.com","DAY",0)</f>
        <v>DAY</v>
      </c>
      <c r="BM665" s="1225"/>
      <c r="BN665" s="1225"/>
      <c r="BO665" s="1225"/>
      <c r="BP665" s="1226"/>
      <c r="BQ665" s="1127" t="str">
        <f>IF(SUMIFS(LOGBOOK!$AE$5:$AE$1036129,LOGBOOK!$D$5:$D$1036129,BC647,LOGBOOK!$AN$5:$AN$1036129,BS647,LOGBOOK!$E$5:$E$1036129,BI647)=0," ",SUMIFS(LOGBOOK!$AE$5:$AE$1036129,LOGBOOK!$D$5:$D$1036129,BC647,LOGBOOK!$AN$5:$AN$1036129,BS647,LOGBOOK!$E$5:$E$1036129,BI647))</f>
        <v xml:space="preserve"> </v>
      </c>
      <c r="BR665" s="1128" t="str">
        <f t="shared" ref="BR665" si="844">BQ665</f>
        <v xml:space="preserve"> </v>
      </c>
      <c r="BS665" s="1128"/>
      <c r="BT665" s="1128"/>
      <c r="BU665" s="1128"/>
      <c r="BV665" s="1128"/>
      <c r="BW665" s="15"/>
      <c r="BX665" s="1143" t="str">
        <f>IF('FRONT PAGE'!$A$1="www.fly-logics.com","TOTAL 1ST
SEMESTER",0)</f>
        <v>TOTAL 1ST
SEMESTER</v>
      </c>
      <c r="BY665" s="1148"/>
      <c r="BZ665" s="1148"/>
      <c r="CA665" s="1148"/>
      <c r="CB665" s="1148"/>
      <c r="CC665" s="1144" t="str">
        <f t="shared" ref="CC665" si="845">IF(SUM(CC647:CF664)=0," ",SUM(CC647:CF664))</f>
        <v xml:space="preserve"> </v>
      </c>
      <c r="CD665" s="1149"/>
      <c r="CE665" s="1149"/>
      <c r="CF665" s="1150"/>
      <c r="CG665" s="1144" t="str">
        <f t="shared" ref="CG665" si="846">IF(SUM(CG647:CJ664)=0," ",SUM(CG647:CJ664))</f>
        <v xml:space="preserve"> </v>
      </c>
      <c r="CH665" s="1149"/>
      <c r="CI665" s="1149"/>
      <c r="CJ665" s="1149"/>
      <c r="CK665" s="1151" t="str">
        <f t="shared" ref="CK665" si="847">IF(SUM(CK647:CN664)=0," ",SUM(CK647:CN664))</f>
        <v xml:space="preserve"> </v>
      </c>
      <c r="CL665" s="1149"/>
      <c r="CM665" s="1149"/>
      <c r="CN665" s="1149"/>
      <c r="CO665" s="1145" t="str">
        <f t="shared" ref="CO665" si="848">IF(SUM(CO647:CQ664)=0," ",SUM(CO647:CQ664))</f>
        <v xml:space="preserve"> </v>
      </c>
      <c r="CP665" s="1152"/>
      <c r="CQ665" s="1153"/>
      <c r="CR665" s="1145" t="str">
        <f t="shared" ref="CR665" si="849">IF(SUM(CR647:CT664)=0," ",SUM(CR647:CT664))</f>
        <v xml:space="preserve"> </v>
      </c>
      <c r="CS665" s="1152"/>
      <c r="CT665" s="1152"/>
      <c r="CU665" s="643"/>
      <c r="CV665" s="248"/>
      <c r="CW665" s="212"/>
      <c r="CX665" s="637"/>
      <c r="CY665" s="1218" t="str">
        <f>IF('FRONT PAGE'!$A$1="www.fly-logics.com","PIC",0)</f>
        <v>PIC</v>
      </c>
      <c r="CZ665" s="1225"/>
      <c r="DA665" s="1225"/>
      <c r="DB665" s="1225"/>
      <c r="DC665" s="1226"/>
      <c r="DD665" s="1129" t="str">
        <f>IF(SUMIFS(LOGBOOK!$Y$5:$Y$1036129,LOGBOOK!$D$5:$D$1036129,DB647,LOGBOOK!$AN$5:$AN$1036129,DR647,LOGBOOK!$E$5:$E$1036129,DH647)=0," ",SUMIFS(LOGBOOK!$Y$5:$Y$1036129,LOGBOOK!$D$5:$D$1036129,DB647,LOGBOOK!$AN$5:$AN$1036129,DR647,LOGBOOK!$E$5:$E$1036129,DH647))</f>
        <v xml:space="preserve"> </v>
      </c>
      <c r="DE665" s="1130" t="str">
        <f t="shared" ref="DE665" si="850">DD665</f>
        <v xml:space="preserve"> </v>
      </c>
      <c r="DF665" s="1130"/>
      <c r="DG665" s="1130"/>
      <c r="DH665" s="1130"/>
      <c r="DI665" s="1130"/>
      <c r="DJ665" s="624"/>
      <c r="DK665" s="1220" t="str">
        <f>IF('FRONT PAGE'!$A$1="www.fly-logics.com","DAY",0)</f>
        <v>DAY</v>
      </c>
      <c r="DL665" s="1225"/>
      <c r="DM665" s="1225"/>
      <c r="DN665" s="1225"/>
      <c r="DO665" s="1226"/>
      <c r="DP665" s="1127" t="str">
        <f>IF(SUMIFS(LOGBOOK!$AE$5:$AE$1036129,LOGBOOK!$D$5:$D$1036129,DB647,LOGBOOK!$AN$5:$AN$1036129,DR647,LOGBOOK!$E$5:$E$1036129,DH647)=0," ",SUMIFS(LOGBOOK!$AE$5:$AE$1036129,LOGBOOK!$D$5:$D$1036129,DB647,LOGBOOK!$AN$5:$AN$1036129,DR647,LOGBOOK!$E$5:$E$1036129,DH647))</f>
        <v xml:space="preserve"> </v>
      </c>
      <c r="DQ665" s="1128" t="str">
        <f t="shared" ref="DQ665" si="851">DP665</f>
        <v xml:space="preserve"> </v>
      </c>
      <c r="DR665" s="1128"/>
      <c r="DS665" s="1128"/>
      <c r="DT665" s="1128"/>
      <c r="DU665" s="1128"/>
      <c r="DV665" s="15"/>
      <c r="DW665" s="1143" t="str">
        <f>IF('FRONT PAGE'!$A$1="www.fly-logics.com","TOTAL 1ST
SEMESTER",0)</f>
        <v>TOTAL 1ST
SEMESTER</v>
      </c>
      <c r="DX665" s="1148"/>
      <c r="DY665" s="1148"/>
      <c r="DZ665" s="1148"/>
      <c r="EA665" s="1148"/>
      <c r="EB665" s="1144" t="str">
        <f t="shared" ref="EB665" si="852">IF(SUM(EB647:EE664)=0," ",SUM(EB647:EE664))</f>
        <v xml:space="preserve"> </v>
      </c>
      <c r="EC665" s="1149"/>
      <c r="ED665" s="1149"/>
      <c r="EE665" s="1150"/>
      <c r="EF665" s="1144" t="str">
        <f t="shared" ref="EF665" si="853">IF(SUM(EF647:EI664)=0," ",SUM(EF647:EI664))</f>
        <v xml:space="preserve"> </v>
      </c>
      <c r="EG665" s="1149"/>
      <c r="EH665" s="1149"/>
      <c r="EI665" s="1149"/>
      <c r="EJ665" s="1151" t="str">
        <f t="shared" ref="EJ665" si="854">IF(SUM(EJ647:EM664)=0," ",SUM(EJ647:EM664))</f>
        <v xml:space="preserve"> </v>
      </c>
      <c r="EK665" s="1149"/>
      <c r="EL665" s="1149"/>
      <c r="EM665" s="1149"/>
      <c r="EN665" s="1145" t="str">
        <f t="shared" ref="EN665" si="855">IF(SUM(EN647:EP664)=0," ",SUM(EN647:EP664))</f>
        <v xml:space="preserve"> </v>
      </c>
      <c r="EO665" s="1152"/>
      <c r="EP665" s="1153"/>
      <c r="EQ665" s="1145" t="str">
        <f t="shared" ref="EQ665" si="856">IF(SUM(EQ647:ES664)=0," ",SUM(EQ647:ES664))</f>
        <v xml:space="preserve"> </v>
      </c>
      <c r="ER665" s="1152"/>
      <c r="ES665" s="1152"/>
      <c r="ET665" s="643"/>
      <c r="EU665" s="637"/>
      <c r="EV665" s="1218" t="str">
        <f>IF('FRONT PAGE'!$A$1="www.fly-logics.com","PIC",0)</f>
        <v>PIC</v>
      </c>
      <c r="EW665" s="1225"/>
      <c r="EX665" s="1225"/>
      <c r="EY665" s="1225"/>
      <c r="EZ665" s="1226"/>
      <c r="FA665" s="1129" t="str">
        <f>IF(SUMIFS(LOGBOOK!$Y$5:$Y$1036129,LOGBOOK!$D$5:$D$1036129,EY647,LOGBOOK!$AN$5:$AN$1036129,FO647,LOGBOOK!$E$5:$E$1036129,FE647)=0," ",SUMIFS(LOGBOOK!$Y$5:$Y$1036129,LOGBOOK!$D$5:$D$1036129,EY647,LOGBOOK!$AN$5:$AN$1036129,FO647,LOGBOOK!$E$5:$E$1036129,FE647))</f>
        <v xml:space="preserve"> </v>
      </c>
      <c r="FB665" s="1130" t="str">
        <f t="shared" ref="FB665" si="857">FA665</f>
        <v xml:space="preserve"> </v>
      </c>
      <c r="FC665" s="1130"/>
      <c r="FD665" s="1130"/>
      <c r="FE665" s="1130"/>
      <c r="FF665" s="1130"/>
      <c r="FG665" s="624"/>
      <c r="FH665" s="1220" t="str">
        <f>IF('FRONT PAGE'!$A$1="www.fly-logics.com","DAY",0)</f>
        <v>DAY</v>
      </c>
      <c r="FI665" s="1225"/>
      <c r="FJ665" s="1225"/>
      <c r="FK665" s="1225"/>
      <c r="FL665" s="1226"/>
      <c r="FM665" s="1127" t="str">
        <f>IF(SUMIFS(LOGBOOK!$AE$5:$AE$1036129,LOGBOOK!$D$5:$D$1036129,EY647,LOGBOOK!$AN$5:$AN$1036129,FO647,LOGBOOK!$E$5:$E$1036129,FE647)=0," ",SUMIFS(LOGBOOK!$AE$5:$AE$1036129,LOGBOOK!$D$5:$D$1036129,EY647,LOGBOOK!$AN$5:$AN$1036129,FO647,LOGBOOK!$E$5:$E$1036129,FE647))</f>
        <v xml:space="preserve"> </v>
      </c>
      <c r="FN665" s="1128" t="str">
        <f t="shared" ref="FN665" si="858">FM665</f>
        <v xml:space="preserve"> </v>
      </c>
      <c r="FO665" s="1128"/>
      <c r="FP665" s="1128"/>
      <c r="FQ665" s="1128"/>
      <c r="FR665" s="1128"/>
      <c r="FS665" s="15"/>
      <c r="FT665" s="1143" t="str">
        <f>IF('FRONT PAGE'!$A$1="www.fly-logics.com","TOTAL 1ST
SEMESTER",0)</f>
        <v>TOTAL 1ST
SEMESTER</v>
      </c>
      <c r="FU665" s="1148"/>
      <c r="FV665" s="1148"/>
      <c r="FW665" s="1148"/>
      <c r="FX665" s="1148"/>
      <c r="FY665" s="1144" t="str">
        <f t="shared" ref="FY665" si="859">IF(SUM(FY647:GB664)=0," ",SUM(FY647:GB664))</f>
        <v xml:space="preserve"> </v>
      </c>
      <c r="FZ665" s="1149"/>
      <c r="GA665" s="1149"/>
      <c r="GB665" s="1150"/>
      <c r="GC665" s="1144" t="str">
        <f t="shared" ref="GC665" si="860">IF(SUM(GC647:GF664)=0," ",SUM(GC647:GF664))</f>
        <v xml:space="preserve"> </v>
      </c>
      <c r="GD665" s="1149"/>
      <c r="GE665" s="1149"/>
      <c r="GF665" s="1149"/>
      <c r="GG665" s="1151" t="str">
        <f t="shared" ref="GG665" si="861">IF(SUM(GG647:GJ664)=0," ",SUM(GG647:GJ664))</f>
        <v xml:space="preserve"> </v>
      </c>
      <c r="GH665" s="1149"/>
      <c r="GI665" s="1149"/>
      <c r="GJ665" s="1149"/>
      <c r="GK665" s="1145" t="str">
        <f t="shared" ref="GK665" si="862">IF(SUM(GK647:GM664)=0," ",SUM(GK647:GM664))</f>
        <v xml:space="preserve"> </v>
      </c>
      <c r="GL665" s="1152"/>
      <c r="GM665" s="1153"/>
      <c r="GN665" s="1145" t="str">
        <f t="shared" ref="GN665" si="863">IF(SUM(GN647:GP664)=0," ",SUM(GN647:GP664))</f>
        <v xml:space="preserve"> </v>
      </c>
      <c r="GO665" s="1152"/>
      <c r="GP665" s="1152"/>
      <c r="GQ665" s="643"/>
      <c r="GR665" s="6"/>
    </row>
    <row r="666" spans="1:200" ht="8.85" customHeight="1" x14ac:dyDescent="0.25">
      <c r="A666" s="212"/>
      <c r="B666" s="637"/>
      <c r="C666" s="1225"/>
      <c r="D666" s="1225"/>
      <c r="E666" s="1225"/>
      <c r="F666" s="1225"/>
      <c r="G666" s="1226"/>
      <c r="H666" s="1129"/>
      <c r="I666" s="1130"/>
      <c r="J666" s="1130"/>
      <c r="K666" s="1130"/>
      <c r="L666" s="1130"/>
      <c r="M666" s="1130"/>
      <c r="N666" s="624"/>
      <c r="O666" s="1225"/>
      <c r="P666" s="1225"/>
      <c r="Q666" s="1225"/>
      <c r="R666" s="1225"/>
      <c r="S666" s="1226"/>
      <c r="T666" s="1127"/>
      <c r="U666" s="1128"/>
      <c r="V666" s="1128"/>
      <c r="W666" s="1128"/>
      <c r="X666" s="1128"/>
      <c r="Y666" s="1128"/>
      <c r="Z666" s="15"/>
      <c r="AA666" s="1148"/>
      <c r="AB666" s="1154"/>
      <c r="AC666" s="1154"/>
      <c r="AD666" s="1154"/>
      <c r="AE666" s="1148"/>
      <c r="AF666" s="1149"/>
      <c r="AG666" s="1155"/>
      <c r="AH666" s="1155"/>
      <c r="AI666" s="1150"/>
      <c r="AJ666" s="1149"/>
      <c r="AK666" s="1155"/>
      <c r="AL666" s="1155"/>
      <c r="AM666" s="1149"/>
      <c r="AN666" s="1156"/>
      <c r="AO666" s="1155"/>
      <c r="AP666" s="1155"/>
      <c r="AQ666" s="1149"/>
      <c r="AR666" s="1152"/>
      <c r="AS666" s="1157"/>
      <c r="AT666" s="1153"/>
      <c r="AU666" s="1152"/>
      <c r="AV666" s="1157"/>
      <c r="AW666" s="1152"/>
      <c r="AX666" s="643"/>
      <c r="AY666" s="637"/>
      <c r="AZ666" s="1225"/>
      <c r="BA666" s="1225"/>
      <c r="BB666" s="1225"/>
      <c r="BC666" s="1225"/>
      <c r="BD666" s="1226"/>
      <c r="BE666" s="1129"/>
      <c r="BF666" s="1130"/>
      <c r="BG666" s="1130"/>
      <c r="BH666" s="1130"/>
      <c r="BI666" s="1130"/>
      <c r="BJ666" s="1130"/>
      <c r="BK666" s="624"/>
      <c r="BL666" s="1225"/>
      <c r="BM666" s="1225"/>
      <c r="BN666" s="1225"/>
      <c r="BO666" s="1225"/>
      <c r="BP666" s="1226"/>
      <c r="BQ666" s="1127"/>
      <c r="BR666" s="1128"/>
      <c r="BS666" s="1128"/>
      <c r="BT666" s="1128"/>
      <c r="BU666" s="1128"/>
      <c r="BV666" s="1128"/>
      <c r="BW666" s="15"/>
      <c r="BX666" s="1148"/>
      <c r="BY666" s="1154"/>
      <c r="BZ666" s="1154"/>
      <c r="CA666" s="1154"/>
      <c r="CB666" s="1148"/>
      <c r="CC666" s="1149"/>
      <c r="CD666" s="1155"/>
      <c r="CE666" s="1155"/>
      <c r="CF666" s="1150"/>
      <c r="CG666" s="1149"/>
      <c r="CH666" s="1155"/>
      <c r="CI666" s="1155"/>
      <c r="CJ666" s="1149"/>
      <c r="CK666" s="1156"/>
      <c r="CL666" s="1155"/>
      <c r="CM666" s="1155"/>
      <c r="CN666" s="1149"/>
      <c r="CO666" s="1152"/>
      <c r="CP666" s="1157"/>
      <c r="CQ666" s="1153"/>
      <c r="CR666" s="1152"/>
      <c r="CS666" s="1157"/>
      <c r="CT666" s="1152"/>
      <c r="CU666" s="643"/>
      <c r="CV666" s="248"/>
      <c r="CW666" s="212"/>
      <c r="CX666" s="637"/>
      <c r="CY666" s="1225"/>
      <c r="CZ666" s="1225"/>
      <c r="DA666" s="1225"/>
      <c r="DB666" s="1225"/>
      <c r="DC666" s="1226"/>
      <c r="DD666" s="1129"/>
      <c r="DE666" s="1130"/>
      <c r="DF666" s="1130"/>
      <c r="DG666" s="1130"/>
      <c r="DH666" s="1130"/>
      <c r="DI666" s="1130"/>
      <c r="DJ666" s="624"/>
      <c r="DK666" s="1225"/>
      <c r="DL666" s="1225"/>
      <c r="DM666" s="1225"/>
      <c r="DN666" s="1225"/>
      <c r="DO666" s="1226"/>
      <c r="DP666" s="1127"/>
      <c r="DQ666" s="1128"/>
      <c r="DR666" s="1128"/>
      <c r="DS666" s="1128"/>
      <c r="DT666" s="1128"/>
      <c r="DU666" s="1128"/>
      <c r="DV666" s="15"/>
      <c r="DW666" s="1148"/>
      <c r="DX666" s="1154"/>
      <c r="DY666" s="1154"/>
      <c r="DZ666" s="1154"/>
      <c r="EA666" s="1148"/>
      <c r="EB666" s="1149"/>
      <c r="EC666" s="1155"/>
      <c r="ED666" s="1155"/>
      <c r="EE666" s="1150"/>
      <c r="EF666" s="1149"/>
      <c r="EG666" s="1155"/>
      <c r="EH666" s="1155"/>
      <c r="EI666" s="1149"/>
      <c r="EJ666" s="1156"/>
      <c r="EK666" s="1155"/>
      <c r="EL666" s="1155"/>
      <c r="EM666" s="1149"/>
      <c r="EN666" s="1152"/>
      <c r="EO666" s="1157"/>
      <c r="EP666" s="1153"/>
      <c r="EQ666" s="1152"/>
      <c r="ER666" s="1157"/>
      <c r="ES666" s="1152"/>
      <c r="ET666" s="643"/>
      <c r="EU666" s="637"/>
      <c r="EV666" s="1225"/>
      <c r="EW666" s="1225"/>
      <c r="EX666" s="1225"/>
      <c r="EY666" s="1225"/>
      <c r="EZ666" s="1226"/>
      <c r="FA666" s="1129"/>
      <c r="FB666" s="1130"/>
      <c r="FC666" s="1130"/>
      <c r="FD666" s="1130"/>
      <c r="FE666" s="1130"/>
      <c r="FF666" s="1130"/>
      <c r="FG666" s="624"/>
      <c r="FH666" s="1225"/>
      <c r="FI666" s="1225"/>
      <c r="FJ666" s="1225"/>
      <c r="FK666" s="1225"/>
      <c r="FL666" s="1226"/>
      <c r="FM666" s="1127"/>
      <c r="FN666" s="1128"/>
      <c r="FO666" s="1128"/>
      <c r="FP666" s="1128"/>
      <c r="FQ666" s="1128"/>
      <c r="FR666" s="1128"/>
      <c r="FS666" s="15"/>
      <c r="FT666" s="1148"/>
      <c r="FU666" s="1154"/>
      <c r="FV666" s="1154"/>
      <c r="FW666" s="1154"/>
      <c r="FX666" s="1148"/>
      <c r="FY666" s="1149"/>
      <c r="FZ666" s="1155"/>
      <c r="GA666" s="1155"/>
      <c r="GB666" s="1150"/>
      <c r="GC666" s="1149"/>
      <c r="GD666" s="1155"/>
      <c r="GE666" s="1155"/>
      <c r="GF666" s="1149"/>
      <c r="GG666" s="1156"/>
      <c r="GH666" s="1155"/>
      <c r="GI666" s="1155"/>
      <c r="GJ666" s="1149"/>
      <c r="GK666" s="1152"/>
      <c r="GL666" s="1157"/>
      <c r="GM666" s="1153"/>
      <c r="GN666" s="1152"/>
      <c r="GO666" s="1157"/>
      <c r="GP666" s="1152"/>
      <c r="GQ666" s="643"/>
      <c r="GR666" s="6"/>
    </row>
    <row r="667" spans="1:200" ht="3" customHeight="1" x14ac:dyDescent="0.25">
      <c r="A667" s="212"/>
      <c r="B667" s="637"/>
      <c r="C667" s="624"/>
      <c r="D667" s="624"/>
      <c r="E667" s="624"/>
      <c r="F667" s="624"/>
      <c r="G667" s="624"/>
      <c r="H667" s="624"/>
      <c r="I667" s="624"/>
      <c r="J667" s="624"/>
      <c r="K667" s="624"/>
      <c r="L667" s="624"/>
      <c r="M667" s="624"/>
      <c r="N667" s="624"/>
      <c r="O667" s="624"/>
      <c r="P667" s="624"/>
      <c r="Q667" s="624"/>
      <c r="R667" s="624"/>
      <c r="S667" s="624"/>
      <c r="T667" s="624"/>
      <c r="U667" s="624"/>
      <c r="V667" s="624"/>
      <c r="W667" s="624"/>
      <c r="X667" s="624"/>
      <c r="Y667" s="624"/>
      <c r="Z667" s="15"/>
      <c r="AA667" s="1148"/>
      <c r="AB667" s="1154"/>
      <c r="AC667" s="1154"/>
      <c r="AD667" s="1154"/>
      <c r="AE667" s="1148"/>
      <c r="AF667" s="1149"/>
      <c r="AG667" s="1155"/>
      <c r="AH667" s="1155"/>
      <c r="AI667" s="1150"/>
      <c r="AJ667" s="1149"/>
      <c r="AK667" s="1155"/>
      <c r="AL667" s="1155"/>
      <c r="AM667" s="1149"/>
      <c r="AN667" s="1156"/>
      <c r="AO667" s="1155"/>
      <c r="AP667" s="1155"/>
      <c r="AQ667" s="1149"/>
      <c r="AR667" s="1152"/>
      <c r="AS667" s="1157"/>
      <c r="AT667" s="1153"/>
      <c r="AU667" s="1152"/>
      <c r="AV667" s="1157"/>
      <c r="AW667" s="1152"/>
      <c r="AX667" s="643"/>
      <c r="AY667" s="637"/>
      <c r="AZ667" s="624"/>
      <c r="BA667" s="624"/>
      <c r="BB667" s="624"/>
      <c r="BC667" s="624"/>
      <c r="BD667" s="624"/>
      <c r="BE667" s="624"/>
      <c r="BF667" s="624"/>
      <c r="BG667" s="624"/>
      <c r="BH667" s="624"/>
      <c r="BI667" s="624"/>
      <c r="BJ667" s="624"/>
      <c r="BK667" s="624"/>
      <c r="BL667" s="624"/>
      <c r="BM667" s="624"/>
      <c r="BN667" s="624"/>
      <c r="BO667" s="624"/>
      <c r="BP667" s="624"/>
      <c r="BQ667" s="624"/>
      <c r="BR667" s="624"/>
      <c r="BS667" s="624"/>
      <c r="BT667" s="624"/>
      <c r="BU667" s="624"/>
      <c r="BV667" s="624"/>
      <c r="BW667" s="15"/>
      <c r="BX667" s="1148"/>
      <c r="BY667" s="1154"/>
      <c r="BZ667" s="1154"/>
      <c r="CA667" s="1154"/>
      <c r="CB667" s="1148"/>
      <c r="CC667" s="1149"/>
      <c r="CD667" s="1155"/>
      <c r="CE667" s="1155"/>
      <c r="CF667" s="1150"/>
      <c r="CG667" s="1149"/>
      <c r="CH667" s="1155"/>
      <c r="CI667" s="1155"/>
      <c r="CJ667" s="1149"/>
      <c r="CK667" s="1156"/>
      <c r="CL667" s="1155"/>
      <c r="CM667" s="1155"/>
      <c r="CN667" s="1149"/>
      <c r="CO667" s="1152"/>
      <c r="CP667" s="1157"/>
      <c r="CQ667" s="1153"/>
      <c r="CR667" s="1152"/>
      <c r="CS667" s="1157"/>
      <c r="CT667" s="1152"/>
      <c r="CU667" s="643"/>
      <c r="CV667" s="248"/>
      <c r="CW667" s="212"/>
      <c r="CX667" s="637"/>
      <c r="CY667" s="624"/>
      <c r="CZ667" s="624"/>
      <c r="DA667" s="624"/>
      <c r="DB667" s="624"/>
      <c r="DC667" s="624"/>
      <c r="DD667" s="624"/>
      <c r="DE667" s="624"/>
      <c r="DF667" s="624"/>
      <c r="DG667" s="624"/>
      <c r="DH667" s="624"/>
      <c r="DI667" s="624"/>
      <c r="DJ667" s="624"/>
      <c r="DK667" s="624"/>
      <c r="DL667" s="624"/>
      <c r="DM667" s="624"/>
      <c r="DN667" s="624"/>
      <c r="DO667" s="624"/>
      <c r="DP667" s="624"/>
      <c r="DQ667" s="624"/>
      <c r="DR667" s="624"/>
      <c r="DS667" s="624"/>
      <c r="DT667" s="624"/>
      <c r="DU667" s="624"/>
      <c r="DV667" s="15"/>
      <c r="DW667" s="1148"/>
      <c r="DX667" s="1154"/>
      <c r="DY667" s="1154"/>
      <c r="DZ667" s="1154"/>
      <c r="EA667" s="1148"/>
      <c r="EB667" s="1149"/>
      <c r="EC667" s="1155"/>
      <c r="ED667" s="1155"/>
      <c r="EE667" s="1150"/>
      <c r="EF667" s="1149"/>
      <c r="EG667" s="1155"/>
      <c r="EH667" s="1155"/>
      <c r="EI667" s="1149"/>
      <c r="EJ667" s="1156"/>
      <c r="EK667" s="1155"/>
      <c r="EL667" s="1155"/>
      <c r="EM667" s="1149"/>
      <c r="EN667" s="1152"/>
      <c r="EO667" s="1157"/>
      <c r="EP667" s="1153"/>
      <c r="EQ667" s="1152"/>
      <c r="ER667" s="1157"/>
      <c r="ES667" s="1152"/>
      <c r="ET667" s="643"/>
      <c r="EU667" s="637"/>
      <c r="EV667" s="624"/>
      <c r="EW667" s="624"/>
      <c r="EX667" s="624"/>
      <c r="EY667" s="624"/>
      <c r="EZ667" s="624"/>
      <c r="FA667" s="624"/>
      <c r="FB667" s="624"/>
      <c r="FC667" s="624"/>
      <c r="FD667" s="624"/>
      <c r="FE667" s="624"/>
      <c r="FF667" s="624"/>
      <c r="FG667" s="624"/>
      <c r="FH667" s="624"/>
      <c r="FI667" s="624"/>
      <c r="FJ667" s="624"/>
      <c r="FK667" s="624"/>
      <c r="FL667" s="624"/>
      <c r="FM667" s="624"/>
      <c r="FN667" s="624"/>
      <c r="FO667" s="624"/>
      <c r="FP667" s="624"/>
      <c r="FQ667" s="624"/>
      <c r="FR667" s="624"/>
      <c r="FS667" s="15"/>
      <c r="FT667" s="1148"/>
      <c r="FU667" s="1154"/>
      <c r="FV667" s="1154"/>
      <c r="FW667" s="1154"/>
      <c r="FX667" s="1148"/>
      <c r="FY667" s="1149"/>
      <c r="FZ667" s="1155"/>
      <c r="GA667" s="1155"/>
      <c r="GB667" s="1150"/>
      <c r="GC667" s="1149"/>
      <c r="GD667" s="1155"/>
      <c r="GE667" s="1155"/>
      <c r="GF667" s="1149"/>
      <c r="GG667" s="1156"/>
      <c r="GH667" s="1155"/>
      <c r="GI667" s="1155"/>
      <c r="GJ667" s="1149"/>
      <c r="GK667" s="1152"/>
      <c r="GL667" s="1157"/>
      <c r="GM667" s="1153"/>
      <c r="GN667" s="1152"/>
      <c r="GO667" s="1157"/>
      <c r="GP667" s="1152"/>
      <c r="GQ667" s="643"/>
      <c r="GR667" s="6"/>
    </row>
    <row r="668" spans="1:200" ht="11.25" customHeight="1" x14ac:dyDescent="0.25">
      <c r="A668" s="212"/>
      <c r="B668" s="637"/>
      <c r="C668" s="1218" t="str">
        <f>IF('FRONT PAGE'!$A$1="www.fly-logics.com","SIC",0)</f>
        <v>SIC</v>
      </c>
      <c r="D668" s="1225"/>
      <c r="E668" s="1225"/>
      <c r="F668" s="1225"/>
      <c r="G668" s="1226"/>
      <c r="H668" s="1129" t="str">
        <f>IF(SUMIFS(LOGBOOK!$Z$5:$Z$1036129,LOGBOOK!$D$5:$D$1036129,F647,LOGBOOK!$AN$5:$AN$1036129,V647,LOGBOOK!$E$5:$E$1036129,L647)=0," ",SUMIFS(LOGBOOK!$Z$5:$Z$1036129,LOGBOOK!$D$5:$D$1036129,F647,LOGBOOK!$AN$5:$AN$1036129,V647,LOGBOOK!$E$5:$E$1036129,L647))</f>
        <v xml:space="preserve"> </v>
      </c>
      <c r="I668" s="1130" t="str">
        <f t="shared" ref="I668" si="864">H668</f>
        <v xml:space="preserve"> </v>
      </c>
      <c r="J668" s="1130"/>
      <c r="K668" s="1130"/>
      <c r="L668" s="1130"/>
      <c r="M668" s="1130"/>
      <c r="N668" s="624"/>
      <c r="O668" s="1220" t="str">
        <f>IF('FRONT PAGE'!$A$1="www.fly-logics.com","NIGHT",0)</f>
        <v>NIGHT</v>
      </c>
      <c r="P668" s="1225"/>
      <c r="Q668" s="1225"/>
      <c r="R668" s="1225"/>
      <c r="S668" s="1226"/>
      <c r="T668" s="1127" t="str">
        <f>IF(SUMIFS(LOGBOOK!$AF$5:$AF$1036129,LOGBOOK!$D$5:$D$1036129,F647,LOGBOOK!$AN$5:$AN$1036129,V647,LOGBOOK!$E$5:$E$1036129,L647)=0," ",SUMIFS(LOGBOOK!$AF$5:$AF$1036129,LOGBOOK!$D$5:$D$1036129,F647,LOGBOOK!$AN$5:$AN$1036129,V647,LOGBOOK!$E$5:$E$1036129,L647))</f>
        <v xml:space="preserve"> </v>
      </c>
      <c r="U668" s="1128" t="str">
        <f t="shared" ref="U668" si="865">T668</f>
        <v xml:space="preserve"> </v>
      </c>
      <c r="V668" s="1128"/>
      <c r="W668" s="1128"/>
      <c r="X668" s="1128"/>
      <c r="Y668" s="1128"/>
      <c r="Z668" s="15"/>
      <c r="AA668" s="1148"/>
      <c r="AB668" s="1148"/>
      <c r="AC668" s="1148"/>
      <c r="AD668" s="1148"/>
      <c r="AE668" s="1148"/>
      <c r="AF668" s="1149"/>
      <c r="AG668" s="1149"/>
      <c r="AH668" s="1149"/>
      <c r="AI668" s="1150"/>
      <c r="AJ668" s="1149"/>
      <c r="AK668" s="1149"/>
      <c r="AL668" s="1149"/>
      <c r="AM668" s="1149"/>
      <c r="AN668" s="1156"/>
      <c r="AO668" s="1149"/>
      <c r="AP668" s="1149"/>
      <c r="AQ668" s="1149"/>
      <c r="AR668" s="1152"/>
      <c r="AS668" s="1152"/>
      <c r="AT668" s="1153"/>
      <c r="AU668" s="1152"/>
      <c r="AV668" s="1152"/>
      <c r="AW668" s="1152"/>
      <c r="AX668" s="643"/>
      <c r="AY668" s="637"/>
      <c r="AZ668" s="1218" t="str">
        <f>IF('FRONT PAGE'!$A$1="www.fly-logics.com","SIC",0)</f>
        <v>SIC</v>
      </c>
      <c r="BA668" s="1225"/>
      <c r="BB668" s="1225"/>
      <c r="BC668" s="1225"/>
      <c r="BD668" s="1226"/>
      <c r="BE668" s="1129" t="str">
        <f>IF(SUMIFS(LOGBOOK!$Z$5:$Z$1036129,LOGBOOK!$D$5:$D$1036129,BC647,LOGBOOK!$AN$5:$AN$1036129,BS647,LOGBOOK!$E$5:$E$1036129,BI647)=0," ",SUMIFS(LOGBOOK!$Z$5:$Z$1036129,LOGBOOK!$D$5:$D$1036129,BC647,LOGBOOK!$AN$5:$AN$1036129,BS647,LOGBOOK!$E$5:$E$1036129,BI647))</f>
        <v xml:space="preserve"> </v>
      </c>
      <c r="BF668" s="1130" t="str">
        <f t="shared" ref="BF668" si="866">BE668</f>
        <v xml:space="preserve"> </v>
      </c>
      <c r="BG668" s="1130"/>
      <c r="BH668" s="1130"/>
      <c r="BI668" s="1130"/>
      <c r="BJ668" s="1130"/>
      <c r="BK668" s="624"/>
      <c r="BL668" s="1220" t="str">
        <f>IF('FRONT PAGE'!$A$1="www.fly-logics.com","NIGHT",0)</f>
        <v>NIGHT</v>
      </c>
      <c r="BM668" s="1225"/>
      <c r="BN668" s="1225"/>
      <c r="BO668" s="1225"/>
      <c r="BP668" s="1226"/>
      <c r="BQ668" s="1127" t="str">
        <f>IF(SUMIFS(LOGBOOK!$AF$5:$AF$1036129,LOGBOOK!$D$5:$D$1036129,BC647,LOGBOOK!$AN$5:$AN$1036129,BS647,LOGBOOK!$E$5:$E$1036129,BI647)=0," ",SUMIFS(LOGBOOK!$AF$5:$AF$1036129,LOGBOOK!$D$5:$D$1036129,BC647,LOGBOOK!$AN$5:$AN$1036129,BS647,LOGBOOK!$E$5:$E$1036129,BI647))</f>
        <v xml:space="preserve"> </v>
      </c>
      <c r="BR668" s="1128" t="str">
        <f t="shared" ref="BR668" si="867">BQ668</f>
        <v xml:space="preserve"> </v>
      </c>
      <c r="BS668" s="1128"/>
      <c r="BT668" s="1128"/>
      <c r="BU668" s="1128"/>
      <c r="BV668" s="1128"/>
      <c r="BW668" s="15"/>
      <c r="BX668" s="1148"/>
      <c r="BY668" s="1148"/>
      <c r="BZ668" s="1148"/>
      <c r="CA668" s="1148"/>
      <c r="CB668" s="1148"/>
      <c r="CC668" s="1149"/>
      <c r="CD668" s="1149"/>
      <c r="CE668" s="1149"/>
      <c r="CF668" s="1150"/>
      <c r="CG668" s="1149"/>
      <c r="CH668" s="1149"/>
      <c r="CI668" s="1149"/>
      <c r="CJ668" s="1149"/>
      <c r="CK668" s="1156"/>
      <c r="CL668" s="1149"/>
      <c r="CM668" s="1149"/>
      <c r="CN668" s="1149"/>
      <c r="CO668" s="1152"/>
      <c r="CP668" s="1152"/>
      <c r="CQ668" s="1153"/>
      <c r="CR668" s="1152"/>
      <c r="CS668" s="1152"/>
      <c r="CT668" s="1152"/>
      <c r="CU668" s="643"/>
      <c r="CV668" s="248"/>
      <c r="CW668" s="212"/>
      <c r="CX668" s="637"/>
      <c r="CY668" s="1218" t="str">
        <f>IF('FRONT PAGE'!$A$1="www.fly-logics.com","SIC",0)</f>
        <v>SIC</v>
      </c>
      <c r="CZ668" s="1225"/>
      <c r="DA668" s="1225"/>
      <c r="DB668" s="1225"/>
      <c r="DC668" s="1226"/>
      <c r="DD668" s="1129" t="str">
        <f>IF(SUMIFS(LOGBOOK!$Z$5:$Z$1036129,LOGBOOK!$D$5:$D$1036129,DB647,LOGBOOK!$AN$5:$AN$1036129,DR647,LOGBOOK!$E$5:$E$1036129,DH647)=0," ",SUMIFS(LOGBOOK!$Z$5:$Z$1036129,LOGBOOK!$D$5:$D$1036129,DB647,LOGBOOK!$AN$5:$AN$1036129,DR647,LOGBOOK!$E$5:$E$1036129,DH647))</f>
        <v xml:space="preserve"> </v>
      </c>
      <c r="DE668" s="1130" t="str">
        <f t="shared" ref="DE668" si="868">DD668</f>
        <v xml:space="preserve"> </v>
      </c>
      <c r="DF668" s="1130"/>
      <c r="DG668" s="1130"/>
      <c r="DH668" s="1130"/>
      <c r="DI668" s="1130"/>
      <c r="DJ668" s="624"/>
      <c r="DK668" s="1220" t="str">
        <f>IF('FRONT PAGE'!$A$1="www.fly-logics.com","NIGHT",0)</f>
        <v>NIGHT</v>
      </c>
      <c r="DL668" s="1225"/>
      <c r="DM668" s="1225"/>
      <c r="DN668" s="1225"/>
      <c r="DO668" s="1226"/>
      <c r="DP668" s="1127" t="str">
        <f>IF(SUMIFS(LOGBOOK!$AF$5:$AF$1036129,LOGBOOK!$D$5:$D$1036129,DB647,LOGBOOK!$AN$5:$AN$1036129,DR647,LOGBOOK!$E$5:$E$1036129,DH647)=0," ",SUMIFS(LOGBOOK!$AF$5:$AF$1036129,LOGBOOK!$D$5:$D$1036129,DB647,LOGBOOK!$AN$5:$AN$1036129,DR647,LOGBOOK!$E$5:$E$1036129,DH647))</f>
        <v xml:space="preserve"> </v>
      </c>
      <c r="DQ668" s="1128" t="str">
        <f t="shared" ref="DQ668" si="869">DP668</f>
        <v xml:space="preserve"> </v>
      </c>
      <c r="DR668" s="1128"/>
      <c r="DS668" s="1128"/>
      <c r="DT668" s="1128"/>
      <c r="DU668" s="1128"/>
      <c r="DV668" s="15"/>
      <c r="DW668" s="1148"/>
      <c r="DX668" s="1148"/>
      <c r="DY668" s="1148"/>
      <c r="DZ668" s="1148"/>
      <c r="EA668" s="1148"/>
      <c r="EB668" s="1149"/>
      <c r="EC668" s="1149"/>
      <c r="ED668" s="1149"/>
      <c r="EE668" s="1150"/>
      <c r="EF668" s="1149"/>
      <c r="EG668" s="1149"/>
      <c r="EH668" s="1149"/>
      <c r="EI668" s="1149"/>
      <c r="EJ668" s="1156"/>
      <c r="EK668" s="1149"/>
      <c r="EL668" s="1149"/>
      <c r="EM668" s="1149"/>
      <c r="EN668" s="1152"/>
      <c r="EO668" s="1152"/>
      <c r="EP668" s="1153"/>
      <c r="EQ668" s="1152"/>
      <c r="ER668" s="1152"/>
      <c r="ES668" s="1152"/>
      <c r="ET668" s="643"/>
      <c r="EU668" s="637"/>
      <c r="EV668" s="1218" t="str">
        <f>IF('FRONT PAGE'!$A$1="www.fly-logics.com","SIC",0)</f>
        <v>SIC</v>
      </c>
      <c r="EW668" s="1225"/>
      <c r="EX668" s="1225"/>
      <c r="EY668" s="1225"/>
      <c r="EZ668" s="1226"/>
      <c r="FA668" s="1129" t="str">
        <f>IF(SUMIFS(LOGBOOK!$Z$5:$Z$1036129,LOGBOOK!$D$5:$D$1036129,EY647,LOGBOOK!$AN$5:$AN$1036129,FO647,LOGBOOK!$E$5:$E$1036129,FE647)=0," ",SUMIFS(LOGBOOK!$Z$5:$Z$1036129,LOGBOOK!$D$5:$D$1036129,EY647,LOGBOOK!$AN$5:$AN$1036129,FO647,LOGBOOK!$E$5:$E$1036129,FE647))</f>
        <v xml:space="preserve"> </v>
      </c>
      <c r="FB668" s="1130" t="str">
        <f t="shared" ref="FB668" si="870">FA668</f>
        <v xml:space="preserve"> </v>
      </c>
      <c r="FC668" s="1130"/>
      <c r="FD668" s="1130"/>
      <c r="FE668" s="1130"/>
      <c r="FF668" s="1130"/>
      <c r="FG668" s="624"/>
      <c r="FH668" s="1220" t="str">
        <f>IF('FRONT PAGE'!$A$1="www.fly-logics.com","NIGHT",0)</f>
        <v>NIGHT</v>
      </c>
      <c r="FI668" s="1225"/>
      <c r="FJ668" s="1225"/>
      <c r="FK668" s="1225"/>
      <c r="FL668" s="1226"/>
      <c r="FM668" s="1127" t="str">
        <f>IF(SUMIFS(LOGBOOK!$AF$5:$AF$1036129,LOGBOOK!$D$5:$D$1036129,EY647,LOGBOOK!$AN$5:$AN$1036129,FO647,LOGBOOK!$E$5:$E$1036129,FE647)=0," ",SUMIFS(LOGBOOK!$AF$5:$AF$1036129,LOGBOOK!$D$5:$D$1036129,EY647,LOGBOOK!$AN$5:$AN$1036129,FO647,LOGBOOK!$E$5:$E$1036129,FE647))</f>
        <v xml:space="preserve"> </v>
      </c>
      <c r="FN668" s="1128" t="str">
        <f t="shared" ref="FN668" si="871">FM668</f>
        <v xml:space="preserve"> </v>
      </c>
      <c r="FO668" s="1128"/>
      <c r="FP668" s="1128"/>
      <c r="FQ668" s="1128"/>
      <c r="FR668" s="1128"/>
      <c r="FS668" s="15"/>
      <c r="FT668" s="1148"/>
      <c r="FU668" s="1148"/>
      <c r="FV668" s="1148"/>
      <c r="FW668" s="1148"/>
      <c r="FX668" s="1148"/>
      <c r="FY668" s="1149"/>
      <c r="FZ668" s="1149"/>
      <c r="GA668" s="1149"/>
      <c r="GB668" s="1150"/>
      <c r="GC668" s="1149"/>
      <c r="GD668" s="1149"/>
      <c r="GE668" s="1149"/>
      <c r="GF668" s="1149"/>
      <c r="GG668" s="1156"/>
      <c r="GH668" s="1149"/>
      <c r="GI668" s="1149"/>
      <c r="GJ668" s="1149"/>
      <c r="GK668" s="1152"/>
      <c r="GL668" s="1152"/>
      <c r="GM668" s="1153"/>
      <c r="GN668" s="1152"/>
      <c r="GO668" s="1152"/>
      <c r="GP668" s="1152"/>
      <c r="GQ668" s="643"/>
      <c r="GR668" s="6"/>
    </row>
    <row r="669" spans="1:200" ht="8.85" customHeight="1" x14ac:dyDescent="0.25">
      <c r="A669" s="212"/>
      <c r="B669" s="637"/>
      <c r="C669" s="1225"/>
      <c r="D669" s="1225"/>
      <c r="E669" s="1225"/>
      <c r="F669" s="1225"/>
      <c r="G669" s="1226"/>
      <c r="H669" s="1129"/>
      <c r="I669" s="1130"/>
      <c r="J669" s="1130"/>
      <c r="K669" s="1130"/>
      <c r="L669" s="1130"/>
      <c r="M669" s="1130"/>
      <c r="N669" s="624"/>
      <c r="O669" s="1225"/>
      <c r="P669" s="1225"/>
      <c r="Q669" s="1225"/>
      <c r="R669" s="1225"/>
      <c r="S669" s="1226"/>
      <c r="T669" s="1127"/>
      <c r="U669" s="1128"/>
      <c r="V669" s="1128"/>
      <c r="W669" s="1128"/>
      <c r="X669" s="1128"/>
      <c r="Y669" s="1128"/>
      <c r="Z669" s="15"/>
      <c r="AA669" s="629" t="str">
        <f>IF('FRONT PAGE'!$A$1="www.fly-logics.com","JUL",0)</f>
        <v>JUL</v>
      </c>
      <c r="AB669" s="631"/>
      <c r="AC669" s="631"/>
      <c r="AD669" s="631"/>
      <c r="AE669" s="631"/>
      <c r="AF669" s="630" t="str">
        <f>IF(SUMIFS(LOGBOOK!$Y$5:$Y$1036129,LOGBOOK!$D$5:$D$1036129,F647,LOGBOOK!$AN$5:$AN$1036129,V647,LOGBOOK!$E$5:$E$1036129,L647,LOGBOOK!$AM$5:$AM$1036129,"JUL")=0," ",SUMIFS(LOGBOOK!$Y$5:$Y$1036129,LOGBOOK!$D$5:$D$1036129,F647,LOGBOOK!$AN$5:$AN$1036129,V647,LOGBOOK!$E$5:$E$1036129,L647,LOGBOOK!$AM$5:$AM$1036129,"JUL"))</f>
        <v xml:space="preserve"> </v>
      </c>
      <c r="AG669" s="625"/>
      <c r="AH669" s="625"/>
      <c r="AI669" s="625"/>
      <c r="AJ669" s="650" t="str">
        <f>IF(SUMIFS(LOGBOOK!$Z$5:$Z$1036129,LOGBOOK!$D$5:$D$1036129,F647,LOGBOOK!$AN$5:$AN$1036129,V647,LOGBOOK!$E$5:$E$1036129,L647,LOGBOOK!$AM$5:$AM$1036129,"JUL")=0," ",SUMIFS(LOGBOOK!$Z$5:$Z$1036129,LOGBOOK!$D$5:$D$1036129,F647,LOGBOOK!$AN$5:$AN$1036129,V647,LOGBOOK!$E$5:$E$1036129,L647,LOGBOOK!$AM$5:$AM$1036129,"JUL"))</f>
        <v xml:space="preserve"> </v>
      </c>
      <c r="AK669" s="651"/>
      <c r="AL669" s="651"/>
      <c r="AM669" s="651"/>
      <c r="AN669" s="630" t="str">
        <f>IF(SUMIFS(LOGBOOK!$AA$5:$AA$1036129,LOGBOOK!$D$5:$D$1036129,F647,LOGBOOK!$AN$5:$AN$1036129,V647,LOGBOOK!$E$5:$E$1036129,L647,LOGBOOK!$AM$5:$AM$1036129,"JUL")=0," ",SUMIFS(LOGBOOK!$AA$5:$AA$1036129,LOGBOOK!$D$5:$D$1036129,F647,LOGBOOK!$AN$5:$AN$1036129,V647,LOGBOOK!$E$5:$E$1036129,L647,LOGBOOK!$AM$5:$AM$1036129,"JUL"))</f>
        <v xml:space="preserve"> </v>
      </c>
      <c r="AO669" s="625"/>
      <c r="AP669" s="625"/>
      <c r="AQ669" s="625"/>
      <c r="AR669" s="623" t="str">
        <f>IF(SUMIFS(LOGBOOK!$AE$5:$AE$1036129,LOGBOOK!$D$5:$D$1036129,F647,LOGBOOK!$AN$5:$AN$1036129,V647,LOGBOOK!$E$5:$E$1036129,L647,LOGBOOK!$AM$5:$AM$1036129,"JUL")=0," ",SUMIFS(LOGBOOK!$AC$5:$AC$1036129,LOGBOOK!$D$5:$D$1036129,F647,LOGBOOK!$AN$5:$AN$1036129,V647,LOGBOOK!$E$5:$E$1036129,L647,LOGBOOK!$AM$5:$AM$1036129,"JUL"))</f>
        <v xml:space="preserve"> </v>
      </c>
      <c r="AS669" s="623"/>
      <c r="AT669" s="623"/>
      <c r="AU669" s="641" t="str">
        <f>IF(SUMIFS(LOGBOOK!$AF$5:$AF$1036129,LOGBOOK!$D$5:$D$1036129,F647,LOGBOOK!$AN$5:$AN$1036129,V647,LOGBOOK!$E$5:$E$1036129,L647,LOGBOOK!$AM$5:$AM$1036129,"JUL")=0," ",SUMIFS(LOGBOOK!$AF$5:$AF$1036129,LOGBOOK!$D$5:$D$1036129,F647,LOGBOOK!$AN$5:$AN$1036129,V647,LOGBOOK!$E$5:$E$1036129,L647,LOGBOOK!$AM$5:$AM$1036129,"JUL"))</f>
        <v xml:space="preserve"> </v>
      </c>
      <c r="AV669" s="642"/>
      <c r="AW669" s="642"/>
      <c r="AX669" s="643"/>
      <c r="AY669" s="637"/>
      <c r="AZ669" s="1225"/>
      <c r="BA669" s="1225"/>
      <c r="BB669" s="1225"/>
      <c r="BC669" s="1225"/>
      <c r="BD669" s="1226"/>
      <c r="BE669" s="1129"/>
      <c r="BF669" s="1130"/>
      <c r="BG669" s="1130"/>
      <c r="BH669" s="1130"/>
      <c r="BI669" s="1130"/>
      <c r="BJ669" s="1130"/>
      <c r="BK669" s="624"/>
      <c r="BL669" s="1225"/>
      <c r="BM669" s="1225"/>
      <c r="BN669" s="1225"/>
      <c r="BO669" s="1225"/>
      <c r="BP669" s="1226"/>
      <c r="BQ669" s="1127"/>
      <c r="BR669" s="1128"/>
      <c r="BS669" s="1128"/>
      <c r="BT669" s="1128"/>
      <c r="BU669" s="1128"/>
      <c r="BV669" s="1128"/>
      <c r="BW669" s="15"/>
      <c r="BX669" s="629" t="str">
        <f>IF('FRONT PAGE'!$A$1="www.fly-logics.com","JUL",0)</f>
        <v>JUL</v>
      </c>
      <c r="BY669" s="631"/>
      <c r="BZ669" s="631"/>
      <c r="CA669" s="631"/>
      <c r="CB669" s="631"/>
      <c r="CC669" s="630" t="str">
        <f>IF(SUMIFS(LOGBOOK!$Y$5:$Y$1036129,LOGBOOK!$D$5:$D$1036129,BC647,LOGBOOK!$AN$5:$AN$1036129,BS647,LOGBOOK!$E$5:$E$1036129,BI647,LOGBOOK!$AM$5:$AM$1036129,"JUL")=0," ",SUMIFS(LOGBOOK!$Y$5:$Y$1036129,LOGBOOK!$D$5:$D$1036129,BC647,LOGBOOK!$AN$5:$AN$1036129,BS647,LOGBOOK!$E$5:$E$1036129,BI647,LOGBOOK!$AM$5:$AM$1036129,"JUL"))</f>
        <v xml:space="preserve"> </v>
      </c>
      <c r="CD669" s="625"/>
      <c r="CE669" s="625"/>
      <c r="CF669" s="625"/>
      <c r="CG669" s="650" t="str">
        <f>IF(SUMIFS(LOGBOOK!$Z$5:$Z$1036129,LOGBOOK!$D$5:$D$1036129,BC647,LOGBOOK!$AN$5:$AN$1036129,BS647,LOGBOOK!$E$5:$E$1036129,BI647,LOGBOOK!$AM$5:$AM$1036129,"JUL")=0," ",SUMIFS(LOGBOOK!$Z$5:$Z$1036129,LOGBOOK!$D$5:$D$1036129,BC647,LOGBOOK!$AN$5:$AN$1036129,BS647,LOGBOOK!$E$5:$E$1036129,BI647,LOGBOOK!$AM$5:$AM$1036129,"JUL"))</f>
        <v xml:space="preserve"> </v>
      </c>
      <c r="CH669" s="651"/>
      <c r="CI669" s="651"/>
      <c r="CJ669" s="651"/>
      <c r="CK669" s="630" t="str">
        <f>IF(SUMIFS(LOGBOOK!$AA$5:$AA$1036129,LOGBOOK!$D$5:$D$1036129,BC647,LOGBOOK!$AN$5:$AN$1036129,BS647,LOGBOOK!$E$5:$E$1036129,BI647,LOGBOOK!$AM$5:$AM$1036129,"JUL")=0," ",SUMIFS(LOGBOOK!$AA$5:$AA$1036129,LOGBOOK!$D$5:$D$1036129,BC647,LOGBOOK!$AN$5:$AN$1036129,BS647,LOGBOOK!$E$5:$E$1036129,BI647,LOGBOOK!$AM$5:$AM$1036129,"JUL"))</f>
        <v xml:space="preserve"> </v>
      </c>
      <c r="CL669" s="625"/>
      <c r="CM669" s="625"/>
      <c r="CN669" s="625"/>
      <c r="CO669" s="623" t="str">
        <f>IF(SUMIFS(LOGBOOK!$AE$5:$AE$1036129,LOGBOOK!$D$5:$D$1036129,BC647,LOGBOOK!$AN$5:$AN$1036129,BS647,LOGBOOK!$E$5:$E$1036129,BI647,LOGBOOK!$AM$5:$AM$1036129,"JUL")=0," ",SUMIFS(LOGBOOK!$AC$5:$AC$1036129,LOGBOOK!$D$5:$D$1036129,BC647,LOGBOOK!$AN$5:$AN$1036129,BS647,LOGBOOK!$E$5:$E$1036129,BI647,LOGBOOK!$AM$5:$AM$1036129,"JUL"))</f>
        <v xml:space="preserve"> </v>
      </c>
      <c r="CP669" s="623"/>
      <c r="CQ669" s="623"/>
      <c r="CR669" s="641" t="str">
        <f>IF(SUMIFS(LOGBOOK!$AF$5:$AF$1036129,LOGBOOK!$D$5:$D$1036129,BC647,LOGBOOK!$AN$5:$AN$1036129,BS647,LOGBOOK!$E$5:$E$1036129,BI647,LOGBOOK!$AM$5:$AM$1036129,"JUL")=0," ",SUMIFS(LOGBOOK!$AF$5:$AF$1036129,LOGBOOK!$D$5:$D$1036129,BC647,LOGBOOK!$AN$5:$AN$1036129,BS647,LOGBOOK!$E$5:$E$1036129,BI647,LOGBOOK!$AM$5:$AM$1036129,"JUL"))</f>
        <v xml:space="preserve"> </v>
      </c>
      <c r="CS669" s="642"/>
      <c r="CT669" s="642"/>
      <c r="CU669" s="643"/>
      <c r="CV669" s="247"/>
      <c r="CW669" s="212"/>
      <c r="CX669" s="637"/>
      <c r="CY669" s="1225"/>
      <c r="CZ669" s="1225"/>
      <c r="DA669" s="1225"/>
      <c r="DB669" s="1225"/>
      <c r="DC669" s="1226"/>
      <c r="DD669" s="1129"/>
      <c r="DE669" s="1130"/>
      <c r="DF669" s="1130"/>
      <c r="DG669" s="1130"/>
      <c r="DH669" s="1130"/>
      <c r="DI669" s="1130"/>
      <c r="DJ669" s="624"/>
      <c r="DK669" s="1225"/>
      <c r="DL669" s="1225"/>
      <c r="DM669" s="1225"/>
      <c r="DN669" s="1225"/>
      <c r="DO669" s="1226"/>
      <c r="DP669" s="1127"/>
      <c r="DQ669" s="1128"/>
      <c r="DR669" s="1128"/>
      <c r="DS669" s="1128"/>
      <c r="DT669" s="1128"/>
      <c r="DU669" s="1128"/>
      <c r="DV669" s="15"/>
      <c r="DW669" s="629" t="str">
        <f>IF('FRONT PAGE'!$A$1="www.fly-logics.com","JUL",0)</f>
        <v>JUL</v>
      </c>
      <c r="DX669" s="631"/>
      <c r="DY669" s="631"/>
      <c r="DZ669" s="631"/>
      <c r="EA669" s="631"/>
      <c r="EB669" s="630" t="str">
        <f>IF(SUMIFS(LOGBOOK!$Y$5:$Y$1036129,LOGBOOK!$D$5:$D$1036129,DB647,LOGBOOK!$AN$5:$AN$1036129,DR647,LOGBOOK!$E$5:$E$1036129,DH647,LOGBOOK!$AM$5:$AM$1036129,"JUL")=0," ",SUMIFS(LOGBOOK!$Y$5:$Y$1036129,LOGBOOK!$D$5:$D$1036129,DB647,LOGBOOK!$AN$5:$AN$1036129,DR647,LOGBOOK!$E$5:$E$1036129,DH647,LOGBOOK!$AM$5:$AM$1036129,"JUL"))</f>
        <v xml:space="preserve"> </v>
      </c>
      <c r="EC669" s="625"/>
      <c r="ED669" s="625"/>
      <c r="EE669" s="625"/>
      <c r="EF669" s="650" t="str">
        <f>IF(SUMIFS(LOGBOOK!$Z$5:$Z$1036129,LOGBOOK!$D$5:$D$1036129,DB647,LOGBOOK!$AN$5:$AN$1036129,DR647,LOGBOOK!$E$5:$E$1036129,DH647,LOGBOOK!$AM$5:$AM$1036129,"JUL")=0," ",SUMIFS(LOGBOOK!$Z$5:$Z$1036129,LOGBOOK!$D$5:$D$1036129,DB647,LOGBOOK!$AN$5:$AN$1036129,DR647,LOGBOOK!$E$5:$E$1036129,DH647,LOGBOOK!$AM$5:$AM$1036129,"JUL"))</f>
        <v xml:space="preserve"> </v>
      </c>
      <c r="EG669" s="651"/>
      <c r="EH669" s="651"/>
      <c r="EI669" s="651"/>
      <c r="EJ669" s="630" t="str">
        <f>IF(SUMIFS(LOGBOOK!$AA$5:$AA$1036129,LOGBOOK!$D$5:$D$1036129,DB647,LOGBOOK!$AN$5:$AN$1036129,DR647,LOGBOOK!$E$5:$E$1036129,DH647,LOGBOOK!$AM$5:$AM$1036129,"JUL")=0," ",SUMIFS(LOGBOOK!$AA$5:$AA$1036129,LOGBOOK!$D$5:$D$1036129,DB647,LOGBOOK!$AN$5:$AN$1036129,DR647,LOGBOOK!$E$5:$E$1036129,DH647,LOGBOOK!$AM$5:$AM$1036129,"JUL"))</f>
        <v xml:space="preserve"> </v>
      </c>
      <c r="EK669" s="625"/>
      <c r="EL669" s="625"/>
      <c r="EM669" s="625"/>
      <c r="EN669" s="623" t="str">
        <f>IF(SUMIFS(LOGBOOK!$AE$5:$AE$1036129,LOGBOOK!$D$5:$D$1036129,DB647,LOGBOOK!$AN$5:$AN$1036129,DR647,LOGBOOK!$E$5:$E$1036129,DH647,LOGBOOK!$AM$5:$AM$1036129,"JUL")=0," ",SUMIFS(LOGBOOK!$AC$5:$AC$1036129,LOGBOOK!$D$5:$D$1036129,DB647,LOGBOOK!$AN$5:$AN$1036129,DR647,LOGBOOK!$E$5:$E$1036129,DH647,LOGBOOK!$AM$5:$AM$1036129,"JUL"))</f>
        <v xml:space="preserve"> </v>
      </c>
      <c r="EO669" s="623"/>
      <c r="EP669" s="623"/>
      <c r="EQ669" s="641" t="str">
        <f>IF(SUMIFS(LOGBOOK!$AF$5:$AF$1036129,LOGBOOK!$D$5:$D$1036129,DB647,LOGBOOK!$AN$5:$AN$1036129,DR647,LOGBOOK!$E$5:$E$1036129,DH647,LOGBOOK!$AM$5:$AM$1036129,"JUL")=0," ",SUMIFS(LOGBOOK!$AF$5:$AF$1036129,LOGBOOK!$D$5:$D$1036129,DB647,LOGBOOK!$AN$5:$AN$1036129,DR647,LOGBOOK!$E$5:$E$1036129,DH647,LOGBOOK!$AM$5:$AM$1036129,"JUL"))</f>
        <v xml:space="preserve"> </v>
      </c>
      <c r="ER669" s="642"/>
      <c r="ES669" s="642"/>
      <c r="ET669" s="643"/>
      <c r="EU669" s="637"/>
      <c r="EV669" s="1225"/>
      <c r="EW669" s="1225"/>
      <c r="EX669" s="1225"/>
      <c r="EY669" s="1225"/>
      <c r="EZ669" s="1226"/>
      <c r="FA669" s="1129"/>
      <c r="FB669" s="1130"/>
      <c r="FC669" s="1130"/>
      <c r="FD669" s="1130"/>
      <c r="FE669" s="1130"/>
      <c r="FF669" s="1130"/>
      <c r="FG669" s="624"/>
      <c r="FH669" s="1225"/>
      <c r="FI669" s="1225"/>
      <c r="FJ669" s="1225"/>
      <c r="FK669" s="1225"/>
      <c r="FL669" s="1226"/>
      <c r="FM669" s="1127"/>
      <c r="FN669" s="1128"/>
      <c r="FO669" s="1128"/>
      <c r="FP669" s="1128"/>
      <c r="FQ669" s="1128"/>
      <c r="FR669" s="1128"/>
      <c r="FS669" s="15"/>
      <c r="FT669" s="629" t="str">
        <f>IF('FRONT PAGE'!$A$1="www.fly-logics.com","JUL",0)</f>
        <v>JUL</v>
      </c>
      <c r="FU669" s="631"/>
      <c r="FV669" s="631"/>
      <c r="FW669" s="631"/>
      <c r="FX669" s="631"/>
      <c r="FY669" s="630" t="str">
        <f>IF(SUMIFS(LOGBOOK!$Y$5:$Y$1036129,LOGBOOK!$D$5:$D$1036129,EY647,LOGBOOK!$AN$5:$AN$1036129,FO647,LOGBOOK!$E$5:$E$1036129,FE647,LOGBOOK!$AM$5:$AM$1036129,"JUL")=0," ",SUMIFS(LOGBOOK!$Y$5:$Y$1036129,LOGBOOK!$D$5:$D$1036129,EY647,LOGBOOK!$AN$5:$AN$1036129,FO647,LOGBOOK!$E$5:$E$1036129,FE647,LOGBOOK!$AM$5:$AM$1036129,"JUL"))</f>
        <v xml:space="preserve"> </v>
      </c>
      <c r="FZ669" s="625"/>
      <c r="GA669" s="625"/>
      <c r="GB669" s="625"/>
      <c r="GC669" s="650" t="str">
        <f>IF(SUMIFS(LOGBOOK!$Z$5:$Z$1036129,LOGBOOK!$D$5:$D$1036129,EY647,LOGBOOK!$AN$5:$AN$1036129,FO647,LOGBOOK!$E$5:$E$1036129,FE647,LOGBOOK!$AM$5:$AM$1036129,"JUL")=0," ",SUMIFS(LOGBOOK!$Z$5:$Z$1036129,LOGBOOK!$D$5:$D$1036129,EY647,LOGBOOK!$AN$5:$AN$1036129,FO647,LOGBOOK!$E$5:$E$1036129,FE647,LOGBOOK!$AM$5:$AM$1036129,"JUL"))</f>
        <v xml:space="preserve"> </v>
      </c>
      <c r="GD669" s="651"/>
      <c r="GE669" s="651"/>
      <c r="GF669" s="651"/>
      <c r="GG669" s="630" t="str">
        <f>IF(SUMIFS(LOGBOOK!$AA$5:$AA$1036129,LOGBOOK!$D$5:$D$1036129,EY647,LOGBOOK!$AN$5:$AN$1036129,FO647,LOGBOOK!$E$5:$E$1036129,FE647,LOGBOOK!$AM$5:$AM$1036129,"JUL")=0," ",SUMIFS(LOGBOOK!$AA$5:$AA$1036129,LOGBOOK!$D$5:$D$1036129,EY647,LOGBOOK!$AN$5:$AN$1036129,FO647,LOGBOOK!$E$5:$E$1036129,FE647,LOGBOOK!$AM$5:$AM$1036129,"JUL"))</f>
        <v xml:space="preserve"> </v>
      </c>
      <c r="GH669" s="625"/>
      <c r="GI669" s="625"/>
      <c r="GJ669" s="625"/>
      <c r="GK669" s="623" t="str">
        <f>IF(SUMIFS(LOGBOOK!$AE$5:$AE$1036129,LOGBOOK!$D$5:$D$1036129,EY647,LOGBOOK!$AN$5:$AN$1036129,FO647,LOGBOOK!$E$5:$E$1036129,FE647,LOGBOOK!$AM$5:$AM$1036129,"JUL")=0," ",SUMIFS(LOGBOOK!$AC$5:$AC$1036129,LOGBOOK!$D$5:$D$1036129,EY647,LOGBOOK!$AN$5:$AN$1036129,FO647,LOGBOOK!$E$5:$E$1036129,FE647,LOGBOOK!$AM$5:$AM$1036129,"JUL"))</f>
        <v xml:space="preserve"> </v>
      </c>
      <c r="GL669" s="623"/>
      <c r="GM669" s="623"/>
      <c r="GN669" s="641" t="str">
        <f>IF(SUMIFS(LOGBOOK!$AF$5:$AF$1036129,LOGBOOK!$D$5:$D$1036129,EY647,LOGBOOK!$AN$5:$AN$1036129,FO647,LOGBOOK!$E$5:$E$1036129,FE647,LOGBOOK!$AM$5:$AM$1036129,"JUL")=0," ",SUMIFS(LOGBOOK!$AF$5:$AF$1036129,LOGBOOK!$D$5:$D$1036129,EY647,LOGBOOK!$AN$5:$AN$1036129,FO647,LOGBOOK!$E$5:$E$1036129,FE647,LOGBOOK!$AM$5:$AM$1036129,"JUL"))</f>
        <v xml:space="preserve"> </v>
      </c>
      <c r="GO669" s="642"/>
      <c r="GP669" s="642"/>
      <c r="GQ669" s="643"/>
      <c r="GR669" s="6"/>
    </row>
    <row r="670" spans="1:200" ht="3" customHeight="1" x14ac:dyDescent="0.25">
      <c r="A670" s="212"/>
      <c r="B670" s="637"/>
      <c r="C670" s="624"/>
      <c r="D670" s="624"/>
      <c r="E670" s="624"/>
      <c r="F670" s="624"/>
      <c r="G670" s="624"/>
      <c r="H670" s="624"/>
      <c r="I670" s="624"/>
      <c r="J670" s="624"/>
      <c r="K670" s="624"/>
      <c r="L670" s="624"/>
      <c r="M670" s="624"/>
      <c r="N670" s="624"/>
      <c r="O670" s="624"/>
      <c r="P670" s="624"/>
      <c r="Q670" s="624"/>
      <c r="R670" s="624"/>
      <c r="S670" s="624"/>
      <c r="T670" s="624"/>
      <c r="U670" s="624"/>
      <c r="V670" s="624"/>
      <c r="W670" s="624"/>
      <c r="X670" s="624"/>
      <c r="Y670" s="624"/>
      <c r="Z670" s="15"/>
      <c r="AA670" s="631"/>
      <c r="AB670" s="631"/>
      <c r="AC670" s="631"/>
      <c r="AD670" s="631"/>
      <c r="AE670" s="631"/>
      <c r="AF670" s="625"/>
      <c r="AG670" s="632"/>
      <c r="AH670" s="632"/>
      <c r="AI670" s="625"/>
      <c r="AJ670" s="625"/>
      <c r="AK670" s="632"/>
      <c r="AL670" s="632"/>
      <c r="AM670" s="625"/>
      <c r="AN670" s="625"/>
      <c r="AO670" s="632"/>
      <c r="AP670" s="632"/>
      <c r="AQ670" s="625"/>
      <c r="AR670" s="623"/>
      <c r="AS670" s="623"/>
      <c r="AT670" s="623"/>
      <c r="AU670" s="633"/>
      <c r="AV670" s="634"/>
      <c r="AW670" s="633"/>
      <c r="AX670" s="643"/>
      <c r="AY670" s="637"/>
      <c r="AZ670" s="624"/>
      <c r="BA670" s="624"/>
      <c r="BB670" s="624"/>
      <c r="BC670" s="624"/>
      <c r="BD670" s="624"/>
      <c r="BE670" s="624"/>
      <c r="BF670" s="624"/>
      <c r="BG670" s="624"/>
      <c r="BH670" s="624"/>
      <c r="BI670" s="624"/>
      <c r="BJ670" s="624"/>
      <c r="BK670" s="624"/>
      <c r="BL670" s="624"/>
      <c r="BM670" s="624"/>
      <c r="BN670" s="624"/>
      <c r="BO670" s="624"/>
      <c r="BP670" s="624"/>
      <c r="BQ670" s="624"/>
      <c r="BR670" s="624"/>
      <c r="BS670" s="624"/>
      <c r="BT670" s="624"/>
      <c r="BU670" s="624"/>
      <c r="BV670" s="624"/>
      <c r="BW670" s="15"/>
      <c r="BX670" s="631"/>
      <c r="BY670" s="631"/>
      <c r="BZ670" s="631"/>
      <c r="CA670" s="631"/>
      <c r="CB670" s="631"/>
      <c r="CC670" s="625"/>
      <c r="CD670" s="632"/>
      <c r="CE670" s="632"/>
      <c r="CF670" s="625"/>
      <c r="CG670" s="625"/>
      <c r="CH670" s="632"/>
      <c r="CI670" s="632"/>
      <c r="CJ670" s="625"/>
      <c r="CK670" s="625"/>
      <c r="CL670" s="632"/>
      <c r="CM670" s="632"/>
      <c r="CN670" s="625"/>
      <c r="CO670" s="623"/>
      <c r="CP670" s="623"/>
      <c r="CQ670" s="623"/>
      <c r="CR670" s="633"/>
      <c r="CS670" s="634"/>
      <c r="CT670" s="633"/>
      <c r="CU670" s="643"/>
      <c r="CV670" s="247"/>
      <c r="CW670" s="212"/>
      <c r="CX670" s="637"/>
      <c r="CY670" s="624"/>
      <c r="CZ670" s="624"/>
      <c r="DA670" s="624"/>
      <c r="DB670" s="624"/>
      <c r="DC670" s="624"/>
      <c r="DD670" s="624"/>
      <c r="DE670" s="624"/>
      <c r="DF670" s="624"/>
      <c r="DG670" s="624"/>
      <c r="DH670" s="624"/>
      <c r="DI670" s="624"/>
      <c r="DJ670" s="624"/>
      <c r="DK670" s="624"/>
      <c r="DL670" s="624"/>
      <c r="DM670" s="624"/>
      <c r="DN670" s="624"/>
      <c r="DO670" s="624"/>
      <c r="DP670" s="624"/>
      <c r="DQ670" s="624"/>
      <c r="DR670" s="624"/>
      <c r="DS670" s="624"/>
      <c r="DT670" s="624"/>
      <c r="DU670" s="624"/>
      <c r="DV670" s="15"/>
      <c r="DW670" s="631"/>
      <c r="DX670" s="631"/>
      <c r="DY670" s="631"/>
      <c r="DZ670" s="631"/>
      <c r="EA670" s="631"/>
      <c r="EB670" s="625"/>
      <c r="EC670" s="632"/>
      <c r="ED670" s="632"/>
      <c r="EE670" s="625"/>
      <c r="EF670" s="625"/>
      <c r="EG670" s="632"/>
      <c r="EH670" s="632"/>
      <c r="EI670" s="625"/>
      <c r="EJ670" s="625"/>
      <c r="EK670" s="632"/>
      <c r="EL670" s="632"/>
      <c r="EM670" s="625"/>
      <c r="EN670" s="623"/>
      <c r="EO670" s="623"/>
      <c r="EP670" s="623"/>
      <c r="EQ670" s="633"/>
      <c r="ER670" s="634"/>
      <c r="ES670" s="633"/>
      <c r="ET670" s="643"/>
      <c r="EU670" s="637"/>
      <c r="EV670" s="624"/>
      <c r="EW670" s="624"/>
      <c r="EX670" s="624"/>
      <c r="EY670" s="624"/>
      <c r="EZ670" s="624"/>
      <c r="FA670" s="624"/>
      <c r="FB670" s="624"/>
      <c r="FC670" s="624"/>
      <c r="FD670" s="624"/>
      <c r="FE670" s="624"/>
      <c r="FF670" s="624"/>
      <c r="FG670" s="624"/>
      <c r="FH670" s="624"/>
      <c r="FI670" s="624"/>
      <c r="FJ670" s="624"/>
      <c r="FK670" s="624"/>
      <c r="FL670" s="624"/>
      <c r="FM670" s="624"/>
      <c r="FN670" s="624"/>
      <c r="FO670" s="624"/>
      <c r="FP670" s="624"/>
      <c r="FQ670" s="624"/>
      <c r="FR670" s="624"/>
      <c r="FS670" s="15"/>
      <c r="FT670" s="631"/>
      <c r="FU670" s="631"/>
      <c r="FV670" s="631"/>
      <c r="FW670" s="631"/>
      <c r="FX670" s="631"/>
      <c r="FY670" s="625"/>
      <c r="FZ670" s="632"/>
      <c r="GA670" s="632"/>
      <c r="GB670" s="625"/>
      <c r="GC670" s="625"/>
      <c r="GD670" s="632"/>
      <c r="GE670" s="632"/>
      <c r="GF670" s="625"/>
      <c r="GG670" s="625"/>
      <c r="GH670" s="632"/>
      <c r="GI670" s="632"/>
      <c r="GJ670" s="625"/>
      <c r="GK670" s="623"/>
      <c r="GL670" s="623"/>
      <c r="GM670" s="623"/>
      <c r="GN670" s="633"/>
      <c r="GO670" s="634"/>
      <c r="GP670" s="633"/>
      <c r="GQ670" s="643"/>
      <c r="GR670" s="6"/>
    </row>
    <row r="671" spans="1:200" ht="10.5" customHeight="1" x14ac:dyDescent="0.25">
      <c r="A671" s="212"/>
      <c r="B671" s="637"/>
      <c r="C671" s="1218" t="str">
        <f>IF('FRONT PAGE'!$A$1="www.fly-logics.com","CROSS C.",0)</f>
        <v>CROSS C.</v>
      </c>
      <c r="D671" s="1225"/>
      <c r="E671" s="1225"/>
      <c r="F671" s="1225"/>
      <c r="G671" s="1226"/>
      <c r="H671" s="1129" t="str">
        <f>IF(SUMIFS(LOGBOOK!$W$5:$W$1036129,LOGBOOK!$D$5:$D$1036129,F647,LOGBOOK!$AN$5:$AN$1036129,V647,LOGBOOK!$E$5:$E$1036129,L647)=0," ",SUMIFS(LOGBOOK!$W$5:$W$1036129,LOGBOOK!$D$5:$D$1036129,F647,LOGBOOK!$AN$5:$AN$1036129,V647,LOGBOOK!$E$5:$E$1036129,L647))</f>
        <v xml:space="preserve"> </v>
      </c>
      <c r="I671" s="1130" t="str">
        <f t="shared" ref="I671" si="872">H671</f>
        <v xml:space="preserve"> </v>
      </c>
      <c r="J671" s="1130"/>
      <c r="K671" s="1130"/>
      <c r="L671" s="1130"/>
      <c r="M671" s="1130"/>
      <c r="N671" s="643"/>
      <c r="O671" s="644" t="s">
        <v>63</v>
      </c>
      <c r="P671" s="644"/>
      <c r="Q671" s="644"/>
      <c r="R671" s="644"/>
      <c r="S671" s="644"/>
      <c r="T671" s="644"/>
      <c r="U671" s="644"/>
      <c r="V671" s="644"/>
      <c r="W671" s="644"/>
      <c r="X671" s="644"/>
      <c r="Y671" s="645"/>
      <c r="Z671" s="15"/>
      <c r="AA671" s="631"/>
      <c r="AB671" s="631"/>
      <c r="AC671" s="631"/>
      <c r="AD671" s="631"/>
      <c r="AE671" s="631"/>
      <c r="AF671" s="625"/>
      <c r="AG671" s="625"/>
      <c r="AH671" s="625"/>
      <c r="AI671" s="625"/>
      <c r="AJ671" s="625"/>
      <c r="AK671" s="625"/>
      <c r="AL671" s="625"/>
      <c r="AM671" s="625"/>
      <c r="AN671" s="625"/>
      <c r="AO671" s="625"/>
      <c r="AP671" s="625"/>
      <c r="AQ671" s="625"/>
      <c r="AR671" s="623"/>
      <c r="AS671" s="623"/>
      <c r="AT671" s="623"/>
      <c r="AU671" s="633"/>
      <c r="AV671" s="633"/>
      <c r="AW671" s="633"/>
      <c r="AX671" s="643"/>
      <c r="AY671" s="637"/>
      <c r="AZ671" s="1218" t="str">
        <f>IF('FRONT PAGE'!$A$1="www.fly-logics.com","CROSS C.",0)</f>
        <v>CROSS C.</v>
      </c>
      <c r="BA671" s="1225"/>
      <c r="BB671" s="1225"/>
      <c r="BC671" s="1225"/>
      <c r="BD671" s="1226"/>
      <c r="BE671" s="1129" t="str">
        <f>IF(SUMIFS(LOGBOOK!$W$5:$W$1036129,LOGBOOK!$D$5:$D$1036129,BC647,LOGBOOK!$AN$5:$AN$1036129,BS647,LOGBOOK!$E$5:$E$1036129,BI647)=0," ",SUMIFS(LOGBOOK!$W$5:$W$1036129,LOGBOOK!$D$5:$D$1036129,BC647,LOGBOOK!$AN$5:$AN$1036129,BS647,LOGBOOK!$E$5:$E$1036129,BI647))</f>
        <v xml:space="preserve"> </v>
      </c>
      <c r="BF671" s="1130" t="str">
        <f t="shared" ref="BF671" si="873">BE671</f>
        <v xml:space="preserve"> </v>
      </c>
      <c r="BG671" s="1130"/>
      <c r="BH671" s="1130"/>
      <c r="BI671" s="1130"/>
      <c r="BJ671" s="1130"/>
      <c r="BK671" s="643"/>
      <c r="BL671" s="644" t="s">
        <v>63</v>
      </c>
      <c r="BM671" s="644"/>
      <c r="BN671" s="644"/>
      <c r="BO671" s="644"/>
      <c r="BP671" s="644"/>
      <c r="BQ671" s="644"/>
      <c r="BR671" s="644"/>
      <c r="BS671" s="644"/>
      <c r="BT671" s="644"/>
      <c r="BU671" s="644"/>
      <c r="BV671" s="645"/>
      <c r="BW671" s="15"/>
      <c r="BX671" s="631"/>
      <c r="BY671" s="631"/>
      <c r="BZ671" s="631"/>
      <c r="CA671" s="631"/>
      <c r="CB671" s="631"/>
      <c r="CC671" s="625"/>
      <c r="CD671" s="625"/>
      <c r="CE671" s="625"/>
      <c r="CF671" s="625"/>
      <c r="CG671" s="625"/>
      <c r="CH671" s="625"/>
      <c r="CI671" s="625"/>
      <c r="CJ671" s="625"/>
      <c r="CK671" s="625"/>
      <c r="CL671" s="625"/>
      <c r="CM671" s="625"/>
      <c r="CN671" s="625"/>
      <c r="CO671" s="623"/>
      <c r="CP671" s="623"/>
      <c r="CQ671" s="623"/>
      <c r="CR671" s="633"/>
      <c r="CS671" s="633"/>
      <c r="CT671" s="633"/>
      <c r="CU671" s="643"/>
      <c r="CV671" s="247"/>
      <c r="CW671" s="212"/>
      <c r="CX671" s="637"/>
      <c r="CY671" s="1218" t="str">
        <f>IF('FRONT PAGE'!$A$1="www.fly-logics.com","CROSS C.",0)</f>
        <v>CROSS C.</v>
      </c>
      <c r="CZ671" s="1225"/>
      <c r="DA671" s="1225"/>
      <c r="DB671" s="1225"/>
      <c r="DC671" s="1226"/>
      <c r="DD671" s="1129" t="str">
        <f>IF(SUMIFS(LOGBOOK!$W$5:$W$1036129,LOGBOOK!$D$5:$D$1036129,DB647,LOGBOOK!$AN$5:$AN$1036129,DR647,LOGBOOK!$E$5:$E$1036129,DH647)=0," ",SUMIFS(LOGBOOK!$W$5:$W$1036129,LOGBOOK!$D$5:$D$1036129,DB647,LOGBOOK!$AN$5:$AN$1036129,DR647,LOGBOOK!$E$5:$E$1036129,DH647))</f>
        <v xml:space="preserve"> </v>
      </c>
      <c r="DE671" s="1130" t="str">
        <f t="shared" ref="DE671" si="874">DD671</f>
        <v xml:space="preserve"> </v>
      </c>
      <c r="DF671" s="1130"/>
      <c r="DG671" s="1130"/>
      <c r="DH671" s="1130"/>
      <c r="DI671" s="1130"/>
      <c r="DJ671" s="643"/>
      <c r="DK671" s="644" t="s">
        <v>63</v>
      </c>
      <c r="DL671" s="644"/>
      <c r="DM671" s="644"/>
      <c r="DN671" s="644"/>
      <c r="DO671" s="644"/>
      <c r="DP671" s="644"/>
      <c r="DQ671" s="644"/>
      <c r="DR671" s="644"/>
      <c r="DS671" s="644"/>
      <c r="DT671" s="644"/>
      <c r="DU671" s="645"/>
      <c r="DV671" s="15"/>
      <c r="DW671" s="631"/>
      <c r="DX671" s="631"/>
      <c r="DY671" s="631"/>
      <c r="DZ671" s="631"/>
      <c r="EA671" s="631"/>
      <c r="EB671" s="625"/>
      <c r="EC671" s="625"/>
      <c r="ED671" s="625"/>
      <c r="EE671" s="625"/>
      <c r="EF671" s="625"/>
      <c r="EG671" s="625"/>
      <c r="EH671" s="625"/>
      <c r="EI671" s="625"/>
      <c r="EJ671" s="625"/>
      <c r="EK671" s="625"/>
      <c r="EL671" s="625"/>
      <c r="EM671" s="625"/>
      <c r="EN671" s="623"/>
      <c r="EO671" s="623"/>
      <c r="EP671" s="623"/>
      <c r="EQ671" s="633"/>
      <c r="ER671" s="633"/>
      <c r="ES671" s="633"/>
      <c r="ET671" s="643"/>
      <c r="EU671" s="637"/>
      <c r="EV671" s="1218" t="str">
        <f>IF('FRONT PAGE'!$A$1="www.fly-logics.com","CROSS C.",0)</f>
        <v>CROSS C.</v>
      </c>
      <c r="EW671" s="1225"/>
      <c r="EX671" s="1225"/>
      <c r="EY671" s="1225"/>
      <c r="EZ671" s="1226"/>
      <c r="FA671" s="1129" t="str">
        <f>IF(SUMIFS(LOGBOOK!$W$5:$W$1036129,LOGBOOK!$D$5:$D$1036129,EY647,LOGBOOK!$AN$5:$AN$1036129,FO647,LOGBOOK!$E$5:$E$1036129,FE647)=0," ",SUMIFS(LOGBOOK!$W$5:$W$1036129,LOGBOOK!$D$5:$D$1036129,EY647,LOGBOOK!$AN$5:$AN$1036129,FO647,LOGBOOK!$E$5:$E$1036129,FE647))</f>
        <v xml:space="preserve"> </v>
      </c>
      <c r="FB671" s="1130" t="str">
        <f t="shared" ref="FB671" si="875">FA671</f>
        <v xml:space="preserve"> </v>
      </c>
      <c r="FC671" s="1130"/>
      <c r="FD671" s="1130"/>
      <c r="FE671" s="1130"/>
      <c r="FF671" s="1130"/>
      <c r="FG671" s="643"/>
      <c r="FH671" s="644" t="s">
        <v>63</v>
      </c>
      <c r="FI671" s="644"/>
      <c r="FJ671" s="644"/>
      <c r="FK671" s="644"/>
      <c r="FL671" s="644"/>
      <c r="FM671" s="644"/>
      <c r="FN671" s="644"/>
      <c r="FO671" s="644"/>
      <c r="FP671" s="644"/>
      <c r="FQ671" s="644"/>
      <c r="FR671" s="645"/>
      <c r="FS671" s="15"/>
      <c r="FT671" s="631"/>
      <c r="FU671" s="631"/>
      <c r="FV671" s="631"/>
      <c r="FW671" s="631"/>
      <c r="FX671" s="631"/>
      <c r="FY671" s="625"/>
      <c r="FZ671" s="625"/>
      <c r="GA671" s="625"/>
      <c r="GB671" s="625"/>
      <c r="GC671" s="625"/>
      <c r="GD671" s="625"/>
      <c r="GE671" s="625"/>
      <c r="GF671" s="625"/>
      <c r="GG671" s="625"/>
      <c r="GH671" s="625"/>
      <c r="GI671" s="625"/>
      <c r="GJ671" s="625"/>
      <c r="GK671" s="623"/>
      <c r="GL671" s="623"/>
      <c r="GM671" s="623"/>
      <c r="GN671" s="633"/>
      <c r="GO671" s="633"/>
      <c r="GP671" s="633"/>
      <c r="GQ671" s="643"/>
      <c r="GR671" s="6"/>
    </row>
    <row r="672" spans="1:200" ht="8.85" customHeight="1" x14ac:dyDescent="0.25">
      <c r="A672" s="212"/>
      <c r="B672" s="637"/>
      <c r="C672" s="1225"/>
      <c r="D672" s="1225"/>
      <c r="E672" s="1225"/>
      <c r="F672" s="1225"/>
      <c r="G672" s="1226"/>
      <c r="H672" s="1129"/>
      <c r="I672" s="1130"/>
      <c r="J672" s="1130"/>
      <c r="K672" s="1130"/>
      <c r="L672" s="1130"/>
      <c r="M672" s="1130"/>
      <c r="N672" s="643"/>
      <c r="O672" s="646"/>
      <c r="P672" s="646"/>
      <c r="Q672" s="646"/>
      <c r="R672" s="646"/>
      <c r="S672" s="646"/>
      <c r="T672" s="646"/>
      <c r="U672" s="646"/>
      <c r="V672" s="646"/>
      <c r="W672" s="646"/>
      <c r="X672" s="646"/>
      <c r="Y672" s="647"/>
      <c r="Z672" s="15"/>
      <c r="AA672" s="629" t="str">
        <f>IF('FRONT PAGE'!$A$1="www.fly-logics.com","AUG",0)</f>
        <v>AUG</v>
      </c>
      <c r="AB672" s="631"/>
      <c r="AC672" s="631"/>
      <c r="AD672" s="631"/>
      <c r="AE672" s="631"/>
      <c r="AF672" s="630" t="str">
        <f>IF(SUMIFS(LOGBOOK!$Y$5:$Y$1036129,LOGBOOK!$D$5:$D$1036129,F647,LOGBOOK!$AN$5:$AN$1036129,V647,LOGBOOK!$E$5:$E$1036129,L647,LOGBOOK!$AM$5:$AM$1036129,"AGO")=0," ",SUMIFS(LOGBOOK!$Y$5:$Y$1036129,LOGBOOK!$D$5:$D$1036129,F647,LOGBOOK!$AN$5:$AN$1036129,V647,LOGBOOK!$E$5:$E$1036129,L647,LOGBOOK!$AM$5:$AM$1036129,"AGO"))</f>
        <v xml:space="preserve"> </v>
      </c>
      <c r="AG672" s="625"/>
      <c r="AH672" s="625"/>
      <c r="AI672" s="625"/>
      <c r="AJ672" s="630" t="str">
        <f>IF(SUMIFS(LOGBOOK!$Z$5:$Z$1036129,LOGBOOK!$D$5:$D$1036129,F647,LOGBOOK!$AN$5:$AN$1036129,V647,LOGBOOK!$E$5:$E$1036129,L647,LOGBOOK!$AM$5:$AM$1036129,"AGO")=0," ",SUMIFS(LOGBOOK!$Z$5:$Z$1036129,LOGBOOK!$D$5:$D$1036129,F647,LOGBOOK!$AN$5:$AN$1036129,V647,LOGBOOK!$E$5:$E$1036129,L647,LOGBOOK!$AM$5:$AM$1036129,"AGO"))</f>
        <v xml:space="preserve"> </v>
      </c>
      <c r="AK672" s="625"/>
      <c r="AL672" s="625"/>
      <c r="AM672" s="625"/>
      <c r="AN672" s="630" t="str">
        <f>IF(SUMIFS(LOGBOOK!$AA$5:$AA$1036129,LOGBOOK!$D$5:$D$1036129,F647,LOGBOOK!$AN$5:$AN$1036129,V647,LOGBOOK!$E$5:$E$1036129,L647,LOGBOOK!$AM$5:$AM$1036129,"AGO")=0," ",SUMIFS(LOGBOOK!$AA$5:$AA$1036129,LOGBOOK!$D$5:$D$1036129,F647,LOGBOOK!$AN$5:$AN$1036129,V647,LOGBOOK!$E$5:$E$1036129,L647,LOGBOOK!$AM$5:$AM$1036129,"AGO"))</f>
        <v xml:space="preserve"> </v>
      </c>
      <c r="AO672" s="625"/>
      <c r="AP672" s="625"/>
      <c r="AQ672" s="625"/>
      <c r="AR672" s="623" t="str">
        <f>IF(SUMIFS(LOGBOOK!$AE$5:$AE$1036129,LOGBOOK!$D$5:$D$1036129,F647,LOGBOOK!$AN$5:$AN$1036129,V647,LOGBOOK!$E$5:$E$1036129,L647,LOGBOOK!$AM$5:$AM$1036129,"AGO")=0," ",SUMIFS(LOGBOOK!$AC$5:$AC$1036129,LOGBOOK!$D$5:$D$1036129,F647,LOGBOOK!$AN$5:$AN$1036129,V647,LOGBOOK!$E$5:$E$1036129,L647,LOGBOOK!$AM$5:$AM$1036129,"AGO"))</f>
        <v xml:space="preserve"> </v>
      </c>
      <c r="AS672" s="623"/>
      <c r="AT672" s="623"/>
      <c r="AU672" s="623" t="str">
        <f>IF(SUMIFS(LOGBOOK!$AF$5:$AF$1036129,LOGBOOK!$D$5:$D$1036129,F647,LOGBOOK!$AN$5:$AN$1036129,V647,LOGBOOK!$E$5:$E$1036129,L647,LOGBOOK!$AM$5:$AM$1036129,"AGO")=0," ",SUMIFS(LOGBOOK!$AF$5:$AF$1036129,LOGBOOK!$D$5:$D$1036129,F647,LOGBOOK!$AN$5:$AN$1036129,V647,LOGBOOK!$E$5:$E$1036129,L647,LOGBOOK!$AM$5:$AM$1036129,"AGO"))</f>
        <v xml:space="preserve"> </v>
      </c>
      <c r="AV672" s="633"/>
      <c r="AW672" s="633"/>
      <c r="AX672" s="643"/>
      <c r="AY672" s="637"/>
      <c r="AZ672" s="1225"/>
      <c r="BA672" s="1225"/>
      <c r="BB672" s="1225"/>
      <c r="BC672" s="1225"/>
      <c r="BD672" s="1226"/>
      <c r="BE672" s="1129"/>
      <c r="BF672" s="1130"/>
      <c r="BG672" s="1130"/>
      <c r="BH672" s="1130"/>
      <c r="BI672" s="1130"/>
      <c r="BJ672" s="1130"/>
      <c r="BK672" s="643"/>
      <c r="BL672" s="646"/>
      <c r="BM672" s="646"/>
      <c r="BN672" s="646"/>
      <c r="BO672" s="646"/>
      <c r="BP672" s="646"/>
      <c r="BQ672" s="646"/>
      <c r="BR672" s="646"/>
      <c r="BS672" s="646"/>
      <c r="BT672" s="646"/>
      <c r="BU672" s="646"/>
      <c r="BV672" s="647"/>
      <c r="BW672" s="15"/>
      <c r="BX672" s="629" t="str">
        <f>IF('FRONT PAGE'!$A$1="www.fly-logics.com","AUG",0)</f>
        <v>AUG</v>
      </c>
      <c r="BY672" s="631"/>
      <c r="BZ672" s="631"/>
      <c r="CA672" s="631"/>
      <c r="CB672" s="631"/>
      <c r="CC672" s="630" t="str">
        <f>IF(SUMIFS(LOGBOOK!$Y$5:$Y$1036129,LOGBOOK!$D$5:$D$1036129,BC647,LOGBOOK!$AN$5:$AN$1036129,BS647,LOGBOOK!$E$5:$E$1036129,BI647,LOGBOOK!$AM$5:$AM$1036129,"AGO")=0," ",SUMIFS(LOGBOOK!$Y$5:$Y$1036129,LOGBOOK!$D$5:$D$1036129,BC647,LOGBOOK!$AN$5:$AN$1036129,BS647,LOGBOOK!$E$5:$E$1036129,BI647,LOGBOOK!$AM$5:$AM$1036129,"AGO"))</f>
        <v xml:space="preserve"> </v>
      </c>
      <c r="CD672" s="625"/>
      <c r="CE672" s="625"/>
      <c r="CF672" s="625"/>
      <c r="CG672" s="630" t="str">
        <f>IF(SUMIFS(LOGBOOK!$Z$5:$Z$1036129,LOGBOOK!$D$5:$D$1036129,BC647,LOGBOOK!$AN$5:$AN$1036129,BS647,LOGBOOK!$E$5:$E$1036129,BI647,LOGBOOK!$AM$5:$AM$1036129,"AGO")=0," ",SUMIFS(LOGBOOK!$Z$5:$Z$1036129,LOGBOOK!$D$5:$D$1036129,BC647,LOGBOOK!$AN$5:$AN$1036129,BS647,LOGBOOK!$E$5:$E$1036129,BI647,LOGBOOK!$AM$5:$AM$1036129,"AGO"))</f>
        <v xml:space="preserve"> </v>
      </c>
      <c r="CH672" s="625"/>
      <c r="CI672" s="625"/>
      <c r="CJ672" s="625"/>
      <c r="CK672" s="630" t="str">
        <f>IF(SUMIFS(LOGBOOK!$AA$5:$AA$1036129,LOGBOOK!$D$5:$D$1036129,BC647,LOGBOOK!$AN$5:$AN$1036129,BS647,LOGBOOK!$E$5:$E$1036129,BI647,LOGBOOK!$AM$5:$AM$1036129,"AGO")=0," ",SUMIFS(LOGBOOK!$AA$5:$AA$1036129,LOGBOOK!$D$5:$D$1036129,BC647,LOGBOOK!$AN$5:$AN$1036129,BS647,LOGBOOK!$E$5:$E$1036129,BI647,LOGBOOK!$AM$5:$AM$1036129,"AGO"))</f>
        <v xml:space="preserve"> </v>
      </c>
      <c r="CL672" s="625"/>
      <c r="CM672" s="625"/>
      <c r="CN672" s="625"/>
      <c r="CO672" s="623" t="str">
        <f>IF(SUMIFS(LOGBOOK!$AE$5:$AE$1036129,LOGBOOK!$D$5:$D$1036129,BC647,LOGBOOK!$AN$5:$AN$1036129,BS647,LOGBOOK!$E$5:$E$1036129,BI647,LOGBOOK!$AM$5:$AM$1036129,"AGO")=0," ",SUMIFS(LOGBOOK!$AC$5:$AC$1036129,LOGBOOK!$D$5:$D$1036129,BC647,LOGBOOK!$AN$5:$AN$1036129,BS647,LOGBOOK!$E$5:$E$1036129,BI647,LOGBOOK!$AM$5:$AM$1036129,"AGO"))</f>
        <v xml:space="preserve"> </v>
      </c>
      <c r="CP672" s="623"/>
      <c r="CQ672" s="623"/>
      <c r="CR672" s="623" t="str">
        <f>IF(SUMIFS(LOGBOOK!$AF$5:$AF$1036129,LOGBOOK!$D$5:$D$1036129,BC647,LOGBOOK!$AN$5:$AN$1036129,BS647,LOGBOOK!$E$5:$E$1036129,BI647,LOGBOOK!$AM$5:$AM$1036129,"AGO")=0," ",SUMIFS(LOGBOOK!$AF$5:$AF$1036129,LOGBOOK!$D$5:$D$1036129,BC647,LOGBOOK!$AN$5:$AN$1036129,BS647,LOGBOOK!$E$5:$E$1036129,BI647,LOGBOOK!$AM$5:$AM$1036129,"AGO"))</f>
        <v xml:space="preserve"> </v>
      </c>
      <c r="CS672" s="633"/>
      <c r="CT672" s="633"/>
      <c r="CU672" s="643"/>
      <c r="CV672" s="247"/>
      <c r="CW672" s="212"/>
      <c r="CX672" s="637"/>
      <c r="CY672" s="1225"/>
      <c r="CZ672" s="1225"/>
      <c r="DA672" s="1225"/>
      <c r="DB672" s="1225"/>
      <c r="DC672" s="1226"/>
      <c r="DD672" s="1129"/>
      <c r="DE672" s="1130"/>
      <c r="DF672" s="1130"/>
      <c r="DG672" s="1130"/>
      <c r="DH672" s="1130"/>
      <c r="DI672" s="1130"/>
      <c r="DJ672" s="643"/>
      <c r="DK672" s="646"/>
      <c r="DL672" s="646"/>
      <c r="DM672" s="646"/>
      <c r="DN672" s="646"/>
      <c r="DO672" s="646"/>
      <c r="DP672" s="646"/>
      <c r="DQ672" s="646"/>
      <c r="DR672" s="646"/>
      <c r="DS672" s="646"/>
      <c r="DT672" s="646"/>
      <c r="DU672" s="647"/>
      <c r="DV672" s="15"/>
      <c r="DW672" s="629" t="str">
        <f>IF('FRONT PAGE'!$A$1="www.fly-logics.com","AUG",0)</f>
        <v>AUG</v>
      </c>
      <c r="DX672" s="631"/>
      <c r="DY672" s="631"/>
      <c r="DZ672" s="631"/>
      <c r="EA672" s="631"/>
      <c r="EB672" s="630" t="str">
        <f>IF(SUMIFS(LOGBOOK!$Y$5:$Y$1036129,LOGBOOK!$D$5:$D$1036129,DB647,LOGBOOK!$AN$5:$AN$1036129,DR647,LOGBOOK!$E$5:$E$1036129,DH647,LOGBOOK!$AM$5:$AM$1036129,"AGO")=0," ",SUMIFS(LOGBOOK!$Y$5:$Y$1036129,LOGBOOK!$D$5:$D$1036129,DB647,LOGBOOK!$AN$5:$AN$1036129,DR647,LOGBOOK!$E$5:$E$1036129,DH647,LOGBOOK!$AM$5:$AM$1036129,"AGO"))</f>
        <v xml:space="preserve"> </v>
      </c>
      <c r="EC672" s="625"/>
      <c r="ED672" s="625"/>
      <c r="EE672" s="625"/>
      <c r="EF672" s="630" t="str">
        <f>IF(SUMIFS(LOGBOOK!$Z$5:$Z$1036129,LOGBOOK!$D$5:$D$1036129,DB647,LOGBOOK!$AN$5:$AN$1036129,DR647,LOGBOOK!$E$5:$E$1036129,DH647,LOGBOOK!$AM$5:$AM$1036129,"AGO")=0," ",SUMIFS(LOGBOOK!$Z$5:$Z$1036129,LOGBOOK!$D$5:$D$1036129,DB647,LOGBOOK!$AN$5:$AN$1036129,DR647,LOGBOOK!$E$5:$E$1036129,DH647,LOGBOOK!$AM$5:$AM$1036129,"AGO"))</f>
        <v xml:space="preserve"> </v>
      </c>
      <c r="EG672" s="625"/>
      <c r="EH672" s="625"/>
      <c r="EI672" s="625"/>
      <c r="EJ672" s="630" t="str">
        <f>IF(SUMIFS(LOGBOOK!$AA$5:$AA$1036129,LOGBOOK!$D$5:$D$1036129,DB647,LOGBOOK!$AN$5:$AN$1036129,DR647,LOGBOOK!$E$5:$E$1036129,DH647,LOGBOOK!$AM$5:$AM$1036129,"AGO")=0," ",SUMIFS(LOGBOOK!$AA$5:$AA$1036129,LOGBOOK!$D$5:$D$1036129,DB647,LOGBOOK!$AN$5:$AN$1036129,DR647,LOGBOOK!$E$5:$E$1036129,DH647,LOGBOOK!$AM$5:$AM$1036129,"AGO"))</f>
        <v xml:space="preserve"> </v>
      </c>
      <c r="EK672" s="625"/>
      <c r="EL672" s="625"/>
      <c r="EM672" s="625"/>
      <c r="EN672" s="623" t="str">
        <f>IF(SUMIFS(LOGBOOK!$AE$5:$AE$1036129,LOGBOOK!$D$5:$D$1036129,DB647,LOGBOOK!$AN$5:$AN$1036129,DR647,LOGBOOK!$E$5:$E$1036129,DH647,LOGBOOK!$AM$5:$AM$1036129,"AGO")=0," ",SUMIFS(LOGBOOK!$AC$5:$AC$1036129,LOGBOOK!$D$5:$D$1036129,DB647,LOGBOOK!$AN$5:$AN$1036129,DR647,LOGBOOK!$E$5:$E$1036129,DH647,LOGBOOK!$AM$5:$AM$1036129,"AGO"))</f>
        <v xml:space="preserve"> </v>
      </c>
      <c r="EO672" s="623"/>
      <c r="EP672" s="623"/>
      <c r="EQ672" s="623" t="str">
        <f>IF(SUMIFS(LOGBOOK!$AF$5:$AF$1036129,LOGBOOK!$D$5:$D$1036129,DB647,LOGBOOK!$AN$5:$AN$1036129,DR647,LOGBOOK!$E$5:$E$1036129,DH647,LOGBOOK!$AM$5:$AM$1036129,"AGO")=0," ",SUMIFS(LOGBOOK!$AF$5:$AF$1036129,LOGBOOK!$D$5:$D$1036129,DB647,LOGBOOK!$AN$5:$AN$1036129,DR647,LOGBOOK!$E$5:$E$1036129,DH647,LOGBOOK!$AM$5:$AM$1036129,"AGO"))</f>
        <v xml:space="preserve"> </v>
      </c>
      <c r="ER672" s="633"/>
      <c r="ES672" s="633"/>
      <c r="ET672" s="643"/>
      <c r="EU672" s="637"/>
      <c r="EV672" s="1225"/>
      <c r="EW672" s="1225"/>
      <c r="EX672" s="1225"/>
      <c r="EY672" s="1225"/>
      <c r="EZ672" s="1226"/>
      <c r="FA672" s="1129"/>
      <c r="FB672" s="1130"/>
      <c r="FC672" s="1130"/>
      <c r="FD672" s="1130"/>
      <c r="FE672" s="1130"/>
      <c r="FF672" s="1130"/>
      <c r="FG672" s="643"/>
      <c r="FH672" s="646"/>
      <c r="FI672" s="646"/>
      <c r="FJ672" s="646"/>
      <c r="FK672" s="646"/>
      <c r="FL672" s="646"/>
      <c r="FM672" s="646"/>
      <c r="FN672" s="646"/>
      <c r="FO672" s="646"/>
      <c r="FP672" s="646"/>
      <c r="FQ672" s="646"/>
      <c r="FR672" s="647"/>
      <c r="FS672" s="15"/>
      <c r="FT672" s="629" t="str">
        <f>IF('FRONT PAGE'!$A$1="www.fly-logics.com","AUG",0)</f>
        <v>AUG</v>
      </c>
      <c r="FU672" s="631"/>
      <c r="FV672" s="631"/>
      <c r="FW672" s="631"/>
      <c r="FX672" s="631"/>
      <c r="FY672" s="630" t="str">
        <f>IF(SUMIFS(LOGBOOK!$Y$5:$Y$1036129,LOGBOOK!$D$5:$D$1036129,EY647,LOGBOOK!$AN$5:$AN$1036129,FO647,LOGBOOK!$E$5:$E$1036129,FE647,LOGBOOK!$AM$5:$AM$1036129,"AGO")=0," ",SUMIFS(LOGBOOK!$Y$5:$Y$1036129,LOGBOOK!$D$5:$D$1036129,EY647,LOGBOOK!$AN$5:$AN$1036129,FO647,LOGBOOK!$E$5:$E$1036129,FE647,LOGBOOK!$AM$5:$AM$1036129,"AGO"))</f>
        <v xml:space="preserve"> </v>
      </c>
      <c r="FZ672" s="625"/>
      <c r="GA672" s="625"/>
      <c r="GB672" s="625"/>
      <c r="GC672" s="630" t="str">
        <f>IF(SUMIFS(LOGBOOK!$Z$5:$Z$1036129,LOGBOOK!$D$5:$D$1036129,EY647,LOGBOOK!$AN$5:$AN$1036129,FO647,LOGBOOK!$E$5:$E$1036129,FE647,LOGBOOK!$AM$5:$AM$1036129,"AGO")=0," ",SUMIFS(LOGBOOK!$Z$5:$Z$1036129,LOGBOOK!$D$5:$D$1036129,EY647,LOGBOOK!$AN$5:$AN$1036129,FO647,LOGBOOK!$E$5:$E$1036129,FE647,LOGBOOK!$AM$5:$AM$1036129,"AGO"))</f>
        <v xml:space="preserve"> </v>
      </c>
      <c r="GD672" s="625"/>
      <c r="GE672" s="625"/>
      <c r="GF672" s="625"/>
      <c r="GG672" s="630" t="str">
        <f>IF(SUMIFS(LOGBOOK!$AA$5:$AA$1036129,LOGBOOK!$D$5:$D$1036129,EY647,LOGBOOK!$AN$5:$AN$1036129,FO647,LOGBOOK!$E$5:$E$1036129,FE647,LOGBOOK!$AM$5:$AM$1036129,"AGO")=0," ",SUMIFS(LOGBOOK!$AA$5:$AA$1036129,LOGBOOK!$D$5:$D$1036129,EY647,LOGBOOK!$AN$5:$AN$1036129,FO647,LOGBOOK!$E$5:$E$1036129,FE647,LOGBOOK!$AM$5:$AM$1036129,"AGO"))</f>
        <v xml:space="preserve"> </v>
      </c>
      <c r="GH672" s="625"/>
      <c r="GI672" s="625"/>
      <c r="GJ672" s="625"/>
      <c r="GK672" s="623" t="str">
        <f>IF(SUMIFS(LOGBOOK!$AE$5:$AE$1036129,LOGBOOK!$D$5:$D$1036129,EY647,LOGBOOK!$AN$5:$AN$1036129,FO647,LOGBOOK!$E$5:$E$1036129,FE647,LOGBOOK!$AM$5:$AM$1036129,"AGO")=0," ",SUMIFS(LOGBOOK!$AC$5:$AC$1036129,LOGBOOK!$D$5:$D$1036129,EY647,LOGBOOK!$AN$5:$AN$1036129,FO647,LOGBOOK!$E$5:$E$1036129,FE647,LOGBOOK!$AM$5:$AM$1036129,"AGO"))</f>
        <v xml:space="preserve"> </v>
      </c>
      <c r="GL672" s="623"/>
      <c r="GM672" s="623"/>
      <c r="GN672" s="623" t="str">
        <f>IF(SUMIFS(LOGBOOK!$AF$5:$AF$1036129,LOGBOOK!$D$5:$D$1036129,EY647,LOGBOOK!$AN$5:$AN$1036129,FO647,LOGBOOK!$E$5:$E$1036129,FE647,LOGBOOK!$AM$5:$AM$1036129,"AGO")=0," ",SUMIFS(LOGBOOK!$AF$5:$AF$1036129,LOGBOOK!$D$5:$D$1036129,EY647,LOGBOOK!$AN$5:$AN$1036129,FO647,LOGBOOK!$E$5:$E$1036129,FE647,LOGBOOK!$AM$5:$AM$1036129,"AGO"))</f>
        <v xml:space="preserve"> </v>
      </c>
      <c r="GO672" s="633"/>
      <c r="GP672" s="633"/>
      <c r="GQ672" s="643"/>
      <c r="GR672" s="6"/>
    </row>
    <row r="673" spans="1:200" ht="4.5" customHeight="1" x14ac:dyDescent="0.25">
      <c r="A673" s="212"/>
      <c r="B673" s="657"/>
      <c r="C673" s="624"/>
      <c r="D673" s="624"/>
      <c r="E673" s="624"/>
      <c r="F673" s="624"/>
      <c r="G673" s="624"/>
      <c r="H673" s="624"/>
      <c r="I673" s="624"/>
      <c r="J673" s="624"/>
      <c r="K673" s="624"/>
      <c r="L673" s="624"/>
      <c r="M673" s="624"/>
      <c r="N673" s="643"/>
      <c r="O673" s="646"/>
      <c r="P673" s="646"/>
      <c r="Q673" s="646"/>
      <c r="R673" s="646"/>
      <c r="S673" s="646"/>
      <c r="T673" s="646"/>
      <c r="U673" s="646"/>
      <c r="V673" s="646"/>
      <c r="W673" s="646"/>
      <c r="X673" s="646"/>
      <c r="Y673" s="647"/>
      <c r="Z673" s="15"/>
      <c r="AA673" s="631"/>
      <c r="AB673" s="631"/>
      <c r="AC673" s="631"/>
      <c r="AD673" s="631"/>
      <c r="AE673" s="631"/>
      <c r="AF673" s="625"/>
      <c r="AG673" s="632"/>
      <c r="AH673" s="632"/>
      <c r="AI673" s="625"/>
      <c r="AJ673" s="625"/>
      <c r="AK673" s="632"/>
      <c r="AL673" s="632"/>
      <c r="AM673" s="625"/>
      <c r="AN673" s="625"/>
      <c r="AO673" s="632"/>
      <c r="AP673" s="632"/>
      <c r="AQ673" s="625"/>
      <c r="AR673" s="623"/>
      <c r="AS673" s="623"/>
      <c r="AT673" s="623"/>
      <c r="AU673" s="633"/>
      <c r="AV673" s="634"/>
      <c r="AW673" s="633"/>
      <c r="AX673" s="643"/>
      <c r="AY673" s="657"/>
      <c r="AZ673" s="624"/>
      <c r="BA673" s="624"/>
      <c r="BB673" s="624"/>
      <c r="BC673" s="624"/>
      <c r="BD673" s="624"/>
      <c r="BE673" s="624"/>
      <c r="BF673" s="624"/>
      <c r="BG673" s="624"/>
      <c r="BH673" s="624"/>
      <c r="BI673" s="624"/>
      <c r="BJ673" s="624"/>
      <c r="BK673" s="643"/>
      <c r="BL673" s="646"/>
      <c r="BM673" s="646"/>
      <c r="BN673" s="646"/>
      <c r="BO673" s="646"/>
      <c r="BP673" s="646"/>
      <c r="BQ673" s="646"/>
      <c r="BR673" s="646"/>
      <c r="BS673" s="646"/>
      <c r="BT673" s="646"/>
      <c r="BU673" s="646"/>
      <c r="BV673" s="647"/>
      <c r="BW673" s="15"/>
      <c r="BX673" s="631"/>
      <c r="BY673" s="631"/>
      <c r="BZ673" s="631"/>
      <c r="CA673" s="631"/>
      <c r="CB673" s="631"/>
      <c r="CC673" s="625"/>
      <c r="CD673" s="632"/>
      <c r="CE673" s="632"/>
      <c r="CF673" s="625"/>
      <c r="CG673" s="625"/>
      <c r="CH673" s="632"/>
      <c r="CI673" s="632"/>
      <c r="CJ673" s="625"/>
      <c r="CK673" s="625"/>
      <c r="CL673" s="632"/>
      <c r="CM673" s="632"/>
      <c r="CN673" s="625"/>
      <c r="CO673" s="623"/>
      <c r="CP673" s="623"/>
      <c r="CQ673" s="623"/>
      <c r="CR673" s="633"/>
      <c r="CS673" s="634"/>
      <c r="CT673" s="633"/>
      <c r="CU673" s="643"/>
      <c r="CV673" s="247"/>
      <c r="CW673" s="212"/>
      <c r="CX673" s="657"/>
      <c r="CY673" s="624"/>
      <c r="CZ673" s="624"/>
      <c r="DA673" s="624"/>
      <c r="DB673" s="624"/>
      <c r="DC673" s="624"/>
      <c r="DD673" s="624"/>
      <c r="DE673" s="624"/>
      <c r="DF673" s="624"/>
      <c r="DG673" s="624"/>
      <c r="DH673" s="624"/>
      <c r="DI673" s="624"/>
      <c r="DJ673" s="643"/>
      <c r="DK673" s="646"/>
      <c r="DL673" s="646"/>
      <c r="DM673" s="646"/>
      <c r="DN673" s="646"/>
      <c r="DO673" s="646"/>
      <c r="DP673" s="646"/>
      <c r="DQ673" s="646"/>
      <c r="DR673" s="646"/>
      <c r="DS673" s="646"/>
      <c r="DT673" s="646"/>
      <c r="DU673" s="647"/>
      <c r="DV673" s="15"/>
      <c r="DW673" s="631"/>
      <c r="DX673" s="631"/>
      <c r="DY673" s="631"/>
      <c r="DZ673" s="631"/>
      <c r="EA673" s="631"/>
      <c r="EB673" s="625"/>
      <c r="EC673" s="632"/>
      <c r="ED673" s="632"/>
      <c r="EE673" s="625"/>
      <c r="EF673" s="625"/>
      <c r="EG673" s="632"/>
      <c r="EH673" s="632"/>
      <c r="EI673" s="625"/>
      <c r="EJ673" s="625"/>
      <c r="EK673" s="632"/>
      <c r="EL673" s="632"/>
      <c r="EM673" s="625"/>
      <c r="EN673" s="623"/>
      <c r="EO673" s="623"/>
      <c r="EP673" s="623"/>
      <c r="EQ673" s="633"/>
      <c r="ER673" s="634"/>
      <c r="ES673" s="633"/>
      <c r="ET673" s="643"/>
      <c r="EU673" s="657"/>
      <c r="EV673" s="624"/>
      <c r="EW673" s="624"/>
      <c r="EX673" s="624"/>
      <c r="EY673" s="624"/>
      <c r="EZ673" s="624"/>
      <c r="FA673" s="624"/>
      <c r="FB673" s="624"/>
      <c r="FC673" s="624"/>
      <c r="FD673" s="624"/>
      <c r="FE673" s="624"/>
      <c r="FF673" s="624"/>
      <c r="FG673" s="643"/>
      <c r="FH673" s="646"/>
      <c r="FI673" s="646"/>
      <c r="FJ673" s="646"/>
      <c r="FK673" s="646"/>
      <c r="FL673" s="646"/>
      <c r="FM673" s="646"/>
      <c r="FN673" s="646"/>
      <c r="FO673" s="646"/>
      <c r="FP673" s="646"/>
      <c r="FQ673" s="646"/>
      <c r="FR673" s="647"/>
      <c r="FS673" s="15"/>
      <c r="FT673" s="631"/>
      <c r="FU673" s="631"/>
      <c r="FV673" s="631"/>
      <c r="FW673" s="631"/>
      <c r="FX673" s="631"/>
      <c r="FY673" s="625"/>
      <c r="FZ673" s="632"/>
      <c r="GA673" s="632"/>
      <c r="GB673" s="625"/>
      <c r="GC673" s="625"/>
      <c r="GD673" s="632"/>
      <c r="GE673" s="632"/>
      <c r="GF673" s="625"/>
      <c r="GG673" s="625"/>
      <c r="GH673" s="632"/>
      <c r="GI673" s="632"/>
      <c r="GJ673" s="625"/>
      <c r="GK673" s="623"/>
      <c r="GL673" s="623"/>
      <c r="GM673" s="623"/>
      <c r="GN673" s="633"/>
      <c r="GO673" s="634"/>
      <c r="GP673" s="633"/>
      <c r="GQ673" s="643"/>
      <c r="GR673" s="6"/>
    </row>
    <row r="674" spans="1:200" ht="10.5" customHeight="1" x14ac:dyDescent="0.25">
      <c r="A674" s="212"/>
      <c r="B674" s="1190"/>
      <c r="C674" s="9" t="str">
        <f>LOGBOOK!$J$3</f>
        <v>SINGLE-ENGINE</v>
      </c>
      <c r="D674" s="10" t="str">
        <f>LOGBOOK!$K$3</f>
        <v>MULTI-ENGINE</v>
      </c>
      <c r="E674" s="10" t="str">
        <f>LOGBOOK!$L$3</f>
        <v>TURBO PROP</v>
      </c>
      <c r="F674" s="10" t="str">
        <f>LOGBOOK!$M$3</f>
        <v>TURBO JET</v>
      </c>
      <c r="G674" s="10" t="str">
        <f>LOGBOOK!$N$3</f>
        <v>LSA</v>
      </c>
      <c r="H674" s="10" t="str">
        <f>LOGBOOK!$O$2</f>
        <v>HELICOPTER</v>
      </c>
      <c r="I674" s="10" t="str">
        <f>LOGBOOK!$P$2</f>
        <v>GLIDER</v>
      </c>
      <c r="J674" s="10" t="str">
        <f>LOGBOOK!$Q$2</f>
        <v>OTHERS</v>
      </c>
      <c r="K674" s="10">
        <f>LOGBOOK!$S$3</f>
        <v>0</v>
      </c>
      <c r="L674" s="11"/>
      <c r="M674" s="11" t="s">
        <v>64</v>
      </c>
      <c r="N674" s="12"/>
      <c r="O674" s="648"/>
      <c r="P674" s="648"/>
      <c r="Q674" s="648"/>
      <c r="R674" s="648"/>
      <c r="S674" s="648"/>
      <c r="T674" s="648"/>
      <c r="U674" s="648"/>
      <c r="V674" s="648"/>
      <c r="W674" s="648"/>
      <c r="X674" s="648"/>
      <c r="Y674" s="649"/>
      <c r="Z674" s="15"/>
      <c r="AA674" s="631"/>
      <c r="AB674" s="631"/>
      <c r="AC674" s="631"/>
      <c r="AD674" s="631"/>
      <c r="AE674" s="631"/>
      <c r="AF674" s="625"/>
      <c r="AG674" s="625"/>
      <c r="AH674" s="625"/>
      <c r="AI674" s="625"/>
      <c r="AJ674" s="625"/>
      <c r="AK674" s="625"/>
      <c r="AL674" s="625"/>
      <c r="AM674" s="625"/>
      <c r="AN674" s="625"/>
      <c r="AO674" s="625"/>
      <c r="AP674" s="625"/>
      <c r="AQ674" s="625"/>
      <c r="AR674" s="623"/>
      <c r="AS674" s="623"/>
      <c r="AT674" s="623"/>
      <c r="AU674" s="633"/>
      <c r="AV674" s="633"/>
      <c r="AW674" s="633"/>
      <c r="AX674" s="643"/>
      <c r="AY674" s="1190"/>
      <c r="AZ674" s="9" t="str">
        <f>LOGBOOK!$J$3</f>
        <v>SINGLE-ENGINE</v>
      </c>
      <c r="BA674" s="10" t="str">
        <f>LOGBOOK!$K$3</f>
        <v>MULTI-ENGINE</v>
      </c>
      <c r="BB674" s="10" t="str">
        <f>LOGBOOK!$L$3</f>
        <v>TURBO PROP</v>
      </c>
      <c r="BC674" s="10" t="str">
        <f>LOGBOOK!$M$3</f>
        <v>TURBO JET</v>
      </c>
      <c r="BD674" s="10" t="str">
        <f>LOGBOOK!$N$3</f>
        <v>LSA</v>
      </c>
      <c r="BE674" s="10" t="str">
        <f>LOGBOOK!$O$2</f>
        <v>HELICOPTER</v>
      </c>
      <c r="BF674" s="10" t="str">
        <f>LOGBOOK!$P$2</f>
        <v>GLIDER</v>
      </c>
      <c r="BG674" s="10" t="str">
        <f>LOGBOOK!$Q$2</f>
        <v>OTHERS</v>
      </c>
      <c r="BH674" s="10">
        <f>LOGBOOK!$S$3</f>
        <v>0</v>
      </c>
      <c r="BI674" s="11"/>
      <c r="BJ674" s="11" t="s">
        <v>64</v>
      </c>
      <c r="BK674" s="12"/>
      <c r="BL674" s="648"/>
      <c r="BM674" s="648"/>
      <c r="BN674" s="648"/>
      <c r="BO674" s="648"/>
      <c r="BP674" s="648"/>
      <c r="BQ674" s="648"/>
      <c r="BR674" s="648"/>
      <c r="BS674" s="648"/>
      <c r="BT674" s="648"/>
      <c r="BU674" s="648"/>
      <c r="BV674" s="649"/>
      <c r="BW674" s="15"/>
      <c r="BX674" s="631"/>
      <c r="BY674" s="631"/>
      <c r="BZ674" s="631"/>
      <c r="CA674" s="631"/>
      <c r="CB674" s="631"/>
      <c r="CC674" s="625"/>
      <c r="CD674" s="625"/>
      <c r="CE674" s="625"/>
      <c r="CF674" s="625"/>
      <c r="CG674" s="625"/>
      <c r="CH674" s="625"/>
      <c r="CI674" s="625"/>
      <c r="CJ674" s="625"/>
      <c r="CK674" s="625"/>
      <c r="CL674" s="625"/>
      <c r="CM674" s="625"/>
      <c r="CN674" s="625"/>
      <c r="CO674" s="623"/>
      <c r="CP674" s="623"/>
      <c r="CQ674" s="623"/>
      <c r="CR674" s="633"/>
      <c r="CS674" s="633"/>
      <c r="CT674" s="633"/>
      <c r="CU674" s="643"/>
      <c r="CV674" s="247"/>
      <c r="CW674" s="212"/>
      <c r="CX674" s="1190"/>
      <c r="CY674" s="9" t="str">
        <f>LOGBOOK!$J$3</f>
        <v>SINGLE-ENGINE</v>
      </c>
      <c r="CZ674" s="10" t="str">
        <f>LOGBOOK!$K$3</f>
        <v>MULTI-ENGINE</v>
      </c>
      <c r="DA674" s="10" t="str">
        <f>LOGBOOK!$L$3</f>
        <v>TURBO PROP</v>
      </c>
      <c r="DB674" s="10" t="str">
        <f>LOGBOOK!$M$3</f>
        <v>TURBO JET</v>
      </c>
      <c r="DC674" s="10" t="str">
        <f>LOGBOOK!$N$3</f>
        <v>LSA</v>
      </c>
      <c r="DD674" s="10" t="str">
        <f>LOGBOOK!$O$2</f>
        <v>HELICOPTER</v>
      </c>
      <c r="DE674" s="10" t="str">
        <f>LOGBOOK!$P$2</f>
        <v>GLIDER</v>
      </c>
      <c r="DF674" s="10" t="str">
        <f>LOGBOOK!$Q$2</f>
        <v>OTHERS</v>
      </c>
      <c r="DG674" s="10">
        <f>LOGBOOK!$S$3</f>
        <v>0</v>
      </c>
      <c r="DH674" s="11"/>
      <c r="DI674" s="11" t="s">
        <v>64</v>
      </c>
      <c r="DJ674" s="12"/>
      <c r="DK674" s="648"/>
      <c r="DL674" s="648"/>
      <c r="DM674" s="648"/>
      <c r="DN674" s="648"/>
      <c r="DO674" s="648"/>
      <c r="DP674" s="648"/>
      <c r="DQ674" s="648"/>
      <c r="DR674" s="648"/>
      <c r="DS674" s="648"/>
      <c r="DT674" s="648"/>
      <c r="DU674" s="649"/>
      <c r="DV674" s="15"/>
      <c r="DW674" s="631"/>
      <c r="DX674" s="631"/>
      <c r="DY674" s="631"/>
      <c r="DZ674" s="631"/>
      <c r="EA674" s="631"/>
      <c r="EB674" s="625"/>
      <c r="EC674" s="625"/>
      <c r="ED674" s="625"/>
      <c r="EE674" s="625"/>
      <c r="EF674" s="625"/>
      <c r="EG674" s="625"/>
      <c r="EH674" s="625"/>
      <c r="EI674" s="625"/>
      <c r="EJ674" s="625"/>
      <c r="EK674" s="625"/>
      <c r="EL674" s="625"/>
      <c r="EM674" s="625"/>
      <c r="EN674" s="623"/>
      <c r="EO674" s="623"/>
      <c r="EP674" s="623"/>
      <c r="EQ674" s="633"/>
      <c r="ER674" s="633"/>
      <c r="ES674" s="633"/>
      <c r="ET674" s="643"/>
      <c r="EU674" s="1190"/>
      <c r="EV674" s="9" t="str">
        <f>LOGBOOK!$J$3</f>
        <v>SINGLE-ENGINE</v>
      </c>
      <c r="EW674" s="10" t="str">
        <f>LOGBOOK!$K$3</f>
        <v>MULTI-ENGINE</v>
      </c>
      <c r="EX674" s="10" t="str">
        <f>LOGBOOK!$L$3</f>
        <v>TURBO PROP</v>
      </c>
      <c r="EY674" s="10" t="str">
        <f>LOGBOOK!$M$3</f>
        <v>TURBO JET</v>
      </c>
      <c r="EZ674" s="10" t="str">
        <f>LOGBOOK!$N$3</f>
        <v>LSA</v>
      </c>
      <c r="FA674" s="10" t="str">
        <f>LOGBOOK!$O$2</f>
        <v>HELICOPTER</v>
      </c>
      <c r="FB674" s="10" t="str">
        <f>LOGBOOK!$P$2</f>
        <v>GLIDER</v>
      </c>
      <c r="FC674" s="10" t="str">
        <f>LOGBOOK!$Q$2</f>
        <v>OTHERS</v>
      </c>
      <c r="FD674" s="10">
        <f>LOGBOOK!$S$3</f>
        <v>0</v>
      </c>
      <c r="FE674" s="11"/>
      <c r="FF674" s="11" t="s">
        <v>64</v>
      </c>
      <c r="FG674" s="12"/>
      <c r="FH674" s="648"/>
      <c r="FI674" s="648"/>
      <c r="FJ674" s="648"/>
      <c r="FK674" s="648"/>
      <c r="FL674" s="648"/>
      <c r="FM674" s="648"/>
      <c r="FN674" s="648"/>
      <c r="FO674" s="648"/>
      <c r="FP674" s="648"/>
      <c r="FQ674" s="648"/>
      <c r="FR674" s="649"/>
      <c r="FS674" s="15"/>
      <c r="FT674" s="631"/>
      <c r="FU674" s="631"/>
      <c r="FV674" s="631"/>
      <c r="FW674" s="631"/>
      <c r="FX674" s="631"/>
      <c r="FY674" s="625"/>
      <c r="FZ674" s="625"/>
      <c r="GA674" s="625"/>
      <c r="GB674" s="625"/>
      <c r="GC674" s="625"/>
      <c r="GD674" s="625"/>
      <c r="GE674" s="625"/>
      <c r="GF674" s="625"/>
      <c r="GG674" s="625"/>
      <c r="GH674" s="625"/>
      <c r="GI674" s="625"/>
      <c r="GJ674" s="625"/>
      <c r="GK674" s="623"/>
      <c r="GL674" s="623"/>
      <c r="GM674" s="623"/>
      <c r="GN674" s="633"/>
      <c r="GO674" s="633"/>
      <c r="GP674" s="633"/>
      <c r="GQ674" s="643"/>
      <c r="GR674" s="6"/>
    </row>
    <row r="675" spans="1:200" ht="4.5" customHeight="1" x14ac:dyDescent="0.25">
      <c r="A675" s="212"/>
      <c r="B675" s="1227"/>
      <c r="C675" s="1228"/>
      <c r="D675" s="1228"/>
      <c r="E675" s="1228"/>
      <c r="F675" s="1228"/>
      <c r="G675" s="1228"/>
      <c r="H675" s="1228"/>
      <c r="I675" s="1228"/>
      <c r="J675" s="1228"/>
      <c r="K675" s="1228"/>
      <c r="L675" s="1228"/>
      <c r="M675" s="1228"/>
      <c r="N675" s="1228"/>
      <c r="O675" s="1229"/>
      <c r="P675" s="1229"/>
      <c r="Q675" s="1229"/>
      <c r="R675" s="1229"/>
      <c r="S675" s="1229"/>
      <c r="T675" s="1229"/>
      <c r="U675" s="1229"/>
      <c r="V675" s="1229"/>
      <c r="W675" s="1229"/>
      <c r="X675" s="1229"/>
      <c r="Y675" s="1229"/>
      <c r="Z675" s="15"/>
      <c r="AA675" s="629" t="str">
        <f>IF('FRONT PAGE'!$A$1="www.fly-logics.com","SEP",0)</f>
        <v>SEP</v>
      </c>
      <c r="AB675" s="631"/>
      <c r="AC675" s="631"/>
      <c r="AD675" s="631"/>
      <c r="AE675" s="631"/>
      <c r="AF675" s="630" t="str">
        <f>IF(SUMIFS(LOGBOOK!$Y$5:$Y$1036129,LOGBOOK!$D$5:$D$1036129,F647,LOGBOOK!$AN$5:$AN$1036129,V647,LOGBOOK!$E$5:$E$1036129,L647,LOGBOOK!$AM$5:$AM$1036129,"SEP")=0," ",SUMIFS(LOGBOOK!$Y$5:$Y$1036129,LOGBOOK!$D$5:$D$1036129,F647,LOGBOOK!$AN$5:$AN$1036129,V647,LOGBOOK!$E$5:$E$1036129,L647,LOGBOOK!$AM$5:$AM$1036129,"SEP"))</f>
        <v xml:space="preserve"> </v>
      </c>
      <c r="AG675" s="625"/>
      <c r="AH675" s="625"/>
      <c r="AI675" s="625"/>
      <c r="AJ675" s="630" t="str">
        <f>IF(SUMIFS(LOGBOOK!$Z$5:$Z$1036129,LOGBOOK!$D$5:$D$1036129,F647,LOGBOOK!$AN$5:$AN$1036129,V647,LOGBOOK!$E$5:$E$1036129,L647,LOGBOOK!$AM$5:$AM$1036129,"SEP")=0," ",SUMIFS(LOGBOOK!$Z$5:$Z$1036129,LOGBOOK!$D$5:$D$1036129,F647,LOGBOOK!$AN$5:$AN$1036129,V647,LOGBOOK!$E$5:$E$1036129,L647,LOGBOOK!$AM$5:$AM$1036129,"SEP"))</f>
        <v xml:space="preserve"> </v>
      </c>
      <c r="AK675" s="625"/>
      <c r="AL675" s="625"/>
      <c r="AM675" s="625"/>
      <c r="AN675" s="630" t="str">
        <f>IF(SUMIFS(LOGBOOK!$AA$5:$AA$1036129,LOGBOOK!$D$5:$D$1036129,F647,LOGBOOK!$AN$5:$AN$1036129,V647,LOGBOOK!$E$5:$E$1036129,L647,LOGBOOK!$AM$5:$AM$1036129,"SEP")=0," ",SUMIFS(LOGBOOK!$AA$5:$AA$1036129,LOGBOOK!$D$5:$D$1036129,F647,LOGBOOK!$AN$5:$AN$1036129,V647,LOGBOOK!$E$5:$E$1036129,L647,LOGBOOK!$AM$5:$AM$1036129,"SEP"))</f>
        <v xml:space="preserve"> </v>
      </c>
      <c r="AO675" s="625"/>
      <c r="AP675" s="625"/>
      <c r="AQ675" s="625"/>
      <c r="AR675" s="623" t="str">
        <f>IF(SUMIFS(LOGBOOK!$AE$5:$AE$1036129,LOGBOOK!$D$5:$D$1036129,F647,LOGBOOK!$AN$5:$AN$1036129,V647,LOGBOOK!$E$5:$E$1036129,L647,LOGBOOK!$AM$5:$AM$1036129,"SEP")=0," ",SUMIFS(LOGBOOK!$AC$5:$AC$1036129,LOGBOOK!$D$5:$D$1036129,F647,LOGBOOK!$AN$5:$AN$1036129,V647,LOGBOOK!$E$5:$E$1036129,L647,LOGBOOK!$AM$5:$AM$1036129,"SEP"))</f>
        <v xml:space="preserve"> </v>
      </c>
      <c r="AS675" s="623"/>
      <c r="AT675" s="623"/>
      <c r="AU675" s="623" t="str">
        <f>IF(SUMIFS(LOGBOOK!$AF$5:$AF$1036129,LOGBOOK!$D$5:$D$1036129,F647,LOGBOOK!$AN$5:$AN$1036129,V647,LOGBOOK!$E$5:$E$1036129,L647,LOGBOOK!$AM$5:$AM$1036129,"SEP")=0," ",SUMIFS(LOGBOOK!$AF$5:$AF$1036129,LOGBOOK!$D$5:$D$1036129,F647,LOGBOOK!$AN$5:$AN$1036129,V647,LOGBOOK!$E$5:$E$1036129,L647,LOGBOOK!$AM$5:$AM$1036129,"SEP"))</f>
        <v xml:space="preserve"> </v>
      </c>
      <c r="AV675" s="633"/>
      <c r="AW675" s="633"/>
      <c r="AX675" s="643"/>
      <c r="AY675" s="1227"/>
      <c r="AZ675" s="1228"/>
      <c r="BA675" s="1228"/>
      <c r="BB675" s="1228"/>
      <c r="BC675" s="1228"/>
      <c r="BD675" s="1228"/>
      <c r="BE675" s="1228"/>
      <c r="BF675" s="1228"/>
      <c r="BG675" s="1228"/>
      <c r="BH675" s="1228"/>
      <c r="BI675" s="1228"/>
      <c r="BJ675" s="1228"/>
      <c r="BK675" s="1228"/>
      <c r="BL675" s="1229"/>
      <c r="BM675" s="1229"/>
      <c r="BN675" s="1229"/>
      <c r="BO675" s="1229"/>
      <c r="BP675" s="1229"/>
      <c r="BQ675" s="1229"/>
      <c r="BR675" s="1229"/>
      <c r="BS675" s="1229"/>
      <c r="BT675" s="1229"/>
      <c r="BU675" s="1229"/>
      <c r="BV675" s="1229"/>
      <c r="BW675" s="15"/>
      <c r="BX675" s="629" t="str">
        <f>IF('FRONT PAGE'!$A$1="www.fly-logics.com","SEP",0)</f>
        <v>SEP</v>
      </c>
      <c r="BY675" s="631"/>
      <c r="BZ675" s="631"/>
      <c r="CA675" s="631"/>
      <c r="CB675" s="631"/>
      <c r="CC675" s="630" t="str">
        <f>IF(SUMIFS(LOGBOOK!$Y$5:$Y$1036129,LOGBOOK!$D$5:$D$1036129,BC647,LOGBOOK!$AN$5:$AN$1036129,BS647,LOGBOOK!$E$5:$E$1036129,BI647,LOGBOOK!$AM$5:$AM$1036129,"SEP")=0," ",SUMIFS(LOGBOOK!$Y$5:$Y$1036129,LOGBOOK!$D$5:$D$1036129,BC647,LOGBOOK!$AN$5:$AN$1036129,BS647,LOGBOOK!$E$5:$E$1036129,BI647,LOGBOOK!$AM$5:$AM$1036129,"SEP"))</f>
        <v xml:space="preserve"> </v>
      </c>
      <c r="CD675" s="625"/>
      <c r="CE675" s="625"/>
      <c r="CF675" s="625"/>
      <c r="CG675" s="630" t="str">
        <f>IF(SUMIFS(LOGBOOK!$Z$5:$Z$1036129,LOGBOOK!$D$5:$D$1036129,BC647,LOGBOOK!$AN$5:$AN$1036129,BS647,LOGBOOK!$E$5:$E$1036129,BI647,LOGBOOK!$AM$5:$AM$1036129,"SEP")=0," ",SUMIFS(LOGBOOK!$Z$5:$Z$1036129,LOGBOOK!$D$5:$D$1036129,BC647,LOGBOOK!$AN$5:$AN$1036129,BS647,LOGBOOK!$E$5:$E$1036129,BI647,LOGBOOK!$AM$5:$AM$1036129,"SEP"))</f>
        <v xml:space="preserve"> </v>
      </c>
      <c r="CH675" s="625"/>
      <c r="CI675" s="625"/>
      <c r="CJ675" s="625"/>
      <c r="CK675" s="630" t="str">
        <f>IF(SUMIFS(LOGBOOK!$AA$5:$AA$1036129,LOGBOOK!$D$5:$D$1036129,BC647,LOGBOOK!$AN$5:$AN$1036129,BS647,LOGBOOK!$E$5:$E$1036129,BI647,LOGBOOK!$AM$5:$AM$1036129,"SEP")=0," ",SUMIFS(LOGBOOK!$AA$5:$AA$1036129,LOGBOOK!$D$5:$D$1036129,BC647,LOGBOOK!$AN$5:$AN$1036129,BS647,LOGBOOK!$E$5:$E$1036129,BI647,LOGBOOK!$AM$5:$AM$1036129,"SEP"))</f>
        <v xml:space="preserve"> </v>
      </c>
      <c r="CL675" s="625"/>
      <c r="CM675" s="625"/>
      <c r="CN675" s="625"/>
      <c r="CO675" s="623" t="str">
        <f>IF(SUMIFS(LOGBOOK!$AE$5:$AE$1036129,LOGBOOK!$D$5:$D$1036129,BC647,LOGBOOK!$AN$5:$AN$1036129,BS647,LOGBOOK!$E$5:$E$1036129,BI647,LOGBOOK!$AM$5:$AM$1036129,"SEP")=0," ",SUMIFS(LOGBOOK!$AC$5:$AC$1036129,LOGBOOK!$D$5:$D$1036129,BC647,LOGBOOK!$AN$5:$AN$1036129,BS647,LOGBOOK!$E$5:$E$1036129,BI647,LOGBOOK!$AM$5:$AM$1036129,"SEP"))</f>
        <v xml:space="preserve"> </v>
      </c>
      <c r="CP675" s="623"/>
      <c r="CQ675" s="623"/>
      <c r="CR675" s="623" t="str">
        <f>IF(SUMIFS(LOGBOOK!$AF$5:$AF$1036129,LOGBOOK!$D$5:$D$1036129,BC647,LOGBOOK!$AN$5:$AN$1036129,BS647,LOGBOOK!$E$5:$E$1036129,BI647,LOGBOOK!$AM$5:$AM$1036129,"SEP")=0," ",SUMIFS(LOGBOOK!$AF$5:$AF$1036129,LOGBOOK!$D$5:$D$1036129,BC647,LOGBOOK!$AN$5:$AN$1036129,BS647,LOGBOOK!$E$5:$E$1036129,BI647,LOGBOOK!$AM$5:$AM$1036129,"SEP"))</f>
        <v xml:space="preserve"> </v>
      </c>
      <c r="CS675" s="633"/>
      <c r="CT675" s="633"/>
      <c r="CU675" s="643"/>
      <c r="CV675" s="247"/>
      <c r="CW675" s="212"/>
      <c r="CX675" s="1227"/>
      <c r="CY675" s="1228"/>
      <c r="CZ675" s="1228"/>
      <c r="DA675" s="1228"/>
      <c r="DB675" s="1228"/>
      <c r="DC675" s="1228"/>
      <c r="DD675" s="1228"/>
      <c r="DE675" s="1228"/>
      <c r="DF675" s="1228"/>
      <c r="DG675" s="1228"/>
      <c r="DH675" s="1228"/>
      <c r="DI675" s="1228"/>
      <c r="DJ675" s="1228"/>
      <c r="DK675" s="1229"/>
      <c r="DL675" s="1229"/>
      <c r="DM675" s="1229"/>
      <c r="DN675" s="1229"/>
      <c r="DO675" s="1229"/>
      <c r="DP675" s="1229"/>
      <c r="DQ675" s="1229"/>
      <c r="DR675" s="1229"/>
      <c r="DS675" s="1229"/>
      <c r="DT675" s="1229"/>
      <c r="DU675" s="1229"/>
      <c r="DV675" s="15"/>
      <c r="DW675" s="629" t="str">
        <f>IF('FRONT PAGE'!$A$1="www.fly-logics.com","SEP",0)</f>
        <v>SEP</v>
      </c>
      <c r="DX675" s="631"/>
      <c r="DY675" s="631"/>
      <c r="DZ675" s="631"/>
      <c r="EA675" s="631"/>
      <c r="EB675" s="630" t="str">
        <f>IF(SUMIFS(LOGBOOK!$Y$5:$Y$1036129,LOGBOOK!$D$5:$D$1036129,DB647,LOGBOOK!$AN$5:$AN$1036129,DR647,LOGBOOK!$E$5:$E$1036129,DH647,LOGBOOK!$AM$5:$AM$1036129,"SEP")=0," ",SUMIFS(LOGBOOK!$Y$5:$Y$1036129,LOGBOOK!$D$5:$D$1036129,DB647,LOGBOOK!$AN$5:$AN$1036129,DR647,LOGBOOK!$E$5:$E$1036129,DH647,LOGBOOK!$AM$5:$AM$1036129,"SEP"))</f>
        <v xml:space="preserve"> </v>
      </c>
      <c r="EC675" s="625"/>
      <c r="ED675" s="625"/>
      <c r="EE675" s="625"/>
      <c r="EF675" s="630" t="str">
        <f>IF(SUMIFS(LOGBOOK!$Z$5:$Z$1036129,LOGBOOK!$D$5:$D$1036129,DB647,LOGBOOK!$AN$5:$AN$1036129,DR647,LOGBOOK!$E$5:$E$1036129,DH647,LOGBOOK!$AM$5:$AM$1036129,"SEP")=0," ",SUMIFS(LOGBOOK!$Z$5:$Z$1036129,LOGBOOK!$D$5:$D$1036129,DB647,LOGBOOK!$AN$5:$AN$1036129,DR647,LOGBOOK!$E$5:$E$1036129,DH647,LOGBOOK!$AM$5:$AM$1036129,"SEP"))</f>
        <v xml:space="preserve"> </v>
      </c>
      <c r="EG675" s="625"/>
      <c r="EH675" s="625"/>
      <c r="EI675" s="625"/>
      <c r="EJ675" s="630" t="str">
        <f>IF(SUMIFS(LOGBOOK!$AA$5:$AA$1036129,LOGBOOK!$D$5:$D$1036129,DB647,LOGBOOK!$AN$5:$AN$1036129,DR647,LOGBOOK!$E$5:$E$1036129,DH647,LOGBOOK!$AM$5:$AM$1036129,"SEP")=0," ",SUMIFS(LOGBOOK!$AA$5:$AA$1036129,LOGBOOK!$D$5:$D$1036129,DB647,LOGBOOK!$AN$5:$AN$1036129,DR647,LOGBOOK!$E$5:$E$1036129,DH647,LOGBOOK!$AM$5:$AM$1036129,"SEP"))</f>
        <v xml:space="preserve"> </v>
      </c>
      <c r="EK675" s="625"/>
      <c r="EL675" s="625"/>
      <c r="EM675" s="625"/>
      <c r="EN675" s="623" t="str">
        <f>IF(SUMIFS(LOGBOOK!$AE$5:$AE$1036129,LOGBOOK!$D$5:$D$1036129,DB647,LOGBOOK!$AN$5:$AN$1036129,DR647,LOGBOOK!$E$5:$E$1036129,DH647,LOGBOOK!$AM$5:$AM$1036129,"SEP")=0," ",SUMIFS(LOGBOOK!$AC$5:$AC$1036129,LOGBOOK!$D$5:$D$1036129,DB647,LOGBOOK!$AN$5:$AN$1036129,DR647,LOGBOOK!$E$5:$E$1036129,DH647,LOGBOOK!$AM$5:$AM$1036129,"SEP"))</f>
        <v xml:space="preserve"> </v>
      </c>
      <c r="EO675" s="623"/>
      <c r="EP675" s="623"/>
      <c r="EQ675" s="623" t="str">
        <f>IF(SUMIFS(LOGBOOK!$AF$5:$AF$1036129,LOGBOOK!$D$5:$D$1036129,DB647,LOGBOOK!$AN$5:$AN$1036129,DR647,LOGBOOK!$E$5:$E$1036129,DH647,LOGBOOK!$AM$5:$AM$1036129,"SEP")=0," ",SUMIFS(LOGBOOK!$AF$5:$AF$1036129,LOGBOOK!$D$5:$D$1036129,DB647,LOGBOOK!$AN$5:$AN$1036129,DR647,LOGBOOK!$E$5:$E$1036129,DH647,LOGBOOK!$AM$5:$AM$1036129,"SEP"))</f>
        <v xml:space="preserve"> </v>
      </c>
      <c r="ER675" s="633"/>
      <c r="ES675" s="633"/>
      <c r="ET675" s="643"/>
      <c r="EU675" s="1227"/>
      <c r="EV675" s="1228"/>
      <c r="EW675" s="1228"/>
      <c r="EX675" s="1228"/>
      <c r="EY675" s="1228"/>
      <c r="EZ675" s="1228"/>
      <c r="FA675" s="1228"/>
      <c r="FB675" s="1228"/>
      <c r="FC675" s="1228"/>
      <c r="FD675" s="1228"/>
      <c r="FE675" s="1228"/>
      <c r="FF675" s="1228"/>
      <c r="FG675" s="1228"/>
      <c r="FH675" s="1229"/>
      <c r="FI675" s="1229"/>
      <c r="FJ675" s="1229"/>
      <c r="FK675" s="1229"/>
      <c r="FL675" s="1229"/>
      <c r="FM675" s="1229"/>
      <c r="FN675" s="1229"/>
      <c r="FO675" s="1229"/>
      <c r="FP675" s="1229"/>
      <c r="FQ675" s="1229"/>
      <c r="FR675" s="1229"/>
      <c r="FS675" s="15"/>
      <c r="FT675" s="629" t="str">
        <f>IF('FRONT PAGE'!$A$1="www.fly-logics.com","SEP",0)</f>
        <v>SEP</v>
      </c>
      <c r="FU675" s="631"/>
      <c r="FV675" s="631"/>
      <c r="FW675" s="631"/>
      <c r="FX675" s="631"/>
      <c r="FY675" s="630" t="str">
        <f>IF(SUMIFS(LOGBOOK!$Y$5:$Y$1036129,LOGBOOK!$D$5:$D$1036129,EY647,LOGBOOK!$AN$5:$AN$1036129,FO647,LOGBOOK!$E$5:$E$1036129,FE647,LOGBOOK!$AM$5:$AM$1036129,"SEP")=0," ",SUMIFS(LOGBOOK!$Y$5:$Y$1036129,LOGBOOK!$D$5:$D$1036129,EY647,LOGBOOK!$AN$5:$AN$1036129,FO647,LOGBOOK!$E$5:$E$1036129,FE647,LOGBOOK!$AM$5:$AM$1036129,"SEP"))</f>
        <v xml:space="preserve"> </v>
      </c>
      <c r="FZ675" s="625"/>
      <c r="GA675" s="625"/>
      <c r="GB675" s="625"/>
      <c r="GC675" s="630" t="str">
        <f>IF(SUMIFS(LOGBOOK!$Z$5:$Z$1036129,LOGBOOK!$D$5:$D$1036129,EY647,LOGBOOK!$AN$5:$AN$1036129,FO647,LOGBOOK!$E$5:$E$1036129,FE647,LOGBOOK!$AM$5:$AM$1036129,"SEP")=0," ",SUMIFS(LOGBOOK!$Z$5:$Z$1036129,LOGBOOK!$D$5:$D$1036129,EY647,LOGBOOK!$AN$5:$AN$1036129,FO647,LOGBOOK!$E$5:$E$1036129,FE647,LOGBOOK!$AM$5:$AM$1036129,"SEP"))</f>
        <v xml:space="preserve"> </v>
      </c>
      <c r="GD675" s="625"/>
      <c r="GE675" s="625"/>
      <c r="GF675" s="625"/>
      <c r="GG675" s="630" t="str">
        <f>IF(SUMIFS(LOGBOOK!$AA$5:$AA$1036129,LOGBOOK!$D$5:$D$1036129,EY647,LOGBOOK!$AN$5:$AN$1036129,FO647,LOGBOOK!$E$5:$E$1036129,FE647,LOGBOOK!$AM$5:$AM$1036129,"SEP")=0," ",SUMIFS(LOGBOOK!$AA$5:$AA$1036129,LOGBOOK!$D$5:$D$1036129,EY647,LOGBOOK!$AN$5:$AN$1036129,FO647,LOGBOOK!$E$5:$E$1036129,FE647,LOGBOOK!$AM$5:$AM$1036129,"SEP"))</f>
        <v xml:space="preserve"> </v>
      </c>
      <c r="GH675" s="625"/>
      <c r="GI675" s="625"/>
      <c r="GJ675" s="625"/>
      <c r="GK675" s="623" t="str">
        <f>IF(SUMIFS(LOGBOOK!$AE$5:$AE$1036129,LOGBOOK!$D$5:$D$1036129,EY647,LOGBOOK!$AN$5:$AN$1036129,FO647,LOGBOOK!$E$5:$E$1036129,FE647,LOGBOOK!$AM$5:$AM$1036129,"SEP")=0," ",SUMIFS(LOGBOOK!$AC$5:$AC$1036129,LOGBOOK!$D$5:$D$1036129,EY647,LOGBOOK!$AN$5:$AN$1036129,FO647,LOGBOOK!$E$5:$E$1036129,FE647,LOGBOOK!$AM$5:$AM$1036129,"SEP"))</f>
        <v xml:space="preserve"> </v>
      </c>
      <c r="GL675" s="623"/>
      <c r="GM675" s="623"/>
      <c r="GN675" s="623" t="str">
        <f>IF(SUMIFS(LOGBOOK!$AF$5:$AF$1036129,LOGBOOK!$D$5:$D$1036129,EY647,LOGBOOK!$AN$5:$AN$1036129,FO647,LOGBOOK!$E$5:$E$1036129,FE647,LOGBOOK!$AM$5:$AM$1036129,"SEP")=0," ",SUMIFS(LOGBOOK!$AF$5:$AF$1036129,LOGBOOK!$D$5:$D$1036129,EY647,LOGBOOK!$AN$5:$AN$1036129,FO647,LOGBOOK!$E$5:$E$1036129,FE647,LOGBOOK!$AM$5:$AM$1036129,"SEP"))</f>
        <v xml:space="preserve"> </v>
      </c>
      <c r="GO675" s="633"/>
      <c r="GP675" s="633"/>
      <c r="GQ675" s="643"/>
      <c r="GR675" s="6"/>
    </row>
    <row r="676" spans="1:200" ht="10.5" customHeight="1" x14ac:dyDescent="0.25">
      <c r="A676" s="212"/>
      <c r="B676" s="637"/>
      <c r="C676" s="1230" t="str">
        <f>IF('FRONT PAGE'!$A$1="www.fly-logics.com","APPROACHES",0)</f>
        <v>APPROACHES</v>
      </c>
      <c r="D676" s="1231"/>
      <c r="E676" s="1231"/>
      <c r="F676" s="1231"/>
      <c r="G676" s="1231"/>
      <c r="H676" s="1231"/>
      <c r="I676" s="1231"/>
      <c r="J676" s="1231"/>
      <c r="K676" s="1231"/>
      <c r="L676" s="1231"/>
      <c r="M676" s="1231"/>
      <c r="N676" s="1231"/>
      <c r="O676" s="1232"/>
      <c r="P676" s="639" t="str">
        <f>IF('FRONT PAGE'!$A$1="www.fly-logics.com","N° APP",0)</f>
        <v>N° APP</v>
      </c>
      <c r="Q676" s="629"/>
      <c r="R676" s="629"/>
      <c r="S676" s="629"/>
      <c r="T676" s="640"/>
      <c r="U676" s="1127">
        <f t="shared" ref="U676" si="876">IFERROR(SUM(C681,I681,O681,U681)," ")</f>
        <v>0</v>
      </c>
      <c r="V676" s="1128"/>
      <c r="W676" s="1128"/>
      <c r="X676" s="1128"/>
      <c r="Y676" s="1128"/>
      <c r="Z676" s="15"/>
      <c r="AA676" s="631"/>
      <c r="AB676" s="631"/>
      <c r="AC676" s="631"/>
      <c r="AD676" s="631"/>
      <c r="AE676" s="631"/>
      <c r="AF676" s="625"/>
      <c r="AG676" s="632"/>
      <c r="AH676" s="632"/>
      <c r="AI676" s="625"/>
      <c r="AJ676" s="625"/>
      <c r="AK676" s="632"/>
      <c r="AL676" s="632"/>
      <c r="AM676" s="625"/>
      <c r="AN676" s="625"/>
      <c r="AO676" s="632"/>
      <c r="AP676" s="632"/>
      <c r="AQ676" s="625"/>
      <c r="AR676" s="623"/>
      <c r="AS676" s="623"/>
      <c r="AT676" s="623"/>
      <c r="AU676" s="633"/>
      <c r="AV676" s="634"/>
      <c r="AW676" s="633"/>
      <c r="AX676" s="643"/>
      <c r="AY676" s="637"/>
      <c r="AZ676" s="1230" t="str">
        <f>IF('FRONT PAGE'!$A$1="www.fly-logics.com","APPROACHES",0)</f>
        <v>APPROACHES</v>
      </c>
      <c r="BA676" s="1231"/>
      <c r="BB676" s="1231"/>
      <c r="BC676" s="1231"/>
      <c r="BD676" s="1231"/>
      <c r="BE676" s="1231"/>
      <c r="BF676" s="1231"/>
      <c r="BG676" s="1231"/>
      <c r="BH676" s="1231"/>
      <c r="BI676" s="1231"/>
      <c r="BJ676" s="1231"/>
      <c r="BK676" s="1231"/>
      <c r="BL676" s="1232"/>
      <c r="BM676" s="639" t="str">
        <f>IF('FRONT PAGE'!$A$1="www.fly-logics.com","N° APP",0)</f>
        <v>N° APP</v>
      </c>
      <c r="BN676" s="629"/>
      <c r="BO676" s="629"/>
      <c r="BP676" s="629"/>
      <c r="BQ676" s="640"/>
      <c r="BR676" s="1127">
        <f t="shared" ref="BR676" si="877">IFERROR(SUM(AZ681,BF681,BL681,BR681)," ")</f>
        <v>0</v>
      </c>
      <c r="BS676" s="1128"/>
      <c r="BT676" s="1128"/>
      <c r="BU676" s="1128"/>
      <c r="BV676" s="1128"/>
      <c r="BW676" s="15"/>
      <c r="BX676" s="631"/>
      <c r="BY676" s="631"/>
      <c r="BZ676" s="631"/>
      <c r="CA676" s="631"/>
      <c r="CB676" s="631"/>
      <c r="CC676" s="625"/>
      <c r="CD676" s="632"/>
      <c r="CE676" s="632"/>
      <c r="CF676" s="625"/>
      <c r="CG676" s="625"/>
      <c r="CH676" s="632"/>
      <c r="CI676" s="632"/>
      <c r="CJ676" s="625"/>
      <c r="CK676" s="625"/>
      <c r="CL676" s="632"/>
      <c r="CM676" s="632"/>
      <c r="CN676" s="625"/>
      <c r="CO676" s="623"/>
      <c r="CP676" s="623"/>
      <c r="CQ676" s="623"/>
      <c r="CR676" s="633"/>
      <c r="CS676" s="634"/>
      <c r="CT676" s="633"/>
      <c r="CU676" s="643"/>
      <c r="CV676" s="247"/>
      <c r="CW676" s="212"/>
      <c r="CX676" s="637"/>
      <c r="CY676" s="1230" t="str">
        <f>IF('FRONT PAGE'!$A$1="www.fly-logics.com","APPROACHES",0)</f>
        <v>APPROACHES</v>
      </c>
      <c r="CZ676" s="1231"/>
      <c r="DA676" s="1231"/>
      <c r="DB676" s="1231"/>
      <c r="DC676" s="1231"/>
      <c r="DD676" s="1231"/>
      <c r="DE676" s="1231"/>
      <c r="DF676" s="1231"/>
      <c r="DG676" s="1231"/>
      <c r="DH676" s="1231"/>
      <c r="DI676" s="1231"/>
      <c r="DJ676" s="1231"/>
      <c r="DK676" s="1232"/>
      <c r="DL676" s="639" t="str">
        <f>IF('FRONT PAGE'!$A$1="www.fly-logics.com","N° APP",0)</f>
        <v>N° APP</v>
      </c>
      <c r="DM676" s="629"/>
      <c r="DN676" s="629"/>
      <c r="DO676" s="629"/>
      <c r="DP676" s="640"/>
      <c r="DQ676" s="1127">
        <f t="shared" ref="DQ676" si="878">IFERROR(SUM(CY681,DE681,DK681,DQ681)," ")</f>
        <v>0</v>
      </c>
      <c r="DR676" s="1128"/>
      <c r="DS676" s="1128"/>
      <c r="DT676" s="1128"/>
      <c r="DU676" s="1128"/>
      <c r="DV676" s="15"/>
      <c r="DW676" s="631"/>
      <c r="DX676" s="631"/>
      <c r="DY676" s="631"/>
      <c r="DZ676" s="631"/>
      <c r="EA676" s="631"/>
      <c r="EB676" s="625"/>
      <c r="EC676" s="632"/>
      <c r="ED676" s="632"/>
      <c r="EE676" s="625"/>
      <c r="EF676" s="625"/>
      <c r="EG676" s="632"/>
      <c r="EH676" s="632"/>
      <c r="EI676" s="625"/>
      <c r="EJ676" s="625"/>
      <c r="EK676" s="632"/>
      <c r="EL676" s="632"/>
      <c r="EM676" s="625"/>
      <c r="EN676" s="623"/>
      <c r="EO676" s="623"/>
      <c r="EP676" s="623"/>
      <c r="EQ676" s="633"/>
      <c r="ER676" s="634"/>
      <c r="ES676" s="633"/>
      <c r="ET676" s="643"/>
      <c r="EU676" s="637"/>
      <c r="EV676" s="1230" t="str">
        <f>IF('FRONT PAGE'!$A$1="www.fly-logics.com","APPROACHES",0)</f>
        <v>APPROACHES</v>
      </c>
      <c r="EW676" s="1231"/>
      <c r="EX676" s="1231"/>
      <c r="EY676" s="1231"/>
      <c r="EZ676" s="1231"/>
      <c r="FA676" s="1231"/>
      <c r="FB676" s="1231"/>
      <c r="FC676" s="1231"/>
      <c r="FD676" s="1231"/>
      <c r="FE676" s="1231"/>
      <c r="FF676" s="1231"/>
      <c r="FG676" s="1231"/>
      <c r="FH676" s="1232"/>
      <c r="FI676" s="639" t="str">
        <f>IF('FRONT PAGE'!$A$1="www.fly-logics.com","N° APP",0)</f>
        <v>N° APP</v>
      </c>
      <c r="FJ676" s="629"/>
      <c r="FK676" s="629"/>
      <c r="FL676" s="629"/>
      <c r="FM676" s="640"/>
      <c r="FN676" s="1127">
        <f t="shared" ref="FN676" si="879">IFERROR(SUM(EV681,FB681,FH681,FN681)," ")</f>
        <v>0</v>
      </c>
      <c r="FO676" s="1128"/>
      <c r="FP676" s="1128"/>
      <c r="FQ676" s="1128"/>
      <c r="FR676" s="1128"/>
      <c r="FS676" s="15"/>
      <c r="FT676" s="631"/>
      <c r="FU676" s="631"/>
      <c r="FV676" s="631"/>
      <c r="FW676" s="631"/>
      <c r="FX676" s="631"/>
      <c r="FY676" s="625"/>
      <c r="FZ676" s="632"/>
      <c r="GA676" s="632"/>
      <c r="GB676" s="625"/>
      <c r="GC676" s="625"/>
      <c r="GD676" s="632"/>
      <c r="GE676" s="632"/>
      <c r="GF676" s="625"/>
      <c r="GG676" s="625"/>
      <c r="GH676" s="632"/>
      <c r="GI676" s="632"/>
      <c r="GJ676" s="625"/>
      <c r="GK676" s="623"/>
      <c r="GL676" s="623"/>
      <c r="GM676" s="623"/>
      <c r="GN676" s="633"/>
      <c r="GO676" s="634"/>
      <c r="GP676" s="633"/>
      <c r="GQ676" s="643"/>
      <c r="GR676" s="6"/>
    </row>
    <row r="677" spans="1:200" ht="8.85" customHeight="1" x14ac:dyDescent="0.25">
      <c r="A677" s="212"/>
      <c r="B677" s="637"/>
      <c r="C677" s="1231"/>
      <c r="D677" s="1231"/>
      <c r="E677" s="1231"/>
      <c r="F677" s="1231"/>
      <c r="G677" s="1231"/>
      <c r="H677" s="1231"/>
      <c r="I677" s="1231"/>
      <c r="J677" s="1231"/>
      <c r="K677" s="1231"/>
      <c r="L677" s="1231"/>
      <c r="M677" s="1231"/>
      <c r="N677" s="1231"/>
      <c r="O677" s="1232"/>
      <c r="P677" s="639"/>
      <c r="Q677" s="629"/>
      <c r="R677" s="629"/>
      <c r="S677" s="629"/>
      <c r="T677" s="640"/>
      <c r="U677" s="1127"/>
      <c r="V677" s="1128"/>
      <c r="W677" s="1128"/>
      <c r="X677" s="1128"/>
      <c r="Y677" s="1128"/>
      <c r="Z677" s="15"/>
      <c r="AA677" s="631"/>
      <c r="AB677" s="631"/>
      <c r="AC677" s="631"/>
      <c r="AD677" s="631"/>
      <c r="AE677" s="631"/>
      <c r="AF677" s="625"/>
      <c r="AG677" s="625"/>
      <c r="AH677" s="625"/>
      <c r="AI677" s="625"/>
      <c r="AJ677" s="625"/>
      <c r="AK677" s="625"/>
      <c r="AL677" s="625"/>
      <c r="AM677" s="625"/>
      <c r="AN677" s="625"/>
      <c r="AO677" s="625"/>
      <c r="AP677" s="625"/>
      <c r="AQ677" s="625"/>
      <c r="AR677" s="623"/>
      <c r="AS677" s="623"/>
      <c r="AT677" s="623"/>
      <c r="AU677" s="633"/>
      <c r="AV677" s="633"/>
      <c r="AW677" s="633"/>
      <c r="AX677" s="643"/>
      <c r="AY677" s="637"/>
      <c r="AZ677" s="1231"/>
      <c r="BA677" s="1231"/>
      <c r="BB677" s="1231"/>
      <c r="BC677" s="1231"/>
      <c r="BD677" s="1231"/>
      <c r="BE677" s="1231"/>
      <c r="BF677" s="1231"/>
      <c r="BG677" s="1231"/>
      <c r="BH677" s="1231"/>
      <c r="BI677" s="1231"/>
      <c r="BJ677" s="1231"/>
      <c r="BK677" s="1231"/>
      <c r="BL677" s="1232"/>
      <c r="BM677" s="639"/>
      <c r="BN677" s="629"/>
      <c r="BO677" s="629"/>
      <c r="BP677" s="629"/>
      <c r="BQ677" s="640"/>
      <c r="BR677" s="1127"/>
      <c r="BS677" s="1128"/>
      <c r="BT677" s="1128"/>
      <c r="BU677" s="1128"/>
      <c r="BV677" s="1128"/>
      <c r="BW677" s="15"/>
      <c r="BX677" s="631"/>
      <c r="BY677" s="631"/>
      <c r="BZ677" s="631"/>
      <c r="CA677" s="631"/>
      <c r="CB677" s="631"/>
      <c r="CC677" s="625"/>
      <c r="CD677" s="625"/>
      <c r="CE677" s="625"/>
      <c r="CF677" s="625"/>
      <c r="CG677" s="625"/>
      <c r="CH677" s="625"/>
      <c r="CI677" s="625"/>
      <c r="CJ677" s="625"/>
      <c r="CK677" s="625"/>
      <c r="CL677" s="625"/>
      <c r="CM677" s="625"/>
      <c r="CN677" s="625"/>
      <c r="CO677" s="623"/>
      <c r="CP677" s="623"/>
      <c r="CQ677" s="623"/>
      <c r="CR677" s="633"/>
      <c r="CS677" s="633"/>
      <c r="CT677" s="633"/>
      <c r="CU677" s="643"/>
      <c r="CV677" s="247"/>
      <c r="CW677" s="212"/>
      <c r="CX677" s="637"/>
      <c r="CY677" s="1231"/>
      <c r="CZ677" s="1231"/>
      <c r="DA677" s="1231"/>
      <c r="DB677" s="1231"/>
      <c r="DC677" s="1231"/>
      <c r="DD677" s="1231"/>
      <c r="DE677" s="1231"/>
      <c r="DF677" s="1231"/>
      <c r="DG677" s="1231"/>
      <c r="DH677" s="1231"/>
      <c r="DI677" s="1231"/>
      <c r="DJ677" s="1231"/>
      <c r="DK677" s="1232"/>
      <c r="DL677" s="639"/>
      <c r="DM677" s="629"/>
      <c r="DN677" s="629"/>
      <c r="DO677" s="629"/>
      <c r="DP677" s="640"/>
      <c r="DQ677" s="1127"/>
      <c r="DR677" s="1128"/>
      <c r="DS677" s="1128"/>
      <c r="DT677" s="1128"/>
      <c r="DU677" s="1128"/>
      <c r="DV677" s="15"/>
      <c r="DW677" s="631"/>
      <c r="DX677" s="631"/>
      <c r="DY677" s="631"/>
      <c r="DZ677" s="631"/>
      <c r="EA677" s="631"/>
      <c r="EB677" s="625"/>
      <c r="EC677" s="625"/>
      <c r="ED677" s="625"/>
      <c r="EE677" s="625"/>
      <c r="EF677" s="625"/>
      <c r="EG677" s="625"/>
      <c r="EH677" s="625"/>
      <c r="EI677" s="625"/>
      <c r="EJ677" s="625"/>
      <c r="EK677" s="625"/>
      <c r="EL677" s="625"/>
      <c r="EM677" s="625"/>
      <c r="EN677" s="623"/>
      <c r="EO677" s="623"/>
      <c r="EP677" s="623"/>
      <c r="EQ677" s="633"/>
      <c r="ER677" s="633"/>
      <c r="ES677" s="633"/>
      <c r="ET677" s="643"/>
      <c r="EU677" s="637"/>
      <c r="EV677" s="1231"/>
      <c r="EW677" s="1231"/>
      <c r="EX677" s="1231"/>
      <c r="EY677" s="1231"/>
      <c r="EZ677" s="1231"/>
      <c r="FA677" s="1231"/>
      <c r="FB677" s="1231"/>
      <c r="FC677" s="1231"/>
      <c r="FD677" s="1231"/>
      <c r="FE677" s="1231"/>
      <c r="FF677" s="1231"/>
      <c r="FG677" s="1231"/>
      <c r="FH677" s="1232"/>
      <c r="FI677" s="639"/>
      <c r="FJ677" s="629"/>
      <c r="FK677" s="629"/>
      <c r="FL677" s="629"/>
      <c r="FM677" s="640"/>
      <c r="FN677" s="1127"/>
      <c r="FO677" s="1128"/>
      <c r="FP677" s="1128"/>
      <c r="FQ677" s="1128"/>
      <c r="FR677" s="1128"/>
      <c r="FS677" s="15"/>
      <c r="FT677" s="631"/>
      <c r="FU677" s="631"/>
      <c r="FV677" s="631"/>
      <c r="FW677" s="631"/>
      <c r="FX677" s="631"/>
      <c r="FY677" s="625"/>
      <c r="FZ677" s="625"/>
      <c r="GA677" s="625"/>
      <c r="GB677" s="625"/>
      <c r="GC677" s="625"/>
      <c r="GD677" s="625"/>
      <c r="GE677" s="625"/>
      <c r="GF677" s="625"/>
      <c r="GG677" s="625"/>
      <c r="GH677" s="625"/>
      <c r="GI677" s="625"/>
      <c r="GJ677" s="625"/>
      <c r="GK677" s="623"/>
      <c r="GL677" s="623"/>
      <c r="GM677" s="623"/>
      <c r="GN677" s="633"/>
      <c r="GO677" s="633"/>
      <c r="GP677" s="633"/>
      <c r="GQ677" s="643"/>
      <c r="GR677" s="6"/>
    </row>
    <row r="678" spans="1:200" ht="5.25" customHeight="1" x14ac:dyDescent="0.25">
      <c r="A678" s="212"/>
      <c r="B678" s="637"/>
      <c r="C678" s="1231"/>
      <c r="D678" s="1231"/>
      <c r="E678" s="1231"/>
      <c r="F678" s="1231"/>
      <c r="G678" s="1231"/>
      <c r="H678" s="1231"/>
      <c r="I678" s="1231"/>
      <c r="J678" s="1231"/>
      <c r="K678" s="1231"/>
      <c r="L678" s="1231"/>
      <c r="M678" s="1231"/>
      <c r="N678" s="1231"/>
      <c r="O678" s="1232"/>
      <c r="P678" s="639"/>
      <c r="Q678" s="629"/>
      <c r="R678" s="629"/>
      <c r="S678" s="629"/>
      <c r="T678" s="640"/>
      <c r="U678" s="1127"/>
      <c r="V678" s="1128"/>
      <c r="W678" s="1128"/>
      <c r="X678" s="1128"/>
      <c r="Y678" s="1128"/>
      <c r="Z678" s="15"/>
      <c r="AA678" s="629" t="str">
        <f>IF('FRONT PAGE'!$A$1="www.fly-logics.com","OCT",0)</f>
        <v>OCT</v>
      </c>
      <c r="AB678" s="631"/>
      <c r="AC678" s="631"/>
      <c r="AD678" s="631"/>
      <c r="AE678" s="631"/>
      <c r="AF678" s="630" t="str">
        <f>IF(SUMIFS(LOGBOOK!$Y$5:$Y$1036129,LOGBOOK!$D$5:$D$1036129,F647,LOGBOOK!$AN$5:$AN$1036129,V647,LOGBOOK!$E$5:$E$1036129,L647,LOGBOOK!$AM$5:$AM$1036129,"OCT")=0," ",SUMIFS(LOGBOOK!$Y$5:$Y$1036129,LOGBOOK!$D$5:$D$1036129,F647,LOGBOOK!$AN$5:$AN$1036129,V647,LOGBOOK!$E$5:$E$1036129,L647,LOGBOOK!$AM$5:$AM$1036129,"OCT"))</f>
        <v xml:space="preserve"> </v>
      </c>
      <c r="AG678" s="625"/>
      <c r="AH678" s="625"/>
      <c r="AI678" s="625"/>
      <c r="AJ678" s="630" t="str">
        <f>IF(SUMIFS(LOGBOOK!$Z$5:$Z$1036129,LOGBOOK!$D$5:$D$1036129,F647,LOGBOOK!$AN$5:$AN$1036129,V647,LOGBOOK!$E$5:$E$1036129,L647,LOGBOOK!$AM$5:$AM$1036129,"OCT")=0," ",SUMIFS(LOGBOOK!$Z$5:$Z$1036129,LOGBOOK!$D$5:$D$1036129,F647,LOGBOOK!$AN$5:$AN$1036129,V647,LOGBOOK!$E$5:$E$1036129,L647,LOGBOOK!$AM$5:$AM$1036129,"OCT"))</f>
        <v xml:space="preserve"> </v>
      </c>
      <c r="AK678" s="625"/>
      <c r="AL678" s="625"/>
      <c r="AM678" s="625"/>
      <c r="AN678" s="630" t="str">
        <f>IF(SUMIFS(LOGBOOK!$AA$5:$AA$1036129,LOGBOOK!$D$5:$D$1036129,F647,LOGBOOK!$AN$5:$AN$1036129,V647,LOGBOOK!$E$5:$E$1036129,L647,LOGBOOK!$AM$5:$AM$1036129,"OCT")=0," ",SUMIFS(LOGBOOK!$AA$5:$AA$1036129,LOGBOOK!$D$5:$D$1036129,F647,LOGBOOK!$AN$5:$AN$1036129,V647,LOGBOOK!$E$5:$E$1036129,L647,LOGBOOK!$AM$5:$AM$1036129,"OCT"))</f>
        <v xml:space="preserve"> </v>
      </c>
      <c r="AO678" s="625"/>
      <c r="AP678" s="625"/>
      <c r="AQ678" s="625"/>
      <c r="AR678" s="623" t="str">
        <f>IF(SUMIFS(LOGBOOK!$AE$5:$AE$1036129,LOGBOOK!$D$5:$D$1036129,F647,LOGBOOK!$AN$5:$AN$1036129,V647,LOGBOOK!$E$5:$E$1036129,L647,LOGBOOK!$AM$5:$AM$1036129,"OCT")=0," ",SUMIFS(LOGBOOK!$AC$5:$AC$1036129,LOGBOOK!$D$5:$D$1036129,F647,LOGBOOK!$AN$5:$AN$1036129,V647,LOGBOOK!$E$5:$E$1036129,L647,LOGBOOK!$AM$5:$AM$1036129,"OCT"))</f>
        <v xml:space="preserve"> </v>
      </c>
      <c r="AS678" s="623"/>
      <c r="AT678" s="623"/>
      <c r="AU678" s="623" t="str">
        <f>IF(SUMIFS(LOGBOOK!$AF$5:$AF$1036129,LOGBOOK!$D$5:$D$1036129,F647,LOGBOOK!$AN$5:$AN$1036129,V647,LOGBOOK!$E$5:$E$1036129,L647,LOGBOOK!$AM$5:$AM$1036129,"OCT")=0," ",SUMIFS(LOGBOOK!$AF$5:$AF$1036129,LOGBOOK!$D$5:$D$1036129,F647,LOGBOOK!$AN$5:$AN$1036129,V647,LOGBOOK!$E$5:$E$1036129,L647,LOGBOOK!$AM$5:$AM$1036129,"OCT"))</f>
        <v xml:space="preserve"> </v>
      </c>
      <c r="AV678" s="633"/>
      <c r="AW678" s="633"/>
      <c r="AX678" s="643"/>
      <c r="AY678" s="637"/>
      <c r="AZ678" s="1231"/>
      <c r="BA678" s="1231"/>
      <c r="BB678" s="1231"/>
      <c r="BC678" s="1231"/>
      <c r="BD678" s="1231"/>
      <c r="BE678" s="1231"/>
      <c r="BF678" s="1231"/>
      <c r="BG678" s="1231"/>
      <c r="BH678" s="1231"/>
      <c r="BI678" s="1231"/>
      <c r="BJ678" s="1231"/>
      <c r="BK678" s="1231"/>
      <c r="BL678" s="1232"/>
      <c r="BM678" s="639"/>
      <c r="BN678" s="629"/>
      <c r="BO678" s="629"/>
      <c r="BP678" s="629"/>
      <c r="BQ678" s="640"/>
      <c r="BR678" s="1127"/>
      <c r="BS678" s="1128"/>
      <c r="BT678" s="1128"/>
      <c r="BU678" s="1128"/>
      <c r="BV678" s="1128"/>
      <c r="BW678" s="15"/>
      <c r="BX678" s="629" t="str">
        <f>IF('FRONT PAGE'!$A$1="www.fly-logics.com","OCT",0)</f>
        <v>OCT</v>
      </c>
      <c r="BY678" s="631"/>
      <c r="BZ678" s="631"/>
      <c r="CA678" s="631"/>
      <c r="CB678" s="631"/>
      <c r="CC678" s="630" t="str">
        <f>IF(SUMIFS(LOGBOOK!$Y$5:$Y$1036129,LOGBOOK!$D$5:$D$1036129,BC647,LOGBOOK!$AN$5:$AN$1036129,BS647,LOGBOOK!$E$5:$E$1036129,BI647,LOGBOOK!$AM$5:$AM$1036129,"OCT")=0," ",SUMIFS(LOGBOOK!$Y$5:$Y$1036129,LOGBOOK!$D$5:$D$1036129,BC647,LOGBOOK!$AN$5:$AN$1036129,BS647,LOGBOOK!$E$5:$E$1036129,BI647,LOGBOOK!$AM$5:$AM$1036129,"OCT"))</f>
        <v xml:space="preserve"> </v>
      </c>
      <c r="CD678" s="625"/>
      <c r="CE678" s="625"/>
      <c r="CF678" s="625"/>
      <c r="CG678" s="630" t="str">
        <f>IF(SUMIFS(LOGBOOK!$Z$5:$Z$1036129,LOGBOOK!$D$5:$D$1036129,BC647,LOGBOOK!$AN$5:$AN$1036129,BS647,LOGBOOK!$E$5:$E$1036129,BI647,LOGBOOK!$AM$5:$AM$1036129,"OCT")=0," ",SUMIFS(LOGBOOK!$Z$5:$Z$1036129,LOGBOOK!$D$5:$D$1036129,BC647,LOGBOOK!$AN$5:$AN$1036129,BS647,LOGBOOK!$E$5:$E$1036129,BI647,LOGBOOK!$AM$5:$AM$1036129,"OCT"))</f>
        <v xml:space="preserve"> </v>
      </c>
      <c r="CH678" s="625"/>
      <c r="CI678" s="625"/>
      <c r="CJ678" s="625"/>
      <c r="CK678" s="630" t="str">
        <f>IF(SUMIFS(LOGBOOK!$AA$5:$AA$1036129,LOGBOOK!$D$5:$D$1036129,BC647,LOGBOOK!$AN$5:$AN$1036129,BS647,LOGBOOK!$E$5:$E$1036129,BI647,LOGBOOK!$AM$5:$AM$1036129,"OCT")=0," ",SUMIFS(LOGBOOK!$AA$5:$AA$1036129,LOGBOOK!$D$5:$D$1036129,BC647,LOGBOOK!$AN$5:$AN$1036129,BS647,LOGBOOK!$E$5:$E$1036129,BI647,LOGBOOK!$AM$5:$AM$1036129,"OCT"))</f>
        <v xml:space="preserve"> </v>
      </c>
      <c r="CL678" s="625"/>
      <c r="CM678" s="625"/>
      <c r="CN678" s="625"/>
      <c r="CO678" s="623" t="str">
        <f>IF(SUMIFS(LOGBOOK!$AE$5:$AE$1036129,LOGBOOK!$D$5:$D$1036129,BC647,LOGBOOK!$AN$5:$AN$1036129,BS647,LOGBOOK!$E$5:$E$1036129,BI647,LOGBOOK!$AM$5:$AM$1036129,"OCT")=0," ",SUMIFS(LOGBOOK!$AC$5:$AC$1036129,LOGBOOK!$D$5:$D$1036129,BC647,LOGBOOK!$AN$5:$AN$1036129,BS647,LOGBOOK!$E$5:$E$1036129,BI647,LOGBOOK!$AM$5:$AM$1036129,"OCT"))</f>
        <v xml:space="preserve"> </v>
      </c>
      <c r="CP678" s="623"/>
      <c r="CQ678" s="623"/>
      <c r="CR678" s="623" t="str">
        <f>IF(SUMIFS(LOGBOOK!$AF$5:$AF$1036129,LOGBOOK!$D$5:$D$1036129,BC647,LOGBOOK!$AN$5:$AN$1036129,BS647,LOGBOOK!$E$5:$E$1036129,BI647,LOGBOOK!$AM$5:$AM$1036129,"OCT")=0," ",SUMIFS(LOGBOOK!$AF$5:$AF$1036129,LOGBOOK!$D$5:$D$1036129,BC647,LOGBOOK!$AN$5:$AN$1036129,BS647,LOGBOOK!$E$5:$E$1036129,BI647,LOGBOOK!$AM$5:$AM$1036129,"OCT"))</f>
        <v xml:space="preserve"> </v>
      </c>
      <c r="CS678" s="633"/>
      <c r="CT678" s="633"/>
      <c r="CU678" s="643"/>
      <c r="CV678" s="247"/>
      <c r="CW678" s="212"/>
      <c r="CX678" s="637"/>
      <c r="CY678" s="1231"/>
      <c r="CZ678" s="1231"/>
      <c r="DA678" s="1231"/>
      <c r="DB678" s="1231"/>
      <c r="DC678" s="1231"/>
      <c r="DD678" s="1231"/>
      <c r="DE678" s="1231"/>
      <c r="DF678" s="1231"/>
      <c r="DG678" s="1231"/>
      <c r="DH678" s="1231"/>
      <c r="DI678" s="1231"/>
      <c r="DJ678" s="1231"/>
      <c r="DK678" s="1232"/>
      <c r="DL678" s="639"/>
      <c r="DM678" s="629"/>
      <c r="DN678" s="629"/>
      <c r="DO678" s="629"/>
      <c r="DP678" s="640"/>
      <c r="DQ678" s="1127"/>
      <c r="DR678" s="1128"/>
      <c r="DS678" s="1128"/>
      <c r="DT678" s="1128"/>
      <c r="DU678" s="1128"/>
      <c r="DV678" s="15"/>
      <c r="DW678" s="629" t="str">
        <f>IF('FRONT PAGE'!$A$1="www.fly-logics.com","OCT",0)</f>
        <v>OCT</v>
      </c>
      <c r="DX678" s="631"/>
      <c r="DY678" s="631"/>
      <c r="DZ678" s="631"/>
      <c r="EA678" s="631"/>
      <c r="EB678" s="630" t="str">
        <f>IF(SUMIFS(LOGBOOK!$Y$5:$Y$1036129,LOGBOOK!$D$5:$D$1036129,DB647,LOGBOOK!$AN$5:$AN$1036129,DR647,LOGBOOK!$E$5:$E$1036129,DH647,LOGBOOK!$AM$5:$AM$1036129,"OCT")=0," ",SUMIFS(LOGBOOK!$Y$5:$Y$1036129,LOGBOOK!$D$5:$D$1036129,DB647,LOGBOOK!$AN$5:$AN$1036129,DR647,LOGBOOK!$E$5:$E$1036129,DH647,LOGBOOK!$AM$5:$AM$1036129,"OCT"))</f>
        <v xml:space="preserve"> </v>
      </c>
      <c r="EC678" s="625"/>
      <c r="ED678" s="625"/>
      <c r="EE678" s="625"/>
      <c r="EF678" s="630" t="str">
        <f>IF(SUMIFS(LOGBOOK!$Z$5:$Z$1036129,LOGBOOK!$D$5:$D$1036129,DB647,LOGBOOK!$AN$5:$AN$1036129,DR647,LOGBOOK!$E$5:$E$1036129,DH647,LOGBOOK!$AM$5:$AM$1036129,"OCT")=0," ",SUMIFS(LOGBOOK!$Z$5:$Z$1036129,LOGBOOK!$D$5:$D$1036129,DB647,LOGBOOK!$AN$5:$AN$1036129,DR647,LOGBOOK!$E$5:$E$1036129,DH647,LOGBOOK!$AM$5:$AM$1036129,"OCT"))</f>
        <v xml:space="preserve"> </v>
      </c>
      <c r="EG678" s="625"/>
      <c r="EH678" s="625"/>
      <c r="EI678" s="625"/>
      <c r="EJ678" s="630" t="str">
        <f>IF(SUMIFS(LOGBOOK!$AA$5:$AA$1036129,LOGBOOK!$D$5:$D$1036129,DB647,LOGBOOK!$AN$5:$AN$1036129,DR647,LOGBOOK!$E$5:$E$1036129,DH647,LOGBOOK!$AM$5:$AM$1036129,"OCT")=0," ",SUMIFS(LOGBOOK!$AA$5:$AA$1036129,LOGBOOK!$D$5:$D$1036129,DB647,LOGBOOK!$AN$5:$AN$1036129,DR647,LOGBOOK!$E$5:$E$1036129,DH647,LOGBOOK!$AM$5:$AM$1036129,"OCT"))</f>
        <v xml:space="preserve"> </v>
      </c>
      <c r="EK678" s="625"/>
      <c r="EL678" s="625"/>
      <c r="EM678" s="625"/>
      <c r="EN678" s="623" t="str">
        <f>IF(SUMIFS(LOGBOOK!$AE$5:$AE$1036129,LOGBOOK!$D$5:$D$1036129,DB647,LOGBOOK!$AN$5:$AN$1036129,DR647,LOGBOOK!$E$5:$E$1036129,DH647,LOGBOOK!$AM$5:$AM$1036129,"OCT")=0," ",SUMIFS(LOGBOOK!$AC$5:$AC$1036129,LOGBOOK!$D$5:$D$1036129,DB647,LOGBOOK!$AN$5:$AN$1036129,DR647,LOGBOOK!$E$5:$E$1036129,DH647,LOGBOOK!$AM$5:$AM$1036129,"OCT"))</f>
        <v xml:space="preserve"> </v>
      </c>
      <c r="EO678" s="623"/>
      <c r="EP678" s="623"/>
      <c r="EQ678" s="623" t="str">
        <f>IF(SUMIFS(LOGBOOK!$AF$5:$AF$1036129,LOGBOOK!$D$5:$D$1036129,DB647,LOGBOOK!$AN$5:$AN$1036129,DR647,LOGBOOK!$E$5:$E$1036129,DH647,LOGBOOK!$AM$5:$AM$1036129,"OCT")=0," ",SUMIFS(LOGBOOK!$AF$5:$AF$1036129,LOGBOOK!$D$5:$D$1036129,DB647,LOGBOOK!$AN$5:$AN$1036129,DR647,LOGBOOK!$E$5:$E$1036129,DH647,LOGBOOK!$AM$5:$AM$1036129,"OCT"))</f>
        <v xml:space="preserve"> </v>
      </c>
      <c r="ER678" s="633"/>
      <c r="ES678" s="633"/>
      <c r="ET678" s="643"/>
      <c r="EU678" s="637"/>
      <c r="EV678" s="1231"/>
      <c r="EW678" s="1231"/>
      <c r="EX678" s="1231"/>
      <c r="EY678" s="1231"/>
      <c r="EZ678" s="1231"/>
      <c r="FA678" s="1231"/>
      <c r="FB678" s="1231"/>
      <c r="FC678" s="1231"/>
      <c r="FD678" s="1231"/>
      <c r="FE678" s="1231"/>
      <c r="FF678" s="1231"/>
      <c r="FG678" s="1231"/>
      <c r="FH678" s="1232"/>
      <c r="FI678" s="639"/>
      <c r="FJ678" s="629"/>
      <c r="FK678" s="629"/>
      <c r="FL678" s="629"/>
      <c r="FM678" s="640"/>
      <c r="FN678" s="1127"/>
      <c r="FO678" s="1128"/>
      <c r="FP678" s="1128"/>
      <c r="FQ678" s="1128"/>
      <c r="FR678" s="1128"/>
      <c r="FS678" s="15"/>
      <c r="FT678" s="629" t="str">
        <f>IF('FRONT PAGE'!$A$1="www.fly-logics.com","OCT",0)</f>
        <v>OCT</v>
      </c>
      <c r="FU678" s="631"/>
      <c r="FV678" s="631"/>
      <c r="FW678" s="631"/>
      <c r="FX678" s="631"/>
      <c r="FY678" s="630" t="str">
        <f>IF(SUMIFS(LOGBOOK!$Y$5:$Y$1036129,LOGBOOK!$D$5:$D$1036129,EY647,LOGBOOK!$AN$5:$AN$1036129,FO647,LOGBOOK!$E$5:$E$1036129,FE647,LOGBOOK!$AM$5:$AM$1036129,"OCT")=0," ",SUMIFS(LOGBOOK!$Y$5:$Y$1036129,LOGBOOK!$D$5:$D$1036129,EY647,LOGBOOK!$AN$5:$AN$1036129,FO647,LOGBOOK!$E$5:$E$1036129,FE647,LOGBOOK!$AM$5:$AM$1036129,"OCT"))</f>
        <v xml:space="preserve"> </v>
      </c>
      <c r="FZ678" s="625"/>
      <c r="GA678" s="625"/>
      <c r="GB678" s="625"/>
      <c r="GC678" s="630" t="str">
        <f>IF(SUMIFS(LOGBOOK!$Z$5:$Z$1036129,LOGBOOK!$D$5:$D$1036129,EY647,LOGBOOK!$AN$5:$AN$1036129,FO647,LOGBOOK!$E$5:$E$1036129,FE647,LOGBOOK!$AM$5:$AM$1036129,"OCT")=0," ",SUMIFS(LOGBOOK!$Z$5:$Z$1036129,LOGBOOK!$D$5:$D$1036129,EY647,LOGBOOK!$AN$5:$AN$1036129,FO647,LOGBOOK!$E$5:$E$1036129,FE647,LOGBOOK!$AM$5:$AM$1036129,"OCT"))</f>
        <v xml:space="preserve"> </v>
      </c>
      <c r="GD678" s="625"/>
      <c r="GE678" s="625"/>
      <c r="GF678" s="625"/>
      <c r="GG678" s="630" t="str">
        <f>IF(SUMIFS(LOGBOOK!$AA$5:$AA$1036129,LOGBOOK!$D$5:$D$1036129,EY647,LOGBOOK!$AN$5:$AN$1036129,FO647,LOGBOOK!$E$5:$E$1036129,FE647,LOGBOOK!$AM$5:$AM$1036129,"OCT")=0," ",SUMIFS(LOGBOOK!$AA$5:$AA$1036129,LOGBOOK!$D$5:$D$1036129,EY647,LOGBOOK!$AN$5:$AN$1036129,FO647,LOGBOOK!$E$5:$E$1036129,FE647,LOGBOOK!$AM$5:$AM$1036129,"OCT"))</f>
        <v xml:space="preserve"> </v>
      </c>
      <c r="GH678" s="625"/>
      <c r="GI678" s="625"/>
      <c r="GJ678" s="625"/>
      <c r="GK678" s="623" t="str">
        <f>IF(SUMIFS(LOGBOOK!$AE$5:$AE$1036129,LOGBOOK!$D$5:$D$1036129,EY647,LOGBOOK!$AN$5:$AN$1036129,FO647,LOGBOOK!$E$5:$E$1036129,FE647,LOGBOOK!$AM$5:$AM$1036129,"OCT")=0," ",SUMIFS(LOGBOOK!$AC$5:$AC$1036129,LOGBOOK!$D$5:$D$1036129,EY647,LOGBOOK!$AN$5:$AN$1036129,FO647,LOGBOOK!$E$5:$E$1036129,FE647,LOGBOOK!$AM$5:$AM$1036129,"OCT"))</f>
        <v xml:space="preserve"> </v>
      </c>
      <c r="GL678" s="623"/>
      <c r="GM678" s="623"/>
      <c r="GN678" s="623" t="str">
        <f>IF(SUMIFS(LOGBOOK!$AF$5:$AF$1036129,LOGBOOK!$D$5:$D$1036129,EY647,LOGBOOK!$AN$5:$AN$1036129,FO647,LOGBOOK!$E$5:$E$1036129,FE647,LOGBOOK!$AM$5:$AM$1036129,"OCT")=0," ",SUMIFS(LOGBOOK!$AF$5:$AF$1036129,LOGBOOK!$D$5:$D$1036129,EY647,LOGBOOK!$AN$5:$AN$1036129,FO647,LOGBOOK!$E$5:$E$1036129,FE647,LOGBOOK!$AM$5:$AM$1036129,"OCT"))</f>
        <v xml:space="preserve"> </v>
      </c>
      <c r="GO678" s="633"/>
      <c r="GP678" s="633"/>
      <c r="GQ678" s="643"/>
      <c r="GR678" s="6"/>
    </row>
    <row r="679" spans="1:200" ht="4.5" customHeight="1" x14ac:dyDescent="0.25">
      <c r="A679" s="212"/>
      <c r="B679" s="637"/>
      <c r="C679" s="624"/>
      <c r="D679" s="624"/>
      <c r="E679" s="624"/>
      <c r="F679" s="624"/>
      <c r="G679" s="624"/>
      <c r="H679" s="624"/>
      <c r="I679" s="624"/>
      <c r="J679" s="624"/>
      <c r="K679" s="624"/>
      <c r="L679" s="624"/>
      <c r="M679" s="624"/>
      <c r="N679" s="624"/>
      <c r="O679" s="624"/>
      <c r="P679" s="624"/>
      <c r="Q679" s="624"/>
      <c r="R679" s="624"/>
      <c r="S679" s="624"/>
      <c r="T679" s="624"/>
      <c r="U679" s="624"/>
      <c r="V679" s="624"/>
      <c r="W679" s="624"/>
      <c r="X679" s="624"/>
      <c r="Y679" s="624"/>
      <c r="Z679" s="15"/>
      <c r="AA679" s="631"/>
      <c r="AB679" s="631"/>
      <c r="AC679" s="631"/>
      <c r="AD679" s="631"/>
      <c r="AE679" s="631"/>
      <c r="AF679" s="625"/>
      <c r="AG679" s="632"/>
      <c r="AH679" s="632"/>
      <c r="AI679" s="625"/>
      <c r="AJ679" s="625"/>
      <c r="AK679" s="632"/>
      <c r="AL679" s="632"/>
      <c r="AM679" s="625"/>
      <c r="AN679" s="625"/>
      <c r="AO679" s="632"/>
      <c r="AP679" s="632"/>
      <c r="AQ679" s="625"/>
      <c r="AR679" s="623"/>
      <c r="AS679" s="623"/>
      <c r="AT679" s="623"/>
      <c r="AU679" s="633"/>
      <c r="AV679" s="634"/>
      <c r="AW679" s="633"/>
      <c r="AX679" s="643"/>
      <c r="AY679" s="637"/>
      <c r="AZ679" s="624"/>
      <c r="BA679" s="624"/>
      <c r="BB679" s="624"/>
      <c r="BC679" s="624"/>
      <c r="BD679" s="624"/>
      <c r="BE679" s="624"/>
      <c r="BF679" s="624"/>
      <c r="BG679" s="624"/>
      <c r="BH679" s="624"/>
      <c r="BI679" s="624"/>
      <c r="BJ679" s="624"/>
      <c r="BK679" s="624"/>
      <c r="BL679" s="624"/>
      <c r="BM679" s="624"/>
      <c r="BN679" s="624"/>
      <c r="BO679" s="624"/>
      <c r="BP679" s="624"/>
      <c r="BQ679" s="624"/>
      <c r="BR679" s="624"/>
      <c r="BS679" s="624"/>
      <c r="BT679" s="624"/>
      <c r="BU679" s="624"/>
      <c r="BV679" s="624"/>
      <c r="BW679" s="15"/>
      <c r="BX679" s="631"/>
      <c r="BY679" s="631"/>
      <c r="BZ679" s="631"/>
      <c r="CA679" s="631"/>
      <c r="CB679" s="631"/>
      <c r="CC679" s="625"/>
      <c r="CD679" s="632"/>
      <c r="CE679" s="632"/>
      <c r="CF679" s="625"/>
      <c r="CG679" s="625"/>
      <c r="CH679" s="632"/>
      <c r="CI679" s="632"/>
      <c r="CJ679" s="625"/>
      <c r="CK679" s="625"/>
      <c r="CL679" s="632"/>
      <c r="CM679" s="632"/>
      <c r="CN679" s="625"/>
      <c r="CO679" s="623"/>
      <c r="CP679" s="623"/>
      <c r="CQ679" s="623"/>
      <c r="CR679" s="633"/>
      <c r="CS679" s="634"/>
      <c r="CT679" s="633"/>
      <c r="CU679" s="643"/>
      <c r="CV679" s="247"/>
      <c r="CW679" s="212"/>
      <c r="CX679" s="637"/>
      <c r="CY679" s="624"/>
      <c r="CZ679" s="624"/>
      <c r="DA679" s="624"/>
      <c r="DB679" s="624"/>
      <c r="DC679" s="624"/>
      <c r="DD679" s="624"/>
      <c r="DE679" s="624"/>
      <c r="DF679" s="624"/>
      <c r="DG679" s="624"/>
      <c r="DH679" s="624"/>
      <c r="DI679" s="624"/>
      <c r="DJ679" s="624"/>
      <c r="DK679" s="624"/>
      <c r="DL679" s="624"/>
      <c r="DM679" s="624"/>
      <c r="DN679" s="624"/>
      <c r="DO679" s="624"/>
      <c r="DP679" s="624"/>
      <c r="DQ679" s="624"/>
      <c r="DR679" s="624"/>
      <c r="DS679" s="624"/>
      <c r="DT679" s="624"/>
      <c r="DU679" s="624"/>
      <c r="DV679" s="15"/>
      <c r="DW679" s="631"/>
      <c r="DX679" s="631"/>
      <c r="DY679" s="631"/>
      <c r="DZ679" s="631"/>
      <c r="EA679" s="631"/>
      <c r="EB679" s="625"/>
      <c r="EC679" s="632"/>
      <c r="ED679" s="632"/>
      <c r="EE679" s="625"/>
      <c r="EF679" s="625"/>
      <c r="EG679" s="632"/>
      <c r="EH679" s="632"/>
      <c r="EI679" s="625"/>
      <c r="EJ679" s="625"/>
      <c r="EK679" s="632"/>
      <c r="EL679" s="632"/>
      <c r="EM679" s="625"/>
      <c r="EN679" s="623"/>
      <c r="EO679" s="623"/>
      <c r="EP679" s="623"/>
      <c r="EQ679" s="633"/>
      <c r="ER679" s="634"/>
      <c r="ES679" s="633"/>
      <c r="ET679" s="643"/>
      <c r="EU679" s="637"/>
      <c r="EV679" s="624"/>
      <c r="EW679" s="624"/>
      <c r="EX679" s="624"/>
      <c r="EY679" s="624"/>
      <c r="EZ679" s="624"/>
      <c r="FA679" s="624"/>
      <c r="FB679" s="624"/>
      <c r="FC679" s="624"/>
      <c r="FD679" s="624"/>
      <c r="FE679" s="624"/>
      <c r="FF679" s="624"/>
      <c r="FG679" s="624"/>
      <c r="FH679" s="624"/>
      <c r="FI679" s="624"/>
      <c r="FJ679" s="624"/>
      <c r="FK679" s="624"/>
      <c r="FL679" s="624"/>
      <c r="FM679" s="624"/>
      <c r="FN679" s="624"/>
      <c r="FO679" s="624"/>
      <c r="FP679" s="624"/>
      <c r="FQ679" s="624"/>
      <c r="FR679" s="624"/>
      <c r="FS679" s="15"/>
      <c r="FT679" s="631"/>
      <c r="FU679" s="631"/>
      <c r="FV679" s="631"/>
      <c r="FW679" s="631"/>
      <c r="FX679" s="631"/>
      <c r="FY679" s="625"/>
      <c r="FZ679" s="632"/>
      <c r="GA679" s="632"/>
      <c r="GB679" s="625"/>
      <c r="GC679" s="625"/>
      <c r="GD679" s="632"/>
      <c r="GE679" s="632"/>
      <c r="GF679" s="625"/>
      <c r="GG679" s="625"/>
      <c r="GH679" s="632"/>
      <c r="GI679" s="632"/>
      <c r="GJ679" s="625"/>
      <c r="GK679" s="623"/>
      <c r="GL679" s="623"/>
      <c r="GM679" s="623"/>
      <c r="GN679" s="633"/>
      <c r="GO679" s="634"/>
      <c r="GP679" s="633"/>
      <c r="GQ679" s="643"/>
      <c r="GR679" s="6"/>
    </row>
    <row r="680" spans="1:200" ht="13.5" customHeight="1" x14ac:dyDescent="0.25">
      <c r="A680" s="212"/>
      <c r="B680" s="635"/>
      <c r="C680" s="1162" t="str">
        <f>IF('FRONT PAGE'!$A$1="www.fly-logics.com","ILS",0)</f>
        <v>ILS</v>
      </c>
      <c r="D680" s="1162"/>
      <c r="E680" s="1162"/>
      <c r="F680" s="1162"/>
      <c r="G680" s="1162"/>
      <c r="H680" s="624"/>
      <c r="I680" s="628" t="str">
        <f>IF('FRONT PAGE'!$A$1="www.fly-logics.com","VFR",0)</f>
        <v>VFR</v>
      </c>
      <c r="J680" s="628"/>
      <c r="K680" s="628"/>
      <c r="L680" s="628"/>
      <c r="M680" s="628"/>
      <c r="N680" s="624"/>
      <c r="O680" s="627" t="str">
        <f>IF('FRONT PAGE'!$A$1="www.fly-logics.com","ADF",0)</f>
        <v>ADF</v>
      </c>
      <c r="P680" s="627"/>
      <c r="Q680" s="627"/>
      <c r="R680" s="627"/>
      <c r="S680" s="627"/>
      <c r="T680" s="624"/>
      <c r="U680" s="628" t="str">
        <f>IF('FRONT PAGE'!$A$1="www.fly-logics.com","VOR",0)</f>
        <v>VOR</v>
      </c>
      <c r="V680" s="628"/>
      <c r="W680" s="628"/>
      <c r="X680" s="628"/>
      <c r="Y680" s="628"/>
      <c r="Z680" s="15"/>
      <c r="AA680" s="631"/>
      <c r="AB680" s="631"/>
      <c r="AC680" s="631"/>
      <c r="AD680" s="631"/>
      <c r="AE680" s="631"/>
      <c r="AF680" s="625"/>
      <c r="AG680" s="625"/>
      <c r="AH680" s="625"/>
      <c r="AI680" s="625"/>
      <c r="AJ680" s="625"/>
      <c r="AK680" s="625"/>
      <c r="AL680" s="625"/>
      <c r="AM680" s="625"/>
      <c r="AN680" s="625"/>
      <c r="AO680" s="625"/>
      <c r="AP680" s="625"/>
      <c r="AQ680" s="625"/>
      <c r="AR680" s="623"/>
      <c r="AS680" s="623"/>
      <c r="AT680" s="623"/>
      <c r="AU680" s="633"/>
      <c r="AV680" s="633"/>
      <c r="AW680" s="633"/>
      <c r="AX680" s="643"/>
      <c r="AY680" s="635"/>
      <c r="AZ680" s="1162" t="str">
        <f>IF('FRONT PAGE'!$A$1="www.fly-logics.com","ILS",0)</f>
        <v>ILS</v>
      </c>
      <c r="BA680" s="1162"/>
      <c r="BB680" s="1162"/>
      <c r="BC680" s="1162"/>
      <c r="BD680" s="1162"/>
      <c r="BE680" s="624"/>
      <c r="BF680" s="628" t="str">
        <f>IF('FRONT PAGE'!$A$1="www.fly-logics.com","VFR",0)</f>
        <v>VFR</v>
      </c>
      <c r="BG680" s="628"/>
      <c r="BH680" s="628"/>
      <c r="BI680" s="628"/>
      <c r="BJ680" s="628"/>
      <c r="BK680" s="624"/>
      <c r="BL680" s="627" t="str">
        <f>IF('FRONT PAGE'!$A$1="www.fly-logics.com","ADF",0)</f>
        <v>ADF</v>
      </c>
      <c r="BM680" s="627"/>
      <c r="BN680" s="627"/>
      <c r="BO680" s="627"/>
      <c r="BP680" s="627"/>
      <c r="BQ680" s="624"/>
      <c r="BR680" s="628" t="str">
        <f>IF('FRONT PAGE'!$A$1="www.fly-logics.com","VOR",0)</f>
        <v>VOR</v>
      </c>
      <c r="BS680" s="628"/>
      <c r="BT680" s="628"/>
      <c r="BU680" s="628"/>
      <c r="BV680" s="628"/>
      <c r="BW680" s="15"/>
      <c r="BX680" s="631"/>
      <c r="BY680" s="631"/>
      <c r="BZ680" s="631"/>
      <c r="CA680" s="631"/>
      <c r="CB680" s="631"/>
      <c r="CC680" s="625"/>
      <c r="CD680" s="625"/>
      <c r="CE680" s="625"/>
      <c r="CF680" s="625"/>
      <c r="CG680" s="625"/>
      <c r="CH680" s="625"/>
      <c r="CI680" s="625"/>
      <c r="CJ680" s="625"/>
      <c r="CK680" s="625"/>
      <c r="CL680" s="625"/>
      <c r="CM680" s="625"/>
      <c r="CN680" s="625"/>
      <c r="CO680" s="623"/>
      <c r="CP680" s="623"/>
      <c r="CQ680" s="623"/>
      <c r="CR680" s="633"/>
      <c r="CS680" s="633"/>
      <c r="CT680" s="633"/>
      <c r="CU680" s="643"/>
      <c r="CV680" s="247"/>
      <c r="CW680" s="212"/>
      <c r="CX680" s="635"/>
      <c r="CY680" s="1162" t="str">
        <f>IF('FRONT PAGE'!$A$1="www.fly-logics.com","ILS",0)</f>
        <v>ILS</v>
      </c>
      <c r="CZ680" s="1162"/>
      <c r="DA680" s="1162"/>
      <c r="DB680" s="1162"/>
      <c r="DC680" s="1162"/>
      <c r="DD680" s="624"/>
      <c r="DE680" s="628" t="str">
        <f>IF('FRONT PAGE'!$A$1="www.fly-logics.com","VFR",0)</f>
        <v>VFR</v>
      </c>
      <c r="DF680" s="628"/>
      <c r="DG680" s="628"/>
      <c r="DH680" s="628"/>
      <c r="DI680" s="628"/>
      <c r="DJ680" s="624"/>
      <c r="DK680" s="627" t="str">
        <f>IF('FRONT PAGE'!$A$1="www.fly-logics.com","ADF",0)</f>
        <v>ADF</v>
      </c>
      <c r="DL680" s="627"/>
      <c r="DM680" s="627"/>
      <c r="DN680" s="627"/>
      <c r="DO680" s="627"/>
      <c r="DP680" s="624"/>
      <c r="DQ680" s="628" t="str">
        <f>IF('FRONT PAGE'!$A$1="www.fly-logics.com","VOR",0)</f>
        <v>VOR</v>
      </c>
      <c r="DR680" s="628"/>
      <c r="DS680" s="628"/>
      <c r="DT680" s="628"/>
      <c r="DU680" s="628"/>
      <c r="DV680" s="15"/>
      <c r="DW680" s="631"/>
      <c r="DX680" s="631"/>
      <c r="DY680" s="631"/>
      <c r="DZ680" s="631"/>
      <c r="EA680" s="631"/>
      <c r="EB680" s="625"/>
      <c r="EC680" s="625"/>
      <c r="ED680" s="625"/>
      <c r="EE680" s="625"/>
      <c r="EF680" s="625"/>
      <c r="EG680" s="625"/>
      <c r="EH680" s="625"/>
      <c r="EI680" s="625"/>
      <c r="EJ680" s="625"/>
      <c r="EK680" s="625"/>
      <c r="EL680" s="625"/>
      <c r="EM680" s="625"/>
      <c r="EN680" s="623"/>
      <c r="EO680" s="623"/>
      <c r="EP680" s="623"/>
      <c r="EQ680" s="633"/>
      <c r="ER680" s="633"/>
      <c r="ES680" s="633"/>
      <c r="ET680" s="643"/>
      <c r="EU680" s="635"/>
      <c r="EV680" s="1162" t="str">
        <f>IF('FRONT PAGE'!$A$1="www.fly-logics.com","ILS",0)</f>
        <v>ILS</v>
      </c>
      <c r="EW680" s="1162"/>
      <c r="EX680" s="1162"/>
      <c r="EY680" s="1162"/>
      <c r="EZ680" s="1162"/>
      <c r="FA680" s="624"/>
      <c r="FB680" s="628" t="str">
        <f>IF('FRONT PAGE'!$A$1="www.fly-logics.com","VFR",0)</f>
        <v>VFR</v>
      </c>
      <c r="FC680" s="628"/>
      <c r="FD680" s="628"/>
      <c r="FE680" s="628"/>
      <c r="FF680" s="628"/>
      <c r="FG680" s="624"/>
      <c r="FH680" s="627" t="str">
        <f>IF('FRONT PAGE'!$A$1="www.fly-logics.com","ADF",0)</f>
        <v>ADF</v>
      </c>
      <c r="FI680" s="627"/>
      <c r="FJ680" s="627"/>
      <c r="FK680" s="627"/>
      <c r="FL680" s="627"/>
      <c r="FM680" s="624"/>
      <c r="FN680" s="628" t="str">
        <f>IF('FRONT PAGE'!$A$1="www.fly-logics.com","VOR",0)</f>
        <v>VOR</v>
      </c>
      <c r="FO680" s="628"/>
      <c r="FP680" s="628"/>
      <c r="FQ680" s="628"/>
      <c r="FR680" s="628"/>
      <c r="FS680" s="15"/>
      <c r="FT680" s="631"/>
      <c r="FU680" s="631"/>
      <c r="FV680" s="631"/>
      <c r="FW680" s="631"/>
      <c r="FX680" s="631"/>
      <c r="FY680" s="625"/>
      <c r="FZ680" s="625"/>
      <c r="GA680" s="625"/>
      <c r="GB680" s="625"/>
      <c r="GC680" s="625"/>
      <c r="GD680" s="625"/>
      <c r="GE680" s="625"/>
      <c r="GF680" s="625"/>
      <c r="GG680" s="625"/>
      <c r="GH680" s="625"/>
      <c r="GI680" s="625"/>
      <c r="GJ680" s="625"/>
      <c r="GK680" s="623"/>
      <c r="GL680" s="623"/>
      <c r="GM680" s="623"/>
      <c r="GN680" s="633"/>
      <c r="GO680" s="633"/>
      <c r="GP680" s="633"/>
      <c r="GQ680" s="643"/>
      <c r="GR680" s="6"/>
    </row>
    <row r="681" spans="1:200" ht="8.85" customHeight="1" x14ac:dyDescent="0.25">
      <c r="A681" s="212"/>
      <c r="B681" s="635"/>
      <c r="C681" s="1134" t="str">
        <f>IFERROR(SUM(IF(SUMIFS(LOGBOOK!$AG$5:$AG$1036129,LOGBOOK!$D$5:$D$1036129,F647,LOGBOOK!$AN$5:$AN$1036129,V647,LOGBOOK!$AH$5:$AH$1036129,C680,LOGBOOK!$E$5:$E$1036129,L647)=0," ",SUMIFS(LOGBOOK!$AG$5:$AG$1036129,LOGBOOK!$D$5:$D$1036129,F647,LOGBOOK!$AN$5:$AN$1036129,V647,LOGBOOK!$AH$5:$AH$1036129,C680,LOGBOOK!$E$5:$E$1036129,L647)),F685,N685,V685)," ")</f>
        <v xml:space="preserve"> </v>
      </c>
      <c r="D681" s="1134"/>
      <c r="E681" s="1134"/>
      <c r="F681" s="1134"/>
      <c r="G681" s="1134"/>
      <c r="H681" s="624"/>
      <c r="I681" s="1134" t="str">
        <f>IF(SUMIFS(LOGBOOK!$AG$5:$AG$1036129,LOGBOOK!$D$5:$D$1036129,F647,LOGBOOK!$AN$5:$AN$1036129,V647,LOGBOOK!$AH$5:$AH$1036129,I680,LOGBOOK!$E$5:$E$1036129,L647)=0," ",SUMIFS(LOGBOOK!$AG$5:$AG$1036129,LOGBOOK!$D$5:$D$1036129,F647,LOGBOOK!$AN$5:$AN$1036129,V647,LOGBOOK!$AH$5:$AH$1036129,I680,LOGBOOK!$E$5:$E$1036129,L647))</f>
        <v xml:space="preserve"> </v>
      </c>
      <c r="J681" s="1134"/>
      <c r="K681" s="1134"/>
      <c r="L681" s="1134"/>
      <c r="M681" s="1134"/>
      <c r="N681" s="624"/>
      <c r="O681" s="1134" t="str">
        <f>IF(SUMIFS(LOGBOOK!$AG$5:$AG$1036129,LOGBOOK!$D$5:$D$1036129,F647,LOGBOOK!$AN$5:$AN$1036129,V647,LOGBOOK!$AH$5:$AH$1036129,O680,LOGBOOK!$E$5:$E$1036129,L647)=0," ",SUMIFS(LOGBOOK!$AG$5:$AG$1036129,LOGBOOK!$D$5:$D$1036129,F647,LOGBOOK!$AN$5:$AN$1036129,V647,LOGBOOK!$AH$5:$AH$1036129,O680,LOGBOOK!$E$5:$E$1036129,L647))</f>
        <v xml:space="preserve"> </v>
      </c>
      <c r="P681" s="1134"/>
      <c r="Q681" s="1134"/>
      <c r="R681" s="1134"/>
      <c r="S681" s="1134"/>
      <c r="T681" s="624"/>
      <c r="U681" s="1134" t="str">
        <f>IF(SUMIFS(LOGBOOK!$AG$5:$AG$1036129,LOGBOOK!$D$5:$D$1036129,F647,LOGBOOK!$AN$5:$AN$1036129,V647,LOGBOOK!$AH$5:$AH$1036129,U680,LOGBOOK!$E$5:$E$1036129,L647)=0," ",SUMIFS(LOGBOOK!$AG$5:$AG$1036129,LOGBOOK!$D$5:$D$1036129,F647,LOGBOOK!$AN$5:$AN$1036129,V647,LOGBOOK!$AH$5:$AH$1036129,U680,LOGBOOK!$E$5:$E$1036129,L647))</f>
        <v xml:space="preserve"> </v>
      </c>
      <c r="V681" s="1134"/>
      <c r="W681" s="1134"/>
      <c r="X681" s="1134"/>
      <c r="Y681" s="1134"/>
      <c r="Z681" s="15"/>
      <c r="AA681" s="629" t="str">
        <f>IF('FRONT PAGE'!$A$1="www.fly-logics.com","NOV",0)</f>
        <v>NOV</v>
      </c>
      <c r="AB681" s="629"/>
      <c r="AC681" s="629"/>
      <c r="AD681" s="629"/>
      <c r="AE681" s="629"/>
      <c r="AF681" s="630" t="str">
        <f>IF(SUMIFS(LOGBOOK!$Y$5:$Y$1036129,LOGBOOK!$D$5:$D$1036129,F647,LOGBOOK!$AN$5:$AN$1036129,V647,LOGBOOK!$E$5:$E$1036129,L647,LOGBOOK!$AM$5:$AM$1036129,"NOV")=0," ",SUMIFS(LOGBOOK!$Y$5:$Y$1036129,LOGBOOK!$D$5:$D$1036129,F647,LOGBOOK!$AN$5:$AN$1036129,V647,LOGBOOK!$E$5:$E$1036129,L647,LOGBOOK!$AM$5:$AM$1036129,"NOV"))</f>
        <v xml:space="preserve"> </v>
      </c>
      <c r="AG681" s="630"/>
      <c r="AH681" s="630"/>
      <c r="AI681" s="630"/>
      <c r="AJ681" s="630" t="str">
        <f>IF(SUMIFS(LOGBOOK!$Z$5:$Z$1036129,LOGBOOK!$D$5:$D$1036129,F647,LOGBOOK!$AN$5:$AN$1036129,V647,LOGBOOK!$E$5:$E$1036129,L647,LOGBOOK!$AM$5:$AM$1036129,"NOV")=0," ",SUMIFS(LOGBOOK!$Z$5:$Z$1036129,LOGBOOK!$D$5:$D$1036129,F647,LOGBOOK!$AN$5:$AN$1036129,V647,LOGBOOK!$E$5:$E$1036129,L647,LOGBOOK!$AM$5:$AM$1036129,"NOV"))</f>
        <v xml:space="preserve"> </v>
      </c>
      <c r="AK681" s="630"/>
      <c r="AL681" s="630"/>
      <c r="AM681" s="630"/>
      <c r="AN681" s="630" t="str">
        <f>IF(SUMIFS(LOGBOOK!$AA$5:$AA$1036129,LOGBOOK!$D$5:$D$1036129,F647,LOGBOOK!$AN$5:$AN$1036129,V647,LOGBOOK!$E$5:$E$1036129,L647,LOGBOOK!$AM$5:$AM$1036129,"NOV")=0," ",SUMIFS(LOGBOOK!$AA$5:$AA$1036129,LOGBOOK!$D$5:$D$1036129,F647,LOGBOOK!$AN$5:$AN$1036129,V647,LOGBOOK!$E$5:$E$1036129,L647,LOGBOOK!$AM$5:$AM$1036129,"NOV"))</f>
        <v xml:space="preserve"> </v>
      </c>
      <c r="AO681" s="630"/>
      <c r="AP681" s="630"/>
      <c r="AQ681" s="630"/>
      <c r="AR681" s="623" t="str">
        <f>IF(SUMIFS(LOGBOOK!$AE$5:$AE$1036129,LOGBOOK!$D$5:$D$1036129,F647,LOGBOOK!$AN$5:$AN$1036129,V647,LOGBOOK!$E$5:$E$1036129,L647,LOGBOOK!$AM$5:$AM$1036129,"NOV")=0," ",SUMIFS(LOGBOOK!$AC$5:$AC$1036129,LOGBOOK!$D$5:$D$1036129,F647,LOGBOOK!$AN$5:$AN$1036129,V647,LOGBOOK!$E$5:$E$1036129,L647,LOGBOOK!$AM$5:$AM$1036129,"NOV"))</f>
        <v xml:space="preserve"> </v>
      </c>
      <c r="AS681" s="623"/>
      <c r="AT681" s="623"/>
      <c r="AU681" s="623" t="str">
        <f>IF(SUMIFS(LOGBOOK!$AF$5:$AF$1036129,LOGBOOK!$D$5:$D$1036129,F647,LOGBOOK!$AN$5:$AN$1036129,V647,LOGBOOK!$E$5:$E$1036129,L647,LOGBOOK!$AM$5:$AM$1036129,"NOV")=0," ",SUMIFS(LOGBOOK!$AF$5:$AF$1036129,LOGBOOK!$D$5:$D$1036129,F647,LOGBOOK!$AN$5:$AN$1036129,V647,LOGBOOK!$E$5:$E$1036129,L647,LOGBOOK!$AM$5:$AM$1036129,"NOV"))</f>
        <v xml:space="preserve"> </v>
      </c>
      <c r="AV681" s="623"/>
      <c r="AW681" s="623"/>
      <c r="AX681" s="643"/>
      <c r="AY681" s="635"/>
      <c r="AZ681" s="1134" t="str">
        <f>IFERROR(SUM(IF(SUMIFS(LOGBOOK!$AG$5:$AG$1036129,LOGBOOK!$D$5:$D$1036129,BC647,LOGBOOK!$AN$5:$AN$1036129,BS647,LOGBOOK!$AH$5:$AH$1036129,AZ680,LOGBOOK!$E$5:$E$1036129,BI647)=0," ",SUMIFS(LOGBOOK!$AG$5:$AG$1036129,LOGBOOK!$D$5:$D$1036129,BC647,LOGBOOK!$AN$5:$AN$1036129,BS647,LOGBOOK!$AH$5:$AH$1036129,AZ680,LOGBOOK!$E$5:$E$1036129,BI647)),BC685,BK685,BS685)," ")</f>
        <v xml:space="preserve"> </v>
      </c>
      <c r="BA681" s="1134"/>
      <c r="BB681" s="1134"/>
      <c r="BC681" s="1134"/>
      <c r="BD681" s="1134"/>
      <c r="BE681" s="624"/>
      <c r="BF681" s="1134" t="str">
        <f>IF(SUMIFS(LOGBOOK!$AG$5:$AG$1036129,LOGBOOK!$D$5:$D$1036129,BC647,LOGBOOK!$AN$5:$AN$1036129,BS647,LOGBOOK!$AH$5:$AH$1036129,BF680,LOGBOOK!$E$5:$E$1036129,BI647)=0," ",SUMIFS(LOGBOOK!$AG$5:$AG$1036129,LOGBOOK!$D$5:$D$1036129,BC647,LOGBOOK!$AN$5:$AN$1036129,BS647,LOGBOOK!$AH$5:$AH$1036129,BF680,LOGBOOK!$E$5:$E$1036129,BI647))</f>
        <v xml:space="preserve"> </v>
      </c>
      <c r="BG681" s="1134"/>
      <c r="BH681" s="1134"/>
      <c r="BI681" s="1134"/>
      <c r="BJ681" s="1134"/>
      <c r="BK681" s="624"/>
      <c r="BL681" s="1134" t="str">
        <f>IF(SUMIFS(LOGBOOK!$AG$5:$AG$1036129,LOGBOOK!$D$5:$D$1036129,BC647,LOGBOOK!$AN$5:$AN$1036129,BS647,LOGBOOK!$AH$5:$AH$1036129,BL680,LOGBOOK!$E$5:$E$1036129,BI647)=0," ",SUMIFS(LOGBOOK!$AG$5:$AG$1036129,LOGBOOK!$D$5:$D$1036129,BC647,LOGBOOK!$AN$5:$AN$1036129,BS647,LOGBOOK!$AH$5:$AH$1036129,BL680,LOGBOOK!$E$5:$E$1036129,BI647))</f>
        <v xml:space="preserve"> </v>
      </c>
      <c r="BM681" s="1134"/>
      <c r="BN681" s="1134"/>
      <c r="BO681" s="1134"/>
      <c r="BP681" s="1134"/>
      <c r="BQ681" s="624"/>
      <c r="BR681" s="1134" t="str">
        <f>IF(SUMIFS(LOGBOOK!$AG$5:$AG$1036129,LOGBOOK!$D$5:$D$1036129,BC647,LOGBOOK!$AN$5:$AN$1036129,BS647,LOGBOOK!$AH$5:$AH$1036129,BR680,LOGBOOK!$E$5:$E$1036129,BI647)=0," ",SUMIFS(LOGBOOK!$AG$5:$AG$1036129,LOGBOOK!$D$5:$D$1036129,BC647,LOGBOOK!$AN$5:$AN$1036129,BS647,LOGBOOK!$AH$5:$AH$1036129,BR680,LOGBOOK!$E$5:$E$1036129,BI647))</f>
        <v xml:space="preserve"> </v>
      </c>
      <c r="BS681" s="1134"/>
      <c r="BT681" s="1134"/>
      <c r="BU681" s="1134"/>
      <c r="BV681" s="1134"/>
      <c r="BW681" s="15"/>
      <c r="BX681" s="629" t="str">
        <f>IF('FRONT PAGE'!$A$1="www.fly-logics.com","NOV",0)</f>
        <v>NOV</v>
      </c>
      <c r="BY681" s="629"/>
      <c r="BZ681" s="629"/>
      <c r="CA681" s="629"/>
      <c r="CB681" s="629"/>
      <c r="CC681" s="630" t="str">
        <f>IF(SUMIFS(LOGBOOK!$Y$5:$Y$1036129,LOGBOOK!$D$5:$D$1036129,BC647,LOGBOOK!$AN$5:$AN$1036129,BS647,LOGBOOK!$E$5:$E$1036129,BI647,LOGBOOK!$AM$5:$AM$1036129,"NOV")=0," ",SUMIFS(LOGBOOK!$Y$5:$Y$1036129,LOGBOOK!$D$5:$D$1036129,BC647,LOGBOOK!$AN$5:$AN$1036129,BS647,LOGBOOK!$E$5:$E$1036129,BI647,LOGBOOK!$AM$5:$AM$1036129,"NOV"))</f>
        <v xml:space="preserve"> </v>
      </c>
      <c r="CD681" s="630"/>
      <c r="CE681" s="630"/>
      <c r="CF681" s="630"/>
      <c r="CG681" s="630" t="str">
        <f>IF(SUMIFS(LOGBOOK!$Z$5:$Z$1036129,LOGBOOK!$D$5:$D$1036129,BC647,LOGBOOK!$AN$5:$AN$1036129,BS647,LOGBOOK!$E$5:$E$1036129,BI647,LOGBOOK!$AM$5:$AM$1036129,"NOV")=0," ",SUMIFS(LOGBOOK!$Z$5:$Z$1036129,LOGBOOK!$D$5:$D$1036129,BC647,LOGBOOK!$AN$5:$AN$1036129,BS647,LOGBOOK!$E$5:$E$1036129,BI647,LOGBOOK!$AM$5:$AM$1036129,"NOV"))</f>
        <v xml:space="preserve"> </v>
      </c>
      <c r="CH681" s="630"/>
      <c r="CI681" s="630"/>
      <c r="CJ681" s="630"/>
      <c r="CK681" s="630" t="str">
        <f>IF(SUMIFS(LOGBOOK!$AA$5:$AA$1036129,LOGBOOK!$D$5:$D$1036129,BC647,LOGBOOK!$AN$5:$AN$1036129,BS647,LOGBOOK!$E$5:$E$1036129,BI647,LOGBOOK!$AM$5:$AM$1036129,"NOV")=0," ",SUMIFS(LOGBOOK!$AA$5:$AA$1036129,LOGBOOK!$D$5:$D$1036129,BC647,LOGBOOK!$AN$5:$AN$1036129,BS647,LOGBOOK!$E$5:$E$1036129,BI647,LOGBOOK!$AM$5:$AM$1036129,"NOV"))</f>
        <v xml:space="preserve"> </v>
      </c>
      <c r="CL681" s="630"/>
      <c r="CM681" s="630"/>
      <c r="CN681" s="630"/>
      <c r="CO681" s="623" t="str">
        <f>IF(SUMIFS(LOGBOOK!$AE$5:$AE$1036129,LOGBOOK!$D$5:$D$1036129,BC647,LOGBOOK!$AN$5:$AN$1036129,BS647,LOGBOOK!$E$5:$E$1036129,BI647,LOGBOOK!$AM$5:$AM$1036129,"NOV")=0," ",SUMIFS(LOGBOOK!$AC$5:$AC$1036129,LOGBOOK!$D$5:$D$1036129,BC647,LOGBOOK!$AN$5:$AN$1036129,BS647,LOGBOOK!$E$5:$E$1036129,BI647,LOGBOOK!$AM$5:$AM$1036129,"NOV"))</f>
        <v xml:space="preserve"> </v>
      </c>
      <c r="CP681" s="623"/>
      <c r="CQ681" s="623"/>
      <c r="CR681" s="623" t="str">
        <f>IF(SUMIFS(LOGBOOK!$AF$5:$AF$1036129,LOGBOOK!$D$5:$D$1036129,BC647,LOGBOOK!$AN$5:$AN$1036129,BS647,LOGBOOK!$E$5:$E$1036129,BI647,LOGBOOK!$AM$5:$AM$1036129,"NOV")=0," ",SUMIFS(LOGBOOK!$AF$5:$AF$1036129,LOGBOOK!$D$5:$D$1036129,BC647,LOGBOOK!$AN$5:$AN$1036129,BS647,LOGBOOK!$E$5:$E$1036129,BI647,LOGBOOK!$AM$5:$AM$1036129,"NOV"))</f>
        <v xml:space="preserve"> </v>
      </c>
      <c r="CS681" s="623"/>
      <c r="CT681" s="623"/>
      <c r="CU681" s="643"/>
      <c r="CV681" s="249"/>
      <c r="CW681" s="212"/>
      <c r="CX681" s="635"/>
      <c r="CY681" s="1134" t="str">
        <f>IFERROR(SUM(IF(SUMIFS(LOGBOOK!$AG$5:$AG$1036129,LOGBOOK!$D$5:$D$1036129,DB647,LOGBOOK!$AN$5:$AN$1036129,DR647,LOGBOOK!$AH$5:$AH$1036129,CY680,LOGBOOK!$E$5:$E$1036129,DH647)=0," ",SUMIFS(LOGBOOK!$AG$5:$AG$1036129,LOGBOOK!$D$5:$D$1036129,DB647,LOGBOOK!$AN$5:$AN$1036129,DR647,LOGBOOK!$AH$5:$AH$1036129,CY680,LOGBOOK!$E$5:$E$1036129,DH647)),DB685,DJ685,DR685)," ")</f>
        <v xml:space="preserve"> </v>
      </c>
      <c r="CZ681" s="1134"/>
      <c r="DA681" s="1134"/>
      <c r="DB681" s="1134"/>
      <c r="DC681" s="1134"/>
      <c r="DD681" s="624"/>
      <c r="DE681" s="1134" t="str">
        <f>IF(SUMIFS(LOGBOOK!$AG$5:$AG$1036129,LOGBOOK!$D$5:$D$1036129,DB647,LOGBOOK!$AN$5:$AN$1036129,DR647,LOGBOOK!$AH$5:$AH$1036129,DE680,LOGBOOK!$E$5:$E$1036129,DH647)=0," ",SUMIFS(LOGBOOK!$AG$5:$AG$1036129,LOGBOOK!$D$5:$D$1036129,DB647,LOGBOOK!$AN$5:$AN$1036129,DR647,LOGBOOK!$AH$5:$AH$1036129,DE680,LOGBOOK!$E$5:$E$1036129,DH647))</f>
        <v xml:space="preserve"> </v>
      </c>
      <c r="DF681" s="1134"/>
      <c r="DG681" s="1134"/>
      <c r="DH681" s="1134"/>
      <c r="DI681" s="1134"/>
      <c r="DJ681" s="624"/>
      <c r="DK681" s="1134" t="str">
        <f>IF(SUMIFS(LOGBOOK!$AG$5:$AG$1036129,LOGBOOK!$D$5:$D$1036129,DB647,LOGBOOK!$AN$5:$AN$1036129,DR647,LOGBOOK!$AH$5:$AH$1036129,DK680,LOGBOOK!$E$5:$E$1036129,DH647)=0," ",SUMIFS(LOGBOOK!$AG$5:$AG$1036129,LOGBOOK!$D$5:$D$1036129,DB647,LOGBOOK!$AN$5:$AN$1036129,DR647,LOGBOOK!$AH$5:$AH$1036129,DK680,LOGBOOK!$E$5:$E$1036129,DH647))</f>
        <v xml:space="preserve"> </v>
      </c>
      <c r="DL681" s="1134"/>
      <c r="DM681" s="1134"/>
      <c r="DN681" s="1134"/>
      <c r="DO681" s="1134"/>
      <c r="DP681" s="624"/>
      <c r="DQ681" s="1134" t="str">
        <f>IF(SUMIFS(LOGBOOK!$AG$5:$AG$1036129,LOGBOOK!$D$5:$D$1036129,DB647,LOGBOOK!$AN$5:$AN$1036129,DR647,LOGBOOK!$AH$5:$AH$1036129,DQ680,LOGBOOK!$E$5:$E$1036129,DH647)=0," ",SUMIFS(LOGBOOK!$AG$5:$AG$1036129,LOGBOOK!$D$5:$D$1036129,DB647,LOGBOOK!$AN$5:$AN$1036129,DR647,LOGBOOK!$AH$5:$AH$1036129,DQ680,LOGBOOK!$E$5:$E$1036129,DH647))</f>
        <v xml:space="preserve"> </v>
      </c>
      <c r="DR681" s="1134"/>
      <c r="DS681" s="1134"/>
      <c r="DT681" s="1134"/>
      <c r="DU681" s="1134"/>
      <c r="DV681" s="15"/>
      <c r="DW681" s="629" t="str">
        <f>IF('FRONT PAGE'!$A$1="www.fly-logics.com","NOV",0)</f>
        <v>NOV</v>
      </c>
      <c r="DX681" s="629"/>
      <c r="DY681" s="629"/>
      <c r="DZ681" s="629"/>
      <c r="EA681" s="629"/>
      <c r="EB681" s="630" t="str">
        <f>IF(SUMIFS(LOGBOOK!$Y$5:$Y$1036129,LOGBOOK!$D$5:$D$1036129,DB647,LOGBOOK!$AN$5:$AN$1036129,DR647,LOGBOOK!$E$5:$E$1036129,DH647,LOGBOOK!$AM$5:$AM$1036129,"NOV")=0," ",SUMIFS(LOGBOOK!$Y$5:$Y$1036129,LOGBOOK!$D$5:$D$1036129,DB647,LOGBOOK!$AN$5:$AN$1036129,DR647,LOGBOOK!$E$5:$E$1036129,DH647,LOGBOOK!$AM$5:$AM$1036129,"NOV"))</f>
        <v xml:space="preserve"> </v>
      </c>
      <c r="EC681" s="630"/>
      <c r="ED681" s="630"/>
      <c r="EE681" s="630"/>
      <c r="EF681" s="630" t="str">
        <f>IF(SUMIFS(LOGBOOK!$Z$5:$Z$1036129,LOGBOOK!$D$5:$D$1036129,DB647,LOGBOOK!$AN$5:$AN$1036129,DR647,LOGBOOK!$E$5:$E$1036129,DH647,LOGBOOK!$AM$5:$AM$1036129,"NOV")=0," ",SUMIFS(LOGBOOK!$Z$5:$Z$1036129,LOGBOOK!$D$5:$D$1036129,DB647,LOGBOOK!$AN$5:$AN$1036129,DR647,LOGBOOK!$E$5:$E$1036129,DH647,LOGBOOK!$AM$5:$AM$1036129,"NOV"))</f>
        <v xml:space="preserve"> </v>
      </c>
      <c r="EG681" s="630"/>
      <c r="EH681" s="630"/>
      <c r="EI681" s="630"/>
      <c r="EJ681" s="630" t="str">
        <f>IF(SUMIFS(LOGBOOK!$AA$5:$AA$1036129,LOGBOOK!$D$5:$D$1036129,DB647,LOGBOOK!$AN$5:$AN$1036129,DR647,LOGBOOK!$E$5:$E$1036129,DH647,LOGBOOK!$AM$5:$AM$1036129,"NOV")=0," ",SUMIFS(LOGBOOK!$AA$5:$AA$1036129,LOGBOOK!$D$5:$D$1036129,DB647,LOGBOOK!$AN$5:$AN$1036129,DR647,LOGBOOK!$E$5:$E$1036129,DH647,LOGBOOK!$AM$5:$AM$1036129,"NOV"))</f>
        <v xml:space="preserve"> </v>
      </c>
      <c r="EK681" s="630"/>
      <c r="EL681" s="630"/>
      <c r="EM681" s="630"/>
      <c r="EN681" s="623" t="str">
        <f>IF(SUMIFS(LOGBOOK!$AE$5:$AE$1036129,LOGBOOK!$D$5:$D$1036129,DB647,LOGBOOK!$AN$5:$AN$1036129,DR647,LOGBOOK!$E$5:$E$1036129,DH647,LOGBOOK!$AM$5:$AM$1036129,"NOV")=0," ",SUMIFS(LOGBOOK!$AC$5:$AC$1036129,LOGBOOK!$D$5:$D$1036129,DB647,LOGBOOK!$AN$5:$AN$1036129,DR647,LOGBOOK!$E$5:$E$1036129,DH647,LOGBOOK!$AM$5:$AM$1036129,"NOV"))</f>
        <v xml:space="preserve"> </v>
      </c>
      <c r="EO681" s="623"/>
      <c r="EP681" s="623"/>
      <c r="EQ681" s="623" t="str">
        <f>IF(SUMIFS(LOGBOOK!$AF$5:$AF$1036129,LOGBOOK!$D$5:$D$1036129,DB647,LOGBOOK!$AN$5:$AN$1036129,DR647,LOGBOOK!$E$5:$E$1036129,DH647,LOGBOOK!$AM$5:$AM$1036129,"NOV")=0," ",SUMIFS(LOGBOOK!$AF$5:$AF$1036129,LOGBOOK!$D$5:$D$1036129,DB647,LOGBOOK!$AN$5:$AN$1036129,DR647,LOGBOOK!$E$5:$E$1036129,DH647,LOGBOOK!$AM$5:$AM$1036129,"NOV"))</f>
        <v xml:space="preserve"> </v>
      </c>
      <c r="ER681" s="623"/>
      <c r="ES681" s="623"/>
      <c r="ET681" s="643"/>
      <c r="EU681" s="635"/>
      <c r="EV681" s="1134" t="str">
        <f>IFERROR(SUM(IF(SUMIFS(LOGBOOK!$AG$5:$AG$1036129,LOGBOOK!$D$5:$D$1036129,EY647,LOGBOOK!$AN$5:$AN$1036129,FO647,LOGBOOK!$AH$5:$AH$1036129,EV680,LOGBOOK!$E$5:$E$1036129,FE647)=0," ",SUMIFS(LOGBOOK!$AG$5:$AG$1036129,LOGBOOK!$D$5:$D$1036129,EY647,LOGBOOK!$AN$5:$AN$1036129,FO647,LOGBOOK!$AH$5:$AH$1036129,EV680,LOGBOOK!$E$5:$E$1036129,FE647)),EY685,FG685,FO685)," ")</f>
        <v xml:space="preserve"> </v>
      </c>
      <c r="EW681" s="1134"/>
      <c r="EX681" s="1134"/>
      <c r="EY681" s="1134"/>
      <c r="EZ681" s="1134"/>
      <c r="FA681" s="624"/>
      <c r="FB681" s="1134" t="str">
        <f>IF(SUMIFS(LOGBOOK!$AG$5:$AG$1036129,LOGBOOK!$D$5:$D$1036129,EY647,LOGBOOK!$AN$5:$AN$1036129,FO647,LOGBOOK!$AH$5:$AH$1036129,FB680,LOGBOOK!$E$5:$E$1036129,FE647)=0," ",SUMIFS(LOGBOOK!$AG$5:$AG$1036129,LOGBOOK!$D$5:$D$1036129,EY647,LOGBOOK!$AN$5:$AN$1036129,FO647,LOGBOOK!$AH$5:$AH$1036129,FB680,LOGBOOK!$E$5:$E$1036129,FE647))</f>
        <v xml:space="preserve"> </v>
      </c>
      <c r="FC681" s="1134"/>
      <c r="FD681" s="1134"/>
      <c r="FE681" s="1134"/>
      <c r="FF681" s="1134"/>
      <c r="FG681" s="624"/>
      <c r="FH681" s="1134" t="str">
        <f>IF(SUMIFS(LOGBOOK!$AG$5:$AG$1036129,LOGBOOK!$D$5:$D$1036129,EY647,LOGBOOK!$AN$5:$AN$1036129,FO647,LOGBOOK!$AH$5:$AH$1036129,FH680,LOGBOOK!$E$5:$E$1036129,FE647)=0," ",SUMIFS(LOGBOOK!$AG$5:$AG$1036129,LOGBOOK!$D$5:$D$1036129,EY647,LOGBOOK!$AN$5:$AN$1036129,FO647,LOGBOOK!$AH$5:$AH$1036129,FH680,LOGBOOK!$E$5:$E$1036129,FE647))</f>
        <v xml:space="preserve"> </v>
      </c>
      <c r="FI681" s="1134"/>
      <c r="FJ681" s="1134"/>
      <c r="FK681" s="1134"/>
      <c r="FL681" s="1134"/>
      <c r="FM681" s="624"/>
      <c r="FN681" s="1134" t="str">
        <f>IF(SUMIFS(LOGBOOK!$AG$5:$AG$1036129,LOGBOOK!$D$5:$D$1036129,EY647,LOGBOOK!$AN$5:$AN$1036129,FO647,LOGBOOK!$AH$5:$AH$1036129,FN680,LOGBOOK!$E$5:$E$1036129,FE647)=0," ",SUMIFS(LOGBOOK!$AG$5:$AG$1036129,LOGBOOK!$D$5:$D$1036129,EY647,LOGBOOK!$AN$5:$AN$1036129,FO647,LOGBOOK!$AH$5:$AH$1036129,FN680,LOGBOOK!$E$5:$E$1036129,FE647))</f>
        <v xml:space="preserve"> </v>
      </c>
      <c r="FO681" s="1134"/>
      <c r="FP681" s="1134"/>
      <c r="FQ681" s="1134"/>
      <c r="FR681" s="1134"/>
      <c r="FS681" s="15"/>
      <c r="FT681" s="629" t="str">
        <f>IF('FRONT PAGE'!$A$1="www.fly-logics.com","NOV",0)</f>
        <v>NOV</v>
      </c>
      <c r="FU681" s="629"/>
      <c r="FV681" s="629"/>
      <c r="FW681" s="629"/>
      <c r="FX681" s="629"/>
      <c r="FY681" s="630" t="str">
        <f>IF(SUMIFS(LOGBOOK!$Y$5:$Y$1036129,LOGBOOK!$D$5:$D$1036129,EY647,LOGBOOK!$AN$5:$AN$1036129,FO647,LOGBOOK!$E$5:$E$1036129,FE647,LOGBOOK!$AM$5:$AM$1036129,"NOV")=0," ",SUMIFS(LOGBOOK!$Y$5:$Y$1036129,LOGBOOK!$D$5:$D$1036129,EY647,LOGBOOK!$AN$5:$AN$1036129,FO647,LOGBOOK!$E$5:$E$1036129,FE647,LOGBOOK!$AM$5:$AM$1036129,"NOV"))</f>
        <v xml:space="preserve"> </v>
      </c>
      <c r="FZ681" s="630"/>
      <c r="GA681" s="630"/>
      <c r="GB681" s="630"/>
      <c r="GC681" s="630" t="str">
        <f>IF(SUMIFS(LOGBOOK!$Z$5:$Z$1036129,LOGBOOK!$D$5:$D$1036129,EY647,LOGBOOK!$AN$5:$AN$1036129,FO647,LOGBOOK!$E$5:$E$1036129,FE647,LOGBOOK!$AM$5:$AM$1036129,"NOV")=0," ",SUMIFS(LOGBOOK!$Z$5:$Z$1036129,LOGBOOK!$D$5:$D$1036129,EY647,LOGBOOK!$AN$5:$AN$1036129,FO647,LOGBOOK!$E$5:$E$1036129,FE647,LOGBOOK!$AM$5:$AM$1036129,"NOV"))</f>
        <v xml:space="preserve"> </v>
      </c>
      <c r="GD681" s="630"/>
      <c r="GE681" s="630"/>
      <c r="GF681" s="630"/>
      <c r="GG681" s="630" t="str">
        <f>IF(SUMIFS(LOGBOOK!$AA$5:$AA$1036129,LOGBOOK!$D$5:$D$1036129,EY647,LOGBOOK!$AN$5:$AN$1036129,FO647,LOGBOOK!$E$5:$E$1036129,FE647,LOGBOOK!$AM$5:$AM$1036129,"NOV")=0," ",SUMIFS(LOGBOOK!$AA$5:$AA$1036129,LOGBOOK!$D$5:$D$1036129,EY647,LOGBOOK!$AN$5:$AN$1036129,FO647,LOGBOOK!$E$5:$E$1036129,FE647,LOGBOOK!$AM$5:$AM$1036129,"NOV"))</f>
        <v xml:space="preserve"> </v>
      </c>
      <c r="GH681" s="630"/>
      <c r="GI681" s="630"/>
      <c r="GJ681" s="630"/>
      <c r="GK681" s="623" t="str">
        <f>IF(SUMIFS(LOGBOOK!$AE$5:$AE$1036129,LOGBOOK!$D$5:$D$1036129,EY647,LOGBOOK!$AN$5:$AN$1036129,FO647,LOGBOOK!$E$5:$E$1036129,FE647,LOGBOOK!$AM$5:$AM$1036129,"NOV")=0," ",SUMIFS(LOGBOOK!$AC$5:$AC$1036129,LOGBOOK!$D$5:$D$1036129,EY647,LOGBOOK!$AN$5:$AN$1036129,FO647,LOGBOOK!$E$5:$E$1036129,FE647,LOGBOOK!$AM$5:$AM$1036129,"NOV"))</f>
        <v xml:space="preserve"> </v>
      </c>
      <c r="GL681" s="623"/>
      <c r="GM681" s="623"/>
      <c r="GN681" s="623" t="str">
        <f>IF(SUMIFS(LOGBOOK!$AF$5:$AF$1036129,LOGBOOK!$D$5:$D$1036129,EY647,LOGBOOK!$AN$5:$AN$1036129,FO647,LOGBOOK!$E$5:$E$1036129,FE647,LOGBOOK!$AM$5:$AM$1036129,"NOV")=0," ",SUMIFS(LOGBOOK!$AF$5:$AF$1036129,LOGBOOK!$D$5:$D$1036129,EY647,LOGBOOK!$AN$5:$AN$1036129,FO647,LOGBOOK!$E$5:$E$1036129,FE647,LOGBOOK!$AM$5:$AM$1036129,"NOV"))</f>
        <v xml:space="preserve"> </v>
      </c>
      <c r="GO681" s="623"/>
      <c r="GP681" s="623"/>
      <c r="GQ681" s="643"/>
      <c r="GR681" s="6"/>
    </row>
    <row r="682" spans="1:200" ht="6.75" customHeight="1" x14ac:dyDescent="0.25">
      <c r="A682" s="212"/>
      <c r="B682" s="635"/>
      <c r="C682" s="1135"/>
      <c r="D682" s="1135"/>
      <c r="E682" s="1135"/>
      <c r="F682" s="1135"/>
      <c r="G682" s="1135"/>
      <c r="H682" s="624"/>
      <c r="I682" s="1135"/>
      <c r="J682" s="1135"/>
      <c r="K682" s="1135"/>
      <c r="L682" s="1135"/>
      <c r="M682" s="1135"/>
      <c r="N682" s="624"/>
      <c r="O682" s="1135"/>
      <c r="P682" s="1135"/>
      <c r="Q682" s="1135"/>
      <c r="R682" s="1135"/>
      <c r="S682" s="1135"/>
      <c r="T682" s="624"/>
      <c r="U682" s="1135"/>
      <c r="V682" s="1135"/>
      <c r="W682" s="1135"/>
      <c r="X682" s="1135"/>
      <c r="Y682" s="1135"/>
      <c r="Z682" s="15"/>
      <c r="AA682" s="629"/>
      <c r="AB682" s="629"/>
      <c r="AC682" s="629"/>
      <c r="AD682" s="629"/>
      <c r="AE682" s="629"/>
      <c r="AF682" s="630"/>
      <c r="AG682" s="630"/>
      <c r="AH682" s="630"/>
      <c r="AI682" s="630"/>
      <c r="AJ682" s="630"/>
      <c r="AK682" s="630"/>
      <c r="AL682" s="630"/>
      <c r="AM682" s="630"/>
      <c r="AN682" s="630"/>
      <c r="AO682" s="630"/>
      <c r="AP682" s="630"/>
      <c r="AQ682" s="630"/>
      <c r="AR682" s="623"/>
      <c r="AS682" s="623"/>
      <c r="AT682" s="623"/>
      <c r="AU682" s="623"/>
      <c r="AV682" s="623"/>
      <c r="AW682" s="623"/>
      <c r="AX682" s="643"/>
      <c r="AY682" s="635"/>
      <c r="AZ682" s="1135"/>
      <c r="BA682" s="1135"/>
      <c r="BB682" s="1135"/>
      <c r="BC682" s="1135"/>
      <c r="BD682" s="1135"/>
      <c r="BE682" s="624"/>
      <c r="BF682" s="1135"/>
      <c r="BG682" s="1135"/>
      <c r="BH682" s="1135"/>
      <c r="BI682" s="1135"/>
      <c r="BJ682" s="1135"/>
      <c r="BK682" s="624"/>
      <c r="BL682" s="1135"/>
      <c r="BM682" s="1135"/>
      <c r="BN682" s="1135"/>
      <c r="BO682" s="1135"/>
      <c r="BP682" s="1135"/>
      <c r="BQ682" s="624"/>
      <c r="BR682" s="1135"/>
      <c r="BS682" s="1135"/>
      <c r="BT682" s="1135"/>
      <c r="BU682" s="1135"/>
      <c r="BV682" s="1135"/>
      <c r="BW682" s="15"/>
      <c r="BX682" s="629"/>
      <c r="BY682" s="629"/>
      <c r="BZ682" s="629"/>
      <c r="CA682" s="629"/>
      <c r="CB682" s="629"/>
      <c r="CC682" s="630"/>
      <c r="CD682" s="630"/>
      <c r="CE682" s="630"/>
      <c r="CF682" s="630"/>
      <c r="CG682" s="630"/>
      <c r="CH682" s="630"/>
      <c r="CI682" s="630"/>
      <c r="CJ682" s="630"/>
      <c r="CK682" s="630"/>
      <c r="CL682" s="630"/>
      <c r="CM682" s="630"/>
      <c r="CN682" s="630"/>
      <c r="CO682" s="623"/>
      <c r="CP682" s="623"/>
      <c r="CQ682" s="623"/>
      <c r="CR682" s="623"/>
      <c r="CS682" s="623"/>
      <c r="CT682" s="623"/>
      <c r="CU682" s="643"/>
      <c r="CV682" s="249"/>
      <c r="CW682" s="212"/>
      <c r="CX682" s="635"/>
      <c r="CY682" s="1135"/>
      <c r="CZ682" s="1135"/>
      <c r="DA682" s="1135"/>
      <c r="DB682" s="1135"/>
      <c r="DC682" s="1135"/>
      <c r="DD682" s="624"/>
      <c r="DE682" s="1135"/>
      <c r="DF682" s="1135"/>
      <c r="DG682" s="1135"/>
      <c r="DH682" s="1135"/>
      <c r="DI682" s="1135"/>
      <c r="DJ682" s="624"/>
      <c r="DK682" s="1135"/>
      <c r="DL682" s="1135"/>
      <c r="DM682" s="1135"/>
      <c r="DN682" s="1135"/>
      <c r="DO682" s="1135"/>
      <c r="DP682" s="624"/>
      <c r="DQ682" s="1135"/>
      <c r="DR682" s="1135"/>
      <c r="DS682" s="1135"/>
      <c r="DT682" s="1135"/>
      <c r="DU682" s="1135"/>
      <c r="DV682" s="15"/>
      <c r="DW682" s="629"/>
      <c r="DX682" s="629"/>
      <c r="DY682" s="629"/>
      <c r="DZ682" s="629"/>
      <c r="EA682" s="629"/>
      <c r="EB682" s="630"/>
      <c r="EC682" s="630"/>
      <c r="ED682" s="630"/>
      <c r="EE682" s="630"/>
      <c r="EF682" s="630"/>
      <c r="EG682" s="630"/>
      <c r="EH682" s="630"/>
      <c r="EI682" s="630"/>
      <c r="EJ682" s="630"/>
      <c r="EK682" s="630"/>
      <c r="EL682" s="630"/>
      <c r="EM682" s="630"/>
      <c r="EN682" s="623"/>
      <c r="EO682" s="623"/>
      <c r="EP682" s="623"/>
      <c r="EQ682" s="623"/>
      <c r="ER682" s="623"/>
      <c r="ES682" s="623"/>
      <c r="ET682" s="643"/>
      <c r="EU682" s="635"/>
      <c r="EV682" s="1135"/>
      <c r="EW682" s="1135"/>
      <c r="EX682" s="1135"/>
      <c r="EY682" s="1135"/>
      <c r="EZ682" s="1135"/>
      <c r="FA682" s="624"/>
      <c r="FB682" s="1135"/>
      <c r="FC682" s="1135"/>
      <c r="FD682" s="1135"/>
      <c r="FE682" s="1135"/>
      <c r="FF682" s="1135"/>
      <c r="FG682" s="624"/>
      <c r="FH682" s="1135"/>
      <c r="FI682" s="1135"/>
      <c r="FJ682" s="1135"/>
      <c r="FK682" s="1135"/>
      <c r="FL682" s="1135"/>
      <c r="FM682" s="624"/>
      <c r="FN682" s="1135"/>
      <c r="FO682" s="1135"/>
      <c r="FP682" s="1135"/>
      <c r="FQ682" s="1135"/>
      <c r="FR682" s="1135"/>
      <c r="FS682" s="15"/>
      <c r="FT682" s="629"/>
      <c r="FU682" s="629"/>
      <c r="FV682" s="629"/>
      <c r="FW682" s="629"/>
      <c r="FX682" s="629"/>
      <c r="FY682" s="630"/>
      <c r="FZ682" s="630"/>
      <c r="GA682" s="630"/>
      <c r="GB682" s="630"/>
      <c r="GC682" s="630"/>
      <c r="GD682" s="630"/>
      <c r="GE682" s="630"/>
      <c r="GF682" s="630"/>
      <c r="GG682" s="630"/>
      <c r="GH682" s="630"/>
      <c r="GI682" s="630"/>
      <c r="GJ682" s="630"/>
      <c r="GK682" s="623"/>
      <c r="GL682" s="623"/>
      <c r="GM682" s="623"/>
      <c r="GN682" s="623"/>
      <c r="GO682" s="623"/>
      <c r="GP682" s="623"/>
      <c r="GQ682" s="643"/>
      <c r="GR682" s="6"/>
    </row>
    <row r="683" spans="1:200" ht="3" customHeight="1" x14ac:dyDescent="0.25">
      <c r="A683" s="212"/>
      <c r="B683" s="635"/>
      <c r="C683" s="1135"/>
      <c r="D683" s="1135"/>
      <c r="E683" s="1135"/>
      <c r="F683" s="1135"/>
      <c r="G683" s="1135"/>
      <c r="H683" s="624"/>
      <c r="I683" s="1135"/>
      <c r="J683" s="1135"/>
      <c r="K683" s="1135"/>
      <c r="L683" s="1135"/>
      <c r="M683" s="1135"/>
      <c r="N683" s="624"/>
      <c r="O683" s="1135"/>
      <c r="P683" s="1135"/>
      <c r="Q683" s="1135"/>
      <c r="R683" s="1135"/>
      <c r="S683" s="1135"/>
      <c r="T683" s="624"/>
      <c r="U683" s="1135"/>
      <c r="V683" s="1135"/>
      <c r="W683" s="1135"/>
      <c r="X683" s="1135"/>
      <c r="Y683" s="1135"/>
      <c r="Z683" s="15"/>
      <c r="AA683" s="629"/>
      <c r="AB683" s="629"/>
      <c r="AC683" s="629"/>
      <c r="AD683" s="629"/>
      <c r="AE683" s="629"/>
      <c r="AF683" s="630"/>
      <c r="AG683" s="630"/>
      <c r="AH683" s="630"/>
      <c r="AI683" s="630"/>
      <c r="AJ683" s="630"/>
      <c r="AK683" s="630"/>
      <c r="AL683" s="630"/>
      <c r="AM683" s="630"/>
      <c r="AN683" s="630"/>
      <c r="AO683" s="630"/>
      <c r="AP683" s="630"/>
      <c r="AQ683" s="630"/>
      <c r="AR683" s="623"/>
      <c r="AS683" s="623"/>
      <c r="AT683" s="623"/>
      <c r="AU683" s="623"/>
      <c r="AV683" s="623"/>
      <c r="AW683" s="623"/>
      <c r="AX683" s="643"/>
      <c r="AY683" s="635"/>
      <c r="AZ683" s="1135"/>
      <c r="BA683" s="1135"/>
      <c r="BB683" s="1135"/>
      <c r="BC683" s="1135"/>
      <c r="BD683" s="1135"/>
      <c r="BE683" s="624"/>
      <c r="BF683" s="1135"/>
      <c r="BG683" s="1135"/>
      <c r="BH683" s="1135"/>
      <c r="BI683" s="1135"/>
      <c r="BJ683" s="1135"/>
      <c r="BK683" s="624"/>
      <c r="BL683" s="1135"/>
      <c r="BM683" s="1135"/>
      <c r="BN683" s="1135"/>
      <c r="BO683" s="1135"/>
      <c r="BP683" s="1135"/>
      <c r="BQ683" s="624"/>
      <c r="BR683" s="1135"/>
      <c r="BS683" s="1135"/>
      <c r="BT683" s="1135"/>
      <c r="BU683" s="1135"/>
      <c r="BV683" s="1135"/>
      <c r="BW683" s="15"/>
      <c r="BX683" s="629"/>
      <c r="BY683" s="629"/>
      <c r="BZ683" s="629"/>
      <c r="CA683" s="629"/>
      <c r="CB683" s="629"/>
      <c r="CC683" s="630"/>
      <c r="CD683" s="630"/>
      <c r="CE683" s="630"/>
      <c r="CF683" s="630"/>
      <c r="CG683" s="630"/>
      <c r="CH683" s="630"/>
      <c r="CI683" s="630"/>
      <c r="CJ683" s="630"/>
      <c r="CK683" s="630"/>
      <c r="CL683" s="630"/>
      <c r="CM683" s="630"/>
      <c r="CN683" s="630"/>
      <c r="CO683" s="623"/>
      <c r="CP683" s="623"/>
      <c r="CQ683" s="623"/>
      <c r="CR683" s="623"/>
      <c r="CS683" s="623"/>
      <c r="CT683" s="623"/>
      <c r="CU683" s="643"/>
      <c r="CV683" s="249"/>
      <c r="CW683" s="212"/>
      <c r="CX683" s="635"/>
      <c r="CY683" s="1135"/>
      <c r="CZ683" s="1135"/>
      <c r="DA683" s="1135"/>
      <c r="DB683" s="1135"/>
      <c r="DC683" s="1135"/>
      <c r="DD683" s="624"/>
      <c r="DE683" s="1135"/>
      <c r="DF683" s="1135"/>
      <c r="DG683" s="1135"/>
      <c r="DH683" s="1135"/>
      <c r="DI683" s="1135"/>
      <c r="DJ683" s="624"/>
      <c r="DK683" s="1135"/>
      <c r="DL683" s="1135"/>
      <c r="DM683" s="1135"/>
      <c r="DN683" s="1135"/>
      <c r="DO683" s="1135"/>
      <c r="DP683" s="624"/>
      <c r="DQ683" s="1135"/>
      <c r="DR683" s="1135"/>
      <c r="DS683" s="1135"/>
      <c r="DT683" s="1135"/>
      <c r="DU683" s="1135"/>
      <c r="DV683" s="15"/>
      <c r="DW683" s="629"/>
      <c r="DX683" s="629"/>
      <c r="DY683" s="629"/>
      <c r="DZ683" s="629"/>
      <c r="EA683" s="629"/>
      <c r="EB683" s="630"/>
      <c r="EC683" s="630"/>
      <c r="ED683" s="630"/>
      <c r="EE683" s="630"/>
      <c r="EF683" s="630"/>
      <c r="EG683" s="630"/>
      <c r="EH683" s="630"/>
      <c r="EI683" s="630"/>
      <c r="EJ683" s="630"/>
      <c r="EK683" s="630"/>
      <c r="EL683" s="630"/>
      <c r="EM683" s="630"/>
      <c r="EN683" s="623"/>
      <c r="EO683" s="623"/>
      <c r="EP683" s="623"/>
      <c r="EQ683" s="623"/>
      <c r="ER683" s="623"/>
      <c r="ES683" s="623"/>
      <c r="ET683" s="643"/>
      <c r="EU683" s="635"/>
      <c r="EV683" s="1135"/>
      <c r="EW683" s="1135"/>
      <c r="EX683" s="1135"/>
      <c r="EY683" s="1135"/>
      <c r="EZ683" s="1135"/>
      <c r="FA683" s="624"/>
      <c r="FB683" s="1135"/>
      <c r="FC683" s="1135"/>
      <c r="FD683" s="1135"/>
      <c r="FE683" s="1135"/>
      <c r="FF683" s="1135"/>
      <c r="FG683" s="624"/>
      <c r="FH683" s="1135"/>
      <c r="FI683" s="1135"/>
      <c r="FJ683" s="1135"/>
      <c r="FK683" s="1135"/>
      <c r="FL683" s="1135"/>
      <c r="FM683" s="624"/>
      <c r="FN683" s="1135"/>
      <c r="FO683" s="1135"/>
      <c r="FP683" s="1135"/>
      <c r="FQ683" s="1135"/>
      <c r="FR683" s="1135"/>
      <c r="FS683" s="15"/>
      <c r="FT683" s="629"/>
      <c r="FU683" s="629"/>
      <c r="FV683" s="629"/>
      <c r="FW683" s="629"/>
      <c r="FX683" s="629"/>
      <c r="FY683" s="630"/>
      <c r="FZ683" s="630"/>
      <c r="GA683" s="630"/>
      <c r="GB683" s="630"/>
      <c r="GC683" s="630"/>
      <c r="GD683" s="630"/>
      <c r="GE683" s="630"/>
      <c r="GF683" s="630"/>
      <c r="GG683" s="630"/>
      <c r="GH683" s="630"/>
      <c r="GI683" s="630"/>
      <c r="GJ683" s="630"/>
      <c r="GK683" s="623"/>
      <c r="GL683" s="623"/>
      <c r="GM683" s="623"/>
      <c r="GN683" s="623"/>
      <c r="GO683" s="623"/>
      <c r="GP683" s="623"/>
      <c r="GQ683" s="643"/>
      <c r="GR683" s="6"/>
    </row>
    <row r="684" spans="1:200" ht="6" customHeight="1" x14ac:dyDescent="0.25">
      <c r="A684" s="212"/>
      <c r="B684" s="635"/>
      <c r="C684" s="662"/>
      <c r="D684" s="662"/>
      <c r="E684" s="662"/>
      <c r="F684" s="662"/>
      <c r="G684" s="662"/>
      <c r="H684" s="662"/>
      <c r="I684" s="662"/>
      <c r="J684" s="662"/>
      <c r="K684" s="662"/>
      <c r="L684" s="662"/>
      <c r="M684" s="662"/>
      <c r="N684" s="662"/>
      <c r="O684" s="662"/>
      <c r="P684" s="662"/>
      <c r="Q684" s="662"/>
      <c r="R684" s="662"/>
      <c r="S684" s="662"/>
      <c r="T684" s="662"/>
      <c r="U684" s="662"/>
      <c r="V684" s="662"/>
      <c r="W684" s="662"/>
      <c r="X684" s="662"/>
      <c r="Y684" s="662"/>
      <c r="Z684" s="663"/>
      <c r="AA684" s="629"/>
      <c r="AB684" s="629"/>
      <c r="AC684" s="629"/>
      <c r="AD684" s="629"/>
      <c r="AE684" s="629"/>
      <c r="AF684" s="630"/>
      <c r="AG684" s="630"/>
      <c r="AH684" s="630"/>
      <c r="AI684" s="630"/>
      <c r="AJ684" s="630"/>
      <c r="AK684" s="630"/>
      <c r="AL684" s="630"/>
      <c r="AM684" s="630"/>
      <c r="AN684" s="630"/>
      <c r="AO684" s="630"/>
      <c r="AP684" s="630"/>
      <c r="AQ684" s="630"/>
      <c r="AR684" s="623"/>
      <c r="AS684" s="623"/>
      <c r="AT684" s="623"/>
      <c r="AU684" s="623"/>
      <c r="AV684" s="623"/>
      <c r="AW684" s="623"/>
      <c r="AX684" s="643"/>
      <c r="AY684" s="635"/>
      <c r="AZ684" s="662"/>
      <c r="BA684" s="662"/>
      <c r="BB684" s="662"/>
      <c r="BC684" s="662"/>
      <c r="BD684" s="662"/>
      <c r="BE684" s="662"/>
      <c r="BF684" s="662"/>
      <c r="BG684" s="662"/>
      <c r="BH684" s="662"/>
      <c r="BI684" s="662"/>
      <c r="BJ684" s="662"/>
      <c r="BK684" s="662"/>
      <c r="BL684" s="662"/>
      <c r="BM684" s="662"/>
      <c r="BN684" s="662"/>
      <c r="BO684" s="662"/>
      <c r="BP684" s="662"/>
      <c r="BQ684" s="662"/>
      <c r="BR684" s="662"/>
      <c r="BS684" s="662"/>
      <c r="BT684" s="662"/>
      <c r="BU684" s="662"/>
      <c r="BV684" s="662"/>
      <c r="BW684" s="663"/>
      <c r="BX684" s="629"/>
      <c r="BY684" s="629"/>
      <c r="BZ684" s="629"/>
      <c r="CA684" s="629"/>
      <c r="CB684" s="629"/>
      <c r="CC684" s="630"/>
      <c r="CD684" s="630"/>
      <c r="CE684" s="630"/>
      <c r="CF684" s="630"/>
      <c r="CG684" s="630"/>
      <c r="CH684" s="630"/>
      <c r="CI684" s="630"/>
      <c r="CJ684" s="630"/>
      <c r="CK684" s="630"/>
      <c r="CL684" s="630"/>
      <c r="CM684" s="630"/>
      <c r="CN684" s="630"/>
      <c r="CO684" s="623"/>
      <c r="CP684" s="623"/>
      <c r="CQ684" s="623"/>
      <c r="CR684" s="623"/>
      <c r="CS684" s="623"/>
      <c r="CT684" s="623"/>
      <c r="CU684" s="643"/>
      <c r="CV684" s="249"/>
      <c r="CW684" s="212"/>
      <c r="CX684" s="635"/>
      <c r="CY684" s="662"/>
      <c r="CZ684" s="662"/>
      <c r="DA684" s="662"/>
      <c r="DB684" s="662"/>
      <c r="DC684" s="662"/>
      <c r="DD684" s="662"/>
      <c r="DE684" s="662"/>
      <c r="DF684" s="662"/>
      <c r="DG684" s="662"/>
      <c r="DH684" s="662"/>
      <c r="DI684" s="662"/>
      <c r="DJ684" s="662"/>
      <c r="DK684" s="662"/>
      <c r="DL684" s="662"/>
      <c r="DM684" s="662"/>
      <c r="DN684" s="662"/>
      <c r="DO684" s="662"/>
      <c r="DP684" s="662"/>
      <c r="DQ684" s="662"/>
      <c r="DR684" s="662"/>
      <c r="DS684" s="662"/>
      <c r="DT684" s="662"/>
      <c r="DU684" s="662"/>
      <c r="DV684" s="663"/>
      <c r="DW684" s="629"/>
      <c r="DX684" s="629"/>
      <c r="DY684" s="629"/>
      <c r="DZ684" s="629"/>
      <c r="EA684" s="629"/>
      <c r="EB684" s="630"/>
      <c r="EC684" s="630"/>
      <c r="ED684" s="630"/>
      <c r="EE684" s="630"/>
      <c r="EF684" s="630"/>
      <c r="EG684" s="630"/>
      <c r="EH684" s="630"/>
      <c r="EI684" s="630"/>
      <c r="EJ684" s="630"/>
      <c r="EK684" s="630"/>
      <c r="EL684" s="630"/>
      <c r="EM684" s="630"/>
      <c r="EN684" s="623"/>
      <c r="EO684" s="623"/>
      <c r="EP684" s="623"/>
      <c r="EQ684" s="623"/>
      <c r="ER684" s="623"/>
      <c r="ES684" s="623"/>
      <c r="ET684" s="643"/>
      <c r="EU684" s="635"/>
      <c r="EV684" s="662"/>
      <c r="EW684" s="662"/>
      <c r="EX684" s="662"/>
      <c r="EY684" s="662"/>
      <c r="EZ684" s="662"/>
      <c r="FA684" s="662"/>
      <c r="FB684" s="662"/>
      <c r="FC684" s="662"/>
      <c r="FD684" s="662"/>
      <c r="FE684" s="662"/>
      <c r="FF684" s="662"/>
      <c r="FG684" s="662"/>
      <c r="FH684" s="662"/>
      <c r="FI684" s="662"/>
      <c r="FJ684" s="662"/>
      <c r="FK684" s="662"/>
      <c r="FL684" s="662"/>
      <c r="FM684" s="662"/>
      <c r="FN684" s="662"/>
      <c r="FO684" s="662"/>
      <c r="FP684" s="662"/>
      <c r="FQ684" s="662"/>
      <c r="FR684" s="662"/>
      <c r="FS684" s="663"/>
      <c r="FT684" s="629"/>
      <c r="FU684" s="629"/>
      <c r="FV684" s="629"/>
      <c r="FW684" s="629"/>
      <c r="FX684" s="629"/>
      <c r="FY684" s="630"/>
      <c r="FZ684" s="630"/>
      <c r="GA684" s="630"/>
      <c r="GB684" s="630"/>
      <c r="GC684" s="630"/>
      <c r="GD684" s="630"/>
      <c r="GE684" s="630"/>
      <c r="GF684" s="630"/>
      <c r="GG684" s="630"/>
      <c r="GH684" s="630"/>
      <c r="GI684" s="630"/>
      <c r="GJ684" s="630"/>
      <c r="GK684" s="623"/>
      <c r="GL684" s="623"/>
      <c r="GM684" s="623"/>
      <c r="GN684" s="623"/>
      <c r="GO684" s="623"/>
      <c r="GP684" s="623"/>
      <c r="GQ684" s="643"/>
      <c r="GR684" s="6"/>
    </row>
    <row r="685" spans="1:200" ht="16.5" customHeight="1" x14ac:dyDescent="0.25">
      <c r="A685" s="212"/>
      <c r="B685" s="635"/>
      <c r="C685" s="1233" t="s">
        <v>37</v>
      </c>
      <c r="D685" s="1233"/>
      <c r="E685" s="1234"/>
      <c r="F685" s="1138" t="str">
        <f>IF(SUMIFS(LOGBOOK!$AG$5:$AG$1036129,LOGBOOK!$D$5:$D$1036129,F647,LOGBOOK!$AN$5:$AN$1036129,V647,LOGBOOK!$AH$5:$AH$1036129,"CAT I",LOGBOOK!$E$5:$E$1036129,L647)=0," ",SUMIFS(LOGBOOK!$AG$5:$AG$1036129,LOGBOOK!$D$5:$D$1036129,F647,LOGBOOK!$AN$5:$AN$1036129,V647,LOGBOOK!$AH$5:$AH$1036129,"CAT I",LOGBOOK!$E$5:$E$1036129,L647))</f>
        <v xml:space="preserve"> </v>
      </c>
      <c r="G685" s="1139"/>
      <c r="H685" s="1139"/>
      <c r="I685" s="1139"/>
      <c r="J685" s="209"/>
      <c r="K685" s="1233" t="s">
        <v>36</v>
      </c>
      <c r="L685" s="1233"/>
      <c r="M685" s="1234"/>
      <c r="N685" s="1136" t="str">
        <f>IF(SUMIFS(LOGBOOK!$AG$5:$AG$1036129,LOGBOOK!$D$5:$D$1036129,F647,LOGBOOK!$AN$5:$AN$1036129,V647,LOGBOOK!$AH$5:$AH$1036129,"CAT II",LOGBOOK!$E$5:$E$1036129,L647)=0," ",SUMIFS(LOGBOOK!$AG$5:$AG$1036129,LOGBOOK!$D$5:$D$1036129,F647,LOGBOOK!$AN$5:$AN$1036129,V647,LOGBOOK!$AH$5:$AH$1036129,"CAT II",LOGBOOK!$E$5:$E$1036129,L647))</f>
        <v xml:space="preserve"> </v>
      </c>
      <c r="O685" s="1137"/>
      <c r="P685" s="1137"/>
      <c r="Q685" s="1137"/>
      <c r="R685" s="209"/>
      <c r="S685" s="1233" t="s">
        <v>39</v>
      </c>
      <c r="T685" s="1233"/>
      <c r="U685" s="1234"/>
      <c r="V685" s="1136" t="str">
        <f>IF(SUMIFS(LOGBOOK!$AG$5:$AG$1036129,LOGBOOK!$D$5:$D$1036129,F647,LOGBOOK!$AN$5:$AN$1036129,V647,LOGBOOK!$AH$5:$AH$1036129,"CAT III",LOGBOOK!$E$5:$E$1036129,L647)=0," ",SUMIFS(LOGBOOK!$AG$5:$AG$1036129,LOGBOOK!$D$5:$D$1036129,F647,LOGBOOK!$AN$5:$AN$1036129,V647,LOGBOOK!$AH$5:$AH$1036129,"CAT III",LOGBOOK!$E$5:$E$1036129,L647))</f>
        <v xml:space="preserve"> </v>
      </c>
      <c r="W685" s="1137"/>
      <c r="X685" s="1137"/>
      <c r="Y685" s="1137"/>
      <c r="Z685" s="227"/>
      <c r="AA685" s="629" t="str">
        <f>IF('FRONT PAGE'!$A$1="www.fly-logics.com","DEC",0)</f>
        <v>DEC</v>
      </c>
      <c r="AB685" s="629"/>
      <c r="AC685" s="629"/>
      <c r="AD685" s="629"/>
      <c r="AE685" s="629"/>
      <c r="AF685" s="630" t="str">
        <f>IF(SUMIFS(LOGBOOK!$Y$5:$Y$1036129,LOGBOOK!$D$5:$D$1036129,F647,LOGBOOK!$AN$5:$AN$1036129,V647,LOGBOOK!$E$5:$E$1036129,L647,LOGBOOK!$AM$5:$AM$1036129,"DIC")=0," ",SUMIFS(LOGBOOK!$Y$5:$Y$1036129,LOGBOOK!$D$5:$D$1036129,F647,LOGBOOK!$AN$5:$AN$1036129,V647,LOGBOOK!$E$5:$E$1036129,L647,LOGBOOK!$AM$5:$AM$1036129,"DIC"))</f>
        <v xml:space="preserve"> </v>
      </c>
      <c r="AG685" s="630"/>
      <c r="AH685" s="630"/>
      <c r="AI685" s="630"/>
      <c r="AJ685" s="630" t="str">
        <f>IF(SUMIFS(LOGBOOK!$Z$5:$Z$1036129,LOGBOOK!$D$5:$D$1036129,F647,LOGBOOK!$AN$5:$AN$1036129,V647,LOGBOOK!$E$5:$E$1036129,L647,LOGBOOK!$AM$5:$AM$1036129,"DIC")=0," ",SUMIFS(LOGBOOK!$Z$5:$Z$1036129,LOGBOOK!$D$5:$D$1036129,F647,LOGBOOK!$AN$5:$AN$1036129,V647,LOGBOOK!$E$5:$E$1036129,L647,LOGBOOK!$AM$5:$AM$1036129,"DIC"))</f>
        <v xml:space="preserve"> </v>
      </c>
      <c r="AK685" s="630"/>
      <c r="AL685" s="630"/>
      <c r="AM685" s="630"/>
      <c r="AN685" s="630" t="str">
        <f>IF(SUMIFS(LOGBOOK!$AA$5:$AA$1036129,LOGBOOK!$D$5:$D$1036129,F647,LOGBOOK!$AN$5:$AN$1036129,V647,LOGBOOK!$E$5:$E$1036129,L647,LOGBOOK!$AM$5:$AM$1036129,"DIC")=0," ",SUMIFS(LOGBOOK!$AA$5:$AA$1036129,LOGBOOK!$D$5:$D$1036129,F647,LOGBOOK!$AN$5:$AN$1036129,V647,LOGBOOK!$E$5:$E$1036129,L647,LOGBOOK!$AM$5:$AM$1036129,"DIC"))</f>
        <v xml:space="preserve"> </v>
      </c>
      <c r="AO685" s="630"/>
      <c r="AP685" s="630"/>
      <c r="AQ685" s="630"/>
      <c r="AR685" s="623" t="str">
        <f>IF(SUMIFS(LOGBOOK!$AE$5:$AE$1036129,LOGBOOK!$D$5:$D$1036129,F647,LOGBOOK!$AN$5:$AN$1036129,V647,LOGBOOK!$E$5:$E$1036129,L647,LOGBOOK!$AM$5:$AM$1036129,"DIC")=0," ",SUMIFS(LOGBOOK!$AC$5:$AC$1036129,LOGBOOK!$D$5:$D$1036129,F647,LOGBOOK!$AN$5:$AN$1036129,V647,LOGBOOK!$E$5:$E$1036129,L647,LOGBOOK!$AM$5:$AM$1036129,"DIC"))</f>
        <v xml:space="preserve"> </v>
      </c>
      <c r="AS685" s="623"/>
      <c r="AT685" s="623"/>
      <c r="AU685" s="623" t="str">
        <f>IF(SUMIFS(LOGBOOK!$AF$5:$AF$1036129,LOGBOOK!$D$5:$D$1036129,F647,LOGBOOK!$AN$5:$AN$1036129,V647,LOGBOOK!$E$5:$E$1036129,L647,LOGBOOK!$AM$5:$AM$1036129,"DIC")=0," ",SUMIFS(LOGBOOK!$AF$5:$AF$1036129,LOGBOOK!$D$5:$D$1036129,F647,LOGBOOK!$AN$5:$AN$1036129,V647,LOGBOOK!$E$5:$E$1036129,L647,LOGBOOK!$AM$5:$AM$1036129,"DIC"))</f>
        <v xml:space="preserve"> </v>
      </c>
      <c r="AV685" s="623"/>
      <c r="AW685" s="623"/>
      <c r="AX685" s="643"/>
      <c r="AY685" s="635"/>
      <c r="AZ685" s="1233" t="s">
        <v>37</v>
      </c>
      <c r="BA685" s="1233"/>
      <c r="BB685" s="1234"/>
      <c r="BC685" s="1138" t="str">
        <f>IF(SUMIFS(LOGBOOK!$AG$5:$AG$1036129,LOGBOOK!$D$5:$D$1036129,BC647,LOGBOOK!$AN$5:$AN$1036129,BS647,LOGBOOK!$AH$5:$AH$1036129,"CAT I",LOGBOOK!$E$5:$E$1036129,BI647)=0," ",SUMIFS(LOGBOOK!$AG$5:$AG$1036129,LOGBOOK!$D$5:$D$1036129,BC647,LOGBOOK!$AN$5:$AN$1036129,BS647,LOGBOOK!$AH$5:$AH$1036129,"CAT I",LOGBOOK!$E$5:$E$1036129,BI647))</f>
        <v xml:space="preserve"> </v>
      </c>
      <c r="BD685" s="1139"/>
      <c r="BE685" s="1139"/>
      <c r="BF685" s="1139"/>
      <c r="BG685" s="209"/>
      <c r="BH685" s="1233" t="s">
        <v>36</v>
      </c>
      <c r="BI685" s="1233"/>
      <c r="BJ685" s="1234"/>
      <c r="BK685" s="1136" t="str">
        <f>IF(SUMIFS(LOGBOOK!$AG$5:$AG$1036129,LOGBOOK!$D$5:$D$1036129,BC647,LOGBOOK!$AN$5:$AN$1036129,BS647,LOGBOOK!$AH$5:$AH$1036129,"CAT II",LOGBOOK!$E$5:$E$1036129,BI647)=0," ",SUMIFS(LOGBOOK!$AG$5:$AG$1036129,LOGBOOK!$D$5:$D$1036129,BC647,LOGBOOK!$AN$5:$AN$1036129,BS647,LOGBOOK!$AH$5:$AH$1036129,"CAT II",LOGBOOK!$E$5:$E$1036129,BI647))</f>
        <v xml:space="preserve"> </v>
      </c>
      <c r="BL685" s="1137"/>
      <c r="BM685" s="1137"/>
      <c r="BN685" s="1137"/>
      <c r="BO685" s="209"/>
      <c r="BP685" s="1233" t="s">
        <v>39</v>
      </c>
      <c r="BQ685" s="1233"/>
      <c r="BR685" s="1234"/>
      <c r="BS685" s="1136" t="str">
        <f>IF(SUMIFS(LOGBOOK!$AG$5:$AG$1036129,LOGBOOK!$D$5:$D$1036129,BC647,LOGBOOK!$AN$5:$AN$1036129,BS647,LOGBOOK!$AH$5:$AH$1036129,"CAT III",LOGBOOK!$E$5:$E$1036129,BI647)=0," ",SUMIFS(LOGBOOK!$AG$5:$AG$1036129,LOGBOOK!$D$5:$D$1036129,BC647,LOGBOOK!$AN$5:$AN$1036129,BS647,LOGBOOK!$AH$5:$AH$1036129,"CAT III",LOGBOOK!$E$5:$E$1036129,BI647))</f>
        <v xml:space="preserve"> </v>
      </c>
      <c r="BT685" s="1137"/>
      <c r="BU685" s="1137"/>
      <c r="BV685" s="1137"/>
      <c r="BW685" s="227"/>
      <c r="BX685" s="629" t="str">
        <f>IF('FRONT PAGE'!$A$1="www.fly-logics.com","DEC",0)</f>
        <v>DEC</v>
      </c>
      <c r="BY685" s="629"/>
      <c r="BZ685" s="629"/>
      <c r="CA685" s="629"/>
      <c r="CB685" s="629"/>
      <c r="CC685" s="630" t="str">
        <f>IF(SUMIFS(LOGBOOK!$Y$5:$Y$1036129,LOGBOOK!$D$5:$D$1036129,BC647,LOGBOOK!$AN$5:$AN$1036129,BS647,LOGBOOK!$E$5:$E$1036129,BI647,LOGBOOK!$AM$5:$AM$1036129,"DIC")=0," ",SUMIFS(LOGBOOK!$Y$5:$Y$1036129,LOGBOOK!$D$5:$D$1036129,BC647,LOGBOOK!$AN$5:$AN$1036129,BS647,LOGBOOK!$E$5:$E$1036129,BI647,LOGBOOK!$AM$5:$AM$1036129,"DIC"))</f>
        <v xml:space="preserve"> </v>
      </c>
      <c r="CD685" s="630"/>
      <c r="CE685" s="630"/>
      <c r="CF685" s="630"/>
      <c r="CG685" s="630" t="str">
        <f>IF(SUMIFS(LOGBOOK!$Z$5:$Z$1036129,LOGBOOK!$D$5:$D$1036129,BC647,LOGBOOK!$AN$5:$AN$1036129,BS647,LOGBOOK!$E$5:$E$1036129,BI647,LOGBOOK!$AM$5:$AM$1036129,"DIC")=0," ",SUMIFS(LOGBOOK!$Z$5:$Z$1036129,LOGBOOK!$D$5:$D$1036129,BC647,LOGBOOK!$AN$5:$AN$1036129,BS647,LOGBOOK!$E$5:$E$1036129,BI647,LOGBOOK!$AM$5:$AM$1036129,"DIC"))</f>
        <v xml:space="preserve"> </v>
      </c>
      <c r="CH685" s="630"/>
      <c r="CI685" s="630"/>
      <c r="CJ685" s="630"/>
      <c r="CK685" s="630" t="str">
        <f>IF(SUMIFS(LOGBOOK!$AA$5:$AA$1036129,LOGBOOK!$D$5:$D$1036129,BC647,LOGBOOK!$AN$5:$AN$1036129,BS647,LOGBOOK!$E$5:$E$1036129,BI647,LOGBOOK!$AM$5:$AM$1036129,"DIC")=0," ",SUMIFS(LOGBOOK!$AA$5:$AA$1036129,LOGBOOK!$D$5:$D$1036129,BC647,LOGBOOK!$AN$5:$AN$1036129,BS647,LOGBOOK!$E$5:$E$1036129,BI647,LOGBOOK!$AM$5:$AM$1036129,"DIC"))</f>
        <v xml:space="preserve"> </v>
      </c>
      <c r="CL685" s="630"/>
      <c r="CM685" s="630"/>
      <c r="CN685" s="630"/>
      <c r="CO685" s="623" t="str">
        <f>IF(SUMIFS(LOGBOOK!$AE$5:$AE$1036129,LOGBOOK!$D$5:$D$1036129,BC647,LOGBOOK!$AN$5:$AN$1036129,BS647,LOGBOOK!$E$5:$E$1036129,BI647,LOGBOOK!$AM$5:$AM$1036129,"DIC")=0," ",SUMIFS(LOGBOOK!$AC$5:$AC$1036129,LOGBOOK!$D$5:$D$1036129,BC647,LOGBOOK!$AN$5:$AN$1036129,BS647,LOGBOOK!$E$5:$E$1036129,BI647,LOGBOOK!$AM$5:$AM$1036129,"DIC"))</f>
        <v xml:space="preserve"> </v>
      </c>
      <c r="CP685" s="623"/>
      <c r="CQ685" s="623"/>
      <c r="CR685" s="623" t="str">
        <f>IF(SUMIFS(LOGBOOK!$AF$5:$AF$1036129,LOGBOOK!$D$5:$D$1036129,BC647,LOGBOOK!$AN$5:$AN$1036129,BS647,LOGBOOK!$E$5:$E$1036129,BI647,LOGBOOK!$AM$5:$AM$1036129,"DIC")=0," ",SUMIFS(LOGBOOK!$AF$5:$AF$1036129,LOGBOOK!$D$5:$D$1036129,BC647,LOGBOOK!$AN$5:$AN$1036129,BS647,LOGBOOK!$E$5:$E$1036129,BI647,LOGBOOK!$AM$5:$AM$1036129,"DIC"))</f>
        <v xml:space="preserve"> </v>
      </c>
      <c r="CS685" s="623"/>
      <c r="CT685" s="623"/>
      <c r="CU685" s="643"/>
      <c r="CV685" s="249"/>
      <c r="CW685" s="212"/>
      <c r="CX685" s="635"/>
      <c r="CY685" s="1233" t="s">
        <v>37</v>
      </c>
      <c r="CZ685" s="1233"/>
      <c r="DA685" s="1234"/>
      <c r="DB685" s="1138" t="str">
        <f>IF(SUMIFS(LOGBOOK!$AG$5:$AG$1036129,LOGBOOK!$D$5:$D$1036129,DB647,LOGBOOK!$AN$5:$AN$1036129,DR647,LOGBOOK!$AH$5:$AH$1036129,"CAT I",LOGBOOK!$E$5:$E$1036129,DH647)=0," ",SUMIFS(LOGBOOK!$AG$5:$AG$1036129,LOGBOOK!$D$5:$D$1036129,DB647,LOGBOOK!$AN$5:$AN$1036129,DR647,LOGBOOK!$AH$5:$AH$1036129,"CAT I",LOGBOOK!$E$5:$E$1036129,DH647))</f>
        <v xml:space="preserve"> </v>
      </c>
      <c r="DC685" s="1139"/>
      <c r="DD685" s="1139"/>
      <c r="DE685" s="1139"/>
      <c r="DF685" s="209"/>
      <c r="DG685" s="1233" t="s">
        <v>36</v>
      </c>
      <c r="DH685" s="1233"/>
      <c r="DI685" s="1234"/>
      <c r="DJ685" s="1136" t="str">
        <f>IF(SUMIFS(LOGBOOK!$AG$5:$AG$1036129,LOGBOOK!$D$5:$D$1036129,DB647,LOGBOOK!$AN$5:$AN$1036129,DR647,LOGBOOK!$AH$5:$AH$1036129,"CAT II",LOGBOOK!$E$5:$E$1036129,DH647)=0," ",SUMIFS(LOGBOOK!$AG$5:$AG$1036129,LOGBOOK!$D$5:$D$1036129,DB647,LOGBOOK!$AN$5:$AN$1036129,DR647,LOGBOOK!$AH$5:$AH$1036129,"CAT II",LOGBOOK!$E$5:$E$1036129,DH647))</f>
        <v xml:space="preserve"> </v>
      </c>
      <c r="DK685" s="1137"/>
      <c r="DL685" s="1137"/>
      <c r="DM685" s="1137"/>
      <c r="DN685" s="209"/>
      <c r="DO685" s="1233" t="s">
        <v>39</v>
      </c>
      <c r="DP685" s="1233"/>
      <c r="DQ685" s="1234"/>
      <c r="DR685" s="1136" t="str">
        <f>IF(SUMIFS(LOGBOOK!$AG$5:$AG$1036129,LOGBOOK!$D$5:$D$1036129,DB647,LOGBOOK!$AN$5:$AN$1036129,DR647,LOGBOOK!$AH$5:$AH$1036129,"CAT III",LOGBOOK!$E$5:$E$1036129,DH647)=0," ",SUMIFS(LOGBOOK!$AG$5:$AG$1036129,LOGBOOK!$D$5:$D$1036129,DB647,LOGBOOK!$AN$5:$AN$1036129,DR647,LOGBOOK!$AH$5:$AH$1036129,"CAT III",LOGBOOK!$E$5:$E$1036129,DH647))</f>
        <v xml:space="preserve"> </v>
      </c>
      <c r="DS685" s="1137"/>
      <c r="DT685" s="1137"/>
      <c r="DU685" s="1137"/>
      <c r="DV685" s="227"/>
      <c r="DW685" s="629" t="str">
        <f>IF('FRONT PAGE'!$A$1="www.fly-logics.com","DEC",0)</f>
        <v>DEC</v>
      </c>
      <c r="DX685" s="629"/>
      <c r="DY685" s="629"/>
      <c r="DZ685" s="629"/>
      <c r="EA685" s="629"/>
      <c r="EB685" s="630" t="str">
        <f>IF(SUMIFS(LOGBOOK!$Y$5:$Y$1036129,LOGBOOK!$D$5:$D$1036129,DB647,LOGBOOK!$AN$5:$AN$1036129,DR647,LOGBOOK!$E$5:$E$1036129,DH647,LOGBOOK!$AM$5:$AM$1036129,"DIC")=0," ",SUMIFS(LOGBOOK!$Y$5:$Y$1036129,LOGBOOK!$D$5:$D$1036129,DB647,LOGBOOK!$AN$5:$AN$1036129,DR647,LOGBOOK!$E$5:$E$1036129,DH647,LOGBOOK!$AM$5:$AM$1036129,"DIC"))</f>
        <v xml:space="preserve"> </v>
      </c>
      <c r="EC685" s="630"/>
      <c r="ED685" s="630"/>
      <c r="EE685" s="630"/>
      <c r="EF685" s="630" t="str">
        <f>IF(SUMIFS(LOGBOOK!$Z$5:$Z$1036129,LOGBOOK!$D$5:$D$1036129,DB647,LOGBOOK!$AN$5:$AN$1036129,DR647,LOGBOOK!$E$5:$E$1036129,DH647,LOGBOOK!$AM$5:$AM$1036129,"DIC")=0," ",SUMIFS(LOGBOOK!$Z$5:$Z$1036129,LOGBOOK!$D$5:$D$1036129,DB647,LOGBOOK!$AN$5:$AN$1036129,DR647,LOGBOOK!$E$5:$E$1036129,DH647,LOGBOOK!$AM$5:$AM$1036129,"DIC"))</f>
        <v xml:space="preserve"> </v>
      </c>
      <c r="EG685" s="630"/>
      <c r="EH685" s="630"/>
      <c r="EI685" s="630"/>
      <c r="EJ685" s="630" t="str">
        <f>IF(SUMIFS(LOGBOOK!$AA$5:$AA$1036129,LOGBOOK!$D$5:$D$1036129,DB647,LOGBOOK!$AN$5:$AN$1036129,DR647,LOGBOOK!$E$5:$E$1036129,DH647,LOGBOOK!$AM$5:$AM$1036129,"DIC")=0," ",SUMIFS(LOGBOOK!$AA$5:$AA$1036129,LOGBOOK!$D$5:$D$1036129,DB647,LOGBOOK!$AN$5:$AN$1036129,DR647,LOGBOOK!$E$5:$E$1036129,DH647,LOGBOOK!$AM$5:$AM$1036129,"DIC"))</f>
        <v xml:space="preserve"> </v>
      </c>
      <c r="EK685" s="630"/>
      <c r="EL685" s="630"/>
      <c r="EM685" s="630"/>
      <c r="EN685" s="623" t="str">
        <f>IF(SUMIFS(LOGBOOK!$AE$5:$AE$1036129,LOGBOOK!$D$5:$D$1036129,DB647,LOGBOOK!$AN$5:$AN$1036129,DR647,LOGBOOK!$E$5:$E$1036129,DH647,LOGBOOK!$AM$5:$AM$1036129,"DIC")=0," ",SUMIFS(LOGBOOK!$AC$5:$AC$1036129,LOGBOOK!$D$5:$D$1036129,DB647,LOGBOOK!$AN$5:$AN$1036129,DR647,LOGBOOK!$E$5:$E$1036129,DH647,LOGBOOK!$AM$5:$AM$1036129,"DIC"))</f>
        <v xml:space="preserve"> </v>
      </c>
      <c r="EO685" s="623"/>
      <c r="EP685" s="623"/>
      <c r="EQ685" s="623" t="str">
        <f>IF(SUMIFS(LOGBOOK!$AF$5:$AF$1036129,LOGBOOK!$D$5:$D$1036129,DB647,LOGBOOK!$AN$5:$AN$1036129,DR647,LOGBOOK!$E$5:$E$1036129,DH647,LOGBOOK!$AM$5:$AM$1036129,"DIC")=0," ",SUMIFS(LOGBOOK!$AF$5:$AF$1036129,LOGBOOK!$D$5:$D$1036129,DB647,LOGBOOK!$AN$5:$AN$1036129,DR647,LOGBOOK!$E$5:$E$1036129,DH647,LOGBOOK!$AM$5:$AM$1036129,"DIC"))</f>
        <v xml:space="preserve"> </v>
      </c>
      <c r="ER685" s="623"/>
      <c r="ES685" s="623"/>
      <c r="ET685" s="643"/>
      <c r="EU685" s="635"/>
      <c r="EV685" s="1233" t="s">
        <v>37</v>
      </c>
      <c r="EW685" s="1233"/>
      <c r="EX685" s="1234"/>
      <c r="EY685" s="1138" t="str">
        <f>IF(SUMIFS(LOGBOOK!$AG$5:$AG$1036129,LOGBOOK!$D$5:$D$1036129,EY647,LOGBOOK!$AN$5:$AN$1036129,FO647,LOGBOOK!$AH$5:$AH$1036129,"CAT I",LOGBOOK!$E$5:$E$1036129,FE647)=0," ",SUMIFS(LOGBOOK!$AG$5:$AG$1036129,LOGBOOK!$D$5:$D$1036129,EY647,LOGBOOK!$AN$5:$AN$1036129,FO647,LOGBOOK!$AH$5:$AH$1036129,"CAT I",LOGBOOK!$E$5:$E$1036129,FE647))</f>
        <v xml:space="preserve"> </v>
      </c>
      <c r="EZ685" s="1139"/>
      <c r="FA685" s="1139"/>
      <c r="FB685" s="1139"/>
      <c r="FC685" s="209"/>
      <c r="FD685" s="1233" t="s">
        <v>36</v>
      </c>
      <c r="FE685" s="1233"/>
      <c r="FF685" s="1234"/>
      <c r="FG685" s="1136" t="str">
        <f>IF(SUMIFS(LOGBOOK!$AG$5:$AG$1036129,LOGBOOK!$D$5:$D$1036129,EY647,LOGBOOK!$AN$5:$AN$1036129,FO647,LOGBOOK!$AH$5:$AH$1036129,"CAT II",LOGBOOK!$E$5:$E$1036129,FE647)=0," ",SUMIFS(LOGBOOK!$AG$5:$AG$1036129,LOGBOOK!$D$5:$D$1036129,EY647,LOGBOOK!$AN$5:$AN$1036129,FO647,LOGBOOK!$AH$5:$AH$1036129,"CAT II",LOGBOOK!$E$5:$E$1036129,FE647))</f>
        <v xml:space="preserve"> </v>
      </c>
      <c r="FH685" s="1137"/>
      <c r="FI685" s="1137"/>
      <c r="FJ685" s="1137"/>
      <c r="FK685" s="209"/>
      <c r="FL685" s="1233" t="s">
        <v>39</v>
      </c>
      <c r="FM685" s="1233"/>
      <c r="FN685" s="1234"/>
      <c r="FO685" s="1136" t="str">
        <f>IF(SUMIFS(LOGBOOK!$AG$5:$AG$1036129,LOGBOOK!$D$5:$D$1036129,EY647,LOGBOOK!$AN$5:$AN$1036129,FO647,LOGBOOK!$AH$5:$AH$1036129,"CAT III",LOGBOOK!$E$5:$E$1036129,FE647)=0," ",SUMIFS(LOGBOOK!$AG$5:$AG$1036129,LOGBOOK!$D$5:$D$1036129,EY647,LOGBOOK!$AN$5:$AN$1036129,FO647,LOGBOOK!$AH$5:$AH$1036129,"CAT III",LOGBOOK!$E$5:$E$1036129,FE647))</f>
        <v xml:space="preserve"> </v>
      </c>
      <c r="FP685" s="1137"/>
      <c r="FQ685" s="1137"/>
      <c r="FR685" s="1137"/>
      <c r="FS685" s="227"/>
      <c r="FT685" s="629" t="str">
        <f>IF('FRONT PAGE'!$A$1="www.fly-logics.com","DEC",0)</f>
        <v>DEC</v>
      </c>
      <c r="FU685" s="629"/>
      <c r="FV685" s="629"/>
      <c r="FW685" s="629"/>
      <c r="FX685" s="629"/>
      <c r="FY685" s="630" t="str">
        <f>IF(SUMIFS(LOGBOOK!$Y$5:$Y$1036129,LOGBOOK!$D$5:$D$1036129,EY647,LOGBOOK!$AN$5:$AN$1036129,FO647,LOGBOOK!$E$5:$E$1036129,FE647,LOGBOOK!$AM$5:$AM$1036129,"DIC")=0," ",SUMIFS(LOGBOOK!$Y$5:$Y$1036129,LOGBOOK!$D$5:$D$1036129,EY647,LOGBOOK!$AN$5:$AN$1036129,FO647,LOGBOOK!$E$5:$E$1036129,FE647,LOGBOOK!$AM$5:$AM$1036129,"DIC"))</f>
        <v xml:space="preserve"> </v>
      </c>
      <c r="FZ685" s="630"/>
      <c r="GA685" s="630"/>
      <c r="GB685" s="630"/>
      <c r="GC685" s="630" t="str">
        <f>IF(SUMIFS(LOGBOOK!$Z$5:$Z$1036129,LOGBOOK!$D$5:$D$1036129,EY647,LOGBOOK!$AN$5:$AN$1036129,FO647,LOGBOOK!$E$5:$E$1036129,FE647,LOGBOOK!$AM$5:$AM$1036129,"DIC")=0," ",SUMIFS(LOGBOOK!$Z$5:$Z$1036129,LOGBOOK!$D$5:$D$1036129,EY647,LOGBOOK!$AN$5:$AN$1036129,FO647,LOGBOOK!$E$5:$E$1036129,FE647,LOGBOOK!$AM$5:$AM$1036129,"DIC"))</f>
        <v xml:space="preserve"> </v>
      </c>
      <c r="GD685" s="630"/>
      <c r="GE685" s="630"/>
      <c r="GF685" s="630"/>
      <c r="GG685" s="630" t="str">
        <f>IF(SUMIFS(LOGBOOK!$AA$5:$AA$1036129,LOGBOOK!$D$5:$D$1036129,EY647,LOGBOOK!$AN$5:$AN$1036129,FO647,LOGBOOK!$E$5:$E$1036129,FE647,LOGBOOK!$AM$5:$AM$1036129,"DIC")=0," ",SUMIFS(LOGBOOK!$AA$5:$AA$1036129,LOGBOOK!$D$5:$D$1036129,EY647,LOGBOOK!$AN$5:$AN$1036129,FO647,LOGBOOK!$E$5:$E$1036129,FE647,LOGBOOK!$AM$5:$AM$1036129,"DIC"))</f>
        <v xml:space="preserve"> </v>
      </c>
      <c r="GH685" s="630"/>
      <c r="GI685" s="630"/>
      <c r="GJ685" s="630"/>
      <c r="GK685" s="623" t="str">
        <f>IF(SUMIFS(LOGBOOK!$AE$5:$AE$1036129,LOGBOOK!$D$5:$D$1036129,EY647,LOGBOOK!$AN$5:$AN$1036129,FO647,LOGBOOK!$E$5:$E$1036129,FE647,LOGBOOK!$AM$5:$AM$1036129,"DIC")=0," ",SUMIFS(LOGBOOK!$AC$5:$AC$1036129,LOGBOOK!$D$5:$D$1036129,EY647,LOGBOOK!$AN$5:$AN$1036129,FO647,LOGBOOK!$E$5:$E$1036129,FE647,LOGBOOK!$AM$5:$AM$1036129,"DIC"))</f>
        <v xml:space="preserve"> </v>
      </c>
      <c r="GL685" s="623"/>
      <c r="GM685" s="623"/>
      <c r="GN685" s="623" t="str">
        <f>IF(SUMIFS(LOGBOOK!$AF$5:$AF$1036129,LOGBOOK!$D$5:$D$1036129,EY647,LOGBOOK!$AN$5:$AN$1036129,FO647,LOGBOOK!$E$5:$E$1036129,FE647,LOGBOOK!$AM$5:$AM$1036129,"DIC")=0," ",SUMIFS(LOGBOOK!$AF$5:$AF$1036129,LOGBOOK!$D$5:$D$1036129,EY647,LOGBOOK!$AN$5:$AN$1036129,FO647,LOGBOOK!$E$5:$E$1036129,FE647,LOGBOOK!$AM$5:$AM$1036129,"DIC"))</f>
        <v xml:space="preserve"> </v>
      </c>
      <c r="GO685" s="623"/>
      <c r="GP685" s="623"/>
      <c r="GQ685" s="643"/>
      <c r="GR685" s="6"/>
    </row>
    <row r="686" spans="1:200" ht="3" customHeight="1" x14ac:dyDescent="0.25">
      <c r="A686" s="212"/>
      <c r="B686" s="636"/>
      <c r="C686" s="660"/>
      <c r="D686" s="660"/>
      <c r="E686" s="660"/>
      <c r="F686" s="660"/>
      <c r="G686" s="660"/>
      <c r="H686" s="660"/>
      <c r="I686" s="660"/>
      <c r="J686" s="660"/>
      <c r="K686" s="660"/>
      <c r="L686" s="660"/>
      <c r="M686" s="660"/>
      <c r="N686" s="660"/>
      <c r="O686" s="660"/>
      <c r="P686" s="660"/>
      <c r="Q686" s="660"/>
      <c r="R686" s="660"/>
      <c r="S686" s="660"/>
      <c r="T686" s="660"/>
      <c r="U686" s="660"/>
      <c r="V686" s="660"/>
      <c r="W686" s="660"/>
      <c r="X686" s="660"/>
      <c r="Y686" s="660"/>
      <c r="Z686" s="661"/>
      <c r="AA686" s="629"/>
      <c r="AB686" s="629"/>
      <c r="AC686" s="629"/>
      <c r="AD686" s="629"/>
      <c r="AE686" s="629"/>
      <c r="AF686" s="630"/>
      <c r="AG686" s="630"/>
      <c r="AH686" s="630"/>
      <c r="AI686" s="630"/>
      <c r="AJ686" s="630"/>
      <c r="AK686" s="630"/>
      <c r="AL686" s="630"/>
      <c r="AM686" s="630"/>
      <c r="AN686" s="630"/>
      <c r="AO686" s="630"/>
      <c r="AP686" s="630"/>
      <c r="AQ686" s="630"/>
      <c r="AR686" s="623"/>
      <c r="AS686" s="623"/>
      <c r="AT686" s="623"/>
      <c r="AU686" s="623"/>
      <c r="AV686" s="623"/>
      <c r="AW686" s="623"/>
      <c r="AX686" s="643"/>
      <c r="AY686" s="636"/>
      <c r="AZ686" s="660"/>
      <c r="BA686" s="660"/>
      <c r="BB686" s="660"/>
      <c r="BC686" s="660"/>
      <c r="BD686" s="660"/>
      <c r="BE686" s="660"/>
      <c r="BF686" s="660"/>
      <c r="BG686" s="660"/>
      <c r="BH686" s="660"/>
      <c r="BI686" s="660"/>
      <c r="BJ686" s="660"/>
      <c r="BK686" s="660"/>
      <c r="BL686" s="660"/>
      <c r="BM686" s="660"/>
      <c r="BN686" s="660"/>
      <c r="BO686" s="660"/>
      <c r="BP686" s="660"/>
      <c r="BQ686" s="660"/>
      <c r="BR686" s="660"/>
      <c r="BS686" s="660"/>
      <c r="BT686" s="660"/>
      <c r="BU686" s="660"/>
      <c r="BV686" s="660"/>
      <c r="BW686" s="661"/>
      <c r="BX686" s="629"/>
      <c r="BY686" s="629"/>
      <c r="BZ686" s="629"/>
      <c r="CA686" s="629"/>
      <c r="CB686" s="629"/>
      <c r="CC686" s="630"/>
      <c r="CD686" s="630"/>
      <c r="CE686" s="630"/>
      <c r="CF686" s="630"/>
      <c r="CG686" s="630"/>
      <c r="CH686" s="630"/>
      <c r="CI686" s="630"/>
      <c r="CJ686" s="630"/>
      <c r="CK686" s="630"/>
      <c r="CL686" s="630"/>
      <c r="CM686" s="630"/>
      <c r="CN686" s="630"/>
      <c r="CO686" s="623"/>
      <c r="CP686" s="623"/>
      <c r="CQ686" s="623"/>
      <c r="CR686" s="623"/>
      <c r="CS686" s="623"/>
      <c r="CT686" s="623"/>
      <c r="CU686" s="643"/>
      <c r="CV686" s="249"/>
      <c r="CW686" s="212"/>
      <c r="CX686" s="636"/>
      <c r="CY686" s="660"/>
      <c r="CZ686" s="660"/>
      <c r="DA686" s="660"/>
      <c r="DB686" s="660"/>
      <c r="DC686" s="660"/>
      <c r="DD686" s="660"/>
      <c r="DE686" s="660"/>
      <c r="DF686" s="660"/>
      <c r="DG686" s="660"/>
      <c r="DH686" s="660"/>
      <c r="DI686" s="660"/>
      <c r="DJ686" s="660"/>
      <c r="DK686" s="660"/>
      <c r="DL686" s="660"/>
      <c r="DM686" s="660"/>
      <c r="DN686" s="660"/>
      <c r="DO686" s="660"/>
      <c r="DP686" s="660"/>
      <c r="DQ686" s="660"/>
      <c r="DR686" s="660"/>
      <c r="DS686" s="660"/>
      <c r="DT686" s="660"/>
      <c r="DU686" s="660"/>
      <c r="DV686" s="661"/>
      <c r="DW686" s="629"/>
      <c r="DX686" s="629"/>
      <c r="DY686" s="629"/>
      <c r="DZ686" s="629"/>
      <c r="EA686" s="629"/>
      <c r="EB686" s="630"/>
      <c r="EC686" s="630"/>
      <c r="ED686" s="630"/>
      <c r="EE686" s="630"/>
      <c r="EF686" s="630"/>
      <c r="EG686" s="630"/>
      <c r="EH686" s="630"/>
      <c r="EI686" s="630"/>
      <c r="EJ686" s="630"/>
      <c r="EK686" s="630"/>
      <c r="EL686" s="630"/>
      <c r="EM686" s="630"/>
      <c r="EN686" s="623"/>
      <c r="EO686" s="623"/>
      <c r="EP686" s="623"/>
      <c r="EQ686" s="623"/>
      <c r="ER686" s="623"/>
      <c r="ES686" s="623"/>
      <c r="ET686" s="643"/>
      <c r="EU686" s="636"/>
      <c r="EV686" s="660"/>
      <c r="EW686" s="660"/>
      <c r="EX686" s="660"/>
      <c r="EY686" s="660"/>
      <c r="EZ686" s="660"/>
      <c r="FA686" s="660"/>
      <c r="FB686" s="660"/>
      <c r="FC686" s="660"/>
      <c r="FD686" s="660"/>
      <c r="FE686" s="660"/>
      <c r="FF686" s="660"/>
      <c r="FG686" s="660"/>
      <c r="FH686" s="660"/>
      <c r="FI686" s="660"/>
      <c r="FJ686" s="660"/>
      <c r="FK686" s="660"/>
      <c r="FL686" s="660"/>
      <c r="FM686" s="660"/>
      <c r="FN686" s="660"/>
      <c r="FO686" s="660"/>
      <c r="FP686" s="660"/>
      <c r="FQ686" s="660"/>
      <c r="FR686" s="660"/>
      <c r="FS686" s="661"/>
      <c r="FT686" s="629"/>
      <c r="FU686" s="629"/>
      <c r="FV686" s="629"/>
      <c r="FW686" s="629"/>
      <c r="FX686" s="629"/>
      <c r="FY686" s="630"/>
      <c r="FZ686" s="630"/>
      <c r="GA686" s="630"/>
      <c r="GB686" s="630"/>
      <c r="GC686" s="630"/>
      <c r="GD686" s="630"/>
      <c r="GE686" s="630"/>
      <c r="GF686" s="630"/>
      <c r="GG686" s="630"/>
      <c r="GH686" s="630"/>
      <c r="GI686" s="630"/>
      <c r="GJ686" s="630"/>
      <c r="GK686" s="623"/>
      <c r="GL686" s="623"/>
      <c r="GM686" s="623"/>
      <c r="GN686" s="623"/>
      <c r="GO686" s="623"/>
      <c r="GP686" s="623"/>
      <c r="GQ686" s="643"/>
      <c r="GR686" s="6"/>
    </row>
    <row r="687" spans="1:200" ht="5.25" customHeight="1" x14ac:dyDescent="0.25">
      <c r="A687" s="212"/>
      <c r="B687" s="160"/>
      <c r="C687" s="1235"/>
      <c r="D687" s="1236"/>
      <c r="E687" s="1236"/>
      <c r="F687" s="1236"/>
      <c r="G687" s="1236"/>
      <c r="H687" s="1236"/>
      <c r="I687" s="1236"/>
      <c r="J687" s="1236"/>
      <c r="K687" s="1236"/>
      <c r="L687" s="1236"/>
      <c r="M687" s="1236"/>
      <c r="N687" s="1236"/>
      <c r="O687" s="1236"/>
      <c r="P687" s="6"/>
      <c r="Q687" s="1237"/>
      <c r="R687" s="1237"/>
      <c r="S687" s="1237"/>
      <c r="T687" s="1237"/>
      <c r="U687" s="1237"/>
      <c r="V687" s="250"/>
      <c r="W687" s="250"/>
      <c r="X687" s="250"/>
      <c r="Y687" s="250"/>
      <c r="Z687" s="15"/>
      <c r="AA687" s="1143" t="str">
        <f>IF('FRONT PAGE'!$A$1="www.fly-logics.com","TOTAL 2nd
SEMESTER",0)</f>
        <v>TOTAL 2nd
SEMESTER</v>
      </c>
      <c r="AB687" s="1143"/>
      <c r="AC687" s="1143"/>
      <c r="AD687" s="1143"/>
      <c r="AE687" s="1143"/>
      <c r="AF687" s="1144" t="str">
        <f t="shared" ref="AF687" si="880">IF(SUM(AF669:AI686)=0," ",SUM(AF669:AI686))</f>
        <v xml:space="preserve"> </v>
      </c>
      <c r="AG687" s="1144"/>
      <c r="AH687" s="1144"/>
      <c r="AI687" s="1144"/>
      <c r="AJ687" s="1144" t="str">
        <f t="shared" ref="AJ687" si="881">IF(SUM(AJ669:AM686)=0," ",SUM(AJ669:AM686))</f>
        <v xml:space="preserve"> </v>
      </c>
      <c r="AK687" s="1144"/>
      <c r="AL687" s="1144"/>
      <c r="AM687" s="1144"/>
      <c r="AN687" s="1144" t="str">
        <f t="shared" ref="AN687" si="882">IF(SUM(AN669:AQ686)=0," ",SUM(AN669:AQ686))</f>
        <v xml:space="preserve"> </v>
      </c>
      <c r="AO687" s="1144"/>
      <c r="AP687" s="1144"/>
      <c r="AQ687" s="1144"/>
      <c r="AR687" s="1145" t="str">
        <f t="shared" ref="AR687" si="883">IF(SUM(AR669:AT686)=0," ",SUM(AR669:AT686))</f>
        <v xml:space="preserve"> </v>
      </c>
      <c r="AS687" s="1145"/>
      <c r="AT687" s="1145"/>
      <c r="AU687" s="1145" t="str">
        <f t="shared" ref="AU687" si="884">IF(SUM(AU669:AW686)=0," ",SUM(AU669:AW686))</f>
        <v xml:space="preserve"> </v>
      </c>
      <c r="AV687" s="1145"/>
      <c r="AW687" s="1145"/>
      <c r="AX687" s="643"/>
      <c r="AY687" s="160"/>
      <c r="AZ687" s="1235"/>
      <c r="BA687" s="1236"/>
      <c r="BB687" s="1236"/>
      <c r="BC687" s="1236"/>
      <c r="BD687" s="1236"/>
      <c r="BE687" s="1236"/>
      <c r="BF687" s="1236"/>
      <c r="BG687" s="1236"/>
      <c r="BH687" s="1236"/>
      <c r="BI687" s="1236"/>
      <c r="BJ687" s="1236"/>
      <c r="BK687" s="1236"/>
      <c r="BL687" s="1236"/>
      <c r="BM687" s="6"/>
      <c r="BN687" s="1237"/>
      <c r="BO687" s="1237"/>
      <c r="BP687" s="1237"/>
      <c r="BQ687" s="1237"/>
      <c r="BR687" s="1237"/>
      <c r="BS687" s="250"/>
      <c r="BT687" s="250"/>
      <c r="BU687" s="250"/>
      <c r="BV687" s="250"/>
      <c r="BW687" s="15"/>
      <c r="BX687" s="1143" t="str">
        <f>IF('FRONT PAGE'!$A$1="www.fly-logics.com","TOTAL 2nd
SEMESTER",0)</f>
        <v>TOTAL 2nd
SEMESTER</v>
      </c>
      <c r="BY687" s="1143"/>
      <c r="BZ687" s="1143"/>
      <c r="CA687" s="1143"/>
      <c r="CB687" s="1143"/>
      <c r="CC687" s="1144" t="str">
        <f t="shared" ref="CC687" si="885">IF(SUM(CC669:CF686)=0," ",SUM(CC669:CF686))</f>
        <v xml:space="preserve"> </v>
      </c>
      <c r="CD687" s="1144"/>
      <c r="CE687" s="1144"/>
      <c r="CF687" s="1144"/>
      <c r="CG687" s="1144" t="str">
        <f t="shared" ref="CG687" si="886">IF(SUM(CG669:CJ686)=0," ",SUM(CG669:CJ686))</f>
        <v xml:space="preserve"> </v>
      </c>
      <c r="CH687" s="1144"/>
      <c r="CI687" s="1144"/>
      <c r="CJ687" s="1144"/>
      <c r="CK687" s="1144" t="str">
        <f t="shared" ref="CK687" si="887">IF(SUM(CK669:CN686)=0," ",SUM(CK669:CN686))</f>
        <v xml:space="preserve"> </v>
      </c>
      <c r="CL687" s="1144"/>
      <c r="CM687" s="1144"/>
      <c r="CN687" s="1144"/>
      <c r="CO687" s="1145" t="str">
        <f t="shared" ref="CO687" si="888">IF(SUM(CO669:CQ686)=0," ",SUM(CO669:CQ686))</f>
        <v xml:space="preserve"> </v>
      </c>
      <c r="CP687" s="1145"/>
      <c r="CQ687" s="1145"/>
      <c r="CR687" s="1145" t="str">
        <f t="shared" ref="CR687" si="889">IF(SUM(CR669:CT686)=0," ",SUM(CR669:CT686))</f>
        <v xml:space="preserve"> </v>
      </c>
      <c r="CS687" s="1145"/>
      <c r="CT687" s="1145"/>
      <c r="CU687" s="643"/>
      <c r="CV687" s="251"/>
      <c r="CW687" s="212"/>
      <c r="CX687" s="160"/>
      <c r="CY687" s="1235"/>
      <c r="CZ687" s="1236"/>
      <c r="DA687" s="1236"/>
      <c r="DB687" s="1236"/>
      <c r="DC687" s="1236"/>
      <c r="DD687" s="1236"/>
      <c r="DE687" s="1236"/>
      <c r="DF687" s="1236"/>
      <c r="DG687" s="1236"/>
      <c r="DH687" s="1236"/>
      <c r="DI687" s="1236"/>
      <c r="DJ687" s="1236"/>
      <c r="DK687" s="1236"/>
      <c r="DL687" s="6"/>
      <c r="DM687" s="1237"/>
      <c r="DN687" s="1237"/>
      <c r="DO687" s="1237"/>
      <c r="DP687" s="1237"/>
      <c r="DQ687" s="1237"/>
      <c r="DR687" s="250"/>
      <c r="DS687" s="250"/>
      <c r="DT687" s="250"/>
      <c r="DU687" s="250"/>
      <c r="DV687" s="15"/>
      <c r="DW687" s="1143" t="str">
        <f>IF('FRONT PAGE'!$A$1="www.fly-logics.com","TOTAL 2nd
SEMESTER",0)</f>
        <v>TOTAL 2nd
SEMESTER</v>
      </c>
      <c r="DX687" s="1143"/>
      <c r="DY687" s="1143"/>
      <c r="DZ687" s="1143"/>
      <c r="EA687" s="1143"/>
      <c r="EB687" s="1144" t="str">
        <f t="shared" ref="EB687" si="890">IF(SUM(EB669:EE686)=0," ",SUM(EB669:EE686))</f>
        <v xml:space="preserve"> </v>
      </c>
      <c r="EC687" s="1144"/>
      <c r="ED687" s="1144"/>
      <c r="EE687" s="1144"/>
      <c r="EF687" s="1144" t="str">
        <f t="shared" ref="EF687" si="891">IF(SUM(EF669:EI686)=0," ",SUM(EF669:EI686))</f>
        <v xml:space="preserve"> </v>
      </c>
      <c r="EG687" s="1144"/>
      <c r="EH687" s="1144"/>
      <c r="EI687" s="1144"/>
      <c r="EJ687" s="1144" t="str">
        <f t="shared" ref="EJ687" si="892">IF(SUM(EJ669:EM686)=0," ",SUM(EJ669:EM686))</f>
        <v xml:space="preserve"> </v>
      </c>
      <c r="EK687" s="1144"/>
      <c r="EL687" s="1144"/>
      <c r="EM687" s="1144"/>
      <c r="EN687" s="1145" t="str">
        <f t="shared" ref="EN687" si="893">IF(SUM(EN669:EP686)=0," ",SUM(EN669:EP686))</f>
        <v xml:space="preserve"> </v>
      </c>
      <c r="EO687" s="1145"/>
      <c r="EP687" s="1145"/>
      <c r="EQ687" s="1145" t="str">
        <f t="shared" ref="EQ687" si="894">IF(SUM(EQ669:ES686)=0," ",SUM(EQ669:ES686))</f>
        <v xml:space="preserve"> </v>
      </c>
      <c r="ER687" s="1145"/>
      <c r="ES687" s="1145"/>
      <c r="ET687" s="643"/>
      <c r="EU687" s="160"/>
      <c r="EV687" s="1235"/>
      <c r="EW687" s="1236"/>
      <c r="EX687" s="1236"/>
      <c r="EY687" s="1236"/>
      <c r="EZ687" s="1236"/>
      <c r="FA687" s="1236"/>
      <c r="FB687" s="1236"/>
      <c r="FC687" s="1236"/>
      <c r="FD687" s="1236"/>
      <c r="FE687" s="1236"/>
      <c r="FF687" s="1236"/>
      <c r="FG687" s="1236"/>
      <c r="FH687" s="1236"/>
      <c r="FI687" s="6"/>
      <c r="FJ687" s="1237"/>
      <c r="FK687" s="1237"/>
      <c r="FL687" s="1237"/>
      <c r="FM687" s="1237"/>
      <c r="FN687" s="1237"/>
      <c r="FO687" s="250"/>
      <c r="FP687" s="250"/>
      <c r="FQ687" s="250"/>
      <c r="FR687" s="250"/>
      <c r="FS687" s="15"/>
      <c r="FT687" s="1143" t="str">
        <f>IF('FRONT PAGE'!$A$1="www.fly-logics.com","TOTAL 2nd
SEMESTER",0)</f>
        <v>TOTAL 2nd
SEMESTER</v>
      </c>
      <c r="FU687" s="1143"/>
      <c r="FV687" s="1143"/>
      <c r="FW687" s="1143"/>
      <c r="FX687" s="1143"/>
      <c r="FY687" s="1144" t="str">
        <f t="shared" ref="FY687" si="895">IF(SUM(FY669:GB686)=0," ",SUM(FY669:GB686))</f>
        <v xml:space="preserve"> </v>
      </c>
      <c r="FZ687" s="1144"/>
      <c r="GA687" s="1144"/>
      <c r="GB687" s="1144"/>
      <c r="GC687" s="1144" t="str">
        <f t="shared" ref="GC687" si="896">IF(SUM(GC669:GF686)=0," ",SUM(GC669:GF686))</f>
        <v xml:space="preserve"> </v>
      </c>
      <c r="GD687" s="1144"/>
      <c r="GE687" s="1144"/>
      <c r="GF687" s="1144"/>
      <c r="GG687" s="1144" t="str">
        <f t="shared" ref="GG687" si="897">IF(SUM(GG669:GJ686)=0," ",SUM(GG669:GJ686))</f>
        <v xml:space="preserve"> </v>
      </c>
      <c r="GH687" s="1144"/>
      <c r="GI687" s="1144"/>
      <c r="GJ687" s="1144"/>
      <c r="GK687" s="1145" t="str">
        <f t="shared" ref="GK687" si="898">IF(SUM(GK669:GM686)=0," ",SUM(GK669:GM686))</f>
        <v xml:space="preserve"> </v>
      </c>
      <c r="GL687" s="1145"/>
      <c r="GM687" s="1145"/>
      <c r="GN687" s="1145" t="str">
        <f t="shared" ref="GN687" si="899">IF(SUM(GN669:GP686)=0," ",SUM(GN669:GP686))</f>
        <v xml:space="preserve"> </v>
      </c>
      <c r="GO687" s="1145"/>
      <c r="GP687" s="1145"/>
      <c r="GQ687" s="643"/>
      <c r="GR687" s="6"/>
    </row>
    <row r="688" spans="1:200" ht="8.85" customHeight="1" x14ac:dyDescent="0.25">
      <c r="A688" s="212"/>
      <c r="B688" s="160"/>
      <c r="C688" s="1238" t="str">
        <f>IF('FRONT PAGE'!$A$1="www.fly-logics.com","FLIGHT INSTRUCTOR",0)</f>
        <v>FLIGHT INSTRUCTOR</v>
      </c>
      <c r="D688" s="1238"/>
      <c r="E688" s="1238"/>
      <c r="F688" s="1238"/>
      <c r="G688" s="1238"/>
      <c r="H688" s="1238"/>
      <c r="I688" s="1238"/>
      <c r="J688" s="1238"/>
      <c r="K688" s="1238"/>
      <c r="L688" s="1238"/>
      <c r="M688" s="1238"/>
      <c r="N688" s="1238"/>
      <c r="O688" s="1238"/>
      <c r="P688" s="6"/>
      <c r="Q688" s="1239" t="str">
        <f>IF('FRONT PAGE'!$A$1="www.fly-logics.com","NO FLIGHTS",0)</f>
        <v>NO FLIGHTS</v>
      </c>
      <c r="R688" s="1239"/>
      <c r="S688" s="1239"/>
      <c r="T688" s="1239"/>
      <c r="U688" s="1240"/>
      <c r="V688" s="1127" t="str">
        <f>IF(COUNTIFS(LOGBOOK!$AB$5:$AB$1036129,"&gt;0",LOGBOOK!$D$5:$D$1036129,F647,LOGBOOK!$AN$5:$AN$1036129,V647,LOGBOOK!$E$5:$E$1036129,L647)=0," ",COUNTIFS(LOGBOOK!$AB$5:$AB$1036129,"&gt;0",LOGBOOK!$D$5:$D$1036129,F647,LOGBOOK!$AN$5:$AN$1036129,V647,LOGBOOK!$E$5:$E$1036129,L647))</f>
        <v xml:space="preserve"> </v>
      </c>
      <c r="W688" s="1128"/>
      <c r="X688" s="1128"/>
      <c r="Y688" s="1128"/>
      <c r="Z688" s="15"/>
      <c r="AA688" s="1143"/>
      <c r="AB688" s="1143"/>
      <c r="AC688" s="1143"/>
      <c r="AD688" s="1143"/>
      <c r="AE688" s="1143"/>
      <c r="AF688" s="1144"/>
      <c r="AG688" s="1144"/>
      <c r="AH688" s="1144"/>
      <c r="AI688" s="1144"/>
      <c r="AJ688" s="1144"/>
      <c r="AK688" s="1144"/>
      <c r="AL688" s="1144"/>
      <c r="AM688" s="1144"/>
      <c r="AN688" s="1144"/>
      <c r="AO688" s="1144"/>
      <c r="AP688" s="1144"/>
      <c r="AQ688" s="1144"/>
      <c r="AR688" s="1145"/>
      <c r="AS688" s="1145"/>
      <c r="AT688" s="1145"/>
      <c r="AU688" s="1145"/>
      <c r="AV688" s="1145"/>
      <c r="AW688" s="1145"/>
      <c r="AX688" s="643"/>
      <c r="AY688" s="160"/>
      <c r="AZ688" s="1238" t="str">
        <f>IF('FRONT PAGE'!$A$1="www.fly-logics.com","FLIGHT INSTRUCTOR",0)</f>
        <v>FLIGHT INSTRUCTOR</v>
      </c>
      <c r="BA688" s="1238"/>
      <c r="BB688" s="1238"/>
      <c r="BC688" s="1238"/>
      <c r="BD688" s="1238"/>
      <c r="BE688" s="1238"/>
      <c r="BF688" s="1238"/>
      <c r="BG688" s="1238"/>
      <c r="BH688" s="1238"/>
      <c r="BI688" s="1238"/>
      <c r="BJ688" s="1238"/>
      <c r="BK688" s="1238"/>
      <c r="BL688" s="1238"/>
      <c r="BM688" s="6"/>
      <c r="BN688" s="1239" t="str">
        <f>IF('FRONT PAGE'!$A$1="www.fly-logics.com","NO FLIGHTS",0)</f>
        <v>NO FLIGHTS</v>
      </c>
      <c r="BO688" s="1239"/>
      <c r="BP688" s="1239"/>
      <c r="BQ688" s="1239"/>
      <c r="BR688" s="1240"/>
      <c r="BS688" s="1127" t="str">
        <f>IF(COUNTIFS(LOGBOOK!$AB$5:$AB$1036129,"&gt;0",LOGBOOK!$D$5:$D$1036129,BC647,LOGBOOK!$AN$5:$AN$1036129,BS647,LOGBOOK!$E$5:$E$1036129,BI647)=0," ",COUNTIFS(LOGBOOK!$AB$5:$AB$1036129,"&gt;0",LOGBOOK!$D$5:$D$1036129,BC647,LOGBOOK!$AN$5:$AN$1036129,BS647,LOGBOOK!$E$5:$E$1036129,BI647))</f>
        <v xml:space="preserve"> </v>
      </c>
      <c r="BT688" s="1128"/>
      <c r="BU688" s="1128"/>
      <c r="BV688" s="1128"/>
      <c r="BW688" s="15"/>
      <c r="BX688" s="1143"/>
      <c r="BY688" s="1143"/>
      <c r="BZ688" s="1143"/>
      <c r="CA688" s="1143"/>
      <c r="CB688" s="1143"/>
      <c r="CC688" s="1144"/>
      <c r="CD688" s="1144"/>
      <c r="CE688" s="1144"/>
      <c r="CF688" s="1144"/>
      <c r="CG688" s="1144"/>
      <c r="CH688" s="1144"/>
      <c r="CI688" s="1144"/>
      <c r="CJ688" s="1144"/>
      <c r="CK688" s="1144"/>
      <c r="CL688" s="1144"/>
      <c r="CM688" s="1144"/>
      <c r="CN688" s="1144"/>
      <c r="CO688" s="1145"/>
      <c r="CP688" s="1145"/>
      <c r="CQ688" s="1145"/>
      <c r="CR688" s="1145"/>
      <c r="CS688" s="1145"/>
      <c r="CT688" s="1145"/>
      <c r="CU688" s="643"/>
      <c r="CV688" s="251"/>
      <c r="CW688" s="212"/>
      <c r="CX688" s="160"/>
      <c r="CY688" s="1238" t="str">
        <f>IF('FRONT PAGE'!$A$1="www.fly-logics.com","FLIGHT INSTRUCTOR",0)</f>
        <v>FLIGHT INSTRUCTOR</v>
      </c>
      <c r="CZ688" s="1238"/>
      <c r="DA688" s="1238"/>
      <c r="DB688" s="1238"/>
      <c r="DC688" s="1238"/>
      <c r="DD688" s="1238"/>
      <c r="DE688" s="1238"/>
      <c r="DF688" s="1238"/>
      <c r="DG688" s="1238"/>
      <c r="DH688" s="1238"/>
      <c r="DI688" s="1238"/>
      <c r="DJ688" s="1238"/>
      <c r="DK688" s="1238"/>
      <c r="DL688" s="6"/>
      <c r="DM688" s="1239" t="str">
        <f>IF('FRONT PAGE'!$A$1="www.fly-logics.com","NO FLIGHTS",0)</f>
        <v>NO FLIGHTS</v>
      </c>
      <c r="DN688" s="1239"/>
      <c r="DO688" s="1239"/>
      <c r="DP688" s="1239"/>
      <c r="DQ688" s="1240"/>
      <c r="DR688" s="1127" t="str">
        <f>IF(COUNTIFS(LOGBOOK!$AB$5:$AB$1036129,"&gt;0",LOGBOOK!$D$5:$D$1036129,DB647,LOGBOOK!$AN$5:$AN$1036129,DR647,LOGBOOK!$E$5:$E$1036129,DH647)=0," ",COUNTIFS(LOGBOOK!$AB$5:$AB$1036129,"&gt;0",LOGBOOK!$D$5:$D$1036129,DB647,LOGBOOK!$AN$5:$AN$1036129,DR647,LOGBOOK!$E$5:$E$1036129,DH647))</f>
        <v xml:space="preserve"> </v>
      </c>
      <c r="DS688" s="1128"/>
      <c r="DT688" s="1128"/>
      <c r="DU688" s="1128"/>
      <c r="DV688" s="15"/>
      <c r="DW688" s="1143"/>
      <c r="DX688" s="1143"/>
      <c r="DY688" s="1143"/>
      <c r="DZ688" s="1143"/>
      <c r="EA688" s="1143"/>
      <c r="EB688" s="1144"/>
      <c r="EC688" s="1144"/>
      <c r="ED688" s="1144"/>
      <c r="EE688" s="1144"/>
      <c r="EF688" s="1144"/>
      <c r="EG688" s="1144"/>
      <c r="EH688" s="1144"/>
      <c r="EI688" s="1144"/>
      <c r="EJ688" s="1144"/>
      <c r="EK688" s="1144"/>
      <c r="EL688" s="1144"/>
      <c r="EM688" s="1144"/>
      <c r="EN688" s="1145"/>
      <c r="EO688" s="1145"/>
      <c r="EP688" s="1145"/>
      <c r="EQ688" s="1145"/>
      <c r="ER688" s="1145"/>
      <c r="ES688" s="1145"/>
      <c r="ET688" s="643"/>
      <c r="EU688" s="160"/>
      <c r="EV688" s="1238" t="str">
        <f>IF('FRONT PAGE'!$A$1="www.fly-logics.com","FLIGHT INSTRUCTOR",0)</f>
        <v>FLIGHT INSTRUCTOR</v>
      </c>
      <c r="EW688" s="1238"/>
      <c r="EX688" s="1238"/>
      <c r="EY688" s="1238"/>
      <c r="EZ688" s="1238"/>
      <c r="FA688" s="1238"/>
      <c r="FB688" s="1238"/>
      <c r="FC688" s="1238"/>
      <c r="FD688" s="1238"/>
      <c r="FE688" s="1238"/>
      <c r="FF688" s="1238"/>
      <c r="FG688" s="1238"/>
      <c r="FH688" s="1238"/>
      <c r="FI688" s="6"/>
      <c r="FJ688" s="1239" t="str">
        <f>IF('FRONT PAGE'!$A$1="www.fly-logics.com","NO FLIGHTS",0)</f>
        <v>NO FLIGHTS</v>
      </c>
      <c r="FK688" s="1239"/>
      <c r="FL688" s="1239"/>
      <c r="FM688" s="1239"/>
      <c r="FN688" s="1240"/>
      <c r="FO688" s="1127" t="str">
        <f>IF(COUNTIFS(LOGBOOK!$AB$5:$AB$1036129,"&gt;0",LOGBOOK!$D$5:$D$1036129,EY647,LOGBOOK!$AN$5:$AN$1036129,FO647,LOGBOOK!$E$5:$E$1036129,FE647)=0," ",COUNTIFS(LOGBOOK!$AB$5:$AB$1036129,"&gt;0",LOGBOOK!$D$5:$D$1036129,EY647,LOGBOOK!$AN$5:$AN$1036129,FO647,LOGBOOK!$E$5:$E$1036129,FE647))</f>
        <v xml:space="preserve"> </v>
      </c>
      <c r="FP688" s="1128"/>
      <c r="FQ688" s="1128"/>
      <c r="FR688" s="1128"/>
      <c r="FS688" s="15"/>
      <c r="FT688" s="1143"/>
      <c r="FU688" s="1143"/>
      <c r="FV688" s="1143"/>
      <c r="FW688" s="1143"/>
      <c r="FX688" s="1143"/>
      <c r="FY688" s="1144"/>
      <c r="FZ688" s="1144"/>
      <c r="GA688" s="1144"/>
      <c r="GB688" s="1144"/>
      <c r="GC688" s="1144"/>
      <c r="GD688" s="1144"/>
      <c r="GE688" s="1144"/>
      <c r="GF688" s="1144"/>
      <c r="GG688" s="1144"/>
      <c r="GH688" s="1144"/>
      <c r="GI688" s="1144"/>
      <c r="GJ688" s="1144"/>
      <c r="GK688" s="1145"/>
      <c r="GL688" s="1145"/>
      <c r="GM688" s="1145"/>
      <c r="GN688" s="1145"/>
      <c r="GO688" s="1145"/>
      <c r="GP688" s="1145"/>
      <c r="GQ688" s="643"/>
      <c r="GR688" s="6"/>
    </row>
    <row r="689" spans="1:200" ht="8.85" customHeight="1" x14ac:dyDescent="0.25">
      <c r="A689" s="212"/>
      <c r="B689" s="160"/>
      <c r="C689" s="1238"/>
      <c r="D689" s="1238"/>
      <c r="E689" s="1238"/>
      <c r="F689" s="1238"/>
      <c r="G689" s="1238"/>
      <c r="H689" s="1238"/>
      <c r="I689" s="1238"/>
      <c r="J689" s="1238"/>
      <c r="K689" s="1238"/>
      <c r="L689" s="1238"/>
      <c r="M689" s="1238"/>
      <c r="N689" s="1238"/>
      <c r="O689" s="1238"/>
      <c r="P689" s="6"/>
      <c r="Q689" s="1239"/>
      <c r="R689" s="1239"/>
      <c r="S689" s="1239"/>
      <c r="T689" s="1239"/>
      <c r="U689" s="1240"/>
      <c r="V689" s="1127"/>
      <c r="W689" s="1128"/>
      <c r="X689" s="1128"/>
      <c r="Y689" s="1128"/>
      <c r="Z689" s="15"/>
      <c r="AA689" s="1143"/>
      <c r="AB689" s="1143"/>
      <c r="AC689" s="1143"/>
      <c r="AD689" s="1143"/>
      <c r="AE689" s="1143"/>
      <c r="AF689" s="1144"/>
      <c r="AG689" s="1144"/>
      <c r="AH689" s="1144"/>
      <c r="AI689" s="1144"/>
      <c r="AJ689" s="1144"/>
      <c r="AK689" s="1144"/>
      <c r="AL689" s="1144"/>
      <c r="AM689" s="1144"/>
      <c r="AN689" s="1144"/>
      <c r="AO689" s="1144"/>
      <c r="AP689" s="1144"/>
      <c r="AQ689" s="1144"/>
      <c r="AR689" s="1145"/>
      <c r="AS689" s="1145"/>
      <c r="AT689" s="1145"/>
      <c r="AU689" s="1145"/>
      <c r="AV689" s="1145"/>
      <c r="AW689" s="1145"/>
      <c r="AX689" s="643"/>
      <c r="AY689" s="160"/>
      <c r="AZ689" s="1238"/>
      <c r="BA689" s="1238"/>
      <c r="BB689" s="1238"/>
      <c r="BC689" s="1238"/>
      <c r="BD689" s="1238"/>
      <c r="BE689" s="1238"/>
      <c r="BF689" s="1238"/>
      <c r="BG689" s="1238"/>
      <c r="BH689" s="1238"/>
      <c r="BI689" s="1238"/>
      <c r="BJ689" s="1238"/>
      <c r="BK689" s="1238"/>
      <c r="BL689" s="1238"/>
      <c r="BM689" s="6"/>
      <c r="BN689" s="1239"/>
      <c r="BO689" s="1239"/>
      <c r="BP689" s="1239"/>
      <c r="BQ689" s="1239"/>
      <c r="BR689" s="1240"/>
      <c r="BS689" s="1127"/>
      <c r="BT689" s="1128"/>
      <c r="BU689" s="1128"/>
      <c r="BV689" s="1128"/>
      <c r="BW689" s="15"/>
      <c r="BX689" s="1143"/>
      <c r="BY689" s="1143"/>
      <c r="BZ689" s="1143"/>
      <c r="CA689" s="1143"/>
      <c r="CB689" s="1143"/>
      <c r="CC689" s="1144"/>
      <c r="CD689" s="1144"/>
      <c r="CE689" s="1144"/>
      <c r="CF689" s="1144"/>
      <c r="CG689" s="1144"/>
      <c r="CH689" s="1144"/>
      <c r="CI689" s="1144"/>
      <c r="CJ689" s="1144"/>
      <c r="CK689" s="1144"/>
      <c r="CL689" s="1144"/>
      <c r="CM689" s="1144"/>
      <c r="CN689" s="1144"/>
      <c r="CO689" s="1145"/>
      <c r="CP689" s="1145"/>
      <c r="CQ689" s="1145"/>
      <c r="CR689" s="1145"/>
      <c r="CS689" s="1145"/>
      <c r="CT689" s="1145"/>
      <c r="CU689" s="643"/>
      <c r="CV689" s="251"/>
      <c r="CW689" s="212"/>
      <c r="CX689" s="160"/>
      <c r="CY689" s="1238"/>
      <c r="CZ689" s="1238"/>
      <c r="DA689" s="1238"/>
      <c r="DB689" s="1238"/>
      <c r="DC689" s="1238"/>
      <c r="DD689" s="1238"/>
      <c r="DE689" s="1238"/>
      <c r="DF689" s="1238"/>
      <c r="DG689" s="1238"/>
      <c r="DH689" s="1238"/>
      <c r="DI689" s="1238"/>
      <c r="DJ689" s="1238"/>
      <c r="DK689" s="1238"/>
      <c r="DL689" s="6"/>
      <c r="DM689" s="1239"/>
      <c r="DN689" s="1239"/>
      <c r="DO689" s="1239"/>
      <c r="DP689" s="1239"/>
      <c r="DQ689" s="1240"/>
      <c r="DR689" s="1127"/>
      <c r="DS689" s="1128"/>
      <c r="DT689" s="1128"/>
      <c r="DU689" s="1128"/>
      <c r="DV689" s="15"/>
      <c r="DW689" s="1143"/>
      <c r="DX689" s="1143"/>
      <c r="DY689" s="1143"/>
      <c r="DZ689" s="1143"/>
      <c r="EA689" s="1143"/>
      <c r="EB689" s="1144"/>
      <c r="EC689" s="1144"/>
      <c r="ED689" s="1144"/>
      <c r="EE689" s="1144"/>
      <c r="EF689" s="1144"/>
      <c r="EG689" s="1144"/>
      <c r="EH689" s="1144"/>
      <c r="EI689" s="1144"/>
      <c r="EJ689" s="1144"/>
      <c r="EK689" s="1144"/>
      <c r="EL689" s="1144"/>
      <c r="EM689" s="1144"/>
      <c r="EN689" s="1145"/>
      <c r="EO689" s="1145"/>
      <c r="EP689" s="1145"/>
      <c r="EQ689" s="1145"/>
      <c r="ER689" s="1145"/>
      <c r="ES689" s="1145"/>
      <c r="ET689" s="643"/>
      <c r="EU689" s="160"/>
      <c r="EV689" s="1238"/>
      <c r="EW689" s="1238"/>
      <c r="EX689" s="1238"/>
      <c r="EY689" s="1238"/>
      <c r="EZ689" s="1238"/>
      <c r="FA689" s="1238"/>
      <c r="FB689" s="1238"/>
      <c r="FC689" s="1238"/>
      <c r="FD689" s="1238"/>
      <c r="FE689" s="1238"/>
      <c r="FF689" s="1238"/>
      <c r="FG689" s="1238"/>
      <c r="FH689" s="1238"/>
      <c r="FI689" s="6"/>
      <c r="FJ689" s="1239"/>
      <c r="FK689" s="1239"/>
      <c r="FL689" s="1239"/>
      <c r="FM689" s="1239"/>
      <c r="FN689" s="1240"/>
      <c r="FO689" s="1127"/>
      <c r="FP689" s="1128"/>
      <c r="FQ689" s="1128"/>
      <c r="FR689" s="1128"/>
      <c r="FS689" s="15"/>
      <c r="FT689" s="1143"/>
      <c r="FU689" s="1143"/>
      <c r="FV689" s="1143"/>
      <c r="FW689" s="1143"/>
      <c r="FX689" s="1143"/>
      <c r="FY689" s="1144"/>
      <c r="FZ689" s="1144"/>
      <c r="GA689" s="1144"/>
      <c r="GB689" s="1144"/>
      <c r="GC689" s="1144"/>
      <c r="GD689" s="1144"/>
      <c r="GE689" s="1144"/>
      <c r="GF689" s="1144"/>
      <c r="GG689" s="1144"/>
      <c r="GH689" s="1144"/>
      <c r="GI689" s="1144"/>
      <c r="GJ689" s="1144"/>
      <c r="GK689" s="1145"/>
      <c r="GL689" s="1145"/>
      <c r="GM689" s="1145"/>
      <c r="GN689" s="1145"/>
      <c r="GO689" s="1145"/>
      <c r="GP689" s="1145"/>
      <c r="GQ689" s="643"/>
      <c r="GR689" s="6"/>
    </row>
    <row r="690" spans="1:200" ht="5.25" customHeight="1" x14ac:dyDescent="0.25">
      <c r="A690" s="212"/>
      <c r="B690" s="160"/>
      <c r="C690" s="624"/>
      <c r="D690" s="624"/>
      <c r="E690" s="624"/>
      <c r="F690" s="624"/>
      <c r="G690" s="624"/>
      <c r="H690" s="624"/>
      <c r="I690" s="624"/>
      <c r="J690" s="624"/>
      <c r="K690" s="624"/>
      <c r="L690" s="624"/>
      <c r="M690" s="624"/>
      <c r="N690" s="624"/>
      <c r="O690" s="624"/>
      <c r="P690" s="624"/>
      <c r="Q690" s="624"/>
      <c r="R690" s="624"/>
      <c r="S690" s="624"/>
      <c r="T690" s="624"/>
      <c r="U690" s="624"/>
      <c r="V690" s="624"/>
      <c r="W690" s="624"/>
      <c r="X690" s="624"/>
      <c r="Y690" s="624"/>
      <c r="Z690" s="15"/>
      <c r="AA690" s="1143"/>
      <c r="AB690" s="1143"/>
      <c r="AC690" s="1143"/>
      <c r="AD690" s="1143"/>
      <c r="AE690" s="1143"/>
      <c r="AF690" s="1144"/>
      <c r="AG690" s="1144"/>
      <c r="AH690" s="1144"/>
      <c r="AI690" s="1144"/>
      <c r="AJ690" s="1144"/>
      <c r="AK690" s="1144"/>
      <c r="AL690" s="1144"/>
      <c r="AM690" s="1144"/>
      <c r="AN690" s="1144"/>
      <c r="AO690" s="1144"/>
      <c r="AP690" s="1144"/>
      <c r="AQ690" s="1144"/>
      <c r="AR690" s="1145"/>
      <c r="AS690" s="1145"/>
      <c r="AT690" s="1145"/>
      <c r="AU690" s="1145"/>
      <c r="AV690" s="1145"/>
      <c r="AW690" s="1145"/>
      <c r="AX690" s="643"/>
      <c r="AY690" s="160"/>
      <c r="AZ690" s="624"/>
      <c r="BA690" s="624"/>
      <c r="BB690" s="624"/>
      <c r="BC690" s="624"/>
      <c r="BD690" s="624"/>
      <c r="BE690" s="624"/>
      <c r="BF690" s="624"/>
      <c r="BG690" s="624"/>
      <c r="BH690" s="624"/>
      <c r="BI690" s="624"/>
      <c r="BJ690" s="624"/>
      <c r="BK690" s="624"/>
      <c r="BL690" s="624"/>
      <c r="BM690" s="624"/>
      <c r="BN690" s="624"/>
      <c r="BO690" s="624"/>
      <c r="BP690" s="624"/>
      <c r="BQ690" s="624"/>
      <c r="BR690" s="624"/>
      <c r="BS690" s="624"/>
      <c r="BT690" s="624"/>
      <c r="BU690" s="624"/>
      <c r="BV690" s="624"/>
      <c r="BW690" s="15"/>
      <c r="BX690" s="1143"/>
      <c r="BY690" s="1143"/>
      <c r="BZ690" s="1143"/>
      <c r="CA690" s="1143"/>
      <c r="CB690" s="1143"/>
      <c r="CC690" s="1144"/>
      <c r="CD690" s="1144"/>
      <c r="CE690" s="1144"/>
      <c r="CF690" s="1144"/>
      <c r="CG690" s="1144"/>
      <c r="CH690" s="1144"/>
      <c r="CI690" s="1144"/>
      <c r="CJ690" s="1144"/>
      <c r="CK690" s="1144"/>
      <c r="CL690" s="1144"/>
      <c r="CM690" s="1144"/>
      <c r="CN690" s="1144"/>
      <c r="CO690" s="1145"/>
      <c r="CP690" s="1145"/>
      <c r="CQ690" s="1145"/>
      <c r="CR690" s="1145"/>
      <c r="CS690" s="1145"/>
      <c r="CT690" s="1145"/>
      <c r="CU690" s="643"/>
      <c r="CV690" s="251"/>
      <c r="CW690" s="212"/>
      <c r="CX690" s="160"/>
      <c r="CY690" s="624"/>
      <c r="CZ690" s="624"/>
      <c r="DA690" s="624"/>
      <c r="DB690" s="624"/>
      <c r="DC690" s="624"/>
      <c r="DD690" s="624"/>
      <c r="DE690" s="624"/>
      <c r="DF690" s="624"/>
      <c r="DG690" s="624"/>
      <c r="DH690" s="624"/>
      <c r="DI690" s="624"/>
      <c r="DJ690" s="624"/>
      <c r="DK690" s="624"/>
      <c r="DL690" s="624"/>
      <c r="DM690" s="624"/>
      <c r="DN690" s="624"/>
      <c r="DO690" s="624"/>
      <c r="DP690" s="624"/>
      <c r="DQ690" s="624"/>
      <c r="DR690" s="624"/>
      <c r="DS690" s="624"/>
      <c r="DT690" s="624"/>
      <c r="DU690" s="624"/>
      <c r="DV690" s="15"/>
      <c r="DW690" s="1143"/>
      <c r="DX690" s="1143"/>
      <c r="DY690" s="1143"/>
      <c r="DZ690" s="1143"/>
      <c r="EA690" s="1143"/>
      <c r="EB690" s="1144"/>
      <c r="EC690" s="1144"/>
      <c r="ED690" s="1144"/>
      <c r="EE690" s="1144"/>
      <c r="EF690" s="1144"/>
      <c r="EG690" s="1144"/>
      <c r="EH690" s="1144"/>
      <c r="EI690" s="1144"/>
      <c r="EJ690" s="1144"/>
      <c r="EK690" s="1144"/>
      <c r="EL690" s="1144"/>
      <c r="EM690" s="1144"/>
      <c r="EN690" s="1145"/>
      <c r="EO690" s="1145"/>
      <c r="EP690" s="1145"/>
      <c r="EQ690" s="1145"/>
      <c r="ER690" s="1145"/>
      <c r="ES690" s="1145"/>
      <c r="ET690" s="643"/>
      <c r="EU690" s="160"/>
      <c r="EV690" s="624"/>
      <c r="EW690" s="624"/>
      <c r="EX690" s="624"/>
      <c r="EY690" s="624"/>
      <c r="EZ690" s="624"/>
      <c r="FA690" s="624"/>
      <c r="FB690" s="624"/>
      <c r="FC690" s="624"/>
      <c r="FD690" s="624"/>
      <c r="FE690" s="624"/>
      <c r="FF690" s="624"/>
      <c r="FG690" s="624"/>
      <c r="FH690" s="624"/>
      <c r="FI690" s="624"/>
      <c r="FJ690" s="624"/>
      <c r="FK690" s="624"/>
      <c r="FL690" s="624"/>
      <c r="FM690" s="624"/>
      <c r="FN690" s="624"/>
      <c r="FO690" s="624"/>
      <c r="FP690" s="624"/>
      <c r="FQ690" s="624"/>
      <c r="FR690" s="624"/>
      <c r="FS690" s="15"/>
      <c r="FT690" s="1143"/>
      <c r="FU690" s="1143"/>
      <c r="FV690" s="1143"/>
      <c r="FW690" s="1143"/>
      <c r="FX690" s="1143"/>
      <c r="FY690" s="1144"/>
      <c r="FZ690" s="1144"/>
      <c r="GA690" s="1144"/>
      <c r="GB690" s="1144"/>
      <c r="GC690" s="1144"/>
      <c r="GD690" s="1144"/>
      <c r="GE690" s="1144"/>
      <c r="GF690" s="1144"/>
      <c r="GG690" s="1144"/>
      <c r="GH690" s="1144"/>
      <c r="GI690" s="1144"/>
      <c r="GJ690" s="1144"/>
      <c r="GK690" s="1145"/>
      <c r="GL690" s="1145"/>
      <c r="GM690" s="1145"/>
      <c r="GN690" s="1145"/>
      <c r="GO690" s="1145"/>
      <c r="GP690" s="1145"/>
      <c r="GQ690" s="643"/>
      <c r="GR690" s="6"/>
    </row>
    <row r="691" spans="1:200" ht="10.5" customHeight="1" x14ac:dyDescent="0.25">
      <c r="A691" s="212"/>
      <c r="B691" s="160"/>
      <c r="C691" s="1241" t="str">
        <f>IF('FRONT PAGE'!$A$1="www.fly-logics.com","HOURS",0)</f>
        <v>HOURS</v>
      </c>
      <c r="D691" s="1241"/>
      <c r="E691" s="1241"/>
      <c r="F691" s="1241"/>
      <c r="G691" s="1242"/>
      <c r="H691" s="1140" t="str">
        <f>IF(SUMIFS(LOGBOOK!$AB$5:$AB$1036129,LOGBOOK!$D$5:$D$1036129,F647,LOGBOOK!$AN$5:$AN$1036129,V647,LOGBOOK!$E$5:$E$1036129,L647)=0," ",SUMIFS(LOGBOOK!$AB$5:$AB$1036129,LOGBOOK!$D$5:$D$1036129,F647,LOGBOOK!$AN$5:$AN$1036129,V647,LOGBOOK!$E$5:$E$1036129,L647))</f>
        <v xml:space="preserve"> </v>
      </c>
      <c r="I691" s="1141"/>
      <c r="J691" s="1141"/>
      <c r="K691" s="1141"/>
      <c r="L691" s="1141"/>
      <c r="M691" s="1141"/>
      <c r="N691" s="626"/>
      <c r="O691" s="1243" t="str">
        <f>IF('FRONT PAGE'!$A$1="www.fly-logics.com","DAY",0)</f>
        <v>DAY</v>
      </c>
      <c r="P691" s="1243"/>
      <c r="Q691" s="1243"/>
      <c r="R691" s="1243"/>
      <c r="S691" s="1244"/>
      <c r="T691" s="1140" t="str">
        <f>IF(SUMIFS(LOGBOOK!$T$5:$T$1036129,LOGBOOK!$D$5:$D$1036129,F647,LOGBOOK!$E$5:$E$1036129,L647,LOGBOOK!$AN$5:$AN$1036129,V647,LOGBOOK!$AB$5:$AB$1036129,"&gt;0")=0," ",SUMIFS(LOGBOOK!$T$5:$T$1036129,LOGBOOK!$D$5:$D$1036129,F647,LOGBOOK!$E$5:$E$1036129,L647,LOGBOOK!$AN$5:$AN$1036129,V647,LOGBOOK!$AB$5:$AB$1036129,"&gt;0"))</f>
        <v xml:space="preserve"> </v>
      </c>
      <c r="U691" s="1141"/>
      <c r="V691" s="1141"/>
      <c r="W691" s="1141"/>
      <c r="X691" s="1141"/>
      <c r="Y691" s="1141"/>
      <c r="Z691" s="15"/>
      <c r="AA691" s="1143"/>
      <c r="AB691" s="1143"/>
      <c r="AC691" s="1143"/>
      <c r="AD691" s="1143"/>
      <c r="AE691" s="1143"/>
      <c r="AF691" s="1144"/>
      <c r="AG691" s="1144"/>
      <c r="AH691" s="1144"/>
      <c r="AI691" s="1144"/>
      <c r="AJ691" s="1146"/>
      <c r="AK691" s="1146"/>
      <c r="AL691" s="1146"/>
      <c r="AM691" s="1146"/>
      <c r="AN691" s="1146"/>
      <c r="AO691" s="1146"/>
      <c r="AP691" s="1146"/>
      <c r="AQ691" s="1146"/>
      <c r="AR691" s="1147"/>
      <c r="AS691" s="1147"/>
      <c r="AT691" s="1147"/>
      <c r="AU691" s="1147"/>
      <c r="AV691" s="1147"/>
      <c r="AW691" s="1147"/>
      <c r="AX691" s="643"/>
      <c r="AY691" s="160"/>
      <c r="AZ691" s="1241" t="str">
        <f>IF('FRONT PAGE'!$A$1="www.fly-logics.com","HOURS",0)</f>
        <v>HOURS</v>
      </c>
      <c r="BA691" s="1241"/>
      <c r="BB691" s="1241"/>
      <c r="BC691" s="1241"/>
      <c r="BD691" s="1242"/>
      <c r="BE691" s="1140" t="str">
        <f>IF(SUMIFS(LOGBOOK!$AB$5:$AB$1036129,LOGBOOK!$D$5:$D$1036129,BC647,LOGBOOK!$AN$5:$AN$1036129,BS647,LOGBOOK!$E$5:$E$1036129,BI647)=0," ",SUMIFS(LOGBOOK!$AB$5:$AB$1036129,LOGBOOK!$D$5:$D$1036129,BC647,LOGBOOK!$AN$5:$AN$1036129,BS647,LOGBOOK!$E$5:$E$1036129,BI647))</f>
        <v xml:space="preserve"> </v>
      </c>
      <c r="BF691" s="1141"/>
      <c r="BG691" s="1141"/>
      <c r="BH691" s="1141"/>
      <c r="BI691" s="1141"/>
      <c r="BJ691" s="1141"/>
      <c r="BK691" s="626"/>
      <c r="BL691" s="1243" t="str">
        <f>IF('FRONT PAGE'!$A$1="www.fly-logics.com","DAY",0)</f>
        <v>DAY</v>
      </c>
      <c r="BM691" s="1243"/>
      <c r="BN691" s="1243"/>
      <c r="BO691" s="1243"/>
      <c r="BP691" s="1244"/>
      <c r="BQ691" s="1140" t="str">
        <f>IF(SUMIFS(LOGBOOK!$T$5:$T$1036129,LOGBOOK!$D$5:$D$1036129,BC647,LOGBOOK!$E$5:$E$1036129,BI647,LOGBOOK!$AN$5:$AN$1036129,BS647,LOGBOOK!$AB$5:$AB$1036129,"&gt;0")=0," ",SUMIFS(LOGBOOK!$T$5:$T$1036129,LOGBOOK!$D$5:$D$1036129,BC647,LOGBOOK!$E$5:$E$1036129,BI647,LOGBOOK!$AN$5:$AN$1036129,BS647,LOGBOOK!$AB$5:$AB$1036129,"&gt;0"))</f>
        <v xml:space="preserve"> </v>
      </c>
      <c r="BR691" s="1141"/>
      <c r="BS691" s="1141"/>
      <c r="BT691" s="1141"/>
      <c r="BU691" s="1141"/>
      <c r="BV691" s="1141"/>
      <c r="BW691" s="15"/>
      <c r="BX691" s="1143"/>
      <c r="BY691" s="1143"/>
      <c r="BZ691" s="1143"/>
      <c r="CA691" s="1143"/>
      <c r="CB691" s="1143"/>
      <c r="CC691" s="1144"/>
      <c r="CD691" s="1144"/>
      <c r="CE691" s="1144"/>
      <c r="CF691" s="1144"/>
      <c r="CG691" s="1146"/>
      <c r="CH691" s="1146"/>
      <c r="CI691" s="1146"/>
      <c r="CJ691" s="1146"/>
      <c r="CK691" s="1146"/>
      <c r="CL691" s="1146"/>
      <c r="CM691" s="1146"/>
      <c r="CN691" s="1146"/>
      <c r="CO691" s="1147"/>
      <c r="CP691" s="1147"/>
      <c r="CQ691" s="1147"/>
      <c r="CR691" s="1147"/>
      <c r="CS691" s="1147"/>
      <c r="CT691" s="1147"/>
      <c r="CU691" s="643"/>
      <c r="CV691" s="251"/>
      <c r="CW691" s="212"/>
      <c r="CX691" s="160"/>
      <c r="CY691" s="1241" t="str">
        <f>IF('FRONT PAGE'!$A$1="www.fly-logics.com","HOURS",0)</f>
        <v>HOURS</v>
      </c>
      <c r="CZ691" s="1241"/>
      <c r="DA691" s="1241"/>
      <c r="DB691" s="1241"/>
      <c r="DC691" s="1242"/>
      <c r="DD691" s="1140" t="str">
        <f>IF(SUMIFS(LOGBOOK!$AB$5:$AB$1036129,LOGBOOK!$D$5:$D$1036129,DB647,LOGBOOK!$AN$5:$AN$1036129,DR647,LOGBOOK!$E$5:$E$1036129,DH647)=0," ",SUMIFS(LOGBOOK!$AB$5:$AB$1036129,LOGBOOK!$D$5:$D$1036129,DB647,LOGBOOK!$AN$5:$AN$1036129,DR647,LOGBOOK!$E$5:$E$1036129,DH647))</f>
        <v xml:space="preserve"> </v>
      </c>
      <c r="DE691" s="1141"/>
      <c r="DF691" s="1141"/>
      <c r="DG691" s="1141"/>
      <c r="DH691" s="1141"/>
      <c r="DI691" s="1141"/>
      <c r="DJ691" s="626"/>
      <c r="DK691" s="1243" t="str">
        <f>IF('FRONT PAGE'!$A$1="www.fly-logics.com","DAY",0)</f>
        <v>DAY</v>
      </c>
      <c r="DL691" s="1243"/>
      <c r="DM691" s="1243"/>
      <c r="DN691" s="1243"/>
      <c r="DO691" s="1244"/>
      <c r="DP691" s="1140" t="str">
        <f>IF(SUMIFS(LOGBOOK!$T$5:$T$1036129,LOGBOOK!$D$5:$D$1036129,DB647,LOGBOOK!$E$5:$E$1036129,DH647,LOGBOOK!$AN$5:$AN$1036129,DR647,LOGBOOK!$AB$5:$AB$1036129,"&gt;0")=0," ",SUMIFS(LOGBOOK!$T$5:$T$1036129,LOGBOOK!$D$5:$D$1036129,DB647,LOGBOOK!$E$5:$E$1036129,DH647,LOGBOOK!$AN$5:$AN$1036129,DR647,LOGBOOK!$AB$5:$AB$1036129,"&gt;0"))</f>
        <v xml:space="preserve"> </v>
      </c>
      <c r="DQ691" s="1141"/>
      <c r="DR691" s="1141"/>
      <c r="DS691" s="1141"/>
      <c r="DT691" s="1141"/>
      <c r="DU691" s="1141"/>
      <c r="DV691" s="15"/>
      <c r="DW691" s="1143"/>
      <c r="DX691" s="1143"/>
      <c r="DY691" s="1143"/>
      <c r="DZ691" s="1143"/>
      <c r="EA691" s="1143"/>
      <c r="EB691" s="1144"/>
      <c r="EC691" s="1144"/>
      <c r="ED691" s="1144"/>
      <c r="EE691" s="1144"/>
      <c r="EF691" s="1146"/>
      <c r="EG691" s="1146"/>
      <c r="EH691" s="1146"/>
      <c r="EI691" s="1146"/>
      <c r="EJ691" s="1146"/>
      <c r="EK691" s="1146"/>
      <c r="EL691" s="1146"/>
      <c r="EM691" s="1146"/>
      <c r="EN691" s="1147"/>
      <c r="EO691" s="1147"/>
      <c r="EP691" s="1147"/>
      <c r="EQ691" s="1147"/>
      <c r="ER691" s="1147"/>
      <c r="ES691" s="1147"/>
      <c r="ET691" s="643"/>
      <c r="EU691" s="160"/>
      <c r="EV691" s="1241" t="str">
        <f>IF('FRONT PAGE'!$A$1="www.fly-logics.com","HOURS",0)</f>
        <v>HOURS</v>
      </c>
      <c r="EW691" s="1241"/>
      <c r="EX691" s="1241"/>
      <c r="EY691" s="1241"/>
      <c r="EZ691" s="1242"/>
      <c r="FA691" s="1140" t="str">
        <f>IF(SUMIFS(LOGBOOK!$AB$5:$AB$1036129,LOGBOOK!$D$5:$D$1036129,EY647,LOGBOOK!$AN$5:$AN$1036129,FO647,LOGBOOK!$E$5:$E$1036129,FE647)=0," ",SUMIFS(LOGBOOK!$AB$5:$AB$1036129,LOGBOOK!$D$5:$D$1036129,EY647,LOGBOOK!$AN$5:$AN$1036129,FO647,LOGBOOK!$E$5:$E$1036129,FE647))</f>
        <v xml:space="preserve"> </v>
      </c>
      <c r="FB691" s="1141"/>
      <c r="FC691" s="1141"/>
      <c r="FD691" s="1141"/>
      <c r="FE691" s="1141"/>
      <c r="FF691" s="1141"/>
      <c r="FG691" s="626"/>
      <c r="FH691" s="1243" t="str">
        <f>IF('FRONT PAGE'!$A$1="www.fly-logics.com","DAY",0)</f>
        <v>DAY</v>
      </c>
      <c r="FI691" s="1243"/>
      <c r="FJ691" s="1243"/>
      <c r="FK691" s="1243"/>
      <c r="FL691" s="1244"/>
      <c r="FM691" s="1140" t="str">
        <f>IF(SUMIFS(LOGBOOK!$T$5:$T$1036129,LOGBOOK!$D$5:$D$1036129,EY647,LOGBOOK!$E$5:$E$1036129,FE647,LOGBOOK!$AN$5:$AN$1036129,FO647,LOGBOOK!$AB$5:$AB$1036129,"&gt;0")=0," ",SUMIFS(LOGBOOK!$T$5:$T$1036129,LOGBOOK!$D$5:$D$1036129,EY647,LOGBOOK!$E$5:$E$1036129,FE647,LOGBOOK!$AN$5:$AN$1036129,FO647,LOGBOOK!$AB$5:$AB$1036129,"&gt;0"))</f>
        <v xml:space="preserve"> </v>
      </c>
      <c r="FN691" s="1141"/>
      <c r="FO691" s="1141"/>
      <c r="FP691" s="1141"/>
      <c r="FQ691" s="1141"/>
      <c r="FR691" s="1141"/>
      <c r="FS691" s="15"/>
      <c r="FT691" s="1143"/>
      <c r="FU691" s="1143"/>
      <c r="FV691" s="1143"/>
      <c r="FW691" s="1143"/>
      <c r="FX691" s="1143"/>
      <c r="FY691" s="1144"/>
      <c r="FZ691" s="1144"/>
      <c r="GA691" s="1144"/>
      <c r="GB691" s="1144"/>
      <c r="GC691" s="1146"/>
      <c r="GD691" s="1146"/>
      <c r="GE691" s="1146"/>
      <c r="GF691" s="1146"/>
      <c r="GG691" s="1146"/>
      <c r="GH691" s="1146"/>
      <c r="GI691" s="1146"/>
      <c r="GJ691" s="1146"/>
      <c r="GK691" s="1147"/>
      <c r="GL691" s="1147"/>
      <c r="GM691" s="1147"/>
      <c r="GN691" s="1147"/>
      <c r="GO691" s="1147"/>
      <c r="GP691" s="1147"/>
      <c r="GQ691" s="643"/>
      <c r="GR691" s="6"/>
    </row>
    <row r="692" spans="1:200" ht="8.85" customHeight="1" x14ac:dyDescent="0.25">
      <c r="A692" s="212"/>
      <c r="B692" s="160"/>
      <c r="C692" s="1241"/>
      <c r="D692" s="1241"/>
      <c r="E692" s="1241"/>
      <c r="F692" s="1241"/>
      <c r="G692" s="1242"/>
      <c r="H692" s="1142"/>
      <c r="I692" s="1141"/>
      <c r="J692" s="1141"/>
      <c r="K692" s="1141"/>
      <c r="L692" s="1141"/>
      <c r="M692" s="1141"/>
      <c r="N692" s="626"/>
      <c r="O692" s="1243"/>
      <c r="P692" s="1243"/>
      <c r="Q692" s="1243"/>
      <c r="R692" s="1243"/>
      <c r="S692" s="1244"/>
      <c r="T692" s="1142"/>
      <c r="U692" s="1141"/>
      <c r="V692" s="1141"/>
      <c r="W692" s="1141"/>
      <c r="X692" s="1141"/>
      <c r="Y692" s="1141"/>
      <c r="Z692" s="15"/>
      <c r="AA692" s="1158" t="str">
        <f>IF('FRONT PAGE'!$A$1="www.fly-logics.com","TOTAL
ANNUAL",0)</f>
        <v>TOTAL
ANNUAL</v>
      </c>
      <c r="AB692" s="1158"/>
      <c r="AC692" s="1158"/>
      <c r="AD692" s="1158"/>
      <c r="AE692" s="1158"/>
      <c r="AF692" s="1159" t="str">
        <f t="shared" ref="AF692" si="900">IF(SUM(AF687,AF665)=0," ",SUM(AF687,AF665))</f>
        <v xml:space="preserve"> </v>
      </c>
      <c r="AG692" s="1159"/>
      <c r="AH692" s="1159"/>
      <c r="AI692" s="1160"/>
      <c r="AJ692" s="1159" t="str">
        <f t="shared" ref="AJ692" si="901">IF(SUM(AJ687,AJ665)=0," ",SUM(AJ687,AJ665))</f>
        <v xml:space="preserve"> </v>
      </c>
      <c r="AK692" s="1159"/>
      <c r="AL692" s="1159"/>
      <c r="AM692" s="1159"/>
      <c r="AN692" s="1159" t="str">
        <f t="shared" ref="AN692" si="902">IF(SUM(AN687,AN665)=0," ",SUM(AN687,AN665))</f>
        <v xml:space="preserve"> </v>
      </c>
      <c r="AO692" s="1159"/>
      <c r="AP692" s="1159"/>
      <c r="AQ692" s="1159"/>
      <c r="AR692" s="1161" t="str">
        <f t="shared" ref="AR692" si="903">IF(SUM(AR687,AR665)=0," ",SUM(AR687,AR665))</f>
        <v xml:space="preserve"> </v>
      </c>
      <c r="AS692" s="1161"/>
      <c r="AT692" s="1161"/>
      <c r="AU692" s="1161" t="str">
        <f t="shared" ref="AU692" si="904">IF(SUM(AU687,AU665)=0," ",SUM(AU687,AU665))</f>
        <v xml:space="preserve"> </v>
      </c>
      <c r="AV692" s="1161"/>
      <c r="AW692" s="1161"/>
      <c r="AX692" s="643"/>
      <c r="AY692" s="160"/>
      <c r="AZ692" s="1241"/>
      <c r="BA692" s="1241"/>
      <c r="BB692" s="1241"/>
      <c r="BC692" s="1241"/>
      <c r="BD692" s="1242"/>
      <c r="BE692" s="1142"/>
      <c r="BF692" s="1141"/>
      <c r="BG692" s="1141"/>
      <c r="BH692" s="1141"/>
      <c r="BI692" s="1141"/>
      <c r="BJ692" s="1141"/>
      <c r="BK692" s="626"/>
      <c r="BL692" s="1243"/>
      <c r="BM692" s="1243"/>
      <c r="BN692" s="1243"/>
      <c r="BO692" s="1243"/>
      <c r="BP692" s="1244"/>
      <c r="BQ692" s="1142"/>
      <c r="BR692" s="1141"/>
      <c r="BS692" s="1141"/>
      <c r="BT692" s="1141"/>
      <c r="BU692" s="1141"/>
      <c r="BV692" s="1141"/>
      <c r="BW692" s="15"/>
      <c r="BX692" s="1158" t="str">
        <f>IF('FRONT PAGE'!$A$1="www.fly-logics.com","TOTAL
ANNUAL",0)</f>
        <v>TOTAL
ANNUAL</v>
      </c>
      <c r="BY692" s="1158"/>
      <c r="BZ692" s="1158"/>
      <c r="CA692" s="1158"/>
      <c r="CB692" s="1158"/>
      <c r="CC692" s="1159" t="str">
        <f t="shared" ref="CC692" si="905">IF(SUM(CC687,CC665)=0," ",SUM(CC687,CC665))</f>
        <v xml:space="preserve"> </v>
      </c>
      <c r="CD692" s="1159"/>
      <c r="CE692" s="1159"/>
      <c r="CF692" s="1160"/>
      <c r="CG692" s="1159" t="str">
        <f t="shared" ref="CG692" si="906">IF(SUM(CG687,CG665)=0," ",SUM(CG687,CG665))</f>
        <v xml:space="preserve"> </v>
      </c>
      <c r="CH692" s="1159"/>
      <c r="CI692" s="1159"/>
      <c r="CJ692" s="1159"/>
      <c r="CK692" s="1159" t="str">
        <f t="shared" ref="CK692" si="907">IF(SUM(CK687,CK665)=0," ",SUM(CK687,CK665))</f>
        <v xml:space="preserve"> </v>
      </c>
      <c r="CL692" s="1159"/>
      <c r="CM692" s="1159"/>
      <c r="CN692" s="1159"/>
      <c r="CO692" s="1161" t="str">
        <f t="shared" ref="CO692" si="908">IF(SUM(CO687,CO665)=0," ",SUM(CO687,CO665))</f>
        <v xml:space="preserve"> </v>
      </c>
      <c r="CP692" s="1161"/>
      <c r="CQ692" s="1161"/>
      <c r="CR692" s="1161" t="str">
        <f t="shared" ref="CR692" si="909">IF(SUM(CR687,CR665)=0," ",SUM(CR687,CR665))</f>
        <v xml:space="preserve"> </v>
      </c>
      <c r="CS692" s="1161"/>
      <c r="CT692" s="1161"/>
      <c r="CU692" s="643"/>
      <c r="CV692" s="251"/>
      <c r="CW692" s="212"/>
      <c r="CX692" s="160"/>
      <c r="CY692" s="1241"/>
      <c r="CZ692" s="1241"/>
      <c r="DA692" s="1241"/>
      <c r="DB692" s="1241"/>
      <c r="DC692" s="1242"/>
      <c r="DD692" s="1142"/>
      <c r="DE692" s="1141"/>
      <c r="DF692" s="1141"/>
      <c r="DG692" s="1141"/>
      <c r="DH692" s="1141"/>
      <c r="DI692" s="1141"/>
      <c r="DJ692" s="626"/>
      <c r="DK692" s="1243"/>
      <c r="DL692" s="1243"/>
      <c r="DM692" s="1243"/>
      <c r="DN692" s="1243"/>
      <c r="DO692" s="1244"/>
      <c r="DP692" s="1142"/>
      <c r="DQ692" s="1141"/>
      <c r="DR692" s="1141"/>
      <c r="DS692" s="1141"/>
      <c r="DT692" s="1141"/>
      <c r="DU692" s="1141"/>
      <c r="DV692" s="15"/>
      <c r="DW692" s="1158" t="str">
        <f>IF('FRONT PAGE'!$A$1="www.fly-logics.com","TOTAL
ANNUAL",0)</f>
        <v>TOTAL
ANNUAL</v>
      </c>
      <c r="DX692" s="1158"/>
      <c r="DY692" s="1158"/>
      <c r="DZ692" s="1158"/>
      <c r="EA692" s="1158"/>
      <c r="EB692" s="1159" t="str">
        <f t="shared" ref="EB692" si="910">IF(SUM(EB687,EB665)=0," ",SUM(EB687,EB665))</f>
        <v xml:space="preserve"> </v>
      </c>
      <c r="EC692" s="1159"/>
      <c r="ED692" s="1159"/>
      <c r="EE692" s="1160"/>
      <c r="EF692" s="1159" t="str">
        <f t="shared" ref="EF692" si="911">IF(SUM(EF687,EF665)=0," ",SUM(EF687,EF665))</f>
        <v xml:space="preserve"> </v>
      </c>
      <c r="EG692" s="1159"/>
      <c r="EH692" s="1159"/>
      <c r="EI692" s="1159"/>
      <c r="EJ692" s="1159" t="str">
        <f t="shared" ref="EJ692" si="912">IF(SUM(EJ687,EJ665)=0," ",SUM(EJ687,EJ665))</f>
        <v xml:space="preserve"> </v>
      </c>
      <c r="EK692" s="1159"/>
      <c r="EL692" s="1159"/>
      <c r="EM692" s="1159"/>
      <c r="EN692" s="1161" t="str">
        <f t="shared" ref="EN692" si="913">IF(SUM(EN687,EN665)=0," ",SUM(EN687,EN665))</f>
        <v xml:space="preserve"> </v>
      </c>
      <c r="EO692" s="1161"/>
      <c r="EP692" s="1161"/>
      <c r="EQ692" s="1161" t="str">
        <f t="shared" ref="EQ692" si="914">IF(SUM(EQ687,EQ665)=0," ",SUM(EQ687,EQ665))</f>
        <v xml:space="preserve"> </v>
      </c>
      <c r="ER692" s="1161"/>
      <c r="ES692" s="1161"/>
      <c r="ET692" s="643"/>
      <c r="EU692" s="160"/>
      <c r="EV692" s="1241"/>
      <c r="EW692" s="1241"/>
      <c r="EX692" s="1241"/>
      <c r="EY692" s="1241"/>
      <c r="EZ692" s="1242"/>
      <c r="FA692" s="1142"/>
      <c r="FB692" s="1141"/>
      <c r="FC692" s="1141"/>
      <c r="FD692" s="1141"/>
      <c r="FE692" s="1141"/>
      <c r="FF692" s="1141"/>
      <c r="FG692" s="626"/>
      <c r="FH692" s="1243"/>
      <c r="FI692" s="1243"/>
      <c r="FJ692" s="1243"/>
      <c r="FK692" s="1243"/>
      <c r="FL692" s="1244"/>
      <c r="FM692" s="1142"/>
      <c r="FN692" s="1141"/>
      <c r="FO692" s="1141"/>
      <c r="FP692" s="1141"/>
      <c r="FQ692" s="1141"/>
      <c r="FR692" s="1141"/>
      <c r="FS692" s="15"/>
      <c r="FT692" s="1158" t="str">
        <f>IF('FRONT PAGE'!$A$1="www.fly-logics.com","TOTAL
ANNUAL",0)</f>
        <v>TOTAL
ANNUAL</v>
      </c>
      <c r="FU692" s="1158"/>
      <c r="FV692" s="1158"/>
      <c r="FW692" s="1158"/>
      <c r="FX692" s="1158"/>
      <c r="FY692" s="1159" t="str">
        <f t="shared" ref="FY692" si="915">IF(SUM(FY687,FY665)=0," ",SUM(FY687,FY665))</f>
        <v xml:space="preserve"> </v>
      </c>
      <c r="FZ692" s="1159"/>
      <c r="GA692" s="1159"/>
      <c r="GB692" s="1160"/>
      <c r="GC692" s="1159" t="str">
        <f t="shared" ref="GC692" si="916">IF(SUM(GC687,GC665)=0," ",SUM(GC687,GC665))</f>
        <v xml:space="preserve"> </v>
      </c>
      <c r="GD692" s="1159"/>
      <c r="GE692" s="1159"/>
      <c r="GF692" s="1159"/>
      <c r="GG692" s="1159" t="str">
        <f t="shared" ref="GG692" si="917">IF(SUM(GG687,GG665)=0," ",SUM(GG687,GG665))</f>
        <v xml:space="preserve"> </v>
      </c>
      <c r="GH692" s="1159"/>
      <c r="GI692" s="1159"/>
      <c r="GJ692" s="1159"/>
      <c r="GK692" s="1161" t="str">
        <f t="shared" ref="GK692" si="918">IF(SUM(GK687,GK665)=0," ",SUM(GK687,GK665))</f>
        <v xml:space="preserve"> </v>
      </c>
      <c r="GL692" s="1161"/>
      <c r="GM692" s="1161"/>
      <c r="GN692" s="1161" t="str">
        <f t="shared" ref="GN692" si="919">IF(SUM(GN687,GN665)=0," ",SUM(GN687,GN665))</f>
        <v xml:space="preserve"> </v>
      </c>
      <c r="GO692" s="1161"/>
      <c r="GP692" s="1161"/>
      <c r="GQ692" s="643"/>
      <c r="GR692" s="6"/>
    </row>
    <row r="693" spans="1:200" ht="3" customHeight="1" x14ac:dyDescent="0.25">
      <c r="A693" s="212"/>
      <c r="B693" s="160"/>
      <c r="C693" s="624"/>
      <c r="D693" s="624"/>
      <c r="E693" s="624"/>
      <c r="F693" s="624"/>
      <c r="G693" s="624"/>
      <c r="H693" s="624"/>
      <c r="I693" s="624"/>
      <c r="J693" s="624"/>
      <c r="K693" s="624"/>
      <c r="L693" s="624"/>
      <c r="M693" s="624"/>
      <c r="N693" s="624"/>
      <c r="O693" s="624"/>
      <c r="P693" s="624"/>
      <c r="Q693" s="624"/>
      <c r="R693" s="624"/>
      <c r="S693" s="624"/>
      <c r="T693" s="624"/>
      <c r="U693" s="624"/>
      <c r="V693" s="624"/>
      <c r="W693" s="624"/>
      <c r="X693" s="624"/>
      <c r="Y693" s="624"/>
      <c r="Z693" s="15"/>
      <c r="AA693" s="1158"/>
      <c r="AB693" s="1158"/>
      <c r="AC693" s="1158"/>
      <c r="AD693" s="1158"/>
      <c r="AE693" s="1158"/>
      <c r="AF693" s="1159"/>
      <c r="AG693" s="1159"/>
      <c r="AH693" s="1159"/>
      <c r="AI693" s="1160"/>
      <c r="AJ693" s="1159"/>
      <c r="AK693" s="1159"/>
      <c r="AL693" s="1159"/>
      <c r="AM693" s="1159"/>
      <c r="AN693" s="1159"/>
      <c r="AO693" s="1159"/>
      <c r="AP693" s="1159"/>
      <c r="AQ693" s="1159"/>
      <c r="AR693" s="1161"/>
      <c r="AS693" s="1161"/>
      <c r="AT693" s="1161"/>
      <c r="AU693" s="1161"/>
      <c r="AV693" s="1161"/>
      <c r="AW693" s="1161"/>
      <c r="AX693" s="643"/>
      <c r="AY693" s="160"/>
      <c r="AZ693" s="624"/>
      <c r="BA693" s="624"/>
      <c r="BB693" s="624"/>
      <c r="BC693" s="624"/>
      <c r="BD693" s="624"/>
      <c r="BE693" s="624"/>
      <c r="BF693" s="624"/>
      <c r="BG693" s="624"/>
      <c r="BH693" s="624"/>
      <c r="BI693" s="624"/>
      <c r="BJ693" s="624"/>
      <c r="BK693" s="624"/>
      <c r="BL693" s="624"/>
      <c r="BM693" s="624"/>
      <c r="BN693" s="624"/>
      <c r="BO693" s="624"/>
      <c r="BP693" s="624"/>
      <c r="BQ693" s="624"/>
      <c r="BR693" s="624"/>
      <c r="BS693" s="624"/>
      <c r="BT693" s="624"/>
      <c r="BU693" s="624"/>
      <c r="BV693" s="624"/>
      <c r="BW693" s="15"/>
      <c r="BX693" s="1158"/>
      <c r="BY693" s="1158"/>
      <c r="BZ693" s="1158"/>
      <c r="CA693" s="1158"/>
      <c r="CB693" s="1158"/>
      <c r="CC693" s="1159"/>
      <c r="CD693" s="1159"/>
      <c r="CE693" s="1159"/>
      <c r="CF693" s="1160"/>
      <c r="CG693" s="1159"/>
      <c r="CH693" s="1159"/>
      <c r="CI693" s="1159"/>
      <c r="CJ693" s="1159"/>
      <c r="CK693" s="1159"/>
      <c r="CL693" s="1159"/>
      <c r="CM693" s="1159"/>
      <c r="CN693" s="1159"/>
      <c r="CO693" s="1161"/>
      <c r="CP693" s="1161"/>
      <c r="CQ693" s="1161"/>
      <c r="CR693" s="1161"/>
      <c r="CS693" s="1161"/>
      <c r="CT693" s="1161"/>
      <c r="CU693" s="643"/>
      <c r="CV693" s="251"/>
      <c r="CW693" s="212"/>
      <c r="CX693" s="160"/>
      <c r="CY693" s="624"/>
      <c r="CZ693" s="624"/>
      <c r="DA693" s="624"/>
      <c r="DB693" s="624"/>
      <c r="DC693" s="624"/>
      <c r="DD693" s="624"/>
      <c r="DE693" s="624"/>
      <c r="DF693" s="624"/>
      <c r="DG693" s="624"/>
      <c r="DH693" s="624"/>
      <c r="DI693" s="624"/>
      <c r="DJ693" s="624"/>
      <c r="DK693" s="624"/>
      <c r="DL693" s="624"/>
      <c r="DM693" s="624"/>
      <c r="DN693" s="624"/>
      <c r="DO693" s="624"/>
      <c r="DP693" s="624"/>
      <c r="DQ693" s="624"/>
      <c r="DR693" s="624"/>
      <c r="DS693" s="624"/>
      <c r="DT693" s="624"/>
      <c r="DU693" s="624"/>
      <c r="DV693" s="15"/>
      <c r="DW693" s="1158"/>
      <c r="DX693" s="1158"/>
      <c r="DY693" s="1158"/>
      <c r="DZ693" s="1158"/>
      <c r="EA693" s="1158"/>
      <c r="EB693" s="1159"/>
      <c r="EC693" s="1159"/>
      <c r="ED693" s="1159"/>
      <c r="EE693" s="1160"/>
      <c r="EF693" s="1159"/>
      <c r="EG693" s="1159"/>
      <c r="EH693" s="1159"/>
      <c r="EI693" s="1159"/>
      <c r="EJ693" s="1159"/>
      <c r="EK693" s="1159"/>
      <c r="EL693" s="1159"/>
      <c r="EM693" s="1159"/>
      <c r="EN693" s="1161"/>
      <c r="EO693" s="1161"/>
      <c r="EP693" s="1161"/>
      <c r="EQ693" s="1161"/>
      <c r="ER693" s="1161"/>
      <c r="ES693" s="1161"/>
      <c r="ET693" s="643"/>
      <c r="EU693" s="160"/>
      <c r="EV693" s="624"/>
      <c r="EW693" s="624"/>
      <c r="EX693" s="624"/>
      <c r="EY693" s="624"/>
      <c r="EZ693" s="624"/>
      <c r="FA693" s="624"/>
      <c r="FB693" s="624"/>
      <c r="FC693" s="624"/>
      <c r="FD693" s="624"/>
      <c r="FE693" s="624"/>
      <c r="FF693" s="624"/>
      <c r="FG693" s="624"/>
      <c r="FH693" s="624"/>
      <c r="FI693" s="624"/>
      <c r="FJ693" s="624"/>
      <c r="FK693" s="624"/>
      <c r="FL693" s="624"/>
      <c r="FM693" s="624"/>
      <c r="FN693" s="624"/>
      <c r="FO693" s="624"/>
      <c r="FP693" s="624"/>
      <c r="FQ693" s="624"/>
      <c r="FR693" s="624"/>
      <c r="FS693" s="15"/>
      <c r="FT693" s="1158"/>
      <c r="FU693" s="1158"/>
      <c r="FV693" s="1158"/>
      <c r="FW693" s="1158"/>
      <c r="FX693" s="1158"/>
      <c r="FY693" s="1159"/>
      <c r="FZ693" s="1159"/>
      <c r="GA693" s="1159"/>
      <c r="GB693" s="1160"/>
      <c r="GC693" s="1159"/>
      <c r="GD693" s="1159"/>
      <c r="GE693" s="1159"/>
      <c r="GF693" s="1159"/>
      <c r="GG693" s="1159"/>
      <c r="GH693" s="1159"/>
      <c r="GI693" s="1159"/>
      <c r="GJ693" s="1159"/>
      <c r="GK693" s="1161"/>
      <c r="GL693" s="1161"/>
      <c r="GM693" s="1161"/>
      <c r="GN693" s="1161"/>
      <c r="GO693" s="1161"/>
      <c r="GP693" s="1161"/>
      <c r="GQ693" s="643"/>
      <c r="GR693" s="6"/>
    </row>
    <row r="694" spans="1:200" ht="10.5" customHeight="1" x14ac:dyDescent="0.25">
      <c r="A694" s="212"/>
      <c r="B694" s="160"/>
      <c r="C694" s="1243" t="str">
        <f>IF('FRONT PAGE'!$A$1="www.fly-logics.com","IFR",0)</f>
        <v>IFR</v>
      </c>
      <c r="D694" s="1243"/>
      <c r="E694" s="1243"/>
      <c r="F694" s="1243"/>
      <c r="G694" s="1244"/>
      <c r="H694" s="1140" t="str">
        <f>IF(SUMIFS(LOGBOOK!$V$5:$V$1036129,LOGBOOK!$D$5:$D$1036129,F647,LOGBOOK!$E$5:$E$1036129,L647,LOGBOOK!$AN$5:$AN$1036129,V647,LOGBOOK!$AB$5:$AB$1036129,"&gt;0")=0," ",SUMIFS(LOGBOOK!$V$5:$V$1036129,LOGBOOK!$D$5:$D$1036129,F647,LOGBOOK!$E$5:$E$1036129,L647,LOGBOOK!$AN$5:$AN$1036129,V647,LOGBOOK!$AB$5:$AB$1036129,"&gt;0"))</f>
        <v xml:space="preserve"> </v>
      </c>
      <c r="I694" s="1141"/>
      <c r="J694" s="1141"/>
      <c r="K694" s="1141"/>
      <c r="L694" s="1141"/>
      <c r="M694" s="1141"/>
      <c r="N694" s="626"/>
      <c r="O694" s="1243" t="str">
        <f>IF('FRONT PAGE'!$A$1="www.fly-logics.com","NIGHT",0)</f>
        <v>NIGHT</v>
      </c>
      <c r="P694" s="1243"/>
      <c r="Q694" s="1243"/>
      <c r="R694" s="1243"/>
      <c r="S694" s="1244"/>
      <c r="T694" s="1140" t="str">
        <f>IF(SUMIFS(LOGBOOK!$U$5:$U$1036129,LOGBOOK!$D$5:$D$1036129,F647,LOGBOOK!$E$5:$E$1036129,L647,LOGBOOK!$AN$5:$AN$1036129,V647,LOGBOOK!$AB$5:$AB$1036129,"&gt;0")=0," ",SUMIFS(LOGBOOK!$U$5:$U$1036129,LOGBOOK!$D$5:$D$1036129,F647,LOGBOOK!$E$5:$E$1036129,L647,LOGBOOK!$AN$5:$AN$1036129,V647,LOGBOOK!$AB$5:$AB$1036129,"&gt;0"))</f>
        <v xml:space="preserve"> </v>
      </c>
      <c r="U694" s="1141"/>
      <c r="V694" s="1141"/>
      <c r="W694" s="1141"/>
      <c r="X694" s="1141"/>
      <c r="Y694" s="1141"/>
      <c r="Z694" s="15"/>
      <c r="AA694" s="1158"/>
      <c r="AB694" s="1158"/>
      <c r="AC694" s="1158"/>
      <c r="AD694" s="1158"/>
      <c r="AE694" s="1158"/>
      <c r="AF694" s="1159"/>
      <c r="AG694" s="1159"/>
      <c r="AH694" s="1159"/>
      <c r="AI694" s="1160"/>
      <c r="AJ694" s="1159"/>
      <c r="AK694" s="1159"/>
      <c r="AL694" s="1159"/>
      <c r="AM694" s="1159"/>
      <c r="AN694" s="1159"/>
      <c r="AO694" s="1159"/>
      <c r="AP694" s="1159"/>
      <c r="AQ694" s="1159"/>
      <c r="AR694" s="1161"/>
      <c r="AS694" s="1161"/>
      <c r="AT694" s="1161"/>
      <c r="AU694" s="1161"/>
      <c r="AV694" s="1161"/>
      <c r="AW694" s="1161"/>
      <c r="AX694" s="643"/>
      <c r="AY694" s="160"/>
      <c r="AZ694" s="1243" t="str">
        <f>IF('FRONT PAGE'!$A$1="www.fly-logics.com","IFR",0)</f>
        <v>IFR</v>
      </c>
      <c r="BA694" s="1243"/>
      <c r="BB694" s="1243"/>
      <c r="BC694" s="1243"/>
      <c r="BD694" s="1244"/>
      <c r="BE694" s="1140" t="str">
        <f>IF(SUMIFS(LOGBOOK!$V$5:$V$1036129,LOGBOOK!$D$5:$D$1036129,BC647,LOGBOOK!$E$5:$E$1036129,BI647,LOGBOOK!$AN$5:$AN$1036129,BS647,LOGBOOK!$AB$5:$AB$1036129,"&gt;0")=0," ",SUMIFS(LOGBOOK!$V$5:$V$1036129,LOGBOOK!$D$5:$D$1036129,BC647,LOGBOOK!$E$5:$E$1036129,BI647,LOGBOOK!$AN$5:$AN$1036129,BS647,LOGBOOK!$AB$5:$AB$1036129,"&gt;0"))</f>
        <v xml:space="preserve"> </v>
      </c>
      <c r="BF694" s="1141"/>
      <c r="BG694" s="1141"/>
      <c r="BH694" s="1141"/>
      <c r="BI694" s="1141"/>
      <c r="BJ694" s="1141"/>
      <c r="BK694" s="626"/>
      <c r="BL694" s="1243" t="str">
        <f>IF('FRONT PAGE'!$A$1="www.fly-logics.com","NIGHT",0)</f>
        <v>NIGHT</v>
      </c>
      <c r="BM694" s="1243"/>
      <c r="BN694" s="1243"/>
      <c r="BO694" s="1243"/>
      <c r="BP694" s="1244"/>
      <c r="BQ694" s="1140" t="str">
        <f>IF(SUMIFS(LOGBOOK!$U$5:$U$1036129,LOGBOOK!$D$5:$D$1036129,BC647,LOGBOOK!$E$5:$E$1036129,BI647,LOGBOOK!$AN$5:$AN$1036129,BS647,LOGBOOK!$AB$5:$AB$1036129,"&gt;0")=0," ",SUMIFS(LOGBOOK!$U$5:$U$1036129,LOGBOOK!$D$5:$D$1036129,BC647,LOGBOOK!$E$5:$E$1036129,BI647,LOGBOOK!$AN$5:$AN$1036129,BS647,LOGBOOK!$AB$5:$AB$1036129,"&gt;0"))</f>
        <v xml:space="preserve"> </v>
      </c>
      <c r="BR694" s="1141"/>
      <c r="BS694" s="1141"/>
      <c r="BT694" s="1141"/>
      <c r="BU694" s="1141"/>
      <c r="BV694" s="1141"/>
      <c r="BW694" s="15"/>
      <c r="BX694" s="1158"/>
      <c r="BY694" s="1158"/>
      <c r="BZ694" s="1158"/>
      <c r="CA694" s="1158"/>
      <c r="CB694" s="1158"/>
      <c r="CC694" s="1159"/>
      <c r="CD694" s="1159"/>
      <c r="CE694" s="1159"/>
      <c r="CF694" s="1160"/>
      <c r="CG694" s="1159"/>
      <c r="CH694" s="1159"/>
      <c r="CI694" s="1159"/>
      <c r="CJ694" s="1159"/>
      <c r="CK694" s="1159"/>
      <c r="CL694" s="1159"/>
      <c r="CM694" s="1159"/>
      <c r="CN694" s="1159"/>
      <c r="CO694" s="1161"/>
      <c r="CP694" s="1161"/>
      <c r="CQ694" s="1161"/>
      <c r="CR694" s="1161"/>
      <c r="CS694" s="1161"/>
      <c r="CT694" s="1161"/>
      <c r="CU694" s="643"/>
      <c r="CV694" s="251"/>
      <c r="CW694" s="212"/>
      <c r="CX694" s="160"/>
      <c r="CY694" s="1243" t="str">
        <f>IF('FRONT PAGE'!$A$1="www.fly-logics.com","IFR",0)</f>
        <v>IFR</v>
      </c>
      <c r="CZ694" s="1243"/>
      <c r="DA694" s="1243"/>
      <c r="DB694" s="1243"/>
      <c r="DC694" s="1244"/>
      <c r="DD694" s="1140" t="str">
        <f>IF(SUMIFS(LOGBOOK!$V$5:$V$1036129,LOGBOOK!$D$5:$D$1036129,DB647,LOGBOOK!$E$5:$E$1036129,DH647,LOGBOOK!$AN$5:$AN$1036129,DR647,LOGBOOK!$AB$5:$AB$1036129,"&gt;0")=0," ",SUMIFS(LOGBOOK!$V$5:$V$1036129,LOGBOOK!$D$5:$D$1036129,DB647,LOGBOOK!$E$5:$E$1036129,DH647,LOGBOOK!$AN$5:$AN$1036129,DR647,LOGBOOK!$AB$5:$AB$1036129,"&gt;0"))</f>
        <v xml:space="preserve"> </v>
      </c>
      <c r="DE694" s="1141"/>
      <c r="DF694" s="1141"/>
      <c r="DG694" s="1141"/>
      <c r="DH694" s="1141"/>
      <c r="DI694" s="1141"/>
      <c r="DJ694" s="626"/>
      <c r="DK694" s="1243" t="str">
        <f>IF('FRONT PAGE'!$A$1="www.fly-logics.com","NIGHT",0)</f>
        <v>NIGHT</v>
      </c>
      <c r="DL694" s="1243"/>
      <c r="DM694" s="1243"/>
      <c r="DN694" s="1243"/>
      <c r="DO694" s="1244"/>
      <c r="DP694" s="1140" t="str">
        <f>IF(SUMIFS(LOGBOOK!$U$5:$U$1036129,LOGBOOK!$D$5:$D$1036129,DB647,LOGBOOK!$E$5:$E$1036129,DH647,LOGBOOK!$AN$5:$AN$1036129,DR647,LOGBOOK!$AB$5:$AB$1036129,"&gt;0")=0," ",SUMIFS(LOGBOOK!$U$5:$U$1036129,LOGBOOK!$D$5:$D$1036129,DB647,LOGBOOK!$E$5:$E$1036129,DH647,LOGBOOK!$AN$5:$AN$1036129,DR647,LOGBOOK!$AB$5:$AB$1036129,"&gt;0"))</f>
        <v xml:space="preserve"> </v>
      </c>
      <c r="DQ694" s="1141"/>
      <c r="DR694" s="1141"/>
      <c r="DS694" s="1141"/>
      <c r="DT694" s="1141"/>
      <c r="DU694" s="1141"/>
      <c r="DV694" s="15"/>
      <c r="DW694" s="1158"/>
      <c r="DX694" s="1158"/>
      <c r="DY694" s="1158"/>
      <c r="DZ694" s="1158"/>
      <c r="EA694" s="1158"/>
      <c r="EB694" s="1159"/>
      <c r="EC694" s="1159"/>
      <c r="ED694" s="1159"/>
      <c r="EE694" s="1160"/>
      <c r="EF694" s="1159"/>
      <c r="EG694" s="1159"/>
      <c r="EH694" s="1159"/>
      <c r="EI694" s="1159"/>
      <c r="EJ694" s="1159"/>
      <c r="EK694" s="1159"/>
      <c r="EL694" s="1159"/>
      <c r="EM694" s="1159"/>
      <c r="EN694" s="1161"/>
      <c r="EO694" s="1161"/>
      <c r="EP694" s="1161"/>
      <c r="EQ694" s="1161"/>
      <c r="ER694" s="1161"/>
      <c r="ES694" s="1161"/>
      <c r="ET694" s="643"/>
      <c r="EU694" s="160"/>
      <c r="EV694" s="1243" t="str">
        <f>IF('FRONT PAGE'!$A$1="www.fly-logics.com","IFR",0)</f>
        <v>IFR</v>
      </c>
      <c r="EW694" s="1243"/>
      <c r="EX694" s="1243"/>
      <c r="EY694" s="1243"/>
      <c r="EZ694" s="1244"/>
      <c r="FA694" s="1140" t="str">
        <f>IF(SUMIFS(LOGBOOK!$V$5:$V$1036129,LOGBOOK!$D$5:$D$1036129,EY647,LOGBOOK!$E$5:$E$1036129,FE647,LOGBOOK!$AN$5:$AN$1036129,FO647,LOGBOOK!$AB$5:$AB$1036129,"&gt;0")=0," ",SUMIFS(LOGBOOK!$V$5:$V$1036129,LOGBOOK!$D$5:$D$1036129,EY647,LOGBOOK!$E$5:$E$1036129,FE647,LOGBOOK!$AN$5:$AN$1036129,FO647,LOGBOOK!$AB$5:$AB$1036129,"&gt;0"))</f>
        <v xml:space="preserve"> </v>
      </c>
      <c r="FB694" s="1141"/>
      <c r="FC694" s="1141"/>
      <c r="FD694" s="1141"/>
      <c r="FE694" s="1141"/>
      <c r="FF694" s="1141"/>
      <c r="FG694" s="626"/>
      <c r="FH694" s="1243" t="str">
        <f>IF('FRONT PAGE'!$A$1="www.fly-logics.com","NIGHT",0)</f>
        <v>NIGHT</v>
      </c>
      <c r="FI694" s="1243"/>
      <c r="FJ694" s="1243"/>
      <c r="FK694" s="1243"/>
      <c r="FL694" s="1244"/>
      <c r="FM694" s="1140" t="str">
        <f>IF(SUMIFS(LOGBOOK!$U$5:$U$1036129,LOGBOOK!$D$5:$D$1036129,EY647,LOGBOOK!$E$5:$E$1036129,FE647,LOGBOOK!$AN$5:$AN$1036129,FO647,LOGBOOK!$AB$5:$AB$1036129,"&gt;0")=0," ",SUMIFS(LOGBOOK!$U$5:$U$1036129,LOGBOOK!$D$5:$D$1036129,EY647,LOGBOOK!$E$5:$E$1036129,FE647,LOGBOOK!$AN$5:$AN$1036129,FO647,LOGBOOK!$AB$5:$AB$1036129,"&gt;0"))</f>
        <v xml:space="preserve"> </v>
      </c>
      <c r="FN694" s="1141"/>
      <c r="FO694" s="1141"/>
      <c r="FP694" s="1141"/>
      <c r="FQ694" s="1141"/>
      <c r="FR694" s="1141"/>
      <c r="FS694" s="15"/>
      <c r="FT694" s="1158"/>
      <c r="FU694" s="1158"/>
      <c r="FV694" s="1158"/>
      <c r="FW694" s="1158"/>
      <c r="FX694" s="1158"/>
      <c r="FY694" s="1159"/>
      <c r="FZ694" s="1159"/>
      <c r="GA694" s="1159"/>
      <c r="GB694" s="1160"/>
      <c r="GC694" s="1159"/>
      <c r="GD694" s="1159"/>
      <c r="GE694" s="1159"/>
      <c r="GF694" s="1159"/>
      <c r="GG694" s="1159"/>
      <c r="GH694" s="1159"/>
      <c r="GI694" s="1159"/>
      <c r="GJ694" s="1159"/>
      <c r="GK694" s="1161"/>
      <c r="GL694" s="1161"/>
      <c r="GM694" s="1161"/>
      <c r="GN694" s="1161"/>
      <c r="GO694" s="1161"/>
      <c r="GP694" s="1161"/>
      <c r="GQ694" s="643"/>
      <c r="GR694" s="6"/>
    </row>
    <row r="695" spans="1:200" ht="4.5" customHeight="1" x14ac:dyDescent="0.25">
      <c r="A695" s="212"/>
      <c r="B695" s="160"/>
      <c r="C695" s="1243"/>
      <c r="D695" s="1243"/>
      <c r="E695" s="1243"/>
      <c r="F695" s="1243"/>
      <c r="G695" s="1244"/>
      <c r="H695" s="1142"/>
      <c r="I695" s="1141"/>
      <c r="J695" s="1141"/>
      <c r="K695" s="1141"/>
      <c r="L695" s="1141"/>
      <c r="M695" s="1141"/>
      <c r="N695" s="626"/>
      <c r="O695" s="1243"/>
      <c r="P695" s="1243"/>
      <c r="Q695" s="1243"/>
      <c r="R695" s="1243"/>
      <c r="S695" s="1244"/>
      <c r="T695" s="1142"/>
      <c r="U695" s="1141"/>
      <c r="V695" s="1141"/>
      <c r="W695" s="1141"/>
      <c r="X695" s="1141"/>
      <c r="Y695" s="1141"/>
      <c r="Z695" s="15"/>
      <c r="AA695" s="1158"/>
      <c r="AB695" s="1158"/>
      <c r="AC695" s="1158"/>
      <c r="AD695" s="1158"/>
      <c r="AE695" s="1158"/>
      <c r="AF695" s="1159"/>
      <c r="AG695" s="1159"/>
      <c r="AH695" s="1159"/>
      <c r="AI695" s="1160"/>
      <c r="AJ695" s="1159"/>
      <c r="AK695" s="1159"/>
      <c r="AL695" s="1159"/>
      <c r="AM695" s="1159"/>
      <c r="AN695" s="1159"/>
      <c r="AO695" s="1159"/>
      <c r="AP695" s="1159"/>
      <c r="AQ695" s="1159"/>
      <c r="AR695" s="1161"/>
      <c r="AS695" s="1161"/>
      <c r="AT695" s="1161"/>
      <c r="AU695" s="1161"/>
      <c r="AV695" s="1161"/>
      <c r="AW695" s="1161"/>
      <c r="AX695" s="643"/>
      <c r="AY695" s="160"/>
      <c r="AZ695" s="1243"/>
      <c r="BA695" s="1243"/>
      <c r="BB695" s="1243"/>
      <c r="BC695" s="1243"/>
      <c r="BD695" s="1244"/>
      <c r="BE695" s="1142"/>
      <c r="BF695" s="1141"/>
      <c r="BG695" s="1141"/>
      <c r="BH695" s="1141"/>
      <c r="BI695" s="1141"/>
      <c r="BJ695" s="1141"/>
      <c r="BK695" s="626"/>
      <c r="BL695" s="1243"/>
      <c r="BM695" s="1243"/>
      <c r="BN695" s="1243"/>
      <c r="BO695" s="1243"/>
      <c r="BP695" s="1244"/>
      <c r="BQ695" s="1142"/>
      <c r="BR695" s="1141"/>
      <c r="BS695" s="1141"/>
      <c r="BT695" s="1141"/>
      <c r="BU695" s="1141"/>
      <c r="BV695" s="1141"/>
      <c r="BW695" s="15"/>
      <c r="BX695" s="1158"/>
      <c r="BY695" s="1158"/>
      <c r="BZ695" s="1158"/>
      <c r="CA695" s="1158"/>
      <c r="CB695" s="1158"/>
      <c r="CC695" s="1159"/>
      <c r="CD695" s="1159"/>
      <c r="CE695" s="1159"/>
      <c r="CF695" s="1160"/>
      <c r="CG695" s="1159"/>
      <c r="CH695" s="1159"/>
      <c r="CI695" s="1159"/>
      <c r="CJ695" s="1159"/>
      <c r="CK695" s="1159"/>
      <c r="CL695" s="1159"/>
      <c r="CM695" s="1159"/>
      <c r="CN695" s="1159"/>
      <c r="CO695" s="1161"/>
      <c r="CP695" s="1161"/>
      <c r="CQ695" s="1161"/>
      <c r="CR695" s="1161"/>
      <c r="CS695" s="1161"/>
      <c r="CT695" s="1161"/>
      <c r="CU695" s="643"/>
      <c r="CV695" s="251"/>
      <c r="CW695" s="212"/>
      <c r="CX695" s="160"/>
      <c r="CY695" s="1243"/>
      <c r="CZ695" s="1243"/>
      <c r="DA695" s="1243"/>
      <c r="DB695" s="1243"/>
      <c r="DC695" s="1244"/>
      <c r="DD695" s="1142"/>
      <c r="DE695" s="1141"/>
      <c r="DF695" s="1141"/>
      <c r="DG695" s="1141"/>
      <c r="DH695" s="1141"/>
      <c r="DI695" s="1141"/>
      <c r="DJ695" s="626"/>
      <c r="DK695" s="1243"/>
      <c r="DL695" s="1243"/>
      <c r="DM695" s="1243"/>
      <c r="DN695" s="1243"/>
      <c r="DO695" s="1244"/>
      <c r="DP695" s="1142"/>
      <c r="DQ695" s="1141"/>
      <c r="DR695" s="1141"/>
      <c r="DS695" s="1141"/>
      <c r="DT695" s="1141"/>
      <c r="DU695" s="1141"/>
      <c r="DV695" s="15"/>
      <c r="DW695" s="1158"/>
      <c r="DX695" s="1158"/>
      <c r="DY695" s="1158"/>
      <c r="DZ695" s="1158"/>
      <c r="EA695" s="1158"/>
      <c r="EB695" s="1159"/>
      <c r="EC695" s="1159"/>
      <c r="ED695" s="1159"/>
      <c r="EE695" s="1160"/>
      <c r="EF695" s="1159"/>
      <c r="EG695" s="1159"/>
      <c r="EH695" s="1159"/>
      <c r="EI695" s="1159"/>
      <c r="EJ695" s="1159"/>
      <c r="EK695" s="1159"/>
      <c r="EL695" s="1159"/>
      <c r="EM695" s="1159"/>
      <c r="EN695" s="1161"/>
      <c r="EO695" s="1161"/>
      <c r="EP695" s="1161"/>
      <c r="EQ695" s="1161"/>
      <c r="ER695" s="1161"/>
      <c r="ES695" s="1161"/>
      <c r="ET695" s="643"/>
      <c r="EU695" s="160"/>
      <c r="EV695" s="1243"/>
      <c r="EW695" s="1243"/>
      <c r="EX695" s="1243"/>
      <c r="EY695" s="1243"/>
      <c r="EZ695" s="1244"/>
      <c r="FA695" s="1142"/>
      <c r="FB695" s="1141"/>
      <c r="FC695" s="1141"/>
      <c r="FD695" s="1141"/>
      <c r="FE695" s="1141"/>
      <c r="FF695" s="1141"/>
      <c r="FG695" s="626"/>
      <c r="FH695" s="1243"/>
      <c r="FI695" s="1243"/>
      <c r="FJ695" s="1243"/>
      <c r="FK695" s="1243"/>
      <c r="FL695" s="1244"/>
      <c r="FM695" s="1142"/>
      <c r="FN695" s="1141"/>
      <c r="FO695" s="1141"/>
      <c r="FP695" s="1141"/>
      <c r="FQ695" s="1141"/>
      <c r="FR695" s="1141"/>
      <c r="FS695" s="15"/>
      <c r="FT695" s="1158"/>
      <c r="FU695" s="1158"/>
      <c r="FV695" s="1158"/>
      <c r="FW695" s="1158"/>
      <c r="FX695" s="1158"/>
      <c r="FY695" s="1159"/>
      <c r="FZ695" s="1159"/>
      <c r="GA695" s="1159"/>
      <c r="GB695" s="1160"/>
      <c r="GC695" s="1159"/>
      <c r="GD695" s="1159"/>
      <c r="GE695" s="1159"/>
      <c r="GF695" s="1159"/>
      <c r="GG695" s="1159"/>
      <c r="GH695" s="1159"/>
      <c r="GI695" s="1159"/>
      <c r="GJ695" s="1159"/>
      <c r="GK695" s="1161"/>
      <c r="GL695" s="1161"/>
      <c r="GM695" s="1161"/>
      <c r="GN695" s="1161"/>
      <c r="GO695" s="1161"/>
      <c r="GP695" s="1161"/>
      <c r="GQ695" s="643"/>
      <c r="GR695" s="6"/>
    </row>
    <row r="696" spans="1:200" ht="5.25" customHeight="1" x14ac:dyDescent="0.25">
      <c r="A696" s="214"/>
      <c r="B696" s="1245"/>
      <c r="C696" s="1246"/>
      <c r="D696" s="1246"/>
      <c r="E696" s="1246"/>
      <c r="F696" s="1246"/>
      <c r="G696" s="1246"/>
      <c r="H696" s="1246"/>
      <c r="I696" s="1246"/>
      <c r="J696" s="1246"/>
      <c r="K696" s="1246"/>
      <c r="L696" s="1246"/>
      <c r="M696" s="1246"/>
      <c r="N696" s="1246"/>
      <c r="O696" s="1246"/>
      <c r="P696" s="1246"/>
      <c r="Q696" s="1246"/>
      <c r="R696" s="1246"/>
      <c r="S696" s="1246"/>
      <c r="T696" s="1246"/>
      <c r="U696" s="1246"/>
      <c r="V696" s="1246"/>
      <c r="W696" s="1246"/>
      <c r="X696" s="1246"/>
      <c r="Y696" s="1246"/>
      <c r="Z696" s="1246"/>
      <c r="AA696" s="1246"/>
      <c r="AB696" s="1246"/>
      <c r="AC696" s="1246"/>
      <c r="AD696" s="1246"/>
      <c r="AE696" s="1246"/>
      <c r="AF696" s="1246"/>
      <c r="AG696" s="1246"/>
      <c r="AH696" s="1246"/>
      <c r="AI696" s="1246"/>
      <c r="AJ696" s="1246"/>
      <c r="AK696" s="1246"/>
      <c r="AL696" s="1246"/>
      <c r="AM696" s="1246"/>
      <c r="AN696" s="1246"/>
      <c r="AO696" s="1246"/>
      <c r="AP696" s="1246"/>
      <c r="AQ696" s="1246"/>
      <c r="AR696" s="1246"/>
      <c r="AS696" s="1246"/>
      <c r="AT696" s="1246"/>
      <c r="AU696" s="1246"/>
      <c r="AV696" s="1246"/>
      <c r="AW696" s="1246"/>
      <c r="AX696" s="659"/>
      <c r="AY696" s="1245"/>
      <c r="AZ696" s="1246"/>
      <c r="BA696" s="1246"/>
      <c r="BB696" s="1246"/>
      <c r="BC696" s="1246"/>
      <c r="BD696" s="1246"/>
      <c r="BE696" s="1246"/>
      <c r="BF696" s="1246"/>
      <c r="BG696" s="1246"/>
      <c r="BH696" s="1246"/>
      <c r="BI696" s="1246"/>
      <c r="BJ696" s="1246"/>
      <c r="BK696" s="1246"/>
      <c r="BL696" s="1246"/>
      <c r="BM696" s="1246"/>
      <c r="BN696" s="1246"/>
      <c r="BO696" s="1246"/>
      <c r="BP696" s="1246"/>
      <c r="BQ696" s="1246"/>
      <c r="BR696" s="1246"/>
      <c r="BS696" s="1246"/>
      <c r="BT696" s="1246"/>
      <c r="BU696" s="1246"/>
      <c r="BV696" s="1246"/>
      <c r="BW696" s="1246"/>
      <c r="BX696" s="1246"/>
      <c r="BY696" s="1246"/>
      <c r="BZ696" s="1246"/>
      <c r="CA696" s="1246"/>
      <c r="CB696" s="1246"/>
      <c r="CC696" s="1246"/>
      <c r="CD696" s="1246"/>
      <c r="CE696" s="1246"/>
      <c r="CF696" s="1246"/>
      <c r="CG696" s="1246"/>
      <c r="CH696" s="1246"/>
      <c r="CI696" s="1246"/>
      <c r="CJ696" s="1246"/>
      <c r="CK696" s="1246"/>
      <c r="CL696" s="1246"/>
      <c r="CM696" s="1246"/>
      <c r="CN696" s="1246"/>
      <c r="CO696" s="1246"/>
      <c r="CP696" s="1246"/>
      <c r="CQ696" s="1246"/>
      <c r="CR696" s="1246"/>
      <c r="CS696" s="1246"/>
      <c r="CT696" s="1246"/>
      <c r="CU696" s="659"/>
      <c r="CV696" s="1247"/>
      <c r="CW696" s="214"/>
      <c r="CX696" s="1245"/>
      <c r="CY696" s="1246"/>
      <c r="CZ696" s="1246"/>
      <c r="DA696" s="1246"/>
      <c r="DB696" s="1246"/>
      <c r="DC696" s="1246"/>
      <c r="DD696" s="1246"/>
      <c r="DE696" s="1246"/>
      <c r="DF696" s="1246"/>
      <c r="DG696" s="1246"/>
      <c r="DH696" s="1246"/>
      <c r="DI696" s="1246"/>
      <c r="DJ696" s="1246"/>
      <c r="DK696" s="1246"/>
      <c r="DL696" s="1246"/>
      <c r="DM696" s="1246"/>
      <c r="DN696" s="1246"/>
      <c r="DO696" s="1246"/>
      <c r="DP696" s="1246"/>
      <c r="DQ696" s="1246"/>
      <c r="DR696" s="1246"/>
      <c r="DS696" s="1246"/>
      <c r="DT696" s="1246"/>
      <c r="DU696" s="1246"/>
      <c r="DV696" s="1246"/>
      <c r="DW696" s="1246"/>
      <c r="DX696" s="1246"/>
      <c r="DY696" s="1246"/>
      <c r="DZ696" s="1246"/>
      <c r="EA696" s="1246"/>
      <c r="EB696" s="1246"/>
      <c r="EC696" s="1246"/>
      <c r="ED696" s="1246"/>
      <c r="EE696" s="1246"/>
      <c r="EF696" s="1246"/>
      <c r="EG696" s="1246"/>
      <c r="EH696" s="1246"/>
      <c r="EI696" s="1246"/>
      <c r="EJ696" s="1246"/>
      <c r="EK696" s="1246"/>
      <c r="EL696" s="1246"/>
      <c r="EM696" s="1246"/>
      <c r="EN696" s="1246"/>
      <c r="EO696" s="1246"/>
      <c r="EP696" s="1246"/>
      <c r="EQ696" s="1246"/>
      <c r="ER696" s="1246"/>
      <c r="ES696" s="1246"/>
      <c r="ET696" s="659"/>
      <c r="EU696" s="1245"/>
      <c r="EV696" s="1246"/>
      <c r="EW696" s="1246"/>
      <c r="EX696" s="1246"/>
      <c r="EY696" s="1246"/>
      <c r="EZ696" s="1246"/>
      <c r="FA696" s="1246"/>
      <c r="FB696" s="1246"/>
      <c r="FC696" s="1246"/>
      <c r="FD696" s="1246"/>
      <c r="FE696" s="1246"/>
      <c r="FF696" s="1246"/>
      <c r="FG696" s="1246"/>
      <c r="FH696" s="1246"/>
      <c r="FI696" s="1246"/>
      <c r="FJ696" s="1246"/>
      <c r="FK696" s="1246"/>
      <c r="FL696" s="1246"/>
      <c r="FM696" s="1246"/>
      <c r="FN696" s="1246"/>
      <c r="FO696" s="1246"/>
      <c r="FP696" s="1246"/>
      <c r="FQ696" s="1246"/>
      <c r="FR696" s="1246"/>
      <c r="FS696" s="1246"/>
      <c r="FT696" s="1246"/>
      <c r="FU696" s="1246"/>
      <c r="FV696" s="1246"/>
      <c r="FW696" s="1246"/>
      <c r="FX696" s="1246"/>
      <c r="FY696" s="1246"/>
      <c r="FZ696" s="1246"/>
      <c r="GA696" s="1246"/>
      <c r="GB696" s="1246"/>
      <c r="GC696" s="1246"/>
      <c r="GD696" s="1246"/>
      <c r="GE696" s="1246"/>
      <c r="GF696" s="1246"/>
      <c r="GG696" s="1246"/>
      <c r="GH696" s="1246"/>
      <c r="GI696" s="1246"/>
      <c r="GJ696" s="1246"/>
      <c r="GK696" s="1246"/>
      <c r="GL696" s="1246"/>
      <c r="GM696" s="1246"/>
      <c r="GN696" s="1246"/>
      <c r="GO696" s="1246"/>
      <c r="GP696" s="1246"/>
      <c r="GQ696" s="659"/>
      <c r="GR696" s="6"/>
    </row>
  </sheetData>
  <sheetProtection algorithmName="SHA-512" hashValue="cNUj7fmYrh5/BO3pBExrIQeblqHr38weiNgm53hNyWSGoNkuJsP8ITHJ4d2xvF5nGjE2YtlckgVLV5B/sRQWuQ==" saltValue="vsvQJiRfbWOL/8DCCzCXYg==" spinCount="100000" sheet="1" objects="1" scenarios="1" formatCells="0"/>
  <mergeCells count="9312">
    <mergeCell ref="CX646:DV646"/>
    <mergeCell ref="EU646:FS646"/>
    <mergeCell ref="EU59:GQ61"/>
    <mergeCell ref="CX66:DV66"/>
    <mergeCell ref="EU66:FS66"/>
    <mergeCell ref="EU117:GQ119"/>
    <mergeCell ref="CX124:DV124"/>
    <mergeCell ref="EU124:FS124"/>
    <mergeCell ref="EU175:GQ177"/>
    <mergeCell ref="EU639:GQ641"/>
    <mergeCell ref="AY639:CU641"/>
    <mergeCell ref="CU643:CU696"/>
    <mergeCell ref="A1:AX3"/>
    <mergeCell ref="AY1:CU3"/>
    <mergeCell ref="CU5:CU58"/>
    <mergeCell ref="AY59:CU61"/>
    <mergeCell ref="CU63:CU116"/>
    <mergeCell ref="A117:AX119"/>
    <mergeCell ref="AY117:CU119"/>
    <mergeCell ref="CU121:CU174"/>
    <mergeCell ref="AY175:CU177"/>
    <mergeCell ref="CU179:CU232"/>
    <mergeCell ref="AY233:CU235"/>
    <mergeCell ref="CU237:CU290"/>
    <mergeCell ref="A291:AX293"/>
    <mergeCell ref="AY291:CU293"/>
    <mergeCell ref="CU295:CU348"/>
    <mergeCell ref="AY349:CU351"/>
    <mergeCell ref="CU353:CU406"/>
    <mergeCell ref="AY407:CU409"/>
    <mergeCell ref="CU411:CU464"/>
    <mergeCell ref="AY465:CU467"/>
    <mergeCell ref="CU469:CU522"/>
    <mergeCell ref="AY523:CU525"/>
    <mergeCell ref="CU527:CU580"/>
    <mergeCell ref="AY581:CU583"/>
    <mergeCell ref="CU585:CU638"/>
    <mergeCell ref="CX588:DV588"/>
    <mergeCell ref="EU588:FS588"/>
    <mergeCell ref="CX530:DV530"/>
    <mergeCell ref="EU530:FS530"/>
    <mergeCell ref="EU581:GQ583"/>
    <mergeCell ref="CX472:DV472"/>
    <mergeCell ref="EU472:FS472"/>
    <mergeCell ref="EU523:GQ525"/>
    <mergeCell ref="CX414:DV414"/>
    <mergeCell ref="EU414:FS414"/>
    <mergeCell ref="EU465:GQ467"/>
    <mergeCell ref="EU349:GQ351"/>
    <mergeCell ref="CX356:DV356"/>
    <mergeCell ref="EU356:FS356"/>
    <mergeCell ref="EU291:GQ293"/>
    <mergeCell ref="CX298:DV298"/>
    <mergeCell ref="EU298:FS298"/>
    <mergeCell ref="CX182:DV182"/>
    <mergeCell ref="EU182:FS182"/>
    <mergeCell ref="EU233:GQ235"/>
    <mergeCell ref="CX240:DV240"/>
    <mergeCell ref="EU240:FS240"/>
    <mergeCell ref="AY5:BH7"/>
    <mergeCell ref="CX8:DV8"/>
    <mergeCell ref="EU8:FS8"/>
    <mergeCell ref="EU1:GQ3"/>
    <mergeCell ref="B585:K587"/>
    <mergeCell ref="AY585:BH587"/>
    <mergeCell ref="CX585:DG587"/>
    <mergeCell ref="EU585:FD587"/>
    <mergeCell ref="B643:K645"/>
    <mergeCell ref="AY643:BH645"/>
    <mergeCell ref="CX643:DG645"/>
    <mergeCell ref="EU643:FD645"/>
    <mergeCell ref="B295:K297"/>
    <mergeCell ref="AY295:BH297"/>
    <mergeCell ref="CX295:DG297"/>
    <mergeCell ref="EU295:FD297"/>
    <mergeCell ref="B353:K355"/>
    <mergeCell ref="AY353:BH355"/>
    <mergeCell ref="CX353:DG355"/>
    <mergeCell ref="EU353:FD355"/>
    <mergeCell ref="B411:K413"/>
    <mergeCell ref="AY411:BH413"/>
    <mergeCell ref="CX411:DG413"/>
    <mergeCell ref="EU411:FD413"/>
    <mergeCell ref="B469:K471"/>
    <mergeCell ref="AY469:BH471"/>
    <mergeCell ref="CX469:DG471"/>
    <mergeCell ref="EU469:FD471"/>
    <mergeCell ref="B527:K529"/>
    <mergeCell ref="AY527:BH529"/>
    <mergeCell ref="CX527:DG529"/>
    <mergeCell ref="EU527:FD529"/>
    <mergeCell ref="EU390:EU396"/>
    <mergeCell ref="C394:Z394"/>
    <mergeCell ref="AZ394:BW394"/>
    <mergeCell ref="CX5:DG7"/>
    <mergeCell ref="EU5:FD7"/>
    <mergeCell ref="CX63:DG65"/>
    <mergeCell ref="EU63:FD65"/>
    <mergeCell ref="B63:K65"/>
    <mergeCell ref="AY63:BH65"/>
    <mergeCell ref="B121:K123"/>
    <mergeCell ref="AY121:BH123"/>
    <mergeCell ref="CX121:DG123"/>
    <mergeCell ref="EU121:FD123"/>
    <mergeCell ref="B179:K181"/>
    <mergeCell ref="AY179:BH181"/>
    <mergeCell ref="CX179:DG181"/>
    <mergeCell ref="EU179:FD181"/>
    <mergeCell ref="B237:K239"/>
    <mergeCell ref="AY237:BH239"/>
    <mergeCell ref="CX237:DG239"/>
    <mergeCell ref="EU237:FD239"/>
    <mergeCell ref="B5:K7"/>
    <mergeCell ref="AZ101:BD103"/>
    <mergeCell ref="BF101:BJ103"/>
    <mergeCell ref="BL101:BP103"/>
    <mergeCell ref="B158:B164"/>
    <mergeCell ref="AY158:AY164"/>
    <mergeCell ref="CX158:CX164"/>
    <mergeCell ref="EU158:EU164"/>
    <mergeCell ref="C162:Z162"/>
    <mergeCell ref="AZ162:BW162"/>
    <mergeCell ref="CY162:DV162"/>
    <mergeCell ref="EV162:FS162"/>
    <mergeCell ref="C164:Z164"/>
    <mergeCell ref="AZ164:BW164"/>
    <mergeCell ref="CX680:CX686"/>
    <mergeCell ref="EU680:EU686"/>
    <mergeCell ref="C684:Z684"/>
    <mergeCell ref="AZ684:BW684"/>
    <mergeCell ref="CY684:DV684"/>
    <mergeCell ref="EV684:FS684"/>
    <mergeCell ref="C686:Z686"/>
    <mergeCell ref="AZ686:BW686"/>
    <mergeCell ref="CY686:DV686"/>
    <mergeCell ref="EV686:FS686"/>
    <mergeCell ref="CX564:CX570"/>
    <mergeCell ref="EU564:EU570"/>
    <mergeCell ref="C568:Z568"/>
    <mergeCell ref="AZ568:BW568"/>
    <mergeCell ref="CY568:DV568"/>
    <mergeCell ref="EV568:FS568"/>
    <mergeCell ref="C570:Z570"/>
    <mergeCell ref="AZ570:BW570"/>
    <mergeCell ref="CY570:DV570"/>
    <mergeCell ref="EV570:FS570"/>
    <mergeCell ref="B622:B628"/>
    <mergeCell ref="AY622:AY628"/>
    <mergeCell ref="CX622:CX628"/>
    <mergeCell ref="EU622:EU628"/>
    <mergeCell ref="C626:Z626"/>
    <mergeCell ref="AZ626:BW626"/>
    <mergeCell ref="CY626:DV626"/>
    <mergeCell ref="EV626:FS626"/>
    <mergeCell ref="C628:Z628"/>
    <mergeCell ref="AZ628:BW628"/>
    <mergeCell ref="CY628:DV628"/>
    <mergeCell ref="EV628:FS628"/>
    <mergeCell ref="GG627:GJ628"/>
    <mergeCell ref="GK627:GM628"/>
    <mergeCell ref="GN627:GP628"/>
    <mergeCell ref="CG623:CJ626"/>
    <mergeCell ref="CK623:CN626"/>
    <mergeCell ref="CO623:CQ626"/>
    <mergeCell ref="CR623:CT626"/>
    <mergeCell ref="FN623:FR625"/>
    <mergeCell ref="GG623:GJ626"/>
    <mergeCell ref="C396:Z396"/>
    <mergeCell ref="AZ396:BW396"/>
    <mergeCell ref="CY396:DV396"/>
    <mergeCell ref="EV396:FS396"/>
    <mergeCell ref="B448:B454"/>
    <mergeCell ref="AY448:AY454"/>
    <mergeCell ref="CX448:CX454"/>
    <mergeCell ref="EU448:EU454"/>
    <mergeCell ref="C452:Z452"/>
    <mergeCell ref="AZ452:BW452"/>
    <mergeCell ref="CY452:DV452"/>
    <mergeCell ref="EV452:FS452"/>
    <mergeCell ref="C454:Z454"/>
    <mergeCell ref="AZ454:BW454"/>
    <mergeCell ref="CY454:DV454"/>
    <mergeCell ref="EV454:FS454"/>
    <mergeCell ref="FH439:FR442"/>
    <mergeCell ref="BX440:CB442"/>
    <mergeCell ref="CC440:CF442"/>
    <mergeCell ref="CG440:CJ442"/>
    <mergeCell ref="CK440:CN442"/>
    <mergeCell ref="CO440:CQ442"/>
    <mergeCell ref="CR440:CT442"/>
    <mergeCell ref="EN433:EP436"/>
    <mergeCell ref="CK433:CN436"/>
    <mergeCell ref="CO433:CQ436"/>
    <mergeCell ref="CY433:DC434"/>
    <mergeCell ref="DD433:DI434"/>
    <mergeCell ref="DJ433:DJ434"/>
    <mergeCell ref="DK433:DO434"/>
    <mergeCell ref="EV164:FS164"/>
    <mergeCell ref="B216:B222"/>
    <mergeCell ref="AY216:AY222"/>
    <mergeCell ref="CX216:CX222"/>
    <mergeCell ref="EU216:EU222"/>
    <mergeCell ref="C220:Z220"/>
    <mergeCell ref="AZ220:BW220"/>
    <mergeCell ref="CY220:DV220"/>
    <mergeCell ref="EV220:FS220"/>
    <mergeCell ref="C222:Z222"/>
    <mergeCell ref="AZ222:BW222"/>
    <mergeCell ref="CY222:DV222"/>
    <mergeCell ref="EV222:FS222"/>
    <mergeCell ref="AZ217:BD219"/>
    <mergeCell ref="BF217:BJ219"/>
    <mergeCell ref="BL217:BP219"/>
    <mergeCell ref="BR217:BV219"/>
    <mergeCell ref="BX217:CB220"/>
    <mergeCell ref="EU212:EU214"/>
    <mergeCell ref="EV212:FH214"/>
    <mergeCell ref="FI212:FM214"/>
    <mergeCell ref="FN212:FR214"/>
    <mergeCell ref="BX214:CB216"/>
    <mergeCell ref="CC214:CF216"/>
    <mergeCell ref="CG214:CJ216"/>
    <mergeCell ref="CK214:CN216"/>
    <mergeCell ref="BL216:BP216"/>
    <mergeCell ref="BQ216:BQ219"/>
    <mergeCell ref="BR216:BV216"/>
    <mergeCell ref="EV216:EZ216"/>
    <mergeCell ref="BL207:BV210"/>
    <mergeCell ref="B42:B48"/>
    <mergeCell ref="C46:Z46"/>
    <mergeCell ref="C48:Z48"/>
    <mergeCell ref="AY42:AY48"/>
    <mergeCell ref="AZ46:BW46"/>
    <mergeCell ref="AZ48:BW48"/>
    <mergeCell ref="CX42:CX48"/>
    <mergeCell ref="CY46:DV46"/>
    <mergeCell ref="CY48:DV48"/>
    <mergeCell ref="EU42:EU48"/>
    <mergeCell ref="EV46:FS46"/>
    <mergeCell ref="EV48:FS48"/>
    <mergeCell ref="B100:B106"/>
    <mergeCell ref="AY100:AY106"/>
    <mergeCell ref="CX100:CX106"/>
    <mergeCell ref="EU100:EU106"/>
    <mergeCell ref="C104:Z104"/>
    <mergeCell ref="AZ104:BW104"/>
    <mergeCell ref="CY104:DV104"/>
    <mergeCell ref="EV104:FS104"/>
    <mergeCell ref="C106:Z106"/>
    <mergeCell ref="AZ106:BW106"/>
    <mergeCell ref="CY106:DV106"/>
    <mergeCell ref="EV106:FS106"/>
    <mergeCell ref="FB100:FF100"/>
    <mergeCell ref="AY696:CT696"/>
    <mergeCell ref="EU696:GP696"/>
    <mergeCell ref="FT692:FX695"/>
    <mergeCell ref="FY692:GB695"/>
    <mergeCell ref="GC692:GF695"/>
    <mergeCell ref="GG692:GJ695"/>
    <mergeCell ref="GK692:GM695"/>
    <mergeCell ref="GN692:GP695"/>
    <mergeCell ref="AZ693:BV693"/>
    <mergeCell ref="EV693:FR693"/>
    <mergeCell ref="AZ694:BD695"/>
    <mergeCell ref="BE694:BJ695"/>
    <mergeCell ref="BK694:BK695"/>
    <mergeCell ref="BL694:BP695"/>
    <mergeCell ref="BQ694:BV695"/>
    <mergeCell ref="EV694:EZ695"/>
    <mergeCell ref="FA694:FF695"/>
    <mergeCell ref="FG694:FG695"/>
    <mergeCell ref="FH694:FL695"/>
    <mergeCell ref="FM694:FR695"/>
    <mergeCell ref="DW692:EA695"/>
    <mergeCell ref="EB692:EE695"/>
    <mergeCell ref="EF692:EI695"/>
    <mergeCell ref="EJ692:EM695"/>
    <mergeCell ref="GK685:GM686"/>
    <mergeCell ref="GN685:GP686"/>
    <mergeCell ref="EJ681:EM684"/>
    <mergeCell ref="EN681:EP684"/>
    <mergeCell ref="EV681:EZ683"/>
    <mergeCell ref="FB681:FF683"/>
    <mergeCell ref="FH681:FL683"/>
    <mergeCell ref="FN681:FR683"/>
    <mergeCell ref="FT687:FX691"/>
    <mergeCell ref="FY687:GB691"/>
    <mergeCell ref="GC687:GF691"/>
    <mergeCell ref="GG687:GJ691"/>
    <mergeCell ref="GK687:GM691"/>
    <mergeCell ref="GN687:GP691"/>
    <mergeCell ref="FT681:FX684"/>
    <mergeCell ref="FY681:GB684"/>
    <mergeCell ref="GC681:GF684"/>
    <mergeCell ref="GG681:GJ684"/>
    <mergeCell ref="EV688:FH689"/>
    <mergeCell ref="FJ688:FN689"/>
    <mergeCell ref="FO688:FR689"/>
    <mergeCell ref="FH691:FL692"/>
    <mergeCell ref="FM691:FR692"/>
    <mergeCell ref="EN692:EP695"/>
    <mergeCell ref="EQ692:ES695"/>
    <mergeCell ref="EV690:FR690"/>
    <mergeCell ref="AZ691:BD692"/>
    <mergeCell ref="BE691:BJ692"/>
    <mergeCell ref="BK691:BK692"/>
    <mergeCell ref="BL691:BP692"/>
    <mergeCell ref="BQ691:BV692"/>
    <mergeCell ref="EV691:EZ692"/>
    <mergeCell ref="FA691:FF692"/>
    <mergeCell ref="FG691:FG692"/>
    <mergeCell ref="EB681:EE684"/>
    <mergeCell ref="EF681:EI684"/>
    <mergeCell ref="DW685:EA686"/>
    <mergeCell ref="EB685:EE686"/>
    <mergeCell ref="EF685:EI686"/>
    <mergeCell ref="EJ685:EM686"/>
    <mergeCell ref="EN685:EP686"/>
    <mergeCell ref="EQ685:ES686"/>
    <mergeCell ref="BX692:CB695"/>
    <mergeCell ref="CC692:CF695"/>
    <mergeCell ref="CG692:CJ695"/>
    <mergeCell ref="CK692:CN695"/>
    <mergeCell ref="CO692:CQ695"/>
    <mergeCell ref="CR692:CT695"/>
    <mergeCell ref="BX687:CB691"/>
    <mergeCell ref="CC687:CF691"/>
    <mergeCell ref="CG687:CJ691"/>
    <mergeCell ref="CK687:CN691"/>
    <mergeCell ref="DR688:DU689"/>
    <mergeCell ref="GG678:GJ680"/>
    <mergeCell ref="GK678:GM680"/>
    <mergeCell ref="GK681:GM684"/>
    <mergeCell ref="GN681:GP684"/>
    <mergeCell ref="AZ685:BB685"/>
    <mergeCell ref="BC685:BF685"/>
    <mergeCell ref="BH685:BJ685"/>
    <mergeCell ref="BK685:BN685"/>
    <mergeCell ref="BP685:BR685"/>
    <mergeCell ref="BS685:BV685"/>
    <mergeCell ref="BX685:CB686"/>
    <mergeCell ref="CC685:CF686"/>
    <mergeCell ref="CG685:CJ686"/>
    <mergeCell ref="CK685:CN686"/>
    <mergeCell ref="CO685:CQ686"/>
    <mergeCell ref="CR685:CT686"/>
    <mergeCell ref="EV685:EX685"/>
    <mergeCell ref="EY685:FB685"/>
    <mergeCell ref="FD685:FF685"/>
    <mergeCell ref="FG685:FJ685"/>
    <mergeCell ref="FL685:FN685"/>
    <mergeCell ref="FO685:FR685"/>
    <mergeCell ref="FT685:FX686"/>
    <mergeCell ref="FY685:GB686"/>
    <mergeCell ref="FT678:FX680"/>
    <mergeCell ref="GN678:GP680"/>
    <mergeCell ref="AY679:BV679"/>
    <mergeCell ref="EU679:FR679"/>
    <mergeCell ref="AZ680:BD680"/>
    <mergeCell ref="BE680:BE683"/>
    <mergeCell ref="GC685:GF686"/>
    <mergeCell ref="GG685:GJ686"/>
    <mergeCell ref="FN680:FR680"/>
    <mergeCell ref="AZ681:BD683"/>
    <mergeCell ref="BF681:BJ683"/>
    <mergeCell ref="BL681:BP683"/>
    <mergeCell ref="BR681:BV683"/>
    <mergeCell ref="BX681:CB684"/>
    <mergeCell ref="CC681:CF684"/>
    <mergeCell ref="CG681:CJ684"/>
    <mergeCell ref="CK681:CN684"/>
    <mergeCell ref="CO681:CQ684"/>
    <mergeCell ref="EQ681:ES684"/>
    <mergeCell ref="EN678:EP680"/>
    <mergeCell ref="EQ678:ES680"/>
    <mergeCell ref="DE680:DI680"/>
    <mergeCell ref="DJ680:DJ683"/>
    <mergeCell ref="FY678:GB680"/>
    <mergeCell ref="GC678:GF680"/>
    <mergeCell ref="AY675:BV675"/>
    <mergeCell ref="BX675:CB677"/>
    <mergeCell ref="CC675:CF677"/>
    <mergeCell ref="CG675:CJ677"/>
    <mergeCell ref="CK675:CN677"/>
    <mergeCell ref="CO675:CQ677"/>
    <mergeCell ref="CR675:CT677"/>
    <mergeCell ref="EU675:FR675"/>
    <mergeCell ref="FT675:FX677"/>
    <mergeCell ref="FY675:GB677"/>
    <mergeCell ref="GC675:GF677"/>
    <mergeCell ref="FT669:FX671"/>
    <mergeCell ref="FY669:GB671"/>
    <mergeCell ref="GC669:GF671"/>
    <mergeCell ref="GG675:GJ677"/>
    <mergeCell ref="GK675:GM677"/>
    <mergeCell ref="GN675:GP677"/>
    <mergeCell ref="AY676:AY678"/>
    <mergeCell ref="AZ676:BL678"/>
    <mergeCell ref="BM676:BQ678"/>
    <mergeCell ref="BR676:BV678"/>
    <mergeCell ref="EU676:EU678"/>
    <mergeCell ref="EV676:FH678"/>
    <mergeCell ref="FI676:FM678"/>
    <mergeCell ref="FN676:FR678"/>
    <mergeCell ref="BX678:CB680"/>
    <mergeCell ref="EV680:EZ680"/>
    <mergeCell ref="FA680:FA683"/>
    <mergeCell ref="FB680:FF680"/>
    <mergeCell ref="FG680:FG683"/>
    <mergeCell ref="FH680:FL680"/>
    <mergeCell ref="FM680:FM683"/>
    <mergeCell ref="FY672:GB674"/>
    <mergeCell ref="GC672:GF674"/>
    <mergeCell ref="GG672:GJ674"/>
    <mergeCell ref="EF672:EI674"/>
    <mergeCell ref="EJ672:EM674"/>
    <mergeCell ref="EN672:EP674"/>
    <mergeCell ref="EQ672:ES674"/>
    <mergeCell ref="EJ669:EM671"/>
    <mergeCell ref="EN669:EP671"/>
    <mergeCell ref="GG669:GJ671"/>
    <mergeCell ref="DW672:EA674"/>
    <mergeCell ref="EB672:EE674"/>
    <mergeCell ref="GK672:GM674"/>
    <mergeCell ref="GN672:GP674"/>
    <mergeCell ref="AZ673:BK673"/>
    <mergeCell ref="EV673:FG673"/>
    <mergeCell ref="DJ668:DJ669"/>
    <mergeCell ref="DK668:DO669"/>
    <mergeCell ref="BQ665:BV666"/>
    <mergeCell ref="DP668:DU669"/>
    <mergeCell ref="EQ669:ES671"/>
    <mergeCell ref="DW669:EA671"/>
    <mergeCell ref="EB669:EE671"/>
    <mergeCell ref="EF669:EI671"/>
    <mergeCell ref="EV671:EZ672"/>
    <mergeCell ref="FA671:FF672"/>
    <mergeCell ref="FG671:FG672"/>
    <mergeCell ref="FH671:FR674"/>
    <mergeCell ref="BX672:CB674"/>
    <mergeCell ref="CC672:CF674"/>
    <mergeCell ref="CG672:CJ674"/>
    <mergeCell ref="CK672:CN674"/>
    <mergeCell ref="CO672:CQ674"/>
    <mergeCell ref="CR672:CT674"/>
    <mergeCell ref="FT672:FX674"/>
    <mergeCell ref="CR659:CT661"/>
    <mergeCell ref="EV659:EZ660"/>
    <mergeCell ref="FA659:FF660"/>
    <mergeCell ref="FG659:FG660"/>
    <mergeCell ref="FT659:FX661"/>
    <mergeCell ref="FY659:GB661"/>
    <mergeCell ref="GC659:GF661"/>
    <mergeCell ref="GG659:GJ661"/>
    <mergeCell ref="GK659:GM661"/>
    <mergeCell ref="GN659:GP661"/>
    <mergeCell ref="BL660:BP660"/>
    <mergeCell ref="BQ660:BV660"/>
    <mergeCell ref="FH660:FL660"/>
    <mergeCell ref="EV667:FR667"/>
    <mergeCell ref="AZ668:BD669"/>
    <mergeCell ref="BE668:BJ669"/>
    <mergeCell ref="BK668:BK669"/>
    <mergeCell ref="BL668:BP669"/>
    <mergeCell ref="BQ668:BV669"/>
    <mergeCell ref="EV668:EZ669"/>
    <mergeCell ref="FA668:FF669"/>
    <mergeCell ref="FG668:FG669"/>
    <mergeCell ref="FH668:FL669"/>
    <mergeCell ref="FM668:FR669"/>
    <mergeCell ref="BX669:CB671"/>
    <mergeCell ref="CC669:CF671"/>
    <mergeCell ref="CG669:CJ671"/>
    <mergeCell ref="CK669:CN671"/>
    <mergeCell ref="CO669:CQ671"/>
    <mergeCell ref="CR669:CT671"/>
    <mergeCell ref="CC665:CF668"/>
    <mergeCell ref="CG665:CJ668"/>
    <mergeCell ref="CG656:CJ658"/>
    <mergeCell ref="CK656:CN658"/>
    <mergeCell ref="CO656:CQ658"/>
    <mergeCell ref="CR656:CT658"/>
    <mergeCell ref="EV656:FB657"/>
    <mergeCell ref="FC656:FF657"/>
    <mergeCell ref="FH656:FL656"/>
    <mergeCell ref="FM656:FR656"/>
    <mergeCell ref="FT656:FX658"/>
    <mergeCell ref="FY656:GB658"/>
    <mergeCell ref="GC656:GF658"/>
    <mergeCell ref="EB656:EE658"/>
    <mergeCell ref="EF656:EI658"/>
    <mergeCell ref="GG656:GJ658"/>
    <mergeCell ref="GK656:GM658"/>
    <mergeCell ref="GN656:GP658"/>
    <mergeCell ref="BK657:BV657"/>
    <mergeCell ref="FG657:FR657"/>
    <mergeCell ref="AZ658:BK658"/>
    <mergeCell ref="BL658:BP659"/>
    <mergeCell ref="BQ658:BV659"/>
    <mergeCell ref="EV658:FG658"/>
    <mergeCell ref="FH658:FL659"/>
    <mergeCell ref="FM658:FR659"/>
    <mergeCell ref="AZ659:BD660"/>
    <mergeCell ref="BE659:BJ660"/>
    <mergeCell ref="BK659:BK660"/>
    <mergeCell ref="BX659:CB661"/>
    <mergeCell ref="CC659:CF661"/>
    <mergeCell ref="CG659:CJ661"/>
    <mergeCell ref="CK659:CN661"/>
    <mergeCell ref="CO659:CQ661"/>
    <mergeCell ref="GK650:GM652"/>
    <mergeCell ref="GN650:GP652"/>
    <mergeCell ref="AZ651:BJ652"/>
    <mergeCell ref="BK651:BK654"/>
    <mergeCell ref="BL651:BV652"/>
    <mergeCell ref="EV651:FF652"/>
    <mergeCell ref="FG651:FG654"/>
    <mergeCell ref="FH651:FR652"/>
    <mergeCell ref="AZ653:BJ654"/>
    <mergeCell ref="BL653:BV654"/>
    <mergeCell ref="BX653:CB655"/>
    <mergeCell ref="CC653:CF655"/>
    <mergeCell ref="CG653:CJ655"/>
    <mergeCell ref="CK653:CN655"/>
    <mergeCell ref="CO653:CQ655"/>
    <mergeCell ref="CR653:CT655"/>
    <mergeCell ref="EV653:FF654"/>
    <mergeCell ref="FH653:FR654"/>
    <mergeCell ref="FT653:FX655"/>
    <mergeCell ref="FY653:GB655"/>
    <mergeCell ref="GC653:GF655"/>
    <mergeCell ref="GG653:GJ655"/>
    <mergeCell ref="GK653:GM655"/>
    <mergeCell ref="GN653:GP655"/>
    <mergeCell ref="AZ655:BV655"/>
    <mergeCell ref="EV655:FR655"/>
    <mergeCell ref="EQ653:ES655"/>
    <mergeCell ref="EU638:GP638"/>
    <mergeCell ref="CC643:CF646"/>
    <mergeCell ref="CG643:CJ646"/>
    <mergeCell ref="CK643:CN646"/>
    <mergeCell ref="CO643:CT644"/>
    <mergeCell ref="FY643:GB646"/>
    <mergeCell ref="GC643:GF646"/>
    <mergeCell ref="GG643:GJ646"/>
    <mergeCell ref="GK643:GP644"/>
    <mergeCell ref="GQ643:GQ696"/>
    <mergeCell ref="BI644:CA645"/>
    <mergeCell ref="FE644:FW645"/>
    <mergeCell ref="CO645:CQ646"/>
    <mergeCell ref="CR645:CT646"/>
    <mergeCell ref="GK645:GM646"/>
    <mergeCell ref="GN645:GP646"/>
    <mergeCell ref="AY646:BW646"/>
    <mergeCell ref="AY647:BB648"/>
    <mergeCell ref="BC647:BG648"/>
    <mergeCell ref="BH647:BH648"/>
    <mergeCell ref="BI647:BN648"/>
    <mergeCell ref="BO647:BR648"/>
    <mergeCell ref="BS647:BV648"/>
    <mergeCell ref="BX647:CB649"/>
    <mergeCell ref="CC647:CF649"/>
    <mergeCell ref="CG647:CJ649"/>
    <mergeCell ref="CK647:CN649"/>
    <mergeCell ref="CO647:CQ649"/>
    <mergeCell ref="GG650:GJ652"/>
    <mergeCell ref="FT647:FX649"/>
    <mergeCell ref="FY647:GB649"/>
    <mergeCell ref="FT634:FX637"/>
    <mergeCell ref="FY634:GB637"/>
    <mergeCell ref="GC634:GF637"/>
    <mergeCell ref="GG634:GJ637"/>
    <mergeCell ref="GK634:GM637"/>
    <mergeCell ref="GN634:GP637"/>
    <mergeCell ref="AZ635:BV635"/>
    <mergeCell ref="EV635:FR635"/>
    <mergeCell ref="AZ636:BD637"/>
    <mergeCell ref="BE636:BJ637"/>
    <mergeCell ref="BK636:BK637"/>
    <mergeCell ref="BL636:BP637"/>
    <mergeCell ref="BQ636:BV637"/>
    <mergeCell ref="EV636:EZ637"/>
    <mergeCell ref="FA636:FF637"/>
    <mergeCell ref="FG636:FG637"/>
    <mergeCell ref="FH636:FL637"/>
    <mergeCell ref="FM636:FR637"/>
    <mergeCell ref="CY635:DU635"/>
    <mergeCell ref="EF634:EI637"/>
    <mergeCell ref="EJ634:EM637"/>
    <mergeCell ref="EN634:EP637"/>
    <mergeCell ref="DP636:DU637"/>
    <mergeCell ref="FT629:FX633"/>
    <mergeCell ref="FY629:GB633"/>
    <mergeCell ref="GC629:GF633"/>
    <mergeCell ref="GG629:GJ633"/>
    <mergeCell ref="GK629:GM633"/>
    <mergeCell ref="GN629:GP633"/>
    <mergeCell ref="AZ630:BL631"/>
    <mergeCell ref="BN630:BR631"/>
    <mergeCell ref="BS630:BV631"/>
    <mergeCell ref="EV630:FH631"/>
    <mergeCell ref="FJ630:FN631"/>
    <mergeCell ref="FO630:FR631"/>
    <mergeCell ref="AZ632:BV632"/>
    <mergeCell ref="EV632:FR632"/>
    <mergeCell ref="AZ633:BD634"/>
    <mergeCell ref="BE633:BJ634"/>
    <mergeCell ref="BK633:BK634"/>
    <mergeCell ref="BL633:BP634"/>
    <mergeCell ref="BQ633:BV634"/>
    <mergeCell ref="EV633:EZ634"/>
    <mergeCell ref="FA633:FF634"/>
    <mergeCell ref="FG633:FG634"/>
    <mergeCell ref="FH633:FL634"/>
    <mergeCell ref="FM633:FR634"/>
    <mergeCell ref="BX634:CB637"/>
    <mergeCell ref="CC634:CF637"/>
    <mergeCell ref="CG634:CJ637"/>
    <mergeCell ref="CK634:CN637"/>
    <mergeCell ref="CO634:CQ637"/>
    <mergeCell ref="DD636:DI637"/>
    <mergeCell ref="DJ636:DJ637"/>
    <mergeCell ref="DK636:DO637"/>
    <mergeCell ref="GK623:GM626"/>
    <mergeCell ref="GN623:GP626"/>
    <mergeCell ref="AZ627:BB627"/>
    <mergeCell ref="BC627:BF627"/>
    <mergeCell ref="BH627:BJ627"/>
    <mergeCell ref="BK627:BN627"/>
    <mergeCell ref="BP627:BR627"/>
    <mergeCell ref="BS627:BV627"/>
    <mergeCell ref="BX627:CB628"/>
    <mergeCell ref="CC627:CF628"/>
    <mergeCell ref="CG627:CJ628"/>
    <mergeCell ref="CK627:CN628"/>
    <mergeCell ref="CO627:CQ628"/>
    <mergeCell ref="CR627:CT628"/>
    <mergeCell ref="EV627:EX627"/>
    <mergeCell ref="EY627:FB627"/>
    <mergeCell ref="FD627:FF627"/>
    <mergeCell ref="FG627:FJ627"/>
    <mergeCell ref="FL627:FN627"/>
    <mergeCell ref="FO627:FR627"/>
    <mergeCell ref="FT627:FX628"/>
    <mergeCell ref="FY627:GB628"/>
    <mergeCell ref="GC627:GF628"/>
    <mergeCell ref="EV623:EZ625"/>
    <mergeCell ref="CG620:CJ622"/>
    <mergeCell ref="CK620:CN622"/>
    <mergeCell ref="CO620:CQ622"/>
    <mergeCell ref="CR620:CT622"/>
    <mergeCell ref="FT620:FX622"/>
    <mergeCell ref="FY620:GB622"/>
    <mergeCell ref="GC620:GF622"/>
    <mergeCell ref="GG620:GJ622"/>
    <mergeCell ref="AY621:BV621"/>
    <mergeCell ref="EU621:FR621"/>
    <mergeCell ref="AZ622:BD622"/>
    <mergeCell ref="BE622:BE625"/>
    <mergeCell ref="BF622:BJ622"/>
    <mergeCell ref="BK622:BK625"/>
    <mergeCell ref="BL622:BP622"/>
    <mergeCell ref="BQ622:BQ625"/>
    <mergeCell ref="BR622:BV622"/>
    <mergeCell ref="EV622:EZ622"/>
    <mergeCell ref="FA622:FA625"/>
    <mergeCell ref="FB622:FF622"/>
    <mergeCell ref="FG622:FG625"/>
    <mergeCell ref="FH622:FL622"/>
    <mergeCell ref="FM622:FM625"/>
    <mergeCell ref="FN622:FR622"/>
    <mergeCell ref="AZ623:BD625"/>
    <mergeCell ref="BF623:BJ625"/>
    <mergeCell ref="BL623:BP625"/>
    <mergeCell ref="BR623:BV625"/>
    <mergeCell ref="BX623:CB626"/>
    <mergeCell ref="CC623:CF626"/>
    <mergeCell ref="FB623:FF625"/>
    <mergeCell ref="FH623:FL625"/>
    <mergeCell ref="FT614:FX616"/>
    <mergeCell ref="FY614:GB616"/>
    <mergeCell ref="GC614:GF616"/>
    <mergeCell ref="GG614:GJ616"/>
    <mergeCell ref="GK614:GM616"/>
    <mergeCell ref="GN614:GP616"/>
    <mergeCell ref="AZ615:BK615"/>
    <mergeCell ref="EV615:FG615"/>
    <mergeCell ref="AY617:BV617"/>
    <mergeCell ref="BX617:CB619"/>
    <mergeCell ref="CC617:CF619"/>
    <mergeCell ref="CG617:CJ619"/>
    <mergeCell ref="CK617:CN619"/>
    <mergeCell ref="CO617:CQ619"/>
    <mergeCell ref="CR617:CT619"/>
    <mergeCell ref="EU617:FR617"/>
    <mergeCell ref="FT617:FX619"/>
    <mergeCell ref="FY617:GB619"/>
    <mergeCell ref="GC617:GF619"/>
    <mergeCell ref="GG617:GJ619"/>
    <mergeCell ref="GK617:GM619"/>
    <mergeCell ref="GN617:GP619"/>
    <mergeCell ref="AY618:AY620"/>
    <mergeCell ref="AZ618:BL620"/>
    <mergeCell ref="BM618:BQ620"/>
    <mergeCell ref="BR618:BV620"/>
    <mergeCell ref="EU618:EU620"/>
    <mergeCell ref="EV618:FH620"/>
    <mergeCell ref="FI618:FM620"/>
    <mergeCell ref="FN618:FR620"/>
    <mergeCell ref="BX620:CB622"/>
    <mergeCell ref="CC620:CF622"/>
    <mergeCell ref="FA610:FF611"/>
    <mergeCell ref="FG610:FG611"/>
    <mergeCell ref="FH610:FL611"/>
    <mergeCell ref="FM610:FR611"/>
    <mergeCell ref="BX611:CB613"/>
    <mergeCell ref="CC611:CF613"/>
    <mergeCell ref="CG611:CJ613"/>
    <mergeCell ref="CK611:CN613"/>
    <mergeCell ref="CO611:CQ613"/>
    <mergeCell ref="CR611:CT613"/>
    <mergeCell ref="FT611:FX613"/>
    <mergeCell ref="FY611:GB613"/>
    <mergeCell ref="GC611:GF613"/>
    <mergeCell ref="GG611:GJ613"/>
    <mergeCell ref="GK611:GM613"/>
    <mergeCell ref="GN611:GP613"/>
    <mergeCell ref="AZ612:BV612"/>
    <mergeCell ref="EV612:FR612"/>
    <mergeCell ref="AZ613:BD614"/>
    <mergeCell ref="BE613:BJ614"/>
    <mergeCell ref="BK613:BK614"/>
    <mergeCell ref="BL613:BV616"/>
    <mergeCell ref="EV613:EZ614"/>
    <mergeCell ref="FA613:FF614"/>
    <mergeCell ref="FG613:FG614"/>
    <mergeCell ref="FH613:FR616"/>
    <mergeCell ref="BX614:CB616"/>
    <mergeCell ref="CC614:CF616"/>
    <mergeCell ref="CG614:CJ616"/>
    <mergeCell ref="CK614:CN616"/>
    <mergeCell ref="CO614:CQ616"/>
    <mergeCell ref="CR614:CT616"/>
    <mergeCell ref="FT604:FX606"/>
    <mergeCell ref="FY604:GB606"/>
    <mergeCell ref="GC604:GF606"/>
    <mergeCell ref="GG604:GJ606"/>
    <mergeCell ref="GK604:GM606"/>
    <mergeCell ref="GN604:GP606"/>
    <mergeCell ref="AZ606:BV606"/>
    <mergeCell ref="EV606:FR606"/>
    <mergeCell ref="EB604:EE606"/>
    <mergeCell ref="EF604:EI606"/>
    <mergeCell ref="EJ604:EM606"/>
    <mergeCell ref="EV607:EZ608"/>
    <mergeCell ref="FA607:FF608"/>
    <mergeCell ref="FG607:FG608"/>
    <mergeCell ref="FH607:FL608"/>
    <mergeCell ref="FM607:FR608"/>
    <mergeCell ref="FT607:FX610"/>
    <mergeCell ref="FY607:GB610"/>
    <mergeCell ref="GC607:GF610"/>
    <mergeCell ref="GG607:GJ610"/>
    <mergeCell ref="CY607:DC608"/>
    <mergeCell ref="DD607:DI608"/>
    <mergeCell ref="GK607:GM610"/>
    <mergeCell ref="GN607:GP610"/>
    <mergeCell ref="AZ609:BV609"/>
    <mergeCell ref="EV609:FR609"/>
    <mergeCell ref="AZ610:BD611"/>
    <mergeCell ref="BE610:BJ611"/>
    <mergeCell ref="BK610:BK611"/>
    <mergeCell ref="BL610:BP611"/>
    <mergeCell ref="BQ610:BV611"/>
    <mergeCell ref="EV610:EZ611"/>
    <mergeCell ref="FH602:FL602"/>
    <mergeCell ref="FM602:FR602"/>
    <mergeCell ref="AZ603:BV603"/>
    <mergeCell ref="EV603:FR603"/>
    <mergeCell ref="AZ604:BD605"/>
    <mergeCell ref="BE604:BJ605"/>
    <mergeCell ref="BK604:BK605"/>
    <mergeCell ref="BL604:BV605"/>
    <mergeCell ref="BX604:CB606"/>
    <mergeCell ref="CC604:CF606"/>
    <mergeCell ref="CG604:CJ606"/>
    <mergeCell ref="CK604:CN606"/>
    <mergeCell ref="CO604:CQ606"/>
    <mergeCell ref="CR604:CT606"/>
    <mergeCell ref="EV604:EZ605"/>
    <mergeCell ref="FA604:FF605"/>
    <mergeCell ref="FG604:FG605"/>
    <mergeCell ref="FH604:FR605"/>
    <mergeCell ref="EN604:EP606"/>
    <mergeCell ref="EQ604:ES606"/>
    <mergeCell ref="BL602:BP602"/>
    <mergeCell ref="BQ602:BV602"/>
    <mergeCell ref="FT598:FX600"/>
    <mergeCell ref="FY598:GB600"/>
    <mergeCell ref="GC598:GF600"/>
    <mergeCell ref="GG598:GJ600"/>
    <mergeCell ref="GK598:GM600"/>
    <mergeCell ref="GN598:GP600"/>
    <mergeCell ref="BK599:BV599"/>
    <mergeCell ref="FG599:FR599"/>
    <mergeCell ref="AZ600:BK600"/>
    <mergeCell ref="BL600:BP601"/>
    <mergeCell ref="BQ600:BV601"/>
    <mergeCell ref="EV600:FG600"/>
    <mergeCell ref="FH600:FL601"/>
    <mergeCell ref="FM600:FR601"/>
    <mergeCell ref="AZ601:BD602"/>
    <mergeCell ref="BE601:BJ602"/>
    <mergeCell ref="BK601:BK602"/>
    <mergeCell ref="BX601:CB603"/>
    <mergeCell ref="CC601:CF603"/>
    <mergeCell ref="CG601:CJ603"/>
    <mergeCell ref="CK601:CN603"/>
    <mergeCell ref="CO601:CQ603"/>
    <mergeCell ref="CR601:CT603"/>
    <mergeCell ref="EV601:EZ602"/>
    <mergeCell ref="FA601:FF602"/>
    <mergeCell ref="FG601:FG602"/>
    <mergeCell ref="FT601:FX603"/>
    <mergeCell ref="FY601:GB603"/>
    <mergeCell ref="GC601:GF603"/>
    <mergeCell ref="GG601:GJ603"/>
    <mergeCell ref="GK601:GM603"/>
    <mergeCell ref="GN601:GP603"/>
    <mergeCell ref="GN589:GP591"/>
    <mergeCell ref="AY591:BW591"/>
    <mergeCell ref="EU591:FS591"/>
    <mergeCell ref="AY592:AY615"/>
    <mergeCell ref="AZ592:BW592"/>
    <mergeCell ref="BX592:CB594"/>
    <mergeCell ref="CC592:CF594"/>
    <mergeCell ref="CG592:CJ594"/>
    <mergeCell ref="CK592:CN594"/>
    <mergeCell ref="CO592:CQ594"/>
    <mergeCell ref="CR592:CT594"/>
    <mergeCell ref="EU592:EU615"/>
    <mergeCell ref="EV592:FS592"/>
    <mergeCell ref="FT592:FX594"/>
    <mergeCell ref="FY592:GB594"/>
    <mergeCell ref="GC592:GF594"/>
    <mergeCell ref="GG592:GJ594"/>
    <mergeCell ref="GK592:GM594"/>
    <mergeCell ref="GN592:GP594"/>
    <mergeCell ref="AZ593:BJ594"/>
    <mergeCell ref="BK593:BK596"/>
    <mergeCell ref="BL593:BV594"/>
    <mergeCell ref="EV593:FF594"/>
    <mergeCell ref="FG593:FG596"/>
    <mergeCell ref="FH593:FR594"/>
    <mergeCell ref="AZ595:BJ596"/>
    <mergeCell ref="BL595:BV596"/>
    <mergeCell ref="BX595:CB597"/>
    <mergeCell ref="CC595:CF597"/>
    <mergeCell ref="CG595:CJ597"/>
    <mergeCell ref="FH598:FL598"/>
    <mergeCell ref="FM598:FR598"/>
    <mergeCell ref="AY580:CT580"/>
    <mergeCell ref="EU580:GP580"/>
    <mergeCell ref="CC585:CF588"/>
    <mergeCell ref="CG585:CJ588"/>
    <mergeCell ref="CK585:CN588"/>
    <mergeCell ref="CO585:CT586"/>
    <mergeCell ref="FY585:GB588"/>
    <mergeCell ref="GC585:GF588"/>
    <mergeCell ref="GG585:GJ588"/>
    <mergeCell ref="GK585:GP586"/>
    <mergeCell ref="GQ585:GQ638"/>
    <mergeCell ref="BI586:CA587"/>
    <mergeCell ref="FE586:FW587"/>
    <mergeCell ref="CO587:CQ588"/>
    <mergeCell ref="CR587:CT588"/>
    <mergeCell ref="GK587:GM588"/>
    <mergeCell ref="GN587:GP588"/>
    <mergeCell ref="AY588:BW588"/>
    <mergeCell ref="AY589:BB590"/>
    <mergeCell ref="BC589:BG590"/>
    <mergeCell ref="BH589:BH590"/>
    <mergeCell ref="BI589:BN590"/>
    <mergeCell ref="BO589:BR590"/>
    <mergeCell ref="BS589:BV590"/>
    <mergeCell ref="BX589:CB591"/>
    <mergeCell ref="CC589:CF591"/>
    <mergeCell ref="CG589:CJ591"/>
    <mergeCell ref="CK589:CN591"/>
    <mergeCell ref="CO589:CQ591"/>
    <mergeCell ref="FT595:FX597"/>
    <mergeCell ref="FY595:GB597"/>
    <mergeCell ref="CO576:CQ579"/>
    <mergeCell ref="CR576:CT579"/>
    <mergeCell ref="FT576:FX579"/>
    <mergeCell ref="FY576:GB579"/>
    <mergeCell ref="GC576:GF579"/>
    <mergeCell ref="GG576:GJ579"/>
    <mergeCell ref="GK576:GM579"/>
    <mergeCell ref="GN576:GP579"/>
    <mergeCell ref="AZ577:BV577"/>
    <mergeCell ref="EV577:FR577"/>
    <mergeCell ref="AZ578:BD579"/>
    <mergeCell ref="BE578:BJ579"/>
    <mergeCell ref="BK578:BK579"/>
    <mergeCell ref="BL578:BP579"/>
    <mergeCell ref="BQ578:BV579"/>
    <mergeCell ref="EV578:EZ579"/>
    <mergeCell ref="FA578:FF579"/>
    <mergeCell ref="FG578:FG579"/>
    <mergeCell ref="FH578:FL579"/>
    <mergeCell ref="FM578:FR579"/>
    <mergeCell ref="CG571:CJ575"/>
    <mergeCell ref="CK571:CN575"/>
    <mergeCell ref="CO571:CQ575"/>
    <mergeCell ref="CR571:CT575"/>
    <mergeCell ref="FT571:FX575"/>
    <mergeCell ref="FY571:GB575"/>
    <mergeCell ref="GC571:GF575"/>
    <mergeCell ref="GG571:GJ575"/>
    <mergeCell ref="GK571:GM575"/>
    <mergeCell ref="GN571:GP575"/>
    <mergeCell ref="AZ572:BL573"/>
    <mergeCell ref="BN572:BR573"/>
    <mergeCell ref="BS572:BV573"/>
    <mergeCell ref="EV572:FH573"/>
    <mergeCell ref="FJ572:FN573"/>
    <mergeCell ref="FO572:FR573"/>
    <mergeCell ref="AZ574:BV574"/>
    <mergeCell ref="EV574:FR574"/>
    <mergeCell ref="AZ575:BD576"/>
    <mergeCell ref="BE575:BJ576"/>
    <mergeCell ref="BK575:BK576"/>
    <mergeCell ref="BL575:BP576"/>
    <mergeCell ref="BQ575:BV576"/>
    <mergeCell ref="EV575:EZ576"/>
    <mergeCell ref="FA575:FF576"/>
    <mergeCell ref="FG575:FG576"/>
    <mergeCell ref="FH575:FL576"/>
    <mergeCell ref="FM575:FR576"/>
    <mergeCell ref="BX576:CB579"/>
    <mergeCell ref="CC576:CF579"/>
    <mergeCell ref="CG576:CJ579"/>
    <mergeCell ref="CK576:CN579"/>
    <mergeCell ref="EV565:EZ567"/>
    <mergeCell ref="FB565:FF567"/>
    <mergeCell ref="FH565:FL567"/>
    <mergeCell ref="FN565:FR567"/>
    <mergeCell ref="FT565:FX568"/>
    <mergeCell ref="FY565:GB568"/>
    <mergeCell ref="GC565:GF568"/>
    <mergeCell ref="GG565:GJ568"/>
    <mergeCell ref="GK565:GM568"/>
    <mergeCell ref="GN565:GP568"/>
    <mergeCell ref="AZ569:BB569"/>
    <mergeCell ref="BC569:BF569"/>
    <mergeCell ref="BH569:BJ569"/>
    <mergeCell ref="BK569:BN569"/>
    <mergeCell ref="BP569:BR569"/>
    <mergeCell ref="BS569:BV569"/>
    <mergeCell ref="BX569:CB570"/>
    <mergeCell ref="CC569:CF570"/>
    <mergeCell ref="CG569:CJ570"/>
    <mergeCell ref="CK569:CN570"/>
    <mergeCell ref="CO569:CQ570"/>
    <mergeCell ref="CR569:CT570"/>
    <mergeCell ref="EV569:EX569"/>
    <mergeCell ref="EY569:FB569"/>
    <mergeCell ref="FD569:FF569"/>
    <mergeCell ref="FG569:FJ569"/>
    <mergeCell ref="FL569:FN569"/>
    <mergeCell ref="FO569:FR569"/>
    <mergeCell ref="FT569:FX570"/>
    <mergeCell ref="FY569:GB570"/>
    <mergeCell ref="GC569:GF570"/>
    <mergeCell ref="GG569:GJ570"/>
    <mergeCell ref="FI560:FM562"/>
    <mergeCell ref="FN560:FR562"/>
    <mergeCell ref="BX562:CB564"/>
    <mergeCell ref="CC562:CF564"/>
    <mergeCell ref="CG562:CJ564"/>
    <mergeCell ref="CK562:CN564"/>
    <mergeCell ref="CO562:CQ564"/>
    <mergeCell ref="CR562:CT564"/>
    <mergeCell ref="FT562:FX564"/>
    <mergeCell ref="FY562:GB564"/>
    <mergeCell ref="GC562:GF564"/>
    <mergeCell ref="GG562:GJ564"/>
    <mergeCell ref="GK562:GM564"/>
    <mergeCell ref="GN562:GP564"/>
    <mergeCell ref="AY563:BV563"/>
    <mergeCell ref="EU563:FR563"/>
    <mergeCell ref="AZ564:BD564"/>
    <mergeCell ref="BE564:BE567"/>
    <mergeCell ref="BF564:BJ564"/>
    <mergeCell ref="BK564:BK567"/>
    <mergeCell ref="BL564:BP564"/>
    <mergeCell ref="BQ564:BQ567"/>
    <mergeCell ref="BR564:BV564"/>
    <mergeCell ref="EV564:EZ564"/>
    <mergeCell ref="FA564:FA567"/>
    <mergeCell ref="FB564:FF564"/>
    <mergeCell ref="FG564:FG567"/>
    <mergeCell ref="FH564:FL564"/>
    <mergeCell ref="FM564:FM567"/>
    <mergeCell ref="FN564:FR564"/>
    <mergeCell ref="CC559:CF561"/>
    <mergeCell ref="CG559:CJ561"/>
    <mergeCell ref="GG553:GJ555"/>
    <mergeCell ref="GK553:GM555"/>
    <mergeCell ref="GN553:GP555"/>
    <mergeCell ref="AZ554:BV554"/>
    <mergeCell ref="EV554:FR554"/>
    <mergeCell ref="AZ555:BD556"/>
    <mergeCell ref="BE555:BJ556"/>
    <mergeCell ref="BK555:BK556"/>
    <mergeCell ref="BL555:BV558"/>
    <mergeCell ref="EV555:EZ556"/>
    <mergeCell ref="FA555:FF556"/>
    <mergeCell ref="FG555:FG556"/>
    <mergeCell ref="FH555:FR558"/>
    <mergeCell ref="BX556:CB558"/>
    <mergeCell ref="CC556:CF558"/>
    <mergeCell ref="CG556:CJ558"/>
    <mergeCell ref="CK556:CN558"/>
    <mergeCell ref="CO556:CQ558"/>
    <mergeCell ref="CR556:CT558"/>
    <mergeCell ref="FT556:FX558"/>
    <mergeCell ref="FY556:GB558"/>
    <mergeCell ref="GC556:GF558"/>
    <mergeCell ref="GG556:GJ558"/>
    <mergeCell ref="GK556:GM558"/>
    <mergeCell ref="GN556:GP558"/>
    <mergeCell ref="AZ557:BK557"/>
    <mergeCell ref="EV557:FG557"/>
    <mergeCell ref="DW553:EA555"/>
    <mergeCell ref="EB553:EE555"/>
    <mergeCell ref="EF553:EI555"/>
    <mergeCell ref="EJ553:EM555"/>
    <mergeCell ref="EN553:EP555"/>
    <mergeCell ref="EV549:EZ550"/>
    <mergeCell ref="FA549:FF550"/>
    <mergeCell ref="FG549:FG550"/>
    <mergeCell ref="FH549:FL550"/>
    <mergeCell ref="FM549:FR550"/>
    <mergeCell ref="FT549:FX552"/>
    <mergeCell ref="FY549:GB552"/>
    <mergeCell ref="GC549:GF552"/>
    <mergeCell ref="GG549:GJ552"/>
    <mergeCell ref="GK549:GM552"/>
    <mergeCell ref="GN549:GP552"/>
    <mergeCell ref="AZ551:BV551"/>
    <mergeCell ref="EV551:FR551"/>
    <mergeCell ref="AZ552:BD553"/>
    <mergeCell ref="BE552:BJ553"/>
    <mergeCell ref="BK552:BK553"/>
    <mergeCell ref="BL552:BP553"/>
    <mergeCell ref="BQ552:BV553"/>
    <mergeCell ref="EV552:EZ553"/>
    <mergeCell ref="FA552:FF553"/>
    <mergeCell ref="FG552:FG553"/>
    <mergeCell ref="FH552:FL553"/>
    <mergeCell ref="FM552:FR553"/>
    <mergeCell ref="BX553:CB555"/>
    <mergeCell ref="CC553:CF555"/>
    <mergeCell ref="CG553:CJ555"/>
    <mergeCell ref="CK553:CN555"/>
    <mergeCell ref="CO553:CQ555"/>
    <mergeCell ref="CR553:CT555"/>
    <mergeCell ref="FT553:FX555"/>
    <mergeCell ref="FY553:GB555"/>
    <mergeCell ref="GC553:GF555"/>
    <mergeCell ref="BQ544:BV544"/>
    <mergeCell ref="FH544:FL544"/>
    <mergeCell ref="FM544:FR544"/>
    <mergeCell ref="AZ545:BV545"/>
    <mergeCell ref="EV545:FR545"/>
    <mergeCell ref="EJ543:EM545"/>
    <mergeCell ref="EN543:EP545"/>
    <mergeCell ref="EQ543:ES545"/>
    <mergeCell ref="AZ546:BD547"/>
    <mergeCell ref="BE546:BJ547"/>
    <mergeCell ref="BK546:BK547"/>
    <mergeCell ref="BL546:BV547"/>
    <mergeCell ref="BX546:CB548"/>
    <mergeCell ref="CC546:CF548"/>
    <mergeCell ref="CG546:CJ548"/>
    <mergeCell ref="CK546:CN548"/>
    <mergeCell ref="CO546:CQ548"/>
    <mergeCell ref="CR546:CT548"/>
    <mergeCell ref="EV546:EZ547"/>
    <mergeCell ref="FA546:FF547"/>
    <mergeCell ref="FG546:FG547"/>
    <mergeCell ref="FH546:FR547"/>
    <mergeCell ref="AZ548:BV548"/>
    <mergeCell ref="EV548:FR548"/>
    <mergeCell ref="DW546:EA548"/>
    <mergeCell ref="EB546:EE548"/>
    <mergeCell ref="EF546:EI548"/>
    <mergeCell ref="EJ546:EM548"/>
    <mergeCell ref="EN546:EP548"/>
    <mergeCell ref="EQ546:ES548"/>
    <mergeCell ref="CR540:CT542"/>
    <mergeCell ref="EV540:FB541"/>
    <mergeCell ref="FC540:FF541"/>
    <mergeCell ref="FH540:FL540"/>
    <mergeCell ref="FM540:FR540"/>
    <mergeCell ref="FT540:FX542"/>
    <mergeCell ref="FY540:GB542"/>
    <mergeCell ref="GC540:GF542"/>
    <mergeCell ref="BK541:BV541"/>
    <mergeCell ref="FG541:FR541"/>
    <mergeCell ref="AZ542:BK542"/>
    <mergeCell ref="BL542:BP543"/>
    <mergeCell ref="BQ542:BV543"/>
    <mergeCell ref="EV542:FG542"/>
    <mergeCell ref="FH542:FL543"/>
    <mergeCell ref="FM542:FR543"/>
    <mergeCell ref="AZ543:BD544"/>
    <mergeCell ref="BE543:BJ544"/>
    <mergeCell ref="BK543:BK544"/>
    <mergeCell ref="BX543:CB545"/>
    <mergeCell ref="CC543:CF545"/>
    <mergeCell ref="CG543:CJ545"/>
    <mergeCell ref="CK543:CN545"/>
    <mergeCell ref="CO543:CQ545"/>
    <mergeCell ref="CR543:CT545"/>
    <mergeCell ref="EV543:EZ544"/>
    <mergeCell ref="FA543:FF544"/>
    <mergeCell ref="FG543:FG544"/>
    <mergeCell ref="FT543:FX545"/>
    <mergeCell ref="FY543:GB545"/>
    <mergeCell ref="GC543:GF545"/>
    <mergeCell ref="BL544:BP544"/>
    <mergeCell ref="BK535:BK538"/>
    <mergeCell ref="BL535:BV536"/>
    <mergeCell ref="EV535:FF536"/>
    <mergeCell ref="FG535:FG538"/>
    <mergeCell ref="FH535:FR536"/>
    <mergeCell ref="AZ537:BJ538"/>
    <mergeCell ref="BL537:BV538"/>
    <mergeCell ref="BX537:CB539"/>
    <mergeCell ref="CC537:CF539"/>
    <mergeCell ref="CG537:CJ539"/>
    <mergeCell ref="CK537:CN539"/>
    <mergeCell ref="CO537:CQ539"/>
    <mergeCell ref="CR537:CT539"/>
    <mergeCell ref="EV537:FF538"/>
    <mergeCell ref="FH537:FR538"/>
    <mergeCell ref="FT537:FX539"/>
    <mergeCell ref="FY537:GB539"/>
    <mergeCell ref="AZ539:BV539"/>
    <mergeCell ref="EV539:FR539"/>
    <mergeCell ref="EB534:EE536"/>
    <mergeCell ref="EF534:EI536"/>
    <mergeCell ref="EJ534:EM536"/>
    <mergeCell ref="EN534:EP536"/>
    <mergeCell ref="EQ534:ES536"/>
    <mergeCell ref="CR531:CT533"/>
    <mergeCell ref="EU531:EX532"/>
    <mergeCell ref="EY531:FC532"/>
    <mergeCell ref="FD531:FD532"/>
    <mergeCell ref="FE531:FJ532"/>
    <mergeCell ref="FK531:FN532"/>
    <mergeCell ref="FO531:FR532"/>
    <mergeCell ref="FT531:FX533"/>
    <mergeCell ref="FY531:GB533"/>
    <mergeCell ref="GC531:GF533"/>
    <mergeCell ref="GG531:GJ533"/>
    <mergeCell ref="GK531:GM533"/>
    <mergeCell ref="GN531:GP533"/>
    <mergeCell ref="AY533:BW533"/>
    <mergeCell ref="EU533:FS533"/>
    <mergeCell ref="AY534:AY557"/>
    <mergeCell ref="AZ534:BW534"/>
    <mergeCell ref="BX534:CB536"/>
    <mergeCell ref="CC534:CF536"/>
    <mergeCell ref="CG534:CJ536"/>
    <mergeCell ref="CK534:CN536"/>
    <mergeCell ref="CO534:CQ536"/>
    <mergeCell ref="CR534:CT536"/>
    <mergeCell ref="EU534:EU557"/>
    <mergeCell ref="EV534:FS534"/>
    <mergeCell ref="FT534:FX536"/>
    <mergeCell ref="FY534:GB536"/>
    <mergeCell ref="GC534:GF536"/>
    <mergeCell ref="GG534:GJ536"/>
    <mergeCell ref="GK534:GM536"/>
    <mergeCell ref="GN534:GP536"/>
    <mergeCell ref="AZ535:BJ536"/>
    <mergeCell ref="AY522:CT522"/>
    <mergeCell ref="EU522:GP522"/>
    <mergeCell ref="CC527:CF530"/>
    <mergeCell ref="CG527:CJ530"/>
    <mergeCell ref="CK527:CN530"/>
    <mergeCell ref="CO527:CT528"/>
    <mergeCell ref="FY527:GB530"/>
    <mergeCell ref="GC527:GF530"/>
    <mergeCell ref="GG527:GJ530"/>
    <mergeCell ref="GK527:GP528"/>
    <mergeCell ref="GQ527:GQ580"/>
    <mergeCell ref="BI528:CA529"/>
    <mergeCell ref="FE528:FW529"/>
    <mergeCell ref="CO529:CQ530"/>
    <mergeCell ref="CR529:CT530"/>
    <mergeCell ref="GK529:GM530"/>
    <mergeCell ref="GN529:GP530"/>
    <mergeCell ref="AY530:BW530"/>
    <mergeCell ref="AY531:BB532"/>
    <mergeCell ref="BC531:BG532"/>
    <mergeCell ref="BH531:BH532"/>
    <mergeCell ref="BI531:BN532"/>
    <mergeCell ref="BO531:BR532"/>
    <mergeCell ref="BS531:BV532"/>
    <mergeCell ref="BX531:CB533"/>
    <mergeCell ref="CC531:CF533"/>
    <mergeCell ref="CG531:CJ533"/>
    <mergeCell ref="CK531:CN533"/>
    <mergeCell ref="CO531:CQ533"/>
    <mergeCell ref="GK569:GM570"/>
    <mergeCell ref="GN569:GP570"/>
    <mergeCell ref="FT518:FX521"/>
    <mergeCell ref="FY518:GB521"/>
    <mergeCell ref="GC518:GF521"/>
    <mergeCell ref="GG518:GJ521"/>
    <mergeCell ref="GK518:GM521"/>
    <mergeCell ref="GN518:GP521"/>
    <mergeCell ref="AZ519:BV519"/>
    <mergeCell ref="EV519:FR519"/>
    <mergeCell ref="AZ520:BD521"/>
    <mergeCell ref="BE520:BJ521"/>
    <mergeCell ref="BK520:BK521"/>
    <mergeCell ref="BL520:BP521"/>
    <mergeCell ref="BQ520:BV521"/>
    <mergeCell ref="EV520:EZ521"/>
    <mergeCell ref="FA520:FF521"/>
    <mergeCell ref="FG520:FG521"/>
    <mergeCell ref="FH520:FL521"/>
    <mergeCell ref="FM520:FR521"/>
    <mergeCell ref="AZ514:BL515"/>
    <mergeCell ref="BN514:BR515"/>
    <mergeCell ref="BS514:BV515"/>
    <mergeCell ref="EV514:FH515"/>
    <mergeCell ref="FJ514:FN515"/>
    <mergeCell ref="FO514:FR515"/>
    <mergeCell ref="AZ516:BV516"/>
    <mergeCell ref="EV516:FR516"/>
    <mergeCell ref="AZ517:BD518"/>
    <mergeCell ref="BE517:BJ518"/>
    <mergeCell ref="BK517:BK518"/>
    <mergeCell ref="BL517:BP518"/>
    <mergeCell ref="BQ517:BV518"/>
    <mergeCell ref="EV517:EZ518"/>
    <mergeCell ref="FA517:FF518"/>
    <mergeCell ref="FG517:FG518"/>
    <mergeCell ref="FH517:FL518"/>
    <mergeCell ref="FM517:FR518"/>
    <mergeCell ref="BX518:CB521"/>
    <mergeCell ref="CC518:CF521"/>
    <mergeCell ref="CG518:CJ521"/>
    <mergeCell ref="CK518:CN521"/>
    <mergeCell ref="CO518:CQ521"/>
    <mergeCell ref="CR518:CT521"/>
    <mergeCell ref="BX513:CB517"/>
    <mergeCell ref="CC513:CF517"/>
    <mergeCell ref="CG513:CJ517"/>
    <mergeCell ref="CK513:CN517"/>
    <mergeCell ref="CO513:CQ517"/>
    <mergeCell ref="CR513:CT517"/>
    <mergeCell ref="FT513:FX517"/>
    <mergeCell ref="FY513:GB517"/>
    <mergeCell ref="GC513:GF517"/>
    <mergeCell ref="GG513:GJ517"/>
    <mergeCell ref="GK513:GM517"/>
    <mergeCell ref="GN513:GP517"/>
    <mergeCell ref="BX511:CB512"/>
    <mergeCell ref="CC511:CF512"/>
    <mergeCell ref="CG511:CJ512"/>
    <mergeCell ref="CK511:CN512"/>
    <mergeCell ref="CO511:CQ512"/>
    <mergeCell ref="CR511:CT512"/>
    <mergeCell ref="BF506:BJ506"/>
    <mergeCell ref="BK506:BK509"/>
    <mergeCell ref="BL506:BP506"/>
    <mergeCell ref="BQ506:BQ509"/>
    <mergeCell ref="BR506:BV506"/>
    <mergeCell ref="EV506:EZ506"/>
    <mergeCell ref="FA506:FA509"/>
    <mergeCell ref="FB506:FF506"/>
    <mergeCell ref="FG506:FG509"/>
    <mergeCell ref="FH506:FL506"/>
    <mergeCell ref="FM506:FM509"/>
    <mergeCell ref="FN506:FR506"/>
    <mergeCell ref="GG507:GJ510"/>
    <mergeCell ref="GK507:GM510"/>
    <mergeCell ref="GN507:GP510"/>
    <mergeCell ref="GC511:GF512"/>
    <mergeCell ref="GG511:GJ512"/>
    <mergeCell ref="FL511:FN511"/>
    <mergeCell ref="FO511:FR511"/>
    <mergeCell ref="CC507:CF510"/>
    <mergeCell ref="EV507:EZ509"/>
    <mergeCell ref="FB507:FF509"/>
    <mergeCell ref="FH507:FL509"/>
    <mergeCell ref="FN507:FR509"/>
    <mergeCell ref="AY501:BV501"/>
    <mergeCell ref="BX501:CB503"/>
    <mergeCell ref="CC501:CF503"/>
    <mergeCell ref="CG501:CJ503"/>
    <mergeCell ref="CK501:CN503"/>
    <mergeCell ref="CO501:CQ503"/>
    <mergeCell ref="CR501:CT503"/>
    <mergeCell ref="EU501:FR501"/>
    <mergeCell ref="AY506:AY512"/>
    <mergeCell ref="CX506:CX512"/>
    <mergeCell ref="EU506:EU512"/>
    <mergeCell ref="AZ510:BW510"/>
    <mergeCell ref="CY510:DV510"/>
    <mergeCell ref="EV510:FS510"/>
    <mergeCell ref="AZ512:BW512"/>
    <mergeCell ref="CY512:DV512"/>
    <mergeCell ref="EV512:FS512"/>
    <mergeCell ref="EV511:EX511"/>
    <mergeCell ref="EY511:FB511"/>
    <mergeCell ref="FD511:FF511"/>
    <mergeCell ref="FG511:FJ511"/>
    <mergeCell ref="GN501:GP503"/>
    <mergeCell ref="AY502:AY504"/>
    <mergeCell ref="AZ502:BL504"/>
    <mergeCell ref="BM502:BQ504"/>
    <mergeCell ref="BR502:BV504"/>
    <mergeCell ref="EU502:EU504"/>
    <mergeCell ref="EV502:FH504"/>
    <mergeCell ref="FI502:FM504"/>
    <mergeCell ref="FN502:FR504"/>
    <mergeCell ref="BX504:CB506"/>
    <mergeCell ref="CC504:CF506"/>
    <mergeCell ref="CG504:CJ506"/>
    <mergeCell ref="CK504:CN506"/>
    <mergeCell ref="CO504:CQ506"/>
    <mergeCell ref="CR504:CT506"/>
    <mergeCell ref="FT504:FX506"/>
    <mergeCell ref="AY505:BV505"/>
    <mergeCell ref="EU505:FR505"/>
    <mergeCell ref="FY504:GB506"/>
    <mergeCell ref="GC504:GF506"/>
    <mergeCell ref="GG504:GJ506"/>
    <mergeCell ref="GK504:GM506"/>
    <mergeCell ref="GN504:GP506"/>
    <mergeCell ref="FT507:FX510"/>
    <mergeCell ref="FY507:GB510"/>
    <mergeCell ref="GC507:GF510"/>
    <mergeCell ref="AZ507:BD509"/>
    <mergeCell ref="BF507:BJ509"/>
    <mergeCell ref="BL507:BP509"/>
    <mergeCell ref="BR507:BV509"/>
    <mergeCell ref="BX507:CB510"/>
    <mergeCell ref="FG497:FG498"/>
    <mergeCell ref="FH497:FR500"/>
    <mergeCell ref="FT498:FX500"/>
    <mergeCell ref="FY498:GB500"/>
    <mergeCell ref="GC498:GF500"/>
    <mergeCell ref="GG498:GJ500"/>
    <mergeCell ref="GK498:GM500"/>
    <mergeCell ref="GC495:GF497"/>
    <mergeCell ref="GG495:GJ497"/>
    <mergeCell ref="GK495:GM497"/>
    <mergeCell ref="EV496:FR496"/>
    <mergeCell ref="FY495:GB497"/>
    <mergeCell ref="FT501:FX503"/>
    <mergeCell ref="FY501:GB503"/>
    <mergeCell ref="GC501:GF503"/>
    <mergeCell ref="GG501:GJ503"/>
    <mergeCell ref="GK501:GM503"/>
    <mergeCell ref="EN507:EP510"/>
    <mergeCell ref="EQ507:ES510"/>
    <mergeCell ref="CR498:CT500"/>
    <mergeCell ref="DW495:EA497"/>
    <mergeCell ref="EB495:EE497"/>
    <mergeCell ref="EF495:EI497"/>
    <mergeCell ref="EJ495:EM497"/>
    <mergeCell ref="EV488:EZ489"/>
    <mergeCell ref="FA488:FF489"/>
    <mergeCell ref="FG488:FG489"/>
    <mergeCell ref="FH488:FR489"/>
    <mergeCell ref="FT488:FX490"/>
    <mergeCell ref="FY488:GB490"/>
    <mergeCell ref="GC488:GF490"/>
    <mergeCell ref="GK488:GM490"/>
    <mergeCell ref="GN488:GP490"/>
    <mergeCell ref="AZ490:BV490"/>
    <mergeCell ref="EV490:FR490"/>
    <mergeCell ref="GG488:GJ490"/>
    <mergeCell ref="EV491:EZ492"/>
    <mergeCell ref="FA491:FF492"/>
    <mergeCell ref="FG491:FG492"/>
    <mergeCell ref="FH491:FL492"/>
    <mergeCell ref="FM491:FR492"/>
    <mergeCell ref="FT491:FX494"/>
    <mergeCell ref="EV494:EZ495"/>
    <mergeCell ref="FA494:FF495"/>
    <mergeCell ref="FG494:FG495"/>
    <mergeCell ref="FH494:FL495"/>
    <mergeCell ref="FM494:FR495"/>
    <mergeCell ref="FT495:FX497"/>
    <mergeCell ref="FY491:GB494"/>
    <mergeCell ref="GC491:GF494"/>
    <mergeCell ref="GG491:GJ494"/>
    <mergeCell ref="GK491:GM494"/>
    <mergeCell ref="GN491:GP494"/>
    <mergeCell ref="EV493:FR493"/>
    <mergeCell ref="EV497:EZ498"/>
    <mergeCell ref="FA497:FF498"/>
    <mergeCell ref="EV484:FG484"/>
    <mergeCell ref="FH484:FL485"/>
    <mergeCell ref="FM484:FR485"/>
    <mergeCell ref="AZ485:BD486"/>
    <mergeCell ref="BE485:BJ486"/>
    <mergeCell ref="BK485:BK486"/>
    <mergeCell ref="BX485:CB487"/>
    <mergeCell ref="CC485:CF487"/>
    <mergeCell ref="CG485:CJ487"/>
    <mergeCell ref="CK485:CN487"/>
    <mergeCell ref="CO485:CQ487"/>
    <mergeCell ref="CR485:CT487"/>
    <mergeCell ref="EV485:EZ486"/>
    <mergeCell ref="FA485:FF486"/>
    <mergeCell ref="FG485:FG486"/>
    <mergeCell ref="BL486:BP486"/>
    <mergeCell ref="BQ486:BV486"/>
    <mergeCell ref="FH486:FL486"/>
    <mergeCell ref="FM486:FR486"/>
    <mergeCell ref="AZ487:BV487"/>
    <mergeCell ref="EV487:FR487"/>
    <mergeCell ref="DW485:EA487"/>
    <mergeCell ref="EB485:EE487"/>
    <mergeCell ref="EF485:EI487"/>
    <mergeCell ref="EJ485:EM487"/>
    <mergeCell ref="EN485:EP487"/>
    <mergeCell ref="EQ485:ES487"/>
    <mergeCell ref="DP486:DU486"/>
    <mergeCell ref="EV479:FF480"/>
    <mergeCell ref="FH479:FR480"/>
    <mergeCell ref="FT479:FX481"/>
    <mergeCell ref="FY479:GB481"/>
    <mergeCell ref="GC479:GF481"/>
    <mergeCell ref="GG479:GJ481"/>
    <mergeCell ref="GK479:GM481"/>
    <mergeCell ref="GN479:GP481"/>
    <mergeCell ref="AZ481:BV481"/>
    <mergeCell ref="EV481:FR481"/>
    <mergeCell ref="AZ482:BF483"/>
    <mergeCell ref="BG482:BJ483"/>
    <mergeCell ref="BL482:BP482"/>
    <mergeCell ref="BQ482:BV482"/>
    <mergeCell ref="BX482:CB484"/>
    <mergeCell ref="CC482:CF484"/>
    <mergeCell ref="CG482:CJ484"/>
    <mergeCell ref="CK482:CN484"/>
    <mergeCell ref="CO482:CQ484"/>
    <mergeCell ref="CR482:CT484"/>
    <mergeCell ref="EV482:FB483"/>
    <mergeCell ref="FC482:FF483"/>
    <mergeCell ref="FH482:FL482"/>
    <mergeCell ref="FM482:FR482"/>
    <mergeCell ref="FT482:FX484"/>
    <mergeCell ref="FY482:GB484"/>
    <mergeCell ref="GC482:GF484"/>
    <mergeCell ref="GG482:GJ484"/>
    <mergeCell ref="GK482:GM484"/>
    <mergeCell ref="GN482:GP484"/>
    <mergeCell ref="BK483:BV483"/>
    <mergeCell ref="FG483:FR483"/>
    <mergeCell ref="GK473:GM475"/>
    <mergeCell ref="GN473:GP475"/>
    <mergeCell ref="AY475:BW475"/>
    <mergeCell ref="EU475:FS475"/>
    <mergeCell ref="AY476:AY499"/>
    <mergeCell ref="AZ476:BW476"/>
    <mergeCell ref="BX476:CB478"/>
    <mergeCell ref="CC476:CF478"/>
    <mergeCell ref="CG476:CJ478"/>
    <mergeCell ref="CK476:CN478"/>
    <mergeCell ref="CO476:CQ478"/>
    <mergeCell ref="CR476:CT478"/>
    <mergeCell ref="EU476:EU499"/>
    <mergeCell ref="EV476:FS476"/>
    <mergeCell ref="FT476:FX478"/>
    <mergeCell ref="FY476:GB478"/>
    <mergeCell ref="GC476:GF478"/>
    <mergeCell ref="GG476:GJ478"/>
    <mergeCell ref="GK476:GM478"/>
    <mergeCell ref="GN476:GP478"/>
    <mergeCell ref="AZ477:BJ478"/>
    <mergeCell ref="BK477:BK480"/>
    <mergeCell ref="BL477:BV478"/>
    <mergeCell ref="EV477:FF478"/>
    <mergeCell ref="FG477:FG480"/>
    <mergeCell ref="FH477:FR478"/>
    <mergeCell ref="AZ479:BJ480"/>
    <mergeCell ref="BL479:BV480"/>
    <mergeCell ref="BX479:CB481"/>
    <mergeCell ref="CC479:CF481"/>
    <mergeCell ref="CG479:CJ481"/>
    <mergeCell ref="CK479:CN481"/>
    <mergeCell ref="AY464:CT464"/>
    <mergeCell ref="EU464:GP464"/>
    <mergeCell ref="CC469:CF472"/>
    <mergeCell ref="CG469:CJ472"/>
    <mergeCell ref="CK469:CN472"/>
    <mergeCell ref="CO469:CT470"/>
    <mergeCell ref="FY469:GB472"/>
    <mergeCell ref="GC469:GF472"/>
    <mergeCell ref="GG469:GJ472"/>
    <mergeCell ref="GK469:GP470"/>
    <mergeCell ref="GQ469:GQ522"/>
    <mergeCell ref="BI470:CA471"/>
    <mergeCell ref="FE470:FW471"/>
    <mergeCell ref="CO471:CQ472"/>
    <mergeCell ref="CR471:CT472"/>
    <mergeCell ref="GK471:GM472"/>
    <mergeCell ref="GN471:GP472"/>
    <mergeCell ref="AY472:BW472"/>
    <mergeCell ref="AY473:BB474"/>
    <mergeCell ref="BC473:BG474"/>
    <mergeCell ref="BH473:BH474"/>
    <mergeCell ref="BI473:BN474"/>
    <mergeCell ref="BO473:BR474"/>
    <mergeCell ref="BS473:BV474"/>
    <mergeCell ref="BX473:CB475"/>
    <mergeCell ref="CC473:CF475"/>
    <mergeCell ref="CG473:CJ475"/>
    <mergeCell ref="CK473:CN475"/>
    <mergeCell ref="CO473:CQ475"/>
    <mergeCell ref="GN498:GP500"/>
    <mergeCell ref="EV499:FG499"/>
    <mergeCell ref="CR460:CT463"/>
    <mergeCell ref="FT460:FX463"/>
    <mergeCell ref="FY460:GB463"/>
    <mergeCell ref="GC460:GF463"/>
    <mergeCell ref="GG460:GJ463"/>
    <mergeCell ref="GK460:GM463"/>
    <mergeCell ref="GN460:GP463"/>
    <mergeCell ref="AZ461:BV461"/>
    <mergeCell ref="EV461:FR461"/>
    <mergeCell ref="AZ462:BD463"/>
    <mergeCell ref="BE462:BJ463"/>
    <mergeCell ref="BK462:BK463"/>
    <mergeCell ref="BL462:BP463"/>
    <mergeCell ref="BQ462:BV463"/>
    <mergeCell ref="EV462:EZ463"/>
    <mergeCell ref="FA462:FF463"/>
    <mergeCell ref="FG462:FG463"/>
    <mergeCell ref="FH462:FL463"/>
    <mergeCell ref="FM462:FR463"/>
    <mergeCell ref="EN460:EP463"/>
    <mergeCell ref="EQ460:ES463"/>
    <mergeCell ref="EB460:EE463"/>
    <mergeCell ref="EF460:EI463"/>
    <mergeCell ref="EJ460:EM463"/>
    <mergeCell ref="GG453:GJ454"/>
    <mergeCell ref="GK453:GM454"/>
    <mergeCell ref="GN453:GP454"/>
    <mergeCell ref="DW449:EA452"/>
    <mergeCell ref="EB449:EE452"/>
    <mergeCell ref="DG453:DI453"/>
    <mergeCell ref="FT455:FX459"/>
    <mergeCell ref="FY455:GB459"/>
    <mergeCell ref="GC455:GF459"/>
    <mergeCell ref="GG455:GJ459"/>
    <mergeCell ref="GK455:GM459"/>
    <mergeCell ref="GN455:GP459"/>
    <mergeCell ref="AZ456:BL457"/>
    <mergeCell ref="BN456:BR457"/>
    <mergeCell ref="BS456:BV457"/>
    <mergeCell ref="EV456:FH457"/>
    <mergeCell ref="FJ456:FN457"/>
    <mergeCell ref="FO456:FR457"/>
    <mergeCell ref="AZ458:BV458"/>
    <mergeCell ref="EV458:FR458"/>
    <mergeCell ref="AZ459:BD460"/>
    <mergeCell ref="BE459:BJ460"/>
    <mergeCell ref="BK459:BK460"/>
    <mergeCell ref="BL459:BP460"/>
    <mergeCell ref="BQ459:BV460"/>
    <mergeCell ref="EV459:EZ460"/>
    <mergeCell ref="FA459:FF460"/>
    <mergeCell ref="FG459:FG460"/>
    <mergeCell ref="FH459:FL460"/>
    <mergeCell ref="FM459:FR460"/>
    <mergeCell ref="BX460:CB463"/>
    <mergeCell ref="CC460:CF463"/>
    <mergeCell ref="BP453:BR453"/>
    <mergeCell ref="BS453:BV453"/>
    <mergeCell ref="BX453:CB454"/>
    <mergeCell ref="CC453:CF454"/>
    <mergeCell ref="CG453:CJ454"/>
    <mergeCell ref="CK453:CN454"/>
    <mergeCell ref="CO453:CQ454"/>
    <mergeCell ref="CR453:CT454"/>
    <mergeCell ref="EV453:EX453"/>
    <mergeCell ref="EY453:FB453"/>
    <mergeCell ref="FD453:FF453"/>
    <mergeCell ref="FG453:FJ453"/>
    <mergeCell ref="FL453:FN453"/>
    <mergeCell ref="FO453:FR453"/>
    <mergeCell ref="FT453:FX454"/>
    <mergeCell ref="FY453:GB454"/>
    <mergeCell ref="GC453:GF454"/>
    <mergeCell ref="FN448:FR448"/>
    <mergeCell ref="AZ449:BD451"/>
    <mergeCell ref="BF449:BJ451"/>
    <mergeCell ref="BL449:BP451"/>
    <mergeCell ref="BR449:BV451"/>
    <mergeCell ref="BX449:CB452"/>
    <mergeCell ref="CC449:CF452"/>
    <mergeCell ref="CG449:CJ452"/>
    <mergeCell ref="CK449:CN452"/>
    <mergeCell ref="DQ444:DU446"/>
    <mergeCell ref="EQ446:ES448"/>
    <mergeCell ref="FT449:FX452"/>
    <mergeCell ref="FY449:GB452"/>
    <mergeCell ref="GC449:GF452"/>
    <mergeCell ref="GG449:GJ452"/>
    <mergeCell ref="GK449:GM452"/>
    <mergeCell ref="GN449:GP452"/>
    <mergeCell ref="BR444:BV446"/>
    <mergeCell ref="EU444:EU446"/>
    <mergeCell ref="EV444:FH446"/>
    <mergeCell ref="FI444:FM446"/>
    <mergeCell ref="FN444:FR446"/>
    <mergeCell ref="BX446:CB448"/>
    <mergeCell ref="CC446:CF448"/>
    <mergeCell ref="CG446:CJ448"/>
    <mergeCell ref="CK446:CN448"/>
    <mergeCell ref="CO446:CQ448"/>
    <mergeCell ref="CR446:CT448"/>
    <mergeCell ref="FT446:FX448"/>
    <mergeCell ref="FY446:GB448"/>
    <mergeCell ref="GC446:GF448"/>
    <mergeCell ref="GG446:GJ448"/>
    <mergeCell ref="GK446:GM448"/>
    <mergeCell ref="GN446:GP448"/>
    <mergeCell ref="AY447:BV447"/>
    <mergeCell ref="EU447:FR447"/>
    <mergeCell ref="AZ448:BD448"/>
    <mergeCell ref="BE448:BE451"/>
    <mergeCell ref="BF448:BJ448"/>
    <mergeCell ref="BK448:BK451"/>
    <mergeCell ref="BL448:BP448"/>
    <mergeCell ref="BQ448:BQ451"/>
    <mergeCell ref="BR448:BV448"/>
    <mergeCell ref="EV448:EZ448"/>
    <mergeCell ref="FA448:FA451"/>
    <mergeCell ref="FB448:FF448"/>
    <mergeCell ref="FG448:FG451"/>
    <mergeCell ref="FH448:FL448"/>
    <mergeCell ref="FM448:FM451"/>
    <mergeCell ref="GK440:GM442"/>
    <mergeCell ref="FT440:FX442"/>
    <mergeCell ref="FY440:GB442"/>
    <mergeCell ref="GC440:GF442"/>
    <mergeCell ref="GG440:GJ442"/>
    <mergeCell ref="DW440:EA442"/>
    <mergeCell ref="EB440:EE442"/>
    <mergeCell ref="EF440:EI442"/>
    <mergeCell ref="EJ440:EM442"/>
    <mergeCell ref="EN440:EP442"/>
    <mergeCell ref="EQ440:ES442"/>
    <mergeCell ref="CR433:CT436"/>
    <mergeCell ref="GN440:GP442"/>
    <mergeCell ref="AZ441:BK441"/>
    <mergeCell ref="EV441:FG441"/>
    <mergeCell ref="AY443:BV443"/>
    <mergeCell ref="BX443:CB445"/>
    <mergeCell ref="CC443:CF445"/>
    <mergeCell ref="CG443:CJ445"/>
    <mergeCell ref="CK443:CN445"/>
    <mergeCell ref="CO443:CQ445"/>
    <mergeCell ref="CR443:CT445"/>
    <mergeCell ref="EU443:FR443"/>
    <mergeCell ref="FT443:FX445"/>
    <mergeCell ref="FY443:GB445"/>
    <mergeCell ref="GC443:GF445"/>
    <mergeCell ref="GG443:GJ445"/>
    <mergeCell ref="GK443:GM445"/>
    <mergeCell ref="GN443:GP445"/>
    <mergeCell ref="AY444:AY446"/>
    <mergeCell ref="AZ444:BL446"/>
    <mergeCell ref="BM444:BQ446"/>
    <mergeCell ref="BK439:BK440"/>
    <mergeCell ref="BL439:BV442"/>
    <mergeCell ref="AZ433:BD434"/>
    <mergeCell ref="BE433:BJ434"/>
    <mergeCell ref="BK433:BK434"/>
    <mergeCell ref="BL433:BP434"/>
    <mergeCell ref="BQ433:BV434"/>
    <mergeCell ref="GC433:GF436"/>
    <mergeCell ref="GG433:GJ436"/>
    <mergeCell ref="EV439:EZ440"/>
    <mergeCell ref="FA439:FF440"/>
    <mergeCell ref="FG439:FG440"/>
    <mergeCell ref="CK437:CN439"/>
    <mergeCell ref="CO437:CQ439"/>
    <mergeCell ref="CR437:CT439"/>
    <mergeCell ref="FT437:FX439"/>
    <mergeCell ref="FY437:GB439"/>
    <mergeCell ref="FM433:FR434"/>
    <mergeCell ref="FT433:FX436"/>
    <mergeCell ref="EJ433:EM436"/>
    <mergeCell ref="BX433:CB436"/>
    <mergeCell ref="CC433:CF436"/>
    <mergeCell ref="CG433:CJ436"/>
    <mergeCell ref="FY433:GB436"/>
    <mergeCell ref="CG430:CJ432"/>
    <mergeCell ref="CK430:CN432"/>
    <mergeCell ref="CO430:CQ432"/>
    <mergeCell ref="CR430:CT432"/>
    <mergeCell ref="EV430:EZ431"/>
    <mergeCell ref="FA430:FF431"/>
    <mergeCell ref="FG430:FG431"/>
    <mergeCell ref="FH430:FR431"/>
    <mergeCell ref="GK433:GM436"/>
    <mergeCell ref="GN433:GP436"/>
    <mergeCell ref="AZ435:BV435"/>
    <mergeCell ref="EV435:FR435"/>
    <mergeCell ref="AZ436:BD437"/>
    <mergeCell ref="BE436:BJ437"/>
    <mergeCell ref="BK436:BK437"/>
    <mergeCell ref="BL436:BP437"/>
    <mergeCell ref="BQ436:BV437"/>
    <mergeCell ref="GC430:GF432"/>
    <mergeCell ref="GG430:GJ432"/>
    <mergeCell ref="GK430:GM432"/>
    <mergeCell ref="GN430:GP432"/>
    <mergeCell ref="AZ432:BV432"/>
    <mergeCell ref="EV432:FR432"/>
    <mergeCell ref="DK430:DU431"/>
    <mergeCell ref="GC437:GF439"/>
    <mergeCell ref="GG437:GJ439"/>
    <mergeCell ref="GK437:GM439"/>
    <mergeCell ref="GN437:GP439"/>
    <mergeCell ref="AZ438:BV438"/>
    <mergeCell ref="EV438:FR438"/>
    <mergeCell ref="AZ439:BD440"/>
    <mergeCell ref="BE439:BJ440"/>
    <mergeCell ref="GN424:GP426"/>
    <mergeCell ref="BK425:BV425"/>
    <mergeCell ref="FG425:FR425"/>
    <mergeCell ref="AZ426:BK426"/>
    <mergeCell ref="BL426:BP427"/>
    <mergeCell ref="BQ426:BV427"/>
    <mergeCell ref="EV426:FG426"/>
    <mergeCell ref="FH426:FL427"/>
    <mergeCell ref="FM426:FR427"/>
    <mergeCell ref="AZ427:BD428"/>
    <mergeCell ref="BE427:BJ428"/>
    <mergeCell ref="BK427:BK428"/>
    <mergeCell ref="BX427:CB429"/>
    <mergeCell ref="CC427:CF429"/>
    <mergeCell ref="CG427:CJ429"/>
    <mergeCell ref="CK427:CN429"/>
    <mergeCell ref="CO427:CQ429"/>
    <mergeCell ref="CR427:CT429"/>
    <mergeCell ref="FT427:FX429"/>
    <mergeCell ref="FY427:GB429"/>
    <mergeCell ref="GN427:GP429"/>
    <mergeCell ref="BL428:BP428"/>
    <mergeCell ref="EV429:FR429"/>
    <mergeCell ref="EN421:EP423"/>
    <mergeCell ref="EQ421:ES423"/>
    <mergeCell ref="EN418:EP420"/>
    <mergeCell ref="EQ418:ES420"/>
    <mergeCell ref="AZ418:BW418"/>
    <mergeCell ref="BX418:CB420"/>
    <mergeCell ref="CC418:CF420"/>
    <mergeCell ref="CG418:CJ420"/>
    <mergeCell ref="CK418:CN420"/>
    <mergeCell ref="CO418:CQ420"/>
    <mergeCell ref="GK427:GM429"/>
    <mergeCell ref="CY421:DI422"/>
    <mergeCell ref="CX418:CX441"/>
    <mergeCell ref="CY418:DV418"/>
    <mergeCell ref="CY419:DI420"/>
    <mergeCell ref="FT430:FX432"/>
    <mergeCell ref="FY430:GB432"/>
    <mergeCell ref="FT424:FX426"/>
    <mergeCell ref="FY424:GB426"/>
    <mergeCell ref="GC424:GF426"/>
    <mergeCell ref="GG424:GJ426"/>
    <mergeCell ref="GK424:GM426"/>
    <mergeCell ref="EV433:EZ434"/>
    <mergeCell ref="FA433:FF434"/>
    <mergeCell ref="FG433:FG434"/>
    <mergeCell ref="FH433:FL434"/>
    <mergeCell ref="AZ430:BD431"/>
    <mergeCell ref="BE430:BJ431"/>
    <mergeCell ref="BK430:BK431"/>
    <mergeCell ref="BL430:BV431"/>
    <mergeCell ref="BX430:CB432"/>
    <mergeCell ref="CC430:CF432"/>
    <mergeCell ref="BX437:CB439"/>
    <mergeCell ref="CC437:CF439"/>
    <mergeCell ref="CG437:CJ439"/>
    <mergeCell ref="AZ419:BJ420"/>
    <mergeCell ref="BK419:BK422"/>
    <mergeCell ref="EJ424:EM426"/>
    <mergeCell ref="EN424:EP426"/>
    <mergeCell ref="EQ424:ES426"/>
    <mergeCell ref="EV423:FR423"/>
    <mergeCell ref="AZ424:BF425"/>
    <mergeCell ref="BG424:BJ425"/>
    <mergeCell ref="BL419:BV420"/>
    <mergeCell ref="EV419:FF420"/>
    <mergeCell ref="FG419:FG422"/>
    <mergeCell ref="FH419:FR420"/>
    <mergeCell ref="AZ421:BJ422"/>
    <mergeCell ref="BL421:BV422"/>
    <mergeCell ref="BX421:CB423"/>
    <mergeCell ref="CC421:CF423"/>
    <mergeCell ref="CG421:CJ423"/>
    <mergeCell ref="CK421:CN423"/>
    <mergeCell ref="CO421:CQ423"/>
    <mergeCell ref="CR421:CT423"/>
    <mergeCell ref="EV421:FF422"/>
    <mergeCell ref="FH421:FR422"/>
    <mergeCell ref="DK421:DU422"/>
    <mergeCell ref="DW421:EA423"/>
    <mergeCell ref="EB421:EE423"/>
    <mergeCell ref="DJ419:DJ422"/>
    <mergeCell ref="DK419:DU420"/>
    <mergeCell ref="EF421:EI423"/>
    <mergeCell ref="EJ421:EM423"/>
    <mergeCell ref="DW397:EA401"/>
    <mergeCell ref="EB397:EE401"/>
    <mergeCell ref="EF397:EI401"/>
    <mergeCell ref="GN402:GP405"/>
    <mergeCell ref="GK397:GM401"/>
    <mergeCell ref="EV404:EZ405"/>
    <mergeCell ref="FA404:FF405"/>
    <mergeCell ref="FG404:FG405"/>
    <mergeCell ref="FH404:FL405"/>
    <mergeCell ref="FM404:FR405"/>
    <mergeCell ref="EU406:GP406"/>
    <mergeCell ref="EJ402:EM405"/>
    <mergeCell ref="CR418:CT420"/>
    <mergeCell ref="EU418:EU441"/>
    <mergeCell ref="EV418:FS418"/>
    <mergeCell ref="EV424:FB425"/>
    <mergeCell ref="FC424:FF425"/>
    <mergeCell ref="FH424:FL424"/>
    <mergeCell ref="FM424:FR424"/>
    <mergeCell ref="EQ433:ES436"/>
    <mergeCell ref="CY435:DU435"/>
    <mergeCell ref="FM428:FR428"/>
    <mergeCell ref="FH428:FL428"/>
    <mergeCell ref="EV427:EZ428"/>
    <mergeCell ref="FA427:FF428"/>
    <mergeCell ref="FG427:FG428"/>
    <mergeCell ref="EV436:EZ437"/>
    <mergeCell ref="FA436:FF437"/>
    <mergeCell ref="FG436:FG437"/>
    <mergeCell ref="FH436:FL437"/>
    <mergeCell ref="FM436:FR437"/>
    <mergeCell ref="FT421:FX423"/>
    <mergeCell ref="FY402:GB405"/>
    <mergeCell ref="GC402:GF405"/>
    <mergeCell ref="GG402:GJ405"/>
    <mergeCell ref="GK402:GM405"/>
    <mergeCell ref="CC411:CF414"/>
    <mergeCell ref="CG411:CJ414"/>
    <mergeCell ref="CK411:CN414"/>
    <mergeCell ref="CO411:CT412"/>
    <mergeCell ref="FY411:GB414"/>
    <mergeCell ref="GC411:GF414"/>
    <mergeCell ref="GG411:GJ414"/>
    <mergeCell ref="GK411:GP412"/>
    <mergeCell ref="FE412:FW413"/>
    <mergeCell ref="CO413:CQ414"/>
    <mergeCell ref="CR413:CT414"/>
    <mergeCell ref="GK413:GM414"/>
    <mergeCell ref="GN413:GP414"/>
    <mergeCell ref="DH412:DZ413"/>
    <mergeCell ref="EU407:GQ409"/>
    <mergeCell ref="AY415:BB416"/>
    <mergeCell ref="BC415:BG416"/>
    <mergeCell ref="BH415:BH416"/>
    <mergeCell ref="BI415:BN416"/>
    <mergeCell ref="BO415:BR416"/>
    <mergeCell ref="BS415:BV416"/>
    <mergeCell ref="BX415:CB417"/>
    <mergeCell ref="CC415:CF417"/>
    <mergeCell ref="CG415:CJ417"/>
    <mergeCell ref="CK415:CN417"/>
    <mergeCell ref="CO415:CQ417"/>
    <mergeCell ref="CR415:CT417"/>
    <mergeCell ref="CX415:DA416"/>
    <mergeCell ref="EU415:EX416"/>
    <mergeCell ref="EY415:FC416"/>
    <mergeCell ref="BX402:CB405"/>
    <mergeCell ref="CC402:CF405"/>
    <mergeCell ref="CG402:CJ405"/>
    <mergeCell ref="CK402:CN405"/>
    <mergeCell ref="CO402:CQ405"/>
    <mergeCell ref="CR402:CT405"/>
    <mergeCell ref="DW402:EA405"/>
    <mergeCell ref="DJ404:DJ405"/>
    <mergeCell ref="DK404:DO405"/>
    <mergeCell ref="DP404:DU405"/>
    <mergeCell ref="CX406:ES406"/>
    <mergeCell ref="CW407:ET409"/>
    <mergeCell ref="FD415:FD416"/>
    <mergeCell ref="FE415:FJ416"/>
    <mergeCell ref="FK415:FN416"/>
    <mergeCell ref="AY417:BW417"/>
    <mergeCell ref="EU417:FS417"/>
    <mergeCell ref="DH415:DM416"/>
    <mergeCell ref="DN415:DQ416"/>
    <mergeCell ref="DR415:DU416"/>
    <mergeCell ref="CX417:DV417"/>
    <mergeCell ref="DW415:EA417"/>
    <mergeCell ref="EB415:EE417"/>
    <mergeCell ref="EF415:EI417"/>
    <mergeCell ref="EJ415:EM417"/>
    <mergeCell ref="FY391:GB394"/>
    <mergeCell ref="GC391:GF394"/>
    <mergeCell ref="DR395:DU395"/>
    <mergeCell ref="DO395:DQ395"/>
    <mergeCell ref="EV398:FH399"/>
    <mergeCell ref="FJ398:FN399"/>
    <mergeCell ref="FO398:FR399"/>
    <mergeCell ref="AZ400:BV400"/>
    <mergeCell ref="EV400:FR400"/>
    <mergeCell ref="AZ401:BD402"/>
    <mergeCell ref="BE401:BJ402"/>
    <mergeCell ref="BK401:BK402"/>
    <mergeCell ref="BL401:BP402"/>
    <mergeCell ref="BQ401:BV402"/>
    <mergeCell ref="EV401:EZ402"/>
    <mergeCell ref="FA401:FF402"/>
    <mergeCell ref="FG401:FG402"/>
    <mergeCell ref="FH401:FL402"/>
    <mergeCell ref="FM401:FR402"/>
    <mergeCell ref="AZ403:BV403"/>
    <mergeCell ref="EV403:FR403"/>
    <mergeCell ref="GN391:GP394"/>
    <mergeCell ref="EN388:EP390"/>
    <mergeCell ref="EQ388:ES390"/>
    <mergeCell ref="DW391:EA394"/>
    <mergeCell ref="EB391:EE394"/>
    <mergeCell ref="EF391:EI394"/>
    <mergeCell ref="EJ391:EM394"/>
    <mergeCell ref="EN391:EP394"/>
    <mergeCell ref="EQ391:ES394"/>
    <mergeCell ref="BK395:BN395"/>
    <mergeCell ref="BP395:BR395"/>
    <mergeCell ref="BS395:BV395"/>
    <mergeCell ref="BX395:CB396"/>
    <mergeCell ref="CC395:CF396"/>
    <mergeCell ref="CG395:CJ396"/>
    <mergeCell ref="CK395:CN396"/>
    <mergeCell ref="CO395:CQ396"/>
    <mergeCell ref="CR395:CT396"/>
    <mergeCell ref="EV395:EX395"/>
    <mergeCell ref="EY395:FB395"/>
    <mergeCell ref="FD395:FF395"/>
    <mergeCell ref="FG395:FJ395"/>
    <mergeCell ref="FL395:FN395"/>
    <mergeCell ref="FO395:FR395"/>
    <mergeCell ref="FT395:FX396"/>
    <mergeCell ref="FY395:GB396"/>
    <mergeCell ref="EN402:EP405"/>
    <mergeCell ref="EQ402:ES405"/>
    <mergeCell ref="GN397:GP401"/>
    <mergeCell ref="FT402:FX405"/>
    <mergeCell ref="GC395:GF396"/>
    <mergeCell ref="GG395:GJ396"/>
    <mergeCell ref="GK395:GM396"/>
    <mergeCell ref="GN395:GP396"/>
    <mergeCell ref="FN391:FR393"/>
    <mergeCell ref="FT391:FX394"/>
    <mergeCell ref="FI386:FM388"/>
    <mergeCell ref="FN386:FR388"/>
    <mergeCell ref="BX388:CB390"/>
    <mergeCell ref="CC388:CF390"/>
    <mergeCell ref="CG388:CJ390"/>
    <mergeCell ref="CK388:CN390"/>
    <mergeCell ref="CO388:CQ390"/>
    <mergeCell ref="FT388:FX390"/>
    <mergeCell ref="FY388:GB390"/>
    <mergeCell ref="GC388:GF390"/>
    <mergeCell ref="GG388:GJ390"/>
    <mergeCell ref="GK388:GM390"/>
    <mergeCell ref="GN388:GP390"/>
    <mergeCell ref="GG391:GJ394"/>
    <mergeCell ref="GK391:GM394"/>
    <mergeCell ref="EJ385:EM387"/>
    <mergeCell ref="EN385:EP387"/>
    <mergeCell ref="CY394:DV394"/>
    <mergeCell ref="EV394:FS394"/>
    <mergeCell ref="AY389:BV389"/>
    <mergeCell ref="EU389:FR389"/>
    <mergeCell ref="AZ390:BD390"/>
    <mergeCell ref="BE390:BE393"/>
    <mergeCell ref="BF390:BJ390"/>
    <mergeCell ref="BK390:BK393"/>
    <mergeCell ref="BL390:BP390"/>
    <mergeCell ref="BQ390:BQ393"/>
    <mergeCell ref="BR390:BV390"/>
    <mergeCell ref="EV390:EZ390"/>
    <mergeCell ref="FA390:FA393"/>
    <mergeCell ref="FB390:FF390"/>
    <mergeCell ref="FG390:FG393"/>
    <mergeCell ref="FH390:FL390"/>
    <mergeCell ref="FM390:FM393"/>
    <mergeCell ref="FN390:FR390"/>
    <mergeCell ref="CR388:CT390"/>
    <mergeCell ref="EJ388:EM390"/>
    <mergeCell ref="AZ391:BD393"/>
    <mergeCell ref="BF391:BJ393"/>
    <mergeCell ref="BL391:BP393"/>
    <mergeCell ref="BR391:BV393"/>
    <mergeCell ref="CR391:CT394"/>
    <mergeCell ref="CC391:CF394"/>
    <mergeCell ref="CG391:CJ394"/>
    <mergeCell ref="BX391:CB394"/>
    <mergeCell ref="GN382:GP384"/>
    <mergeCell ref="GN379:GP381"/>
    <mergeCell ref="AY385:BV385"/>
    <mergeCell ref="BX385:CB387"/>
    <mergeCell ref="CC385:CF387"/>
    <mergeCell ref="CG385:CJ387"/>
    <mergeCell ref="CK385:CN387"/>
    <mergeCell ref="CO385:CQ387"/>
    <mergeCell ref="CR385:CT387"/>
    <mergeCell ref="EU385:FR385"/>
    <mergeCell ref="FT385:FX387"/>
    <mergeCell ref="FY385:GB387"/>
    <mergeCell ref="GC385:GF387"/>
    <mergeCell ref="GG385:GJ387"/>
    <mergeCell ref="GK385:GM387"/>
    <mergeCell ref="GN385:GP387"/>
    <mergeCell ref="AY386:AY388"/>
    <mergeCell ref="AZ386:BL388"/>
    <mergeCell ref="EU386:EU388"/>
    <mergeCell ref="EV386:FH388"/>
    <mergeCell ref="GG372:GJ374"/>
    <mergeCell ref="CY372:DC373"/>
    <mergeCell ref="DD372:DI373"/>
    <mergeCell ref="DJ372:DJ373"/>
    <mergeCell ref="DK372:DU373"/>
    <mergeCell ref="GK372:GM374"/>
    <mergeCell ref="GN372:GP374"/>
    <mergeCell ref="AZ374:BV374"/>
    <mergeCell ref="EV374:FR374"/>
    <mergeCell ref="AZ375:BD376"/>
    <mergeCell ref="BE375:BJ376"/>
    <mergeCell ref="BK375:BK376"/>
    <mergeCell ref="BL375:BP376"/>
    <mergeCell ref="BQ375:BV376"/>
    <mergeCell ref="BX375:CB378"/>
    <mergeCell ref="CC375:CF378"/>
    <mergeCell ref="CG375:CJ378"/>
    <mergeCell ref="CK375:CN378"/>
    <mergeCell ref="CO375:CQ378"/>
    <mergeCell ref="CR375:CT378"/>
    <mergeCell ref="EV375:EZ376"/>
    <mergeCell ref="FA375:FF376"/>
    <mergeCell ref="FG375:FG376"/>
    <mergeCell ref="FH375:FL376"/>
    <mergeCell ref="FM375:FR376"/>
    <mergeCell ref="AZ377:BV377"/>
    <mergeCell ref="EV377:FR377"/>
    <mergeCell ref="AZ378:BD379"/>
    <mergeCell ref="BE378:BJ379"/>
    <mergeCell ref="FM378:FR379"/>
    <mergeCell ref="DP368:DU369"/>
    <mergeCell ref="CY374:DU374"/>
    <mergeCell ref="EN363:EP365"/>
    <mergeCell ref="DP366:DU366"/>
    <mergeCell ref="EJ372:EM374"/>
    <mergeCell ref="EN372:EP374"/>
    <mergeCell ref="EQ372:ES374"/>
    <mergeCell ref="DK363:DU364"/>
    <mergeCell ref="DW363:EA365"/>
    <mergeCell ref="EB363:EE365"/>
    <mergeCell ref="EF363:EI365"/>
    <mergeCell ref="DJ361:DJ364"/>
    <mergeCell ref="DK361:DU362"/>
    <mergeCell ref="EJ360:EM362"/>
    <mergeCell ref="EN360:EP362"/>
    <mergeCell ref="EJ363:EM365"/>
    <mergeCell ref="FT372:FX374"/>
    <mergeCell ref="GK357:GM359"/>
    <mergeCell ref="GN357:GP359"/>
    <mergeCell ref="AY359:BW359"/>
    <mergeCell ref="AZ360:BW360"/>
    <mergeCell ref="BX360:CB362"/>
    <mergeCell ref="CC360:CF362"/>
    <mergeCell ref="CG360:CJ362"/>
    <mergeCell ref="CK360:CN362"/>
    <mergeCell ref="CO360:CQ362"/>
    <mergeCell ref="CR360:CT362"/>
    <mergeCell ref="EU360:EU383"/>
    <mergeCell ref="EV360:FS360"/>
    <mergeCell ref="FT360:FX362"/>
    <mergeCell ref="FY360:GB362"/>
    <mergeCell ref="GC360:GF362"/>
    <mergeCell ref="GG360:GJ362"/>
    <mergeCell ref="GK360:GM362"/>
    <mergeCell ref="GN360:GP362"/>
    <mergeCell ref="AZ361:BJ362"/>
    <mergeCell ref="BK361:BK364"/>
    <mergeCell ref="BL361:BV362"/>
    <mergeCell ref="EV361:FF362"/>
    <mergeCell ref="FG361:FG364"/>
    <mergeCell ref="BX372:CB374"/>
    <mergeCell ref="CC372:CF374"/>
    <mergeCell ref="CG372:CJ374"/>
    <mergeCell ref="CK372:CN374"/>
    <mergeCell ref="CO372:CQ374"/>
    <mergeCell ref="CR372:CT374"/>
    <mergeCell ref="EV372:EZ373"/>
    <mergeCell ref="FA372:FF373"/>
    <mergeCell ref="FH372:FR373"/>
    <mergeCell ref="GN339:GP343"/>
    <mergeCell ref="EV340:FH341"/>
    <mergeCell ref="FJ340:FN341"/>
    <mergeCell ref="FO340:FR341"/>
    <mergeCell ref="GQ353:GQ406"/>
    <mergeCell ref="BI354:CA355"/>
    <mergeCell ref="FE354:FW355"/>
    <mergeCell ref="CO355:CQ356"/>
    <mergeCell ref="CR355:CT356"/>
    <mergeCell ref="GK355:GM356"/>
    <mergeCell ref="GN355:GP356"/>
    <mergeCell ref="AY356:BW356"/>
    <mergeCell ref="AY357:BB358"/>
    <mergeCell ref="BC357:BG358"/>
    <mergeCell ref="BH357:BH358"/>
    <mergeCell ref="BI357:BN358"/>
    <mergeCell ref="BO357:BR358"/>
    <mergeCell ref="BS357:BV358"/>
    <mergeCell ref="BX357:CB359"/>
    <mergeCell ref="CC357:CF359"/>
    <mergeCell ref="CG357:CJ359"/>
    <mergeCell ref="CK357:CN359"/>
    <mergeCell ref="CO357:CQ359"/>
    <mergeCell ref="FE357:FJ358"/>
    <mergeCell ref="FK357:FN358"/>
    <mergeCell ref="FO357:FR358"/>
    <mergeCell ref="FT357:FX359"/>
    <mergeCell ref="FY357:GB359"/>
    <mergeCell ref="GC357:GF359"/>
    <mergeCell ref="FG343:FG344"/>
    <mergeCell ref="GN344:GP347"/>
    <mergeCell ref="FO337:FR337"/>
    <mergeCell ref="EV345:FR345"/>
    <mergeCell ref="EN344:EP347"/>
    <mergeCell ref="DJ337:DM337"/>
    <mergeCell ref="EN339:EP343"/>
    <mergeCell ref="EQ339:ES343"/>
    <mergeCell ref="EV337:EX337"/>
    <mergeCell ref="EY337:FB337"/>
    <mergeCell ref="FD337:FF337"/>
    <mergeCell ref="DW339:EA343"/>
    <mergeCell ref="DO337:DQ337"/>
    <mergeCell ref="DR337:DU337"/>
    <mergeCell ref="DW337:EA338"/>
    <mergeCell ref="AY348:CT348"/>
    <mergeCell ref="EU348:GP348"/>
    <mergeCell ref="CC353:CF356"/>
    <mergeCell ref="CG353:CJ356"/>
    <mergeCell ref="CK353:CN356"/>
    <mergeCell ref="CO353:CT354"/>
    <mergeCell ref="FY353:GB356"/>
    <mergeCell ref="GC353:GF356"/>
    <mergeCell ref="GG353:GJ356"/>
    <mergeCell ref="GK353:GP354"/>
    <mergeCell ref="DW344:EA347"/>
    <mergeCell ref="EB344:EE347"/>
    <mergeCell ref="EF344:EI347"/>
    <mergeCell ref="EJ344:EM347"/>
    <mergeCell ref="FY339:GB343"/>
    <mergeCell ref="GC339:GF343"/>
    <mergeCell ref="GG339:GJ343"/>
    <mergeCell ref="GK339:GM343"/>
    <mergeCell ref="GN337:GP338"/>
    <mergeCell ref="EJ337:EM338"/>
    <mergeCell ref="CR333:CT336"/>
    <mergeCell ref="EV333:EZ335"/>
    <mergeCell ref="FB333:FF335"/>
    <mergeCell ref="FH333:FL335"/>
    <mergeCell ref="DW333:EA336"/>
    <mergeCell ref="EB333:EE336"/>
    <mergeCell ref="DE333:DI335"/>
    <mergeCell ref="DK333:DO335"/>
    <mergeCell ref="EF333:EI336"/>
    <mergeCell ref="EJ333:EM336"/>
    <mergeCell ref="DQ333:DU335"/>
    <mergeCell ref="EQ344:ES347"/>
    <mergeCell ref="FH343:FL344"/>
    <mergeCell ref="FM343:FR344"/>
    <mergeCell ref="FT339:FX343"/>
    <mergeCell ref="EU332:EU338"/>
    <mergeCell ref="CY336:DV336"/>
    <mergeCell ref="EV336:FS336"/>
    <mergeCell ref="CY338:DV338"/>
    <mergeCell ref="EV338:FS338"/>
    <mergeCell ref="FN333:FR335"/>
    <mergeCell ref="DW330:EA332"/>
    <mergeCell ref="EB330:EE332"/>
    <mergeCell ref="EF330:EI332"/>
    <mergeCell ref="EJ330:EM332"/>
    <mergeCell ref="EN330:EP332"/>
    <mergeCell ref="CY337:DA337"/>
    <mergeCell ref="DB337:DE337"/>
    <mergeCell ref="DG337:DI337"/>
    <mergeCell ref="FG337:FJ337"/>
    <mergeCell ref="FL337:FN337"/>
    <mergeCell ref="GK344:GM347"/>
    <mergeCell ref="EV346:EZ347"/>
    <mergeCell ref="FA346:FF347"/>
    <mergeCell ref="FG346:FG347"/>
    <mergeCell ref="FH346:FL347"/>
    <mergeCell ref="FM346:FR347"/>
    <mergeCell ref="GC337:GF338"/>
    <mergeCell ref="EV343:EZ344"/>
    <mergeCell ref="FA343:FF344"/>
    <mergeCell ref="FG332:FG335"/>
    <mergeCell ref="FH332:FL332"/>
    <mergeCell ref="FM332:FM335"/>
    <mergeCell ref="FN332:FR332"/>
    <mergeCell ref="EV342:FR342"/>
    <mergeCell ref="CR344:CT347"/>
    <mergeCell ref="GG337:GJ338"/>
    <mergeCell ref="GK337:GM338"/>
    <mergeCell ref="EQ330:ES332"/>
    <mergeCell ref="CY333:DC335"/>
    <mergeCell ref="CX331:DU331"/>
    <mergeCell ref="CR330:CT332"/>
    <mergeCell ref="CY332:DC332"/>
    <mergeCell ref="DD332:DD335"/>
    <mergeCell ref="DE332:DI332"/>
    <mergeCell ref="DJ332:DJ335"/>
    <mergeCell ref="DK332:DO332"/>
    <mergeCell ref="DP332:DP335"/>
    <mergeCell ref="DQ332:DU332"/>
    <mergeCell ref="FT337:FX338"/>
    <mergeCell ref="FY337:GB338"/>
    <mergeCell ref="EB337:EE338"/>
    <mergeCell ref="EF337:EI338"/>
    <mergeCell ref="FT327:FX329"/>
    <mergeCell ref="FY327:GB329"/>
    <mergeCell ref="GC327:GF329"/>
    <mergeCell ref="GG327:GJ329"/>
    <mergeCell ref="GK327:GM329"/>
    <mergeCell ref="GN327:GP329"/>
    <mergeCell ref="AZ328:BL330"/>
    <mergeCell ref="BM328:BQ330"/>
    <mergeCell ref="BR328:BV330"/>
    <mergeCell ref="EU328:EU330"/>
    <mergeCell ref="EV328:FH330"/>
    <mergeCell ref="FI328:FM330"/>
    <mergeCell ref="FN328:FR330"/>
    <mergeCell ref="BX330:CB332"/>
    <mergeCell ref="CC330:CF332"/>
    <mergeCell ref="CG330:CJ332"/>
    <mergeCell ref="CK330:CN332"/>
    <mergeCell ref="CO330:CQ332"/>
    <mergeCell ref="FT330:FX332"/>
    <mergeCell ref="FY330:GB332"/>
    <mergeCell ref="GC330:GF332"/>
    <mergeCell ref="GG330:GJ332"/>
    <mergeCell ref="GK330:GM332"/>
    <mergeCell ref="GN330:GP332"/>
    <mergeCell ref="AY331:BV331"/>
    <mergeCell ref="EU331:FR331"/>
    <mergeCell ref="AZ332:BD332"/>
    <mergeCell ref="CX332:CX338"/>
    <mergeCell ref="EV332:EZ332"/>
    <mergeCell ref="FA332:FA335"/>
    <mergeCell ref="FB332:FF332"/>
    <mergeCell ref="GN317:GP320"/>
    <mergeCell ref="AZ319:BV319"/>
    <mergeCell ref="EV319:FR319"/>
    <mergeCell ref="AZ320:BD321"/>
    <mergeCell ref="BE320:BJ321"/>
    <mergeCell ref="BK320:BK321"/>
    <mergeCell ref="BL320:BP321"/>
    <mergeCell ref="BQ320:BV321"/>
    <mergeCell ref="EV320:EZ321"/>
    <mergeCell ref="FA320:FF321"/>
    <mergeCell ref="FG320:FG321"/>
    <mergeCell ref="FH320:FL321"/>
    <mergeCell ref="FM320:FR321"/>
    <mergeCell ref="BX321:CB323"/>
    <mergeCell ref="CC321:CF323"/>
    <mergeCell ref="CG321:CJ323"/>
    <mergeCell ref="CK321:CN323"/>
    <mergeCell ref="FT321:FX323"/>
    <mergeCell ref="FY321:GB323"/>
    <mergeCell ref="GC321:GF323"/>
    <mergeCell ref="GG321:GJ323"/>
    <mergeCell ref="GK321:GM323"/>
    <mergeCell ref="GN321:GP323"/>
    <mergeCell ref="AZ322:BV322"/>
    <mergeCell ref="EV322:FR322"/>
    <mergeCell ref="AZ323:BD324"/>
    <mergeCell ref="BE323:BJ324"/>
    <mergeCell ref="BK323:BK324"/>
    <mergeCell ref="EU327:FR327"/>
    <mergeCell ref="EB321:EE323"/>
    <mergeCell ref="EF321:EI323"/>
    <mergeCell ref="EJ321:EM323"/>
    <mergeCell ref="EN321:EP323"/>
    <mergeCell ref="BQ317:BV318"/>
    <mergeCell ref="BX317:CB320"/>
    <mergeCell ref="CC317:CF320"/>
    <mergeCell ref="CG317:CJ320"/>
    <mergeCell ref="CK317:CN320"/>
    <mergeCell ref="CO317:CQ320"/>
    <mergeCell ref="CR317:CT320"/>
    <mergeCell ref="EV317:EZ318"/>
    <mergeCell ref="FA317:FF318"/>
    <mergeCell ref="FG317:FG318"/>
    <mergeCell ref="FH317:FL318"/>
    <mergeCell ref="FM317:FR318"/>
    <mergeCell ref="AZ317:BD318"/>
    <mergeCell ref="BE317:BJ318"/>
    <mergeCell ref="BK317:BK318"/>
    <mergeCell ref="BL317:BP318"/>
    <mergeCell ref="CK324:CN326"/>
    <mergeCell ref="CO324:CQ326"/>
    <mergeCell ref="CR324:CT326"/>
    <mergeCell ref="AZ325:BK325"/>
    <mergeCell ref="EB324:EE326"/>
    <mergeCell ref="EF324:EI326"/>
    <mergeCell ref="EJ324:EM326"/>
    <mergeCell ref="FH323:FR326"/>
    <mergeCell ref="FT317:FX320"/>
    <mergeCell ref="GG317:GJ320"/>
    <mergeCell ref="GK317:GM320"/>
    <mergeCell ref="DD311:DI312"/>
    <mergeCell ref="DJ311:DJ312"/>
    <mergeCell ref="DW314:EA316"/>
    <mergeCell ref="EB314:EE316"/>
    <mergeCell ref="EF314:EI316"/>
    <mergeCell ref="EJ314:EM316"/>
    <mergeCell ref="EN314:EP316"/>
    <mergeCell ref="EQ314:ES316"/>
    <mergeCell ref="EB317:EE320"/>
    <mergeCell ref="EF317:EI320"/>
    <mergeCell ref="EJ317:EM320"/>
    <mergeCell ref="EN317:EP320"/>
    <mergeCell ref="EQ317:ES320"/>
    <mergeCell ref="GC314:GF316"/>
    <mergeCell ref="GG314:GJ316"/>
    <mergeCell ref="GK314:GM316"/>
    <mergeCell ref="BX311:CB313"/>
    <mergeCell ref="CC311:CF313"/>
    <mergeCell ref="BL323:BV326"/>
    <mergeCell ref="BX324:CB326"/>
    <mergeCell ref="CC324:CF326"/>
    <mergeCell ref="GN314:GP316"/>
    <mergeCell ref="AZ316:BV316"/>
    <mergeCell ref="EV316:FR316"/>
    <mergeCell ref="EV311:EZ312"/>
    <mergeCell ref="GC308:GF310"/>
    <mergeCell ref="FG309:FR309"/>
    <mergeCell ref="AZ310:BK310"/>
    <mergeCell ref="BL310:BP311"/>
    <mergeCell ref="BQ310:BV311"/>
    <mergeCell ref="EV310:FG310"/>
    <mergeCell ref="FH310:FL311"/>
    <mergeCell ref="FM310:FR311"/>
    <mergeCell ref="GG311:GJ313"/>
    <mergeCell ref="GK311:GM313"/>
    <mergeCell ref="EV313:FR313"/>
    <mergeCell ref="EB308:EE310"/>
    <mergeCell ref="EF308:EI310"/>
    <mergeCell ref="EJ308:EM310"/>
    <mergeCell ref="EN308:EP310"/>
    <mergeCell ref="EQ308:ES310"/>
    <mergeCell ref="CK308:CN310"/>
    <mergeCell ref="CO308:CQ310"/>
    <mergeCell ref="CR308:CT310"/>
    <mergeCell ref="FY308:GB310"/>
    <mergeCell ref="FM308:FR308"/>
    <mergeCell ref="FT308:FX310"/>
    <mergeCell ref="GG308:GJ310"/>
    <mergeCell ref="GK308:GM310"/>
    <mergeCell ref="GN308:GP310"/>
    <mergeCell ref="EV308:FB309"/>
    <mergeCell ref="FC308:FF309"/>
    <mergeCell ref="FH308:FL308"/>
    <mergeCell ref="CY305:DI306"/>
    <mergeCell ref="DK305:DU306"/>
    <mergeCell ref="DW305:EA307"/>
    <mergeCell ref="EB305:EE307"/>
    <mergeCell ref="EF305:EI307"/>
    <mergeCell ref="DW308:EA310"/>
    <mergeCell ref="EV314:EZ315"/>
    <mergeCell ref="FA314:FF315"/>
    <mergeCell ref="FG314:FG315"/>
    <mergeCell ref="FH314:FR315"/>
    <mergeCell ref="FT314:FX316"/>
    <mergeCell ref="FY314:GB316"/>
    <mergeCell ref="GN299:GP301"/>
    <mergeCell ref="AY301:BW301"/>
    <mergeCell ref="CX299:DA300"/>
    <mergeCell ref="DB299:DF300"/>
    <mergeCell ref="DG299:DG300"/>
    <mergeCell ref="DH299:DM300"/>
    <mergeCell ref="FT302:FX304"/>
    <mergeCell ref="FY302:GB304"/>
    <mergeCell ref="GC302:GF304"/>
    <mergeCell ref="GG302:GJ304"/>
    <mergeCell ref="GK302:GM304"/>
    <mergeCell ref="GN302:GP304"/>
    <mergeCell ref="AZ303:BJ304"/>
    <mergeCell ref="BK303:BK306"/>
    <mergeCell ref="BL303:BV304"/>
    <mergeCell ref="EV303:FF304"/>
    <mergeCell ref="FG303:FG306"/>
    <mergeCell ref="FH303:FR304"/>
    <mergeCell ref="AZ305:BJ306"/>
    <mergeCell ref="BL305:BV306"/>
    <mergeCell ref="AY290:CT290"/>
    <mergeCell ref="DK288:DO289"/>
    <mergeCell ref="DP288:DU289"/>
    <mergeCell ref="CX290:ES290"/>
    <mergeCell ref="BI296:CA297"/>
    <mergeCell ref="FE296:FW297"/>
    <mergeCell ref="CO297:CQ298"/>
    <mergeCell ref="CR297:CT298"/>
    <mergeCell ref="GK297:GM298"/>
    <mergeCell ref="GN297:GP298"/>
    <mergeCell ref="AY298:BW298"/>
    <mergeCell ref="AY299:BB300"/>
    <mergeCell ref="BC299:BG300"/>
    <mergeCell ref="BH299:BH300"/>
    <mergeCell ref="BI299:BN300"/>
    <mergeCell ref="BO299:BR300"/>
    <mergeCell ref="BS299:BV300"/>
    <mergeCell ref="BX299:CB301"/>
    <mergeCell ref="CC299:CF301"/>
    <mergeCell ref="CG299:CJ301"/>
    <mergeCell ref="CK299:CN301"/>
    <mergeCell ref="CO299:CQ301"/>
    <mergeCell ref="CR299:CT301"/>
    <mergeCell ref="FT299:FX301"/>
    <mergeCell ref="FY299:GB301"/>
    <mergeCell ref="GC299:GF301"/>
    <mergeCell ref="GG299:GJ301"/>
    <mergeCell ref="GK299:GM301"/>
    <mergeCell ref="CK286:CN289"/>
    <mergeCell ref="CO286:CQ289"/>
    <mergeCell ref="CR286:CT289"/>
    <mergeCell ref="DW286:EA289"/>
    <mergeCell ref="EB286:EE289"/>
    <mergeCell ref="EF286:EI289"/>
    <mergeCell ref="EJ286:EM289"/>
    <mergeCell ref="EN286:EP289"/>
    <mergeCell ref="EV302:FS302"/>
    <mergeCell ref="EU301:FS301"/>
    <mergeCell ref="GG286:GJ289"/>
    <mergeCell ref="GK286:GM289"/>
    <mergeCell ref="GN286:GP289"/>
    <mergeCell ref="AZ287:BV287"/>
    <mergeCell ref="EV287:FR287"/>
    <mergeCell ref="AZ288:BD289"/>
    <mergeCell ref="BE288:BJ289"/>
    <mergeCell ref="BK288:BK289"/>
    <mergeCell ref="BL288:BP289"/>
    <mergeCell ref="BQ288:BV289"/>
    <mergeCell ref="EV288:EZ289"/>
    <mergeCell ref="FA288:FF289"/>
    <mergeCell ref="FG288:FG289"/>
    <mergeCell ref="FH288:FL289"/>
    <mergeCell ref="FM288:FR289"/>
    <mergeCell ref="EU290:GP290"/>
    <mergeCell ref="CC295:CF298"/>
    <mergeCell ref="CG295:CJ298"/>
    <mergeCell ref="CK295:CN298"/>
    <mergeCell ref="CO295:CT296"/>
    <mergeCell ref="FY295:GB298"/>
    <mergeCell ref="GC295:GF298"/>
    <mergeCell ref="DW299:EA301"/>
    <mergeCell ref="EB299:EE301"/>
    <mergeCell ref="CY278:DV278"/>
    <mergeCell ref="EV278:FS278"/>
    <mergeCell ref="CY280:DV280"/>
    <mergeCell ref="EV280:FS280"/>
    <mergeCell ref="GC275:GF278"/>
    <mergeCell ref="DW272:EA274"/>
    <mergeCell ref="EB272:EE274"/>
    <mergeCell ref="EF272:EI274"/>
    <mergeCell ref="CW291:ET293"/>
    <mergeCell ref="EQ286:ES289"/>
    <mergeCell ref="GQ295:GQ348"/>
    <mergeCell ref="AZ282:BL283"/>
    <mergeCell ref="BN282:BR283"/>
    <mergeCell ref="BS282:BV283"/>
    <mergeCell ref="EV282:FH283"/>
    <mergeCell ref="FJ282:FN283"/>
    <mergeCell ref="FO282:FR283"/>
    <mergeCell ref="AZ284:BV284"/>
    <mergeCell ref="EV284:FR284"/>
    <mergeCell ref="AZ285:BD286"/>
    <mergeCell ref="BE285:BJ286"/>
    <mergeCell ref="BK285:BK286"/>
    <mergeCell ref="BL285:BP286"/>
    <mergeCell ref="BQ285:BV286"/>
    <mergeCell ref="EV285:EZ286"/>
    <mergeCell ref="FA285:FF286"/>
    <mergeCell ref="FG285:FG286"/>
    <mergeCell ref="FH285:FL286"/>
    <mergeCell ref="FM285:FR286"/>
    <mergeCell ref="BX286:CB289"/>
    <mergeCell ref="CC286:CF289"/>
    <mergeCell ref="CG286:CJ289"/>
    <mergeCell ref="AZ275:BD277"/>
    <mergeCell ref="BF275:BJ277"/>
    <mergeCell ref="BL275:BP277"/>
    <mergeCell ref="BR275:BV277"/>
    <mergeCell ref="BX275:CB278"/>
    <mergeCell ref="CC275:CF278"/>
    <mergeCell ref="CG275:CJ278"/>
    <mergeCell ref="CK275:CN278"/>
    <mergeCell ref="CO275:CQ278"/>
    <mergeCell ref="CR275:CT278"/>
    <mergeCell ref="EV275:EZ277"/>
    <mergeCell ref="FB275:FF277"/>
    <mergeCell ref="FH275:FL277"/>
    <mergeCell ref="FN275:FR277"/>
    <mergeCell ref="AZ278:BW278"/>
    <mergeCell ref="DD288:DI289"/>
    <mergeCell ref="DJ288:DJ289"/>
    <mergeCell ref="DR279:DU279"/>
    <mergeCell ref="BX281:CB285"/>
    <mergeCell ref="CC281:CF285"/>
    <mergeCell ref="CG281:CJ285"/>
    <mergeCell ref="CK281:CN285"/>
    <mergeCell ref="CO281:CQ285"/>
    <mergeCell ref="CR281:CT285"/>
    <mergeCell ref="DW281:EA285"/>
    <mergeCell ref="EB281:EE285"/>
    <mergeCell ref="EF281:EI285"/>
    <mergeCell ref="EJ281:EM285"/>
    <mergeCell ref="EN281:EP285"/>
    <mergeCell ref="EQ281:ES285"/>
    <mergeCell ref="CX274:CX280"/>
    <mergeCell ref="EU274:EU280"/>
    <mergeCell ref="EU269:FR269"/>
    <mergeCell ref="FT269:FX271"/>
    <mergeCell ref="FY269:GB271"/>
    <mergeCell ref="GC269:GF271"/>
    <mergeCell ref="GG269:GJ271"/>
    <mergeCell ref="GK269:GM271"/>
    <mergeCell ref="GN269:GP271"/>
    <mergeCell ref="AY270:AY272"/>
    <mergeCell ref="AZ270:BL272"/>
    <mergeCell ref="BM270:BQ272"/>
    <mergeCell ref="BR270:BV272"/>
    <mergeCell ref="EU270:EU272"/>
    <mergeCell ref="EV270:FH272"/>
    <mergeCell ref="FI270:FM272"/>
    <mergeCell ref="FN270:FR272"/>
    <mergeCell ref="BX272:CB274"/>
    <mergeCell ref="CC272:CF274"/>
    <mergeCell ref="CG272:CJ274"/>
    <mergeCell ref="CK272:CN274"/>
    <mergeCell ref="CO272:CQ274"/>
    <mergeCell ref="CR272:CT274"/>
    <mergeCell ref="FT272:FX274"/>
    <mergeCell ref="FY272:GB274"/>
    <mergeCell ref="GC272:GF274"/>
    <mergeCell ref="GG272:GJ274"/>
    <mergeCell ref="GK272:GM274"/>
    <mergeCell ref="GN272:GP274"/>
    <mergeCell ref="AY273:BV273"/>
    <mergeCell ref="AZ274:BD274"/>
    <mergeCell ref="BE274:BE277"/>
    <mergeCell ref="BF274:BJ274"/>
    <mergeCell ref="FY275:GB278"/>
    <mergeCell ref="FT263:FX265"/>
    <mergeCell ref="FY263:GB265"/>
    <mergeCell ref="GC263:GF265"/>
    <mergeCell ref="GG263:GJ265"/>
    <mergeCell ref="GK263:GM265"/>
    <mergeCell ref="GN263:GP265"/>
    <mergeCell ref="AZ264:BV264"/>
    <mergeCell ref="EV264:FR264"/>
    <mergeCell ref="AZ265:BD266"/>
    <mergeCell ref="BE265:BJ266"/>
    <mergeCell ref="BK265:BK266"/>
    <mergeCell ref="BL265:BV268"/>
    <mergeCell ref="EV265:EZ266"/>
    <mergeCell ref="FA265:FF266"/>
    <mergeCell ref="FG265:FG266"/>
    <mergeCell ref="FH265:FR268"/>
    <mergeCell ref="BX266:CB268"/>
    <mergeCell ref="CC266:CF268"/>
    <mergeCell ref="CG266:CJ268"/>
    <mergeCell ref="CK266:CN268"/>
    <mergeCell ref="CO266:CQ268"/>
    <mergeCell ref="CR266:CT268"/>
    <mergeCell ref="FT266:FX268"/>
    <mergeCell ref="FY266:GB268"/>
    <mergeCell ref="GC266:GF268"/>
    <mergeCell ref="GG266:GJ268"/>
    <mergeCell ref="GK266:GM268"/>
    <mergeCell ref="GN266:GP268"/>
    <mergeCell ref="AZ267:BK267"/>
    <mergeCell ref="EV267:FG267"/>
    <mergeCell ref="EV262:EZ263"/>
    <mergeCell ref="FA262:FF263"/>
    <mergeCell ref="GC256:GF258"/>
    <mergeCell ref="GG256:GJ258"/>
    <mergeCell ref="GK256:GM258"/>
    <mergeCell ref="GN256:GP258"/>
    <mergeCell ref="AZ258:BV258"/>
    <mergeCell ref="EV258:FR258"/>
    <mergeCell ref="AZ259:BD260"/>
    <mergeCell ref="BE259:BJ260"/>
    <mergeCell ref="BK259:BK260"/>
    <mergeCell ref="BL259:BP260"/>
    <mergeCell ref="BQ259:BV260"/>
    <mergeCell ref="BX259:CB262"/>
    <mergeCell ref="CC259:CF262"/>
    <mergeCell ref="CG259:CJ262"/>
    <mergeCell ref="CK259:CN262"/>
    <mergeCell ref="CO259:CQ262"/>
    <mergeCell ref="CR259:CT262"/>
    <mergeCell ref="EV259:EZ260"/>
    <mergeCell ref="FA259:FF260"/>
    <mergeCell ref="FG259:FG260"/>
    <mergeCell ref="FH259:FL260"/>
    <mergeCell ref="FM259:FR260"/>
    <mergeCell ref="FT259:FX262"/>
    <mergeCell ref="FY259:GB262"/>
    <mergeCell ref="GC259:GF262"/>
    <mergeCell ref="GG259:GJ262"/>
    <mergeCell ref="GK259:GM262"/>
    <mergeCell ref="GN259:GP262"/>
    <mergeCell ref="AZ261:BV261"/>
    <mergeCell ref="EV261:FR261"/>
    <mergeCell ref="AZ262:BD263"/>
    <mergeCell ref="BE262:BJ263"/>
    <mergeCell ref="AZ256:BD257"/>
    <mergeCell ref="BE256:BJ257"/>
    <mergeCell ref="BK256:BK257"/>
    <mergeCell ref="BL256:BV257"/>
    <mergeCell ref="BX256:CB258"/>
    <mergeCell ref="CC256:CF258"/>
    <mergeCell ref="CG256:CJ258"/>
    <mergeCell ref="CK256:CN258"/>
    <mergeCell ref="CO256:CQ258"/>
    <mergeCell ref="CR256:CT258"/>
    <mergeCell ref="EV256:EZ257"/>
    <mergeCell ref="FA256:FF257"/>
    <mergeCell ref="FG256:FG257"/>
    <mergeCell ref="FH256:FR257"/>
    <mergeCell ref="AZ253:BD254"/>
    <mergeCell ref="BE253:BJ254"/>
    <mergeCell ref="BK253:BK254"/>
    <mergeCell ref="BX253:CB255"/>
    <mergeCell ref="CC253:CF255"/>
    <mergeCell ref="CG253:CJ255"/>
    <mergeCell ref="CK253:CN255"/>
    <mergeCell ref="CO253:CQ255"/>
    <mergeCell ref="CR253:CT255"/>
    <mergeCell ref="BL254:BP254"/>
    <mergeCell ref="BQ254:BV254"/>
    <mergeCell ref="AZ255:BV255"/>
    <mergeCell ref="GG247:GJ249"/>
    <mergeCell ref="GK247:GM249"/>
    <mergeCell ref="GN247:GP249"/>
    <mergeCell ref="AZ249:BV249"/>
    <mergeCell ref="EV249:FR249"/>
    <mergeCell ref="AZ250:BF251"/>
    <mergeCell ref="BG250:BJ251"/>
    <mergeCell ref="BL250:BP250"/>
    <mergeCell ref="BQ250:BV250"/>
    <mergeCell ref="BX250:CB252"/>
    <mergeCell ref="CC250:CF252"/>
    <mergeCell ref="CG250:CJ252"/>
    <mergeCell ref="CK250:CN252"/>
    <mergeCell ref="CO250:CQ252"/>
    <mergeCell ref="CR250:CT252"/>
    <mergeCell ref="EV250:FB251"/>
    <mergeCell ref="FC250:FF251"/>
    <mergeCell ref="FH250:FL250"/>
    <mergeCell ref="FM250:FR250"/>
    <mergeCell ref="FT250:FX252"/>
    <mergeCell ref="FY250:GB252"/>
    <mergeCell ref="GC250:GF252"/>
    <mergeCell ref="GG250:GJ252"/>
    <mergeCell ref="GK250:GM252"/>
    <mergeCell ref="GN250:GP252"/>
    <mergeCell ref="BK251:BV251"/>
    <mergeCell ref="FG251:FR251"/>
    <mergeCell ref="AZ252:BK252"/>
    <mergeCell ref="BL252:BP253"/>
    <mergeCell ref="BQ252:BV253"/>
    <mergeCell ref="EV252:FG252"/>
    <mergeCell ref="EU241:EX242"/>
    <mergeCell ref="EY241:FC242"/>
    <mergeCell ref="FD241:FD242"/>
    <mergeCell ref="FE241:FJ242"/>
    <mergeCell ref="FK241:FN242"/>
    <mergeCell ref="FO241:FR242"/>
    <mergeCell ref="FT241:FX243"/>
    <mergeCell ref="FY241:GB243"/>
    <mergeCell ref="GC241:GF243"/>
    <mergeCell ref="GG241:GJ243"/>
    <mergeCell ref="GK241:GM243"/>
    <mergeCell ref="GN241:GP243"/>
    <mergeCell ref="AY243:BW243"/>
    <mergeCell ref="EU243:FS243"/>
    <mergeCell ref="AY244:AY267"/>
    <mergeCell ref="AZ244:BW244"/>
    <mergeCell ref="BX244:CB246"/>
    <mergeCell ref="CC244:CF246"/>
    <mergeCell ref="CG244:CJ246"/>
    <mergeCell ref="CK244:CN246"/>
    <mergeCell ref="CO244:CQ246"/>
    <mergeCell ref="CR244:CT246"/>
    <mergeCell ref="EU244:EU267"/>
    <mergeCell ref="EV244:FS244"/>
    <mergeCell ref="FT244:FX246"/>
    <mergeCell ref="FY244:GB246"/>
    <mergeCell ref="GC244:GF246"/>
    <mergeCell ref="GG244:GJ246"/>
    <mergeCell ref="GK244:GM246"/>
    <mergeCell ref="GN244:GP246"/>
    <mergeCell ref="AZ245:BJ246"/>
    <mergeCell ref="GC247:GF249"/>
    <mergeCell ref="EU232:GP232"/>
    <mergeCell ref="CC237:CF240"/>
    <mergeCell ref="CG237:CJ240"/>
    <mergeCell ref="CK237:CN240"/>
    <mergeCell ref="CO237:CT238"/>
    <mergeCell ref="FY237:GB240"/>
    <mergeCell ref="GC237:GF240"/>
    <mergeCell ref="GG237:GJ240"/>
    <mergeCell ref="GK237:GP238"/>
    <mergeCell ref="GQ237:GQ290"/>
    <mergeCell ref="BI238:CA239"/>
    <mergeCell ref="FE238:FW239"/>
    <mergeCell ref="CO239:CQ240"/>
    <mergeCell ref="CR239:CT240"/>
    <mergeCell ref="GK239:GM240"/>
    <mergeCell ref="GN239:GP240"/>
    <mergeCell ref="AY240:BW240"/>
    <mergeCell ref="AY241:BB242"/>
    <mergeCell ref="BC241:BG242"/>
    <mergeCell ref="BH241:BH242"/>
    <mergeCell ref="BI241:BN242"/>
    <mergeCell ref="BO241:BR242"/>
    <mergeCell ref="BS241:BV242"/>
    <mergeCell ref="BX241:CB243"/>
    <mergeCell ref="CC241:CF243"/>
    <mergeCell ref="CG241:CJ243"/>
    <mergeCell ref="CK241:CN243"/>
    <mergeCell ref="CO241:CQ243"/>
    <mergeCell ref="EU273:FR273"/>
    <mergeCell ref="FT275:FX278"/>
    <mergeCell ref="CR241:CT243"/>
    <mergeCell ref="GK228:GM231"/>
    <mergeCell ref="GN228:GP231"/>
    <mergeCell ref="AZ229:BV229"/>
    <mergeCell ref="EV229:FR229"/>
    <mergeCell ref="AZ230:BD231"/>
    <mergeCell ref="BE230:BJ231"/>
    <mergeCell ref="BK230:BK231"/>
    <mergeCell ref="BL230:BP231"/>
    <mergeCell ref="BQ230:BV231"/>
    <mergeCell ref="EV230:EZ231"/>
    <mergeCell ref="FA230:FF231"/>
    <mergeCell ref="FG230:FG231"/>
    <mergeCell ref="FH230:FL231"/>
    <mergeCell ref="FM230:FR231"/>
    <mergeCell ref="EN223:EP227"/>
    <mergeCell ref="EQ223:ES227"/>
    <mergeCell ref="EJ228:EM231"/>
    <mergeCell ref="EN228:EP231"/>
    <mergeCell ref="EQ228:ES231"/>
    <mergeCell ref="BL227:BP228"/>
    <mergeCell ref="BQ227:BV228"/>
    <mergeCell ref="EV227:EZ228"/>
    <mergeCell ref="FA227:FF228"/>
    <mergeCell ref="FG227:FG228"/>
    <mergeCell ref="FH227:FL228"/>
    <mergeCell ref="FM227:FR228"/>
    <mergeCell ref="BX228:CB231"/>
    <mergeCell ref="CC228:CF231"/>
    <mergeCell ref="CG228:CJ231"/>
    <mergeCell ref="CK228:CN231"/>
    <mergeCell ref="CO228:CQ231"/>
    <mergeCell ref="CR228:CT231"/>
    <mergeCell ref="GK221:GM222"/>
    <mergeCell ref="GN221:GP222"/>
    <mergeCell ref="BX223:CB227"/>
    <mergeCell ref="CC223:CF227"/>
    <mergeCell ref="CG223:CJ227"/>
    <mergeCell ref="CK223:CN227"/>
    <mergeCell ref="CO223:CQ227"/>
    <mergeCell ref="CR223:CT227"/>
    <mergeCell ref="FT223:FX227"/>
    <mergeCell ref="FY223:GB227"/>
    <mergeCell ref="GC223:GF227"/>
    <mergeCell ref="GG223:GJ227"/>
    <mergeCell ref="GK223:GM227"/>
    <mergeCell ref="GN223:GP227"/>
    <mergeCell ref="EV224:FH225"/>
    <mergeCell ref="FJ224:FN225"/>
    <mergeCell ref="FO224:FR225"/>
    <mergeCell ref="EV226:FR226"/>
    <mergeCell ref="DR221:DU221"/>
    <mergeCell ref="DW221:EA222"/>
    <mergeCell ref="CC217:CF220"/>
    <mergeCell ref="CG217:CJ220"/>
    <mergeCell ref="CK217:CN220"/>
    <mergeCell ref="EB221:EE222"/>
    <mergeCell ref="EF221:EI222"/>
    <mergeCell ref="EJ221:EM222"/>
    <mergeCell ref="EN221:EP222"/>
    <mergeCell ref="EQ221:ES222"/>
    <mergeCell ref="EJ223:EM227"/>
    <mergeCell ref="DW223:EA227"/>
    <mergeCell ref="EB223:EE227"/>
    <mergeCell ref="EF223:EI227"/>
    <mergeCell ref="FA216:FA219"/>
    <mergeCell ref="FB216:FF216"/>
    <mergeCell ref="FG216:FG219"/>
    <mergeCell ref="FH216:FL216"/>
    <mergeCell ref="FM216:FM219"/>
    <mergeCell ref="DE216:DI216"/>
    <mergeCell ref="DJ216:DJ219"/>
    <mergeCell ref="CO217:CQ220"/>
    <mergeCell ref="CR217:CT220"/>
    <mergeCell ref="EV217:EZ219"/>
    <mergeCell ref="FB217:FF219"/>
    <mergeCell ref="FH217:FL219"/>
    <mergeCell ref="FN217:FR219"/>
    <mergeCell ref="DK216:DO216"/>
    <mergeCell ref="DP216:DP219"/>
    <mergeCell ref="DQ216:DU216"/>
    <mergeCell ref="EQ217:ES220"/>
    <mergeCell ref="DW205:EA207"/>
    <mergeCell ref="EB205:EE207"/>
    <mergeCell ref="FT228:FX231"/>
    <mergeCell ref="FY228:GB231"/>
    <mergeCell ref="GC228:GF231"/>
    <mergeCell ref="GG228:GJ231"/>
    <mergeCell ref="EV221:EX221"/>
    <mergeCell ref="EY221:FB221"/>
    <mergeCell ref="FD221:FF221"/>
    <mergeCell ref="FG221:FJ221"/>
    <mergeCell ref="FL221:FN221"/>
    <mergeCell ref="FO221:FR221"/>
    <mergeCell ref="GC221:GF222"/>
    <mergeCell ref="GG221:GJ222"/>
    <mergeCell ref="FN216:FR216"/>
    <mergeCell ref="GG208:GJ210"/>
    <mergeCell ref="GK208:GM210"/>
    <mergeCell ref="GN208:GP210"/>
    <mergeCell ref="AZ209:BK209"/>
    <mergeCell ref="EV209:FG209"/>
    <mergeCell ref="AY211:BV211"/>
    <mergeCell ref="BX211:CB213"/>
    <mergeCell ref="CC211:CF213"/>
    <mergeCell ref="CG211:CJ213"/>
    <mergeCell ref="CK211:CN213"/>
    <mergeCell ref="CO211:CQ213"/>
    <mergeCell ref="CR211:CT213"/>
    <mergeCell ref="EU211:FR211"/>
    <mergeCell ref="FT211:FX213"/>
    <mergeCell ref="FY211:GB213"/>
    <mergeCell ref="GC211:GF213"/>
    <mergeCell ref="GG211:GJ213"/>
    <mergeCell ref="GK211:GM213"/>
    <mergeCell ref="GN211:GP213"/>
    <mergeCell ref="AY212:AY214"/>
    <mergeCell ref="AZ212:BL214"/>
    <mergeCell ref="ET179:ET232"/>
    <mergeCell ref="CX185:DV185"/>
    <mergeCell ref="CX183:DA184"/>
    <mergeCell ref="DB183:DF184"/>
    <mergeCell ref="DG183:DG184"/>
    <mergeCell ref="DH183:DM184"/>
    <mergeCell ref="DN183:DQ184"/>
    <mergeCell ref="DP194:DU195"/>
    <mergeCell ref="CY189:DI190"/>
    <mergeCell ref="DK189:DU190"/>
    <mergeCell ref="EV207:EZ208"/>
    <mergeCell ref="GG198:GJ200"/>
    <mergeCell ref="GK198:GM200"/>
    <mergeCell ref="GN198:GP200"/>
    <mergeCell ref="FY201:GB204"/>
    <mergeCell ref="GC201:GF204"/>
    <mergeCell ref="GG201:GJ204"/>
    <mergeCell ref="GK201:GM204"/>
    <mergeCell ref="GN201:GP204"/>
    <mergeCell ref="AZ203:BV203"/>
    <mergeCell ref="EV203:FR203"/>
    <mergeCell ref="AZ204:BD205"/>
    <mergeCell ref="BE204:BJ205"/>
    <mergeCell ref="BK204:BK205"/>
    <mergeCell ref="BL204:BP205"/>
    <mergeCell ref="BQ204:BV205"/>
    <mergeCell ref="EV204:EZ205"/>
    <mergeCell ref="FA204:FF205"/>
    <mergeCell ref="FG204:FG205"/>
    <mergeCell ref="FH204:FL205"/>
    <mergeCell ref="FM204:FR205"/>
    <mergeCell ref="BX205:CB207"/>
    <mergeCell ref="CC205:CF207"/>
    <mergeCell ref="CG205:CJ207"/>
    <mergeCell ref="CK205:CN207"/>
    <mergeCell ref="CO205:CQ207"/>
    <mergeCell ref="CR205:CT207"/>
    <mergeCell ref="FT205:FX207"/>
    <mergeCell ref="FY205:GB207"/>
    <mergeCell ref="GC205:GF207"/>
    <mergeCell ref="GG205:GJ207"/>
    <mergeCell ref="AZ206:BV206"/>
    <mergeCell ref="EV206:FR206"/>
    <mergeCell ref="EV195:EZ196"/>
    <mergeCell ref="FA195:FF196"/>
    <mergeCell ref="FG195:FG196"/>
    <mergeCell ref="FT195:FX197"/>
    <mergeCell ref="FY195:GB197"/>
    <mergeCell ref="GC195:GF197"/>
    <mergeCell ref="GG195:GJ197"/>
    <mergeCell ref="GK195:GM197"/>
    <mergeCell ref="GN195:GP197"/>
    <mergeCell ref="BL196:BP196"/>
    <mergeCell ref="BQ196:BV196"/>
    <mergeCell ref="FH196:FL196"/>
    <mergeCell ref="AZ197:BV197"/>
    <mergeCell ref="EV197:FR197"/>
    <mergeCell ref="AZ198:BD199"/>
    <mergeCell ref="BE198:BJ199"/>
    <mergeCell ref="BK198:BK199"/>
    <mergeCell ref="BL198:BV199"/>
    <mergeCell ref="BX198:CB200"/>
    <mergeCell ref="CC198:CF200"/>
    <mergeCell ref="CG198:CJ200"/>
    <mergeCell ref="CK198:CN200"/>
    <mergeCell ref="CO198:CQ200"/>
    <mergeCell ref="CR198:CT200"/>
    <mergeCell ref="EV198:EZ199"/>
    <mergeCell ref="FA198:FF199"/>
    <mergeCell ref="FG198:FG199"/>
    <mergeCell ref="FH198:FR199"/>
    <mergeCell ref="FT198:FX200"/>
    <mergeCell ref="EN195:EP197"/>
    <mergeCell ref="EQ195:ES197"/>
    <mergeCell ref="CY197:DU197"/>
    <mergeCell ref="FT189:FX191"/>
    <mergeCell ref="FY189:GB191"/>
    <mergeCell ref="GC189:GF191"/>
    <mergeCell ref="GG189:GJ191"/>
    <mergeCell ref="GK189:GM191"/>
    <mergeCell ref="GN189:GP191"/>
    <mergeCell ref="AZ191:BV191"/>
    <mergeCell ref="EV191:FR191"/>
    <mergeCell ref="AZ192:BF193"/>
    <mergeCell ref="BG192:BJ193"/>
    <mergeCell ref="BL192:BP192"/>
    <mergeCell ref="BQ192:BV192"/>
    <mergeCell ref="BX192:CB194"/>
    <mergeCell ref="CC192:CF194"/>
    <mergeCell ref="CG192:CJ194"/>
    <mergeCell ref="CK192:CN194"/>
    <mergeCell ref="CO192:CQ194"/>
    <mergeCell ref="CR192:CT194"/>
    <mergeCell ref="EV192:FB193"/>
    <mergeCell ref="FC192:FF193"/>
    <mergeCell ref="FH192:FL192"/>
    <mergeCell ref="FM192:FR192"/>
    <mergeCell ref="FT192:FX194"/>
    <mergeCell ref="FY192:GB194"/>
    <mergeCell ref="GC192:GF194"/>
    <mergeCell ref="GG192:GJ194"/>
    <mergeCell ref="GK192:GM194"/>
    <mergeCell ref="GN192:GP194"/>
    <mergeCell ref="BK193:BV193"/>
    <mergeCell ref="FG193:FR193"/>
    <mergeCell ref="AZ194:BK194"/>
    <mergeCell ref="BL194:BP195"/>
    <mergeCell ref="GC183:GF185"/>
    <mergeCell ref="GG183:GJ185"/>
    <mergeCell ref="GK183:GM185"/>
    <mergeCell ref="GN183:GP185"/>
    <mergeCell ref="AY185:BW185"/>
    <mergeCell ref="EU185:FS185"/>
    <mergeCell ref="AY186:AY209"/>
    <mergeCell ref="AZ186:BW186"/>
    <mergeCell ref="BX186:CB188"/>
    <mergeCell ref="CC186:CF188"/>
    <mergeCell ref="CG186:CJ188"/>
    <mergeCell ref="CK186:CN188"/>
    <mergeCell ref="CO186:CQ188"/>
    <mergeCell ref="CR186:CT188"/>
    <mergeCell ref="EU186:EU209"/>
    <mergeCell ref="EV186:FS186"/>
    <mergeCell ref="FT186:FX188"/>
    <mergeCell ref="FY186:GB188"/>
    <mergeCell ref="GC186:GF188"/>
    <mergeCell ref="GG186:GJ188"/>
    <mergeCell ref="GK186:GM188"/>
    <mergeCell ref="GN186:GP188"/>
    <mergeCell ref="AZ187:BJ188"/>
    <mergeCell ref="BK187:BK190"/>
    <mergeCell ref="BL187:BV188"/>
    <mergeCell ref="CC189:CF191"/>
    <mergeCell ref="CG189:CJ191"/>
    <mergeCell ref="CK189:CN191"/>
    <mergeCell ref="CO189:CQ191"/>
    <mergeCell ref="CR189:CT191"/>
    <mergeCell ref="EV189:FF190"/>
    <mergeCell ref="FH189:FR190"/>
    <mergeCell ref="GK179:GP180"/>
    <mergeCell ref="GQ179:GQ232"/>
    <mergeCell ref="BI180:CA181"/>
    <mergeCell ref="FE180:FW181"/>
    <mergeCell ref="CO181:CQ182"/>
    <mergeCell ref="CR181:CT182"/>
    <mergeCell ref="GK181:GM182"/>
    <mergeCell ref="GN181:GP182"/>
    <mergeCell ref="AY182:BW182"/>
    <mergeCell ref="AY183:BB184"/>
    <mergeCell ref="BC183:BG184"/>
    <mergeCell ref="BH183:BH184"/>
    <mergeCell ref="BI183:BN184"/>
    <mergeCell ref="BO183:BR184"/>
    <mergeCell ref="BS183:BV184"/>
    <mergeCell ref="BX183:CB185"/>
    <mergeCell ref="CC183:CF185"/>
    <mergeCell ref="CG183:CJ185"/>
    <mergeCell ref="CK183:CN185"/>
    <mergeCell ref="CO183:CQ185"/>
    <mergeCell ref="CR183:CT185"/>
    <mergeCell ref="EU183:EX184"/>
    <mergeCell ref="EY183:FC184"/>
    <mergeCell ref="FD183:FD184"/>
    <mergeCell ref="FE183:FJ184"/>
    <mergeCell ref="FK183:FN184"/>
    <mergeCell ref="FO183:FR184"/>
    <mergeCell ref="FT183:FX185"/>
    <mergeCell ref="FY183:GB185"/>
    <mergeCell ref="EQ198:ES200"/>
    <mergeCell ref="EN186:EP188"/>
    <mergeCell ref="GC170:GF173"/>
    <mergeCell ref="GG170:GJ173"/>
    <mergeCell ref="GK170:GM173"/>
    <mergeCell ref="GN170:GP173"/>
    <mergeCell ref="AZ171:BV171"/>
    <mergeCell ref="EV171:FR171"/>
    <mergeCell ref="AZ172:BD173"/>
    <mergeCell ref="BE172:BJ173"/>
    <mergeCell ref="BK172:BK173"/>
    <mergeCell ref="BL172:BP173"/>
    <mergeCell ref="BQ172:BV173"/>
    <mergeCell ref="EV172:EZ173"/>
    <mergeCell ref="FA172:FF173"/>
    <mergeCell ref="FG172:FG173"/>
    <mergeCell ref="FH172:FL173"/>
    <mergeCell ref="FM172:FR173"/>
    <mergeCell ref="AY174:CT174"/>
    <mergeCell ref="EU174:GP174"/>
    <mergeCell ref="DW170:EA173"/>
    <mergeCell ref="EB170:EE173"/>
    <mergeCell ref="EF170:EI173"/>
    <mergeCell ref="EJ170:EM173"/>
    <mergeCell ref="EN170:EP173"/>
    <mergeCell ref="EQ170:ES173"/>
    <mergeCell ref="DP169:DU170"/>
    <mergeCell ref="FT165:FX169"/>
    <mergeCell ref="FY165:GB169"/>
    <mergeCell ref="GC165:GF169"/>
    <mergeCell ref="GG165:GJ169"/>
    <mergeCell ref="GK165:GM169"/>
    <mergeCell ref="GN165:GP169"/>
    <mergeCell ref="AZ166:BL167"/>
    <mergeCell ref="EV166:FH167"/>
    <mergeCell ref="FJ166:FN167"/>
    <mergeCell ref="FO166:FR167"/>
    <mergeCell ref="AZ168:BV168"/>
    <mergeCell ref="EV168:FR168"/>
    <mergeCell ref="AZ169:BD170"/>
    <mergeCell ref="BE169:BJ170"/>
    <mergeCell ref="BK169:BK170"/>
    <mergeCell ref="BL169:BP170"/>
    <mergeCell ref="BQ169:BV170"/>
    <mergeCell ref="EV169:EZ170"/>
    <mergeCell ref="FA169:FF170"/>
    <mergeCell ref="FG169:FG170"/>
    <mergeCell ref="FH169:FL170"/>
    <mergeCell ref="FM169:FR170"/>
    <mergeCell ref="BX170:CB173"/>
    <mergeCell ref="CC170:CF173"/>
    <mergeCell ref="CG170:CJ173"/>
    <mergeCell ref="CK170:CN173"/>
    <mergeCell ref="CO170:CQ173"/>
    <mergeCell ref="CR170:CT173"/>
    <mergeCell ref="CK165:CN169"/>
    <mergeCell ref="CO165:CQ169"/>
    <mergeCell ref="CR165:CT169"/>
    <mergeCell ref="BX165:CB169"/>
    <mergeCell ref="CC165:CF169"/>
    <mergeCell ref="CG165:CJ169"/>
    <mergeCell ref="FT170:FX173"/>
    <mergeCell ref="FY170:GB173"/>
    <mergeCell ref="FT159:FX162"/>
    <mergeCell ref="FY159:GB162"/>
    <mergeCell ref="GC159:GF162"/>
    <mergeCell ref="GG159:GJ162"/>
    <mergeCell ref="GK159:GM162"/>
    <mergeCell ref="GN159:GP162"/>
    <mergeCell ref="AZ163:BB163"/>
    <mergeCell ref="BC163:BF163"/>
    <mergeCell ref="BH163:BJ163"/>
    <mergeCell ref="BK163:BN163"/>
    <mergeCell ref="BP163:BR163"/>
    <mergeCell ref="BS163:BV163"/>
    <mergeCell ref="BX163:CB164"/>
    <mergeCell ref="CC163:CF164"/>
    <mergeCell ref="CG163:CJ164"/>
    <mergeCell ref="CK163:CN164"/>
    <mergeCell ref="CO163:CQ164"/>
    <mergeCell ref="CR163:CT164"/>
    <mergeCell ref="EV163:EX163"/>
    <mergeCell ref="EY163:FB163"/>
    <mergeCell ref="FD163:FF163"/>
    <mergeCell ref="FG163:FJ163"/>
    <mergeCell ref="FL163:FN163"/>
    <mergeCell ref="FO163:FR163"/>
    <mergeCell ref="FT163:FX164"/>
    <mergeCell ref="FY163:GB164"/>
    <mergeCell ref="GC163:GF164"/>
    <mergeCell ref="GG163:GJ164"/>
    <mergeCell ref="GK163:GM164"/>
    <mergeCell ref="GN163:GP164"/>
    <mergeCell ref="FA158:FA161"/>
    <mergeCell ref="FB158:FF158"/>
    <mergeCell ref="FG158:FG161"/>
    <mergeCell ref="FH158:FL158"/>
    <mergeCell ref="FM158:FM161"/>
    <mergeCell ref="FN158:FR158"/>
    <mergeCell ref="AZ159:BD161"/>
    <mergeCell ref="BF159:BJ161"/>
    <mergeCell ref="BL159:BP161"/>
    <mergeCell ref="BR159:BV161"/>
    <mergeCell ref="BX159:CB162"/>
    <mergeCell ref="CC159:CF162"/>
    <mergeCell ref="CG159:CJ162"/>
    <mergeCell ref="CK159:CN162"/>
    <mergeCell ref="CO159:CQ162"/>
    <mergeCell ref="CR159:CT162"/>
    <mergeCell ref="EV159:EZ161"/>
    <mergeCell ref="FB159:FF161"/>
    <mergeCell ref="FH159:FL161"/>
    <mergeCell ref="FN159:FR161"/>
    <mergeCell ref="CY158:DC158"/>
    <mergeCell ref="DD158:DD161"/>
    <mergeCell ref="EN159:EP162"/>
    <mergeCell ref="EQ156:ES158"/>
    <mergeCell ref="DW159:EA162"/>
    <mergeCell ref="EB159:EE162"/>
    <mergeCell ref="EF159:EI162"/>
    <mergeCell ref="EJ159:EM162"/>
    <mergeCell ref="EQ159:ES162"/>
    <mergeCell ref="GN153:GP155"/>
    <mergeCell ref="AY154:AY156"/>
    <mergeCell ref="AZ154:BL156"/>
    <mergeCell ref="BM154:BQ156"/>
    <mergeCell ref="BR154:BV156"/>
    <mergeCell ref="EU154:EU156"/>
    <mergeCell ref="EV154:FH156"/>
    <mergeCell ref="FI154:FM156"/>
    <mergeCell ref="FN154:FR156"/>
    <mergeCell ref="BX156:CB158"/>
    <mergeCell ref="CC156:CF158"/>
    <mergeCell ref="CG156:CJ158"/>
    <mergeCell ref="CK156:CN158"/>
    <mergeCell ref="CO156:CQ158"/>
    <mergeCell ref="CR156:CT158"/>
    <mergeCell ref="FT156:FX158"/>
    <mergeCell ref="FY156:GB158"/>
    <mergeCell ref="GC156:GF158"/>
    <mergeCell ref="GG156:GJ158"/>
    <mergeCell ref="GK156:GM158"/>
    <mergeCell ref="GN156:GP158"/>
    <mergeCell ref="AY157:BV157"/>
    <mergeCell ref="EU157:FR157"/>
    <mergeCell ref="AZ158:BD158"/>
    <mergeCell ref="BE158:BE161"/>
    <mergeCell ref="EB156:EE158"/>
    <mergeCell ref="EF156:EI158"/>
    <mergeCell ref="EJ156:EM158"/>
    <mergeCell ref="EN156:EP158"/>
    <mergeCell ref="BF158:BJ158"/>
    <mergeCell ref="BK158:BK161"/>
    <mergeCell ref="EV158:EZ158"/>
    <mergeCell ref="BL149:BV152"/>
    <mergeCell ref="CK153:CN155"/>
    <mergeCell ref="CO153:CQ155"/>
    <mergeCell ref="CR153:CT155"/>
    <mergeCell ref="CO147:CQ149"/>
    <mergeCell ref="CR147:CT149"/>
    <mergeCell ref="EQ153:ES155"/>
    <mergeCell ref="EU153:FR153"/>
    <mergeCell ref="FT153:FX155"/>
    <mergeCell ref="FY153:GB155"/>
    <mergeCell ref="GC153:GF155"/>
    <mergeCell ref="GG153:GJ155"/>
    <mergeCell ref="GK153:GM155"/>
    <mergeCell ref="EB153:EE155"/>
    <mergeCell ref="EF153:EI155"/>
    <mergeCell ref="EJ153:EM155"/>
    <mergeCell ref="EN153:EP155"/>
    <mergeCell ref="DL154:DP156"/>
    <mergeCell ref="DQ154:DU156"/>
    <mergeCell ref="GN147:GP149"/>
    <mergeCell ref="AZ148:BV148"/>
    <mergeCell ref="EV148:FR148"/>
    <mergeCell ref="AZ149:BD150"/>
    <mergeCell ref="BE149:BJ150"/>
    <mergeCell ref="EV149:EZ150"/>
    <mergeCell ref="FA149:FF150"/>
    <mergeCell ref="FG149:FG150"/>
    <mergeCell ref="FH149:FR152"/>
    <mergeCell ref="BX150:CB152"/>
    <mergeCell ref="CC150:CF152"/>
    <mergeCell ref="CG150:CJ152"/>
    <mergeCell ref="CK150:CN152"/>
    <mergeCell ref="CO150:CQ152"/>
    <mergeCell ref="CR150:CT152"/>
    <mergeCell ref="FT150:FX152"/>
    <mergeCell ref="FY150:GB152"/>
    <mergeCell ref="GC150:GF152"/>
    <mergeCell ref="GG150:GJ152"/>
    <mergeCell ref="GK150:GM152"/>
    <mergeCell ref="GN150:GP152"/>
    <mergeCell ref="AZ151:BK151"/>
    <mergeCell ref="EV151:FG151"/>
    <mergeCell ref="EQ150:ES152"/>
    <mergeCell ref="DD149:DI150"/>
    <mergeCell ref="DJ149:DJ150"/>
    <mergeCell ref="DK149:DU152"/>
    <mergeCell ref="DW147:EA149"/>
    <mergeCell ref="EB147:EE149"/>
    <mergeCell ref="EF147:EI149"/>
    <mergeCell ref="EJ147:EM149"/>
    <mergeCell ref="EN147:EP149"/>
    <mergeCell ref="EV143:EZ144"/>
    <mergeCell ref="FA143:FF144"/>
    <mergeCell ref="FG143:FG144"/>
    <mergeCell ref="FH143:FL144"/>
    <mergeCell ref="FM143:FR144"/>
    <mergeCell ref="FT143:FX146"/>
    <mergeCell ref="GC143:GF146"/>
    <mergeCell ref="GG143:GJ146"/>
    <mergeCell ref="FY143:GB146"/>
    <mergeCell ref="GK143:GM146"/>
    <mergeCell ref="GN143:GP146"/>
    <mergeCell ref="AZ145:BV145"/>
    <mergeCell ref="EV145:FR145"/>
    <mergeCell ref="AZ146:BD147"/>
    <mergeCell ref="BE146:BJ147"/>
    <mergeCell ref="BK146:BK147"/>
    <mergeCell ref="BL146:BP147"/>
    <mergeCell ref="BQ146:BV147"/>
    <mergeCell ref="EV146:EZ147"/>
    <mergeCell ref="FA146:FF147"/>
    <mergeCell ref="FG146:FG147"/>
    <mergeCell ref="FH146:FL147"/>
    <mergeCell ref="FM146:FR147"/>
    <mergeCell ref="BX147:CB149"/>
    <mergeCell ref="CC147:CF149"/>
    <mergeCell ref="CG147:CJ149"/>
    <mergeCell ref="CK147:CN149"/>
    <mergeCell ref="FT147:FX149"/>
    <mergeCell ref="FY147:GB149"/>
    <mergeCell ref="GC147:GF149"/>
    <mergeCell ref="GG147:GJ149"/>
    <mergeCell ref="GK147:GM149"/>
    <mergeCell ref="GG137:GJ139"/>
    <mergeCell ref="GK137:GM139"/>
    <mergeCell ref="GN137:GP139"/>
    <mergeCell ref="BL138:BP138"/>
    <mergeCell ref="BQ138:BV138"/>
    <mergeCell ref="FH138:FL138"/>
    <mergeCell ref="FM138:FR138"/>
    <mergeCell ref="AZ139:BV139"/>
    <mergeCell ref="EV139:FR139"/>
    <mergeCell ref="AZ140:BD141"/>
    <mergeCell ref="BE140:BJ141"/>
    <mergeCell ref="BK140:BK141"/>
    <mergeCell ref="BL140:BV141"/>
    <mergeCell ref="BX140:CB142"/>
    <mergeCell ref="CC140:CF142"/>
    <mergeCell ref="CG140:CJ142"/>
    <mergeCell ref="CK140:CN142"/>
    <mergeCell ref="CO140:CQ142"/>
    <mergeCell ref="CR140:CT142"/>
    <mergeCell ref="EV140:EZ141"/>
    <mergeCell ref="FA140:FF141"/>
    <mergeCell ref="FG140:FG141"/>
    <mergeCell ref="FH140:FR141"/>
    <mergeCell ref="FT140:FX142"/>
    <mergeCell ref="FY140:GB142"/>
    <mergeCell ref="GC140:GF142"/>
    <mergeCell ref="GG140:GJ142"/>
    <mergeCell ref="GK140:GM142"/>
    <mergeCell ref="GN140:GP142"/>
    <mergeCell ref="AZ142:BV142"/>
    <mergeCell ref="EV142:FR142"/>
    <mergeCell ref="FH136:FL137"/>
    <mergeCell ref="EB137:EE139"/>
    <mergeCell ref="EF137:EI139"/>
    <mergeCell ref="EJ137:EM139"/>
    <mergeCell ref="EN137:EP139"/>
    <mergeCell ref="EQ137:ES139"/>
    <mergeCell ref="EJ131:EM133"/>
    <mergeCell ref="EN131:EP133"/>
    <mergeCell ref="EQ131:ES133"/>
    <mergeCell ref="ET121:ET174"/>
    <mergeCell ref="DW125:EA127"/>
    <mergeCell ref="EB125:EE127"/>
    <mergeCell ref="EF125:EI127"/>
    <mergeCell ref="EJ125:EM127"/>
    <mergeCell ref="EJ140:EM142"/>
    <mergeCell ref="EN140:EP142"/>
    <mergeCell ref="EQ140:ES142"/>
    <mergeCell ref="EJ143:EM146"/>
    <mergeCell ref="EN143:EP146"/>
    <mergeCell ref="EQ143:ES146"/>
    <mergeCell ref="DW153:EA155"/>
    <mergeCell ref="EB150:EE152"/>
    <mergeCell ref="EF150:EI152"/>
    <mergeCell ref="EJ150:EM152"/>
    <mergeCell ref="EN150:EP152"/>
    <mergeCell ref="EN125:EP127"/>
    <mergeCell ref="EQ125:ES127"/>
    <mergeCell ref="EB128:EE130"/>
    <mergeCell ref="EF128:EI130"/>
    <mergeCell ref="EJ128:EM130"/>
    <mergeCell ref="EQ147:ES149"/>
    <mergeCell ref="DW156:EA158"/>
    <mergeCell ref="AZ133:BV133"/>
    <mergeCell ref="EV133:FR133"/>
    <mergeCell ref="AZ134:BF135"/>
    <mergeCell ref="BG134:BJ135"/>
    <mergeCell ref="BL134:BP134"/>
    <mergeCell ref="BQ134:BV134"/>
    <mergeCell ref="BX134:CB136"/>
    <mergeCell ref="CC134:CF136"/>
    <mergeCell ref="CG134:CJ136"/>
    <mergeCell ref="CK134:CN136"/>
    <mergeCell ref="CO134:CQ136"/>
    <mergeCell ref="CR134:CT136"/>
    <mergeCell ref="EV134:FB135"/>
    <mergeCell ref="FC134:FF135"/>
    <mergeCell ref="FH134:FL134"/>
    <mergeCell ref="FM134:FR134"/>
    <mergeCell ref="FT134:FX136"/>
    <mergeCell ref="BK135:BV135"/>
    <mergeCell ref="FG135:FR135"/>
    <mergeCell ref="AZ136:BK136"/>
    <mergeCell ref="EJ134:EM136"/>
    <mergeCell ref="EN134:EP136"/>
    <mergeCell ref="EQ134:ES136"/>
    <mergeCell ref="FM136:FR137"/>
    <mergeCell ref="AZ137:BD138"/>
    <mergeCell ref="EV137:EZ138"/>
    <mergeCell ref="FA137:FF138"/>
    <mergeCell ref="FG137:FG138"/>
    <mergeCell ref="FT137:FX139"/>
    <mergeCell ref="FT131:FX133"/>
    <mergeCell ref="EV136:FG136"/>
    <mergeCell ref="DW137:EA139"/>
    <mergeCell ref="GK112:GM115"/>
    <mergeCell ref="GN112:GP115"/>
    <mergeCell ref="AZ113:BV113"/>
    <mergeCell ref="EV113:FR113"/>
    <mergeCell ref="AZ114:BD115"/>
    <mergeCell ref="BE114:BJ115"/>
    <mergeCell ref="BK114:BK115"/>
    <mergeCell ref="BL114:BP115"/>
    <mergeCell ref="BQ114:BV115"/>
    <mergeCell ref="EV114:EZ115"/>
    <mergeCell ref="FA114:FF115"/>
    <mergeCell ref="FG114:FG115"/>
    <mergeCell ref="FH114:FL115"/>
    <mergeCell ref="FM114:FR115"/>
    <mergeCell ref="AY116:CT116"/>
    <mergeCell ref="EU116:GP116"/>
    <mergeCell ref="CC121:CF124"/>
    <mergeCell ref="CG121:CJ124"/>
    <mergeCell ref="CK121:CN124"/>
    <mergeCell ref="CO121:CT122"/>
    <mergeCell ref="FY121:GB124"/>
    <mergeCell ref="GC121:GF124"/>
    <mergeCell ref="GG121:GJ124"/>
    <mergeCell ref="GK121:GP122"/>
    <mergeCell ref="BI122:CA123"/>
    <mergeCell ref="FE122:FW123"/>
    <mergeCell ref="CO123:CQ124"/>
    <mergeCell ref="CR123:CT124"/>
    <mergeCell ref="GK123:GM124"/>
    <mergeCell ref="GN123:GP124"/>
    <mergeCell ref="CY114:DC115"/>
    <mergeCell ref="DD114:DI115"/>
    <mergeCell ref="GC107:GF111"/>
    <mergeCell ref="GG107:GJ111"/>
    <mergeCell ref="GK107:GM111"/>
    <mergeCell ref="GN107:GP111"/>
    <mergeCell ref="AZ108:BL109"/>
    <mergeCell ref="BN108:BR109"/>
    <mergeCell ref="BS108:BV109"/>
    <mergeCell ref="EV108:FH109"/>
    <mergeCell ref="FJ108:FN109"/>
    <mergeCell ref="FO108:FR109"/>
    <mergeCell ref="AZ110:BV110"/>
    <mergeCell ref="EV110:FR110"/>
    <mergeCell ref="AZ111:BD112"/>
    <mergeCell ref="BE111:BJ112"/>
    <mergeCell ref="BK111:BK112"/>
    <mergeCell ref="BL111:BP112"/>
    <mergeCell ref="BQ111:BV112"/>
    <mergeCell ref="EV111:EZ112"/>
    <mergeCell ref="FA111:FF112"/>
    <mergeCell ref="FG111:FG112"/>
    <mergeCell ref="FH111:FL112"/>
    <mergeCell ref="FM111:FR112"/>
    <mergeCell ref="BX112:CB115"/>
    <mergeCell ref="CC112:CF115"/>
    <mergeCell ref="CG112:CJ115"/>
    <mergeCell ref="CK112:CN115"/>
    <mergeCell ref="CO112:CQ115"/>
    <mergeCell ref="CR112:CT115"/>
    <mergeCell ref="FT112:FX115"/>
    <mergeCell ref="FY112:GB115"/>
    <mergeCell ref="GC112:GF115"/>
    <mergeCell ref="GG112:GJ115"/>
    <mergeCell ref="GN101:GP104"/>
    <mergeCell ref="AZ105:BB105"/>
    <mergeCell ref="BC105:BF105"/>
    <mergeCell ref="BH105:BJ105"/>
    <mergeCell ref="BK105:BN105"/>
    <mergeCell ref="BP105:BR105"/>
    <mergeCell ref="BS105:BV105"/>
    <mergeCell ref="BX105:CB106"/>
    <mergeCell ref="CC105:CF106"/>
    <mergeCell ref="CG105:CJ106"/>
    <mergeCell ref="CK105:CN106"/>
    <mergeCell ref="CO105:CQ106"/>
    <mergeCell ref="CR105:CT106"/>
    <mergeCell ref="EV105:EX105"/>
    <mergeCell ref="EY105:FB105"/>
    <mergeCell ref="FD105:FF105"/>
    <mergeCell ref="FG105:FJ105"/>
    <mergeCell ref="FL105:FN105"/>
    <mergeCell ref="FO105:FR105"/>
    <mergeCell ref="FT105:FX106"/>
    <mergeCell ref="FY105:GB106"/>
    <mergeCell ref="GC105:GF106"/>
    <mergeCell ref="GG105:GJ106"/>
    <mergeCell ref="GK105:GM106"/>
    <mergeCell ref="GN105:GP106"/>
    <mergeCell ref="BK100:BK103"/>
    <mergeCell ref="BL100:BP100"/>
    <mergeCell ref="BQ100:BQ103"/>
    <mergeCell ref="BR100:BV100"/>
    <mergeCell ref="EV100:EZ100"/>
    <mergeCell ref="FA100:FA103"/>
    <mergeCell ref="FG100:FG103"/>
    <mergeCell ref="BR101:BV103"/>
    <mergeCell ref="BX101:CB104"/>
    <mergeCell ref="CC101:CF104"/>
    <mergeCell ref="CG101:CJ104"/>
    <mergeCell ref="CK101:CN104"/>
    <mergeCell ref="CO101:CQ104"/>
    <mergeCell ref="CR101:CT104"/>
    <mergeCell ref="EV101:EZ103"/>
    <mergeCell ref="FB101:FF103"/>
    <mergeCell ref="FH101:FL103"/>
    <mergeCell ref="FN101:FR103"/>
    <mergeCell ref="CC98:CF100"/>
    <mergeCell ref="CG98:CJ100"/>
    <mergeCell ref="CK98:CN100"/>
    <mergeCell ref="CX99:DU99"/>
    <mergeCell ref="CY100:DC100"/>
    <mergeCell ref="DD100:DD103"/>
    <mergeCell ref="DE100:DI100"/>
    <mergeCell ref="DJ100:DJ103"/>
    <mergeCell ref="DK100:DO100"/>
    <mergeCell ref="DP100:DP103"/>
    <mergeCell ref="DQ100:DU100"/>
    <mergeCell ref="FH100:FL100"/>
    <mergeCell ref="FM100:FM103"/>
    <mergeCell ref="FN100:FR100"/>
    <mergeCell ref="CX96:CX98"/>
    <mergeCell ref="CY96:DK98"/>
    <mergeCell ref="DL96:DP98"/>
    <mergeCell ref="DQ96:DU98"/>
    <mergeCell ref="DW98:EA100"/>
    <mergeCell ref="EB98:EE100"/>
    <mergeCell ref="EJ98:EM100"/>
    <mergeCell ref="GC92:GF94"/>
    <mergeCell ref="GG92:GJ94"/>
    <mergeCell ref="GK92:GM94"/>
    <mergeCell ref="GN92:GP94"/>
    <mergeCell ref="AZ93:BK93"/>
    <mergeCell ref="EV93:FG93"/>
    <mergeCell ref="AY95:BV95"/>
    <mergeCell ref="BX95:CB97"/>
    <mergeCell ref="CC95:CF97"/>
    <mergeCell ref="CG95:CJ97"/>
    <mergeCell ref="CK95:CN97"/>
    <mergeCell ref="CO95:CQ97"/>
    <mergeCell ref="CR95:CT97"/>
    <mergeCell ref="EU95:FR95"/>
    <mergeCell ref="FT95:FX97"/>
    <mergeCell ref="FY95:GB97"/>
    <mergeCell ref="GC95:GF97"/>
    <mergeCell ref="GG95:GJ97"/>
    <mergeCell ref="GK95:GM97"/>
    <mergeCell ref="GN95:GP97"/>
    <mergeCell ref="AY96:AY98"/>
    <mergeCell ref="AZ96:BL98"/>
    <mergeCell ref="BM96:BQ98"/>
    <mergeCell ref="BR96:BV98"/>
    <mergeCell ref="EU96:EU98"/>
    <mergeCell ref="EV96:FH98"/>
    <mergeCell ref="FI96:FM98"/>
    <mergeCell ref="FN96:FR98"/>
    <mergeCell ref="BX98:CB100"/>
    <mergeCell ref="AZ100:BD100"/>
    <mergeCell ref="BE100:BE103"/>
    <mergeCell ref="BF100:BJ100"/>
    <mergeCell ref="BQ88:BV89"/>
    <mergeCell ref="EV88:EZ89"/>
    <mergeCell ref="FA88:FF89"/>
    <mergeCell ref="FG88:FG89"/>
    <mergeCell ref="FH88:FL89"/>
    <mergeCell ref="FM88:FR89"/>
    <mergeCell ref="BX89:CB91"/>
    <mergeCell ref="CC89:CF91"/>
    <mergeCell ref="CG89:CJ91"/>
    <mergeCell ref="CK89:CN91"/>
    <mergeCell ref="CO89:CQ91"/>
    <mergeCell ref="CR89:CT91"/>
    <mergeCell ref="AZ90:BV90"/>
    <mergeCell ref="EV90:FR90"/>
    <mergeCell ref="AZ91:BD92"/>
    <mergeCell ref="BE91:BJ92"/>
    <mergeCell ref="BK91:BK92"/>
    <mergeCell ref="BL91:BV94"/>
    <mergeCell ref="EV91:EZ92"/>
    <mergeCell ref="FA91:FF92"/>
    <mergeCell ref="FG91:FG92"/>
    <mergeCell ref="FH91:FR94"/>
    <mergeCell ref="BX92:CB94"/>
    <mergeCell ref="CC92:CF94"/>
    <mergeCell ref="CG92:CJ94"/>
    <mergeCell ref="CK92:CN94"/>
    <mergeCell ref="CO92:CQ94"/>
    <mergeCell ref="GG82:GJ84"/>
    <mergeCell ref="GK82:GM84"/>
    <mergeCell ref="GN82:GP84"/>
    <mergeCell ref="AZ84:BV84"/>
    <mergeCell ref="EV84:FR84"/>
    <mergeCell ref="AZ85:BD86"/>
    <mergeCell ref="BE85:BJ86"/>
    <mergeCell ref="BK85:BK86"/>
    <mergeCell ref="BL85:BP86"/>
    <mergeCell ref="BQ85:BV86"/>
    <mergeCell ref="BX85:CB88"/>
    <mergeCell ref="CC85:CF88"/>
    <mergeCell ref="CG85:CJ88"/>
    <mergeCell ref="CK85:CN88"/>
    <mergeCell ref="CO85:CQ88"/>
    <mergeCell ref="CR85:CT88"/>
    <mergeCell ref="EV85:EZ86"/>
    <mergeCell ref="FA85:FF86"/>
    <mergeCell ref="FG85:FG86"/>
    <mergeCell ref="FH85:FL86"/>
    <mergeCell ref="FM85:FR86"/>
    <mergeCell ref="FT85:FX88"/>
    <mergeCell ref="FY85:GB88"/>
    <mergeCell ref="GC85:GF88"/>
    <mergeCell ref="GG85:GJ88"/>
    <mergeCell ref="GK85:GM88"/>
    <mergeCell ref="AZ87:BV87"/>
    <mergeCell ref="EV87:FR87"/>
    <mergeCell ref="AZ88:BD89"/>
    <mergeCell ref="BE88:BJ89"/>
    <mergeCell ref="BK88:BK89"/>
    <mergeCell ref="BL88:BP89"/>
    <mergeCell ref="CO79:CQ81"/>
    <mergeCell ref="CR79:CT81"/>
    <mergeCell ref="EV79:EZ80"/>
    <mergeCell ref="FA79:FF80"/>
    <mergeCell ref="FG79:FG80"/>
    <mergeCell ref="BL80:BP80"/>
    <mergeCell ref="BQ80:BV80"/>
    <mergeCell ref="FH80:FL80"/>
    <mergeCell ref="FM80:FR80"/>
    <mergeCell ref="AZ81:BV81"/>
    <mergeCell ref="EV81:FR81"/>
    <mergeCell ref="DK80:DO80"/>
    <mergeCell ref="DP80:DU80"/>
    <mergeCell ref="CY81:DU81"/>
    <mergeCell ref="AZ82:BD83"/>
    <mergeCell ref="BE82:BJ83"/>
    <mergeCell ref="BK82:BK83"/>
    <mergeCell ref="BL82:BV83"/>
    <mergeCell ref="BX82:CB84"/>
    <mergeCell ref="CC82:CF84"/>
    <mergeCell ref="CG82:CJ84"/>
    <mergeCell ref="CK82:CN84"/>
    <mergeCell ref="CO82:CQ84"/>
    <mergeCell ref="CR82:CT84"/>
    <mergeCell ref="EV82:EZ83"/>
    <mergeCell ref="FA82:FF83"/>
    <mergeCell ref="FG82:FG83"/>
    <mergeCell ref="FH82:FR83"/>
    <mergeCell ref="CY82:DC83"/>
    <mergeCell ref="DD82:DI83"/>
    <mergeCell ref="DJ82:DJ83"/>
    <mergeCell ref="DK82:DU83"/>
    <mergeCell ref="AZ76:BF77"/>
    <mergeCell ref="BG76:BJ77"/>
    <mergeCell ref="BL76:BP76"/>
    <mergeCell ref="BQ76:BV76"/>
    <mergeCell ref="BX76:CB78"/>
    <mergeCell ref="CC76:CF78"/>
    <mergeCell ref="CG76:CJ78"/>
    <mergeCell ref="CK76:CN78"/>
    <mergeCell ref="CO76:CQ78"/>
    <mergeCell ref="CR76:CT78"/>
    <mergeCell ref="EV76:FB77"/>
    <mergeCell ref="FC76:FF77"/>
    <mergeCell ref="FH76:FL76"/>
    <mergeCell ref="FM76:FR76"/>
    <mergeCell ref="FT76:FX78"/>
    <mergeCell ref="GC76:GF78"/>
    <mergeCell ref="GG76:GJ78"/>
    <mergeCell ref="BK77:BV77"/>
    <mergeCell ref="FG77:FR77"/>
    <mergeCell ref="AZ78:BK78"/>
    <mergeCell ref="BL78:BP79"/>
    <mergeCell ref="BQ78:BV79"/>
    <mergeCell ref="EV78:FG78"/>
    <mergeCell ref="FH78:FL79"/>
    <mergeCell ref="FM78:FR79"/>
    <mergeCell ref="AZ79:BD80"/>
    <mergeCell ref="BE79:BJ80"/>
    <mergeCell ref="BK79:BK80"/>
    <mergeCell ref="BX79:CB81"/>
    <mergeCell ref="CC79:CF81"/>
    <mergeCell ref="CG79:CJ81"/>
    <mergeCell ref="CK79:CN81"/>
    <mergeCell ref="FY67:GB69"/>
    <mergeCell ref="GC67:GF69"/>
    <mergeCell ref="GG67:GJ69"/>
    <mergeCell ref="GK67:GM69"/>
    <mergeCell ref="GN67:GP69"/>
    <mergeCell ref="AY69:BW69"/>
    <mergeCell ref="EU69:FS69"/>
    <mergeCell ref="AY70:AY93"/>
    <mergeCell ref="AZ70:BW70"/>
    <mergeCell ref="BX70:CB72"/>
    <mergeCell ref="CC70:CF72"/>
    <mergeCell ref="CG70:CJ72"/>
    <mergeCell ref="CK70:CN72"/>
    <mergeCell ref="CO70:CQ72"/>
    <mergeCell ref="CR70:CT72"/>
    <mergeCell ref="EU70:EU93"/>
    <mergeCell ref="EV70:FS70"/>
    <mergeCell ref="FT70:FX72"/>
    <mergeCell ref="FY70:GB72"/>
    <mergeCell ref="GC70:GF72"/>
    <mergeCell ref="GG70:GJ72"/>
    <mergeCell ref="GK70:GM72"/>
    <mergeCell ref="GN70:GP72"/>
    <mergeCell ref="AZ71:BJ72"/>
    <mergeCell ref="BK71:BK74"/>
    <mergeCell ref="BL71:BV72"/>
    <mergeCell ref="EV71:FF72"/>
    <mergeCell ref="FG71:FG74"/>
    <mergeCell ref="FH71:FR72"/>
    <mergeCell ref="AZ73:BJ74"/>
    <mergeCell ref="BL73:BV74"/>
    <mergeCell ref="AZ75:BV75"/>
    <mergeCell ref="AY66:BW66"/>
    <mergeCell ref="AY67:BB68"/>
    <mergeCell ref="BC67:BG68"/>
    <mergeCell ref="BH67:BH68"/>
    <mergeCell ref="BI67:BN68"/>
    <mergeCell ref="BO67:BR68"/>
    <mergeCell ref="BS67:BV68"/>
    <mergeCell ref="BX67:CB69"/>
    <mergeCell ref="CC67:CF69"/>
    <mergeCell ref="CG67:CJ69"/>
    <mergeCell ref="CK67:CN69"/>
    <mergeCell ref="CO67:CQ69"/>
    <mergeCell ref="CR67:CT69"/>
    <mergeCell ref="EU67:EX68"/>
    <mergeCell ref="EY67:FC68"/>
    <mergeCell ref="FD67:FD68"/>
    <mergeCell ref="FE67:FJ68"/>
    <mergeCell ref="FK67:FN68"/>
    <mergeCell ref="FO67:FR68"/>
    <mergeCell ref="CC63:CF66"/>
    <mergeCell ref="CG63:CJ66"/>
    <mergeCell ref="CK63:CN66"/>
    <mergeCell ref="CO63:CT64"/>
    <mergeCell ref="BI64:CA65"/>
    <mergeCell ref="FE64:FW65"/>
    <mergeCell ref="CO65:CQ66"/>
    <mergeCell ref="CR65:CT66"/>
    <mergeCell ref="FT67:FX69"/>
    <mergeCell ref="DH64:DZ65"/>
    <mergeCell ref="EN65:EP66"/>
    <mergeCell ref="EQ65:ES66"/>
    <mergeCell ref="GG47:GJ48"/>
    <mergeCell ref="GK47:GM48"/>
    <mergeCell ref="GN47:GP48"/>
    <mergeCell ref="FT49:FX53"/>
    <mergeCell ref="FY49:GB53"/>
    <mergeCell ref="GC49:GF53"/>
    <mergeCell ref="GG49:GJ53"/>
    <mergeCell ref="GK49:GM53"/>
    <mergeCell ref="GN49:GP53"/>
    <mergeCell ref="EV50:FH51"/>
    <mergeCell ref="FJ50:FN51"/>
    <mergeCell ref="FO50:FR51"/>
    <mergeCell ref="EV52:FR52"/>
    <mergeCell ref="EV53:EZ54"/>
    <mergeCell ref="FA53:FF54"/>
    <mergeCell ref="FG53:FG54"/>
    <mergeCell ref="FH53:FL54"/>
    <mergeCell ref="FM53:FR54"/>
    <mergeCell ref="FT54:FX57"/>
    <mergeCell ref="FY54:GB57"/>
    <mergeCell ref="GC54:GF57"/>
    <mergeCell ref="GG54:GJ57"/>
    <mergeCell ref="GK54:GM57"/>
    <mergeCell ref="GN54:GP57"/>
    <mergeCell ref="EV55:FR55"/>
    <mergeCell ref="EV56:EZ57"/>
    <mergeCell ref="EU37:FR37"/>
    <mergeCell ref="FT37:FX39"/>
    <mergeCell ref="FY37:GB39"/>
    <mergeCell ref="GC37:GF39"/>
    <mergeCell ref="GG37:GJ39"/>
    <mergeCell ref="GK37:GM39"/>
    <mergeCell ref="GN37:GP39"/>
    <mergeCell ref="EU38:EU40"/>
    <mergeCell ref="EV38:FH40"/>
    <mergeCell ref="FI38:FM40"/>
    <mergeCell ref="FN38:FR40"/>
    <mergeCell ref="FT40:FX42"/>
    <mergeCell ref="FY40:GB42"/>
    <mergeCell ref="GC40:GF42"/>
    <mergeCell ref="GG40:GJ42"/>
    <mergeCell ref="GK40:GM42"/>
    <mergeCell ref="GN40:GP42"/>
    <mergeCell ref="EU41:FR41"/>
    <mergeCell ref="EV42:EZ42"/>
    <mergeCell ref="FA42:FA45"/>
    <mergeCell ref="FB42:FF42"/>
    <mergeCell ref="FG42:FG45"/>
    <mergeCell ref="FH42:FL42"/>
    <mergeCell ref="FM42:FM45"/>
    <mergeCell ref="FN42:FR42"/>
    <mergeCell ref="EV43:EZ45"/>
    <mergeCell ref="FB43:FF45"/>
    <mergeCell ref="FH43:FL45"/>
    <mergeCell ref="FN43:FR45"/>
    <mergeCell ref="FT43:FX46"/>
    <mergeCell ref="FY43:GB46"/>
    <mergeCell ref="GN27:GP30"/>
    <mergeCell ref="EV29:FR29"/>
    <mergeCell ref="EV30:EZ31"/>
    <mergeCell ref="FA30:FF31"/>
    <mergeCell ref="FG30:FG31"/>
    <mergeCell ref="FH30:FL31"/>
    <mergeCell ref="FM30:FR31"/>
    <mergeCell ref="FT31:FX33"/>
    <mergeCell ref="FY31:GB33"/>
    <mergeCell ref="GC31:GF33"/>
    <mergeCell ref="GG31:GJ33"/>
    <mergeCell ref="GK31:GM33"/>
    <mergeCell ref="GN31:GP33"/>
    <mergeCell ref="EV32:FR32"/>
    <mergeCell ref="EV33:EZ34"/>
    <mergeCell ref="FA33:FF34"/>
    <mergeCell ref="FG33:FG34"/>
    <mergeCell ref="FH33:FR36"/>
    <mergeCell ref="FT34:FX36"/>
    <mergeCell ref="FY34:GB36"/>
    <mergeCell ref="GC34:GF36"/>
    <mergeCell ref="GG34:GJ36"/>
    <mergeCell ref="GK34:GM36"/>
    <mergeCell ref="GN34:GP36"/>
    <mergeCell ref="EV35:FG35"/>
    <mergeCell ref="GC27:GF30"/>
    <mergeCell ref="GG27:GJ30"/>
    <mergeCell ref="GK27:GM30"/>
    <mergeCell ref="GC21:GF23"/>
    <mergeCell ref="GG21:GJ23"/>
    <mergeCell ref="GK21:GM23"/>
    <mergeCell ref="GN21:GP23"/>
    <mergeCell ref="FH22:FL22"/>
    <mergeCell ref="FM22:FR22"/>
    <mergeCell ref="EV23:FR23"/>
    <mergeCell ref="EV24:EZ25"/>
    <mergeCell ref="FA24:FF25"/>
    <mergeCell ref="FG24:FG25"/>
    <mergeCell ref="FH24:FR25"/>
    <mergeCell ref="FT24:FX26"/>
    <mergeCell ref="FY24:GB26"/>
    <mergeCell ref="GC24:GF26"/>
    <mergeCell ref="GG24:GJ26"/>
    <mergeCell ref="GK24:GM26"/>
    <mergeCell ref="GN24:GP26"/>
    <mergeCell ref="EV26:FR26"/>
    <mergeCell ref="GN12:GP14"/>
    <mergeCell ref="EV13:FF14"/>
    <mergeCell ref="FG13:FG16"/>
    <mergeCell ref="FH13:FR14"/>
    <mergeCell ref="EV15:FF16"/>
    <mergeCell ref="FH15:FR16"/>
    <mergeCell ref="FT15:FX17"/>
    <mergeCell ref="FY15:GB17"/>
    <mergeCell ref="GC15:GF17"/>
    <mergeCell ref="GG15:GJ17"/>
    <mergeCell ref="GK15:GM17"/>
    <mergeCell ref="GN15:GP17"/>
    <mergeCell ref="EV17:FR17"/>
    <mergeCell ref="EV18:FB19"/>
    <mergeCell ref="FC18:FF19"/>
    <mergeCell ref="FH18:FL18"/>
    <mergeCell ref="FM18:FR18"/>
    <mergeCell ref="FT18:FX20"/>
    <mergeCell ref="FY18:GB20"/>
    <mergeCell ref="GC18:GF20"/>
    <mergeCell ref="GG18:GJ20"/>
    <mergeCell ref="GK18:GM20"/>
    <mergeCell ref="GN18:GP20"/>
    <mergeCell ref="FG19:FR19"/>
    <mergeCell ref="EV20:FG20"/>
    <mergeCell ref="FH20:FL21"/>
    <mergeCell ref="FM20:FR21"/>
    <mergeCell ref="EV21:EZ22"/>
    <mergeCell ref="FA21:FF22"/>
    <mergeCell ref="FG21:FG22"/>
    <mergeCell ref="FT21:FX23"/>
    <mergeCell ref="FY21:GB23"/>
    <mergeCell ref="AY58:CT58"/>
    <mergeCell ref="FY5:GB8"/>
    <mergeCell ref="GC5:GF8"/>
    <mergeCell ref="GG5:GJ8"/>
    <mergeCell ref="GK5:GP6"/>
    <mergeCell ref="GQ5:GQ58"/>
    <mergeCell ref="FE6:FW7"/>
    <mergeCell ref="GK7:GM8"/>
    <mergeCell ref="GN7:GP8"/>
    <mergeCell ref="EU9:EX10"/>
    <mergeCell ref="EY9:FC10"/>
    <mergeCell ref="FD9:FD10"/>
    <mergeCell ref="FE9:FJ10"/>
    <mergeCell ref="FK9:FN10"/>
    <mergeCell ref="FO9:FR10"/>
    <mergeCell ref="FT9:FX11"/>
    <mergeCell ref="FY9:GB11"/>
    <mergeCell ref="GC9:GF11"/>
    <mergeCell ref="GG9:GJ11"/>
    <mergeCell ref="GK9:GM11"/>
    <mergeCell ref="GN9:GP11"/>
    <mergeCell ref="EU11:FS11"/>
    <mergeCell ref="EU12:EU35"/>
    <mergeCell ref="EV12:FS12"/>
    <mergeCell ref="FT12:FX14"/>
    <mergeCell ref="FY12:GB14"/>
    <mergeCell ref="GC12:GF14"/>
    <mergeCell ref="GG12:GJ14"/>
    <mergeCell ref="GK12:GM14"/>
    <mergeCell ref="BX49:CB53"/>
    <mergeCell ref="CC49:CF53"/>
    <mergeCell ref="CG49:CJ53"/>
    <mergeCell ref="CK49:CN53"/>
    <mergeCell ref="CO49:CQ53"/>
    <mergeCell ref="CR49:CT53"/>
    <mergeCell ref="AZ50:BL51"/>
    <mergeCell ref="BN50:BR51"/>
    <mergeCell ref="BS50:BV51"/>
    <mergeCell ref="AZ52:BV52"/>
    <mergeCell ref="AZ53:BD54"/>
    <mergeCell ref="BE53:BJ54"/>
    <mergeCell ref="BK53:BK54"/>
    <mergeCell ref="BL53:BP54"/>
    <mergeCell ref="BQ53:BV54"/>
    <mergeCell ref="BX54:CB57"/>
    <mergeCell ref="CC54:CF57"/>
    <mergeCell ref="CG54:CJ57"/>
    <mergeCell ref="CK54:CN57"/>
    <mergeCell ref="CO54:CQ57"/>
    <mergeCell ref="CR54:CT57"/>
    <mergeCell ref="AZ55:BV55"/>
    <mergeCell ref="AZ56:BD57"/>
    <mergeCell ref="BE56:BJ57"/>
    <mergeCell ref="BK56:BK57"/>
    <mergeCell ref="BL56:BP57"/>
    <mergeCell ref="BQ56:BV57"/>
    <mergeCell ref="BL43:BP45"/>
    <mergeCell ref="BR43:BV45"/>
    <mergeCell ref="BX43:CB46"/>
    <mergeCell ref="CC43:CF46"/>
    <mergeCell ref="CG43:CJ46"/>
    <mergeCell ref="CK43:CN46"/>
    <mergeCell ref="CO43:CQ46"/>
    <mergeCell ref="CR43:CT46"/>
    <mergeCell ref="AZ47:BB47"/>
    <mergeCell ref="BC47:BF47"/>
    <mergeCell ref="BH47:BJ47"/>
    <mergeCell ref="BK47:BN47"/>
    <mergeCell ref="BP47:BR47"/>
    <mergeCell ref="BS47:BV47"/>
    <mergeCell ref="BX47:CB48"/>
    <mergeCell ref="CC47:CF48"/>
    <mergeCell ref="CG47:CJ48"/>
    <mergeCell ref="CK47:CN48"/>
    <mergeCell ref="CO47:CQ48"/>
    <mergeCell ref="CR47:CT48"/>
    <mergeCell ref="CK34:CN36"/>
    <mergeCell ref="CO34:CQ36"/>
    <mergeCell ref="CR34:CT36"/>
    <mergeCell ref="AZ35:BK35"/>
    <mergeCell ref="AY37:BV37"/>
    <mergeCell ref="BX37:CB39"/>
    <mergeCell ref="CC37:CF39"/>
    <mergeCell ref="CG37:CJ39"/>
    <mergeCell ref="CK37:CN39"/>
    <mergeCell ref="CO37:CQ39"/>
    <mergeCell ref="CR37:CT39"/>
    <mergeCell ref="AY38:AY40"/>
    <mergeCell ref="AZ38:BL40"/>
    <mergeCell ref="BM38:BQ40"/>
    <mergeCell ref="BR38:BV40"/>
    <mergeCell ref="BX40:CB42"/>
    <mergeCell ref="CC40:CF42"/>
    <mergeCell ref="CG40:CJ42"/>
    <mergeCell ref="CK40:CN42"/>
    <mergeCell ref="CO40:CQ42"/>
    <mergeCell ref="CR40:CT42"/>
    <mergeCell ref="AY41:BV41"/>
    <mergeCell ref="AZ42:BD42"/>
    <mergeCell ref="BE42:BE45"/>
    <mergeCell ref="BF42:BJ42"/>
    <mergeCell ref="BK42:BK45"/>
    <mergeCell ref="BL42:BP42"/>
    <mergeCell ref="BQ42:BQ45"/>
    <mergeCell ref="BR42:BV42"/>
    <mergeCell ref="AZ43:BD45"/>
    <mergeCell ref="AY12:AY35"/>
    <mergeCell ref="BF43:BJ45"/>
    <mergeCell ref="CO21:CQ23"/>
    <mergeCell ref="CR21:CT23"/>
    <mergeCell ref="BL22:BP22"/>
    <mergeCell ref="BQ22:BV22"/>
    <mergeCell ref="AZ23:BV23"/>
    <mergeCell ref="AZ24:BD25"/>
    <mergeCell ref="BE24:BJ25"/>
    <mergeCell ref="BK24:BK25"/>
    <mergeCell ref="BL24:BV25"/>
    <mergeCell ref="BX24:CB26"/>
    <mergeCell ref="CC24:CF26"/>
    <mergeCell ref="CG24:CJ26"/>
    <mergeCell ref="CK24:CN26"/>
    <mergeCell ref="CO24:CQ26"/>
    <mergeCell ref="CR24:CT26"/>
    <mergeCell ref="AZ26:BV26"/>
    <mergeCell ref="AZ27:BD28"/>
    <mergeCell ref="BE27:BJ28"/>
    <mergeCell ref="BK27:BK28"/>
    <mergeCell ref="BL27:BP28"/>
    <mergeCell ref="BQ27:BV28"/>
    <mergeCell ref="BX27:CB30"/>
    <mergeCell ref="CC27:CF30"/>
    <mergeCell ref="CG27:CJ30"/>
    <mergeCell ref="CK27:CN30"/>
    <mergeCell ref="CO27:CQ30"/>
    <mergeCell ref="CR27:CT30"/>
    <mergeCell ref="AZ29:BV29"/>
    <mergeCell ref="AZ30:BD31"/>
    <mergeCell ref="BE30:BJ31"/>
    <mergeCell ref="BK30:BK31"/>
    <mergeCell ref="BL30:BP31"/>
    <mergeCell ref="AZ12:BW12"/>
    <mergeCell ref="BX12:CB14"/>
    <mergeCell ref="CC12:CF14"/>
    <mergeCell ref="CG12:CJ14"/>
    <mergeCell ref="CK12:CN14"/>
    <mergeCell ref="CO12:CQ14"/>
    <mergeCell ref="CR12:CT14"/>
    <mergeCell ref="AZ13:BJ14"/>
    <mergeCell ref="BK13:BK16"/>
    <mergeCell ref="BL13:BV14"/>
    <mergeCell ref="AZ15:BJ16"/>
    <mergeCell ref="BL15:BV16"/>
    <mergeCell ref="BX15:CB17"/>
    <mergeCell ref="CC15:CF17"/>
    <mergeCell ref="CG15:CJ17"/>
    <mergeCell ref="CK15:CN17"/>
    <mergeCell ref="CO15:CQ17"/>
    <mergeCell ref="CR15:CT17"/>
    <mergeCell ref="AZ17:BV17"/>
    <mergeCell ref="EQ107:ES111"/>
    <mergeCell ref="CY108:DK109"/>
    <mergeCell ref="DM108:DQ109"/>
    <mergeCell ref="DR108:DU109"/>
    <mergeCell ref="DW112:EA115"/>
    <mergeCell ref="EB112:EE115"/>
    <mergeCell ref="EF112:EI115"/>
    <mergeCell ref="EJ112:EM115"/>
    <mergeCell ref="EN112:EP115"/>
    <mergeCell ref="EQ112:ES115"/>
    <mergeCell ref="AZ18:BF19"/>
    <mergeCell ref="BG18:BJ19"/>
    <mergeCell ref="BL18:BP18"/>
    <mergeCell ref="BQ18:BV18"/>
    <mergeCell ref="BX18:CB20"/>
    <mergeCell ref="CC18:CF20"/>
    <mergeCell ref="CG18:CJ20"/>
    <mergeCell ref="CK18:CN20"/>
    <mergeCell ref="CO18:CQ20"/>
    <mergeCell ref="CR18:CT20"/>
    <mergeCell ref="BK19:BV19"/>
    <mergeCell ref="AZ20:BK20"/>
    <mergeCell ref="EF107:EI111"/>
    <mergeCell ref="EJ107:EM111"/>
    <mergeCell ref="EN107:EP111"/>
    <mergeCell ref="EN105:EP106"/>
    <mergeCell ref="EQ105:ES106"/>
    <mergeCell ref="CC107:CF111"/>
    <mergeCell ref="CG107:CJ111"/>
    <mergeCell ref="CK107:CN111"/>
    <mergeCell ref="CO107:CQ111"/>
    <mergeCell ref="CR107:CT111"/>
    <mergeCell ref="CY105:DA105"/>
    <mergeCell ref="DB105:DE105"/>
    <mergeCell ref="DG105:DI105"/>
    <mergeCell ref="DJ105:DM105"/>
    <mergeCell ref="DO105:DQ105"/>
    <mergeCell ref="DR105:DU105"/>
    <mergeCell ref="DW105:EA106"/>
    <mergeCell ref="EB105:EE106"/>
    <mergeCell ref="EF105:EI106"/>
    <mergeCell ref="EJ105:EM106"/>
    <mergeCell ref="DQ101:DU103"/>
    <mergeCell ref="CY110:DU110"/>
    <mergeCell ref="CY111:DC112"/>
    <mergeCell ref="DD111:DI112"/>
    <mergeCell ref="DJ111:DJ112"/>
    <mergeCell ref="DK111:DO112"/>
    <mergeCell ref="DP111:DU112"/>
    <mergeCell ref="CY101:DC103"/>
    <mergeCell ref="DE101:DI103"/>
    <mergeCell ref="DK101:DO103"/>
    <mergeCell ref="DJ114:DJ115"/>
    <mergeCell ref="DK114:DO115"/>
    <mergeCell ref="DP114:DU115"/>
    <mergeCell ref="DW107:EA111"/>
    <mergeCell ref="EB107:EE111"/>
    <mergeCell ref="CR92:CT94"/>
    <mergeCell ref="EU647:EX648"/>
    <mergeCell ref="EY647:FC648"/>
    <mergeCell ref="FD647:FD648"/>
    <mergeCell ref="DK595:DU596"/>
    <mergeCell ref="CY612:DU612"/>
    <mergeCell ref="CY613:DC614"/>
    <mergeCell ref="DD613:DI614"/>
    <mergeCell ref="DJ613:DJ614"/>
    <mergeCell ref="EV595:FF596"/>
    <mergeCell ref="EN601:EP603"/>
    <mergeCell ref="EQ601:ES603"/>
    <mergeCell ref="DW604:EA606"/>
    <mergeCell ref="DH528:DZ529"/>
    <mergeCell ref="CX531:DA532"/>
    <mergeCell ref="DB531:DF532"/>
    <mergeCell ref="DG531:DG532"/>
    <mergeCell ref="DH531:DM532"/>
    <mergeCell ref="FE647:FJ648"/>
    <mergeCell ref="FH595:FR596"/>
    <mergeCell ref="DW507:EA510"/>
    <mergeCell ref="EB507:EE510"/>
    <mergeCell ref="EF507:EI510"/>
    <mergeCell ref="EJ507:EM510"/>
    <mergeCell ref="FK647:FN648"/>
    <mergeCell ref="FO647:FR648"/>
    <mergeCell ref="FD589:FD590"/>
    <mergeCell ref="GC647:GF649"/>
    <mergeCell ref="DK651:DU652"/>
    <mergeCell ref="EJ656:EM658"/>
    <mergeCell ref="EN656:EP658"/>
    <mergeCell ref="EQ656:ES658"/>
    <mergeCell ref="DW659:EA661"/>
    <mergeCell ref="EB659:EE661"/>
    <mergeCell ref="EF659:EI661"/>
    <mergeCell ref="EJ659:EM661"/>
    <mergeCell ref="EN659:EP661"/>
    <mergeCell ref="EQ659:ES661"/>
    <mergeCell ref="FM660:FR660"/>
    <mergeCell ref="FT650:FX652"/>
    <mergeCell ref="FY650:GB652"/>
    <mergeCell ref="GC650:GF652"/>
    <mergeCell ref="EV661:FR661"/>
    <mergeCell ref="EB647:EE649"/>
    <mergeCell ref="EF647:EI649"/>
    <mergeCell ref="EJ647:EM649"/>
    <mergeCell ref="EN647:EP649"/>
    <mergeCell ref="EQ647:ES649"/>
    <mergeCell ref="EQ650:ES652"/>
    <mergeCell ref="DW653:EA655"/>
    <mergeCell ref="EB653:EE655"/>
    <mergeCell ref="EF653:EI655"/>
    <mergeCell ref="EJ653:EM655"/>
    <mergeCell ref="EN653:EP655"/>
    <mergeCell ref="CX649:DV649"/>
    <mergeCell ref="GG647:GJ649"/>
    <mergeCell ref="GK647:GM649"/>
    <mergeCell ref="GN647:GP649"/>
    <mergeCell ref="EU649:FS649"/>
    <mergeCell ref="EU650:EU673"/>
    <mergeCell ref="EV650:FS650"/>
    <mergeCell ref="EB623:EE626"/>
    <mergeCell ref="EF623:EI626"/>
    <mergeCell ref="EJ623:EM626"/>
    <mergeCell ref="DR627:DU627"/>
    <mergeCell ref="DW627:EA628"/>
    <mergeCell ref="EB627:EE628"/>
    <mergeCell ref="EF627:EI628"/>
    <mergeCell ref="EJ627:EM628"/>
    <mergeCell ref="EN627:EP628"/>
    <mergeCell ref="EQ627:ES628"/>
    <mergeCell ref="GK620:GM622"/>
    <mergeCell ref="GN620:GP622"/>
    <mergeCell ref="FT623:FX626"/>
    <mergeCell ref="FY623:GB626"/>
    <mergeCell ref="GC623:GF626"/>
    <mergeCell ref="DW623:EA626"/>
    <mergeCell ref="EN623:EP626"/>
    <mergeCell ref="DW629:EA633"/>
    <mergeCell ref="EB629:EE633"/>
    <mergeCell ref="EF629:EI633"/>
    <mergeCell ref="EJ629:EM633"/>
    <mergeCell ref="EN629:EP633"/>
    <mergeCell ref="EQ629:ES633"/>
    <mergeCell ref="EQ634:ES637"/>
    <mergeCell ref="DW634:EA637"/>
    <mergeCell ref="EB634:EE637"/>
    <mergeCell ref="GC595:GF597"/>
    <mergeCell ref="GG595:GJ597"/>
    <mergeCell ref="GK595:GM597"/>
    <mergeCell ref="GN595:GP597"/>
    <mergeCell ref="EV597:FR597"/>
    <mergeCell ref="EV598:FB599"/>
    <mergeCell ref="FC598:FF599"/>
    <mergeCell ref="EN587:EP588"/>
    <mergeCell ref="EQ587:ES588"/>
    <mergeCell ref="EN589:EP591"/>
    <mergeCell ref="EQ589:ES591"/>
    <mergeCell ref="EB589:EE591"/>
    <mergeCell ref="EF589:EI591"/>
    <mergeCell ref="EJ589:EM591"/>
    <mergeCell ref="EB595:EE597"/>
    <mergeCell ref="EF595:EI597"/>
    <mergeCell ref="EJ595:EM597"/>
    <mergeCell ref="EN595:EP597"/>
    <mergeCell ref="EQ595:ES597"/>
    <mergeCell ref="CY598:DE599"/>
    <mergeCell ref="DF598:DI599"/>
    <mergeCell ref="DK598:DO598"/>
    <mergeCell ref="DP598:DU598"/>
    <mergeCell ref="DW598:EA600"/>
    <mergeCell ref="EB598:EE600"/>
    <mergeCell ref="EF598:EI600"/>
    <mergeCell ref="EJ598:EM600"/>
    <mergeCell ref="GG589:GJ591"/>
    <mergeCell ref="GK589:GM591"/>
    <mergeCell ref="EU589:EX590"/>
    <mergeCell ref="EY589:FC590"/>
    <mergeCell ref="FE589:FJ590"/>
    <mergeCell ref="FK589:FN590"/>
    <mergeCell ref="FO589:FR590"/>
    <mergeCell ref="FT589:FX591"/>
    <mergeCell ref="FY589:GB591"/>
    <mergeCell ref="GC589:GF591"/>
    <mergeCell ref="DW556:EA558"/>
    <mergeCell ref="EB556:EE558"/>
    <mergeCell ref="EF556:EI558"/>
    <mergeCell ref="EJ556:EM558"/>
    <mergeCell ref="EN556:EP558"/>
    <mergeCell ref="DW559:EA561"/>
    <mergeCell ref="EB559:EE561"/>
    <mergeCell ref="EF559:EI561"/>
    <mergeCell ref="EJ559:EM561"/>
    <mergeCell ref="EN559:EP561"/>
    <mergeCell ref="EQ559:ES561"/>
    <mergeCell ref="EU559:FR559"/>
    <mergeCell ref="FT559:FX561"/>
    <mergeCell ref="FY559:GB561"/>
    <mergeCell ref="GC559:GF561"/>
    <mergeCell ref="EB569:EE570"/>
    <mergeCell ref="EF569:EI570"/>
    <mergeCell ref="EJ569:EM570"/>
    <mergeCell ref="EN569:EP570"/>
    <mergeCell ref="EQ569:ES570"/>
    <mergeCell ref="EJ571:EM575"/>
    <mergeCell ref="EN571:EP575"/>
    <mergeCell ref="EQ571:ES575"/>
    <mergeCell ref="EJ576:EM579"/>
    <mergeCell ref="EN576:EP579"/>
    <mergeCell ref="EQ576:ES579"/>
    <mergeCell ref="GG559:GJ561"/>
    <mergeCell ref="GK559:GM561"/>
    <mergeCell ref="GN559:GP561"/>
    <mergeCell ref="EU560:EU562"/>
    <mergeCell ref="EV560:FH562"/>
    <mergeCell ref="DW569:EA570"/>
    <mergeCell ref="GG546:GJ548"/>
    <mergeCell ref="GK546:GM548"/>
    <mergeCell ref="GN546:GP548"/>
    <mergeCell ref="DW537:EA539"/>
    <mergeCell ref="EB537:EE539"/>
    <mergeCell ref="EF537:EI539"/>
    <mergeCell ref="EJ537:EM539"/>
    <mergeCell ref="EN537:EP539"/>
    <mergeCell ref="EQ537:ES539"/>
    <mergeCell ref="DW540:EA542"/>
    <mergeCell ref="EB540:EE542"/>
    <mergeCell ref="EF540:EI542"/>
    <mergeCell ref="EJ540:EM542"/>
    <mergeCell ref="EN540:EP542"/>
    <mergeCell ref="EQ540:ES542"/>
    <mergeCell ref="GC537:GF539"/>
    <mergeCell ref="GG537:GJ539"/>
    <mergeCell ref="GK537:GM539"/>
    <mergeCell ref="GN537:GP539"/>
    <mergeCell ref="GG540:GJ542"/>
    <mergeCell ref="GK540:GM542"/>
    <mergeCell ref="GN540:GP542"/>
    <mergeCell ref="GG543:GJ545"/>
    <mergeCell ref="GK543:GM545"/>
    <mergeCell ref="GN543:GP545"/>
    <mergeCell ref="FT546:FX548"/>
    <mergeCell ref="FY546:GB548"/>
    <mergeCell ref="GC546:GF548"/>
    <mergeCell ref="FT511:FX512"/>
    <mergeCell ref="FY511:GB512"/>
    <mergeCell ref="GK511:GM512"/>
    <mergeCell ref="GN511:GP512"/>
    <mergeCell ref="EJ498:EM500"/>
    <mergeCell ref="EN498:EP500"/>
    <mergeCell ref="EQ498:ES500"/>
    <mergeCell ref="DW482:EA484"/>
    <mergeCell ref="EB482:EE484"/>
    <mergeCell ref="EF482:EI484"/>
    <mergeCell ref="EJ482:EM484"/>
    <mergeCell ref="EN482:EP484"/>
    <mergeCell ref="EQ482:ES484"/>
    <mergeCell ref="DW491:EA494"/>
    <mergeCell ref="EB491:EE494"/>
    <mergeCell ref="EF491:EI494"/>
    <mergeCell ref="EJ491:EM494"/>
    <mergeCell ref="EN491:EP494"/>
    <mergeCell ref="EQ491:ES494"/>
    <mergeCell ref="FT485:FX487"/>
    <mergeCell ref="FY485:GB487"/>
    <mergeCell ref="GC485:GF487"/>
    <mergeCell ref="GG485:GJ487"/>
    <mergeCell ref="GK485:GM487"/>
    <mergeCell ref="GN485:GP487"/>
    <mergeCell ref="EJ488:EM490"/>
    <mergeCell ref="EN488:EP490"/>
    <mergeCell ref="EQ488:ES490"/>
    <mergeCell ref="GN495:GP497"/>
    <mergeCell ref="EQ495:ES497"/>
    <mergeCell ref="DN531:DQ532"/>
    <mergeCell ref="DR531:DU532"/>
    <mergeCell ref="DW531:EA533"/>
    <mergeCell ref="EB531:EE533"/>
    <mergeCell ref="EF531:EI533"/>
    <mergeCell ref="EJ531:EM533"/>
    <mergeCell ref="EN531:EP533"/>
    <mergeCell ref="EQ531:ES533"/>
    <mergeCell ref="DK517:DO518"/>
    <mergeCell ref="DP517:DU518"/>
    <mergeCell ref="EQ518:ES521"/>
    <mergeCell ref="DW418:EA420"/>
    <mergeCell ref="EB418:EE420"/>
    <mergeCell ref="EF418:EI420"/>
    <mergeCell ref="EJ418:EM420"/>
    <mergeCell ref="EU473:EX474"/>
    <mergeCell ref="EY473:FC474"/>
    <mergeCell ref="EQ427:ES429"/>
    <mergeCell ref="EJ430:EM432"/>
    <mergeCell ref="EN430:EP432"/>
    <mergeCell ref="EQ430:ES432"/>
    <mergeCell ref="CY438:DU438"/>
    <mergeCell ref="CX443:DU443"/>
    <mergeCell ref="DW443:EA445"/>
    <mergeCell ref="EB443:EE445"/>
    <mergeCell ref="EF443:EI445"/>
    <mergeCell ref="EJ443:EM445"/>
    <mergeCell ref="EN443:EP445"/>
    <mergeCell ref="EQ443:ES445"/>
    <mergeCell ref="CX444:CX446"/>
    <mergeCell ref="CY444:DK446"/>
    <mergeCell ref="DL444:DP446"/>
    <mergeCell ref="FD473:FD474"/>
    <mergeCell ref="FE473:FJ474"/>
    <mergeCell ref="FK473:FN474"/>
    <mergeCell ref="FO473:FR474"/>
    <mergeCell ref="FT473:FX475"/>
    <mergeCell ref="FY473:GB475"/>
    <mergeCell ref="GC473:GF475"/>
    <mergeCell ref="GG473:GJ475"/>
    <mergeCell ref="CX473:DA474"/>
    <mergeCell ref="DB473:DF474"/>
    <mergeCell ref="DG473:DG474"/>
    <mergeCell ref="DH473:DM474"/>
    <mergeCell ref="DN473:DQ474"/>
    <mergeCell ref="DR473:DU474"/>
    <mergeCell ref="DW473:EA475"/>
    <mergeCell ref="EB473:EE475"/>
    <mergeCell ref="EF473:EI475"/>
    <mergeCell ref="EJ473:EM475"/>
    <mergeCell ref="EN473:EP475"/>
    <mergeCell ref="EQ473:ES475"/>
    <mergeCell ref="GQ411:GQ464"/>
    <mergeCell ref="FO415:FR416"/>
    <mergeCell ref="FT415:FX417"/>
    <mergeCell ref="FY415:GB417"/>
    <mergeCell ref="GC415:GF417"/>
    <mergeCell ref="GG415:GJ417"/>
    <mergeCell ref="GK415:GM417"/>
    <mergeCell ref="GN415:GP417"/>
    <mergeCell ref="FY421:GB423"/>
    <mergeCell ref="GC421:GF423"/>
    <mergeCell ref="GG421:GJ423"/>
    <mergeCell ref="GK421:GM423"/>
    <mergeCell ref="GN421:GP423"/>
    <mergeCell ref="DW427:EA429"/>
    <mergeCell ref="EB427:EE429"/>
    <mergeCell ref="EF427:EI429"/>
    <mergeCell ref="EJ427:EM429"/>
    <mergeCell ref="EN427:EP429"/>
    <mergeCell ref="EJ455:EM459"/>
    <mergeCell ref="EN455:EP459"/>
    <mergeCell ref="EQ455:ES459"/>
    <mergeCell ref="EN415:EP417"/>
    <mergeCell ref="EQ415:ES417"/>
    <mergeCell ref="FT418:FX420"/>
    <mergeCell ref="FY418:GB420"/>
    <mergeCell ref="GC418:GF420"/>
    <mergeCell ref="GG418:GJ420"/>
    <mergeCell ref="GK418:GM420"/>
    <mergeCell ref="GN418:GP420"/>
    <mergeCell ref="GC427:GF429"/>
    <mergeCell ref="GG427:GJ429"/>
    <mergeCell ref="FH391:FL393"/>
    <mergeCell ref="FT397:FX401"/>
    <mergeCell ref="FY397:GB401"/>
    <mergeCell ref="GC397:GF401"/>
    <mergeCell ref="GG397:GJ401"/>
    <mergeCell ref="FT344:FX347"/>
    <mergeCell ref="FY344:GB347"/>
    <mergeCell ref="GC344:GF347"/>
    <mergeCell ref="GG344:GJ347"/>
    <mergeCell ref="EQ363:ES365"/>
    <mergeCell ref="FY369:GB371"/>
    <mergeCell ref="GC369:GF371"/>
    <mergeCell ref="GG369:GJ371"/>
    <mergeCell ref="EV381:EZ382"/>
    <mergeCell ref="FA381:FF382"/>
    <mergeCell ref="FG381:FG382"/>
    <mergeCell ref="FH381:FR384"/>
    <mergeCell ref="EQ385:ES387"/>
    <mergeCell ref="EU357:EX358"/>
    <mergeCell ref="EY357:FC358"/>
    <mergeCell ref="EU359:FS359"/>
    <mergeCell ref="FD357:FD358"/>
    <mergeCell ref="GC363:GF365"/>
    <mergeCell ref="GG363:GJ365"/>
    <mergeCell ref="GG366:GJ368"/>
    <mergeCell ref="FH361:FR362"/>
    <mergeCell ref="EQ395:ES396"/>
    <mergeCell ref="GG357:GJ359"/>
    <mergeCell ref="EQ360:ES362"/>
    <mergeCell ref="EQ369:ES371"/>
    <mergeCell ref="FY372:GB374"/>
    <mergeCell ref="GC372:GF374"/>
    <mergeCell ref="GN363:GP365"/>
    <mergeCell ref="EV366:FB367"/>
    <mergeCell ref="EN333:EP336"/>
    <mergeCell ref="EQ333:ES336"/>
    <mergeCell ref="EN337:EP338"/>
    <mergeCell ref="EQ337:ES338"/>
    <mergeCell ref="FT333:FX336"/>
    <mergeCell ref="FY333:GB336"/>
    <mergeCell ref="GC333:GF336"/>
    <mergeCell ref="GG333:GJ336"/>
    <mergeCell ref="GK333:GM336"/>
    <mergeCell ref="GN333:GP336"/>
    <mergeCell ref="FT311:FX313"/>
    <mergeCell ref="FY311:GB313"/>
    <mergeCell ref="GC311:GF313"/>
    <mergeCell ref="FY317:GB320"/>
    <mergeCell ref="GC317:GF320"/>
    <mergeCell ref="EQ311:ES313"/>
    <mergeCell ref="EN355:EP356"/>
    <mergeCell ref="GN311:GP313"/>
    <mergeCell ref="FH312:FL312"/>
    <mergeCell ref="FM312:FR312"/>
    <mergeCell ref="EQ321:ES323"/>
    <mergeCell ref="GG324:GJ326"/>
    <mergeCell ref="GK324:GM326"/>
    <mergeCell ref="EN324:EP326"/>
    <mergeCell ref="EQ324:ES326"/>
    <mergeCell ref="EV323:EZ324"/>
    <mergeCell ref="FA323:FF324"/>
    <mergeCell ref="FG323:FG324"/>
    <mergeCell ref="FT324:FX326"/>
    <mergeCell ref="EQ355:ES356"/>
    <mergeCell ref="EJ305:EM307"/>
    <mergeCell ref="GG275:GJ278"/>
    <mergeCell ref="GK275:GM278"/>
    <mergeCell ref="GN275:GP278"/>
    <mergeCell ref="FO279:FR279"/>
    <mergeCell ref="FT279:FX280"/>
    <mergeCell ref="EQ299:ES301"/>
    <mergeCell ref="EU299:EX300"/>
    <mergeCell ref="EY299:FC300"/>
    <mergeCell ref="FD299:FD300"/>
    <mergeCell ref="FE299:FJ300"/>
    <mergeCell ref="FK299:FN300"/>
    <mergeCell ref="FO299:FR300"/>
    <mergeCell ref="DW311:EA313"/>
    <mergeCell ref="EB311:EE313"/>
    <mergeCell ref="EF311:EI313"/>
    <mergeCell ref="EJ311:EM313"/>
    <mergeCell ref="EN311:EP313"/>
    <mergeCell ref="FA311:FF312"/>
    <mergeCell ref="FG311:FG312"/>
    <mergeCell ref="EJ302:EM304"/>
    <mergeCell ref="EN302:EP304"/>
    <mergeCell ref="EQ302:ES304"/>
    <mergeCell ref="EV305:FF306"/>
    <mergeCell ref="FH305:FR306"/>
    <mergeCell ref="GC279:GF280"/>
    <mergeCell ref="GG279:GJ280"/>
    <mergeCell ref="GK279:GM280"/>
    <mergeCell ref="GN279:GP280"/>
    <mergeCell ref="FT281:FX285"/>
    <mergeCell ref="FY281:GB285"/>
    <mergeCell ref="GC281:GF285"/>
    <mergeCell ref="GG305:GJ307"/>
    <mergeCell ref="GK305:GM307"/>
    <mergeCell ref="GN305:GP307"/>
    <mergeCell ref="EV307:FR307"/>
    <mergeCell ref="EN305:EP307"/>
    <mergeCell ref="EQ305:ES307"/>
    <mergeCell ref="EV274:EZ274"/>
    <mergeCell ref="FA274:FA277"/>
    <mergeCell ref="FB274:FF274"/>
    <mergeCell ref="FG274:FG277"/>
    <mergeCell ref="FH274:FL274"/>
    <mergeCell ref="FM274:FM277"/>
    <mergeCell ref="FN274:FR274"/>
    <mergeCell ref="FY279:GB280"/>
    <mergeCell ref="FT305:FX307"/>
    <mergeCell ref="FY305:GB307"/>
    <mergeCell ref="GC305:GF307"/>
    <mergeCell ref="EV279:EX279"/>
    <mergeCell ref="EY279:FB279"/>
    <mergeCell ref="FD279:FF279"/>
    <mergeCell ref="FG279:FJ279"/>
    <mergeCell ref="FL279:FN279"/>
    <mergeCell ref="FT286:FX289"/>
    <mergeCell ref="FY286:GB289"/>
    <mergeCell ref="GC286:GF289"/>
    <mergeCell ref="GG281:GJ285"/>
    <mergeCell ref="GK281:GM285"/>
    <mergeCell ref="GN281:GP285"/>
    <mergeCell ref="GG295:GJ298"/>
    <mergeCell ref="GK295:GP296"/>
    <mergeCell ref="DW266:EA268"/>
    <mergeCell ref="EB266:EE268"/>
    <mergeCell ref="EF266:EI268"/>
    <mergeCell ref="EJ266:EM268"/>
    <mergeCell ref="EN266:EP268"/>
    <mergeCell ref="EQ266:ES268"/>
    <mergeCell ref="EQ269:ES271"/>
    <mergeCell ref="DW279:EA280"/>
    <mergeCell ref="EB279:EE280"/>
    <mergeCell ref="EF279:EI280"/>
    <mergeCell ref="DW275:EA278"/>
    <mergeCell ref="EB275:EE278"/>
    <mergeCell ref="EF275:EI278"/>
    <mergeCell ref="EJ275:EM278"/>
    <mergeCell ref="EN275:EP278"/>
    <mergeCell ref="EQ275:ES278"/>
    <mergeCell ref="EJ279:EM280"/>
    <mergeCell ref="EN279:EP280"/>
    <mergeCell ref="EQ279:ES280"/>
    <mergeCell ref="EJ272:EM274"/>
    <mergeCell ref="EN272:EP274"/>
    <mergeCell ref="EQ272:ES274"/>
    <mergeCell ref="FG262:FG263"/>
    <mergeCell ref="FH262:FL263"/>
    <mergeCell ref="FM262:FR263"/>
    <mergeCell ref="CY258:DU258"/>
    <mergeCell ref="CY259:DC260"/>
    <mergeCell ref="DD259:DI260"/>
    <mergeCell ref="DJ259:DJ260"/>
    <mergeCell ref="CY256:DC257"/>
    <mergeCell ref="DD256:DI257"/>
    <mergeCell ref="DJ256:DJ257"/>
    <mergeCell ref="FH252:FL253"/>
    <mergeCell ref="FM252:FR253"/>
    <mergeCell ref="EV253:EZ254"/>
    <mergeCell ref="FA253:FF254"/>
    <mergeCell ref="FG253:FG254"/>
    <mergeCell ref="EF253:EI255"/>
    <mergeCell ref="EJ253:EM255"/>
    <mergeCell ref="EN253:EP255"/>
    <mergeCell ref="EQ253:ES255"/>
    <mergeCell ref="EQ263:ES265"/>
    <mergeCell ref="FH254:FL254"/>
    <mergeCell ref="FM254:FR254"/>
    <mergeCell ref="EV255:FR255"/>
    <mergeCell ref="EF263:EI265"/>
    <mergeCell ref="EJ263:EM265"/>
    <mergeCell ref="EN263:EP265"/>
    <mergeCell ref="DJ262:DJ263"/>
    <mergeCell ref="DK262:DO263"/>
    <mergeCell ref="DP262:DU263"/>
    <mergeCell ref="DW263:EA265"/>
    <mergeCell ref="EB263:EE265"/>
    <mergeCell ref="CY261:DU261"/>
    <mergeCell ref="FT253:FX255"/>
    <mergeCell ref="FY253:GB255"/>
    <mergeCell ref="GC253:GF255"/>
    <mergeCell ref="GG253:GJ255"/>
    <mergeCell ref="FT256:FX258"/>
    <mergeCell ref="FY256:GB258"/>
    <mergeCell ref="EF250:EI252"/>
    <mergeCell ref="EJ250:EM252"/>
    <mergeCell ref="EN250:EP252"/>
    <mergeCell ref="EQ250:ES252"/>
    <mergeCell ref="CY253:DC254"/>
    <mergeCell ref="DD253:DI254"/>
    <mergeCell ref="DJ253:DJ254"/>
    <mergeCell ref="CY255:DU255"/>
    <mergeCell ref="GK253:GM255"/>
    <mergeCell ref="GN253:GP255"/>
    <mergeCell ref="DW244:EA246"/>
    <mergeCell ref="EB244:EE246"/>
    <mergeCell ref="EF244:EI246"/>
    <mergeCell ref="EJ244:EM246"/>
    <mergeCell ref="EN244:EP246"/>
    <mergeCell ref="EQ244:ES246"/>
    <mergeCell ref="DW247:EA249"/>
    <mergeCell ref="EB247:EE249"/>
    <mergeCell ref="EF247:EI249"/>
    <mergeCell ref="EJ247:EM249"/>
    <mergeCell ref="EN247:EP249"/>
    <mergeCell ref="EQ247:ES249"/>
    <mergeCell ref="EV245:FF246"/>
    <mergeCell ref="FG245:FG248"/>
    <mergeCell ref="FH245:FR246"/>
    <mergeCell ref="EV247:FF248"/>
    <mergeCell ref="FH247:FR248"/>
    <mergeCell ref="FT247:FX249"/>
    <mergeCell ref="FY247:GB249"/>
    <mergeCell ref="DW241:EA243"/>
    <mergeCell ref="EB241:EE243"/>
    <mergeCell ref="EF241:EI243"/>
    <mergeCell ref="EJ241:EM243"/>
    <mergeCell ref="EN241:EP243"/>
    <mergeCell ref="EQ241:ES243"/>
    <mergeCell ref="FT214:FX216"/>
    <mergeCell ref="FY214:GB216"/>
    <mergeCell ref="GC214:GF216"/>
    <mergeCell ref="GG214:GJ216"/>
    <mergeCell ref="GK214:GM216"/>
    <mergeCell ref="GN214:GP216"/>
    <mergeCell ref="EU215:FR215"/>
    <mergeCell ref="FT217:FX220"/>
    <mergeCell ref="FY217:GB220"/>
    <mergeCell ref="GC217:GF220"/>
    <mergeCell ref="GG217:GJ220"/>
    <mergeCell ref="GK217:GM220"/>
    <mergeCell ref="GN217:GP220"/>
    <mergeCell ref="FT221:FX222"/>
    <mergeCell ref="FY221:GB222"/>
    <mergeCell ref="DW214:EA216"/>
    <mergeCell ref="EB214:EE216"/>
    <mergeCell ref="EF214:EI216"/>
    <mergeCell ref="EJ214:EM216"/>
    <mergeCell ref="EN214:EP216"/>
    <mergeCell ref="EQ214:ES216"/>
    <mergeCell ref="EJ217:EM220"/>
    <mergeCell ref="EN217:EP220"/>
    <mergeCell ref="CY129:DI130"/>
    <mergeCell ref="DK129:DU130"/>
    <mergeCell ref="GK125:GM127"/>
    <mergeCell ref="GN125:GP127"/>
    <mergeCell ref="EU127:FS127"/>
    <mergeCell ref="EU128:EU151"/>
    <mergeCell ref="EV128:FS128"/>
    <mergeCell ref="FT128:FX130"/>
    <mergeCell ref="FY128:GB130"/>
    <mergeCell ref="GC128:GF130"/>
    <mergeCell ref="GG128:GJ130"/>
    <mergeCell ref="GK128:GM130"/>
    <mergeCell ref="GN128:GP130"/>
    <mergeCell ref="EV129:FF130"/>
    <mergeCell ref="FG129:FG132"/>
    <mergeCell ref="FH129:FR130"/>
    <mergeCell ref="GG131:GJ133"/>
    <mergeCell ref="GK131:GM133"/>
    <mergeCell ref="GN131:GP133"/>
    <mergeCell ref="FY134:GB136"/>
    <mergeCell ref="GC134:GF136"/>
    <mergeCell ref="GG134:GJ136"/>
    <mergeCell ref="GK134:GM136"/>
    <mergeCell ref="GN134:GP136"/>
    <mergeCell ref="EV131:FF132"/>
    <mergeCell ref="FY137:GB139"/>
    <mergeCell ref="GC137:GF139"/>
    <mergeCell ref="FH131:FR132"/>
    <mergeCell ref="FY131:GB133"/>
    <mergeCell ref="GC131:GF133"/>
    <mergeCell ref="DJ135:DU135"/>
    <mergeCell ref="DD140:DI141"/>
    <mergeCell ref="FH73:FR74"/>
    <mergeCell ref="FT73:FX75"/>
    <mergeCell ref="FY73:GB75"/>
    <mergeCell ref="GC73:GF75"/>
    <mergeCell ref="GG73:GJ75"/>
    <mergeCell ref="FY76:GB78"/>
    <mergeCell ref="GQ121:GQ174"/>
    <mergeCell ref="EU125:EX126"/>
    <mergeCell ref="EY125:FC126"/>
    <mergeCell ref="FD125:FD126"/>
    <mergeCell ref="FE125:FJ126"/>
    <mergeCell ref="FK125:FN126"/>
    <mergeCell ref="FO125:FR126"/>
    <mergeCell ref="FT125:FX127"/>
    <mergeCell ref="FY125:GB127"/>
    <mergeCell ref="GC125:GF127"/>
    <mergeCell ref="GG125:GJ127"/>
    <mergeCell ref="FT107:FX111"/>
    <mergeCell ref="FY107:GB111"/>
    <mergeCell ref="EV75:FR75"/>
    <mergeCell ref="GK76:GM78"/>
    <mergeCell ref="GN76:GP78"/>
    <mergeCell ref="FT82:FX84"/>
    <mergeCell ref="FY82:GB84"/>
    <mergeCell ref="GC82:GF84"/>
    <mergeCell ref="GN85:GP88"/>
    <mergeCell ref="FT89:FX91"/>
    <mergeCell ref="FY89:GB91"/>
    <mergeCell ref="GC89:GF91"/>
    <mergeCell ref="GG89:GJ91"/>
    <mergeCell ref="GK101:GM104"/>
    <mergeCell ref="CY70:DV70"/>
    <mergeCell ref="DW70:EA72"/>
    <mergeCell ref="EB70:EE72"/>
    <mergeCell ref="EF70:EI72"/>
    <mergeCell ref="DW101:EA104"/>
    <mergeCell ref="EB101:EE104"/>
    <mergeCell ref="EF101:EI104"/>
    <mergeCell ref="EJ101:EM104"/>
    <mergeCell ref="EN101:EP104"/>
    <mergeCell ref="EQ101:ES104"/>
    <mergeCell ref="CY85:DC86"/>
    <mergeCell ref="DD85:DI86"/>
    <mergeCell ref="DJ85:DJ86"/>
    <mergeCell ref="DK85:DO86"/>
    <mergeCell ref="DP85:DU86"/>
    <mergeCell ref="DW85:EA88"/>
    <mergeCell ref="EB85:EE88"/>
    <mergeCell ref="EF85:EI88"/>
    <mergeCell ref="EJ85:EM88"/>
    <mergeCell ref="EN85:EP88"/>
    <mergeCell ref="DW82:EA84"/>
    <mergeCell ref="EB82:EE84"/>
    <mergeCell ref="EF82:EI84"/>
    <mergeCell ref="EJ82:EM84"/>
    <mergeCell ref="EN82:EP84"/>
    <mergeCell ref="EQ82:ES84"/>
    <mergeCell ref="CY84:DU84"/>
    <mergeCell ref="GK98:GM100"/>
    <mergeCell ref="GN98:GP100"/>
    <mergeCell ref="EN89:EP91"/>
    <mergeCell ref="EQ89:ES91"/>
    <mergeCell ref="CY90:DU90"/>
    <mergeCell ref="CY91:DC92"/>
    <mergeCell ref="DD91:DI92"/>
    <mergeCell ref="DJ91:DJ92"/>
    <mergeCell ref="DK91:DU94"/>
    <mergeCell ref="DW92:EA94"/>
    <mergeCell ref="EB92:EE94"/>
    <mergeCell ref="EF92:EI94"/>
    <mergeCell ref="EJ92:EM94"/>
    <mergeCell ref="EN92:EP94"/>
    <mergeCell ref="EQ92:ES94"/>
    <mergeCell ref="GK89:GM91"/>
    <mergeCell ref="GN89:GP91"/>
    <mergeCell ref="CY93:DJ93"/>
    <mergeCell ref="CX95:DU95"/>
    <mergeCell ref="DW95:EA97"/>
    <mergeCell ref="EB95:EE97"/>
    <mergeCell ref="EF95:EI97"/>
    <mergeCell ref="EJ95:EM97"/>
    <mergeCell ref="EN95:EP97"/>
    <mergeCell ref="EQ95:ES97"/>
    <mergeCell ref="FT98:FX100"/>
    <mergeCell ref="FY98:GB100"/>
    <mergeCell ref="GC98:GF100"/>
    <mergeCell ref="GG98:GJ100"/>
    <mergeCell ref="EU99:FR99"/>
    <mergeCell ref="FT92:FX94"/>
    <mergeCell ref="FY92:GB94"/>
    <mergeCell ref="GK79:GM81"/>
    <mergeCell ref="GN79:GP81"/>
    <mergeCell ref="CY75:DU75"/>
    <mergeCell ref="CY76:DE77"/>
    <mergeCell ref="DF76:DI77"/>
    <mergeCell ref="DK76:DO76"/>
    <mergeCell ref="DP76:DU76"/>
    <mergeCell ref="DW76:EA78"/>
    <mergeCell ref="EB76:EE78"/>
    <mergeCell ref="EF76:EI78"/>
    <mergeCell ref="EJ76:EM78"/>
    <mergeCell ref="EN76:EP78"/>
    <mergeCell ref="EQ76:ES78"/>
    <mergeCell ref="DJ77:DU77"/>
    <mergeCell ref="CY78:DJ78"/>
    <mergeCell ref="DK78:DO79"/>
    <mergeCell ref="DP78:DU79"/>
    <mergeCell ref="GK73:GM75"/>
    <mergeCell ref="GN73:GP75"/>
    <mergeCell ref="FT79:FX81"/>
    <mergeCell ref="FY79:GB81"/>
    <mergeCell ref="GC79:GF81"/>
    <mergeCell ref="CY79:DC80"/>
    <mergeCell ref="DD79:DI80"/>
    <mergeCell ref="DJ79:DJ80"/>
    <mergeCell ref="DW79:EA81"/>
    <mergeCell ref="EB79:EE81"/>
    <mergeCell ref="EF79:EI81"/>
    <mergeCell ref="EJ79:EM81"/>
    <mergeCell ref="EN79:EP81"/>
    <mergeCell ref="EQ79:ES81"/>
    <mergeCell ref="EV73:FF74"/>
    <mergeCell ref="DN67:DQ68"/>
    <mergeCell ref="DR67:DU68"/>
    <mergeCell ref="EB73:EE75"/>
    <mergeCell ref="EF73:EI75"/>
    <mergeCell ref="EJ73:EM75"/>
    <mergeCell ref="EN73:EP75"/>
    <mergeCell ref="CW59:ET61"/>
    <mergeCell ref="CX67:DA68"/>
    <mergeCell ref="DB67:DF68"/>
    <mergeCell ref="DG67:DG68"/>
    <mergeCell ref="DH67:DM68"/>
    <mergeCell ref="ET63:ET116"/>
    <mergeCell ref="GG79:GJ81"/>
    <mergeCell ref="EQ85:ES88"/>
    <mergeCell ref="CY87:DU87"/>
    <mergeCell ref="CY88:DC89"/>
    <mergeCell ref="DD88:DI89"/>
    <mergeCell ref="DJ88:DJ89"/>
    <mergeCell ref="DK88:DO89"/>
    <mergeCell ref="DP88:DU89"/>
    <mergeCell ref="DW89:EA91"/>
    <mergeCell ref="EB89:EE91"/>
    <mergeCell ref="EF89:EI91"/>
    <mergeCell ref="EJ89:EM91"/>
    <mergeCell ref="FT101:FX104"/>
    <mergeCell ref="FY101:GB104"/>
    <mergeCell ref="GC101:GF104"/>
    <mergeCell ref="GG101:GJ104"/>
    <mergeCell ref="EF98:EI100"/>
    <mergeCell ref="EN98:EP100"/>
    <mergeCell ref="EQ98:ES100"/>
    <mergeCell ref="CX70:CX93"/>
    <mergeCell ref="DD56:DI57"/>
    <mergeCell ref="DJ56:DJ57"/>
    <mergeCell ref="DK56:DO57"/>
    <mergeCell ref="DP56:DU57"/>
    <mergeCell ref="DW67:EA69"/>
    <mergeCell ref="EB67:EE69"/>
    <mergeCell ref="EF67:EI69"/>
    <mergeCell ref="EJ67:EM69"/>
    <mergeCell ref="EN67:EP69"/>
    <mergeCell ref="EQ67:ES69"/>
    <mergeCell ref="DW54:EA57"/>
    <mergeCell ref="EB54:EE57"/>
    <mergeCell ref="EF54:EI57"/>
    <mergeCell ref="EJ54:EM57"/>
    <mergeCell ref="EN54:EP57"/>
    <mergeCell ref="EQ54:ES57"/>
    <mergeCell ref="EJ70:EM72"/>
    <mergeCell ref="EN70:EP72"/>
    <mergeCell ref="EQ70:ES72"/>
    <mergeCell ref="CY71:DI72"/>
    <mergeCell ref="DJ71:DJ74"/>
    <mergeCell ref="DK71:DU72"/>
    <mergeCell ref="CY73:DI74"/>
    <mergeCell ref="DK73:DU74"/>
    <mergeCell ref="DW73:EA75"/>
    <mergeCell ref="EQ73:ES75"/>
    <mergeCell ref="CX58:ES58"/>
    <mergeCell ref="EB63:EE66"/>
    <mergeCell ref="EF63:EI66"/>
    <mergeCell ref="EJ63:EM66"/>
    <mergeCell ref="EN63:ES64"/>
    <mergeCell ref="CX69:DV69"/>
    <mergeCell ref="DW49:EA53"/>
    <mergeCell ref="EB49:EE53"/>
    <mergeCell ref="EF49:EI53"/>
    <mergeCell ref="EJ49:EM53"/>
    <mergeCell ref="EN49:EP53"/>
    <mergeCell ref="EQ49:ES53"/>
    <mergeCell ref="FA56:FF57"/>
    <mergeCell ref="FG56:FG57"/>
    <mergeCell ref="FH56:FL57"/>
    <mergeCell ref="FM56:FR57"/>
    <mergeCell ref="GG63:GJ66"/>
    <mergeCell ref="GK63:GP64"/>
    <mergeCell ref="GK65:GM66"/>
    <mergeCell ref="GN65:GP66"/>
    <mergeCell ref="CY47:DA47"/>
    <mergeCell ref="DB47:DE47"/>
    <mergeCell ref="DG47:DI47"/>
    <mergeCell ref="DJ47:DM47"/>
    <mergeCell ref="DO47:DQ47"/>
    <mergeCell ref="DR47:DU47"/>
    <mergeCell ref="DW47:EA48"/>
    <mergeCell ref="EB47:EE48"/>
    <mergeCell ref="EF47:EI48"/>
    <mergeCell ref="EJ47:EM48"/>
    <mergeCell ref="EN47:EP48"/>
    <mergeCell ref="EQ47:ES48"/>
    <mergeCell ref="EU58:GP58"/>
    <mergeCell ref="FY63:GB66"/>
    <mergeCell ref="GC63:GF66"/>
    <mergeCell ref="CY55:DU55"/>
    <mergeCell ref="CY56:DC57"/>
    <mergeCell ref="GQ63:GQ116"/>
    <mergeCell ref="GC43:GF46"/>
    <mergeCell ref="GG43:GJ46"/>
    <mergeCell ref="GK43:GM46"/>
    <mergeCell ref="GN43:GP46"/>
    <mergeCell ref="EV47:EX47"/>
    <mergeCell ref="EY47:FB47"/>
    <mergeCell ref="FD47:FF47"/>
    <mergeCell ref="CX41:DU41"/>
    <mergeCell ref="CY42:DC42"/>
    <mergeCell ref="DD42:DD45"/>
    <mergeCell ref="DE42:DI42"/>
    <mergeCell ref="DJ42:DJ45"/>
    <mergeCell ref="DK42:DO42"/>
    <mergeCell ref="DP42:DP45"/>
    <mergeCell ref="DQ42:DU42"/>
    <mergeCell ref="CY43:DC45"/>
    <mergeCell ref="DE43:DI45"/>
    <mergeCell ref="DK43:DO45"/>
    <mergeCell ref="DQ43:DU45"/>
    <mergeCell ref="DW43:EA46"/>
    <mergeCell ref="EB43:EE46"/>
    <mergeCell ref="EF43:EI46"/>
    <mergeCell ref="EJ43:EM46"/>
    <mergeCell ref="EN43:EP46"/>
    <mergeCell ref="EQ43:ES46"/>
    <mergeCell ref="FG47:FJ47"/>
    <mergeCell ref="FL47:FN47"/>
    <mergeCell ref="FO47:FR47"/>
    <mergeCell ref="FT47:FX48"/>
    <mergeCell ref="FY47:GB48"/>
    <mergeCell ref="GC47:GF48"/>
    <mergeCell ref="CX37:DU37"/>
    <mergeCell ref="DW37:EA39"/>
    <mergeCell ref="EB37:EE39"/>
    <mergeCell ref="EF37:EI39"/>
    <mergeCell ref="EJ37:EM39"/>
    <mergeCell ref="EN37:EP39"/>
    <mergeCell ref="EQ37:ES39"/>
    <mergeCell ref="CX38:CX40"/>
    <mergeCell ref="CY38:DK40"/>
    <mergeCell ref="DL38:DP40"/>
    <mergeCell ref="DQ38:DU40"/>
    <mergeCell ref="DW40:EA42"/>
    <mergeCell ref="EB40:EE42"/>
    <mergeCell ref="EF40:EI42"/>
    <mergeCell ref="EJ40:EM42"/>
    <mergeCell ref="EN40:EP42"/>
    <mergeCell ref="EQ40:ES42"/>
    <mergeCell ref="CY32:DU32"/>
    <mergeCell ref="CY33:DC34"/>
    <mergeCell ref="DD33:DI34"/>
    <mergeCell ref="DJ33:DJ34"/>
    <mergeCell ref="DK33:DU36"/>
    <mergeCell ref="DW34:EA36"/>
    <mergeCell ref="EB34:EE36"/>
    <mergeCell ref="EF34:EI36"/>
    <mergeCell ref="EJ34:EM36"/>
    <mergeCell ref="EN34:EP36"/>
    <mergeCell ref="EQ34:ES36"/>
    <mergeCell ref="CY35:DJ35"/>
    <mergeCell ref="CY30:DC31"/>
    <mergeCell ref="DD30:DI31"/>
    <mergeCell ref="DJ30:DJ31"/>
    <mergeCell ref="FT27:FX30"/>
    <mergeCell ref="FY27:GB30"/>
    <mergeCell ref="DW31:EA33"/>
    <mergeCell ref="EB31:EE33"/>
    <mergeCell ref="EF31:EI33"/>
    <mergeCell ref="EJ31:EM33"/>
    <mergeCell ref="EN31:EP33"/>
    <mergeCell ref="EQ31:ES33"/>
    <mergeCell ref="EV27:EZ28"/>
    <mergeCell ref="FA27:FF28"/>
    <mergeCell ref="FG27:FG28"/>
    <mergeCell ref="FH27:FL28"/>
    <mergeCell ref="FM27:FR28"/>
    <mergeCell ref="DW18:EA20"/>
    <mergeCell ref="EB18:EE20"/>
    <mergeCell ref="EF18:EI20"/>
    <mergeCell ref="EJ18:EM20"/>
    <mergeCell ref="EN18:EP20"/>
    <mergeCell ref="EQ18:ES20"/>
    <mergeCell ref="CY26:DU26"/>
    <mergeCell ref="CY27:DC28"/>
    <mergeCell ref="DD27:DI28"/>
    <mergeCell ref="DJ27:DJ28"/>
    <mergeCell ref="DK27:DO28"/>
    <mergeCell ref="DP27:DU28"/>
    <mergeCell ref="DW27:EA30"/>
    <mergeCell ref="EB27:EE30"/>
    <mergeCell ref="EF27:EI30"/>
    <mergeCell ref="EJ27:EM30"/>
    <mergeCell ref="EN27:EP30"/>
    <mergeCell ref="EQ27:ES30"/>
    <mergeCell ref="CY29:DU29"/>
    <mergeCell ref="DK30:DO31"/>
    <mergeCell ref="DP30:DU31"/>
    <mergeCell ref="CY23:DU23"/>
    <mergeCell ref="CY24:DC25"/>
    <mergeCell ref="DD24:DI25"/>
    <mergeCell ref="DJ24:DJ25"/>
    <mergeCell ref="DK24:DU25"/>
    <mergeCell ref="DW24:EA26"/>
    <mergeCell ref="EB24:EE26"/>
    <mergeCell ref="EF24:EI26"/>
    <mergeCell ref="EJ24:EM26"/>
    <mergeCell ref="EN24:EP26"/>
    <mergeCell ref="EQ24:ES26"/>
    <mergeCell ref="CX11:DV11"/>
    <mergeCell ref="CX12:CX35"/>
    <mergeCell ref="CY12:DV12"/>
    <mergeCell ref="DW12:EA14"/>
    <mergeCell ref="EB12:EE14"/>
    <mergeCell ref="EF12:EI14"/>
    <mergeCell ref="EJ12:EM14"/>
    <mergeCell ref="EN12:EP14"/>
    <mergeCell ref="EQ12:ES14"/>
    <mergeCell ref="CY13:DI14"/>
    <mergeCell ref="DJ13:DJ16"/>
    <mergeCell ref="DK13:DU14"/>
    <mergeCell ref="CY15:DI16"/>
    <mergeCell ref="DJ19:DU19"/>
    <mergeCell ref="CY20:DJ20"/>
    <mergeCell ref="DK20:DO21"/>
    <mergeCell ref="DP20:DU21"/>
    <mergeCell ref="CY21:DC22"/>
    <mergeCell ref="DD21:DI22"/>
    <mergeCell ref="DJ21:DJ22"/>
    <mergeCell ref="DW21:EA23"/>
    <mergeCell ref="EB21:EE23"/>
    <mergeCell ref="EF21:EI23"/>
    <mergeCell ref="EJ21:EM23"/>
    <mergeCell ref="EN21:EP23"/>
    <mergeCell ref="EQ21:ES23"/>
    <mergeCell ref="DK22:DO22"/>
    <mergeCell ref="DP22:DU22"/>
    <mergeCell ref="CY18:DE19"/>
    <mergeCell ref="DF18:DI19"/>
    <mergeCell ref="DK18:DO18"/>
    <mergeCell ref="DP18:DU18"/>
    <mergeCell ref="CK498:CN500"/>
    <mergeCell ref="CO498:CQ500"/>
    <mergeCell ref="CG507:CJ510"/>
    <mergeCell ref="CK507:CN510"/>
    <mergeCell ref="CO507:CQ510"/>
    <mergeCell ref="CW1:ET3"/>
    <mergeCell ref="EB5:EE8"/>
    <mergeCell ref="EF5:EI8"/>
    <mergeCell ref="EJ5:EM8"/>
    <mergeCell ref="EN5:ES6"/>
    <mergeCell ref="ET5:ET58"/>
    <mergeCell ref="DH6:DZ7"/>
    <mergeCell ref="EN7:EP8"/>
    <mergeCell ref="EQ7:ES8"/>
    <mergeCell ref="CX9:DA10"/>
    <mergeCell ref="DB9:DF10"/>
    <mergeCell ref="DG9:DG10"/>
    <mergeCell ref="DH9:DM10"/>
    <mergeCell ref="DN9:DQ10"/>
    <mergeCell ref="DR9:DU10"/>
    <mergeCell ref="DW9:EA11"/>
    <mergeCell ref="EB9:EE11"/>
    <mergeCell ref="DK15:DU16"/>
    <mergeCell ref="DW15:EA17"/>
    <mergeCell ref="EB15:EE17"/>
    <mergeCell ref="EF15:EI17"/>
    <mergeCell ref="EJ15:EM17"/>
    <mergeCell ref="EN15:EP17"/>
    <mergeCell ref="EQ15:ES17"/>
    <mergeCell ref="CY17:DU17"/>
    <mergeCell ref="CG311:CJ313"/>
    <mergeCell ref="CC308:CF310"/>
    <mergeCell ref="AY560:AY562"/>
    <mergeCell ref="AZ560:BL562"/>
    <mergeCell ref="BM560:BQ562"/>
    <mergeCell ref="BR560:BV562"/>
    <mergeCell ref="AZ565:BD567"/>
    <mergeCell ref="BF565:BJ567"/>
    <mergeCell ref="BL565:BP567"/>
    <mergeCell ref="BR565:BV567"/>
    <mergeCell ref="CR473:CT475"/>
    <mergeCell ref="CO479:CQ481"/>
    <mergeCell ref="CR479:CT481"/>
    <mergeCell ref="BQ494:BV495"/>
    <mergeCell ref="BX495:CB497"/>
    <mergeCell ref="CC495:CF497"/>
    <mergeCell ref="CG495:CJ497"/>
    <mergeCell ref="CK495:CN497"/>
    <mergeCell ref="CO495:CQ497"/>
    <mergeCell ref="CR495:CT497"/>
    <mergeCell ref="AZ496:BV496"/>
    <mergeCell ref="AZ497:BD498"/>
    <mergeCell ref="BE497:BJ498"/>
    <mergeCell ref="AZ484:BK484"/>
    <mergeCell ref="BL484:BP485"/>
    <mergeCell ref="BQ484:BV485"/>
    <mergeCell ref="AZ488:BD489"/>
    <mergeCell ref="CK559:CN561"/>
    <mergeCell ref="BK491:BK492"/>
    <mergeCell ref="BL491:BP492"/>
    <mergeCell ref="BQ491:BV492"/>
    <mergeCell ref="BX491:CB494"/>
    <mergeCell ref="CC491:CF494"/>
    <mergeCell ref="CG324:CJ326"/>
    <mergeCell ref="AZ302:BW302"/>
    <mergeCell ref="BX302:CB304"/>
    <mergeCell ref="CC302:CF304"/>
    <mergeCell ref="CG302:CJ304"/>
    <mergeCell ref="CK302:CN304"/>
    <mergeCell ref="CO302:CQ304"/>
    <mergeCell ref="CR302:CT304"/>
    <mergeCell ref="BK309:BV309"/>
    <mergeCell ref="AZ314:BD315"/>
    <mergeCell ref="BE314:BJ315"/>
    <mergeCell ref="BK314:BK315"/>
    <mergeCell ref="BL314:BV315"/>
    <mergeCell ref="BX314:CB316"/>
    <mergeCell ref="CC314:CF316"/>
    <mergeCell ref="CG314:CJ316"/>
    <mergeCell ref="CK314:CN316"/>
    <mergeCell ref="CO314:CQ316"/>
    <mergeCell ref="CR314:CT316"/>
    <mergeCell ref="AZ311:BD312"/>
    <mergeCell ref="BE311:BJ312"/>
    <mergeCell ref="BK311:BK312"/>
    <mergeCell ref="CK311:CN313"/>
    <mergeCell ref="BL312:BP312"/>
    <mergeCell ref="BQ312:BV312"/>
    <mergeCell ref="AZ313:BV313"/>
    <mergeCell ref="AZ308:BF309"/>
    <mergeCell ref="BG308:BJ309"/>
    <mergeCell ref="BL308:BP308"/>
    <mergeCell ref="BQ308:BV308"/>
    <mergeCell ref="BX308:CB310"/>
    <mergeCell ref="CO5:CT6"/>
    <mergeCell ref="CG308:CJ310"/>
    <mergeCell ref="CG31:CJ33"/>
    <mergeCell ref="CK31:CN33"/>
    <mergeCell ref="CO31:CQ33"/>
    <mergeCell ref="CR31:CT33"/>
    <mergeCell ref="AZ32:BV32"/>
    <mergeCell ref="BK245:BK248"/>
    <mergeCell ref="BL245:BV246"/>
    <mergeCell ref="AZ247:BJ248"/>
    <mergeCell ref="BL247:BV248"/>
    <mergeCell ref="BX247:CB249"/>
    <mergeCell ref="CC247:CF249"/>
    <mergeCell ref="CG247:CJ249"/>
    <mergeCell ref="CK247:CN249"/>
    <mergeCell ref="CO247:CQ249"/>
    <mergeCell ref="CR247:CT249"/>
    <mergeCell ref="BX128:CB130"/>
    <mergeCell ref="CC128:CF130"/>
    <mergeCell ref="CG128:CJ130"/>
    <mergeCell ref="CK128:CN130"/>
    <mergeCell ref="CO128:CQ130"/>
    <mergeCell ref="CR128:CT130"/>
    <mergeCell ref="AZ129:BJ130"/>
    <mergeCell ref="BK129:BK132"/>
    <mergeCell ref="BL129:BV130"/>
    <mergeCell ref="AZ131:BJ132"/>
    <mergeCell ref="BL131:BV132"/>
    <mergeCell ref="BX131:CB133"/>
    <mergeCell ref="CC131:CF133"/>
    <mergeCell ref="CG131:CJ133"/>
    <mergeCell ref="CK131:CN133"/>
    <mergeCell ref="BX21:CB23"/>
    <mergeCell ref="CG34:CJ36"/>
    <mergeCell ref="CG21:CJ23"/>
    <mergeCell ref="CK21:CN23"/>
    <mergeCell ref="CC5:CF8"/>
    <mergeCell ref="CG5:CJ8"/>
    <mergeCell ref="CK5:CN8"/>
    <mergeCell ref="CO98:CQ100"/>
    <mergeCell ref="CR98:CT100"/>
    <mergeCell ref="AY99:BV99"/>
    <mergeCell ref="BX73:CB75"/>
    <mergeCell ref="CC73:CF75"/>
    <mergeCell ref="CG73:CJ75"/>
    <mergeCell ref="CK73:CN75"/>
    <mergeCell ref="CO73:CQ75"/>
    <mergeCell ref="CR73:CT75"/>
    <mergeCell ref="BI6:CA7"/>
    <mergeCell ref="CO7:CQ8"/>
    <mergeCell ref="CR7:CT8"/>
    <mergeCell ref="AY8:BW8"/>
    <mergeCell ref="AY9:BB10"/>
    <mergeCell ref="BC9:BG10"/>
    <mergeCell ref="BH9:BH10"/>
    <mergeCell ref="BI9:BN10"/>
    <mergeCell ref="BO9:BR10"/>
    <mergeCell ref="BS9:BV10"/>
    <mergeCell ref="BX9:CB11"/>
    <mergeCell ref="BQ30:BV31"/>
    <mergeCell ref="BX31:CB33"/>
    <mergeCell ref="B588:Z588"/>
    <mergeCell ref="CC31:CF33"/>
    <mergeCell ref="CC9:CF11"/>
    <mergeCell ref="CG9:CJ11"/>
    <mergeCell ref="CK9:CN11"/>
    <mergeCell ref="CO9:CQ11"/>
    <mergeCell ref="CR9:CT11"/>
    <mergeCell ref="AY11:BW11"/>
    <mergeCell ref="CY50:DK51"/>
    <mergeCell ref="EF9:EI11"/>
    <mergeCell ref="EJ9:EM11"/>
    <mergeCell ref="EN9:EP11"/>
    <mergeCell ref="EQ9:ES11"/>
    <mergeCell ref="DM50:DQ51"/>
    <mergeCell ref="DR50:DU51"/>
    <mergeCell ref="CY52:DU52"/>
    <mergeCell ref="CY53:DC54"/>
    <mergeCell ref="DD53:DI54"/>
    <mergeCell ref="DJ53:DJ54"/>
    <mergeCell ref="DK53:DO54"/>
    <mergeCell ref="DP53:DU54"/>
    <mergeCell ref="AZ33:BD34"/>
    <mergeCell ref="BE33:BJ34"/>
    <mergeCell ref="BK33:BK34"/>
    <mergeCell ref="BL33:BV36"/>
    <mergeCell ref="BX34:CB36"/>
    <mergeCell ref="CC34:CF36"/>
    <mergeCell ref="BL20:BP21"/>
    <mergeCell ref="BQ20:BV21"/>
    <mergeCell ref="AZ21:BD22"/>
    <mergeCell ref="BE21:BJ22"/>
    <mergeCell ref="BK21:BK22"/>
    <mergeCell ref="N71:N74"/>
    <mergeCell ref="CC21:CF23"/>
    <mergeCell ref="O660:S660"/>
    <mergeCell ref="H82:M83"/>
    <mergeCell ref="AN98:AQ100"/>
    <mergeCell ref="AJ98:AM100"/>
    <mergeCell ref="AJ89:AM91"/>
    <mergeCell ref="B99:Y99"/>
    <mergeCell ref="AN92:AQ94"/>
    <mergeCell ref="AJ92:AM94"/>
    <mergeCell ref="AF92:AI94"/>
    <mergeCell ref="AA92:AE94"/>
    <mergeCell ref="K105:M105"/>
    <mergeCell ref="N105:Q105"/>
    <mergeCell ref="S105:U105"/>
    <mergeCell ref="V105:Y105"/>
    <mergeCell ref="AA105:AE106"/>
    <mergeCell ref="AF105:AI106"/>
    <mergeCell ref="AA559:AE561"/>
    <mergeCell ref="AF559:AI561"/>
    <mergeCell ref="AJ559:AM561"/>
    <mergeCell ref="AN559:AQ561"/>
    <mergeCell ref="AF543:AI545"/>
    <mergeCell ref="C105:E105"/>
    <mergeCell ref="F105:I105"/>
    <mergeCell ref="AJ275:AM278"/>
    <mergeCell ref="AJ263:AM265"/>
    <mergeCell ref="AF263:AI265"/>
    <mergeCell ref="AA275:AE278"/>
    <mergeCell ref="B580:AW580"/>
    <mergeCell ref="AR587:AT588"/>
    <mergeCell ref="AU587:AW588"/>
    <mergeCell ref="U38:Y40"/>
    <mergeCell ref="AR543:AT545"/>
    <mergeCell ref="AN70:AQ72"/>
    <mergeCell ref="AF79:AI81"/>
    <mergeCell ref="N82:N83"/>
    <mergeCell ref="AJ63:AM66"/>
    <mergeCell ref="C88:G89"/>
    <mergeCell ref="K67:K68"/>
    <mergeCell ref="AJ67:AM69"/>
    <mergeCell ref="B67:E68"/>
    <mergeCell ref="AU65:AW66"/>
    <mergeCell ref="AR65:AT66"/>
    <mergeCell ref="AF82:AI84"/>
    <mergeCell ref="N85:N86"/>
    <mergeCell ref="J76:M77"/>
    <mergeCell ref="AJ244:AM246"/>
    <mergeCell ref="AN244:AQ246"/>
    <mergeCell ref="AU244:AW246"/>
    <mergeCell ref="T192:Y192"/>
    <mergeCell ref="AA186:AE188"/>
    <mergeCell ref="AF186:AI188"/>
    <mergeCell ref="B211:Y211"/>
    <mergeCell ref="C73:M74"/>
    <mergeCell ref="AF73:AI75"/>
    <mergeCell ref="H140:M141"/>
    <mergeCell ref="N140:N141"/>
    <mergeCell ref="O140:Y141"/>
    <mergeCell ref="AA140:AE142"/>
    <mergeCell ref="AF140:AI142"/>
    <mergeCell ref="AJ140:AM142"/>
    <mergeCell ref="AN140:AQ142"/>
    <mergeCell ref="AJ201:AM204"/>
    <mergeCell ref="V47:Y47"/>
    <mergeCell ref="O71:Y72"/>
    <mergeCell ref="AJ31:AM33"/>
    <mergeCell ref="AR76:AT78"/>
    <mergeCell ref="AA54:AE57"/>
    <mergeCell ref="AA49:AE53"/>
    <mergeCell ref="AF54:AI57"/>
    <mergeCell ref="AJ54:AM57"/>
    <mergeCell ref="AN54:AQ57"/>
    <mergeCell ref="AR54:AT57"/>
    <mergeCell ref="U444:Y446"/>
    <mergeCell ref="AA460:AE463"/>
    <mergeCell ref="AF460:AI463"/>
    <mergeCell ref="AJ460:AM463"/>
    <mergeCell ref="AN460:AQ463"/>
    <mergeCell ref="AN263:AQ265"/>
    <mergeCell ref="AU372:AW374"/>
    <mergeCell ref="AA369:AE371"/>
    <mergeCell ref="AN372:AQ374"/>
    <mergeCell ref="AA372:AE374"/>
    <mergeCell ref="AF372:AI374"/>
    <mergeCell ref="AJ372:AM374"/>
    <mergeCell ref="AF369:AI371"/>
    <mergeCell ref="AR275:AT278"/>
    <mergeCell ref="AJ272:AM274"/>
    <mergeCell ref="AR250:AT252"/>
    <mergeCell ref="AR140:AT142"/>
    <mergeCell ref="C142:Y142"/>
    <mergeCell ref="C201:G202"/>
    <mergeCell ref="H201:M202"/>
    <mergeCell ref="N201:N202"/>
    <mergeCell ref="O201:S202"/>
    <mergeCell ref="B37:Y37"/>
    <mergeCell ref="AU269:AW271"/>
    <mergeCell ref="C38:O40"/>
    <mergeCell ref="AN40:AQ42"/>
    <mergeCell ref="AR40:AT42"/>
    <mergeCell ref="AJ40:AM42"/>
    <mergeCell ref="B41:Y41"/>
    <mergeCell ref="B38:B40"/>
    <mergeCell ref="AU43:AW46"/>
    <mergeCell ref="AN47:AQ48"/>
    <mergeCell ref="AR47:AT48"/>
    <mergeCell ref="B70:B93"/>
    <mergeCell ref="AU76:AW78"/>
    <mergeCell ref="AJ76:AM78"/>
    <mergeCell ref="AF76:AI78"/>
    <mergeCell ref="AA76:AE78"/>
    <mergeCell ref="AU85:AW88"/>
    <mergeCell ref="AR85:AT88"/>
    <mergeCell ref="H91:M92"/>
    <mergeCell ref="C50:O51"/>
    <mergeCell ref="Q50:U51"/>
    <mergeCell ref="V50:Y51"/>
    <mergeCell ref="F47:I47"/>
    <mergeCell ref="K47:M47"/>
    <mergeCell ref="N47:Q47"/>
    <mergeCell ref="C56:G57"/>
    <mergeCell ref="O56:S57"/>
    <mergeCell ref="N77:Y77"/>
    <mergeCell ref="C93:N93"/>
    <mergeCell ref="H85:M86"/>
    <mergeCell ref="C43:G45"/>
    <mergeCell ref="I43:M45"/>
    <mergeCell ref="N27:N28"/>
    <mergeCell ref="N53:N54"/>
    <mergeCell ref="N30:N31"/>
    <mergeCell ref="AN31:AQ33"/>
    <mergeCell ref="T30:Y31"/>
    <mergeCell ref="AN27:AQ30"/>
    <mergeCell ref="AJ27:AM30"/>
    <mergeCell ref="C29:Y29"/>
    <mergeCell ref="C26:Y26"/>
    <mergeCell ref="AR34:AT36"/>
    <mergeCell ref="AN43:AQ46"/>
    <mergeCell ref="AR43:AT46"/>
    <mergeCell ref="AR27:AT30"/>
    <mergeCell ref="AU27:AW30"/>
    <mergeCell ref="AJ34:AM36"/>
    <mergeCell ref="AR92:AT94"/>
    <mergeCell ref="C78:N78"/>
    <mergeCell ref="AF40:AI42"/>
    <mergeCell ref="C42:G42"/>
    <mergeCell ref="I42:M42"/>
    <mergeCell ref="O42:S42"/>
    <mergeCell ref="U42:Y42"/>
    <mergeCell ref="U43:Y45"/>
    <mergeCell ref="AF67:AI69"/>
    <mergeCell ref="L64:AD65"/>
    <mergeCell ref="T56:Y57"/>
    <mergeCell ref="AU54:AW57"/>
    <mergeCell ref="AF49:AI53"/>
    <mergeCell ref="AJ49:AM53"/>
    <mergeCell ref="AN49:AQ53"/>
    <mergeCell ref="AR49:AT53"/>
    <mergeCell ref="AU49:AW53"/>
    <mergeCell ref="F9:J10"/>
    <mergeCell ref="N91:N92"/>
    <mergeCell ref="V9:Y10"/>
    <mergeCell ref="R9:U10"/>
    <mergeCell ref="B12:B35"/>
    <mergeCell ref="AR31:AT33"/>
    <mergeCell ref="AU31:AW33"/>
    <mergeCell ref="L9:Q10"/>
    <mergeCell ref="AJ12:AM14"/>
    <mergeCell ref="C18:I19"/>
    <mergeCell ref="AA18:AE20"/>
    <mergeCell ref="C15:M16"/>
    <mergeCell ref="AF15:AI17"/>
    <mergeCell ref="AJ15:AM17"/>
    <mergeCell ref="AU15:AW17"/>
    <mergeCell ref="B11:Z11"/>
    <mergeCell ref="O22:S22"/>
    <mergeCell ref="C20:N20"/>
    <mergeCell ref="N21:N22"/>
    <mergeCell ref="C32:Y32"/>
    <mergeCell ref="O33:Y36"/>
    <mergeCell ref="AN34:AQ36"/>
    <mergeCell ref="AU34:AW36"/>
    <mergeCell ref="AR24:AT26"/>
    <mergeCell ref="C35:N35"/>
    <mergeCell ref="N33:N34"/>
    <mergeCell ref="AF24:AI26"/>
    <mergeCell ref="AU24:AW26"/>
    <mergeCell ref="C33:G34"/>
    <mergeCell ref="AF31:AI33"/>
    <mergeCell ref="K9:K10"/>
    <mergeCell ref="AF9:AI11"/>
    <mergeCell ref="AF269:AI271"/>
    <mergeCell ref="AJ269:AM271"/>
    <mergeCell ref="AA263:AE265"/>
    <mergeCell ref="AJ247:AM249"/>
    <mergeCell ref="AA266:AE268"/>
    <mergeCell ref="AR266:AT268"/>
    <mergeCell ref="AA269:AE271"/>
    <mergeCell ref="AJ266:AM268"/>
    <mergeCell ref="AR269:AT271"/>
    <mergeCell ref="AN269:AQ271"/>
    <mergeCell ref="AR9:AT11"/>
    <mergeCell ref="AN12:AQ14"/>
    <mergeCell ref="AR12:AT14"/>
    <mergeCell ref="AF21:AI23"/>
    <mergeCell ref="AJ21:AM23"/>
    <mergeCell ref="AJ24:AM26"/>
    <mergeCell ref="AA244:AE246"/>
    <mergeCell ref="AF244:AI246"/>
    <mergeCell ref="AN95:AQ97"/>
    <mergeCell ref="AA95:AE97"/>
    <mergeCell ref="AF95:AI97"/>
    <mergeCell ref="AJ95:AM97"/>
    <mergeCell ref="AA241:AE243"/>
    <mergeCell ref="AR244:AT246"/>
    <mergeCell ref="AN247:AQ249"/>
    <mergeCell ref="AA31:AE33"/>
    <mergeCell ref="AN15:AQ17"/>
    <mergeCell ref="AR37:AT39"/>
    <mergeCell ref="AF18:AI20"/>
    <mergeCell ref="AJ18:AM20"/>
    <mergeCell ref="AN18:AQ20"/>
    <mergeCell ref="AR18:AT20"/>
    <mergeCell ref="H253:M254"/>
    <mergeCell ref="N253:N254"/>
    <mergeCell ref="AN24:AQ26"/>
    <mergeCell ref="H24:M25"/>
    <mergeCell ref="O24:Y25"/>
    <mergeCell ref="AA24:AE26"/>
    <mergeCell ref="H33:M34"/>
    <mergeCell ref="AU170:AW173"/>
    <mergeCell ref="O129:Y130"/>
    <mergeCell ref="T100:T103"/>
    <mergeCell ref="AA98:AE100"/>
    <mergeCell ref="AJ105:AM106"/>
    <mergeCell ref="AN105:AQ106"/>
    <mergeCell ref="AA128:AE130"/>
    <mergeCell ref="AF128:AI130"/>
    <mergeCell ref="AJ128:AM130"/>
    <mergeCell ref="AF12:AI14"/>
    <mergeCell ref="AJ241:AM243"/>
    <mergeCell ref="AF247:AI249"/>
    <mergeCell ref="AF241:AI243"/>
    <mergeCell ref="AN241:AQ243"/>
    <mergeCell ref="AR241:AT243"/>
    <mergeCell ref="N24:N25"/>
    <mergeCell ref="AU37:AW39"/>
    <mergeCell ref="C12:Z12"/>
    <mergeCell ref="N13:N16"/>
    <mergeCell ref="N19:Y19"/>
    <mergeCell ref="AU18:AW20"/>
    <mergeCell ref="AA12:AE14"/>
    <mergeCell ref="AR15:AT17"/>
    <mergeCell ref="O15:Y16"/>
    <mergeCell ref="O18:S18"/>
    <mergeCell ref="DK134:DO134"/>
    <mergeCell ref="B58:AW58"/>
    <mergeCell ref="C21:G22"/>
    <mergeCell ref="C24:G25"/>
    <mergeCell ref="AA34:AE36"/>
    <mergeCell ref="AF34:AI36"/>
    <mergeCell ref="AX5:AX58"/>
    <mergeCell ref="AA15:AE17"/>
    <mergeCell ref="C55:Y55"/>
    <mergeCell ref="N56:N57"/>
    <mergeCell ref="AA21:AE23"/>
    <mergeCell ref="AA37:AE39"/>
    <mergeCell ref="AF37:AI39"/>
    <mergeCell ref="AN37:AQ39"/>
    <mergeCell ref="L6:AD7"/>
    <mergeCell ref="B8:Z8"/>
    <mergeCell ref="C30:G31"/>
    <mergeCell ref="AN5:AQ8"/>
    <mergeCell ref="AR5:AW6"/>
    <mergeCell ref="AR7:AT8"/>
    <mergeCell ref="AU7:AW8"/>
    <mergeCell ref="B9:E10"/>
    <mergeCell ref="AU9:AW11"/>
    <mergeCell ref="AN9:AQ11"/>
    <mergeCell ref="T18:Y18"/>
    <mergeCell ref="O20:S21"/>
    <mergeCell ref="T20:Y21"/>
    <mergeCell ref="C13:M14"/>
    <mergeCell ref="P38:T40"/>
    <mergeCell ref="O13:Y14"/>
    <mergeCell ref="C23:Y23"/>
    <mergeCell ref="AA9:AE11"/>
    <mergeCell ref="AU281:AW285"/>
    <mergeCell ref="B290:AW290"/>
    <mergeCell ref="AJ9:AM11"/>
    <mergeCell ref="AF5:AI8"/>
    <mergeCell ref="AJ5:AM8"/>
    <mergeCell ref="AJ186:AM188"/>
    <mergeCell ref="AN186:AQ188"/>
    <mergeCell ref="AR186:AT188"/>
    <mergeCell ref="AU186:AW188"/>
    <mergeCell ref="AA211:AE213"/>
    <mergeCell ref="DK192:DO192"/>
    <mergeCell ref="DP192:DU192"/>
    <mergeCell ref="BE137:BJ138"/>
    <mergeCell ref="BK137:BK138"/>
    <mergeCell ref="BX137:CB139"/>
    <mergeCell ref="CC137:CF139"/>
    <mergeCell ref="CG137:CJ139"/>
    <mergeCell ref="CK137:CN139"/>
    <mergeCell ref="CO137:CQ139"/>
    <mergeCell ref="CR137:CT139"/>
    <mergeCell ref="DP138:DU138"/>
    <mergeCell ref="BK143:BK144"/>
    <mergeCell ref="BL143:BP144"/>
    <mergeCell ref="BQ143:BV144"/>
    <mergeCell ref="BX143:CB146"/>
    <mergeCell ref="AF137:AI139"/>
    <mergeCell ref="AJ137:AM139"/>
    <mergeCell ref="AN137:AQ139"/>
    <mergeCell ref="DR163:DU163"/>
    <mergeCell ref="DK169:DO170"/>
    <mergeCell ref="AJ170:AM173"/>
    <mergeCell ref="AJ440:AM442"/>
    <mergeCell ref="AU546:AW548"/>
    <mergeCell ref="AF540:AI542"/>
    <mergeCell ref="DP134:DU134"/>
    <mergeCell ref="AU569:AW570"/>
    <mergeCell ref="AU543:AW545"/>
    <mergeCell ref="AA546:AE548"/>
    <mergeCell ref="AJ546:AM548"/>
    <mergeCell ref="AN546:AQ548"/>
    <mergeCell ref="AR546:AT548"/>
    <mergeCell ref="AA543:AE545"/>
    <mergeCell ref="AJ543:AM545"/>
    <mergeCell ref="AN543:AQ545"/>
    <mergeCell ref="AF272:AI274"/>
    <mergeCell ref="AJ437:AM439"/>
    <mergeCell ref="AA437:AE439"/>
    <mergeCell ref="AR437:AT439"/>
    <mergeCell ref="AU437:AW439"/>
    <mergeCell ref="AA418:AE420"/>
    <mergeCell ref="AF418:AI420"/>
    <mergeCell ref="AJ418:AM420"/>
    <mergeCell ref="AN418:AQ420"/>
    <mergeCell ref="AR418:AT420"/>
    <mergeCell ref="AU418:AW420"/>
    <mergeCell ref="AU440:AW442"/>
    <mergeCell ref="AR443:AT445"/>
    <mergeCell ref="AU443:AW445"/>
    <mergeCell ref="AA281:AE285"/>
    <mergeCell ref="AF281:AI285"/>
    <mergeCell ref="AJ281:AM285"/>
    <mergeCell ref="AN281:AQ285"/>
    <mergeCell ref="AR281:AT285"/>
    <mergeCell ref="CO559:CQ561"/>
    <mergeCell ref="CR559:CT561"/>
    <mergeCell ref="AR569:AT570"/>
    <mergeCell ref="B274:B280"/>
    <mergeCell ref="H427:M428"/>
    <mergeCell ref="AF437:AI439"/>
    <mergeCell ref="AA415:AE417"/>
    <mergeCell ref="AF415:AI417"/>
    <mergeCell ref="AJ415:AM417"/>
    <mergeCell ref="B559:Y559"/>
    <mergeCell ref="CX559:DU559"/>
    <mergeCell ref="B560:B562"/>
    <mergeCell ref="C560:O562"/>
    <mergeCell ref="P560:T562"/>
    <mergeCell ref="U560:Y562"/>
    <mergeCell ref="CX560:CX562"/>
    <mergeCell ref="CY560:DK562"/>
    <mergeCell ref="AR413:AT414"/>
    <mergeCell ref="AU413:AW414"/>
    <mergeCell ref="B417:Z417"/>
    <mergeCell ref="C438:Y438"/>
    <mergeCell ref="B443:Y443"/>
    <mergeCell ref="AA443:AE445"/>
    <mergeCell ref="AF443:AI445"/>
    <mergeCell ref="AJ443:AM445"/>
    <mergeCell ref="AN443:AQ445"/>
    <mergeCell ref="C427:G428"/>
    <mergeCell ref="AN415:AQ417"/>
    <mergeCell ref="AR415:AT417"/>
    <mergeCell ref="AU415:AW417"/>
    <mergeCell ref="AA440:AE442"/>
    <mergeCell ref="AF440:AI442"/>
    <mergeCell ref="DH644:DZ645"/>
    <mergeCell ref="AR645:AT646"/>
    <mergeCell ref="AU645:AW646"/>
    <mergeCell ref="EN645:EP646"/>
    <mergeCell ref="EQ645:ES646"/>
    <mergeCell ref="CR647:CT649"/>
    <mergeCell ref="AY649:BW649"/>
    <mergeCell ref="AY650:AY673"/>
    <mergeCell ref="AZ650:BW650"/>
    <mergeCell ref="BX650:CB652"/>
    <mergeCell ref="CC650:CF652"/>
    <mergeCell ref="CG650:CJ652"/>
    <mergeCell ref="CK650:CN652"/>
    <mergeCell ref="CO650:CQ652"/>
    <mergeCell ref="CR650:CT652"/>
    <mergeCell ref="AU634:AW637"/>
    <mergeCell ref="B638:AW638"/>
    <mergeCell ref="DH647:DM648"/>
    <mergeCell ref="DN647:DQ648"/>
    <mergeCell ref="DR647:DU648"/>
    <mergeCell ref="C635:Y635"/>
    <mergeCell ref="DK660:DO660"/>
    <mergeCell ref="DW665:EA668"/>
    <mergeCell ref="EB665:EE668"/>
    <mergeCell ref="EF665:EI668"/>
    <mergeCell ref="EJ665:EM668"/>
    <mergeCell ref="AZ656:BF657"/>
    <mergeCell ref="BG656:BJ657"/>
    <mergeCell ref="BL656:BP656"/>
    <mergeCell ref="BQ656:BV656"/>
    <mergeCell ref="BX656:CB658"/>
    <mergeCell ref="CC656:CF658"/>
    <mergeCell ref="EF662:EI664"/>
    <mergeCell ref="AJ125:AM127"/>
    <mergeCell ref="AN125:AQ127"/>
    <mergeCell ref="AR125:AT127"/>
    <mergeCell ref="AU125:AW127"/>
    <mergeCell ref="B127:Z127"/>
    <mergeCell ref="B128:B151"/>
    <mergeCell ref="C128:Z128"/>
    <mergeCell ref="AU128:AW130"/>
    <mergeCell ref="H256:M257"/>
    <mergeCell ref="AF266:AI268"/>
    <mergeCell ref="AU241:AW243"/>
    <mergeCell ref="C129:M130"/>
    <mergeCell ref="C423:Y423"/>
    <mergeCell ref="N367:Y367"/>
    <mergeCell ref="AA250:AE252"/>
    <mergeCell ref="AF250:AI252"/>
    <mergeCell ref="N256:N257"/>
    <mergeCell ref="AN250:AQ252"/>
    <mergeCell ref="O192:S192"/>
    <mergeCell ref="C258:Y258"/>
    <mergeCell ref="O368:S369"/>
    <mergeCell ref="C256:G257"/>
    <mergeCell ref="H259:M260"/>
    <mergeCell ref="AN321:AQ323"/>
    <mergeCell ref="AR321:AT323"/>
    <mergeCell ref="C259:G260"/>
    <mergeCell ref="AR372:AT374"/>
    <mergeCell ref="AR369:AT371"/>
    <mergeCell ref="B444:B446"/>
    <mergeCell ref="C444:O446"/>
    <mergeCell ref="AR540:AT542"/>
    <mergeCell ref="AU540:AW542"/>
    <mergeCell ref="AA540:AE542"/>
    <mergeCell ref="AA537:AE539"/>
    <mergeCell ref="AF537:AI539"/>
    <mergeCell ref="AJ537:AM539"/>
    <mergeCell ref="AN537:AQ539"/>
    <mergeCell ref="AR537:AT539"/>
    <mergeCell ref="AU537:AW539"/>
    <mergeCell ref="AN437:AQ439"/>
    <mergeCell ref="B406:AW406"/>
    <mergeCell ref="B502:B504"/>
    <mergeCell ref="C502:O504"/>
    <mergeCell ref="P502:T504"/>
    <mergeCell ref="U502:Y504"/>
    <mergeCell ref="L412:AD413"/>
    <mergeCell ref="C430:G431"/>
    <mergeCell ref="H430:M431"/>
    <mergeCell ref="N430:N431"/>
    <mergeCell ref="O430:Y431"/>
    <mergeCell ref="AA430:AE432"/>
    <mergeCell ref="AF430:AI432"/>
    <mergeCell ref="AJ430:AM432"/>
    <mergeCell ref="AN430:AQ432"/>
    <mergeCell ref="C439:G440"/>
    <mergeCell ref="H439:M440"/>
    <mergeCell ref="N439:N440"/>
    <mergeCell ref="O439:Y442"/>
    <mergeCell ref="AA446:AE448"/>
    <mergeCell ref="N427:N428"/>
    <mergeCell ref="A407:AX409"/>
    <mergeCell ref="P444:T446"/>
    <mergeCell ref="AF546:AI548"/>
    <mergeCell ref="AN440:AQ442"/>
    <mergeCell ref="AR440:AT442"/>
    <mergeCell ref="B506:B512"/>
    <mergeCell ref="C510:Z510"/>
    <mergeCell ref="C512:Z512"/>
    <mergeCell ref="AR159:AT162"/>
    <mergeCell ref="C163:E163"/>
    <mergeCell ref="F163:I163"/>
    <mergeCell ref="K163:M163"/>
    <mergeCell ref="N163:Q163"/>
    <mergeCell ref="S163:U163"/>
    <mergeCell ref="AN192:AQ194"/>
    <mergeCell ref="AR192:AT194"/>
    <mergeCell ref="C198:G199"/>
    <mergeCell ref="H198:M199"/>
    <mergeCell ref="N198:N199"/>
    <mergeCell ref="O198:Y199"/>
    <mergeCell ref="AA198:AE200"/>
    <mergeCell ref="AF198:AI200"/>
    <mergeCell ref="AJ198:AM200"/>
    <mergeCell ref="AN198:AQ200"/>
    <mergeCell ref="AR198:AT200"/>
    <mergeCell ref="C200:Y200"/>
    <mergeCell ref="V163:Y163"/>
    <mergeCell ref="AA163:AE164"/>
    <mergeCell ref="AF163:AI164"/>
    <mergeCell ref="AJ163:AM164"/>
    <mergeCell ref="AN163:AQ164"/>
    <mergeCell ref="T201:Y202"/>
    <mergeCell ref="AA201:AE204"/>
    <mergeCell ref="AF201:AI204"/>
    <mergeCell ref="AU12:AW14"/>
    <mergeCell ref="AN21:AQ23"/>
    <mergeCell ref="AR21:AT23"/>
    <mergeCell ref="AU21:AW23"/>
    <mergeCell ref="AA43:AE46"/>
    <mergeCell ref="AF43:AI46"/>
    <mergeCell ref="AJ43:AM46"/>
    <mergeCell ref="AA47:AE48"/>
    <mergeCell ref="AF47:AI48"/>
    <mergeCell ref="AJ47:AM48"/>
    <mergeCell ref="T22:Y22"/>
    <mergeCell ref="H21:M22"/>
    <mergeCell ref="C27:G28"/>
    <mergeCell ref="H27:M28"/>
    <mergeCell ref="O27:S28"/>
    <mergeCell ref="T27:Y28"/>
    <mergeCell ref="AA27:AE30"/>
    <mergeCell ref="AF27:AI30"/>
    <mergeCell ref="AU47:AW48"/>
    <mergeCell ref="H30:M31"/>
    <mergeCell ref="O30:S31"/>
    <mergeCell ref="C17:Y17"/>
    <mergeCell ref="T42:T45"/>
    <mergeCell ref="N42:N45"/>
    <mergeCell ref="H42:H45"/>
    <mergeCell ref="AU40:AW42"/>
    <mergeCell ref="AA40:AE42"/>
    <mergeCell ref="AJ37:AM39"/>
    <mergeCell ref="O43:S45"/>
    <mergeCell ref="C47:E47"/>
    <mergeCell ref="S47:U47"/>
    <mergeCell ref="J18:M19"/>
    <mergeCell ref="C53:G54"/>
    <mergeCell ref="T53:Y54"/>
    <mergeCell ref="H53:M54"/>
    <mergeCell ref="C52:Y52"/>
    <mergeCell ref="O53:S54"/>
    <mergeCell ref="H56:M57"/>
    <mergeCell ref="B66:Z66"/>
    <mergeCell ref="F67:J68"/>
    <mergeCell ref="L67:Q68"/>
    <mergeCell ref="R67:U68"/>
    <mergeCell ref="V67:Y68"/>
    <mergeCell ref="AA67:AE69"/>
    <mergeCell ref="AN67:AQ69"/>
    <mergeCell ref="AR67:AT69"/>
    <mergeCell ref="AU67:AW69"/>
    <mergeCell ref="B69:Z69"/>
    <mergeCell ref="A59:AX61"/>
    <mergeCell ref="AF63:AI66"/>
    <mergeCell ref="AA73:AE75"/>
    <mergeCell ref="AJ73:AM75"/>
    <mergeCell ref="AN73:AQ75"/>
    <mergeCell ref="AR73:AT75"/>
    <mergeCell ref="AN63:AQ66"/>
    <mergeCell ref="AR63:AW64"/>
    <mergeCell ref="C70:Z70"/>
    <mergeCell ref="AJ70:AM72"/>
    <mergeCell ref="AR70:AT72"/>
    <mergeCell ref="AU70:AW72"/>
    <mergeCell ref="C71:M72"/>
    <mergeCell ref="AA101:AE104"/>
    <mergeCell ref="AF101:AI104"/>
    <mergeCell ref="AJ101:AM104"/>
    <mergeCell ref="AN101:AQ104"/>
    <mergeCell ref="AR101:AT104"/>
    <mergeCell ref="U101:Y103"/>
    <mergeCell ref="O100:S100"/>
    <mergeCell ref="C76:I77"/>
    <mergeCell ref="AN76:AQ78"/>
    <mergeCell ref="AN85:AQ88"/>
    <mergeCell ref="C87:Y87"/>
    <mergeCell ref="N88:N89"/>
    <mergeCell ref="C85:G86"/>
    <mergeCell ref="T85:Y86"/>
    <mergeCell ref="AR82:AT84"/>
    <mergeCell ref="AN89:AQ91"/>
    <mergeCell ref="T80:Y80"/>
    <mergeCell ref="AF89:AI91"/>
    <mergeCell ref="AA82:AE84"/>
    <mergeCell ref="H88:M89"/>
    <mergeCell ref="O78:S79"/>
    <mergeCell ref="T78:Y79"/>
    <mergeCell ref="C79:G80"/>
    <mergeCell ref="H79:M80"/>
    <mergeCell ref="N79:N80"/>
    <mergeCell ref="AA79:AE81"/>
    <mergeCell ref="O101:S103"/>
    <mergeCell ref="AJ79:AM81"/>
    <mergeCell ref="AN79:AQ81"/>
    <mergeCell ref="AR79:AT81"/>
    <mergeCell ref="O80:S80"/>
    <mergeCell ref="C81:Y81"/>
    <mergeCell ref="C91:G92"/>
    <mergeCell ref="B95:Y95"/>
    <mergeCell ref="B96:B98"/>
    <mergeCell ref="U96:Y98"/>
    <mergeCell ref="H100:H103"/>
    <mergeCell ref="I100:M100"/>
    <mergeCell ref="N100:N103"/>
    <mergeCell ref="C101:G103"/>
    <mergeCell ref="O91:Y94"/>
    <mergeCell ref="AF70:AI72"/>
    <mergeCell ref="AA70:AE72"/>
    <mergeCell ref="AU82:AW84"/>
    <mergeCell ref="C84:Y84"/>
    <mergeCell ref="O85:S86"/>
    <mergeCell ref="AA85:AE88"/>
    <mergeCell ref="AF85:AI88"/>
    <mergeCell ref="AJ85:AM88"/>
    <mergeCell ref="U100:Y100"/>
    <mergeCell ref="P96:T98"/>
    <mergeCell ref="O88:S89"/>
    <mergeCell ref="T88:Y89"/>
    <mergeCell ref="AU89:AW91"/>
    <mergeCell ref="C90:Y90"/>
    <mergeCell ref="AU73:AW75"/>
    <mergeCell ref="C75:Y75"/>
    <mergeCell ref="O76:S76"/>
    <mergeCell ref="T76:Y76"/>
    <mergeCell ref="AU92:AW94"/>
    <mergeCell ref="AA89:AE91"/>
    <mergeCell ref="AR89:AT91"/>
    <mergeCell ref="AU95:AW97"/>
    <mergeCell ref="AR95:AT97"/>
    <mergeCell ref="C96:O98"/>
    <mergeCell ref="AU98:AW100"/>
    <mergeCell ref="AR98:AT100"/>
    <mergeCell ref="AU79:AW81"/>
    <mergeCell ref="C82:G83"/>
    <mergeCell ref="O82:Y83"/>
    <mergeCell ref="AJ82:AM84"/>
    <mergeCell ref="AN82:AQ84"/>
    <mergeCell ref="O73:Y74"/>
    <mergeCell ref="CW117:ET119"/>
    <mergeCell ref="AA112:AE115"/>
    <mergeCell ref="AF112:AI115"/>
    <mergeCell ref="AJ112:AM115"/>
    <mergeCell ref="AN112:AQ115"/>
    <mergeCell ref="AR112:AT115"/>
    <mergeCell ref="AU112:AW115"/>
    <mergeCell ref="C100:G100"/>
    <mergeCell ref="AR105:AT106"/>
    <mergeCell ref="C108:O109"/>
    <mergeCell ref="Q108:U109"/>
    <mergeCell ref="V108:Y109"/>
    <mergeCell ref="C113:Y113"/>
    <mergeCell ref="AU105:AW106"/>
    <mergeCell ref="AF98:AI100"/>
    <mergeCell ref="AU101:AW104"/>
    <mergeCell ref="I101:M103"/>
    <mergeCell ref="AA107:AE111"/>
    <mergeCell ref="AF107:AI111"/>
    <mergeCell ref="AJ107:AM111"/>
    <mergeCell ref="AN107:AQ111"/>
    <mergeCell ref="AR107:AT111"/>
    <mergeCell ref="AU107:AW111"/>
    <mergeCell ref="AX63:AX116"/>
    <mergeCell ref="C110:Y110"/>
    <mergeCell ref="C111:G112"/>
    <mergeCell ref="H111:M112"/>
    <mergeCell ref="N111:N112"/>
    <mergeCell ref="O111:S112"/>
    <mergeCell ref="C114:G115"/>
    <mergeCell ref="H114:M115"/>
    <mergeCell ref="N114:N115"/>
    <mergeCell ref="O114:S115"/>
    <mergeCell ref="T114:Y115"/>
    <mergeCell ref="B116:AW116"/>
    <mergeCell ref="CX116:ES116"/>
    <mergeCell ref="CY113:DU113"/>
    <mergeCell ref="T111:Y112"/>
    <mergeCell ref="BX107:CB111"/>
    <mergeCell ref="AF121:AI124"/>
    <mergeCell ref="AJ121:AM124"/>
    <mergeCell ref="AN121:AQ124"/>
    <mergeCell ref="AR121:AW122"/>
    <mergeCell ref="AX121:AX174"/>
    <mergeCell ref="EB121:EE124"/>
    <mergeCell ref="EF121:EI124"/>
    <mergeCell ref="EJ121:EM124"/>
    <mergeCell ref="EN121:ES122"/>
    <mergeCell ref="L122:AD123"/>
    <mergeCell ref="DH122:DZ123"/>
    <mergeCell ref="AR123:AT124"/>
    <mergeCell ref="AU123:AW124"/>
    <mergeCell ref="EN123:EP124"/>
    <mergeCell ref="EQ123:ES124"/>
    <mergeCell ref="B124:Z124"/>
    <mergeCell ref="AY124:BW124"/>
    <mergeCell ref="B125:E126"/>
    <mergeCell ref="F125:J126"/>
    <mergeCell ref="K125:K126"/>
    <mergeCell ref="L125:Q126"/>
    <mergeCell ref="R125:U126"/>
    <mergeCell ref="V125:Y126"/>
    <mergeCell ref="AA125:AE127"/>
    <mergeCell ref="AF125:AI127"/>
    <mergeCell ref="AY125:BB126"/>
    <mergeCell ref="BC125:BG126"/>
    <mergeCell ref="BH125:BH126"/>
    <mergeCell ref="BI125:BN126"/>
    <mergeCell ref="BO125:BR126"/>
    <mergeCell ref="BS125:BV126"/>
    <mergeCell ref="AY127:BW127"/>
    <mergeCell ref="CX125:DA126"/>
    <mergeCell ref="DB125:DF126"/>
    <mergeCell ref="DG125:DG126"/>
    <mergeCell ref="DH125:DM126"/>
    <mergeCell ref="DN125:DQ126"/>
    <mergeCell ref="DR125:DU126"/>
    <mergeCell ref="BX125:CB127"/>
    <mergeCell ref="CC125:CF127"/>
    <mergeCell ref="CG125:CJ127"/>
    <mergeCell ref="CK125:CN127"/>
    <mergeCell ref="CO125:CQ127"/>
    <mergeCell ref="CR125:CT127"/>
    <mergeCell ref="CX127:DV127"/>
    <mergeCell ref="O134:S134"/>
    <mergeCell ref="T134:Y134"/>
    <mergeCell ref="AA134:AE136"/>
    <mergeCell ref="EN128:EP130"/>
    <mergeCell ref="EQ128:ES130"/>
    <mergeCell ref="N129:N132"/>
    <mergeCell ref="DJ129:DJ132"/>
    <mergeCell ref="C131:M132"/>
    <mergeCell ref="O131:Y132"/>
    <mergeCell ref="AA131:AE133"/>
    <mergeCell ref="AF131:AI133"/>
    <mergeCell ref="AJ131:AM133"/>
    <mergeCell ref="AN131:AQ133"/>
    <mergeCell ref="AR131:AT133"/>
    <mergeCell ref="AU131:AW133"/>
    <mergeCell ref="CY131:DI132"/>
    <mergeCell ref="DK131:DU132"/>
    <mergeCell ref="DW131:EA133"/>
    <mergeCell ref="EB131:EE133"/>
    <mergeCell ref="EF131:EI133"/>
    <mergeCell ref="C133:Y133"/>
    <mergeCell ref="CY133:DU133"/>
    <mergeCell ref="AF134:AI136"/>
    <mergeCell ref="AJ134:AM136"/>
    <mergeCell ref="AN134:AQ136"/>
    <mergeCell ref="AN128:AQ130"/>
    <mergeCell ref="AR128:AT130"/>
    <mergeCell ref="AR134:AT136"/>
    <mergeCell ref="DW134:EA136"/>
    <mergeCell ref="EB134:EE136"/>
    <mergeCell ref="EF134:EI136"/>
    <mergeCell ref="N135:Y135"/>
    <mergeCell ref="C136:N136"/>
    <mergeCell ref="O136:S137"/>
    <mergeCell ref="T136:Y137"/>
    <mergeCell ref="CY136:DJ136"/>
    <mergeCell ref="DK136:DO137"/>
    <mergeCell ref="DP136:DU137"/>
    <mergeCell ref="C137:G138"/>
    <mergeCell ref="H137:M138"/>
    <mergeCell ref="N137:N138"/>
    <mergeCell ref="AY128:AY151"/>
    <mergeCell ref="AZ128:BW128"/>
    <mergeCell ref="CO131:CQ133"/>
    <mergeCell ref="CR131:CT133"/>
    <mergeCell ref="AR137:AT139"/>
    <mergeCell ref="AU137:AW139"/>
    <mergeCell ref="CY137:DC138"/>
    <mergeCell ref="DD137:DI138"/>
    <mergeCell ref="BL136:BP137"/>
    <mergeCell ref="BQ136:BV137"/>
    <mergeCell ref="DJ137:DJ138"/>
    <mergeCell ref="O138:S138"/>
    <mergeCell ref="T138:Y138"/>
    <mergeCell ref="DK138:DO138"/>
    <mergeCell ref="C139:Y139"/>
    <mergeCell ref="CY139:DU139"/>
    <mergeCell ref="AA137:AE139"/>
    <mergeCell ref="C140:G141"/>
    <mergeCell ref="CY128:DV128"/>
    <mergeCell ref="C134:I135"/>
    <mergeCell ref="J134:M135"/>
    <mergeCell ref="AU140:AW142"/>
    <mergeCell ref="CY140:DC141"/>
    <mergeCell ref="DJ140:DJ141"/>
    <mergeCell ref="DK140:DU141"/>
    <mergeCell ref="DW140:EA142"/>
    <mergeCell ref="EB140:EE142"/>
    <mergeCell ref="EF140:EI142"/>
    <mergeCell ref="CX128:CX151"/>
    <mergeCell ref="CC143:CF146"/>
    <mergeCell ref="CG143:CJ146"/>
    <mergeCell ref="CK143:CN146"/>
    <mergeCell ref="CO143:CQ146"/>
    <mergeCell ref="CR143:CT146"/>
    <mergeCell ref="DW150:EA152"/>
    <mergeCell ref="C143:G144"/>
    <mergeCell ref="H143:M144"/>
    <mergeCell ref="N143:N144"/>
    <mergeCell ref="O143:S144"/>
    <mergeCell ref="T143:Y144"/>
    <mergeCell ref="AA143:AE146"/>
    <mergeCell ref="AF143:AI146"/>
    <mergeCell ref="AJ143:AM146"/>
    <mergeCell ref="AN143:AQ146"/>
    <mergeCell ref="AR143:AT146"/>
    <mergeCell ref="C145:Y145"/>
    <mergeCell ref="C146:G147"/>
    <mergeCell ref="H146:M147"/>
    <mergeCell ref="CY142:DU142"/>
    <mergeCell ref="EB143:EE146"/>
    <mergeCell ref="EF143:EI146"/>
    <mergeCell ref="AU134:AW136"/>
    <mergeCell ref="CY134:DE135"/>
    <mergeCell ref="DF134:DI135"/>
    <mergeCell ref="DW128:EA130"/>
    <mergeCell ref="AU143:AW146"/>
    <mergeCell ref="CY143:DC144"/>
    <mergeCell ref="DD143:DI144"/>
    <mergeCell ref="DJ143:DJ144"/>
    <mergeCell ref="DK143:DO144"/>
    <mergeCell ref="DP143:DU144"/>
    <mergeCell ref="DW143:EA146"/>
    <mergeCell ref="AZ143:BD144"/>
    <mergeCell ref="BE143:BJ144"/>
    <mergeCell ref="CY145:DU145"/>
    <mergeCell ref="N146:N147"/>
    <mergeCell ref="O146:S147"/>
    <mergeCell ref="T146:Y147"/>
    <mergeCell ref="CY146:DC147"/>
    <mergeCell ref="DD146:DI147"/>
    <mergeCell ref="DJ146:DJ147"/>
    <mergeCell ref="DK146:DO147"/>
    <mergeCell ref="DP146:DU147"/>
    <mergeCell ref="AA147:AE149"/>
    <mergeCell ref="AF147:AI149"/>
    <mergeCell ref="AJ147:AM149"/>
    <mergeCell ref="AN147:AQ149"/>
    <mergeCell ref="AR147:AT149"/>
    <mergeCell ref="AU147:AW149"/>
    <mergeCell ref="C148:Y148"/>
    <mergeCell ref="CY148:DU148"/>
    <mergeCell ref="C149:G150"/>
    <mergeCell ref="H149:M150"/>
    <mergeCell ref="N149:N150"/>
    <mergeCell ref="O149:Y152"/>
    <mergeCell ref="CY149:DC150"/>
    <mergeCell ref="AA150:AE152"/>
    <mergeCell ref="AF150:AI152"/>
    <mergeCell ref="AJ150:AM152"/>
    <mergeCell ref="AN150:AQ152"/>
    <mergeCell ref="AR150:AT152"/>
    <mergeCell ref="AU150:AW152"/>
    <mergeCell ref="BK149:BK150"/>
    <mergeCell ref="C151:N151"/>
    <mergeCell ref="CY151:DJ151"/>
    <mergeCell ref="B153:Y153"/>
    <mergeCell ref="AA153:AE155"/>
    <mergeCell ref="AF153:AI155"/>
    <mergeCell ref="AJ153:AM155"/>
    <mergeCell ref="AN153:AQ155"/>
    <mergeCell ref="AR153:AT155"/>
    <mergeCell ref="AU153:AW155"/>
    <mergeCell ref="CX153:DU153"/>
    <mergeCell ref="AY153:BV153"/>
    <mergeCell ref="BX153:CB155"/>
    <mergeCell ref="CC153:CF155"/>
    <mergeCell ref="CG153:CJ155"/>
    <mergeCell ref="B154:B156"/>
    <mergeCell ref="C154:O156"/>
    <mergeCell ref="P154:T156"/>
    <mergeCell ref="U154:Y156"/>
    <mergeCell ref="CX154:CX156"/>
    <mergeCell ref="CY154:DK156"/>
    <mergeCell ref="AA156:AE158"/>
    <mergeCell ref="AF156:AI158"/>
    <mergeCell ref="AJ156:AM158"/>
    <mergeCell ref="AN156:AQ158"/>
    <mergeCell ref="AR156:AT158"/>
    <mergeCell ref="AU156:AW158"/>
    <mergeCell ref="B157:Y157"/>
    <mergeCell ref="CX157:DU157"/>
    <mergeCell ref="C158:G158"/>
    <mergeCell ref="H158:H161"/>
    <mergeCell ref="I158:M158"/>
    <mergeCell ref="N158:N161"/>
    <mergeCell ref="O158:S158"/>
    <mergeCell ref="T158:T161"/>
    <mergeCell ref="U158:Y158"/>
    <mergeCell ref="DE158:DI158"/>
    <mergeCell ref="DJ158:DJ161"/>
    <mergeCell ref="DK158:DO158"/>
    <mergeCell ref="DP158:DP161"/>
    <mergeCell ref="DQ158:DU158"/>
    <mergeCell ref="CY159:DC161"/>
    <mergeCell ref="DE159:DI161"/>
    <mergeCell ref="DK159:DO161"/>
    <mergeCell ref="DQ159:DU161"/>
    <mergeCell ref="AU159:AW162"/>
    <mergeCell ref="BL158:BP158"/>
    <mergeCell ref="BQ158:BQ161"/>
    <mergeCell ref="BR158:BV158"/>
    <mergeCell ref="AA159:AE162"/>
    <mergeCell ref="AF159:AI162"/>
    <mergeCell ref="C159:G161"/>
    <mergeCell ref="I159:M161"/>
    <mergeCell ref="O159:S161"/>
    <mergeCell ref="U159:Y161"/>
    <mergeCell ref="AJ159:AM162"/>
    <mergeCell ref="AN159:AQ162"/>
    <mergeCell ref="AR163:AT164"/>
    <mergeCell ref="AU163:AW164"/>
    <mergeCell ref="CY163:DA163"/>
    <mergeCell ref="DB163:DE163"/>
    <mergeCell ref="DG163:DI163"/>
    <mergeCell ref="DJ163:DM163"/>
    <mergeCell ref="DO163:DQ163"/>
    <mergeCell ref="DW163:EA164"/>
    <mergeCell ref="EJ163:EM164"/>
    <mergeCell ref="EN163:EP164"/>
    <mergeCell ref="EQ163:ES164"/>
    <mergeCell ref="AA165:AE169"/>
    <mergeCell ref="AF165:AI169"/>
    <mergeCell ref="AJ165:AM169"/>
    <mergeCell ref="AN165:AQ169"/>
    <mergeCell ref="AR165:AT169"/>
    <mergeCell ref="AU165:AW169"/>
    <mergeCell ref="DW165:EA169"/>
    <mergeCell ref="EB165:EE169"/>
    <mergeCell ref="EF165:EI169"/>
    <mergeCell ref="EJ165:EM169"/>
    <mergeCell ref="EN165:EP169"/>
    <mergeCell ref="EQ165:ES169"/>
    <mergeCell ref="EB163:EE164"/>
    <mergeCell ref="EF163:EI164"/>
    <mergeCell ref="BN166:BR167"/>
    <mergeCell ref="BS166:BV167"/>
    <mergeCell ref="CY164:DV164"/>
    <mergeCell ref="C166:O167"/>
    <mergeCell ref="Q166:U167"/>
    <mergeCell ref="V166:Y167"/>
    <mergeCell ref="CY166:DK167"/>
    <mergeCell ref="DM166:DQ167"/>
    <mergeCell ref="DR166:DU167"/>
    <mergeCell ref="C168:Y168"/>
    <mergeCell ref="CY168:DU168"/>
    <mergeCell ref="C169:G170"/>
    <mergeCell ref="H169:M170"/>
    <mergeCell ref="N169:N170"/>
    <mergeCell ref="O169:S170"/>
    <mergeCell ref="T169:Y170"/>
    <mergeCell ref="CY169:DC170"/>
    <mergeCell ref="DD169:DI170"/>
    <mergeCell ref="DJ169:DJ170"/>
    <mergeCell ref="C171:Y171"/>
    <mergeCell ref="CY171:DU171"/>
    <mergeCell ref="AN170:AQ173"/>
    <mergeCell ref="AR170:AT173"/>
    <mergeCell ref="C172:G173"/>
    <mergeCell ref="H172:M173"/>
    <mergeCell ref="N172:N173"/>
    <mergeCell ref="O172:S173"/>
    <mergeCell ref="T172:Y173"/>
    <mergeCell ref="CY172:DC173"/>
    <mergeCell ref="DD172:DI173"/>
    <mergeCell ref="DJ172:DJ173"/>
    <mergeCell ref="DK172:DO173"/>
    <mergeCell ref="DP172:DU173"/>
    <mergeCell ref="B174:AW174"/>
    <mergeCell ref="CX174:ES174"/>
    <mergeCell ref="A175:AX177"/>
    <mergeCell ref="CW175:ET177"/>
    <mergeCell ref="AA170:AE173"/>
    <mergeCell ref="AF170:AI173"/>
    <mergeCell ref="AR181:AT182"/>
    <mergeCell ref="AU181:AW182"/>
    <mergeCell ref="EN181:EP182"/>
    <mergeCell ref="EQ181:ES182"/>
    <mergeCell ref="CY187:DI188"/>
    <mergeCell ref="DJ187:DJ190"/>
    <mergeCell ref="DK187:DU188"/>
    <mergeCell ref="AF189:AI191"/>
    <mergeCell ref="AJ189:AM191"/>
    <mergeCell ref="AN189:AQ191"/>
    <mergeCell ref="AR189:AT191"/>
    <mergeCell ref="AU189:AW191"/>
    <mergeCell ref="FY179:GB182"/>
    <mergeCell ref="GC179:GF182"/>
    <mergeCell ref="GG179:GJ182"/>
    <mergeCell ref="L180:AD181"/>
    <mergeCell ref="CC179:CF182"/>
    <mergeCell ref="B182:Z182"/>
    <mergeCell ref="B186:B209"/>
    <mergeCell ref="C186:Z186"/>
    <mergeCell ref="C187:M188"/>
    <mergeCell ref="N187:N190"/>
    <mergeCell ref="O187:Y188"/>
    <mergeCell ref="C189:M190"/>
    <mergeCell ref="O189:Y190"/>
    <mergeCell ref="AA189:AE191"/>
    <mergeCell ref="C191:Y191"/>
    <mergeCell ref="C192:I193"/>
    <mergeCell ref="J192:M193"/>
    <mergeCell ref="AA192:AE194"/>
    <mergeCell ref="K183:K184"/>
    <mergeCell ref="L183:Q184"/>
    <mergeCell ref="R183:U184"/>
    <mergeCell ref="V183:Y184"/>
    <mergeCell ref="AA183:AE185"/>
    <mergeCell ref="AF183:AI185"/>
    <mergeCell ref="AJ183:AM185"/>
    <mergeCell ref="AN183:AQ185"/>
    <mergeCell ref="AR183:AT185"/>
    <mergeCell ref="AU183:AW185"/>
    <mergeCell ref="CG179:CJ182"/>
    <mergeCell ref="CK179:CN182"/>
    <mergeCell ref="CO179:CT180"/>
    <mergeCell ref="EJ183:EM185"/>
    <mergeCell ref="EN183:EP185"/>
    <mergeCell ref="AF179:AI182"/>
    <mergeCell ref="AJ179:AM182"/>
    <mergeCell ref="AN179:AQ182"/>
    <mergeCell ref="AR179:AW180"/>
    <mergeCell ref="AX179:AX232"/>
    <mergeCell ref="EB179:EE182"/>
    <mergeCell ref="EF179:EI182"/>
    <mergeCell ref="EJ179:EM182"/>
    <mergeCell ref="EN179:ES180"/>
    <mergeCell ref="DR183:DU184"/>
    <mergeCell ref="DW183:EA185"/>
    <mergeCell ref="EB183:EE185"/>
    <mergeCell ref="EF183:EI185"/>
    <mergeCell ref="DH180:DZ181"/>
    <mergeCell ref="EQ183:ES185"/>
    <mergeCell ref="B185:Z185"/>
    <mergeCell ref="C195:G196"/>
    <mergeCell ref="H195:M196"/>
    <mergeCell ref="N195:N196"/>
    <mergeCell ref="AA195:AE197"/>
    <mergeCell ref="AF195:AI197"/>
    <mergeCell ref="AJ195:AM197"/>
    <mergeCell ref="AN195:AQ197"/>
    <mergeCell ref="AR195:AT197"/>
    <mergeCell ref="AU195:AW197"/>
    <mergeCell ref="CY195:DC196"/>
    <mergeCell ref="DD195:DI196"/>
    <mergeCell ref="DJ195:DJ196"/>
    <mergeCell ref="DW195:EA197"/>
    <mergeCell ref="EB195:EE197"/>
    <mergeCell ref="EF195:EI197"/>
    <mergeCell ref="EJ195:EM197"/>
    <mergeCell ref="C197:Y197"/>
    <mergeCell ref="CR195:CT197"/>
    <mergeCell ref="DW189:EA191"/>
    <mergeCell ref="EB189:EE191"/>
    <mergeCell ref="BE195:BJ196"/>
    <mergeCell ref="BK195:BK196"/>
    <mergeCell ref="CX186:CX209"/>
    <mergeCell ref="CY186:DV186"/>
    <mergeCell ref="DW186:EA188"/>
    <mergeCell ref="EB186:EE188"/>
    <mergeCell ref="EF186:EI188"/>
    <mergeCell ref="EJ186:EM188"/>
    <mergeCell ref="AN201:AQ204"/>
    <mergeCell ref="AR201:AT204"/>
    <mergeCell ref="AU201:AW204"/>
    <mergeCell ref="C203:Y203"/>
    <mergeCell ref="C204:G205"/>
    <mergeCell ref="BK201:BK202"/>
    <mergeCell ref="B183:E184"/>
    <mergeCell ref="F183:J184"/>
    <mergeCell ref="EV187:FF188"/>
    <mergeCell ref="FG187:FG190"/>
    <mergeCell ref="FH187:FR188"/>
    <mergeCell ref="O196:S196"/>
    <mergeCell ref="T196:Y196"/>
    <mergeCell ref="DK196:DO196"/>
    <mergeCell ref="DP196:DU196"/>
    <mergeCell ref="FM196:FR196"/>
    <mergeCell ref="AU192:AW194"/>
    <mergeCell ref="CY192:DE193"/>
    <mergeCell ref="DF192:DI193"/>
    <mergeCell ref="DW192:EA194"/>
    <mergeCell ref="EB192:EE194"/>
    <mergeCell ref="EF192:EI194"/>
    <mergeCell ref="EJ192:EM194"/>
    <mergeCell ref="N193:Y193"/>
    <mergeCell ref="DJ193:DU193"/>
    <mergeCell ref="C194:N194"/>
    <mergeCell ref="O194:S195"/>
    <mergeCell ref="T194:Y195"/>
    <mergeCell ref="CY194:DJ194"/>
    <mergeCell ref="DK194:DO195"/>
    <mergeCell ref="CY191:DU191"/>
    <mergeCell ref="AF192:AI194"/>
    <mergeCell ref="AJ192:AM194"/>
    <mergeCell ref="BQ194:BV195"/>
    <mergeCell ref="EV194:FG194"/>
    <mergeCell ref="FH194:FL195"/>
    <mergeCell ref="FM194:FR195"/>
    <mergeCell ref="AZ195:BD196"/>
    <mergeCell ref="EQ186:ES188"/>
    <mergeCell ref="EF205:EI207"/>
    <mergeCell ref="EJ205:EM207"/>
    <mergeCell ref="EN205:EP207"/>
    <mergeCell ref="EQ205:ES207"/>
    <mergeCell ref="AZ189:BJ190"/>
    <mergeCell ref="BL189:BV190"/>
    <mergeCell ref="BX189:CB191"/>
    <mergeCell ref="CY200:DU200"/>
    <mergeCell ref="EF189:EI191"/>
    <mergeCell ref="EJ189:EM191"/>
    <mergeCell ref="EN189:EP191"/>
    <mergeCell ref="EQ189:ES191"/>
    <mergeCell ref="EN192:EP194"/>
    <mergeCell ref="EQ192:ES194"/>
    <mergeCell ref="BX195:CB197"/>
    <mergeCell ref="CC195:CF197"/>
    <mergeCell ref="CG195:CJ197"/>
    <mergeCell ref="CK195:CN197"/>
    <mergeCell ref="CO195:CQ197"/>
    <mergeCell ref="AZ207:BD208"/>
    <mergeCell ref="BE207:BJ208"/>
    <mergeCell ref="BK207:BK208"/>
    <mergeCell ref="CY201:DC202"/>
    <mergeCell ref="DD201:DI202"/>
    <mergeCell ref="DJ201:DJ202"/>
    <mergeCell ref="DK201:DO202"/>
    <mergeCell ref="DP201:DU202"/>
    <mergeCell ref="CY203:DU203"/>
    <mergeCell ref="AZ200:BV200"/>
    <mergeCell ref="AZ201:BD202"/>
    <mergeCell ref="BE201:BJ202"/>
    <mergeCell ref="BL201:BP202"/>
    <mergeCell ref="BQ201:BV202"/>
    <mergeCell ref="BX201:CB204"/>
    <mergeCell ref="CC201:CF204"/>
    <mergeCell ref="CG201:CJ204"/>
    <mergeCell ref="CK201:CN204"/>
    <mergeCell ref="CO201:CQ204"/>
    <mergeCell ref="CY204:DC205"/>
    <mergeCell ref="DD204:DI205"/>
    <mergeCell ref="DJ204:DJ205"/>
    <mergeCell ref="DK204:DO205"/>
    <mergeCell ref="DP204:DU205"/>
    <mergeCell ref="AA205:AE207"/>
    <mergeCell ref="AF205:AI207"/>
    <mergeCell ref="AJ205:AM207"/>
    <mergeCell ref="AN205:AQ207"/>
    <mergeCell ref="AR205:AT207"/>
    <mergeCell ref="AU205:AW207"/>
    <mergeCell ref="FY198:GB200"/>
    <mergeCell ref="GC198:GF200"/>
    <mergeCell ref="CR208:CT210"/>
    <mergeCell ref="FT208:FX210"/>
    <mergeCell ref="FY208:GB210"/>
    <mergeCell ref="DW201:EA204"/>
    <mergeCell ref="EB201:EE204"/>
    <mergeCell ref="EF201:EI204"/>
    <mergeCell ref="EJ201:EM204"/>
    <mergeCell ref="EN201:EP204"/>
    <mergeCell ref="EQ201:ES204"/>
    <mergeCell ref="EV200:FR200"/>
    <mergeCell ref="CR201:CT204"/>
    <mergeCell ref="EV201:EZ202"/>
    <mergeCell ref="FA201:FF202"/>
    <mergeCell ref="FG201:FG202"/>
    <mergeCell ref="FH201:FL202"/>
    <mergeCell ref="FM201:FR202"/>
    <mergeCell ref="FT201:FX204"/>
    <mergeCell ref="EF208:EI210"/>
    <mergeCell ref="EJ208:EM210"/>
    <mergeCell ref="EN208:EP210"/>
    <mergeCell ref="EQ208:ES210"/>
    <mergeCell ref="GC208:GF210"/>
    <mergeCell ref="FA207:FF208"/>
    <mergeCell ref="FG207:FG208"/>
    <mergeCell ref="FH207:FR210"/>
    <mergeCell ref="AU198:AW200"/>
    <mergeCell ref="CY198:DC199"/>
    <mergeCell ref="DD198:DI199"/>
    <mergeCell ref="DJ198:DJ199"/>
    <mergeCell ref="DK198:DU199"/>
    <mergeCell ref="DW198:EA200"/>
    <mergeCell ref="EB198:EE200"/>
    <mergeCell ref="EF198:EI200"/>
    <mergeCell ref="EJ198:EM200"/>
    <mergeCell ref="EN198:EP200"/>
    <mergeCell ref="H216:H219"/>
    <mergeCell ref="I216:M216"/>
    <mergeCell ref="GK205:GM207"/>
    <mergeCell ref="GN205:GP207"/>
    <mergeCell ref="C206:Y206"/>
    <mergeCell ref="CY206:DU206"/>
    <mergeCell ref="C207:G208"/>
    <mergeCell ref="H207:M208"/>
    <mergeCell ref="N207:N208"/>
    <mergeCell ref="O207:Y210"/>
    <mergeCell ref="CY207:DC208"/>
    <mergeCell ref="DD207:DI208"/>
    <mergeCell ref="DJ207:DJ208"/>
    <mergeCell ref="DK207:DU210"/>
    <mergeCell ref="AA208:AE210"/>
    <mergeCell ref="AF208:AI210"/>
    <mergeCell ref="AJ208:AM210"/>
    <mergeCell ref="AN208:AQ210"/>
    <mergeCell ref="AR208:AT210"/>
    <mergeCell ref="AU208:AW210"/>
    <mergeCell ref="DW208:EA210"/>
    <mergeCell ref="EB208:EE210"/>
    <mergeCell ref="C209:N209"/>
    <mergeCell ref="CY209:DJ209"/>
    <mergeCell ref="H204:M205"/>
    <mergeCell ref="N204:N205"/>
    <mergeCell ref="O204:S205"/>
    <mergeCell ref="T204:Y205"/>
    <mergeCell ref="AF211:AI213"/>
    <mergeCell ref="AJ211:AM213"/>
    <mergeCell ref="AN211:AQ213"/>
    <mergeCell ref="AR211:AT213"/>
    <mergeCell ref="AU211:AW213"/>
    <mergeCell ref="DW211:EA213"/>
    <mergeCell ref="EB211:EE213"/>
    <mergeCell ref="EF211:EI213"/>
    <mergeCell ref="EJ211:EM213"/>
    <mergeCell ref="EN211:EP213"/>
    <mergeCell ref="EQ211:ES213"/>
    <mergeCell ref="CX211:DU211"/>
    <mergeCell ref="BX208:CB210"/>
    <mergeCell ref="CC208:CF210"/>
    <mergeCell ref="CG208:CJ210"/>
    <mergeCell ref="CK208:CN210"/>
    <mergeCell ref="CO208:CQ210"/>
    <mergeCell ref="B212:B214"/>
    <mergeCell ref="C212:O214"/>
    <mergeCell ref="P212:T214"/>
    <mergeCell ref="U212:Y214"/>
    <mergeCell ref="CX212:CX214"/>
    <mergeCell ref="CY212:DK214"/>
    <mergeCell ref="DL212:DP214"/>
    <mergeCell ref="DQ212:DU214"/>
    <mergeCell ref="AA214:AE216"/>
    <mergeCell ref="AF214:AI216"/>
    <mergeCell ref="AJ214:AM216"/>
    <mergeCell ref="AN214:AQ216"/>
    <mergeCell ref="AR214:AT216"/>
    <mergeCell ref="AU214:AW216"/>
    <mergeCell ref="B215:Y215"/>
    <mergeCell ref="CX215:DU215"/>
    <mergeCell ref="C216:G216"/>
    <mergeCell ref="C217:G219"/>
    <mergeCell ref="I217:M219"/>
    <mergeCell ref="O217:S219"/>
    <mergeCell ref="U217:Y219"/>
    <mergeCell ref="AA217:AE220"/>
    <mergeCell ref="AF217:AI220"/>
    <mergeCell ref="AJ217:AM220"/>
    <mergeCell ref="AN217:AQ220"/>
    <mergeCell ref="AR217:AT220"/>
    <mergeCell ref="AU217:AW220"/>
    <mergeCell ref="CY217:DC219"/>
    <mergeCell ref="DE217:DI219"/>
    <mergeCell ref="DK217:DO219"/>
    <mergeCell ref="DQ217:DU219"/>
    <mergeCell ref="DW217:EA220"/>
    <mergeCell ref="EB217:EE220"/>
    <mergeCell ref="EF217:EI220"/>
    <mergeCell ref="N216:N219"/>
    <mergeCell ref="O216:S216"/>
    <mergeCell ref="T216:T219"/>
    <mergeCell ref="U216:Y216"/>
    <mergeCell ref="CO214:CQ216"/>
    <mergeCell ref="CR214:CT216"/>
    <mergeCell ref="AY215:BV215"/>
    <mergeCell ref="AZ216:BD216"/>
    <mergeCell ref="BE216:BE219"/>
    <mergeCell ref="BF216:BJ216"/>
    <mergeCell ref="BK216:BK219"/>
    <mergeCell ref="CY216:DC216"/>
    <mergeCell ref="DD216:DD219"/>
    <mergeCell ref="BM212:BQ214"/>
    <mergeCell ref="BR212:BV214"/>
    <mergeCell ref="C221:E221"/>
    <mergeCell ref="F221:I221"/>
    <mergeCell ref="K221:M221"/>
    <mergeCell ref="N221:Q221"/>
    <mergeCell ref="S221:U221"/>
    <mergeCell ref="V221:Y221"/>
    <mergeCell ref="AA221:AE222"/>
    <mergeCell ref="AF221:AI222"/>
    <mergeCell ref="AJ221:AM222"/>
    <mergeCell ref="AN221:AQ222"/>
    <mergeCell ref="AR221:AT222"/>
    <mergeCell ref="AU221:AW222"/>
    <mergeCell ref="CY221:DA221"/>
    <mergeCell ref="DB221:DE221"/>
    <mergeCell ref="DG221:DI221"/>
    <mergeCell ref="DJ221:DM221"/>
    <mergeCell ref="DO221:DQ221"/>
    <mergeCell ref="BC221:BF221"/>
    <mergeCell ref="BH221:BJ221"/>
    <mergeCell ref="BK221:BN221"/>
    <mergeCell ref="BP221:BR221"/>
    <mergeCell ref="BS221:BV221"/>
    <mergeCell ref="BX221:CB222"/>
    <mergeCell ref="CC221:CF222"/>
    <mergeCell ref="CG221:CJ222"/>
    <mergeCell ref="CK221:CN222"/>
    <mergeCell ref="CO221:CQ222"/>
    <mergeCell ref="CR221:CT222"/>
    <mergeCell ref="AZ221:BB221"/>
    <mergeCell ref="DW228:EA231"/>
    <mergeCell ref="EB228:EE231"/>
    <mergeCell ref="EF228:EI231"/>
    <mergeCell ref="AZ224:BL225"/>
    <mergeCell ref="BN224:BR225"/>
    <mergeCell ref="C224:O225"/>
    <mergeCell ref="Q224:U225"/>
    <mergeCell ref="V224:Y225"/>
    <mergeCell ref="CY224:DK225"/>
    <mergeCell ref="DM224:DQ225"/>
    <mergeCell ref="DR224:DU225"/>
    <mergeCell ref="C226:Y226"/>
    <mergeCell ref="CY226:DU226"/>
    <mergeCell ref="C227:G228"/>
    <mergeCell ref="H227:M228"/>
    <mergeCell ref="C229:Y229"/>
    <mergeCell ref="CY229:DU229"/>
    <mergeCell ref="C230:G231"/>
    <mergeCell ref="H230:M231"/>
    <mergeCell ref="N230:N231"/>
    <mergeCell ref="O230:S231"/>
    <mergeCell ref="T230:Y231"/>
    <mergeCell ref="CY230:DC231"/>
    <mergeCell ref="DD230:DI231"/>
    <mergeCell ref="DJ230:DJ231"/>
    <mergeCell ref="DK230:DO231"/>
    <mergeCell ref="DP230:DU231"/>
    <mergeCell ref="AJ228:AM231"/>
    <mergeCell ref="AN228:AQ231"/>
    <mergeCell ref="AR228:AT231"/>
    <mergeCell ref="AA228:AE231"/>
    <mergeCell ref="AF228:AI231"/>
    <mergeCell ref="F241:J242"/>
    <mergeCell ref="K241:K242"/>
    <mergeCell ref="L241:Q242"/>
    <mergeCell ref="R241:U242"/>
    <mergeCell ref="V241:Y242"/>
    <mergeCell ref="CX241:DA242"/>
    <mergeCell ref="DB241:DF242"/>
    <mergeCell ref="DG241:DG242"/>
    <mergeCell ref="N227:N228"/>
    <mergeCell ref="O227:S228"/>
    <mergeCell ref="T227:Y228"/>
    <mergeCell ref="CY227:DC228"/>
    <mergeCell ref="DD227:DI228"/>
    <mergeCell ref="DJ227:DJ228"/>
    <mergeCell ref="DK227:DO228"/>
    <mergeCell ref="DP227:DU228"/>
    <mergeCell ref="AA223:AE227"/>
    <mergeCell ref="AF223:AI227"/>
    <mergeCell ref="AJ223:AM227"/>
    <mergeCell ref="AN223:AQ227"/>
    <mergeCell ref="AR223:AT227"/>
    <mergeCell ref="AU223:AW227"/>
    <mergeCell ref="BS224:BV225"/>
    <mergeCell ref="AZ226:BV226"/>
    <mergeCell ref="AZ227:BD228"/>
    <mergeCell ref="BE227:BJ228"/>
    <mergeCell ref="BK227:BK228"/>
    <mergeCell ref="AU228:AW231"/>
    <mergeCell ref="AY232:CT232"/>
    <mergeCell ref="DF250:DI251"/>
    <mergeCell ref="DK250:DO250"/>
    <mergeCell ref="DP250:DU250"/>
    <mergeCell ref="N251:Y251"/>
    <mergeCell ref="DJ251:DU251"/>
    <mergeCell ref="AA247:AE249"/>
    <mergeCell ref="CY249:DU249"/>
    <mergeCell ref="C249:Y249"/>
    <mergeCell ref="B232:AW232"/>
    <mergeCell ref="CX232:ES232"/>
    <mergeCell ref="A233:AX235"/>
    <mergeCell ref="CW233:ET235"/>
    <mergeCell ref="AF237:AI240"/>
    <mergeCell ref="AJ237:AM240"/>
    <mergeCell ref="AN237:AQ240"/>
    <mergeCell ref="AR237:AW238"/>
    <mergeCell ref="AX237:AX290"/>
    <mergeCell ref="EB237:EE240"/>
    <mergeCell ref="EF237:EI240"/>
    <mergeCell ref="EJ237:EM240"/>
    <mergeCell ref="EN237:ES238"/>
    <mergeCell ref="ET237:ET290"/>
    <mergeCell ref="L238:AD239"/>
    <mergeCell ref="DH238:DZ239"/>
    <mergeCell ref="AR239:AT240"/>
    <mergeCell ref="AU239:AW240"/>
    <mergeCell ref="EN239:EP240"/>
    <mergeCell ref="EQ239:ES240"/>
    <mergeCell ref="B240:Z240"/>
    <mergeCell ref="B241:E242"/>
    <mergeCell ref="EB253:EE255"/>
    <mergeCell ref="C253:G254"/>
    <mergeCell ref="O254:S254"/>
    <mergeCell ref="T254:Y254"/>
    <mergeCell ref="DK254:DO254"/>
    <mergeCell ref="DP254:DU254"/>
    <mergeCell ref="AJ250:AM252"/>
    <mergeCell ref="AU250:AW252"/>
    <mergeCell ref="DH241:DM242"/>
    <mergeCell ref="DN241:DQ242"/>
    <mergeCell ref="DR241:DU242"/>
    <mergeCell ref="B243:Z243"/>
    <mergeCell ref="CX243:DV243"/>
    <mergeCell ref="B244:B267"/>
    <mergeCell ref="C244:Z244"/>
    <mergeCell ref="CX244:CX267"/>
    <mergeCell ref="CY244:DV244"/>
    <mergeCell ref="C245:M246"/>
    <mergeCell ref="N245:N248"/>
    <mergeCell ref="O245:Y246"/>
    <mergeCell ref="CY245:DI246"/>
    <mergeCell ref="DJ245:DJ248"/>
    <mergeCell ref="DK245:DU246"/>
    <mergeCell ref="C247:M248"/>
    <mergeCell ref="O247:Y248"/>
    <mergeCell ref="CY247:DI248"/>
    <mergeCell ref="DK247:DU248"/>
    <mergeCell ref="C250:I251"/>
    <mergeCell ref="J250:M251"/>
    <mergeCell ref="O250:S250"/>
    <mergeCell ref="T250:Y250"/>
    <mergeCell ref="CY250:DE251"/>
    <mergeCell ref="AR247:AT249"/>
    <mergeCell ref="AU247:AW249"/>
    <mergeCell ref="C255:Y255"/>
    <mergeCell ref="O256:Y257"/>
    <mergeCell ref="AA256:AE258"/>
    <mergeCell ref="AF256:AI258"/>
    <mergeCell ref="AJ256:AM258"/>
    <mergeCell ref="AN256:AQ258"/>
    <mergeCell ref="AR256:AT258"/>
    <mergeCell ref="AU256:AW258"/>
    <mergeCell ref="DK256:DU257"/>
    <mergeCell ref="DW256:EA258"/>
    <mergeCell ref="EB256:EE258"/>
    <mergeCell ref="EF256:EI258"/>
    <mergeCell ref="EJ256:EM258"/>
    <mergeCell ref="EN256:EP258"/>
    <mergeCell ref="EQ256:ES258"/>
    <mergeCell ref="DW250:EA252"/>
    <mergeCell ref="EB250:EE252"/>
    <mergeCell ref="C252:N252"/>
    <mergeCell ref="O252:S253"/>
    <mergeCell ref="T252:Y253"/>
    <mergeCell ref="CY252:DJ252"/>
    <mergeCell ref="DK252:DO253"/>
    <mergeCell ref="DP252:DU253"/>
    <mergeCell ref="AA253:AE255"/>
    <mergeCell ref="AF253:AI255"/>
    <mergeCell ref="AJ253:AM255"/>
    <mergeCell ref="AN253:AQ255"/>
    <mergeCell ref="AR253:AT255"/>
    <mergeCell ref="AU253:AW255"/>
    <mergeCell ref="DW253:EA255"/>
    <mergeCell ref="O259:S260"/>
    <mergeCell ref="T259:Y260"/>
    <mergeCell ref="AA259:AE262"/>
    <mergeCell ref="AF259:AI262"/>
    <mergeCell ref="AJ259:AM262"/>
    <mergeCell ref="AN259:AQ262"/>
    <mergeCell ref="AR259:AT262"/>
    <mergeCell ref="AU259:AW262"/>
    <mergeCell ref="DK259:DO260"/>
    <mergeCell ref="DP259:DU260"/>
    <mergeCell ref="DW259:EA262"/>
    <mergeCell ref="EB259:EE262"/>
    <mergeCell ref="EF259:EI262"/>
    <mergeCell ref="EJ259:EM262"/>
    <mergeCell ref="EN259:EP262"/>
    <mergeCell ref="EQ259:ES262"/>
    <mergeCell ref="C261:Y261"/>
    <mergeCell ref="N259:N260"/>
    <mergeCell ref="C264:Y264"/>
    <mergeCell ref="CY264:DU264"/>
    <mergeCell ref="C265:G266"/>
    <mergeCell ref="H265:M266"/>
    <mergeCell ref="N265:N266"/>
    <mergeCell ref="O265:Y268"/>
    <mergeCell ref="CY265:DC266"/>
    <mergeCell ref="DD265:DI266"/>
    <mergeCell ref="DJ265:DJ266"/>
    <mergeCell ref="DK265:DU268"/>
    <mergeCell ref="C267:N267"/>
    <mergeCell ref="CY267:DJ267"/>
    <mergeCell ref="BK262:BK263"/>
    <mergeCell ref="BL262:BP263"/>
    <mergeCell ref="BQ262:BV263"/>
    <mergeCell ref="BX263:CB265"/>
    <mergeCell ref="CC263:CF265"/>
    <mergeCell ref="AN266:AQ268"/>
    <mergeCell ref="AU266:AW268"/>
    <mergeCell ref="AU263:AW265"/>
    <mergeCell ref="AR263:AT265"/>
    <mergeCell ref="CO263:CQ265"/>
    <mergeCell ref="CR263:CT265"/>
    <mergeCell ref="CG263:CJ265"/>
    <mergeCell ref="CK263:CN265"/>
    <mergeCell ref="C262:G263"/>
    <mergeCell ref="H262:M263"/>
    <mergeCell ref="N262:N263"/>
    <mergeCell ref="O262:S263"/>
    <mergeCell ref="T262:Y263"/>
    <mergeCell ref="CY262:DC263"/>
    <mergeCell ref="DD262:DI263"/>
    <mergeCell ref="B269:Y269"/>
    <mergeCell ref="CX269:DU269"/>
    <mergeCell ref="B270:B272"/>
    <mergeCell ref="C270:O272"/>
    <mergeCell ref="P270:T272"/>
    <mergeCell ref="U270:Y272"/>
    <mergeCell ref="CX270:CX272"/>
    <mergeCell ref="CY270:DK272"/>
    <mergeCell ref="DL270:DP272"/>
    <mergeCell ref="DQ270:DU272"/>
    <mergeCell ref="DW269:EA271"/>
    <mergeCell ref="EB269:EE271"/>
    <mergeCell ref="EF269:EI271"/>
    <mergeCell ref="EJ269:EM271"/>
    <mergeCell ref="EN269:EP271"/>
    <mergeCell ref="AY269:BV269"/>
    <mergeCell ref="BX269:CB271"/>
    <mergeCell ref="CC269:CF271"/>
    <mergeCell ref="AU272:AW274"/>
    <mergeCell ref="CG269:CJ271"/>
    <mergeCell ref="CK269:CN271"/>
    <mergeCell ref="CO269:CQ271"/>
    <mergeCell ref="CR269:CT271"/>
    <mergeCell ref="BK274:BK277"/>
    <mergeCell ref="BL274:BP274"/>
    <mergeCell ref="BQ274:BQ277"/>
    <mergeCell ref="BR274:BV274"/>
    <mergeCell ref="B273:Y273"/>
    <mergeCell ref="CX273:DU273"/>
    <mergeCell ref="C274:G274"/>
    <mergeCell ref="H274:H277"/>
    <mergeCell ref="I274:M274"/>
    <mergeCell ref="N274:N277"/>
    <mergeCell ref="O274:S274"/>
    <mergeCell ref="T274:T277"/>
    <mergeCell ref="U274:Y274"/>
    <mergeCell ref="CY274:DC274"/>
    <mergeCell ref="DD274:DD277"/>
    <mergeCell ref="DE274:DI274"/>
    <mergeCell ref="DJ274:DJ277"/>
    <mergeCell ref="DK274:DO274"/>
    <mergeCell ref="DP274:DP277"/>
    <mergeCell ref="DQ274:DU274"/>
    <mergeCell ref="C275:G277"/>
    <mergeCell ref="I275:M277"/>
    <mergeCell ref="O275:S277"/>
    <mergeCell ref="U275:Y277"/>
    <mergeCell ref="CY275:DC277"/>
    <mergeCell ref="DE275:DI277"/>
    <mergeCell ref="DK275:DO277"/>
    <mergeCell ref="DQ275:DU277"/>
    <mergeCell ref="AN275:AQ278"/>
    <mergeCell ref="AN272:AQ274"/>
    <mergeCell ref="AF275:AI278"/>
    <mergeCell ref="AR272:AT274"/>
    <mergeCell ref="AA272:AE274"/>
    <mergeCell ref="AU275:AW278"/>
    <mergeCell ref="AY274:AY280"/>
    <mergeCell ref="C278:Z278"/>
    <mergeCell ref="C280:Z280"/>
    <mergeCell ref="AZ280:BW280"/>
    <mergeCell ref="C279:E279"/>
    <mergeCell ref="F279:I279"/>
    <mergeCell ref="K279:M279"/>
    <mergeCell ref="N279:Q279"/>
    <mergeCell ref="S279:U279"/>
    <mergeCell ref="V279:Y279"/>
    <mergeCell ref="AA279:AE280"/>
    <mergeCell ref="AF279:AI280"/>
    <mergeCell ref="AJ279:AM280"/>
    <mergeCell ref="AN279:AQ280"/>
    <mergeCell ref="AR279:AT280"/>
    <mergeCell ref="AU279:AW280"/>
    <mergeCell ref="CY279:DA279"/>
    <mergeCell ref="DB279:DE279"/>
    <mergeCell ref="DG279:DI279"/>
    <mergeCell ref="DJ279:DM279"/>
    <mergeCell ref="DO279:DQ279"/>
    <mergeCell ref="AZ279:BB279"/>
    <mergeCell ref="BC279:BF279"/>
    <mergeCell ref="BH279:BJ279"/>
    <mergeCell ref="BK279:BN279"/>
    <mergeCell ref="BP279:BR279"/>
    <mergeCell ref="BS279:BV279"/>
    <mergeCell ref="BX279:CB280"/>
    <mergeCell ref="CC279:CF280"/>
    <mergeCell ref="CG279:CJ280"/>
    <mergeCell ref="CK279:CN280"/>
    <mergeCell ref="CO279:CQ280"/>
    <mergeCell ref="CR279:CT280"/>
    <mergeCell ref="C282:O283"/>
    <mergeCell ref="Q282:U283"/>
    <mergeCell ref="V282:Y283"/>
    <mergeCell ref="CY282:DK283"/>
    <mergeCell ref="DM282:DQ283"/>
    <mergeCell ref="DR282:DU283"/>
    <mergeCell ref="C284:Y284"/>
    <mergeCell ref="CY284:DU284"/>
    <mergeCell ref="C285:G286"/>
    <mergeCell ref="H285:M286"/>
    <mergeCell ref="N285:N286"/>
    <mergeCell ref="O285:S286"/>
    <mergeCell ref="T285:Y286"/>
    <mergeCell ref="CY285:DC286"/>
    <mergeCell ref="DD285:DI286"/>
    <mergeCell ref="DJ285:DJ286"/>
    <mergeCell ref="DK285:DO286"/>
    <mergeCell ref="DP285:DU286"/>
    <mergeCell ref="AA286:AE289"/>
    <mergeCell ref="AF286:AI289"/>
    <mergeCell ref="AJ286:AM289"/>
    <mergeCell ref="AN286:AQ289"/>
    <mergeCell ref="AR286:AT289"/>
    <mergeCell ref="AU286:AW289"/>
    <mergeCell ref="C287:Y287"/>
    <mergeCell ref="CY287:DU287"/>
    <mergeCell ref="C288:G289"/>
    <mergeCell ref="H288:M289"/>
    <mergeCell ref="N288:N289"/>
    <mergeCell ref="O288:S289"/>
    <mergeCell ref="T288:Y289"/>
    <mergeCell ref="CY288:DC289"/>
    <mergeCell ref="AF295:AI298"/>
    <mergeCell ref="AJ295:AM298"/>
    <mergeCell ref="AN295:AQ298"/>
    <mergeCell ref="AR295:AW296"/>
    <mergeCell ref="AX295:AX348"/>
    <mergeCell ref="EB295:EE298"/>
    <mergeCell ref="EF295:EI298"/>
    <mergeCell ref="EJ295:EM298"/>
    <mergeCell ref="EN295:ES296"/>
    <mergeCell ref="ET295:ET348"/>
    <mergeCell ref="L296:AD297"/>
    <mergeCell ref="DH296:DZ297"/>
    <mergeCell ref="AR297:AT298"/>
    <mergeCell ref="AU297:AW298"/>
    <mergeCell ref="EN297:EP298"/>
    <mergeCell ref="EQ297:ES298"/>
    <mergeCell ref="B298:Z298"/>
    <mergeCell ref="B299:E300"/>
    <mergeCell ref="F299:J300"/>
    <mergeCell ref="K299:K300"/>
    <mergeCell ref="L299:Q300"/>
    <mergeCell ref="R299:U300"/>
    <mergeCell ref="V299:Y300"/>
    <mergeCell ref="AA299:AE301"/>
    <mergeCell ref="AF299:AI301"/>
    <mergeCell ref="AJ299:AM301"/>
    <mergeCell ref="AN299:AQ301"/>
    <mergeCell ref="AR299:AT301"/>
    <mergeCell ref="AU299:AW301"/>
    <mergeCell ref="DN299:DQ300"/>
    <mergeCell ref="DR299:DU300"/>
    <mergeCell ref="EF299:EI301"/>
    <mergeCell ref="EJ299:EM301"/>
    <mergeCell ref="EN299:EP301"/>
    <mergeCell ref="B301:Z301"/>
    <mergeCell ref="CX301:DV301"/>
    <mergeCell ref="B302:B325"/>
    <mergeCell ref="C302:Z302"/>
    <mergeCell ref="AA302:AE304"/>
    <mergeCell ref="AF302:AI304"/>
    <mergeCell ref="AJ302:AM304"/>
    <mergeCell ref="AN302:AQ304"/>
    <mergeCell ref="AR302:AT304"/>
    <mergeCell ref="AU302:AW304"/>
    <mergeCell ref="CX302:CX325"/>
    <mergeCell ref="CY302:DV302"/>
    <mergeCell ref="DW302:EA304"/>
    <mergeCell ref="EB302:EE304"/>
    <mergeCell ref="EF302:EI304"/>
    <mergeCell ref="C303:M304"/>
    <mergeCell ref="N303:N306"/>
    <mergeCell ref="O303:Y304"/>
    <mergeCell ref="CY303:DI304"/>
    <mergeCell ref="DJ303:DJ306"/>
    <mergeCell ref="DK303:DU304"/>
    <mergeCell ref="C305:M306"/>
    <mergeCell ref="O305:Y306"/>
    <mergeCell ref="AA305:AE307"/>
    <mergeCell ref="AF305:AI307"/>
    <mergeCell ref="AJ305:AM307"/>
    <mergeCell ref="AN305:AQ307"/>
    <mergeCell ref="AR305:AT307"/>
    <mergeCell ref="AU305:AW307"/>
    <mergeCell ref="C307:Y307"/>
    <mergeCell ref="CY307:DU307"/>
    <mergeCell ref="C308:I309"/>
    <mergeCell ref="J308:M309"/>
    <mergeCell ref="O308:S308"/>
    <mergeCell ref="T308:Y308"/>
    <mergeCell ref="AA308:AE310"/>
    <mergeCell ref="AF308:AI310"/>
    <mergeCell ref="AJ308:AM310"/>
    <mergeCell ref="AN308:AQ310"/>
    <mergeCell ref="AR308:AT310"/>
    <mergeCell ref="AU308:AW310"/>
    <mergeCell ref="CY308:DE309"/>
    <mergeCell ref="DF308:DI309"/>
    <mergeCell ref="DK308:DO308"/>
    <mergeCell ref="DP308:DU308"/>
    <mergeCell ref="N309:Y309"/>
    <mergeCell ref="DJ309:DU309"/>
    <mergeCell ref="C310:N310"/>
    <mergeCell ref="O310:S311"/>
    <mergeCell ref="T310:Y311"/>
    <mergeCell ref="CY310:DJ310"/>
    <mergeCell ref="DK310:DO311"/>
    <mergeCell ref="DP310:DU311"/>
    <mergeCell ref="C311:G312"/>
    <mergeCell ref="H311:M312"/>
    <mergeCell ref="N311:N312"/>
    <mergeCell ref="AA311:AE313"/>
    <mergeCell ref="AF311:AI313"/>
    <mergeCell ref="AJ311:AM313"/>
    <mergeCell ref="AN311:AQ313"/>
    <mergeCell ref="AR311:AT313"/>
    <mergeCell ref="AU311:AW313"/>
    <mergeCell ref="CY311:DC312"/>
    <mergeCell ref="O312:S312"/>
    <mergeCell ref="T312:Y312"/>
    <mergeCell ref="DK312:DO312"/>
    <mergeCell ref="DP312:DU312"/>
    <mergeCell ref="C313:Y313"/>
    <mergeCell ref="CY313:DU313"/>
    <mergeCell ref="C314:G315"/>
    <mergeCell ref="H314:M315"/>
    <mergeCell ref="N314:N315"/>
    <mergeCell ref="O314:Y315"/>
    <mergeCell ref="AA314:AE316"/>
    <mergeCell ref="AF314:AI316"/>
    <mergeCell ref="AJ314:AM316"/>
    <mergeCell ref="AN314:AQ316"/>
    <mergeCell ref="AR314:AT316"/>
    <mergeCell ref="AU314:AW316"/>
    <mergeCell ref="CY314:DC315"/>
    <mergeCell ref="DD314:DI315"/>
    <mergeCell ref="DJ314:DJ315"/>
    <mergeCell ref="DK314:DU315"/>
    <mergeCell ref="C316:Y316"/>
    <mergeCell ref="CY316:DU316"/>
    <mergeCell ref="CO311:CQ313"/>
    <mergeCell ref="CR311:CT313"/>
    <mergeCell ref="AY302:AY325"/>
    <mergeCell ref="C317:G318"/>
    <mergeCell ref="H317:M318"/>
    <mergeCell ref="N317:N318"/>
    <mergeCell ref="O317:S318"/>
    <mergeCell ref="T317:Y318"/>
    <mergeCell ref="AJ317:AM320"/>
    <mergeCell ref="AN317:AQ320"/>
    <mergeCell ref="AR317:AT320"/>
    <mergeCell ref="AU317:AW320"/>
    <mergeCell ref="CY317:DC318"/>
    <mergeCell ref="DD317:DI318"/>
    <mergeCell ref="DJ317:DJ318"/>
    <mergeCell ref="DK317:DO318"/>
    <mergeCell ref="DP317:DU318"/>
    <mergeCell ref="DW317:EA320"/>
    <mergeCell ref="C319:Y319"/>
    <mergeCell ref="CY319:DU319"/>
    <mergeCell ref="C320:G321"/>
    <mergeCell ref="H320:M321"/>
    <mergeCell ref="N320:N321"/>
    <mergeCell ref="O320:S321"/>
    <mergeCell ref="T320:Y321"/>
    <mergeCell ref="CY320:DC321"/>
    <mergeCell ref="DD320:DI321"/>
    <mergeCell ref="DJ320:DJ321"/>
    <mergeCell ref="DK320:DO321"/>
    <mergeCell ref="DP320:DU321"/>
    <mergeCell ref="AA321:AE323"/>
    <mergeCell ref="AF321:AI323"/>
    <mergeCell ref="AJ321:AM323"/>
    <mergeCell ref="C322:Y322"/>
    <mergeCell ref="CR321:CT323"/>
    <mergeCell ref="EV325:FG325"/>
    <mergeCell ref="EU302:EU325"/>
    <mergeCell ref="BX305:CB307"/>
    <mergeCell ref="CC305:CF307"/>
    <mergeCell ref="CG305:CJ307"/>
    <mergeCell ref="CK305:CN307"/>
    <mergeCell ref="CO305:CQ307"/>
    <mergeCell ref="CR305:CT307"/>
    <mergeCell ref="AZ307:BV307"/>
    <mergeCell ref="CY322:DU322"/>
    <mergeCell ref="C323:G324"/>
    <mergeCell ref="H323:M324"/>
    <mergeCell ref="N323:N324"/>
    <mergeCell ref="O323:Y326"/>
    <mergeCell ref="CY323:DC324"/>
    <mergeCell ref="DD323:DI324"/>
    <mergeCell ref="DJ323:DJ324"/>
    <mergeCell ref="DK323:DU326"/>
    <mergeCell ref="AA324:AE326"/>
    <mergeCell ref="AF324:AI326"/>
    <mergeCell ref="AJ324:AM326"/>
    <mergeCell ref="AN324:AQ326"/>
    <mergeCell ref="AR324:AT326"/>
    <mergeCell ref="AU324:AW326"/>
    <mergeCell ref="DW324:EA326"/>
    <mergeCell ref="C325:N325"/>
    <mergeCell ref="CY325:DJ325"/>
    <mergeCell ref="AU321:AW323"/>
    <mergeCell ref="DW321:EA323"/>
    <mergeCell ref="CO321:CQ323"/>
    <mergeCell ref="AA317:AE320"/>
    <mergeCell ref="AF317:AI320"/>
    <mergeCell ref="GN324:GP326"/>
    <mergeCell ref="B327:Y327"/>
    <mergeCell ref="AA327:AE329"/>
    <mergeCell ref="AF327:AI329"/>
    <mergeCell ref="AJ327:AM329"/>
    <mergeCell ref="AN327:AQ329"/>
    <mergeCell ref="AR327:AT329"/>
    <mergeCell ref="AU327:AW329"/>
    <mergeCell ref="CX327:DU327"/>
    <mergeCell ref="DW327:EA329"/>
    <mergeCell ref="EB327:EE329"/>
    <mergeCell ref="AY327:BV327"/>
    <mergeCell ref="BX327:CB329"/>
    <mergeCell ref="CC327:CF329"/>
    <mergeCell ref="CG327:CJ329"/>
    <mergeCell ref="CK327:CN329"/>
    <mergeCell ref="CO327:CQ329"/>
    <mergeCell ref="CR327:CT329"/>
    <mergeCell ref="EF327:EI329"/>
    <mergeCell ref="EJ327:EM329"/>
    <mergeCell ref="EN327:EP329"/>
    <mergeCell ref="EQ327:ES329"/>
    <mergeCell ref="B328:B330"/>
    <mergeCell ref="C328:O330"/>
    <mergeCell ref="P328:T330"/>
    <mergeCell ref="U328:Y330"/>
    <mergeCell ref="CX328:CX330"/>
    <mergeCell ref="CY328:DK330"/>
    <mergeCell ref="DL328:DP330"/>
    <mergeCell ref="DQ328:DU330"/>
    <mergeCell ref="FY324:GB326"/>
    <mergeCell ref="GC324:GF326"/>
    <mergeCell ref="C333:G335"/>
    <mergeCell ref="I333:M335"/>
    <mergeCell ref="O333:S335"/>
    <mergeCell ref="U333:Y335"/>
    <mergeCell ref="AA333:AE336"/>
    <mergeCell ref="AF333:AI336"/>
    <mergeCell ref="AJ333:AM336"/>
    <mergeCell ref="AN333:AQ336"/>
    <mergeCell ref="AR333:AT336"/>
    <mergeCell ref="AU333:AW336"/>
    <mergeCell ref="AJ330:AM332"/>
    <mergeCell ref="AN330:AQ332"/>
    <mergeCell ref="AR330:AT332"/>
    <mergeCell ref="AU330:AW332"/>
    <mergeCell ref="BF332:BJ332"/>
    <mergeCell ref="BK332:BK335"/>
    <mergeCell ref="BL332:BP332"/>
    <mergeCell ref="T332:T335"/>
    <mergeCell ref="U332:Y332"/>
    <mergeCell ref="BE332:BE335"/>
    <mergeCell ref="AZ336:BW336"/>
    <mergeCell ref="AZ333:BD335"/>
    <mergeCell ref="BF333:BJ335"/>
    <mergeCell ref="BL333:BP335"/>
    <mergeCell ref="BQ332:BQ335"/>
    <mergeCell ref="BR332:BV332"/>
    <mergeCell ref="BR333:BV335"/>
    <mergeCell ref="BX333:CB336"/>
    <mergeCell ref="CC333:CF336"/>
    <mergeCell ref="CG333:CJ336"/>
    <mergeCell ref="CK333:CN336"/>
    <mergeCell ref="CO333:CQ336"/>
    <mergeCell ref="AY328:AY330"/>
    <mergeCell ref="C337:E337"/>
    <mergeCell ref="F337:I337"/>
    <mergeCell ref="K337:M337"/>
    <mergeCell ref="N337:Q337"/>
    <mergeCell ref="S337:U337"/>
    <mergeCell ref="V337:Y337"/>
    <mergeCell ref="AA337:AE338"/>
    <mergeCell ref="AF337:AI338"/>
    <mergeCell ref="AJ337:AM338"/>
    <mergeCell ref="AN337:AQ338"/>
    <mergeCell ref="AR337:AT338"/>
    <mergeCell ref="AU337:AW338"/>
    <mergeCell ref="AZ337:BB337"/>
    <mergeCell ref="BC337:BF337"/>
    <mergeCell ref="BH337:BJ337"/>
    <mergeCell ref="BK337:BN337"/>
    <mergeCell ref="AA330:AE332"/>
    <mergeCell ref="AF330:AI332"/>
    <mergeCell ref="C332:G332"/>
    <mergeCell ref="H332:H335"/>
    <mergeCell ref="I332:M332"/>
    <mergeCell ref="N332:N335"/>
    <mergeCell ref="O332:S332"/>
    <mergeCell ref="BP337:BR337"/>
    <mergeCell ref="AZ338:BW338"/>
    <mergeCell ref="B331:Y331"/>
    <mergeCell ref="BX337:CB338"/>
    <mergeCell ref="CC337:CF338"/>
    <mergeCell ref="CG337:CJ338"/>
    <mergeCell ref="CK337:CN338"/>
    <mergeCell ref="CO337:CQ338"/>
    <mergeCell ref="CR337:CT338"/>
    <mergeCell ref="BS337:BV337"/>
    <mergeCell ref="B332:B338"/>
    <mergeCell ref="AY332:AY338"/>
    <mergeCell ref="C336:Z336"/>
    <mergeCell ref="C338:Z338"/>
    <mergeCell ref="EB339:EE343"/>
    <mergeCell ref="EF339:EI343"/>
    <mergeCell ref="EJ339:EM343"/>
    <mergeCell ref="AZ340:BL341"/>
    <mergeCell ref="BN340:BR341"/>
    <mergeCell ref="BS340:BV341"/>
    <mergeCell ref="AZ342:BV342"/>
    <mergeCell ref="AZ343:BD344"/>
    <mergeCell ref="BE343:BJ344"/>
    <mergeCell ref="C340:O341"/>
    <mergeCell ref="Q340:U341"/>
    <mergeCell ref="V340:Y341"/>
    <mergeCell ref="CY340:DK341"/>
    <mergeCell ref="DM340:DQ341"/>
    <mergeCell ref="DR340:DU341"/>
    <mergeCell ref="C342:Y342"/>
    <mergeCell ref="CY342:DU342"/>
    <mergeCell ref="C343:G344"/>
    <mergeCell ref="H343:M344"/>
    <mergeCell ref="N343:N344"/>
    <mergeCell ref="DJ343:DJ344"/>
    <mergeCell ref="DK343:DO344"/>
    <mergeCell ref="DP343:DU344"/>
    <mergeCell ref="AA339:AE343"/>
    <mergeCell ref="BK346:BK347"/>
    <mergeCell ref="BL346:BP347"/>
    <mergeCell ref="BQ346:BV347"/>
    <mergeCell ref="AF339:AI343"/>
    <mergeCell ref="AJ339:AM343"/>
    <mergeCell ref="AN339:AQ343"/>
    <mergeCell ref="AR339:AT343"/>
    <mergeCell ref="AU339:AW343"/>
    <mergeCell ref="CG339:CJ343"/>
    <mergeCell ref="CK339:CN343"/>
    <mergeCell ref="CO339:CQ343"/>
    <mergeCell ref="CR339:CT343"/>
    <mergeCell ref="AZ345:BV345"/>
    <mergeCell ref="AZ346:BD347"/>
    <mergeCell ref="BE346:BJ347"/>
    <mergeCell ref="BK343:BK344"/>
    <mergeCell ref="BL343:BP344"/>
    <mergeCell ref="BQ343:BV344"/>
    <mergeCell ref="BX339:CB343"/>
    <mergeCell ref="CC339:CF343"/>
    <mergeCell ref="B348:AW348"/>
    <mergeCell ref="CX348:ES348"/>
    <mergeCell ref="A349:AX351"/>
    <mergeCell ref="CW349:ET351"/>
    <mergeCell ref="O343:S344"/>
    <mergeCell ref="T343:Y344"/>
    <mergeCell ref="CY343:DC344"/>
    <mergeCell ref="DD343:DI344"/>
    <mergeCell ref="AA344:AE347"/>
    <mergeCell ref="AF344:AI347"/>
    <mergeCell ref="AJ344:AM347"/>
    <mergeCell ref="AN344:AQ347"/>
    <mergeCell ref="AR344:AT347"/>
    <mergeCell ref="AU344:AW347"/>
    <mergeCell ref="BX344:CB347"/>
    <mergeCell ref="CC344:CF347"/>
    <mergeCell ref="CG344:CJ347"/>
    <mergeCell ref="CK344:CN347"/>
    <mergeCell ref="CO344:CQ347"/>
    <mergeCell ref="C345:Y345"/>
    <mergeCell ref="CY345:DU345"/>
    <mergeCell ref="C346:G347"/>
    <mergeCell ref="H346:M347"/>
    <mergeCell ref="N346:N347"/>
    <mergeCell ref="O346:S347"/>
    <mergeCell ref="T346:Y347"/>
    <mergeCell ref="CY346:DC347"/>
    <mergeCell ref="DD346:DI347"/>
    <mergeCell ref="DJ346:DJ347"/>
    <mergeCell ref="DK346:DO347"/>
    <mergeCell ref="DP346:DU347"/>
    <mergeCell ref="AF353:AI356"/>
    <mergeCell ref="AJ353:AM356"/>
    <mergeCell ref="AN353:AQ356"/>
    <mergeCell ref="AR353:AW354"/>
    <mergeCell ref="AX353:AX406"/>
    <mergeCell ref="EB353:EE356"/>
    <mergeCell ref="EF353:EI356"/>
    <mergeCell ref="EJ353:EM356"/>
    <mergeCell ref="EN353:ES354"/>
    <mergeCell ref="ET353:ET406"/>
    <mergeCell ref="L354:AD355"/>
    <mergeCell ref="DH354:DZ355"/>
    <mergeCell ref="AR355:AT356"/>
    <mergeCell ref="AU355:AW356"/>
    <mergeCell ref="B356:Z356"/>
    <mergeCell ref="B357:E358"/>
    <mergeCell ref="F357:J358"/>
    <mergeCell ref="K357:K358"/>
    <mergeCell ref="L357:Q358"/>
    <mergeCell ref="R357:U358"/>
    <mergeCell ref="V357:Y358"/>
    <mergeCell ref="AA357:AE359"/>
    <mergeCell ref="AF357:AI359"/>
    <mergeCell ref="AJ357:AM359"/>
    <mergeCell ref="AN357:AQ359"/>
    <mergeCell ref="AR357:AT359"/>
    <mergeCell ref="AU357:AW359"/>
    <mergeCell ref="CX357:DA358"/>
    <mergeCell ref="DB357:DF358"/>
    <mergeCell ref="DG357:DG358"/>
    <mergeCell ref="DH357:DM358"/>
    <mergeCell ref="DN357:DQ358"/>
    <mergeCell ref="DR357:DU358"/>
    <mergeCell ref="EF357:EI359"/>
    <mergeCell ref="EJ357:EM359"/>
    <mergeCell ref="EN357:EP359"/>
    <mergeCell ref="EQ357:ES359"/>
    <mergeCell ref="B359:Z359"/>
    <mergeCell ref="CX359:DV359"/>
    <mergeCell ref="CR357:CT359"/>
    <mergeCell ref="B360:B383"/>
    <mergeCell ref="C360:Z360"/>
    <mergeCell ref="AA360:AE362"/>
    <mergeCell ref="AF360:AI362"/>
    <mergeCell ref="AJ360:AM362"/>
    <mergeCell ref="AN360:AQ362"/>
    <mergeCell ref="AR360:AT362"/>
    <mergeCell ref="AU360:AW362"/>
    <mergeCell ref="CX360:CX383"/>
    <mergeCell ref="CY360:DV360"/>
    <mergeCell ref="DW360:EA362"/>
    <mergeCell ref="EB360:EE362"/>
    <mergeCell ref="EF360:EI362"/>
    <mergeCell ref="C361:M362"/>
    <mergeCell ref="N361:N364"/>
    <mergeCell ref="O361:Y362"/>
    <mergeCell ref="CY361:DI362"/>
    <mergeCell ref="C372:G373"/>
    <mergeCell ref="H372:M373"/>
    <mergeCell ref="N372:N373"/>
    <mergeCell ref="O372:Y373"/>
    <mergeCell ref="DW357:EA359"/>
    <mergeCell ref="EB357:EE359"/>
    <mergeCell ref="AZ365:BV365"/>
    <mergeCell ref="BL370:BP370"/>
    <mergeCell ref="BQ370:BV370"/>
    <mergeCell ref="AZ371:BV371"/>
    <mergeCell ref="CG366:CJ368"/>
    <mergeCell ref="CK366:CN368"/>
    <mergeCell ref="CO366:CQ368"/>
    <mergeCell ref="CC363:CF365"/>
    <mergeCell ref="T370:Y370"/>
    <mergeCell ref="AU369:AW371"/>
    <mergeCell ref="BE369:BJ370"/>
    <mergeCell ref="BK369:BK370"/>
    <mergeCell ref="BX369:CB371"/>
    <mergeCell ref="CC369:CF371"/>
    <mergeCell ref="T368:Y369"/>
    <mergeCell ref="AJ369:AM371"/>
    <mergeCell ref="AN369:AQ371"/>
    <mergeCell ref="C371:Y371"/>
    <mergeCell ref="C368:N368"/>
    <mergeCell ref="C369:G370"/>
    <mergeCell ref="AZ369:BD370"/>
    <mergeCell ref="AZ366:BF367"/>
    <mergeCell ref="BG366:BJ367"/>
    <mergeCell ref="BL366:BP366"/>
    <mergeCell ref="BQ366:BV366"/>
    <mergeCell ref="BX366:CB368"/>
    <mergeCell ref="CC366:CF368"/>
    <mergeCell ref="BK367:BV367"/>
    <mergeCell ref="AZ368:BK368"/>
    <mergeCell ref="BL368:BP369"/>
    <mergeCell ref="C363:M364"/>
    <mergeCell ref="O363:Y364"/>
    <mergeCell ref="GK366:GM368"/>
    <mergeCell ref="GN366:GP368"/>
    <mergeCell ref="FG367:FR367"/>
    <mergeCell ref="EV368:FG368"/>
    <mergeCell ref="EF366:EI368"/>
    <mergeCell ref="EJ366:EM368"/>
    <mergeCell ref="EN366:EP368"/>
    <mergeCell ref="FH368:FL369"/>
    <mergeCell ref="FM368:FR369"/>
    <mergeCell ref="FH366:FL366"/>
    <mergeCell ref="CR366:CT368"/>
    <mergeCell ref="EV363:FF364"/>
    <mergeCell ref="FH363:FR364"/>
    <mergeCell ref="FT363:FX365"/>
    <mergeCell ref="FY363:GB365"/>
    <mergeCell ref="EV365:FR365"/>
    <mergeCell ref="FT369:FX371"/>
    <mergeCell ref="GK369:GM371"/>
    <mergeCell ref="GN369:GP371"/>
    <mergeCell ref="FH370:FL370"/>
    <mergeCell ref="FM370:FR370"/>
    <mergeCell ref="EV371:FR371"/>
    <mergeCell ref="EV369:EZ370"/>
    <mergeCell ref="DK370:DO370"/>
    <mergeCell ref="DP370:DU370"/>
    <mergeCell ref="CY371:DU371"/>
    <mergeCell ref="FG369:FG370"/>
    <mergeCell ref="CR369:CT371"/>
    <mergeCell ref="CY363:DI364"/>
    <mergeCell ref="CY365:DU365"/>
    <mergeCell ref="DW366:EA368"/>
    <mergeCell ref="GK363:GM365"/>
    <mergeCell ref="AA363:AE365"/>
    <mergeCell ref="AF363:AI365"/>
    <mergeCell ref="CG363:CJ365"/>
    <mergeCell ref="CK363:CN365"/>
    <mergeCell ref="CO363:CQ365"/>
    <mergeCell ref="CR363:CT365"/>
    <mergeCell ref="BX363:CB365"/>
    <mergeCell ref="O366:S366"/>
    <mergeCell ref="T366:Y366"/>
    <mergeCell ref="FM366:FR366"/>
    <mergeCell ref="FT366:FX368"/>
    <mergeCell ref="FY366:GB368"/>
    <mergeCell ref="GC366:GF368"/>
    <mergeCell ref="AJ363:AM365"/>
    <mergeCell ref="AN363:AQ365"/>
    <mergeCell ref="AR363:AT365"/>
    <mergeCell ref="AU363:AW365"/>
    <mergeCell ref="C365:Y365"/>
    <mergeCell ref="C366:I367"/>
    <mergeCell ref="BQ368:BV369"/>
    <mergeCell ref="CG369:CJ371"/>
    <mergeCell ref="CK369:CN371"/>
    <mergeCell ref="EB366:EE368"/>
    <mergeCell ref="CO369:CQ371"/>
    <mergeCell ref="N369:N370"/>
    <mergeCell ref="AZ363:BJ364"/>
    <mergeCell ref="BL363:BV364"/>
    <mergeCell ref="DK366:DO366"/>
    <mergeCell ref="AY360:AY383"/>
    <mergeCell ref="DJ375:DJ376"/>
    <mergeCell ref="DK375:DO376"/>
    <mergeCell ref="DP375:DU376"/>
    <mergeCell ref="DJ367:DU367"/>
    <mergeCell ref="CY368:DJ368"/>
    <mergeCell ref="CY369:DC370"/>
    <mergeCell ref="DD369:DI370"/>
    <mergeCell ref="DJ369:DJ370"/>
    <mergeCell ref="C375:G376"/>
    <mergeCell ref="H375:M376"/>
    <mergeCell ref="N375:N376"/>
    <mergeCell ref="O375:S376"/>
    <mergeCell ref="T375:Y376"/>
    <mergeCell ref="EQ366:ES368"/>
    <mergeCell ref="FC366:FF367"/>
    <mergeCell ref="AA366:AE368"/>
    <mergeCell ref="AF366:AI368"/>
    <mergeCell ref="AJ366:AM368"/>
    <mergeCell ref="AN366:AQ368"/>
    <mergeCell ref="AR366:AT368"/>
    <mergeCell ref="AU366:AW368"/>
    <mergeCell ref="CY366:DE367"/>
    <mergeCell ref="DF366:DI367"/>
    <mergeCell ref="FA369:FF370"/>
    <mergeCell ref="J366:M367"/>
    <mergeCell ref="BK372:BK373"/>
    <mergeCell ref="BL372:BV373"/>
    <mergeCell ref="BE372:BJ373"/>
    <mergeCell ref="DW369:EA371"/>
    <mergeCell ref="EB369:EE371"/>
    <mergeCell ref="EF369:EI371"/>
    <mergeCell ref="EJ369:EM371"/>
    <mergeCell ref="EN369:EP371"/>
    <mergeCell ref="DW372:EA374"/>
    <mergeCell ref="EB372:EE374"/>
    <mergeCell ref="C381:G382"/>
    <mergeCell ref="H381:M382"/>
    <mergeCell ref="N381:N382"/>
    <mergeCell ref="O381:Y384"/>
    <mergeCell ref="O370:S370"/>
    <mergeCell ref="C377:Y377"/>
    <mergeCell ref="CY377:DU377"/>
    <mergeCell ref="C378:G379"/>
    <mergeCell ref="H378:M379"/>
    <mergeCell ref="N378:N379"/>
    <mergeCell ref="O378:S379"/>
    <mergeCell ref="T378:Y379"/>
    <mergeCell ref="CY378:DC379"/>
    <mergeCell ref="DD378:DI379"/>
    <mergeCell ref="DJ378:DJ379"/>
    <mergeCell ref="EV380:FR380"/>
    <mergeCell ref="EF375:EI378"/>
    <mergeCell ref="EJ375:EM378"/>
    <mergeCell ref="EN375:EP378"/>
    <mergeCell ref="EQ375:ES378"/>
    <mergeCell ref="DW375:EA378"/>
    <mergeCell ref="EB375:EE378"/>
    <mergeCell ref="CK379:CN381"/>
    <mergeCell ref="CO379:CQ381"/>
    <mergeCell ref="CR379:CT381"/>
    <mergeCell ref="FG372:FG373"/>
    <mergeCell ref="H369:M370"/>
    <mergeCell ref="FG378:FG379"/>
    <mergeCell ref="C374:Y374"/>
    <mergeCell ref="AZ372:BD373"/>
    <mergeCell ref="EF372:EI374"/>
    <mergeCell ref="DK368:DO369"/>
    <mergeCell ref="FY375:GB378"/>
    <mergeCell ref="GC375:GF378"/>
    <mergeCell ref="GG375:GJ378"/>
    <mergeCell ref="GK375:GM378"/>
    <mergeCell ref="FT379:FX381"/>
    <mergeCell ref="FY379:GB381"/>
    <mergeCell ref="GC379:GF381"/>
    <mergeCell ref="GG379:GJ381"/>
    <mergeCell ref="GK379:GM381"/>
    <mergeCell ref="FH378:FL379"/>
    <mergeCell ref="CY381:DC382"/>
    <mergeCell ref="DD381:DI382"/>
    <mergeCell ref="CC379:CF381"/>
    <mergeCell ref="CY375:DC376"/>
    <mergeCell ref="DD375:DI376"/>
    <mergeCell ref="DW382:EA384"/>
    <mergeCell ref="CY380:DU380"/>
    <mergeCell ref="EV378:EZ379"/>
    <mergeCell ref="FA378:FF379"/>
    <mergeCell ref="FT382:FX384"/>
    <mergeCell ref="FY382:GB384"/>
    <mergeCell ref="EB382:EE384"/>
    <mergeCell ref="EF382:EI384"/>
    <mergeCell ref="EJ382:EM384"/>
    <mergeCell ref="EN382:EP384"/>
    <mergeCell ref="EQ382:ES384"/>
    <mergeCell ref="EV383:FG383"/>
    <mergeCell ref="GC382:GF384"/>
    <mergeCell ref="GG382:GJ384"/>
    <mergeCell ref="GK382:GM384"/>
    <mergeCell ref="AZ383:BK383"/>
    <mergeCell ref="AZ381:BD382"/>
    <mergeCell ref="BE381:BJ382"/>
    <mergeCell ref="BK381:BK382"/>
    <mergeCell ref="BL381:BV384"/>
    <mergeCell ref="BX382:CB384"/>
    <mergeCell ref="CC382:CF384"/>
    <mergeCell ref="CG382:CJ384"/>
    <mergeCell ref="AA375:AE378"/>
    <mergeCell ref="AF375:AI378"/>
    <mergeCell ref="AJ375:AM378"/>
    <mergeCell ref="AN375:AQ378"/>
    <mergeCell ref="AR375:AT378"/>
    <mergeCell ref="AZ380:BV380"/>
    <mergeCell ref="AU375:AW378"/>
    <mergeCell ref="GN375:GP378"/>
    <mergeCell ref="CG379:CJ381"/>
    <mergeCell ref="DK378:DO379"/>
    <mergeCell ref="DP378:DU379"/>
    <mergeCell ref="AA379:AE381"/>
    <mergeCell ref="AF379:AI381"/>
    <mergeCell ref="AJ379:AM381"/>
    <mergeCell ref="AN379:AQ381"/>
    <mergeCell ref="AR379:AT381"/>
    <mergeCell ref="AU379:AW381"/>
    <mergeCell ref="DW379:EA381"/>
    <mergeCell ref="EB379:EE381"/>
    <mergeCell ref="EF379:EI381"/>
    <mergeCell ref="EJ379:EM381"/>
    <mergeCell ref="EN379:EP381"/>
    <mergeCell ref="EQ379:ES381"/>
    <mergeCell ref="FT375:FX378"/>
    <mergeCell ref="CX386:CX388"/>
    <mergeCell ref="CY386:DK388"/>
    <mergeCell ref="DL386:DP388"/>
    <mergeCell ref="DQ386:DU388"/>
    <mergeCell ref="AA388:AE390"/>
    <mergeCell ref="AF388:AI390"/>
    <mergeCell ref="AJ388:AM390"/>
    <mergeCell ref="AN388:AQ390"/>
    <mergeCell ref="AR388:AT390"/>
    <mergeCell ref="AU388:AW390"/>
    <mergeCell ref="B385:Y385"/>
    <mergeCell ref="DJ381:DJ382"/>
    <mergeCell ref="DK381:DU384"/>
    <mergeCell ref="AA382:AE384"/>
    <mergeCell ref="AF382:AI384"/>
    <mergeCell ref="AJ382:AM384"/>
    <mergeCell ref="AN382:AQ384"/>
    <mergeCell ref="AR382:AT384"/>
    <mergeCell ref="AU382:AW384"/>
    <mergeCell ref="CK382:CN384"/>
    <mergeCell ref="CO382:CQ384"/>
    <mergeCell ref="CR382:CT384"/>
    <mergeCell ref="C383:N383"/>
    <mergeCell ref="CY383:DJ383"/>
    <mergeCell ref="BX379:CB381"/>
    <mergeCell ref="B389:Y389"/>
    <mergeCell ref="CX389:DU389"/>
    <mergeCell ref="C390:G390"/>
    <mergeCell ref="C380:Y380"/>
    <mergeCell ref="BK378:BK379"/>
    <mergeCell ref="BL378:BP379"/>
    <mergeCell ref="BQ378:BV379"/>
    <mergeCell ref="DW388:EA390"/>
    <mergeCell ref="EB388:EE390"/>
    <mergeCell ref="EF388:EI390"/>
    <mergeCell ref="BM386:BQ388"/>
    <mergeCell ref="BR386:BV388"/>
    <mergeCell ref="B390:B396"/>
    <mergeCell ref="AY390:AY396"/>
    <mergeCell ref="CX390:CX396"/>
    <mergeCell ref="DK391:DO393"/>
    <mergeCell ref="DQ391:DU393"/>
    <mergeCell ref="CK391:CN394"/>
    <mergeCell ref="CO391:CQ394"/>
    <mergeCell ref="AZ395:BB395"/>
    <mergeCell ref="BC395:BF395"/>
    <mergeCell ref="BH395:BJ395"/>
    <mergeCell ref="DQ390:DU390"/>
    <mergeCell ref="C391:G393"/>
    <mergeCell ref="I391:M393"/>
    <mergeCell ref="AA385:AE387"/>
    <mergeCell ref="AF385:AI387"/>
    <mergeCell ref="AJ385:AM387"/>
    <mergeCell ref="AN385:AQ387"/>
    <mergeCell ref="AR385:AT387"/>
    <mergeCell ref="AU385:AW387"/>
    <mergeCell ref="CX385:DU385"/>
    <mergeCell ref="DW385:EA387"/>
    <mergeCell ref="EB385:EE387"/>
    <mergeCell ref="EF385:EI387"/>
    <mergeCell ref="B386:B388"/>
    <mergeCell ref="C386:O388"/>
    <mergeCell ref="P386:T388"/>
    <mergeCell ref="U386:Y388"/>
    <mergeCell ref="T390:T393"/>
    <mergeCell ref="U390:Y390"/>
    <mergeCell ref="CY390:DC390"/>
    <mergeCell ref="DD390:DD393"/>
    <mergeCell ref="DE390:DI390"/>
    <mergeCell ref="DJ390:DJ393"/>
    <mergeCell ref="DK390:DO390"/>
    <mergeCell ref="DP390:DP393"/>
    <mergeCell ref="O391:S393"/>
    <mergeCell ref="U391:Y393"/>
    <mergeCell ref="AA391:AE394"/>
    <mergeCell ref="AF391:AI394"/>
    <mergeCell ref="AJ391:AM394"/>
    <mergeCell ref="AN391:AQ394"/>
    <mergeCell ref="AR391:AT394"/>
    <mergeCell ref="AU391:AW394"/>
    <mergeCell ref="CY391:DC393"/>
    <mergeCell ref="DE391:DI393"/>
    <mergeCell ref="DM398:DQ399"/>
    <mergeCell ref="C398:O399"/>
    <mergeCell ref="Q398:U399"/>
    <mergeCell ref="V398:Y399"/>
    <mergeCell ref="AU402:AW405"/>
    <mergeCell ref="EV391:EZ393"/>
    <mergeCell ref="FB391:FF393"/>
    <mergeCell ref="C395:E395"/>
    <mergeCell ref="F395:I395"/>
    <mergeCell ref="K395:M395"/>
    <mergeCell ref="N395:Q395"/>
    <mergeCell ref="S395:U395"/>
    <mergeCell ref="V395:Y395"/>
    <mergeCell ref="AA395:AE396"/>
    <mergeCell ref="AF395:AI396"/>
    <mergeCell ref="AJ395:AM396"/>
    <mergeCell ref="AN395:AQ396"/>
    <mergeCell ref="AR395:AT396"/>
    <mergeCell ref="AU395:AW396"/>
    <mergeCell ref="CY395:DA395"/>
    <mergeCell ref="DB395:DE395"/>
    <mergeCell ref="DG395:DI395"/>
    <mergeCell ref="DJ395:DM395"/>
    <mergeCell ref="DW395:EA396"/>
    <mergeCell ref="EB395:EE396"/>
    <mergeCell ref="EF395:EI396"/>
    <mergeCell ref="EJ395:EM396"/>
    <mergeCell ref="EN395:EP396"/>
    <mergeCell ref="H390:H393"/>
    <mergeCell ref="I390:M390"/>
    <mergeCell ref="N390:N393"/>
    <mergeCell ref="O390:S390"/>
    <mergeCell ref="C400:Y400"/>
    <mergeCell ref="CY400:DU400"/>
    <mergeCell ref="AZ404:BD405"/>
    <mergeCell ref="BE404:BJ405"/>
    <mergeCell ref="BK404:BK405"/>
    <mergeCell ref="BL404:BP405"/>
    <mergeCell ref="BQ404:BV405"/>
    <mergeCell ref="DD401:DI402"/>
    <mergeCell ref="DJ401:DJ402"/>
    <mergeCell ref="DK401:DO402"/>
    <mergeCell ref="DP401:DU402"/>
    <mergeCell ref="AA402:AE405"/>
    <mergeCell ref="AF402:AI405"/>
    <mergeCell ref="AJ402:AM405"/>
    <mergeCell ref="AN402:AQ405"/>
    <mergeCell ref="BX397:CB401"/>
    <mergeCell ref="CC397:CF401"/>
    <mergeCell ref="CG397:CJ401"/>
    <mergeCell ref="CK397:CN401"/>
    <mergeCell ref="DR398:DU399"/>
    <mergeCell ref="CO397:CQ401"/>
    <mergeCell ref="CR397:CT401"/>
    <mergeCell ref="AA397:AE401"/>
    <mergeCell ref="AF397:AI401"/>
    <mergeCell ref="AJ397:AM401"/>
    <mergeCell ref="AN397:AQ401"/>
    <mergeCell ref="AR397:AT401"/>
    <mergeCell ref="AU397:AW401"/>
    <mergeCell ref="AR402:AT405"/>
    <mergeCell ref="AZ398:BL399"/>
    <mergeCell ref="BN398:BR399"/>
    <mergeCell ref="BS398:BV399"/>
    <mergeCell ref="AF411:AI414"/>
    <mergeCell ref="EB411:EE414"/>
    <mergeCell ref="EF411:EI414"/>
    <mergeCell ref="EJ411:EM414"/>
    <mergeCell ref="EN411:ES412"/>
    <mergeCell ref="EN413:EP414"/>
    <mergeCell ref="EQ413:ES414"/>
    <mergeCell ref="EB402:EE405"/>
    <mergeCell ref="EF402:EI405"/>
    <mergeCell ref="AY406:CT406"/>
    <mergeCell ref="BI412:CA413"/>
    <mergeCell ref="AY414:BW414"/>
    <mergeCell ref="O401:S402"/>
    <mergeCell ref="T401:Y402"/>
    <mergeCell ref="CY401:DC402"/>
    <mergeCell ref="C401:G402"/>
    <mergeCell ref="H401:M402"/>
    <mergeCell ref="N401:N402"/>
    <mergeCell ref="C403:Y403"/>
    <mergeCell ref="CY403:DU403"/>
    <mergeCell ref="C404:G405"/>
    <mergeCell ref="H404:M405"/>
    <mergeCell ref="N404:N405"/>
    <mergeCell ref="O404:S405"/>
    <mergeCell ref="T404:Y405"/>
    <mergeCell ref="CY404:DC405"/>
    <mergeCell ref="DD404:DI405"/>
    <mergeCell ref="EJ397:EM401"/>
    <mergeCell ref="EN397:EP401"/>
    <mergeCell ref="EQ397:ES401"/>
    <mergeCell ref="CY398:DK399"/>
    <mergeCell ref="C424:I425"/>
    <mergeCell ref="J424:M425"/>
    <mergeCell ref="O424:S424"/>
    <mergeCell ref="T424:Y424"/>
    <mergeCell ref="AA424:AE426"/>
    <mergeCell ref="AF424:AI426"/>
    <mergeCell ref="AJ424:AM426"/>
    <mergeCell ref="AN424:AQ426"/>
    <mergeCell ref="AR424:AT426"/>
    <mergeCell ref="AJ411:AM414"/>
    <mergeCell ref="AN411:AQ414"/>
    <mergeCell ref="AR411:AW412"/>
    <mergeCell ref="AX411:AX464"/>
    <mergeCell ref="AJ421:AM423"/>
    <mergeCell ref="AN421:AQ423"/>
    <mergeCell ref="AR421:AT423"/>
    <mergeCell ref="AU421:AW423"/>
    <mergeCell ref="B414:Z414"/>
    <mergeCell ref="B415:E416"/>
    <mergeCell ref="F415:J416"/>
    <mergeCell ref="K415:K416"/>
    <mergeCell ref="L415:Q416"/>
    <mergeCell ref="R415:U416"/>
    <mergeCell ref="V415:Y416"/>
    <mergeCell ref="B418:B441"/>
    <mergeCell ref="C418:Z418"/>
    <mergeCell ref="C419:M420"/>
    <mergeCell ref="N419:N422"/>
    <mergeCell ref="O419:Y420"/>
    <mergeCell ref="U449:Y451"/>
    <mergeCell ref="AA449:AE452"/>
    <mergeCell ref="AF449:AI452"/>
    <mergeCell ref="C421:M422"/>
    <mergeCell ref="O421:Y422"/>
    <mergeCell ref="AA421:AE423"/>
    <mergeCell ref="AF421:AI423"/>
    <mergeCell ref="CY424:DE425"/>
    <mergeCell ref="DF424:DI425"/>
    <mergeCell ref="DK424:DO424"/>
    <mergeCell ref="DK428:DO428"/>
    <mergeCell ref="DP428:DU428"/>
    <mergeCell ref="C429:Y429"/>
    <mergeCell ref="CY429:DU429"/>
    <mergeCell ref="CO424:CQ426"/>
    <mergeCell ref="CR424:CT426"/>
    <mergeCell ref="H436:M437"/>
    <mergeCell ref="N436:N437"/>
    <mergeCell ref="O436:S437"/>
    <mergeCell ref="T436:Y437"/>
    <mergeCell ref="CY436:DC437"/>
    <mergeCell ref="DD436:DI437"/>
    <mergeCell ref="DJ436:DJ437"/>
    <mergeCell ref="N425:Y425"/>
    <mergeCell ref="C426:N426"/>
    <mergeCell ref="O426:S427"/>
    <mergeCell ref="T426:Y427"/>
    <mergeCell ref="AA427:AE429"/>
    <mergeCell ref="O428:S428"/>
    <mergeCell ref="T428:Y428"/>
    <mergeCell ref="AF427:AI429"/>
    <mergeCell ref="AJ427:AM429"/>
    <mergeCell ref="AN427:AQ429"/>
    <mergeCell ref="CY423:DU423"/>
    <mergeCell ref="AZ423:BV423"/>
    <mergeCell ref="BL424:BP424"/>
    <mergeCell ref="BQ424:BV424"/>
    <mergeCell ref="BX424:CB426"/>
    <mergeCell ref="CC424:CF426"/>
    <mergeCell ref="CG424:CJ426"/>
    <mergeCell ref="CK424:CN426"/>
    <mergeCell ref="DW430:EA432"/>
    <mergeCell ref="EB430:EE432"/>
    <mergeCell ref="EB433:EE436"/>
    <mergeCell ref="EF433:EI436"/>
    <mergeCell ref="AU424:AW426"/>
    <mergeCell ref="AR430:AT432"/>
    <mergeCell ref="AU430:AW432"/>
    <mergeCell ref="DJ425:DU425"/>
    <mergeCell ref="DW433:EA436"/>
    <mergeCell ref="CY426:DJ426"/>
    <mergeCell ref="DK426:DO427"/>
    <mergeCell ref="DP426:DU427"/>
    <mergeCell ref="DW424:EA426"/>
    <mergeCell ref="EB424:EE426"/>
    <mergeCell ref="EF424:EI426"/>
    <mergeCell ref="DP424:DU424"/>
    <mergeCell ref="CY430:DC431"/>
    <mergeCell ref="DD430:DI431"/>
    <mergeCell ref="DJ430:DJ431"/>
    <mergeCell ref="AR427:AT429"/>
    <mergeCell ref="AU427:AW429"/>
    <mergeCell ref="CY427:DC428"/>
    <mergeCell ref="DD427:DI428"/>
    <mergeCell ref="DJ427:DJ428"/>
    <mergeCell ref="AZ429:BV429"/>
    <mergeCell ref="BQ428:BV428"/>
    <mergeCell ref="C436:G437"/>
    <mergeCell ref="CY439:DC440"/>
    <mergeCell ref="DD439:DI440"/>
    <mergeCell ref="DJ439:DJ440"/>
    <mergeCell ref="DK439:DU442"/>
    <mergeCell ref="C441:N441"/>
    <mergeCell ref="CY441:DJ441"/>
    <mergeCell ref="DW437:EA439"/>
    <mergeCell ref="EB437:EE439"/>
    <mergeCell ref="EF437:EI439"/>
    <mergeCell ref="EJ437:EM439"/>
    <mergeCell ref="EN437:EP439"/>
    <mergeCell ref="EQ437:ES439"/>
    <mergeCell ref="AY418:AY441"/>
    <mergeCell ref="EF430:EI432"/>
    <mergeCell ref="C432:Y432"/>
    <mergeCell ref="CY432:DU432"/>
    <mergeCell ref="C433:G434"/>
    <mergeCell ref="H433:M434"/>
    <mergeCell ref="N433:N434"/>
    <mergeCell ref="O433:S434"/>
    <mergeCell ref="T433:Y434"/>
    <mergeCell ref="AA433:AE436"/>
    <mergeCell ref="AF433:AI436"/>
    <mergeCell ref="AJ433:AM436"/>
    <mergeCell ref="AN433:AQ436"/>
    <mergeCell ref="AR433:AT436"/>
    <mergeCell ref="AU433:AW436"/>
    <mergeCell ref="C435:Y435"/>
    <mergeCell ref="DK436:DO437"/>
    <mergeCell ref="DP436:DU437"/>
    <mergeCell ref="DP433:DU434"/>
    <mergeCell ref="AF446:AI448"/>
    <mergeCell ref="AJ446:AM448"/>
    <mergeCell ref="AN446:AQ448"/>
    <mergeCell ref="AR446:AT448"/>
    <mergeCell ref="AU446:AW448"/>
    <mergeCell ref="DW446:EA448"/>
    <mergeCell ref="EB446:EE448"/>
    <mergeCell ref="EF446:EI448"/>
    <mergeCell ref="EJ446:EM448"/>
    <mergeCell ref="EN446:EP448"/>
    <mergeCell ref="B447:Y447"/>
    <mergeCell ref="CX447:DU447"/>
    <mergeCell ref="C448:G448"/>
    <mergeCell ref="H448:H451"/>
    <mergeCell ref="I448:M448"/>
    <mergeCell ref="N448:N451"/>
    <mergeCell ref="O448:S448"/>
    <mergeCell ref="T448:T451"/>
    <mergeCell ref="U448:Y448"/>
    <mergeCell ref="CY448:DC448"/>
    <mergeCell ref="DD448:DD451"/>
    <mergeCell ref="DE448:DI448"/>
    <mergeCell ref="DJ448:DJ451"/>
    <mergeCell ref="DK448:DO448"/>
    <mergeCell ref="DP448:DP451"/>
    <mergeCell ref="DQ448:DU448"/>
    <mergeCell ref="C449:G451"/>
    <mergeCell ref="I449:M451"/>
    <mergeCell ref="O449:S451"/>
    <mergeCell ref="AJ449:AM452"/>
    <mergeCell ref="AN449:AQ452"/>
    <mergeCell ref="AR449:AT452"/>
    <mergeCell ref="AU449:AW452"/>
    <mergeCell ref="CY449:DC451"/>
    <mergeCell ref="DE449:DI451"/>
    <mergeCell ref="DK449:DO451"/>
    <mergeCell ref="DQ449:DU451"/>
    <mergeCell ref="EF449:EI452"/>
    <mergeCell ref="EJ449:EM452"/>
    <mergeCell ref="EN449:EP452"/>
    <mergeCell ref="EQ449:ES452"/>
    <mergeCell ref="CO449:CQ452"/>
    <mergeCell ref="CR449:CT452"/>
    <mergeCell ref="EV449:EZ451"/>
    <mergeCell ref="FB449:FF451"/>
    <mergeCell ref="FH449:FL451"/>
    <mergeCell ref="FN449:FR451"/>
    <mergeCell ref="C453:E453"/>
    <mergeCell ref="F453:I453"/>
    <mergeCell ref="K453:M453"/>
    <mergeCell ref="N453:Q453"/>
    <mergeCell ref="S453:U453"/>
    <mergeCell ref="V453:Y453"/>
    <mergeCell ref="AA453:AE454"/>
    <mergeCell ref="AF453:AI454"/>
    <mergeCell ref="AJ453:AM454"/>
    <mergeCell ref="AN453:AQ454"/>
    <mergeCell ref="AR453:AT454"/>
    <mergeCell ref="AU453:AW454"/>
    <mergeCell ref="CY453:DA453"/>
    <mergeCell ref="DB453:DE453"/>
    <mergeCell ref="ET411:ET464"/>
    <mergeCell ref="DB415:DF416"/>
    <mergeCell ref="DG415:DG416"/>
    <mergeCell ref="DJ453:DM453"/>
    <mergeCell ref="DO453:DQ453"/>
    <mergeCell ref="DR453:DU453"/>
    <mergeCell ref="DW453:EA454"/>
    <mergeCell ref="EB453:EE454"/>
    <mergeCell ref="CK455:CN459"/>
    <mergeCell ref="CO455:CQ459"/>
    <mergeCell ref="CR455:CT459"/>
    <mergeCell ref="EF453:EI454"/>
    <mergeCell ref="EJ453:EM454"/>
    <mergeCell ref="EN453:EP454"/>
    <mergeCell ref="EQ453:ES454"/>
    <mergeCell ref="T459:Y460"/>
    <mergeCell ref="CY459:DC460"/>
    <mergeCell ref="DD459:DI460"/>
    <mergeCell ref="DJ459:DJ460"/>
    <mergeCell ref="DK459:DO460"/>
    <mergeCell ref="DP459:DU460"/>
    <mergeCell ref="AA455:AE459"/>
    <mergeCell ref="AF455:AI459"/>
    <mergeCell ref="AJ455:AM459"/>
    <mergeCell ref="AN455:AQ459"/>
    <mergeCell ref="AR455:AT459"/>
    <mergeCell ref="AU455:AW459"/>
    <mergeCell ref="DW455:EA459"/>
    <mergeCell ref="EB455:EE459"/>
    <mergeCell ref="EF455:EI459"/>
    <mergeCell ref="DW460:EA463"/>
    <mergeCell ref="AZ453:BB453"/>
    <mergeCell ref="BC453:BF453"/>
    <mergeCell ref="BH453:BJ453"/>
    <mergeCell ref="BK453:BN453"/>
    <mergeCell ref="C456:O457"/>
    <mergeCell ref="Q456:U457"/>
    <mergeCell ref="V456:Y457"/>
    <mergeCell ref="CY456:DK457"/>
    <mergeCell ref="DM456:DQ457"/>
    <mergeCell ref="DR456:DU457"/>
    <mergeCell ref="C458:Y458"/>
    <mergeCell ref="CY458:DU458"/>
    <mergeCell ref="C459:G460"/>
    <mergeCell ref="H459:M460"/>
    <mergeCell ref="N459:N460"/>
    <mergeCell ref="O459:S460"/>
    <mergeCell ref="C461:Y461"/>
    <mergeCell ref="CY461:DU461"/>
    <mergeCell ref="C462:G463"/>
    <mergeCell ref="H462:M463"/>
    <mergeCell ref="N462:N463"/>
    <mergeCell ref="O462:S463"/>
    <mergeCell ref="T462:Y463"/>
    <mergeCell ref="CY462:DC463"/>
    <mergeCell ref="DD462:DI463"/>
    <mergeCell ref="DJ462:DJ463"/>
    <mergeCell ref="DK462:DO463"/>
    <mergeCell ref="DP462:DU463"/>
    <mergeCell ref="AR460:AT463"/>
    <mergeCell ref="AU460:AW463"/>
    <mergeCell ref="BX455:CB459"/>
    <mergeCell ref="CC455:CF459"/>
    <mergeCell ref="CG455:CJ459"/>
    <mergeCell ref="CG460:CJ463"/>
    <mergeCell ref="CK460:CN463"/>
    <mergeCell ref="CO460:CQ463"/>
    <mergeCell ref="B464:AW464"/>
    <mergeCell ref="CX464:ES464"/>
    <mergeCell ref="A465:AX467"/>
    <mergeCell ref="CW465:ET467"/>
    <mergeCell ref="AF469:AI472"/>
    <mergeCell ref="AJ469:AM472"/>
    <mergeCell ref="AN469:AQ472"/>
    <mergeCell ref="AR469:AW470"/>
    <mergeCell ref="AX469:AX522"/>
    <mergeCell ref="EB469:EE472"/>
    <mergeCell ref="EF469:EI472"/>
    <mergeCell ref="EJ469:EM472"/>
    <mergeCell ref="EN469:ES470"/>
    <mergeCell ref="ET469:ET522"/>
    <mergeCell ref="L470:AD471"/>
    <mergeCell ref="DH470:DZ471"/>
    <mergeCell ref="AR471:AT472"/>
    <mergeCell ref="AU471:AW472"/>
    <mergeCell ref="EN471:EP472"/>
    <mergeCell ref="EQ471:ES472"/>
    <mergeCell ref="B472:Z472"/>
    <mergeCell ref="B473:E474"/>
    <mergeCell ref="F473:J474"/>
    <mergeCell ref="K473:K474"/>
    <mergeCell ref="L473:Q474"/>
    <mergeCell ref="EJ479:EM481"/>
    <mergeCell ref="EN479:EP481"/>
    <mergeCell ref="R473:U474"/>
    <mergeCell ref="V473:Y474"/>
    <mergeCell ref="AA473:AE475"/>
    <mergeCell ref="AF473:AI475"/>
    <mergeCell ref="AJ473:AM475"/>
    <mergeCell ref="AN473:AQ475"/>
    <mergeCell ref="AR473:AT475"/>
    <mergeCell ref="AU473:AW475"/>
    <mergeCell ref="B475:Z475"/>
    <mergeCell ref="CX475:DV475"/>
    <mergeCell ref="B476:B499"/>
    <mergeCell ref="C476:Z476"/>
    <mergeCell ref="AA476:AE478"/>
    <mergeCell ref="AF476:AI478"/>
    <mergeCell ref="AJ476:AM478"/>
    <mergeCell ref="AN476:AQ478"/>
    <mergeCell ref="AR476:AT478"/>
    <mergeCell ref="AU476:AW478"/>
    <mergeCell ref="CX476:CX499"/>
    <mergeCell ref="CY476:DV476"/>
    <mergeCell ref="C482:I483"/>
    <mergeCell ref="J482:M483"/>
    <mergeCell ref="O482:S482"/>
    <mergeCell ref="T482:Y482"/>
    <mergeCell ref="AA482:AE484"/>
    <mergeCell ref="AF482:AI484"/>
    <mergeCell ref="AJ482:AM484"/>
    <mergeCell ref="AN482:AQ484"/>
    <mergeCell ref="AR482:AT484"/>
    <mergeCell ref="AU482:AW484"/>
    <mergeCell ref="CY482:DE483"/>
    <mergeCell ref="DF482:DI483"/>
    <mergeCell ref="T486:Y486"/>
    <mergeCell ref="DK486:DO486"/>
    <mergeCell ref="DK482:DO482"/>
    <mergeCell ref="C487:Y487"/>
    <mergeCell ref="CY487:DU487"/>
    <mergeCell ref="DW476:EA478"/>
    <mergeCell ref="EB476:EE478"/>
    <mergeCell ref="EF476:EI478"/>
    <mergeCell ref="EJ476:EM478"/>
    <mergeCell ref="EN476:EP478"/>
    <mergeCell ref="EQ476:ES478"/>
    <mergeCell ref="C477:M478"/>
    <mergeCell ref="N477:N480"/>
    <mergeCell ref="O477:Y478"/>
    <mergeCell ref="CY477:DI478"/>
    <mergeCell ref="DJ477:DJ480"/>
    <mergeCell ref="DK477:DU478"/>
    <mergeCell ref="C479:M480"/>
    <mergeCell ref="O479:Y480"/>
    <mergeCell ref="AA479:AE481"/>
    <mergeCell ref="AF479:AI481"/>
    <mergeCell ref="AJ479:AM481"/>
    <mergeCell ref="AN479:AQ481"/>
    <mergeCell ref="AR479:AT481"/>
    <mergeCell ref="AU479:AW481"/>
    <mergeCell ref="CY479:DI480"/>
    <mergeCell ref="C481:Y481"/>
    <mergeCell ref="CY481:DU481"/>
    <mergeCell ref="DK479:DU480"/>
    <mergeCell ref="DW479:EA481"/>
    <mergeCell ref="EB479:EE481"/>
    <mergeCell ref="EF479:EI481"/>
    <mergeCell ref="EQ479:ES481"/>
    <mergeCell ref="DP482:DU482"/>
    <mergeCell ref="N483:Y483"/>
    <mergeCell ref="DW488:EA490"/>
    <mergeCell ref="EB488:EE490"/>
    <mergeCell ref="EF488:EI490"/>
    <mergeCell ref="C490:Y490"/>
    <mergeCell ref="CY490:DU490"/>
    <mergeCell ref="BL488:BV489"/>
    <mergeCell ref="BX488:CB490"/>
    <mergeCell ref="CC488:CF490"/>
    <mergeCell ref="CG488:CJ490"/>
    <mergeCell ref="CK488:CN490"/>
    <mergeCell ref="CO488:CQ490"/>
    <mergeCell ref="CR488:CT490"/>
    <mergeCell ref="DJ483:DU483"/>
    <mergeCell ref="C484:N484"/>
    <mergeCell ref="O484:S485"/>
    <mergeCell ref="T484:Y485"/>
    <mergeCell ref="CY484:DJ484"/>
    <mergeCell ref="DK484:DO485"/>
    <mergeCell ref="DP484:DU485"/>
    <mergeCell ref="C485:G486"/>
    <mergeCell ref="H485:M486"/>
    <mergeCell ref="N485:N486"/>
    <mergeCell ref="AA485:AE487"/>
    <mergeCell ref="AF485:AI487"/>
    <mergeCell ref="AJ485:AM487"/>
    <mergeCell ref="AN485:AQ487"/>
    <mergeCell ref="AR485:AT487"/>
    <mergeCell ref="AU485:AW487"/>
    <mergeCell ref="CY485:DC486"/>
    <mergeCell ref="DD485:DI486"/>
    <mergeCell ref="DJ485:DJ486"/>
    <mergeCell ref="O486:S486"/>
    <mergeCell ref="CK491:CN494"/>
    <mergeCell ref="CO491:CQ494"/>
    <mergeCell ref="CR491:CT494"/>
    <mergeCell ref="AZ493:BV493"/>
    <mergeCell ref="AZ494:BD495"/>
    <mergeCell ref="BE494:BJ495"/>
    <mergeCell ref="C493:Y493"/>
    <mergeCell ref="CY493:DU493"/>
    <mergeCell ref="C488:G489"/>
    <mergeCell ref="H488:M489"/>
    <mergeCell ref="N488:N489"/>
    <mergeCell ref="O488:Y489"/>
    <mergeCell ref="AA488:AE490"/>
    <mergeCell ref="AF488:AI490"/>
    <mergeCell ref="AJ488:AM490"/>
    <mergeCell ref="AN488:AQ490"/>
    <mergeCell ref="AR488:AT490"/>
    <mergeCell ref="AU488:AW490"/>
    <mergeCell ref="CY488:DC489"/>
    <mergeCell ref="DD488:DI489"/>
    <mergeCell ref="DJ488:DJ489"/>
    <mergeCell ref="DK488:DU489"/>
    <mergeCell ref="BE488:BJ489"/>
    <mergeCell ref="BK488:BK489"/>
    <mergeCell ref="CG491:CJ494"/>
    <mergeCell ref="N497:N498"/>
    <mergeCell ref="O497:Y500"/>
    <mergeCell ref="CY497:DC498"/>
    <mergeCell ref="DD497:DI498"/>
    <mergeCell ref="DJ497:DJ498"/>
    <mergeCell ref="DK497:DU500"/>
    <mergeCell ref="AA498:AE500"/>
    <mergeCell ref="AF498:AI500"/>
    <mergeCell ref="AJ498:AM500"/>
    <mergeCell ref="AN498:AQ500"/>
    <mergeCell ref="AR498:AT500"/>
    <mergeCell ref="AU498:AW500"/>
    <mergeCell ref="C499:N499"/>
    <mergeCell ref="CY499:DJ499"/>
    <mergeCell ref="C491:G492"/>
    <mergeCell ref="H491:M492"/>
    <mergeCell ref="N491:N492"/>
    <mergeCell ref="O491:S492"/>
    <mergeCell ref="T491:Y492"/>
    <mergeCell ref="AA491:AE494"/>
    <mergeCell ref="AF491:AI494"/>
    <mergeCell ref="AJ491:AM494"/>
    <mergeCell ref="AN491:AQ494"/>
    <mergeCell ref="AR491:AT494"/>
    <mergeCell ref="AU491:AW494"/>
    <mergeCell ref="CY491:DC492"/>
    <mergeCell ref="DD491:DI492"/>
    <mergeCell ref="DJ491:DJ492"/>
    <mergeCell ref="DK491:DO492"/>
    <mergeCell ref="DP491:DU492"/>
    <mergeCell ref="AZ491:BD492"/>
    <mergeCell ref="BE491:BJ492"/>
    <mergeCell ref="EN495:EP497"/>
    <mergeCell ref="AZ499:BK499"/>
    <mergeCell ref="DW498:EA500"/>
    <mergeCell ref="EB498:EE500"/>
    <mergeCell ref="EF498:EI500"/>
    <mergeCell ref="C494:G495"/>
    <mergeCell ref="H494:M495"/>
    <mergeCell ref="N494:N495"/>
    <mergeCell ref="O494:S495"/>
    <mergeCell ref="T494:Y495"/>
    <mergeCell ref="CY494:DC495"/>
    <mergeCell ref="DD494:DI495"/>
    <mergeCell ref="DJ494:DJ495"/>
    <mergeCell ref="DK494:DO495"/>
    <mergeCell ref="DP494:DU495"/>
    <mergeCell ref="AA495:AE497"/>
    <mergeCell ref="AF495:AI497"/>
    <mergeCell ref="AJ495:AM497"/>
    <mergeCell ref="AN495:AQ497"/>
    <mergeCell ref="AR495:AT497"/>
    <mergeCell ref="AU495:AW497"/>
    <mergeCell ref="BK494:BK495"/>
    <mergeCell ref="BL494:BP495"/>
    <mergeCell ref="BK497:BK498"/>
    <mergeCell ref="BL497:BV500"/>
    <mergeCell ref="BX498:CB500"/>
    <mergeCell ref="CC498:CF500"/>
    <mergeCell ref="CG498:CJ500"/>
    <mergeCell ref="C496:Y496"/>
    <mergeCell ref="CY496:DU496"/>
    <mergeCell ref="C497:G498"/>
    <mergeCell ref="H497:M498"/>
    <mergeCell ref="B501:Y501"/>
    <mergeCell ref="AA501:AE503"/>
    <mergeCell ref="AF501:AI503"/>
    <mergeCell ref="AJ501:AM503"/>
    <mergeCell ref="AN501:AQ503"/>
    <mergeCell ref="AR501:AT503"/>
    <mergeCell ref="AU501:AW503"/>
    <mergeCell ref="CX501:DU501"/>
    <mergeCell ref="DW501:EA503"/>
    <mergeCell ref="EB501:EE503"/>
    <mergeCell ref="EF501:EI503"/>
    <mergeCell ref="EJ501:EM503"/>
    <mergeCell ref="EN501:EP503"/>
    <mergeCell ref="EQ501:ES503"/>
    <mergeCell ref="CX502:CX504"/>
    <mergeCell ref="CY502:DK504"/>
    <mergeCell ref="DL502:DP504"/>
    <mergeCell ref="DQ502:DU504"/>
    <mergeCell ref="AA504:AE506"/>
    <mergeCell ref="AF504:AI506"/>
    <mergeCell ref="AJ504:AM506"/>
    <mergeCell ref="AN504:AQ506"/>
    <mergeCell ref="AR504:AT506"/>
    <mergeCell ref="AU504:AW506"/>
    <mergeCell ref="DW504:EA506"/>
    <mergeCell ref="EB504:EE506"/>
    <mergeCell ref="EF504:EI506"/>
    <mergeCell ref="EJ504:EM506"/>
    <mergeCell ref="EN504:EP506"/>
    <mergeCell ref="EQ504:ES506"/>
    <mergeCell ref="B505:Y505"/>
    <mergeCell ref="CX505:DU505"/>
    <mergeCell ref="C506:G506"/>
    <mergeCell ref="H506:H509"/>
    <mergeCell ref="I506:M506"/>
    <mergeCell ref="N506:N509"/>
    <mergeCell ref="O506:S506"/>
    <mergeCell ref="T506:T509"/>
    <mergeCell ref="U506:Y506"/>
    <mergeCell ref="CY506:DC506"/>
    <mergeCell ref="DD506:DD509"/>
    <mergeCell ref="DE506:DI506"/>
    <mergeCell ref="DJ506:DJ509"/>
    <mergeCell ref="DK506:DO506"/>
    <mergeCell ref="DP506:DP509"/>
    <mergeCell ref="DQ506:DU506"/>
    <mergeCell ref="C507:G509"/>
    <mergeCell ref="I507:M509"/>
    <mergeCell ref="O507:S509"/>
    <mergeCell ref="U507:Y509"/>
    <mergeCell ref="AA507:AE510"/>
    <mergeCell ref="AF507:AI510"/>
    <mergeCell ref="AJ507:AM510"/>
    <mergeCell ref="AN507:AQ510"/>
    <mergeCell ref="AR507:AT510"/>
    <mergeCell ref="AU507:AW510"/>
    <mergeCell ref="CY507:DC509"/>
    <mergeCell ref="DE507:DI509"/>
    <mergeCell ref="DK507:DO509"/>
    <mergeCell ref="DQ507:DU509"/>
    <mergeCell ref="AZ506:BD506"/>
    <mergeCell ref="BE506:BE509"/>
    <mergeCell ref="CR507:CT510"/>
    <mergeCell ref="C511:E511"/>
    <mergeCell ref="F511:I511"/>
    <mergeCell ref="K511:M511"/>
    <mergeCell ref="N511:Q511"/>
    <mergeCell ref="S511:U511"/>
    <mergeCell ref="V511:Y511"/>
    <mergeCell ref="AA511:AE512"/>
    <mergeCell ref="AF511:AI512"/>
    <mergeCell ref="AJ511:AM512"/>
    <mergeCell ref="AN511:AQ512"/>
    <mergeCell ref="AR511:AT512"/>
    <mergeCell ref="AU511:AW512"/>
    <mergeCell ref="BC511:BF511"/>
    <mergeCell ref="BH511:BJ511"/>
    <mergeCell ref="BK511:BN511"/>
    <mergeCell ref="BP511:BR511"/>
    <mergeCell ref="BS511:BV511"/>
    <mergeCell ref="AA513:AE517"/>
    <mergeCell ref="AF513:AI517"/>
    <mergeCell ref="AJ513:AM517"/>
    <mergeCell ref="AN513:AQ517"/>
    <mergeCell ref="AR513:AT517"/>
    <mergeCell ref="AU513:AW517"/>
    <mergeCell ref="DW513:EA517"/>
    <mergeCell ref="EB513:EE517"/>
    <mergeCell ref="EF513:EI517"/>
    <mergeCell ref="EJ513:EM517"/>
    <mergeCell ref="EN513:EP517"/>
    <mergeCell ref="EQ513:ES517"/>
    <mergeCell ref="CY511:DA511"/>
    <mergeCell ref="H517:M518"/>
    <mergeCell ref="N517:N518"/>
    <mergeCell ref="O517:S518"/>
    <mergeCell ref="T517:Y518"/>
    <mergeCell ref="CY517:DC518"/>
    <mergeCell ref="DD517:DI518"/>
    <mergeCell ref="DJ517:DJ518"/>
    <mergeCell ref="DB511:DE511"/>
    <mergeCell ref="DG511:DI511"/>
    <mergeCell ref="DJ511:DM511"/>
    <mergeCell ref="DO511:DQ511"/>
    <mergeCell ref="DR511:DU511"/>
    <mergeCell ref="DW511:EA512"/>
    <mergeCell ref="EB511:EE512"/>
    <mergeCell ref="EF511:EI512"/>
    <mergeCell ref="EJ511:EM512"/>
    <mergeCell ref="EN511:EP512"/>
    <mergeCell ref="EQ511:ES512"/>
    <mergeCell ref="AZ511:BB511"/>
    <mergeCell ref="AU518:AW521"/>
    <mergeCell ref="DW518:EA521"/>
    <mergeCell ref="EB518:EE521"/>
    <mergeCell ref="EF518:EI521"/>
    <mergeCell ref="EJ518:EM521"/>
    <mergeCell ref="EN518:EP521"/>
    <mergeCell ref="C514:O515"/>
    <mergeCell ref="Q514:U515"/>
    <mergeCell ref="V514:Y515"/>
    <mergeCell ref="CY514:DK515"/>
    <mergeCell ref="DM514:DQ515"/>
    <mergeCell ref="DR514:DU515"/>
    <mergeCell ref="C516:Y516"/>
    <mergeCell ref="CY516:DU516"/>
    <mergeCell ref="C517:G518"/>
    <mergeCell ref="C519:Y519"/>
    <mergeCell ref="CY519:DU519"/>
    <mergeCell ref="C520:G521"/>
    <mergeCell ref="H520:M521"/>
    <mergeCell ref="N520:N521"/>
    <mergeCell ref="O520:S521"/>
    <mergeCell ref="T520:Y521"/>
    <mergeCell ref="CY520:DC521"/>
    <mergeCell ref="DD520:DI521"/>
    <mergeCell ref="DJ520:DJ521"/>
    <mergeCell ref="DK520:DO521"/>
    <mergeCell ref="DP520:DU521"/>
    <mergeCell ref="AA518:AE521"/>
    <mergeCell ref="AF518:AI521"/>
    <mergeCell ref="AJ518:AM521"/>
    <mergeCell ref="AN518:AQ521"/>
    <mergeCell ref="AR518:AT521"/>
    <mergeCell ref="B522:AW522"/>
    <mergeCell ref="CX522:ES522"/>
    <mergeCell ref="A523:AX525"/>
    <mergeCell ref="CW523:ET525"/>
    <mergeCell ref="AF527:AI530"/>
    <mergeCell ref="AJ527:AM530"/>
    <mergeCell ref="AN527:AQ530"/>
    <mergeCell ref="AR527:AW528"/>
    <mergeCell ref="AX527:AX580"/>
    <mergeCell ref="EB527:EE530"/>
    <mergeCell ref="EF527:EI530"/>
    <mergeCell ref="EJ527:EM530"/>
    <mergeCell ref="EN527:ES528"/>
    <mergeCell ref="ET527:ET580"/>
    <mergeCell ref="L528:AD529"/>
    <mergeCell ref="AR529:AT530"/>
    <mergeCell ref="AU529:AW530"/>
    <mergeCell ref="EN529:EP530"/>
    <mergeCell ref="EQ529:ES530"/>
    <mergeCell ref="B530:Z530"/>
    <mergeCell ref="B531:E532"/>
    <mergeCell ref="F531:J532"/>
    <mergeCell ref="K531:K532"/>
    <mergeCell ref="L531:Q532"/>
    <mergeCell ref="R531:U532"/>
    <mergeCell ref="V531:Y532"/>
    <mergeCell ref="AA531:AE533"/>
    <mergeCell ref="AF531:AI533"/>
    <mergeCell ref="AJ531:AM533"/>
    <mergeCell ref="AN531:AQ533"/>
    <mergeCell ref="AR531:AT533"/>
    <mergeCell ref="AU531:AW533"/>
    <mergeCell ref="B533:Z533"/>
    <mergeCell ref="CX533:DV533"/>
    <mergeCell ref="B534:B557"/>
    <mergeCell ref="C534:Z534"/>
    <mergeCell ref="AA534:AE536"/>
    <mergeCell ref="AF534:AI536"/>
    <mergeCell ref="AJ534:AM536"/>
    <mergeCell ref="AN534:AQ536"/>
    <mergeCell ref="AR534:AT536"/>
    <mergeCell ref="AU534:AW536"/>
    <mergeCell ref="CX534:CX557"/>
    <mergeCell ref="CY534:DV534"/>
    <mergeCell ref="DW534:EA536"/>
    <mergeCell ref="C535:M536"/>
    <mergeCell ref="N535:N538"/>
    <mergeCell ref="O535:Y536"/>
    <mergeCell ref="CY535:DI536"/>
    <mergeCell ref="DJ535:DJ538"/>
    <mergeCell ref="DK535:DU536"/>
    <mergeCell ref="C537:M538"/>
    <mergeCell ref="O537:Y538"/>
    <mergeCell ref="CY537:DI538"/>
    <mergeCell ref="DK537:DU538"/>
    <mergeCell ref="C539:Y539"/>
    <mergeCell ref="CY539:DU539"/>
    <mergeCell ref="C540:I541"/>
    <mergeCell ref="J540:M541"/>
    <mergeCell ref="O540:S540"/>
    <mergeCell ref="T540:Y540"/>
    <mergeCell ref="CY540:DE541"/>
    <mergeCell ref="DF540:DI541"/>
    <mergeCell ref="DK540:DO540"/>
    <mergeCell ref="DP540:DU540"/>
    <mergeCell ref="N541:Y541"/>
    <mergeCell ref="DJ541:DU541"/>
    <mergeCell ref="C542:N542"/>
    <mergeCell ref="O542:S543"/>
    <mergeCell ref="T542:Y543"/>
    <mergeCell ref="CY542:DJ542"/>
    <mergeCell ref="DK542:DO543"/>
    <mergeCell ref="DP542:DU543"/>
    <mergeCell ref="C543:G544"/>
    <mergeCell ref="H543:M544"/>
    <mergeCell ref="N543:N544"/>
    <mergeCell ref="CY543:DC544"/>
    <mergeCell ref="DD543:DI544"/>
    <mergeCell ref="DJ543:DJ544"/>
    <mergeCell ref="O544:S544"/>
    <mergeCell ref="T544:Y544"/>
    <mergeCell ref="DK544:DO544"/>
    <mergeCell ref="DP544:DU544"/>
    <mergeCell ref="AZ540:BF541"/>
    <mergeCell ref="BG540:BJ541"/>
    <mergeCell ref="BL540:BP540"/>
    <mergeCell ref="BQ540:BV540"/>
    <mergeCell ref="BX540:CB542"/>
    <mergeCell ref="CC540:CF542"/>
    <mergeCell ref="CG540:CJ542"/>
    <mergeCell ref="CK540:CN542"/>
    <mergeCell ref="CO540:CQ542"/>
    <mergeCell ref="AJ540:AM542"/>
    <mergeCell ref="AN540:AQ542"/>
    <mergeCell ref="C545:Y545"/>
    <mergeCell ref="CY545:DU545"/>
    <mergeCell ref="C546:G547"/>
    <mergeCell ref="H546:M547"/>
    <mergeCell ref="N546:N547"/>
    <mergeCell ref="O546:Y547"/>
    <mergeCell ref="CY546:DC547"/>
    <mergeCell ref="DD546:DI547"/>
    <mergeCell ref="DJ546:DJ547"/>
    <mergeCell ref="DK546:DU547"/>
    <mergeCell ref="DW543:EA545"/>
    <mergeCell ref="EB543:EE545"/>
    <mergeCell ref="EF543:EI545"/>
    <mergeCell ref="C548:Y548"/>
    <mergeCell ref="CY548:DU548"/>
    <mergeCell ref="C549:G550"/>
    <mergeCell ref="H549:M550"/>
    <mergeCell ref="N549:N550"/>
    <mergeCell ref="O549:S550"/>
    <mergeCell ref="T549:Y550"/>
    <mergeCell ref="AA549:AE552"/>
    <mergeCell ref="AF549:AI552"/>
    <mergeCell ref="AJ549:AM552"/>
    <mergeCell ref="AN549:AQ552"/>
    <mergeCell ref="AR549:AT552"/>
    <mergeCell ref="AU549:AW552"/>
    <mergeCell ref="CY549:DC550"/>
    <mergeCell ref="DD549:DI550"/>
    <mergeCell ref="DJ549:DJ550"/>
    <mergeCell ref="DK549:DO550"/>
    <mergeCell ref="DP549:DU550"/>
    <mergeCell ref="DW549:EA552"/>
    <mergeCell ref="CY552:DC553"/>
    <mergeCell ref="DD552:DI553"/>
    <mergeCell ref="AZ549:BD550"/>
    <mergeCell ref="BE549:BJ550"/>
    <mergeCell ref="BK549:BK550"/>
    <mergeCell ref="BL549:BP550"/>
    <mergeCell ref="BQ549:BV550"/>
    <mergeCell ref="BX549:CB552"/>
    <mergeCell ref="DJ552:DJ553"/>
    <mergeCell ref="DK552:DO553"/>
    <mergeCell ref="DP552:DU553"/>
    <mergeCell ref="AA553:AE555"/>
    <mergeCell ref="AF553:AI555"/>
    <mergeCell ref="AJ553:AM555"/>
    <mergeCell ref="AN553:AQ555"/>
    <mergeCell ref="AR553:AT555"/>
    <mergeCell ref="AU553:AW555"/>
    <mergeCell ref="CC549:CF552"/>
    <mergeCell ref="CG549:CJ552"/>
    <mergeCell ref="CK549:CN552"/>
    <mergeCell ref="CO549:CQ552"/>
    <mergeCell ref="CR549:CT552"/>
    <mergeCell ref="EQ553:ES555"/>
    <mergeCell ref="EB549:EE552"/>
    <mergeCell ref="EF549:EI552"/>
    <mergeCell ref="EJ549:EM552"/>
    <mergeCell ref="EN549:EP552"/>
    <mergeCell ref="EQ549:ES552"/>
    <mergeCell ref="C554:Y554"/>
    <mergeCell ref="CY554:DU554"/>
    <mergeCell ref="C555:G556"/>
    <mergeCell ref="H555:M556"/>
    <mergeCell ref="N555:N556"/>
    <mergeCell ref="O555:Y558"/>
    <mergeCell ref="CY555:DC556"/>
    <mergeCell ref="DD555:DI556"/>
    <mergeCell ref="DJ555:DJ556"/>
    <mergeCell ref="DK555:DU558"/>
    <mergeCell ref="AA556:AE558"/>
    <mergeCell ref="AF556:AI558"/>
    <mergeCell ref="AJ556:AM558"/>
    <mergeCell ref="AN556:AQ558"/>
    <mergeCell ref="AR556:AT558"/>
    <mergeCell ref="AU556:AW558"/>
    <mergeCell ref="EQ556:ES558"/>
    <mergeCell ref="C557:N557"/>
    <mergeCell ref="CY557:DJ557"/>
    <mergeCell ref="C551:Y551"/>
    <mergeCell ref="CY551:DU551"/>
    <mergeCell ref="C552:G553"/>
    <mergeCell ref="H552:M553"/>
    <mergeCell ref="N552:N553"/>
    <mergeCell ref="O552:S553"/>
    <mergeCell ref="T552:Y553"/>
    <mergeCell ref="DL560:DP562"/>
    <mergeCell ref="DQ560:DU562"/>
    <mergeCell ref="AA562:AE564"/>
    <mergeCell ref="AF562:AI564"/>
    <mergeCell ref="AJ562:AM564"/>
    <mergeCell ref="AN562:AQ564"/>
    <mergeCell ref="AR562:AT564"/>
    <mergeCell ref="AU562:AW564"/>
    <mergeCell ref="DW562:EA564"/>
    <mergeCell ref="EB562:EE564"/>
    <mergeCell ref="EF562:EI564"/>
    <mergeCell ref="EJ562:EM564"/>
    <mergeCell ref="EN562:EP564"/>
    <mergeCell ref="EQ562:ES564"/>
    <mergeCell ref="DP564:DP567"/>
    <mergeCell ref="DQ564:DU564"/>
    <mergeCell ref="DW565:EA568"/>
    <mergeCell ref="EB565:EE568"/>
    <mergeCell ref="EF565:EI568"/>
    <mergeCell ref="EJ565:EM568"/>
    <mergeCell ref="EN565:EP568"/>
    <mergeCell ref="EQ565:ES568"/>
    <mergeCell ref="BX565:CB568"/>
    <mergeCell ref="CC565:CF568"/>
    <mergeCell ref="CG565:CJ568"/>
    <mergeCell ref="CK565:CN568"/>
    <mergeCell ref="CO565:CQ568"/>
    <mergeCell ref="CR565:CT568"/>
    <mergeCell ref="AR559:AT561"/>
    <mergeCell ref="AU559:AW561"/>
    <mergeCell ref="AY559:BV559"/>
    <mergeCell ref="BX559:CB561"/>
    <mergeCell ref="B563:Y563"/>
    <mergeCell ref="CX563:DU563"/>
    <mergeCell ref="C564:G564"/>
    <mergeCell ref="H564:H567"/>
    <mergeCell ref="I564:M564"/>
    <mergeCell ref="N564:N567"/>
    <mergeCell ref="O564:S564"/>
    <mergeCell ref="T564:T567"/>
    <mergeCell ref="U564:Y564"/>
    <mergeCell ref="CY564:DC564"/>
    <mergeCell ref="DD564:DD567"/>
    <mergeCell ref="DE564:DI564"/>
    <mergeCell ref="DJ564:DJ567"/>
    <mergeCell ref="DK564:DO564"/>
    <mergeCell ref="C565:G567"/>
    <mergeCell ref="I565:M567"/>
    <mergeCell ref="O565:S567"/>
    <mergeCell ref="U565:Y567"/>
    <mergeCell ref="AA565:AE568"/>
    <mergeCell ref="AF565:AI568"/>
    <mergeCell ref="AJ565:AM568"/>
    <mergeCell ref="AN565:AQ568"/>
    <mergeCell ref="AR565:AT568"/>
    <mergeCell ref="AU565:AW568"/>
    <mergeCell ref="CY565:DC567"/>
    <mergeCell ref="DE565:DI567"/>
    <mergeCell ref="DK565:DO567"/>
    <mergeCell ref="DQ565:DU567"/>
    <mergeCell ref="B564:B570"/>
    <mergeCell ref="AY564:AY570"/>
    <mergeCell ref="C569:E569"/>
    <mergeCell ref="F569:I569"/>
    <mergeCell ref="K569:M569"/>
    <mergeCell ref="N569:Q569"/>
    <mergeCell ref="S569:U569"/>
    <mergeCell ref="V569:Y569"/>
    <mergeCell ref="AA569:AE570"/>
    <mergeCell ref="AF569:AI570"/>
    <mergeCell ref="AJ569:AM570"/>
    <mergeCell ref="AN569:AQ570"/>
    <mergeCell ref="CY569:DA569"/>
    <mergeCell ref="DB569:DE569"/>
    <mergeCell ref="DP575:DU576"/>
    <mergeCell ref="AA576:AE579"/>
    <mergeCell ref="AF576:AI579"/>
    <mergeCell ref="AJ576:AM579"/>
    <mergeCell ref="DG569:DI569"/>
    <mergeCell ref="DJ569:DM569"/>
    <mergeCell ref="DO569:DQ569"/>
    <mergeCell ref="DR569:DU569"/>
    <mergeCell ref="Q572:U573"/>
    <mergeCell ref="V572:Y573"/>
    <mergeCell ref="CY572:DK573"/>
    <mergeCell ref="DM572:DQ573"/>
    <mergeCell ref="DR572:DU573"/>
    <mergeCell ref="C574:Y574"/>
    <mergeCell ref="CY574:DU574"/>
    <mergeCell ref="C575:G576"/>
    <mergeCell ref="C577:Y577"/>
    <mergeCell ref="CY577:DU577"/>
    <mergeCell ref="C578:G579"/>
    <mergeCell ref="H578:M579"/>
    <mergeCell ref="N578:N579"/>
    <mergeCell ref="O578:S579"/>
    <mergeCell ref="H575:M576"/>
    <mergeCell ref="N575:N576"/>
    <mergeCell ref="O575:S576"/>
    <mergeCell ref="T575:Y576"/>
    <mergeCell ref="CY575:DC576"/>
    <mergeCell ref="DD575:DI576"/>
    <mergeCell ref="DJ575:DJ576"/>
    <mergeCell ref="DK575:DO576"/>
    <mergeCell ref="AA571:AE575"/>
    <mergeCell ref="AF571:AI575"/>
    <mergeCell ref="AJ571:AM575"/>
    <mergeCell ref="AN571:AQ575"/>
    <mergeCell ref="AR571:AT575"/>
    <mergeCell ref="AU571:AW575"/>
    <mergeCell ref="DW571:EA575"/>
    <mergeCell ref="EB571:EE575"/>
    <mergeCell ref="EF571:EI575"/>
    <mergeCell ref="DW576:EA579"/>
    <mergeCell ref="EB576:EE579"/>
    <mergeCell ref="EF576:EI579"/>
    <mergeCell ref="C572:O573"/>
    <mergeCell ref="T578:Y579"/>
    <mergeCell ref="CY578:DC579"/>
    <mergeCell ref="DD578:DI579"/>
    <mergeCell ref="DJ578:DJ579"/>
    <mergeCell ref="DK578:DO579"/>
    <mergeCell ref="DP578:DU579"/>
    <mergeCell ref="AN576:AQ579"/>
    <mergeCell ref="AR576:AT579"/>
    <mergeCell ref="AU576:AW579"/>
    <mergeCell ref="BX571:CB575"/>
    <mergeCell ref="CC571:CF575"/>
    <mergeCell ref="CX580:ES580"/>
    <mergeCell ref="A581:AX583"/>
    <mergeCell ref="CW581:ET583"/>
    <mergeCell ref="AF585:AI588"/>
    <mergeCell ref="AJ585:AM588"/>
    <mergeCell ref="AN585:AQ588"/>
    <mergeCell ref="AR585:AW586"/>
    <mergeCell ref="AX585:AX638"/>
    <mergeCell ref="EB585:EE588"/>
    <mergeCell ref="EF585:EI588"/>
    <mergeCell ref="EJ585:EM588"/>
    <mergeCell ref="EN585:ES586"/>
    <mergeCell ref="ET585:ET638"/>
    <mergeCell ref="L586:AD587"/>
    <mergeCell ref="DH586:DZ587"/>
    <mergeCell ref="B589:E590"/>
    <mergeCell ref="F589:J590"/>
    <mergeCell ref="K589:K590"/>
    <mergeCell ref="L589:Q590"/>
    <mergeCell ref="R589:U590"/>
    <mergeCell ref="V589:Y590"/>
    <mergeCell ref="AA589:AE591"/>
    <mergeCell ref="AF589:AI591"/>
    <mergeCell ref="AJ589:AM591"/>
    <mergeCell ref="AN589:AQ591"/>
    <mergeCell ref="AR589:AT591"/>
    <mergeCell ref="AU589:AW591"/>
    <mergeCell ref="CX589:DA590"/>
    <mergeCell ref="DB589:DF590"/>
    <mergeCell ref="DG589:DG590"/>
    <mergeCell ref="DH589:DM590"/>
    <mergeCell ref="DN589:DQ590"/>
    <mergeCell ref="DR589:DU590"/>
    <mergeCell ref="DW589:EA591"/>
    <mergeCell ref="CR589:CT591"/>
    <mergeCell ref="B591:Z591"/>
    <mergeCell ref="CX591:DV591"/>
    <mergeCell ref="B592:B615"/>
    <mergeCell ref="C592:Z592"/>
    <mergeCell ref="AA592:AE594"/>
    <mergeCell ref="AF592:AI594"/>
    <mergeCell ref="AJ592:AM594"/>
    <mergeCell ref="AN592:AQ594"/>
    <mergeCell ref="AR592:AT594"/>
    <mergeCell ref="AU592:AW594"/>
    <mergeCell ref="CX592:CX615"/>
    <mergeCell ref="CY592:DV592"/>
    <mergeCell ref="DW592:EA594"/>
    <mergeCell ref="CY600:DJ600"/>
    <mergeCell ref="DK600:DO601"/>
    <mergeCell ref="DP600:DU601"/>
    <mergeCell ref="H601:M602"/>
    <mergeCell ref="N601:N602"/>
    <mergeCell ref="AA601:AE603"/>
    <mergeCell ref="O602:S602"/>
    <mergeCell ref="T602:Y602"/>
    <mergeCell ref="DK602:DO602"/>
    <mergeCell ref="DP602:DU602"/>
    <mergeCell ref="C603:Y603"/>
    <mergeCell ref="CY603:DU603"/>
    <mergeCell ref="CY601:DC602"/>
    <mergeCell ref="DD601:DI602"/>
    <mergeCell ref="DJ601:DJ602"/>
    <mergeCell ref="EB592:EE594"/>
    <mergeCell ref="EF592:EI594"/>
    <mergeCell ref="EJ592:EM594"/>
    <mergeCell ref="EN592:EP594"/>
    <mergeCell ref="EQ592:ES594"/>
    <mergeCell ref="C593:M594"/>
    <mergeCell ref="N593:N596"/>
    <mergeCell ref="O593:Y594"/>
    <mergeCell ref="CY593:DI594"/>
    <mergeCell ref="DJ593:DJ596"/>
    <mergeCell ref="DK593:DU594"/>
    <mergeCell ref="C595:M596"/>
    <mergeCell ref="O595:Y596"/>
    <mergeCell ref="AA595:AE597"/>
    <mergeCell ref="AF595:AI597"/>
    <mergeCell ref="AJ595:AM597"/>
    <mergeCell ref="AN595:AQ597"/>
    <mergeCell ref="AR595:AT597"/>
    <mergeCell ref="AU595:AW597"/>
    <mergeCell ref="CY595:DI596"/>
    <mergeCell ref="DW595:EA597"/>
    <mergeCell ref="C597:Y597"/>
    <mergeCell ref="CY597:DU597"/>
    <mergeCell ref="CK595:CN597"/>
    <mergeCell ref="CO595:CQ597"/>
    <mergeCell ref="CR595:CT597"/>
    <mergeCell ref="AZ597:BV597"/>
    <mergeCell ref="EN598:EP600"/>
    <mergeCell ref="EQ598:ES600"/>
    <mergeCell ref="C598:I599"/>
    <mergeCell ref="J598:M599"/>
    <mergeCell ref="O598:S598"/>
    <mergeCell ref="T598:Y598"/>
    <mergeCell ref="AA598:AE600"/>
    <mergeCell ref="AF598:AI600"/>
    <mergeCell ref="AJ598:AM600"/>
    <mergeCell ref="AN598:AQ600"/>
    <mergeCell ref="AR598:AT600"/>
    <mergeCell ref="AU598:AW600"/>
    <mergeCell ref="AZ598:BF599"/>
    <mergeCell ref="BG598:BJ599"/>
    <mergeCell ref="BL598:BP598"/>
    <mergeCell ref="BQ598:BV598"/>
    <mergeCell ref="BX598:CB600"/>
    <mergeCell ref="CC598:CF600"/>
    <mergeCell ref="CG598:CJ600"/>
    <mergeCell ref="CK598:CN600"/>
    <mergeCell ref="CO598:CQ600"/>
    <mergeCell ref="N599:Y599"/>
    <mergeCell ref="C600:N600"/>
    <mergeCell ref="O600:S601"/>
    <mergeCell ref="T600:Y601"/>
    <mergeCell ref="C601:G602"/>
    <mergeCell ref="CR598:CT600"/>
    <mergeCell ref="DW601:EA603"/>
    <mergeCell ref="EB601:EE603"/>
    <mergeCell ref="EF601:EI603"/>
    <mergeCell ref="EJ601:EM603"/>
    <mergeCell ref="DJ599:DU599"/>
    <mergeCell ref="C604:G605"/>
    <mergeCell ref="H604:M605"/>
    <mergeCell ref="N604:N605"/>
    <mergeCell ref="O604:Y605"/>
    <mergeCell ref="AA604:AE606"/>
    <mergeCell ref="AF604:AI606"/>
    <mergeCell ref="AJ604:AM606"/>
    <mergeCell ref="AN604:AQ606"/>
    <mergeCell ref="AR604:AT606"/>
    <mergeCell ref="AU604:AW606"/>
    <mergeCell ref="CY604:DC605"/>
    <mergeCell ref="DD604:DI605"/>
    <mergeCell ref="DJ604:DJ605"/>
    <mergeCell ref="DK604:DU605"/>
    <mergeCell ref="AF601:AI603"/>
    <mergeCell ref="AJ601:AM603"/>
    <mergeCell ref="AN601:AQ603"/>
    <mergeCell ref="AR601:AT603"/>
    <mergeCell ref="AU601:AW603"/>
    <mergeCell ref="C606:Y606"/>
    <mergeCell ref="CY606:DU606"/>
    <mergeCell ref="C607:G608"/>
    <mergeCell ref="H607:M608"/>
    <mergeCell ref="N607:N608"/>
    <mergeCell ref="O607:S608"/>
    <mergeCell ref="T607:Y608"/>
    <mergeCell ref="AA607:AE610"/>
    <mergeCell ref="AF607:AI610"/>
    <mergeCell ref="AJ607:AM610"/>
    <mergeCell ref="AN607:AQ610"/>
    <mergeCell ref="AR607:AT610"/>
    <mergeCell ref="AU607:AW610"/>
    <mergeCell ref="DK610:DO611"/>
    <mergeCell ref="DP610:DU611"/>
    <mergeCell ref="AA611:AE613"/>
    <mergeCell ref="AF611:AI613"/>
    <mergeCell ref="AJ611:AM613"/>
    <mergeCell ref="AN611:AQ613"/>
    <mergeCell ref="AR611:AT613"/>
    <mergeCell ref="DJ607:DJ608"/>
    <mergeCell ref="DK607:DO608"/>
    <mergeCell ref="DP607:DU608"/>
    <mergeCell ref="CR607:CT610"/>
    <mergeCell ref="C613:G614"/>
    <mergeCell ref="C612:Y612"/>
    <mergeCell ref="H613:M614"/>
    <mergeCell ref="N613:N614"/>
    <mergeCell ref="DW607:EA610"/>
    <mergeCell ref="EB607:EE610"/>
    <mergeCell ref="EF607:EI610"/>
    <mergeCell ref="EJ607:EM610"/>
    <mergeCell ref="EN607:EP610"/>
    <mergeCell ref="EQ607:ES610"/>
    <mergeCell ref="AZ607:BD608"/>
    <mergeCell ref="BE607:BJ608"/>
    <mergeCell ref="BK607:BK608"/>
    <mergeCell ref="DW611:EA613"/>
    <mergeCell ref="EB611:EE613"/>
    <mergeCell ref="EF611:EI613"/>
    <mergeCell ref="EJ611:EM613"/>
    <mergeCell ref="EN611:EP613"/>
    <mergeCell ref="EQ611:ES613"/>
    <mergeCell ref="C609:Y609"/>
    <mergeCell ref="CY609:DU609"/>
    <mergeCell ref="C610:G611"/>
    <mergeCell ref="H610:M611"/>
    <mergeCell ref="N610:N611"/>
    <mergeCell ref="O610:S611"/>
    <mergeCell ref="T610:Y611"/>
    <mergeCell ref="CY610:DC611"/>
    <mergeCell ref="DD610:DI611"/>
    <mergeCell ref="DJ610:DJ611"/>
    <mergeCell ref="BL607:BP608"/>
    <mergeCell ref="BQ607:BV608"/>
    <mergeCell ref="BX607:CB610"/>
    <mergeCell ref="CC607:CF610"/>
    <mergeCell ref="CG607:CJ610"/>
    <mergeCell ref="CK607:CN610"/>
    <mergeCell ref="CO607:CQ610"/>
    <mergeCell ref="C618:O620"/>
    <mergeCell ref="P618:T620"/>
    <mergeCell ref="U618:Y620"/>
    <mergeCell ref="O613:Y616"/>
    <mergeCell ref="DK613:DU616"/>
    <mergeCell ref="AA614:AE616"/>
    <mergeCell ref="AF614:AI616"/>
    <mergeCell ref="AJ614:AM616"/>
    <mergeCell ref="AN614:AQ616"/>
    <mergeCell ref="AR614:AT616"/>
    <mergeCell ref="AU614:AW616"/>
    <mergeCell ref="DW614:EA616"/>
    <mergeCell ref="EB614:EE616"/>
    <mergeCell ref="EF614:EI616"/>
    <mergeCell ref="EJ614:EM616"/>
    <mergeCell ref="EN614:EP616"/>
    <mergeCell ref="EQ614:ES616"/>
    <mergeCell ref="AU611:AW613"/>
    <mergeCell ref="EQ620:ES622"/>
    <mergeCell ref="DP622:DP625"/>
    <mergeCell ref="DQ622:DU622"/>
    <mergeCell ref="C615:N615"/>
    <mergeCell ref="CY615:DJ615"/>
    <mergeCell ref="B617:Y617"/>
    <mergeCell ref="AA617:AE619"/>
    <mergeCell ref="AF617:AI619"/>
    <mergeCell ref="AJ617:AM619"/>
    <mergeCell ref="AN617:AQ619"/>
    <mergeCell ref="AR617:AT619"/>
    <mergeCell ref="AU617:AW619"/>
    <mergeCell ref="CX617:DU617"/>
    <mergeCell ref="DW617:EA619"/>
    <mergeCell ref="EB617:EE619"/>
    <mergeCell ref="EF617:EI619"/>
    <mergeCell ref="EJ617:EM619"/>
    <mergeCell ref="EN617:EP619"/>
    <mergeCell ref="EQ617:ES619"/>
    <mergeCell ref="B618:B620"/>
    <mergeCell ref="CY622:DC622"/>
    <mergeCell ref="DD622:DD625"/>
    <mergeCell ref="DE622:DI622"/>
    <mergeCell ref="DJ622:DJ625"/>
    <mergeCell ref="DK622:DO622"/>
    <mergeCell ref="CX618:CX620"/>
    <mergeCell ref="CY618:DK620"/>
    <mergeCell ref="DL618:DP620"/>
    <mergeCell ref="DQ618:DU620"/>
    <mergeCell ref="AA620:AE622"/>
    <mergeCell ref="AF620:AI622"/>
    <mergeCell ref="AJ620:AM622"/>
    <mergeCell ref="AN620:AQ622"/>
    <mergeCell ref="AR620:AT622"/>
    <mergeCell ref="AU620:AW622"/>
    <mergeCell ref="DW620:EA622"/>
    <mergeCell ref="EB620:EE622"/>
    <mergeCell ref="EF620:EI622"/>
    <mergeCell ref="EJ620:EM622"/>
    <mergeCell ref="EN620:EP622"/>
    <mergeCell ref="EQ623:ES626"/>
    <mergeCell ref="B621:Y621"/>
    <mergeCell ref="CX621:DU621"/>
    <mergeCell ref="C622:G622"/>
    <mergeCell ref="H622:H625"/>
    <mergeCell ref="I622:M622"/>
    <mergeCell ref="N622:N625"/>
    <mergeCell ref="O622:S622"/>
    <mergeCell ref="T622:T625"/>
    <mergeCell ref="U622:Y622"/>
    <mergeCell ref="CY627:DA627"/>
    <mergeCell ref="DB627:DE627"/>
    <mergeCell ref="DG627:DI627"/>
    <mergeCell ref="DJ627:DM627"/>
    <mergeCell ref="DO627:DQ627"/>
    <mergeCell ref="C623:G625"/>
    <mergeCell ref="I623:M625"/>
    <mergeCell ref="O623:S625"/>
    <mergeCell ref="U623:Y625"/>
    <mergeCell ref="AA623:AE626"/>
    <mergeCell ref="AR623:AT626"/>
    <mergeCell ref="AU623:AW626"/>
    <mergeCell ref="CY623:DC625"/>
    <mergeCell ref="DE623:DI625"/>
    <mergeCell ref="DK623:DO625"/>
    <mergeCell ref="DQ623:DU625"/>
    <mergeCell ref="AF623:AI626"/>
    <mergeCell ref="AJ623:AM626"/>
    <mergeCell ref="AN623:AQ626"/>
    <mergeCell ref="C627:E627"/>
    <mergeCell ref="F627:I627"/>
    <mergeCell ref="K627:M627"/>
    <mergeCell ref="N627:Q627"/>
    <mergeCell ref="S627:U627"/>
    <mergeCell ref="V627:Y627"/>
    <mergeCell ref="AA627:AE628"/>
    <mergeCell ref="AF627:AI628"/>
    <mergeCell ref="AJ627:AM628"/>
    <mergeCell ref="AN627:AQ628"/>
    <mergeCell ref="AR627:AT628"/>
    <mergeCell ref="AU627:AW628"/>
    <mergeCell ref="AA634:AE637"/>
    <mergeCell ref="AF634:AI637"/>
    <mergeCell ref="AJ634:AM637"/>
    <mergeCell ref="AA629:AE633"/>
    <mergeCell ref="AF629:AI633"/>
    <mergeCell ref="AJ629:AM633"/>
    <mergeCell ref="AN629:AQ633"/>
    <mergeCell ref="AR629:AT633"/>
    <mergeCell ref="AU629:AW633"/>
    <mergeCell ref="DM630:DQ631"/>
    <mergeCell ref="DR630:DU631"/>
    <mergeCell ref="C632:Y632"/>
    <mergeCell ref="CY632:DU632"/>
    <mergeCell ref="C633:G634"/>
    <mergeCell ref="H633:M634"/>
    <mergeCell ref="N633:N634"/>
    <mergeCell ref="O633:S634"/>
    <mergeCell ref="T633:Y634"/>
    <mergeCell ref="CY633:DC634"/>
    <mergeCell ref="DD633:DI634"/>
    <mergeCell ref="DJ633:DJ634"/>
    <mergeCell ref="DK633:DO634"/>
    <mergeCell ref="DP633:DU634"/>
    <mergeCell ref="C636:G637"/>
    <mergeCell ref="H636:M637"/>
    <mergeCell ref="N636:N637"/>
    <mergeCell ref="O636:S637"/>
    <mergeCell ref="T636:Y637"/>
    <mergeCell ref="CY636:DC637"/>
    <mergeCell ref="CY630:DK631"/>
    <mergeCell ref="BX629:CB633"/>
    <mergeCell ref="CC629:CF633"/>
    <mergeCell ref="CG629:CJ633"/>
    <mergeCell ref="CK629:CN633"/>
    <mergeCell ref="CO629:CQ633"/>
    <mergeCell ref="CR629:CT633"/>
    <mergeCell ref="CX638:ES638"/>
    <mergeCell ref="A639:AX641"/>
    <mergeCell ref="CW639:ET641"/>
    <mergeCell ref="AN634:AQ637"/>
    <mergeCell ref="AR634:AT637"/>
    <mergeCell ref="AY638:CT638"/>
    <mergeCell ref="CR634:CT637"/>
    <mergeCell ref="C630:O631"/>
    <mergeCell ref="Q630:U631"/>
    <mergeCell ref="V630:Y631"/>
    <mergeCell ref="AF643:AI646"/>
    <mergeCell ref="AJ643:AM646"/>
    <mergeCell ref="AN643:AQ646"/>
    <mergeCell ref="AR643:AW644"/>
    <mergeCell ref="AX643:AX696"/>
    <mergeCell ref="EB643:EE646"/>
    <mergeCell ref="EF643:EI646"/>
    <mergeCell ref="EJ643:EM646"/>
    <mergeCell ref="EN643:ES644"/>
    <mergeCell ref="ET643:ET696"/>
    <mergeCell ref="L644:AD645"/>
    <mergeCell ref="B646:Z646"/>
    <mergeCell ref="B647:E648"/>
    <mergeCell ref="F647:J648"/>
    <mergeCell ref="K647:K648"/>
    <mergeCell ref="L647:Q648"/>
    <mergeCell ref="R647:U648"/>
    <mergeCell ref="V647:Y648"/>
    <mergeCell ref="AA647:AE649"/>
    <mergeCell ref="AF647:AI649"/>
    <mergeCell ref="AJ647:AM649"/>
    <mergeCell ref="AN647:AQ649"/>
    <mergeCell ref="AR647:AT649"/>
    <mergeCell ref="AU647:AW649"/>
    <mergeCell ref="CX647:DA648"/>
    <mergeCell ref="DB647:DF648"/>
    <mergeCell ref="DG647:DG648"/>
    <mergeCell ref="DW647:EA649"/>
    <mergeCell ref="B649:Z649"/>
    <mergeCell ref="B650:B673"/>
    <mergeCell ref="C650:Z650"/>
    <mergeCell ref="AA650:AE652"/>
    <mergeCell ref="AF650:AI652"/>
    <mergeCell ref="AJ650:AM652"/>
    <mergeCell ref="AN650:AQ652"/>
    <mergeCell ref="AR650:AT652"/>
    <mergeCell ref="AU650:AW652"/>
    <mergeCell ref="CX650:CX673"/>
    <mergeCell ref="CY650:DV650"/>
    <mergeCell ref="DW650:EA652"/>
    <mergeCell ref="EB650:EE652"/>
    <mergeCell ref="EF650:EI652"/>
    <mergeCell ref="EJ650:EM652"/>
    <mergeCell ref="EN650:EP652"/>
    <mergeCell ref="C651:M652"/>
    <mergeCell ref="N651:N654"/>
    <mergeCell ref="O651:Y652"/>
    <mergeCell ref="CY651:DI652"/>
    <mergeCell ref="DJ651:DJ654"/>
    <mergeCell ref="C653:M654"/>
    <mergeCell ref="O653:Y654"/>
    <mergeCell ref="AA653:AE655"/>
    <mergeCell ref="AF653:AI655"/>
    <mergeCell ref="AJ653:AM655"/>
    <mergeCell ref="AN653:AQ655"/>
    <mergeCell ref="AR653:AT655"/>
    <mergeCell ref="AU653:AW655"/>
    <mergeCell ref="CY653:DI654"/>
    <mergeCell ref="DK653:DU654"/>
    <mergeCell ref="C655:Y655"/>
    <mergeCell ref="CY655:DU655"/>
    <mergeCell ref="C656:I657"/>
    <mergeCell ref="J656:M657"/>
    <mergeCell ref="O656:S656"/>
    <mergeCell ref="T656:Y656"/>
    <mergeCell ref="AA656:AE658"/>
    <mergeCell ref="AF656:AI658"/>
    <mergeCell ref="AJ656:AM658"/>
    <mergeCell ref="AN656:AQ658"/>
    <mergeCell ref="AR656:AT658"/>
    <mergeCell ref="AU656:AW658"/>
    <mergeCell ref="CY656:DE657"/>
    <mergeCell ref="DF656:DI657"/>
    <mergeCell ref="DK656:DO656"/>
    <mergeCell ref="DP656:DU656"/>
    <mergeCell ref="DW656:EA658"/>
    <mergeCell ref="N657:Y657"/>
    <mergeCell ref="DJ657:DU657"/>
    <mergeCell ref="C658:N658"/>
    <mergeCell ref="O658:S659"/>
    <mergeCell ref="T658:Y659"/>
    <mergeCell ref="CY658:DJ658"/>
    <mergeCell ref="DK658:DO659"/>
    <mergeCell ref="DP658:DU659"/>
    <mergeCell ref="C659:G660"/>
    <mergeCell ref="H659:M660"/>
    <mergeCell ref="N659:N660"/>
    <mergeCell ref="AA659:AE661"/>
    <mergeCell ref="CY659:DC660"/>
    <mergeCell ref="DD659:DI660"/>
    <mergeCell ref="DJ659:DJ660"/>
    <mergeCell ref="T660:Y660"/>
    <mergeCell ref="DP660:DU660"/>
    <mergeCell ref="C661:Y661"/>
    <mergeCell ref="CY661:DU661"/>
    <mergeCell ref="C662:G663"/>
    <mergeCell ref="H662:M663"/>
    <mergeCell ref="N662:N663"/>
    <mergeCell ref="O662:Y663"/>
    <mergeCell ref="AA662:AE664"/>
    <mergeCell ref="AF662:AI664"/>
    <mergeCell ref="AJ662:AM664"/>
    <mergeCell ref="AN662:AQ664"/>
    <mergeCell ref="AR662:AT664"/>
    <mergeCell ref="AU662:AW664"/>
    <mergeCell ref="CY662:DC663"/>
    <mergeCell ref="DD662:DI663"/>
    <mergeCell ref="DJ662:DJ663"/>
    <mergeCell ref="DK662:DU663"/>
    <mergeCell ref="AF659:AI661"/>
    <mergeCell ref="AJ659:AM661"/>
    <mergeCell ref="AN659:AQ661"/>
    <mergeCell ref="AR659:AT661"/>
    <mergeCell ref="AU659:AW661"/>
    <mergeCell ref="AZ661:BV661"/>
    <mergeCell ref="AZ662:BD663"/>
    <mergeCell ref="BE662:BJ663"/>
    <mergeCell ref="BK662:BK663"/>
    <mergeCell ref="BL662:BV663"/>
    <mergeCell ref="BX662:CB664"/>
    <mergeCell ref="CC662:CF664"/>
    <mergeCell ref="CG662:CJ664"/>
    <mergeCell ref="CK662:CN664"/>
    <mergeCell ref="C664:Y664"/>
    <mergeCell ref="CY664:DU664"/>
    <mergeCell ref="CO662:CQ664"/>
    <mergeCell ref="CR662:CT664"/>
    <mergeCell ref="C665:G666"/>
    <mergeCell ref="H665:M666"/>
    <mergeCell ref="N665:N666"/>
    <mergeCell ref="O665:S666"/>
    <mergeCell ref="T665:Y666"/>
    <mergeCell ref="AA665:AE668"/>
    <mergeCell ref="AF665:AI668"/>
    <mergeCell ref="AJ665:AM668"/>
    <mergeCell ref="AN665:AQ668"/>
    <mergeCell ref="AR665:AT668"/>
    <mergeCell ref="AU665:AW668"/>
    <mergeCell ref="CY665:DC666"/>
    <mergeCell ref="DD665:DI666"/>
    <mergeCell ref="DJ665:DJ666"/>
    <mergeCell ref="DK665:DO666"/>
    <mergeCell ref="DP665:DU666"/>
    <mergeCell ref="C667:Y667"/>
    <mergeCell ref="CY667:DU667"/>
    <mergeCell ref="C668:G669"/>
    <mergeCell ref="H668:M669"/>
    <mergeCell ref="N668:N669"/>
    <mergeCell ref="O668:S669"/>
    <mergeCell ref="T668:Y669"/>
    <mergeCell ref="CY668:DC669"/>
    <mergeCell ref="DD668:DI669"/>
    <mergeCell ref="AZ667:BV667"/>
    <mergeCell ref="CK665:CN668"/>
    <mergeCell ref="CO665:CQ668"/>
    <mergeCell ref="AZ665:BD666"/>
    <mergeCell ref="BE665:BJ666"/>
    <mergeCell ref="BK665:BK666"/>
    <mergeCell ref="BL665:BP666"/>
    <mergeCell ref="AZ664:BV664"/>
    <mergeCell ref="CR665:CT668"/>
    <mergeCell ref="BX665:CB668"/>
    <mergeCell ref="FY662:GB664"/>
    <mergeCell ref="GC662:GF664"/>
    <mergeCell ref="GG662:GJ664"/>
    <mergeCell ref="GK662:GM664"/>
    <mergeCell ref="GN662:GP664"/>
    <mergeCell ref="EJ662:EM664"/>
    <mergeCell ref="EV662:EZ663"/>
    <mergeCell ref="FA662:FF663"/>
    <mergeCell ref="FG662:FG663"/>
    <mergeCell ref="FH662:FR663"/>
    <mergeCell ref="FT662:FX664"/>
    <mergeCell ref="EV664:FR664"/>
    <mergeCell ref="EN662:EP664"/>
    <mergeCell ref="EQ662:ES664"/>
    <mergeCell ref="EV665:EZ666"/>
    <mergeCell ref="FA665:FF666"/>
    <mergeCell ref="FG665:FG666"/>
    <mergeCell ref="FH665:FL666"/>
    <mergeCell ref="FM665:FR666"/>
    <mergeCell ref="FT665:FX668"/>
    <mergeCell ref="EQ665:ES668"/>
    <mergeCell ref="FY665:GB668"/>
    <mergeCell ref="GC665:GF668"/>
    <mergeCell ref="GG665:GJ668"/>
    <mergeCell ref="GK665:GM668"/>
    <mergeCell ref="GN665:GP668"/>
    <mergeCell ref="EN665:EP668"/>
    <mergeCell ref="DW662:EA664"/>
    <mergeCell ref="EB662:EE664"/>
    <mergeCell ref="GK669:GM671"/>
    <mergeCell ref="GN669:GP671"/>
    <mergeCell ref="EV670:FR670"/>
    <mergeCell ref="C670:Y670"/>
    <mergeCell ref="CY670:DU670"/>
    <mergeCell ref="C671:G672"/>
    <mergeCell ref="H671:M672"/>
    <mergeCell ref="N671:N672"/>
    <mergeCell ref="O671:Y674"/>
    <mergeCell ref="CY671:DC672"/>
    <mergeCell ref="DD671:DI672"/>
    <mergeCell ref="DJ671:DJ672"/>
    <mergeCell ref="DK671:DU674"/>
    <mergeCell ref="AA672:AE674"/>
    <mergeCell ref="AF672:AI674"/>
    <mergeCell ref="AJ672:AM674"/>
    <mergeCell ref="AN672:AQ674"/>
    <mergeCell ref="AR672:AT674"/>
    <mergeCell ref="AU672:AW674"/>
    <mergeCell ref="C673:N673"/>
    <mergeCell ref="CY673:DJ673"/>
    <mergeCell ref="AA669:AE671"/>
    <mergeCell ref="AF669:AI671"/>
    <mergeCell ref="AJ669:AM671"/>
    <mergeCell ref="AN669:AQ671"/>
    <mergeCell ref="AR669:AT671"/>
    <mergeCell ref="AU669:AW671"/>
    <mergeCell ref="AZ670:BV670"/>
    <mergeCell ref="AZ671:BD672"/>
    <mergeCell ref="BE671:BJ672"/>
    <mergeCell ref="BK671:BK672"/>
    <mergeCell ref="BL671:BV674"/>
    <mergeCell ref="EB675:EE677"/>
    <mergeCell ref="EF675:EI677"/>
    <mergeCell ref="EJ675:EM677"/>
    <mergeCell ref="EN675:EP677"/>
    <mergeCell ref="EQ675:ES677"/>
    <mergeCell ref="B676:B678"/>
    <mergeCell ref="C676:O678"/>
    <mergeCell ref="P676:T678"/>
    <mergeCell ref="U676:Y678"/>
    <mergeCell ref="CX676:CX678"/>
    <mergeCell ref="CY676:DK678"/>
    <mergeCell ref="DL676:DP678"/>
    <mergeCell ref="DQ676:DU678"/>
    <mergeCell ref="AA678:AE680"/>
    <mergeCell ref="AF678:AI680"/>
    <mergeCell ref="AJ678:AM680"/>
    <mergeCell ref="AN678:AQ680"/>
    <mergeCell ref="AR678:AT680"/>
    <mergeCell ref="AU678:AW680"/>
    <mergeCell ref="DW678:EA680"/>
    <mergeCell ref="EB678:EE680"/>
    <mergeCell ref="EF678:EI680"/>
    <mergeCell ref="EJ678:EM680"/>
    <mergeCell ref="CC678:CF680"/>
    <mergeCell ref="CG678:CJ680"/>
    <mergeCell ref="CK678:CN680"/>
    <mergeCell ref="CO678:CQ680"/>
    <mergeCell ref="CR678:CT680"/>
    <mergeCell ref="DP680:DP683"/>
    <mergeCell ref="DQ680:DU680"/>
    <mergeCell ref="C681:G683"/>
    <mergeCell ref="DW681:EA684"/>
    <mergeCell ref="B675:Y675"/>
    <mergeCell ref="AA675:AE677"/>
    <mergeCell ref="AF675:AI677"/>
    <mergeCell ref="AJ675:AM677"/>
    <mergeCell ref="AN675:AQ677"/>
    <mergeCell ref="AR675:AT677"/>
    <mergeCell ref="AU675:AW677"/>
    <mergeCell ref="B680:B686"/>
    <mergeCell ref="AY680:AY686"/>
    <mergeCell ref="DW675:EA677"/>
    <mergeCell ref="CX675:DU675"/>
    <mergeCell ref="CY681:DC683"/>
    <mergeCell ref="DE681:DI683"/>
    <mergeCell ref="DK681:DO683"/>
    <mergeCell ref="DQ681:DU683"/>
    <mergeCell ref="F685:I685"/>
    <mergeCell ref="K685:M685"/>
    <mergeCell ref="N685:Q685"/>
    <mergeCell ref="S685:U685"/>
    <mergeCell ref="V685:Y685"/>
    <mergeCell ref="AA685:AE686"/>
    <mergeCell ref="AF685:AI686"/>
    <mergeCell ref="AJ685:AM686"/>
    <mergeCell ref="AN685:AQ686"/>
    <mergeCell ref="AR685:AT686"/>
    <mergeCell ref="DO685:DQ685"/>
    <mergeCell ref="B679:Y679"/>
    <mergeCell ref="CX679:DU679"/>
    <mergeCell ref="C680:G680"/>
    <mergeCell ref="H680:H683"/>
    <mergeCell ref="I680:M680"/>
    <mergeCell ref="N680:N683"/>
    <mergeCell ref="O680:S680"/>
    <mergeCell ref="T680:T683"/>
    <mergeCell ref="U680:Y680"/>
    <mergeCell ref="CY680:DC680"/>
    <mergeCell ref="DD680:DD683"/>
    <mergeCell ref="DK680:DO680"/>
    <mergeCell ref="DR685:DU685"/>
    <mergeCell ref="I681:M683"/>
    <mergeCell ref="O681:S683"/>
    <mergeCell ref="U681:Y683"/>
    <mergeCell ref="AA681:AE684"/>
    <mergeCell ref="AF681:AI684"/>
    <mergeCell ref="AJ681:AM684"/>
    <mergeCell ref="AN681:AQ684"/>
    <mergeCell ref="AR681:AT684"/>
    <mergeCell ref="AU681:AW684"/>
    <mergeCell ref="CR681:CT684"/>
    <mergeCell ref="BF680:BJ680"/>
    <mergeCell ref="BK680:BK683"/>
    <mergeCell ref="BL680:BP680"/>
    <mergeCell ref="BQ680:BQ683"/>
    <mergeCell ref="BR680:BV680"/>
    <mergeCell ref="C690:Y690"/>
    <mergeCell ref="CY690:DU690"/>
    <mergeCell ref="C691:G692"/>
    <mergeCell ref="H691:M692"/>
    <mergeCell ref="N691:N692"/>
    <mergeCell ref="O691:S692"/>
    <mergeCell ref="T691:Y692"/>
    <mergeCell ref="CY691:DC692"/>
    <mergeCell ref="DD691:DI692"/>
    <mergeCell ref="DJ691:DJ692"/>
    <mergeCell ref="DK691:DO692"/>
    <mergeCell ref="DP691:DU692"/>
    <mergeCell ref="AA692:AE695"/>
    <mergeCell ref="AF692:AI695"/>
    <mergeCell ref="AJ692:AM695"/>
    <mergeCell ref="AN692:AQ695"/>
    <mergeCell ref="AR692:AT695"/>
    <mergeCell ref="AU692:AW695"/>
    <mergeCell ref="CO687:CQ691"/>
    <mergeCell ref="CR687:CT691"/>
    <mergeCell ref="C688:O689"/>
    <mergeCell ref="Q688:U689"/>
    <mergeCell ref="V688:Y689"/>
    <mergeCell ref="CY688:DK689"/>
    <mergeCell ref="DM688:DQ689"/>
    <mergeCell ref="AZ688:BL689"/>
    <mergeCell ref="BN688:BR689"/>
    <mergeCell ref="BS688:BV689"/>
    <mergeCell ref="AZ690:BV690"/>
    <mergeCell ref="C685:E685"/>
    <mergeCell ref="AU685:AW686"/>
    <mergeCell ref="CY685:DA685"/>
    <mergeCell ref="DB685:DE685"/>
    <mergeCell ref="DG685:DI685"/>
    <mergeCell ref="DJ685:DM685"/>
    <mergeCell ref="B696:AW696"/>
    <mergeCell ref="CX696:ES696"/>
    <mergeCell ref="C693:Y693"/>
    <mergeCell ref="CY693:DU693"/>
    <mergeCell ref="C694:G695"/>
    <mergeCell ref="H694:M695"/>
    <mergeCell ref="N694:N695"/>
    <mergeCell ref="O694:S695"/>
    <mergeCell ref="T694:Y695"/>
    <mergeCell ref="CY694:DC695"/>
    <mergeCell ref="DD694:DI695"/>
    <mergeCell ref="DJ694:DJ695"/>
    <mergeCell ref="DK694:DO695"/>
    <mergeCell ref="DP694:DU695"/>
    <mergeCell ref="AA687:AE691"/>
    <mergeCell ref="AF687:AI691"/>
    <mergeCell ref="AJ687:AM691"/>
    <mergeCell ref="AN687:AQ691"/>
    <mergeCell ref="AR687:AT691"/>
    <mergeCell ref="AU687:AW691"/>
    <mergeCell ref="DW687:EA691"/>
    <mergeCell ref="EB687:EE691"/>
    <mergeCell ref="EF687:EI691"/>
    <mergeCell ref="EJ687:EM691"/>
    <mergeCell ref="EN687:EP691"/>
    <mergeCell ref="EQ687:ES691"/>
  </mergeCells>
  <phoneticPr fontId="11" type="noConversion"/>
  <conditionalFormatting sqref="AF54 AJ54 AN54">
    <cfRule type="cellIs" dxfId="7" priority="8" operator="equal">
      <formula>0</formula>
    </cfRule>
  </conditionalFormatting>
  <conditionalFormatting sqref="CC54 CG54 CK54">
    <cfRule type="cellIs" dxfId="6" priority="7" operator="equal">
      <formula>0</formula>
    </cfRule>
  </conditionalFormatting>
  <conditionalFormatting sqref="EB54 EF54 EJ54">
    <cfRule type="cellIs" dxfId="5" priority="6" operator="equal">
      <formula>0</formula>
    </cfRule>
  </conditionalFormatting>
  <conditionalFormatting sqref="FY54 GC54 GG54">
    <cfRule type="cellIs" dxfId="4" priority="5" operator="equal">
      <formula>0</formula>
    </cfRule>
  </conditionalFormatting>
  <conditionalFormatting sqref="AF112 AF170 AF228 AF286 AF344 AF402 AF460 AF518 AF576 AF634 AF692 AJ112 AJ170 AJ228 AJ286 AJ344 AJ402 AJ460 AJ518 AJ576 AJ634 AJ692 AN112 AN170 AN228 AN286 AN344 AN402 AN460 AN518 AN576 AN634 AN692">
    <cfRule type="cellIs" dxfId="3" priority="4" operator="equal">
      <formula>0</formula>
    </cfRule>
  </conditionalFormatting>
  <conditionalFormatting sqref="CC112 CC170 CC228 CC286 CC344 CC402 CC460 CC518 CC576 CC634 CC692 CG112 CG170 CG228 CG286 CG344 CG402 CG460 CG518 CG576 CG634 CG692 CK112 CK170 CK228 CK286 CK344 CK402 CK460 CK518 CK576 CK634 CK692">
    <cfRule type="cellIs" dxfId="2" priority="3" operator="equal">
      <formula>0</formula>
    </cfRule>
  </conditionalFormatting>
  <conditionalFormatting sqref="EB112 EB170 EB228 EB286 EB344 EB402 EB460 EB518 EB576 EB634 EB692 EF112 EF170 EF228 EF286 EF344 EF402 EF460 EF518 EF576 EF634 EF692 EJ112 EJ170 EJ228 EJ286 EJ344 EJ402 EJ460 EJ518 EJ576 EJ634 EJ692">
    <cfRule type="cellIs" dxfId="1" priority="2" operator="equal">
      <formula>0</formula>
    </cfRule>
  </conditionalFormatting>
  <conditionalFormatting sqref="FY112 FY170 FY228 FY286 FY344 FY402 FY460 FY518 FY576 FY634 FY692 GC112 GC170 GC228 GC286 GC344 GC402 GC460 GC518 GC576 GC634 GC692 GG112 GG170 GG228 GG286 GG344 GG402 GG460 GG518 GG576 GG634 GG692">
    <cfRule type="cellIs" dxfId="0" priority="1" operator="equal">
      <formula>0</formula>
    </cfRule>
  </conditionalFormatting>
  <dataValidations disablePrompts="1" count="1">
    <dataValidation type="list" allowBlank="1" showInputMessage="1" showErrorMessage="1" sqref="O33:Y36 DK91:DU94 BL33:BV36 DK33:DU36 FH33:FR36 FH91:FR94 O91:Y94 BL91:BV94 DK149:DU152 DK207:DU210 DK265:DU268 DK323:DU326 DK381:DU384 DK439:DU442 DK497:DU500 DK555:DU558 DK613:DU616 DK671:DU674 FH149:FR152 FH207:FR210 FH265:FR268 FH323:FR326 FH381:FR384 FH439:FR442 FH497:FR500 FH555:FR558 FH613:FR616 FH671:FR674 O149:Y152 O207:Y210 O265:Y268 O323:Y326 O381:Y384 O439:Y442 O497:Y500 O555:Y558 O613:Y616 O671:Y674 BL149:BV152 BL207:BV210 BL265:BV268 BL323:BV326 BL381:BV384 BL439:BV442 BL497:BV500 BL555:BV558 BL613:BV616 BL671:BV674" xr:uid="{A7515CE5-0B73-4CD1-A3E6-907D2C40F88A}">
      <formula1>$C$36:$J$36</formula1>
    </dataValidation>
  </dataValidations>
  <printOptions horizontalCentered="1" verticalCentered="1"/>
  <pageMargins left="0.43307086614173229" right="0.43307086614173229" top="1.5748031496062993" bottom="1.7519685039370079" header="0" footer="0"/>
  <pageSetup paperSize="9" scale="79" pageOrder="overThenDown" orientation="landscape" r:id="rId1"/>
  <colBreaks count="1" manualBreakCount="1">
    <brk id="50"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7">
    <tabColor rgb="FF006878"/>
  </sheetPr>
  <dimension ref="A1:GO266"/>
  <sheetViews>
    <sheetView showZeros="0" zoomScaleNormal="100" zoomScaleSheetLayoutView="100" workbookViewId="0">
      <selection activeCell="K6" sqref="K6:AC7"/>
    </sheetView>
  </sheetViews>
  <sheetFormatPr defaultColWidth="12.625" defaultRowHeight="15" customHeight="1" x14ac:dyDescent="0.2"/>
  <cols>
    <col min="1" max="10" width="1.5" style="3" customWidth="1"/>
    <col min="11" max="11" width="2.25" style="3" customWidth="1"/>
    <col min="12" max="44" width="1.5" style="3" customWidth="1"/>
    <col min="45" max="49" width="1.375" style="3" customWidth="1"/>
    <col min="50" max="59" width="1.5" style="3" customWidth="1"/>
    <col min="60" max="60" width="2.25" style="3" customWidth="1"/>
    <col min="61" max="93" width="1.5" style="3" customWidth="1"/>
    <col min="94" max="98" width="1.375" style="3" customWidth="1"/>
    <col min="99" max="99" width="0.875" style="3" customWidth="1"/>
    <col min="100" max="109" width="1.5" style="3" customWidth="1"/>
    <col min="110" max="110" width="2.25" style="3" customWidth="1"/>
    <col min="111" max="143" width="1.5" style="3" customWidth="1"/>
    <col min="144" max="148" width="1.375" style="3" customWidth="1"/>
    <col min="149" max="158" width="1.5" style="3" customWidth="1"/>
    <col min="159" max="159" width="2.25" style="3" customWidth="1"/>
    <col min="160" max="192" width="1.5" style="3" customWidth="1"/>
    <col min="193" max="197" width="1.375" style="3" customWidth="1"/>
    <col min="198" max="16384" width="12.625" style="3"/>
  </cols>
  <sheetData>
    <row r="1" spans="1:197" ht="6.75" customHeight="1" x14ac:dyDescent="0.2">
      <c r="A1" s="1209" t="str">
        <f>IF(LOGBOOK!$A$2="  DATE  ","TOTAL SUMMARY BY AIRCRAFT",0)</f>
        <v>TOTAL SUMMARY BY AIRCRAFT</v>
      </c>
      <c r="B1" s="1209"/>
      <c r="C1" s="1209"/>
      <c r="D1" s="1209"/>
      <c r="E1" s="1209"/>
      <c r="F1" s="1209"/>
      <c r="G1" s="1209"/>
      <c r="H1" s="1209"/>
      <c r="I1" s="1209"/>
      <c r="J1" s="1209"/>
      <c r="K1" s="1209"/>
      <c r="L1" s="1209"/>
      <c r="M1" s="1209"/>
      <c r="N1" s="1209"/>
      <c r="O1" s="1209"/>
      <c r="P1" s="1209"/>
      <c r="Q1" s="1209"/>
      <c r="R1" s="1209"/>
      <c r="S1" s="1209"/>
      <c r="T1" s="1209"/>
      <c r="U1" s="1209"/>
      <c r="V1" s="1209"/>
      <c r="W1" s="1209"/>
      <c r="X1" s="1209"/>
      <c r="Y1" s="1209"/>
      <c r="Z1" s="1209"/>
      <c r="AA1" s="1209"/>
      <c r="AB1" s="1209"/>
      <c r="AC1" s="1209"/>
      <c r="AD1" s="1209"/>
      <c r="AE1" s="1209"/>
      <c r="AF1" s="1209"/>
      <c r="AG1" s="1209"/>
      <c r="AH1" s="1209"/>
      <c r="AI1" s="1209"/>
      <c r="AJ1" s="1209"/>
      <c r="AK1" s="1209"/>
      <c r="AL1" s="1209"/>
      <c r="AM1" s="1209"/>
      <c r="AN1" s="1209"/>
      <c r="AO1" s="1209"/>
      <c r="AP1" s="1209"/>
      <c r="AQ1" s="1209"/>
      <c r="AR1" s="1209"/>
      <c r="AS1" s="1209"/>
      <c r="AT1" s="1209"/>
      <c r="AU1" s="1209"/>
      <c r="AV1" s="1209"/>
      <c r="AW1" s="1209"/>
      <c r="AX1" s="1209"/>
      <c r="AY1" s="1209"/>
      <c r="AZ1" s="1209"/>
      <c r="BA1" s="1209"/>
      <c r="BB1" s="1209"/>
      <c r="BC1" s="1209"/>
      <c r="BD1" s="1209"/>
      <c r="BE1" s="1209"/>
      <c r="BF1" s="1209"/>
      <c r="BG1" s="1209"/>
      <c r="BH1" s="1209"/>
      <c r="BI1" s="1209"/>
      <c r="BJ1" s="1209"/>
      <c r="BK1" s="1209"/>
      <c r="BL1" s="1209"/>
      <c r="BM1" s="1209"/>
      <c r="BN1" s="1209"/>
      <c r="BO1" s="1209"/>
      <c r="BP1" s="1209"/>
      <c r="BQ1" s="1209"/>
      <c r="BR1" s="1209"/>
      <c r="BS1" s="1209"/>
      <c r="BT1" s="1209"/>
      <c r="BU1" s="1209"/>
      <c r="BV1" s="1209"/>
      <c r="BW1" s="1209"/>
      <c r="BX1" s="1209"/>
      <c r="BY1" s="1209"/>
      <c r="BZ1" s="1209"/>
      <c r="CA1" s="1209"/>
      <c r="CB1" s="1209"/>
      <c r="CC1" s="1209"/>
      <c r="CD1" s="1209"/>
      <c r="CE1" s="1209"/>
      <c r="CF1" s="1209"/>
      <c r="CG1" s="1209"/>
      <c r="CH1" s="1209"/>
      <c r="CI1" s="1209"/>
      <c r="CJ1" s="1209"/>
      <c r="CK1" s="1209"/>
      <c r="CL1" s="1209"/>
      <c r="CM1" s="1209"/>
      <c r="CN1" s="1209"/>
      <c r="CO1" s="1209"/>
      <c r="CP1" s="1209"/>
      <c r="CQ1" s="1209"/>
      <c r="CR1" s="1209"/>
      <c r="CS1" s="1209"/>
      <c r="CT1" s="1264"/>
      <c r="CU1" s="1248"/>
      <c r="CV1" s="1209" t="str">
        <f>IF(LOGBOOK!$A$2="  DATE  ","FLY LOGICS",0)</f>
        <v>FLY LOGICS</v>
      </c>
      <c r="CW1" s="1209">
        <f>IF(LOGBOOK!A2="  FECHA  ","FLY LOGICS",0)</f>
        <v>0</v>
      </c>
      <c r="CX1" s="1209"/>
      <c r="CY1" s="1209"/>
      <c r="CZ1" s="1209"/>
      <c r="DA1" s="1209"/>
      <c r="DB1" s="1209"/>
      <c r="DC1" s="1209"/>
      <c r="DD1" s="1209"/>
      <c r="DE1" s="1209"/>
      <c r="DF1" s="1209"/>
      <c r="DG1" s="1209"/>
      <c r="DH1" s="1209"/>
      <c r="DI1" s="1209"/>
      <c r="DJ1" s="1209"/>
      <c r="DK1" s="1209"/>
      <c r="DL1" s="1209"/>
      <c r="DM1" s="1209"/>
      <c r="DN1" s="1209"/>
      <c r="DO1" s="1209"/>
      <c r="DP1" s="1209"/>
      <c r="DQ1" s="1209"/>
      <c r="DR1" s="1209"/>
      <c r="DS1" s="1209"/>
      <c r="DT1" s="1209"/>
      <c r="DU1" s="1209"/>
      <c r="DV1" s="1209"/>
      <c r="DW1" s="1209"/>
      <c r="DX1" s="1209"/>
      <c r="DY1" s="1209"/>
      <c r="DZ1" s="1209"/>
      <c r="EA1" s="1209"/>
      <c r="EB1" s="1209"/>
      <c r="EC1" s="1209"/>
      <c r="ED1" s="1209"/>
      <c r="EE1" s="1209"/>
      <c r="EF1" s="1209"/>
      <c r="EG1" s="1209"/>
      <c r="EH1" s="1209"/>
      <c r="EI1" s="1209"/>
      <c r="EJ1" s="1209"/>
      <c r="EK1" s="1209"/>
      <c r="EL1" s="1209"/>
      <c r="EM1" s="1209"/>
      <c r="EN1" s="1209"/>
      <c r="EO1" s="1209"/>
      <c r="EP1" s="1209"/>
      <c r="EQ1" s="1209"/>
      <c r="ER1" s="1209"/>
      <c r="ES1" s="1267"/>
      <c r="ET1" s="1211" t="str">
        <f>IF(LOGBOOK!$A$2="  DATE  ","TOTAL SUMMARY BY AIRCRAFT",0)</f>
        <v>TOTAL SUMMARY BY AIRCRAFT</v>
      </c>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69"/>
    </row>
    <row r="2" spans="1:197" ht="6.75" customHeight="1" x14ac:dyDescent="0.2">
      <c r="A2" s="1209"/>
      <c r="B2" s="1209"/>
      <c r="C2" s="1209"/>
      <c r="D2" s="1209"/>
      <c r="E2" s="1209"/>
      <c r="F2" s="1209"/>
      <c r="G2" s="1209"/>
      <c r="H2" s="1209"/>
      <c r="I2" s="1209"/>
      <c r="J2" s="1209"/>
      <c r="K2" s="1209"/>
      <c r="L2" s="1209"/>
      <c r="M2" s="1209"/>
      <c r="N2" s="1209"/>
      <c r="O2" s="1209"/>
      <c r="P2" s="1209"/>
      <c r="Q2" s="1209"/>
      <c r="R2" s="1209"/>
      <c r="S2" s="1209"/>
      <c r="T2" s="1209"/>
      <c r="U2" s="1209"/>
      <c r="V2" s="1209"/>
      <c r="W2" s="1209"/>
      <c r="X2" s="1209"/>
      <c r="Y2" s="1209"/>
      <c r="Z2" s="1209"/>
      <c r="AA2" s="1209"/>
      <c r="AB2" s="1209"/>
      <c r="AC2" s="1209"/>
      <c r="AD2" s="1209"/>
      <c r="AE2" s="1209"/>
      <c r="AF2" s="1209"/>
      <c r="AG2" s="1209"/>
      <c r="AH2" s="1209"/>
      <c r="AI2" s="1209"/>
      <c r="AJ2" s="1209"/>
      <c r="AK2" s="1209"/>
      <c r="AL2" s="1209"/>
      <c r="AM2" s="1209"/>
      <c r="AN2" s="1209"/>
      <c r="AO2" s="1209"/>
      <c r="AP2" s="1209"/>
      <c r="AQ2" s="1209"/>
      <c r="AR2" s="1209"/>
      <c r="AS2" s="1209"/>
      <c r="AT2" s="1209"/>
      <c r="AU2" s="1209"/>
      <c r="AV2" s="1209"/>
      <c r="AW2" s="1209"/>
      <c r="AX2" s="1209"/>
      <c r="AY2" s="1209"/>
      <c r="AZ2" s="1209"/>
      <c r="BA2" s="1209"/>
      <c r="BB2" s="1209"/>
      <c r="BC2" s="1209"/>
      <c r="BD2" s="1209"/>
      <c r="BE2" s="1209"/>
      <c r="BF2" s="1209"/>
      <c r="BG2" s="1209"/>
      <c r="BH2" s="1209"/>
      <c r="BI2" s="1209"/>
      <c r="BJ2" s="1209"/>
      <c r="BK2" s="1209"/>
      <c r="BL2" s="1209"/>
      <c r="BM2" s="1209"/>
      <c r="BN2" s="1209"/>
      <c r="BO2" s="1209"/>
      <c r="BP2" s="1209"/>
      <c r="BQ2" s="1209"/>
      <c r="BR2" s="1209"/>
      <c r="BS2" s="1209"/>
      <c r="BT2" s="1209"/>
      <c r="BU2" s="1209"/>
      <c r="BV2" s="1209"/>
      <c r="BW2" s="1209"/>
      <c r="BX2" s="1209"/>
      <c r="BY2" s="1209"/>
      <c r="BZ2" s="1209"/>
      <c r="CA2" s="1209"/>
      <c r="CB2" s="1209"/>
      <c r="CC2" s="1209"/>
      <c r="CD2" s="1209"/>
      <c r="CE2" s="1209"/>
      <c r="CF2" s="1209"/>
      <c r="CG2" s="1209"/>
      <c r="CH2" s="1209"/>
      <c r="CI2" s="1209"/>
      <c r="CJ2" s="1209"/>
      <c r="CK2" s="1209"/>
      <c r="CL2" s="1209"/>
      <c r="CM2" s="1209"/>
      <c r="CN2" s="1209"/>
      <c r="CO2" s="1209"/>
      <c r="CP2" s="1209"/>
      <c r="CQ2" s="1209"/>
      <c r="CR2" s="1209"/>
      <c r="CS2" s="1209"/>
      <c r="CT2" s="1264"/>
      <c r="CU2" s="1249"/>
      <c r="CV2" s="1209"/>
      <c r="CW2" s="1209"/>
      <c r="CX2" s="1209"/>
      <c r="CY2" s="1209"/>
      <c r="CZ2" s="1209"/>
      <c r="DA2" s="1209"/>
      <c r="DB2" s="1209"/>
      <c r="DC2" s="1209"/>
      <c r="DD2" s="1209"/>
      <c r="DE2" s="1209"/>
      <c r="DF2" s="1209"/>
      <c r="DG2" s="1209"/>
      <c r="DH2" s="1209"/>
      <c r="DI2" s="1209"/>
      <c r="DJ2" s="1209"/>
      <c r="DK2" s="1209"/>
      <c r="DL2" s="1209"/>
      <c r="DM2" s="1209"/>
      <c r="DN2" s="1209"/>
      <c r="DO2" s="1209"/>
      <c r="DP2" s="1209"/>
      <c r="DQ2" s="1209"/>
      <c r="DR2" s="1209"/>
      <c r="DS2" s="1209"/>
      <c r="DT2" s="1209"/>
      <c r="DU2" s="1209"/>
      <c r="DV2" s="1209"/>
      <c r="DW2" s="1209"/>
      <c r="DX2" s="1209"/>
      <c r="DY2" s="1209"/>
      <c r="DZ2" s="1209"/>
      <c r="EA2" s="1209"/>
      <c r="EB2" s="1209"/>
      <c r="EC2" s="1209"/>
      <c r="ED2" s="1209"/>
      <c r="EE2" s="1209"/>
      <c r="EF2" s="1209"/>
      <c r="EG2" s="1209"/>
      <c r="EH2" s="1209"/>
      <c r="EI2" s="1209"/>
      <c r="EJ2" s="1209"/>
      <c r="EK2" s="1209"/>
      <c r="EL2" s="1209"/>
      <c r="EM2" s="1209"/>
      <c r="EN2" s="1209"/>
      <c r="EO2" s="1209"/>
      <c r="EP2" s="1209"/>
      <c r="EQ2" s="1209"/>
      <c r="ER2" s="1209"/>
      <c r="ES2" s="1267"/>
      <c r="ET2" s="1211"/>
      <c r="EU2" s="1211"/>
      <c r="EV2" s="1211"/>
      <c r="EW2" s="1211"/>
      <c r="EX2" s="1211"/>
      <c r="EY2" s="1211"/>
      <c r="EZ2" s="1211"/>
      <c r="FA2" s="1211"/>
      <c r="FB2" s="1211"/>
      <c r="FC2" s="1211"/>
      <c r="FD2" s="1211"/>
      <c r="FE2" s="1211"/>
      <c r="FF2" s="1211"/>
      <c r="FG2" s="1211"/>
      <c r="FH2" s="1211"/>
      <c r="FI2" s="1211"/>
      <c r="FJ2" s="1211"/>
      <c r="FK2" s="1211"/>
      <c r="FL2" s="1211"/>
      <c r="FM2" s="1211"/>
      <c r="FN2" s="1211"/>
      <c r="FO2" s="1211"/>
      <c r="FP2" s="1211"/>
      <c r="FQ2" s="1211"/>
      <c r="FR2" s="1211"/>
      <c r="FS2" s="1211"/>
      <c r="FT2" s="1211"/>
      <c r="FU2" s="1211"/>
      <c r="FV2" s="1211"/>
      <c r="FW2" s="1211"/>
      <c r="FX2" s="1211"/>
      <c r="FY2" s="1211"/>
      <c r="FZ2" s="1211"/>
      <c r="GA2" s="1211"/>
      <c r="GB2" s="1211"/>
      <c r="GC2" s="1211"/>
      <c r="GD2" s="1211"/>
      <c r="GE2" s="1211"/>
      <c r="GF2" s="1211"/>
      <c r="GG2" s="1211"/>
      <c r="GH2" s="1211"/>
      <c r="GI2" s="1211"/>
      <c r="GJ2" s="1211"/>
      <c r="GK2" s="1211"/>
      <c r="GL2" s="1211"/>
      <c r="GM2" s="1211"/>
      <c r="GN2" s="1211"/>
      <c r="GO2" s="1269"/>
    </row>
    <row r="3" spans="1:197" ht="6.75" customHeight="1" x14ac:dyDescent="0.2">
      <c r="A3" s="1210"/>
      <c r="B3" s="1210"/>
      <c r="C3" s="1210"/>
      <c r="D3" s="1210"/>
      <c r="E3" s="1210"/>
      <c r="F3" s="1210"/>
      <c r="G3" s="1210"/>
      <c r="H3" s="1210"/>
      <c r="I3" s="1210"/>
      <c r="J3" s="1210"/>
      <c r="K3" s="1210"/>
      <c r="L3" s="1210"/>
      <c r="M3" s="1210"/>
      <c r="N3" s="1210"/>
      <c r="O3" s="1210"/>
      <c r="P3" s="1210"/>
      <c r="Q3" s="1210"/>
      <c r="R3" s="1210"/>
      <c r="S3" s="1210"/>
      <c r="T3" s="1210"/>
      <c r="U3" s="1210"/>
      <c r="V3" s="1210"/>
      <c r="W3" s="1210"/>
      <c r="X3" s="1210"/>
      <c r="Y3" s="1210"/>
      <c r="Z3" s="1210"/>
      <c r="AA3" s="1210"/>
      <c r="AB3" s="1210"/>
      <c r="AC3" s="1210"/>
      <c r="AD3" s="1210"/>
      <c r="AE3" s="1210"/>
      <c r="AF3" s="1210"/>
      <c r="AG3" s="1210"/>
      <c r="AH3" s="1210"/>
      <c r="AI3" s="1210"/>
      <c r="AJ3" s="1210"/>
      <c r="AK3" s="1210"/>
      <c r="AL3" s="1210"/>
      <c r="AM3" s="1210"/>
      <c r="AN3" s="1210"/>
      <c r="AO3" s="1210"/>
      <c r="AP3" s="1210"/>
      <c r="AQ3" s="1210"/>
      <c r="AR3" s="1210"/>
      <c r="AS3" s="1210"/>
      <c r="AT3" s="1210"/>
      <c r="AU3" s="1210"/>
      <c r="AV3" s="1210"/>
      <c r="AW3" s="1210"/>
      <c r="AX3" s="1210"/>
      <c r="AY3" s="1210"/>
      <c r="AZ3" s="1210"/>
      <c r="BA3" s="1210"/>
      <c r="BB3" s="1210"/>
      <c r="BC3" s="1210"/>
      <c r="BD3" s="1210"/>
      <c r="BE3" s="1210"/>
      <c r="BF3" s="1210"/>
      <c r="BG3" s="1210"/>
      <c r="BH3" s="1210"/>
      <c r="BI3" s="1210"/>
      <c r="BJ3" s="1210"/>
      <c r="BK3" s="1210"/>
      <c r="BL3" s="1210"/>
      <c r="BM3" s="1210"/>
      <c r="BN3" s="1210"/>
      <c r="BO3" s="1210"/>
      <c r="BP3" s="1210"/>
      <c r="BQ3" s="1210"/>
      <c r="BR3" s="1210"/>
      <c r="BS3" s="1210"/>
      <c r="BT3" s="1210"/>
      <c r="BU3" s="1210"/>
      <c r="BV3" s="1210"/>
      <c r="BW3" s="1210"/>
      <c r="BX3" s="1210"/>
      <c r="BY3" s="1210"/>
      <c r="BZ3" s="1210"/>
      <c r="CA3" s="1210"/>
      <c r="CB3" s="1210"/>
      <c r="CC3" s="1210"/>
      <c r="CD3" s="1210"/>
      <c r="CE3" s="1210"/>
      <c r="CF3" s="1210"/>
      <c r="CG3" s="1210"/>
      <c r="CH3" s="1210"/>
      <c r="CI3" s="1210"/>
      <c r="CJ3" s="1210"/>
      <c r="CK3" s="1210"/>
      <c r="CL3" s="1210"/>
      <c r="CM3" s="1210"/>
      <c r="CN3" s="1210"/>
      <c r="CO3" s="1210"/>
      <c r="CP3" s="1210"/>
      <c r="CQ3" s="1210"/>
      <c r="CR3" s="1210"/>
      <c r="CS3" s="1210"/>
      <c r="CT3" s="1265"/>
      <c r="CU3" s="1249"/>
      <c r="CV3" s="1210"/>
      <c r="CW3" s="1210"/>
      <c r="CX3" s="1210"/>
      <c r="CY3" s="1210"/>
      <c r="CZ3" s="1210"/>
      <c r="DA3" s="1210"/>
      <c r="DB3" s="1210"/>
      <c r="DC3" s="1210"/>
      <c r="DD3" s="1210"/>
      <c r="DE3" s="1210"/>
      <c r="DF3" s="1210"/>
      <c r="DG3" s="1210"/>
      <c r="DH3" s="1210"/>
      <c r="DI3" s="1210"/>
      <c r="DJ3" s="1210"/>
      <c r="DK3" s="1210"/>
      <c r="DL3" s="1210"/>
      <c r="DM3" s="1210"/>
      <c r="DN3" s="1210"/>
      <c r="DO3" s="1210"/>
      <c r="DP3" s="1210"/>
      <c r="DQ3" s="1210"/>
      <c r="DR3" s="1210"/>
      <c r="DS3" s="1210"/>
      <c r="DT3" s="1210"/>
      <c r="DU3" s="1210"/>
      <c r="DV3" s="1210"/>
      <c r="DW3" s="1210"/>
      <c r="DX3" s="1210"/>
      <c r="DY3" s="1210"/>
      <c r="DZ3" s="1210"/>
      <c r="EA3" s="1210"/>
      <c r="EB3" s="1210"/>
      <c r="EC3" s="1210"/>
      <c r="ED3" s="1210"/>
      <c r="EE3" s="1210"/>
      <c r="EF3" s="1210"/>
      <c r="EG3" s="1210"/>
      <c r="EH3" s="1210"/>
      <c r="EI3" s="1210"/>
      <c r="EJ3" s="1210"/>
      <c r="EK3" s="1210"/>
      <c r="EL3" s="1210"/>
      <c r="EM3" s="1210"/>
      <c r="EN3" s="1210"/>
      <c r="EO3" s="1210"/>
      <c r="EP3" s="1210"/>
      <c r="EQ3" s="1210"/>
      <c r="ER3" s="1210"/>
      <c r="ES3" s="1268"/>
      <c r="ET3" s="1212"/>
      <c r="EU3" s="1212"/>
      <c r="EV3" s="1212"/>
      <c r="EW3" s="1212"/>
      <c r="EX3" s="1212"/>
      <c r="EY3" s="1212"/>
      <c r="EZ3" s="1212"/>
      <c r="FA3" s="1212"/>
      <c r="FB3" s="1212"/>
      <c r="FC3" s="1212"/>
      <c r="FD3" s="1212"/>
      <c r="FE3" s="1212"/>
      <c r="FF3" s="1212"/>
      <c r="FG3" s="1212"/>
      <c r="FH3" s="1212"/>
      <c r="FI3" s="1212"/>
      <c r="FJ3" s="1212"/>
      <c r="FK3" s="1212"/>
      <c r="FL3" s="1212"/>
      <c r="FM3" s="1212"/>
      <c r="FN3" s="1212"/>
      <c r="FO3" s="1212"/>
      <c r="FP3" s="1212"/>
      <c r="FQ3" s="1212"/>
      <c r="FR3" s="1212"/>
      <c r="FS3" s="1212"/>
      <c r="FT3" s="1212"/>
      <c r="FU3" s="1212"/>
      <c r="FV3" s="1212"/>
      <c r="FW3" s="1212"/>
      <c r="FX3" s="1212"/>
      <c r="FY3" s="1212"/>
      <c r="FZ3" s="1212"/>
      <c r="GA3" s="1212"/>
      <c r="GB3" s="1212"/>
      <c r="GC3" s="1212"/>
      <c r="GD3" s="1212"/>
      <c r="GE3" s="1212"/>
      <c r="GF3" s="1212"/>
      <c r="GG3" s="1212"/>
      <c r="GH3" s="1212"/>
      <c r="GI3" s="1212"/>
      <c r="GJ3" s="1212"/>
      <c r="GK3" s="1212"/>
      <c r="GL3" s="1212"/>
      <c r="GM3" s="1212"/>
      <c r="GN3" s="1212"/>
      <c r="GO3" s="1270"/>
    </row>
    <row r="4" spans="1:197" ht="3.75" customHeight="1" x14ac:dyDescent="0.25">
      <c r="A4" s="741"/>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1"/>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c r="CK4" s="742"/>
      <c r="CL4" s="742"/>
      <c r="CM4" s="742"/>
      <c r="CN4" s="742"/>
      <c r="CO4" s="742"/>
      <c r="CP4" s="742"/>
      <c r="CQ4" s="742"/>
      <c r="CR4" s="742"/>
      <c r="CS4" s="742"/>
      <c r="CT4" s="743"/>
      <c r="CU4" s="1250"/>
      <c r="CV4" s="741"/>
      <c r="CW4" s="742"/>
      <c r="CX4" s="742"/>
      <c r="CY4" s="742"/>
      <c r="CZ4" s="742"/>
      <c r="DA4" s="742"/>
      <c r="DB4" s="742"/>
      <c r="DC4" s="742"/>
      <c r="DD4" s="742"/>
      <c r="DE4" s="742"/>
      <c r="DF4" s="742"/>
      <c r="DG4" s="742"/>
      <c r="DH4" s="742"/>
      <c r="DI4" s="742"/>
      <c r="DJ4" s="742"/>
      <c r="DK4" s="742"/>
      <c r="DL4" s="742"/>
      <c r="DM4" s="742"/>
      <c r="DN4" s="742"/>
      <c r="DO4" s="742"/>
      <c r="DP4" s="742"/>
      <c r="DQ4" s="742"/>
      <c r="DR4" s="742"/>
      <c r="DS4" s="742"/>
      <c r="DT4" s="742"/>
      <c r="DU4" s="742"/>
      <c r="DV4" s="742"/>
      <c r="DW4" s="742"/>
      <c r="DX4" s="742"/>
      <c r="DY4" s="742"/>
      <c r="DZ4" s="742"/>
      <c r="EA4" s="742"/>
      <c r="EB4" s="742"/>
      <c r="EC4" s="742"/>
      <c r="ED4" s="742"/>
      <c r="EE4" s="742"/>
      <c r="EF4" s="742"/>
      <c r="EG4" s="742"/>
      <c r="EH4" s="742"/>
      <c r="EI4" s="742"/>
      <c r="EJ4" s="742"/>
      <c r="EK4" s="742"/>
      <c r="EL4" s="742"/>
      <c r="EM4" s="742"/>
      <c r="EN4" s="742"/>
      <c r="EO4" s="742"/>
      <c r="EP4" s="742"/>
      <c r="EQ4" s="742"/>
      <c r="ER4" s="742"/>
      <c r="ES4" s="741"/>
      <c r="ET4" s="742"/>
      <c r="EU4" s="742"/>
      <c r="EV4" s="742"/>
      <c r="EW4" s="742"/>
      <c r="EX4" s="742"/>
      <c r="EY4" s="742"/>
      <c r="EZ4" s="742"/>
      <c r="FA4" s="742"/>
      <c r="FB4" s="742"/>
      <c r="FC4" s="742"/>
      <c r="FD4" s="742"/>
      <c r="FE4" s="742"/>
      <c r="FF4" s="742"/>
      <c r="FG4" s="742"/>
      <c r="FH4" s="742"/>
      <c r="FI4" s="742"/>
      <c r="FJ4" s="742"/>
      <c r="FK4" s="742"/>
      <c r="FL4" s="742"/>
      <c r="FM4" s="742"/>
      <c r="FN4" s="742"/>
      <c r="FO4" s="742"/>
      <c r="FP4" s="742"/>
      <c r="FQ4" s="742"/>
      <c r="FR4" s="742"/>
      <c r="FS4" s="742"/>
      <c r="FT4" s="742"/>
      <c r="FU4" s="742"/>
      <c r="FV4" s="742"/>
      <c r="FW4" s="742"/>
      <c r="FX4" s="742"/>
      <c r="FY4" s="742"/>
      <c r="FZ4" s="742"/>
      <c r="GA4" s="742"/>
      <c r="GB4" s="742"/>
      <c r="GC4" s="742"/>
      <c r="GD4" s="742"/>
      <c r="GE4" s="742"/>
      <c r="GF4" s="742"/>
      <c r="GG4" s="742"/>
      <c r="GH4" s="742"/>
      <c r="GI4" s="742"/>
      <c r="GJ4" s="742"/>
      <c r="GK4" s="742"/>
      <c r="GL4" s="742"/>
      <c r="GM4" s="742"/>
      <c r="GN4" s="742"/>
      <c r="GO4" s="743"/>
    </row>
    <row r="5" spans="1:197" ht="5.25" customHeight="1" thickBot="1" x14ac:dyDescent="0.3">
      <c r="A5" s="770" t="str">
        <f>'ANNUAL SUMMARY'!$B$5</f>
        <v>MANUFACTURER &amp; MODEL</v>
      </c>
      <c r="B5" s="771"/>
      <c r="C5" s="771"/>
      <c r="D5" s="771"/>
      <c r="E5" s="771"/>
      <c r="F5" s="771"/>
      <c r="G5" s="771"/>
      <c r="H5" s="771"/>
      <c r="I5" s="771"/>
      <c r="J5" s="771"/>
      <c r="K5" s="776"/>
      <c r="L5" s="776"/>
      <c r="M5" s="776"/>
      <c r="N5" s="776"/>
      <c r="O5" s="776"/>
      <c r="P5" s="776"/>
      <c r="Q5" s="776"/>
      <c r="R5" s="776"/>
      <c r="S5" s="776"/>
      <c r="T5" s="776"/>
      <c r="U5" s="776"/>
      <c r="V5" s="776"/>
      <c r="W5" s="776"/>
      <c r="X5" s="776"/>
      <c r="Y5" s="776"/>
      <c r="Z5" s="776"/>
      <c r="AA5" s="776"/>
      <c r="AB5" s="776"/>
      <c r="AC5" s="776"/>
      <c r="AD5" s="776"/>
      <c r="AE5" s="776"/>
      <c r="AF5" s="776"/>
      <c r="AG5" s="776"/>
      <c r="AH5" s="776"/>
      <c r="AI5" s="776"/>
      <c r="AJ5" s="776"/>
      <c r="AK5" s="776"/>
      <c r="AL5" s="776"/>
      <c r="AM5" s="776"/>
      <c r="AN5" s="776"/>
      <c r="AO5" s="776"/>
      <c r="AP5" s="776"/>
      <c r="AQ5" s="776"/>
      <c r="AR5" s="776"/>
      <c r="AS5" s="776"/>
      <c r="AT5" s="776"/>
      <c r="AU5" s="776"/>
      <c r="AV5" s="776"/>
      <c r="AW5" s="1263"/>
      <c r="AX5" s="770" t="str">
        <f>'ANNUAL SUMMARY'!$B$5</f>
        <v>MANUFACTURER &amp; MODEL</v>
      </c>
      <c r="AY5" s="771"/>
      <c r="AZ5" s="771"/>
      <c r="BA5" s="771"/>
      <c r="BB5" s="771"/>
      <c r="BC5" s="771"/>
      <c r="BD5" s="771"/>
      <c r="BE5" s="771"/>
      <c r="BF5" s="771"/>
      <c r="BG5" s="771"/>
      <c r="BH5" s="776"/>
      <c r="BI5" s="776"/>
      <c r="BJ5" s="776"/>
      <c r="BK5" s="776"/>
      <c r="BL5" s="776"/>
      <c r="BM5" s="776"/>
      <c r="BN5" s="776"/>
      <c r="BO5" s="776"/>
      <c r="BP5" s="776"/>
      <c r="BQ5" s="776"/>
      <c r="BR5" s="776"/>
      <c r="BS5" s="776"/>
      <c r="BT5" s="776"/>
      <c r="BU5" s="776"/>
      <c r="BV5" s="776"/>
      <c r="BW5" s="776"/>
      <c r="BX5" s="776"/>
      <c r="BY5" s="776"/>
      <c r="BZ5" s="776"/>
      <c r="CA5" s="776"/>
      <c r="CB5" s="776"/>
      <c r="CC5" s="776"/>
      <c r="CD5" s="776"/>
      <c r="CE5" s="776"/>
      <c r="CF5" s="776"/>
      <c r="CG5" s="776"/>
      <c r="CH5" s="776"/>
      <c r="CI5" s="776"/>
      <c r="CJ5" s="776"/>
      <c r="CK5" s="776"/>
      <c r="CL5" s="776"/>
      <c r="CM5" s="776"/>
      <c r="CN5" s="776"/>
      <c r="CO5" s="776"/>
      <c r="CP5" s="776"/>
      <c r="CQ5" s="776"/>
      <c r="CR5" s="776"/>
      <c r="CS5" s="776"/>
      <c r="CT5" s="1263"/>
      <c r="CU5" s="1250"/>
      <c r="CV5" s="770" t="str">
        <f>'ANNUAL SUMMARY'!$B$5</f>
        <v>MANUFACTURER &amp; MODEL</v>
      </c>
      <c r="CW5" s="771"/>
      <c r="CX5" s="771"/>
      <c r="CY5" s="771"/>
      <c r="CZ5" s="771"/>
      <c r="DA5" s="771"/>
      <c r="DB5" s="771"/>
      <c r="DC5" s="771"/>
      <c r="DD5" s="771"/>
      <c r="DE5" s="771"/>
      <c r="DF5" s="776"/>
      <c r="DG5" s="776"/>
      <c r="DH5" s="776"/>
      <c r="DI5" s="776"/>
      <c r="DJ5" s="776"/>
      <c r="DK5" s="776"/>
      <c r="DL5" s="776"/>
      <c r="DM5" s="776"/>
      <c r="DN5" s="776"/>
      <c r="DO5" s="776"/>
      <c r="DP5" s="776"/>
      <c r="DQ5" s="776"/>
      <c r="DR5" s="776"/>
      <c r="DS5" s="776"/>
      <c r="DT5" s="776"/>
      <c r="DU5" s="776"/>
      <c r="DV5" s="776"/>
      <c r="DW5" s="776"/>
      <c r="DX5" s="776"/>
      <c r="DY5" s="776"/>
      <c r="DZ5" s="776"/>
      <c r="EA5" s="776"/>
      <c r="EB5" s="776"/>
      <c r="EC5" s="776"/>
      <c r="ED5" s="776"/>
      <c r="EE5" s="776"/>
      <c r="EF5" s="776"/>
      <c r="EG5" s="776"/>
      <c r="EH5" s="776"/>
      <c r="EI5" s="776"/>
      <c r="EJ5" s="776"/>
      <c r="EK5" s="776"/>
      <c r="EL5" s="776"/>
      <c r="EM5" s="776"/>
      <c r="EN5" s="776"/>
      <c r="EO5" s="776"/>
      <c r="EP5" s="776"/>
      <c r="EQ5" s="776"/>
      <c r="ER5" s="1263"/>
      <c r="ES5" s="770" t="str">
        <f>'ANNUAL SUMMARY'!$B$5</f>
        <v>MANUFACTURER &amp; MODEL</v>
      </c>
      <c r="ET5" s="771"/>
      <c r="EU5" s="771"/>
      <c r="EV5" s="771"/>
      <c r="EW5" s="771"/>
      <c r="EX5" s="771"/>
      <c r="EY5" s="771"/>
      <c r="EZ5" s="771"/>
      <c r="FA5" s="771"/>
      <c r="FB5" s="771"/>
      <c r="FC5" s="776"/>
      <c r="FD5" s="776"/>
      <c r="FE5" s="776"/>
      <c r="FF5" s="776"/>
      <c r="FG5" s="776"/>
      <c r="FH5" s="776"/>
      <c r="FI5" s="776"/>
      <c r="FJ5" s="776"/>
      <c r="FK5" s="776"/>
      <c r="FL5" s="776"/>
      <c r="FM5" s="776"/>
      <c r="FN5" s="776"/>
      <c r="FO5" s="776"/>
      <c r="FP5" s="776"/>
      <c r="FQ5" s="776"/>
      <c r="FR5" s="776"/>
      <c r="FS5" s="776"/>
      <c r="FT5" s="776"/>
      <c r="FU5" s="776"/>
      <c r="FV5" s="776"/>
      <c r="FW5" s="776"/>
      <c r="FX5" s="776"/>
      <c r="FY5" s="776"/>
      <c r="FZ5" s="776"/>
      <c r="GA5" s="776"/>
      <c r="GB5" s="776"/>
      <c r="GC5" s="776"/>
      <c r="GD5" s="776"/>
      <c r="GE5" s="776"/>
      <c r="GF5" s="776"/>
      <c r="GG5" s="776"/>
      <c r="GH5" s="776"/>
      <c r="GI5" s="776"/>
      <c r="GJ5" s="776"/>
      <c r="GK5" s="776"/>
      <c r="GL5" s="776"/>
      <c r="GM5" s="776"/>
      <c r="GN5" s="776"/>
      <c r="GO5" s="1263"/>
    </row>
    <row r="6" spans="1:197" ht="5.25" customHeight="1" thickTop="1" x14ac:dyDescent="0.2">
      <c r="A6" s="772"/>
      <c r="B6" s="773"/>
      <c r="C6" s="773"/>
      <c r="D6" s="773"/>
      <c r="E6" s="773"/>
      <c r="F6" s="773"/>
      <c r="G6" s="773"/>
      <c r="H6" s="773"/>
      <c r="I6" s="773"/>
      <c r="J6" s="773"/>
      <c r="K6" s="1116" t="s">
        <v>62</v>
      </c>
      <c r="L6" s="1114"/>
      <c r="M6" s="1114"/>
      <c r="N6" s="1114"/>
      <c r="O6" s="1114"/>
      <c r="P6" s="1114"/>
      <c r="Q6" s="1114"/>
      <c r="R6" s="1114"/>
      <c r="S6" s="1114"/>
      <c r="T6" s="1114"/>
      <c r="U6" s="1114"/>
      <c r="V6" s="1114"/>
      <c r="W6" s="1114"/>
      <c r="X6" s="1114"/>
      <c r="Y6" s="1114"/>
      <c r="Z6" s="1114"/>
      <c r="AA6" s="1114"/>
      <c r="AB6" s="1114"/>
      <c r="AC6" s="1115"/>
      <c r="AD6" s="1111"/>
      <c r="AE6" s="762" t="str">
        <f>IF('FRONT PAGE'!$A$1="www.fly-logics.com","PIC",0)</f>
        <v>PIC</v>
      </c>
      <c r="AF6" s="757"/>
      <c r="AG6" s="757"/>
      <c r="AH6" s="760"/>
      <c r="AI6" s="756" t="str">
        <f>IF('FRONT PAGE'!$A$1="www.fly-logics.com","SIC",0)</f>
        <v>SIC</v>
      </c>
      <c r="AJ6" s="757"/>
      <c r="AK6" s="757"/>
      <c r="AL6" s="760"/>
      <c r="AM6" s="756" t="str">
        <f>IF('FRONT PAGE'!$A$1="www.fly-logics.com","INSTRU.",0)</f>
        <v>INSTRU.</v>
      </c>
      <c r="AN6" s="757"/>
      <c r="AO6" s="757"/>
      <c r="AP6" s="757"/>
      <c r="AQ6" s="756" t="str">
        <f>'ANNUAL SUMMARY'!$AR$5</f>
        <v>Landings</v>
      </c>
      <c r="AR6" s="757"/>
      <c r="AS6" s="757"/>
      <c r="AT6" s="757"/>
      <c r="AU6" s="757"/>
      <c r="AV6" s="757"/>
      <c r="AW6" s="1263"/>
      <c r="AX6" s="772"/>
      <c r="AY6" s="773"/>
      <c r="AZ6" s="773"/>
      <c r="BA6" s="773"/>
      <c r="BB6" s="773"/>
      <c r="BC6" s="773"/>
      <c r="BD6" s="773"/>
      <c r="BE6" s="773"/>
      <c r="BF6" s="773"/>
      <c r="BG6" s="773"/>
      <c r="BH6" s="1116"/>
      <c r="BI6" s="1114"/>
      <c r="BJ6" s="1114"/>
      <c r="BK6" s="1114"/>
      <c r="BL6" s="1114"/>
      <c r="BM6" s="1114"/>
      <c r="BN6" s="1114"/>
      <c r="BO6" s="1114"/>
      <c r="BP6" s="1114"/>
      <c r="BQ6" s="1114"/>
      <c r="BR6" s="1114"/>
      <c r="BS6" s="1114"/>
      <c r="BT6" s="1114"/>
      <c r="BU6" s="1114"/>
      <c r="BV6" s="1114"/>
      <c r="BW6" s="1114"/>
      <c r="BX6" s="1114"/>
      <c r="BY6" s="1114"/>
      <c r="BZ6" s="1115"/>
      <c r="CA6" s="1111"/>
      <c r="CB6" s="762" t="str">
        <f>IF('FRONT PAGE'!$A$1="www.fly-logics.com","PIC",0)</f>
        <v>PIC</v>
      </c>
      <c r="CC6" s="757"/>
      <c r="CD6" s="757"/>
      <c r="CE6" s="760"/>
      <c r="CF6" s="756" t="str">
        <f>IF('FRONT PAGE'!$A$1="www.fly-logics.com","SIC",0)</f>
        <v>SIC</v>
      </c>
      <c r="CG6" s="757"/>
      <c r="CH6" s="757"/>
      <c r="CI6" s="760"/>
      <c r="CJ6" s="756" t="str">
        <f>IF('FRONT PAGE'!$A$1="www.fly-logics.com","INSTRU.",0)</f>
        <v>INSTRU.</v>
      </c>
      <c r="CK6" s="757"/>
      <c r="CL6" s="757"/>
      <c r="CM6" s="757"/>
      <c r="CN6" s="756" t="str">
        <f>'ANNUAL SUMMARY'!$AR$5</f>
        <v>Landings</v>
      </c>
      <c r="CO6" s="757"/>
      <c r="CP6" s="757"/>
      <c r="CQ6" s="757"/>
      <c r="CR6" s="757"/>
      <c r="CS6" s="777"/>
      <c r="CT6" s="1263"/>
      <c r="CU6" s="1250"/>
      <c r="CV6" s="772"/>
      <c r="CW6" s="773"/>
      <c r="CX6" s="773"/>
      <c r="CY6" s="773"/>
      <c r="CZ6" s="773"/>
      <c r="DA6" s="773"/>
      <c r="DB6" s="773"/>
      <c r="DC6" s="773"/>
      <c r="DD6" s="773"/>
      <c r="DE6" s="773"/>
      <c r="DF6" s="1116"/>
      <c r="DG6" s="1114"/>
      <c r="DH6" s="1114"/>
      <c r="DI6" s="1114"/>
      <c r="DJ6" s="1114"/>
      <c r="DK6" s="1114"/>
      <c r="DL6" s="1114"/>
      <c r="DM6" s="1114"/>
      <c r="DN6" s="1114"/>
      <c r="DO6" s="1114"/>
      <c r="DP6" s="1114"/>
      <c r="DQ6" s="1114"/>
      <c r="DR6" s="1114"/>
      <c r="DS6" s="1114"/>
      <c r="DT6" s="1114"/>
      <c r="DU6" s="1114"/>
      <c r="DV6" s="1114"/>
      <c r="DW6" s="1114"/>
      <c r="DX6" s="1115"/>
      <c r="DY6" s="1111"/>
      <c r="DZ6" s="762" t="str">
        <f>IF('FRONT PAGE'!$A$1="www.fly-logics.com","PIC",0)</f>
        <v>PIC</v>
      </c>
      <c r="EA6" s="757"/>
      <c r="EB6" s="757"/>
      <c r="EC6" s="760"/>
      <c r="ED6" s="756" t="str">
        <f>IF('FRONT PAGE'!$A$1="www.fly-logics.com","SIC",0)</f>
        <v>SIC</v>
      </c>
      <c r="EE6" s="757"/>
      <c r="EF6" s="757"/>
      <c r="EG6" s="760"/>
      <c r="EH6" s="756" t="str">
        <f>IF('FRONT PAGE'!$A$1="www.fly-logics.com","INSTRU.",0)</f>
        <v>INSTRU.</v>
      </c>
      <c r="EI6" s="757"/>
      <c r="EJ6" s="757"/>
      <c r="EK6" s="757"/>
      <c r="EL6" s="756" t="str">
        <f>'ANNUAL SUMMARY'!$AR$5</f>
        <v>Landings</v>
      </c>
      <c r="EM6" s="757"/>
      <c r="EN6" s="757"/>
      <c r="EO6" s="757"/>
      <c r="EP6" s="757"/>
      <c r="EQ6" s="757"/>
      <c r="ER6" s="1263"/>
      <c r="ES6" s="772"/>
      <c r="ET6" s="773"/>
      <c r="EU6" s="773"/>
      <c r="EV6" s="773"/>
      <c r="EW6" s="773"/>
      <c r="EX6" s="773"/>
      <c r="EY6" s="773"/>
      <c r="EZ6" s="773"/>
      <c r="FA6" s="773"/>
      <c r="FB6" s="773"/>
      <c r="FC6" s="1116"/>
      <c r="FD6" s="1114"/>
      <c r="FE6" s="1114"/>
      <c r="FF6" s="1114"/>
      <c r="FG6" s="1114"/>
      <c r="FH6" s="1114"/>
      <c r="FI6" s="1114"/>
      <c r="FJ6" s="1114"/>
      <c r="FK6" s="1114"/>
      <c r="FL6" s="1114"/>
      <c r="FM6" s="1114"/>
      <c r="FN6" s="1114"/>
      <c r="FO6" s="1114"/>
      <c r="FP6" s="1114"/>
      <c r="FQ6" s="1114"/>
      <c r="FR6" s="1114"/>
      <c r="FS6" s="1114"/>
      <c r="FT6" s="1114"/>
      <c r="FU6" s="1115"/>
      <c r="FV6" s="1111"/>
      <c r="FW6" s="762" t="str">
        <f>IF('FRONT PAGE'!$A$1="www.fly-logics.com","PIC",0)</f>
        <v>PIC</v>
      </c>
      <c r="FX6" s="757"/>
      <c r="FY6" s="757"/>
      <c r="FZ6" s="760"/>
      <c r="GA6" s="756" t="str">
        <f>IF('FRONT PAGE'!$A$1="www.fly-logics.com","SIC",0)</f>
        <v>SIC</v>
      </c>
      <c r="GB6" s="757"/>
      <c r="GC6" s="757"/>
      <c r="GD6" s="760"/>
      <c r="GE6" s="756" t="str">
        <f>IF('FRONT PAGE'!$A$1="www.fly-logics.com","INSTRU.",0)</f>
        <v>INSTRU.</v>
      </c>
      <c r="GF6" s="757"/>
      <c r="GG6" s="757"/>
      <c r="GH6" s="757"/>
      <c r="GI6" s="756" t="str">
        <f>'ANNUAL SUMMARY'!$AR$5</f>
        <v>Landings</v>
      </c>
      <c r="GJ6" s="757"/>
      <c r="GK6" s="757"/>
      <c r="GL6" s="757"/>
      <c r="GM6" s="757"/>
      <c r="GN6" s="777"/>
      <c r="GO6" s="1263"/>
    </row>
    <row r="7" spans="1:197" ht="5.25" customHeight="1" thickBot="1" x14ac:dyDescent="0.25">
      <c r="A7" s="772"/>
      <c r="B7" s="773"/>
      <c r="C7" s="773"/>
      <c r="D7" s="773"/>
      <c r="E7" s="773"/>
      <c r="F7" s="773"/>
      <c r="G7" s="773"/>
      <c r="H7" s="773"/>
      <c r="I7" s="773"/>
      <c r="J7" s="773"/>
      <c r="K7" s="1117"/>
      <c r="L7" s="1112"/>
      <c r="M7" s="1112"/>
      <c r="N7" s="1112"/>
      <c r="O7" s="1112"/>
      <c r="P7" s="1112"/>
      <c r="Q7" s="1112"/>
      <c r="R7" s="1112"/>
      <c r="S7" s="1112"/>
      <c r="T7" s="1112"/>
      <c r="U7" s="1112"/>
      <c r="V7" s="1112"/>
      <c r="W7" s="1112"/>
      <c r="X7" s="1112"/>
      <c r="Y7" s="1112"/>
      <c r="Z7" s="1112"/>
      <c r="AA7" s="1112"/>
      <c r="AB7" s="1112"/>
      <c r="AC7" s="1113"/>
      <c r="AD7" s="1111"/>
      <c r="AE7" s="763"/>
      <c r="AF7" s="759"/>
      <c r="AG7" s="759"/>
      <c r="AH7" s="761"/>
      <c r="AI7" s="758"/>
      <c r="AJ7" s="759"/>
      <c r="AK7" s="759"/>
      <c r="AL7" s="761"/>
      <c r="AM7" s="758"/>
      <c r="AN7" s="759"/>
      <c r="AO7" s="759"/>
      <c r="AP7" s="759"/>
      <c r="AQ7" s="1258"/>
      <c r="AR7" s="1259"/>
      <c r="AS7" s="1259"/>
      <c r="AT7" s="1259"/>
      <c r="AU7" s="1259"/>
      <c r="AV7" s="1259"/>
      <c r="AW7" s="1263"/>
      <c r="AX7" s="772"/>
      <c r="AY7" s="773"/>
      <c r="AZ7" s="773"/>
      <c r="BA7" s="773"/>
      <c r="BB7" s="773"/>
      <c r="BC7" s="773"/>
      <c r="BD7" s="773"/>
      <c r="BE7" s="773"/>
      <c r="BF7" s="773"/>
      <c r="BG7" s="773"/>
      <c r="BH7" s="1117"/>
      <c r="BI7" s="1112"/>
      <c r="BJ7" s="1112"/>
      <c r="BK7" s="1112"/>
      <c r="BL7" s="1112"/>
      <c r="BM7" s="1112"/>
      <c r="BN7" s="1112"/>
      <c r="BO7" s="1112"/>
      <c r="BP7" s="1112"/>
      <c r="BQ7" s="1112"/>
      <c r="BR7" s="1112"/>
      <c r="BS7" s="1112"/>
      <c r="BT7" s="1112"/>
      <c r="BU7" s="1112"/>
      <c r="BV7" s="1112"/>
      <c r="BW7" s="1112"/>
      <c r="BX7" s="1112"/>
      <c r="BY7" s="1112"/>
      <c r="BZ7" s="1113"/>
      <c r="CA7" s="1111"/>
      <c r="CB7" s="763"/>
      <c r="CC7" s="759"/>
      <c r="CD7" s="759"/>
      <c r="CE7" s="761"/>
      <c r="CF7" s="758"/>
      <c r="CG7" s="759"/>
      <c r="CH7" s="759"/>
      <c r="CI7" s="761"/>
      <c r="CJ7" s="758"/>
      <c r="CK7" s="759"/>
      <c r="CL7" s="759"/>
      <c r="CM7" s="759"/>
      <c r="CN7" s="778"/>
      <c r="CO7" s="655"/>
      <c r="CP7" s="655"/>
      <c r="CQ7" s="655"/>
      <c r="CR7" s="655"/>
      <c r="CS7" s="779"/>
      <c r="CT7" s="1263"/>
      <c r="CU7" s="1250"/>
      <c r="CV7" s="772"/>
      <c r="CW7" s="773"/>
      <c r="CX7" s="773"/>
      <c r="CY7" s="773"/>
      <c r="CZ7" s="773"/>
      <c r="DA7" s="773"/>
      <c r="DB7" s="773"/>
      <c r="DC7" s="773"/>
      <c r="DD7" s="773"/>
      <c r="DE7" s="773"/>
      <c r="DF7" s="1117"/>
      <c r="DG7" s="1112"/>
      <c r="DH7" s="1112"/>
      <c r="DI7" s="1112"/>
      <c r="DJ7" s="1112"/>
      <c r="DK7" s="1112"/>
      <c r="DL7" s="1112"/>
      <c r="DM7" s="1112"/>
      <c r="DN7" s="1112"/>
      <c r="DO7" s="1112"/>
      <c r="DP7" s="1112"/>
      <c r="DQ7" s="1112"/>
      <c r="DR7" s="1112"/>
      <c r="DS7" s="1112"/>
      <c r="DT7" s="1112"/>
      <c r="DU7" s="1112"/>
      <c r="DV7" s="1112"/>
      <c r="DW7" s="1112"/>
      <c r="DX7" s="1113"/>
      <c r="DY7" s="1111"/>
      <c r="DZ7" s="763"/>
      <c r="EA7" s="759"/>
      <c r="EB7" s="759"/>
      <c r="EC7" s="761"/>
      <c r="ED7" s="758"/>
      <c r="EE7" s="759"/>
      <c r="EF7" s="759"/>
      <c r="EG7" s="761"/>
      <c r="EH7" s="758"/>
      <c r="EI7" s="759"/>
      <c r="EJ7" s="759"/>
      <c r="EK7" s="759"/>
      <c r="EL7" s="1258"/>
      <c r="EM7" s="1259"/>
      <c r="EN7" s="1259"/>
      <c r="EO7" s="1259"/>
      <c r="EP7" s="1259"/>
      <c r="EQ7" s="1259"/>
      <c r="ER7" s="1263"/>
      <c r="ES7" s="772"/>
      <c r="ET7" s="773"/>
      <c r="EU7" s="773"/>
      <c r="EV7" s="773"/>
      <c r="EW7" s="773"/>
      <c r="EX7" s="773"/>
      <c r="EY7" s="773"/>
      <c r="EZ7" s="773"/>
      <c r="FA7" s="773"/>
      <c r="FB7" s="773"/>
      <c r="FC7" s="1117"/>
      <c r="FD7" s="1112"/>
      <c r="FE7" s="1112"/>
      <c r="FF7" s="1112"/>
      <c r="FG7" s="1112"/>
      <c r="FH7" s="1112"/>
      <c r="FI7" s="1112"/>
      <c r="FJ7" s="1112"/>
      <c r="FK7" s="1112"/>
      <c r="FL7" s="1112"/>
      <c r="FM7" s="1112"/>
      <c r="FN7" s="1112"/>
      <c r="FO7" s="1112"/>
      <c r="FP7" s="1112"/>
      <c r="FQ7" s="1112"/>
      <c r="FR7" s="1112"/>
      <c r="FS7" s="1112"/>
      <c r="FT7" s="1112"/>
      <c r="FU7" s="1113"/>
      <c r="FV7" s="1111"/>
      <c r="FW7" s="763"/>
      <c r="FX7" s="759"/>
      <c r="FY7" s="759"/>
      <c r="FZ7" s="761"/>
      <c r="GA7" s="758"/>
      <c r="GB7" s="759"/>
      <c r="GC7" s="759"/>
      <c r="GD7" s="761"/>
      <c r="GE7" s="758"/>
      <c r="GF7" s="759"/>
      <c r="GG7" s="759"/>
      <c r="GH7" s="759"/>
      <c r="GI7" s="778"/>
      <c r="GJ7" s="655"/>
      <c r="GK7" s="655"/>
      <c r="GL7" s="655"/>
      <c r="GM7" s="655"/>
      <c r="GN7" s="779"/>
      <c r="GO7" s="1263"/>
    </row>
    <row r="8" spans="1:197" ht="5.25" customHeight="1" x14ac:dyDescent="0.25">
      <c r="A8" s="774"/>
      <c r="B8" s="775"/>
      <c r="C8" s="775"/>
      <c r="D8" s="775"/>
      <c r="E8" s="775"/>
      <c r="F8" s="775"/>
      <c r="G8" s="775"/>
      <c r="H8" s="775"/>
      <c r="I8" s="775"/>
      <c r="J8" s="775"/>
      <c r="K8" s="799"/>
      <c r="L8" s="799"/>
      <c r="M8" s="799"/>
      <c r="N8" s="799"/>
      <c r="O8" s="799"/>
      <c r="P8" s="799"/>
      <c r="Q8" s="799"/>
      <c r="R8" s="799"/>
      <c r="S8" s="799"/>
      <c r="T8" s="799"/>
      <c r="U8" s="799"/>
      <c r="V8" s="799"/>
      <c r="W8" s="799"/>
      <c r="X8" s="799"/>
      <c r="Y8" s="799"/>
      <c r="Z8" s="799"/>
      <c r="AA8" s="799"/>
      <c r="AB8" s="799"/>
      <c r="AC8" s="799"/>
      <c r="AD8" s="800"/>
      <c r="AE8" s="763"/>
      <c r="AF8" s="759"/>
      <c r="AG8" s="759"/>
      <c r="AH8" s="761"/>
      <c r="AI8" s="758"/>
      <c r="AJ8" s="759"/>
      <c r="AK8" s="759"/>
      <c r="AL8" s="761"/>
      <c r="AM8" s="758"/>
      <c r="AN8" s="759"/>
      <c r="AO8" s="759"/>
      <c r="AP8" s="759"/>
      <c r="AQ8" s="780" t="str">
        <f>'ANNUAL SUMMARY'!$AR$7</f>
        <v>D</v>
      </c>
      <c r="AR8" s="781"/>
      <c r="AS8" s="781"/>
      <c r="AT8" s="780" t="str">
        <f>'ANNUAL SUMMARY'!$AU$7</f>
        <v>N</v>
      </c>
      <c r="AU8" s="781"/>
      <c r="AV8" s="781"/>
      <c r="AW8" s="1263"/>
      <c r="AX8" s="774"/>
      <c r="AY8" s="775"/>
      <c r="AZ8" s="775"/>
      <c r="BA8" s="775"/>
      <c r="BB8" s="775"/>
      <c r="BC8" s="775"/>
      <c r="BD8" s="775"/>
      <c r="BE8" s="775"/>
      <c r="BF8" s="775"/>
      <c r="BG8" s="775"/>
      <c r="BH8" s="799"/>
      <c r="BI8" s="799"/>
      <c r="BJ8" s="799"/>
      <c r="BK8" s="799"/>
      <c r="BL8" s="799"/>
      <c r="BM8" s="799"/>
      <c r="BN8" s="799"/>
      <c r="BO8" s="799"/>
      <c r="BP8" s="799"/>
      <c r="BQ8" s="799"/>
      <c r="BR8" s="799"/>
      <c r="BS8" s="799"/>
      <c r="BT8" s="799"/>
      <c r="BU8" s="799"/>
      <c r="BV8" s="799"/>
      <c r="BW8" s="799"/>
      <c r="BX8" s="799"/>
      <c r="BY8" s="799"/>
      <c r="BZ8" s="799"/>
      <c r="CA8" s="800"/>
      <c r="CB8" s="763"/>
      <c r="CC8" s="759"/>
      <c r="CD8" s="759"/>
      <c r="CE8" s="761"/>
      <c r="CF8" s="758"/>
      <c r="CG8" s="759"/>
      <c r="CH8" s="759"/>
      <c r="CI8" s="761"/>
      <c r="CJ8" s="758"/>
      <c r="CK8" s="759"/>
      <c r="CL8" s="759"/>
      <c r="CM8" s="759"/>
      <c r="CN8" s="780" t="str">
        <f>'ANNUAL SUMMARY'!$AR$7</f>
        <v>D</v>
      </c>
      <c r="CO8" s="781"/>
      <c r="CP8" s="781"/>
      <c r="CQ8" s="780" t="str">
        <f>'ANNUAL SUMMARY'!$AU$7</f>
        <v>N</v>
      </c>
      <c r="CR8" s="781"/>
      <c r="CS8" s="781"/>
      <c r="CT8" s="1263"/>
      <c r="CU8" s="1250"/>
      <c r="CV8" s="774"/>
      <c r="CW8" s="775"/>
      <c r="CX8" s="775"/>
      <c r="CY8" s="775"/>
      <c r="CZ8" s="775"/>
      <c r="DA8" s="775"/>
      <c r="DB8" s="775"/>
      <c r="DC8" s="775"/>
      <c r="DD8" s="775"/>
      <c r="DE8" s="775"/>
      <c r="DF8" s="799"/>
      <c r="DG8" s="799"/>
      <c r="DH8" s="799"/>
      <c r="DI8" s="799"/>
      <c r="DJ8" s="799"/>
      <c r="DK8" s="799"/>
      <c r="DL8" s="799"/>
      <c r="DM8" s="799"/>
      <c r="DN8" s="799"/>
      <c r="DO8" s="799"/>
      <c r="DP8" s="799"/>
      <c r="DQ8" s="799"/>
      <c r="DR8" s="799"/>
      <c r="DS8" s="799"/>
      <c r="DT8" s="799"/>
      <c r="DU8" s="799"/>
      <c r="DV8" s="799"/>
      <c r="DW8" s="799"/>
      <c r="DX8" s="799"/>
      <c r="DY8" s="800"/>
      <c r="DZ8" s="763"/>
      <c r="EA8" s="759"/>
      <c r="EB8" s="759"/>
      <c r="EC8" s="761"/>
      <c r="ED8" s="758"/>
      <c r="EE8" s="759"/>
      <c r="EF8" s="759"/>
      <c r="EG8" s="761"/>
      <c r="EH8" s="758"/>
      <c r="EI8" s="759"/>
      <c r="EJ8" s="759"/>
      <c r="EK8" s="759"/>
      <c r="EL8" s="780" t="str">
        <f>'ANNUAL SUMMARY'!$AR$7</f>
        <v>D</v>
      </c>
      <c r="EM8" s="781"/>
      <c r="EN8" s="781"/>
      <c r="EO8" s="780" t="str">
        <f>'ANNUAL SUMMARY'!$AU$7</f>
        <v>N</v>
      </c>
      <c r="EP8" s="781"/>
      <c r="EQ8" s="781"/>
      <c r="ER8" s="1263"/>
      <c r="ES8" s="774"/>
      <c r="ET8" s="775"/>
      <c r="EU8" s="775"/>
      <c r="EV8" s="775"/>
      <c r="EW8" s="775"/>
      <c r="EX8" s="775"/>
      <c r="EY8" s="775"/>
      <c r="EZ8" s="775"/>
      <c r="FA8" s="775"/>
      <c r="FB8" s="775"/>
      <c r="FC8" s="799"/>
      <c r="FD8" s="799"/>
      <c r="FE8" s="799"/>
      <c r="FF8" s="799"/>
      <c r="FG8" s="799"/>
      <c r="FH8" s="799"/>
      <c r="FI8" s="799"/>
      <c r="FJ8" s="799"/>
      <c r="FK8" s="799"/>
      <c r="FL8" s="799"/>
      <c r="FM8" s="799"/>
      <c r="FN8" s="799"/>
      <c r="FO8" s="799"/>
      <c r="FP8" s="799"/>
      <c r="FQ8" s="799"/>
      <c r="FR8" s="799"/>
      <c r="FS8" s="799"/>
      <c r="FT8" s="799"/>
      <c r="FU8" s="799"/>
      <c r="FV8" s="800"/>
      <c r="FW8" s="763"/>
      <c r="FX8" s="759"/>
      <c r="FY8" s="759"/>
      <c r="FZ8" s="761"/>
      <c r="GA8" s="758"/>
      <c r="GB8" s="759"/>
      <c r="GC8" s="759"/>
      <c r="GD8" s="761"/>
      <c r="GE8" s="758"/>
      <c r="GF8" s="759"/>
      <c r="GG8" s="759"/>
      <c r="GH8" s="759"/>
      <c r="GI8" s="780" t="str">
        <f>'ANNUAL SUMMARY'!$AR$7</f>
        <v>D</v>
      </c>
      <c r="GJ8" s="781"/>
      <c r="GK8" s="781"/>
      <c r="GL8" s="780" t="str">
        <f>'ANNUAL SUMMARY'!$AU$7</f>
        <v>N</v>
      </c>
      <c r="GM8" s="781"/>
      <c r="GN8" s="781"/>
      <c r="GO8" s="1263"/>
    </row>
    <row r="9" spans="1:197" ht="5.25" customHeight="1" thickBot="1" x14ac:dyDescent="0.25">
      <c r="A9" s="801"/>
      <c r="B9" s="802"/>
      <c r="C9" s="802"/>
      <c r="D9" s="802"/>
      <c r="E9" s="802"/>
      <c r="F9" s="802"/>
      <c r="G9" s="802"/>
      <c r="H9" s="802"/>
      <c r="I9" s="802"/>
      <c r="J9" s="802"/>
      <c r="K9" s="802"/>
      <c r="L9" s="802"/>
      <c r="M9" s="802"/>
      <c r="N9" s="802"/>
      <c r="O9" s="802"/>
      <c r="P9" s="802"/>
      <c r="Q9" s="802"/>
      <c r="R9" s="802"/>
      <c r="S9" s="802"/>
      <c r="T9" s="802"/>
      <c r="U9" s="802"/>
      <c r="V9" s="802"/>
      <c r="W9" s="802"/>
      <c r="X9" s="802"/>
      <c r="Y9" s="802"/>
      <c r="Z9" s="802"/>
      <c r="AA9" s="802"/>
      <c r="AB9" s="802"/>
      <c r="AC9" s="802"/>
      <c r="AD9" s="802"/>
      <c r="AE9" s="1252"/>
      <c r="AF9" s="1253"/>
      <c r="AG9" s="1253"/>
      <c r="AH9" s="1254"/>
      <c r="AI9" s="1255"/>
      <c r="AJ9" s="1253"/>
      <c r="AK9" s="1253"/>
      <c r="AL9" s="1254"/>
      <c r="AM9" s="1255"/>
      <c r="AN9" s="1253"/>
      <c r="AO9" s="1253"/>
      <c r="AP9" s="1253"/>
      <c r="AQ9" s="1255"/>
      <c r="AR9" s="1253"/>
      <c r="AS9" s="1253"/>
      <c r="AT9" s="1255"/>
      <c r="AU9" s="1253"/>
      <c r="AV9" s="1253"/>
      <c r="AW9" s="1263"/>
      <c r="AX9" s="801"/>
      <c r="AY9" s="802"/>
      <c r="AZ9" s="802"/>
      <c r="BA9" s="802"/>
      <c r="BB9" s="802"/>
      <c r="BC9" s="802"/>
      <c r="BD9" s="802"/>
      <c r="BE9" s="802"/>
      <c r="BF9" s="802"/>
      <c r="BG9" s="802"/>
      <c r="BH9" s="802"/>
      <c r="BI9" s="802"/>
      <c r="BJ9" s="802"/>
      <c r="BK9" s="802"/>
      <c r="BL9" s="802"/>
      <c r="BM9" s="802"/>
      <c r="BN9" s="802"/>
      <c r="BO9" s="802"/>
      <c r="BP9" s="802"/>
      <c r="BQ9" s="802"/>
      <c r="BR9" s="802"/>
      <c r="BS9" s="802"/>
      <c r="BT9" s="802"/>
      <c r="BU9" s="802"/>
      <c r="BV9" s="802"/>
      <c r="BW9" s="802"/>
      <c r="BX9" s="802"/>
      <c r="BY9" s="802"/>
      <c r="BZ9" s="802"/>
      <c r="CA9" s="802"/>
      <c r="CB9" s="763"/>
      <c r="CC9" s="759"/>
      <c r="CD9" s="759"/>
      <c r="CE9" s="761"/>
      <c r="CF9" s="758"/>
      <c r="CG9" s="759"/>
      <c r="CH9" s="759"/>
      <c r="CI9" s="761"/>
      <c r="CJ9" s="758"/>
      <c r="CK9" s="759"/>
      <c r="CL9" s="759"/>
      <c r="CM9" s="759"/>
      <c r="CN9" s="758"/>
      <c r="CO9" s="759"/>
      <c r="CP9" s="759"/>
      <c r="CQ9" s="758"/>
      <c r="CR9" s="759"/>
      <c r="CS9" s="759"/>
      <c r="CT9" s="1263"/>
      <c r="CU9" s="1250"/>
      <c r="CV9" s="801"/>
      <c r="CW9" s="802"/>
      <c r="CX9" s="802"/>
      <c r="CY9" s="802"/>
      <c r="CZ9" s="802"/>
      <c r="DA9" s="802"/>
      <c r="DB9" s="802"/>
      <c r="DC9" s="802"/>
      <c r="DD9" s="802"/>
      <c r="DE9" s="802"/>
      <c r="DF9" s="802"/>
      <c r="DG9" s="802"/>
      <c r="DH9" s="802"/>
      <c r="DI9" s="802"/>
      <c r="DJ9" s="802"/>
      <c r="DK9" s="802"/>
      <c r="DL9" s="802"/>
      <c r="DM9" s="802"/>
      <c r="DN9" s="802"/>
      <c r="DO9" s="802"/>
      <c r="DP9" s="802"/>
      <c r="DQ9" s="802"/>
      <c r="DR9" s="802"/>
      <c r="DS9" s="802"/>
      <c r="DT9" s="802"/>
      <c r="DU9" s="802"/>
      <c r="DV9" s="802"/>
      <c r="DW9" s="802"/>
      <c r="DX9" s="802"/>
      <c r="DY9" s="802"/>
      <c r="DZ9" s="1252"/>
      <c r="EA9" s="1253"/>
      <c r="EB9" s="1253"/>
      <c r="EC9" s="1254"/>
      <c r="ED9" s="1255"/>
      <c r="EE9" s="1253"/>
      <c r="EF9" s="1253"/>
      <c r="EG9" s="1254"/>
      <c r="EH9" s="1255"/>
      <c r="EI9" s="1253"/>
      <c r="EJ9" s="1253"/>
      <c r="EK9" s="1253"/>
      <c r="EL9" s="1255"/>
      <c r="EM9" s="1253"/>
      <c r="EN9" s="1253"/>
      <c r="EO9" s="1255"/>
      <c r="EP9" s="1253"/>
      <c r="EQ9" s="1253"/>
      <c r="ER9" s="1263"/>
      <c r="ES9" s="801"/>
      <c r="ET9" s="802"/>
      <c r="EU9" s="802"/>
      <c r="EV9" s="802"/>
      <c r="EW9" s="802"/>
      <c r="EX9" s="802"/>
      <c r="EY9" s="802"/>
      <c r="EZ9" s="802"/>
      <c r="FA9" s="802"/>
      <c r="FB9" s="802"/>
      <c r="FC9" s="802"/>
      <c r="FD9" s="802"/>
      <c r="FE9" s="802"/>
      <c r="FF9" s="802"/>
      <c r="FG9" s="802"/>
      <c r="FH9" s="802"/>
      <c r="FI9" s="802"/>
      <c r="FJ9" s="802"/>
      <c r="FK9" s="802"/>
      <c r="FL9" s="802"/>
      <c r="FM9" s="802"/>
      <c r="FN9" s="802"/>
      <c r="FO9" s="802"/>
      <c r="FP9" s="802"/>
      <c r="FQ9" s="802"/>
      <c r="FR9" s="802"/>
      <c r="FS9" s="802"/>
      <c r="FT9" s="802"/>
      <c r="FU9" s="802"/>
      <c r="FV9" s="802"/>
      <c r="FW9" s="763"/>
      <c r="FX9" s="759"/>
      <c r="FY9" s="759"/>
      <c r="FZ9" s="761"/>
      <c r="GA9" s="758"/>
      <c r="GB9" s="759"/>
      <c r="GC9" s="759"/>
      <c r="GD9" s="761"/>
      <c r="GE9" s="758"/>
      <c r="GF9" s="759"/>
      <c r="GG9" s="759"/>
      <c r="GH9" s="759"/>
      <c r="GI9" s="758"/>
      <c r="GJ9" s="759"/>
      <c r="GK9" s="759"/>
      <c r="GL9" s="758"/>
      <c r="GM9" s="759"/>
      <c r="GN9" s="759"/>
      <c r="GO9" s="1263"/>
    </row>
    <row r="10" spans="1:197" ht="8.25" customHeight="1" thickTop="1" x14ac:dyDescent="0.25">
      <c r="A10" s="154"/>
      <c r="B10" s="842" t="str">
        <f>'ANNUAL SUMMARY'!$C$13</f>
        <v>TIME OF FLIGHT</v>
      </c>
      <c r="C10" s="771"/>
      <c r="D10" s="771"/>
      <c r="E10" s="771"/>
      <c r="F10" s="771"/>
      <c r="G10" s="771"/>
      <c r="H10" s="771"/>
      <c r="I10" s="771"/>
      <c r="J10" s="771"/>
      <c r="K10" s="771"/>
      <c r="L10" s="833"/>
      <c r="M10" s="6"/>
      <c r="N10" s="770" t="str">
        <f>'ANNUAL SUMMARY'!$O$13</f>
        <v>AVERANGE TIME</v>
      </c>
      <c r="O10" s="771"/>
      <c r="P10" s="771"/>
      <c r="Q10" s="771"/>
      <c r="R10" s="771"/>
      <c r="S10" s="771"/>
      <c r="T10" s="771"/>
      <c r="U10" s="771"/>
      <c r="V10" s="771"/>
      <c r="W10" s="771"/>
      <c r="X10" s="833"/>
      <c r="Y10" s="15"/>
      <c r="Z10" s="816" t="str">
        <f>IF('FRONT PAGE'!$A$1="www.fly-logics.com","B.Anterior",0)</f>
        <v>B.Anterior</v>
      </c>
      <c r="AA10" s="817"/>
      <c r="AB10" s="817"/>
      <c r="AC10" s="817"/>
      <c r="AD10" s="817"/>
      <c r="AE10" s="847">
        <f>SUMIF('PREVIOUS LOGS'!$K$6,K6,'PREVIOUS LOGS'!$AE$50)+SUMIF('PREVIOUS LOGS'!$K$59,$K$6,'PREVIOUS LOGS'!$AE$103)+SUMIF('PREVIOUS LOGS'!$K$112,K6,'PREVIOUS LOGS'!$AE$156)+SUMIF('PREVIOUS LOGS'!$K$165,K6,'PREVIOUS LOGS'!$AE$209)+SUMIF('PREVIOUS LOGS'!$K$218,K6,'PREVIOUS LOGS'!$AE$262)+SUMIF('PREVIOUS LOGS'!$K$271,K6,'PREVIOUS LOGS'!$AE$315)+SUMIF('PREVIOUS LOGS'!$K$324,K6,'PREVIOUS LOGS'!$AE$368)+SUMIF('PREVIOUS LOGS'!$BH$6,K6,'PREVIOUS LOGS'!$CB$50)+SUMIF('PREVIOUS LOGS'!$BH$59,$K$6,'PREVIOUS LOGS'!$CB$103)+SUMIF('PREVIOUS LOGS'!$BH$112,K6,'PREVIOUS LOGS'!$CB$156)+SUMIF('PREVIOUS LOGS'!$BH$165,K6,'PREVIOUS LOGS'!$CB$209)+SUMIF('PREVIOUS LOGS'!$BH$218,K6,'PREVIOUS LOGS'!$CB$262)+SUMIF('PREVIOUS LOGS'!$BH$271,K6,'PREVIOUS LOGS'!$CB$315)+SUMIF('PREVIOUS LOGS'!$BH$324,K6,'PREVIOUS LOGS'!$CB$368)+SUMIF('PREVIOUS LOGS'!$DF$6,K6,'PREVIOUS LOGS'!$DZ$50)+SUMIF('PREVIOUS LOGS'!$DF$59,$K$6,'PREVIOUS LOGS'!$DZ$103)+SUMIF('PREVIOUS LOGS'!$DF$112,K6,'PREVIOUS LOGS'!$DZ$156)+SUMIF('PREVIOUS LOGS'!$DF$165,K6,'PREVIOUS LOGS'!$DZ$209)+SUMIF('PREVIOUS LOGS'!$DF$218,K6,'PREVIOUS LOGS'!$DZ$262)+SUMIF('PREVIOUS LOGS'!$DF$271,K6,'PREVIOUS LOGS'!$DZ$315)+SUMIF('PREVIOUS LOGS'!$DF$324,K6,'PREVIOUS LOGS'!$DZ$368)+SUMIF('PREVIOUS LOGS'!$FC$6,K6,'PREVIOUS LOGS'!$FW$50)+SUMIF('PREVIOUS LOGS'!$FC$59,$K$6,'PREVIOUS LOGS'!$FW$103)+SUMIF('PREVIOUS LOGS'!$FC$112,K6,'PREVIOUS LOGS'!$FW$156)+SUMIF('PREVIOUS LOGS'!$FC$165,K6,'PREVIOUS LOGS'!$FW$209)+SUMIF('PREVIOUS LOGS'!$FC$218,K6,'PREVIOUS LOGS'!$FW$262)+SUMIF('PREVIOUS LOGS'!$FC$271,K6,'PREVIOUS LOGS'!$FW$315)+SUMIF('PREVIOUS LOGS'!$FC$324,K6,'PREVIOUS LOGS'!$FW$368)</f>
        <v>0</v>
      </c>
      <c r="AF10" s="848"/>
      <c r="AG10" s="848"/>
      <c r="AH10" s="849"/>
      <c r="AI10" s="847">
        <f>SUMIF('PREVIOUS LOGS'!$K$6,K6,'PREVIOUS LOGS'!$AI$50)+SUMIF('PREVIOUS LOGS'!$K$59,$K$6,'PREVIOUS LOGS'!$AI$103)+SUMIF('PREVIOUS LOGS'!$K$112,K6,'PREVIOUS LOGS'!$AI$156)+SUMIF('PREVIOUS LOGS'!$K$165,K6,'PREVIOUS LOGS'!$AI$209)+SUMIF('PREVIOUS LOGS'!$K$218,K6,'PREVIOUS LOGS'!$AI$262)+SUMIF('PREVIOUS LOGS'!$K$271,K6,'PREVIOUS LOGS'!$AI$315)+SUMIF('PREVIOUS LOGS'!$K$324,K6,'PREVIOUS LOGS'!$AI$368)+SUMIF('PREVIOUS LOGS'!$BH$6,K6,'PREVIOUS LOGS'!$CF$50)+SUMIF('PREVIOUS LOGS'!$BH$59,$K$6,'PREVIOUS LOGS'!$CF$103)+SUMIF('PREVIOUS LOGS'!$BH$112,K6,'PREVIOUS LOGS'!$CF$156)+SUMIF('PREVIOUS LOGS'!$BH$165,K6,'PREVIOUS LOGS'!$CF$209)+SUMIF('PREVIOUS LOGS'!$BH$218,K6,'PREVIOUS LOGS'!$CF$262)+SUMIF('PREVIOUS LOGS'!$BH$271,K6,'PREVIOUS LOGS'!$CF$315)+SUMIF('PREVIOUS LOGS'!$BH$324,K6,'PREVIOUS LOGS'!$CF$368)+SUMIF('PREVIOUS LOGS'!$DF$6,K6,'PREVIOUS LOGS'!$ED$50)+SUMIF('PREVIOUS LOGS'!$DF$59,$K$6,'PREVIOUS LOGS'!$ED$103)+SUMIF('PREVIOUS LOGS'!$DF$112,K6,'PREVIOUS LOGS'!$ED$156)+SUMIF('PREVIOUS LOGS'!$DF$165,K6,'PREVIOUS LOGS'!$ED$209)+SUMIF('PREVIOUS LOGS'!$DF$218,K6,'PREVIOUS LOGS'!$ED$262)+SUMIF('PREVIOUS LOGS'!$DF$271,K6,'PREVIOUS LOGS'!$ED$315)+SUMIF('PREVIOUS LOGS'!$DF$324,K6,'PREVIOUS LOGS'!$ED$368)+SUMIF('PREVIOUS LOGS'!$FC$6,K6,'PREVIOUS LOGS'!$GA$50)+SUMIF('PREVIOUS LOGS'!$FC$59,$K$6,'PREVIOUS LOGS'!$GA$103)+SUMIF('PREVIOUS LOGS'!$FC$112,K6,'PREVIOUS LOGS'!$GA$156)+SUMIF('PREVIOUS LOGS'!$FC$165,K6,'PREVIOUS LOGS'!$GA$209)+SUMIF('PREVIOUS LOGS'!$FC$218,K6,'PREVIOUS LOGS'!$GA$262)+SUMIF('PREVIOUS LOGS'!$FC$271,K6,'PREVIOUS LOGS'!$GA$315)+SUMIF('PREVIOUS LOGS'!$FC$324,K6,'PREVIOUS LOGS'!$GA$368)</f>
        <v>0</v>
      </c>
      <c r="AJ10" s="848"/>
      <c r="AK10" s="848"/>
      <c r="AL10" s="849"/>
      <c r="AM10" s="847">
        <f>SUMIF('PREVIOUS LOGS'!$K$6,K6,'PREVIOUS LOGS'!$AM$50)+SUMIF('PREVIOUS LOGS'!$K$59,$K$6,'PREVIOUS LOGS'!$AM$103)+SUMIF('PREVIOUS LOGS'!$K$112,K6,'PREVIOUS LOGS'!$AM$156)+SUMIF('PREVIOUS LOGS'!$K$165,K6,'PREVIOUS LOGS'!$AM$209)+SUMIF('PREVIOUS LOGS'!$K$218,K6,'PREVIOUS LOGS'!$AM$262)+SUMIF('PREVIOUS LOGS'!$K$271,K6,'PREVIOUS LOGS'!$AM$315)+SUMIF('PREVIOUS LOGS'!$K$324,K6,'PREVIOUS LOGS'!$AM$368)+SUMIF('PREVIOUS LOGS'!$BH$6,K6,'PREVIOUS LOGS'!$CJ$50)+SUMIF('PREVIOUS LOGS'!$BH$59,$K$6,'PREVIOUS LOGS'!$CJ$103)+SUMIF('PREVIOUS LOGS'!$BH$112,K6,'PREVIOUS LOGS'!$CJ$156)+SUMIF('PREVIOUS LOGS'!$BH$165,K6,'PREVIOUS LOGS'!$CJ$209)+SUMIF('PREVIOUS LOGS'!$BH$218,K6,'PREVIOUS LOGS'!$CJ$262)+SUMIF('PREVIOUS LOGS'!$BH$271,K6,'PREVIOUS LOGS'!$CJ$315)+SUMIF('PREVIOUS LOGS'!$BH$324,K6,'PREVIOUS LOGS'!$CJ$368)+SUMIF('PREVIOUS LOGS'!$DF$6,K6,'PREVIOUS LOGS'!$EH$50)+SUMIF('PREVIOUS LOGS'!$DF$59,$K$6,'PREVIOUS LOGS'!$EH$103)+SUMIF('PREVIOUS LOGS'!$DF$112,K6,'PREVIOUS LOGS'!$EH$156)+SUMIF('PREVIOUS LOGS'!$DF$165,K6,'PREVIOUS LOGS'!$EH$209)+SUMIF('PREVIOUS LOGS'!$DF$218,K6,'PREVIOUS LOGS'!$EH$262)+SUMIF('PREVIOUS LOGS'!$DF$271,K6,'PREVIOUS LOGS'!$EH$315)+SUMIF('PREVIOUS LOGS'!$DF$324,K6,'PREVIOUS LOGS'!$EH$368)+SUMIF('PREVIOUS LOGS'!$FC$6,K6,'PREVIOUS LOGS'!$GE$50)+SUMIF('PREVIOUS LOGS'!$FC$59,$K$6,'PREVIOUS LOGS'!$GE$103)+SUMIF('PREVIOUS LOGS'!$FC$112,K6,'PREVIOUS LOGS'!$GE$156)+SUMIF('PREVIOUS LOGS'!$FC$165,K6,'PREVIOUS LOGS'!$GE$209)+SUMIF('PREVIOUS LOGS'!$FC$218,K6,'PREVIOUS LOGS'!$GE$262)+SUMIF('PREVIOUS LOGS'!$FC$271,K6,'PREVIOUS LOGS'!$GE$315)+SUMIF('PREVIOUS LOGS'!$FC$324,K6,'PREVIOUS LOGS'!$GE$368)</f>
        <v>0</v>
      </c>
      <c r="AN10" s="848"/>
      <c r="AO10" s="848"/>
      <c r="AP10" s="849"/>
      <c r="AQ10" s="853">
        <f>SUMIF('PREVIOUS LOGS'!$K$6,K6,'PREVIOUS LOGS'!$AQ$50)+SUMIF('PREVIOUS LOGS'!$K$59,$K$6,'PREVIOUS LOGS'!$AQ$103)+SUMIF('PREVIOUS LOGS'!$K$112,K6,'PREVIOUS LOGS'!$AQ$156)+SUMIF('PREVIOUS LOGS'!$K$165,K6,'PREVIOUS LOGS'!$AQ$209)+SUMIF('PREVIOUS LOGS'!$K$218,K6,'PREVIOUS LOGS'!$AQ$262)+SUMIF('PREVIOUS LOGS'!$K$271,K6,'PREVIOUS LOGS'!$AQ$315)+SUMIF('PREVIOUS LOGS'!$K$324,K6,'PREVIOUS LOGS'!$AQ$368)+SUMIF('PREVIOUS LOGS'!$BH$6,K6,'PREVIOUS LOGS'!$CN$50)+SUMIF('PREVIOUS LOGS'!$BH$59,$K$6,'PREVIOUS LOGS'!$CN$103)+SUMIF('PREVIOUS LOGS'!$BH$112,K6,'PREVIOUS LOGS'!$CN$156)+SUMIF('PREVIOUS LOGS'!$BH$165,K6,'PREVIOUS LOGS'!$CN$209)+SUMIF('PREVIOUS LOGS'!$BH$218,K6,'PREVIOUS LOGS'!$CN$262)+SUMIF('PREVIOUS LOGS'!$BH$271,K6,'PREVIOUS LOGS'!$CN$315)+SUMIF('PREVIOUS LOGS'!$BH$324,K6,'PREVIOUS LOGS'!$CN$368)+SUMIF('PREVIOUS LOGS'!$DF$6,K6,'PREVIOUS LOGS'!$EL$50)+SUMIF('PREVIOUS LOGS'!$DF$59,$K$6,'PREVIOUS LOGS'!$EL$103)+SUMIF('PREVIOUS LOGS'!$DF$112,K6,'PREVIOUS LOGS'!$EL$156)+SUMIF('PREVIOUS LOGS'!$DF$165,K6,'PREVIOUS LOGS'!$EL$209)+SUMIF('PREVIOUS LOGS'!$DF$218,K6,'PREVIOUS LOGS'!$EL$262)+SUMIF('PREVIOUS LOGS'!$DF$271,K6,'PREVIOUS LOGS'!$EL$315)+SUMIF('PREVIOUS LOGS'!$DF$324,K6,'PREVIOUS LOGS'!$EL$368)+SUMIF('PREVIOUS LOGS'!$FC$6,K6,'PREVIOUS LOGS'!$GI$50)+SUMIF('PREVIOUS LOGS'!$FC$59,$K$6,'PREVIOUS LOGS'!$GI$103)+SUMIF('PREVIOUS LOGS'!$FC$112,K6,'PREVIOUS LOGS'!$GI$156)+SUMIF('PREVIOUS LOGS'!$FC$165,K6,'PREVIOUS LOGS'!$GI$209)+SUMIF('PREVIOUS LOGS'!$FC$218,K6,'PREVIOUS LOGS'!$GI$262)+SUMIF('PREVIOUS LOGS'!$FC$271,K6,'PREVIOUS LOGS'!$GI$315)+SUMIF('PREVIOUS LOGS'!$FC$324,K6,'PREVIOUS LOGS'!$GI$368)</f>
        <v>0</v>
      </c>
      <c r="AR10" s="854"/>
      <c r="AS10" s="855"/>
      <c r="AT10" s="853">
        <f>SUMIF('PREVIOUS LOGS'!$K$6,K6,'PREVIOUS LOGS'!$AT$50)+SUMIF('PREVIOUS LOGS'!$K$59,$K$6,'PREVIOUS LOGS'!$AT$103)+SUMIF('PREVIOUS LOGS'!$K$112,K6,'PREVIOUS LOGS'!$AT$156)+SUMIF('PREVIOUS LOGS'!$K$165,K6,'PREVIOUS LOGS'!$AT$209)+SUMIF('PREVIOUS LOGS'!$K$218,K6,'PREVIOUS LOGS'!$AT$262)+SUMIF('PREVIOUS LOGS'!$K$271,K6,'PREVIOUS LOGS'!$AT$315)+SUMIF('PREVIOUS LOGS'!$K$324,K6,'PREVIOUS LOGS'!$AT$368)+SUMIF('PREVIOUS LOGS'!$BH$6,K6,'PREVIOUS LOGS'!$CQ$50)+SUMIF('PREVIOUS LOGS'!$BH$59,$K$6,'PREVIOUS LOGS'!$CQ$103)+SUMIF('PREVIOUS LOGS'!$BH$112,K6,'PREVIOUS LOGS'!$CQ$156)+SUMIF('PREVIOUS LOGS'!$BH$165,K6,'PREVIOUS LOGS'!$CQ$209)+SUMIF('PREVIOUS LOGS'!$BH$218,K6,'PREVIOUS LOGS'!$CQ$262)+SUMIF('PREVIOUS LOGS'!$BH$271,K6,'PREVIOUS LOGS'!$CQ$315)+SUMIF('PREVIOUS LOGS'!$BH$324,K6,'PREVIOUS LOGS'!$CQ$368)+SUMIF('PREVIOUS LOGS'!$DF$6,K6,'PREVIOUS LOGS'!$EO$50)+SUMIF('PREVIOUS LOGS'!$DF$59,$K$6,'PREVIOUS LOGS'!$EO$103)+SUMIF('PREVIOUS LOGS'!$DF$112,K6,'PREVIOUS LOGS'!$EO$156)+SUMIF('PREVIOUS LOGS'!$DF$165,K6,'PREVIOUS LOGS'!$EO$209)+SUMIF('PREVIOUS LOGS'!$DF$218,K6,'PREVIOUS LOGS'!$EO$262)+SUMIF('PREVIOUS LOGS'!$DF$271,K6,'PREVIOUS LOGS'!$EO$315)+SUMIF('PREVIOUS LOGS'!$DF$324,K6,'PREVIOUS LOGS'!$EO$368)+SUMIF('PREVIOUS LOGS'!$FC$6,K6,'PREVIOUS LOGS'!$GL$50)+SUMIF('PREVIOUS LOGS'!$FC$59,$K$6,'PREVIOUS LOGS'!$GL$103)+SUMIF('PREVIOUS LOGS'!$FC$112,K6,'PREVIOUS LOGS'!$GL$156)+SUMIF('PREVIOUS LOGS'!$FC$165,K6,'PREVIOUS LOGS'!$GL$209)+SUMIF('PREVIOUS LOGS'!$FC$218,K6,'PREVIOUS LOGS'!$GL$262)+SUMIF('PREVIOUS LOGS'!$FC$271,K6,'PREVIOUS LOGS'!$GL$315)+SUMIF('PREVIOUS LOGS'!$FC$324,K6,'PREVIOUS LOGS'!$GL$368)</f>
        <v>0</v>
      </c>
      <c r="AU10" s="854"/>
      <c r="AV10" s="854"/>
      <c r="AW10" s="1263"/>
      <c r="AX10" s="154"/>
      <c r="AY10" s="842" t="str">
        <f>'ANNUAL SUMMARY'!$C$13</f>
        <v>TIME OF FLIGHT</v>
      </c>
      <c r="AZ10" s="771"/>
      <c r="BA10" s="771"/>
      <c r="BB10" s="771"/>
      <c r="BC10" s="771"/>
      <c r="BD10" s="771"/>
      <c r="BE10" s="771"/>
      <c r="BF10" s="771"/>
      <c r="BG10" s="771"/>
      <c r="BH10" s="771"/>
      <c r="BI10" s="833"/>
      <c r="BJ10" s="6"/>
      <c r="BK10" s="770" t="str">
        <f>'ANNUAL SUMMARY'!$O$13</f>
        <v>AVERANGE TIME</v>
      </c>
      <c r="BL10" s="771"/>
      <c r="BM10" s="771"/>
      <c r="BN10" s="771"/>
      <c r="BO10" s="771"/>
      <c r="BP10" s="771"/>
      <c r="BQ10" s="771"/>
      <c r="BR10" s="771"/>
      <c r="BS10" s="771"/>
      <c r="BT10" s="771"/>
      <c r="BU10" s="833"/>
      <c r="BV10" s="15"/>
      <c r="BW10" s="816" t="str">
        <f>IF('FRONT PAGE'!$A$1="www.fly-logics.com","B.Anterior",0)</f>
        <v>B.Anterior</v>
      </c>
      <c r="BX10" s="817"/>
      <c r="BY10" s="817"/>
      <c r="BZ10" s="817"/>
      <c r="CA10" s="817"/>
      <c r="CB10" s="847">
        <f>SUMIF('PREVIOUS LOGS'!$K$6,BH6,'PREVIOUS LOGS'!$AE$50)+SUMIF('PREVIOUS LOGS'!$K$59,$K$6,'PREVIOUS LOGS'!$AE$103)+SUMIF('PREVIOUS LOGS'!$K$112,BH6,'PREVIOUS LOGS'!$AE$156)+SUMIF('PREVIOUS LOGS'!$K$165,BH6,'PREVIOUS LOGS'!$AE$209)+SUMIF('PREVIOUS LOGS'!$K$218,BH6,'PREVIOUS LOGS'!$AE$262)+SUMIF('PREVIOUS LOGS'!$K$271,BH6,'PREVIOUS LOGS'!$AE$315)+SUMIF('PREVIOUS LOGS'!$K$324,BH6,'PREVIOUS LOGS'!$AE$368)+SUMIF('PREVIOUS LOGS'!$BH$6,BH6,'PREVIOUS LOGS'!$CB$50)+SUMIF('PREVIOUS LOGS'!$BH$59,$K$6,'PREVIOUS LOGS'!$CB$103)+SUMIF('PREVIOUS LOGS'!$BH$112,BH6,'PREVIOUS LOGS'!$CB$156)+SUMIF('PREVIOUS LOGS'!$BH$165,BH6,'PREVIOUS LOGS'!$CB$209)+SUMIF('PREVIOUS LOGS'!$BH$218,BH6,'PREVIOUS LOGS'!$CB$262)+SUMIF('PREVIOUS LOGS'!$BH$271,BH6,'PREVIOUS LOGS'!$CB$315)+SUMIF('PREVIOUS LOGS'!$BH$324,BH6,'PREVIOUS LOGS'!$CB$368)+SUMIF('PREVIOUS LOGS'!$DF$6,BH6,'PREVIOUS LOGS'!$DZ$50)+SUMIF('PREVIOUS LOGS'!$DF$59,$K$6,'PREVIOUS LOGS'!$DZ$103)+SUMIF('PREVIOUS LOGS'!$DF$112,BH6,'PREVIOUS LOGS'!$DZ$156)+SUMIF('PREVIOUS LOGS'!$DF$165,BH6,'PREVIOUS LOGS'!$DZ$209)+SUMIF('PREVIOUS LOGS'!$DF$218,BH6,'PREVIOUS LOGS'!$DZ$262)+SUMIF('PREVIOUS LOGS'!$DF$271,BH6,'PREVIOUS LOGS'!$DZ$315)+SUMIF('PREVIOUS LOGS'!$DF$324,BH6,'PREVIOUS LOGS'!$DZ$368)+SUMIF('PREVIOUS LOGS'!$FC$6,BH6,'PREVIOUS LOGS'!$FW$50)+SUMIF('PREVIOUS LOGS'!$FC$59,$K$6,'PREVIOUS LOGS'!$FW$103)+SUMIF('PREVIOUS LOGS'!$FC$112,BH6,'PREVIOUS LOGS'!$FW$156)+SUMIF('PREVIOUS LOGS'!$FC$165,BH6,'PREVIOUS LOGS'!$FW$209)+SUMIF('PREVIOUS LOGS'!$FC$218,BH6,'PREVIOUS LOGS'!$FW$262)+SUMIF('PREVIOUS LOGS'!$FC$271,BH6,'PREVIOUS LOGS'!$FW$315)+SUMIF('PREVIOUS LOGS'!$FC$324,BH6,'PREVIOUS LOGS'!$FW$368)</f>
        <v>0</v>
      </c>
      <c r="CC10" s="848"/>
      <c r="CD10" s="848"/>
      <c r="CE10" s="849"/>
      <c r="CF10" s="847">
        <f>SUMIF('PREVIOUS LOGS'!$K$6,BH6,'PREVIOUS LOGS'!$AI$50)+SUMIF('PREVIOUS LOGS'!$K$59,$K$6,'PREVIOUS LOGS'!$AI$103)+SUMIF('PREVIOUS LOGS'!$K$112,BH6,'PREVIOUS LOGS'!$AI$156)+SUMIF('PREVIOUS LOGS'!$K$165,BH6,'PREVIOUS LOGS'!$AI$209)+SUMIF('PREVIOUS LOGS'!$K$218,BH6,'PREVIOUS LOGS'!$AI$262)+SUMIF('PREVIOUS LOGS'!$K$271,BH6,'PREVIOUS LOGS'!$AI$315)+SUMIF('PREVIOUS LOGS'!$K$324,BH6,'PREVIOUS LOGS'!$AI$368)+SUMIF('PREVIOUS LOGS'!$BH$6,BH6,'PREVIOUS LOGS'!$CF$50)+SUMIF('PREVIOUS LOGS'!$BH$59,$K$6,'PREVIOUS LOGS'!$CF$103)+SUMIF('PREVIOUS LOGS'!$BH$112,BH6,'PREVIOUS LOGS'!$CF$156)+SUMIF('PREVIOUS LOGS'!$BH$165,BH6,'PREVIOUS LOGS'!$CF$209)+SUMIF('PREVIOUS LOGS'!$BH$218,BH6,'PREVIOUS LOGS'!$CF$262)+SUMIF('PREVIOUS LOGS'!$BH$271,BH6,'PREVIOUS LOGS'!$CF$315)+SUMIF('PREVIOUS LOGS'!$BH$324,BH6,'PREVIOUS LOGS'!$CF$368)+SUMIF('PREVIOUS LOGS'!$DF$6,BH6,'PREVIOUS LOGS'!$ED$50)+SUMIF('PREVIOUS LOGS'!$DF$59,$K$6,'PREVIOUS LOGS'!$ED$103)+SUMIF('PREVIOUS LOGS'!$DF$112,BH6,'PREVIOUS LOGS'!$ED$156)+SUMIF('PREVIOUS LOGS'!$DF$165,BH6,'PREVIOUS LOGS'!$ED$209)+SUMIF('PREVIOUS LOGS'!$DF$218,BH6,'PREVIOUS LOGS'!$ED$262)+SUMIF('PREVIOUS LOGS'!$DF$271,BH6,'PREVIOUS LOGS'!$ED$315)+SUMIF('PREVIOUS LOGS'!$DF$324,BH6,'PREVIOUS LOGS'!$ED$368)+SUMIF('PREVIOUS LOGS'!$FC$6,BH6,'PREVIOUS LOGS'!$GA$50)+SUMIF('PREVIOUS LOGS'!$FC$59,$K$6,'PREVIOUS LOGS'!$GA$103)+SUMIF('PREVIOUS LOGS'!$FC$112,BH6,'PREVIOUS LOGS'!$GA$156)+SUMIF('PREVIOUS LOGS'!$FC$165,BH6,'PREVIOUS LOGS'!$GA$209)+SUMIF('PREVIOUS LOGS'!$FC$218,BH6,'PREVIOUS LOGS'!$GA$262)+SUMIF('PREVIOUS LOGS'!$FC$271,BH6,'PREVIOUS LOGS'!$GA$315)+SUMIF('PREVIOUS LOGS'!$FC$324,BH6,'PREVIOUS LOGS'!$GA$368)</f>
        <v>0</v>
      </c>
      <c r="CG10" s="848"/>
      <c r="CH10" s="848"/>
      <c r="CI10" s="849"/>
      <c r="CJ10" s="847">
        <f>SUMIF('PREVIOUS LOGS'!$K$6,BH6,'PREVIOUS LOGS'!$AM$50)+SUMIF('PREVIOUS LOGS'!$K$59,$K$6,'PREVIOUS LOGS'!$AM$103)+SUMIF('PREVIOUS LOGS'!$K$112,BH6,'PREVIOUS LOGS'!$AM$156)+SUMIF('PREVIOUS LOGS'!$K$165,BH6,'PREVIOUS LOGS'!$AM$209)+SUMIF('PREVIOUS LOGS'!$K$218,BH6,'PREVIOUS LOGS'!$AM$262)+SUMIF('PREVIOUS LOGS'!$K$271,BH6,'PREVIOUS LOGS'!$AM$315)+SUMIF('PREVIOUS LOGS'!$K$324,BH6,'PREVIOUS LOGS'!$AM$368)+SUMIF('PREVIOUS LOGS'!$BH$6,BH6,'PREVIOUS LOGS'!$CJ$50)+SUMIF('PREVIOUS LOGS'!$BH$59,$K$6,'PREVIOUS LOGS'!$CJ$103)+SUMIF('PREVIOUS LOGS'!$BH$112,BH6,'PREVIOUS LOGS'!$CJ$156)+SUMIF('PREVIOUS LOGS'!$BH$165,BH6,'PREVIOUS LOGS'!$CJ$209)+SUMIF('PREVIOUS LOGS'!$BH$218,BH6,'PREVIOUS LOGS'!$CJ$262)+SUMIF('PREVIOUS LOGS'!$BH$271,BH6,'PREVIOUS LOGS'!$CJ$315)+SUMIF('PREVIOUS LOGS'!$BH$324,BH6,'PREVIOUS LOGS'!$CJ$368)+SUMIF('PREVIOUS LOGS'!$DF$6,BH6,'PREVIOUS LOGS'!$EH$50)+SUMIF('PREVIOUS LOGS'!$DF$59,$K$6,'PREVIOUS LOGS'!$EH$103)+SUMIF('PREVIOUS LOGS'!$DF$112,BH6,'PREVIOUS LOGS'!$EH$156)+SUMIF('PREVIOUS LOGS'!$DF$165,BH6,'PREVIOUS LOGS'!$EH$209)+SUMIF('PREVIOUS LOGS'!$DF$218,BH6,'PREVIOUS LOGS'!$EH$262)+SUMIF('PREVIOUS LOGS'!$DF$271,BH6,'PREVIOUS LOGS'!$EH$315)+SUMIF('PREVIOUS LOGS'!$DF$324,BH6,'PREVIOUS LOGS'!$EH$368)+SUMIF('PREVIOUS LOGS'!$FC$6,BH6,'PREVIOUS LOGS'!$GE$50)+SUMIF('PREVIOUS LOGS'!$FC$59,$K$6,'PREVIOUS LOGS'!$GE$103)+SUMIF('PREVIOUS LOGS'!$FC$112,BH6,'PREVIOUS LOGS'!$GE$156)+SUMIF('PREVIOUS LOGS'!$FC$165,BH6,'PREVIOUS LOGS'!$GE$209)+SUMIF('PREVIOUS LOGS'!$FC$218,BH6,'PREVIOUS LOGS'!$GE$262)+SUMIF('PREVIOUS LOGS'!$FC$271,BH6,'PREVIOUS LOGS'!$GE$315)+SUMIF('PREVIOUS LOGS'!$FC$324,BH6,'PREVIOUS LOGS'!$GE$368)</f>
        <v>0</v>
      </c>
      <c r="CK10" s="848"/>
      <c r="CL10" s="848"/>
      <c r="CM10" s="849"/>
      <c r="CN10" s="853">
        <f>SUMIF('PREVIOUS LOGS'!$K$6,BH6,'PREVIOUS LOGS'!$AQ$50)+SUMIF('PREVIOUS LOGS'!$K$59,$K$6,'PREVIOUS LOGS'!$AQ$103)+SUMIF('PREVIOUS LOGS'!$K$112,BH6,'PREVIOUS LOGS'!$AQ$156)+SUMIF('PREVIOUS LOGS'!$K$165,BH6,'PREVIOUS LOGS'!$AQ$209)+SUMIF('PREVIOUS LOGS'!$K$218,BH6,'PREVIOUS LOGS'!$AQ$262)+SUMIF('PREVIOUS LOGS'!$K$271,BH6,'PREVIOUS LOGS'!$AQ$315)+SUMIF('PREVIOUS LOGS'!$K$324,BH6,'PREVIOUS LOGS'!$AQ$368)+SUMIF('PREVIOUS LOGS'!$BH$6,BH6,'PREVIOUS LOGS'!$CN$50)+SUMIF('PREVIOUS LOGS'!$BH$59,$K$6,'PREVIOUS LOGS'!$CN$103)+SUMIF('PREVIOUS LOGS'!$BH$112,BH6,'PREVIOUS LOGS'!$CN$156)+SUMIF('PREVIOUS LOGS'!$BH$165,BH6,'PREVIOUS LOGS'!$CN$209)+SUMIF('PREVIOUS LOGS'!$BH$218,BH6,'PREVIOUS LOGS'!$CN$262)+SUMIF('PREVIOUS LOGS'!$BH$271,BH6,'PREVIOUS LOGS'!$CN$315)+SUMIF('PREVIOUS LOGS'!$BH$324,BH6,'PREVIOUS LOGS'!$CN$368)+SUMIF('PREVIOUS LOGS'!$DF$6,BH6,'PREVIOUS LOGS'!$EL$50)+SUMIF('PREVIOUS LOGS'!$DF$59,$K$6,'PREVIOUS LOGS'!$EL$103)+SUMIF('PREVIOUS LOGS'!$DF$112,BH6,'PREVIOUS LOGS'!$EL$156)+SUMIF('PREVIOUS LOGS'!$DF$165,BH6,'PREVIOUS LOGS'!$EL$209)+SUMIF('PREVIOUS LOGS'!$DF$218,BH6,'PREVIOUS LOGS'!$EL$262)+SUMIF('PREVIOUS LOGS'!$DF$271,BH6,'PREVIOUS LOGS'!$EL$315)+SUMIF('PREVIOUS LOGS'!$DF$324,BH6,'PREVIOUS LOGS'!$EL$368)+SUMIF('PREVIOUS LOGS'!$FC$6,BH6,'PREVIOUS LOGS'!$GI$50)+SUMIF('PREVIOUS LOGS'!$FC$59,$K$6,'PREVIOUS LOGS'!$GI$103)+SUMIF('PREVIOUS LOGS'!$FC$112,BH6,'PREVIOUS LOGS'!$GI$156)+SUMIF('PREVIOUS LOGS'!$FC$165,BH6,'PREVIOUS LOGS'!$GI$209)+SUMIF('PREVIOUS LOGS'!$FC$218,BH6,'PREVIOUS LOGS'!$GI$262)+SUMIF('PREVIOUS LOGS'!$FC$271,BH6,'PREVIOUS LOGS'!$GI$315)+SUMIF('PREVIOUS LOGS'!$FC$324,BH6,'PREVIOUS LOGS'!$GI$368)</f>
        <v>0</v>
      </c>
      <c r="CO10" s="854"/>
      <c r="CP10" s="855"/>
      <c r="CQ10" s="853">
        <f>SUMIF('PREVIOUS LOGS'!$K$6,BH6,'PREVIOUS LOGS'!$AT$50)+SUMIF('PREVIOUS LOGS'!$K$59,$K$6,'PREVIOUS LOGS'!$AT$103)+SUMIF('PREVIOUS LOGS'!$K$112,BH6,'PREVIOUS LOGS'!$AT$156)+SUMIF('PREVIOUS LOGS'!$K$165,BH6,'PREVIOUS LOGS'!$AT$209)+SUMIF('PREVIOUS LOGS'!$K$218,BH6,'PREVIOUS LOGS'!$AT$262)+SUMIF('PREVIOUS LOGS'!$K$271,BH6,'PREVIOUS LOGS'!$AT$315)+SUMIF('PREVIOUS LOGS'!$K$324,BH6,'PREVIOUS LOGS'!$AT$368)+SUMIF('PREVIOUS LOGS'!$BH$6,BH6,'PREVIOUS LOGS'!$CQ$50)+SUMIF('PREVIOUS LOGS'!$BH$59,$K$6,'PREVIOUS LOGS'!$CQ$103)+SUMIF('PREVIOUS LOGS'!$BH$112,BH6,'PREVIOUS LOGS'!$CQ$156)+SUMIF('PREVIOUS LOGS'!$BH$165,BH6,'PREVIOUS LOGS'!$CQ$209)+SUMIF('PREVIOUS LOGS'!$BH$218,BH6,'PREVIOUS LOGS'!$CQ$262)+SUMIF('PREVIOUS LOGS'!$BH$271,BH6,'PREVIOUS LOGS'!$CQ$315)+SUMIF('PREVIOUS LOGS'!$BH$324,BH6,'PREVIOUS LOGS'!$CQ$368)+SUMIF('PREVIOUS LOGS'!$DF$6,BH6,'PREVIOUS LOGS'!$EO$50)+SUMIF('PREVIOUS LOGS'!$DF$59,$K$6,'PREVIOUS LOGS'!$EO$103)+SUMIF('PREVIOUS LOGS'!$DF$112,BH6,'PREVIOUS LOGS'!$EO$156)+SUMIF('PREVIOUS LOGS'!$DF$165,BH6,'PREVIOUS LOGS'!$EO$209)+SUMIF('PREVIOUS LOGS'!$DF$218,BH6,'PREVIOUS LOGS'!$EO$262)+SUMIF('PREVIOUS LOGS'!$DF$271,BH6,'PREVIOUS LOGS'!$EO$315)+SUMIF('PREVIOUS LOGS'!$DF$324,BH6,'PREVIOUS LOGS'!$EO$368)+SUMIF('PREVIOUS LOGS'!$FC$6,BH6,'PREVIOUS LOGS'!$GL$50)+SUMIF('PREVIOUS LOGS'!$FC$59,$K$6,'PREVIOUS LOGS'!$GL$103)+SUMIF('PREVIOUS LOGS'!$FC$112,BH6,'PREVIOUS LOGS'!$GL$156)+SUMIF('PREVIOUS LOGS'!$FC$165,BH6,'PREVIOUS LOGS'!$GL$209)+SUMIF('PREVIOUS LOGS'!$FC$218,BH6,'PREVIOUS LOGS'!$GL$262)+SUMIF('PREVIOUS LOGS'!$FC$271,BH6,'PREVIOUS LOGS'!$GL$315)+SUMIF('PREVIOUS LOGS'!$FC$324,BH6,'PREVIOUS LOGS'!$GL$368)</f>
        <v>0</v>
      </c>
      <c r="CR10" s="854"/>
      <c r="CS10" s="859"/>
      <c r="CT10" s="1263"/>
      <c r="CU10" s="1250"/>
      <c r="CV10" s="154"/>
      <c r="CW10" s="842" t="str">
        <f>'ANNUAL SUMMARY'!$C$13</f>
        <v>TIME OF FLIGHT</v>
      </c>
      <c r="CX10" s="771"/>
      <c r="CY10" s="771"/>
      <c r="CZ10" s="771"/>
      <c r="DA10" s="771"/>
      <c r="DB10" s="771"/>
      <c r="DC10" s="771"/>
      <c r="DD10" s="771"/>
      <c r="DE10" s="771"/>
      <c r="DF10" s="771"/>
      <c r="DG10" s="833"/>
      <c r="DH10" s="6"/>
      <c r="DI10" s="770" t="str">
        <f>'ANNUAL SUMMARY'!$O$13</f>
        <v>AVERANGE TIME</v>
      </c>
      <c r="DJ10" s="771"/>
      <c r="DK10" s="771"/>
      <c r="DL10" s="771"/>
      <c r="DM10" s="771"/>
      <c r="DN10" s="771"/>
      <c r="DO10" s="771"/>
      <c r="DP10" s="771"/>
      <c r="DQ10" s="771"/>
      <c r="DR10" s="771"/>
      <c r="DS10" s="833"/>
      <c r="DT10" s="15"/>
      <c r="DU10" s="816" t="str">
        <f>IF('FRONT PAGE'!$A$1="www.fly-logics.com","B.Anterior",0)</f>
        <v>B.Anterior</v>
      </c>
      <c r="DV10" s="817"/>
      <c r="DW10" s="817"/>
      <c r="DX10" s="817"/>
      <c r="DY10" s="817"/>
      <c r="DZ10" s="847">
        <f>SUMIF('PREVIOUS LOGS'!$K$6,DF6,'PREVIOUS LOGS'!$AE$50)+SUMIF('PREVIOUS LOGS'!$K$59,$K$6,'PREVIOUS LOGS'!$AE$103)+SUMIF('PREVIOUS LOGS'!$K$112,DF6,'PREVIOUS LOGS'!$AE$156)+SUMIF('PREVIOUS LOGS'!$K$165,DF6,'PREVIOUS LOGS'!$AE$209)+SUMIF('PREVIOUS LOGS'!$K$218,DF6,'PREVIOUS LOGS'!$AE$262)+SUMIF('PREVIOUS LOGS'!$K$271,DF6,'PREVIOUS LOGS'!$AE$315)+SUMIF('PREVIOUS LOGS'!$K$324,DF6,'PREVIOUS LOGS'!$AE$368)+SUMIF('PREVIOUS LOGS'!$BH$6,DF6,'PREVIOUS LOGS'!$CB$50)+SUMIF('PREVIOUS LOGS'!$BH$59,$K$6,'PREVIOUS LOGS'!$CB$103)+SUMIF('PREVIOUS LOGS'!$BH$112,DF6,'PREVIOUS LOGS'!$CB$156)+SUMIF('PREVIOUS LOGS'!$BH$165,DF6,'PREVIOUS LOGS'!$CB$209)+SUMIF('PREVIOUS LOGS'!$BH$218,DF6,'PREVIOUS LOGS'!$CB$262)+SUMIF('PREVIOUS LOGS'!$BH$271,DF6,'PREVIOUS LOGS'!$CB$315)+SUMIF('PREVIOUS LOGS'!$BH$324,DF6,'PREVIOUS LOGS'!$CB$368)+SUMIF('PREVIOUS LOGS'!$DF$6,DF6,'PREVIOUS LOGS'!$DZ$50)+SUMIF('PREVIOUS LOGS'!$DF$59,$K$6,'PREVIOUS LOGS'!$DZ$103)+SUMIF('PREVIOUS LOGS'!$DF$112,DF6,'PREVIOUS LOGS'!$DZ$156)+SUMIF('PREVIOUS LOGS'!$DF$165,DF6,'PREVIOUS LOGS'!$DZ$209)+SUMIF('PREVIOUS LOGS'!$DF$218,DF6,'PREVIOUS LOGS'!$DZ$262)+SUMIF('PREVIOUS LOGS'!$DF$271,DF6,'PREVIOUS LOGS'!$DZ$315)+SUMIF('PREVIOUS LOGS'!$DF$324,DF6,'PREVIOUS LOGS'!$DZ$368)+SUMIF('PREVIOUS LOGS'!$FC$6,DF6,'PREVIOUS LOGS'!$FW$50)+SUMIF('PREVIOUS LOGS'!$FC$59,$K$6,'PREVIOUS LOGS'!$FW$103)+SUMIF('PREVIOUS LOGS'!$FC$112,DF6,'PREVIOUS LOGS'!$FW$156)+SUMIF('PREVIOUS LOGS'!$FC$165,DF6,'PREVIOUS LOGS'!$FW$209)+SUMIF('PREVIOUS LOGS'!$FC$218,DF6,'PREVIOUS LOGS'!$FW$262)+SUMIF('PREVIOUS LOGS'!$FC$271,DF6,'PREVIOUS LOGS'!$FW$315)+SUMIF('PREVIOUS LOGS'!$FC$324,DF6,'PREVIOUS LOGS'!$FW$368)</f>
        <v>0</v>
      </c>
      <c r="EA10" s="848"/>
      <c r="EB10" s="848"/>
      <c r="EC10" s="849"/>
      <c r="ED10" s="847">
        <f>SUMIF('PREVIOUS LOGS'!$K$6,DF6,'PREVIOUS LOGS'!$AI$50)+SUMIF('PREVIOUS LOGS'!$K$59,$K$6,'PREVIOUS LOGS'!$AI$103)+SUMIF('PREVIOUS LOGS'!$K$112,DF6,'PREVIOUS LOGS'!$AI$156)+SUMIF('PREVIOUS LOGS'!$K$165,DF6,'PREVIOUS LOGS'!$AI$209)+SUMIF('PREVIOUS LOGS'!$K$218,DF6,'PREVIOUS LOGS'!$AI$262)+SUMIF('PREVIOUS LOGS'!$K$271,DF6,'PREVIOUS LOGS'!$AI$315)+SUMIF('PREVIOUS LOGS'!$K$324,DF6,'PREVIOUS LOGS'!$AI$368)+SUMIF('PREVIOUS LOGS'!$BH$6,DF6,'PREVIOUS LOGS'!$CF$50)+SUMIF('PREVIOUS LOGS'!$BH$59,$K$6,'PREVIOUS LOGS'!$CF$103)+SUMIF('PREVIOUS LOGS'!$BH$112,DF6,'PREVIOUS LOGS'!$CF$156)+SUMIF('PREVIOUS LOGS'!$BH$165,DF6,'PREVIOUS LOGS'!$CF$209)+SUMIF('PREVIOUS LOGS'!$BH$218,DF6,'PREVIOUS LOGS'!$CF$262)+SUMIF('PREVIOUS LOGS'!$BH$271,DF6,'PREVIOUS LOGS'!$CF$315)+SUMIF('PREVIOUS LOGS'!$BH$324,DF6,'PREVIOUS LOGS'!$CF$368)+SUMIF('PREVIOUS LOGS'!$DF$6,DF6,'PREVIOUS LOGS'!$ED$50)+SUMIF('PREVIOUS LOGS'!$DF$59,$K$6,'PREVIOUS LOGS'!$ED$103)+SUMIF('PREVIOUS LOGS'!$DF$112,DF6,'PREVIOUS LOGS'!$ED$156)+SUMIF('PREVIOUS LOGS'!$DF$165,DF6,'PREVIOUS LOGS'!$ED$209)+SUMIF('PREVIOUS LOGS'!$DF$218,DF6,'PREVIOUS LOGS'!$ED$262)+SUMIF('PREVIOUS LOGS'!$DF$271,DF6,'PREVIOUS LOGS'!$ED$315)+SUMIF('PREVIOUS LOGS'!$DF$324,DF6,'PREVIOUS LOGS'!$ED$368)+SUMIF('PREVIOUS LOGS'!$FC$6,DF6,'PREVIOUS LOGS'!$GA$50)+SUMIF('PREVIOUS LOGS'!$FC$59,$K$6,'PREVIOUS LOGS'!$GA$103)+SUMIF('PREVIOUS LOGS'!$FC$112,DF6,'PREVIOUS LOGS'!$GA$156)+SUMIF('PREVIOUS LOGS'!$FC$165,DF6,'PREVIOUS LOGS'!$GA$209)+SUMIF('PREVIOUS LOGS'!$FC$218,DF6,'PREVIOUS LOGS'!$GA$262)+SUMIF('PREVIOUS LOGS'!$FC$271,DF6,'PREVIOUS LOGS'!$GA$315)+SUMIF('PREVIOUS LOGS'!$FC$324,DF6,'PREVIOUS LOGS'!$GA$368)</f>
        <v>0</v>
      </c>
      <c r="EE10" s="848"/>
      <c r="EF10" s="848"/>
      <c r="EG10" s="849"/>
      <c r="EH10" s="847">
        <f>SUMIF('PREVIOUS LOGS'!$K$6,DF6,'PREVIOUS LOGS'!$AM$50)+SUMIF('PREVIOUS LOGS'!$K$59,$K$6,'PREVIOUS LOGS'!$AM$103)+SUMIF('PREVIOUS LOGS'!$K$112,DF6,'PREVIOUS LOGS'!$AM$156)+SUMIF('PREVIOUS LOGS'!$K$165,DF6,'PREVIOUS LOGS'!$AM$209)+SUMIF('PREVIOUS LOGS'!$K$218,DF6,'PREVIOUS LOGS'!$AM$262)+SUMIF('PREVIOUS LOGS'!$K$271,DF6,'PREVIOUS LOGS'!$AM$315)+SUMIF('PREVIOUS LOGS'!$K$324,DF6,'PREVIOUS LOGS'!$AM$368)+SUMIF('PREVIOUS LOGS'!$BH$6,DF6,'PREVIOUS LOGS'!$CJ$50)+SUMIF('PREVIOUS LOGS'!$BH$59,$K$6,'PREVIOUS LOGS'!$CJ$103)+SUMIF('PREVIOUS LOGS'!$BH$112,DF6,'PREVIOUS LOGS'!$CJ$156)+SUMIF('PREVIOUS LOGS'!$BH$165,DF6,'PREVIOUS LOGS'!$CJ$209)+SUMIF('PREVIOUS LOGS'!$BH$218,DF6,'PREVIOUS LOGS'!$CJ$262)+SUMIF('PREVIOUS LOGS'!$BH$271,DF6,'PREVIOUS LOGS'!$CJ$315)+SUMIF('PREVIOUS LOGS'!$BH$324,DF6,'PREVIOUS LOGS'!$CJ$368)+SUMIF('PREVIOUS LOGS'!$DF$6,DF6,'PREVIOUS LOGS'!$EH$50)+SUMIF('PREVIOUS LOGS'!$DF$59,$K$6,'PREVIOUS LOGS'!$EH$103)+SUMIF('PREVIOUS LOGS'!$DF$112,DF6,'PREVIOUS LOGS'!$EH$156)+SUMIF('PREVIOUS LOGS'!$DF$165,DF6,'PREVIOUS LOGS'!$EH$209)+SUMIF('PREVIOUS LOGS'!$DF$218,DF6,'PREVIOUS LOGS'!$EH$262)+SUMIF('PREVIOUS LOGS'!$DF$271,DF6,'PREVIOUS LOGS'!$EH$315)+SUMIF('PREVIOUS LOGS'!$DF$324,DF6,'PREVIOUS LOGS'!$EH$368)+SUMIF('PREVIOUS LOGS'!$FC$6,DF6,'PREVIOUS LOGS'!$GE$50)+SUMIF('PREVIOUS LOGS'!$FC$59,$K$6,'PREVIOUS LOGS'!$GE$103)+SUMIF('PREVIOUS LOGS'!$FC$112,DF6,'PREVIOUS LOGS'!$GE$156)+SUMIF('PREVIOUS LOGS'!$FC$165,DF6,'PREVIOUS LOGS'!$GE$209)+SUMIF('PREVIOUS LOGS'!$FC$218,DF6,'PREVIOUS LOGS'!$GE$262)+SUMIF('PREVIOUS LOGS'!$FC$271,DF6,'PREVIOUS LOGS'!$GE$315)+SUMIF('PREVIOUS LOGS'!$FC$324,DF6,'PREVIOUS LOGS'!$GE$368)</f>
        <v>0</v>
      </c>
      <c r="EI10" s="848"/>
      <c r="EJ10" s="848"/>
      <c r="EK10" s="849"/>
      <c r="EL10" s="853">
        <f>SUMIF('PREVIOUS LOGS'!$K$6,DF6,'PREVIOUS LOGS'!$AQ$50)+SUMIF('PREVIOUS LOGS'!$K$59,$K$6,'PREVIOUS LOGS'!$AQ$103)+SUMIF('PREVIOUS LOGS'!$K$112,DF6,'PREVIOUS LOGS'!$AQ$156)+SUMIF('PREVIOUS LOGS'!$K$165,DF6,'PREVIOUS LOGS'!$AQ$209)+SUMIF('PREVIOUS LOGS'!$K$218,DF6,'PREVIOUS LOGS'!$AQ$262)+SUMIF('PREVIOUS LOGS'!$K$271,DF6,'PREVIOUS LOGS'!$AQ$315)+SUMIF('PREVIOUS LOGS'!$K$324,DF6,'PREVIOUS LOGS'!$AQ$368)+SUMIF('PREVIOUS LOGS'!$BH$6,DF6,'PREVIOUS LOGS'!$CN$50)+SUMIF('PREVIOUS LOGS'!$BH$59,$K$6,'PREVIOUS LOGS'!$CN$103)+SUMIF('PREVIOUS LOGS'!$BH$112,DF6,'PREVIOUS LOGS'!$CN$156)+SUMIF('PREVIOUS LOGS'!$BH$165,DF6,'PREVIOUS LOGS'!$CN$209)+SUMIF('PREVIOUS LOGS'!$BH$218,DF6,'PREVIOUS LOGS'!$CN$262)+SUMIF('PREVIOUS LOGS'!$BH$271,DF6,'PREVIOUS LOGS'!$CN$315)+SUMIF('PREVIOUS LOGS'!$BH$324,DF6,'PREVIOUS LOGS'!$CN$368)+SUMIF('PREVIOUS LOGS'!$DF$6,DF6,'PREVIOUS LOGS'!$EL$50)+SUMIF('PREVIOUS LOGS'!$DF$59,$K$6,'PREVIOUS LOGS'!$EL$103)+SUMIF('PREVIOUS LOGS'!$DF$112,DF6,'PREVIOUS LOGS'!$EL$156)+SUMIF('PREVIOUS LOGS'!$DF$165,DF6,'PREVIOUS LOGS'!$EL$209)+SUMIF('PREVIOUS LOGS'!$DF$218,DF6,'PREVIOUS LOGS'!$EL$262)+SUMIF('PREVIOUS LOGS'!$DF$271,DF6,'PREVIOUS LOGS'!$EL$315)+SUMIF('PREVIOUS LOGS'!$DF$324,DF6,'PREVIOUS LOGS'!$EL$368)+SUMIF('PREVIOUS LOGS'!$FC$6,DF6,'PREVIOUS LOGS'!$GI$50)+SUMIF('PREVIOUS LOGS'!$FC$59,$K$6,'PREVIOUS LOGS'!$GI$103)+SUMIF('PREVIOUS LOGS'!$FC$112,DF6,'PREVIOUS LOGS'!$GI$156)+SUMIF('PREVIOUS LOGS'!$FC$165,DF6,'PREVIOUS LOGS'!$GI$209)+SUMIF('PREVIOUS LOGS'!$FC$218,DF6,'PREVIOUS LOGS'!$GI$262)+SUMIF('PREVIOUS LOGS'!$FC$271,DF6,'PREVIOUS LOGS'!$GI$315)+SUMIF('PREVIOUS LOGS'!$FC$324,DF6,'PREVIOUS LOGS'!$GI$368)</f>
        <v>0</v>
      </c>
      <c r="EM10" s="854"/>
      <c r="EN10" s="855"/>
      <c r="EO10" s="853">
        <f>SUMIF('PREVIOUS LOGS'!$K$6,DF6,'PREVIOUS LOGS'!$AT$50)+SUMIF('PREVIOUS LOGS'!$K$59,$K$6,'PREVIOUS LOGS'!$AT$103)+SUMIF('PREVIOUS LOGS'!$K$112,DF6,'PREVIOUS LOGS'!$AT$156)+SUMIF('PREVIOUS LOGS'!$K$165,DF6,'PREVIOUS LOGS'!$AT$209)+SUMIF('PREVIOUS LOGS'!$K$218,DF6,'PREVIOUS LOGS'!$AT$262)+SUMIF('PREVIOUS LOGS'!$K$271,DF6,'PREVIOUS LOGS'!$AT$315)+SUMIF('PREVIOUS LOGS'!$K$324,DF6,'PREVIOUS LOGS'!$AT$368)+SUMIF('PREVIOUS LOGS'!$BH$6,DF6,'PREVIOUS LOGS'!$CQ$50)+SUMIF('PREVIOUS LOGS'!$BH$59,$K$6,'PREVIOUS LOGS'!$CQ$103)+SUMIF('PREVIOUS LOGS'!$BH$112,DF6,'PREVIOUS LOGS'!$CQ$156)+SUMIF('PREVIOUS LOGS'!$BH$165,DF6,'PREVIOUS LOGS'!$CQ$209)+SUMIF('PREVIOUS LOGS'!$BH$218,DF6,'PREVIOUS LOGS'!$CQ$262)+SUMIF('PREVIOUS LOGS'!$BH$271,DF6,'PREVIOUS LOGS'!$CQ$315)+SUMIF('PREVIOUS LOGS'!$BH$324,DF6,'PREVIOUS LOGS'!$CQ$368)+SUMIF('PREVIOUS LOGS'!$DF$6,DF6,'PREVIOUS LOGS'!$EO$50)+SUMIF('PREVIOUS LOGS'!$DF$59,$K$6,'PREVIOUS LOGS'!$EO$103)+SUMIF('PREVIOUS LOGS'!$DF$112,DF6,'PREVIOUS LOGS'!$EO$156)+SUMIF('PREVIOUS LOGS'!$DF$165,DF6,'PREVIOUS LOGS'!$EO$209)+SUMIF('PREVIOUS LOGS'!$DF$218,DF6,'PREVIOUS LOGS'!$EO$262)+SUMIF('PREVIOUS LOGS'!$DF$271,DF6,'PREVIOUS LOGS'!$EO$315)+SUMIF('PREVIOUS LOGS'!$DF$324,DF6,'PREVIOUS LOGS'!$EO$368)+SUMIF('PREVIOUS LOGS'!$FC$6,DF6,'PREVIOUS LOGS'!$GL$50)+SUMIF('PREVIOUS LOGS'!$FC$59,$K$6,'PREVIOUS LOGS'!$GL$103)+SUMIF('PREVIOUS LOGS'!$FC$112,DF6,'PREVIOUS LOGS'!$GL$156)+SUMIF('PREVIOUS LOGS'!$FC$165,DF6,'PREVIOUS LOGS'!$GL$209)+SUMIF('PREVIOUS LOGS'!$FC$218,DF6,'PREVIOUS LOGS'!$GL$262)+SUMIF('PREVIOUS LOGS'!$FC$271,DF6,'PREVIOUS LOGS'!$GL$315)+SUMIF('PREVIOUS LOGS'!$FC$324,DF6,'PREVIOUS LOGS'!$GL$368)</f>
        <v>0</v>
      </c>
      <c r="EP10" s="854"/>
      <c r="EQ10" s="854"/>
      <c r="ER10" s="1263"/>
      <c r="ES10" s="154"/>
      <c r="ET10" s="842" t="str">
        <f>'ANNUAL SUMMARY'!$C$13</f>
        <v>TIME OF FLIGHT</v>
      </c>
      <c r="EU10" s="771"/>
      <c r="EV10" s="771"/>
      <c r="EW10" s="771"/>
      <c r="EX10" s="771"/>
      <c r="EY10" s="771"/>
      <c r="EZ10" s="771"/>
      <c r="FA10" s="771"/>
      <c r="FB10" s="771"/>
      <c r="FC10" s="771"/>
      <c r="FD10" s="833"/>
      <c r="FE10" s="6"/>
      <c r="FF10" s="770" t="str">
        <f>'ANNUAL SUMMARY'!$O$13</f>
        <v>AVERANGE TIME</v>
      </c>
      <c r="FG10" s="771"/>
      <c r="FH10" s="771"/>
      <c r="FI10" s="771"/>
      <c r="FJ10" s="771"/>
      <c r="FK10" s="771"/>
      <c r="FL10" s="771"/>
      <c r="FM10" s="771"/>
      <c r="FN10" s="771"/>
      <c r="FO10" s="771"/>
      <c r="FP10" s="833"/>
      <c r="FQ10" s="15"/>
      <c r="FR10" s="816" t="str">
        <f>IF('FRONT PAGE'!$A$1="www.fly-logics.com","B.Anterior",0)</f>
        <v>B.Anterior</v>
      </c>
      <c r="FS10" s="817"/>
      <c r="FT10" s="817"/>
      <c r="FU10" s="817"/>
      <c r="FV10" s="817"/>
      <c r="FW10" s="847">
        <f>SUMIF('PREVIOUS LOGS'!$K$6,FC6,'PREVIOUS LOGS'!$AE$50)+SUMIF('PREVIOUS LOGS'!$K$59,$K$6,'PREVIOUS LOGS'!$AE$103)+SUMIF('PREVIOUS LOGS'!$K$112,FC6,'PREVIOUS LOGS'!$AE$156)+SUMIF('PREVIOUS LOGS'!$K$165,FC6,'PREVIOUS LOGS'!$AE$209)+SUMIF('PREVIOUS LOGS'!$K$218,FC6,'PREVIOUS LOGS'!$AE$262)+SUMIF('PREVIOUS LOGS'!$K$271,FC6,'PREVIOUS LOGS'!$AE$315)+SUMIF('PREVIOUS LOGS'!$K$324,FC6,'PREVIOUS LOGS'!$AE$368)+SUMIF('PREVIOUS LOGS'!$BH$6,FC6,'PREVIOUS LOGS'!$CB$50)+SUMIF('PREVIOUS LOGS'!$BH$59,$K$6,'PREVIOUS LOGS'!$CB$103)+SUMIF('PREVIOUS LOGS'!$BH$112,FC6,'PREVIOUS LOGS'!$CB$156)+SUMIF('PREVIOUS LOGS'!$BH$165,FC6,'PREVIOUS LOGS'!$CB$209)+SUMIF('PREVIOUS LOGS'!$BH$218,FC6,'PREVIOUS LOGS'!$CB$262)+SUMIF('PREVIOUS LOGS'!$BH$271,FC6,'PREVIOUS LOGS'!$CB$315)+SUMIF('PREVIOUS LOGS'!$BH$324,FC6,'PREVIOUS LOGS'!$CB$368)+SUMIF('PREVIOUS LOGS'!$DF$6,FC6,'PREVIOUS LOGS'!$DZ$50)+SUMIF('PREVIOUS LOGS'!$DF$59,$K$6,'PREVIOUS LOGS'!$DZ$103)+SUMIF('PREVIOUS LOGS'!$DF$112,FC6,'PREVIOUS LOGS'!$DZ$156)+SUMIF('PREVIOUS LOGS'!$DF$165,FC6,'PREVIOUS LOGS'!$DZ$209)+SUMIF('PREVIOUS LOGS'!$DF$218,FC6,'PREVIOUS LOGS'!$DZ$262)+SUMIF('PREVIOUS LOGS'!$DF$271,FC6,'PREVIOUS LOGS'!$DZ$315)+SUMIF('PREVIOUS LOGS'!$DF$324,FC6,'PREVIOUS LOGS'!$DZ$368)+SUMIF('PREVIOUS LOGS'!$FC$6,FC6,'PREVIOUS LOGS'!$FW$50)+SUMIF('PREVIOUS LOGS'!$FC$59,$K$6,'PREVIOUS LOGS'!$FW$103)+SUMIF('PREVIOUS LOGS'!$FC$112,FC6,'PREVIOUS LOGS'!$FW$156)+SUMIF('PREVIOUS LOGS'!$FC$165,FC6,'PREVIOUS LOGS'!$FW$209)+SUMIF('PREVIOUS LOGS'!$FC$218,FC6,'PREVIOUS LOGS'!$FW$262)+SUMIF('PREVIOUS LOGS'!$FC$271,FC6,'PREVIOUS LOGS'!$FW$315)+SUMIF('PREVIOUS LOGS'!$FC$324,FC6,'PREVIOUS LOGS'!$FW$368)</f>
        <v>0</v>
      </c>
      <c r="FX10" s="848"/>
      <c r="FY10" s="848"/>
      <c r="FZ10" s="849"/>
      <c r="GA10" s="847">
        <f>SUMIF('PREVIOUS LOGS'!$K$6,FC6,'PREVIOUS LOGS'!$AI$50)+SUMIF('PREVIOUS LOGS'!$K$59,$K$6,'PREVIOUS LOGS'!$AI$103)+SUMIF('PREVIOUS LOGS'!$K$112,FC6,'PREVIOUS LOGS'!$AI$156)+SUMIF('PREVIOUS LOGS'!$K$165,FC6,'PREVIOUS LOGS'!$AI$209)+SUMIF('PREVIOUS LOGS'!$K$218,FC6,'PREVIOUS LOGS'!$AI$262)+SUMIF('PREVIOUS LOGS'!$K$271,FC6,'PREVIOUS LOGS'!$AI$315)+SUMIF('PREVIOUS LOGS'!$K$324,FC6,'PREVIOUS LOGS'!$AI$368)+SUMIF('PREVIOUS LOGS'!$BH$6,FC6,'PREVIOUS LOGS'!$CF$50)+SUMIF('PREVIOUS LOGS'!$BH$59,$K$6,'PREVIOUS LOGS'!$CF$103)+SUMIF('PREVIOUS LOGS'!$BH$112,FC6,'PREVIOUS LOGS'!$CF$156)+SUMIF('PREVIOUS LOGS'!$BH$165,FC6,'PREVIOUS LOGS'!$CF$209)+SUMIF('PREVIOUS LOGS'!$BH$218,FC6,'PREVIOUS LOGS'!$CF$262)+SUMIF('PREVIOUS LOGS'!$BH$271,FC6,'PREVIOUS LOGS'!$CF$315)+SUMIF('PREVIOUS LOGS'!$BH$324,FC6,'PREVIOUS LOGS'!$CF$368)+SUMIF('PREVIOUS LOGS'!$DF$6,FC6,'PREVIOUS LOGS'!$ED$50)+SUMIF('PREVIOUS LOGS'!$DF$59,$K$6,'PREVIOUS LOGS'!$ED$103)+SUMIF('PREVIOUS LOGS'!$DF$112,FC6,'PREVIOUS LOGS'!$ED$156)+SUMIF('PREVIOUS LOGS'!$DF$165,FC6,'PREVIOUS LOGS'!$ED$209)+SUMIF('PREVIOUS LOGS'!$DF$218,FC6,'PREVIOUS LOGS'!$ED$262)+SUMIF('PREVIOUS LOGS'!$DF$271,FC6,'PREVIOUS LOGS'!$ED$315)+SUMIF('PREVIOUS LOGS'!$DF$324,FC6,'PREVIOUS LOGS'!$ED$368)+SUMIF('PREVIOUS LOGS'!$FC$6,FC6,'PREVIOUS LOGS'!$GA$50)+SUMIF('PREVIOUS LOGS'!$FC$59,$K$6,'PREVIOUS LOGS'!$GA$103)+SUMIF('PREVIOUS LOGS'!$FC$112,FC6,'PREVIOUS LOGS'!$GA$156)+SUMIF('PREVIOUS LOGS'!$FC$165,FC6,'PREVIOUS LOGS'!$GA$209)+SUMIF('PREVIOUS LOGS'!$FC$218,FC6,'PREVIOUS LOGS'!$GA$262)+SUMIF('PREVIOUS LOGS'!$FC$271,FC6,'PREVIOUS LOGS'!$GA$315)+SUMIF('PREVIOUS LOGS'!$FC$324,FC6,'PREVIOUS LOGS'!$GA$368)</f>
        <v>0</v>
      </c>
      <c r="GB10" s="848"/>
      <c r="GC10" s="848"/>
      <c r="GD10" s="849"/>
      <c r="GE10" s="847">
        <f>SUMIF('PREVIOUS LOGS'!$K$6,FC6,'PREVIOUS LOGS'!$AM$50)+SUMIF('PREVIOUS LOGS'!$K$59,$K$6,'PREVIOUS LOGS'!$AM$103)+SUMIF('PREVIOUS LOGS'!$K$112,FC6,'PREVIOUS LOGS'!$AM$156)+SUMIF('PREVIOUS LOGS'!$K$165,FC6,'PREVIOUS LOGS'!$AM$209)+SUMIF('PREVIOUS LOGS'!$K$218,FC6,'PREVIOUS LOGS'!$AM$262)+SUMIF('PREVIOUS LOGS'!$K$271,FC6,'PREVIOUS LOGS'!$AM$315)+SUMIF('PREVIOUS LOGS'!$K$324,FC6,'PREVIOUS LOGS'!$AM$368)+SUMIF('PREVIOUS LOGS'!$BH$6,FC6,'PREVIOUS LOGS'!$CJ$50)+SUMIF('PREVIOUS LOGS'!$BH$59,$K$6,'PREVIOUS LOGS'!$CJ$103)+SUMIF('PREVIOUS LOGS'!$BH$112,FC6,'PREVIOUS LOGS'!$CJ$156)+SUMIF('PREVIOUS LOGS'!$BH$165,FC6,'PREVIOUS LOGS'!$CJ$209)+SUMIF('PREVIOUS LOGS'!$BH$218,FC6,'PREVIOUS LOGS'!$CJ$262)+SUMIF('PREVIOUS LOGS'!$BH$271,FC6,'PREVIOUS LOGS'!$CJ$315)+SUMIF('PREVIOUS LOGS'!$BH$324,FC6,'PREVIOUS LOGS'!$CJ$368)+SUMIF('PREVIOUS LOGS'!$DF$6,FC6,'PREVIOUS LOGS'!$EH$50)+SUMIF('PREVIOUS LOGS'!$DF$59,$K$6,'PREVIOUS LOGS'!$EH$103)+SUMIF('PREVIOUS LOGS'!$DF$112,FC6,'PREVIOUS LOGS'!$EH$156)+SUMIF('PREVIOUS LOGS'!$DF$165,FC6,'PREVIOUS LOGS'!$EH$209)+SUMIF('PREVIOUS LOGS'!$DF$218,FC6,'PREVIOUS LOGS'!$EH$262)+SUMIF('PREVIOUS LOGS'!$DF$271,FC6,'PREVIOUS LOGS'!$EH$315)+SUMIF('PREVIOUS LOGS'!$DF$324,FC6,'PREVIOUS LOGS'!$EH$368)+SUMIF('PREVIOUS LOGS'!$FC$6,FC6,'PREVIOUS LOGS'!$GE$50)+SUMIF('PREVIOUS LOGS'!$FC$59,$K$6,'PREVIOUS LOGS'!$GE$103)+SUMIF('PREVIOUS LOGS'!$FC$112,FC6,'PREVIOUS LOGS'!$GE$156)+SUMIF('PREVIOUS LOGS'!$FC$165,FC6,'PREVIOUS LOGS'!$GE$209)+SUMIF('PREVIOUS LOGS'!$FC$218,FC6,'PREVIOUS LOGS'!$GE$262)+SUMIF('PREVIOUS LOGS'!$FC$271,FC6,'PREVIOUS LOGS'!$GE$315)+SUMIF('PREVIOUS LOGS'!$FC$324,FC6,'PREVIOUS LOGS'!$GE$368)</f>
        <v>0</v>
      </c>
      <c r="GF10" s="848"/>
      <c r="GG10" s="848"/>
      <c r="GH10" s="849"/>
      <c r="GI10" s="853">
        <f>SUMIF('PREVIOUS LOGS'!$K$6,FC6,'PREVIOUS LOGS'!$AQ$50)+SUMIF('PREVIOUS LOGS'!$K$59,$K$6,'PREVIOUS LOGS'!$AQ$103)+SUMIF('PREVIOUS LOGS'!$K$112,FC6,'PREVIOUS LOGS'!$AQ$156)+SUMIF('PREVIOUS LOGS'!$K$165,FC6,'PREVIOUS LOGS'!$AQ$209)+SUMIF('PREVIOUS LOGS'!$K$218,FC6,'PREVIOUS LOGS'!$AQ$262)+SUMIF('PREVIOUS LOGS'!$K$271,FC6,'PREVIOUS LOGS'!$AQ$315)+SUMIF('PREVIOUS LOGS'!$K$324,FC6,'PREVIOUS LOGS'!$AQ$368)+SUMIF('PREVIOUS LOGS'!$BH$6,FC6,'PREVIOUS LOGS'!$CN$50)+SUMIF('PREVIOUS LOGS'!$BH$59,$K$6,'PREVIOUS LOGS'!$CN$103)+SUMIF('PREVIOUS LOGS'!$BH$112,FC6,'PREVIOUS LOGS'!$CN$156)+SUMIF('PREVIOUS LOGS'!$BH$165,FC6,'PREVIOUS LOGS'!$CN$209)+SUMIF('PREVIOUS LOGS'!$BH$218,FC6,'PREVIOUS LOGS'!$CN$262)+SUMIF('PREVIOUS LOGS'!$BH$271,FC6,'PREVIOUS LOGS'!$CN$315)+SUMIF('PREVIOUS LOGS'!$BH$324,FC6,'PREVIOUS LOGS'!$CN$368)+SUMIF('PREVIOUS LOGS'!$DF$6,FC6,'PREVIOUS LOGS'!$EL$50)+SUMIF('PREVIOUS LOGS'!$DF$59,$K$6,'PREVIOUS LOGS'!$EL$103)+SUMIF('PREVIOUS LOGS'!$DF$112,FC6,'PREVIOUS LOGS'!$EL$156)+SUMIF('PREVIOUS LOGS'!$DF$165,FC6,'PREVIOUS LOGS'!$EL$209)+SUMIF('PREVIOUS LOGS'!$DF$218,FC6,'PREVIOUS LOGS'!$EL$262)+SUMIF('PREVIOUS LOGS'!$DF$271,FC6,'PREVIOUS LOGS'!$EL$315)+SUMIF('PREVIOUS LOGS'!$DF$324,FC6,'PREVIOUS LOGS'!$EL$368)+SUMIF('PREVIOUS LOGS'!$FC$6,FC6,'PREVIOUS LOGS'!$GI$50)+SUMIF('PREVIOUS LOGS'!$FC$59,$K$6,'PREVIOUS LOGS'!$GI$103)+SUMIF('PREVIOUS LOGS'!$FC$112,FC6,'PREVIOUS LOGS'!$GI$156)+SUMIF('PREVIOUS LOGS'!$FC$165,FC6,'PREVIOUS LOGS'!$GI$209)+SUMIF('PREVIOUS LOGS'!$FC$218,FC6,'PREVIOUS LOGS'!$GI$262)+SUMIF('PREVIOUS LOGS'!$FC$271,FC6,'PREVIOUS LOGS'!$GI$315)+SUMIF('PREVIOUS LOGS'!$FC$324,FC6,'PREVIOUS LOGS'!$GI$368)</f>
        <v>0</v>
      </c>
      <c r="GJ10" s="854"/>
      <c r="GK10" s="855"/>
      <c r="GL10" s="853">
        <f>SUMIF('PREVIOUS LOGS'!$K$6,FC6,'PREVIOUS LOGS'!$AT$50)+SUMIF('PREVIOUS LOGS'!$K$59,$K$6,'PREVIOUS LOGS'!$AT$103)+SUMIF('PREVIOUS LOGS'!$K$112,FC6,'PREVIOUS LOGS'!$AT$156)+SUMIF('PREVIOUS LOGS'!$K$165,FC6,'PREVIOUS LOGS'!$AT$209)+SUMIF('PREVIOUS LOGS'!$K$218,FC6,'PREVIOUS LOGS'!$AT$262)+SUMIF('PREVIOUS LOGS'!$K$271,FC6,'PREVIOUS LOGS'!$AT$315)+SUMIF('PREVIOUS LOGS'!$K$324,FC6,'PREVIOUS LOGS'!$AT$368)+SUMIF('PREVIOUS LOGS'!$BH$6,FC6,'PREVIOUS LOGS'!$CQ$50)+SUMIF('PREVIOUS LOGS'!$BH$59,$K$6,'PREVIOUS LOGS'!$CQ$103)+SUMIF('PREVIOUS LOGS'!$BH$112,FC6,'PREVIOUS LOGS'!$CQ$156)+SUMIF('PREVIOUS LOGS'!$BH$165,FC6,'PREVIOUS LOGS'!$CQ$209)+SUMIF('PREVIOUS LOGS'!$BH$218,FC6,'PREVIOUS LOGS'!$CQ$262)+SUMIF('PREVIOUS LOGS'!$BH$271,FC6,'PREVIOUS LOGS'!$CQ$315)+SUMIF('PREVIOUS LOGS'!$BH$324,FC6,'PREVIOUS LOGS'!$CQ$368)+SUMIF('PREVIOUS LOGS'!$DF$6,FC6,'PREVIOUS LOGS'!$EO$50)+SUMIF('PREVIOUS LOGS'!$DF$59,$K$6,'PREVIOUS LOGS'!$EO$103)+SUMIF('PREVIOUS LOGS'!$DF$112,FC6,'PREVIOUS LOGS'!$EO$156)+SUMIF('PREVIOUS LOGS'!$DF$165,FC6,'PREVIOUS LOGS'!$EO$209)+SUMIF('PREVIOUS LOGS'!$DF$218,FC6,'PREVIOUS LOGS'!$EO$262)+SUMIF('PREVIOUS LOGS'!$DF$271,FC6,'PREVIOUS LOGS'!$EO$315)+SUMIF('PREVIOUS LOGS'!$DF$324,FC6,'PREVIOUS LOGS'!$EO$368)+SUMIF('PREVIOUS LOGS'!$FC$6,FC6,'PREVIOUS LOGS'!$GL$50)+SUMIF('PREVIOUS LOGS'!$FC$59,$K$6,'PREVIOUS LOGS'!$GL$103)+SUMIF('PREVIOUS LOGS'!$FC$112,FC6,'PREVIOUS LOGS'!$GL$156)+SUMIF('PREVIOUS LOGS'!$FC$165,FC6,'PREVIOUS LOGS'!$GL$209)+SUMIF('PREVIOUS LOGS'!$FC$218,FC6,'PREVIOUS LOGS'!$GL$262)+SUMIF('PREVIOUS LOGS'!$FC$271,FC6,'PREVIOUS LOGS'!$GL$315)+SUMIF('PREVIOUS LOGS'!$FC$324,FC6,'PREVIOUS LOGS'!$GL$368)</f>
        <v>0</v>
      </c>
      <c r="GM10" s="854"/>
      <c r="GN10" s="859"/>
      <c r="GO10" s="1263"/>
    </row>
    <row r="11" spans="1:197" ht="8.25" customHeight="1" thickBot="1" x14ac:dyDescent="0.3">
      <c r="A11" s="154"/>
      <c r="B11" s="774"/>
      <c r="C11" s="775"/>
      <c r="D11" s="775"/>
      <c r="E11" s="775"/>
      <c r="F11" s="775"/>
      <c r="G11" s="775"/>
      <c r="H11" s="775"/>
      <c r="I11" s="775"/>
      <c r="J11" s="775"/>
      <c r="K11" s="775"/>
      <c r="L11" s="834"/>
      <c r="M11" s="14"/>
      <c r="N11" s="774"/>
      <c r="O11" s="775"/>
      <c r="P11" s="775"/>
      <c r="Q11" s="775"/>
      <c r="R11" s="775"/>
      <c r="S11" s="775"/>
      <c r="T11" s="775"/>
      <c r="U11" s="775"/>
      <c r="V11" s="775"/>
      <c r="W11" s="775"/>
      <c r="X11" s="834"/>
      <c r="Y11" s="15"/>
      <c r="Z11" s="818"/>
      <c r="AA11" s="819"/>
      <c r="AB11" s="819"/>
      <c r="AC11" s="819"/>
      <c r="AD11" s="819"/>
      <c r="AE11" s="850"/>
      <c r="AF11" s="851"/>
      <c r="AG11" s="851"/>
      <c r="AH11" s="852"/>
      <c r="AI11" s="850"/>
      <c r="AJ11" s="851"/>
      <c r="AK11" s="851"/>
      <c r="AL11" s="852"/>
      <c r="AM11" s="850"/>
      <c r="AN11" s="851"/>
      <c r="AO11" s="851"/>
      <c r="AP11" s="852"/>
      <c r="AQ11" s="856"/>
      <c r="AR11" s="857"/>
      <c r="AS11" s="858"/>
      <c r="AT11" s="856"/>
      <c r="AU11" s="857"/>
      <c r="AV11" s="857"/>
      <c r="AW11" s="1263"/>
      <c r="AX11" s="154"/>
      <c r="AY11" s="774"/>
      <c r="AZ11" s="775"/>
      <c r="BA11" s="775"/>
      <c r="BB11" s="775"/>
      <c r="BC11" s="775"/>
      <c r="BD11" s="775"/>
      <c r="BE11" s="775"/>
      <c r="BF11" s="775"/>
      <c r="BG11" s="775"/>
      <c r="BH11" s="775"/>
      <c r="BI11" s="834"/>
      <c r="BJ11" s="14"/>
      <c r="BK11" s="774"/>
      <c r="BL11" s="775"/>
      <c r="BM11" s="775"/>
      <c r="BN11" s="775"/>
      <c r="BO11" s="775"/>
      <c r="BP11" s="775"/>
      <c r="BQ11" s="775"/>
      <c r="BR11" s="775"/>
      <c r="BS11" s="775"/>
      <c r="BT11" s="775"/>
      <c r="BU11" s="834"/>
      <c r="BV11" s="15"/>
      <c r="BW11" s="818"/>
      <c r="BX11" s="819"/>
      <c r="BY11" s="819"/>
      <c r="BZ11" s="819"/>
      <c r="CA11" s="819"/>
      <c r="CB11" s="850"/>
      <c r="CC11" s="851"/>
      <c r="CD11" s="851"/>
      <c r="CE11" s="852"/>
      <c r="CF11" s="850"/>
      <c r="CG11" s="851"/>
      <c r="CH11" s="851"/>
      <c r="CI11" s="852"/>
      <c r="CJ11" s="850"/>
      <c r="CK11" s="851"/>
      <c r="CL11" s="851"/>
      <c r="CM11" s="852"/>
      <c r="CN11" s="856"/>
      <c r="CO11" s="857"/>
      <c r="CP11" s="858"/>
      <c r="CQ11" s="856"/>
      <c r="CR11" s="857"/>
      <c r="CS11" s="860"/>
      <c r="CT11" s="1263"/>
      <c r="CU11" s="1250"/>
      <c r="CV11" s="154"/>
      <c r="CW11" s="774"/>
      <c r="CX11" s="775"/>
      <c r="CY11" s="775"/>
      <c r="CZ11" s="775"/>
      <c r="DA11" s="775"/>
      <c r="DB11" s="775"/>
      <c r="DC11" s="775"/>
      <c r="DD11" s="775"/>
      <c r="DE11" s="775"/>
      <c r="DF11" s="775"/>
      <c r="DG11" s="834"/>
      <c r="DH11" s="14"/>
      <c r="DI11" s="774"/>
      <c r="DJ11" s="775"/>
      <c r="DK11" s="775"/>
      <c r="DL11" s="775"/>
      <c r="DM11" s="775"/>
      <c r="DN11" s="775"/>
      <c r="DO11" s="775"/>
      <c r="DP11" s="775"/>
      <c r="DQ11" s="775"/>
      <c r="DR11" s="775"/>
      <c r="DS11" s="834"/>
      <c r="DT11" s="15"/>
      <c r="DU11" s="818"/>
      <c r="DV11" s="819"/>
      <c r="DW11" s="819"/>
      <c r="DX11" s="819"/>
      <c r="DY11" s="819"/>
      <c r="DZ11" s="850"/>
      <c r="EA11" s="851"/>
      <c r="EB11" s="851"/>
      <c r="EC11" s="852"/>
      <c r="ED11" s="850"/>
      <c r="EE11" s="851"/>
      <c r="EF11" s="851"/>
      <c r="EG11" s="852"/>
      <c r="EH11" s="850"/>
      <c r="EI11" s="851"/>
      <c r="EJ11" s="851"/>
      <c r="EK11" s="852"/>
      <c r="EL11" s="856"/>
      <c r="EM11" s="857"/>
      <c r="EN11" s="858"/>
      <c r="EO11" s="856"/>
      <c r="EP11" s="857"/>
      <c r="EQ11" s="857"/>
      <c r="ER11" s="1263"/>
      <c r="ES11" s="154"/>
      <c r="ET11" s="774"/>
      <c r="EU11" s="775"/>
      <c r="EV11" s="775"/>
      <c r="EW11" s="775"/>
      <c r="EX11" s="775"/>
      <c r="EY11" s="775"/>
      <c r="EZ11" s="775"/>
      <c r="FA11" s="775"/>
      <c r="FB11" s="775"/>
      <c r="FC11" s="775"/>
      <c r="FD11" s="834"/>
      <c r="FE11" s="14"/>
      <c r="FF11" s="774"/>
      <c r="FG11" s="775"/>
      <c r="FH11" s="775"/>
      <c r="FI11" s="775"/>
      <c r="FJ11" s="775"/>
      <c r="FK11" s="775"/>
      <c r="FL11" s="775"/>
      <c r="FM11" s="775"/>
      <c r="FN11" s="775"/>
      <c r="FO11" s="775"/>
      <c r="FP11" s="834"/>
      <c r="FQ11" s="15"/>
      <c r="FR11" s="818"/>
      <c r="FS11" s="819"/>
      <c r="FT11" s="819"/>
      <c r="FU11" s="819"/>
      <c r="FV11" s="819"/>
      <c r="FW11" s="850"/>
      <c r="FX11" s="851"/>
      <c r="FY11" s="851"/>
      <c r="FZ11" s="852"/>
      <c r="GA11" s="850"/>
      <c r="GB11" s="851"/>
      <c r="GC11" s="851"/>
      <c r="GD11" s="852"/>
      <c r="GE11" s="850"/>
      <c r="GF11" s="851"/>
      <c r="GG11" s="851"/>
      <c r="GH11" s="852"/>
      <c r="GI11" s="856"/>
      <c r="GJ11" s="857"/>
      <c r="GK11" s="858"/>
      <c r="GL11" s="856"/>
      <c r="GM11" s="857"/>
      <c r="GN11" s="860"/>
      <c r="GO11" s="1263"/>
    </row>
    <row r="12" spans="1:197" ht="8.25" customHeight="1" thickTop="1" x14ac:dyDescent="0.25">
      <c r="A12" s="154"/>
      <c r="B12" s="827">
        <f>SUMIF('ANNUAL SUMMARY'!$FE$622,K6,'ANNUAL SUMMARY'!$EV$631)+SUMIF('ANNUAL SUMMARY'!$DH$622,K6,'ANNUAL SUMMARY'!$CY$631)+SUMIF('ANNUAL SUMMARY'!$BI$622,K6,'ANNUAL SUMMARY'!$AZ$631)+SUMIF('ANNUAL SUMMARY'!$L$622,K6,'ANNUAL SUMMARY'!$C$631)+SUMIF('ANNUAL SUMMARY'!$FE$566,K6,'ANNUAL SUMMARY'!$EV$575)+SUMIF('ANNUAL SUMMARY'!$DH$566,K6,'ANNUAL SUMMARY'!$CY$575)+SUMIF('ANNUAL SUMMARY'!$BI$566,K6,'ANNUAL SUMMARY'!$AZ$575)+SUMIF('ANNUAL SUMMARY'!$L$566,K6,'ANNUAL SUMMARY'!$C$575)+SUMIF('ANNUAL SUMMARY'!$FE$510,K6,'ANNUAL SUMMARY'!$EV$519)+SUMIF('ANNUAL SUMMARY'!$DH$510,K6,'ANNUAL SUMMARY'!$CY$519)+SUMIF('ANNUAL SUMMARY'!$BI$510,K6,'ANNUAL SUMMARY'!$AZ$519)+SUMIF('ANNUAL SUMMARY'!$L$510,K6,'ANNUAL SUMMARY'!$C$519)+SUMIF('ANNUAL SUMMARY'!$FE$454,K6,'ANNUAL SUMMARY'!$EV$463)+SUMIF('ANNUAL SUMMARY'!$DH$454,K6,'ANNUAL SUMMARY'!$CY$463)+SUMIF('ANNUAL SUMMARY'!$BI$454,K6,'ANNUAL SUMMARY'!$AZ$463)+SUMIF('ANNUAL SUMMARY'!$L$454,K6,'ANNUAL SUMMARY'!$C$463)+SUMIF('ANNUAL SUMMARY'!$FE$398,K6,'ANNUAL SUMMARY'!$EV$407)+SUMIF('ANNUAL SUMMARY'!$DH$398,K6,'ANNUAL SUMMARY'!$CY$407)+SUMIF('ANNUAL SUMMARY'!$BI$398,K6,'ANNUAL SUMMARY'!$AZ$407)+SUMIF('ANNUAL SUMMARY'!$L$398,K6,'ANNUAL SUMMARY'!$C$407)+SUMIF('ANNUAL SUMMARY'!$FE$342,K6,'ANNUAL SUMMARY'!$EV$351)+SUMIF('ANNUAL SUMMARY'!$DH$342,K6,'ANNUAL SUMMARY'!$CY$351)+SUMIF('ANNUAL SUMMARY'!$BI$342,K6,'ANNUAL SUMMARY'!$AZ$351)+SUMIF('ANNUAL SUMMARY'!$L$342,K6,'ANNUAL SUMMARY'!$C$351)+SUMIF('ANNUAL SUMMARY'!$FE$286,K6,'ANNUAL SUMMARY'!$EV$295)+SUMIF('ANNUAL SUMMARY'!$DH$286,K6,'ANNUAL SUMMARY'!$CY$295)+SUMIF('ANNUAL SUMMARY'!$BI$286,K6,'ANNUAL SUMMARY'!$AZ$295)+SUMIF('ANNUAL SUMMARY'!$L$286,K6,'ANNUAL SUMMARY'!$C$295)+SUMIF('ANNUAL SUMMARY'!$FE$230,K6,'ANNUAL SUMMARY'!$EV$239)+SUMIF('ANNUAL SUMMARY'!$DH$230,K6,'ANNUAL SUMMARY'!$CY$239)+SUMIF('ANNUAL SUMMARY'!$BI$230,K6,'ANNUAL SUMMARY'!$AZ$239)+SUMIF('ANNUAL SUMMARY'!$L$230,K6,'ANNUAL SUMMARY'!$C$239)+SUMIF('ANNUAL SUMMARY'!$FE$174,K6,'ANNUAL SUMMARY'!$EV$183)+SUMIF('ANNUAL SUMMARY'!$DH$174,K6,'ANNUAL SUMMARY'!$CY$183)+SUMIF('ANNUAL SUMMARY'!$BI$174,K6,'ANNUAL SUMMARY'!$AZ$183)+SUMIF('ANNUAL SUMMARY'!$L$174,K6,'ANNUAL SUMMARY'!$C$183)+SUMIF('ANNUAL SUMMARY'!$FE$118,K6,'ANNUAL SUMMARY'!$EV$127)+SUMIF('ANNUAL SUMMARY'!$DH$118,K6,'ANNUAL SUMMARY'!$CY$127)+SUMIF('ANNUAL SUMMARY'!$BI$118,K6,'ANNUAL SUMMARY'!$AZ$127)+SUMIF('ANNUAL SUMMARY'!$L$118,K6,'ANNUAL SUMMARY'!$C$127)+SUMIF('ANNUAL SUMMARY'!$FE$62,K6,'ANNUAL SUMMARY'!$EV$71)+SUMIF('ANNUAL SUMMARY'!$DH$62,K6,'ANNUAL SUMMARY'!$CY$71)+SUMIF('ANNUAL SUMMARY'!$BI$62,K6,'ANNUAL SUMMARY'!$AZ$71)+SUMIF('ANNUAL SUMMARY'!$L$62,K6,'ANNUAL SUMMARY'!$C$71)+SUMIF('ANNUAL SUMMARY'!$FE$6,K6,'ANNUAL SUMMARY'!$EV$15)+SUMIF('ANNUAL SUMMARY'!$DH$6,K6,'ANNUAL SUMMARY'!$CY$15)+SUMIF('ANNUAL SUMMARY'!$BI$6,K6,'ANNUAL SUMMARY'!$AZ$15)+SUMIF('ANNUAL SUMMARY'!$L$6,K6,'ANNUAL SUMMARY'!$C$15)+SUMIF('PREVIOUS LOGS'!$K$6,K6,'PREVIOUS LOGS'!$B$12)+SUMIF('PREVIOUS LOGS'!$K$59,$K$6,'PREVIOUS LOGS'!$B$65)+SUMIF('PREVIOUS LOGS'!$K$112,K6,'PREVIOUS LOGS'!$B$118)+SUMIF('PREVIOUS LOGS'!$K$165,K6,'PREVIOUS LOGS'!$B$171)+SUMIF('PREVIOUS LOGS'!$K$218,K6,'PREVIOUS LOGS'!$B$224)+SUMIF('PREVIOUS LOGS'!$K$271,K6,'PREVIOUS LOGS'!$B$277)+SUMIF('PREVIOUS LOGS'!$K$324,K6,'PREVIOUS LOGS'!$B$330)+SUMIF('PREVIOUS LOGS'!$BH$6,K6,'PREVIOUS LOGS'!$AY$12)+SUMIF('PREVIOUS LOGS'!$BH$59,$K$6,'PREVIOUS LOGS'!$AY$65)+SUMIF('PREVIOUS LOGS'!$BH$112,K6,'PREVIOUS LOGS'!$AY$118)+SUMIF('PREVIOUS LOGS'!$BH$165,K6,'PREVIOUS LOGS'!$AY$171)+SUMIF('PREVIOUS LOGS'!$BH$218,K6,'PREVIOUS LOGS'!$AY$224)+SUMIF('PREVIOUS LOGS'!$BH$271,K6,'PREVIOUS LOGS'!$AY$277)+SUMIF('PREVIOUS LOGS'!$BH$324,K6,'PREVIOUS LOGS'!$AY$330)+SUMIF('PREVIOUS LOGS'!$DF$6,K6,'PREVIOUS LOGS'!$CW$12)+SUMIF('PREVIOUS LOGS'!$DF$59,$K$6,'PREVIOUS LOGS'!$CW$65)+SUMIF('PREVIOUS LOGS'!$DF$112,K6,'PREVIOUS LOGS'!$CW$118)+SUMIF('PREVIOUS LOGS'!$DF$165,K6,'PREVIOUS LOGS'!$CW$171)+SUMIF('PREVIOUS LOGS'!$DF$218,K6,'PREVIOUS LOGS'!$CW$224)+SUMIF('PREVIOUS LOGS'!$DF$271,K6,'PREVIOUS LOGS'!$CW$277)+SUMIF('PREVIOUS LOGS'!$DF$324,K6,'PREVIOUS LOGS'!$CW$330)+SUMIF('PREVIOUS LOGS'!$FC$6,K6,'PREVIOUS LOGS'!$ET$12)+SUMIF('PREVIOUS LOGS'!$FC$59,$K$6,'PREVIOUS LOGS'!$ET$65)+SUMIF('PREVIOUS LOGS'!$FC$112,K6,'PREVIOUS LOGS'!$ET$118)+SUMIF('PREVIOUS LOGS'!$FC$165,K6,'PREVIOUS LOGS'!$ET$171)+SUMIF('PREVIOUS LOGS'!$FC$218,K6,'PREVIOUS LOGS'!$ET$224)+SUMIF('PREVIOUS LOGS'!$FC$271,K6,'PREVIOUS LOGS'!$ET$277)+SUMIF('PREVIOUS LOGS'!$FC$324,K6,'PREVIOUS LOGS'!$ET$330)</f>
        <v>33.75</v>
      </c>
      <c r="C12" s="828"/>
      <c r="D12" s="828"/>
      <c r="E12" s="828"/>
      <c r="F12" s="828"/>
      <c r="G12" s="828"/>
      <c r="H12" s="828"/>
      <c r="I12" s="828"/>
      <c r="J12" s="828"/>
      <c r="K12" s="828"/>
      <c r="L12" s="829"/>
      <c r="M12" s="14"/>
      <c r="N12" s="835">
        <f>IFERROR(B12/I14,"")</f>
        <v>5.625</v>
      </c>
      <c r="O12" s="836"/>
      <c r="P12" s="836"/>
      <c r="Q12" s="836"/>
      <c r="R12" s="836"/>
      <c r="S12" s="836"/>
      <c r="T12" s="836"/>
      <c r="U12" s="836"/>
      <c r="V12" s="836"/>
      <c r="W12" s="836"/>
      <c r="X12" s="837"/>
      <c r="Y12" s="15"/>
      <c r="Z12" s="820">
        <v>2022</v>
      </c>
      <c r="AA12" s="821"/>
      <c r="AB12" s="821"/>
      <c r="AC12" s="821"/>
      <c r="AD12" s="821"/>
      <c r="AE12" s="1118">
        <f>SUMIFS('ANNUAL SUMMARY'!$AF$54,Z12,'ANNUAL SUMMARY'!$V$9,K6,'ANNUAL SUMMARY'!$L$6)+SUMIFS('ANNUAL SUMMARY'!$AF$112,Z12,'ANNUAL SUMMARY'!$V$9,K6,'ANNUAL SUMMARY'!$L$64)+SUMIFS('ANNUAL SUMMARY'!$AF$170,Z12,'ANNUAL SUMMARY'!$V$9,K6,'ANNUAL SUMMARY'!$L$122)+SUMIFS('ANNUAL SUMMARY'!$AF$228,Z12,'ANNUAL SUMMARY'!$V$9,K6,'ANNUAL SUMMARY'!$L$180)+SUMIFS('ANNUAL SUMMARY'!$AF$286,Z12,'ANNUAL SUMMARY'!$V$9,K6,'ANNUAL SUMMARY'!$L$238)+SUMIFS('ANNUAL SUMMARY'!$AF$344,Z12,'ANNUAL SUMMARY'!$V$9,K6,'ANNUAL SUMMARY'!$L$296)+SUMIFS('ANNUAL SUMMARY'!$AF$402,Z12,'ANNUAL SUMMARY'!$V$9,K6,'ANNUAL SUMMARY'!$L$354)+SUMIFS('ANNUAL SUMMARY'!$AF$460,Z12,'ANNUAL SUMMARY'!$V$9,K6,'ANNUAL SUMMARY'!$L$412)+SUMIFS('ANNUAL SUMMARY'!$AF$518,Z12,'ANNUAL SUMMARY'!$V$9,K6,'ANNUAL SUMMARY'!$L$470)+SUMIFS('ANNUAL SUMMARY'!$AF$576,Z12,'ANNUAL SUMMARY'!$V$9,K6,'ANNUAL SUMMARY'!$L$528)+SUMIFS('ANNUAL SUMMARY'!$AF$634,Z12,'ANNUAL SUMMARY'!$V$9,K6,'ANNUAL SUMMARY'!$L$586)+SUMIFS('ANNUAL SUMMARY'!$AF$692,Z12,'ANNUAL SUMMARY'!$V$9,K6,'ANNUAL SUMMARY'!$L$644)+SUMIFS('ANNUAL SUMMARY'!$CC$54,Z12,'ANNUAL SUMMARY'!$V$9,K6,'ANNUAL SUMMARY'!$BI$6)+SUMIFS('ANNUAL SUMMARY'!$CC$112,Z12,'ANNUAL SUMMARY'!$V$9,K6,'ANNUAL SUMMARY'!$BI$64)+SUMIFS('ANNUAL SUMMARY'!$CC$170,Z12,'ANNUAL SUMMARY'!$V$9,K6,'ANNUAL SUMMARY'!$BI$122)+SUMIFS('ANNUAL SUMMARY'!$CC$228,Z12,'ANNUAL SUMMARY'!$V$9,K6,'ANNUAL SUMMARY'!$BI$180)+SUMIFS('ANNUAL SUMMARY'!$CC$286,Z12,'ANNUAL SUMMARY'!$V$9,K6,'ANNUAL SUMMARY'!$BI$238)+SUMIFS('ANNUAL SUMMARY'!$CC$344,Z12,'ANNUAL SUMMARY'!$V$9,K6,'ANNUAL SUMMARY'!$BI$296)+SUMIFS('ANNUAL SUMMARY'!$CC$402,Z12,'ANNUAL SUMMARY'!$V$9,K6,'ANNUAL SUMMARY'!$BI$354)+SUMIFS('ANNUAL SUMMARY'!$CC$460,Z12,'ANNUAL SUMMARY'!$V$9,K6,'ANNUAL SUMMARY'!$BI$412)+SUMIFS('ANNUAL SUMMARY'!$CC$518,Z12,'ANNUAL SUMMARY'!$V$9,K6,'ANNUAL SUMMARY'!$BI$470)+SUMIFS('ANNUAL SUMMARY'!$CC$576,Z12,'ANNUAL SUMMARY'!$V$9,K6,'ANNUAL SUMMARY'!$BI$528)+SUMIFS('ANNUAL SUMMARY'!$CC$634,Z12,'ANNUAL SUMMARY'!$V$9,K6,'ANNUAL SUMMARY'!$BI$586)+SUMIFS('ANNUAL SUMMARY'!$CC$692,Z12,'ANNUAL SUMMARY'!$V$9,K6,'ANNUAL SUMMARY'!$BI$644)+SUMIFS('ANNUAL SUMMARY'!$EB$54,Z12,'ANNUAL SUMMARY'!$V$9,K6,'ANNUAL SUMMARY'!$DH$6)+SUMIFS('ANNUAL SUMMARY'!$EB$112,Z12,'ANNUAL SUMMARY'!$V$9,K6,'ANNUAL SUMMARY'!$DH$64)+SUMIFS('ANNUAL SUMMARY'!$EB$170,Z12,'ANNUAL SUMMARY'!$V$9,K6,'ANNUAL SUMMARY'!$DH$122)+SUMIFS('ANNUAL SUMMARY'!$EB$228,Z12,'ANNUAL SUMMARY'!$V$9,K6,'ANNUAL SUMMARY'!$DH$180)+SUMIFS('ANNUAL SUMMARY'!$EB$286,Z12,'ANNUAL SUMMARY'!$V$9,K6,'ANNUAL SUMMARY'!$DH$238)+SUMIFS('ANNUAL SUMMARY'!$EB$344,Z12,'ANNUAL SUMMARY'!$V$9,K6,'ANNUAL SUMMARY'!$DH$296)+SUMIFS('ANNUAL SUMMARY'!$EB$402,Z12,'ANNUAL SUMMARY'!$V$9,K6,'ANNUAL SUMMARY'!$DH$354)+SUMIFS('ANNUAL SUMMARY'!$EB$460,Z12,'ANNUAL SUMMARY'!$V$9,K6,'ANNUAL SUMMARY'!$DH$412)+SUMIFS('ANNUAL SUMMARY'!$EB$518,Z12,'ANNUAL SUMMARY'!$V$9,K6,'ANNUAL SUMMARY'!$DH$470)+SUMIFS('ANNUAL SUMMARY'!$EB$576,Z12,'ANNUAL SUMMARY'!$V$9,K6,'ANNUAL SUMMARY'!$DH$528)+SUMIFS('ANNUAL SUMMARY'!$EB$634,Z12,'ANNUAL SUMMARY'!$V$9,K6,'ANNUAL SUMMARY'!$DH$586)+SUMIFS('ANNUAL SUMMARY'!$EB$692,Z12,'ANNUAL SUMMARY'!$V$9,K6,'ANNUAL SUMMARY'!$DH$644)+SUMIFS('ANNUAL SUMMARY'!$FY$54,Z12,'ANNUAL SUMMARY'!$V$9,K6,'ANNUAL SUMMARY'!$FE$6)+SUMIFS('ANNUAL SUMMARY'!$FY$112,Z12,'ANNUAL SUMMARY'!$V$9,K6,'ANNUAL SUMMARY'!$FE$64)+SUMIFS('ANNUAL SUMMARY'!$FY$170,Z12,'ANNUAL SUMMARY'!$V$9,K6,'ANNUAL SUMMARY'!$FE$122)+SUMIFS('ANNUAL SUMMARY'!$FY$228,Z12,'ANNUAL SUMMARY'!$V$9,K6,'ANNUAL SUMMARY'!$FE$180)+SUMIFS('ANNUAL SUMMARY'!$FY$286,Z12,'ANNUAL SUMMARY'!$V$9,K6,'ANNUAL SUMMARY'!$FE$238)+SUMIFS('ANNUAL SUMMARY'!$FY$344,Z12,'ANNUAL SUMMARY'!$V$9,K6,'ANNUAL SUMMARY'!$FE$296)+SUMIFS('ANNUAL SUMMARY'!$FY$402,Z12,'ANNUAL SUMMARY'!$V$9,K6,'ANNUAL SUMMARY'!$FE$354)+SUMIFS('ANNUAL SUMMARY'!$FY$460,Z12,'ANNUAL SUMMARY'!$V$9,K6,'ANNUAL SUMMARY'!$FE$412)+SUMIFS('ANNUAL SUMMARY'!$FY$518,Z12,'ANNUAL SUMMARY'!$V$9,K6,'ANNUAL SUMMARY'!$FE$470)+SUMIFS('ANNUAL SUMMARY'!$FY$576,Z12,'ANNUAL SUMMARY'!$V$9,K6,'ANNUAL SUMMARY'!$FE$528)+SUMIFS('ANNUAL SUMMARY'!$FY$634,Z12,'ANNUAL SUMMARY'!$V$9,K6,'ANNUAL SUMMARY'!$FE$586)+SUMIFS('ANNUAL SUMMARY'!$FY$692,Z12,'ANNUAL SUMMARY'!$V$9,K6,'ANNUAL SUMMARY'!$FE$644)</f>
        <v>5</v>
      </c>
      <c r="AF12" s="727"/>
      <c r="AG12" s="727"/>
      <c r="AH12" s="727"/>
      <c r="AI12" s="727">
        <f>SUMIFS('ANNUAL SUMMARY'!$AJ$54,Z12,'ANNUAL SUMMARY'!$V$9,K6,'ANNUAL SUMMARY'!$L$6)+SUMIFS('ANNUAL SUMMARY'!$AJ$112,Z12,'ANNUAL SUMMARY'!$V$9,K6,'ANNUAL SUMMARY'!$L$64)+SUMIFS('ANNUAL SUMMARY'!$AJ$170,Z12,'ANNUAL SUMMARY'!$V$9,K6,'ANNUAL SUMMARY'!$L$122)+SUMIFS('ANNUAL SUMMARY'!$AJ$228,Z12,'ANNUAL SUMMARY'!$V$9,K6,'ANNUAL SUMMARY'!$L$180)+SUMIFS('ANNUAL SUMMARY'!$AJ$286,Z12,'ANNUAL SUMMARY'!$V$9,K6,'ANNUAL SUMMARY'!$L$238)+SUMIFS('ANNUAL SUMMARY'!$AJ$344,Z12,'ANNUAL SUMMARY'!$V$9,K6,'ANNUAL SUMMARY'!$L$296)+SUMIFS('ANNUAL SUMMARY'!$AJ$402,Z12,'ANNUAL SUMMARY'!$V$9,K6,'ANNUAL SUMMARY'!$L$354)+SUMIFS('ANNUAL SUMMARY'!$AJ$460,Z12,'ANNUAL SUMMARY'!$V$9,K6,'ANNUAL SUMMARY'!$L$412)+SUMIFS('ANNUAL SUMMARY'!$AJ$518,Z12,'ANNUAL SUMMARY'!$V$9,K6,'ANNUAL SUMMARY'!$L$470)+SUMIFS('ANNUAL SUMMARY'!$AJ$576,Z12,'ANNUAL SUMMARY'!$V$9,K6,'ANNUAL SUMMARY'!$L$528)+SUMIFS('ANNUAL SUMMARY'!$AJ$634,Z12,'ANNUAL SUMMARY'!$V$9,K6,'ANNUAL SUMMARY'!$L$586)+SUMIFS('ANNUAL SUMMARY'!$AJ$692,Z12,'ANNUAL SUMMARY'!$V$9,K6,'ANNUAL SUMMARY'!$L$644)+SUMIFS('ANNUAL SUMMARY'!$CG$54,Z12,'ANNUAL SUMMARY'!$V$9,K6,'ANNUAL SUMMARY'!$BI$6)+SUMIFS('ANNUAL SUMMARY'!$CG$112,Z12,'ANNUAL SUMMARY'!$V$9,K6,'ANNUAL SUMMARY'!$BI$64)+SUMIFS('ANNUAL SUMMARY'!$CG$170,Z12,'ANNUAL SUMMARY'!$V$9,K6,'ANNUAL SUMMARY'!$BI$122)+SUMIFS('ANNUAL SUMMARY'!$CG$228,Z12,'ANNUAL SUMMARY'!$V$9,K6,'ANNUAL SUMMARY'!$BI$180)+SUMIFS('ANNUAL SUMMARY'!$CG$286,Z12,'ANNUAL SUMMARY'!$V$9,K6,'ANNUAL SUMMARY'!$BI$238)+SUMIFS('ANNUAL SUMMARY'!$CG$344,Z12,'ANNUAL SUMMARY'!$V$9,K6,'ANNUAL SUMMARY'!$BI$296)+SUMIFS('ANNUAL SUMMARY'!$CG$402,Z12,'ANNUAL SUMMARY'!$V$9,K6,'ANNUAL SUMMARY'!$BI$354)+SUMIFS('ANNUAL SUMMARY'!$CG$460,Z12,'ANNUAL SUMMARY'!$V$9,K6,'ANNUAL SUMMARY'!$BI$412)+SUMIFS('ANNUAL SUMMARY'!$CG$518,Z12,'ANNUAL SUMMARY'!$V$9,K6,'ANNUAL SUMMARY'!$BI$470)+SUMIFS('ANNUAL SUMMARY'!$CG$576,Z12,'ANNUAL SUMMARY'!$V$9,K6,'ANNUAL SUMMARY'!$BI$528)+SUMIFS('ANNUAL SUMMARY'!$CG$634,Z12,'ANNUAL SUMMARY'!$V$9,K6,'ANNUAL SUMMARY'!$BI$586)+SUMIFS('ANNUAL SUMMARY'!$CG$692,Z12,'ANNUAL SUMMARY'!$V$9,K6,'ANNUAL SUMMARY'!$BI$644)+SUMIFS('ANNUAL SUMMARY'!$EF$54,Z12,'ANNUAL SUMMARY'!$V$9,K6,'ANNUAL SUMMARY'!$DH$6)+SUMIFS('ANNUAL SUMMARY'!$EF$112,Z12,'ANNUAL SUMMARY'!$V$9,K6,'ANNUAL SUMMARY'!$DH$64)+SUMIFS('ANNUAL SUMMARY'!$EF$170,Z12,'ANNUAL SUMMARY'!$V$9,K6,'ANNUAL SUMMARY'!$DH$122)+SUMIFS('ANNUAL SUMMARY'!$EF$228,Z12,'ANNUAL SUMMARY'!$V$9,K6,'ANNUAL SUMMARY'!$DH$180)+SUMIFS('ANNUAL SUMMARY'!$EF$286,Z12,'ANNUAL SUMMARY'!$V$9,K6,'ANNUAL SUMMARY'!$DH$238)+SUMIFS('ANNUAL SUMMARY'!$EF$344,Z12,'ANNUAL SUMMARY'!$V$9,K6,'ANNUAL SUMMARY'!$DH$296)+SUMIFS('ANNUAL SUMMARY'!$EF$402,Z12,'ANNUAL SUMMARY'!$V$9,K6,'ANNUAL SUMMARY'!$DH$354)+SUMIFS('ANNUAL SUMMARY'!$EF$460,Z12,'ANNUAL SUMMARY'!$V$9,K6,'ANNUAL SUMMARY'!$DH$412)+SUMIFS('ANNUAL SUMMARY'!$EF$518,Z12,'ANNUAL SUMMARY'!$V$9,K6,'ANNUAL SUMMARY'!$DH$470)+SUMIFS('ANNUAL SUMMARY'!$EF$576,Z12,'ANNUAL SUMMARY'!$V$9,K6,'ANNUAL SUMMARY'!$DH$528)+SUMIFS('ANNUAL SUMMARY'!$EF$634,Z12,'ANNUAL SUMMARY'!$V$9,K6,'ANNUAL SUMMARY'!$DH$586)+SUMIFS('ANNUAL SUMMARY'!$EF$692,Z12,'ANNUAL SUMMARY'!$V$9,K6,'ANNUAL SUMMARY'!$DH$644)+SUMIFS('ANNUAL SUMMARY'!$GC$54,Z12,'ANNUAL SUMMARY'!$V$9,K6,'ANNUAL SUMMARY'!$FE$6)+SUMIFS('ANNUAL SUMMARY'!$GC$112,Z12,'ANNUAL SUMMARY'!$V$9,K6,'ANNUAL SUMMARY'!$FE$64)+SUMIFS('ANNUAL SUMMARY'!$GC$170,Z12,'ANNUAL SUMMARY'!$V$9,K6,'ANNUAL SUMMARY'!$FE$122)+SUMIFS('ANNUAL SUMMARY'!$GC$228,Z12,'ANNUAL SUMMARY'!$V$9,K6,'ANNUAL SUMMARY'!$FE$180)+SUMIFS('ANNUAL SUMMARY'!$GC$286,Z12,'ANNUAL SUMMARY'!$V$9,K6,'ANNUAL SUMMARY'!$FE$238)+SUMIFS('ANNUAL SUMMARY'!$GC$344,Z12,'ANNUAL SUMMARY'!$V$9,K6,'ANNUAL SUMMARY'!$FE$296)+SUMIFS('ANNUAL SUMMARY'!$GC$402,Z12,'ANNUAL SUMMARY'!$V$9,K6,'ANNUAL SUMMARY'!$FE$354)+SUMIFS('ANNUAL SUMMARY'!$GC$460,Z12,'ANNUAL SUMMARY'!$V$9,K6,'ANNUAL SUMMARY'!$FE$412)+SUMIFS('ANNUAL SUMMARY'!$GC$518,Z12,'ANNUAL SUMMARY'!$V$9,K6,'ANNUAL SUMMARY'!$FE$470)+SUMIFS('ANNUAL SUMMARY'!$GC$576,Z12,'ANNUAL SUMMARY'!$V$9,K6,'ANNUAL SUMMARY'!$FE$528)+SUMIFS('ANNUAL SUMMARY'!$GC$634,Z12,'ANNUAL SUMMARY'!$V$9,K6,'ANNUAL SUMMARY'!$FE$586)+SUMIFS('ANNUAL SUMMARY'!$GC$692,Z12,'ANNUAL SUMMARY'!$V$9,K6,'ANNUAL SUMMARY'!$FE$644)</f>
        <v>0</v>
      </c>
      <c r="AJ12" s="727"/>
      <c r="AK12" s="727"/>
      <c r="AL12" s="727"/>
      <c r="AM12" s="727">
        <f>SUMIFS('ANNUAL SUMMARY'!$AN$54,Z12,'ANNUAL SUMMARY'!$V$9,K6,'ANNUAL SUMMARY'!$L$6)+SUMIFS('ANNUAL SUMMARY'!$AN$112,Z12,'ANNUAL SUMMARY'!$V$9,K6,'ANNUAL SUMMARY'!$L$64)+SUMIFS('ANNUAL SUMMARY'!$AN$170,Z12,'ANNUAL SUMMARY'!$V$9,K6,'ANNUAL SUMMARY'!$L$122)+SUMIFS('ANNUAL SUMMARY'!$AN$228,Z12,'ANNUAL SUMMARY'!$V$9,K6,'ANNUAL SUMMARY'!$L$180)+SUMIFS('ANNUAL SUMMARY'!$AN$286,Z12,'ANNUAL SUMMARY'!$V$9,K6,'ANNUAL SUMMARY'!$L$238)+SUMIFS('ANNUAL SUMMARY'!$AN$344,Z12,'ANNUAL SUMMARY'!$V$9,K6,'ANNUAL SUMMARY'!$L$296)+SUMIFS('ANNUAL SUMMARY'!$AN$402,Z12,'ANNUAL SUMMARY'!$V$9,K6,'ANNUAL SUMMARY'!$L$354)+SUMIFS('ANNUAL SUMMARY'!$AN$460,Z12,'ANNUAL SUMMARY'!$V$9,K6,'ANNUAL SUMMARY'!$L$412)+SUMIFS('ANNUAL SUMMARY'!$AN$518,Z12,'ANNUAL SUMMARY'!$V$9,K6,'ANNUAL SUMMARY'!$L$470)+SUMIFS('ANNUAL SUMMARY'!$AN$576,Z12,'ANNUAL SUMMARY'!$V$9,K6,'ANNUAL SUMMARY'!$L$528)+SUMIFS('ANNUAL SUMMARY'!$AN$634,Z12,'ANNUAL SUMMARY'!$V$9,K6,'ANNUAL SUMMARY'!$L$586)+SUMIFS('ANNUAL SUMMARY'!$AN$692,Z12,'ANNUAL SUMMARY'!$V$9,K6,'ANNUAL SUMMARY'!$L$644)+SUMIFS('ANNUAL SUMMARY'!$CK$54,Z12,'ANNUAL SUMMARY'!$V$9,K6,'ANNUAL SUMMARY'!$BI$6)+SUMIFS('ANNUAL SUMMARY'!$CK$112,Z12,'ANNUAL SUMMARY'!$V$9,K6,'ANNUAL SUMMARY'!$BI$64)+SUMIFS('ANNUAL SUMMARY'!$CK$170,Z12,'ANNUAL SUMMARY'!$V$9,K6,'ANNUAL SUMMARY'!$BI$122)+SUMIFS('ANNUAL SUMMARY'!$CK$228,Z12,'ANNUAL SUMMARY'!$V$9,K6,'ANNUAL SUMMARY'!$BI$180)+SUMIFS('ANNUAL SUMMARY'!$CK$286,Z12,'ANNUAL SUMMARY'!$V$9,K6,'ANNUAL SUMMARY'!$BI$238)+SUMIFS('ANNUAL SUMMARY'!$CK$344,Z12,'ANNUAL SUMMARY'!$V$9,K6,'ANNUAL SUMMARY'!$BI$296)+SUMIFS('ANNUAL SUMMARY'!$CK$402,Z12,'ANNUAL SUMMARY'!$V$9,K6,'ANNUAL SUMMARY'!$BI$354)+SUMIFS('ANNUAL SUMMARY'!$CK$460,Z12,'ANNUAL SUMMARY'!$V$9,K6,'ANNUAL SUMMARY'!$BI$412)+SUMIFS('ANNUAL SUMMARY'!$CK$518,Z12,'ANNUAL SUMMARY'!$V$9,K6,'ANNUAL SUMMARY'!$BI$470)+SUMIFS('ANNUAL SUMMARY'!$CK$576,Z12,'ANNUAL SUMMARY'!$V$9,K6,'ANNUAL SUMMARY'!$BI$528)+SUMIFS('ANNUAL SUMMARY'!$CK$634,Z12,'ANNUAL SUMMARY'!$V$9,K6,'ANNUAL SUMMARY'!$BI$586)+SUMIFS('ANNUAL SUMMARY'!$CK$692,Z12,'ANNUAL SUMMARY'!$V$9,K6,'ANNUAL SUMMARY'!$BI$644)+SUMIFS('ANNUAL SUMMARY'!$EJ$54,Z12,'ANNUAL SUMMARY'!$V$9,K6,'ANNUAL SUMMARY'!$DH$6)+SUMIFS('ANNUAL SUMMARY'!$EJ$112,Z12,'ANNUAL SUMMARY'!$V$9,K6,'ANNUAL SUMMARY'!$DH$64)+SUMIFS('ANNUAL SUMMARY'!$EJ$170,Z12,'ANNUAL SUMMARY'!$V$9,K6,'ANNUAL SUMMARY'!$DH$122)+SUMIFS('ANNUAL SUMMARY'!$EJ$228,Z12,'ANNUAL SUMMARY'!$V$9,K6,'ANNUAL SUMMARY'!$DH$180)+SUMIFS('ANNUAL SUMMARY'!$EJ$286,Z12,'ANNUAL SUMMARY'!$V$9,K6,'ANNUAL SUMMARY'!$DH$238)+SUMIFS('ANNUAL SUMMARY'!$EJ$344,Z12,'ANNUAL SUMMARY'!$V$9,K6,'ANNUAL SUMMARY'!$DH$296)+SUMIFS('ANNUAL SUMMARY'!$EJ$402,Z12,'ANNUAL SUMMARY'!$V$9,K6,'ANNUAL SUMMARY'!$DH$354)+SUMIFS('ANNUAL SUMMARY'!$EJ$460,Z12,'ANNUAL SUMMARY'!$V$9,K6,'ANNUAL SUMMARY'!$DH$412)+SUMIFS('ANNUAL SUMMARY'!$EJ$518,Z12,'ANNUAL SUMMARY'!$V$9,K6,'ANNUAL SUMMARY'!$DH$470)+SUMIFS('ANNUAL SUMMARY'!$EJ$576,Z12,'ANNUAL SUMMARY'!$V$9,K6,'ANNUAL SUMMARY'!$DH$528)+SUMIFS('ANNUAL SUMMARY'!$EJ$634,Z12,'ANNUAL SUMMARY'!$V$9,K6,'ANNUAL SUMMARY'!$DH$586)+SUMIFS('ANNUAL SUMMARY'!$EJ$692,Z12,'ANNUAL SUMMARY'!$V$9,K6,'ANNUAL SUMMARY'!$DH$644)+SUMIFS('ANNUAL SUMMARY'!$GG$54,Z12,'ANNUAL SUMMARY'!$V$9,K6,'ANNUAL SUMMARY'!$FE$6)+SUMIFS('ANNUAL SUMMARY'!$GG$112,Z12,'ANNUAL SUMMARY'!$V$9,K6,'ANNUAL SUMMARY'!$FE$64)+SUMIFS('ANNUAL SUMMARY'!$GG$170,Z12,'ANNUAL SUMMARY'!$V$9,K6,'ANNUAL SUMMARY'!$FE$122)+SUMIFS('ANNUAL SUMMARY'!$GG$228,Z12,'ANNUAL SUMMARY'!$V$9,K6,'ANNUAL SUMMARY'!$FE$180)+SUMIFS('ANNUAL SUMMARY'!$GG$286,Z12,'ANNUAL SUMMARY'!$V$9,K6,'ANNUAL SUMMARY'!$FE$238)+SUMIFS('ANNUAL SUMMARY'!$GG$344,Z12,'ANNUAL SUMMARY'!$V$9,K6,'ANNUAL SUMMARY'!$FE$296)+SUMIFS('ANNUAL SUMMARY'!$GG$402,Z12,'ANNUAL SUMMARY'!$V$9,K6,'ANNUAL SUMMARY'!$FE$354)+SUMIFS('ANNUAL SUMMARY'!$GG$460,Z12,'ANNUAL SUMMARY'!$V$9,K6,'ANNUAL SUMMARY'!$FE$412)+SUMIFS('ANNUAL SUMMARY'!$GG$518,Z12,'ANNUAL SUMMARY'!$V$9,K6,'ANNUAL SUMMARY'!$FE$470)+SUMIFS('ANNUAL SUMMARY'!$GG$576,Z12,'ANNUAL SUMMARY'!$V$9,K6,'ANNUAL SUMMARY'!$FE$528)+SUMIFS('ANNUAL SUMMARY'!$GG$634,Z12,'ANNUAL SUMMARY'!$V$9,K6,'ANNUAL SUMMARY'!$FE$586)+SUMIFS('ANNUAL SUMMARY'!$GG$692,Z12,'ANNUAL SUMMARY'!$V$9,K6,'ANNUAL SUMMARY'!$FE$644)</f>
        <v>3.7500000000000004</v>
      </c>
      <c r="AN12" s="727"/>
      <c r="AO12" s="727"/>
      <c r="AP12" s="727"/>
      <c r="AQ12" s="728">
        <f>SUMIFS('ANNUAL SUMMARY'!$AR$54,Z12,'ANNUAL SUMMARY'!$V$9,K6,'ANNUAL SUMMARY'!$L$6)+SUMIFS('ANNUAL SUMMARY'!$AR$112,Z12,'ANNUAL SUMMARY'!$V$9,K6,'ANNUAL SUMMARY'!$L$64)+SUMIFS('ANNUAL SUMMARY'!$AR$170,Z12,'ANNUAL SUMMARY'!$V$9,K6,'ANNUAL SUMMARY'!$L$122)+SUMIFS('ANNUAL SUMMARY'!$AR$228,Z12,'ANNUAL SUMMARY'!$V$9,K6,'ANNUAL SUMMARY'!$L$180)+SUMIFS('ANNUAL SUMMARY'!$AR$286,Z12,'ANNUAL SUMMARY'!$V$9,K6,'ANNUAL SUMMARY'!$L$238)+SUMIFS('ANNUAL SUMMARY'!$AR$344,Z12,'ANNUAL SUMMARY'!$V$9,K6,'ANNUAL SUMMARY'!$L$296)+SUMIFS('ANNUAL SUMMARY'!$AR$402,Z12,'ANNUAL SUMMARY'!$V$9,K6,'ANNUAL SUMMARY'!$L$354)+SUMIFS('ANNUAL SUMMARY'!$AR$460,Z12,'ANNUAL SUMMARY'!$V$9,K6,'ANNUAL SUMMARY'!$L$412)+SUMIFS('ANNUAL SUMMARY'!$AR$518,Z12,'ANNUAL SUMMARY'!$V$9,K6,'ANNUAL SUMMARY'!$L$470)+SUMIFS('ANNUAL SUMMARY'!$AR$576,Z12,'ANNUAL SUMMARY'!$V$9,K6,'ANNUAL SUMMARY'!$L$528)+SUMIFS('ANNUAL SUMMARY'!$AR$634,Z12,'ANNUAL SUMMARY'!$V$9,K6,'ANNUAL SUMMARY'!$L$586)+SUMIFS('ANNUAL SUMMARY'!$AR$692,Z12,'ANNUAL SUMMARY'!$V$9,K6,'ANNUAL SUMMARY'!$L$644)+SUMIFS('ANNUAL SUMMARY'!$CO$54,Z12,'ANNUAL SUMMARY'!$V$9,K6,'ANNUAL SUMMARY'!$BI$6)+SUMIFS('ANNUAL SUMMARY'!$CO$112,Z12,'ANNUAL SUMMARY'!$V$9,K6,'ANNUAL SUMMARY'!$BI$64)+SUMIFS('ANNUAL SUMMARY'!$CO$170,Z12,'ANNUAL SUMMARY'!$V$9,K6,'ANNUAL SUMMARY'!$BI$122)+SUMIFS('ANNUAL SUMMARY'!$CO$228,Z12,'ANNUAL SUMMARY'!$V$9,K6,'ANNUAL SUMMARY'!$BI$180)+SUMIFS('ANNUAL SUMMARY'!$CO$286,Z12,'ANNUAL SUMMARY'!$V$9,K6,'ANNUAL SUMMARY'!$BI$238)+SUMIFS('ANNUAL SUMMARY'!$CO$344,Z12,'ANNUAL SUMMARY'!$V$9,K6,'ANNUAL SUMMARY'!$BI$296)+SUMIFS('ANNUAL SUMMARY'!$CO$402,Z12,'ANNUAL SUMMARY'!$V$9,K6,'ANNUAL SUMMARY'!$BI$354)+SUMIFS('ANNUAL SUMMARY'!$CO$460,Z12,'ANNUAL SUMMARY'!$V$9,K6,'ANNUAL SUMMARY'!$BI$412)+SUMIFS('ANNUAL SUMMARY'!$CO$518,Z12,'ANNUAL SUMMARY'!$V$9,K6,'ANNUAL SUMMARY'!$BI$470)+SUMIFS('ANNUAL SUMMARY'!$CO$576,Z12,'ANNUAL SUMMARY'!$V$9,K6,'ANNUAL SUMMARY'!$BI$528)+SUMIFS('ANNUAL SUMMARY'!$CO$634,Z12,'ANNUAL SUMMARY'!$V$9,K6,'ANNUAL SUMMARY'!$BI$586)+SUMIFS('ANNUAL SUMMARY'!$CO$692,Z12,'ANNUAL SUMMARY'!$V$9,K6,'ANNUAL SUMMARY'!$BI$644)+SUMIFS('ANNUAL SUMMARY'!$EN$54,Z12,'ANNUAL SUMMARY'!$V$9,K6,'ANNUAL SUMMARY'!$DH$6)+SUMIFS('ANNUAL SUMMARY'!$EN$112,Z12,'ANNUAL SUMMARY'!$V$9,K6,'ANNUAL SUMMARY'!$DH$64)+SUMIFS('ANNUAL SUMMARY'!$EN$170,Z12,'ANNUAL SUMMARY'!$V$9,K6,'ANNUAL SUMMARY'!$DH$122)+SUMIFS('ANNUAL SUMMARY'!$EN$228,Z12,'ANNUAL SUMMARY'!$V$9,K6,'ANNUAL SUMMARY'!$DH$180)+SUMIFS('ANNUAL SUMMARY'!$EN$286,Z12,'ANNUAL SUMMARY'!$V$9,K6,'ANNUAL SUMMARY'!$DH$238)+SUMIFS('ANNUAL SUMMARY'!$EN$344,Z12,'ANNUAL SUMMARY'!$V$9,K6,'ANNUAL SUMMARY'!$DH$296)+SUMIFS('ANNUAL SUMMARY'!$EN$402,Z12,'ANNUAL SUMMARY'!$V$9,K6,'ANNUAL SUMMARY'!$DH$354)+SUMIFS('ANNUAL SUMMARY'!$EN$460,Z12,'ANNUAL SUMMARY'!$V$9,K6,'ANNUAL SUMMARY'!$DH$412)+SUMIFS('ANNUAL SUMMARY'!$EN$518,Z12,'ANNUAL SUMMARY'!$V$9,K6,'ANNUAL SUMMARY'!$DH$470)+SUMIFS('ANNUAL SUMMARY'!$EN$576,Z12,'ANNUAL SUMMARY'!$V$9,K6,'ANNUAL SUMMARY'!$DH$528)+SUMIFS('ANNUAL SUMMARY'!$EN$634,Z12,'ANNUAL SUMMARY'!$V$9,K6,'ANNUAL SUMMARY'!$DH$586)+SUMIFS('ANNUAL SUMMARY'!$EN$692,Z12,'ANNUAL SUMMARY'!$V$9,K6,'ANNUAL SUMMARY'!$DH$644)+SUMIFS('ANNUAL SUMMARY'!$GK$54,Z12,'ANNUAL SUMMARY'!$V$9,K6,'ANNUAL SUMMARY'!$FE$6)+SUMIFS('ANNUAL SUMMARY'!$GK$112,Z12,'ANNUAL SUMMARY'!$V$9,K6,'ANNUAL SUMMARY'!$FE$64)+SUMIFS('ANNUAL SUMMARY'!$GK$170,Z12,'ANNUAL SUMMARY'!$V$9,K6,'ANNUAL SUMMARY'!$FE$122)+SUMIFS('ANNUAL SUMMARY'!$GK$228,Z12,'ANNUAL SUMMARY'!$V$9,K6,'ANNUAL SUMMARY'!$FE$180)+SUMIFS('ANNUAL SUMMARY'!$GK$286,Z12,'ANNUAL SUMMARY'!$V$9,K6,'ANNUAL SUMMARY'!$FE$238)+SUMIFS('ANNUAL SUMMARY'!$GK$344,Z12,'ANNUAL SUMMARY'!$V$9,K6,'ANNUAL SUMMARY'!$FE$296)+SUMIFS('ANNUAL SUMMARY'!$GK$402,Z12,'ANNUAL SUMMARY'!$V$9,K6,'ANNUAL SUMMARY'!$FE$354)+SUMIFS('ANNUAL SUMMARY'!$GK$460,Z12,'ANNUAL SUMMARY'!$V$9,K6,'ANNUAL SUMMARY'!$FE$412)+SUMIFS('ANNUAL SUMMARY'!$GK$518,Z12,'ANNUAL SUMMARY'!$V$9,K6,'ANNUAL SUMMARY'!$FE$470)+SUMIFS('ANNUAL SUMMARY'!$GK$576,Z12,'ANNUAL SUMMARY'!$V$9,K6,'ANNUAL SUMMARY'!$FE$528)+SUMIFS('ANNUAL SUMMARY'!$GK$634,Z12,'ANNUAL SUMMARY'!$V$9,K6,'ANNUAL SUMMARY'!$FE$586)+SUMIFS('ANNUAL SUMMARY'!$GK$692,Z12,'ANNUAL SUMMARY'!$V$9,K6,'ANNUAL SUMMARY'!$FE$644)</f>
        <v>14</v>
      </c>
      <c r="AR12" s="728"/>
      <c r="AS12" s="728"/>
      <c r="AT12" s="728">
        <f>SUMIFS('ANNUAL SUMMARY'!$AU$54,Z12,'ANNUAL SUMMARY'!$V$9,K6,'ANNUAL SUMMARY'!$L$6)+SUMIFS('ANNUAL SUMMARY'!$AU$112,Z12,'ANNUAL SUMMARY'!$V$9,K6,'ANNUAL SUMMARY'!$L$64)+SUMIFS('ANNUAL SUMMARY'!$AU$170,Z12,'ANNUAL SUMMARY'!$V$9,K6,'ANNUAL SUMMARY'!$L$122)+SUMIFS('ANNUAL SUMMARY'!$AU$228,Z12,'ANNUAL SUMMARY'!$V$9,K6,'ANNUAL SUMMARY'!$L$180)+SUMIFS('ANNUAL SUMMARY'!$AU$286,Z12,'ANNUAL SUMMARY'!$V$9,K6,'ANNUAL SUMMARY'!$L$238)+SUMIFS('ANNUAL SUMMARY'!$AU$344,Z12,'ANNUAL SUMMARY'!$V$9,K6,'ANNUAL SUMMARY'!$L$296)+SUMIFS('ANNUAL SUMMARY'!$AU$402,Z12,'ANNUAL SUMMARY'!$V$9,K6,'ANNUAL SUMMARY'!$L$354)+SUMIFS('ANNUAL SUMMARY'!$AU$460,Z12,'ANNUAL SUMMARY'!$V$9,K6,'ANNUAL SUMMARY'!$L$412)+SUMIFS('ANNUAL SUMMARY'!$AU$518,Z12,'ANNUAL SUMMARY'!$V$9,K6,'ANNUAL SUMMARY'!$L$470)+SUMIFS('ANNUAL SUMMARY'!$AU$576,Z12,'ANNUAL SUMMARY'!$V$9,K6,'ANNUAL SUMMARY'!$L$528)+SUMIFS('ANNUAL SUMMARY'!$AU$634,Z12,'ANNUAL SUMMARY'!$V$9,K6,'ANNUAL SUMMARY'!$L$586)+SUMIFS('ANNUAL SUMMARY'!$AU$692,Z12,'ANNUAL SUMMARY'!$V$9,K6,'ANNUAL SUMMARY'!$L$644)+SUMIFS('ANNUAL SUMMARY'!$CR$54,Z12,'ANNUAL SUMMARY'!$V$9,K6,'ANNUAL SUMMARY'!$BI$6)+SUMIFS('ANNUAL SUMMARY'!$CR$112,Z12,'ANNUAL SUMMARY'!$V$9,K6,'ANNUAL SUMMARY'!$BI$64)+SUMIFS('ANNUAL SUMMARY'!$CR$170,Z12,'ANNUAL SUMMARY'!$V$9,K6,'ANNUAL SUMMARY'!$BI$122)+SUMIFS('ANNUAL SUMMARY'!$CR$228,Z12,'ANNUAL SUMMARY'!$V$9,K6,'ANNUAL SUMMARY'!$BI$180)+SUMIFS('ANNUAL SUMMARY'!$CR$286,Z12,'ANNUAL SUMMARY'!$V$9,K6,'ANNUAL SUMMARY'!$BI$238)+SUMIFS('ANNUAL SUMMARY'!$CR$344,Z12,'ANNUAL SUMMARY'!$V$9,K6,'ANNUAL SUMMARY'!$BI$296)+SUMIFS('ANNUAL SUMMARY'!$CR$402,Z12,'ANNUAL SUMMARY'!$V$9,K6,'ANNUAL SUMMARY'!$BI$354)+SUMIFS('ANNUAL SUMMARY'!$CR$460,Z12,'ANNUAL SUMMARY'!$V$9,K6,'ANNUAL SUMMARY'!$BI$412)+SUMIFS('ANNUAL SUMMARY'!$CR$518,Z12,'ANNUAL SUMMARY'!$V$9,K6,'ANNUAL SUMMARY'!$BI$470)+SUMIFS('ANNUAL SUMMARY'!$CR$576,Z12,'ANNUAL SUMMARY'!$V$9,K6,'ANNUAL SUMMARY'!$BI$528)+SUMIFS('ANNUAL SUMMARY'!$CR$634,Z12,'ANNUAL SUMMARY'!$V$9,K6,'ANNUAL SUMMARY'!$BI$586)+SUMIFS('ANNUAL SUMMARY'!$CR$692,Z12,'ANNUAL SUMMARY'!$V$9,K6,'ANNUAL SUMMARY'!$BI$644)+SUMIFS('ANNUAL SUMMARY'!$EQ$54,Z12,'ANNUAL SUMMARY'!$V$9,K6,'ANNUAL SUMMARY'!$DH$6)+SUMIFS('ANNUAL SUMMARY'!$EQ$112,Z12,'ANNUAL SUMMARY'!$V$9,K6,'ANNUAL SUMMARY'!$DH$64)+SUMIFS('ANNUAL SUMMARY'!$EQ$170,Z12,'ANNUAL SUMMARY'!$V$9,K6,'ANNUAL SUMMARY'!$DH$122)+SUMIFS('ANNUAL SUMMARY'!$EQ$228,Z12,'ANNUAL SUMMARY'!$V$9,K6,'ANNUAL SUMMARY'!$DH$180)+SUMIFS('ANNUAL SUMMARY'!$EQ$286,Z12,'ANNUAL SUMMARY'!$V$9,K6,'ANNUAL SUMMARY'!$DH$238)+SUMIFS('ANNUAL SUMMARY'!$EQ$344,Z12,'ANNUAL SUMMARY'!$V$9,K6,'ANNUAL SUMMARY'!$DH$296)+SUMIFS('ANNUAL SUMMARY'!$EQ$402,Z12,'ANNUAL SUMMARY'!$V$9,K6,'ANNUAL SUMMARY'!$DH$354)+SUMIFS('ANNUAL SUMMARY'!$EQ$460,Z12,'ANNUAL SUMMARY'!$V$9,K6,'ANNUAL SUMMARY'!$DH$412)+SUMIFS('ANNUAL SUMMARY'!$EQ$518,Z12,'ANNUAL SUMMARY'!$V$9,K6,'ANNUAL SUMMARY'!$DH$470)+SUMIFS('ANNUAL SUMMARY'!$EQ$576,Z12,'ANNUAL SUMMARY'!$V$9,K6,'ANNUAL SUMMARY'!$DH$528)+SUMIFS('ANNUAL SUMMARY'!$EQ$634,Z12,'ANNUAL SUMMARY'!$V$9,K6,'ANNUAL SUMMARY'!$DH$586)+SUMIFS('ANNUAL SUMMARY'!$EQ$692,Z12,'ANNUAL SUMMARY'!$V$9,K6,'ANNUAL SUMMARY'!$DH$644)+SUMIFS('ANNUAL SUMMARY'!$GN$54,Z12,'ANNUAL SUMMARY'!$V$9,K6,'ANNUAL SUMMARY'!$FE$6)+SUMIFS('ANNUAL SUMMARY'!$GN$112,Z12,'ANNUAL SUMMARY'!$V$9,K6,'ANNUAL SUMMARY'!$FE$64)+SUMIFS('ANNUAL SUMMARY'!$GN$170,Z12,'ANNUAL SUMMARY'!$V$9,K6,'ANNUAL SUMMARY'!$FE$122)+SUMIFS('ANNUAL SUMMARY'!$GN$228,Z12,'ANNUAL SUMMARY'!$V$9,K6,'ANNUAL SUMMARY'!$FE$180)+SUMIFS('ANNUAL SUMMARY'!$GN$286,Z12,'ANNUAL SUMMARY'!$V$9,K6,'ANNUAL SUMMARY'!$FE$238)+SUMIFS('ANNUAL SUMMARY'!$GN$344,Z12,'ANNUAL SUMMARY'!$V$9,K6,'ANNUAL SUMMARY'!$FE$296)+SUMIFS('ANNUAL SUMMARY'!$GN$402,Z12,'ANNUAL SUMMARY'!$V$9,K6,'ANNUAL SUMMARY'!$FE$354)+SUMIFS('ANNUAL SUMMARY'!$GN$460,Z12,'ANNUAL SUMMARY'!$V$9,K6,'ANNUAL SUMMARY'!$FE$412)+SUMIFS('ANNUAL SUMMARY'!$GN$518,Z12,'ANNUAL SUMMARY'!$V$9,K6,'ANNUAL SUMMARY'!$FE$470)+SUMIFS('ANNUAL SUMMARY'!$GN$576,Z12,'ANNUAL SUMMARY'!$V$9,K6,'ANNUAL SUMMARY'!$FE$528)+SUMIFS('ANNUAL SUMMARY'!$GN$634,Z12,'ANNUAL SUMMARY'!$V$9,K6,'ANNUAL SUMMARY'!$FE$586)+SUMIFS('ANNUAL SUMMARY'!$GN$692,Z12,'ANNUAL SUMMARY'!$V$9,K6,'ANNUAL SUMMARY'!$FE$644)</f>
        <v>0</v>
      </c>
      <c r="AU12" s="728"/>
      <c r="AV12" s="1260"/>
      <c r="AW12" s="1263"/>
      <c r="AX12" s="154"/>
      <c r="AY12" s="827">
        <f>SUMIF('ANNUAL SUMMARY'!$FE$622,BH6,'ANNUAL SUMMARY'!$EV$631)+SUMIF('ANNUAL SUMMARY'!$DH$622,BH6,'ANNUAL SUMMARY'!$CY$631)+SUMIF('ANNUAL SUMMARY'!$BI$622,BH6,'ANNUAL SUMMARY'!$AZ$631)+SUMIF('ANNUAL SUMMARY'!$L$622,BH6,'ANNUAL SUMMARY'!$C$631)+SUMIF('ANNUAL SUMMARY'!$FE$566,BH6,'ANNUAL SUMMARY'!$EV$575)+SUMIF('ANNUAL SUMMARY'!$DH$566,BH6,'ANNUAL SUMMARY'!$CY$575)+SUMIF('ANNUAL SUMMARY'!$BI$566,BH6,'ANNUAL SUMMARY'!$AZ$575)+SUMIF('ANNUAL SUMMARY'!$L$566,BH6,'ANNUAL SUMMARY'!$C$575)+SUMIF('ANNUAL SUMMARY'!$FE$510,BH6,'ANNUAL SUMMARY'!$EV$519)+SUMIF('ANNUAL SUMMARY'!$DH$510,BH6,'ANNUAL SUMMARY'!$CY$519)+SUMIF('ANNUAL SUMMARY'!$BI$510,BH6,'ANNUAL SUMMARY'!$AZ$519)+SUMIF('ANNUAL SUMMARY'!$L$510,BH6,'ANNUAL SUMMARY'!$C$519)+SUMIF('ANNUAL SUMMARY'!$FE$454,BH6,'ANNUAL SUMMARY'!$EV$463)+SUMIF('ANNUAL SUMMARY'!$DH$454,BH6,'ANNUAL SUMMARY'!$CY$463)+SUMIF('ANNUAL SUMMARY'!$BI$454,BH6,'ANNUAL SUMMARY'!$AZ$463)+SUMIF('ANNUAL SUMMARY'!$L$454,BH6,'ANNUAL SUMMARY'!$C$463)+SUMIF('ANNUAL SUMMARY'!$FE$398,BH6,'ANNUAL SUMMARY'!$EV$407)+SUMIF('ANNUAL SUMMARY'!$DH$398,BH6,'ANNUAL SUMMARY'!$CY$407)+SUMIF('ANNUAL SUMMARY'!$BI$398,BH6,'ANNUAL SUMMARY'!$AZ$407)+SUMIF('ANNUAL SUMMARY'!$L$398,BH6,'ANNUAL SUMMARY'!$C$407)+SUMIF('ANNUAL SUMMARY'!$FE$342,BH6,'ANNUAL SUMMARY'!$EV$351)+SUMIF('ANNUAL SUMMARY'!$DH$342,BH6,'ANNUAL SUMMARY'!$CY$351)+SUMIF('ANNUAL SUMMARY'!$BI$342,BH6,'ANNUAL SUMMARY'!$AZ$351)+SUMIF('ANNUAL SUMMARY'!$L$342,BH6,'ANNUAL SUMMARY'!$C$351)+SUMIF('ANNUAL SUMMARY'!$FE$286,BH6,'ANNUAL SUMMARY'!$EV$295)+SUMIF('ANNUAL SUMMARY'!$DH$286,BH6,'ANNUAL SUMMARY'!$CY$295)+SUMIF('ANNUAL SUMMARY'!$BI$286,BH6,'ANNUAL SUMMARY'!$AZ$295)+SUMIF('ANNUAL SUMMARY'!$L$286,BH6,'ANNUAL SUMMARY'!$C$295)+SUMIF('ANNUAL SUMMARY'!$FE$230,BH6,'ANNUAL SUMMARY'!$EV$239)+SUMIF('ANNUAL SUMMARY'!$DH$230,BH6,'ANNUAL SUMMARY'!$CY$239)+SUMIF('ANNUAL SUMMARY'!$BI$230,BH6,'ANNUAL SUMMARY'!$AZ$239)+SUMIF('ANNUAL SUMMARY'!$L$230,BH6,'ANNUAL SUMMARY'!$C$239)+SUMIF('ANNUAL SUMMARY'!$FE$174,BH6,'ANNUAL SUMMARY'!$EV$183)+SUMIF('ANNUAL SUMMARY'!$DH$174,BH6,'ANNUAL SUMMARY'!$CY$183)+SUMIF('ANNUAL SUMMARY'!$BI$174,BH6,'ANNUAL SUMMARY'!$AZ$183)+SUMIF('ANNUAL SUMMARY'!$L$174,BH6,'ANNUAL SUMMARY'!$C$183)+SUMIF('ANNUAL SUMMARY'!$FE$118,BH6,'ANNUAL SUMMARY'!$EV$127)+SUMIF('ANNUAL SUMMARY'!$DH$118,BH6,'ANNUAL SUMMARY'!$CY$127)+SUMIF('ANNUAL SUMMARY'!$BI$118,BH6,'ANNUAL SUMMARY'!$AZ$127)+SUMIF('ANNUAL SUMMARY'!$L$118,BH6,'ANNUAL SUMMARY'!$C$127)+SUMIF('ANNUAL SUMMARY'!$FE$62,BH6,'ANNUAL SUMMARY'!$EV$71)+SUMIF('ANNUAL SUMMARY'!$DH$62,BH6,'ANNUAL SUMMARY'!$CY$71)+SUMIF('ANNUAL SUMMARY'!$BI$62,BH6,'ANNUAL SUMMARY'!$AZ$71)+SUMIF('ANNUAL SUMMARY'!$L$62,BH6,'ANNUAL SUMMARY'!$C$71)+SUMIF('ANNUAL SUMMARY'!$FE$6,BH6,'ANNUAL SUMMARY'!$EV$15)+SUMIF('ANNUAL SUMMARY'!$DH$6,BH6,'ANNUAL SUMMARY'!$CY$15)+SUMIF('ANNUAL SUMMARY'!$BI$6,BH6,'ANNUAL SUMMARY'!$AZ$15)+SUMIF('ANNUAL SUMMARY'!$L$6,BH6,'ANNUAL SUMMARY'!$C$15)+SUMIF('PREVIOUS LOGS'!$K$6,BH6,'PREVIOUS LOGS'!$B$12)+SUMIF('PREVIOUS LOGS'!$K$59,$K$6,'PREVIOUS LOGS'!$B$65)+SUMIF('PREVIOUS LOGS'!$K$112,BH6,'PREVIOUS LOGS'!$B$118)+SUMIF('PREVIOUS LOGS'!$K$165,BH6,'PREVIOUS LOGS'!$B$171)+SUMIF('PREVIOUS LOGS'!$K$218,BH6,'PREVIOUS LOGS'!$B$224)+SUMIF('PREVIOUS LOGS'!$K$271,BH6,'PREVIOUS LOGS'!$B$277)+SUMIF('PREVIOUS LOGS'!$K$324,BH6,'PREVIOUS LOGS'!$B$330)+SUMIF('PREVIOUS LOGS'!$BH$6,BH6,'PREVIOUS LOGS'!$AY$12)+SUMIF('PREVIOUS LOGS'!$BH$59,$K$6,'PREVIOUS LOGS'!$AY$65)+SUMIF('PREVIOUS LOGS'!$BH$112,BH6,'PREVIOUS LOGS'!$AY$118)+SUMIF('PREVIOUS LOGS'!$BH$165,BH6,'PREVIOUS LOGS'!$AY$171)+SUMIF('PREVIOUS LOGS'!$BH$218,BH6,'PREVIOUS LOGS'!$AY$224)+SUMIF('PREVIOUS LOGS'!$BH$271,BH6,'PREVIOUS LOGS'!$AY$277)+SUMIF('PREVIOUS LOGS'!$BH$324,BH6,'PREVIOUS LOGS'!$AY$330)+SUMIF('PREVIOUS LOGS'!$DF$6,BH6,'PREVIOUS LOGS'!$CW$12)+SUMIF('PREVIOUS LOGS'!$DF$59,$K$6,'PREVIOUS LOGS'!$CW$65)+SUMIF('PREVIOUS LOGS'!$DF$112,BH6,'PREVIOUS LOGS'!$CW$118)+SUMIF('PREVIOUS LOGS'!$DF$165,BH6,'PREVIOUS LOGS'!$CW$171)+SUMIF('PREVIOUS LOGS'!$DF$218,BH6,'PREVIOUS LOGS'!$CW$224)+SUMIF('PREVIOUS LOGS'!$DF$271,BH6,'PREVIOUS LOGS'!$CW$277)+SUMIF('PREVIOUS LOGS'!$DF$324,BH6,'PREVIOUS LOGS'!$CW$330)+SUMIF('PREVIOUS LOGS'!$FC$6,BH6,'PREVIOUS LOGS'!$ET$12)+SUMIF('PREVIOUS LOGS'!$FC$59,$K$6,'PREVIOUS LOGS'!$ET$65)+SUMIF('PREVIOUS LOGS'!$FC$112,BH6,'PREVIOUS LOGS'!$ET$118)+SUMIF('PREVIOUS LOGS'!$FC$165,BH6,'PREVIOUS LOGS'!$ET$171)+SUMIF('PREVIOUS LOGS'!$FC$218,BH6,'PREVIOUS LOGS'!$ET$224)+SUMIF('PREVIOUS LOGS'!$FC$271,BH6,'PREVIOUS LOGS'!$ET$277)+SUMIF('PREVIOUS LOGS'!$FC$324,BH6,'PREVIOUS LOGS'!$ET$330)</f>
        <v>0</v>
      </c>
      <c r="AZ12" s="828"/>
      <c r="BA12" s="828"/>
      <c r="BB12" s="828"/>
      <c r="BC12" s="828"/>
      <c r="BD12" s="828"/>
      <c r="BE12" s="828"/>
      <c r="BF12" s="828"/>
      <c r="BG12" s="828"/>
      <c r="BH12" s="828"/>
      <c r="BI12" s="829"/>
      <c r="BJ12" s="14"/>
      <c r="BK12" s="835" t="str">
        <f>IFERROR(AY12/BF14,"")</f>
        <v/>
      </c>
      <c r="BL12" s="836"/>
      <c r="BM12" s="836"/>
      <c r="BN12" s="836"/>
      <c r="BO12" s="836"/>
      <c r="BP12" s="836"/>
      <c r="BQ12" s="836"/>
      <c r="BR12" s="836"/>
      <c r="BS12" s="836"/>
      <c r="BT12" s="836"/>
      <c r="BU12" s="837"/>
      <c r="BV12" s="15"/>
      <c r="BW12" s="820">
        <v>2022</v>
      </c>
      <c r="BX12" s="821"/>
      <c r="BY12" s="821"/>
      <c r="BZ12" s="821"/>
      <c r="CA12" s="821"/>
      <c r="CB12" s="1118">
        <f>SUMIFS('ANNUAL SUMMARY'!$AF$54,BW12,'ANNUAL SUMMARY'!$V$9,BH6,'ANNUAL SUMMARY'!$L$6)+SUMIFS('ANNUAL SUMMARY'!$AF$112,BW12,'ANNUAL SUMMARY'!$V$9,BH6,'ANNUAL SUMMARY'!$L$64)+SUMIFS('ANNUAL SUMMARY'!$AF$170,BW12,'ANNUAL SUMMARY'!$V$9,BH6,'ANNUAL SUMMARY'!$L$122)+SUMIFS('ANNUAL SUMMARY'!$AF$228,BW12,'ANNUAL SUMMARY'!$V$9,BH6,'ANNUAL SUMMARY'!$L$180)+SUMIFS('ANNUAL SUMMARY'!$AF$286,BW12,'ANNUAL SUMMARY'!$V$9,BH6,'ANNUAL SUMMARY'!$L$238)+SUMIFS('ANNUAL SUMMARY'!$AF$344,BW12,'ANNUAL SUMMARY'!$V$9,BH6,'ANNUAL SUMMARY'!$L$296)+SUMIFS('ANNUAL SUMMARY'!$AF$402,BW12,'ANNUAL SUMMARY'!$V$9,BH6,'ANNUAL SUMMARY'!$L$354)+SUMIFS('ANNUAL SUMMARY'!$AF$460,BW12,'ANNUAL SUMMARY'!$V$9,BH6,'ANNUAL SUMMARY'!$L$412)+SUMIFS('ANNUAL SUMMARY'!$AF$518,BW12,'ANNUAL SUMMARY'!$V$9,BH6,'ANNUAL SUMMARY'!$L$470)+SUMIFS('ANNUAL SUMMARY'!$AF$576,BW12,'ANNUAL SUMMARY'!$V$9,BH6,'ANNUAL SUMMARY'!$L$528)+SUMIFS('ANNUAL SUMMARY'!$AF$634,BW12,'ANNUAL SUMMARY'!$V$9,BH6,'ANNUAL SUMMARY'!$L$586)+SUMIFS('ANNUAL SUMMARY'!$AF$692,BW12,'ANNUAL SUMMARY'!$V$9,BH6,'ANNUAL SUMMARY'!$L$644)+SUMIFS('ANNUAL SUMMARY'!$CC$54,BW12,'ANNUAL SUMMARY'!$V$9,BH6,'ANNUAL SUMMARY'!$BI$6)+SUMIFS('ANNUAL SUMMARY'!$CC$112,BW12,'ANNUAL SUMMARY'!$V$9,BH6,'ANNUAL SUMMARY'!$BI$64)+SUMIFS('ANNUAL SUMMARY'!$CC$170,BW12,'ANNUAL SUMMARY'!$V$9,BH6,'ANNUAL SUMMARY'!$BI$122)+SUMIFS('ANNUAL SUMMARY'!$CC$228,BW12,'ANNUAL SUMMARY'!$V$9,BH6,'ANNUAL SUMMARY'!$BI$180)+SUMIFS('ANNUAL SUMMARY'!$CC$286,BW12,'ANNUAL SUMMARY'!$V$9,BH6,'ANNUAL SUMMARY'!$BI$238)+SUMIFS('ANNUAL SUMMARY'!$CC$344,BW12,'ANNUAL SUMMARY'!$V$9,BH6,'ANNUAL SUMMARY'!$BI$296)+SUMIFS('ANNUAL SUMMARY'!$CC$402,BW12,'ANNUAL SUMMARY'!$V$9,BH6,'ANNUAL SUMMARY'!$BI$354)+SUMIFS('ANNUAL SUMMARY'!$CC$460,BW12,'ANNUAL SUMMARY'!$V$9,BH6,'ANNUAL SUMMARY'!$BI$412)+SUMIFS('ANNUAL SUMMARY'!$CC$518,BW12,'ANNUAL SUMMARY'!$V$9,BH6,'ANNUAL SUMMARY'!$BI$470)+SUMIFS('ANNUAL SUMMARY'!$CC$576,BW12,'ANNUAL SUMMARY'!$V$9,BH6,'ANNUAL SUMMARY'!$BI$528)+SUMIFS('ANNUAL SUMMARY'!$CC$634,BW12,'ANNUAL SUMMARY'!$V$9,BH6,'ANNUAL SUMMARY'!$BI$586)+SUMIFS('ANNUAL SUMMARY'!$CC$692,BW12,'ANNUAL SUMMARY'!$V$9,BH6,'ANNUAL SUMMARY'!$BI$644)+SUMIFS('ANNUAL SUMMARY'!$EB$54,BW12,'ANNUAL SUMMARY'!$V$9,BH6,'ANNUAL SUMMARY'!$DH$6)+SUMIFS('ANNUAL SUMMARY'!$EB$112,BW12,'ANNUAL SUMMARY'!$V$9,BH6,'ANNUAL SUMMARY'!$DH$64)+SUMIFS('ANNUAL SUMMARY'!$EB$170,BW12,'ANNUAL SUMMARY'!$V$9,BH6,'ANNUAL SUMMARY'!$DH$122)+SUMIFS('ANNUAL SUMMARY'!$EB$228,BW12,'ANNUAL SUMMARY'!$V$9,BH6,'ANNUAL SUMMARY'!$DH$180)+SUMIFS('ANNUAL SUMMARY'!$EB$286,BW12,'ANNUAL SUMMARY'!$V$9,BH6,'ANNUAL SUMMARY'!$DH$238)+SUMIFS('ANNUAL SUMMARY'!$EB$344,BW12,'ANNUAL SUMMARY'!$V$9,BH6,'ANNUAL SUMMARY'!$DH$296)+SUMIFS('ANNUAL SUMMARY'!$EB$402,BW12,'ANNUAL SUMMARY'!$V$9,BH6,'ANNUAL SUMMARY'!$DH$354)+SUMIFS('ANNUAL SUMMARY'!$EB$460,BW12,'ANNUAL SUMMARY'!$V$9,BH6,'ANNUAL SUMMARY'!$DH$412)+SUMIFS('ANNUAL SUMMARY'!$EB$518,BW12,'ANNUAL SUMMARY'!$V$9,BH6,'ANNUAL SUMMARY'!$DH$470)+SUMIFS('ANNUAL SUMMARY'!$EB$576,BW12,'ANNUAL SUMMARY'!$V$9,BH6,'ANNUAL SUMMARY'!$DH$528)+SUMIFS('ANNUAL SUMMARY'!$EB$634,BW12,'ANNUAL SUMMARY'!$V$9,BH6,'ANNUAL SUMMARY'!$DH$586)+SUMIFS('ANNUAL SUMMARY'!$EB$692,BW12,'ANNUAL SUMMARY'!$V$9,BH6,'ANNUAL SUMMARY'!$DH$644)+SUMIFS('ANNUAL SUMMARY'!$FY$54,BW12,'ANNUAL SUMMARY'!$V$9,BH6,'ANNUAL SUMMARY'!$FE$6)+SUMIFS('ANNUAL SUMMARY'!$FY$112,BW12,'ANNUAL SUMMARY'!$V$9,BH6,'ANNUAL SUMMARY'!$FE$64)+SUMIFS('ANNUAL SUMMARY'!$FY$170,BW12,'ANNUAL SUMMARY'!$V$9,BH6,'ANNUAL SUMMARY'!$FE$122)+SUMIFS('ANNUAL SUMMARY'!$FY$228,BW12,'ANNUAL SUMMARY'!$V$9,BH6,'ANNUAL SUMMARY'!$FE$180)+SUMIFS('ANNUAL SUMMARY'!$FY$286,BW12,'ANNUAL SUMMARY'!$V$9,BH6,'ANNUAL SUMMARY'!$FE$238)+SUMIFS('ANNUAL SUMMARY'!$FY$344,BW12,'ANNUAL SUMMARY'!$V$9,BH6,'ANNUAL SUMMARY'!$FE$296)+SUMIFS('ANNUAL SUMMARY'!$FY$402,BW12,'ANNUAL SUMMARY'!$V$9,BH6,'ANNUAL SUMMARY'!$FE$354)+SUMIFS('ANNUAL SUMMARY'!$FY$460,BW12,'ANNUAL SUMMARY'!$V$9,BH6,'ANNUAL SUMMARY'!$FE$412)+SUMIFS('ANNUAL SUMMARY'!$FY$518,BW12,'ANNUAL SUMMARY'!$V$9,BH6,'ANNUAL SUMMARY'!$FE$470)+SUMIFS('ANNUAL SUMMARY'!$FY$576,BW12,'ANNUAL SUMMARY'!$V$9,BH6,'ANNUAL SUMMARY'!$FE$528)+SUMIFS('ANNUAL SUMMARY'!$FY$634,BW12,'ANNUAL SUMMARY'!$V$9,BH6,'ANNUAL SUMMARY'!$FE$586)+SUMIFS('ANNUAL SUMMARY'!$FY$692,BW12,'ANNUAL SUMMARY'!$V$9,BH6,'ANNUAL SUMMARY'!$FE$644)</f>
        <v>0</v>
      </c>
      <c r="CC12" s="727"/>
      <c r="CD12" s="727"/>
      <c r="CE12" s="727"/>
      <c r="CF12" s="727">
        <f>SUMIFS('ANNUAL SUMMARY'!$AJ$54,BW12,'ANNUAL SUMMARY'!$V$9,BH6,'ANNUAL SUMMARY'!$L$6)+SUMIFS('ANNUAL SUMMARY'!$AJ$112,BW12,'ANNUAL SUMMARY'!$V$9,BH6,'ANNUAL SUMMARY'!$L$64)+SUMIFS('ANNUAL SUMMARY'!$AJ$170,BW12,'ANNUAL SUMMARY'!$V$9,BH6,'ANNUAL SUMMARY'!$L$122)+SUMIFS('ANNUAL SUMMARY'!$AJ$228,BW12,'ANNUAL SUMMARY'!$V$9,BH6,'ANNUAL SUMMARY'!$L$180)+SUMIFS('ANNUAL SUMMARY'!$AJ$286,BW12,'ANNUAL SUMMARY'!$V$9,BH6,'ANNUAL SUMMARY'!$L$238)+SUMIFS('ANNUAL SUMMARY'!$AJ$344,BW12,'ANNUAL SUMMARY'!$V$9,BH6,'ANNUAL SUMMARY'!$L$296)+SUMIFS('ANNUAL SUMMARY'!$AJ$402,BW12,'ANNUAL SUMMARY'!$V$9,BH6,'ANNUAL SUMMARY'!$L$354)+SUMIFS('ANNUAL SUMMARY'!$AJ$460,BW12,'ANNUAL SUMMARY'!$V$9,BH6,'ANNUAL SUMMARY'!$L$412)+SUMIFS('ANNUAL SUMMARY'!$AJ$518,BW12,'ANNUAL SUMMARY'!$V$9,BH6,'ANNUAL SUMMARY'!$L$470)+SUMIFS('ANNUAL SUMMARY'!$AJ$576,BW12,'ANNUAL SUMMARY'!$V$9,BH6,'ANNUAL SUMMARY'!$L$528)+SUMIFS('ANNUAL SUMMARY'!$AJ$634,BW12,'ANNUAL SUMMARY'!$V$9,BH6,'ANNUAL SUMMARY'!$L$586)+SUMIFS('ANNUAL SUMMARY'!$AJ$692,BW12,'ANNUAL SUMMARY'!$V$9,BH6,'ANNUAL SUMMARY'!$L$644)+SUMIFS('ANNUAL SUMMARY'!$CG$54,BW12,'ANNUAL SUMMARY'!$V$9,BH6,'ANNUAL SUMMARY'!$BI$6)+SUMIFS('ANNUAL SUMMARY'!$CG$112,BW12,'ANNUAL SUMMARY'!$V$9,BH6,'ANNUAL SUMMARY'!$BI$64)+SUMIFS('ANNUAL SUMMARY'!$CG$170,BW12,'ANNUAL SUMMARY'!$V$9,BH6,'ANNUAL SUMMARY'!$BI$122)+SUMIFS('ANNUAL SUMMARY'!$CG$228,BW12,'ANNUAL SUMMARY'!$V$9,BH6,'ANNUAL SUMMARY'!$BI$180)+SUMIFS('ANNUAL SUMMARY'!$CG$286,BW12,'ANNUAL SUMMARY'!$V$9,BH6,'ANNUAL SUMMARY'!$BI$238)+SUMIFS('ANNUAL SUMMARY'!$CG$344,BW12,'ANNUAL SUMMARY'!$V$9,BH6,'ANNUAL SUMMARY'!$BI$296)+SUMIFS('ANNUAL SUMMARY'!$CG$402,BW12,'ANNUAL SUMMARY'!$V$9,BH6,'ANNUAL SUMMARY'!$BI$354)+SUMIFS('ANNUAL SUMMARY'!$CG$460,BW12,'ANNUAL SUMMARY'!$V$9,BH6,'ANNUAL SUMMARY'!$BI$412)+SUMIFS('ANNUAL SUMMARY'!$CG$518,BW12,'ANNUAL SUMMARY'!$V$9,BH6,'ANNUAL SUMMARY'!$BI$470)+SUMIFS('ANNUAL SUMMARY'!$CG$576,BW12,'ANNUAL SUMMARY'!$V$9,BH6,'ANNUAL SUMMARY'!$BI$528)+SUMIFS('ANNUAL SUMMARY'!$CG$634,BW12,'ANNUAL SUMMARY'!$V$9,BH6,'ANNUAL SUMMARY'!$BI$586)+SUMIFS('ANNUAL SUMMARY'!$CG$692,BW12,'ANNUAL SUMMARY'!$V$9,BH6,'ANNUAL SUMMARY'!$BI$644)+SUMIFS('ANNUAL SUMMARY'!$EF$54,BW12,'ANNUAL SUMMARY'!$V$9,BH6,'ANNUAL SUMMARY'!$DH$6)+SUMIFS('ANNUAL SUMMARY'!$EF$112,BW12,'ANNUAL SUMMARY'!$V$9,BH6,'ANNUAL SUMMARY'!$DH$64)+SUMIFS('ANNUAL SUMMARY'!$EF$170,BW12,'ANNUAL SUMMARY'!$V$9,BH6,'ANNUAL SUMMARY'!$DH$122)+SUMIFS('ANNUAL SUMMARY'!$EF$228,BW12,'ANNUAL SUMMARY'!$V$9,BH6,'ANNUAL SUMMARY'!$DH$180)+SUMIFS('ANNUAL SUMMARY'!$EF$286,BW12,'ANNUAL SUMMARY'!$V$9,BH6,'ANNUAL SUMMARY'!$DH$238)+SUMIFS('ANNUAL SUMMARY'!$EF$344,BW12,'ANNUAL SUMMARY'!$V$9,BH6,'ANNUAL SUMMARY'!$DH$296)+SUMIFS('ANNUAL SUMMARY'!$EF$402,BW12,'ANNUAL SUMMARY'!$V$9,BH6,'ANNUAL SUMMARY'!$DH$354)+SUMIFS('ANNUAL SUMMARY'!$EF$460,BW12,'ANNUAL SUMMARY'!$V$9,BH6,'ANNUAL SUMMARY'!$DH$412)+SUMIFS('ANNUAL SUMMARY'!$EF$518,BW12,'ANNUAL SUMMARY'!$V$9,BH6,'ANNUAL SUMMARY'!$DH$470)+SUMIFS('ANNUAL SUMMARY'!$EF$576,BW12,'ANNUAL SUMMARY'!$V$9,BH6,'ANNUAL SUMMARY'!$DH$528)+SUMIFS('ANNUAL SUMMARY'!$EF$634,BW12,'ANNUAL SUMMARY'!$V$9,BH6,'ANNUAL SUMMARY'!$DH$586)+SUMIFS('ANNUAL SUMMARY'!$EF$692,BW12,'ANNUAL SUMMARY'!$V$9,BH6,'ANNUAL SUMMARY'!$DH$644)+SUMIFS('ANNUAL SUMMARY'!$GC$54,BW12,'ANNUAL SUMMARY'!$V$9,BH6,'ANNUAL SUMMARY'!$FE$6)+SUMIFS('ANNUAL SUMMARY'!$GC$112,BW12,'ANNUAL SUMMARY'!$V$9,BH6,'ANNUAL SUMMARY'!$FE$64)+SUMIFS('ANNUAL SUMMARY'!$GC$170,BW12,'ANNUAL SUMMARY'!$V$9,BH6,'ANNUAL SUMMARY'!$FE$122)+SUMIFS('ANNUAL SUMMARY'!$GC$228,BW12,'ANNUAL SUMMARY'!$V$9,BH6,'ANNUAL SUMMARY'!$FE$180)+SUMIFS('ANNUAL SUMMARY'!$GC$286,BW12,'ANNUAL SUMMARY'!$V$9,BH6,'ANNUAL SUMMARY'!$FE$238)+SUMIFS('ANNUAL SUMMARY'!$GC$344,BW12,'ANNUAL SUMMARY'!$V$9,BH6,'ANNUAL SUMMARY'!$FE$296)+SUMIFS('ANNUAL SUMMARY'!$GC$402,BW12,'ANNUAL SUMMARY'!$V$9,BH6,'ANNUAL SUMMARY'!$FE$354)+SUMIFS('ANNUAL SUMMARY'!$GC$460,BW12,'ANNUAL SUMMARY'!$V$9,BH6,'ANNUAL SUMMARY'!$FE$412)+SUMIFS('ANNUAL SUMMARY'!$GC$518,BW12,'ANNUAL SUMMARY'!$V$9,BH6,'ANNUAL SUMMARY'!$FE$470)+SUMIFS('ANNUAL SUMMARY'!$GC$576,BW12,'ANNUAL SUMMARY'!$V$9,BH6,'ANNUAL SUMMARY'!$FE$528)+SUMIFS('ANNUAL SUMMARY'!$GC$634,BW12,'ANNUAL SUMMARY'!$V$9,BH6,'ANNUAL SUMMARY'!$FE$586)+SUMIFS('ANNUAL SUMMARY'!$GC$692,BW12,'ANNUAL SUMMARY'!$V$9,BH6,'ANNUAL SUMMARY'!$FE$644)</f>
        <v>0</v>
      </c>
      <c r="CG12" s="727"/>
      <c r="CH12" s="727"/>
      <c r="CI12" s="727"/>
      <c r="CJ12" s="727">
        <f>SUMIFS('ANNUAL SUMMARY'!$AN$54,BW12,'ANNUAL SUMMARY'!$V$9,BH6,'ANNUAL SUMMARY'!$L$6)+SUMIFS('ANNUAL SUMMARY'!$AN$112,BW12,'ANNUAL SUMMARY'!$V$9,BH6,'ANNUAL SUMMARY'!$L$64)+SUMIFS('ANNUAL SUMMARY'!$AN$170,BW12,'ANNUAL SUMMARY'!$V$9,BH6,'ANNUAL SUMMARY'!$L$122)+SUMIFS('ANNUAL SUMMARY'!$AN$228,BW12,'ANNUAL SUMMARY'!$V$9,BH6,'ANNUAL SUMMARY'!$L$180)+SUMIFS('ANNUAL SUMMARY'!$AN$286,BW12,'ANNUAL SUMMARY'!$V$9,BH6,'ANNUAL SUMMARY'!$L$238)+SUMIFS('ANNUAL SUMMARY'!$AN$344,BW12,'ANNUAL SUMMARY'!$V$9,BH6,'ANNUAL SUMMARY'!$L$296)+SUMIFS('ANNUAL SUMMARY'!$AN$402,BW12,'ANNUAL SUMMARY'!$V$9,BH6,'ANNUAL SUMMARY'!$L$354)+SUMIFS('ANNUAL SUMMARY'!$AN$460,BW12,'ANNUAL SUMMARY'!$V$9,BH6,'ANNUAL SUMMARY'!$L$412)+SUMIFS('ANNUAL SUMMARY'!$AN$518,BW12,'ANNUAL SUMMARY'!$V$9,BH6,'ANNUAL SUMMARY'!$L$470)+SUMIFS('ANNUAL SUMMARY'!$AN$576,BW12,'ANNUAL SUMMARY'!$V$9,BH6,'ANNUAL SUMMARY'!$L$528)+SUMIFS('ANNUAL SUMMARY'!$AN$634,BW12,'ANNUAL SUMMARY'!$V$9,BH6,'ANNUAL SUMMARY'!$L$586)+SUMIFS('ANNUAL SUMMARY'!$AN$692,BW12,'ANNUAL SUMMARY'!$V$9,BH6,'ANNUAL SUMMARY'!$L$644)+SUMIFS('ANNUAL SUMMARY'!$CK$54,BW12,'ANNUAL SUMMARY'!$V$9,BH6,'ANNUAL SUMMARY'!$BI$6)+SUMIFS('ANNUAL SUMMARY'!$CK$112,BW12,'ANNUAL SUMMARY'!$V$9,BH6,'ANNUAL SUMMARY'!$BI$64)+SUMIFS('ANNUAL SUMMARY'!$CK$170,BW12,'ANNUAL SUMMARY'!$V$9,BH6,'ANNUAL SUMMARY'!$BI$122)+SUMIFS('ANNUAL SUMMARY'!$CK$228,BW12,'ANNUAL SUMMARY'!$V$9,BH6,'ANNUAL SUMMARY'!$BI$180)+SUMIFS('ANNUAL SUMMARY'!$CK$286,BW12,'ANNUAL SUMMARY'!$V$9,BH6,'ANNUAL SUMMARY'!$BI$238)+SUMIFS('ANNUAL SUMMARY'!$CK$344,BW12,'ANNUAL SUMMARY'!$V$9,BH6,'ANNUAL SUMMARY'!$BI$296)+SUMIFS('ANNUAL SUMMARY'!$CK$402,BW12,'ANNUAL SUMMARY'!$V$9,BH6,'ANNUAL SUMMARY'!$BI$354)+SUMIFS('ANNUAL SUMMARY'!$CK$460,BW12,'ANNUAL SUMMARY'!$V$9,BH6,'ANNUAL SUMMARY'!$BI$412)+SUMIFS('ANNUAL SUMMARY'!$CK$518,BW12,'ANNUAL SUMMARY'!$V$9,BH6,'ANNUAL SUMMARY'!$BI$470)+SUMIFS('ANNUAL SUMMARY'!$CK$576,BW12,'ANNUAL SUMMARY'!$V$9,BH6,'ANNUAL SUMMARY'!$BI$528)+SUMIFS('ANNUAL SUMMARY'!$CK$634,BW12,'ANNUAL SUMMARY'!$V$9,BH6,'ANNUAL SUMMARY'!$BI$586)+SUMIFS('ANNUAL SUMMARY'!$CK$692,BW12,'ANNUAL SUMMARY'!$V$9,BH6,'ANNUAL SUMMARY'!$BI$644)+SUMIFS('ANNUAL SUMMARY'!$EJ$54,BW12,'ANNUAL SUMMARY'!$V$9,BH6,'ANNUAL SUMMARY'!$DH$6)+SUMIFS('ANNUAL SUMMARY'!$EJ$112,BW12,'ANNUAL SUMMARY'!$V$9,BH6,'ANNUAL SUMMARY'!$DH$64)+SUMIFS('ANNUAL SUMMARY'!$EJ$170,BW12,'ANNUAL SUMMARY'!$V$9,BH6,'ANNUAL SUMMARY'!$DH$122)+SUMIFS('ANNUAL SUMMARY'!$EJ$228,BW12,'ANNUAL SUMMARY'!$V$9,BH6,'ANNUAL SUMMARY'!$DH$180)+SUMIFS('ANNUAL SUMMARY'!$EJ$286,BW12,'ANNUAL SUMMARY'!$V$9,BH6,'ANNUAL SUMMARY'!$DH$238)+SUMIFS('ANNUAL SUMMARY'!$EJ$344,BW12,'ANNUAL SUMMARY'!$V$9,BH6,'ANNUAL SUMMARY'!$DH$296)+SUMIFS('ANNUAL SUMMARY'!$EJ$402,BW12,'ANNUAL SUMMARY'!$V$9,BH6,'ANNUAL SUMMARY'!$DH$354)+SUMIFS('ANNUAL SUMMARY'!$EJ$460,BW12,'ANNUAL SUMMARY'!$V$9,BH6,'ANNUAL SUMMARY'!$DH$412)+SUMIFS('ANNUAL SUMMARY'!$EJ$518,BW12,'ANNUAL SUMMARY'!$V$9,BH6,'ANNUAL SUMMARY'!$DH$470)+SUMIFS('ANNUAL SUMMARY'!$EJ$576,BW12,'ANNUAL SUMMARY'!$V$9,BH6,'ANNUAL SUMMARY'!$DH$528)+SUMIFS('ANNUAL SUMMARY'!$EJ$634,BW12,'ANNUAL SUMMARY'!$V$9,BH6,'ANNUAL SUMMARY'!$DH$586)+SUMIFS('ANNUAL SUMMARY'!$EJ$692,BW12,'ANNUAL SUMMARY'!$V$9,BH6,'ANNUAL SUMMARY'!$DH$644)+SUMIFS('ANNUAL SUMMARY'!$GG$54,BW12,'ANNUAL SUMMARY'!$V$9,BH6,'ANNUAL SUMMARY'!$FE$6)+SUMIFS('ANNUAL SUMMARY'!$GG$112,BW12,'ANNUAL SUMMARY'!$V$9,BH6,'ANNUAL SUMMARY'!$FE$64)+SUMIFS('ANNUAL SUMMARY'!$GG$170,BW12,'ANNUAL SUMMARY'!$V$9,BH6,'ANNUAL SUMMARY'!$FE$122)+SUMIFS('ANNUAL SUMMARY'!$GG$228,BW12,'ANNUAL SUMMARY'!$V$9,BH6,'ANNUAL SUMMARY'!$FE$180)+SUMIFS('ANNUAL SUMMARY'!$GG$286,BW12,'ANNUAL SUMMARY'!$V$9,BH6,'ANNUAL SUMMARY'!$FE$238)+SUMIFS('ANNUAL SUMMARY'!$GG$344,BW12,'ANNUAL SUMMARY'!$V$9,BH6,'ANNUAL SUMMARY'!$FE$296)+SUMIFS('ANNUAL SUMMARY'!$GG$402,BW12,'ANNUAL SUMMARY'!$V$9,BH6,'ANNUAL SUMMARY'!$FE$354)+SUMIFS('ANNUAL SUMMARY'!$GG$460,BW12,'ANNUAL SUMMARY'!$V$9,BH6,'ANNUAL SUMMARY'!$FE$412)+SUMIFS('ANNUAL SUMMARY'!$GG$518,BW12,'ANNUAL SUMMARY'!$V$9,BH6,'ANNUAL SUMMARY'!$FE$470)+SUMIFS('ANNUAL SUMMARY'!$GG$576,BW12,'ANNUAL SUMMARY'!$V$9,BH6,'ANNUAL SUMMARY'!$FE$528)+SUMIFS('ANNUAL SUMMARY'!$GG$634,BW12,'ANNUAL SUMMARY'!$V$9,BH6,'ANNUAL SUMMARY'!$FE$586)+SUMIFS('ANNUAL SUMMARY'!$GG$692,BW12,'ANNUAL SUMMARY'!$V$9,BH6,'ANNUAL SUMMARY'!$FE$644)</f>
        <v>0</v>
      </c>
      <c r="CK12" s="727"/>
      <c r="CL12" s="727"/>
      <c r="CM12" s="727"/>
      <c r="CN12" s="728">
        <f>SUMIFS('ANNUAL SUMMARY'!$AR$54,BW12,'ANNUAL SUMMARY'!$V$9,BH6,'ANNUAL SUMMARY'!$L$6)+SUMIFS('ANNUAL SUMMARY'!$AR$112,BW12,'ANNUAL SUMMARY'!$V$9,BH6,'ANNUAL SUMMARY'!$L$64)+SUMIFS('ANNUAL SUMMARY'!$AR$170,BW12,'ANNUAL SUMMARY'!$V$9,BH6,'ANNUAL SUMMARY'!$L$122)+SUMIFS('ANNUAL SUMMARY'!$AR$228,BW12,'ANNUAL SUMMARY'!$V$9,BH6,'ANNUAL SUMMARY'!$L$180)+SUMIFS('ANNUAL SUMMARY'!$AR$286,BW12,'ANNUAL SUMMARY'!$V$9,BH6,'ANNUAL SUMMARY'!$L$238)+SUMIFS('ANNUAL SUMMARY'!$AR$344,BW12,'ANNUAL SUMMARY'!$V$9,BH6,'ANNUAL SUMMARY'!$L$296)+SUMIFS('ANNUAL SUMMARY'!$AR$402,BW12,'ANNUAL SUMMARY'!$V$9,BH6,'ANNUAL SUMMARY'!$L$354)+SUMIFS('ANNUAL SUMMARY'!$AR$460,BW12,'ANNUAL SUMMARY'!$V$9,BH6,'ANNUAL SUMMARY'!$L$412)+SUMIFS('ANNUAL SUMMARY'!$AR$518,BW12,'ANNUAL SUMMARY'!$V$9,BH6,'ANNUAL SUMMARY'!$L$470)+SUMIFS('ANNUAL SUMMARY'!$AR$576,BW12,'ANNUAL SUMMARY'!$V$9,BH6,'ANNUAL SUMMARY'!$L$528)+SUMIFS('ANNUAL SUMMARY'!$AR$634,BW12,'ANNUAL SUMMARY'!$V$9,BH6,'ANNUAL SUMMARY'!$L$586)+SUMIFS('ANNUAL SUMMARY'!$AR$692,BW12,'ANNUAL SUMMARY'!$V$9,BH6,'ANNUAL SUMMARY'!$L$644)+SUMIFS('ANNUAL SUMMARY'!$CO$54,BW12,'ANNUAL SUMMARY'!$V$9,BH6,'ANNUAL SUMMARY'!$BI$6)+SUMIFS('ANNUAL SUMMARY'!$CO$112,BW12,'ANNUAL SUMMARY'!$V$9,BH6,'ANNUAL SUMMARY'!$BI$64)+SUMIFS('ANNUAL SUMMARY'!$CO$170,BW12,'ANNUAL SUMMARY'!$V$9,BH6,'ANNUAL SUMMARY'!$BI$122)+SUMIFS('ANNUAL SUMMARY'!$CO$228,BW12,'ANNUAL SUMMARY'!$V$9,BH6,'ANNUAL SUMMARY'!$BI$180)+SUMIFS('ANNUAL SUMMARY'!$CO$286,BW12,'ANNUAL SUMMARY'!$V$9,BH6,'ANNUAL SUMMARY'!$BI$238)+SUMIFS('ANNUAL SUMMARY'!$CO$344,BW12,'ANNUAL SUMMARY'!$V$9,BH6,'ANNUAL SUMMARY'!$BI$296)+SUMIFS('ANNUAL SUMMARY'!$CO$402,BW12,'ANNUAL SUMMARY'!$V$9,BH6,'ANNUAL SUMMARY'!$BI$354)+SUMIFS('ANNUAL SUMMARY'!$CO$460,BW12,'ANNUAL SUMMARY'!$V$9,BH6,'ANNUAL SUMMARY'!$BI$412)+SUMIFS('ANNUAL SUMMARY'!$CO$518,BW12,'ANNUAL SUMMARY'!$V$9,BH6,'ANNUAL SUMMARY'!$BI$470)+SUMIFS('ANNUAL SUMMARY'!$CO$576,BW12,'ANNUAL SUMMARY'!$V$9,BH6,'ANNUAL SUMMARY'!$BI$528)+SUMIFS('ANNUAL SUMMARY'!$CO$634,BW12,'ANNUAL SUMMARY'!$V$9,BH6,'ANNUAL SUMMARY'!$BI$586)+SUMIFS('ANNUAL SUMMARY'!$CO$692,BW12,'ANNUAL SUMMARY'!$V$9,BH6,'ANNUAL SUMMARY'!$BI$644)+SUMIFS('ANNUAL SUMMARY'!$EN$54,BW12,'ANNUAL SUMMARY'!$V$9,BH6,'ANNUAL SUMMARY'!$DH$6)+SUMIFS('ANNUAL SUMMARY'!$EN$112,BW12,'ANNUAL SUMMARY'!$V$9,BH6,'ANNUAL SUMMARY'!$DH$64)+SUMIFS('ANNUAL SUMMARY'!$EN$170,BW12,'ANNUAL SUMMARY'!$V$9,BH6,'ANNUAL SUMMARY'!$DH$122)+SUMIFS('ANNUAL SUMMARY'!$EN$228,BW12,'ANNUAL SUMMARY'!$V$9,BH6,'ANNUAL SUMMARY'!$DH$180)+SUMIFS('ANNUAL SUMMARY'!$EN$286,BW12,'ANNUAL SUMMARY'!$V$9,BH6,'ANNUAL SUMMARY'!$DH$238)+SUMIFS('ANNUAL SUMMARY'!$EN$344,BW12,'ANNUAL SUMMARY'!$V$9,BH6,'ANNUAL SUMMARY'!$DH$296)+SUMIFS('ANNUAL SUMMARY'!$EN$402,BW12,'ANNUAL SUMMARY'!$V$9,BH6,'ANNUAL SUMMARY'!$DH$354)+SUMIFS('ANNUAL SUMMARY'!$EN$460,BW12,'ANNUAL SUMMARY'!$V$9,BH6,'ANNUAL SUMMARY'!$DH$412)+SUMIFS('ANNUAL SUMMARY'!$EN$518,BW12,'ANNUAL SUMMARY'!$V$9,BH6,'ANNUAL SUMMARY'!$DH$470)+SUMIFS('ANNUAL SUMMARY'!$EN$576,BW12,'ANNUAL SUMMARY'!$V$9,BH6,'ANNUAL SUMMARY'!$DH$528)+SUMIFS('ANNUAL SUMMARY'!$EN$634,BW12,'ANNUAL SUMMARY'!$V$9,BH6,'ANNUAL SUMMARY'!$DH$586)+SUMIFS('ANNUAL SUMMARY'!$EN$692,BW12,'ANNUAL SUMMARY'!$V$9,BH6,'ANNUAL SUMMARY'!$DH$644)+SUMIFS('ANNUAL SUMMARY'!$GK$54,BW12,'ANNUAL SUMMARY'!$V$9,BH6,'ANNUAL SUMMARY'!$FE$6)+SUMIFS('ANNUAL SUMMARY'!$GK$112,BW12,'ANNUAL SUMMARY'!$V$9,BH6,'ANNUAL SUMMARY'!$FE$64)+SUMIFS('ANNUAL SUMMARY'!$GK$170,BW12,'ANNUAL SUMMARY'!$V$9,BH6,'ANNUAL SUMMARY'!$FE$122)+SUMIFS('ANNUAL SUMMARY'!$GK$228,BW12,'ANNUAL SUMMARY'!$V$9,BH6,'ANNUAL SUMMARY'!$FE$180)+SUMIFS('ANNUAL SUMMARY'!$GK$286,BW12,'ANNUAL SUMMARY'!$V$9,BH6,'ANNUAL SUMMARY'!$FE$238)+SUMIFS('ANNUAL SUMMARY'!$GK$344,BW12,'ANNUAL SUMMARY'!$V$9,BH6,'ANNUAL SUMMARY'!$FE$296)+SUMIFS('ANNUAL SUMMARY'!$GK$402,BW12,'ANNUAL SUMMARY'!$V$9,BH6,'ANNUAL SUMMARY'!$FE$354)+SUMIFS('ANNUAL SUMMARY'!$GK$460,BW12,'ANNUAL SUMMARY'!$V$9,BH6,'ANNUAL SUMMARY'!$FE$412)+SUMIFS('ANNUAL SUMMARY'!$GK$518,BW12,'ANNUAL SUMMARY'!$V$9,BH6,'ANNUAL SUMMARY'!$FE$470)+SUMIFS('ANNUAL SUMMARY'!$GK$576,BW12,'ANNUAL SUMMARY'!$V$9,BH6,'ANNUAL SUMMARY'!$FE$528)+SUMIFS('ANNUAL SUMMARY'!$GK$634,BW12,'ANNUAL SUMMARY'!$V$9,BH6,'ANNUAL SUMMARY'!$FE$586)+SUMIFS('ANNUAL SUMMARY'!$GK$692,BW12,'ANNUAL SUMMARY'!$V$9,BH6,'ANNUAL SUMMARY'!$FE$644)</f>
        <v>0</v>
      </c>
      <c r="CO12" s="728"/>
      <c r="CP12" s="728"/>
      <c r="CQ12" s="728">
        <f>SUMIFS('ANNUAL SUMMARY'!$AU$54,BW12,'ANNUAL SUMMARY'!$V$9,BH6,'ANNUAL SUMMARY'!$L$6)+SUMIFS('ANNUAL SUMMARY'!$AU$112,BW12,'ANNUAL SUMMARY'!$V$9,BH6,'ANNUAL SUMMARY'!$L$64)+SUMIFS('ANNUAL SUMMARY'!$AU$170,BW12,'ANNUAL SUMMARY'!$V$9,BH6,'ANNUAL SUMMARY'!$L$122)+SUMIFS('ANNUAL SUMMARY'!$AU$228,BW12,'ANNUAL SUMMARY'!$V$9,BH6,'ANNUAL SUMMARY'!$L$180)+SUMIFS('ANNUAL SUMMARY'!$AU$286,BW12,'ANNUAL SUMMARY'!$V$9,BH6,'ANNUAL SUMMARY'!$L$238)+SUMIFS('ANNUAL SUMMARY'!$AU$344,BW12,'ANNUAL SUMMARY'!$V$9,BH6,'ANNUAL SUMMARY'!$L$296)+SUMIFS('ANNUAL SUMMARY'!$AU$402,BW12,'ANNUAL SUMMARY'!$V$9,BH6,'ANNUAL SUMMARY'!$L$354)+SUMIFS('ANNUAL SUMMARY'!$AU$460,BW12,'ANNUAL SUMMARY'!$V$9,BH6,'ANNUAL SUMMARY'!$L$412)+SUMIFS('ANNUAL SUMMARY'!$AU$518,BW12,'ANNUAL SUMMARY'!$V$9,BH6,'ANNUAL SUMMARY'!$L$470)+SUMIFS('ANNUAL SUMMARY'!$AU$576,BW12,'ANNUAL SUMMARY'!$V$9,BH6,'ANNUAL SUMMARY'!$L$528)+SUMIFS('ANNUAL SUMMARY'!$AU$634,BW12,'ANNUAL SUMMARY'!$V$9,BH6,'ANNUAL SUMMARY'!$L$586)+SUMIFS('ANNUAL SUMMARY'!$AU$692,BW12,'ANNUAL SUMMARY'!$V$9,BH6,'ANNUAL SUMMARY'!$L$644)+SUMIFS('ANNUAL SUMMARY'!$CR$54,BW12,'ANNUAL SUMMARY'!$V$9,BH6,'ANNUAL SUMMARY'!$BI$6)+SUMIFS('ANNUAL SUMMARY'!$CR$112,BW12,'ANNUAL SUMMARY'!$V$9,BH6,'ANNUAL SUMMARY'!$BI$64)+SUMIFS('ANNUAL SUMMARY'!$CR$170,BW12,'ANNUAL SUMMARY'!$V$9,BH6,'ANNUAL SUMMARY'!$BI$122)+SUMIFS('ANNUAL SUMMARY'!$CR$228,BW12,'ANNUAL SUMMARY'!$V$9,BH6,'ANNUAL SUMMARY'!$BI$180)+SUMIFS('ANNUAL SUMMARY'!$CR$286,BW12,'ANNUAL SUMMARY'!$V$9,BH6,'ANNUAL SUMMARY'!$BI$238)+SUMIFS('ANNUAL SUMMARY'!$CR$344,BW12,'ANNUAL SUMMARY'!$V$9,BH6,'ANNUAL SUMMARY'!$BI$296)+SUMIFS('ANNUAL SUMMARY'!$CR$402,BW12,'ANNUAL SUMMARY'!$V$9,BH6,'ANNUAL SUMMARY'!$BI$354)+SUMIFS('ANNUAL SUMMARY'!$CR$460,BW12,'ANNUAL SUMMARY'!$V$9,BH6,'ANNUAL SUMMARY'!$BI$412)+SUMIFS('ANNUAL SUMMARY'!$CR$518,BW12,'ANNUAL SUMMARY'!$V$9,BH6,'ANNUAL SUMMARY'!$BI$470)+SUMIFS('ANNUAL SUMMARY'!$CR$576,BW12,'ANNUAL SUMMARY'!$V$9,BH6,'ANNUAL SUMMARY'!$BI$528)+SUMIFS('ANNUAL SUMMARY'!$CR$634,BW12,'ANNUAL SUMMARY'!$V$9,BH6,'ANNUAL SUMMARY'!$BI$586)+SUMIFS('ANNUAL SUMMARY'!$CR$692,BW12,'ANNUAL SUMMARY'!$V$9,BH6,'ANNUAL SUMMARY'!$BI$644)+SUMIFS('ANNUAL SUMMARY'!$EQ$54,BW12,'ANNUAL SUMMARY'!$V$9,BH6,'ANNUAL SUMMARY'!$DH$6)+SUMIFS('ANNUAL SUMMARY'!$EQ$112,BW12,'ANNUAL SUMMARY'!$V$9,BH6,'ANNUAL SUMMARY'!$DH$64)+SUMIFS('ANNUAL SUMMARY'!$EQ$170,BW12,'ANNUAL SUMMARY'!$V$9,BH6,'ANNUAL SUMMARY'!$DH$122)+SUMIFS('ANNUAL SUMMARY'!$EQ$228,BW12,'ANNUAL SUMMARY'!$V$9,BH6,'ANNUAL SUMMARY'!$DH$180)+SUMIFS('ANNUAL SUMMARY'!$EQ$286,BW12,'ANNUAL SUMMARY'!$V$9,BH6,'ANNUAL SUMMARY'!$DH$238)+SUMIFS('ANNUAL SUMMARY'!$EQ$344,BW12,'ANNUAL SUMMARY'!$V$9,BH6,'ANNUAL SUMMARY'!$DH$296)+SUMIFS('ANNUAL SUMMARY'!$EQ$402,BW12,'ANNUAL SUMMARY'!$V$9,BH6,'ANNUAL SUMMARY'!$DH$354)+SUMIFS('ANNUAL SUMMARY'!$EQ$460,BW12,'ANNUAL SUMMARY'!$V$9,BH6,'ANNUAL SUMMARY'!$DH$412)+SUMIFS('ANNUAL SUMMARY'!$EQ$518,BW12,'ANNUAL SUMMARY'!$V$9,BH6,'ANNUAL SUMMARY'!$DH$470)+SUMIFS('ANNUAL SUMMARY'!$EQ$576,BW12,'ANNUAL SUMMARY'!$V$9,BH6,'ANNUAL SUMMARY'!$DH$528)+SUMIFS('ANNUAL SUMMARY'!$EQ$634,BW12,'ANNUAL SUMMARY'!$V$9,BH6,'ANNUAL SUMMARY'!$DH$586)+SUMIFS('ANNUAL SUMMARY'!$EQ$692,BW12,'ANNUAL SUMMARY'!$V$9,BH6,'ANNUAL SUMMARY'!$DH$644)+SUMIFS('ANNUAL SUMMARY'!$GN$54,BW12,'ANNUAL SUMMARY'!$V$9,BH6,'ANNUAL SUMMARY'!$FE$6)+SUMIFS('ANNUAL SUMMARY'!$GN$112,BW12,'ANNUAL SUMMARY'!$V$9,BH6,'ANNUAL SUMMARY'!$FE$64)+SUMIFS('ANNUAL SUMMARY'!$GN$170,BW12,'ANNUAL SUMMARY'!$V$9,BH6,'ANNUAL SUMMARY'!$FE$122)+SUMIFS('ANNUAL SUMMARY'!$GN$228,BW12,'ANNUAL SUMMARY'!$V$9,BH6,'ANNUAL SUMMARY'!$FE$180)+SUMIFS('ANNUAL SUMMARY'!$GN$286,BW12,'ANNUAL SUMMARY'!$V$9,BH6,'ANNUAL SUMMARY'!$FE$238)+SUMIFS('ANNUAL SUMMARY'!$GN$344,BW12,'ANNUAL SUMMARY'!$V$9,BH6,'ANNUAL SUMMARY'!$FE$296)+SUMIFS('ANNUAL SUMMARY'!$GN$402,BW12,'ANNUAL SUMMARY'!$V$9,BH6,'ANNUAL SUMMARY'!$FE$354)+SUMIFS('ANNUAL SUMMARY'!$GN$460,BW12,'ANNUAL SUMMARY'!$V$9,BH6,'ANNUAL SUMMARY'!$FE$412)+SUMIFS('ANNUAL SUMMARY'!$GN$518,BW12,'ANNUAL SUMMARY'!$V$9,BH6,'ANNUAL SUMMARY'!$FE$470)+SUMIFS('ANNUAL SUMMARY'!$GN$576,BW12,'ANNUAL SUMMARY'!$V$9,BH6,'ANNUAL SUMMARY'!$FE$528)+SUMIFS('ANNUAL SUMMARY'!$GN$634,BW12,'ANNUAL SUMMARY'!$V$9,BH6,'ANNUAL SUMMARY'!$FE$586)+SUMIFS('ANNUAL SUMMARY'!$GN$692,BW12,'ANNUAL SUMMARY'!$V$9,BH6,'ANNUAL SUMMARY'!$FE$644)</f>
        <v>0</v>
      </c>
      <c r="CR12" s="728"/>
      <c r="CS12" s="728"/>
      <c r="CT12" s="1263"/>
      <c r="CU12" s="1250"/>
      <c r="CV12" s="154"/>
      <c r="CW12" s="827">
        <f>SUMIF('ANNUAL SUMMARY'!$FE$622,DF6,'ANNUAL SUMMARY'!$EV$631)+SUMIF('ANNUAL SUMMARY'!$DH$622,DF6,'ANNUAL SUMMARY'!$CY$631)+SUMIF('ANNUAL SUMMARY'!$BI$622,DF6,'ANNUAL SUMMARY'!$AZ$631)+SUMIF('ANNUAL SUMMARY'!$L$622,DF6,'ANNUAL SUMMARY'!$C$631)+SUMIF('ANNUAL SUMMARY'!$FE$566,DF6,'ANNUAL SUMMARY'!$EV$575)+SUMIF('ANNUAL SUMMARY'!$DH$566,DF6,'ANNUAL SUMMARY'!$CY$575)+SUMIF('ANNUAL SUMMARY'!$BI$566,DF6,'ANNUAL SUMMARY'!$AZ$575)+SUMIF('ANNUAL SUMMARY'!$L$566,DF6,'ANNUAL SUMMARY'!$C$575)+SUMIF('ANNUAL SUMMARY'!$FE$510,DF6,'ANNUAL SUMMARY'!$EV$519)+SUMIF('ANNUAL SUMMARY'!$DH$510,DF6,'ANNUAL SUMMARY'!$CY$519)+SUMIF('ANNUAL SUMMARY'!$BI$510,DF6,'ANNUAL SUMMARY'!$AZ$519)+SUMIF('ANNUAL SUMMARY'!$L$510,DF6,'ANNUAL SUMMARY'!$C$519)+SUMIF('ANNUAL SUMMARY'!$FE$454,DF6,'ANNUAL SUMMARY'!$EV$463)+SUMIF('ANNUAL SUMMARY'!$DH$454,DF6,'ANNUAL SUMMARY'!$CY$463)+SUMIF('ANNUAL SUMMARY'!$BI$454,DF6,'ANNUAL SUMMARY'!$AZ$463)+SUMIF('ANNUAL SUMMARY'!$L$454,DF6,'ANNUAL SUMMARY'!$C$463)+SUMIF('ANNUAL SUMMARY'!$FE$398,DF6,'ANNUAL SUMMARY'!$EV$407)+SUMIF('ANNUAL SUMMARY'!$DH$398,DF6,'ANNUAL SUMMARY'!$CY$407)+SUMIF('ANNUAL SUMMARY'!$BI$398,DF6,'ANNUAL SUMMARY'!$AZ$407)+SUMIF('ANNUAL SUMMARY'!$L$398,DF6,'ANNUAL SUMMARY'!$C$407)+SUMIF('ANNUAL SUMMARY'!$FE$342,DF6,'ANNUAL SUMMARY'!$EV$351)+SUMIF('ANNUAL SUMMARY'!$DH$342,DF6,'ANNUAL SUMMARY'!$CY$351)+SUMIF('ANNUAL SUMMARY'!$BI$342,DF6,'ANNUAL SUMMARY'!$AZ$351)+SUMIF('ANNUAL SUMMARY'!$L$342,DF6,'ANNUAL SUMMARY'!$C$351)+SUMIF('ANNUAL SUMMARY'!$FE$286,DF6,'ANNUAL SUMMARY'!$EV$295)+SUMIF('ANNUAL SUMMARY'!$DH$286,DF6,'ANNUAL SUMMARY'!$CY$295)+SUMIF('ANNUAL SUMMARY'!$BI$286,DF6,'ANNUAL SUMMARY'!$AZ$295)+SUMIF('ANNUAL SUMMARY'!$L$286,DF6,'ANNUAL SUMMARY'!$C$295)+SUMIF('ANNUAL SUMMARY'!$FE$230,DF6,'ANNUAL SUMMARY'!$EV$239)+SUMIF('ANNUAL SUMMARY'!$DH$230,DF6,'ANNUAL SUMMARY'!$CY$239)+SUMIF('ANNUAL SUMMARY'!$BI$230,DF6,'ANNUAL SUMMARY'!$AZ$239)+SUMIF('ANNUAL SUMMARY'!$L$230,DF6,'ANNUAL SUMMARY'!$C$239)+SUMIF('ANNUAL SUMMARY'!$FE$174,DF6,'ANNUAL SUMMARY'!$EV$183)+SUMIF('ANNUAL SUMMARY'!$DH$174,DF6,'ANNUAL SUMMARY'!$CY$183)+SUMIF('ANNUAL SUMMARY'!$BI$174,DF6,'ANNUAL SUMMARY'!$AZ$183)+SUMIF('ANNUAL SUMMARY'!$L$174,DF6,'ANNUAL SUMMARY'!$C$183)+SUMIF('ANNUAL SUMMARY'!$FE$118,DF6,'ANNUAL SUMMARY'!$EV$127)+SUMIF('ANNUAL SUMMARY'!$DH$118,DF6,'ANNUAL SUMMARY'!$CY$127)+SUMIF('ANNUAL SUMMARY'!$BI$118,DF6,'ANNUAL SUMMARY'!$AZ$127)+SUMIF('ANNUAL SUMMARY'!$L$118,DF6,'ANNUAL SUMMARY'!$C$127)+SUMIF('ANNUAL SUMMARY'!$FE$62,DF6,'ANNUAL SUMMARY'!$EV$71)+SUMIF('ANNUAL SUMMARY'!$DH$62,DF6,'ANNUAL SUMMARY'!$CY$71)+SUMIF('ANNUAL SUMMARY'!$BI$62,DF6,'ANNUAL SUMMARY'!$AZ$71)+SUMIF('ANNUAL SUMMARY'!$L$62,DF6,'ANNUAL SUMMARY'!$C$71)+SUMIF('ANNUAL SUMMARY'!$FE$6,DF6,'ANNUAL SUMMARY'!$EV$15)+SUMIF('ANNUAL SUMMARY'!$DH$6,DF6,'ANNUAL SUMMARY'!$CY$15)+SUMIF('ANNUAL SUMMARY'!$BI$6,DF6,'ANNUAL SUMMARY'!$AZ$15)+SUMIF('ANNUAL SUMMARY'!$L$6,DF6,'ANNUAL SUMMARY'!$C$15)+SUMIF('PREVIOUS LOGS'!$K$6,DF6,'PREVIOUS LOGS'!$B$12)+SUMIF('PREVIOUS LOGS'!$K$59,$K$6,'PREVIOUS LOGS'!$B$65)+SUMIF('PREVIOUS LOGS'!$K$112,DF6,'PREVIOUS LOGS'!$B$118)+SUMIF('PREVIOUS LOGS'!$K$165,DF6,'PREVIOUS LOGS'!$B$171)+SUMIF('PREVIOUS LOGS'!$K$218,DF6,'PREVIOUS LOGS'!$B$224)+SUMIF('PREVIOUS LOGS'!$K$271,DF6,'PREVIOUS LOGS'!$B$277)+SUMIF('PREVIOUS LOGS'!$K$324,DF6,'PREVIOUS LOGS'!$B$330)+SUMIF('PREVIOUS LOGS'!$BH$6,DF6,'PREVIOUS LOGS'!$AY$12)+SUMIF('PREVIOUS LOGS'!$BH$59,$K$6,'PREVIOUS LOGS'!$AY$65)+SUMIF('PREVIOUS LOGS'!$BH$112,DF6,'PREVIOUS LOGS'!$AY$118)+SUMIF('PREVIOUS LOGS'!$BH$165,DF6,'PREVIOUS LOGS'!$AY$171)+SUMIF('PREVIOUS LOGS'!$BH$218,DF6,'PREVIOUS LOGS'!$AY$224)+SUMIF('PREVIOUS LOGS'!$BH$271,DF6,'PREVIOUS LOGS'!$AY$277)+SUMIF('PREVIOUS LOGS'!$BH$324,DF6,'PREVIOUS LOGS'!$AY$330)+SUMIF('PREVIOUS LOGS'!$DF$6,DF6,'PREVIOUS LOGS'!$CW$12)+SUMIF('PREVIOUS LOGS'!$DF$59,$K$6,'PREVIOUS LOGS'!$CW$65)+SUMIF('PREVIOUS LOGS'!$DF$112,DF6,'PREVIOUS LOGS'!$CW$118)+SUMIF('PREVIOUS LOGS'!$DF$165,DF6,'PREVIOUS LOGS'!$CW$171)+SUMIF('PREVIOUS LOGS'!$DF$218,DF6,'PREVIOUS LOGS'!$CW$224)+SUMIF('PREVIOUS LOGS'!$DF$271,DF6,'PREVIOUS LOGS'!$CW$277)+SUMIF('PREVIOUS LOGS'!$DF$324,DF6,'PREVIOUS LOGS'!$CW$330)+SUMIF('PREVIOUS LOGS'!$FC$6,DF6,'PREVIOUS LOGS'!$ET$12)+SUMIF('PREVIOUS LOGS'!$FC$59,$K$6,'PREVIOUS LOGS'!$ET$65)+SUMIF('PREVIOUS LOGS'!$FC$112,DF6,'PREVIOUS LOGS'!$ET$118)+SUMIF('PREVIOUS LOGS'!$FC$165,DF6,'PREVIOUS LOGS'!$ET$171)+SUMIF('PREVIOUS LOGS'!$FC$218,DF6,'PREVIOUS LOGS'!$ET$224)+SUMIF('PREVIOUS LOGS'!$FC$271,DF6,'PREVIOUS LOGS'!$ET$277)+SUMIF('PREVIOUS LOGS'!$FC$324,DF6,'PREVIOUS LOGS'!$ET$330)</f>
        <v>0</v>
      </c>
      <c r="CX12" s="828"/>
      <c r="CY12" s="828"/>
      <c r="CZ12" s="828"/>
      <c r="DA12" s="828"/>
      <c r="DB12" s="828"/>
      <c r="DC12" s="828"/>
      <c r="DD12" s="828"/>
      <c r="DE12" s="828"/>
      <c r="DF12" s="828"/>
      <c r="DG12" s="829"/>
      <c r="DH12" s="14"/>
      <c r="DI12" s="835" t="str">
        <f>IFERROR(CW12/DD14,"")</f>
        <v/>
      </c>
      <c r="DJ12" s="836"/>
      <c r="DK12" s="836"/>
      <c r="DL12" s="836"/>
      <c r="DM12" s="836"/>
      <c r="DN12" s="836"/>
      <c r="DO12" s="836"/>
      <c r="DP12" s="836"/>
      <c r="DQ12" s="836"/>
      <c r="DR12" s="836"/>
      <c r="DS12" s="837"/>
      <c r="DT12" s="15"/>
      <c r="DU12" s="820">
        <v>2022</v>
      </c>
      <c r="DV12" s="821"/>
      <c r="DW12" s="821"/>
      <c r="DX12" s="821"/>
      <c r="DY12" s="821"/>
      <c r="DZ12" s="1118">
        <f>SUMIFS('ANNUAL SUMMARY'!$AF$54,DU12,'ANNUAL SUMMARY'!$V$9,DF6,'ANNUAL SUMMARY'!$L$6)+SUMIFS('ANNUAL SUMMARY'!$AF$112,DU12,'ANNUAL SUMMARY'!$V$9,DF6,'ANNUAL SUMMARY'!$L$64)+SUMIFS('ANNUAL SUMMARY'!$AF$170,DU12,'ANNUAL SUMMARY'!$V$9,DF6,'ANNUAL SUMMARY'!$L$122)+SUMIFS('ANNUAL SUMMARY'!$AF$228,DU12,'ANNUAL SUMMARY'!$V$9,DF6,'ANNUAL SUMMARY'!$L$180)+SUMIFS('ANNUAL SUMMARY'!$AF$286,DU12,'ANNUAL SUMMARY'!$V$9,DF6,'ANNUAL SUMMARY'!$L$238)+SUMIFS('ANNUAL SUMMARY'!$AF$344,DU12,'ANNUAL SUMMARY'!$V$9,DF6,'ANNUAL SUMMARY'!$L$296)+SUMIFS('ANNUAL SUMMARY'!$AF$402,DU12,'ANNUAL SUMMARY'!$V$9,DF6,'ANNUAL SUMMARY'!$L$354)+SUMIFS('ANNUAL SUMMARY'!$AF$460,DU12,'ANNUAL SUMMARY'!$V$9,DF6,'ANNUAL SUMMARY'!$L$412)+SUMIFS('ANNUAL SUMMARY'!$AF$518,DU12,'ANNUAL SUMMARY'!$V$9,DF6,'ANNUAL SUMMARY'!$L$470)+SUMIFS('ANNUAL SUMMARY'!$AF$576,DU12,'ANNUAL SUMMARY'!$V$9,DF6,'ANNUAL SUMMARY'!$L$528)+SUMIFS('ANNUAL SUMMARY'!$AF$634,DU12,'ANNUAL SUMMARY'!$V$9,DF6,'ANNUAL SUMMARY'!$L$586)+SUMIFS('ANNUAL SUMMARY'!$AF$692,DU12,'ANNUAL SUMMARY'!$V$9,DF6,'ANNUAL SUMMARY'!$L$644)+SUMIFS('ANNUAL SUMMARY'!$CC$54,DU12,'ANNUAL SUMMARY'!$V$9,DF6,'ANNUAL SUMMARY'!$BI$6)+SUMIFS('ANNUAL SUMMARY'!$CC$112,DU12,'ANNUAL SUMMARY'!$V$9,DF6,'ANNUAL SUMMARY'!$BI$64)+SUMIFS('ANNUAL SUMMARY'!$CC$170,DU12,'ANNUAL SUMMARY'!$V$9,DF6,'ANNUAL SUMMARY'!$BI$122)+SUMIFS('ANNUAL SUMMARY'!$CC$228,DU12,'ANNUAL SUMMARY'!$V$9,DF6,'ANNUAL SUMMARY'!$BI$180)+SUMIFS('ANNUAL SUMMARY'!$CC$286,DU12,'ANNUAL SUMMARY'!$V$9,DF6,'ANNUAL SUMMARY'!$BI$238)+SUMIFS('ANNUAL SUMMARY'!$CC$344,DU12,'ANNUAL SUMMARY'!$V$9,DF6,'ANNUAL SUMMARY'!$BI$296)+SUMIFS('ANNUAL SUMMARY'!$CC$402,DU12,'ANNUAL SUMMARY'!$V$9,DF6,'ANNUAL SUMMARY'!$BI$354)+SUMIFS('ANNUAL SUMMARY'!$CC$460,DU12,'ANNUAL SUMMARY'!$V$9,DF6,'ANNUAL SUMMARY'!$BI$412)+SUMIFS('ANNUAL SUMMARY'!$CC$518,DU12,'ANNUAL SUMMARY'!$V$9,DF6,'ANNUAL SUMMARY'!$BI$470)+SUMIFS('ANNUAL SUMMARY'!$CC$576,DU12,'ANNUAL SUMMARY'!$V$9,DF6,'ANNUAL SUMMARY'!$BI$528)+SUMIFS('ANNUAL SUMMARY'!$CC$634,DU12,'ANNUAL SUMMARY'!$V$9,DF6,'ANNUAL SUMMARY'!$BI$586)+SUMIFS('ANNUAL SUMMARY'!$CC$692,DU12,'ANNUAL SUMMARY'!$V$9,DF6,'ANNUAL SUMMARY'!$BI$644)+SUMIFS('ANNUAL SUMMARY'!$EB$54,DU12,'ANNUAL SUMMARY'!$V$9,DF6,'ANNUAL SUMMARY'!$DH$6)+SUMIFS('ANNUAL SUMMARY'!$EB$112,DU12,'ANNUAL SUMMARY'!$V$9,DF6,'ANNUAL SUMMARY'!$DH$64)+SUMIFS('ANNUAL SUMMARY'!$EB$170,DU12,'ANNUAL SUMMARY'!$V$9,DF6,'ANNUAL SUMMARY'!$DH$122)+SUMIFS('ANNUAL SUMMARY'!$EB$228,DU12,'ANNUAL SUMMARY'!$V$9,DF6,'ANNUAL SUMMARY'!$DH$180)+SUMIFS('ANNUAL SUMMARY'!$EB$286,DU12,'ANNUAL SUMMARY'!$V$9,DF6,'ANNUAL SUMMARY'!$DH$238)+SUMIFS('ANNUAL SUMMARY'!$EB$344,DU12,'ANNUAL SUMMARY'!$V$9,DF6,'ANNUAL SUMMARY'!$DH$296)+SUMIFS('ANNUAL SUMMARY'!$EB$402,DU12,'ANNUAL SUMMARY'!$V$9,DF6,'ANNUAL SUMMARY'!$DH$354)+SUMIFS('ANNUAL SUMMARY'!$EB$460,DU12,'ANNUAL SUMMARY'!$V$9,DF6,'ANNUAL SUMMARY'!$DH$412)+SUMIFS('ANNUAL SUMMARY'!$EB$518,DU12,'ANNUAL SUMMARY'!$V$9,DF6,'ANNUAL SUMMARY'!$DH$470)+SUMIFS('ANNUAL SUMMARY'!$EB$576,DU12,'ANNUAL SUMMARY'!$V$9,DF6,'ANNUAL SUMMARY'!$DH$528)+SUMIFS('ANNUAL SUMMARY'!$EB$634,DU12,'ANNUAL SUMMARY'!$V$9,DF6,'ANNUAL SUMMARY'!$DH$586)+SUMIFS('ANNUAL SUMMARY'!$EB$692,DU12,'ANNUAL SUMMARY'!$V$9,DF6,'ANNUAL SUMMARY'!$DH$644)+SUMIFS('ANNUAL SUMMARY'!$FY$54,DU12,'ANNUAL SUMMARY'!$V$9,DF6,'ANNUAL SUMMARY'!$FE$6)+SUMIFS('ANNUAL SUMMARY'!$FY$112,DU12,'ANNUAL SUMMARY'!$V$9,DF6,'ANNUAL SUMMARY'!$FE$64)+SUMIFS('ANNUAL SUMMARY'!$FY$170,DU12,'ANNUAL SUMMARY'!$V$9,DF6,'ANNUAL SUMMARY'!$FE$122)+SUMIFS('ANNUAL SUMMARY'!$FY$228,DU12,'ANNUAL SUMMARY'!$V$9,DF6,'ANNUAL SUMMARY'!$FE$180)+SUMIFS('ANNUAL SUMMARY'!$FY$286,DU12,'ANNUAL SUMMARY'!$V$9,DF6,'ANNUAL SUMMARY'!$FE$238)+SUMIFS('ANNUAL SUMMARY'!$FY$344,DU12,'ANNUAL SUMMARY'!$V$9,DF6,'ANNUAL SUMMARY'!$FE$296)+SUMIFS('ANNUAL SUMMARY'!$FY$402,DU12,'ANNUAL SUMMARY'!$V$9,DF6,'ANNUAL SUMMARY'!$FE$354)+SUMIFS('ANNUAL SUMMARY'!$FY$460,DU12,'ANNUAL SUMMARY'!$V$9,DF6,'ANNUAL SUMMARY'!$FE$412)+SUMIFS('ANNUAL SUMMARY'!$FY$518,DU12,'ANNUAL SUMMARY'!$V$9,DF6,'ANNUAL SUMMARY'!$FE$470)+SUMIFS('ANNUAL SUMMARY'!$FY$576,DU12,'ANNUAL SUMMARY'!$V$9,DF6,'ANNUAL SUMMARY'!$FE$528)+SUMIFS('ANNUAL SUMMARY'!$FY$634,DU12,'ANNUAL SUMMARY'!$V$9,DF6,'ANNUAL SUMMARY'!$FE$586)+SUMIFS('ANNUAL SUMMARY'!$FY$692,DU12,'ANNUAL SUMMARY'!$V$9,DF6,'ANNUAL SUMMARY'!$FE$644)</f>
        <v>0</v>
      </c>
      <c r="EA12" s="727"/>
      <c r="EB12" s="727"/>
      <c r="EC12" s="727"/>
      <c r="ED12" s="727">
        <f>SUMIFS('ANNUAL SUMMARY'!$AJ$54,DU12,'ANNUAL SUMMARY'!$V$9,DF6,'ANNUAL SUMMARY'!$L$6)+SUMIFS('ANNUAL SUMMARY'!$AJ$112,DU12,'ANNUAL SUMMARY'!$V$9,DF6,'ANNUAL SUMMARY'!$L$64)+SUMIFS('ANNUAL SUMMARY'!$AJ$170,DU12,'ANNUAL SUMMARY'!$V$9,DF6,'ANNUAL SUMMARY'!$L$122)+SUMIFS('ANNUAL SUMMARY'!$AJ$228,DU12,'ANNUAL SUMMARY'!$V$9,DF6,'ANNUAL SUMMARY'!$L$180)+SUMIFS('ANNUAL SUMMARY'!$AJ$286,DU12,'ANNUAL SUMMARY'!$V$9,DF6,'ANNUAL SUMMARY'!$L$238)+SUMIFS('ANNUAL SUMMARY'!$AJ$344,DU12,'ANNUAL SUMMARY'!$V$9,DF6,'ANNUAL SUMMARY'!$L$296)+SUMIFS('ANNUAL SUMMARY'!$AJ$402,DU12,'ANNUAL SUMMARY'!$V$9,DF6,'ANNUAL SUMMARY'!$L$354)+SUMIFS('ANNUAL SUMMARY'!$AJ$460,DU12,'ANNUAL SUMMARY'!$V$9,DF6,'ANNUAL SUMMARY'!$L$412)+SUMIFS('ANNUAL SUMMARY'!$AJ$518,DU12,'ANNUAL SUMMARY'!$V$9,DF6,'ANNUAL SUMMARY'!$L$470)+SUMIFS('ANNUAL SUMMARY'!$AJ$576,DU12,'ANNUAL SUMMARY'!$V$9,DF6,'ANNUAL SUMMARY'!$L$528)+SUMIFS('ANNUAL SUMMARY'!$AJ$634,DU12,'ANNUAL SUMMARY'!$V$9,DF6,'ANNUAL SUMMARY'!$L$586)+SUMIFS('ANNUAL SUMMARY'!$AJ$692,DU12,'ANNUAL SUMMARY'!$V$9,DF6,'ANNUAL SUMMARY'!$L$644)+SUMIFS('ANNUAL SUMMARY'!$CG$54,DU12,'ANNUAL SUMMARY'!$V$9,DF6,'ANNUAL SUMMARY'!$BI$6)+SUMIFS('ANNUAL SUMMARY'!$CG$112,DU12,'ANNUAL SUMMARY'!$V$9,DF6,'ANNUAL SUMMARY'!$BI$64)+SUMIFS('ANNUAL SUMMARY'!$CG$170,DU12,'ANNUAL SUMMARY'!$V$9,DF6,'ANNUAL SUMMARY'!$BI$122)+SUMIFS('ANNUAL SUMMARY'!$CG$228,DU12,'ANNUAL SUMMARY'!$V$9,DF6,'ANNUAL SUMMARY'!$BI$180)+SUMIFS('ANNUAL SUMMARY'!$CG$286,DU12,'ANNUAL SUMMARY'!$V$9,DF6,'ANNUAL SUMMARY'!$BI$238)+SUMIFS('ANNUAL SUMMARY'!$CG$344,DU12,'ANNUAL SUMMARY'!$V$9,DF6,'ANNUAL SUMMARY'!$BI$296)+SUMIFS('ANNUAL SUMMARY'!$CG$402,DU12,'ANNUAL SUMMARY'!$V$9,DF6,'ANNUAL SUMMARY'!$BI$354)+SUMIFS('ANNUAL SUMMARY'!$CG$460,DU12,'ANNUAL SUMMARY'!$V$9,DF6,'ANNUAL SUMMARY'!$BI$412)+SUMIFS('ANNUAL SUMMARY'!$CG$518,DU12,'ANNUAL SUMMARY'!$V$9,DF6,'ANNUAL SUMMARY'!$BI$470)+SUMIFS('ANNUAL SUMMARY'!$CG$576,DU12,'ANNUAL SUMMARY'!$V$9,DF6,'ANNUAL SUMMARY'!$BI$528)+SUMIFS('ANNUAL SUMMARY'!$CG$634,DU12,'ANNUAL SUMMARY'!$V$9,DF6,'ANNUAL SUMMARY'!$BI$586)+SUMIFS('ANNUAL SUMMARY'!$CG$692,DU12,'ANNUAL SUMMARY'!$V$9,DF6,'ANNUAL SUMMARY'!$BI$644)+SUMIFS('ANNUAL SUMMARY'!$EF$54,DU12,'ANNUAL SUMMARY'!$V$9,DF6,'ANNUAL SUMMARY'!$DH$6)+SUMIFS('ANNUAL SUMMARY'!$EF$112,DU12,'ANNUAL SUMMARY'!$V$9,DF6,'ANNUAL SUMMARY'!$DH$64)+SUMIFS('ANNUAL SUMMARY'!$EF$170,DU12,'ANNUAL SUMMARY'!$V$9,DF6,'ANNUAL SUMMARY'!$DH$122)+SUMIFS('ANNUAL SUMMARY'!$EF$228,DU12,'ANNUAL SUMMARY'!$V$9,DF6,'ANNUAL SUMMARY'!$DH$180)+SUMIFS('ANNUAL SUMMARY'!$EF$286,DU12,'ANNUAL SUMMARY'!$V$9,DF6,'ANNUAL SUMMARY'!$DH$238)+SUMIFS('ANNUAL SUMMARY'!$EF$344,DU12,'ANNUAL SUMMARY'!$V$9,DF6,'ANNUAL SUMMARY'!$DH$296)+SUMIFS('ANNUAL SUMMARY'!$EF$402,DU12,'ANNUAL SUMMARY'!$V$9,DF6,'ANNUAL SUMMARY'!$DH$354)+SUMIFS('ANNUAL SUMMARY'!$EF$460,DU12,'ANNUAL SUMMARY'!$V$9,DF6,'ANNUAL SUMMARY'!$DH$412)+SUMIFS('ANNUAL SUMMARY'!$EF$518,DU12,'ANNUAL SUMMARY'!$V$9,DF6,'ANNUAL SUMMARY'!$DH$470)+SUMIFS('ANNUAL SUMMARY'!$EF$576,DU12,'ANNUAL SUMMARY'!$V$9,DF6,'ANNUAL SUMMARY'!$DH$528)+SUMIFS('ANNUAL SUMMARY'!$EF$634,DU12,'ANNUAL SUMMARY'!$V$9,DF6,'ANNUAL SUMMARY'!$DH$586)+SUMIFS('ANNUAL SUMMARY'!$EF$692,DU12,'ANNUAL SUMMARY'!$V$9,DF6,'ANNUAL SUMMARY'!$DH$644)+SUMIFS('ANNUAL SUMMARY'!$GC$54,DU12,'ANNUAL SUMMARY'!$V$9,DF6,'ANNUAL SUMMARY'!$FE$6)+SUMIFS('ANNUAL SUMMARY'!$GC$112,DU12,'ANNUAL SUMMARY'!$V$9,DF6,'ANNUAL SUMMARY'!$FE$64)+SUMIFS('ANNUAL SUMMARY'!$GC$170,DU12,'ANNUAL SUMMARY'!$V$9,DF6,'ANNUAL SUMMARY'!$FE$122)+SUMIFS('ANNUAL SUMMARY'!$GC$228,DU12,'ANNUAL SUMMARY'!$V$9,DF6,'ANNUAL SUMMARY'!$FE$180)+SUMIFS('ANNUAL SUMMARY'!$GC$286,DU12,'ANNUAL SUMMARY'!$V$9,DF6,'ANNUAL SUMMARY'!$FE$238)+SUMIFS('ANNUAL SUMMARY'!$GC$344,DU12,'ANNUAL SUMMARY'!$V$9,DF6,'ANNUAL SUMMARY'!$FE$296)+SUMIFS('ANNUAL SUMMARY'!$GC$402,DU12,'ANNUAL SUMMARY'!$V$9,DF6,'ANNUAL SUMMARY'!$FE$354)+SUMIFS('ANNUAL SUMMARY'!$GC$460,DU12,'ANNUAL SUMMARY'!$V$9,DF6,'ANNUAL SUMMARY'!$FE$412)+SUMIFS('ANNUAL SUMMARY'!$GC$518,DU12,'ANNUAL SUMMARY'!$V$9,DF6,'ANNUAL SUMMARY'!$FE$470)+SUMIFS('ANNUAL SUMMARY'!$GC$576,DU12,'ANNUAL SUMMARY'!$V$9,DF6,'ANNUAL SUMMARY'!$FE$528)+SUMIFS('ANNUAL SUMMARY'!$GC$634,DU12,'ANNUAL SUMMARY'!$V$9,DF6,'ANNUAL SUMMARY'!$FE$586)+SUMIFS('ANNUAL SUMMARY'!$GC$692,DU12,'ANNUAL SUMMARY'!$V$9,DF6,'ANNUAL SUMMARY'!$FE$644)</f>
        <v>0</v>
      </c>
      <c r="EE12" s="727"/>
      <c r="EF12" s="727"/>
      <c r="EG12" s="727"/>
      <c r="EH12" s="727">
        <f>SUMIFS('ANNUAL SUMMARY'!$AN$54,DU12,'ANNUAL SUMMARY'!$V$9,DF6,'ANNUAL SUMMARY'!$L$6)+SUMIFS('ANNUAL SUMMARY'!$AN$112,DU12,'ANNUAL SUMMARY'!$V$9,DF6,'ANNUAL SUMMARY'!$L$64)+SUMIFS('ANNUAL SUMMARY'!$AN$170,DU12,'ANNUAL SUMMARY'!$V$9,DF6,'ANNUAL SUMMARY'!$L$122)+SUMIFS('ANNUAL SUMMARY'!$AN$228,DU12,'ANNUAL SUMMARY'!$V$9,DF6,'ANNUAL SUMMARY'!$L$180)+SUMIFS('ANNUAL SUMMARY'!$AN$286,DU12,'ANNUAL SUMMARY'!$V$9,DF6,'ANNUAL SUMMARY'!$L$238)+SUMIFS('ANNUAL SUMMARY'!$AN$344,DU12,'ANNUAL SUMMARY'!$V$9,DF6,'ANNUAL SUMMARY'!$L$296)+SUMIFS('ANNUAL SUMMARY'!$AN$402,DU12,'ANNUAL SUMMARY'!$V$9,DF6,'ANNUAL SUMMARY'!$L$354)+SUMIFS('ANNUAL SUMMARY'!$AN$460,DU12,'ANNUAL SUMMARY'!$V$9,DF6,'ANNUAL SUMMARY'!$L$412)+SUMIFS('ANNUAL SUMMARY'!$AN$518,DU12,'ANNUAL SUMMARY'!$V$9,DF6,'ANNUAL SUMMARY'!$L$470)+SUMIFS('ANNUAL SUMMARY'!$AN$576,DU12,'ANNUAL SUMMARY'!$V$9,DF6,'ANNUAL SUMMARY'!$L$528)+SUMIFS('ANNUAL SUMMARY'!$AN$634,DU12,'ANNUAL SUMMARY'!$V$9,DF6,'ANNUAL SUMMARY'!$L$586)+SUMIFS('ANNUAL SUMMARY'!$AN$692,DU12,'ANNUAL SUMMARY'!$V$9,DF6,'ANNUAL SUMMARY'!$L$644)+SUMIFS('ANNUAL SUMMARY'!$CK$54,DU12,'ANNUAL SUMMARY'!$V$9,DF6,'ANNUAL SUMMARY'!$BI$6)+SUMIFS('ANNUAL SUMMARY'!$CK$112,DU12,'ANNUAL SUMMARY'!$V$9,DF6,'ANNUAL SUMMARY'!$BI$64)+SUMIFS('ANNUAL SUMMARY'!$CK$170,DU12,'ANNUAL SUMMARY'!$V$9,DF6,'ANNUAL SUMMARY'!$BI$122)+SUMIFS('ANNUAL SUMMARY'!$CK$228,DU12,'ANNUAL SUMMARY'!$V$9,DF6,'ANNUAL SUMMARY'!$BI$180)+SUMIFS('ANNUAL SUMMARY'!$CK$286,DU12,'ANNUAL SUMMARY'!$V$9,DF6,'ANNUAL SUMMARY'!$BI$238)+SUMIFS('ANNUAL SUMMARY'!$CK$344,DU12,'ANNUAL SUMMARY'!$V$9,DF6,'ANNUAL SUMMARY'!$BI$296)+SUMIFS('ANNUAL SUMMARY'!$CK$402,DU12,'ANNUAL SUMMARY'!$V$9,DF6,'ANNUAL SUMMARY'!$BI$354)+SUMIFS('ANNUAL SUMMARY'!$CK$460,DU12,'ANNUAL SUMMARY'!$V$9,DF6,'ANNUAL SUMMARY'!$BI$412)+SUMIFS('ANNUAL SUMMARY'!$CK$518,DU12,'ANNUAL SUMMARY'!$V$9,DF6,'ANNUAL SUMMARY'!$BI$470)+SUMIFS('ANNUAL SUMMARY'!$CK$576,DU12,'ANNUAL SUMMARY'!$V$9,DF6,'ANNUAL SUMMARY'!$BI$528)+SUMIFS('ANNUAL SUMMARY'!$CK$634,DU12,'ANNUAL SUMMARY'!$V$9,DF6,'ANNUAL SUMMARY'!$BI$586)+SUMIFS('ANNUAL SUMMARY'!$CK$692,DU12,'ANNUAL SUMMARY'!$V$9,DF6,'ANNUAL SUMMARY'!$BI$644)+SUMIFS('ANNUAL SUMMARY'!$EJ$54,DU12,'ANNUAL SUMMARY'!$V$9,DF6,'ANNUAL SUMMARY'!$DH$6)+SUMIFS('ANNUAL SUMMARY'!$EJ$112,DU12,'ANNUAL SUMMARY'!$V$9,DF6,'ANNUAL SUMMARY'!$DH$64)+SUMIFS('ANNUAL SUMMARY'!$EJ$170,DU12,'ANNUAL SUMMARY'!$V$9,DF6,'ANNUAL SUMMARY'!$DH$122)+SUMIFS('ANNUAL SUMMARY'!$EJ$228,DU12,'ANNUAL SUMMARY'!$V$9,DF6,'ANNUAL SUMMARY'!$DH$180)+SUMIFS('ANNUAL SUMMARY'!$EJ$286,DU12,'ANNUAL SUMMARY'!$V$9,DF6,'ANNUAL SUMMARY'!$DH$238)+SUMIFS('ANNUAL SUMMARY'!$EJ$344,DU12,'ANNUAL SUMMARY'!$V$9,DF6,'ANNUAL SUMMARY'!$DH$296)+SUMIFS('ANNUAL SUMMARY'!$EJ$402,DU12,'ANNUAL SUMMARY'!$V$9,DF6,'ANNUAL SUMMARY'!$DH$354)+SUMIFS('ANNUAL SUMMARY'!$EJ$460,DU12,'ANNUAL SUMMARY'!$V$9,DF6,'ANNUAL SUMMARY'!$DH$412)+SUMIFS('ANNUAL SUMMARY'!$EJ$518,DU12,'ANNUAL SUMMARY'!$V$9,DF6,'ANNUAL SUMMARY'!$DH$470)+SUMIFS('ANNUAL SUMMARY'!$EJ$576,DU12,'ANNUAL SUMMARY'!$V$9,DF6,'ANNUAL SUMMARY'!$DH$528)+SUMIFS('ANNUAL SUMMARY'!$EJ$634,DU12,'ANNUAL SUMMARY'!$V$9,DF6,'ANNUAL SUMMARY'!$DH$586)+SUMIFS('ANNUAL SUMMARY'!$EJ$692,DU12,'ANNUAL SUMMARY'!$V$9,DF6,'ANNUAL SUMMARY'!$DH$644)+SUMIFS('ANNUAL SUMMARY'!$GG$54,DU12,'ANNUAL SUMMARY'!$V$9,DF6,'ANNUAL SUMMARY'!$FE$6)+SUMIFS('ANNUAL SUMMARY'!$GG$112,DU12,'ANNUAL SUMMARY'!$V$9,DF6,'ANNUAL SUMMARY'!$FE$64)+SUMIFS('ANNUAL SUMMARY'!$GG$170,DU12,'ANNUAL SUMMARY'!$V$9,DF6,'ANNUAL SUMMARY'!$FE$122)+SUMIFS('ANNUAL SUMMARY'!$GG$228,DU12,'ANNUAL SUMMARY'!$V$9,DF6,'ANNUAL SUMMARY'!$FE$180)+SUMIFS('ANNUAL SUMMARY'!$GG$286,DU12,'ANNUAL SUMMARY'!$V$9,DF6,'ANNUAL SUMMARY'!$FE$238)+SUMIFS('ANNUAL SUMMARY'!$GG$344,DU12,'ANNUAL SUMMARY'!$V$9,DF6,'ANNUAL SUMMARY'!$FE$296)+SUMIFS('ANNUAL SUMMARY'!$GG$402,DU12,'ANNUAL SUMMARY'!$V$9,DF6,'ANNUAL SUMMARY'!$FE$354)+SUMIFS('ANNUAL SUMMARY'!$GG$460,DU12,'ANNUAL SUMMARY'!$V$9,DF6,'ANNUAL SUMMARY'!$FE$412)+SUMIFS('ANNUAL SUMMARY'!$GG$518,DU12,'ANNUAL SUMMARY'!$V$9,DF6,'ANNUAL SUMMARY'!$FE$470)+SUMIFS('ANNUAL SUMMARY'!$GG$576,DU12,'ANNUAL SUMMARY'!$V$9,DF6,'ANNUAL SUMMARY'!$FE$528)+SUMIFS('ANNUAL SUMMARY'!$GG$634,DU12,'ANNUAL SUMMARY'!$V$9,DF6,'ANNUAL SUMMARY'!$FE$586)+SUMIFS('ANNUAL SUMMARY'!$GG$692,DU12,'ANNUAL SUMMARY'!$V$9,DF6,'ANNUAL SUMMARY'!$FE$644)</f>
        <v>0</v>
      </c>
      <c r="EI12" s="727"/>
      <c r="EJ12" s="727"/>
      <c r="EK12" s="727"/>
      <c r="EL12" s="728">
        <f>SUMIFS('ANNUAL SUMMARY'!$AR$54,DU12,'ANNUAL SUMMARY'!$V$9,DF6,'ANNUAL SUMMARY'!$L$6)+SUMIFS('ANNUAL SUMMARY'!$AR$112,DU12,'ANNUAL SUMMARY'!$V$9,DF6,'ANNUAL SUMMARY'!$L$64)+SUMIFS('ANNUAL SUMMARY'!$AR$170,DU12,'ANNUAL SUMMARY'!$V$9,DF6,'ANNUAL SUMMARY'!$L$122)+SUMIFS('ANNUAL SUMMARY'!$AR$228,DU12,'ANNUAL SUMMARY'!$V$9,DF6,'ANNUAL SUMMARY'!$L$180)+SUMIFS('ANNUAL SUMMARY'!$AR$286,DU12,'ANNUAL SUMMARY'!$V$9,DF6,'ANNUAL SUMMARY'!$L$238)+SUMIFS('ANNUAL SUMMARY'!$AR$344,DU12,'ANNUAL SUMMARY'!$V$9,DF6,'ANNUAL SUMMARY'!$L$296)+SUMIFS('ANNUAL SUMMARY'!$AR$402,DU12,'ANNUAL SUMMARY'!$V$9,DF6,'ANNUAL SUMMARY'!$L$354)+SUMIFS('ANNUAL SUMMARY'!$AR$460,DU12,'ANNUAL SUMMARY'!$V$9,DF6,'ANNUAL SUMMARY'!$L$412)+SUMIFS('ANNUAL SUMMARY'!$AR$518,DU12,'ANNUAL SUMMARY'!$V$9,DF6,'ANNUAL SUMMARY'!$L$470)+SUMIFS('ANNUAL SUMMARY'!$AR$576,DU12,'ANNUAL SUMMARY'!$V$9,DF6,'ANNUAL SUMMARY'!$L$528)+SUMIFS('ANNUAL SUMMARY'!$AR$634,DU12,'ANNUAL SUMMARY'!$V$9,DF6,'ANNUAL SUMMARY'!$L$586)+SUMIFS('ANNUAL SUMMARY'!$AR$692,DU12,'ANNUAL SUMMARY'!$V$9,DF6,'ANNUAL SUMMARY'!$L$644)+SUMIFS('ANNUAL SUMMARY'!$CO$54,DU12,'ANNUAL SUMMARY'!$V$9,DF6,'ANNUAL SUMMARY'!$BI$6)+SUMIFS('ANNUAL SUMMARY'!$CO$112,DU12,'ANNUAL SUMMARY'!$V$9,DF6,'ANNUAL SUMMARY'!$BI$64)+SUMIFS('ANNUAL SUMMARY'!$CO$170,DU12,'ANNUAL SUMMARY'!$V$9,DF6,'ANNUAL SUMMARY'!$BI$122)+SUMIFS('ANNUAL SUMMARY'!$CO$228,DU12,'ANNUAL SUMMARY'!$V$9,DF6,'ANNUAL SUMMARY'!$BI$180)+SUMIFS('ANNUAL SUMMARY'!$CO$286,DU12,'ANNUAL SUMMARY'!$V$9,DF6,'ANNUAL SUMMARY'!$BI$238)+SUMIFS('ANNUAL SUMMARY'!$CO$344,DU12,'ANNUAL SUMMARY'!$V$9,DF6,'ANNUAL SUMMARY'!$BI$296)+SUMIFS('ANNUAL SUMMARY'!$CO$402,DU12,'ANNUAL SUMMARY'!$V$9,DF6,'ANNUAL SUMMARY'!$BI$354)+SUMIFS('ANNUAL SUMMARY'!$CO$460,DU12,'ANNUAL SUMMARY'!$V$9,DF6,'ANNUAL SUMMARY'!$BI$412)+SUMIFS('ANNUAL SUMMARY'!$CO$518,DU12,'ANNUAL SUMMARY'!$V$9,DF6,'ANNUAL SUMMARY'!$BI$470)+SUMIFS('ANNUAL SUMMARY'!$CO$576,DU12,'ANNUAL SUMMARY'!$V$9,DF6,'ANNUAL SUMMARY'!$BI$528)+SUMIFS('ANNUAL SUMMARY'!$CO$634,DU12,'ANNUAL SUMMARY'!$V$9,DF6,'ANNUAL SUMMARY'!$BI$586)+SUMIFS('ANNUAL SUMMARY'!$CO$692,DU12,'ANNUAL SUMMARY'!$V$9,DF6,'ANNUAL SUMMARY'!$BI$644)+SUMIFS('ANNUAL SUMMARY'!$EN$54,DU12,'ANNUAL SUMMARY'!$V$9,DF6,'ANNUAL SUMMARY'!$DH$6)+SUMIFS('ANNUAL SUMMARY'!$EN$112,DU12,'ANNUAL SUMMARY'!$V$9,DF6,'ANNUAL SUMMARY'!$DH$64)+SUMIFS('ANNUAL SUMMARY'!$EN$170,DU12,'ANNUAL SUMMARY'!$V$9,DF6,'ANNUAL SUMMARY'!$DH$122)+SUMIFS('ANNUAL SUMMARY'!$EN$228,DU12,'ANNUAL SUMMARY'!$V$9,DF6,'ANNUAL SUMMARY'!$DH$180)+SUMIFS('ANNUAL SUMMARY'!$EN$286,DU12,'ANNUAL SUMMARY'!$V$9,DF6,'ANNUAL SUMMARY'!$DH$238)+SUMIFS('ANNUAL SUMMARY'!$EN$344,DU12,'ANNUAL SUMMARY'!$V$9,DF6,'ANNUAL SUMMARY'!$DH$296)+SUMIFS('ANNUAL SUMMARY'!$EN$402,DU12,'ANNUAL SUMMARY'!$V$9,DF6,'ANNUAL SUMMARY'!$DH$354)+SUMIFS('ANNUAL SUMMARY'!$EN$460,DU12,'ANNUAL SUMMARY'!$V$9,DF6,'ANNUAL SUMMARY'!$DH$412)+SUMIFS('ANNUAL SUMMARY'!$EN$518,DU12,'ANNUAL SUMMARY'!$V$9,DF6,'ANNUAL SUMMARY'!$DH$470)+SUMIFS('ANNUAL SUMMARY'!$EN$576,DU12,'ANNUAL SUMMARY'!$V$9,DF6,'ANNUAL SUMMARY'!$DH$528)+SUMIFS('ANNUAL SUMMARY'!$EN$634,DU12,'ANNUAL SUMMARY'!$V$9,DF6,'ANNUAL SUMMARY'!$DH$586)+SUMIFS('ANNUAL SUMMARY'!$EN$692,DU12,'ANNUAL SUMMARY'!$V$9,DF6,'ANNUAL SUMMARY'!$DH$644)+SUMIFS('ANNUAL SUMMARY'!$GK$54,DU12,'ANNUAL SUMMARY'!$V$9,DF6,'ANNUAL SUMMARY'!$FE$6)+SUMIFS('ANNUAL SUMMARY'!$GK$112,DU12,'ANNUAL SUMMARY'!$V$9,DF6,'ANNUAL SUMMARY'!$FE$64)+SUMIFS('ANNUAL SUMMARY'!$GK$170,DU12,'ANNUAL SUMMARY'!$V$9,DF6,'ANNUAL SUMMARY'!$FE$122)+SUMIFS('ANNUAL SUMMARY'!$GK$228,DU12,'ANNUAL SUMMARY'!$V$9,DF6,'ANNUAL SUMMARY'!$FE$180)+SUMIFS('ANNUAL SUMMARY'!$GK$286,DU12,'ANNUAL SUMMARY'!$V$9,DF6,'ANNUAL SUMMARY'!$FE$238)+SUMIFS('ANNUAL SUMMARY'!$GK$344,DU12,'ANNUAL SUMMARY'!$V$9,DF6,'ANNUAL SUMMARY'!$FE$296)+SUMIFS('ANNUAL SUMMARY'!$GK$402,DU12,'ANNUAL SUMMARY'!$V$9,DF6,'ANNUAL SUMMARY'!$FE$354)+SUMIFS('ANNUAL SUMMARY'!$GK$460,DU12,'ANNUAL SUMMARY'!$V$9,DF6,'ANNUAL SUMMARY'!$FE$412)+SUMIFS('ANNUAL SUMMARY'!$GK$518,DU12,'ANNUAL SUMMARY'!$V$9,DF6,'ANNUAL SUMMARY'!$FE$470)+SUMIFS('ANNUAL SUMMARY'!$GK$576,DU12,'ANNUAL SUMMARY'!$V$9,DF6,'ANNUAL SUMMARY'!$FE$528)+SUMIFS('ANNUAL SUMMARY'!$GK$634,DU12,'ANNUAL SUMMARY'!$V$9,DF6,'ANNUAL SUMMARY'!$FE$586)+SUMIFS('ANNUAL SUMMARY'!$GK$692,DU12,'ANNUAL SUMMARY'!$V$9,DF6,'ANNUAL SUMMARY'!$FE$644)</f>
        <v>0</v>
      </c>
      <c r="EM12" s="728"/>
      <c r="EN12" s="728"/>
      <c r="EO12" s="728">
        <f>SUMIFS('ANNUAL SUMMARY'!$AU$54,DU12,'ANNUAL SUMMARY'!$V$9,DF6,'ANNUAL SUMMARY'!$L$6)+SUMIFS('ANNUAL SUMMARY'!$AU$112,DU12,'ANNUAL SUMMARY'!$V$9,DF6,'ANNUAL SUMMARY'!$L$64)+SUMIFS('ANNUAL SUMMARY'!$AU$170,DU12,'ANNUAL SUMMARY'!$V$9,DF6,'ANNUAL SUMMARY'!$L$122)+SUMIFS('ANNUAL SUMMARY'!$AU$228,DU12,'ANNUAL SUMMARY'!$V$9,DF6,'ANNUAL SUMMARY'!$L$180)+SUMIFS('ANNUAL SUMMARY'!$AU$286,DU12,'ANNUAL SUMMARY'!$V$9,DF6,'ANNUAL SUMMARY'!$L$238)+SUMIFS('ANNUAL SUMMARY'!$AU$344,DU12,'ANNUAL SUMMARY'!$V$9,DF6,'ANNUAL SUMMARY'!$L$296)+SUMIFS('ANNUAL SUMMARY'!$AU$402,DU12,'ANNUAL SUMMARY'!$V$9,DF6,'ANNUAL SUMMARY'!$L$354)+SUMIFS('ANNUAL SUMMARY'!$AU$460,DU12,'ANNUAL SUMMARY'!$V$9,DF6,'ANNUAL SUMMARY'!$L$412)+SUMIFS('ANNUAL SUMMARY'!$AU$518,DU12,'ANNUAL SUMMARY'!$V$9,DF6,'ANNUAL SUMMARY'!$L$470)+SUMIFS('ANNUAL SUMMARY'!$AU$576,DU12,'ANNUAL SUMMARY'!$V$9,DF6,'ANNUAL SUMMARY'!$L$528)+SUMIFS('ANNUAL SUMMARY'!$AU$634,DU12,'ANNUAL SUMMARY'!$V$9,DF6,'ANNUAL SUMMARY'!$L$586)+SUMIFS('ANNUAL SUMMARY'!$AU$692,DU12,'ANNUAL SUMMARY'!$V$9,DF6,'ANNUAL SUMMARY'!$L$644)+SUMIFS('ANNUAL SUMMARY'!$CR$54,DU12,'ANNUAL SUMMARY'!$V$9,DF6,'ANNUAL SUMMARY'!$BI$6)+SUMIFS('ANNUAL SUMMARY'!$CR$112,DU12,'ANNUAL SUMMARY'!$V$9,DF6,'ANNUAL SUMMARY'!$BI$64)+SUMIFS('ANNUAL SUMMARY'!$CR$170,DU12,'ANNUAL SUMMARY'!$V$9,DF6,'ANNUAL SUMMARY'!$BI$122)+SUMIFS('ANNUAL SUMMARY'!$CR$228,DU12,'ANNUAL SUMMARY'!$V$9,DF6,'ANNUAL SUMMARY'!$BI$180)+SUMIFS('ANNUAL SUMMARY'!$CR$286,DU12,'ANNUAL SUMMARY'!$V$9,DF6,'ANNUAL SUMMARY'!$BI$238)+SUMIFS('ANNUAL SUMMARY'!$CR$344,DU12,'ANNUAL SUMMARY'!$V$9,DF6,'ANNUAL SUMMARY'!$BI$296)+SUMIFS('ANNUAL SUMMARY'!$CR$402,DU12,'ANNUAL SUMMARY'!$V$9,DF6,'ANNUAL SUMMARY'!$BI$354)+SUMIFS('ANNUAL SUMMARY'!$CR$460,DU12,'ANNUAL SUMMARY'!$V$9,DF6,'ANNUAL SUMMARY'!$BI$412)+SUMIFS('ANNUAL SUMMARY'!$CR$518,DU12,'ANNUAL SUMMARY'!$V$9,DF6,'ANNUAL SUMMARY'!$BI$470)+SUMIFS('ANNUAL SUMMARY'!$CR$576,DU12,'ANNUAL SUMMARY'!$V$9,DF6,'ANNUAL SUMMARY'!$BI$528)+SUMIFS('ANNUAL SUMMARY'!$CR$634,DU12,'ANNUAL SUMMARY'!$V$9,DF6,'ANNUAL SUMMARY'!$BI$586)+SUMIFS('ANNUAL SUMMARY'!$CR$692,DU12,'ANNUAL SUMMARY'!$V$9,DF6,'ANNUAL SUMMARY'!$BI$644)+SUMIFS('ANNUAL SUMMARY'!$EQ$54,DU12,'ANNUAL SUMMARY'!$V$9,DF6,'ANNUAL SUMMARY'!$DH$6)+SUMIFS('ANNUAL SUMMARY'!$EQ$112,DU12,'ANNUAL SUMMARY'!$V$9,DF6,'ANNUAL SUMMARY'!$DH$64)+SUMIFS('ANNUAL SUMMARY'!$EQ$170,DU12,'ANNUAL SUMMARY'!$V$9,DF6,'ANNUAL SUMMARY'!$DH$122)+SUMIFS('ANNUAL SUMMARY'!$EQ$228,DU12,'ANNUAL SUMMARY'!$V$9,DF6,'ANNUAL SUMMARY'!$DH$180)+SUMIFS('ANNUAL SUMMARY'!$EQ$286,DU12,'ANNUAL SUMMARY'!$V$9,DF6,'ANNUAL SUMMARY'!$DH$238)+SUMIFS('ANNUAL SUMMARY'!$EQ$344,DU12,'ANNUAL SUMMARY'!$V$9,DF6,'ANNUAL SUMMARY'!$DH$296)+SUMIFS('ANNUAL SUMMARY'!$EQ$402,DU12,'ANNUAL SUMMARY'!$V$9,DF6,'ANNUAL SUMMARY'!$DH$354)+SUMIFS('ANNUAL SUMMARY'!$EQ$460,DU12,'ANNUAL SUMMARY'!$V$9,DF6,'ANNUAL SUMMARY'!$DH$412)+SUMIFS('ANNUAL SUMMARY'!$EQ$518,DU12,'ANNUAL SUMMARY'!$V$9,DF6,'ANNUAL SUMMARY'!$DH$470)+SUMIFS('ANNUAL SUMMARY'!$EQ$576,DU12,'ANNUAL SUMMARY'!$V$9,DF6,'ANNUAL SUMMARY'!$DH$528)+SUMIFS('ANNUAL SUMMARY'!$EQ$634,DU12,'ANNUAL SUMMARY'!$V$9,DF6,'ANNUAL SUMMARY'!$DH$586)+SUMIFS('ANNUAL SUMMARY'!$EQ$692,DU12,'ANNUAL SUMMARY'!$V$9,DF6,'ANNUAL SUMMARY'!$DH$644)+SUMIFS('ANNUAL SUMMARY'!$GN$54,DU12,'ANNUAL SUMMARY'!$V$9,DF6,'ANNUAL SUMMARY'!$FE$6)+SUMIFS('ANNUAL SUMMARY'!$GN$112,DU12,'ANNUAL SUMMARY'!$V$9,DF6,'ANNUAL SUMMARY'!$FE$64)+SUMIFS('ANNUAL SUMMARY'!$GN$170,DU12,'ANNUAL SUMMARY'!$V$9,DF6,'ANNUAL SUMMARY'!$FE$122)+SUMIFS('ANNUAL SUMMARY'!$GN$228,DU12,'ANNUAL SUMMARY'!$V$9,DF6,'ANNUAL SUMMARY'!$FE$180)+SUMIFS('ANNUAL SUMMARY'!$GN$286,DU12,'ANNUAL SUMMARY'!$V$9,DF6,'ANNUAL SUMMARY'!$FE$238)+SUMIFS('ANNUAL SUMMARY'!$GN$344,DU12,'ANNUAL SUMMARY'!$V$9,DF6,'ANNUAL SUMMARY'!$FE$296)+SUMIFS('ANNUAL SUMMARY'!$GN$402,DU12,'ANNUAL SUMMARY'!$V$9,DF6,'ANNUAL SUMMARY'!$FE$354)+SUMIFS('ANNUAL SUMMARY'!$GN$460,DU12,'ANNUAL SUMMARY'!$V$9,DF6,'ANNUAL SUMMARY'!$FE$412)+SUMIFS('ANNUAL SUMMARY'!$GN$518,DU12,'ANNUAL SUMMARY'!$V$9,DF6,'ANNUAL SUMMARY'!$FE$470)+SUMIFS('ANNUAL SUMMARY'!$GN$576,DU12,'ANNUAL SUMMARY'!$V$9,DF6,'ANNUAL SUMMARY'!$FE$528)+SUMIFS('ANNUAL SUMMARY'!$GN$634,DU12,'ANNUAL SUMMARY'!$V$9,DF6,'ANNUAL SUMMARY'!$FE$586)+SUMIFS('ANNUAL SUMMARY'!$GN$692,DU12,'ANNUAL SUMMARY'!$V$9,DF6,'ANNUAL SUMMARY'!$FE$644)</f>
        <v>0</v>
      </c>
      <c r="EP12" s="728"/>
      <c r="EQ12" s="1260"/>
      <c r="ER12" s="1263"/>
      <c r="ES12" s="154"/>
      <c r="ET12" s="827">
        <f>SUMIF('ANNUAL SUMMARY'!$FE$622,FC6,'ANNUAL SUMMARY'!$EV$631)+SUMIF('ANNUAL SUMMARY'!$DH$622,FC6,'ANNUAL SUMMARY'!$CY$631)+SUMIF('ANNUAL SUMMARY'!$BI$622,FC6,'ANNUAL SUMMARY'!$AZ$631)+SUMIF('ANNUAL SUMMARY'!$L$622,FC6,'ANNUAL SUMMARY'!$C$631)+SUMIF('ANNUAL SUMMARY'!$FE$566,FC6,'ANNUAL SUMMARY'!$EV$575)+SUMIF('ANNUAL SUMMARY'!$DH$566,FC6,'ANNUAL SUMMARY'!$CY$575)+SUMIF('ANNUAL SUMMARY'!$BI$566,FC6,'ANNUAL SUMMARY'!$AZ$575)+SUMIF('ANNUAL SUMMARY'!$L$566,FC6,'ANNUAL SUMMARY'!$C$575)+SUMIF('ANNUAL SUMMARY'!$FE$510,FC6,'ANNUAL SUMMARY'!$EV$519)+SUMIF('ANNUAL SUMMARY'!$DH$510,FC6,'ANNUAL SUMMARY'!$CY$519)+SUMIF('ANNUAL SUMMARY'!$BI$510,FC6,'ANNUAL SUMMARY'!$AZ$519)+SUMIF('ANNUAL SUMMARY'!$L$510,FC6,'ANNUAL SUMMARY'!$C$519)+SUMIF('ANNUAL SUMMARY'!$FE$454,FC6,'ANNUAL SUMMARY'!$EV$463)+SUMIF('ANNUAL SUMMARY'!$DH$454,FC6,'ANNUAL SUMMARY'!$CY$463)+SUMIF('ANNUAL SUMMARY'!$BI$454,FC6,'ANNUAL SUMMARY'!$AZ$463)+SUMIF('ANNUAL SUMMARY'!$L$454,FC6,'ANNUAL SUMMARY'!$C$463)+SUMIF('ANNUAL SUMMARY'!$FE$398,FC6,'ANNUAL SUMMARY'!$EV$407)+SUMIF('ANNUAL SUMMARY'!$DH$398,FC6,'ANNUAL SUMMARY'!$CY$407)+SUMIF('ANNUAL SUMMARY'!$BI$398,FC6,'ANNUAL SUMMARY'!$AZ$407)+SUMIF('ANNUAL SUMMARY'!$L$398,FC6,'ANNUAL SUMMARY'!$C$407)+SUMIF('ANNUAL SUMMARY'!$FE$342,FC6,'ANNUAL SUMMARY'!$EV$351)+SUMIF('ANNUAL SUMMARY'!$DH$342,FC6,'ANNUAL SUMMARY'!$CY$351)+SUMIF('ANNUAL SUMMARY'!$BI$342,FC6,'ANNUAL SUMMARY'!$AZ$351)+SUMIF('ANNUAL SUMMARY'!$L$342,FC6,'ANNUAL SUMMARY'!$C$351)+SUMIF('ANNUAL SUMMARY'!$FE$286,FC6,'ANNUAL SUMMARY'!$EV$295)+SUMIF('ANNUAL SUMMARY'!$DH$286,FC6,'ANNUAL SUMMARY'!$CY$295)+SUMIF('ANNUAL SUMMARY'!$BI$286,FC6,'ANNUAL SUMMARY'!$AZ$295)+SUMIF('ANNUAL SUMMARY'!$L$286,FC6,'ANNUAL SUMMARY'!$C$295)+SUMIF('ANNUAL SUMMARY'!$FE$230,FC6,'ANNUAL SUMMARY'!$EV$239)+SUMIF('ANNUAL SUMMARY'!$DH$230,FC6,'ANNUAL SUMMARY'!$CY$239)+SUMIF('ANNUAL SUMMARY'!$BI$230,FC6,'ANNUAL SUMMARY'!$AZ$239)+SUMIF('ANNUAL SUMMARY'!$L$230,FC6,'ANNUAL SUMMARY'!$C$239)+SUMIF('ANNUAL SUMMARY'!$FE$174,FC6,'ANNUAL SUMMARY'!$EV$183)+SUMIF('ANNUAL SUMMARY'!$DH$174,FC6,'ANNUAL SUMMARY'!$CY$183)+SUMIF('ANNUAL SUMMARY'!$BI$174,FC6,'ANNUAL SUMMARY'!$AZ$183)+SUMIF('ANNUAL SUMMARY'!$L$174,FC6,'ANNUAL SUMMARY'!$C$183)+SUMIF('ANNUAL SUMMARY'!$FE$118,FC6,'ANNUAL SUMMARY'!$EV$127)+SUMIF('ANNUAL SUMMARY'!$DH$118,FC6,'ANNUAL SUMMARY'!$CY$127)+SUMIF('ANNUAL SUMMARY'!$BI$118,FC6,'ANNUAL SUMMARY'!$AZ$127)+SUMIF('ANNUAL SUMMARY'!$L$118,FC6,'ANNUAL SUMMARY'!$C$127)+SUMIF('ANNUAL SUMMARY'!$FE$62,FC6,'ANNUAL SUMMARY'!$EV$71)+SUMIF('ANNUAL SUMMARY'!$DH$62,FC6,'ANNUAL SUMMARY'!$CY$71)+SUMIF('ANNUAL SUMMARY'!$BI$62,FC6,'ANNUAL SUMMARY'!$AZ$71)+SUMIF('ANNUAL SUMMARY'!$L$62,FC6,'ANNUAL SUMMARY'!$C$71)+SUMIF('ANNUAL SUMMARY'!$FE$6,FC6,'ANNUAL SUMMARY'!$EV$15)+SUMIF('ANNUAL SUMMARY'!$DH$6,FC6,'ANNUAL SUMMARY'!$CY$15)+SUMIF('ANNUAL SUMMARY'!$BI$6,FC6,'ANNUAL SUMMARY'!$AZ$15)+SUMIF('ANNUAL SUMMARY'!$L$6,FC6,'ANNUAL SUMMARY'!$C$15)+SUMIF('PREVIOUS LOGS'!$K$6,FC6,'PREVIOUS LOGS'!$B$12)+SUMIF('PREVIOUS LOGS'!$K$59,$K$6,'PREVIOUS LOGS'!$B$65)+SUMIF('PREVIOUS LOGS'!$K$112,FC6,'PREVIOUS LOGS'!$B$118)+SUMIF('PREVIOUS LOGS'!$K$165,FC6,'PREVIOUS LOGS'!$B$171)+SUMIF('PREVIOUS LOGS'!$K$218,FC6,'PREVIOUS LOGS'!$B$224)+SUMIF('PREVIOUS LOGS'!$K$271,FC6,'PREVIOUS LOGS'!$B$277)+SUMIF('PREVIOUS LOGS'!$K$324,FC6,'PREVIOUS LOGS'!$B$330)+SUMIF('PREVIOUS LOGS'!$BH$6,FC6,'PREVIOUS LOGS'!$AY$12)+SUMIF('PREVIOUS LOGS'!$BH$59,$K$6,'PREVIOUS LOGS'!$AY$65)+SUMIF('PREVIOUS LOGS'!$BH$112,FC6,'PREVIOUS LOGS'!$AY$118)+SUMIF('PREVIOUS LOGS'!$BH$165,FC6,'PREVIOUS LOGS'!$AY$171)+SUMIF('PREVIOUS LOGS'!$BH$218,FC6,'PREVIOUS LOGS'!$AY$224)+SUMIF('PREVIOUS LOGS'!$BH$271,FC6,'PREVIOUS LOGS'!$AY$277)+SUMIF('PREVIOUS LOGS'!$BH$324,FC6,'PREVIOUS LOGS'!$AY$330)+SUMIF('PREVIOUS LOGS'!$DF$6,FC6,'PREVIOUS LOGS'!$CW$12)+SUMIF('PREVIOUS LOGS'!$DF$59,$K$6,'PREVIOUS LOGS'!$CW$65)+SUMIF('PREVIOUS LOGS'!$DF$112,FC6,'PREVIOUS LOGS'!$CW$118)+SUMIF('PREVIOUS LOGS'!$DF$165,FC6,'PREVIOUS LOGS'!$CW$171)+SUMIF('PREVIOUS LOGS'!$DF$218,FC6,'PREVIOUS LOGS'!$CW$224)+SUMIF('PREVIOUS LOGS'!$DF$271,FC6,'PREVIOUS LOGS'!$CW$277)+SUMIF('PREVIOUS LOGS'!$DF$324,FC6,'PREVIOUS LOGS'!$CW$330)+SUMIF('PREVIOUS LOGS'!$FC$6,FC6,'PREVIOUS LOGS'!$ET$12)+SUMIF('PREVIOUS LOGS'!$FC$59,$K$6,'PREVIOUS LOGS'!$ET$65)+SUMIF('PREVIOUS LOGS'!$FC$112,FC6,'PREVIOUS LOGS'!$ET$118)+SUMIF('PREVIOUS LOGS'!$FC$165,FC6,'PREVIOUS LOGS'!$ET$171)+SUMIF('PREVIOUS LOGS'!$FC$218,FC6,'PREVIOUS LOGS'!$ET$224)+SUMIF('PREVIOUS LOGS'!$FC$271,FC6,'PREVIOUS LOGS'!$ET$277)+SUMIF('PREVIOUS LOGS'!$FC$324,FC6,'PREVIOUS LOGS'!$ET$330)</f>
        <v>0</v>
      </c>
      <c r="EU12" s="828"/>
      <c r="EV12" s="828"/>
      <c r="EW12" s="828"/>
      <c r="EX12" s="828"/>
      <c r="EY12" s="828"/>
      <c r="EZ12" s="828"/>
      <c r="FA12" s="828"/>
      <c r="FB12" s="828"/>
      <c r="FC12" s="828"/>
      <c r="FD12" s="829"/>
      <c r="FE12" s="14"/>
      <c r="FF12" s="835" t="str">
        <f>IFERROR(ET12/FA14,"")</f>
        <v/>
      </c>
      <c r="FG12" s="836"/>
      <c r="FH12" s="836"/>
      <c r="FI12" s="836"/>
      <c r="FJ12" s="836"/>
      <c r="FK12" s="836"/>
      <c r="FL12" s="836"/>
      <c r="FM12" s="836"/>
      <c r="FN12" s="836"/>
      <c r="FO12" s="836"/>
      <c r="FP12" s="837"/>
      <c r="FQ12" s="15"/>
      <c r="FR12" s="820">
        <v>2022</v>
      </c>
      <c r="FS12" s="821"/>
      <c r="FT12" s="821"/>
      <c r="FU12" s="821"/>
      <c r="FV12" s="821"/>
      <c r="FW12" s="1118">
        <f>SUMIFS('ANNUAL SUMMARY'!$AF$54,FR12,'ANNUAL SUMMARY'!$V$9,FC6,'ANNUAL SUMMARY'!$L$6)+SUMIFS('ANNUAL SUMMARY'!$AF$112,FR12,'ANNUAL SUMMARY'!$V$9,FC6,'ANNUAL SUMMARY'!$L$64)+SUMIFS('ANNUAL SUMMARY'!$AF$170,FR12,'ANNUAL SUMMARY'!$V$9,FC6,'ANNUAL SUMMARY'!$L$122)+SUMIFS('ANNUAL SUMMARY'!$AF$228,FR12,'ANNUAL SUMMARY'!$V$9,FC6,'ANNUAL SUMMARY'!$L$180)+SUMIFS('ANNUAL SUMMARY'!$AF$286,FR12,'ANNUAL SUMMARY'!$V$9,FC6,'ANNUAL SUMMARY'!$L$238)+SUMIFS('ANNUAL SUMMARY'!$AF$344,FR12,'ANNUAL SUMMARY'!$V$9,FC6,'ANNUAL SUMMARY'!$L$296)+SUMIFS('ANNUAL SUMMARY'!$AF$402,FR12,'ANNUAL SUMMARY'!$V$9,FC6,'ANNUAL SUMMARY'!$L$354)+SUMIFS('ANNUAL SUMMARY'!$AF$460,FR12,'ANNUAL SUMMARY'!$V$9,FC6,'ANNUAL SUMMARY'!$L$412)+SUMIFS('ANNUAL SUMMARY'!$AF$518,FR12,'ANNUAL SUMMARY'!$V$9,FC6,'ANNUAL SUMMARY'!$L$470)+SUMIFS('ANNUAL SUMMARY'!$AF$576,FR12,'ANNUAL SUMMARY'!$V$9,FC6,'ANNUAL SUMMARY'!$L$528)+SUMIFS('ANNUAL SUMMARY'!$AF$634,FR12,'ANNUAL SUMMARY'!$V$9,FC6,'ANNUAL SUMMARY'!$L$586)+SUMIFS('ANNUAL SUMMARY'!$AF$692,FR12,'ANNUAL SUMMARY'!$V$9,FC6,'ANNUAL SUMMARY'!$L$644)+SUMIFS('ANNUAL SUMMARY'!$CC$54,FR12,'ANNUAL SUMMARY'!$V$9,FC6,'ANNUAL SUMMARY'!$BI$6)+SUMIFS('ANNUAL SUMMARY'!$CC$112,FR12,'ANNUAL SUMMARY'!$V$9,FC6,'ANNUAL SUMMARY'!$BI$64)+SUMIFS('ANNUAL SUMMARY'!$CC$170,FR12,'ANNUAL SUMMARY'!$V$9,FC6,'ANNUAL SUMMARY'!$BI$122)+SUMIFS('ANNUAL SUMMARY'!$CC$228,FR12,'ANNUAL SUMMARY'!$V$9,FC6,'ANNUAL SUMMARY'!$BI$180)+SUMIFS('ANNUAL SUMMARY'!$CC$286,FR12,'ANNUAL SUMMARY'!$V$9,FC6,'ANNUAL SUMMARY'!$BI$238)+SUMIFS('ANNUAL SUMMARY'!$CC$344,FR12,'ANNUAL SUMMARY'!$V$9,FC6,'ANNUAL SUMMARY'!$BI$296)+SUMIFS('ANNUAL SUMMARY'!$CC$402,FR12,'ANNUAL SUMMARY'!$V$9,FC6,'ANNUAL SUMMARY'!$BI$354)+SUMIFS('ANNUAL SUMMARY'!$CC$460,FR12,'ANNUAL SUMMARY'!$V$9,FC6,'ANNUAL SUMMARY'!$BI$412)+SUMIFS('ANNUAL SUMMARY'!$CC$518,FR12,'ANNUAL SUMMARY'!$V$9,FC6,'ANNUAL SUMMARY'!$BI$470)+SUMIFS('ANNUAL SUMMARY'!$CC$576,FR12,'ANNUAL SUMMARY'!$V$9,FC6,'ANNUAL SUMMARY'!$BI$528)+SUMIFS('ANNUAL SUMMARY'!$CC$634,FR12,'ANNUAL SUMMARY'!$V$9,FC6,'ANNUAL SUMMARY'!$BI$586)+SUMIFS('ANNUAL SUMMARY'!$CC$692,FR12,'ANNUAL SUMMARY'!$V$9,FC6,'ANNUAL SUMMARY'!$BI$644)+SUMIFS('ANNUAL SUMMARY'!$EB$54,FR12,'ANNUAL SUMMARY'!$V$9,FC6,'ANNUAL SUMMARY'!$DH$6)+SUMIFS('ANNUAL SUMMARY'!$EB$112,FR12,'ANNUAL SUMMARY'!$V$9,FC6,'ANNUAL SUMMARY'!$DH$64)+SUMIFS('ANNUAL SUMMARY'!$EB$170,FR12,'ANNUAL SUMMARY'!$V$9,FC6,'ANNUAL SUMMARY'!$DH$122)+SUMIFS('ANNUAL SUMMARY'!$EB$228,FR12,'ANNUAL SUMMARY'!$V$9,FC6,'ANNUAL SUMMARY'!$DH$180)+SUMIFS('ANNUAL SUMMARY'!$EB$286,FR12,'ANNUAL SUMMARY'!$V$9,FC6,'ANNUAL SUMMARY'!$DH$238)+SUMIFS('ANNUAL SUMMARY'!$EB$344,FR12,'ANNUAL SUMMARY'!$V$9,FC6,'ANNUAL SUMMARY'!$DH$296)+SUMIFS('ANNUAL SUMMARY'!$EB$402,FR12,'ANNUAL SUMMARY'!$V$9,FC6,'ANNUAL SUMMARY'!$DH$354)+SUMIFS('ANNUAL SUMMARY'!$EB$460,FR12,'ANNUAL SUMMARY'!$V$9,FC6,'ANNUAL SUMMARY'!$DH$412)+SUMIFS('ANNUAL SUMMARY'!$EB$518,FR12,'ANNUAL SUMMARY'!$V$9,FC6,'ANNUAL SUMMARY'!$DH$470)+SUMIFS('ANNUAL SUMMARY'!$EB$576,FR12,'ANNUAL SUMMARY'!$V$9,FC6,'ANNUAL SUMMARY'!$DH$528)+SUMIFS('ANNUAL SUMMARY'!$EB$634,FR12,'ANNUAL SUMMARY'!$V$9,FC6,'ANNUAL SUMMARY'!$DH$586)+SUMIFS('ANNUAL SUMMARY'!$EB$692,FR12,'ANNUAL SUMMARY'!$V$9,FC6,'ANNUAL SUMMARY'!$DH$644)+SUMIFS('ANNUAL SUMMARY'!$FY$54,FR12,'ANNUAL SUMMARY'!$V$9,FC6,'ANNUAL SUMMARY'!$FE$6)+SUMIFS('ANNUAL SUMMARY'!$FY$112,FR12,'ANNUAL SUMMARY'!$V$9,FC6,'ANNUAL SUMMARY'!$FE$64)+SUMIFS('ANNUAL SUMMARY'!$FY$170,FR12,'ANNUAL SUMMARY'!$V$9,FC6,'ANNUAL SUMMARY'!$FE$122)+SUMIFS('ANNUAL SUMMARY'!$FY$228,FR12,'ANNUAL SUMMARY'!$V$9,FC6,'ANNUAL SUMMARY'!$FE$180)+SUMIFS('ANNUAL SUMMARY'!$FY$286,FR12,'ANNUAL SUMMARY'!$V$9,FC6,'ANNUAL SUMMARY'!$FE$238)+SUMIFS('ANNUAL SUMMARY'!$FY$344,FR12,'ANNUAL SUMMARY'!$V$9,FC6,'ANNUAL SUMMARY'!$FE$296)+SUMIFS('ANNUAL SUMMARY'!$FY$402,FR12,'ANNUAL SUMMARY'!$V$9,FC6,'ANNUAL SUMMARY'!$FE$354)+SUMIFS('ANNUAL SUMMARY'!$FY$460,FR12,'ANNUAL SUMMARY'!$V$9,FC6,'ANNUAL SUMMARY'!$FE$412)+SUMIFS('ANNUAL SUMMARY'!$FY$518,FR12,'ANNUAL SUMMARY'!$V$9,FC6,'ANNUAL SUMMARY'!$FE$470)+SUMIFS('ANNUAL SUMMARY'!$FY$576,FR12,'ANNUAL SUMMARY'!$V$9,FC6,'ANNUAL SUMMARY'!$FE$528)+SUMIFS('ANNUAL SUMMARY'!$FY$634,FR12,'ANNUAL SUMMARY'!$V$9,FC6,'ANNUAL SUMMARY'!$FE$586)+SUMIFS('ANNUAL SUMMARY'!$FY$692,FR12,'ANNUAL SUMMARY'!$V$9,FC6,'ANNUAL SUMMARY'!$FE$644)</f>
        <v>0</v>
      </c>
      <c r="FX12" s="727"/>
      <c r="FY12" s="727"/>
      <c r="FZ12" s="727"/>
      <c r="GA12" s="727">
        <f>SUMIFS('ANNUAL SUMMARY'!$AJ$54,FR12,'ANNUAL SUMMARY'!$V$9,FC6,'ANNUAL SUMMARY'!$L$6)+SUMIFS('ANNUAL SUMMARY'!$AJ$112,FR12,'ANNUAL SUMMARY'!$V$9,FC6,'ANNUAL SUMMARY'!$L$64)+SUMIFS('ANNUAL SUMMARY'!$AJ$170,FR12,'ANNUAL SUMMARY'!$V$9,FC6,'ANNUAL SUMMARY'!$L$122)+SUMIFS('ANNUAL SUMMARY'!$AJ$228,FR12,'ANNUAL SUMMARY'!$V$9,FC6,'ANNUAL SUMMARY'!$L$180)+SUMIFS('ANNUAL SUMMARY'!$AJ$286,FR12,'ANNUAL SUMMARY'!$V$9,FC6,'ANNUAL SUMMARY'!$L$238)+SUMIFS('ANNUAL SUMMARY'!$AJ$344,FR12,'ANNUAL SUMMARY'!$V$9,FC6,'ANNUAL SUMMARY'!$L$296)+SUMIFS('ANNUAL SUMMARY'!$AJ$402,FR12,'ANNUAL SUMMARY'!$V$9,FC6,'ANNUAL SUMMARY'!$L$354)+SUMIFS('ANNUAL SUMMARY'!$AJ$460,FR12,'ANNUAL SUMMARY'!$V$9,FC6,'ANNUAL SUMMARY'!$L$412)+SUMIFS('ANNUAL SUMMARY'!$AJ$518,FR12,'ANNUAL SUMMARY'!$V$9,FC6,'ANNUAL SUMMARY'!$L$470)+SUMIFS('ANNUAL SUMMARY'!$AJ$576,FR12,'ANNUAL SUMMARY'!$V$9,FC6,'ANNUAL SUMMARY'!$L$528)+SUMIFS('ANNUAL SUMMARY'!$AJ$634,FR12,'ANNUAL SUMMARY'!$V$9,FC6,'ANNUAL SUMMARY'!$L$586)+SUMIFS('ANNUAL SUMMARY'!$AJ$692,FR12,'ANNUAL SUMMARY'!$V$9,FC6,'ANNUAL SUMMARY'!$L$644)+SUMIFS('ANNUAL SUMMARY'!$CG$54,FR12,'ANNUAL SUMMARY'!$V$9,FC6,'ANNUAL SUMMARY'!$BI$6)+SUMIFS('ANNUAL SUMMARY'!$CG$112,FR12,'ANNUAL SUMMARY'!$V$9,FC6,'ANNUAL SUMMARY'!$BI$64)+SUMIFS('ANNUAL SUMMARY'!$CG$170,FR12,'ANNUAL SUMMARY'!$V$9,FC6,'ANNUAL SUMMARY'!$BI$122)+SUMIFS('ANNUAL SUMMARY'!$CG$228,FR12,'ANNUAL SUMMARY'!$V$9,FC6,'ANNUAL SUMMARY'!$BI$180)+SUMIFS('ANNUAL SUMMARY'!$CG$286,FR12,'ANNUAL SUMMARY'!$V$9,FC6,'ANNUAL SUMMARY'!$BI$238)+SUMIFS('ANNUAL SUMMARY'!$CG$344,FR12,'ANNUAL SUMMARY'!$V$9,FC6,'ANNUAL SUMMARY'!$BI$296)+SUMIFS('ANNUAL SUMMARY'!$CG$402,FR12,'ANNUAL SUMMARY'!$V$9,FC6,'ANNUAL SUMMARY'!$BI$354)+SUMIFS('ANNUAL SUMMARY'!$CG$460,FR12,'ANNUAL SUMMARY'!$V$9,FC6,'ANNUAL SUMMARY'!$BI$412)+SUMIFS('ANNUAL SUMMARY'!$CG$518,FR12,'ANNUAL SUMMARY'!$V$9,FC6,'ANNUAL SUMMARY'!$BI$470)+SUMIFS('ANNUAL SUMMARY'!$CG$576,FR12,'ANNUAL SUMMARY'!$V$9,FC6,'ANNUAL SUMMARY'!$BI$528)+SUMIFS('ANNUAL SUMMARY'!$CG$634,FR12,'ANNUAL SUMMARY'!$V$9,FC6,'ANNUAL SUMMARY'!$BI$586)+SUMIFS('ANNUAL SUMMARY'!$CG$692,FR12,'ANNUAL SUMMARY'!$V$9,FC6,'ANNUAL SUMMARY'!$BI$644)+SUMIFS('ANNUAL SUMMARY'!$EF$54,FR12,'ANNUAL SUMMARY'!$V$9,FC6,'ANNUAL SUMMARY'!$DH$6)+SUMIFS('ANNUAL SUMMARY'!$EF$112,FR12,'ANNUAL SUMMARY'!$V$9,FC6,'ANNUAL SUMMARY'!$DH$64)+SUMIFS('ANNUAL SUMMARY'!$EF$170,FR12,'ANNUAL SUMMARY'!$V$9,FC6,'ANNUAL SUMMARY'!$DH$122)+SUMIFS('ANNUAL SUMMARY'!$EF$228,FR12,'ANNUAL SUMMARY'!$V$9,FC6,'ANNUAL SUMMARY'!$DH$180)+SUMIFS('ANNUAL SUMMARY'!$EF$286,FR12,'ANNUAL SUMMARY'!$V$9,FC6,'ANNUAL SUMMARY'!$DH$238)+SUMIFS('ANNUAL SUMMARY'!$EF$344,FR12,'ANNUAL SUMMARY'!$V$9,FC6,'ANNUAL SUMMARY'!$DH$296)+SUMIFS('ANNUAL SUMMARY'!$EF$402,FR12,'ANNUAL SUMMARY'!$V$9,FC6,'ANNUAL SUMMARY'!$DH$354)+SUMIFS('ANNUAL SUMMARY'!$EF$460,FR12,'ANNUAL SUMMARY'!$V$9,FC6,'ANNUAL SUMMARY'!$DH$412)+SUMIFS('ANNUAL SUMMARY'!$EF$518,FR12,'ANNUAL SUMMARY'!$V$9,FC6,'ANNUAL SUMMARY'!$DH$470)+SUMIFS('ANNUAL SUMMARY'!$EF$576,FR12,'ANNUAL SUMMARY'!$V$9,FC6,'ANNUAL SUMMARY'!$DH$528)+SUMIFS('ANNUAL SUMMARY'!$EF$634,FR12,'ANNUAL SUMMARY'!$V$9,FC6,'ANNUAL SUMMARY'!$DH$586)+SUMIFS('ANNUAL SUMMARY'!$EF$692,FR12,'ANNUAL SUMMARY'!$V$9,FC6,'ANNUAL SUMMARY'!$DH$644)+SUMIFS('ANNUAL SUMMARY'!$GC$54,FR12,'ANNUAL SUMMARY'!$V$9,FC6,'ANNUAL SUMMARY'!$FE$6)+SUMIFS('ANNUAL SUMMARY'!$GC$112,FR12,'ANNUAL SUMMARY'!$V$9,FC6,'ANNUAL SUMMARY'!$FE$64)+SUMIFS('ANNUAL SUMMARY'!$GC$170,FR12,'ANNUAL SUMMARY'!$V$9,FC6,'ANNUAL SUMMARY'!$FE$122)+SUMIFS('ANNUAL SUMMARY'!$GC$228,FR12,'ANNUAL SUMMARY'!$V$9,FC6,'ANNUAL SUMMARY'!$FE$180)+SUMIFS('ANNUAL SUMMARY'!$GC$286,FR12,'ANNUAL SUMMARY'!$V$9,FC6,'ANNUAL SUMMARY'!$FE$238)+SUMIFS('ANNUAL SUMMARY'!$GC$344,FR12,'ANNUAL SUMMARY'!$V$9,FC6,'ANNUAL SUMMARY'!$FE$296)+SUMIFS('ANNUAL SUMMARY'!$GC$402,FR12,'ANNUAL SUMMARY'!$V$9,FC6,'ANNUAL SUMMARY'!$FE$354)+SUMIFS('ANNUAL SUMMARY'!$GC$460,FR12,'ANNUAL SUMMARY'!$V$9,FC6,'ANNUAL SUMMARY'!$FE$412)+SUMIFS('ANNUAL SUMMARY'!$GC$518,FR12,'ANNUAL SUMMARY'!$V$9,FC6,'ANNUAL SUMMARY'!$FE$470)+SUMIFS('ANNUAL SUMMARY'!$GC$576,FR12,'ANNUAL SUMMARY'!$V$9,FC6,'ANNUAL SUMMARY'!$FE$528)+SUMIFS('ANNUAL SUMMARY'!$GC$634,FR12,'ANNUAL SUMMARY'!$V$9,FC6,'ANNUAL SUMMARY'!$FE$586)+SUMIFS('ANNUAL SUMMARY'!$GC$692,FR12,'ANNUAL SUMMARY'!$V$9,FC6,'ANNUAL SUMMARY'!$FE$644)</f>
        <v>0</v>
      </c>
      <c r="GB12" s="727"/>
      <c r="GC12" s="727"/>
      <c r="GD12" s="727"/>
      <c r="GE12" s="727">
        <f>SUMIFS('ANNUAL SUMMARY'!$AN$54,FR12,'ANNUAL SUMMARY'!$V$9,FC6,'ANNUAL SUMMARY'!$L$6)+SUMIFS('ANNUAL SUMMARY'!$AN$112,FR12,'ANNUAL SUMMARY'!$V$9,FC6,'ANNUAL SUMMARY'!$L$64)+SUMIFS('ANNUAL SUMMARY'!$AN$170,FR12,'ANNUAL SUMMARY'!$V$9,FC6,'ANNUAL SUMMARY'!$L$122)+SUMIFS('ANNUAL SUMMARY'!$AN$228,FR12,'ANNUAL SUMMARY'!$V$9,FC6,'ANNUAL SUMMARY'!$L$180)+SUMIFS('ANNUAL SUMMARY'!$AN$286,FR12,'ANNUAL SUMMARY'!$V$9,FC6,'ANNUAL SUMMARY'!$L$238)+SUMIFS('ANNUAL SUMMARY'!$AN$344,FR12,'ANNUAL SUMMARY'!$V$9,FC6,'ANNUAL SUMMARY'!$L$296)+SUMIFS('ANNUAL SUMMARY'!$AN$402,FR12,'ANNUAL SUMMARY'!$V$9,FC6,'ANNUAL SUMMARY'!$L$354)+SUMIFS('ANNUAL SUMMARY'!$AN$460,FR12,'ANNUAL SUMMARY'!$V$9,FC6,'ANNUAL SUMMARY'!$L$412)+SUMIFS('ANNUAL SUMMARY'!$AN$518,FR12,'ANNUAL SUMMARY'!$V$9,FC6,'ANNUAL SUMMARY'!$L$470)+SUMIFS('ANNUAL SUMMARY'!$AN$576,FR12,'ANNUAL SUMMARY'!$V$9,FC6,'ANNUAL SUMMARY'!$L$528)+SUMIFS('ANNUAL SUMMARY'!$AN$634,FR12,'ANNUAL SUMMARY'!$V$9,FC6,'ANNUAL SUMMARY'!$L$586)+SUMIFS('ANNUAL SUMMARY'!$AN$692,FR12,'ANNUAL SUMMARY'!$V$9,FC6,'ANNUAL SUMMARY'!$L$644)+SUMIFS('ANNUAL SUMMARY'!$CK$54,FR12,'ANNUAL SUMMARY'!$V$9,FC6,'ANNUAL SUMMARY'!$BI$6)+SUMIFS('ANNUAL SUMMARY'!$CK$112,FR12,'ANNUAL SUMMARY'!$V$9,FC6,'ANNUAL SUMMARY'!$BI$64)+SUMIFS('ANNUAL SUMMARY'!$CK$170,FR12,'ANNUAL SUMMARY'!$V$9,FC6,'ANNUAL SUMMARY'!$BI$122)+SUMIFS('ANNUAL SUMMARY'!$CK$228,FR12,'ANNUAL SUMMARY'!$V$9,FC6,'ANNUAL SUMMARY'!$BI$180)+SUMIFS('ANNUAL SUMMARY'!$CK$286,FR12,'ANNUAL SUMMARY'!$V$9,FC6,'ANNUAL SUMMARY'!$BI$238)+SUMIFS('ANNUAL SUMMARY'!$CK$344,FR12,'ANNUAL SUMMARY'!$V$9,FC6,'ANNUAL SUMMARY'!$BI$296)+SUMIFS('ANNUAL SUMMARY'!$CK$402,FR12,'ANNUAL SUMMARY'!$V$9,FC6,'ANNUAL SUMMARY'!$BI$354)+SUMIFS('ANNUAL SUMMARY'!$CK$460,FR12,'ANNUAL SUMMARY'!$V$9,FC6,'ANNUAL SUMMARY'!$BI$412)+SUMIFS('ANNUAL SUMMARY'!$CK$518,FR12,'ANNUAL SUMMARY'!$V$9,FC6,'ANNUAL SUMMARY'!$BI$470)+SUMIFS('ANNUAL SUMMARY'!$CK$576,FR12,'ANNUAL SUMMARY'!$V$9,FC6,'ANNUAL SUMMARY'!$BI$528)+SUMIFS('ANNUAL SUMMARY'!$CK$634,FR12,'ANNUAL SUMMARY'!$V$9,FC6,'ANNUAL SUMMARY'!$BI$586)+SUMIFS('ANNUAL SUMMARY'!$CK$692,FR12,'ANNUAL SUMMARY'!$V$9,FC6,'ANNUAL SUMMARY'!$BI$644)+SUMIFS('ANNUAL SUMMARY'!$EJ$54,FR12,'ANNUAL SUMMARY'!$V$9,FC6,'ANNUAL SUMMARY'!$DH$6)+SUMIFS('ANNUAL SUMMARY'!$EJ$112,FR12,'ANNUAL SUMMARY'!$V$9,FC6,'ANNUAL SUMMARY'!$DH$64)+SUMIFS('ANNUAL SUMMARY'!$EJ$170,FR12,'ANNUAL SUMMARY'!$V$9,FC6,'ANNUAL SUMMARY'!$DH$122)+SUMIFS('ANNUAL SUMMARY'!$EJ$228,FR12,'ANNUAL SUMMARY'!$V$9,FC6,'ANNUAL SUMMARY'!$DH$180)+SUMIFS('ANNUAL SUMMARY'!$EJ$286,FR12,'ANNUAL SUMMARY'!$V$9,FC6,'ANNUAL SUMMARY'!$DH$238)+SUMIFS('ANNUAL SUMMARY'!$EJ$344,FR12,'ANNUAL SUMMARY'!$V$9,FC6,'ANNUAL SUMMARY'!$DH$296)+SUMIFS('ANNUAL SUMMARY'!$EJ$402,FR12,'ANNUAL SUMMARY'!$V$9,FC6,'ANNUAL SUMMARY'!$DH$354)+SUMIFS('ANNUAL SUMMARY'!$EJ$460,FR12,'ANNUAL SUMMARY'!$V$9,FC6,'ANNUAL SUMMARY'!$DH$412)+SUMIFS('ANNUAL SUMMARY'!$EJ$518,FR12,'ANNUAL SUMMARY'!$V$9,FC6,'ANNUAL SUMMARY'!$DH$470)+SUMIFS('ANNUAL SUMMARY'!$EJ$576,FR12,'ANNUAL SUMMARY'!$V$9,FC6,'ANNUAL SUMMARY'!$DH$528)+SUMIFS('ANNUAL SUMMARY'!$EJ$634,FR12,'ANNUAL SUMMARY'!$V$9,FC6,'ANNUAL SUMMARY'!$DH$586)+SUMIFS('ANNUAL SUMMARY'!$EJ$692,FR12,'ANNUAL SUMMARY'!$V$9,FC6,'ANNUAL SUMMARY'!$DH$644)+SUMIFS('ANNUAL SUMMARY'!$GG$54,FR12,'ANNUAL SUMMARY'!$V$9,FC6,'ANNUAL SUMMARY'!$FE$6)+SUMIFS('ANNUAL SUMMARY'!$GG$112,FR12,'ANNUAL SUMMARY'!$V$9,FC6,'ANNUAL SUMMARY'!$FE$64)+SUMIFS('ANNUAL SUMMARY'!$GG$170,FR12,'ANNUAL SUMMARY'!$V$9,FC6,'ANNUAL SUMMARY'!$FE$122)+SUMIFS('ANNUAL SUMMARY'!$GG$228,FR12,'ANNUAL SUMMARY'!$V$9,FC6,'ANNUAL SUMMARY'!$FE$180)+SUMIFS('ANNUAL SUMMARY'!$GG$286,FR12,'ANNUAL SUMMARY'!$V$9,FC6,'ANNUAL SUMMARY'!$FE$238)+SUMIFS('ANNUAL SUMMARY'!$GG$344,FR12,'ANNUAL SUMMARY'!$V$9,FC6,'ANNUAL SUMMARY'!$FE$296)+SUMIFS('ANNUAL SUMMARY'!$GG$402,FR12,'ANNUAL SUMMARY'!$V$9,FC6,'ANNUAL SUMMARY'!$FE$354)+SUMIFS('ANNUAL SUMMARY'!$GG$460,FR12,'ANNUAL SUMMARY'!$V$9,FC6,'ANNUAL SUMMARY'!$FE$412)+SUMIFS('ANNUAL SUMMARY'!$GG$518,FR12,'ANNUAL SUMMARY'!$V$9,FC6,'ANNUAL SUMMARY'!$FE$470)+SUMIFS('ANNUAL SUMMARY'!$GG$576,FR12,'ANNUAL SUMMARY'!$V$9,FC6,'ANNUAL SUMMARY'!$FE$528)+SUMIFS('ANNUAL SUMMARY'!$GG$634,FR12,'ANNUAL SUMMARY'!$V$9,FC6,'ANNUAL SUMMARY'!$FE$586)+SUMIFS('ANNUAL SUMMARY'!$GG$692,FR12,'ANNUAL SUMMARY'!$V$9,FC6,'ANNUAL SUMMARY'!$FE$644)</f>
        <v>0</v>
      </c>
      <c r="GF12" s="727"/>
      <c r="GG12" s="727"/>
      <c r="GH12" s="727"/>
      <c r="GI12" s="728">
        <f>SUMIFS('ANNUAL SUMMARY'!$AR$54,FR12,'ANNUAL SUMMARY'!$V$9,FC6,'ANNUAL SUMMARY'!$L$6)+SUMIFS('ANNUAL SUMMARY'!$AR$112,FR12,'ANNUAL SUMMARY'!$V$9,FC6,'ANNUAL SUMMARY'!$L$64)+SUMIFS('ANNUAL SUMMARY'!$AR$170,FR12,'ANNUAL SUMMARY'!$V$9,FC6,'ANNUAL SUMMARY'!$L$122)+SUMIFS('ANNUAL SUMMARY'!$AR$228,FR12,'ANNUAL SUMMARY'!$V$9,FC6,'ANNUAL SUMMARY'!$L$180)+SUMIFS('ANNUAL SUMMARY'!$AR$286,FR12,'ANNUAL SUMMARY'!$V$9,FC6,'ANNUAL SUMMARY'!$L$238)+SUMIFS('ANNUAL SUMMARY'!$AR$344,FR12,'ANNUAL SUMMARY'!$V$9,FC6,'ANNUAL SUMMARY'!$L$296)+SUMIFS('ANNUAL SUMMARY'!$AR$402,FR12,'ANNUAL SUMMARY'!$V$9,FC6,'ANNUAL SUMMARY'!$L$354)+SUMIFS('ANNUAL SUMMARY'!$AR$460,FR12,'ANNUAL SUMMARY'!$V$9,FC6,'ANNUAL SUMMARY'!$L$412)+SUMIFS('ANNUAL SUMMARY'!$AR$518,FR12,'ANNUAL SUMMARY'!$V$9,FC6,'ANNUAL SUMMARY'!$L$470)+SUMIFS('ANNUAL SUMMARY'!$AR$576,FR12,'ANNUAL SUMMARY'!$V$9,FC6,'ANNUAL SUMMARY'!$L$528)+SUMIFS('ANNUAL SUMMARY'!$AR$634,FR12,'ANNUAL SUMMARY'!$V$9,FC6,'ANNUAL SUMMARY'!$L$586)+SUMIFS('ANNUAL SUMMARY'!$AR$692,FR12,'ANNUAL SUMMARY'!$V$9,FC6,'ANNUAL SUMMARY'!$L$644)+SUMIFS('ANNUAL SUMMARY'!$CO$54,FR12,'ANNUAL SUMMARY'!$V$9,FC6,'ANNUAL SUMMARY'!$BI$6)+SUMIFS('ANNUAL SUMMARY'!$CO$112,FR12,'ANNUAL SUMMARY'!$V$9,FC6,'ANNUAL SUMMARY'!$BI$64)+SUMIFS('ANNUAL SUMMARY'!$CO$170,FR12,'ANNUAL SUMMARY'!$V$9,FC6,'ANNUAL SUMMARY'!$BI$122)+SUMIFS('ANNUAL SUMMARY'!$CO$228,FR12,'ANNUAL SUMMARY'!$V$9,FC6,'ANNUAL SUMMARY'!$BI$180)+SUMIFS('ANNUAL SUMMARY'!$CO$286,FR12,'ANNUAL SUMMARY'!$V$9,FC6,'ANNUAL SUMMARY'!$BI$238)+SUMIFS('ANNUAL SUMMARY'!$CO$344,FR12,'ANNUAL SUMMARY'!$V$9,FC6,'ANNUAL SUMMARY'!$BI$296)+SUMIFS('ANNUAL SUMMARY'!$CO$402,FR12,'ANNUAL SUMMARY'!$V$9,FC6,'ANNUAL SUMMARY'!$BI$354)+SUMIFS('ANNUAL SUMMARY'!$CO$460,FR12,'ANNUAL SUMMARY'!$V$9,FC6,'ANNUAL SUMMARY'!$BI$412)+SUMIFS('ANNUAL SUMMARY'!$CO$518,FR12,'ANNUAL SUMMARY'!$V$9,FC6,'ANNUAL SUMMARY'!$BI$470)+SUMIFS('ANNUAL SUMMARY'!$CO$576,FR12,'ANNUAL SUMMARY'!$V$9,FC6,'ANNUAL SUMMARY'!$BI$528)+SUMIFS('ANNUAL SUMMARY'!$CO$634,FR12,'ANNUAL SUMMARY'!$V$9,FC6,'ANNUAL SUMMARY'!$BI$586)+SUMIFS('ANNUAL SUMMARY'!$CO$692,FR12,'ANNUAL SUMMARY'!$V$9,FC6,'ANNUAL SUMMARY'!$BI$644)+SUMIFS('ANNUAL SUMMARY'!$EN$54,FR12,'ANNUAL SUMMARY'!$V$9,FC6,'ANNUAL SUMMARY'!$DH$6)+SUMIFS('ANNUAL SUMMARY'!$EN$112,FR12,'ANNUAL SUMMARY'!$V$9,FC6,'ANNUAL SUMMARY'!$DH$64)+SUMIFS('ANNUAL SUMMARY'!$EN$170,FR12,'ANNUAL SUMMARY'!$V$9,FC6,'ANNUAL SUMMARY'!$DH$122)+SUMIFS('ANNUAL SUMMARY'!$EN$228,FR12,'ANNUAL SUMMARY'!$V$9,FC6,'ANNUAL SUMMARY'!$DH$180)+SUMIFS('ANNUAL SUMMARY'!$EN$286,FR12,'ANNUAL SUMMARY'!$V$9,FC6,'ANNUAL SUMMARY'!$DH$238)+SUMIFS('ANNUAL SUMMARY'!$EN$344,FR12,'ANNUAL SUMMARY'!$V$9,FC6,'ANNUAL SUMMARY'!$DH$296)+SUMIFS('ANNUAL SUMMARY'!$EN$402,FR12,'ANNUAL SUMMARY'!$V$9,FC6,'ANNUAL SUMMARY'!$DH$354)+SUMIFS('ANNUAL SUMMARY'!$EN$460,FR12,'ANNUAL SUMMARY'!$V$9,FC6,'ANNUAL SUMMARY'!$DH$412)+SUMIFS('ANNUAL SUMMARY'!$EN$518,FR12,'ANNUAL SUMMARY'!$V$9,FC6,'ANNUAL SUMMARY'!$DH$470)+SUMIFS('ANNUAL SUMMARY'!$EN$576,FR12,'ANNUAL SUMMARY'!$V$9,FC6,'ANNUAL SUMMARY'!$DH$528)+SUMIFS('ANNUAL SUMMARY'!$EN$634,FR12,'ANNUAL SUMMARY'!$V$9,FC6,'ANNUAL SUMMARY'!$DH$586)+SUMIFS('ANNUAL SUMMARY'!$EN$692,FR12,'ANNUAL SUMMARY'!$V$9,FC6,'ANNUAL SUMMARY'!$DH$644)+SUMIFS('ANNUAL SUMMARY'!$GK$54,FR12,'ANNUAL SUMMARY'!$V$9,FC6,'ANNUAL SUMMARY'!$FE$6)+SUMIFS('ANNUAL SUMMARY'!$GK$112,FR12,'ANNUAL SUMMARY'!$V$9,FC6,'ANNUAL SUMMARY'!$FE$64)+SUMIFS('ANNUAL SUMMARY'!$GK$170,FR12,'ANNUAL SUMMARY'!$V$9,FC6,'ANNUAL SUMMARY'!$FE$122)+SUMIFS('ANNUAL SUMMARY'!$GK$228,FR12,'ANNUAL SUMMARY'!$V$9,FC6,'ANNUAL SUMMARY'!$FE$180)+SUMIFS('ANNUAL SUMMARY'!$GK$286,FR12,'ANNUAL SUMMARY'!$V$9,FC6,'ANNUAL SUMMARY'!$FE$238)+SUMIFS('ANNUAL SUMMARY'!$GK$344,FR12,'ANNUAL SUMMARY'!$V$9,FC6,'ANNUAL SUMMARY'!$FE$296)+SUMIFS('ANNUAL SUMMARY'!$GK$402,FR12,'ANNUAL SUMMARY'!$V$9,FC6,'ANNUAL SUMMARY'!$FE$354)+SUMIFS('ANNUAL SUMMARY'!$GK$460,FR12,'ANNUAL SUMMARY'!$V$9,FC6,'ANNUAL SUMMARY'!$FE$412)+SUMIFS('ANNUAL SUMMARY'!$GK$518,FR12,'ANNUAL SUMMARY'!$V$9,FC6,'ANNUAL SUMMARY'!$FE$470)+SUMIFS('ANNUAL SUMMARY'!$GK$576,FR12,'ANNUAL SUMMARY'!$V$9,FC6,'ANNUAL SUMMARY'!$FE$528)+SUMIFS('ANNUAL SUMMARY'!$GK$634,FR12,'ANNUAL SUMMARY'!$V$9,FC6,'ANNUAL SUMMARY'!$FE$586)+SUMIFS('ANNUAL SUMMARY'!$GK$692,FR12,'ANNUAL SUMMARY'!$V$9,FC6,'ANNUAL SUMMARY'!$FE$644)</f>
        <v>0</v>
      </c>
      <c r="GJ12" s="728"/>
      <c r="GK12" s="728"/>
      <c r="GL12" s="728">
        <f>SUMIFS('ANNUAL SUMMARY'!$AU$54,FR12,'ANNUAL SUMMARY'!$V$9,FC6,'ANNUAL SUMMARY'!$L$6)+SUMIFS('ANNUAL SUMMARY'!$AU$112,FR12,'ANNUAL SUMMARY'!$V$9,FC6,'ANNUAL SUMMARY'!$L$64)+SUMIFS('ANNUAL SUMMARY'!$AU$170,FR12,'ANNUAL SUMMARY'!$V$9,FC6,'ANNUAL SUMMARY'!$L$122)+SUMIFS('ANNUAL SUMMARY'!$AU$228,FR12,'ANNUAL SUMMARY'!$V$9,FC6,'ANNUAL SUMMARY'!$L$180)+SUMIFS('ANNUAL SUMMARY'!$AU$286,FR12,'ANNUAL SUMMARY'!$V$9,FC6,'ANNUAL SUMMARY'!$L$238)+SUMIFS('ANNUAL SUMMARY'!$AU$344,FR12,'ANNUAL SUMMARY'!$V$9,FC6,'ANNUAL SUMMARY'!$L$296)+SUMIFS('ANNUAL SUMMARY'!$AU$402,FR12,'ANNUAL SUMMARY'!$V$9,FC6,'ANNUAL SUMMARY'!$L$354)+SUMIFS('ANNUAL SUMMARY'!$AU$460,FR12,'ANNUAL SUMMARY'!$V$9,FC6,'ANNUAL SUMMARY'!$L$412)+SUMIFS('ANNUAL SUMMARY'!$AU$518,FR12,'ANNUAL SUMMARY'!$V$9,FC6,'ANNUAL SUMMARY'!$L$470)+SUMIFS('ANNUAL SUMMARY'!$AU$576,FR12,'ANNUAL SUMMARY'!$V$9,FC6,'ANNUAL SUMMARY'!$L$528)+SUMIFS('ANNUAL SUMMARY'!$AU$634,FR12,'ANNUAL SUMMARY'!$V$9,FC6,'ANNUAL SUMMARY'!$L$586)+SUMIFS('ANNUAL SUMMARY'!$AU$692,FR12,'ANNUAL SUMMARY'!$V$9,FC6,'ANNUAL SUMMARY'!$L$644)+SUMIFS('ANNUAL SUMMARY'!$CR$54,FR12,'ANNUAL SUMMARY'!$V$9,FC6,'ANNUAL SUMMARY'!$BI$6)+SUMIFS('ANNUAL SUMMARY'!$CR$112,FR12,'ANNUAL SUMMARY'!$V$9,FC6,'ANNUAL SUMMARY'!$BI$64)+SUMIFS('ANNUAL SUMMARY'!$CR$170,FR12,'ANNUAL SUMMARY'!$V$9,FC6,'ANNUAL SUMMARY'!$BI$122)+SUMIFS('ANNUAL SUMMARY'!$CR$228,FR12,'ANNUAL SUMMARY'!$V$9,FC6,'ANNUAL SUMMARY'!$BI$180)+SUMIFS('ANNUAL SUMMARY'!$CR$286,FR12,'ANNUAL SUMMARY'!$V$9,FC6,'ANNUAL SUMMARY'!$BI$238)+SUMIFS('ANNUAL SUMMARY'!$CR$344,FR12,'ANNUAL SUMMARY'!$V$9,FC6,'ANNUAL SUMMARY'!$BI$296)+SUMIFS('ANNUAL SUMMARY'!$CR$402,FR12,'ANNUAL SUMMARY'!$V$9,FC6,'ANNUAL SUMMARY'!$BI$354)+SUMIFS('ANNUAL SUMMARY'!$CR$460,FR12,'ANNUAL SUMMARY'!$V$9,FC6,'ANNUAL SUMMARY'!$BI$412)+SUMIFS('ANNUAL SUMMARY'!$CR$518,FR12,'ANNUAL SUMMARY'!$V$9,FC6,'ANNUAL SUMMARY'!$BI$470)+SUMIFS('ANNUAL SUMMARY'!$CR$576,FR12,'ANNUAL SUMMARY'!$V$9,FC6,'ANNUAL SUMMARY'!$BI$528)+SUMIFS('ANNUAL SUMMARY'!$CR$634,FR12,'ANNUAL SUMMARY'!$V$9,FC6,'ANNUAL SUMMARY'!$BI$586)+SUMIFS('ANNUAL SUMMARY'!$CR$692,FR12,'ANNUAL SUMMARY'!$V$9,FC6,'ANNUAL SUMMARY'!$BI$644)+SUMIFS('ANNUAL SUMMARY'!$EQ$54,FR12,'ANNUAL SUMMARY'!$V$9,FC6,'ANNUAL SUMMARY'!$DH$6)+SUMIFS('ANNUAL SUMMARY'!$EQ$112,FR12,'ANNUAL SUMMARY'!$V$9,FC6,'ANNUAL SUMMARY'!$DH$64)+SUMIFS('ANNUAL SUMMARY'!$EQ$170,FR12,'ANNUAL SUMMARY'!$V$9,FC6,'ANNUAL SUMMARY'!$DH$122)+SUMIFS('ANNUAL SUMMARY'!$EQ$228,FR12,'ANNUAL SUMMARY'!$V$9,FC6,'ANNUAL SUMMARY'!$DH$180)+SUMIFS('ANNUAL SUMMARY'!$EQ$286,FR12,'ANNUAL SUMMARY'!$V$9,FC6,'ANNUAL SUMMARY'!$DH$238)+SUMIFS('ANNUAL SUMMARY'!$EQ$344,FR12,'ANNUAL SUMMARY'!$V$9,FC6,'ANNUAL SUMMARY'!$DH$296)+SUMIFS('ANNUAL SUMMARY'!$EQ$402,FR12,'ANNUAL SUMMARY'!$V$9,FC6,'ANNUAL SUMMARY'!$DH$354)+SUMIFS('ANNUAL SUMMARY'!$EQ$460,FR12,'ANNUAL SUMMARY'!$V$9,FC6,'ANNUAL SUMMARY'!$DH$412)+SUMIFS('ANNUAL SUMMARY'!$EQ$518,FR12,'ANNUAL SUMMARY'!$V$9,FC6,'ANNUAL SUMMARY'!$DH$470)+SUMIFS('ANNUAL SUMMARY'!$EQ$576,FR12,'ANNUAL SUMMARY'!$V$9,FC6,'ANNUAL SUMMARY'!$DH$528)+SUMIFS('ANNUAL SUMMARY'!$EQ$634,FR12,'ANNUAL SUMMARY'!$V$9,FC6,'ANNUAL SUMMARY'!$DH$586)+SUMIFS('ANNUAL SUMMARY'!$EQ$692,FR12,'ANNUAL SUMMARY'!$V$9,FC6,'ANNUAL SUMMARY'!$DH$644)+SUMIFS('ANNUAL SUMMARY'!$GN$54,FR12,'ANNUAL SUMMARY'!$V$9,FC6,'ANNUAL SUMMARY'!$FE$6)+SUMIFS('ANNUAL SUMMARY'!$GN$112,FR12,'ANNUAL SUMMARY'!$V$9,FC6,'ANNUAL SUMMARY'!$FE$64)+SUMIFS('ANNUAL SUMMARY'!$GN$170,FR12,'ANNUAL SUMMARY'!$V$9,FC6,'ANNUAL SUMMARY'!$FE$122)+SUMIFS('ANNUAL SUMMARY'!$GN$228,FR12,'ANNUAL SUMMARY'!$V$9,FC6,'ANNUAL SUMMARY'!$FE$180)+SUMIFS('ANNUAL SUMMARY'!$GN$286,FR12,'ANNUAL SUMMARY'!$V$9,FC6,'ANNUAL SUMMARY'!$FE$238)+SUMIFS('ANNUAL SUMMARY'!$GN$344,FR12,'ANNUAL SUMMARY'!$V$9,FC6,'ANNUAL SUMMARY'!$FE$296)+SUMIFS('ANNUAL SUMMARY'!$GN$402,FR12,'ANNUAL SUMMARY'!$V$9,FC6,'ANNUAL SUMMARY'!$FE$354)+SUMIFS('ANNUAL SUMMARY'!$GN$460,FR12,'ANNUAL SUMMARY'!$V$9,FC6,'ANNUAL SUMMARY'!$FE$412)+SUMIFS('ANNUAL SUMMARY'!$GN$518,FR12,'ANNUAL SUMMARY'!$V$9,FC6,'ANNUAL SUMMARY'!$FE$470)+SUMIFS('ANNUAL SUMMARY'!$GN$576,FR12,'ANNUAL SUMMARY'!$V$9,FC6,'ANNUAL SUMMARY'!$FE$528)+SUMIFS('ANNUAL SUMMARY'!$GN$634,FR12,'ANNUAL SUMMARY'!$V$9,FC6,'ANNUAL SUMMARY'!$FE$586)+SUMIFS('ANNUAL SUMMARY'!$GN$692,FR12,'ANNUAL SUMMARY'!$V$9,FC6,'ANNUAL SUMMARY'!$FE$644)</f>
        <v>0</v>
      </c>
      <c r="GM12" s="728"/>
      <c r="GN12" s="728"/>
      <c r="GO12" s="1263"/>
    </row>
    <row r="13" spans="1:197" ht="15" customHeight="1" thickBot="1" x14ac:dyDescent="0.3">
      <c r="A13" s="154"/>
      <c r="B13" s="830"/>
      <c r="C13" s="831"/>
      <c r="D13" s="831"/>
      <c r="E13" s="831"/>
      <c r="F13" s="831"/>
      <c r="G13" s="831"/>
      <c r="H13" s="831"/>
      <c r="I13" s="831"/>
      <c r="J13" s="831"/>
      <c r="K13" s="831"/>
      <c r="L13" s="832"/>
      <c r="M13" s="14"/>
      <c r="N13" s="838"/>
      <c r="O13" s="839"/>
      <c r="P13" s="839"/>
      <c r="Q13" s="839"/>
      <c r="R13" s="839"/>
      <c r="S13" s="840"/>
      <c r="T13" s="840"/>
      <c r="U13" s="840"/>
      <c r="V13" s="840"/>
      <c r="W13" s="840"/>
      <c r="X13" s="841"/>
      <c r="Y13" s="15"/>
      <c r="Z13" s="822"/>
      <c r="AA13" s="823"/>
      <c r="AB13" s="823"/>
      <c r="AC13" s="823"/>
      <c r="AD13" s="823"/>
      <c r="AE13" s="727"/>
      <c r="AF13" s="727"/>
      <c r="AG13" s="727"/>
      <c r="AH13" s="727"/>
      <c r="AI13" s="727"/>
      <c r="AJ13" s="727"/>
      <c r="AK13" s="727"/>
      <c r="AL13" s="727"/>
      <c r="AM13" s="727"/>
      <c r="AN13" s="727"/>
      <c r="AO13" s="727"/>
      <c r="AP13" s="727"/>
      <c r="AQ13" s="728"/>
      <c r="AR13" s="728"/>
      <c r="AS13" s="728"/>
      <c r="AT13" s="728"/>
      <c r="AU13" s="728"/>
      <c r="AV13" s="1260"/>
      <c r="AW13" s="1263"/>
      <c r="AX13" s="154"/>
      <c r="AY13" s="830"/>
      <c r="AZ13" s="831"/>
      <c r="BA13" s="831"/>
      <c r="BB13" s="831"/>
      <c r="BC13" s="831"/>
      <c r="BD13" s="831"/>
      <c r="BE13" s="831"/>
      <c r="BF13" s="831"/>
      <c r="BG13" s="831"/>
      <c r="BH13" s="831"/>
      <c r="BI13" s="832"/>
      <c r="BJ13" s="14"/>
      <c r="BK13" s="838"/>
      <c r="BL13" s="839"/>
      <c r="BM13" s="839"/>
      <c r="BN13" s="839"/>
      <c r="BO13" s="839"/>
      <c r="BP13" s="840"/>
      <c r="BQ13" s="840"/>
      <c r="BR13" s="840"/>
      <c r="BS13" s="840"/>
      <c r="BT13" s="840"/>
      <c r="BU13" s="841"/>
      <c r="BV13" s="15"/>
      <c r="BW13" s="822"/>
      <c r="BX13" s="823"/>
      <c r="BY13" s="823"/>
      <c r="BZ13" s="823"/>
      <c r="CA13" s="823"/>
      <c r="CB13" s="727"/>
      <c r="CC13" s="727"/>
      <c r="CD13" s="727"/>
      <c r="CE13" s="727"/>
      <c r="CF13" s="727"/>
      <c r="CG13" s="727"/>
      <c r="CH13" s="727"/>
      <c r="CI13" s="727"/>
      <c r="CJ13" s="727"/>
      <c r="CK13" s="727"/>
      <c r="CL13" s="727"/>
      <c r="CM13" s="727"/>
      <c r="CN13" s="728"/>
      <c r="CO13" s="728"/>
      <c r="CP13" s="728"/>
      <c r="CQ13" s="728"/>
      <c r="CR13" s="728"/>
      <c r="CS13" s="728"/>
      <c r="CT13" s="1263"/>
      <c r="CU13" s="1250"/>
      <c r="CV13" s="154"/>
      <c r="CW13" s="830"/>
      <c r="CX13" s="831"/>
      <c r="CY13" s="831"/>
      <c r="CZ13" s="831"/>
      <c r="DA13" s="831"/>
      <c r="DB13" s="831"/>
      <c r="DC13" s="831"/>
      <c r="DD13" s="831"/>
      <c r="DE13" s="831"/>
      <c r="DF13" s="831"/>
      <c r="DG13" s="832"/>
      <c r="DH13" s="14"/>
      <c r="DI13" s="838"/>
      <c r="DJ13" s="839"/>
      <c r="DK13" s="839"/>
      <c r="DL13" s="839"/>
      <c r="DM13" s="839"/>
      <c r="DN13" s="840"/>
      <c r="DO13" s="840"/>
      <c r="DP13" s="840"/>
      <c r="DQ13" s="840"/>
      <c r="DR13" s="840"/>
      <c r="DS13" s="841"/>
      <c r="DT13" s="15"/>
      <c r="DU13" s="822"/>
      <c r="DV13" s="823"/>
      <c r="DW13" s="823"/>
      <c r="DX13" s="823"/>
      <c r="DY13" s="823"/>
      <c r="DZ13" s="727"/>
      <c r="EA13" s="727"/>
      <c r="EB13" s="727"/>
      <c r="EC13" s="727"/>
      <c r="ED13" s="727"/>
      <c r="EE13" s="727"/>
      <c r="EF13" s="727"/>
      <c r="EG13" s="727"/>
      <c r="EH13" s="727"/>
      <c r="EI13" s="727"/>
      <c r="EJ13" s="727"/>
      <c r="EK13" s="727"/>
      <c r="EL13" s="728"/>
      <c r="EM13" s="728"/>
      <c r="EN13" s="728"/>
      <c r="EO13" s="728"/>
      <c r="EP13" s="728"/>
      <c r="EQ13" s="1260"/>
      <c r="ER13" s="1263"/>
      <c r="ES13" s="154"/>
      <c r="ET13" s="830"/>
      <c r="EU13" s="831"/>
      <c r="EV13" s="831"/>
      <c r="EW13" s="831"/>
      <c r="EX13" s="831"/>
      <c r="EY13" s="831"/>
      <c r="EZ13" s="831"/>
      <c r="FA13" s="831"/>
      <c r="FB13" s="831"/>
      <c r="FC13" s="831"/>
      <c r="FD13" s="832"/>
      <c r="FE13" s="14"/>
      <c r="FF13" s="838"/>
      <c r="FG13" s="839"/>
      <c r="FH13" s="839"/>
      <c r="FI13" s="839"/>
      <c r="FJ13" s="839"/>
      <c r="FK13" s="840"/>
      <c r="FL13" s="840"/>
      <c r="FM13" s="840"/>
      <c r="FN13" s="840"/>
      <c r="FO13" s="840"/>
      <c r="FP13" s="841"/>
      <c r="FQ13" s="15"/>
      <c r="FR13" s="822"/>
      <c r="FS13" s="823"/>
      <c r="FT13" s="823"/>
      <c r="FU13" s="823"/>
      <c r="FV13" s="823"/>
      <c r="FW13" s="727"/>
      <c r="FX13" s="727"/>
      <c r="FY13" s="727"/>
      <c r="FZ13" s="727"/>
      <c r="GA13" s="727"/>
      <c r="GB13" s="727"/>
      <c r="GC13" s="727"/>
      <c r="GD13" s="727"/>
      <c r="GE13" s="727"/>
      <c r="GF13" s="727"/>
      <c r="GG13" s="727"/>
      <c r="GH13" s="727"/>
      <c r="GI13" s="728"/>
      <c r="GJ13" s="728"/>
      <c r="GK13" s="728"/>
      <c r="GL13" s="728"/>
      <c r="GM13" s="728"/>
      <c r="GN13" s="728"/>
      <c r="GO13" s="1263"/>
    </row>
    <row r="14" spans="1:197" ht="15" customHeight="1" thickTop="1" x14ac:dyDescent="0.25">
      <c r="A14" s="154"/>
      <c r="B14" s="824" t="str">
        <f>'ANNUAL SUMMARY'!$C$18</f>
        <v>NO. FLIGHTS</v>
      </c>
      <c r="C14" s="825"/>
      <c r="D14" s="825"/>
      <c r="E14" s="825"/>
      <c r="F14" s="825"/>
      <c r="G14" s="825"/>
      <c r="H14" s="826"/>
      <c r="I14" s="803">
        <f>SUMIF('ANNUAL SUMMARY'!$FE$622,K6,'ANNUAL SUMMARY'!$FC$634)+SUMIF('ANNUAL SUMMARY'!$DH$622,K6,'ANNUAL SUMMARY'!$DF$634)+SUMIF('ANNUAL SUMMARY'!$BI$622,K6,'ANNUAL SUMMARY'!$BG$634)+SUMIF('ANNUAL SUMMARY'!$L$622,K6,'ANNUAL SUMMARY'!$J$634)+SUMIF('ANNUAL SUMMARY'!$FE$566,K6,'ANNUAL SUMMARY'!$FC$578)+SUMIF('ANNUAL SUMMARY'!$DH$566,K6,'ANNUAL SUMMARY'!$DF$578)+SUMIF('ANNUAL SUMMARY'!$BI$566,K6,'ANNUAL SUMMARY'!$BG$578)+SUMIF('ANNUAL SUMMARY'!$L$566,K6,'ANNUAL SUMMARY'!$J$578)+SUMIF('ANNUAL SUMMARY'!$FE$510,K6,'ANNUAL SUMMARY'!$FC$522)+SUMIF('ANNUAL SUMMARY'!$DH$510,K6,'ANNUAL SUMMARY'!$DF$522)+SUMIF('ANNUAL SUMMARY'!$BI$510,K6,'ANNUAL SUMMARY'!$BG$522)+SUMIF('ANNUAL SUMMARY'!$L$510,K6,'ANNUAL SUMMARY'!$J$522)+SUMIF('ANNUAL SUMMARY'!$FE$454,K6,'ANNUAL SUMMARY'!$FC$466)+SUMIF('ANNUAL SUMMARY'!$DH$454,K6,'ANNUAL SUMMARY'!$DF$466)+SUMIF('ANNUAL SUMMARY'!$BI$454,K6,'ANNUAL SUMMARY'!$BG$466)+SUMIF('ANNUAL SUMMARY'!$L$454,K6,'ANNUAL SUMMARY'!$J$466)+SUMIF('ANNUAL SUMMARY'!$FE$398,K6,'ANNUAL SUMMARY'!$FC$410)+SUMIF('ANNUAL SUMMARY'!$DH$398,K6,'ANNUAL SUMMARY'!$DF$410)+SUMIF('ANNUAL SUMMARY'!$BI$398,K6,'ANNUAL SUMMARY'!$BG$410)+SUMIF('ANNUAL SUMMARY'!$L$398,K6,'ANNUAL SUMMARY'!$J$410)+SUMIF('ANNUAL SUMMARY'!$FE$342,K6,'ANNUAL SUMMARY'!$FC$354)+SUMIF('ANNUAL SUMMARY'!$DH$342,K6,'ANNUAL SUMMARY'!$DF$354)+SUMIF('ANNUAL SUMMARY'!$BI$342,K6,'ANNUAL SUMMARY'!$BG$354)+SUMIF('ANNUAL SUMMARY'!$L$342,K6,'ANNUAL SUMMARY'!$J$354)+SUMIF('ANNUAL SUMMARY'!$FE$286,K6,'ANNUAL SUMMARY'!$FC$298)+SUMIF('ANNUAL SUMMARY'!$DH$286,K6,'ANNUAL SUMMARY'!$DF$298)+SUMIF('ANNUAL SUMMARY'!$BI$286,K6,'ANNUAL SUMMARY'!$BG$298)+SUMIF('ANNUAL SUMMARY'!$L$286,K6,'ANNUAL SUMMARY'!$J$298)+SUMIF('ANNUAL SUMMARY'!$FE$230,K6,'ANNUAL SUMMARY'!$FC$242)+SUMIF('ANNUAL SUMMARY'!$DH$230,K6,'ANNUAL SUMMARY'!$DF$242)+SUMIF('ANNUAL SUMMARY'!$BI$230,K6,'ANNUAL SUMMARY'!$BG$242)+SUMIF('ANNUAL SUMMARY'!$L$230,K6,'ANNUAL SUMMARY'!$J$242)+SUMIF('ANNUAL SUMMARY'!$FE$174,K6,'ANNUAL SUMMARY'!$FC$186)+SUMIF('ANNUAL SUMMARY'!$DH$174,K6,'ANNUAL SUMMARY'!$DF$186)+SUMIF('ANNUAL SUMMARY'!$BI$174,K6,'ANNUAL SUMMARY'!$BG$186)+SUMIF('ANNUAL SUMMARY'!$L$174,K6,'ANNUAL SUMMARY'!$J$186)+SUMIF('ANNUAL SUMMARY'!$FE$118,K6,'ANNUAL SUMMARY'!$FC$130)+SUMIF('ANNUAL SUMMARY'!$DH$118,K6,'ANNUAL SUMMARY'!$DF$130)+SUMIF('ANNUAL SUMMARY'!$BI$118,K6,'ANNUAL SUMMARY'!$BG$130)+SUMIF('ANNUAL SUMMARY'!$L$118,K6,'ANNUAL SUMMARY'!$J$130)+SUMIF('ANNUAL SUMMARY'!$FE$62,K6,'ANNUAL SUMMARY'!$FC$74)+SUMIF('ANNUAL SUMMARY'!$DH$62,K6,'ANNUAL SUMMARY'!$DF$74)+SUMIF('ANNUAL SUMMARY'!$BI$62,K6,'ANNUAL SUMMARY'!$BG$74)+SUMIF('ANNUAL SUMMARY'!$L$62,K6,'ANNUAL SUMMARY'!$J$74)+SUMIF('ANNUAL SUMMARY'!$FE$6,K6,'ANNUAL SUMMARY'!$FC$18)+SUMIF('ANNUAL SUMMARY'!$DH$6,K6,'ANNUAL SUMMARY'!$DF$18)+SUMIF('ANNUAL SUMMARY'!$BI$6,K6,'ANNUAL SUMMARY'!$BG$18)+SUMIF('ANNUAL SUMMARY'!$L$6,K6,'ANNUAL SUMMARY'!$J$18)+SUMIF('PREVIOUS LOGS'!$K$6,K6,'PREVIOUS LOGS'!$B$12)+SUMIF('PREVIOUS LOGS'!$K$59,$K$6,'PREVIOUS LOGS'!$B$65)+SUMIF('PREVIOUS LOGS'!$K$112,K6,'PREVIOUS LOGS'!$B$118)+SUMIF('PREVIOUS LOGS'!$K$165,K6,'PREVIOUS LOGS'!$B$171)+SUMIF('PREVIOUS LOGS'!$K$218,K6,'PREVIOUS LOGS'!$B$224)+SUMIF('PREVIOUS LOGS'!$K$271,K6,'PREVIOUS LOGS'!$B$277)+SUMIF('PREVIOUS LOGS'!$K$324,K6,'PREVIOUS LOGS'!$B$330)+SUMIF('PREVIOUS LOGS'!$BH$6,K6,'PREVIOUS LOGS'!$AY$12)+SUMIF('PREVIOUS LOGS'!$BH$59,$K$6,'PREVIOUS LOGS'!$AY$65)+SUMIF('PREVIOUS LOGS'!$BH$112,K6,'PREVIOUS LOGS'!$AY$118)+SUMIF('PREVIOUS LOGS'!$BH$165,K6,'PREVIOUS LOGS'!$AY$171)+SUMIF('PREVIOUS LOGS'!$BH$218,K6,'PREVIOUS LOGS'!$AY$224)+SUMIF('PREVIOUS LOGS'!$BH$271,K6,'PREVIOUS LOGS'!$AY$277)+SUMIF('PREVIOUS LOGS'!$BH$324,K6,'PREVIOUS LOGS'!$AY$330)+SUMIF('PREVIOUS LOGS'!$DF$6,K6,'PREVIOUS LOGS'!$CW$12)+SUMIF('PREVIOUS LOGS'!$DF$59,$K$6,'PREVIOUS LOGS'!$CW$65)+SUMIF('PREVIOUS LOGS'!$DF$112,K6,'PREVIOUS LOGS'!$CW$118)+SUMIF('PREVIOUS LOGS'!$DF$165,K6,'PREVIOUS LOGS'!$CW$171)+SUMIF('PREVIOUS LOGS'!$DF$218,K6,'PREVIOUS LOGS'!$CW$224)+SUMIF('PREVIOUS LOGS'!$DF$271,K6,'PREVIOUS LOGS'!$CW$277)+SUMIF('PREVIOUS LOGS'!$DF$324,K6,'PREVIOUS LOGS'!$CW$330)+SUMIF('PREVIOUS LOGS'!$FC$6,K6,'PREVIOUS LOGS'!$ET$12)+SUMIF('PREVIOUS LOGS'!$FC$59,$K$6,'PREVIOUS LOGS'!$ET$65)+SUMIF('PREVIOUS LOGS'!$FC$112,K6,'PREVIOUS LOGS'!$ET$118)+SUMIF('PREVIOUS LOGS'!$FC$165,K6,'PREVIOUS LOGS'!$ET$171)+SUMIF('PREVIOUS LOGS'!$FC$218,K6,'PREVIOUS LOGS'!$ET$224)+SUMIF('PREVIOUS LOGS'!$FC$271,K6,'PREVIOUS LOGS'!$ET$277)+SUMIF('PREVIOUS LOGS'!$FC$324,K6,'PREVIOUS LOGS'!$ET$330)</f>
        <v>6</v>
      </c>
      <c r="J14" s="705"/>
      <c r="K14" s="705"/>
      <c r="L14" s="804"/>
      <c r="M14" s="637"/>
      <c r="N14" s="695" t="str">
        <f>'ANNUAL SUMMARY'!$O$18</f>
        <v>DAY</v>
      </c>
      <c r="O14" s="696"/>
      <c r="P14" s="696"/>
      <c r="Q14" s="696"/>
      <c r="R14" s="696" t="e">
        <f>SUMIF('ANNUAL SUMMARY'!$L$6,K6,'ANNUAL SUMMARY'!$T$18)+SUMIF('ANNUAL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SUMMARY'!#REF!)+SUMIF(#REF!,K6,#REF!)+SUMIF(#REF!,K6,#REF!)+SUMIF(#REF!,K6,#REF!)+SUMIF(#REF!,K6,#REF!)+SUMIF(#REF!,K6,#REF!)+SUMIF(#REF!,K6,#REF!)+SUMIF(#REF!,K6,#REF!)+SUMIF(#REF!,K6,#REF!)</f>
        <v>#REF!</v>
      </c>
      <c r="S14" s="697">
        <f>SUMIF('ANNUAL SUMMARY'!$FE$622,K6,'ANNUAL SUMMARY'!$FM$634)+SUMIF('ANNUAL SUMMARY'!$DH$622,K6,'ANNUAL SUMMARY'!$DP$634)+SUMIF('ANNUAL SUMMARY'!$BI$622,K6,'ANNUAL SUMMARY'!$BQ$634)+SUMIF('ANNUAL SUMMARY'!$L$622,K6,'ANNUAL SUMMARY'!$T$634)+SUMIF('ANNUAL SUMMARY'!$FE$566,K6,'ANNUAL SUMMARY'!$FM$578)+SUMIF('ANNUAL SUMMARY'!$DH$566,K6,'ANNUAL SUMMARY'!$DP$578)+SUMIF('ANNUAL SUMMARY'!$BI$566,K6,'ANNUAL SUMMARY'!$BQ$578)+SUMIF('ANNUAL SUMMARY'!$L$566,K6,'ANNUAL SUMMARY'!$T$578)+SUMIF('ANNUAL SUMMARY'!$FE$510,K6,'ANNUAL SUMMARY'!$FM$522)+SUMIF('ANNUAL SUMMARY'!$DH$510,K6,'ANNUAL SUMMARY'!$DP$522)+SUMIF('ANNUAL SUMMARY'!$BI$510,K6,'ANNUAL SUMMARY'!$BQ$522)+SUMIF('ANNUAL SUMMARY'!$L$510,K6,'ANNUAL SUMMARY'!$T$522)+SUMIF('ANNUAL SUMMARY'!$FE$454,K6,'ANNUAL SUMMARY'!$FM$466)+SUMIF('ANNUAL SUMMARY'!$DH$454,K6,'ANNUAL SUMMARY'!$DP$466)+SUMIF('ANNUAL SUMMARY'!$BI$454,K6,'ANNUAL SUMMARY'!$BQ$466)+SUMIF('ANNUAL SUMMARY'!$L$454,K6,'ANNUAL SUMMARY'!$T$466)+SUMIF('ANNUAL SUMMARY'!$FE$398,K6,'ANNUAL SUMMARY'!$FM$410)+SUMIF('ANNUAL SUMMARY'!$DH$398,K6,'ANNUAL SUMMARY'!$DP$410)+SUMIF('ANNUAL SUMMARY'!$BI$398,K6,'ANNUAL SUMMARY'!$BQ$410)+SUMIF('ANNUAL SUMMARY'!$L$398,K6,'ANNUAL SUMMARY'!$T$410)+SUMIF('ANNUAL SUMMARY'!$FE$342,K6,'ANNUAL SUMMARY'!$FM$354)+SUMIF('ANNUAL SUMMARY'!$DH$342,K6,'ANNUAL SUMMARY'!$DP$354)+SUMIF('ANNUAL SUMMARY'!$BI$342,K6,'ANNUAL SUMMARY'!$BQ$354)+SUMIF('ANNUAL SUMMARY'!$L$342,K6,'ANNUAL SUMMARY'!$T$354)+SUMIF('ANNUAL SUMMARY'!$FE$286,K6,'ANNUAL SUMMARY'!$FM$298)+SUMIF('ANNUAL SUMMARY'!$DH$286,K6,'ANNUAL SUMMARY'!$DP$298)+SUMIF('ANNUAL SUMMARY'!$BI$286,K6,'ANNUAL SUMMARY'!$BQ$298)+SUMIF('ANNUAL SUMMARY'!$L$286,K6,'ANNUAL SUMMARY'!$T$298)+SUMIF('ANNUAL SUMMARY'!$FE$230,K6,'ANNUAL SUMMARY'!$FM$242)+SUMIF('ANNUAL SUMMARY'!$DH$230,K6,'ANNUAL SUMMARY'!$DP$242)+SUMIF('ANNUAL SUMMARY'!$BI$230,K6,'ANNUAL SUMMARY'!$BQ$242)+SUMIF('ANNUAL SUMMARY'!$L$230,K6,'ANNUAL SUMMARY'!$T$242)+SUMIF('ANNUAL SUMMARY'!$FE$174,K6,'ANNUAL SUMMARY'!$FM$186)+SUMIF('ANNUAL SUMMARY'!$DH$174,K6,'ANNUAL SUMMARY'!$DP$186)+SUMIF('ANNUAL SUMMARY'!$BI$174,K6,'ANNUAL SUMMARY'!$BQ$186)+SUMIF('ANNUAL SUMMARY'!$L$174,K6,'ANNUAL SUMMARY'!$T$186)+SUMIF('ANNUAL SUMMARY'!$FE$118,K6,'ANNUAL SUMMARY'!$FM$130)+SUMIF('ANNUAL SUMMARY'!$DH$118,K6,'ANNUAL SUMMARY'!$DP$130)+SUMIF('ANNUAL SUMMARY'!$BI$118,K6,'ANNUAL SUMMARY'!$BQ$130)+SUMIF('ANNUAL SUMMARY'!$L$118,K6,'ANNUAL SUMMARY'!$T$130)+SUMIF('ANNUAL SUMMARY'!$FE$62,K6,'ANNUAL SUMMARY'!$FM$74)+SUMIF('ANNUAL SUMMARY'!$DH$62,K6,'ANNUAL SUMMARY'!$DP$74)+SUMIF('ANNUAL SUMMARY'!$BI$62,K6,'ANNUAL SUMMARY'!$BQ$74)+SUMIF('ANNUAL SUMMARY'!$L$62,K6,'ANNUAL SUMMARY'!$T$74)+SUMIF('ANNUAL SUMMARY'!$FE$6,K6,'ANNUAL SUMMARY'!$FM$18)+SUMIF('ANNUAL SUMMARY'!$DH$6,K6,'ANNUAL SUMMARY'!$DP$18)+SUMIF('ANNUAL SUMMARY'!$BI$6,K6,'ANNUAL SUMMARY'!$BQ$18)+SUMIF('ANNUAL SUMMARY'!$L$6,K6,'ANNUAL SUMMARY'!$T$18)+SUMIF('PREVIOUS LOGS'!$K$6,K6,'PREVIOUS LOGS'!$S$14)+SUMIF('PREVIOUS LOGS'!$K$59,$K$6,'PREVIOUS LOGS'!$S$67)+SUMIF('PREVIOUS LOGS'!$K$112,K6,'PREVIOUS LOGS'!$S$120)+SUMIF('PREVIOUS LOGS'!$K$165,K6,'PREVIOUS LOGS'!$S$173)+SUMIF('PREVIOUS LOGS'!$K$218,K6,'PREVIOUS LOGS'!$S$226)+SUMIF('PREVIOUS LOGS'!$K$271,K6,'PREVIOUS LOGS'!$S$279)+SUMIF('PREVIOUS LOGS'!$K$324,K6,'PREVIOUS LOGS'!$S$332)+SUMIF('PREVIOUS LOGS'!$BH$6,K6,'PREVIOUS LOGS'!$BP$14)+SUMIF('PREVIOUS LOGS'!$BH$59,$K$6,'PREVIOUS LOGS'!$BP$67)+SUMIF('PREVIOUS LOGS'!$BH$112,K6,'PREVIOUS LOGS'!$BP$120)+SUMIF('PREVIOUS LOGS'!$BH$165,K6,'PREVIOUS LOGS'!$BP$173)+SUMIF('PREVIOUS LOGS'!$BH$218,K6,'PREVIOUS LOGS'!$BP$226)+SUMIF('PREVIOUS LOGS'!$BH$271,K6,'PREVIOUS LOGS'!$BP$279)+SUMIF('PREVIOUS LOGS'!$BH$324,K6,'PREVIOUS LOGS'!$BP$332)+SUMIF('PREVIOUS LOGS'!$DF$6,K6,'PREVIOUS LOGS'!$DN$14)+SUMIF('PREVIOUS LOGS'!$DF$59,$K$6,'PREVIOUS LOGS'!$DN$67)+SUMIF('PREVIOUS LOGS'!$DF$112,K6,'PREVIOUS LOGS'!$DN$120)+SUMIF('PREVIOUS LOGS'!$DF$165,K6,'PREVIOUS LOGS'!$DN$173)+SUMIF('PREVIOUS LOGS'!$DF$218,K6,'PREVIOUS LOGS'!$DN$226)+SUMIF('PREVIOUS LOGS'!$DF$271,K6,'PREVIOUS LOGS'!$DN$279)+SUMIF('PREVIOUS LOGS'!$DF$324,K6,'PREVIOUS LOGS'!$DN$332)+SUMIF('PREVIOUS LOGS'!$FC$6,K6,'PREVIOUS LOGS'!$FK$14)+SUMIF('PREVIOUS LOGS'!$FC$59,$K$6,'PREVIOUS LOGS'!$FK$67)+SUMIF('PREVIOUS LOGS'!$FC$112,K6,'PREVIOUS LOGS'!$FK$120)+SUMIF('PREVIOUS LOGS'!$FC$165,K6,'PREVIOUS LOGS'!$FK$173)+SUMIF('PREVIOUS LOGS'!$FC$218,K6,'PREVIOUS LOGS'!$FK$226)+SUMIF('PREVIOUS LOGS'!$FC$271,K6,'PREVIOUS LOGS'!$FK$279)+SUMIF('PREVIOUS LOGS'!$FC$324,K6,'PREVIOUS LOGS'!$FK$332)</f>
        <v>13.75</v>
      </c>
      <c r="T14" s="697"/>
      <c r="U14" s="697"/>
      <c r="V14" s="697"/>
      <c r="W14" s="697"/>
      <c r="X14" s="697"/>
      <c r="Y14" s="15"/>
      <c r="Z14" s="812">
        <f>IF(Z12=0," ",Z12+1)</f>
        <v>2023</v>
      </c>
      <c r="AA14" s="813"/>
      <c r="AB14" s="813"/>
      <c r="AC14" s="813"/>
      <c r="AD14" s="813"/>
      <c r="AE14" s="1118">
        <f>SUMIFS('ANNUAL SUMMARY'!$AF$54,Z14,'ANNUAL SUMMARY'!$V$9,K6,'ANNUAL SUMMARY'!$L$6)+SUMIFS('ANNUAL SUMMARY'!$AF$112,Z14,'ANNUAL SUMMARY'!$V$9,K6,'ANNUAL SUMMARY'!$L$64)+SUMIFS('ANNUAL SUMMARY'!$AF$170,Z14,'ANNUAL SUMMARY'!$V$9,K6,'ANNUAL SUMMARY'!$L$122)+SUMIFS('ANNUAL SUMMARY'!$AF$228,Z14,'ANNUAL SUMMARY'!$V$9,K6,'ANNUAL SUMMARY'!$L$180)+SUMIFS('ANNUAL SUMMARY'!$AF$286,Z14,'ANNUAL SUMMARY'!$V$9,K6,'ANNUAL SUMMARY'!$L$238)+SUMIFS('ANNUAL SUMMARY'!$AF$344,Z14,'ANNUAL SUMMARY'!$V$9,K6,'ANNUAL SUMMARY'!$L$296)+SUMIFS('ANNUAL SUMMARY'!$AF$402,Z14,'ANNUAL SUMMARY'!$V$9,K6,'ANNUAL SUMMARY'!$L$354)+SUMIFS('ANNUAL SUMMARY'!$AF$460,Z14,'ANNUAL SUMMARY'!$V$9,K6,'ANNUAL SUMMARY'!$L$412)+SUMIFS('ANNUAL SUMMARY'!$AF$518,Z14,'ANNUAL SUMMARY'!$V$9,K6,'ANNUAL SUMMARY'!$L$470)+SUMIFS('ANNUAL SUMMARY'!$AF$576,Z14,'ANNUAL SUMMARY'!$V$9,K6,'ANNUAL SUMMARY'!$L$528)+SUMIFS('ANNUAL SUMMARY'!$AF$634,Z14,'ANNUAL SUMMARY'!$V$9,K6,'ANNUAL SUMMARY'!$L$586)+SUMIFS('ANNUAL SUMMARY'!$AF$692,Z14,'ANNUAL SUMMARY'!$V$9,K6,'ANNUAL SUMMARY'!$L$644)+SUMIFS('ANNUAL SUMMARY'!$CC$54,Z14,'ANNUAL SUMMARY'!$V$9,K6,'ANNUAL SUMMARY'!$BI$6)+SUMIFS('ANNUAL SUMMARY'!$CC$112,Z14,'ANNUAL SUMMARY'!$V$9,K6,'ANNUAL SUMMARY'!$BI$64)+SUMIFS('ANNUAL SUMMARY'!$CC$170,Z14,'ANNUAL SUMMARY'!$V$9,K6,'ANNUAL SUMMARY'!$BI$122)+SUMIFS('ANNUAL SUMMARY'!$CC$228,Z14,'ANNUAL SUMMARY'!$V$9,K6,'ANNUAL SUMMARY'!$BI$180)+SUMIFS('ANNUAL SUMMARY'!$CC$286,Z14,'ANNUAL SUMMARY'!$V$9,K6,'ANNUAL SUMMARY'!$BI$238)+SUMIFS('ANNUAL SUMMARY'!$CC$344,Z14,'ANNUAL SUMMARY'!$V$9,K6,'ANNUAL SUMMARY'!$BI$296)+SUMIFS('ANNUAL SUMMARY'!$CC$402,Z14,'ANNUAL SUMMARY'!$V$9,K6,'ANNUAL SUMMARY'!$BI$354)+SUMIFS('ANNUAL SUMMARY'!$CC$460,Z14,'ANNUAL SUMMARY'!$V$9,K6,'ANNUAL SUMMARY'!$BI$412)+SUMIFS('ANNUAL SUMMARY'!$CC$518,Z14,'ANNUAL SUMMARY'!$V$9,K6,'ANNUAL SUMMARY'!$BI$470)+SUMIFS('ANNUAL SUMMARY'!$CC$576,Z14,'ANNUAL SUMMARY'!$V$9,K6,'ANNUAL SUMMARY'!$BI$528)+SUMIFS('ANNUAL SUMMARY'!$CC$634,Z14,'ANNUAL SUMMARY'!$V$9,K6,'ANNUAL SUMMARY'!$BI$586)+SUMIFS('ANNUAL SUMMARY'!$CC$692,Z14,'ANNUAL SUMMARY'!$V$9,K6,'ANNUAL SUMMARY'!$BI$644)+SUMIFS('ANNUAL SUMMARY'!$EB$54,Z14,'ANNUAL SUMMARY'!$V$9,K6,'ANNUAL SUMMARY'!$DH$6)+SUMIFS('ANNUAL SUMMARY'!$EB$112,Z14,'ANNUAL SUMMARY'!$V$9,K6,'ANNUAL SUMMARY'!$DH$64)+SUMIFS('ANNUAL SUMMARY'!$EB$170,Z14,'ANNUAL SUMMARY'!$V$9,K6,'ANNUAL SUMMARY'!$DH$122)+SUMIFS('ANNUAL SUMMARY'!$EB$228,Z14,'ANNUAL SUMMARY'!$V$9,K6,'ANNUAL SUMMARY'!$DH$180)+SUMIFS('ANNUAL SUMMARY'!$EB$286,Z14,'ANNUAL SUMMARY'!$V$9,K6,'ANNUAL SUMMARY'!$DH$238)+SUMIFS('ANNUAL SUMMARY'!$EB$344,Z14,'ANNUAL SUMMARY'!$V$9,K6,'ANNUAL SUMMARY'!$DH$296)+SUMIFS('ANNUAL SUMMARY'!$EB$402,Z14,'ANNUAL SUMMARY'!$V$9,K6,'ANNUAL SUMMARY'!$DH$354)+SUMIFS('ANNUAL SUMMARY'!$EB$460,Z14,'ANNUAL SUMMARY'!$V$9,K6,'ANNUAL SUMMARY'!$DH$412)+SUMIFS('ANNUAL SUMMARY'!$EB$518,Z14,'ANNUAL SUMMARY'!$V$9,K6,'ANNUAL SUMMARY'!$DH$470)+SUMIFS('ANNUAL SUMMARY'!$EB$576,Z14,'ANNUAL SUMMARY'!$V$9,K6,'ANNUAL SUMMARY'!$DH$528)+SUMIFS('ANNUAL SUMMARY'!$EB$634,Z14,'ANNUAL SUMMARY'!$V$9,K6,'ANNUAL SUMMARY'!$DH$586)+SUMIFS('ANNUAL SUMMARY'!$EB$692,Z14,'ANNUAL SUMMARY'!$V$9,K6,'ANNUAL SUMMARY'!$DH$644)+SUMIFS('ANNUAL SUMMARY'!$FY$54,Z14,'ANNUAL SUMMARY'!$V$9,K6,'ANNUAL SUMMARY'!$FE$6)+SUMIFS('ANNUAL SUMMARY'!$FY$112,Z14,'ANNUAL SUMMARY'!$V$9,K6,'ANNUAL SUMMARY'!$FE$64)+SUMIFS('ANNUAL SUMMARY'!$FY$170,Z14,'ANNUAL SUMMARY'!$V$9,K6,'ANNUAL SUMMARY'!$FE$122)+SUMIFS('ANNUAL SUMMARY'!$FY$228,Z14,'ANNUAL SUMMARY'!$V$9,K6,'ANNUAL SUMMARY'!$FE$180)+SUMIFS('ANNUAL SUMMARY'!$FY$286,Z14,'ANNUAL SUMMARY'!$V$9,K6,'ANNUAL SUMMARY'!$FE$238)+SUMIFS('ANNUAL SUMMARY'!$FY$344,Z14,'ANNUAL SUMMARY'!$V$9,K6,'ANNUAL SUMMARY'!$FE$296)+SUMIFS('ANNUAL SUMMARY'!$FY$402,Z14,'ANNUAL SUMMARY'!$V$9,K6,'ANNUAL SUMMARY'!$FE$354)+SUMIFS('ANNUAL SUMMARY'!$FY$460,Z14,'ANNUAL SUMMARY'!$V$9,K6,'ANNUAL SUMMARY'!$FE$412)+SUMIFS('ANNUAL SUMMARY'!$FY$518,Z14,'ANNUAL SUMMARY'!$V$9,K6,'ANNUAL SUMMARY'!$FE$470)+SUMIFS('ANNUAL SUMMARY'!$FY$576,Z14,'ANNUAL SUMMARY'!$V$9,K6,'ANNUAL SUMMARY'!$FE$528)+SUMIFS('ANNUAL SUMMARY'!$FY$634,Z14,'ANNUAL SUMMARY'!$V$9,K6,'ANNUAL SUMMARY'!$FE$586)+SUMIFS('ANNUAL SUMMARY'!$FY$692,Z14,'ANNUAL SUMMARY'!$V$9,K6,'ANNUAL SUMMARY'!$FE$644)</f>
        <v>0</v>
      </c>
      <c r="AF14" s="727"/>
      <c r="AG14" s="727"/>
      <c r="AH14" s="727"/>
      <c r="AI14" s="727">
        <f>SUMIFS('ANNUAL SUMMARY'!$AJ$54,Z14,'ANNUAL SUMMARY'!$V$9,K6,'ANNUAL SUMMARY'!$L$6)+SUMIFS('ANNUAL SUMMARY'!$AJ$112,Z14,'ANNUAL SUMMARY'!$V$9,K6,'ANNUAL SUMMARY'!$L$64)+SUMIFS('ANNUAL SUMMARY'!$AJ$170,Z14,'ANNUAL SUMMARY'!$V$9,K6,'ANNUAL SUMMARY'!$L$122)+SUMIFS('ANNUAL SUMMARY'!$AJ$228,Z14,'ANNUAL SUMMARY'!$V$9,K6,'ANNUAL SUMMARY'!$L$180)+SUMIFS('ANNUAL SUMMARY'!$AJ$286,Z14,'ANNUAL SUMMARY'!$V$9,K6,'ANNUAL SUMMARY'!$L$238)+SUMIFS('ANNUAL SUMMARY'!$AJ$344,Z14,'ANNUAL SUMMARY'!$V$9,K6,'ANNUAL SUMMARY'!$L$296)+SUMIFS('ANNUAL SUMMARY'!$AJ$402,Z14,'ANNUAL SUMMARY'!$V$9,K6,'ANNUAL SUMMARY'!$L$354)+SUMIFS('ANNUAL SUMMARY'!$AJ$460,Z14,'ANNUAL SUMMARY'!$V$9,K6,'ANNUAL SUMMARY'!$L$412)+SUMIFS('ANNUAL SUMMARY'!$AJ$518,Z14,'ANNUAL SUMMARY'!$V$9,K6,'ANNUAL SUMMARY'!$L$470)+SUMIFS('ANNUAL SUMMARY'!$AJ$576,Z14,'ANNUAL SUMMARY'!$V$9,K6,'ANNUAL SUMMARY'!$L$528)+SUMIFS('ANNUAL SUMMARY'!$AJ$634,Z14,'ANNUAL SUMMARY'!$V$9,K6,'ANNUAL SUMMARY'!$L$586)+SUMIFS('ANNUAL SUMMARY'!$AJ$692,Z14,'ANNUAL SUMMARY'!$V$9,K6,'ANNUAL SUMMARY'!$L$644)+SUMIFS('ANNUAL SUMMARY'!$CG$54,Z14,'ANNUAL SUMMARY'!$V$9,K6,'ANNUAL SUMMARY'!$BI$6)+SUMIFS('ANNUAL SUMMARY'!$CG$112,Z14,'ANNUAL SUMMARY'!$V$9,K6,'ANNUAL SUMMARY'!$BI$64)+SUMIFS('ANNUAL SUMMARY'!$CG$170,Z14,'ANNUAL SUMMARY'!$V$9,K6,'ANNUAL SUMMARY'!$BI$122)+SUMIFS('ANNUAL SUMMARY'!$CG$228,Z14,'ANNUAL SUMMARY'!$V$9,K6,'ANNUAL SUMMARY'!$BI$180)+SUMIFS('ANNUAL SUMMARY'!$CG$286,Z14,'ANNUAL SUMMARY'!$V$9,K6,'ANNUAL SUMMARY'!$BI$238)+SUMIFS('ANNUAL SUMMARY'!$CG$344,Z14,'ANNUAL SUMMARY'!$V$9,K6,'ANNUAL SUMMARY'!$BI$296)+SUMIFS('ANNUAL SUMMARY'!$CG$402,Z14,'ANNUAL SUMMARY'!$V$9,K6,'ANNUAL SUMMARY'!$BI$354)+SUMIFS('ANNUAL SUMMARY'!$CG$460,Z14,'ANNUAL SUMMARY'!$V$9,K6,'ANNUAL SUMMARY'!$BI$412)+SUMIFS('ANNUAL SUMMARY'!$CG$518,Z14,'ANNUAL SUMMARY'!$V$9,K6,'ANNUAL SUMMARY'!$BI$470)+SUMIFS('ANNUAL SUMMARY'!$CG$576,Z14,'ANNUAL SUMMARY'!$V$9,K6,'ANNUAL SUMMARY'!$BI$528)+SUMIFS('ANNUAL SUMMARY'!$CG$634,Z14,'ANNUAL SUMMARY'!$V$9,K6,'ANNUAL SUMMARY'!$BI$586)+SUMIFS('ANNUAL SUMMARY'!$CG$692,Z14,'ANNUAL SUMMARY'!$V$9,K6,'ANNUAL SUMMARY'!$BI$644)+SUMIFS('ANNUAL SUMMARY'!$EF$54,Z14,'ANNUAL SUMMARY'!$V$9,K6,'ANNUAL SUMMARY'!$DH$6)+SUMIFS('ANNUAL SUMMARY'!$EF$112,Z14,'ANNUAL SUMMARY'!$V$9,K6,'ANNUAL SUMMARY'!$DH$64)+SUMIFS('ANNUAL SUMMARY'!$EF$170,Z14,'ANNUAL SUMMARY'!$V$9,K6,'ANNUAL SUMMARY'!$DH$122)+SUMIFS('ANNUAL SUMMARY'!$EF$228,Z14,'ANNUAL SUMMARY'!$V$9,K6,'ANNUAL SUMMARY'!$DH$180)+SUMIFS('ANNUAL SUMMARY'!$EF$286,Z14,'ANNUAL SUMMARY'!$V$9,K6,'ANNUAL SUMMARY'!$DH$238)+SUMIFS('ANNUAL SUMMARY'!$EF$344,Z14,'ANNUAL SUMMARY'!$V$9,K6,'ANNUAL SUMMARY'!$DH$296)+SUMIFS('ANNUAL SUMMARY'!$EF$402,Z14,'ANNUAL SUMMARY'!$V$9,K6,'ANNUAL SUMMARY'!$DH$354)+SUMIFS('ANNUAL SUMMARY'!$EF$460,Z14,'ANNUAL SUMMARY'!$V$9,K6,'ANNUAL SUMMARY'!$DH$412)+SUMIFS('ANNUAL SUMMARY'!$EF$518,Z14,'ANNUAL SUMMARY'!$V$9,K6,'ANNUAL SUMMARY'!$DH$470)+SUMIFS('ANNUAL SUMMARY'!$EF$576,Z14,'ANNUAL SUMMARY'!$V$9,K6,'ANNUAL SUMMARY'!$DH$528)+SUMIFS('ANNUAL SUMMARY'!$EF$634,Z14,'ANNUAL SUMMARY'!$V$9,K6,'ANNUAL SUMMARY'!$DH$586)+SUMIFS('ANNUAL SUMMARY'!$EF$692,Z14,'ANNUAL SUMMARY'!$V$9,K6,'ANNUAL SUMMARY'!$DH$644)+SUMIFS('ANNUAL SUMMARY'!$GC$54,Z14,'ANNUAL SUMMARY'!$V$9,K6,'ANNUAL SUMMARY'!$FE$6)+SUMIFS('ANNUAL SUMMARY'!$GC$112,Z14,'ANNUAL SUMMARY'!$V$9,K6,'ANNUAL SUMMARY'!$FE$64)+SUMIFS('ANNUAL SUMMARY'!$GC$170,Z14,'ANNUAL SUMMARY'!$V$9,K6,'ANNUAL SUMMARY'!$FE$122)+SUMIFS('ANNUAL SUMMARY'!$GC$228,Z14,'ANNUAL SUMMARY'!$V$9,K6,'ANNUAL SUMMARY'!$FE$180)+SUMIFS('ANNUAL SUMMARY'!$GC$286,Z14,'ANNUAL SUMMARY'!$V$9,K6,'ANNUAL SUMMARY'!$FE$238)+SUMIFS('ANNUAL SUMMARY'!$GC$344,Z14,'ANNUAL SUMMARY'!$V$9,K6,'ANNUAL SUMMARY'!$FE$296)+SUMIFS('ANNUAL SUMMARY'!$GC$402,Z14,'ANNUAL SUMMARY'!$V$9,K6,'ANNUAL SUMMARY'!$FE$354)+SUMIFS('ANNUAL SUMMARY'!$GC$460,Z14,'ANNUAL SUMMARY'!$V$9,K6,'ANNUAL SUMMARY'!$FE$412)+SUMIFS('ANNUAL SUMMARY'!$GC$518,Z14,'ANNUAL SUMMARY'!$V$9,K6,'ANNUAL SUMMARY'!$FE$470)+SUMIFS('ANNUAL SUMMARY'!$GC$576,Z14,'ANNUAL SUMMARY'!$V$9,K6,'ANNUAL SUMMARY'!$FE$528)+SUMIFS('ANNUAL SUMMARY'!$GC$634,Z14,'ANNUAL SUMMARY'!$V$9,K6,'ANNUAL SUMMARY'!$FE$586)+SUMIFS('ANNUAL SUMMARY'!$GC$692,Z14,'ANNUAL SUMMARY'!$V$9,K6,'ANNUAL SUMMARY'!$FE$644)</f>
        <v>0</v>
      </c>
      <c r="AJ14" s="727"/>
      <c r="AK14" s="727"/>
      <c r="AL14" s="727"/>
      <c r="AM14" s="727">
        <f>SUMIFS('ANNUAL SUMMARY'!$AN$54,Z14,'ANNUAL SUMMARY'!$V$9,K6,'ANNUAL SUMMARY'!$L$6)+SUMIFS('ANNUAL SUMMARY'!$AN$112,Z14,'ANNUAL SUMMARY'!$V$9,K6,'ANNUAL SUMMARY'!$L$64)+SUMIFS('ANNUAL SUMMARY'!$AN$170,Z14,'ANNUAL SUMMARY'!$V$9,K6,'ANNUAL SUMMARY'!$L$122)+SUMIFS('ANNUAL SUMMARY'!$AN$228,Z14,'ANNUAL SUMMARY'!$V$9,K6,'ANNUAL SUMMARY'!$L$180)+SUMIFS('ANNUAL SUMMARY'!$AN$286,Z14,'ANNUAL SUMMARY'!$V$9,K6,'ANNUAL SUMMARY'!$L$238)+SUMIFS('ANNUAL SUMMARY'!$AN$344,Z14,'ANNUAL SUMMARY'!$V$9,K6,'ANNUAL SUMMARY'!$L$296)+SUMIFS('ANNUAL SUMMARY'!$AN$402,Z14,'ANNUAL SUMMARY'!$V$9,K6,'ANNUAL SUMMARY'!$L$354)+SUMIFS('ANNUAL SUMMARY'!$AN$460,Z14,'ANNUAL SUMMARY'!$V$9,K6,'ANNUAL SUMMARY'!$L$412)+SUMIFS('ANNUAL SUMMARY'!$AN$518,Z14,'ANNUAL SUMMARY'!$V$9,K6,'ANNUAL SUMMARY'!$L$470)+SUMIFS('ANNUAL SUMMARY'!$AN$576,Z14,'ANNUAL SUMMARY'!$V$9,K6,'ANNUAL SUMMARY'!$L$528)+SUMIFS('ANNUAL SUMMARY'!$AN$634,Z14,'ANNUAL SUMMARY'!$V$9,K6,'ANNUAL SUMMARY'!$L$586)+SUMIFS('ANNUAL SUMMARY'!$AN$692,Z14,'ANNUAL SUMMARY'!$V$9,K6,'ANNUAL SUMMARY'!$L$644)+SUMIFS('ANNUAL SUMMARY'!$CK$54,Z14,'ANNUAL SUMMARY'!$V$9,K6,'ANNUAL SUMMARY'!$BI$6)+SUMIFS('ANNUAL SUMMARY'!$CK$112,Z14,'ANNUAL SUMMARY'!$V$9,K6,'ANNUAL SUMMARY'!$BI$64)+SUMIFS('ANNUAL SUMMARY'!$CK$170,Z14,'ANNUAL SUMMARY'!$V$9,K6,'ANNUAL SUMMARY'!$BI$122)+SUMIFS('ANNUAL SUMMARY'!$CK$228,Z14,'ANNUAL SUMMARY'!$V$9,K6,'ANNUAL SUMMARY'!$BI$180)+SUMIFS('ANNUAL SUMMARY'!$CK$286,Z14,'ANNUAL SUMMARY'!$V$9,K6,'ANNUAL SUMMARY'!$BI$238)+SUMIFS('ANNUAL SUMMARY'!$CK$344,Z14,'ANNUAL SUMMARY'!$V$9,K6,'ANNUAL SUMMARY'!$BI$296)+SUMIFS('ANNUAL SUMMARY'!$CK$402,Z14,'ANNUAL SUMMARY'!$V$9,K6,'ANNUAL SUMMARY'!$BI$354)+SUMIFS('ANNUAL SUMMARY'!$CK$460,Z14,'ANNUAL SUMMARY'!$V$9,K6,'ANNUAL SUMMARY'!$BI$412)+SUMIFS('ANNUAL SUMMARY'!$CK$518,Z14,'ANNUAL SUMMARY'!$V$9,K6,'ANNUAL SUMMARY'!$BI$470)+SUMIFS('ANNUAL SUMMARY'!$CK$576,Z14,'ANNUAL SUMMARY'!$V$9,K6,'ANNUAL SUMMARY'!$BI$528)+SUMIFS('ANNUAL SUMMARY'!$CK$634,Z14,'ANNUAL SUMMARY'!$V$9,K6,'ANNUAL SUMMARY'!$BI$586)+SUMIFS('ANNUAL SUMMARY'!$CK$692,Z14,'ANNUAL SUMMARY'!$V$9,K6,'ANNUAL SUMMARY'!$BI$644)+SUMIFS('ANNUAL SUMMARY'!$EJ$54,Z14,'ANNUAL SUMMARY'!$V$9,K6,'ANNUAL SUMMARY'!$DH$6)+SUMIFS('ANNUAL SUMMARY'!$EJ$112,Z14,'ANNUAL SUMMARY'!$V$9,K6,'ANNUAL SUMMARY'!$DH$64)+SUMIFS('ANNUAL SUMMARY'!$EJ$170,Z14,'ANNUAL SUMMARY'!$V$9,K6,'ANNUAL SUMMARY'!$DH$122)+SUMIFS('ANNUAL SUMMARY'!$EJ$228,Z14,'ANNUAL SUMMARY'!$V$9,K6,'ANNUAL SUMMARY'!$DH$180)+SUMIFS('ANNUAL SUMMARY'!$EJ$286,Z14,'ANNUAL SUMMARY'!$V$9,K6,'ANNUAL SUMMARY'!$DH$238)+SUMIFS('ANNUAL SUMMARY'!$EJ$344,Z14,'ANNUAL SUMMARY'!$V$9,K6,'ANNUAL SUMMARY'!$DH$296)+SUMIFS('ANNUAL SUMMARY'!$EJ$402,Z14,'ANNUAL SUMMARY'!$V$9,K6,'ANNUAL SUMMARY'!$DH$354)+SUMIFS('ANNUAL SUMMARY'!$EJ$460,Z14,'ANNUAL SUMMARY'!$V$9,K6,'ANNUAL SUMMARY'!$DH$412)+SUMIFS('ANNUAL SUMMARY'!$EJ$518,Z14,'ANNUAL SUMMARY'!$V$9,K6,'ANNUAL SUMMARY'!$DH$470)+SUMIFS('ANNUAL SUMMARY'!$EJ$576,Z14,'ANNUAL SUMMARY'!$V$9,K6,'ANNUAL SUMMARY'!$DH$528)+SUMIFS('ANNUAL SUMMARY'!$EJ$634,Z14,'ANNUAL SUMMARY'!$V$9,K6,'ANNUAL SUMMARY'!$DH$586)+SUMIFS('ANNUAL SUMMARY'!$EJ$692,Z14,'ANNUAL SUMMARY'!$V$9,K6,'ANNUAL SUMMARY'!$DH$644)+SUMIFS('ANNUAL SUMMARY'!$GG$54,Z14,'ANNUAL SUMMARY'!$V$9,K6,'ANNUAL SUMMARY'!$FE$6)+SUMIFS('ANNUAL SUMMARY'!$GG$112,Z14,'ANNUAL SUMMARY'!$V$9,K6,'ANNUAL SUMMARY'!$FE$64)+SUMIFS('ANNUAL SUMMARY'!$GG$170,Z14,'ANNUAL SUMMARY'!$V$9,K6,'ANNUAL SUMMARY'!$FE$122)+SUMIFS('ANNUAL SUMMARY'!$GG$228,Z14,'ANNUAL SUMMARY'!$V$9,K6,'ANNUAL SUMMARY'!$FE$180)+SUMIFS('ANNUAL SUMMARY'!$GG$286,Z14,'ANNUAL SUMMARY'!$V$9,K6,'ANNUAL SUMMARY'!$FE$238)+SUMIFS('ANNUAL SUMMARY'!$GG$344,Z14,'ANNUAL SUMMARY'!$V$9,K6,'ANNUAL SUMMARY'!$FE$296)+SUMIFS('ANNUAL SUMMARY'!$GG$402,Z14,'ANNUAL SUMMARY'!$V$9,K6,'ANNUAL SUMMARY'!$FE$354)+SUMIFS('ANNUAL SUMMARY'!$GG$460,Z14,'ANNUAL SUMMARY'!$V$9,K6,'ANNUAL SUMMARY'!$FE$412)+SUMIFS('ANNUAL SUMMARY'!$GG$518,Z14,'ANNUAL SUMMARY'!$V$9,K6,'ANNUAL SUMMARY'!$FE$470)+SUMIFS('ANNUAL SUMMARY'!$GG$576,Z14,'ANNUAL SUMMARY'!$V$9,K6,'ANNUAL SUMMARY'!$FE$528)+SUMIFS('ANNUAL SUMMARY'!$GG$634,Z14,'ANNUAL SUMMARY'!$V$9,K6,'ANNUAL SUMMARY'!$FE$586)+SUMIFS('ANNUAL SUMMARY'!$GG$692,Z14,'ANNUAL SUMMARY'!$V$9,K6,'ANNUAL SUMMARY'!$FE$644)</f>
        <v>0</v>
      </c>
      <c r="AN14" s="727"/>
      <c r="AO14" s="727"/>
      <c r="AP14" s="727"/>
      <c r="AQ14" s="728">
        <f>SUMIFS('ANNUAL SUMMARY'!$AR$54,Z14,'ANNUAL SUMMARY'!$V$9,K6,'ANNUAL SUMMARY'!$L$6)+SUMIFS('ANNUAL SUMMARY'!$AR$112,Z14,'ANNUAL SUMMARY'!$V$9,K6,'ANNUAL SUMMARY'!$L$64)+SUMIFS('ANNUAL SUMMARY'!$AR$170,Z14,'ANNUAL SUMMARY'!$V$9,K6,'ANNUAL SUMMARY'!$L$122)+SUMIFS('ANNUAL SUMMARY'!$AR$228,Z14,'ANNUAL SUMMARY'!$V$9,K6,'ANNUAL SUMMARY'!$L$180)+SUMIFS('ANNUAL SUMMARY'!$AR$286,Z14,'ANNUAL SUMMARY'!$V$9,K6,'ANNUAL SUMMARY'!$L$238)+SUMIFS('ANNUAL SUMMARY'!$AR$344,Z14,'ANNUAL SUMMARY'!$V$9,K6,'ANNUAL SUMMARY'!$L$296)+SUMIFS('ANNUAL SUMMARY'!$AR$402,Z14,'ANNUAL SUMMARY'!$V$9,K6,'ANNUAL SUMMARY'!$L$354)+SUMIFS('ANNUAL SUMMARY'!$AR$460,Z14,'ANNUAL SUMMARY'!$V$9,K6,'ANNUAL SUMMARY'!$L$412)+SUMIFS('ANNUAL SUMMARY'!$AR$518,Z14,'ANNUAL SUMMARY'!$V$9,K6,'ANNUAL SUMMARY'!$L$470)+SUMIFS('ANNUAL SUMMARY'!$AR$576,Z14,'ANNUAL SUMMARY'!$V$9,K6,'ANNUAL SUMMARY'!$L$528)+SUMIFS('ANNUAL SUMMARY'!$AR$634,Z14,'ANNUAL SUMMARY'!$V$9,K6,'ANNUAL SUMMARY'!$L$586)+SUMIFS('ANNUAL SUMMARY'!$AR$692,Z14,'ANNUAL SUMMARY'!$V$9,K6,'ANNUAL SUMMARY'!$L$644)+SUMIFS('ANNUAL SUMMARY'!$CO$54,Z14,'ANNUAL SUMMARY'!$V$9,K6,'ANNUAL SUMMARY'!$BI$6)+SUMIFS('ANNUAL SUMMARY'!$CO$112,Z14,'ANNUAL SUMMARY'!$V$9,K6,'ANNUAL SUMMARY'!$BI$64)+SUMIFS('ANNUAL SUMMARY'!$CO$170,Z14,'ANNUAL SUMMARY'!$V$9,K6,'ANNUAL SUMMARY'!$BI$122)+SUMIFS('ANNUAL SUMMARY'!$CO$228,Z14,'ANNUAL SUMMARY'!$V$9,K6,'ANNUAL SUMMARY'!$BI$180)+SUMIFS('ANNUAL SUMMARY'!$CO$286,Z14,'ANNUAL SUMMARY'!$V$9,K6,'ANNUAL SUMMARY'!$BI$238)+SUMIFS('ANNUAL SUMMARY'!$CO$344,Z14,'ANNUAL SUMMARY'!$V$9,K6,'ANNUAL SUMMARY'!$BI$296)+SUMIFS('ANNUAL SUMMARY'!$CO$402,Z14,'ANNUAL SUMMARY'!$V$9,K6,'ANNUAL SUMMARY'!$BI$354)+SUMIFS('ANNUAL SUMMARY'!$CO$460,Z14,'ANNUAL SUMMARY'!$V$9,K6,'ANNUAL SUMMARY'!$BI$412)+SUMIFS('ANNUAL SUMMARY'!$CO$518,Z14,'ANNUAL SUMMARY'!$V$9,K6,'ANNUAL SUMMARY'!$BI$470)+SUMIFS('ANNUAL SUMMARY'!$CO$576,Z14,'ANNUAL SUMMARY'!$V$9,K6,'ANNUAL SUMMARY'!$BI$528)+SUMIFS('ANNUAL SUMMARY'!$CO$634,Z14,'ANNUAL SUMMARY'!$V$9,K6,'ANNUAL SUMMARY'!$BI$586)+SUMIFS('ANNUAL SUMMARY'!$CO$692,Z14,'ANNUAL SUMMARY'!$V$9,K6,'ANNUAL SUMMARY'!$BI$644)+SUMIFS('ANNUAL SUMMARY'!$EN$54,Z14,'ANNUAL SUMMARY'!$V$9,K6,'ANNUAL SUMMARY'!$DH$6)+SUMIFS('ANNUAL SUMMARY'!$EN$112,Z14,'ANNUAL SUMMARY'!$V$9,K6,'ANNUAL SUMMARY'!$DH$64)+SUMIFS('ANNUAL SUMMARY'!$EN$170,Z14,'ANNUAL SUMMARY'!$V$9,K6,'ANNUAL SUMMARY'!$DH$122)+SUMIFS('ANNUAL SUMMARY'!$EN$228,Z14,'ANNUAL SUMMARY'!$V$9,K6,'ANNUAL SUMMARY'!$DH$180)+SUMIFS('ANNUAL SUMMARY'!$EN$286,Z14,'ANNUAL SUMMARY'!$V$9,K6,'ANNUAL SUMMARY'!$DH$238)+SUMIFS('ANNUAL SUMMARY'!$EN$344,Z14,'ANNUAL SUMMARY'!$V$9,K6,'ANNUAL SUMMARY'!$DH$296)+SUMIFS('ANNUAL SUMMARY'!$EN$402,Z14,'ANNUAL SUMMARY'!$V$9,K6,'ANNUAL SUMMARY'!$DH$354)+SUMIFS('ANNUAL SUMMARY'!$EN$460,Z14,'ANNUAL SUMMARY'!$V$9,K6,'ANNUAL SUMMARY'!$DH$412)+SUMIFS('ANNUAL SUMMARY'!$EN$518,Z14,'ANNUAL SUMMARY'!$V$9,K6,'ANNUAL SUMMARY'!$DH$470)+SUMIFS('ANNUAL SUMMARY'!$EN$576,Z14,'ANNUAL SUMMARY'!$V$9,K6,'ANNUAL SUMMARY'!$DH$528)+SUMIFS('ANNUAL SUMMARY'!$EN$634,Z14,'ANNUAL SUMMARY'!$V$9,K6,'ANNUAL SUMMARY'!$DH$586)+SUMIFS('ANNUAL SUMMARY'!$EN$692,Z14,'ANNUAL SUMMARY'!$V$9,K6,'ANNUAL SUMMARY'!$DH$644)+SUMIFS('ANNUAL SUMMARY'!$GK$54,Z14,'ANNUAL SUMMARY'!$V$9,K6,'ANNUAL SUMMARY'!$FE$6)+SUMIFS('ANNUAL SUMMARY'!$GK$112,Z14,'ANNUAL SUMMARY'!$V$9,K6,'ANNUAL SUMMARY'!$FE$64)+SUMIFS('ANNUAL SUMMARY'!$GK$170,Z14,'ANNUAL SUMMARY'!$V$9,K6,'ANNUAL SUMMARY'!$FE$122)+SUMIFS('ANNUAL SUMMARY'!$GK$228,Z14,'ANNUAL SUMMARY'!$V$9,K6,'ANNUAL SUMMARY'!$FE$180)+SUMIFS('ANNUAL SUMMARY'!$GK$286,Z14,'ANNUAL SUMMARY'!$V$9,K6,'ANNUAL SUMMARY'!$FE$238)+SUMIFS('ANNUAL SUMMARY'!$GK$344,Z14,'ANNUAL SUMMARY'!$V$9,K6,'ANNUAL SUMMARY'!$FE$296)+SUMIFS('ANNUAL SUMMARY'!$GK$402,Z14,'ANNUAL SUMMARY'!$V$9,K6,'ANNUAL SUMMARY'!$FE$354)+SUMIFS('ANNUAL SUMMARY'!$GK$460,Z14,'ANNUAL SUMMARY'!$V$9,K6,'ANNUAL SUMMARY'!$FE$412)+SUMIFS('ANNUAL SUMMARY'!$GK$518,Z14,'ANNUAL SUMMARY'!$V$9,K6,'ANNUAL SUMMARY'!$FE$470)+SUMIFS('ANNUAL SUMMARY'!$GK$576,Z14,'ANNUAL SUMMARY'!$V$9,K6,'ANNUAL SUMMARY'!$FE$528)+SUMIFS('ANNUAL SUMMARY'!$GK$634,Z14,'ANNUAL SUMMARY'!$V$9,K6,'ANNUAL SUMMARY'!$FE$586)+SUMIFS('ANNUAL SUMMARY'!$GK$692,Z14,'ANNUAL SUMMARY'!$V$9,K6,'ANNUAL SUMMARY'!$FE$644)</f>
        <v>0</v>
      </c>
      <c r="AR14" s="728"/>
      <c r="AS14" s="728"/>
      <c r="AT14" s="728">
        <f>SUMIFS('ANNUAL SUMMARY'!$AU$54,Z14,'ANNUAL SUMMARY'!$V$9,K6,'ANNUAL SUMMARY'!$L$6)+SUMIFS('ANNUAL SUMMARY'!$AU$112,Z14,'ANNUAL SUMMARY'!$V$9,K6,'ANNUAL SUMMARY'!$L$64)+SUMIFS('ANNUAL SUMMARY'!$AU$170,Z14,'ANNUAL SUMMARY'!$V$9,K6,'ANNUAL SUMMARY'!$L$122)+SUMIFS('ANNUAL SUMMARY'!$AU$228,Z14,'ANNUAL SUMMARY'!$V$9,K6,'ANNUAL SUMMARY'!$L$180)+SUMIFS('ANNUAL SUMMARY'!$AU$286,Z14,'ANNUAL SUMMARY'!$V$9,K6,'ANNUAL SUMMARY'!$L$238)+SUMIFS('ANNUAL SUMMARY'!$AU$344,Z14,'ANNUAL SUMMARY'!$V$9,K6,'ANNUAL SUMMARY'!$L$296)+SUMIFS('ANNUAL SUMMARY'!$AU$402,Z14,'ANNUAL SUMMARY'!$V$9,K6,'ANNUAL SUMMARY'!$L$354)+SUMIFS('ANNUAL SUMMARY'!$AU$460,Z14,'ANNUAL SUMMARY'!$V$9,K6,'ANNUAL SUMMARY'!$L$412)+SUMIFS('ANNUAL SUMMARY'!$AU$518,Z14,'ANNUAL SUMMARY'!$V$9,K6,'ANNUAL SUMMARY'!$L$470)+SUMIFS('ANNUAL SUMMARY'!$AU$576,Z14,'ANNUAL SUMMARY'!$V$9,K6,'ANNUAL SUMMARY'!$L$528)+SUMIFS('ANNUAL SUMMARY'!$AU$634,Z14,'ANNUAL SUMMARY'!$V$9,K6,'ANNUAL SUMMARY'!$L$586)+SUMIFS('ANNUAL SUMMARY'!$AU$692,Z14,'ANNUAL SUMMARY'!$V$9,K6,'ANNUAL SUMMARY'!$L$644)+SUMIFS('ANNUAL SUMMARY'!$CR$54,Z14,'ANNUAL SUMMARY'!$V$9,K6,'ANNUAL SUMMARY'!$BI$6)+SUMIFS('ANNUAL SUMMARY'!$CR$112,Z14,'ANNUAL SUMMARY'!$V$9,K6,'ANNUAL SUMMARY'!$BI$64)+SUMIFS('ANNUAL SUMMARY'!$CR$170,Z14,'ANNUAL SUMMARY'!$V$9,K6,'ANNUAL SUMMARY'!$BI$122)+SUMIFS('ANNUAL SUMMARY'!$CR$228,Z14,'ANNUAL SUMMARY'!$V$9,K6,'ANNUAL SUMMARY'!$BI$180)+SUMIFS('ANNUAL SUMMARY'!$CR$286,Z14,'ANNUAL SUMMARY'!$V$9,K6,'ANNUAL SUMMARY'!$BI$238)+SUMIFS('ANNUAL SUMMARY'!$CR$344,Z14,'ANNUAL SUMMARY'!$V$9,K6,'ANNUAL SUMMARY'!$BI$296)+SUMIFS('ANNUAL SUMMARY'!$CR$402,Z14,'ANNUAL SUMMARY'!$V$9,K6,'ANNUAL SUMMARY'!$BI$354)+SUMIFS('ANNUAL SUMMARY'!$CR$460,Z14,'ANNUAL SUMMARY'!$V$9,K6,'ANNUAL SUMMARY'!$BI$412)+SUMIFS('ANNUAL SUMMARY'!$CR$518,Z14,'ANNUAL SUMMARY'!$V$9,K6,'ANNUAL SUMMARY'!$BI$470)+SUMIFS('ANNUAL SUMMARY'!$CR$576,Z14,'ANNUAL SUMMARY'!$V$9,K6,'ANNUAL SUMMARY'!$BI$528)+SUMIFS('ANNUAL SUMMARY'!$CR$634,Z14,'ANNUAL SUMMARY'!$V$9,K6,'ANNUAL SUMMARY'!$BI$586)+SUMIFS('ANNUAL SUMMARY'!$CR$692,Z14,'ANNUAL SUMMARY'!$V$9,K6,'ANNUAL SUMMARY'!$BI$644)+SUMIFS('ANNUAL SUMMARY'!$EQ$54,Z14,'ANNUAL SUMMARY'!$V$9,K6,'ANNUAL SUMMARY'!$DH$6)+SUMIFS('ANNUAL SUMMARY'!$EQ$112,Z14,'ANNUAL SUMMARY'!$V$9,K6,'ANNUAL SUMMARY'!$DH$64)+SUMIFS('ANNUAL SUMMARY'!$EQ$170,Z14,'ANNUAL SUMMARY'!$V$9,K6,'ANNUAL SUMMARY'!$DH$122)+SUMIFS('ANNUAL SUMMARY'!$EQ$228,Z14,'ANNUAL SUMMARY'!$V$9,K6,'ANNUAL SUMMARY'!$DH$180)+SUMIFS('ANNUAL SUMMARY'!$EQ$286,Z14,'ANNUAL SUMMARY'!$V$9,K6,'ANNUAL SUMMARY'!$DH$238)+SUMIFS('ANNUAL SUMMARY'!$EQ$344,Z14,'ANNUAL SUMMARY'!$V$9,K6,'ANNUAL SUMMARY'!$DH$296)+SUMIFS('ANNUAL SUMMARY'!$EQ$402,Z14,'ANNUAL SUMMARY'!$V$9,K6,'ANNUAL SUMMARY'!$DH$354)+SUMIFS('ANNUAL SUMMARY'!$EQ$460,Z14,'ANNUAL SUMMARY'!$V$9,K6,'ANNUAL SUMMARY'!$DH$412)+SUMIFS('ANNUAL SUMMARY'!$EQ$518,Z14,'ANNUAL SUMMARY'!$V$9,K6,'ANNUAL SUMMARY'!$DH$470)+SUMIFS('ANNUAL SUMMARY'!$EQ$576,Z14,'ANNUAL SUMMARY'!$V$9,K6,'ANNUAL SUMMARY'!$DH$528)+SUMIFS('ANNUAL SUMMARY'!$EQ$634,Z14,'ANNUAL SUMMARY'!$V$9,K6,'ANNUAL SUMMARY'!$DH$586)+SUMIFS('ANNUAL SUMMARY'!$EQ$692,Z14,'ANNUAL SUMMARY'!$V$9,K6,'ANNUAL SUMMARY'!$DH$644)+SUMIFS('ANNUAL SUMMARY'!$GN$54,Z14,'ANNUAL SUMMARY'!$V$9,K6,'ANNUAL SUMMARY'!$FE$6)+SUMIFS('ANNUAL SUMMARY'!$GN$112,Z14,'ANNUAL SUMMARY'!$V$9,K6,'ANNUAL SUMMARY'!$FE$64)+SUMIFS('ANNUAL SUMMARY'!$GN$170,Z14,'ANNUAL SUMMARY'!$V$9,K6,'ANNUAL SUMMARY'!$FE$122)+SUMIFS('ANNUAL SUMMARY'!$GN$228,Z14,'ANNUAL SUMMARY'!$V$9,K6,'ANNUAL SUMMARY'!$FE$180)+SUMIFS('ANNUAL SUMMARY'!$GN$286,Z14,'ANNUAL SUMMARY'!$V$9,K6,'ANNUAL SUMMARY'!$FE$238)+SUMIFS('ANNUAL SUMMARY'!$GN$344,Z14,'ANNUAL SUMMARY'!$V$9,K6,'ANNUAL SUMMARY'!$FE$296)+SUMIFS('ANNUAL SUMMARY'!$GN$402,Z14,'ANNUAL SUMMARY'!$V$9,K6,'ANNUAL SUMMARY'!$FE$354)+SUMIFS('ANNUAL SUMMARY'!$GN$460,Z14,'ANNUAL SUMMARY'!$V$9,K6,'ANNUAL SUMMARY'!$FE$412)+SUMIFS('ANNUAL SUMMARY'!$GN$518,Z14,'ANNUAL SUMMARY'!$V$9,K6,'ANNUAL SUMMARY'!$FE$470)+SUMIFS('ANNUAL SUMMARY'!$GN$576,Z14,'ANNUAL SUMMARY'!$V$9,K6,'ANNUAL SUMMARY'!$FE$528)+SUMIFS('ANNUAL SUMMARY'!$GN$634,Z14,'ANNUAL SUMMARY'!$V$9,K6,'ANNUAL SUMMARY'!$FE$586)+SUMIFS('ANNUAL SUMMARY'!$GN$692,Z14,'ANNUAL SUMMARY'!$V$9,K6,'ANNUAL SUMMARY'!$FE$644)</f>
        <v>0</v>
      </c>
      <c r="AU14" s="728"/>
      <c r="AV14" s="1260"/>
      <c r="AW14" s="1263"/>
      <c r="AX14" s="154"/>
      <c r="AY14" s="824" t="str">
        <f>'ANNUAL SUMMARY'!$C$18</f>
        <v>NO. FLIGHTS</v>
      </c>
      <c r="AZ14" s="825"/>
      <c r="BA14" s="825"/>
      <c r="BB14" s="825"/>
      <c r="BC14" s="825"/>
      <c r="BD14" s="825"/>
      <c r="BE14" s="826"/>
      <c r="BF14" s="803">
        <f>SUMIF('ANNUAL SUMMARY'!$FE$622,BH6,'ANNUAL SUMMARY'!$FC$634)+SUMIF('ANNUAL SUMMARY'!$DH$622,BH6,'ANNUAL SUMMARY'!$DF$634)+SUMIF('ANNUAL SUMMARY'!$BI$622,BH6,'ANNUAL SUMMARY'!$BG$634)+SUMIF('ANNUAL SUMMARY'!$L$622,BH6,'ANNUAL SUMMARY'!$J$634)+SUMIF('ANNUAL SUMMARY'!$FE$566,BH6,'ANNUAL SUMMARY'!$FC$578)+SUMIF('ANNUAL SUMMARY'!$DH$566,BH6,'ANNUAL SUMMARY'!$DF$578)+SUMIF('ANNUAL SUMMARY'!$BI$566,BH6,'ANNUAL SUMMARY'!$BG$578)+SUMIF('ANNUAL SUMMARY'!$L$566,BH6,'ANNUAL SUMMARY'!$J$578)+SUMIF('ANNUAL SUMMARY'!$FE$510,BH6,'ANNUAL SUMMARY'!$FC$522)+SUMIF('ANNUAL SUMMARY'!$DH$510,BH6,'ANNUAL SUMMARY'!$DF$522)+SUMIF('ANNUAL SUMMARY'!$BI$510,BH6,'ANNUAL SUMMARY'!$BG$522)+SUMIF('ANNUAL SUMMARY'!$L$510,BH6,'ANNUAL SUMMARY'!$J$522)+SUMIF('ANNUAL SUMMARY'!$FE$454,BH6,'ANNUAL SUMMARY'!$FC$466)+SUMIF('ANNUAL SUMMARY'!$DH$454,BH6,'ANNUAL SUMMARY'!$DF$466)+SUMIF('ANNUAL SUMMARY'!$BI$454,BH6,'ANNUAL SUMMARY'!$BG$466)+SUMIF('ANNUAL SUMMARY'!$L$454,BH6,'ANNUAL SUMMARY'!$J$466)+SUMIF('ANNUAL SUMMARY'!$FE$398,BH6,'ANNUAL SUMMARY'!$FC$410)+SUMIF('ANNUAL SUMMARY'!$DH$398,BH6,'ANNUAL SUMMARY'!$DF$410)+SUMIF('ANNUAL SUMMARY'!$BI$398,BH6,'ANNUAL SUMMARY'!$BG$410)+SUMIF('ANNUAL SUMMARY'!$L$398,BH6,'ANNUAL SUMMARY'!$J$410)+SUMIF('ANNUAL SUMMARY'!$FE$342,BH6,'ANNUAL SUMMARY'!$FC$354)+SUMIF('ANNUAL SUMMARY'!$DH$342,BH6,'ANNUAL SUMMARY'!$DF$354)+SUMIF('ANNUAL SUMMARY'!$BI$342,BH6,'ANNUAL SUMMARY'!$BG$354)+SUMIF('ANNUAL SUMMARY'!$L$342,BH6,'ANNUAL SUMMARY'!$J$354)+SUMIF('ANNUAL SUMMARY'!$FE$286,BH6,'ANNUAL SUMMARY'!$FC$298)+SUMIF('ANNUAL SUMMARY'!$DH$286,BH6,'ANNUAL SUMMARY'!$DF$298)+SUMIF('ANNUAL SUMMARY'!$BI$286,BH6,'ANNUAL SUMMARY'!$BG$298)+SUMIF('ANNUAL SUMMARY'!$L$286,BH6,'ANNUAL SUMMARY'!$J$298)+SUMIF('ANNUAL SUMMARY'!$FE$230,BH6,'ANNUAL SUMMARY'!$FC$242)+SUMIF('ANNUAL SUMMARY'!$DH$230,BH6,'ANNUAL SUMMARY'!$DF$242)+SUMIF('ANNUAL SUMMARY'!$BI$230,BH6,'ANNUAL SUMMARY'!$BG$242)+SUMIF('ANNUAL SUMMARY'!$L$230,BH6,'ANNUAL SUMMARY'!$J$242)+SUMIF('ANNUAL SUMMARY'!$FE$174,BH6,'ANNUAL SUMMARY'!$FC$186)+SUMIF('ANNUAL SUMMARY'!$DH$174,BH6,'ANNUAL SUMMARY'!$DF$186)+SUMIF('ANNUAL SUMMARY'!$BI$174,BH6,'ANNUAL SUMMARY'!$BG$186)+SUMIF('ANNUAL SUMMARY'!$L$174,BH6,'ANNUAL SUMMARY'!$J$186)+SUMIF('ANNUAL SUMMARY'!$FE$118,BH6,'ANNUAL SUMMARY'!$FC$130)+SUMIF('ANNUAL SUMMARY'!$DH$118,BH6,'ANNUAL SUMMARY'!$DF$130)+SUMIF('ANNUAL SUMMARY'!$BI$118,BH6,'ANNUAL SUMMARY'!$BG$130)+SUMIF('ANNUAL SUMMARY'!$L$118,BH6,'ANNUAL SUMMARY'!$J$130)+SUMIF('ANNUAL SUMMARY'!$FE$62,BH6,'ANNUAL SUMMARY'!$FC$74)+SUMIF('ANNUAL SUMMARY'!$DH$62,BH6,'ANNUAL SUMMARY'!$DF$74)+SUMIF('ANNUAL SUMMARY'!$BI$62,BH6,'ANNUAL SUMMARY'!$BG$74)+SUMIF('ANNUAL SUMMARY'!$L$62,BH6,'ANNUAL SUMMARY'!$J$74)+SUMIF('ANNUAL SUMMARY'!$FE$6,BH6,'ANNUAL SUMMARY'!$FC$18)+SUMIF('ANNUAL SUMMARY'!$DH$6,BH6,'ANNUAL SUMMARY'!$DF$18)+SUMIF('ANNUAL SUMMARY'!$BI$6,BH6,'ANNUAL SUMMARY'!$BG$18)+SUMIF('ANNUAL SUMMARY'!$L$6,BH6,'ANNUAL SUMMARY'!$J$18)+SUMIF('PREVIOUS LOGS'!$K$6,BH6,'PREVIOUS LOGS'!$B$12)+SUMIF('PREVIOUS LOGS'!$K$59,$K$6,'PREVIOUS LOGS'!$B$65)+SUMIF('PREVIOUS LOGS'!$K$112,BH6,'PREVIOUS LOGS'!$B$118)+SUMIF('PREVIOUS LOGS'!$K$165,BH6,'PREVIOUS LOGS'!$B$171)+SUMIF('PREVIOUS LOGS'!$K$218,BH6,'PREVIOUS LOGS'!$B$224)+SUMIF('PREVIOUS LOGS'!$K$271,BH6,'PREVIOUS LOGS'!$B$277)+SUMIF('PREVIOUS LOGS'!$K$324,BH6,'PREVIOUS LOGS'!$B$330)+SUMIF('PREVIOUS LOGS'!$BH$6,BH6,'PREVIOUS LOGS'!$AY$12)+SUMIF('PREVIOUS LOGS'!$BH$59,$K$6,'PREVIOUS LOGS'!$AY$65)+SUMIF('PREVIOUS LOGS'!$BH$112,BH6,'PREVIOUS LOGS'!$AY$118)+SUMIF('PREVIOUS LOGS'!$BH$165,BH6,'PREVIOUS LOGS'!$AY$171)+SUMIF('PREVIOUS LOGS'!$BH$218,BH6,'PREVIOUS LOGS'!$AY$224)+SUMIF('PREVIOUS LOGS'!$BH$271,BH6,'PREVIOUS LOGS'!$AY$277)+SUMIF('PREVIOUS LOGS'!$BH$324,BH6,'PREVIOUS LOGS'!$AY$330)+SUMIF('PREVIOUS LOGS'!$DF$6,BH6,'PREVIOUS LOGS'!$CW$12)+SUMIF('PREVIOUS LOGS'!$DF$59,$K$6,'PREVIOUS LOGS'!$CW$65)+SUMIF('PREVIOUS LOGS'!$DF$112,BH6,'PREVIOUS LOGS'!$CW$118)+SUMIF('PREVIOUS LOGS'!$DF$165,BH6,'PREVIOUS LOGS'!$CW$171)+SUMIF('PREVIOUS LOGS'!$DF$218,BH6,'PREVIOUS LOGS'!$CW$224)+SUMIF('PREVIOUS LOGS'!$DF$271,BH6,'PREVIOUS LOGS'!$CW$277)+SUMIF('PREVIOUS LOGS'!$DF$324,BH6,'PREVIOUS LOGS'!$CW$330)+SUMIF('PREVIOUS LOGS'!$FC$6,BH6,'PREVIOUS LOGS'!$ET$12)+SUMIF('PREVIOUS LOGS'!$FC$59,$K$6,'PREVIOUS LOGS'!$ET$65)+SUMIF('PREVIOUS LOGS'!$FC$112,BH6,'PREVIOUS LOGS'!$ET$118)+SUMIF('PREVIOUS LOGS'!$FC$165,BH6,'PREVIOUS LOGS'!$ET$171)+SUMIF('PREVIOUS LOGS'!$FC$218,BH6,'PREVIOUS LOGS'!$ET$224)+SUMIF('PREVIOUS LOGS'!$FC$271,BH6,'PREVIOUS LOGS'!$ET$277)+SUMIF('PREVIOUS LOGS'!$FC$324,BH6,'PREVIOUS LOGS'!$ET$330)</f>
        <v>0</v>
      </c>
      <c r="BG14" s="705"/>
      <c r="BH14" s="705"/>
      <c r="BI14" s="804"/>
      <c r="BJ14" s="637"/>
      <c r="BK14" s="695" t="str">
        <f>'ANNUAL SUMMARY'!$O$18</f>
        <v>DAY</v>
      </c>
      <c r="BL14" s="696"/>
      <c r="BM14" s="696"/>
      <c r="BN14" s="696"/>
      <c r="BO14" s="696" t="e">
        <f>SUMIF('ANNUAL SUMMARY'!$L$6,BH6,'ANNUAL SUMMARY'!$T$18)+SUMIF('ANNUAL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SUMMARY'!#REF!)+SUMIF(#REF!,BH6,#REF!)+SUMIF(#REF!,BH6,#REF!)+SUMIF(#REF!,BH6,#REF!)+SUMIF(#REF!,BH6,#REF!)+SUMIF(#REF!,BH6,#REF!)+SUMIF(#REF!,BH6,#REF!)+SUMIF(#REF!,BH6,#REF!)+SUMIF(#REF!,BH6,#REF!)</f>
        <v>#REF!</v>
      </c>
      <c r="BP14" s="697">
        <f>SUMIF('ANNUAL SUMMARY'!$FE$622,BH6,'ANNUAL SUMMARY'!$FM$634)+SUMIF('ANNUAL SUMMARY'!$DH$622,BH6,'ANNUAL SUMMARY'!$DP$634)+SUMIF('ANNUAL SUMMARY'!$BI$622,BH6,'ANNUAL SUMMARY'!$BQ$634)+SUMIF('ANNUAL SUMMARY'!$L$622,BH6,'ANNUAL SUMMARY'!$T$634)+SUMIF('ANNUAL SUMMARY'!$FE$566,BH6,'ANNUAL SUMMARY'!$FM$578)+SUMIF('ANNUAL SUMMARY'!$DH$566,BH6,'ANNUAL SUMMARY'!$DP$578)+SUMIF('ANNUAL SUMMARY'!$BI$566,BH6,'ANNUAL SUMMARY'!$BQ$578)+SUMIF('ANNUAL SUMMARY'!$L$566,BH6,'ANNUAL SUMMARY'!$T$578)+SUMIF('ANNUAL SUMMARY'!$FE$510,BH6,'ANNUAL SUMMARY'!$FM$522)+SUMIF('ANNUAL SUMMARY'!$DH$510,BH6,'ANNUAL SUMMARY'!$DP$522)+SUMIF('ANNUAL SUMMARY'!$BI$510,BH6,'ANNUAL SUMMARY'!$BQ$522)+SUMIF('ANNUAL SUMMARY'!$L$510,BH6,'ANNUAL SUMMARY'!$T$522)+SUMIF('ANNUAL SUMMARY'!$FE$454,BH6,'ANNUAL SUMMARY'!$FM$466)+SUMIF('ANNUAL SUMMARY'!$DH$454,BH6,'ANNUAL SUMMARY'!$DP$466)+SUMIF('ANNUAL SUMMARY'!$BI$454,BH6,'ANNUAL SUMMARY'!$BQ$466)+SUMIF('ANNUAL SUMMARY'!$L$454,BH6,'ANNUAL SUMMARY'!$T$466)+SUMIF('ANNUAL SUMMARY'!$FE$398,BH6,'ANNUAL SUMMARY'!$FM$410)+SUMIF('ANNUAL SUMMARY'!$DH$398,BH6,'ANNUAL SUMMARY'!$DP$410)+SUMIF('ANNUAL SUMMARY'!$BI$398,BH6,'ANNUAL SUMMARY'!$BQ$410)+SUMIF('ANNUAL SUMMARY'!$L$398,BH6,'ANNUAL SUMMARY'!$T$410)+SUMIF('ANNUAL SUMMARY'!$FE$342,BH6,'ANNUAL SUMMARY'!$FM$354)+SUMIF('ANNUAL SUMMARY'!$DH$342,BH6,'ANNUAL SUMMARY'!$DP$354)+SUMIF('ANNUAL SUMMARY'!$BI$342,BH6,'ANNUAL SUMMARY'!$BQ$354)+SUMIF('ANNUAL SUMMARY'!$L$342,BH6,'ANNUAL SUMMARY'!$T$354)+SUMIF('ANNUAL SUMMARY'!$FE$286,BH6,'ANNUAL SUMMARY'!$FM$298)+SUMIF('ANNUAL SUMMARY'!$DH$286,BH6,'ANNUAL SUMMARY'!$DP$298)+SUMIF('ANNUAL SUMMARY'!$BI$286,BH6,'ANNUAL SUMMARY'!$BQ$298)+SUMIF('ANNUAL SUMMARY'!$L$286,BH6,'ANNUAL SUMMARY'!$T$298)+SUMIF('ANNUAL SUMMARY'!$FE$230,BH6,'ANNUAL SUMMARY'!$FM$242)+SUMIF('ANNUAL SUMMARY'!$DH$230,BH6,'ANNUAL SUMMARY'!$DP$242)+SUMIF('ANNUAL SUMMARY'!$BI$230,BH6,'ANNUAL SUMMARY'!$BQ$242)+SUMIF('ANNUAL SUMMARY'!$L$230,BH6,'ANNUAL SUMMARY'!$T$242)+SUMIF('ANNUAL SUMMARY'!$FE$174,BH6,'ANNUAL SUMMARY'!$FM$186)+SUMIF('ANNUAL SUMMARY'!$DH$174,BH6,'ANNUAL SUMMARY'!$DP$186)+SUMIF('ANNUAL SUMMARY'!$BI$174,BH6,'ANNUAL SUMMARY'!$BQ$186)+SUMIF('ANNUAL SUMMARY'!$L$174,BH6,'ANNUAL SUMMARY'!$T$186)+SUMIF('ANNUAL SUMMARY'!$FE$118,BH6,'ANNUAL SUMMARY'!$FM$130)+SUMIF('ANNUAL SUMMARY'!$DH$118,BH6,'ANNUAL SUMMARY'!$DP$130)+SUMIF('ANNUAL SUMMARY'!$BI$118,BH6,'ANNUAL SUMMARY'!$BQ$130)+SUMIF('ANNUAL SUMMARY'!$L$118,BH6,'ANNUAL SUMMARY'!$T$130)+SUMIF('ANNUAL SUMMARY'!$FE$62,BH6,'ANNUAL SUMMARY'!$FM$74)+SUMIF('ANNUAL SUMMARY'!$DH$62,BH6,'ANNUAL SUMMARY'!$DP$74)+SUMIF('ANNUAL SUMMARY'!$BI$62,BH6,'ANNUAL SUMMARY'!$BQ$74)+SUMIF('ANNUAL SUMMARY'!$L$62,BH6,'ANNUAL SUMMARY'!$T$74)+SUMIF('ANNUAL SUMMARY'!$FE$6,BH6,'ANNUAL SUMMARY'!$FM$18)+SUMIF('ANNUAL SUMMARY'!$DH$6,BH6,'ANNUAL SUMMARY'!$DP$18)+SUMIF('ANNUAL SUMMARY'!$BI$6,BH6,'ANNUAL SUMMARY'!$BQ$18)+SUMIF('ANNUAL SUMMARY'!$L$6,BH6,'ANNUAL SUMMARY'!$T$18)+SUMIF('PREVIOUS LOGS'!$K$6,BH6,'PREVIOUS LOGS'!$S$14)+SUMIF('PREVIOUS LOGS'!$K$59,$K$6,'PREVIOUS LOGS'!$S$67)+SUMIF('PREVIOUS LOGS'!$K$112,BH6,'PREVIOUS LOGS'!$S$120)+SUMIF('PREVIOUS LOGS'!$K$165,BH6,'PREVIOUS LOGS'!$S$173)+SUMIF('PREVIOUS LOGS'!$K$218,BH6,'PREVIOUS LOGS'!$S$226)+SUMIF('PREVIOUS LOGS'!$K$271,BH6,'PREVIOUS LOGS'!$S$279)+SUMIF('PREVIOUS LOGS'!$K$324,BH6,'PREVIOUS LOGS'!$S$332)+SUMIF('PREVIOUS LOGS'!$BH$6,BH6,'PREVIOUS LOGS'!$BP$14)+SUMIF('PREVIOUS LOGS'!$BH$59,$K$6,'PREVIOUS LOGS'!$BP$67)+SUMIF('PREVIOUS LOGS'!$BH$112,BH6,'PREVIOUS LOGS'!$BP$120)+SUMIF('PREVIOUS LOGS'!$BH$165,BH6,'PREVIOUS LOGS'!$BP$173)+SUMIF('PREVIOUS LOGS'!$BH$218,BH6,'PREVIOUS LOGS'!$BP$226)+SUMIF('PREVIOUS LOGS'!$BH$271,BH6,'PREVIOUS LOGS'!$BP$279)+SUMIF('PREVIOUS LOGS'!$BH$324,BH6,'PREVIOUS LOGS'!$BP$332)+SUMIF('PREVIOUS LOGS'!$DF$6,BH6,'PREVIOUS LOGS'!$DN$14)+SUMIF('PREVIOUS LOGS'!$DF$59,$K$6,'PREVIOUS LOGS'!$DN$67)+SUMIF('PREVIOUS LOGS'!$DF$112,BH6,'PREVIOUS LOGS'!$DN$120)+SUMIF('PREVIOUS LOGS'!$DF$165,BH6,'PREVIOUS LOGS'!$DN$173)+SUMIF('PREVIOUS LOGS'!$DF$218,BH6,'PREVIOUS LOGS'!$DN$226)+SUMIF('PREVIOUS LOGS'!$DF$271,BH6,'PREVIOUS LOGS'!$DN$279)+SUMIF('PREVIOUS LOGS'!$DF$324,BH6,'PREVIOUS LOGS'!$DN$332)+SUMIF('PREVIOUS LOGS'!$FC$6,BH6,'PREVIOUS LOGS'!$FK$14)+SUMIF('PREVIOUS LOGS'!$FC$59,$K$6,'PREVIOUS LOGS'!$FK$67)+SUMIF('PREVIOUS LOGS'!$FC$112,BH6,'PREVIOUS LOGS'!$FK$120)+SUMIF('PREVIOUS LOGS'!$FC$165,BH6,'PREVIOUS LOGS'!$FK$173)+SUMIF('PREVIOUS LOGS'!$FC$218,BH6,'PREVIOUS LOGS'!$FK$226)+SUMIF('PREVIOUS LOGS'!$FC$271,BH6,'PREVIOUS LOGS'!$FK$279)+SUMIF('PREVIOUS LOGS'!$FC$324,BH6,'PREVIOUS LOGS'!$FK$332)</f>
        <v>0</v>
      </c>
      <c r="BQ14" s="697"/>
      <c r="BR14" s="697"/>
      <c r="BS14" s="697"/>
      <c r="BT14" s="697"/>
      <c r="BU14" s="697"/>
      <c r="BV14" s="15"/>
      <c r="BW14" s="812">
        <f>IF(BW12=0," ",BW12+1)</f>
        <v>2023</v>
      </c>
      <c r="BX14" s="813"/>
      <c r="BY14" s="813"/>
      <c r="BZ14" s="813"/>
      <c r="CA14" s="813"/>
      <c r="CB14" s="1118">
        <f>SUMIFS('ANNUAL SUMMARY'!$AF$54,BW14,'ANNUAL SUMMARY'!$V$9,BH6,'ANNUAL SUMMARY'!$L$6)+SUMIFS('ANNUAL SUMMARY'!$AF$112,BW14,'ANNUAL SUMMARY'!$V$9,BH6,'ANNUAL SUMMARY'!$L$64)+SUMIFS('ANNUAL SUMMARY'!$AF$170,BW14,'ANNUAL SUMMARY'!$V$9,BH6,'ANNUAL SUMMARY'!$L$122)+SUMIFS('ANNUAL SUMMARY'!$AF$228,BW14,'ANNUAL SUMMARY'!$V$9,BH6,'ANNUAL SUMMARY'!$L$180)+SUMIFS('ANNUAL SUMMARY'!$AF$286,BW14,'ANNUAL SUMMARY'!$V$9,BH6,'ANNUAL SUMMARY'!$L$238)+SUMIFS('ANNUAL SUMMARY'!$AF$344,BW14,'ANNUAL SUMMARY'!$V$9,BH6,'ANNUAL SUMMARY'!$L$296)+SUMIFS('ANNUAL SUMMARY'!$AF$402,BW14,'ANNUAL SUMMARY'!$V$9,BH6,'ANNUAL SUMMARY'!$L$354)+SUMIFS('ANNUAL SUMMARY'!$AF$460,BW14,'ANNUAL SUMMARY'!$V$9,BH6,'ANNUAL SUMMARY'!$L$412)+SUMIFS('ANNUAL SUMMARY'!$AF$518,BW14,'ANNUAL SUMMARY'!$V$9,BH6,'ANNUAL SUMMARY'!$L$470)+SUMIFS('ANNUAL SUMMARY'!$AF$576,BW14,'ANNUAL SUMMARY'!$V$9,BH6,'ANNUAL SUMMARY'!$L$528)+SUMIFS('ANNUAL SUMMARY'!$AF$634,BW14,'ANNUAL SUMMARY'!$V$9,BH6,'ANNUAL SUMMARY'!$L$586)+SUMIFS('ANNUAL SUMMARY'!$AF$692,BW14,'ANNUAL SUMMARY'!$V$9,BH6,'ANNUAL SUMMARY'!$L$644)+SUMIFS('ANNUAL SUMMARY'!$CC$54,BW14,'ANNUAL SUMMARY'!$V$9,BH6,'ANNUAL SUMMARY'!$BI$6)+SUMIFS('ANNUAL SUMMARY'!$CC$112,BW14,'ANNUAL SUMMARY'!$V$9,BH6,'ANNUAL SUMMARY'!$BI$64)+SUMIFS('ANNUAL SUMMARY'!$CC$170,BW14,'ANNUAL SUMMARY'!$V$9,BH6,'ANNUAL SUMMARY'!$BI$122)+SUMIFS('ANNUAL SUMMARY'!$CC$228,BW14,'ANNUAL SUMMARY'!$V$9,BH6,'ANNUAL SUMMARY'!$BI$180)+SUMIFS('ANNUAL SUMMARY'!$CC$286,BW14,'ANNUAL SUMMARY'!$V$9,BH6,'ANNUAL SUMMARY'!$BI$238)+SUMIFS('ANNUAL SUMMARY'!$CC$344,BW14,'ANNUAL SUMMARY'!$V$9,BH6,'ANNUAL SUMMARY'!$BI$296)+SUMIFS('ANNUAL SUMMARY'!$CC$402,BW14,'ANNUAL SUMMARY'!$V$9,BH6,'ANNUAL SUMMARY'!$BI$354)+SUMIFS('ANNUAL SUMMARY'!$CC$460,BW14,'ANNUAL SUMMARY'!$V$9,BH6,'ANNUAL SUMMARY'!$BI$412)+SUMIFS('ANNUAL SUMMARY'!$CC$518,BW14,'ANNUAL SUMMARY'!$V$9,BH6,'ANNUAL SUMMARY'!$BI$470)+SUMIFS('ANNUAL SUMMARY'!$CC$576,BW14,'ANNUAL SUMMARY'!$V$9,BH6,'ANNUAL SUMMARY'!$BI$528)+SUMIFS('ANNUAL SUMMARY'!$CC$634,BW14,'ANNUAL SUMMARY'!$V$9,BH6,'ANNUAL SUMMARY'!$BI$586)+SUMIFS('ANNUAL SUMMARY'!$CC$692,BW14,'ANNUAL SUMMARY'!$V$9,BH6,'ANNUAL SUMMARY'!$BI$644)+SUMIFS('ANNUAL SUMMARY'!$EB$54,BW14,'ANNUAL SUMMARY'!$V$9,BH6,'ANNUAL SUMMARY'!$DH$6)+SUMIFS('ANNUAL SUMMARY'!$EB$112,BW14,'ANNUAL SUMMARY'!$V$9,BH6,'ANNUAL SUMMARY'!$DH$64)+SUMIFS('ANNUAL SUMMARY'!$EB$170,BW14,'ANNUAL SUMMARY'!$V$9,BH6,'ANNUAL SUMMARY'!$DH$122)+SUMIFS('ANNUAL SUMMARY'!$EB$228,BW14,'ANNUAL SUMMARY'!$V$9,BH6,'ANNUAL SUMMARY'!$DH$180)+SUMIFS('ANNUAL SUMMARY'!$EB$286,BW14,'ANNUAL SUMMARY'!$V$9,BH6,'ANNUAL SUMMARY'!$DH$238)+SUMIFS('ANNUAL SUMMARY'!$EB$344,BW14,'ANNUAL SUMMARY'!$V$9,BH6,'ANNUAL SUMMARY'!$DH$296)+SUMIFS('ANNUAL SUMMARY'!$EB$402,BW14,'ANNUAL SUMMARY'!$V$9,BH6,'ANNUAL SUMMARY'!$DH$354)+SUMIFS('ANNUAL SUMMARY'!$EB$460,BW14,'ANNUAL SUMMARY'!$V$9,BH6,'ANNUAL SUMMARY'!$DH$412)+SUMIFS('ANNUAL SUMMARY'!$EB$518,BW14,'ANNUAL SUMMARY'!$V$9,BH6,'ANNUAL SUMMARY'!$DH$470)+SUMIFS('ANNUAL SUMMARY'!$EB$576,BW14,'ANNUAL SUMMARY'!$V$9,BH6,'ANNUAL SUMMARY'!$DH$528)+SUMIFS('ANNUAL SUMMARY'!$EB$634,BW14,'ANNUAL SUMMARY'!$V$9,BH6,'ANNUAL SUMMARY'!$DH$586)+SUMIFS('ANNUAL SUMMARY'!$EB$692,BW14,'ANNUAL SUMMARY'!$V$9,BH6,'ANNUAL SUMMARY'!$DH$644)+SUMIFS('ANNUAL SUMMARY'!$FY$54,BW14,'ANNUAL SUMMARY'!$V$9,BH6,'ANNUAL SUMMARY'!$FE$6)+SUMIFS('ANNUAL SUMMARY'!$FY$112,BW14,'ANNUAL SUMMARY'!$V$9,BH6,'ANNUAL SUMMARY'!$FE$64)+SUMIFS('ANNUAL SUMMARY'!$FY$170,BW14,'ANNUAL SUMMARY'!$V$9,BH6,'ANNUAL SUMMARY'!$FE$122)+SUMIFS('ANNUAL SUMMARY'!$FY$228,BW14,'ANNUAL SUMMARY'!$V$9,BH6,'ANNUAL SUMMARY'!$FE$180)+SUMIFS('ANNUAL SUMMARY'!$FY$286,BW14,'ANNUAL SUMMARY'!$V$9,BH6,'ANNUAL SUMMARY'!$FE$238)+SUMIFS('ANNUAL SUMMARY'!$FY$344,BW14,'ANNUAL SUMMARY'!$V$9,BH6,'ANNUAL SUMMARY'!$FE$296)+SUMIFS('ANNUAL SUMMARY'!$FY$402,BW14,'ANNUAL SUMMARY'!$V$9,BH6,'ANNUAL SUMMARY'!$FE$354)+SUMIFS('ANNUAL SUMMARY'!$FY$460,BW14,'ANNUAL SUMMARY'!$V$9,BH6,'ANNUAL SUMMARY'!$FE$412)+SUMIFS('ANNUAL SUMMARY'!$FY$518,BW14,'ANNUAL SUMMARY'!$V$9,BH6,'ANNUAL SUMMARY'!$FE$470)+SUMIFS('ANNUAL SUMMARY'!$FY$576,BW14,'ANNUAL SUMMARY'!$V$9,BH6,'ANNUAL SUMMARY'!$FE$528)+SUMIFS('ANNUAL SUMMARY'!$FY$634,BW14,'ANNUAL SUMMARY'!$V$9,BH6,'ANNUAL SUMMARY'!$FE$586)+SUMIFS('ANNUAL SUMMARY'!$FY$692,BW14,'ANNUAL SUMMARY'!$V$9,BH6,'ANNUAL SUMMARY'!$FE$644)</f>
        <v>0</v>
      </c>
      <c r="CC14" s="727"/>
      <c r="CD14" s="727"/>
      <c r="CE14" s="727"/>
      <c r="CF14" s="727">
        <f>SUMIFS('ANNUAL SUMMARY'!$AJ$54,BW14,'ANNUAL SUMMARY'!$V$9,BH6,'ANNUAL SUMMARY'!$L$6)+SUMIFS('ANNUAL SUMMARY'!$AJ$112,BW14,'ANNUAL SUMMARY'!$V$9,BH6,'ANNUAL SUMMARY'!$L$64)+SUMIFS('ANNUAL SUMMARY'!$AJ$170,BW14,'ANNUAL SUMMARY'!$V$9,BH6,'ANNUAL SUMMARY'!$L$122)+SUMIFS('ANNUAL SUMMARY'!$AJ$228,BW14,'ANNUAL SUMMARY'!$V$9,BH6,'ANNUAL SUMMARY'!$L$180)+SUMIFS('ANNUAL SUMMARY'!$AJ$286,BW14,'ANNUAL SUMMARY'!$V$9,BH6,'ANNUAL SUMMARY'!$L$238)+SUMIFS('ANNUAL SUMMARY'!$AJ$344,BW14,'ANNUAL SUMMARY'!$V$9,BH6,'ANNUAL SUMMARY'!$L$296)+SUMIFS('ANNUAL SUMMARY'!$AJ$402,BW14,'ANNUAL SUMMARY'!$V$9,BH6,'ANNUAL SUMMARY'!$L$354)+SUMIFS('ANNUAL SUMMARY'!$AJ$460,BW14,'ANNUAL SUMMARY'!$V$9,BH6,'ANNUAL SUMMARY'!$L$412)+SUMIFS('ANNUAL SUMMARY'!$AJ$518,BW14,'ANNUAL SUMMARY'!$V$9,BH6,'ANNUAL SUMMARY'!$L$470)+SUMIFS('ANNUAL SUMMARY'!$AJ$576,BW14,'ANNUAL SUMMARY'!$V$9,BH6,'ANNUAL SUMMARY'!$L$528)+SUMIFS('ANNUAL SUMMARY'!$AJ$634,BW14,'ANNUAL SUMMARY'!$V$9,BH6,'ANNUAL SUMMARY'!$L$586)+SUMIFS('ANNUAL SUMMARY'!$AJ$692,BW14,'ANNUAL SUMMARY'!$V$9,BH6,'ANNUAL SUMMARY'!$L$644)+SUMIFS('ANNUAL SUMMARY'!$CG$54,BW14,'ANNUAL SUMMARY'!$V$9,BH6,'ANNUAL SUMMARY'!$BI$6)+SUMIFS('ANNUAL SUMMARY'!$CG$112,BW14,'ANNUAL SUMMARY'!$V$9,BH6,'ANNUAL SUMMARY'!$BI$64)+SUMIFS('ANNUAL SUMMARY'!$CG$170,BW14,'ANNUAL SUMMARY'!$V$9,BH6,'ANNUAL SUMMARY'!$BI$122)+SUMIFS('ANNUAL SUMMARY'!$CG$228,BW14,'ANNUAL SUMMARY'!$V$9,BH6,'ANNUAL SUMMARY'!$BI$180)+SUMIFS('ANNUAL SUMMARY'!$CG$286,BW14,'ANNUAL SUMMARY'!$V$9,BH6,'ANNUAL SUMMARY'!$BI$238)+SUMIFS('ANNUAL SUMMARY'!$CG$344,BW14,'ANNUAL SUMMARY'!$V$9,BH6,'ANNUAL SUMMARY'!$BI$296)+SUMIFS('ANNUAL SUMMARY'!$CG$402,BW14,'ANNUAL SUMMARY'!$V$9,BH6,'ANNUAL SUMMARY'!$BI$354)+SUMIFS('ANNUAL SUMMARY'!$CG$460,BW14,'ANNUAL SUMMARY'!$V$9,BH6,'ANNUAL SUMMARY'!$BI$412)+SUMIFS('ANNUAL SUMMARY'!$CG$518,BW14,'ANNUAL SUMMARY'!$V$9,BH6,'ANNUAL SUMMARY'!$BI$470)+SUMIFS('ANNUAL SUMMARY'!$CG$576,BW14,'ANNUAL SUMMARY'!$V$9,BH6,'ANNUAL SUMMARY'!$BI$528)+SUMIFS('ANNUAL SUMMARY'!$CG$634,BW14,'ANNUAL SUMMARY'!$V$9,BH6,'ANNUAL SUMMARY'!$BI$586)+SUMIFS('ANNUAL SUMMARY'!$CG$692,BW14,'ANNUAL SUMMARY'!$V$9,BH6,'ANNUAL SUMMARY'!$BI$644)+SUMIFS('ANNUAL SUMMARY'!$EF$54,BW14,'ANNUAL SUMMARY'!$V$9,BH6,'ANNUAL SUMMARY'!$DH$6)+SUMIFS('ANNUAL SUMMARY'!$EF$112,BW14,'ANNUAL SUMMARY'!$V$9,BH6,'ANNUAL SUMMARY'!$DH$64)+SUMIFS('ANNUAL SUMMARY'!$EF$170,BW14,'ANNUAL SUMMARY'!$V$9,BH6,'ANNUAL SUMMARY'!$DH$122)+SUMIFS('ANNUAL SUMMARY'!$EF$228,BW14,'ANNUAL SUMMARY'!$V$9,BH6,'ANNUAL SUMMARY'!$DH$180)+SUMIFS('ANNUAL SUMMARY'!$EF$286,BW14,'ANNUAL SUMMARY'!$V$9,BH6,'ANNUAL SUMMARY'!$DH$238)+SUMIFS('ANNUAL SUMMARY'!$EF$344,BW14,'ANNUAL SUMMARY'!$V$9,BH6,'ANNUAL SUMMARY'!$DH$296)+SUMIFS('ANNUAL SUMMARY'!$EF$402,BW14,'ANNUAL SUMMARY'!$V$9,BH6,'ANNUAL SUMMARY'!$DH$354)+SUMIFS('ANNUAL SUMMARY'!$EF$460,BW14,'ANNUAL SUMMARY'!$V$9,BH6,'ANNUAL SUMMARY'!$DH$412)+SUMIFS('ANNUAL SUMMARY'!$EF$518,BW14,'ANNUAL SUMMARY'!$V$9,BH6,'ANNUAL SUMMARY'!$DH$470)+SUMIFS('ANNUAL SUMMARY'!$EF$576,BW14,'ANNUAL SUMMARY'!$V$9,BH6,'ANNUAL SUMMARY'!$DH$528)+SUMIFS('ANNUAL SUMMARY'!$EF$634,BW14,'ANNUAL SUMMARY'!$V$9,BH6,'ANNUAL SUMMARY'!$DH$586)+SUMIFS('ANNUAL SUMMARY'!$EF$692,BW14,'ANNUAL SUMMARY'!$V$9,BH6,'ANNUAL SUMMARY'!$DH$644)+SUMIFS('ANNUAL SUMMARY'!$GC$54,BW14,'ANNUAL SUMMARY'!$V$9,BH6,'ANNUAL SUMMARY'!$FE$6)+SUMIFS('ANNUAL SUMMARY'!$GC$112,BW14,'ANNUAL SUMMARY'!$V$9,BH6,'ANNUAL SUMMARY'!$FE$64)+SUMIFS('ANNUAL SUMMARY'!$GC$170,BW14,'ANNUAL SUMMARY'!$V$9,BH6,'ANNUAL SUMMARY'!$FE$122)+SUMIFS('ANNUAL SUMMARY'!$GC$228,BW14,'ANNUAL SUMMARY'!$V$9,BH6,'ANNUAL SUMMARY'!$FE$180)+SUMIFS('ANNUAL SUMMARY'!$GC$286,BW14,'ANNUAL SUMMARY'!$V$9,BH6,'ANNUAL SUMMARY'!$FE$238)+SUMIFS('ANNUAL SUMMARY'!$GC$344,BW14,'ANNUAL SUMMARY'!$V$9,BH6,'ANNUAL SUMMARY'!$FE$296)+SUMIFS('ANNUAL SUMMARY'!$GC$402,BW14,'ANNUAL SUMMARY'!$V$9,BH6,'ANNUAL SUMMARY'!$FE$354)+SUMIFS('ANNUAL SUMMARY'!$GC$460,BW14,'ANNUAL SUMMARY'!$V$9,BH6,'ANNUAL SUMMARY'!$FE$412)+SUMIFS('ANNUAL SUMMARY'!$GC$518,BW14,'ANNUAL SUMMARY'!$V$9,BH6,'ANNUAL SUMMARY'!$FE$470)+SUMIFS('ANNUAL SUMMARY'!$GC$576,BW14,'ANNUAL SUMMARY'!$V$9,BH6,'ANNUAL SUMMARY'!$FE$528)+SUMIFS('ANNUAL SUMMARY'!$GC$634,BW14,'ANNUAL SUMMARY'!$V$9,BH6,'ANNUAL SUMMARY'!$FE$586)+SUMIFS('ANNUAL SUMMARY'!$GC$692,BW14,'ANNUAL SUMMARY'!$V$9,BH6,'ANNUAL SUMMARY'!$FE$644)</f>
        <v>0</v>
      </c>
      <c r="CG14" s="727"/>
      <c r="CH14" s="727"/>
      <c r="CI14" s="727"/>
      <c r="CJ14" s="727">
        <f>SUMIFS('ANNUAL SUMMARY'!$AN$54,BW14,'ANNUAL SUMMARY'!$V$9,BH6,'ANNUAL SUMMARY'!$L$6)+SUMIFS('ANNUAL SUMMARY'!$AN$112,BW14,'ANNUAL SUMMARY'!$V$9,BH6,'ANNUAL SUMMARY'!$L$64)+SUMIFS('ANNUAL SUMMARY'!$AN$170,BW14,'ANNUAL SUMMARY'!$V$9,BH6,'ANNUAL SUMMARY'!$L$122)+SUMIFS('ANNUAL SUMMARY'!$AN$228,BW14,'ANNUAL SUMMARY'!$V$9,BH6,'ANNUAL SUMMARY'!$L$180)+SUMIFS('ANNUAL SUMMARY'!$AN$286,BW14,'ANNUAL SUMMARY'!$V$9,BH6,'ANNUAL SUMMARY'!$L$238)+SUMIFS('ANNUAL SUMMARY'!$AN$344,BW14,'ANNUAL SUMMARY'!$V$9,BH6,'ANNUAL SUMMARY'!$L$296)+SUMIFS('ANNUAL SUMMARY'!$AN$402,BW14,'ANNUAL SUMMARY'!$V$9,BH6,'ANNUAL SUMMARY'!$L$354)+SUMIFS('ANNUAL SUMMARY'!$AN$460,BW14,'ANNUAL SUMMARY'!$V$9,BH6,'ANNUAL SUMMARY'!$L$412)+SUMIFS('ANNUAL SUMMARY'!$AN$518,BW14,'ANNUAL SUMMARY'!$V$9,BH6,'ANNUAL SUMMARY'!$L$470)+SUMIFS('ANNUAL SUMMARY'!$AN$576,BW14,'ANNUAL SUMMARY'!$V$9,BH6,'ANNUAL SUMMARY'!$L$528)+SUMIFS('ANNUAL SUMMARY'!$AN$634,BW14,'ANNUAL SUMMARY'!$V$9,BH6,'ANNUAL SUMMARY'!$L$586)+SUMIFS('ANNUAL SUMMARY'!$AN$692,BW14,'ANNUAL SUMMARY'!$V$9,BH6,'ANNUAL SUMMARY'!$L$644)+SUMIFS('ANNUAL SUMMARY'!$CK$54,BW14,'ANNUAL SUMMARY'!$V$9,BH6,'ANNUAL SUMMARY'!$BI$6)+SUMIFS('ANNUAL SUMMARY'!$CK$112,BW14,'ANNUAL SUMMARY'!$V$9,BH6,'ANNUAL SUMMARY'!$BI$64)+SUMIFS('ANNUAL SUMMARY'!$CK$170,BW14,'ANNUAL SUMMARY'!$V$9,BH6,'ANNUAL SUMMARY'!$BI$122)+SUMIFS('ANNUAL SUMMARY'!$CK$228,BW14,'ANNUAL SUMMARY'!$V$9,BH6,'ANNUAL SUMMARY'!$BI$180)+SUMIFS('ANNUAL SUMMARY'!$CK$286,BW14,'ANNUAL SUMMARY'!$V$9,BH6,'ANNUAL SUMMARY'!$BI$238)+SUMIFS('ANNUAL SUMMARY'!$CK$344,BW14,'ANNUAL SUMMARY'!$V$9,BH6,'ANNUAL SUMMARY'!$BI$296)+SUMIFS('ANNUAL SUMMARY'!$CK$402,BW14,'ANNUAL SUMMARY'!$V$9,BH6,'ANNUAL SUMMARY'!$BI$354)+SUMIFS('ANNUAL SUMMARY'!$CK$460,BW14,'ANNUAL SUMMARY'!$V$9,BH6,'ANNUAL SUMMARY'!$BI$412)+SUMIFS('ANNUAL SUMMARY'!$CK$518,BW14,'ANNUAL SUMMARY'!$V$9,BH6,'ANNUAL SUMMARY'!$BI$470)+SUMIFS('ANNUAL SUMMARY'!$CK$576,BW14,'ANNUAL SUMMARY'!$V$9,BH6,'ANNUAL SUMMARY'!$BI$528)+SUMIFS('ANNUAL SUMMARY'!$CK$634,BW14,'ANNUAL SUMMARY'!$V$9,BH6,'ANNUAL SUMMARY'!$BI$586)+SUMIFS('ANNUAL SUMMARY'!$CK$692,BW14,'ANNUAL SUMMARY'!$V$9,BH6,'ANNUAL SUMMARY'!$BI$644)+SUMIFS('ANNUAL SUMMARY'!$EJ$54,BW14,'ANNUAL SUMMARY'!$V$9,BH6,'ANNUAL SUMMARY'!$DH$6)+SUMIFS('ANNUAL SUMMARY'!$EJ$112,BW14,'ANNUAL SUMMARY'!$V$9,BH6,'ANNUAL SUMMARY'!$DH$64)+SUMIFS('ANNUAL SUMMARY'!$EJ$170,BW14,'ANNUAL SUMMARY'!$V$9,BH6,'ANNUAL SUMMARY'!$DH$122)+SUMIFS('ANNUAL SUMMARY'!$EJ$228,BW14,'ANNUAL SUMMARY'!$V$9,BH6,'ANNUAL SUMMARY'!$DH$180)+SUMIFS('ANNUAL SUMMARY'!$EJ$286,BW14,'ANNUAL SUMMARY'!$V$9,BH6,'ANNUAL SUMMARY'!$DH$238)+SUMIFS('ANNUAL SUMMARY'!$EJ$344,BW14,'ANNUAL SUMMARY'!$V$9,BH6,'ANNUAL SUMMARY'!$DH$296)+SUMIFS('ANNUAL SUMMARY'!$EJ$402,BW14,'ANNUAL SUMMARY'!$V$9,BH6,'ANNUAL SUMMARY'!$DH$354)+SUMIFS('ANNUAL SUMMARY'!$EJ$460,BW14,'ANNUAL SUMMARY'!$V$9,BH6,'ANNUAL SUMMARY'!$DH$412)+SUMIFS('ANNUAL SUMMARY'!$EJ$518,BW14,'ANNUAL SUMMARY'!$V$9,BH6,'ANNUAL SUMMARY'!$DH$470)+SUMIFS('ANNUAL SUMMARY'!$EJ$576,BW14,'ANNUAL SUMMARY'!$V$9,BH6,'ANNUAL SUMMARY'!$DH$528)+SUMIFS('ANNUAL SUMMARY'!$EJ$634,BW14,'ANNUAL SUMMARY'!$V$9,BH6,'ANNUAL SUMMARY'!$DH$586)+SUMIFS('ANNUAL SUMMARY'!$EJ$692,BW14,'ANNUAL SUMMARY'!$V$9,BH6,'ANNUAL SUMMARY'!$DH$644)+SUMIFS('ANNUAL SUMMARY'!$GG$54,BW14,'ANNUAL SUMMARY'!$V$9,BH6,'ANNUAL SUMMARY'!$FE$6)+SUMIFS('ANNUAL SUMMARY'!$GG$112,BW14,'ANNUAL SUMMARY'!$V$9,BH6,'ANNUAL SUMMARY'!$FE$64)+SUMIFS('ANNUAL SUMMARY'!$GG$170,BW14,'ANNUAL SUMMARY'!$V$9,BH6,'ANNUAL SUMMARY'!$FE$122)+SUMIFS('ANNUAL SUMMARY'!$GG$228,BW14,'ANNUAL SUMMARY'!$V$9,BH6,'ANNUAL SUMMARY'!$FE$180)+SUMIFS('ANNUAL SUMMARY'!$GG$286,BW14,'ANNUAL SUMMARY'!$V$9,BH6,'ANNUAL SUMMARY'!$FE$238)+SUMIFS('ANNUAL SUMMARY'!$GG$344,BW14,'ANNUAL SUMMARY'!$V$9,BH6,'ANNUAL SUMMARY'!$FE$296)+SUMIFS('ANNUAL SUMMARY'!$GG$402,BW14,'ANNUAL SUMMARY'!$V$9,BH6,'ANNUAL SUMMARY'!$FE$354)+SUMIFS('ANNUAL SUMMARY'!$GG$460,BW14,'ANNUAL SUMMARY'!$V$9,BH6,'ANNUAL SUMMARY'!$FE$412)+SUMIFS('ANNUAL SUMMARY'!$GG$518,BW14,'ANNUAL SUMMARY'!$V$9,BH6,'ANNUAL SUMMARY'!$FE$470)+SUMIFS('ANNUAL SUMMARY'!$GG$576,BW14,'ANNUAL SUMMARY'!$V$9,BH6,'ANNUAL SUMMARY'!$FE$528)+SUMIFS('ANNUAL SUMMARY'!$GG$634,BW14,'ANNUAL SUMMARY'!$V$9,BH6,'ANNUAL SUMMARY'!$FE$586)+SUMIFS('ANNUAL SUMMARY'!$GG$692,BW14,'ANNUAL SUMMARY'!$V$9,BH6,'ANNUAL SUMMARY'!$FE$644)</f>
        <v>0</v>
      </c>
      <c r="CK14" s="727"/>
      <c r="CL14" s="727"/>
      <c r="CM14" s="727"/>
      <c r="CN14" s="728">
        <f>SUMIFS('ANNUAL SUMMARY'!$AR$54,BW14,'ANNUAL SUMMARY'!$V$9,BH6,'ANNUAL SUMMARY'!$L$6)+SUMIFS('ANNUAL SUMMARY'!$AR$112,BW14,'ANNUAL SUMMARY'!$V$9,BH6,'ANNUAL SUMMARY'!$L$64)+SUMIFS('ANNUAL SUMMARY'!$AR$170,BW14,'ANNUAL SUMMARY'!$V$9,BH6,'ANNUAL SUMMARY'!$L$122)+SUMIFS('ANNUAL SUMMARY'!$AR$228,BW14,'ANNUAL SUMMARY'!$V$9,BH6,'ANNUAL SUMMARY'!$L$180)+SUMIFS('ANNUAL SUMMARY'!$AR$286,BW14,'ANNUAL SUMMARY'!$V$9,BH6,'ANNUAL SUMMARY'!$L$238)+SUMIFS('ANNUAL SUMMARY'!$AR$344,BW14,'ANNUAL SUMMARY'!$V$9,BH6,'ANNUAL SUMMARY'!$L$296)+SUMIFS('ANNUAL SUMMARY'!$AR$402,BW14,'ANNUAL SUMMARY'!$V$9,BH6,'ANNUAL SUMMARY'!$L$354)+SUMIFS('ANNUAL SUMMARY'!$AR$460,BW14,'ANNUAL SUMMARY'!$V$9,BH6,'ANNUAL SUMMARY'!$L$412)+SUMIFS('ANNUAL SUMMARY'!$AR$518,BW14,'ANNUAL SUMMARY'!$V$9,BH6,'ANNUAL SUMMARY'!$L$470)+SUMIFS('ANNUAL SUMMARY'!$AR$576,BW14,'ANNUAL SUMMARY'!$V$9,BH6,'ANNUAL SUMMARY'!$L$528)+SUMIFS('ANNUAL SUMMARY'!$AR$634,BW14,'ANNUAL SUMMARY'!$V$9,BH6,'ANNUAL SUMMARY'!$L$586)+SUMIFS('ANNUAL SUMMARY'!$AR$692,BW14,'ANNUAL SUMMARY'!$V$9,BH6,'ANNUAL SUMMARY'!$L$644)+SUMIFS('ANNUAL SUMMARY'!$CO$54,BW14,'ANNUAL SUMMARY'!$V$9,BH6,'ANNUAL SUMMARY'!$BI$6)+SUMIFS('ANNUAL SUMMARY'!$CO$112,BW14,'ANNUAL SUMMARY'!$V$9,BH6,'ANNUAL SUMMARY'!$BI$64)+SUMIFS('ANNUAL SUMMARY'!$CO$170,BW14,'ANNUAL SUMMARY'!$V$9,BH6,'ANNUAL SUMMARY'!$BI$122)+SUMIFS('ANNUAL SUMMARY'!$CO$228,BW14,'ANNUAL SUMMARY'!$V$9,BH6,'ANNUAL SUMMARY'!$BI$180)+SUMIFS('ANNUAL SUMMARY'!$CO$286,BW14,'ANNUAL SUMMARY'!$V$9,BH6,'ANNUAL SUMMARY'!$BI$238)+SUMIFS('ANNUAL SUMMARY'!$CO$344,BW14,'ANNUAL SUMMARY'!$V$9,BH6,'ANNUAL SUMMARY'!$BI$296)+SUMIFS('ANNUAL SUMMARY'!$CO$402,BW14,'ANNUAL SUMMARY'!$V$9,BH6,'ANNUAL SUMMARY'!$BI$354)+SUMIFS('ANNUAL SUMMARY'!$CO$460,BW14,'ANNUAL SUMMARY'!$V$9,BH6,'ANNUAL SUMMARY'!$BI$412)+SUMIFS('ANNUAL SUMMARY'!$CO$518,BW14,'ANNUAL SUMMARY'!$V$9,BH6,'ANNUAL SUMMARY'!$BI$470)+SUMIFS('ANNUAL SUMMARY'!$CO$576,BW14,'ANNUAL SUMMARY'!$V$9,BH6,'ANNUAL SUMMARY'!$BI$528)+SUMIFS('ANNUAL SUMMARY'!$CO$634,BW14,'ANNUAL SUMMARY'!$V$9,BH6,'ANNUAL SUMMARY'!$BI$586)+SUMIFS('ANNUAL SUMMARY'!$CO$692,BW14,'ANNUAL SUMMARY'!$V$9,BH6,'ANNUAL SUMMARY'!$BI$644)+SUMIFS('ANNUAL SUMMARY'!$EN$54,BW14,'ANNUAL SUMMARY'!$V$9,BH6,'ANNUAL SUMMARY'!$DH$6)+SUMIFS('ANNUAL SUMMARY'!$EN$112,BW14,'ANNUAL SUMMARY'!$V$9,BH6,'ANNUAL SUMMARY'!$DH$64)+SUMIFS('ANNUAL SUMMARY'!$EN$170,BW14,'ANNUAL SUMMARY'!$V$9,BH6,'ANNUAL SUMMARY'!$DH$122)+SUMIFS('ANNUAL SUMMARY'!$EN$228,BW14,'ANNUAL SUMMARY'!$V$9,BH6,'ANNUAL SUMMARY'!$DH$180)+SUMIFS('ANNUAL SUMMARY'!$EN$286,BW14,'ANNUAL SUMMARY'!$V$9,BH6,'ANNUAL SUMMARY'!$DH$238)+SUMIFS('ANNUAL SUMMARY'!$EN$344,BW14,'ANNUAL SUMMARY'!$V$9,BH6,'ANNUAL SUMMARY'!$DH$296)+SUMIFS('ANNUAL SUMMARY'!$EN$402,BW14,'ANNUAL SUMMARY'!$V$9,BH6,'ANNUAL SUMMARY'!$DH$354)+SUMIFS('ANNUAL SUMMARY'!$EN$460,BW14,'ANNUAL SUMMARY'!$V$9,BH6,'ANNUAL SUMMARY'!$DH$412)+SUMIFS('ANNUAL SUMMARY'!$EN$518,BW14,'ANNUAL SUMMARY'!$V$9,BH6,'ANNUAL SUMMARY'!$DH$470)+SUMIFS('ANNUAL SUMMARY'!$EN$576,BW14,'ANNUAL SUMMARY'!$V$9,BH6,'ANNUAL SUMMARY'!$DH$528)+SUMIFS('ANNUAL SUMMARY'!$EN$634,BW14,'ANNUAL SUMMARY'!$V$9,BH6,'ANNUAL SUMMARY'!$DH$586)+SUMIFS('ANNUAL SUMMARY'!$EN$692,BW14,'ANNUAL SUMMARY'!$V$9,BH6,'ANNUAL SUMMARY'!$DH$644)+SUMIFS('ANNUAL SUMMARY'!$GK$54,BW14,'ANNUAL SUMMARY'!$V$9,BH6,'ANNUAL SUMMARY'!$FE$6)+SUMIFS('ANNUAL SUMMARY'!$GK$112,BW14,'ANNUAL SUMMARY'!$V$9,BH6,'ANNUAL SUMMARY'!$FE$64)+SUMIFS('ANNUAL SUMMARY'!$GK$170,BW14,'ANNUAL SUMMARY'!$V$9,BH6,'ANNUAL SUMMARY'!$FE$122)+SUMIFS('ANNUAL SUMMARY'!$GK$228,BW14,'ANNUAL SUMMARY'!$V$9,BH6,'ANNUAL SUMMARY'!$FE$180)+SUMIFS('ANNUAL SUMMARY'!$GK$286,BW14,'ANNUAL SUMMARY'!$V$9,BH6,'ANNUAL SUMMARY'!$FE$238)+SUMIFS('ANNUAL SUMMARY'!$GK$344,BW14,'ANNUAL SUMMARY'!$V$9,BH6,'ANNUAL SUMMARY'!$FE$296)+SUMIFS('ANNUAL SUMMARY'!$GK$402,BW14,'ANNUAL SUMMARY'!$V$9,BH6,'ANNUAL SUMMARY'!$FE$354)+SUMIFS('ANNUAL SUMMARY'!$GK$460,BW14,'ANNUAL SUMMARY'!$V$9,BH6,'ANNUAL SUMMARY'!$FE$412)+SUMIFS('ANNUAL SUMMARY'!$GK$518,BW14,'ANNUAL SUMMARY'!$V$9,BH6,'ANNUAL SUMMARY'!$FE$470)+SUMIFS('ANNUAL SUMMARY'!$GK$576,BW14,'ANNUAL SUMMARY'!$V$9,BH6,'ANNUAL SUMMARY'!$FE$528)+SUMIFS('ANNUAL SUMMARY'!$GK$634,BW14,'ANNUAL SUMMARY'!$V$9,BH6,'ANNUAL SUMMARY'!$FE$586)+SUMIFS('ANNUAL SUMMARY'!$GK$692,BW14,'ANNUAL SUMMARY'!$V$9,BH6,'ANNUAL SUMMARY'!$FE$644)</f>
        <v>0</v>
      </c>
      <c r="CO14" s="728"/>
      <c r="CP14" s="728"/>
      <c r="CQ14" s="728">
        <f>SUMIFS('ANNUAL SUMMARY'!$AU$54,BW14,'ANNUAL SUMMARY'!$V$9,BH6,'ANNUAL SUMMARY'!$L$6)+SUMIFS('ANNUAL SUMMARY'!$AU$112,BW14,'ANNUAL SUMMARY'!$V$9,BH6,'ANNUAL SUMMARY'!$L$64)+SUMIFS('ANNUAL SUMMARY'!$AU$170,BW14,'ANNUAL SUMMARY'!$V$9,BH6,'ANNUAL SUMMARY'!$L$122)+SUMIFS('ANNUAL SUMMARY'!$AU$228,BW14,'ANNUAL SUMMARY'!$V$9,BH6,'ANNUAL SUMMARY'!$L$180)+SUMIFS('ANNUAL SUMMARY'!$AU$286,BW14,'ANNUAL SUMMARY'!$V$9,BH6,'ANNUAL SUMMARY'!$L$238)+SUMIFS('ANNUAL SUMMARY'!$AU$344,BW14,'ANNUAL SUMMARY'!$V$9,BH6,'ANNUAL SUMMARY'!$L$296)+SUMIFS('ANNUAL SUMMARY'!$AU$402,BW14,'ANNUAL SUMMARY'!$V$9,BH6,'ANNUAL SUMMARY'!$L$354)+SUMIFS('ANNUAL SUMMARY'!$AU$460,BW14,'ANNUAL SUMMARY'!$V$9,BH6,'ANNUAL SUMMARY'!$L$412)+SUMIFS('ANNUAL SUMMARY'!$AU$518,BW14,'ANNUAL SUMMARY'!$V$9,BH6,'ANNUAL SUMMARY'!$L$470)+SUMIFS('ANNUAL SUMMARY'!$AU$576,BW14,'ANNUAL SUMMARY'!$V$9,BH6,'ANNUAL SUMMARY'!$L$528)+SUMIFS('ANNUAL SUMMARY'!$AU$634,BW14,'ANNUAL SUMMARY'!$V$9,BH6,'ANNUAL SUMMARY'!$L$586)+SUMIFS('ANNUAL SUMMARY'!$AU$692,BW14,'ANNUAL SUMMARY'!$V$9,BH6,'ANNUAL SUMMARY'!$L$644)+SUMIFS('ANNUAL SUMMARY'!$CR$54,BW14,'ANNUAL SUMMARY'!$V$9,BH6,'ANNUAL SUMMARY'!$BI$6)+SUMIFS('ANNUAL SUMMARY'!$CR$112,BW14,'ANNUAL SUMMARY'!$V$9,BH6,'ANNUAL SUMMARY'!$BI$64)+SUMIFS('ANNUAL SUMMARY'!$CR$170,BW14,'ANNUAL SUMMARY'!$V$9,BH6,'ANNUAL SUMMARY'!$BI$122)+SUMIFS('ANNUAL SUMMARY'!$CR$228,BW14,'ANNUAL SUMMARY'!$V$9,BH6,'ANNUAL SUMMARY'!$BI$180)+SUMIFS('ANNUAL SUMMARY'!$CR$286,BW14,'ANNUAL SUMMARY'!$V$9,BH6,'ANNUAL SUMMARY'!$BI$238)+SUMIFS('ANNUAL SUMMARY'!$CR$344,BW14,'ANNUAL SUMMARY'!$V$9,BH6,'ANNUAL SUMMARY'!$BI$296)+SUMIFS('ANNUAL SUMMARY'!$CR$402,BW14,'ANNUAL SUMMARY'!$V$9,BH6,'ANNUAL SUMMARY'!$BI$354)+SUMIFS('ANNUAL SUMMARY'!$CR$460,BW14,'ANNUAL SUMMARY'!$V$9,BH6,'ANNUAL SUMMARY'!$BI$412)+SUMIFS('ANNUAL SUMMARY'!$CR$518,BW14,'ANNUAL SUMMARY'!$V$9,BH6,'ANNUAL SUMMARY'!$BI$470)+SUMIFS('ANNUAL SUMMARY'!$CR$576,BW14,'ANNUAL SUMMARY'!$V$9,BH6,'ANNUAL SUMMARY'!$BI$528)+SUMIFS('ANNUAL SUMMARY'!$CR$634,BW14,'ANNUAL SUMMARY'!$V$9,BH6,'ANNUAL SUMMARY'!$BI$586)+SUMIFS('ANNUAL SUMMARY'!$CR$692,BW14,'ANNUAL SUMMARY'!$V$9,BH6,'ANNUAL SUMMARY'!$BI$644)+SUMIFS('ANNUAL SUMMARY'!$EQ$54,BW14,'ANNUAL SUMMARY'!$V$9,BH6,'ANNUAL SUMMARY'!$DH$6)+SUMIFS('ANNUAL SUMMARY'!$EQ$112,BW14,'ANNUAL SUMMARY'!$V$9,BH6,'ANNUAL SUMMARY'!$DH$64)+SUMIFS('ANNUAL SUMMARY'!$EQ$170,BW14,'ANNUAL SUMMARY'!$V$9,BH6,'ANNUAL SUMMARY'!$DH$122)+SUMIFS('ANNUAL SUMMARY'!$EQ$228,BW14,'ANNUAL SUMMARY'!$V$9,BH6,'ANNUAL SUMMARY'!$DH$180)+SUMIFS('ANNUAL SUMMARY'!$EQ$286,BW14,'ANNUAL SUMMARY'!$V$9,BH6,'ANNUAL SUMMARY'!$DH$238)+SUMIFS('ANNUAL SUMMARY'!$EQ$344,BW14,'ANNUAL SUMMARY'!$V$9,BH6,'ANNUAL SUMMARY'!$DH$296)+SUMIFS('ANNUAL SUMMARY'!$EQ$402,BW14,'ANNUAL SUMMARY'!$V$9,BH6,'ANNUAL SUMMARY'!$DH$354)+SUMIFS('ANNUAL SUMMARY'!$EQ$460,BW14,'ANNUAL SUMMARY'!$V$9,BH6,'ANNUAL SUMMARY'!$DH$412)+SUMIFS('ANNUAL SUMMARY'!$EQ$518,BW14,'ANNUAL SUMMARY'!$V$9,BH6,'ANNUAL SUMMARY'!$DH$470)+SUMIFS('ANNUAL SUMMARY'!$EQ$576,BW14,'ANNUAL SUMMARY'!$V$9,BH6,'ANNUAL SUMMARY'!$DH$528)+SUMIFS('ANNUAL SUMMARY'!$EQ$634,BW14,'ANNUAL SUMMARY'!$V$9,BH6,'ANNUAL SUMMARY'!$DH$586)+SUMIFS('ANNUAL SUMMARY'!$EQ$692,BW14,'ANNUAL SUMMARY'!$V$9,BH6,'ANNUAL SUMMARY'!$DH$644)+SUMIFS('ANNUAL SUMMARY'!$GN$54,BW14,'ANNUAL SUMMARY'!$V$9,BH6,'ANNUAL SUMMARY'!$FE$6)+SUMIFS('ANNUAL SUMMARY'!$GN$112,BW14,'ANNUAL SUMMARY'!$V$9,BH6,'ANNUAL SUMMARY'!$FE$64)+SUMIFS('ANNUAL SUMMARY'!$GN$170,BW14,'ANNUAL SUMMARY'!$V$9,BH6,'ANNUAL SUMMARY'!$FE$122)+SUMIFS('ANNUAL SUMMARY'!$GN$228,BW14,'ANNUAL SUMMARY'!$V$9,BH6,'ANNUAL SUMMARY'!$FE$180)+SUMIFS('ANNUAL SUMMARY'!$GN$286,BW14,'ANNUAL SUMMARY'!$V$9,BH6,'ANNUAL SUMMARY'!$FE$238)+SUMIFS('ANNUAL SUMMARY'!$GN$344,BW14,'ANNUAL SUMMARY'!$V$9,BH6,'ANNUAL SUMMARY'!$FE$296)+SUMIFS('ANNUAL SUMMARY'!$GN$402,BW14,'ANNUAL SUMMARY'!$V$9,BH6,'ANNUAL SUMMARY'!$FE$354)+SUMIFS('ANNUAL SUMMARY'!$GN$460,BW14,'ANNUAL SUMMARY'!$V$9,BH6,'ANNUAL SUMMARY'!$FE$412)+SUMIFS('ANNUAL SUMMARY'!$GN$518,BW14,'ANNUAL SUMMARY'!$V$9,BH6,'ANNUAL SUMMARY'!$FE$470)+SUMIFS('ANNUAL SUMMARY'!$GN$576,BW14,'ANNUAL SUMMARY'!$V$9,BH6,'ANNUAL SUMMARY'!$FE$528)+SUMIFS('ANNUAL SUMMARY'!$GN$634,BW14,'ANNUAL SUMMARY'!$V$9,BH6,'ANNUAL SUMMARY'!$FE$586)+SUMIFS('ANNUAL SUMMARY'!$GN$692,BW14,'ANNUAL SUMMARY'!$V$9,BH6,'ANNUAL SUMMARY'!$FE$644)</f>
        <v>0</v>
      </c>
      <c r="CR14" s="728"/>
      <c r="CS14" s="728"/>
      <c r="CT14" s="1263"/>
      <c r="CU14" s="1250"/>
      <c r="CV14" s="154"/>
      <c r="CW14" s="824" t="str">
        <f>'ANNUAL SUMMARY'!$C$18</f>
        <v>NO. FLIGHTS</v>
      </c>
      <c r="CX14" s="825"/>
      <c r="CY14" s="825"/>
      <c r="CZ14" s="825"/>
      <c r="DA14" s="825"/>
      <c r="DB14" s="825"/>
      <c r="DC14" s="826"/>
      <c r="DD14" s="803">
        <f>SUMIF('ANNUAL SUMMARY'!$FE$622,DF6,'ANNUAL SUMMARY'!$FC$634)+SUMIF('ANNUAL SUMMARY'!$DH$622,DF6,'ANNUAL SUMMARY'!$DF$634)+SUMIF('ANNUAL SUMMARY'!$BI$622,DF6,'ANNUAL SUMMARY'!$BG$634)+SUMIF('ANNUAL SUMMARY'!$L$622,DF6,'ANNUAL SUMMARY'!$J$634)+SUMIF('ANNUAL SUMMARY'!$FE$566,DF6,'ANNUAL SUMMARY'!$FC$578)+SUMIF('ANNUAL SUMMARY'!$DH$566,DF6,'ANNUAL SUMMARY'!$DF$578)+SUMIF('ANNUAL SUMMARY'!$BI$566,DF6,'ANNUAL SUMMARY'!$BG$578)+SUMIF('ANNUAL SUMMARY'!$L$566,DF6,'ANNUAL SUMMARY'!$J$578)+SUMIF('ANNUAL SUMMARY'!$FE$510,DF6,'ANNUAL SUMMARY'!$FC$522)+SUMIF('ANNUAL SUMMARY'!$DH$510,DF6,'ANNUAL SUMMARY'!$DF$522)+SUMIF('ANNUAL SUMMARY'!$BI$510,DF6,'ANNUAL SUMMARY'!$BG$522)+SUMIF('ANNUAL SUMMARY'!$L$510,DF6,'ANNUAL SUMMARY'!$J$522)+SUMIF('ANNUAL SUMMARY'!$FE$454,DF6,'ANNUAL SUMMARY'!$FC$466)+SUMIF('ANNUAL SUMMARY'!$DH$454,DF6,'ANNUAL SUMMARY'!$DF$466)+SUMIF('ANNUAL SUMMARY'!$BI$454,DF6,'ANNUAL SUMMARY'!$BG$466)+SUMIF('ANNUAL SUMMARY'!$L$454,DF6,'ANNUAL SUMMARY'!$J$466)+SUMIF('ANNUAL SUMMARY'!$FE$398,DF6,'ANNUAL SUMMARY'!$FC$410)+SUMIF('ANNUAL SUMMARY'!$DH$398,DF6,'ANNUAL SUMMARY'!$DF$410)+SUMIF('ANNUAL SUMMARY'!$BI$398,DF6,'ANNUAL SUMMARY'!$BG$410)+SUMIF('ANNUAL SUMMARY'!$L$398,DF6,'ANNUAL SUMMARY'!$J$410)+SUMIF('ANNUAL SUMMARY'!$FE$342,DF6,'ANNUAL SUMMARY'!$FC$354)+SUMIF('ANNUAL SUMMARY'!$DH$342,DF6,'ANNUAL SUMMARY'!$DF$354)+SUMIF('ANNUAL SUMMARY'!$BI$342,DF6,'ANNUAL SUMMARY'!$BG$354)+SUMIF('ANNUAL SUMMARY'!$L$342,DF6,'ANNUAL SUMMARY'!$J$354)+SUMIF('ANNUAL SUMMARY'!$FE$286,DF6,'ANNUAL SUMMARY'!$FC$298)+SUMIF('ANNUAL SUMMARY'!$DH$286,DF6,'ANNUAL SUMMARY'!$DF$298)+SUMIF('ANNUAL SUMMARY'!$BI$286,DF6,'ANNUAL SUMMARY'!$BG$298)+SUMIF('ANNUAL SUMMARY'!$L$286,DF6,'ANNUAL SUMMARY'!$J$298)+SUMIF('ANNUAL SUMMARY'!$FE$230,DF6,'ANNUAL SUMMARY'!$FC$242)+SUMIF('ANNUAL SUMMARY'!$DH$230,DF6,'ANNUAL SUMMARY'!$DF$242)+SUMIF('ANNUAL SUMMARY'!$BI$230,DF6,'ANNUAL SUMMARY'!$BG$242)+SUMIF('ANNUAL SUMMARY'!$L$230,DF6,'ANNUAL SUMMARY'!$J$242)+SUMIF('ANNUAL SUMMARY'!$FE$174,DF6,'ANNUAL SUMMARY'!$FC$186)+SUMIF('ANNUAL SUMMARY'!$DH$174,DF6,'ANNUAL SUMMARY'!$DF$186)+SUMIF('ANNUAL SUMMARY'!$BI$174,DF6,'ANNUAL SUMMARY'!$BG$186)+SUMIF('ANNUAL SUMMARY'!$L$174,DF6,'ANNUAL SUMMARY'!$J$186)+SUMIF('ANNUAL SUMMARY'!$FE$118,DF6,'ANNUAL SUMMARY'!$FC$130)+SUMIF('ANNUAL SUMMARY'!$DH$118,DF6,'ANNUAL SUMMARY'!$DF$130)+SUMIF('ANNUAL SUMMARY'!$BI$118,DF6,'ANNUAL SUMMARY'!$BG$130)+SUMIF('ANNUAL SUMMARY'!$L$118,DF6,'ANNUAL SUMMARY'!$J$130)+SUMIF('ANNUAL SUMMARY'!$FE$62,DF6,'ANNUAL SUMMARY'!$FC$74)+SUMIF('ANNUAL SUMMARY'!$DH$62,DF6,'ANNUAL SUMMARY'!$DF$74)+SUMIF('ANNUAL SUMMARY'!$BI$62,DF6,'ANNUAL SUMMARY'!$BG$74)+SUMIF('ANNUAL SUMMARY'!$L$62,DF6,'ANNUAL SUMMARY'!$J$74)+SUMIF('ANNUAL SUMMARY'!$FE$6,DF6,'ANNUAL SUMMARY'!$FC$18)+SUMIF('ANNUAL SUMMARY'!$DH$6,DF6,'ANNUAL SUMMARY'!$DF$18)+SUMIF('ANNUAL SUMMARY'!$BI$6,DF6,'ANNUAL SUMMARY'!$BG$18)+SUMIF('ANNUAL SUMMARY'!$L$6,DF6,'ANNUAL SUMMARY'!$J$18)+SUMIF('PREVIOUS LOGS'!$K$6,DF6,'PREVIOUS LOGS'!$B$12)+SUMIF('PREVIOUS LOGS'!$K$59,$K$6,'PREVIOUS LOGS'!$B$65)+SUMIF('PREVIOUS LOGS'!$K$112,DF6,'PREVIOUS LOGS'!$B$118)+SUMIF('PREVIOUS LOGS'!$K$165,DF6,'PREVIOUS LOGS'!$B$171)+SUMIF('PREVIOUS LOGS'!$K$218,DF6,'PREVIOUS LOGS'!$B$224)+SUMIF('PREVIOUS LOGS'!$K$271,DF6,'PREVIOUS LOGS'!$B$277)+SUMIF('PREVIOUS LOGS'!$K$324,DF6,'PREVIOUS LOGS'!$B$330)+SUMIF('PREVIOUS LOGS'!$BH$6,DF6,'PREVIOUS LOGS'!$AY$12)+SUMIF('PREVIOUS LOGS'!$BH$59,$K$6,'PREVIOUS LOGS'!$AY$65)+SUMIF('PREVIOUS LOGS'!$BH$112,DF6,'PREVIOUS LOGS'!$AY$118)+SUMIF('PREVIOUS LOGS'!$BH$165,DF6,'PREVIOUS LOGS'!$AY$171)+SUMIF('PREVIOUS LOGS'!$BH$218,DF6,'PREVIOUS LOGS'!$AY$224)+SUMIF('PREVIOUS LOGS'!$BH$271,DF6,'PREVIOUS LOGS'!$AY$277)+SUMIF('PREVIOUS LOGS'!$BH$324,DF6,'PREVIOUS LOGS'!$AY$330)+SUMIF('PREVIOUS LOGS'!$DF$6,DF6,'PREVIOUS LOGS'!$CW$12)+SUMIF('PREVIOUS LOGS'!$DF$59,$K$6,'PREVIOUS LOGS'!$CW$65)+SUMIF('PREVIOUS LOGS'!$DF$112,DF6,'PREVIOUS LOGS'!$CW$118)+SUMIF('PREVIOUS LOGS'!$DF$165,DF6,'PREVIOUS LOGS'!$CW$171)+SUMIF('PREVIOUS LOGS'!$DF$218,DF6,'PREVIOUS LOGS'!$CW$224)+SUMIF('PREVIOUS LOGS'!$DF$271,DF6,'PREVIOUS LOGS'!$CW$277)+SUMIF('PREVIOUS LOGS'!$DF$324,DF6,'PREVIOUS LOGS'!$CW$330)+SUMIF('PREVIOUS LOGS'!$FC$6,DF6,'PREVIOUS LOGS'!$ET$12)+SUMIF('PREVIOUS LOGS'!$FC$59,$K$6,'PREVIOUS LOGS'!$ET$65)+SUMIF('PREVIOUS LOGS'!$FC$112,DF6,'PREVIOUS LOGS'!$ET$118)+SUMIF('PREVIOUS LOGS'!$FC$165,DF6,'PREVIOUS LOGS'!$ET$171)+SUMIF('PREVIOUS LOGS'!$FC$218,DF6,'PREVIOUS LOGS'!$ET$224)+SUMIF('PREVIOUS LOGS'!$FC$271,DF6,'PREVIOUS LOGS'!$ET$277)+SUMIF('PREVIOUS LOGS'!$FC$324,DF6,'PREVIOUS LOGS'!$ET$330)</f>
        <v>0</v>
      </c>
      <c r="DE14" s="705"/>
      <c r="DF14" s="705"/>
      <c r="DG14" s="804"/>
      <c r="DH14" s="637"/>
      <c r="DI14" s="695" t="str">
        <f>'ANNUAL SUMMARY'!$O$18</f>
        <v>DAY</v>
      </c>
      <c r="DJ14" s="696"/>
      <c r="DK14" s="696"/>
      <c r="DL14" s="696"/>
      <c r="DM14" s="696" t="e">
        <f>SUMIF('ANNUAL SUMMARY'!$L$6,DF6,'ANNUAL SUMMARY'!$T$18)+SUMIF('ANNUAL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SUMMARY'!#REF!)+SUMIF(#REF!,DF6,#REF!)+SUMIF(#REF!,DF6,#REF!)+SUMIF(#REF!,DF6,#REF!)+SUMIF(#REF!,DF6,#REF!)+SUMIF(#REF!,DF6,#REF!)+SUMIF(#REF!,DF6,#REF!)+SUMIF(#REF!,DF6,#REF!)+SUMIF(#REF!,DF6,#REF!)</f>
        <v>#REF!</v>
      </c>
      <c r="DN14" s="697">
        <f>SUMIF('ANNUAL SUMMARY'!$FE$622,DF6,'ANNUAL SUMMARY'!$FM$634)+SUMIF('ANNUAL SUMMARY'!$DH$622,DF6,'ANNUAL SUMMARY'!$DP$634)+SUMIF('ANNUAL SUMMARY'!$BI$622,DF6,'ANNUAL SUMMARY'!$BQ$634)+SUMIF('ANNUAL SUMMARY'!$L$622,DF6,'ANNUAL SUMMARY'!$T$634)+SUMIF('ANNUAL SUMMARY'!$FE$566,DF6,'ANNUAL SUMMARY'!$FM$578)+SUMIF('ANNUAL SUMMARY'!$DH$566,DF6,'ANNUAL SUMMARY'!$DP$578)+SUMIF('ANNUAL SUMMARY'!$BI$566,DF6,'ANNUAL SUMMARY'!$BQ$578)+SUMIF('ANNUAL SUMMARY'!$L$566,DF6,'ANNUAL SUMMARY'!$T$578)+SUMIF('ANNUAL SUMMARY'!$FE$510,DF6,'ANNUAL SUMMARY'!$FM$522)+SUMIF('ANNUAL SUMMARY'!$DH$510,DF6,'ANNUAL SUMMARY'!$DP$522)+SUMIF('ANNUAL SUMMARY'!$BI$510,DF6,'ANNUAL SUMMARY'!$BQ$522)+SUMIF('ANNUAL SUMMARY'!$L$510,DF6,'ANNUAL SUMMARY'!$T$522)+SUMIF('ANNUAL SUMMARY'!$FE$454,DF6,'ANNUAL SUMMARY'!$FM$466)+SUMIF('ANNUAL SUMMARY'!$DH$454,DF6,'ANNUAL SUMMARY'!$DP$466)+SUMIF('ANNUAL SUMMARY'!$BI$454,DF6,'ANNUAL SUMMARY'!$BQ$466)+SUMIF('ANNUAL SUMMARY'!$L$454,DF6,'ANNUAL SUMMARY'!$T$466)+SUMIF('ANNUAL SUMMARY'!$FE$398,DF6,'ANNUAL SUMMARY'!$FM$410)+SUMIF('ANNUAL SUMMARY'!$DH$398,DF6,'ANNUAL SUMMARY'!$DP$410)+SUMIF('ANNUAL SUMMARY'!$BI$398,DF6,'ANNUAL SUMMARY'!$BQ$410)+SUMIF('ANNUAL SUMMARY'!$L$398,DF6,'ANNUAL SUMMARY'!$T$410)+SUMIF('ANNUAL SUMMARY'!$FE$342,DF6,'ANNUAL SUMMARY'!$FM$354)+SUMIF('ANNUAL SUMMARY'!$DH$342,DF6,'ANNUAL SUMMARY'!$DP$354)+SUMIF('ANNUAL SUMMARY'!$BI$342,DF6,'ANNUAL SUMMARY'!$BQ$354)+SUMIF('ANNUAL SUMMARY'!$L$342,DF6,'ANNUAL SUMMARY'!$T$354)+SUMIF('ANNUAL SUMMARY'!$FE$286,DF6,'ANNUAL SUMMARY'!$FM$298)+SUMIF('ANNUAL SUMMARY'!$DH$286,DF6,'ANNUAL SUMMARY'!$DP$298)+SUMIF('ANNUAL SUMMARY'!$BI$286,DF6,'ANNUAL SUMMARY'!$BQ$298)+SUMIF('ANNUAL SUMMARY'!$L$286,DF6,'ANNUAL SUMMARY'!$T$298)+SUMIF('ANNUAL SUMMARY'!$FE$230,DF6,'ANNUAL SUMMARY'!$FM$242)+SUMIF('ANNUAL SUMMARY'!$DH$230,DF6,'ANNUAL SUMMARY'!$DP$242)+SUMIF('ANNUAL SUMMARY'!$BI$230,DF6,'ANNUAL SUMMARY'!$BQ$242)+SUMIF('ANNUAL SUMMARY'!$L$230,DF6,'ANNUAL SUMMARY'!$T$242)+SUMIF('ANNUAL SUMMARY'!$FE$174,DF6,'ANNUAL SUMMARY'!$FM$186)+SUMIF('ANNUAL SUMMARY'!$DH$174,DF6,'ANNUAL SUMMARY'!$DP$186)+SUMIF('ANNUAL SUMMARY'!$BI$174,DF6,'ANNUAL SUMMARY'!$BQ$186)+SUMIF('ANNUAL SUMMARY'!$L$174,DF6,'ANNUAL SUMMARY'!$T$186)+SUMIF('ANNUAL SUMMARY'!$FE$118,DF6,'ANNUAL SUMMARY'!$FM$130)+SUMIF('ANNUAL SUMMARY'!$DH$118,DF6,'ANNUAL SUMMARY'!$DP$130)+SUMIF('ANNUAL SUMMARY'!$BI$118,DF6,'ANNUAL SUMMARY'!$BQ$130)+SUMIF('ANNUAL SUMMARY'!$L$118,DF6,'ANNUAL SUMMARY'!$T$130)+SUMIF('ANNUAL SUMMARY'!$FE$62,DF6,'ANNUAL SUMMARY'!$FM$74)+SUMIF('ANNUAL SUMMARY'!$DH$62,DF6,'ANNUAL SUMMARY'!$DP$74)+SUMIF('ANNUAL SUMMARY'!$BI$62,DF6,'ANNUAL SUMMARY'!$BQ$74)+SUMIF('ANNUAL SUMMARY'!$L$62,DF6,'ANNUAL SUMMARY'!$T$74)+SUMIF('ANNUAL SUMMARY'!$FE$6,DF6,'ANNUAL SUMMARY'!$FM$18)+SUMIF('ANNUAL SUMMARY'!$DH$6,DF6,'ANNUAL SUMMARY'!$DP$18)+SUMIF('ANNUAL SUMMARY'!$BI$6,DF6,'ANNUAL SUMMARY'!$BQ$18)+SUMIF('ANNUAL SUMMARY'!$L$6,DF6,'ANNUAL SUMMARY'!$T$18)+SUMIF('PREVIOUS LOGS'!$K$6,DF6,'PREVIOUS LOGS'!$S$14)+SUMIF('PREVIOUS LOGS'!$K$59,$K$6,'PREVIOUS LOGS'!$S$67)+SUMIF('PREVIOUS LOGS'!$K$112,DF6,'PREVIOUS LOGS'!$S$120)+SUMIF('PREVIOUS LOGS'!$K$165,DF6,'PREVIOUS LOGS'!$S$173)+SUMIF('PREVIOUS LOGS'!$K$218,DF6,'PREVIOUS LOGS'!$S$226)+SUMIF('PREVIOUS LOGS'!$K$271,DF6,'PREVIOUS LOGS'!$S$279)+SUMIF('PREVIOUS LOGS'!$K$324,DF6,'PREVIOUS LOGS'!$S$332)+SUMIF('PREVIOUS LOGS'!$BH$6,DF6,'PREVIOUS LOGS'!$BP$14)+SUMIF('PREVIOUS LOGS'!$BH$59,$K$6,'PREVIOUS LOGS'!$BP$67)+SUMIF('PREVIOUS LOGS'!$BH$112,DF6,'PREVIOUS LOGS'!$BP$120)+SUMIF('PREVIOUS LOGS'!$BH$165,DF6,'PREVIOUS LOGS'!$BP$173)+SUMIF('PREVIOUS LOGS'!$BH$218,DF6,'PREVIOUS LOGS'!$BP$226)+SUMIF('PREVIOUS LOGS'!$BH$271,DF6,'PREVIOUS LOGS'!$BP$279)+SUMIF('PREVIOUS LOGS'!$BH$324,DF6,'PREVIOUS LOGS'!$BP$332)+SUMIF('PREVIOUS LOGS'!$DF$6,DF6,'PREVIOUS LOGS'!$DN$14)+SUMIF('PREVIOUS LOGS'!$DF$59,$K$6,'PREVIOUS LOGS'!$DN$67)+SUMIF('PREVIOUS LOGS'!$DF$112,DF6,'PREVIOUS LOGS'!$DN$120)+SUMIF('PREVIOUS LOGS'!$DF$165,DF6,'PREVIOUS LOGS'!$DN$173)+SUMIF('PREVIOUS LOGS'!$DF$218,DF6,'PREVIOUS LOGS'!$DN$226)+SUMIF('PREVIOUS LOGS'!$DF$271,DF6,'PREVIOUS LOGS'!$DN$279)+SUMIF('PREVIOUS LOGS'!$DF$324,DF6,'PREVIOUS LOGS'!$DN$332)+SUMIF('PREVIOUS LOGS'!$FC$6,DF6,'PREVIOUS LOGS'!$FK$14)+SUMIF('PREVIOUS LOGS'!$FC$59,$K$6,'PREVIOUS LOGS'!$FK$67)+SUMIF('PREVIOUS LOGS'!$FC$112,DF6,'PREVIOUS LOGS'!$FK$120)+SUMIF('PREVIOUS LOGS'!$FC$165,DF6,'PREVIOUS LOGS'!$FK$173)+SUMIF('PREVIOUS LOGS'!$FC$218,DF6,'PREVIOUS LOGS'!$FK$226)+SUMIF('PREVIOUS LOGS'!$FC$271,DF6,'PREVIOUS LOGS'!$FK$279)+SUMIF('PREVIOUS LOGS'!$FC$324,DF6,'PREVIOUS LOGS'!$FK$332)</f>
        <v>0</v>
      </c>
      <c r="DO14" s="697"/>
      <c r="DP14" s="697"/>
      <c r="DQ14" s="697"/>
      <c r="DR14" s="697"/>
      <c r="DS14" s="697"/>
      <c r="DT14" s="15"/>
      <c r="DU14" s="812">
        <f>IF(DU12=0," ",DU12+1)</f>
        <v>2023</v>
      </c>
      <c r="DV14" s="813"/>
      <c r="DW14" s="813"/>
      <c r="DX14" s="813"/>
      <c r="DY14" s="813"/>
      <c r="DZ14" s="1118">
        <f>SUMIFS('ANNUAL SUMMARY'!$AF$54,DU14,'ANNUAL SUMMARY'!$V$9,DF6,'ANNUAL SUMMARY'!$L$6)+SUMIFS('ANNUAL SUMMARY'!$AF$112,DU14,'ANNUAL SUMMARY'!$V$9,DF6,'ANNUAL SUMMARY'!$L$64)+SUMIFS('ANNUAL SUMMARY'!$AF$170,DU14,'ANNUAL SUMMARY'!$V$9,DF6,'ANNUAL SUMMARY'!$L$122)+SUMIFS('ANNUAL SUMMARY'!$AF$228,DU14,'ANNUAL SUMMARY'!$V$9,DF6,'ANNUAL SUMMARY'!$L$180)+SUMIFS('ANNUAL SUMMARY'!$AF$286,DU14,'ANNUAL SUMMARY'!$V$9,DF6,'ANNUAL SUMMARY'!$L$238)+SUMIFS('ANNUAL SUMMARY'!$AF$344,DU14,'ANNUAL SUMMARY'!$V$9,DF6,'ANNUAL SUMMARY'!$L$296)+SUMIFS('ANNUAL SUMMARY'!$AF$402,DU14,'ANNUAL SUMMARY'!$V$9,DF6,'ANNUAL SUMMARY'!$L$354)+SUMIFS('ANNUAL SUMMARY'!$AF$460,DU14,'ANNUAL SUMMARY'!$V$9,DF6,'ANNUAL SUMMARY'!$L$412)+SUMIFS('ANNUAL SUMMARY'!$AF$518,DU14,'ANNUAL SUMMARY'!$V$9,DF6,'ANNUAL SUMMARY'!$L$470)+SUMIFS('ANNUAL SUMMARY'!$AF$576,DU14,'ANNUAL SUMMARY'!$V$9,DF6,'ANNUAL SUMMARY'!$L$528)+SUMIFS('ANNUAL SUMMARY'!$AF$634,DU14,'ANNUAL SUMMARY'!$V$9,DF6,'ANNUAL SUMMARY'!$L$586)+SUMIFS('ANNUAL SUMMARY'!$AF$692,DU14,'ANNUAL SUMMARY'!$V$9,DF6,'ANNUAL SUMMARY'!$L$644)+SUMIFS('ANNUAL SUMMARY'!$CC$54,DU14,'ANNUAL SUMMARY'!$V$9,DF6,'ANNUAL SUMMARY'!$BI$6)+SUMIFS('ANNUAL SUMMARY'!$CC$112,DU14,'ANNUAL SUMMARY'!$V$9,DF6,'ANNUAL SUMMARY'!$BI$64)+SUMIFS('ANNUAL SUMMARY'!$CC$170,DU14,'ANNUAL SUMMARY'!$V$9,DF6,'ANNUAL SUMMARY'!$BI$122)+SUMIFS('ANNUAL SUMMARY'!$CC$228,DU14,'ANNUAL SUMMARY'!$V$9,DF6,'ANNUAL SUMMARY'!$BI$180)+SUMIFS('ANNUAL SUMMARY'!$CC$286,DU14,'ANNUAL SUMMARY'!$V$9,DF6,'ANNUAL SUMMARY'!$BI$238)+SUMIFS('ANNUAL SUMMARY'!$CC$344,DU14,'ANNUAL SUMMARY'!$V$9,DF6,'ANNUAL SUMMARY'!$BI$296)+SUMIFS('ANNUAL SUMMARY'!$CC$402,DU14,'ANNUAL SUMMARY'!$V$9,DF6,'ANNUAL SUMMARY'!$BI$354)+SUMIFS('ANNUAL SUMMARY'!$CC$460,DU14,'ANNUAL SUMMARY'!$V$9,DF6,'ANNUAL SUMMARY'!$BI$412)+SUMIFS('ANNUAL SUMMARY'!$CC$518,DU14,'ANNUAL SUMMARY'!$V$9,DF6,'ANNUAL SUMMARY'!$BI$470)+SUMIFS('ANNUAL SUMMARY'!$CC$576,DU14,'ANNUAL SUMMARY'!$V$9,DF6,'ANNUAL SUMMARY'!$BI$528)+SUMIFS('ANNUAL SUMMARY'!$CC$634,DU14,'ANNUAL SUMMARY'!$V$9,DF6,'ANNUAL SUMMARY'!$BI$586)+SUMIFS('ANNUAL SUMMARY'!$CC$692,DU14,'ANNUAL SUMMARY'!$V$9,DF6,'ANNUAL SUMMARY'!$BI$644)+SUMIFS('ANNUAL SUMMARY'!$EB$54,DU14,'ANNUAL SUMMARY'!$V$9,DF6,'ANNUAL SUMMARY'!$DH$6)+SUMIFS('ANNUAL SUMMARY'!$EB$112,DU14,'ANNUAL SUMMARY'!$V$9,DF6,'ANNUAL SUMMARY'!$DH$64)+SUMIFS('ANNUAL SUMMARY'!$EB$170,DU14,'ANNUAL SUMMARY'!$V$9,DF6,'ANNUAL SUMMARY'!$DH$122)+SUMIFS('ANNUAL SUMMARY'!$EB$228,DU14,'ANNUAL SUMMARY'!$V$9,DF6,'ANNUAL SUMMARY'!$DH$180)+SUMIFS('ANNUAL SUMMARY'!$EB$286,DU14,'ANNUAL SUMMARY'!$V$9,DF6,'ANNUAL SUMMARY'!$DH$238)+SUMIFS('ANNUAL SUMMARY'!$EB$344,DU14,'ANNUAL SUMMARY'!$V$9,DF6,'ANNUAL SUMMARY'!$DH$296)+SUMIFS('ANNUAL SUMMARY'!$EB$402,DU14,'ANNUAL SUMMARY'!$V$9,DF6,'ANNUAL SUMMARY'!$DH$354)+SUMIFS('ANNUAL SUMMARY'!$EB$460,DU14,'ANNUAL SUMMARY'!$V$9,DF6,'ANNUAL SUMMARY'!$DH$412)+SUMIFS('ANNUAL SUMMARY'!$EB$518,DU14,'ANNUAL SUMMARY'!$V$9,DF6,'ANNUAL SUMMARY'!$DH$470)+SUMIFS('ANNUAL SUMMARY'!$EB$576,DU14,'ANNUAL SUMMARY'!$V$9,DF6,'ANNUAL SUMMARY'!$DH$528)+SUMIFS('ANNUAL SUMMARY'!$EB$634,DU14,'ANNUAL SUMMARY'!$V$9,DF6,'ANNUAL SUMMARY'!$DH$586)+SUMIFS('ANNUAL SUMMARY'!$EB$692,DU14,'ANNUAL SUMMARY'!$V$9,DF6,'ANNUAL SUMMARY'!$DH$644)+SUMIFS('ANNUAL SUMMARY'!$FY$54,DU14,'ANNUAL SUMMARY'!$V$9,DF6,'ANNUAL SUMMARY'!$FE$6)+SUMIFS('ANNUAL SUMMARY'!$FY$112,DU14,'ANNUAL SUMMARY'!$V$9,DF6,'ANNUAL SUMMARY'!$FE$64)+SUMIFS('ANNUAL SUMMARY'!$FY$170,DU14,'ANNUAL SUMMARY'!$V$9,DF6,'ANNUAL SUMMARY'!$FE$122)+SUMIFS('ANNUAL SUMMARY'!$FY$228,DU14,'ANNUAL SUMMARY'!$V$9,DF6,'ANNUAL SUMMARY'!$FE$180)+SUMIFS('ANNUAL SUMMARY'!$FY$286,DU14,'ANNUAL SUMMARY'!$V$9,DF6,'ANNUAL SUMMARY'!$FE$238)+SUMIFS('ANNUAL SUMMARY'!$FY$344,DU14,'ANNUAL SUMMARY'!$V$9,DF6,'ANNUAL SUMMARY'!$FE$296)+SUMIFS('ANNUAL SUMMARY'!$FY$402,DU14,'ANNUAL SUMMARY'!$V$9,DF6,'ANNUAL SUMMARY'!$FE$354)+SUMIFS('ANNUAL SUMMARY'!$FY$460,DU14,'ANNUAL SUMMARY'!$V$9,DF6,'ANNUAL SUMMARY'!$FE$412)+SUMIFS('ANNUAL SUMMARY'!$FY$518,DU14,'ANNUAL SUMMARY'!$V$9,DF6,'ANNUAL SUMMARY'!$FE$470)+SUMIFS('ANNUAL SUMMARY'!$FY$576,DU14,'ANNUAL SUMMARY'!$V$9,DF6,'ANNUAL SUMMARY'!$FE$528)+SUMIFS('ANNUAL SUMMARY'!$FY$634,DU14,'ANNUAL SUMMARY'!$V$9,DF6,'ANNUAL SUMMARY'!$FE$586)+SUMIFS('ANNUAL SUMMARY'!$FY$692,DU14,'ANNUAL SUMMARY'!$V$9,DF6,'ANNUAL SUMMARY'!$FE$644)</f>
        <v>0</v>
      </c>
      <c r="EA14" s="727"/>
      <c r="EB14" s="727"/>
      <c r="EC14" s="727"/>
      <c r="ED14" s="727">
        <f>SUMIFS('ANNUAL SUMMARY'!$AJ$54,DU14,'ANNUAL SUMMARY'!$V$9,DF6,'ANNUAL SUMMARY'!$L$6)+SUMIFS('ANNUAL SUMMARY'!$AJ$112,DU14,'ANNUAL SUMMARY'!$V$9,DF6,'ANNUAL SUMMARY'!$L$64)+SUMIFS('ANNUAL SUMMARY'!$AJ$170,DU14,'ANNUAL SUMMARY'!$V$9,DF6,'ANNUAL SUMMARY'!$L$122)+SUMIFS('ANNUAL SUMMARY'!$AJ$228,DU14,'ANNUAL SUMMARY'!$V$9,DF6,'ANNUAL SUMMARY'!$L$180)+SUMIFS('ANNUAL SUMMARY'!$AJ$286,DU14,'ANNUAL SUMMARY'!$V$9,DF6,'ANNUAL SUMMARY'!$L$238)+SUMIFS('ANNUAL SUMMARY'!$AJ$344,DU14,'ANNUAL SUMMARY'!$V$9,DF6,'ANNUAL SUMMARY'!$L$296)+SUMIFS('ANNUAL SUMMARY'!$AJ$402,DU14,'ANNUAL SUMMARY'!$V$9,DF6,'ANNUAL SUMMARY'!$L$354)+SUMIFS('ANNUAL SUMMARY'!$AJ$460,DU14,'ANNUAL SUMMARY'!$V$9,DF6,'ANNUAL SUMMARY'!$L$412)+SUMIFS('ANNUAL SUMMARY'!$AJ$518,DU14,'ANNUAL SUMMARY'!$V$9,DF6,'ANNUAL SUMMARY'!$L$470)+SUMIFS('ANNUAL SUMMARY'!$AJ$576,DU14,'ANNUAL SUMMARY'!$V$9,DF6,'ANNUAL SUMMARY'!$L$528)+SUMIFS('ANNUAL SUMMARY'!$AJ$634,DU14,'ANNUAL SUMMARY'!$V$9,DF6,'ANNUAL SUMMARY'!$L$586)+SUMIFS('ANNUAL SUMMARY'!$AJ$692,DU14,'ANNUAL SUMMARY'!$V$9,DF6,'ANNUAL SUMMARY'!$L$644)+SUMIFS('ANNUAL SUMMARY'!$CG$54,DU14,'ANNUAL SUMMARY'!$V$9,DF6,'ANNUAL SUMMARY'!$BI$6)+SUMIFS('ANNUAL SUMMARY'!$CG$112,DU14,'ANNUAL SUMMARY'!$V$9,DF6,'ANNUAL SUMMARY'!$BI$64)+SUMIFS('ANNUAL SUMMARY'!$CG$170,DU14,'ANNUAL SUMMARY'!$V$9,DF6,'ANNUAL SUMMARY'!$BI$122)+SUMIFS('ANNUAL SUMMARY'!$CG$228,DU14,'ANNUAL SUMMARY'!$V$9,DF6,'ANNUAL SUMMARY'!$BI$180)+SUMIFS('ANNUAL SUMMARY'!$CG$286,DU14,'ANNUAL SUMMARY'!$V$9,DF6,'ANNUAL SUMMARY'!$BI$238)+SUMIFS('ANNUAL SUMMARY'!$CG$344,DU14,'ANNUAL SUMMARY'!$V$9,DF6,'ANNUAL SUMMARY'!$BI$296)+SUMIFS('ANNUAL SUMMARY'!$CG$402,DU14,'ANNUAL SUMMARY'!$V$9,DF6,'ANNUAL SUMMARY'!$BI$354)+SUMIFS('ANNUAL SUMMARY'!$CG$460,DU14,'ANNUAL SUMMARY'!$V$9,DF6,'ANNUAL SUMMARY'!$BI$412)+SUMIFS('ANNUAL SUMMARY'!$CG$518,DU14,'ANNUAL SUMMARY'!$V$9,DF6,'ANNUAL SUMMARY'!$BI$470)+SUMIFS('ANNUAL SUMMARY'!$CG$576,DU14,'ANNUAL SUMMARY'!$V$9,DF6,'ANNUAL SUMMARY'!$BI$528)+SUMIFS('ANNUAL SUMMARY'!$CG$634,DU14,'ANNUAL SUMMARY'!$V$9,DF6,'ANNUAL SUMMARY'!$BI$586)+SUMIFS('ANNUAL SUMMARY'!$CG$692,DU14,'ANNUAL SUMMARY'!$V$9,DF6,'ANNUAL SUMMARY'!$BI$644)+SUMIFS('ANNUAL SUMMARY'!$EF$54,DU14,'ANNUAL SUMMARY'!$V$9,DF6,'ANNUAL SUMMARY'!$DH$6)+SUMIFS('ANNUAL SUMMARY'!$EF$112,DU14,'ANNUAL SUMMARY'!$V$9,DF6,'ANNUAL SUMMARY'!$DH$64)+SUMIFS('ANNUAL SUMMARY'!$EF$170,DU14,'ANNUAL SUMMARY'!$V$9,DF6,'ANNUAL SUMMARY'!$DH$122)+SUMIFS('ANNUAL SUMMARY'!$EF$228,DU14,'ANNUAL SUMMARY'!$V$9,DF6,'ANNUAL SUMMARY'!$DH$180)+SUMIFS('ANNUAL SUMMARY'!$EF$286,DU14,'ANNUAL SUMMARY'!$V$9,DF6,'ANNUAL SUMMARY'!$DH$238)+SUMIFS('ANNUAL SUMMARY'!$EF$344,DU14,'ANNUAL SUMMARY'!$V$9,DF6,'ANNUAL SUMMARY'!$DH$296)+SUMIFS('ANNUAL SUMMARY'!$EF$402,DU14,'ANNUAL SUMMARY'!$V$9,DF6,'ANNUAL SUMMARY'!$DH$354)+SUMIFS('ANNUAL SUMMARY'!$EF$460,DU14,'ANNUAL SUMMARY'!$V$9,DF6,'ANNUAL SUMMARY'!$DH$412)+SUMIFS('ANNUAL SUMMARY'!$EF$518,DU14,'ANNUAL SUMMARY'!$V$9,DF6,'ANNUAL SUMMARY'!$DH$470)+SUMIFS('ANNUAL SUMMARY'!$EF$576,DU14,'ANNUAL SUMMARY'!$V$9,DF6,'ANNUAL SUMMARY'!$DH$528)+SUMIFS('ANNUAL SUMMARY'!$EF$634,DU14,'ANNUAL SUMMARY'!$V$9,DF6,'ANNUAL SUMMARY'!$DH$586)+SUMIFS('ANNUAL SUMMARY'!$EF$692,DU14,'ANNUAL SUMMARY'!$V$9,DF6,'ANNUAL SUMMARY'!$DH$644)+SUMIFS('ANNUAL SUMMARY'!$GC$54,DU14,'ANNUAL SUMMARY'!$V$9,DF6,'ANNUAL SUMMARY'!$FE$6)+SUMIFS('ANNUAL SUMMARY'!$GC$112,DU14,'ANNUAL SUMMARY'!$V$9,DF6,'ANNUAL SUMMARY'!$FE$64)+SUMIFS('ANNUAL SUMMARY'!$GC$170,DU14,'ANNUAL SUMMARY'!$V$9,DF6,'ANNUAL SUMMARY'!$FE$122)+SUMIFS('ANNUAL SUMMARY'!$GC$228,DU14,'ANNUAL SUMMARY'!$V$9,DF6,'ANNUAL SUMMARY'!$FE$180)+SUMIFS('ANNUAL SUMMARY'!$GC$286,DU14,'ANNUAL SUMMARY'!$V$9,DF6,'ANNUAL SUMMARY'!$FE$238)+SUMIFS('ANNUAL SUMMARY'!$GC$344,DU14,'ANNUAL SUMMARY'!$V$9,DF6,'ANNUAL SUMMARY'!$FE$296)+SUMIFS('ANNUAL SUMMARY'!$GC$402,DU14,'ANNUAL SUMMARY'!$V$9,DF6,'ANNUAL SUMMARY'!$FE$354)+SUMIFS('ANNUAL SUMMARY'!$GC$460,DU14,'ANNUAL SUMMARY'!$V$9,DF6,'ANNUAL SUMMARY'!$FE$412)+SUMIFS('ANNUAL SUMMARY'!$GC$518,DU14,'ANNUAL SUMMARY'!$V$9,DF6,'ANNUAL SUMMARY'!$FE$470)+SUMIFS('ANNUAL SUMMARY'!$GC$576,DU14,'ANNUAL SUMMARY'!$V$9,DF6,'ANNUAL SUMMARY'!$FE$528)+SUMIFS('ANNUAL SUMMARY'!$GC$634,DU14,'ANNUAL SUMMARY'!$V$9,DF6,'ANNUAL SUMMARY'!$FE$586)+SUMIFS('ANNUAL SUMMARY'!$GC$692,DU14,'ANNUAL SUMMARY'!$V$9,DF6,'ANNUAL SUMMARY'!$FE$644)</f>
        <v>0</v>
      </c>
      <c r="EE14" s="727"/>
      <c r="EF14" s="727"/>
      <c r="EG14" s="727"/>
      <c r="EH14" s="727">
        <f>SUMIFS('ANNUAL SUMMARY'!$AN$54,DU14,'ANNUAL SUMMARY'!$V$9,DF6,'ANNUAL SUMMARY'!$L$6)+SUMIFS('ANNUAL SUMMARY'!$AN$112,DU14,'ANNUAL SUMMARY'!$V$9,DF6,'ANNUAL SUMMARY'!$L$64)+SUMIFS('ANNUAL SUMMARY'!$AN$170,DU14,'ANNUAL SUMMARY'!$V$9,DF6,'ANNUAL SUMMARY'!$L$122)+SUMIFS('ANNUAL SUMMARY'!$AN$228,DU14,'ANNUAL SUMMARY'!$V$9,DF6,'ANNUAL SUMMARY'!$L$180)+SUMIFS('ANNUAL SUMMARY'!$AN$286,DU14,'ANNUAL SUMMARY'!$V$9,DF6,'ANNUAL SUMMARY'!$L$238)+SUMIFS('ANNUAL SUMMARY'!$AN$344,DU14,'ANNUAL SUMMARY'!$V$9,DF6,'ANNUAL SUMMARY'!$L$296)+SUMIFS('ANNUAL SUMMARY'!$AN$402,DU14,'ANNUAL SUMMARY'!$V$9,DF6,'ANNUAL SUMMARY'!$L$354)+SUMIFS('ANNUAL SUMMARY'!$AN$460,DU14,'ANNUAL SUMMARY'!$V$9,DF6,'ANNUAL SUMMARY'!$L$412)+SUMIFS('ANNUAL SUMMARY'!$AN$518,DU14,'ANNUAL SUMMARY'!$V$9,DF6,'ANNUAL SUMMARY'!$L$470)+SUMIFS('ANNUAL SUMMARY'!$AN$576,DU14,'ANNUAL SUMMARY'!$V$9,DF6,'ANNUAL SUMMARY'!$L$528)+SUMIFS('ANNUAL SUMMARY'!$AN$634,DU14,'ANNUAL SUMMARY'!$V$9,DF6,'ANNUAL SUMMARY'!$L$586)+SUMIFS('ANNUAL SUMMARY'!$AN$692,DU14,'ANNUAL SUMMARY'!$V$9,DF6,'ANNUAL SUMMARY'!$L$644)+SUMIFS('ANNUAL SUMMARY'!$CK$54,DU14,'ANNUAL SUMMARY'!$V$9,DF6,'ANNUAL SUMMARY'!$BI$6)+SUMIFS('ANNUAL SUMMARY'!$CK$112,DU14,'ANNUAL SUMMARY'!$V$9,DF6,'ANNUAL SUMMARY'!$BI$64)+SUMIFS('ANNUAL SUMMARY'!$CK$170,DU14,'ANNUAL SUMMARY'!$V$9,DF6,'ANNUAL SUMMARY'!$BI$122)+SUMIFS('ANNUAL SUMMARY'!$CK$228,DU14,'ANNUAL SUMMARY'!$V$9,DF6,'ANNUAL SUMMARY'!$BI$180)+SUMIFS('ANNUAL SUMMARY'!$CK$286,DU14,'ANNUAL SUMMARY'!$V$9,DF6,'ANNUAL SUMMARY'!$BI$238)+SUMIFS('ANNUAL SUMMARY'!$CK$344,DU14,'ANNUAL SUMMARY'!$V$9,DF6,'ANNUAL SUMMARY'!$BI$296)+SUMIFS('ANNUAL SUMMARY'!$CK$402,DU14,'ANNUAL SUMMARY'!$V$9,DF6,'ANNUAL SUMMARY'!$BI$354)+SUMIFS('ANNUAL SUMMARY'!$CK$460,DU14,'ANNUAL SUMMARY'!$V$9,DF6,'ANNUAL SUMMARY'!$BI$412)+SUMIFS('ANNUAL SUMMARY'!$CK$518,DU14,'ANNUAL SUMMARY'!$V$9,DF6,'ANNUAL SUMMARY'!$BI$470)+SUMIFS('ANNUAL SUMMARY'!$CK$576,DU14,'ANNUAL SUMMARY'!$V$9,DF6,'ANNUAL SUMMARY'!$BI$528)+SUMIFS('ANNUAL SUMMARY'!$CK$634,DU14,'ANNUAL SUMMARY'!$V$9,DF6,'ANNUAL SUMMARY'!$BI$586)+SUMIFS('ANNUAL SUMMARY'!$CK$692,DU14,'ANNUAL SUMMARY'!$V$9,DF6,'ANNUAL SUMMARY'!$BI$644)+SUMIFS('ANNUAL SUMMARY'!$EJ$54,DU14,'ANNUAL SUMMARY'!$V$9,DF6,'ANNUAL SUMMARY'!$DH$6)+SUMIFS('ANNUAL SUMMARY'!$EJ$112,DU14,'ANNUAL SUMMARY'!$V$9,DF6,'ANNUAL SUMMARY'!$DH$64)+SUMIFS('ANNUAL SUMMARY'!$EJ$170,DU14,'ANNUAL SUMMARY'!$V$9,DF6,'ANNUAL SUMMARY'!$DH$122)+SUMIFS('ANNUAL SUMMARY'!$EJ$228,DU14,'ANNUAL SUMMARY'!$V$9,DF6,'ANNUAL SUMMARY'!$DH$180)+SUMIFS('ANNUAL SUMMARY'!$EJ$286,DU14,'ANNUAL SUMMARY'!$V$9,DF6,'ANNUAL SUMMARY'!$DH$238)+SUMIFS('ANNUAL SUMMARY'!$EJ$344,DU14,'ANNUAL SUMMARY'!$V$9,DF6,'ANNUAL SUMMARY'!$DH$296)+SUMIFS('ANNUAL SUMMARY'!$EJ$402,DU14,'ANNUAL SUMMARY'!$V$9,DF6,'ANNUAL SUMMARY'!$DH$354)+SUMIFS('ANNUAL SUMMARY'!$EJ$460,DU14,'ANNUAL SUMMARY'!$V$9,DF6,'ANNUAL SUMMARY'!$DH$412)+SUMIFS('ANNUAL SUMMARY'!$EJ$518,DU14,'ANNUAL SUMMARY'!$V$9,DF6,'ANNUAL SUMMARY'!$DH$470)+SUMIFS('ANNUAL SUMMARY'!$EJ$576,DU14,'ANNUAL SUMMARY'!$V$9,DF6,'ANNUAL SUMMARY'!$DH$528)+SUMIFS('ANNUAL SUMMARY'!$EJ$634,DU14,'ANNUAL SUMMARY'!$V$9,DF6,'ANNUAL SUMMARY'!$DH$586)+SUMIFS('ANNUAL SUMMARY'!$EJ$692,DU14,'ANNUAL SUMMARY'!$V$9,DF6,'ANNUAL SUMMARY'!$DH$644)+SUMIFS('ANNUAL SUMMARY'!$GG$54,DU14,'ANNUAL SUMMARY'!$V$9,DF6,'ANNUAL SUMMARY'!$FE$6)+SUMIFS('ANNUAL SUMMARY'!$GG$112,DU14,'ANNUAL SUMMARY'!$V$9,DF6,'ANNUAL SUMMARY'!$FE$64)+SUMIFS('ANNUAL SUMMARY'!$GG$170,DU14,'ANNUAL SUMMARY'!$V$9,DF6,'ANNUAL SUMMARY'!$FE$122)+SUMIFS('ANNUAL SUMMARY'!$GG$228,DU14,'ANNUAL SUMMARY'!$V$9,DF6,'ANNUAL SUMMARY'!$FE$180)+SUMIFS('ANNUAL SUMMARY'!$GG$286,DU14,'ANNUAL SUMMARY'!$V$9,DF6,'ANNUAL SUMMARY'!$FE$238)+SUMIFS('ANNUAL SUMMARY'!$GG$344,DU14,'ANNUAL SUMMARY'!$V$9,DF6,'ANNUAL SUMMARY'!$FE$296)+SUMIFS('ANNUAL SUMMARY'!$GG$402,DU14,'ANNUAL SUMMARY'!$V$9,DF6,'ANNUAL SUMMARY'!$FE$354)+SUMIFS('ANNUAL SUMMARY'!$GG$460,DU14,'ANNUAL SUMMARY'!$V$9,DF6,'ANNUAL SUMMARY'!$FE$412)+SUMIFS('ANNUAL SUMMARY'!$GG$518,DU14,'ANNUAL SUMMARY'!$V$9,DF6,'ANNUAL SUMMARY'!$FE$470)+SUMIFS('ANNUAL SUMMARY'!$GG$576,DU14,'ANNUAL SUMMARY'!$V$9,DF6,'ANNUAL SUMMARY'!$FE$528)+SUMIFS('ANNUAL SUMMARY'!$GG$634,DU14,'ANNUAL SUMMARY'!$V$9,DF6,'ANNUAL SUMMARY'!$FE$586)+SUMIFS('ANNUAL SUMMARY'!$GG$692,DU14,'ANNUAL SUMMARY'!$V$9,DF6,'ANNUAL SUMMARY'!$FE$644)</f>
        <v>0</v>
      </c>
      <c r="EI14" s="727"/>
      <c r="EJ14" s="727"/>
      <c r="EK14" s="727"/>
      <c r="EL14" s="728">
        <f>SUMIFS('ANNUAL SUMMARY'!$AR$54,DU14,'ANNUAL SUMMARY'!$V$9,DF6,'ANNUAL SUMMARY'!$L$6)+SUMIFS('ANNUAL SUMMARY'!$AR$112,DU14,'ANNUAL SUMMARY'!$V$9,DF6,'ANNUAL SUMMARY'!$L$64)+SUMIFS('ANNUAL SUMMARY'!$AR$170,DU14,'ANNUAL SUMMARY'!$V$9,DF6,'ANNUAL SUMMARY'!$L$122)+SUMIFS('ANNUAL SUMMARY'!$AR$228,DU14,'ANNUAL SUMMARY'!$V$9,DF6,'ANNUAL SUMMARY'!$L$180)+SUMIFS('ANNUAL SUMMARY'!$AR$286,DU14,'ANNUAL SUMMARY'!$V$9,DF6,'ANNUAL SUMMARY'!$L$238)+SUMIFS('ANNUAL SUMMARY'!$AR$344,DU14,'ANNUAL SUMMARY'!$V$9,DF6,'ANNUAL SUMMARY'!$L$296)+SUMIFS('ANNUAL SUMMARY'!$AR$402,DU14,'ANNUAL SUMMARY'!$V$9,DF6,'ANNUAL SUMMARY'!$L$354)+SUMIFS('ANNUAL SUMMARY'!$AR$460,DU14,'ANNUAL SUMMARY'!$V$9,DF6,'ANNUAL SUMMARY'!$L$412)+SUMIFS('ANNUAL SUMMARY'!$AR$518,DU14,'ANNUAL SUMMARY'!$V$9,DF6,'ANNUAL SUMMARY'!$L$470)+SUMIFS('ANNUAL SUMMARY'!$AR$576,DU14,'ANNUAL SUMMARY'!$V$9,DF6,'ANNUAL SUMMARY'!$L$528)+SUMIFS('ANNUAL SUMMARY'!$AR$634,DU14,'ANNUAL SUMMARY'!$V$9,DF6,'ANNUAL SUMMARY'!$L$586)+SUMIFS('ANNUAL SUMMARY'!$AR$692,DU14,'ANNUAL SUMMARY'!$V$9,DF6,'ANNUAL SUMMARY'!$L$644)+SUMIFS('ANNUAL SUMMARY'!$CO$54,DU14,'ANNUAL SUMMARY'!$V$9,DF6,'ANNUAL SUMMARY'!$BI$6)+SUMIFS('ANNUAL SUMMARY'!$CO$112,DU14,'ANNUAL SUMMARY'!$V$9,DF6,'ANNUAL SUMMARY'!$BI$64)+SUMIFS('ANNUAL SUMMARY'!$CO$170,DU14,'ANNUAL SUMMARY'!$V$9,DF6,'ANNUAL SUMMARY'!$BI$122)+SUMIFS('ANNUAL SUMMARY'!$CO$228,DU14,'ANNUAL SUMMARY'!$V$9,DF6,'ANNUAL SUMMARY'!$BI$180)+SUMIFS('ANNUAL SUMMARY'!$CO$286,DU14,'ANNUAL SUMMARY'!$V$9,DF6,'ANNUAL SUMMARY'!$BI$238)+SUMIFS('ANNUAL SUMMARY'!$CO$344,DU14,'ANNUAL SUMMARY'!$V$9,DF6,'ANNUAL SUMMARY'!$BI$296)+SUMIFS('ANNUAL SUMMARY'!$CO$402,DU14,'ANNUAL SUMMARY'!$V$9,DF6,'ANNUAL SUMMARY'!$BI$354)+SUMIFS('ANNUAL SUMMARY'!$CO$460,DU14,'ANNUAL SUMMARY'!$V$9,DF6,'ANNUAL SUMMARY'!$BI$412)+SUMIFS('ANNUAL SUMMARY'!$CO$518,DU14,'ANNUAL SUMMARY'!$V$9,DF6,'ANNUAL SUMMARY'!$BI$470)+SUMIFS('ANNUAL SUMMARY'!$CO$576,DU14,'ANNUAL SUMMARY'!$V$9,DF6,'ANNUAL SUMMARY'!$BI$528)+SUMIFS('ANNUAL SUMMARY'!$CO$634,DU14,'ANNUAL SUMMARY'!$V$9,DF6,'ANNUAL SUMMARY'!$BI$586)+SUMIFS('ANNUAL SUMMARY'!$CO$692,DU14,'ANNUAL SUMMARY'!$V$9,DF6,'ANNUAL SUMMARY'!$BI$644)+SUMIFS('ANNUAL SUMMARY'!$EN$54,DU14,'ANNUAL SUMMARY'!$V$9,DF6,'ANNUAL SUMMARY'!$DH$6)+SUMIFS('ANNUAL SUMMARY'!$EN$112,DU14,'ANNUAL SUMMARY'!$V$9,DF6,'ANNUAL SUMMARY'!$DH$64)+SUMIFS('ANNUAL SUMMARY'!$EN$170,DU14,'ANNUAL SUMMARY'!$V$9,DF6,'ANNUAL SUMMARY'!$DH$122)+SUMIFS('ANNUAL SUMMARY'!$EN$228,DU14,'ANNUAL SUMMARY'!$V$9,DF6,'ANNUAL SUMMARY'!$DH$180)+SUMIFS('ANNUAL SUMMARY'!$EN$286,DU14,'ANNUAL SUMMARY'!$V$9,DF6,'ANNUAL SUMMARY'!$DH$238)+SUMIFS('ANNUAL SUMMARY'!$EN$344,DU14,'ANNUAL SUMMARY'!$V$9,DF6,'ANNUAL SUMMARY'!$DH$296)+SUMIFS('ANNUAL SUMMARY'!$EN$402,DU14,'ANNUAL SUMMARY'!$V$9,DF6,'ANNUAL SUMMARY'!$DH$354)+SUMIFS('ANNUAL SUMMARY'!$EN$460,DU14,'ANNUAL SUMMARY'!$V$9,DF6,'ANNUAL SUMMARY'!$DH$412)+SUMIFS('ANNUAL SUMMARY'!$EN$518,DU14,'ANNUAL SUMMARY'!$V$9,DF6,'ANNUAL SUMMARY'!$DH$470)+SUMIFS('ANNUAL SUMMARY'!$EN$576,DU14,'ANNUAL SUMMARY'!$V$9,DF6,'ANNUAL SUMMARY'!$DH$528)+SUMIFS('ANNUAL SUMMARY'!$EN$634,DU14,'ANNUAL SUMMARY'!$V$9,DF6,'ANNUAL SUMMARY'!$DH$586)+SUMIFS('ANNUAL SUMMARY'!$EN$692,DU14,'ANNUAL SUMMARY'!$V$9,DF6,'ANNUAL SUMMARY'!$DH$644)+SUMIFS('ANNUAL SUMMARY'!$GK$54,DU14,'ANNUAL SUMMARY'!$V$9,DF6,'ANNUAL SUMMARY'!$FE$6)+SUMIFS('ANNUAL SUMMARY'!$GK$112,DU14,'ANNUAL SUMMARY'!$V$9,DF6,'ANNUAL SUMMARY'!$FE$64)+SUMIFS('ANNUAL SUMMARY'!$GK$170,DU14,'ANNUAL SUMMARY'!$V$9,DF6,'ANNUAL SUMMARY'!$FE$122)+SUMIFS('ANNUAL SUMMARY'!$GK$228,DU14,'ANNUAL SUMMARY'!$V$9,DF6,'ANNUAL SUMMARY'!$FE$180)+SUMIFS('ANNUAL SUMMARY'!$GK$286,DU14,'ANNUAL SUMMARY'!$V$9,DF6,'ANNUAL SUMMARY'!$FE$238)+SUMIFS('ANNUAL SUMMARY'!$GK$344,DU14,'ANNUAL SUMMARY'!$V$9,DF6,'ANNUAL SUMMARY'!$FE$296)+SUMIFS('ANNUAL SUMMARY'!$GK$402,DU14,'ANNUAL SUMMARY'!$V$9,DF6,'ANNUAL SUMMARY'!$FE$354)+SUMIFS('ANNUAL SUMMARY'!$GK$460,DU14,'ANNUAL SUMMARY'!$V$9,DF6,'ANNUAL SUMMARY'!$FE$412)+SUMIFS('ANNUAL SUMMARY'!$GK$518,DU14,'ANNUAL SUMMARY'!$V$9,DF6,'ANNUAL SUMMARY'!$FE$470)+SUMIFS('ANNUAL SUMMARY'!$GK$576,DU14,'ANNUAL SUMMARY'!$V$9,DF6,'ANNUAL SUMMARY'!$FE$528)+SUMIFS('ANNUAL SUMMARY'!$GK$634,DU14,'ANNUAL SUMMARY'!$V$9,DF6,'ANNUAL SUMMARY'!$FE$586)+SUMIFS('ANNUAL SUMMARY'!$GK$692,DU14,'ANNUAL SUMMARY'!$V$9,DF6,'ANNUAL SUMMARY'!$FE$644)</f>
        <v>0</v>
      </c>
      <c r="EM14" s="728"/>
      <c r="EN14" s="728"/>
      <c r="EO14" s="728">
        <f>SUMIFS('ANNUAL SUMMARY'!$AU$54,DU14,'ANNUAL SUMMARY'!$V$9,DF6,'ANNUAL SUMMARY'!$L$6)+SUMIFS('ANNUAL SUMMARY'!$AU$112,DU14,'ANNUAL SUMMARY'!$V$9,DF6,'ANNUAL SUMMARY'!$L$64)+SUMIFS('ANNUAL SUMMARY'!$AU$170,DU14,'ANNUAL SUMMARY'!$V$9,DF6,'ANNUAL SUMMARY'!$L$122)+SUMIFS('ANNUAL SUMMARY'!$AU$228,DU14,'ANNUAL SUMMARY'!$V$9,DF6,'ANNUAL SUMMARY'!$L$180)+SUMIFS('ANNUAL SUMMARY'!$AU$286,DU14,'ANNUAL SUMMARY'!$V$9,DF6,'ANNUAL SUMMARY'!$L$238)+SUMIFS('ANNUAL SUMMARY'!$AU$344,DU14,'ANNUAL SUMMARY'!$V$9,DF6,'ANNUAL SUMMARY'!$L$296)+SUMIFS('ANNUAL SUMMARY'!$AU$402,DU14,'ANNUAL SUMMARY'!$V$9,DF6,'ANNUAL SUMMARY'!$L$354)+SUMIFS('ANNUAL SUMMARY'!$AU$460,DU14,'ANNUAL SUMMARY'!$V$9,DF6,'ANNUAL SUMMARY'!$L$412)+SUMIFS('ANNUAL SUMMARY'!$AU$518,DU14,'ANNUAL SUMMARY'!$V$9,DF6,'ANNUAL SUMMARY'!$L$470)+SUMIFS('ANNUAL SUMMARY'!$AU$576,DU14,'ANNUAL SUMMARY'!$V$9,DF6,'ANNUAL SUMMARY'!$L$528)+SUMIFS('ANNUAL SUMMARY'!$AU$634,DU14,'ANNUAL SUMMARY'!$V$9,DF6,'ANNUAL SUMMARY'!$L$586)+SUMIFS('ANNUAL SUMMARY'!$AU$692,DU14,'ANNUAL SUMMARY'!$V$9,DF6,'ANNUAL SUMMARY'!$L$644)+SUMIFS('ANNUAL SUMMARY'!$CR$54,DU14,'ANNUAL SUMMARY'!$V$9,DF6,'ANNUAL SUMMARY'!$BI$6)+SUMIFS('ANNUAL SUMMARY'!$CR$112,DU14,'ANNUAL SUMMARY'!$V$9,DF6,'ANNUAL SUMMARY'!$BI$64)+SUMIFS('ANNUAL SUMMARY'!$CR$170,DU14,'ANNUAL SUMMARY'!$V$9,DF6,'ANNUAL SUMMARY'!$BI$122)+SUMIFS('ANNUAL SUMMARY'!$CR$228,DU14,'ANNUAL SUMMARY'!$V$9,DF6,'ANNUAL SUMMARY'!$BI$180)+SUMIFS('ANNUAL SUMMARY'!$CR$286,DU14,'ANNUAL SUMMARY'!$V$9,DF6,'ANNUAL SUMMARY'!$BI$238)+SUMIFS('ANNUAL SUMMARY'!$CR$344,DU14,'ANNUAL SUMMARY'!$V$9,DF6,'ANNUAL SUMMARY'!$BI$296)+SUMIFS('ANNUAL SUMMARY'!$CR$402,DU14,'ANNUAL SUMMARY'!$V$9,DF6,'ANNUAL SUMMARY'!$BI$354)+SUMIFS('ANNUAL SUMMARY'!$CR$460,DU14,'ANNUAL SUMMARY'!$V$9,DF6,'ANNUAL SUMMARY'!$BI$412)+SUMIFS('ANNUAL SUMMARY'!$CR$518,DU14,'ANNUAL SUMMARY'!$V$9,DF6,'ANNUAL SUMMARY'!$BI$470)+SUMIFS('ANNUAL SUMMARY'!$CR$576,DU14,'ANNUAL SUMMARY'!$V$9,DF6,'ANNUAL SUMMARY'!$BI$528)+SUMIFS('ANNUAL SUMMARY'!$CR$634,DU14,'ANNUAL SUMMARY'!$V$9,DF6,'ANNUAL SUMMARY'!$BI$586)+SUMIFS('ANNUAL SUMMARY'!$CR$692,DU14,'ANNUAL SUMMARY'!$V$9,DF6,'ANNUAL SUMMARY'!$BI$644)+SUMIFS('ANNUAL SUMMARY'!$EQ$54,DU14,'ANNUAL SUMMARY'!$V$9,DF6,'ANNUAL SUMMARY'!$DH$6)+SUMIFS('ANNUAL SUMMARY'!$EQ$112,DU14,'ANNUAL SUMMARY'!$V$9,DF6,'ANNUAL SUMMARY'!$DH$64)+SUMIFS('ANNUAL SUMMARY'!$EQ$170,DU14,'ANNUAL SUMMARY'!$V$9,DF6,'ANNUAL SUMMARY'!$DH$122)+SUMIFS('ANNUAL SUMMARY'!$EQ$228,DU14,'ANNUAL SUMMARY'!$V$9,DF6,'ANNUAL SUMMARY'!$DH$180)+SUMIFS('ANNUAL SUMMARY'!$EQ$286,DU14,'ANNUAL SUMMARY'!$V$9,DF6,'ANNUAL SUMMARY'!$DH$238)+SUMIFS('ANNUAL SUMMARY'!$EQ$344,DU14,'ANNUAL SUMMARY'!$V$9,DF6,'ANNUAL SUMMARY'!$DH$296)+SUMIFS('ANNUAL SUMMARY'!$EQ$402,DU14,'ANNUAL SUMMARY'!$V$9,DF6,'ANNUAL SUMMARY'!$DH$354)+SUMIFS('ANNUAL SUMMARY'!$EQ$460,DU14,'ANNUAL SUMMARY'!$V$9,DF6,'ANNUAL SUMMARY'!$DH$412)+SUMIFS('ANNUAL SUMMARY'!$EQ$518,DU14,'ANNUAL SUMMARY'!$V$9,DF6,'ANNUAL SUMMARY'!$DH$470)+SUMIFS('ANNUAL SUMMARY'!$EQ$576,DU14,'ANNUAL SUMMARY'!$V$9,DF6,'ANNUAL SUMMARY'!$DH$528)+SUMIFS('ANNUAL SUMMARY'!$EQ$634,DU14,'ANNUAL SUMMARY'!$V$9,DF6,'ANNUAL SUMMARY'!$DH$586)+SUMIFS('ANNUAL SUMMARY'!$EQ$692,DU14,'ANNUAL SUMMARY'!$V$9,DF6,'ANNUAL SUMMARY'!$DH$644)+SUMIFS('ANNUAL SUMMARY'!$GN$54,DU14,'ANNUAL SUMMARY'!$V$9,DF6,'ANNUAL SUMMARY'!$FE$6)+SUMIFS('ANNUAL SUMMARY'!$GN$112,DU14,'ANNUAL SUMMARY'!$V$9,DF6,'ANNUAL SUMMARY'!$FE$64)+SUMIFS('ANNUAL SUMMARY'!$GN$170,DU14,'ANNUAL SUMMARY'!$V$9,DF6,'ANNUAL SUMMARY'!$FE$122)+SUMIFS('ANNUAL SUMMARY'!$GN$228,DU14,'ANNUAL SUMMARY'!$V$9,DF6,'ANNUAL SUMMARY'!$FE$180)+SUMIFS('ANNUAL SUMMARY'!$GN$286,DU14,'ANNUAL SUMMARY'!$V$9,DF6,'ANNUAL SUMMARY'!$FE$238)+SUMIFS('ANNUAL SUMMARY'!$GN$344,DU14,'ANNUAL SUMMARY'!$V$9,DF6,'ANNUAL SUMMARY'!$FE$296)+SUMIFS('ANNUAL SUMMARY'!$GN$402,DU14,'ANNUAL SUMMARY'!$V$9,DF6,'ANNUAL SUMMARY'!$FE$354)+SUMIFS('ANNUAL SUMMARY'!$GN$460,DU14,'ANNUAL SUMMARY'!$V$9,DF6,'ANNUAL SUMMARY'!$FE$412)+SUMIFS('ANNUAL SUMMARY'!$GN$518,DU14,'ANNUAL SUMMARY'!$V$9,DF6,'ANNUAL SUMMARY'!$FE$470)+SUMIFS('ANNUAL SUMMARY'!$GN$576,DU14,'ANNUAL SUMMARY'!$V$9,DF6,'ANNUAL SUMMARY'!$FE$528)+SUMIFS('ANNUAL SUMMARY'!$GN$634,DU14,'ANNUAL SUMMARY'!$V$9,DF6,'ANNUAL SUMMARY'!$FE$586)+SUMIFS('ANNUAL SUMMARY'!$GN$692,DU14,'ANNUAL SUMMARY'!$V$9,DF6,'ANNUAL SUMMARY'!$FE$644)</f>
        <v>0</v>
      </c>
      <c r="EP14" s="728"/>
      <c r="EQ14" s="1260"/>
      <c r="ER14" s="1263"/>
      <c r="ES14" s="154"/>
      <c r="ET14" s="824" t="str">
        <f>'ANNUAL SUMMARY'!$C$18</f>
        <v>NO. FLIGHTS</v>
      </c>
      <c r="EU14" s="825"/>
      <c r="EV14" s="825"/>
      <c r="EW14" s="825"/>
      <c r="EX14" s="825"/>
      <c r="EY14" s="825"/>
      <c r="EZ14" s="826"/>
      <c r="FA14" s="803">
        <f>SUMIF('ANNUAL SUMMARY'!$FE$622,FC6,'ANNUAL SUMMARY'!$FC$634)+SUMIF('ANNUAL SUMMARY'!$DH$622,FC6,'ANNUAL SUMMARY'!$DF$634)+SUMIF('ANNUAL SUMMARY'!$BI$622,FC6,'ANNUAL SUMMARY'!$BG$634)+SUMIF('ANNUAL SUMMARY'!$L$622,FC6,'ANNUAL SUMMARY'!$J$634)+SUMIF('ANNUAL SUMMARY'!$FE$566,FC6,'ANNUAL SUMMARY'!$FC$578)+SUMIF('ANNUAL SUMMARY'!$DH$566,FC6,'ANNUAL SUMMARY'!$DF$578)+SUMIF('ANNUAL SUMMARY'!$BI$566,FC6,'ANNUAL SUMMARY'!$BG$578)+SUMIF('ANNUAL SUMMARY'!$L$566,FC6,'ANNUAL SUMMARY'!$J$578)+SUMIF('ANNUAL SUMMARY'!$FE$510,FC6,'ANNUAL SUMMARY'!$FC$522)+SUMIF('ANNUAL SUMMARY'!$DH$510,FC6,'ANNUAL SUMMARY'!$DF$522)+SUMIF('ANNUAL SUMMARY'!$BI$510,FC6,'ANNUAL SUMMARY'!$BG$522)+SUMIF('ANNUAL SUMMARY'!$L$510,FC6,'ANNUAL SUMMARY'!$J$522)+SUMIF('ANNUAL SUMMARY'!$FE$454,FC6,'ANNUAL SUMMARY'!$FC$466)+SUMIF('ANNUAL SUMMARY'!$DH$454,FC6,'ANNUAL SUMMARY'!$DF$466)+SUMIF('ANNUAL SUMMARY'!$BI$454,FC6,'ANNUAL SUMMARY'!$BG$466)+SUMIF('ANNUAL SUMMARY'!$L$454,FC6,'ANNUAL SUMMARY'!$J$466)+SUMIF('ANNUAL SUMMARY'!$FE$398,FC6,'ANNUAL SUMMARY'!$FC$410)+SUMIF('ANNUAL SUMMARY'!$DH$398,FC6,'ANNUAL SUMMARY'!$DF$410)+SUMIF('ANNUAL SUMMARY'!$BI$398,FC6,'ANNUAL SUMMARY'!$BG$410)+SUMIF('ANNUAL SUMMARY'!$L$398,FC6,'ANNUAL SUMMARY'!$J$410)+SUMIF('ANNUAL SUMMARY'!$FE$342,FC6,'ANNUAL SUMMARY'!$FC$354)+SUMIF('ANNUAL SUMMARY'!$DH$342,FC6,'ANNUAL SUMMARY'!$DF$354)+SUMIF('ANNUAL SUMMARY'!$BI$342,FC6,'ANNUAL SUMMARY'!$BG$354)+SUMIF('ANNUAL SUMMARY'!$L$342,FC6,'ANNUAL SUMMARY'!$J$354)+SUMIF('ANNUAL SUMMARY'!$FE$286,FC6,'ANNUAL SUMMARY'!$FC$298)+SUMIF('ANNUAL SUMMARY'!$DH$286,FC6,'ANNUAL SUMMARY'!$DF$298)+SUMIF('ANNUAL SUMMARY'!$BI$286,FC6,'ANNUAL SUMMARY'!$BG$298)+SUMIF('ANNUAL SUMMARY'!$L$286,FC6,'ANNUAL SUMMARY'!$J$298)+SUMIF('ANNUAL SUMMARY'!$FE$230,FC6,'ANNUAL SUMMARY'!$FC$242)+SUMIF('ANNUAL SUMMARY'!$DH$230,FC6,'ANNUAL SUMMARY'!$DF$242)+SUMIF('ANNUAL SUMMARY'!$BI$230,FC6,'ANNUAL SUMMARY'!$BG$242)+SUMIF('ANNUAL SUMMARY'!$L$230,FC6,'ANNUAL SUMMARY'!$J$242)+SUMIF('ANNUAL SUMMARY'!$FE$174,FC6,'ANNUAL SUMMARY'!$FC$186)+SUMIF('ANNUAL SUMMARY'!$DH$174,FC6,'ANNUAL SUMMARY'!$DF$186)+SUMIF('ANNUAL SUMMARY'!$BI$174,FC6,'ANNUAL SUMMARY'!$BG$186)+SUMIF('ANNUAL SUMMARY'!$L$174,FC6,'ANNUAL SUMMARY'!$J$186)+SUMIF('ANNUAL SUMMARY'!$FE$118,FC6,'ANNUAL SUMMARY'!$FC$130)+SUMIF('ANNUAL SUMMARY'!$DH$118,FC6,'ANNUAL SUMMARY'!$DF$130)+SUMIF('ANNUAL SUMMARY'!$BI$118,FC6,'ANNUAL SUMMARY'!$BG$130)+SUMIF('ANNUAL SUMMARY'!$L$118,FC6,'ANNUAL SUMMARY'!$J$130)+SUMIF('ANNUAL SUMMARY'!$FE$62,FC6,'ANNUAL SUMMARY'!$FC$74)+SUMIF('ANNUAL SUMMARY'!$DH$62,FC6,'ANNUAL SUMMARY'!$DF$74)+SUMIF('ANNUAL SUMMARY'!$BI$62,FC6,'ANNUAL SUMMARY'!$BG$74)+SUMIF('ANNUAL SUMMARY'!$L$62,FC6,'ANNUAL SUMMARY'!$J$74)+SUMIF('ANNUAL SUMMARY'!$FE$6,FC6,'ANNUAL SUMMARY'!$FC$18)+SUMIF('ANNUAL SUMMARY'!$DH$6,FC6,'ANNUAL SUMMARY'!$DF$18)+SUMIF('ANNUAL SUMMARY'!$BI$6,FC6,'ANNUAL SUMMARY'!$BG$18)+SUMIF('ANNUAL SUMMARY'!$L$6,FC6,'ANNUAL SUMMARY'!$J$18)+SUMIF('PREVIOUS LOGS'!$K$6,FC6,'PREVIOUS LOGS'!$B$12)+SUMIF('PREVIOUS LOGS'!$K$59,$K$6,'PREVIOUS LOGS'!$B$65)+SUMIF('PREVIOUS LOGS'!$K$112,FC6,'PREVIOUS LOGS'!$B$118)+SUMIF('PREVIOUS LOGS'!$K$165,FC6,'PREVIOUS LOGS'!$B$171)+SUMIF('PREVIOUS LOGS'!$K$218,FC6,'PREVIOUS LOGS'!$B$224)+SUMIF('PREVIOUS LOGS'!$K$271,FC6,'PREVIOUS LOGS'!$B$277)+SUMIF('PREVIOUS LOGS'!$K$324,FC6,'PREVIOUS LOGS'!$B$330)+SUMIF('PREVIOUS LOGS'!$BH$6,FC6,'PREVIOUS LOGS'!$AY$12)+SUMIF('PREVIOUS LOGS'!$BH$59,$K$6,'PREVIOUS LOGS'!$AY$65)+SUMIF('PREVIOUS LOGS'!$BH$112,FC6,'PREVIOUS LOGS'!$AY$118)+SUMIF('PREVIOUS LOGS'!$BH$165,FC6,'PREVIOUS LOGS'!$AY$171)+SUMIF('PREVIOUS LOGS'!$BH$218,FC6,'PREVIOUS LOGS'!$AY$224)+SUMIF('PREVIOUS LOGS'!$BH$271,FC6,'PREVIOUS LOGS'!$AY$277)+SUMIF('PREVIOUS LOGS'!$BH$324,FC6,'PREVIOUS LOGS'!$AY$330)+SUMIF('PREVIOUS LOGS'!$DF$6,FC6,'PREVIOUS LOGS'!$CW$12)+SUMIF('PREVIOUS LOGS'!$DF$59,$K$6,'PREVIOUS LOGS'!$CW$65)+SUMIF('PREVIOUS LOGS'!$DF$112,FC6,'PREVIOUS LOGS'!$CW$118)+SUMIF('PREVIOUS LOGS'!$DF$165,FC6,'PREVIOUS LOGS'!$CW$171)+SUMIF('PREVIOUS LOGS'!$DF$218,FC6,'PREVIOUS LOGS'!$CW$224)+SUMIF('PREVIOUS LOGS'!$DF$271,FC6,'PREVIOUS LOGS'!$CW$277)+SUMIF('PREVIOUS LOGS'!$DF$324,FC6,'PREVIOUS LOGS'!$CW$330)+SUMIF('PREVIOUS LOGS'!$FC$6,FC6,'PREVIOUS LOGS'!$ET$12)+SUMIF('PREVIOUS LOGS'!$FC$59,$K$6,'PREVIOUS LOGS'!$ET$65)+SUMIF('PREVIOUS LOGS'!$FC$112,FC6,'PREVIOUS LOGS'!$ET$118)+SUMIF('PREVIOUS LOGS'!$FC$165,FC6,'PREVIOUS LOGS'!$ET$171)+SUMIF('PREVIOUS LOGS'!$FC$218,FC6,'PREVIOUS LOGS'!$ET$224)+SUMIF('PREVIOUS LOGS'!$FC$271,FC6,'PREVIOUS LOGS'!$ET$277)+SUMIF('PREVIOUS LOGS'!$FC$324,FC6,'PREVIOUS LOGS'!$ET$330)</f>
        <v>0</v>
      </c>
      <c r="FB14" s="705"/>
      <c r="FC14" s="705"/>
      <c r="FD14" s="804"/>
      <c r="FE14" s="637"/>
      <c r="FF14" s="695" t="str">
        <f>'ANNUAL SUMMARY'!$O$18</f>
        <v>DAY</v>
      </c>
      <c r="FG14" s="696"/>
      <c r="FH14" s="696"/>
      <c r="FI14" s="696"/>
      <c r="FJ14" s="696" t="e">
        <f>SUMIF('ANNUAL SUMMARY'!$L$6,FC6,'ANNUAL SUMMARY'!$T$18)+SUMIF('ANNUAL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SUMMARY'!#REF!)+SUMIF(#REF!,FC6,#REF!)+SUMIF(#REF!,FC6,#REF!)+SUMIF(#REF!,FC6,#REF!)+SUMIF(#REF!,FC6,#REF!)+SUMIF(#REF!,FC6,#REF!)+SUMIF(#REF!,FC6,#REF!)+SUMIF(#REF!,FC6,#REF!)+SUMIF(#REF!,FC6,#REF!)</f>
        <v>#REF!</v>
      </c>
      <c r="FK14" s="697">
        <f>SUMIF('ANNUAL SUMMARY'!$FE$622,FC6,'ANNUAL SUMMARY'!$FM$634)+SUMIF('ANNUAL SUMMARY'!$DH$622,FC6,'ANNUAL SUMMARY'!$DP$634)+SUMIF('ANNUAL SUMMARY'!$BI$622,FC6,'ANNUAL SUMMARY'!$BQ$634)+SUMIF('ANNUAL SUMMARY'!$L$622,FC6,'ANNUAL SUMMARY'!$T$634)+SUMIF('ANNUAL SUMMARY'!$FE$566,FC6,'ANNUAL SUMMARY'!$FM$578)+SUMIF('ANNUAL SUMMARY'!$DH$566,FC6,'ANNUAL SUMMARY'!$DP$578)+SUMIF('ANNUAL SUMMARY'!$BI$566,FC6,'ANNUAL SUMMARY'!$BQ$578)+SUMIF('ANNUAL SUMMARY'!$L$566,FC6,'ANNUAL SUMMARY'!$T$578)+SUMIF('ANNUAL SUMMARY'!$FE$510,FC6,'ANNUAL SUMMARY'!$FM$522)+SUMIF('ANNUAL SUMMARY'!$DH$510,FC6,'ANNUAL SUMMARY'!$DP$522)+SUMIF('ANNUAL SUMMARY'!$BI$510,FC6,'ANNUAL SUMMARY'!$BQ$522)+SUMIF('ANNUAL SUMMARY'!$L$510,FC6,'ANNUAL SUMMARY'!$T$522)+SUMIF('ANNUAL SUMMARY'!$FE$454,FC6,'ANNUAL SUMMARY'!$FM$466)+SUMIF('ANNUAL SUMMARY'!$DH$454,FC6,'ANNUAL SUMMARY'!$DP$466)+SUMIF('ANNUAL SUMMARY'!$BI$454,FC6,'ANNUAL SUMMARY'!$BQ$466)+SUMIF('ANNUAL SUMMARY'!$L$454,FC6,'ANNUAL SUMMARY'!$T$466)+SUMIF('ANNUAL SUMMARY'!$FE$398,FC6,'ANNUAL SUMMARY'!$FM$410)+SUMIF('ANNUAL SUMMARY'!$DH$398,FC6,'ANNUAL SUMMARY'!$DP$410)+SUMIF('ANNUAL SUMMARY'!$BI$398,FC6,'ANNUAL SUMMARY'!$BQ$410)+SUMIF('ANNUAL SUMMARY'!$L$398,FC6,'ANNUAL SUMMARY'!$T$410)+SUMIF('ANNUAL SUMMARY'!$FE$342,FC6,'ANNUAL SUMMARY'!$FM$354)+SUMIF('ANNUAL SUMMARY'!$DH$342,FC6,'ANNUAL SUMMARY'!$DP$354)+SUMIF('ANNUAL SUMMARY'!$BI$342,FC6,'ANNUAL SUMMARY'!$BQ$354)+SUMIF('ANNUAL SUMMARY'!$L$342,FC6,'ANNUAL SUMMARY'!$T$354)+SUMIF('ANNUAL SUMMARY'!$FE$286,FC6,'ANNUAL SUMMARY'!$FM$298)+SUMIF('ANNUAL SUMMARY'!$DH$286,FC6,'ANNUAL SUMMARY'!$DP$298)+SUMIF('ANNUAL SUMMARY'!$BI$286,FC6,'ANNUAL SUMMARY'!$BQ$298)+SUMIF('ANNUAL SUMMARY'!$L$286,FC6,'ANNUAL SUMMARY'!$T$298)+SUMIF('ANNUAL SUMMARY'!$FE$230,FC6,'ANNUAL SUMMARY'!$FM$242)+SUMIF('ANNUAL SUMMARY'!$DH$230,FC6,'ANNUAL SUMMARY'!$DP$242)+SUMIF('ANNUAL SUMMARY'!$BI$230,FC6,'ANNUAL SUMMARY'!$BQ$242)+SUMIF('ANNUAL SUMMARY'!$L$230,FC6,'ANNUAL SUMMARY'!$T$242)+SUMIF('ANNUAL SUMMARY'!$FE$174,FC6,'ANNUAL SUMMARY'!$FM$186)+SUMIF('ANNUAL SUMMARY'!$DH$174,FC6,'ANNUAL SUMMARY'!$DP$186)+SUMIF('ANNUAL SUMMARY'!$BI$174,FC6,'ANNUAL SUMMARY'!$BQ$186)+SUMIF('ANNUAL SUMMARY'!$L$174,FC6,'ANNUAL SUMMARY'!$T$186)+SUMIF('ANNUAL SUMMARY'!$FE$118,FC6,'ANNUAL SUMMARY'!$FM$130)+SUMIF('ANNUAL SUMMARY'!$DH$118,FC6,'ANNUAL SUMMARY'!$DP$130)+SUMIF('ANNUAL SUMMARY'!$BI$118,FC6,'ANNUAL SUMMARY'!$BQ$130)+SUMIF('ANNUAL SUMMARY'!$L$118,FC6,'ANNUAL SUMMARY'!$T$130)+SUMIF('ANNUAL SUMMARY'!$FE$62,FC6,'ANNUAL SUMMARY'!$FM$74)+SUMIF('ANNUAL SUMMARY'!$DH$62,FC6,'ANNUAL SUMMARY'!$DP$74)+SUMIF('ANNUAL SUMMARY'!$BI$62,FC6,'ANNUAL SUMMARY'!$BQ$74)+SUMIF('ANNUAL SUMMARY'!$L$62,FC6,'ANNUAL SUMMARY'!$T$74)+SUMIF('ANNUAL SUMMARY'!$FE$6,FC6,'ANNUAL SUMMARY'!$FM$18)+SUMIF('ANNUAL SUMMARY'!$DH$6,FC6,'ANNUAL SUMMARY'!$DP$18)+SUMIF('ANNUAL SUMMARY'!$BI$6,FC6,'ANNUAL SUMMARY'!$BQ$18)+SUMIF('ANNUAL SUMMARY'!$L$6,FC6,'ANNUAL SUMMARY'!$T$18)+SUMIF('PREVIOUS LOGS'!$K$6,FC6,'PREVIOUS LOGS'!$S$14)+SUMIF('PREVIOUS LOGS'!$K$59,$K$6,'PREVIOUS LOGS'!$S$67)+SUMIF('PREVIOUS LOGS'!$K$112,FC6,'PREVIOUS LOGS'!$S$120)+SUMIF('PREVIOUS LOGS'!$K$165,FC6,'PREVIOUS LOGS'!$S$173)+SUMIF('PREVIOUS LOGS'!$K$218,FC6,'PREVIOUS LOGS'!$S$226)+SUMIF('PREVIOUS LOGS'!$K$271,FC6,'PREVIOUS LOGS'!$S$279)+SUMIF('PREVIOUS LOGS'!$K$324,FC6,'PREVIOUS LOGS'!$S$332)+SUMIF('PREVIOUS LOGS'!$BH$6,FC6,'PREVIOUS LOGS'!$BP$14)+SUMIF('PREVIOUS LOGS'!$BH$59,$K$6,'PREVIOUS LOGS'!$BP$67)+SUMIF('PREVIOUS LOGS'!$BH$112,FC6,'PREVIOUS LOGS'!$BP$120)+SUMIF('PREVIOUS LOGS'!$BH$165,FC6,'PREVIOUS LOGS'!$BP$173)+SUMIF('PREVIOUS LOGS'!$BH$218,FC6,'PREVIOUS LOGS'!$BP$226)+SUMIF('PREVIOUS LOGS'!$BH$271,FC6,'PREVIOUS LOGS'!$BP$279)+SUMIF('PREVIOUS LOGS'!$BH$324,FC6,'PREVIOUS LOGS'!$BP$332)+SUMIF('PREVIOUS LOGS'!$DF$6,FC6,'PREVIOUS LOGS'!$DN$14)+SUMIF('PREVIOUS LOGS'!$DF$59,$K$6,'PREVIOUS LOGS'!$DN$67)+SUMIF('PREVIOUS LOGS'!$DF$112,FC6,'PREVIOUS LOGS'!$DN$120)+SUMIF('PREVIOUS LOGS'!$DF$165,FC6,'PREVIOUS LOGS'!$DN$173)+SUMIF('PREVIOUS LOGS'!$DF$218,FC6,'PREVIOUS LOGS'!$DN$226)+SUMIF('PREVIOUS LOGS'!$DF$271,FC6,'PREVIOUS LOGS'!$DN$279)+SUMIF('PREVIOUS LOGS'!$DF$324,FC6,'PREVIOUS LOGS'!$DN$332)+SUMIF('PREVIOUS LOGS'!$FC$6,FC6,'PREVIOUS LOGS'!$FK$14)+SUMIF('PREVIOUS LOGS'!$FC$59,$K$6,'PREVIOUS LOGS'!$FK$67)+SUMIF('PREVIOUS LOGS'!$FC$112,FC6,'PREVIOUS LOGS'!$FK$120)+SUMIF('PREVIOUS LOGS'!$FC$165,FC6,'PREVIOUS LOGS'!$FK$173)+SUMIF('PREVIOUS LOGS'!$FC$218,FC6,'PREVIOUS LOGS'!$FK$226)+SUMIF('PREVIOUS LOGS'!$FC$271,FC6,'PREVIOUS LOGS'!$FK$279)+SUMIF('PREVIOUS LOGS'!$FC$324,FC6,'PREVIOUS LOGS'!$FK$332)</f>
        <v>0</v>
      </c>
      <c r="FL14" s="697"/>
      <c r="FM14" s="697"/>
      <c r="FN14" s="697"/>
      <c r="FO14" s="697"/>
      <c r="FP14" s="697"/>
      <c r="FQ14" s="15"/>
      <c r="FR14" s="812">
        <f>IF(FR12=0," ",FR12+1)</f>
        <v>2023</v>
      </c>
      <c r="FS14" s="813"/>
      <c r="FT14" s="813"/>
      <c r="FU14" s="813"/>
      <c r="FV14" s="813"/>
      <c r="FW14" s="1118">
        <f>SUMIFS('ANNUAL SUMMARY'!$AF$54,FR14,'ANNUAL SUMMARY'!$V$9,FC6,'ANNUAL SUMMARY'!$L$6)+SUMIFS('ANNUAL SUMMARY'!$AF$112,FR14,'ANNUAL SUMMARY'!$V$9,FC6,'ANNUAL SUMMARY'!$L$64)+SUMIFS('ANNUAL SUMMARY'!$AF$170,FR14,'ANNUAL SUMMARY'!$V$9,FC6,'ANNUAL SUMMARY'!$L$122)+SUMIFS('ANNUAL SUMMARY'!$AF$228,FR14,'ANNUAL SUMMARY'!$V$9,FC6,'ANNUAL SUMMARY'!$L$180)+SUMIFS('ANNUAL SUMMARY'!$AF$286,FR14,'ANNUAL SUMMARY'!$V$9,FC6,'ANNUAL SUMMARY'!$L$238)+SUMIFS('ANNUAL SUMMARY'!$AF$344,FR14,'ANNUAL SUMMARY'!$V$9,FC6,'ANNUAL SUMMARY'!$L$296)+SUMIFS('ANNUAL SUMMARY'!$AF$402,FR14,'ANNUAL SUMMARY'!$V$9,FC6,'ANNUAL SUMMARY'!$L$354)+SUMIFS('ANNUAL SUMMARY'!$AF$460,FR14,'ANNUAL SUMMARY'!$V$9,FC6,'ANNUAL SUMMARY'!$L$412)+SUMIFS('ANNUAL SUMMARY'!$AF$518,FR14,'ANNUAL SUMMARY'!$V$9,FC6,'ANNUAL SUMMARY'!$L$470)+SUMIFS('ANNUAL SUMMARY'!$AF$576,FR14,'ANNUAL SUMMARY'!$V$9,FC6,'ANNUAL SUMMARY'!$L$528)+SUMIFS('ANNUAL SUMMARY'!$AF$634,FR14,'ANNUAL SUMMARY'!$V$9,FC6,'ANNUAL SUMMARY'!$L$586)+SUMIFS('ANNUAL SUMMARY'!$AF$692,FR14,'ANNUAL SUMMARY'!$V$9,FC6,'ANNUAL SUMMARY'!$L$644)+SUMIFS('ANNUAL SUMMARY'!$CC$54,FR14,'ANNUAL SUMMARY'!$V$9,FC6,'ANNUAL SUMMARY'!$BI$6)+SUMIFS('ANNUAL SUMMARY'!$CC$112,FR14,'ANNUAL SUMMARY'!$V$9,FC6,'ANNUAL SUMMARY'!$BI$64)+SUMIFS('ANNUAL SUMMARY'!$CC$170,FR14,'ANNUAL SUMMARY'!$V$9,FC6,'ANNUAL SUMMARY'!$BI$122)+SUMIFS('ANNUAL SUMMARY'!$CC$228,FR14,'ANNUAL SUMMARY'!$V$9,FC6,'ANNUAL SUMMARY'!$BI$180)+SUMIFS('ANNUAL SUMMARY'!$CC$286,FR14,'ANNUAL SUMMARY'!$V$9,FC6,'ANNUAL SUMMARY'!$BI$238)+SUMIFS('ANNUAL SUMMARY'!$CC$344,FR14,'ANNUAL SUMMARY'!$V$9,FC6,'ANNUAL SUMMARY'!$BI$296)+SUMIFS('ANNUAL SUMMARY'!$CC$402,FR14,'ANNUAL SUMMARY'!$V$9,FC6,'ANNUAL SUMMARY'!$BI$354)+SUMIFS('ANNUAL SUMMARY'!$CC$460,FR14,'ANNUAL SUMMARY'!$V$9,FC6,'ANNUAL SUMMARY'!$BI$412)+SUMIFS('ANNUAL SUMMARY'!$CC$518,FR14,'ANNUAL SUMMARY'!$V$9,FC6,'ANNUAL SUMMARY'!$BI$470)+SUMIFS('ANNUAL SUMMARY'!$CC$576,FR14,'ANNUAL SUMMARY'!$V$9,FC6,'ANNUAL SUMMARY'!$BI$528)+SUMIFS('ANNUAL SUMMARY'!$CC$634,FR14,'ANNUAL SUMMARY'!$V$9,FC6,'ANNUAL SUMMARY'!$BI$586)+SUMIFS('ANNUAL SUMMARY'!$CC$692,FR14,'ANNUAL SUMMARY'!$V$9,FC6,'ANNUAL SUMMARY'!$BI$644)+SUMIFS('ANNUAL SUMMARY'!$EB$54,FR14,'ANNUAL SUMMARY'!$V$9,FC6,'ANNUAL SUMMARY'!$DH$6)+SUMIFS('ANNUAL SUMMARY'!$EB$112,FR14,'ANNUAL SUMMARY'!$V$9,FC6,'ANNUAL SUMMARY'!$DH$64)+SUMIFS('ANNUAL SUMMARY'!$EB$170,FR14,'ANNUAL SUMMARY'!$V$9,FC6,'ANNUAL SUMMARY'!$DH$122)+SUMIFS('ANNUAL SUMMARY'!$EB$228,FR14,'ANNUAL SUMMARY'!$V$9,FC6,'ANNUAL SUMMARY'!$DH$180)+SUMIFS('ANNUAL SUMMARY'!$EB$286,FR14,'ANNUAL SUMMARY'!$V$9,FC6,'ANNUAL SUMMARY'!$DH$238)+SUMIFS('ANNUAL SUMMARY'!$EB$344,FR14,'ANNUAL SUMMARY'!$V$9,FC6,'ANNUAL SUMMARY'!$DH$296)+SUMIFS('ANNUAL SUMMARY'!$EB$402,FR14,'ANNUAL SUMMARY'!$V$9,FC6,'ANNUAL SUMMARY'!$DH$354)+SUMIFS('ANNUAL SUMMARY'!$EB$460,FR14,'ANNUAL SUMMARY'!$V$9,FC6,'ANNUAL SUMMARY'!$DH$412)+SUMIFS('ANNUAL SUMMARY'!$EB$518,FR14,'ANNUAL SUMMARY'!$V$9,FC6,'ANNUAL SUMMARY'!$DH$470)+SUMIFS('ANNUAL SUMMARY'!$EB$576,FR14,'ANNUAL SUMMARY'!$V$9,FC6,'ANNUAL SUMMARY'!$DH$528)+SUMIFS('ANNUAL SUMMARY'!$EB$634,FR14,'ANNUAL SUMMARY'!$V$9,FC6,'ANNUAL SUMMARY'!$DH$586)+SUMIFS('ANNUAL SUMMARY'!$EB$692,FR14,'ANNUAL SUMMARY'!$V$9,FC6,'ANNUAL SUMMARY'!$DH$644)+SUMIFS('ANNUAL SUMMARY'!$FY$54,FR14,'ANNUAL SUMMARY'!$V$9,FC6,'ANNUAL SUMMARY'!$FE$6)+SUMIFS('ANNUAL SUMMARY'!$FY$112,FR14,'ANNUAL SUMMARY'!$V$9,FC6,'ANNUAL SUMMARY'!$FE$64)+SUMIFS('ANNUAL SUMMARY'!$FY$170,FR14,'ANNUAL SUMMARY'!$V$9,FC6,'ANNUAL SUMMARY'!$FE$122)+SUMIFS('ANNUAL SUMMARY'!$FY$228,FR14,'ANNUAL SUMMARY'!$V$9,FC6,'ANNUAL SUMMARY'!$FE$180)+SUMIFS('ANNUAL SUMMARY'!$FY$286,FR14,'ANNUAL SUMMARY'!$V$9,FC6,'ANNUAL SUMMARY'!$FE$238)+SUMIFS('ANNUAL SUMMARY'!$FY$344,FR14,'ANNUAL SUMMARY'!$V$9,FC6,'ANNUAL SUMMARY'!$FE$296)+SUMIFS('ANNUAL SUMMARY'!$FY$402,FR14,'ANNUAL SUMMARY'!$V$9,FC6,'ANNUAL SUMMARY'!$FE$354)+SUMIFS('ANNUAL SUMMARY'!$FY$460,FR14,'ANNUAL SUMMARY'!$V$9,FC6,'ANNUAL SUMMARY'!$FE$412)+SUMIFS('ANNUAL SUMMARY'!$FY$518,FR14,'ANNUAL SUMMARY'!$V$9,FC6,'ANNUAL SUMMARY'!$FE$470)+SUMIFS('ANNUAL SUMMARY'!$FY$576,FR14,'ANNUAL SUMMARY'!$V$9,FC6,'ANNUAL SUMMARY'!$FE$528)+SUMIFS('ANNUAL SUMMARY'!$FY$634,FR14,'ANNUAL SUMMARY'!$V$9,FC6,'ANNUAL SUMMARY'!$FE$586)+SUMIFS('ANNUAL SUMMARY'!$FY$692,FR14,'ANNUAL SUMMARY'!$V$9,FC6,'ANNUAL SUMMARY'!$FE$644)</f>
        <v>0</v>
      </c>
      <c r="FX14" s="727"/>
      <c r="FY14" s="727"/>
      <c r="FZ14" s="727"/>
      <c r="GA14" s="727">
        <f>SUMIFS('ANNUAL SUMMARY'!$AJ$54,FR14,'ANNUAL SUMMARY'!$V$9,FC6,'ANNUAL SUMMARY'!$L$6)+SUMIFS('ANNUAL SUMMARY'!$AJ$112,FR14,'ANNUAL SUMMARY'!$V$9,FC6,'ANNUAL SUMMARY'!$L$64)+SUMIFS('ANNUAL SUMMARY'!$AJ$170,FR14,'ANNUAL SUMMARY'!$V$9,FC6,'ANNUAL SUMMARY'!$L$122)+SUMIFS('ANNUAL SUMMARY'!$AJ$228,FR14,'ANNUAL SUMMARY'!$V$9,FC6,'ANNUAL SUMMARY'!$L$180)+SUMIFS('ANNUAL SUMMARY'!$AJ$286,FR14,'ANNUAL SUMMARY'!$V$9,FC6,'ANNUAL SUMMARY'!$L$238)+SUMIFS('ANNUAL SUMMARY'!$AJ$344,FR14,'ANNUAL SUMMARY'!$V$9,FC6,'ANNUAL SUMMARY'!$L$296)+SUMIFS('ANNUAL SUMMARY'!$AJ$402,FR14,'ANNUAL SUMMARY'!$V$9,FC6,'ANNUAL SUMMARY'!$L$354)+SUMIFS('ANNUAL SUMMARY'!$AJ$460,FR14,'ANNUAL SUMMARY'!$V$9,FC6,'ANNUAL SUMMARY'!$L$412)+SUMIFS('ANNUAL SUMMARY'!$AJ$518,FR14,'ANNUAL SUMMARY'!$V$9,FC6,'ANNUAL SUMMARY'!$L$470)+SUMIFS('ANNUAL SUMMARY'!$AJ$576,FR14,'ANNUAL SUMMARY'!$V$9,FC6,'ANNUAL SUMMARY'!$L$528)+SUMIFS('ANNUAL SUMMARY'!$AJ$634,FR14,'ANNUAL SUMMARY'!$V$9,FC6,'ANNUAL SUMMARY'!$L$586)+SUMIFS('ANNUAL SUMMARY'!$AJ$692,FR14,'ANNUAL SUMMARY'!$V$9,FC6,'ANNUAL SUMMARY'!$L$644)+SUMIFS('ANNUAL SUMMARY'!$CG$54,FR14,'ANNUAL SUMMARY'!$V$9,FC6,'ANNUAL SUMMARY'!$BI$6)+SUMIFS('ANNUAL SUMMARY'!$CG$112,FR14,'ANNUAL SUMMARY'!$V$9,FC6,'ANNUAL SUMMARY'!$BI$64)+SUMIFS('ANNUAL SUMMARY'!$CG$170,FR14,'ANNUAL SUMMARY'!$V$9,FC6,'ANNUAL SUMMARY'!$BI$122)+SUMIFS('ANNUAL SUMMARY'!$CG$228,FR14,'ANNUAL SUMMARY'!$V$9,FC6,'ANNUAL SUMMARY'!$BI$180)+SUMIFS('ANNUAL SUMMARY'!$CG$286,FR14,'ANNUAL SUMMARY'!$V$9,FC6,'ANNUAL SUMMARY'!$BI$238)+SUMIFS('ANNUAL SUMMARY'!$CG$344,FR14,'ANNUAL SUMMARY'!$V$9,FC6,'ANNUAL SUMMARY'!$BI$296)+SUMIFS('ANNUAL SUMMARY'!$CG$402,FR14,'ANNUAL SUMMARY'!$V$9,FC6,'ANNUAL SUMMARY'!$BI$354)+SUMIFS('ANNUAL SUMMARY'!$CG$460,FR14,'ANNUAL SUMMARY'!$V$9,FC6,'ANNUAL SUMMARY'!$BI$412)+SUMIFS('ANNUAL SUMMARY'!$CG$518,FR14,'ANNUAL SUMMARY'!$V$9,FC6,'ANNUAL SUMMARY'!$BI$470)+SUMIFS('ANNUAL SUMMARY'!$CG$576,FR14,'ANNUAL SUMMARY'!$V$9,FC6,'ANNUAL SUMMARY'!$BI$528)+SUMIFS('ANNUAL SUMMARY'!$CG$634,FR14,'ANNUAL SUMMARY'!$V$9,FC6,'ANNUAL SUMMARY'!$BI$586)+SUMIFS('ANNUAL SUMMARY'!$CG$692,FR14,'ANNUAL SUMMARY'!$V$9,FC6,'ANNUAL SUMMARY'!$BI$644)+SUMIFS('ANNUAL SUMMARY'!$EF$54,FR14,'ANNUAL SUMMARY'!$V$9,FC6,'ANNUAL SUMMARY'!$DH$6)+SUMIFS('ANNUAL SUMMARY'!$EF$112,FR14,'ANNUAL SUMMARY'!$V$9,FC6,'ANNUAL SUMMARY'!$DH$64)+SUMIFS('ANNUAL SUMMARY'!$EF$170,FR14,'ANNUAL SUMMARY'!$V$9,FC6,'ANNUAL SUMMARY'!$DH$122)+SUMIFS('ANNUAL SUMMARY'!$EF$228,FR14,'ANNUAL SUMMARY'!$V$9,FC6,'ANNUAL SUMMARY'!$DH$180)+SUMIFS('ANNUAL SUMMARY'!$EF$286,FR14,'ANNUAL SUMMARY'!$V$9,FC6,'ANNUAL SUMMARY'!$DH$238)+SUMIFS('ANNUAL SUMMARY'!$EF$344,FR14,'ANNUAL SUMMARY'!$V$9,FC6,'ANNUAL SUMMARY'!$DH$296)+SUMIFS('ANNUAL SUMMARY'!$EF$402,FR14,'ANNUAL SUMMARY'!$V$9,FC6,'ANNUAL SUMMARY'!$DH$354)+SUMIFS('ANNUAL SUMMARY'!$EF$460,FR14,'ANNUAL SUMMARY'!$V$9,FC6,'ANNUAL SUMMARY'!$DH$412)+SUMIFS('ANNUAL SUMMARY'!$EF$518,FR14,'ANNUAL SUMMARY'!$V$9,FC6,'ANNUAL SUMMARY'!$DH$470)+SUMIFS('ANNUAL SUMMARY'!$EF$576,FR14,'ANNUAL SUMMARY'!$V$9,FC6,'ANNUAL SUMMARY'!$DH$528)+SUMIFS('ANNUAL SUMMARY'!$EF$634,FR14,'ANNUAL SUMMARY'!$V$9,FC6,'ANNUAL SUMMARY'!$DH$586)+SUMIFS('ANNUAL SUMMARY'!$EF$692,FR14,'ANNUAL SUMMARY'!$V$9,FC6,'ANNUAL SUMMARY'!$DH$644)+SUMIFS('ANNUAL SUMMARY'!$GC$54,FR14,'ANNUAL SUMMARY'!$V$9,FC6,'ANNUAL SUMMARY'!$FE$6)+SUMIFS('ANNUAL SUMMARY'!$GC$112,FR14,'ANNUAL SUMMARY'!$V$9,FC6,'ANNUAL SUMMARY'!$FE$64)+SUMIFS('ANNUAL SUMMARY'!$GC$170,FR14,'ANNUAL SUMMARY'!$V$9,FC6,'ANNUAL SUMMARY'!$FE$122)+SUMIFS('ANNUAL SUMMARY'!$GC$228,FR14,'ANNUAL SUMMARY'!$V$9,FC6,'ANNUAL SUMMARY'!$FE$180)+SUMIFS('ANNUAL SUMMARY'!$GC$286,FR14,'ANNUAL SUMMARY'!$V$9,FC6,'ANNUAL SUMMARY'!$FE$238)+SUMIFS('ANNUAL SUMMARY'!$GC$344,FR14,'ANNUAL SUMMARY'!$V$9,FC6,'ANNUAL SUMMARY'!$FE$296)+SUMIFS('ANNUAL SUMMARY'!$GC$402,FR14,'ANNUAL SUMMARY'!$V$9,FC6,'ANNUAL SUMMARY'!$FE$354)+SUMIFS('ANNUAL SUMMARY'!$GC$460,FR14,'ANNUAL SUMMARY'!$V$9,FC6,'ANNUAL SUMMARY'!$FE$412)+SUMIFS('ANNUAL SUMMARY'!$GC$518,FR14,'ANNUAL SUMMARY'!$V$9,FC6,'ANNUAL SUMMARY'!$FE$470)+SUMIFS('ANNUAL SUMMARY'!$GC$576,FR14,'ANNUAL SUMMARY'!$V$9,FC6,'ANNUAL SUMMARY'!$FE$528)+SUMIFS('ANNUAL SUMMARY'!$GC$634,FR14,'ANNUAL SUMMARY'!$V$9,FC6,'ANNUAL SUMMARY'!$FE$586)+SUMIFS('ANNUAL SUMMARY'!$GC$692,FR14,'ANNUAL SUMMARY'!$V$9,FC6,'ANNUAL SUMMARY'!$FE$644)</f>
        <v>0</v>
      </c>
      <c r="GB14" s="727"/>
      <c r="GC14" s="727"/>
      <c r="GD14" s="727"/>
      <c r="GE14" s="727">
        <f>SUMIFS('ANNUAL SUMMARY'!$AN$54,FR14,'ANNUAL SUMMARY'!$V$9,FC6,'ANNUAL SUMMARY'!$L$6)+SUMIFS('ANNUAL SUMMARY'!$AN$112,FR14,'ANNUAL SUMMARY'!$V$9,FC6,'ANNUAL SUMMARY'!$L$64)+SUMIFS('ANNUAL SUMMARY'!$AN$170,FR14,'ANNUAL SUMMARY'!$V$9,FC6,'ANNUAL SUMMARY'!$L$122)+SUMIFS('ANNUAL SUMMARY'!$AN$228,FR14,'ANNUAL SUMMARY'!$V$9,FC6,'ANNUAL SUMMARY'!$L$180)+SUMIFS('ANNUAL SUMMARY'!$AN$286,FR14,'ANNUAL SUMMARY'!$V$9,FC6,'ANNUAL SUMMARY'!$L$238)+SUMIFS('ANNUAL SUMMARY'!$AN$344,FR14,'ANNUAL SUMMARY'!$V$9,FC6,'ANNUAL SUMMARY'!$L$296)+SUMIFS('ANNUAL SUMMARY'!$AN$402,FR14,'ANNUAL SUMMARY'!$V$9,FC6,'ANNUAL SUMMARY'!$L$354)+SUMIFS('ANNUAL SUMMARY'!$AN$460,FR14,'ANNUAL SUMMARY'!$V$9,FC6,'ANNUAL SUMMARY'!$L$412)+SUMIFS('ANNUAL SUMMARY'!$AN$518,FR14,'ANNUAL SUMMARY'!$V$9,FC6,'ANNUAL SUMMARY'!$L$470)+SUMIFS('ANNUAL SUMMARY'!$AN$576,FR14,'ANNUAL SUMMARY'!$V$9,FC6,'ANNUAL SUMMARY'!$L$528)+SUMIFS('ANNUAL SUMMARY'!$AN$634,FR14,'ANNUAL SUMMARY'!$V$9,FC6,'ANNUAL SUMMARY'!$L$586)+SUMIFS('ANNUAL SUMMARY'!$AN$692,FR14,'ANNUAL SUMMARY'!$V$9,FC6,'ANNUAL SUMMARY'!$L$644)+SUMIFS('ANNUAL SUMMARY'!$CK$54,FR14,'ANNUAL SUMMARY'!$V$9,FC6,'ANNUAL SUMMARY'!$BI$6)+SUMIFS('ANNUAL SUMMARY'!$CK$112,FR14,'ANNUAL SUMMARY'!$V$9,FC6,'ANNUAL SUMMARY'!$BI$64)+SUMIFS('ANNUAL SUMMARY'!$CK$170,FR14,'ANNUAL SUMMARY'!$V$9,FC6,'ANNUAL SUMMARY'!$BI$122)+SUMIFS('ANNUAL SUMMARY'!$CK$228,FR14,'ANNUAL SUMMARY'!$V$9,FC6,'ANNUAL SUMMARY'!$BI$180)+SUMIFS('ANNUAL SUMMARY'!$CK$286,FR14,'ANNUAL SUMMARY'!$V$9,FC6,'ANNUAL SUMMARY'!$BI$238)+SUMIFS('ANNUAL SUMMARY'!$CK$344,FR14,'ANNUAL SUMMARY'!$V$9,FC6,'ANNUAL SUMMARY'!$BI$296)+SUMIFS('ANNUAL SUMMARY'!$CK$402,FR14,'ANNUAL SUMMARY'!$V$9,FC6,'ANNUAL SUMMARY'!$BI$354)+SUMIFS('ANNUAL SUMMARY'!$CK$460,FR14,'ANNUAL SUMMARY'!$V$9,FC6,'ANNUAL SUMMARY'!$BI$412)+SUMIFS('ANNUAL SUMMARY'!$CK$518,FR14,'ANNUAL SUMMARY'!$V$9,FC6,'ANNUAL SUMMARY'!$BI$470)+SUMIFS('ANNUAL SUMMARY'!$CK$576,FR14,'ANNUAL SUMMARY'!$V$9,FC6,'ANNUAL SUMMARY'!$BI$528)+SUMIFS('ANNUAL SUMMARY'!$CK$634,FR14,'ANNUAL SUMMARY'!$V$9,FC6,'ANNUAL SUMMARY'!$BI$586)+SUMIFS('ANNUAL SUMMARY'!$CK$692,FR14,'ANNUAL SUMMARY'!$V$9,FC6,'ANNUAL SUMMARY'!$BI$644)+SUMIFS('ANNUAL SUMMARY'!$EJ$54,FR14,'ANNUAL SUMMARY'!$V$9,FC6,'ANNUAL SUMMARY'!$DH$6)+SUMIFS('ANNUAL SUMMARY'!$EJ$112,FR14,'ANNUAL SUMMARY'!$V$9,FC6,'ANNUAL SUMMARY'!$DH$64)+SUMIFS('ANNUAL SUMMARY'!$EJ$170,FR14,'ANNUAL SUMMARY'!$V$9,FC6,'ANNUAL SUMMARY'!$DH$122)+SUMIFS('ANNUAL SUMMARY'!$EJ$228,FR14,'ANNUAL SUMMARY'!$V$9,FC6,'ANNUAL SUMMARY'!$DH$180)+SUMIFS('ANNUAL SUMMARY'!$EJ$286,FR14,'ANNUAL SUMMARY'!$V$9,FC6,'ANNUAL SUMMARY'!$DH$238)+SUMIFS('ANNUAL SUMMARY'!$EJ$344,FR14,'ANNUAL SUMMARY'!$V$9,FC6,'ANNUAL SUMMARY'!$DH$296)+SUMIFS('ANNUAL SUMMARY'!$EJ$402,FR14,'ANNUAL SUMMARY'!$V$9,FC6,'ANNUAL SUMMARY'!$DH$354)+SUMIFS('ANNUAL SUMMARY'!$EJ$460,FR14,'ANNUAL SUMMARY'!$V$9,FC6,'ANNUAL SUMMARY'!$DH$412)+SUMIFS('ANNUAL SUMMARY'!$EJ$518,FR14,'ANNUAL SUMMARY'!$V$9,FC6,'ANNUAL SUMMARY'!$DH$470)+SUMIFS('ANNUAL SUMMARY'!$EJ$576,FR14,'ANNUAL SUMMARY'!$V$9,FC6,'ANNUAL SUMMARY'!$DH$528)+SUMIFS('ANNUAL SUMMARY'!$EJ$634,FR14,'ANNUAL SUMMARY'!$V$9,FC6,'ANNUAL SUMMARY'!$DH$586)+SUMIFS('ANNUAL SUMMARY'!$EJ$692,FR14,'ANNUAL SUMMARY'!$V$9,FC6,'ANNUAL SUMMARY'!$DH$644)+SUMIFS('ANNUAL SUMMARY'!$GG$54,FR14,'ANNUAL SUMMARY'!$V$9,FC6,'ANNUAL SUMMARY'!$FE$6)+SUMIFS('ANNUAL SUMMARY'!$GG$112,FR14,'ANNUAL SUMMARY'!$V$9,FC6,'ANNUAL SUMMARY'!$FE$64)+SUMIFS('ANNUAL SUMMARY'!$GG$170,FR14,'ANNUAL SUMMARY'!$V$9,FC6,'ANNUAL SUMMARY'!$FE$122)+SUMIFS('ANNUAL SUMMARY'!$GG$228,FR14,'ANNUAL SUMMARY'!$V$9,FC6,'ANNUAL SUMMARY'!$FE$180)+SUMIFS('ANNUAL SUMMARY'!$GG$286,FR14,'ANNUAL SUMMARY'!$V$9,FC6,'ANNUAL SUMMARY'!$FE$238)+SUMIFS('ANNUAL SUMMARY'!$GG$344,FR14,'ANNUAL SUMMARY'!$V$9,FC6,'ANNUAL SUMMARY'!$FE$296)+SUMIFS('ANNUAL SUMMARY'!$GG$402,FR14,'ANNUAL SUMMARY'!$V$9,FC6,'ANNUAL SUMMARY'!$FE$354)+SUMIFS('ANNUAL SUMMARY'!$GG$460,FR14,'ANNUAL SUMMARY'!$V$9,FC6,'ANNUAL SUMMARY'!$FE$412)+SUMIFS('ANNUAL SUMMARY'!$GG$518,FR14,'ANNUAL SUMMARY'!$V$9,FC6,'ANNUAL SUMMARY'!$FE$470)+SUMIFS('ANNUAL SUMMARY'!$GG$576,FR14,'ANNUAL SUMMARY'!$V$9,FC6,'ANNUAL SUMMARY'!$FE$528)+SUMIFS('ANNUAL SUMMARY'!$GG$634,FR14,'ANNUAL SUMMARY'!$V$9,FC6,'ANNUAL SUMMARY'!$FE$586)+SUMIFS('ANNUAL SUMMARY'!$GG$692,FR14,'ANNUAL SUMMARY'!$V$9,FC6,'ANNUAL SUMMARY'!$FE$644)</f>
        <v>0</v>
      </c>
      <c r="GF14" s="727"/>
      <c r="GG14" s="727"/>
      <c r="GH14" s="727"/>
      <c r="GI14" s="728">
        <f>SUMIFS('ANNUAL SUMMARY'!$AR$54,FR14,'ANNUAL SUMMARY'!$V$9,FC6,'ANNUAL SUMMARY'!$L$6)+SUMIFS('ANNUAL SUMMARY'!$AR$112,FR14,'ANNUAL SUMMARY'!$V$9,FC6,'ANNUAL SUMMARY'!$L$64)+SUMIFS('ANNUAL SUMMARY'!$AR$170,FR14,'ANNUAL SUMMARY'!$V$9,FC6,'ANNUAL SUMMARY'!$L$122)+SUMIFS('ANNUAL SUMMARY'!$AR$228,FR14,'ANNUAL SUMMARY'!$V$9,FC6,'ANNUAL SUMMARY'!$L$180)+SUMIFS('ANNUAL SUMMARY'!$AR$286,FR14,'ANNUAL SUMMARY'!$V$9,FC6,'ANNUAL SUMMARY'!$L$238)+SUMIFS('ANNUAL SUMMARY'!$AR$344,FR14,'ANNUAL SUMMARY'!$V$9,FC6,'ANNUAL SUMMARY'!$L$296)+SUMIFS('ANNUAL SUMMARY'!$AR$402,FR14,'ANNUAL SUMMARY'!$V$9,FC6,'ANNUAL SUMMARY'!$L$354)+SUMIFS('ANNUAL SUMMARY'!$AR$460,FR14,'ANNUAL SUMMARY'!$V$9,FC6,'ANNUAL SUMMARY'!$L$412)+SUMIFS('ANNUAL SUMMARY'!$AR$518,FR14,'ANNUAL SUMMARY'!$V$9,FC6,'ANNUAL SUMMARY'!$L$470)+SUMIFS('ANNUAL SUMMARY'!$AR$576,FR14,'ANNUAL SUMMARY'!$V$9,FC6,'ANNUAL SUMMARY'!$L$528)+SUMIFS('ANNUAL SUMMARY'!$AR$634,FR14,'ANNUAL SUMMARY'!$V$9,FC6,'ANNUAL SUMMARY'!$L$586)+SUMIFS('ANNUAL SUMMARY'!$AR$692,FR14,'ANNUAL SUMMARY'!$V$9,FC6,'ANNUAL SUMMARY'!$L$644)+SUMIFS('ANNUAL SUMMARY'!$CO$54,FR14,'ANNUAL SUMMARY'!$V$9,FC6,'ANNUAL SUMMARY'!$BI$6)+SUMIFS('ANNUAL SUMMARY'!$CO$112,FR14,'ANNUAL SUMMARY'!$V$9,FC6,'ANNUAL SUMMARY'!$BI$64)+SUMIFS('ANNUAL SUMMARY'!$CO$170,FR14,'ANNUAL SUMMARY'!$V$9,FC6,'ANNUAL SUMMARY'!$BI$122)+SUMIFS('ANNUAL SUMMARY'!$CO$228,FR14,'ANNUAL SUMMARY'!$V$9,FC6,'ANNUAL SUMMARY'!$BI$180)+SUMIFS('ANNUAL SUMMARY'!$CO$286,FR14,'ANNUAL SUMMARY'!$V$9,FC6,'ANNUAL SUMMARY'!$BI$238)+SUMIFS('ANNUAL SUMMARY'!$CO$344,FR14,'ANNUAL SUMMARY'!$V$9,FC6,'ANNUAL SUMMARY'!$BI$296)+SUMIFS('ANNUAL SUMMARY'!$CO$402,FR14,'ANNUAL SUMMARY'!$V$9,FC6,'ANNUAL SUMMARY'!$BI$354)+SUMIFS('ANNUAL SUMMARY'!$CO$460,FR14,'ANNUAL SUMMARY'!$V$9,FC6,'ANNUAL SUMMARY'!$BI$412)+SUMIFS('ANNUAL SUMMARY'!$CO$518,FR14,'ANNUAL SUMMARY'!$V$9,FC6,'ANNUAL SUMMARY'!$BI$470)+SUMIFS('ANNUAL SUMMARY'!$CO$576,FR14,'ANNUAL SUMMARY'!$V$9,FC6,'ANNUAL SUMMARY'!$BI$528)+SUMIFS('ANNUAL SUMMARY'!$CO$634,FR14,'ANNUAL SUMMARY'!$V$9,FC6,'ANNUAL SUMMARY'!$BI$586)+SUMIFS('ANNUAL SUMMARY'!$CO$692,FR14,'ANNUAL SUMMARY'!$V$9,FC6,'ANNUAL SUMMARY'!$BI$644)+SUMIFS('ANNUAL SUMMARY'!$EN$54,FR14,'ANNUAL SUMMARY'!$V$9,FC6,'ANNUAL SUMMARY'!$DH$6)+SUMIFS('ANNUAL SUMMARY'!$EN$112,FR14,'ANNUAL SUMMARY'!$V$9,FC6,'ANNUAL SUMMARY'!$DH$64)+SUMIFS('ANNUAL SUMMARY'!$EN$170,FR14,'ANNUAL SUMMARY'!$V$9,FC6,'ANNUAL SUMMARY'!$DH$122)+SUMIFS('ANNUAL SUMMARY'!$EN$228,FR14,'ANNUAL SUMMARY'!$V$9,FC6,'ANNUAL SUMMARY'!$DH$180)+SUMIFS('ANNUAL SUMMARY'!$EN$286,FR14,'ANNUAL SUMMARY'!$V$9,FC6,'ANNUAL SUMMARY'!$DH$238)+SUMIFS('ANNUAL SUMMARY'!$EN$344,FR14,'ANNUAL SUMMARY'!$V$9,FC6,'ANNUAL SUMMARY'!$DH$296)+SUMIFS('ANNUAL SUMMARY'!$EN$402,FR14,'ANNUAL SUMMARY'!$V$9,FC6,'ANNUAL SUMMARY'!$DH$354)+SUMIFS('ANNUAL SUMMARY'!$EN$460,FR14,'ANNUAL SUMMARY'!$V$9,FC6,'ANNUAL SUMMARY'!$DH$412)+SUMIFS('ANNUAL SUMMARY'!$EN$518,FR14,'ANNUAL SUMMARY'!$V$9,FC6,'ANNUAL SUMMARY'!$DH$470)+SUMIFS('ANNUAL SUMMARY'!$EN$576,FR14,'ANNUAL SUMMARY'!$V$9,FC6,'ANNUAL SUMMARY'!$DH$528)+SUMIFS('ANNUAL SUMMARY'!$EN$634,FR14,'ANNUAL SUMMARY'!$V$9,FC6,'ANNUAL SUMMARY'!$DH$586)+SUMIFS('ANNUAL SUMMARY'!$EN$692,FR14,'ANNUAL SUMMARY'!$V$9,FC6,'ANNUAL SUMMARY'!$DH$644)+SUMIFS('ANNUAL SUMMARY'!$GK$54,FR14,'ANNUAL SUMMARY'!$V$9,FC6,'ANNUAL SUMMARY'!$FE$6)+SUMIFS('ANNUAL SUMMARY'!$GK$112,FR14,'ANNUAL SUMMARY'!$V$9,FC6,'ANNUAL SUMMARY'!$FE$64)+SUMIFS('ANNUAL SUMMARY'!$GK$170,FR14,'ANNUAL SUMMARY'!$V$9,FC6,'ANNUAL SUMMARY'!$FE$122)+SUMIFS('ANNUAL SUMMARY'!$GK$228,FR14,'ANNUAL SUMMARY'!$V$9,FC6,'ANNUAL SUMMARY'!$FE$180)+SUMIFS('ANNUAL SUMMARY'!$GK$286,FR14,'ANNUAL SUMMARY'!$V$9,FC6,'ANNUAL SUMMARY'!$FE$238)+SUMIFS('ANNUAL SUMMARY'!$GK$344,FR14,'ANNUAL SUMMARY'!$V$9,FC6,'ANNUAL SUMMARY'!$FE$296)+SUMIFS('ANNUAL SUMMARY'!$GK$402,FR14,'ANNUAL SUMMARY'!$V$9,FC6,'ANNUAL SUMMARY'!$FE$354)+SUMIFS('ANNUAL SUMMARY'!$GK$460,FR14,'ANNUAL SUMMARY'!$V$9,FC6,'ANNUAL SUMMARY'!$FE$412)+SUMIFS('ANNUAL SUMMARY'!$GK$518,FR14,'ANNUAL SUMMARY'!$V$9,FC6,'ANNUAL SUMMARY'!$FE$470)+SUMIFS('ANNUAL SUMMARY'!$GK$576,FR14,'ANNUAL SUMMARY'!$V$9,FC6,'ANNUAL SUMMARY'!$FE$528)+SUMIFS('ANNUAL SUMMARY'!$GK$634,FR14,'ANNUAL SUMMARY'!$V$9,FC6,'ANNUAL SUMMARY'!$FE$586)+SUMIFS('ANNUAL SUMMARY'!$GK$692,FR14,'ANNUAL SUMMARY'!$V$9,FC6,'ANNUAL SUMMARY'!$FE$644)</f>
        <v>0</v>
      </c>
      <c r="GJ14" s="728"/>
      <c r="GK14" s="728"/>
      <c r="GL14" s="728">
        <f>SUMIFS('ANNUAL SUMMARY'!$AU$54,FR14,'ANNUAL SUMMARY'!$V$9,FC6,'ANNUAL SUMMARY'!$L$6)+SUMIFS('ANNUAL SUMMARY'!$AU$112,FR14,'ANNUAL SUMMARY'!$V$9,FC6,'ANNUAL SUMMARY'!$L$64)+SUMIFS('ANNUAL SUMMARY'!$AU$170,FR14,'ANNUAL SUMMARY'!$V$9,FC6,'ANNUAL SUMMARY'!$L$122)+SUMIFS('ANNUAL SUMMARY'!$AU$228,FR14,'ANNUAL SUMMARY'!$V$9,FC6,'ANNUAL SUMMARY'!$L$180)+SUMIFS('ANNUAL SUMMARY'!$AU$286,FR14,'ANNUAL SUMMARY'!$V$9,FC6,'ANNUAL SUMMARY'!$L$238)+SUMIFS('ANNUAL SUMMARY'!$AU$344,FR14,'ANNUAL SUMMARY'!$V$9,FC6,'ANNUAL SUMMARY'!$L$296)+SUMIFS('ANNUAL SUMMARY'!$AU$402,FR14,'ANNUAL SUMMARY'!$V$9,FC6,'ANNUAL SUMMARY'!$L$354)+SUMIFS('ANNUAL SUMMARY'!$AU$460,FR14,'ANNUAL SUMMARY'!$V$9,FC6,'ANNUAL SUMMARY'!$L$412)+SUMIFS('ANNUAL SUMMARY'!$AU$518,FR14,'ANNUAL SUMMARY'!$V$9,FC6,'ANNUAL SUMMARY'!$L$470)+SUMIFS('ANNUAL SUMMARY'!$AU$576,FR14,'ANNUAL SUMMARY'!$V$9,FC6,'ANNUAL SUMMARY'!$L$528)+SUMIFS('ANNUAL SUMMARY'!$AU$634,FR14,'ANNUAL SUMMARY'!$V$9,FC6,'ANNUAL SUMMARY'!$L$586)+SUMIFS('ANNUAL SUMMARY'!$AU$692,FR14,'ANNUAL SUMMARY'!$V$9,FC6,'ANNUAL SUMMARY'!$L$644)+SUMIFS('ANNUAL SUMMARY'!$CR$54,FR14,'ANNUAL SUMMARY'!$V$9,FC6,'ANNUAL SUMMARY'!$BI$6)+SUMIFS('ANNUAL SUMMARY'!$CR$112,FR14,'ANNUAL SUMMARY'!$V$9,FC6,'ANNUAL SUMMARY'!$BI$64)+SUMIFS('ANNUAL SUMMARY'!$CR$170,FR14,'ANNUAL SUMMARY'!$V$9,FC6,'ANNUAL SUMMARY'!$BI$122)+SUMIFS('ANNUAL SUMMARY'!$CR$228,FR14,'ANNUAL SUMMARY'!$V$9,FC6,'ANNUAL SUMMARY'!$BI$180)+SUMIFS('ANNUAL SUMMARY'!$CR$286,FR14,'ANNUAL SUMMARY'!$V$9,FC6,'ANNUAL SUMMARY'!$BI$238)+SUMIFS('ANNUAL SUMMARY'!$CR$344,FR14,'ANNUAL SUMMARY'!$V$9,FC6,'ANNUAL SUMMARY'!$BI$296)+SUMIFS('ANNUAL SUMMARY'!$CR$402,FR14,'ANNUAL SUMMARY'!$V$9,FC6,'ANNUAL SUMMARY'!$BI$354)+SUMIFS('ANNUAL SUMMARY'!$CR$460,FR14,'ANNUAL SUMMARY'!$V$9,FC6,'ANNUAL SUMMARY'!$BI$412)+SUMIFS('ANNUAL SUMMARY'!$CR$518,FR14,'ANNUAL SUMMARY'!$V$9,FC6,'ANNUAL SUMMARY'!$BI$470)+SUMIFS('ANNUAL SUMMARY'!$CR$576,FR14,'ANNUAL SUMMARY'!$V$9,FC6,'ANNUAL SUMMARY'!$BI$528)+SUMIFS('ANNUAL SUMMARY'!$CR$634,FR14,'ANNUAL SUMMARY'!$V$9,FC6,'ANNUAL SUMMARY'!$BI$586)+SUMIFS('ANNUAL SUMMARY'!$CR$692,FR14,'ANNUAL SUMMARY'!$V$9,FC6,'ANNUAL SUMMARY'!$BI$644)+SUMIFS('ANNUAL SUMMARY'!$EQ$54,FR14,'ANNUAL SUMMARY'!$V$9,FC6,'ANNUAL SUMMARY'!$DH$6)+SUMIFS('ANNUAL SUMMARY'!$EQ$112,FR14,'ANNUAL SUMMARY'!$V$9,FC6,'ANNUAL SUMMARY'!$DH$64)+SUMIFS('ANNUAL SUMMARY'!$EQ$170,FR14,'ANNUAL SUMMARY'!$V$9,FC6,'ANNUAL SUMMARY'!$DH$122)+SUMIFS('ANNUAL SUMMARY'!$EQ$228,FR14,'ANNUAL SUMMARY'!$V$9,FC6,'ANNUAL SUMMARY'!$DH$180)+SUMIFS('ANNUAL SUMMARY'!$EQ$286,FR14,'ANNUAL SUMMARY'!$V$9,FC6,'ANNUAL SUMMARY'!$DH$238)+SUMIFS('ANNUAL SUMMARY'!$EQ$344,FR14,'ANNUAL SUMMARY'!$V$9,FC6,'ANNUAL SUMMARY'!$DH$296)+SUMIFS('ANNUAL SUMMARY'!$EQ$402,FR14,'ANNUAL SUMMARY'!$V$9,FC6,'ANNUAL SUMMARY'!$DH$354)+SUMIFS('ANNUAL SUMMARY'!$EQ$460,FR14,'ANNUAL SUMMARY'!$V$9,FC6,'ANNUAL SUMMARY'!$DH$412)+SUMIFS('ANNUAL SUMMARY'!$EQ$518,FR14,'ANNUAL SUMMARY'!$V$9,FC6,'ANNUAL SUMMARY'!$DH$470)+SUMIFS('ANNUAL SUMMARY'!$EQ$576,FR14,'ANNUAL SUMMARY'!$V$9,FC6,'ANNUAL SUMMARY'!$DH$528)+SUMIFS('ANNUAL SUMMARY'!$EQ$634,FR14,'ANNUAL SUMMARY'!$V$9,FC6,'ANNUAL SUMMARY'!$DH$586)+SUMIFS('ANNUAL SUMMARY'!$EQ$692,FR14,'ANNUAL SUMMARY'!$V$9,FC6,'ANNUAL SUMMARY'!$DH$644)+SUMIFS('ANNUAL SUMMARY'!$GN$54,FR14,'ANNUAL SUMMARY'!$V$9,FC6,'ANNUAL SUMMARY'!$FE$6)+SUMIFS('ANNUAL SUMMARY'!$GN$112,FR14,'ANNUAL SUMMARY'!$V$9,FC6,'ANNUAL SUMMARY'!$FE$64)+SUMIFS('ANNUAL SUMMARY'!$GN$170,FR14,'ANNUAL SUMMARY'!$V$9,FC6,'ANNUAL SUMMARY'!$FE$122)+SUMIFS('ANNUAL SUMMARY'!$GN$228,FR14,'ANNUAL SUMMARY'!$V$9,FC6,'ANNUAL SUMMARY'!$FE$180)+SUMIFS('ANNUAL SUMMARY'!$GN$286,FR14,'ANNUAL SUMMARY'!$V$9,FC6,'ANNUAL SUMMARY'!$FE$238)+SUMIFS('ANNUAL SUMMARY'!$GN$344,FR14,'ANNUAL SUMMARY'!$V$9,FC6,'ANNUAL SUMMARY'!$FE$296)+SUMIFS('ANNUAL SUMMARY'!$GN$402,FR14,'ANNUAL SUMMARY'!$V$9,FC6,'ANNUAL SUMMARY'!$FE$354)+SUMIFS('ANNUAL SUMMARY'!$GN$460,FR14,'ANNUAL SUMMARY'!$V$9,FC6,'ANNUAL SUMMARY'!$FE$412)+SUMIFS('ANNUAL SUMMARY'!$GN$518,FR14,'ANNUAL SUMMARY'!$V$9,FC6,'ANNUAL SUMMARY'!$FE$470)+SUMIFS('ANNUAL SUMMARY'!$GN$576,FR14,'ANNUAL SUMMARY'!$V$9,FC6,'ANNUAL SUMMARY'!$FE$528)+SUMIFS('ANNUAL SUMMARY'!$GN$634,FR14,'ANNUAL SUMMARY'!$V$9,FC6,'ANNUAL SUMMARY'!$FE$586)+SUMIFS('ANNUAL SUMMARY'!$GN$692,FR14,'ANNUAL SUMMARY'!$V$9,FC6,'ANNUAL SUMMARY'!$FE$644)</f>
        <v>0</v>
      </c>
      <c r="GM14" s="728"/>
      <c r="GN14" s="728"/>
      <c r="GO14" s="1263"/>
    </row>
    <row r="15" spans="1:197" ht="5.25" customHeight="1" x14ac:dyDescent="0.25">
      <c r="A15" s="154"/>
      <c r="B15" s="732"/>
      <c r="C15" s="733"/>
      <c r="D15" s="733"/>
      <c r="E15" s="733"/>
      <c r="F15" s="733"/>
      <c r="G15" s="733"/>
      <c r="H15" s="734"/>
      <c r="I15" s="805"/>
      <c r="J15" s="702"/>
      <c r="K15" s="702"/>
      <c r="L15" s="806"/>
      <c r="M15" s="785"/>
      <c r="N15" s="708"/>
      <c r="O15" s="708"/>
      <c r="P15" s="708"/>
      <c r="Q15" s="708"/>
      <c r="R15" s="708"/>
      <c r="S15" s="708"/>
      <c r="T15" s="708"/>
      <c r="U15" s="708"/>
      <c r="V15" s="708"/>
      <c r="W15" s="708"/>
      <c r="X15" s="708"/>
      <c r="Y15" s="15"/>
      <c r="Z15" s="814"/>
      <c r="AA15" s="815"/>
      <c r="AB15" s="815"/>
      <c r="AC15" s="815"/>
      <c r="AD15" s="815"/>
      <c r="AE15" s="727"/>
      <c r="AF15" s="727"/>
      <c r="AG15" s="727"/>
      <c r="AH15" s="727"/>
      <c r="AI15" s="727"/>
      <c r="AJ15" s="727"/>
      <c r="AK15" s="727"/>
      <c r="AL15" s="727"/>
      <c r="AM15" s="727"/>
      <c r="AN15" s="727"/>
      <c r="AO15" s="727"/>
      <c r="AP15" s="727"/>
      <c r="AQ15" s="728"/>
      <c r="AR15" s="728"/>
      <c r="AS15" s="728"/>
      <c r="AT15" s="728"/>
      <c r="AU15" s="728"/>
      <c r="AV15" s="1260"/>
      <c r="AW15" s="1263"/>
      <c r="AX15" s="154"/>
      <c r="AY15" s="732"/>
      <c r="AZ15" s="733"/>
      <c r="BA15" s="733"/>
      <c r="BB15" s="733"/>
      <c r="BC15" s="733"/>
      <c r="BD15" s="733"/>
      <c r="BE15" s="734"/>
      <c r="BF15" s="805"/>
      <c r="BG15" s="702"/>
      <c r="BH15" s="702"/>
      <c r="BI15" s="806"/>
      <c r="BJ15" s="785"/>
      <c r="BK15" s="708"/>
      <c r="BL15" s="708"/>
      <c r="BM15" s="708"/>
      <c r="BN15" s="708"/>
      <c r="BO15" s="708"/>
      <c r="BP15" s="708"/>
      <c r="BQ15" s="708"/>
      <c r="BR15" s="708"/>
      <c r="BS15" s="708"/>
      <c r="BT15" s="708"/>
      <c r="BU15" s="708"/>
      <c r="BV15" s="15"/>
      <c r="BW15" s="814"/>
      <c r="BX15" s="815"/>
      <c r="BY15" s="815"/>
      <c r="BZ15" s="815"/>
      <c r="CA15" s="815"/>
      <c r="CB15" s="727"/>
      <c r="CC15" s="727"/>
      <c r="CD15" s="727"/>
      <c r="CE15" s="727"/>
      <c r="CF15" s="727"/>
      <c r="CG15" s="727"/>
      <c r="CH15" s="727"/>
      <c r="CI15" s="727"/>
      <c r="CJ15" s="727"/>
      <c r="CK15" s="727"/>
      <c r="CL15" s="727"/>
      <c r="CM15" s="727"/>
      <c r="CN15" s="728"/>
      <c r="CO15" s="728"/>
      <c r="CP15" s="728"/>
      <c r="CQ15" s="728"/>
      <c r="CR15" s="728"/>
      <c r="CS15" s="728"/>
      <c r="CT15" s="1263"/>
      <c r="CU15" s="1250"/>
      <c r="CV15" s="154"/>
      <c r="CW15" s="732"/>
      <c r="CX15" s="733"/>
      <c r="CY15" s="733"/>
      <c r="CZ15" s="733"/>
      <c r="DA15" s="733"/>
      <c r="DB15" s="733"/>
      <c r="DC15" s="734"/>
      <c r="DD15" s="805"/>
      <c r="DE15" s="702"/>
      <c r="DF15" s="702"/>
      <c r="DG15" s="806"/>
      <c r="DH15" s="785"/>
      <c r="DI15" s="708"/>
      <c r="DJ15" s="708"/>
      <c r="DK15" s="708"/>
      <c r="DL15" s="708"/>
      <c r="DM15" s="708"/>
      <c r="DN15" s="708"/>
      <c r="DO15" s="708"/>
      <c r="DP15" s="708"/>
      <c r="DQ15" s="708"/>
      <c r="DR15" s="708"/>
      <c r="DS15" s="708"/>
      <c r="DT15" s="15"/>
      <c r="DU15" s="814"/>
      <c r="DV15" s="815"/>
      <c r="DW15" s="815"/>
      <c r="DX15" s="815"/>
      <c r="DY15" s="815"/>
      <c r="DZ15" s="727"/>
      <c r="EA15" s="727"/>
      <c r="EB15" s="727"/>
      <c r="EC15" s="727"/>
      <c r="ED15" s="727"/>
      <c r="EE15" s="727"/>
      <c r="EF15" s="727"/>
      <c r="EG15" s="727"/>
      <c r="EH15" s="727"/>
      <c r="EI15" s="727"/>
      <c r="EJ15" s="727"/>
      <c r="EK15" s="727"/>
      <c r="EL15" s="728"/>
      <c r="EM15" s="728"/>
      <c r="EN15" s="728"/>
      <c r="EO15" s="728"/>
      <c r="EP15" s="728"/>
      <c r="EQ15" s="1260"/>
      <c r="ER15" s="1263"/>
      <c r="ES15" s="154"/>
      <c r="ET15" s="732"/>
      <c r="EU15" s="733"/>
      <c r="EV15" s="733"/>
      <c r="EW15" s="733"/>
      <c r="EX15" s="733"/>
      <c r="EY15" s="733"/>
      <c r="EZ15" s="734"/>
      <c r="FA15" s="805"/>
      <c r="FB15" s="702"/>
      <c r="FC15" s="702"/>
      <c r="FD15" s="806"/>
      <c r="FE15" s="785"/>
      <c r="FF15" s="708"/>
      <c r="FG15" s="708"/>
      <c r="FH15" s="708"/>
      <c r="FI15" s="708"/>
      <c r="FJ15" s="708"/>
      <c r="FK15" s="708"/>
      <c r="FL15" s="708"/>
      <c r="FM15" s="708"/>
      <c r="FN15" s="708"/>
      <c r="FO15" s="708"/>
      <c r="FP15" s="708"/>
      <c r="FQ15" s="15"/>
      <c r="FR15" s="814"/>
      <c r="FS15" s="815"/>
      <c r="FT15" s="815"/>
      <c r="FU15" s="815"/>
      <c r="FV15" s="815"/>
      <c r="FW15" s="727"/>
      <c r="FX15" s="727"/>
      <c r="FY15" s="727"/>
      <c r="FZ15" s="727"/>
      <c r="GA15" s="727"/>
      <c r="GB15" s="727"/>
      <c r="GC15" s="727"/>
      <c r="GD15" s="727"/>
      <c r="GE15" s="727"/>
      <c r="GF15" s="727"/>
      <c r="GG15" s="727"/>
      <c r="GH15" s="727"/>
      <c r="GI15" s="728"/>
      <c r="GJ15" s="728"/>
      <c r="GK15" s="728"/>
      <c r="GL15" s="728"/>
      <c r="GM15" s="728"/>
      <c r="GN15" s="728"/>
      <c r="GO15" s="1263"/>
    </row>
    <row r="16" spans="1:197" ht="2.25" customHeight="1" x14ac:dyDescent="0.25">
      <c r="A16" s="154"/>
      <c r="B16" s="12"/>
      <c r="C16" s="12"/>
      <c r="D16" s="12"/>
      <c r="E16" s="12"/>
      <c r="F16" s="12"/>
      <c r="G16" s="12"/>
      <c r="H16" s="12"/>
      <c r="I16" s="12"/>
      <c r="J16" s="12"/>
      <c r="K16" s="12"/>
      <c r="L16" s="12"/>
      <c r="M16" s="15"/>
      <c r="N16" s="729" t="str">
        <f>'ANNUAL SUMMARY'!$O$20</f>
        <v>NIGHT</v>
      </c>
      <c r="O16" s="730"/>
      <c r="P16" s="730"/>
      <c r="Q16" s="730"/>
      <c r="R16" s="745"/>
      <c r="S16" s="749">
        <f>SUMIF('ANNUAL SUMMARY'!$FE$622,K6,'ANNUAL SUMMARY'!$FM$636)+SUMIF('ANNUAL SUMMARY'!$DH$622,K6,'ANNUAL SUMMARY'!$DP$636)+SUMIF('ANNUAL SUMMARY'!$BI$622,K6,'ANNUAL SUMMARY'!$BQ$636)+SUMIF('ANNUAL SUMMARY'!$L$622,K6,'ANNUAL SUMMARY'!$T$636)+SUMIF('ANNUAL SUMMARY'!$FE$566,K6,'ANNUAL SUMMARY'!$FM$580)+SUMIF('ANNUAL SUMMARY'!$DH$566,K6,'ANNUAL SUMMARY'!$DP$580)+SUMIF('ANNUAL SUMMARY'!$BI$566,K6,'ANNUAL SUMMARY'!$BQ$580)+SUMIF('ANNUAL SUMMARY'!$L$566,K6,'ANNUAL SUMMARY'!$T$580)+SUMIF('ANNUAL SUMMARY'!$FE$510,K6,'ANNUAL SUMMARY'!$FM$524)+SUMIF('ANNUAL SUMMARY'!$DH$510,K6,'ANNUAL SUMMARY'!$DP$524)+SUMIF('ANNUAL SUMMARY'!$BI$510,K6,'ANNUAL SUMMARY'!$BQ$524)+SUMIF('ANNUAL SUMMARY'!$L$510,K6,'ANNUAL SUMMARY'!$T$524)+SUMIF('ANNUAL SUMMARY'!$FE$454,K6,'ANNUAL SUMMARY'!$FM$468)+SUMIF('ANNUAL SUMMARY'!$DH$454,K6,'ANNUAL SUMMARY'!$DP$468)+SUMIF('ANNUAL SUMMARY'!$BI$454,K6,'ANNUAL SUMMARY'!$BQ$468)+SUMIF('ANNUAL SUMMARY'!$L$454,K6,'ANNUAL SUMMARY'!$T$468)+SUMIF('ANNUAL SUMMARY'!$FE$398,K6,'ANNUAL SUMMARY'!$FM$412)+SUMIF('ANNUAL SUMMARY'!$DH$398,K6,'ANNUAL SUMMARY'!$DP$412)+SUMIF('ANNUAL SUMMARY'!$BI$398,K6,'ANNUAL SUMMARY'!$BQ$412)+SUMIF('ANNUAL SUMMARY'!$L$398,K6,'ANNUAL SUMMARY'!$T$412)+SUMIF('ANNUAL SUMMARY'!$FE$342,K6,'ANNUAL SUMMARY'!$FM$356)+SUMIF('ANNUAL SUMMARY'!$DH$342,K6,'ANNUAL SUMMARY'!$DP$356)+SUMIF('ANNUAL SUMMARY'!$BI$342,K6,'ANNUAL SUMMARY'!$BQ$356)+SUMIF('ANNUAL SUMMARY'!$L$342,K6,'ANNUAL SUMMARY'!$T$356)+SUMIF('ANNUAL SUMMARY'!$FE$286,K6,'ANNUAL SUMMARY'!$FM$300)+SUMIF('ANNUAL SUMMARY'!$DH$286,K6,'ANNUAL SUMMARY'!$DP$300)+SUMIF('ANNUAL SUMMARY'!$BI$286,K6,'ANNUAL SUMMARY'!$BQ$300)+SUMIF('ANNUAL SUMMARY'!$L$286,K6,'ANNUAL SUMMARY'!$T$300)+SUMIF('ANNUAL SUMMARY'!$FE$230,K6,'ANNUAL SUMMARY'!$FM$244)+SUMIF('ANNUAL SUMMARY'!$DH$230,K6,'ANNUAL SUMMARY'!$DP$244)+SUMIF('ANNUAL SUMMARY'!$BI$230,K6,'ANNUAL SUMMARY'!$BQ$244)+SUMIF('ANNUAL SUMMARY'!$L$230,K6,'ANNUAL SUMMARY'!$T$244)+SUMIF('ANNUAL SUMMARY'!$FE$174,K6,'ANNUAL SUMMARY'!$FM$188)+SUMIF('ANNUAL SUMMARY'!$DH$174,K6,'ANNUAL SUMMARY'!$DP$188)+SUMIF('ANNUAL SUMMARY'!$BI$174,K6,'ANNUAL SUMMARY'!$BQ$188)+SUMIF('ANNUAL SUMMARY'!$L$174,K6,'ANNUAL SUMMARY'!$T$188)+SUMIF('ANNUAL SUMMARY'!$FE$118,K6,'ANNUAL SUMMARY'!$FM$132)+SUMIF('ANNUAL SUMMARY'!$DH$118,K6,'ANNUAL SUMMARY'!$DP$132)+SUMIF('ANNUAL SUMMARY'!$BI$118,K6,'ANNUAL SUMMARY'!$BQ$132)+SUMIF('ANNUAL SUMMARY'!$L$118,K6,'ANNUAL SUMMARY'!$T$132)+SUMIF('ANNUAL SUMMARY'!$FE$62,K6,'ANNUAL SUMMARY'!$FM$76)+SUMIF('ANNUAL SUMMARY'!$DH$62,K6,'ANNUAL SUMMARY'!$DP$76)+SUMIF('ANNUAL SUMMARY'!$BI$62,K6,'ANNUAL SUMMARY'!$BQ$76)+SUMIF('ANNUAL SUMMARY'!$L$62,K6,'ANNUAL SUMMARY'!$T$76)+SUMIF('ANNUAL SUMMARY'!$FE$6,K6,'ANNUAL SUMMARY'!$FM$20)+SUMIF('ANNUAL SUMMARY'!$DH$6,K6,'ANNUAL SUMMARY'!$DP$20)+SUMIF('ANNUAL SUMMARY'!$BI$6,K6,'ANNUAL SUMMARY'!$BQ$20)+SUMIF('ANNUAL SUMMARY'!$L$6,K6,'ANNUAL SUMMARY'!$T$20)+SUMIF('PREVIOUS LOGS'!$K$6,K6,'PREVIOUS LOGS'!$S$17)+SUMIF('PREVIOUS LOGS'!$K$59,$K$6,'PREVIOUS LOGS'!$S$70)+SUMIF('PREVIOUS LOGS'!$K$112,K6,'PREVIOUS LOGS'!$S$123)+SUMIF('PREVIOUS LOGS'!$K$165,K6,'PREVIOUS LOGS'!$S$176)+SUMIF('PREVIOUS LOGS'!$K$218,K6,'PREVIOUS LOGS'!$S$229)+SUMIF('PREVIOUS LOGS'!$K$271,K6,'PREVIOUS LOGS'!$S$282)+SUMIF('PREVIOUS LOGS'!$K$324,K6,'PREVIOUS LOGS'!$S$335)+SUMIF('PREVIOUS LOGS'!$BH$6,K6,'PREVIOUS LOGS'!$BP$17)+SUMIF('PREVIOUS LOGS'!$BH$59,$K$6,'PREVIOUS LOGS'!$BP$70)+SUMIF('PREVIOUS LOGS'!$BH$112,K6,'PREVIOUS LOGS'!$BP$123)+SUMIF('PREVIOUS LOGS'!$BH$165,K6,'PREVIOUS LOGS'!$BP$176)+SUMIF('PREVIOUS LOGS'!$BH$218,K6,'PREVIOUS LOGS'!$BP$229)+SUMIF('PREVIOUS LOGS'!$BH$271,K6,'PREVIOUS LOGS'!$BP$282)+SUMIF('PREVIOUS LOGS'!$BH$324,K6,'PREVIOUS LOGS'!$BP$335)+SUMIF('PREVIOUS LOGS'!$DF$6,K6,'PREVIOUS LOGS'!$DN$17)+SUMIF('PREVIOUS LOGS'!$DF$59,$K$6,'PREVIOUS LOGS'!$DN$70)+SUMIF('PREVIOUS LOGS'!$DF$112,K6,'PREVIOUS LOGS'!$DN$123)+SUMIF('PREVIOUS LOGS'!$DF$165,K6,'PREVIOUS LOGS'!$DN$176)+SUMIF('PREVIOUS LOGS'!$DF$218,K6,'PREVIOUS LOGS'!$DN$229)+SUMIF('PREVIOUS LOGS'!$DF$271,K6,'PREVIOUS LOGS'!$DN$282)+SUMIF('PREVIOUS LOGS'!$DF$324,K6,'PREVIOUS LOGS'!$DN$335)+SUMIF('PREVIOUS LOGS'!$FC$6,K6,'PREVIOUS LOGS'!$FK$17)+SUMIF('PREVIOUS LOGS'!$FC$59,$K$6,'PREVIOUS LOGS'!$FK$70)+SUMIF('PREVIOUS LOGS'!$FC$112,K6,'PREVIOUS LOGS'!$FK$123)+SUMIF('PREVIOUS LOGS'!$FC$165,K6,'PREVIOUS LOGS'!$FK$176)+SUMIF('PREVIOUS LOGS'!$FC$218,K6,'PREVIOUS LOGS'!$FK$229)+SUMIF('PREVIOUS LOGS'!$FC$271,K6,'PREVIOUS LOGS'!$FK$282)+SUMIF('PREVIOUS LOGS'!$FC$324,K6,'PREVIOUS LOGS'!$FK$335)</f>
        <v>20</v>
      </c>
      <c r="T16" s="750"/>
      <c r="U16" s="750"/>
      <c r="V16" s="750"/>
      <c r="W16" s="750"/>
      <c r="X16" s="751"/>
      <c r="Y16" s="15"/>
      <c r="Z16" s="812">
        <f>IF(Z12=0," ",Z12+2)</f>
        <v>2024</v>
      </c>
      <c r="AA16" s="813"/>
      <c r="AB16" s="813"/>
      <c r="AC16" s="813"/>
      <c r="AD16" s="813"/>
      <c r="AE16" s="1118">
        <f>SUMIFS('ANNUAL SUMMARY'!$AF$54,Z16,'ANNUAL SUMMARY'!$V$9,K6,'ANNUAL SUMMARY'!$L$6)+SUMIFS('ANNUAL SUMMARY'!$AF$112,Z16,'ANNUAL SUMMARY'!$V$9,K6,'ANNUAL SUMMARY'!$L$64)+SUMIFS('ANNUAL SUMMARY'!$AF$170,Z16,'ANNUAL SUMMARY'!$V$9,K6,'ANNUAL SUMMARY'!$L$122)+SUMIFS('ANNUAL SUMMARY'!$AF$228,Z16,'ANNUAL SUMMARY'!$V$9,K6,'ANNUAL SUMMARY'!$L$180)+SUMIFS('ANNUAL SUMMARY'!$AF$286,Z16,'ANNUAL SUMMARY'!$V$9,K6,'ANNUAL SUMMARY'!$L$238)+SUMIFS('ANNUAL SUMMARY'!$AF$344,Z16,'ANNUAL SUMMARY'!$V$9,K6,'ANNUAL SUMMARY'!$L$296)+SUMIFS('ANNUAL SUMMARY'!$AF$402,Z16,'ANNUAL SUMMARY'!$V$9,K6,'ANNUAL SUMMARY'!$L$354)+SUMIFS('ANNUAL SUMMARY'!$AF$460,Z16,'ANNUAL SUMMARY'!$V$9,K6,'ANNUAL SUMMARY'!$L$412)+SUMIFS('ANNUAL SUMMARY'!$AF$518,Z16,'ANNUAL SUMMARY'!$V$9,K6,'ANNUAL SUMMARY'!$L$470)+SUMIFS('ANNUAL SUMMARY'!$AF$576,Z16,'ANNUAL SUMMARY'!$V$9,K6,'ANNUAL SUMMARY'!$L$528)+SUMIFS('ANNUAL SUMMARY'!$AF$634,Z16,'ANNUAL SUMMARY'!$V$9,K6,'ANNUAL SUMMARY'!$L$586)+SUMIFS('ANNUAL SUMMARY'!$AF$692,Z16,'ANNUAL SUMMARY'!$V$9,K6,'ANNUAL SUMMARY'!$L$644)+SUMIFS('ANNUAL SUMMARY'!$CC$54,Z16,'ANNUAL SUMMARY'!$V$9,K6,'ANNUAL SUMMARY'!$BI$6)+SUMIFS('ANNUAL SUMMARY'!$CC$112,Z16,'ANNUAL SUMMARY'!$V$9,K6,'ANNUAL SUMMARY'!$BI$64)+SUMIFS('ANNUAL SUMMARY'!$CC$170,Z16,'ANNUAL SUMMARY'!$V$9,K6,'ANNUAL SUMMARY'!$BI$122)+SUMIFS('ANNUAL SUMMARY'!$CC$228,Z16,'ANNUAL SUMMARY'!$V$9,K6,'ANNUAL SUMMARY'!$BI$180)+SUMIFS('ANNUAL SUMMARY'!$CC$286,Z16,'ANNUAL SUMMARY'!$V$9,K6,'ANNUAL SUMMARY'!$BI$238)+SUMIFS('ANNUAL SUMMARY'!$CC$344,Z16,'ANNUAL SUMMARY'!$V$9,K6,'ANNUAL SUMMARY'!$BI$296)+SUMIFS('ANNUAL SUMMARY'!$CC$402,Z16,'ANNUAL SUMMARY'!$V$9,K6,'ANNUAL SUMMARY'!$BI$354)+SUMIFS('ANNUAL SUMMARY'!$CC$460,Z16,'ANNUAL SUMMARY'!$V$9,K6,'ANNUAL SUMMARY'!$BI$412)+SUMIFS('ANNUAL SUMMARY'!$CC$518,Z16,'ANNUAL SUMMARY'!$V$9,K6,'ANNUAL SUMMARY'!$BI$470)+SUMIFS('ANNUAL SUMMARY'!$CC$576,Z16,'ANNUAL SUMMARY'!$V$9,K6,'ANNUAL SUMMARY'!$BI$528)+SUMIFS('ANNUAL SUMMARY'!$CC$634,Z16,'ANNUAL SUMMARY'!$V$9,K6,'ANNUAL SUMMARY'!$BI$586)+SUMIFS('ANNUAL SUMMARY'!$CC$692,Z16,'ANNUAL SUMMARY'!$V$9,K6,'ANNUAL SUMMARY'!$BI$644)+SUMIFS('ANNUAL SUMMARY'!$EB$54,Z16,'ANNUAL SUMMARY'!$V$9,K6,'ANNUAL SUMMARY'!$DH$6)+SUMIFS('ANNUAL SUMMARY'!$EB$112,Z16,'ANNUAL SUMMARY'!$V$9,K6,'ANNUAL SUMMARY'!$DH$64)+SUMIFS('ANNUAL SUMMARY'!$EB$170,Z16,'ANNUAL SUMMARY'!$V$9,K6,'ANNUAL SUMMARY'!$DH$122)+SUMIFS('ANNUAL SUMMARY'!$EB$228,Z16,'ANNUAL SUMMARY'!$V$9,K6,'ANNUAL SUMMARY'!$DH$180)+SUMIFS('ANNUAL SUMMARY'!$EB$286,Z16,'ANNUAL SUMMARY'!$V$9,K6,'ANNUAL SUMMARY'!$DH$238)+SUMIFS('ANNUAL SUMMARY'!$EB$344,Z16,'ANNUAL SUMMARY'!$V$9,K6,'ANNUAL SUMMARY'!$DH$296)+SUMIFS('ANNUAL SUMMARY'!$EB$402,Z16,'ANNUAL SUMMARY'!$V$9,K6,'ANNUAL SUMMARY'!$DH$354)+SUMIFS('ANNUAL SUMMARY'!$EB$460,Z16,'ANNUAL SUMMARY'!$V$9,K6,'ANNUAL SUMMARY'!$DH$412)+SUMIFS('ANNUAL SUMMARY'!$EB$518,Z16,'ANNUAL SUMMARY'!$V$9,K6,'ANNUAL SUMMARY'!$DH$470)+SUMIFS('ANNUAL SUMMARY'!$EB$576,Z16,'ANNUAL SUMMARY'!$V$9,K6,'ANNUAL SUMMARY'!$DH$528)+SUMIFS('ANNUAL SUMMARY'!$EB$634,Z16,'ANNUAL SUMMARY'!$V$9,K6,'ANNUAL SUMMARY'!$DH$586)+SUMIFS('ANNUAL SUMMARY'!$EB$692,Z16,'ANNUAL SUMMARY'!$V$9,K6,'ANNUAL SUMMARY'!$DH$644)+SUMIFS('ANNUAL SUMMARY'!$FY$54,Z16,'ANNUAL SUMMARY'!$V$9,K6,'ANNUAL SUMMARY'!$FE$6)+SUMIFS('ANNUAL SUMMARY'!$FY$112,Z16,'ANNUAL SUMMARY'!$V$9,K6,'ANNUAL SUMMARY'!$FE$64)+SUMIFS('ANNUAL SUMMARY'!$FY$170,Z16,'ANNUAL SUMMARY'!$V$9,K6,'ANNUAL SUMMARY'!$FE$122)+SUMIFS('ANNUAL SUMMARY'!$FY$228,Z16,'ANNUAL SUMMARY'!$V$9,K6,'ANNUAL SUMMARY'!$FE$180)+SUMIFS('ANNUAL SUMMARY'!$FY$286,Z16,'ANNUAL SUMMARY'!$V$9,K6,'ANNUAL SUMMARY'!$FE$238)+SUMIFS('ANNUAL SUMMARY'!$FY$344,Z16,'ANNUAL SUMMARY'!$V$9,K6,'ANNUAL SUMMARY'!$FE$296)+SUMIFS('ANNUAL SUMMARY'!$FY$402,Z16,'ANNUAL SUMMARY'!$V$9,K6,'ANNUAL SUMMARY'!$FE$354)+SUMIFS('ANNUAL SUMMARY'!$FY$460,Z16,'ANNUAL SUMMARY'!$V$9,K6,'ANNUAL SUMMARY'!$FE$412)+SUMIFS('ANNUAL SUMMARY'!$FY$518,Z16,'ANNUAL SUMMARY'!$V$9,K6,'ANNUAL SUMMARY'!$FE$470)+SUMIFS('ANNUAL SUMMARY'!$FY$576,Z16,'ANNUAL SUMMARY'!$V$9,K6,'ANNUAL SUMMARY'!$FE$528)+SUMIFS('ANNUAL SUMMARY'!$FY$634,Z16,'ANNUAL SUMMARY'!$V$9,K6,'ANNUAL SUMMARY'!$FE$586)+SUMIFS('ANNUAL SUMMARY'!$FY$692,Z16,'ANNUAL SUMMARY'!$V$9,K6,'ANNUAL SUMMARY'!$FE$644)</f>
        <v>0</v>
      </c>
      <c r="AF16" s="727"/>
      <c r="AG16" s="727"/>
      <c r="AH16" s="727"/>
      <c r="AI16" s="727">
        <f>SUMIFS('ANNUAL SUMMARY'!$AJ$54,Z16,'ANNUAL SUMMARY'!$V$9,K6,'ANNUAL SUMMARY'!$L$6)+SUMIFS('ANNUAL SUMMARY'!$AJ$112,Z16,'ANNUAL SUMMARY'!$V$9,K6,'ANNUAL SUMMARY'!$L$64)+SUMIFS('ANNUAL SUMMARY'!$AJ$170,Z16,'ANNUAL SUMMARY'!$V$9,K6,'ANNUAL SUMMARY'!$L$122)+SUMIFS('ANNUAL SUMMARY'!$AJ$228,Z16,'ANNUAL SUMMARY'!$V$9,K6,'ANNUAL SUMMARY'!$L$180)+SUMIFS('ANNUAL SUMMARY'!$AJ$286,Z16,'ANNUAL SUMMARY'!$V$9,K6,'ANNUAL SUMMARY'!$L$238)+SUMIFS('ANNUAL SUMMARY'!$AJ$344,Z16,'ANNUAL SUMMARY'!$V$9,K6,'ANNUAL SUMMARY'!$L$296)+SUMIFS('ANNUAL SUMMARY'!$AJ$402,Z16,'ANNUAL SUMMARY'!$V$9,K6,'ANNUAL SUMMARY'!$L$354)+SUMIFS('ANNUAL SUMMARY'!$AJ$460,Z16,'ANNUAL SUMMARY'!$V$9,K6,'ANNUAL SUMMARY'!$L$412)+SUMIFS('ANNUAL SUMMARY'!$AJ$518,Z16,'ANNUAL SUMMARY'!$V$9,K6,'ANNUAL SUMMARY'!$L$470)+SUMIFS('ANNUAL SUMMARY'!$AJ$576,Z16,'ANNUAL SUMMARY'!$V$9,K6,'ANNUAL SUMMARY'!$L$528)+SUMIFS('ANNUAL SUMMARY'!$AJ$634,Z16,'ANNUAL SUMMARY'!$V$9,K6,'ANNUAL SUMMARY'!$L$586)+SUMIFS('ANNUAL SUMMARY'!$AJ$692,Z16,'ANNUAL SUMMARY'!$V$9,K6,'ANNUAL SUMMARY'!$L$644)+SUMIFS('ANNUAL SUMMARY'!$CG$54,Z16,'ANNUAL SUMMARY'!$V$9,K6,'ANNUAL SUMMARY'!$BI$6)+SUMIFS('ANNUAL SUMMARY'!$CG$112,Z16,'ANNUAL SUMMARY'!$V$9,K6,'ANNUAL SUMMARY'!$BI$64)+SUMIFS('ANNUAL SUMMARY'!$CG$170,Z16,'ANNUAL SUMMARY'!$V$9,K6,'ANNUAL SUMMARY'!$BI$122)+SUMIFS('ANNUAL SUMMARY'!$CG$228,Z16,'ANNUAL SUMMARY'!$V$9,K6,'ANNUAL SUMMARY'!$BI$180)+SUMIFS('ANNUAL SUMMARY'!$CG$286,Z16,'ANNUAL SUMMARY'!$V$9,K6,'ANNUAL SUMMARY'!$BI$238)+SUMIFS('ANNUAL SUMMARY'!$CG$344,Z16,'ANNUAL SUMMARY'!$V$9,K6,'ANNUAL SUMMARY'!$BI$296)+SUMIFS('ANNUAL SUMMARY'!$CG$402,Z16,'ANNUAL SUMMARY'!$V$9,K6,'ANNUAL SUMMARY'!$BI$354)+SUMIFS('ANNUAL SUMMARY'!$CG$460,Z16,'ANNUAL SUMMARY'!$V$9,K6,'ANNUAL SUMMARY'!$BI$412)+SUMIFS('ANNUAL SUMMARY'!$CG$518,Z16,'ANNUAL SUMMARY'!$V$9,K6,'ANNUAL SUMMARY'!$BI$470)+SUMIFS('ANNUAL SUMMARY'!$CG$576,Z16,'ANNUAL SUMMARY'!$V$9,K6,'ANNUAL SUMMARY'!$BI$528)+SUMIFS('ANNUAL SUMMARY'!$CG$634,Z16,'ANNUAL SUMMARY'!$V$9,K6,'ANNUAL SUMMARY'!$BI$586)+SUMIFS('ANNUAL SUMMARY'!$CG$692,Z16,'ANNUAL SUMMARY'!$V$9,K6,'ANNUAL SUMMARY'!$BI$644)+SUMIFS('ANNUAL SUMMARY'!$EF$54,Z16,'ANNUAL SUMMARY'!$V$9,K6,'ANNUAL SUMMARY'!$DH$6)+SUMIFS('ANNUAL SUMMARY'!$EF$112,Z16,'ANNUAL SUMMARY'!$V$9,K6,'ANNUAL SUMMARY'!$DH$64)+SUMIFS('ANNUAL SUMMARY'!$EF$170,Z16,'ANNUAL SUMMARY'!$V$9,K6,'ANNUAL SUMMARY'!$DH$122)+SUMIFS('ANNUAL SUMMARY'!$EF$228,Z16,'ANNUAL SUMMARY'!$V$9,K6,'ANNUAL SUMMARY'!$DH$180)+SUMIFS('ANNUAL SUMMARY'!$EF$286,Z16,'ANNUAL SUMMARY'!$V$9,K6,'ANNUAL SUMMARY'!$DH$238)+SUMIFS('ANNUAL SUMMARY'!$EF$344,Z16,'ANNUAL SUMMARY'!$V$9,K6,'ANNUAL SUMMARY'!$DH$296)+SUMIFS('ANNUAL SUMMARY'!$EF$402,Z16,'ANNUAL SUMMARY'!$V$9,K6,'ANNUAL SUMMARY'!$DH$354)+SUMIFS('ANNUAL SUMMARY'!$EF$460,Z16,'ANNUAL SUMMARY'!$V$9,K6,'ANNUAL SUMMARY'!$DH$412)+SUMIFS('ANNUAL SUMMARY'!$EF$518,Z16,'ANNUAL SUMMARY'!$V$9,K6,'ANNUAL SUMMARY'!$DH$470)+SUMIFS('ANNUAL SUMMARY'!$EF$576,Z16,'ANNUAL SUMMARY'!$V$9,K6,'ANNUAL SUMMARY'!$DH$528)+SUMIFS('ANNUAL SUMMARY'!$EF$634,Z16,'ANNUAL SUMMARY'!$V$9,K6,'ANNUAL SUMMARY'!$DH$586)+SUMIFS('ANNUAL SUMMARY'!$EF$692,Z16,'ANNUAL SUMMARY'!$V$9,K6,'ANNUAL SUMMARY'!$DH$644)+SUMIFS('ANNUAL SUMMARY'!$GC$54,Z16,'ANNUAL SUMMARY'!$V$9,K6,'ANNUAL SUMMARY'!$FE$6)+SUMIFS('ANNUAL SUMMARY'!$GC$112,Z16,'ANNUAL SUMMARY'!$V$9,K6,'ANNUAL SUMMARY'!$FE$64)+SUMIFS('ANNUAL SUMMARY'!$GC$170,Z16,'ANNUAL SUMMARY'!$V$9,K6,'ANNUAL SUMMARY'!$FE$122)+SUMIFS('ANNUAL SUMMARY'!$GC$228,Z16,'ANNUAL SUMMARY'!$V$9,K6,'ANNUAL SUMMARY'!$FE$180)+SUMIFS('ANNUAL SUMMARY'!$GC$286,Z16,'ANNUAL SUMMARY'!$V$9,K6,'ANNUAL SUMMARY'!$FE$238)+SUMIFS('ANNUAL SUMMARY'!$GC$344,Z16,'ANNUAL SUMMARY'!$V$9,K6,'ANNUAL SUMMARY'!$FE$296)+SUMIFS('ANNUAL SUMMARY'!$GC$402,Z16,'ANNUAL SUMMARY'!$V$9,K6,'ANNUAL SUMMARY'!$FE$354)+SUMIFS('ANNUAL SUMMARY'!$GC$460,Z16,'ANNUAL SUMMARY'!$V$9,K6,'ANNUAL SUMMARY'!$FE$412)+SUMIFS('ANNUAL SUMMARY'!$GC$518,Z16,'ANNUAL SUMMARY'!$V$9,K6,'ANNUAL SUMMARY'!$FE$470)+SUMIFS('ANNUAL SUMMARY'!$GC$576,Z16,'ANNUAL SUMMARY'!$V$9,K6,'ANNUAL SUMMARY'!$FE$528)+SUMIFS('ANNUAL SUMMARY'!$GC$634,Z16,'ANNUAL SUMMARY'!$V$9,K6,'ANNUAL SUMMARY'!$FE$586)+SUMIFS('ANNUAL SUMMARY'!$GC$692,Z16,'ANNUAL SUMMARY'!$V$9,K6,'ANNUAL SUMMARY'!$FE$644)</f>
        <v>0</v>
      </c>
      <c r="AJ16" s="727"/>
      <c r="AK16" s="727"/>
      <c r="AL16" s="727"/>
      <c r="AM16" s="727">
        <f>SUMIFS('ANNUAL SUMMARY'!$AN$54,Z16,'ANNUAL SUMMARY'!$V$9,K6,'ANNUAL SUMMARY'!$L$6)+SUMIFS('ANNUAL SUMMARY'!$AN$112,Z16,'ANNUAL SUMMARY'!$V$9,K6,'ANNUAL SUMMARY'!$L$64)+SUMIFS('ANNUAL SUMMARY'!$AN$170,Z16,'ANNUAL SUMMARY'!$V$9,K6,'ANNUAL SUMMARY'!$L$122)+SUMIFS('ANNUAL SUMMARY'!$AN$228,Z16,'ANNUAL SUMMARY'!$V$9,K6,'ANNUAL SUMMARY'!$L$180)+SUMIFS('ANNUAL SUMMARY'!$AN$286,Z16,'ANNUAL SUMMARY'!$V$9,K6,'ANNUAL SUMMARY'!$L$238)+SUMIFS('ANNUAL SUMMARY'!$AN$344,Z16,'ANNUAL SUMMARY'!$V$9,K6,'ANNUAL SUMMARY'!$L$296)+SUMIFS('ANNUAL SUMMARY'!$AN$402,Z16,'ANNUAL SUMMARY'!$V$9,K6,'ANNUAL SUMMARY'!$L$354)+SUMIFS('ANNUAL SUMMARY'!$AN$460,Z16,'ANNUAL SUMMARY'!$V$9,K6,'ANNUAL SUMMARY'!$L$412)+SUMIFS('ANNUAL SUMMARY'!$AN$518,Z16,'ANNUAL SUMMARY'!$V$9,K6,'ANNUAL SUMMARY'!$L$470)+SUMIFS('ANNUAL SUMMARY'!$AN$576,Z16,'ANNUAL SUMMARY'!$V$9,K6,'ANNUAL SUMMARY'!$L$528)+SUMIFS('ANNUAL SUMMARY'!$AN$634,Z16,'ANNUAL SUMMARY'!$V$9,K6,'ANNUAL SUMMARY'!$L$586)+SUMIFS('ANNUAL SUMMARY'!$AN$692,Z16,'ANNUAL SUMMARY'!$V$9,K6,'ANNUAL SUMMARY'!$L$644)+SUMIFS('ANNUAL SUMMARY'!$CK$54,Z16,'ANNUAL SUMMARY'!$V$9,K6,'ANNUAL SUMMARY'!$BI$6)+SUMIFS('ANNUAL SUMMARY'!$CK$112,Z16,'ANNUAL SUMMARY'!$V$9,K6,'ANNUAL SUMMARY'!$BI$64)+SUMIFS('ANNUAL SUMMARY'!$CK$170,Z16,'ANNUAL SUMMARY'!$V$9,K6,'ANNUAL SUMMARY'!$BI$122)+SUMIFS('ANNUAL SUMMARY'!$CK$228,Z16,'ANNUAL SUMMARY'!$V$9,K6,'ANNUAL SUMMARY'!$BI$180)+SUMIFS('ANNUAL SUMMARY'!$CK$286,Z16,'ANNUAL SUMMARY'!$V$9,K6,'ANNUAL SUMMARY'!$BI$238)+SUMIFS('ANNUAL SUMMARY'!$CK$344,Z16,'ANNUAL SUMMARY'!$V$9,K6,'ANNUAL SUMMARY'!$BI$296)+SUMIFS('ANNUAL SUMMARY'!$CK$402,Z16,'ANNUAL SUMMARY'!$V$9,K6,'ANNUAL SUMMARY'!$BI$354)+SUMIFS('ANNUAL SUMMARY'!$CK$460,Z16,'ANNUAL SUMMARY'!$V$9,K6,'ANNUAL SUMMARY'!$BI$412)+SUMIFS('ANNUAL SUMMARY'!$CK$518,Z16,'ANNUAL SUMMARY'!$V$9,K6,'ANNUAL SUMMARY'!$BI$470)+SUMIFS('ANNUAL SUMMARY'!$CK$576,Z16,'ANNUAL SUMMARY'!$V$9,K6,'ANNUAL SUMMARY'!$BI$528)+SUMIFS('ANNUAL SUMMARY'!$CK$634,Z16,'ANNUAL SUMMARY'!$V$9,K6,'ANNUAL SUMMARY'!$BI$586)+SUMIFS('ANNUAL SUMMARY'!$CK$692,Z16,'ANNUAL SUMMARY'!$V$9,K6,'ANNUAL SUMMARY'!$BI$644)+SUMIFS('ANNUAL SUMMARY'!$EJ$54,Z16,'ANNUAL SUMMARY'!$V$9,K6,'ANNUAL SUMMARY'!$DH$6)+SUMIFS('ANNUAL SUMMARY'!$EJ$112,Z16,'ANNUAL SUMMARY'!$V$9,K6,'ANNUAL SUMMARY'!$DH$64)+SUMIFS('ANNUAL SUMMARY'!$EJ$170,Z16,'ANNUAL SUMMARY'!$V$9,K6,'ANNUAL SUMMARY'!$DH$122)+SUMIFS('ANNUAL SUMMARY'!$EJ$228,Z16,'ANNUAL SUMMARY'!$V$9,K6,'ANNUAL SUMMARY'!$DH$180)+SUMIFS('ANNUAL SUMMARY'!$EJ$286,Z16,'ANNUAL SUMMARY'!$V$9,K6,'ANNUAL SUMMARY'!$DH$238)+SUMIFS('ANNUAL SUMMARY'!$EJ$344,Z16,'ANNUAL SUMMARY'!$V$9,K6,'ANNUAL SUMMARY'!$DH$296)+SUMIFS('ANNUAL SUMMARY'!$EJ$402,Z16,'ANNUAL SUMMARY'!$V$9,K6,'ANNUAL SUMMARY'!$DH$354)+SUMIFS('ANNUAL SUMMARY'!$EJ$460,Z16,'ANNUAL SUMMARY'!$V$9,K6,'ANNUAL SUMMARY'!$DH$412)+SUMIFS('ANNUAL SUMMARY'!$EJ$518,Z16,'ANNUAL SUMMARY'!$V$9,K6,'ANNUAL SUMMARY'!$DH$470)+SUMIFS('ANNUAL SUMMARY'!$EJ$576,Z16,'ANNUAL SUMMARY'!$V$9,K6,'ANNUAL SUMMARY'!$DH$528)+SUMIFS('ANNUAL SUMMARY'!$EJ$634,Z16,'ANNUAL SUMMARY'!$V$9,K6,'ANNUAL SUMMARY'!$DH$586)+SUMIFS('ANNUAL SUMMARY'!$EJ$692,Z16,'ANNUAL SUMMARY'!$V$9,K6,'ANNUAL SUMMARY'!$DH$644)+SUMIFS('ANNUAL SUMMARY'!$GG$54,Z16,'ANNUAL SUMMARY'!$V$9,K6,'ANNUAL SUMMARY'!$FE$6)+SUMIFS('ANNUAL SUMMARY'!$GG$112,Z16,'ANNUAL SUMMARY'!$V$9,K6,'ANNUAL SUMMARY'!$FE$64)+SUMIFS('ANNUAL SUMMARY'!$GG$170,Z16,'ANNUAL SUMMARY'!$V$9,K6,'ANNUAL SUMMARY'!$FE$122)+SUMIFS('ANNUAL SUMMARY'!$GG$228,Z16,'ANNUAL SUMMARY'!$V$9,K6,'ANNUAL SUMMARY'!$FE$180)+SUMIFS('ANNUAL SUMMARY'!$GG$286,Z16,'ANNUAL SUMMARY'!$V$9,K6,'ANNUAL SUMMARY'!$FE$238)+SUMIFS('ANNUAL SUMMARY'!$GG$344,Z16,'ANNUAL SUMMARY'!$V$9,K6,'ANNUAL SUMMARY'!$FE$296)+SUMIFS('ANNUAL SUMMARY'!$GG$402,Z16,'ANNUAL SUMMARY'!$V$9,K6,'ANNUAL SUMMARY'!$FE$354)+SUMIFS('ANNUAL SUMMARY'!$GG$460,Z16,'ANNUAL SUMMARY'!$V$9,K6,'ANNUAL SUMMARY'!$FE$412)+SUMIFS('ANNUAL SUMMARY'!$GG$518,Z16,'ANNUAL SUMMARY'!$V$9,K6,'ANNUAL SUMMARY'!$FE$470)+SUMIFS('ANNUAL SUMMARY'!$GG$576,Z16,'ANNUAL SUMMARY'!$V$9,K6,'ANNUAL SUMMARY'!$FE$528)+SUMIFS('ANNUAL SUMMARY'!$GG$634,Z16,'ANNUAL SUMMARY'!$V$9,K6,'ANNUAL SUMMARY'!$FE$586)+SUMIFS('ANNUAL SUMMARY'!$GG$692,Z16,'ANNUAL SUMMARY'!$V$9,K6,'ANNUAL SUMMARY'!$FE$644)</f>
        <v>0</v>
      </c>
      <c r="AN16" s="727"/>
      <c r="AO16" s="727"/>
      <c r="AP16" s="727"/>
      <c r="AQ16" s="728">
        <f>SUMIFS('ANNUAL SUMMARY'!$AR$54,Z16,'ANNUAL SUMMARY'!$V$9,K6,'ANNUAL SUMMARY'!$L$6)+SUMIFS('ANNUAL SUMMARY'!$AR$112,Z16,'ANNUAL SUMMARY'!$V$9,K6,'ANNUAL SUMMARY'!$L$64)+SUMIFS('ANNUAL SUMMARY'!$AR$170,Z16,'ANNUAL SUMMARY'!$V$9,K6,'ANNUAL SUMMARY'!$L$122)+SUMIFS('ANNUAL SUMMARY'!$AR$228,Z16,'ANNUAL SUMMARY'!$V$9,K6,'ANNUAL SUMMARY'!$L$180)+SUMIFS('ANNUAL SUMMARY'!$AR$286,Z16,'ANNUAL SUMMARY'!$V$9,K6,'ANNUAL SUMMARY'!$L$238)+SUMIFS('ANNUAL SUMMARY'!$AR$344,Z16,'ANNUAL SUMMARY'!$V$9,K6,'ANNUAL SUMMARY'!$L$296)+SUMIFS('ANNUAL SUMMARY'!$AR$402,Z16,'ANNUAL SUMMARY'!$V$9,K6,'ANNUAL SUMMARY'!$L$354)+SUMIFS('ANNUAL SUMMARY'!$AR$460,Z16,'ANNUAL SUMMARY'!$V$9,K6,'ANNUAL SUMMARY'!$L$412)+SUMIFS('ANNUAL SUMMARY'!$AR$518,Z16,'ANNUAL SUMMARY'!$V$9,K6,'ANNUAL SUMMARY'!$L$470)+SUMIFS('ANNUAL SUMMARY'!$AR$576,Z16,'ANNUAL SUMMARY'!$V$9,K6,'ANNUAL SUMMARY'!$L$528)+SUMIFS('ANNUAL SUMMARY'!$AR$634,Z16,'ANNUAL SUMMARY'!$V$9,K6,'ANNUAL SUMMARY'!$L$586)+SUMIFS('ANNUAL SUMMARY'!$AR$692,Z16,'ANNUAL SUMMARY'!$V$9,K6,'ANNUAL SUMMARY'!$L$644)+SUMIFS('ANNUAL SUMMARY'!$CO$54,Z16,'ANNUAL SUMMARY'!$V$9,K6,'ANNUAL SUMMARY'!$BI$6)+SUMIFS('ANNUAL SUMMARY'!$CO$112,Z16,'ANNUAL SUMMARY'!$V$9,K6,'ANNUAL SUMMARY'!$BI$64)+SUMIFS('ANNUAL SUMMARY'!$CO$170,Z16,'ANNUAL SUMMARY'!$V$9,K6,'ANNUAL SUMMARY'!$BI$122)+SUMIFS('ANNUAL SUMMARY'!$CO$228,Z16,'ANNUAL SUMMARY'!$V$9,K6,'ANNUAL SUMMARY'!$BI$180)+SUMIFS('ANNUAL SUMMARY'!$CO$286,Z16,'ANNUAL SUMMARY'!$V$9,K6,'ANNUAL SUMMARY'!$BI$238)+SUMIFS('ANNUAL SUMMARY'!$CO$344,Z16,'ANNUAL SUMMARY'!$V$9,K6,'ANNUAL SUMMARY'!$BI$296)+SUMIFS('ANNUAL SUMMARY'!$CO$402,Z16,'ANNUAL SUMMARY'!$V$9,K6,'ANNUAL SUMMARY'!$BI$354)+SUMIFS('ANNUAL SUMMARY'!$CO$460,Z16,'ANNUAL SUMMARY'!$V$9,K6,'ANNUAL SUMMARY'!$BI$412)+SUMIFS('ANNUAL SUMMARY'!$CO$518,Z16,'ANNUAL SUMMARY'!$V$9,K6,'ANNUAL SUMMARY'!$BI$470)+SUMIFS('ANNUAL SUMMARY'!$CO$576,Z16,'ANNUAL SUMMARY'!$V$9,K6,'ANNUAL SUMMARY'!$BI$528)+SUMIFS('ANNUAL SUMMARY'!$CO$634,Z16,'ANNUAL SUMMARY'!$V$9,K6,'ANNUAL SUMMARY'!$BI$586)+SUMIFS('ANNUAL SUMMARY'!$CO$692,Z16,'ANNUAL SUMMARY'!$V$9,K6,'ANNUAL SUMMARY'!$BI$644)+SUMIFS('ANNUAL SUMMARY'!$EN$54,Z16,'ANNUAL SUMMARY'!$V$9,K6,'ANNUAL SUMMARY'!$DH$6)+SUMIFS('ANNUAL SUMMARY'!$EN$112,Z16,'ANNUAL SUMMARY'!$V$9,K6,'ANNUAL SUMMARY'!$DH$64)+SUMIFS('ANNUAL SUMMARY'!$EN$170,Z16,'ANNUAL SUMMARY'!$V$9,K6,'ANNUAL SUMMARY'!$DH$122)+SUMIFS('ANNUAL SUMMARY'!$EN$228,Z16,'ANNUAL SUMMARY'!$V$9,K6,'ANNUAL SUMMARY'!$DH$180)+SUMIFS('ANNUAL SUMMARY'!$EN$286,Z16,'ANNUAL SUMMARY'!$V$9,K6,'ANNUAL SUMMARY'!$DH$238)+SUMIFS('ANNUAL SUMMARY'!$EN$344,Z16,'ANNUAL SUMMARY'!$V$9,K6,'ANNUAL SUMMARY'!$DH$296)+SUMIFS('ANNUAL SUMMARY'!$EN$402,Z16,'ANNUAL SUMMARY'!$V$9,K6,'ANNUAL SUMMARY'!$DH$354)+SUMIFS('ANNUAL SUMMARY'!$EN$460,Z16,'ANNUAL SUMMARY'!$V$9,K6,'ANNUAL SUMMARY'!$DH$412)+SUMIFS('ANNUAL SUMMARY'!$EN$518,Z16,'ANNUAL SUMMARY'!$V$9,K6,'ANNUAL SUMMARY'!$DH$470)+SUMIFS('ANNUAL SUMMARY'!$EN$576,Z16,'ANNUAL SUMMARY'!$V$9,K6,'ANNUAL SUMMARY'!$DH$528)+SUMIFS('ANNUAL SUMMARY'!$EN$634,Z16,'ANNUAL SUMMARY'!$V$9,K6,'ANNUAL SUMMARY'!$DH$586)+SUMIFS('ANNUAL SUMMARY'!$EN$692,Z16,'ANNUAL SUMMARY'!$V$9,K6,'ANNUAL SUMMARY'!$DH$644)+SUMIFS('ANNUAL SUMMARY'!$GK$54,Z16,'ANNUAL SUMMARY'!$V$9,K6,'ANNUAL SUMMARY'!$FE$6)+SUMIFS('ANNUAL SUMMARY'!$GK$112,Z16,'ANNUAL SUMMARY'!$V$9,K6,'ANNUAL SUMMARY'!$FE$64)+SUMIFS('ANNUAL SUMMARY'!$GK$170,Z16,'ANNUAL SUMMARY'!$V$9,K6,'ANNUAL SUMMARY'!$FE$122)+SUMIFS('ANNUAL SUMMARY'!$GK$228,Z16,'ANNUAL SUMMARY'!$V$9,K6,'ANNUAL SUMMARY'!$FE$180)+SUMIFS('ANNUAL SUMMARY'!$GK$286,Z16,'ANNUAL SUMMARY'!$V$9,K6,'ANNUAL SUMMARY'!$FE$238)+SUMIFS('ANNUAL SUMMARY'!$GK$344,Z16,'ANNUAL SUMMARY'!$V$9,K6,'ANNUAL SUMMARY'!$FE$296)+SUMIFS('ANNUAL SUMMARY'!$GK$402,Z16,'ANNUAL SUMMARY'!$V$9,K6,'ANNUAL SUMMARY'!$FE$354)+SUMIFS('ANNUAL SUMMARY'!$GK$460,Z16,'ANNUAL SUMMARY'!$V$9,K6,'ANNUAL SUMMARY'!$FE$412)+SUMIFS('ANNUAL SUMMARY'!$GK$518,Z16,'ANNUAL SUMMARY'!$V$9,K6,'ANNUAL SUMMARY'!$FE$470)+SUMIFS('ANNUAL SUMMARY'!$GK$576,Z16,'ANNUAL SUMMARY'!$V$9,K6,'ANNUAL SUMMARY'!$FE$528)+SUMIFS('ANNUAL SUMMARY'!$GK$634,Z16,'ANNUAL SUMMARY'!$V$9,K6,'ANNUAL SUMMARY'!$FE$586)+SUMIFS('ANNUAL SUMMARY'!$GK$692,Z16,'ANNUAL SUMMARY'!$V$9,K6,'ANNUAL SUMMARY'!$FE$644)</f>
        <v>0</v>
      </c>
      <c r="AR16" s="728"/>
      <c r="AS16" s="728"/>
      <c r="AT16" s="728">
        <f>SUMIFS('ANNUAL SUMMARY'!$AU$54,Z16,'ANNUAL SUMMARY'!$V$9,K6,'ANNUAL SUMMARY'!$L$6)+SUMIFS('ANNUAL SUMMARY'!$AU$112,Z16,'ANNUAL SUMMARY'!$V$9,K6,'ANNUAL SUMMARY'!$L$64)+SUMIFS('ANNUAL SUMMARY'!$AU$170,Z16,'ANNUAL SUMMARY'!$V$9,K6,'ANNUAL SUMMARY'!$L$122)+SUMIFS('ANNUAL SUMMARY'!$AU$228,Z16,'ANNUAL SUMMARY'!$V$9,K6,'ANNUAL SUMMARY'!$L$180)+SUMIFS('ANNUAL SUMMARY'!$AU$286,Z16,'ANNUAL SUMMARY'!$V$9,K6,'ANNUAL SUMMARY'!$L$238)+SUMIFS('ANNUAL SUMMARY'!$AU$344,Z16,'ANNUAL SUMMARY'!$V$9,K6,'ANNUAL SUMMARY'!$L$296)+SUMIFS('ANNUAL SUMMARY'!$AU$402,Z16,'ANNUAL SUMMARY'!$V$9,K6,'ANNUAL SUMMARY'!$L$354)+SUMIFS('ANNUAL SUMMARY'!$AU$460,Z16,'ANNUAL SUMMARY'!$V$9,K6,'ANNUAL SUMMARY'!$L$412)+SUMIFS('ANNUAL SUMMARY'!$AU$518,Z16,'ANNUAL SUMMARY'!$V$9,K6,'ANNUAL SUMMARY'!$L$470)+SUMIFS('ANNUAL SUMMARY'!$AU$576,Z16,'ANNUAL SUMMARY'!$V$9,K6,'ANNUAL SUMMARY'!$L$528)+SUMIFS('ANNUAL SUMMARY'!$AU$634,Z16,'ANNUAL SUMMARY'!$V$9,K6,'ANNUAL SUMMARY'!$L$586)+SUMIFS('ANNUAL SUMMARY'!$AU$692,Z16,'ANNUAL SUMMARY'!$V$9,K6,'ANNUAL SUMMARY'!$L$644)+SUMIFS('ANNUAL SUMMARY'!$CR$54,Z16,'ANNUAL SUMMARY'!$V$9,K6,'ANNUAL SUMMARY'!$BI$6)+SUMIFS('ANNUAL SUMMARY'!$CR$112,Z16,'ANNUAL SUMMARY'!$V$9,K6,'ANNUAL SUMMARY'!$BI$64)+SUMIFS('ANNUAL SUMMARY'!$CR$170,Z16,'ANNUAL SUMMARY'!$V$9,K6,'ANNUAL SUMMARY'!$BI$122)+SUMIFS('ANNUAL SUMMARY'!$CR$228,Z16,'ANNUAL SUMMARY'!$V$9,K6,'ANNUAL SUMMARY'!$BI$180)+SUMIFS('ANNUAL SUMMARY'!$CR$286,Z16,'ANNUAL SUMMARY'!$V$9,K6,'ANNUAL SUMMARY'!$BI$238)+SUMIFS('ANNUAL SUMMARY'!$CR$344,Z16,'ANNUAL SUMMARY'!$V$9,K6,'ANNUAL SUMMARY'!$BI$296)+SUMIFS('ANNUAL SUMMARY'!$CR$402,Z16,'ANNUAL SUMMARY'!$V$9,K6,'ANNUAL SUMMARY'!$BI$354)+SUMIFS('ANNUAL SUMMARY'!$CR$460,Z16,'ANNUAL SUMMARY'!$V$9,K6,'ANNUAL SUMMARY'!$BI$412)+SUMIFS('ANNUAL SUMMARY'!$CR$518,Z16,'ANNUAL SUMMARY'!$V$9,K6,'ANNUAL SUMMARY'!$BI$470)+SUMIFS('ANNUAL SUMMARY'!$CR$576,Z16,'ANNUAL SUMMARY'!$V$9,K6,'ANNUAL SUMMARY'!$BI$528)+SUMIFS('ANNUAL SUMMARY'!$CR$634,Z16,'ANNUAL SUMMARY'!$V$9,K6,'ANNUAL SUMMARY'!$BI$586)+SUMIFS('ANNUAL SUMMARY'!$CR$692,Z16,'ANNUAL SUMMARY'!$V$9,K6,'ANNUAL SUMMARY'!$BI$644)+SUMIFS('ANNUAL SUMMARY'!$EQ$54,Z16,'ANNUAL SUMMARY'!$V$9,K6,'ANNUAL SUMMARY'!$DH$6)+SUMIFS('ANNUAL SUMMARY'!$EQ$112,Z16,'ANNUAL SUMMARY'!$V$9,K6,'ANNUAL SUMMARY'!$DH$64)+SUMIFS('ANNUAL SUMMARY'!$EQ$170,Z16,'ANNUAL SUMMARY'!$V$9,K6,'ANNUAL SUMMARY'!$DH$122)+SUMIFS('ANNUAL SUMMARY'!$EQ$228,Z16,'ANNUAL SUMMARY'!$V$9,K6,'ANNUAL SUMMARY'!$DH$180)+SUMIFS('ANNUAL SUMMARY'!$EQ$286,Z16,'ANNUAL SUMMARY'!$V$9,K6,'ANNUAL SUMMARY'!$DH$238)+SUMIFS('ANNUAL SUMMARY'!$EQ$344,Z16,'ANNUAL SUMMARY'!$V$9,K6,'ANNUAL SUMMARY'!$DH$296)+SUMIFS('ANNUAL SUMMARY'!$EQ$402,Z16,'ANNUAL SUMMARY'!$V$9,K6,'ANNUAL SUMMARY'!$DH$354)+SUMIFS('ANNUAL SUMMARY'!$EQ$460,Z16,'ANNUAL SUMMARY'!$V$9,K6,'ANNUAL SUMMARY'!$DH$412)+SUMIFS('ANNUAL SUMMARY'!$EQ$518,Z16,'ANNUAL SUMMARY'!$V$9,K6,'ANNUAL SUMMARY'!$DH$470)+SUMIFS('ANNUAL SUMMARY'!$EQ$576,Z16,'ANNUAL SUMMARY'!$V$9,K6,'ANNUAL SUMMARY'!$DH$528)+SUMIFS('ANNUAL SUMMARY'!$EQ$634,Z16,'ANNUAL SUMMARY'!$V$9,K6,'ANNUAL SUMMARY'!$DH$586)+SUMIFS('ANNUAL SUMMARY'!$EQ$692,Z16,'ANNUAL SUMMARY'!$V$9,K6,'ANNUAL SUMMARY'!$DH$644)+SUMIFS('ANNUAL SUMMARY'!$GN$54,Z16,'ANNUAL SUMMARY'!$V$9,K6,'ANNUAL SUMMARY'!$FE$6)+SUMIFS('ANNUAL SUMMARY'!$GN$112,Z16,'ANNUAL SUMMARY'!$V$9,K6,'ANNUAL SUMMARY'!$FE$64)+SUMIFS('ANNUAL SUMMARY'!$GN$170,Z16,'ANNUAL SUMMARY'!$V$9,K6,'ANNUAL SUMMARY'!$FE$122)+SUMIFS('ANNUAL SUMMARY'!$GN$228,Z16,'ANNUAL SUMMARY'!$V$9,K6,'ANNUAL SUMMARY'!$FE$180)+SUMIFS('ANNUAL SUMMARY'!$GN$286,Z16,'ANNUAL SUMMARY'!$V$9,K6,'ANNUAL SUMMARY'!$FE$238)+SUMIFS('ANNUAL SUMMARY'!$GN$344,Z16,'ANNUAL SUMMARY'!$V$9,K6,'ANNUAL SUMMARY'!$FE$296)+SUMIFS('ANNUAL SUMMARY'!$GN$402,Z16,'ANNUAL SUMMARY'!$V$9,K6,'ANNUAL SUMMARY'!$FE$354)+SUMIFS('ANNUAL SUMMARY'!$GN$460,Z16,'ANNUAL SUMMARY'!$V$9,K6,'ANNUAL SUMMARY'!$FE$412)+SUMIFS('ANNUAL SUMMARY'!$GN$518,Z16,'ANNUAL SUMMARY'!$V$9,K6,'ANNUAL SUMMARY'!$FE$470)+SUMIFS('ANNUAL SUMMARY'!$GN$576,Z16,'ANNUAL SUMMARY'!$V$9,K6,'ANNUAL SUMMARY'!$FE$528)+SUMIFS('ANNUAL SUMMARY'!$GN$634,Z16,'ANNUAL SUMMARY'!$V$9,K6,'ANNUAL SUMMARY'!$FE$586)+SUMIFS('ANNUAL SUMMARY'!$GN$692,Z16,'ANNUAL SUMMARY'!$V$9,K6,'ANNUAL SUMMARY'!$FE$644)</f>
        <v>0</v>
      </c>
      <c r="AU16" s="728"/>
      <c r="AV16" s="1260"/>
      <c r="AW16" s="1263"/>
      <c r="AX16" s="154"/>
      <c r="AY16" s="12"/>
      <c r="AZ16" s="12"/>
      <c r="BA16" s="12"/>
      <c r="BB16" s="12"/>
      <c r="BC16" s="12"/>
      <c r="BD16" s="12"/>
      <c r="BE16" s="12"/>
      <c r="BF16" s="12"/>
      <c r="BG16" s="12"/>
      <c r="BH16" s="12"/>
      <c r="BI16" s="12"/>
      <c r="BJ16" s="15"/>
      <c r="BK16" s="729" t="str">
        <f>'ANNUAL SUMMARY'!$O$20</f>
        <v>NIGHT</v>
      </c>
      <c r="BL16" s="730"/>
      <c r="BM16" s="730"/>
      <c r="BN16" s="730"/>
      <c r="BO16" s="745"/>
      <c r="BP16" s="749">
        <f>SUMIF('ANNUAL SUMMARY'!$FE$622,BH6,'ANNUAL SUMMARY'!$FM$636)+SUMIF('ANNUAL SUMMARY'!$DH$622,BH6,'ANNUAL SUMMARY'!$DP$636)+SUMIF('ANNUAL SUMMARY'!$BI$622,BH6,'ANNUAL SUMMARY'!$BQ$636)+SUMIF('ANNUAL SUMMARY'!$L$622,BH6,'ANNUAL SUMMARY'!$T$636)+SUMIF('ANNUAL SUMMARY'!$FE$566,BH6,'ANNUAL SUMMARY'!$FM$580)+SUMIF('ANNUAL SUMMARY'!$DH$566,BH6,'ANNUAL SUMMARY'!$DP$580)+SUMIF('ANNUAL SUMMARY'!$BI$566,BH6,'ANNUAL SUMMARY'!$BQ$580)+SUMIF('ANNUAL SUMMARY'!$L$566,BH6,'ANNUAL SUMMARY'!$T$580)+SUMIF('ANNUAL SUMMARY'!$FE$510,BH6,'ANNUAL SUMMARY'!$FM$524)+SUMIF('ANNUAL SUMMARY'!$DH$510,BH6,'ANNUAL SUMMARY'!$DP$524)+SUMIF('ANNUAL SUMMARY'!$BI$510,BH6,'ANNUAL SUMMARY'!$BQ$524)+SUMIF('ANNUAL SUMMARY'!$L$510,BH6,'ANNUAL SUMMARY'!$T$524)+SUMIF('ANNUAL SUMMARY'!$FE$454,BH6,'ANNUAL SUMMARY'!$FM$468)+SUMIF('ANNUAL SUMMARY'!$DH$454,BH6,'ANNUAL SUMMARY'!$DP$468)+SUMIF('ANNUAL SUMMARY'!$BI$454,BH6,'ANNUAL SUMMARY'!$BQ$468)+SUMIF('ANNUAL SUMMARY'!$L$454,BH6,'ANNUAL SUMMARY'!$T$468)+SUMIF('ANNUAL SUMMARY'!$FE$398,BH6,'ANNUAL SUMMARY'!$FM$412)+SUMIF('ANNUAL SUMMARY'!$DH$398,BH6,'ANNUAL SUMMARY'!$DP$412)+SUMIF('ANNUAL SUMMARY'!$BI$398,BH6,'ANNUAL SUMMARY'!$BQ$412)+SUMIF('ANNUAL SUMMARY'!$L$398,BH6,'ANNUAL SUMMARY'!$T$412)+SUMIF('ANNUAL SUMMARY'!$FE$342,BH6,'ANNUAL SUMMARY'!$FM$356)+SUMIF('ANNUAL SUMMARY'!$DH$342,BH6,'ANNUAL SUMMARY'!$DP$356)+SUMIF('ANNUAL SUMMARY'!$BI$342,BH6,'ANNUAL SUMMARY'!$BQ$356)+SUMIF('ANNUAL SUMMARY'!$L$342,BH6,'ANNUAL SUMMARY'!$T$356)+SUMIF('ANNUAL SUMMARY'!$FE$286,BH6,'ANNUAL SUMMARY'!$FM$300)+SUMIF('ANNUAL SUMMARY'!$DH$286,BH6,'ANNUAL SUMMARY'!$DP$300)+SUMIF('ANNUAL SUMMARY'!$BI$286,BH6,'ANNUAL SUMMARY'!$BQ$300)+SUMIF('ANNUAL SUMMARY'!$L$286,BH6,'ANNUAL SUMMARY'!$T$300)+SUMIF('ANNUAL SUMMARY'!$FE$230,BH6,'ANNUAL SUMMARY'!$FM$244)+SUMIF('ANNUAL SUMMARY'!$DH$230,BH6,'ANNUAL SUMMARY'!$DP$244)+SUMIF('ANNUAL SUMMARY'!$BI$230,BH6,'ANNUAL SUMMARY'!$BQ$244)+SUMIF('ANNUAL SUMMARY'!$L$230,BH6,'ANNUAL SUMMARY'!$T$244)+SUMIF('ANNUAL SUMMARY'!$FE$174,BH6,'ANNUAL SUMMARY'!$FM$188)+SUMIF('ANNUAL SUMMARY'!$DH$174,BH6,'ANNUAL SUMMARY'!$DP$188)+SUMIF('ANNUAL SUMMARY'!$BI$174,BH6,'ANNUAL SUMMARY'!$BQ$188)+SUMIF('ANNUAL SUMMARY'!$L$174,BH6,'ANNUAL SUMMARY'!$T$188)+SUMIF('ANNUAL SUMMARY'!$FE$118,BH6,'ANNUAL SUMMARY'!$FM$132)+SUMIF('ANNUAL SUMMARY'!$DH$118,BH6,'ANNUAL SUMMARY'!$DP$132)+SUMIF('ANNUAL SUMMARY'!$BI$118,BH6,'ANNUAL SUMMARY'!$BQ$132)+SUMIF('ANNUAL SUMMARY'!$L$118,BH6,'ANNUAL SUMMARY'!$T$132)+SUMIF('ANNUAL SUMMARY'!$FE$62,BH6,'ANNUAL SUMMARY'!$FM$76)+SUMIF('ANNUAL SUMMARY'!$DH$62,BH6,'ANNUAL SUMMARY'!$DP$76)+SUMIF('ANNUAL SUMMARY'!$BI$62,BH6,'ANNUAL SUMMARY'!$BQ$76)+SUMIF('ANNUAL SUMMARY'!$L$62,BH6,'ANNUAL SUMMARY'!$T$76)+SUMIF('ANNUAL SUMMARY'!$FE$6,BH6,'ANNUAL SUMMARY'!$FM$20)+SUMIF('ANNUAL SUMMARY'!$DH$6,BH6,'ANNUAL SUMMARY'!$DP$20)+SUMIF('ANNUAL SUMMARY'!$BI$6,BH6,'ANNUAL SUMMARY'!$BQ$20)+SUMIF('ANNUAL SUMMARY'!$L$6,BH6,'ANNUAL SUMMARY'!$T$20)+SUMIF('PREVIOUS LOGS'!$K$6,BH6,'PREVIOUS LOGS'!$S$17)+SUMIF('PREVIOUS LOGS'!$K$59,$K$6,'PREVIOUS LOGS'!$S$70)+SUMIF('PREVIOUS LOGS'!$K$112,BH6,'PREVIOUS LOGS'!$S$123)+SUMIF('PREVIOUS LOGS'!$K$165,BH6,'PREVIOUS LOGS'!$S$176)+SUMIF('PREVIOUS LOGS'!$K$218,BH6,'PREVIOUS LOGS'!$S$229)+SUMIF('PREVIOUS LOGS'!$K$271,BH6,'PREVIOUS LOGS'!$S$282)+SUMIF('PREVIOUS LOGS'!$K$324,BH6,'PREVIOUS LOGS'!$S$335)+SUMIF('PREVIOUS LOGS'!$BH$6,BH6,'PREVIOUS LOGS'!$BP$17)+SUMIF('PREVIOUS LOGS'!$BH$59,$K$6,'PREVIOUS LOGS'!$BP$70)+SUMIF('PREVIOUS LOGS'!$BH$112,BH6,'PREVIOUS LOGS'!$BP$123)+SUMIF('PREVIOUS LOGS'!$BH$165,BH6,'PREVIOUS LOGS'!$BP$176)+SUMIF('PREVIOUS LOGS'!$BH$218,BH6,'PREVIOUS LOGS'!$BP$229)+SUMIF('PREVIOUS LOGS'!$BH$271,BH6,'PREVIOUS LOGS'!$BP$282)+SUMIF('PREVIOUS LOGS'!$BH$324,BH6,'PREVIOUS LOGS'!$BP$335)+SUMIF('PREVIOUS LOGS'!$DF$6,BH6,'PREVIOUS LOGS'!$DN$17)+SUMIF('PREVIOUS LOGS'!$DF$59,$K$6,'PREVIOUS LOGS'!$DN$70)+SUMIF('PREVIOUS LOGS'!$DF$112,BH6,'PREVIOUS LOGS'!$DN$123)+SUMIF('PREVIOUS LOGS'!$DF$165,BH6,'PREVIOUS LOGS'!$DN$176)+SUMIF('PREVIOUS LOGS'!$DF$218,BH6,'PREVIOUS LOGS'!$DN$229)+SUMIF('PREVIOUS LOGS'!$DF$271,BH6,'PREVIOUS LOGS'!$DN$282)+SUMIF('PREVIOUS LOGS'!$DF$324,BH6,'PREVIOUS LOGS'!$DN$335)+SUMIF('PREVIOUS LOGS'!$FC$6,BH6,'PREVIOUS LOGS'!$FK$17)+SUMIF('PREVIOUS LOGS'!$FC$59,$K$6,'PREVIOUS LOGS'!$FK$70)+SUMIF('PREVIOUS LOGS'!$FC$112,BH6,'PREVIOUS LOGS'!$FK$123)+SUMIF('PREVIOUS LOGS'!$FC$165,BH6,'PREVIOUS LOGS'!$FK$176)+SUMIF('PREVIOUS LOGS'!$FC$218,BH6,'PREVIOUS LOGS'!$FK$229)+SUMIF('PREVIOUS LOGS'!$FC$271,BH6,'PREVIOUS LOGS'!$FK$282)+SUMIF('PREVIOUS LOGS'!$FC$324,BH6,'PREVIOUS LOGS'!$FK$335)</f>
        <v>0</v>
      </c>
      <c r="BQ16" s="750"/>
      <c r="BR16" s="750"/>
      <c r="BS16" s="750"/>
      <c r="BT16" s="750"/>
      <c r="BU16" s="751"/>
      <c r="BV16" s="15"/>
      <c r="BW16" s="812">
        <f>IF(BW12=0," ",BW12+2)</f>
        <v>2024</v>
      </c>
      <c r="BX16" s="813"/>
      <c r="BY16" s="813"/>
      <c r="BZ16" s="813"/>
      <c r="CA16" s="813"/>
      <c r="CB16" s="1118">
        <f>SUMIFS('ANNUAL SUMMARY'!$AF$54,BW16,'ANNUAL SUMMARY'!$V$9,BH6,'ANNUAL SUMMARY'!$L$6)+SUMIFS('ANNUAL SUMMARY'!$AF$112,BW16,'ANNUAL SUMMARY'!$V$9,BH6,'ANNUAL SUMMARY'!$L$64)+SUMIFS('ANNUAL SUMMARY'!$AF$170,BW16,'ANNUAL SUMMARY'!$V$9,BH6,'ANNUAL SUMMARY'!$L$122)+SUMIFS('ANNUAL SUMMARY'!$AF$228,BW16,'ANNUAL SUMMARY'!$V$9,BH6,'ANNUAL SUMMARY'!$L$180)+SUMIFS('ANNUAL SUMMARY'!$AF$286,BW16,'ANNUAL SUMMARY'!$V$9,BH6,'ANNUAL SUMMARY'!$L$238)+SUMIFS('ANNUAL SUMMARY'!$AF$344,BW16,'ANNUAL SUMMARY'!$V$9,BH6,'ANNUAL SUMMARY'!$L$296)+SUMIFS('ANNUAL SUMMARY'!$AF$402,BW16,'ANNUAL SUMMARY'!$V$9,BH6,'ANNUAL SUMMARY'!$L$354)+SUMIFS('ANNUAL SUMMARY'!$AF$460,BW16,'ANNUAL SUMMARY'!$V$9,BH6,'ANNUAL SUMMARY'!$L$412)+SUMIFS('ANNUAL SUMMARY'!$AF$518,BW16,'ANNUAL SUMMARY'!$V$9,BH6,'ANNUAL SUMMARY'!$L$470)+SUMIFS('ANNUAL SUMMARY'!$AF$576,BW16,'ANNUAL SUMMARY'!$V$9,BH6,'ANNUAL SUMMARY'!$L$528)+SUMIFS('ANNUAL SUMMARY'!$AF$634,BW16,'ANNUAL SUMMARY'!$V$9,BH6,'ANNUAL SUMMARY'!$L$586)+SUMIFS('ANNUAL SUMMARY'!$AF$692,BW16,'ANNUAL SUMMARY'!$V$9,BH6,'ANNUAL SUMMARY'!$L$644)+SUMIFS('ANNUAL SUMMARY'!$CC$54,BW16,'ANNUAL SUMMARY'!$V$9,BH6,'ANNUAL SUMMARY'!$BI$6)+SUMIFS('ANNUAL SUMMARY'!$CC$112,BW16,'ANNUAL SUMMARY'!$V$9,BH6,'ANNUAL SUMMARY'!$BI$64)+SUMIFS('ANNUAL SUMMARY'!$CC$170,BW16,'ANNUAL SUMMARY'!$V$9,BH6,'ANNUAL SUMMARY'!$BI$122)+SUMIFS('ANNUAL SUMMARY'!$CC$228,BW16,'ANNUAL SUMMARY'!$V$9,BH6,'ANNUAL SUMMARY'!$BI$180)+SUMIFS('ANNUAL SUMMARY'!$CC$286,BW16,'ANNUAL SUMMARY'!$V$9,BH6,'ANNUAL SUMMARY'!$BI$238)+SUMIFS('ANNUAL SUMMARY'!$CC$344,BW16,'ANNUAL SUMMARY'!$V$9,BH6,'ANNUAL SUMMARY'!$BI$296)+SUMIFS('ANNUAL SUMMARY'!$CC$402,BW16,'ANNUAL SUMMARY'!$V$9,BH6,'ANNUAL SUMMARY'!$BI$354)+SUMIFS('ANNUAL SUMMARY'!$CC$460,BW16,'ANNUAL SUMMARY'!$V$9,BH6,'ANNUAL SUMMARY'!$BI$412)+SUMIFS('ANNUAL SUMMARY'!$CC$518,BW16,'ANNUAL SUMMARY'!$V$9,BH6,'ANNUAL SUMMARY'!$BI$470)+SUMIFS('ANNUAL SUMMARY'!$CC$576,BW16,'ANNUAL SUMMARY'!$V$9,BH6,'ANNUAL SUMMARY'!$BI$528)+SUMIFS('ANNUAL SUMMARY'!$CC$634,BW16,'ANNUAL SUMMARY'!$V$9,BH6,'ANNUAL SUMMARY'!$BI$586)+SUMIFS('ANNUAL SUMMARY'!$CC$692,BW16,'ANNUAL SUMMARY'!$V$9,BH6,'ANNUAL SUMMARY'!$BI$644)+SUMIFS('ANNUAL SUMMARY'!$EB$54,BW16,'ANNUAL SUMMARY'!$V$9,BH6,'ANNUAL SUMMARY'!$DH$6)+SUMIFS('ANNUAL SUMMARY'!$EB$112,BW16,'ANNUAL SUMMARY'!$V$9,BH6,'ANNUAL SUMMARY'!$DH$64)+SUMIFS('ANNUAL SUMMARY'!$EB$170,BW16,'ANNUAL SUMMARY'!$V$9,BH6,'ANNUAL SUMMARY'!$DH$122)+SUMIFS('ANNUAL SUMMARY'!$EB$228,BW16,'ANNUAL SUMMARY'!$V$9,BH6,'ANNUAL SUMMARY'!$DH$180)+SUMIFS('ANNUAL SUMMARY'!$EB$286,BW16,'ANNUAL SUMMARY'!$V$9,BH6,'ANNUAL SUMMARY'!$DH$238)+SUMIFS('ANNUAL SUMMARY'!$EB$344,BW16,'ANNUAL SUMMARY'!$V$9,BH6,'ANNUAL SUMMARY'!$DH$296)+SUMIFS('ANNUAL SUMMARY'!$EB$402,BW16,'ANNUAL SUMMARY'!$V$9,BH6,'ANNUAL SUMMARY'!$DH$354)+SUMIFS('ANNUAL SUMMARY'!$EB$460,BW16,'ANNUAL SUMMARY'!$V$9,BH6,'ANNUAL SUMMARY'!$DH$412)+SUMIFS('ANNUAL SUMMARY'!$EB$518,BW16,'ANNUAL SUMMARY'!$V$9,BH6,'ANNUAL SUMMARY'!$DH$470)+SUMIFS('ANNUAL SUMMARY'!$EB$576,BW16,'ANNUAL SUMMARY'!$V$9,BH6,'ANNUAL SUMMARY'!$DH$528)+SUMIFS('ANNUAL SUMMARY'!$EB$634,BW16,'ANNUAL SUMMARY'!$V$9,BH6,'ANNUAL SUMMARY'!$DH$586)+SUMIFS('ANNUAL SUMMARY'!$EB$692,BW16,'ANNUAL SUMMARY'!$V$9,BH6,'ANNUAL SUMMARY'!$DH$644)+SUMIFS('ANNUAL SUMMARY'!$FY$54,BW16,'ANNUAL SUMMARY'!$V$9,BH6,'ANNUAL SUMMARY'!$FE$6)+SUMIFS('ANNUAL SUMMARY'!$FY$112,BW16,'ANNUAL SUMMARY'!$V$9,BH6,'ANNUAL SUMMARY'!$FE$64)+SUMIFS('ANNUAL SUMMARY'!$FY$170,BW16,'ANNUAL SUMMARY'!$V$9,BH6,'ANNUAL SUMMARY'!$FE$122)+SUMIFS('ANNUAL SUMMARY'!$FY$228,BW16,'ANNUAL SUMMARY'!$V$9,BH6,'ANNUAL SUMMARY'!$FE$180)+SUMIFS('ANNUAL SUMMARY'!$FY$286,BW16,'ANNUAL SUMMARY'!$V$9,BH6,'ANNUAL SUMMARY'!$FE$238)+SUMIFS('ANNUAL SUMMARY'!$FY$344,BW16,'ANNUAL SUMMARY'!$V$9,BH6,'ANNUAL SUMMARY'!$FE$296)+SUMIFS('ANNUAL SUMMARY'!$FY$402,BW16,'ANNUAL SUMMARY'!$V$9,BH6,'ANNUAL SUMMARY'!$FE$354)+SUMIFS('ANNUAL SUMMARY'!$FY$460,BW16,'ANNUAL SUMMARY'!$V$9,BH6,'ANNUAL SUMMARY'!$FE$412)+SUMIFS('ANNUAL SUMMARY'!$FY$518,BW16,'ANNUAL SUMMARY'!$V$9,BH6,'ANNUAL SUMMARY'!$FE$470)+SUMIFS('ANNUAL SUMMARY'!$FY$576,BW16,'ANNUAL SUMMARY'!$V$9,BH6,'ANNUAL SUMMARY'!$FE$528)+SUMIFS('ANNUAL SUMMARY'!$FY$634,BW16,'ANNUAL SUMMARY'!$V$9,BH6,'ANNUAL SUMMARY'!$FE$586)+SUMIFS('ANNUAL SUMMARY'!$FY$692,BW16,'ANNUAL SUMMARY'!$V$9,BH6,'ANNUAL SUMMARY'!$FE$644)</f>
        <v>0</v>
      </c>
      <c r="CC16" s="727"/>
      <c r="CD16" s="727"/>
      <c r="CE16" s="727"/>
      <c r="CF16" s="727">
        <f>SUMIFS('ANNUAL SUMMARY'!$AJ$54,BW16,'ANNUAL SUMMARY'!$V$9,BH6,'ANNUAL SUMMARY'!$L$6)+SUMIFS('ANNUAL SUMMARY'!$AJ$112,BW16,'ANNUAL SUMMARY'!$V$9,BH6,'ANNUAL SUMMARY'!$L$64)+SUMIFS('ANNUAL SUMMARY'!$AJ$170,BW16,'ANNUAL SUMMARY'!$V$9,BH6,'ANNUAL SUMMARY'!$L$122)+SUMIFS('ANNUAL SUMMARY'!$AJ$228,BW16,'ANNUAL SUMMARY'!$V$9,BH6,'ANNUAL SUMMARY'!$L$180)+SUMIFS('ANNUAL SUMMARY'!$AJ$286,BW16,'ANNUAL SUMMARY'!$V$9,BH6,'ANNUAL SUMMARY'!$L$238)+SUMIFS('ANNUAL SUMMARY'!$AJ$344,BW16,'ANNUAL SUMMARY'!$V$9,BH6,'ANNUAL SUMMARY'!$L$296)+SUMIFS('ANNUAL SUMMARY'!$AJ$402,BW16,'ANNUAL SUMMARY'!$V$9,BH6,'ANNUAL SUMMARY'!$L$354)+SUMIFS('ANNUAL SUMMARY'!$AJ$460,BW16,'ANNUAL SUMMARY'!$V$9,BH6,'ANNUAL SUMMARY'!$L$412)+SUMIFS('ANNUAL SUMMARY'!$AJ$518,BW16,'ANNUAL SUMMARY'!$V$9,BH6,'ANNUAL SUMMARY'!$L$470)+SUMIFS('ANNUAL SUMMARY'!$AJ$576,BW16,'ANNUAL SUMMARY'!$V$9,BH6,'ANNUAL SUMMARY'!$L$528)+SUMIFS('ANNUAL SUMMARY'!$AJ$634,BW16,'ANNUAL SUMMARY'!$V$9,BH6,'ANNUAL SUMMARY'!$L$586)+SUMIFS('ANNUAL SUMMARY'!$AJ$692,BW16,'ANNUAL SUMMARY'!$V$9,BH6,'ANNUAL SUMMARY'!$L$644)+SUMIFS('ANNUAL SUMMARY'!$CG$54,BW16,'ANNUAL SUMMARY'!$V$9,BH6,'ANNUAL SUMMARY'!$BI$6)+SUMIFS('ANNUAL SUMMARY'!$CG$112,BW16,'ANNUAL SUMMARY'!$V$9,BH6,'ANNUAL SUMMARY'!$BI$64)+SUMIFS('ANNUAL SUMMARY'!$CG$170,BW16,'ANNUAL SUMMARY'!$V$9,BH6,'ANNUAL SUMMARY'!$BI$122)+SUMIFS('ANNUAL SUMMARY'!$CG$228,BW16,'ANNUAL SUMMARY'!$V$9,BH6,'ANNUAL SUMMARY'!$BI$180)+SUMIFS('ANNUAL SUMMARY'!$CG$286,BW16,'ANNUAL SUMMARY'!$V$9,BH6,'ANNUAL SUMMARY'!$BI$238)+SUMIFS('ANNUAL SUMMARY'!$CG$344,BW16,'ANNUAL SUMMARY'!$V$9,BH6,'ANNUAL SUMMARY'!$BI$296)+SUMIFS('ANNUAL SUMMARY'!$CG$402,BW16,'ANNUAL SUMMARY'!$V$9,BH6,'ANNUAL SUMMARY'!$BI$354)+SUMIFS('ANNUAL SUMMARY'!$CG$460,BW16,'ANNUAL SUMMARY'!$V$9,BH6,'ANNUAL SUMMARY'!$BI$412)+SUMIFS('ANNUAL SUMMARY'!$CG$518,BW16,'ANNUAL SUMMARY'!$V$9,BH6,'ANNUAL SUMMARY'!$BI$470)+SUMIFS('ANNUAL SUMMARY'!$CG$576,BW16,'ANNUAL SUMMARY'!$V$9,BH6,'ANNUAL SUMMARY'!$BI$528)+SUMIFS('ANNUAL SUMMARY'!$CG$634,BW16,'ANNUAL SUMMARY'!$V$9,BH6,'ANNUAL SUMMARY'!$BI$586)+SUMIFS('ANNUAL SUMMARY'!$CG$692,BW16,'ANNUAL SUMMARY'!$V$9,BH6,'ANNUAL SUMMARY'!$BI$644)+SUMIFS('ANNUAL SUMMARY'!$EF$54,BW16,'ANNUAL SUMMARY'!$V$9,BH6,'ANNUAL SUMMARY'!$DH$6)+SUMIFS('ANNUAL SUMMARY'!$EF$112,BW16,'ANNUAL SUMMARY'!$V$9,BH6,'ANNUAL SUMMARY'!$DH$64)+SUMIFS('ANNUAL SUMMARY'!$EF$170,BW16,'ANNUAL SUMMARY'!$V$9,BH6,'ANNUAL SUMMARY'!$DH$122)+SUMIFS('ANNUAL SUMMARY'!$EF$228,BW16,'ANNUAL SUMMARY'!$V$9,BH6,'ANNUAL SUMMARY'!$DH$180)+SUMIFS('ANNUAL SUMMARY'!$EF$286,BW16,'ANNUAL SUMMARY'!$V$9,BH6,'ANNUAL SUMMARY'!$DH$238)+SUMIFS('ANNUAL SUMMARY'!$EF$344,BW16,'ANNUAL SUMMARY'!$V$9,BH6,'ANNUAL SUMMARY'!$DH$296)+SUMIFS('ANNUAL SUMMARY'!$EF$402,BW16,'ANNUAL SUMMARY'!$V$9,BH6,'ANNUAL SUMMARY'!$DH$354)+SUMIFS('ANNUAL SUMMARY'!$EF$460,BW16,'ANNUAL SUMMARY'!$V$9,BH6,'ANNUAL SUMMARY'!$DH$412)+SUMIFS('ANNUAL SUMMARY'!$EF$518,BW16,'ANNUAL SUMMARY'!$V$9,BH6,'ANNUAL SUMMARY'!$DH$470)+SUMIFS('ANNUAL SUMMARY'!$EF$576,BW16,'ANNUAL SUMMARY'!$V$9,BH6,'ANNUAL SUMMARY'!$DH$528)+SUMIFS('ANNUAL SUMMARY'!$EF$634,BW16,'ANNUAL SUMMARY'!$V$9,BH6,'ANNUAL SUMMARY'!$DH$586)+SUMIFS('ANNUAL SUMMARY'!$EF$692,BW16,'ANNUAL SUMMARY'!$V$9,BH6,'ANNUAL SUMMARY'!$DH$644)+SUMIFS('ANNUAL SUMMARY'!$GC$54,BW16,'ANNUAL SUMMARY'!$V$9,BH6,'ANNUAL SUMMARY'!$FE$6)+SUMIFS('ANNUAL SUMMARY'!$GC$112,BW16,'ANNUAL SUMMARY'!$V$9,BH6,'ANNUAL SUMMARY'!$FE$64)+SUMIFS('ANNUAL SUMMARY'!$GC$170,BW16,'ANNUAL SUMMARY'!$V$9,BH6,'ANNUAL SUMMARY'!$FE$122)+SUMIFS('ANNUAL SUMMARY'!$GC$228,BW16,'ANNUAL SUMMARY'!$V$9,BH6,'ANNUAL SUMMARY'!$FE$180)+SUMIFS('ANNUAL SUMMARY'!$GC$286,BW16,'ANNUAL SUMMARY'!$V$9,BH6,'ANNUAL SUMMARY'!$FE$238)+SUMIFS('ANNUAL SUMMARY'!$GC$344,BW16,'ANNUAL SUMMARY'!$V$9,BH6,'ANNUAL SUMMARY'!$FE$296)+SUMIFS('ANNUAL SUMMARY'!$GC$402,BW16,'ANNUAL SUMMARY'!$V$9,BH6,'ANNUAL SUMMARY'!$FE$354)+SUMIFS('ANNUAL SUMMARY'!$GC$460,BW16,'ANNUAL SUMMARY'!$V$9,BH6,'ANNUAL SUMMARY'!$FE$412)+SUMIFS('ANNUAL SUMMARY'!$GC$518,BW16,'ANNUAL SUMMARY'!$V$9,BH6,'ANNUAL SUMMARY'!$FE$470)+SUMIFS('ANNUAL SUMMARY'!$GC$576,BW16,'ANNUAL SUMMARY'!$V$9,BH6,'ANNUAL SUMMARY'!$FE$528)+SUMIFS('ANNUAL SUMMARY'!$GC$634,BW16,'ANNUAL SUMMARY'!$V$9,BH6,'ANNUAL SUMMARY'!$FE$586)+SUMIFS('ANNUAL SUMMARY'!$GC$692,BW16,'ANNUAL SUMMARY'!$V$9,BH6,'ANNUAL SUMMARY'!$FE$644)</f>
        <v>0</v>
      </c>
      <c r="CG16" s="727"/>
      <c r="CH16" s="727"/>
      <c r="CI16" s="727"/>
      <c r="CJ16" s="727">
        <f>SUMIFS('ANNUAL SUMMARY'!$AN$54,BW16,'ANNUAL SUMMARY'!$V$9,BH6,'ANNUAL SUMMARY'!$L$6)+SUMIFS('ANNUAL SUMMARY'!$AN$112,BW16,'ANNUAL SUMMARY'!$V$9,BH6,'ANNUAL SUMMARY'!$L$64)+SUMIFS('ANNUAL SUMMARY'!$AN$170,BW16,'ANNUAL SUMMARY'!$V$9,BH6,'ANNUAL SUMMARY'!$L$122)+SUMIFS('ANNUAL SUMMARY'!$AN$228,BW16,'ANNUAL SUMMARY'!$V$9,BH6,'ANNUAL SUMMARY'!$L$180)+SUMIFS('ANNUAL SUMMARY'!$AN$286,BW16,'ANNUAL SUMMARY'!$V$9,BH6,'ANNUAL SUMMARY'!$L$238)+SUMIFS('ANNUAL SUMMARY'!$AN$344,BW16,'ANNUAL SUMMARY'!$V$9,BH6,'ANNUAL SUMMARY'!$L$296)+SUMIFS('ANNUAL SUMMARY'!$AN$402,BW16,'ANNUAL SUMMARY'!$V$9,BH6,'ANNUAL SUMMARY'!$L$354)+SUMIFS('ANNUAL SUMMARY'!$AN$460,BW16,'ANNUAL SUMMARY'!$V$9,BH6,'ANNUAL SUMMARY'!$L$412)+SUMIFS('ANNUAL SUMMARY'!$AN$518,BW16,'ANNUAL SUMMARY'!$V$9,BH6,'ANNUAL SUMMARY'!$L$470)+SUMIFS('ANNUAL SUMMARY'!$AN$576,BW16,'ANNUAL SUMMARY'!$V$9,BH6,'ANNUAL SUMMARY'!$L$528)+SUMIFS('ANNUAL SUMMARY'!$AN$634,BW16,'ANNUAL SUMMARY'!$V$9,BH6,'ANNUAL SUMMARY'!$L$586)+SUMIFS('ANNUAL SUMMARY'!$AN$692,BW16,'ANNUAL SUMMARY'!$V$9,BH6,'ANNUAL SUMMARY'!$L$644)+SUMIFS('ANNUAL SUMMARY'!$CK$54,BW16,'ANNUAL SUMMARY'!$V$9,BH6,'ANNUAL SUMMARY'!$BI$6)+SUMIFS('ANNUAL SUMMARY'!$CK$112,BW16,'ANNUAL SUMMARY'!$V$9,BH6,'ANNUAL SUMMARY'!$BI$64)+SUMIFS('ANNUAL SUMMARY'!$CK$170,BW16,'ANNUAL SUMMARY'!$V$9,BH6,'ANNUAL SUMMARY'!$BI$122)+SUMIFS('ANNUAL SUMMARY'!$CK$228,BW16,'ANNUAL SUMMARY'!$V$9,BH6,'ANNUAL SUMMARY'!$BI$180)+SUMIFS('ANNUAL SUMMARY'!$CK$286,BW16,'ANNUAL SUMMARY'!$V$9,BH6,'ANNUAL SUMMARY'!$BI$238)+SUMIFS('ANNUAL SUMMARY'!$CK$344,BW16,'ANNUAL SUMMARY'!$V$9,BH6,'ANNUAL SUMMARY'!$BI$296)+SUMIFS('ANNUAL SUMMARY'!$CK$402,BW16,'ANNUAL SUMMARY'!$V$9,BH6,'ANNUAL SUMMARY'!$BI$354)+SUMIFS('ANNUAL SUMMARY'!$CK$460,BW16,'ANNUAL SUMMARY'!$V$9,BH6,'ANNUAL SUMMARY'!$BI$412)+SUMIFS('ANNUAL SUMMARY'!$CK$518,BW16,'ANNUAL SUMMARY'!$V$9,BH6,'ANNUAL SUMMARY'!$BI$470)+SUMIFS('ANNUAL SUMMARY'!$CK$576,BW16,'ANNUAL SUMMARY'!$V$9,BH6,'ANNUAL SUMMARY'!$BI$528)+SUMIFS('ANNUAL SUMMARY'!$CK$634,BW16,'ANNUAL SUMMARY'!$V$9,BH6,'ANNUAL SUMMARY'!$BI$586)+SUMIFS('ANNUAL SUMMARY'!$CK$692,BW16,'ANNUAL SUMMARY'!$V$9,BH6,'ANNUAL SUMMARY'!$BI$644)+SUMIFS('ANNUAL SUMMARY'!$EJ$54,BW16,'ANNUAL SUMMARY'!$V$9,BH6,'ANNUAL SUMMARY'!$DH$6)+SUMIFS('ANNUAL SUMMARY'!$EJ$112,BW16,'ANNUAL SUMMARY'!$V$9,BH6,'ANNUAL SUMMARY'!$DH$64)+SUMIFS('ANNUAL SUMMARY'!$EJ$170,BW16,'ANNUAL SUMMARY'!$V$9,BH6,'ANNUAL SUMMARY'!$DH$122)+SUMIFS('ANNUAL SUMMARY'!$EJ$228,BW16,'ANNUAL SUMMARY'!$V$9,BH6,'ANNUAL SUMMARY'!$DH$180)+SUMIFS('ANNUAL SUMMARY'!$EJ$286,BW16,'ANNUAL SUMMARY'!$V$9,BH6,'ANNUAL SUMMARY'!$DH$238)+SUMIFS('ANNUAL SUMMARY'!$EJ$344,BW16,'ANNUAL SUMMARY'!$V$9,BH6,'ANNUAL SUMMARY'!$DH$296)+SUMIFS('ANNUAL SUMMARY'!$EJ$402,BW16,'ANNUAL SUMMARY'!$V$9,BH6,'ANNUAL SUMMARY'!$DH$354)+SUMIFS('ANNUAL SUMMARY'!$EJ$460,BW16,'ANNUAL SUMMARY'!$V$9,BH6,'ANNUAL SUMMARY'!$DH$412)+SUMIFS('ANNUAL SUMMARY'!$EJ$518,BW16,'ANNUAL SUMMARY'!$V$9,BH6,'ANNUAL SUMMARY'!$DH$470)+SUMIFS('ANNUAL SUMMARY'!$EJ$576,BW16,'ANNUAL SUMMARY'!$V$9,BH6,'ANNUAL SUMMARY'!$DH$528)+SUMIFS('ANNUAL SUMMARY'!$EJ$634,BW16,'ANNUAL SUMMARY'!$V$9,BH6,'ANNUAL SUMMARY'!$DH$586)+SUMIFS('ANNUAL SUMMARY'!$EJ$692,BW16,'ANNUAL SUMMARY'!$V$9,BH6,'ANNUAL SUMMARY'!$DH$644)+SUMIFS('ANNUAL SUMMARY'!$GG$54,BW16,'ANNUAL SUMMARY'!$V$9,BH6,'ANNUAL SUMMARY'!$FE$6)+SUMIFS('ANNUAL SUMMARY'!$GG$112,BW16,'ANNUAL SUMMARY'!$V$9,BH6,'ANNUAL SUMMARY'!$FE$64)+SUMIFS('ANNUAL SUMMARY'!$GG$170,BW16,'ANNUAL SUMMARY'!$V$9,BH6,'ANNUAL SUMMARY'!$FE$122)+SUMIFS('ANNUAL SUMMARY'!$GG$228,BW16,'ANNUAL SUMMARY'!$V$9,BH6,'ANNUAL SUMMARY'!$FE$180)+SUMIFS('ANNUAL SUMMARY'!$GG$286,BW16,'ANNUAL SUMMARY'!$V$9,BH6,'ANNUAL SUMMARY'!$FE$238)+SUMIFS('ANNUAL SUMMARY'!$GG$344,BW16,'ANNUAL SUMMARY'!$V$9,BH6,'ANNUAL SUMMARY'!$FE$296)+SUMIFS('ANNUAL SUMMARY'!$GG$402,BW16,'ANNUAL SUMMARY'!$V$9,BH6,'ANNUAL SUMMARY'!$FE$354)+SUMIFS('ANNUAL SUMMARY'!$GG$460,BW16,'ANNUAL SUMMARY'!$V$9,BH6,'ANNUAL SUMMARY'!$FE$412)+SUMIFS('ANNUAL SUMMARY'!$GG$518,BW16,'ANNUAL SUMMARY'!$V$9,BH6,'ANNUAL SUMMARY'!$FE$470)+SUMIFS('ANNUAL SUMMARY'!$GG$576,BW16,'ANNUAL SUMMARY'!$V$9,BH6,'ANNUAL SUMMARY'!$FE$528)+SUMIFS('ANNUAL SUMMARY'!$GG$634,BW16,'ANNUAL SUMMARY'!$V$9,BH6,'ANNUAL SUMMARY'!$FE$586)+SUMIFS('ANNUAL SUMMARY'!$GG$692,BW16,'ANNUAL SUMMARY'!$V$9,BH6,'ANNUAL SUMMARY'!$FE$644)</f>
        <v>0</v>
      </c>
      <c r="CK16" s="727"/>
      <c r="CL16" s="727"/>
      <c r="CM16" s="727"/>
      <c r="CN16" s="728">
        <f>SUMIFS('ANNUAL SUMMARY'!$AR$54,BW16,'ANNUAL SUMMARY'!$V$9,BH6,'ANNUAL SUMMARY'!$L$6)+SUMIFS('ANNUAL SUMMARY'!$AR$112,BW16,'ANNUAL SUMMARY'!$V$9,BH6,'ANNUAL SUMMARY'!$L$64)+SUMIFS('ANNUAL SUMMARY'!$AR$170,BW16,'ANNUAL SUMMARY'!$V$9,BH6,'ANNUAL SUMMARY'!$L$122)+SUMIFS('ANNUAL SUMMARY'!$AR$228,BW16,'ANNUAL SUMMARY'!$V$9,BH6,'ANNUAL SUMMARY'!$L$180)+SUMIFS('ANNUAL SUMMARY'!$AR$286,BW16,'ANNUAL SUMMARY'!$V$9,BH6,'ANNUAL SUMMARY'!$L$238)+SUMIFS('ANNUAL SUMMARY'!$AR$344,BW16,'ANNUAL SUMMARY'!$V$9,BH6,'ANNUAL SUMMARY'!$L$296)+SUMIFS('ANNUAL SUMMARY'!$AR$402,BW16,'ANNUAL SUMMARY'!$V$9,BH6,'ANNUAL SUMMARY'!$L$354)+SUMIFS('ANNUAL SUMMARY'!$AR$460,BW16,'ANNUAL SUMMARY'!$V$9,BH6,'ANNUAL SUMMARY'!$L$412)+SUMIFS('ANNUAL SUMMARY'!$AR$518,BW16,'ANNUAL SUMMARY'!$V$9,BH6,'ANNUAL SUMMARY'!$L$470)+SUMIFS('ANNUAL SUMMARY'!$AR$576,BW16,'ANNUAL SUMMARY'!$V$9,BH6,'ANNUAL SUMMARY'!$L$528)+SUMIFS('ANNUAL SUMMARY'!$AR$634,BW16,'ANNUAL SUMMARY'!$V$9,BH6,'ANNUAL SUMMARY'!$L$586)+SUMIFS('ANNUAL SUMMARY'!$AR$692,BW16,'ANNUAL SUMMARY'!$V$9,BH6,'ANNUAL SUMMARY'!$L$644)+SUMIFS('ANNUAL SUMMARY'!$CO$54,BW16,'ANNUAL SUMMARY'!$V$9,BH6,'ANNUAL SUMMARY'!$BI$6)+SUMIFS('ANNUAL SUMMARY'!$CO$112,BW16,'ANNUAL SUMMARY'!$V$9,BH6,'ANNUAL SUMMARY'!$BI$64)+SUMIFS('ANNUAL SUMMARY'!$CO$170,BW16,'ANNUAL SUMMARY'!$V$9,BH6,'ANNUAL SUMMARY'!$BI$122)+SUMIFS('ANNUAL SUMMARY'!$CO$228,BW16,'ANNUAL SUMMARY'!$V$9,BH6,'ANNUAL SUMMARY'!$BI$180)+SUMIFS('ANNUAL SUMMARY'!$CO$286,BW16,'ANNUAL SUMMARY'!$V$9,BH6,'ANNUAL SUMMARY'!$BI$238)+SUMIFS('ANNUAL SUMMARY'!$CO$344,BW16,'ANNUAL SUMMARY'!$V$9,BH6,'ANNUAL SUMMARY'!$BI$296)+SUMIFS('ANNUAL SUMMARY'!$CO$402,BW16,'ANNUAL SUMMARY'!$V$9,BH6,'ANNUAL SUMMARY'!$BI$354)+SUMIFS('ANNUAL SUMMARY'!$CO$460,BW16,'ANNUAL SUMMARY'!$V$9,BH6,'ANNUAL SUMMARY'!$BI$412)+SUMIFS('ANNUAL SUMMARY'!$CO$518,BW16,'ANNUAL SUMMARY'!$V$9,BH6,'ANNUAL SUMMARY'!$BI$470)+SUMIFS('ANNUAL SUMMARY'!$CO$576,BW16,'ANNUAL SUMMARY'!$V$9,BH6,'ANNUAL SUMMARY'!$BI$528)+SUMIFS('ANNUAL SUMMARY'!$CO$634,BW16,'ANNUAL SUMMARY'!$V$9,BH6,'ANNUAL SUMMARY'!$BI$586)+SUMIFS('ANNUAL SUMMARY'!$CO$692,BW16,'ANNUAL SUMMARY'!$V$9,BH6,'ANNUAL SUMMARY'!$BI$644)+SUMIFS('ANNUAL SUMMARY'!$EN$54,BW16,'ANNUAL SUMMARY'!$V$9,BH6,'ANNUAL SUMMARY'!$DH$6)+SUMIFS('ANNUAL SUMMARY'!$EN$112,BW16,'ANNUAL SUMMARY'!$V$9,BH6,'ANNUAL SUMMARY'!$DH$64)+SUMIFS('ANNUAL SUMMARY'!$EN$170,BW16,'ANNUAL SUMMARY'!$V$9,BH6,'ANNUAL SUMMARY'!$DH$122)+SUMIFS('ANNUAL SUMMARY'!$EN$228,BW16,'ANNUAL SUMMARY'!$V$9,BH6,'ANNUAL SUMMARY'!$DH$180)+SUMIFS('ANNUAL SUMMARY'!$EN$286,BW16,'ANNUAL SUMMARY'!$V$9,BH6,'ANNUAL SUMMARY'!$DH$238)+SUMIFS('ANNUAL SUMMARY'!$EN$344,BW16,'ANNUAL SUMMARY'!$V$9,BH6,'ANNUAL SUMMARY'!$DH$296)+SUMIFS('ANNUAL SUMMARY'!$EN$402,BW16,'ANNUAL SUMMARY'!$V$9,BH6,'ANNUAL SUMMARY'!$DH$354)+SUMIFS('ANNUAL SUMMARY'!$EN$460,BW16,'ANNUAL SUMMARY'!$V$9,BH6,'ANNUAL SUMMARY'!$DH$412)+SUMIFS('ANNUAL SUMMARY'!$EN$518,BW16,'ANNUAL SUMMARY'!$V$9,BH6,'ANNUAL SUMMARY'!$DH$470)+SUMIFS('ANNUAL SUMMARY'!$EN$576,BW16,'ANNUAL SUMMARY'!$V$9,BH6,'ANNUAL SUMMARY'!$DH$528)+SUMIFS('ANNUAL SUMMARY'!$EN$634,BW16,'ANNUAL SUMMARY'!$V$9,BH6,'ANNUAL SUMMARY'!$DH$586)+SUMIFS('ANNUAL SUMMARY'!$EN$692,BW16,'ANNUAL SUMMARY'!$V$9,BH6,'ANNUAL SUMMARY'!$DH$644)+SUMIFS('ANNUAL SUMMARY'!$GK$54,BW16,'ANNUAL SUMMARY'!$V$9,BH6,'ANNUAL SUMMARY'!$FE$6)+SUMIFS('ANNUAL SUMMARY'!$GK$112,BW16,'ANNUAL SUMMARY'!$V$9,BH6,'ANNUAL SUMMARY'!$FE$64)+SUMIFS('ANNUAL SUMMARY'!$GK$170,BW16,'ANNUAL SUMMARY'!$V$9,BH6,'ANNUAL SUMMARY'!$FE$122)+SUMIFS('ANNUAL SUMMARY'!$GK$228,BW16,'ANNUAL SUMMARY'!$V$9,BH6,'ANNUAL SUMMARY'!$FE$180)+SUMIFS('ANNUAL SUMMARY'!$GK$286,BW16,'ANNUAL SUMMARY'!$V$9,BH6,'ANNUAL SUMMARY'!$FE$238)+SUMIFS('ANNUAL SUMMARY'!$GK$344,BW16,'ANNUAL SUMMARY'!$V$9,BH6,'ANNUAL SUMMARY'!$FE$296)+SUMIFS('ANNUAL SUMMARY'!$GK$402,BW16,'ANNUAL SUMMARY'!$V$9,BH6,'ANNUAL SUMMARY'!$FE$354)+SUMIFS('ANNUAL SUMMARY'!$GK$460,BW16,'ANNUAL SUMMARY'!$V$9,BH6,'ANNUAL SUMMARY'!$FE$412)+SUMIFS('ANNUAL SUMMARY'!$GK$518,BW16,'ANNUAL SUMMARY'!$V$9,BH6,'ANNUAL SUMMARY'!$FE$470)+SUMIFS('ANNUAL SUMMARY'!$GK$576,BW16,'ANNUAL SUMMARY'!$V$9,BH6,'ANNUAL SUMMARY'!$FE$528)+SUMIFS('ANNUAL SUMMARY'!$GK$634,BW16,'ANNUAL SUMMARY'!$V$9,BH6,'ANNUAL SUMMARY'!$FE$586)+SUMIFS('ANNUAL SUMMARY'!$GK$692,BW16,'ANNUAL SUMMARY'!$V$9,BH6,'ANNUAL SUMMARY'!$FE$644)</f>
        <v>0</v>
      </c>
      <c r="CO16" s="728"/>
      <c r="CP16" s="728"/>
      <c r="CQ16" s="728">
        <f>SUMIFS('ANNUAL SUMMARY'!$AU$54,BW16,'ANNUAL SUMMARY'!$V$9,BH6,'ANNUAL SUMMARY'!$L$6)+SUMIFS('ANNUAL SUMMARY'!$AU$112,BW16,'ANNUAL SUMMARY'!$V$9,BH6,'ANNUAL SUMMARY'!$L$64)+SUMIFS('ANNUAL SUMMARY'!$AU$170,BW16,'ANNUAL SUMMARY'!$V$9,BH6,'ANNUAL SUMMARY'!$L$122)+SUMIFS('ANNUAL SUMMARY'!$AU$228,BW16,'ANNUAL SUMMARY'!$V$9,BH6,'ANNUAL SUMMARY'!$L$180)+SUMIFS('ANNUAL SUMMARY'!$AU$286,BW16,'ANNUAL SUMMARY'!$V$9,BH6,'ANNUAL SUMMARY'!$L$238)+SUMIFS('ANNUAL SUMMARY'!$AU$344,BW16,'ANNUAL SUMMARY'!$V$9,BH6,'ANNUAL SUMMARY'!$L$296)+SUMIFS('ANNUAL SUMMARY'!$AU$402,BW16,'ANNUAL SUMMARY'!$V$9,BH6,'ANNUAL SUMMARY'!$L$354)+SUMIFS('ANNUAL SUMMARY'!$AU$460,BW16,'ANNUAL SUMMARY'!$V$9,BH6,'ANNUAL SUMMARY'!$L$412)+SUMIFS('ANNUAL SUMMARY'!$AU$518,BW16,'ANNUAL SUMMARY'!$V$9,BH6,'ANNUAL SUMMARY'!$L$470)+SUMIFS('ANNUAL SUMMARY'!$AU$576,BW16,'ANNUAL SUMMARY'!$V$9,BH6,'ANNUAL SUMMARY'!$L$528)+SUMIFS('ANNUAL SUMMARY'!$AU$634,BW16,'ANNUAL SUMMARY'!$V$9,BH6,'ANNUAL SUMMARY'!$L$586)+SUMIFS('ANNUAL SUMMARY'!$AU$692,BW16,'ANNUAL SUMMARY'!$V$9,BH6,'ANNUAL SUMMARY'!$L$644)+SUMIFS('ANNUAL SUMMARY'!$CR$54,BW16,'ANNUAL SUMMARY'!$V$9,BH6,'ANNUAL SUMMARY'!$BI$6)+SUMIFS('ANNUAL SUMMARY'!$CR$112,BW16,'ANNUAL SUMMARY'!$V$9,BH6,'ANNUAL SUMMARY'!$BI$64)+SUMIFS('ANNUAL SUMMARY'!$CR$170,BW16,'ANNUAL SUMMARY'!$V$9,BH6,'ANNUAL SUMMARY'!$BI$122)+SUMIFS('ANNUAL SUMMARY'!$CR$228,BW16,'ANNUAL SUMMARY'!$V$9,BH6,'ANNUAL SUMMARY'!$BI$180)+SUMIFS('ANNUAL SUMMARY'!$CR$286,BW16,'ANNUAL SUMMARY'!$V$9,BH6,'ANNUAL SUMMARY'!$BI$238)+SUMIFS('ANNUAL SUMMARY'!$CR$344,BW16,'ANNUAL SUMMARY'!$V$9,BH6,'ANNUAL SUMMARY'!$BI$296)+SUMIFS('ANNUAL SUMMARY'!$CR$402,BW16,'ANNUAL SUMMARY'!$V$9,BH6,'ANNUAL SUMMARY'!$BI$354)+SUMIFS('ANNUAL SUMMARY'!$CR$460,BW16,'ANNUAL SUMMARY'!$V$9,BH6,'ANNUAL SUMMARY'!$BI$412)+SUMIFS('ANNUAL SUMMARY'!$CR$518,BW16,'ANNUAL SUMMARY'!$V$9,BH6,'ANNUAL SUMMARY'!$BI$470)+SUMIFS('ANNUAL SUMMARY'!$CR$576,BW16,'ANNUAL SUMMARY'!$V$9,BH6,'ANNUAL SUMMARY'!$BI$528)+SUMIFS('ANNUAL SUMMARY'!$CR$634,BW16,'ANNUAL SUMMARY'!$V$9,BH6,'ANNUAL SUMMARY'!$BI$586)+SUMIFS('ANNUAL SUMMARY'!$CR$692,BW16,'ANNUAL SUMMARY'!$V$9,BH6,'ANNUAL SUMMARY'!$BI$644)+SUMIFS('ANNUAL SUMMARY'!$EQ$54,BW16,'ANNUAL SUMMARY'!$V$9,BH6,'ANNUAL SUMMARY'!$DH$6)+SUMIFS('ANNUAL SUMMARY'!$EQ$112,BW16,'ANNUAL SUMMARY'!$V$9,BH6,'ANNUAL SUMMARY'!$DH$64)+SUMIFS('ANNUAL SUMMARY'!$EQ$170,BW16,'ANNUAL SUMMARY'!$V$9,BH6,'ANNUAL SUMMARY'!$DH$122)+SUMIFS('ANNUAL SUMMARY'!$EQ$228,BW16,'ANNUAL SUMMARY'!$V$9,BH6,'ANNUAL SUMMARY'!$DH$180)+SUMIFS('ANNUAL SUMMARY'!$EQ$286,BW16,'ANNUAL SUMMARY'!$V$9,BH6,'ANNUAL SUMMARY'!$DH$238)+SUMIFS('ANNUAL SUMMARY'!$EQ$344,BW16,'ANNUAL SUMMARY'!$V$9,BH6,'ANNUAL SUMMARY'!$DH$296)+SUMIFS('ANNUAL SUMMARY'!$EQ$402,BW16,'ANNUAL SUMMARY'!$V$9,BH6,'ANNUAL SUMMARY'!$DH$354)+SUMIFS('ANNUAL SUMMARY'!$EQ$460,BW16,'ANNUAL SUMMARY'!$V$9,BH6,'ANNUAL SUMMARY'!$DH$412)+SUMIFS('ANNUAL SUMMARY'!$EQ$518,BW16,'ANNUAL SUMMARY'!$V$9,BH6,'ANNUAL SUMMARY'!$DH$470)+SUMIFS('ANNUAL SUMMARY'!$EQ$576,BW16,'ANNUAL SUMMARY'!$V$9,BH6,'ANNUAL SUMMARY'!$DH$528)+SUMIFS('ANNUAL SUMMARY'!$EQ$634,BW16,'ANNUAL SUMMARY'!$V$9,BH6,'ANNUAL SUMMARY'!$DH$586)+SUMIFS('ANNUAL SUMMARY'!$EQ$692,BW16,'ANNUAL SUMMARY'!$V$9,BH6,'ANNUAL SUMMARY'!$DH$644)+SUMIFS('ANNUAL SUMMARY'!$GN$54,BW16,'ANNUAL SUMMARY'!$V$9,BH6,'ANNUAL SUMMARY'!$FE$6)+SUMIFS('ANNUAL SUMMARY'!$GN$112,BW16,'ANNUAL SUMMARY'!$V$9,BH6,'ANNUAL SUMMARY'!$FE$64)+SUMIFS('ANNUAL SUMMARY'!$GN$170,BW16,'ANNUAL SUMMARY'!$V$9,BH6,'ANNUAL SUMMARY'!$FE$122)+SUMIFS('ANNUAL SUMMARY'!$GN$228,BW16,'ANNUAL SUMMARY'!$V$9,BH6,'ANNUAL SUMMARY'!$FE$180)+SUMIFS('ANNUAL SUMMARY'!$GN$286,BW16,'ANNUAL SUMMARY'!$V$9,BH6,'ANNUAL SUMMARY'!$FE$238)+SUMIFS('ANNUAL SUMMARY'!$GN$344,BW16,'ANNUAL SUMMARY'!$V$9,BH6,'ANNUAL SUMMARY'!$FE$296)+SUMIFS('ANNUAL SUMMARY'!$GN$402,BW16,'ANNUAL SUMMARY'!$V$9,BH6,'ANNUAL SUMMARY'!$FE$354)+SUMIFS('ANNUAL SUMMARY'!$GN$460,BW16,'ANNUAL SUMMARY'!$V$9,BH6,'ANNUAL SUMMARY'!$FE$412)+SUMIFS('ANNUAL SUMMARY'!$GN$518,BW16,'ANNUAL SUMMARY'!$V$9,BH6,'ANNUAL SUMMARY'!$FE$470)+SUMIFS('ANNUAL SUMMARY'!$GN$576,BW16,'ANNUAL SUMMARY'!$V$9,BH6,'ANNUAL SUMMARY'!$FE$528)+SUMIFS('ANNUAL SUMMARY'!$GN$634,BW16,'ANNUAL SUMMARY'!$V$9,BH6,'ANNUAL SUMMARY'!$FE$586)+SUMIFS('ANNUAL SUMMARY'!$GN$692,BW16,'ANNUAL SUMMARY'!$V$9,BH6,'ANNUAL SUMMARY'!$FE$644)</f>
        <v>0</v>
      </c>
      <c r="CR16" s="728"/>
      <c r="CS16" s="728"/>
      <c r="CT16" s="1263"/>
      <c r="CU16" s="1250"/>
      <c r="CV16" s="154"/>
      <c r="CW16" s="12"/>
      <c r="CX16" s="12"/>
      <c r="CY16" s="12"/>
      <c r="CZ16" s="12"/>
      <c r="DA16" s="12"/>
      <c r="DB16" s="12"/>
      <c r="DC16" s="12"/>
      <c r="DD16" s="12"/>
      <c r="DE16" s="12"/>
      <c r="DF16" s="12"/>
      <c r="DG16" s="12"/>
      <c r="DH16" s="15"/>
      <c r="DI16" s="729" t="str">
        <f>'ANNUAL SUMMARY'!$O$20</f>
        <v>NIGHT</v>
      </c>
      <c r="DJ16" s="730"/>
      <c r="DK16" s="730"/>
      <c r="DL16" s="730"/>
      <c r="DM16" s="745"/>
      <c r="DN16" s="749">
        <f>SUMIF('ANNUAL SUMMARY'!$FE$622,DF6,'ANNUAL SUMMARY'!$FM$636)+SUMIF('ANNUAL SUMMARY'!$DH$622,DF6,'ANNUAL SUMMARY'!$DP$636)+SUMIF('ANNUAL SUMMARY'!$BI$622,DF6,'ANNUAL SUMMARY'!$BQ$636)+SUMIF('ANNUAL SUMMARY'!$L$622,DF6,'ANNUAL SUMMARY'!$T$636)+SUMIF('ANNUAL SUMMARY'!$FE$566,DF6,'ANNUAL SUMMARY'!$FM$580)+SUMIF('ANNUAL SUMMARY'!$DH$566,DF6,'ANNUAL SUMMARY'!$DP$580)+SUMIF('ANNUAL SUMMARY'!$BI$566,DF6,'ANNUAL SUMMARY'!$BQ$580)+SUMIF('ANNUAL SUMMARY'!$L$566,DF6,'ANNUAL SUMMARY'!$T$580)+SUMIF('ANNUAL SUMMARY'!$FE$510,DF6,'ANNUAL SUMMARY'!$FM$524)+SUMIF('ANNUAL SUMMARY'!$DH$510,DF6,'ANNUAL SUMMARY'!$DP$524)+SUMIF('ANNUAL SUMMARY'!$BI$510,DF6,'ANNUAL SUMMARY'!$BQ$524)+SUMIF('ANNUAL SUMMARY'!$L$510,DF6,'ANNUAL SUMMARY'!$T$524)+SUMIF('ANNUAL SUMMARY'!$FE$454,DF6,'ANNUAL SUMMARY'!$FM$468)+SUMIF('ANNUAL SUMMARY'!$DH$454,DF6,'ANNUAL SUMMARY'!$DP$468)+SUMIF('ANNUAL SUMMARY'!$BI$454,DF6,'ANNUAL SUMMARY'!$BQ$468)+SUMIF('ANNUAL SUMMARY'!$L$454,DF6,'ANNUAL SUMMARY'!$T$468)+SUMIF('ANNUAL SUMMARY'!$FE$398,DF6,'ANNUAL SUMMARY'!$FM$412)+SUMIF('ANNUAL SUMMARY'!$DH$398,DF6,'ANNUAL SUMMARY'!$DP$412)+SUMIF('ANNUAL SUMMARY'!$BI$398,DF6,'ANNUAL SUMMARY'!$BQ$412)+SUMIF('ANNUAL SUMMARY'!$L$398,DF6,'ANNUAL SUMMARY'!$T$412)+SUMIF('ANNUAL SUMMARY'!$FE$342,DF6,'ANNUAL SUMMARY'!$FM$356)+SUMIF('ANNUAL SUMMARY'!$DH$342,DF6,'ANNUAL SUMMARY'!$DP$356)+SUMIF('ANNUAL SUMMARY'!$BI$342,DF6,'ANNUAL SUMMARY'!$BQ$356)+SUMIF('ANNUAL SUMMARY'!$L$342,DF6,'ANNUAL SUMMARY'!$T$356)+SUMIF('ANNUAL SUMMARY'!$FE$286,DF6,'ANNUAL SUMMARY'!$FM$300)+SUMIF('ANNUAL SUMMARY'!$DH$286,DF6,'ANNUAL SUMMARY'!$DP$300)+SUMIF('ANNUAL SUMMARY'!$BI$286,DF6,'ANNUAL SUMMARY'!$BQ$300)+SUMIF('ANNUAL SUMMARY'!$L$286,DF6,'ANNUAL SUMMARY'!$T$300)+SUMIF('ANNUAL SUMMARY'!$FE$230,DF6,'ANNUAL SUMMARY'!$FM$244)+SUMIF('ANNUAL SUMMARY'!$DH$230,DF6,'ANNUAL SUMMARY'!$DP$244)+SUMIF('ANNUAL SUMMARY'!$BI$230,DF6,'ANNUAL SUMMARY'!$BQ$244)+SUMIF('ANNUAL SUMMARY'!$L$230,DF6,'ANNUAL SUMMARY'!$T$244)+SUMIF('ANNUAL SUMMARY'!$FE$174,DF6,'ANNUAL SUMMARY'!$FM$188)+SUMIF('ANNUAL SUMMARY'!$DH$174,DF6,'ANNUAL SUMMARY'!$DP$188)+SUMIF('ANNUAL SUMMARY'!$BI$174,DF6,'ANNUAL SUMMARY'!$BQ$188)+SUMIF('ANNUAL SUMMARY'!$L$174,DF6,'ANNUAL SUMMARY'!$T$188)+SUMIF('ANNUAL SUMMARY'!$FE$118,DF6,'ANNUAL SUMMARY'!$FM$132)+SUMIF('ANNUAL SUMMARY'!$DH$118,DF6,'ANNUAL SUMMARY'!$DP$132)+SUMIF('ANNUAL SUMMARY'!$BI$118,DF6,'ANNUAL SUMMARY'!$BQ$132)+SUMIF('ANNUAL SUMMARY'!$L$118,DF6,'ANNUAL SUMMARY'!$T$132)+SUMIF('ANNUAL SUMMARY'!$FE$62,DF6,'ANNUAL SUMMARY'!$FM$76)+SUMIF('ANNUAL SUMMARY'!$DH$62,DF6,'ANNUAL SUMMARY'!$DP$76)+SUMIF('ANNUAL SUMMARY'!$BI$62,DF6,'ANNUAL SUMMARY'!$BQ$76)+SUMIF('ANNUAL SUMMARY'!$L$62,DF6,'ANNUAL SUMMARY'!$T$76)+SUMIF('ANNUAL SUMMARY'!$FE$6,DF6,'ANNUAL SUMMARY'!$FM$20)+SUMIF('ANNUAL SUMMARY'!$DH$6,DF6,'ANNUAL SUMMARY'!$DP$20)+SUMIF('ANNUAL SUMMARY'!$BI$6,DF6,'ANNUAL SUMMARY'!$BQ$20)+SUMIF('ANNUAL SUMMARY'!$L$6,DF6,'ANNUAL SUMMARY'!$T$20)+SUMIF('PREVIOUS LOGS'!$K$6,DF6,'PREVIOUS LOGS'!$S$17)+SUMIF('PREVIOUS LOGS'!$K$59,$K$6,'PREVIOUS LOGS'!$S$70)+SUMIF('PREVIOUS LOGS'!$K$112,DF6,'PREVIOUS LOGS'!$S$123)+SUMIF('PREVIOUS LOGS'!$K$165,DF6,'PREVIOUS LOGS'!$S$176)+SUMIF('PREVIOUS LOGS'!$K$218,DF6,'PREVIOUS LOGS'!$S$229)+SUMIF('PREVIOUS LOGS'!$K$271,DF6,'PREVIOUS LOGS'!$S$282)+SUMIF('PREVIOUS LOGS'!$K$324,DF6,'PREVIOUS LOGS'!$S$335)+SUMIF('PREVIOUS LOGS'!$BH$6,DF6,'PREVIOUS LOGS'!$BP$17)+SUMIF('PREVIOUS LOGS'!$BH$59,$K$6,'PREVIOUS LOGS'!$BP$70)+SUMIF('PREVIOUS LOGS'!$BH$112,DF6,'PREVIOUS LOGS'!$BP$123)+SUMIF('PREVIOUS LOGS'!$BH$165,DF6,'PREVIOUS LOGS'!$BP$176)+SUMIF('PREVIOUS LOGS'!$BH$218,DF6,'PREVIOUS LOGS'!$BP$229)+SUMIF('PREVIOUS LOGS'!$BH$271,DF6,'PREVIOUS LOGS'!$BP$282)+SUMIF('PREVIOUS LOGS'!$BH$324,DF6,'PREVIOUS LOGS'!$BP$335)+SUMIF('PREVIOUS LOGS'!$DF$6,DF6,'PREVIOUS LOGS'!$DN$17)+SUMIF('PREVIOUS LOGS'!$DF$59,$K$6,'PREVIOUS LOGS'!$DN$70)+SUMIF('PREVIOUS LOGS'!$DF$112,DF6,'PREVIOUS LOGS'!$DN$123)+SUMIF('PREVIOUS LOGS'!$DF$165,DF6,'PREVIOUS LOGS'!$DN$176)+SUMIF('PREVIOUS LOGS'!$DF$218,DF6,'PREVIOUS LOGS'!$DN$229)+SUMIF('PREVIOUS LOGS'!$DF$271,DF6,'PREVIOUS LOGS'!$DN$282)+SUMIF('PREVIOUS LOGS'!$DF$324,DF6,'PREVIOUS LOGS'!$DN$335)+SUMIF('PREVIOUS LOGS'!$FC$6,DF6,'PREVIOUS LOGS'!$FK$17)+SUMIF('PREVIOUS LOGS'!$FC$59,$K$6,'PREVIOUS LOGS'!$FK$70)+SUMIF('PREVIOUS LOGS'!$FC$112,DF6,'PREVIOUS LOGS'!$FK$123)+SUMIF('PREVIOUS LOGS'!$FC$165,DF6,'PREVIOUS LOGS'!$FK$176)+SUMIF('PREVIOUS LOGS'!$FC$218,DF6,'PREVIOUS LOGS'!$FK$229)+SUMIF('PREVIOUS LOGS'!$FC$271,DF6,'PREVIOUS LOGS'!$FK$282)+SUMIF('PREVIOUS LOGS'!$FC$324,DF6,'PREVIOUS LOGS'!$FK$335)</f>
        <v>0</v>
      </c>
      <c r="DO16" s="750"/>
      <c r="DP16" s="750"/>
      <c r="DQ16" s="750"/>
      <c r="DR16" s="750"/>
      <c r="DS16" s="751"/>
      <c r="DT16" s="15"/>
      <c r="DU16" s="812">
        <f>IF(DU12=0," ",DU12+2)</f>
        <v>2024</v>
      </c>
      <c r="DV16" s="813"/>
      <c r="DW16" s="813"/>
      <c r="DX16" s="813"/>
      <c r="DY16" s="813"/>
      <c r="DZ16" s="1118">
        <f>SUMIFS('ANNUAL SUMMARY'!$AF$54,DU16,'ANNUAL SUMMARY'!$V$9,DF6,'ANNUAL SUMMARY'!$L$6)+SUMIFS('ANNUAL SUMMARY'!$AF$112,DU16,'ANNUAL SUMMARY'!$V$9,DF6,'ANNUAL SUMMARY'!$L$64)+SUMIFS('ANNUAL SUMMARY'!$AF$170,DU16,'ANNUAL SUMMARY'!$V$9,DF6,'ANNUAL SUMMARY'!$L$122)+SUMIFS('ANNUAL SUMMARY'!$AF$228,DU16,'ANNUAL SUMMARY'!$V$9,DF6,'ANNUAL SUMMARY'!$L$180)+SUMIFS('ANNUAL SUMMARY'!$AF$286,DU16,'ANNUAL SUMMARY'!$V$9,DF6,'ANNUAL SUMMARY'!$L$238)+SUMIFS('ANNUAL SUMMARY'!$AF$344,DU16,'ANNUAL SUMMARY'!$V$9,DF6,'ANNUAL SUMMARY'!$L$296)+SUMIFS('ANNUAL SUMMARY'!$AF$402,DU16,'ANNUAL SUMMARY'!$V$9,DF6,'ANNUAL SUMMARY'!$L$354)+SUMIFS('ANNUAL SUMMARY'!$AF$460,DU16,'ANNUAL SUMMARY'!$V$9,DF6,'ANNUAL SUMMARY'!$L$412)+SUMIFS('ANNUAL SUMMARY'!$AF$518,DU16,'ANNUAL SUMMARY'!$V$9,DF6,'ANNUAL SUMMARY'!$L$470)+SUMIFS('ANNUAL SUMMARY'!$AF$576,DU16,'ANNUAL SUMMARY'!$V$9,DF6,'ANNUAL SUMMARY'!$L$528)+SUMIFS('ANNUAL SUMMARY'!$AF$634,DU16,'ANNUAL SUMMARY'!$V$9,DF6,'ANNUAL SUMMARY'!$L$586)+SUMIFS('ANNUAL SUMMARY'!$AF$692,DU16,'ANNUAL SUMMARY'!$V$9,DF6,'ANNUAL SUMMARY'!$L$644)+SUMIFS('ANNUAL SUMMARY'!$CC$54,DU16,'ANNUAL SUMMARY'!$V$9,DF6,'ANNUAL SUMMARY'!$BI$6)+SUMIFS('ANNUAL SUMMARY'!$CC$112,DU16,'ANNUAL SUMMARY'!$V$9,DF6,'ANNUAL SUMMARY'!$BI$64)+SUMIFS('ANNUAL SUMMARY'!$CC$170,DU16,'ANNUAL SUMMARY'!$V$9,DF6,'ANNUAL SUMMARY'!$BI$122)+SUMIFS('ANNUAL SUMMARY'!$CC$228,DU16,'ANNUAL SUMMARY'!$V$9,DF6,'ANNUAL SUMMARY'!$BI$180)+SUMIFS('ANNUAL SUMMARY'!$CC$286,DU16,'ANNUAL SUMMARY'!$V$9,DF6,'ANNUAL SUMMARY'!$BI$238)+SUMIFS('ANNUAL SUMMARY'!$CC$344,DU16,'ANNUAL SUMMARY'!$V$9,DF6,'ANNUAL SUMMARY'!$BI$296)+SUMIFS('ANNUAL SUMMARY'!$CC$402,DU16,'ANNUAL SUMMARY'!$V$9,DF6,'ANNUAL SUMMARY'!$BI$354)+SUMIFS('ANNUAL SUMMARY'!$CC$460,DU16,'ANNUAL SUMMARY'!$V$9,DF6,'ANNUAL SUMMARY'!$BI$412)+SUMIFS('ANNUAL SUMMARY'!$CC$518,DU16,'ANNUAL SUMMARY'!$V$9,DF6,'ANNUAL SUMMARY'!$BI$470)+SUMIFS('ANNUAL SUMMARY'!$CC$576,DU16,'ANNUAL SUMMARY'!$V$9,DF6,'ANNUAL SUMMARY'!$BI$528)+SUMIFS('ANNUAL SUMMARY'!$CC$634,DU16,'ANNUAL SUMMARY'!$V$9,DF6,'ANNUAL SUMMARY'!$BI$586)+SUMIFS('ANNUAL SUMMARY'!$CC$692,DU16,'ANNUAL SUMMARY'!$V$9,DF6,'ANNUAL SUMMARY'!$BI$644)+SUMIFS('ANNUAL SUMMARY'!$EB$54,DU16,'ANNUAL SUMMARY'!$V$9,DF6,'ANNUAL SUMMARY'!$DH$6)+SUMIFS('ANNUAL SUMMARY'!$EB$112,DU16,'ANNUAL SUMMARY'!$V$9,DF6,'ANNUAL SUMMARY'!$DH$64)+SUMIFS('ANNUAL SUMMARY'!$EB$170,DU16,'ANNUAL SUMMARY'!$V$9,DF6,'ANNUAL SUMMARY'!$DH$122)+SUMIFS('ANNUAL SUMMARY'!$EB$228,DU16,'ANNUAL SUMMARY'!$V$9,DF6,'ANNUAL SUMMARY'!$DH$180)+SUMIFS('ANNUAL SUMMARY'!$EB$286,DU16,'ANNUAL SUMMARY'!$V$9,DF6,'ANNUAL SUMMARY'!$DH$238)+SUMIFS('ANNUAL SUMMARY'!$EB$344,DU16,'ANNUAL SUMMARY'!$V$9,DF6,'ANNUAL SUMMARY'!$DH$296)+SUMIFS('ANNUAL SUMMARY'!$EB$402,DU16,'ANNUAL SUMMARY'!$V$9,DF6,'ANNUAL SUMMARY'!$DH$354)+SUMIFS('ANNUAL SUMMARY'!$EB$460,DU16,'ANNUAL SUMMARY'!$V$9,DF6,'ANNUAL SUMMARY'!$DH$412)+SUMIFS('ANNUAL SUMMARY'!$EB$518,DU16,'ANNUAL SUMMARY'!$V$9,DF6,'ANNUAL SUMMARY'!$DH$470)+SUMIFS('ANNUAL SUMMARY'!$EB$576,DU16,'ANNUAL SUMMARY'!$V$9,DF6,'ANNUAL SUMMARY'!$DH$528)+SUMIFS('ANNUAL SUMMARY'!$EB$634,DU16,'ANNUAL SUMMARY'!$V$9,DF6,'ANNUAL SUMMARY'!$DH$586)+SUMIFS('ANNUAL SUMMARY'!$EB$692,DU16,'ANNUAL SUMMARY'!$V$9,DF6,'ANNUAL SUMMARY'!$DH$644)+SUMIFS('ANNUAL SUMMARY'!$FY$54,DU16,'ANNUAL SUMMARY'!$V$9,DF6,'ANNUAL SUMMARY'!$FE$6)+SUMIFS('ANNUAL SUMMARY'!$FY$112,DU16,'ANNUAL SUMMARY'!$V$9,DF6,'ANNUAL SUMMARY'!$FE$64)+SUMIFS('ANNUAL SUMMARY'!$FY$170,DU16,'ANNUAL SUMMARY'!$V$9,DF6,'ANNUAL SUMMARY'!$FE$122)+SUMIFS('ANNUAL SUMMARY'!$FY$228,DU16,'ANNUAL SUMMARY'!$V$9,DF6,'ANNUAL SUMMARY'!$FE$180)+SUMIFS('ANNUAL SUMMARY'!$FY$286,DU16,'ANNUAL SUMMARY'!$V$9,DF6,'ANNUAL SUMMARY'!$FE$238)+SUMIFS('ANNUAL SUMMARY'!$FY$344,DU16,'ANNUAL SUMMARY'!$V$9,DF6,'ANNUAL SUMMARY'!$FE$296)+SUMIFS('ANNUAL SUMMARY'!$FY$402,DU16,'ANNUAL SUMMARY'!$V$9,DF6,'ANNUAL SUMMARY'!$FE$354)+SUMIFS('ANNUAL SUMMARY'!$FY$460,DU16,'ANNUAL SUMMARY'!$V$9,DF6,'ANNUAL SUMMARY'!$FE$412)+SUMIFS('ANNUAL SUMMARY'!$FY$518,DU16,'ANNUAL SUMMARY'!$V$9,DF6,'ANNUAL SUMMARY'!$FE$470)+SUMIFS('ANNUAL SUMMARY'!$FY$576,DU16,'ANNUAL SUMMARY'!$V$9,DF6,'ANNUAL SUMMARY'!$FE$528)+SUMIFS('ANNUAL SUMMARY'!$FY$634,DU16,'ANNUAL SUMMARY'!$V$9,DF6,'ANNUAL SUMMARY'!$FE$586)+SUMIFS('ANNUAL SUMMARY'!$FY$692,DU16,'ANNUAL SUMMARY'!$V$9,DF6,'ANNUAL SUMMARY'!$FE$644)</f>
        <v>0</v>
      </c>
      <c r="EA16" s="727"/>
      <c r="EB16" s="727"/>
      <c r="EC16" s="727"/>
      <c r="ED16" s="727">
        <f>SUMIFS('ANNUAL SUMMARY'!$AJ$54,DU16,'ANNUAL SUMMARY'!$V$9,DF6,'ANNUAL SUMMARY'!$L$6)+SUMIFS('ANNUAL SUMMARY'!$AJ$112,DU16,'ANNUAL SUMMARY'!$V$9,DF6,'ANNUAL SUMMARY'!$L$64)+SUMIFS('ANNUAL SUMMARY'!$AJ$170,DU16,'ANNUAL SUMMARY'!$V$9,DF6,'ANNUAL SUMMARY'!$L$122)+SUMIFS('ANNUAL SUMMARY'!$AJ$228,DU16,'ANNUAL SUMMARY'!$V$9,DF6,'ANNUAL SUMMARY'!$L$180)+SUMIFS('ANNUAL SUMMARY'!$AJ$286,DU16,'ANNUAL SUMMARY'!$V$9,DF6,'ANNUAL SUMMARY'!$L$238)+SUMIFS('ANNUAL SUMMARY'!$AJ$344,DU16,'ANNUAL SUMMARY'!$V$9,DF6,'ANNUAL SUMMARY'!$L$296)+SUMIFS('ANNUAL SUMMARY'!$AJ$402,DU16,'ANNUAL SUMMARY'!$V$9,DF6,'ANNUAL SUMMARY'!$L$354)+SUMIFS('ANNUAL SUMMARY'!$AJ$460,DU16,'ANNUAL SUMMARY'!$V$9,DF6,'ANNUAL SUMMARY'!$L$412)+SUMIFS('ANNUAL SUMMARY'!$AJ$518,DU16,'ANNUAL SUMMARY'!$V$9,DF6,'ANNUAL SUMMARY'!$L$470)+SUMIFS('ANNUAL SUMMARY'!$AJ$576,DU16,'ANNUAL SUMMARY'!$V$9,DF6,'ANNUAL SUMMARY'!$L$528)+SUMIFS('ANNUAL SUMMARY'!$AJ$634,DU16,'ANNUAL SUMMARY'!$V$9,DF6,'ANNUAL SUMMARY'!$L$586)+SUMIFS('ANNUAL SUMMARY'!$AJ$692,DU16,'ANNUAL SUMMARY'!$V$9,DF6,'ANNUAL SUMMARY'!$L$644)+SUMIFS('ANNUAL SUMMARY'!$CG$54,DU16,'ANNUAL SUMMARY'!$V$9,DF6,'ANNUAL SUMMARY'!$BI$6)+SUMIFS('ANNUAL SUMMARY'!$CG$112,DU16,'ANNUAL SUMMARY'!$V$9,DF6,'ANNUAL SUMMARY'!$BI$64)+SUMIFS('ANNUAL SUMMARY'!$CG$170,DU16,'ANNUAL SUMMARY'!$V$9,DF6,'ANNUAL SUMMARY'!$BI$122)+SUMIFS('ANNUAL SUMMARY'!$CG$228,DU16,'ANNUAL SUMMARY'!$V$9,DF6,'ANNUAL SUMMARY'!$BI$180)+SUMIFS('ANNUAL SUMMARY'!$CG$286,DU16,'ANNUAL SUMMARY'!$V$9,DF6,'ANNUAL SUMMARY'!$BI$238)+SUMIFS('ANNUAL SUMMARY'!$CG$344,DU16,'ANNUAL SUMMARY'!$V$9,DF6,'ANNUAL SUMMARY'!$BI$296)+SUMIFS('ANNUAL SUMMARY'!$CG$402,DU16,'ANNUAL SUMMARY'!$V$9,DF6,'ANNUAL SUMMARY'!$BI$354)+SUMIFS('ANNUAL SUMMARY'!$CG$460,DU16,'ANNUAL SUMMARY'!$V$9,DF6,'ANNUAL SUMMARY'!$BI$412)+SUMIFS('ANNUAL SUMMARY'!$CG$518,DU16,'ANNUAL SUMMARY'!$V$9,DF6,'ANNUAL SUMMARY'!$BI$470)+SUMIFS('ANNUAL SUMMARY'!$CG$576,DU16,'ANNUAL SUMMARY'!$V$9,DF6,'ANNUAL SUMMARY'!$BI$528)+SUMIFS('ANNUAL SUMMARY'!$CG$634,DU16,'ANNUAL SUMMARY'!$V$9,DF6,'ANNUAL SUMMARY'!$BI$586)+SUMIFS('ANNUAL SUMMARY'!$CG$692,DU16,'ANNUAL SUMMARY'!$V$9,DF6,'ANNUAL SUMMARY'!$BI$644)+SUMIFS('ANNUAL SUMMARY'!$EF$54,DU16,'ANNUAL SUMMARY'!$V$9,DF6,'ANNUAL SUMMARY'!$DH$6)+SUMIFS('ANNUAL SUMMARY'!$EF$112,DU16,'ANNUAL SUMMARY'!$V$9,DF6,'ANNUAL SUMMARY'!$DH$64)+SUMIFS('ANNUAL SUMMARY'!$EF$170,DU16,'ANNUAL SUMMARY'!$V$9,DF6,'ANNUAL SUMMARY'!$DH$122)+SUMIFS('ANNUAL SUMMARY'!$EF$228,DU16,'ANNUAL SUMMARY'!$V$9,DF6,'ANNUAL SUMMARY'!$DH$180)+SUMIFS('ANNUAL SUMMARY'!$EF$286,DU16,'ANNUAL SUMMARY'!$V$9,DF6,'ANNUAL SUMMARY'!$DH$238)+SUMIFS('ANNUAL SUMMARY'!$EF$344,DU16,'ANNUAL SUMMARY'!$V$9,DF6,'ANNUAL SUMMARY'!$DH$296)+SUMIFS('ANNUAL SUMMARY'!$EF$402,DU16,'ANNUAL SUMMARY'!$V$9,DF6,'ANNUAL SUMMARY'!$DH$354)+SUMIFS('ANNUAL SUMMARY'!$EF$460,DU16,'ANNUAL SUMMARY'!$V$9,DF6,'ANNUAL SUMMARY'!$DH$412)+SUMIFS('ANNUAL SUMMARY'!$EF$518,DU16,'ANNUAL SUMMARY'!$V$9,DF6,'ANNUAL SUMMARY'!$DH$470)+SUMIFS('ANNUAL SUMMARY'!$EF$576,DU16,'ANNUAL SUMMARY'!$V$9,DF6,'ANNUAL SUMMARY'!$DH$528)+SUMIFS('ANNUAL SUMMARY'!$EF$634,DU16,'ANNUAL SUMMARY'!$V$9,DF6,'ANNUAL SUMMARY'!$DH$586)+SUMIFS('ANNUAL SUMMARY'!$EF$692,DU16,'ANNUAL SUMMARY'!$V$9,DF6,'ANNUAL SUMMARY'!$DH$644)+SUMIFS('ANNUAL SUMMARY'!$GC$54,DU16,'ANNUAL SUMMARY'!$V$9,DF6,'ANNUAL SUMMARY'!$FE$6)+SUMIFS('ANNUAL SUMMARY'!$GC$112,DU16,'ANNUAL SUMMARY'!$V$9,DF6,'ANNUAL SUMMARY'!$FE$64)+SUMIFS('ANNUAL SUMMARY'!$GC$170,DU16,'ANNUAL SUMMARY'!$V$9,DF6,'ANNUAL SUMMARY'!$FE$122)+SUMIFS('ANNUAL SUMMARY'!$GC$228,DU16,'ANNUAL SUMMARY'!$V$9,DF6,'ANNUAL SUMMARY'!$FE$180)+SUMIFS('ANNUAL SUMMARY'!$GC$286,DU16,'ANNUAL SUMMARY'!$V$9,DF6,'ANNUAL SUMMARY'!$FE$238)+SUMIFS('ANNUAL SUMMARY'!$GC$344,DU16,'ANNUAL SUMMARY'!$V$9,DF6,'ANNUAL SUMMARY'!$FE$296)+SUMIFS('ANNUAL SUMMARY'!$GC$402,DU16,'ANNUAL SUMMARY'!$V$9,DF6,'ANNUAL SUMMARY'!$FE$354)+SUMIFS('ANNUAL SUMMARY'!$GC$460,DU16,'ANNUAL SUMMARY'!$V$9,DF6,'ANNUAL SUMMARY'!$FE$412)+SUMIFS('ANNUAL SUMMARY'!$GC$518,DU16,'ANNUAL SUMMARY'!$V$9,DF6,'ANNUAL SUMMARY'!$FE$470)+SUMIFS('ANNUAL SUMMARY'!$GC$576,DU16,'ANNUAL SUMMARY'!$V$9,DF6,'ANNUAL SUMMARY'!$FE$528)+SUMIFS('ANNUAL SUMMARY'!$GC$634,DU16,'ANNUAL SUMMARY'!$V$9,DF6,'ANNUAL SUMMARY'!$FE$586)+SUMIFS('ANNUAL SUMMARY'!$GC$692,DU16,'ANNUAL SUMMARY'!$V$9,DF6,'ANNUAL SUMMARY'!$FE$644)</f>
        <v>0</v>
      </c>
      <c r="EE16" s="727"/>
      <c r="EF16" s="727"/>
      <c r="EG16" s="727"/>
      <c r="EH16" s="727">
        <f>SUMIFS('ANNUAL SUMMARY'!$AN$54,DU16,'ANNUAL SUMMARY'!$V$9,DF6,'ANNUAL SUMMARY'!$L$6)+SUMIFS('ANNUAL SUMMARY'!$AN$112,DU16,'ANNUAL SUMMARY'!$V$9,DF6,'ANNUAL SUMMARY'!$L$64)+SUMIFS('ANNUAL SUMMARY'!$AN$170,DU16,'ANNUAL SUMMARY'!$V$9,DF6,'ANNUAL SUMMARY'!$L$122)+SUMIFS('ANNUAL SUMMARY'!$AN$228,DU16,'ANNUAL SUMMARY'!$V$9,DF6,'ANNUAL SUMMARY'!$L$180)+SUMIFS('ANNUAL SUMMARY'!$AN$286,DU16,'ANNUAL SUMMARY'!$V$9,DF6,'ANNUAL SUMMARY'!$L$238)+SUMIFS('ANNUAL SUMMARY'!$AN$344,DU16,'ANNUAL SUMMARY'!$V$9,DF6,'ANNUAL SUMMARY'!$L$296)+SUMIFS('ANNUAL SUMMARY'!$AN$402,DU16,'ANNUAL SUMMARY'!$V$9,DF6,'ANNUAL SUMMARY'!$L$354)+SUMIFS('ANNUAL SUMMARY'!$AN$460,DU16,'ANNUAL SUMMARY'!$V$9,DF6,'ANNUAL SUMMARY'!$L$412)+SUMIFS('ANNUAL SUMMARY'!$AN$518,DU16,'ANNUAL SUMMARY'!$V$9,DF6,'ANNUAL SUMMARY'!$L$470)+SUMIFS('ANNUAL SUMMARY'!$AN$576,DU16,'ANNUAL SUMMARY'!$V$9,DF6,'ANNUAL SUMMARY'!$L$528)+SUMIFS('ANNUAL SUMMARY'!$AN$634,DU16,'ANNUAL SUMMARY'!$V$9,DF6,'ANNUAL SUMMARY'!$L$586)+SUMIFS('ANNUAL SUMMARY'!$AN$692,DU16,'ANNUAL SUMMARY'!$V$9,DF6,'ANNUAL SUMMARY'!$L$644)+SUMIFS('ANNUAL SUMMARY'!$CK$54,DU16,'ANNUAL SUMMARY'!$V$9,DF6,'ANNUAL SUMMARY'!$BI$6)+SUMIFS('ANNUAL SUMMARY'!$CK$112,DU16,'ANNUAL SUMMARY'!$V$9,DF6,'ANNUAL SUMMARY'!$BI$64)+SUMIFS('ANNUAL SUMMARY'!$CK$170,DU16,'ANNUAL SUMMARY'!$V$9,DF6,'ANNUAL SUMMARY'!$BI$122)+SUMIFS('ANNUAL SUMMARY'!$CK$228,DU16,'ANNUAL SUMMARY'!$V$9,DF6,'ANNUAL SUMMARY'!$BI$180)+SUMIFS('ANNUAL SUMMARY'!$CK$286,DU16,'ANNUAL SUMMARY'!$V$9,DF6,'ANNUAL SUMMARY'!$BI$238)+SUMIFS('ANNUAL SUMMARY'!$CK$344,DU16,'ANNUAL SUMMARY'!$V$9,DF6,'ANNUAL SUMMARY'!$BI$296)+SUMIFS('ANNUAL SUMMARY'!$CK$402,DU16,'ANNUAL SUMMARY'!$V$9,DF6,'ANNUAL SUMMARY'!$BI$354)+SUMIFS('ANNUAL SUMMARY'!$CK$460,DU16,'ANNUAL SUMMARY'!$V$9,DF6,'ANNUAL SUMMARY'!$BI$412)+SUMIFS('ANNUAL SUMMARY'!$CK$518,DU16,'ANNUAL SUMMARY'!$V$9,DF6,'ANNUAL SUMMARY'!$BI$470)+SUMIFS('ANNUAL SUMMARY'!$CK$576,DU16,'ANNUAL SUMMARY'!$V$9,DF6,'ANNUAL SUMMARY'!$BI$528)+SUMIFS('ANNUAL SUMMARY'!$CK$634,DU16,'ANNUAL SUMMARY'!$V$9,DF6,'ANNUAL SUMMARY'!$BI$586)+SUMIFS('ANNUAL SUMMARY'!$CK$692,DU16,'ANNUAL SUMMARY'!$V$9,DF6,'ANNUAL SUMMARY'!$BI$644)+SUMIFS('ANNUAL SUMMARY'!$EJ$54,DU16,'ANNUAL SUMMARY'!$V$9,DF6,'ANNUAL SUMMARY'!$DH$6)+SUMIFS('ANNUAL SUMMARY'!$EJ$112,DU16,'ANNUAL SUMMARY'!$V$9,DF6,'ANNUAL SUMMARY'!$DH$64)+SUMIFS('ANNUAL SUMMARY'!$EJ$170,DU16,'ANNUAL SUMMARY'!$V$9,DF6,'ANNUAL SUMMARY'!$DH$122)+SUMIFS('ANNUAL SUMMARY'!$EJ$228,DU16,'ANNUAL SUMMARY'!$V$9,DF6,'ANNUAL SUMMARY'!$DH$180)+SUMIFS('ANNUAL SUMMARY'!$EJ$286,DU16,'ANNUAL SUMMARY'!$V$9,DF6,'ANNUAL SUMMARY'!$DH$238)+SUMIFS('ANNUAL SUMMARY'!$EJ$344,DU16,'ANNUAL SUMMARY'!$V$9,DF6,'ANNUAL SUMMARY'!$DH$296)+SUMIFS('ANNUAL SUMMARY'!$EJ$402,DU16,'ANNUAL SUMMARY'!$V$9,DF6,'ANNUAL SUMMARY'!$DH$354)+SUMIFS('ANNUAL SUMMARY'!$EJ$460,DU16,'ANNUAL SUMMARY'!$V$9,DF6,'ANNUAL SUMMARY'!$DH$412)+SUMIFS('ANNUAL SUMMARY'!$EJ$518,DU16,'ANNUAL SUMMARY'!$V$9,DF6,'ANNUAL SUMMARY'!$DH$470)+SUMIFS('ANNUAL SUMMARY'!$EJ$576,DU16,'ANNUAL SUMMARY'!$V$9,DF6,'ANNUAL SUMMARY'!$DH$528)+SUMIFS('ANNUAL SUMMARY'!$EJ$634,DU16,'ANNUAL SUMMARY'!$V$9,DF6,'ANNUAL SUMMARY'!$DH$586)+SUMIFS('ANNUAL SUMMARY'!$EJ$692,DU16,'ANNUAL SUMMARY'!$V$9,DF6,'ANNUAL SUMMARY'!$DH$644)+SUMIFS('ANNUAL SUMMARY'!$GG$54,DU16,'ANNUAL SUMMARY'!$V$9,DF6,'ANNUAL SUMMARY'!$FE$6)+SUMIFS('ANNUAL SUMMARY'!$GG$112,DU16,'ANNUAL SUMMARY'!$V$9,DF6,'ANNUAL SUMMARY'!$FE$64)+SUMIFS('ANNUAL SUMMARY'!$GG$170,DU16,'ANNUAL SUMMARY'!$V$9,DF6,'ANNUAL SUMMARY'!$FE$122)+SUMIFS('ANNUAL SUMMARY'!$GG$228,DU16,'ANNUAL SUMMARY'!$V$9,DF6,'ANNUAL SUMMARY'!$FE$180)+SUMIFS('ANNUAL SUMMARY'!$GG$286,DU16,'ANNUAL SUMMARY'!$V$9,DF6,'ANNUAL SUMMARY'!$FE$238)+SUMIFS('ANNUAL SUMMARY'!$GG$344,DU16,'ANNUAL SUMMARY'!$V$9,DF6,'ANNUAL SUMMARY'!$FE$296)+SUMIFS('ANNUAL SUMMARY'!$GG$402,DU16,'ANNUAL SUMMARY'!$V$9,DF6,'ANNUAL SUMMARY'!$FE$354)+SUMIFS('ANNUAL SUMMARY'!$GG$460,DU16,'ANNUAL SUMMARY'!$V$9,DF6,'ANNUAL SUMMARY'!$FE$412)+SUMIFS('ANNUAL SUMMARY'!$GG$518,DU16,'ANNUAL SUMMARY'!$V$9,DF6,'ANNUAL SUMMARY'!$FE$470)+SUMIFS('ANNUAL SUMMARY'!$GG$576,DU16,'ANNUAL SUMMARY'!$V$9,DF6,'ANNUAL SUMMARY'!$FE$528)+SUMIFS('ANNUAL SUMMARY'!$GG$634,DU16,'ANNUAL SUMMARY'!$V$9,DF6,'ANNUAL SUMMARY'!$FE$586)+SUMIFS('ANNUAL SUMMARY'!$GG$692,DU16,'ANNUAL SUMMARY'!$V$9,DF6,'ANNUAL SUMMARY'!$FE$644)</f>
        <v>0</v>
      </c>
      <c r="EI16" s="727"/>
      <c r="EJ16" s="727"/>
      <c r="EK16" s="727"/>
      <c r="EL16" s="728">
        <f>SUMIFS('ANNUAL SUMMARY'!$AR$54,DU16,'ANNUAL SUMMARY'!$V$9,DF6,'ANNUAL SUMMARY'!$L$6)+SUMIFS('ANNUAL SUMMARY'!$AR$112,DU16,'ANNUAL SUMMARY'!$V$9,DF6,'ANNUAL SUMMARY'!$L$64)+SUMIFS('ANNUAL SUMMARY'!$AR$170,DU16,'ANNUAL SUMMARY'!$V$9,DF6,'ANNUAL SUMMARY'!$L$122)+SUMIFS('ANNUAL SUMMARY'!$AR$228,DU16,'ANNUAL SUMMARY'!$V$9,DF6,'ANNUAL SUMMARY'!$L$180)+SUMIFS('ANNUAL SUMMARY'!$AR$286,DU16,'ANNUAL SUMMARY'!$V$9,DF6,'ANNUAL SUMMARY'!$L$238)+SUMIFS('ANNUAL SUMMARY'!$AR$344,DU16,'ANNUAL SUMMARY'!$V$9,DF6,'ANNUAL SUMMARY'!$L$296)+SUMIFS('ANNUAL SUMMARY'!$AR$402,DU16,'ANNUAL SUMMARY'!$V$9,DF6,'ANNUAL SUMMARY'!$L$354)+SUMIFS('ANNUAL SUMMARY'!$AR$460,DU16,'ANNUAL SUMMARY'!$V$9,DF6,'ANNUAL SUMMARY'!$L$412)+SUMIFS('ANNUAL SUMMARY'!$AR$518,DU16,'ANNUAL SUMMARY'!$V$9,DF6,'ANNUAL SUMMARY'!$L$470)+SUMIFS('ANNUAL SUMMARY'!$AR$576,DU16,'ANNUAL SUMMARY'!$V$9,DF6,'ANNUAL SUMMARY'!$L$528)+SUMIFS('ANNUAL SUMMARY'!$AR$634,DU16,'ANNUAL SUMMARY'!$V$9,DF6,'ANNUAL SUMMARY'!$L$586)+SUMIFS('ANNUAL SUMMARY'!$AR$692,DU16,'ANNUAL SUMMARY'!$V$9,DF6,'ANNUAL SUMMARY'!$L$644)+SUMIFS('ANNUAL SUMMARY'!$CO$54,DU16,'ANNUAL SUMMARY'!$V$9,DF6,'ANNUAL SUMMARY'!$BI$6)+SUMIFS('ANNUAL SUMMARY'!$CO$112,DU16,'ANNUAL SUMMARY'!$V$9,DF6,'ANNUAL SUMMARY'!$BI$64)+SUMIFS('ANNUAL SUMMARY'!$CO$170,DU16,'ANNUAL SUMMARY'!$V$9,DF6,'ANNUAL SUMMARY'!$BI$122)+SUMIFS('ANNUAL SUMMARY'!$CO$228,DU16,'ANNUAL SUMMARY'!$V$9,DF6,'ANNUAL SUMMARY'!$BI$180)+SUMIFS('ANNUAL SUMMARY'!$CO$286,DU16,'ANNUAL SUMMARY'!$V$9,DF6,'ANNUAL SUMMARY'!$BI$238)+SUMIFS('ANNUAL SUMMARY'!$CO$344,DU16,'ANNUAL SUMMARY'!$V$9,DF6,'ANNUAL SUMMARY'!$BI$296)+SUMIFS('ANNUAL SUMMARY'!$CO$402,DU16,'ANNUAL SUMMARY'!$V$9,DF6,'ANNUAL SUMMARY'!$BI$354)+SUMIFS('ANNUAL SUMMARY'!$CO$460,DU16,'ANNUAL SUMMARY'!$V$9,DF6,'ANNUAL SUMMARY'!$BI$412)+SUMIFS('ANNUAL SUMMARY'!$CO$518,DU16,'ANNUAL SUMMARY'!$V$9,DF6,'ANNUAL SUMMARY'!$BI$470)+SUMIFS('ANNUAL SUMMARY'!$CO$576,DU16,'ANNUAL SUMMARY'!$V$9,DF6,'ANNUAL SUMMARY'!$BI$528)+SUMIFS('ANNUAL SUMMARY'!$CO$634,DU16,'ANNUAL SUMMARY'!$V$9,DF6,'ANNUAL SUMMARY'!$BI$586)+SUMIFS('ANNUAL SUMMARY'!$CO$692,DU16,'ANNUAL SUMMARY'!$V$9,DF6,'ANNUAL SUMMARY'!$BI$644)+SUMIFS('ANNUAL SUMMARY'!$EN$54,DU16,'ANNUAL SUMMARY'!$V$9,DF6,'ANNUAL SUMMARY'!$DH$6)+SUMIFS('ANNUAL SUMMARY'!$EN$112,DU16,'ANNUAL SUMMARY'!$V$9,DF6,'ANNUAL SUMMARY'!$DH$64)+SUMIFS('ANNUAL SUMMARY'!$EN$170,DU16,'ANNUAL SUMMARY'!$V$9,DF6,'ANNUAL SUMMARY'!$DH$122)+SUMIFS('ANNUAL SUMMARY'!$EN$228,DU16,'ANNUAL SUMMARY'!$V$9,DF6,'ANNUAL SUMMARY'!$DH$180)+SUMIFS('ANNUAL SUMMARY'!$EN$286,DU16,'ANNUAL SUMMARY'!$V$9,DF6,'ANNUAL SUMMARY'!$DH$238)+SUMIFS('ANNUAL SUMMARY'!$EN$344,DU16,'ANNUAL SUMMARY'!$V$9,DF6,'ANNUAL SUMMARY'!$DH$296)+SUMIFS('ANNUAL SUMMARY'!$EN$402,DU16,'ANNUAL SUMMARY'!$V$9,DF6,'ANNUAL SUMMARY'!$DH$354)+SUMIFS('ANNUAL SUMMARY'!$EN$460,DU16,'ANNUAL SUMMARY'!$V$9,DF6,'ANNUAL SUMMARY'!$DH$412)+SUMIFS('ANNUAL SUMMARY'!$EN$518,DU16,'ANNUAL SUMMARY'!$V$9,DF6,'ANNUAL SUMMARY'!$DH$470)+SUMIFS('ANNUAL SUMMARY'!$EN$576,DU16,'ANNUAL SUMMARY'!$V$9,DF6,'ANNUAL SUMMARY'!$DH$528)+SUMIFS('ANNUAL SUMMARY'!$EN$634,DU16,'ANNUAL SUMMARY'!$V$9,DF6,'ANNUAL SUMMARY'!$DH$586)+SUMIFS('ANNUAL SUMMARY'!$EN$692,DU16,'ANNUAL SUMMARY'!$V$9,DF6,'ANNUAL SUMMARY'!$DH$644)+SUMIFS('ANNUAL SUMMARY'!$GK$54,DU16,'ANNUAL SUMMARY'!$V$9,DF6,'ANNUAL SUMMARY'!$FE$6)+SUMIFS('ANNUAL SUMMARY'!$GK$112,DU16,'ANNUAL SUMMARY'!$V$9,DF6,'ANNUAL SUMMARY'!$FE$64)+SUMIFS('ANNUAL SUMMARY'!$GK$170,DU16,'ANNUAL SUMMARY'!$V$9,DF6,'ANNUAL SUMMARY'!$FE$122)+SUMIFS('ANNUAL SUMMARY'!$GK$228,DU16,'ANNUAL SUMMARY'!$V$9,DF6,'ANNUAL SUMMARY'!$FE$180)+SUMIFS('ANNUAL SUMMARY'!$GK$286,DU16,'ANNUAL SUMMARY'!$V$9,DF6,'ANNUAL SUMMARY'!$FE$238)+SUMIFS('ANNUAL SUMMARY'!$GK$344,DU16,'ANNUAL SUMMARY'!$V$9,DF6,'ANNUAL SUMMARY'!$FE$296)+SUMIFS('ANNUAL SUMMARY'!$GK$402,DU16,'ANNUAL SUMMARY'!$V$9,DF6,'ANNUAL SUMMARY'!$FE$354)+SUMIFS('ANNUAL SUMMARY'!$GK$460,DU16,'ANNUAL SUMMARY'!$V$9,DF6,'ANNUAL SUMMARY'!$FE$412)+SUMIFS('ANNUAL SUMMARY'!$GK$518,DU16,'ANNUAL SUMMARY'!$V$9,DF6,'ANNUAL SUMMARY'!$FE$470)+SUMIFS('ANNUAL SUMMARY'!$GK$576,DU16,'ANNUAL SUMMARY'!$V$9,DF6,'ANNUAL SUMMARY'!$FE$528)+SUMIFS('ANNUAL SUMMARY'!$GK$634,DU16,'ANNUAL SUMMARY'!$V$9,DF6,'ANNUAL SUMMARY'!$FE$586)+SUMIFS('ANNUAL SUMMARY'!$GK$692,DU16,'ANNUAL SUMMARY'!$V$9,DF6,'ANNUAL SUMMARY'!$FE$644)</f>
        <v>0</v>
      </c>
      <c r="EM16" s="728"/>
      <c r="EN16" s="728"/>
      <c r="EO16" s="728">
        <f>SUMIFS('ANNUAL SUMMARY'!$AU$54,DU16,'ANNUAL SUMMARY'!$V$9,DF6,'ANNUAL SUMMARY'!$L$6)+SUMIFS('ANNUAL SUMMARY'!$AU$112,DU16,'ANNUAL SUMMARY'!$V$9,DF6,'ANNUAL SUMMARY'!$L$64)+SUMIFS('ANNUAL SUMMARY'!$AU$170,DU16,'ANNUAL SUMMARY'!$V$9,DF6,'ANNUAL SUMMARY'!$L$122)+SUMIFS('ANNUAL SUMMARY'!$AU$228,DU16,'ANNUAL SUMMARY'!$V$9,DF6,'ANNUAL SUMMARY'!$L$180)+SUMIFS('ANNUAL SUMMARY'!$AU$286,DU16,'ANNUAL SUMMARY'!$V$9,DF6,'ANNUAL SUMMARY'!$L$238)+SUMIFS('ANNUAL SUMMARY'!$AU$344,DU16,'ANNUAL SUMMARY'!$V$9,DF6,'ANNUAL SUMMARY'!$L$296)+SUMIFS('ANNUAL SUMMARY'!$AU$402,DU16,'ANNUAL SUMMARY'!$V$9,DF6,'ANNUAL SUMMARY'!$L$354)+SUMIFS('ANNUAL SUMMARY'!$AU$460,DU16,'ANNUAL SUMMARY'!$V$9,DF6,'ANNUAL SUMMARY'!$L$412)+SUMIFS('ANNUAL SUMMARY'!$AU$518,DU16,'ANNUAL SUMMARY'!$V$9,DF6,'ANNUAL SUMMARY'!$L$470)+SUMIFS('ANNUAL SUMMARY'!$AU$576,DU16,'ANNUAL SUMMARY'!$V$9,DF6,'ANNUAL SUMMARY'!$L$528)+SUMIFS('ANNUAL SUMMARY'!$AU$634,DU16,'ANNUAL SUMMARY'!$V$9,DF6,'ANNUAL SUMMARY'!$L$586)+SUMIFS('ANNUAL SUMMARY'!$AU$692,DU16,'ANNUAL SUMMARY'!$V$9,DF6,'ANNUAL SUMMARY'!$L$644)+SUMIFS('ANNUAL SUMMARY'!$CR$54,DU16,'ANNUAL SUMMARY'!$V$9,DF6,'ANNUAL SUMMARY'!$BI$6)+SUMIFS('ANNUAL SUMMARY'!$CR$112,DU16,'ANNUAL SUMMARY'!$V$9,DF6,'ANNUAL SUMMARY'!$BI$64)+SUMIFS('ANNUAL SUMMARY'!$CR$170,DU16,'ANNUAL SUMMARY'!$V$9,DF6,'ANNUAL SUMMARY'!$BI$122)+SUMIFS('ANNUAL SUMMARY'!$CR$228,DU16,'ANNUAL SUMMARY'!$V$9,DF6,'ANNUAL SUMMARY'!$BI$180)+SUMIFS('ANNUAL SUMMARY'!$CR$286,DU16,'ANNUAL SUMMARY'!$V$9,DF6,'ANNUAL SUMMARY'!$BI$238)+SUMIFS('ANNUAL SUMMARY'!$CR$344,DU16,'ANNUAL SUMMARY'!$V$9,DF6,'ANNUAL SUMMARY'!$BI$296)+SUMIFS('ANNUAL SUMMARY'!$CR$402,DU16,'ANNUAL SUMMARY'!$V$9,DF6,'ANNUAL SUMMARY'!$BI$354)+SUMIFS('ANNUAL SUMMARY'!$CR$460,DU16,'ANNUAL SUMMARY'!$V$9,DF6,'ANNUAL SUMMARY'!$BI$412)+SUMIFS('ANNUAL SUMMARY'!$CR$518,DU16,'ANNUAL SUMMARY'!$V$9,DF6,'ANNUAL SUMMARY'!$BI$470)+SUMIFS('ANNUAL SUMMARY'!$CR$576,DU16,'ANNUAL SUMMARY'!$V$9,DF6,'ANNUAL SUMMARY'!$BI$528)+SUMIFS('ANNUAL SUMMARY'!$CR$634,DU16,'ANNUAL SUMMARY'!$V$9,DF6,'ANNUAL SUMMARY'!$BI$586)+SUMIFS('ANNUAL SUMMARY'!$CR$692,DU16,'ANNUAL SUMMARY'!$V$9,DF6,'ANNUAL SUMMARY'!$BI$644)+SUMIFS('ANNUAL SUMMARY'!$EQ$54,DU16,'ANNUAL SUMMARY'!$V$9,DF6,'ANNUAL SUMMARY'!$DH$6)+SUMIFS('ANNUAL SUMMARY'!$EQ$112,DU16,'ANNUAL SUMMARY'!$V$9,DF6,'ANNUAL SUMMARY'!$DH$64)+SUMIFS('ANNUAL SUMMARY'!$EQ$170,DU16,'ANNUAL SUMMARY'!$V$9,DF6,'ANNUAL SUMMARY'!$DH$122)+SUMIFS('ANNUAL SUMMARY'!$EQ$228,DU16,'ANNUAL SUMMARY'!$V$9,DF6,'ANNUAL SUMMARY'!$DH$180)+SUMIFS('ANNUAL SUMMARY'!$EQ$286,DU16,'ANNUAL SUMMARY'!$V$9,DF6,'ANNUAL SUMMARY'!$DH$238)+SUMIFS('ANNUAL SUMMARY'!$EQ$344,DU16,'ANNUAL SUMMARY'!$V$9,DF6,'ANNUAL SUMMARY'!$DH$296)+SUMIFS('ANNUAL SUMMARY'!$EQ$402,DU16,'ANNUAL SUMMARY'!$V$9,DF6,'ANNUAL SUMMARY'!$DH$354)+SUMIFS('ANNUAL SUMMARY'!$EQ$460,DU16,'ANNUAL SUMMARY'!$V$9,DF6,'ANNUAL SUMMARY'!$DH$412)+SUMIFS('ANNUAL SUMMARY'!$EQ$518,DU16,'ANNUAL SUMMARY'!$V$9,DF6,'ANNUAL SUMMARY'!$DH$470)+SUMIFS('ANNUAL SUMMARY'!$EQ$576,DU16,'ANNUAL SUMMARY'!$V$9,DF6,'ANNUAL SUMMARY'!$DH$528)+SUMIFS('ANNUAL SUMMARY'!$EQ$634,DU16,'ANNUAL SUMMARY'!$V$9,DF6,'ANNUAL SUMMARY'!$DH$586)+SUMIFS('ANNUAL SUMMARY'!$EQ$692,DU16,'ANNUAL SUMMARY'!$V$9,DF6,'ANNUAL SUMMARY'!$DH$644)+SUMIFS('ANNUAL SUMMARY'!$GN$54,DU16,'ANNUAL SUMMARY'!$V$9,DF6,'ANNUAL SUMMARY'!$FE$6)+SUMIFS('ANNUAL SUMMARY'!$GN$112,DU16,'ANNUAL SUMMARY'!$V$9,DF6,'ANNUAL SUMMARY'!$FE$64)+SUMIFS('ANNUAL SUMMARY'!$GN$170,DU16,'ANNUAL SUMMARY'!$V$9,DF6,'ANNUAL SUMMARY'!$FE$122)+SUMIFS('ANNUAL SUMMARY'!$GN$228,DU16,'ANNUAL SUMMARY'!$V$9,DF6,'ANNUAL SUMMARY'!$FE$180)+SUMIFS('ANNUAL SUMMARY'!$GN$286,DU16,'ANNUAL SUMMARY'!$V$9,DF6,'ANNUAL SUMMARY'!$FE$238)+SUMIFS('ANNUAL SUMMARY'!$GN$344,DU16,'ANNUAL SUMMARY'!$V$9,DF6,'ANNUAL SUMMARY'!$FE$296)+SUMIFS('ANNUAL SUMMARY'!$GN$402,DU16,'ANNUAL SUMMARY'!$V$9,DF6,'ANNUAL SUMMARY'!$FE$354)+SUMIFS('ANNUAL SUMMARY'!$GN$460,DU16,'ANNUAL SUMMARY'!$V$9,DF6,'ANNUAL SUMMARY'!$FE$412)+SUMIFS('ANNUAL SUMMARY'!$GN$518,DU16,'ANNUAL SUMMARY'!$V$9,DF6,'ANNUAL SUMMARY'!$FE$470)+SUMIFS('ANNUAL SUMMARY'!$GN$576,DU16,'ANNUAL SUMMARY'!$V$9,DF6,'ANNUAL SUMMARY'!$FE$528)+SUMIFS('ANNUAL SUMMARY'!$GN$634,DU16,'ANNUAL SUMMARY'!$V$9,DF6,'ANNUAL SUMMARY'!$FE$586)+SUMIFS('ANNUAL SUMMARY'!$GN$692,DU16,'ANNUAL SUMMARY'!$V$9,DF6,'ANNUAL SUMMARY'!$FE$644)</f>
        <v>0</v>
      </c>
      <c r="EP16" s="728"/>
      <c r="EQ16" s="1260"/>
      <c r="ER16" s="1263"/>
      <c r="ES16" s="154"/>
      <c r="ET16" s="12"/>
      <c r="EU16" s="12"/>
      <c r="EV16" s="12"/>
      <c r="EW16" s="12"/>
      <c r="EX16" s="12"/>
      <c r="EY16" s="12"/>
      <c r="EZ16" s="12"/>
      <c r="FA16" s="12"/>
      <c r="FB16" s="12"/>
      <c r="FC16" s="12"/>
      <c r="FD16" s="12"/>
      <c r="FE16" s="15"/>
      <c r="FF16" s="729" t="str">
        <f>'ANNUAL SUMMARY'!$O$20</f>
        <v>NIGHT</v>
      </c>
      <c r="FG16" s="730"/>
      <c r="FH16" s="730"/>
      <c r="FI16" s="730"/>
      <c r="FJ16" s="745"/>
      <c r="FK16" s="749">
        <f>SUMIF('ANNUAL SUMMARY'!$FE$622,FC6,'ANNUAL SUMMARY'!$FM$636)+SUMIF('ANNUAL SUMMARY'!$DH$622,FC6,'ANNUAL SUMMARY'!$DP$636)+SUMIF('ANNUAL SUMMARY'!$BI$622,FC6,'ANNUAL SUMMARY'!$BQ$636)+SUMIF('ANNUAL SUMMARY'!$L$622,FC6,'ANNUAL SUMMARY'!$T$636)+SUMIF('ANNUAL SUMMARY'!$FE$566,FC6,'ANNUAL SUMMARY'!$FM$580)+SUMIF('ANNUAL SUMMARY'!$DH$566,FC6,'ANNUAL SUMMARY'!$DP$580)+SUMIF('ANNUAL SUMMARY'!$BI$566,FC6,'ANNUAL SUMMARY'!$BQ$580)+SUMIF('ANNUAL SUMMARY'!$L$566,FC6,'ANNUAL SUMMARY'!$T$580)+SUMIF('ANNUAL SUMMARY'!$FE$510,FC6,'ANNUAL SUMMARY'!$FM$524)+SUMIF('ANNUAL SUMMARY'!$DH$510,FC6,'ANNUAL SUMMARY'!$DP$524)+SUMIF('ANNUAL SUMMARY'!$BI$510,FC6,'ANNUAL SUMMARY'!$BQ$524)+SUMIF('ANNUAL SUMMARY'!$L$510,FC6,'ANNUAL SUMMARY'!$T$524)+SUMIF('ANNUAL SUMMARY'!$FE$454,FC6,'ANNUAL SUMMARY'!$FM$468)+SUMIF('ANNUAL SUMMARY'!$DH$454,FC6,'ANNUAL SUMMARY'!$DP$468)+SUMIF('ANNUAL SUMMARY'!$BI$454,FC6,'ANNUAL SUMMARY'!$BQ$468)+SUMIF('ANNUAL SUMMARY'!$L$454,FC6,'ANNUAL SUMMARY'!$T$468)+SUMIF('ANNUAL SUMMARY'!$FE$398,FC6,'ANNUAL SUMMARY'!$FM$412)+SUMIF('ANNUAL SUMMARY'!$DH$398,FC6,'ANNUAL SUMMARY'!$DP$412)+SUMIF('ANNUAL SUMMARY'!$BI$398,FC6,'ANNUAL SUMMARY'!$BQ$412)+SUMIF('ANNUAL SUMMARY'!$L$398,FC6,'ANNUAL SUMMARY'!$T$412)+SUMIF('ANNUAL SUMMARY'!$FE$342,FC6,'ANNUAL SUMMARY'!$FM$356)+SUMIF('ANNUAL SUMMARY'!$DH$342,FC6,'ANNUAL SUMMARY'!$DP$356)+SUMIF('ANNUAL SUMMARY'!$BI$342,FC6,'ANNUAL SUMMARY'!$BQ$356)+SUMIF('ANNUAL SUMMARY'!$L$342,FC6,'ANNUAL SUMMARY'!$T$356)+SUMIF('ANNUAL SUMMARY'!$FE$286,FC6,'ANNUAL SUMMARY'!$FM$300)+SUMIF('ANNUAL SUMMARY'!$DH$286,FC6,'ANNUAL SUMMARY'!$DP$300)+SUMIF('ANNUAL SUMMARY'!$BI$286,FC6,'ANNUAL SUMMARY'!$BQ$300)+SUMIF('ANNUAL SUMMARY'!$L$286,FC6,'ANNUAL SUMMARY'!$T$300)+SUMIF('ANNUAL SUMMARY'!$FE$230,FC6,'ANNUAL SUMMARY'!$FM$244)+SUMIF('ANNUAL SUMMARY'!$DH$230,FC6,'ANNUAL SUMMARY'!$DP$244)+SUMIF('ANNUAL SUMMARY'!$BI$230,FC6,'ANNUAL SUMMARY'!$BQ$244)+SUMIF('ANNUAL SUMMARY'!$L$230,FC6,'ANNUAL SUMMARY'!$T$244)+SUMIF('ANNUAL SUMMARY'!$FE$174,FC6,'ANNUAL SUMMARY'!$FM$188)+SUMIF('ANNUAL SUMMARY'!$DH$174,FC6,'ANNUAL SUMMARY'!$DP$188)+SUMIF('ANNUAL SUMMARY'!$BI$174,FC6,'ANNUAL SUMMARY'!$BQ$188)+SUMIF('ANNUAL SUMMARY'!$L$174,FC6,'ANNUAL SUMMARY'!$T$188)+SUMIF('ANNUAL SUMMARY'!$FE$118,FC6,'ANNUAL SUMMARY'!$FM$132)+SUMIF('ANNUAL SUMMARY'!$DH$118,FC6,'ANNUAL SUMMARY'!$DP$132)+SUMIF('ANNUAL SUMMARY'!$BI$118,FC6,'ANNUAL SUMMARY'!$BQ$132)+SUMIF('ANNUAL SUMMARY'!$L$118,FC6,'ANNUAL SUMMARY'!$T$132)+SUMIF('ANNUAL SUMMARY'!$FE$62,FC6,'ANNUAL SUMMARY'!$FM$76)+SUMIF('ANNUAL SUMMARY'!$DH$62,FC6,'ANNUAL SUMMARY'!$DP$76)+SUMIF('ANNUAL SUMMARY'!$BI$62,FC6,'ANNUAL SUMMARY'!$BQ$76)+SUMIF('ANNUAL SUMMARY'!$L$62,FC6,'ANNUAL SUMMARY'!$T$76)+SUMIF('ANNUAL SUMMARY'!$FE$6,FC6,'ANNUAL SUMMARY'!$FM$20)+SUMIF('ANNUAL SUMMARY'!$DH$6,FC6,'ANNUAL SUMMARY'!$DP$20)+SUMIF('ANNUAL SUMMARY'!$BI$6,FC6,'ANNUAL SUMMARY'!$BQ$20)+SUMIF('ANNUAL SUMMARY'!$L$6,FC6,'ANNUAL SUMMARY'!$T$20)+SUMIF('PREVIOUS LOGS'!$K$6,FC6,'PREVIOUS LOGS'!$S$17)+SUMIF('PREVIOUS LOGS'!$K$59,$K$6,'PREVIOUS LOGS'!$S$70)+SUMIF('PREVIOUS LOGS'!$K$112,FC6,'PREVIOUS LOGS'!$S$123)+SUMIF('PREVIOUS LOGS'!$K$165,FC6,'PREVIOUS LOGS'!$S$176)+SUMIF('PREVIOUS LOGS'!$K$218,FC6,'PREVIOUS LOGS'!$S$229)+SUMIF('PREVIOUS LOGS'!$K$271,FC6,'PREVIOUS LOGS'!$S$282)+SUMIF('PREVIOUS LOGS'!$K$324,FC6,'PREVIOUS LOGS'!$S$335)+SUMIF('PREVIOUS LOGS'!$BH$6,FC6,'PREVIOUS LOGS'!$BP$17)+SUMIF('PREVIOUS LOGS'!$BH$59,$K$6,'PREVIOUS LOGS'!$BP$70)+SUMIF('PREVIOUS LOGS'!$BH$112,FC6,'PREVIOUS LOGS'!$BP$123)+SUMIF('PREVIOUS LOGS'!$BH$165,FC6,'PREVIOUS LOGS'!$BP$176)+SUMIF('PREVIOUS LOGS'!$BH$218,FC6,'PREVIOUS LOGS'!$BP$229)+SUMIF('PREVIOUS LOGS'!$BH$271,FC6,'PREVIOUS LOGS'!$BP$282)+SUMIF('PREVIOUS LOGS'!$BH$324,FC6,'PREVIOUS LOGS'!$BP$335)+SUMIF('PREVIOUS LOGS'!$DF$6,FC6,'PREVIOUS LOGS'!$DN$17)+SUMIF('PREVIOUS LOGS'!$DF$59,$K$6,'PREVIOUS LOGS'!$DN$70)+SUMIF('PREVIOUS LOGS'!$DF$112,FC6,'PREVIOUS LOGS'!$DN$123)+SUMIF('PREVIOUS LOGS'!$DF$165,FC6,'PREVIOUS LOGS'!$DN$176)+SUMIF('PREVIOUS LOGS'!$DF$218,FC6,'PREVIOUS LOGS'!$DN$229)+SUMIF('PREVIOUS LOGS'!$DF$271,FC6,'PREVIOUS LOGS'!$DN$282)+SUMIF('PREVIOUS LOGS'!$DF$324,FC6,'PREVIOUS LOGS'!$DN$335)+SUMIF('PREVIOUS LOGS'!$FC$6,FC6,'PREVIOUS LOGS'!$FK$17)+SUMIF('PREVIOUS LOGS'!$FC$59,$K$6,'PREVIOUS LOGS'!$FK$70)+SUMIF('PREVIOUS LOGS'!$FC$112,FC6,'PREVIOUS LOGS'!$FK$123)+SUMIF('PREVIOUS LOGS'!$FC$165,FC6,'PREVIOUS LOGS'!$FK$176)+SUMIF('PREVIOUS LOGS'!$FC$218,FC6,'PREVIOUS LOGS'!$FK$229)+SUMIF('PREVIOUS LOGS'!$FC$271,FC6,'PREVIOUS LOGS'!$FK$282)+SUMIF('PREVIOUS LOGS'!$FC$324,FC6,'PREVIOUS LOGS'!$FK$335)</f>
        <v>0</v>
      </c>
      <c r="FL16" s="750"/>
      <c r="FM16" s="750"/>
      <c r="FN16" s="750"/>
      <c r="FO16" s="750"/>
      <c r="FP16" s="751"/>
      <c r="FQ16" s="15"/>
      <c r="FR16" s="812">
        <f>IF(FR12=0," ",FR12+2)</f>
        <v>2024</v>
      </c>
      <c r="FS16" s="813"/>
      <c r="FT16" s="813"/>
      <c r="FU16" s="813"/>
      <c r="FV16" s="813"/>
      <c r="FW16" s="1118">
        <f>SUMIFS('ANNUAL SUMMARY'!$AF$54,FR16,'ANNUAL SUMMARY'!$V$9,FC6,'ANNUAL SUMMARY'!$L$6)+SUMIFS('ANNUAL SUMMARY'!$AF$112,FR16,'ANNUAL SUMMARY'!$V$9,FC6,'ANNUAL SUMMARY'!$L$64)+SUMIFS('ANNUAL SUMMARY'!$AF$170,FR16,'ANNUAL SUMMARY'!$V$9,FC6,'ANNUAL SUMMARY'!$L$122)+SUMIFS('ANNUAL SUMMARY'!$AF$228,FR16,'ANNUAL SUMMARY'!$V$9,FC6,'ANNUAL SUMMARY'!$L$180)+SUMIFS('ANNUAL SUMMARY'!$AF$286,FR16,'ANNUAL SUMMARY'!$V$9,FC6,'ANNUAL SUMMARY'!$L$238)+SUMIFS('ANNUAL SUMMARY'!$AF$344,FR16,'ANNUAL SUMMARY'!$V$9,FC6,'ANNUAL SUMMARY'!$L$296)+SUMIFS('ANNUAL SUMMARY'!$AF$402,FR16,'ANNUAL SUMMARY'!$V$9,FC6,'ANNUAL SUMMARY'!$L$354)+SUMIFS('ANNUAL SUMMARY'!$AF$460,FR16,'ANNUAL SUMMARY'!$V$9,FC6,'ANNUAL SUMMARY'!$L$412)+SUMIFS('ANNUAL SUMMARY'!$AF$518,FR16,'ANNUAL SUMMARY'!$V$9,FC6,'ANNUAL SUMMARY'!$L$470)+SUMIFS('ANNUAL SUMMARY'!$AF$576,FR16,'ANNUAL SUMMARY'!$V$9,FC6,'ANNUAL SUMMARY'!$L$528)+SUMIFS('ANNUAL SUMMARY'!$AF$634,FR16,'ANNUAL SUMMARY'!$V$9,FC6,'ANNUAL SUMMARY'!$L$586)+SUMIFS('ANNUAL SUMMARY'!$AF$692,FR16,'ANNUAL SUMMARY'!$V$9,FC6,'ANNUAL SUMMARY'!$L$644)+SUMIFS('ANNUAL SUMMARY'!$CC$54,FR16,'ANNUAL SUMMARY'!$V$9,FC6,'ANNUAL SUMMARY'!$BI$6)+SUMIFS('ANNUAL SUMMARY'!$CC$112,FR16,'ANNUAL SUMMARY'!$V$9,FC6,'ANNUAL SUMMARY'!$BI$64)+SUMIFS('ANNUAL SUMMARY'!$CC$170,FR16,'ANNUAL SUMMARY'!$V$9,FC6,'ANNUAL SUMMARY'!$BI$122)+SUMIFS('ANNUAL SUMMARY'!$CC$228,FR16,'ANNUAL SUMMARY'!$V$9,FC6,'ANNUAL SUMMARY'!$BI$180)+SUMIFS('ANNUAL SUMMARY'!$CC$286,FR16,'ANNUAL SUMMARY'!$V$9,FC6,'ANNUAL SUMMARY'!$BI$238)+SUMIFS('ANNUAL SUMMARY'!$CC$344,FR16,'ANNUAL SUMMARY'!$V$9,FC6,'ANNUAL SUMMARY'!$BI$296)+SUMIFS('ANNUAL SUMMARY'!$CC$402,FR16,'ANNUAL SUMMARY'!$V$9,FC6,'ANNUAL SUMMARY'!$BI$354)+SUMIFS('ANNUAL SUMMARY'!$CC$460,FR16,'ANNUAL SUMMARY'!$V$9,FC6,'ANNUAL SUMMARY'!$BI$412)+SUMIFS('ANNUAL SUMMARY'!$CC$518,FR16,'ANNUAL SUMMARY'!$V$9,FC6,'ANNUAL SUMMARY'!$BI$470)+SUMIFS('ANNUAL SUMMARY'!$CC$576,FR16,'ANNUAL SUMMARY'!$V$9,FC6,'ANNUAL SUMMARY'!$BI$528)+SUMIFS('ANNUAL SUMMARY'!$CC$634,FR16,'ANNUAL SUMMARY'!$V$9,FC6,'ANNUAL SUMMARY'!$BI$586)+SUMIFS('ANNUAL SUMMARY'!$CC$692,FR16,'ANNUAL SUMMARY'!$V$9,FC6,'ANNUAL SUMMARY'!$BI$644)+SUMIFS('ANNUAL SUMMARY'!$EB$54,FR16,'ANNUAL SUMMARY'!$V$9,FC6,'ANNUAL SUMMARY'!$DH$6)+SUMIFS('ANNUAL SUMMARY'!$EB$112,FR16,'ANNUAL SUMMARY'!$V$9,FC6,'ANNUAL SUMMARY'!$DH$64)+SUMIFS('ANNUAL SUMMARY'!$EB$170,FR16,'ANNUAL SUMMARY'!$V$9,FC6,'ANNUAL SUMMARY'!$DH$122)+SUMIFS('ANNUAL SUMMARY'!$EB$228,FR16,'ANNUAL SUMMARY'!$V$9,FC6,'ANNUAL SUMMARY'!$DH$180)+SUMIFS('ANNUAL SUMMARY'!$EB$286,FR16,'ANNUAL SUMMARY'!$V$9,FC6,'ANNUAL SUMMARY'!$DH$238)+SUMIFS('ANNUAL SUMMARY'!$EB$344,FR16,'ANNUAL SUMMARY'!$V$9,FC6,'ANNUAL SUMMARY'!$DH$296)+SUMIFS('ANNUAL SUMMARY'!$EB$402,FR16,'ANNUAL SUMMARY'!$V$9,FC6,'ANNUAL SUMMARY'!$DH$354)+SUMIFS('ANNUAL SUMMARY'!$EB$460,FR16,'ANNUAL SUMMARY'!$V$9,FC6,'ANNUAL SUMMARY'!$DH$412)+SUMIFS('ANNUAL SUMMARY'!$EB$518,FR16,'ANNUAL SUMMARY'!$V$9,FC6,'ANNUAL SUMMARY'!$DH$470)+SUMIFS('ANNUAL SUMMARY'!$EB$576,FR16,'ANNUAL SUMMARY'!$V$9,FC6,'ANNUAL SUMMARY'!$DH$528)+SUMIFS('ANNUAL SUMMARY'!$EB$634,FR16,'ANNUAL SUMMARY'!$V$9,FC6,'ANNUAL SUMMARY'!$DH$586)+SUMIFS('ANNUAL SUMMARY'!$EB$692,FR16,'ANNUAL SUMMARY'!$V$9,FC6,'ANNUAL SUMMARY'!$DH$644)+SUMIFS('ANNUAL SUMMARY'!$FY$54,FR16,'ANNUAL SUMMARY'!$V$9,FC6,'ANNUAL SUMMARY'!$FE$6)+SUMIFS('ANNUAL SUMMARY'!$FY$112,FR16,'ANNUAL SUMMARY'!$V$9,FC6,'ANNUAL SUMMARY'!$FE$64)+SUMIFS('ANNUAL SUMMARY'!$FY$170,FR16,'ANNUAL SUMMARY'!$V$9,FC6,'ANNUAL SUMMARY'!$FE$122)+SUMIFS('ANNUAL SUMMARY'!$FY$228,FR16,'ANNUAL SUMMARY'!$V$9,FC6,'ANNUAL SUMMARY'!$FE$180)+SUMIFS('ANNUAL SUMMARY'!$FY$286,FR16,'ANNUAL SUMMARY'!$V$9,FC6,'ANNUAL SUMMARY'!$FE$238)+SUMIFS('ANNUAL SUMMARY'!$FY$344,FR16,'ANNUAL SUMMARY'!$V$9,FC6,'ANNUAL SUMMARY'!$FE$296)+SUMIFS('ANNUAL SUMMARY'!$FY$402,FR16,'ANNUAL SUMMARY'!$V$9,FC6,'ANNUAL SUMMARY'!$FE$354)+SUMIFS('ANNUAL SUMMARY'!$FY$460,FR16,'ANNUAL SUMMARY'!$V$9,FC6,'ANNUAL SUMMARY'!$FE$412)+SUMIFS('ANNUAL SUMMARY'!$FY$518,FR16,'ANNUAL SUMMARY'!$V$9,FC6,'ANNUAL SUMMARY'!$FE$470)+SUMIFS('ANNUAL SUMMARY'!$FY$576,FR16,'ANNUAL SUMMARY'!$V$9,FC6,'ANNUAL SUMMARY'!$FE$528)+SUMIFS('ANNUAL SUMMARY'!$FY$634,FR16,'ANNUAL SUMMARY'!$V$9,FC6,'ANNUAL SUMMARY'!$FE$586)+SUMIFS('ANNUAL SUMMARY'!$FY$692,FR16,'ANNUAL SUMMARY'!$V$9,FC6,'ANNUAL SUMMARY'!$FE$644)</f>
        <v>0</v>
      </c>
      <c r="FX16" s="727"/>
      <c r="FY16" s="727"/>
      <c r="FZ16" s="727"/>
      <c r="GA16" s="727">
        <f>SUMIFS('ANNUAL SUMMARY'!$AJ$54,FR16,'ANNUAL SUMMARY'!$V$9,FC6,'ANNUAL SUMMARY'!$L$6)+SUMIFS('ANNUAL SUMMARY'!$AJ$112,FR16,'ANNUAL SUMMARY'!$V$9,FC6,'ANNUAL SUMMARY'!$L$64)+SUMIFS('ANNUAL SUMMARY'!$AJ$170,FR16,'ANNUAL SUMMARY'!$V$9,FC6,'ANNUAL SUMMARY'!$L$122)+SUMIFS('ANNUAL SUMMARY'!$AJ$228,FR16,'ANNUAL SUMMARY'!$V$9,FC6,'ANNUAL SUMMARY'!$L$180)+SUMIFS('ANNUAL SUMMARY'!$AJ$286,FR16,'ANNUAL SUMMARY'!$V$9,FC6,'ANNUAL SUMMARY'!$L$238)+SUMIFS('ANNUAL SUMMARY'!$AJ$344,FR16,'ANNUAL SUMMARY'!$V$9,FC6,'ANNUAL SUMMARY'!$L$296)+SUMIFS('ANNUAL SUMMARY'!$AJ$402,FR16,'ANNUAL SUMMARY'!$V$9,FC6,'ANNUAL SUMMARY'!$L$354)+SUMIFS('ANNUAL SUMMARY'!$AJ$460,FR16,'ANNUAL SUMMARY'!$V$9,FC6,'ANNUAL SUMMARY'!$L$412)+SUMIFS('ANNUAL SUMMARY'!$AJ$518,FR16,'ANNUAL SUMMARY'!$V$9,FC6,'ANNUAL SUMMARY'!$L$470)+SUMIFS('ANNUAL SUMMARY'!$AJ$576,FR16,'ANNUAL SUMMARY'!$V$9,FC6,'ANNUAL SUMMARY'!$L$528)+SUMIFS('ANNUAL SUMMARY'!$AJ$634,FR16,'ANNUAL SUMMARY'!$V$9,FC6,'ANNUAL SUMMARY'!$L$586)+SUMIFS('ANNUAL SUMMARY'!$AJ$692,FR16,'ANNUAL SUMMARY'!$V$9,FC6,'ANNUAL SUMMARY'!$L$644)+SUMIFS('ANNUAL SUMMARY'!$CG$54,FR16,'ANNUAL SUMMARY'!$V$9,FC6,'ANNUAL SUMMARY'!$BI$6)+SUMIFS('ANNUAL SUMMARY'!$CG$112,FR16,'ANNUAL SUMMARY'!$V$9,FC6,'ANNUAL SUMMARY'!$BI$64)+SUMIFS('ANNUAL SUMMARY'!$CG$170,FR16,'ANNUAL SUMMARY'!$V$9,FC6,'ANNUAL SUMMARY'!$BI$122)+SUMIFS('ANNUAL SUMMARY'!$CG$228,FR16,'ANNUAL SUMMARY'!$V$9,FC6,'ANNUAL SUMMARY'!$BI$180)+SUMIFS('ANNUAL SUMMARY'!$CG$286,FR16,'ANNUAL SUMMARY'!$V$9,FC6,'ANNUAL SUMMARY'!$BI$238)+SUMIFS('ANNUAL SUMMARY'!$CG$344,FR16,'ANNUAL SUMMARY'!$V$9,FC6,'ANNUAL SUMMARY'!$BI$296)+SUMIFS('ANNUAL SUMMARY'!$CG$402,FR16,'ANNUAL SUMMARY'!$V$9,FC6,'ANNUAL SUMMARY'!$BI$354)+SUMIFS('ANNUAL SUMMARY'!$CG$460,FR16,'ANNUAL SUMMARY'!$V$9,FC6,'ANNUAL SUMMARY'!$BI$412)+SUMIFS('ANNUAL SUMMARY'!$CG$518,FR16,'ANNUAL SUMMARY'!$V$9,FC6,'ANNUAL SUMMARY'!$BI$470)+SUMIFS('ANNUAL SUMMARY'!$CG$576,FR16,'ANNUAL SUMMARY'!$V$9,FC6,'ANNUAL SUMMARY'!$BI$528)+SUMIFS('ANNUAL SUMMARY'!$CG$634,FR16,'ANNUAL SUMMARY'!$V$9,FC6,'ANNUAL SUMMARY'!$BI$586)+SUMIFS('ANNUAL SUMMARY'!$CG$692,FR16,'ANNUAL SUMMARY'!$V$9,FC6,'ANNUAL SUMMARY'!$BI$644)+SUMIFS('ANNUAL SUMMARY'!$EF$54,FR16,'ANNUAL SUMMARY'!$V$9,FC6,'ANNUAL SUMMARY'!$DH$6)+SUMIFS('ANNUAL SUMMARY'!$EF$112,FR16,'ANNUAL SUMMARY'!$V$9,FC6,'ANNUAL SUMMARY'!$DH$64)+SUMIFS('ANNUAL SUMMARY'!$EF$170,FR16,'ANNUAL SUMMARY'!$V$9,FC6,'ANNUAL SUMMARY'!$DH$122)+SUMIFS('ANNUAL SUMMARY'!$EF$228,FR16,'ANNUAL SUMMARY'!$V$9,FC6,'ANNUAL SUMMARY'!$DH$180)+SUMIFS('ANNUAL SUMMARY'!$EF$286,FR16,'ANNUAL SUMMARY'!$V$9,FC6,'ANNUAL SUMMARY'!$DH$238)+SUMIFS('ANNUAL SUMMARY'!$EF$344,FR16,'ANNUAL SUMMARY'!$V$9,FC6,'ANNUAL SUMMARY'!$DH$296)+SUMIFS('ANNUAL SUMMARY'!$EF$402,FR16,'ANNUAL SUMMARY'!$V$9,FC6,'ANNUAL SUMMARY'!$DH$354)+SUMIFS('ANNUAL SUMMARY'!$EF$460,FR16,'ANNUAL SUMMARY'!$V$9,FC6,'ANNUAL SUMMARY'!$DH$412)+SUMIFS('ANNUAL SUMMARY'!$EF$518,FR16,'ANNUAL SUMMARY'!$V$9,FC6,'ANNUAL SUMMARY'!$DH$470)+SUMIFS('ANNUAL SUMMARY'!$EF$576,FR16,'ANNUAL SUMMARY'!$V$9,FC6,'ANNUAL SUMMARY'!$DH$528)+SUMIFS('ANNUAL SUMMARY'!$EF$634,FR16,'ANNUAL SUMMARY'!$V$9,FC6,'ANNUAL SUMMARY'!$DH$586)+SUMIFS('ANNUAL SUMMARY'!$EF$692,FR16,'ANNUAL SUMMARY'!$V$9,FC6,'ANNUAL SUMMARY'!$DH$644)+SUMIFS('ANNUAL SUMMARY'!$GC$54,FR16,'ANNUAL SUMMARY'!$V$9,FC6,'ANNUAL SUMMARY'!$FE$6)+SUMIFS('ANNUAL SUMMARY'!$GC$112,FR16,'ANNUAL SUMMARY'!$V$9,FC6,'ANNUAL SUMMARY'!$FE$64)+SUMIFS('ANNUAL SUMMARY'!$GC$170,FR16,'ANNUAL SUMMARY'!$V$9,FC6,'ANNUAL SUMMARY'!$FE$122)+SUMIFS('ANNUAL SUMMARY'!$GC$228,FR16,'ANNUAL SUMMARY'!$V$9,FC6,'ANNUAL SUMMARY'!$FE$180)+SUMIFS('ANNUAL SUMMARY'!$GC$286,FR16,'ANNUAL SUMMARY'!$V$9,FC6,'ANNUAL SUMMARY'!$FE$238)+SUMIFS('ANNUAL SUMMARY'!$GC$344,FR16,'ANNUAL SUMMARY'!$V$9,FC6,'ANNUAL SUMMARY'!$FE$296)+SUMIFS('ANNUAL SUMMARY'!$GC$402,FR16,'ANNUAL SUMMARY'!$V$9,FC6,'ANNUAL SUMMARY'!$FE$354)+SUMIFS('ANNUAL SUMMARY'!$GC$460,FR16,'ANNUAL SUMMARY'!$V$9,FC6,'ANNUAL SUMMARY'!$FE$412)+SUMIFS('ANNUAL SUMMARY'!$GC$518,FR16,'ANNUAL SUMMARY'!$V$9,FC6,'ANNUAL SUMMARY'!$FE$470)+SUMIFS('ANNUAL SUMMARY'!$GC$576,FR16,'ANNUAL SUMMARY'!$V$9,FC6,'ANNUAL SUMMARY'!$FE$528)+SUMIFS('ANNUAL SUMMARY'!$GC$634,FR16,'ANNUAL SUMMARY'!$V$9,FC6,'ANNUAL SUMMARY'!$FE$586)+SUMIFS('ANNUAL SUMMARY'!$GC$692,FR16,'ANNUAL SUMMARY'!$V$9,FC6,'ANNUAL SUMMARY'!$FE$644)</f>
        <v>0</v>
      </c>
      <c r="GB16" s="727"/>
      <c r="GC16" s="727"/>
      <c r="GD16" s="727"/>
      <c r="GE16" s="727">
        <f>SUMIFS('ANNUAL SUMMARY'!$AN$54,FR16,'ANNUAL SUMMARY'!$V$9,FC6,'ANNUAL SUMMARY'!$L$6)+SUMIFS('ANNUAL SUMMARY'!$AN$112,FR16,'ANNUAL SUMMARY'!$V$9,FC6,'ANNUAL SUMMARY'!$L$64)+SUMIFS('ANNUAL SUMMARY'!$AN$170,FR16,'ANNUAL SUMMARY'!$V$9,FC6,'ANNUAL SUMMARY'!$L$122)+SUMIFS('ANNUAL SUMMARY'!$AN$228,FR16,'ANNUAL SUMMARY'!$V$9,FC6,'ANNUAL SUMMARY'!$L$180)+SUMIFS('ANNUAL SUMMARY'!$AN$286,FR16,'ANNUAL SUMMARY'!$V$9,FC6,'ANNUAL SUMMARY'!$L$238)+SUMIFS('ANNUAL SUMMARY'!$AN$344,FR16,'ANNUAL SUMMARY'!$V$9,FC6,'ANNUAL SUMMARY'!$L$296)+SUMIFS('ANNUAL SUMMARY'!$AN$402,FR16,'ANNUAL SUMMARY'!$V$9,FC6,'ANNUAL SUMMARY'!$L$354)+SUMIFS('ANNUAL SUMMARY'!$AN$460,FR16,'ANNUAL SUMMARY'!$V$9,FC6,'ANNUAL SUMMARY'!$L$412)+SUMIFS('ANNUAL SUMMARY'!$AN$518,FR16,'ANNUAL SUMMARY'!$V$9,FC6,'ANNUAL SUMMARY'!$L$470)+SUMIFS('ANNUAL SUMMARY'!$AN$576,FR16,'ANNUAL SUMMARY'!$V$9,FC6,'ANNUAL SUMMARY'!$L$528)+SUMIFS('ANNUAL SUMMARY'!$AN$634,FR16,'ANNUAL SUMMARY'!$V$9,FC6,'ANNUAL SUMMARY'!$L$586)+SUMIFS('ANNUAL SUMMARY'!$AN$692,FR16,'ANNUAL SUMMARY'!$V$9,FC6,'ANNUAL SUMMARY'!$L$644)+SUMIFS('ANNUAL SUMMARY'!$CK$54,FR16,'ANNUAL SUMMARY'!$V$9,FC6,'ANNUAL SUMMARY'!$BI$6)+SUMIFS('ANNUAL SUMMARY'!$CK$112,FR16,'ANNUAL SUMMARY'!$V$9,FC6,'ANNUAL SUMMARY'!$BI$64)+SUMIFS('ANNUAL SUMMARY'!$CK$170,FR16,'ANNUAL SUMMARY'!$V$9,FC6,'ANNUAL SUMMARY'!$BI$122)+SUMIFS('ANNUAL SUMMARY'!$CK$228,FR16,'ANNUAL SUMMARY'!$V$9,FC6,'ANNUAL SUMMARY'!$BI$180)+SUMIFS('ANNUAL SUMMARY'!$CK$286,FR16,'ANNUAL SUMMARY'!$V$9,FC6,'ANNUAL SUMMARY'!$BI$238)+SUMIFS('ANNUAL SUMMARY'!$CK$344,FR16,'ANNUAL SUMMARY'!$V$9,FC6,'ANNUAL SUMMARY'!$BI$296)+SUMIFS('ANNUAL SUMMARY'!$CK$402,FR16,'ANNUAL SUMMARY'!$V$9,FC6,'ANNUAL SUMMARY'!$BI$354)+SUMIFS('ANNUAL SUMMARY'!$CK$460,FR16,'ANNUAL SUMMARY'!$V$9,FC6,'ANNUAL SUMMARY'!$BI$412)+SUMIFS('ANNUAL SUMMARY'!$CK$518,FR16,'ANNUAL SUMMARY'!$V$9,FC6,'ANNUAL SUMMARY'!$BI$470)+SUMIFS('ANNUAL SUMMARY'!$CK$576,FR16,'ANNUAL SUMMARY'!$V$9,FC6,'ANNUAL SUMMARY'!$BI$528)+SUMIFS('ANNUAL SUMMARY'!$CK$634,FR16,'ANNUAL SUMMARY'!$V$9,FC6,'ANNUAL SUMMARY'!$BI$586)+SUMIFS('ANNUAL SUMMARY'!$CK$692,FR16,'ANNUAL SUMMARY'!$V$9,FC6,'ANNUAL SUMMARY'!$BI$644)+SUMIFS('ANNUAL SUMMARY'!$EJ$54,FR16,'ANNUAL SUMMARY'!$V$9,FC6,'ANNUAL SUMMARY'!$DH$6)+SUMIFS('ANNUAL SUMMARY'!$EJ$112,FR16,'ANNUAL SUMMARY'!$V$9,FC6,'ANNUAL SUMMARY'!$DH$64)+SUMIFS('ANNUAL SUMMARY'!$EJ$170,FR16,'ANNUAL SUMMARY'!$V$9,FC6,'ANNUAL SUMMARY'!$DH$122)+SUMIFS('ANNUAL SUMMARY'!$EJ$228,FR16,'ANNUAL SUMMARY'!$V$9,FC6,'ANNUAL SUMMARY'!$DH$180)+SUMIFS('ANNUAL SUMMARY'!$EJ$286,FR16,'ANNUAL SUMMARY'!$V$9,FC6,'ANNUAL SUMMARY'!$DH$238)+SUMIFS('ANNUAL SUMMARY'!$EJ$344,FR16,'ANNUAL SUMMARY'!$V$9,FC6,'ANNUAL SUMMARY'!$DH$296)+SUMIFS('ANNUAL SUMMARY'!$EJ$402,FR16,'ANNUAL SUMMARY'!$V$9,FC6,'ANNUAL SUMMARY'!$DH$354)+SUMIFS('ANNUAL SUMMARY'!$EJ$460,FR16,'ANNUAL SUMMARY'!$V$9,FC6,'ANNUAL SUMMARY'!$DH$412)+SUMIFS('ANNUAL SUMMARY'!$EJ$518,FR16,'ANNUAL SUMMARY'!$V$9,FC6,'ANNUAL SUMMARY'!$DH$470)+SUMIFS('ANNUAL SUMMARY'!$EJ$576,FR16,'ANNUAL SUMMARY'!$V$9,FC6,'ANNUAL SUMMARY'!$DH$528)+SUMIFS('ANNUAL SUMMARY'!$EJ$634,FR16,'ANNUAL SUMMARY'!$V$9,FC6,'ANNUAL SUMMARY'!$DH$586)+SUMIFS('ANNUAL SUMMARY'!$EJ$692,FR16,'ANNUAL SUMMARY'!$V$9,FC6,'ANNUAL SUMMARY'!$DH$644)+SUMIFS('ANNUAL SUMMARY'!$GG$54,FR16,'ANNUAL SUMMARY'!$V$9,FC6,'ANNUAL SUMMARY'!$FE$6)+SUMIFS('ANNUAL SUMMARY'!$GG$112,FR16,'ANNUAL SUMMARY'!$V$9,FC6,'ANNUAL SUMMARY'!$FE$64)+SUMIFS('ANNUAL SUMMARY'!$GG$170,FR16,'ANNUAL SUMMARY'!$V$9,FC6,'ANNUAL SUMMARY'!$FE$122)+SUMIFS('ANNUAL SUMMARY'!$GG$228,FR16,'ANNUAL SUMMARY'!$V$9,FC6,'ANNUAL SUMMARY'!$FE$180)+SUMIFS('ANNUAL SUMMARY'!$GG$286,FR16,'ANNUAL SUMMARY'!$V$9,FC6,'ANNUAL SUMMARY'!$FE$238)+SUMIFS('ANNUAL SUMMARY'!$GG$344,FR16,'ANNUAL SUMMARY'!$V$9,FC6,'ANNUAL SUMMARY'!$FE$296)+SUMIFS('ANNUAL SUMMARY'!$GG$402,FR16,'ANNUAL SUMMARY'!$V$9,FC6,'ANNUAL SUMMARY'!$FE$354)+SUMIFS('ANNUAL SUMMARY'!$GG$460,FR16,'ANNUAL SUMMARY'!$V$9,FC6,'ANNUAL SUMMARY'!$FE$412)+SUMIFS('ANNUAL SUMMARY'!$GG$518,FR16,'ANNUAL SUMMARY'!$V$9,FC6,'ANNUAL SUMMARY'!$FE$470)+SUMIFS('ANNUAL SUMMARY'!$GG$576,FR16,'ANNUAL SUMMARY'!$V$9,FC6,'ANNUAL SUMMARY'!$FE$528)+SUMIFS('ANNUAL SUMMARY'!$GG$634,FR16,'ANNUAL SUMMARY'!$V$9,FC6,'ANNUAL SUMMARY'!$FE$586)+SUMIFS('ANNUAL SUMMARY'!$GG$692,FR16,'ANNUAL SUMMARY'!$V$9,FC6,'ANNUAL SUMMARY'!$FE$644)</f>
        <v>0</v>
      </c>
      <c r="GF16" s="727"/>
      <c r="GG16" s="727"/>
      <c r="GH16" s="727"/>
      <c r="GI16" s="728">
        <f>SUMIFS('ANNUAL SUMMARY'!$AR$54,FR16,'ANNUAL SUMMARY'!$V$9,FC6,'ANNUAL SUMMARY'!$L$6)+SUMIFS('ANNUAL SUMMARY'!$AR$112,FR16,'ANNUAL SUMMARY'!$V$9,FC6,'ANNUAL SUMMARY'!$L$64)+SUMIFS('ANNUAL SUMMARY'!$AR$170,FR16,'ANNUAL SUMMARY'!$V$9,FC6,'ANNUAL SUMMARY'!$L$122)+SUMIFS('ANNUAL SUMMARY'!$AR$228,FR16,'ANNUAL SUMMARY'!$V$9,FC6,'ANNUAL SUMMARY'!$L$180)+SUMIFS('ANNUAL SUMMARY'!$AR$286,FR16,'ANNUAL SUMMARY'!$V$9,FC6,'ANNUAL SUMMARY'!$L$238)+SUMIFS('ANNUAL SUMMARY'!$AR$344,FR16,'ANNUAL SUMMARY'!$V$9,FC6,'ANNUAL SUMMARY'!$L$296)+SUMIFS('ANNUAL SUMMARY'!$AR$402,FR16,'ANNUAL SUMMARY'!$V$9,FC6,'ANNUAL SUMMARY'!$L$354)+SUMIFS('ANNUAL SUMMARY'!$AR$460,FR16,'ANNUAL SUMMARY'!$V$9,FC6,'ANNUAL SUMMARY'!$L$412)+SUMIFS('ANNUAL SUMMARY'!$AR$518,FR16,'ANNUAL SUMMARY'!$V$9,FC6,'ANNUAL SUMMARY'!$L$470)+SUMIFS('ANNUAL SUMMARY'!$AR$576,FR16,'ANNUAL SUMMARY'!$V$9,FC6,'ANNUAL SUMMARY'!$L$528)+SUMIFS('ANNUAL SUMMARY'!$AR$634,FR16,'ANNUAL SUMMARY'!$V$9,FC6,'ANNUAL SUMMARY'!$L$586)+SUMIFS('ANNUAL SUMMARY'!$AR$692,FR16,'ANNUAL SUMMARY'!$V$9,FC6,'ANNUAL SUMMARY'!$L$644)+SUMIFS('ANNUAL SUMMARY'!$CO$54,FR16,'ANNUAL SUMMARY'!$V$9,FC6,'ANNUAL SUMMARY'!$BI$6)+SUMIFS('ANNUAL SUMMARY'!$CO$112,FR16,'ANNUAL SUMMARY'!$V$9,FC6,'ANNUAL SUMMARY'!$BI$64)+SUMIFS('ANNUAL SUMMARY'!$CO$170,FR16,'ANNUAL SUMMARY'!$V$9,FC6,'ANNUAL SUMMARY'!$BI$122)+SUMIFS('ANNUAL SUMMARY'!$CO$228,FR16,'ANNUAL SUMMARY'!$V$9,FC6,'ANNUAL SUMMARY'!$BI$180)+SUMIFS('ANNUAL SUMMARY'!$CO$286,FR16,'ANNUAL SUMMARY'!$V$9,FC6,'ANNUAL SUMMARY'!$BI$238)+SUMIFS('ANNUAL SUMMARY'!$CO$344,FR16,'ANNUAL SUMMARY'!$V$9,FC6,'ANNUAL SUMMARY'!$BI$296)+SUMIFS('ANNUAL SUMMARY'!$CO$402,FR16,'ANNUAL SUMMARY'!$V$9,FC6,'ANNUAL SUMMARY'!$BI$354)+SUMIFS('ANNUAL SUMMARY'!$CO$460,FR16,'ANNUAL SUMMARY'!$V$9,FC6,'ANNUAL SUMMARY'!$BI$412)+SUMIFS('ANNUAL SUMMARY'!$CO$518,FR16,'ANNUAL SUMMARY'!$V$9,FC6,'ANNUAL SUMMARY'!$BI$470)+SUMIFS('ANNUAL SUMMARY'!$CO$576,FR16,'ANNUAL SUMMARY'!$V$9,FC6,'ANNUAL SUMMARY'!$BI$528)+SUMIFS('ANNUAL SUMMARY'!$CO$634,FR16,'ANNUAL SUMMARY'!$V$9,FC6,'ANNUAL SUMMARY'!$BI$586)+SUMIFS('ANNUAL SUMMARY'!$CO$692,FR16,'ANNUAL SUMMARY'!$V$9,FC6,'ANNUAL SUMMARY'!$BI$644)+SUMIFS('ANNUAL SUMMARY'!$EN$54,FR16,'ANNUAL SUMMARY'!$V$9,FC6,'ANNUAL SUMMARY'!$DH$6)+SUMIFS('ANNUAL SUMMARY'!$EN$112,FR16,'ANNUAL SUMMARY'!$V$9,FC6,'ANNUAL SUMMARY'!$DH$64)+SUMIFS('ANNUAL SUMMARY'!$EN$170,FR16,'ANNUAL SUMMARY'!$V$9,FC6,'ANNUAL SUMMARY'!$DH$122)+SUMIFS('ANNUAL SUMMARY'!$EN$228,FR16,'ANNUAL SUMMARY'!$V$9,FC6,'ANNUAL SUMMARY'!$DH$180)+SUMIFS('ANNUAL SUMMARY'!$EN$286,FR16,'ANNUAL SUMMARY'!$V$9,FC6,'ANNUAL SUMMARY'!$DH$238)+SUMIFS('ANNUAL SUMMARY'!$EN$344,FR16,'ANNUAL SUMMARY'!$V$9,FC6,'ANNUAL SUMMARY'!$DH$296)+SUMIFS('ANNUAL SUMMARY'!$EN$402,FR16,'ANNUAL SUMMARY'!$V$9,FC6,'ANNUAL SUMMARY'!$DH$354)+SUMIFS('ANNUAL SUMMARY'!$EN$460,FR16,'ANNUAL SUMMARY'!$V$9,FC6,'ANNUAL SUMMARY'!$DH$412)+SUMIFS('ANNUAL SUMMARY'!$EN$518,FR16,'ANNUAL SUMMARY'!$V$9,FC6,'ANNUAL SUMMARY'!$DH$470)+SUMIFS('ANNUAL SUMMARY'!$EN$576,FR16,'ANNUAL SUMMARY'!$V$9,FC6,'ANNUAL SUMMARY'!$DH$528)+SUMIFS('ANNUAL SUMMARY'!$EN$634,FR16,'ANNUAL SUMMARY'!$V$9,FC6,'ANNUAL SUMMARY'!$DH$586)+SUMIFS('ANNUAL SUMMARY'!$EN$692,FR16,'ANNUAL SUMMARY'!$V$9,FC6,'ANNUAL SUMMARY'!$DH$644)+SUMIFS('ANNUAL SUMMARY'!$GK$54,FR16,'ANNUAL SUMMARY'!$V$9,FC6,'ANNUAL SUMMARY'!$FE$6)+SUMIFS('ANNUAL SUMMARY'!$GK$112,FR16,'ANNUAL SUMMARY'!$V$9,FC6,'ANNUAL SUMMARY'!$FE$64)+SUMIFS('ANNUAL SUMMARY'!$GK$170,FR16,'ANNUAL SUMMARY'!$V$9,FC6,'ANNUAL SUMMARY'!$FE$122)+SUMIFS('ANNUAL SUMMARY'!$GK$228,FR16,'ANNUAL SUMMARY'!$V$9,FC6,'ANNUAL SUMMARY'!$FE$180)+SUMIFS('ANNUAL SUMMARY'!$GK$286,FR16,'ANNUAL SUMMARY'!$V$9,FC6,'ANNUAL SUMMARY'!$FE$238)+SUMIFS('ANNUAL SUMMARY'!$GK$344,FR16,'ANNUAL SUMMARY'!$V$9,FC6,'ANNUAL SUMMARY'!$FE$296)+SUMIFS('ANNUAL SUMMARY'!$GK$402,FR16,'ANNUAL SUMMARY'!$V$9,FC6,'ANNUAL SUMMARY'!$FE$354)+SUMIFS('ANNUAL SUMMARY'!$GK$460,FR16,'ANNUAL SUMMARY'!$V$9,FC6,'ANNUAL SUMMARY'!$FE$412)+SUMIFS('ANNUAL SUMMARY'!$GK$518,FR16,'ANNUAL SUMMARY'!$V$9,FC6,'ANNUAL SUMMARY'!$FE$470)+SUMIFS('ANNUAL SUMMARY'!$GK$576,FR16,'ANNUAL SUMMARY'!$V$9,FC6,'ANNUAL SUMMARY'!$FE$528)+SUMIFS('ANNUAL SUMMARY'!$GK$634,FR16,'ANNUAL SUMMARY'!$V$9,FC6,'ANNUAL SUMMARY'!$FE$586)+SUMIFS('ANNUAL SUMMARY'!$GK$692,FR16,'ANNUAL SUMMARY'!$V$9,FC6,'ANNUAL SUMMARY'!$FE$644)</f>
        <v>0</v>
      </c>
      <c r="GJ16" s="728"/>
      <c r="GK16" s="728"/>
      <c r="GL16" s="728">
        <f>SUMIFS('ANNUAL SUMMARY'!$AU$54,FR16,'ANNUAL SUMMARY'!$V$9,FC6,'ANNUAL SUMMARY'!$L$6)+SUMIFS('ANNUAL SUMMARY'!$AU$112,FR16,'ANNUAL SUMMARY'!$V$9,FC6,'ANNUAL SUMMARY'!$L$64)+SUMIFS('ANNUAL SUMMARY'!$AU$170,FR16,'ANNUAL SUMMARY'!$V$9,FC6,'ANNUAL SUMMARY'!$L$122)+SUMIFS('ANNUAL SUMMARY'!$AU$228,FR16,'ANNUAL SUMMARY'!$V$9,FC6,'ANNUAL SUMMARY'!$L$180)+SUMIFS('ANNUAL SUMMARY'!$AU$286,FR16,'ANNUAL SUMMARY'!$V$9,FC6,'ANNUAL SUMMARY'!$L$238)+SUMIFS('ANNUAL SUMMARY'!$AU$344,FR16,'ANNUAL SUMMARY'!$V$9,FC6,'ANNUAL SUMMARY'!$L$296)+SUMIFS('ANNUAL SUMMARY'!$AU$402,FR16,'ANNUAL SUMMARY'!$V$9,FC6,'ANNUAL SUMMARY'!$L$354)+SUMIFS('ANNUAL SUMMARY'!$AU$460,FR16,'ANNUAL SUMMARY'!$V$9,FC6,'ANNUAL SUMMARY'!$L$412)+SUMIFS('ANNUAL SUMMARY'!$AU$518,FR16,'ANNUAL SUMMARY'!$V$9,FC6,'ANNUAL SUMMARY'!$L$470)+SUMIFS('ANNUAL SUMMARY'!$AU$576,FR16,'ANNUAL SUMMARY'!$V$9,FC6,'ANNUAL SUMMARY'!$L$528)+SUMIFS('ANNUAL SUMMARY'!$AU$634,FR16,'ANNUAL SUMMARY'!$V$9,FC6,'ANNUAL SUMMARY'!$L$586)+SUMIFS('ANNUAL SUMMARY'!$AU$692,FR16,'ANNUAL SUMMARY'!$V$9,FC6,'ANNUAL SUMMARY'!$L$644)+SUMIFS('ANNUAL SUMMARY'!$CR$54,FR16,'ANNUAL SUMMARY'!$V$9,FC6,'ANNUAL SUMMARY'!$BI$6)+SUMIFS('ANNUAL SUMMARY'!$CR$112,FR16,'ANNUAL SUMMARY'!$V$9,FC6,'ANNUAL SUMMARY'!$BI$64)+SUMIFS('ANNUAL SUMMARY'!$CR$170,FR16,'ANNUAL SUMMARY'!$V$9,FC6,'ANNUAL SUMMARY'!$BI$122)+SUMIFS('ANNUAL SUMMARY'!$CR$228,FR16,'ANNUAL SUMMARY'!$V$9,FC6,'ANNUAL SUMMARY'!$BI$180)+SUMIFS('ANNUAL SUMMARY'!$CR$286,FR16,'ANNUAL SUMMARY'!$V$9,FC6,'ANNUAL SUMMARY'!$BI$238)+SUMIFS('ANNUAL SUMMARY'!$CR$344,FR16,'ANNUAL SUMMARY'!$V$9,FC6,'ANNUAL SUMMARY'!$BI$296)+SUMIFS('ANNUAL SUMMARY'!$CR$402,FR16,'ANNUAL SUMMARY'!$V$9,FC6,'ANNUAL SUMMARY'!$BI$354)+SUMIFS('ANNUAL SUMMARY'!$CR$460,FR16,'ANNUAL SUMMARY'!$V$9,FC6,'ANNUAL SUMMARY'!$BI$412)+SUMIFS('ANNUAL SUMMARY'!$CR$518,FR16,'ANNUAL SUMMARY'!$V$9,FC6,'ANNUAL SUMMARY'!$BI$470)+SUMIFS('ANNUAL SUMMARY'!$CR$576,FR16,'ANNUAL SUMMARY'!$V$9,FC6,'ANNUAL SUMMARY'!$BI$528)+SUMIFS('ANNUAL SUMMARY'!$CR$634,FR16,'ANNUAL SUMMARY'!$V$9,FC6,'ANNUAL SUMMARY'!$BI$586)+SUMIFS('ANNUAL SUMMARY'!$CR$692,FR16,'ANNUAL SUMMARY'!$V$9,FC6,'ANNUAL SUMMARY'!$BI$644)+SUMIFS('ANNUAL SUMMARY'!$EQ$54,FR16,'ANNUAL SUMMARY'!$V$9,FC6,'ANNUAL SUMMARY'!$DH$6)+SUMIFS('ANNUAL SUMMARY'!$EQ$112,FR16,'ANNUAL SUMMARY'!$V$9,FC6,'ANNUAL SUMMARY'!$DH$64)+SUMIFS('ANNUAL SUMMARY'!$EQ$170,FR16,'ANNUAL SUMMARY'!$V$9,FC6,'ANNUAL SUMMARY'!$DH$122)+SUMIFS('ANNUAL SUMMARY'!$EQ$228,FR16,'ANNUAL SUMMARY'!$V$9,FC6,'ANNUAL SUMMARY'!$DH$180)+SUMIFS('ANNUAL SUMMARY'!$EQ$286,FR16,'ANNUAL SUMMARY'!$V$9,FC6,'ANNUAL SUMMARY'!$DH$238)+SUMIFS('ANNUAL SUMMARY'!$EQ$344,FR16,'ANNUAL SUMMARY'!$V$9,FC6,'ANNUAL SUMMARY'!$DH$296)+SUMIFS('ANNUAL SUMMARY'!$EQ$402,FR16,'ANNUAL SUMMARY'!$V$9,FC6,'ANNUAL SUMMARY'!$DH$354)+SUMIFS('ANNUAL SUMMARY'!$EQ$460,FR16,'ANNUAL SUMMARY'!$V$9,FC6,'ANNUAL SUMMARY'!$DH$412)+SUMIFS('ANNUAL SUMMARY'!$EQ$518,FR16,'ANNUAL SUMMARY'!$V$9,FC6,'ANNUAL SUMMARY'!$DH$470)+SUMIFS('ANNUAL SUMMARY'!$EQ$576,FR16,'ANNUAL SUMMARY'!$V$9,FC6,'ANNUAL SUMMARY'!$DH$528)+SUMIFS('ANNUAL SUMMARY'!$EQ$634,FR16,'ANNUAL SUMMARY'!$V$9,FC6,'ANNUAL SUMMARY'!$DH$586)+SUMIFS('ANNUAL SUMMARY'!$EQ$692,FR16,'ANNUAL SUMMARY'!$V$9,FC6,'ANNUAL SUMMARY'!$DH$644)+SUMIFS('ANNUAL SUMMARY'!$GN$54,FR16,'ANNUAL SUMMARY'!$V$9,FC6,'ANNUAL SUMMARY'!$FE$6)+SUMIFS('ANNUAL SUMMARY'!$GN$112,FR16,'ANNUAL SUMMARY'!$V$9,FC6,'ANNUAL SUMMARY'!$FE$64)+SUMIFS('ANNUAL SUMMARY'!$GN$170,FR16,'ANNUAL SUMMARY'!$V$9,FC6,'ANNUAL SUMMARY'!$FE$122)+SUMIFS('ANNUAL SUMMARY'!$GN$228,FR16,'ANNUAL SUMMARY'!$V$9,FC6,'ANNUAL SUMMARY'!$FE$180)+SUMIFS('ANNUAL SUMMARY'!$GN$286,FR16,'ANNUAL SUMMARY'!$V$9,FC6,'ANNUAL SUMMARY'!$FE$238)+SUMIFS('ANNUAL SUMMARY'!$GN$344,FR16,'ANNUAL SUMMARY'!$V$9,FC6,'ANNUAL SUMMARY'!$FE$296)+SUMIFS('ANNUAL SUMMARY'!$GN$402,FR16,'ANNUAL SUMMARY'!$V$9,FC6,'ANNUAL SUMMARY'!$FE$354)+SUMIFS('ANNUAL SUMMARY'!$GN$460,FR16,'ANNUAL SUMMARY'!$V$9,FC6,'ANNUAL SUMMARY'!$FE$412)+SUMIFS('ANNUAL SUMMARY'!$GN$518,FR16,'ANNUAL SUMMARY'!$V$9,FC6,'ANNUAL SUMMARY'!$FE$470)+SUMIFS('ANNUAL SUMMARY'!$GN$576,FR16,'ANNUAL SUMMARY'!$V$9,FC6,'ANNUAL SUMMARY'!$FE$528)+SUMIFS('ANNUAL SUMMARY'!$GN$634,FR16,'ANNUAL SUMMARY'!$V$9,FC6,'ANNUAL SUMMARY'!$FE$586)+SUMIFS('ANNUAL SUMMARY'!$GN$692,FR16,'ANNUAL SUMMARY'!$V$9,FC6,'ANNUAL SUMMARY'!$FE$644)</f>
        <v>0</v>
      </c>
      <c r="GM16" s="728"/>
      <c r="GN16" s="728"/>
      <c r="GO16" s="1263"/>
    </row>
    <row r="17" spans="1:197" ht="11.25" customHeight="1" x14ac:dyDescent="0.25">
      <c r="A17" s="154"/>
      <c r="B17" s="729" t="str">
        <f>'ANNUAL SUMMARY'!$C$21</f>
        <v>SOLO</v>
      </c>
      <c r="C17" s="730"/>
      <c r="D17" s="730"/>
      <c r="E17" s="730"/>
      <c r="F17" s="792">
        <f>SUMIF('ANNUAL SUMMARY'!$FE$622,K6,'ANNUAL SUMMARY'!$FA$637)+SUMIF('ANNUAL SUMMARY'!$DH$622,K6,'ANNUAL SUMMARY'!$DD$637)+SUMIF('ANNUAL SUMMARY'!$BI$622,K6,'ANNUAL SUMMARY'!$BE$637)+SUMIF('ANNUAL SUMMARY'!$L$622,K6,'ANNUAL SUMMARY'!$H$637)+SUMIF('ANNUAL SUMMARY'!$FE$566,K6,'ANNUAL SUMMARY'!$FA$581)+SUMIF('ANNUAL SUMMARY'!$DH$566,K6,'ANNUAL SUMMARY'!$DD$581)+SUMIF('ANNUAL SUMMARY'!$BI$566,K6,'ANNUAL SUMMARY'!$BE$581)+SUMIF('ANNUAL SUMMARY'!$L$566,K6,'ANNUAL SUMMARY'!$H$581)+SUMIF('ANNUAL SUMMARY'!$FE$510,K6,'ANNUAL SUMMARY'!$FA$525)+SUMIF('ANNUAL SUMMARY'!$DH$510,K6,'ANNUAL SUMMARY'!$DD$525)+SUMIF('ANNUAL SUMMARY'!$BI$510,K6,'ANNUAL SUMMARY'!$BE$525)+SUMIF('ANNUAL SUMMARY'!$L$510,K6,'ANNUAL SUMMARY'!$H$525)+SUMIF('ANNUAL SUMMARY'!$FE$454,K6,'ANNUAL SUMMARY'!$FA$469)+SUMIF('ANNUAL SUMMARY'!$DH$454,K6,'ANNUAL SUMMARY'!$DD$469)+SUMIF('ANNUAL SUMMARY'!$BI$454,K6,'ANNUAL SUMMARY'!$BE$469)+SUMIF('ANNUAL SUMMARY'!$L$454,K6,'ANNUAL SUMMARY'!$H$469)+SUMIF('ANNUAL SUMMARY'!$FE$398,K6,'ANNUAL SUMMARY'!$FA$413)+SUMIF('ANNUAL SUMMARY'!$DH$398,K6,'ANNUAL SUMMARY'!$DD$413)+SUMIF('ANNUAL SUMMARY'!$BI$398,K6,'ANNUAL SUMMARY'!$BE$413)+SUMIF('ANNUAL SUMMARY'!$L$398,K6,'ANNUAL SUMMARY'!$H$413)+SUMIF('ANNUAL SUMMARY'!$FE$342,K6,'ANNUAL SUMMARY'!$FA$357)+SUMIF('ANNUAL SUMMARY'!$DH$342,K6,'ANNUAL SUMMARY'!$DD$357)+SUMIF('ANNUAL SUMMARY'!$BI$342,K6,'ANNUAL SUMMARY'!$BE$357)+SUMIF('ANNUAL SUMMARY'!$L$342,K6,'ANNUAL SUMMARY'!$H$357)+SUMIF('ANNUAL SUMMARY'!$FE$286,K6,'ANNUAL SUMMARY'!$FA$301)+SUMIF('ANNUAL SUMMARY'!$DH$286,K6,'ANNUAL SUMMARY'!$DD$301)+SUMIF('ANNUAL SUMMARY'!$BI$286,K6,'ANNUAL SUMMARY'!$BE$301)+SUMIF('ANNUAL SUMMARY'!$L$286,K6,'ANNUAL SUMMARY'!$H$301)+SUMIF('ANNUAL SUMMARY'!$FE$230,K6,'ANNUAL SUMMARY'!$FA$245)+SUMIF('ANNUAL SUMMARY'!$DH$230,K6,'ANNUAL SUMMARY'!$DD$245)+SUMIF('ANNUAL SUMMARY'!$BI$230,K6,'ANNUAL SUMMARY'!$BE$245)+SUMIF('ANNUAL SUMMARY'!$L$230,K6,'ANNUAL SUMMARY'!$H$245)+SUMIF('ANNUAL SUMMARY'!$FE$174,K6,'ANNUAL SUMMARY'!$FA$189)+SUMIF('ANNUAL SUMMARY'!$DH$174,K6,'ANNUAL SUMMARY'!$DD$189)+SUMIF('ANNUAL SUMMARY'!$BI$174,K6,'ANNUAL SUMMARY'!$BE$189)+SUMIF('ANNUAL SUMMARY'!$L$174,K6,'ANNUAL SUMMARY'!$H$189)+SUMIF('ANNUAL SUMMARY'!$FE$118,K6,'ANNUAL SUMMARY'!$FA$133)+SUMIF('ANNUAL SUMMARY'!$DH$118,K6,'ANNUAL SUMMARY'!$DD$133)+SUMIF('ANNUAL SUMMARY'!$BI$118,K6,'ANNUAL SUMMARY'!$BE$133)+SUMIF('ANNUAL SUMMARY'!$L$118,K6,'ANNUAL SUMMARY'!$H$133)+SUMIF('ANNUAL SUMMARY'!$FE$62,K6,'ANNUAL SUMMARY'!$FA$77)+SUMIF('ANNUAL SUMMARY'!$DH$62,K6,'ANNUAL SUMMARY'!$DD$77)+SUMIF('ANNUAL SUMMARY'!$BI$62,K6,'ANNUAL SUMMARY'!$BE$77)+SUMIF('ANNUAL SUMMARY'!$L$62,K6,'ANNUAL SUMMARY'!$H$77)+SUMIF('ANNUAL SUMMARY'!$FE$6,K6,'ANNUAL SUMMARY'!$FA$21)+SUMIF('ANNUAL SUMMARY'!$DH$6,K6,'ANNUAL SUMMARY'!$DD$21)+SUMIF('ANNUAL SUMMARY'!$BI$6,K6,'ANNUAL SUMMARY'!$BE$21)+SUMIF('ANNUAL SUMMARY'!$L$6,K6,'ANNUAL SUMMARY'!$H$21)+SUMIF('PREVIOUS LOGS'!$K$6,K6,'PREVIOUS LOGS'!$F$17)+SUMIF('PREVIOUS LOGS'!$K$59,$K$6,'PREVIOUS LOGS'!$F$70)+SUMIF('PREVIOUS LOGS'!$K$112,K6,'PREVIOUS LOGS'!$F$123)+SUMIF('PREVIOUS LOGS'!$K$165,K6,'PREVIOUS LOGS'!$F$176)+SUMIF('PREVIOUS LOGS'!$K$218,K6,'PREVIOUS LOGS'!$F$229)+SUMIF('PREVIOUS LOGS'!$K$271,K6,'PREVIOUS LOGS'!$F$282)+SUMIF('PREVIOUS LOGS'!$K$324,K6,'PREVIOUS LOGS'!$F$335)+SUMIF('PREVIOUS LOGS'!$BH$6,K6,'PREVIOUS LOGS'!$BD$17)+SUMIF('PREVIOUS LOGS'!$BH$59,$K$6,'PREVIOUS LOGS'!$BD$70)+SUMIF('PREVIOUS LOGS'!$BH$112,K6,'PREVIOUS LOGS'!$BD$123)+SUMIF('PREVIOUS LOGS'!$BH$165,K6,'PREVIOUS LOGS'!$BD$176)+SUMIF('PREVIOUS LOGS'!$BH$218,K6,'PREVIOUS LOGS'!$BD$229)+SUMIF('PREVIOUS LOGS'!$BH$271,K6,'PREVIOUS LOGS'!$BD$282)+SUMIF('PREVIOUS LOGS'!$BH$324,K6,'PREVIOUS LOGS'!$BD$335)+SUMIF('PREVIOUS LOGS'!$DF$6,K6,'PREVIOUS LOGS'!$DB$17)+SUMIF('PREVIOUS LOGS'!$DF$59,$K$6,'PREVIOUS LOGS'!$DB$70)+SUMIF('PREVIOUS LOGS'!$DF$112,K6,'PREVIOUS LOGS'!$DB$123)+SUMIF('PREVIOUS LOGS'!$DF$165,K6,'PREVIOUS LOGS'!$DB$176)+SUMIF('PREVIOUS LOGS'!$DF$218,K6,'PREVIOUS LOGS'!$DB$229)+SUMIF('PREVIOUS LOGS'!$DF$271,K6,'PREVIOUS LOGS'!$DB$282)+SUMIF('PREVIOUS LOGS'!$DF$324,K6,'PREVIOUS LOGS'!$DB$335)+SUMIF('PREVIOUS LOGS'!$FC$6,K6,'PREVIOUS LOGS'!$EY$17)+SUMIF('PREVIOUS LOGS'!$FC$59,$K$6,'PREVIOUS LOGS'!$EY$70)+SUMIF('PREVIOUS LOGS'!$FC$112,K6,'PREVIOUS LOGS'!$EY$123)+SUMIF('PREVIOUS LOGS'!$FC$165,K6,'PREVIOUS LOGS'!$EY$176)+SUMIF('PREVIOUS LOGS'!$FC$218,K6,'PREVIOUS LOGS'!$EY$229)+SUMIF('PREVIOUS LOGS'!$FC$271,K6,'PREVIOUS LOGS'!$EY$282)+SUMIF('PREVIOUS LOGS'!$FC$324,K6,'PREVIOUS LOGS'!$EY$335)</f>
        <v>0</v>
      </c>
      <c r="G17" s="793"/>
      <c r="H17" s="793"/>
      <c r="I17" s="793"/>
      <c r="J17" s="793"/>
      <c r="K17" s="793"/>
      <c r="L17" s="794"/>
      <c r="M17" s="643"/>
      <c r="N17" s="746"/>
      <c r="O17" s="747"/>
      <c r="P17" s="747"/>
      <c r="Q17" s="747"/>
      <c r="R17" s="748"/>
      <c r="S17" s="752"/>
      <c r="T17" s="753"/>
      <c r="U17" s="753"/>
      <c r="V17" s="753"/>
      <c r="W17" s="753"/>
      <c r="X17" s="754"/>
      <c r="Y17" s="15"/>
      <c r="Z17" s="814"/>
      <c r="AA17" s="815"/>
      <c r="AB17" s="815"/>
      <c r="AC17" s="815"/>
      <c r="AD17" s="815"/>
      <c r="AE17" s="727"/>
      <c r="AF17" s="727"/>
      <c r="AG17" s="727"/>
      <c r="AH17" s="727"/>
      <c r="AI17" s="727"/>
      <c r="AJ17" s="727"/>
      <c r="AK17" s="727"/>
      <c r="AL17" s="727"/>
      <c r="AM17" s="727"/>
      <c r="AN17" s="727"/>
      <c r="AO17" s="727"/>
      <c r="AP17" s="727"/>
      <c r="AQ17" s="728"/>
      <c r="AR17" s="728"/>
      <c r="AS17" s="728"/>
      <c r="AT17" s="1256"/>
      <c r="AU17" s="1256"/>
      <c r="AV17" s="1261"/>
      <c r="AW17" s="1263"/>
      <c r="AX17" s="154"/>
      <c r="AY17" s="729" t="str">
        <f>'ANNUAL SUMMARY'!$C$21</f>
        <v>SOLO</v>
      </c>
      <c r="AZ17" s="730"/>
      <c r="BA17" s="730"/>
      <c r="BB17" s="730"/>
      <c r="BC17" s="792">
        <f>SUMIF('ANNUAL SUMMARY'!$FE$622,BH6,'ANNUAL SUMMARY'!$FA$637)+SUMIF('ANNUAL SUMMARY'!$DH$622,BH6,'ANNUAL SUMMARY'!$DD$637)+SUMIF('ANNUAL SUMMARY'!$BI$622,BH6,'ANNUAL SUMMARY'!$BE$637)+SUMIF('ANNUAL SUMMARY'!$L$622,BH6,'ANNUAL SUMMARY'!$H$637)+SUMIF('ANNUAL SUMMARY'!$FE$566,BH6,'ANNUAL SUMMARY'!$FA$581)+SUMIF('ANNUAL SUMMARY'!$DH$566,BH6,'ANNUAL SUMMARY'!$DD$581)+SUMIF('ANNUAL SUMMARY'!$BI$566,BH6,'ANNUAL SUMMARY'!$BE$581)+SUMIF('ANNUAL SUMMARY'!$L$566,BH6,'ANNUAL SUMMARY'!$H$581)+SUMIF('ANNUAL SUMMARY'!$FE$510,BH6,'ANNUAL SUMMARY'!$FA$525)+SUMIF('ANNUAL SUMMARY'!$DH$510,BH6,'ANNUAL SUMMARY'!$DD$525)+SUMIF('ANNUAL SUMMARY'!$BI$510,BH6,'ANNUAL SUMMARY'!$BE$525)+SUMIF('ANNUAL SUMMARY'!$L$510,BH6,'ANNUAL SUMMARY'!$H$525)+SUMIF('ANNUAL SUMMARY'!$FE$454,BH6,'ANNUAL SUMMARY'!$FA$469)+SUMIF('ANNUAL SUMMARY'!$DH$454,BH6,'ANNUAL SUMMARY'!$DD$469)+SUMIF('ANNUAL SUMMARY'!$BI$454,BH6,'ANNUAL SUMMARY'!$BE$469)+SUMIF('ANNUAL SUMMARY'!$L$454,BH6,'ANNUAL SUMMARY'!$H$469)+SUMIF('ANNUAL SUMMARY'!$FE$398,BH6,'ANNUAL SUMMARY'!$FA$413)+SUMIF('ANNUAL SUMMARY'!$DH$398,BH6,'ANNUAL SUMMARY'!$DD$413)+SUMIF('ANNUAL SUMMARY'!$BI$398,BH6,'ANNUAL SUMMARY'!$BE$413)+SUMIF('ANNUAL SUMMARY'!$L$398,BH6,'ANNUAL SUMMARY'!$H$413)+SUMIF('ANNUAL SUMMARY'!$FE$342,BH6,'ANNUAL SUMMARY'!$FA$357)+SUMIF('ANNUAL SUMMARY'!$DH$342,BH6,'ANNUAL SUMMARY'!$DD$357)+SUMIF('ANNUAL SUMMARY'!$BI$342,BH6,'ANNUAL SUMMARY'!$BE$357)+SUMIF('ANNUAL SUMMARY'!$L$342,BH6,'ANNUAL SUMMARY'!$H$357)+SUMIF('ANNUAL SUMMARY'!$FE$286,BH6,'ANNUAL SUMMARY'!$FA$301)+SUMIF('ANNUAL SUMMARY'!$DH$286,BH6,'ANNUAL SUMMARY'!$DD$301)+SUMIF('ANNUAL SUMMARY'!$BI$286,BH6,'ANNUAL SUMMARY'!$BE$301)+SUMIF('ANNUAL SUMMARY'!$L$286,BH6,'ANNUAL SUMMARY'!$H$301)+SUMIF('ANNUAL SUMMARY'!$FE$230,BH6,'ANNUAL SUMMARY'!$FA$245)+SUMIF('ANNUAL SUMMARY'!$DH$230,BH6,'ANNUAL SUMMARY'!$DD$245)+SUMIF('ANNUAL SUMMARY'!$BI$230,BH6,'ANNUAL SUMMARY'!$BE$245)+SUMIF('ANNUAL SUMMARY'!$L$230,BH6,'ANNUAL SUMMARY'!$H$245)+SUMIF('ANNUAL SUMMARY'!$FE$174,BH6,'ANNUAL SUMMARY'!$FA$189)+SUMIF('ANNUAL SUMMARY'!$DH$174,BH6,'ANNUAL SUMMARY'!$DD$189)+SUMIF('ANNUAL SUMMARY'!$BI$174,BH6,'ANNUAL SUMMARY'!$BE$189)+SUMIF('ANNUAL SUMMARY'!$L$174,BH6,'ANNUAL SUMMARY'!$H$189)+SUMIF('ANNUAL SUMMARY'!$FE$118,BH6,'ANNUAL SUMMARY'!$FA$133)+SUMIF('ANNUAL SUMMARY'!$DH$118,BH6,'ANNUAL SUMMARY'!$DD$133)+SUMIF('ANNUAL SUMMARY'!$BI$118,BH6,'ANNUAL SUMMARY'!$BE$133)+SUMIF('ANNUAL SUMMARY'!$L$118,BH6,'ANNUAL SUMMARY'!$H$133)+SUMIF('ANNUAL SUMMARY'!$FE$62,BH6,'ANNUAL SUMMARY'!$FA$77)+SUMIF('ANNUAL SUMMARY'!$DH$62,BH6,'ANNUAL SUMMARY'!$DD$77)+SUMIF('ANNUAL SUMMARY'!$BI$62,BH6,'ANNUAL SUMMARY'!$BE$77)+SUMIF('ANNUAL SUMMARY'!$L$62,BH6,'ANNUAL SUMMARY'!$H$77)+SUMIF('ANNUAL SUMMARY'!$FE$6,BH6,'ANNUAL SUMMARY'!$FA$21)+SUMIF('ANNUAL SUMMARY'!$DH$6,BH6,'ANNUAL SUMMARY'!$DD$21)+SUMIF('ANNUAL SUMMARY'!$BI$6,BH6,'ANNUAL SUMMARY'!$BE$21)+SUMIF('ANNUAL SUMMARY'!$L$6,BH6,'ANNUAL SUMMARY'!$H$21)+SUMIF('PREVIOUS LOGS'!$K$6,BH6,'PREVIOUS LOGS'!$F$17)+SUMIF('PREVIOUS LOGS'!$K$59,$K$6,'PREVIOUS LOGS'!$F$70)+SUMIF('PREVIOUS LOGS'!$K$112,BH6,'PREVIOUS LOGS'!$F$123)+SUMIF('PREVIOUS LOGS'!$K$165,BH6,'PREVIOUS LOGS'!$F$176)+SUMIF('PREVIOUS LOGS'!$K$218,BH6,'PREVIOUS LOGS'!$F$229)+SUMIF('PREVIOUS LOGS'!$K$271,BH6,'PREVIOUS LOGS'!$F$282)+SUMIF('PREVIOUS LOGS'!$K$324,BH6,'PREVIOUS LOGS'!$F$335)+SUMIF('PREVIOUS LOGS'!$BH$6,BH6,'PREVIOUS LOGS'!$BD$17)+SUMIF('PREVIOUS LOGS'!$BH$59,$K$6,'PREVIOUS LOGS'!$BD$70)+SUMIF('PREVIOUS LOGS'!$BH$112,BH6,'PREVIOUS LOGS'!$BD$123)+SUMIF('PREVIOUS LOGS'!$BH$165,BH6,'PREVIOUS LOGS'!$BD$176)+SUMIF('PREVIOUS LOGS'!$BH$218,BH6,'PREVIOUS LOGS'!$BD$229)+SUMIF('PREVIOUS LOGS'!$BH$271,BH6,'PREVIOUS LOGS'!$BD$282)+SUMIF('PREVIOUS LOGS'!$BH$324,BH6,'PREVIOUS LOGS'!$BD$335)+SUMIF('PREVIOUS LOGS'!$DF$6,BH6,'PREVIOUS LOGS'!$DB$17)+SUMIF('PREVIOUS LOGS'!$DF$59,$K$6,'PREVIOUS LOGS'!$DB$70)+SUMIF('PREVIOUS LOGS'!$DF$112,BH6,'PREVIOUS LOGS'!$DB$123)+SUMIF('PREVIOUS LOGS'!$DF$165,BH6,'PREVIOUS LOGS'!$DB$176)+SUMIF('PREVIOUS LOGS'!$DF$218,BH6,'PREVIOUS LOGS'!$DB$229)+SUMIF('PREVIOUS LOGS'!$DF$271,BH6,'PREVIOUS LOGS'!$DB$282)+SUMIF('PREVIOUS LOGS'!$DF$324,BH6,'PREVIOUS LOGS'!$DB$335)+SUMIF('PREVIOUS LOGS'!$FC$6,BH6,'PREVIOUS LOGS'!$EY$17)+SUMIF('PREVIOUS LOGS'!$FC$59,$K$6,'PREVIOUS LOGS'!$EY$70)+SUMIF('PREVIOUS LOGS'!$FC$112,BH6,'PREVIOUS LOGS'!$EY$123)+SUMIF('PREVIOUS LOGS'!$FC$165,BH6,'PREVIOUS LOGS'!$EY$176)+SUMIF('PREVIOUS LOGS'!$FC$218,BH6,'PREVIOUS LOGS'!$EY$229)+SUMIF('PREVIOUS LOGS'!$FC$271,BH6,'PREVIOUS LOGS'!$EY$282)+SUMIF('PREVIOUS LOGS'!$FC$324,BH6,'PREVIOUS LOGS'!$EY$335)</f>
        <v>0</v>
      </c>
      <c r="BD17" s="793"/>
      <c r="BE17" s="793"/>
      <c r="BF17" s="793"/>
      <c r="BG17" s="793"/>
      <c r="BH17" s="793"/>
      <c r="BI17" s="794"/>
      <c r="BJ17" s="643"/>
      <c r="BK17" s="746"/>
      <c r="BL17" s="747"/>
      <c r="BM17" s="747"/>
      <c r="BN17" s="747"/>
      <c r="BO17" s="748"/>
      <c r="BP17" s="752"/>
      <c r="BQ17" s="753"/>
      <c r="BR17" s="753"/>
      <c r="BS17" s="753"/>
      <c r="BT17" s="753"/>
      <c r="BU17" s="754"/>
      <c r="BV17" s="15"/>
      <c r="BW17" s="814"/>
      <c r="BX17" s="815"/>
      <c r="BY17" s="815"/>
      <c r="BZ17" s="815"/>
      <c r="CA17" s="815"/>
      <c r="CB17" s="727"/>
      <c r="CC17" s="727"/>
      <c r="CD17" s="727"/>
      <c r="CE17" s="727"/>
      <c r="CF17" s="727"/>
      <c r="CG17" s="727"/>
      <c r="CH17" s="727"/>
      <c r="CI17" s="727"/>
      <c r="CJ17" s="727"/>
      <c r="CK17" s="727"/>
      <c r="CL17" s="727"/>
      <c r="CM17" s="727"/>
      <c r="CN17" s="728"/>
      <c r="CO17" s="728"/>
      <c r="CP17" s="728"/>
      <c r="CQ17" s="728"/>
      <c r="CR17" s="728"/>
      <c r="CS17" s="728"/>
      <c r="CT17" s="1263"/>
      <c r="CU17" s="1250"/>
      <c r="CV17" s="154"/>
      <c r="CW17" s="729" t="str">
        <f>'ANNUAL SUMMARY'!$C$21</f>
        <v>SOLO</v>
      </c>
      <c r="CX17" s="730"/>
      <c r="CY17" s="730"/>
      <c r="CZ17" s="730"/>
      <c r="DA17" s="792">
        <f>SUMIF('ANNUAL SUMMARY'!$FE$622,DF6,'ANNUAL SUMMARY'!$FA$637)+SUMIF('ANNUAL SUMMARY'!$DH$622,DF6,'ANNUAL SUMMARY'!$DD$637)+SUMIF('ANNUAL SUMMARY'!$BI$622,DF6,'ANNUAL SUMMARY'!$BE$637)+SUMIF('ANNUAL SUMMARY'!$L$622,DF6,'ANNUAL SUMMARY'!$H$637)+SUMIF('ANNUAL SUMMARY'!$FE$566,DF6,'ANNUAL SUMMARY'!$FA$581)+SUMIF('ANNUAL SUMMARY'!$DH$566,DF6,'ANNUAL SUMMARY'!$DD$581)+SUMIF('ANNUAL SUMMARY'!$BI$566,DF6,'ANNUAL SUMMARY'!$BE$581)+SUMIF('ANNUAL SUMMARY'!$L$566,DF6,'ANNUAL SUMMARY'!$H$581)+SUMIF('ANNUAL SUMMARY'!$FE$510,DF6,'ANNUAL SUMMARY'!$FA$525)+SUMIF('ANNUAL SUMMARY'!$DH$510,DF6,'ANNUAL SUMMARY'!$DD$525)+SUMIF('ANNUAL SUMMARY'!$BI$510,DF6,'ANNUAL SUMMARY'!$BE$525)+SUMIF('ANNUAL SUMMARY'!$L$510,DF6,'ANNUAL SUMMARY'!$H$525)+SUMIF('ANNUAL SUMMARY'!$FE$454,DF6,'ANNUAL SUMMARY'!$FA$469)+SUMIF('ANNUAL SUMMARY'!$DH$454,DF6,'ANNUAL SUMMARY'!$DD$469)+SUMIF('ANNUAL SUMMARY'!$BI$454,DF6,'ANNUAL SUMMARY'!$BE$469)+SUMIF('ANNUAL SUMMARY'!$L$454,DF6,'ANNUAL SUMMARY'!$H$469)+SUMIF('ANNUAL SUMMARY'!$FE$398,DF6,'ANNUAL SUMMARY'!$FA$413)+SUMIF('ANNUAL SUMMARY'!$DH$398,DF6,'ANNUAL SUMMARY'!$DD$413)+SUMIF('ANNUAL SUMMARY'!$BI$398,DF6,'ANNUAL SUMMARY'!$BE$413)+SUMIF('ANNUAL SUMMARY'!$L$398,DF6,'ANNUAL SUMMARY'!$H$413)+SUMIF('ANNUAL SUMMARY'!$FE$342,DF6,'ANNUAL SUMMARY'!$FA$357)+SUMIF('ANNUAL SUMMARY'!$DH$342,DF6,'ANNUAL SUMMARY'!$DD$357)+SUMIF('ANNUAL SUMMARY'!$BI$342,DF6,'ANNUAL SUMMARY'!$BE$357)+SUMIF('ANNUAL SUMMARY'!$L$342,DF6,'ANNUAL SUMMARY'!$H$357)+SUMIF('ANNUAL SUMMARY'!$FE$286,DF6,'ANNUAL SUMMARY'!$FA$301)+SUMIF('ANNUAL SUMMARY'!$DH$286,DF6,'ANNUAL SUMMARY'!$DD$301)+SUMIF('ANNUAL SUMMARY'!$BI$286,DF6,'ANNUAL SUMMARY'!$BE$301)+SUMIF('ANNUAL SUMMARY'!$L$286,DF6,'ANNUAL SUMMARY'!$H$301)+SUMIF('ANNUAL SUMMARY'!$FE$230,DF6,'ANNUAL SUMMARY'!$FA$245)+SUMIF('ANNUAL SUMMARY'!$DH$230,DF6,'ANNUAL SUMMARY'!$DD$245)+SUMIF('ANNUAL SUMMARY'!$BI$230,DF6,'ANNUAL SUMMARY'!$BE$245)+SUMIF('ANNUAL SUMMARY'!$L$230,DF6,'ANNUAL SUMMARY'!$H$245)+SUMIF('ANNUAL SUMMARY'!$FE$174,DF6,'ANNUAL SUMMARY'!$FA$189)+SUMIF('ANNUAL SUMMARY'!$DH$174,DF6,'ANNUAL SUMMARY'!$DD$189)+SUMIF('ANNUAL SUMMARY'!$BI$174,DF6,'ANNUAL SUMMARY'!$BE$189)+SUMIF('ANNUAL SUMMARY'!$L$174,DF6,'ANNUAL SUMMARY'!$H$189)+SUMIF('ANNUAL SUMMARY'!$FE$118,DF6,'ANNUAL SUMMARY'!$FA$133)+SUMIF('ANNUAL SUMMARY'!$DH$118,DF6,'ANNUAL SUMMARY'!$DD$133)+SUMIF('ANNUAL SUMMARY'!$BI$118,DF6,'ANNUAL SUMMARY'!$BE$133)+SUMIF('ANNUAL SUMMARY'!$L$118,DF6,'ANNUAL SUMMARY'!$H$133)+SUMIF('ANNUAL SUMMARY'!$FE$62,DF6,'ANNUAL SUMMARY'!$FA$77)+SUMIF('ANNUAL SUMMARY'!$DH$62,DF6,'ANNUAL SUMMARY'!$DD$77)+SUMIF('ANNUAL SUMMARY'!$BI$62,DF6,'ANNUAL SUMMARY'!$BE$77)+SUMIF('ANNUAL SUMMARY'!$L$62,DF6,'ANNUAL SUMMARY'!$H$77)+SUMIF('ANNUAL SUMMARY'!$FE$6,DF6,'ANNUAL SUMMARY'!$FA$21)+SUMIF('ANNUAL SUMMARY'!$DH$6,DF6,'ANNUAL SUMMARY'!$DD$21)+SUMIF('ANNUAL SUMMARY'!$BI$6,DF6,'ANNUAL SUMMARY'!$BE$21)+SUMIF('ANNUAL SUMMARY'!$L$6,DF6,'ANNUAL SUMMARY'!$H$21)+SUMIF('PREVIOUS LOGS'!$K$6,DF6,'PREVIOUS LOGS'!$F$17)+SUMIF('PREVIOUS LOGS'!$K$59,$K$6,'PREVIOUS LOGS'!$F$70)+SUMIF('PREVIOUS LOGS'!$K$112,DF6,'PREVIOUS LOGS'!$F$123)+SUMIF('PREVIOUS LOGS'!$K$165,DF6,'PREVIOUS LOGS'!$F$176)+SUMIF('PREVIOUS LOGS'!$K$218,DF6,'PREVIOUS LOGS'!$F$229)+SUMIF('PREVIOUS LOGS'!$K$271,DF6,'PREVIOUS LOGS'!$F$282)+SUMIF('PREVIOUS LOGS'!$K$324,DF6,'PREVIOUS LOGS'!$F$335)+SUMIF('PREVIOUS LOGS'!$BH$6,DF6,'PREVIOUS LOGS'!$BD$17)+SUMIF('PREVIOUS LOGS'!$BH$59,$K$6,'PREVIOUS LOGS'!$BD$70)+SUMIF('PREVIOUS LOGS'!$BH$112,DF6,'PREVIOUS LOGS'!$BD$123)+SUMIF('PREVIOUS LOGS'!$BH$165,DF6,'PREVIOUS LOGS'!$BD$176)+SUMIF('PREVIOUS LOGS'!$BH$218,DF6,'PREVIOUS LOGS'!$BD$229)+SUMIF('PREVIOUS LOGS'!$BH$271,DF6,'PREVIOUS LOGS'!$BD$282)+SUMIF('PREVIOUS LOGS'!$BH$324,DF6,'PREVIOUS LOGS'!$BD$335)+SUMIF('PREVIOUS LOGS'!$DF$6,DF6,'PREVIOUS LOGS'!$DB$17)+SUMIF('PREVIOUS LOGS'!$DF$59,$K$6,'PREVIOUS LOGS'!$DB$70)+SUMIF('PREVIOUS LOGS'!$DF$112,DF6,'PREVIOUS LOGS'!$DB$123)+SUMIF('PREVIOUS LOGS'!$DF$165,DF6,'PREVIOUS LOGS'!$DB$176)+SUMIF('PREVIOUS LOGS'!$DF$218,DF6,'PREVIOUS LOGS'!$DB$229)+SUMIF('PREVIOUS LOGS'!$DF$271,DF6,'PREVIOUS LOGS'!$DB$282)+SUMIF('PREVIOUS LOGS'!$DF$324,DF6,'PREVIOUS LOGS'!$DB$335)+SUMIF('PREVIOUS LOGS'!$FC$6,DF6,'PREVIOUS LOGS'!$EY$17)+SUMIF('PREVIOUS LOGS'!$FC$59,$K$6,'PREVIOUS LOGS'!$EY$70)+SUMIF('PREVIOUS LOGS'!$FC$112,DF6,'PREVIOUS LOGS'!$EY$123)+SUMIF('PREVIOUS LOGS'!$FC$165,DF6,'PREVIOUS LOGS'!$EY$176)+SUMIF('PREVIOUS LOGS'!$FC$218,DF6,'PREVIOUS LOGS'!$EY$229)+SUMIF('PREVIOUS LOGS'!$FC$271,DF6,'PREVIOUS LOGS'!$EY$282)+SUMIF('PREVIOUS LOGS'!$FC$324,DF6,'PREVIOUS LOGS'!$EY$335)</f>
        <v>0</v>
      </c>
      <c r="DB17" s="793"/>
      <c r="DC17" s="793"/>
      <c r="DD17" s="793"/>
      <c r="DE17" s="793"/>
      <c r="DF17" s="793"/>
      <c r="DG17" s="794"/>
      <c r="DH17" s="643"/>
      <c r="DI17" s="746"/>
      <c r="DJ17" s="747"/>
      <c r="DK17" s="747"/>
      <c r="DL17" s="747"/>
      <c r="DM17" s="748"/>
      <c r="DN17" s="752"/>
      <c r="DO17" s="753"/>
      <c r="DP17" s="753"/>
      <c r="DQ17" s="753"/>
      <c r="DR17" s="753"/>
      <c r="DS17" s="754"/>
      <c r="DT17" s="15"/>
      <c r="DU17" s="814"/>
      <c r="DV17" s="815"/>
      <c r="DW17" s="815"/>
      <c r="DX17" s="815"/>
      <c r="DY17" s="815"/>
      <c r="DZ17" s="727"/>
      <c r="EA17" s="727"/>
      <c r="EB17" s="727"/>
      <c r="EC17" s="727"/>
      <c r="ED17" s="727"/>
      <c r="EE17" s="727"/>
      <c r="EF17" s="727"/>
      <c r="EG17" s="727"/>
      <c r="EH17" s="727"/>
      <c r="EI17" s="727"/>
      <c r="EJ17" s="727"/>
      <c r="EK17" s="727"/>
      <c r="EL17" s="728"/>
      <c r="EM17" s="728"/>
      <c r="EN17" s="728"/>
      <c r="EO17" s="1256"/>
      <c r="EP17" s="1256"/>
      <c r="EQ17" s="1261"/>
      <c r="ER17" s="1263"/>
      <c r="ES17" s="154"/>
      <c r="ET17" s="729" t="str">
        <f>'ANNUAL SUMMARY'!$C$21</f>
        <v>SOLO</v>
      </c>
      <c r="EU17" s="730"/>
      <c r="EV17" s="730"/>
      <c r="EW17" s="730"/>
      <c r="EX17" s="792">
        <f>SUMIF('ANNUAL SUMMARY'!$FE$622,FC6,'ANNUAL SUMMARY'!$FA$637)+SUMIF('ANNUAL SUMMARY'!$DH$622,FC6,'ANNUAL SUMMARY'!$DD$637)+SUMIF('ANNUAL SUMMARY'!$BI$622,FC6,'ANNUAL SUMMARY'!$BE$637)+SUMIF('ANNUAL SUMMARY'!$L$622,FC6,'ANNUAL SUMMARY'!$H$637)+SUMIF('ANNUAL SUMMARY'!$FE$566,FC6,'ANNUAL SUMMARY'!$FA$581)+SUMIF('ANNUAL SUMMARY'!$DH$566,FC6,'ANNUAL SUMMARY'!$DD$581)+SUMIF('ANNUAL SUMMARY'!$BI$566,FC6,'ANNUAL SUMMARY'!$BE$581)+SUMIF('ANNUAL SUMMARY'!$L$566,FC6,'ANNUAL SUMMARY'!$H$581)+SUMIF('ANNUAL SUMMARY'!$FE$510,FC6,'ANNUAL SUMMARY'!$FA$525)+SUMIF('ANNUAL SUMMARY'!$DH$510,FC6,'ANNUAL SUMMARY'!$DD$525)+SUMIF('ANNUAL SUMMARY'!$BI$510,FC6,'ANNUAL SUMMARY'!$BE$525)+SUMIF('ANNUAL SUMMARY'!$L$510,FC6,'ANNUAL SUMMARY'!$H$525)+SUMIF('ANNUAL SUMMARY'!$FE$454,FC6,'ANNUAL SUMMARY'!$FA$469)+SUMIF('ANNUAL SUMMARY'!$DH$454,FC6,'ANNUAL SUMMARY'!$DD$469)+SUMIF('ANNUAL SUMMARY'!$BI$454,FC6,'ANNUAL SUMMARY'!$BE$469)+SUMIF('ANNUAL SUMMARY'!$L$454,FC6,'ANNUAL SUMMARY'!$H$469)+SUMIF('ANNUAL SUMMARY'!$FE$398,FC6,'ANNUAL SUMMARY'!$FA$413)+SUMIF('ANNUAL SUMMARY'!$DH$398,FC6,'ANNUAL SUMMARY'!$DD$413)+SUMIF('ANNUAL SUMMARY'!$BI$398,FC6,'ANNUAL SUMMARY'!$BE$413)+SUMIF('ANNUAL SUMMARY'!$L$398,FC6,'ANNUAL SUMMARY'!$H$413)+SUMIF('ANNUAL SUMMARY'!$FE$342,FC6,'ANNUAL SUMMARY'!$FA$357)+SUMIF('ANNUAL SUMMARY'!$DH$342,FC6,'ANNUAL SUMMARY'!$DD$357)+SUMIF('ANNUAL SUMMARY'!$BI$342,FC6,'ANNUAL SUMMARY'!$BE$357)+SUMIF('ANNUAL SUMMARY'!$L$342,FC6,'ANNUAL SUMMARY'!$H$357)+SUMIF('ANNUAL SUMMARY'!$FE$286,FC6,'ANNUAL SUMMARY'!$FA$301)+SUMIF('ANNUAL SUMMARY'!$DH$286,FC6,'ANNUAL SUMMARY'!$DD$301)+SUMIF('ANNUAL SUMMARY'!$BI$286,FC6,'ANNUAL SUMMARY'!$BE$301)+SUMIF('ANNUAL SUMMARY'!$L$286,FC6,'ANNUAL SUMMARY'!$H$301)+SUMIF('ANNUAL SUMMARY'!$FE$230,FC6,'ANNUAL SUMMARY'!$FA$245)+SUMIF('ANNUAL SUMMARY'!$DH$230,FC6,'ANNUAL SUMMARY'!$DD$245)+SUMIF('ANNUAL SUMMARY'!$BI$230,FC6,'ANNUAL SUMMARY'!$BE$245)+SUMIF('ANNUAL SUMMARY'!$L$230,FC6,'ANNUAL SUMMARY'!$H$245)+SUMIF('ANNUAL SUMMARY'!$FE$174,FC6,'ANNUAL SUMMARY'!$FA$189)+SUMIF('ANNUAL SUMMARY'!$DH$174,FC6,'ANNUAL SUMMARY'!$DD$189)+SUMIF('ANNUAL SUMMARY'!$BI$174,FC6,'ANNUAL SUMMARY'!$BE$189)+SUMIF('ANNUAL SUMMARY'!$L$174,FC6,'ANNUAL SUMMARY'!$H$189)+SUMIF('ANNUAL SUMMARY'!$FE$118,FC6,'ANNUAL SUMMARY'!$FA$133)+SUMIF('ANNUAL SUMMARY'!$DH$118,FC6,'ANNUAL SUMMARY'!$DD$133)+SUMIF('ANNUAL SUMMARY'!$BI$118,FC6,'ANNUAL SUMMARY'!$BE$133)+SUMIF('ANNUAL SUMMARY'!$L$118,FC6,'ANNUAL SUMMARY'!$H$133)+SUMIF('ANNUAL SUMMARY'!$FE$62,FC6,'ANNUAL SUMMARY'!$FA$77)+SUMIF('ANNUAL SUMMARY'!$DH$62,FC6,'ANNUAL SUMMARY'!$DD$77)+SUMIF('ANNUAL SUMMARY'!$BI$62,FC6,'ANNUAL SUMMARY'!$BE$77)+SUMIF('ANNUAL SUMMARY'!$L$62,FC6,'ANNUAL SUMMARY'!$H$77)+SUMIF('ANNUAL SUMMARY'!$FE$6,FC6,'ANNUAL SUMMARY'!$FA$21)+SUMIF('ANNUAL SUMMARY'!$DH$6,FC6,'ANNUAL SUMMARY'!$DD$21)+SUMIF('ANNUAL SUMMARY'!$BI$6,FC6,'ANNUAL SUMMARY'!$BE$21)+SUMIF('ANNUAL SUMMARY'!$L$6,FC6,'ANNUAL SUMMARY'!$H$21)+SUMIF('PREVIOUS LOGS'!$K$6,FC6,'PREVIOUS LOGS'!$F$17)+SUMIF('PREVIOUS LOGS'!$K$59,$K$6,'PREVIOUS LOGS'!$F$70)+SUMIF('PREVIOUS LOGS'!$K$112,FC6,'PREVIOUS LOGS'!$F$123)+SUMIF('PREVIOUS LOGS'!$K$165,FC6,'PREVIOUS LOGS'!$F$176)+SUMIF('PREVIOUS LOGS'!$K$218,FC6,'PREVIOUS LOGS'!$F$229)+SUMIF('PREVIOUS LOGS'!$K$271,FC6,'PREVIOUS LOGS'!$F$282)+SUMIF('PREVIOUS LOGS'!$K$324,FC6,'PREVIOUS LOGS'!$F$335)+SUMIF('PREVIOUS LOGS'!$BH$6,FC6,'PREVIOUS LOGS'!$BD$17)+SUMIF('PREVIOUS LOGS'!$BH$59,$K$6,'PREVIOUS LOGS'!$BD$70)+SUMIF('PREVIOUS LOGS'!$BH$112,FC6,'PREVIOUS LOGS'!$BD$123)+SUMIF('PREVIOUS LOGS'!$BH$165,FC6,'PREVIOUS LOGS'!$BD$176)+SUMIF('PREVIOUS LOGS'!$BH$218,FC6,'PREVIOUS LOGS'!$BD$229)+SUMIF('PREVIOUS LOGS'!$BH$271,FC6,'PREVIOUS LOGS'!$BD$282)+SUMIF('PREVIOUS LOGS'!$BH$324,FC6,'PREVIOUS LOGS'!$BD$335)+SUMIF('PREVIOUS LOGS'!$DF$6,FC6,'PREVIOUS LOGS'!$DB$17)+SUMIF('PREVIOUS LOGS'!$DF$59,$K$6,'PREVIOUS LOGS'!$DB$70)+SUMIF('PREVIOUS LOGS'!$DF$112,FC6,'PREVIOUS LOGS'!$DB$123)+SUMIF('PREVIOUS LOGS'!$DF$165,FC6,'PREVIOUS LOGS'!$DB$176)+SUMIF('PREVIOUS LOGS'!$DF$218,FC6,'PREVIOUS LOGS'!$DB$229)+SUMIF('PREVIOUS LOGS'!$DF$271,FC6,'PREVIOUS LOGS'!$DB$282)+SUMIF('PREVIOUS LOGS'!$DF$324,FC6,'PREVIOUS LOGS'!$DB$335)+SUMIF('PREVIOUS LOGS'!$FC$6,FC6,'PREVIOUS LOGS'!$EY$17)+SUMIF('PREVIOUS LOGS'!$FC$59,$K$6,'PREVIOUS LOGS'!$EY$70)+SUMIF('PREVIOUS LOGS'!$FC$112,FC6,'PREVIOUS LOGS'!$EY$123)+SUMIF('PREVIOUS LOGS'!$FC$165,FC6,'PREVIOUS LOGS'!$EY$176)+SUMIF('PREVIOUS LOGS'!$FC$218,FC6,'PREVIOUS LOGS'!$EY$229)+SUMIF('PREVIOUS LOGS'!$FC$271,FC6,'PREVIOUS LOGS'!$EY$282)+SUMIF('PREVIOUS LOGS'!$FC$324,FC6,'PREVIOUS LOGS'!$EY$335)</f>
        <v>0</v>
      </c>
      <c r="EY17" s="793"/>
      <c r="EZ17" s="793"/>
      <c r="FA17" s="793"/>
      <c r="FB17" s="793"/>
      <c r="FC17" s="793"/>
      <c r="FD17" s="794"/>
      <c r="FE17" s="643"/>
      <c r="FF17" s="746"/>
      <c r="FG17" s="747"/>
      <c r="FH17" s="747"/>
      <c r="FI17" s="747"/>
      <c r="FJ17" s="748"/>
      <c r="FK17" s="752"/>
      <c r="FL17" s="753"/>
      <c r="FM17" s="753"/>
      <c r="FN17" s="753"/>
      <c r="FO17" s="753"/>
      <c r="FP17" s="754"/>
      <c r="FQ17" s="15"/>
      <c r="FR17" s="814"/>
      <c r="FS17" s="815"/>
      <c r="FT17" s="815"/>
      <c r="FU17" s="815"/>
      <c r="FV17" s="815"/>
      <c r="FW17" s="727"/>
      <c r="FX17" s="727"/>
      <c r="FY17" s="727"/>
      <c r="FZ17" s="727"/>
      <c r="GA17" s="727"/>
      <c r="GB17" s="727"/>
      <c r="GC17" s="727"/>
      <c r="GD17" s="727"/>
      <c r="GE17" s="727"/>
      <c r="GF17" s="727"/>
      <c r="GG17" s="727"/>
      <c r="GH17" s="727"/>
      <c r="GI17" s="728"/>
      <c r="GJ17" s="728"/>
      <c r="GK17" s="728"/>
      <c r="GL17" s="728"/>
      <c r="GM17" s="728"/>
      <c r="GN17" s="728"/>
      <c r="GO17" s="1263"/>
    </row>
    <row r="18" spans="1:197" ht="13.5" customHeight="1" x14ac:dyDescent="0.25">
      <c r="A18" s="154"/>
      <c r="B18" s="732"/>
      <c r="C18" s="733"/>
      <c r="D18" s="733"/>
      <c r="E18" s="733"/>
      <c r="F18" s="795"/>
      <c r="G18" s="796"/>
      <c r="H18" s="796"/>
      <c r="I18" s="796"/>
      <c r="J18" s="796"/>
      <c r="K18" s="796"/>
      <c r="L18" s="797"/>
      <c r="M18" s="624"/>
      <c r="N18" s="695" t="str">
        <f>'ANNUAL SUMMARY'!$O$22</f>
        <v>IFR</v>
      </c>
      <c r="O18" s="696"/>
      <c r="P18" s="696"/>
      <c r="Q18" s="696"/>
      <c r="R18" s="696"/>
      <c r="S18" s="755">
        <f>SUMIF('ANNUAL SUMMARY'!$FE$622,K6,'ANNUAL SUMMARY'!$FM$638)+SUMIF('ANNUAL SUMMARY'!$DH$622,K6,'ANNUAL SUMMARY'!$DP$638)+SUMIF('ANNUAL SUMMARY'!$BI$622,K6,'ANNUAL SUMMARY'!$BQ$638)+SUMIF('ANNUAL SUMMARY'!$L$622,K6,'ANNUAL SUMMARY'!$T$638)+SUMIF('ANNUAL SUMMARY'!$FE$566,K6,'ANNUAL SUMMARY'!$FM$582)+SUMIF('ANNUAL SUMMARY'!$DH$566,K6,'ANNUAL SUMMARY'!$DP$582)+SUMIF('ANNUAL SUMMARY'!$BI$566,K6,'ANNUAL SUMMARY'!$BQ$582)+SUMIF('ANNUAL SUMMARY'!$L$566,K6,'ANNUAL SUMMARY'!$T$582)+SUMIF('ANNUAL SUMMARY'!$FE$510,K6,'ANNUAL SUMMARY'!$FM$526)+SUMIF('ANNUAL SUMMARY'!$DH$510,K6,'ANNUAL SUMMARY'!$DP$526)+SUMIF('ANNUAL SUMMARY'!$BI$510,K6,'ANNUAL SUMMARY'!$BQ$526)+SUMIF('ANNUAL SUMMARY'!$L$510,K6,'ANNUAL SUMMARY'!$T$526)+SUMIF('ANNUAL SUMMARY'!$FE$454,K6,'ANNUAL SUMMARY'!$FM$470)+SUMIF('ANNUAL SUMMARY'!$DH$454,K6,'ANNUAL SUMMARY'!$DP$470)+SUMIF('ANNUAL SUMMARY'!$BI$454,K6,'ANNUAL SUMMARY'!$BQ$470)+SUMIF('ANNUAL SUMMARY'!$L$454,K6,'ANNUAL SUMMARY'!$T$470)+SUMIF('ANNUAL SUMMARY'!$FE$398,K6,'ANNUAL SUMMARY'!$FM$414)+SUMIF('ANNUAL SUMMARY'!$DH$398,K6,'ANNUAL SUMMARY'!$DP$414)+SUMIF('ANNUAL SUMMARY'!$BI$398,K6,'ANNUAL SUMMARY'!$BQ$414)+SUMIF('ANNUAL SUMMARY'!$L$398,K6,'ANNUAL SUMMARY'!$T$414)+SUMIF('ANNUAL SUMMARY'!$FE$342,K6,'ANNUAL SUMMARY'!$FM$358)+SUMIF('ANNUAL SUMMARY'!$DH$342,K6,'ANNUAL SUMMARY'!$DP$358)+SUMIF('ANNUAL SUMMARY'!$BI$342,K6,'ANNUAL SUMMARY'!$BQ$358)+SUMIF('ANNUAL SUMMARY'!$L$342,K6,'ANNUAL SUMMARY'!$T$358)+SUMIF('ANNUAL SUMMARY'!$FE$286,K6,'ANNUAL SUMMARY'!$FM$302)+SUMIF('ANNUAL SUMMARY'!$DH$286,K6,'ANNUAL SUMMARY'!$DP$302)+SUMIF('ANNUAL SUMMARY'!$BI$286,K6,'ANNUAL SUMMARY'!$BQ$302)+SUMIF('ANNUAL SUMMARY'!$L$286,K6,'ANNUAL SUMMARY'!$T$302)+SUMIF('ANNUAL SUMMARY'!$FE$230,K6,'ANNUAL SUMMARY'!$FM$246)+SUMIF('ANNUAL SUMMARY'!$DH$230,K6,'ANNUAL SUMMARY'!$DP$246)+SUMIF('ANNUAL SUMMARY'!$BI$230,K6,'ANNUAL SUMMARY'!$BQ$246)+SUMIF('ANNUAL SUMMARY'!$L$230,K6,'ANNUAL SUMMARY'!$T$246)+SUMIF('ANNUAL SUMMARY'!$FE$174,K6,'ANNUAL SUMMARY'!$FM$190)+SUMIF('ANNUAL SUMMARY'!$DH$174,K6,'ANNUAL SUMMARY'!$DP$190)+SUMIF('ANNUAL SUMMARY'!$BI$174,K6,'ANNUAL SUMMARY'!$BQ$190)+SUMIF('ANNUAL SUMMARY'!$L$174,K6,'ANNUAL SUMMARY'!$T$190)+SUMIF('ANNUAL SUMMARY'!$FE$118,K6,'ANNUAL SUMMARY'!$FM$134)+SUMIF('ANNUAL SUMMARY'!$DH$118,K6,'ANNUAL SUMMARY'!$DP$134)+SUMIF('ANNUAL SUMMARY'!$BI$118,K6,'ANNUAL SUMMARY'!$BQ$134)+SUMIF('ANNUAL SUMMARY'!$L$118,K6,'ANNUAL SUMMARY'!$T$134)+SUMIF('ANNUAL SUMMARY'!$FE$62,K6,'ANNUAL SUMMARY'!$FM$78)+SUMIF('ANNUAL SUMMARY'!$DH$62,K6,'ANNUAL SUMMARY'!$DP$78)+SUMIF('ANNUAL SUMMARY'!$BI$62,K6,'ANNUAL SUMMARY'!$BQ$78)+SUMIF('ANNUAL SUMMARY'!$L$62,K6,'ANNUAL SUMMARY'!$T$78)+SUMIF('ANNUAL SUMMARY'!$FE$6,K6,'ANNUAL SUMMARY'!$FM$22)+SUMIF('ANNUAL SUMMARY'!$DH$6,K6,'ANNUAL SUMMARY'!$DP$22)+SUMIF('ANNUAL SUMMARY'!$BI$6,K6,'ANNUAL SUMMARY'!$BQ$22)+SUMIF('ANNUAL SUMMARY'!$L$6,K6,'ANNUAL SUMMARY'!$T$22)+SUMIF('PREVIOUS LOGS'!$K$6,K6,'PREVIOUS LOGS'!$S$18)+SUMIF('PREVIOUS LOGS'!$K$59,$K$6,'PREVIOUS LOGS'!$S$71)+SUMIF('PREVIOUS LOGS'!$K$112,K6,'PREVIOUS LOGS'!$S$124)+SUMIF('PREVIOUS LOGS'!$K$165,K6,'PREVIOUS LOGS'!$S$177)+SUMIF('PREVIOUS LOGS'!$K$218,K6,'PREVIOUS LOGS'!$S$230)+SUMIF('PREVIOUS LOGS'!$K$271,K6,'PREVIOUS LOGS'!$S$283)+SUMIF('PREVIOUS LOGS'!$K$324,K6,'PREVIOUS LOGS'!$S$336)+SUMIF('PREVIOUS LOGS'!$BH$6,K6,'PREVIOUS LOGS'!$BP$18)+SUMIF('PREVIOUS LOGS'!$BH$59,$K$6,'PREVIOUS LOGS'!$BP$71)+SUMIF('PREVIOUS LOGS'!$BH$112,K6,'PREVIOUS LOGS'!$BP$124)+SUMIF('PREVIOUS LOGS'!$BH$165,K6,'PREVIOUS LOGS'!$BP$177)+SUMIF('PREVIOUS LOGS'!$BH$218,K6,'PREVIOUS LOGS'!$BP$230)+SUMIF('PREVIOUS LOGS'!$BH$271,K6,'PREVIOUS LOGS'!$BP$283)+SUMIF('PREVIOUS LOGS'!$BH$324,K6,'PREVIOUS LOGS'!$BP$336)+SUMIF('PREVIOUS LOGS'!$DF$6,K6,'PREVIOUS LOGS'!$DN$18)+SUMIF('PREVIOUS LOGS'!$DF$59,$K$6,'PREVIOUS LOGS'!$DN$71)+SUMIF('PREVIOUS LOGS'!$DF$112,K6,'PREVIOUS LOGS'!$DN$124)+SUMIF('PREVIOUS LOGS'!$DF$165,K6,'PREVIOUS LOGS'!$DN$177)+SUMIF('PREVIOUS LOGS'!$DF$218,K6,'PREVIOUS LOGS'!$DN$230)+SUMIF('PREVIOUS LOGS'!$DF$271,K6,'PREVIOUS LOGS'!$DN$283)+SUMIF('PREVIOUS LOGS'!$DF$324,K6,'PREVIOUS LOGS'!$DN$336)+SUMIF('PREVIOUS LOGS'!$FC$6,K6,'PREVIOUS LOGS'!$FK$18)+SUMIF('PREVIOUS LOGS'!$FC$59,$K$6,'PREVIOUS LOGS'!$FK$71)+SUMIF('PREVIOUS LOGS'!$FC$112,K6,'PREVIOUS LOGS'!$FK$124)+SUMIF('PREVIOUS LOGS'!$FC$165,K6,'PREVIOUS LOGS'!$FK$177)+SUMIF('PREVIOUS LOGS'!$FC$218,K6,'PREVIOUS LOGS'!$FK$230)+SUMIF('PREVIOUS LOGS'!$FC$271,K6,'PREVIOUS LOGS'!$FK$283)+SUMIF('PREVIOUS LOGS'!$FC$324,K6,'PREVIOUS LOGS'!$FK$336)</f>
        <v>5</v>
      </c>
      <c r="T18" s="755"/>
      <c r="U18" s="755"/>
      <c r="V18" s="755"/>
      <c r="W18" s="755"/>
      <c r="X18" s="755"/>
      <c r="Y18" s="15"/>
      <c r="Z18" s="812">
        <f>IF(Z12=0," ",Z12+3)</f>
        <v>2025</v>
      </c>
      <c r="AA18" s="813"/>
      <c r="AB18" s="813"/>
      <c r="AC18" s="813"/>
      <c r="AD18" s="813"/>
      <c r="AE18" s="1118">
        <f>SUMIFS('ANNUAL SUMMARY'!$AF$54,Z18,'ANNUAL SUMMARY'!$V$9,K6,'ANNUAL SUMMARY'!$L$6)+SUMIFS('ANNUAL SUMMARY'!$AF$112,Z18,'ANNUAL SUMMARY'!$V$9,K6,'ANNUAL SUMMARY'!$L$64)+SUMIFS('ANNUAL SUMMARY'!$AF$170,Z18,'ANNUAL SUMMARY'!$V$9,K6,'ANNUAL SUMMARY'!$L$122)+SUMIFS('ANNUAL SUMMARY'!$AF$228,Z18,'ANNUAL SUMMARY'!$V$9,K6,'ANNUAL SUMMARY'!$L$180)+SUMIFS('ANNUAL SUMMARY'!$AF$286,Z18,'ANNUAL SUMMARY'!$V$9,K6,'ANNUAL SUMMARY'!$L$238)+SUMIFS('ANNUAL SUMMARY'!$AF$344,Z18,'ANNUAL SUMMARY'!$V$9,K6,'ANNUAL SUMMARY'!$L$296)+SUMIFS('ANNUAL SUMMARY'!$AF$402,Z18,'ANNUAL SUMMARY'!$V$9,K6,'ANNUAL SUMMARY'!$L$354)+SUMIFS('ANNUAL SUMMARY'!$AF$460,Z18,'ANNUAL SUMMARY'!$V$9,K6,'ANNUAL SUMMARY'!$L$412)+SUMIFS('ANNUAL SUMMARY'!$AF$518,Z18,'ANNUAL SUMMARY'!$V$9,K6,'ANNUAL SUMMARY'!$L$470)+SUMIFS('ANNUAL SUMMARY'!$AF$576,Z18,'ANNUAL SUMMARY'!$V$9,K6,'ANNUAL SUMMARY'!$L$528)+SUMIFS('ANNUAL SUMMARY'!$AF$634,Z18,'ANNUAL SUMMARY'!$V$9,K6,'ANNUAL SUMMARY'!$L$586)+SUMIFS('ANNUAL SUMMARY'!$AF$692,Z18,'ANNUAL SUMMARY'!$V$9,K6,'ANNUAL SUMMARY'!$L$644)+SUMIFS('ANNUAL SUMMARY'!$CC$54,Z18,'ANNUAL SUMMARY'!$V$9,K6,'ANNUAL SUMMARY'!$BI$6)+SUMIFS('ANNUAL SUMMARY'!$CC$112,Z18,'ANNUAL SUMMARY'!$V$9,K6,'ANNUAL SUMMARY'!$BI$64)+SUMIFS('ANNUAL SUMMARY'!$CC$170,Z18,'ANNUAL SUMMARY'!$V$9,K6,'ANNUAL SUMMARY'!$BI$122)+SUMIFS('ANNUAL SUMMARY'!$CC$228,Z18,'ANNUAL SUMMARY'!$V$9,K6,'ANNUAL SUMMARY'!$BI$180)+SUMIFS('ANNUAL SUMMARY'!$CC$286,Z18,'ANNUAL SUMMARY'!$V$9,K6,'ANNUAL SUMMARY'!$BI$238)+SUMIFS('ANNUAL SUMMARY'!$CC$344,Z18,'ANNUAL SUMMARY'!$V$9,K6,'ANNUAL SUMMARY'!$BI$296)+SUMIFS('ANNUAL SUMMARY'!$CC$402,Z18,'ANNUAL SUMMARY'!$V$9,K6,'ANNUAL SUMMARY'!$BI$354)+SUMIFS('ANNUAL SUMMARY'!$CC$460,Z18,'ANNUAL SUMMARY'!$V$9,K6,'ANNUAL SUMMARY'!$BI$412)+SUMIFS('ANNUAL SUMMARY'!$CC$518,Z18,'ANNUAL SUMMARY'!$V$9,K6,'ANNUAL SUMMARY'!$BI$470)+SUMIFS('ANNUAL SUMMARY'!$CC$576,Z18,'ANNUAL SUMMARY'!$V$9,K6,'ANNUAL SUMMARY'!$BI$528)+SUMIFS('ANNUAL SUMMARY'!$CC$634,Z18,'ANNUAL SUMMARY'!$V$9,K6,'ANNUAL SUMMARY'!$BI$586)+SUMIFS('ANNUAL SUMMARY'!$CC$692,Z18,'ANNUAL SUMMARY'!$V$9,K6,'ANNUAL SUMMARY'!$BI$644)+SUMIFS('ANNUAL SUMMARY'!$EB$54,Z18,'ANNUAL SUMMARY'!$V$9,K6,'ANNUAL SUMMARY'!$DH$6)+SUMIFS('ANNUAL SUMMARY'!$EB$112,Z18,'ANNUAL SUMMARY'!$V$9,K6,'ANNUAL SUMMARY'!$DH$64)+SUMIFS('ANNUAL SUMMARY'!$EB$170,Z18,'ANNUAL SUMMARY'!$V$9,K6,'ANNUAL SUMMARY'!$DH$122)+SUMIFS('ANNUAL SUMMARY'!$EB$228,Z18,'ANNUAL SUMMARY'!$V$9,K6,'ANNUAL SUMMARY'!$DH$180)+SUMIFS('ANNUAL SUMMARY'!$EB$286,Z18,'ANNUAL SUMMARY'!$V$9,K6,'ANNUAL SUMMARY'!$DH$238)+SUMIFS('ANNUAL SUMMARY'!$EB$344,Z18,'ANNUAL SUMMARY'!$V$9,K6,'ANNUAL SUMMARY'!$DH$296)+SUMIFS('ANNUAL SUMMARY'!$EB$402,Z18,'ANNUAL SUMMARY'!$V$9,K6,'ANNUAL SUMMARY'!$DH$354)+SUMIFS('ANNUAL SUMMARY'!$EB$460,Z18,'ANNUAL SUMMARY'!$V$9,K6,'ANNUAL SUMMARY'!$DH$412)+SUMIFS('ANNUAL SUMMARY'!$EB$518,Z18,'ANNUAL SUMMARY'!$V$9,K6,'ANNUAL SUMMARY'!$DH$470)+SUMIFS('ANNUAL SUMMARY'!$EB$576,Z18,'ANNUAL SUMMARY'!$V$9,K6,'ANNUAL SUMMARY'!$DH$528)+SUMIFS('ANNUAL SUMMARY'!$EB$634,Z18,'ANNUAL SUMMARY'!$V$9,K6,'ANNUAL SUMMARY'!$DH$586)+SUMIFS('ANNUAL SUMMARY'!$EB$692,Z18,'ANNUAL SUMMARY'!$V$9,K6,'ANNUAL SUMMARY'!$DH$644)+SUMIFS('ANNUAL SUMMARY'!$FY$54,Z18,'ANNUAL SUMMARY'!$V$9,K6,'ANNUAL SUMMARY'!$FE$6)+SUMIFS('ANNUAL SUMMARY'!$FY$112,Z18,'ANNUAL SUMMARY'!$V$9,K6,'ANNUAL SUMMARY'!$FE$64)+SUMIFS('ANNUAL SUMMARY'!$FY$170,Z18,'ANNUAL SUMMARY'!$V$9,K6,'ANNUAL SUMMARY'!$FE$122)+SUMIFS('ANNUAL SUMMARY'!$FY$228,Z18,'ANNUAL SUMMARY'!$V$9,K6,'ANNUAL SUMMARY'!$FE$180)+SUMIFS('ANNUAL SUMMARY'!$FY$286,Z18,'ANNUAL SUMMARY'!$V$9,K6,'ANNUAL SUMMARY'!$FE$238)+SUMIFS('ANNUAL SUMMARY'!$FY$344,Z18,'ANNUAL SUMMARY'!$V$9,K6,'ANNUAL SUMMARY'!$FE$296)+SUMIFS('ANNUAL SUMMARY'!$FY$402,Z18,'ANNUAL SUMMARY'!$V$9,K6,'ANNUAL SUMMARY'!$FE$354)+SUMIFS('ANNUAL SUMMARY'!$FY$460,Z18,'ANNUAL SUMMARY'!$V$9,K6,'ANNUAL SUMMARY'!$FE$412)+SUMIFS('ANNUAL SUMMARY'!$FY$518,Z18,'ANNUAL SUMMARY'!$V$9,K6,'ANNUAL SUMMARY'!$FE$470)+SUMIFS('ANNUAL SUMMARY'!$FY$576,Z18,'ANNUAL SUMMARY'!$V$9,K6,'ANNUAL SUMMARY'!$FE$528)+SUMIFS('ANNUAL SUMMARY'!$FY$634,Z18,'ANNUAL SUMMARY'!$V$9,K6,'ANNUAL SUMMARY'!$FE$586)+SUMIFS('ANNUAL SUMMARY'!$FY$692,Z18,'ANNUAL SUMMARY'!$V$9,K6,'ANNUAL SUMMARY'!$FE$644)</f>
        <v>0</v>
      </c>
      <c r="AF18" s="727"/>
      <c r="AG18" s="727"/>
      <c r="AH18" s="727"/>
      <c r="AI18" s="727">
        <f>SUMIFS('ANNUAL SUMMARY'!$AJ$54,Z18,'ANNUAL SUMMARY'!$V$9,K6,'ANNUAL SUMMARY'!$L$6)+SUMIFS('ANNUAL SUMMARY'!$AJ$112,Z18,'ANNUAL SUMMARY'!$V$9,K6,'ANNUAL SUMMARY'!$L$64)+SUMIFS('ANNUAL SUMMARY'!$AJ$170,Z18,'ANNUAL SUMMARY'!$V$9,K6,'ANNUAL SUMMARY'!$L$122)+SUMIFS('ANNUAL SUMMARY'!$AJ$228,Z18,'ANNUAL SUMMARY'!$V$9,K6,'ANNUAL SUMMARY'!$L$180)+SUMIFS('ANNUAL SUMMARY'!$AJ$286,Z18,'ANNUAL SUMMARY'!$V$9,K6,'ANNUAL SUMMARY'!$L$238)+SUMIFS('ANNUAL SUMMARY'!$AJ$344,Z18,'ANNUAL SUMMARY'!$V$9,K6,'ANNUAL SUMMARY'!$L$296)+SUMIFS('ANNUAL SUMMARY'!$AJ$402,Z18,'ANNUAL SUMMARY'!$V$9,K6,'ANNUAL SUMMARY'!$L$354)+SUMIFS('ANNUAL SUMMARY'!$AJ$460,Z18,'ANNUAL SUMMARY'!$V$9,K6,'ANNUAL SUMMARY'!$L$412)+SUMIFS('ANNUAL SUMMARY'!$AJ$518,Z18,'ANNUAL SUMMARY'!$V$9,K6,'ANNUAL SUMMARY'!$L$470)+SUMIFS('ANNUAL SUMMARY'!$AJ$576,Z18,'ANNUAL SUMMARY'!$V$9,K6,'ANNUAL SUMMARY'!$L$528)+SUMIFS('ANNUAL SUMMARY'!$AJ$634,Z18,'ANNUAL SUMMARY'!$V$9,K6,'ANNUAL SUMMARY'!$L$586)+SUMIFS('ANNUAL SUMMARY'!$AJ$692,Z18,'ANNUAL SUMMARY'!$V$9,K6,'ANNUAL SUMMARY'!$L$644)+SUMIFS('ANNUAL SUMMARY'!$CG$54,Z18,'ANNUAL SUMMARY'!$V$9,K6,'ANNUAL SUMMARY'!$BI$6)+SUMIFS('ANNUAL SUMMARY'!$CG$112,Z18,'ANNUAL SUMMARY'!$V$9,K6,'ANNUAL SUMMARY'!$BI$64)+SUMIFS('ANNUAL SUMMARY'!$CG$170,Z18,'ANNUAL SUMMARY'!$V$9,K6,'ANNUAL SUMMARY'!$BI$122)+SUMIFS('ANNUAL SUMMARY'!$CG$228,Z18,'ANNUAL SUMMARY'!$V$9,K6,'ANNUAL SUMMARY'!$BI$180)+SUMIFS('ANNUAL SUMMARY'!$CG$286,Z18,'ANNUAL SUMMARY'!$V$9,K6,'ANNUAL SUMMARY'!$BI$238)+SUMIFS('ANNUAL SUMMARY'!$CG$344,Z18,'ANNUAL SUMMARY'!$V$9,K6,'ANNUAL SUMMARY'!$BI$296)+SUMIFS('ANNUAL SUMMARY'!$CG$402,Z18,'ANNUAL SUMMARY'!$V$9,K6,'ANNUAL SUMMARY'!$BI$354)+SUMIFS('ANNUAL SUMMARY'!$CG$460,Z18,'ANNUAL SUMMARY'!$V$9,K6,'ANNUAL SUMMARY'!$BI$412)+SUMIFS('ANNUAL SUMMARY'!$CG$518,Z18,'ANNUAL SUMMARY'!$V$9,K6,'ANNUAL SUMMARY'!$BI$470)+SUMIFS('ANNUAL SUMMARY'!$CG$576,Z18,'ANNUAL SUMMARY'!$V$9,K6,'ANNUAL SUMMARY'!$BI$528)+SUMIFS('ANNUAL SUMMARY'!$CG$634,Z18,'ANNUAL SUMMARY'!$V$9,K6,'ANNUAL SUMMARY'!$BI$586)+SUMIFS('ANNUAL SUMMARY'!$CG$692,Z18,'ANNUAL SUMMARY'!$V$9,K6,'ANNUAL SUMMARY'!$BI$644)+SUMIFS('ANNUAL SUMMARY'!$EF$54,Z18,'ANNUAL SUMMARY'!$V$9,K6,'ANNUAL SUMMARY'!$DH$6)+SUMIFS('ANNUAL SUMMARY'!$EF$112,Z18,'ANNUAL SUMMARY'!$V$9,K6,'ANNUAL SUMMARY'!$DH$64)+SUMIFS('ANNUAL SUMMARY'!$EF$170,Z18,'ANNUAL SUMMARY'!$V$9,K6,'ANNUAL SUMMARY'!$DH$122)+SUMIFS('ANNUAL SUMMARY'!$EF$228,Z18,'ANNUAL SUMMARY'!$V$9,K6,'ANNUAL SUMMARY'!$DH$180)+SUMIFS('ANNUAL SUMMARY'!$EF$286,Z18,'ANNUAL SUMMARY'!$V$9,K6,'ANNUAL SUMMARY'!$DH$238)+SUMIFS('ANNUAL SUMMARY'!$EF$344,Z18,'ANNUAL SUMMARY'!$V$9,K6,'ANNUAL SUMMARY'!$DH$296)+SUMIFS('ANNUAL SUMMARY'!$EF$402,Z18,'ANNUAL SUMMARY'!$V$9,K6,'ANNUAL SUMMARY'!$DH$354)+SUMIFS('ANNUAL SUMMARY'!$EF$460,Z18,'ANNUAL SUMMARY'!$V$9,K6,'ANNUAL SUMMARY'!$DH$412)+SUMIFS('ANNUAL SUMMARY'!$EF$518,Z18,'ANNUAL SUMMARY'!$V$9,K6,'ANNUAL SUMMARY'!$DH$470)+SUMIFS('ANNUAL SUMMARY'!$EF$576,Z18,'ANNUAL SUMMARY'!$V$9,K6,'ANNUAL SUMMARY'!$DH$528)+SUMIFS('ANNUAL SUMMARY'!$EF$634,Z18,'ANNUAL SUMMARY'!$V$9,K6,'ANNUAL SUMMARY'!$DH$586)+SUMIFS('ANNUAL SUMMARY'!$EF$692,Z18,'ANNUAL SUMMARY'!$V$9,K6,'ANNUAL SUMMARY'!$DH$644)+SUMIFS('ANNUAL SUMMARY'!$GC$54,Z18,'ANNUAL SUMMARY'!$V$9,K6,'ANNUAL SUMMARY'!$FE$6)+SUMIFS('ANNUAL SUMMARY'!$GC$112,Z18,'ANNUAL SUMMARY'!$V$9,K6,'ANNUAL SUMMARY'!$FE$64)+SUMIFS('ANNUAL SUMMARY'!$GC$170,Z18,'ANNUAL SUMMARY'!$V$9,K6,'ANNUAL SUMMARY'!$FE$122)+SUMIFS('ANNUAL SUMMARY'!$GC$228,Z18,'ANNUAL SUMMARY'!$V$9,K6,'ANNUAL SUMMARY'!$FE$180)+SUMIFS('ANNUAL SUMMARY'!$GC$286,Z18,'ANNUAL SUMMARY'!$V$9,K6,'ANNUAL SUMMARY'!$FE$238)+SUMIFS('ANNUAL SUMMARY'!$GC$344,Z18,'ANNUAL SUMMARY'!$V$9,K6,'ANNUAL SUMMARY'!$FE$296)+SUMIFS('ANNUAL SUMMARY'!$GC$402,Z18,'ANNUAL SUMMARY'!$V$9,K6,'ANNUAL SUMMARY'!$FE$354)+SUMIFS('ANNUAL SUMMARY'!$GC$460,Z18,'ANNUAL SUMMARY'!$V$9,K6,'ANNUAL SUMMARY'!$FE$412)+SUMIFS('ANNUAL SUMMARY'!$GC$518,Z18,'ANNUAL SUMMARY'!$V$9,K6,'ANNUAL SUMMARY'!$FE$470)+SUMIFS('ANNUAL SUMMARY'!$GC$576,Z18,'ANNUAL SUMMARY'!$V$9,K6,'ANNUAL SUMMARY'!$FE$528)+SUMIFS('ANNUAL SUMMARY'!$GC$634,Z18,'ANNUAL SUMMARY'!$V$9,K6,'ANNUAL SUMMARY'!$FE$586)+SUMIFS('ANNUAL SUMMARY'!$GC$692,Z18,'ANNUAL SUMMARY'!$V$9,K6,'ANNUAL SUMMARY'!$FE$644)</f>
        <v>0</v>
      </c>
      <c r="AJ18" s="727"/>
      <c r="AK18" s="727"/>
      <c r="AL18" s="727"/>
      <c r="AM18" s="727">
        <f>SUMIFS('ANNUAL SUMMARY'!$AN$54,Z18,'ANNUAL SUMMARY'!$V$9,K6,'ANNUAL SUMMARY'!$L$6)+SUMIFS('ANNUAL SUMMARY'!$AN$112,Z18,'ANNUAL SUMMARY'!$V$9,K6,'ANNUAL SUMMARY'!$L$64)+SUMIFS('ANNUAL SUMMARY'!$AN$170,Z18,'ANNUAL SUMMARY'!$V$9,K6,'ANNUAL SUMMARY'!$L$122)+SUMIFS('ANNUAL SUMMARY'!$AN$228,Z18,'ANNUAL SUMMARY'!$V$9,K6,'ANNUAL SUMMARY'!$L$180)+SUMIFS('ANNUAL SUMMARY'!$AN$286,Z18,'ANNUAL SUMMARY'!$V$9,K6,'ANNUAL SUMMARY'!$L$238)+SUMIFS('ANNUAL SUMMARY'!$AN$344,Z18,'ANNUAL SUMMARY'!$V$9,K6,'ANNUAL SUMMARY'!$L$296)+SUMIFS('ANNUAL SUMMARY'!$AN$402,Z18,'ANNUAL SUMMARY'!$V$9,K6,'ANNUAL SUMMARY'!$L$354)+SUMIFS('ANNUAL SUMMARY'!$AN$460,Z18,'ANNUAL SUMMARY'!$V$9,K6,'ANNUAL SUMMARY'!$L$412)+SUMIFS('ANNUAL SUMMARY'!$AN$518,Z18,'ANNUAL SUMMARY'!$V$9,K6,'ANNUAL SUMMARY'!$L$470)+SUMIFS('ANNUAL SUMMARY'!$AN$576,Z18,'ANNUAL SUMMARY'!$V$9,K6,'ANNUAL SUMMARY'!$L$528)+SUMIFS('ANNUAL SUMMARY'!$AN$634,Z18,'ANNUAL SUMMARY'!$V$9,K6,'ANNUAL SUMMARY'!$L$586)+SUMIFS('ANNUAL SUMMARY'!$AN$692,Z18,'ANNUAL SUMMARY'!$V$9,K6,'ANNUAL SUMMARY'!$L$644)+SUMIFS('ANNUAL SUMMARY'!$CK$54,Z18,'ANNUAL SUMMARY'!$V$9,K6,'ANNUAL SUMMARY'!$BI$6)+SUMIFS('ANNUAL SUMMARY'!$CK$112,Z18,'ANNUAL SUMMARY'!$V$9,K6,'ANNUAL SUMMARY'!$BI$64)+SUMIFS('ANNUAL SUMMARY'!$CK$170,Z18,'ANNUAL SUMMARY'!$V$9,K6,'ANNUAL SUMMARY'!$BI$122)+SUMIFS('ANNUAL SUMMARY'!$CK$228,Z18,'ANNUAL SUMMARY'!$V$9,K6,'ANNUAL SUMMARY'!$BI$180)+SUMIFS('ANNUAL SUMMARY'!$CK$286,Z18,'ANNUAL SUMMARY'!$V$9,K6,'ANNUAL SUMMARY'!$BI$238)+SUMIFS('ANNUAL SUMMARY'!$CK$344,Z18,'ANNUAL SUMMARY'!$V$9,K6,'ANNUAL SUMMARY'!$BI$296)+SUMIFS('ANNUAL SUMMARY'!$CK$402,Z18,'ANNUAL SUMMARY'!$V$9,K6,'ANNUAL SUMMARY'!$BI$354)+SUMIFS('ANNUAL SUMMARY'!$CK$460,Z18,'ANNUAL SUMMARY'!$V$9,K6,'ANNUAL SUMMARY'!$BI$412)+SUMIFS('ANNUAL SUMMARY'!$CK$518,Z18,'ANNUAL SUMMARY'!$V$9,K6,'ANNUAL SUMMARY'!$BI$470)+SUMIFS('ANNUAL SUMMARY'!$CK$576,Z18,'ANNUAL SUMMARY'!$V$9,K6,'ANNUAL SUMMARY'!$BI$528)+SUMIFS('ANNUAL SUMMARY'!$CK$634,Z18,'ANNUAL SUMMARY'!$V$9,K6,'ANNUAL SUMMARY'!$BI$586)+SUMIFS('ANNUAL SUMMARY'!$CK$692,Z18,'ANNUAL SUMMARY'!$V$9,K6,'ANNUAL SUMMARY'!$BI$644)+SUMIFS('ANNUAL SUMMARY'!$EJ$54,Z18,'ANNUAL SUMMARY'!$V$9,K6,'ANNUAL SUMMARY'!$DH$6)+SUMIFS('ANNUAL SUMMARY'!$EJ$112,Z18,'ANNUAL SUMMARY'!$V$9,K6,'ANNUAL SUMMARY'!$DH$64)+SUMIFS('ANNUAL SUMMARY'!$EJ$170,Z18,'ANNUAL SUMMARY'!$V$9,K6,'ANNUAL SUMMARY'!$DH$122)+SUMIFS('ANNUAL SUMMARY'!$EJ$228,Z18,'ANNUAL SUMMARY'!$V$9,K6,'ANNUAL SUMMARY'!$DH$180)+SUMIFS('ANNUAL SUMMARY'!$EJ$286,Z18,'ANNUAL SUMMARY'!$V$9,K6,'ANNUAL SUMMARY'!$DH$238)+SUMIFS('ANNUAL SUMMARY'!$EJ$344,Z18,'ANNUAL SUMMARY'!$V$9,K6,'ANNUAL SUMMARY'!$DH$296)+SUMIFS('ANNUAL SUMMARY'!$EJ$402,Z18,'ANNUAL SUMMARY'!$V$9,K6,'ANNUAL SUMMARY'!$DH$354)+SUMIFS('ANNUAL SUMMARY'!$EJ$460,Z18,'ANNUAL SUMMARY'!$V$9,K6,'ANNUAL SUMMARY'!$DH$412)+SUMIFS('ANNUAL SUMMARY'!$EJ$518,Z18,'ANNUAL SUMMARY'!$V$9,K6,'ANNUAL SUMMARY'!$DH$470)+SUMIFS('ANNUAL SUMMARY'!$EJ$576,Z18,'ANNUAL SUMMARY'!$V$9,K6,'ANNUAL SUMMARY'!$DH$528)+SUMIFS('ANNUAL SUMMARY'!$EJ$634,Z18,'ANNUAL SUMMARY'!$V$9,K6,'ANNUAL SUMMARY'!$DH$586)+SUMIFS('ANNUAL SUMMARY'!$EJ$692,Z18,'ANNUAL SUMMARY'!$V$9,K6,'ANNUAL SUMMARY'!$DH$644)+SUMIFS('ANNUAL SUMMARY'!$GG$54,Z18,'ANNUAL SUMMARY'!$V$9,K6,'ANNUAL SUMMARY'!$FE$6)+SUMIFS('ANNUAL SUMMARY'!$GG$112,Z18,'ANNUAL SUMMARY'!$V$9,K6,'ANNUAL SUMMARY'!$FE$64)+SUMIFS('ANNUAL SUMMARY'!$GG$170,Z18,'ANNUAL SUMMARY'!$V$9,K6,'ANNUAL SUMMARY'!$FE$122)+SUMIFS('ANNUAL SUMMARY'!$GG$228,Z18,'ANNUAL SUMMARY'!$V$9,K6,'ANNUAL SUMMARY'!$FE$180)+SUMIFS('ANNUAL SUMMARY'!$GG$286,Z18,'ANNUAL SUMMARY'!$V$9,K6,'ANNUAL SUMMARY'!$FE$238)+SUMIFS('ANNUAL SUMMARY'!$GG$344,Z18,'ANNUAL SUMMARY'!$V$9,K6,'ANNUAL SUMMARY'!$FE$296)+SUMIFS('ANNUAL SUMMARY'!$GG$402,Z18,'ANNUAL SUMMARY'!$V$9,K6,'ANNUAL SUMMARY'!$FE$354)+SUMIFS('ANNUAL SUMMARY'!$GG$460,Z18,'ANNUAL SUMMARY'!$V$9,K6,'ANNUAL SUMMARY'!$FE$412)+SUMIFS('ANNUAL SUMMARY'!$GG$518,Z18,'ANNUAL SUMMARY'!$V$9,K6,'ANNUAL SUMMARY'!$FE$470)+SUMIFS('ANNUAL SUMMARY'!$GG$576,Z18,'ANNUAL SUMMARY'!$V$9,K6,'ANNUAL SUMMARY'!$FE$528)+SUMIFS('ANNUAL SUMMARY'!$GG$634,Z18,'ANNUAL SUMMARY'!$V$9,K6,'ANNUAL SUMMARY'!$FE$586)+SUMIFS('ANNUAL SUMMARY'!$GG$692,Z18,'ANNUAL SUMMARY'!$V$9,K6,'ANNUAL SUMMARY'!$FE$644)</f>
        <v>0</v>
      </c>
      <c r="AN18" s="727"/>
      <c r="AO18" s="727"/>
      <c r="AP18" s="727"/>
      <c r="AQ18" s="728">
        <f>SUMIFS('ANNUAL SUMMARY'!$AR$54,Z18,'ANNUAL SUMMARY'!$V$9,K6,'ANNUAL SUMMARY'!$L$6)+SUMIFS('ANNUAL SUMMARY'!$AR$112,Z18,'ANNUAL SUMMARY'!$V$9,K6,'ANNUAL SUMMARY'!$L$64)+SUMIFS('ANNUAL SUMMARY'!$AR$170,Z18,'ANNUAL SUMMARY'!$V$9,K6,'ANNUAL SUMMARY'!$L$122)+SUMIFS('ANNUAL SUMMARY'!$AR$228,Z18,'ANNUAL SUMMARY'!$V$9,K6,'ANNUAL SUMMARY'!$L$180)+SUMIFS('ANNUAL SUMMARY'!$AR$286,Z18,'ANNUAL SUMMARY'!$V$9,K6,'ANNUAL SUMMARY'!$L$238)+SUMIFS('ANNUAL SUMMARY'!$AR$344,Z18,'ANNUAL SUMMARY'!$V$9,K6,'ANNUAL SUMMARY'!$L$296)+SUMIFS('ANNUAL SUMMARY'!$AR$402,Z18,'ANNUAL SUMMARY'!$V$9,K6,'ANNUAL SUMMARY'!$L$354)+SUMIFS('ANNUAL SUMMARY'!$AR$460,Z18,'ANNUAL SUMMARY'!$V$9,K6,'ANNUAL SUMMARY'!$L$412)+SUMIFS('ANNUAL SUMMARY'!$AR$518,Z18,'ANNUAL SUMMARY'!$V$9,K6,'ANNUAL SUMMARY'!$L$470)+SUMIFS('ANNUAL SUMMARY'!$AR$576,Z18,'ANNUAL SUMMARY'!$V$9,K6,'ANNUAL SUMMARY'!$L$528)+SUMIFS('ANNUAL SUMMARY'!$AR$634,Z18,'ANNUAL SUMMARY'!$V$9,K6,'ANNUAL SUMMARY'!$L$586)+SUMIFS('ANNUAL SUMMARY'!$AR$692,Z18,'ANNUAL SUMMARY'!$V$9,K6,'ANNUAL SUMMARY'!$L$644)+SUMIFS('ANNUAL SUMMARY'!$CO$54,Z18,'ANNUAL SUMMARY'!$V$9,K6,'ANNUAL SUMMARY'!$BI$6)+SUMIFS('ANNUAL SUMMARY'!$CO$112,Z18,'ANNUAL SUMMARY'!$V$9,K6,'ANNUAL SUMMARY'!$BI$64)+SUMIFS('ANNUAL SUMMARY'!$CO$170,Z18,'ANNUAL SUMMARY'!$V$9,K6,'ANNUAL SUMMARY'!$BI$122)+SUMIFS('ANNUAL SUMMARY'!$CO$228,Z18,'ANNUAL SUMMARY'!$V$9,K6,'ANNUAL SUMMARY'!$BI$180)+SUMIFS('ANNUAL SUMMARY'!$CO$286,Z18,'ANNUAL SUMMARY'!$V$9,K6,'ANNUAL SUMMARY'!$BI$238)+SUMIFS('ANNUAL SUMMARY'!$CO$344,Z18,'ANNUAL SUMMARY'!$V$9,K6,'ANNUAL SUMMARY'!$BI$296)+SUMIFS('ANNUAL SUMMARY'!$CO$402,Z18,'ANNUAL SUMMARY'!$V$9,K6,'ANNUAL SUMMARY'!$BI$354)+SUMIFS('ANNUAL SUMMARY'!$CO$460,Z18,'ANNUAL SUMMARY'!$V$9,K6,'ANNUAL SUMMARY'!$BI$412)+SUMIFS('ANNUAL SUMMARY'!$CO$518,Z18,'ANNUAL SUMMARY'!$V$9,K6,'ANNUAL SUMMARY'!$BI$470)+SUMIFS('ANNUAL SUMMARY'!$CO$576,Z18,'ANNUAL SUMMARY'!$V$9,K6,'ANNUAL SUMMARY'!$BI$528)+SUMIFS('ANNUAL SUMMARY'!$CO$634,Z18,'ANNUAL SUMMARY'!$V$9,K6,'ANNUAL SUMMARY'!$BI$586)+SUMIFS('ANNUAL SUMMARY'!$CO$692,Z18,'ANNUAL SUMMARY'!$V$9,K6,'ANNUAL SUMMARY'!$BI$644)+SUMIFS('ANNUAL SUMMARY'!$EN$54,Z18,'ANNUAL SUMMARY'!$V$9,K6,'ANNUAL SUMMARY'!$DH$6)+SUMIFS('ANNUAL SUMMARY'!$EN$112,Z18,'ANNUAL SUMMARY'!$V$9,K6,'ANNUAL SUMMARY'!$DH$64)+SUMIFS('ANNUAL SUMMARY'!$EN$170,Z18,'ANNUAL SUMMARY'!$V$9,K6,'ANNUAL SUMMARY'!$DH$122)+SUMIFS('ANNUAL SUMMARY'!$EN$228,Z18,'ANNUAL SUMMARY'!$V$9,K6,'ANNUAL SUMMARY'!$DH$180)+SUMIFS('ANNUAL SUMMARY'!$EN$286,Z18,'ANNUAL SUMMARY'!$V$9,K6,'ANNUAL SUMMARY'!$DH$238)+SUMIFS('ANNUAL SUMMARY'!$EN$344,Z18,'ANNUAL SUMMARY'!$V$9,K6,'ANNUAL SUMMARY'!$DH$296)+SUMIFS('ANNUAL SUMMARY'!$EN$402,Z18,'ANNUAL SUMMARY'!$V$9,K6,'ANNUAL SUMMARY'!$DH$354)+SUMIFS('ANNUAL SUMMARY'!$EN$460,Z18,'ANNUAL SUMMARY'!$V$9,K6,'ANNUAL SUMMARY'!$DH$412)+SUMIFS('ANNUAL SUMMARY'!$EN$518,Z18,'ANNUAL SUMMARY'!$V$9,K6,'ANNUAL SUMMARY'!$DH$470)+SUMIFS('ANNUAL SUMMARY'!$EN$576,Z18,'ANNUAL SUMMARY'!$V$9,K6,'ANNUAL SUMMARY'!$DH$528)+SUMIFS('ANNUAL SUMMARY'!$EN$634,Z18,'ANNUAL SUMMARY'!$V$9,K6,'ANNUAL SUMMARY'!$DH$586)+SUMIFS('ANNUAL SUMMARY'!$EN$692,Z18,'ANNUAL SUMMARY'!$V$9,K6,'ANNUAL SUMMARY'!$DH$644)+SUMIFS('ANNUAL SUMMARY'!$GK$54,Z18,'ANNUAL SUMMARY'!$V$9,K6,'ANNUAL SUMMARY'!$FE$6)+SUMIFS('ANNUAL SUMMARY'!$GK$112,Z18,'ANNUAL SUMMARY'!$V$9,K6,'ANNUAL SUMMARY'!$FE$64)+SUMIFS('ANNUAL SUMMARY'!$GK$170,Z18,'ANNUAL SUMMARY'!$V$9,K6,'ANNUAL SUMMARY'!$FE$122)+SUMIFS('ANNUAL SUMMARY'!$GK$228,Z18,'ANNUAL SUMMARY'!$V$9,K6,'ANNUAL SUMMARY'!$FE$180)+SUMIFS('ANNUAL SUMMARY'!$GK$286,Z18,'ANNUAL SUMMARY'!$V$9,K6,'ANNUAL SUMMARY'!$FE$238)+SUMIFS('ANNUAL SUMMARY'!$GK$344,Z18,'ANNUAL SUMMARY'!$V$9,K6,'ANNUAL SUMMARY'!$FE$296)+SUMIFS('ANNUAL SUMMARY'!$GK$402,Z18,'ANNUAL SUMMARY'!$V$9,K6,'ANNUAL SUMMARY'!$FE$354)+SUMIFS('ANNUAL SUMMARY'!$GK$460,Z18,'ANNUAL SUMMARY'!$V$9,K6,'ANNUAL SUMMARY'!$FE$412)+SUMIFS('ANNUAL SUMMARY'!$GK$518,Z18,'ANNUAL SUMMARY'!$V$9,K6,'ANNUAL SUMMARY'!$FE$470)+SUMIFS('ANNUAL SUMMARY'!$GK$576,Z18,'ANNUAL SUMMARY'!$V$9,K6,'ANNUAL SUMMARY'!$FE$528)+SUMIFS('ANNUAL SUMMARY'!$GK$634,Z18,'ANNUAL SUMMARY'!$V$9,K6,'ANNUAL SUMMARY'!$FE$586)+SUMIFS('ANNUAL SUMMARY'!$GK$692,Z18,'ANNUAL SUMMARY'!$V$9,K6,'ANNUAL SUMMARY'!$FE$644)</f>
        <v>0</v>
      </c>
      <c r="AR18" s="728"/>
      <c r="AS18" s="728"/>
      <c r="AT18" s="1257">
        <f>SUMIFS('ANNUAL SUMMARY'!$AU$54,Z18,'ANNUAL SUMMARY'!$V$9,K6,'ANNUAL SUMMARY'!$L$6)+SUMIFS('ANNUAL SUMMARY'!$AU$112,Z18,'ANNUAL SUMMARY'!$V$9,K6,'ANNUAL SUMMARY'!$L$64)+SUMIFS('ANNUAL SUMMARY'!$AU$170,Z18,'ANNUAL SUMMARY'!$V$9,K6,'ANNUAL SUMMARY'!$L$122)+SUMIFS('ANNUAL SUMMARY'!$AU$228,Z18,'ANNUAL SUMMARY'!$V$9,K6,'ANNUAL SUMMARY'!$L$180)+SUMIFS('ANNUAL SUMMARY'!$AU$286,Z18,'ANNUAL SUMMARY'!$V$9,K6,'ANNUAL SUMMARY'!$L$238)+SUMIFS('ANNUAL SUMMARY'!$AU$344,Z18,'ANNUAL SUMMARY'!$V$9,K6,'ANNUAL SUMMARY'!$L$296)+SUMIFS('ANNUAL SUMMARY'!$AU$402,Z18,'ANNUAL SUMMARY'!$V$9,K6,'ANNUAL SUMMARY'!$L$354)+SUMIFS('ANNUAL SUMMARY'!$AU$460,Z18,'ANNUAL SUMMARY'!$V$9,K6,'ANNUAL SUMMARY'!$L$412)+SUMIFS('ANNUAL SUMMARY'!$AU$518,Z18,'ANNUAL SUMMARY'!$V$9,K6,'ANNUAL SUMMARY'!$L$470)+SUMIFS('ANNUAL SUMMARY'!$AU$576,Z18,'ANNUAL SUMMARY'!$V$9,K6,'ANNUAL SUMMARY'!$L$528)+SUMIFS('ANNUAL SUMMARY'!$AU$634,Z18,'ANNUAL SUMMARY'!$V$9,K6,'ANNUAL SUMMARY'!$L$586)+SUMIFS('ANNUAL SUMMARY'!$AU$692,Z18,'ANNUAL SUMMARY'!$V$9,K6,'ANNUAL SUMMARY'!$L$644)+SUMIFS('ANNUAL SUMMARY'!$CR$54,Z18,'ANNUAL SUMMARY'!$V$9,K6,'ANNUAL SUMMARY'!$BI$6)+SUMIFS('ANNUAL SUMMARY'!$CR$112,Z18,'ANNUAL SUMMARY'!$V$9,K6,'ANNUAL SUMMARY'!$BI$64)+SUMIFS('ANNUAL SUMMARY'!$CR$170,Z18,'ANNUAL SUMMARY'!$V$9,K6,'ANNUAL SUMMARY'!$BI$122)+SUMIFS('ANNUAL SUMMARY'!$CR$228,Z18,'ANNUAL SUMMARY'!$V$9,K6,'ANNUAL SUMMARY'!$BI$180)+SUMIFS('ANNUAL SUMMARY'!$CR$286,Z18,'ANNUAL SUMMARY'!$V$9,K6,'ANNUAL SUMMARY'!$BI$238)+SUMIFS('ANNUAL SUMMARY'!$CR$344,Z18,'ANNUAL SUMMARY'!$V$9,K6,'ANNUAL SUMMARY'!$BI$296)+SUMIFS('ANNUAL SUMMARY'!$CR$402,Z18,'ANNUAL SUMMARY'!$V$9,K6,'ANNUAL SUMMARY'!$BI$354)+SUMIFS('ANNUAL SUMMARY'!$CR$460,Z18,'ANNUAL SUMMARY'!$V$9,K6,'ANNUAL SUMMARY'!$BI$412)+SUMIFS('ANNUAL SUMMARY'!$CR$518,Z18,'ANNUAL SUMMARY'!$V$9,K6,'ANNUAL SUMMARY'!$BI$470)+SUMIFS('ANNUAL SUMMARY'!$CR$576,Z18,'ANNUAL SUMMARY'!$V$9,K6,'ANNUAL SUMMARY'!$BI$528)+SUMIFS('ANNUAL SUMMARY'!$CR$634,Z18,'ANNUAL SUMMARY'!$V$9,K6,'ANNUAL SUMMARY'!$BI$586)+SUMIFS('ANNUAL SUMMARY'!$CR$692,Z18,'ANNUAL SUMMARY'!$V$9,K6,'ANNUAL SUMMARY'!$BI$644)+SUMIFS('ANNUAL SUMMARY'!$EQ$54,Z18,'ANNUAL SUMMARY'!$V$9,K6,'ANNUAL SUMMARY'!$DH$6)+SUMIFS('ANNUAL SUMMARY'!$EQ$112,Z18,'ANNUAL SUMMARY'!$V$9,K6,'ANNUAL SUMMARY'!$DH$64)+SUMIFS('ANNUAL SUMMARY'!$EQ$170,Z18,'ANNUAL SUMMARY'!$V$9,K6,'ANNUAL SUMMARY'!$DH$122)+SUMIFS('ANNUAL SUMMARY'!$EQ$228,Z18,'ANNUAL SUMMARY'!$V$9,K6,'ANNUAL SUMMARY'!$DH$180)+SUMIFS('ANNUAL SUMMARY'!$EQ$286,Z18,'ANNUAL SUMMARY'!$V$9,K6,'ANNUAL SUMMARY'!$DH$238)+SUMIFS('ANNUAL SUMMARY'!$EQ$344,Z18,'ANNUAL SUMMARY'!$V$9,K6,'ANNUAL SUMMARY'!$DH$296)+SUMIFS('ANNUAL SUMMARY'!$EQ$402,Z18,'ANNUAL SUMMARY'!$V$9,K6,'ANNUAL SUMMARY'!$DH$354)+SUMIFS('ANNUAL SUMMARY'!$EQ$460,Z18,'ANNUAL SUMMARY'!$V$9,K6,'ANNUAL SUMMARY'!$DH$412)+SUMIFS('ANNUAL SUMMARY'!$EQ$518,Z18,'ANNUAL SUMMARY'!$V$9,K6,'ANNUAL SUMMARY'!$DH$470)+SUMIFS('ANNUAL SUMMARY'!$EQ$576,Z18,'ANNUAL SUMMARY'!$V$9,K6,'ANNUAL SUMMARY'!$DH$528)+SUMIFS('ANNUAL SUMMARY'!$EQ$634,Z18,'ANNUAL SUMMARY'!$V$9,K6,'ANNUAL SUMMARY'!$DH$586)+SUMIFS('ANNUAL SUMMARY'!$EQ$692,Z18,'ANNUAL SUMMARY'!$V$9,K6,'ANNUAL SUMMARY'!$DH$644)+SUMIFS('ANNUAL SUMMARY'!$GN$54,Z18,'ANNUAL SUMMARY'!$V$9,K6,'ANNUAL SUMMARY'!$FE$6)+SUMIFS('ANNUAL SUMMARY'!$GN$112,Z18,'ANNUAL SUMMARY'!$V$9,K6,'ANNUAL SUMMARY'!$FE$64)+SUMIFS('ANNUAL SUMMARY'!$GN$170,Z18,'ANNUAL SUMMARY'!$V$9,K6,'ANNUAL SUMMARY'!$FE$122)+SUMIFS('ANNUAL SUMMARY'!$GN$228,Z18,'ANNUAL SUMMARY'!$V$9,K6,'ANNUAL SUMMARY'!$FE$180)+SUMIFS('ANNUAL SUMMARY'!$GN$286,Z18,'ANNUAL SUMMARY'!$V$9,K6,'ANNUAL SUMMARY'!$FE$238)+SUMIFS('ANNUAL SUMMARY'!$GN$344,Z18,'ANNUAL SUMMARY'!$V$9,K6,'ANNUAL SUMMARY'!$FE$296)+SUMIFS('ANNUAL SUMMARY'!$GN$402,Z18,'ANNUAL SUMMARY'!$V$9,K6,'ANNUAL SUMMARY'!$FE$354)+SUMIFS('ANNUAL SUMMARY'!$GN$460,Z18,'ANNUAL SUMMARY'!$V$9,K6,'ANNUAL SUMMARY'!$FE$412)+SUMIFS('ANNUAL SUMMARY'!$GN$518,Z18,'ANNUAL SUMMARY'!$V$9,K6,'ANNUAL SUMMARY'!$FE$470)+SUMIFS('ANNUAL SUMMARY'!$GN$576,Z18,'ANNUAL SUMMARY'!$V$9,K6,'ANNUAL SUMMARY'!$FE$528)+SUMIFS('ANNUAL SUMMARY'!$GN$634,Z18,'ANNUAL SUMMARY'!$V$9,K6,'ANNUAL SUMMARY'!$FE$586)+SUMIFS('ANNUAL SUMMARY'!$GN$692,Z18,'ANNUAL SUMMARY'!$V$9,K6,'ANNUAL SUMMARY'!$FE$644)</f>
        <v>0</v>
      </c>
      <c r="AU18" s="1257"/>
      <c r="AV18" s="1262"/>
      <c r="AW18" s="1263"/>
      <c r="AX18" s="154"/>
      <c r="AY18" s="732"/>
      <c r="AZ18" s="733"/>
      <c r="BA18" s="733"/>
      <c r="BB18" s="733"/>
      <c r="BC18" s="795"/>
      <c r="BD18" s="796"/>
      <c r="BE18" s="796"/>
      <c r="BF18" s="796"/>
      <c r="BG18" s="796"/>
      <c r="BH18" s="796"/>
      <c r="BI18" s="797"/>
      <c r="BJ18" s="624"/>
      <c r="BK18" s="695" t="str">
        <f>'ANNUAL SUMMARY'!$O$22</f>
        <v>IFR</v>
      </c>
      <c r="BL18" s="696"/>
      <c r="BM18" s="696"/>
      <c r="BN18" s="696"/>
      <c r="BO18" s="696"/>
      <c r="BP18" s="755">
        <f>SUMIF('ANNUAL SUMMARY'!$FE$622,BH6,'ANNUAL SUMMARY'!$FM$638)+SUMIF('ANNUAL SUMMARY'!$DH$622,BH6,'ANNUAL SUMMARY'!$DP$638)+SUMIF('ANNUAL SUMMARY'!$BI$622,BH6,'ANNUAL SUMMARY'!$BQ$638)+SUMIF('ANNUAL SUMMARY'!$L$622,BH6,'ANNUAL SUMMARY'!$T$638)+SUMIF('ANNUAL SUMMARY'!$FE$566,BH6,'ANNUAL SUMMARY'!$FM$582)+SUMIF('ANNUAL SUMMARY'!$DH$566,BH6,'ANNUAL SUMMARY'!$DP$582)+SUMIF('ANNUAL SUMMARY'!$BI$566,BH6,'ANNUAL SUMMARY'!$BQ$582)+SUMIF('ANNUAL SUMMARY'!$L$566,BH6,'ANNUAL SUMMARY'!$T$582)+SUMIF('ANNUAL SUMMARY'!$FE$510,BH6,'ANNUAL SUMMARY'!$FM$526)+SUMIF('ANNUAL SUMMARY'!$DH$510,BH6,'ANNUAL SUMMARY'!$DP$526)+SUMIF('ANNUAL SUMMARY'!$BI$510,BH6,'ANNUAL SUMMARY'!$BQ$526)+SUMIF('ANNUAL SUMMARY'!$L$510,BH6,'ANNUAL SUMMARY'!$T$526)+SUMIF('ANNUAL SUMMARY'!$FE$454,BH6,'ANNUAL SUMMARY'!$FM$470)+SUMIF('ANNUAL SUMMARY'!$DH$454,BH6,'ANNUAL SUMMARY'!$DP$470)+SUMIF('ANNUAL SUMMARY'!$BI$454,BH6,'ANNUAL SUMMARY'!$BQ$470)+SUMIF('ANNUAL SUMMARY'!$L$454,BH6,'ANNUAL SUMMARY'!$T$470)+SUMIF('ANNUAL SUMMARY'!$FE$398,BH6,'ANNUAL SUMMARY'!$FM$414)+SUMIF('ANNUAL SUMMARY'!$DH$398,BH6,'ANNUAL SUMMARY'!$DP$414)+SUMIF('ANNUAL SUMMARY'!$BI$398,BH6,'ANNUAL SUMMARY'!$BQ$414)+SUMIF('ANNUAL SUMMARY'!$L$398,BH6,'ANNUAL SUMMARY'!$T$414)+SUMIF('ANNUAL SUMMARY'!$FE$342,BH6,'ANNUAL SUMMARY'!$FM$358)+SUMIF('ANNUAL SUMMARY'!$DH$342,BH6,'ANNUAL SUMMARY'!$DP$358)+SUMIF('ANNUAL SUMMARY'!$BI$342,BH6,'ANNUAL SUMMARY'!$BQ$358)+SUMIF('ANNUAL SUMMARY'!$L$342,BH6,'ANNUAL SUMMARY'!$T$358)+SUMIF('ANNUAL SUMMARY'!$FE$286,BH6,'ANNUAL SUMMARY'!$FM$302)+SUMIF('ANNUAL SUMMARY'!$DH$286,BH6,'ANNUAL SUMMARY'!$DP$302)+SUMIF('ANNUAL SUMMARY'!$BI$286,BH6,'ANNUAL SUMMARY'!$BQ$302)+SUMIF('ANNUAL SUMMARY'!$L$286,BH6,'ANNUAL SUMMARY'!$T$302)+SUMIF('ANNUAL SUMMARY'!$FE$230,BH6,'ANNUAL SUMMARY'!$FM$246)+SUMIF('ANNUAL SUMMARY'!$DH$230,BH6,'ANNUAL SUMMARY'!$DP$246)+SUMIF('ANNUAL SUMMARY'!$BI$230,BH6,'ANNUAL SUMMARY'!$BQ$246)+SUMIF('ANNUAL SUMMARY'!$L$230,BH6,'ANNUAL SUMMARY'!$T$246)+SUMIF('ANNUAL SUMMARY'!$FE$174,BH6,'ANNUAL SUMMARY'!$FM$190)+SUMIF('ANNUAL SUMMARY'!$DH$174,BH6,'ANNUAL SUMMARY'!$DP$190)+SUMIF('ANNUAL SUMMARY'!$BI$174,BH6,'ANNUAL SUMMARY'!$BQ$190)+SUMIF('ANNUAL SUMMARY'!$L$174,BH6,'ANNUAL SUMMARY'!$T$190)+SUMIF('ANNUAL SUMMARY'!$FE$118,BH6,'ANNUAL SUMMARY'!$FM$134)+SUMIF('ANNUAL SUMMARY'!$DH$118,BH6,'ANNUAL SUMMARY'!$DP$134)+SUMIF('ANNUAL SUMMARY'!$BI$118,BH6,'ANNUAL SUMMARY'!$BQ$134)+SUMIF('ANNUAL SUMMARY'!$L$118,BH6,'ANNUAL SUMMARY'!$T$134)+SUMIF('ANNUAL SUMMARY'!$FE$62,BH6,'ANNUAL SUMMARY'!$FM$78)+SUMIF('ANNUAL SUMMARY'!$DH$62,BH6,'ANNUAL SUMMARY'!$DP$78)+SUMIF('ANNUAL SUMMARY'!$BI$62,BH6,'ANNUAL SUMMARY'!$BQ$78)+SUMIF('ANNUAL SUMMARY'!$L$62,BH6,'ANNUAL SUMMARY'!$T$78)+SUMIF('ANNUAL SUMMARY'!$FE$6,BH6,'ANNUAL SUMMARY'!$FM$22)+SUMIF('ANNUAL SUMMARY'!$DH$6,BH6,'ANNUAL SUMMARY'!$DP$22)+SUMIF('ANNUAL SUMMARY'!$BI$6,BH6,'ANNUAL SUMMARY'!$BQ$22)+SUMIF('ANNUAL SUMMARY'!$L$6,BH6,'ANNUAL SUMMARY'!$T$22)+SUMIF('PREVIOUS LOGS'!$K$6,BH6,'PREVIOUS LOGS'!$S$18)+SUMIF('PREVIOUS LOGS'!$K$59,$K$6,'PREVIOUS LOGS'!$S$71)+SUMIF('PREVIOUS LOGS'!$K$112,BH6,'PREVIOUS LOGS'!$S$124)+SUMIF('PREVIOUS LOGS'!$K$165,BH6,'PREVIOUS LOGS'!$S$177)+SUMIF('PREVIOUS LOGS'!$K$218,BH6,'PREVIOUS LOGS'!$S$230)+SUMIF('PREVIOUS LOGS'!$K$271,BH6,'PREVIOUS LOGS'!$S$283)+SUMIF('PREVIOUS LOGS'!$K$324,BH6,'PREVIOUS LOGS'!$S$336)+SUMIF('PREVIOUS LOGS'!$BH$6,BH6,'PREVIOUS LOGS'!$BP$18)+SUMIF('PREVIOUS LOGS'!$BH$59,$K$6,'PREVIOUS LOGS'!$BP$71)+SUMIF('PREVIOUS LOGS'!$BH$112,BH6,'PREVIOUS LOGS'!$BP$124)+SUMIF('PREVIOUS LOGS'!$BH$165,BH6,'PREVIOUS LOGS'!$BP$177)+SUMIF('PREVIOUS LOGS'!$BH$218,BH6,'PREVIOUS LOGS'!$BP$230)+SUMIF('PREVIOUS LOGS'!$BH$271,BH6,'PREVIOUS LOGS'!$BP$283)+SUMIF('PREVIOUS LOGS'!$BH$324,BH6,'PREVIOUS LOGS'!$BP$336)+SUMIF('PREVIOUS LOGS'!$DF$6,BH6,'PREVIOUS LOGS'!$DN$18)+SUMIF('PREVIOUS LOGS'!$DF$59,$K$6,'PREVIOUS LOGS'!$DN$71)+SUMIF('PREVIOUS LOGS'!$DF$112,BH6,'PREVIOUS LOGS'!$DN$124)+SUMIF('PREVIOUS LOGS'!$DF$165,BH6,'PREVIOUS LOGS'!$DN$177)+SUMIF('PREVIOUS LOGS'!$DF$218,BH6,'PREVIOUS LOGS'!$DN$230)+SUMIF('PREVIOUS LOGS'!$DF$271,BH6,'PREVIOUS LOGS'!$DN$283)+SUMIF('PREVIOUS LOGS'!$DF$324,BH6,'PREVIOUS LOGS'!$DN$336)+SUMIF('PREVIOUS LOGS'!$FC$6,BH6,'PREVIOUS LOGS'!$FK$18)+SUMIF('PREVIOUS LOGS'!$FC$59,$K$6,'PREVIOUS LOGS'!$FK$71)+SUMIF('PREVIOUS LOGS'!$FC$112,BH6,'PREVIOUS LOGS'!$FK$124)+SUMIF('PREVIOUS LOGS'!$FC$165,BH6,'PREVIOUS LOGS'!$FK$177)+SUMIF('PREVIOUS LOGS'!$FC$218,BH6,'PREVIOUS LOGS'!$FK$230)+SUMIF('PREVIOUS LOGS'!$FC$271,BH6,'PREVIOUS LOGS'!$FK$283)+SUMIF('PREVIOUS LOGS'!$FC$324,BH6,'PREVIOUS LOGS'!$FK$336)</f>
        <v>0</v>
      </c>
      <c r="BQ18" s="755"/>
      <c r="BR18" s="755"/>
      <c r="BS18" s="755"/>
      <c r="BT18" s="755"/>
      <c r="BU18" s="755"/>
      <c r="BV18" s="15"/>
      <c r="BW18" s="812">
        <f>IF(BW12=0," ",BW12+3)</f>
        <v>2025</v>
      </c>
      <c r="BX18" s="813"/>
      <c r="BY18" s="813"/>
      <c r="BZ18" s="813"/>
      <c r="CA18" s="813"/>
      <c r="CB18" s="1118">
        <f>SUMIFS('ANNUAL SUMMARY'!$AF$54,BW18,'ANNUAL SUMMARY'!$V$9,BH6,'ANNUAL SUMMARY'!$L$6)+SUMIFS('ANNUAL SUMMARY'!$AF$112,BW18,'ANNUAL SUMMARY'!$V$9,BH6,'ANNUAL SUMMARY'!$L$64)+SUMIFS('ANNUAL SUMMARY'!$AF$170,BW18,'ANNUAL SUMMARY'!$V$9,BH6,'ANNUAL SUMMARY'!$L$122)+SUMIFS('ANNUAL SUMMARY'!$AF$228,BW18,'ANNUAL SUMMARY'!$V$9,BH6,'ANNUAL SUMMARY'!$L$180)+SUMIFS('ANNUAL SUMMARY'!$AF$286,BW18,'ANNUAL SUMMARY'!$V$9,BH6,'ANNUAL SUMMARY'!$L$238)+SUMIFS('ANNUAL SUMMARY'!$AF$344,BW18,'ANNUAL SUMMARY'!$V$9,BH6,'ANNUAL SUMMARY'!$L$296)+SUMIFS('ANNUAL SUMMARY'!$AF$402,BW18,'ANNUAL SUMMARY'!$V$9,BH6,'ANNUAL SUMMARY'!$L$354)+SUMIFS('ANNUAL SUMMARY'!$AF$460,BW18,'ANNUAL SUMMARY'!$V$9,BH6,'ANNUAL SUMMARY'!$L$412)+SUMIFS('ANNUAL SUMMARY'!$AF$518,BW18,'ANNUAL SUMMARY'!$V$9,BH6,'ANNUAL SUMMARY'!$L$470)+SUMIFS('ANNUAL SUMMARY'!$AF$576,BW18,'ANNUAL SUMMARY'!$V$9,BH6,'ANNUAL SUMMARY'!$L$528)+SUMIFS('ANNUAL SUMMARY'!$AF$634,BW18,'ANNUAL SUMMARY'!$V$9,BH6,'ANNUAL SUMMARY'!$L$586)+SUMIFS('ANNUAL SUMMARY'!$AF$692,BW18,'ANNUAL SUMMARY'!$V$9,BH6,'ANNUAL SUMMARY'!$L$644)+SUMIFS('ANNUAL SUMMARY'!$CC$54,BW18,'ANNUAL SUMMARY'!$V$9,BH6,'ANNUAL SUMMARY'!$BI$6)+SUMIFS('ANNUAL SUMMARY'!$CC$112,BW18,'ANNUAL SUMMARY'!$V$9,BH6,'ANNUAL SUMMARY'!$BI$64)+SUMIFS('ANNUAL SUMMARY'!$CC$170,BW18,'ANNUAL SUMMARY'!$V$9,BH6,'ANNUAL SUMMARY'!$BI$122)+SUMIFS('ANNUAL SUMMARY'!$CC$228,BW18,'ANNUAL SUMMARY'!$V$9,BH6,'ANNUAL SUMMARY'!$BI$180)+SUMIFS('ANNUAL SUMMARY'!$CC$286,BW18,'ANNUAL SUMMARY'!$V$9,BH6,'ANNUAL SUMMARY'!$BI$238)+SUMIFS('ANNUAL SUMMARY'!$CC$344,BW18,'ANNUAL SUMMARY'!$V$9,BH6,'ANNUAL SUMMARY'!$BI$296)+SUMIFS('ANNUAL SUMMARY'!$CC$402,BW18,'ANNUAL SUMMARY'!$V$9,BH6,'ANNUAL SUMMARY'!$BI$354)+SUMIFS('ANNUAL SUMMARY'!$CC$460,BW18,'ANNUAL SUMMARY'!$V$9,BH6,'ANNUAL SUMMARY'!$BI$412)+SUMIFS('ANNUAL SUMMARY'!$CC$518,BW18,'ANNUAL SUMMARY'!$V$9,BH6,'ANNUAL SUMMARY'!$BI$470)+SUMIFS('ANNUAL SUMMARY'!$CC$576,BW18,'ANNUAL SUMMARY'!$V$9,BH6,'ANNUAL SUMMARY'!$BI$528)+SUMIFS('ANNUAL SUMMARY'!$CC$634,BW18,'ANNUAL SUMMARY'!$V$9,BH6,'ANNUAL SUMMARY'!$BI$586)+SUMIFS('ANNUAL SUMMARY'!$CC$692,BW18,'ANNUAL SUMMARY'!$V$9,BH6,'ANNUAL SUMMARY'!$BI$644)+SUMIFS('ANNUAL SUMMARY'!$EB$54,BW18,'ANNUAL SUMMARY'!$V$9,BH6,'ANNUAL SUMMARY'!$DH$6)+SUMIFS('ANNUAL SUMMARY'!$EB$112,BW18,'ANNUAL SUMMARY'!$V$9,BH6,'ANNUAL SUMMARY'!$DH$64)+SUMIFS('ANNUAL SUMMARY'!$EB$170,BW18,'ANNUAL SUMMARY'!$V$9,BH6,'ANNUAL SUMMARY'!$DH$122)+SUMIFS('ANNUAL SUMMARY'!$EB$228,BW18,'ANNUAL SUMMARY'!$V$9,BH6,'ANNUAL SUMMARY'!$DH$180)+SUMIFS('ANNUAL SUMMARY'!$EB$286,BW18,'ANNUAL SUMMARY'!$V$9,BH6,'ANNUAL SUMMARY'!$DH$238)+SUMIFS('ANNUAL SUMMARY'!$EB$344,BW18,'ANNUAL SUMMARY'!$V$9,BH6,'ANNUAL SUMMARY'!$DH$296)+SUMIFS('ANNUAL SUMMARY'!$EB$402,BW18,'ANNUAL SUMMARY'!$V$9,BH6,'ANNUAL SUMMARY'!$DH$354)+SUMIFS('ANNUAL SUMMARY'!$EB$460,BW18,'ANNUAL SUMMARY'!$V$9,BH6,'ANNUAL SUMMARY'!$DH$412)+SUMIFS('ANNUAL SUMMARY'!$EB$518,BW18,'ANNUAL SUMMARY'!$V$9,BH6,'ANNUAL SUMMARY'!$DH$470)+SUMIFS('ANNUAL SUMMARY'!$EB$576,BW18,'ANNUAL SUMMARY'!$V$9,BH6,'ANNUAL SUMMARY'!$DH$528)+SUMIFS('ANNUAL SUMMARY'!$EB$634,BW18,'ANNUAL SUMMARY'!$V$9,BH6,'ANNUAL SUMMARY'!$DH$586)+SUMIFS('ANNUAL SUMMARY'!$EB$692,BW18,'ANNUAL SUMMARY'!$V$9,BH6,'ANNUAL SUMMARY'!$DH$644)+SUMIFS('ANNUAL SUMMARY'!$FY$54,BW18,'ANNUAL SUMMARY'!$V$9,BH6,'ANNUAL SUMMARY'!$FE$6)+SUMIFS('ANNUAL SUMMARY'!$FY$112,BW18,'ANNUAL SUMMARY'!$V$9,BH6,'ANNUAL SUMMARY'!$FE$64)+SUMIFS('ANNUAL SUMMARY'!$FY$170,BW18,'ANNUAL SUMMARY'!$V$9,BH6,'ANNUAL SUMMARY'!$FE$122)+SUMIFS('ANNUAL SUMMARY'!$FY$228,BW18,'ANNUAL SUMMARY'!$V$9,BH6,'ANNUAL SUMMARY'!$FE$180)+SUMIFS('ANNUAL SUMMARY'!$FY$286,BW18,'ANNUAL SUMMARY'!$V$9,BH6,'ANNUAL SUMMARY'!$FE$238)+SUMIFS('ANNUAL SUMMARY'!$FY$344,BW18,'ANNUAL SUMMARY'!$V$9,BH6,'ANNUAL SUMMARY'!$FE$296)+SUMIFS('ANNUAL SUMMARY'!$FY$402,BW18,'ANNUAL SUMMARY'!$V$9,BH6,'ANNUAL SUMMARY'!$FE$354)+SUMIFS('ANNUAL SUMMARY'!$FY$460,BW18,'ANNUAL SUMMARY'!$V$9,BH6,'ANNUAL SUMMARY'!$FE$412)+SUMIFS('ANNUAL SUMMARY'!$FY$518,BW18,'ANNUAL SUMMARY'!$V$9,BH6,'ANNUAL SUMMARY'!$FE$470)+SUMIFS('ANNUAL SUMMARY'!$FY$576,BW18,'ANNUAL SUMMARY'!$V$9,BH6,'ANNUAL SUMMARY'!$FE$528)+SUMIFS('ANNUAL SUMMARY'!$FY$634,BW18,'ANNUAL SUMMARY'!$V$9,BH6,'ANNUAL SUMMARY'!$FE$586)+SUMIFS('ANNUAL SUMMARY'!$FY$692,BW18,'ANNUAL SUMMARY'!$V$9,BH6,'ANNUAL SUMMARY'!$FE$644)</f>
        <v>0</v>
      </c>
      <c r="CC18" s="727"/>
      <c r="CD18" s="727"/>
      <c r="CE18" s="727"/>
      <c r="CF18" s="727">
        <f>SUMIFS('ANNUAL SUMMARY'!$AJ$54,BW18,'ANNUAL SUMMARY'!$V$9,BH6,'ANNUAL SUMMARY'!$L$6)+SUMIFS('ANNUAL SUMMARY'!$AJ$112,BW18,'ANNUAL SUMMARY'!$V$9,BH6,'ANNUAL SUMMARY'!$L$64)+SUMIFS('ANNUAL SUMMARY'!$AJ$170,BW18,'ANNUAL SUMMARY'!$V$9,BH6,'ANNUAL SUMMARY'!$L$122)+SUMIFS('ANNUAL SUMMARY'!$AJ$228,BW18,'ANNUAL SUMMARY'!$V$9,BH6,'ANNUAL SUMMARY'!$L$180)+SUMIFS('ANNUAL SUMMARY'!$AJ$286,BW18,'ANNUAL SUMMARY'!$V$9,BH6,'ANNUAL SUMMARY'!$L$238)+SUMIFS('ANNUAL SUMMARY'!$AJ$344,BW18,'ANNUAL SUMMARY'!$V$9,BH6,'ANNUAL SUMMARY'!$L$296)+SUMIFS('ANNUAL SUMMARY'!$AJ$402,BW18,'ANNUAL SUMMARY'!$V$9,BH6,'ANNUAL SUMMARY'!$L$354)+SUMIFS('ANNUAL SUMMARY'!$AJ$460,BW18,'ANNUAL SUMMARY'!$V$9,BH6,'ANNUAL SUMMARY'!$L$412)+SUMIFS('ANNUAL SUMMARY'!$AJ$518,BW18,'ANNUAL SUMMARY'!$V$9,BH6,'ANNUAL SUMMARY'!$L$470)+SUMIFS('ANNUAL SUMMARY'!$AJ$576,BW18,'ANNUAL SUMMARY'!$V$9,BH6,'ANNUAL SUMMARY'!$L$528)+SUMIFS('ANNUAL SUMMARY'!$AJ$634,BW18,'ANNUAL SUMMARY'!$V$9,BH6,'ANNUAL SUMMARY'!$L$586)+SUMIFS('ANNUAL SUMMARY'!$AJ$692,BW18,'ANNUAL SUMMARY'!$V$9,BH6,'ANNUAL SUMMARY'!$L$644)+SUMIFS('ANNUAL SUMMARY'!$CG$54,BW18,'ANNUAL SUMMARY'!$V$9,BH6,'ANNUAL SUMMARY'!$BI$6)+SUMIFS('ANNUAL SUMMARY'!$CG$112,BW18,'ANNUAL SUMMARY'!$V$9,BH6,'ANNUAL SUMMARY'!$BI$64)+SUMIFS('ANNUAL SUMMARY'!$CG$170,BW18,'ANNUAL SUMMARY'!$V$9,BH6,'ANNUAL SUMMARY'!$BI$122)+SUMIFS('ANNUAL SUMMARY'!$CG$228,BW18,'ANNUAL SUMMARY'!$V$9,BH6,'ANNUAL SUMMARY'!$BI$180)+SUMIFS('ANNUAL SUMMARY'!$CG$286,BW18,'ANNUAL SUMMARY'!$V$9,BH6,'ANNUAL SUMMARY'!$BI$238)+SUMIFS('ANNUAL SUMMARY'!$CG$344,BW18,'ANNUAL SUMMARY'!$V$9,BH6,'ANNUAL SUMMARY'!$BI$296)+SUMIFS('ANNUAL SUMMARY'!$CG$402,BW18,'ANNUAL SUMMARY'!$V$9,BH6,'ANNUAL SUMMARY'!$BI$354)+SUMIFS('ANNUAL SUMMARY'!$CG$460,BW18,'ANNUAL SUMMARY'!$V$9,BH6,'ANNUAL SUMMARY'!$BI$412)+SUMIFS('ANNUAL SUMMARY'!$CG$518,BW18,'ANNUAL SUMMARY'!$V$9,BH6,'ANNUAL SUMMARY'!$BI$470)+SUMIFS('ANNUAL SUMMARY'!$CG$576,BW18,'ANNUAL SUMMARY'!$V$9,BH6,'ANNUAL SUMMARY'!$BI$528)+SUMIFS('ANNUAL SUMMARY'!$CG$634,BW18,'ANNUAL SUMMARY'!$V$9,BH6,'ANNUAL SUMMARY'!$BI$586)+SUMIFS('ANNUAL SUMMARY'!$CG$692,BW18,'ANNUAL SUMMARY'!$V$9,BH6,'ANNUAL SUMMARY'!$BI$644)+SUMIFS('ANNUAL SUMMARY'!$EF$54,BW18,'ANNUAL SUMMARY'!$V$9,BH6,'ANNUAL SUMMARY'!$DH$6)+SUMIFS('ANNUAL SUMMARY'!$EF$112,BW18,'ANNUAL SUMMARY'!$V$9,BH6,'ANNUAL SUMMARY'!$DH$64)+SUMIFS('ANNUAL SUMMARY'!$EF$170,BW18,'ANNUAL SUMMARY'!$V$9,BH6,'ANNUAL SUMMARY'!$DH$122)+SUMIFS('ANNUAL SUMMARY'!$EF$228,BW18,'ANNUAL SUMMARY'!$V$9,BH6,'ANNUAL SUMMARY'!$DH$180)+SUMIFS('ANNUAL SUMMARY'!$EF$286,BW18,'ANNUAL SUMMARY'!$V$9,BH6,'ANNUAL SUMMARY'!$DH$238)+SUMIFS('ANNUAL SUMMARY'!$EF$344,BW18,'ANNUAL SUMMARY'!$V$9,BH6,'ANNUAL SUMMARY'!$DH$296)+SUMIFS('ANNUAL SUMMARY'!$EF$402,BW18,'ANNUAL SUMMARY'!$V$9,BH6,'ANNUAL SUMMARY'!$DH$354)+SUMIFS('ANNUAL SUMMARY'!$EF$460,BW18,'ANNUAL SUMMARY'!$V$9,BH6,'ANNUAL SUMMARY'!$DH$412)+SUMIFS('ANNUAL SUMMARY'!$EF$518,BW18,'ANNUAL SUMMARY'!$V$9,BH6,'ANNUAL SUMMARY'!$DH$470)+SUMIFS('ANNUAL SUMMARY'!$EF$576,BW18,'ANNUAL SUMMARY'!$V$9,BH6,'ANNUAL SUMMARY'!$DH$528)+SUMIFS('ANNUAL SUMMARY'!$EF$634,BW18,'ANNUAL SUMMARY'!$V$9,BH6,'ANNUAL SUMMARY'!$DH$586)+SUMIFS('ANNUAL SUMMARY'!$EF$692,BW18,'ANNUAL SUMMARY'!$V$9,BH6,'ANNUAL SUMMARY'!$DH$644)+SUMIFS('ANNUAL SUMMARY'!$GC$54,BW18,'ANNUAL SUMMARY'!$V$9,BH6,'ANNUAL SUMMARY'!$FE$6)+SUMIFS('ANNUAL SUMMARY'!$GC$112,BW18,'ANNUAL SUMMARY'!$V$9,BH6,'ANNUAL SUMMARY'!$FE$64)+SUMIFS('ANNUAL SUMMARY'!$GC$170,BW18,'ANNUAL SUMMARY'!$V$9,BH6,'ANNUAL SUMMARY'!$FE$122)+SUMIFS('ANNUAL SUMMARY'!$GC$228,BW18,'ANNUAL SUMMARY'!$V$9,BH6,'ANNUAL SUMMARY'!$FE$180)+SUMIFS('ANNUAL SUMMARY'!$GC$286,BW18,'ANNUAL SUMMARY'!$V$9,BH6,'ANNUAL SUMMARY'!$FE$238)+SUMIFS('ANNUAL SUMMARY'!$GC$344,BW18,'ANNUAL SUMMARY'!$V$9,BH6,'ANNUAL SUMMARY'!$FE$296)+SUMIFS('ANNUAL SUMMARY'!$GC$402,BW18,'ANNUAL SUMMARY'!$V$9,BH6,'ANNUAL SUMMARY'!$FE$354)+SUMIFS('ANNUAL SUMMARY'!$GC$460,BW18,'ANNUAL SUMMARY'!$V$9,BH6,'ANNUAL SUMMARY'!$FE$412)+SUMIFS('ANNUAL SUMMARY'!$GC$518,BW18,'ANNUAL SUMMARY'!$V$9,BH6,'ANNUAL SUMMARY'!$FE$470)+SUMIFS('ANNUAL SUMMARY'!$GC$576,BW18,'ANNUAL SUMMARY'!$V$9,BH6,'ANNUAL SUMMARY'!$FE$528)+SUMIFS('ANNUAL SUMMARY'!$GC$634,BW18,'ANNUAL SUMMARY'!$V$9,BH6,'ANNUAL SUMMARY'!$FE$586)+SUMIFS('ANNUAL SUMMARY'!$GC$692,BW18,'ANNUAL SUMMARY'!$V$9,BH6,'ANNUAL SUMMARY'!$FE$644)</f>
        <v>0</v>
      </c>
      <c r="CG18" s="727"/>
      <c r="CH18" s="727"/>
      <c r="CI18" s="727"/>
      <c r="CJ18" s="727">
        <f>SUMIFS('ANNUAL SUMMARY'!$AN$54,BW18,'ANNUAL SUMMARY'!$V$9,BH6,'ANNUAL SUMMARY'!$L$6)+SUMIFS('ANNUAL SUMMARY'!$AN$112,BW18,'ANNUAL SUMMARY'!$V$9,BH6,'ANNUAL SUMMARY'!$L$64)+SUMIFS('ANNUAL SUMMARY'!$AN$170,BW18,'ANNUAL SUMMARY'!$V$9,BH6,'ANNUAL SUMMARY'!$L$122)+SUMIFS('ANNUAL SUMMARY'!$AN$228,BW18,'ANNUAL SUMMARY'!$V$9,BH6,'ANNUAL SUMMARY'!$L$180)+SUMIFS('ANNUAL SUMMARY'!$AN$286,BW18,'ANNUAL SUMMARY'!$V$9,BH6,'ANNUAL SUMMARY'!$L$238)+SUMIFS('ANNUAL SUMMARY'!$AN$344,BW18,'ANNUAL SUMMARY'!$V$9,BH6,'ANNUAL SUMMARY'!$L$296)+SUMIFS('ANNUAL SUMMARY'!$AN$402,BW18,'ANNUAL SUMMARY'!$V$9,BH6,'ANNUAL SUMMARY'!$L$354)+SUMIFS('ANNUAL SUMMARY'!$AN$460,BW18,'ANNUAL SUMMARY'!$V$9,BH6,'ANNUAL SUMMARY'!$L$412)+SUMIFS('ANNUAL SUMMARY'!$AN$518,BW18,'ANNUAL SUMMARY'!$V$9,BH6,'ANNUAL SUMMARY'!$L$470)+SUMIFS('ANNUAL SUMMARY'!$AN$576,BW18,'ANNUAL SUMMARY'!$V$9,BH6,'ANNUAL SUMMARY'!$L$528)+SUMIFS('ANNUAL SUMMARY'!$AN$634,BW18,'ANNUAL SUMMARY'!$V$9,BH6,'ANNUAL SUMMARY'!$L$586)+SUMIFS('ANNUAL SUMMARY'!$AN$692,BW18,'ANNUAL SUMMARY'!$V$9,BH6,'ANNUAL SUMMARY'!$L$644)+SUMIFS('ANNUAL SUMMARY'!$CK$54,BW18,'ANNUAL SUMMARY'!$V$9,BH6,'ANNUAL SUMMARY'!$BI$6)+SUMIFS('ANNUAL SUMMARY'!$CK$112,BW18,'ANNUAL SUMMARY'!$V$9,BH6,'ANNUAL SUMMARY'!$BI$64)+SUMIFS('ANNUAL SUMMARY'!$CK$170,BW18,'ANNUAL SUMMARY'!$V$9,BH6,'ANNUAL SUMMARY'!$BI$122)+SUMIFS('ANNUAL SUMMARY'!$CK$228,BW18,'ANNUAL SUMMARY'!$V$9,BH6,'ANNUAL SUMMARY'!$BI$180)+SUMIFS('ANNUAL SUMMARY'!$CK$286,BW18,'ANNUAL SUMMARY'!$V$9,BH6,'ANNUAL SUMMARY'!$BI$238)+SUMIFS('ANNUAL SUMMARY'!$CK$344,BW18,'ANNUAL SUMMARY'!$V$9,BH6,'ANNUAL SUMMARY'!$BI$296)+SUMIFS('ANNUAL SUMMARY'!$CK$402,BW18,'ANNUAL SUMMARY'!$V$9,BH6,'ANNUAL SUMMARY'!$BI$354)+SUMIFS('ANNUAL SUMMARY'!$CK$460,BW18,'ANNUAL SUMMARY'!$V$9,BH6,'ANNUAL SUMMARY'!$BI$412)+SUMIFS('ANNUAL SUMMARY'!$CK$518,BW18,'ANNUAL SUMMARY'!$V$9,BH6,'ANNUAL SUMMARY'!$BI$470)+SUMIFS('ANNUAL SUMMARY'!$CK$576,BW18,'ANNUAL SUMMARY'!$V$9,BH6,'ANNUAL SUMMARY'!$BI$528)+SUMIFS('ANNUAL SUMMARY'!$CK$634,BW18,'ANNUAL SUMMARY'!$V$9,BH6,'ANNUAL SUMMARY'!$BI$586)+SUMIFS('ANNUAL SUMMARY'!$CK$692,BW18,'ANNUAL SUMMARY'!$V$9,BH6,'ANNUAL SUMMARY'!$BI$644)+SUMIFS('ANNUAL SUMMARY'!$EJ$54,BW18,'ANNUAL SUMMARY'!$V$9,BH6,'ANNUAL SUMMARY'!$DH$6)+SUMIFS('ANNUAL SUMMARY'!$EJ$112,BW18,'ANNUAL SUMMARY'!$V$9,BH6,'ANNUAL SUMMARY'!$DH$64)+SUMIFS('ANNUAL SUMMARY'!$EJ$170,BW18,'ANNUAL SUMMARY'!$V$9,BH6,'ANNUAL SUMMARY'!$DH$122)+SUMIFS('ANNUAL SUMMARY'!$EJ$228,BW18,'ANNUAL SUMMARY'!$V$9,BH6,'ANNUAL SUMMARY'!$DH$180)+SUMIFS('ANNUAL SUMMARY'!$EJ$286,BW18,'ANNUAL SUMMARY'!$V$9,BH6,'ANNUAL SUMMARY'!$DH$238)+SUMIFS('ANNUAL SUMMARY'!$EJ$344,BW18,'ANNUAL SUMMARY'!$V$9,BH6,'ANNUAL SUMMARY'!$DH$296)+SUMIFS('ANNUAL SUMMARY'!$EJ$402,BW18,'ANNUAL SUMMARY'!$V$9,BH6,'ANNUAL SUMMARY'!$DH$354)+SUMIFS('ANNUAL SUMMARY'!$EJ$460,BW18,'ANNUAL SUMMARY'!$V$9,BH6,'ANNUAL SUMMARY'!$DH$412)+SUMIFS('ANNUAL SUMMARY'!$EJ$518,BW18,'ANNUAL SUMMARY'!$V$9,BH6,'ANNUAL SUMMARY'!$DH$470)+SUMIFS('ANNUAL SUMMARY'!$EJ$576,BW18,'ANNUAL SUMMARY'!$V$9,BH6,'ANNUAL SUMMARY'!$DH$528)+SUMIFS('ANNUAL SUMMARY'!$EJ$634,BW18,'ANNUAL SUMMARY'!$V$9,BH6,'ANNUAL SUMMARY'!$DH$586)+SUMIFS('ANNUAL SUMMARY'!$EJ$692,BW18,'ANNUAL SUMMARY'!$V$9,BH6,'ANNUAL SUMMARY'!$DH$644)+SUMIFS('ANNUAL SUMMARY'!$GG$54,BW18,'ANNUAL SUMMARY'!$V$9,BH6,'ANNUAL SUMMARY'!$FE$6)+SUMIFS('ANNUAL SUMMARY'!$GG$112,BW18,'ANNUAL SUMMARY'!$V$9,BH6,'ANNUAL SUMMARY'!$FE$64)+SUMIFS('ANNUAL SUMMARY'!$GG$170,BW18,'ANNUAL SUMMARY'!$V$9,BH6,'ANNUAL SUMMARY'!$FE$122)+SUMIFS('ANNUAL SUMMARY'!$GG$228,BW18,'ANNUAL SUMMARY'!$V$9,BH6,'ANNUAL SUMMARY'!$FE$180)+SUMIFS('ANNUAL SUMMARY'!$GG$286,BW18,'ANNUAL SUMMARY'!$V$9,BH6,'ANNUAL SUMMARY'!$FE$238)+SUMIFS('ANNUAL SUMMARY'!$GG$344,BW18,'ANNUAL SUMMARY'!$V$9,BH6,'ANNUAL SUMMARY'!$FE$296)+SUMIFS('ANNUAL SUMMARY'!$GG$402,BW18,'ANNUAL SUMMARY'!$V$9,BH6,'ANNUAL SUMMARY'!$FE$354)+SUMIFS('ANNUAL SUMMARY'!$GG$460,BW18,'ANNUAL SUMMARY'!$V$9,BH6,'ANNUAL SUMMARY'!$FE$412)+SUMIFS('ANNUAL SUMMARY'!$GG$518,BW18,'ANNUAL SUMMARY'!$V$9,BH6,'ANNUAL SUMMARY'!$FE$470)+SUMIFS('ANNUAL SUMMARY'!$GG$576,BW18,'ANNUAL SUMMARY'!$V$9,BH6,'ANNUAL SUMMARY'!$FE$528)+SUMIFS('ANNUAL SUMMARY'!$GG$634,BW18,'ANNUAL SUMMARY'!$V$9,BH6,'ANNUAL SUMMARY'!$FE$586)+SUMIFS('ANNUAL SUMMARY'!$GG$692,BW18,'ANNUAL SUMMARY'!$V$9,BH6,'ANNUAL SUMMARY'!$FE$644)</f>
        <v>0</v>
      </c>
      <c r="CK18" s="727"/>
      <c r="CL18" s="727"/>
      <c r="CM18" s="727"/>
      <c r="CN18" s="728">
        <f>SUMIFS('ANNUAL SUMMARY'!$AR$54,BW18,'ANNUAL SUMMARY'!$V$9,BH6,'ANNUAL SUMMARY'!$L$6)+SUMIFS('ANNUAL SUMMARY'!$AR$112,BW18,'ANNUAL SUMMARY'!$V$9,BH6,'ANNUAL SUMMARY'!$L$64)+SUMIFS('ANNUAL SUMMARY'!$AR$170,BW18,'ANNUAL SUMMARY'!$V$9,BH6,'ANNUAL SUMMARY'!$L$122)+SUMIFS('ANNUAL SUMMARY'!$AR$228,BW18,'ANNUAL SUMMARY'!$V$9,BH6,'ANNUAL SUMMARY'!$L$180)+SUMIFS('ANNUAL SUMMARY'!$AR$286,BW18,'ANNUAL SUMMARY'!$V$9,BH6,'ANNUAL SUMMARY'!$L$238)+SUMIFS('ANNUAL SUMMARY'!$AR$344,BW18,'ANNUAL SUMMARY'!$V$9,BH6,'ANNUAL SUMMARY'!$L$296)+SUMIFS('ANNUAL SUMMARY'!$AR$402,BW18,'ANNUAL SUMMARY'!$V$9,BH6,'ANNUAL SUMMARY'!$L$354)+SUMIFS('ANNUAL SUMMARY'!$AR$460,BW18,'ANNUAL SUMMARY'!$V$9,BH6,'ANNUAL SUMMARY'!$L$412)+SUMIFS('ANNUAL SUMMARY'!$AR$518,BW18,'ANNUAL SUMMARY'!$V$9,BH6,'ANNUAL SUMMARY'!$L$470)+SUMIFS('ANNUAL SUMMARY'!$AR$576,BW18,'ANNUAL SUMMARY'!$V$9,BH6,'ANNUAL SUMMARY'!$L$528)+SUMIFS('ANNUAL SUMMARY'!$AR$634,BW18,'ANNUAL SUMMARY'!$V$9,BH6,'ANNUAL SUMMARY'!$L$586)+SUMIFS('ANNUAL SUMMARY'!$AR$692,BW18,'ANNUAL SUMMARY'!$V$9,BH6,'ANNUAL SUMMARY'!$L$644)+SUMIFS('ANNUAL SUMMARY'!$CO$54,BW18,'ANNUAL SUMMARY'!$V$9,BH6,'ANNUAL SUMMARY'!$BI$6)+SUMIFS('ANNUAL SUMMARY'!$CO$112,BW18,'ANNUAL SUMMARY'!$V$9,BH6,'ANNUAL SUMMARY'!$BI$64)+SUMIFS('ANNUAL SUMMARY'!$CO$170,BW18,'ANNUAL SUMMARY'!$V$9,BH6,'ANNUAL SUMMARY'!$BI$122)+SUMIFS('ANNUAL SUMMARY'!$CO$228,BW18,'ANNUAL SUMMARY'!$V$9,BH6,'ANNUAL SUMMARY'!$BI$180)+SUMIFS('ANNUAL SUMMARY'!$CO$286,BW18,'ANNUAL SUMMARY'!$V$9,BH6,'ANNUAL SUMMARY'!$BI$238)+SUMIFS('ANNUAL SUMMARY'!$CO$344,BW18,'ANNUAL SUMMARY'!$V$9,BH6,'ANNUAL SUMMARY'!$BI$296)+SUMIFS('ANNUAL SUMMARY'!$CO$402,BW18,'ANNUAL SUMMARY'!$V$9,BH6,'ANNUAL SUMMARY'!$BI$354)+SUMIFS('ANNUAL SUMMARY'!$CO$460,BW18,'ANNUAL SUMMARY'!$V$9,BH6,'ANNUAL SUMMARY'!$BI$412)+SUMIFS('ANNUAL SUMMARY'!$CO$518,BW18,'ANNUAL SUMMARY'!$V$9,BH6,'ANNUAL SUMMARY'!$BI$470)+SUMIFS('ANNUAL SUMMARY'!$CO$576,BW18,'ANNUAL SUMMARY'!$V$9,BH6,'ANNUAL SUMMARY'!$BI$528)+SUMIFS('ANNUAL SUMMARY'!$CO$634,BW18,'ANNUAL SUMMARY'!$V$9,BH6,'ANNUAL SUMMARY'!$BI$586)+SUMIFS('ANNUAL SUMMARY'!$CO$692,BW18,'ANNUAL SUMMARY'!$V$9,BH6,'ANNUAL SUMMARY'!$BI$644)+SUMIFS('ANNUAL SUMMARY'!$EN$54,BW18,'ANNUAL SUMMARY'!$V$9,BH6,'ANNUAL SUMMARY'!$DH$6)+SUMIFS('ANNUAL SUMMARY'!$EN$112,BW18,'ANNUAL SUMMARY'!$V$9,BH6,'ANNUAL SUMMARY'!$DH$64)+SUMIFS('ANNUAL SUMMARY'!$EN$170,BW18,'ANNUAL SUMMARY'!$V$9,BH6,'ANNUAL SUMMARY'!$DH$122)+SUMIFS('ANNUAL SUMMARY'!$EN$228,BW18,'ANNUAL SUMMARY'!$V$9,BH6,'ANNUAL SUMMARY'!$DH$180)+SUMIFS('ANNUAL SUMMARY'!$EN$286,BW18,'ANNUAL SUMMARY'!$V$9,BH6,'ANNUAL SUMMARY'!$DH$238)+SUMIFS('ANNUAL SUMMARY'!$EN$344,BW18,'ANNUAL SUMMARY'!$V$9,BH6,'ANNUAL SUMMARY'!$DH$296)+SUMIFS('ANNUAL SUMMARY'!$EN$402,BW18,'ANNUAL SUMMARY'!$V$9,BH6,'ANNUAL SUMMARY'!$DH$354)+SUMIFS('ANNUAL SUMMARY'!$EN$460,BW18,'ANNUAL SUMMARY'!$V$9,BH6,'ANNUAL SUMMARY'!$DH$412)+SUMIFS('ANNUAL SUMMARY'!$EN$518,BW18,'ANNUAL SUMMARY'!$V$9,BH6,'ANNUAL SUMMARY'!$DH$470)+SUMIFS('ANNUAL SUMMARY'!$EN$576,BW18,'ANNUAL SUMMARY'!$V$9,BH6,'ANNUAL SUMMARY'!$DH$528)+SUMIFS('ANNUAL SUMMARY'!$EN$634,BW18,'ANNUAL SUMMARY'!$V$9,BH6,'ANNUAL SUMMARY'!$DH$586)+SUMIFS('ANNUAL SUMMARY'!$EN$692,BW18,'ANNUAL SUMMARY'!$V$9,BH6,'ANNUAL SUMMARY'!$DH$644)+SUMIFS('ANNUAL SUMMARY'!$GK$54,BW18,'ANNUAL SUMMARY'!$V$9,BH6,'ANNUAL SUMMARY'!$FE$6)+SUMIFS('ANNUAL SUMMARY'!$GK$112,BW18,'ANNUAL SUMMARY'!$V$9,BH6,'ANNUAL SUMMARY'!$FE$64)+SUMIFS('ANNUAL SUMMARY'!$GK$170,BW18,'ANNUAL SUMMARY'!$V$9,BH6,'ANNUAL SUMMARY'!$FE$122)+SUMIFS('ANNUAL SUMMARY'!$GK$228,BW18,'ANNUAL SUMMARY'!$V$9,BH6,'ANNUAL SUMMARY'!$FE$180)+SUMIFS('ANNUAL SUMMARY'!$GK$286,BW18,'ANNUAL SUMMARY'!$V$9,BH6,'ANNUAL SUMMARY'!$FE$238)+SUMIFS('ANNUAL SUMMARY'!$GK$344,BW18,'ANNUAL SUMMARY'!$V$9,BH6,'ANNUAL SUMMARY'!$FE$296)+SUMIFS('ANNUAL SUMMARY'!$GK$402,BW18,'ANNUAL SUMMARY'!$V$9,BH6,'ANNUAL SUMMARY'!$FE$354)+SUMIFS('ANNUAL SUMMARY'!$GK$460,BW18,'ANNUAL SUMMARY'!$V$9,BH6,'ANNUAL SUMMARY'!$FE$412)+SUMIFS('ANNUAL SUMMARY'!$GK$518,BW18,'ANNUAL SUMMARY'!$V$9,BH6,'ANNUAL SUMMARY'!$FE$470)+SUMIFS('ANNUAL SUMMARY'!$GK$576,BW18,'ANNUAL SUMMARY'!$V$9,BH6,'ANNUAL SUMMARY'!$FE$528)+SUMIFS('ANNUAL SUMMARY'!$GK$634,BW18,'ANNUAL SUMMARY'!$V$9,BH6,'ANNUAL SUMMARY'!$FE$586)+SUMIFS('ANNUAL SUMMARY'!$GK$692,BW18,'ANNUAL SUMMARY'!$V$9,BH6,'ANNUAL SUMMARY'!$FE$644)</f>
        <v>0</v>
      </c>
      <c r="CO18" s="728"/>
      <c r="CP18" s="728"/>
      <c r="CQ18" s="728">
        <f>SUMIFS('ANNUAL SUMMARY'!$AU$54,BW18,'ANNUAL SUMMARY'!$V$9,BH6,'ANNUAL SUMMARY'!$L$6)+SUMIFS('ANNUAL SUMMARY'!$AU$112,BW18,'ANNUAL SUMMARY'!$V$9,BH6,'ANNUAL SUMMARY'!$L$64)+SUMIFS('ANNUAL SUMMARY'!$AU$170,BW18,'ANNUAL SUMMARY'!$V$9,BH6,'ANNUAL SUMMARY'!$L$122)+SUMIFS('ANNUAL SUMMARY'!$AU$228,BW18,'ANNUAL SUMMARY'!$V$9,BH6,'ANNUAL SUMMARY'!$L$180)+SUMIFS('ANNUAL SUMMARY'!$AU$286,BW18,'ANNUAL SUMMARY'!$V$9,BH6,'ANNUAL SUMMARY'!$L$238)+SUMIFS('ANNUAL SUMMARY'!$AU$344,BW18,'ANNUAL SUMMARY'!$V$9,BH6,'ANNUAL SUMMARY'!$L$296)+SUMIFS('ANNUAL SUMMARY'!$AU$402,BW18,'ANNUAL SUMMARY'!$V$9,BH6,'ANNUAL SUMMARY'!$L$354)+SUMIFS('ANNUAL SUMMARY'!$AU$460,BW18,'ANNUAL SUMMARY'!$V$9,BH6,'ANNUAL SUMMARY'!$L$412)+SUMIFS('ANNUAL SUMMARY'!$AU$518,BW18,'ANNUAL SUMMARY'!$V$9,BH6,'ANNUAL SUMMARY'!$L$470)+SUMIFS('ANNUAL SUMMARY'!$AU$576,BW18,'ANNUAL SUMMARY'!$V$9,BH6,'ANNUAL SUMMARY'!$L$528)+SUMIFS('ANNUAL SUMMARY'!$AU$634,BW18,'ANNUAL SUMMARY'!$V$9,BH6,'ANNUAL SUMMARY'!$L$586)+SUMIFS('ANNUAL SUMMARY'!$AU$692,BW18,'ANNUAL SUMMARY'!$V$9,BH6,'ANNUAL SUMMARY'!$L$644)+SUMIFS('ANNUAL SUMMARY'!$CR$54,BW18,'ANNUAL SUMMARY'!$V$9,BH6,'ANNUAL SUMMARY'!$BI$6)+SUMIFS('ANNUAL SUMMARY'!$CR$112,BW18,'ANNUAL SUMMARY'!$V$9,BH6,'ANNUAL SUMMARY'!$BI$64)+SUMIFS('ANNUAL SUMMARY'!$CR$170,BW18,'ANNUAL SUMMARY'!$V$9,BH6,'ANNUAL SUMMARY'!$BI$122)+SUMIFS('ANNUAL SUMMARY'!$CR$228,BW18,'ANNUAL SUMMARY'!$V$9,BH6,'ANNUAL SUMMARY'!$BI$180)+SUMIFS('ANNUAL SUMMARY'!$CR$286,BW18,'ANNUAL SUMMARY'!$V$9,BH6,'ANNUAL SUMMARY'!$BI$238)+SUMIFS('ANNUAL SUMMARY'!$CR$344,BW18,'ANNUAL SUMMARY'!$V$9,BH6,'ANNUAL SUMMARY'!$BI$296)+SUMIFS('ANNUAL SUMMARY'!$CR$402,BW18,'ANNUAL SUMMARY'!$V$9,BH6,'ANNUAL SUMMARY'!$BI$354)+SUMIFS('ANNUAL SUMMARY'!$CR$460,BW18,'ANNUAL SUMMARY'!$V$9,BH6,'ANNUAL SUMMARY'!$BI$412)+SUMIFS('ANNUAL SUMMARY'!$CR$518,BW18,'ANNUAL SUMMARY'!$V$9,BH6,'ANNUAL SUMMARY'!$BI$470)+SUMIFS('ANNUAL SUMMARY'!$CR$576,BW18,'ANNUAL SUMMARY'!$V$9,BH6,'ANNUAL SUMMARY'!$BI$528)+SUMIFS('ANNUAL SUMMARY'!$CR$634,BW18,'ANNUAL SUMMARY'!$V$9,BH6,'ANNUAL SUMMARY'!$BI$586)+SUMIFS('ANNUAL SUMMARY'!$CR$692,BW18,'ANNUAL SUMMARY'!$V$9,BH6,'ANNUAL SUMMARY'!$BI$644)+SUMIFS('ANNUAL SUMMARY'!$EQ$54,BW18,'ANNUAL SUMMARY'!$V$9,BH6,'ANNUAL SUMMARY'!$DH$6)+SUMIFS('ANNUAL SUMMARY'!$EQ$112,BW18,'ANNUAL SUMMARY'!$V$9,BH6,'ANNUAL SUMMARY'!$DH$64)+SUMIFS('ANNUAL SUMMARY'!$EQ$170,BW18,'ANNUAL SUMMARY'!$V$9,BH6,'ANNUAL SUMMARY'!$DH$122)+SUMIFS('ANNUAL SUMMARY'!$EQ$228,BW18,'ANNUAL SUMMARY'!$V$9,BH6,'ANNUAL SUMMARY'!$DH$180)+SUMIFS('ANNUAL SUMMARY'!$EQ$286,BW18,'ANNUAL SUMMARY'!$V$9,BH6,'ANNUAL SUMMARY'!$DH$238)+SUMIFS('ANNUAL SUMMARY'!$EQ$344,BW18,'ANNUAL SUMMARY'!$V$9,BH6,'ANNUAL SUMMARY'!$DH$296)+SUMIFS('ANNUAL SUMMARY'!$EQ$402,BW18,'ANNUAL SUMMARY'!$V$9,BH6,'ANNUAL SUMMARY'!$DH$354)+SUMIFS('ANNUAL SUMMARY'!$EQ$460,BW18,'ANNUAL SUMMARY'!$V$9,BH6,'ANNUAL SUMMARY'!$DH$412)+SUMIFS('ANNUAL SUMMARY'!$EQ$518,BW18,'ANNUAL SUMMARY'!$V$9,BH6,'ANNUAL SUMMARY'!$DH$470)+SUMIFS('ANNUAL SUMMARY'!$EQ$576,BW18,'ANNUAL SUMMARY'!$V$9,BH6,'ANNUAL SUMMARY'!$DH$528)+SUMIFS('ANNUAL SUMMARY'!$EQ$634,BW18,'ANNUAL SUMMARY'!$V$9,BH6,'ANNUAL SUMMARY'!$DH$586)+SUMIFS('ANNUAL SUMMARY'!$EQ$692,BW18,'ANNUAL SUMMARY'!$V$9,BH6,'ANNUAL SUMMARY'!$DH$644)+SUMIFS('ANNUAL SUMMARY'!$GN$54,BW18,'ANNUAL SUMMARY'!$V$9,BH6,'ANNUAL SUMMARY'!$FE$6)+SUMIFS('ANNUAL SUMMARY'!$GN$112,BW18,'ANNUAL SUMMARY'!$V$9,BH6,'ANNUAL SUMMARY'!$FE$64)+SUMIFS('ANNUAL SUMMARY'!$GN$170,BW18,'ANNUAL SUMMARY'!$V$9,BH6,'ANNUAL SUMMARY'!$FE$122)+SUMIFS('ANNUAL SUMMARY'!$GN$228,BW18,'ANNUAL SUMMARY'!$V$9,BH6,'ANNUAL SUMMARY'!$FE$180)+SUMIFS('ANNUAL SUMMARY'!$GN$286,BW18,'ANNUAL SUMMARY'!$V$9,BH6,'ANNUAL SUMMARY'!$FE$238)+SUMIFS('ANNUAL SUMMARY'!$GN$344,BW18,'ANNUAL SUMMARY'!$V$9,BH6,'ANNUAL SUMMARY'!$FE$296)+SUMIFS('ANNUAL SUMMARY'!$GN$402,BW18,'ANNUAL SUMMARY'!$V$9,BH6,'ANNUAL SUMMARY'!$FE$354)+SUMIFS('ANNUAL SUMMARY'!$GN$460,BW18,'ANNUAL SUMMARY'!$V$9,BH6,'ANNUAL SUMMARY'!$FE$412)+SUMIFS('ANNUAL SUMMARY'!$GN$518,BW18,'ANNUAL SUMMARY'!$V$9,BH6,'ANNUAL SUMMARY'!$FE$470)+SUMIFS('ANNUAL SUMMARY'!$GN$576,BW18,'ANNUAL SUMMARY'!$V$9,BH6,'ANNUAL SUMMARY'!$FE$528)+SUMIFS('ANNUAL SUMMARY'!$GN$634,BW18,'ANNUAL SUMMARY'!$V$9,BH6,'ANNUAL SUMMARY'!$FE$586)+SUMIFS('ANNUAL SUMMARY'!$GN$692,BW18,'ANNUAL SUMMARY'!$V$9,BH6,'ANNUAL SUMMARY'!$FE$644)</f>
        <v>0</v>
      </c>
      <c r="CR18" s="728"/>
      <c r="CS18" s="728"/>
      <c r="CT18" s="1263"/>
      <c r="CU18" s="1250"/>
      <c r="CV18" s="154"/>
      <c r="CW18" s="732"/>
      <c r="CX18" s="733"/>
      <c r="CY18" s="733"/>
      <c r="CZ18" s="733"/>
      <c r="DA18" s="795"/>
      <c r="DB18" s="796"/>
      <c r="DC18" s="796"/>
      <c r="DD18" s="796"/>
      <c r="DE18" s="796"/>
      <c r="DF18" s="796"/>
      <c r="DG18" s="797"/>
      <c r="DH18" s="624"/>
      <c r="DI18" s="695" t="str">
        <f>'ANNUAL SUMMARY'!$O$22</f>
        <v>IFR</v>
      </c>
      <c r="DJ18" s="696"/>
      <c r="DK18" s="696"/>
      <c r="DL18" s="696"/>
      <c r="DM18" s="696"/>
      <c r="DN18" s="755">
        <f>SUMIF('ANNUAL SUMMARY'!$FE$622,DF6,'ANNUAL SUMMARY'!$FM$638)+SUMIF('ANNUAL SUMMARY'!$DH$622,DF6,'ANNUAL SUMMARY'!$DP$638)+SUMIF('ANNUAL SUMMARY'!$BI$622,DF6,'ANNUAL SUMMARY'!$BQ$638)+SUMIF('ANNUAL SUMMARY'!$L$622,DF6,'ANNUAL SUMMARY'!$T$638)+SUMIF('ANNUAL SUMMARY'!$FE$566,DF6,'ANNUAL SUMMARY'!$FM$582)+SUMIF('ANNUAL SUMMARY'!$DH$566,DF6,'ANNUAL SUMMARY'!$DP$582)+SUMIF('ANNUAL SUMMARY'!$BI$566,DF6,'ANNUAL SUMMARY'!$BQ$582)+SUMIF('ANNUAL SUMMARY'!$L$566,DF6,'ANNUAL SUMMARY'!$T$582)+SUMIF('ANNUAL SUMMARY'!$FE$510,DF6,'ANNUAL SUMMARY'!$FM$526)+SUMIF('ANNUAL SUMMARY'!$DH$510,DF6,'ANNUAL SUMMARY'!$DP$526)+SUMIF('ANNUAL SUMMARY'!$BI$510,DF6,'ANNUAL SUMMARY'!$BQ$526)+SUMIF('ANNUAL SUMMARY'!$L$510,DF6,'ANNUAL SUMMARY'!$T$526)+SUMIF('ANNUAL SUMMARY'!$FE$454,DF6,'ANNUAL SUMMARY'!$FM$470)+SUMIF('ANNUAL SUMMARY'!$DH$454,DF6,'ANNUAL SUMMARY'!$DP$470)+SUMIF('ANNUAL SUMMARY'!$BI$454,DF6,'ANNUAL SUMMARY'!$BQ$470)+SUMIF('ANNUAL SUMMARY'!$L$454,DF6,'ANNUAL SUMMARY'!$T$470)+SUMIF('ANNUAL SUMMARY'!$FE$398,DF6,'ANNUAL SUMMARY'!$FM$414)+SUMIF('ANNUAL SUMMARY'!$DH$398,DF6,'ANNUAL SUMMARY'!$DP$414)+SUMIF('ANNUAL SUMMARY'!$BI$398,DF6,'ANNUAL SUMMARY'!$BQ$414)+SUMIF('ANNUAL SUMMARY'!$L$398,DF6,'ANNUAL SUMMARY'!$T$414)+SUMIF('ANNUAL SUMMARY'!$FE$342,DF6,'ANNUAL SUMMARY'!$FM$358)+SUMIF('ANNUAL SUMMARY'!$DH$342,DF6,'ANNUAL SUMMARY'!$DP$358)+SUMIF('ANNUAL SUMMARY'!$BI$342,DF6,'ANNUAL SUMMARY'!$BQ$358)+SUMIF('ANNUAL SUMMARY'!$L$342,DF6,'ANNUAL SUMMARY'!$T$358)+SUMIF('ANNUAL SUMMARY'!$FE$286,DF6,'ANNUAL SUMMARY'!$FM$302)+SUMIF('ANNUAL SUMMARY'!$DH$286,DF6,'ANNUAL SUMMARY'!$DP$302)+SUMIF('ANNUAL SUMMARY'!$BI$286,DF6,'ANNUAL SUMMARY'!$BQ$302)+SUMIF('ANNUAL SUMMARY'!$L$286,DF6,'ANNUAL SUMMARY'!$T$302)+SUMIF('ANNUAL SUMMARY'!$FE$230,DF6,'ANNUAL SUMMARY'!$FM$246)+SUMIF('ANNUAL SUMMARY'!$DH$230,DF6,'ANNUAL SUMMARY'!$DP$246)+SUMIF('ANNUAL SUMMARY'!$BI$230,DF6,'ANNUAL SUMMARY'!$BQ$246)+SUMIF('ANNUAL SUMMARY'!$L$230,DF6,'ANNUAL SUMMARY'!$T$246)+SUMIF('ANNUAL SUMMARY'!$FE$174,DF6,'ANNUAL SUMMARY'!$FM$190)+SUMIF('ANNUAL SUMMARY'!$DH$174,DF6,'ANNUAL SUMMARY'!$DP$190)+SUMIF('ANNUAL SUMMARY'!$BI$174,DF6,'ANNUAL SUMMARY'!$BQ$190)+SUMIF('ANNUAL SUMMARY'!$L$174,DF6,'ANNUAL SUMMARY'!$T$190)+SUMIF('ANNUAL SUMMARY'!$FE$118,DF6,'ANNUAL SUMMARY'!$FM$134)+SUMIF('ANNUAL SUMMARY'!$DH$118,DF6,'ANNUAL SUMMARY'!$DP$134)+SUMIF('ANNUAL SUMMARY'!$BI$118,DF6,'ANNUAL SUMMARY'!$BQ$134)+SUMIF('ANNUAL SUMMARY'!$L$118,DF6,'ANNUAL SUMMARY'!$T$134)+SUMIF('ANNUAL SUMMARY'!$FE$62,DF6,'ANNUAL SUMMARY'!$FM$78)+SUMIF('ANNUAL SUMMARY'!$DH$62,DF6,'ANNUAL SUMMARY'!$DP$78)+SUMIF('ANNUAL SUMMARY'!$BI$62,DF6,'ANNUAL SUMMARY'!$BQ$78)+SUMIF('ANNUAL SUMMARY'!$L$62,DF6,'ANNUAL SUMMARY'!$T$78)+SUMIF('ANNUAL SUMMARY'!$FE$6,DF6,'ANNUAL SUMMARY'!$FM$22)+SUMIF('ANNUAL SUMMARY'!$DH$6,DF6,'ANNUAL SUMMARY'!$DP$22)+SUMIF('ANNUAL SUMMARY'!$BI$6,DF6,'ANNUAL SUMMARY'!$BQ$22)+SUMIF('ANNUAL SUMMARY'!$L$6,DF6,'ANNUAL SUMMARY'!$T$22)+SUMIF('PREVIOUS LOGS'!$K$6,DF6,'PREVIOUS LOGS'!$S$18)+SUMIF('PREVIOUS LOGS'!$K$59,$K$6,'PREVIOUS LOGS'!$S$71)+SUMIF('PREVIOUS LOGS'!$K$112,DF6,'PREVIOUS LOGS'!$S$124)+SUMIF('PREVIOUS LOGS'!$K$165,DF6,'PREVIOUS LOGS'!$S$177)+SUMIF('PREVIOUS LOGS'!$K$218,DF6,'PREVIOUS LOGS'!$S$230)+SUMIF('PREVIOUS LOGS'!$K$271,DF6,'PREVIOUS LOGS'!$S$283)+SUMIF('PREVIOUS LOGS'!$K$324,DF6,'PREVIOUS LOGS'!$S$336)+SUMIF('PREVIOUS LOGS'!$BH$6,DF6,'PREVIOUS LOGS'!$BP$18)+SUMIF('PREVIOUS LOGS'!$BH$59,$K$6,'PREVIOUS LOGS'!$BP$71)+SUMIF('PREVIOUS LOGS'!$BH$112,DF6,'PREVIOUS LOGS'!$BP$124)+SUMIF('PREVIOUS LOGS'!$BH$165,DF6,'PREVIOUS LOGS'!$BP$177)+SUMIF('PREVIOUS LOGS'!$BH$218,DF6,'PREVIOUS LOGS'!$BP$230)+SUMIF('PREVIOUS LOGS'!$BH$271,DF6,'PREVIOUS LOGS'!$BP$283)+SUMIF('PREVIOUS LOGS'!$BH$324,DF6,'PREVIOUS LOGS'!$BP$336)+SUMIF('PREVIOUS LOGS'!$DF$6,DF6,'PREVIOUS LOGS'!$DN$18)+SUMIF('PREVIOUS LOGS'!$DF$59,$K$6,'PREVIOUS LOGS'!$DN$71)+SUMIF('PREVIOUS LOGS'!$DF$112,DF6,'PREVIOUS LOGS'!$DN$124)+SUMIF('PREVIOUS LOGS'!$DF$165,DF6,'PREVIOUS LOGS'!$DN$177)+SUMIF('PREVIOUS LOGS'!$DF$218,DF6,'PREVIOUS LOGS'!$DN$230)+SUMIF('PREVIOUS LOGS'!$DF$271,DF6,'PREVIOUS LOGS'!$DN$283)+SUMIF('PREVIOUS LOGS'!$DF$324,DF6,'PREVIOUS LOGS'!$DN$336)+SUMIF('PREVIOUS LOGS'!$FC$6,DF6,'PREVIOUS LOGS'!$FK$18)+SUMIF('PREVIOUS LOGS'!$FC$59,$K$6,'PREVIOUS LOGS'!$FK$71)+SUMIF('PREVIOUS LOGS'!$FC$112,DF6,'PREVIOUS LOGS'!$FK$124)+SUMIF('PREVIOUS LOGS'!$FC$165,DF6,'PREVIOUS LOGS'!$FK$177)+SUMIF('PREVIOUS LOGS'!$FC$218,DF6,'PREVIOUS LOGS'!$FK$230)+SUMIF('PREVIOUS LOGS'!$FC$271,DF6,'PREVIOUS LOGS'!$FK$283)+SUMIF('PREVIOUS LOGS'!$FC$324,DF6,'PREVIOUS LOGS'!$FK$336)</f>
        <v>0</v>
      </c>
      <c r="DO18" s="755"/>
      <c r="DP18" s="755"/>
      <c r="DQ18" s="755"/>
      <c r="DR18" s="755"/>
      <c r="DS18" s="755"/>
      <c r="DT18" s="15"/>
      <c r="DU18" s="812">
        <f>IF(DU12=0," ",DU12+3)</f>
        <v>2025</v>
      </c>
      <c r="DV18" s="813"/>
      <c r="DW18" s="813"/>
      <c r="DX18" s="813"/>
      <c r="DY18" s="813"/>
      <c r="DZ18" s="1118">
        <f>SUMIFS('ANNUAL SUMMARY'!$AF$54,DU18,'ANNUAL SUMMARY'!$V$9,DF6,'ANNUAL SUMMARY'!$L$6)+SUMIFS('ANNUAL SUMMARY'!$AF$112,DU18,'ANNUAL SUMMARY'!$V$9,DF6,'ANNUAL SUMMARY'!$L$64)+SUMIFS('ANNUAL SUMMARY'!$AF$170,DU18,'ANNUAL SUMMARY'!$V$9,DF6,'ANNUAL SUMMARY'!$L$122)+SUMIFS('ANNUAL SUMMARY'!$AF$228,DU18,'ANNUAL SUMMARY'!$V$9,DF6,'ANNUAL SUMMARY'!$L$180)+SUMIFS('ANNUAL SUMMARY'!$AF$286,DU18,'ANNUAL SUMMARY'!$V$9,DF6,'ANNUAL SUMMARY'!$L$238)+SUMIFS('ANNUAL SUMMARY'!$AF$344,DU18,'ANNUAL SUMMARY'!$V$9,DF6,'ANNUAL SUMMARY'!$L$296)+SUMIFS('ANNUAL SUMMARY'!$AF$402,DU18,'ANNUAL SUMMARY'!$V$9,DF6,'ANNUAL SUMMARY'!$L$354)+SUMIFS('ANNUAL SUMMARY'!$AF$460,DU18,'ANNUAL SUMMARY'!$V$9,DF6,'ANNUAL SUMMARY'!$L$412)+SUMIFS('ANNUAL SUMMARY'!$AF$518,DU18,'ANNUAL SUMMARY'!$V$9,DF6,'ANNUAL SUMMARY'!$L$470)+SUMIFS('ANNUAL SUMMARY'!$AF$576,DU18,'ANNUAL SUMMARY'!$V$9,DF6,'ANNUAL SUMMARY'!$L$528)+SUMIFS('ANNUAL SUMMARY'!$AF$634,DU18,'ANNUAL SUMMARY'!$V$9,DF6,'ANNUAL SUMMARY'!$L$586)+SUMIFS('ANNUAL SUMMARY'!$AF$692,DU18,'ANNUAL SUMMARY'!$V$9,DF6,'ANNUAL SUMMARY'!$L$644)+SUMIFS('ANNUAL SUMMARY'!$CC$54,DU18,'ANNUAL SUMMARY'!$V$9,DF6,'ANNUAL SUMMARY'!$BI$6)+SUMIFS('ANNUAL SUMMARY'!$CC$112,DU18,'ANNUAL SUMMARY'!$V$9,DF6,'ANNUAL SUMMARY'!$BI$64)+SUMIFS('ANNUAL SUMMARY'!$CC$170,DU18,'ANNUAL SUMMARY'!$V$9,DF6,'ANNUAL SUMMARY'!$BI$122)+SUMIFS('ANNUAL SUMMARY'!$CC$228,DU18,'ANNUAL SUMMARY'!$V$9,DF6,'ANNUAL SUMMARY'!$BI$180)+SUMIFS('ANNUAL SUMMARY'!$CC$286,DU18,'ANNUAL SUMMARY'!$V$9,DF6,'ANNUAL SUMMARY'!$BI$238)+SUMIFS('ANNUAL SUMMARY'!$CC$344,DU18,'ANNUAL SUMMARY'!$V$9,DF6,'ANNUAL SUMMARY'!$BI$296)+SUMIFS('ANNUAL SUMMARY'!$CC$402,DU18,'ANNUAL SUMMARY'!$V$9,DF6,'ANNUAL SUMMARY'!$BI$354)+SUMIFS('ANNUAL SUMMARY'!$CC$460,DU18,'ANNUAL SUMMARY'!$V$9,DF6,'ANNUAL SUMMARY'!$BI$412)+SUMIFS('ANNUAL SUMMARY'!$CC$518,DU18,'ANNUAL SUMMARY'!$V$9,DF6,'ANNUAL SUMMARY'!$BI$470)+SUMIFS('ANNUAL SUMMARY'!$CC$576,DU18,'ANNUAL SUMMARY'!$V$9,DF6,'ANNUAL SUMMARY'!$BI$528)+SUMIFS('ANNUAL SUMMARY'!$CC$634,DU18,'ANNUAL SUMMARY'!$V$9,DF6,'ANNUAL SUMMARY'!$BI$586)+SUMIFS('ANNUAL SUMMARY'!$CC$692,DU18,'ANNUAL SUMMARY'!$V$9,DF6,'ANNUAL SUMMARY'!$BI$644)+SUMIFS('ANNUAL SUMMARY'!$EB$54,DU18,'ANNUAL SUMMARY'!$V$9,DF6,'ANNUAL SUMMARY'!$DH$6)+SUMIFS('ANNUAL SUMMARY'!$EB$112,DU18,'ANNUAL SUMMARY'!$V$9,DF6,'ANNUAL SUMMARY'!$DH$64)+SUMIFS('ANNUAL SUMMARY'!$EB$170,DU18,'ANNUAL SUMMARY'!$V$9,DF6,'ANNUAL SUMMARY'!$DH$122)+SUMIFS('ANNUAL SUMMARY'!$EB$228,DU18,'ANNUAL SUMMARY'!$V$9,DF6,'ANNUAL SUMMARY'!$DH$180)+SUMIFS('ANNUAL SUMMARY'!$EB$286,DU18,'ANNUAL SUMMARY'!$V$9,DF6,'ANNUAL SUMMARY'!$DH$238)+SUMIFS('ANNUAL SUMMARY'!$EB$344,DU18,'ANNUAL SUMMARY'!$V$9,DF6,'ANNUAL SUMMARY'!$DH$296)+SUMIFS('ANNUAL SUMMARY'!$EB$402,DU18,'ANNUAL SUMMARY'!$V$9,DF6,'ANNUAL SUMMARY'!$DH$354)+SUMIFS('ANNUAL SUMMARY'!$EB$460,DU18,'ANNUAL SUMMARY'!$V$9,DF6,'ANNUAL SUMMARY'!$DH$412)+SUMIFS('ANNUAL SUMMARY'!$EB$518,DU18,'ANNUAL SUMMARY'!$V$9,DF6,'ANNUAL SUMMARY'!$DH$470)+SUMIFS('ANNUAL SUMMARY'!$EB$576,DU18,'ANNUAL SUMMARY'!$V$9,DF6,'ANNUAL SUMMARY'!$DH$528)+SUMIFS('ANNUAL SUMMARY'!$EB$634,DU18,'ANNUAL SUMMARY'!$V$9,DF6,'ANNUAL SUMMARY'!$DH$586)+SUMIFS('ANNUAL SUMMARY'!$EB$692,DU18,'ANNUAL SUMMARY'!$V$9,DF6,'ANNUAL SUMMARY'!$DH$644)+SUMIFS('ANNUAL SUMMARY'!$FY$54,DU18,'ANNUAL SUMMARY'!$V$9,DF6,'ANNUAL SUMMARY'!$FE$6)+SUMIFS('ANNUAL SUMMARY'!$FY$112,DU18,'ANNUAL SUMMARY'!$V$9,DF6,'ANNUAL SUMMARY'!$FE$64)+SUMIFS('ANNUAL SUMMARY'!$FY$170,DU18,'ANNUAL SUMMARY'!$V$9,DF6,'ANNUAL SUMMARY'!$FE$122)+SUMIFS('ANNUAL SUMMARY'!$FY$228,DU18,'ANNUAL SUMMARY'!$V$9,DF6,'ANNUAL SUMMARY'!$FE$180)+SUMIFS('ANNUAL SUMMARY'!$FY$286,DU18,'ANNUAL SUMMARY'!$V$9,DF6,'ANNUAL SUMMARY'!$FE$238)+SUMIFS('ANNUAL SUMMARY'!$FY$344,DU18,'ANNUAL SUMMARY'!$V$9,DF6,'ANNUAL SUMMARY'!$FE$296)+SUMIFS('ANNUAL SUMMARY'!$FY$402,DU18,'ANNUAL SUMMARY'!$V$9,DF6,'ANNUAL SUMMARY'!$FE$354)+SUMIFS('ANNUAL SUMMARY'!$FY$460,DU18,'ANNUAL SUMMARY'!$V$9,DF6,'ANNUAL SUMMARY'!$FE$412)+SUMIFS('ANNUAL SUMMARY'!$FY$518,DU18,'ANNUAL SUMMARY'!$V$9,DF6,'ANNUAL SUMMARY'!$FE$470)+SUMIFS('ANNUAL SUMMARY'!$FY$576,DU18,'ANNUAL SUMMARY'!$V$9,DF6,'ANNUAL SUMMARY'!$FE$528)+SUMIFS('ANNUAL SUMMARY'!$FY$634,DU18,'ANNUAL SUMMARY'!$V$9,DF6,'ANNUAL SUMMARY'!$FE$586)+SUMIFS('ANNUAL SUMMARY'!$FY$692,DU18,'ANNUAL SUMMARY'!$V$9,DF6,'ANNUAL SUMMARY'!$FE$644)</f>
        <v>0</v>
      </c>
      <c r="EA18" s="727"/>
      <c r="EB18" s="727"/>
      <c r="EC18" s="727"/>
      <c r="ED18" s="727">
        <f>SUMIFS('ANNUAL SUMMARY'!$AJ$54,DU18,'ANNUAL SUMMARY'!$V$9,DF6,'ANNUAL SUMMARY'!$L$6)+SUMIFS('ANNUAL SUMMARY'!$AJ$112,DU18,'ANNUAL SUMMARY'!$V$9,DF6,'ANNUAL SUMMARY'!$L$64)+SUMIFS('ANNUAL SUMMARY'!$AJ$170,DU18,'ANNUAL SUMMARY'!$V$9,DF6,'ANNUAL SUMMARY'!$L$122)+SUMIFS('ANNUAL SUMMARY'!$AJ$228,DU18,'ANNUAL SUMMARY'!$V$9,DF6,'ANNUAL SUMMARY'!$L$180)+SUMIFS('ANNUAL SUMMARY'!$AJ$286,DU18,'ANNUAL SUMMARY'!$V$9,DF6,'ANNUAL SUMMARY'!$L$238)+SUMIFS('ANNUAL SUMMARY'!$AJ$344,DU18,'ANNUAL SUMMARY'!$V$9,DF6,'ANNUAL SUMMARY'!$L$296)+SUMIFS('ANNUAL SUMMARY'!$AJ$402,DU18,'ANNUAL SUMMARY'!$V$9,DF6,'ANNUAL SUMMARY'!$L$354)+SUMIFS('ANNUAL SUMMARY'!$AJ$460,DU18,'ANNUAL SUMMARY'!$V$9,DF6,'ANNUAL SUMMARY'!$L$412)+SUMIFS('ANNUAL SUMMARY'!$AJ$518,DU18,'ANNUAL SUMMARY'!$V$9,DF6,'ANNUAL SUMMARY'!$L$470)+SUMIFS('ANNUAL SUMMARY'!$AJ$576,DU18,'ANNUAL SUMMARY'!$V$9,DF6,'ANNUAL SUMMARY'!$L$528)+SUMIFS('ANNUAL SUMMARY'!$AJ$634,DU18,'ANNUAL SUMMARY'!$V$9,DF6,'ANNUAL SUMMARY'!$L$586)+SUMIFS('ANNUAL SUMMARY'!$AJ$692,DU18,'ANNUAL SUMMARY'!$V$9,DF6,'ANNUAL SUMMARY'!$L$644)+SUMIFS('ANNUAL SUMMARY'!$CG$54,DU18,'ANNUAL SUMMARY'!$V$9,DF6,'ANNUAL SUMMARY'!$BI$6)+SUMIFS('ANNUAL SUMMARY'!$CG$112,DU18,'ANNUAL SUMMARY'!$V$9,DF6,'ANNUAL SUMMARY'!$BI$64)+SUMIFS('ANNUAL SUMMARY'!$CG$170,DU18,'ANNUAL SUMMARY'!$V$9,DF6,'ANNUAL SUMMARY'!$BI$122)+SUMIFS('ANNUAL SUMMARY'!$CG$228,DU18,'ANNUAL SUMMARY'!$V$9,DF6,'ANNUAL SUMMARY'!$BI$180)+SUMIFS('ANNUAL SUMMARY'!$CG$286,DU18,'ANNUAL SUMMARY'!$V$9,DF6,'ANNUAL SUMMARY'!$BI$238)+SUMIFS('ANNUAL SUMMARY'!$CG$344,DU18,'ANNUAL SUMMARY'!$V$9,DF6,'ANNUAL SUMMARY'!$BI$296)+SUMIFS('ANNUAL SUMMARY'!$CG$402,DU18,'ANNUAL SUMMARY'!$V$9,DF6,'ANNUAL SUMMARY'!$BI$354)+SUMIFS('ANNUAL SUMMARY'!$CG$460,DU18,'ANNUAL SUMMARY'!$V$9,DF6,'ANNUAL SUMMARY'!$BI$412)+SUMIFS('ANNUAL SUMMARY'!$CG$518,DU18,'ANNUAL SUMMARY'!$V$9,DF6,'ANNUAL SUMMARY'!$BI$470)+SUMIFS('ANNUAL SUMMARY'!$CG$576,DU18,'ANNUAL SUMMARY'!$V$9,DF6,'ANNUAL SUMMARY'!$BI$528)+SUMIFS('ANNUAL SUMMARY'!$CG$634,DU18,'ANNUAL SUMMARY'!$V$9,DF6,'ANNUAL SUMMARY'!$BI$586)+SUMIFS('ANNUAL SUMMARY'!$CG$692,DU18,'ANNUAL SUMMARY'!$V$9,DF6,'ANNUAL SUMMARY'!$BI$644)+SUMIFS('ANNUAL SUMMARY'!$EF$54,DU18,'ANNUAL SUMMARY'!$V$9,DF6,'ANNUAL SUMMARY'!$DH$6)+SUMIFS('ANNUAL SUMMARY'!$EF$112,DU18,'ANNUAL SUMMARY'!$V$9,DF6,'ANNUAL SUMMARY'!$DH$64)+SUMIFS('ANNUAL SUMMARY'!$EF$170,DU18,'ANNUAL SUMMARY'!$V$9,DF6,'ANNUAL SUMMARY'!$DH$122)+SUMIFS('ANNUAL SUMMARY'!$EF$228,DU18,'ANNUAL SUMMARY'!$V$9,DF6,'ANNUAL SUMMARY'!$DH$180)+SUMIFS('ANNUAL SUMMARY'!$EF$286,DU18,'ANNUAL SUMMARY'!$V$9,DF6,'ANNUAL SUMMARY'!$DH$238)+SUMIFS('ANNUAL SUMMARY'!$EF$344,DU18,'ANNUAL SUMMARY'!$V$9,DF6,'ANNUAL SUMMARY'!$DH$296)+SUMIFS('ANNUAL SUMMARY'!$EF$402,DU18,'ANNUAL SUMMARY'!$V$9,DF6,'ANNUAL SUMMARY'!$DH$354)+SUMIFS('ANNUAL SUMMARY'!$EF$460,DU18,'ANNUAL SUMMARY'!$V$9,DF6,'ANNUAL SUMMARY'!$DH$412)+SUMIFS('ANNUAL SUMMARY'!$EF$518,DU18,'ANNUAL SUMMARY'!$V$9,DF6,'ANNUAL SUMMARY'!$DH$470)+SUMIFS('ANNUAL SUMMARY'!$EF$576,DU18,'ANNUAL SUMMARY'!$V$9,DF6,'ANNUAL SUMMARY'!$DH$528)+SUMIFS('ANNUAL SUMMARY'!$EF$634,DU18,'ANNUAL SUMMARY'!$V$9,DF6,'ANNUAL SUMMARY'!$DH$586)+SUMIFS('ANNUAL SUMMARY'!$EF$692,DU18,'ANNUAL SUMMARY'!$V$9,DF6,'ANNUAL SUMMARY'!$DH$644)+SUMIFS('ANNUAL SUMMARY'!$GC$54,DU18,'ANNUAL SUMMARY'!$V$9,DF6,'ANNUAL SUMMARY'!$FE$6)+SUMIFS('ANNUAL SUMMARY'!$GC$112,DU18,'ANNUAL SUMMARY'!$V$9,DF6,'ANNUAL SUMMARY'!$FE$64)+SUMIFS('ANNUAL SUMMARY'!$GC$170,DU18,'ANNUAL SUMMARY'!$V$9,DF6,'ANNUAL SUMMARY'!$FE$122)+SUMIFS('ANNUAL SUMMARY'!$GC$228,DU18,'ANNUAL SUMMARY'!$V$9,DF6,'ANNUAL SUMMARY'!$FE$180)+SUMIFS('ANNUAL SUMMARY'!$GC$286,DU18,'ANNUAL SUMMARY'!$V$9,DF6,'ANNUAL SUMMARY'!$FE$238)+SUMIFS('ANNUAL SUMMARY'!$GC$344,DU18,'ANNUAL SUMMARY'!$V$9,DF6,'ANNUAL SUMMARY'!$FE$296)+SUMIFS('ANNUAL SUMMARY'!$GC$402,DU18,'ANNUAL SUMMARY'!$V$9,DF6,'ANNUAL SUMMARY'!$FE$354)+SUMIFS('ANNUAL SUMMARY'!$GC$460,DU18,'ANNUAL SUMMARY'!$V$9,DF6,'ANNUAL SUMMARY'!$FE$412)+SUMIFS('ANNUAL SUMMARY'!$GC$518,DU18,'ANNUAL SUMMARY'!$V$9,DF6,'ANNUAL SUMMARY'!$FE$470)+SUMIFS('ANNUAL SUMMARY'!$GC$576,DU18,'ANNUAL SUMMARY'!$V$9,DF6,'ANNUAL SUMMARY'!$FE$528)+SUMIFS('ANNUAL SUMMARY'!$GC$634,DU18,'ANNUAL SUMMARY'!$V$9,DF6,'ANNUAL SUMMARY'!$FE$586)+SUMIFS('ANNUAL SUMMARY'!$GC$692,DU18,'ANNUAL SUMMARY'!$V$9,DF6,'ANNUAL SUMMARY'!$FE$644)</f>
        <v>0</v>
      </c>
      <c r="EE18" s="727"/>
      <c r="EF18" s="727"/>
      <c r="EG18" s="727"/>
      <c r="EH18" s="727">
        <f>SUMIFS('ANNUAL SUMMARY'!$AN$54,DU18,'ANNUAL SUMMARY'!$V$9,DF6,'ANNUAL SUMMARY'!$L$6)+SUMIFS('ANNUAL SUMMARY'!$AN$112,DU18,'ANNUAL SUMMARY'!$V$9,DF6,'ANNUAL SUMMARY'!$L$64)+SUMIFS('ANNUAL SUMMARY'!$AN$170,DU18,'ANNUAL SUMMARY'!$V$9,DF6,'ANNUAL SUMMARY'!$L$122)+SUMIFS('ANNUAL SUMMARY'!$AN$228,DU18,'ANNUAL SUMMARY'!$V$9,DF6,'ANNUAL SUMMARY'!$L$180)+SUMIFS('ANNUAL SUMMARY'!$AN$286,DU18,'ANNUAL SUMMARY'!$V$9,DF6,'ANNUAL SUMMARY'!$L$238)+SUMIFS('ANNUAL SUMMARY'!$AN$344,DU18,'ANNUAL SUMMARY'!$V$9,DF6,'ANNUAL SUMMARY'!$L$296)+SUMIFS('ANNUAL SUMMARY'!$AN$402,DU18,'ANNUAL SUMMARY'!$V$9,DF6,'ANNUAL SUMMARY'!$L$354)+SUMIFS('ANNUAL SUMMARY'!$AN$460,DU18,'ANNUAL SUMMARY'!$V$9,DF6,'ANNUAL SUMMARY'!$L$412)+SUMIFS('ANNUAL SUMMARY'!$AN$518,DU18,'ANNUAL SUMMARY'!$V$9,DF6,'ANNUAL SUMMARY'!$L$470)+SUMIFS('ANNUAL SUMMARY'!$AN$576,DU18,'ANNUAL SUMMARY'!$V$9,DF6,'ANNUAL SUMMARY'!$L$528)+SUMIFS('ANNUAL SUMMARY'!$AN$634,DU18,'ANNUAL SUMMARY'!$V$9,DF6,'ANNUAL SUMMARY'!$L$586)+SUMIFS('ANNUAL SUMMARY'!$AN$692,DU18,'ANNUAL SUMMARY'!$V$9,DF6,'ANNUAL SUMMARY'!$L$644)+SUMIFS('ANNUAL SUMMARY'!$CK$54,DU18,'ANNUAL SUMMARY'!$V$9,DF6,'ANNUAL SUMMARY'!$BI$6)+SUMIFS('ANNUAL SUMMARY'!$CK$112,DU18,'ANNUAL SUMMARY'!$V$9,DF6,'ANNUAL SUMMARY'!$BI$64)+SUMIFS('ANNUAL SUMMARY'!$CK$170,DU18,'ANNUAL SUMMARY'!$V$9,DF6,'ANNUAL SUMMARY'!$BI$122)+SUMIFS('ANNUAL SUMMARY'!$CK$228,DU18,'ANNUAL SUMMARY'!$V$9,DF6,'ANNUAL SUMMARY'!$BI$180)+SUMIFS('ANNUAL SUMMARY'!$CK$286,DU18,'ANNUAL SUMMARY'!$V$9,DF6,'ANNUAL SUMMARY'!$BI$238)+SUMIFS('ANNUAL SUMMARY'!$CK$344,DU18,'ANNUAL SUMMARY'!$V$9,DF6,'ANNUAL SUMMARY'!$BI$296)+SUMIFS('ANNUAL SUMMARY'!$CK$402,DU18,'ANNUAL SUMMARY'!$V$9,DF6,'ANNUAL SUMMARY'!$BI$354)+SUMIFS('ANNUAL SUMMARY'!$CK$460,DU18,'ANNUAL SUMMARY'!$V$9,DF6,'ANNUAL SUMMARY'!$BI$412)+SUMIFS('ANNUAL SUMMARY'!$CK$518,DU18,'ANNUAL SUMMARY'!$V$9,DF6,'ANNUAL SUMMARY'!$BI$470)+SUMIFS('ANNUAL SUMMARY'!$CK$576,DU18,'ANNUAL SUMMARY'!$V$9,DF6,'ANNUAL SUMMARY'!$BI$528)+SUMIFS('ANNUAL SUMMARY'!$CK$634,DU18,'ANNUAL SUMMARY'!$V$9,DF6,'ANNUAL SUMMARY'!$BI$586)+SUMIFS('ANNUAL SUMMARY'!$CK$692,DU18,'ANNUAL SUMMARY'!$V$9,DF6,'ANNUAL SUMMARY'!$BI$644)+SUMIFS('ANNUAL SUMMARY'!$EJ$54,DU18,'ANNUAL SUMMARY'!$V$9,DF6,'ANNUAL SUMMARY'!$DH$6)+SUMIFS('ANNUAL SUMMARY'!$EJ$112,DU18,'ANNUAL SUMMARY'!$V$9,DF6,'ANNUAL SUMMARY'!$DH$64)+SUMIFS('ANNUAL SUMMARY'!$EJ$170,DU18,'ANNUAL SUMMARY'!$V$9,DF6,'ANNUAL SUMMARY'!$DH$122)+SUMIFS('ANNUAL SUMMARY'!$EJ$228,DU18,'ANNUAL SUMMARY'!$V$9,DF6,'ANNUAL SUMMARY'!$DH$180)+SUMIFS('ANNUAL SUMMARY'!$EJ$286,DU18,'ANNUAL SUMMARY'!$V$9,DF6,'ANNUAL SUMMARY'!$DH$238)+SUMIFS('ANNUAL SUMMARY'!$EJ$344,DU18,'ANNUAL SUMMARY'!$V$9,DF6,'ANNUAL SUMMARY'!$DH$296)+SUMIFS('ANNUAL SUMMARY'!$EJ$402,DU18,'ANNUAL SUMMARY'!$V$9,DF6,'ANNUAL SUMMARY'!$DH$354)+SUMIFS('ANNUAL SUMMARY'!$EJ$460,DU18,'ANNUAL SUMMARY'!$V$9,DF6,'ANNUAL SUMMARY'!$DH$412)+SUMIFS('ANNUAL SUMMARY'!$EJ$518,DU18,'ANNUAL SUMMARY'!$V$9,DF6,'ANNUAL SUMMARY'!$DH$470)+SUMIFS('ANNUAL SUMMARY'!$EJ$576,DU18,'ANNUAL SUMMARY'!$V$9,DF6,'ANNUAL SUMMARY'!$DH$528)+SUMIFS('ANNUAL SUMMARY'!$EJ$634,DU18,'ANNUAL SUMMARY'!$V$9,DF6,'ANNUAL SUMMARY'!$DH$586)+SUMIFS('ANNUAL SUMMARY'!$EJ$692,DU18,'ANNUAL SUMMARY'!$V$9,DF6,'ANNUAL SUMMARY'!$DH$644)+SUMIFS('ANNUAL SUMMARY'!$GG$54,DU18,'ANNUAL SUMMARY'!$V$9,DF6,'ANNUAL SUMMARY'!$FE$6)+SUMIFS('ANNUAL SUMMARY'!$GG$112,DU18,'ANNUAL SUMMARY'!$V$9,DF6,'ANNUAL SUMMARY'!$FE$64)+SUMIFS('ANNUAL SUMMARY'!$GG$170,DU18,'ANNUAL SUMMARY'!$V$9,DF6,'ANNUAL SUMMARY'!$FE$122)+SUMIFS('ANNUAL SUMMARY'!$GG$228,DU18,'ANNUAL SUMMARY'!$V$9,DF6,'ANNUAL SUMMARY'!$FE$180)+SUMIFS('ANNUAL SUMMARY'!$GG$286,DU18,'ANNUAL SUMMARY'!$V$9,DF6,'ANNUAL SUMMARY'!$FE$238)+SUMIFS('ANNUAL SUMMARY'!$GG$344,DU18,'ANNUAL SUMMARY'!$V$9,DF6,'ANNUAL SUMMARY'!$FE$296)+SUMIFS('ANNUAL SUMMARY'!$GG$402,DU18,'ANNUAL SUMMARY'!$V$9,DF6,'ANNUAL SUMMARY'!$FE$354)+SUMIFS('ANNUAL SUMMARY'!$GG$460,DU18,'ANNUAL SUMMARY'!$V$9,DF6,'ANNUAL SUMMARY'!$FE$412)+SUMIFS('ANNUAL SUMMARY'!$GG$518,DU18,'ANNUAL SUMMARY'!$V$9,DF6,'ANNUAL SUMMARY'!$FE$470)+SUMIFS('ANNUAL SUMMARY'!$GG$576,DU18,'ANNUAL SUMMARY'!$V$9,DF6,'ANNUAL SUMMARY'!$FE$528)+SUMIFS('ANNUAL SUMMARY'!$GG$634,DU18,'ANNUAL SUMMARY'!$V$9,DF6,'ANNUAL SUMMARY'!$FE$586)+SUMIFS('ANNUAL SUMMARY'!$GG$692,DU18,'ANNUAL SUMMARY'!$V$9,DF6,'ANNUAL SUMMARY'!$FE$644)</f>
        <v>0</v>
      </c>
      <c r="EI18" s="727"/>
      <c r="EJ18" s="727"/>
      <c r="EK18" s="727"/>
      <c r="EL18" s="728">
        <f>SUMIFS('ANNUAL SUMMARY'!$AR$54,DU18,'ANNUAL SUMMARY'!$V$9,DF6,'ANNUAL SUMMARY'!$L$6)+SUMIFS('ANNUAL SUMMARY'!$AR$112,DU18,'ANNUAL SUMMARY'!$V$9,DF6,'ANNUAL SUMMARY'!$L$64)+SUMIFS('ANNUAL SUMMARY'!$AR$170,DU18,'ANNUAL SUMMARY'!$V$9,DF6,'ANNUAL SUMMARY'!$L$122)+SUMIFS('ANNUAL SUMMARY'!$AR$228,DU18,'ANNUAL SUMMARY'!$V$9,DF6,'ANNUAL SUMMARY'!$L$180)+SUMIFS('ANNUAL SUMMARY'!$AR$286,DU18,'ANNUAL SUMMARY'!$V$9,DF6,'ANNUAL SUMMARY'!$L$238)+SUMIFS('ANNUAL SUMMARY'!$AR$344,DU18,'ANNUAL SUMMARY'!$V$9,DF6,'ANNUAL SUMMARY'!$L$296)+SUMIFS('ANNUAL SUMMARY'!$AR$402,DU18,'ANNUAL SUMMARY'!$V$9,DF6,'ANNUAL SUMMARY'!$L$354)+SUMIFS('ANNUAL SUMMARY'!$AR$460,DU18,'ANNUAL SUMMARY'!$V$9,DF6,'ANNUAL SUMMARY'!$L$412)+SUMIFS('ANNUAL SUMMARY'!$AR$518,DU18,'ANNUAL SUMMARY'!$V$9,DF6,'ANNUAL SUMMARY'!$L$470)+SUMIFS('ANNUAL SUMMARY'!$AR$576,DU18,'ANNUAL SUMMARY'!$V$9,DF6,'ANNUAL SUMMARY'!$L$528)+SUMIFS('ANNUAL SUMMARY'!$AR$634,DU18,'ANNUAL SUMMARY'!$V$9,DF6,'ANNUAL SUMMARY'!$L$586)+SUMIFS('ANNUAL SUMMARY'!$AR$692,DU18,'ANNUAL SUMMARY'!$V$9,DF6,'ANNUAL SUMMARY'!$L$644)+SUMIFS('ANNUAL SUMMARY'!$CO$54,DU18,'ANNUAL SUMMARY'!$V$9,DF6,'ANNUAL SUMMARY'!$BI$6)+SUMIFS('ANNUAL SUMMARY'!$CO$112,DU18,'ANNUAL SUMMARY'!$V$9,DF6,'ANNUAL SUMMARY'!$BI$64)+SUMIFS('ANNUAL SUMMARY'!$CO$170,DU18,'ANNUAL SUMMARY'!$V$9,DF6,'ANNUAL SUMMARY'!$BI$122)+SUMIFS('ANNUAL SUMMARY'!$CO$228,DU18,'ANNUAL SUMMARY'!$V$9,DF6,'ANNUAL SUMMARY'!$BI$180)+SUMIFS('ANNUAL SUMMARY'!$CO$286,DU18,'ANNUAL SUMMARY'!$V$9,DF6,'ANNUAL SUMMARY'!$BI$238)+SUMIFS('ANNUAL SUMMARY'!$CO$344,DU18,'ANNUAL SUMMARY'!$V$9,DF6,'ANNUAL SUMMARY'!$BI$296)+SUMIFS('ANNUAL SUMMARY'!$CO$402,DU18,'ANNUAL SUMMARY'!$V$9,DF6,'ANNUAL SUMMARY'!$BI$354)+SUMIFS('ANNUAL SUMMARY'!$CO$460,DU18,'ANNUAL SUMMARY'!$V$9,DF6,'ANNUAL SUMMARY'!$BI$412)+SUMIFS('ANNUAL SUMMARY'!$CO$518,DU18,'ANNUAL SUMMARY'!$V$9,DF6,'ANNUAL SUMMARY'!$BI$470)+SUMIFS('ANNUAL SUMMARY'!$CO$576,DU18,'ANNUAL SUMMARY'!$V$9,DF6,'ANNUAL SUMMARY'!$BI$528)+SUMIFS('ANNUAL SUMMARY'!$CO$634,DU18,'ANNUAL SUMMARY'!$V$9,DF6,'ANNUAL SUMMARY'!$BI$586)+SUMIFS('ANNUAL SUMMARY'!$CO$692,DU18,'ANNUAL SUMMARY'!$V$9,DF6,'ANNUAL SUMMARY'!$BI$644)+SUMIFS('ANNUAL SUMMARY'!$EN$54,DU18,'ANNUAL SUMMARY'!$V$9,DF6,'ANNUAL SUMMARY'!$DH$6)+SUMIFS('ANNUAL SUMMARY'!$EN$112,DU18,'ANNUAL SUMMARY'!$V$9,DF6,'ANNUAL SUMMARY'!$DH$64)+SUMIFS('ANNUAL SUMMARY'!$EN$170,DU18,'ANNUAL SUMMARY'!$V$9,DF6,'ANNUAL SUMMARY'!$DH$122)+SUMIFS('ANNUAL SUMMARY'!$EN$228,DU18,'ANNUAL SUMMARY'!$V$9,DF6,'ANNUAL SUMMARY'!$DH$180)+SUMIFS('ANNUAL SUMMARY'!$EN$286,DU18,'ANNUAL SUMMARY'!$V$9,DF6,'ANNUAL SUMMARY'!$DH$238)+SUMIFS('ANNUAL SUMMARY'!$EN$344,DU18,'ANNUAL SUMMARY'!$V$9,DF6,'ANNUAL SUMMARY'!$DH$296)+SUMIFS('ANNUAL SUMMARY'!$EN$402,DU18,'ANNUAL SUMMARY'!$V$9,DF6,'ANNUAL SUMMARY'!$DH$354)+SUMIFS('ANNUAL SUMMARY'!$EN$460,DU18,'ANNUAL SUMMARY'!$V$9,DF6,'ANNUAL SUMMARY'!$DH$412)+SUMIFS('ANNUAL SUMMARY'!$EN$518,DU18,'ANNUAL SUMMARY'!$V$9,DF6,'ANNUAL SUMMARY'!$DH$470)+SUMIFS('ANNUAL SUMMARY'!$EN$576,DU18,'ANNUAL SUMMARY'!$V$9,DF6,'ANNUAL SUMMARY'!$DH$528)+SUMIFS('ANNUAL SUMMARY'!$EN$634,DU18,'ANNUAL SUMMARY'!$V$9,DF6,'ANNUAL SUMMARY'!$DH$586)+SUMIFS('ANNUAL SUMMARY'!$EN$692,DU18,'ANNUAL SUMMARY'!$V$9,DF6,'ANNUAL SUMMARY'!$DH$644)+SUMIFS('ANNUAL SUMMARY'!$GK$54,DU18,'ANNUAL SUMMARY'!$V$9,DF6,'ANNUAL SUMMARY'!$FE$6)+SUMIFS('ANNUAL SUMMARY'!$GK$112,DU18,'ANNUAL SUMMARY'!$V$9,DF6,'ANNUAL SUMMARY'!$FE$64)+SUMIFS('ANNUAL SUMMARY'!$GK$170,DU18,'ANNUAL SUMMARY'!$V$9,DF6,'ANNUAL SUMMARY'!$FE$122)+SUMIFS('ANNUAL SUMMARY'!$GK$228,DU18,'ANNUAL SUMMARY'!$V$9,DF6,'ANNUAL SUMMARY'!$FE$180)+SUMIFS('ANNUAL SUMMARY'!$GK$286,DU18,'ANNUAL SUMMARY'!$V$9,DF6,'ANNUAL SUMMARY'!$FE$238)+SUMIFS('ANNUAL SUMMARY'!$GK$344,DU18,'ANNUAL SUMMARY'!$V$9,DF6,'ANNUAL SUMMARY'!$FE$296)+SUMIFS('ANNUAL SUMMARY'!$GK$402,DU18,'ANNUAL SUMMARY'!$V$9,DF6,'ANNUAL SUMMARY'!$FE$354)+SUMIFS('ANNUAL SUMMARY'!$GK$460,DU18,'ANNUAL SUMMARY'!$V$9,DF6,'ANNUAL SUMMARY'!$FE$412)+SUMIFS('ANNUAL SUMMARY'!$GK$518,DU18,'ANNUAL SUMMARY'!$V$9,DF6,'ANNUAL SUMMARY'!$FE$470)+SUMIFS('ANNUAL SUMMARY'!$GK$576,DU18,'ANNUAL SUMMARY'!$V$9,DF6,'ANNUAL SUMMARY'!$FE$528)+SUMIFS('ANNUAL SUMMARY'!$GK$634,DU18,'ANNUAL SUMMARY'!$V$9,DF6,'ANNUAL SUMMARY'!$FE$586)+SUMIFS('ANNUAL SUMMARY'!$GK$692,DU18,'ANNUAL SUMMARY'!$V$9,DF6,'ANNUAL SUMMARY'!$FE$644)</f>
        <v>0</v>
      </c>
      <c r="EM18" s="728"/>
      <c r="EN18" s="728"/>
      <c r="EO18" s="1257">
        <f>SUMIFS('ANNUAL SUMMARY'!$AU$54,DU18,'ANNUAL SUMMARY'!$V$9,DF6,'ANNUAL SUMMARY'!$L$6)+SUMIFS('ANNUAL SUMMARY'!$AU$112,DU18,'ANNUAL SUMMARY'!$V$9,DF6,'ANNUAL SUMMARY'!$L$64)+SUMIFS('ANNUAL SUMMARY'!$AU$170,DU18,'ANNUAL SUMMARY'!$V$9,DF6,'ANNUAL SUMMARY'!$L$122)+SUMIFS('ANNUAL SUMMARY'!$AU$228,DU18,'ANNUAL SUMMARY'!$V$9,DF6,'ANNUAL SUMMARY'!$L$180)+SUMIFS('ANNUAL SUMMARY'!$AU$286,DU18,'ANNUAL SUMMARY'!$V$9,DF6,'ANNUAL SUMMARY'!$L$238)+SUMIFS('ANNUAL SUMMARY'!$AU$344,DU18,'ANNUAL SUMMARY'!$V$9,DF6,'ANNUAL SUMMARY'!$L$296)+SUMIFS('ANNUAL SUMMARY'!$AU$402,DU18,'ANNUAL SUMMARY'!$V$9,DF6,'ANNUAL SUMMARY'!$L$354)+SUMIFS('ANNUAL SUMMARY'!$AU$460,DU18,'ANNUAL SUMMARY'!$V$9,DF6,'ANNUAL SUMMARY'!$L$412)+SUMIFS('ANNUAL SUMMARY'!$AU$518,DU18,'ANNUAL SUMMARY'!$V$9,DF6,'ANNUAL SUMMARY'!$L$470)+SUMIFS('ANNUAL SUMMARY'!$AU$576,DU18,'ANNUAL SUMMARY'!$V$9,DF6,'ANNUAL SUMMARY'!$L$528)+SUMIFS('ANNUAL SUMMARY'!$AU$634,DU18,'ANNUAL SUMMARY'!$V$9,DF6,'ANNUAL SUMMARY'!$L$586)+SUMIFS('ANNUAL SUMMARY'!$AU$692,DU18,'ANNUAL SUMMARY'!$V$9,DF6,'ANNUAL SUMMARY'!$L$644)+SUMIFS('ANNUAL SUMMARY'!$CR$54,DU18,'ANNUAL SUMMARY'!$V$9,DF6,'ANNUAL SUMMARY'!$BI$6)+SUMIFS('ANNUAL SUMMARY'!$CR$112,DU18,'ANNUAL SUMMARY'!$V$9,DF6,'ANNUAL SUMMARY'!$BI$64)+SUMIFS('ANNUAL SUMMARY'!$CR$170,DU18,'ANNUAL SUMMARY'!$V$9,DF6,'ANNUAL SUMMARY'!$BI$122)+SUMIFS('ANNUAL SUMMARY'!$CR$228,DU18,'ANNUAL SUMMARY'!$V$9,DF6,'ANNUAL SUMMARY'!$BI$180)+SUMIFS('ANNUAL SUMMARY'!$CR$286,DU18,'ANNUAL SUMMARY'!$V$9,DF6,'ANNUAL SUMMARY'!$BI$238)+SUMIFS('ANNUAL SUMMARY'!$CR$344,DU18,'ANNUAL SUMMARY'!$V$9,DF6,'ANNUAL SUMMARY'!$BI$296)+SUMIFS('ANNUAL SUMMARY'!$CR$402,DU18,'ANNUAL SUMMARY'!$V$9,DF6,'ANNUAL SUMMARY'!$BI$354)+SUMIFS('ANNUAL SUMMARY'!$CR$460,DU18,'ANNUAL SUMMARY'!$V$9,DF6,'ANNUAL SUMMARY'!$BI$412)+SUMIFS('ANNUAL SUMMARY'!$CR$518,DU18,'ANNUAL SUMMARY'!$V$9,DF6,'ANNUAL SUMMARY'!$BI$470)+SUMIFS('ANNUAL SUMMARY'!$CR$576,DU18,'ANNUAL SUMMARY'!$V$9,DF6,'ANNUAL SUMMARY'!$BI$528)+SUMIFS('ANNUAL SUMMARY'!$CR$634,DU18,'ANNUAL SUMMARY'!$V$9,DF6,'ANNUAL SUMMARY'!$BI$586)+SUMIFS('ANNUAL SUMMARY'!$CR$692,DU18,'ANNUAL SUMMARY'!$V$9,DF6,'ANNUAL SUMMARY'!$BI$644)+SUMIFS('ANNUAL SUMMARY'!$EQ$54,DU18,'ANNUAL SUMMARY'!$V$9,DF6,'ANNUAL SUMMARY'!$DH$6)+SUMIFS('ANNUAL SUMMARY'!$EQ$112,DU18,'ANNUAL SUMMARY'!$V$9,DF6,'ANNUAL SUMMARY'!$DH$64)+SUMIFS('ANNUAL SUMMARY'!$EQ$170,DU18,'ANNUAL SUMMARY'!$V$9,DF6,'ANNUAL SUMMARY'!$DH$122)+SUMIFS('ANNUAL SUMMARY'!$EQ$228,DU18,'ANNUAL SUMMARY'!$V$9,DF6,'ANNUAL SUMMARY'!$DH$180)+SUMIFS('ANNUAL SUMMARY'!$EQ$286,DU18,'ANNUAL SUMMARY'!$V$9,DF6,'ANNUAL SUMMARY'!$DH$238)+SUMIFS('ANNUAL SUMMARY'!$EQ$344,DU18,'ANNUAL SUMMARY'!$V$9,DF6,'ANNUAL SUMMARY'!$DH$296)+SUMIFS('ANNUAL SUMMARY'!$EQ$402,DU18,'ANNUAL SUMMARY'!$V$9,DF6,'ANNUAL SUMMARY'!$DH$354)+SUMIFS('ANNUAL SUMMARY'!$EQ$460,DU18,'ANNUAL SUMMARY'!$V$9,DF6,'ANNUAL SUMMARY'!$DH$412)+SUMIFS('ANNUAL SUMMARY'!$EQ$518,DU18,'ANNUAL SUMMARY'!$V$9,DF6,'ANNUAL SUMMARY'!$DH$470)+SUMIFS('ANNUAL SUMMARY'!$EQ$576,DU18,'ANNUAL SUMMARY'!$V$9,DF6,'ANNUAL SUMMARY'!$DH$528)+SUMIFS('ANNUAL SUMMARY'!$EQ$634,DU18,'ANNUAL SUMMARY'!$V$9,DF6,'ANNUAL SUMMARY'!$DH$586)+SUMIFS('ANNUAL SUMMARY'!$EQ$692,DU18,'ANNUAL SUMMARY'!$V$9,DF6,'ANNUAL SUMMARY'!$DH$644)+SUMIFS('ANNUAL SUMMARY'!$GN$54,DU18,'ANNUAL SUMMARY'!$V$9,DF6,'ANNUAL SUMMARY'!$FE$6)+SUMIFS('ANNUAL SUMMARY'!$GN$112,DU18,'ANNUAL SUMMARY'!$V$9,DF6,'ANNUAL SUMMARY'!$FE$64)+SUMIFS('ANNUAL SUMMARY'!$GN$170,DU18,'ANNUAL SUMMARY'!$V$9,DF6,'ANNUAL SUMMARY'!$FE$122)+SUMIFS('ANNUAL SUMMARY'!$GN$228,DU18,'ANNUAL SUMMARY'!$V$9,DF6,'ANNUAL SUMMARY'!$FE$180)+SUMIFS('ANNUAL SUMMARY'!$GN$286,DU18,'ANNUAL SUMMARY'!$V$9,DF6,'ANNUAL SUMMARY'!$FE$238)+SUMIFS('ANNUAL SUMMARY'!$GN$344,DU18,'ANNUAL SUMMARY'!$V$9,DF6,'ANNUAL SUMMARY'!$FE$296)+SUMIFS('ANNUAL SUMMARY'!$GN$402,DU18,'ANNUAL SUMMARY'!$V$9,DF6,'ANNUAL SUMMARY'!$FE$354)+SUMIFS('ANNUAL SUMMARY'!$GN$460,DU18,'ANNUAL SUMMARY'!$V$9,DF6,'ANNUAL SUMMARY'!$FE$412)+SUMIFS('ANNUAL SUMMARY'!$GN$518,DU18,'ANNUAL SUMMARY'!$V$9,DF6,'ANNUAL SUMMARY'!$FE$470)+SUMIFS('ANNUAL SUMMARY'!$GN$576,DU18,'ANNUAL SUMMARY'!$V$9,DF6,'ANNUAL SUMMARY'!$FE$528)+SUMIFS('ANNUAL SUMMARY'!$GN$634,DU18,'ANNUAL SUMMARY'!$V$9,DF6,'ANNUAL SUMMARY'!$FE$586)+SUMIFS('ANNUAL SUMMARY'!$GN$692,DU18,'ANNUAL SUMMARY'!$V$9,DF6,'ANNUAL SUMMARY'!$FE$644)</f>
        <v>0</v>
      </c>
      <c r="EP18" s="1257"/>
      <c r="EQ18" s="1262"/>
      <c r="ER18" s="1263"/>
      <c r="ES18" s="154"/>
      <c r="ET18" s="732"/>
      <c r="EU18" s="733"/>
      <c r="EV18" s="733"/>
      <c r="EW18" s="733"/>
      <c r="EX18" s="795"/>
      <c r="EY18" s="796"/>
      <c r="EZ18" s="796"/>
      <c r="FA18" s="796"/>
      <c r="FB18" s="796"/>
      <c r="FC18" s="796"/>
      <c r="FD18" s="797"/>
      <c r="FE18" s="624"/>
      <c r="FF18" s="695" t="str">
        <f>'ANNUAL SUMMARY'!$O$22</f>
        <v>IFR</v>
      </c>
      <c r="FG18" s="696"/>
      <c r="FH18" s="696"/>
      <c r="FI18" s="696"/>
      <c r="FJ18" s="696"/>
      <c r="FK18" s="755">
        <f>SUMIF('ANNUAL SUMMARY'!$FE$622,FC6,'ANNUAL SUMMARY'!$FM$638)+SUMIF('ANNUAL SUMMARY'!$DH$622,FC6,'ANNUAL SUMMARY'!$DP$638)+SUMIF('ANNUAL SUMMARY'!$BI$622,FC6,'ANNUAL SUMMARY'!$BQ$638)+SUMIF('ANNUAL SUMMARY'!$L$622,FC6,'ANNUAL SUMMARY'!$T$638)+SUMIF('ANNUAL SUMMARY'!$FE$566,FC6,'ANNUAL SUMMARY'!$FM$582)+SUMIF('ANNUAL SUMMARY'!$DH$566,FC6,'ANNUAL SUMMARY'!$DP$582)+SUMIF('ANNUAL SUMMARY'!$BI$566,FC6,'ANNUAL SUMMARY'!$BQ$582)+SUMIF('ANNUAL SUMMARY'!$L$566,FC6,'ANNUAL SUMMARY'!$T$582)+SUMIF('ANNUAL SUMMARY'!$FE$510,FC6,'ANNUAL SUMMARY'!$FM$526)+SUMIF('ANNUAL SUMMARY'!$DH$510,FC6,'ANNUAL SUMMARY'!$DP$526)+SUMIF('ANNUAL SUMMARY'!$BI$510,FC6,'ANNUAL SUMMARY'!$BQ$526)+SUMIF('ANNUAL SUMMARY'!$L$510,FC6,'ANNUAL SUMMARY'!$T$526)+SUMIF('ANNUAL SUMMARY'!$FE$454,FC6,'ANNUAL SUMMARY'!$FM$470)+SUMIF('ANNUAL SUMMARY'!$DH$454,FC6,'ANNUAL SUMMARY'!$DP$470)+SUMIF('ANNUAL SUMMARY'!$BI$454,FC6,'ANNUAL SUMMARY'!$BQ$470)+SUMIF('ANNUAL SUMMARY'!$L$454,FC6,'ANNUAL SUMMARY'!$T$470)+SUMIF('ANNUAL SUMMARY'!$FE$398,FC6,'ANNUAL SUMMARY'!$FM$414)+SUMIF('ANNUAL SUMMARY'!$DH$398,FC6,'ANNUAL SUMMARY'!$DP$414)+SUMIF('ANNUAL SUMMARY'!$BI$398,FC6,'ANNUAL SUMMARY'!$BQ$414)+SUMIF('ANNUAL SUMMARY'!$L$398,FC6,'ANNUAL SUMMARY'!$T$414)+SUMIF('ANNUAL SUMMARY'!$FE$342,FC6,'ANNUAL SUMMARY'!$FM$358)+SUMIF('ANNUAL SUMMARY'!$DH$342,FC6,'ANNUAL SUMMARY'!$DP$358)+SUMIF('ANNUAL SUMMARY'!$BI$342,FC6,'ANNUAL SUMMARY'!$BQ$358)+SUMIF('ANNUAL SUMMARY'!$L$342,FC6,'ANNUAL SUMMARY'!$T$358)+SUMIF('ANNUAL SUMMARY'!$FE$286,FC6,'ANNUAL SUMMARY'!$FM$302)+SUMIF('ANNUAL SUMMARY'!$DH$286,FC6,'ANNUAL SUMMARY'!$DP$302)+SUMIF('ANNUAL SUMMARY'!$BI$286,FC6,'ANNUAL SUMMARY'!$BQ$302)+SUMIF('ANNUAL SUMMARY'!$L$286,FC6,'ANNUAL SUMMARY'!$T$302)+SUMIF('ANNUAL SUMMARY'!$FE$230,FC6,'ANNUAL SUMMARY'!$FM$246)+SUMIF('ANNUAL SUMMARY'!$DH$230,FC6,'ANNUAL SUMMARY'!$DP$246)+SUMIF('ANNUAL SUMMARY'!$BI$230,FC6,'ANNUAL SUMMARY'!$BQ$246)+SUMIF('ANNUAL SUMMARY'!$L$230,FC6,'ANNUAL SUMMARY'!$T$246)+SUMIF('ANNUAL SUMMARY'!$FE$174,FC6,'ANNUAL SUMMARY'!$FM$190)+SUMIF('ANNUAL SUMMARY'!$DH$174,FC6,'ANNUAL SUMMARY'!$DP$190)+SUMIF('ANNUAL SUMMARY'!$BI$174,FC6,'ANNUAL SUMMARY'!$BQ$190)+SUMIF('ANNUAL SUMMARY'!$L$174,FC6,'ANNUAL SUMMARY'!$T$190)+SUMIF('ANNUAL SUMMARY'!$FE$118,FC6,'ANNUAL SUMMARY'!$FM$134)+SUMIF('ANNUAL SUMMARY'!$DH$118,FC6,'ANNUAL SUMMARY'!$DP$134)+SUMIF('ANNUAL SUMMARY'!$BI$118,FC6,'ANNUAL SUMMARY'!$BQ$134)+SUMIF('ANNUAL SUMMARY'!$L$118,FC6,'ANNUAL SUMMARY'!$T$134)+SUMIF('ANNUAL SUMMARY'!$FE$62,FC6,'ANNUAL SUMMARY'!$FM$78)+SUMIF('ANNUAL SUMMARY'!$DH$62,FC6,'ANNUAL SUMMARY'!$DP$78)+SUMIF('ANNUAL SUMMARY'!$BI$62,FC6,'ANNUAL SUMMARY'!$BQ$78)+SUMIF('ANNUAL SUMMARY'!$L$62,FC6,'ANNUAL SUMMARY'!$T$78)+SUMIF('ANNUAL SUMMARY'!$FE$6,FC6,'ANNUAL SUMMARY'!$FM$22)+SUMIF('ANNUAL SUMMARY'!$DH$6,FC6,'ANNUAL SUMMARY'!$DP$22)+SUMIF('ANNUAL SUMMARY'!$BI$6,FC6,'ANNUAL SUMMARY'!$BQ$22)+SUMIF('ANNUAL SUMMARY'!$L$6,FC6,'ANNUAL SUMMARY'!$T$22)+SUMIF('PREVIOUS LOGS'!$K$6,FC6,'PREVIOUS LOGS'!$S$18)+SUMIF('PREVIOUS LOGS'!$K$59,$K$6,'PREVIOUS LOGS'!$S$71)+SUMIF('PREVIOUS LOGS'!$K$112,FC6,'PREVIOUS LOGS'!$S$124)+SUMIF('PREVIOUS LOGS'!$K$165,FC6,'PREVIOUS LOGS'!$S$177)+SUMIF('PREVIOUS LOGS'!$K$218,FC6,'PREVIOUS LOGS'!$S$230)+SUMIF('PREVIOUS LOGS'!$K$271,FC6,'PREVIOUS LOGS'!$S$283)+SUMIF('PREVIOUS LOGS'!$K$324,FC6,'PREVIOUS LOGS'!$S$336)+SUMIF('PREVIOUS LOGS'!$BH$6,FC6,'PREVIOUS LOGS'!$BP$18)+SUMIF('PREVIOUS LOGS'!$BH$59,$K$6,'PREVIOUS LOGS'!$BP$71)+SUMIF('PREVIOUS LOGS'!$BH$112,FC6,'PREVIOUS LOGS'!$BP$124)+SUMIF('PREVIOUS LOGS'!$BH$165,FC6,'PREVIOUS LOGS'!$BP$177)+SUMIF('PREVIOUS LOGS'!$BH$218,FC6,'PREVIOUS LOGS'!$BP$230)+SUMIF('PREVIOUS LOGS'!$BH$271,FC6,'PREVIOUS LOGS'!$BP$283)+SUMIF('PREVIOUS LOGS'!$BH$324,FC6,'PREVIOUS LOGS'!$BP$336)+SUMIF('PREVIOUS LOGS'!$DF$6,FC6,'PREVIOUS LOGS'!$DN$18)+SUMIF('PREVIOUS LOGS'!$DF$59,$K$6,'PREVIOUS LOGS'!$DN$71)+SUMIF('PREVIOUS LOGS'!$DF$112,FC6,'PREVIOUS LOGS'!$DN$124)+SUMIF('PREVIOUS LOGS'!$DF$165,FC6,'PREVIOUS LOGS'!$DN$177)+SUMIF('PREVIOUS LOGS'!$DF$218,FC6,'PREVIOUS LOGS'!$DN$230)+SUMIF('PREVIOUS LOGS'!$DF$271,FC6,'PREVIOUS LOGS'!$DN$283)+SUMIF('PREVIOUS LOGS'!$DF$324,FC6,'PREVIOUS LOGS'!$DN$336)+SUMIF('PREVIOUS LOGS'!$FC$6,FC6,'PREVIOUS LOGS'!$FK$18)+SUMIF('PREVIOUS LOGS'!$FC$59,$K$6,'PREVIOUS LOGS'!$FK$71)+SUMIF('PREVIOUS LOGS'!$FC$112,FC6,'PREVIOUS LOGS'!$FK$124)+SUMIF('PREVIOUS LOGS'!$FC$165,FC6,'PREVIOUS LOGS'!$FK$177)+SUMIF('PREVIOUS LOGS'!$FC$218,FC6,'PREVIOUS LOGS'!$FK$230)+SUMIF('PREVIOUS LOGS'!$FC$271,FC6,'PREVIOUS LOGS'!$FK$283)+SUMIF('PREVIOUS LOGS'!$FC$324,FC6,'PREVIOUS LOGS'!$FK$336)</f>
        <v>0</v>
      </c>
      <c r="FL18" s="755"/>
      <c r="FM18" s="755"/>
      <c r="FN18" s="755"/>
      <c r="FO18" s="755"/>
      <c r="FP18" s="755"/>
      <c r="FQ18" s="15"/>
      <c r="FR18" s="812">
        <f>IF(FR12=0," ",FR12+3)</f>
        <v>2025</v>
      </c>
      <c r="FS18" s="813"/>
      <c r="FT18" s="813"/>
      <c r="FU18" s="813"/>
      <c r="FV18" s="813"/>
      <c r="FW18" s="1118">
        <f>SUMIFS('ANNUAL SUMMARY'!$AF$54,FR18,'ANNUAL SUMMARY'!$V$9,FC6,'ANNUAL SUMMARY'!$L$6)+SUMIFS('ANNUAL SUMMARY'!$AF$112,FR18,'ANNUAL SUMMARY'!$V$9,FC6,'ANNUAL SUMMARY'!$L$64)+SUMIFS('ANNUAL SUMMARY'!$AF$170,FR18,'ANNUAL SUMMARY'!$V$9,FC6,'ANNUAL SUMMARY'!$L$122)+SUMIFS('ANNUAL SUMMARY'!$AF$228,FR18,'ANNUAL SUMMARY'!$V$9,FC6,'ANNUAL SUMMARY'!$L$180)+SUMIFS('ANNUAL SUMMARY'!$AF$286,FR18,'ANNUAL SUMMARY'!$V$9,FC6,'ANNUAL SUMMARY'!$L$238)+SUMIFS('ANNUAL SUMMARY'!$AF$344,FR18,'ANNUAL SUMMARY'!$V$9,FC6,'ANNUAL SUMMARY'!$L$296)+SUMIFS('ANNUAL SUMMARY'!$AF$402,FR18,'ANNUAL SUMMARY'!$V$9,FC6,'ANNUAL SUMMARY'!$L$354)+SUMIFS('ANNUAL SUMMARY'!$AF$460,FR18,'ANNUAL SUMMARY'!$V$9,FC6,'ANNUAL SUMMARY'!$L$412)+SUMIFS('ANNUAL SUMMARY'!$AF$518,FR18,'ANNUAL SUMMARY'!$V$9,FC6,'ANNUAL SUMMARY'!$L$470)+SUMIFS('ANNUAL SUMMARY'!$AF$576,FR18,'ANNUAL SUMMARY'!$V$9,FC6,'ANNUAL SUMMARY'!$L$528)+SUMIFS('ANNUAL SUMMARY'!$AF$634,FR18,'ANNUAL SUMMARY'!$V$9,FC6,'ANNUAL SUMMARY'!$L$586)+SUMIFS('ANNUAL SUMMARY'!$AF$692,FR18,'ANNUAL SUMMARY'!$V$9,FC6,'ANNUAL SUMMARY'!$L$644)+SUMIFS('ANNUAL SUMMARY'!$CC$54,FR18,'ANNUAL SUMMARY'!$V$9,FC6,'ANNUAL SUMMARY'!$BI$6)+SUMIFS('ANNUAL SUMMARY'!$CC$112,FR18,'ANNUAL SUMMARY'!$V$9,FC6,'ANNUAL SUMMARY'!$BI$64)+SUMIFS('ANNUAL SUMMARY'!$CC$170,FR18,'ANNUAL SUMMARY'!$V$9,FC6,'ANNUAL SUMMARY'!$BI$122)+SUMIFS('ANNUAL SUMMARY'!$CC$228,FR18,'ANNUAL SUMMARY'!$V$9,FC6,'ANNUAL SUMMARY'!$BI$180)+SUMIFS('ANNUAL SUMMARY'!$CC$286,FR18,'ANNUAL SUMMARY'!$V$9,FC6,'ANNUAL SUMMARY'!$BI$238)+SUMIFS('ANNUAL SUMMARY'!$CC$344,FR18,'ANNUAL SUMMARY'!$V$9,FC6,'ANNUAL SUMMARY'!$BI$296)+SUMIFS('ANNUAL SUMMARY'!$CC$402,FR18,'ANNUAL SUMMARY'!$V$9,FC6,'ANNUAL SUMMARY'!$BI$354)+SUMIFS('ANNUAL SUMMARY'!$CC$460,FR18,'ANNUAL SUMMARY'!$V$9,FC6,'ANNUAL SUMMARY'!$BI$412)+SUMIFS('ANNUAL SUMMARY'!$CC$518,FR18,'ANNUAL SUMMARY'!$V$9,FC6,'ANNUAL SUMMARY'!$BI$470)+SUMIFS('ANNUAL SUMMARY'!$CC$576,FR18,'ANNUAL SUMMARY'!$V$9,FC6,'ANNUAL SUMMARY'!$BI$528)+SUMIFS('ANNUAL SUMMARY'!$CC$634,FR18,'ANNUAL SUMMARY'!$V$9,FC6,'ANNUAL SUMMARY'!$BI$586)+SUMIFS('ANNUAL SUMMARY'!$CC$692,FR18,'ANNUAL SUMMARY'!$V$9,FC6,'ANNUAL SUMMARY'!$BI$644)+SUMIFS('ANNUAL SUMMARY'!$EB$54,FR18,'ANNUAL SUMMARY'!$V$9,FC6,'ANNUAL SUMMARY'!$DH$6)+SUMIFS('ANNUAL SUMMARY'!$EB$112,FR18,'ANNUAL SUMMARY'!$V$9,FC6,'ANNUAL SUMMARY'!$DH$64)+SUMIFS('ANNUAL SUMMARY'!$EB$170,FR18,'ANNUAL SUMMARY'!$V$9,FC6,'ANNUAL SUMMARY'!$DH$122)+SUMIFS('ANNUAL SUMMARY'!$EB$228,FR18,'ANNUAL SUMMARY'!$V$9,FC6,'ANNUAL SUMMARY'!$DH$180)+SUMIFS('ANNUAL SUMMARY'!$EB$286,FR18,'ANNUAL SUMMARY'!$V$9,FC6,'ANNUAL SUMMARY'!$DH$238)+SUMIFS('ANNUAL SUMMARY'!$EB$344,FR18,'ANNUAL SUMMARY'!$V$9,FC6,'ANNUAL SUMMARY'!$DH$296)+SUMIFS('ANNUAL SUMMARY'!$EB$402,FR18,'ANNUAL SUMMARY'!$V$9,FC6,'ANNUAL SUMMARY'!$DH$354)+SUMIFS('ANNUAL SUMMARY'!$EB$460,FR18,'ANNUAL SUMMARY'!$V$9,FC6,'ANNUAL SUMMARY'!$DH$412)+SUMIFS('ANNUAL SUMMARY'!$EB$518,FR18,'ANNUAL SUMMARY'!$V$9,FC6,'ANNUAL SUMMARY'!$DH$470)+SUMIFS('ANNUAL SUMMARY'!$EB$576,FR18,'ANNUAL SUMMARY'!$V$9,FC6,'ANNUAL SUMMARY'!$DH$528)+SUMIFS('ANNUAL SUMMARY'!$EB$634,FR18,'ANNUAL SUMMARY'!$V$9,FC6,'ANNUAL SUMMARY'!$DH$586)+SUMIFS('ANNUAL SUMMARY'!$EB$692,FR18,'ANNUAL SUMMARY'!$V$9,FC6,'ANNUAL SUMMARY'!$DH$644)+SUMIFS('ANNUAL SUMMARY'!$FY$54,FR18,'ANNUAL SUMMARY'!$V$9,FC6,'ANNUAL SUMMARY'!$FE$6)+SUMIFS('ANNUAL SUMMARY'!$FY$112,FR18,'ANNUAL SUMMARY'!$V$9,FC6,'ANNUAL SUMMARY'!$FE$64)+SUMIFS('ANNUAL SUMMARY'!$FY$170,FR18,'ANNUAL SUMMARY'!$V$9,FC6,'ANNUAL SUMMARY'!$FE$122)+SUMIFS('ANNUAL SUMMARY'!$FY$228,FR18,'ANNUAL SUMMARY'!$V$9,FC6,'ANNUAL SUMMARY'!$FE$180)+SUMIFS('ANNUAL SUMMARY'!$FY$286,FR18,'ANNUAL SUMMARY'!$V$9,FC6,'ANNUAL SUMMARY'!$FE$238)+SUMIFS('ANNUAL SUMMARY'!$FY$344,FR18,'ANNUAL SUMMARY'!$V$9,FC6,'ANNUAL SUMMARY'!$FE$296)+SUMIFS('ANNUAL SUMMARY'!$FY$402,FR18,'ANNUAL SUMMARY'!$V$9,FC6,'ANNUAL SUMMARY'!$FE$354)+SUMIFS('ANNUAL SUMMARY'!$FY$460,FR18,'ANNUAL SUMMARY'!$V$9,FC6,'ANNUAL SUMMARY'!$FE$412)+SUMIFS('ANNUAL SUMMARY'!$FY$518,FR18,'ANNUAL SUMMARY'!$V$9,FC6,'ANNUAL SUMMARY'!$FE$470)+SUMIFS('ANNUAL SUMMARY'!$FY$576,FR18,'ANNUAL SUMMARY'!$V$9,FC6,'ANNUAL SUMMARY'!$FE$528)+SUMIFS('ANNUAL SUMMARY'!$FY$634,FR18,'ANNUAL SUMMARY'!$V$9,FC6,'ANNUAL SUMMARY'!$FE$586)+SUMIFS('ANNUAL SUMMARY'!$FY$692,FR18,'ANNUAL SUMMARY'!$V$9,FC6,'ANNUAL SUMMARY'!$FE$644)</f>
        <v>0</v>
      </c>
      <c r="FX18" s="727"/>
      <c r="FY18" s="727"/>
      <c r="FZ18" s="727"/>
      <c r="GA18" s="727">
        <f>SUMIFS('ANNUAL SUMMARY'!$AJ$54,FR18,'ANNUAL SUMMARY'!$V$9,FC6,'ANNUAL SUMMARY'!$L$6)+SUMIFS('ANNUAL SUMMARY'!$AJ$112,FR18,'ANNUAL SUMMARY'!$V$9,FC6,'ANNUAL SUMMARY'!$L$64)+SUMIFS('ANNUAL SUMMARY'!$AJ$170,FR18,'ANNUAL SUMMARY'!$V$9,FC6,'ANNUAL SUMMARY'!$L$122)+SUMIFS('ANNUAL SUMMARY'!$AJ$228,FR18,'ANNUAL SUMMARY'!$V$9,FC6,'ANNUAL SUMMARY'!$L$180)+SUMIFS('ANNUAL SUMMARY'!$AJ$286,FR18,'ANNUAL SUMMARY'!$V$9,FC6,'ANNUAL SUMMARY'!$L$238)+SUMIFS('ANNUAL SUMMARY'!$AJ$344,FR18,'ANNUAL SUMMARY'!$V$9,FC6,'ANNUAL SUMMARY'!$L$296)+SUMIFS('ANNUAL SUMMARY'!$AJ$402,FR18,'ANNUAL SUMMARY'!$V$9,FC6,'ANNUAL SUMMARY'!$L$354)+SUMIFS('ANNUAL SUMMARY'!$AJ$460,FR18,'ANNUAL SUMMARY'!$V$9,FC6,'ANNUAL SUMMARY'!$L$412)+SUMIFS('ANNUAL SUMMARY'!$AJ$518,FR18,'ANNUAL SUMMARY'!$V$9,FC6,'ANNUAL SUMMARY'!$L$470)+SUMIFS('ANNUAL SUMMARY'!$AJ$576,FR18,'ANNUAL SUMMARY'!$V$9,FC6,'ANNUAL SUMMARY'!$L$528)+SUMIFS('ANNUAL SUMMARY'!$AJ$634,FR18,'ANNUAL SUMMARY'!$V$9,FC6,'ANNUAL SUMMARY'!$L$586)+SUMIFS('ANNUAL SUMMARY'!$AJ$692,FR18,'ANNUAL SUMMARY'!$V$9,FC6,'ANNUAL SUMMARY'!$L$644)+SUMIFS('ANNUAL SUMMARY'!$CG$54,FR18,'ANNUAL SUMMARY'!$V$9,FC6,'ANNUAL SUMMARY'!$BI$6)+SUMIFS('ANNUAL SUMMARY'!$CG$112,FR18,'ANNUAL SUMMARY'!$V$9,FC6,'ANNUAL SUMMARY'!$BI$64)+SUMIFS('ANNUAL SUMMARY'!$CG$170,FR18,'ANNUAL SUMMARY'!$V$9,FC6,'ANNUAL SUMMARY'!$BI$122)+SUMIFS('ANNUAL SUMMARY'!$CG$228,FR18,'ANNUAL SUMMARY'!$V$9,FC6,'ANNUAL SUMMARY'!$BI$180)+SUMIFS('ANNUAL SUMMARY'!$CG$286,FR18,'ANNUAL SUMMARY'!$V$9,FC6,'ANNUAL SUMMARY'!$BI$238)+SUMIFS('ANNUAL SUMMARY'!$CG$344,FR18,'ANNUAL SUMMARY'!$V$9,FC6,'ANNUAL SUMMARY'!$BI$296)+SUMIFS('ANNUAL SUMMARY'!$CG$402,FR18,'ANNUAL SUMMARY'!$V$9,FC6,'ANNUAL SUMMARY'!$BI$354)+SUMIFS('ANNUAL SUMMARY'!$CG$460,FR18,'ANNUAL SUMMARY'!$V$9,FC6,'ANNUAL SUMMARY'!$BI$412)+SUMIFS('ANNUAL SUMMARY'!$CG$518,FR18,'ANNUAL SUMMARY'!$V$9,FC6,'ANNUAL SUMMARY'!$BI$470)+SUMIFS('ANNUAL SUMMARY'!$CG$576,FR18,'ANNUAL SUMMARY'!$V$9,FC6,'ANNUAL SUMMARY'!$BI$528)+SUMIFS('ANNUAL SUMMARY'!$CG$634,FR18,'ANNUAL SUMMARY'!$V$9,FC6,'ANNUAL SUMMARY'!$BI$586)+SUMIFS('ANNUAL SUMMARY'!$CG$692,FR18,'ANNUAL SUMMARY'!$V$9,FC6,'ANNUAL SUMMARY'!$BI$644)+SUMIFS('ANNUAL SUMMARY'!$EF$54,FR18,'ANNUAL SUMMARY'!$V$9,FC6,'ANNUAL SUMMARY'!$DH$6)+SUMIFS('ANNUAL SUMMARY'!$EF$112,FR18,'ANNUAL SUMMARY'!$V$9,FC6,'ANNUAL SUMMARY'!$DH$64)+SUMIFS('ANNUAL SUMMARY'!$EF$170,FR18,'ANNUAL SUMMARY'!$V$9,FC6,'ANNUAL SUMMARY'!$DH$122)+SUMIFS('ANNUAL SUMMARY'!$EF$228,FR18,'ANNUAL SUMMARY'!$V$9,FC6,'ANNUAL SUMMARY'!$DH$180)+SUMIFS('ANNUAL SUMMARY'!$EF$286,FR18,'ANNUAL SUMMARY'!$V$9,FC6,'ANNUAL SUMMARY'!$DH$238)+SUMIFS('ANNUAL SUMMARY'!$EF$344,FR18,'ANNUAL SUMMARY'!$V$9,FC6,'ANNUAL SUMMARY'!$DH$296)+SUMIFS('ANNUAL SUMMARY'!$EF$402,FR18,'ANNUAL SUMMARY'!$V$9,FC6,'ANNUAL SUMMARY'!$DH$354)+SUMIFS('ANNUAL SUMMARY'!$EF$460,FR18,'ANNUAL SUMMARY'!$V$9,FC6,'ANNUAL SUMMARY'!$DH$412)+SUMIFS('ANNUAL SUMMARY'!$EF$518,FR18,'ANNUAL SUMMARY'!$V$9,FC6,'ANNUAL SUMMARY'!$DH$470)+SUMIFS('ANNUAL SUMMARY'!$EF$576,FR18,'ANNUAL SUMMARY'!$V$9,FC6,'ANNUAL SUMMARY'!$DH$528)+SUMIFS('ANNUAL SUMMARY'!$EF$634,FR18,'ANNUAL SUMMARY'!$V$9,FC6,'ANNUAL SUMMARY'!$DH$586)+SUMIFS('ANNUAL SUMMARY'!$EF$692,FR18,'ANNUAL SUMMARY'!$V$9,FC6,'ANNUAL SUMMARY'!$DH$644)+SUMIFS('ANNUAL SUMMARY'!$GC$54,FR18,'ANNUAL SUMMARY'!$V$9,FC6,'ANNUAL SUMMARY'!$FE$6)+SUMIFS('ANNUAL SUMMARY'!$GC$112,FR18,'ANNUAL SUMMARY'!$V$9,FC6,'ANNUAL SUMMARY'!$FE$64)+SUMIFS('ANNUAL SUMMARY'!$GC$170,FR18,'ANNUAL SUMMARY'!$V$9,FC6,'ANNUAL SUMMARY'!$FE$122)+SUMIFS('ANNUAL SUMMARY'!$GC$228,FR18,'ANNUAL SUMMARY'!$V$9,FC6,'ANNUAL SUMMARY'!$FE$180)+SUMIFS('ANNUAL SUMMARY'!$GC$286,FR18,'ANNUAL SUMMARY'!$V$9,FC6,'ANNUAL SUMMARY'!$FE$238)+SUMIFS('ANNUAL SUMMARY'!$GC$344,FR18,'ANNUAL SUMMARY'!$V$9,FC6,'ANNUAL SUMMARY'!$FE$296)+SUMIFS('ANNUAL SUMMARY'!$GC$402,FR18,'ANNUAL SUMMARY'!$V$9,FC6,'ANNUAL SUMMARY'!$FE$354)+SUMIFS('ANNUAL SUMMARY'!$GC$460,FR18,'ANNUAL SUMMARY'!$V$9,FC6,'ANNUAL SUMMARY'!$FE$412)+SUMIFS('ANNUAL SUMMARY'!$GC$518,FR18,'ANNUAL SUMMARY'!$V$9,FC6,'ANNUAL SUMMARY'!$FE$470)+SUMIFS('ANNUAL SUMMARY'!$GC$576,FR18,'ANNUAL SUMMARY'!$V$9,FC6,'ANNUAL SUMMARY'!$FE$528)+SUMIFS('ANNUAL SUMMARY'!$GC$634,FR18,'ANNUAL SUMMARY'!$V$9,FC6,'ANNUAL SUMMARY'!$FE$586)+SUMIFS('ANNUAL SUMMARY'!$GC$692,FR18,'ANNUAL SUMMARY'!$V$9,FC6,'ANNUAL SUMMARY'!$FE$644)</f>
        <v>0</v>
      </c>
      <c r="GB18" s="727"/>
      <c r="GC18" s="727"/>
      <c r="GD18" s="727"/>
      <c r="GE18" s="727">
        <f>SUMIFS('ANNUAL SUMMARY'!$AN$54,FR18,'ANNUAL SUMMARY'!$V$9,FC6,'ANNUAL SUMMARY'!$L$6)+SUMIFS('ANNUAL SUMMARY'!$AN$112,FR18,'ANNUAL SUMMARY'!$V$9,FC6,'ANNUAL SUMMARY'!$L$64)+SUMIFS('ANNUAL SUMMARY'!$AN$170,FR18,'ANNUAL SUMMARY'!$V$9,FC6,'ANNUAL SUMMARY'!$L$122)+SUMIFS('ANNUAL SUMMARY'!$AN$228,FR18,'ANNUAL SUMMARY'!$V$9,FC6,'ANNUAL SUMMARY'!$L$180)+SUMIFS('ANNUAL SUMMARY'!$AN$286,FR18,'ANNUAL SUMMARY'!$V$9,FC6,'ANNUAL SUMMARY'!$L$238)+SUMIFS('ANNUAL SUMMARY'!$AN$344,FR18,'ANNUAL SUMMARY'!$V$9,FC6,'ANNUAL SUMMARY'!$L$296)+SUMIFS('ANNUAL SUMMARY'!$AN$402,FR18,'ANNUAL SUMMARY'!$V$9,FC6,'ANNUAL SUMMARY'!$L$354)+SUMIFS('ANNUAL SUMMARY'!$AN$460,FR18,'ANNUAL SUMMARY'!$V$9,FC6,'ANNUAL SUMMARY'!$L$412)+SUMIFS('ANNUAL SUMMARY'!$AN$518,FR18,'ANNUAL SUMMARY'!$V$9,FC6,'ANNUAL SUMMARY'!$L$470)+SUMIFS('ANNUAL SUMMARY'!$AN$576,FR18,'ANNUAL SUMMARY'!$V$9,FC6,'ANNUAL SUMMARY'!$L$528)+SUMIFS('ANNUAL SUMMARY'!$AN$634,FR18,'ANNUAL SUMMARY'!$V$9,FC6,'ANNUAL SUMMARY'!$L$586)+SUMIFS('ANNUAL SUMMARY'!$AN$692,FR18,'ANNUAL SUMMARY'!$V$9,FC6,'ANNUAL SUMMARY'!$L$644)+SUMIFS('ANNUAL SUMMARY'!$CK$54,FR18,'ANNUAL SUMMARY'!$V$9,FC6,'ANNUAL SUMMARY'!$BI$6)+SUMIFS('ANNUAL SUMMARY'!$CK$112,FR18,'ANNUAL SUMMARY'!$V$9,FC6,'ANNUAL SUMMARY'!$BI$64)+SUMIFS('ANNUAL SUMMARY'!$CK$170,FR18,'ANNUAL SUMMARY'!$V$9,FC6,'ANNUAL SUMMARY'!$BI$122)+SUMIFS('ANNUAL SUMMARY'!$CK$228,FR18,'ANNUAL SUMMARY'!$V$9,FC6,'ANNUAL SUMMARY'!$BI$180)+SUMIFS('ANNUAL SUMMARY'!$CK$286,FR18,'ANNUAL SUMMARY'!$V$9,FC6,'ANNUAL SUMMARY'!$BI$238)+SUMIFS('ANNUAL SUMMARY'!$CK$344,FR18,'ANNUAL SUMMARY'!$V$9,FC6,'ANNUAL SUMMARY'!$BI$296)+SUMIFS('ANNUAL SUMMARY'!$CK$402,FR18,'ANNUAL SUMMARY'!$V$9,FC6,'ANNUAL SUMMARY'!$BI$354)+SUMIFS('ANNUAL SUMMARY'!$CK$460,FR18,'ANNUAL SUMMARY'!$V$9,FC6,'ANNUAL SUMMARY'!$BI$412)+SUMIFS('ANNUAL SUMMARY'!$CK$518,FR18,'ANNUAL SUMMARY'!$V$9,FC6,'ANNUAL SUMMARY'!$BI$470)+SUMIFS('ANNUAL SUMMARY'!$CK$576,FR18,'ANNUAL SUMMARY'!$V$9,FC6,'ANNUAL SUMMARY'!$BI$528)+SUMIFS('ANNUAL SUMMARY'!$CK$634,FR18,'ANNUAL SUMMARY'!$V$9,FC6,'ANNUAL SUMMARY'!$BI$586)+SUMIFS('ANNUAL SUMMARY'!$CK$692,FR18,'ANNUAL SUMMARY'!$V$9,FC6,'ANNUAL SUMMARY'!$BI$644)+SUMIFS('ANNUAL SUMMARY'!$EJ$54,FR18,'ANNUAL SUMMARY'!$V$9,FC6,'ANNUAL SUMMARY'!$DH$6)+SUMIFS('ANNUAL SUMMARY'!$EJ$112,FR18,'ANNUAL SUMMARY'!$V$9,FC6,'ANNUAL SUMMARY'!$DH$64)+SUMIFS('ANNUAL SUMMARY'!$EJ$170,FR18,'ANNUAL SUMMARY'!$V$9,FC6,'ANNUAL SUMMARY'!$DH$122)+SUMIFS('ANNUAL SUMMARY'!$EJ$228,FR18,'ANNUAL SUMMARY'!$V$9,FC6,'ANNUAL SUMMARY'!$DH$180)+SUMIFS('ANNUAL SUMMARY'!$EJ$286,FR18,'ANNUAL SUMMARY'!$V$9,FC6,'ANNUAL SUMMARY'!$DH$238)+SUMIFS('ANNUAL SUMMARY'!$EJ$344,FR18,'ANNUAL SUMMARY'!$V$9,FC6,'ANNUAL SUMMARY'!$DH$296)+SUMIFS('ANNUAL SUMMARY'!$EJ$402,FR18,'ANNUAL SUMMARY'!$V$9,FC6,'ANNUAL SUMMARY'!$DH$354)+SUMIFS('ANNUAL SUMMARY'!$EJ$460,FR18,'ANNUAL SUMMARY'!$V$9,FC6,'ANNUAL SUMMARY'!$DH$412)+SUMIFS('ANNUAL SUMMARY'!$EJ$518,FR18,'ANNUAL SUMMARY'!$V$9,FC6,'ANNUAL SUMMARY'!$DH$470)+SUMIFS('ANNUAL SUMMARY'!$EJ$576,FR18,'ANNUAL SUMMARY'!$V$9,FC6,'ANNUAL SUMMARY'!$DH$528)+SUMIFS('ANNUAL SUMMARY'!$EJ$634,FR18,'ANNUAL SUMMARY'!$V$9,FC6,'ANNUAL SUMMARY'!$DH$586)+SUMIFS('ANNUAL SUMMARY'!$EJ$692,FR18,'ANNUAL SUMMARY'!$V$9,FC6,'ANNUAL SUMMARY'!$DH$644)+SUMIFS('ANNUAL SUMMARY'!$GG$54,FR18,'ANNUAL SUMMARY'!$V$9,FC6,'ANNUAL SUMMARY'!$FE$6)+SUMIFS('ANNUAL SUMMARY'!$GG$112,FR18,'ANNUAL SUMMARY'!$V$9,FC6,'ANNUAL SUMMARY'!$FE$64)+SUMIFS('ANNUAL SUMMARY'!$GG$170,FR18,'ANNUAL SUMMARY'!$V$9,FC6,'ANNUAL SUMMARY'!$FE$122)+SUMIFS('ANNUAL SUMMARY'!$GG$228,FR18,'ANNUAL SUMMARY'!$V$9,FC6,'ANNUAL SUMMARY'!$FE$180)+SUMIFS('ANNUAL SUMMARY'!$GG$286,FR18,'ANNUAL SUMMARY'!$V$9,FC6,'ANNUAL SUMMARY'!$FE$238)+SUMIFS('ANNUAL SUMMARY'!$GG$344,FR18,'ANNUAL SUMMARY'!$V$9,FC6,'ANNUAL SUMMARY'!$FE$296)+SUMIFS('ANNUAL SUMMARY'!$GG$402,FR18,'ANNUAL SUMMARY'!$V$9,FC6,'ANNUAL SUMMARY'!$FE$354)+SUMIFS('ANNUAL SUMMARY'!$GG$460,FR18,'ANNUAL SUMMARY'!$V$9,FC6,'ANNUAL SUMMARY'!$FE$412)+SUMIFS('ANNUAL SUMMARY'!$GG$518,FR18,'ANNUAL SUMMARY'!$V$9,FC6,'ANNUAL SUMMARY'!$FE$470)+SUMIFS('ANNUAL SUMMARY'!$GG$576,FR18,'ANNUAL SUMMARY'!$V$9,FC6,'ANNUAL SUMMARY'!$FE$528)+SUMIFS('ANNUAL SUMMARY'!$GG$634,FR18,'ANNUAL SUMMARY'!$V$9,FC6,'ANNUAL SUMMARY'!$FE$586)+SUMIFS('ANNUAL SUMMARY'!$GG$692,FR18,'ANNUAL SUMMARY'!$V$9,FC6,'ANNUAL SUMMARY'!$FE$644)</f>
        <v>0</v>
      </c>
      <c r="GF18" s="727"/>
      <c r="GG18" s="727"/>
      <c r="GH18" s="727"/>
      <c r="GI18" s="728">
        <f>SUMIFS('ANNUAL SUMMARY'!$AR$54,FR18,'ANNUAL SUMMARY'!$V$9,FC6,'ANNUAL SUMMARY'!$L$6)+SUMIFS('ANNUAL SUMMARY'!$AR$112,FR18,'ANNUAL SUMMARY'!$V$9,FC6,'ANNUAL SUMMARY'!$L$64)+SUMIFS('ANNUAL SUMMARY'!$AR$170,FR18,'ANNUAL SUMMARY'!$V$9,FC6,'ANNUAL SUMMARY'!$L$122)+SUMIFS('ANNUAL SUMMARY'!$AR$228,FR18,'ANNUAL SUMMARY'!$V$9,FC6,'ANNUAL SUMMARY'!$L$180)+SUMIFS('ANNUAL SUMMARY'!$AR$286,FR18,'ANNUAL SUMMARY'!$V$9,FC6,'ANNUAL SUMMARY'!$L$238)+SUMIFS('ANNUAL SUMMARY'!$AR$344,FR18,'ANNUAL SUMMARY'!$V$9,FC6,'ANNUAL SUMMARY'!$L$296)+SUMIFS('ANNUAL SUMMARY'!$AR$402,FR18,'ANNUAL SUMMARY'!$V$9,FC6,'ANNUAL SUMMARY'!$L$354)+SUMIFS('ANNUAL SUMMARY'!$AR$460,FR18,'ANNUAL SUMMARY'!$V$9,FC6,'ANNUAL SUMMARY'!$L$412)+SUMIFS('ANNUAL SUMMARY'!$AR$518,FR18,'ANNUAL SUMMARY'!$V$9,FC6,'ANNUAL SUMMARY'!$L$470)+SUMIFS('ANNUAL SUMMARY'!$AR$576,FR18,'ANNUAL SUMMARY'!$V$9,FC6,'ANNUAL SUMMARY'!$L$528)+SUMIFS('ANNUAL SUMMARY'!$AR$634,FR18,'ANNUAL SUMMARY'!$V$9,FC6,'ANNUAL SUMMARY'!$L$586)+SUMIFS('ANNUAL SUMMARY'!$AR$692,FR18,'ANNUAL SUMMARY'!$V$9,FC6,'ANNUAL SUMMARY'!$L$644)+SUMIFS('ANNUAL SUMMARY'!$CO$54,FR18,'ANNUAL SUMMARY'!$V$9,FC6,'ANNUAL SUMMARY'!$BI$6)+SUMIFS('ANNUAL SUMMARY'!$CO$112,FR18,'ANNUAL SUMMARY'!$V$9,FC6,'ANNUAL SUMMARY'!$BI$64)+SUMIFS('ANNUAL SUMMARY'!$CO$170,FR18,'ANNUAL SUMMARY'!$V$9,FC6,'ANNUAL SUMMARY'!$BI$122)+SUMIFS('ANNUAL SUMMARY'!$CO$228,FR18,'ANNUAL SUMMARY'!$V$9,FC6,'ANNUAL SUMMARY'!$BI$180)+SUMIFS('ANNUAL SUMMARY'!$CO$286,FR18,'ANNUAL SUMMARY'!$V$9,FC6,'ANNUAL SUMMARY'!$BI$238)+SUMIFS('ANNUAL SUMMARY'!$CO$344,FR18,'ANNUAL SUMMARY'!$V$9,FC6,'ANNUAL SUMMARY'!$BI$296)+SUMIFS('ANNUAL SUMMARY'!$CO$402,FR18,'ANNUAL SUMMARY'!$V$9,FC6,'ANNUAL SUMMARY'!$BI$354)+SUMIFS('ANNUAL SUMMARY'!$CO$460,FR18,'ANNUAL SUMMARY'!$V$9,FC6,'ANNUAL SUMMARY'!$BI$412)+SUMIFS('ANNUAL SUMMARY'!$CO$518,FR18,'ANNUAL SUMMARY'!$V$9,FC6,'ANNUAL SUMMARY'!$BI$470)+SUMIFS('ANNUAL SUMMARY'!$CO$576,FR18,'ANNUAL SUMMARY'!$V$9,FC6,'ANNUAL SUMMARY'!$BI$528)+SUMIFS('ANNUAL SUMMARY'!$CO$634,FR18,'ANNUAL SUMMARY'!$V$9,FC6,'ANNUAL SUMMARY'!$BI$586)+SUMIFS('ANNUAL SUMMARY'!$CO$692,FR18,'ANNUAL SUMMARY'!$V$9,FC6,'ANNUAL SUMMARY'!$BI$644)+SUMIFS('ANNUAL SUMMARY'!$EN$54,FR18,'ANNUAL SUMMARY'!$V$9,FC6,'ANNUAL SUMMARY'!$DH$6)+SUMIFS('ANNUAL SUMMARY'!$EN$112,FR18,'ANNUAL SUMMARY'!$V$9,FC6,'ANNUAL SUMMARY'!$DH$64)+SUMIFS('ANNUAL SUMMARY'!$EN$170,FR18,'ANNUAL SUMMARY'!$V$9,FC6,'ANNUAL SUMMARY'!$DH$122)+SUMIFS('ANNUAL SUMMARY'!$EN$228,FR18,'ANNUAL SUMMARY'!$V$9,FC6,'ANNUAL SUMMARY'!$DH$180)+SUMIFS('ANNUAL SUMMARY'!$EN$286,FR18,'ANNUAL SUMMARY'!$V$9,FC6,'ANNUAL SUMMARY'!$DH$238)+SUMIFS('ANNUAL SUMMARY'!$EN$344,FR18,'ANNUAL SUMMARY'!$V$9,FC6,'ANNUAL SUMMARY'!$DH$296)+SUMIFS('ANNUAL SUMMARY'!$EN$402,FR18,'ANNUAL SUMMARY'!$V$9,FC6,'ANNUAL SUMMARY'!$DH$354)+SUMIFS('ANNUAL SUMMARY'!$EN$460,FR18,'ANNUAL SUMMARY'!$V$9,FC6,'ANNUAL SUMMARY'!$DH$412)+SUMIFS('ANNUAL SUMMARY'!$EN$518,FR18,'ANNUAL SUMMARY'!$V$9,FC6,'ANNUAL SUMMARY'!$DH$470)+SUMIFS('ANNUAL SUMMARY'!$EN$576,FR18,'ANNUAL SUMMARY'!$V$9,FC6,'ANNUAL SUMMARY'!$DH$528)+SUMIFS('ANNUAL SUMMARY'!$EN$634,FR18,'ANNUAL SUMMARY'!$V$9,FC6,'ANNUAL SUMMARY'!$DH$586)+SUMIFS('ANNUAL SUMMARY'!$EN$692,FR18,'ANNUAL SUMMARY'!$V$9,FC6,'ANNUAL SUMMARY'!$DH$644)+SUMIFS('ANNUAL SUMMARY'!$GK$54,FR18,'ANNUAL SUMMARY'!$V$9,FC6,'ANNUAL SUMMARY'!$FE$6)+SUMIFS('ANNUAL SUMMARY'!$GK$112,FR18,'ANNUAL SUMMARY'!$V$9,FC6,'ANNUAL SUMMARY'!$FE$64)+SUMIFS('ANNUAL SUMMARY'!$GK$170,FR18,'ANNUAL SUMMARY'!$V$9,FC6,'ANNUAL SUMMARY'!$FE$122)+SUMIFS('ANNUAL SUMMARY'!$GK$228,FR18,'ANNUAL SUMMARY'!$V$9,FC6,'ANNUAL SUMMARY'!$FE$180)+SUMIFS('ANNUAL SUMMARY'!$GK$286,FR18,'ANNUAL SUMMARY'!$V$9,FC6,'ANNUAL SUMMARY'!$FE$238)+SUMIFS('ANNUAL SUMMARY'!$GK$344,FR18,'ANNUAL SUMMARY'!$V$9,FC6,'ANNUAL SUMMARY'!$FE$296)+SUMIFS('ANNUAL SUMMARY'!$GK$402,FR18,'ANNUAL SUMMARY'!$V$9,FC6,'ANNUAL SUMMARY'!$FE$354)+SUMIFS('ANNUAL SUMMARY'!$GK$460,FR18,'ANNUAL SUMMARY'!$V$9,FC6,'ANNUAL SUMMARY'!$FE$412)+SUMIFS('ANNUAL SUMMARY'!$GK$518,FR18,'ANNUAL SUMMARY'!$V$9,FC6,'ANNUAL SUMMARY'!$FE$470)+SUMIFS('ANNUAL SUMMARY'!$GK$576,FR18,'ANNUAL SUMMARY'!$V$9,FC6,'ANNUAL SUMMARY'!$FE$528)+SUMIFS('ANNUAL SUMMARY'!$GK$634,FR18,'ANNUAL SUMMARY'!$V$9,FC6,'ANNUAL SUMMARY'!$FE$586)+SUMIFS('ANNUAL SUMMARY'!$GK$692,FR18,'ANNUAL SUMMARY'!$V$9,FC6,'ANNUAL SUMMARY'!$FE$644)</f>
        <v>0</v>
      </c>
      <c r="GJ18" s="728"/>
      <c r="GK18" s="728"/>
      <c r="GL18" s="728">
        <f>SUMIFS('ANNUAL SUMMARY'!$AU$54,FR18,'ANNUAL SUMMARY'!$V$9,FC6,'ANNUAL SUMMARY'!$L$6)+SUMIFS('ANNUAL SUMMARY'!$AU$112,FR18,'ANNUAL SUMMARY'!$V$9,FC6,'ANNUAL SUMMARY'!$L$64)+SUMIFS('ANNUAL SUMMARY'!$AU$170,FR18,'ANNUAL SUMMARY'!$V$9,FC6,'ANNUAL SUMMARY'!$L$122)+SUMIFS('ANNUAL SUMMARY'!$AU$228,FR18,'ANNUAL SUMMARY'!$V$9,FC6,'ANNUAL SUMMARY'!$L$180)+SUMIFS('ANNUAL SUMMARY'!$AU$286,FR18,'ANNUAL SUMMARY'!$V$9,FC6,'ANNUAL SUMMARY'!$L$238)+SUMIFS('ANNUAL SUMMARY'!$AU$344,FR18,'ANNUAL SUMMARY'!$V$9,FC6,'ANNUAL SUMMARY'!$L$296)+SUMIFS('ANNUAL SUMMARY'!$AU$402,FR18,'ANNUAL SUMMARY'!$V$9,FC6,'ANNUAL SUMMARY'!$L$354)+SUMIFS('ANNUAL SUMMARY'!$AU$460,FR18,'ANNUAL SUMMARY'!$V$9,FC6,'ANNUAL SUMMARY'!$L$412)+SUMIFS('ANNUAL SUMMARY'!$AU$518,FR18,'ANNUAL SUMMARY'!$V$9,FC6,'ANNUAL SUMMARY'!$L$470)+SUMIFS('ANNUAL SUMMARY'!$AU$576,FR18,'ANNUAL SUMMARY'!$V$9,FC6,'ANNUAL SUMMARY'!$L$528)+SUMIFS('ANNUAL SUMMARY'!$AU$634,FR18,'ANNUAL SUMMARY'!$V$9,FC6,'ANNUAL SUMMARY'!$L$586)+SUMIFS('ANNUAL SUMMARY'!$AU$692,FR18,'ANNUAL SUMMARY'!$V$9,FC6,'ANNUAL SUMMARY'!$L$644)+SUMIFS('ANNUAL SUMMARY'!$CR$54,FR18,'ANNUAL SUMMARY'!$V$9,FC6,'ANNUAL SUMMARY'!$BI$6)+SUMIFS('ANNUAL SUMMARY'!$CR$112,FR18,'ANNUAL SUMMARY'!$V$9,FC6,'ANNUAL SUMMARY'!$BI$64)+SUMIFS('ANNUAL SUMMARY'!$CR$170,FR18,'ANNUAL SUMMARY'!$V$9,FC6,'ANNUAL SUMMARY'!$BI$122)+SUMIFS('ANNUAL SUMMARY'!$CR$228,FR18,'ANNUAL SUMMARY'!$V$9,FC6,'ANNUAL SUMMARY'!$BI$180)+SUMIFS('ANNUAL SUMMARY'!$CR$286,FR18,'ANNUAL SUMMARY'!$V$9,FC6,'ANNUAL SUMMARY'!$BI$238)+SUMIFS('ANNUAL SUMMARY'!$CR$344,FR18,'ANNUAL SUMMARY'!$V$9,FC6,'ANNUAL SUMMARY'!$BI$296)+SUMIFS('ANNUAL SUMMARY'!$CR$402,FR18,'ANNUAL SUMMARY'!$V$9,FC6,'ANNUAL SUMMARY'!$BI$354)+SUMIFS('ANNUAL SUMMARY'!$CR$460,FR18,'ANNUAL SUMMARY'!$V$9,FC6,'ANNUAL SUMMARY'!$BI$412)+SUMIFS('ANNUAL SUMMARY'!$CR$518,FR18,'ANNUAL SUMMARY'!$V$9,FC6,'ANNUAL SUMMARY'!$BI$470)+SUMIFS('ANNUAL SUMMARY'!$CR$576,FR18,'ANNUAL SUMMARY'!$V$9,FC6,'ANNUAL SUMMARY'!$BI$528)+SUMIFS('ANNUAL SUMMARY'!$CR$634,FR18,'ANNUAL SUMMARY'!$V$9,FC6,'ANNUAL SUMMARY'!$BI$586)+SUMIFS('ANNUAL SUMMARY'!$CR$692,FR18,'ANNUAL SUMMARY'!$V$9,FC6,'ANNUAL SUMMARY'!$BI$644)+SUMIFS('ANNUAL SUMMARY'!$EQ$54,FR18,'ANNUAL SUMMARY'!$V$9,FC6,'ANNUAL SUMMARY'!$DH$6)+SUMIFS('ANNUAL SUMMARY'!$EQ$112,FR18,'ANNUAL SUMMARY'!$V$9,FC6,'ANNUAL SUMMARY'!$DH$64)+SUMIFS('ANNUAL SUMMARY'!$EQ$170,FR18,'ANNUAL SUMMARY'!$V$9,FC6,'ANNUAL SUMMARY'!$DH$122)+SUMIFS('ANNUAL SUMMARY'!$EQ$228,FR18,'ANNUAL SUMMARY'!$V$9,FC6,'ANNUAL SUMMARY'!$DH$180)+SUMIFS('ANNUAL SUMMARY'!$EQ$286,FR18,'ANNUAL SUMMARY'!$V$9,FC6,'ANNUAL SUMMARY'!$DH$238)+SUMIFS('ANNUAL SUMMARY'!$EQ$344,FR18,'ANNUAL SUMMARY'!$V$9,FC6,'ANNUAL SUMMARY'!$DH$296)+SUMIFS('ANNUAL SUMMARY'!$EQ$402,FR18,'ANNUAL SUMMARY'!$V$9,FC6,'ANNUAL SUMMARY'!$DH$354)+SUMIFS('ANNUAL SUMMARY'!$EQ$460,FR18,'ANNUAL SUMMARY'!$V$9,FC6,'ANNUAL SUMMARY'!$DH$412)+SUMIFS('ANNUAL SUMMARY'!$EQ$518,FR18,'ANNUAL SUMMARY'!$V$9,FC6,'ANNUAL SUMMARY'!$DH$470)+SUMIFS('ANNUAL SUMMARY'!$EQ$576,FR18,'ANNUAL SUMMARY'!$V$9,FC6,'ANNUAL SUMMARY'!$DH$528)+SUMIFS('ANNUAL SUMMARY'!$EQ$634,FR18,'ANNUAL SUMMARY'!$V$9,FC6,'ANNUAL SUMMARY'!$DH$586)+SUMIFS('ANNUAL SUMMARY'!$EQ$692,FR18,'ANNUAL SUMMARY'!$V$9,FC6,'ANNUAL SUMMARY'!$DH$644)+SUMIFS('ANNUAL SUMMARY'!$GN$54,FR18,'ANNUAL SUMMARY'!$V$9,FC6,'ANNUAL SUMMARY'!$FE$6)+SUMIFS('ANNUAL SUMMARY'!$GN$112,FR18,'ANNUAL SUMMARY'!$V$9,FC6,'ANNUAL SUMMARY'!$FE$64)+SUMIFS('ANNUAL SUMMARY'!$GN$170,FR18,'ANNUAL SUMMARY'!$V$9,FC6,'ANNUAL SUMMARY'!$FE$122)+SUMIFS('ANNUAL SUMMARY'!$GN$228,FR18,'ANNUAL SUMMARY'!$V$9,FC6,'ANNUAL SUMMARY'!$FE$180)+SUMIFS('ANNUAL SUMMARY'!$GN$286,FR18,'ANNUAL SUMMARY'!$V$9,FC6,'ANNUAL SUMMARY'!$FE$238)+SUMIFS('ANNUAL SUMMARY'!$GN$344,FR18,'ANNUAL SUMMARY'!$V$9,FC6,'ANNUAL SUMMARY'!$FE$296)+SUMIFS('ANNUAL SUMMARY'!$GN$402,FR18,'ANNUAL SUMMARY'!$V$9,FC6,'ANNUAL SUMMARY'!$FE$354)+SUMIFS('ANNUAL SUMMARY'!$GN$460,FR18,'ANNUAL SUMMARY'!$V$9,FC6,'ANNUAL SUMMARY'!$FE$412)+SUMIFS('ANNUAL SUMMARY'!$GN$518,FR18,'ANNUAL SUMMARY'!$V$9,FC6,'ANNUAL SUMMARY'!$FE$470)+SUMIFS('ANNUAL SUMMARY'!$GN$576,FR18,'ANNUAL SUMMARY'!$V$9,FC6,'ANNUAL SUMMARY'!$FE$528)+SUMIFS('ANNUAL SUMMARY'!$GN$634,FR18,'ANNUAL SUMMARY'!$V$9,FC6,'ANNUAL SUMMARY'!$FE$586)+SUMIFS('ANNUAL SUMMARY'!$GN$692,FR18,'ANNUAL SUMMARY'!$V$9,FC6,'ANNUAL SUMMARY'!$FE$644)</f>
        <v>0</v>
      </c>
      <c r="GM18" s="728"/>
      <c r="GN18" s="728"/>
      <c r="GO18" s="1263"/>
    </row>
    <row r="19" spans="1:197" ht="4.5" customHeight="1" x14ac:dyDescent="0.25">
      <c r="A19" s="154"/>
      <c r="B19" s="658"/>
      <c r="C19" s="658"/>
      <c r="D19" s="658"/>
      <c r="E19" s="658"/>
      <c r="F19" s="624"/>
      <c r="G19" s="624"/>
      <c r="H19" s="624"/>
      <c r="I19" s="624"/>
      <c r="J19" s="624"/>
      <c r="K19" s="624"/>
      <c r="L19" s="624"/>
      <c r="M19" s="624"/>
      <c r="N19" s="624"/>
      <c r="O19" s="624"/>
      <c r="P19" s="624"/>
      <c r="Q19" s="624"/>
      <c r="R19" s="624"/>
      <c r="S19" s="624"/>
      <c r="T19" s="624"/>
      <c r="U19" s="624"/>
      <c r="V19" s="624"/>
      <c r="W19" s="624"/>
      <c r="X19" s="624"/>
      <c r="Y19" s="15"/>
      <c r="Z19" s="814"/>
      <c r="AA19" s="815"/>
      <c r="AB19" s="815"/>
      <c r="AC19" s="815"/>
      <c r="AD19" s="815"/>
      <c r="AE19" s="727"/>
      <c r="AF19" s="727"/>
      <c r="AG19" s="727"/>
      <c r="AH19" s="727"/>
      <c r="AI19" s="727"/>
      <c r="AJ19" s="727"/>
      <c r="AK19" s="727"/>
      <c r="AL19" s="727"/>
      <c r="AM19" s="727"/>
      <c r="AN19" s="727"/>
      <c r="AO19" s="727"/>
      <c r="AP19" s="727"/>
      <c r="AQ19" s="728"/>
      <c r="AR19" s="728"/>
      <c r="AS19" s="728"/>
      <c r="AT19" s="728"/>
      <c r="AU19" s="728"/>
      <c r="AV19" s="1260"/>
      <c r="AW19" s="1263"/>
      <c r="AX19" s="154"/>
      <c r="AY19" s="658"/>
      <c r="AZ19" s="658"/>
      <c r="BA19" s="658"/>
      <c r="BB19" s="658"/>
      <c r="BC19" s="624"/>
      <c r="BD19" s="624"/>
      <c r="BE19" s="624"/>
      <c r="BF19" s="624"/>
      <c r="BG19" s="624"/>
      <c r="BH19" s="624"/>
      <c r="BI19" s="624"/>
      <c r="BJ19" s="624"/>
      <c r="BK19" s="624"/>
      <c r="BL19" s="624"/>
      <c r="BM19" s="624"/>
      <c r="BN19" s="624"/>
      <c r="BO19" s="624"/>
      <c r="BP19" s="624"/>
      <c r="BQ19" s="624"/>
      <c r="BR19" s="624"/>
      <c r="BS19" s="624"/>
      <c r="BT19" s="624"/>
      <c r="BU19" s="624"/>
      <c r="BV19" s="15"/>
      <c r="BW19" s="814"/>
      <c r="BX19" s="815"/>
      <c r="BY19" s="815"/>
      <c r="BZ19" s="815"/>
      <c r="CA19" s="815"/>
      <c r="CB19" s="727"/>
      <c r="CC19" s="727"/>
      <c r="CD19" s="727"/>
      <c r="CE19" s="727"/>
      <c r="CF19" s="727"/>
      <c r="CG19" s="727"/>
      <c r="CH19" s="727"/>
      <c r="CI19" s="727"/>
      <c r="CJ19" s="727"/>
      <c r="CK19" s="727"/>
      <c r="CL19" s="727"/>
      <c r="CM19" s="727"/>
      <c r="CN19" s="728"/>
      <c r="CO19" s="728"/>
      <c r="CP19" s="728"/>
      <c r="CQ19" s="728"/>
      <c r="CR19" s="728"/>
      <c r="CS19" s="728"/>
      <c r="CT19" s="1263"/>
      <c r="CU19" s="1250"/>
      <c r="CV19" s="154"/>
      <c r="CW19" s="658"/>
      <c r="CX19" s="658"/>
      <c r="CY19" s="658"/>
      <c r="CZ19" s="658"/>
      <c r="DA19" s="624"/>
      <c r="DB19" s="624"/>
      <c r="DC19" s="624"/>
      <c r="DD19" s="624"/>
      <c r="DE19" s="624"/>
      <c r="DF19" s="624"/>
      <c r="DG19" s="624"/>
      <c r="DH19" s="624"/>
      <c r="DI19" s="624"/>
      <c r="DJ19" s="624"/>
      <c r="DK19" s="624"/>
      <c r="DL19" s="624"/>
      <c r="DM19" s="624"/>
      <c r="DN19" s="624"/>
      <c r="DO19" s="624"/>
      <c r="DP19" s="624"/>
      <c r="DQ19" s="624"/>
      <c r="DR19" s="624"/>
      <c r="DS19" s="624"/>
      <c r="DT19" s="15"/>
      <c r="DU19" s="814"/>
      <c r="DV19" s="815"/>
      <c r="DW19" s="815"/>
      <c r="DX19" s="815"/>
      <c r="DY19" s="815"/>
      <c r="DZ19" s="727"/>
      <c r="EA19" s="727"/>
      <c r="EB19" s="727"/>
      <c r="EC19" s="727"/>
      <c r="ED19" s="727"/>
      <c r="EE19" s="727"/>
      <c r="EF19" s="727"/>
      <c r="EG19" s="727"/>
      <c r="EH19" s="727"/>
      <c r="EI19" s="727"/>
      <c r="EJ19" s="727"/>
      <c r="EK19" s="727"/>
      <c r="EL19" s="728"/>
      <c r="EM19" s="728"/>
      <c r="EN19" s="728"/>
      <c r="EO19" s="728"/>
      <c r="EP19" s="728"/>
      <c r="EQ19" s="1260"/>
      <c r="ER19" s="1263"/>
      <c r="ES19" s="154"/>
      <c r="ET19" s="658"/>
      <c r="EU19" s="658"/>
      <c r="EV19" s="658"/>
      <c r="EW19" s="658"/>
      <c r="EX19" s="624"/>
      <c r="EY19" s="624"/>
      <c r="EZ19" s="624"/>
      <c r="FA19" s="624"/>
      <c r="FB19" s="624"/>
      <c r="FC19" s="624"/>
      <c r="FD19" s="624"/>
      <c r="FE19" s="624"/>
      <c r="FF19" s="624"/>
      <c r="FG19" s="624"/>
      <c r="FH19" s="624"/>
      <c r="FI19" s="624"/>
      <c r="FJ19" s="624"/>
      <c r="FK19" s="624"/>
      <c r="FL19" s="624"/>
      <c r="FM19" s="624"/>
      <c r="FN19" s="624"/>
      <c r="FO19" s="624"/>
      <c r="FP19" s="624"/>
      <c r="FQ19" s="15"/>
      <c r="FR19" s="814"/>
      <c r="FS19" s="815"/>
      <c r="FT19" s="815"/>
      <c r="FU19" s="815"/>
      <c r="FV19" s="815"/>
      <c r="FW19" s="727"/>
      <c r="FX19" s="727"/>
      <c r="FY19" s="727"/>
      <c r="FZ19" s="727"/>
      <c r="GA19" s="727"/>
      <c r="GB19" s="727"/>
      <c r="GC19" s="727"/>
      <c r="GD19" s="727"/>
      <c r="GE19" s="727"/>
      <c r="GF19" s="727"/>
      <c r="GG19" s="727"/>
      <c r="GH19" s="727"/>
      <c r="GI19" s="728"/>
      <c r="GJ19" s="728"/>
      <c r="GK19" s="728"/>
      <c r="GL19" s="728"/>
      <c r="GM19" s="728"/>
      <c r="GN19" s="728"/>
      <c r="GO19" s="1263"/>
    </row>
    <row r="20" spans="1:197" ht="11.25" customHeight="1" x14ac:dyDescent="0.25">
      <c r="A20" s="154"/>
      <c r="B20" s="798" t="str">
        <f>'ANNUAL SUMMARY'!$C$24</f>
        <v>INSTR.</v>
      </c>
      <c r="C20" s="730"/>
      <c r="D20" s="730"/>
      <c r="E20" s="730"/>
      <c r="F20" s="792">
        <f>SUMIF('ANNUAL SUMMARY'!$FE$622,K6,'ANNUAL SUMMARY'!$FA$640)+SUMIF('ANNUAL SUMMARY'!$DH$622,K6,'ANNUAL SUMMARY'!$DD$640)+SUMIF('ANNUAL SUMMARY'!$BI$622,K6,'ANNUAL SUMMARY'!$BE$640)+SUMIF('ANNUAL SUMMARY'!$L$622,K6,'ANNUAL SUMMARY'!$H$640)+SUMIF('ANNUAL SUMMARY'!$FE$566,K6,'ANNUAL SUMMARY'!$FA$584)+SUMIF('ANNUAL SUMMARY'!$DH$566,K6,'ANNUAL SUMMARY'!$DD$584)+SUMIF('ANNUAL SUMMARY'!$BI$566,K6,'ANNUAL SUMMARY'!$BE$584)+SUMIF('ANNUAL SUMMARY'!$L$566,K6,'ANNUAL SUMMARY'!$H$584)+SUMIF('ANNUAL SUMMARY'!$FE$510,K6,'ANNUAL SUMMARY'!$FA$528)+SUMIF('ANNUAL SUMMARY'!$DH$510,K6,'ANNUAL SUMMARY'!$DD$528)+SUMIF('ANNUAL SUMMARY'!$BI$510,K6,'ANNUAL SUMMARY'!$BE$528)+SUMIF('ANNUAL SUMMARY'!$L$510,K6,'ANNUAL SUMMARY'!$H$528)+SUMIF('ANNUAL SUMMARY'!$FE$454,K6,'ANNUAL SUMMARY'!$FA$472)+SUMIF('ANNUAL SUMMARY'!$DH$454,K6,'ANNUAL SUMMARY'!$DD$472)+SUMIF('ANNUAL SUMMARY'!$BI$454,K6,'ANNUAL SUMMARY'!$BE$472)+SUMIF('ANNUAL SUMMARY'!$L$454,K6,'ANNUAL SUMMARY'!$H$472)+SUMIF('ANNUAL SUMMARY'!$FE$398,K6,'ANNUAL SUMMARY'!$FA$416)+SUMIF('ANNUAL SUMMARY'!$DH$398,K6,'ANNUAL SUMMARY'!$DD$416)+SUMIF('ANNUAL SUMMARY'!$BI$398,K6,'ANNUAL SUMMARY'!$BE$416)+SUMIF('ANNUAL SUMMARY'!$L$398,K6,'ANNUAL SUMMARY'!$H$416)+SUMIF('ANNUAL SUMMARY'!$FE$342,K6,'ANNUAL SUMMARY'!$FA$360)+SUMIF('ANNUAL SUMMARY'!$DH$342,K6,'ANNUAL SUMMARY'!$DD$360)+SUMIF('ANNUAL SUMMARY'!$BI$342,K6,'ANNUAL SUMMARY'!$BE$360)+SUMIF('ANNUAL SUMMARY'!$L$342,K6,'ANNUAL SUMMARY'!$H$360)+SUMIF('ANNUAL SUMMARY'!$FE$286,K6,'ANNUAL SUMMARY'!$FA$304)+SUMIF('ANNUAL SUMMARY'!$DH$286,K6,'ANNUAL SUMMARY'!$DD$304)+SUMIF('ANNUAL SUMMARY'!$BI$286,K6,'ANNUAL SUMMARY'!$BE$304)+SUMIF('ANNUAL SUMMARY'!$L$286,K6,'ANNUAL SUMMARY'!$H$304)+SUMIF('ANNUAL SUMMARY'!$FE$230,K6,'ANNUAL SUMMARY'!$FA$248)+SUMIF('ANNUAL SUMMARY'!$DH$230,K6,'ANNUAL SUMMARY'!$DD$248)+SUMIF('ANNUAL SUMMARY'!$BI$230,K6,'ANNUAL SUMMARY'!$BE$248)+SUMIF('ANNUAL SUMMARY'!$L$230,K6,'ANNUAL SUMMARY'!$H$248)+SUMIF('ANNUAL SUMMARY'!$FE$174,K6,'ANNUAL SUMMARY'!$FA$192)+SUMIF('ANNUAL SUMMARY'!$DH$174,K6,'ANNUAL SUMMARY'!$DD$192)+SUMIF('ANNUAL SUMMARY'!$BI$174,K6,'ANNUAL SUMMARY'!$BE$192)+SUMIF('ANNUAL SUMMARY'!$L$174,K6,'ANNUAL SUMMARY'!$H$192)+SUMIF('ANNUAL SUMMARY'!$FE$118,K6,'ANNUAL SUMMARY'!$FA$136)+SUMIF('ANNUAL SUMMARY'!$DH$118,K6,'ANNUAL SUMMARY'!$DD$136)+SUMIF('ANNUAL SUMMARY'!$BI$118,K6,'ANNUAL SUMMARY'!$BE$136)+SUMIF('ANNUAL SUMMARY'!$L$118,K6,'ANNUAL SUMMARY'!$H$136)+SUMIF('ANNUAL SUMMARY'!$FE$62,K6,'ANNUAL SUMMARY'!$FA$80)+SUMIF('ANNUAL SUMMARY'!$DH$62,K6,'ANNUAL SUMMARY'!$DD$80)+SUMIF('ANNUAL SUMMARY'!$BI$62,K6,'ANNUAL SUMMARY'!$BE$80)+SUMIF('ANNUAL SUMMARY'!$L$62,K6,'ANNUAL SUMMARY'!$H$80)+SUMIF('ANNUAL SUMMARY'!$FE$6,K6,'ANNUAL SUMMARY'!$FA$24)+SUMIF('ANNUAL SUMMARY'!$DH$6,K6,'ANNUAL SUMMARY'!$DD$24)+SUMIF('ANNUAL SUMMARY'!$BI$6,K6,'ANNUAL SUMMARY'!$BE$24)+SUMIF('ANNUAL SUMMARY'!$L$6,K6,'ANNUAL SUMMARY'!$H$24)+SUMIF('PREVIOUS LOGS'!$K$6,K6,'PREVIOUS LOGS'!$F$20)+SUMIF('PREVIOUS LOGS'!$K$59,$K$6,'PREVIOUS LOGS'!$F$73)+SUMIF('PREVIOUS LOGS'!$K$112,K6,'PREVIOUS LOGS'!$F$126)+SUMIF('PREVIOUS LOGS'!$K$165,K6,'PREVIOUS LOGS'!$F$179)+SUMIF('PREVIOUS LOGS'!$K$218,K6,'PREVIOUS LOGS'!$F$232)+SUMIF('PREVIOUS LOGS'!$K$271,K6,'PREVIOUS LOGS'!$F$285)+SUMIF('PREVIOUS LOGS'!$K$324,K6,'PREVIOUS LOGS'!$F$338)+SUMIF('PREVIOUS LOGS'!$BH$6,K6,'PREVIOUS LOGS'!$BD$20)+SUMIF('PREVIOUS LOGS'!$BH$59,$K$6,'PREVIOUS LOGS'!$BD$73)+SUMIF('PREVIOUS LOGS'!$BH$112,K6,'PREVIOUS LOGS'!$BD$126)+SUMIF('PREVIOUS LOGS'!$BH$165,K6,'PREVIOUS LOGS'!$BD$179)+SUMIF('PREVIOUS LOGS'!$BH$218,K6,'PREVIOUS LOGS'!$BD$232)+SUMIF('PREVIOUS LOGS'!$BH$271,K6,'PREVIOUS LOGS'!$BD$285)+SUMIF('PREVIOUS LOGS'!$BH$324,K6,'PREVIOUS LOGS'!$BD$338)+SUMIF('PREVIOUS LOGS'!$DF$6,K6,'PREVIOUS LOGS'!$DB$20)+SUMIF('PREVIOUS LOGS'!$DF$59,$K$6,'PREVIOUS LOGS'!$DB$73)+SUMIF('PREVIOUS LOGS'!$DF$112,K6,'PREVIOUS LOGS'!$DB$126)+SUMIF('PREVIOUS LOGS'!$DF$165,K6,'PREVIOUS LOGS'!$DB$179)+SUMIF('PREVIOUS LOGS'!$DF$218,K6,'PREVIOUS LOGS'!$DB$232)+SUMIF('PREVIOUS LOGS'!$DF$271,K6,'PREVIOUS LOGS'!$DB$285)+SUMIF('PREVIOUS LOGS'!$DF$324,K6,'PREVIOUS LOGS'!$DB$338)+SUMIF('PREVIOUS LOGS'!$FC$6,K6,'PREVIOUS LOGS'!$EY$20)+SUMIF('PREVIOUS LOGS'!$FC$59,$K$6,'PREVIOUS LOGS'!$EY$73)+SUMIF('PREVIOUS LOGS'!$FC$112,K6,'PREVIOUS LOGS'!$EY$126)+SUMIF('PREVIOUS LOGS'!$FC$165,K6,'PREVIOUS LOGS'!$EY$179)+SUMIF('PREVIOUS LOGS'!$FC$218,K6,'PREVIOUS LOGS'!$EY$232)+SUMIF('PREVIOUS LOGS'!$FC$271,K6,'PREVIOUS LOGS'!$EY$285)+SUMIF('PREVIOUS LOGS'!$FC$324,K6,'PREVIOUS LOGS'!$EY$338)</f>
        <v>3.75</v>
      </c>
      <c r="G20" s="793"/>
      <c r="H20" s="793"/>
      <c r="I20" s="793"/>
      <c r="J20" s="793"/>
      <c r="K20" s="793"/>
      <c r="L20" s="794"/>
      <c r="M20" s="643"/>
      <c r="N20" s="878" t="str">
        <f>'ANNUAL SUMMARY'!$O$24</f>
        <v>LANDINGSS</v>
      </c>
      <c r="O20" s="879"/>
      <c r="P20" s="879"/>
      <c r="Q20" s="879"/>
      <c r="R20" s="879"/>
      <c r="S20" s="879"/>
      <c r="T20" s="879"/>
      <c r="U20" s="879"/>
      <c r="V20" s="879"/>
      <c r="W20" s="879"/>
      <c r="X20" s="880"/>
      <c r="Y20" s="15"/>
      <c r="Z20" s="812">
        <f>IF(Z12=0," ",Z12+4)</f>
        <v>2026</v>
      </c>
      <c r="AA20" s="813"/>
      <c r="AB20" s="813"/>
      <c r="AC20" s="813"/>
      <c r="AD20" s="813"/>
      <c r="AE20" s="1118">
        <f>SUMIFS('ANNUAL SUMMARY'!$AF$54,Z20,'ANNUAL SUMMARY'!$V$9,K6,'ANNUAL SUMMARY'!$L$6)+SUMIFS('ANNUAL SUMMARY'!$AF$112,Z20,'ANNUAL SUMMARY'!$V$9,K6,'ANNUAL SUMMARY'!$L$64)+SUMIFS('ANNUAL SUMMARY'!$AF$170,Z20,'ANNUAL SUMMARY'!$V$9,K6,'ANNUAL SUMMARY'!$L$122)+SUMIFS('ANNUAL SUMMARY'!$AF$228,Z20,'ANNUAL SUMMARY'!$V$9,K6,'ANNUAL SUMMARY'!$L$180)+SUMIFS('ANNUAL SUMMARY'!$AF$286,Z20,'ANNUAL SUMMARY'!$V$9,K6,'ANNUAL SUMMARY'!$L$238)+SUMIFS('ANNUAL SUMMARY'!$AF$344,Z20,'ANNUAL SUMMARY'!$V$9,K6,'ANNUAL SUMMARY'!$L$296)+SUMIFS('ANNUAL SUMMARY'!$AF$402,Z20,'ANNUAL SUMMARY'!$V$9,K6,'ANNUAL SUMMARY'!$L$354)+SUMIFS('ANNUAL SUMMARY'!$AF$460,Z20,'ANNUAL SUMMARY'!$V$9,K6,'ANNUAL SUMMARY'!$L$412)+SUMIFS('ANNUAL SUMMARY'!$AF$518,Z20,'ANNUAL SUMMARY'!$V$9,K6,'ANNUAL SUMMARY'!$L$470)+SUMIFS('ANNUAL SUMMARY'!$AF$576,Z20,'ANNUAL SUMMARY'!$V$9,K6,'ANNUAL SUMMARY'!$L$528)+SUMIFS('ANNUAL SUMMARY'!$AF$634,Z20,'ANNUAL SUMMARY'!$V$9,K6,'ANNUAL SUMMARY'!$L$586)+SUMIFS('ANNUAL SUMMARY'!$AF$692,Z20,'ANNUAL SUMMARY'!$V$9,K6,'ANNUAL SUMMARY'!$L$644)+SUMIFS('ANNUAL SUMMARY'!$CC$54,Z20,'ANNUAL SUMMARY'!$V$9,K6,'ANNUAL SUMMARY'!$BI$6)+SUMIFS('ANNUAL SUMMARY'!$CC$112,Z20,'ANNUAL SUMMARY'!$V$9,K6,'ANNUAL SUMMARY'!$BI$64)+SUMIFS('ANNUAL SUMMARY'!$CC$170,Z20,'ANNUAL SUMMARY'!$V$9,K6,'ANNUAL SUMMARY'!$BI$122)+SUMIFS('ANNUAL SUMMARY'!$CC$228,Z20,'ANNUAL SUMMARY'!$V$9,K6,'ANNUAL SUMMARY'!$BI$180)+SUMIFS('ANNUAL SUMMARY'!$CC$286,Z20,'ANNUAL SUMMARY'!$V$9,K6,'ANNUAL SUMMARY'!$BI$238)+SUMIFS('ANNUAL SUMMARY'!$CC$344,Z20,'ANNUAL SUMMARY'!$V$9,K6,'ANNUAL SUMMARY'!$BI$296)+SUMIFS('ANNUAL SUMMARY'!$CC$402,Z20,'ANNUAL SUMMARY'!$V$9,K6,'ANNUAL SUMMARY'!$BI$354)+SUMIFS('ANNUAL SUMMARY'!$CC$460,Z20,'ANNUAL SUMMARY'!$V$9,K6,'ANNUAL SUMMARY'!$BI$412)+SUMIFS('ANNUAL SUMMARY'!$CC$518,Z20,'ANNUAL SUMMARY'!$V$9,K6,'ANNUAL SUMMARY'!$BI$470)+SUMIFS('ANNUAL SUMMARY'!$CC$576,Z20,'ANNUAL SUMMARY'!$V$9,K6,'ANNUAL SUMMARY'!$BI$528)+SUMIFS('ANNUAL SUMMARY'!$CC$634,Z20,'ANNUAL SUMMARY'!$V$9,K6,'ANNUAL SUMMARY'!$BI$586)+SUMIFS('ANNUAL SUMMARY'!$CC$692,Z20,'ANNUAL SUMMARY'!$V$9,K6,'ANNUAL SUMMARY'!$BI$644)+SUMIFS('ANNUAL SUMMARY'!$EB$54,Z20,'ANNUAL SUMMARY'!$V$9,K6,'ANNUAL SUMMARY'!$DH$6)+SUMIFS('ANNUAL SUMMARY'!$EB$112,Z20,'ANNUAL SUMMARY'!$V$9,K6,'ANNUAL SUMMARY'!$DH$64)+SUMIFS('ANNUAL SUMMARY'!$EB$170,Z20,'ANNUAL SUMMARY'!$V$9,K6,'ANNUAL SUMMARY'!$DH$122)+SUMIFS('ANNUAL SUMMARY'!$EB$228,Z20,'ANNUAL SUMMARY'!$V$9,K6,'ANNUAL SUMMARY'!$DH$180)+SUMIFS('ANNUAL SUMMARY'!$EB$286,Z20,'ANNUAL SUMMARY'!$V$9,K6,'ANNUAL SUMMARY'!$DH$238)+SUMIFS('ANNUAL SUMMARY'!$EB$344,Z20,'ANNUAL SUMMARY'!$V$9,K6,'ANNUAL SUMMARY'!$DH$296)+SUMIFS('ANNUAL SUMMARY'!$EB$402,Z20,'ANNUAL SUMMARY'!$V$9,K6,'ANNUAL SUMMARY'!$DH$354)+SUMIFS('ANNUAL SUMMARY'!$EB$460,Z20,'ANNUAL SUMMARY'!$V$9,K6,'ANNUAL SUMMARY'!$DH$412)+SUMIFS('ANNUAL SUMMARY'!$EB$518,Z20,'ANNUAL SUMMARY'!$V$9,K6,'ANNUAL SUMMARY'!$DH$470)+SUMIFS('ANNUAL SUMMARY'!$EB$576,Z20,'ANNUAL SUMMARY'!$V$9,K6,'ANNUAL SUMMARY'!$DH$528)+SUMIFS('ANNUAL SUMMARY'!$EB$634,Z20,'ANNUAL SUMMARY'!$V$9,K6,'ANNUAL SUMMARY'!$DH$586)+SUMIFS('ANNUAL SUMMARY'!$EB$692,Z20,'ANNUAL SUMMARY'!$V$9,K6,'ANNUAL SUMMARY'!$DH$644)+SUMIFS('ANNUAL SUMMARY'!$FY$54,Z20,'ANNUAL SUMMARY'!$V$9,K6,'ANNUAL SUMMARY'!$FE$6)+SUMIFS('ANNUAL SUMMARY'!$FY$112,Z20,'ANNUAL SUMMARY'!$V$9,K6,'ANNUAL SUMMARY'!$FE$64)+SUMIFS('ANNUAL SUMMARY'!$FY$170,Z20,'ANNUAL SUMMARY'!$V$9,K6,'ANNUAL SUMMARY'!$FE$122)+SUMIFS('ANNUAL SUMMARY'!$FY$228,Z20,'ANNUAL SUMMARY'!$V$9,K6,'ANNUAL SUMMARY'!$FE$180)+SUMIFS('ANNUAL SUMMARY'!$FY$286,Z20,'ANNUAL SUMMARY'!$V$9,K6,'ANNUAL SUMMARY'!$FE$238)+SUMIFS('ANNUAL SUMMARY'!$FY$344,Z20,'ANNUAL SUMMARY'!$V$9,K6,'ANNUAL SUMMARY'!$FE$296)+SUMIFS('ANNUAL SUMMARY'!$FY$402,Z20,'ANNUAL SUMMARY'!$V$9,K6,'ANNUAL SUMMARY'!$FE$354)+SUMIFS('ANNUAL SUMMARY'!$FY$460,Z20,'ANNUAL SUMMARY'!$V$9,K6,'ANNUAL SUMMARY'!$FE$412)+SUMIFS('ANNUAL SUMMARY'!$FY$518,Z20,'ANNUAL SUMMARY'!$V$9,K6,'ANNUAL SUMMARY'!$FE$470)+SUMIFS('ANNUAL SUMMARY'!$FY$576,Z20,'ANNUAL SUMMARY'!$V$9,K6,'ANNUAL SUMMARY'!$FE$528)+SUMIFS('ANNUAL SUMMARY'!$FY$634,Z20,'ANNUAL SUMMARY'!$V$9,K6,'ANNUAL SUMMARY'!$FE$586)+SUMIFS('ANNUAL SUMMARY'!$FY$692,Z20,'ANNUAL SUMMARY'!$V$9,K6,'ANNUAL SUMMARY'!$FE$644)</f>
        <v>0</v>
      </c>
      <c r="AF20" s="727"/>
      <c r="AG20" s="727"/>
      <c r="AH20" s="727"/>
      <c r="AI20" s="727">
        <f>SUMIFS('ANNUAL SUMMARY'!$AJ$54,Z20,'ANNUAL SUMMARY'!$V$9,K6,'ANNUAL SUMMARY'!$L$6)+SUMIFS('ANNUAL SUMMARY'!$AJ$112,Z20,'ANNUAL SUMMARY'!$V$9,K6,'ANNUAL SUMMARY'!$L$64)+SUMIFS('ANNUAL SUMMARY'!$AJ$170,Z20,'ANNUAL SUMMARY'!$V$9,K6,'ANNUAL SUMMARY'!$L$122)+SUMIFS('ANNUAL SUMMARY'!$AJ$228,Z20,'ANNUAL SUMMARY'!$V$9,K6,'ANNUAL SUMMARY'!$L$180)+SUMIFS('ANNUAL SUMMARY'!$AJ$286,Z20,'ANNUAL SUMMARY'!$V$9,K6,'ANNUAL SUMMARY'!$L$238)+SUMIFS('ANNUAL SUMMARY'!$AJ$344,Z20,'ANNUAL SUMMARY'!$V$9,K6,'ANNUAL SUMMARY'!$L$296)+SUMIFS('ANNUAL SUMMARY'!$AJ$402,Z20,'ANNUAL SUMMARY'!$V$9,K6,'ANNUAL SUMMARY'!$L$354)+SUMIFS('ANNUAL SUMMARY'!$AJ$460,Z20,'ANNUAL SUMMARY'!$V$9,K6,'ANNUAL SUMMARY'!$L$412)+SUMIFS('ANNUAL SUMMARY'!$AJ$518,Z20,'ANNUAL SUMMARY'!$V$9,K6,'ANNUAL SUMMARY'!$L$470)+SUMIFS('ANNUAL SUMMARY'!$AJ$576,Z20,'ANNUAL SUMMARY'!$V$9,K6,'ANNUAL SUMMARY'!$L$528)+SUMIFS('ANNUAL SUMMARY'!$AJ$634,Z20,'ANNUAL SUMMARY'!$V$9,K6,'ANNUAL SUMMARY'!$L$586)+SUMIFS('ANNUAL SUMMARY'!$AJ$692,Z20,'ANNUAL SUMMARY'!$V$9,K6,'ANNUAL SUMMARY'!$L$644)+SUMIFS('ANNUAL SUMMARY'!$CG$54,Z20,'ANNUAL SUMMARY'!$V$9,K6,'ANNUAL SUMMARY'!$BI$6)+SUMIFS('ANNUAL SUMMARY'!$CG$112,Z20,'ANNUAL SUMMARY'!$V$9,K6,'ANNUAL SUMMARY'!$BI$64)+SUMIFS('ANNUAL SUMMARY'!$CG$170,Z20,'ANNUAL SUMMARY'!$V$9,K6,'ANNUAL SUMMARY'!$BI$122)+SUMIFS('ANNUAL SUMMARY'!$CG$228,Z20,'ANNUAL SUMMARY'!$V$9,K6,'ANNUAL SUMMARY'!$BI$180)+SUMIFS('ANNUAL SUMMARY'!$CG$286,Z20,'ANNUAL SUMMARY'!$V$9,K6,'ANNUAL SUMMARY'!$BI$238)+SUMIFS('ANNUAL SUMMARY'!$CG$344,Z20,'ANNUAL SUMMARY'!$V$9,K6,'ANNUAL SUMMARY'!$BI$296)+SUMIFS('ANNUAL SUMMARY'!$CG$402,Z20,'ANNUAL SUMMARY'!$V$9,K6,'ANNUAL SUMMARY'!$BI$354)+SUMIFS('ANNUAL SUMMARY'!$CG$460,Z20,'ANNUAL SUMMARY'!$V$9,K6,'ANNUAL SUMMARY'!$BI$412)+SUMIFS('ANNUAL SUMMARY'!$CG$518,Z20,'ANNUAL SUMMARY'!$V$9,K6,'ANNUAL SUMMARY'!$BI$470)+SUMIFS('ANNUAL SUMMARY'!$CG$576,Z20,'ANNUAL SUMMARY'!$V$9,K6,'ANNUAL SUMMARY'!$BI$528)+SUMIFS('ANNUAL SUMMARY'!$CG$634,Z20,'ANNUAL SUMMARY'!$V$9,K6,'ANNUAL SUMMARY'!$BI$586)+SUMIFS('ANNUAL SUMMARY'!$CG$692,Z20,'ANNUAL SUMMARY'!$V$9,K6,'ANNUAL SUMMARY'!$BI$644)+SUMIFS('ANNUAL SUMMARY'!$EF$54,Z20,'ANNUAL SUMMARY'!$V$9,K6,'ANNUAL SUMMARY'!$DH$6)+SUMIFS('ANNUAL SUMMARY'!$EF$112,Z20,'ANNUAL SUMMARY'!$V$9,K6,'ANNUAL SUMMARY'!$DH$64)+SUMIFS('ANNUAL SUMMARY'!$EF$170,Z20,'ANNUAL SUMMARY'!$V$9,K6,'ANNUAL SUMMARY'!$DH$122)+SUMIFS('ANNUAL SUMMARY'!$EF$228,Z20,'ANNUAL SUMMARY'!$V$9,K6,'ANNUAL SUMMARY'!$DH$180)+SUMIFS('ANNUAL SUMMARY'!$EF$286,Z20,'ANNUAL SUMMARY'!$V$9,K6,'ANNUAL SUMMARY'!$DH$238)+SUMIFS('ANNUAL SUMMARY'!$EF$344,Z20,'ANNUAL SUMMARY'!$V$9,K6,'ANNUAL SUMMARY'!$DH$296)+SUMIFS('ANNUAL SUMMARY'!$EF$402,Z20,'ANNUAL SUMMARY'!$V$9,K6,'ANNUAL SUMMARY'!$DH$354)+SUMIFS('ANNUAL SUMMARY'!$EF$460,Z20,'ANNUAL SUMMARY'!$V$9,K6,'ANNUAL SUMMARY'!$DH$412)+SUMIFS('ANNUAL SUMMARY'!$EF$518,Z20,'ANNUAL SUMMARY'!$V$9,K6,'ANNUAL SUMMARY'!$DH$470)+SUMIFS('ANNUAL SUMMARY'!$EF$576,Z20,'ANNUAL SUMMARY'!$V$9,K6,'ANNUAL SUMMARY'!$DH$528)+SUMIFS('ANNUAL SUMMARY'!$EF$634,Z20,'ANNUAL SUMMARY'!$V$9,K6,'ANNUAL SUMMARY'!$DH$586)+SUMIFS('ANNUAL SUMMARY'!$EF$692,Z20,'ANNUAL SUMMARY'!$V$9,K6,'ANNUAL SUMMARY'!$DH$644)+SUMIFS('ANNUAL SUMMARY'!$GC$54,Z20,'ANNUAL SUMMARY'!$V$9,K6,'ANNUAL SUMMARY'!$FE$6)+SUMIFS('ANNUAL SUMMARY'!$GC$112,Z20,'ANNUAL SUMMARY'!$V$9,K6,'ANNUAL SUMMARY'!$FE$64)+SUMIFS('ANNUAL SUMMARY'!$GC$170,Z20,'ANNUAL SUMMARY'!$V$9,K6,'ANNUAL SUMMARY'!$FE$122)+SUMIFS('ANNUAL SUMMARY'!$GC$228,Z20,'ANNUAL SUMMARY'!$V$9,K6,'ANNUAL SUMMARY'!$FE$180)+SUMIFS('ANNUAL SUMMARY'!$GC$286,Z20,'ANNUAL SUMMARY'!$V$9,K6,'ANNUAL SUMMARY'!$FE$238)+SUMIFS('ANNUAL SUMMARY'!$GC$344,Z20,'ANNUAL SUMMARY'!$V$9,K6,'ANNUAL SUMMARY'!$FE$296)+SUMIFS('ANNUAL SUMMARY'!$GC$402,Z20,'ANNUAL SUMMARY'!$V$9,K6,'ANNUAL SUMMARY'!$FE$354)+SUMIFS('ANNUAL SUMMARY'!$GC$460,Z20,'ANNUAL SUMMARY'!$V$9,K6,'ANNUAL SUMMARY'!$FE$412)+SUMIFS('ANNUAL SUMMARY'!$GC$518,Z20,'ANNUAL SUMMARY'!$V$9,K6,'ANNUAL SUMMARY'!$FE$470)+SUMIFS('ANNUAL SUMMARY'!$GC$576,Z20,'ANNUAL SUMMARY'!$V$9,K6,'ANNUAL SUMMARY'!$FE$528)+SUMIFS('ANNUAL SUMMARY'!$GC$634,Z20,'ANNUAL SUMMARY'!$V$9,K6,'ANNUAL SUMMARY'!$FE$586)+SUMIFS('ANNUAL SUMMARY'!$GC$692,Z20,'ANNUAL SUMMARY'!$V$9,K6,'ANNUAL SUMMARY'!$FE$644)</f>
        <v>0</v>
      </c>
      <c r="AJ20" s="727"/>
      <c r="AK20" s="727"/>
      <c r="AL20" s="727"/>
      <c r="AM20" s="727">
        <f>SUMIFS('ANNUAL SUMMARY'!$AN$54,Z20,'ANNUAL SUMMARY'!$V$9,K6,'ANNUAL SUMMARY'!$L$6)+SUMIFS('ANNUAL SUMMARY'!$AN$112,Z20,'ANNUAL SUMMARY'!$V$9,K6,'ANNUAL SUMMARY'!$L$64)+SUMIFS('ANNUAL SUMMARY'!$AN$170,Z20,'ANNUAL SUMMARY'!$V$9,K6,'ANNUAL SUMMARY'!$L$122)+SUMIFS('ANNUAL SUMMARY'!$AN$228,Z20,'ANNUAL SUMMARY'!$V$9,K6,'ANNUAL SUMMARY'!$L$180)+SUMIFS('ANNUAL SUMMARY'!$AN$286,Z20,'ANNUAL SUMMARY'!$V$9,K6,'ANNUAL SUMMARY'!$L$238)+SUMIFS('ANNUAL SUMMARY'!$AN$344,Z20,'ANNUAL SUMMARY'!$V$9,K6,'ANNUAL SUMMARY'!$L$296)+SUMIFS('ANNUAL SUMMARY'!$AN$402,Z20,'ANNUAL SUMMARY'!$V$9,K6,'ANNUAL SUMMARY'!$L$354)+SUMIFS('ANNUAL SUMMARY'!$AN$460,Z20,'ANNUAL SUMMARY'!$V$9,K6,'ANNUAL SUMMARY'!$L$412)+SUMIFS('ANNUAL SUMMARY'!$AN$518,Z20,'ANNUAL SUMMARY'!$V$9,K6,'ANNUAL SUMMARY'!$L$470)+SUMIFS('ANNUAL SUMMARY'!$AN$576,Z20,'ANNUAL SUMMARY'!$V$9,K6,'ANNUAL SUMMARY'!$L$528)+SUMIFS('ANNUAL SUMMARY'!$AN$634,Z20,'ANNUAL SUMMARY'!$V$9,K6,'ANNUAL SUMMARY'!$L$586)+SUMIFS('ANNUAL SUMMARY'!$AN$692,Z20,'ANNUAL SUMMARY'!$V$9,K6,'ANNUAL SUMMARY'!$L$644)+SUMIFS('ANNUAL SUMMARY'!$CK$54,Z20,'ANNUAL SUMMARY'!$V$9,K6,'ANNUAL SUMMARY'!$BI$6)+SUMIFS('ANNUAL SUMMARY'!$CK$112,Z20,'ANNUAL SUMMARY'!$V$9,K6,'ANNUAL SUMMARY'!$BI$64)+SUMIFS('ANNUAL SUMMARY'!$CK$170,Z20,'ANNUAL SUMMARY'!$V$9,K6,'ANNUAL SUMMARY'!$BI$122)+SUMIFS('ANNUAL SUMMARY'!$CK$228,Z20,'ANNUAL SUMMARY'!$V$9,K6,'ANNUAL SUMMARY'!$BI$180)+SUMIFS('ANNUAL SUMMARY'!$CK$286,Z20,'ANNUAL SUMMARY'!$V$9,K6,'ANNUAL SUMMARY'!$BI$238)+SUMIFS('ANNUAL SUMMARY'!$CK$344,Z20,'ANNUAL SUMMARY'!$V$9,K6,'ANNUAL SUMMARY'!$BI$296)+SUMIFS('ANNUAL SUMMARY'!$CK$402,Z20,'ANNUAL SUMMARY'!$V$9,K6,'ANNUAL SUMMARY'!$BI$354)+SUMIFS('ANNUAL SUMMARY'!$CK$460,Z20,'ANNUAL SUMMARY'!$V$9,K6,'ANNUAL SUMMARY'!$BI$412)+SUMIFS('ANNUAL SUMMARY'!$CK$518,Z20,'ANNUAL SUMMARY'!$V$9,K6,'ANNUAL SUMMARY'!$BI$470)+SUMIFS('ANNUAL SUMMARY'!$CK$576,Z20,'ANNUAL SUMMARY'!$V$9,K6,'ANNUAL SUMMARY'!$BI$528)+SUMIFS('ANNUAL SUMMARY'!$CK$634,Z20,'ANNUAL SUMMARY'!$V$9,K6,'ANNUAL SUMMARY'!$BI$586)+SUMIFS('ANNUAL SUMMARY'!$CK$692,Z20,'ANNUAL SUMMARY'!$V$9,K6,'ANNUAL SUMMARY'!$BI$644)+SUMIFS('ANNUAL SUMMARY'!$EJ$54,Z20,'ANNUAL SUMMARY'!$V$9,K6,'ANNUAL SUMMARY'!$DH$6)+SUMIFS('ANNUAL SUMMARY'!$EJ$112,Z20,'ANNUAL SUMMARY'!$V$9,K6,'ANNUAL SUMMARY'!$DH$64)+SUMIFS('ANNUAL SUMMARY'!$EJ$170,Z20,'ANNUAL SUMMARY'!$V$9,K6,'ANNUAL SUMMARY'!$DH$122)+SUMIFS('ANNUAL SUMMARY'!$EJ$228,Z20,'ANNUAL SUMMARY'!$V$9,K6,'ANNUAL SUMMARY'!$DH$180)+SUMIFS('ANNUAL SUMMARY'!$EJ$286,Z20,'ANNUAL SUMMARY'!$V$9,K6,'ANNUAL SUMMARY'!$DH$238)+SUMIFS('ANNUAL SUMMARY'!$EJ$344,Z20,'ANNUAL SUMMARY'!$V$9,K6,'ANNUAL SUMMARY'!$DH$296)+SUMIFS('ANNUAL SUMMARY'!$EJ$402,Z20,'ANNUAL SUMMARY'!$V$9,K6,'ANNUAL SUMMARY'!$DH$354)+SUMIFS('ANNUAL SUMMARY'!$EJ$460,Z20,'ANNUAL SUMMARY'!$V$9,K6,'ANNUAL SUMMARY'!$DH$412)+SUMIFS('ANNUAL SUMMARY'!$EJ$518,Z20,'ANNUAL SUMMARY'!$V$9,K6,'ANNUAL SUMMARY'!$DH$470)+SUMIFS('ANNUAL SUMMARY'!$EJ$576,Z20,'ANNUAL SUMMARY'!$V$9,K6,'ANNUAL SUMMARY'!$DH$528)+SUMIFS('ANNUAL SUMMARY'!$EJ$634,Z20,'ANNUAL SUMMARY'!$V$9,K6,'ANNUAL SUMMARY'!$DH$586)+SUMIFS('ANNUAL SUMMARY'!$EJ$692,Z20,'ANNUAL SUMMARY'!$V$9,K6,'ANNUAL SUMMARY'!$DH$644)+SUMIFS('ANNUAL SUMMARY'!$GG$54,Z20,'ANNUAL SUMMARY'!$V$9,K6,'ANNUAL SUMMARY'!$FE$6)+SUMIFS('ANNUAL SUMMARY'!$GG$112,Z20,'ANNUAL SUMMARY'!$V$9,K6,'ANNUAL SUMMARY'!$FE$64)+SUMIFS('ANNUAL SUMMARY'!$GG$170,Z20,'ANNUAL SUMMARY'!$V$9,K6,'ANNUAL SUMMARY'!$FE$122)+SUMIFS('ANNUAL SUMMARY'!$GG$228,Z20,'ANNUAL SUMMARY'!$V$9,K6,'ANNUAL SUMMARY'!$FE$180)+SUMIFS('ANNUAL SUMMARY'!$GG$286,Z20,'ANNUAL SUMMARY'!$V$9,K6,'ANNUAL SUMMARY'!$FE$238)+SUMIFS('ANNUAL SUMMARY'!$GG$344,Z20,'ANNUAL SUMMARY'!$V$9,K6,'ANNUAL SUMMARY'!$FE$296)+SUMIFS('ANNUAL SUMMARY'!$GG$402,Z20,'ANNUAL SUMMARY'!$V$9,K6,'ANNUAL SUMMARY'!$FE$354)+SUMIFS('ANNUAL SUMMARY'!$GG$460,Z20,'ANNUAL SUMMARY'!$V$9,K6,'ANNUAL SUMMARY'!$FE$412)+SUMIFS('ANNUAL SUMMARY'!$GG$518,Z20,'ANNUAL SUMMARY'!$V$9,K6,'ANNUAL SUMMARY'!$FE$470)+SUMIFS('ANNUAL SUMMARY'!$GG$576,Z20,'ANNUAL SUMMARY'!$V$9,K6,'ANNUAL SUMMARY'!$FE$528)+SUMIFS('ANNUAL SUMMARY'!$GG$634,Z20,'ANNUAL SUMMARY'!$V$9,K6,'ANNUAL SUMMARY'!$FE$586)+SUMIFS('ANNUAL SUMMARY'!$GG$692,Z20,'ANNUAL SUMMARY'!$V$9,K6,'ANNUAL SUMMARY'!$FE$644)</f>
        <v>0</v>
      </c>
      <c r="AN20" s="727"/>
      <c r="AO20" s="727"/>
      <c r="AP20" s="727"/>
      <c r="AQ20" s="728">
        <f>SUMIFS('ANNUAL SUMMARY'!$AR$54,Z20,'ANNUAL SUMMARY'!$V$9,K6,'ANNUAL SUMMARY'!$L$6)+SUMIFS('ANNUAL SUMMARY'!$AR$112,Z20,'ANNUAL SUMMARY'!$V$9,K6,'ANNUAL SUMMARY'!$L$64)+SUMIFS('ANNUAL SUMMARY'!$AR$170,Z20,'ANNUAL SUMMARY'!$V$9,K6,'ANNUAL SUMMARY'!$L$122)+SUMIFS('ANNUAL SUMMARY'!$AR$228,Z20,'ANNUAL SUMMARY'!$V$9,K6,'ANNUAL SUMMARY'!$L$180)+SUMIFS('ANNUAL SUMMARY'!$AR$286,Z20,'ANNUAL SUMMARY'!$V$9,K6,'ANNUAL SUMMARY'!$L$238)+SUMIFS('ANNUAL SUMMARY'!$AR$344,Z20,'ANNUAL SUMMARY'!$V$9,K6,'ANNUAL SUMMARY'!$L$296)+SUMIFS('ANNUAL SUMMARY'!$AR$402,Z20,'ANNUAL SUMMARY'!$V$9,K6,'ANNUAL SUMMARY'!$L$354)+SUMIFS('ANNUAL SUMMARY'!$AR$460,Z20,'ANNUAL SUMMARY'!$V$9,K6,'ANNUAL SUMMARY'!$L$412)+SUMIFS('ANNUAL SUMMARY'!$AR$518,Z20,'ANNUAL SUMMARY'!$V$9,K6,'ANNUAL SUMMARY'!$L$470)+SUMIFS('ANNUAL SUMMARY'!$AR$576,Z20,'ANNUAL SUMMARY'!$V$9,K6,'ANNUAL SUMMARY'!$L$528)+SUMIFS('ANNUAL SUMMARY'!$AR$634,Z20,'ANNUAL SUMMARY'!$V$9,K6,'ANNUAL SUMMARY'!$L$586)+SUMIFS('ANNUAL SUMMARY'!$AR$692,Z20,'ANNUAL SUMMARY'!$V$9,K6,'ANNUAL SUMMARY'!$L$644)+SUMIFS('ANNUAL SUMMARY'!$CO$54,Z20,'ANNUAL SUMMARY'!$V$9,K6,'ANNUAL SUMMARY'!$BI$6)+SUMIFS('ANNUAL SUMMARY'!$CO$112,Z20,'ANNUAL SUMMARY'!$V$9,K6,'ANNUAL SUMMARY'!$BI$64)+SUMIFS('ANNUAL SUMMARY'!$CO$170,Z20,'ANNUAL SUMMARY'!$V$9,K6,'ANNUAL SUMMARY'!$BI$122)+SUMIFS('ANNUAL SUMMARY'!$CO$228,Z20,'ANNUAL SUMMARY'!$V$9,K6,'ANNUAL SUMMARY'!$BI$180)+SUMIFS('ANNUAL SUMMARY'!$CO$286,Z20,'ANNUAL SUMMARY'!$V$9,K6,'ANNUAL SUMMARY'!$BI$238)+SUMIFS('ANNUAL SUMMARY'!$CO$344,Z20,'ANNUAL SUMMARY'!$V$9,K6,'ANNUAL SUMMARY'!$BI$296)+SUMIFS('ANNUAL SUMMARY'!$CO$402,Z20,'ANNUAL SUMMARY'!$V$9,K6,'ANNUAL SUMMARY'!$BI$354)+SUMIFS('ANNUAL SUMMARY'!$CO$460,Z20,'ANNUAL SUMMARY'!$V$9,K6,'ANNUAL SUMMARY'!$BI$412)+SUMIFS('ANNUAL SUMMARY'!$CO$518,Z20,'ANNUAL SUMMARY'!$V$9,K6,'ANNUAL SUMMARY'!$BI$470)+SUMIFS('ANNUAL SUMMARY'!$CO$576,Z20,'ANNUAL SUMMARY'!$V$9,K6,'ANNUAL SUMMARY'!$BI$528)+SUMIFS('ANNUAL SUMMARY'!$CO$634,Z20,'ANNUAL SUMMARY'!$V$9,K6,'ANNUAL SUMMARY'!$BI$586)+SUMIFS('ANNUAL SUMMARY'!$CO$692,Z20,'ANNUAL SUMMARY'!$V$9,K6,'ANNUAL SUMMARY'!$BI$644)+SUMIFS('ANNUAL SUMMARY'!$EN$54,Z20,'ANNUAL SUMMARY'!$V$9,K6,'ANNUAL SUMMARY'!$DH$6)+SUMIFS('ANNUAL SUMMARY'!$EN$112,Z20,'ANNUAL SUMMARY'!$V$9,K6,'ANNUAL SUMMARY'!$DH$64)+SUMIFS('ANNUAL SUMMARY'!$EN$170,Z20,'ANNUAL SUMMARY'!$V$9,K6,'ANNUAL SUMMARY'!$DH$122)+SUMIFS('ANNUAL SUMMARY'!$EN$228,Z20,'ANNUAL SUMMARY'!$V$9,K6,'ANNUAL SUMMARY'!$DH$180)+SUMIFS('ANNUAL SUMMARY'!$EN$286,Z20,'ANNUAL SUMMARY'!$V$9,K6,'ANNUAL SUMMARY'!$DH$238)+SUMIFS('ANNUAL SUMMARY'!$EN$344,Z20,'ANNUAL SUMMARY'!$V$9,K6,'ANNUAL SUMMARY'!$DH$296)+SUMIFS('ANNUAL SUMMARY'!$EN$402,Z20,'ANNUAL SUMMARY'!$V$9,K6,'ANNUAL SUMMARY'!$DH$354)+SUMIFS('ANNUAL SUMMARY'!$EN$460,Z20,'ANNUAL SUMMARY'!$V$9,K6,'ANNUAL SUMMARY'!$DH$412)+SUMIFS('ANNUAL SUMMARY'!$EN$518,Z20,'ANNUAL SUMMARY'!$V$9,K6,'ANNUAL SUMMARY'!$DH$470)+SUMIFS('ANNUAL SUMMARY'!$EN$576,Z20,'ANNUAL SUMMARY'!$V$9,K6,'ANNUAL SUMMARY'!$DH$528)+SUMIFS('ANNUAL SUMMARY'!$EN$634,Z20,'ANNUAL SUMMARY'!$V$9,K6,'ANNUAL SUMMARY'!$DH$586)+SUMIFS('ANNUAL SUMMARY'!$EN$692,Z20,'ANNUAL SUMMARY'!$V$9,K6,'ANNUAL SUMMARY'!$DH$644)+SUMIFS('ANNUAL SUMMARY'!$GK$54,Z20,'ANNUAL SUMMARY'!$V$9,K6,'ANNUAL SUMMARY'!$FE$6)+SUMIFS('ANNUAL SUMMARY'!$GK$112,Z20,'ANNUAL SUMMARY'!$V$9,K6,'ANNUAL SUMMARY'!$FE$64)+SUMIFS('ANNUAL SUMMARY'!$GK$170,Z20,'ANNUAL SUMMARY'!$V$9,K6,'ANNUAL SUMMARY'!$FE$122)+SUMIFS('ANNUAL SUMMARY'!$GK$228,Z20,'ANNUAL SUMMARY'!$V$9,K6,'ANNUAL SUMMARY'!$FE$180)+SUMIFS('ANNUAL SUMMARY'!$GK$286,Z20,'ANNUAL SUMMARY'!$V$9,K6,'ANNUAL SUMMARY'!$FE$238)+SUMIFS('ANNUAL SUMMARY'!$GK$344,Z20,'ANNUAL SUMMARY'!$V$9,K6,'ANNUAL SUMMARY'!$FE$296)+SUMIFS('ANNUAL SUMMARY'!$GK$402,Z20,'ANNUAL SUMMARY'!$V$9,K6,'ANNUAL SUMMARY'!$FE$354)+SUMIFS('ANNUAL SUMMARY'!$GK$460,Z20,'ANNUAL SUMMARY'!$V$9,K6,'ANNUAL SUMMARY'!$FE$412)+SUMIFS('ANNUAL SUMMARY'!$GK$518,Z20,'ANNUAL SUMMARY'!$V$9,K6,'ANNUAL SUMMARY'!$FE$470)+SUMIFS('ANNUAL SUMMARY'!$GK$576,Z20,'ANNUAL SUMMARY'!$V$9,K6,'ANNUAL SUMMARY'!$FE$528)+SUMIFS('ANNUAL SUMMARY'!$GK$634,Z20,'ANNUAL SUMMARY'!$V$9,K6,'ANNUAL SUMMARY'!$FE$586)+SUMIFS('ANNUAL SUMMARY'!$GK$692,Z20,'ANNUAL SUMMARY'!$V$9,K6,'ANNUAL SUMMARY'!$FE$644)</f>
        <v>0</v>
      </c>
      <c r="AR20" s="728"/>
      <c r="AS20" s="728"/>
      <c r="AT20" s="728">
        <f>SUMIFS('ANNUAL SUMMARY'!$AU$54,Z20,'ANNUAL SUMMARY'!$V$9,K6,'ANNUAL SUMMARY'!$L$6)+SUMIFS('ANNUAL SUMMARY'!$AU$112,Z20,'ANNUAL SUMMARY'!$V$9,K6,'ANNUAL SUMMARY'!$L$64)+SUMIFS('ANNUAL SUMMARY'!$AU$170,Z20,'ANNUAL SUMMARY'!$V$9,K6,'ANNUAL SUMMARY'!$L$122)+SUMIFS('ANNUAL SUMMARY'!$AU$228,Z20,'ANNUAL SUMMARY'!$V$9,K6,'ANNUAL SUMMARY'!$L$180)+SUMIFS('ANNUAL SUMMARY'!$AU$286,Z20,'ANNUAL SUMMARY'!$V$9,K6,'ANNUAL SUMMARY'!$L$238)+SUMIFS('ANNUAL SUMMARY'!$AU$344,Z20,'ANNUAL SUMMARY'!$V$9,K6,'ANNUAL SUMMARY'!$L$296)+SUMIFS('ANNUAL SUMMARY'!$AU$402,Z20,'ANNUAL SUMMARY'!$V$9,K6,'ANNUAL SUMMARY'!$L$354)+SUMIFS('ANNUAL SUMMARY'!$AU$460,Z20,'ANNUAL SUMMARY'!$V$9,K6,'ANNUAL SUMMARY'!$L$412)+SUMIFS('ANNUAL SUMMARY'!$AU$518,Z20,'ANNUAL SUMMARY'!$V$9,K6,'ANNUAL SUMMARY'!$L$470)+SUMIFS('ANNUAL SUMMARY'!$AU$576,Z20,'ANNUAL SUMMARY'!$V$9,K6,'ANNUAL SUMMARY'!$L$528)+SUMIFS('ANNUAL SUMMARY'!$AU$634,Z20,'ANNUAL SUMMARY'!$V$9,K6,'ANNUAL SUMMARY'!$L$586)+SUMIFS('ANNUAL SUMMARY'!$AU$692,Z20,'ANNUAL SUMMARY'!$V$9,K6,'ANNUAL SUMMARY'!$L$644)+SUMIFS('ANNUAL SUMMARY'!$CR$54,Z20,'ANNUAL SUMMARY'!$V$9,K6,'ANNUAL SUMMARY'!$BI$6)+SUMIFS('ANNUAL SUMMARY'!$CR$112,Z20,'ANNUAL SUMMARY'!$V$9,K6,'ANNUAL SUMMARY'!$BI$64)+SUMIFS('ANNUAL SUMMARY'!$CR$170,Z20,'ANNUAL SUMMARY'!$V$9,K6,'ANNUAL SUMMARY'!$BI$122)+SUMIFS('ANNUAL SUMMARY'!$CR$228,Z20,'ANNUAL SUMMARY'!$V$9,K6,'ANNUAL SUMMARY'!$BI$180)+SUMIFS('ANNUAL SUMMARY'!$CR$286,Z20,'ANNUAL SUMMARY'!$V$9,K6,'ANNUAL SUMMARY'!$BI$238)+SUMIFS('ANNUAL SUMMARY'!$CR$344,Z20,'ANNUAL SUMMARY'!$V$9,K6,'ANNUAL SUMMARY'!$BI$296)+SUMIFS('ANNUAL SUMMARY'!$CR$402,Z20,'ANNUAL SUMMARY'!$V$9,K6,'ANNUAL SUMMARY'!$BI$354)+SUMIFS('ANNUAL SUMMARY'!$CR$460,Z20,'ANNUAL SUMMARY'!$V$9,K6,'ANNUAL SUMMARY'!$BI$412)+SUMIFS('ANNUAL SUMMARY'!$CR$518,Z20,'ANNUAL SUMMARY'!$V$9,K6,'ANNUAL SUMMARY'!$BI$470)+SUMIFS('ANNUAL SUMMARY'!$CR$576,Z20,'ANNUAL SUMMARY'!$V$9,K6,'ANNUAL SUMMARY'!$BI$528)+SUMIFS('ANNUAL SUMMARY'!$CR$634,Z20,'ANNUAL SUMMARY'!$V$9,K6,'ANNUAL SUMMARY'!$BI$586)+SUMIFS('ANNUAL SUMMARY'!$CR$692,Z20,'ANNUAL SUMMARY'!$V$9,K6,'ANNUAL SUMMARY'!$BI$644)+SUMIFS('ANNUAL SUMMARY'!$EQ$54,Z20,'ANNUAL SUMMARY'!$V$9,K6,'ANNUAL SUMMARY'!$DH$6)+SUMIFS('ANNUAL SUMMARY'!$EQ$112,Z20,'ANNUAL SUMMARY'!$V$9,K6,'ANNUAL SUMMARY'!$DH$64)+SUMIFS('ANNUAL SUMMARY'!$EQ$170,Z20,'ANNUAL SUMMARY'!$V$9,K6,'ANNUAL SUMMARY'!$DH$122)+SUMIFS('ANNUAL SUMMARY'!$EQ$228,Z20,'ANNUAL SUMMARY'!$V$9,K6,'ANNUAL SUMMARY'!$DH$180)+SUMIFS('ANNUAL SUMMARY'!$EQ$286,Z20,'ANNUAL SUMMARY'!$V$9,K6,'ANNUAL SUMMARY'!$DH$238)+SUMIFS('ANNUAL SUMMARY'!$EQ$344,Z20,'ANNUAL SUMMARY'!$V$9,K6,'ANNUAL SUMMARY'!$DH$296)+SUMIFS('ANNUAL SUMMARY'!$EQ$402,Z20,'ANNUAL SUMMARY'!$V$9,K6,'ANNUAL SUMMARY'!$DH$354)+SUMIFS('ANNUAL SUMMARY'!$EQ$460,Z20,'ANNUAL SUMMARY'!$V$9,K6,'ANNUAL SUMMARY'!$DH$412)+SUMIFS('ANNUAL SUMMARY'!$EQ$518,Z20,'ANNUAL SUMMARY'!$V$9,K6,'ANNUAL SUMMARY'!$DH$470)+SUMIFS('ANNUAL SUMMARY'!$EQ$576,Z20,'ANNUAL SUMMARY'!$V$9,K6,'ANNUAL SUMMARY'!$DH$528)+SUMIFS('ANNUAL SUMMARY'!$EQ$634,Z20,'ANNUAL SUMMARY'!$V$9,K6,'ANNUAL SUMMARY'!$DH$586)+SUMIFS('ANNUAL SUMMARY'!$EQ$692,Z20,'ANNUAL SUMMARY'!$V$9,K6,'ANNUAL SUMMARY'!$DH$644)+SUMIFS('ANNUAL SUMMARY'!$GN$54,Z20,'ANNUAL SUMMARY'!$V$9,K6,'ANNUAL SUMMARY'!$FE$6)+SUMIFS('ANNUAL SUMMARY'!$GN$112,Z20,'ANNUAL SUMMARY'!$V$9,K6,'ANNUAL SUMMARY'!$FE$64)+SUMIFS('ANNUAL SUMMARY'!$GN$170,Z20,'ANNUAL SUMMARY'!$V$9,K6,'ANNUAL SUMMARY'!$FE$122)+SUMIFS('ANNUAL SUMMARY'!$GN$228,Z20,'ANNUAL SUMMARY'!$V$9,K6,'ANNUAL SUMMARY'!$FE$180)+SUMIFS('ANNUAL SUMMARY'!$GN$286,Z20,'ANNUAL SUMMARY'!$V$9,K6,'ANNUAL SUMMARY'!$FE$238)+SUMIFS('ANNUAL SUMMARY'!$GN$344,Z20,'ANNUAL SUMMARY'!$V$9,K6,'ANNUAL SUMMARY'!$FE$296)+SUMIFS('ANNUAL SUMMARY'!$GN$402,Z20,'ANNUAL SUMMARY'!$V$9,K6,'ANNUAL SUMMARY'!$FE$354)+SUMIFS('ANNUAL SUMMARY'!$GN$460,Z20,'ANNUAL SUMMARY'!$V$9,K6,'ANNUAL SUMMARY'!$FE$412)+SUMIFS('ANNUAL SUMMARY'!$GN$518,Z20,'ANNUAL SUMMARY'!$V$9,K6,'ANNUAL SUMMARY'!$FE$470)+SUMIFS('ANNUAL SUMMARY'!$GN$576,Z20,'ANNUAL SUMMARY'!$V$9,K6,'ANNUAL SUMMARY'!$FE$528)+SUMIFS('ANNUAL SUMMARY'!$GN$634,Z20,'ANNUAL SUMMARY'!$V$9,K6,'ANNUAL SUMMARY'!$FE$586)+SUMIFS('ANNUAL SUMMARY'!$GN$692,Z20,'ANNUAL SUMMARY'!$V$9,K6,'ANNUAL SUMMARY'!$FE$644)</f>
        <v>0</v>
      </c>
      <c r="AU20" s="728"/>
      <c r="AV20" s="1260"/>
      <c r="AW20" s="1263"/>
      <c r="AX20" s="154"/>
      <c r="AY20" s="798" t="str">
        <f>'ANNUAL SUMMARY'!$C$24</f>
        <v>INSTR.</v>
      </c>
      <c r="AZ20" s="730"/>
      <c r="BA20" s="730"/>
      <c r="BB20" s="730"/>
      <c r="BC20" s="792">
        <f>SUMIF('ANNUAL SUMMARY'!$FE$622,BH6,'ANNUAL SUMMARY'!$FA$640)+SUMIF('ANNUAL SUMMARY'!$DH$622,BH6,'ANNUAL SUMMARY'!$DD$640)+SUMIF('ANNUAL SUMMARY'!$BI$622,BH6,'ANNUAL SUMMARY'!$BE$640)+SUMIF('ANNUAL SUMMARY'!$L$622,BH6,'ANNUAL SUMMARY'!$H$640)+SUMIF('ANNUAL SUMMARY'!$FE$566,BH6,'ANNUAL SUMMARY'!$FA$584)+SUMIF('ANNUAL SUMMARY'!$DH$566,BH6,'ANNUAL SUMMARY'!$DD$584)+SUMIF('ANNUAL SUMMARY'!$BI$566,BH6,'ANNUAL SUMMARY'!$BE$584)+SUMIF('ANNUAL SUMMARY'!$L$566,BH6,'ANNUAL SUMMARY'!$H$584)+SUMIF('ANNUAL SUMMARY'!$FE$510,BH6,'ANNUAL SUMMARY'!$FA$528)+SUMIF('ANNUAL SUMMARY'!$DH$510,BH6,'ANNUAL SUMMARY'!$DD$528)+SUMIF('ANNUAL SUMMARY'!$BI$510,BH6,'ANNUAL SUMMARY'!$BE$528)+SUMIF('ANNUAL SUMMARY'!$L$510,BH6,'ANNUAL SUMMARY'!$H$528)+SUMIF('ANNUAL SUMMARY'!$FE$454,BH6,'ANNUAL SUMMARY'!$FA$472)+SUMIF('ANNUAL SUMMARY'!$DH$454,BH6,'ANNUAL SUMMARY'!$DD$472)+SUMIF('ANNUAL SUMMARY'!$BI$454,BH6,'ANNUAL SUMMARY'!$BE$472)+SUMIF('ANNUAL SUMMARY'!$L$454,BH6,'ANNUAL SUMMARY'!$H$472)+SUMIF('ANNUAL SUMMARY'!$FE$398,BH6,'ANNUAL SUMMARY'!$FA$416)+SUMIF('ANNUAL SUMMARY'!$DH$398,BH6,'ANNUAL SUMMARY'!$DD$416)+SUMIF('ANNUAL SUMMARY'!$BI$398,BH6,'ANNUAL SUMMARY'!$BE$416)+SUMIF('ANNUAL SUMMARY'!$L$398,BH6,'ANNUAL SUMMARY'!$H$416)+SUMIF('ANNUAL SUMMARY'!$FE$342,BH6,'ANNUAL SUMMARY'!$FA$360)+SUMIF('ANNUAL SUMMARY'!$DH$342,BH6,'ANNUAL SUMMARY'!$DD$360)+SUMIF('ANNUAL SUMMARY'!$BI$342,BH6,'ANNUAL SUMMARY'!$BE$360)+SUMIF('ANNUAL SUMMARY'!$L$342,BH6,'ANNUAL SUMMARY'!$H$360)+SUMIF('ANNUAL SUMMARY'!$FE$286,BH6,'ANNUAL SUMMARY'!$FA$304)+SUMIF('ANNUAL SUMMARY'!$DH$286,BH6,'ANNUAL SUMMARY'!$DD$304)+SUMIF('ANNUAL SUMMARY'!$BI$286,BH6,'ANNUAL SUMMARY'!$BE$304)+SUMIF('ANNUAL SUMMARY'!$L$286,BH6,'ANNUAL SUMMARY'!$H$304)+SUMIF('ANNUAL SUMMARY'!$FE$230,BH6,'ANNUAL SUMMARY'!$FA$248)+SUMIF('ANNUAL SUMMARY'!$DH$230,BH6,'ANNUAL SUMMARY'!$DD$248)+SUMIF('ANNUAL SUMMARY'!$BI$230,BH6,'ANNUAL SUMMARY'!$BE$248)+SUMIF('ANNUAL SUMMARY'!$L$230,BH6,'ANNUAL SUMMARY'!$H$248)+SUMIF('ANNUAL SUMMARY'!$FE$174,BH6,'ANNUAL SUMMARY'!$FA$192)+SUMIF('ANNUAL SUMMARY'!$DH$174,BH6,'ANNUAL SUMMARY'!$DD$192)+SUMIF('ANNUAL SUMMARY'!$BI$174,BH6,'ANNUAL SUMMARY'!$BE$192)+SUMIF('ANNUAL SUMMARY'!$L$174,BH6,'ANNUAL SUMMARY'!$H$192)+SUMIF('ANNUAL SUMMARY'!$FE$118,BH6,'ANNUAL SUMMARY'!$FA$136)+SUMIF('ANNUAL SUMMARY'!$DH$118,BH6,'ANNUAL SUMMARY'!$DD$136)+SUMIF('ANNUAL SUMMARY'!$BI$118,BH6,'ANNUAL SUMMARY'!$BE$136)+SUMIF('ANNUAL SUMMARY'!$L$118,BH6,'ANNUAL SUMMARY'!$H$136)+SUMIF('ANNUAL SUMMARY'!$FE$62,BH6,'ANNUAL SUMMARY'!$FA$80)+SUMIF('ANNUAL SUMMARY'!$DH$62,BH6,'ANNUAL SUMMARY'!$DD$80)+SUMIF('ANNUAL SUMMARY'!$BI$62,BH6,'ANNUAL SUMMARY'!$BE$80)+SUMIF('ANNUAL SUMMARY'!$L$62,BH6,'ANNUAL SUMMARY'!$H$80)+SUMIF('ANNUAL SUMMARY'!$FE$6,BH6,'ANNUAL SUMMARY'!$FA$24)+SUMIF('ANNUAL SUMMARY'!$DH$6,BH6,'ANNUAL SUMMARY'!$DD$24)+SUMIF('ANNUAL SUMMARY'!$BI$6,BH6,'ANNUAL SUMMARY'!$BE$24)+SUMIF('ANNUAL SUMMARY'!$L$6,BH6,'ANNUAL SUMMARY'!$H$24)+SUMIF('PREVIOUS LOGS'!$K$6,BH6,'PREVIOUS LOGS'!$F$20)+SUMIF('PREVIOUS LOGS'!$K$59,$K$6,'PREVIOUS LOGS'!$F$73)+SUMIF('PREVIOUS LOGS'!$K$112,BH6,'PREVIOUS LOGS'!$F$126)+SUMIF('PREVIOUS LOGS'!$K$165,BH6,'PREVIOUS LOGS'!$F$179)+SUMIF('PREVIOUS LOGS'!$K$218,BH6,'PREVIOUS LOGS'!$F$232)+SUMIF('PREVIOUS LOGS'!$K$271,BH6,'PREVIOUS LOGS'!$F$285)+SUMIF('PREVIOUS LOGS'!$K$324,BH6,'PREVIOUS LOGS'!$F$338)+SUMIF('PREVIOUS LOGS'!$BH$6,BH6,'PREVIOUS LOGS'!$BD$20)+SUMIF('PREVIOUS LOGS'!$BH$59,$K$6,'PREVIOUS LOGS'!$BD$73)+SUMIF('PREVIOUS LOGS'!$BH$112,BH6,'PREVIOUS LOGS'!$BD$126)+SUMIF('PREVIOUS LOGS'!$BH$165,BH6,'PREVIOUS LOGS'!$BD$179)+SUMIF('PREVIOUS LOGS'!$BH$218,BH6,'PREVIOUS LOGS'!$BD$232)+SUMIF('PREVIOUS LOGS'!$BH$271,BH6,'PREVIOUS LOGS'!$BD$285)+SUMIF('PREVIOUS LOGS'!$BH$324,BH6,'PREVIOUS LOGS'!$BD$338)+SUMIF('PREVIOUS LOGS'!$DF$6,BH6,'PREVIOUS LOGS'!$DB$20)+SUMIF('PREVIOUS LOGS'!$DF$59,$K$6,'PREVIOUS LOGS'!$DB$73)+SUMIF('PREVIOUS LOGS'!$DF$112,BH6,'PREVIOUS LOGS'!$DB$126)+SUMIF('PREVIOUS LOGS'!$DF$165,BH6,'PREVIOUS LOGS'!$DB$179)+SUMIF('PREVIOUS LOGS'!$DF$218,BH6,'PREVIOUS LOGS'!$DB$232)+SUMIF('PREVIOUS LOGS'!$DF$271,BH6,'PREVIOUS LOGS'!$DB$285)+SUMIF('PREVIOUS LOGS'!$DF$324,BH6,'PREVIOUS LOGS'!$DB$338)+SUMIF('PREVIOUS LOGS'!$FC$6,BH6,'PREVIOUS LOGS'!$EY$20)+SUMIF('PREVIOUS LOGS'!$FC$59,$K$6,'PREVIOUS LOGS'!$EY$73)+SUMIF('PREVIOUS LOGS'!$FC$112,BH6,'PREVIOUS LOGS'!$EY$126)+SUMIF('PREVIOUS LOGS'!$FC$165,BH6,'PREVIOUS LOGS'!$EY$179)+SUMIF('PREVIOUS LOGS'!$FC$218,BH6,'PREVIOUS LOGS'!$EY$232)+SUMIF('PREVIOUS LOGS'!$FC$271,BH6,'PREVIOUS LOGS'!$EY$285)+SUMIF('PREVIOUS LOGS'!$FC$324,BH6,'PREVIOUS LOGS'!$EY$338)</f>
        <v>0</v>
      </c>
      <c r="BD20" s="793"/>
      <c r="BE20" s="793"/>
      <c r="BF20" s="793"/>
      <c r="BG20" s="793"/>
      <c r="BH20" s="793"/>
      <c r="BI20" s="794"/>
      <c r="BJ20" s="643"/>
      <c r="BK20" s="878" t="str">
        <f>'ANNUAL SUMMARY'!$O$24</f>
        <v>LANDINGSS</v>
      </c>
      <c r="BL20" s="879"/>
      <c r="BM20" s="879"/>
      <c r="BN20" s="879"/>
      <c r="BO20" s="879"/>
      <c r="BP20" s="879"/>
      <c r="BQ20" s="879"/>
      <c r="BR20" s="879"/>
      <c r="BS20" s="879"/>
      <c r="BT20" s="879"/>
      <c r="BU20" s="880"/>
      <c r="BV20" s="15"/>
      <c r="BW20" s="812">
        <f>IF(BW12=0," ",BW12+4)</f>
        <v>2026</v>
      </c>
      <c r="BX20" s="813"/>
      <c r="BY20" s="813"/>
      <c r="BZ20" s="813"/>
      <c r="CA20" s="813"/>
      <c r="CB20" s="1118">
        <f>SUMIFS('ANNUAL SUMMARY'!$AF$54,BW20,'ANNUAL SUMMARY'!$V$9,BH6,'ANNUAL SUMMARY'!$L$6)+SUMIFS('ANNUAL SUMMARY'!$AF$112,BW20,'ANNUAL SUMMARY'!$V$9,BH6,'ANNUAL SUMMARY'!$L$64)+SUMIFS('ANNUAL SUMMARY'!$AF$170,BW20,'ANNUAL SUMMARY'!$V$9,BH6,'ANNUAL SUMMARY'!$L$122)+SUMIFS('ANNUAL SUMMARY'!$AF$228,BW20,'ANNUAL SUMMARY'!$V$9,BH6,'ANNUAL SUMMARY'!$L$180)+SUMIFS('ANNUAL SUMMARY'!$AF$286,BW20,'ANNUAL SUMMARY'!$V$9,BH6,'ANNUAL SUMMARY'!$L$238)+SUMIFS('ANNUAL SUMMARY'!$AF$344,BW20,'ANNUAL SUMMARY'!$V$9,BH6,'ANNUAL SUMMARY'!$L$296)+SUMIFS('ANNUAL SUMMARY'!$AF$402,BW20,'ANNUAL SUMMARY'!$V$9,BH6,'ANNUAL SUMMARY'!$L$354)+SUMIFS('ANNUAL SUMMARY'!$AF$460,BW20,'ANNUAL SUMMARY'!$V$9,BH6,'ANNUAL SUMMARY'!$L$412)+SUMIFS('ANNUAL SUMMARY'!$AF$518,BW20,'ANNUAL SUMMARY'!$V$9,BH6,'ANNUAL SUMMARY'!$L$470)+SUMIFS('ANNUAL SUMMARY'!$AF$576,BW20,'ANNUAL SUMMARY'!$V$9,BH6,'ANNUAL SUMMARY'!$L$528)+SUMIFS('ANNUAL SUMMARY'!$AF$634,BW20,'ANNUAL SUMMARY'!$V$9,BH6,'ANNUAL SUMMARY'!$L$586)+SUMIFS('ANNUAL SUMMARY'!$AF$692,BW20,'ANNUAL SUMMARY'!$V$9,BH6,'ANNUAL SUMMARY'!$L$644)+SUMIFS('ANNUAL SUMMARY'!$CC$54,BW20,'ANNUAL SUMMARY'!$V$9,BH6,'ANNUAL SUMMARY'!$BI$6)+SUMIFS('ANNUAL SUMMARY'!$CC$112,BW20,'ANNUAL SUMMARY'!$V$9,BH6,'ANNUAL SUMMARY'!$BI$64)+SUMIFS('ANNUAL SUMMARY'!$CC$170,BW20,'ANNUAL SUMMARY'!$V$9,BH6,'ANNUAL SUMMARY'!$BI$122)+SUMIFS('ANNUAL SUMMARY'!$CC$228,BW20,'ANNUAL SUMMARY'!$V$9,BH6,'ANNUAL SUMMARY'!$BI$180)+SUMIFS('ANNUAL SUMMARY'!$CC$286,BW20,'ANNUAL SUMMARY'!$V$9,BH6,'ANNUAL SUMMARY'!$BI$238)+SUMIFS('ANNUAL SUMMARY'!$CC$344,BW20,'ANNUAL SUMMARY'!$V$9,BH6,'ANNUAL SUMMARY'!$BI$296)+SUMIFS('ANNUAL SUMMARY'!$CC$402,BW20,'ANNUAL SUMMARY'!$V$9,BH6,'ANNUAL SUMMARY'!$BI$354)+SUMIFS('ANNUAL SUMMARY'!$CC$460,BW20,'ANNUAL SUMMARY'!$V$9,BH6,'ANNUAL SUMMARY'!$BI$412)+SUMIFS('ANNUAL SUMMARY'!$CC$518,BW20,'ANNUAL SUMMARY'!$V$9,BH6,'ANNUAL SUMMARY'!$BI$470)+SUMIFS('ANNUAL SUMMARY'!$CC$576,BW20,'ANNUAL SUMMARY'!$V$9,BH6,'ANNUAL SUMMARY'!$BI$528)+SUMIFS('ANNUAL SUMMARY'!$CC$634,BW20,'ANNUAL SUMMARY'!$V$9,BH6,'ANNUAL SUMMARY'!$BI$586)+SUMIFS('ANNUAL SUMMARY'!$CC$692,BW20,'ANNUAL SUMMARY'!$V$9,BH6,'ANNUAL SUMMARY'!$BI$644)+SUMIFS('ANNUAL SUMMARY'!$EB$54,BW20,'ANNUAL SUMMARY'!$V$9,BH6,'ANNUAL SUMMARY'!$DH$6)+SUMIFS('ANNUAL SUMMARY'!$EB$112,BW20,'ANNUAL SUMMARY'!$V$9,BH6,'ANNUAL SUMMARY'!$DH$64)+SUMIFS('ANNUAL SUMMARY'!$EB$170,BW20,'ANNUAL SUMMARY'!$V$9,BH6,'ANNUAL SUMMARY'!$DH$122)+SUMIFS('ANNUAL SUMMARY'!$EB$228,BW20,'ANNUAL SUMMARY'!$V$9,BH6,'ANNUAL SUMMARY'!$DH$180)+SUMIFS('ANNUAL SUMMARY'!$EB$286,BW20,'ANNUAL SUMMARY'!$V$9,BH6,'ANNUAL SUMMARY'!$DH$238)+SUMIFS('ANNUAL SUMMARY'!$EB$344,BW20,'ANNUAL SUMMARY'!$V$9,BH6,'ANNUAL SUMMARY'!$DH$296)+SUMIFS('ANNUAL SUMMARY'!$EB$402,BW20,'ANNUAL SUMMARY'!$V$9,BH6,'ANNUAL SUMMARY'!$DH$354)+SUMIFS('ANNUAL SUMMARY'!$EB$460,BW20,'ANNUAL SUMMARY'!$V$9,BH6,'ANNUAL SUMMARY'!$DH$412)+SUMIFS('ANNUAL SUMMARY'!$EB$518,BW20,'ANNUAL SUMMARY'!$V$9,BH6,'ANNUAL SUMMARY'!$DH$470)+SUMIFS('ANNUAL SUMMARY'!$EB$576,BW20,'ANNUAL SUMMARY'!$V$9,BH6,'ANNUAL SUMMARY'!$DH$528)+SUMIFS('ANNUAL SUMMARY'!$EB$634,BW20,'ANNUAL SUMMARY'!$V$9,BH6,'ANNUAL SUMMARY'!$DH$586)+SUMIFS('ANNUAL SUMMARY'!$EB$692,BW20,'ANNUAL SUMMARY'!$V$9,BH6,'ANNUAL SUMMARY'!$DH$644)+SUMIFS('ANNUAL SUMMARY'!$FY$54,BW20,'ANNUAL SUMMARY'!$V$9,BH6,'ANNUAL SUMMARY'!$FE$6)+SUMIFS('ANNUAL SUMMARY'!$FY$112,BW20,'ANNUAL SUMMARY'!$V$9,BH6,'ANNUAL SUMMARY'!$FE$64)+SUMIFS('ANNUAL SUMMARY'!$FY$170,BW20,'ANNUAL SUMMARY'!$V$9,BH6,'ANNUAL SUMMARY'!$FE$122)+SUMIFS('ANNUAL SUMMARY'!$FY$228,BW20,'ANNUAL SUMMARY'!$V$9,BH6,'ANNUAL SUMMARY'!$FE$180)+SUMIFS('ANNUAL SUMMARY'!$FY$286,BW20,'ANNUAL SUMMARY'!$V$9,BH6,'ANNUAL SUMMARY'!$FE$238)+SUMIFS('ANNUAL SUMMARY'!$FY$344,BW20,'ANNUAL SUMMARY'!$V$9,BH6,'ANNUAL SUMMARY'!$FE$296)+SUMIFS('ANNUAL SUMMARY'!$FY$402,BW20,'ANNUAL SUMMARY'!$V$9,BH6,'ANNUAL SUMMARY'!$FE$354)+SUMIFS('ANNUAL SUMMARY'!$FY$460,BW20,'ANNUAL SUMMARY'!$V$9,BH6,'ANNUAL SUMMARY'!$FE$412)+SUMIFS('ANNUAL SUMMARY'!$FY$518,BW20,'ANNUAL SUMMARY'!$V$9,BH6,'ANNUAL SUMMARY'!$FE$470)+SUMIFS('ANNUAL SUMMARY'!$FY$576,BW20,'ANNUAL SUMMARY'!$V$9,BH6,'ANNUAL SUMMARY'!$FE$528)+SUMIFS('ANNUAL SUMMARY'!$FY$634,BW20,'ANNUAL SUMMARY'!$V$9,BH6,'ANNUAL SUMMARY'!$FE$586)+SUMIFS('ANNUAL SUMMARY'!$FY$692,BW20,'ANNUAL SUMMARY'!$V$9,BH6,'ANNUAL SUMMARY'!$FE$644)</f>
        <v>0</v>
      </c>
      <c r="CC20" s="727"/>
      <c r="CD20" s="727"/>
      <c r="CE20" s="727"/>
      <c r="CF20" s="727">
        <f>SUMIFS('ANNUAL SUMMARY'!$AJ$54,BW20,'ANNUAL SUMMARY'!$V$9,BH6,'ANNUAL SUMMARY'!$L$6)+SUMIFS('ANNUAL SUMMARY'!$AJ$112,BW20,'ANNUAL SUMMARY'!$V$9,BH6,'ANNUAL SUMMARY'!$L$64)+SUMIFS('ANNUAL SUMMARY'!$AJ$170,BW20,'ANNUAL SUMMARY'!$V$9,BH6,'ANNUAL SUMMARY'!$L$122)+SUMIFS('ANNUAL SUMMARY'!$AJ$228,BW20,'ANNUAL SUMMARY'!$V$9,BH6,'ANNUAL SUMMARY'!$L$180)+SUMIFS('ANNUAL SUMMARY'!$AJ$286,BW20,'ANNUAL SUMMARY'!$V$9,BH6,'ANNUAL SUMMARY'!$L$238)+SUMIFS('ANNUAL SUMMARY'!$AJ$344,BW20,'ANNUAL SUMMARY'!$V$9,BH6,'ANNUAL SUMMARY'!$L$296)+SUMIFS('ANNUAL SUMMARY'!$AJ$402,BW20,'ANNUAL SUMMARY'!$V$9,BH6,'ANNUAL SUMMARY'!$L$354)+SUMIFS('ANNUAL SUMMARY'!$AJ$460,BW20,'ANNUAL SUMMARY'!$V$9,BH6,'ANNUAL SUMMARY'!$L$412)+SUMIFS('ANNUAL SUMMARY'!$AJ$518,BW20,'ANNUAL SUMMARY'!$V$9,BH6,'ANNUAL SUMMARY'!$L$470)+SUMIFS('ANNUAL SUMMARY'!$AJ$576,BW20,'ANNUAL SUMMARY'!$V$9,BH6,'ANNUAL SUMMARY'!$L$528)+SUMIFS('ANNUAL SUMMARY'!$AJ$634,BW20,'ANNUAL SUMMARY'!$V$9,BH6,'ANNUAL SUMMARY'!$L$586)+SUMIFS('ANNUAL SUMMARY'!$AJ$692,BW20,'ANNUAL SUMMARY'!$V$9,BH6,'ANNUAL SUMMARY'!$L$644)+SUMIFS('ANNUAL SUMMARY'!$CG$54,BW20,'ANNUAL SUMMARY'!$V$9,BH6,'ANNUAL SUMMARY'!$BI$6)+SUMIFS('ANNUAL SUMMARY'!$CG$112,BW20,'ANNUAL SUMMARY'!$V$9,BH6,'ANNUAL SUMMARY'!$BI$64)+SUMIFS('ANNUAL SUMMARY'!$CG$170,BW20,'ANNUAL SUMMARY'!$V$9,BH6,'ANNUAL SUMMARY'!$BI$122)+SUMIFS('ANNUAL SUMMARY'!$CG$228,BW20,'ANNUAL SUMMARY'!$V$9,BH6,'ANNUAL SUMMARY'!$BI$180)+SUMIFS('ANNUAL SUMMARY'!$CG$286,BW20,'ANNUAL SUMMARY'!$V$9,BH6,'ANNUAL SUMMARY'!$BI$238)+SUMIFS('ANNUAL SUMMARY'!$CG$344,BW20,'ANNUAL SUMMARY'!$V$9,BH6,'ANNUAL SUMMARY'!$BI$296)+SUMIFS('ANNUAL SUMMARY'!$CG$402,BW20,'ANNUAL SUMMARY'!$V$9,BH6,'ANNUAL SUMMARY'!$BI$354)+SUMIFS('ANNUAL SUMMARY'!$CG$460,BW20,'ANNUAL SUMMARY'!$V$9,BH6,'ANNUAL SUMMARY'!$BI$412)+SUMIFS('ANNUAL SUMMARY'!$CG$518,BW20,'ANNUAL SUMMARY'!$V$9,BH6,'ANNUAL SUMMARY'!$BI$470)+SUMIFS('ANNUAL SUMMARY'!$CG$576,BW20,'ANNUAL SUMMARY'!$V$9,BH6,'ANNUAL SUMMARY'!$BI$528)+SUMIFS('ANNUAL SUMMARY'!$CG$634,BW20,'ANNUAL SUMMARY'!$V$9,BH6,'ANNUAL SUMMARY'!$BI$586)+SUMIFS('ANNUAL SUMMARY'!$CG$692,BW20,'ANNUAL SUMMARY'!$V$9,BH6,'ANNUAL SUMMARY'!$BI$644)+SUMIFS('ANNUAL SUMMARY'!$EF$54,BW20,'ANNUAL SUMMARY'!$V$9,BH6,'ANNUAL SUMMARY'!$DH$6)+SUMIFS('ANNUAL SUMMARY'!$EF$112,BW20,'ANNUAL SUMMARY'!$V$9,BH6,'ANNUAL SUMMARY'!$DH$64)+SUMIFS('ANNUAL SUMMARY'!$EF$170,BW20,'ANNUAL SUMMARY'!$V$9,BH6,'ANNUAL SUMMARY'!$DH$122)+SUMIFS('ANNUAL SUMMARY'!$EF$228,BW20,'ANNUAL SUMMARY'!$V$9,BH6,'ANNUAL SUMMARY'!$DH$180)+SUMIFS('ANNUAL SUMMARY'!$EF$286,BW20,'ANNUAL SUMMARY'!$V$9,BH6,'ANNUAL SUMMARY'!$DH$238)+SUMIFS('ANNUAL SUMMARY'!$EF$344,BW20,'ANNUAL SUMMARY'!$V$9,BH6,'ANNUAL SUMMARY'!$DH$296)+SUMIFS('ANNUAL SUMMARY'!$EF$402,BW20,'ANNUAL SUMMARY'!$V$9,BH6,'ANNUAL SUMMARY'!$DH$354)+SUMIFS('ANNUAL SUMMARY'!$EF$460,BW20,'ANNUAL SUMMARY'!$V$9,BH6,'ANNUAL SUMMARY'!$DH$412)+SUMIFS('ANNUAL SUMMARY'!$EF$518,BW20,'ANNUAL SUMMARY'!$V$9,BH6,'ANNUAL SUMMARY'!$DH$470)+SUMIFS('ANNUAL SUMMARY'!$EF$576,BW20,'ANNUAL SUMMARY'!$V$9,BH6,'ANNUAL SUMMARY'!$DH$528)+SUMIFS('ANNUAL SUMMARY'!$EF$634,BW20,'ANNUAL SUMMARY'!$V$9,BH6,'ANNUAL SUMMARY'!$DH$586)+SUMIFS('ANNUAL SUMMARY'!$EF$692,BW20,'ANNUAL SUMMARY'!$V$9,BH6,'ANNUAL SUMMARY'!$DH$644)+SUMIFS('ANNUAL SUMMARY'!$GC$54,BW20,'ANNUAL SUMMARY'!$V$9,BH6,'ANNUAL SUMMARY'!$FE$6)+SUMIFS('ANNUAL SUMMARY'!$GC$112,BW20,'ANNUAL SUMMARY'!$V$9,BH6,'ANNUAL SUMMARY'!$FE$64)+SUMIFS('ANNUAL SUMMARY'!$GC$170,BW20,'ANNUAL SUMMARY'!$V$9,BH6,'ANNUAL SUMMARY'!$FE$122)+SUMIFS('ANNUAL SUMMARY'!$GC$228,BW20,'ANNUAL SUMMARY'!$V$9,BH6,'ANNUAL SUMMARY'!$FE$180)+SUMIFS('ANNUAL SUMMARY'!$GC$286,BW20,'ANNUAL SUMMARY'!$V$9,BH6,'ANNUAL SUMMARY'!$FE$238)+SUMIFS('ANNUAL SUMMARY'!$GC$344,BW20,'ANNUAL SUMMARY'!$V$9,BH6,'ANNUAL SUMMARY'!$FE$296)+SUMIFS('ANNUAL SUMMARY'!$GC$402,BW20,'ANNUAL SUMMARY'!$V$9,BH6,'ANNUAL SUMMARY'!$FE$354)+SUMIFS('ANNUAL SUMMARY'!$GC$460,BW20,'ANNUAL SUMMARY'!$V$9,BH6,'ANNUAL SUMMARY'!$FE$412)+SUMIFS('ANNUAL SUMMARY'!$GC$518,BW20,'ANNUAL SUMMARY'!$V$9,BH6,'ANNUAL SUMMARY'!$FE$470)+SUMIFS('ANNUAL SUMMARY'!$GC$576,BW20,'ANNUAL SUMMARY'!$V$9,BH6,'ANNUAL SUMMARY'!$FE$528)+SUMIFS('ANNUAL SUMMARY'!$GC$634,BW20,'ANNUAL SUMMARY'!$V$9,BH6,'ANNUAL SUMMARY'!$FE$586)+SUMIFS('ANNUAL SUMMARY'!$GC$692,BW20,'ANNUAL SUMMARY'!$V$9,BH6,'ANNUAL SUMMARY'!$FE$644)</f>
        <v>0</v>
      </c>
      <c r="CG20" s="727"/>
      <c r="CH20" s="727"/>
      <c r="CI20" s="727"/>
      <c r="CJ20" s="727">
        <f>SUMIFS('ANNUAL SUMMARY'!$AN$54,BW20,'ANNUAL SUMMARY'!$V$9,BH6,'ANNUAL SUMMARY'!$L$6)+SUMIFS('ANNUAL SUMMARY'!$AN$112,BW20,'ANNUAL SUMMARY'!$V$9,BH6,'ANNUAL SUMMARY'!$L$64)+SUMIFS('ANNUAL SUMMARY'!$AN$170,BW20,'ANNUAL SUMMARY'!$V$9,BH6,'ANNUAL SUMMARY'!$L$122)+SUMIFS('ANNUAL SUMMARY'!$AN$228,BW20,'ANNUAL SUMMARY'!$V$9,BH6,'ANNUAL SUMMARY'!$L$180)+SUMIFS('ANNUAL SUMMARY'!$AN$286,BW20,'ANNUAL SUMMARY'!$V$9,BH6,'ANNUAL SUMMARY'!$L$238)+SUMIFS('ANNUAL SUMMARY'!$AN$344,BW20,'ANNUAL SUMMARY'!$V$9,BH6,'ANNUAL SUMMARY'!$L$296)+SUMIFS('ANNUAL SUMMARY'!$AN$402,BW20,'ANNUAL SUMMARY'!$V$9,BH6,'ANNUAL SUMMARY'!$L$354)+SUMIFS('ANNUAL SUMMARY'!$AN$460,BW20,'ANNUAL SUMMARY'!$V$9,BH6,'ANNUAL SUMMARY'!$L$412)+SUMIFS('ANNUAL SUMMARY'!$AN$518,BW20,'ANNUAL SUMMARY'!$V$9,BH6,'ANNUAL SUMMARY'!$L$470)+SUMIFS('ANNUAL SUMMARY'!$AN$576,BW20,'ANNUAL SUMMARY'!$V$9,BH6,'ANNUAL SUMMARY'!$L$528)+SUMIFS('ANNUAL SUMMARY'!$AN$634,BW20,'ANNUAL SUMMARY'!$V$9,BH6,'ANNUAL SUMMARY'!$L$586)+SUMIFS('ANNUAL SUMMARY'!$AN$692,BW20,'ANNUAL SUMMARY'!$V$9,BH6,'ANNUAL SUMMARY'!$L$644)+SUMIFS('ANNUAL SUMMARY'!$CK$54,BW20,'ANNUAL SUMMARY'!$V$9,BH6,'ANNUAL SUMMARY'!$BI$6)+SUMIFS('ANNUAL SUMMARY'!$CK$112,BW20,'ANNUAL SUMMARY'!$V$9,BH6,'ANNUAL SUMMARY'!$BI$64)+SUMIFS('ANNUAL SUMMARY'!$CK$170,BW20,'ANNUAL SUMMARY'!$V$9,BH6,'ANNUAL SUMMARY'!$BI$122)+SUMIFS('ANNUAL SUMMARY'!$CK$228,BW20,'ANNUAL SUMMARY'!$V$9,BH6,'ANNUAL SUMMARY'!$BI$180)+SUMIFS('ANNUAL SUMMARY'!$CK$286,BW20,'ANNUAL SUMMARY'!$V$9,BH6,'ANNUAL SUMMARY'!$BI$238)+SUMIFS('ANNUAL SUMMARY'!$CK$344,BW20,'ANNUAL SUMMARY'!$V$9,BH6,'ANNUAL SUMMARY'!$BI$296)+SUMIFS('ANNUAL SUMMARY'!$CK$402,BW20,'ANNUAL SUMMARY'!$V$9,BH6,'ANNUAL SUMMARY'!$BI$354)+SUMIFS('ANNUAL SUMMARY'!$CK$460,BW20,'ANNUAL SUMMARY'!$V$9,BH6,'ANNUAL SUMMARY'!$BI$412)+SUMIFS('ANNUAL SUMMARY'!$CK$518,BW20,'ANNUAL SUMMARY'!$V$9,BH6,'ANNUAL SUMMARY'!$BI$470)+SUMIFS('ANNUAL SUMMARY'!$CK$576,BW20,'ANNUAL SUMMARY'!$V$9,BH6,'ANNUAL SUMMARY'!$BI$528)+SUMIFS('ANNUAL SUMMARY'!$CK$634,BW20,'ANNUAL SUMMARY'!$V$9,BH6,'ANNUAL SUMMARY'!$BI$586)+SUMIFS('ANNUAL SUMMARY'!$CK$692,BW20,'ANNUAL SUMMARY'!$V$9,BH6,'ANNUAL SUMMARY'!$BI$644)+SUMIFS('ANNUAL SUMMARY'!$EJ$54,BW20,'ANNUAL SUMMARY'!$V$9,BH6,'ANNUAL SUMMARY'!$DH$6)+SUMIFS('ANNUAL SUMMARY'!$EJ$112,BW20,'ANNUAL SUMMARY'!$V$9,BH6,'ANNUAL SUMMARY'!$DH$64)+SUMIFS('ANNUAL SUMMARY'!$EJ$170,BW20,'ANNUAL SUMMARY'!$V$9,BH6,'ANNUAL SUMMARY'!$DH$122)+SUMIFS('ANNUAL SUMMARY'!$EJ$228,BW20,'ANNUAL SUMMARY'!$V$9,BH6,'ANNUAL SUMMARY'!$DH$180)+SUMIFS('ANNUAL SUMMARY'!$EJ$286,BW20,'ANNUAL SUMMARY'!$V$9,BH6,'ANNUAL SUMMARY'!$DH$238)+SUMIFS('ANNUAL SUMMARY'!$EJ$344,BW20,'ANNUAL SUMMARY'!$V$9,BH6,'ANNUAL SUMMARY'!$DH$296)+SUMIFS('ANNUAL SUMMARY'!$EJ$402,BW20,'ANNUAL SUMMARY'!$V$9,BH6,'ANNUAL SUMMARY'!$DH$354)+SUMIFS('ANNUAL SUMMARY'!$EJ$460,BW20,'ANNUAL SUMMARY'!$V$9,BH6,'ANNUAL SUMMARY'!$DH$412)+SUMIFS('ANNUAL SUMMARY'!$EJ$518,BW20,'ANNUAL SUMMARY'!$V$9,BH6,'ANNUAL SUMMARY'!$DH$470)+SUMIFS('ANNUAL SUMMARY'!$EJ$576,BW20,'ANNUAL SUMMARY'!$V$9,BH6,'ANNUAL SUMMARY'!$DH$528)+SUMIFS('ANNUAL SUMMARY'!$EJ$634,BW20,'ANNUAL SUMMARY'!$V$9,BH6,'ANNUAL SUMMARY'!$DH$586)+SUMIFS('ANNUAL SUMMARY'!$EJ$692,BW20,'ANNUAL SUMMARY'!$V$9,BH6,'ANNUAL SUMMARY'!$DH$644)+SUMIFS('ANNUAL SUMMARY'!$GG$54,BW20,'ANNUAL SUMMARY'!$V$9,BH6,'ANNUAL SUMMARY'!$FE$6)+SUMIFS('ANNUAL SUMMARY'!$GG$112,BW20,'ANNUAL SUMMARY'!$V$9,BH6,'ANNUAL SUMMARY'!$FE$64)+SUMIFS('ANNUAL SUMMARY'!$GG$170,BW20,'ANNUAL SUMMARY'!$V$9,BH6,'ANNUAL SUMMARY'!$FE$122)+SUMIFS('ANNUAL SUMMARY'!$GG$228,BW20,'ANNUAL SUMMARY'!$V$9,BH6,'ANNUAL SUMMARY'!$FE$180)+SUMIFS('ANNUAL SUMMARY'!$GG$286,BW20,'ANNUAL SUMMARY'!$V$9,BH6,'ANNUAL SUMMARY'!$FE$238)+SUMIFS('ANNUAL SUMMARY'!$GG$344,BW20,'ANNUAL SUMMARY'!$V$9,BH6,'ANNUAL SUMMARY'!$FE$296)+SUMIFS('ANNUAL SUMMARY'!$GG$402,BW20,'ANNUAL SUMMARY'!$V$9,BH6,'ANNUAL SUMMARY'!$FE$354)+SUMIFS('ANNUAL SUMMARY'!$GG$460,BW20,'ANNUAL SUMMARY'!$V$9,BH6,'ANNUAL SUMMARY'!$FE$412)+SUMIFS('ANNUAL SUMMARY'!$GG$518,BW20,'ANNUAL SUMMARY'!$V$9,BH6,'ANNUAL SUMMARY'!$FE$470)+SUMIFS('ANNUAL SUMMARY'!$GG$576,BW20,'ANNUAL SUMMARY'!$V$9,BH6,'ANNUAL SUMMARY'!$FE$528)+SUMIFS('ANNUAL SUMMARY'!$GG$634,BW20,'ANNUAL SUMMARY'!$V$9,BH6,'ANNUAL SUMMARY'!$FE$586)+SUMIFS('ANNUAL SUMMARY'!$GG$692,BW20,'ANNUAL SUMMARY'!$V$9,BH6,'ANNUAL SUMMARY'!$FE$644)</f>
        <v>0</v>
      </c>
      <c r="CK20" s="727"/>
      <c r="CL20" s="727"/>
      <c r="CM20" s="727"/>
      <c r="CN20" s="728">
        <f>SUMIFS('ANNUAL SUMMARY'!$AR$54,BW20,'ANNUAL SUMMARY'!$V$9,BH6,'ANNUAL SUMMARY'!$L$6)+SUMIFS('ANNUAL SUMMARY'!$AR$112,BW20,'ANNUAL SUMMARY'!$V$9,BH6,'ANNUAL SUMMARY'!$L$64)+SUMIFS('ANNUAL SUMMARY'!$AR$170,BW20,'ANNUAL SUMMARY'!$V$9,BH6,'ANNUAL SUMMARY'!$L$122)+SUMIFS('ANNUAL SUMMARY'!$AR$228,BW20,'ANNUAL SUMMARY'!$V$9,BH6,'ANNUAL SUMMARY'!$L$180)+SUMIFS('ANNUAL SUMMARY'!$AR$286,BW20,'ANNUAL SUMMARY'!$V$9,BH6,'ANNUAL SUMMARY'!$L$238)+SUMIFS('ANNUAL SUMMARY'!$AR$344,BW20,'ANNUAL SUMMARY'!$V$9,BH6,'ANNUAL SUMMARY'!$L$296)+SUMIFS('ANNUAL SUMMARY'!$AR$402,BW20,'ANNUAL SUMMARY'!$V$9,BH6,'ANNUAL SUMMARY'!$L$354)+SUMIFS('ANNUAL SUMMARY'!$AR$460,BW20,'ANNUAL SUMMARY'!$V$9,BH6,'ANNUAL SUMMARY'!$L$412)+SUMIFS('ANNUAL SUMMARY'!$AR$518,BW20,'ANNUAL SUMMARY'!$V$9,BH6,'ANNUAL SUMMARY'!$L$470)+SUMIFS('ANNUAL SUMMARY'!$AR$576,BW20,'ANNUAL SUMMARY'!$V$9,BH6,'ANNUAL SUMMARY'!$L$528)+SUMIFS('ANNUAL SUMMARY'!$AR$634,BW20,'ANNUAL SUMMARY'!$V$9,BH6,'ANNUAL SUMMARY'!$L$586)+SUMIFS('ANNUAL SUMMARY'!$AR$692,BW20,'ANNUAL SUMMARY'!$V$9,BH6,'ANNUAL SUMMARY'!$L$644)+SUMIFS('ANNUAL SUMMARY'!$CO$54,BW20,'ANNUAL SUMMARY'!$V$9,BH6,'ANNUAL SUMMARY'!$BI$6)+SUMIFS('ANNUAL SUMMARY'!$CO$112,BW20,'ANNUAL SUMMARY'!$V$9,BH6,'ANNUAL SUMMARY'!$BI$64)+SUMIFS('ANNUAL SUMMARY'!$CO$170,BW20,'ANNUAL SUMMARY'!$V$9,BH6,'ANNUAL SUMMARY'!$BI$122)+SUMIFS('ANNUAL SUMMARY'!$CO$228,BW20,'ANNUAL SUMMARY'!$V$9,BH6,'ANNUAL SUMMARY'!$BI$180)+SUMIFS('ANNUAL SUMMARY'!$CO$286,BW20,'ANNUAL SUMMARY'!$V$9,BH6,'ANNUAL SUMMARY'!$BI$238)+SUMIFS('ANNUAL SUMMARY'!$CO$344,BW20,'ANNUAL SUMMARY'!$V$9,BH6,'ANNUAL SUMMARY'!$BI$296)+SUMIFS('ANNUAL SUMMARY'!$CO$402,BW20,'ANNUAL SUMMARY'!$V$9,BH6,'ANNUAL SUMMARY'!$BI$354)+SUMIFS('ANNUAL SUMMARY'!$CO$460,BW20,'ANNUAL SUMMARY'!$V$9,BH6,'ANNUAL SUMMARY'!$BI$412)+SUMIFS('ANNUAL SUMMARY'!$CO$518,BW20,'ANNUAL SUMMARY'!$V$9,BH6,'ANNUAL SUMMARY'!$BI$470)+SUMIFS('ANNUAL SUMMARY'!$CO$576,BW20,'ANNUAL SUMMARY'!$V$9,BH6,'ANNUAL SUMMARY'!$BI$528)+SUMIFS('ANNUAL SUMMARY'!$CO$634,BW20,'ANNUAL SUMMARY'!$V$9,BH6,'ANNUAL SUMMARY'!$BI$586)+SUMIFS('ANNUAL SUMMARY'!$CO$692,BW20,'ANNUAL SUMMARY'!$V$9,BH6,'ANNUAL SUMMARY'!$BI$644)+SUMIFS('ANNUAL SUMMARY'!$EN$54,BW20,'ANNUAL SUMMARY'!$V$9,BH6,'ANNUAL SUMMARY'!$DH$6)+SUMIFS('ANNUAL SUMMARY'!$EN$112,BW20,'ANNUAL SUMMARY'!$V$9,BH6,'ANNUAL SUMMARY'!$DH$64)+SUMIFS('ANNUAL SUMMARY'!$EN$170,BW20,'ANNUAL SUMMARY'!$V$9,BH6,'ANNUAL SUMMARY'!$DH$122)+SUMIFS('ANNUAL SUMMARY'!$EN$228,BW20,'ANNUAL SUMMARY'!$V$9,BH6,'ANNUAL SUMMARY'!$DH$180)+SUMIFS('ANNUAL SUMMARY'!$EN$286,BW20,'ANNUAL SUMMARY'!$V$9,BH6,'ANNUAL SUMMARY'!$DH$238)+SUMIFS('ANNUAL SUMMARY'!$EN$344,BW20,'ANNUAL SUMMARY'!$V$9,BH6,'ANNUAL SUMMARY'!$DH$296)+SUMIFS('ANNUAL SUMMARY'!$EN$402,BW20,'ANNUAL SUMMARY'!$V$9,BH6,'ANNUAL SUMMARY'!$DH$354)+SUMIFS('ANNUAL SUMMARY'!$EN$460,BW20,'ANNUAL SUMMARY'!$V$9,BH6,'ANNUAL SUMMARY'!$DH$412)+SUMIFS('ANNUAL SUMMARY'!$EN$518,BW20,'ANNUAL SUMMARY'!$V$9,BH6,'ANNUAL SUMMARY'!$DH$470)+SUMIFS('ANNUAL SUMMARY'!$EN$576,BW20,'ANNUAL SUMMARY'!$V$9,BH6,'ANNUAL SUMMARY'!$DH$528)+SUMIFS('ANNUAL SUMMARY'!$EN$634,BW20,'ANNUAL SUMMARY'!$V$9,BH6,'ANNUAL SUMMARY'!$DH$586)+SUMIFS('ANNUAL SUMMARY'!$EN$692,BW20,'ANNUAL SUMMARY'!$V$9,BH6,'ANNUAL SUMMARY'!$DH$644)+SUMIFS('ANNUAL SUMMARY'!$GK$54,BW20,'ANNUAL SUMMARY'!$V$9,BH6,'ANNUAL SUMMARY'!$FE$6)+SUMIFS('ANNUAL SUMMARY'!$GK$112,BW20,'ANNUAL SUMMARY'!$V$9,BH6,'ANNUAL SUMMARY'!$FE$64)+SUMIFS('ANNUAL SUMMARY'!$GK$170,BW20,'ANNUAL SUMMARY'!$V$9,BH6,'ANNUAL SUMMARY'!$FE$122)+SUMIFS('ANNUAL SUMMARY'!$GK$228,BW20,'ANNUAL SUMMARY'!$V$9,BH6,'ANNUAL SUMMARY'!$FE$180)+SUMIFS('ANNUAL SUMMARY'!$GK$286,BW20,'ANNUAL SUMMARY'!$V$9,BH6,'ANNUAL SUMMARY'!$FE$238)+SUMIFS('ANNUAL SUMMARY'!$GK$344,BW20,'ANNUAL SUMMARY'!$V$9,BH6,'ANNUAL SUMMARY'!$FE$296)+SUMIFS('ANNUAL SUMMARY'!$GK$402,BW20,'ANNUAL SUMMARY'!$V$9,BH6,'ANNUAL SUMMARY'!$FE$354)+SUMIFS('ANNUAL SUMMARY'!$GK$460,BW20,'ANNUAL SUMMARY'!$V$9,BH6,'ANNUAL SUMMARY'!$FE$412)+SUMIFS('ANNUAL SUMMARY'!$GK$518,BW20,'ANNUAL SUMMARY'!$V$9,BH6,'ANNUAL SUMMARY'!$FE$470)+SUMIFS('ANNUAL SUMMARY'!$GK$576,BW20,'ANNUAL SUMMARY'!$V$9,BH6,'ANNUAL SUMMARY'!$FE$528)+SUMIFS('ANNUAL SUMMARY'!$GK$634,BW20,'ANNUAL SUMMARY'!$V$9,BH6,'ANNUAL SUMMARY'!$FE$586)+SUMIFS('ANNUAL SUMMARY'!$GK$692,BW20,'ANNUAL SUMMARY'!$V$9,BH6,'ANNUAL SUMMARY'!$FE$644)</f>
        <v>0</v>
      </c>
      <c r="CO20" s="728"/>
      <c r="CP20" s="728"/>
      <c r="CQ20" s="728">
        <f>SUMIFS('ANNUAL SUMMARY'!$AU$54,BW20,'ANNUAL SUMMARY'!$V$9,BH6,'ANNUAL SUMMARY'!$L$6)+SUMIFS('ANNUAL SUMMARY'!$AU$112,BW20,'ANNUAL SUMMARY'!$V$9,BH6,'ANNUAL SUMMARY'!$L$64)+SUMIFS('ANNUAL SUMMARY'!$AU$170,BW20,'ANNUAL SUMMARY'!$V$9,BH6,'ANNUAL SUMMARY'!$L$122)+SUMIFS('ANNUAL SUMMARY'!$AU$228,BW20,'ANNUAL SUMMARY'!$V$9,BH6,'ANNUAL SUMMARY'!$L$180)+SUMIFS('ANNUAL SUMMARY'!$AU$286,BW20,'ANNUAL SUMMARY'!$V$9,BH6,'ANNUAL SUMMARY'!$L$238)+SUMIFS('ANNUAL SUMMARY'!$AU$344,BW20,'ANNUAL SUMMARY'!$V$9,BH6,'ANNUAL SUMMARY'!$L$296)+SUMIFS('ANNUAL SUMMARY'!$AU$402,BW20,'ANNUAL SUMMARY'!$V$9,BH6,'ANNUAL SUMMARY'!$L$354)+SUMIFS('ANNUAL SUMMARY'!$AU$460,BW20,'ANNUAL SUMMARY'!$V$9,BH6,'ANNUAL SUMMARY'!$L$412)+SUMIFS('ANNUAL SUMMARY'!$AU$518,BW20,'ANNUAL SUMMARY'!$V$9,BH6,'ANNUAL SUMMARY'!$L$470)+SUMIFS('ANNUAL SUMMARY'!$AU$576,BW20,'ANNUAL SUMMARY'!$V$9,BH6,'ANNUAL SUMMARY'!$L$528)+SUMIFS('ANNUAL SUMMARY'!$AU$634,BW20,'ANNUAL SUMMARY'!$V$9,BH6,'ANNUAL SUMMARY'!$L$586)+SUMIFS('ANNUAL SUMMARY'!$AU$692,BW20,'ANNUAL SUMMARY'!$V$9,BH6,'ANNUAL SUMMARY'!$L$644)+SUMIFS('ANNUAL SUMMARY'!$CR$54,BW20,'ANNUAL SUMMARY'!$V$9,BH6,'ANNUAL SUMMARY'!$BI$6)+SUMIFS('ANNUAL SUMMARY'!$CR$112,BW20,'ANNUAL SUMMARY'!$V$9,BH6,'ANNUAL SUMMARY'!$BI$64)+SUMIFS('ANNUAL SUMMARY'!$CR$170,BW20,'ANNUAL SUMMARY'!$V$9,BH6,'ANNUAL SUMMARY'!$BI$122)+SUMIFS('ANNUAL SUMMARY'!$CR$228,BW20,'ANNUAL SUMMARY'!$V$9,BH6,'ANNUAL SUMMARY'!$BI$180)+SUMIFS('ANNUAL SUMMARY'!$CR$286,BW20,'ANNUAL SUMMARY'!$V$9,BH6,'ANNUAL SUMMARY'!$BI$238)+SUMIFS('ANNUAL SUMMARY'!$CR$344,BW20,'ANNUAL SUMMARY'!$V$9,BH6,'ANNUAL SUMMARY'!$BI$296)+SUMIFS('ANNUAL SUMMARY'!$CR$402,BW20,'ANNUAL SUMMARY'!$V$9,BH6,'ANNUAL SUMMARY'!$BI$354)+SUMIFS('ANNUAL SUMMARY'!$CR$460,BW20,'ANNUAL SUMMARY'!$V$9,BH6,'ANNUAL SUMMARY'!$BI$412)+SUMIFS('ANNUAL SUMMARY'!$CR$518,BW20,'ANNUAL SUMMARY'!$V$9,BH6,'ANNUAL SUMMARY'!$BI$470)+SUMIFS('ANNUAL SUMMARY'!$CR$576,BW20,'ANNUAL SUMMARY'!$V$9,BH6,'ANNUAL SUMMARY'!$BI$528)+SUMIFS('ANNUAL SUMMARY'!$CR$634,BW20,'ANNUAL SUMMARY'!$V$9,BH6,'ANNUAL SUMMARY'!$BI$586)+SUMIFS('ANNUAL SUMMARY'!$CR$692,BW20,'ANNUAL SUMMARY'!$V$9,BH6,'ANNUAL SUMMARY'!$BI$644)+SUMIFS('ANNUAL SUMMARY'!$EQ$54,BW20,'ANNUAL SUMMARY'!$V$9,BH6,'ANNUAL SUMMARY'!$DH$6)+SUMIFS('ANNUAL SUMMARY'!$EQ$112,BW20,'ANNUAL SUMMARY'!$V$9,BH6,'ANNUAL SUMMARY'!$DH$64)+SUMIFS('ANNUAL SUMMARY'!$EQ$170,BW20,'ANNUAL SUMMARY'!$V$9,BH6,'ANNUAL SUMMARY'!$DH$122)+SUMIFS('ANNUAL SUMMARY'!$EQ$228,BW20,'ANNUAL SUMMARY'!$V$9,BH6,'ANNUAL SUMMARY'!$DH$180)+SUMIFS('ANNUAL SUMMARY'!$EQ$286,BW20,'ANNUAL SUMMARY'!$V$9,BH6,'ANNUAL SUMMARY'!$DH$238)+SUMIFS('ANNUAL SUMMARY'!$EQ$344,BW20,'ANNUAL SUMMARY'!$V$9,BH6,'ANNUAL SUMMARY'!$DH$296)+SUMIFS('ANNUAL SUMMARY'!$EQ$402,BW20,'ANNUAL SUMMARY'!$V$9,BH6,'ANNUAL SUMMARY'!$DH$354)+SUMIFS('ANNUAL SUMMARY'!$EQ$460,BW20,'ANNUAL SUMMARY'!$V$9,BH6,'ANNUAL SUMMARY'!$DH$412)+SUMIFS('ANNUAL SUMMARY'!$EQ$518,BW20,'ANNUAL SUMMARY'!$V$9,BH6,'ANNUAL SUMMARY'!$DH$470)+SUMIFS('ANNUAL SUMMARY'!$EQ$576,BW20,'ANNUAL SUMMARY'!$V$9,BH6,'ANNUAL SUMMARY'!$DH$528)+SUMIFS('ANNUAL SUMMARY'!$EQ$634,BW20,'ANNUAL SUMMARY'!$V$9,BH6,'ANNUAL SUMMARY'!$DH$586)+SUMIFS('ANNUAL SUMMARY'!$EQ$692,BW20,'ANNUAL SUMMARY'!$V$9,BH6,'ANNUAL SUMMARY'!$DH$644)+SUMIFS('ANNUAL SUMMARY'!$GN$54,BW20,'ANNUAL SUMMARY'!$V$9,BH6,'ANNUAL SUMMARY'!$FE$6)+SUMIFS('ANNUAL SUMMARY'!$GN$112,BW20,'ANNUAL SUMMARY'!$V$9,BH6,'ANNUAL SUMMARY'!$FE$64)+SUMIFS('ANNUAL SUMMARY'!$GN$170,BW20,'ANNUAL SUMMARY'!$V$9,BH6,'ANNUAL SUMMARY'!$FE$122)+SUMIFS('ANNUAL SUMMARY'!$GN$228,BW20,'ANNUAL SUMMARY'!$V$9,BH6,'ANNUAL SUMMARY'!$FE$180)+SUMIFS('ANNUAL SUMMARY'!$GN$286,BW20,'ANNUAL SUMMARY'!$V$9,BH6,'ANNUAL SUMMARY'!$FE$238)+SUMIFS('ANNUAL SUMMARY'!$GN$344,BW20,'ANNUAL SUMMARY'!$V$9,BH6,'ANNUAL SUMMARY'!$FE$296)+SUMIFS('ANNUAL SUMMARY'!$GN$402,BW20,'ANNUAL SUMMARY'!$V$9,BH6,'ANNUAL SUMMARY'!$FE$354)+SUMIFS('ANNUAL SUMMARY'!$GN$460,BW20,'ANNUAL SUMMARY'!$V$9,BH6,'ANNUAL SUMMARY'!$FE$412)+SUMIFS('ANNUAL SUMMARY'!$GN$518,BW20,'ANNUAL SUMMARY'!$V$9,BH6,'ANNUAL SUMMARY'!$FE$470)+SUMIFS('ANNUAL SUMMARY'!$GN$576,BW20,'ANNUAL SUMMARY'!$V$9,BH6,'ANNUAL SUMMARY'!$FE$528)+SUMIFS('ANNUAL SUMMARY'!$GN$634,BW20,'ANNUAL SUMMARY'!$V$9,BH6,'ANNUAL SUMMARY'!$FE$586)+SUMIFS('ANNUAL SUMMARY'!$GN$692,BW20,'ANNUAL SUMMARY'!$V$9,BH6,'ANNUAL SUMMARY'!$FE$644)</f>
        <v>0</v>
      </c>
      <c r="CR20" s="728"/>
      <c r="CS20" s="728"/>
      <c r="CT20" s="1263"/>
      <c r="CU20" s="1250"/>
      <c r="CV20" s="154"/>
      <c r="CW20" s="798" t="str">
        <f>'ANNUAL SUMMARY'!$C$24</f>
        <v>INSTR.</v>
      </c>
      <c r="CX20" s="730"/>
      <c r="CY20" s="730"/>
      <c r="CZ20" s="730"/>
      <c r="DA20" s="792">
        <f>SUMIF('ANNUAL SUMMARY'!$FE$622,DF6,'ANNUAL SUMMARY'!$FA$640)+SUMIF('ANNUAL SUMMARY'!$DH$622,DF6,'ANNUAL SUMMARY'!$DD$640)+SUMIF('ANNUAL SUMMARY'!$BI$622,DF6,'ANNUAL SUMMARY'!$BE$640)+SUMIF('ANNUAL SUMMARY'!$L$622,DF6,'ANNUAL SUMMARY'!$H$640)+SUMIF('ANNUAL SUMMARY'!$FE$566,DF6,'ANNUAL SUMMARY'!$FA$584)+SUMIF('ANNUAL SUMMARY'!$DH$566,DF6,'ANNUAL SUMMARY'!$DD$584)+SUMIF('ANNUAL SUMMARY'!$BI$566,DF6,'ANNUAL SUMMARY'!$BE$584)+SUMIF('ANNUAL SUMMARY'!$L$566,DF6,'ANNUAL SUMMARY'!$H$584)+SUMIF('ANNUAL SUMMARY'!$FE$510,DF6,'ANNUAL SUMMARY'!$FA$528)+SUMIF('ANNUAL SUMMARY'!$DH$510,DF6,'ANNUAL SUMMARY'!$DD$528)+SUMIF('ANNUAL SUMMARY'!$BI$510,DF6,'ANNUAL SUMMARY'!$BE$528)+SUMIF('ANNUAL SUMMARY'!$L$510,DF6,'ANNUAL SUMMARY'!$H$528)+SUMIF('ANNUAL SUMMARY'!$FE$454,DF6,'ANNUAL SUMMARY'!$FA$472)+SUMIF('ANNUAL SUMMARY'!$DH$454,DF6,'ANNUAL SUMMARY'!$DD$472)+SUMIF('ANNUAL SUMMARY'!$BI$454,DF6,'ANNUAL SUMMARY'!$BE$472)+SUMIF('ANNUAL SUMMARY'!$L$454,DF6,'ANNUAL SUMMARY'!$H$472)+SUMIF('ANNUAL SUMMARY'!$FE$398,DF6,'ANNUAL SUMMARY'!$FA$416)+SUMIF('ANNUAL SUMMARY'!$DH$398,DF6,'ANNUAL SUMMARY'!$DD$416)+SUMIF('ANNUAL SUMMARY'!$BI$398,DF6,'ANNUAL SUMMARY'!$BE$416)+SUMIF('ANNUAL SUMMARY'!$L$398,DF6,'ANNUAL SUMMARY'!$H$416)+SUMIF('ANNUAL SUMMARY'!$FE$342,DF6,'ANNUAL SUMMARY'!$FA$360)+SUMIF('ANNUAL SUMMARY'!$DH$342,DF6,'ANNUAL SUMMARY'!$DD$360)+SUMIF('ANNUAL SUMMARY'!$BI$342,DF6,'ANNUAL SUMMARY'!$BE$360)+SUMIF('ANNUAL SUMMARY'!$L$342,DF6,'ANNUAL SUMMARY'!$H$360)+SUMIF('ANNUAL SUMMARY'!$FE$286,DF6,'ANNUAL SUMMARY'!$FA$304)+SUMIF('ANNUAL SUMMARY'!$DH$286,DF6,'ANNUAL SUMMARY'!$DD$304)+SUMIF('ANNUAL SUMMARY'!$BI$286,DF6,'ANNUAL SUMMARY'!$BE$304)+SUMIF('ANNUAL SUMMARY'!$L$286,DF6,'ANNUAL SUMMARY'!$H$304)+SUMIF('ANNUAL SUMMARY'!$FE$230,DF6,'ANNUAL SUMMARY'!$FA$248)+SUMIF('ANNUAL SUMMARY'!$DH$230,DF6,'ANNUAL SUMMARY'!$DD$248)+SUMIF('ANNUAL SUMMARY'!$BI$230,DF6,'ANNUAL SUMMARY'!$BE$248)+SUMIF('ANNUAL SUMMARY'!$L$230,DF6,'ANNUAL SUMMARY'!$H$248)+SUMIF('ANNUAL SUMMARY'!$FE$174,DF6,'ANNUAL SUMMARY'!$FA$192)+SUMIF('ANNUAL SUMMARY'!$DH$174,DF6,'ANNUAL SUMMARY'!$DD$192)+SUMIF('ANNUAL SUMMARY'!$BI$174,DF6,'ANNUAL SUMMARY'!$BE$192)+SUMIF('ANNUAL SUMMARY'!$L$174,DF6,'ANNUAL SUMMARY'!$H$192)+SUMIF('ANNUAL SUMMARY'!$FE$118,DF6,'ANNUAL SUMMARY'!$FA$136)+SUMIF('ANNUAL SUMMARY'!$DH$118,DF6,'ANNUAL SUMMARY'!$DD$136)+SUMIF('ANNUAL SUMMARY'!$BI$118,DF6,'ANNUAL SUMMARY'!$BE$136)+SUMIF('ANNUAL SUMMARY'!$L$118,DF6,'ANNUAL SUMMARY'!$H$136)+SUMIF('ANNUAL SUMMARY'!$FE$62,DF6,'ANNUAL SUMMARY'!$FA$80)+SUMIF('ANNUAL SUMMARY'!$DH$62,DF6,'ANNUAL SUMMARY'!$DD$80)+SUMIF('ANNUAL SUMMARY'!$BI$62,DF6,'ANNUAL SUMMARY'!$BE$80)+SUMIF('ANNUAL SUMMARY'!$L$62,DF6,'ANNUAL SUMMARY'!$H$80)+SUMIF('ANNUAL SUMMARY'!$FE$6,DF6,'ANNUAL SUMMARY'!$FA$24)+SUMIF('ANNUAL SUMMARY'!$DH$6,DF6,'ANNUAL SUMMARY'!$DD$24)+SUMIF('ANNUAL SUMMARY'!$BI$6,DF6,'ANNUAL SUMMARY'!$BE$24)+SUMIF('ANNUAL SUMMARY'!$L$6,DF6,'ANNUAL SUMMARY'!$H$24)+SUMIF('PREVIOUS LOGS'!$K$6,DF6,'PREVIOUS LOGS'!$F$20)+SUMIF('PREVIOUS LOGS'!$K$59,$K$6,'PREVIOUS LOGS'!$F$73)+SUMIF('PREVIOUS LOGS'!$K$112,DF6,'PREVIOUS LOGS'!$F$126)+SUMIF('PREVIOUS LOGS'!$K$165,DF6,'PREVIOUS LOGS'!$F$179)+SUMIF('PREVIOUS LOGS'!$K$218,DF6,'PREVIOUS LOGS'!$F$232)+SUMIF('PREVIOUS LOGS'!$K$271,DF6,'PREVIOUS LOGS'!$F$285)+SUMIF('PREVIOUS LOGS'!$K$324,DF6,'PREVIOUS LOGS'!$F$338)+SUMIF('PREVIOUS LOGS'!$BH$6,DF6,'PREVIOUS LOGS'!$BD$20)+SUMIF('PREVIOUS LOGS'!$BH$59,$K$6,'PREVIOUS LOGS'!$BD$73)+SUMIF('PREVIOUS LOGS'!$BH$112,DF6,'PREVIOUS LOGS'!$BD$126)+SUMIF('PREVIOUS LOGS'!$BH$165,DF6,'PREVIOUS LOGS'!$BD$179)+SUMIF('PREVIOUS LOGS'!$BH$218,DF6,'PREVIOUS LOGS'!$BD$232)+SUMIF('PREVIOUS LOGS'!$BH$271,DF6,'PREVIOUS LOGS'!$BD$285)+SUMIF('PREVIOUS LOGS'!$BH$324,DF6,'PREVIOUS LOGS'!$BD$338)+SUMIF('PREVIOUS LOGS'!$DF$6,DF6,'PREVIOUS LOGS'!$DB$20)+SUMIF('PREVIOUS LOGS'!$DF$59,$K$6,'PREVIOUS LOGS'!$DB$73)+SUMIF('PREVIOUS LOGS'!$DF$112,DF6,'PREVIOUS LOGS'!$DB$126)+SUMIF('PREVIOUS LOGS'!$DF$165,DF6,'PREVIOUS LOGS'!$DB$179)+SUMIF('PREVIOUS LOGS'!$DF$218,DF6,'PREVIOUS LOGS'!$DB$232)+SUMIF('PREVIOUS LOGS'!$DF$271,DF6,'PREVIOUS LOGS'!$DB$285)+SUMIF('PREVIOUS LOGS'!$DF$324,DF6,'PREVIOUS LOGS'!$DB$338)+SUMIF('PREVIOUS LOGS'!$FC$6,DF6,'PREVIOUS LOGS'!$EY$20)+SUMIF('PREVIOUS LOGS'!$FC$59,$K$6,'PREVIOUS LOGS'!$EY$73)+SUMIF('PREVIOUS LOGS'!$FC$112,DF6,'PREVIOUS LOGS'!$EY$126)+SUMIF('PREVIOUS LOGS'!$FC$165,DF6,'PREVIOUS LOGS'!$EY$179)+SUMIF('PREVIOUS LOGS'!$FC$218,DF6,'PREVIOUS LOGS'!$EY$232)+SUMIF('PREVIOUS LOGS'!$FC$271,DF6,'PREVIOUS LOGS'!$EY$285)+SUMIF('PREVIOUS LOGS'!$FC$324,DF6,'PREVIOUS LOGS'!$EY$338)</f>
        <v>0</v>
      </c>
      <c r="DB20" s="793"/>
      <c r="DC20" s="793"/>
      <c r="DD20" s="793"/>
      <c r="DE20" s="793"/>
      <c r="DF20" s="793"/>
      <c r="DG20" s="794"/>
      <c r="DH20" s="643"/>
      <c r="DI20" s="878" t="str">
        <f>'ANNUAL SUMMARY'!$O$24</f>
        <v>LANDINGSS</v>
      </c>
      <c r="DJ20" s="879"/>
      <c r="DK20" s="879"/>
      <c r="DL20" s="879"/>
      <c r="DM20" s="879"/>
      <c r="DN20" s="879"/>
      <c r="DO20" s="879"/>
      <c r="DP20" s="879"/>
      <c r="DQ20" s="879"/>
      <c r="DR20" s="879"/>
      <c r="DS20" s="880"/>
      <c r="DT20" s="15"/>
      <c r="DU20" s="812">
        <f>IF(DU12=0," ",DU12+4)</f>
        <v>2026</v>
      </c>
      <c r="DV20" s="813"/>
      <c r="DW20" s="813"/>
      <c r="DX20" s="813"/>
      <c r="DY20" s="813"/>
      <c r="DZ20" s="1118">
        <f>SUMIFS('ANNUAL SUMMARY'!$AF$54,DU20,'ANNUAL SUMMARY'!$V$9,DF6,'ANNUAL SUMMARY'!$L$6)+SUMIFS('ANNUAL SUMMARY'!$AF$112,DU20,'ANNUAL SUMMARY'!$V$9,DF6,'ANNUAL SUMMARY'!$L$64)+SUMIFS('ANNUAL SUMMARY'!$AF$170,DU20,'ANNUAL SUMMARY'!$V$9,DF6,'ANNUAL SUMMARY'!$L$122)+SUMIFS('ANNUAL SUMMARY'!$AF$228,DU20,'ANNUAL SUMMARY'!$V$9,DF6,'ANNUAL SUMMARY'!$L$180)+SUMIFS('ANNUAL SUMMARY'!$AF$286,DU20,'ANNUAL SUMMARY'!$V$9,DF6,'ANNUAL SUMMARY'!$L$238)+SUMIFS('ANNUAL SUMMARY'!$AF$344,DU20,'ANNUAL SUMMARY'!$V$9,DF6,'ANNUAL SUMMARY'!$L$296)+SUMIFS('ANNUAL SUMMARY'!$AF$402,DU20,'ANNUAL SUMMARY'!$V$9,DF6,'ANNUAL SUMMARY'!$L$354)+SUMIFS('ANNUAL SUMMARY'!$AF$460,DU20,'ANNUAL SUMMARY'!$V$9,DF6,'ANNUAL SUMMARY'!$L$412)+SUMIFS('ANNUAL SUMMARY'!$AF$518,DU20,'ANNUAL SUMMARY'!$V$9,DF6,'ANNUAL SUMMARY'!$L$470)+SUMIFS('ANNUAL SUMMARY'!$AF$576,DU20,'ANNUAL SUMMARY'!$V$9,DF6,'ANNUAL SUMMARY'!$L$528)+SUMIFS('ANNUAL SUMMARY'!$AF$634,DU20,'ANNUAL SUMMARY'!$V$9,DF6,'ANNUAL SUMMARY'!$L$586)+SUMIFS('ANNUAL SUMMARY'!$AF$692,DU20,'ANNUAL SUMMARY'!$V$9,DF6,'ANNUAL SUMMARY'!$L$644)+SUMIFS('ANNUAL SUMMARY'!$CC$54,DU20,'ANNUAL SUMMARY'!$V$9,DF6,'ANNUAL SUMMARY'!$BI$6)+SUMIFS('ANNUAL SUMMARY'!$CC$112,DU20,'ANNUAL SUMMARY'!$V$9,DF6,'ANNUAL SUMMARY'!$BI$64)+SUMIFS('ANNUAL SUMMARY'!$CC$170,DU20,'ANNUAL SUMMARY'!$V$9,DF6,'ANNUAL SUMMARY'!$BI$122)+SUMIFS('ANNUAL SUMMARY'!$CC$228,DU20,'ANNUAL SUMMARY'!$V$9,DF6,'ANNUAL SUMMARY'!$BI$180)+SUMIFS('ANNUAL SUMMARY'!$CC$286,DU20,'ANNUAL SUMMARY'!$V$9,DF6,'ANNUAL SUMMARY'!$BI$238)+SUMIFS('ANNUAL SUMMARY'!$CC$344,DU20,'ANNUAL SUMMARY'!$V$9,DF6,'ANNUAL SUMMARY'!$BI$296)+SUMIFS('ANNUAL SUMMARY'!$CC$402,DU20,'ANNUAL SUMMARY'!$V$9,DF6,'ANNUAL SUMMARY'!$BI$354)+SUMIFS('ANNUAL SUMMARY'!$CC$460,DU20,'ANNUAL SUMMARY'!$V$9,DF6,'ANNUAL SUMMARY'!$BI$412)+SUMIFS('ANNUAL SUMMARY'!$CC$518,DU20,'ANNUAL SUMMARY'!$V$9,DF6,'ANNUAL SUMMARY'!$BI$470)+SUMIFS('ANNUAL SUMMARY'!$CC$576,DU20,'ANNUAL SUMMARY'!$V$9,DF6,'ANNUAL SUMMARY'!$BI$528)+SUMIFS('ANNUAL SUMMARY'!$CC$634,DU20,'ANNUAL SUMMARY'!$V$9,DF6,'ANNUAL SUMMARY'!$BI$586)+SUMIFS('ANNUAL SUMMARY'!$CC$692,DU20,'ANNUAL SUMMARY'!$V$9,DF6,'ANNUAL SUMMARY'!$BI$644)+SUMIFS('ANNUAL SUMMARY'!$EB$54,DU20,'ANNUAL SUMMARY'!$V$9,DF6,'ANNUAL SUMMARY'!$DH$6)+SUMIFS('ANNUAL SUMMARY'!$EB$112,DU20,'ANNUAL SUMMARY'!$V$9,DF6,'ANNUAL SUMMARY'!$DH$64)+SUMIFS('ANNUAL SUMMARY'!$EB$170,DU20,'ANNUAL SUMMARY'!$V$9,DF6,'ANNUAL SUMMARY'!$DH$122)+SUMIFS('ANNUAL SUMMARY'!$EB$228,DU20,'ANNUAL SUMMARY'!$V$9,DF6,'ANNUAL SUMMARY'!$DH$180)+SUMIFS('ANNUAL SUMMARY'!$EB$286,DU20,'ANNUAL SUMMARY'!$V$9,DF6,'ANNUAL SUMMARY'!$DH$238)+SUMIFS('ANNUAL SUMMARY'!$EB$344,DU20,'ANNUAL SUMMARY'!$V$9,DF6,'ANNUAL SUMMARY'!$DH$296)+SUMIFS('ANNUAL SUMMARY'!$EB$402,DU20,'ANNUAL SUMMARY'!$V$9,DF6,'ANNUAL SUMMARY'!$DH$354)+SUMIFS('ANNUAL SUMMARY'!$EB$460,DU20,'ANNUAL SUMMARY'!$V$9,DF6,'ANNUAL SUMMARY'!$DH$412)+SUMIFS('ANNUAL SUMMARY'!$EB$518,DU20,'ANNUAL SUMMARY'!$V$9,DF6,'ANNUAL SUMMARY'!$DH$470)+SUMIFS('ANNUAL SUMMARY'!$EB$576,DU20,'ANNUAL SUMMARY'!$V$9,DF6,'ANNUAL SUMMARY'!$DH$528)+SUMIFS('ANNUAL SUMMARY'!$EB$634,DU20,'ANNUAL SUMMARY'!$V$9,DF6,'ANNUAL SUMMARY'!$DH$586)+SUMIFS('ANNUAL SUMMARY'!$EB$692,DU20,'ANNUAL SUMMARY'!$V$9,DF6,'ANNUAL SUMMARY'!$DH$644)+SUMIFS('ANNUAL SUMMARY'!$FY$54,DU20,'ANNUAL SUMMARY'!$V$9,DF6,'ANNUAL SUMMARY'!$FE$6)+SUMIFS('ANNUAL SUMMARY'!$FY$112,DU20,'ANNUAL SUMMARY'!$V$9,DF6,'ANNUAL SUMMARY'!$FE$64)+SUMIFS('ANNUAL SUMMARY'!$FY$170,DU20,'ANNUAL SUMMARY'!$V$9,DF6,'ANNUAL SUMMARY'!$FE$122)+SUMIFS('ANNUAL SUMMARY'!$FY$228,DU20,'ANNUAL SUMMARY'!$V$9,DF6,'ANNUAL SUMMARY'!$FE$180)+SUMIFS('ANNUAL SUMMARY'!$FY$286,DU20,'ANNUAL SUMMARY'!$V$9,DF6,'ANNUAL SUMMARY'!$FE$238)+SUMIFS('ANNUAL SUMMARY'!$FY$344,DU20,'ANNUAL SUMMARY'!$V$9,DF6,'ANNUAL SUMMARY'!$FE$296)+SUMIFS('ANNUAL SUMMARY'!$FY$402,DU20,'ANNUAL SUMMARY'!$V$9,DF6,'ANNUAL SUMMARY'!$FE$354)+SUMIFS('ANNUAL SUMMARY'!$FY$460,DU20,'ANNUAL SUMMARY'!$V$9,DF6,'ANNUAL SUMMARY'!$FE$412)+SUMIFS('ANNUAL SUMMARY'!$FY$518,DU20,'ANNUAL SUMMARY'!$V$9,DF6,'ANNUAL SUMMARY'!$FE$470)+SUMIFS('ANNUAL SUMMARY'!$FY$576,DU20,'ANNUAL SUMMARY'!$V$9,DF6,'ANNUAL SUMMARY'!$FE$528)+SUMIFS('ANNUAL SUMMARY'!$FY$634,DU20,'ANNUAL SUMMARY'!$V$9,DF6,'ANNUAL SUMMARY'!$FE$586)+SUMIFS('ANNUAL SUMMARY'!$FY$692,DU20,'ANNUAL SUMMARY'!$V$9,DF6,'ANNUAL SUMMARY'!$FE$644)</f>
        <v>0</v>
      </c>
      <c r="EA20" s="727"/>
      <c r="EB20" s="727"/>
      <c r="EC20" s="727"/>
      <c r="ED20" s="727">
        <f>SUMIFS('ANNUAL SUMMARY'!$AJ$54,DU20,'ANNUAL SUMMARY'!$V$9,DF6,'ANNUAL SUMMARY'!$L$6)+SUMIFS('ANNUAL SUMMARY'!$AJ$112,DU20,'ANNUAL SUMMARY'!$V$9,DF6,'ANNUAL SUMMARY'!$L$64)+SUMIFS('ANNUAL SUMMARY'!$AJ$170,DU20,'ANNUAL SUMMARY'!$V$9,DF6,'ANNUAL SUMMARY'!$L$122)+SUMIFS('ANNUAL SUMMARY'!$AJ$228,DU20,'ANNUAL SUMMARY'!$V$9,DF6,'ANNUAL SUMMARY'!$L$180)+SUMIFS('ANNUAL SUMMARY'!$AJ$286,DU20,'ANNUAL SUMMARY'!$V$9,DF6,'ANNUAL SUMMARY'!$L$238)+SUMIFS('ANNUAL SUMMARY'!$AJ$344,DU20,'ANNUAL SUMMARY'!$V$9,DF6,'ANNUAL SUMMARY'!$L$296)+SUMIFS('ANNUAL SUMMARY'!$AJ$402,DU20,'ANNUAL SUMMARY'!$V$9,DF6,'ANNUAL SUMMARY'!$L$354)+SUMIFS('ANNUAL SUMMARY'!$AJ$460,DU20,'ANNUAL SUMMARY'!$V$9,DF6,'ANNUAL SUMMARY'!$L$412)+SUMIFS('ANNUAL SUMMARY'!$AJ$518,DU20,'ANNUAL SUMMARY'!$V$9,DF6,'ANNUAL SUMMARY'!$L$470)+SUMIFS('ANNUAL SUMMARY'!$AJ$576,DU20,'ANNUAL SUMMARY'!$V$9,DF6,'ANNUAL SUMMARY'!$L$528)+SUMIFS('ANNUAL SUMMARY'!$AJ$634,DU20,'ANNUAL SUMMARY'!$V$9,DF6,'ANNUAL SUMMARY'!$L$586)+SUMIFS('ANNUAL SUMMARY'!$AJ$692,DU20,'ANNUAL SUMMARY'!$V$9,DF6,'ANNUAL SUMMARY'!$L$644)+SUMIFS('ANNUAL SUMMARY'!$CG$54,DU20,'ANNUAL SUMMARY'!$V$9,DF6,'ANNUAL SUMMARY'!$BI$6)+SUMIFS('ANNUAL SUMMARY'!$CG$112,DU20,'ANNUAL SUMMARY'!$V$9,DF6,'ANNUAL SUMMARY'!$BI$64)+SUMIFS('ANNUAL SUMMARY'!$CG$170,DU20,'ANNUAL SUMMARY'!$V$9,DF6,'ANNUAL SUMMARY'!$BI$122)+SUMIFS('ANNUAL SUMMARY'!$CG$228,DU20,'ANNUAL SUMMARY'!$V$9,DF6,'ANNUAL SUMMARY'!$BI$180)+SUMIFS('ANNUAL SUMMARY'!$CG$286,DU20,'ANNUAL SUMMARY'!$V$9,DF6,'ANNUAL SUMMARY'!$BI$238)+SUMIFS('ANNUAL SUMMARY'!$CG$344,DU20,'ANNUAL SUMMARY'!$V$9,DF6,'ANNUAL SUMMARY'!$BI$296)+SUMIFS('ANNUAL SUMMARY'!$CG$402,DU20,'ANNUAL SUMMARY'!$V$9,DF6,'ANNUAL SUMMARY'!$BI$354)+SUMIFS('ANNUAL SUMMARY'!$CG$460,DU20,'ANNUAL SUMMARY'!$V$9,DF6,'ANNUAL SUMMARY'!$BI$412)+SUMIFS('ANNUAL SUMMARY'!$CG$518,DU20,'ANNUAL SUMMARY'!$V$9,DF6,'ANNUAL SUMMARY'!$BI$470)+SUMIFS('ANNUAL SUMMARY'!$CG$576,DU20,'ANNUAL SUMMARY'!$V$9,DF6,'ANNUAL SUMMARY'!$BI$528)+SUMIFS('ANNUAL SUMMARY'!$CG$634,DU20,'ANNUAL SUMMARY'!$V$9,DF6,'ANNUAL SUMMARY'!$BI$586)+SUMIFS('ANNUAL SUMMARY'!$CG$692,DU20,'ANNUAL SUMMARY'!$V$9,DF6,'ANNUAL SUMMARY'!$BI$644)+SUMIFS('ANNUAL SUMMARY'!$EF$54,DU20,'ANNUAL SUMMARY'!$V$9,DF6,'ANNUAL SUMMARY'!$DH$6)+SUMIFS('ANNUAL SUMMARY'!$EF$112,DU20,'ANNUAL SUMMARY'!$V$9,DF6,'ANNUAL SUMMARY'!$DH$64)+SUMIFS('ANNUAL SUMMARY'!$EF$170,DU20,'ANNUAL SUMMARY'!$V$9,DF6,'ANNUAL SUMMARY'!$DH$122)+SUMIFS('ANNUAL SUMMARY'!$EF$228,DU20,'ANNUAL SUMMARY'!$V$9,DF6,'ANNUAL SUMMARY'!$DH$180)+SUMIFS('ANNUAL SUMMARY'!$EF$286,DU20,'ANNUAL SUMMARY'!$V$9,DF6,'ANNUAL SUMMARY'!$DH$238)+SUMIFS('ANNUAL SUMMARY'!$EF$344,DU20,'ANNUAL SUMMARY'!$V$9,DF6,'ANNUAL SUMMARY'!$DH$296)+SUMIFS('ANNUAL SUMMARY'!$EF$402,DU20,'ANNUAL SUMMARY'!$V$9,DF6,'ANNUAL SUMMARY'!$DH$354)+SUMIFS('ANNUAL SUMMARY'!$EF$460,DU20,'ANNUAL SUMMARY'!$V$9,DF6,'ANNUAL SUMMARY'!$DH$412)+SUMIFS('ANNUAL SUMMARY'!$EF$518,DU20,'ANNUAL SUMMARY'!$V$9,DF6,'ANNUAL SUMMARY'!$DH$470)+SUMIFS('ANNUAL SUMMARY'!$EF$576,DU20,'ANNUAL SUMMARY'!$V$9,DF6,'ANNUAL SUMMARY'!$DH$528)+SUMIFS('ANNUAL SUMMARY'!$EF$634,DU20,'ANNUAL SUMMARY'!$V$9,DF6,'ANNUAL SUMMARY'!$DH$586)+SUMIFS('ANNUAL SUMMARY'!$EF$692,DU20,'ANNUAL SUMMARY'!$V$9,DF6,'ANNUAL SUMMARY'!$DH$644)+SUMIFS('ANNUAL SUMMARY'!$GC$54,DU20,'ANNUAL SUMMARY'!$V$9,DF6,'ANNUAL SUMMARY'!$FE$6)+SUMIFS('ANNUAL SUMMARY'!$GC$112,DU20,'ANNUAL SUMMARY'!$V$9,DF6,'ANNUAL SUMMARY'!$FE$64)+SUMIFS('ANNUAL SUMMARY'!$GC$170,DU20,'ANNUAL SUMMARY'!$V$9,DF6,'ANNUAL SUMMARY'!$FE$122)+SUMIFS('ANNUAL SUMMARY'!$GC$228,DU20,'ANNUAL SUMMARY'!$V$9,DF6,'ANNUAL SUMMARY'!$FE$180)+SUMIFS('ANNUAL SUMMARY'!$GC$286,DU20,'ANNUAL SUMMARY'!$V$9,DF6,'ANNUAL SUMMARY'!$FE$238)+SUMIFS('ANNUAL SUMMARY'!$GC$344,DU20,'ANNUAL SUMMARY'!$V$9,DF6,'ANNUAL SUMMARY'!$FE$296)+SUMIFS('ANNUAL SUMMARY'!$GC$402,DU20,'ANNUAL SUMMARY'!$V$9,DF6,'ANNUAL SUMMARY'!$FE$354)+SUMIFS('ANNUAL SUMMARY'!$GC$460,DU20,'ANNUAL SUMMARY'!$V$9,DF6,'ANNUAL SUMMARY'!$FE$412)+SUMIFS('ANNUAL SUMMARY'!$GC$518,DU20,'ANNUAL SUMMARY'!$V$9,DF6,'ANNUAL SUMMARY'!$FE$470)+SUMIFS('ANNUAL SUMMARY'!$GC$576,DU20,'ANNUAL SUMMARY'!$V$9,DF6,'ANNUAL SUMMARY'!$FE$528)+SUMIFS('ANNUAL SUMMARY'!$GC$634,DU20,'ANNUAL SUMMARY'!$V$9,DF6,'ANNUAL SUMMARY'!$FE$586)+SUMIFS('ANNUAL SUMMARY'!$GC$692,DU20,'ANNUAL SUMMARY'!$V$9,DF6,'ANNUAL SUMMARY'!$FE$644)</f>
        <v>0</v>
      </c>
      <c r="EE20" s="727"/>
      <c r="EF20" s="727"/>
      <c r="EG20" s="727"/>
      <c r="EH20" s="727">
        <f>SUMIFS('ANNUAL SUMMARY'!$AN$54,DU20,'ANNUAL SUMMARY'!$V$9,DF6,'ANNUAL SUMMARY'!$L$6)+SUMIFS('ANNUAL SUMMARY'!$AN$112,DU20,'ANNUAL SUMMARY'!$V$9,DF6,'ANNUAL SUMMARY'!$L$64)+SUMIFS('ANNUAL SUMMARY'!$AN$170,DU20,'ANNUAL SUMMARY'!$V$9,DF6,'ANNUAL SUMMARY'!$L$122)+SUMIFS('ANNUAL SUMMARY'!$AN$228,DU20,'ANNUAL SUMMARY'!$V$9,DF6,'ANNUAL SUMMARY'!$L$180)+SUMIFS('ANNUAL SUMMARY'!$AN$286,DU20,'ANNUAL SUMMARY'!$V$9,DF6,'ANNUAL SUMMARY'!$L$238)+SUMIFS('ANNUAL SUMMARY'!$AN$344,DU20,'ANNUAL SUMMARY'!$V$9,DF6,'ANNUAL SUMMARY'!$L$296)+SUMIFS('ANNUAL SUMMARY'!$AN$402,DU20,'ANNUAL SUMMARY'!$V$9,DF6,'ANNUAL SUMMARY'!$L$354)+SUMIFS('ANNUAL SUMMARY'!$AN$460,DU20,'ANNUAL SUMMARY'!$V$9,DF6,'ANNUAL SUMMARY'!$L$412)+SUMIFS('ANNUAL SUMMARY'!$AN$518,DU20,'ANNUAL SUMMARY'!$V$9,DF6,'ANNUAL SUMMARY'!$L$470)+SUMIFS('ANNUAL SUMMARY'!$AN$576,DU20,'ANNUAL SUMMARY'!$V$9,DF6,'ANNUAL SUMMARY'!$L$528)+SUMIFS('ANNUAL SUMMARY'!$AN$634,DU20,'ANNUAL SUMMARY'!$V$9,DF6,'ANNUAL SUMMARY'!$L$586)+SUMIFS('ANNUAL SUMMARY'!$AN$692,DU20,'ANNUAL SUMMARY'!$V$9,DF6,'ANNUAL SUMMARY'!$L$644)+SUMIFS('ANNUAL SUMMARY'!$CK$54,DU20,'ANNUAL SUMMARY'!$V$9,DF6,'ANNUAL SUMMARY'!$BI$6)+SUMIFS('ANNUAL SUMMARY'!$CK$112,DU20,'ANNUAL SUMMARY'!$V$9,DF6,'ANNUAL SUMMARY'!$BI$64)+SUMIFS('ANNUAL SUMMARY'!$CK$170,DU20,'ANNUAL SUMMARY'!$V$9,DF6,'ANNUAL SUMMARY'!$BI$122)+SUMIFS('ANNUAL SUMMARY'!$CK$228,DU20,'ANNUAL SUMMARY'!$V$9,DF6,'ANNUAL SUMMARY'!$BI$180)+SUMIFS('ANNUAL SUMMARY'!$CK$286,DU20,'ANNUAL SUMMARY'!$V$9,DF6,'ANNUAL SUMMARY'!$BI$238)+SUMIFS('ANNUAL SUMMARY'!$CK$344,DU20,'ANNUAL SUMMARY'!$V$9,DF6,'ANNUAL SUMMARY'!$BI$296)+SUMIFS('ANNUAL SUMMARY'!$CK$402,DU20,'ANNUAL SUMMARY'!$V$9,DF6,'ANNUAL SUMMARY'!$BI$354)+SUMIFS('ANNUAL SUMMARY'!$CK$460,DU20,'ANNUAL SUMMARY'!$V$9,DF6,'ANNUAL SUMMARY'!$BI$412)+SUMIFS('ANNUAL SUMMARY'!$CK$518,DU20,'ANNUAL SUMMARY'!$V$9,DF6,'ANNUAL SUMMARY'!$BI$470)+SUMIFS('ANNUAL SUMMARY'!$CK$576,DU20,'ANNUAL SUMMARY'!$V$9,DF6,'ANNUAL SUMMARY'!$BI$528)+SUMIFS('ANNUAL SUMMARY'!$CK$634,DU20,'ANNUAL SUMMARY'!$V$9,DF6,'ANNUAL SUMMARY'!$BI$586)+SUMIFS('ANNUAL SUMMARY'!$CK$692,DU20,'ANNUAL SUMMARY'!$V$9,DF6,'ANNUAL SUMMARY'!$BI$644)+SUMIFS('ANNUAL SUMMARY'!$EJ$54,DU20,'ANNUAL SUMMARY'!$V$9,DF6,'ANNUAL SUMMARY'!$DH$6)+SUMIFS('ANNUAL SUMMARY'!$EJ$112,DU20,'ANNUAL SUMMARY'!$V$9,DF6,'ANNUAL SUMMARY'!$DH$64)+SUMIFS('ANNUAL SUMMARY'!$EJ$170,DU20,'ANNUAL SUMMARY'!$V$9,DF6,'ANNUAL SUMMARY'!$DH$122)+SUMIFS('ANNUAL SUMMARY'!$EJ$228,DU20,'ANNUAL SUMMARY'!$V$9,DF6,'ANNUAL SUMMARY'!$DH$180)+SUMIFS('ANNUAL SUMMARY'!$EJ$286,DU20,'ANNUAL SUMMARY'!$V$9,DF6,'ANNUAL SUMMARY'!$DH$238)+SUMIFS('ANNUAL SUMMARY'!$EJ$344,DU20,'ANNUAL SUMMARY'!$V$9,DF6,'ANNUAL SUMMARY'!$DH$296)+SUMIFS('ANNUAL SUMMARY'!$EJ$402,DU20,'ANNUAL SUMMARY'!$V$9,DF6,'ANNUAL SUMMARY'!$DH$354)+SUMIFS('ANNUAL SUMMARY'!$EJ$460,DU20,'ANNUAL SUMMARY'!$V$9,DF6,'ANNUAL SUMMARY'!$DH$412)+SUMIFS('ANNUAL SUMMARY'!$EJ$518,DU20,'ANNUAL SUMMARY'!$V$9,DF6,'ANNUAL SUMMARY'!$DH$470)+SUMIFS('ANNUAL SUMMARY'!$EJ$576,DU20,'ANNUAL SUMMARY'!$V$9,DF6,'ANNUAL SUMMARY'!$DH$528)+SUMIFS('ANNUAL SUMMARY'!$EJ$634,DU20,'ANNUAL SUMMARY'!$V$9,DF6,'ANNUAL SUMMARY'!$DH$586)+SUMIFS('ANNUAL SUMMARY'!$EJ$692,DU20,'ANNUAL SUMMARY'!$V$9,DF6,'ANNUAL SUMMARY'!$DH$644)+SUMIFS('ANNUAL SUMMARY'!$GG$54,DU20,'ANNUAL SUMMARY'!$V$9,DF6,'ANNUAL SUMMARY'!$FE$6)+SUMIFS('ANNUAL SUMMARY'!$GG$112,DU20,'ANNUAL SUMMARY'!$V$9,DF6,'ANNUAL SUMMARY'!$FE$64)+SUMIFS('ANNUAL SUMMARY'!$GG$170,DU20,'ANNUAL SUMMARY'!$V$9,DF6,'ANNUAL SUMMARY'!$FE$122)+SUMIFS('ANNUAL SUMMARY'!$GG$228,DU20,'ANNUAL SUMMARY'!$V$9,DF6,'ANNUAL SUMMARY'!$FE$180)+SUMIFS('ANNUAL SUMMARY'!$GG$286,DU20,'ANNUAL SUMMARY'!$V$9,DF6,'ANNUAL SUMMARY'!$FE$238)+SUMIFS('ANNUAL SUMMARY'!$GG$344,DU20,'ANNUAL SUMMARY'!$V$9,DF6,'ANNUAL SUMMARY'!$FE$296)+SUMIFS('ANNUAL SUMMARY'!$GG$402,DU20,'ANNUAL SUMMARY'!$V$9,DF6,'ANNUAL SUMMARY'!$FE$354)+SUMIFS('ANNUAL SUMMARY'!$GG$460,DU20,'ANNUAL SUMMARY'!$V$9,DF6,'ANNUAL SUMMARY'!$FE$412)+SUMIFS('ANNUAL SUMMARY'!$GG$518,DU20,'ANNUAL SUMMARY'!$V$9,DF6,'ANNUAL SUMMARY'!$FE$470)+SUMIFS('ANNUAL SUMMARY'!$GG$576,DU20,'ANNUAL SUMMARY'!$V$9,DF6,'ANNUAL SUMMARY'!$FE$528)+SUMIFS('ANNUAL SUMMARY'!$GG$634,DU20,'ANNUAL SUMMARY'!$V$9,DF6,'ANNUAL SUMMARY'!$FE$586)+SUMIFS('ANNUAL SUMMARY'!$GG$692,DU20,'ANNUAL SUMMARY'!$V$9,DF6,'ANNUAL SUMMARY'!$FE$644)</f>
        <v>0</v>
      </c>
      <c r="EI20" s="727"/>
      <c r="EJ20" s="727"/>
      <c r="EK20" s="727"/>
      <c r="EL20" s="728">
        <f>SUMIFS('ANNUAL SUMMARY'!$AR$54,DU20,'ANNUAL SUMMARY'!$V$9,DF6,'ANNUAL SUMMARY'!$L$6)+SUMIFS('ANNUAL SUMMARY'!$AR$112,DU20,'ANNUAL SUMMARY'!$V$9,DF6,'ANNUAL SUMMARY'!$L$64)+SUMIFS('ANNUAL SUMMARY'!$AR$170,DU20,'ANNUAL SUMMARY'!$V$9,DF6,'ANNUAL SUMMARY'!$L$122)+SUMIFS('ANNUAL SUMMARY'!$AR$228,DU20,'ANNUAL SUMMARY'!$V$9,DF6,'ANNUAL SUMMARY'!$L$180)+SUMIFS('ANNUAL SUMMARY'!$AR$286,DU20,'ANNUAL SUMMARY'!$V$9,DF6,'ANNUAL SUMMARY'!$L$238)+SUMIFS('ANNUAL SUMMARY'!$AR$344,DU20,'ANNUAL SUMMARY'!$V$9,DF6,'ANNUAL SUMMARY'!$L$296)+SUMIFS('ANNUAL SUMMARY'!$AR$402,DU20,'ANNUAL SUMMARY'!$V$9,DF6,'ANNUAL SUMMARY'!$L$354)+SUMIFS('ANNUAL SUMMARY'!$AR$460,DU20,'ANNUAL SUMMARY'!$V$9,DF6,'ANNUAL SUMMARY'!$L$412)+SUMIFS('ANNUAL SUMMARY'!$AR$518,DU20,'ANNUAL SUMMARY'!$V$9,DF6,'ANNUAL SUMMARY'!$L$470)+SUMIFS('ANNUAL SUMMARY'!$AR$576,DU20,'ANNUAL SUMMARY'!$V$9,DF6,'ANNUAL SUMMARY'!$L$528)+SUMIFS('ANNUAL SUMMARY'!$AR$634,DU20,'ANNUAL SUMMARY'!$V$9,DF6,'ANNUAL SUMMARY'!$L$586)+SUMIFS('ANNUAL SUMMARY'!$AR$692,DU20,'ANNUAL SUMMARY'!$V$9,DF6,'ANNUAL SUMMARY'!$L$644)+SUMIFS('ANNUAL SUMMARY'!$CO$54,DU20,'ANNUAL SUMMARY'!$V$9,DF6,'ANNUAL SUMMARY'!$BI$6)+SUMIFS('ANNUAL SUMMARY'!$CO$112,DU20,'ANNUAL SUMMARY'!$V$9,DF6,'ANNUAL SUMMARY'!$BI$64)+SUMIFS('ANNUAL SUMMARY'!$CO$170,DU20,'ANNUAL SUMMARY'!$V$9,DF6,'ANNUAL SUMMARY'!$BI$122)+SUMIFS('ANNUAL SUMMARY'!$CO$228,DU20,'ANNUAL SUMMARY'!$V$9,DF6,'ANNUAL SUMMARY'!$BI$180)+SUMIFS('ANNUAL SUMMARY'!$CO$286,DU20,'ANNUAL SUMMARY'!$V$9,DF6,'ANNUAL SUMMARY'!$BI$238)+SUMIFS('ANNUAL SUMMARY'!$CO$344,DU20,'ANNUAL SUMMARY'!$V$9,DF6,'ANNUAL SUMMARY'!$BI$296)+SUMIFS('ANNUAL SUMMARY'!$CO$402,DU20,'ANNUAL SUMMARY'!$V$9,DF6,'ANNUAL SUMMARY'!$BI$354)+SUMIFS('ANNUAL SUMMARY'!$CO$460,DU20,'ANNUAL SUMMARY'!$V$9,DF6,'ANNUAL SUMMARY'!$BI$412)+SUMIFS('ANNUAL SUMMARY'!$CO$518,DU20,'ANNUAL SUMMARY'!$V$9,DF6,'ANNUAL SUMMARY'!$BI$470)+SUMIFS('ANNUAL SUMMARY'!$CO$576,DU20,'ANNUAL SUMMARY'!$V$9,DF6,'ANNUAL SUMMARY'!$BI$528)+SUMIFS('ANNUAL SUMMARY'!$CO$634,DU20,'ANNUAL SUMMARY'!$V$9,DF6,'ANNUAL SUMMARY'!$BI$586)+SUMIFS('ANNUAL SUMMARY'!$CO$692,DU20,'ANNUAL SUMMARY'!$V$9,DF6,'ANNUAL SUMMARY'!$BI$644)+SUMIFS('ANNUAL SUMMARY'!$EN$54,DU20,'ANNUAL SUMMARY'!$V$9,DF6,'ANNUAL SUMMARY'!$DH$6)+SUMIFS('ANNUAL SUMMARY'!$EN$112,DU20,'ANNUAL SUMMARY'!$V$9,DF6,'ANNUAL SUMMARY'!$DH$64)+SUMIFS('ANNUAL SUMMARY'!$EN$170,DU20,'ANNUAL SUMMARY'!$V$9,DF6,'ANNUAL SUMMARY'!$DH$122)+SUMIFS('ANNUAL SUMMARY'!$EN$228,DU20,'ANNUAL SUMMARY'!$V$9,DF6,'ANNUAL SUMMARY'!$DH$180)+SUMIFS('ANNUAL SUMMARY'!$EN$286,DU20,'ANNUAL SUMMARY'!$V$9,DF6,'ANNUAL SUMMARY'!$DH$238)+SUMIFS('ANNUAL SUMMARY'!$EN$344,DU20,'ANNUAL SUMMARY'!$V$9,DF6,'ANNUAL SUMMARY'!$DH$296)+SUMIFS('ANNUAL SUMMARY'!$EN$402,DU20,'ANNUAL SUMMARY'!$V$9,DF6,'ANNUAL SUMMARY'!$DH$354)+SUMIFS('ANNUAL SUMMARY'!$EN$460,DU20,'ANNUAL SUMMARY'!$V$9,DF6,'ANNUAL SUMMARY'!$DH$412)+SUMIFS('ANNUAL SUMMARY'!$EN$518,DU20,'ANNUAL SUMMARY'!$V$9,DF6,'ANNUAL SUMMARY'!$DH$470)+SUMIFS('ANNUAL SUMMARY'!$EN$576,DU20,'ANNUAL SUMMARY'!$V$9,DF6,'ANNUAL SUMMARY'!$DH$528)+SUMIFS('ANNUAL SUMMARY'!$EN$634,DU20,'ANNUAL SUMMARY'!$V$9,DF6,'ANNUAL SUMMARY'!$DH$586)+SUMIFS('ANNUAL SUMMARY'!$EN$692,DU20,'ANNUAL SUMMARY'!$V$9,DF6,'ANNUAL SUMMARY'!$DH$644)+SUMIFS('ANNUAL SUMMARY'!$GK$54,DU20,'ANNUAL SUMMARY'!$V$9,DF6,'ANNUAL SUMMARY'!$FE$6)+SUMIFS('ANNUAL SUMMARY'!$GK$112,DU20,'ANNUAL SUMMARY'!$V$9,DF6,'ANNUAL SUMMARY'!$FE$64)+SUMIFS('ANNUAL SUMMARY'!$GK$170,DU20,'ANNUAL SUMMARY'!$V$9,DF6,'ANNUAL SUMMARY'!$FE$122)+SUMIFS('ANNUAL SUMMARY'!$GK$228,DU20,'ANNUAL SUMMARY'!$V$9,DF6,'ANNUAL SUMMARY'!$FE$180)+SUMIFS('ANNUAL SUMMARY'!$GK$286,DU20,'ANNUAL SUMMARY'!$V$9,DF6,'ANNUAL SUMMARY'!$FE$238)+SUMIFS('ANNUAL SUMMARY'!$GK$344,DU20,'ANNUAL SUMMARY'!$V$9,DF6,'ANNUAL SUMMARY'!$FE$296)+SUMIFS('ANNUAL SUMMARY'!$GK$402,DU20,'ANNUAL SUMMARY'!$V$9,DF6,'ANNUAL SUMMARY'!$FE$354)+SUMIFS('ANNUAL SUMMARY'!$GK$460,DU20,'ANNUAL SUMMARY'!$V$9,DF6,'ANNUAL SUMMARY'!$FE$412)+SUMIFS('ANNUAL SUMMARY'!$GK$518,DU20,'ANNUAL SUMMARY'!$V$9,DF6,'ANNUAL SUMMARY'!$FE$470)+SUMIFS('ANNUAL SUMMARY'!$GK$576,DU20,'ANNUAL SUMMARY'!$V$9,DF6,'ANNUAL SUMMARY'!$FE$528)+SUMIFS('ANNUAL SUMMARY'!$GK$634,DU20,'ANNUAL SUMMARY'!$V$9,DF6,'ANNUAL SUMMARY'!$FE$586)+SUMIFS('ANNUAL SUMMARY'!$GK$692,DU20,'ANNUAL SUMMARY'!$V$9,DF6,'ANNUAL SUMMARY'!$FE$644)</f>
        <v>0</v>
      </c>
      <c r="EM20" s="728"/>
      <c r="EN20" s="728"/>
      <c r="EO20" s="728">
        <f>SUMIFS('ANNUAL SUMMARY'!$AU$54,DU20,'ANNUAL SUMMARY'!$V$9,DF6,'ANNUAL SUMMARY'!$L$6)+SUMIFS('ANNUAL SUMMARY'!$AU$112,DU20,'ANNUAL SUMMARY'!$V$9,DF6,'ANNUAL SUMMARY'!$L$64)+SUMIFS('ANNUAL SUMMARY'!$AU$170,DU20,'ANNUAL SUMMARY'!$V$9,DF6,'ANNUAL SUMMARY'!$L$122)+SUMIFS('ANNUAL SUMMARY'!$AU$228,DU20,'ANNUAL SUMMARY'!$V$9,DF6,'ANNUAL SUMMARY'!$L$180)+SUMIFS('ANNUAL SUMMARY'!$AU$286,DU20,'ANNUAL SUMMARY'!$V$9,DF6,'ANNUAL SUMMARY'!$L$238)+SUMIFS('ANNUAL SUMMARY'!$AU$344,DU20,'ANNUAL SUMMARY'!$V$9,DF6,'ANNUAL SUMMARY'!$L$296)+SUMIFS('ANNUAL SUMMARY'!$AU$402,DU20,'ANNUAL SUMMARY'!$V$9,DF6,'ANNUAL SUMMARY'!$L$354)+SUMIFS('ANNUAL SUMMARY'!$AU$460,DU20,'ANNUAL SUMMARY'!$V$9,DF6,'ANNUAL SUMMARY'!$L$412)+SUMIFS('ANNUAL SUMMARY'!$AU$518,DU20,'ANNUAL SUMMARY'!$V$9,DF6,'ANNUAL SUMMARY'!$L$470)+SUMIFS('ANNUAL SUMMARY'!$AU$576,DU20,'ANNUAL SUMMARY'!$V$9,DF6,'ANNUAL SUMMARY'!$L$528)+SUMIFS('ANNUAL SUMMARY'!$AU$634,DU20,'ANNUAL SUMMARY'!$V$9,DF6,'ANNUAL SUMMARY'!$L$586)+SUMIFS('ANNUAL SUMMARY'!$AU$692,DU20,'ANNUAL SUMMARY'!$V$9,DF6,'ANNUAL SUMMARY'!$L$644)+SUMIFS('ANNUAL SUMMARY'!$CR$54,DU20,'ANNUAL SUMMARY'!$V$9,DF6,'ANNUAL SUMMARY'!$BI$6)+SUMIFS('ANNUAL SUMMARY'!$CR$112,DU20,'ANNUAL SUMMARY'!$V$9,DF6,'ANNUAL SUMMARY'!$BI$64)+SUMIFS('ANNUAL SUMMARY'!$CR$170,DU20,'ANNUAL SUMMARY'!$V$9,DF6,'ANNUAL SUMMARY'!$BI$122)+SUMIFS('ANNUAL SUMMARY'!$CR$228,DU20,'ANNUAL SUMMARY'!$V$9,DF6,'ANNUAL SUMMARY'!$BI$180)+SUMIFS('ANNUAL SUMMARY'!$CR$286,DU20,'ANNUAL SUMMARY'!$V$9,DF6,'ANNUAL SUMMARY'!$BI$238)+SUMIFS('ANNUAL SUMMARY'!$CR$344,DU20,'ANNUAL SUMMARY'!$V$9,DF6,'ANNUAL SUMMARY'!$BI$296)+SUMIFS('ANNUAL SUMMARY'!$CR$402,DU20,'ANNUAL SUMMARY'!$V$9,DF6,'ANNUAL SUMMARY'!$BI$354)+SUMIFS('ANNUAL SUMMARY'!$CR$460,DU20,'ANNUAL SUMMARY'!$V$9,DF6,'ANNUAL SUMMARY'!$BI$412)+SUMIFS('ANNUAL SUMMARY'!$CR$518,DU20,'ANNUAL SUMMARY'!$V$9,DF6,'ANNUAL SUMMARY'!$BI$470)+SUMIFS('ANNUAL SUMMARY'!$CR$576,DU20,'ANNUAL SUMMARY'!$V$9,DF6,'ANNUAL SUMMARY'!$BI$528)+SUMIFS('ANNUAL SUMMARY'!$CR$634,DU20,'ANNUAL SUMMARY'!$V$9,DF6,'ANNUAL SUMMARY'!$BI$586)+SUMIFS('ANNUAL SUMMARY'!$CR$692,DU20,'ANNUAL SUMMARY'!$V$9,DF6,'ANNUAL SUMMARY'!$BI$644)+SUMIFS('ANNUAL SUMMARY'!$EQ$54,DU20,'ANNUAL SUMMARY'!$V$9,DF6,'ANNUAL SUMMARY'!$DH$6)+SUMIFS('ANNUAL SUMMARY'!$EQ$112,DU20,'ANNUAL SUMMARY'!$V$9,DF6,'ANNUAL SUMMARY'!$DH$64)+SUMIFS('ANNUAL SUMMARY'!$EQ$170,DU20,'ANNUAL SUMMARY'!$V$9,DF6,'ANNUAL SUMMARY'!$DH$122)+SUMIFS('ANNUAL SUMMARY'!$EQ$228,DU20,'ANNUAL SUMMARY'!$V$9,DF6,'ANNUAL SUMMARY'!$DH$180)+SUMIFS('ANNUAL SUMMARY'!$EQ$286,DU20,'ANNUAL SUMMARY'!$V$9,DF6,'ANNUAL SUMMARY'!$DH$238)+SUMIFS('ANNUAL SUMMARY'!$EQ$344,DU20,'ANNUAL SUMMARY'!$V$9,DF6,'ANNUAL SUMMARY'!$DH$296)+SUMIFS('ANNUAL SUMMARY'!$EQ$402,DU20,'ANNUAL SUMMARY'!$V$9,DF6,'ANNUAL SUMMARY'!$DH$354)+SUMIFS('ANNUAL SUMMARY'!$EQ$460,DU20,'ANNUAL SUMMARY'!$V$9,DF6,'ANNUAL SUMMARY'!$DH$412)+SUMIFS('ANNUAL SUMMARY'!$EQ$518,DU20,'ANNUAL SUMMARY'!$V$9,DF6,'ANNUAL SUMMARY'!$DH$470)+SUMIFS('ANNUAL SUMMARY'!$EQ$576,DU20,'ANNUAL SUMMARY'!$V$9,DF6,'ANNUAL SUMMARY'!$DH$528)+SUMIFS('ANNUAL SUMMARY'!$EQ$634,DU20,'ANNUAL SUMMARY'!$V$9,DF6,'ANNUAL SUMMARY'!$DH$586)+SUMIFS('ANNUAL SUMMARY'!$EQ$692,DU20,'ANNUAL SUMMARY'!$V$9,DF6,'ANNUAL SUMMARY'!$DH$644)+SUMIFS('ANNUAL SUMMARY'!$GN$54,DU20,'ANNUAL SUMMARY'!$V$9,DF6,'ANNUAL SUMMARY'!$FE$6)+SUMIFS('ANNUAL SUMMARY'!$GN$112,DU20,'ANNUAL SUMMARY'!$V$9,DF6,'ANNUAL SUMMARY'!$FE$64)+SUMIFS('ANNUAL SUMMARY'!$GN$170,DU20,'ANNUAL SUMMARY'!$V$9,DF6,'ANNUAL SUMMARY'!$FE$122)+SUMIFS('ANNUAL SUMMARY'!$GN$228,DU20,'ANNUAL SUMMARY'!$V$9,DF6,'ANNUAL SUMMARY'!$FE$180)+SUMIFS('ANNUAL SUMMARY'!$GN$286,DU20,'ANNUAL SUMMARY'!$V$9,DF6,'ANNUAL SUMMARY'!$FE$238)+SUMIFS('ANNUAL SUMMARY'!$GN$344,DU20,'ANNUAL SUMMARY'!$V$9,DF6,'ANNUAL SUMMARY'!$FE$296)+SUMIFS('ANNUAL SUMMARY'!$GN$402,DU20,'ANNUAL SUMMARY'!$V$9,DF6,'ANNUAL SUMMARY'!$FE$354)+SUMIFS('ANNUAL SUMMARY'!$GN$460,DU20,'ANNUAL SUMMARY'!$V$9,DF6,'ANNUAL SUMMARY'!$FE$412)+SUMIFS('ANNUAL SUMMARY'!$GN$518,DU20,'ANNUAL SUMMARY'!$V$9,DF6,'ANNUAL SUMMARY'!$FE$470)+SUMIFS('ANNUAL SUMMARY'!$GN$576,DU20,'ANNUAL SUMMARY'!$V$9,DF6,'ANNUAL SUMMARY'!$FE$528)+SUMIFS('ANNUAL SUMMARY'!$GN$634,DU20,'ANNUAL SUMMARY'!$V$9,DF6,'ANNUAL SUMMARY'!$FE$586)+SUMIFS('ANNUAL SUMMARY'!$GN$692,DU20,'ANNUAL SUMMARY'!$V$9,DF6,'ANNUAL SUMMARY'!$FE$644)</f>
        <v>0</v>
      </c>
      <c r="EP20" s="728"/>
      <c r="EQ20" s="1260"/>
      <c r="ER20" s="1263"/>
      <c r="ES20" s="154"/>
      <c r="ET20" s="798" t="str">
        <f>'ANNUAL SUMMARY'!$C$24</f>
        <v>INSTR.</v>
      </c>
      <c r="EU20" s="730"/>
      <c r="EV20" s="730"/>
      <c r="EW20" s="730"/>
      <c r="EX20" s="792">
        <f>SUMIF('ANNUAL SUMMARY'!$FE$622,FC6,'ANNUAL SUMMARY'!$FA$640)+SUMIF('ANNUAL SUMMARY'!$DH$622,FC6,'ANNUAL SUMMARY'!$DD$640)+SUMIF('ANNUAL SUMMARY'!$BI$622,FC6,'ANNUAL SUMMARY'!$BE$640)+SUMIF('ANNUAL SUMMARY'!$L$622,FC6,'ANNUAL SUMMARY'!$H$640)+SUMIF('ANNUAL SUMMARY'!$FE$566,FC6,'ANNUAL SUMMARY'!$FA$584)+SUMIF('ANNUAL SUMMARY'!$DH$566,FC6,'ANNUAL SUMMARY'!$DD$584)+SUMIF('ANNUAL SUMMARY'!$BI$566,FC6,'ANNUAL SUMMARY'!$BE$584)+SUMIF('ANNUAL SUMMARY'!$L$566,FC6,'ANNUAL SUMMARY'!$H$584)+SUMIF('ANNUAL SUMMARY'!$FE$510,FC6,'ANNUAL SUMMARY'!$FA$528)+SUMIF('ANNUAL SUMMARY'!$DH$510,FC6,'ANNUAL SUMMARY'!$DD$528)+SUMIF('ANNUAL SUMMARY'!$BI$510,FC6,'ANNUAL SUMMARY'!$BE$528)+SUMIF('ANNUAL SUMMARY'!$L$510,FC6,'ANNUAL SUMMARY'!$H$528)+SUMIF('ANNUAL SUMMARY'!$FE$454,FC6,'ANNUAL SUMMARY'!$FA$472)+SUMIF('ANNUAL SUMMARY'!$DH$454,FC6,'ANNUAL SUMMARY'!$DD$472)+SUMIF('ANNUAL SUMMARY'!$BI$454,FC6,'ANNUAL SUMMARY'!$BE$472)+SUMIF('ANNUAL SUMMARY'!$L$454,FC6,'ANNUAL SUMMARY'!$H$472)+SUMIF('ANNUAL SUMMARY'!$FE$398,FC6,'ANNUAL SUMMARY'!$FA$416)+SUMIF('ANNUAL SUMMARY'!$DH$398,FC6,'ANNUAL SUMMARY'!$DD$416)+SUMIF('ANNUAL SUMMARY'!$BI$398,FC6,'ANNUAL SUMMARY'!$BE$416)+SUMIF('ANNUAL SUMMARY'!$L$398,FC6,'ANNUAL SUMMARY'!$H$416)+SUMIF('ANNUAL SUMMARY'!$FE$342,FC6,'ANNUAL SUMMARY'!$FA$360)+SUMIF('ANNUAL SUMMARY'!$DH$342,FC6,'ANNUAL SUMMARY'!$DD$360)+SUMIF('ANNUAL SUMMARY'!$BI$342,FC6,'ANNUAL SUMMARY'!$BE$360)+SUMIF('ANNUAL SUMMARY'!$L$342,FC6,'ANNUAL SUMMARY'!$H$360)+SUMIF('ANNUAL SUMMARY'!$FE$286,FC6,'ANNUAL SUMMARY'!$FA$304)+SUMIF('ANNUAL SUMMARY'!$DH$286,FC6,'ANNUAL SUMMARY'!$DD$304)+SUMIF('ANNUAL SUMMARY'!$BI$286,FC6,'ANNUAL SUMMARY'!$BE$304)+SUMIF('ANNUAL SUMMARY'!$L$286,FC6,'ANNUAL SUMMARY'!$H$304)+SUMIF('ANNUAL SUMMARY'!$FE$230,FC6,'ANNUAL SUMMARY'!$FA$248)+SUMIF('ANNUAL SUMMARY'!$DH$230,FC6,'ANNUAL SUMMARY'!$DD$248)+SUMIF('ANNUAL SUMMARY'!$BI$230,FC6,'ANNUAL SUMMARY'!$BE$248)+SUMIF('ANNUAL SUMMARY'!$L$230,FC6,'ANNUAL SUMMARY'!$H$248)+SUMIF('ANNUAL SUMMARY'!$FE$174,FC6,'ANNUAL SUMMARY'!$FA$192)+SUMIF('ANNUAL SUMMARY'!$DH$174,FC6,'ANNUAL SUMMARY'!$DD$192)+SUMIF('ANNUAL SUMMARY'!$BI$174,FC6,'ANNUAL SUMMARY'!$BE$192)+SUMIF('ANNUAL SUMMARY'!$L$174,FC6,'ANNUAL SUMMARY'!$H$192)+SUMIF('ANNUAL SUMMARY'!$FE$118,FC6,'ANNUAL SUMMARY'!$FA$136)+SUMIF('ANNUAL SUMMARY'!$DH$118,FC6,'ANNUAL SUMMARY'!$DD$136)+SUMIF('ANNUAL SUMMARY'!$BI$118,FC6,'ANNUAL SUMMARY'!$BE$136)+SUMIF('ANNUAL SUMMARY'!$L$118,FC6,'ANNUAL SUMMARY'!$H$136)+SUMIF('ANNUAL SUMMARY'!$FE$62,FC6,'ANNUAL SUMMARY'!$FA$80)+SUMIF('ANNUAL SUMMARY'!$DH$62,FC6,'ANNUAL SUMMARY'!$DD$80)+SUMIF('ANNUAL SUMMARY'!$BI$62,FC6,'ANNUAL SUMMARY'!$BE$80)+SUMIF('ANNUAL SUMMARY'!$L$62,FC6,'ANNUAL SUMMARY'!$H$80)+SUMIF('ANNUAL SUMMARY'!$FE$6,FC6,'ANNUAL SUMMARY'!$FA$24)+SUMIF('ANNUAL SUMMARY'!$DH$6,FC6,'ANNUAL SUMMARY'!$DD$24)+SUMIF('ANNUAL SUMMARY'!$BI$6,FC6,'ANNUAL SUMMARY'!$BE$24)+SUMIF('ANNUAL SUMMARY'!$L$6,FC6,'ANNUAL SUMMARY'!$H$24)+SUMIF('PREVIOUS LOGS'!$K$6,FC6,'PREVIOUS LOGS'!$F$20)+SUMIF('PREVIOUS LOGS'!$K$59,$K$6,'PREVIOUS LOGS'!$F$73)+SUMIF('PREVIOUS LOGS'!$K$112,FC6,'PREVIOUS LOGS'!$F$126)+SUMIF('PREVIOUS LOGS'!$K$165,FC6,'PREVIOUS LOGS'!$F$179)+SUMIF('PREVIOUS LOGS'!$K$218,FC6,'PREVIOUS LOGS'!$F$232)+SUMIF('PREVIOUS LOGS'!$K$271,FC6,'PREVIOUS LOGS'!$F$285)+SUMIF('PREVIOUS LOGS'!$K$324,FC6,'PREVIOUS LOGS'!$F$338)+SUMIF('PREVIOUS LOGS'!$BH$6,FC6,'PREVIOUS LOGS'!$BD$20)+SUMIF('PREVIOUS LOGS'!$BH$59,$K$6,'PREVIOUS LOGS'!$BD$73)+SUMIF('PREVIOUS LOGS'!$BH$112,FC6,'PREVIOUS LOGS'!$BD$126)+SUMIF('PREVIOUS LOGS'!$BH$165,FC6,'PREVIOUS LOGS'!$BD$179)+SUMIF('PREVIOUS LOGS'!$BH$218,FC6,'PREVIOUS LOGS'!$BD$232)+SUMIF('PREVIOUS LOGS'!$BH$271,FC6,'PREVIOUS LOGS'!$BD$285)+SUMIF('PREVIOUS LOGS'!$BH$324,FC6,'PREVIOUS LOGS'!$BD$338)+SUMIF('PREVIOUS LOGS'!$DF$6,FC6,'PREVIOUS LOGS'!$DB$20)+SUMIF('PREVIOUS LOGS'!$DF$59,$K$6,'PREVIOUS LOGS'!$DB$73)+SUMIF('PREVIOUS LOGS'!$DF$112,FC6,'PREVIOUS LOGS'!$DB$126)+SUMIF('PREVIOUS LOGS'!$DF$165,FC6,'PREVIOUS LOGS'!$DB$179)+SUMIF('PREVIOUS LOGS'!$DF$218,FC6,'PREVIOUS LOGS'!$DB$232)+SUMIF('PREVIOUS LOGS'!$DF$271,FC6,'PREVIOUS LOGS'!$DB$285)+SUMIF('PREVIOUS LOGS'!$DF$324,FC6,'PREVIOUS LOGS'!$DB$338)+SUMIF('PREVIOUS LOGS'!$FC$6,FC6,'PREVIOUS LOGS'!$EY$20)+SUMIF('PREVIOUS LOGS'!$FC$59,$K$6,'PREVIOUS LOGS'!$EY$73)+SUMIF('PREVIOUS LOGS'!$FC$112,FC6,'PREVIOUS LOGS'!$EY$126)+SUMIF('PREVIOUS LOGS'!$FC$165,FC6,'PREVIOUS LOGS'!$EY$179)+SUMIF('PREVIOUS LOGS'!$FC$218,FC6,'PREVIOUS LOGS'!$EY$232)+SUMIF('PREVIOUS LOGS'!$FC$271,FC6,'PREVIOUS LOGS'!$EY$285)+SUMIF('PREVIOUS LOGS'!$FC$324,FC6,'PREVIOUS LOGS'!$EY$338)</f>
        <v>0</v>
      </c>
      <c r="EY20" s="793"/>
      <c r="EZ20" s="793"/>
      <c r="FA20" s="793"/>
      <c r="FB20" s="793"/>
      <c r="FC20" s="793"/>
      <c r="FD20" s="794"/>
      <c r="FE20" s="643"/>
      <c r="FF20" s="878" t="str">
        <f>'ANNUAL SUMMARY'!$O$24</f>
        <v>LANDINGSS</v>
      </c>
      <c r="FG20" s="879"/>
      <c r="FH20" s="879"/>
      <c r="FI20" s="879"/>
      <c r="FJ20" s="879"/>
      <c r="FK20" s="879"/>
      <c r="FL20" s="879"/>
      <c r="FM20" s="879"/>
      <c r="FN20" s="879"/>
      <c r="FO20" s="879"/>
      <c r="FP20" s="880"/>
      <c r="FQ20" s="15"/>
      <c r="FR20" s="812">
        <f>IF(FR12=0," ",FR12+4)</f>
        <v>2026</v>
      </c>
      <c r="FS20" s="813"/>
      <c r="FT20" s="813"/>
      <c r="FU20" s="813"/>
      <c r="FV20" s="813"/>
      <c r="FW20" s="1118">
        <f>SUMIFS('ANNUAL SUMMARY'!$AF$54,FR20,'ANNUAL SUMMARY'!$V$9,FC6,'ANNUAL SUMMARY'!$L$6)+SUMIFS('ANNUAL SUMMARY'!$AF$112,FR20,'ANNUAL SUMMARY'!$V$9,FC6,'ANNUAL SUMMARY'!$L$64)+SUMIFS('ANNUAL SUMMARY'!$AF$170,FR20,'ANNUAL SUMMARY'!$V$9,FC6,'ANNUAL SUMMARY'!$L$122)+SUMIFS('ANNUAL SUMMARY'!$AF$228,FR20,'ANNUAL SUMMARY'!$V$9,FC6,'ANNUAL SUMMARY'!$L$180)+SUMIFS('ANNUAL SUMMARY'!$AF$286,FR20,'ANNUAL SUMMARY'!$V$9,FC6,'ANNUAL SUMMARY'!$L$238)+SUMIFS('ANNUAL SUMMARY'!$AF$344,FR20,'ANNUAL SUMMARY'!$V$9,FC6,'ANNUAL SUMMARY'!$L$296)+SUMIFS('ANNUAL SUMMARY'!$AF$402,FR20,'ANNUAL SUMMARY'!$V$9,FC6,'ANNUAL SUMMARY'!$L$354)+SUMIFS('ANNUAL SUMMARY'!$AF$460,FR20,'ANNUAL SUMMARY'!$V$9,FC6,'ANNUAL SUMMARY'!$L$412)+SUMIFS('ANNUAL SUMMARY'!$AF$518,FR20,'ANNUAL SUMMARY'!$V$9,FC6,'ANNUAL SUMMARY'!$L$470)+SUMIFS('ANNUAL SUMMARY'!$AF$576,FR20,'ANNUAL SUMMARY'!$V$9,FC6,'ANNUAL SUMMARY'!$L$528)+SUMIFS('ANNUAL SUMMARY'!$AF$634,FR20,'ANNUAL SUMMARY'!$V$9,FC6,'ANNUAL SUMMARY'!$L$586)+SUMIFS('ANNUAL SUMMARY'!$AF$692,FR20,'ANNUAL SUMMARY'!$V$9,FC6,'ANNUAL SUMMARY'!$L$644)+SUMIFS('ANNUAL SUMMARY'!$CC$54,FR20,'ANNUAL SUMMARY'!$V$9,FC6,'ANNUAL SUMMARY'!$BI$6)+SUMIFS('ANNUAL SUMMARY'!$CC$112,FR20,'ANNUAL SUMMARY'!$V$9,FC6,'ANNUAL SUMMARY'!$BI$64)+SUMIFS('ANNUAL SUMMARY'!$CC$170,FR20,'ANNUAL SUMMARY'!$V$9,FC6,'ANNUAL SUMMARY'!$BI$122)+SUMIFS('ANNUAL SUMMARY'!$CC$228,FR20,'ANNUAL SUMMARY'!$V$9,FC6,'ANNUAL SUMMARY'!$BI$180)+SUMIFS('ANNUAL SUMMARY'!$CC$286,FR20,'ANNUAL SUMMARY'!$V$9,FC6,'ANNUAL SUMMARY'!$BI$238)+SUMIFS('ANNUAL SUMMARY'!$CC$344,FR20,'ANNUAL SUMMARY'!$V$9,FC6,'ANNUAL SUMMARY'!$BI$296)+SUMIFS('ANNUAL SUMMARY'!$CC$402,FR20,'ANNUAL SUMMARY'!$V$9,FC6,'ANNUAL SUMMARY'!$BI$354)+SUMIFS('ANNUAL SUMMARY'!$CC$460,FR20,'ANNUAL SUMMARY'!$V$9,FC6,'ANNUAL SUMMARY'!$BI$412)+SUMIFS('ANNUAL SUMMARY'!$CC$518,FR20,'ANNUAL SUMMARY'!$V$9,FC6,'ANNUAL SUMMARY'!$BI$470)+SUMIFS('ANNUAL SUMMARY'!$CC$576,FR20,'ANNUAL SUMMARY'!$V$9,FC6,'ANNUAL SUMMARY'!$BI$528)+SUMIFS('ANNUAL SUMMARY'!$CC$634,FR20,'ANNUAL SUMMARY'!$V$9,FC6,'ANNUAL SUMMARY'!$BI$586)+SUMIFS('ANNUAL SUMMARY'!$CC$692,FR20,'ANNUAL SUMMARY'!$V$9,FC6,'ANNUAL SUMMARY'!$BI$644)+SUMIFS('ANNUAL SUMMARY'!$EB$54,FR20,'ANNUAL SUMMARY'!$V$9,FC6,'ANNUAL SUMMARY'!$DH$6)+SUMIFS('ANNUAL SUMMARY'!$EB$112,FR20,'ANNUAL SUMMARY'!$V$9,FC6,'ANNUAL SUMMARY'!$DH$64)+SUMIFS('ANNUAL SUMMARY'!$EB$170,FR20,'ANNUAL SUMMARY'!$V$9,FC6,'ANNUAL SUMMARY'!$DH$122)+SUMIFS('ANNUAL SUMMARY'!$EB$228,FR20,'ANNUAL SUMMARY'!$V$9,FC6,'ANNUAL SUMMARY'!$DH$180)+SUMIFS('ANNUAL SUMMARY'!$EB$286,FR20,'ANNUAL SUMMARY'!$V$9,FC6,'ANNUAL SUMMARY'!$DH$238)+SUMIFS('ANNUAL SUMMARY'!$EB$344,FR20,'ANNUAL SUMMARY'!$V$9,FC6,'ANNUAL SUMMARY'!$DH$296)+SUMIFS('ANNUAL SUMMARY'!$EB$402,FR20,'ANNUAL SUMMARY'!$V$9,FC6,'ANNUAL SUMMARY'!$DH$354)+SUMIFS('ANNUAL SUMMARY'!$EB$460,FR20,'ANNUAL SUMMARY'!$V$9,FC6,'ANNUAL SUMMARY'!$DH$412)+SUMIFS('ANNUAL SUMMARY'!$EB$518,FR20,'ANNUAL SUMMARY'!$V$9,FC6,'ANNUAL SUMMARY'!$DH$470)+SUMIFS('ANNUAL SUMMARY'!$EB$576,FR20,'ANNUAL SUMMARY'!$V$9,FC6,'ANNUAL SUMMARY'!$DH$528)+SUMIFS('ANNUAL SUMMARY'!$EB$634,FR20,'ANNUAL SUMMARY'!$V$9,FC6,'ANNUAL SUMMARY'!$DH$586)+SUMIFS('ANNUAL SUMMARY'!$EB$692,FR20,'ANNUAL SUMMARY'!$V$9,FC6,'ANNUAL SUMMARY'!$DH$644)+SUMIFS('ANNUAL SUMMARY'!$FY$54,FR20,'ANNUAL SUMMARY'!$V$9,FC6,'ANNUAL SUMMARY'!$FE$6)+SUMIFS('ANNUAL SUMMARY'!$FY$112,FR20,'ANNUAL SUMMARY'!$V$9,FC6,'ANNUAL SUMMARY'!$FE$64)+SUMIFS('ANNUAL SUMMARY'!$FY$170,FR20,'ANNUAL SUMMARY'!$V$9,FC6,'ANNUAL SUMMARY'!$FE$122)+SUMIFS('ANNUAL SUMMARY'!$FY$228,FR20,'ANNUAL SUMMARY'!$V$9,FC6,'ANNUAL SUMMARY'!$FE$180)+SUMIFS('ANNUAL SUMMARY'!$FY$286,FR20,'ANNUAL SUMMARY'!$V$9,FC6,'ANNUAL SUMMARY'!$FE$238)+SUMIFS('ANNUAL SUMMARY'!$FY$344,FR20,'ANNUAL SUMMARY'!$V$9,FC6,'ANNUAL SUMMARY'!$FE$296)+SUMIFS('ANNUAL SUMMARY'!$FY$402,FR20,'ANNUAL SUMMARY'!$V$9,FC6,'ANNUAL SUMMARY'!$FE$354)+SUMIFS('ANNUAL SUMMARY'!$FY$460,FR20,'ANNUAL SUMMARY'!$V$9,FC6,'ANNUAL SUMMARY'!$FE$412)+SUMIFS('ANNUAL SUMMARY'!$FY$518,FR20,'ANNUAL SUMMARY'!$V$9,FC6,'ANNUAL SUMMARY'!$FE$470)+SUMIFS('ANNUAL SUMMARY'!$FY$576,FR20,'ANNUAL SUMMARY'!$V$9,FC6,'ANNUAL SUMMARY'!$FE$528)+SUMIFS('ANNUAL SUMMARY'!$FY$634,FR20,'ANNUAL SUMMARY'!$V$9,FC6,'ANNUAL SUMMARY'!$FE$586)+SUMIFS('ANNUAL SUMMARY'!$FY$692,FR20,'ANNUAL SUMMARY'!$V$9,FC6,'ANNUAL SUMMARY'!$FE$644)</f>
        <v>0</v>
      </c>
      <c r="FX20" s="727"/>
      <c r="FY20" s="727"/>
      <c r="FZ20" s="727"/>
      <c r="GA20" s="727">
        <f>SUMIFS('ANNUAL SUMMARY'!$AJ$54,FR20,'ANNUAL SUMMARY'!$V$9,FC6,'ANNUAL SUMMARY'!$L$6)+SUMIFS('ANNUAL SUMMARY'!$AJ$112,FR20,'ANNUAL SUMMARY'!$V$9,FC6,'ANNUAL SUMMARY'!$L$64)+SUMIFS('ANNUAL SUMMARY'!$AJ$170,FR20,'ANNUAL SUMMARY'!$V$9,FC6,'ANNUAL SUMMARY'!$L$122)+SUMIFS('ANNUAL SUMMARY'!$AJ$228,FR20,'ANNUAL SUMMARY'!$V$9,FC6,'ANNUAL SUMMARY'!$L$180)+SUMIFS('ANNUAL SUMMARY'!$AJ$286,FR20,'ANNUAL SUMMARY'!$V$9,FC6,'ANNUAL SUMMARY'!$L$238)+SUMIFS('ANNUAL SUMMARY'!$AJ$344,FR20,'ANNUAL SUMMARY'!$V$9,FC6,'ANNUAL SUMMARY'!$L$296)+SUMIFS('ANNUAL SUMMARY'!$AJ$402,FR20,'ANNUAL SUMMARY'!$V$9,FC6,'ANNUAL SUMMARY'!$L$354)+SUMIFS('ANNUAL SUMMARY'!$AJ$460,FR20,'ANNUAL SUMMARY'!$V$9,FC6,'ANNUAL SUMMARY'!$L$412)+SUMIFS('ANNUAL SUMMARY'!$AJ$518,FR20,'ANNUAL SUMMARY'!$V$9,FC6,'ANNUAL SUMMARY'!$L$470)+SUMIFS('ANNUAL SUMMARY'!$AJ$576,FR20,'ANNUAL SUMMARY'!$V$9,FC6,'ANNUAL SUMMARY'!$L$528)+SUMIFS('ANNUAL SUMMARY'!$AJ$634,FR20,'ANNUAL SUMMARY'!$V$9,FC6,'ANNUAL SUMMARY'!$L$586)+SUMIFS('ANNUAL SUMMARY'!$AJ$692,FR20,'ANNUAL SUMMARY'!$V$9,FC6,'ANNUAL SUMMARY'!$L$644)+SUMIFS('ANNUAL SUMMARY'!$CG$54,FR20,'ANNUAL SUMMARY'!$V$9,FC6,'ANNUAL SUMMARY'!$BI$6)+SUMIFS('ANNUAL SUMMARY'!$CG$112,FR20,'ANNUAL SUMMARY'!$V$9,FC6,'ANNUAL SUMMARY'!$BI$64)+SUMIFS('ANNUAL SUMMARY'!$CG$170,FR20,'ANNUAL SUMMARY'!$V$9,FC6,'ANNUAL SUMMARY'!$BI$122)+SUMIFS('ANNUAL SUMMARY'!$CG$228,FR20,'ANNUAL SUMMARY'!$V$9,FC6,'ANNUAL SUMMARY'!$BI$180)+SUMIFS('ANNUAL SUMMARY'!$CG$286,FR20,'ANNUAL SUMMARY'!$V$9,FC6,'ANNUAL SUMMARY'!$BI$238)+SUMIFS('ANNUAL SUMMARY'!$CG$344,FR20,'ANNUAL SUMMARY'!$V$9,FC6,'ANNUAL SUMMARY'!$BI$296)+SUMIFS('ANNUAL SUMMARY'!$CG$402,FR20,'ANNUAL SUMMARY'!$V$9,FC6,'ANNUAL SUMMARY'!$BI$354)+SUMIFS('ANNUAL SUMMARY'!$CG$460,FR20,'ANNUAL SUMMARY'!$V$9,FC6,'ANNUAL SUMMARY'!$BI$412)+SUMIFS('ANNUAL SUMMARY'!$CG$518,FR20,'ANNUAL SUMMARY'!$V$9,FC6,'ANNUAL SUMMARY'!$BI$470)+SUMIFS('ANNUAL SUMMARY'!$CG$576,FR20,'ANNUAL SUMMARY'!$V$9,FC6,'ANNUAL SUMMARY'!$BI$528)+SUMIFS('ANNUAL SUMMARY'!$CG$634,FR20,'ANNUAL SUMMARY'!$V$9,FC6,'ANNUAL SUMMARY'!$BI$586)+SUMIFS('ANNUAL SUMMARY'!$CG$692,FR20,'ANNUAL SUMMARY'!$V$9,FC6,'ANNUAL SUMMARY'!$BI$644)+SUMIFS('ANNUAL SUMMARY'!$EF$54,FR20,'ANNUAL SUMMARY'!$V$9,FC6,'ANNUAL SUMMARY'!$DH$6)+SUMIFS('ANNUAL SUMMARY'!$EF$112,FR20,'ANNUAL SUMMARY'!$V$9,FC6,'ANNUAL SUMMARY'!$DH$64)+SUMIFS('ANNUAL SUMMARY'!$EF$170,FR20,'ANNUAL SUMMARY'!$V$9,FC6,'ANNUAL SUMMARY'!$DH$122)+SUMIFS('ANNUAL SUMMARY'!$EF$228,FR20,'ANNUAL SUMMARY'!$V$9,FC6,'ANNUAL SUMMARY'!$DH$180)+SUMIFS('ANNUAL SUMMARY'!$EF$286,FR20,'ANNUAL SUMMARY'!$V$9,FC6,'ANNUAL SUMMARY'!$DH$238)+SUMIFS('ANNUAL SUMMARY'!$EF$344,FR20,'ANNUAL SUMMARY'!$V$9,FC6,'ANNUAL SUMMARY'!$DH$296)+SUMIFS('ANNUAL SUMMARY'!$EF$402,FR20,'ANNUAL SUMMARY'!$V$9,FC6,'ANNUAL SUMMARY'!$DH$354)+SUMIFS('ANNUAL SUMMARY'!$EF$460,FR20,'ANNUAL SUMMARY'!$V$9,FC6,'ANNUAL SUMMARY'!$DH$412)+SUMIFS('ANNUAL SUMMARY'!$EF$518,FR20,'ANNUAL SUMMARY'!$V$9,FC6,'ANNUAL SUMMARY'!$DH$470)+SUMIFS('ANNUAL SUMMARY'!$EF$576,FR20,'ANNUAL SUMMARY'!$V$9,FC6,'ANNUAL SUMMARY'!$DH$528)+SUMIFS('ANNUAL SUMMARY'!$EF$634,FR20,'ANNUAL SUMMARY'!$V$9,FC6,'ANNUAL SUMMARY'!$DH$586)+SUMIFS('ANNUAL SUMMARY'!$EF$692,FR20,'ANNUAL SUMMARY'!$V$9,FC6,'ANNUAL SUMMARY'!$DH$644)+SUMIFS('ANNUAL SUMMARY'!$GC$54,FR20,'ANNUAL SUMMARY'!$V$9,FC6,'ANNUAL SUMMARY'!$FE$6)+SUMIFS('ANNUAL SUMMARY'!$GC$112,FR20,'ANNUAL SUMMARY'!$V$9,FC6,'ANNUAL SUMMARY'!$FE$64)+SUMIFS('ANNUAL SUMMARY'!$GC$170,FR20,'ANNUAL SUMMARY'!$V$9,FC6,'ANNUAL SUMMARY'!$FE$122)+SUMIFS('ANNUAL SUMMARY'!$GC$228,FR20,'ANNUAL SUMMARY'!$V$9,FC6,'ANNUAL SUMMARY'!$FE$180)+SUMIFS('ANNUAL SUMMARY'!$GC$286,FR20,'ANNUAL SUMMARY'!$V$9,FC6,'ANNUAL SUMMARY'!$FE$238)+SUMIFS('ANNUAL SUMMARY'!$GC$344,FR20,'ANNUAL SUMMARY'!$V$9,FC6,'ANNUAL SUMMARY'!$FE$296)+SUMIFS('ANNUAL SUMMARY'!$GC$402,FR20,'ANNUAL SUMMARY'!$V$9,FC6,'ANNUAL SUMMARY'!$FE$354)+SUMIFS('ANNUAL SUMMARY'!$GC$460,FR20,'ANNUAL SUMMARY'!$V$9,FC6,'ANNUAL SUMMARY'!$FE$412)+SUMIFS('ANNUAL SUMMARY'!$GC$518,FR20,'ANNUAL SUMMARY'!$V$9,FC6,'ANNUAL SUMMARY'!$FE$470)+SUMIFS('ANNUAL SUMMARY'!$GC$576,FR20,'ANNUAL SUMMARY'!$V$9,FC6,'ANNUAL SUMMARY'!$FE$528)+SUMIFS('ANNUAL SUMMARY'!$GC$634,FR20,'ANNUAL SUMMARY'!$V$9,FC6,'ANNUAL SUMMARY'!$FE$586)+SUMIFS('ANNUAL SUMMARY'!$GC$692,FR20,'ANNUAL SUMMARY'!$V$9,FC6,'ANNUAL SUMMARY'!$FE$644)</f>
        <v>0</v>
      </c>
      <c r="GB20" s="727"/>
      <c r="GC20" s="727"/>
      <c r="GD20" s="727"/>
      <c r="GE20" s="727">
        <f>SUMIFS('ANNUAL SUMMARY'!$AN$54,FR20,'ANNUAL SUMMARY'!$V$9,FC6,'ANNUAL SUMMARY'!$L$6)+SUMIFS('ANNUAL SUMMARY'!$AN$112,FR20,'ANNUAL SUMMARY'!$V$9,FC6,'ANNUAL SUMMARY'!$L$64)+SUMIFS('ANNUAL SUMMARY'!$AN$170,FR20,'ANNUAL SUMMARY'!$V$9,FC6,'ANNUAL SUMMARY'!$L$122)+SUMIFS('ANNUAL SUMMARY'!$AN$228,FR20,'ANNUAL SUMMARY'!$V$9,FC6,'ANNUAL SUMMARY'!$L$180)+SUMIFS('ANNUAL SUMMARY'!$AN$286,FR20,'ANNUAL SUMMARY'!$V$9,FC6,'ANNUAL SUMMARY'!$L$238)+SUMIFS('ANNUAL SUMMARY'!$AN$344,FR20,'ANNUAL SUMMARY'!$V$9,FC6,'ANNUAL SUMMARY'!$L$296)+SUMIFS('ANNUAL SUMMARY'!$AN$402,FR20,'ANNUAL SUMMARY'!$V$9,FC6,'ANNUAL SUMMARY'!$L$354)+SUMIFS('ANNUAL SUMMARY'!$AN$460,FR20,'ANNUAL SUMMARY'!$V$9,FC6,'ANNUAL SUMMARY'!$L$412)+SUMIFS('ANNUAL SUMMARY'!$AN$518,FR20,'ANNUAL SUMMARY'!$V$9,FC6,'ANNUAL SUMMARY'!$L$470)+SUMIFS('ANNUAL SUMMARY'!$AN$576,FR20,'ANNUAL SUMMARY'!$V$9,FC6,'ANNUAL SUMMARY'!$L$528)+SUMIFS('ANNUAL SUMMARY'!$AN$634,FR20,'ANNUAL SUMMARY'!$V$9,FC6,'ANNUAL SUMMARY'!$L$586)+SUMIFS('ANNUAL SUMMARY'!$AN$692,FR20,'ANNUAL SUMMARY'!$V$9,FC6,'ANNUAL SUMMARY'!$L$644)+SUMIFS('ANNUAL SUMMARY'!$CK$54,FR20,'ANNUAL SUMMARY'!$V$9,FC6,'ANNUAL SUMMARY'!$BI$6)+SUMIFS('ANNUAL SUMMARY'!$CK$112,FR20,'ANNUAL SUMMARY'!$V$9,FC6,'ANNUAL SUMMARY'!$BI$64)+SUMIFS('ANNUAL SUMMARY'!$CK$170,FR20,'ANNUAL SUMMARY'!$V$9,FC6,'ANNUAL SUMMARY'!$BI$122)+SUMIFS('ANNUAL SUMMARY'!$CK$228,FR20,'ANNUAL SUMMARY'!$V$9,FC6,'ANNUAL SUMMARY'!$BI$180)+SUMIFS('ANNUAL SUMMARY'!$CK$286,FR20,'ANNUAL SUMMARY'!$V$9,FC6,'ANNUAL SUMMARY'!$BI$238)+SUMIFS('ANNUAL SUMMARY'!$CK$344,FR20,'ANNUAL SUMMARY'!$V$9,FC6,'ANNUAL SUMMARY'!$BI$296)+SUMIFS('ANNUAL SUMMARY'!$CK$402,FR20,'ANNUAL SUMMARY'!$V$9,FC6,'ANNUAL SUMMARY'!$BI$354)+SUMIFS('ANNUAL SUMMARY'!$CK$460,FR20,'ANNUAL SUMMARY'!$V$9,FC6,'ANNUAL SUMMARY'!$BI$412)+SUMIFS('ANNUAL SUMMARY'!$CK$518,FR20,'ANNUAL SUMMARY'!$V$9,FC6,'ANNUAL SUMMARY'!$BI$470)+SUMIFS('ANNUAL SUMMARY'!$CK$576,FR20,'ANNUAL SUMMARY'!$V$9,FC6,'ANNUAL SUMMARY'!$BI$528)+SUMIFS('ANNUAL SUMMARY'!$CK$634,FR20,'ANNUAL SUMMARY'!$V$9,FC6,'ANNUAL SUMMARY'!$BI$586)+SUMIFS('ANNUAL SUMMARY'!$CK$692,FR20,'ANNUAL SUMMARY'!$V$9,FC6,'ANNUAL SUMMARY'!$BI$644)+SUMIFS('ANNUAL SUMMARY'!$EJ$54,FR20,'ANNUAL SUMMARY'!$V$9,FC6,'ANNUAL SUMMARY'!$DH$6)+SUMIFS('ANNUAL SUMMARY'!$EJ$112,FR20,'ANNUAL SUMMARY'!$V$9,FC6,'ANNUAL SUMMARY'!$DH$64)+SUMIFS('ANNUAL SUMMARY'!$EJ$170,FR20,'ANNUAL SUMMARY'!$V$9,FC6,'ANNUAL SUMMARY'!$DH$122)+SUMIFS('ANNUAL SUMMARY'!$EJ$228,FR20,'ANNUAL SUMMARY'!$V$9,FC6,'ANNUAL SUMMARY'!$DH$180)+SUMIFS('ANNUAL SUMMARY'!$EJ$286,FR20,'ANNUAL SUMMARY'!$V$9,FC6,'ANNUAL SUMMARY'!$DH$238)+SUMIFS('ANNUAL SUMMARY'!$EJ$344,FR20,'ANNUAL SUMMARY'!$V$9,FC6,'ANNUAL SUMMARY'!$DH$296)+SUMIFS('ANNUAL SUMMARY'!$EJ$402,FR20,'ANNUAL SUMMARY'!$V$9,FC6,'ANNUAL SUMMARY'!$DH$354)+SUMIFS('ANNUAL SUMMARY'!$EJ$460,FR20,'ANNUAL SUMMARY'!$V$9,FC6,'ANNUAL SUMMARY'!$DH$412)+SUMIFS('ANNUAL SUMMARY'!$EJ$518,FR20,'ANNUAL SUMMARY'!$V$9,FC6,'ANNUAL SUMMARY'!$DH$470)+SUMIFS('ANNUAL SUMMARY'!$EJ$576,FR20,'ANNUAL SUMMARY'!$V$9,FC6,'ANNUAL SUMMARY'!$DH$528)+SUMIFS('ANNUAL SUMMARY'!$EJ$634,FR20,'ANNUAL SUMMARY'!$V$9,FC6,'ANNUAL SUMMARY'!$DH$586)+SUMIFS('ANNUAL SUMMARY'!$EJ$692,FR20,'ANNUAL SUMMARY'!$V$9,FC6,'ANNUAL SUMMARY'!$DH$644)+SUMIFS('ANNUAL SUMMARY'!$GG$54,FR20,'ANNUAL SUMMARY'!$V$9,FC6,'ANNUAL SUMMARY'!$FE$6)+SUMIFS('ANNUAL SUMMARY'!$GG$112,FR20,'ANNUAL SUMMARY'!$V$9,FC6,'ANNUAL SUMMARY'!$FE$64)+SUMIFS('ANNUAL SUMMARY'!$GG$170,FR20,'ANNUAL SUMMARY'!$V$9,FC6,'ANNUAL SUMMARY'!$FE$122)+SUMIFS('ANNUAL SUMMARY'!$GG$228,FR20,'ANNUAL SUMMARY'!$V$9,FC6,'ANNUAL SUMMARY'!$FE$180)+SUMIFS('ANNUAL SUMMARY'!$GG$286,FR20,'ANNUAL SUMMARY'!$V$9,FC6,'ANNUAL SUMMARY'!$FE$238)+SUMIFS('ANNUAL SUMMARY'!$GG$344,FR20,'ANNUAL SUMMARY'!$V$9,FC6,'ANNUAL SUMMARY'!$FE$296)+SUMIFS('ANNUAL SUMMARY'!$GG$402,FR20,'ANNUAL SUMMARY'!$V$9,FC6,'ANNUAL SUMMARY'!$FE$354)+SUMIFS('ANNUAL SUMMARY'!$GG$460,FR20,'ANNUAL SUMMARY'!$V$9,FC6,'ANNUAL SUMMARY'!$FE$412)+SUMIFS('ANNUAL SUMMARY'!$GG$518,FR20,'ANNUAL SUMMARY'!$V$9,FC6,'ANNUAL SUMMARY'!$FE$470)+SUMIFS('ANNUAL SUMMARY'!$GG$576,FR20,'ANNUAL SUMMARY'!$V$9,FC6,'ANNUAL SUMMARY'!$FE$528)+SUMIFS('ANNUAL SUMMARY'!$GG$634,FR20,'ANNUAL SUMMARY'!$V$9,FC6,'ANNUAL SUMMARY'!$FE$586)+SUMIFS('ANNUAL SUMMARY'!$GG$692,FR20,'ANNUAL SUMMARY'!$V$9,FC6,'ANNUAL SUMMARY'!$FE$644)</f>
        <v>0</v>
      </c>
      <c r="GF20" s="727"/>
      <c r="GG20" s="727"/>
      <c r="GH20" s="727"/>
      <c r="GI20" s="728">
        <f>SUMIFS('ANNUAL SUMMARY'!$AR$54,FR20,'ANNUAL SUMMARY'!$V$9,FC6,'ANNUAL SUMMARY'!$L$6)+SUMIFS('ANNUAL SUMMARY'!$AR$112,FR20,'ANNUAL SUMMARY'!$V$9,FC6,'ANNUAL SUMMARY'!$L$64)+SUMIFS('ANNUAL SUMMARY'!$AR$170,FR20,'ANNUAL SUMMARY'!$V$9,FC6,'ANNUAL SUMMARY'!$L$122)+SUMIFS('ANNUAL SUMMARY'!$AR$228,FR20,'ANNUAL SUMMARY'!$V$9,FC6,'ANNUAL SUMMARY'!$L$180)+SUMIFS('ANNUAL SUMMARY'!$AR$286,FR20,'ANNUAL SUMMARY'!$V$9,FC6,'ANNUAL SUMMARY'!$L$238)+SUMIFS('ANNUAL SUMMARY'!$AR$344,FR20,'ANNUAL SUMMARY'!$V$9,FC6,'ANNUAL SUMMARY'!$L$296)+SUMIFS('ANNUAL SUMMARY'!$AR$402,FR20,'ANNUAL SUMMARY'!$V$9,FC6,'ANNUAL SUMMARY'!$L$354)+SUMIFS('ANNUAL SUMMARY'!$AR$460,FR20,'ANNUAL SUMMARY'!$V$9,FC6,'ANNUAL SUMMARY'!$L$412)+SUMIFS('ANNUAL SUMMARY'!$AR$518,FR20,'ANNUAL SUMMARY'!$V$9,FC6,'ANNUAL SUMMARY'!$L$470)+SUMIFS('ANNUAL SUMMARY'!$AR$576,FR20,'ANNUAL SUMMARY'!$V$9,FC6,'ANNUAL SUMMARY'!$L$528)+SUMIFS('ANNUAL SUMMARY'!$AR$634,FR20,'ANNUAL SUMMARY'!$V$9,FC6,'ANNUAL SUMMARY'!$L$586)+SUMIFS('ANNUAL SUMMARY'!$AR$692,FR20,'ANNUAL SUMMARY'!$V$9,FC6,'ANNUAL SUMMARY'!$L$644)+SUMIFS('ANNUAL SUMMARY'!$CO$54,FR20,'ANNUAL SUMMARY'!$V$9,FC6,'ANNUAL SUMMARY'!$BI$6)+SUMIFS('ANNUAL SUMMARY'!$CO$112,FR20,'ANNUAL SUMMARY'!$V$9,FC6,'ANNUAL SUMMARY'!$BI$64)+SUMIFS('ANNUAL SUMMARY'!$CO$170,FR20,'ANNUAL SUMMARY'!$V$9,FC6,'ANNUAL SUMMARY'!$BI$122)+SUMIFS('ANNUAL SUMMARY'!$CO$228,FR20,'ANNUAL SUMMARY'!$V$9,FC6,'ANNUAL SUMMARY'!$BI$180)+SUMIFS('ANNUAL SUMMARY'!$CO$286,FR20,'ANNUAL SUMMARY'!$V$9,FC6,'ANNUAL SUMMARY'!$BI$238)+SUMIFS('ANNUAL SUMMARY'!$CO$344,FR20,'ANNUAL SUMMARY'!$V$9,FC6,'ANNUAL SUMMARY'!$BI$296)+SUMIFS('ANNUAL SUMMARY'!$CO$402,FR20,'ANNUAL SUMMARY'!$V$9,FC6,'ANNUAL SUMMARY'!$BI$354)+SUMIFS('ANNUAL SUMMARY'!$CO$460,FR20,'ANNUAL SUMMARY'!$V$9,FC6,'ANNUAL SUMMARY'!$BI$412)+SUMIFS('ANNUAL SUMMARY'!$CO$518,FR20,'ANNUAL SUMMARY'!$V$9,FC6,'ANNUAL SUMMARY'!$BI$470)+SUMIFS('ANNUAL SUMMARY'!$CO$576,FR20,'ANNUAL SUMMARY'!$V$9,FC6,'ANNUAL SUMMARY'!$BI$528)+SUMIFS('ANNUAL SUMMARY'!$CO$634,FR20,'ANNUAL SUMMARY'!$V$9,FC6,'ANNUAL SUMMARY'!$BI$586)+SUMIFS('ANNUAL SUMMARY'!$CO$692,FR20,'ANNUAL SUMMARY'!$V$9,FC6,'ANNUAL SUMMARY'!$BI$644)+SUMIFS('ANNUAL SUMMARY'!$EN$54,FR20,'ANNUAL SUMMARY'!$V$9,FC6,'ANNUAL SUMMARY'!$DH$6)+SUMIFS('ANNUAL SUMMARY'!$EN$112,FR20,'ANNUAL SUMMARY'!$V$9,FC6,'ANNUAL SUMMARY'!$DH$64)+SUMIFS('ANNUAL SUMMARY'!$EN$170,FR20,'ANNUAL SUMMARY'!$V$9,FC6,'ANNUAL SUMMARY'!$DH$122)+SUMIFS('ANNUAL SUMMARY'!$EN$228,FR20,'ANNUAL SUMMARY'!$V$9,FC6,'ANNUAL SUMMARY'!$DH$180)+SUMIFS('ANNUAL SUMMARY'!$EN$286,FR20,'ANNUAL SUMMARY'!$V$9,FC6,'ANNUAL SUMMARY'!$DH$238)+SUMIFS('ANNUAL SUMMARY'!$EN$344,FR20,'ANNUAL SUMMARY'!$V$9,FC6,'ANNUAL SUMMARY'!$DH$296)+SUMIFS('ANNUAL SUMMARY'!$EN$402,FR20,'ANNUAL SUMMARY'!$V$9,FC6,'ANNUAL SUMMARY'!$DH$354)+SUMIFS('ANNUAL SUMMARY'!$EN$460,FR20,'ANNUAL SUMMARY'!$V$9,FC6,'ANNUAL SUMMARY'!$DH$412)+SUMIFS('ANNUAL SUMMARY'!$EN$518,FR20,'ANNUAL SUMMARY'!$V$9,FC6,'ANNUAL SUMMARY'!$DH$470)+SUMIFS('ANNUAL SUMMARY'!$EN$576,FR20,'ANNUAL SUMMARY'!$V$9,FC6,'ANNUAL SUMMARY'!$DH$528)+SUMIFS('ANNUAL SUMMARY'!$EN$634,FR20,'ANNUAL SUMMARY'!$V$9,FC6,'ANNUAL SUMMARY'!$DH$586)+SUMIFS('ANNUAL SUMMARY'!$EN$692,FR20,'ANNUAL SUMMARY'!$V$9,FC6,'ANNUAL SUMMARY'!$DH$644)+SUMIFS('ANNUAL SUMMARY'!$GK$54,FR20,'ANNUAL SUMMARY'!$V$9,FC6,'ANNUAL SUMMARY'!$FE$6)+SUMIFS('ANNUAL SUMMARY'!$GK$112,FR20,'ANNUAL SUMMARY'!$V$9,FC6,'ANNUAL SUMMARY'!$FE$64)+SUMIFS('ANNUAL SUMMARY'!$GK$170,FR20,'ANNUAL SUMMARY'!$V$9,FC6,'ANNUAL SUMMARY'!$FE$122)+SUMIFS('ANNUAL SUMMARY'!$GK$228,FR20,'ANNUAL SUMMARY'!$V$9,FC6,'ANNUAL SUMMARY'!$FE$180)+SUMIFS('ANNUAL SUMMARY'!$GK$286,FR20,'ANNUAL SUMMARY'!$V$9,FC6,'ANNUAL SUMMARY'!$FE$238)+SUMIFS('ANNUAL SUMMARY'!$GK$344,FR20,'ANNUAL SUMMARY'!$V$9,FC6,'ANNUAL SUMMARY'!$FE$296)+SUMIFS('ANNUAL SUMMARY'!$GK$402,FR20,'ANNUAL SUMMARY'!$V$9,FC6,'ANNUAL SUMMARY'!$FE$354)+SUMIFS('ANNUAL SUMMARY'!$GK$460,FR20,'ANNUAL SUMMARY'!$V$9,FC6,'ANNUAL SUMMARY'!$FE$412)+SUMIFS('ANNUAL SUMMARY'!$GK$518,FR20,'ANNUAL SUMMARY'!$V$9,FC6,'ANNUAL SUMMARY'!$FE$470)+SUMIFS('ANNUAL SUMMARY'!$GK$576,FR20,'ANNUAL SUMMARY'!$V$9,FC6,'ANNUAL SUMMARY'!$FE$528)+SUMIFS('ANNUAL SUMMARY'!$GK$634,FR20,'ANNUAL SUMMARY'!$V$9,FC6,'ANNUAL SUMMARY'!$FE$586)+SUMIFS('ANNUAL SUMMARY'!$GK$692,FR20,'ANNUAL SUMMARY'!$V$9,FC6,'ANNUAL SUMMARY'!$FE$644)</f>
        <v>0</v>
      </c>
      <c r="GJ20" s="728"/>
      <c r="GK20" s="728"/>
      <c r="GL20" s="728">
        <f>SUMIFS('ANNUAL SUMMARY'!$AU$54,FR20,'ANNUAL SUMMARY'!$V$9,FC6,'ANNUAL SUMMARY'!$L$6)+SUMIFS('ANNUAL SUMMARY'!$AU$112,FR20,'ANNUAL SUMMARY'!$V$9,FC6,'ANNUAL SUMMARY'!$L$64)+SUMIFS('ANNUAL SUMMARY'!$AU$170,FR20,'ANNUAL SUMMARY'!$V$9,FC6,'ANNUAL SUMMARY'!$L$122)+SUMIFS('ANNUAL SUMMARY'!$AU$228,FR20,'ANNUAL SUMMARY'!$V$9,FC6,'ANNUAL SUMMARY'!$L$180)+SUMIFS('ANNUAL SUMMARY'!$AU$286,FR20,'ANNUAL SUMMARY'!$V$9,FC6,'ANNUAL SUMMARY'!$L$238)+SUMIFS('ANNUAL SUMMARY'!$AU$344,FR20,'ANNUAL SUMMARY'!$V$9,FC6,'ANNUAL SUMMARY'!$L$296)+SUMIFS('ANNUAL SUMMARY'!$AU$402,FR20,'ANNUAL SUMMARY'!$V$9,FC6,'ANNUAL SUMMARY'!$L$354)+SUMIFS('ANNUAL SUMMARY'!$AU$460,FR20,'ANNUAL SUMMARY'!$V$9,FC6,'ANNUAL SUMMARY'!$L$412)+SUMIFS('ANNUAL SUMMARY'!$AU$518,FR20,'ANNUAL SUMMARY'!$V$9,FC6,'ANNUAL SUMMARY'!$L$470)+SUMIFS('ANNUAL SUMMARY'!$AU$576,FR20,'ANNUAL SUMMARY'!$V$9,FC6,'ANNUAL SUMMARY'!$L$528)+SUMIFS('ANNUAL SUMMARY'!$AU$634,FR20,'ANNUAL SUMMARY'!$V$9,FC6,'ANNUAL SUMMARY'!$L$586)+SUMIFS('ANNUAL SUMMARY'!$AU$692,FR20,'ANNUAL SUMMARY'!$V$9,FC6,'ANNUAL SUMMARY'!$L$644)+SUMIFS('ANNUAL SUMMARY'!$CR$54,FR20,'ANNUAL SUMMARY'!$V$9,FC6,'ANNUAL SUMMARY'!$BI$6)+SUMIFS('ANNUAL SUMMARY'!$CR$112,FR20,'ANNUAL SUMMARY'!$V$9,FC6,'ANNUAL SUMMARY'!$BI$64)+SUMIFS('ANNUAL SUMMARY'!$CR$170,FR20,'ANNUAL SUMMARY'!$V$9,FC6,'ANNUAL SUMMARY'!$BI$122)+SUMIFS('ANNUAL SUMMARY'!$CR$228,FR20,'ANNUAL SUMMARY'!$V$9,FC6,'ANNUAL SUMMARY'!$BI$180)+SUMIFS('ANNUAL SUMMARY'!$CR$286,FR20,'ANNUAL SUMMARY'!$V$9,FC6,'ANNUAL SUMMARY'!$BI$238)+SUMIFS('ANNUAL SUMMARY'!$CR$344,FR20,'ANNUAL SUMMARY'!$V$9,FC6,'ANNUAL SUMMARY'!$BI$296)+SUMIFS('ANNUAL SUMMARY'!$CR$402,FR20,'ANNUAL SUMMARY'!$V$9,FC6,'ANNUAL SUMMARY'!$BI$354)+SUMIFS('ANNUAL SUMMARY'!$CR$460,FR20,'ANNUAL SUMMARY'!$V$9,FC6,'ANNUAL SUMMARY'!$BI$412)+SUMIFS('ANNUAL SUMMARY'!$CR$518,FR20,'ANNUAL SUMMARY'!$V$9,FC6,'ANNUAL SUMMARY'!$BI$470)+SUMIFS('ANNUAL SUMMARY'!$CR$576,FR20,'ANNUAL SUMMARY'!$V$9,FC6,'ANNUAL SUMMARY'!$BI$528)+SUMIFS('ANNUAL SUMMARY'!$CR$634,FR20,'ANNUAL SUMMARY'!$V$9,FC6,'ANNUAL SUMMARY'!$BI$586)+SUMIFS('ANNUAL SUMMARY'!$CR$692,FR20,'ANNUAL SUMMARY'!$V$9,FC6,'ANNUAL SUMMARY'!$BI$644)+SUMIFS('ANNUAL SUMMARY'!$EQ$54,FR20,'ANNUAL SUMMARY'!$V$9,FC6,'ANNUAL SUMMARY'!$DH$6)+SUMIFS('ANNUAL SUMMARY'!$EQ$112,FR20,'ANNUAL SUMMARY'!$V$9,FC6,'ANNUAL SUMMARY'!$DH$64)+SUMIFS('ANNUAL SUMMARY'!$EQ$170,FR20,'ANNUAL SUMMARY'!$V$9,FC6,'ANNUAL SUMMARY'!$DH$122)+SUMIFS('ANNUAL SUMMARY'!$EQ$228,FR20,'ANNUAL SUMMARY'!$V$9,FC6,'ANNUAL SUMMARY'!$DH$180)+SUMIFS('ANNUAL SUMMARY'!$EQ$286,FR20,'ANNUAL SUMMARY'!$V$9,FC6,'ANNUAL SUMMARY'!$DH$238)+SUMIFS('ANNUAL SUMMARY'!$EQ$344,FR20,'ANNUAL SUMMARY'!$V$9,FC6,'ANNUAL SUMMARY'!$DH$296)+SUMIFS('ANNUAL SUMMARY'!$EQ$402,FR20,'ANNUAL SUMMARY'!$V$9,FC6,'ANNUAL SUMMARY'!$DH$354)+SUMIFS('ANNUAL SUMMARY'!$EQ$460,FR20,'ANNUAL SUMMARY'!$V$9,FC6,'ANNUAL SUMMARY'!$DH$412)+SUMIFS('ANNUAL SUMMARY'!$EQ$518,FR20,'ANNUAL SUMMARY'!$V$9,FC6,'ANNUAL SUMMARY'!$DH$470)+SUMIFS('ANNUAL SUMMARY'!$EQ$576,FR20,'ANNUAL SUMMARY'!$V$9,FC6,'ANNUAL SUMMARY'!$DH$528)+SUMIFS('ANNUAL SUMMARY'!$EQ$634,FR20,'ANNUAL SUMMARY'!$V$9,FC6,'ANNUAL SUMMARY'!$DH$586)+SUMIFS('ANNUAL SUMMARY'!$EQ$692,FR20,'ANNUAL SUMMARY'!$V$9,FC6,'ANNUAL SUMMARY'!$DH$644)+SUMIFS('ANNUAL SUMMARY'!$GN$54,FR20,'ANNUAL SUMMARY'!$V$9,FC6,'ANNUAL SUMMARY'!$FE$6)+SUMIFS('ANNUAL SUMMARY'!$GN$112,FR20,'ANNUAL SUMMARY'!$V$9,FC6,'ANNUAL SUMMARY'!$FE$64)+SUMIFS('ANNUAL SUMMARY'!$GN$170,FR20,'ANNUAL SUMMARY'!$V$9,FC6,'ANNUAL SUMMARY'!$FE$122)+SUMIFS('ANNUAL SUMMARY'!$GN$228,FR20,'ANNUAL SUMMARY'!$V$9,FC6,'ANNUAL SUMMARY'!$FE$180)+SUMIFS('ANNUAL SUMMARY'!$GN$286,FR20,'ANNUAL SUMMARY'!$V$9,FC6,'ANNUAL SUMMARY'!$FE$238)+SUMIFS('ANNUAL SUMMARY'!$GN$344,FR20,'ANNUAL SUMMARY'!$V$9,FC6,'ANNUAL SUMMARY'!$FE$296)+SUMIFS('ANNUAL SUMMARY'!$GN$402,FR20,'ANNUAL SUMMARY'!$V$9,FC6,'ANNUAL SUMMARY'!$FE$354)+SUMIFS('ANNUAL SUMMARY'!$GN$460,FR20,'ANNUAL SUMMARY'!$V$9,FC6,'ANNUAL SUMMARY'!$FE$412)+SUMIFS('ANNUAL SUMMARY'!$GN$518,FR20,'ANNUAL SUMMARY'!$V$9,FC6,'ANNUAL SUMMARY'!$FE$470)+SUMIFS('ANNUAL SUMMARY'!$GN$576,FR20,'ANNUAL SUMMARY'!$V$9,FC6,'ANNUAL SUMMARY'!$FE$528)+SUMIFS('ANNUAL SUMMARY'!$GN$634,FR20,'ANNUAL SUMMARY'!$V$9,FC6,'ANNUAL SUMMARY'!$FE$586)+SUMIFS('ANNUAL SUMMARY'!$GN$692,FR20,'ANNUAL SUMMARY'!$V$9,FC6,'ANNUAL SUMMARY'!$FE$644)</f>
        <v>0</v>
      </c>
      <c r="GM20" s="728"/>
      <c r="GN20" s="728"/>
      <c r="GO20" s="1263"/>
    </row>
    <row r="21" spans="1:197" ht="6" customHeight="1" x14ac:dyDescent="0.25">
      <c r="A21" s="154"/>
      <c r="B21" s="732"/>
      <c r="C21" s="733"/>
      <c r="D21" s="733"/>
      <c r="E21" s="733"/>
      <c r="F21" s="795"/>
      <c r="G21" s="796"/>
      <c r="H21" s="796"/>
      <c r="I21" s="796"/>
      <c r="J21" s="796"/>
      <c r="K21" s="796"/>
      <c r="L21" s="797"/>
      <c r="M21" s="643"/>
      <c r="N21" s="881"/>
      <c r="O21" s="882"/>
      <c r="P21" s="882"/>
      <c r="Q21" s="882"/>
      <c r="R21" s="882"/>
      <c r="S21" s="882"/>
      <c r="T21" s="882"/>
      <c r="U21" s="882"/>
      <c r="V21" s="882"/>
      <c r="W21" s="882"/>
      <c r="X21" s="883"/>
      <c r="Y21" s="15"/>
      <c r="Z21" s="814"/>
      <c r="AA21" s="815"/>
      <c r="AB21" s="815"/>
      <c r="AC21" s="815"/>
      <c r="AD21" s="815"/>
      <c r="AE21" s="727"/>
      <c r="AF21" s="727"/>
      <c r="AG21" s="727"/>
      <c r="AH21" s="727"/>
      <c r="AI21" s="727"/>
      <c r="AJ21" s="727"/>
      <c r="AK21" s="727"/>
      <c r="AL21" s="727"/>
      <c r="AM21" s="727"/>
      <c r="AN21" s="727"/>
      <c r="AO21" s="727"/>
      <c r="AP21" s="727"/>
      <c r="AQ21" s="728"/>
      <c r="AR21" s="728"/>
      <c r="AS21" s="728"/>
      <c r="AT21" s="728"/>
      <c r="AU21" s="728"/>
      <c r="AV21" s="1260"/>
      <c r="AW21" s="1263"/>
      <c r="AX21" s="154"/>
      <c r="AY21" s="732"/>
      <c r="AZ21" s="733"/>
      <c r="BA21" s="733"/>
      <c r="BB21" s="733"/>
      <c r="BC21" s="795"/>
      <c r="BD21" s="796"/>
      <c r="BE21" s="796"/>
      <c r="BF21" s="796"/>
      <c r="BG21" s="796"/>
      <c r="BH21" s="796"/>
      <c r="BI21" s="797"/>
      <c r="BJ21" s="643"/>
      <c r="BK21" s="881"/>
      <c r="BL21" s="882"/>
      <c r="BM21" s="882"/>
      <c r="BN21" s="882"/>
      <c r="BO21" s="882"/>
      <c r="BP21" s="882"/>
      <c r="BQ21" s="882"/>
      <c r="BR21" s="882"/>
      <c r="BS21" s="882"/>
      <c r="BT21" s="882"/>
      <c r="BU21" s="883"/>
      <c r="BV21" s="15"/>
      <c r="BW21" s="814"/>
      <c r="BX21" s="815"/>
      <c r="BY21" s="815"/>
      <c r="BZ21" s="815"/>
      <c r="CA21" s="815"/>
      <c r="CB21" s="727"/>
      <c r="CC21" s="727"/>
      <c r="CD21" s="727"/>
      <c r="CE21" s="727"/>
      <c r="CF21" s="727"/>
      <c r="CG21" s="727"/>
      <c r="CH21" s="727"/>
      <c r="CI21" s="727"/>
      <c r="CJ21" s="727"/>
      <c r="CK21" s="727"/>
      <c r="CL21" s="727"/>
      <c r="CM21" s="727"/>
      <c r="CN21" s="728"/>
      <c r="CO21" s="728"/>
      <c r="CP21" s="728"/>
      <c r="CQ21" s="728"/>
      <c r="CR21" s="728"/>
      <c r="CS21" s="728"/>
      <c r="CT21" s="1263"/>
      <c r="CU21" s="1250"/>
      <c r="CV21" s="154"/>
      <c r="CW21" s="732"/>
      <c r="CX21" s="733"/>
      <c r="CY21" s="733"/>
      <c r="CZ21" s="733"/>
      <c r="DA21" s="795"/>
      <c r="DB21" s="796"/>
      <c r="DC21" s="796"/>
      <c r="DD21" s="796"/>
      <c r="DE21" s="796"/>
      <c r="DF21" s="796"/>
      <c r="DG21" s="797"/>
      <c r="DH21" s="643"/>
      <c r="DI21" s="881"/>
      <c r="DJ21" s="882"/>
      <c r="DK21" s="882"/>
      <c r="DL21" s="882"/>
      <c r="DM21" s="882"/>
      <c r="DN21" s="882"/>
      <c r="DO21" s="882"/>
      <c r="DP21" s="882"/>
      <c r="DQ21" s="882"/>
      <c r="DR21" s="882"/>
      <c r="DS21" s="883"/>
      <c r="DT21" s="15"/>
      <c r="DU21" s="814"/>
      <c r="DV21" s="815"/>
      <c r="DW21" s="815"/>
      <c r="DX21" s="815"/>
      <c r="DY21" s="815"/>
      <c r="DZ21" s="727"/>
      <c r="EA21" s="727"/>
      <c r="EB21" s="727"/>
      <c r="EC21" s="727"/>
      <c r="ED21" s="727"/>
      <c r="EE21" s="727"/>
      <c r="EF21" s="727"/>
      <c r="EG21" s="727"/>
      <c r="EH21" s="727"/>
      <c r="EI21" s="727"/>
      <c r="EJ21" s="727"/>
      <c r="EK21" s="727"/>
      <c r="EL21" s="728"/>
      <c r="EM21" s="728"/>
      <c r="EN21" s="728"/>
      <c r="EO21" s="728"/>
      <c r="EP21" s="728"/>
      <c r="EQ21" s="1260"/>
      <c r="ER21" s="1263"/>
      <c r="ES21" s="154"/>
      <c r="ET21" s="732"/>
      <c r="EU21" s="733"/>
      <c r="EV21" s="733"/>
      <c r="EW21" s="733"/>
      <c r="EX21" s="795"/>
      <c r="EY21" s="796"/>
      <c r="EZ21" s="796"/>
      <c r="FA21" s="796"/>
      <c r="FB21" s="796"/>
      <c r="FC21" s="796"/>
      <c r="FD21" s="797"/>
      <c r="FE21" s="643"/>
      <c r="FF21" s="881"/>
      <c r="FG21" s="882"/>
      <c r="FH21" s="882"/>
      <c r="FI21" s="882"/>
      <c r="FJ21" s="882"/>
      <c r="FK21" s="882"/>
      <c r="FL21" s="882"/>
      <c r="FM21" s="882"/>
      <c r="FN21" s="882"/>
      <c r="FO21" s="882"/>
      <c r="FP21" s="883"/>
      <c r="FQ21" s="15"/>
      <c r="FR21" s="814"/>
      <c r="FS21" s="815"/>
      <c r="FT21" s="815"/>
      <c r="FU21" s="815"/>
      <c r="FV21" s="815"/>
      <c r="FW21" s="727"/>
      <c r="FX21" s="727"/>
      <c r="FY21" s="727"/>
      <c r="FZ21" s="727"/>
      <c r="GA21" s="727"/>
      <c r="GB21" s="727"/>
      <c r="GC21" s="727"/>
      <c r="GD21" s="727"/>
      <c r="GE21" s="727"/>
      <c r="GF21" s="727"/>
      <c r="GG21" s="727"/>
      <c r="GH21" s="727"/>
      <c r="GI21" s="728"/>
      <c r="GJ21" s="728"/>
      <c r="GK21" s="728"/>
      <c r="GL21" s="728"/>
      <c r="GM21" s="728"/>
      <c r="GN21" s="728"/>
      <c r="GO21" s="1263"/>
    </row>
    <row r="22" spans="1:197" ht="5.25" customHeight="1" x14ac:dyDescent="0.25">
      <c r="A22" s="154"/>
      <c r="B22" s="658"/>
      <c r="C22" s="658"/>
      <c r="D22" s="658"/>
      <c r="E22" s="658"/>
      <c r="F22" s="624"/>
      <c r="G22" s="624"/>
      <c r="H22" s="624"/>
      <c r="I22" s="624"/>
      <c r="J22" s="624"/>
      <c r="K22" s="624"/>
      <c r="L22" s="624"/>
      <c r="M22" s="624"/>
      <c r="N22" s="658"/>
      <c r="O22" s="658"/>
      <c r="P22" s="658"/>
      <c r="Q22" s="658"/>
      <c r="R22" s="658"/>
      <c r="S22" s="658"/>
      <c r="T22" s="658"/>
      <c r="U22" s="658"/>
      <c r="V22" s="658"/>
      <c r="W22" s="658"/>
      <c r="X22" s="658"/>
      <c r="Y22" s="15"/>
      <c r="Z22" s="812">
        <f>IF(Z12=0," ",Z12+5)</f>
        <v>2027</v>
      </c>
      <c r="AA22" s="813"/>
      <c r="AB22" s="813"/>
      <c r="AC22" s="813"/>
      <c r="AD22" s="813"/>
      <c r="AE22" s="1118">
        <f>SUMIFS('ANNUAL SUMMARY'!$AF$54,Z22,'ANNUAL SUMMARY'!$V$9,K6,'ANNUAL SUMMARY'!$L$6)+SUMIFS('ANNUAL SUMMARY'!$AF$112,Z22,'ANNUAL SUMMARY'!$V$9,K6,'ANNUAL SUMMARY'!$L$64)+SUMIFS('ANNUAL SUMMARY'!$AF$170,Z22,'ANNUAL SUMMARY'!$V$9,K6,'ANNUAL SUMMARY'!$L$122)+SUMIFS('ANNUAL SUMMARY'!$AF$228,Z22,'ANNUAL SUMMARY'!$V$9,K6,'ANNUAL SUMMARY'!$L$180)+SUMIFS('ANNUAL SUMMARY'!$AF$286,Z22,'ANNUAL SUMMARY'!$V$9,K6,'ANNUAL SUMMARY'!$L$238)+SUMIFS('ANNUAL SUMMARY'!$AF$344,Z22,'ANNUAL SUMMARY'!$V$9,K6,'ANNUAL SUMMARY'!$L$296)+SUMIFS('ANNUAL SUMMARY'!$AF$402,Z22,'ANNUAL SUMMARY'!$V$9,K6,'ANNUAL SUMMARY'!$L$354)+SUMIFS('ANNUAL SUMMARY'!$AF$460,Z22,'ANNUAL SUMMARY'!$V$9,K6,'ANNUAL SUMMARY'!$L$412)+SUMIFS('ANNUAL SUMMARY'!$AF$518,Z22,'ANNUAL SUMMARY'!$V$9,K6,'ANNUAL SUMMARY'!$L$470)+SUMIFS('ANNUAL SUMMARY'!$AF$576,Z22,'ANNUAL SUMMARY'!$V$9,K6,'ANNUAL SUMMARY'!$L$528)+SUMIFS('ANNUAL SUMMARY'!$AF$634,Z22,'ANNUAL SUMMARY'!$V$9,K6,'ANNUAL SUMMARY'!$L$586)+SUMIFS('ANNUAL SUMMARY'!$AF$692,Z22,'ANNUAL SUMMARY'!$V$9,K6,'ANNUAL SUMMARY'!$L$644)+SUMIFS('ANNUAL SUMMARY'!$CC$54,Z22,'ANNUAL SUMMARY'!$V$9,K6,'ANNUAL SUMMARY'!$BI$6)+SUMIFS('ANNUAL SUMMARY'!$CC$112,Z22,'ANNUAL SUMMARY'!$V$9,K6,'ANNUAL SUMMARY'!$BI$64)+SUMIFS('ANNUAL SUMMARY'!$CC$170,Z22,'ANNUAL SUMMARY'!$V$9,K6,'ANNUAL SUMMARY'!$BI$122)+SUMIFS('ANNUAL SUMMARY'!$CC$228,Z22,'ANNUAL SUMMARY'!$V$9,K6,'ANNUAL SUMMARY'!$BI$180)+SUMIFS('ANNUAL SUMMARY'!$CC$286,Z22,'ANNUAL SUMMARY'!$V$9,K6,'ANNUAL SUMMARY'!$BI$238)+SUMIFS('ANNUAL SUMMARY'!$CC$344,Z22,'ANNUAL SUMMARY'!$V$9,K6,'ANNUAL SUMMARY'!$BI$296)+SUMIFS('ANNUAL SUMMARY'!$CC$402,Z22,'ANNUAL SUMMARY'!$V$9,K6,'ANNUAL SUMMARY'!$BI$354)+SUMIFS('ANNUAL SUMMARY'!$CC$460,Z22,'ANNUAL SUMMARY'!$V$9,K6,'ANNUAL SUMMARY'!$BI$412)+SUMIFS('ANNUAL SUMMARY'!$CC$518,Z22,'ANNUAL SUMMARY'!$V$9,K6,'ANNUAL SUMMARY'!$BI$470)+SUMIFS('ANNUAL SUMMARY'!$CC$576,Z22,'ANNUAL SUMMARY'!$V$9,K6,'ANNUAL SUMMARY'!$BI$528)+SUMIFS('ANNUAL SUMMARY'!$CC$634,Z22,'ANNUAL SUMMARY'!$V$9,K6,'ANNUAL SUMMARY'!$BI$586)+SUMIFS('ANNUAL SUMMARY'!$CC$692,Z22,'ANNUAL SUMMARY'!$V$9,K6,'ANNUAL SUMMARY'!$BI$644)+SUMIFS('ANNUAL SUMMARY'!$EB$54,Z22,'ANNUAL SUMMARY'!$V$9,K6,'ANNUAL SUMMARY'!$DH$6)+SUMIFS('ANNUAL SUMMARY'!$EB$112,Z22,'ANNUAL SUMMARY'!$V$9,K6,'ANNUAL SUMMARY'!$DH$64)+SUMIFS('ANNUAL SUMMARY'!$EB$170,Z22,'ANNUAL SUMMARY'!$V$9,K6,'ANNUAL SUMMARY'!$DH$122)+SUMIFS('ANNUAL SUMMARY'!$EB$228,Z22,'ANNUAL SUMMARY'!$V$9,K6,'ANNUAL SUMMARY'!$DH$180)+SUMIFS('ANNUAL SUMMARY'!$EB$286,Z22,'ANNUAL SUMMARY'!$V$9,K6,'ANNUAL SUMMARY'!$DH$238)+SUMIFS('ANNUAL SUMMARY'!$EB$344,Z22,'ANNUAL SUMMARY'!$V$9,K6,'ANNUAL SUMMARY'!$DH$296)+SUMIFS('ANNUAL SUMMARY'!$EB$402,Z22,'ANNUAL SUMMARY'!$V$9,K6,'ANNUAL SUMMARY'!$DH$354)+SUMIFS('ANNUAL SUMMARY'!$EB$460,Z22,'ANNUAL SUMMARY'!$V$9,K6,'ANNUAL SUMMARY'!$DH$412)+SUMIFS('ANNUAL SUMMARY'!$EB$518,Z22,'ANNUAL SUMMARY'!$V$9,K6,'ANNUAL SUMMARY'!$DH$470)+SUMIFS('ANNUAL SUMMARY'!$EB$576,Z22,'ANNUAL SUMMARY'!$V$9,K6,'ANNUAL SUMMARY'!$DH$528)+SUMIFS('ANNUAL SUMMARY'!$EB$634,Z22,'ANNUAL SUMMARY'!$V$9,K6,'ANNUAL SUMMARY'!$DH$586)+SUMIFS('ANNUAL SUMMARY'!$EB$692,Z22,'ANNUAL SUMMARY'!$V$9,K6,'ANNUAL SUMMARY'!$DH$644)+SUMIFS('ANNUAL SUMMARY'!$FY$54,Z22,'ANNUAL SUMMARY'!$V$9,K6,'ANNUAL SUMMARY'!$FE$6)+SUMIFS('ANNUAL SUMMARY'!$FY$112,Z22,'ANNUAL SUMMARY'!$V$9,K6,'ANNUAL SUMMARY'!$FE$64)+SUMIFS('ANNUAL SUMMARY'!$FY$170,Z22,'ANNUAL SUMMARY'!$V$9,K6,'ANNUAL SUMMARY'!$FE$122)+SUMIFS('ANNUAL SUMMARY'!$FY$228,Z22,'ANNUAL SUMMARY'!$V$9,K6,'ANNUAL SUMMARY'!$FE$180)+SUMIFS('ANNUAL SUMMARY'!$FY$286,Z22,'ANNUAL SUMMARY'!$V$9,K6,'ANNUAL SUMMARY'!$FE$238)+SUMIFS('ANNUAL SUMMARY'!$FY$344,Z22,'ANNUAL SUMMARY'!$V$9,K6,'ANNUAL SUMMARY'!$FE$296)+SUMIFS('ANNUAL SUMMARY'!$FY$402,Z22,'ANNUAL SUMMARY'!$V$9,K6,'ANNUAL SUMMARY'!$FE$354)+SUMIFS('ANNUAL SUMMARY'!$FY$460,Z22,'ANNUAL SUMMARY'!$V$9,K6,'ANNUAL SUMMARY'!$FE$412)+SUMIFS('ANNUAL SUMMARY'!$FY$518,Z22,'ANNUAL SUMMARY'!$V$9,K6,'ANNUAL SUMMARY'!$FE$470)+SUMIFS('ANNUAL SUMMARY'!$FY$576,Z22,'ANNUAL SUMMARY'!$V$9,K6,'ANNUAL SUMMARY'!$FE$528)+SUMIFS('ANNUAL SUMMARY'!$FY$634,Z22,'ANNUAL SUMMARY'!$V$9,K6,'ANNUAL SUMMARY'!$FE$586)+SUMIFS('ANNUAL SUMMARY'!$FY$692,Z22,'ANNUAL SUMMARY'!$V$9,K6,'ANNUAL SUMMARY'!$FE$644)</f>
        <v>0</v>
      </c>
      <c r="AF22" s="727"/>
      <c r="AG22" s="727"/>
      <c r="AH22" s="727"/>
      <c r="AI22" s="727">
        <f>SUMIFS('ANNUAL SUMMARY'!$AJ$54,Z22,'ANNUAL SUMMARY'!$V$9,K6,'ANNUAL SUMMARY'!$L$6)+SUMIFS('ANNUAL SUMMARY'!$AJ$112,Z22,'ANNUAL SUMMARY'!$V$9,K6,'ANNUAL SUMMARY'!$L$64)+SUMIFS('ANNUAL SUMMARY'!$AJ$170,Z22,'ANNUAL SUMMARY'!$V$9,K6,'ANNUAL SUMMARY'!$L$122)+SUMIFS('ANNUAL SUMMARY'!$AJ$228,Z22,'ANNUAL SUMMARY'!$V$9,K6,'ANNUAL SUMMARY'!$L$180)+SUMIFS('ANNUAL SUMMARY'!$AJ$286,Z22,'ANNUAL SUMMARY'!$V$9,K6,'ANNUAL SUMMARY'!$L$238)+SUMIFS('ANNUAL SUMMARY'!$AJ$344,Z22,'ANNUAL SUMMARY'!$V$9,K6,'ANNUAL SUMMARY'!$L$296)+SUMIFS('ANNUAL SUMMARY'!$AJ$402,Z22,'ANNUAL SUMMARY'!$V$9,K6,'ANNUAL SUMMARY'!$L$354)+SUMIFS('ANNUAL SUMMARY'!$AJ$460,Z22,'ANNUAL SUMMARY'!$V$9,K6,'ANNUAL SUMMARY'!$L$412)+SUMIFS('ANNUAL SUMMARY'!$AJ$518,Z22,'ANNUAL SUMMARY'!$V$9,K6,'ANNUAL SUMMARY'!$L$470)+SUMIFS('ANNUAL SUMMARY'!$AJ$576,Z22,'ANNUAL SUMMARY'!$V$9,K6,'ANNUAL SUMMARY'!$L$528)+SUMIFS('ANNUAL SUMMARY'!$AJ$634,Z22,'ANNUAL SUMMARY'!$V$9,K6,'ANNUAL SUMMARY'!$L$586)+SUMIFS('ANNUAL SUMMARY'!$AJ$692,Z22,'ANNUAL SUMMARY'!$V$9,K6,'ANNUAL SUMMARY'!$L$644)+SUMIFS('ANNUAL SUMMARY'!$CG$54,Z22,'ANNUAL SUMMARY'!$V$9,K6,'ANNUAL SUMMARY'!$BI$6)+SUMIFS('ANNUAL SUMMARY'!$CG$112,Z22,'ANNUAL SUMMARY'!$V$9,K6,'ANNUAL SUMMARY'!$BI$64)+SUMIFS('ANNUAL SUMMARY'!$CG$170,Z22,'ANNUAL SUMMARY'!$V$9,K6,'ANNUAL SUMMARY'!$BI$122)+SUMIFS('ANNUAL SUMMARY'!$CG$228,Z22,'ANNUAL SUMMARY'!$V$9,K6,'ANNUAL SUMMARY'!$BI$180)+SUMIFS('ANNUAL SUMMARY'!$CG$286,Z22,'ANNUAL SUMMARY'!$V$9,K6,'ANNUAL SUMMARY'!$BI$238)+SUMIFS('ANNUAL SUMMARY'!$CG$344,Z22,'ANNUAL SUMMARY'!$V$9,K6,'ANNUAL SUMMARY'!$BI$296)+SUMIFS('ANNUAL SUMMARY'!$CG$402,Z22,'ANNUAL SUMMARY'!$V$9,K6,'ANNUAL SUMMARY'!$BI$354)+SUMIFS('ANNUAL SUMMARY'!$CG$460,Z22,'ANNUAL SUMMARY'!$V$9,K6,'ANNUAL SUMMARY'!$BI$412)+SUMIFS('ANNUAL SUMMARY'!$CG$518,Z22,'ANNUAL SUMMARY'!$V$9,K6,'ANNUAL SUMMARY'!$BI$470)+SUMIFS('ANNUAL SUMMARY'!$CG$576,Z22,'ANNUAL SUMMARY'!$V$9,K6,'ANNUAL SUMMARY'!$BI$528)+SUMIFS('ANNUAL SUMMARY'!$CG$634,Z22,'ANNUAL SUMMARY'!$V$9,K6,'ANNUAL SUMMARY'!$BI$586)+SUMIFS('ANNUAL SUMMARY'!$CG$692,Z22,'ANNUAL SUMMARY'!$V$9,K6,'ANNUAL SUMMARY'!$BI$644)+SUMIFS('ANNUAL SUMMARY'!$EF$54,Z22,'ANNUAL SUMMARY'!$V$9,K6,'ANNUAL SUMMARY'!$DH$6)+SUMIFS('ANNUAL SUMMARY'!$EF$112,Z22,'ANNUAL SUMMARY'!$V$9,K6,'ANNUAL SUMMARY'!$DH$64)+SUMIFS('ANNUAL SUMMARY'!$EF$170,Z22,'ANNUAL SUMMARY'!$V$9,K6,'ANNUAL SUMMARY'!$DH$122)+SUMIFS('ANNUAL SUMMARY'!$EF$228,Z22,'ANNUAL SUMMARY'!$V$9,K6,'ANNUAL SUMMARY'!$DH$180)+SUMIFS('ANNUAL SUMMARY'!$EF$286,Z22,'ANNUAL SUMMARY'!$V$9,K6,'ANNUAL SUMMARY'!$DH$238)+SUMIFS('ANNUAL SUMMARY'!$EF$344,Z22,'ANNUAL SUMMARY'!$V$9,K6,'ANNUAL SUMMARY'!$DH$296)+SUMIFS('ANNUAL SUMMARY'!$EF$402,Z22,'ANNUAL SUMMARY'!$V$9,K6,'ANNUAL SUMMARY'!$DH$354)+SUMIFS('ANNUAL SUMMARY'!$EF$460,Z22,'ANNUAL SUMMARY'!$V$9,K6,'ANNUAL SUMMARY'!$DH$412)+SUMIFS('ANNUAL SUMMARY'!$EF$518,Z22,'ANNUAL SUMMARY'!$V$9,K6,'ANNUAL SUMMARY'!$DH$470)+SUMIFS('ANNUAL SUMMARY'!$EF$576,Z22,'ANNUAL SUMMARY'!$V$9,K6,'ANNUAL SUMMARY'!$DH$528)+SUMIFS('ANNUAL SUMMARY'!$EF$634,Z22,'ANNUAL SUMMARY'!$V$9,K6,'ANNUAL SUMMARY'!$DH$586)+SUMIFS('ANNUAL SUMMARY'!$EF$692,Z22,'ANNUAL SUMMARY'!$V$9,K6,'ANNUAL SUMMARY'!$DH$644)+SUMIFS('ANNUAL SUMMARY'!$GC$54,Z22,'ANNUAL SUMMARY'!$V$9,K6,'ANNUAL SUMMARY'!$FE$6)+SUMIFS('ANNUAL SUMMARY'!$GC$112,Z22,'ANNUAL SUMMARY'!$V$9,K6,'ANNUAL SUMMARY'!$FE$64)+SUMIFS('ANNUAL SUMMARY'!$GC$170,Z22,'ANNUAL SUMMARY'!$V$9,K6,'ANNUAL SUMMARY'!$FE$122)+SUMIFS('ANNUAL SUMMARY'!$GC$228,Z22,'ANNUAL SUMMARY'!$V$9,K6,'ANNUAL SUMMARY'!$FE$180)+SUMIFS('ANNUAL SUMMARY'!$GC$286,Z22,'ANNUAL SUMMARY'!$V$9,K6,'ANNUAL SUMMARY'!$FE$238)+SUMIFS('ANNUAL SUMMARY'!$GC$344,Z22,'ANNUAL SUMMARY'!$V$9,K6,'ANNUAL SUMMARY'!$FE$296)+SUMIFS('ANNUAL SUMMARY'!$GC$402,Z22,'ANNUAL SUMMARY'!$V$9,K6,'ANNUAL SUMMARY'!$FE$354)+SUMIFS('ANNUAL SUMMARY'!$GC$460,Z22,'ANNUAL SUMMARY'!$V$9,K6,'ANNUAL SUMMARY'!$FE$412)+SUMIFS('ANNUAL SUMMARY'!$GC$518,Z22,'ANNUAL SUMMARY'!$V$9,K6,'ANNUAL SUMMARY'!$FE$470)+SUMIFS('ANNUAL SUMMARY'!$GC$576,Z22,'ANNUAL SUMMARY'!$V$9,K6,'ANNUAL SUMMARY'!$FE$528)+SUMIFS('ANNUAL SUMMARY'!$GC$634,Z22,'ANNUAL SUMMARY'!$V$9,K6,'ANNUAL SUMMARY'!$FE$586)+SUMIFS('ANNUAL SUMMARY'!$GC$692,Z22,'ANNUAL SUMMARY'!$V$9,K6,'ANNUAL SUMMARY'!$FE$644)</f>
        <v>0</v>
      </c>
      <c r="AJ22" s="727"/>
      <c r="AK22" s="727"/>
      <c r="AL22" s="727"/>
      <c r="AM22" s="727">
        <f>SUMIFS('ANNUAL SUMMARY'!$AN$54,Z22,'ANNUAL SUMMARY'!$V$9,K6,'ANNUAL SUMMARY'!$L$6)+SUMIFS('ANNUAL SUMMARY'!$AN$112,Z22,'ANNUAL SUMMARY'!$V$9,K6,'ANNUAL SUMMARY'!$L$64)+SUMIFS('ANNUAL SUMMARY'!$AN$170,Z22,'ANNUAL SUMMARY'!$V$9,K6,'ANNUAL SUMMARY'!$L$122)+SUMIFS('ANNUAL SUMMARY'!$AN$228,Z22,'ANNUAL SUMMARY'!$V$9,K6,'ANNUAL SUMMARY'!$L$180)+SUMIFS('ANNUAL SUMMARY'!$AN$286,Z22,'ANNUAL SUMMARY'!$V$9,K6,'ANNUAL SUMMARY'!$L$238)+SUMIFS('ANNUAL SUMMARY'!$AN$344,Z22,'ANNUAL SUMMARY'!$V$9,K6,'ANNUAL SUMMARY'!$L$296)+SUMIFS('ANNUAL SUMMARY'!$AN$402,Z22,'ANNUAL SUMMARY'!$V$9,K6,'ANNUAL SUMMARY'!$L$354)+SUMIFS('ANNUAL SUMMARY'!$AN$460,Z22,'ANNUAL SUMMARY'!$V$9,K6,'ANNUAL SUMMARY'!$L$412)+SUMIFS('ANNUAL SUMMARY'!$AN$518,Z22,'ANNUAL SUMMARY'!$V$9,K6,'ANNUAL SUMMARY'!$L$470)+SUMIFS('ANNUAL SUMMARY'!$AN$576,Z22,'ANNUAL SUMMARY'!$V$9,K6,'ANNUAL SUMMARY'!$L$528)+SUMIFS('ANNUAL SUMMARY'!$AN$634,Z22,'ANNUAL SUMMARY'!$V$9,K6,'ANNUAL SUMMARY'!$L$586)+SUMIFS('ANNUAL SUMMARY'!$AN$692,Z22,'ANNUAL SUMMARY'!$V$9,K6,'ANNUAL SUMMARY'!$L$644)+SUMIFS('ANNUAL SUMMARY'!$CK$54,Z22,'ANNUAL SUMMARY'!$V$9,K6,'ANNUAL SUMMARY'!$BI$6)+SUMIFS('ANNUAL SUMMARY'!$CK$112,Z22,'ANNUAL SUMMARY'!$V$9,K6,'ANNUAL SUMMARY'!$BI$64)+SUMIFS('ANNUAL SUMMARY'!$CK$170,Z22,'ANNUAL SUMMARY'!$V$9,K6,'ANNUAL SUMMARY'!$BI$122)+SUMIFS('ANNUAL SUMMARY'!$CK$228,Z22,'ANNUAL SUMMARY'!$V$9,K6,'ANNUAL SUMMARY'!$BI$180)+SUMIFS('ANNUAL SUMMARY'!$CK$286,Z22,'ANNUAL SUMMARY'!$V$9,K6,'ANNUAL SUMMARY'!$BI$238)+SUMIFS('ANNUAL SUMMARY'!$CK$344,Z22,'ANNUAL SUMMARY'!$V$9,K6,'ANNUAL SUMMARY'!$BI$296)+SUMIFS('ANNUAL SUMMARY'!$CK$402,Z22,'ANNUAL SUMMARY'!$V$9,K6,'ANNUAL SUMMARY'!$BI$354)+SUMIFS('ANNUAL SUMMARY'!$CK$460,Z22,'ANNUAL SUMMARY'!$V$9,K6,'ANNUAL SUMMARY'!$BI$412)+SUMIFS('ANNUAL SUMMARY'!$CK$518,Z22,'ANNUAL SUMMARY'!$V$9,K6,'ANNUAL SUMMARY'!$BI$470)+SUMIFS('ANNUAL SUMMARY'!$CK$576,Z22,'ANNUAL SUMMARY'!$V$9,K6,'ANNUAL SUMMARY'!$BI$528)+SUMIFS('ANNUAL SUMMARY'!$CK$634,Z22,'ANNUAL SUMMARY'!$V$9,K6,'ANNUAL SUMMARY'!$BI$586)+SUMIFS('ANNUAL SUMMARY'!$CK$692,Z22,'ANNUAL SUMMARY'!$V$9,K6,'ANNUAL SUMMARY'!$BI$644)+SUMIFS('ANNUAL SUMMARY'!$EJ$54,Z22,'ANNUAL SUMMARY'!$V$9,K6,'ANNUAL SUMMARY'!$DH$6)+SUMIFS('ANNUAL SUMMARY'!$EJ$112,Z22,'ANNUAL SUMMARY'!$V$9,K6,'ANNUAL SUMMARY'!$DH$64)+SUMIFS('ANNUAL SUMMARY'!$EJ$170,Z22,'ANNUAL SUMMARY'!$V$9,K6,'ANNUAL SUMMARY'!$DH$122)+SUMIFS('ANNUAL SUMMARY'!$EJ$228,Z22,'ANNUAL SUMMARY'!$V$9,K6,'ANNUAL SUMMARY'!$DH$180)+SUMIFS('ANNUAL SUMMARY'!$EJ$286,Z22,'ANNUAL SUMMARY'!$V$9,K6,'ANNUAL SUMMARY'!$DH$238)+SUMIFS('ANNUAL SUMMARY'!$EJ$344,Z22,'ANNUAL SUMMARY'!$V$9,K6,'ANNUAL SUMMARY'!$DH$296)+SUMIFS('ANNUAL SUMMARY'!$EJ$402,Z22,'ANNUAL SUMMARY'!$V$9,K6,'ANNUAL SUMMARY'!$DH$354)+SUMIFS('ANNUAL SUMMARY'!$EJ$460,Z22,'ANNUAL SUMMARY'!$V$9,K6,'ANNUAL SUMMARY'!$DH$412)+SUMIFS('ANNUAL SUMMARY'!$EJ$518,Z22,'ANNUAL SUMMARY'!$V$9,K6,'ANNUAL SUMMARY'!$DH$470)+SUMIFS('ANNUAL SUMMARY'!$EJ$576,Z22,'ANNUAL SUMMARY'!$V$9,K6,'ANNUAL SUMMARY'!$DH$528)+SUMIFS('ANNUAL SUMMARY'!$EJ$634,Z22,'ANNUAL SUMMARY'!$V$9,K6,'ANNUAL SUMMARY'!$DH$586)+SUMIFS('ANNUAL SUMMARY'!$EJ$692,Z22,'ANNUAL SUMMARY'!$V$9,K6,'ANNUAL SUMMARY'!$DH$644)+SUMIFS('ANNUAL SUMMARY'!$GG$54,Z22,'ANNUAL SUMMARY'!$V$9,K6,'ANNUAL SUMMARY'!$FE$6)+SUMIFS('ANNUAL SUMMARY'!$GG$112,Z22,'ANNUAL SUMMARY'!$V$9,K6,'ANNUAL SUMMARY'!$FE$64)+SUMIFS('ANNUAL SUMMARY'!$GG$170,Z22,'ANNUAL SUMMARY'!$V$9,K6,'ANNUAL SUMMARY'!$FE$122)+SUMIFS('ANNUAL SUMMARY'!$GG$228,Z22,'ANNUAL SUMMARY'!$V$9,K6,'ANNUAL SUMMARY'!$FE$180)+SUMIFS('ANNUAL SUMMARY'!$GG$286,Z22,'ANNUAL SUMMARY'!$V$9,K6,'ANNUAL SUMMARY'!$FE$238)+SUMIFS('ANNUAL SUMMARY'!$GG$344,Z22,'ANNUAL SUMMARY'!$V$9,K6,'ANNUAL SUMMARY'!$FE$296)+SUMIFS('ANNUAL SUMMARY'!$GG$402,Z22,'ANNUAL SUMMARY'!$V$9,K6,'ANNUAL SUMMARY'!$FE$354)+SUMIFS('ANNUAL SUMMARY'!$GG$460,Z22,'ANNUAL SUMMARY'!$V$9,K6,'ANNUAL SUMMARY'!$FE$412)+SUMIFS('ANNUAL SUMMARY'!$GG$518,Z22,'ANNUAL SUMMARY'!$V$9,K6,'ANNUAL SUMMARY'!$FE$470)+SUMIFS('ANNUAL SUMMARY'!$GG$576,Z22,'ANNUAL SUMMARY'!$V$9,K6,'ANNUAL SUMMARY'!$FE$528)+SUMIFS('ANNUAL SUMMARY'!$GG$634,Z22,'ANNUAL SUMMARY'!$V$9,K6,'ANNUAL SUMMARY'!$FE$586)+SUMIFS('ANNUAL SUMMARY'!$GG$692,Z22,'ANNUAL SUMMARY'!$V$9,K6,'ANNUAL SUMMARY'!$FE$644)</f>
        <v>0</v>
      </c>
      <c r="AN22" s="727"/>
      <c r="AO22" s="727"/>
      <c r="AP22" s="727"/>
      <c r="AQ22" s="728">
        <f>SUMIFS('ANNUAL SUMMARY'!$AR$54,Z22,'ANNUAL SUMMARY'!$V$9,K6,'ANNUAL SUMMARY'!$L$6)+SUMIFS('ANNUAL SUMMARY'!$AR$112,Z22,'ANNUAL SUMMARY'!$V$9,K6,'ANNUAL SUMMARY'!$L$64)+SUMIFS('ANNUAL SUMMARY'!$AR$170,Z22,'ANNUAL SUMMARY'!$V$9,K6,'ANNUAL SUMMARY'!$L$122)+SUMIFS('ANNUAL SUMMARY'!$AR$228,Z22,'ANNUAL SUMMARY'!$V$9,K6,'ANNUAL SUMMARY'!$L$180)+SUMIFS('ANNUAL SUMMARY'!$AR$286,Z22,'ANNUAL SUMMARY'!$V$9,K6,'ANNUAL SUMMARY'!$L$238)+SUMIFS('ANNUAL SUMMARY'!$AR$344,Z22,'ANNUAL SUMMARY'!$V$9,K6,'ANNUAL SUMMARY'!$L$296)+SUMIFS('ANNUAL SUMMARY'!$AR$402,Z22,'ANNUAL SUMMARY'!$V$9,K6,'ANNUAL SUMMARY'!$L$354)+SUMIFS('ANNUAL SUMMARY'!$AR$460,Z22,'ANNUAL SUMMARY'!$V$9,K6,'ANNUAL SUMMARY'!$L$412)+SUMIFS('ANNUAL SUMMARY'!$AR$518,Z22,'ANNUAL SUMMARY'!$V$9,K6,'ANNUAL SUMMARY'!$L$470)+SUMIFS('ANNUAL SUMMARY'!$AR$576,Z22,'ANNUAL SUMMARY'!$V$9,K6,'ANNUAL SUMMARY'!$L$528)+SUMIFS('ANNUAL SUMMARY'!$AR$634,Z22,'ANNUAL SUMMARY'!$V$9,K6,'ANNUAL SUMMARY'!$L$586)+SUMIFS('ANNUAL SUMMARY'!$AR$692,Z22,'ANNUAL SUMMARY'!$V$9,K6,'ANNUAL SUMMARY'!$L$644)+SUMIFS('ANNUAL SUMMARY'!$CO$54,Z22,'ANNUAL SUMMARY'!$V$9,K6,'ANNUAL SUMMARY'!$BI$6)+SUMIFS('ANNUAL SUMMARY'!$CO$112,Z22,'ANNUAL SUMMARY'!$V$9,K6,'ANNUAL SUMMARY'!$BI$64)+SUMIFS('ANNUAL SUMMARY'!$CO$170,Z22,'ANNUAL SUMMARY'!$V$9,K6,'ANNUAL SUMMARY'!$BI$122)+SUMIFS('ANNUAL SUMMARY'!$CO$228,Z22,'ANNUAL SUMMARY'!$V$9,K6,'ANNUAL SUMMARY'!$BI$180)+SUMIFS('ANNUAL SUMMARY'!$CO$286,Z22,'ANNUAL SUMMARY'!$V$9,K6,'ANNUAL SUMMARY'!$BI$238)+SUMIFS('ANNUAL SUMMARY'!$CO$344,Z22,'ANNUAL SUMMARY'!$V$9,K6,'ANNUAL SUMMARY'!$BI$296)+SUMIFS('ANNUAL SUMMARY'!$CO$402,Z22,'ANNUAL SUMMARY'!$V$9,K6,'ANNUAL SUMMARY'!$BI$354)+SUMIFS('ANNUAL SUMMARY'!$CO$460,Z22,'ANNUAL SUMMARY'!$V$9,K6,'ANNUAL SUMMARY'!$BI$412)+SUMIFS('ANNUAL SUMMARY'!$CO$518,Z22,'ANNUAL SUMMARY'!$V$9,K6,'ANNUAL SUMMARY'!$BI$470)+SUMIFS('ANNUAL SUMMARY'!$CO$576,Z22,'ANNUAL SUMMARY'!$V$9,K6,'ANNUAL SUMMARY'!$BI$528)+SUMIFS('ANNUAL SUMMARY'!$CO$634,Z22,'ANNUAL SUMMARY'!$V$9,K6,'ANNUAL SUMMARY'!$BI$586)+SUMIFS('ANNUAL SUMMARY'!$CO$692,Z22,'ANNUAL SUMMARY'!$V$9,K6,'ANNUAL SUMMARY'!$BI$644)+SUMIFS('ANNUAL SUMMARY'!$EN$54,Z22,'ANNUAL SUMMARY'!$V$9,K6,'ANNUAL SUMMARY'!$DH$6)+SUMIFS('ANNUAL SUMMARY'!$EN$112,Z22,'ANNUAL SUMMARY'!$V$9,K6,'ANNUAL SUMMARY'!$DH$64)+SUMIFS('ANNUAL SUMMARY'!$EN$170,Z22,'ANNUAL SUMMARY'!$V$9,K6,'ANNUAL SUMMARY'!$DH$122)+SUMIFS('ANNUAL SUMMARY'!$EN$228,Z22,'ANNUAL SUMMARY'!$V$9,K6,'ANNUAL SUMMARY'!$DH$180)+SUMIFS('ANNUAL SUMMARY'!$EN$286,Z22,'ANNUAL SUMMARY'!$V$9,K6,'ANNUAL SUMMARY'!$DH$238)+SUMIFS('ANNUAL SUMMARY'!$EN$344,Z22,'ANNUAL SUMMARY'!$V$9,K6,'ANNUAL SUMMARY'!$DH$296)+SUMIFS('ANNUAL SUMMARY'!$EN$402,Z22,'ANNUAL SUMMARY'!$V$9,K6,'ANNUAL SUMMARY'!$DH$354)+SUMIFS('ANNUAL SUMMARY'!$EN$460,Z22,'ANNUAL SUMMARY'!$V$9,K6,'ANNUAL SUMMARY'!$DH$412)+SUMIFS('ANNUAL SUMMARY'!$EN$518,Z22,'ANNUAL SUMMARY'!$V$9,K6,'ANNUAL SUMMARY'!$DH$470)+SUMIFS('ANNUAL SUMMARY'!$EN$576,Z22,'ANNUAL SUMMARY'!$V$9,K6,'ANNUAL SUMMARY'!$DH$528)+SUMIFS('ANNUAL SUMMARY'!$EN$634,Z22,'ANNUAL SUMMARY'!$V$9,K6,'ANNUAL SUMMARY'!$DH$586)+SUMIFS('ANNUAL SUMMARY'!$EN$692,Z22,'ANNUAL SUMMARY'!$V$9,K6,'ANNUAL SUMMARY'!$DH$644)+SUMIFS('ANNUAL SUMMARY'!$GK$54,Z22,'ANNUAL SUMMARY'!$V$9,K6,'ANNUAL SUMMARY'!$FE$6)+SUMIFS('ANNUAL SUMMARY'!$GK$112,Z22,'ANNUAL SUMMARY'!$V$9,K6,'ANNUAL SUMMARY'!$FE$64)+SUMIFS('ANNUAL SUMMARY'!$GK$170,Z22,'ANNUAL SUMMARY'!$V$9,K6,'ANNUAL SUMMARY'!$FE$122)+SUMIFS('ANNUAL SUMMARY'!$GK$228,Z22,'ANNUAL SUMMARY'!$V$9,K6,'ANNUAL SUMMARY'!$FE$180)+SUMIFS('ANNUAL SUMMARY'!$GK$286,Z22,'ANNUAL SUMMARY'!$V$9,K6,'ANNUAL SUMMARY'!$FE$238)+SUMIFS('ANNUAL SUMMARY'!$GK$344,Z22,'ANNUAL SUMMARY'!$V$9,K6,'ANNUAL SUMMARY'!$FE$296)+SUMIFS('ANNUAL SUMMARY'!$GK$402,Z22,'ANNUAL SUMMARY'!$V$9,K6,'ANNUAL SUMMARY'!$FE$354)+SUMIFS('ANNUAL SUMMARY'!$GK$460,Z22,'ANNUAL SUMMARY'!$V$9,K6,'ANNUAL SUMMARY'!$FE$412)+SUMIFS('ANNUAL SUMMARY'!$GK$518,Z22,'ANNUAL SUMMARY'!$V$9,K6,'ANNUAL SUMMARY'!$FE$470)+SUMIFS('ANNUAL SUMMARY'!$GK$576,Z22,'ANNUAL SUMMARY'!$V$9,K6,'ANNUAL SUMMARY'!$FE$528)+SUMIFS('ANNUAL SUMMARY'!$GK$634,Z22,'ANNUAL SUMMARY'!$V$9,K6,'ANNUAL SUMMARY'!$FE$586)+SUMIFS('ANNUAL SUMMARY'!$GK$692,Z22,'ANNUAL SUMMARY'!$V$9,K6,'ANNUAL SUMMARY'!$FE$644)</f>
        <v>0</v>
      </c>
      <c r="AR22" s="728"/>
      <c r="AS22" s="728"/>
      <c r="AT22" s="728">
        <f>SUMIFS('ANNUAL SUMMARY'!$AU$54,Z22,'ANNUAL SUMMARY'!$V$9,K6,'ANNUAL SUMMARY'!$L$6)+SUMIFS('ANNUAL SUMMARY'!$AU$112,Z22,'ANNUAL SUMMARY'!$V$9,K6,'ANNUAL SUMMARY'!$L$64)+SUMIFS('ANNUAL SUMMARY'!$AU$170,Z22,'ANNUAL SUMMARY'!$V$9,K6,'ANNUAL SUMMARY'!$L$122)+SUMIFS('ANNUAL SUMMARY'!$AU$228,Z22,'ANNUAL SUMMARY'!$V$9,K6,'ANNUAL SUMMARY'!$L$180)+SUMIFS('ANNUAL SUMMARY'!$AU$286,Z22,'ANNUAL SUMMARY'!$V$9,K6,'ANNUAL SUMMARY'!$L$238)+SUMIFS('ANNUAL SUMMARY'!$AU$344,Z22,'ANNUAL SUMMARY'!$V$9,K6,'ANNUAL SUMMARY'!$L$296)+SUMIFS('ANNUAL SUMMARY'!$AU$402,Z22,'ANNUAL SUMMARY'!$V$9,K6,'ANNUAL SUMMARY'!$L$354)+SUMIFS('ANNUAL SUMMARY'!$AU$460,Z22,'ANNUAL SUMMARY'!$V$9,K6,'ANNUAL SUMMARY'!$L$412)+SUMIFS('ANNUAL SUMMARY'!$AU$518,Z22,'ANNUAL SUMMARY'!$V$9,K6,'ANNUAL SUMMARY'!$L$470)+SUMIFS('ANNUAL SUMMARY'!$AU$576,Z22,'ANNUAL SUMMARY'!$V$9,K6,'ANNUAL SUMMARY'!$L$528)+SUMIFS('ANNUAL SUMMARY'!$AU$634,Z22,'ANNUAL SUMMARY'!$V$9,K6,'ANNUAL SUMMARY'!$L$586)+SUMIFS('ANNUAL SUMMARY'!$AU$692,Z22,'ANNUAL SUMMARY'!$V$9,K6,'ANNUAL SUMMARY'!$L$644)+SUMIFS('ANNUAL SUMMARY'!$CR$54,Z22,'ANNUAL SUMMARY'!$V$9,K6,'ANNUAL SUMMARY'!$BI$6)+SUMIFS('ANNUAL SUMMARY'!$CR$112,Z22,'ANNUAL SUMMARY'!$V$9,K6,'ANNUAL SUMMARY'!$BI$64)+SUMIFS('ANNUAL SUMMARY'!$CR$170,Z22,'ANNUAL SUMMARY'!$V$9,K6,'ANNUAL SUMMARY'!$BI$122)+SUMIFS('ANNUAL SUMMARY'!$CR$228,Z22,'ANNUAL SUMMARY'!$V$9,K6,'ANNUAL SUMMARY'!$BI$180)+SUMIFS('ANNUAL SUMMARY'!$CR$286,Z22,'ANNUAL SUMMARY'!$V$9,K6,'ANNUAL SUMMARY'!$BI$238)+SUMIFS('ANNUAL SUMMARY'!$CR$344,Z22,'ANNUAL SUMMARY'!$V$9,K6,'ANNUAL SUMMARY'!$BI$296)+SUMIFS('ANNUAL SUMMARY'!$CR$402,Z22,'ANNUAL SUMMARY'!$V$9,K6,'ANNUAL SUMMARY'!$BI$354)+SUMIFS('ANNUAL SUMMARY'!$CR$460,Z22,'ANNUAL SUMMARY'!$V$9,K6,'ANNUAL SUMMARY'!$BI$412)+SUMIFS('ANNUAL SUMMARY'!$CR$518,Z22,'ANNUAL SUMMARY'!$V$9,K6,'ANNUAL SUMMARY'!$BI$470)+SUMIFS('ANNUAL SUMMARY'!$CR$576,Z22,'ANNUAL SUMMARY'!$V$9,K6,'ANNUAL SUMMARY'!$BI$528)+SUMIFS('ANNUAL SUMMARY'!$CR$634,Z22,'ANNUAL SUMMARY'!$V$9,K6,'ANNUAL SUMMARY'!$BI$586)+SUMIFS('ANNUAL SUMMARY'!$CR$692,Z22,'ANNUAL SUMMARY'!$V$9,K6,'ANNUAL SUMMARY'!$BI$644)+SUMIFS('ANNUAL SUMMARY'!$EQ$54,Z22,'ANNUAL SUMMARY'!$V$9,K6,'ANNUAL SUMMARY'!$DH$6)+SUMIFS('ANNUAL SUMMARY'!$EQ$112,Z22,'ANNUAL SUMMARY'!$V$9,K6,'ANNUAL SUMMARY'!$DH$64)+SUMIFS('ANNUAL SUMMARY'!$EQ$170,Z22,'ANNUAL SUMMARY'!$V$9,K6,'ANNUAL SUMMARY'!$DH$122)+SUMIFS('ANNUAL SUMMARY'!$EQ$228,Z22,'ANNUAL SUMMARY'!$V$9,K6,'ANNUAL SUMMARY'!$DH$180)+SUMIFS('ANNUAL SUMMARY'!$EQ$286,Z22,'ANNUAL SUMMARY'!$V$9,K6,'ANNUAL SUMMARY'!$DH$238)+SUMIFS('ANNUAL SUMMARY'!$EQ$344,Z22,'ANNUAL SUMMARY'!$V$9,K6,'ANNUAL SUMMARY'!$DH$296)+SUMIFS('ANNUAL SUMMARY'!$EQ$402,Z22,'ANNUAL SUMMARY'!$V$9,K6,'ANNUAL SUMMARY'!$DH$354)+SUMIFS('ANNUAL SUMMARY'!$EQ$460,Z22,'ANNUAL SUMMARY'!$V$9,K6,'ANNUAL SUMMARY'!$DH$412)+SUMIFS('ANNUAL SUMMARY'!$EQ$518,Z22,'ANNUAL SUMMARY'!$V$9,K6,'ANNUAL SUMMARY'!$DH$470)+SUMIFS('ANNUAL SUMMARY'!$EQ$576,Z22,'ANNUAL SUMMARY'!$V$9,K6,'ANNUAL SUMMARY'!$DH$528)+SUMIFS('ANNUAL SUMMARY'!$EQ$634,Z22,'ANNUAL SUMMARY'!$V$9,K6,'ANNUAL SUMMARY'!$DH$586)+SUMIFS('ANNUAL SUMMARY'!$EQ$692,Z22,'ANNUAL SUMMARY'!$V$9,K6,'ANNUAL SUMMARY'!$DH$644)+SUMIFS('ANNUAL SUMMARY'!$GN$54,Z22,'ANNUAL SUMMARY'!$V$9,K6,'ANNUAL SUMMARY'!$FE$6)+SUMIFS('ANNUAL SUMMARY'!$GN$112,Z22,'ANNUAL SUMMARY'!$V$9,K6,'ANNUAL SUMMARY'!$FE$64)+SUMIFS('ANNUAL SUMMARY'!$GN$170,Z22,'ANNUAL SUMMARY'!$V$9,K6,'ANNUAL SUMMARY'!$FE$122)+SUMIFS('ANNUAL SUMMARY'!$GN$228,Z22,'ANNUAL SUMMARY'!$V$9,K6,'ANNUAL SUMMARY'!$FE$180)+SUMIFS('ANNUAL SUMMARY'!$GN$286,Z22,'ANNUAL SUMMARY'!$V$9,K6,'ANNUAL SUMMARY'!$FE$238)+SUMIFS('ANNUAL SUMMARY'!$GN$344,Z22,'ANNUAL SUMMARY'!$V$9,K6,'ANNUAL SUMMARY'!$FE$296)+SUMIFS('ANNUAL SUMMARY'!$GN$402,Z22,'ANNUAL SUMMARY'!$V$9,K6,'ANNUAL SUMMARY'!$FE$354)+SUMIFS('ANNUAL SUMMARY'!$GN$460,Z22,'ANNUAL SUMMARY'!$V$9,K6,'ANNUAL SUMMARY'!$FE$412)+SUMIFS('ANNUAL SUMMARY'!$GN$518,Z22,'ANNUAL SUMMARY'!$V$9,K6,'ANNUAL SUMMARY'!$FE$470)+SUMIFS('ANNUAL SUMMARY'!$GN$576,Z22,'ANNUAL SUMMARY'!$V$9,K6,'ANNUAL SUMMARY'!$FE$528)+SUMIFS('ANNUAL SUMMARY'!$GN$634,Z22,'ANNUAL SUMMARY'!$V$9,K6,'ANNUAL SUMMARY'!$FE$586)+SUMIFS('ANNUAL SUMMARY'!$GN$692,Z22,'ANNUAL SUMMARY'!$V$9,K6,'ANNUAL SUMMARY'!$FE$644)</f>
        <v>0</v>
      </c>
      <c r="AU22" s="728"/>
      <c r="AV22" s="1260"/>
      <c r="AW22" s="1263"/>
      <c r="AX22" s="154"/>
      <c r="AY22" s="658"/>
      <c r="AZ22" s="658"/>
      <c r="BA22" s="658"/>
      <c r="BB22" s="658"/>
      <c r="BC22" s="624"/>
      <c r="BD22" s="624"/>
      <c r="BE22" s="624"/>
      <c r="BF22" s="624"/>
      <c r="BG22" s="624"/>
      <c r="BH22" s="624"/>
      <c r="BI22" s="624"/>
      <c r="BJ22" s="624"/>
      <c r="BK22" s="658"/>
      <c r="BL22" s="658"/>
      <c r="BM22" s="658"/>
      <c r="BN22" s="658"/>
      <c r="BO22" s="658"/>
      <c r="BP22" s="658"/>
      <c r="BQ22" s="658"/>
      <c r="BR22" s="658"/>
      <c r="BS22" s="658"/>
      <c r="BT22" s="658"/>
      <c r="BU22" s="658"/>
      <c r="BV22" s="15"/>
      <c r="BW22" s="812">
        <f>IF(BW12=0," ",BW12+5)</f>
        <v>2027</v>
      </c>
      <c r="BX22" s="813"/>
      <c r="BY22" s="813"/>
      <c r="BZ22" s="813"/>
      <c r="CA22" s="813"/>
      <c r="CB22" s="1118">
        <f>SUMIFS('ANNUAL SUMMARY'!$AF$54,BW22,'ANNUAL SUMMARY'!$V$9,BH6,'ANNUAL SUMMARY'!$L$6)+SUMIFS('ANNUAL SUMMARY'!$AF$112,BW22,'ANNUAL SUMMARY'!$V$9,BH6,'ANNUAL SUMMARY'!$L$64)+SUMIFS('ANNUAL SUMMARY'!$AF$170,BW22,'ANNUAL SUMMARY'!$V$9,BH6,'ANNUAL SUMMARY'!$L$122)+SUMIFS('ANNUAL SUMMARY'!$AF$228,BW22,'ANNUAL SUMMARY'!$V$9,BH6,'ANNUAL SUMMARY'!$L$180)+SUMIFS('ANNUAL SUMMARY'!$AF$286,BW22,'ANNUAL SUMMARY'!$V$9,BH6,'ANNUAL SUMMARY'!$L$238)+SUMIFS('ANNUAL SUMMARY'!$AF$344,BW22,'ANNUAL SUMMARY'!$V$9,BH6,'ANNUAL SUMMARY'!$L$296)+SUMIFS('ANNUAL SUMMARY'!$AF$402,BW22,'ANNUAL SUMMARY'!$V$9,BH6,'ANNUAL SUMMARY'!$L$354)+SUMIFS('ANNUAL SUMMARY'!$AF$460,BW22,'ANNUAL SUMMARY'!$V$9,BH6,'ANNUAL SUMMARY'!$L$412)+SUMIFS('ANNUAL SUMMARY'!$AF$518,BW22,'ANNUAL SUMMARY'!$V$9,BH6,'ANNUAL SUMMARY'!$L$470)+SUMIFS('ANNUAL SUMMARY'!$AF$576,BW22,'ANNUAL SUMMARY'!$V$9,BH6,'ANNUAL SUMMARY'!$L$528)+SUMIFS('ANNUAL SUMMARY'!$AF$634,BW22,'ANNUAL SUMMARY'!$V$9,BH6,'ANNUAL SUMMARY'!$L$586)+SUMIFS('ANNUAL SUMMARY'!$AF$692,BW22,'ANNUAL SUMMARY'!$V$9,BH6,'ANNUAL SUMMARY'!$L$644)+SUMIFS('ANNUAL SUMMARY'!$CC$54,BW22,'ANNUAL SUMMARY'!$V$9,BH6,'ANNUAL SUMMARY'!$BI$6)+SUMIFS('ANNUAL SUMMARY'!$CC$112,BW22,'ANNUAL SUMMARY'!$V$9,BH6,'ANNUAL SUMMARY'!$BI$64)+SUMIFS('ANNUAL SUMMARY'!$CC$170,BW22,'ANNUAL SUMMARY'!$V$9,BH6,'ANNUAL SUMMARY'!$BI$122)+SUMIFS('ANNUAL SUMMARY'!$CC$228,BW22,'ANNUAL SUMMARY'!$V$9,BH6,'ANNUAL SUMMARY'!$BI$180)+SUMIFS('ANNUAL SUMMARY'!$CC$286,BW22,'ANNUAL SUMMARY'!$V$9,BH6,'ANNUAL SUMMARY'!$BI$238)+SUMIFS('ANNUAL SUMMARY'!$CC$344,BW22,'ANNUAL SUMMARY'!$V$9,BH6,'ANNUAL SUMMARY'!$BI$296)+SUMIFS('ANNUAL SUMMARY'!$CC$402,BW22,'ANNUAL SUMMARY'!$V$9,BH6,'ANNUAL SUMMARY'!$BI$354)+SUMIFS('ANNUAL SUMMARY'!$CC$460,BW22,'ANNUAL SUMMARY'!$V$9,BH6,'ANNUAL SUMMARY'!$BI$412)+SUMIFS('ANNUAL SUMMARY'!$CC$518,BW22,'ANNUAL SUMMARY'!$V$9,BH6,'ANNUAL SUMMARY'!$BI$470)+SUMIFS('ANNUAL SUMMARY'!$CC$576,BW22,'ANNUAL SUMMARY'!$V$9,BH6,'ANNUAL SUMMARY'!$BI$528)+SUMIFS('ANNUAL SUMMARY'!$CC$634,BW22,'ANNUAL SUMMARY'!$V$9,BH6,'ANNUAL SUMMARY'!$BI$586)+SUMIFS('ANNUAL SUMMARY'!$CC$692,BW22,'ANNUAL SUMMARY'!$V$9,BH6,'ANNUAL SUMMARY'!$BI$644)+SUMIFS('ANNUAL SUMMARY'!$EB$54,BW22,'ANNUAL SUMMARY'!$V$9,BH6,'ANNUAL SUMMARY'!$DH$6)+SUMIFS('ANNUAL SUMMARY'!$EB$112,BW22,'ANNUAL SUMMARY'!$V$9,BH6,'ANNUAL SUMMARY'!$DH$64)+SUMIFS('ANNUAL SUMMARY'!$EB$170,BW22,'ANNUAL SUMMARY'!$V$9,BH6,'ANNUAL SUMMARY'!$DH$122)+SUMIFS('ANNUAL SUMMARY'!$EB$228,BW22,'ANNUAL SUMMARY'!$V$9,BH6,'ANNUAL SUMMARY'!$DH$180)+SUMIFS('ANNUAL SUMMARY'!$EB$286,BW22,'ANNUAL SUMMARY'!$V$9,BH6,'ANNUAL SUMMARY'!$DH$238)+SUMIFS('ANNUAL SUMMARY'!$EB$344,BW22,'ANNUAL SUMMARY'!$V$9,BH6,'ANNUAL SUMMARY'!$DH$296)+SUMIFS('ANNUAL SUMMARY'!$EB$402,BW22,'ANNUAL SUMMARY'!$V$9,BH6,'ANNUAL SUMMARY'!$DH$354)+SUMIFS('ANNUAL SUMMARY'!$EB$460,BW22,'ANNUAL SUMMARY'!$V$9,BH6,'ANNUAL SUMMARY'!$DH$412)+SUMIFS('ANNUAL SUMMARY'!$EB$518,BW22,'ANNUAL SUMMARY'!$V$9,BH6,'ANNUAL SUMMARY'!$DH$470)+SUMIFS('ANNUAL SUMMARY'!$EB$576,BW22,'ANNUAL SUMMARY'!$V$9,BH6,'ANNUAL SUMMARY'!$DH$528)+SUMIFS('ANNUAL SUMMARY'!$EB$634,BW22,'ANNUAL SUMMARY'!$V$9,BH6,'ANNUAL SUMMARY'!$DH$586)+SUMIFS('ANNUAL SUMMARY'!$EB$692,BW22,'ANNUAL SUMMARY'!$V$9,BH6,'ANNUAL SUMMARY'!$DH$644)+SUMIFS('ANNUAL SUMMARY'!$FY$54,BW22,'ANNUAL SUMMARY'!$V$9,BH6,'ANNUAL SUMMARY'!$FE$6)+SUMIFS('ANNUAL SUMMARY'!$FY$112,BW22,'ANNUAL SUMMARY'!$V$9,BH6,'ANNUAL SUMMARY'!$FE$64)+SUMIFS('ANNUAL SUMMARY'!$FY$170,BW22,'ANNUAL SUMMARY'!$V$9,BH6,'ANNUAL SUMMARY'!$FE$122)+SUMIFS('ANNUAL SUMMARY'!$FY$228,BW22,'ANNUAL SUMMARY'!$V$9,BH6,'ANNUAL SUMMARY'!$FE$180)+SUMIFS('ANNUAL SUMMARY'!$FY$286,BW22,'ANNUAL SUMMARY'!$V$9,BH6,'ANNUAL SUMMARY'!$FE$238)+SUMIFS('ANNUAL SUMMARY'!$FY$344,BW22,'ANNUAL SUMMARY'!$V$9,BH6,'ANNUAL SUMMARY'!$FE$296)+SUMIFS('ANNUAL SUMMARY'!$FY$402,BW22,'ANNUAL SUMMARY'!$V$9,BH6,'ANNUAL SUMMARY'!$FE$354)+SUMIFS('ANNUAL SUMMARY'!$FY$460,BW22,'ANNUAL SUMMARY'!$V$9,BH6,'ANNUAL SUMMARY'!$FE$412)+SUMIFS('ANNUAL SUMMARY'!$FY$518,BW22,'ANNUAL SUMMARY'!$V$9,BH6,'ANNUAL SUMMARY'!$FE$470)+SUMIFS('ANNUAL SUMMARY'!$FY$576,BW22,'ANNUAL SUMMARY'!$V$9,BH6,'ANNUAL SUMMARY'!$FE$528)+SUMIFS('ANNUAL SUMMARY'!$FY$634,BW22,'ANNUAL SUMMARY'!$V$9,BH6,'ANNUAL SUMMARY'!$FE$586)+SUMIFS('ANNUAL SUMMARY'!$FY$692,BW22,'ANNUAL SUMMARY'!$V$9,BH6,'ANNUAL SUMMARY'!$FE$644)</f>
        <v>0</v>
      </c>
      <c r="CC22" s="727"/>
      <c r="CD22" s="727"/>
      <c r="CE22" s="727"/>
      <c r="CF22" s="727">
        <f>SUMIFS('ANNUAL SUMMARY'!$AJ$54,BW22,'ANNUAL SUMMARY'!$V$9,BH6,'ANNUAL SUMMARY'!$L$6)+SUMIFS('ANNUAL SUMMARY'!$AJ$112,BW22,'ANNUAL SUMMARY'!$V$9,BH6,'ANNUAL SUMMARY'!$L$64)+SUMIFS('ANNUAL SUMMARY'!$AJ$170,BW22,'ANNUAL SUMMARY'!$V$9,BH6,'ANNUAL SUMMARY'!$L$122)+SUMIFS('ANNUAL SUMMARY'!$AJ$228,BW22,'ANNUAL SUMMARY'!$V$9,BH6,'ANNUAL SUMMARY'!$L$180)+SUMIFS('ANNUAL SUMMARY'!$AJ$286,BW22,'ANNUAL SUMMARY'!$V$9,BH6,'ANNUAL SUMMARY'!$L$238)+SUMIFS('ANNUAL SUMMARY'!$AJ$344,BW22,'ANNUAL SUMMARY'!$V$9,BH6,'ANNUAL SUMMARY'!$L$296)+SUMIFS('ANNUAL SUMMARY'!$AJ$402,BW22,'ANNUAL SUMMARY'!$V$9,BH6,'ANNUAL SUMMARY'!$L$354)+SUMIFS('ANNUAL SUMMARY'!$AJ$460,BW22,'ANNUAL SUMMARY'!$V$9,BH6,'ANNUAL SUMMARY'!$L$412)+SUMIFS('ANNUAL SUMMARY'!$AJ$518,BW22,'ANNUAL SUMMARY'!$V$9,BH6,'ANNUAL SUMMARY'!$L$470)+SUMIFS('ANNUAL SUMMARY'!$AJ$576,BW22,'ANNUAL SUMMARY'!$V$9,BH6,'ANNUAL SUMMARY'!$L$528)+SUMIFS('ANNUAL SUMMARY'!$AJ$634,BW22,'ANNUAL SUMMARY'!$V$9,BH6,'ANNUAL SUMMARY'!$L$586)+SUMIFS('ANNUAL SUMMARY'!$AJ$692,BW22,'ANNUAL SUMMARY'!$V$9,BH6,'ANNUAL SUMMARY'!$L$644)+SUMIFS('ANNUAL SUMMARY'!$CG$54,BW22,'ANNUAL SUMMARY'!$V$9,BH6,'ANNUAL SUMMARY'!$BI$6)+SUMIFS('ANNUAL SUMMARY'!$CG$112,BW22,'ANNUAL SUMMARY'!$V$9,BH6,'ANNUAL SUMMARY'!$BI$64)+SUMIFS('ANNUAL SUMMARY'!$CG$170,BW22,'ANNUAL SUMMARY'!$V$9,BH6,'ANNUAL SUMMARY'!$BI$122)+SUMIFS('ANNUAL SUMMARY'!$CG$228,BW22,'ANNUAL SUMMARY'!$V$9,BH6,'ANNUAL SUMMARY'!$BI$180)+SUMIFS('ANNUAL SUMMARY'!$CG$286,BW22,'ANNUAL SUMMARY'!$V$9,BH6,'ANNUAL SUMMARY'!$BI$238)+SUMIFS('ANNUAL SUMMARY'!$CG$344,BW22,'ANNUAL SUMMARY'!$V$9,BH6,'ANNUAL SUMMARY'!$BI$296)+SUMIFS('ANNUAL SUMMARY'!$CG$402,BW22,'ANNUAL SUMMARY'!$V$9,BH6,'ANNUAL SUMMARY'!$BI$354)+SUMIFS('ANNUAL SUMMARY'!$CG$460,BW22,'ANNUAL SUMMARY'!$V$9,BH6,'ANNUAL SUMMARY'!$BI$412)+SUMIFS('ANNUAL SUMMARY'!$CG$518,BW22,'ANNUAL SUMMARY'!$V$9,BH6,'ANNUAL SUMMARY'!$BI$470)+SUMIFS('ANNUAL SUMMARY'!$CG$576,BW22,'ANNUAL SUMMARY'!$V$9,BH6,'ANNUAL SUMMARY'!$BI$528)+SUMIFS('ANNUAL SUMMARY'!$CG$634,BW22,'ANNUAL SUMMARY'!$V$9,BH6,'ANNUAL SUMMARY'!$BI$586)+SUMIFS('ANNUAL SUMMARY'!$CG$692,BW22,'ANNUAL SUMMARY'!$V$9,BH6,'ANNUAL SUMMARY'!$BI$644)+SUMIFS('ANNUAL SUMMARY'!$EF$54,BW22,'ANNUAL SUMMARY'!$V$9,BH6,'ANNUAL SUMMARY'!$DH$6)+SUMIFS('ANNUAL SUMMARY'!$EF$112,BW22,'ANNUAL SUMMARY'!$V$9,BH6,'ANNUAL SUMMARY'!$DH$64)+SUMIFS('ANNUAL SUMMARY'!$EF$170,BW22,'ANNUAL SUMMARY'!$V$9,BH6,'ANNUAL SUMMARY'!$DH$122)+SUMIFS('ANNUAL SUMMARY'!$EF$228,BW22,'ANNUAL SUMMARY'!$V$9,BH6,'ANNUAL SUMMARY'!$DH$180)+SUMIFS('ANNUAL SUMMARY'!$EF$286,BW22,'ANNUAL SUMMARY'!$V$9,BH6,'ANNUAL SUMMARY'!$DH$238)+SUMIFS('ANNUAL SUMMARY'!$EF$344,BW22,'ANNUAL SUMMARY'!$V$9,BH6,'ANNUAL SUMMARY'!$DH$296)+SUMIFS('ANNUAL SUMMARY'!$EF$402,BW22,'ANNUAL SUMMARY'!$V$9,BH6,'ANNUAL SUMMARY'!$DH$354)+SUMIFS('ANNUAL SUMMARY'!$EF$460,BW22,'ANNUAL SUMMARY'!$V$9,BH6,'ANNUAL SUMMARY'!$DH$412)+SUMIFS('ANNUAL SUMMARY'!$EF$518,BW22,'ANNUAL SUMMARY'!$V$9,BH6,'ANNUAL SUMMARY'!$DH$470)+SUMIFS('ANNUAL SUMMARY'!$EF$576,BW22,'ANNUAL SUMMARY'!$V$9,BH6,'ANNUAL SUMMARY'!$DH$528)+SUMIFS('ANNUAL SUMMARY'!$EF$634,BW22,'ANNUAL SUMMARY'!$V$9,BH6,'ANNUAL SUMMARY'!$DH$586)+SUMIFS('ANNUAL SUMMARY'!$EF$692,BW22,'ANNUAL SUMMARY'!$V$9,BH6,'ANNUAL SUMMARY'!$DH$644)+SUMIFS('ANNUAL SUMMARY'!$GC$54,BW22,'ANNUAL SUMMARY'!$V$9,BH6,'ANNUAL SUMMARY'!$FE$6)+SUMIFS('ANNUAL SUMMARY'!$GC$112,BW22,'ANNUAL SUMMARY'!$V$9,BH6,'ANNUAL SUMMARY'!$FE$64)+SUMIFS('ANNUAL SUMMARY'!$GC$170,BW22,'ANNUAL SUMMARY'!$V$9,BH6,'ANNUAL SUMMARY'!$FE$122)+SUMIFS('ANNUAL SUMMARY'!$GC$228,BW22,'ANNUAL SUMMARY'!$V$9,BH6,'ANNUAL SUMMARY'!$FE$180)+SUMIFS('ANNUAL SUMMARY'!$GC$286,BW22,'ANNUAL SUMMARY'!$V$9,BH6,'ANNUAL SUMMARY'!$FE$238)+SUMIFS('ANNUAL SUMMARY'!$GC$344,BW22,'ANNUAL SUMMARY'!$V$9,BH6,'ANNUAL SUMMARY'!$FE$296)+SUMIFS('ANNUAL SUMMARY'!$GC$402,BW22,'ANNUAL SUMMARY'!$V$9,BH6,'ANNUAL SUMMARY'!$FE$354)+SUMIFS('ANNUAL SUMMARY'!$GC$460,BW22,'ANNUAL SUMMARY'!$V$9,BH6,'ANNUAL SUMMARY'!$FE$412)+SUMIFS('ANNUAL SUMMARY'!$GC$518,BW22,'ANNUAL SUMMARY'!$V$9,BH6,'ANNUAL SUMMARY'!$FE$470)+SUMIFS('ANNUAL SUMMARY'!$GC$576,BW22,'ANNUAL SUMMARY'!$V$9,BH6,'ANNUAL SUMMARY'!$FE$528)+SUMIFS('ANNUAL SUMMARY'!$GC$634,BW22,'ANNUAL SUMMARY'!$V$9,BH6,'ANNUAL SUMMARY'!$FE$586)+SUMIFS('ANNUAL SUMMARY'!$GC$692,BW22,'ANNUAL SUMMARY'!$V$9,BH6,'ANNUAL SUMMARY'!$FE$644)</f>
        <v>0</v>
      </c>
      <c r="CG22" s="727"/>
      <c r="CH22" s="727"/>
      <c r="CI22" s="727"/>
      <c r="CJ22" s="727">
        <f>SUMIFS('ANNUAL SUMMARY'!$AN$54,BW22,'ANNUAL SUMMARY'!$V$9,BH6,'ANNUAL SUMMARY'!$L$6)+SUMIFS('ANNUAL SUMMARY'!$AN$112,BW22,'ANNUAL SUMMARY'!$V$9,BH6,'ANNUAL SUMMARY'!$L$64)+SUMIFS('ANNUAL SUMMARY'!$AN$170,BW22,'ANNUAL SUMMARY'!$V$9,BH6,'ANNUAL SUMMARY'!$L$122)+SUMIFS('ANNUAL SUMMARY'!$AN$228,BW22,'ANNUAL SUMMARY'!$V$9,BH6,'ANNUAL SUMMARY'!$L$180)+SUMIFS('ANNUAL SUMMARY'!$AN$286,BW22,'ANNUAL SUMMARY'!$V$9,BH6,'ANNUAL SUMMARY'!$L$238)+SUMIFS('ANNUAL SUMMARY'!$AN$344,BW22,'ANNUAL SUMMARY'!$V$9,BH6,'ANNUAL SUMMARY'!$L$296)+SUMIFS('ANNUAL SUMMARY'!$AN$402,BW22,'ANNUAL SUMMARY'!$V$9,BH6,'ANNUAL SUMMARY'!$L$354)+SUMIFS('ANNUAL SUMMARY'!$AN$460,BW22,'ANNUAL SUMMARY'!$V$9,BH6,'ANNUAL SUMMARY'!$L$412)+SUMIFS('ANNUAL SUMMARY'!$AN$518,BW22,'ANNUAL SUMMARY'!$V$9,BH6,'ANNUAL SUMMARY'!$L$470)+SUMIFS('ANNUAL SUMMARY'!$AN$576,BW22,'ANNUAL SUMMARY'!$V$9,BH6,'ANNUAL SUMMARY'!$L$528)+SUMIFS('ANNUAL SUMMARY'!$AN$634,BW22,'ANNUAL SUMMARY'!$V$9,BH6,'ANNUAL SUMMARY'!$L$586)+SUMIFS('ANNUAL SUMMARY'!$AN$692,BW22,'ANNUAL SUMMARY'!$V$9,BH6,'ANNUAL SUMMARY'!$L$644)+SUMIFS('ANNUAL SUMMARY'!$CK$54,BW22,'ANNUAL SUMMARY'!$V$9,BH6,'ANNUAL SUMMARY'!$BI$6)+SUMIFS('ANNUAL SUMMARY'!$CK$112,BW22,'ANNUAL SUMMARY'!$V$9,BH6,'ANNUAL SUMMARY'!$BI$64)+SUMIFS('ANNUAL SUMMARY'!$CK$170,BW22,'ANNUAL SUMMARY'!$V$9,BH6,'ANNUAL SUMMARY'!$BI$122)+SUMIFS('ANNUAL SUMMARY'!$CK$228,BW22,'ANNUAL SUMMARY'!$V$9,BH6,'ANNUAL SUMMARY'!$BI$180)+SUMIFS('ANNUAL SUMMARY'!$CK$286,BW22,'ANNUAL SUMMARY'!$V$9,BH6,'ANNUAL SUMMARY'!$BI$238)+SUMIFS('ANNUAL SUMMARY'!$CK$344,BW22,'ANNUAL SUMMARY'!$V$9,BH6,'ANNUAL SUMMARY'!$BI$296)+SUMIFS('ANNUAL SUMMARY'!$CK$402,BW22,'ANNUAL SUMMARY'!$V$9,BH6,'ANNUAL SUMMARY'!$BI$354)+SUMIFS('ANNUAL SUMMARY'!$CK$460,BW22,'ANNUAL SUMMARY'!$V$9,BH6,'ANNUAL SUMMARY'!$BI$412)+SUMIFS('ANNUAL SUMMARY'!$CK$518,BW22,'ANNUAL SUMMARY'!$V$9,BH6,'ANNUAL SUMMARY'!$BI$470)+SUMIFS('ANNUAL SUMMARY'!$CK$576,BW22,'ANNUAL SUMMARY'!$V$9,BH6,'ANNUAL SUMMARY'!$BI$528)+SUMIFS('ANNUAL SUMMARY'!$CK$634,BW22,'ANNUAL SUMMARY'!$V$9,BH6,'ANNUAL SUMMARY'!$BI$586)+SUMIFS('ANNUAL SUMMARY'!$CK$692,BW22,'ANNUAL SUMMARY'!$V$9,BH6,'ANNUAL SUMMARY'!$BI$644)+SUMIFS('ANNUAL SUMMARY'!$EJ$54,BW22,'ANNUAL SUMMARY'!$V$9,BH6,'ANNUAL SUMMARY'!$DH$6)+SUMIFS('ANNUAL SUMMARY'!$EJ$112,BW22,'ANNUAL SUMMARY'!$V$9,BH6,'ANNUAL SUMMARY'!$DH$64)+SUMIFS('ANNUAL SUMMARY'!$EJ$170,BW22,'ANNUAL SUMMARY'!$V$9,BH6,'ANNUAL SUMMARY'!$DH$122)+SUMIFS('ANNUAL SUMMARY'!$EJ$228,BW22,'ANNUAL SUMMARY'!$V$9,BH6,'ANNUAL SUMMARY'!$DH$180)+SUMIFS('ANNUAL SUMMARY'!$EJ$286,BW22,'ANNUAL SUMMARY'!$V$9,BH6,'ANNUAL SUMMARY'!$DH$238)+SUMIFS('ANNUAL SUMMARY'!$EJ$344,BW22,'ANNUAL SUMMARY'!$V$9,BH6,'ANNUAL SUMMARY'!$DH$296)+SUMIFS('ANNUAL SUMMARY'!$EJ$402,BW22,'ANNUAL SUMMARY'!$V$9,BH6,'ANNUAL SUMMARY'!$DH$354)+SUMIFS('ANNUAL SUMMARY'!$EJ$460,BW22,'ANNUAL SUMMARY'!$V$9,BH6,'ANNUAL SUMMARY'!$DH$412)+SUMIFS('ANNUAL SUMMARY'!$EJ$518,BW22,'ANNUAL SUMMARY'!$V$9,BH6,'ANNUAL SUMMARY'!$DH$470)+SUMIFS('ANNUAL SUMMARY'!$EJ$576,BW22,'ANNUAL SUMMARY'!$V$9,BH6,'ANNUAL SUMMARY'!$DH$528)+SUMIFS('ANNUAL SUMMARY'!$EJ$634,BW22,'ANNUAL SUMMARY'!$V$9,BH6,'ANNUAL SUMMARY'!$DH$586)+SUMIFS('ANNUAL SUMMARY'!$EJ$692,BW22,'ANNUAL SUMMARY'!$V$9,BH6,'ANNUAL SUMMARY'!$DH$644)+SUMIFS('ANNUAL SUMMARY'!$GG$54,BW22,'ANNUAL SUMMARY'!$V$9,BH6,'ANNUAL SUMMARY'!$FE$6)+SUMIFS('ANNUAL SUMMARY'!$GG$112,BW22,'ANNUAL SUMMARY'!$V$9,BH6,'ANNUAL SUMMARY'!$FE$64)+SUMIFS('ANNUAL SUMMARY'!$GG$170,BW22,'ANNUAL SUMMARY'!$V$9,BH6,'ANNUAL SUMMARY'!$FE$122)+SUMIFS('ANNUAL SUMMARY'!$GG$228,BW22,'ANNUAL SUMMARY'!$V$9,BH6,'ANNUAL SUMMARY'!$FE$180)+SUMIFS('ANNUAL SUMMARY'!$GG$286,BW22,'ANNUAL SUMMARY'!$V$9,BH6,'ANNUAL SUMMARY'!$FE$238)+SUMIFS('ANNUAL SUMMARY'!$GG$344,BW22,'ANNUAL SUMMARY'!$V$9,BH6,'ANNUAL SUMMARY'!$FE$296)+SUMIFS('ANNUAL SUMMARY'!$GG$402,BW22,'ANNUAL SUMMARY'!$V$9,BH6,'ANNUAL SUMMARY'!$FE$354)+SUMIFS('ANNUAL SUMMARY'!$GG$460,BW22,'ANNUAL SUMMARY'!$V$9,BH6,'ANNUAL SUMMARY'!$FE$412)+SUMIFS('ANNUAL SUMMARY'!$GG$518,BW22,'ANNUAL SUMMARY'!$V$9,BH6,'ANNUAL SUMMARY'!$FE$470)+SUMIFS('ANNUAL SUMMARY'!$GG$576,BW22,'ANNUAL SUMMARY'!$V$9,BH6,'ANNUAL SUMMARY'!$FE$528)+SUMIFS('ANNUAL SUMMARY'!$GG$634,BW22,'ANNUAL SUMMARY'!$V$9,BH6,'ANNUAL SUMMARY'!$FE$586)+SUMIFS('ANNUAL SUMMARY'!$GG$692,BW22,'ANNUAL SUMMARY'!$V$9,BH6,'ANNUAL SUMMARY'!$FE$644)</f>
        <v>0</v>
      </c>
      <c r="CK22" s="727"/>
      <c r="CL22" s="727"/>
      <c r="CM22" s="727"/>
      <c r="CN22" s="728">
        <f>SUMIFS('ANNUAL SUMMARY'!$AR$54,BW22,'ANNUAL SUMMARY'!$V$9,BH6,'ANNUAL SUMMARY'!$L$6)+SUMIFS('ANNUAL SUMMARY'!$AR$112,BW22,'ANNUAL SUMMARY'!$V$9,BH6,'ANNUAL SUMMARY'!$L$64)+SUMIFS('ANNUAL SUMMARY'!$AR$170,BW22,'ANNUAL SUMMARY'!$V$9,BH6,'ANNUAL SUMMARY'!$L$122)+SUMIFS('ANNUAL SUMMARY'!$AR$228,BW22,'ANNUAL SUMMARY'!$V$9,BH6,'ANNUAL SUMMARY'!$L$180)+SUMIFS('ANNUAL SUMMARY'!$AR$286,BW22,'ANNUAL SUMMARY'!$V$9,BH6,'ANNUAL SUMMARY'!$L$238)+SUMIFS('ANNUAL SUMMARY'!$AR$344,BW22,'ANNUAL SUMMARY'!$V$9,BH6,'ANNUAL SUMMARY'!$L$296)+SUMIFS('ANNUAL SUMMARY'!$AR$402,BW22,'ANNUAL SUMMARY'!$V$9,BH6,'ANNUAL SUMMARY'!$L$354)+SUMIFS('ANNUAL SUMMARY'!$AR$460,BW22,'ANNUAL SUMMARY'!$V$9,BH6,'ANNUAL SUMMARY'!$L$412)+SUMIFS('ANNUAL SUMMARY'!$AR$518,BW22,'ANNUAL SUMMARY'!$V$9,BH6,'ANNUAL SUMMARY'!$L$470)+SUMIFS('ANNUAL SUMMARY'!$AR$576,BW22,'ANNUAL SUMMARY'!$V$9,BH6,'ANNUAL SUMMARY'!$L$528)+SUMIFS('ANNUAL SUMMARY'!$AR$634,BW22,'ANNUAL SUMMARY'!$V$9,BH6,'ANNUAL SUMMARY'!$L$586)+SUMIFS('ANNUAL SUMMARY'!$AR$692,BW22,'ANNUAL SUMMARY'!$V$9,BH6,'ANNUAL SUMMARY'!$L$644)+SUMIFS('ANNUAL SUMMARY'!$CO$54,BW22,'ANNUAL SUMMARY'!$V$9,BH6,'ANNUAL SUMMARY'!$BI$6)+SUMIFS('ANNUAL SUMMARY'!$CO$112,BW22,'ANNUAL SUMMARY'!$V$9,BH6,'ANNUAL SUMMARY'!$BI$64)+SUMIFS('ANNUAL SUMMARY'!$CO$170,BW22,'ANNUAL SUMMARY'!$V$9,BH6,'ANNUAL SUMMARY'!$BI$122)+SUMIFS('ANNUAL SUMMARY'!$CO$228,BW22,'ANNUAL SUMMARY'!$V$9,BH6,'ANNUAL SUMMARY'!$BI$180)+SUMIFS('ANNUAL SUMMARY'!$CO$286,BW22,'ANNUAL SUMMARY'!$V$9,BH6,'ANNUAL SUMMARY'!$BI$238)+SUMIFS('ANNUAL SUMMARY'!$CO$344,BW22,'ANNUAL SUMMARY'!$V$9,BH6,'ANNUAL SUMMARY'!$BI$296)+SUMIFS('ANNUAL SUMMARY'!$CO$402,BW22,'ANNUAL SUMMARY'!$V$9,BH6,'ANNUAL SUMMARY'!$BI$354)+SUMIFS('ANNUAL SUMMARY'!$CO$460,BW22,'ANNUAL SUMMARY'!$V$9,BH6,'ANNUAL SUMMARY'!$BI$412)+SUMIFS('ANNUAL SUMMARY'!$CO$518,BW22,'ANNUAL SUMMARY'!$V$9,BH6,'ANNUAL SUMMARY'!$BI$470)+SUMIFS('ANNUAL SUMMARY'!$CO$576,BW22,'ANNUAL SUMMARY'!$V$9,BH6,'ANNUAL SUMMARY'!$BI$528)+SUMIFS('ANNUAL SUMMARY'!$CO$634,BW22,'ANNUAL SUMMARY'!$V$9,BH6,'ANNUAL SUMMARY'!$BI$586)+SUMIFS('ANNUAL SUMMARY'!$CO$692,BW22,'ANNUAL SUMMARY'!$V$9,BH6,'ANNUAL SUMMARY'!$BI$644)+SUMIFS('ANNUAL SUMMARY'!$EN$54,BW22,'ANNUAL SUMMARY'!$V$9,BH6,'ANNUAL SUMMARY'!$DH$6)+SUMIFS('ANNUAL SUMMARY'!$EN$112,BW22,'ANNUAL SUMMARY'!$V$9,BH6,'ANNUAL SUMMARY'!$DH$64)+SUMIFS('ANNUAL SUMMARY'!$EN$170,BW22,'ANNUAL SUMMARY'!$V$9,BH6,'ANNUAL SUMMARY'!$DH$122)+SUMIFS('ANNUAL SUMMARY'!$EN$228,BW22,'ANNUAL SUMMARY'!$V$9,BH6,'ANNUAL SUMMARY'!$DH$180)+SUMIFS('ANNUAL SUMMARY'!$EN$286,BW22,'ANNUAL SUMMARY'!$V$9,BH6,'ANNUAL SUMMARY'!$DH$238)+SUMIFS('ANNUAL SUMMARY'!$EN$344,BW22,'ANNUAL SUMMARY'!$V$9,BH6,'ANNUAL SUMMARY'!$DH$296)+SUMIFS('ANNUAL SUMMARY'!$EN$402,BW22,'ANNUAL SUMMARY'!$V$9,BH6,'ANNUAL SUMMARY'!$DH$354)+SUMIFS('ANNUAL SUMMARY'!$EN$460,BW22,'ANNUAL SUMMARY'!$V$9,BH6,'ANNUAL SUMMARY'!$DH$412)+SUMIFS('ANNUAL SUMMARY'!$EN$518,BW22,'ANNUAL SUMMARY'!$V$9,BH6,'ANNUAL SUMMARY'!$DH$470)+SUMIFS('ANNUAL SUMMARY'!$EN$576,BW22,'ANNUAL SUMMARY'!$V$9,BH6,'ANNUAL SUMMARY'!$DH$528)+SUMIFS('ANNUAL SUMMARY'!$EN$634,BW22,'ANNUAL SUMMARY'!$V$9,BH6,'ANNUAL SUMMARY'!$DH$586)+SUMIFS('ANNUAL SUMMARY'!$EN$692,BW22,'ANNUAL SUMMARY'!$V$9,BH6,'ANNUAL SUMMARY'!$DH$644)+SUMIFS('ANNUAL SUMMARY'!$GK$54,BW22,'ANNUAL SUMMARY'!$V$9,BH6,'ANNUAL SUMMARY'!$FE$6)+SUMIFS('ANNUAL SUMMARY'!$GK$112,BW22,'ANNUAL SUMMARY'!$V$9,BH6,'ANNUAL SUMMARY'!$FE$64)+SUMIFS('ANNUAL SUMMARY'!$GK$170,BW22,'ANNUAL SUMMARY'!$V$9,BH6,'ANNUAL SUMMARY'!$FE$122)+SUMIFS('ANNUAL SUMMARY'!$GK$228,BW22,'ANNUAL SUMMARY'!$V$9,BH6,'ANNUAL SUMMARY'!$FE$180)+SUMIFS('ANNUAL SUMMARY'!$GK$286,BW22,'ANNUAL SUMMARY'!$V$9,BH6,'ANNUAL SUMMARY'!$FE$238)+SUMIFS('ANNUAL SUMMARY'!$GK$344,BW22,'ANNUAL SUMMARY'!$V$9,BH6,'ANNUAL SUMMARY'!$FE$296)+SUMIFS('ANNUAL SUMMARY'!$GK$402,BW22,'ANNUAL SUMMARY'!$V$9,BH6,'ANNUAL SUMMARY'!$FE$354)+SUMIFS('ANNUAL SUMMARY'!$GK$460,BW22,'ANNUAL SUMMARY'!$V$9,BH6,'ANNUAL SUMMARY'!$FE$412)+SUMIFS('ANNUAL SUMMARY'!$GK$518,BW22,'ANNUAL SUMMARY'!$V$9,BH6,'ANNUAL SUMMARY'!$FE$470)+SUMIFS('ANNUAL SUMMARY'!$GK$576,BW22,'ANNUAL SUMMARY'!$V$9,BH6,'ANNUAL SUMMARY'!$FE$528)+SUMIFS('ANNUAL SUMMARY'!$GK$634,BW22,'ANNUAL SUMMARY'!$V$9,BH6,'ANNUAL SUMMARY'!$FE$586)+SUMIFS('ANNUAL SUMMARY'!$GK$692,BW22,'ANNUAL SUMMARY'!$V$9,BH6,'ANNUAL SUMMARY'!$FE$644)</f>
        <v>0</v>
      </c>
      <c r="CO22" s="728"/>
      <c r="CP22" s="728"/>
      <c r="CQ22" s="728">
        <f>SUMIFS('ANNUAL SUMMARY'!$AU$54,BW22,'ANNUAL SUMMARY'!$V$9,BH6,'ANNUAL SUMMARY'!$L$6)+SUMIFS('ANNUAL SUMMARY'!$AU$112,BW22,'ANNUAL SUMMARY'!$V$9,BH6,'ANNUAL SUMMARY'!$L$64)+SUMIFS('ANNUAL SUMMARY'!$AU$170,BW22,'ANNUAL SUMMARY'!$V$9,BH6,'ANNUAL SUMMARY'!$L$122)+SUMIFS('ANNUAL SUMMARY'!$AU$228,BW22,'ANNUAL SUMMARY'!$V$9,BH6,'ANNUAL SUMMARY'!$L$180)+SUMIFS('ANNUAL SUMMARY'!$AU$286,BW22,'ANNUAL SUMMARY'!$V$9,BH6,'ANNUAL SUMMARY'!$L$238)+SUMIFS('ANNUAL SUMMARY'!$AU$344,BW22,'ANNUAL SUMMARY'!$V$9,BH6,'ANNUAL SUMMARY'!$L$296)+SUMIFS('ANNUAL SUMMARY'!$AU$402,BW22,'ANNUAL SUMMARY'!$V$9,BH6,'ANNUAL SUMMARY'!$L$354)+SUMIFS('ANNUAL SUMMARY'!$AU$460,BW22,'ANNUAL SUMMARY'!$V$9,BH6,'ANNUAL SUMMARY'!$L$412)+SUMIFS('ANNUAL SUMMARY'!$AU$518,BW22,'ANNUAL SUMMARY'!$V$9,BH6,'ANNUAL SUMMARY'!$L$470)+SUMIFS('ANNUAL SUMMARY'!$AU$576,BW22,'ANNUAL SUMMARY'!$V$9,BH6,'ANNUAL SUMMARY'!$L$528)+SUMIFS('ANNUAL SUMMARY'!$AU$634,BW22,'ANNUAL SUMMARY'!$V$9,BH6,'ANNUAL SUMMARY'!$L$586)+SUMIFS('ANNUAL SUMMARY'!$AU$692,BW22,'ANNUAL SUMMARY'!$V$9,BH6,'ANNUAL SUMMARY'!$L$644)+SUMIFS('ANNUAL SUMMARY'!$CR$54,BW22,'ANNUAL SUMMARY'!$V$9,BH6,'ANNUAL SUMMARY'!$BI$6)+SUMIFS('ANNUAL SUMMARY'!$CR$112,BW22,'ANNUAL SUMMARY'!$V$9,BH6,'ANNUAL SUMMARY'!$BI$64)+SUMIFS('ANNUAL SUMMARY'!$CR$170,BW22,'ANNUAL SUMMARY'!$V$9,BH6,'ANNUAL SUMMARY'!$BI$122)+SUMIFS('ANNUAL SUMMARY'!$CR$228,BW22,'ANNUAL SUMMARY'!$V$9,BH6,'ANNUAL SUMMARY'!$BI$180)+SUMIFS('ANNUAL SUMMARY'!$CR$286,BW22,'ANNUAL SUMMARY'!$V$9,BH6,'ANNUAL SUMMARY'!$BI$238)+SUMIFS('ANNUAL SUMMARY'!$CR$344,BW22,'ANNUAL SUMMARY'!$V$9,BH6,'ANNUAL SUMMARY'!$BI$296)+SUMIFS('ANNUAL SUMMARY'!$CR$402,BW22,'ANNUAL SUMMARY'!$V$9,BH6,'ANNUAL SUMMARY'!$BI$354)+SUMIFS('ANNUAL SUMMARY'!$CR$460,BW22,'ANNUAL SUMMARY'!$V$9,BH6,'ANNUAL SUMMARY'!$BI$412)+SUMIFS('ANNUAL SUMMARY'!$CR$518,BW22,'ANNUAL SUMMARY'!$V$9,BH6,'ANNUAL SUMMARY'!$BI$470)+SUMIFS('ANNUAL SUMMARY'!$CR$576,BW22,'ANNUAL SUMMARY'!$V$9,BH6,'ANNUAL SUMMARY'!$BI$528)+SUMIFS('ANNUAL SUMMARY'!$CR$634,BW22,'ANNUAL SUMMARY'!$V$9,BH6,'ANNUAL SUMMARY'!$BI$586)+SUMIFS('ANNUAL SUMMARY'!$CR$692,BW22,'ANNUAL SUMMARY'!$V$9,BH6,'ANNUAL SUMMARY'!$BI$644)+SUMIFS('ANNUAL SUMMARY'!$EQ$54,BW22,'ANNUAL SUMMARY'!$V$9,BH6,'ANNUAL SUMMARY'!$DH$6)+SUMIFS('ANNUAL SUMMARY'!$EQ$112,BW22,'ANNUAL SUMMARY'!$V$9,BH6,'ANNUAL SUMMARY'!$DH$64)+SUMIFS('ANNUAL SUMMARY'!$EQ$170,BW22,'ANNUAL SUMMARY'!$V$9,BH6,'ANNUAL SUMMARY'!$DH$122)+SUMIFS('ANNUAL SUMMARY'!$EQ$228,BW22,'ANNUAL SUMMARY'!$V$9,BH6,'ANNUAL SUMMARY'!$DH$180)+SUMIFS('ANNUAL SUMMARY'!$EQ$286,BW22,'ANNUAL SUMMARY'!$V$9,BH6,'ANNUAL SUMMARY'!$DH$238)+SUMIFS('ANNUAL SUMMARY'!$EQ$344,BW22,'ANNUAL SUMMARY'!$V$9,BH6,'ANNUAL SUMMARY'!$DH$296)+SUMIFS('ANNUAL SUMMARY'!$EQ$402,BW22,'ANNUAL SUMMARY'!$V$9,BH6,'ANNUAL SUMMARY'!$DH$354)+SUMIFS('ANNUAL SUMMARY'!$EQ$460,BW22,'ANNUAL SUMMARY'!$V$9,BH6,'ANNUAL SUMMARY'!$DH$412)+SUMIFS('ANNUAL SUMMARY'!$EQ$518,BW22,'ANNUAL SUMMARY'!$V$9,BH6,'ANNUAL SUMMARY'!$DH$470)+SUMIFS('ANNUAL SUMMARY'!$EQ$576,BW22,'ANNUAL SUMMARY'!$V$9,BH6,'ANNUAL SUMMARY'!$DH$528)+SUMIFS('ANNUAL SUMMARY'!$EQ$634,BW22,'ANNUAL SUMMARY'!$V$9,BH6,'ANNUAL SUMMARY'!$DH$586)+SUMIFS('ANNUAL SUMMARY'!$EQ$692,BW22,'ANNUAL SUMMARY'!$V$9,BH6,'ANNUAL SUMMARY'!$DH$644)+SUMIFS('ANNUAL SUMMARY'!$GN$54,BW22,'ANNUAL SUMMARY'!$V$9,BH6,'ANNUAL SUMMARY'!$FE$6)+SUMIFS('ANNUAL SUMMARY'!$GN$112,BW22,'ANNUAL SUMMARY'!$V$9,BH6,'ANNUAL SUMMARY'!$FE$64)+SUMIFS('ANNUAL SUMMARY'!$GN$170,BW22,'ANNUAL SUMMARY'!$V$9,BH6,'ANNUAL SUMMARY'!$FE$122)+SUMIFS('ANNUAL SUMMARY'!$GN$228,BW22,'ANNUAL SUMMARY'!$V$9,BH6,'ANNUAL SUMMARY'!$FE$180)+SUMIFS('ANNUAL SUMMARY'!$GN$286,BW22,'ANNUAL SUMMARY'!$V$9,BH6,'ANNUAL SUMMARY'!$FE$238)+SUMIFS('ANNUAL SUMMARY'!$GN$344,BW22,'ANNUAL SUMMARY'!$V$9,BH6,'ANNUAL SUMMARY'!$FE$296)+SUMIFS('ANNUAL SUMMARY'!$GN$402,BW22,'ANNUAL SUMMARY'!$V$9,BH6,'ANNUAL SUMMARY'!$FE$354)+SUMIFS('ANNUAL SUMMARY'!$GN$460,BW22,'ANNUAL SUMMARY'!$V$9,BH6,'ANNUAL SUMMARY'!$FE$412)+SUMIFS('ANNUAL SUMMARY'!$GN$518,BW22,'ANNUAL SUMMARY'!$V$9,BH6,'ANNUAL SUMMARY'!$FE$470)+SUMIFS('ANNUAL SUMMARY'!$GN$576,BW22,'ANNUAL SUMMARY'!$V$9,BH6,'ANNUAL SUMMARY'!$FE$528)+SUMIFS('ANNUAL SUMMARY'!$GN$634,BW22,'ANNUAL SUMMARY'!$V$9,BH6,'ANNUAL SUMMARY'!$FE$586)+SUMIFS('ANNUAL SUMMARY'!$GN$692,BW22,'ANNUAL SUMMARY'!$V$9,BH6,'ANNUAL SUMMARY'!$FE$644)</f>
        <v>0</v>
      </c>
      <c r="CR22" s="728"/>
      <c r="CS22" s="728"/>
      <c r="CT22" s="1263"/>
      <c r="CU22" s="1250"/>
      <c r="CV22" s="154"/>
      <c r="CW22" s="658"/>
      <c r="CX22" s="658"/>
      <c r="CY22" s="658"/>
      <c r="CZ22" s="658"/>
      <c r="DA22" s="624"/>
      <c r="DB22" s="624"/>
      <c r="DC22" s="624"/>
      <c r="DD22" s="624"/>
      <c r="DE22" s="624"/>
      <c r="DF22" s="624"/>
      <c r="DG22" s="624"/>
      <c r="DH22" s="624"/>
      <c r="DI22" s="658"/>
      <c r="DJ22" s="658"/>
      <c r="DK22" s="658"/>
      <c r="DL22" s="658"/>
      <c r="DM22" s="658"/>
      <c r="DN22" s="658"/>
      <c r="DO22" s="658"/>
      <c r="DP22" s="658"/>
      <c r="DQ22" s="658"/>
      <c r="DR22" s="658"/>
      <c r="DS22" s="658"/>
      <c r="DT22" s="15"/>
      <c r="DU22" s="812">
        <f>IF(DU12=0," ",DU12+5)</f>
        <v>2027</v>
      </c>
      <c r="DV22" s="813"/>
      <c r="DW22" s="813"/>
      <c r="DX22" s="813"/>
      <c r="DY22" s="813"/>
      <c r="DZ22" s="1118">
        <f>SUMIFS('ANNUAL SUMMARY'!$AF$54,DU22,'ANNUAL SUMMARY'!$V$9,DF6,'ANNUAL SUMMARY'!$L$6)+SUMIFS('ANNUAL SUMMARY'!$AF$112,DU22,'ANNUAL SUMMARY'!$V$9,DF6,'ANNUAL SUMMARY'!$L$64)+SUMIFS('ANNUAL SUMMARY'!$AF$170,DU22,'ANNUAL SUMMARY'!$V$9,DF6,'ANNUAL SUMMARY'!$L$122)+SUMIFS('ANNUAL SUMMARY'!$AF$228,DU22,'ANNUAL SUMMARY'!$V$9,DF6,'ANNUAL SUMMARY'!$L$180)+SUMIFS('ANNUAL SUMMARY'!$AF$286,DU22,'ANNUAL SUMMARY'!$V$9,DF6,'ANNUAL SUMMARY'!$L$238)+SUMIFS('ANNUAL SUMMARY'!$AF$344,DU22,'ANNUAL SUMMARY'!$V$9,DF6,'ANNUAL SUMMARY'!$L$296)+SUMIFS('ANNUAL SUMMARY'!$AF$402,DU22,'ANNUAL SUMMARY'!$V$9,DF6,'ANNUAL SUMMARY'!$L$354)+SUMIFS('ANNUAL SUMMARY'!$AF$460,DU22,'ANNUAL SUMMARY'!$V$9,DF6,'ANNUAL SUMMARY'!$L$412)+SUMIFS('ANNUAL SUMMARY'!$AF$518,DU22,'ANNUAL SUMMARY'!$V$9,DF6,'ANNUAL SUMMARY'!$L$470)+SUMIFS('ANNUAL SUMMARY'!$AF$576,DU22,'ANNUAL SUMMARY'!$V$9,DF6,'ANNUAL SUMMARY'!$L$528)+SUMIFS('ANNUAL SUMMARY'!$AF$634,DU22,'ANNUAL SUMMARY'!$V$9,DF6,'ANNUAL SUMMARY'!$L$586)+SUMIFS('ANNUAL SUMMARY'!$AF$692,DU22,'ANNUAL SUMMARY'!$V$9,DF6,'ANNUAL SUMMARY'!$L$644)+SUMIFS('ANNUAL SUMMARY'!$CC$54,DU22,'ANNUAL SUMMARY'!$V$9,DF6,'ANNUAL SUMMARY'!$BI$6)+SUMIFS('ANNUAL SUMMARY'!$CC$112,DU22,'ANNUAL SUMMARY'!$V$9,DF6,'ANNUAL SUMMARY'!$BI$64)+SUMIFS('ANNUAL SUMMARY'!$CC$170,DU22,'ANNUAL SUMMARY'!$V$9,DF6,'ANNUAL SUMMARY'!$BI$122)+SUMIFS('ANNUAL SUMMARY'!$CC$228,DU22,'ANNUAL SUMMARY'!$V$9,DF6,'ANNUAL SUMMARY'!$BI$180)+SUMIFS('ANNUAL SUMMARY'!$CC$286,DU22,'ANNUAL SUMMARY'!$V$9,DF6,'ANNUAL SUMMARY'!$BI$238)+SUMIFS('ANNUAL SUMMARY'!$CC$344,DU22,'ANNUAL SUMMARY'!$V$9,DF6,'ANNUAL SUMMARY'!$BI$296)+SUMIFS('ANNUAL SUMMARY'!$CC$402,DU22,'ANNUAL SUMMARY'!$V$9,DF6,'ANNUAL SUMMARY'!$BI$354)+SUMIFS('ANNUAL SUMMARY'!$CC$460,DU22,'ANNUAL SUMMARY'!$V$9,DF6,'ANNUAL SUMMARY'!$BI$412)+SUMIFS('ANNUAL SUMMARY'!$CC$518,DU22,'ANNUAL SUMMARY'!$V$9,DF6,'ANNUAL SUMMARY'!$BI$470)+SUMIFS('ANNUAL SUMMARY'!$CC$576,DU22,'ANNUAL SUMMARY'!$V$9,DF6,'ANNUAL SUMMARY'!$BI$528)+SUMIFS('ANNUAL SUMMARY'!$CC$634,DU22,'ANNUAL SUMMARY'!$V$9,DF6,'ANNUAL SUMMARY'!$BI$586)+SUMIFS('ANNUAL SUMMARY'!$CC$692,DU22,'ANNUAL SUMMARY'!$V$9,DF6,'ANNUAL SUMMARY'!$BI$644)+SUMIFS('ANNUAL SUMMARY'!$EB$54,DU22,'ANNUAL SUMMARY'!$V$9,DF6,'ANNUAL SUMMARY'!$DH$6)+SUMIFS('ANNUAL SUMMARY'!$EB$112,DU22,'ANNUAL SUMMARY'!$V$9,DF6,'ANNUAL SUMMARY'!$DH$64)+SUMIFS('ANNUAL SUMMARY'!$EB$170,DU22,'ANNUAL SUMMARY'!$V$9,DF6,'ANNUAL SUMMARY'!$DH$122)+SUMIFS('ANNUAL SUMMARY'!$EB$228,DU22,'ANNUAL SUMMARY'!$V$9,DF6,'ANNUAL SUMMARY'!$DH$180)+SUMIFS('ANNUAL SUMMARY'!$EB$286,DU22,'ANNUAL SUMMARY'!$V$9,DF6,'ANNUAL SUMMARY'!$DH$238)+SUMIFS('ANNUAL SUMMARY'!$EB$344,DU22,'ANNUAL SUMMARY'!$V$9,DF6,'ANNUAL SUMMARY'!$DH$296)+SUMIFS('ANNUAL SUMMARY'!$EB$402,DU22,'ANNUAL SUMMARY'!$V$9,DF6,'ANNUAL SUMMARY'!$DH$354)+SUMIFS('ANNUAL SUMMARY'!$EB$460,DU22,'ANNUAL SUMMARY'!$V$9,DF6,'ANNUAL SUMMARY'!$DH$412)+SUMIFS('ANNUAL SUMMARY'!$EB$518,DU22,'ANNUAL SUMMARY'!$V$9,DF6,'ANNUAL SUMMARY'!$DH$470)+SUMIFS('ANNUAL SUMMARY'!$EB$576,DU22,'ANNUAL SUMMARY'!$V$9,DF6,'ANNUAL SUMMARY'!$DH$528)+SUMIFS('ANNUAL SUMMARY'!$EB$634,DU22,'ANNUAL SUMMARY'!$V$9,DF6,'ANNUAL SUMMARY'!$DH$586)+SUMIFS('ANNUAL SUMMARY'!$EB$692,DU22,'ANNUAL SUMMARY'!$V$9,DF6,'ANNUAL SUMMARY'!$DH$644)+SUMIFS('ANNUAL SUMMARY'!$FY$54,DU22,'ANNUAL SUMMARY'!$V$9,DF6,'ANNUAL SUMMARY'!$FE$6)+SUMIFS('ANNUAL SUMMARY'!$FY$112,DU22,'ANNUAL SUMMARY'!$V$9,DF6,'ANNUAL SUMMARY'!$FE$64)+SUMIFS('ANNUAL SUMMARY'!$FY$170,DU22,'ANNUAL SUMMARY'!$V$9,DF6,'ANNUAL SUMMARY'!$FE$122)+SUMIFS('ANNUAL SUMMARY'!$FY$228,DU22,'ANNUAL SUMMARY'!$V$9,DF6,'ANNUAL SUMMARY'!$FE$180)+SUMIFS('ANNUAL SUMMARY'!$FY$286,DU22,'ANNUAL SUMMARY'!$V$9,DF6,'ANNUAL SUMMARY'!$FE$238)+SUMIFS('ANNUAL SUMMARY'!$FY$344,DU22,'ANNUAL SUMMARY'!$V$9,DF6,'ANNUAL SUMMARY'!$FE$296)+SUMIFS('ANNUAL SUMMARY'!$FY$402,DU22,'ANNUAL SUMMARY'!$V$9,DF6,'ANNUAL SUMMARY'!$FE$354)+SUMIFS('ANNUAL SUMMARY'!$FY$460,DU22,'ANNUAL SUMMARY'!$V$9,DF6,'ANNUAL SUMMARY'!$FE$412)+SUMIFS('ANNUAL SUMMARY'!$FY$518,DU22,'ANNUAL SUMMARY'!$V$9,DF6,'ANNUAL SUMMARY'!$FE$470)+SUMIFS('ANNUAL SUMMARY'!$FY$576,DU22,'ANNUAL SUMMARY'!$V$9,DF6,'ANNUAL SUMMARY'!$FE$528)+SUMIFS('ANNUAL SUMMARY'!$FY$634,DU22,'ANNUAL SUMMARY'!$V$9,DF6,'ANNUAL SUMMARY'!$FE$586)+SUMIFS('ANNUAL SUMMARY'!$FY$692,DU22,'ANNUAL SUMMARY'!$V$9,DF6,'ANNUAL SUMMARY'!$FE$644)</f>
        <v>0</v>
      </c>
      <c r="EA22" s="727"/>
      <c r="EB22" s="727"/>
      <c r="EC22" s="727"/>
      <c r="ED22" s="727">
        <f>SUMIFS('ANNUAL SUMMARY'!$AJ$54,DU22,'ANNUAL SUMMARY'!$V$9,DF6,'ANNUAL SUMMARY'!$L$6)+SUMIFS('ANNUAL SUMMARY'!$AJ$112,DU22,'ANNUAL SUMMARY'!$V$9,DF6,'ANNUAL SUMMARY'!$L$64)+SUMIFS('ANNUAL SUMMARY'!$AJ$170,DU22,'ANNUAL SUMMARY'!$V$9,DF6,'ANNUAL SUMMARY'!$L$122)+SUMIFS('ANNUAL SUMMARY'!$AJ$228,DU22,'ANNUAL SUMMARY'!$V$9,DF6,'ANNUAL SUMMARY'!$L$180)+SUMIFS('ANNUAL SUMMARY'!$AJ$286,DU22,'ANNUAL SUMMARY'!$V$9,DF6,'ANNUAL SUMMARY'!$L$238)+SUMIFS('ANNUAL SUMMARY'!$AJ$344,DU22,'ANNUAL SUMMARY'!$V$9,DF6,'ANNUAL SUMMARY'!$L$296)+SUMIFS('ANNUAL SUMMARY'!$AJ$402,DU22,'ANNUAL SUMMARY'!$V$9,DF6,'ANNUAL SUMMARY'!$L$354)+SUMIFS('ANNUAL SUMMARY'!$AJ$460,DU22,'ANNUAL SUMMARY'!$V$9,DF6,'ANNUAL SUMMARY'!$L$412)+SUMIFS('ANNUAL SUMMARY'!$AJ$518,DU22,'ANNUAL SUMMARY'!$V$9,DF6,'ANNUAL SUMMARY'!$L$470)+SUMIFS('ANNUAL SUMMARY'!$AJ$576,DU22,'ANNUAL SUMMARY'!$V$9,DF6,'ANNUAL SUMMARY'!$L$528)+SUMIFS('ANNUAL SUMMARY'!$AJ$634,DU22,'ANNUAL SUMMARY'!$V$9,DF6,'ANNUAL SUMMARY'!$L$586)+SUMIFS('ANNUAL SUMMARY'!$AJ$692,DU22,'ANNUAL SUMMARY'!$V$9,DF6,'ANNUAL SUMMARY'!$L$644)+SUMIFS('ANNUAL SUMMARY'!$CG$54,DU22,'ANNUAL SUMMARY'!$V$9,DF6,'ANNUAL SUMMARY'!$BI$6)+SUMIFS('ANNUAL SUMMARY'!$CG$112,DU22,'ANNUAL SUMMARY'!$V$9,DF6,'ANNUAL SUMMARY'!$BI$64)+SUMIFS('ANNUAL SUMMARY'!$CG$170,DU22,'ANNUAL SUMMARY'!$V$9,DF6,'ANNUAL SUMMARY'!$BI$122)+SUMIFS('ANNUAL SUMMARY'!$CG$228,DU22,'ANNUAL SUMMARY'!$V$9,DF6,'ANNUAL SUMMARY'!$BI$180)+SUMIFS('ANNUAL SUMMARY'!$CG$286,DU22,'ANNUAL SUMMARY'!$V$9,DF6,'ANNUAL SUMMARY'!$BI$238)+SUMIFS('ANNUAL SUMMARY'!$CG$344,DU22,'ANNUAL SUMMARY'!$V$9,DF6,'ANNUAL SUMMARY'!$BI$296)+SUMIFS('ANNUAL SUMMARY'!$CG$402,DU22,'ANNUAL SUMMARY'!$V$9,DF6,'ANNUAL SUMMARY'!$BI$354)+SUMIFS('ANNUAL SUMMARY'!$CG$460,DU22,'ANNUAL SUMMARY'!$V$9,DF6,'ANNUAL SUMMARY'!$BI$412)+SUMIFS('ANNUAL SUMMARY'!$CG$518,DU22,'ANNUAL SUMMARY'!$V$9,DF6,'ANNUAL SUMMARY'!$BI$470)+SUMIFS('ANNUAL SUMMARY'!$CG$576,DU22,'ANNUAL SUMMARY'!$V$9,DF6,'ANNUAL SUMMARY'!$BI$528)+SUMIFS('ANNUAL SUMMARY'!$CG$634,DU22,'ANNUAL SUMMARY'!$V$9,DF6,'ANNUAL SUMMARY'!$BI$586)+SUMIFS('ANNUAL SUMMARY'!$CG$692,DU22,'ANNUAL SUMMARY'!$V$9,DF6,'ANNUAL SUMMARY'!$BI$644)+SUMIFS('ANNUAL SUMMARY'!$EF$54,DU22,'ANNUAL SUMMARY'!$V$9,DF6,'ANNUAL SUMMARY'!$DH$6)+SUMIFS('ANNUAL SUMMARY'!$EF$112,DU22,'ANNUAL SUMMARY'!$V$9,DF6,'ANNUAL SUMMARY'!$DH$64)+SUMIFS('ANNUAL SUMMARY'!$EF$170,DU22,'ANNUAL SUMMARY'!$V$9,DF6,'ANNUAL SUMMARY'!$DH$122)+SUMIFS('ANNUAL SUMMARY'!$EF$228,DU22,'ANNUAL SUMMARY'!$V$9,DF6,'ANNUAL SUMMARY'!$DH$180)+SUMIFS('ANNUAL SUMMARY'!$EF$286,DU22,'ANNUAL SUMMARY'!$V$9,DF6,'ANNUAL SUMMARY'!$DH$238)+SUMIFS('ANNUAL SUMMARY'!$EF$344,DU22,'ANNUAL SUMMARY'!$V$9,DF6,'ANNUAL SUMMARY'!$DH$296)+SUMIFS('ANNUAL SUMMARY'!$EF$402,DU22,'ANNUAL SUMMARY'!$V$9,DF6,'ANNUAL SUMMARY'!$DH$354)+SUMIFS('ANNUAL SUMMARY'!$EF$460,DU22,'ANNUAL SUMMARY'!$V$9,DF6,'ANNUAL SUMMARY'!$DH$412)+SUMIFS('ANNUAL SUMMARY'!$EF$518,DU22,'ANNUAL SUMMARY'!$V$9,DF6,'ANNUAL SUMMARY'!$DH$470)+SUMIFS('ANNUAL SUMMARY'!$EF$576,DU22,'ANNUAL SUMMARY'!$V$9,DF6,'ANNUAL SUMMARY'!$DH$528)+SUMIFS('ANNUAL SUMMARY'!$EF$634,DU22,'ANNUAL SUMMARY'!$V$9,DF6,'ANNUAL SUMMARY'!$DH$586)+SUMIFS('ANNUAL SUMMARY'!$EF$692,DU22,'ANNUAL SUMMARY'!$V$9,DF6,'ANNUAL SUMMARY'!$DH$644)+SUMIFS('ANNUAL SUMMARY'!$GC$54,DU22,'ANNUAL SUMMARY'!$V$9,DF6,'ANNUAL SUMMARY'!$FE$6)+SUMIFS('ANNUAL SUMMARY'!$GC$112,DU22,'ANNUAL SUMMARY'!$V$9,DF6,'ANNUAL SUMMARY'!$FE$64)+SUMIFS('ANNUAL SUMMARY'!$GC$170,DU22,'ANNUAL SUMMARY'!$V$9,DF6,'ANNUAL SUMMARY'!$FE$122)+SUMIFS('ANNUAL SUMMARY'!$GC$228,DU22,'ANNUAL SUMMARY'!$V$9,DF6,'ANNUAL SUMMARY'!$FE$180)+SUMIFS('ANNUAL SUMMARY'!$GC$286,DU22,'ANNUAL SUMMARY'!$V$9,DF6,'ANNUAL SUMMARY'!$FE$238)+SUMIFS('ANNUAL SUMMARY'!$GC$344,DU22,'ANNUAL SUMMARY'!$V$9,DF6,'ANNUAL SUMMARY'!$FE$296)+SUMIFS('ANNUAL SUMMARY'!$GC$402,DU22,'ANNUAL SUMMARY'!$V$9,DF6,'ANNUAL SUMMARY'!$FE$354)+SUMIFS('ANNUAL SUMMARY'!$GC$460,DU22,'ANNUAL SUMMARY'!$V$9,DF6,'ANNUAL SUMMARY'!$FE$412)+SUMIFS('ANNUAL SUMMARY'!$GC$518,DU22,'ANNUAL SUMMARY'!$V$9,DF6,'ANNUAL SUMMARY'!$FE$470)+SUMIFS('ANNUAL SUMMARY'!$GC$576,DU22,'ANNUAL SUMMARY'!$V$9,DF6,'ANNUAL SUMMARY'!$FE$528)+SUMIFS('ANNUAL SUMMARY'!$GC$634,DU22,'ANNUAL SUMMARY'!$V$9,DF6,'ANNUAL SUMMARY'!$FE$586)+SUMIFS('ANNUAL SUMMARY'!$GC$692,DU22,'ANNUAL SUMMARY'!$V$9,DF6,'ANNUAL SUMMARY'!$FE$644)</f>
        <v>0</v>
      </c>
      <c r="EE22" s="727"/>
      <c r="EF22" s="727"/>
      <c r="EG22" s="727"/>
      <c r="EH22" s="727">
        <f>SUMIFS('ANNUAL SUMMARY'!$AN$54,DU22,'ANNUAL SUMMARY'!$V$9,DF6,'ANNUAL SUMMARY'!$L$6)+SUMIFS('ANNUAL SUMMARY'!$AN$112,DU22,'ANNUAL SUMMARY'!$V$9,DF6,'ANNUAL SUMMARY'!$L$64)+SUMIFS('ANNUAL SUMMARY'!$AN$170,DU22,'ANNUAL SUMMARY'!$V$9,DF6,'ANNUAL SUMMARY'!$L$122)+SUMIFS('ANNUAL SUMMARY'!$AN$228,DU22,'ANNUAL SUMMARY'!$V$9,DF6,'ANNUAL SUMMARY'!$L$180)+SUMIFS('ANNUAL SUMMARY'!$AN$286,DU22,'ANNUAL SUMMARY'!$V$9,DF6,'ANNUAL SUMMARY'!$L$238)+SUMIFS('ANNUAL SUMMARY'!$AN$344,DU22,'ANNUAL SUMMARY'!$V$9,DF6,'ANNUAL SUMMARY'!$L$296)+SUMIFS('ANNUAL SUMMARY'!$AN$402,DU22,'ANNUAL SUMMARY'!$V$9,DF6,'ANNUAL SUMMARY'!$L$354)+SUMIFS('ANNUAL SUMMARY'!$AN$460,DU22,'ANNUAL SUMMARY'!$V$9,DF6,'ANNUAL SUMMARY'!$L$412)+SUMIFS('ANNUAL SUMMARY'!$AN$518,DU22,'ANNUAL SUMMARY'!$V$9,DF6,'ANNUAL SUMMARY'!$L$470)+SUMIFS('ANNUAL SUMMARY'!$AN$576,DU22,'ANNUAL SUMMARY'!$V$9,DF6,'ANNUAL SUMMARY'!$L$528)+SUMIFS('ANNUAL SUMMARY'!$AN$634,DU22,'ANNUAL SUMMARY'!$V$9,DF6,'ANNUAL SUMMARY'!$L$586)+SUMIFS('ANNUAL SUMMARY'!$AN$692,DU22,'ANNUAL SUMMARY'!$V$9,DF6,'ANNUAL SUMMARY'!$L$644)+SUMIFS('ANNUAL SUMMARY'!$CK$54,DU22,'ANNUAL SUMMARY'!$V$9,DF6,'ANNUAL SUMMARY'!$BI$6)+SUMIFS('ANNUAL SUMMARY'!$CK$112,DU22,'ANNUAL SUMMARY'!$V$9,DF6,'ANNUAL SUMMARY'!$BI$64)+SUMIFS('ANNUAL SUMMARY'!$CK$170,DU22,'ANNUAL SUMMARY'!$V$9,DF6,'ANNUAL SUMMARY'!$BI$122)+SUMIFS('ANNUAL SUMMARY'!$CK$228,DU22,'ANNUAL SUMMARY'!$V$9,DF6,'ANNUAL SUMMARY'!$BI$180)+SUMIFS('ANNUAL SUMMARY'!$CK$286,DU22,'ANNUAL SUMMARY'!$V$9,DF6,'ANNUAL SUMMARY'!$BI$238)+SUMIFS('ANNUAL SUMMARY'!$CK$344,DU22,'ANNUAL SUMMARY'!$V$9,DF6,'ANNUAL SUMMARY'!$BI$296)+SUMIFS('ANNUAL SUMMARY'!$CK$402,DU22,'ANNUAL SUMMARY'!$V$9,DF6,'ANNUAL SUMMARY'!$BI$354)+SUMIFS('ANNUAL SUMMARY'!$CK$460,DU22,'ANNUAL SUMMARY'!$V$9,DF6,'ANNUAL SUMMARY'!$BI$412)+SUMIFS('ANNUAL SUMMARY'!$CK$518,DU22,'ANNUAL SUMMARY'!$V$9,DF6,'ANNUAL SUMMARY'!$BI$470)+SUMIFS('ANNUAL SUMMARY'!$CK$576,DU22,'ANNUAL SUMMARY'!$V$9,DF6,'ANNUAL SUMMARY'!$BI$528)+SUMIFS('ANNUAL SUMMARY'!$CK$634,DU22,'ANNUAL SUMMARY'!$V$9,DF6,'ANNUAL SUMMARY'!$BI$586)+SUMIFS('ANNUAL SUMMARY'!$CK$692,DU22,'ANNUAL SUMMARY'!$V$9,DF6,'ANNUAL SUMMARY'!$BI$644)+SUMIFS('ANNUAL SUMMARY'!$EJ$54,DU22,'ANNUAL SUMMARY'!$V$9,DF6,'ANNUAL SUMMARY'!$DH$6)+SUMIFS('ANNUAL SUMMARY'!$EJ$112,DU22,'ANNUAL SUMMARY'!$V$9,DF6,'ANNUAL SUMMARY'!$DH$64)+SUMIFS('ANNUAL SUMMARY'!$EJ$170,DU22,'ANNUAL SUMMARY'!$V$9,DF6,'ANNUAL SUMMARY'!$DH$122)+SUMIFS('ANNUAL SUMMARY'!$EJ$228,DU22,'ANNUAL SUMMARY'!$V$9,DF6,'ANNUAL SUMMARY'!$DH$180)+SUMIFS('ANNUAL SUMMARY'!$EJ$286,DU22,'ANNUAL SUMMARY'!$V$9,DF6,'ANNUAL SUMMARY'!$DH$238)+SUMIFS('ANNUAL SUMMARY'!$EJ$344,DU22,'ANNUAL SUMMARY'!$V$9,DF6,'ANNUAL SUMMARY'!$DH$296)+SUMIFS('ANNUAL SUMMARY'!$EJ$402,DU22,'ANNUAL SUMMARY'!$V$9,DF6,'ANNUAL SUMMARY'!$DH$354)+SUMIFS('ANNUAL SUMMARY'!$EJ$460,DU22,'ANNUAL SUMMARY'!$V$9,DF6,'ANNUAL SUMMARY'!$DH$412)+SUMIFS('ANNUAL SUMMARY'!$EJ$518,DU22,'ANNUAL SUMMARY'!$V$9,DF6,'ANNUAL SUMMARY'!$DH$470)+SUMIFS('ANNUAL SUMMARY'!$EJ$576,DU22,'ANNUAL SUMMARY'!$V$9,DF6,'ANNUAL SUMMARY'!$DH$528)+SUMIFS('ANNUAL SUMMARY'!$EJ$634,DU22,'ANNUAL SUMMARY'!$V$9,DF6,'ANNUAL SUMMARY'!$DH$586)+SUMIFS('ANNUAL SUMMARY'!$EJ$692,DU22,'ANNUAL SUMMARY'!$V$9,DF6,'ANNUAL SUMMARY'!$DH$644)+SUMIFS('ANNUAL SUMMARY'!$GG$54,DU22,'ANNUAL SUMMARY'!$V$9,DF6,'ANNUAL SUMMARY'!$FE$6)+SUMIFS('ANNUAL SUMMARY'!$GG$112,DU22,'ANNUAL SUMMARY'!$V$9,DF6,'ANNUAL SUMMARY'!$FE$64)+SUMIFS('ANNUAL SUMMARY'!$GG$170,DU22,'ANNUAL SUMMARY'!$V$9,DF6,'ANNUAL SUMMARY'!$FE$122)+SUMIFS('ANNUAL SUMMARY'!$GG$228,DU22,'ANNUAL SUMMARY'!$V$9,DF6,'ANNUAL SUMMARY'!$FE$180)+SUMIFS('ANNUAL SUMMARY'!$GG$286,DU22,'ANNUAL SUMMARY'!$V$9,DF6,'ANNUAL SUMMARY'!$FE$238)+SUMIFS('ANNUAL SUMMARY'!$GG$344,DU22,'ANNUAL SUMMARY'!$V$9,DF6,'ANNUAL SUMMARY'!$FE$296)+SUMIFS('ANNUAL SUMMARY'!$GG$402,DU22,'ANNUAL SUMMARY'!$V$9,DF6,'ANNUAL SUMMARY'!$FE$354)+SUMIFS('ANNUAL SUMMARY'!$GG$460,DU22,'ANNUAL SUMMARY'!$V$9,DF6,'ANNUAL SUMMARY'!$FE$412)+SUMIFS('ANNUAL SUMMARY'!$GG$518,DU22,'ANNUAL SUMMARY'!$V$9,DF6,'ANNUAL SUMMARY'!$FE$470)+SUMIFS('ANNUAL SUMMARY'!$GG$576,DU22,'ANNUAL SUMMARY'!$V$9,DF6,'ANNUAL SUMMARY'!$FE$528)+SUMIFS('ANNUAL SUMMARY'!$GG$634,DU22,'ANNUAL SUMMARY'!$V$9,DF6,'ANNUAL SUMMARY'!$FE$586)+SUMIFS('ANNUAL SUMMARY'!$GG$692,DU22,'ANNUAL SUMMARY'!$V$9,DF6,'ANNUAL SUMMARY'!$FE$644)</f>
        <v>0</v>
      </c>
      <c r="EI22" s="727"/>
      <c r="EJ22" s="727"/>
      <c r="EK22" s="727"/>
      <c r="EL22" s="728">
        <f>SUMIFS('ANNUAL SUMMARY'!$AR$54,DU22,'ANNUAL SUMMARY'!$V$9,DF6,'ANNUAL SUMMARY'!$L$6)+SUMIFS('ANNUAL SUMMARY'!$AR$112,DU22,'ANNUAL SUMMARY'!$V$9,DF6,'ANNUAL SUMMARY'!$L$64)+SUMIFS('ANNUAL SUMMARY'!$AR$170,DU22,'ANNUAL SUMMARY'!$V$9,DF6,'ANNUAL SUMMARY'!$L$122)+SUMIFS('ANNUAL SUMMARY'!$AR$228,DU22,'ANNUAL SUMMARY'!$V$9,DF6,'ANNUAL SUMMARY'!$L$180)+SUMIFS('ANNUAL SUMMARY'!$AR$286,DU22,'ANNUAL SUMMARY'!$V$9,DF6,'ANNUAL SUMMARY'!$L$238)+SUMIFS('ANNUAL SUMMARY'!$AR$344,DU22,'ANNUAL SUMMARY'!$V$9,DF6,'ANNUAL SUMMARY'!$L$296)+SUMIFS('ANNUAL SUMMARY'!$AR$402,DU22,'ANNUAL SUMMARY'!$V$9,DF6,'ANNUAL SUMMARY'!$L$354)+SUMIFS('ANNUAL SUMMARY'!$AR$460,DU22,'ANNUAL SUMMARY'!$V$9,DF6,'ANNUAL SUMMARY'!$L$412)+SUMIFS('ANNUAL SUMMARY'!$AR$518,DU22,'ANNUAL SUMMARY'!$V$9,DF6,'ANNUAL SUMMARY'!$L$470)+SUMIFS('ANNUAL SUMMARY'!$AR$576,DU22,'ANNUAL SUMMARY'!$V$9,DF6,'ANNUAL SUMMARY'!$L$528)+SUMIFS('ANNUAL SUMMARY'!$AR$634,DU22,'ANNUAL SUMMARY'!$V$9,DF6,'ANNUAL SUMMARY'!$L$586)+SUMIFS('ANNUAL SUMMARY'!$AR$692,DU22,'ANNUAL SUMMARY'!$V$9,DF6,'ANNUAL SUMMARY'!$L$644)+SUMIFS('ANNUAL SUMMARY'!$CO$54,DU22,'ANNUAL SUMMARY'!$V$9,DF6,'ANNUAL SUMMARY'!$BI$6)+SUMIFS('ANNUAL SUMMARY'!$CO$112,DU22,'ANNUAL SUMMARY'!$V$9,DF6,'ANNUAL SUMMARY'!$BI$64)+SUMIFS('ANNUAL SUMMARY'!$CO$170,DU22,'ANNUAL SUMMARY'!$V$9,DF6,'ANNUAL SUMMARY'!$BI$122)+SUMIFS('ANNUAL SUMMARY'!$CO$228,DU22,'ANNUAL SUMMARY'!$V$9,DF6,'ANNUAL SUMMARY'!$BI$180)+SUMIFS('ANNUAL SUMMARY'!$CO$286,DU22,'ANNUAL SUMMARY'!$V$9,DF6,'ANNUAL SUMMARY'!$BI$238)+SUMIFS('ANNUAL SUMMARY'!$CO$344,DU22,'ANNUAL SUMMARY'!$V$9,DF6,'ANNUAL SUMMARY'!$BI$296)+SUMIFS('ANNUAL SUMMARY'!$CO$402,DU22,'ANNUAL SUMMARY'!$V$9,DF6,'ANNUAL SUMMARY'!$BI$354)+SUMIFS('ANNUAL SUMMARY'!$CO$460,DU22,'ANNUAL SUMMARY'!$V$9,DF6,'ANNUAL SUMMARY'!$BI$412)+SUMIFS('ANNUAL SUMMARY'!$CO$518,DU22,'ANNUAL SUMMARY'!$V$9,DF6,'ANNUAL SUMMARY'!$BI$470)+SUMIFS('ANNUAL SUMMARY'!$CO$576,DU22,'ANNUAL SUMMARY'!$V$9,DF6,'ANNUAL SUMMARY'!$BI$528)+SUMIFS('ANNUAL SUMMARY'!$CO$634,DU22,'ANNUAL SUMMARY'!$V$9,DF6,'ANNUAL SUMMARY'!$BI$586)+SUMIFS('ANNUAL SUMMARY'!$CO$692,DU22,'ANNUAL SUMMARY'!$V$9,DF6,'ANNUAL SUMMARY'!$BI$644)+SUMIFS('ANNUAL SUMMARY'!$EN$54,DU22,'ANNUAL SUMMARY'!$V$9,DF6,'ANNUAL SUMMARY'!$DH$6)+SUMIFS('ANNUAL SUMMARY'!$EN$112,DU22,'ANNUAL SUMMARY'!$V$9,DF6,'ANNUAL SUMMARY'!$DH$64)+SUMIFS('ANNUAL SUMMARY'!$EN$170,DU22,'ANNUAL SUMMARY'!$V$9,DF6,'ANNUAL SUMMARY'!$DH$122)+SUMIFS('ANNUAL SUMMARY'!$EN$228,DU22,'ANNUAL SUMMARY'!$V$9,DF6,'ANNUAL SUMMARY'!$DH$180)+SUMIFS('ANNUAL SUMMARY'!$EN$286,DU22,'ANNUAL SUMMARY'!$V$9,DF6,'ANNUAL SUMMARY'!$DH$238)+SUMIFS('ANNUAL SUMMARY'!$EN$344,DU22,'ANNUAL SUMMARY'!$V$9,DF6,'ANNUAL SUMMARY'!$DH$296)+SUMIFS('ANNUAL SUMMARY'!$EN$402,DU22,'ANNUAL SUMMARY'!$V$9,DF6,'ANNUAL SUMMARY'!$DH$354)+SUMIFS('ANNUAL SUMMARY'!$EN$460,DU22,'ANNUAL SUMMARY'!$V$9,DF6,'ANNUAL SUMMARY'!$DH$412)+SUMIFS('ANNUAL SUMMARY'!$EN$518,DU22,'ANNUAL SUMMARY'!$V$9,DF6,'ANNUAL SUMMARY'!$DH$470)+SUMIFS('ANNUAL SUMMARY'!$EN$576,DU22,'ANNUAL SUMMARY'!$V$9,DF6,'ANNUAL SUMMARY'!$DH$528)+SUMIFS('ANNUAL SUMMARY'!$EN$634,DU22,'ANNUAL SUMMARY'!$V$9,DF6,'ANNUAL SUMMARY'!$DH$586)+SUMIFS('ANNUAL SUMMARY'!$EN$692,DU22,'ANNUAL SUMMARY'!$V$9,DF6,'ANNUAL SUMMARY'!$DH$644)+SUMIFS('ANNUAL SUMMARY'!$GK$54,DU22,'ANNUAL SUMMARY'!$V$9,DF6,'ANNUAL SUMMARY'!$FE$6)+SUMIFS('ANNUAL SUMMARY'!$GK$112,DU22,'ANNUAL SUMMARY'!$V$9,DF6,'ANNUAL SUMMARY'!$FE$64)+SUMIFS('ANNUAL SUMMARY'!$GK$170,DU22,'ANNUAL SUMMARY'!$V$9,DF6,'ANNUAL SUMMARY'!$FE$122)+SUMIFS('ANNUAL SUMMARY'!$GK$228,DU22,'ANNUAL SUMMARY'!$V$9,DF6,'ANNUAL SUMMARY'!$FE$180)+SUMIFS('ANNUAL SUMMARY'!$GK$286,DU22,'ANNUAL SUMMARY'!$V$9,DF6,'ANNUAL SUMMARY'!$FE$238)+SUMIFS('ANNUAL SUMMARY'!$GK$344,DU22,'ANNUAL SUMMARY'!$V$9,DF6,'ANNUAL SUMMARY'!$FE$296)+SUMIFS('ANNUAL SUMMARY'!$GK$402,DU22,'ANNUAL SUMMARY'!$V$9,DF6,'ANNUAL SUMMARY'!$FE$354)+SUMIFS('ANNUAL SUMMARY'!$GK$460,DU22,'ANNUAL SUMMARY'!$V$9,DF6,'ANNUAL SUMMARY'!$FE$412)+SUMIFS('ANNUAL SUMMARY'!$GK$518,DU22,'ANNUAL SUMMARY'!$V$9,DF6,'ANNUAL SUMMARY'!$FE$470)+SUMIFS('ANNUAL SUMMARY'!$GK$576,DU22,'ANNUAL SUMMARY'!$V$9,DF6,'ANNUAL SUMMARY'!$FE$528)+SUMIFS('ANNUAL SUMMARY'!$GK$634,DU22,'ANNUAL SUMMARY'!$V$9,DF6,'ANNUAL SUMMARY'!$FE$586)+SUMIFS('ANNUAL SUMMARY'!$GK$692,DU22,'ANNUAL SUMMARY'!$V$9,DF6,'ANNUAL SUMMARY'!$FE$644)</f>
        <v>0</v>
      </c>
      <c r="EM22" s="728"/>
      <c r="EN22" s="728"/>
      <c r="EO22" s="728">
        <f>SUMIFS('ANNUAL SUMMARY'!$AU$54,DU22,'ANNUAL SUMMARY'!$V$9,DF6,'ANNUAL SUMMARY'!$L$6)+SUMIFS('ANNUAL SUMMARY'!$AU$112,DU22,'ANNUAL SUMMARY'!$V$9,DF6,'ANNUAL SUMMARY'!$L$64)+SUMIFS('ANNUAL SUMMARY'!$AU$170,DU22,'ANNUAL SUMMARY'!$V$9,DF6,'ANNUAL SUMMARY'!$L$122)+SUMIFS('ANNUAL SUMMARY'!$AU$228,DU22,'ANNUAL SUMMARY'!$V$9,DF6,'ANNUAL SUMMARY'!$L$180)+SUMIFS('ANNUAL SUMMARY'!$AU$286,DU22,'ANNUAL SUMMARY'!$V$9,DF6,'ANNUAL SUMMARY'!$L$238)+SUMIFS('ANNUAL SUMMARY'!$AU$344,DU22,'ANNUAL SUMMARY'!$V$9,DF6,'ANNUAL SUMMARY'!$L$296)+SUMIFS('ANNUAL SUMMARY'!$AU$402,DU22,'ANNUAL SUMMARY'!$V$9,DF6,'ANNUAL SUMMARY'!$L$354)+SUMIFS('ANNUAL SUMMARY'!$AU$460,DU22,'ANNUAL SUMMARY'!$V$9,DF6,'ANNUAL SUMMARY'!$L$412)+SUMIFS('ANNUAL SUMMARY'!$AU$518,DU22,'ANNUAL SUMMARY'!$V$9,DF6,'ANNUAL SUMMARY'!$L$470)+SUMIFS('ANNUAL SUMMARY'!$AU$576,DU22,'ANNUAL SUMMARY'!$V$9,DF6,'ANNUAL SUMMARY'!$L$528)+SUMIFS('ANNUAL SUMMARY'!$AU$634,DU22,'ANNUAL SUMMARY'!$V$9,DF6,'ANNUAL SUMMARY'!$L$586)+SUMIFS('ANNUAL SUMMARY'!$AU$692,DU22,'ANNUAL SUMMARY'!$V$9,DF6,'ANNUAL SUMMARY'!$L$644)+SUMIFS('ANNUAL SUMMARY'!$CR$54,DU22,'ANNUAL SUMMARY'!$V$9,DF6,'ANNUAL SUMMARY'!$BI$6)+SUMIFS('ANNUAL SUMMARY'!$CR$112,DU22,'ANNUAL SUMMARY'!$V$9,DF6,'ANNUAL SUMMARY'!$BI$64)+SUMIFS('ANNUAL SUMMARY'!$CR$170,DU22,'ANNUAL SUMMARY'!$V$9,DF6,'ANNUAL SUMMARY'!$BI$122)+SUMIFS('ANNUAL SUMMARY'!$CR$228,DU22,'ANNUAL SUMMARY'!$V$9,DF6,'ANNUAL SUMMARY'!$BI$180)+SUMIFS('ANNUAL SUMMARY'!$CR$286,DU22,'ANNUAL SUMMARY'!$V$9,DF6,'ANNUAL SUMMARY'!$BI$238)+SUMIFS('ANNUAL SUMMARY'!$CR$344,DU22,'ANNUAL SUMMARY'!$V$9,DF6,'ANNUAL SUMMARY'!$BI$296)+SUMIFS('ANNUAL SUMMARY'!$CR$402,DU22,'ANNUAL SUMMARY'!$V$9,DF6,'ANNUAL SUMMARY'!$BI$354)+SUMIFS('ANNUAL SUMMARY'!$CR$460,DU22,'ANNUAL SUMMARY'!$V$9,DF6,'ANNUAL SUMMARY'!$BI$412)+SUMIFS('ANNUAL SUMMARY'!$CR$518,DU22,'ANNUAL SUMMARY'!$V$9,DF6,'ANNUAL SUMMARY'!$BI$470)+SUMIFS('ANNUAL SUMMARY'!$CR$576,DU22,'ANNUAL SUMMARY'!$V$9,DF6,'ANNUAL SUMMARY'!$BI$528)+SUMIFS('ANNUAL SUMMARY'!$CR$634,DU22,'ANNUAL SUMMARY'!$V$9,DF6,'ANNUAL SUMMARY'!$BI$586)+SUMIFS('ANNUAL SUMMARY'!$CR$692,DU22,'ANNUAL SUMMARY'!$V$9,DF6,'ANNUAL SUMMARY'!$BI$644)+SUMIFS('ANNUAL SUMMARY'!$EQ$54,DU22,'ANNUAL SUMMARY'!$V$9,DF6,'ANNUAL SUMMARY'!$DH$6)+SUMIFS('ANNUAL SUMMARY'!$EQ$112,DU22,'ANNUAL SUMMARY'!$V$9,DF6,'ANNUAL SUMMARY'!$DH$64)+SUMIFS('ANNUAL SUMMARY'!$EQ$170,DU22,'ANNUAL SUMMARY'!$V$9,DF6,'ANNUAL SUMMARY'!$DH$122)+SUMIFS('ANNUAL SUMMARY'!$EQ$228,DU22,'ANNUAL SUMMARY'!$V$9,DF6,'ANNUAL SUMMARY'!$DH$180)+SUMIFS('ANNUAL SUMMARY'!$EQ$286,DU22,'ANNUAL SUMMARY'!$V$9,DF6,'ANNUAL SUMMARY'!$DH$238)+SUMIFS('ANNUAL SUMMARY'!$EQ$344,DU22,'ANNUAL SUMMARY'!$V$9,DF6,'ANNUAL SUMMARY'!$DH$296)+SUMIFS('ANNUAL SUMMARY'!$EQ$402,DU22,'ANNUAL SUMMARY'!$V$9,DF6,'ANNUAL SUMMARY'!$DH$354)+SUMIFS('ANNUAL SUMMARY'!$EQ$460,DU22,'ANNUAL SUMMARY'!$V$9,DF6,'ANNUAL SUMMARY'!$DH$412)+SUMIFS('ANNUAL SUMMARY'!$EQ$518,DU22,'ANNUAL SUMMARY'!$V$9,DF6,'ANNUAL SUMMARY'!$DH$470)+SUMIFS('ANNUAL SUMMARY'!$EQ$576,DU22,'ANNUAL SUMMARY'!$V$9,DF6,'ANNUAL SUMMARY'!$DH$528)+SUMIFS('ANNUAL SUMMARY'!$EQ$634,DU22,'ANNUAL SUMMARY'!$V$9,DF6,'ANNUAL SUMMARY'!$DH$586)+SUMIFS('ANNUAL SUMMARY'!$EQ$692,DU22,'ANNUAL SUMMARY'!$V$9,DF6,'ANNUAL SUMMARY'!$DH$644)+SUMIFS('ANNUAL SUMMARY'!$GN$54,DU22,'ANNUAL SUMMARY'!$V$9,DF6,'ANNUAL SUMMARY'!$FE$6)+SUMIFS('ANNUAL SUMMARY'!$GN$112,DU22,'ANNUAL SUMMARY'!$V$9,DF6,'ANNUAL SUMMARY'!$FE$64)+SUMIFS('ANNUAL SUMMARY'!$GN$170,DU22,'ANNUAL SUMMARY'!$V$9,DF6,'ANNUAL SUMMARY'!$FE$122)+SUMIFS('ANNUAL SUMMARY'!$GN$228,DU22,'ANNUAL SUMMARY'!$V$9,DF6,'ANNUAL SUMMARY'!$FE$180)+SUMIFS('ANNUAL SUMMARY'!$GN$286,DU22,'ANNUAL SUMMARY'!$V$9,DF6,'ANNUAL SUMMARY'!$FE$238)+SUMIFS('ANNUAL SUMMARY'!$GN$344,DU22,'ANNUAL SUMMARY'!$V$9,DF6,'ANNUAL SUMMARY'!$FE$296)+SUMIFS('ANNUAL SUMMARY'!$GN$402,DU22,'ANNUAL SUMMARY'!$V$9,DF6,'ANNUAL SUMMARY'!$FE$354)+SUMIFS('ANNUAL SUMMARY'!$GN$460,DU22,'ANNUAL SUMMARY'!$V$9,DF6,'ANNUAL SUMMARY'!$FE$412)+SUMIFS('ANNUAL SUMMARY'!$GN$518,DU22,'ANNUAL SUMMARY'!$V$9,DF6,'ANNUAL SUMMARY'!$FE$470)+SUMIFS('ANNUAL SUMMARY'!$GN$576,DU22,'ANNUAL SUMMARY'!$V$9,DF6,'ANNUAL SUMMARY'!$FE$528)+SUMIFS('ANNUAL SUMMARY'!$GN$634,DU22,'ANNUAL SUMMARY'!$V$9,DF6,'ANNUAL SUMMARY'!$FE$586)+SUMIFS('ANNUAL SUMMARY'!$GN$692,DU22,'ANNUAL SUMMARY'!$V$9,DF6,'ANNUAL SUMMARY'!$FE$644)</f>
        <v>0</v>
      </c>
      <c r="EP22" s="728"/>
      <c r="EQ22" s="1260"/>
      <c r="ER22" s="1263"/>
      <c r="ES22" s="154"/>
      <c r="ET22" s="658"/>
      <c r="EU22" s="658"/>
      <c r="EV22" s="658"/>
      <c r="EW22" s="658"/>
      <c r="EX22" s="624"/>
      <c r="EY22" s="624"/>
      <c r="EZ22" s="624"/>
      <c r="FA22" s="624"/>
      <c r="FB22" s="624"/>
      <c r="FC22" s="624"/>
      <c r="FD22" s="624"/>
      <c r="FE22" s="624"/>
      <c r="FF22" s="658"/>
      <c r="FG22" s="658"/>
      <c r="FH22" s="658"/>
      <c r="FI22" s="658"/>
      <c r="FJ22" s="658"/>
      <c r="FK22" s="658"/>
      <c r="FL22" s="658"/>
      <c r="FM22" s="658"/>
      <c r="FN22" s="658"/>
      <c r="FO22" s="658"/>
      <c r="FP22" s="658"/>
      <c r="FQ22" s="15"/>
      <c r="FR22" s="812">
        <f>IF(FR12=0," ",FR12+5)</f>
        <v>2027</v>
      </c>
      <c r="FS22" s="813"/>
      <c r="FT22" s="813"/>
      <c r="FU22" s="813"/>
      <c r="FV22" s="813"/>
      <c r="FW22" s="1118">
        <f>SUMIFS('ANNUAL SUMMARY'!$AF$54,FR22,'ANNUAL SUMMARY'!$V$9,FC6,'ANNUAL SUMMARY'!$L$6)+SUMIFS('ANNUAL SUMMARY'!$AF$112,FR22,'ANNUAL SUMMARY'!$V$9,FC6,'ANNUAL SUMMARY'!$L$64)+SUMIFS('ANNUAL SUMMARY'!$AF$170,FR22,'ANNUAL SUMMARY'!$V$9,FC6,'ANNUAL SUMMARY'!$L$122)+SUMIFS('ANNUAL SUMMARY'!$AF$228,FR22,'ANNUAL SUMMARY'!$V$9,FC6,'ANNUAL SUMMARY'!$L$180)+SUMIFS('ANNUAL SUMMARY'!$AF$286,FR22,'ANNUAL SUMMARY'!$V$9,FC6,'ANNUAL SUMMARY'!$L$238)+SUMIFS('ANNUAL SUMMARY'!$AF$344,FR22,'ANNUAL SUMMARY'!$V$9,FC6,'ANNUAL SUMMARY'!$L$296)+SUMIFS('ANNUAL SUMMARY'!$AF$402,FR22,'ANNUAL SUMMARY'!$V$9,FC6,'ANNUAL SUMMARY'!$L$354)+SUMIFS('ANNUAL SUMMARY'!$AF$460,FR22,'ANNUAL SUMMARY'!$V$9,FC6,'ANNUAL SUMMARY'!$L$412)+SUMIFS('ANNUAL SUMMARY'!$AF$518,FR22,'ANNUAL SUMMARY'!$V$9,FC6,'ANNUAL SUMMARY'!$L$470)+SUMIFS('ANNUAL SUMMARY'!$AF$576,FR22,'ANNUAL SUMMARY'!$V$9,FC6,'ANNUAL SUMMARY'!$L$528)+SUMIFS('ANNUAL SUMMARY'!$AF$634,FR22,'ANNUAL SUMMARY'!$V$9,FC6,'ANNUAL SUMMARY'!$L$586)+SUMIFS('ANNUAL SUMMARY'!$AF$692,FR22,'ANNUAL SUMMARY'!$V$9,FC6,'ANNUAL SUMMARY'!$L$644)+SUMIFS('ANNUAL SUMMARY'!$CC$54,FR22,'ANNUAL SUMMARY'!$V$9,FC6,'ANNUAL SUMMARY'!$BI$6)+SUMIFS('ANNUAL SUMMARY'!$CC$112,FR22,'ANNUAL SUMMARY'!$V$9,FC6,'ANNUAL SUMMARY'!$BI$64)+SUMIFS('ANNUAL SUMMARY'!$CC$170,FR22,'ANNUAL SUMMARY'!$V$9,FC6,'ANNUAL SUMMARY'!$BI$122)+SUMIFS('ANNUAL SUMMARY'!$CC$228,FR22,'ANNUAL SUMMARY'!$V$9,FC6,'ANNUAL SUMMARY'!$BI$180)+SUMIFS('ANNUAL SUMMARY'!$CC$286,FR22,'ANNUAL SUMMARY'!$V$9,FC6,'ANNUAL SUMMARY'!$BI$238)+SUMIFS('ANNUAL SUMMARY'!$CC$344,FR22,'ANNUAL SUMMARY'!$V$9,FC6,'ANNUAL SUMMARY'!$BI$296)+SUMIFS('ANNUAL SUMMARY'!$CC$402,FR22,'ANNUAL SUMMARY'!$V$9,FC6,'ANNUAL SUMMARY'!$BI$354)+SUMIFS('ANNUAL SUMMARY'!$CC$460,FR22,'ANNUAL SUMMARY'!$V$9,FC6,'ANNUAL SUMMARY'!$BI$412)+SUMIFS('ANNUAL SUMMARY'!$CC$518,FR22,'ANNUAL SUMMARY'!$V$9,FC6,'ANNUAL SUMMARY'!$BI$470)+SUMIFS('ANNUAL SUMMARY'!$CC$576,FR22,'ANNUAL SUMMARY'!$V$9,FC6,'ANNUAL SUMMARY'!$BI$528)+SUMIFS('ANNUAL SUMMARY'!$CC$634,FR22,'ANNUAL SUMMARY'!$V$9,FC6,'ANNUAL SUMMARY'!$BI$586)+SUMIFS('ANNUAL SUMMARY'!$CC$692,FR22,'ANNUAL SUMMARY'!$V$9,FC6,'ANNUAL SUMMARY'!$BI$644)+SUMIFS('ANNUAL SUMMARY'!$EB$54,FR22,'ANNUAL SUMMARY'!$V$9,FC6,'ANNUAL SUMMARY'!$DH$6)+SUMIFS('ANNUAL SUMMARY'!$EB$112,FR22,'ANNUAL SUMMARY'!$V$9,FC6,'ANNUAL SUMMARY'!$DH$64)+SUMIFS('ANNUAL SUMMARY'!$EB$170,FR22,'ANNUAL SUMMARY'!$V$9,FC6,'ANNUAL SUMMARY'!$DH$122)+SUMIFS('ANNUAL SUMMARY'!$EB$228,FR22,'ANNUAL SUMMARY'!$V$9,FC6,'ANNUAL SUMMARY'!$DH$180)+SUMIFS('ANNUAL SUMMARY'!$EB$286,FR22,'ANNUAL SUMMARY'!$V$9,FC6,'ANNUAL SUMMARY'!$DH$238)+SUMIFS('ANNUAL SUMMARY'!$EB$344,FR22,'ANNUAL SUMMARY'!$V$9,FC6,'ANNUAL SUMMARY'!$DH$296)+SUMIFS('ANNUAL SUMMARY'!$EB$402,FR22,'ANNUAL SUMMARY'!$V$9,FC6,'ANNUAL SUMMARY'!$DH$354)+SUMIFS('ANNUAL SUMMARY'!$EB$460,FR22,'ANNUAL SUMMARY'!$V$9,FC6,'ANNUAL SUMMARY'!$DH$412)+SUMIFS('ANNUAL SUMMARY'!$EB$518,FR22,'ANNUAL SUMMARY'!$V$9,FC6,'ANNUAL SUMMARY'!$DH$470)+SUMIFS('ANNUAL SUMMARY'!$EB$576,FR22,'ANNUAL SUMMARY'!$V$9,FC6,'ANNUAL SUMMARY'!$DH$528)+SUMIFS('ANNUAL SUMMARY'!$EB$634,FR22,'ANNUAL SUMMARY'!$V$9,FC6,'ANNUAL SUMMARY'!$DH$586)+SUMIFS('ANNUAL SUMMARY'!$EB$692,FR22,'ANNUAL SUMMARY'!$V$9,FC6,'ANNUAL SUMMARY'!$DH$644)+SUMIFS('ANNUAL SUMMARY'!$FY$54,FR22,'ANNUAL SUMMARY'!$V$9,FC6,'ANNUAL SUMMARY'!$FE$6)+SUMIFS('ANNUAL SUMMARY'!$FY$112,FR22,'ANNUAL SUMMARY'!$V$9,FC6,'ANNUAL SUMMARY'!$FE$64)+SUMIFS('ANNUAL SUMMARY'!$FY$170,FR22,'ANNUAL SUMMARY'!$V$9,FC6,'ANNUAL SUMMARY'!$FE$122)+SUMIFS('ANNUAL SUMMARY'!$FY$228,FR22,'ANNUAL SUMMARY'!$V$9,FC6,'ANNUAL SUMMARY'!$FE$180)+SUMIFS('ANNUAL SUMMARY'!$FY$286,FR22,'ANNUAL SUMMARY'!$V$9,FC6,'ANNUAL SUMMARY'!$FE$238)+SUMIFS('ANNUAL SUMMARY'!$FY$344,FR22,'ANNUAL SUMMARY'!$V$9,FC6,'ANNUAL SUMMARY'!$FE$296)+SUMIFS('ANNUAL SUMMARY'!$FY$402,FR22,'ANNUAL SUMMARY'!$V$9,FC6,'ANNUAL SUMMARY'!$FE$354)+SUMIFS('ANNUAL SUMMARY'!$FY$460,FR22,'ANNUAL SUMMARY'!$V$9,FC6,'ANNUAL SUMMARY'!$FE$412)+SUMIFS('ANNUAL SUMMARY'!$FY$518,FR22,'ANNUAL SUMMARY'!$V$9,FC6,'ANNUAL SUMMARY'!$FE$470)+SUMIFS('ANNUAL SUMMARY'!$FY$576,FR22,'ANNUAL SUMMARY'!$V$9,FC6,'ANNUAL SUMMARY'!$FE$528)+SUMIFS('ANNUAL SUMMARY'!$FY$634,FR22,'ANNUAL SUMMARY'!$V$9,FC6,'ANNUAL SUMMARY'!$FE$586)+SUMIFS('ANNUAL SUMMARY'!$FY$692,FR22,'ANNUAL SUMMARY'!$V$9,FC6,'ANNUAL SUMMARY'!$FE$644)</f>
        <v>0</v>
      </c>
      <c r="FX22" s="727"/>
      <c r="FY22" s="727"/>
      <c r="FZ22" s="727"/>
      <c r="GA22" s="727">
        <f>SUMIFS('ANNUAL SUMMARY'!$AJ$54,FR22,'ANNUAL SUMMARY'!$V$9,FC6,'ANNUAL SUMMARY'!$L$6)+SUMIFS('ANNUAL SUMMARY'!$AJ$112,FR22,'ANNUAL SUMMARY'!$V$9,FC6,'ANNUAL SUMMARY'!$L$64)+SUMIFS('ANNUAL SUMMARY'!$AJ$170,FR22,'ANNUAL SUMMARY'!$V$9,FC6,'ANNUAL SUMMARY'!$L$122)+SUMIFS('ANNUAL SUMMARY'!$AJ$228,FR22,'ANNUAL SUMMARY'!$V$9,FC6,'ANNUAL SUMMARY'!$L$180)+SUMIFS('ANNUAL SUMMARY'!$AJ$286,FR22,'ANNUAL SUMMARY'!$V$9,FC6,'ANNUAL SUMMARY'!$L$238)+SUMIFS('ANNUAL SUMMARY'!$AJ$344,FR22,'ANNUAL SUMMARY'!$V$9,FC6,'ANNUAL SUMMARY'!$L$296)+SUMIFS('ANNUAL SUMMARY'!$AJ$402,FR22,'ANNUAL SUMMARY'!$V$9,FC6,'ANNUAL SUMMARY'!$L$354)+SUMIFS('ANNUAL SUMMARY'!$AJ$460,FR22,'ANNUAL SUMMARY'!$V$9,FC6,'ANNUAL SUMMARY'!$L$412)+SUMIFS('ANNUAL SUMMARY'!$AJ$518,FR22,'ANNUAL SUMMARY'!$V$9,FC6,'ANNUAL SUMMARY'!$L$470)+SUMIFS('ANNUAL SUMMARY'!$AJ$576,FR22,'ANNUAL SUMMARY'!$V$9,FC6,'ANNUAL SUMMARY'!$L$528)+SUMIFS('ANNUAL SUMMARY'!$AJ$634,FR22,'ANNUAL SUMMARY'!$V$9,FC6,'ANNUAL SUMMARY'!$L$586)+SUMIFS('ANNUAL SUMMARY'!$AJ$692,FR22,'ANNUAL SUMMARY'!$V$9,FC6,'ANNUAL SUMMARY'!$L$644)+SUMIFS('ANNUAL SUMMARY'!$CG$54,FR22,'ANNUAL SUMMARY'!$V$9,FC6,'ANNUAL SUMMARY'!$BI$6)+SUMIFS('ANNUAL SUMMARY'!$CG$112,FR22,'ANNUAL SUMMARY'!$V$9,FC6,'ANNUAL SUMMARY'!$BI$64)+SUMIFS('ANNUAL SUMMARY'!$CG$170,FR22,'ANNUAL SUMMARY'!$V$9,FC6,'ANNUAL SUMMARY'!$BI$122)+SUMIFS('ANNUAL SUMMARY'!$CG$228,FR22,'ANNUAL SUMMARY'!$V$9,FC6,'ANNUAL SUMMARY'!$BI$180)+SUMIFS('ANNUAL SUMMARY'!$CG$286,FR22,'ANNUAL SUMMARY'!$V$9,FC6,'ANNUAL SUMMARY'!$BI$238)+SUMIFS('ANNUAL SUMMARY'!$CG$344,FR22,'ANNUAL SUMMARY'!$V$9,FC6,'ANNUAL SUMMARY'!$BI$296)+SUMIFS('ANNUAL SUMMARY'!$CG$402,FR22,'ANNUAL SUMMARY'!$V$9,FC6,'ANNUAL SUMMARY'!$BI$354)+SUMIFS('ANNUAL SUMMARY'!$CG$460,FR22,'ANNUAL SUMMARY'!$V$9,FC6,'ANNUAL SUMMARY'!$BI$412)+SUMIFS('ANNUAL SUMMARY'!$CG$518,FR22,'ANNUAL SUMMARY'!$V$9,FC6,'ANNUAL SUMMARY'!$BI$470)+SUMIFS('ANNUAL SUMMARY'!$CG$576,FR22,'ANNUAL SUMMARY'!$V$9,FC6,'ANNUAL SUMMARY'!$BI$528)+SUMIFS('ANNUAL SUMMARY'!$CG$634,FR22,'ANNUAL SUMMARY'!$V$9,FC6,'ANNUAL SUMMARY'!$BI$586)+SUMIFS('ANNUAL SUMMARY'!$CG$692,FR22,'ANNUAL SUMMARY'!$V$9,FC6,'ANNUAL SUMMARY'!$BI$644)+SUMIFS('ANNUAL SUMMARY'!$EF$54,FR22,'ANNUAL SUMMARY'!$V$9,FC6,'ANNUAL SUMMARY'!$DH$6)+SUMIFS('ANNUAL SUMMARY'!$EF$112,FR22,'ANNUAL SUMMARY'!$V$9,FC6,'ANNUAL SUMMARY'!$DH$64)+SUMIFS('ANNUAL SUMMARY'!$EF$170,FR22,'ANNUAL SUMMARY'!$V$9,FC6,'ANNUAL SUMMARY'!$DH$122)+SUMIFS('ANNUAL SUMMARY'!$EF$228,FR22,'ANNUAL SUMMARY'!$V$9,FC6,'ANNUAL SUMMARY'!$DH$180)+SUMIFS('ANNUAL SUMMARY'!$EF$286,FR22,'ANNUAL SUMMARY'!$V$9,FC6,'ANNUAL SUMMARY'!$DH$238)+SUMIFS('ANNUAL SUMMARY'!$EF$344,FR22,'ANNUAL SUMMARY'!$V$9,FC6,'ANNUAL SUMMARY'!$DH$296)+SUMIFS('ANNUAL SUMMARY'!$EF$402,FR22,'ANNUAL SUMMARY'!$V$9,FC6,'ANNUAL SUMMARY'!$DH$354)+SUMIFS('ANNUAL SUMMARY'!$EF$460,FR22,'ANNUAL SUMMARY'!$V$9,FC6,'ANNUAL SUMMARY'!$DH$412)+SUMIFS('ANNUAL SUMMARY'!$EF$518,FR22,'ANNUAL SUMMARY'!$V$9,FC6,'ANNUAL SUMMARY'!$DH$470)+SUMIFS('ANNUAL SUMMARY'!$EF$576,FR22,'ANNUAL SUMMARY'!$V$9,FC6,'ANNUAL SUMMARY'!$DH$528)+SUMIFS('ANNUAL SUMMARY'!$EF$634,FR22,'ANNUAL SUMMARY'!$V$9,FC6,'ANNUAL SUMMARY'!$DH$586)+SUMIFS('ANNUAL SUMMARY'!$EF$692,FR22,'ANNUAL SUMMARY'!$V$9,FC6,'ANNUAL SUMMARY'!$DH$644)+SUMIFS('ANNUAL SUMMARY'!$GC$54,FR22,'ANNUAL SUMMARY'!$V$9,FC6,'ANNUAL SUMMARY'!$FE$6)+SUMIFS('ANNUAL SUMMARY'!$GC$112,FR22,'ANNUAL SUMMARY'!$V$9,FC6,'ANNUAL SUMMARY'!$FE$64)+SUMIFS('ANNUAL SUMMARY'!$GC$170,FR22,'ANNUAL SUMMARY'!$V$9,FC6,'ANNUAL SUMMARY'!$FE$122)+SUMIFS('ANNUAL SUMMARY'!$GC$228,FR22,'ANNUAL SUMMARY'!$V$9,FC6,'ANNUAL SUMMARY'!$FE$180)+SUMIFS('ANNUAL SUMMARY'!$GC$286,FR22,'ANNUAL SUMMARY'!$V$9,FC6,'ANNUAL SUMMARY'!$FE$238)+SUMIFS('ANNUAL SUMMARY'!$GC$344,FR22,'ANNUAL SUMMARY'!$V$9,FC6,'ANNUAL SUMMARY'!$FE$296)+SUMIFS('ANNUAL SUMMARY'!$GC$402,FR22,'ANNUAL SUMMARY'!$V$9,FC6,'ANNUAL SUMMARY'!$FE$354)+SUMIFS('ANNUAL SUMMARY'!$GC$460,FR22,'ANNUAL SUMMARY'!$V$9,FC6,'ANNUAL SUMMARY'!$FE$412)+SUMIFS('ANNUAL SUMMARY'!$GC$518,FR22,'ANNUAL SUMMARY'!$V$9,FC6,'ANNUAL SUMMARY'!$FE$470)+SUMIFS('ANNUAL SUMMARY'!$GC$576,FR22,'ANNUAL SUMMARY'!$V$9,FC6,'ANNUAL SUMMARY'!$FE$528)+SUMIFS('ANNUAL SUMMARY'!$GC$634,FR22,'ANNUAL SUMMARY'!$V$9,FC6,'ANNUAL SUMMARY'!$FE$586)+SUMIFS('ANNUAL SUMMARY'!$GC$692,FR22,'ANNUAL SUMMARY'!$V$9,FC6,'ANNUAL SUMMARY'!$FE$644)</f>
        <v>0</v>
      </c>
      <c r="GB22" s="727"/>
      <c r="GC22" s="727"/>
      <c r="GD22" s="727"/>
      <c r="GE22" s="727">
        <f>SUMIFS('ANNUAL SUMMARY'!$AN$54,FR22,'ANNUAL SUMMARY'!$V$9,FC6,'ANNUAL SUMMARY'!$L$6)+SUMIFS('ANNUAL SUMMARY'!$AN$112,FR22,'ANNUAL SUMMARY'!$V$9,FC6,'ANNUAL SUMMARY'!$L$64)+SUMIFS('ANNUAL SUMMARY'!$AN$170,FR22,'ANNUAL SUMMARY'!$V$9,FC6,'ANNUAL SUMMARY'!$L$122)+SUMIFS('ANNUAL SUMMARY'!$AN$228,FR22,'ANNUAL SUMMARY'!$V$9,FC6,'ANNUAL SUMMARY'!$L$180)+SUMIFS('ANNUAL SUMMARY'!$AN$286,FR22,'ANNUAL SUMMARY'!$V$9,FC6,'ANNUAL SUMMARY'!$L$238)+SUMIFS('ANNUAL SUMMARY'!$AN$344,FR22,'ANNUAL SUMMARY'!$V$9,FC6,'ANNUAL SUMMARY'!$L$296)+SUMIFS('ANNUAL SUMMARY'!$AN$402,FR22,'ANNUAL SUMMARY'!$V$9,FC6,'ANNUAL SUMMARY'!$L$354)+SUMIFS('ANNUAL SUMMARY'!$AN$460,FR22,'ANNUAL SUMMARY'!$V$9,FC6,'ANNUAL SUMMARY'!$L$412)+SUMIFS('ANNUAL SUMMARY'!$AN$518,FR22,'ANNUAL SUMMARY'!$V$9,FC6,'ANNUAL SUMMARY'!$L$470)+SUMIFS('ANNUAL SUMMARY'!$AN$576,FR22,'ANNUAL SUMMARY'!$V$9,FC6,'ANNUAL SUMMARY'!$L$528)+SUMIFS('ANNUAL SUMMARY'!$AN$634,FR22,'ANNUAL SUMMARY'!$V$9,FC6,'ANNUAL SUMMARY'!$L$586)+SUMIFS('ANNUAL SUMMARY'!$AN$692,FR22,'ANNUAL SUMMARY'!$V$9,FC6,'ANNUAL SUMMARY'!$L$644)+SUMIFS('ANNUAL SUMMARY'!$CK$54,FR22,'ANNUAL SUMMARY'!$V$9,FC6,'ANNUAL SUMMARY'!$BI$6)+SUMIFS('ANNUAL SUMMARY'!$CK$112,FR22,'ANNUAL SUMMARY'!$V$9,FC6,'ANNUAL SUMMARY'!$BI$64)+SUMIFS('ANNUAL SUMMARY'!$CK$170,FR22,'ANNUAL SUMMARY'!$V$9,FC6,'ANNUAL SUMMARY'!$BI$122)+SUMIFS('ANNUAL SUMMARY'!$CK$228,FR22,'ANNUAL SUMMARY'!$V$9,FC6,'ANNUAL SUMMARY'!$BI$180)+SUMIFS('ANNUAL SUMMARY'!$CK$286,FR22,'ANNUAL SUMMARY'!$V$9,FC6,'ANNUAL SUMMARY'!$BI$238)+SUMIFS('ANNUAL SUMMARY'!$CK$344,FR22,'ANNUAL SUMMARY'!$V$9,FC6,'ANNUAL SUMMARY'!$BI$296)+SUMIFS('ANNUAL SUMMARY'!$CK$402,FR22,'ANNUAL SUMMARY'!$V$9,FC6,'ANNUAL SUMMARY'!$BI$354)+SUMIFS('ANNUAL SUMMARY'!$CK$460,FR22,'ANNUAL SUMMARY'!$V$9,FC6,'ANNUAL SUMMARY'!$BI$412)+SUMIFS('ANNUAL SUMMARY'!$CK$518,FR22,'ANNUAL SUMMARY'!$V$9,FC6,'ANNUAL SUMMARY'!$BI$470)+SUMIFS('ANNUAL SUMMARY'!$CK$576,FR22,'ANNUAL SUMMARY'!$V$9,FC6,'ANNUAL SUMMARY'!$BI$528)+SUMIFS('ANNUAL SUMMARY'!$CK$634,FR22,'ANNUAL SUMMARY'!$V$9,FC6,'ANNUAL SUMMARY'!$BI$586)+SUMIFS('ANNUAL SUMMARY'!$CK$692,FR22,'ANNUAL SUMMARY'!$V$9,FC6,'ANNUAL SUMMARY'!$BI$644)+SUMIFS('ANNUAL SUMMARY'!$EJ$54,FR22,'ANNUAL SUMMARY'!$V$9,FC6,'ANNUAL SUMMARY'!$DH$6)+SUMIFS('ANNUAL SUMMARY'!$EJ$112,FR22,'ANNUAL SUMMARY'!$V$9,FC6,'ANNUAL SUMMARY'!$DH$64)+SUMIFS('ANNUAL SUMMARY'!$EJ$170,FR22,'ANNUAL SUMMARY'!$V$9,FC6,'ANNUAL SUMMARY'!$DH$122)+SUMIFS('ANNUAL SUMMARY'!$EJ$228,FR22,'ANNUAL SUMMARY'!$V$9,FC6,'ANNUAL SUMMARY'!$DH$180)+SUMIFS('ANNUAL SUMMARY'!$EJ$286,FR22,'ANNUAL SUMMARY'!$V$9,FC6,'ANNUAL SUMMARY'!$DH$238)+SUMIFS('ANNUAL SUMMARY'!$EJ$344,FR22,'ANNUAL SUMMARY'!$V$9,FC6,'ANNUAL SUMMARY'!$DH$296)+SUMIFS('ANNUAL SUMMARY'!$EJ$402,FR22,'ANNUAL SUMMARY'!$V$9,FC6,'ANNUAL SUMMARY'!$DH$354)+SUMIFS('ANNUAL SUMMARY'!$EJ$460,FR22,'ANNUAL SUMMARY'!$V$9,FC6,'ANNUAL SUMMARY'!$DH$412)+SUMIFS('ANNUAL SUMMARY'!$EJ$518,FR22,'ANNUAL SUMMARY'!$V$9,FC6,'ANNUAL SUMMARY'!$DH$470)+SUMIFS('ANNUAL SUMMARY'!$EJ$576,FR22,'ANNUAL SUMMARY'!$V$9,FC6,'ANNUAL SUMMARY'!$DH$528)+SUMIFS('ANNUAL SUMMARY'!$EJ$634,FR22,'ANNUAL SUMMARY'!$V$9,FC6,'ANNUAL SUMMARY'!$DH$586)+SUMIFS('ANNUAL SUMMARY'!$EJ$692,FR22,'ANNUAL SUMMARY'!$V$9,FC6,'ANNUAL SUMMARY'!$DH$644)+SUMIFS('ANNUAL SUMMARY'!$GG$54,FR22,'ANNUAL SUMMARY'!$V$9,FC6,'ANNUAL SUMMARY'!$FE$6)+SUMIFS('ANNUAL SUMMARY'!$GG$112,FR22,'ANNUAL SUMMARY'!$V$9,FC6,'ANNUAL SUMMARY'!$FE$64)+SUMIFS('ANNUAL SUMMARY'!$GG$170,FR22,'ANNUAL SUMMARY'!$V$9,FC6,'ANNUAL SUMMARY'!$FE$122)+SUMIFS('ANNUAL SUMMARY'!$GG$228,FR22,'ANNUAL SUMMARY'!$V$9,FC6,'ANNUAL SUMMARY'!$FE$180)+SUMIFS('ANNUAL SUMMARY'!$GG$286,FR22,'ANNUAL SUMMARY'!$V$9,FC6,'ANNUAL SUMMARY'!$FE$238)+SUMIFS('ANNUAL SUMMARY'!$GG$344,FR22,'ANNUAL SUMMARY'!$V$9,FC6,'ANNUAL SUMMARY'!$FE$296)+SUMIFS('ANNUAL SUMMARY'!$GG$402,FR22,'ANNUAL SUMMARY'!$V$9,FC6,'ANNUAL SUMMARY'!$FE$354)+SUMIFS('ANNUAL SUMMARY'!$GG$460,FR22,'ANNUAL SUMMARY'!$V$9,FC6,'ANNUAL SUMMARY'!$FE$412)+SUMIFS('ANNUAL SUMMARY'!$GG$518,FR22,'ANNUAL SUMMARY'!$V$9,FC6,'ANNUAL SUMMARY'!$FE$470)+SUMIFS('ANNUAL SUMMARY'!$GG$576,FR22,'ANNUAL SUMMARY'!$V$9,FC6,'ANNUAL SUMMARY'!$FE$528)+SUMIFS('ANNUAL SUMMARY'!$GG$634,FR22,'ANNUAL SUMMARY'!$V$9,FC6,'ANNUAL SUMMARY'!$FE$586)+SUMIFS('ANNUAL SUMMARY'!$GG$692,FR22,'ANNUAL SUMMARY'!$V$9,FC6,'ANNUAL SUMMARY'!$FE$644)</f>
        <v>0</v>
      </c>
      <c r="GF22" s="727"/>
      <c r="GG22" s="727"/>
      <c r="GH22" s="727"/>
      <c r="GI22" s="728">
        <f>SUMIFS('ANNUAL SUMMARY'!$AR$54,FR22,'ANNUAL SUMMARY'!$V$9,FC6,'ANNUAL SUMMARY'!$L$6)+SUMIFS('ANNUAL SUMMARY'!$AR$112,FR22,'ANNUAL SUMMARY'!$V$9,FC6,'ANNUAL SUMMARY'!$L$64)+SUMIFS('ANNUAL SUMMARY'!$AR$170,FR22,'ANNUAL SUMMARY'!$V$9,FC6,'ANNUAL SUMMARY'!$L$122)+SUMIFS('ANNUAL SUMMARY'!$AR$228,FR22,'ANNUAL SUMMARY'!$V$9,FC6,'ANNUAL SUMMARY'!$L$180)+SUMIFS('ANNUAL SUMMARY'!$AR$286,FR22,'ANNUAL SUMMARY'!$V$9,FC6,'ANNUAL SUMMARY'!$L$238)+SUMIFS('ANNUAL SUMMARY'!$AR$344,FR22,'ANNUAL SUMMARY'!$V$9,FC6,'ANNUAL SUMMARY'!$L$296)+SUMIFS('ANNUAL SUMMARY'!$AR$402,FR22,'ANNUAL SUMMARY'!$V$9,FC6,'ANNUAL SUMMARY'!$L$354)+SUMIFS('ANNUAL SUMMARY'!$AR$460,FR22,'ANNUAL SUMMARY'!$V$9,FC6,'ANNUAL SUMMARY'!$L$412)+SUMIFS('ANNUAL SUMMARY'!$AR$518,FR22,'ANNUAL SUMMARY'!$V$9,FC6,'ANNUAL SUMMARY'!$L$470)+SUMIFS('ANNUAL SUMMARY'!$AR$576,FR22,'ANNUAL SUMMARY'!$V$9,FC6,'ANNUAL SUMMARY'!$L$528)+SUMIFS('ANNUAL SUMMARY'!$AR$634,FR22,'ANNUAL SUMMARY'!$V$9,FC6,'ANNUAL SUMMARY'!$L$586)+SUMIFS('ANNUAL SUMMARY'!$AR$692,FR22,'ANNUAL SUMMARY'!$V$9,FC6,'ANNUAL SUMMARY'!$L$644)+SUMIFS('ANNUAL SUMMARY'!$CO$54,FR22,'ANNUAL SUMMARY'!$V$9,FC6,'ANNUAL SUMMARY'!$BI$6)+SUMIFS('ANNUAL SUMMARY'!$CO$112,FR22,'ANNUAL SUMMARY'!$V$9,FC6,'ANNUAL SUMMARY'!$BI$64)+SUMIFS('ANNUAL SUMMARY'!$CO$170,FR22,'ANNUAL SUMMARY'!$V$9,FC6,'ANNUAL SUMMARY'!$BI$122)+SUMIFS('ANNUAL SUMMARY'!$CO$228,FR22,'ANNUAL SUMMARY'!$V$9,FC6,'ANNUAL SUMMARY'!$BI$180)+SUMIFS('ANNUAL SUMMARY'!$CO$286,FR22,'ANNUAL SUMMARY'!$V$9,FC6,'ANNUAL SUMMARY'!$BI$238)+SUMIFS('ANNUAL SUMMARY'!$CO$344,FR22,'ANNUAL SUMMARY'!$V$9,FC6,'ANNUAL SUMMARY'!$BI$296)+SUMIFS('ANNUAL SUMMARY'!$CO$402,FR22,'ANNUAL SUMMARY'!$V$9,FC6,'ANNUAL SUMMARY'!$BI$354)+SUMIFS('ANNUAL SUMMARY'!$CO$460,FR22,'ANNUAL SUMMARY'!$V$9,FC6,'ANNUAL SUMMARY'!$BI$412)+SUMIFS('ANNUAL SUMMARY'!$CO$518,FR22,'ANNUAL SUMMARY'!$V$9,FC6,'ANNUAL SUMMARY'!$BI$470)+SUMIFS('ANNUAL SUMMARY'!$CO$576,FR22,'ANNUAL SUMMARY'!$V$9,FC6,'ANNUAL SUMMARY'!$BI$528)+SUMIFS('ANNUAL SUMMARY'!$CO$634,FR22,'ANNUAL SUMMARY'!$V$9,FC6,'ANNUAL SUMMARY'!$BI$586)+SUMIFS('ANNUAL SUMMARY'!$CO$692,FR22,'ANNUAL SUMMARY'!$V$9,FC6,'ANNUAL SUMMARY'!$BI$644)+SUMIFS('ANNUAL SUMMARY'!$EN$54,FR22,'ANNUAL SUMMARY'!$V$9,FC6,'ANNUAL SUMMARY'!$DH$6)+SUMIFS('ANNUAL SUMMARY'!$EN$112,FR22,'ANNUAL SUMMARY'!$V$9,FC6,'ANNUAL SUMMARY'!$DH$64)+SUMIFS('ANNUAL SUMMARY'!$EN$170,FR22,'ANNUAL SUMMARY'!$V$9,FC6,'ANNUAL SUMMARY'!$DH$122)+SUMIFS('ANNUAL SUMMARY'!$EN$228,FR22,'ANNUAL SUMMARY'!$V$9,FC6,'ANNUAL SUMMARY'!$DH$180)+SUMIFS('ANNUAL SUMMARY'!$EN$286,FR22,'ANNUAL SUMMARY'!$V$9,FC6,'ANNUAL SUMMARY'!$DH$238)+SUMIFS('ANNUAL SUMMARY'!$EN$344,FR22,'ANNUAL SUMMARY'!$V$9,FC6,'ANNUAL SUMMARY'!$DH$296)+SUMIFS('ANNUAL SUMMARY'!$EN$402,FR22,'ANNUAL SUMMARY'!$V$9,FC6,'ANNUAL SUMMARY'!$DH$354)+SUMIFS('ANNUAL SUMMARY'!$EN$460,FR22,'ANNUAL SUMMARY'!$V$9,FC6,'ANNUAL SUMMARY'!$DH$412)+SUMIFS('ANNUAL SUMMARY'!$EN$518,FR22,'ANNUAL SUMMARY'!$V$9,FC6,'ANNUAL SUMMARY'!$DH$470)+SUMIFS('ANNUAL SUMMARY'!$EN$576,FR22,'ANNUAL SUMMARY'!$V$9,FC6,'ANNUAL SUMMARY'!$DH$528)+SUMIFS('ANNUAL SUMMARY'!$EN$634,FR22,'ANNUAL SUMMARY'!$V$9,FC6,'ANNUAL SUMMARY'!$DH$586)+SUMIFS('ANNUAL SUMMARY'!$EN$692,FR22,'ANNUAL SUMMARY'!$V$9,FC6,'ANNUAL SUMMARY'!$DH$644)+SUMIFS('ANNUAL SUMMARY'!$GK$54,FR22,'ANNUAL SUMMARY'!$V$9,FC6,'ANNUAL SUMMARY'!$FE$6)+SUMIFS('ANNUAL SUMMARY'!$GK$112,FR22,'ANNUAL SUMMARY'!$V$9,FC6,'ANNUAL SUMMARY'!$FE$64)+SUMIFS('ANNUAL SUMMARY'!$GK$170,FR22,'ANNUAL SUMMARY'!$V$9,FC6,'ANNUAL SUMMARY'!$FE$122)+SUMIFS('ANNUAL SUMMARY'!$GK$228,FR22,'ANNUAL SUMMARY'!$V$9,FC6,'ANNUAL SUMMARY'!$FE$180)+SUMIFS('ANNUAL SUMMARY'!$GK$286,FR22,'ANNUAL SUMMARY'!$V$9,FC6,'ANNUAL SUMMARY'!$FE$238)+SUMIFS('ANNUAL SUMMARY'!$GK$344,FR22,'ANNUAL SUMMARY'!$V$9,FC6,'ANNUAL SUMMARY'!$FE$296)+SUMIFS('ANNUAL SUMMARY'!$GK$402,FR22,'ANNUAL SUMMARY'!$V$9,FC6,'ANNUAL SUMMARY'!$FE$354)+SUMIFS('ANNUAL SUMMARY'!$GK$460,FR22,'ANNUAL SUMMARY'!$V$9,FC6,'ANNUAL SUMMARY'!$FE$412)+SUMIFS('ANNUAL SUMMARY'!$GK$518,FR22,'ANNUAL SUMMARY'!$V$9,FC6,'ANNUAL SUMMARY'!$FE$470)+SUMIFS('ANNUAL SUMMARY'!$GK$576,FR22,'ANNUAL SUMMARY'!$V$9,FC6,'ANNUAL SUMMARY'!$FE$528)+SUMIFS('ANNUAL SUMMARY'!$GK$634,FR22,'ANNUAL SUMMARY'!$V$9,FC6,'ANNUAL SUMMARY'!$FE$586)+SUMIFS('ANNUAL SUMMARY'!$GK$692,FR22,'ANNUAL SUMMARY'!$V$9,FC6,'ANNUAL SUMMARY'!$FE$644)</f>
        <v>0</v>
      </c>
      <c r="GJ22" s="728"/>
      <c r="GK22" s="728"/>
      <c r="GL22" s="728">
        <f>SUMIFS('ANNUAL SUMMARY'!$AU$54,FR22,'ANNUAL SUMMARY'!$V$9,FC6,'ANNUAL SUMMARY'!$L$6)+SUMIFS('ANNUAL SUMMARY'!$AU$112,FR22,'ANNUAL SUMMARY'!$V$9,FC6,'ANNUAL SUMMARY'!$L$64)+SUMIFS('ANNUAL SUMMARY'!$AU$170,FR22,'ANNUAL SUMMARY'!$V$9,FC6,'ANNUAL SUMMARY'!$L$122)+SUMIFS('ANNUAL SUMMARY'!$AU$228,FR22,'ANNUAL SUMMARY'!$V$9,FC6,'ANNUAL SUMMARY'!$L$180)+SUMIFS('ANNUAL SUMMARY'!$AU$286,FR22,'ANNUAL SUMMARY'!$V$9,FC6,'ANNUAL SUMMARY'!$L$238)+SUMIFS('ANNUAL SUMMARY'!$AU$344,FR22,'ANNUAL SUMMARY'!$V$9,FC6,'ANNUAL SUMMARY'!$L$296)+SUMIFS('ANNUAL SUMMARY'!$AU$402,FR22,'ANNUAL SUMMARY'!$V$9,FC6,'ANNUAL SUMMARY'!$L$354)+SUMIFS('ANNUAL SUMMARY'!$AU$460,FR22,'ANNUAL SUMMARY'!$V$9,FC6,'ANNUAL SUMMARY'!$L$412)+SUMIFS('ANNUAL SUMMARY'!$AU$518,FR22,'ANNUAL SUMMARY'!$V$9,FC6,'ANNUAL SUMMARY'!$L$470)+SUMIFS('ANNUAL SUMMARY'!$AU$576,FR22,'ANNUAL SUMMARY'!$V$9,FC6,'ANNUAL SUMMARY'!$L$528)+SUMIFS('ANNUAL SUMMARY'!$AU$634,FR22,'ANNUAL SUMMARY'!$V$9,FC6,'ANNUAL SUMMARY'!$L$586)+SUMIFS('ANNUAL SUMMARY'!$AU$692,FR22,'ANNUAL SUMMARY'!$V$9,FC6,'ANNUAL SUMMARY'!$L$644)+SUMIFS('ANNUAL SUMMARY'!$CR$54,FR22,'ANNUAL SUMMARY'!$V$9,FC6,'ANNUAL SUMMARY'!$BI$6)+SUMIFS('ANNUAL SUMMARY'!$CR$112,FR22,'ANNUAL SUMMARY'!$V$9,FC6,'ANNUAL SUMMARY'!$BI$64)+SUMIFS('ANNUAL SUMMARY'!$CR$170,FR22,'ANNUAL SUMMARY'!$V$9,FC6,'ANNUAL SUMMARY'!$BI$122)+SUMIFS('ANNUAL SUMMARY'!$CR$228,FR22,'ANNUAL SUMMARY'!$V$9,FC6,'ANNUAL SUMMARY'!$BI$180)+SUMIFS('ANNUAL SUMMARY'!$CR$286,FR22,'ANNUAL SUMMARY'!$V$9,FC6,'ANNUAL SUMMARY'!$BI$238)+SUMIFS('ANNUAL SUMMARY'!$CR$344,FR22,'ANNUAL SUMMARY'!$V$9,FC6,'ANNUAL SUMMARY'!$BI$296)+SUMIFS('ANNUAL SUMMARY'!$CR$402,FR22,'ANNUAL SUMMARY'!$V$9,FC6,'ANNUAL SUMMARY'!$BI$354)+SUMIFS('ANNUAL SUMMARY'!$CR$460,FR22,'ANNUAL SUMMARY'!$V$9,FC6,'ANNUAL SUMMARY'!$BI$412)+SUMIFS('ANNUAL SUMMARY'!$CR$518,FR22,'ANNUAL SUMMARY'!$V$9,FC6,'ANNUAL SUMMARY'!$BI$470)+SUMIFS('ANNUAL SUMMARY'!$CR$576,FR22,'ANNUAL SUMMARY'!$V$9,FC6,'ANNUAL SUMMARY'!$BI$528)+SUMIFS('ANNUAL SUMMARY'!$CR$634,FR22,'ANNUAL SUMMARY'!$V$9,FC6,'ANNUAL SUMMARY'!$BI$586)+SUMIFS('ANNUAL SUMMARY'!$CR$692,FR22,'ANNUAL SUMMARY'!$V$9,FC6,'ANNUAL SUMMARY'!$BI$644)+SUMIFS('ANNUAL SUMMARY'!$EQ$54,FR22,'ANNUAL SUMMARY'!$V$9,FC6,'ANNUAL SUMMARY'!$DH$6)+SUMIFS('ANNUAL SUMMARY'!$EQ$112,FR22,'ANNUAL SUMMARY'!$V$9,FC6,'ANNUAL SUMMARY'!$DH$64)+SUMIFS('ANNUAL SUMMARY'!$EQ$170,FR22,'ANNUAL SUMMARY'!$V$9,FC6,'ANNUAL SUMMARY'!$DH$122)+SUMIFS('ANNUAL SUMMARY'!$EQ$228,FR22,'ANNUAL SUMMARY'!$V$9,FC6,'ANNUAL SUMMARY'!$DH$180)+SUMIFS('ANNUAL SUMMARY'!$EQ$286,FR22,'ANNUAL SUMMARY'!$V$9,FC6,'ANNUAL SUMMARY'!$DH$238)+SUMIFS('ANNUAL SUMMARY'!$EQ$344,FR22,'ANNUAL SUMMARY'!$V$9,FC6,'ANNUAL SUMMARY'!$DH$296)+SUMIFS('ANNUAL SUMMARY'!$EQ$402,FR22,'ANNUAL SUMMARY'!$V$9,FC6,'ANNUAL SUMMARY'!$DH$354)+SUMIFS('ANNUAL SUMMARY'!$EQ$460,FR22,'ANNUAL SUMMARY'!$V$9,FC6,'ANNUAL SUMMARY'!$DH$412)+SUMIFS('ANNUAL SUMMARY'!$EQ$518,FR22,'ANNUAL SUMMARY'!$V$9,FC6,'ANNUAL SUMMARY'!$DH$470)+SUMIFS('ANNUAL SUMMARY'!$EQ$576,FR22,'ANNUAL SUMMARY'!$V$9,FC6,'ANNUAL SUMMARY'!$DH$528)+SUMIFS('ANNUAL SUMMARY'!$EQ$634,FR22,'ANNUAL SUMMARY'!$V$9,FC6,'ANNUAL SUMMARY'!$DH$586)+SUMIFS('ANNUAL SUMMARY'!$EQ$692,FR22,'ANNUAL SUMMARY'!$V$9,FC6,'ANNUAL SUMMARY'!$DH$644)+SUMIFS('ANNUAL SUMMARY'!$GN$54,FR22,'ANNUAL SUMMARY'!$V$9,FC6,'ANNUAL SUMMARY'!$FE$6)+SUMIFS('ANNUAL SUMMARY'!$GN$112,FR22,'ANNUAL SUMMARY'!$V$9,FC6,'ANNUAL SUMMARY'!$FE$64)+SUMIFS('ANNUAL SUMMARY'!$GN$170,FR22,'ANNUAL SUMMARY'!$V$9,FC6,'ANNUAL SUMMARY'!$FE$122)+SUMIFS('ANNUAL SUMMARY'!$GN$228,FR22,'ANNUAL SUMMARY'!$V$9,FC6,'ANNUAL SUMMARY'!$FE$180)+SUMIFS('ANNUAL SUMMARY'!$GN$286,FR22,'ANNUAL SUMMARY'!$V$9,FC6,'ANNUAL SUMMARY'!$FE$238)+SUMIFS('ANNUAL SUMMARY'!$GN$344,FR22,'ANNUAL SUMMARY'!$V$9,FC6,'ANNUAL SUMMARY'!$FE$296)+SUMIFS('ANNUAL SUMMARY'!$GN$402,FR22,'ANNUAL SUMMARY'!$V$9,FC6,'ANNUAL SUMMARY'!$FE$354)+SUMIFS('ANNUAL SUMMARY'!$GN$460,FR22,'ANNUAL SUMMARY'!$V$9,FC6,'ANNUAL SUMMARY'!$FE$412)+SUMIFS('ANNUAL SUMMARY'!$GN$518,FR22,'ANNUAL SUMMARY'!$V$9,FC6,'ANNUAL SUMMARY'!$FE$470)+SUMIFS('ANNUAL SUMMARY'!$GN$576,FR22,'ANNUAL SUMMARY'!$V$9,FC6,'ANNUAL SUMMARY'!$FE$528)+SUMIFS('ANNUAL SUMMARY'!$GN$634,FR22,'ANNUAL SUMMARY'!$V$9,FC6,'ANNUAL SUMMARY'!$FE$586)+SUMIFS('ANNUAL SUMMARY'!$GN$692,FR22,'ANNUAL SUMMARY'!$V$9,FC6,'ANNUAL SUMMARY'!$FE$644)</f>
        <v>0</v>
      </c>
      <c r="GM22" s="728"/>
      <c r="GN22" s="728"/>
      <c r="GO22" s="1263"/>
    </row>
    <row r="23" spans="1:197" ht="9.75" customHeight="1" x14ac:dyDescent="0.25">
      <c r="A23" s="154"/>
      <c r="B23" s="798" t="str">
        <f>'ANNUAL SUMMARY'!$C$27</f>
        <v>PIC</v>
      </c>
      <c r="C23" s="730"/>
      <c r="D23" s="730"/>
      <c r="E23" s="730"/>
      <c r="F23" s="792">
        <f>SUMIF('ANNUAL SUMMARY'!$FE$622,K6,'ANNUAL SUMMARY'!$FA$643)+SUMIF('ANNUAL SUMMARY'!$DH$622,K6,'ANNUAL SUMMARY'!$DD$643)+SUMIF('ANNUAL SUMMARY'!$BI$622,K6,'ANNUAL SUMMARY'!$BE$643)+SUMIF('ANNUAL SUMMARY'!$L$622,K6,'ANNUAL SUMMARY'!$H$643)+SUMIF('ANNUAL SUMMARY'!$FE$566,K6,'ANNUAL SUMMARY'!$FA$587)+SUMIF('ANNUAL SUMMARY'!$DH$566,K6,'ANNUAL SUMMARY'!$DD$587)+SUMIF('ANNUAL SUMMARY'!$BI$566,K6,'ANNUAL SUMMARY'!$BE$587)+SUMIF('ANNUAL SUMMARY'!$L$566,K6,'ANNUAL SUMMARY'!$H$587)+SUMIF('ANNUAL SUMMARY'!$FE$510,K6,'ANNUAL SUMMARY'!$FA$531)+SUMIF('ANNUAL SUMMARY'!$DH$510,K6,'ANNUAL SUMMARY'!$DD$531)+SUMIF('ANNUAL SUMMARY'!$BI$510,K6,'ANNUAL SUMMARY'!$BE$531)+SUMIF('ANNUAL SUMMARY'!$L$510,K6,'ANNUAL SUMMARY'!$H$531)+SUMIF('ANNUAL SUMMARY'!$FE$454,K6,'ANNUAL SUMMARY'!$FA$475)+SUMIF('ANNUAL SUMMARY'!$DH$454,K6,'ANNUAL SUMMARY'!$DD$475)+SUMIF('ANNUAL SUMMARY'!$BI$454,K6,'ANNUAL SUMMARY'!$BE$475)+SUMIF('ANNUAL SUMMARY'!$L$454,K6,'ANNUAL SUMMARY'!$H$475)+SUMIF('ANNUAL SUMMARY'!$FE$398,K6,'ANNUAL SUMMARY'!$FA$419)+SUMIF('ANNUAL SUMMARY'!$DH$398,K6,'ANNUAL SUMMARY'!$DD$419)+SUMIF('ANNUAL SUMMARY'!$BI$398,K6,'ANNUAL SUMMARY'!$BE$419)+SUMIF('ANNUAL SUMMARY'!$L$398,K6,'ANNUAL SUMMARY'!$H$419)+SUMIF('ANNUAL SUMMARY'!$FE$342,K6,'ANNUAL SUMMARY'!$FA$363)+SUMIF('ANNUAL SUMMARY'!$DH$342,K6,'ANNUAL SUMMARY'!$DD$363)+SUMIF('ANNUAL SUMMARY'!$BI$342,K6,'ANNUAL SUMMARY'!$BE$363)+SUMIF('ANNUAL SUMMARY'!$L$342,K6,'ANNUAL SUMMARY'!$H$363)+SUMIF('ANNUAL SUMMARY'!$FE$286,K6,'ANNUAL SUMMARY'!$FA$307)+SUMIF('ANNUAL SUMMARY'!$DH$286,K6,'ANNUAL SUMMARY'!$DD$307)+SUMIF('ANNUAL SUMMARY'!$BI$286,K6,'ANNUAL SUMMARY'!$BE$307)+SUMIF('ANNUAL SUMMARY'!$L$286,K6,'ANNUAL SUMMARY'!$H$307)+SUMIF('ANNUAL SUMMARY'!$FE$230,K6,'ANNUAL SUMMARY'!$FA$251)+SUMIF('ANNUAL SUMMARY'!$DH$230,K6,'ANNUAL SUMMARY'!$DD$251)+SUMIF('ANNUAL SUMMARY'!$BI$230,K6,'ANNUAL SUMMARY'!$BE$251)+SUMIF('ANNUAL SUMMARY'!$L$230,K6,'ANNUAL SUMMARY'!$H$251)+SUMIF('ANNUAL SUMMARY'!$FE$174,K6,'ANNUAL SUMMARY'!$FA$195)+SUMIF('ANNUAL SUMMARY'!$DH$174,K6,'ANNUAL SUMMARY'!$DD$195)+SUMIF('ANNUAL SUMMARY'!$BI$174,K6,'ANNUAL SUMMARY'!$BE$195)+SUMIF('ANNUAL SUMMARY'!$L$174,K6,'ANNUAL SUMMARY'!$H$195)+SUMIF('ANNUAL SUMMARY'!$FE$118,K6,'ANNUAL SUMMARY'!$FA$139)+SUMIF('ANNUAL SUMMARY'!$DH$118,K6,'ANNUAL SUMMARY'!$DD$139)+SUMIF('ANNUAL SUMMARY'!$BI$118,K6,'ANNUAL SUMMARY'!$BE$139)+SUMIF('ANNUAL SUMMARY'!$L$118,K6,'ANNUAL SUMMARY'!$H$139)+SUMIF('ANNUAL SUMMARY'!$FE$62,K6,'ANNUAL SUMMARY'!$FA$83)+SUMIF('ANNUAL SUMMARY'!$DH$62,K6,'ANNUAL SUMMARY'!$DD$83)+SUMIF('ANNUAL SUMMARY'!$BI$62,K6,'ANNUAL SUMMARY'!$BE$83)+SUMIF('ANNUAL SUMMARY'!$L$62,K6,'ANNUAL SUMMARY'!$H$83)+SUMIF('ANNUAL SUMMARY'!$FE$6,K6,'ANNUAL SUMMARY'!$FA$27)+SUMIF('ANNUAL SUMMARY'!$DH$6,K6,'ANNUAL SUMMARY'!$DD$27)+SUMIF('ANNUAL SUMMARY'!$BI$6,K6,'ANNUAL SUMMARY'!$BE$27)+SUMIF('ANNUAL SUMMARY'!$L$6,K6,'ANNUAL SUMMARY'!$H$27)+SUMIF('PREVIOUS LOGS'!$K$6,K6,'PREVIOUS LOGS'!$F$23)+SUMIF('PREVIOUS LOGS'!$K$59,$K$6,'PREVIOUS LOGS'!$F$76)+SUMIF('PREVIOUS LOGS'!$K$112,K6,'PREVIOUS LOGS'!$F$129)+SUMIF('PREVIOUS LOGS'!$K$165,K6,'PREVIOUS LOGS'!$F$182)+SUMIF('PREVIOUS LOGS'!$K$218,K6,'PREVIOUS LOGS'!$F$235)+SUMIF('PREVIOUS LOGS'!$K$271,K6,'PREVIOUS LOGS'!$F$288)+SUMIF('PREVIOUS LOGS'!$K$324,K6,'PREVIOUS LOGS'!$F$341)+SUMIF('PREVIOUS LOGS'!$BH$6,K6,'PREVIOUS LOGS'!$BD$23)+SUMIF('PREVIOUS LOGS'!$BH$59,$K$6,'PREVIOUS LOGS'!$BD$76)+SUMIF('PREVIOUS LOGS'!$BH$112,K6,'PREVIOUS LOGS'!$BD$129)+SUMIF('PREVIOUS LOGS'!$BH$165,K6,'PREVIOUS LOGS'!$BD$182)+SUMIF('PREVIOUS LOGS'!$BH$218,K6,'PREVIOUS LOGS'!$BD$235)+SUMIF('PREVIOUS LOGS'!$BH$271,K6,'PREVIOUS LOGS'!$BD$288)+SUMIF('PREVIOUS LOGS'!$BH$324,K6,'PREVIOUS LOGS'!$BD$341)+SUMIF('PREVIOUS LOGS'!$DF$6,K6,'PREVIOUS LOGS'!$DB$23)+SUMIF('PREVIOUS LOGS'!$DF$59,$K$6,'PREVIOUS LOGS'!$DB$76)+SUMIF('PREVIOUS LOGS'!$DF$112,K6,'PREVIOUS LOGS'!$DB$129)+SUMIF('PREVIOUS LOGS'!$DF$165,K6,'PREVIOUS LOGS'!$DB$182)+SUMIF('PREVIOUS LOGS'!$DF$218,K6,'PREVIOUS LOGS'!$DB$235)+SUMIF('PREVIOUS LOGS'!$DF$271,K6,'PREVIOUS LOGS'!$DB$288)+SUMIF('PREVIOUS LOGS'!$DF$324,K6,'PREVIOUS LOGS'!$DB$341)+SUMIF('PREVIOUS LOGS'!$FC$6,K6,'PREVIOUS LOGS'!$EY$23)+SUMIF('PREVIOUS LOGS'!$FC$59,$K$6,'PREVIOUS LOGS'!$EY$76)+SUMIF('PREVIOUS LOGS'!$FC$112,K6,'PREVIOUS LOGS'!$EY$129)+SUMIF('PREVIOUS LOGS'!$FC$165,K6,'PREVIOUS LOGS'!$EY$182)+SUMIF('PREVIOUS LOGS'!$FC$218,K6,'PREVIOUS LOGS'!$EY$235)+SUMIF('PREVIOUS LOGS'!$FC$271,K6,'PREVIOUS LOGS'!$EY$288)+SUMIF('PREVIOUS LOGS'!$FC$324,K6,'PREVIOUS LOGS'!$EY$341)</f>
        <v>5</v>
      </c>
      <c r="G23" s="793"/>
      <c r="H23" s="793"/>
      <c r="I23" s="793"/>
      <c r="J23" s="793"/>
      <c r="K23" s="793"/>
      <c r="L23" s="794"/>
      <c r="M23" s="643"/>
      <c r="N23" s="729" t="str">
        <f>'ANNUAL SUMMARY'!$O$27</f>
        <v>DAY</v>
      </c>
      <c r="O23" s="862"/>
      <c r="P23" s="862"/>
      <c r="Q23" s="862"/>
      <c r="R23" s="863"/>
      <c r="S23" s="735">
        <f>SUMIF('ANNUAL SUMMARY'!$FE$622,K6,'ANNUAL SUMMARY'!$FM$643)+SUMIF('ANNUAL SUMMARY'!$DH$622,K6,'ANNUAL SUMMARY'!$DP$643)+SUMIF('ANNUAL SUMMARY'!$BI$622,K6,'ANNUAL SUMMARY'!$BQ$643)+SUMIF('ANNUAL SUMMARY'!$L$622,K6,'ANNUAL SUMMARY'!$T$643)+SUMIF('ANNUAL SUMMARY'!$FE$566,K6,'ANNUAL SUMMARY'!$FM$587)+SUMIF('ANNUAL SUMMARY'!$DH$566,K6,'ANNUAL SUMMARY'!$DP$587)+SUMIF('ANNUAL SUMMARY'!$BI$566,K6,'ANNUAL SUMMARY'!$BQ$587)+SUMIF('ANNUAL SUMMARY'!$L$566,K6,'ANNUAL SUMMARY'!$T$587)+SUMIF('ANNUAL SUMMARY'!$FE$510,K6,'ANNUAL SUMMARY'!$FM$531)+SUMIF('ANNUAL SUMMARY'!$DH$510,K6,'ANNUAL SUMMARY'!$DP$531)+SUMIF('ANNUAL SUMMARY'!$BI$510,K6,'ANNUAL SUMMARY'!$BQ$531)+SUMIF('ANNUAL SUMMARY'!$L$510,K6,'ANNUAL SUMMARY'!$T$531)+SUMIF('ANNUAL SUMMARY'!$FE$454,K6,'ANNUAL SUMMARY'!$FM$475)+SUMIF('ANNUAL SUMMARY'!$DH$454,K6,'ANNUAL SUMMARY'!$DP$475)+SUMIF('ANNUAL SUMMARY'!$BI$454,K6,'ANNUAL SUMMARY'!$BQ$475)+SUMIF('ANNUAL SUMMARY'!$L$454,K6,'ANNUAL SUMMARY'!$T$475)+SUMIF('ANNUAL SUMMARY'!$FE$398,K6,'ANNUAL SUMMARY'!$FM$419)+SUMIF('ANNUAL SUMMARY'!$DH$398,K6,'ANNUAL SUMMARY'!$DP$419)+SUMIF('ANNUAL SUMMARY'!$BI$398,K6,'ANNUAL SUMMARY'!$BQ$419)+SUMIF('ANNUAL SUMMARY'!$L$398,K6,'ANNUAL SUMMARY'!$T$419)+SUMIF('ANNUAL SUMMARY'!$FE$342,K6,'ANNUAL SUMMARY'!$FM$363)+SUMIF('ANNUAL SUMMARY'!$DH$342,K6,'ANNUAL SUMMARY'!$DP$363)+SUMIF('ANNUAL SUMMARY'!$BI$342,K6,'ANNUAL SUMMARY'!$BQ$363)+SUMIF('ANNUAL SUMMARY'!$L$342,K6,'ANNUAL SUMMARY'!$T$363)+SUMIF('ANNUAL SUMMARY'!$FE$286,K6,'ANNUAL SUMMARY'!$FM$307)+SUMIF('ANNUAL SUMMARY'!$DH$286,K6,'ANNUAL SUMMARY'!$DP$307)+SUMIF('ANNUAL SUMMARY'!$BI$286,K6,'ANNUAL SUMMARY'!$BQ$307)+SUMIF('ANNUAL SUMMARY'!$L$286,K6,'ANNUAL SUMMARY'!$T$307)+SUMIF('ANNUAL SUMMARY'!$FE$230,K6,'ANNUAL SUMMARY'!$FM$251)+SUMIF('ANNUAL SUMMARY'!$DH$230,K6,'ANNUAL SUMMARY'!$DP$251)+SUMIF('ANNUAL SUMMARY'!$BI$230,K6,'ANNUAL SUMMARY'!$BQ$251)+SUMIF('ANNUAL SUMMARY'!$L$230,K6,'ANNUAL SUMMARY'!$T$251)+SUMIF('ANNUAL SUMMARY'!$FE$174,K6,'ANNUAL SUMMARY'!$FM$195)+SUMIF('ANNUAL SUMMARY'!$DH$174,K6,'ANNUAL SUMMARY'!$DP$195)+SUMIF('ANNUAL SUMMARY'!$BI$174,K6,'ANNUAL SUMMARY'!$BQ$195)+SUMIF('ANNUAL SUMMARY'!$L$174,K6,'ANNUAL SUMMARY'!$T$195)+SUMIF('ANNUAL SUMMARY'!$FE$118,K6,'ANNUAL SUMMARY'!$FM$139)+SUMIF('ANNUAL SUMMARY'!$DH$118,K6,'ANNUAL SUMMARY'!$DP$139)+SUMIF('ANNUAL SUMMARY'!$BI$118,K6,'ANNUAL SUMMARY'!$BQ$139)+SUMIF('ANNUAL SUMMARY'!$L$118,K6,'ANNUAL SUMMARY'!$T$139)+SUMIF('ANNUAL SUMMARY'!$FE$62,K6,'ANNUAL SUMMARY'!$FM$83)+SUMIF('ANNUAL SUMMARY'!$DH$62,K6,'ANNUAL SUMMARY'!$DP$83)+SUMIF('ANNUAL SUMMARY'!$BI$62,K6,'ANNUAL SUMMARY'!$BQ$83)+SUMIF('ANNUAL SUMMARY'!$L$62,K6,'ANNUAL SUMMARY'!$T$83)+SUMIF('ANNUAL SUMMARY'!$FE$6,K6,'ANNUAL SUMMARY'!$FM$27)+SUMIF('ANNUAL SUMMARY'!$DH$6,K6,'ANNUAL SUMMARY'!$DP$27)+SUMIF('ANNUAL SUMMARY'!$BI$6,K6,'ANNUAL SUMMARY'!$BQ$27)+SUMIF('ANNUAL SUMMARY'!$L$6,K6,'ANNUAL SUMMARY'!$T$27)+SUMIF('PREVIOUS LOGS'!$K$6,K6,'PREVIOUS LOGS'!$S$23)+SUMIF('PREVIOUS LOGS'!$K$59,$K$6,'PREVIOUS LOGS'!$S$76)+SUMIF('PREVIOUS LOGS'!$K$112,K6,'PREVIOUS LOGS'!$S$129)+SUMIF('PREVIOUS LOGS'!$K$165,K6,'PREVIOUS LOGS'!$S$182)+SUMIF('PREVIOUS LOGS'!$K$218,K6,'PREVIOUS LOGS'!$S$235)+SUMIF('PREVIOUS LOGS'!$K$271,K6,'PREVIOUS LOGS'!$S$288)+SUMIF('PREVIOUS LOGS'!$K$324,K6,'PREVIOUS LOGS'!$S$341)+SUMIF('PREVIOUS LOGS'!$BH$6,K6,'PREVIOUS LOGS'!$BP$23)+SUMIF('PREVIOUS LOGS'!$BH$59,$K$6,'PREVIOUS LOGS'!$BP$76)+SUMIF('PREVIOUS LOGS'!$BH$112,K6,'PREVIOUS LOGS'!$BP$129)+SUMIF('PREVIOUS LOGS'!$BH$165,K6,'PREVIOUS LOGS'!$BP$182)+SUMIF('PREVIOUS LOGS'!$BH$218,K6,'PREVIOUS LOGS'!$BP$235)+SUMIF('PREVIOUS LOGS'!$BH$271,K6,'PREVIOUS LOGS'!$BP$288)+SUMIF('PREVIOUS LOGS'!$BH$324,K6,'PREVIOUS LOGS'!$BP$341)+SUMIF('PREVIOUS LOGS'!$DF$6,K6,'PREVIOUS LOGS'!$DN$23)+SUMIF('PREVIOUS LOGS'!$DF$59,$K$6,'PREVIOUS LOGS'!$DN$76)+SUMIF('PREVIOUS LOGS'!$DF$112,K6,'PREVIOUS LOGS'!$DN$129)+SUMIF('PREVIOUS LOGS'!$DF$165,K6,'PREVIOUS LOGS'!$DN$182)+SUMIF('PREVIOUS LOGS'!$DF$218,K6,'PREVIOUS LOGS'!$DN$235)+SUMIF('PREVIOUS LOGS'!$DF$271,K6,'PREVIOUS LOGS'!$DN$288)+SUMIF('PREVIOUS LOGS'!$DF$324,K6,'PREVIOUS LOGS'!$DN$341)+SUMIF('PREVIOUS LOGS'!$FC$6,K6,'PREVIOUS LOGS'!$FK$23)+SUMIF('PREVIOUS LOGS'!$FC$59,$K$6,'PREVIOUS LOGS'!$FK$76)+SUMIF('PREVIOUS LOGS'!$FC$112,K6,'PREVIOUS LOGS'!$FK$129)+SUMIF('PREVIOUS LOGS'!$FC$165,K6,'PREVIOUS LOGS'!$FK$182)+SUMIF('PREVIOUS LOGS'!$FC$218,K6,'PREVIOUS LOGS'!$FK$235)+SUMIF('PREVIOUS LOGS'!$FC$271,K6,'PREVIOUS LOGS'!$FK$288)+SUMIF('PREVIOUS LOGS'!$FC$324,K6,'PREVIOUS LOGS'!$FK$341)</f>
        <v>14</v>
      </c>
      <c r="T23" s="736"/>
      <c r="U23" s="736"/>
      <c r="V23" s="736"/>
      <c r="W23" s="736"/>
      <c r="X23" s="737"/>
      <c r="Y23" s="15"/>
      <c r="Z23" s="814"/>
      <c r="AA23" s="815"/>
      <c r="AB23" s="815"/>
      <c r="AC23" s="815"/>
      <c r="AD23" s="815"/>
      <c r="AE23" s="727"/>
      <c r="AF23" s="727"/>
      <c r="AG23" s="727"/>
      <c r="AH23" s="727"/>
      <c r="AI23" s="727"/>
      <c r="AJ23" s="727"/>
      <c r="AK23" s="727"/>
      <c r="AL23" s="727"/>
      <c r="AM23" s="727"/>
      <c r="AN23" s="727"/>
      <c r="AO23" s="727"/>
      <c r="AP23" s="727"/>
      <c r="AQ23" s="728"/>
      <c r="AR23" s="728"/>
      <c r="AS23" s="728"/>
      <c r="AT23" s="728"/>
      <c r="AU23" s="728"/>
      <c r="AV23" s="1260"/>
      <c r="AW23" s="1263"/>
      <c r="AX23" s="154"/>
      <c r="AY23" s="798" t="str">
        <f>'ANNUAL SUMMARY'!$C$27</f>
        <v>PIC</v>
      </c>
      <c r="AZ23" s="730"/>
      <c r="BA23" s="730"/>
      <c r="BB23" s="730"/>
      <c r="BC23" s="792">
        <f>SUMIF('ANNUAL SUMMARY'!$FE$622,BH6,'ANNUAL SUMMARY'!$FA$643)+SUMIF('ANNUAL SUMMARY'!$DH$622,BH6,'ANNUAL SUMMARY'!$DD$643)+SUMIF('ANNUAL SUMMARY'!$BI$622,BH6,'ANNUAL SUMMARY'!$BE$643)+SUMIF('ANNUAL SUMMARY'!$L$622,BH6,'ANNUAL SUMMARY'!$H$643)+SUMIF('ANNUAL SUMMARY'!$FE$566,BH6,'ANNUAL SUMMARY'!$FA$587)+SUMIF('ANNUAL SUMMARY'!$DH$566,BH6,'ANNUAL SUMMARY'!$DD$587)+SUMIF('ANNUAL SUMMARY'!$BI$566,BH6,'ANNUAL SUMMARY'!$BE$587)+SUMIF('ANNUAL SUMMARY'!$L$566,BH6,'ANNUAL SUMMARY'!$H$587)+SUMIF('ANNUAL SUMMARY'!$FE$510,BH6,'ANNUAL SUMMARY'!$FA$531)+SUMIF('ANNUAL SUMMARY'!$DH$510,BH6,'ANNUAL SUMMARY'!$DD$531)+SUMIF('ANNUAL SUMMARY'!$BI$510,BH6,'ANNUAL SUMMARY'!$BE$531)+SUMIF('ANNUAL SUMMARY'!$L$510,BH6,'ANNUAL SUMMARY'!$H$531)+SUMIF('ANNUAL SUMMARY'!$FE$454,BH6,'ANNUAL SUMMARY'!$FA$475)+SUMIF('ANNUAL SUMMARY'!$DH$454,BH6,'ANNUAL SUMMARY'!$DD$475)+SUMIF('ANNUAL SUMMARY'!$BI$454,BH6,'ANNUAL SUMMARY'!$BE$475)+SUMIF('ANNUAL SUMMARY'!$L$454,BH6,'ANNUAL SUMMARY'!$H$475)+SUMIF('ANNUAL SUMMARY'!$FE$398,BH6,'ANNUAL SUMMARY'!$FA$419)+SUMIF('ANNUAL SUMMARY'!$DH$398,BH6,'ANNUAL SUMMARY'!$DD$419)+SUMIF('ANNUAL SUMMARY'!$BI$398,BH6,'ANNUAL SUMMARY'!$BE$419)+SUMIF('ANNUAL SUMMARY'!$L$398,BH6,'ANNUAL SUMMARY'!$H$419)+SUMIF('ANNUAL SUMMARY'!$FE$342,BH6,'ANNUAL SUMMARY'!$FA$363)+SUMIF('ANNUAL SUMMARY'!$DH$342,BH6,'ANNUAL SUMMARY'!$DD$363)+SUMIF('ANNUAL SUMMARY'!$BI$342,BH6,'ANNUAL SUMMARY'!$BE$363)+SUMIF('ANNUAL SUMMARY'!$L$342,BH6,'ANNUAL SUMMARY'!$H$363)+SUMIF('ANNUAL SUMMARY'!$FE$286,BH6,'ANNUAL SUMMARY'!$FA$307)+SUMIF('ANNUAL SUMMARY'!$DH$286,BH6,'ANNUAL SUMMARY'!$DD$307)+SUMIF('ANNUAL SUMMARY'!$BI$286,BH6,'ANNUAL SUMMARY'!$BE$307)+SUMIF('ANNUAL SUMMARY'!$L$286,BH6,'ANNUAL SUMMARY'!$H$307)+SUMIF('ANNUAL SUMMARY'!$FE$230,BH6,'ANNUAL SUMMARY'!$FA$251)+SUMIF('ANNUAL SUMMARY'!$DH$230,BH6,'ANNUAL SUMMARY'!$DD$251)+SUMIF('ANNUAL SUMMARY'!$BI$230,BH6,'ANNUAL SUMMARY'!$BE$251)+SUMIF('ANNUAL SUMMARY'!$L$230,BH6,'ANNUAL SUMMARY'!$H$251)+SUMIF('ANNUAL SUMMARY'!$FE$174,BH6,'ANNUAL SUMMARY'!$FA$195)+SUMIF('ANNUAL SUMMARY'!$DH$174,BH6,'ANNUAL SUMMARY'!$DD$195)+SUMIF('ANNUAL SUMMARY'!$BI$174,BH6,'ANNUAL SUMMARY'!$BE$195)+SUMIF('ANNUAL SUMMARY'!$L$174,BH6,'ANNUAL SUMMARY'!$H$195)+SUMIF('ANNUAL SUMMARY'!$FE$118,BH6,'ANNUAL SUMMARY'!$FA$139)+SUMIF('ANNUAL SUMMARY'!$DH$118,BH6,'ANNUAL SUMMARY'!$DD$139)+SUMIF('ANNUAL SUMMARY'!$BI$118,BH6,'ANNUAL SUMMARY'!$BE$139)+SUMIF('ANNUAL SUMMARY'!$L$118,BH6,'ANNUAL SUMMARY'!$H$139)+SUMIF('ANNUAL SUMMARY'!$FE$62,BH6,'ANNUAL SUMMARY'!$FA$83)+SUMIF('ANNUAL SUMMARY'!$DH$62,BH6,'ANNUAL SUMMARY'!$DD$83)+SUMIF('ANNUAL SUMMARY'!$BI$62,BH6,'ANNUAL SUMMARY'!$BE$83)+SUMIF('ANNUAL SUMMARY'!$L$62,BH6,'ANNUAL SUMMARY'!$H$83)+SUMIF('ANNUAL SUMMARY'!$FE$6,BH6,'ANNUAL SUMMARY'!$FA$27)+SUMIF('ANNUAL SUMMARY'!$DH$6,BH6,'ANNUAL SUMMARY'!$DD$27)+SUMIF('ANNUAL SUMMARY'!$BI$6,BH6,'ANNUAL SUMMARY'!$BE$27)+SUMIF('ANNUAL SUMMARY'!$L$6,BH6,'ANNUAL SUMMARY'!$H$27)+SUMIF('PREVIOUS LOGS'!$K$6,BH6,'PREVIOUS LOGS'!$F$23)+SUMIF('PREVIOUS LOGS'!$K$59,$K$6,'PREVIOUS LOGS'!$F$76)+SUMIF('PREVIOUS LOGS'!$K$112,BH6,'PREVIOUS LOGS'!$F$129)+SUMIF('PREVIOUS LOGS'!$K$165,BH6,'PREVIOUS LOGS'!$F$182)+SUMIF('PREVIOUS LOGS'!$K$218,BH6,'PREVIOUS LOGS'!$F$235)+SUMIF('PREVIOUS LOGS'!$K$271,BH6,'PREVIOUS LOGS'!$F$288)+SUMIF('PREVIOUS LOGS'!$K$324,BH6,'PREVIOUS LOGS'!$F$341)+SUMIF('PREVIOUS LOGS'!$BH$6,BH6,'PREVIOUS LOGS'!$BD$23)+SUMIF('PREVIOUS LOGS'!$BH$59,$K$6,'PREVIOUS LOGS'!$BD$76)+SUMIF('PREVIOUS LOGS'!$BH$112,BH6,'PREVIOUS LOGS'!$BD$129)+SUMIF('PREVIOUS LOGS'!$BH$165,BH6,'PREVIOUS LOGS'!$BD$182)+SUMIF('PREVIOUS LOGS'!$BH$218,BH6,'PREVIOUS LOGS'!$BD$235)+SUMIF('PREVIOUS LOGS'!$BH$271,BH6,'PREVIOUS LOGS'!$BD$288)+SUMIF('PREVIOUS LOGS'!$BH$324,BH6,'PREVIOUS LOGS'!$BD$341)+SUMIF('PREVIOUS LOGS'!$DF$6,BH6,'PREVIOUS LOGS'!$DB$23)+SUMIF('PREVIOUS LOGS'!$DF$59,$K$6,'PREVIOUS LOGS'!$DB$76)+SUMIF('PREVIOUS LOGS'!$DF$112,BH6,'PREVIOUS LOGS'!$DB$129)+SUMIF('PREVIOUS LOGS'!$DF$165,BH6,'PREVIOUS LOGS'!$DB$182)+SUMIF('PREVIOUS LOGS'!$DF$218,BH6,'PREVIOUS LOGS'!$DB$235)+SUMIF('PREVIOUS LOGS'!$DF$271,BH6,'PREVIOUS LOGS'!$DB$288)+SUMIF('PREVIOUS LOGS'!$DF$324,BH6,'PREVIOUS LOGS'!$DB$341)+SUMIF('PREVIOUS LOGS'!$FC$6,BH6,'PREVIOUS LOGS'!$EY$23)+SUMIF('PREVIOUS LOGS'!$FC$59,$K$6,'PREVIOUS LOGS'!$EY$76)+SUMIF('PREVIOUS LOGS'!$FC$112,BH6,'PREVIOUS LOGS'!$EY$129)+SUMIF('PREVIOUS LOGS'!$FC$165,BH6,'PREVIOUS LOGS'!$EY$182)+SUMIF('PREVIOUS LOGS'!$FC$218,BH6,'PREVIOUS LOGS'!$EY$235)+SUMIF('PREVIOUS LOGS'!$FC$271,BH6,'PREVIOUS LOGS'!$EY$288)+SUMIF('PREVIOUS LOGS'!$FC$324,BH6,'PREVIOUS LOGS'!$EY$341)</f>
        <v>0</v>
      </c>
      <c r="BD23" s="793"/>
      <c r="BE23" s="793"/>
      <c r="BF23" s="793"/>
      <c r="BG23" s="793"/>
      <c r="BH23" s="793"/>
      <c r="BI23" s="794"/>
      <c r="BJ23" s="643"/>
      <c r="BK23" s="729" t="str">
        <f>'ANNUAL SUMMARY'!$O$27</f>
        <v>DAY</v>
      </c>
      <c r="BL23" s="862"/>
      <c r="BM23" s="862"/>
      <c r="BN23" s="862"/>
      <c r="BO23" s="863"/>
      <c r="BP23" s="735">
        <f>SUMIF('ANNUAL SUMMARY'!$FE$622,BH6,'ANNUAL SUMMARY'!$FM$643)+SUMIF('ANNUAL SUMMARY'!$DH$622,BH6,'ANNUAL SUMMARY'!$DP$643)+SUMIF('ANNUAL SUMMARY'!$BI$622,BH6,'ANNUAL SUMMARY'!$BQ$643)+SUMIF('ANNUAL SUMMARY'!$L$622,BH6,'ANNUAL SUMMARY'!$T$643)+SUMIF('ANNUAL SUMMARY'!$FE$566,BH6,'ANNUAL SUMMARY'!$FM$587)+SUMIF('ANNUAL SUMMARY'!$DH$566,BH6,'ANNUAL SUMMARY'!$DP$587)+SUMIF('ANNUAL SUMMARY'!$BI$566,BH6,'ANNUAL SUMMARY'!$BQ$587)+SUMIF('ANNUAL SUMMARY'!$L$566,BH6,'ANNUAL SUMMARY'!$T$587)+SUMIF('ANNUAL SUMMARY'!$FE$510,BH6,'ANNUAL SUMMARY'!$FM$531)+SUMIF('ANNUAL SUMMARY'!$DH$510,BH6,'ANNUAL SUMMARY'!$DP$531)+SUMIF('ANNUAL SUMMARY'!$BI$510,BH6,'ANNUAL SUMMARY'!$BQ$531)+SUMIF('ANNUAL SUMMARY'!$L$510,BH6,'ANNUAL SUMMARY'!$T$531)+SUMIF('ANNUAL SUMMARY'!$FE$454,BH6,'ANNUAL SUMMARY'!$FM$475)+SUMIF('ANNUAL SUMMARY'!$DH$454,BH6,'ANNUAL SUMMARY'!$DP$475)+SUMIF('ANNUAL SUMMARY'!$BI$454,BH6,'ANNUAL SUMMARY'!$BQ$475)+SUMIF('ANNUAL SUMMARY'!$L$454,BH6,'ANNUAL SUMMARY'!$T$475)+SUMIF('ANNUAL SUMMARY'!$FE$398,BH6,'ANNUAL SUMMARY'!$FM$419)+SUMIF('ANNUAL SUMMARY'!$DH$398,BH6,'ANNUAL SUMMARY'!$DP$419)+SUMIF('ANNUAL SUMMARY'!$BI$398,BH6,'ANNUAL SUMMARY'!$BQ$419)+SUMIF('ANNUAL SUMMARY'!$L$398,BH6,'ANNUAL SUMMARY'!$T$419)+SUMIF('ANNUAL SUMMARY'!$FE$342,BH6,'ANNUAL SUMMARY'!$FM$363)+SUMIF('ANNUAL SUMMARY'!$DH$342,BH6,'ANNUAL SUMMARY'!$DP$363)+SUMIF('ANNUAL SUMMARY'!$BI$342,BH6,'ANNUAL SUMMARY'!$BQ$363)+SUMIF('ANNUAL SUMMARY'!$L$342,BH6,'ANNUAL SUMMARY'!$T$363)+SUMIF('ANNUAL SUMMARY'!$FE$286,BH6,'ANNUAL SUMMARY'!$FM$307)+SUMIF('ANNUAL SUMMARY'!$DH$286,BH6,'ANNUAL SUMMARY'!$DP$307)+SUMIF('ANNUAL SUMMARY'!$BI$286,BH6,'ANNUAL SUMMARY'!$BQ$307)+SUMIF('ANNUAL SUMMARY'!$L$286,BH6,'ANNUAL SUMMARY'!$T$307)+SUMIF('ANNUAL SUMMARY'!$FE$230,BH6,'ANNUAL SUMMARY'!$FM$251)+SUMIF('ANNUAL SUMMARY'!$DH$230,BH6,'ANNUAL SUMMARY'!$DP$251)+SUMIF('ANNUAL SUMMARY'!$BI$230,BH6,'ANNUAL SUMMARY'!$BQ$251)+SUMIF('ANNUAL SUMMARY'!$L$230,BH6,'ANNUAL SUMMARY'!$T$251)+SUMIF('ANNUAL SUMMARY'!$FE$174,BH6,'ANNUAL SUMMARY'!$FM$195)+SUMIF('ANNUAL SUMMARY'!$DH$174,BH6,'ANNUAL SUMMARY'!$DP$195)+SUMIF('ANNUAL SUMMARY'!$BI$174,BH6,'ANNUAL SUMMARY'!$BQ$195)+SUMIF('ANNUAL SUMMARY'!$L$174,BH6,'ANNUAL SUMMARY'!$T$195)+SUMIF('ANNUAL SUMMARY'!$FE$118,BH6,'ANNUAL SUMMARY'!$FM$139)+SUMIF('ANNUAL SUMMARY'!$DH$118,BH6,'ANNUAL SUMMARY'!$DP$139)+SUMIF('ANNUAL SUMMARY'!$BI$118,BH6,'ANNUAL SUMMARY'!$BQ$139)+SUMIF('ANNUAL SUMMARY'!$L$118,BH6,'ANNUAL SUMMARY'!$T$139)+SUMIF('ANNUAL SUMMARY'!$FE$62,BH6,'ANNUAL SUMMARY'!$FM$83)+SUMIF('ANNUAL SUMMARY'!$DH$62,BH6,'ANNUAL SUMMARY'!$DP$83)+SUMIF('ANNUAL SUMMARY'!$BI$62,BH6,'ANNUAL SUMMARY'!$BQ$83)+SUMIF('ANNUAL SUMMARY'!$L$62,BH6,'ANNUAL SUMMARY'!$T$83)+SUMIF('ANNUAL SUMMARY'!$FE$6,BH6,'ANNUAL SUMMARY'!$FM$27)+SUMIF('ANNUAL SUMMARY'!$DH$6,BH6,'ANNUAL SUMMARY'!$DP$27)+SUMIF('ANNUAL SUMMARY'!$BI$6,BH6,'ANNUAL SUMMARY'!$BQ$27)+SUMIF('ANNUAL SUMMARY'!$L$6,BH6,'ANNUAL SUMMARY'!$T$27)+SUMIF('PREVIOUS LOGS'!$K$6,BH6,'PREVIOUS LOGS'!$S$23)+SUMIF('PREVIOUS LOGS'!$K$59,$K$6,'PREVIOUS LOGS'!$S$76)+SUMIF('PREVIOUS LOGS'!$K$112,BH6,'PREVIOUS LOGS'!$S$129)+SUMIF('PREVIOUS LOGS'!$K$165,BH6,'PREVIOUS LOGS'!$S$182)+SUMIF('PREVIOUS LOGS'!$K$218,BH6,'PREVIOUS LOGS'!$S$235)+SUMIF('PREVIOUS LOGS'!$K$271,BH6,'PREVIOUS LOGS'!$S$288)+SUMIF('PREVIOUS LOGS'!$K$324,BH6,'PREVIOUS LOGS'!$S$341)+SUMIF('PREVIOUS LOGS'!$BH$6,BH6,'PREVIOUS LOGS'!$BP$23)+SUMIF('PREVIOUS LOGS'!$BH$59,$K$6,'PREVIOUS LOGS'!$BP$76)+SUMIF('PREVIOUS LOGS'!$BH$112,BH6,'PREVIOUS LOGS'!$BP$129)+SUMIF('PREVIOUS LOGS'!$BH$165,BH6,'PREVIOUS LOGS'!$BP$182)+SUMIF('PREVIOUS LOGS'!$BH$218,BH6,'PREVIOUS LOGS'!$BP$235)+SUMIF('PREVIOUS LOGS'!$BH$271,BH6,'PREVIOUS LOGS'!$BP$288)+SUMIF('PREVIOUS LOGS'!$BH$324,BH6,'PREVIOUS LOGS'!$BP$341)+SUMIF('PREVIOUS LOGS'!$DF$6,BH6,'PREVIOUS LOGS'!$DN$23)+SUMIF('PREVIOUS LOGS'!$DF$59,$K$6,'PREVIOUS LOGS'!$DN$76)+SUMIF('PREVIOUS LOGS'!$DF$112,BH6,'PREVIOUS LOGS'!$DN$129)+SUMIF('PREVIOUS LOGS'!$DF$165,BH6,'PREVIOUS LOGS'!$DN$182)+SUMIF('PREVIOUS LOGS'!$DF$218,BH6,'PREVIOUS LOGS'!$DN$235)+SUMIF('PREVIOUS LOGS'!$DF$271,BH6,'PREVIOUS LOGS'!$DN$288)+SUMIF('PREVIOUS LOGS'!$DF$324,BH6,'PREVIOUS LOGS'!$DN$341)+SUMIF('PREVIOUS LOGS'!$FC$6,BH6,'PREVIOUS LOGS'!$FK$23)+SUMIF('PREVIOUS LOGS'!$FC$59,$K$6,'PREVIOUS LOGS'!$FK$76)+SUMIF('PREVIOUS LOGS'!$FC$112,BH6,'PREVIOUS LOGS'!$FK$129)+SUMIF('PREVIOUS LOGS'!$FC$165,BH6,'PREVIOUS LOGS'!$FK$182)+SUMIF('PREVIOUS LOGS'!$FC$218,BH6,'PREVIOUS LOGS'!$FK$235)+SUMIF('PREVIOUS LOGS'!$FC$271,BH6,'PREVIOUS LOGS'!$FK$288)+SUMIF('PREVIOUS LOGS'!$FC$324,BH6,'PREVIOUS LOGS'!$FK$341)</f>
        <v>0</v>
      </c>
      <c r="BQ23" s="736"/>
      <c r="BR23" s="736"/>
      <c r="BS23" s="736"/>
      <c r="BT23" s="736"/>
      <c r="BU23" s="737"/>
      <c r="BV23" s="15"/>
      <c r="BW23" s="814"/>
      <c r="BX23" s="815"/>
      <c r="BY23" s="815"/>
      <c r="BZ23" s="815"/>
      <c r="CA23" s="815"/>
      <c r="CB23" s="727"/>
      <c r="CC23" s="727"/>
      <c r="CD23" s="727"/>
      <c r="CE23" s="727"/>
      <c r="CF23" s="727"/>
      <c r="CG23" s="727"/>
      <c r="CH23" s="727"/>
      <c r="CI23" s="727"/>
      <c r="CJ23" s="727"/>
      <c r="CK23" s="727"/>
      <c r="CL23" s="727"/>
      <c r="CM23" s="727"/>
      <c r="CN23" s="728"/>
      <c r="CO23" s="728"/>
      <c r="CP23" s="728"/>
      <c r="CQ23" s="728"/>
      <c r="CR23" s="728"/>
      <c r="CS23" s="728"/>
      <c r="CT23" s="1263"/>
      <c r="CU23" s="1250"/>
      <c r="CV23" s="154"/>
      <c r="CW23" s="798" t="str">
        <f>'ANNUAL SUMMARY'!$C$27</f>
        <v>PIC</v>
      </c>
      <c r="CX23" s="730"/>
      <c r="CY23" s="730"/>
      <c r="CZ23" s="730"/>
      <c r="DA23" s="792">
        <f>SUMIF('ANNUAL SUMMARY'!$FE$622,DF6,'ANNUAL SUMMARY'!$FA$643)+SUMIF('ANNUAL SUMMARY'!$DH$622,DF6,'ANNUAL SUMMARY'!$DD$643)+SUMIF('ANNUAL SUMMARY'!$BI$622,DF6,'ANNUAL SUMMARY'!$BE$643)+SUMIF('ANNUAL SUMMARY'!$L$622,DF6,'ANNUAL SUMMARY'!$H$643)+SUMIF('ANNUAL SUMMARY'!$FE$566,DF6,'ANNUAL SUMMARY'!$FA$587)+SUMIF('ANNUAL SUMMARY'!$DH$566,DF6,'ANNUAL SUMMARY'!$DD$587)+SUMIF('ANNUAL SUMMARY'!$BI$566,DF6,'ANNUAL SUMMARY'!$BE$587)+SUMIF('ANNUAL SUMMARY'!$L$566,DF6,'ANNUAL SUMMARY'!$H$587)+SUMIF('ANNUAL SUMMARY'!$FE$510,DF6,'ANNUAL SUMMARY'!$FA$531)+SUMIF('ANNUAL SUMMARY'!$DH$510,DF6,'ANNUAL SUMMARY'!$DD$531)+SUMIF('ANNUAL SUMMARY'!$BI$510,DF6,'ANNUAL SUMMARY'!$BE$531)+SUMIF('ANNUAL SUMMARY'!$L$510,DF6,'ANNUAL SUMMARY'!$H$531)+SUMIF('ANNUAL SUMMARY'!$FE$454,DF6,'ANNUAL SUMMARY'!$FA$475)+SUMIF('ANNUAL SUMMARY'!$DH$454,DF6,'ANNUAL SUMMARY'!$DD$475)+SUMIF('ANNUAL SUMMARY'!$BI$454,DF6,'ANNUAL SUMMARY'!$BE$475)+SUMIF('ANNUAL SUMMARY'!$L$454,DF6,'ANNUAL SUMMARY'!$H$475)+SUMIF('ANNUAL SUMMARY'!$FE$398,DF6,'ANNUAL SUMMARY'!$FA$419)+SUMIF('ANNUAL SUMMARY'!$DH$398,DF6,'ANNUAL SUMMARY'!$DD$419)+SUMIF('ANNUAL SUMMARY'!$BI$398,DF6,'ANNUAL SUMMARY'!$BE$419)+SUMIF('ANNUAL SUMMARY'!$L$398,DF6,'ANNUAL SUMMARY'!$H$419)+SUMIF('ANNUAL SUMMARY'!$FE$342,DF6,'ANNUAL SUMMARY'!$FA$363)+SUMIF('ANNUAL SUMMARY'!$DH$342,DF6,'ANNUAL SUMMARY'!$DD$363)+SUMIF('ANNUAL SUMMARY'!$BI$342,DF6,'ANNUAL SUMMARY'!$BE$363)+SUMIF('ANNUAL SUMMARY'!$L$342,DF6,'ANNUAL SUMMARY'!$H$363)+SUMIF('ANNUAL SUMMARY'!$FE$286,DF6,'ANNUAL SUMMARY'!$FA$307)+SUMIF('ANNUAL SUMMARY'!$DH$286,DF6,'ANNUAL SUMMARY'!$DD$307)+SUMIF('ANNUAL SUMMARY'!$BI$286,DF6,'ANNUAL SUMMARY'!$BE$307)+SUMIF('ANNUAL SUMMARY'!$L$286,DF6,'ANNUAL SUMMARY'!$H$307)+SUMIF('ANNUAL SUMMARY'!$FE$230,DF6,'ANNUAL SUMMARY'!$FA$251)+SUMIF('ANNUAL SUMMARY'!$DH$230,DF6,'ANNUAL SUMMARY'!$DD$251)+SUMIF('ANNUAL SUMMARY'!$BI$230,DF6,'ANNUAL SUMMARY'!$BE$251)+SUMIF('ANNUAL SUMMARY'!$L$230,DF6,'ANNUAL SUMMARY'!$H$251)+SUMIF('ANNUAL SUMMARY'!$FE$174,DF6,'ANNUAL SUMMARY'!$FA$195)+SUMIF('ANNUAL SUMMARY'!$DH$174,DF6,'ANNUAL SUMMARY'!$DD$195)+SUMIF('ANNUAL SUMMARY'!$BI$174,DF6,'ANNUAL SUMMARY'!$BE$195)+SUMIF('ANNUAL SUMMARY'!$L$174,DF6,'ANNUAL SUMMARY'!$H$195)+SUMIF('ANNUAL SUMMARY'!$FE$118,DF6,'ANNUAL SUMMARY'!$FA$139)+SUMIF('ANNUAL SUMMARY'!$DH$118,DF6,'ANNUAL SUMMARY'!$DD$139)+SUMIF('ANNUAL SUMMARY'!$BI$118,DF6,'ANNUAL SUMMARY'!$BE$139)+SUMIF('ANNUAL SUMMARY'!$L$118,DF6,'ANNUAL SUMMARY'!$H$139)+SUMIF('ANNUAL SUMMARY'!$FE$62,DF6,'ANNUAL SUMMARY'!$FA$83)+SUMIF('ANNUAL SUMMARY'!$DH$62,DF6,'ANNUAL SUMMARY'!$DD$83)+SUMIF('ANNUAL SUMMARY'!$BI$62,DF6,'ANNUAL SUMMARY'!$BE$83)+SUMIF('ANNUAL SUMMARY'!$L$62,DF6,'ANNUAL SUMMARY'!$H$83)+SUMIF('ANNUAL SUMMARY'!$FE$6,DF6,'ANNUAL SUMMARY'!$FA$27)+SUMIF('ANNUAL SUMMARY'!$DH$6,DF6,'ANNUAL SUMMARY'!$DD$27)+SUMIF('ANNUAL SUMMARY'!$BI$6,DF6,'ANNUAL SUMMARY'!$BE$27)+SUMIF('ANNUAL SUMMARY'!$L$6,DF6,'ANNUAL SUMMARY'!$H$27)+SUMIF('PREVIOUS LOGS'!$K$6,DF6,'PREVIOUS LOGS'!$F$23)+SUMIF('PREVIOUS LOGS'!$K$59,$K$6,'PREVIOUS LOGS'!$F$76)+SUMIF('PREVIOUS LOGS'!$K$112,DF6,'PREVIOUS LOGS'!$F$129)+SUMIF('PREVIOUS LOGS'!$K$165,DF6,'PREVIOUS LOGS'!$F$182)+SUMIF('PREVIOUS LOGS'!$K$218,DF6,'PREVIOUS LOGS'!$F$235)+SUMIF('PREVIOUS LOGS'!$K$271,DF6,'PREVIOUS LOGS'!$F$288)+SUMIF('PREVIOUS LOGS'!$K$324,DF6,'PREVIOUS LOGS'!$F$341)+SUMIF('PREVIOUS LOGS'!$BH$6,DF6,'PREVIOUS LOGS'!$BD$23)+SUMIF('PREVIOUS LOGS'!$BH$59,$K$6,'PREVIOUS LOGS'!$BD$76)+SUMIF('PREVIOUS LOGS'!$BH$112,DF6,'PREVIOUS LOGS'!$BD$129)+SUMIF('PREVIOUS LOGS'!$BH$165,DF6,'PREVIOUS LOGS'!$BD$182)+SUMIF('PREVIOUS LOGS'!$BH$218,DF6,'PREVIOUS LOGS'!$BD$235)+SUMIF('PREVIOUS LOGS'!$BH$271,DF6,'PREVIOUS LOGS'!$BD$288)+SUMIF('PREVIOUS LOGS'!$BH$324,DF6,'PREVIOUS LOGS'!$BD$341)+SUMIF('PREVIOUS LOGS'!$DF$6,DF6,'PREVIOUS LOGS'!$DB$23)+SUMIF('PREVIOUS LOGS'!$DF$59,$K$6,'PREVIOUS LOGS'!$DB$76)+SUMIF('PREVIOUS LOGS'!$DF$112,DF6,'PREVIOUS LOGS'!$DB$129)+SUMIF('PREVIOUS LOGS'!$DF$165,DF6,'PREVIOUS LOGS'!$DB$182)+SUMIF('PREVIOUS LOGS'!$DF$218,DF6,'PREVIOUS LOGS'!$DB$235)+SUMIF('PREVIOUS LOGS'!$DF$271,DF6,'PREVIOUS LOGS'!$DB$288)+SUMIF('PREVIOUS LOGS'!$DF$324,DF6,'PREVIOUS LOGS'!$DB$341)+SUMIF('PREVIOUS LOGS'!$FC$6,DF6,'PREVIOUS LOGS'!$EY$23)+SUMIF('PREVIOUS LOGS'!$FC$59,$K$6,'PREVIOUS LOGS'!$EY$76)+SUMIF('PREVIOUS LOGS'!$FC$112,DF6,'PREVIOUS LOGS'!$EY$129)+SUMIF('PREVIOUS LOGS'!$FC$165,DF6,'PREVIOUS LOGS'!$EY$182)+SUMIF('PREVIOUS LOGS'!$FC$218,DF6,'PREVIOUS LOGS'!$EY$235)+SUMIF('PREVIOUS LOGS'!$FC$271,DF6,'PREVIOUS LOGS'!$EY$288)+SUMIF('PREVIOUS LOGS'!$FC$324,DF6,'PREVIOUS LOGS'!$EY$341)</f>
        <v>0</v>
      </c>
      <c r="DB23" s="793"/>
      <c r="DC23" s="793"/>
      <c r="DD23" s="793"/>
      <c r="DE23" s="793"/>
      <c r="DF23" s="793"/>
      <c r="DG23" s="794"/>
      <c r="DH23" s="643"/>
      <c r="DI23" s="729" t="str">
        <f>'ANNUAL SUMMARY'!$O$27</f>
        <v>DAY</v>
      </c>
      <c r="DJ23" s="862"/>
      <c r="DK23" s="862"/>
      <c r="DL23" s="862"/>
      <c r="DM23" s="863"/>
      <c r="DN23" s="735">
        <f>SUMIF('ANNUAL SUMMARY'!$FE$622,DF6,'ANNUAL SUMMARY'!$FM$643)+SUMIF('ANNUAL SUMMARY'!$DH$622,DF6,'ANNUAL SUMMARY'!$DP$643)+SUMIF('ANNUAL SUMMARY'!$BI$622,DF6,'ANNUAL SUMMARY'!$BQ$643)+SUMIF('ANNUAL SUMMARY'!$L$622,DF6,'ANNUAL SUMMARY'!$T$643)+SUMIF('ANNUAL SUMMARY'!$FE$566,DF6,'ANNUAL SUMMARY'!$FM$587)+SUMIF('ANNUAL SUMMARY'!$DH$566,DF6,'ANNUAL SUMMARY'!$DP$587)+SUMIF('ANNUAL SUMMARY'!$BI$566,DF6,'ANNUAL SUMMARY'!$BQ$587)+SUMIF('ANNUAL SUMMARY'!$L$566,DF6,'ANNUAL SUMMARY'!$T$587)+SUMIF('ANNUAL SUMMARY'!$FE$510,DF6,'ANNUAL SUMMARY'!$FM$531)+SUMIF('ANNUAL SUMMARY'!$DH$510,DF6,'ANNUAL SUMMARY'!$DP$531)+SUMIF('ANNUAL SUMMARY'!$BI$510,DF6,'ANNUAL SUMMARY'!$BQ$531)+SUMIF('ANNUAL SUMMARY'!$L$510,DF6,'ANNUAL SUMMARY'!$T$531)+SUMIF('ANNUAL SUMMARY'!$FE$454,DF6,'ANNUAL SUMMARY'!$FM$475)+SUMIF('ANNUAL SUMMARY'!$DH$454,DF6,'ANNUAL SUMMARY'!$DP$475)+SUMIF('ANNUAL SUMMARY'!$BI$454,DF6,'ANNUAL SUMMARY'!$BQ$475)+SUMIF('ANNUAL SUMMARY'!$L$454,DF6,'ANNUAL SUMMARY'!$T$475)+SUMIF('ANNUAL SUMMARY'!$FE$398,DF6,'ANNUAL SUMMARY'!$FM$419)+SUMIF('ANNUAL SUMMARY'!$DH$398,DF6,'ANNUAL SUMMARY'!$DP$419)+SUMIF('ANNUAL SUMMARY'!$BI$398,DF6,'ANNUAL SUMMARY'!$BQ$419)+SUMIF('ANNUAL SUMMARY'!$L$398,DF6,'ANNUAL SUMMARY'!$T$419)+SUMIF('ANNUAL SUMMARY'!$FE$342,DF6,'ANNUAL SUMMARY'!$FM$363)+SUMIF('ANNUAL SUMMARY'!$DH$342,DF6,'ANNUAL SUMMARY'!$DP$363)+SUMIF('ANNUAL SUMMARY'!$BI$342,DF6,'ANNUAL SUMMARY'!$BQ$363)+SUMIF('ANNUAL SUMMARY'!$L$342,DF6,'ANNUAL SUMMARY'!$T$363)+SUMIF('ANNUAL SUMMARY'!$FE$286,DF6,'ANNUAL SUMMARY'!$FM$307)+SUMIF('ANNUAL SUMMARY'!$DH$286,DF6,'ANNUAL SUMMARY'!$DP$307)+SUMIF('ANNUAL SUMMARY'!$BI$286,DF6,'ANNUAL SUMMARY'!$BQ$307)+SUMIF('ANNUAL SUMMARY'!$L$286,DF6,'ANNUAL SUMMARY'!$T$307)+SUMIF('ANNUAL SUMMARY'!$FE$230,DF6,'ANNUAL SUMMARY'!$FM$251)+SUMIF('ANNUAL SUMMARY'!$DH$230,DF6,'ANNUAL SUMMARY'!$DP$251)+SUMIF('ANNUAL SUMMARY'!$BI$230,DF6,'ANNUAL SUMMARY'!$BQ$251)+SUMIF('ANNUAL SUMMARY'!$L$230,DF6,'ANNUAL SUMMARY'!$T$251)+SUMIF('ANNUAL SUMMARY'!$FE$174,DF6,'ANNUAL SUMMARY'!$FM$195)+SUMIF('ANNUAL SUMMARY'!$DH$174,DF6,'ANNUAL SUMMARY'!$DP$195)+SUMIF('ANNUAL SUMMARY'!$BI$174,DF6,'ANNUAL SUMMARY'!$BQ$195)+SUMIF('ANNUAL SUMMARY'!$L$174,DF6,'ANNUAL SUMMARY'!$T$195)+SUMIF('ANNUAL SUMMARY'!$FE$118,DF6,'ANNUAL SUMMARY'!$FM$139)+SUMIF('ANNUAL SUMMARY'!$DH$118,DF6,'ANNUAL SUMMARY'!$DP$139)+SUMIF('ANNUAL SUMMARY'!$BI$118,DF6,'ANNUAL SUMMARY'!$BQ$139)+SUMIF('ANNUAL SUMMARY'!$L$118,DF6,'ANNUAL SUMMARY'!$T$139)+SUMIF('ANNUAL SUMMARY'!$FE$62,DF6,'ANNUAL SUMMARY'!$FM$83)+SUMIF('ANNUAL SUMMARY'!$DH$62,DF6,'ANNUAL SUMMARY'!$DP$83)+SUMIF('ANNUAL SUMMARY'!$BI$62,DF6,'ANNUAL SUMMARY'!$BQ$83)+SUMIF('ANNUAL SUMMARY'!$L$62,DF6,'ANNUAL SUMMARY'!$T$83)+SUMIF('ANNUAL SUMMARY'!$FE$6,DF6,'ANNUAL SUMMARY'!$FM$27)+SUMIF('ANNUAL SUMMARY'!$DH$6,DF6,'ANNUAL SUMMARY'!$DP$27)+SUMIF('ANNUAL SUMMARY'!$BI$6,DF6,'ANNUAL SUMMARY'!$BQ$27)+SUMIF('ANNUAL SUMMARY'!$L$6,DF6,'ANNUAL SUMMARY'!$T$27)+SUMIF('PREVIOUS LOGS'!$K$6,DF6,'PREVIOUS LOGS'!$S$23)+SUMIF('PREVIOUS LOGS'!$K$59,$K$6,'PREVIOUS LOGS'!$S$76)+SUMIF('PREVIOUS LOGS'!$K$112,DF6,'PREVIOUS LOGS'!$S$129)+SUMIF('PREVIOUS LOGS'!$K$165,DF6,'PREVIOUS LOGS'!$S$182)+SUMIF('PREVIOUS LOGS'!$K$218,DF6,'PREVIOUS LOGS'!$S$235)+SUMIF('PREVIOUS LOGS'!$K$271,DF6,'PREVIOUS LOGS'!$S$288)+SUMIF('PREVIOUS LOGS'!$K$324,DF6,'PREVIOUS LOGS'!$S$341)+SUMIF('PREVIOUS LOGS'!$BH$6,DF6,'PREVIOUS LOGS'!$BP$23)+SUMIF('PREVIOUS LOGS'!$BH$59,$K$6,'PREVIOUS LOGS'!$BP$76)+SUMIF('PREVIOUS LOGS'!$BH$112,DF6,'PREVIOUS LOGS'!$BP$129)+SUMIF('PREVIOUS LOGS'!$BH$165,DF6,'PREVIOUS LOGS'!$BP$182)+SUMIF('PREVIOUS LOGS'!$BH$218,DF6,'PREVIOUS LOGS'!$BP$235)+SUMIF('PREVIOUS LOGS'!$BH$271,DF6,'PREVIOUS LOGS'!$BP$288)+SUMIF('PREVIOUS LOGS'!$BH$324,DF6,'PREVIOUS LOGS'!$BP$341)+SUMIF('PREVIOUS LOGS'!$DF$6,DF6,'PREVIOUS LOGS'!$DN$23)+SUMIF('PREVIOUS LOGS'!$DF$59,$K$6,'PREVIOUS LOGS'!$DN$76)+SUMIF('PREVIOUS LOGS'!$DF$112,DF6,'PREVIOUS LOGS'!$DN$129)+SUMIF('PREVIOUS LOGS'!$DF$165,DF6,'PREVIOUS LOGS'!$DN$182)+SUMIF('PREVIOUS LOGS'!$DF$218,DF6,'PREVIOUS LOGS'!$DN$235)+SUMIF('PREVIOUS LOGS'!$DF$271,DF6,'PREVIOUS LOGS'!$DN$288)+SUMIF('PREVIOUS LOGS'!$DF$324,DF6,'PREVIOUS LOGS'!$DN$341)+SUMIF('PREVIOUS LOGS'!$FC$6,DF6,'PREVIOUS LOGS'!$FK$23)+SUMIF('PREVIOUS LOGS'!$FC$59,$K$6,'PREVIOUS LOGS'!$FK$76)+SUMIF('PREVIOUS LOGS'!$FC$112,DF6,'PREVIOUS LOGS'!$FK$129)+SUMIF('PREVIOUS LOGS'!$FC$165,DF6,'PREVIOUS LOGS'!$FK$182)+SUMIF('PREVIOUS LOGS'!$FC$218,DF6,'PREVIOUS LOGS'!$FK$235)+SUMIF('PREVIOUS LOGS'!$FC$271,DF6,'PREVIOUS LOGS'!$FK$288)+SUMIF('PREVIOUS LOGS'!$FC$324,DF6,'PREVIOUS LOGS'!$FK$341)</f>
        <v>0</v>
      </c>
      <c r="DO23" s="736"/>
      <c r="DP23" s="736"/>
      <c r="DQ23" s="736"/>
      <c r="DR23" s="736"/>
      <c r="DS23" s="737"/>
      <c r="DT23" s="15"/>
      <c r="DU23" s="814"/>
      <c r="DV23" s="815"/>
      <c r="DW23" s="815"/>
      <c r="DX23" s="815"/>
      <c r="DY23" s="815"/>
      <c r="DZ23" s="727"/>
      <c r="EA23" s="727"/>
      <c r="EB23" s="727"/>
      <c r="EC23" s="727"/>
      <c r="ED23" s="727"/>
      <c r="EE23" s="727"/>
      <c r="EF23" s="727"/>
      <c r="EG23" s="727"/>
      <c r="EH23" s="727"/>
      <c r="EI23" s="727"/>
      <c r="EJ23" s="727"/>
      <c r="EK23" s="727"/>
      <c r="EL23" s="728"/>
      <c r="EM23" s="728"/>
      <c r="EN23" s="728"/>
      <c r="EO23" s="728"/>
      <c r="EP23" s="728"/>
      <c r="EQ23" s="1260"/>
      <c r="ER23" s="1263"/>
      <c r="ES23" s="154"/>
      <c r="ET23" s="798" t="str">
        <f>'ANNUAL SUMMARY'!$C$27</f>
        <v>PIC</v>
      </c>
      <c r="EU23" s="730"/>
      <c r="EV23" s="730"/>
      <c r="EW23" s="730"/>
      <c r="EX23" s="792">
        <f>SUMIF('ANNUAL SUMMARY'!$FE$622,FC6,'ANNUAL SUMMARY'!$FA$643)+SUMIF('ANNUAL SUMMARY'!$DH$622,FC6,'ANNUAL SUMMARY'!$DD$643)+SUMIF('ANNUAL SUMMARY'!$BI$622,FC6,'ANNUAL SUMMARY'!$BE$643)+SUMIF('ANNUAL SUMMARY'!$L$622,FC6,'ANNUAL SUMMARY'!$H$643)+SUMIF('ANNUAL SUMMARY'!$FE$566,FC6,'ANNUAL SUMMARY'!$FA$587)+SUMIF('ANNUAL SUMMARY'!$DH$566,FC6,'ANNUAL SUMMARY'!$DD$587)+SUMIF('ANNUAL SUMMARY'!$BI$566,FC6,'ANNUAL SUMMARY'!$BE$587)+SUMIF('ANNUAL SUMMARY'!$L$566,FC6,'ANNUAL SUMMARY'!$H$587)+SUMIF('ANNUAL SUMMARY'!$FE$510,FC6,'ANNUAL SUMMARY'!$FA$531)+SUMIF('ANNUAL SUMMARY'!$DH$510,FC6,'ANNUAL SUMMARY'!$DD$531)+SUMIF('ANNUAL SUMMARY'!$BI$510,FC6,'ANNUAL SUMMARY'!$BE$531)+SUMIF('ANNUAL SUMMARY'!$L$510,FC6,'ANNUAL SUMMARY'!$H$531)+SUMIF('ANNUAL SUMMARY'!$FE$454,FC6,'ANNUAL SUMMARY'!$FA$475)+SUMIF('ANNUAL SUMMARY'!$DH$454,FC6,'ANNUAL SUMMARY'!$DD$475)+SUMIF('ANNUAL SUMMARY'!$BI$454,FC6,'ANNUAL SUMMARY'!$BE$475)+SUMIF('ANNUAL SUMMARY'!$L$454,FC6,'ANNUAL SUMMARY'!$H$475)+SUMIF('ANNUAL SUMMARY'!$FE$398,FC6,'ANNUAL SUMMARY'!$FA$419)+SUMIF('ANNUAL SUMMARY'!$DH$398,FC6,'ANNUAL SUMMARY'!$DD$419)+SUMIF('ANNUAL SUMMARY'!$BI$398,FC6,'ANNUAL SUMMARY'!$BE$419)+SUMIF('ANNUAL SUMMARY'!$L$398,FC6,'ANNUAL SUMMARY'!$H$419)+SUMIF('ANNUAL SUMMARY'!$FE$342,FC6,'ANNUAL SUMMARY'!$FA$363)+SUMIF('ANNUAL SUMMARY'!$DH$342,FC6,'ANNUAL SUMMARY'!$DD$363)+SUMIF('ANNUAL SUMMARY'!$BI$342,FC6,'ANNUAL SUMMARY'!$BE$363)+SUMIF('ANNUAL SUMMARY'!$L$342,FC6,'ANNUAL SUMMARY'!$H$363)+SUMIF('ANNUAL SUMMARY'!$FE$286,FC6,'ANNUAL SUMMARY'!$FA$307)+SUMIF('ANNUAL SUMMARY'!$DH$286,FC6,'ANNUAL SUMMARY'!$DD$307)+SUMIF('ANNUAL SUMMARY'!$BI$286,FC6,'ANNUAL SUMMARY'!$BE$307)+SUMIF('ANNUAL SUMMARY'!$L$286,FC6,'ANNUAL SUMMARY'!$H$307)+SUMIF('ANNUAL SUMMARY'!$FE$230,FC6,'ANNUAL SUMMARY'!$FA$251)+SUMIF('ANNUAL SUMMARY'!$DH$230,FC6,'ANNUAL SUMMARY'!$DD$251)+SUMIF('ANNUAL SUMMARY'!$BI$230,FC6,'ANNUAL SUMMARY'!$BE$251)+SUMIF('ANNUAL SUMMARY'!$L$230,FC6,'ANNUAL SUMMARY'!$H$251)+SUMIF('ANNUAL SUMMARY'!$FE$174,FC6,'ANNUAL SUMMARY'!$FA$195)+SUMIF('ANNUAL SUMMARY'!$DH$174,FC6,'ANNUAL SUMMARY'!$DD$195)+SUMIF('ANNUAL SUMMARY'!$BI$174,FC6,'ANNUAL SUMMARY'!$BE$195)+SUMIF('ANNUAL SUMMARY'!$L$174,FC6,'ANNUAL SUMMARY'!$H$195)+SUMIF('ANNUAL SUMMARY'!$FE$118,FC6,'ANNUAL SUMMARY'!$FA$139)+SUMIF('ANNUAL SUMMARY'!$DH$118,FC6,'ANNUAL SUMMARY'!$DD$139)+SUMIF('ANNUAL SUMMARY'!$BI$118,FC6,'ANNUAL SUMMARY'!$BE$139)+SUMIF('ANNUAL SUMMARY'!$L$118,FC6,'ANNUAL SUMMARY'!$H$139)+SUMIF('ANNUAL SUMMARY'!$FE$62,FC6,'ANNUAL SUMMARY'!$FA$83)+SUMIF('ANNUAL SUMMARY'!$DH$62,FC6,'ANNUAL SUMMARY'!$DD$83)+SUMIF('ANNUAL SUMMARY'!$BI$62,FC6,'ANNUAL SUMMARY'!$BE$83)+SUMIF('ANNUAL SUMMARY'!$L$62,FC6,'ANNUAL SUMMARY'!$H$83)+SUMIF('ANNUAL SUMMARY'!$FE$6,FC6,'ANNUAL SUMMARY'!$FA$27)+SUMIF('ANNUAL SUMMARY'!$DH$6,FC6,'ANNUAL SUMMARY'!$DD$27)+SUMIF('ANNUAL SUMMARY'!$BI$6,FC6,'ANNUAL SUMMARY'!$BE$27)+SUMIF('ANNUAL SUMMARY'!$L$6,FC6,'ANNUAL SUMMARY'!$H$27)+SUMIF('PREVIOUS LOGS'!$K$6,FC6,'PREVIOUS LOGS'!$F$23)+SUMIF('PREVIOUS LOGS'!$K$59,$K$6,'PREVIOUS LOGS'!$F$76)+SUMIF('PREVIOUS LOGS'!$K$112,FC6,'PREVIOUS LOGS'!$F$129)+SUMIF('PREVIOUS LOGS'!$K$165,FC6,'PREVIOUS LOGS'!$F$182)+SUMIF('PREVIOUS LOGS'!$K$218,FC6,'PREVIOUS LOGS'!$F$235)+SUMIF('PREVIOUS LOGS'!$K$271,FC6,'PREVIOUS LOGS'!$F$288)+SUMIF('PREVIOUS LOGS'!$K$324,FC6,'PREVIOUS LOGS'!$F$341)+SUMIF('PREVIOUS LOGS'!$BH$6,FC6,'PREVIOUS LOGS'!$BD$23)+SUMIF('PREVIOUS LOGS'!$BH$59,$K$6,'PREVIOUS LOGS'!$BD$76)+SUMIF('PREVIOUS LOGS'!$BH$112,FC6,'PREVIOUS LOGS'!$BD$129)+SUMIF('PREVIOUS LOGS'!$BH$165,FC6,'PREVIOUS LOGS'!$BD$182)+SUMIF('PREVIOUS LOGS'!$BH$218,FC6,'PREVIOUS LOGS'!$BD$235)+SUMIF('PREVIOUS LOGS'!$BH$271,FC6,'PREVIOUS LOGS'!$BD$288)+SUMIF('PREVIOUS LOGS'!$BH$324,FC6,'PREVIOUS LOGS'!$BD$341)+SUMIF('PREVIOUS LOGS'!$DF$6,FC6,'PREVIOUS LOGS'!$DB$23)+SUMIF('PREVIOUS LOGS'!$DF$59,$K$6,'PREVIOUS LOGS'!$DB$76)+SUMIF('PREVIOUS LOGS'!$DF$112,FC6,'PREVIOUS LOGS'!$DB$129)+SUMIF('PREVIOUS LOGS'!$DF$165,FC6,'PREVIOUS LOGS'!$DB$182)+SUMIF('PREVIOUS LOGS'!$DF$218,FC6,'PREVIOUS LOGS'!$DB$235)+SUMIF('PREVIOUS LOGS'!$DF$271,FC6,'PREVIOUS LOGS'!$DB$288)+SUMIF('PREVIOUS LOGS'!$DF$324,FC6,'PREVIOUS LOGS'!$DB$341)+SUMIF('PREVIOUS LOGS'!$FC$6,FC6,'PREVIOUS LOGS'!$EY$23)+SUMIF('PREVIOUS LOGS'!$FC$59,$K$6,'PREVIOUS LOGS'!$EY$76)+SUMIF('PREVIOUS LOGS'!$FC$112,FC6,'PREVIOUS LOGS'!$EY$129)+SUMIF('PREVIOUS LOGS'!$FC$165,FC6,'PREVIOUS LOGS'!$EY$182)+SUMIF('PREVIOUS LOGS'!$FC$218,FC6,'PREVIOUS LOGS'!$EY$235)+SUMIF('PREVIOUS LOGS'!$FC$271,FC6,'PREVIOUS LOGS'!$EY$288)+SUMIF('PREVIOUS LOGS'!$FC$324,FC6,'PREVIOUS LOGS'!$EY$341)</f>
        <v>0</v>
      </c>
      <c r="EY23" s="793"/>
      <c r="EZ23" s="793"/>
      <c r="FA23" s="793"/>
      <c r="FB23" s="793"/>
      <c r="FC23" s="793"/>
      <c r="FD23" s="794"/>
      <c r="FE23" s="643"/>
      <c r="FF23" s="729" t="str">
        <f>'ANNUAL SUMMARY'!$O$27</f>
        <v>DAY</v>
      </c>
      <c r="FG23" s="862"/>
      <c r="FH23" s="862"/>
      <c r="FI23" s="862"/>
      <c r="FJ23" s="863"/>
      <c r="FK23" s="735">
        <f>SUMIF('ANNUAL SUMMARY'!$FE$622,FC6,'ANNUAL SUMMARY'!$FM$643)+SUMIF('ANNUAL SUMMARY'!$DH$622,FC6,'ANNUAL SUMMARY'!$DP$643)+SUMIF('ANNUAL SUMMARY'!$BI$622,FC6,'ANNUAL SUMMARY'!$BQ$643)+SUMIF('ANNUAL SUMMARY'!$L$622,FC6,'ANNUAL SUMMARY'!$T$643)+SUMIF('ANNUAL SUMMARY'!$FE$566,FC6,'ANNUAL SUMMARY'!$FM$587)+SUMIF('ANNUAL SUMMARY'!$DH$566,FC6,'ANNUAL SUMMARY'!$DP$587)+SUMIF('ANNUAL SUMMARY'!$BI$566,FC6,'ANNUAL SUMMARY'!$BQ$587)+SUMIF('ANNUAL SUMMARY'!$L$566,FC6,'ANNUAL SUMMARY'!$T$587)+SUMIF('ANNUAL SUMMARY'!$FE$510,FC6,'ANNUAL SUMMARY'!$FM$531)+SUMIF('ANNUAL SUMMARY'!$DH$510,FC6,'ANNUAL SUMMARY'!$DP$531)+SUMIF('ANNUAL SUMMARY'!$BI$510,FC6,'ANNUAL SUMMARY'!$BQ$531)+SUMIF('ANNUAL SUMMARY'!$L$510,FC6,'ANNUAL SUMMARY'!$T$531)+SUMIF('ANNUAL SUMMARY'!$FE$454,FC6,'ANNUAL SUMMARY'!$FM$475)+SUMIF('ANNUAL SUMMARY'!$DH$454,FC6,'ANNUAL SUMMARY'!$DP$475)+SUMIF('ANNUAL SUMMARY'!$BI$454,FC6,'ANNUAL SUMMARY'!$BQ$475)+SUMIF('ANNUAL SUMMARY'!$L$454,FC6,'ANNUAL SUMMARY'!$T$475)+SUMIF('ANNUAL SUMMARY'!$FE$398,FC6,'ANNUAL SUMMARY'!$FM$419)+SUMIF('ANNUAL SUMMARY'!$DH$398,FC6,'ANNUAL SUMMARY'!$DP$419)+SUMIF('ANNUAL SUMMARY'!$BI$398,FC6,'ANNUAL SUMMARY'!$BQ$419)+SUMIF('ANNUAL SUMMARY'!$L$398,FC6,'ANNUAL SUMMARY'!$T$419)+SUMIF('ANNUAL SUMMARY'!$FE$342,FC6,'ANNUAL SUMMARY'!$FM$363)+SUMIF('ANNUAL SUMMARY'!$DH$342,FC6,'ANNUAL SUMMARY'!$DP$363)+SUMIF('ANNUAL SUMMARY'!$BI$342,FC6,'ANNUAL SUMMARY'!$BQ$363)+SUMIF('ANNUAL SUMMARY'!$L$342,FC6,'ANNUAL SUMMARY'!$T$363)+SUMIF('ANNUAL SUMMARY'!$FE$286,FC6,'ANNUAL SUMMARY'!$FM$307)+SUMIF('ANNUAL SUMMARY'!$DH$286,FC6,'ANNUAL SUMMARY'!$DP$307)+SUMIF('ANNUAL SUMMARY'!$BI$286,FC6,'ANNUAL SUMMARY'!$BQ$307)+SUMIF('ANNUAL SUMMARY'!$L$286,FC6,'ANNUAL SUMMARY'!$T$307)+SUMIF('ANNUAL SUMMARY'!$FE$230,FC6,'ANNUAL SUMMARY'!$FM$251)+SUMIF('ANNUAL SUMMARY'!$DH$230,FC6,'ANNUAL SUMMARY'!$DP$251)+SUMIF('ANNUAL SUMMARY'!$BI$230,FC6,'ANNUAL SUMMARY'!$BQ$251)+SUMIF('ANNUAL SUMMARY'!$L$230,FC6,'ANNUAL SUMMARY'!$T$251)+SUMIF('ANNUAL SUMMARY'!$FE$174,FC6,'ANNUAL SUMMARY'!$FM$195)+SUMIF('ANNUAL SUMMARY'!$DH$174,FC6,'ANNUAL SUMMARY'!$DP$195)+SUMIF('ANNUAL SUMMARY'!$BI$174,FC6,'ANNUAL SUMMARY'!$BQ$195)+SUMIF('ANNUAL SUMMARY'!$L$174,FC6,'ANNUAL SUMMARY'!$T$195)+SUMIF('ANNUAL SUMMARY'!$FE$118,FC6,'ANNUAL SUMMARY'!$FM$139)+SUMIF('ANNUAL SUMMARY'!$DH$118,FC6,'ANNUAL SUMMARY'!$DP$139)+SUMIF('ANNUAL SUMMARY'!$BI$118,FC6,'ANNUAL SUMMARY'!$BQ$139)+SUMIF('ANNUAL SUMMARY'!$L$118,FC6,'ANNUAL SUMMARY'!$T$139)+SUMIF('ANNUAL SUMMARY'!$FE$62,FC6,'ANNUAL SUMMARY'!$FM$83)+SUMIF('ANNUAL SUMMARY'!$DH$62,FC6,'ANNUAL SUMMARY'!$DP$83)+SUMIF('ANNUAL SUMMARY'!$BI$62,FC6,'ANNUAL SUMMARY'!$BQ$83)+SUMIF('ANNUAL SUMMARY'!$L$62,FC6,'ANNUAL SUMMARY'!$T$83)+SUMIF('ANNUAL SUMMARY'!$FE$6,FC6,'ANNUAL SUMMARY'!$FM$27)+SUMIF('ANNUAL SUMMARY'!$DH$6,FC6,'ANNUAL SUMMARY'!$DP$27)+SUMIF('ANNUAL SUMMARY'!$BI$6,FC6,'ANNUAL SUMMARY'!$BQ$27)+SUMIF('ANNUAL SUMMARY'!$L$6,FC6,'ANNUAL SUMMARY'!$T$27)+SUMIF('PREVIOUS LOGS'!$K$6,FC6,'PREVIOUS LOGS'!$S$23)+SUMIF('PREVIOUS LOGS'!$K$59,$K$6,'PREVIOUS LOGS'!$S$76)+SUMIF('PREVIOUS LOGS'!$K$112,FC6,'PREVIOUS LOGS'!$S$129)+SUMIF('PREVIOUS LOGS'!$K$165,FC6,'PREVIOUS LOGS'!$S$182)+SUMIF('PREVIOUS LOGS'!$K$218,FC6,'PREVIOUS LOGS'!$S$235)+SUMIF('PREVIOUS LOGS'!$K$271,FC6,'PREVIOUS LOGS'!$S$288)+SUMIF('PREVIOUS LOGS'!$K$324,FC6,'PREVIOUS LOGS'!$S$341)+SUMIF('PREVIOUS LOGS'!$BH$6,FC6,'PREVIOUS LOGS'!$BP$23)+SUMIF('PREVIOUS LOGS'!$BH$59,$K$6,'PREVIOUS LOGS'!$BP$76)+SUMIF('PREVIOUS LOGS'!$BH$112,FC6,'PREVIOUS LOGS'!$BP$129)+SUMIF('PREVIOUS LOGS'!$BH$165,FC6,'PREVIOUS LOGS'!$BP$182)+SUMIF('PREVIOUS LOGS'!$BH$218,FC6,'PREVIOUS LOGS'!$BP$235)+SUMIF('PREVIOUS LOGS'!$BH$271,FC6,'PREVIOUS LOGS'!$BP$288)+SUMIF('PREVIOUS LOGS'!$BH$324,FC6,'PREVIOUS LOGS'!$BP$341)+SUMIF('PREVIOUS LOGS'!$DF$6,FC6,'PREVIOUS LOGS'!$DN$23)+SUMIF('PREVIOUS LOGS'!$DF$59,$K$6,'PREVIOUS LOGS'!$DN$76)+SUMIF('PREVIOUS LOGS'!$DF$112,FC6,'PREVIOUS LOGS'!$DN$129)+SUMIF('PREVIOUS LOGS'!$DF$165,FC6,'PREVIOUS LOGS'!$DN$182)+SUMIF('PREVIOUS LOGS'!$DF$218,FC6,'PREVIOUS LOGS'!$DN$235)+SUMIF('PREVIOUS LOGS'!$DF$271,FC6,'PREVIOUS LOGS'!$DN$288)+SUMIF('PREVIOUS LOGS'!$DF$324,FC6,'PREVIOUS LOGS'!$DN$341)+SUMIF('PREVIOUS LOGS'!$FC$6,FC6,'PREVIOUS LOGS'!$FK$23)+SUMIF('PREVIOUS LOGS'!$FC$59,$K$6,'PREVIOUS LOGS'!$FK$76)+SUMIF('PREVIOUS LOGS'!$FC$112,FC6,'PREVIOUS LOGS'!$FK$129)+SUMIF('PREVIOUS LOGS'!$FC$165,FC6,'PREVIOUS LOGS'!$FK$182)+SUMIF('PREVIOUS LOGS'!$FC$218,FC6,'PREVIOUS LOGS'!$FK$235)+SUMIF('PREVIOUS LOGS'!$FC$271,FC6,'PREVIOUS LOGS'!$FK$288)+SUMIF('PREVIOUS LOGS'!$FC$324,FC6,'PREVIOUS LOGS'!$FK$341)</f>
        <v>0</v>
      </c>
      <c r="FL23" s="736"/>
      <c r="FM23" s="736"/>
      <c r="FN23" s="736"/>
      <c r="FO23" s="736"/>
      <c r="FP23" s="737"/>
      <c r="FQ23" s="15"/>
      <c r="FR23" s="814"/>
      <c r="FS23" s="815"/>
      <c r="FT23" s="815"/>
      <c r="FU23" s="815"/>
      <c r="FV23" s="815"/>
      <c r="FW23" s="727"/>
      <c r="FX23" s="727"/>
      <c r="FY23" s="727"/>
      <c r="FZ23" s="727"/>
      <c r="GA23" s="727"/>
      <c r="GB23" s="727"/>
      <c r="GC23" s="727"/>
      <c r="GD23" s="727"/>
      <c r="GE23" s="727"/>
      <c r="GF23" s="727"/>
      <c r="GG23" s="727"/>
      <c r="GH23" s="727"/>
      <c r="GI23" s="728"/>
      <c r="GJ23" s="728"/>
      <c r="GK23" s="728"/>
      <c r="GL23" s="728"/>
      <c r="GM23" s="728"/>
      <c r="GN23" s="728"/>
      <c r="GO23" s="1263"/>
    </row>
    <row r="24" spans="1:197" ht="9.75" customHeight="1" x14ac:dyDescent="0.25">
      <c r="A24" s="154"/>
      <c r="B24" s="732"/>
      <c r="C24" s="733"/>
      <c r="D24" s="733"/>
      <c r="E24" s="733"/>
      <c r="F24" s="795"/>
      <c r="G24" s="796"/>
      <c r="H24" s="796"/>
      <c r="I24" s="796"/>
      <c r="J24" s="796"/>
      <c r="K24" s="796"/>
      <c r="L24" s="797"/>
      <c r="M24" s="643"/>
      <c r="N24" s="864"/>
      <c r="O24" s="865"/>
      <c r="P24" s="865"/>
      <c r="Q24" s="865"/>
      <c r="R24" s="866"/>
      <c r="S24" s="738"/>
      <c r="T24" s="739"/>
      <c r="U24" s="739"/>
      <c r="V24" s="739"/>
      <c r="W24" s="739"/>
      <c r="X24" s="740"/>
      <c r="Y24" s="15"/>
      <c r="Z24" s="812">
        <f>IF(Z12=0," ",Z12+6)</f>
        <v>2028</v>
      </c>
      <c r="AA24" s="813"/>
      <c r="AB24" s="813"/>
      <c r="AC24" s="813"/>
      <c r="AD24" s="813"/>
      <c r="AE24" s="1118">
        <f>SUMIFS('ANNUAL SUMMARY'!$AF$54,Z24,'ANNUAL SUMMARY'!$V$9,K6,'ANNUAL SUMMARY'!$L$6)+SUMIFS('ANNUAL SUMMARY'!$AF$112,Z24,'ANNUAL SUMMARY'!$V$9,K6,'ANNUAL SUMMARY'!$L$64)+SUMIFS('ANNUAL SUMMARY'!$AF$170,Z24,'ANNUAL SUMMARY'!$V$9,K6,'ANNUAL SUMMARY'!$L$122)+SUMIFS('ANNUAL SUMMARY'!$AF$228,Z24,'ANNUAL SUMMARY'!$V$9,K6,'ANNUAL SUMMARY'!$L$180)+SUMIFS('ANNUAL SUMMARY'!$AF$286,Z24,'ANNUAL SUMMARY'!$V$9,K6,'ANNUAL SUMMARY'!$L$238)+SUMIFS('ANNUAL SUMMARY'!$AF$344,Z24,'ANNUAL SUMMARY'!$V$9,K6,'ANNUAL SUMMARY'!$L$296)+SUMIFS('ANNUAL SUMMARY'!$AF$402,Z24,'ANNUAL SUMMARY'!$V$9,K6,'ANNUAL SUMMARY'!$L$354)+SUMIFS('ANNUAL SUMMARY'!$AF$460,Z24,'ANNUAL SUMMARY'!$V$9,K6,'ANNUAL SUMMARY'!$L$412)+SUMIFS('ANNUAL SUMMARY'!$AF$518,Z24,'ANNUAL SUMMARY'!$V$9,K6,'ANNUAL SUMMARY'!$L$470)+SUMIFS('ANNUAL SUMMARY'!$AF$576,Z24,'ANNUAL SUMMARY'!$V$9,K6,'ANNUAL SUMMARY'!$L$528)+SUMIFS('ANNUAL SUMMARY'!$AF$634,Z24,'ANNUAL SUMMARY'!$V$9,K6,'ANNUAL SUMMARY'!$L$586)+SUMIFS('ANNUAL SUMMARY'!$AF$692,Z24,'ANNUAL SUMMARY'!$V$9,K6,'ANNUAL SUMMARY'!$L$644)+SUMIFS('ANNUAL SUMMARY'!$CC$54,Z24,'ANNUAL SUMMARY'!$V$9,K6,'ANNUAL SUMMARY'!$BI$6)+SUMIFS('ANNUAL SUMMARY'!$CC$112,Z24,'ANNUAL SUMMARY'!$V$9,K6,'ANNUAL SUMMARY'!$BI$64)+SUMIFS('ANNUAL SUMMARY'!$CC$170,Z24,'ANNUAL SUMMARY'!$V$9,K6,'ANNUAL SUMMARY'!$BI$122)+SUMIFS('ANNUAL SUMMARY'!$CC$228,Z24,'ANNUAL SUMMARY'!$V$9,K6,'ANNUAL SUMMARY'!$BI$180)+SUMIFS('ANNUAL SUMMARY'!$CC$286,Z24,'ANNUAL SUMMARY'!$V$9,K6,'ANNUAL SUMMARY'!$BI$238)+SUMIFS('ANNUAL SUMMARY'!$CC$344,Z24,'ANNUAL SUMMARY'!$V$9,K6,'ANNUAL SUMMARY'!$BI$296)+SUMIFS('ANNUAL SUMMARY'!$CC$402,Z24,'ANNUAL SUMMARY'!$V$9,K6,'ANNUAL SUMMARY'!$BI$354)+SUMIFS('ANNUAL SUMMARY'!$CC$460,Z24,'ANNUAL SUMMARY'!$V$9,K6,'ANNUAL SUMMARY'!$BI$412)+SUMIFS('ANNUAL SUMMARY'!$CC$518,Z24,'ANNUAL SUMMARY'!$V$9,K6,'ANNUAL SUMMARY'!$BI$470)+SUMIFS('ANNUAL SUMMARY'!$CC$576,Z24,'ANNUAL SUMMARY'!$V$9,K6,'ANNUAL SUMMARY'!$BI$528)+SUMIFS('ANNUAL SUMMARY'!$CC$634,Z24,'ANNUAL SUMMARY'!$V$9,K6,'ANNUAL SUMMARY'!$BI$586)+SUMIFS('ANNUAL SUMMARY'!$CC$692,Z24,'ANNUAL SUMMARY'!$V$9,K6,'ANNUAL SUMMARY'!$BI$644)+SUMIFS('ANNUAL SUMMARY'!$EB$54,Z24,'ANNUAL SUMMARY'!$V$9,K6,'ANNUAL SUMMARY'!$DH$6)+SUMIFS('ANNUAL SUMMARY'!$EB$112,Z24,'ANNUAL SUMMARY'!$V$9,K6,'ANNUAL SUMMARY'!$DH$64)+SUMIFS('ANNUAL SUMMARY'!$EB$170,Z24,'ANNUAL SUMMARY'!$V$9,K6,'ANNUAL SUMMARY'!$DH$122)+SUMIFS('ANNUAL SUMMARY'!$EB$228,Z24,'ANNUAL SUMMARY'!$V$9,K6,'ANNUAL SUMMARY'!$DH$180)+SUMIFS('ANNUAL SUMMARY'!$EB$286,Z24,'ANNUAL SUMMARY'!$V$9,K6,'ANNUAL SUMMARY'!$DH$238)+SUMIFS('ANNUAL SUMMARY'!$EB$344,Z24,'ANNUAL SUMMARY'!$V$9,K6,'ANNUAL SUMMARY'!$DH$296)+SUMIFS('ANNUAL SUMMARY'!$EB$402,Z24,'ANNUAL SUMMARY'!$V$9,K6,'ANNUAL SUMMARY'!$DH$354)+SUMIFS('ANNUAL SUMMARY'!$EB$460,Z24,'ANNUAL SUMMARY'!$V$9,K6,'ANNUAL SUMMARY'!$DH$412)+SUMIFS('ANNUAL SUMMARY'!$EB$518,Z24,'ANNUAL SUMMARY'!$V$9,K6,'ANNUAL SUMMARY'!$DH$470)+SUMIFS('ANNUAL SUMMARY'!$EB$576,Z24,'ANNUAL SUMMARY'!$V$9,K6,'ANNUAL SUMMARY'!$DH$528)+SUMIFS('ANNUAL SUMMARY'!$EB$634,Z24,'ANNUAL SUMMARY'!$V$9,K6,'ANNUAL SUMMARY'!$DH$586)+SUMIFS('ANNUAL SUMMARY'!$EB$692,Z24,'ANNUAL SUMMARY'!$V$9,K6,'ANNUAL SUMMARY'!$DH$644)+SUMIFS('ANNUAL SUMMARY'!$FY$54,Z24,'ANNUAL SUMMARY'!$V$9,K6,'ANNUAL SUMMARY'!$FE$6)+SUMIFS('ANNUAL SUMMARY'!$FY$112,Z24,'ANNUAL SUMMARY'!$V$9,K6,'ANNUAL SUMMARY'!$FE$64)+SUMIFS('ANNUAL SUMMARY'!$FY$170,Z24,'ANNUAL SUMMARY'!$V$9,K6,'ANNUAL SUMMARY'!$FE$122)+SUMIFS('ANNUAL SUMMARY'!$FY$228,Z24,'ANNUAL SUMMARY'!$V$9,K6,'ANNUAL SUMMARY'!$FE$180)+SUMIFS('ANNUAL SUMMARY'!$FY$286,Z24,'ANNUAL SUMMARY'!$V$9,K6,'ANNUAL SUMMARY'!$FE$238)+SUMIFS('ANNUAL SUMMARY'!$FY$344,Z24,'ANNUAL SUMMARY'!$V$9,K6,'ANNUAL SUMMARY'!$FE$296)+SUMIFS('ANNUAL SUMMARY'!$FY$402,Z24,'ANNUAL SUMMARY'!$V$9,K6,'ANNUAL SUMMARY'!$FE$354)+SUMIFS('ANNUAL SUMMARY'!$FY$460,Z24,'ANNUAL SUMMARY'!$V$9,K6,'ANNUAL SUMMARY'!$FE$412)+SUMIFS('ANNUAL SUMMARY'!$FY$518,Z24,'ANNUAL SUMMARY'!$V$9,K6,'ANNUAL SUMMARY'!$FE$470)+SUMIFS('ANNUAL SUMMARY'!$FY$576,Z24,'ANNUAL SUMMARY'!$V$9,K6,'ANNUAL SUMMARY'!$FE$528)+SUMIFS('ANNUAL SUMMARY'!$FY$634,Z24,'ANNUAL SUMMARY'!$V$9,K6,'ANNUAL SUMMARY'!$FE$586)+SUMIFS('ANNUAL SUMMARY'!$FY$692,Z24,'ANNUAL SUMMARY'!$V$9,K6,'ANNUAL SUMMARY'!$FE$644)</f>
        <v>0</v>
      </c>
      <c r="AF24" s="727"/>
      <c r="AG24" s="727"/>
      <c r="AH24" s="727"/>
      <c r="AI24" s="727">
        <f>SUMIFS('ANNUAL SUMMARY'!$AJ$54,Z24,'ANNUAL SUMMARY'!$V$9,K6,'ANNUAL SUMMARY'!$L$6)+SUMIFS('ANNUAL SUMMARY'!$AJ$112,Z24,'ANNUAL SUMMARY'!$V$9,K6,'ANNUAL SUMMARY'!$L$64)+SUMIFS('ANNUAL SUMMARY'!$AJ$170,Z24,'ANNUAL SUMMARY'!$V$9,K6,'ANNUAL SUMMARY'!$L$122)+SUMIFS('ANNUAL SUMMARY'!$AJ$228,Z24,'ANNUAL SUMMARY'!$V$9,K6,'ANNUAL SUMMARY'!$L$180)+SUMIFS('ANNUAL SUMMARY'!$AJ$286,Z24,'ANNUAL SUMMARY'!$V$9,K6,'ANNUAL SUMMARY'!$L$238)+SUMIFS('ANNUAL SUMMARY'!$AJ$344,Z24,'ANNUAL SUMMARY'!$V$9,K6,'ANNUAL SUMMARY'!$L$296)+SUMIFS('ANNUAL SUMMARY'!$AJ$402,Z24,'ANNUAL SUMMARY'!$V$9,K6,'ANNUAL SUMMARY'!$L$354)+SUMIFS('ANNUAL SUMMARY'!$AJ$460,Z24,'ANNUAL SUMMARY'!$V$9,K6,'ANNUAL SUMMARY'!$L$412)+SUMIFS('ANNUAL SUMMARY'!$AJ$518,Z24,'ANNUAL SUMMARY'!$V$9,K6,'ANNUAL SUMMARY'!$L$470)+SUMIFS('ANNUAL SUMMARY'!$AJ$576,Z24,'ANNUAL SUMMARY'!$V$9,K6,'ANNUAL SUMMARY'!$L$528)+SUMIFS('ANNUAL SUMMARY'!$AJ$634,Z24,'ANNUAL SUMMARY'!$V$9,K6,'ANNUAL SUMMARY'!$L$586)+SUMIFS('ANNUAL SUMMARY'!$AJ$692,Z24,'ANNUAL SUMMARY'!$V$9,K6,'ANNUAL SUMMARY'!$L$644)+SUMIFS('ANNUAL SUMMARY'!$CG$54,Z24,'ANNUAL SUMMARY'!$V$9,K6,'ANNUAL SUMMARY'!$BI$6)+SUMIFS('ANNUAL SUMMARY'!$CG$112,Z24,'ANNUAL SUMMARY'!$V$9,K6,'ANNUAL SUMMARY'!$BI$64)+SUMIFS('ANNUAL SUMMARY'!$CG$170,Z24,'ANNUAL SUMMARY'!$V$9,K6,'ANNUAL SUMMARY'!$BI$122)+SUMIFS('ANNUAL SUMMARY'!$CG$228,Z24,'ANNUAL SUMMARY'!$V$9,K6,'ANNUAL SUMMARY'!$BI$180)+SUMIFS('ANNUAL SUMMARY'!$CG$286,Z24,'ANNUAL SUMMARY'!$V$9,K6,'ANNUAL SUMMARY'!$BI$238)+SUMIFS('ANNUAL SUMMARY'!$CG$344,Z24,'ANNUAL SUMMARY'!$V$9,K6,'ANNUAL SUMMARY'!$BI$296)+SUMIFS('ANNUAL SUMMARY'!$CG$402,Z24,'ANNUAL SUMMARY'!$V$9,K6,'ANNUAL SUMMARY'!$BI$354)+SUMIFS('ANNUAL SUMMARY'!$CG$460,Z24,'ANNUAL SUMMARY'!$V$9,K6,'ANNUAL SUMMARY'!$BI$412)+SUMIFS('ANNUAL SUMMARY'!$CG$518,Z24,'ANNUAL SUMMARY'!$V$9,K6,'ANNUAL SUMMARY'!$BI$470)+SUMIFS('ANNUAL SUMMARY'!$CG$576,Z24,'ANNUAL SUMMARY'!$V$9,K6,'ANNUAL SUMMARY'!$BI$528)+SUMIFS('ANNUAL SUMMARY'!$CG$634,Z24,'ANNUAL SUMMARY'!$V$9,K6,'ANNUAL SUMMARY'!$BI$586)+SUMIFS('ANNUAL SUMMARY'!$CG$692,Z24,'ANNUAL SUMMARY'!$V$9,K6,'ANNUAL SUMMARY'!$BI$644)+SUMIFS('ANNUAL SUMMARY'!$EF$54,Z24,'ANNUAL SUMMARY'!$V$9,K6,'ANNUAL SUMMARY'!$DH$6)+SUMIFS('ANNUAL SUMMARY'!$EF$112,Z24,'ANNUAL SUMMARY'!$V$9,K6,'ANNUAL SUMMARY'!$DH$64)+SUMIFS('ANNUAL SUMMARY'!$EF$170,Z24,'ANNUAL SUMMARY'!$V$9,K6,'ANNUAL SUMMARY'!$DH$122)+SUMIFS('ANNUAL SUMMARY'!$EF$228,Z24,'ANNUAL SUMMARY'!$V$9,K6,'ANNUAL SUMMARY'!$DH$180)+SUMIFS('ANNUAL SUMMARY'!$EF$286,Z24,'ANNUAL SUMMARY'!$V$9,K6,'ANNUAL SUMMARY'!$DH$238)+SUMIFS('ANNUAL SUMMARY'!$EF$344,Z24,'ANNUAL SUMMARY'!$V$9,K6,'ANNUAL SUMMARY'!$DH$296)+SUMIFS('ANNUAL SUMMARY'!$EF$402,Z24,'ANNUAL SUMMARY'!$V$9,K6,'ANNUAL SUMMARY'!$DH$354)+SUMIFS('ANNUAL SUMMARY'!$EF$460,Z24,'ANNUAL SUMMARY'!$V$9,K6,'ANNUAL SUMMARY'!$DH$412)+SUMIFS('ANNUAL SUMMARY'!$EF$518,Z24,'ANNUAL SUMMARY'!$V$9,K6,'ANNUAL SUMMARY'!$DH$470)+SUMIFS('ANNUAL SUMMARY'!$EF$576,Z24,'ANNUAL SUMMARY'!$V$9,K6,'ANNUAL SUMMARY'!$DH$528)+SUMIFS('ANNUAL SUMMARY'!$EF$634,Z24,'ANNUAL SUMMARY'!$V$9,K6,'ANNUAL SUMMARY'!$DH$586)+SUMIFS('ANNUAL SUMMARY'!$EF$692,Z24,'ANNUAL SUMMARY'!$V$9,K6,'ANNUAL SUMMARY'!$DH$644)+SUMIFS('ANNUAL SUMMARY'!$GC$54,Z24,'ANNUAL SUMMARY'!$V$9,K6,'ANNUAL SUMMARY'!$FE$6)+SUMIFS('ANNUAL SUMMARY'!$GC$112,Z24,'ANNUAL SUMMARY'!$V$9,K6,'ANNUAL SUMMARY'!$FE$64)+SUMIFS('ANNUAL SUMMARY'!$GC$170,Z24,'ANNUAL SUMMARY'!$V$9,K6,'ANNUAL SUMMARY'!$FE$122)+SUMIFS('ANNUAL SUMMARY'!$GC$228,Z24,'ANNUAL SUMMARY'!$V$9,K6,'ANNUAL SUMMARY'!$FE$180)+SUMIFS('ANNUAL SUMMARY'!$GC$286,Z24,'ANNUAL SUMMARY'!$V$9,K6,'ANNUAL SUMMARY'!$FE$238)+SUMIFS('ANNUAL SUMMARY'!$GC$344,Z24,'ANNUAL SUMMARY'!$V$9,K6,'ANNUAL SUMMARY'!$FE$296)+SUMIFS('ANNUAL SUMMARY'!$GC$402,Z24,'ANNUAL SUMMARY'!$V$9,K6,'ANNUAL SUMMARY'!$FE$354)+SUMIFS('ANNUAL SUMMARY'!$GC$460,Z24,'ANNUAL SUMMARY'!$V$9,K6,'ANNUAL SUMMARY'!$FE$412)+SUMIFS('ANNUAL SUMMARY'!$GC$518,Z24,'ANNUAL SUMMARY'!$V$9,K6,'ANNUAL SUMMARY'!$FE$470)+SUMIFS('ANNUAL SUMMARY'!$GC$576,Z24,'ANNUAL SUMMARY'!$V$9,K6,'ANNUAL SUMMARY'!$FE$528)+SUMIFS('ANNUAL SUMMARY'!$GC$634,Z24,'ANNUAL SUMMARY'!$V$9,K6,'ANNUAL SUMMARY'!$FE$586)+SUMIFS('ANNUAL SUMMARY'!$GC$692,Z24,'ANNUAL SUMMARY'!$V$9,K6,'ANNUAL SUMMARY'!$FE$644)</f>
        <v>0</v>
      </c>
      <c r="AJ24" s="727"/>
      <c r="AK24" s="727"/>
      <c r="AL24" s="727"/>
      <c r="AM24" s="727">
        <f>SUMIFS('ANNUAL SUMMARY'!$AN$54,Z24,'ANNUAL SUMMARY'!$V$9,K6,'ANNUAL SUMMARY'!$L$6)+SUMIFS('ANNUAL SUMMARY'!$AN$112,Z24,'ANNUAL SUMMARY'!$V$9,K6,'ANNUAL SUMMARY'!$L$64)+SUMIFS('ANNUAL SUMMARY'!$AN$170,Z24,'ANNUAL SUMMARY'!$V$9,K6,'ANNUAL SUMMARY'!$L$122)+SUMIFS('ANNUAL SUMMARY'!$AN$228,Z24,'ANNUAL SUMMARY'!$V$9,K6,'ANNUAL SUMMARY'!$L$180)+SUMIFS('ANNUAL SUMMARY'!$AN$286,Z24,'ANNUAL SUMMARY'!$V$9,K6,'ANNUAL SUMMARY'!$L$238)+SUMIFS('ANNUAL SUMMARY'!$AN$344,Z24,'ANNUAL SUMMARY'!$V$9,K6,'ANNUAL SUMMARY'!$L$296)+SUMIFS('ANNUAL SUMMARY'!$AN$402,Z24,'ANNUAL SUMMARY'!$V$9,K6,'ANNUAL SUMMARY'!$L$354)+SUMIFS('ANNUAL SUMMARY'!$AN$460,Z24,'ANNUAL SUMMARY'!$V$9,K6,'ANNUAL SUMMARY'!$L$412)+SUMIFS('ANNUAL SUMMARY'!$AN$518,Z24,'ANNUAL SUMMARY'!$V$9,K6,'ANNUAL SUMMARY'!$L$470)+SUMIFS('ANNUAL SUMMARY'!$AN$576,Z24,'ANNUAL SUMMARY'!$V$9,K6,'ANNUAL SUMMARY'!$L$528)+SUMIFS('ANNUAL SUMMARY'!$AN$634,Z24,'ANNUAL SUMMARY'!$V$9,K6,'ANNUAL SUMMARY'!$L$586)+SUMIFS('ANNUAL SUMMARY'!$AN$692,Z24,'ANNUAL SUMMARY'!$V$9,K6,'ANNUAL SUMMARY'!$L$644)+SUMIFS('ANNUAL SUMMARY'!$CK$54,Z24,'ANNUAL SUMMARY'!$V$9,K6,'ANNUAL SUMMARY'!$BI$6)+SUMIFS('ANNUAL SUMMARY'!$CK$112,Z24,'ANNUAL SUMMARY'!$V$9,K6,'ANNUAL SUMMARY'!$BI$64)+SUMIFS('ANNUAL SUMMARY'!$CK$170,Z24,'ANNUAL SUMMARY'!$V$9,K6,'ANNUAL SUMMARY'!$BI$122)+SUMIFS('ANNUAL SUMMARY'!$CK$228,Z24,'ANNUAL SUMMARY'!$V$9,K6,'ANNUAL SUMMARY'!$BI$180)+SUMIFS('ANNUAL SUMMARY'!$CK$286,Z24,'ANNUAL SUMMARY'!$V$9,K6,'ANNUAL SUMMARY'!$BI$238)+SUMIFS('ANNUAL SUMMARY'!$CK$344,Z24,'ANNUAL SUMMARY'!$V$9,K6,'ANNUAL SUMMARY'!$BI$296)+SUMIFS('ANNUAL SUMMARY'!$CK$402,Z24,'ANNUAL SUMMARY'!$V$9,K6,'ANNUAL SUMMARY'!$BI$354)+SUMIFS('ANNUAL SUMMARY'!$CK$460,Z24,'ANNUAL SUMMARY'!$V$9,K6,'ANNUAL SUMMARY'!$BI$412)+SUMIFS('ANNUAL SUMMARY'!$CK$518,Z24,'ANNUAL SUMMARY'!$V$9,K6,'ANNUAL SUMMARY'!$BI$470)+SUMIFS('ANNUAL SUMMARY'!$CK$576,Z24,'ANNUAL SUMMARY'!$V$9,K6,'ANNUAL SUMMARY'!$BI$528)+SUMIFS('ANNUAL SUMMARY'!$CK$634,Z24,'ANNUAL SUMMARY'!$V$9,K6,'ANNUAL SUMMARY'!$BI$586)+SUMIFS('ANNUAL SUMMARY'!$CK$692,Z24,'ANNUAL SUMMARY'!$V$9,K6,'ANNUAL SUMMARY'!$BI$644)+SUMIFS('ANNUAL SUMMARY'!$EJ$54,Z24,'ANNUAL SUMMARY'!$V$9,K6,'ANNUAL SUMMARY'!$DH$6)+SUMIFS('ANNUAL SUMMARY'!$EJ$112,Z24,'ANNUAL SUMMARY'!$V$9,K6,'ANNUAL SUMMARY'!$DH$64)+SUMIFS('ANNUAL SUMMARY'!$EJ$170,Z24,'ANNUAL SUMMARY'!$V$9,K6,'ANNUAL SUMMARY'!$DH$122)+SUMIFS('ANNUAL SUMMARY'!$EJ$228,Z24,'ANNUAL SUMMARY'!$V$9,K6,'ANNUAL SUMMARY'!$DH$180)+SUMIFS('ANNUAL SUMMARY'!$EJ$286,Z24,'ANNUAL SUMMARY'!$V$9,K6,'ANNUAL SUMMARY'!$DH$238)+SUMIFS('ANNUAL SUMMARY'!$EJ$344,Z24,'ANNUAL SUMMARY'!$V$9,K6,'ANNUAL SUMMARY'!$DH$296)+SUMIFS('ANNUAL SUMMARY'!$EJ$402,Z24,'ANNUAL SUMMARY'!$V$9,K6,'ANNUAL SUMMARY'!$DH$354)+SUMIFS('ANNUAL SUMMARY'!$EJ$460,Z24,'ANNUAL SUMMARY'!$V$9,K6,'ANNUAL SUMMARY'!$DH$412)+SUMIFS('ANNUAL SUMMARY'!$EJ$518,Z24,'ANNUAL SUMMARY'!$V$9,K6,'ANNUAL SUMMARY'!$DH$470)+SUMIFS('ANNUAL SUMMARY'!$EJ$576,Z24,'ANNUAL SUMMARY'!$V$9,K6,'ANNUAL SUMMARY'!$DH$528)+SUMIFS('ANNUAL SUMMARY'!$EJ$634,Z24,'ANNUAL SUMMARY'!$V$9,K6,'ANNUAL SUMMARY'!$DH$586)+SUMIFS('ANNUAL SUMMARY'!$EJ$692,Z24,'ANNUAL SUMMARY'!$V$9,K6,'ANNUAL SUMMARY'!$DH$644)+SUMIFS('ANNUAL SUMMARY'!$GG$54,Z24,'ANNUAL SUMMARY'!$V$9,K6,'ANNUAL SUMMARY'!$FE$6)+SUMIFS('ANNUAL SUMMARY'!$GG$112,Z24,'ANNUAL SUMMARY'!$V$9,K6,'ANNUAL SUMMARY'!$FE$64)+SUMIFS('ANNUAL SUMMARY'!$GG$170,Z24,'ANNUAL SUMMARY'!$V$9,K6,'ANNUAL SUMMARY'!$FE$122)+SUMIFS('ANNUAL SUMMARY'!$GG$228,Z24,'ANNUAL SUMMARY'!$V$9,K6,'ANNUAL SUMMARY'!$FE$180)+SUMIFS('ANNUAL SUMMARY'!$GG$286,Z24,'ANNUAL SUMMARY'!$V$9,K6,'ANNUAL SUMMARY'!$FE$238)+SUMIFS('ANNUAL SUMMARY'!$GG$344,Z24,'ANNUAL SUMMARY'!$V$9,K6,'ANNUAL SUMMARY'!$FE$296)+SUMIFS('ANNUAL SUMMARY'!$GG$402,Z24,'ANNUAL SUMMARY'!$V$9,K6,'ANNUAL SUMMARY'!$FE$354)+SUMIFS('ANNUAL SUMMARY'!$GG$460,Z24,'ANNUAL SUMMARY'!$V$9,K6,'ANNUAL SUMMARY'!$FE$412)+SUMIFS('ANNUAL SUMMARY'!$GG$518,Z24,'ANNUAL SUMMARY'!$V$9,K6,'ANNUAL SUMMARY'!$FE$470)+SUMIFS('ANNUAL SUMMARY'!$GG$576,Z24,'ANNUAL SUMMARY'!$V$9,K6,'ANNUAL SUMMARY'!$FE$528)+SUMIFS('ANNUAL SUMMARY'!$GG$634,Z24,'ANNUAL SUMMARY'!$V$9,K6,'ANNUAL SUMMARY'!$FE$586)+SUMIFS('ANNUAL SUMMARY'!$GG$692,Z24,'ANNUAL SUMMARY'!$V$9,K6,'ANNUAL SUMMARY'!$FE$644)</f>
        <v>0</v>
      </c>
      <c r="AN24" s="727"/>
      <c r="AO24" s="727"/>
      <c r="AP24" s="727"/>
      <c r="AQ24" s="728">
        <f>SUMIFS('ANNUAL SUMMARY'!$AR$54,Z24,'ANNUAL SUMMARY'!$V$9,K6,'ANNUAL SUMMARY'!$L$6)+SUMIFS('ANNUAL SUMMARY'!$AR$112,Z24,'ANNUAL SUMMARY'!$V$9,K6,'ANNUAL SUMMARY'!$L$64)+SUMIFS('ANNUAL SUMMARY'!$AR$170,Z24,'ANNUAL SUMMARY'!$V$9,K6,'ANNUAL SUMMARY'!$L$122)+SUMIFS('ANNUAL SUMMARY'!$AR$228,Z24,'ANNUAL SUMMARY'!$V$9,K6,'ANNUAL SUMMARY'!$L$180)+SUMIFS('ANNUAL SUMMARY'!$AR$286,Z24,'ANNUAL SUMMARY'!$V$9,K6,'ANNUAL SUMMARY'!$L$238)+SUMIFS('ANNUAL SUMMARY'!$AR$344,Z24,'ANNUAL SUMMARY'!$V$9,K6,'ANNUAL SUMMARY'!$L$296)+SUMIFS('ANNUAL SUMMARY'!$AR$402,Z24,'ANNUAL SUMMARY'!$V$9,K6,'ANNUAL SUMMARY'!$L$354)+SUMIFS('ANNUAL SUMMARY'!$AR$460,Z24,'ANNUAL SUMMARY'!$V$9,K6,'ANNUAL SUMMARY'!$L$412)+SUMIFS('ANNUAL SUMMARY'!$AR$518,Z24,'ANNUAL SUMMARY'!$V$9,K6,'ANNUAL SUMMARY'!$L$470)+SUMIFS('ANNUAL SUMMARY'!$AR$576,Z24,'ANNUAL SUMMARY'!$V$9,K6,'ANNUAL SUMMARY'!$L$528)+SUMIFS('ANNUAL SUMMARY'!$AR$634,Z24,'ANNUAL SUMMARY'!$V$9,K6,'ANNUAL SUMMARY'!$L$586)+SUMIFS('ANNUAL SUMMARY'!$AR$692,Z24,'ANNUAL SUMMARY'!$V$9,K6,'ANNUAL SUMMARY'!$L$644)+SUMIFS('ANNUAL SUMMARY'!$CO$54,Z24,'ANNUAL SUMMARY'!$V$9,K6,'ANNUAL SUMMARY'!$BI$6)+SUMIFS('ANNUAL SUMMARY'!$CO$112,Z24,'ANNUAL SUMMARY'!$V$9,K6,'ANNUAL SUMMARY'!$BI$64)+SUMIFS('ANNUAL SUMMARY'!$CO$170,Z24,'ANNUAL SUMMARY'!$V$9,K6,'ANNUAL SUMMARY'!$BI$122)+SUMIFS('ANNUAL SUMMARY'!$CO$228,Z24,'ANNUAL SUMMARY'!$V$9,K6,'ANNUAL SUMMARY'!$BI$180)+SUMIFS('ANNUAL SUMMARY'!$CO$286,Z24,'ANNUAL SUMMARY'!$V$9,K6,'ANNUAL SUMMARY'!$BI$238)+SUMIFS('ANNUAL SUMMARY'!$CO$344,Z24,'ANNUAL SUMMARY'!$V$9,K6,'ANNUAL SUMMARY'!$BI$296)+SUMIFS('ANNUAL SUMMARY'!$CO$402,Z24,'ANNUAL SUMMARY'!$V$9,K6,'ANNUAL SUMMARY'!$BI$354)+SUMIFS('ANNUAL SUMMARY'!$CO$460,Z24,'ANNUAL SUMMARY'!$V$9,K6,'ANNUAL SUMMARY'!$BI$412)+SUMIFS('ANNUAL SUMMARY'!$CO$518,Z24,'ANNUAL SUMMARY'!$V$9,K6,'ANNUAL SUMMARY'!$BI$470)+SUMIFS('ANNUAL SUMMARY'!$CO$576,Z24,'ANNUAL SUMMARY'!$V$9,K6,'ANNUAL SUMMARY'!$BI$528)+SUMIFS('ANNUAL SUMMARY'!$CO$634,Z24,'ANNUAL SUMMARY'!$V$9,K6,'ANNUAL SUMMARY'!$BI$586)+SUMIFS('ANNUAL SUMMARY'!$CO$692,Z24,'ANNUAL SUMMARY'!$V$9,K6,'ANNUAL SUMMARY'!$BI$644)+SUMIFS('ANNUAL SUMMARY'!$EN$54,Z24,'ANNUAL SUMMARY'!$V$9,K6,'ANNUAL SUMMARY'!$DH$6)+SUMIFS('ANNUAL SUMMARY'!$EN$112,Z24,'ANNUAL SUMMARY'!$V$9,K6,'ANNUAL SUMMARY'!$DH$64)+SUMIFS('ANNUAL SUMMARY'!$EN$170,Z24,'ANNUAL SUMMARY'!$V$9,K6,'ANNUAL SUMMARY'!$DH$122)+SUMIFS('ANNUAL SUMMARY'!$EN$228,Z24,'ANNUAL SUMMARY'!$V$9,K6,'ANNUAL SUMMARY'!$DH$180)+SUMIFS('ANNUAL SUMMARY'!$EN$286,Z24,'ANNUAL SUMMARY'!$V$9,K6,'ANNUAL SUMMARY'!$DH$238)+SUMIFS('ANNUAL SUMMARY'!$EN$344,Z24,'ANNUAL SUMMARY'!$V$9,K6,'ANNUAL SUMMARY'!$DH$296)+SUMIFS('ANNUAL SUMMARY'!$EN$402,Z24,'ANNUAL SUMMARY'!$V$9,K6,'ANNUAL SUMMARY'!$DH$354)+SUMIFS('ANNUAL SUMMARY'!$EN$460,Z24,'ANNUAL SUMMARY'!$V$9,K6,'ANNUAL SUMMARY'!$DH$412)+SUMIFS('ANNUAL SUMMARY'!$EN$518,Z24,'ANNUAL SUMMARY'!$V$9,K6,'ANNUAL SUMMARY'!$DH$470)+SUMIFS('ANNUAL SUMMARY'!$EN$576,Z24,'ANNUAL SUMMARY'!$V$9,K6,'ANNUAL SUMMARY'!$DH$528)+SUMIFS('ANNUAL SUMMARY'!$EN$634,Z24,'ANNUAL SUMMARY'!$V$9,K6,'ANNUAL SUMMARY'!$DH$586)+SUMIFS('ANNUAL SUMMARY'!$EN$692,Z24,'ANNUAL SUMMARY'!$V$9,K6,'ANNUAL SUMMARY'!$DH$644)+SUMIFS('ANNUAL SUMMARY'!$GK$54,Z24,'ANNUAL SUMMARY'!$V$9,K6,'ANNUAL SUMMARY'!$FE$6)+SUMIFS('ANNUAL SUMMARY'!$GK$112,Z24,'ANNUAL SUMMARY'!$V$9,K6,'ANNUAL SUMMARY'!$FE$64)+SUMIFS('ANNUAL SUMMARY'!$GK$170,Z24,'ANNUAL SUMMARY'!$V$9,K6,'ANNUAL SUMMARY'!$FE$122)+SUMIFS('ANNUAL SUMMARY'!$GK$228,Z24,'ANNUAL SUMMARY'!$V$9,K6,'ANNUAL SUMMARY'!$FE$180)+SUMIFS('ANNUAL SUMMARY'!$GK$286,Z24,'ANNUAL SUMMARY'!$V$9,K6,'ANNUAL SUMMARY'!$FE$238)+SUMIFS('ANNUAL SUMMARY'!$GK$344,Z24,'ANNUAL SUMMARY'!$V$9,K6,'ANNUAL SUMMARY'!$FE$296)+SUMIFS('ANNUAL SUMMARY'!$GK$402,Z24,'ANNUAL SUMMARY'!$V$9,K6,'ANNUAL SUMMARY'!$FE$354)+SUMIFS('ANNUAL SUMMARY'!$GK$460,Z24,'ANNUAL SUMMARY'!$V$9,K6,'ANNUAL SUMMARY'!$FE$412)+SUMIFS('ANNUAL SUMMARY'!$GK$518,Z24,'ANNUAL SUMMARY'!$V$9,K6,'ANNUAL SUMMARY'!$FE$470)+SUMIFS('ANNUAL SUMMARY'!$GK$576,Z24,'ANNUAL SUMMARY'!$V$9,K6,'ANNUAL SUMMARY'!$FE$528)+SUMIFS('ANNUAL SUMMARY'!$GK$634,Z24,'ANNUAL SUMMARY'!$V$9,K6,'ANNUAL SUMMARY'!$FE$586)+SUMIFS('ANNUAL SUMMARY'!$GK$692,Z24,'ANNUAL SUMMARY'!$V$9,K6,'ANNUAL SUMMARY'!$FE$644)</f>
        <v>0</v>
      </c>
      <c r="AR24" s="728"/>
      <c r="AS24" s="728"/>
      <c r="AT24" s="728">
        <f>SUMIFS('ANNUAL SUMMARY'!$AU$54,Z24,'ANNUAL SUMMARY'!$V$9,K6,'ANNUAL SUMMARY'!$L$6)+SUMIFS('ANNUAL SUMMARY'!$AU$112,Z24,'ANNUAL SUMMARY'!$V$9,K6,'ANNUAL SUMMARY'!$L$64)+SUMIFS('ANNUAL SUMMARY'!$AU$170,Z24,'ANNUAL SUMMARY'!$V$9,K6,'ANNUAL SUMMARY'!$L$122)+SUMIFS('ANNUAL SUMMARY'!$AU$228,Z24,'ANNUAL SUMMARY'!$V$9,K6,'ANNUAL SUMMARY'!$L$180)+SUMIFS('ANNUAL SUMMARY'!$AU$286,Z24,'ANNUAL SUMMARY'!$V$9,K6,'ANNUAL SUMMARY'!$L$238)+SUMIFS('ANNUAL SUMMARY'!$AU$344,Z24,'ANNUAL SUMMARY'!$V$9,K6,'ANNUAL SUMMARY'!$L$296)+SUMIFS('ANNUAL SUMMARY'!$AU$402,Z24,'ANNUAL SUMMARY'!$V$9,K6,'ANNUAL SUMMARY'!$L$354)+SUMIFS('ANNUAL SUMMARY'!$AU$460,Z24,'ANNUAL SUMMARY'!$V$9,K6,'ANNUAL SUMMARY'!$L$412)+SUMIFS('ANNUAL SUMMARY'!$AU$518,Z24,'ANNUAL SUMMARY'!$V$9,K6,'ANNUAL SUMMARY'!$L$470)+SUMIFS('ANNUAL SUMMARY'!$AU$576,Z24,'ANNUAL SUMMARY'!$V$9,K6,'ANNUAL SUMMARY'!$L$528)+SUMIFS('ANNUAL SUMMARY'!$AU$634,Z24,'ANNUAL SUMMARY'!$V$9,K6,'ANNUAL SUMMARY'!$L$586)+SUMIFS('ANNUAL SUMMARY'!$AU$692,Z24,'ANNUAL SUMMARY'!$V$9,K6,'ANNUAL SUMMARY'!$L$644)+SUMIFS('ANNUAL SUMMARY'!$CR$54,Z24,'ANNUAL SUMMARY'!$V$9,K6,'ANNUAL SUMMARY'!$BI$6)+SUMIFS('ANNUAL SUMMARY'!$CR$112,Z24,'ANNUAL SUMMARY'!$V$9,K6,'ANNUAL SUMMARY'!$BI$64)+SUMIFS('ANNUAL SUMMARY'!$CR$170,Z24,'ANNUAL SUMMARY'!$V$9,K6,'ANNUAL SUMMARY'!$BI$122)+SUMIFS('ANNUAL SUMMARY'!$CR$228,Z24,'ANNUAL SUMMARY'!$V$9,K6,'ANNUAL SUMMARY'!$BI$180)+SUMIFS('ANNUAL SUMMARY'!$CR$286,Z24,'ANNUAL SUMMARY'!$V$9,K6,'ANNUAL SUMMARY'!$BI$238)+SUMIFS('ANNUAL SUMMARY'!$CR$344,Z24,'ANNUAL SUMMARY'!$V$9,K6,'ANNUAL SUMMARY'!$BI$296)+SUMIFS('ANNUAL SUMMARY'!$CR$402,Z24,'ANNUAL SUMMARY'!$V$9,K6,'ANNUAL SUMMARY'!$BI$354)+SUMIFS('ANNUAL SUMMARY'!$CR$460,Z24,'ANNUAL SUMMARY'!$V$9,K6,'ANNUAL SUMMARY'!$BI$412)+SUMIFS('ANNUAL SUMMARY'!$CR$518,Z24,'ANNUAL SUMMARY'!$V$9,K6,'ANNUAL SUMMARY'!$BI$470)+SUMIFS('ANNUAL SUMMARY'!$CR$576,Z24,'ANNUAL SUMMARY'!$V$9,K6,'ANNUAL SUMMARY'!$BI$528)+SUMIFS('ANNUAL SUMMARY'!$CR$634,Z24,'ANNUAL SUMMARY'!$V$9,K6,'ANNUAL SUMMARY'!$BI$586)+SUMIFS('ANNUAL SUMMARY'!$CR$692,Z24,'ANNUAL SUMMARY'!$V$9,K6,'ANNUAL SUMMARY'!$BI$644)+SUMIFS('ANNUAL SUMMARY'!$EQ$54,Z24,'ANNUAL SUMMARY'!$V$9,K6,'ANNUAL SUMMARY'!$DH$6)+SUMIFS('ANNUAL SUMMARY'!$EQ$112,Z24,'ANNUAL SUMMARY'!$V$9,K6,'ANNUAL SUMMARY'!$DH$64)+SUMIFS('ANNUAL SUMMARY'!$EQ$170,Z24,'ANNUAL SUMMARY'!$V$9,K6,'ANNUAL SUMMARY'!$DH$122)+SUMIFS('ANNUAL SUMMARY'!$EQ$228,Z24,'ANNUAL SUMMARY'!$V$9,K6,'ANNUAL SUMMARY'!$DH$180)+SUMIFS('ANNUAL SUMMARY'!$EQ$286,Z24,'ANNUAL SUMMARY'!$V$9,K6,'ANNUAL SUMMARY'!$DH$238)+SUMIFS('ANNUAL SUMMARY'!$EQ$344,Z24,'ANNUAL SUMMARY'!$V$9,K6,'ANNUAL SUMMARY'!$DH$296)+SUMIFS('ANNUAL SUMMARY'!$EQ$402,Z24,'ANNUAL SUMMARY'!$V$9,K6,'ANNUAL SUMMARY'!$DH$354)+SUMIFS('ANNUAL SUMMARY'!$EQ$460,Z24,'ANNUAL SUMMARY'!$V$9,K6,'ANNUAL SUMMARY'!$DH$412)+SUMIFS('ANNUAL SUMMARY'!$EQ$518,Z24,'ANNUAL SUMMARY'!$V$9,K6,'ANNUAL SUMMARY'!$DH$470)+SUMIFS('ANNUAL SUMMARY'!$EQ$576,Z24,'ANNUAL SUMMARY'!$V$9,K6,'ANNUAL SUMMARY'!$DH$528)+SUMIFS('ANNUAL SUMMARY'!$EQ$634,Z24,'ANNUAL SUMMARY'!$V$9,K6,'ANNUAL SUMMARY'!$DH$586)+SUMIFS('ANNUAL SUMMARY'!$EQ$692,Z24,'ANNUAL SUMMARY'!$V$9,K6,'ANNUAL SUMMARY'!$DH$644)+SUMIFS('ANNUAL SUMMARY'!$GN$54,Z24,'ANNUAL SUMMARY'!$V$9,K6,'ANNUAL SUMMARY'!$FE$6)+SUMIFS('ANNUAL SUMMARY'!$GN$112,Z24,'ANNUAL SUMMARY'!$V$9,K6,'ANNUAL SUMMARY'!$FE$64)+SUMIFS('ANNUAL SUMMARY'!$GN$170,Z24,'ANNUAL SUMMARY'!$V$9,K6,'ANNUAL SUMMARY'!$FE$122)+SUMIFS('ANNUAL SUMMARY'!$GN$228,Z24,'ANNUAL SUMMARY'!$V$9,K6,'ANNUAL SUMMARY'!$FE$180)+SUMIFS('ANNUAL SUMMARY'!$GN$286,Z24,'ANNUAL SUMMARY'!$V$9,K6,'ANNUAL SUMMARY'!$FE$238)+SUMIFS('ANNUAL SUMMARY'!$GN$344,Z24,'ANNUAL SUMMARY'!$V$9,K6,'ANNUAL SUMMARY'!$FE$296)+SUMIFS('ANNUAL SUMMARY'!$GN$402,Z24,'ANNUAL SUMMARY'!$V$9,K6,'ANNUAL SUMMARY'!$FE$354)+SUMIFS('ANNUAL SUMMARY'!$GN$460,Z24,'ANNUAL SUMMARY'!$V$9,K6,'ANNUAL SUMMARY'!$FE$412)+SUMIFS('ANNUAL SUMMARY'!$GN$518,Z24,'ANNUAL SUMMARY'!$V$9,K6,'ANNUAL SUMMARY'!$FE$470)+SUMIFS('ANNUAL SUMMARY'!$GN$576,Z24,'ANNUAL SUMMARY'!$V$9,K6,'ANNUAL SUMMARY'!$FE$528)+SUMIFS('ANNUAL SUMMARY'!$GN$634,Z24,'ANNUAL SUMMARY'!$V$9,K6,'ANNUAL SUMMARY'!$FE$586)+SUMIFS('ANNUAL SUMMARY'!$GN$692,Z24,'ANNUAL SUMMARY'!$V$9,K6,'ANNUAL SUMMARY'!$FE$644)</f>
        <v>0</v>
      </c>
      <c r="AU24" s="728"/>
      <c r="AV24" s="1260"/>
      <c r="AW24" s="1263"/>
      <c r="AX24" s="154"/>
      <c r="AY24" s="732"/>
      <c r="AZ24" s="733"/>
      <c r="BA24" s="733"/>
      <c r="BB24" s="733"/>
      <c r="BC24" s="795"/>
      <c r="BD24" s="796"/>
      <c r="BE24" s="796"/>
      <c r="BF24" s="796"/>
      <c r="BG24" s="796"/>
      <c r="BH24" s="796"/>
      <c r="BI24" s="797"/>
      <c r="BJ24" s="643"/>
      <c r="BK24" s="864"/>
      <c r="BL24" s="865"/>
      <c r="BM24" s="865"/>
      <c r="BN24" s="865"/>
      <c r="BO24" s="866"/>
      <c r="BP24" s="738"/>
      <c r="BQ24" s="739"/>
      <c r="BR24" s="739"/>
      <c r="BS24" s="739"/>
      <c r="BT24" s="739"/>
      <c r="BU24" s="740"/>
      <c r="BV24" s="15"/>
      <c r="BW24" s="812">
        <f>IF(BW12=0," ",BW12+6)</f>
        <v>2028</v>
      </c>
      <c r="BX24" s="813"/>
      <c r="BY24" s="813"/>
      <c r="BZ24" s="813"/>
      <c r="CA24" s="813"/>
      <c r="CB24" s="1118">
        <f>SUMIFS('ANNUAL SUMMARY'!$AF$54,BW24,'ANNUAL SUMMARY'!$V$9,BH6,'ANNUAL SUMMARY'!$L$6)+SUMIFS('ANNUAL SUMMARY'!$AF$112,BW24,'ANNUAL SUMMARY'!$V$9,BH6,'ANNUAL SUMMARY'!$L$64)+SUMIFS('ANNUAL SUMMARY'!$AF$170,BW24,'ANNUAL SUMMARY'!$V$9,BH6,'ANNUAL SUMMARY'!$L$122)+SUMIFS('ANNUAL SUMMARY'!$AF$228,BW24,'ANNUAL SUMMARY'!$V$9,BH6,'ANNUAL SUMMARY'!$L$180)+SUMIFS('ANNUAL SUMMARY'!$AF$286,BW24,'ANNUAL SUMMARY'!$V$9,BH6,'ANNUAL SUMMARY'!$L$238)+SUMIFS('ANNUAL SUMMARY'!$AF$344,BW24,'ANNUAL SUMMARY'!$V$9,BH6,'ANNUAL SUMMARY'!$L$296)+SUMIFS('ANNUAL SUMMARY'!$AF$402,BW24,'ANNUAL SUMMARY'!$V$9,BH6,'ANNUAL SUMMARY'!$L$354)+SUMIFS('ANNUAL SUMMARY'!$AF$460,BW24,'ANNUAL SUMMARY'!$V$9,BH6,'ANNUAL SUMMARY'!$L$412)+SUMIFS('ANNUAL SUMMARY'!$AF$518,BW24,'ANNUAL SUMMARY'!$V$9,BH6,'ANNUAL SUMMARY'!$L$470)+SUMIFS('ANNUAL SUMMARY'!$AF$576,BW24,'ANNUAL SUMMARY'!$V$9,BH6,'ANNUAL SUMMARY'!$L$528)+SUMIFS('ANNUAL SUMMARY'!$AF$634,BW24,'ANNUAL SUMMARY'!$V$9,BH6,'ANNUAL SUMMARY'!$L$586)+SUMIFS('ANNUAL SUMMARY'!$AF$692,BW24,'ANNUAL SUMMARY'!$V$9,BH6,'ANNUAL SUMMARY'!$L$644)+SUMIFS('ANNUAL SUMMARY'!$CC$54,BW24,'ANNUAL SUMMARY'!$V$9,BH6,'ANNUAL SUMMARY'!$BI$6)+SUMIFS('ANNUAL SUMMARY'!$CC$112,BW24,'ANNUAL SUMMARY'!$V$9,BH6,'ANNUAL SUMMARY'!$BI$64)+SUMIFS('ANNUAL SUMMARY'!$CC$170,BW24,'ANNUAL SUMMARY'!$V$9,BH6,'ANNUAL SUMMARY'!$BI$122)+SUMIFS('ANNUAL SUMMARY'!$CC$228,BW24,'ANNUAL SUMMARY'!$V$9,BH6,'ANNUAL SUMMARY'!$BI$180)+SUMIFS('ANNUAL SUMMARY'!$CC$286,BW24,'ANNUAL SUMMARY'!$V$9,BH6,'ANNUAL SUMMARY'!$BI$238)+SUMIFS('ANNUAL SUMMARY'!$CC$344,BW24,'ANNUAL SUMMARY'!$V$9,BH6,'ANNUAL SUMMARY'!$BI$296)+SUMIFS('ANNUAL SUMMARY'!$CC$402,BW24,'ANNUAL SUMMARY'!$V$9,BH6,'ANNUAL SUMMARY'!$BI$354)+SUMIFS('ANNUAL SUMMARY'!$CC$460,BW24,'ANNUAL SUMMARY'!$V$9,BH6,'ANNUAL SUMMARY'!$BI$412)+SUMIFS('ANNUAL SUMMARY'!$CC$518,BW24,'ANNUAL SUMMARY'!$V$9,BH6,'ANNUAL SUMMARY'!$BI$470)+SUMIFS('ANNUAL SUMMARY'!$CC$576,BW24,'ANNUAL SUMMARY'!$V$9,BH6,'ANNUAL SUMMARY'!$BI$528)+SUMIFS('ANNUAL SUMMARY'!$CC$634,BW24,'ANNUAL SUMMARY'!$V$9,BH6,'ANNUAL SUMMARY'!$BI$586)+SUMIFS('ANNUAL SUMMARY'!$CC$692,BW24,'ANNUAL SUMMARY'!$V$9,BH6,'ANNUAL SUMMARY'!$BI$644)+SUMIFS('ANNUAL SUMMARY'!$EB$54,BW24,'ANNUAL SUMMARY'!$V$9,BH6,'ANNUAL SUMMARY'!$DH$6)+SUMIFS('ANNUAL SUMMARY'!$EB$112,BW24,'ANNUAL SUMMARY'!$V$9,BH6,'ANNUAL SUMMARY'!$DH$64)+SUMIFS('ANNUAL SUMMARY'!$EB$170,BW24,'ANNUAL SUMMARY'!$V$9,BH6,'ANNUAL SUMMARY'!$DH$122)+SUMIFS('ANNUAL SUMMARY'!$EB$228,BW24,'ANNUAL SUMMARY'!$V$9,BH6,'ANNUAL SUMMARY'!$DH$180)+SUMIFS('ANNUAL SUMMARY'!$EB$286,BW24,'ANNUAL SUMMARY'!$V$9,BH6,'ANNUAL SUMMARY'!$DH$238)+SUMIFS('ANNUAL SUMMARY'!$EB$344,BW24,'ANNUAL SUMMARY'!$V$9,BH6,'ANNUAL SUMMARY'!$DH$296)+SUMIFS('ANNUAL SUMMARY'!$EB$402,BW24,'ANNUAL SUMMARY'!$V$9,BH6,'ANNUAL SUMMARY'!$DH$354)+SUMIFS('ANNUAL SUMMARY'!$EB$460,BW24,'ANNUAL SUMMARY'!$V$9,BH6,'ANNUAL SUMMARY'!$DH$412)+SUMIFS('ANNUAL SUMMARY'!$EB$518,BW24,'ANNUAL SUMMARY'!$V$9,BH6,'ANNUAL SUMMARY'!$DH$470)+SUMIFS('ANNUAL SUMMARY'!$EB$576,BW24,'ANNUAL SUMMARY'!$V$9,BH6,'ANNUAL SUMMARY'!$DH$528)+SUMIFS('ANNUAL SUMMARY'!$EB$634,BW24,'ANNUAL SUMMARY'!$V$9,BH6,'ANNUAL SUMMARY'!$DH$586)+SUMIFS('ANNUAL SUMMARY'!$EB$692,BW24,'ANNUAL SUMMARY'!$V$9,BH6,'ANNUAL SUMMARY'!$DH$644)+SUMIFS('ANNUAL SUMMARY'!$FY$54,BW24,'ANNUAL SUMMARY'!$V$9,BH6,'ANNUAL SUMMARY'!$FE$6)+SUMIFS('ANNUAL SUMMARY'!$FY$112,BW24,'ANNUAL SUMMARY'!$V$9,BH6,'ANNUAL SUMMARY'!$FE$64)+SUMIFS('ANNUAL SUMMARY'!$FY$170,BW24,'ANNUAL SUMMARY'!$V$9,BH6,'ANNUAL SUMMARY'!$FE$122)+SUMIFS('ANNUAL SUMMARY'!$FY$228,BW24,'ANNUAL SUMMARY'!$V$9,BH6,'ANNUAL SUMMARY'!$FE$180)+SUMIFS('ANNUAL SUMMARY'!$FY$286,BW24,'ANNUAL SUMMARY'!$V$9,BH6,'ANNUAL SUMMARY'!$FE$238)+SUMIFS('ANNUAL SUMMARY'!$FY$344,BW24,'ANNUAL SUMMARY'!$V$9,BH6,'ANNUAL SUMMARY'!$FE$296)+SUMIFS('ANNUAL SUMMARY'!$FY$402,BW24,'ANNUAL SUMMARY'!$V$9,BH6,'ANNUAL SUMMARY'!$FE$354)+SUMIFS('ANNUAL SUMMARY'!$FY$460,BW24,'ANNUAL SUMMARY'!$V$9,BH6,'ANNUAL SUMMARY'!$FE$412)+SUMIFS('ANNUAL SUMMARY'!$FY$518,BW24,'ANNUAL SUMMARY'!$V$9,BH6,'ANNUAL SUMMARY'!$FE$470)+SUMIFS('ANNUAL SUMMARY'!$FY$576,BW24,'ANNUAL SUMMARY'!$V$9,BH6,'ANNUAL SUMMARY'!$FE$528)+SUMIFS('ANNUAL SUMMARY'!$FY$634,BW24,'ANNUAL SUMMARY'!$V$9,BH6,'ANNUAL SUMMARY'!$FE$586)+SUMIFS('ANNUAL SUMMARY'!$FY$692,BW24,'ANNUAL SUMMARY'!$V$9,BH6,'ANNUAL SUMMARY'!$FE$644)</f>
        <v>0</v>
      </c>
      <c r="CC24" s="727"/>
      <c r="CD24" s="727"/>
      <c r="CE24" s="727"/>
      <c r="CF24" s="727">
        <f>SUMIFS('ANNUAL SUMMARY'!$AJ$54,BW24,'ANNUAL SUMMARY'!$V$9,BH6,'ANNUAL SUMMARY'!$L$6)+SUMIFS('ANNUAL SUMMARY'!$AJ$112,BW24,'ANNUAL SUMMARY'!$V$9,BH6,'ANNUAL SUMMARY'!$L$64)+SUMIFS('ANNUAL SUMMARY'!$AJ$170,BW24,'ANNUAL SUMMARY'!$V$9,BH6,'ANNUAL SUMMARY'!$L$122)+SUMIFS('ANNUAL SUMMARY'!$AJ$228,BW24,'ANNUAL SUMMARY'!$V$9,BH6,'ANNUAL SUMMARY'!$L$180)+SUMIFS('ANNUAL SUMMARY'!$AJ$286,BW24,'ANNUAL SUMMARY'!$V$9,BH6,'ANNUAL SUMMARY'!$L$238)+SUMIFS('ANNUAL SUMMARY'!$AJ$344,BW24,'ANNUAL SUMMARY'!$V$9,BH6,'ANNUAL SUMMARY'!$L$296)+SUMIFS('ANNUAL SUMMARY'!$AJ$402,BW24,'ANNUAL SUMMARY'!$V$9,BH6,'ANNUAL SUMMARY'!$L$354)+SUMIFS('ANNUAL SUMMARY'!$AJ$460,BW24,'ANNUAL SUMMARY'!$V$9,BH6,'ANNUAL SUMMARY'!$L$412)+SUMIFS('ANNUAL SUMMARY'!$AJ$518,BW24,'ANNUAL SUMMARY'!$V$9,BH6,'ANNUAL SUMMARY'!$L$470)+SUMIFS('ANNUAL SUMMARY'!$AJ$576,BW24,'ANNUAL SUMMARY'!$V$9,BH6,'ANNUAL SUMMARY'!$L$528)+SUMIFS('ANNUAL SUMMARY'!$AJ$634,BW24,'ANNUAL SUMMARY'!$V$9,BH6,'ANNUAL SUMMARY'!$L$586)+SUMIFS('ANNUAL SUMMARY'!$AJ$692,BW24,'ANNUAL SUMMARY'!$V$9,BH6,'ANNUAL SUMMARY'!$L$644)+SUMIFS('ANNUAL SUMMARY'!$CG$54,BW24,'ANNUAL SUMMARY'!$V$9,BH6,'ANNUAL SUMMARY'!$BI$6)+SUMIFS('ANNUAL SUMMARY'!$CG$112,BW24,'ANNUAL SUMMARY'!$V$9,BH6,'ANNUAL SUMMARY'!$BI$64)+SUMIFS('ANNUAL SUMMARY'!$CG$170,BW24,'ANNUAL SUMMARY'!$V$9,BH6,'ANNUAL SUMMARY'!$BI$122)+SUMIFS('ANNUAL SUMMARY'!$CG$228,BW24,'ANNUAL SUMMARY'!$V$9,BH6,'ANNUAL SUMMARY'!$BI$180)+SUMIFS('ANNUAL SUMMARY'!$CG$286,BW24,'ANNUAL SUMMARY'!$V$9,BH6,'ANNUAL SUMMARY'!$BI$238)+SUMIFS('ANNUAL SUMMARY'!$CG$344,BW24,'ANNUAL SUMMARY'!$V$9,BH6,'ANNUAL SUMMARY'!$BI$296)+SUMIFS('ANNUAL SUMMARY'!$CG$402,BW24,'ANNUAL SUMMARY'!$V$9,BH6,'ANNUAL SUMMARY'!$BI$354)+SUMIFS('ANNUAL SUMMARY'!$CG$460,BW24,'ANNUAL SUMMARY'!$V$9,BH6,'ANNUAL SUMMARY'!$BI$412)+SUMIFS('ANNUAL SUMMARY'!$CG$518,BW24,'ANNUAL SUMMARY'!$V$9,BH6,'ANNUAL SUMMARY'!$BI$470)+SUMIFS('ANNUAL SUMMARY'!$CG$576,BW24,'ANNUAL SUMMARY'!$V$9,BH6,'ANNUAL SUMMARY'!$BI$528)+SUMIFS('ANNUAL SUMMARY'!$CG$634,BW24,'ANNUAL SUMMARY'!$V$9,BH6,'ANNUAL SUMMARY'!$BI$586)+SUMIFS('ANNUAL SUMMARY'!$CG$692,BW24,'ANNUAL SUMMARY'!$V$9,BH6,'ANNUAL SUMMARY'!$BI$644)+SUMIFS('ANNUAL SUMMARY'!$EF$54,BW24,'ANNUAL SUMMARY'!$V$9,BH6,'ANNUAL SUMMARY'!$DH$6)+SUMIFS('ANNUAL SUMMARY'!$EF$112,BW24,'ANNUAL SUMMARY'!$V$9,BH6,'ANNUAL SUMMARY'!$DH$64)+SUMIFS('ANNUAL SUMMARY'!$EF$170,BW24,'ANNUAL SUMMARY'!$V$9,BH6,'ANNUAL SUMMARY'!$DH$122)+SUMIFS('ANNUAL SUMMARY'!$EF$228,BW24,'ANNUAL SUMMARY'!$V$9,BH6,'ANNUAL SUMMARY'!$DH$180)+SUMIFS('ANNUAL SUMMARY'!$EF$286,BW24,'ANNUAL SUMMARY'!$V$9,BH6,'ANNUAL SUMMARY'!$DH$238)+SUMIFS('ANNUAL SUMMARY'!$EF$344,BW24,'ANNUAL SUMMARY'!$V$9,BH6,'ANNUAL SUMMARY'!$DH$296)+SUMIFS('ANNUAL SUMMARY'!$EF$402,BW24,'ANNUAL SUMMARY'!$V$9,BH6,'ANNUAL SUMMARY'!$DH$354)+SUMIFS('ANNUAL SUMMARY'!$EF$460,BW24,'ANNUAL SUMMARY'!$V$9,BH6,'ANNUAL SUMMARY'!$DH$412)+SUMIFS('ANNUAL SUMMARY'!$EF$518,BW24,'ANNUAL SUMMARY'!$V$9,BH6,'ANNUAL SUMMARY'!$DH$470)+SUMIFS('ANNUAL SUMMARY'!$EF$576,BW24,'ANNUAL SUMMARY'!$V$9,BH6,'ANNUAL SUMMARY'!$DH$528)+SUMIFS('ANNUAL SUMMARY'!$EF$634,BW24,'ANNUAL SUMMARY'!$V$9,BH6,'ANNUAL SUMMARY'!$DH$586)+SUMIFS('ANNUAL SUMMARY'!$EF$692,BW24,'ANNUAL SUMMARY'!$V$9,BH6,'ANNUAL SUMMARY'!$DH$644)+SUMIFS('ANNUAL SUMMARY'!$GC$54,BW24,'ANNUAL SUMMARY'!$V$9,BH6,'ANNUAL SUMMARY'!$FE$6)+SUMIFS('ANNUAL SUMMARY'!$GC$112,BW24,'ANNUAL SUMMARY'!$V$9,BH6,'ANNUAL SUMMARY'!$FE$64)+SUMIFS('ANNUAL SUMMARY'!$GC$170,BW24,'ANNUAL SUMMARY'!$V$9,BH6,'ANNUAL SUMMARY'!$FE$122)+SUMIFS('ANNUAL SUMMARY'!$GC$228,BW24,'ANNUAL SUMMARY'!$V$9,BH6,'ANNUAL SUMMARY'!$FE$180)+SUMIFS('ANNUAL SUMMARY'!$GC$286,BW24,'ANNUAL SUMMARY'!$V$9,BH6,'ANNUAL SUMMARY'!$FE$238)+SUMIFS('ANNUAL SUMMARY'!$GC$344,BW24,'ANNUAL SUMMARY'!$V$9,BH6,'ANNUAL SUMMARY'!$FE$296)+SUMIFS('ANNUAL SUMMARY'!$GC$402,BW24,'ANNUAL SUMMARY'!$V$9,BH6,'ANNUAL SUMMARY'!$FE$354)+SUMIFS('ANNUAL SUMMARY'!$GC$460,BW24,'ANNUAL SUMMARY'!$V$9,BH6,'ANNUAL SUMMARY'!$FE$412)+SUMIFS('ANNUAL SUMMARY'!$GC$518,BW24,'ANNUAL SUMMARY'!$V$9,BH6,'ANNUAL SUMMARY'!$FE$470)+SUMIFS('ANNUAL SUMMARY'!$GC$576,BW24,'ANNUAL SUMMARY'!$V$9,BH6,'ANNUAL SUMMARY'!$FE$528)+SUMIFS('ANNUAL SUMMARY'!$GC$634,BW24,'ANNUAL SUMMARY'!$V$9,BH6,'ANNUAL SUMMARY'!$FE$586)+SUMIFS('ANNUAL SUMMARY'!$GC$692,BW24,'ANNUAL SUMMARY'!$V$9,BH6,'ANNUAL SUMMARY'!$FE$644)</f>
        <v>0</v>
      </c>
      <c r="CG24" s="727"/>
      <c r="CH24" s="727"/>
      <c r="CI24" s="727"/>
      <c r="CJ24" s="727">
        <f>SUMIFS('ANNUAL SUMMARY'!$AN$54,BW24,'ANNUAL SUMMARY'!$V$9,BH6,'ANNUAL SUMMARY'!$L$6)+SUMIFS('ANNUAL SUMMARY'!$AN$112,BW24,'ANNUAL SUMMARY'!$V$9,BH6,'ANNUAL SUMMARY'!$L$64)+SUMIFS('ANNUAL SUMMARY'!$AN$170,BW24,'ANNUAL SUMMARY'!$V$9,BH6,'ANNUAL SUMMARY'!$L$122)+SUMIFS('ANNUAL SUMMARY'!$AN$228,BW24,'ANNUAL SUMMARY'!$V$9,BH6,'ANNUAL SUMMARY'!$L$180)+SUMIFS('ANNUAL SUMMARY'!$AN$286,BW24,'ANNUAL SUMMARY'!$V$9,BH6,'ANNUAL SUMMARY'!$L$238)+SUMIFS('ANNUAL SUMMARY'!$AN$344,BW24,'ANNUAL SUMMARY'!$V$9,BH6,'ANNUAL SUMMARY'!$L$296)+SUMIFS('ANNUAL SUMMARY'!$AN$402,BW24,'ANNUAL SUMMARY'!$V$9,BH6,'ANNUAL SUMMARY'!$L$354)+SUMIFS('ANNUAL SUMMARY'!$AN$460,BW24,'ANNUAL SUMMARY'!$V$9,BH6,'ANNUAL SUMMARY'!$L$412)+SUMIFS('ANNUAL SUMMARY'!$AN$518,BW24,'ANNUAL SUMMARY'!$V$9,BH6,'ANNUAL SUMMARY'!$L$470)+SUMIFS('ANNUAL SUMMARY'!$AN$576,BW24,'ANNUAL SUMMARY'!$V$9,BH6,'ANNUAL SUMMARY'!$L$528)+SUMIFS('ANNUAL SUMMARY'!$AN$634,BW24,'ANNUAL SUMMARY'!$V$9,BH6,'ANNUAL SUMMARY'!$L$586)+SUMIFS('ANNUAL SUMMARY'!$AN$692,BW24,'ANNUAL SUMMARY'!$V$9,BH6,'ANNUAL SUMMARY'!$L$644)+SUMIFS('ANNUAL SUMMARY'!$CK$54,BW24,'ANNUAL SUMMARY'!$V$9,BH6,'ANNUAL SUMMARY'!$BI$6)+SUMIFS('ANNUAL SUMMARY'!$CK$112,BW24,'ANNUAL SUMMARY'!$V$9,BH6,'ANNUAL SUMMARY'!$BI$64)+SUMIFS('ANNUAL SUMMARY'!$CK$170,BW24,'ANNUAL SUMMARY'!$V$9,BH6,'ANNUAL SUMMARY'!$BI$122)+SUMIFS('ANNUAL SUMMARY'!$CK$228,BW24,'ANNUAL SUMMARY'!$V$9,BH6,'ANNUAL SUMMARY'!$BI$180)+SUMIFS('ANNUAL SUMMARY'!$CK$286,BW24,'ANNUAL SUMMARY'!$V$9,BH6,'ANNUAL SUMMARY'!$BI$238)+SUMIFS('ANNUAL SUMMARY'!$CK$344,BW24,'ANNUAL SUMMARY'!$V$9,BH6,'ANNUAL SUMMARY'!$BI$296)+SUMIFS('ANNUAL SUMMARY'!$CK$402,BW24,'ANNUAL SUMMARY'!$V$9,BH6,'ANNUAL SUMMARY'!$BI$354)+SUMIFS('ANNUAL SUMMARY'!$CK$460,BW24,'ANNUAL SUMMARY'!$V$9,BH6,'ANNUAL SUMMARY'!$BI$412)+SUMIFS('ANNUAL SUMMARY'!$CK$518,BW24,'ANNUAL SUMMARY'!$V$9,BH6,'ANNUAL SUMMARY'!$BI$470)+SUMIFS('ANNUAL SUMMARY'!$CK$576,BW24,'ANNUAL SUMMARY'!$V$9,BH6,'ANNUAL SUMMARY'!$BI$528)+SUMIFS('ANNUAL SUMMARY'!$CK$634,BW24,'ANNUAL SUMMARY'!$V$9,BH6,'ANNUAL SUMMARY'!$BI$586)+SUMIFS('ANNUAL SUMMARY'!$CK$692,BW24,'ANNUAL SUMMARY'!$V$9,BH6,'ANNUAL SUMMARY'!$BI$644)+SUMIFS('ANNUAL SUMMARY'!$EJ$54,BW24,'ANNUAL SUMMARY'!$V$9,BH6,'ANNUAL SUMMARY'!$DH$6)+SUMIFS('ANNUAL SUMMARY'!$EJ$112,BW24,'ANNUAL SUMMARY'!$V$9,BH6,'ANNUAL SUMMARY'!$DH$64)+SUMIFS('ANNUAL SUMMARY'!$EJ$170,BW24,'ANNUAL SUMMARY'!$V$9,BH6,'ANNUAL SUMMARY'!$DH$122)+SUMIFS('ANNUAL SUMMARY'!$EJ$228,BW24,'ANNUAL SUMMARY'!$V$9,BH6,'ANNUAL SUMMARY'!$DH$180)+SUMIFS('ANNUAL SUMMARY'!$EJ$286,BW24,'ANNUAL SUMMARY'!$V$9,BH6,'ANNUAL SUMMARY'!$DH$238)+SUMIFS('ANNUAL SUMMARY'!$EJ$344,BW24,'ANNUAL SUMMARY'!$V$9,BH6,'ANNUAL SUMMARY'!$DH$296)+SUMIFS('ANNUAL SUMMARY'!$EJ$402,BW24,'ANNUAL SUMMARY'!$V$9,BH6,'ANNUAL SUMMARY'!$DH$354)+SUMIFS('ANNUAL SUMMARY'!$EJ$460,BW24,'ANNUAL SUMMARY'!$V$9,BH6,'ANNUAL SUMMARY'!$DH$412)+SUMIFS('ANNUAL SUMMARY'!$EJ$518,BW24,'ANNUAL SUMMARY'!$V$9,BH6,'ANNUAL SUMMARY'!$DH$470)+SUMIFS('ANNUAL SUMMARY'!$EJ$576,BW24,'ANNUAL SUMMARY'!$V$9,BH6,'ANNUAL SUMMARY'!$DH$528)+SUMIFS('ANNUAL SUMMARY'!$EJ$634,BW24,'ANNUAL SUMMARY'!$V$9,BH6,'ANNUAL SUMMARY'!$DH$586)+SUMIFS('ANNUAL SUMMARY'!$EJ$692,BW24,'ANNUAL SUMMARY'!$V$9,BH6,'ANNUAL SUMMARY'!$DH$644)+SUMIFS('ANNUAL SUMMARY'!$GG$54,BW24,'ANNUAL SUMMARY'!$V$9,BH6,'ANNUAL SUMMARY'!$FE$6)+SUMIFS('ANNUAL SUMMARY'!$GG$112,BW24,'ANNUAL SUMMARY'!$V$9,BH6,'ANNUAL SUMMARY'!$FE$64)+SUMIFS('ANNUAL SUMMARY'!$GG$170,BW24,'ANNUAL SUMMARY'!$V$9,BH6,'ANNUAL SUMMARY'!$FE$122)+SUMIFS('ANNUAL SUMMARY'!$GG$228,BW24,'ANNUAL SUMMARY'!$V$9,BH6,'ANNUAL SUMMARY'!$FE$180)+SUMIFS('ANNUAL SUMMARY'!$GG$286,BW24,'ANNUAL SUMMARY'!$V$9,BH6,'ANNUAL SUMMARY'!$FE$238)+SUMIFS('ANNUAL SUMMARY'!$GG$344,BW24,'ANNUAL SUMMARY'!$V$9,BH6,'ANNUAL SUMMARY'!$FE$296)+SUMIFS('ANNUAL SUMMARY'!$GG$402,BW24,'ANNUAL SUMMARY'!$V$9,BH6,'ANNUAL SUMMARY'!$FE$354)+SUMIFS('ANNUAL SUMMARY'!$GG$460,BW24,'ANNUAL SUMMARY'!$V$9,BH6,'ANNUAL SUMMARY'!$FE$412)+SUMIFS('ANNUAL SUMMARY'!$GG$518,BW24,'ANNUAL SUMMARY'!$V$9,BH6,'ANNUAL SUMMARY'!$FE$470)+SUMIFS('ANNUAL SUMMARY'!$GG$576,BW24,'ANNUAL SUMMARY'!$V$9,BH6,'ANNUAL SUMMARY'!$FE$528)+SUMIFS('ANNUAL SUMMARY'!$GG$634,BW24,'ANNUAL SUMMARY'!$V$9,BH6,'ANNUAL SUMMARY'!$FE$586)+SUMIFS('ANNUAL SUMMARY'!$GG$692,BW24,'ANNUAL SUMMARY'!$V$9,BH6,'ANNUAL SUMMARY'!$FE$644)</f>
        <v>0</v>
      </c>
      <c r="CK24" s="727"/>
      <c r="CL24" s="727"/>
      <c r="CM24" s="727"/>
      <c r="CN24" s="728">
        <f>SUMIFS('ANNUAL SUMMARY'!$AR$54,BW24,'ANNUAL SUMMARY'!$V$9,BH6,'ANNUAL SUMMARY'!$L$6)+SUMIFS('ANNUAL SUMMARY'!$AR$112,BW24,'ANNUAL SUMMARY'!$V$9,BH6,'ANNUAL SUMMARY'!$L$64)+SUMIFS('ANNUAL SUMMARY'!$AR$170,BW24,'ANNUAL SUMMARY'!$V$9,BH6,'ANNUAL SUMMARY'!$L$122)+SUMIFS('ANNUAL SUMMARY'!$AR$228,BW24,'ANNUAL SUMMARY'!$V$9,BH6,'ANNUAL SUMMARY'!$L$180)+SUMIFS('ANNUAL SUMMARY'!$AR$286,BW24,'ANNUAL SUMMARY'!$V$9,BH6,'ANNUAL SUMMARY'!$L$238)+SUMIFS('ANNUAL SUMMARY'!$AR$344,BW24,'ANNUAL SUMMARY'!$V$9,BH6,'ANNUAL SUMMARY'!$L$296)+SUMIFS('ANNUAL SUMMARY'!$AR$402,BW24,'ANNUAL SUMMARY'!$V$9,BH6,'ANNUAL SUMMARY'!$L$354)+SUMIFS('ANNUAL SUMMARY'!$AR$460,BW24,'ANNUAL SUMMARY'!$V$9,BH6,'ANNUAL SUMMARY'!$L$412)+SUMIFS('ANNUAL SUMMARY'!$AR$518,BW24,'ANNUAL SUMMARY'!$V$9,BH6,'ANNUAL SUMMARY'!$L$470)+SUMIFS('ANNUAL SUMMARY'!$AR$576,BW24,'ANNUAL SUMMARY'!$V$9,BH6,'ANNUAL SUMMARY'!$L$528)+SUMIFS('ANNUAL SUMMARY'!$AR$634,BW24,'ANNUAL SUMMARY'!$V$9,BH6,'ANNUAL SUMMARY'!$L$586)+SUMIFS('ANNUAL SUMMARY'!$AR$692,BW24,'ANNUAL SUMMARY'!$V$9,BH6,'ANNUAL SUMMARY'!$L$644)+SUMIFS('ANNUAL SUMMARY'!$CO$54,BW24,'ANNUAL SUMMARY'!$V$9,BH6,'ANNUAL SUMMARY'!$BI$6)+SUMIFS('ANNUAL SUMMARY'!$CO$112,BW24,'ANNUAL SUMMARY'!$V$9,BH6,'ANNUAL SUMMARY'!$BI$64)+SUMIFS('ANNUAL SUMMARY'!$CO$170,BW24,'ANNUAL SUMMARY'!$V$9,BH6,'ANNUAL SUMMARY'!$BI$122)+SUMIFS('ANNUAL SUMMARY'!$CO$228,BW24,'ANNUAL SUMMARY'!$V$9,BH6,'ANNUAL SUMMARY'!$BI$180)+SUMIFS('ANNUAL SUMMARY'!$CO$286,BW24,'ANNUAL SUMMARY'!$V$9,BH6,'ANNUAL SUMMARY'!$BI$238)+SUMIFS('ANNUAL SUMMARY'!$CO$344,BW24,'ANNUAL SUMMARY'!$V$9,BH6,'ANNUAL SUMMARY'!$BI$296)+SUMIFS('ANNUAL SUMMARY'!$CO$402,BW24,'ANNUAL SUMMARY'!$V$9,BH6,'ANNUAL SUMMARY'!$BI$354)+SUMIFS('ANNUAL SUMMARY'!$CO$460,BW24,'ANNUAL SUMMARY'!$V$9,BH6,'ANNUAL SUMMARY'!$BI$412)+SUMIFS('ANNUAL SUMMARY'!$CO$518,BW24,'ANNUAL SUMMARY'!$V$9,BH6,'ANNUAL SUMMARY'!$BI$470)+SUMIFS('ANNUAL SUMMARY'!$CO$576,BW24,'ANNUAL SUMMARY'!$V$9,BH6,'ANNUAL SUMMARY'!$BI$528)+SUMIFS('ANNUAL SUMMARY'!$CO$634,BW24,'ANNUAL SUMMARY'!$V$9,BH6,'ANNUAL SUMMARY'!$BI$586)+SUMIFS('ANNUAL SUMMARY'!$CO$692,BW24,'ANNUAL SUMMARY'!$V$9,BH6,'ANNUAL SUMMARY'!$BI$644)+SUMIFS('ANNUAL SUMMARY'!$EN$54,BW24,'ANNUAL SUMMARY'!$V$9,BH6,'ANNUAL SUMMARY'!$DH$6)+SUMIFS('ANNUAL SUMMARY'!$EN$112,BW24,'ANNUAL SUMMARY'!$V$9,BH6,'ANNUAL SUMMARY'!$DH$64)+SUMIFS('ANNUAL SUMMARY'!$EN$170,BW24,'ANNUAL SUMMARY'!$V$9,BH6,'ANNUAL SUMMARY'!$DH$122)+SUMIFS('ANNUAL SUMMARY'!$EN$228,BW24,'ANNUAL SUMMARY'!$V$9,BH6,'ANNUAL SUMMARY'!$DH$180)+SUMIFS('ANNUAL SUMMARY'!$EN$286,BW24,'ANNUAL SUMMARY'!$V$9,BH6,'ANNUAL SUMMARY'!$DH$238)+SUMIFS('ANNUAL SUMMARY'!$EN$344,BW24,'ANNUAL SUMMARY'!$V$9,BH6,'ANNUAL SUMMARY'!$DH$296)+SUMIFS('ANNUAL SUMMARY'!$EN$402,BW24,'ANNUAL SUMMARY'!$V$9,BH6,'ANNUAL SUMMARY'!$DH$354)+SUMIFS('ANNUAL SUMMARY'!$EN$460,BW24,'ANNUAL SUMMARY'!$V$9,BH6,'ANNUAL SUMMARY'!$DH$412)+SUMIFS('ANNUAL SUMMARY'!$EN$518,BW24,'ANNUAL SUMMARY'!$V$9,BH6,'ANNUAL SUMMARY'!$DH$470)+SUMIFS('ANNUAL SUMMARY'!$EN$576,BW24,'ANNUAL SUMMARY'!$V$9,BH6,'ANNUAL SUMMARY'!$DH$528)+SUMIFS('ANNUAL SUMMARY'!$EN$634,BW24,'ANNUAL SUMMARY'!$V$9,BH6,'ANNUAL SUMMARY'!$DH$586)+SUMIFS('ANNUAL SUMMARY'!$EN$692,BW24,'ANNUAL SUMMARY'!$V$9,BH6,'ANNUAL SUMMARY'!$DH$644)+SUMIFS('ANNUAL SUMMARY'!$GK$54,BW24,'ANNUAL SUMMARY'!$V$9,BH6,'ANNUAL SUMMARY'!$FE$6)+SUMIFS('ANNUAL SUMMARY'!$GK$112,BW24,'ANNUAL SUMMARY'!$V$9,BH6,'ANNUAL SUMMARY'!$FE$64)+SUMIFS('ANNUAL SUMMARY'!$GK$170,BW24,'ANNUAL SUMMARY'!$V$9,BH6,'ANNUAL SUMMARY'!$FE$122)+SUMIFS('ANNUAL SUMMARY'!$GK$228,BW24,'ANNUAL SUMMARY'!$V$9,BH6,'ANNUAL SUMMARY'!$FE$180)+SUMIFS('ANNUAL SUMMARY'!$GK$286,BW24,'ANNUAL SUMMARY'!$V$9,BH6,'ANNUAL SUMMARY'!$FE$238)+SUMIFS('ANNUAL SUMMARY'!$GK$344,BW24,'ANNUAL SUMMARY'!$V$9,BH6,'ANNUAL SUMMARY'!$FE$296)+SUMIFS('ANNUAL SUMMARY'!$GK$402,BW24,'ANNUAL SUMMARY'!$V$9,BH6,'ANNUAL SUMMARY'!$FE$354)+SUMIFS('ANNUAL SUMMARY'!$GK$460,BW24,'ANNUAL SUMMARY'!$V$9,BH6,'ANNUAL SUMMARY'!$FE$412)+SUMIFS('ANNUAL SUMMARY'!$GK$518,BW24,'ANNUAL SUMMARY'!$V$9,BH6,'ANNUAL SUMMARY'!$FE$470)+SUMIFS('ANNUAL SUMMARY'!$GK$576,BW24,'ANNUAL SUMMARY'!$V$9,BH6,'ANNUAL SUMMARY'!$FE$528)+SUMIFS('ANNUAL SUMMARY'!$GK$634,BW24,'ANNUAL SUMMARY'!$V$9,BH6,'ANNUAL SUMMARY'!$FE$586)+SUMIFS('ANNUAL SUMMARY'!$GK$692,BW24,'ANNUAL SUMMARY'!$V$9,BH6,'ANNUAL SUMMARY'!$FE$644)</f>
        <v>0</v>
      </c>
      <c r="CO24" s="728"/>
      <c r="CP24" s="728"/>
      <c r="CQ24" s="728">
        <f>SUMIFS('ANNUAL SUMMARY'!$AU$54,BW24,'ANNUAL SUMMARY'!$V$9,BH6,'ANNUAL SUMMARY'!$L$6)+SUMIFS('ANNUAL SUMMARY'!$AU$112,BW24,'ANNUAL SUMMARY'!$V$9,BH6,'ANNUAL SUMMARY'!$L$64)+SUMIFS('ANNUAL SUMMARY'!$AU$170,BW24,'ANNUAL SUMMARY'!$V$9,BH6,'ANNUAL SUMMARY'!$L$122)+SUMIFS('ANNUAL SUMMARY'!$AU$228,BW24,'ANNUAL SUMMARY'!$V$9,BH6,'ANNUAL SUMMARY'!$L$180)+SUMIFS('ANNUAL SUMMARY'!$AU$286,BW24,'ANNUAL SUMMARY'!$V$9,BH6,'ANNUAL SUMMARY'!$L$238)+SUMIFS('ANNUAL SUMMARY'!$AU$344,BW24,'ANNUAL SUMMARY'!$V$9,BH6,'ANNUAL SUMMARY'!$L$296)+SUMIFS('ANNUAL SUMMARY'!$AU$402,BW24,'ANNUAL SUMMARY'!$V$9,BH6,'ANNUAL SUMMARY'!$L$354)+SUMIFS('ANNUAL SUMMARY'!$AU$460,BW24,'ANNUAL SUMMARY'!$V$9,BH6,'ANNUAL SUMMARY'!$L$412)+SUMIFS('ANNUAL SUMMARY'!$AU$518,BW24,'ANNUAL SUMMARY'!$V$9,BH6,'ANNUAL SUMMARY'!$L$470)+SUMIFS('ANNUAL SUMMARY'!$AU$576,BW24,'ANNUAL SUMMARY'!$V$9,BH6,'ANNUAL SUMMARY'!$L$528)+SUMIFS('ANNUAL SUMMARY'!$AU$634,BW24,'ANNUAL SUMMARY'!$V$9,BH6,'ANNUAL SUMMARY'!$L$586)+SUMIFS('ANNUAL SUMMARY'!$AU$692,BW24,'ANNUAL SUMMARY'!$V$9,BH6,'ANNUAL SUMMARY'!$L$644)+SUMIFS('ANNUAL SUMMARY'!$CR$54,BW24,'ANNUAL SUMMARY'!$V$9,BH6,'ANNUAL SUMMARY'!$BI$6)+SUMIFS('ANNUAL SUMMARY'!$CR$112,BW24,'ANNUAL SUMMARY'!$V$9,BH6,'ANNUAL SUMMARY'!$BI$64)+SUMIFS('ANNUAL SUMMARY'!$CR$170,BW24,'ANNUAL SUMMARY'!$V$9,BH6,'ANNUAL SUMMARY'!$BI$122)+SUMIFS('ANNUAL SUMMARY'!$CR$228,BW24,'ANNUAL SUMMARY'!$V$9,BH6,'ANNUAL SUMMARY'!$BI$180)+SUMIFS('ANNUAL SUMMARY'!$CR$286,BW24,'ANNUAL SUMMARY'!$V$9,BH6,'ANNUAL SUMMARY'!$BI$238)+SUMIFS('ANNUAL SUMMARY'!$CR$344,BW24,'ANNUAL SUMMARY'!$V$9,BH6,'ANNUAL SUMMARY'!$BI$296)+SUMIFS('ANNUAL SUMMARY'!$CR$402,BW24,'ANNUAL SUMMARY'!$V$9,BH6,'ANNUAL SUMMARY'!$BI$354)+SUMIFS('ANNUAL SUMMARY'!$CR$460,BW24,'ANNUAL SUMMARY'!$V$9,BH6,'ANNUAL SUMMARY'!$BI$412)+SUMIFS('ANNUAL SUMMARY'!$CR$518,BW24,'ANNUAL SUMMARY'!$V$9,BH6,'ANNUAL SUMMARY'!$BI$470)+SUMIFS('ANNUAL SUMMARY'!$CR$576,BW24,'ANNUAL SUMMARY'!$V$9,BH6,'ANNUAL SUMMARY'!$BI$528)+SUMIFS('ANNUAL SUMMARY'!$CR$634,BW24,'ANNUAL SUMMARY'!$V$9,BH6,'ANNUAL SUMMARY'!$BI$586)+SUMIFS('ANNUAL SUMMARY'!$CR$692,BW24,'ANNUAL SUMMARY'!$V$9,BH6,'ANNUAL SUMMARY'!$BI$644)+SUMIFS('ANNUAL SUMMARY'!$EQ$54,BW24,'ANNUAL SUMMARY'!$V$9,BH6,'ANNUAL SUMMARY'!$DH$6)+SUMIFS('ANNUAL SUMMARY'!$EQ$112,BW24,'ANNUAL SUMMARY'!$V$9,BH6,'ANNUAL SUMMARY'!$DH$64)+SUMIFS('ANNUAL SUMMARY'!$EQ$170,BW24,'ANNUAL SUMMARY'!$V$9,BH6,'ANNUAL SUMMARY'!$DH$122)+SUMIFS('ANNUAL SUMMARY'!$EQ$228,BW24,'ANNUAL SUMMARY'!$V$9,BH6,'ANNUAL SUMMARY'!$DH$180)+SUMIFS('ANNUAL SUMMARY'!$EQ$286,BW24,'ANNUAL SUMMARY'!$V$9,BH6,'ANNUAL SUMMARY'!$DH$238)+SUMIFS('ANNUAL SUMMARY'!$EQ$344,BW24,'ANNUAL SUMMARY'!$V$9,BH6,'ANNUAL SUMMARY'!$DH$296)+SUMIFS('ANNUAL SUMMARY'!$EQ$402,BW24,'ANNUAL SUMMARY'!$V$9,BH6,'ANNUAL SUMMARY'!$DH$354)+SUMIFS('ANNUAL SUMMARY'!$EQ$460,BW24,'ANNUAL SUMMARY'!$V$9,BH6,'ANNUAL SUMMARY'!$DH$412)+SUMIFS('ANNUAL SUMMARY'!$EQ$518,BW24,'ANNUAL SUMMARY'!$V$9,BH6,'ANNUAL SUMMARY'!$DH$470)+SUMIFS('ANNUAL SUMMARY'!$EQ$576,BW24,'ANNUAL SUMMARY'!$V$9,BH6,'ANNUAL SUMMARY'!$DH$528)+SUMIFS('ANNUAL SUMMARY'!$EQ$634,BW24,'ANNUAL SUMMARY'!$V$9,BH6,'ANNUAL SUMMARY'!$DH$586)+SUMIFS('ANNUAL SUMMARY'!$EQ$692,BW24,'ANNUAL SUMMARY'!$V$9,BH6,'ANNUAL SUMMARY'!$DH$644)+SUMIFS('ANNUAL SUMMARY'!$GN$54,BW24,'ANNUAL SUMMARY'!$V$9,BH6,'ANNUAL SUMMARY'!$FE$6)+SUMIFS('ANNUAL SUMMARY'!$GN$112,BW24,'ANNUAL SUMMARY'!$V$9,BH6,'ANNUAL SUMMARY'!$FE$64)+SUMIFS('ANNUAL SUMMARY'!$GN$170,BW24,'ANNUAL SUMMARY'!$V$9,BH6,'ANNUAL SUMMARY'!$FE$122)+SUMIFS('ANNUAL SUMMARY'!$GN$228,BW24,'ANNUAL SUMMARY'!$V$9,BH6,'ANNUAL SUMMARY'!$FE$180)+SUMIFS('ANNUAL SUMMARY'!$GN$286,BW24,'ANNUAL SUMMARY'!$V$9,BH6,'ANNUAL SUMMARY'!$FE$238)+SUMIFS('ANNUAL SUMMARY'!$GN$344,BW24,'ANNUAL SUMMARY'!$V$9,BH6,'ANNUAL SUMMARY'!$FE$296)+SUMIFS('ANNUAL SUMMARY'!$GN$402,BW24,'ANNUAL SUMMARY'!$V$9,BH6,'ANNUAL SUMMARY'!$FE$354)+SUMIFS('ANNUAL SUMMARY'!$GN$460,BW24,'ANNUAL SUMMARY'!$V$9,BH6,'ANNUAL SUMMARY'!$FE$412)+SUMIFS('ANNUAL SUMMARY'!$GN$518,BW24,'ANNUAL SUMMARY'!$V$9,BH6,'ANNUAL SUMMARY'!$FE$470)+SUMIFS('ANNUAL SUMMARY'!$GN$576,BW24,'ANNUAL SUMMARY'!$V$9,BH6,'ANNUAL SUMMARY'!$FE$528)+SUMIFS('ANNUAL SUMMARY'!$GN$634,BW24,'ANNUAL SUMMARY'!$V$9,BH6,'ANNUAL SUMMARY'!$FE$586)+SUMIFS('ANNUAL SUMMARY'!$GN$692,BW24,'ANNUAL SUMMARY'!$V$9,BH6,'ANNUAL SUMMARY'!$FE$644)</f>
        <v>0</v>
      </c>
      <c r="CR24" s="728"/>
      <c r="CS24" s="728"/>
      <c r="CT24" s="1263"/>
      <c r="CU24" s="1250"/>
      <c r="CV24" s="154"/>
      <c r="CW24" s="732"/>
      <c r="CX24" s="733"/>
      <c r="CY24" s="733"/>
      <c r="CZ24" s="733"/>
      <c r="DA24" s="795"/>
      <c r="DB24" s="796"/>
      <c r="DC24" s="796"/>
      <c r="DD24" s="796"/>
      <c r="DE24" s="796"/>
      <c r="DF24" s="796"/>
      <c r="DG24" s="797"/>
      <c r="DH24" s="643"/>
      <c r="DI24" s="864"/>
      <c r="DJ24" s="865"/>
      <c r="DK24" s="865"/>
      <c r="DL24" s="865"/>
      <c r="DM24" s="866"/>
      <c r="DN24" s="738"/>
      <c r="DO24" s="739"/>
      <c r="DP24" s="739"/>
      <c r="DQ24" s="739"/>
      <c r="DR24" s="739"/>
      <c r="DS24" s="740"/>
      <c r="DT24" s="15"/>
      <c r="DU24" s="812">
        <f>IF(DU12=0," ",DU12+6)</f>
        <v>2028</v>
      </c>
      <c r="DV24" s="813"/>
      <c r="DW24" s="813"/>
      <c r="DX24" s="813"/>
      <c r="DY24" s="813"/>
      <c r="DZ24" s="1118">
        <f>SUMIFS('ANNUAL SUMMARY'!$AF$54,DU24,'ANNUAL SUMMARY'!$V$9,DF6,'ANNUAL SUMMARY'!$L$6)+SUMIFS('ANNUAL SUMMARY'!$AF$112,DU24,'ANNUAL SUMMARY'!$V$9,DF6,'ANNUAL SUMMARY'!$L$64)+SUMIFS('ANNUAL SUMMARY'!$AF$170,DU24,'ANNUAL SUMMARY'!$V$9,DF6,'ANNUAL SUMMARY'!$L$122)+SUMIFS('ANNUAL SUMMARY'!$AF$228,DU24,'ANNUAL SUMMARY'!$V$9,DF6,'ANNUAL SUMMARY'!$L$180)+SUMIFS('ANNUAL SUMMARY'!$AF$286,DU24,'ANNUAL SUMMARY'!$V$9,DF6,'ANNUAL SUMMARY'!$L$238)+SUMIFS('ANNUAL SUMMARY'!$AF$344,DU24,'ANNUAL SUMMARY'!$V$9,DF6,'ANNUAL SUMMARY'!$L$296)+SUMIFS('ANNUAL SUMMARY'!$AF$402,DU24,'ANNUAL SUMMARY'!$V$9,DF6,'ANNUAL SUMMARY'!$L$354)+SUMIFS('ANNUAL SUMMARY'!$AF$460,DU24,'ANNUAL SUMMARY'!$V$9,DF6,'ANNUAL SUMMARY'!$L$412)+SUMIFS('ANNUAL SUMMARY'!$AF$518,DU24,'ANNUAL SUMMARY'!$V$9,DF6,'ANNUAL SUMMARY'!$L$470)+SUMIFS('ANNUAL SUMMARY'!$AF$576,DU24,'ANNUAL SUMMARY'!$V$9,DF6,'ANNUAL SUMMARY'!$L$528)+SUMIFS('ANNUAL SUMMARY'!$AF$634,DU24,'ANNUAL SUMMARY'!$V$9,DF6,'ANNUAL SUMMARY'!$L$586)+SUMIFS('ANNUAL SUMMARY'!$AF$692,DU24,'ANNUAL SUMMARY'!$V$9,DF6,'ANNUAL SUMMARY'!$L$644)+SUMIFS('ANNUAL SUMMARY'!$CC$54,DU24,'ANNUAL SUMMARY'!$V$9,DF6,'ANNUAL SUMMARY'!$BI$6)+SUMIFS('ANNUAL SUMMARY'!$CC$112,DU24,'ANNUAL SUMMARY'!$V$9,DF6,'ANNUAL SUMMARY'!$BI$64)+SUMIFS('ANNUAL SUMMARY'!$CC$170,DU24,'ANNUAL SUMMARY'!$V$9,DF6,'ANNUAL SUMMARY'!$BI$122)+SUMIFS('ANNUAL SUMMARY'!$CC$228,DU24,'ANNUAL SUMMARY'!$V$9,DF6,'ANNUAL SUMMARY'!$BI$180)+SUMIFS('ANNUAL SUMMARY'!$CC$286,DU24,'ANNUAL SUMMARY'!$V$9,DF6,'ANNUAL SUMMARY'!$BI$238)+SUMIFS('ANNUAL SUMMARY'!$CC$344,DU24,'ANNUAL SUMMARY'!$V$9,DF6,'ANNUAL SUMMARY'!$BI$296)+SUMIFS('ANNUAL SUMMARY'!$CC$402,DU24,'ANNUAL SUMMARY'!$V$9,DF6,'ANNUAL SUMMARY'!$BI$354)+SUMIFS('ANNUAL SUMMARY'!$CC$460,DU24,'ANNUAL SUMMARY'!$V$9,DF6,'ANNUAL SUMMARY'!$BI$412)+SUMIFS('ANNUAL SUMMARY'!$CC$518,DU24,'ANNUAL SUMMARY'!$V$9,DF6,'ANNUAL SUMMARY'!$BI$470)+SUMIFS('ANNUAL SUMMARY'!$CC$576,DU24,'ANNUAL SUMMARY'!$V$9,DF6,'ANNUAL SUMMARY'!$BI$528)+SUMIFS('ANNUAL SUMMARY'!$CC$634,DU24,'ANNUAL SUMMARY'!$V$9,DF6,'ANNUAL SUMMARY'!$BI$586)+SUMIFS('ANNUAL SUMMARY'!$CC$692,DU24,'ANNUAL SUMMARY'!$V$9,DF6,'ANNUAL SUMMARY'!$BI$644)+SUMIFS('ANNUAL SUMMARY'!$EB$54,DU24,'ANNUAL SUMMARY'!$V$9,DF6,'ANNUAL SUMMARY'!$DH$6)+SUMIFS('ANNUAL SUMMARY'!$EB$112,DU24,'ANNUAL SUMMARY'!$V$9,DF6,'ANNUAL SUMMARY'!$DH$64)+SUMIFS('ANNUAL SUMMARY'!$EB$170,DU24,'ANNUAL SUMMARY'!$V$9,DF6,'ANNUAL SUMMARY'!$DH$122)+SUMIFS('ANNUAL SUMMARY'!$EB$228,DU24,'ANNUAL SUMMARY'!$V$9,DF6,'ANNUAL SUMMARY'!$DH$180)+SUMIFS('ANNUAL SUMMARY'!$EB$286,DU24,'ANNUAL SUMMARY'!$V$9,DF6,'ANNUAL SUMMARY'!$DH$238)+SUMIFS('ANNUAL SUMMARY'!$EB$344,DU24,'ANNUAL SUMMARY'!$V$9,DF6,'ANNUAL SUMMARY'!$DH$296)+SUMIFS('ANNUAL SUMMARY'!$EB$402,DU24,'ANNUAL SUMMARY'!$V$9,DF6,'ANNUAL SUMMARY'!$DH$354)+SUMIFS('ANNUAL SUMMARY'!$EB$460,DU24,'ANNUAL SUMMARY'!$V$9,DF6,'ANNUAL SUMMARY'!$DH$412)+SUMIFS('ANNUAL SUMMARY'!$EB$518,DU24,'ANNUAL SUMMARY'!$V$9,DF6,'ANNUAL SUMMARY'!$DH$470)+SUMIFS('ANNUAL SUMMARY'!$EB$576,DU24,'ANNUAL SUMMARY'!$V$9,DF6,'ANNUAL SUMMARY'!$DH$528)+SUMIFS('ANNUAL SUMMARY'!$EB$634,DU24,'ANNUAL SUMMARY'!$V$9,DF6,'ANNUAL SUMMARY'!$DH$586)+SUMIFS('ANNUAL SUMMARY'!$EB$692,DU24,'ANNUAL SUMMARY'!$V$9,DF6,'ANNUAL SUMMARY'!$DH$644)+SUMIFS('ANNUAL SUMMARY'!$FY$54,DU24,'ANNUAL SUMMARY'!$V$9,DF6,'ANNUAL SUMMARY'!$FE$6)+SUMIFS('ANNUAL SUMMARY'!$FY$112,DU24,'ANNUAL SUMMARY'!$V$9,DF6,'ANNUAL SUMMARY'!$FE$64)+SUMIFS('ANNUAL SUMMARY'!$FY$170,DU24,'ANNUAL SUMMARY'!$V$9,DF6,'ANNUAL SUMMARY'!$FE$122)+SUMIFS('ANNUAL SUMMARY'!$FY$228,DU24,'ANNUAL SUMMARY'!$V$9,DF6,'ANNUAL SUMMARY'!$FE$180)+SUMIFS('ANNUAL SUMMARY'!$FY$286,DU24,'ANNUAL SUMMARY'!$V$9,DF6,'ANNUAL SUMMARY'!$FE$238)+SUMIFS('ANNUAL SUMMARY'!$FY$344,DU24,'ANNUAL SUMMARY'!$V$9,DF6,'ANNUAL SUMMARY'!$FE$296)+SUMIFS('ANNUAL SUMMARY'!$FY$402,DU24,'ANNUAL SUMMARY'!$V$9,DF6,'ANNUAL SUMMARY'!$FE$354)+SUMIFS('ANNUAL SUMMARY'!$FY$460,DU24,'ANNUAL SUMMARY'!$V$9,DF6,'ANNUAL SUMMARY'!$FE$412)+SUMIFS('ANNUAL SUMMARY'!$FY$518,DU24,'ANNUAL SUMMARY'!$V$9,DF6,'ANNUAL SUMMARY'!$FE$470)+SUMIFS('ANNUAL SUMMARY'!$FY$576,DU24,'ANNUAL SUMMARY'!$V$9,DF6,'ANNUAL SUMMARY'!$FE$528)+SUMIFS('ANNUAL SUMMARY'!$FY$634,DU24,'ANNUAL SUMMARY'!$V$9,DF6,'ANNUAL SUMMARY'!$FE$586)+SUMIFS('ANNUAL SUMMARY'!$FY$692,DU24,'ANNUAL SUMMARY'!$V$9,DF6,'ANNUAL SUMMARY'!$FE$644)</f>
        <v>0</v>
      </c>
      <c r="EA24" s="727"/>
      <c r="EB24" s="727"/>
      <c r="EC24" s="727"/>
      <c r="ED24" s="727">
        <f>SUMIFS('ANNUAL SUMMARY'!$AJ$54,DU24,'ANNUAL SUMMARY'!$V$9,DF6,'ANNUAL SUMMARY'!$L$6)+SUMIFS('ANNUAL SUMMARY'!$AJ$112,DU24,'ANNUAL SUMMARY'!$V$9,DF6,'ANNUAL SUMMARY'!$L$64)+SUMIFS('ANNUAL SUMMARY'!$AJ$170,DU24,'ANNUAL SUMMARY'!$V$9,DF6,'ANNUAL SUMMARY'!$L$122)+SUMIFS('ANNUAL SUMMARY'!$AJ$228,DU24,'ANNUAL SUMMARY'!$V$9,DF6,'ANNUAL SUMMARY'!$L$180)+SUMIFS('ANNUAL SUMMARY'!$AJ$286,DU24,'ANNUAL SUMMARY'!$V$9,DF6,'ANNUAL SUMMARY'!$L$238)+SUMIFS('ANNUAL SUMMARY'!$AJ$344,DU24,'ANNUAL SUMMARY'!$V$9,DF6,'ANNUAL SUMMARY'!$L$296)+SUMIFS('ANNUAL SUMMARY'!$AJ$402,DU24,'ANNUAL SUMMARY'!$V$9,DF6,'ANNUAL SUMMARY'!$L$354)+SUMIFS('ANNUAL SUMMARY'!$AJ$460,DU24,'ANNUAL SUMMARY'!$V$9,DF6,'ANNUAL SUMMARY'!$L$412)+SUMIFS('ANNUAL SUMMARY'!$AJ$518,DU24,'ANNUAL SUMMARY'!$V$9,DF6,'ANNUAL SUMMARY'!$L$470)+SUMIFS('ANNUAL SUMMARY'!$AJ$576,DU24,'ANNUAL SUMMARY'!$V$9,DF6,'ANNUAL SUMMARY'!$L$528)+SUMIFS('ANNUAL SUMMARY'!$AJ$634,DU24,'ANNUAL SUMMARY'!$V$9,DF6,'ANNUAL SUMMARY'!$L$586)+SUMIFS('ANNUAL SUMMARY'!$AJ$692,DU24,'ANNUAL SUMMARY'!$V$9,DF6,'ANNUAL SUMMARY'!$L$644)+SUMIFS('ANNUAL SUMMARY'!$CG$54,DU24,'ANNUAL SUMMARY'!$V$9,DF6,'ANNUAL SUMMARY'!$BI$6)+SUMIFS('ANNUAL SUMMARY'!$CG$112,DU24,'ANNUAL SUMMARY'!$V$9,DF6,'ANNUAL SUMMARY'!$BI$64)+SUMIFS('ANNUAL SUMMARY'!$CG$170,DU24,'ANNUAL SUMMARY'!$V$9,DF6,'ANNUAL SUMMARY'!$BI$122)+SUMIFS('ANNUAL SUMMARY'!$CG$228,DU24,'ANNUAL SUMMARY'!$V$9,DF6,'ANNUAL SUMMARY'!$BI$180)+SUMIFS('ANNUAL SUMMARY'!$CG$286,DU24,'ANNUAL SUMMARY'!$V$9,DF6,'ANNUAL SUMMARY'!$BI$238)+SUMIFS('ANNUAL SUMMARY'!$CG$344,DU24,'ANNUAL SUMMARY'!$V$9,DF6,'ANNUAL SUMMARY'!$BI$296)+SUMIFS('ANNUAL SUMMARY'!$CG$402,DU24,'ANNUAL SUMMARY'!$V$9,DF6,'ANNUAL SUMMARY'!$BI$354)+SUMIFS('ANNUAL SUMMARY'!$CG$460,DU24,'ANNUAL SUMMARY'!$V$9,DF6,'ANNUAL SUMMARY'!$BI$412)+SUMIFS('ANNUAL SUMMARY'!$CG$518,DU24,'ANNUAL SUMMARY'!$V$9,DF6,'ANNUAL SUMMARY'!$BI$470)+SUMIFS('ANNUAL SUMMARY'!$CG$576,DU24,'ANNUAL SUMMARY'!$V$9,DF6,'ANNUAL SUMMARY'!$BI$528)+SUMIFS('ANNUAL SUMMARY'!$CG$634,DU24,'ANNUAL SUMMARY'!$V$9,DF6,'ANNUAL SUMMARY'!$BI$586)+SUMIFS('ANNUAL SUMMARY'!$CG$692,DU24,'ANNUAL SUMMARY'!$V$9,DF6,'ANNUAL SUMMARY'!$BI$644)+SUMIFS('ANNUAL SUMMARY'!$EF$54,DU24,'ANNUAL SUMMARY'!$V$9,DF6,'ANNUAL SUMMARY'!$DH$6)+SUMIFS('ANNUAL SUMMARY'!$EF$112,DU24,'ANNUAL SUMMARY'!$V$9,DF6,'ANNUAL SUMMARY'!$DH$64)+SUMIFS('ANNUAL SUMMARY'!$EF$170,DU24,'ANNUAL SUMMARY'!$V$9,DF6,'ANNUAL SUMMARY'!$DH$122)+SUMIFS('ANNUAL SUMMARY'!$EF$228,DU24,'ANNUAL SUMMARY'!$V$9,DF6,'ANNUAL SUMMARY'!$DH$180)+SUMIFS('ANNUAL SUMMARY'!$EF$286,DU24,'ANNUAL SUMMARY'!$V$9,DF6,'ANNUAL SUMMARY'!$DH$238)+SUMIFS('ANNUAL SUMMARY'!$EF$344,DU24,'ANNUAL SUMMARY'!$V$9,DF6,'ANNUAL SUMMARY'!$DH$296)+SUMIFS('ANNUAL SUMMARY'!$EF$402,DU24,'ANNUAL SUMMARY'!$V$9,DF6,'ANNUAL SUMMARY'!$DH$354)+SUMIFS('ANNUAL SUMMARY'!$EF$460,DU24,'ANNUAL SUMMARY'!$V$9,DF6,'ANNUAL SUMMARY'!$DH$412)+SUMIFS('ANNUAL SUMMARY'!$EF$518,DU24,'ANNUAL SUMMARY'!$V$9,DF6,'ANNUAL SUMMARY'!$DH$470)+SUMIFS('ANNUAL SUMMARY'!$EF$576,DU24,'ANNUAL SUMMARY'!$V$9,DF6,'ANNUAL SUMMARY'!$DH$528)+SUMIFS('ANNUAL SUMMARY'!$EF$634,DU24,'ANNUAL SUMMARY'!$V$9,DF6,'ANNUAL SUMMARY'!$DH$586)+SUMIFS('ANNUAL SUMMARY'!$EF$692,DU24,'ANNUAL SUMMARY'!$V$9,DF6,'ANNUAL SUMMARY'!$DH$644)+SUMIFS('ANNUAL SUMMARY'!$GC$54,DU24,'ANNUAL SUMMARY'!$V$9,DF6,'ANNUAL SUMMARY'!$FE$6)+SUMIFS('ANNUAL SUMMARY'!$GC$112,DU24,'ANNUAL SUMMARY'!$V$9,DF6,'ANNUAL SUMMARY'!$FE$64)+SUMIFS('ANNUAL SUMMARY'!$GC$170,DU24,'ANNUAL SUMMARY'!$V$9,DF6,'ANNUAL SUMMARY'!$FE$122)+SUMIFS('ANNUAL SUMMARY'!$GC$228,DU24,'ANNUAL SUMMARY'!$V$9,DF6,'ANNUAL SUMMARY'!$FE$180)+SUMIFS('ANNUAL SUMMARY'!$GC$286,DU24,'ANNUAL SUMMARY'!$V$9,DF6,'ANNUAL SUMMARY'!$FE$238)+SUMIFS('ANNUAL SUMMARY'!$GC$344,DU24,'ANNUAL SUMMARY'!$V$9,DF6,'ANNUAL SUMMARY'!$FE$296)+SUMIFS('ANNUAL SUMMARY'!$GC$402,DU24,'ANNUAL SUMMARY'!$V$9,DF6,'ANNUAL SUMMARY'!$FE$354)+SUMIFS('ANNUAL SUMMARY'!$GC$460,DU24,'ANNUAL SUMMARY'!$V$9,DF6,'ANNUAL SUMMARY'!$FE$412)+SUMIFS('ANNUAL SUMMARY'!$GC$518,DU24,'ANNUAL SUMMARY'!$V$9,DF6,'ANNUAL SUMMARY'!$FE$470)+SUMIFS('ANNUAL SUMMARY'!$GC$576,DU24,'ANNUAL SUMMARY'!$V$9,DF6,'ANNUAL SUMMARY'!$FE$528)+SUMIFS('ANNUAL SUMMARY'!$GC$634,DU24,'ANNUAL SUMMARY'!$V$9,DF6,'ANNUAL SUMMARY'!$FE$586)+SUMIFS('ANNUAL SUMMARY'!$GC$692,DU24,'ANNUAL SUMMARY'!$V$9,DF6,'ANNUAL SUMMARY'!$FE$644)</f>
        <v>0</v>
      </c>
      <c r="EE24" s="727"/>
      <c r="EF24" s="727"/>
      <c r="EG24" s="727"/>
      <c r="EH24" s="727">
        <f>SUMIFS('ANNUAL SUMMARY'!$AN$54,DU24,'ANNUAL SUMMARY'!$V$9,DF6,'ANNUAL SUMMARY'!$L$6)+SUMIFS('ANNUAL SUMMARY'!$AN$112,DU24,'ANNUAL SUMMARY'!$V$9,DF6,'ANNUAL SUMMARY'!$L$64)+SUMIFS('ANNUAL SUMMARY'!$AN$170,DU24,'ANNUAL SUMMARY'!$V$9,DF6,'ANNUAL SUMMARY'!$L$122)+SUMIFS('ANNUAL SUMMARY'!$AN$228,DU24,'ANNUAL SUMMARY'!$V$9,DF6,'ANNUAL SUMMARY'!$L$180)+SUMIFS('ANNUAL SUMMARY'!$AN$286,DU24,'ANNUAL SUMMARY'!$V$9,DF6,'ANNUAL SUMMARY'!$L$238)+SUMIFS('ANNUAL SUMMARY'!$AN$344,DU24,'ANNUAL SUMMARY'!$V$9,DF6,'ANNUAL SUMMARY'!$L$296)+SUMIFS('ANNUAL SUMMARY'!$AN$402,DU24,'ANNUAL SUMMARY'!$V$9,DF6,'ANNUAL SUMMARY'!$L$354)+SUMIFS('ANNUAL SUMMARY'!$AN$460,DU24,'ANNUAL SUMMARY'!$V$9,DF6,'ANNUAL SUMMARY'!$L$412)+SUMIFS('ANNUAL SUMMARY'!$AN$518,DU24,'ANNUAL SUMMARY'!$V$9,DF6,'ANNUAL SUMMARY'!$L$470)+SUMIFS('ANNUAL SUMMARY'!$AN$576,DU24,'ANNUAL SUMMARY'!$V$9,DF6,'ANNUAL SUMMARY'!$L$528)+SUMIFS('ANNUAL SUMMARY'!$AN$634,DU24,'ANNUAL SUMMARY'!$V$9,DF6,'ANNUAL SUMMARY'!$L$586)+SUMIFS('ANNUAL SUMMARY'!$AN$692,DU24,'ANNUAL SUMMARY'!$V$9,DF6,'ANNUAL SUMMARY'!$L$644)+SUMIFS('ANNUAL SUMMARY'!$CK$54,DU24,'ANNUAL SUMMARY'!$V$9,DF6,'ANNUAL SUMMARY'!$BI$6)+SUMIFS('ANNUAL SUMMARY'!$CK$112,DU24,'ANNUAL SUMMARY'!$V$9,DF6,'ANNUAL SUMMARY'!$BI$64)+SUMIFS('ANNUAL SUMMARY'!$CK$170,DU24,'ANNUAL SUMMARY'!$V$9,DF6,'ANNUAL SUMMARY'!$BI$122)+SUMIFS('ANNUAL SUMMARY'!$CK$228,DU24,'ANNUAL SUMMARY'!$V$9,DF6,'ANNUAL SUMMARY'!$BI$180)+SUMIFS('ANNUAL SUMMARY'!$CK$286,DU24,'ANNUAL SUMMARY'!$V$9,DF6,'ANNUAL SUMMARY'!$BI$238)+SUMIFS('ANNUAL SUMMARY'!$CK$344,DU24,'ANNUAL SUMMARY'!$V$9,DF6,'ANNUAL SUMMARY'!$BI$296)+SUMIFS('ANNUAL SUMMARY'!$CK$402,DU24,'ANNUAL SUMMARY'!$V$9,DF6,'ANNUAL SUMMARY'!$BI$354)+SUMIFS('ANNUAL SUMMARY'!$CK$460,DU24,'ANNUAL SUMMARY'!$V$9,DF6,'ANNUAL SUMMARY'!$BI$412)+SUMIFS('ANNUAL SUMMARY'!$CK$518,DU24,'ANNUAL SUMMARY'!$V$9,DF6,'ANNUAL SUMMARY'!$BI$470)+SUMIFS('ANNUAL SUMMARY'!$CK$576,DU24,'ANNUAL SUMMARY'!$V$9,DF6,'ANNUAL SUMMARY'!$BI$528)+SUMIFS('ANNUAL SUMMARY'!$CK$634,DU24,'ANNUAL SUMMARY'!$V$9,DF6,'ANNUAL SUMMARY'!$BI$586)+SUMIFS('ANNUAL SUMMARY'!$CK$692,DU24,'ANNUAL SUMMARY'!$V$9,DF6,'ANNUAL SUMMARY'!$BI$644)+SUMIFS('ANNUAL SUMMARY'!$EJ$54,DU24,'ANNUAL SUMMARY'!$V$9,DF6,'ANNUAL SUMMARY'!$DH$6)+SUMIFS('ANNUAL SUMMARY'!$EJ$112,DU24,'ANNUAL SUMMARY'!$V$9,DF6,'ANNUAL SUMMARY'!$DH$64)+SUMIFS('ANNUAL SUMMARY'!$EJ$170,DU24,'ANNUAL SUMMARY'!$V$9,DF6,'ANNUAL SUMMARY'!$DH$122)+SUMIFS('ANNUAL SUMMARY'!$EJ$228,DU24,'ANNUAL SUMMARY'!$V$9,DF6,'ANNUAL SUMMARY'!$DH$180)+SUMIFS('ANNUAL SUMMARY'!$EJ$286,DU24,'ANNUAL SUMMARY'!$V$9,DF6,'ANNUAL SUMMARY'!$DH$238)+SUMIFS('ANNUAL SUMMARY'!$EJ$344,DU24,'ANNUAL SUMMARY'!$V$9,DF6,'ANNUAL SUMMARY'!$DH$296)+SUMIFS('ANNUAL SUMMARY'!$EJ$402,DU24,'ANNUAL SUMMARY'!$V$9,DF6,'ANNUAL SUMMARY'!$DH$354)+SUMIFS('ANNUAL SUMMARY'!$EJ$460,DU24,'ANNUAL SUMMARY'!$V$9,DF6,'ANNUAL SUMMARY'!$DH$412)+SUMIFS('ANNUAL SUMMARY'!$EJ$518,DU24,'ANNUAL SUMMARY'!$V$9,DF6,'ANNUAL SUMMARY'!$DH$470)+SUMIFS('ANNUAL SUMMARY'!$EJ$576,DU24,'ANNUAL SUMMARY'!$V$9,DF6,'ANNUAL SUMMARY'!$DH$528)+SUMIFS('ANNUAL SUMMARY'!$EJ$634,DU24,'ANNUAL SUMMARY'!$V$9,DF6,'ANNUAL SUMMARY'!$DH$586)+SUMIFS('ANNUAL SUMMARY'!$EJ$692,DU24,'ANNUAL SUMMARY'!$V$9,DF6,'ANNUAL SUMMARY'!$DH$644)+SUMIFS('ANNUAL SUMMARY'!$GG$54,DU24,'ANNUAL SUMMARY'!$V$9,DF6,'ANNUAL SUMMARY'!$FE$6)+SUMIFS('ANNUAL SUMMARY'!$GG$112,DU24,'ANNUAL SUMMARY'!$V$9,DF6,'ANNUAL SUMMARY'!$FE$64)+SUMIFS('ANNUAL SUMMARY'!$GG$170,DU24,'ANNUAL SUMMARY'!$V$9,DF6,'ANNUAL SUMMARY'!$FE$122)+SUMIFS('ANNUAL SUMMARY'!$GG$228,DU24,'ANNUAL SUMMARY'!$V$9,DF6,'ANNUAL SUMMARY'!$FE$180)+SUMIFS('ANNUAL SUMMARY'!$GG$286,DU24,'ANNUAL SUMMARY'!$V$9,DF6,'ANNUAL SUMMARY'!$FE$238)+SUMIFS('ANNUAL SUMMARY'!$GG$344,DU24,'ANNUAL SUMMARY'!$V$9,DF6,'ANNUAL SUMMARY'!$FE$296)+SUMIFS('ANNUAL SUMMARY'!$GG$402,DU24,'ANNUAL SUMMARY'!$V$9,DF6,'ANNUAL SUMMARY'!$FE$354)+SUMIFS('ANNUAL SUMMARY'!$GG$460,DU24,'ANNUAL SUMMARY'!$V$9,DF6,'ANNUAL SUMMARY'!$FE$412)+SUMIFS('ANNUAL SUMMARY'!$GG$518,DU24,'ANNUAL SUMMARY'!$V$9,DF6,'ANNUAL SUMMARY'!$FE$470)+SUMIFS('ANNUAL SUMMARY'!$GG$576,DU24,'ANNUAL SUMMARY'!$V$9,DF6,'ANNUAL SUMMARY'!$FE$528)+SUMIFS('ANNUAL SUMMARY'!$GG$634,DU24,'ANNUAL SUMMARY'!$V$9,DF6,'ANNUAL SUMMARY'!$FE$586)+SUMIFS('ANNUAL SUMMARY'!$GG$692,DU24,'ANNUAL SUMMARY'!$V$9,DF6,'ANNUAL SUMMARY'!$FE$644)</f>
        <v>0</v>
      </c>
      <c r="EI24" s="727"/>
      <c r="EJ24" s="727"/>
      <c r="EK24" s="727"/>
      <c r="EL24" s="728">
        <f>SUMIFS('ANNUAL SUMMARY'!$AR$54,DU24,'ANNUAL SUMMARY'!$V$9,DF6,'ANNUAL SUMMARY'!$L$6)+SUMIFS('ANNUAL SUMMARY'!$AR$112,DU24,'ANNUAL SUMMARY'!$V$9,DF6,'ANNUAL SUMMARY'!$L$64)+SUMIFS('ANNUAL SUMMARY'!$AR$170,DU24,'ANNUAL SUMMARY'!$V$9,DF6,'ANNUAL SUMMARY'!$L$122)+SUMIFS('ANNUAL SUMMARY'!$AR$228,DU24,'ANNUAL SUMMARY'!$V$9,DF6,'ANNUAL SUMMARY'!$L$180)+SUMIFS('ANNUAL SUMMARY'!$AR$286,DU24,'ANNUAL SUMMARY'!$V$9,DF6,'ANNUAL SUMMARY'!$L$238)+SUMIFS('ANNUAL SUMMARY'!$AR$344,DU24,'ANNUAL SUMMARY'!$V$9,DF6,'ANNUAL SUMMARY'!$L$296)+SUMIFS('ANNUAL SUMMARY'!$AR$402,DU24,'ANNUAL SUMMARY'!$V$9,DF6,'ANNUAL SUMMARY'!$L$354)+SUMIFS('ANNUAL SUMMARY'!$AR$460,DU24,'ANNUAL SUMMARY'!$V$9,DF6,'ANNUAL SUMMARY'!$L$412)+SUMIFS('ANNUAL SUMMARY'!$AR$518,DU24,'ANNUAL SUMMARY'!$V$9,DF6,'ANNUAL SUMMARY'!$L$470)+SUMIFS('ANNUAL SUMMARY'!$AR$576,DU24,'ANNUAL SUMMARY'!$V$9,DF6,'ANNUAL SUMMARY'!$L$528)+SUMIFS('ANNUAL SUMMARY'!$AR$634,DU24,'ANNUAL SUMMARY'!$V$9,DF6,'ANNUAL SUMMARY'!$L$586)+SUMIFS('ANNUAL SUMMARY'!$AR$692,DU24,'ANNUAL SUMMARY'!$V$9,DF6,'ANNUAL SUMMARY'!$L$644)+SUMIFS('ANNUAL SUMMARY'!$CO$54,DU24,'ANNUAL SUMMARY'!$V$9,DF6,'ANNUAL SUMMARY'!$BI$6)+SUMIFS('ANNUAL SUMMARY'!$CO$112,DU24,'ANNUAL SUMMARY'!$V$9,DF6,'ANNUAL SUMMARY'!$BI$64)+SUMIFS('ANNUAL SUMMARY'!$CO$170,DU24,'ANNUAL SUMMARY'!$V$9,DF6,'ANNUAL SUMMARY'!$BI$122)+SUMIFS('ANNUAL SUMMARY'!$CO$228,DU24,'ANNUAL SUMMARY'!$V$9,DF6,'ANNUAL SUMMARY'!$BI$180)+SUMIFS('ANNUAL SUMMARY'!$CO$286,DU24,'ANNUAL SUMMARY'!$V$9,DF6,'ANNUAL SUMMARY'!$BI$238)+SUMIFS('ANNUAL SUMMARY'!$CO$344,DU24,'ANNUAL SUMMARY'!$V$9,DF6,'ANNUAL SUMMARY'!$BI$296)+SUMIFS('ANNUAL SUMMARY'!$CO$402,DU24,'ANNUAL SUMMARY'!$V$9,DF6,'ANNUAL SUMMARY'!$BI$354)+SUMIFS('ANNUAL SUMMARY'!$CO$460,DU24,'ANNUAL SUMMARY'!$V$9,DF6,'ANNUAL SUMMARY'!$BI$412)+SUMIFS('ANNUAL SUMMARY'!$CO$518,DU24,'ANNUAL SUMMARY'!$V$9,DF6,'ANNUAL SUMMARY'!$BI$470)+SUMIFS('ANNUAL SUMMARY'!$CO$576,DU24,'ANNUAL SUMMARY'!$V$9,DF6,'ANNUAL SUMMARY'!$BI$528)+SUMIFS('ANNUAL SUMMARY'!$CO$634,DU24,'ANNUAL SUMMARY'!$V$9,DF6,'ANNUAL SUMMARY'!$BI$586)+SUMIFS('ANNUAL SUMMARY'!$CO$692,DU24,'ANNUAL SUMMARY'!$V$9,DF6,'ANNUAL SUMMARY'!$BI$644)+SUMIFS('ANNUAL SUMMARY'!$EN$54,DU24,'ANNUAL SUMMARY'!$V$9,DF6,'ANNUAL SUMMARY'!$DH$6)+SUMIFS('ANNUAL SUMMARY'!$EN$112,DU24,'ANNUAL SUMMARY'!$V$9,DF6,'ANNUAL SUMMARY'!$DH$64)+SUMIFS('ANNUAL SUMMARY'!$EN$170,DU24,'ANNUAL SUMMARY'!$V$9,DF6,'ANNUAL SUMMARY'!$DH$122)+SUMIFS('ANNUAL SUMMARY'!$EN$228,DU24,'ANNUAL SUMMARY'!$V$9,DF6,'ANNUAL SUMMARY'!$DH$180)+SUMIFS('ANNUAL SUMMARY'!$EN$286,DU24,'ANNUAL SUMMARY'!$V$9,DF6,'ANNUAL SUMMARY'!$DH$238)+SUMIFS('ANNUAL SUMMARY'!$EN$344,DU24,'ANNUAL SUMMARY'!$V$9,DF6,'ANNUAL SUMMARY'!$DH$296)+SUMIFS('ANNUAL SUMMARY'!$EN$402,DU24,'ANNUAL SUMMARY'!$V$9,DF6,'ANNUAL SUMMARY'!$DH$354)+SUMIFS('ANNUAL SUMMARY'!$EN$460,DU24,'ANNUAL SUMMARY'!$V$9,DF6,'ANNUAL SUMMARY'!$DH$412)+SUMIFS('ANNUAL SUMMARY'!$EN$518,DU24,'ANNUAL SUMMARY'!$V$9,DF6,'ANNUAL SUMMARY'!$DH$470)+SUMIFS('ANNUAL SUMMARY'!$EN$576,DU24,'ANNUAL SUMMARY'!$V$9,DF6,'ANNUAL SUMMARY'!$DH$528)+SUMIFS('ANNUAL SUMMARY'!$EN$634,DU24,'ANNUAL SUMMARY'!$V$9,DF6,'ANNUAL SUMMARY'!$DH$586)+SUMIFS('ANNUAL SUMMARY'!$EN$692,DU24,'ANNUAL SUMMARY'!$V$9,DF6,'ANNUAL SUMMARY'!$DH$644)+SUMIFS('ANNUAL SUMMARY'!$GK$54,DU24,'ANNUAL SUMMARY'!$V$9,DF6,'ANNUAL SUMMARY'!$FE$6)+SUMIFS('ANNUAL SUMMARY'!$GK$112,DU24,'ANNUAL SUMMARY'!$V$9,DF6,'ANNUAL SUMMARY'!$FE$64)+SUMIFS('ANNUAL SUMMARY'!$GK$170,DU24,'ANNUAL SUMMARY'!$V$9,DF6,'ANNUAL SUMMARY'!$FE$122)+SUMIFS('ANNUAL SUMMARY'!$GK$228,DU24,'ANNUAL SUMMARY'!$V$9,DF6,'ANNUAL SUMMARY'!$FE$180)+SUMIFS('ANNUAL SUMMARY'!$GK$286,DU24,'ANNUAL SUMMARY'!$V$9,DF6,'ANNUAL SUMMARY'!$FE$238)+SUMIFS('ANNUAL SUMMARY'!$GK$344,DU24,'ANNUAL SUMMARY'!$V$9,DF6,'ANNUAL SUMMARY'!$FE$296)+SUMIFS('ANNUAL SUMMARY'!$GK$402,DU24,'ANNUAL SUMMARY'!$V$9,DF6,'ANNUAL SUMMARY'!$FE$354)+SUMIFS('ANNUAL SUMMARY'!$GK$460,DU24,'ANNUAL SUMMARY'!$V$9,DF6,'ANNUAL SUMMARY'!$FE$412)+SUMIFS('ANNUAL SUMMARY'!$GK$518,DU24,'ANNUAL SUMMARY'!$V$9,DF6,'ANNUAL SUMMARY'!$FE$470)+SUMIFS('ANNUAL SUMMARY'!$GK$576,DU24,'ANNUAL SUMMARY'!$V$9,DF6,'ANNUAL SUMMARY'!$FE$528)+SUMIFS('ANNUAL SUMMARY'!$GK$634,DU24,'ANNUAL SUMMARY'!$V$9,DF6,'ANNUAL SUMMARY'!$FE$586)+SUMIFS('ANNUAL SUMMARY'!$GK$692,DU24,'ANNUAL SUMMARY'!$V$9,DF6,'ANNUAL SUMMARY'!$FE$644)</f>
        <v>0</v>
      </c>
      <c r="EM24" s="728"/>
      <c r="EN24" s="728"/>
      <c r="EO24" s="728">
        <f>SUMIFS('ANNUAL SUMMARY'!$AU$54,DU24,'ANNUAL SUMMARY'!$V$9,DF6,'ANNUAL SUMMARY'!$L$6)+SUMIFS('ANNUAL SUMMARY'!$AU$112,DU24,'ANNUAL SUMMARY'!$V$9,DF6,'ANNUAL SUMMARY'!$L$64)+SUMIFS('ANNUAL SUMMARY'!$AU$170,DU24,'ANNUAL SUMMARY'!$V$9,DF6,'ANNUAL SUMMARY'!$L$122)+SUMIFS('ANNUAL SUMMARY'!$AU$228,DU24,'ANNUAL SUMMARY'!$V$9,DF6,'ANNUAL SUMMARY'!$L$180)+SUMIFS('ANNUAL SUMMARY'!$AU$286,DU24,'ANNUAL SUMMARY'!$V$9,DF6,'ANNUAL SUMMARY'!$L$238)+SUMIFS('ANNUAL SUMMARY'!$AU$344,DU24,'ANNUAL SUMMARY'!$V$9,DF6,'ANNUAL SUMMARY'!$L$296)+SUMIFS('ANNUAL SUMMARY'!$AU$402,DU24,'ANNUAL SUMMARY'!$V$9,DF6,'ANNUAL SUMMARY'!$L$354)+SUMIFS('ANNUAL SUMMARY'!$AU$460,DU24,'ANNUAL SUMMARY'!$V$9,DF6,'ANNUAL SUMMARY'!$L$412)+SUMIFS('ANNUAL SUMMARY'!$AU$518,DU24,'ANNUAL SUMMARY'!$V$9,DF6,'ANNUAL SUMMARY'!$L$470)+SUMIFS('ANNUAL SUMMARY'!$AU$576,DU24,'ANNUAL SUMMARY'!$V$9,DF6,'ANNUAL SUMMARY'!$L$528)+SUMIFS('ANNUAL SUMMARY'!$AU$634,DU24,'ANNUAL SUMMARY'!$V$9,DF6,'ANNUAL SUMMARY'!$L$586)+SUMIFS('ANNUAL SUMMARY'!$AU$692,DU24,'ANNUAL SUMMARY'!$V$9,DF6,'ANNUAL SUMMARY'!$L$644)+SUMIFS('ANNUAL SUMMARY'!$CR$54,DU24,'ANNUAL SUMMARY'!$V$9,DF6,'ANNUAL SUMMARY'!$BI$6)+SUMIFS('ANNUAL SUMMARY'!$CR$112,DU24,'ANNUAL SUMMARY'!$V$9,DF6,'ANNUAL SUMMARY'!$BI$64)+SUMIFS('ANNUAL SUMMARY'!$CR$170,DU24,'ANNUAL SUMMARY'!$V$9,DF6,'ANNUAL SUMMARY'!$BI$122)+SUMIFS('ANNUAL SUMMARY'!$CR$228,DU24,'ANNUAL SUMMARY'!$V$9,DF6,'ANNUAL SUMMARY'!$BI$180)+SUMIFS('ANNUAL SUMMARY'!$CR$286,DU24,'ANNUAL SUMMARY'!$V$9,DF6,'ANNUAL SUMMARY'!$BI$238)+SUMIFS('ANNUAL SUMMARY'!$CR$344,DU24,'ANNUAL SUMMARY'!$V$9,DF6,'ANNUAL SUMMARY'!$BI$296)+SUMIFS('ANNUAL SUMMARY'!$CR$402,DU24,'ANNUAL SUMMARY'!$V$9,DF6,'ANNUAL SUMMARY'!$BI$354)+SUMIFS('ANNUAL SUMMARY'!$CR$460,DU24,'ANNUAL SUMMARY'!$V$9,DF6,'ANNUAL SUMMARY'!$BI$412)+SUMIFS('ANNUAL SUMMARY'!$CR$518,DU24,'ANNUAL SUMMARY'!$V$9,DF6,'ANNUAL SUMMARY'!$BI$470)+SUMIFS('ANNUAL SUMMARY'!$CR$576,DU24,'ANNUAL SUMMARY'!$V$9,DF6,'ANNUAL SUMMARY'!$BI$528)+SUMIFS('ANNUAL SUMMARY'!$CR$634,DU24,'ANNUAL SUMMARY'!$V$9,DF6,'ANNUAL SUMMARY'!$BI$586)+SUMIFS('ANNUAL SUMMARY'!$CR$692,DU24,'ANNUAL SUMMARY'!$V$9,DF6,'ANNUAL SUMMARY'!$BI$644)+SUMIFS('ANNUAL SUMMARY'!$EQ$54,DU24,'ANNUAL SUMMARY'!$V$9,DF6,'ANNUAL SUMMARY'!$DH$6)+SUMIFS('ANNUAL SUMMARY'!$EQ$112,DU24,'ANNUAL SUMMARY'!$V$9,DF6,'ANNUAL SUMMARY'!$DH$64)+SUMIFS('ANNUAL SUMMARY'!$EQ$170,DU24,'ANNUAL SUMMARY'!$V$9,DF6,'ANNUAL SUMMARY'!$DH$122)+SUMIFS('ANNUAL SUMMARY'!$EQ$228,DU24,'ANNUAL SUMMARY'!$V$9,DF6,'ANNUAL SUMMARY'!$DH$180)+SUMIFS('ANNUAL SUMMARY'!$EQ$286,DU24,'ANNUAL SUMMARY'!$V$9,DF6,'ANNUAL SUMMARY'!$DH$238)+SUMIFS('ANNUAL SUMMARY'!$EQ$344,DU24,'ANNUAL SUMMARY'!$V$9,DF6,'ANNUAL SUMMARY'!$DH$296)+SUMIFS('ANNUAL SUMMARY'!$EQ$402,DU24,'ANNUAL SUMMARY'!$V$9,DF6,'ANNUAL SUMMARY'!$DH$354)+SUMIFS('ANNUAL SUMMARY'!$EQ$460,DU24,'ANNUAL SUMMARY'!$V$9,DF6,'ANNUAL SUMMARY'!$DH$412)+SUMIFS('ANNUAL SUMMARY'!$EQ$518,DU24,'ANNUAL SUMMARY'!$V$9,DF6,'ANNUAL SUMMARY'!$DH$470)+SUMIFS('ANNUAL SUMMARY'!$EQ$576,DU24,'ANNUAL SUMMARY'!$V$9,DF6,'ANNUAL SUMMARY'!$DH$528)+SUMIFS('ANNUAL SUMMARY'!$EQ$634,DU24,'ANNUAL SUMMARY'!$V$9,DF6,'ANNUAL SUMMARY'!$DH$586)+SUMIFS('ANNUAL SUMMARY'!$EQ$692,DU24,'ANNUAL SUMMARY'!$V$9,DF6,'ANNUAL SUMMARY'!$DH$644)+SUMIFS('ANNUAL SUMMARY'!$GN$54,DU24,'ANNUAL SUMMARY'!$V$9,DF6,'ANNUAL SUMMARY'!$FE$6)+SUMIFS('ANNUAL SUMMARY'!$GN$112,DU24,'ANNUAL SUMMARY'!$V$9,DF6,'ANNUAL SUMMARY'!$FE$64)+SUMIFS('ANNUAL SUMMARY'!$GN$170,DU24,'ANNUAL SUMMARY'!$V$9,DF6,'ANNUAL SUMMARY'!$FE$122)+SUMIFS('ANNUAL SUMMARY'!$GN$228,DU24,'ANNUAL SUMMARY'!$V$9,DF6,'ANNUAL SUMMARY'!$FE$180)+SUMIFS('ANNUAL SUMMARY'!$GN$286,DU24,'ANNUAL SUMMARY'!$V$9,DF6,'ANNUAL SUMMARY'!$FE$238)+SUMIFS('ANNUAL SUMMARY'!$GN$344,DU24,'ANNUAL SUMMARY'!$V$9,DF6,'ANNUAL SUMMARY'!$FE$296)+SUMIFS('ANNUAL SUMMARY'!$GN$402,DU24,'ANNUAL SUMMARY'!$V$9,DF6,'ANNUAL SUMMARY'!$FE$354)+SUMIFS('ANNUAL SUMMARY'!$GN$460,DU24,'ANNUAL SUMMARY'!$V$9,DF6,'ANNUAL SUMMARY'!$FE$412)+SUMIFS('ANNUAL SUMMARY'!$GN$518,DU24,'ANNUAL SUMMARY'!$V$9,DF6,'ANNUAL SUMMARY'!$FE$470)+SUMIFS('ANNUAL SUMMARY'!$GN$576,DU24,'ANNUAL SUMMARY'!$V$9,DF6,'ANNUAL SUMMARY'!$FE$528)+SUMIFS('ANNUAL SUMMARY'!$GN$634,DU24,'ANNUAL SUMMARY'!$V$9,DF6,'ANNUAL SUMMARY'!$FE$586)+SUMIFS('ANNUAL SUMMARY'!$GN$692,DU24,'ANNUAL SUMMARY'!$V$9,DF6,'ANNUAL SUMMARY'!$FE$644)</f>
        <v>0</v>
      </c>
      <c r="EP24" s="728"/>
      <c r="EQ24" s="1260"/>
      <c r="ER24" s="1263"/>
      <c r="ES24" s="154"/>
      <c r="ET24" s="732"/>
      <c r="EU24" s="733"/>
      <c r="EV24" s="733"/>
      <c r="EW24" s="733"/>
      <c r="EX24" s="795"/>
      <c r="EY24" s="796"/>
      <c r="EZ24" s="796"/>
      <c r="FA24" s="796"/>
      <c r="FB24" s="796"/>
      <c r="FC24" s="796"/>
      <c r="FD24" s="797"/>
      <c r="FE24" s="643"/>
      <c r="FF24" s="864"/>
      <c r="FG24" s="865"/>
      <c r="FH24" s="865"/>
      <c r="FI24" s="865"/>
      <c r="FJ24" s="866"/>
      <c r="FK24" s="738"/>
      <c r="FL24" s="739"/>
      <c r="FM24" s="739"/>
      <c r="FN24" s="739"/>
      <c r="FO24" s="739"/>
      <c r="FP24" s="740"/>
      <c r="FQ24" s="15"/>
      <c r="FR24" s="812">
        <f>IF(FR12=0," ",FR12+6)</f>
        <v>2028</v>
      </c>
      <c r="FS24" s="813"/>
      <c r="FT24" s="813"/>
      <c r="FU24" s="813"/>
      <c r="FV24" s="813"/>
      <c r="FW24" s="1118">
        <f>SUMIFS('ANNUAL SUMMARY'!$AF$54,FR24,'ANNUAL SUMMARY'!$V$9,FC6,'ANNUAL SUMMARY'!$L$6)+SUMIFS('ANNUAL SUMMARY'!$AF$112,FR24,'ANNUAL SUMMARY'!$V$9,FC6,'ANNUAL SUMMARY'!$L$64)+SUMIFS('ANNUAL SUMMARY'!$AF$170,FR24,'ANNUAL SUMMARY'!$V$9,FC6,'ANNUAL SUMMARY'!$L$122)+SUMIFS('ANNUAL SUMMARY'!$AF$228,FR24,'ANNUAL SUMMARY'!$V$9,FC6,'ANNUAL SUMMARY'!$L$180)+SUMIFS('ANNUAL SUMMARY'!$AF$286,FR24,'ANNUAL SUMMARY'!$V$9,FC6,'ANNUAL SUMMARY'!$L$238)+SUMIFS('ANNUAL SUMMARY'!$AF$344,FR24,'ANNUAL SUMMARY'!$V$9,FC6,'ANNUAL SUMMARY'!$L$296)+SUMIFS('ANNUAL SUMMARY'!$AF$402,FR24,'ANNUAL SUMMARY'!$V$9,FC6,'ANNUAL SUMMARY'!$L$354)+SUMIFS('ANNUAL SUMMARY'!$AF$460,FR24,'ANNUAL SUMMARY'!$V$9,FC6,'ANNUAL SUMMARY'!$L$412)+SUMIFS('ANNUAL SUMMARY'!$AF$518,FR24,'ANNUAL SUMMARY'!$V$9,FC6,'ANNUAL SUMMARY'!$L$470)+SUMIFS('ANNUAL SUMMARY'!$AF$576,FR24,'ANNUAL SUMMARY'!$V$9,FC6,'ANNUAL SUMMARY'!$L$528)+SUMIFS('ANNUAL SUMMARY'!$AF$634,FR24,'ANNUAL SUMMARY'!$V$9,FC6,'ANNUAL SUMMARY'!$L$586)+SUMIFS('ANNUAL SUMMARY'!$AF$692,FR24,'ANNUAL SUMMARY'!$V$9,FC6,'ANNUAL SUMMARY'!$L$644)+SUMIFS('ANNUAL SUMMARY'!$CC$54,FR24,'ANNUAL SUMMARY'!$V$9,FC6,'ANNUAL SUMMARY'!$BI$6)+SUMIFS('ANNUAL SUMMARY'!$CC$112,FR24,'ANNUAL SUMMARY'!$V$9,FC6,'ANNUAL SUMMARY'!$BI$64)+SUMIFS('ANNUAL SUMMARY'!$CC$170,FR24,'ANNUAL SUMMARY'!$V$9,FC6,'ANNUAL SUMMARY'!$BI$122)+SUMIFS('ANNUAL SUMMARY'!$CC$228,FR24,'ANNUAL SUMMARY'!$V$9,FC6,'ANNUAL SUMMARY'!$BI$180)+SUMIFS('ANNUAL SUMMARY'!$CC$286,FR24,'ANNUAL SUMMARY'!$V$9,FC6,'ANNUAL SUMMARY'!$BI$238)+SUMIFS('ANNUAL SUMMARY'!$CC$344,FR24,'ANNUAL SUMMARY'!$V$9,FC6,'ANNUAL SUMMARY'!$BI$296)+SUMIFS('ANNUAL SUMMARY'!$CC$402,FR24,'ANNUAL SUMMARY'!$V$9,FC6,'ANNUAL SUMMARY'!$BI$354)+SUMIFS('ANNUAL SUMMARY'!$CC$460,FR24,'ANNUAL SUMMARY'!$V$9,FC6,'ANNUAL SUMMARY'!$BI$412)+SUMIFS('ANNUAL SUMMARY'!$CC$518,FR24,'ANNUAL SUMMARY'!$V$9,FC6,'ANNUAL SUMMARY'!$BI$470)+SUMIFS('ANNUAL SUMMARY'!$CC$576,FR24,'ANNUAL SUMMARY'!$V$9,FC6,'ANNUAL SUMMARY'!$BI$528)+SUMIFS('ANNUAL SUMMARY'!$CC$634,FR24,'ANNUAL SUMMARY'!$V$9,FC6,'ANNUAL SUMMARY'!$BI$586)+SUMIFS('ANNUAL SUMMARY'!$CC$692,FR24,'ANNUAL SUMMARY'!$V$9,FC6,'ANNUAL SUMMARY'!$BI$644)+SUMIFS('ANNUAL SUMMARY'!$EB$54,FR24,'ANNUAL SUMMARY'!$V$9,FC6,'ANNUAL SUMMARY'!$DH$6)+SUMIFS('ANNUAL SUMMARY'!$EB$112,FR24,'ANNUAL SUMMARY'!$V$9,FC6,'ANNUAL SUMMARY'!$DH$64)+SUMIFS('ANNUAL SUMMARY'!$EB$170,FR24,'ANNUAL SUMMARY'!$V$9,FC6,'ANNUAL SUMMARY'!$DH$122)+SUMIFS('ANNUAL SUMMARY'!$EB$228,FR24,'ANNUAL SUMMARY'!$V$9,FC6,'ANNUAL SUMMARY'!$DH$180)+SUMIFS('ANNUAL SUMMARY'!$EB$286,FR24,'ANNUAL SUMMARY'!$V$9,FC6,'ANNUAL SUMMARY'!$DH$238)+SUMIFS('ANNUAL SUMMARY'!$EB$344,FR24,'ANNUAL SUMMARY'!$V$9,FC6,'ANNUAL SUMMARY'!$DH$296)+SUMIFS('ANNUAL SUMMARY'!$EB$402,FR24,'ANNUAL SUMMARY'!$V$9,FC6,'ANNUAL SUMMARY'!$DH$354)+SUMIFS('ANNUAL SUMMARY'!$EB$460,FR24,'ANNUAL SUMMARY'!$V$9,FC6,'ANNUAL SUMMARY'!$DH$412)+SUMIFS('ANNUAL SUMMARY'!$EB$518,FR24,'ANNUAL SUMMARY'!$V$9,FC6,'ANNUAL SUMMARY'!$DH$470)+SUMIFS('ANNUAL SUMMARY'!$EB$576,FR24,'ANNUAL SUMMARY'!$V$9,FC6,'ANNUAL SUMMARY'!$DH$528)+SUMIFS('ANNUAL SUMMARY'!$EB$634,FR24,'ANNUAL SUMMARY'!$V$9,FC6,'ANNUAL SUMMARY'!$DH$586)+SUMIFS('ANNUAL SUMMARY'!$EB$692,FR24,'ANNUAL SUMMARY'!$V$9,FC6,'ANNUAL SUMMARY'!$DH$644)+SUMIFS('ANNUAL SUMMARY'!$FY$54,FR24,'ANNUAL SUMMARY'!$V$9,FC6,'ANNUAL SUMMARY'!$FE$6)+SUMIFS('ANNUAL SUMMARY'!$FY$112,FR24,'ANNUAL SUMMARY'!$V$9,FC6,'ANNUAL SUMMARY'!$FE$64)+SUMIFS('ANNUAL SUMMARY'!$FY$170,FR24,'ANNUAL SUMMARY'!$V$9,FC6,'ANNUAL SUMMARY'!$FE$122)+SUMIFS('ANNUAL SUMMARY'!$FY$228,FR24,'ANNUAL SUMMARY'!$V$9,FC6,'ANNUAL SUMMARY'!$FE$180)+SUMIFS('ANNUAL SUMMARY'!$FY$286,FR24,'ANNUAL SUMMARY'!$V$9,FC6,'ANNUAL SUMMARY'!$FE$238)+SUMIFS('ANNUAL SUMMARY'!$FY$344,FR24,'ANNUAL SUMMARY'!$V$9,FC6,'ANNUAL SUMMARY'!$FE$296)+SUMIFS('ANNUAL SUMMARY'!$FY$402,FR24,'ANNUAL SUMMARY'!$V$9,FC6,'ANNUAL SUMMARY'!$FE$354)+SUMIFS('ANNUAL SUMMARY'!$FY$460,FR24,'ANNUAL SUMMARY'!$V$9,FC6,'ANNUAL SUMMARY'!$FE$412)+SUMIFS('ANNUAL SUMMARY'!$FY$518,FR24,'ANNUAL SUMMARY'!$V$9,FC6,'ANNUAL SUMMARY'!$FE$470)+SUMIFS('ANNUAL SUMMARY'!$FY$576,FR24,'ANNUAL SUMMARY'!$V$9,FC6,'ANNUAL SUMMARY'!$FE$528)+SUMIFS('ANNUAL SUMMARY'!$FY$634,FR24,'ANNUAL SUMMARY'!$V$9,FC6,'ANNUAL SUMMARY'!$FE$586)+SUMIFS('ANNUAL SUMMARY'!$FY$692,FR24,'ANNUAL SUMMARY'!$V$9,FC6,'ANNUAL SUMMARY'!$FE$644)</f>
        <v>0</v>
      </c>
      <c r="FX24" s="727"/>
      <c r="FY24" s="727"/>
      <c r="FZ24" s="727"/>
      <c r="GA24" s="727">
        <f>SUMIFS('ANNUAL SUMMARY'!$AJ$54,FR24,'ANNUAL SUMMARY'!$V$9,FC6,'ANNUAL SUMMARY'!$L$6)+SUMIFS('ANNUAL SUMMARY'!$AJ$112,FR24,'ANNUAL SUMMARY'!$V$9,FC6,'ANNUAL SUMMARY'!$L$64)+SUMIFS('ANNUAL SUMMARY'!$AJ$170,FR24,'ANNUAL SUMMARY'!$V$9,FC6,'ANNUAL SUMMARY'!$L$122)+SUMIFS('ANNUAL SUMMARY'!$AJ$228,FR24,'ANNUAL SUMMARY'!$V$9,FC6,'ANNUAL SUMMARY'!$L$180)+SUMIFS('ANNUAL SUMMARY'!$AJ$286,FR24,'ANNUAL SUMMARY'!$V$9,FC6,'ANNUAL SUMMARY'!$L$238)+SUMIFS('ANNUAL SUMMARY'!$AJ$344,FR24,'ANNUAL SUMMARY'!$V$9,FC6,'ANNUAL SUMMARY'!$L$296)+SUMIFS('ANNUAL SUMMARY'!$AJ$402,FR24,'ANNUAL SUMMARY'!$V$9,FC6,'ANNUAL SUMMARY'!$L$354)+SUMIFS('ANNUAL SUMMARY'!$AJ$460,FR24,'ANNUAL SUMMARY'!$V$9,FC6,'ANNUAL SUMMARY'!$L$412)+SUMIFS('ANNUAL SUMMARY'!$AJ$518,FR24,'ANNUAL SUMMARY'!$V$9,FC6,'ANNUAL SUMMARY'!$L$470)+SUMIFS('ANNUAL SUMMARY'!$AJ$576,FR24,'ANNUAL SUMMARY'!$V$9,FC6,'ANNUAL SUMMARY'!$L$528)+SUMIFS('ANNUAL SUMMARY'!$AJ$634,FR24,'ANNUAL SUMMARY'!$V$9,FC6,'ANNUAL SUMMARY'!$L$586)+SUMIFS('ANNUAL SUMMARY'!$AJ$692,FR24,'ANNUAL SUMMARY'!$V$9,FC6,'ANNUAL SUMMARY'!$L$644)+SUMIFS('ANNUAL SUMMARY'!$CG$54,FR24,'ANNUAL SUMMARY'!$V$9,FC6,'ANNUAL SUMMARY'!$BI$6)+SUMIFS('ANNUAL SUMMARY'!$CG$112,FR24,'ANNUAL SUMMARY'!$V$9,FC6,'ANNUAL SUMMARY'!$BI$64)+SUMIFS('ANNUAL SUMMARY'!$CG$170,FR24,'ANNUAL SUMMARY'!$V$9,FC6,'ANNUAL SUMMARY'!$BI$122)+SUMIFS('ANNUAL SUMMARY'!$CG$228,FR24,'ANNUAL SUMMARY'!$V$9,FC6,'ANNUAL SUMMARY'!$BI$180)+SUMIFS('ANNUAL SUMMARY'!$CG$286,FR24,'ANNUAL SUMMARY'!$V$9,FC6,'ANNUAL SUMMARY'!$BI$238)+SUMIFS('ANNUAL SUMMARY'!$CG$344,FR24,'ANNUAL SUMMARY'!$V$9,FC6,'ANNUAL SUMMARY'!$BI$296)+SUMIFS('ANNUAL SUMMARY'!$CG$402,FR24,'ANNUAL SUMMARY'!$V$9,FC6,'ANNUAL SUMMARY'!$BI$354)+SUMIFS('ANNUAL SUMMARY'!$CG$460,FR24,'ANNUAL SUMMARY'!$V$9,FC6,'ANNUAL SUMMARY'!$BI$412)+SUMIFS('ANNUAL SUMMARY'!$CG$518,FR24,'ANNUAL SUMMARY'!$V$9,FC6,'ANNUAL SUMMARY'!$BI$470)+SUMIFS('ANNUAL SUMMARY'!$CG$576,FR24,'ANNUAL SUMMARY'!$V$9,FC6,'ANNUAL SUMMARY'!$BI$528)+SUMIFS('ANNUAL SUMMARY'!$CG$634,FR24,'ANNUAL SUMMARY'!$V$9,FC6,'ANNUAL SUMMARY'!$BI$586)+SUMIFS('ANNUAL SUMMARY'!$CG$692,FR24,'ANNUAL SUMMARY'!$V$9,FC6,'ANNUAL SUMMARY'!$BI$644)+SUMIFS('ANNUAL SUMMARY'!$EF$54,FR24,'ANNUAL SUMMARY'!$V$9,FC6,'ANNUAL SUMMARY'!$DH$6)+SUMIFS('ANNUAL SUMMARY'!$EF$112,FR24,'ANNUAL SUMMARY'!$V$9,FC6,'ANNUAL SUMMARY'!$DH$64)+SUMIFS('ANNUAL SUMMARY'!$EF$170,FR24,'ANNUAL SUMMARY'!$V$9,FC6,'ANNUAL SUMMARY'!$DH$122)+SUMIFS('ANNUAL SUMMARY'!$EF$228,FR24,'ANNUAL SUMMARY'!$V$9,FC6,'ANNUAL SUMMARY'!$DH$180)+SUMIFS('ANNUAL SUMMARY'!$EF$286,FR24,'ANNUAL SUMMARY'!$V$9,FC6,'ANNUAL SUMMARY'!$DH$238)+SUMIFS('ANNUAL SUMMARY'!$EF$344,FR24,'ANNUAL SUMMARY'!$V$9,FC6,'ANNUAL SUMMARY'!$DH$296)+SUMIFS('ANNUAL SUMMARY'!$EF$402,FR24,'ANNUAL SUMMARY'!$V$9,FC6,'ANNUAL SUMMARY'!$DH$354)+SUMIFS('ANNUAL SUMMARY'!$EF$460,FR24,'ANNUAL SUMMARY'!$V$9,FC6,'ANNUAL SUMMARY'!$DH$412)+SUMIFS('ANNUAL SUMMARY'!$EF$518,FR24,'ANNUAL SUMMARY'!$V$9,FC6,'ANNUAL SUMMARY'!$DH$470)+SUMIFS('ANNUAL SUMMARY'!$EF$576,FR24,'ANNUAL SUMMARY'!$V$9,FC6,'ANNUAL SUMMARY'!$DH$528)+SUMIFS('ANNUAL SUMMARY'!$EF$634,FR24,'ANNUAL SUMMARY'!$V$9,FC6,'ANNUAL SUMMARY'!$DH$586)+SUMIFS('ANNUAL SUMMARY'!$EF$692,FR24,'ANNUAL SUMMARY'!$V$9,FC6,'ANNUAL SUMMARY'!$DH$644)+SUMIFS('ANNUAL SUMMARY'!$GC$54,FR24,'ANNUAL SUMMARY'!$V$9,FC6,'ANNUAL SUMMARY'!$FE$6)+SUMIFS('ANNUAL SUMMARY'!$GC$112,FR24,'ANNUAL SUMMARY'!$V$9,FC6,'ANNUAL SUMMARY'!$FE$64)+SUMIFS('ANNUAL SUMMARY'!$GC$170,FR24,'ANNUAL SUMMARY'!$V$9,FC6,'ANNUAL SUMMARY'!$FE$122)+SUMIFS('ANNUAL SUMMARY'!$GC$228,FR24,'ANNUAL SUMMARY'!$V$9,FC6,'ANNUAL SUMMARY'!$FE$180)+SUMIFS('ANNUAL SUMMARY'!$GC$286,FR24,'ANNUAL SUMMARY'!$V$9,FC6,'ANNUAL SUMMARY'!$FE$238)+SUMIFS('ANNUAL SUMMARY'!$GC$344,FR24,'ANNUAL SUMMARY'!$V$9,FC6,'ANNUAL SUMMARY'!$FE$296)+SUMIFS('ANNUAL SUMMARY'!$GC$402,FR24,'ANNUAL SUMMARY'!$V$9,FC6,'ANNUAL SUMMARY'!$FE$354)+SUMIFS('ANNUAL SUMMARY'!$GC$460,FR24,'ANNUAL SUMMARY'!$V$9,FC6,'ANNUAL SUMMARY'!$FE$412)+SUMIFS('ANNUAL SUMMARY'!$GC$518,FR24,'ANNUAL SUMMARY'!$V$9,FC6,'ANNUAL SUMMARY'!$FE$470)+SUMIFS('ANNUAL SUMMARY'!$GC$576,FR24,'ANNUAL SUMMARY'!$V$9,FC6,'ANNUAL SUMMARY'!$FE$528)+SUMIFS('ANNUAL SUMMARY'!$GC$634,FR24,'ANNUAL SUMMARY'!$V$9,FC6,'ANNUAL SUMMARY'!$FE$586)+SUMIFS('ANNUAL SUMMARY'!$GC$692,FR24,'ANNUAL SUMMARY'!$V$9,FC6,'ANNUAL SUMMARY'!$FE$644)</f>
        <v>0</v>
      </c>
      <c r="GB24" s="727"/>
      <c r="GC24" s="727"/>
      <c r="GD24" s="727"/>
      <c r="GE24" s="727">
        <f>SUMIFS('ANNUAL SUMMARY'!$AN$54,FR24,'ANNUAL SUMMARY'!$V$9,FC6,'ANNUAL SUMMARY'!$L$6)+SUMIFS('ANNUAL SUMMARY'!$AN$112,FR24,'ANNUAL SUMMARY'!$V$9,FC6,'ANNUAL SUMMARY'!$L$64)+SUMIFS('ANNUAL SUMMARY'!$AN$170,FR24,'ANNUAL SUMMARY'!$V$9,FC6,'ANNUAL SUMMARY'!$L$122)+SUMIFS('ANNUAL SUMMARY'!$AN$228,FR24,'ANNUAL SUMMARY'!$V$9,FC6,'ANNUAL SUMMARY'!$L$180)+SUMIFS('ANNUAL SUMMARY'!$AN$286,FR24,'ANNUAL SUMMARY'!$V$9,FC6,'ANNUAL SUMMARY'!$L$238)+SUMIFS('ANNUAL SUMMARY'!$AN$344,FR24,'ANNUAL SUMMARY'!$V$9,FC6,'ANNUAL SUMMARY'!$L$296)+SUMIFS('ANNUAL SUMMARY'!$AN$402,FR24,'ANNUAL SUMMARY'!$V$9,FC6,'ANNUAL SUMMARY'!$L$354)+SUMIFS('ANNUAL SUMMARY'!$AN$460,FR24,'ANNUAL SUMMARY'!$V$9,FC6,'ANNUAL SUMMARY'!$L$412)+SUMIFS('ANNUAL SUMMARY'!$AN$518,FR24,'ANNUAL SUMMARY'!$V$9,FC6,'ANNUAL SUMMARY'!$L$470)+SUMIFS('ANNUAL SUMMARY'!$AN$576,FR24,'ANNUAL SUMMARY'!$V$9,FC6,'ANNUAL SUMMARY'!$L$528)+SUMIFS('ANNUAL SUMMARY'!$AN$634,FR24,'ANNUAL SUMMARY'!$V$9,FC6,'ANNUAL SUMMARY'!$L$586)+SUMIFS('ANNUAL SUMMARY'!$AN$692,FR24,'ANNUAL SUMMARY'!$V$9,FC6,'ANNUAL SUMMARY'!$L$644)+SUMIFS('ANNUAL SUMMARY'!$CK$54,FR24,'ANNUAL SUMMARY'!$V$9,FC6,'ANNUAL SUMMARY'!$BI$6)+SUMIFS('ANNUAL SUMMARY'!$CK$112,FR24,'ANNUAL SUMMARY'!$V$9,FC6,'ANNUAL SUMMARY'!$BI$64)+SUMIFS('ANNUAL SUMMARY'!$CK$170,FR24,'ANNUAL SUMMARY'!$V$9,FC6,'ANNUAL SUMMARY'!$BI$122)+SUMIFS('ANNUAL SUMMARY'!$CK$228,FR24,'ANNUAL SUMMARY'!$V$9,FC6,'ANNUAL SUMMARY'!$BI$180)+SUMIFS('ANNUAL SUMMARY'!$CK$286,FR24,'ANNUAL SUMMARY'!$V$9,FC6,'ANNUAL SUMMARY'!$BI$238)+SUMIFS('ANNUAL SUMMARY'!$CK$344,FR24,'ANNUAL SUMMARY'!$V$9,FC6,'ANNUAL SUMMARY'!$BI$296)+SUMIFS('ANNUAL SUMMARY'!$CK$402,FR24,'ANNUAL SUMMARY'!$V$9,FC6,'ANNUAL SUMMARY'!$BI$354)+SUMIFS('ANNUAL SUMMARY'!$CK$460,FR24,'ANNUAL SUMMARY'!$V$9,FC6,'ANNUAL SUMMARY'!$BI$412)+SUMIFS('ANNUAL SUMMARY'!$CK$518,FR24,'ANNUAL SUMMARY'!$V$9,FC6,'ANNUAL SUMMARY'!$BI$470)+SUMIFS('ANNUAL SUMMARY'!$CK$576,FR24,'ANNUAL SUMMARY'!$V$9,FC6,'ANNUAL SUMMARY'!$BI$528)+SUMIFS('ANNUAL SUMMARY'!$CK$634,FR24,'ANNUAL SUMMARY'!$V$9,FC6,'ANNUAL SUMMARY'!$BI$586)+SUMIFS('ANNUAL SUMMARY'!$CK$692,FR24,'ANNUAL SUMMARY'!$V$9,FC6,'ANNUAL SUMMARY'!$BI$644)+SUMIFS('ANNUAL SUMMARY'!$EJ$54,FR24,'ANNUAL SUMMARY'!$V$9,FC6,'ANNUAL SUMMARY'!$DH$6)+SUMIFS('ANNUAL SUMMARY'!$EJ$112,FR24,'ANNUAL SUMMARY'!$V$9,FC6,'ANNUAL SUMMARY'!$DH$64)+SUMIFS('ANNUAL SUMMARY'!$EJ$170,FR24,'ANNUAL SUMMARY'!$V$9,FC6,'ANNUAL SUMMARY'!$DH$122)+SUMIFS('ANNUAL SUMMARY'!$EJ$228,FR24,'ANNUAL SUMMARY'!$V$9,FC6,'ANNUAL SUMMARY'!$DH$180)+SUMIFS('ANNUAL SUMMARY'!$EJ$286,FR24,'ANNUAL SUMMARY'!$V$9,FC6,'ANNUAL SUMMARY'!$DH$238)+SUMIFS('ANNUAL SUMMARY'!$EJ$344,FR24,'ANNUAL SUMMARY'!$V$9,FC6,'ANNUAL SUMMARY'!$DH$296)+SUMIFS('ANNUAL SUMMARY'!$EJ$402,FR24,'ANNUAL SUMMARY'!$V$9,FC6,'ANNUAL SUMMARY'!$DH$354)+SUMIFS('ANNUAL SUMMARY'!$EJ$460,FR24,'ANNUAL SUMMARY'!$V$9,FC6,'ANNUAL SUMMARY'!$DH$412)+SUMIFS('ANNUAL SUMMARY'!$EJ$518,FR24,'ANNUAL SUMMARY'!$V$9,FC6,'ANNUAL SUMMARY'!$DH$470)+SUMIFS('ANNUAL SUMMARY'!$EJ$576,FR24,'ANNUAL SUMMARY'!$V$9,FC6,'ANNUAL SUMMARY'!$DH$528)+SUMIFS('ANNUAL SUMMARY'!$EJ$634,FR24,'ANNUAL SUMMARY'!$V$9,FC6,'ANNUAL SUMMARY'!$DH$586)+SUMIFS('ANNUAL SUMMARY'!$EJ$692,FR24,'ANNUAL SUMMARY'!$V$9,FC6,'ANNUAL SUMMARY'!$DH$644)+SUMIFS('ANNUAL SUMMARY'!$GG$54,FR24,'ANNUAL SUMMARY'!$V$9,FC6,'ANNUAL SUMMARY'!$FE$6)+SUMIFS('ANNUAL SUMMARY'!$GG$112,FR24,'ANNUAL SUMMARY'!$V$9,FC6,'ANNUAL SUMMARY'!$FE$64)+SUMIFS('ANNUAL SUMMARY'!$GG$170,FR24,'ANNUAL SUMMARY'!$V$9,FC6,'ANNUAL SUMMARY'!$FE$122)+SUMIFS('ANNUAL SUMMARY'!$GG$228,FR24,'ANNUAL SUMMARY'!$V$9,FC6,'ANNUAL SUMMARY'!$FE$180)+SUMIFS('ANNUAL SUMMARY'!$GG$286,FR24,'ANNUAL SUMMARY'!$V$9,FC6,'ANNUAL SUMMARY'!$FE$238)+SUMIFS('ANNUAL SUMMARY'!$GG$344,FR24,'ANNUAL SUMMARY'!$V$9,FC6,'ANNUAL SUMMARY'!$FE$296)+SUMIFS('ANNUAL SUMMARY'!$GG$402,FR24,'ANNUAL SUMMARY'!$V$9,FC6,'ANNUAL SUMMARY'!$FE$354)+SUMIFS('ANNUAL SUMMARY'!$GG$460,FR24,'ANNUAL SUMMARY'!$V$9,FC6,'ANNUAL SUMMARY'!$FE$412)+SUMIFS('ANNUAL SUMMARY'!$GG$518,FR24,'ANNUAL SUMMARY'!$V$9,FC6,'ANNUAL SUMMARY'!$FE$470)+SUMIFS('ANNUAL SUMMARY'!$GG$576,FR24,'ANNUAL SUMMARY'!$V$9,FC6,'ANNUAL SUMMARY'!$FE$528)+SUMIFS('ANNUAL SUMMARY'!$GG$634,FR24,'ANNUAL SUMMARY'!$V$9,FC6,'ANNUAL SUMMARY'!$FE$586)+SUMIFS('ANNUAL SUMMARY'!$GG$692,FR24,'ANNUAL SUMMARY'!$V$9,FC6,'ANNUAL SUMMARY'!$FE$644)</f>
        <v>0</v>
      </c>
      <c r="GF24" s="727"/>
      <c r="GG24" s="727"/>
      <c r="GH24" s="727"/>
      <c r="GI24" s="728">
        <f>SUMIFS('ANNUAL SUMMARY'!$AR$54,FR24,'ANNUAL SUMMARY'!$V$9,FC6,'ANNUAL SUMMARY'!$L$6)+SUMIFS('ANNUAL SUMMARY'!$AR$112,FR24,'ANNUAL SUMMARY'!$V$9,FC6,'ANNUAL SUMMARY'!$L$64)+SUMIFS('ANNUAL SUMMARY'!$AR$170,FR24,'ANNUAL SUMMARY'!$V$9,FC6,'ANNUAL SUMMARY'!$L$122)+SUMIFS('ANNUAL SUMMARY'!$AR$228,FR24,'ANNUAL SUMMARY'!$V$9,FC6,'ANNUAL SUMMARY'!$L$180)+SUMIFS('ANNUAL SUMMARY'!$AR$286,FR24,'ANNUAL SUMMARY'!$V$9,FC6,'ANNUAL SUMMARY'!$L$238)+SUMIFS('ANNUAL SUMMARY'!$AR$344,FR24,'ANNUAL SUMMARY'!$V$9,FC6,'ANNUAL SUMMARY'!$L$296)+SUMIFS('ANNUAL SUMMARY'!$AR$402,FR24,'ANNUAL SUMMARY'!$V$9,FC6,'ANNUAL SUMMARY'!$L$354)+SUMIFS('ANNUAL SUMMARY'!$AR$460,FR24,'ANNUAL SUMMARY'!$V$9,FC6,'ANNUAL SUMMARY'!$L$412)+SUMIFS('ANNUAL SUMMARY'!$AR$518,FR24,'ANNUAL SUMMARY'!$V$9,FC6,'ANNUAL SUMMARY'!$L$470)+SUMIFS('ANNUAL SUMMARY'!$AR$576,FR24,'ANNUAL SUMMARY'!$V$9,FC6,'ANNUAL SUMMARY'!$L$528)+SUMIFS('ANNUAL SUMMARY'!$AR$634,FR24,'ANNUAL SUMMARY'!$V$9,FC6,'ANNUAL SUMMARY'!$L$586)+SUMIFS('ANNUAL SUMMARY'!$AR$692,FR24,'ANNUAL SUMMARY'!$V$9,FC6,'ANNUAL SUMMARY'!$L$644)+SUMIFS('ANNUAL SUMMARY'!$CO$54,FR24,'ANNUAL SUMMARY'!$V$9,FC6,'ANNUAL SUMMARY'!$BI$6)+SUMIFS('ANNUAL SUMMARY'!$CO$112,FR24,'ANNUAL SUMMARY'!$V$9,FC6,'ANNUAL SUMMARY'!$BI$64)+SUMIFS('ANNUAL SUMMARY'!$CO$170,FR24,'ANNUAL SUMMARY'!$V$9,FC6,'ANNUAL SUMMARY'!$BI$122)+SUMIFS('ANNUAL SUMMARY'!$CO$228,FR24,'ANNUAL SUMMARY'!$V$9,FC6,'ANNUAL SUMMARY'!$BI$180)+SUMIFS('ANNUAL SUMMARY'!$CO$286,FR24,'ANNUAL SUMMARY'!$V$9,FC6,'ANNUAL SUMMARY'!$BI$238)+SUMIFS('ANNUAL SUMMARY'!$CO$344,FR24,'ANNUAL SUMMARY'!$V$9,FC6,'ANNUAL SUMMARY'!$BI$296)+SUMIFS('ANNUAL SUMMARY'!$CO$402,FR24,'ANNUAL SUMMARY'!$V$9,FC6,'ANNUAL SUMMARY'!$BI$354)+SUMIFS('ANNUAL SUMMARY'!$CO$460,FR24,'ANNUAL SUMMARY'!$V$9,FC6,'ANNUAL SUMMARY'!$BI$412)+SUMIFS('ANNUAL SUMMARY'!$CO$518,FR24,'ANNUAL SUMMARY'!$V$9,FC6,'ANNUAL SUMMARY'!$BI$470)+SUMIFS('ANNUAL SUMMARY'!$CO$576,FR24,'ANNUAL SUMMARY'!$V$9,FC6,'ANNUAL SUMMARY'!$BI$528)+SUMIFS('ANNUAL SUMMARY'!$CO$634,FR24,'ANNUAL SUMMARY'!$V$9,FC6,'ANNUAL SUMMARY'!$BI$586)+SUMIFS('ANNUAL SUMMARY'!$CO$692,FR24,'ANNUAL SUMMARY'!$V$9,FC6,'ANNUAL SUMMARY'!$BI$644)+SUMIFS('ANNUAL SUMMARY'!$EN$54,FR24,'ANNUAL SUMMARY'!$V$9,FC6,'ANNUAL SUMMARY'!$DH$6)+SUMIFS('ANNUAL SUMMARY'!$EN$112,FR24,'ANNUAL SUMMARY'!$V$9,FC6,'ANNUAL SUMMARY'!$DH$64)+SUMIFS('ANNUAL SUMMARY'!$EN$170,FR24,'ANNUAL SUMMARY'!$V$9,FC6,'ANNUAL SUMMARY'!$DH$122)+SUMIFS('ANNUAL SUMMARY'!$EN$228,FR24,'ANNUAL SUMMARY'!$V$9,FC6,'ANNUAL SUMMARY'!$DH$180)+SUMIFS('ANNUAL SUMMARY'!$EN$286,FR24,'ANNUAL SUMMARY'!$V$9,FC6,'ANNUAL SUMMARY'!$DH$238)+SUMIFS('ANNUAL SUMMARY'!$EN$344,FR24,'ANNUAL SUMMARY'!$V$9,FC6,'ANNUAL SUMMARY'!$DH$296)+SUMIFS('ANNUAL SUMMARY'!$EN$402,FR24,'ANNUAL SUMMARY'!$V$9,FC6,'ANNUAL SUMMARY'!$DH$354)+SUMIFS('ANNUAL SUMMARY'!$EN$460,FR24,'ANNUAL SUMMARY'!$V$9,FC6,'ANNUAL SUMMARY'!$DH$412)+SUMIFS('ANNUAL SUMMARY'!$EN$518,FR24,'ANNUAL SUMMARY'!$V$9,FC6,'ANNUAL SUMMARY'!$DH$470)+SUMIFS('ANNUAL SUMMARY'!$EN$576,FR24,'ANNUAL SUMMARY'!$V$9,FC6,'ANNUAL SUMMARY'!$DH$528)+SUMIFS('ANNUAL SUMMARY'!$EN$634,FR24,'ANNUAL SUMMARY'!$V$9,FC6,'ANNUAL SUMMARY'!$DH$586)+SUMIFS('ANNUAL SUMMARY'!$EN$692,FR24,'ANNUAL SUMMARY'!$V$9,FC6,'ANNUAL SUMMARY'!$DH$644)+SUMIFS('ANNUAL SUMMARY'!$GK$54,FR24,'ANNUAL SUMMARY'!$V$9,FC6,'ANNUAL SUMMARY'!$FE$6)+SUMIFS('ANNUAL SUMMARY'!$GK$112,FR24,'ANNUAL SUMMARY'!$V$9,FC6,'ANNUAL SUMMARY'!$FE$64)+SUMIFS('ANNUAL SUMMARY'!$GK$170,FR24,'ANNUAL SUMMARY'!$V$9,FC6,'ANNUAL SUMMARY'!$FE$122)+SUMIFS('ANNUAL SUMMARY'!$GK$228,FR24,'ANNUAL SUMMARY'!$V$9,FC6,'ANNUAL SUMMARY'!$FE$180)+SUMIFS('ANNUAL SUMMARY'!$GK$286,FR24,'ANNUAL SUMMARY'!$V$9,FC6,'ANNUAL SUMMARY'!$FE$238)+SUMIFS('ANNUAL SUMMARY'!$GK$344,FR24,'ANNUAL SUMMARY'!$V$9,FC6,'ANNUAL SUMMARY'!$FE$296)+SUMIFS('ANNUAL SUMMARY'!$GK$402,FR24,'ANNUAL SUMMARY'!$V$9,FC6,'ANNUAL SUMMARY'!$FE$354)+SUMIFS('ANNUAL SUMMARY'!$GK$460,FR24,'ANNUAL SUMMARY'!$V$9,FC6,'ANNUAL SUMMARY'!$FE$412)+SUMIFS('ANNUAL SUMMARY'!$GK$518,FR24,'ANNUAL SUMMARY'!$V$9,FC6,'ANNUAL SUMMARY'!$FE$470)+SUMIFS('ANNUAL SUMMARY'!$GK$576,FR24,'ANNUAL SUMMARY'!$V$9,FC6,'ANNUAL SUMMARY'!$FE$528)+SUMIFS('ANNUAL SUMMARY'!$GK$634,FR24,'ANNUAL SUMMARY'!$V$9,FC6,'ANNUAL SUMMARY'!$FE$586)+SUMIFS('ANNUAL SUMMARY'!$GK$692,FR24,'ANNUAL SUMMARY'!$V$9,FC6,'ANNUAL SUMMARY'!$FE$644)</f>
        <v>0</v>
      </c>
      <c r="GJ24" s="728"/>
      <c r="GK24" s="728"/>
      <c r="GL24" s="728">
        <f>SUMIFS('ANNUAL SUMMARY'!$AU$54,FR24,'ANNUAL SUMMARY'!$V$9,FC6,'ANNUAL SUMMARY'!$L$6)+SUMIFS('ANNUAL SUMMARY'!$AU$112,FR24,'ANNUAL SUMMARY'!$V$9,FC6,'ANNUAL SUMMARY'!$L$64)+SUMIFS('ANNUAL SUMMARY'!$AU$170,FR24,'ANNUAL SUMMARY'!$V$9,FC6,'ANNUAL SUMMARY'!$L$122)+SUMIFS('ANNUAL SUMMARY'!$AU$228,FR24,'ANNUAL SUMMARY'!$V$9,FC6,'ANNUAL SUMMARY'!$L$180)+SUMIFS('ANNUAL SUMMARY'!$AU$286,FR24,'ANNUAL SUMMARY'!$V$9,FC6,'ANNUAL SUMMARY'!$L$238)+SUMIFS('ANNUAL SUMMARY'!$AU$344,FR24,'ANNUAL SUMMARY'!$V$9,FC6,'ANNUAL SUMMARY'!$L$296)+SUMIFS('ANNUAL SUMMARY'!$AU$402,FR24,'ANNUAL SUMMARY'!$V$9,FC6,'ANNUAL SUMMARY'!$L$354)+SUMIFS('ANNUAL SUMMARY'!$AU$460,FR24,'ANNUAL SUMMARY'!$V$9,FC6,'ANNUAL SUMMARY'!$L$412)+SUMIFS('ANNUAL SUMMARY'!$AU$518,FR24,'ANNUAL SUMMARY'!$V$9,FC6,'ANNUAL SUMMARY'!$L$470)+SUMIFS('ANNUAL SUMMARY'!$AU$576,FR24,'ANNUAL SUMMARY'!$V$9,FC6,'ANNUAL SUMMARY'!$L$528)+SUMIFS('ANNUAL SUMMARY'!$AU$634,FR24,'ANNUAL SUMMARY'!$V$9,FC6,'ANNUAL SUMMARY'!$L$586)+SUMIFS('ANNUAL SUMMARY'!$AU$692,FR24,'ANNUAL SUMMARY'!$V$9,FC6,'ANNUAL SUMMARY'!$L$644)+SUMIFS('ANNUAL SUMMARY'!$CR$54,FR24,'ANNUAL SUMMARY'!$V$9,FC6,'ANNUAL SUMMARY'!$BI$6)+SUMIFS('ANNUAL SUMMARY'!$CR$112,FR24,'ANNUAL SUMMARY'!$V$9,FC6,'ANNUAL SUMMARY'!$BI$64)+SUMIFS('ANNUAL SUMMARY'!$CR$170,FR24,'ANNUAL SUMMARY'!$V$9,FC6,'ANNUAL SUMMARY'!$BI$122)+SUMIFS('ANNUAL SUMMARY'!$CR$228,FR24,'ANNUAL SUMMARY'!$V$9,FC6,'ANNUAL SUMMARY'!$BI$180)+SUMIFS('ANNUAL SUMMARY'!$CR$286,FR24,'ANNUAL SUMMARY'!$V$9,FC6,'ANNUAL SUMMARY'!$BI$238)+SUMIFS('ANNUAL SUMMARY'!$CR$344,FR24,'ANNUAL SUMMARY'!$V$9,FC6,'ANNUAL SUMMARY'!$BI$296)+SUMIFS('ANNUAL SUMMARY'!$CR$402,FR24,'ANNUAL SUMMARY'!$V$9,FC6,'ANNUAL SUMMARY'!$BI$354)+SUMIFS('ANNUAL SUMMARY'!$CR$460,FR24,'ANNUAL SUMMARY'!$V$9,FC6,'ANNUAL SUMMARY'!$BI$412)+SUMIFS('ANNUAL SUMMARY'!$CR$518,FR24,'ANNUAL SUMMARY'!$V$9,FC6,'ANNUAL SUMMARY'!$BI$470)+SUMIFS('ANNUAL SUMMARY'!$CR$576,FR24,'ANNUAL SUMMARY'!$V$9,FC6,'ANNUAL SUMMARY'!$BI$528)+SUMIFS('ANNUAL SUMMARY'!$CR$634,FR24,'ANNUAL SUMMARY'!$V$9,FC6,'ANNUAL SUMMARY'!$BI$586)+SUMIFS('ANNUAL SUMMARY'!$CR$692,FR24,'ANNUAL SUMMARY'!$V$9,FC6,'ANNUAL SUMMARY'!$BI$644)+SUMIFS('ANNUAL SUMMARY'!$EQ$54,FR24,'ANNUAL SUMMARY'!$V$9,FC6,'ANNUAL SUMMARY'!$DH$6)+SUMIFS('ANNUAL SUMMARY'!$EQ$112,FR24,'ANNUAL SUMMARY'!$V$9,FC6,'ANNUAL SUMMARY'!$DH$64)+SUMIFS('ANNUAL SUMMARY'!$EQ$170,FR24,'ANNUAL SUMMARY'!$V$9,FC6,'ANNUAL SUMMARY'!$DH$122)+SUMIFS('ANNUAL SUMMARY'!$EQ$228,FR24,'ANNUAL SUMMARY'!$V$9,FC6,'ANNUAL SUMMARY'!$DH$180)+SUMIFS('ANNUAL SUMMARY'!$EQ$286,FR24,'ANNUAL SUMMARY'!$V$9,FC6,'ANNUAL SUMMARY'!$DH$238)+SUMIFS('ANNUAL SUMMARY'!$EQ$344,FR24,'ANNUAL SUMMARY'!$V$9,FC6,'ANNUAL SUMMARY'!$DH$296)+SUMIFS('ANNUAL SUMMARY'!$EQ$402,FR24,'ANNUAL SUMMARY'!$V$9,FC6,'ANNUAL SUMMARY'!$DH$354)+SUMIFS('ANNUAL SUMMARY'!$EQ$460,FR24,'ANNUAL SUMMARY'!$V$9,FC6,'ANNUAL SUMMARY'!$DH$412)+SUMIFS('ANNUAL SUMMARY'!$EQ$518,FR24,'ANNUAL SUMMARY'!$V$9,FC6,'ANNUAL SUMMARY'!$DH$470)+SUMIFS('ANNUAL SUMMARY'!$EQ$576,FR24,'ANNUAL SUMMARY'!$V$9,FC6,'ANNUAL SUMMARY'!$DH$528)+SUMIFS('ANNUAL SUMMARY'!$EQ$634,FR24,'ANNUAL SUMMARY'!$V$9,FC6,'ANNUAL SUMMARY'!$DH$586)+SUMIFS('ANNUAL SUMMARY'!$EQ$692,FR24,'ANNUAL SUMMARY'!$V$9,FC6,'ANNUAL SUMMARY'!$DH$644)+SUMIFS('ANNUAL SUMMARY'!$GN$54,FR24,'ANNUAL SUMMARY'!$V$9,FC6,'ANNUAL SUMMARY'!$FE$6)+SUMIFS('ANNUAL SUMMARY'!$GN$112,FR24,'ANNUAL SUMMARY'!$V$9,FC6,'ANNUAL SUMMARY'!$FE$64)+SUMIFS('ANNUAL SUMMARY'!$GN$170,FR24,'ANNUAL SUMMARY'!$V$9,FC6,'ANNUAL SUMMARY'!$FE$122)+SUMIFS('ANNUAL SUMMARY'!$GN$228,FR24,'ANNUAL SUMMARY'!$V$9,FC6,'ANNUAL SUMMARY'!$FE$180)+SUMIFS('ANNUAL SUMMARY'!$GN$286,FR24,'ANNUAL SUMMARY'!$V$9,FC6,'ANNUAL SUMMARY'!$FE$238)+SUMIFS('ANNUAL SUMMARY'!$GN$344,FR24,'ANNUAL SUMMARY'!$V$9,FC6,'ANNUAL SUMMARY'!$FE$296)+SUMIFS('ANNUAL SUMMARY'!$GN$402,FR24,'ANNUAL SUMMARY'!$V$9,FC6,'ANNUAL SUMMARY'!$FE$354)+SUMIFS('ANNUAL SUMMARY'!$GN$460,FR24,'ANNUAL SUMMARY'!$V$9,FC6,'ANNUAL SUMMARY'!$FE$412)+SUMIFS('ANNUAL SUMMARY'!$GN$518,FR24,'ANNUAL SUMMARY'!$V$9,FC6,'ANNUAL SUMMARY'!$FE$470)+SUMIFS('ANNUAL SUMMARY'!$GN$576,FR24,'ANNUAL SUMMARY'!$V$9,FC6,'ANNUAL SUMMARY'!$FE$528)+SUMIFS('ANNUAL SUMMARY'!$GN$634,FR24,'ANNUAL SUMMARY'!$V$9,FC6,'ANNUAL SUMMARY'!$FE$586)+SUMIFS('ANNUAL SUMMARY'!$GN$692,FR24,'ANNUAL SUMMARY'!$V$9,FC6,'ANNUAL SUMMARY'!$FE$644)</f>
        <v>0</v>
      </c>
      <c r="GM24" s="728"/>
      <c r="GN24" s="728"/>
      <c r="GO24" s="1263"/>
    </row>
    <row r="25" spans="1:197" ht="5.25" customHeight="1" x14ac:dyDescent="0.25">
      <c r="A25" s="154"/>
      <c r="B25" s="658"/>
      <c r="C25" s="658"/>
      <c r="D25" s="658"/>
      <c r="E25" s="658"/>
      <c r="F25" s="624"/>
      <c r="G25" s="624"/>
      <c r="H25" s="624"/>
      <c r="I25" s="624"/>
      <c r="J25" s="624"/>
      <c r="K25" s="624"/>
      <c r="L25" s="624"/>
      <c r="M25" s="624"/>
      <c r="N25" s="658"/>
      <c r="O25" s="658"/>
      <c r="P25" s="658"/>
      <c r="Q25" s="658"/>
      <c r="R25" s="658"/>
      <c r="S25" s="658"/>
      <c r="T25" s="658"/>
      <c r="U25" s="658"/>
      <c r="V25" s="658"/>
      <c r="W25" s="658"/>
      <c r="X25" s="658"/>
      <c r="Y25" s="15"/>
      <c r="Z25" s="814"/>
      <c r="AA25" s="815"/>
      <c r="AB25" s="815"/>
      <c r="AC25" s="815"/>
      <c r="AD25" s="815"/>
      <c r="AE25" s="727"/>
      <c r="AF25" s="727"/>
      <c r="AG25" s="727"/>
      <c r="AH25" s="727"/>
      <c r="AI25" s="727"/>
      <c r="AJ25" s="727"/>
      <c r="AK25" s="727"/>
      <c r="AL25" s="727"/>
      <c r="AM25" s="727"/>
      <c r="AN25" s="727"/>
      <c r="AO25" s="727"/>
      <c r="AP25" s="727"/>
      <c r="AQ25" s="728"/>
      <c r="AR25" s="728"/>
      <c r="AS25" s="728"/>
      <c r="AT25" s="728"/>
      <c r="AU25" s="728"/>
      <c r="AV25" s="1260"/>
      <c r="AW25" s="1263"/>
      <c r="AX25" s="154"/>
      <c r="AY25" s="658"/>
      <c r="AZ25" s="658"/>
      <c r="BA25" s="658"/>
      <c r="BB25" s="658"/>
      <c r="BC25" s="624"/>
      <c r="BD25" s="624"/>
      <c r="BE25" s="624"/>
      <c r="BF25" s="624"/>
      <c r="BG25" s="624"/>
      <c r="BH25" s="624"/>
      <c r="BI25" s="624"/>
      <c r="BJ25" s="624"/>
      <c r="BK25" s="658"/>
      <c r="BL25" s="658"/>
      <c r="BM25" s="658"/>
      <c r="BN25" s="658"/>
      <c r="BO25" s="658"/>
      <c r="BP25" s="658"/>
      <c r="BQ25" s="658"/>
      <c r="BR25" s="658"/>
      <c r="BS25" s="658"/>
      <c r="BT25" s="658"/>
      <c r="BU25" s="658"/>
      <c r="BV25" s="15"/>
      <c r="BW25" s="814"/>
      <c r="BX25" s="815"/>
      <c r="BY25" s="815"/>
      <c r="BZ25" s="815"/>
      <c r="CA25" s="815"/>
      <c r="CB25" s="727"/>
      <c r="CC25" s="727"/>
      <c r="CD25" s="727"/>
      <c r="CE25" s="727"/>
      <c r="CF25" s="727"/>
      <c r="CG25" s="727"/>
      <c r="CH25" s="727"/>
      <c r="CI25" s="727"/>
      <c r="CJ25" s="727"/>
      <c r="CK25" s="727"/>
      <c r="CL25" s="727"/>
      <c r="CM25" s="727"/>
      <c r="CN25" s="728"/>
      <c r="CO25" s="728"/>
      <c r="CP25" s="728"/>
      <c r="CQ25" s="728"/>
      <c r="CR25" s="728"/>
      <c r="CS25" s="728"/>
      <c r="CT25" s="1263"/>
      <c r="CU25" s="1250"/>
      <c r="CV25" s="154"/>
      <c r="CW25" s="658"/>
      <c r="CX25" s="658"/>
      <c r="CY25" s="658"/>
      <c r="CZ25" s="658"/>
      <c r="DA25" s="624"/>
      <c r="DB25" s="624"/>
      <c r="DC25" s="624"/>
      <c r="DD25" s="624"/>
      <c r="DE25" s="624"/>
      <c r="DF25" s="624"/>
      <c r="DG25" s="624"/>
      <c r="DH25" s="624"/>
      <c r="DI25" s="658"/>
      <c r="DJ25" s="658"/>
      <c r="DK25" s="658"/>
      <c r="DL25" s="658"/>
      <c r="DM25" s="658"/>
      <c r="DN25" s="658"/>
      <c r="DO25" s="658"/>
      <c r="DP25" s="658"/>
      <c r="DQ25" s="658"/>
      <c r="DR25" s="658"/>
      <c r="DS25" s="658"/>
      <c r="DT25" s="15"/>
      <c r="DU25" s="814"/>
      <c r="DV25" s="815"/>
      <c r="DW25" s="815"/>
      <c r="DX25" s="815"/>
      <c r="DY25" s="815"/>
      <c r="DZ25" s="727"/>
      <c r="EA25" s="727"/>
      <c r="EB25" s="727"/>
      <c r="EC25" s="727"/>
      <c r="ED25" s="727"/>
      <c r="EE25" s="727"/>
      <c r="EF25" s="727"/>
      <c r="EG25" s="727"/>
      <c r="EH25" s="727"/>
      <c r="EI25" s="727"/>
      <c r="EJ25" s="727"/>
      <c r="EK25" s="727"/>
      <c r="EL25" s="728"/>
      <c r="EM25" s="728"/>
      <c r="EN25" s="728"/>
      <c r="EO25" s="728"/>
      <c r="EP25" s="728"/>
      <c r="EQ25" s="1260"/>
      <c r="ER25" s="1263"/>
      <c r="ES25" s="154"/>
      <c r="ET25" s="658"/>
      <c r="EU25" s="658"/>
      <c r="EV25" s="658"/>
      <c r="EW25" s="658"/>
      <c r="EX25" s="624"/>
      <c r="EY25" s="624"/>
      <c r="EZ25" s="624"/>
      <c r="FA25" s="624"/>
      <c r="FB25" s="624"/>
      <c r="FC25" s="624"/>
      <c r="FD25" s="624"/>
      <c r="FE25" s="624"/>
      <c r="FF25" s="658"/>
      <c r="FG25" s="658"/>
      <c r="FH25" s="658"/>
      <c r="FI25" s="658"/>
      <c r="FJ25" s="658"/>
      <c r="FK25" s="658"/>
      <c r="FL25" s="658"/>
      <c r="FM25" s="658"/>
      <c r="FN25" s="658"/>
      <c r="FO25" s="658"/>
      <c r="FP25" s="658"/>
      <c r="FQ25" s="15"/>
      <c r="FR25" s="814"/>
      <c r="FS25" s="815"/>
      <c r="FT25" s="815"/>
      <c r="FU25" s="815"/>
      <c r="FV25" s="815"/>
      <c r="FW25" s="727"/>
      <c r="FX25" s="727"/>
      <c r="FY25" s="727"/>
      <c r="FZ25" s="727"/>
      <c r="GA25" s="727"/>
      <c r="GB25" s="727"/>
      <c r="GC25" s="727"/>
      <c r="GD25" s="727"/>
      <c r="GE25" s="727"/>
      <c r="GF25" s="727"/>
      <c r="GG25" s="727"/>
      <c r="GH25" s="727"/>
      <c r="GI25" s="728"/>
      <c r="GJ25" s="728"/>
      <c r="GK25" s="728"/>
      <c r="GL25" s="728"/>
      <c r="GM25" s="728"/>
      <c r="GN25" s="728"/>
      <c r="GO25" s="1263"/>
    </row>
    <row r="26" spans="1:197" ht="13.5" customHeight="1" x14ac:dyDescent="0.25">
      <c r="A26" s="154"/>
      <c r="B26" s="798" t="str">
        <f>'ANNUAL SUMMARY'!$C$30</f>
        <v>SIC</v>
      </c>
      <c r="C26" s="730"/>
      <c r="D26" s="730"/>
      <c r="E26" s="730"/>
      <c r="F26" s="792">
        <f>SUMIF('ANNUAL SUMMARY'!$FE$622,K6,'ANNUAL SUMMARY'!$FA$646)+SUMIF('ANNUAL SUMMARY'!$DH$622,K6,'ANNUAL SUMMARY'!$DD$646)+SUMIF('ANNUAL SUMMARY'!$BI$622,K6,'ANNUAL SUMMARY'!$BE$646)+SUMIF('ANNUAL SUMMARY'!$L$622,K6,'ANNUAL SUMMARY'!$H$646)+SUMIF('ANNUAL SUMMARY'!$FE$566,K6,'ANNUAL SUMMARY'!$FA$590)+SUMIF('ANNUAL SUMMARY'!$DH$566,K6,'ANNUAL SUMMARY'!$DD$590)+SUMIF('ANNUAL SUMMARY'!$BI$566,K6,'ANNUAL SUMMARY'!$BE$590)+SUMIF('ANNUAL SUMMARY'!$L$566,K6,'ANNUAL SUMMARY'!$H$590)+SUMIF('ANNUAL SUMMARY'!$FE$510,K6,'ANNUAL SUMMARY'!$FA$534)+SUMIF('ANNUAL SUMMARY'!$DH$510,K6,'ANNUAL SUMMARY'!$DD$534)+SUMIF('ANNUAL SUMMARY'!$BI$510,K6,'ANNUAL SUMMARY'!$BE$534)+SUMIF('ANNUAL SUMMARY'!$L$510,K6,'ANNUAL SUMMARY'!$H$534)+SUMIF('ANNUAL SUMMARY'!$FE$454,K6,'ANNUAL SUMMARY'!$FA$478)+SUMIF('ANNUAL SUMMARY'!$DH$454,K6,'ANNUAL SUMMARY'!$DD$478)+SUMIF('ANNUAL SUMMARY'!$BI$454,K6,'ANNUAL SUMMARY'!$BE$478)+SUMIF('ANNUAL SUMMARY'!$L$454,K6,'ANNUAL SUMMARY'!$H$478)+SUMIF('ANNUAL SUMMARY'!$FE$398,K6,'ANNUAL SUMMARY'!$FA$422)+SUMIF('ANNUAL SUMMARY'!$DH$398,K6,'ANNUAL SUMMARY'!$DD$422)+SUMIF('ANNUAL SUMMARY'!$BI$398,K6,'ANNUAL SUMMARY'!$BE$422)+SUMIF('ANNUAL SUMMARY'!$L$398,K6,'ANNUAL SUMMARY'!$H$422)+SUMIF('ANNUAL SUMMARY'!$FE$342,K6,'ANNUAL SUMMARY'!$FA$366)+SUMIF('ANNUAL SUMMARY'!$DH$342,K6,'ANNUAL SUMMARY'!$DD$366)+SUMIF('ANNUAL SUMMARY'!$BI$342,K6,'ANNUAL SUMMARY'!$BE$366)+SUMIF('ANNUAL SUMMARY'!$L$342,K6,'ANNUAL SUMMARY'!$H$366)+SUMIF('ANNUAL SUMMARY'!$FE$286,K6,'ANNUAL SUMMARY'!$FA$310)+SUMIF('ANNUAL SUMMARY'!$DH$286,K6,'ANNUAL SUMMARY'!$DD$310)+SUMIF('ANNUAL SUMMARY'!$BI$286,K6,'ANNUAL SUMMARY'!$BE$310)+SUMIF('ANNUAL SUMMARY'!$L$286,K6,'ANNUAL SUMMARY'!$H$310)+SUMIF('ANNUAL SUMMARY'!$FE$230,K6,'ANNUAL SUMMARY'!$FA$254)+SUMIF('ANNUAL SUMMARY'!$DH$230,K6,'ANNUAL SUMMARY'!$DD$254)+SUMIF('ANNUAL SUMMARY'!$BI$230,K6,'ANNUAL SUMMARY'!$BE$254)+SUMIF('ANNUAL SUMMARY'!$L$230,K6,'ANNUAL SUMMARY'!$H$254)+SUMIF('ANNUAL SUMMARY'!$FE$174,K6,'ANNUAL SUMMARY'!$FA$198)+SUMIF('ANNUAL SUMMARY'!$DH$174,K6,'ANNUAL SUMMARY'!$DD$198)+SUMIF('ANNUAL SUMMARY'!$BI$174,K6,'ANNUAL SUMMARY'!$BE$198)+SUMIF('ANNUAL SUMMARY'!$L$174,K6,'ANNUAL SUMMARY'!$H$198)+SUMIF('ANNUAL SUMMARY'!$FE$118,K6,'ANNUAL SUMMARY'!$FA$142)+SUMIF('ANNUAL SUMMARY'!$DH$118,K6,'ANNUAL SUMMARY'!$DD$142)+SUMIF('ANNUAL SUMMARY'!$BI$118,K6,'ANNUAL SUMMARY'!$BE$142)+SUMIF('ANNUAL SUMMARY'!$L$118,K6,'ANNUAL SUMMARY'!$H$142)+SUMIF('ANNUAL SUMMARY'!$FE$62,K6,'ANNUAL SUMMARY'!$FA$86)+SUMIF('ANNUAL SUMMARY'!$DH$62,K6,'ANNUAL SUMMARY'!$DD$86)+SUMIF('ANNUAL SUMMARY'!$BI$62,K6,'ANNUAL SUMMARY'!$BE$86)+SUMIF('ANNUAL SUMMARY'!$L$62,K6,'ANNUAL SUMMARY'!$H$86)+SUMIF('ANNUAL SUMMARY'!$FE$6,K6,'ANNUAL SUMMARY'!$FA$30)+SUMIF('ANNUAL SUMMARY'!$DH$6,K6,'ANNUAL SUMMARY'!$DD$30)+SUMIF('ANNUAL SUMMARY'!$BI$6,K6,'ANNUAL SUMMARY'!$BE$30)+SUMIF('ANNUAL SUMMARY'!$L$6,K6,'ANNUAL SUMMARY'!$H$30)+SUMIF('PREVIOUS LOGS'!$K$6,K6,'PREVIOUS LOGS'!$F$26)+SUMIF('PREVIOUS LOGS'!$K$59,$K$6,'PREVIOUS LOGS'!$F$79)+SUMIF('PREVIOUS LOGS'!$K$112,K6,'PREVIOUS LOGS'!$F$132)+SUMIF('PREVIOUS LOGS'!$K$165,K6,'PREVIOUS LOGS'!$F$185)+SUMIF('PREVIOUS LOGS'!$K$218,K6,'PREVIOUS LOGS'!$F$238)+SUMIF('PREVIOUS LOGS'!$K$271,K6,'PREVIOUS LOGS'!$F$291)+SUMIF('PREVIOUS LOGS'!$K$324,K6,'PREVIOUS LOGS'!$F$344)+SUMIF('PREVIOUS LOGS'!$BH$6,K6,'PREVIOUS LOGS'!$BD$26)+SUMIF('PREVIOUS LOGS'!$BH$59,$K$6,'PREVIOUS LOGS'!$BD$79)+SUMIF('PREVIOUS LOGS'!$BH$112,K6,'PREVIOUS LOGS'!$BD$132)+SUMIF('PREVIOUS LOGS'!$BH$165,K6,'PREVIOUS LOGS'!$BD$185)+SUMIF('PREVIOUS LOGS'!$BH$218,K6,'PREVIOUS LOGS'!$BD$238)+SUMIF('PREVIOUS LOGS'!$BH$271,K6,'PREVIOUS LOGS'!$BD$291)+SUMIF('PREVIOUS LOGS'!$BH$324,K6,'PREVIOUS LOGS'!$BD$344)+SUMIF('PREVIOUS LOGS'!$DF$6,K6,'PREVIOUS LOGS'!$DB$26)+SUMIF('PREVIOUS LOGS'!$DF$59,$K$6,'PREVIOUS LOGS'!$DB$79)+SUMIF('PREVIOUS LOGS'!$DF$112,K6,'PREVIOUS LOGS'!$DB$132)+SUMIF('PREVIOUS LOGS'!$DF$165,K6,'PREVIOUS LOGS'!$DB$185)+SUMIF('PREVIOUS LOGS'!$DF$218,K6,'PREVIOUS LOGS'!$DB$238)+SUMIF('PREVIOUS LOGS'!$DF$271,K6,'PREVIOUS LOGS'!$DB$291)+SUMIF('PREVIOUS LOGS'!$DF$324,K6,'PREVIOUS LOGS'!$DB$344)+SUMIF('PREVIOUS LOGS'!$FC$6,K6,'PREVIOUS LOGS'!$EY$26)+SUMIF('PREVIOUS LOGS'!$FC$59,$K$6,'PREVIOUS LOGS'!$EY$79)+SUMIF('PREVIOUS LOGS'!$FC$112,K6,'PREVIOUS LOGS'!$EY$132)+SUMIF('PREVIOUS LOGS'!$FC$165,K6,'PREVIOUS LOGS'!$EY$185)+SUMIF('PREVIOUS LOGS'!$FC$218,K6,'PREVIOUS LOGS'!$EY$238)+SUMIF('PREVIOUS LOGS'!$FC$271,K6,'PREVIOUS LOGS'!$EY$291)+SUMIF('PREVIOUS LOGS'!$FC$324,K6,'PREVIOUS LOGS'!$EY$344)</f>
        <v>0</v>
      </c>
      <c r="G26" s="793"/>
      <c r="H26" s="793"/>
      <c r="I26" s="793"/>
      <c r="J26" s="793"/>
      <c r="K26" s="793"/>
      <c r="L26" s="794"/>
      <c r="M26" s="643"/>
      <c r="N26" s="729" t="str">
        <f>'ANNUAL SUMMARY'!$O$30</f>
        <v>NIGHT</v>
      </c>
      <c r="O26" s="730"/>
      <c r="P26" s="730"/>
      <c r="Q26" s="730"/>
      <c r="R26" s="731"/>
      <c r="S26" s="735">
        <f>SUMIF('ANNUAL SUMMARY'!$FE$622,K6,'ANNUAL SUMMARY'!$FM$646)+SUMIF('ANNUAL SUMMARY'!$DH$622,K6,'ANNUAL SUMMARY'!$DP$646)+SUMIF('ANNUAL SUMMARY'!$BI$622,K6,'ANNUAL SUMMARY'!$BQ$646)+SUMIF('ANNUAL SUMMARY'!$L$622,K6,'ANNUAL SUMMARY'!$T$646)+SUMIF('ANNUAL SUMMARY'!$FE$566,K6,'ANNUAL SUMMARY'!$FM$590)+SUMIF('ANNUAL SUMMARY'!$DH$566,K6,'ANNUAL SUMMARY'!$DP$590)+SUMIF('ANNUAL SUMMARY'!$BI$566,K6,'ANNUAL SUMMARY'!$BQ$590)+SUMIF('ANNUAL SUMMARY'!$L$566,K6,'ANNUAL SUMMARY'!$T$590)+SUMIF('ANNUAL SUMMARY'!$FE$510,K6,'ANNUAL SUMMARY'!$FM$534)+SUMIF('ANNUAL SUMMARY'!$DH$510,K6,'ANNUAL SUMMARY'!$DP$534)+SUMIF('ANNUAL SUMMARY'!$BI$510,K6,'ANNUAL SUMMARY'!$BQ$534)+SUMIF('ANNUAL SUMMARY'!$L$510,K6,'ANNUAL SUMMARY'!$T$534)+SUMIF('ANNUAL SUMMARY'!$FE$454,K6,'ANNUAL SUMMARY'!$FM$478)+SUMIF('ANNUAL SUMMARY'!$DH$454,K6,'ANNUAL SUMMARY'!$DP$478)+SUMIF('ANNUAL SUMMARY'!$BI$454,K6,'ANNUAL SUMMARY'!$BQ$478)+SUMIF('ANNUAL SUMMARY'!$L$454,K6,'ANNUAL SUMMARY'!$T$478)+SUMIF('ANNUAL SUMMARY'!$FE$398,K6,'ANNUAL SUMMARY'!$FM$422)+SUMIF('ANNUAL SUMMARY'!$DH$398,K6,'ANNUAL SUMMARY'!$DP$422)+SUMIF('ANNUAL SUMMARY'!$BI$398,K6,'ANNUAL SUMMARY'!$BQ$422)+SUMIF('ANNUAL SUMMARY'!$L$398,K6,'ANNUAL SUMMARY'!$T$422)+SUMIF('ANNUAL SUMMARY'!$FE$342,K6,'ANNUAL SUMMARY'!$FM$366)+SUMIF('ANNUAL SUMMARY'!$DH$342,K6,'ANNUAL SUMMARY'!$DP$366)+SUMIF('ANNUAL SUMMARY'!$BI$342,K6,'ANNUAL SUMMARY'!$BQ$366)+SUMIF('ANNUAL SUMMARY'!$L$342,K6,'ANNUAL SUMMARY'!$T$366)+SUMIF('ANNUAL SUMMARY'!$FE$286,K6,'ANNUAL SUMMARY'!$FM$310)+SUMIF('ANNUAL SUMMARY'!$DH$286,K6,'ANNUAL SUMMARY'!$DP$310)+SUMIF('ANNUAL SUMMARY'!$BI$286,K6,'ANNUAL SUMMARY'!$BQ$310)+SUMIF('ANNUAL SUMMARY'!$L$286,K6,'ANNUAL SUMMARY'!$T$310)+SUMIF('ANNUAL SUMMARY'!$FE$230,K6,'ANNUAL SUMMARY'!$FM$254)+SUMIF('ANNUAL SUMMARY'!$DH$230,K6,'ANNUAL SUMMARY'!$DP$254)+SUMIF('ANNUAL SUMMARY'!$BI$230,K6,'ANNUAL SUMMARY'!$BQ$254)+SUMIF('ANNUAL SUMMARY'!$L$230,K6,'ANNUAL SUMMARY'!$T$254)+SUMIF('ANNUAL SUMMARY'!$FE$174,K6,'ANNUAL SUMMARY'!$FM$198)+SUMIF('ANNUAL SUMMARY'!$DH$174,K6,'ANNUAL SUMMARY'!$DP$198)+SUMIF('ANNUAL SUMMARY'!$BI$174,K6,'ANNUAL SUMMARY'!$BQ$198)+SUMIF('ANNUAL SUMMARY'!$L$174,K6,'ANNUAL SUMMARY'!$T$198)+SUMIF('ANNUAL SUMMARY'!$FE$118,K6,'ANNUAL SUMMARY'!$FM$142)+SUMIF('ANNUAL SUMMARY'!$DH$118,K6,'ANNUAL SUMMARY'!$DP$142)+SUMIF('ANNUAL SUMMARY'!$BI$118,K6,'ANNUAL SUMMARY'!$BQ$142)+SUMIF('ANNUAL SUMMARY'!$L$118,K6,'ANNUAL SUMMARY'!$T$142)+SUMIF('ANNUAL SUMMARY'!$FE$62,K6,'ANNUAL SUMMARY'!$FM$86)+SUMIF('ANNUAL SUMMARY'!$DH$62,K6,'ANNUAL SUMMARY'!$DP$86)+SUMIF('ANNUAL SUMMARY'!$BI$62,K6,'ANNUAL SUMMARY'!$BQ$86)+SUMIF('ANNUAL SUMMARY'!$L$62,K6,'ANNUAL SUMMARY'!$T$86)+SUMIF('ANNUAL SUMMARY'!$FE$6,K6,'ANNUAL SUMMARY'!$FM$30)+SUMIF('ANNUAL SUMMARY'!$DH$6,K6,'ANNUAL SUMMARY'!$DP$30)+SUMIF('ANNUAL SUMMARY'!$BI$6,K6,'ANNUAL SUMMARY'!$BQ$30)+SUMIF('ANNUAL SUMMARY'!$L$6,K6,'ANNUAL SUMMARY'!$T$30)+SUMIF('PREVIOUS LOGS'!$K$6,K6,'PREVIOUS LOGS'!$S$26)+SUMIF('PREVIOUS LOGS'!$K$59,$K$6,'PREVIOUS LOGS'!$S$79)+SUMIF('PREVIOUS LOGS'!$K$112,K6,'PREVIOUS LOGS'!$S$132)+SUMIF('PREVIOUS LOGS'!$K$165,K6,'PREVIOUS LOGS'!$S$185)+SUMIF('PREVIOUS LOGS'!$K$218,K6,'PREVIOUS LOGS'!$S$238)+SUMIF('PREVIOUS LOGS'!$K$271,K6,'PREVIOUS LOGS'!$S$291)+SUMIF('PREVIOUS LOGS'!$K$324,K6,'PREVIOUS LOGS'!$S$344)+SUMIF('PREVIOUS LOGS'!$BH$6,K6,'PREVIOUS LOGS'!$BP$26)+SUMIF('PREVIOUS LOGS'!$BH$59,$K$6,'PREVIOUS LOGS'!$BP$79)+SUMIF('PREVIOUS LOGS'!$BH$112,K6,'PREVIOUS LOGS'!$BP$132)+SUMIF('PREVIOUS LOGS'!$BH$165,K6,'PREVIOUS LOGS'!$BP$185)+SUMIF('PREVIOUS LOGS'!$BH$218,K6,'PREVIOUS LOGS'!$BP$238)+SUMIF('PREVIOUS LOGS'!$BH$271,K6,'PREVIOUS LOGS'!$BP$291)+SUMIF('PREVIOUS LOGS'!$BH$324,K6,'PREVIOUS LOGS'!$BP$344)+SUMIF('PREVIOUS LOGS'!$DF$6,K6,'PREVIOUS LOGS'!$DN$26)+SUMIF('PREVIOUS LOGS'!$DF$59,$K$6,'PREVIOUS LOGS'!$DN$79)+SUMIF('PREVIOUS LOGS'!$DF$112,K6,'PREVIOUS LOGS'!$DN$132)+SUMIF('PREVIOUS LOGS'!$DF$165,K6,'PREVIOUS LOGS'!$DN$185)+SUMIF('PREVIOUS LOGS'!$DF$218,K6,'PREVIOUS LOGS'!$DN$238)+SUMIF('PREVIOUS LOGS'!$DF$271,K6,'PREVIOUS LOGS'!$DN$291)+SUMIF('PREVIOUS LOGS'!$DF$324,K6,'PREVIOUS LOGS'!$DN$344)+SUMIF('PREVIOUS LOGS'!$FC$6,K6,'PREVIOUS LOGS'!$FK$26)+SUMIF('PREVIOUS LOGS'!$FC$59,$K$6,'PREVIOUS LOGS'!$FK$79)+SUMIF('PREVIOUS LOGS'!$FC$112,K6,'PREVIOUS LOGS'!$FK$132)+SUMIF('PREVIOUS LOGS'!$FC$165,K6,'PREVIOUS LOGS'!$FK$185)+SUMIF('PREVIOUS LOGS'!$FC$218,K6,'PREVIOUS LOGS'!$FK$238)+SUMIF('PREVIOUS LOGS'!$FC$271,K6,'PREVIOUS LOGS'!$FK$291)+SUMIF('PREVIOUS LOGS'!$FC$324,K6,'PREVIOUS LOGS'!$FK$344)</f>
        <v>0</v>
      </c>
      <c r="T26" s="736"/>
      <c r="U26" s="736"/>
      <c r="V26" s="736"/>
      <c r="W26" s="736"/>
      <c r="X26" s="737"/>
      <c r="Y26" s="15"/>
      <c r="Z26" s="812">
        <f>IF(Z12=0," ",Z12+7)</f>
        <v>2029</v>
      </c>
      <c r="AA26" s="813"/>
      <c r="AB26" s="813"/>
      <c r="AC26" s="813"/>
      <c r="AD26" s="813"/>
      <c r="AE26" s="1118">
        <f>SUMIFS('ANNUAL SUMMARY'!$AF$54,Z26,'ANNUAL SUMMARY'!$V$9,K6,'ANNUAL SUMMARY'!$L$6)+SUMIFS('ANNUAL SUMMARY'!$AF$112,Z26,'ANNUAL SUMMARY'!$V$9,K6,'ANNUAL SUMMARY'!$L$64)+SUMIFS('ANNUAL SUMMARY'!$AF$170,Z26,'ANNUAL SUMMARY'!$V$9,K6,'ANNUAL SUMMARY'!$L$122)+SUMIFS('ANNUAL SUMMARY'!$AF$228,Z26,'ANNUAL SUMMARY'!$V$9,K6,'ANNUAL SUMMARY'!$L$180)+SUMIFS('ANNUAL SUMMARY'!$AF$286,Z26,'ANNUAL SUMMARY'!$V$9,K6,'ANNUAL SUMMARY'!$L$238)+SUMIFS('ANNUAL SUMMARY'!$AF$344,Z26,'ANNUAL SUMMARY'!$V$9,K6,'ANNUAL SUMMARY'!$L$296)+SUMIFS('ANNUAL SUMMARY'!$AF$402,Z26,'ANNUAL SUMMARY'!$V$9,K6,'ANNUAL SUMMARY'!$L$354)+SUMIFS('ANNUAL SUMMARY'!$AF$460,Z26,'ANNUAL SUMMARY'!$V$9,K6,'ANNUAL SUMMARY'!$L$412)+SUMIFS('ANNUAL SUMMARY'!$AF$518,Z26,'ANNUAL SUMMARY'!$V$9,K6,'ANNUAL SUMMARY'!$L$470)+SUMIFS('ANNUAL SUMMARY'!$AF$576,Z26,'ANNUAL SUMMARY'!$V$9,K6,'ANNUAL SUMMARY'!$L$528)+SUMIFS('ANNUAL SUMMARY'!$AF$634,Z26,'ANNUAL SUMMARY'!$V$9,K6,'ANNUAL SUMMARY'!$L$586)+SUMIFS('ANNUAL SUMMARY'!$AF$692,Z26,'ANNUAL SUMMARY'!$V$9,K6,'ANNUAL SUMMARY'!$L$644)+SUMIFS('ANNUAL SUMMARY'!$CC$54,Z26,'ANNUAL SUMMARY'!$V$9,K6,'ANNUAL SUMMARY'!$BI$6)+SUMIFS('ANNUAL SUMMARY'!$CC$112,Z26,'ANNUAL SUMMARY'!$V$9,K6,'ANNUAL SUMMARY'!$BI$64)+SUMIFS('ANNUAL SUMMARY'!$CC$170,Z26,'ANNUAL SUMMARY'!$V$9,K6,'ANNUAL SUMMARY'!$BI$122)+SUMIFS('ANNUAL SUMMARY'!$CC$228,Z26,'ANNUAL SUMMARY'!$V$9,K6,'ANNUAL SUMMARY'!$BI$180)+SUMIFS('ANNUAL SUMMARY'!$CC$286,Z26,'ANNUAL SUMMARY'!$V$9,K6,'ANNUAL SUMMARY'!$BI$238)+SUMIFS('ANNUAL SUMMARY'!$CC$344,Z26,'ANNUAL SUMMARY'!$V$9,K6,'ANNUAL SUMMARY'!$BI$296)+SUMIFS('ANNUAL SUMMARY'!$CC$402,Z26,'ANNUAL SUMMARY'!$V$9,K6,'ANNUAL SUMMARY'!$BI$354)+SUMIFS('ANNUAL SUMMARY'!$CC$460,Z26,'ANNUAL SUMMARY'!$V$9,K6,'ANNUAL SUMMARY'!$BI$412)+SUMIFS('ANNUAL SUMMARY'!$CC$518,Z26,'ANNUAL SUMMARY'!$V$9,K6,'ANNUAL SUMMARY'!$BI$470)+SUMIFS('ANNUAL SUMMARY'!$CC$576,Z26,'ANNUAL SUMMARY'!$V$9,K6,'ANNUAL SUMMARY'!$BI$528)+SUMIFS('ANNUAL SUMMARY'!$CC$634,Z26,'ANNUAL SUMMARY'!$V$9,K6,'ANNUAL SUMMARY'!$BI$586)+SUMIFS('ANNUAL SUMMARY'!$CC$692,Z26,'ANNUAL SUMMARY'!$V$9,K6,'ANNUAL SUMMARY'!$BI$644)+SUMIFS('ANNUAL SUMMARY'!$EB$54,Z26,'ANNUAL SUMMARY'!$V$9,K6,'ANNUAL SUMMARY'!$DH$6)+SUMIFS('ANNUAL SUMMARY'!$EB$112,Z26,'ANNUAL SUMMARY'!$V$9,K6,'ANNUAL SUMMARY'!$DH$64)+SUMIFS('ANNUAL SUMMARY'!$EB$170,Z26,'ANNUAL SUMMARY'!$V$9,K6,'ANNUAL SUMMARY'!$DH$122)+SUMIFS('ANNUAL SUMMARY'!$EB$228,Z26,'ANNUAL SUMMARY'!$V$9,K6,'ANNUAL SUMMARY'!$DH$180)+SUMIFS('ANNUAL SUMMARY'!$EB$286,Z26,'ANNUAL SUMMARY'!$V$9,K6,'ANNUAL SUMMARY'!$DH$238)+SUMIFS('ANNUAL SUMMARY'!$EB$344,Z26,'ANNUAL SUMMARY'!$V$9,K6,'ANNUAL SUMMARY'!$DH$296)+SUMIFS('ANNUAL SUMMARY'!$EB$402,Z26,'ANNUAL SUMMARY'!$V$9,K6,'ANNUAL SUMMARY'!$DH$354)+SUMIFS('ANNUAL SUMMARY'!$EB$460,Z26,'ANNUAL SUMMARY'!$V$9,K6,'ANNUAL SUMMARY'!$DH$412)+SUMIFS('ANNUAL SUMMARY'!$EB$518,Z26,'ANNUAL SUMMARY'!$V$9,K6,'ANNUAL SUMMARY'!$DH$470)+SUMIFS('ANNUAL SUMMARY'!$EB$576,Z26,'ANNUAL SUMMARY'!$V$9,K6,'ANNUAL SUMMARY'!$DH$528)+SUMIFS('ANNUAL SUMMARY'!$EB$634,Z26,'ANNUAL SUMMARY'!$V$9,K6,'ANNUAL SUMMARY'!$DH$586)+SUMIFS('ANNUAL SUMMARY'!$EB$692,Z26,'ANNUAL SUMMARY'!$V$9,K6,'ANNUAL SUMMARY'!$DH$644)+SUMIFS('ANNUAL SUMMARY'!$FY$54,Z26,'ANNUAL SUMMARY'!$V$9,K6,'ANNUAL SUMMARY'!$FE$6)+SUMIFS('ANNUAL SUMMARY'!$FY$112,Z26,'ANNUAL SUMMARY'!$V$9,K6,'ANNUAL SUMMARY'!$FE$64)+SUMIFS('ANNUAL SUMMARY'!$FY$170,Z26,'ANNUAL SUMMARY'!$V$9,K6,'ANNUAL SUMMARY'!$FE$122)+SUMIFS('ANNUAL SUMMARY'!$FY$228,Z26,'ANNUAL SUMMARY'!$V$9,K6,'ANNUAL SUMMARY'!$FE$180)+SUMIFS('ANNUAL SUMMARY'!$FY$286,Z26,'ANNUAL SUMMARY'!$V$9,K6,'ANNUAL SUMMARY'!$FE$238)+SUMIFS('ANNUAL SUMMARY'!$FY$344,Z26,'ANNUAL SUMMARY'!$V$9,K6,'ANNUAL SUMMARY'!$FE$296)+SUMIFS('ANNUAL SUMMARY'!$FY$402,Z26,'ANNUAL SUMMARY'!$V$9,K6,'ANNUAL SUMMARY'!$FE$354)+SUMIFS('ANNUAL SUMMARY'!$FY$460,Z26,'ANNUAL SUMMARY'!$V$9,K6,'ANNUAL SUMMARY'!$FE$412)+SUMIFS('ANNUAL SUMMARY'!$FY$518,Z26,'ANNUAL SUMMARY'!$V$9,K6,'ANNUAL SUMMARY'!$FE$470)+SUMIFS('ANNUAL SUMMARY'!$FY$576,Z26,'ANNUAL SUMMARY'!$V$9,K6,'ANNUAL SUMMARY'!$FE$528)+SUMIFS('ANNUAL SUMMARY'!$FY$634,Z26,'ANNUAL SUMMARY'!$V$9,K6,'ANNUAL SUMMARY'!$FE$586)+SUMIFS('ANNUAL SUMMARY'!$FY$692,Z26,'ANNUAL SUMMARY'!$V$9,K6,'ANNUAL SUMMARY'!$FE$644)</f>
        <v>0</v>
      </c>
      <c r="AF26" s="727"/>
      <c r="AG26" s="727"/>
      <c r="AH26" s="727"/>
      <c r="AI26" s="727">
        <f>SUMIFS('ANNUAL SUMMARY'!$AJ$54,Z26,'ANNUAL SUMMARY'!$V$9,K6,'ANNUAL SUMMARY'!$L$6)+SUMIFS('ANNUAL SUMMARY'!$AJ$112,Z26,'ANNUAL SUMMARY'!$V$9,K6,'ANNUAL SUMMARY'!$L$64)+SUMIFS('ANNUAL SUMMARY'!$AJ$170,Z26,'ANNUAL SUMMARY'!$V$9,K6,'ANNUAL SUMMARY'!$L$122)+SUMIFS('ANNUAL SUMMARY'!$AJ$228,Z26,'ANNUAL SUMMARY'!$V$9,K6,'ANNUAL SUMMARY'!$L$180)+SUMIFS('ANNUAL SUMMARY'!$AJ$286,Z26,'ANNUAL SUMMARY'!$V$9,K6,'ANNUAL SUMMARY'!$L$238)+SUMIFS('ANNUAL SUMMARY'!$AJ$344,Z26,'ANNUAL SUMMARY'!$V$9,K6,'ANNUAL SUMMARY'!$L$296)+SUMIFS('ANNUAL SUMMARY'!$AJ$402,Z26,'ANNUAL SUMMARY'!$V$9,K6,'ANNUAL SUMMARY'!$L$354)+SUMIFS('ANNUAL SUMMARY'!$AJ$460,Z26,'ANNUAL SUMMARY'!$V$9,K6,'ANNUAL SUMMARY'!$L$412)+SUMIFS('ANNUAL SUMMARY'!$AJ$518,Z26,'ANNUAL SUMMARY'!$V$9,K6,'ANNUAL SUMMARY'!$L$470)+SUMIFS('ANNUAL SUMMARY'!$AJ$576,Z26,'ANNUAL SUMMARY'!$V$9,K6,'ANNUAL SUMMARY'!$L$528)+SUMIFS('ANNUAL SUMMARY'!$AJ$634,Z26,'ANNUAL SUMMARY'!$V$9,K6,'ANNUAL SUMMARY'!$L$586)+SUMIFS('ANNUAL SUMMARY'!$AJ$692,Z26,'ANNUAL SUMMARY'!$V$9,K6,'ANNUAL SUMMARY'!$L$644)+SUMIFS('ANNUAL SUMMARY'!$CG$54,Z26,'ANNUAL SUMMARY'!$V$9,K6,'ANNUAL SUMMARY'!$BI$6)+SUMIFS('ANNUAL SUMMARY'!$CG$112,Z26,'ANNUAL SUMMARY'!$V$9,K6,'ANNUAL SUMMARY'!$BI$64)+SUMIFS('ANNUAL SUMMARY'!$CG$170,Z26,'ANNUAL SUMMARY'!$V$9,K6,'ANNUAL SUMMARY'!$BI$122)+SUMIFS('ANNUAL SUMMARY'!$CG$228,Z26,'ANNUAL SUMMARY'!$V$9,K6,'ANNUAL SUMMARY'!$BI$180)+SUMIFS('ANNUAL SUMMARY'!$CG$286,Z26,'ANNUAL SUMMARY'!$V$9,K6,'ANNUAL SUMMARY'!$BI$238)+SUMIFS('ANNUAL SUMMARY'!$CG$344,Z26,'ANNUAL SUMMARY'!$V$9,K6,'ANNUAL SUMMARY'!$BI$296)+SUMIFS('ANNUAL SUMMARY'!$CG$402,Z26,'ANNUAL SUMMARY'!$V$9,K6,'ANNUAL SUMMARY'!$BI$354)+SUMIFS('ANNUAL SUMMARY'!$CG$460,Z26,'ANNUAL SUMMARY'!$V$9,K6,'ANNUAL SUMMARY'!$BI$412)+SUMIFS('ANNUAL SUMMARY'!$CG$518,Z26,'ANNUAL SUMMARY'!$V$9,K6,'ANNUAL SUMMARY'!$BI$470)+SUMIFS('ANNUAL SUMMARY'!$CG$576,Z26,'ANNUAL SUMMARY'!$V$9,K6,'ANNUAL SUMMARY'!$BI$528)+SUMIFS('ANNUAL SUMMARY'!$CG$634,Z26,'ANNUAL SUMMARY'!$V$9,K6,'ANNUAL SUMMARY'!$BI$586)+SUMIFS('ANNUAL SUMMARY'!$CG$692,Z26,'ANNUAL SUMMARY'!$V$9,K6,'ANNUAL SUMMARY'!$BI$644)+SUMIFS('ANNUAL SUMMARY'!$EF$54,Z26,'ANNUAL SUMMARY'!$V$9,K6,'ANNUAL SUMMARY'!$DH$6)+SUMIFS('ANNUAL SUMMARY'!$EF$112,Z26,'ANNUAL SUMMARY'!$V$9,K6,'ANNUAL SUMMARY'!$DH$64)+SUMIFS('ANNUAL SUMMARY'!$EF$170,Z26,'ANNUAL SUMMARY'!$V$9,K6,'ANNUAL SUMMARY'!$DH$122)+SUMIFS('ANNUAL SUMMARY'!$EF$228,Z26,'ANNUAL SUMMARY'!$V$9,K6,'ANNUAL SUMMARY'!$DH$180)+SUMIFS('ANNUAL SUMMARY'!$EF$286,Z26,'ANNUAL SUMMARY'!$V$9,K6,'ANNUAL SUMMARY'!$DH$238)+SUMIFS('ANNUAL SUMMARY'!$EF$344,Z26,'ANNUAL SUMMARY'!$V$9,K6,'ANNUAL SUMMARY'!$DH$296)+SUMIFS('ANNUAL SUMMARY'!$EF$402,Z26,'ANNUAL SUMMARY'!$V$9,K6,'ANNUAL SUMMARY'!$DH$354)+SUMIFS('ANNUAL SUMMARY'!$EF$460,Z26,'ANNUAL SUMMARY'!$V$9,K6,'ANNUAL SUMMARY'!$DH$412)+SUMIFS('ANNUAL SUMMARY'!$EF$518,Z26,'ANNUAL SUMMARY'!$V$9,K6,'ANNUAL SUMMARY'!$DH$470)+SUMIFS('ANNUAL SUMMARY'!$EF$576,Z26,'ANNUAL SUMMARY'!$V$9,K6,'ANNUAL SUMMARY'!$DH$528)+SUMIFS('ANNUAL SUMMARY'!$EF$634,Z26,'ANNUAL SUMMARY'!$V$9,K6,'ANNUAL SUMMARY'!$DH$586)+SUMIFS('ANNUAL SUMMARY'!$EF$692,Z26,'ANNUAL SUMMARY'!$V$9,K6,'ANNUAL SUMMARY'!$DH$644)+SUMIFS('ANNUAL SUMMARY'!$GC$54,Z26,'ANNUAL SUMMARY'!$V$9,K6,'ANNUAL SUMMARY'!$FE$6)+SUMIFS('ANNUAL SUMMARY'!$GC$112,Z26,'ANNUAL SUMMARY'!$V$9,K6,'ANNUAL SUMMARY'!$FE$64)+SUMIFS('ANNUAL SUMMARY'!$GC$170,Z26,'ANNUAL SUMMARY'!$V$9,K6,'ANNUAL SUMMARY'!$FE$122)+SUMIFS('ANNUAL SUMMARY'!$GC$228,Z26,'ANNUAL SUMMARY'!$V$9,K6,'ANNUAL SUMMARY'!$FE$180)+SUMIFS('ANNUAL SUMMARY'!$GC$286,Z26,'ANNUAL SUMMARY'!$V$9,K6,'ANNUAL SUMMARY'!$FE$238)+SUMIFS('ANNUAL SUMMARY'!$GC$344,Z26,'ANNUAL SUMMARY'!$V$9,K6,'ANNUAL SUMMARY'!$FE$296)+SUMIFS('ANNUAL SUMMARY'!$GC$402,Z26,'ANNUAL SUMMARY'!$V$9,K6,'ANNUAL SUMMARY'!$FE$354)+SUMIFS('ANNUAL SUMMARY'!$GC$460,Z26,'ANNUAL SUMMARY'!$V$9,K6,'ANNUAL SUMMARY'!$FE$412)+SUMIFS('ANNUAL SUMMARY'!$GC$518,Z26,'ANNUAL SUMMARY'!$V$9,K6,'ANNUAL SUMMARY'!$FE$470)+SUMIFS('ANNUAL SUMMARY'!$GC$576,Z26,'ANNUAL SUMMARY'!$V$9,K6,'ANNUAL SUMMARY'!$FE$528)+SUMIFS('ANNUAL SUMMARY'!$GC$634,Z26,'ANNUAL SUMMARY'!$V$9,K6,'ANNUAL SUMMARY'!$FE$586)+SUMIFS('ANNUAL SUMMARY'!$GC$692,Z26,'ANNUAL SUMMARY'!$V$9,K6,'ANNUAL SUMMARY'!$FE$644)</f>
        <v>0</v>
      </c>
      <c r="AJ26" s="727"/>
      <c r="AK26" s="727"/>
      <c r="AL26" s="727"/>
      <c r="AM26" s="727">
        <f>SUMIFS('ANNUAL SUMMARY'!$AN$54,Z26,'ANNUAL SUMMARY'!$V$9,K6,'ANNUAL SUMMARY'!$L$6)+SUMIFS('ANNUAL SUMMARY'!$AN$112,Z26,'ANNUAL SUMMARY'!$V$9,K6,'ANNUAL SUMMARY'!$L$64)+SUMIFS('ANNUAL SUMMARY'!$AN$170,Z26,'ANNUAL SUMMARY'!$V$9,K6,'ANNUAL SUMMARY'!$L$122)+SUMIFS('ANNUAL SUMMARY'!$AN$228,Z26,'ANNUAL SUMMARY'!$V$9,K6,'ANNUAL SUMMARY'!$L$180)+SUMIFS('ANNUAL SUMMARY'!$AN$286,Z26,'ANNUAL SUMMARY'!$V$9,K6,'ANNUAL SUMMARY'!$L$238)+SUMIFS('ANNUAL SUMMARY'!$AN$344,Z26,'ANNUAL SUMMARY'!$V$9,K6,'ANNUAL SUMMARY'!$L$296)+SUMIFS('ANNUAL SUMMARY'!$AN$402,Z26,'ANNUAL SUMMARY'!$V$9,K6,'ANNUAL SUMMARY'!$L$354)+SUMIFS('ANNUAL SUMMARY'!$AN$460,Z26,'ANNUAL SUMMARY'!$V$9,K6,'ANNUAL SUMMARY'!$L$412)+SUMIFS('ANNUAL SUMMARY'!$AN$518,Z26,'ANNUAL SUMMARY'!$V$9,K6,'ANNUAL SUMMARY'!$L$470)+SUMIFS('ANNUAL SUMMARY'!$AN$576,Z26,'ANNUAL SUMMARY'!$V$9,K6,'ANNUAL SUMMARY'!$L$528)+SUMIFS('ANNUAL SUMMARY'!$AN$634,Z26,'ANNUAL SUMMARY'!$V$9,K6,'ANNUAL SUMMARY'!$L$586)+SUMIFS('ANNUAL SUMMARY'!$AN$692,Z26,'ANNUAL SUMMARY'!$V$9,K6,'ANNUAL SUMMARY'!$L$644)+SUMIFS('ANNUAL SUMMARY'!$CK$54,Z26,'ANNUAL SUMMARY'!$V$9,K6,'ANNUAL SUMMARY'!$BI$6)+SUMIFS('ANNUAL SUMMARY'!$CK$112,Z26,'ANNUAL SUMMARY'!$V$9,K6,'ANNUAL SUMMARY'!$BI$64)+SUMIFS('ANNUAL SUMMARY'!$CK$170,Z26,'ANNUAL SUMMARY'!$V$9,K6,'ANNUAL SUMMARY'!$BI$122)+SUMIFS('ANNUAL SUMMARY'!$CK$228,Z26,'ANNUAL SUMMARY'!$V$9,K6,'ANNUAL SUMMARY'!$BI$180)+SUMIFS('ANNUAL SUMMARY'!$CK$286,Z26,'ANNUAL SUMMARY'!$V$9,K6,'ANNUAL SUMMARY'!$BI$238)+SUMIFS('ANNUAL SUMMARY'!$CK$344,Z26,'ANNUAL SUMMARY'!$V$9,K6,'ANNUAL SUMMARY'!$BI$296)+SUMIFS('ANNUAL SUMMARY'!$CK$402,Z26,'ANNUAL SUMMARY'!$V$9,K6,'ANNUAL SUMMARY'!$BI$354)+SUMIFS('ANNUAL SUMMARY'!$CK$460,Z26,'ANNUAL SUMMARY'!$V$9,K6,'ANNUAL SUMMARY'!$BI$412)+SUMIFS('ANNUAL SUMMARY'!$CK$518,Z26,'ANNUAL SUMMARY'!$V$9,K6,'ANNUAL SUMMARY'!$BI$470)+SUMIFS('ANNUAL SUMMARY'!$CK$576,Z26,'ANNUAL SUMMARY'!$V$9,K6,'ANNUAL SUMMARY'!$BI$528)+SUMIFS('ANNUAL SUMMARY'!$CK$634,Z26,'ANNUAL SUMMARY'!$V$9,K6,'ANNUAL SUMMARY'!$BI$586)+SUMIFS('ANNUAL SUMMARY'!$CK$692,Z26,'ANNUAL SUMMARY'!$V$9,K6,'ANNUAL SUMMARY'!$BI$644)+SUMIFS('ANNUAL SUMMARY'!$EJ$54,Z26,'ANNUAL SUMMARY'!$V$9,K6,'ANNUAL SUMMARY'!$DH$6)+SUMIFS('ANNUAL SUMMARY'!$EJ$112,Z26,'ANNUAL SUMMARY'!$V$9,K6,'ANNUAL SUMMARY'!$DH$64)+SUMIFS('ANNUAL SUMMARY'!$EJ$170,Z26,'ANNUAL SUMMARY'!$V$9,K6,'ANNUAL SUMMARY'!$DH$122)+SUMIFS('ANNUAL SUMMARY'!$EJ$228,Z26,'ANNUAL SUMMARY'!$V$9,K6,'ANNUAL SUMMARY'!$DH$180)+SUMIFS('ANNUAL SUMMARY'!$EJ$286,Z26,'ANNUAL SUMMARY'!$V$9,K6,'ANNUAL SUMMARY'!$DH$238)+SUMIFS('ANNUAL SUMMARY'!$EJ$344,Z26,'ANNUAL SUMMARY'!$V$9,K6,'ANNUAL SUMMARY'!$DH$296)+SUMIFS('ANNUAL SUMMARY'!$EJ$402,Z26,'ANNUAL SUMMARY'!$V$9,K6,'ANNUAL SUMMARY'!$DH$354)+SUMIFS('ANNUAL SUMMARY'!$EJ$460,Z26,'ANNUAL SUMMARY'!$V$9,K6,'ANNUAL SUMMARY'!$DH$412)+SUMIFS('ANNUAL SUMMARY'!$EJ$518,Z26,'ANNUAL SUMMARY'!$V$9,K6,'ANNUAL SUMMARY'!$DH$470)+SUMIFS('ANNUAL SUMMARY'!$EJ$576,Z26,'ANNUAL SUMMARY'!$V$9,K6,'ANNUAL SUMMARY'!$DH$528)+SUMIFS('ANNUAL SUMMARY'!$EJ$634,Z26,'ANNUAL SUMMARY'!$V$9,K6,'ANNUAL SUMMARY'!$DH$586)+SUMIFS('ANNUAL SUMMARY'!$EJ$692,Z26,'ANNUAL SUMMARY'!$V$9,K6,'ANNUAL SUMMARY'!$DH$644)+SUMIFS('ANNUAL SUMMARY'!$GG$54,Z26,'ANNUAL SUMMARY'!$V$9,K6,'ANNUAL SUMMARY'!$FE$6)+SUMIFS('ANNUAL SUMMARY'!$GG$112,Z26,'ANNUAL SUMMARY'!$V$9,K6,'ANNUAL SUMMARY'!$FE$64)+SUMIFS('ANNUAL SUMMARY'!$GG$170,Z26,'ANNUAL SUMMARY'!$V$9,K6,'ANNUAL SUMMARY'!$FE$122)+SUMIFS('ANNUAL SUMMARY'!$GG$228,Z26,'ANNUAL SUMMARY'!$V$9,K6,'ANNUAL SUMMARY'!$FE$180)+SUMIFS('ANNUAL SUMMARY'!$GG$286,Z26,'ANNUAL SUMMARY'!$V$9,K6,'ANNUAL SUMMARY'!$FE$238)+SUMIFS('ANNUAL SUMMARY'!$GG$344,Z26,'ANNUAL SUMMARY'!$V$9,K6,'ANNUAL SUMMARY'!$FE$296)+SUMIFS('ANNUAL SUMMARY'!$GG$402,Z26,'ANNUAL SUMMARY'!$V$9,K6,'ANNUAL SUMMARY'!$FE$354)+SUMIFS('ANNUAL SUMMARY'!$GG$460,Z26,'ANNUAL SUMMARY'!$V$9,K6,'ANNUAL SUMMARY'!$FE$412)+SUMIFS('ANNUAL SUMMARY'!$GG$518,Z26,'ANNUAL SUMMARY'!$V$9,K6,'ANNUAL SUMMARY'!$FE$470)+SUMIFS('ANNUAL SUMMARY'!$GG$576,Z26,'ANNUAL SUMMARY'!$V$9,K6,'ANNUAL SUMMARY'!$FE$528)+SUMIFS('ANNUAL SUMMARY'!$GG$634,Z26,'ANNUAL SUMMARY'!$V$9,K6,'ANNUAL SUMMARY'!$FE$586)+SUMIFS('ANNUAL SUMMARY'!$GG$692,Z26,'ANNUAL SUMMARY'!$V$9,K6,'ANNUAL SUMMARY'!$FE$644)</f>
        <v>0</v>
      </c>
      <c r="AN26" s="727"/>
      <c r="AO26" s="727"/>
      <c r="AP26" s="727"/>
      <c r="AQ26" s="728">
        <f>SUMIFS('ANNUAL SUMMARY'!$AR$54,Z26,'ANNUAL SUMMARY'!$V$9,K6,'ANNUAL SUMMARY'!$L$6)+SUMIFS('ANNUAL SUMMARY'!$AR$112,Z26,'ANNUAL SUMMARY'!$V$9,K6,'ANNUAL SUMMARY'!$L$64)+SUMIFS('ANNUAL SUMMARY'!$AR$170,Z26,'ANNUAL SUMMARY'!$V$9,K6,'ANNUAL SUMMARY'!$L$122)+SUMIFS('ANNUAL SUMMARY'!$AR$228,Z26,'ANNUAL SUMMARY'!$V$9,K6,'ANNUAL SUMMARY'!$L$180)+SUMIFS('ANNUAL SUMMARY'!$AR$286,Z26,'ANNUAL SUMMARY'!$V$9,K6,'ANNUAL SUMMARY'!$L$238)+SUMIFS('ANNUAL SUMMARY'!$AR$344,Z26,'ANNUAL SUMMARY'!$V$9,K6,'ANNUAL SUMMARY'!$L$296)+SUMIFS('ANNUAL SUMMARY'!$AR$402,Z26,'ANNUAL SUMMARY'!$V$9,K6,'ANNUAL SUMMARY'!$L$354)+SUMIFS('ANNUAL SUMMARY'!$AR$460,Z26,'ANNUAL SUMMARY'!$V$9,K6,'ANNUAL SUMMARY'!$L$412)+SUMIFS('ANNUAL SUMMARY'!$AR$518,Z26,'ANNUAL SUMMARY'!$V$9,K6,'ANNUAL SUMMARY'!$L$470)+SUMIFS('ANNUAL SUMMARY'!$AR$576,Z26,'ANNUAL SUMMARY'!$V$9,K6,'ANNUAL SUMMARY'!$L$528)+SUMIFS('ANNUAL SUMMARY'!$AR$634,Z26,'ANNUAL SUMMARY'!$V$9,K6,'ANNUAL SUMMARY'!$L$586)+SUMIFS('ANNUAL SUMMARY'!$AR$692,Z26,'ANNUAL SUMMARY'!$V$9,K6,'ANNUAL SUMMARY'!$L$644)+SUMIFS('ANNUAL SUMMARY'!$CO$54,Z26,'ANNUAL SUMMARY'!$V$9,K6,'ANNUAL SUMMARY'!$BI$6)+SUMIFS('ANNUAL SUMMARY'!$CO$112,Z26,'ANNUAL SUMMARY'!$V$9,K6,'ANNUAL SUMMARY'!$BI$64)+SUMIFS('ANNUAL SUMMARY'!$CO$170,Z26,'ANNUAL SUMMARY'!$V$9,K6,'ANNUAL SUMMARY'!$BI$122)+SUMIFS('ANNUAL SUMMARY'!$CO$228,Z26,'ANNUAL SUMMARY'!$V$9,K6,'ANNUAL SUMMARY'!$BI$180)+SUMIFS('ANNUAL SUMMARY'!$CO$286,Z26,'ANNUAL SUMMARY'!$V$9,K6,'ANNUAL SUMMARY'!$BI$238)+SUMIFS('ANNUAL SUMMARY'!$CO$344,Z26,'ANNUAL SUMMARY'!$V$9,K6,'ANNUAL SUMMARY'!$BI$296)+SUMIFS('ANNUAL SUMMARY'!$CO$402,Z26,'ANNUAL SUMMARY'!$V$9,K6,'ANNUAL SUMMARY'!$BI$354)+SUMIFS('ANNUAL SUMMARY'!$CO$460,Z26,'ANNUAL SUMMARY'!$V$9,K6,'ANNUAL SUMMARY'!$BI$412)+SUMIFS('ANNUAL SUMMARY'!$CO$518,Z26,'ANNUAL SUMMARY'!$V$9,K6,'ANNUAL SUMMARY'!$BI$470)+SUMIFS('ANNUAL SUMMARY'!$CO$576,Z26,'ANNUAL SUMMARY'!$V$9,K6,'ANNUAL SUMMARY'!$BI$528)+SUMIFS('ANNUAL SUMMARY'!$CO$634,Z26,'ANNUAL SUMMARY'!$V$9,K6,'ANNUAL SUMMARY'!$BI$586)+SUMIFS('ANNUAL SUMMARY'!$CO$692,Z26,'ANNUAL SUMMARY'!$V$9,K6,'ANNUAL SUMMARY'!$BI$644)+SUMIFS('ANNUAL SUMMARY'!$EN$54,Z26,'ANNUAL SUMMARY'!$V$9,K6,'ANNUAL SUMMARY'!$DH$6)+SUMIFS('ANNUAL SUMMARY'!$EN$112,Z26,'ANNUAL SUMMARY'!$V$9,K6,'ANNUAL SUMMARY'!$DH$64)+SUMIFS('ANNUAL SUMMARY'!$EN$170,Z26,'ANNUAL SUMMARY'!$V$9,K6,'ANNUAL SUMMARY'!$DH$122)+SUMIFS('ANNUAL SUMMARY'!$EN$228,Z26,'ANNUAL SUMMARY'!$V$9,K6,'ANNUAL SUMMARY'!$DH$180)+SUMIFS('ANNUAL SUMMARY'!$EN$286,Z26,'ANNUAL SUMMARY'!$V$9,K6,'ANNUAL SUMMARY'!$DH$238)+SUMIFS('ANNUAL SUMMARY'!$EN$344,Z26,'ANNUAL SUMMARY'!$V$9,K6,'ANNUAL SUMMARY'!$DH$296)+SUMIFS('ANNUAL SUMMARY'!$EN$402,Z26,'ANNUAL SUMMARY'!$V$9,K6,'ANNUAL SUMMARY'!$DH$354)+SUMIFS('ANNUAL SUMMARY'!$EN$460,Z26,'ANNUAL SUMMARY'!$V$9,K6,'ANNUAL SUMMARY'!$DH$412)+SUMIFS('ANNUAL SUMMARY'!$EN$518,Z26,'ANNUAL SUMMARY'!$V$9,K6,'ANNUAL SUMMARY'!$DH$470)+SUMIFS('ANNUAL SUMMARY'!$EN$576,Z26,'ANNUAL SUMMARY'!$V$9,K6,'ANNUAL SUMMARY'!$DH$528)+SUMIFS('ANNUAL SUMMARY'!$EN$634,Z26,'ANNUAL SUMMARY'!$V$9,K6,'ANNUAL SUMMARY'!$DH$586)+SUMIFS('ANNUAL SUMMARY'!$EN$692,Z26,'ANNUAL SUMMARY'!$V$9,K6,'ANNUAL SUMMARY'!$DH$644)+SUMIFS('ANNUAL SUMMARY'!$GK$54,Z26,'ANNUAL SUMMARY'!$V$9,K6,'ANNUAL SUMMARY'!$FE$6)+SUMIFS('ANNUAL SUMMARY'!$GK$112,Z26,'ANNUAL SUMMARY'!$V$9,K6,'ANNUAL SUMMARY'!$FE$64)+SUMIFS('ANNUAL SUMMARY'!$GK$170,Z26,'ANNUAL SUMMARY'!$V$9,K6,'ANNUAL SUMMARY'!$FE$122)+SUMIFS('ANNUAL SUMMARY'!$GK$228,Z26,'ANNUAL SUMMARY'!$V$9,K6,'ANNUAL SUMMARY'!$FE$180)+SUMIFS('ANNUAL SUMMARY'!$GK$286,Z26,'ANNUAL SUMMARY'!$V$9,K6,'ANNUAL SUMMARY'!$FE$238)+SUMIFS('ANNUAL SUMMARY'!$GK$344,Z26,'ANNUAL SUMMARY'!$V$9,K6,'ANNUAL SUMMARY'!$FE$296)+SUMIFS('ANNUAL SUMMARY'!$GK$402,Z26,'ANNUAL SUMMARY'!$V$9,K6,'ANNUAL SUMMARY'!$FE$354)+SUMIFS('ANNUAL SUMMARY'!$GK$460,Z26,'ANNUAL SUMMARY'!$V$9,K6,'ANNUAL SUMMARY'!$FE$412)+SUMIFS('ANNUAL SUMMARY'!$GK$518,Z26,'ANNUAL SUMMARY'!$V$9,K6,'ANNUAL SUMMARY'!$FE$470)+SUMIFS('ANNUAL SUMMARY'!$GK$576,Z26,'ANNUAL SUMMARY'!$V$9,K6,'ANNUAL SUMMARY'!$FE$528)+SUMIFS('ANNUAL SUMMARY'!$GK$634,Z26,'ANNUAL SUMMARY'!$V$9,K6,'ANNUAL SUMMARY'!$FE$586)+SUMIFS('ANNUAL SUMMARY'!$GK$692,Z26,'ANNUAL SUMMARY'!$V$9,K6,'ANNUAL SUMMARY'!$FE$644)</f>
        <v>0</v>
      </c>
      <c r="AR26" s="728"/>
      <c r="AS26" s="728"/>
      <c r="AT26" s="728">
        <f>SUMIFS('ANNUAL SUMMARY'!$AU$54,Z26,'ANNUAL SUMMARY'!$V$9,K6,'ANNUAL SUMMARY'!$L$6)+SUMIFS('ANNUAL SUMMARY'!$AU$112,Z26,'ANNUAL SUMMARY'!$V$9,K6,'ANNUAL SUMMARY'!$L$64)+SUMIFS('ANNUAL SUMMARY'!$AU$170,Z26,'ANNUAL SUMMARY'!$V$9,K6,'ANNUAL SUMMARY'!$L$122)+SUMIFS('ANNUAL SUMMARY'!$AU$228,Z26,'ANNUAL SUMMARY'!$V$9,K6,'ANNUAL SUMMARY'!$L$180)+SUMIFS('ANNUAL SUMMARY'!$AU$286,Z26,'ANNUAL SUMMARY'!$V$9,K6,'ANNUAL SUMMARY'!$L$238)+SUMIFS('ANNUAL SUMMARY'!$AU$344,Z26,'ANNUAL SUMMARY'!$V$9,K6,'ANNUAL SUMMARY'!$L$296)+SUMIFS('ANNUAL SUMMARY'!$AU$402,Z26,'ANNUAL SUMMARY'!$V$9,K6,'ANNUAL SUMMARY'!$L$354)+SUMIFS('ANNUAL SUMMARY'!$AU$460,Z26,'ANNUAL SUMMARY'!$V$9,K6,'ANNUAL SUMMARY'!$L$412)+SUMIFS('ANNUAL SUMMARY'!$AU$518,Z26,'ANNUAL SUMMARY'!$V$9,K6,'ANNUAL SUMMARY'!$L$470)+SUMIFS('ANNUAL SUMMARY'!$AU$576,Z26,'ANNUAL SUMMARY'!$V$9,K6,'ANNUAL SUMMARY'!$L$528)+SUMIFS('ANNUAL SUMMARY'!$AU$634,Z26,'ANNUAL SUMMARY'!$V$9,K6,'ANNUAL SUMMARY'!$L$586)+SUMIFS('ANNUAL SUMMARY'!$AU$692,Z26,'ANNUAL SUMMARY'!$V$9,K6,'ANNUAL SUMMARY'!$L$644)+SUMIFS('ANNUAL SUMMARY'!$CR$54,Z26,'ANNUAL SUMMARY'!$V$9,K6,'ANNUAL SUMMARY'!$BI$6)+SUMIFS('ANNUAL SUMMARY'!$CR$112,Z26,'ANNUAL SUMMARY'!$V$9,K6,'ANNUAL SUMMARY'!$BI$64)+SUMIFS('ANNUAL SUMMARY'!$CR$170,Z26,'ANNUAL SUMMARY'!$V$9,K6,'ANNUAL SUMMARY'!$BI$122)+SUMIFS('ANNUAL SUMMARY'!$CR$228,Z26,'ANNUAL SUMMARY'!$V$9,K6,'ANNUAL SUMMARY'!$BI$180)+SUMIFS('ANNUAL SUMMARY'!$CR$286,Z26,'ANNUAL SUMMARY'!$V$9,K6,'ANNUAL SUMMARY'!$BI$238)+SUMIFS('ANNUAL SUMMARY'!$CR$344,Z26,'ANNUAL SUMMARY'!$V$9,K6,'ANNUAL SUMMARY'!$BI$296)+SUMIFS('ANNUAL SUMMARY'!$CR$402,Z26,'ANNUAL SUMMARY'!$V$9,K6,'ANNUAL SUMMARY'!$BI$354)+SUMIFS('ANNUAL SUMMARY'!$CR$460,Z26,'ANNUAL SUMMARY'!$V$9,K6,'ANNUAL SUMMARY'!$BI$412)+SUMIFS('ANNUAL SUMMARY'!$CR$518,Z26,'ANNUAL SUMMARY'!$V$9,K6,'ANNUAL SUMMARY'!$BI$470)+SUMIFS('ANNUAL SUMMARY'!$CR$576,Z26,'ANNUAL SUMMARY'!$V$9,K6,'ANNUAL SUMMARY'!$BI$528)+SUMIFS('ANNUAL SUMMARY'!$CR$634,Z26,'ANNUAL SUMMARY'!$V$9,K6,'ANNUAL SUMMARY'!$BI$586)+SUMIFS('ANNUAL SUMMARY'!$CR$692,Z26,'ANNUAL SUMMARY'!$V$9,K6,'ANNUAL SUMMARY'!$BI$644)+SUMIFS('ANNUAL SUMMARY'!$EQ$54,Z26,'ANNUAL SUMMARY'!$V$9,K6,'ANNUAL SUMMARY'!$DH$6)+SUMIFS('ANNUAL SUMMARY'!$EQ$112,Z26,'ANNUAL SUMMARY'!$V$9,K6,'ANNUAL SUMMARY'!$DH$64)+SUMIFS('ANNUAL SUMMARY'!$EQ$170,Z26,'ANNUAL SUMMARY'!$V$9,K6,'ANNUAL SUMMARY'!$DH$122)+SUMIFS('ANNUAL SUMMARY'!$EQ$228,Z26,'ANNUAL SUMMARY'!$V$9,K6,'ANNUAL SUMMARY'!$DH$180)+SUMIFS('ANNUAL SUMMARY'!$EQ$286,Z26,'ANNUAL SUMMARY'!$V$9,K6,'ANNUAL SUMMARY'!$DH$238)+SUMIFS('ANNUAL SUMMARY'!$EQ$344,Z26,'ANNUAL SUMMARY'!$V$9,K6,'ANNUAL SUMMARY'!$DH$296)+SUMIFS('ANNUAL SUMMARY'!$EQ$402,Z26,'ANNUAL SUMMARY'!$V$9,K6,'ANNUAL SUMMARY'!$DH$354)+SUMIFS('ANNUAL SUMMARY'!$EQ$460,Z26,'ANNUAL SUMMARY'!$V$9,K6,'ANNUAL SUMMARY'!$DH$412)+SUMIFS('ANNUAL SUMMARY'!$EQ$518,Z26,'ANNUAL SUMMARY'!$V$9,K6,'ANNUAL SUMMARY'!$DH$470)+SUMIFS('ANNUAL SUMMARY'!$EQ$576,Z26,'ANNUAL SUMMARY'!$V$9,K6,'ANNUAL SUMMARY'!$DH$528)+SUMIFS('ANNUAL SUMMARY'!$EQ$634,Z26,'ANNUAL SUMMARY'!$V$9,K6,'ANNUAL SUMMARY'!$DH$586)+SUMIFS('ANNUAL SUMMARY'!$EQ$692,Z26,'ANNUAL SUMMARY'!$V$9,K6,'ANNUAL SUMMARY'!$DH$644)+SUMIFS('ANNUAL SUMMARY'!$GN$54,Z26,'ANNUAL SUMMARY'!$V$9,K6,'ANNUAL SUMMARY'!$FE$6)+SUMIFS('ANNUAL SUMMARY'!$GN$112,Z26,'ANNUAL SUMMARY'!$V$9,K6,'ANNUAL SUMMARY'!$FE$64)+SUMIFS('ANNUAL SUMMARY'!$GN$170,Z26,'ANNUAL SUMMARY'!$V$9,K6,'ANNUAL SUMMARY'!$FE$122)+SUMIFS('ANNUAL SUMMARY'!$GN$228,Z26,'ANNUAL SUMMARY'!$V$9,K6,'ANNUAL SUMMARY'!$FE$180)+SUMIFS('ANNUAL SUMMARY'!$GN$286,Z26,'ANNUAL SUMMARY'!$V$9,K6,'ANNUAL SUMMARY'!$FE$238)+SUMIFS('ANNUAL SUMMARY'!$GN$344,Z26,'ANNUAL SUMMARY'!$V$9,K6,'ANNUAL SUMMARY'!$FE$296)+SUMIFS('ANNUAL SUMMARY'!$GN$402,Z26,'ANNUAL SUMMARY'!$V$9,K6,'ANNUAL SUMMARY'!$FE$354)+SUMIFS('ANNUAL SUMMARY'!$GN$460,Z26,'ANNUAL SUMMARY'!$V$9,K6,'ANNUAL SUMMARY'!$FE$412)+SUMIFS('ANNUAL SUMMARY'!$GN$518,Z26,'ANNUAL SUMMARY'!$V$9,K6,'ANNUAL SUMMARY'!$FE$470)+SUMIFS('ANNUAL SUMMARY'!$GN$576,Z26,'ANNUAL SUMMARY'!$V$9,K6,'ANNUAL SUMMARY'!$FE$528)+SUMIFS('ANNUAL SUMMARY'!$GN$634,Z26,'ANNUAL SUMMARY'!$V$9,K6,'ANNUAL SUMMARY'!$FE$586)+SUMIFS('ANNUAL SUMMARY'!$GN$692,Z26,'ANNUAL SUMMARY'!$V$9,K6,'ANNUAL SUMMARY'!$FE$644)</f>
        <v>0</v>
      </c>
      <c r="AU26" s="728"/>
      <c r="AV26" s="1260"/>
      <c r="AW26" s="1263"/>
      <c r="AX26" s="154"/>
      <c r="AY26" s="798" t="str">
        <f>'ANNUAL SUMMARY'!$C$30</f>
        <v>SIC</v>
      </c>
      <c r="AZ26" s="730"/>
      <c r="BA26" s="730"/>
      <c r="BB26" s="730"/>
      <c r="BC26" s="792">
        <f>SUMIF('ANNUAL SUMMARY'!$FE$622,BH6,'ANNUAL SUMMARY'!$FA$646)+SUMIF('ANNUAL SUMMARY'!$DH$622,BH6,'ANNUAL SUMMARY'!$DD$646)+SUMIF('ANNUAL SUMMARY'!$BI$622,BH6,'ANNUAL SUMMARY'!$BE$646)+SUMIF('ANNUAL SUMMARY'!$L$622,BH6,'ANNUAL SUMMARY'!$H$646)+SUMIF('ANNUAL SUMMARY'!$FE$566,BH6,'ANNUAL SUMMARY'!$FA$590)+SUMIF('ANNUAL SUMMARY'!$DH$566,BH6,'ANNUAL SUMMARY'!$DD$590)+SUMIF('ANNUAL SUMMARY'!$BI$566,BH6,'ANNUAL SUMMARY'!$BE$590)+SUMIF('ANNUAL SUMMARY'!$L$566,BH6,'ANNUAL SUMMARY'!$H$590)+SUMIF('ANNUAL SUMMARY'!$FE$510,BH6,'ANNUAL SUMMARY'!$FA$534)+SUMIF('ANNUAL SUMMARY'!$DH$510,BH6,'ANNUAL SUMMARY'!$DD$534)+SUMIF('ANNUAL SUMMARY'!$BI$510,BH6,'ANNUAL SUMMARY'!$BE$534)+SUMIF('ANNUAL SUMMARY'!$L$510,BH6,'ANNUAL SUMMARY'!$H$534)+SUMIF('ANNUAL SUMMARY'!$FE$454,BH6,'ANNUAL SUMMARY'!$FA$478)+SUMIF('ANNUAL SUMMARY'!$DH$454,BH6,'ANNUAL SUMMARY'!$DD$478)+SUMIF('ANNUAL SUMMARY'!$BI$454,BH6,'ANNUAL SUMMARY'!$BE$478)+SUMIF('ANNUAL SUMMARY'!$L$454,BH6,'ANNUAL SUMMARY'!$H$478)+SUMIF('ANNUAL SUMMARY'!$FE$398,BH6,'ANNUAL SUMMARY'!$FA$422)+SUMIF('ANNUAL SUMMARY'!$DH$398,BH6,'ANNUAL SUMMARY'!$DD$422)+SUMIF('ANNUAL SUMMARY'!$BI$398,BH6,'ANNUAL SUMMARY'!$BE$422)+SUMIF('ANNUAL SUMMARY'!$L$398,BH6,'ANNUAL SUMMARY'!$H$422)+SUMIF('ANNUAL SUMMARY'!$FE$342,BH6,'ANNUAL SUMMARY'!$FA$366)+SUMIF('ANNUAL SUMMARY'!$DH$342,BH6,'ANNUAL SUMMARY'!$DD$366)+SUMIF('ANNUAL SUMMARY'!$BI$342,BH6,'ANNUAL SUMMARY'!$BE$366)+SUMIF('ANNUAL SUMMARY'!$L$342,BH6,'ANNUAL SUMMARY'!$H$366)+SUMIF('ANNUAL SUMMARY'!$FE$286,BH6,'ANNUAL SUMMARY'!$FA$310)+SUMIF('ANNUAL SUMMARY'!$DH$286,BH6,'ANNUAL SUMMARY'!$DD$310)+SUMIF('ANNUAL SUMMARY'!$BI$286,BH6,'ANNUAL SUMMARY'!$BE$310)+SUMIF('ANNUAL SUMMARY'!$L$286,BH6,'ANNUAL SUMMARY'!$H$310)+SUMIF('ANNUAL SUMMARY'!$FE$230,BH6,'ANNUAL SUMMARY'!$FA$254)+SUMIF('ANNUAL SUMMARY'!$DH$230,BH6,'ANNUAL SUMMARY'!$DD$254)+SUMIF('ANNUAL SUMMARY'!$BI$230,BH6,'ANNUAL SUMMARY'!$BE$254)+SUMIF('ANNUAL SUMMARY'!$L$230,BH6,'ANNUAL SUMMARY'!$H$254)+SUMIF('ANNUAL SUMMARY'!$FE$174,BH6,'ANNUAL SUMMARY'!$FA$198)+SUMIF('ANNUAL SUMMARY'!$DH$174,BH6,'ANNUAL SUMMARY'!$DD$198)+SUMIF('ANNUAL SUMMARY'!$BI$174,BH6,'ANNUAL SUMMARY'!$BE$198)+SUMIF('ANNUAL SUMMARY'!$L$174,BH6,'ANNUAL SUMMARY'!$H$198)+SUMIF('ANNUAL SUMMARY'!$FE$118,BH6,'ANNUAL SUMMARY'!$FA$142)+SUMIF('ANNUAL SUMMARY'!$DH$118,BH6,'ANNUAL SUMMARY'!$DD$142)+SUMIF('ANNUAL SUMMARY'!$BI$118,BH6,'ANNUAL SUMMARY'!$BE$142)+SUMIF('ANNUAL SUMMARY'!$L$118,BH6,'ANNUAL SUMMARY'!$H$142)+SUMIF('ANNUAL SUMMARY'!$FE$62,BH6,'ANNUAL SUMMARY'!$FA$86)+SUMIF('ANNUAL SUMMARY'!$DH$62,BH6,'ANNUAL SUMMARY'!$DD$86)+SUMIF('ANNUAL SUMMARY'!$BI$62,BH6,'ANNUAL SUMMARY'!$BE$86)+SUMIF('ANNUAL SUMMARY'!$L$62,BH6,'ANNUAL SUMMARY'!$H$86)+SUMIF('ANNUAL SUMMARY'!$FE$6,BH6,'ANNUAL SUMMARY'!$FA$30)+SUMIF('ANNUAL SUMMARY'!$DH$6,BH6,'ANNUAL SUMMARY'!$DD$30)+SUMIF('ANNUAL SUMMARY'!$BI$6,BH6,'ANNUAL SUMMARY'!$BE$30)+SUMIF('ANNUAL SUMMARY'!$L$6,BH6,'ANNUAL SUMMARY'!$H$30)+SUMIF('PREVIOUS LOGS'!$K$6,BH6,'PREVIOUS LOGS'!$F$26)+SUMIF('PREVIOUS LOGS'!$K$59,$K$6,'PREVIOUS LOGS'!$F$79)+SUMIF('PREVIOUS LOGS'!$K$112,BH6,'PREVIOUS LOGS'!$F$132)+SUMIF('PREVIOUS LOGS'!$K$165,BH6,'PREVIOUS LOGS'!$F$185)+SUMIF('PREVIOUS LOGS'!$K$218,BH6,'PREVIOUS LOGS'!$F$238)+SUMIF('PREVIOUS LOGS'!$K$271,BH6,'PREVIOUS LOGS'!$F$291)+SUMIF('PREVIOUS LOGS'!$K$324,BH6,'PREVIOUS LOGS'!$F$344)+SUMIF('PREVIOUS LOGS'!$BH$6,BH6,'PREVIOUS LOGS'!$BD$26)+SUMIF('PREVIOUS LOGS'!$BH$59,$K$6,'PREVIOUS LOGS'!$BD$79)+SUMIF('PREVIOUS LOGS'!$BH$112,BH6,'PREVIOUS LOGS'!$BD$132)+SUMIF('PREVIOUS LOGS'!$BH$165,BH6,'PREVIOUS LOGS'!$BD$185)+SUMIF('PREVIOUS LOGS'!$BH$218,BH6,'PREVIOUS LOGS'!$BD$238)+SUMIF('PREVIOUS LOGS'!$BH$271,BH6,'PREVIOUS LOGS'!$BD$291)+SUMIF('PREVIOUS LOGS'!$BH$324,BH6,'PREVIOUS LOGS'!$BD$344)+SUMIF('PREVIOUS LOGS'!$DF$6,BH6,'PREVIOUS LOGS'!$DB$26)+SUMIF('PREVIOUS LOGS'!$DF$59,$K$6,'PREVIOUS LOGS'!$DB$79)+SUMIF('PREVIOUS LOGS'!$DF$112,BH6,'PREVIOUS LOGS'!$DB$132)+SUMIF('PREVIOUS LOGS'!$DF$165,BH6,'PREVIOUS LOGS'!$DB$185)+SUMIF('PREVIOUS LOGS'!$DF$218,BH6,'PREVIOUS LOGS'!$DB$238)+SUMIF('PREVIOUS LOGS'!$DF$271,BH6,'PREVIOUS LOGS'!$DB$291)+SUMIF('PREVIOUS LOGS'!$DF$324,BH6,'PREVIOUS LOGS'!$DB$344)+SUMIF('PREVIOUS LOGS'!$FC$6,BH6,'PREVIOUS LOGS'!$EY$26)+SUMIF('PREVIOUS LOGS'!$FC$59,$K$6,'PREVIOUS LOGS'!$EY$79)+SUMIF('PREVIOUS LOGS'!$FC$112,BH6,'PREVIOUS LOGS'!$EY$132)+SUMIF('PREVIOUS LOGS'!$FC$165,BH6,'PREVIOUS LOGS'!$EY$185)+SUMIF('PREVIOUS LOGS'!$FC$218,BH6,'PREVIOUS LOGS'!$EY$238)+SUMIF('PREVIOUS LOGS'!$FC$271,BH6,'PREVIOUS LOGS'!$EY$291)+SUMIF('PREVIOUS LOGS'!$FC$324,BH6,'PREVIOUS LOGS'!$EY$344)</f>
        <v>0</v>
      </c>
      <c r="BD26" s="793"/>
      <c r="BE26" s="793"/>
      <c r="BF26" s="793"/>
      <c r="BG26" s="793"/>
      <c r="BH26" s="793"/>
      <c r="BI26" s="794"/>
      <c r="BJ26" s="643"/>
      <c r="BK26" s="729" t="str">
        <f>'ANNUAL SUMMARY'!$O$30</f>
        <v>NIGHT</v>
      </c>
      <c r="BL26" s="730"/>
      <c r="BM26" s="730"/>
      <c r="BN26" s="730"/>
      <c r="BO26" s="731"/>
      <c r="BP26" s="735">
        <f>SUMIF('ANNUAL SUMMARY'!$FE$622,BH6,'ANNUAL SUMMARY'!$FM$646)+SUMIF('ANNUAL SUMMARY'!$DH$622,BH6,'ANNUAL SUMMARY'!$DP$646)+SUMIF('ANNUAL SUMMARY'!$BI$622,BH6,'ANNUAL SUMMARY'!$BQ$646)+SUMIF('ANNUAL SUMMARY'!$L$622,BH6,'ANNUAL SUMMARY'!$T$646)+SUMIF('ANNUAL SUMMARY'!$FE$566,BH6,'ANNUAL SUMMARY'!$FM$590)+SUMIF('ANNUAL SUMMARY'!$DH$566,BH6,'ANNUAL SUMMARY'!$DP$590)+SUMIF('ANNUAL SUMMARY'!$BI$566,BH6,'ANNUAL SUMMARY'!$BQ$590)+SUMIF('ANNUAL SUMMARY'!$L$566,BH6,'ANNUAL SUMMARY'!$T$590)+SUMIF('ANNUAL SUMMARY'!$FE$510,BH6,'ANNUAL SUMMARY'!$FM$534)+SUMIF('ANNUAL SUMMARY'!$DH$510,BH6,'ANNUAL SUMMARY'!$DP$534)+SUMIF('ANNUAL SUMMARY'!$BI$510,BH6,'ANNUAL SUMMARY'!$BQ$534)+SUMIF('ANNUAL SUMMARY'!$L$510,BH6,'ANNUAL SUMMARY'!$T$534)+SUMIF('ANNUAL SUMMARY'!$FE$454,BH6,'ANNUAL SUMMARY'!$FM$478)+SUMIF('ANNUAL SUMMARY'!$DH$454,BH6,'ANNUAL SUMMARY'!$DP$478)+SUMIF('ANNUAL SUMMARY'!$BI$454,BH6,'ANNUAL SUMMARY'!$BQ$478)+SUMIF('ANNUAL SUMMARY'!$L$454,BH6,'ANNUAL SUMMARY'!$T$478)+SUMIF('ANNUAL SUMMARY'!$FE$398,BH6,'ANNUAL SUMMARY'!$FM$422)+SUMIF('ANNUAL SUMMARY'!$DH$398,BH6,'ANNUAL SUMMARY'!$DP$422)+SUMIF('ANNUAL SUMMARY'!$BI$398,BH6,'ANNUAL SUMMARY'!$BQ$422)+SUMIF('ANNUAL SUMMARY'!$L$398,BH6,'ANNUAL SUMMARY'!$T$422)+SUMIF('ANNUAL SUMMARY'!$FE$342,BH6,'ANNUAL SUMMARY'!$FM$366)+SUMIF('ANNUAL SUMMARY'!$DH$342,BH6,'ANNUAL SUMMARY'!$DP$366)+SUMIF('ANNUAL SUMMARY'!$BI$342,BH6,'ANNUAL SUMMARY'!$BQ$366)+SUMIF('ANNUAL SUMMARY'!$L$342,BH6,'ANNUAL SUMMARY'!$T$366)+SUMIF('ANNUAL SUMMARY'!$FE$286,BH6,'ANNUAL SUMMARY'!$FM$310)+SUMIF('ANNUAL SUMMARY'!$DH$286,BH6,'ANNUAL SUMMARY'!$DP$310)+SUMIF('ANNUAL SUMMARY'!$BI$286,BH6,'ANNUAL SUMMARY'!$BQ$310)+SUMIF('ANNUAL SUMMARY'!$L$286,BH6,'ANNUAL SUMMARY'!$T$310)+SUMIF('ANNUAL SUMMARY'!$FE$230,BH6,'ANNUAL SUMMARY'!$FM$254)+SUMIF('ANNUAL SUMMARY'!$DH$230,BH6,'ANNUAL SUMMARY'!$DP$254)+SUMIF('ANNUAL SUMMARY'!$BI$230,BH6,'ANNUAL SUMMARY'!$BQ$254)+SUMIF('ANNUAL SUMMARY'!$L$230,BH6,'ANNUAL SUMMARY'!$T$254)+SUMIF('ANNUAL SUMMARY'!$FE$174,BH6,'ANNUAL SUMMARY'!$FM$198)+SUMIF('ANNUAL SUMMARY'!$DH$174,BH6,'ANNUAL SUMMARY'!$DP$198)+SUMIF('ANNUAL SUMMARY'!$BI$174,BH6,'ANNUAL SUMMARY'!$BQ$198)+SUMIF('ANNUAL SUMMARY'!$L$174,BH6,'ANNUAL SUMMARY'!$T$198)+SUMIF('ANNUAL SUMMARY'!$FE$118,BH6,'ANNUAL SUMMARY'!$FM$142)+SUMIF('ANNUAL SUMMARY'!$DH$118,BH6,'ANNUAL SUMMARY'!$DP$142)+SUMIF('ANNUAL SUMMARY'!$BI$118,BH6,'ANNUAL SUMMARY'!$BQ$142)+SUMIF('ANNUAL SUMMARY'!$L$118,BH6,'ANNUAL SUMMARY'!$T$142)+SUMIF('ANNUAL SUMMARY'!$FE$62,BH6,'ANNUAL SUMMARY'!$FM$86)+SUMIF('ANNUAL SUMMARY'!$DH$62,BH6,'ANNUAL SUMMARY'!$DP$86)+SUMIF('ANNUAL SUMMARY'!$BI$62,BH6,'ANNUAL SUMMARY'!$BQ$86)+SUMIF('ANNUAL SUMMARY'!$L$62,BH6,'ANNUAL SUMMARY'!$T$86)+SUMIF('ANNUAL SUMMARY'!$FE$6,BH6,'ANNUAL SUMMARY'!$FM$30)+SUMIF('ANNUAL SUMMARY'!$DH$6,BH6,'ANNUAL SUMMARY'!$DP$30)+SUMIF('ANNUAL SUMMARY'!$BI$6,BH6,'ANNUAL SUMMARY'!$BQ$30)+SUMIF('ANNUAL SUMMARY'!$L$6,BH6,'ANNUAL SUMMARY'!$T$30)+SUMIF('PREVIOUS LOGS'!$K$6,BH6,'PREVIOUS LOGS'!$S$26)+SUMIF('PREVIOUS LOGS'!$K$59,$K$6,'PREVIOUS LOGS'!$S$79)+SUMIF('PREVIOUS LOGS'!$K$112,BH6,'PREVIOUS LOGS'!$S$132)+SUMIF('PREVIOUS LOGS'!$K$165,BH6,'PREVIOUS LOGS'!$S$185)+SUMIF('PREVIOUS LOGS'!$K$218,BH6,'PREVIOUS LOGS'!$S$238)+SUMIF('PREVIOUS LOGS'!$K$271,BH6,'PREVIOUS LOGS'!$S$291)+SUMIF('PREVIOUS LOGS'!$K$324,BH6,'PREVIOUS LOGS'!$S$344)+SUMIF('PREVIOUS LOGS'!$BH$6,BH6,'PREVIOUS LOGS'!$BP$26)+SUMIF('PREVIOUS LOGS'!$BH$59,$K$6,'PREVIOUS LOGS'!$BP$79)+SUMIF('PREVIOUS LOGS'!$BH$112,BH6,'PREVIOUS LOGS'!$BP$132)+SUMIF('PREVIOUS LOGS'!$BH$165,BH6,'PREVIOUS LOGS'!$BP$185)+SUMIF('PREVIOUS LOGS'!$BH$218,BH6,'PREVIOUS LOGS'!$BP$238)+SUMIF('PREVIOUS LOGS'!$BH$271,BH6,'PREVIOUS LOGS'!$BP$291)+SUMIF('PREVIOUS LOGS'!$BH$324,BH6,'PREVIOUS LOGS'!$BP$344)+SUMIF('PREVIOUS LOGS'!$DF$6,BH6,'PREVIOUS LOGS'!$DN$26)+SUMIF('PREVIOUS LOGS'!$DF$59,$K$6,'PREVIOUS LOGS'!$DN$79)+SUMIF('PREVIOUS LOGS'!$DF$112,BH6,'PREVIOUS LOGS'!$DN$132)+SUMIF('PREVIOUS LOGS'!$DF$165,BH6,'PREVIOUS LOGS'!$DN$185)+SUMIF('PREVIOUS LOGS'!$DF$218,BH6,'PREVIOUS LOGS'!$DN$238)+SUMIF('PREVIOUS LOGS'!$DF$271,BH6,'PREVIOUS LOGS'!$DN$291)+SUMIF('PREVIOUS LOGS'!$DF$324,BH6,'PREVIOUS LOGS'!$DN$344)+SUMIF('PREVIOUS LOGS'!$FC$6,BH6,'PREVIOUS LOGS'!$FK$26)+SUMIF('PREVIOUS LOGS'!$FC$59,$K$6,'PREVIOUS LOGS'!$FK$79)+SUMIF('PREVIOUS LOGS'!$FC$112,BH6,'PREVIOUS LOGS'!$FK$132)+SUMIF('PREVIOUS LOGS'!$FC$165,BH6,'PREVIOUS LOGS'!$FK$185)+SUMIF('PREVIOUS LOGS'!$FC$218,BH6,'PREVIOUS LOGS'!$FK$238)+SUMIF('PREVIOUS LOGS'!$FC$271,BH6,'PREVIOUS LOGS'!$FK$291)+SUMIF('PREVIOUS LOGS'!$FC$324,BH6,'PREVIOUS LOGS'!$FK$344)</f>
        <v>0</v>
      </c>
      <c r="BQ26" s="736"/>
      <c r="BR26" s="736"/>
      <c r="BS26" s="736"/>
      <c r="BT26" s="736"/>
      <c r="BU26" s="737"/>
      <c r="BV26" s="15"/>
      <c r="BW26" s="812">
        <f>IF(BW12=0," ",BW12+7)</f>
        <v>2029</v>
      </c>
      <c r="BX26" s="813"/>
      <c r="BY26" s="813"/>
      <c r="BZ26" s="813"/>
      <c r="CA26" s="813"/>
      <c r="CB26" s="1118">
        <f>SUMIFS('ANNUAL SUMMARY'!$AF$54,BW26,'ANNUAL SUMMARY'!$V$9,BH6,'ANNUAL SUMMARY'!$L$6)+SUMIFS('ANNUAL SUMMARY'!$AF$112,BW26,'ANNUAL SUMMARY'!$V$9,BH6,'ANNUAL SUMMARY'!$L$64)+SUMIFS('ANNUAL SUMMARY'!$AF$170,BW26,'ANNUAL SUMMARY'!$V$9,BH6,'ANNUAL SUMMARY'!$L$122)+SUMIFS('ANNUAL SUMMARY'!$AF$228,BW26,'ANNUAL SUMMARY'!$V$9,BH6,'ANNUAL SUMMARY'!$L$180)+SUMIFS('ANNUAL SUMMARY'!$AF$286,BW26,'ANNUAL SUMMARY'!$V$9,BH6,'ANNUAL SUMMARY'!$L$238)+SUMIFS('ANNUAL SUMMARY'!$AF$344,BW26,'ANNUAL SUMMARY'!$V$9,BH6,'ANNUAL SUMMARY'!$L$296)+SUMIFS('ANNUAL SUMMARY'!$AF$402,BW26,'ANNUAL SUMMARY'!$V$9,BH6,'ANNUAL SUMMARY'!$L$354)+SUMIFS('ANNUAL SUMMARY'!$AF$460,BW26,'ANNUAL SUMMARY'!$V$9,BH6,'ANNUAL SUMMARY'!$L$412)+SUMIFS('ANNUAL SUMMARY'!$AF$518,BW26,'ANNUAL SUMMARY'!$V$9,BH6,'ANNUAL SUMMARY'!$L$470)+SUMIFS('ANNUAL SUMMARY'!$AF$576,BW26,'ANNUAL SUMMARY'!$V$9,BH6,'ANNUAL SUMMARY'!$L$528)+SUMIFS('ANNUAL SUMMARY'!$AF$634,BW26,'ANNUAL SUMMARY'!$V$9,BH6,'ANNUAL SUMMARY'!$L$586)+SUMIFS('ANNUAL SUMMARY'!$AF$692,BW26,'ANNUAL SUMMARY'!$V$9,BH6,'ANNUAL SUMMARY'!$L$644)+SUMIFS('ANNUAL SUMMARY'!$CC$54,BW26,'ANNUAL SUMMARY'!$V$9,BH6,'ANNUAL SUMMARY'!$BI$6)+SUMIFS('ANNUAL SUMMARY'!$CC$112,BW26,'ANNUAL SUMMARY'!$V$9,BH6,'ANNUAL SUMMARY'!$BI$64)+SUMIFS('ANNUAL SUMMARY'!$CC$170,BW26,'ANNUAL SUMMARY'!$V$9,BH6,'ANNUAL SUMMARY'!$BI$122)+SUMIFS('ANNUAL SUMMARY'!$CC$228,BW26,'ANNUAL SUMMARY'!$V$9,BH6,'ANNUAL SUMMARY'!$BI$180)+SUMIFS('ANNUAL SUMMARY'!$CC$286,BW26,'ANNUAL SUMMARY'!$V$9,BH6,'ANNUAL SUMMARY'!$BI$238)+SUMIFS('ANNUAL SUMMARY'!$CC$344,BW26,'ANNUAL SUMMARY'!$V$9,BH6,'ANNUAL SUMMARY'!$BI$296)+SUMIFS('ANNUAL SUMMARY'!$CC$402,BW26,'ANNUAL SUMMARY'!$V$9,BH6,'ANNUAL SUMMARY'!$BI$354)+SUMIFS('ANNUAL SUMMARY'!$CC$460,BW26,'ANNUAL SUMMARY'!$V$9,BH6,'ANNUAL SUMMARY'!$BI$412)+SUMIFS('ANNUAL SUMMARY'!$CC$518,BW26,'ANNUAL SUMMARY'!$V$9,BH6,'ANNUAL SUMMARY'!$BI$470)+SUMIFS('ANNUAL SUMMARY'!$CC$576,BW26,'ANNUAL SUMMARY'!$V$9,BH6,'ANNUAL SUMMARY'!$BI$528)+SUMIFS('ANNUAL SUMMARY'!$CC$634,BW26,'ANNUAL SUMMARY'!$V$9,BH6,'ANNUAL SUMMARY'!$BI$586)+SUMIFS('ANNUAL SUMMARY'!$CC$692,BW26,'ANNUAL SUMMARY'!$V$9,BH6,'ANNUAL SUMMARY'!$BI$644)+SUMIFS('ANNUAL SUMMARY'!$EB$54,BW26,'ANNUAL SUMMARY'!$V$9,BH6,'ANNUAL SUMMARY'!$DH$6)+SUMIFS('ANNUAL SUMMARY'!$EB$112,BW26,'ANNUAL SUMMARY'!$V$9,BH6,'ANNUAL SUMMARY'!$DH$64)+SUMIFS('ANNUAL SUMMARY'!$EB$170,BW26,'ANNUAL SUMMARY'!$V$9,BH6,'ANNUAL SUMMARY'!$DH$122)+SUMIFS('ANNUAL SUMMARY'!$EB$228,BW26,'ANNUAL SUMMARY'!$V$9,BH6,'ANNUAL SUMMARY'!$DH$180)+SUMIFS('ANNUAL SUMMARY'!$EB$286,BW26,'ANNUAL SUMMARY'!$V$9,BH6,'ANNUAL SUMMARY'!$DH$238)+SUMIFS('ANNUAL SUMMARY'!$EB$344,BW26,'ANNUAL SUMMARY'!$V$9,BH6,'ANNUAL SUMMARY'!$DH$296)+SUMIFS('ANNUAL SUMMARY'!$EB$402,BW26,'ANNUAL SUMMARY'!$V$9,BH6,'ANNUAL SUMMARY'!$DH$354)+SUMIFS('ANNUAL SUMMARY'!$EB$460,BW26,'ANNUAL SUMMARY'!$V$9,BH6,'ANNUAL SUMMARY'!$DH$412)+SUMIFS('ANNUAL SUMMARY'!$EB$518,BW26,'ANNUAL SUMMARY'!$V$9,BH6,'ANNUAL SUMMARY'!$DH$470)+SUMIFS('ANNUAL SUMMARY'!$EB$576,BW26,'ANNUAL SUMMARY'!$V$9,BH6,'ANNUAL SUMMARY'!$DH$528)+SUMIFS('ANNUAL SUMMARY'!$EB$634,BW26,'ANNUAL SUMMARY'!$V$9,BH6,'ANNUAL SUMMARY'!$DH$586)+SUMIFS('ANNUAL SUMMARY'!$EB$692,BW26,'ANNUAL SUMMARY'!$V$9,BH6,'ANNUAL SUMMARY'!$DH$644)+SUMIFS('ANNUAL SUMMARY'!$FY$54,BW26,'ANNUAL SUMMARY'!$V$9,BH6,'ANNUAL SUMMARY'!$FE$6)+SUMIFS('ANNUAL SUMMARY'!$FY$112,BW26,'ANNUAL SUMMARY'!$V$9,BH6,'ANNUAL SUMMARY'!$FE$64)+SUMIFS('ANNUAL SUMMARY'!$FY$170,BW26,'ANNUAL SUMMARY'!$V$9,BH6,'ANNUAL SUMMARY'!$FE$122)+SUMIFS('ANNUAL SUMMARY'!$FY$228,BW26,'ANNUAL SUMMARY'!$V$9,BH6,'ANNUAL SUMMARY'!$FE$180)+SUMIFS('ANNUAL SUMMARY'!$FY$286,BW26,'ANNUAL SUMMARY'!$V$9,BH6,'ANNUAL SUMMARY'!$FE$238)+SUMIFS('ANNUAL SUMMARY'!$FY$344,BW26,'ANNUAL SUMMARY'!$V$9,BH6,'ANNUAL SUMMARY'!$FE$296)+SUMIFS('ANNUAL SUMMARY'!$FY$402,BW26,'ANNUAL SUMMARY'!$V$9,BH6,'ANNUAL SUMMARY'!$FE$354)+SUMIFS('ANNUAL SUMMARY'!$FY$460,BW26,'ANNUAL SUMMARY'!$V$9,BH6,'ANNUAL SUMMARY'!$FE$412)+SUMIFS('ANNUAL SUMMARY'!$FY$518,BW26,'ANNUAL SUMMARY'!$V$9,BH6,'ANNUAL SUMMARY'!$FE$470)+SUMIFS('ANNUAL SUMMARY'!$FY$576,BW26,'ANNUAL SUMMARY'!$V$9,BH6,'ANNUAL SUMMARY'!$FE$528)+SUMIFS('ANNUAL SUMMARY'!$FY$634,BW26,'ANNUAL SUMMARY'!$V$9,BH6,'ANNUAL SUMMARY'!$FE$586)+SUMIFS('ANNUAL SUMMARY'!$FY$692,BW26,'ANNUAL SUMMARY'!$V$9,BH6,'ANNUAL SUMMARY'!$FE$644)</f>
        <v>0</v>
      </c>
      <c r="CC26" s="727"/>
      <c r="CD26" s="727"/>
      <c r="CE26" s="727"/>
      <c r="CF26" s="727">
        <f>SUMIFS('ANNUAL SUMMARY'!$AJ$54,BW26,'ANNUAL SUMMARY'!$V$9,BH6,'ANNUAL SUMMARY'!$L$6)+SUMIFS('ANNUAL SUMMARY'!$AJ$112,BW26,'ANNUAL SUMMARY'!$V$9,BH6,'ANNUAL SUMMARY'!$L$64)+SUMIFS('ANNUAL SUMMARY'!$AJ$170,BW26,'ANNUAL SUMMARY'!$V$9,BH6,'ANNUAL SUMMARY'!$L$122)+SUMIFS('ANNUAL SUMMARY'!$AJ$228,BW26,'ANNUAL SUMMARY'!$V$9,BH6,'ANNUAL SUMMARY'!$L$180)+SUMIFS('ANNUAL SUMMARY'!$AJ$286,BW26,'ANNUAL SUMMARY'!$V$9,BH6,'ANNUAL SUMMARY'!$L$238)+SUMIFS('ANNUAL SUMMARY'!$AJ$344,BW26,'ANNUAL SUMMARY'!$V$9,BH6,'ANNUAL SUMMARY'!$L$296)+SUMIFS('ANNUAL SUMMARY'!$AJ$402,BW26,'ANNUAL SUMMARY'!$V$9,BH6,'ANNUAL SUMMARY'!$L$354)+SUMIFS('ANNUAL SUMMARY'!$AJ$460,BW26,'ANNUAL SUMMARY'!$V$9,BH6,'ANNUAL SUMMARY'!$L$412)+SUMIFS('ANNUAL SUMMARY'!$AJ$518,BW26,'ANNUAL SUMMARY'!$V$9,BH6,'ANNUAL SUMMARY'!$L$470)+SUMIFS('ANNUAL SUMMARY'!$AJ$576,BW26,'ANNUAL SUMMARY'!$V$9,BH6,'ANNUAL SUMMARY'!$L$528)+SUMIFS('ANNUAL SUMMARY'!$AJ$634,BW26,'ANNUAL SUMMARY'!$V$9,BH6,'ANNUAL SUMMARY'!$L$586)+SUMIFS('ANNUAL SUMMARY'!$AJ$692,BW26,'ANNUAL SUMMARY'!$V$9,BH6,'ANNUAL SUMMARY'!$L$644)+SUMIFS('ANNUAL SUMMARY'!$CG$54,BW26,'ANNUAL SUMMARY'!$V$9,BH6,'ANNUAL SUMMARY'!$BI$6)+SUMIFS('ANNUAL SUMMARY'!$CG$112,BW26,'ANNUAL SUMMARY'!$V$9,BH6,'ANNUAL SUMMARY'!$BI$64)+SUMIFS('ANNUAL SUMMARY'!$CG$170,BW26,'ANNUAL SUMMARY'!$V$9,BH6,'ANNUAL SUMMARY'!$BI$122)+SUMIFS('ANNUAL SUMMARY'!$CG$228,BW26,'ANNUAL SUMMARY'!$V$9,BH6,'ANNUAL SUMMARY'!$BI$180)+SUMIFS('ANNUAL SUMMARY'!$CG$286,BW26,'ANNUAL SUMMARY'!$V$9,BH6,'ANNUAL SUMMARY'!$BI$238)+SUMIFS('ANNUAL SUMMARY'!$CG$344,BW26,'ANNUAL SUMMARY'!$V$9,BH6,'ANNUAL SUMMARY'!$BI$296)+SUMIFS('ANNUAL SUMMARY'!$CG$402,BW26,'ANNUAL SUMMARY'!$V$9,BH6,'ANNUAL SUMMARY'!$BI$354)+SUMIFS('ANNUAL SUMMARY'!$CG$460,BW26,'ANNUAL SUMMARY'!$V$9,BH6,'ANNUAL SUMMARY'!$BI$412)+SUMIFS('ANNUAL SUMMARY'!$CG$518,BW26,'ANNUAL SUMMARY'!$V$9,BH6,'ANNUAL SUMMARY'!$BI$470)+SUMIFS('ANNUAL SUMMARY'!$CG$576,BW26,'ANNUAL SUMMARY'!$V$9,BH6,'ANNUAL SUMMARY'!$BI$528)+SUMIFS('ANNUAL SUMMARY'!$CG$634,BW26,'ANNUAL SUMMARY'!$V$9,BH6,'ANNUAL SUMMARY'!$BI$586)+SUMIFS('ANNUAL SUMMARY'!$CG$692,BW26,'ANNUAL SUMMARY'!$V$9,BH6,'ANNUAL SUMMARY'!$BI$644)+SUMIFS('ANNUAL SUMMARY'!$EF$54,BW26,'ANNUAL SUMMARY'!$V$9,BH6,'ANNUAL SUMMARY'!$DH$6)+SUMIFS('ANNUAL SUMMARY'!$EF$112,BW26,'ANNUAL SUMMARY'!$V$9,BH6,'ANNUAL SUMMARY'!$DH$64)+SUMIFS('ANNUAL SUMMARY'!$EF$170,BW26,'ANNUAL SUMMARY'!$V$9,BH6,'ANNUAL SUMMARY'!$DH$122)+SUMIFS('ANNUAL SUMMARY'!$EF$228,BW26,'ANNUAL SUMMARY'!$V$9,BH6,'ANNUAL SUMMARY'!$DH$180)+SUMIFS('ANNUAL SUMMARY'!$EF$286,BW26,'ANNUAL SUMMARY'!$V$9,BH6,'ANNUAL SUMMARY'!$DH$238)+SUMIFS('ANNUAL SUMMARY'!$EF$344,BW26,'ANNUAL SUMMARY'!$V$9,BH6,'ANNUAL SUMMARY'!$DH$296)+SUMIFS('ANNUAL SUMMARY'!$EF$402,BW26,'ANNUAL SUMMARY'!$V$9,BH6,'ANNUAL SUMMARY'!$DH$354)+SUMIFS('ANNUAL SUMMARY'!$EF$460,BW26,'ANNUAL SUMMARY'!$V$9,BH6,'ANNUAL SUMMARY'!$DH$412)+SUMIFS('ANNUAL SUMMARY'!$EF$518,BW26,'ANNUAL SUMMARY'!$V$9,BH6,'ANNUAL SUMMARY'!$DH$470)+SUMIFS('ANNUAL SUMMARY'!$EF$576,BW26,'ANNUAL SUMMARY'!$V$9,BH6,'ANNUAL SUMMARY'!$DH$528)+SUMIFS('ANNUAL SUMMARY'!$EF$634,BW26,'ANNUAL SUMMARY'!$V$9,BH6,'ANNUAL SUMMARY'!$DH$586)+SUMIFS('ANNUAL SUMMARY'!$EF$692,BW26,'ANNUAL SUMMARY'!$V$9,BH6,'ANNUAL SUMMARY'!$DH$644)+SUMIFS('ANNUAL SUMMARY'!$GC$54,BW26,'ANNUAL SUMMARY'!$V$9,BH6,'ANNUAL SUMMARY'!$FE$6)+SUMIFS('ANNUAL SUMMARY'!$GC$112,BW26,'ANNUAL SUMMARY'!$V$9,BH6,'ANNUAL SUMMARY'!$FE$64)+SUMIFS('ANNUAL SUMMARY'!$GC$170,BW26,'ANNUAL SUMMARY'!$V$9,BH6,'ANNUAL SUMMARY'!$FE$122)+SUMIFS('ANNUAL SUMMARY'!$GC$228,BW26,'ANNUAL SUMMARY'!$V$9,BH6,'ANNUAL SUMMARY'!$FE$180)+SUMIFS('ANNUAL SUMMARY'!$GC$286,BW26,'ANNUAL SUMMARY'!$V$9,BH6,'ANNUAL SUMMARY'!$FE$238)+SUMIFS('ANNUAL SUMMARY'!$GC$344,BW26,'ANNUAL SUMMARY'!$V$9,BH6,'ANNUAL SUMMARY'!$FE$296)+SUMIFS('ANNUAL SUMMARY'!$GC$402,BW26,'ANNUAL SUMMARY'!$V$9,BH6,'ANNUAL SUMMARY'!$FE$354)+SUMIFS('ANNUAL SUMMARY'!$GC$460,BW26,'ANNUAL SUMMARY'!$V$9,BH6,'ANNUAL SUMMARY'!$FE$412)+SUMIFS('ANNUAL SUMMARY'!$GC$518,BW26,'ANNUAL SUMMARY'!$V$9,BH6,'ANNUAL SUMMARY'!$FE$470)+SUMIFS('ANNUAL SUMMARY'!$GC$576,BW26,'ANNUAL SUMMARY'!$V$9,BH6,'ANNUAL SUMMARY'!$FE$528)+SUMIFS('ANNUAL SUMMARY'!$GC$634,BW26,'ANNUAL SUMMARY'!$V$9,BH6,'ANNUAL SUMMARY'!$FE$586)+SUMIFS('ANNUAL SUMMARY'!$GC$692,BW26,'ANNUAL SUMMARY'!$V$9,BH6,'ANNUAL SUMMARY'!$FE$644)</f>
        <v>0</v>
      </c>
      <c r="CG26" s="727"/>
      <c r="CH26" s="727"/>
      <c r="CI26" s="727"/>
      <c r="CJ26" s="727">
        <f>SUMIFS('ANNUAL SUMMARY'!$AN$54,BW26,'ANNUAL SUMMARY'!$V$9,BH6,'ANNUAL SUMMARY'!$L$6)+SUMIFS('ANNUAL SUMMARY'!$AN$112,BW26,'ANNUAL SUMMARY'!$V$9,BH6,'ANNUAL SUMMARY'!$L$64)+SUMIFS('ANNUAL SUMMARY'!$AN$170,BW26,'ANNUAL SUMMARY'!$V$9,BH6,'ANNUAL SUMMARY'!$L$122)+SUMIFS('ANNUAL SUMMARY'!$AN$228,BW26,'ANNUAL SUMMARY'!$V$9,BH6,'ANNUAL SUMMARY'!$L$180)+SUMIFS('ANNUAL SUMMARY'!$AN$286,BW26,'ANNUAL SUMMARY'!$V$9,BH6,'ANNUAL SUMMARY'!$L$238)+SUMIFS('ANNUAL SUMMARY'!$AN$344,BW26,'ANNUAL SUMMARY'!$V$9,BH6,'ANNUAL SUMMARY'!$L$296)+SUMIFS('ANNUAL SUMMARY'!$AN$402,BW26,'ANNUAL SUMMARY'!$V$9,BH6,'ANNUAL SUMMARY'!$L$354)+SUMIFS('ANNUAL SUMMARY'!$AN$460,BW26,'ANNUAL SUMMARY'!$V$9,BH6,'ANNUAL SUMMARY'!$L$412)+SUMIFS('ANNUAL SUMMARY'!$AN$518,BW26,'ANNUAL SUMMARY'!$V$9,BH6,'ANNUAL SUMMARY'!$L$470)+SUMIFS('ANNUAL SUMMARY'!$AN$576,BW26,'ANNUAL SUMMARY'!$V$9,BH6,'ANNUAL SUMMARY'!$L$528)+SUMIFS('ANNUAL SUMMARY'!$AN$634,BW26,'ANNUAL SUMMARY'!$V$9,BH6,'ANNUAL SUMMARY'!$L$586)+SUMIFS('ANNUAL SUMMARY'!$AN$692,BW26,'ANNUAL SUMMARY'!$V$9,BH6,'ANNUAL SUMMARY'!$L$644)+SUMIFS('ANNUAL SUMMARY'!$CK$54,BW26,'ANNUAL SUMMARY'!$V$9,BH6,'ANNUAL SUMMARY'!$BI$6)+SUMIFS('ANNUAL SUMMARY'!$CK$112,BW26,'ANNUAL SUMMARY'!$V$9,BH6,'ANNUAL SUMMARY'!$BI$64)+SUMIFS('ANNUAL SUMMARY'!$CK$170,BW26,'ANNUAL SUMMARY'!$V$9,BH6,'ANNUAL SUMMARY'!$BI$122)+SUMIFS('ANNUAL SUMMARY'!$CK$228,BW26,'ANNUAL SUMMARY'!$V$9,BH6,'ANNUAL SUMMARY'!$BI$180)+SUMIFS('ANNUAL SUMMARY'!$CK$286,BW26,'ANNUAL SUMMARY'!$V$9,BH6,'ANNUAL SUMMARY'!$BI$238)+SUMIFS('ANNUAL SUMMARY'!$CK$344,BW26,'ANNUAL SUMMARY'!$V$9,BH6,'ANNUAL SUMMARY'!$BI$296)+SUMIFS('ANNUAL SUMMARY'!$CK$402,BW26,'ANNUAL SUMMARY'!$V$9,BH6,'ANNUAL SUMMARY'!$BI$354)+SUMIFS('ANNUAL SUMMARY'!$CK$460,BW26,'ANNUAL SUMMARY'!$V$9,BH6,'ANNUAL SUMMARY'!$BI$412)+SUMIFS('ANNUAL SUMMARY'!$CK$518,BW26,'ANNUAL SUMMARY'!$V$9,BH6,'ANNUAL SUMMARY'!$BI$470)+SUMIFS('ANNUAL SUMMARY'!$CK$576,BW26,'ANNUAL SUMMARY'!$V$9,BH6,'ANNUAL SUMMARY'!$BI$528)+SUMIFS('ANNUAL SUMMARY'!$CK$634,BW26,'ANNUAL SUMMARY'!$V$9,BH6,'ANNUAL SUMMARY'!$BI$586)+SUMIFS('ANNUAL SUMMARY'!$CK$692,BW26,'ANNUAL SUMMARY'!$V$9,BH6,'ANNUAL SUMMARY'!$BI$644)+SUMIFS('ANNUAL SUMMARY'!$EJ$54,BW26,'ANNUAL SUMMARY'!$V$9,BH6,'ANNUAL SUMMARY'!$DH$6)+SUMIFS('ANNUAL SUMMARY'!$EJ$112,BW26,'ANNUAL SUMMARY'!$V$9,BH6,'ANNUAL SUMMARY'!$DH$64)+SUMIFS('ANNUAL SUMMARY'!$EJ$170,BW26,'ANNUAL SUMMARY'!$V$9,BH6,'ANNUAL SUMMARY'!$DH$122)+SUMIFS('ANNUAL SUMMARY'!$EJ$228,BW26,'ANNUAL SUMMARY'!$V$9,BH6,'ANNUAL SUMMARY'!$DH$180)+SUMIFS('ANNUAL SUMMARY'!$EJ$286,BW26,'ANNUAL SUMMARY'!$V$9,BH6,'ANNUAL SUMMARY'!$DH$238)+SUMIFS('ANNUAL SUMMARY'!$EJ$344,BW26,'ANNUAL SUMMARY'!$V$9,BH6,'ANNUAL SUMMARY'!$DH$296)+SUMIFS('ANNUAL SUMMARY'!$EJ$402,BW26,'ANNUAL SUMMARY'!$V$9,BH6,'ANNUAL SUMMARY'!$DH$354)+SUMIFS('ANNUAL SUMMARY'!$EJ$460,BW26,'ANNUAL SUMMARY'!$V$9,BH6,'ANNUAL SUMMARY'!$DH$412)+SUMIFS('ANNUAL SUMMARY'!$EJ$518,BW26,'ANNUAL SUMMARY'!$V$9,BH6,'ANNUAL SUMMARY'!$DH$470)+SUMIFS('ANNUAL SUMMARY'!$EJ$576,BW26,'ANNUAL SUMMARY'!$V$9,BH6,'ANNUAL SUMMARY'!$DH$528)+SUMIFS('ANNUAL SUMMARY'!$EJ$634,BW26,'ANNUAL SUMMARY'!$V$9,BH6,'ANNUAL SUMMARY'!$DH$586)+SUMIFS('ANNUAL SUMMARY'!$EJ$692,BW26,'ANNUAL SUMMARY'!$V$9,BH6,'ANNUAL SUMMARY'!$DH$644)+SUMIFS('ANNUAL SUMMARY'!$GG$54,BW26,'ANNUAL SUMMARY'!$V$9,BH6,'ANNUAL SUMMARY'!$FE$6)+SUMIFS('ANNUAL SUMMARY'!$GG$112,BW26,'ANNUAL SUMMARY'!$V$9,BH6,'ANNUAL SUMMARY'!$FE$64)+SUMIFS('ANNUAL SUMMARY'!$GG$170,BW26,'ANNUAL SUMMARY'!$V$9,BH6,'ANNUAL SUMMARY'!$FE$122)+SUMIFS('ANNUAL SUMMARY'!$GG$228,BW26,'ANNUAL SUMMARY'!$V$9,BH6,'ANNUAL SUMMARY'!$FE$180)+SUMIFS('ANNUAL SUMMARY'!$GG$286,BW26,'ANNUAL SUMMARY'!$V$9,BH6,'ANNUAL SUMMARY'!$FE$238)+SUMIFS('ANNUAL SUMMARY'!$GG$344,BW26,'ANNUAL SUMMARY'!$V$9,BH6,'ANNUAL SUMMARY'!$FE$296)+SUMIFS('ANNUAL SUMMARY'!$GG$402,BW26,'ANNUAL SUMMARY'!$V$9,BH6,'ANNUAL SUMMARY'!$FE$354)+SUMIFS('ANNUAL SUMMARY'!$GG$460,BW26,'ANNUAL SUMMARY'!$V$9,BH6,'ANNUAL SUMMARY'!$FE$412)+SUMIFS('ANNUAL SUMMARY'!$GG$518,BW26,'ANNUAL SUMMARY'!$V$9,BH6,'ANNUAL SUMMARY'!$FE$470)+SUMIFS('ANNUAL SUMMARY'!$GG$576,BW26,'ANNUAL SUMMARY'!$V$9,BH6,'ANNUAL SUMMARY'!$FE$528)+SUMIFS('ANNUAL SUMMARY'!$GG$634,BW26,'ANNUAL SUMMARY'!$V$9,BH6,'ANNUAL SUMMARY'!$FE$586)+SUMIFS('ANNUAL SUMMARY'!$GG$692,BW26,'ANNUAL SUMMARY'!$V$9,BH6,'ANNUAL SUMMARY'!$FE$644)</f>
        <v>0</v>
      </c>
      <c r="CK26" s="727"/>
      <c r="CL26" s="727"/>
      <c r="CM26" s="727"/>
      <c r="CN26" s="728">
        <f>SUMIFS('ANNUAL SUMMARY'!$AR$54,BW26,'ANNUAL SUMMARY'!$V$9,BH6,'ANNUAL SUMMARY'!$L$6)+SUMIFS('ANNUAL SUMMARY'!$AR$112,BW26,'ANNUAL SUMMARY'!$V$9,BH6,'ANNUAL SUMMARY'!$L$64)+SUMIFS('ANNUAL SUMMARY'!$AR$170,BW26,'ANNUAL SUMMARY'!$V$9,BH6,'ANNUAL SUMMARY'!$L$122)+SUMIFS('ANNUAL SUMMARY'!$AR$228,BW26,'ANNUAL SUMMARY'!$V$9,BH6,'ANNUAL SUMMARY'!$L$180)+SUMIFS('ANNUAL SUMMARY'!$AR$286,BW26,'ANNUAL SUMMARY'!$V$9,BH6,'ANNUAL SUMMARY'!$L$238)+SUMIFS('ANNUAL SUMMARY'!$AR$344,BW26,'ANNUAL SUMMARY'!$V$9,BH6,'ANNUAL SUMMARY'!$L$296)+SUMIFS('ANNUAL SUMMARY'!$AR$402,BW26,'ANNUAL SUMMARY'!$V$9,BH6,'ANNUAL SUMMARY'!$L$354)+SUMIFS('ANNUAL SUMMARY'!$AR$460,BW26,'ANNUAL SUMMARY'!$V$9,BH6,'ANNUAL SUMMARY'!$L$412)+SUMIFS('ANNUAL SUMMARY'!$AR$518,BW26,'ANNUAL SUMMARY'!$V$9,BH6,'ANNUAL SUMMARY'!$L$470)+SUMIFS('ANNUAL SUMMARY'!$AR$576,BW26,'ANNUAL SUMMARY'!$V$9,BH6,'ANNUAL SUMMARY'!$L$528)+SUMIFS('ANNUAL SUMMARY'!$AR$634,BW26,'ANNUAL SUMMARY'!$V$9,BH6,'ANNUAL SUMMARY'!$L$586)+SUMIFS('ANNUAL SUMMARY'!$AR$692,BW26,'ANNUAL SUMMARY'!$V$9,BH6,'ANNUAL SUMMARY'!$L$644)+SUMIFS('ANNUAL SUMMARY'!$CO$54,BW26,'ANNUAL SUMMARY'!$V$9,BH6,'ANNUAL SUMMARY'!$BI$6)+SUMIFS('ANNUAL SUMMARY'!$CO$112,BW26,'ANNUAL SUMMARY'!$V$9,BH6,'ANNUAL SUMMARY'!$BI$64)+SUMIFS('ANNUAL SUMMARY'!$CO$170,BW26,'ANNUAL SUMMARY'!$V$9,BH6,'ANNUAL SUMMARY'!$BI$122)+SUMIFS('ANNUAL SUMMARY'!$CO$228,BW26,'ANNUAL SUMMARY'!$V$9,BH6,'ANNUAL SUMMARY'!$BI$180)+SUMIFS('ANNUAL SUMMARY'!$CO$286,BW26,'ANNUAL SUMMARY'!$V$9,BH6,'ANNUAL SUMMARY'!$BI$238)+SUMIFS('ANNUAL SUMMARY'!$CO$344,BW26,'ANNUAL SUMMARY'!$V$9,BH6,'ANNUAL SUMMARY'!$BI$296)+SUMIFS('ANNUAL SUMMARY'!$CO$402,BW26,'ANNUAL SUMMARY'!$V$9,BH6,'ANNUAL SUMMARY'!$BI$354)+SUMIFS('ANNUAL SUMMARY'!$CO$460,BW26,'ANNUAL SUMMARY'!$V$9,BH6,'ANNUAL SUMMARY'!$BI$412)+SUMIFS('ANNUAL SUMMARY'!$CO$518,BW26,'ANNUAL SUMMARY'!$V$9,BH6,'ANNUAL SUMMARY'!$BI$470)+SUMIFS('ANNUAL SUMMARY'!$CO$576,BW26,'ANNUAL SUMMARY'!$V$9,BH6,'ANNUAL SUMMARY'!$BI$528)+SUMIFS('ANNUAL SUMMARY'!$CO$634,BW26,'ANNUAL SUMMARY'!$V$9,BH6,'ANNUAL SUMMARY'!$BI$586)+SUMIFS('ANNUAL SUMMARY'!$CO$692,BW26,'ANNUAL SUMMARY'!$V$9,BH6,'ANNUAL SUMMARY'!$BI$644)+SUMIFS('ANNUAL SUMMARY'!$EN$54,BW26,'ANNUAL SUMMARY'!$V$9,BH6,'ANNUAL SUMMARY'!$DH$6)+SUMIFS('ANNUAL SUMMARY'!$EN$112,BW26,'ANNUAL SUMMARY'!$V$9,BH6,'ANNUAL SUMMARY'!$DH$64)+SUMIFS('ANNUAL SUMMARY'!$EN$170,BW26,'ANNUAL SUMMARY'!$V$9,BH6,'ANNUAL SUMMARY'!$DH$122)+SUMIFS('ANNUAL SUMMARY'!$EN$228,BW26,'ANNUAL SUMMARY'!$V$9,BH6,'ANNUAL SUMMARY'!$DH$180)+SUMIFS('ANNUAL SUMMARY'!$EN$286,BW26,'ANNUAL SUMMARY'!$V$9,BH6,'ANNUAL SUMMARY'!$DH$238)+SUMIFS('ANNUAL SUMMARY'!$EN$344,BW26,'ANNUAL SUMMARY'!$V$9,BH6,'ANNUAL SUMMARY'!$DH$296)+SUMIFS('ANNUAL SUMMARY'!$EN$402,BW26,'ANNUAL SUMMARY'!$V$9,BH6,'ANNUAL SUMMARY'!$DH$354)+SUMIFS('ANNUAL SUMMARY'!$EN$460,BW26,'ANNUAL SUMMARY'!$V$9,BH6,'ANNUAL SUMMARY'!$DH$412)+SUMIFS('ANNUAL SUMMARY'!$EN$518,BW26,'ANNUAL SUMMARY'!$V$9,BH6,'ANNUAL SUMMARY'!$DH$470)+SUMIFS('ANNUAL SUMMARY'!$EN$576,BW26,'ANNUAL SUMMARY'!$V$9,BH6,'ANNUAL SUMMARY'!$DH$528)+SUMIFS('ANNUAL SUMMARY'!$EN$634,BW26,'ANNUAL SUMMARY'!$V$9,BH6,'ANNUAL SUMMARY'!$DH$586)+SUMIFS('ANNUAL SUMMARY'!$EN$692,BW26,'ANNUAL SUMMARY'!$V$9,BH6,'ANNUAL SUMMARY'!$DH$644)+SUMIFS('ANNUAL SUMMARY'!$GK$54,BW26,'ANNUAL SUMMARY'!$V$9,BH6,'ANNUAL SUMMARY'!$FE$6)+SUMIFS('ANNUAL SUMMARY'!$GK$112,BW26,'ANNUAL SUMMARY'!$V$9,BH6,'ANNUAL SUMMARY'!$FE$64)+SUMIFS('ANNUAL SUMMARY'!$GK$170,BW26,'ANNUAL SUMMARY'!$V$9,BH6,'ANNUAL SUMMARY'!$FE$122)+SUMIFS('ANNUAL SUMMARY'!$GK$228,BW26,'ANNUAL SUMMARY'!$V$9,BH6,'ANNUAL SUMMARY'!$FE$180)+SUMIFS('ANNUAL SUMMARY'!$GK$286,BW26,'ANNUAL SUMMARY'!$V$9,BH6,'ANNUAL SUMMARY'!$FE$238)+SUMIFS('ANNUAL SUMMARY'!$GK$344,BW26,'ANNUAL SUMMARY'!$V$9,BH6,'ANNUAL SUMMARY'!$FE$296)+SUMIFS('ANNUAL SUMMARY'!$GK$402,BW26,'ANNUAL SUMMARY'!$V$9,BH6,'ANNUAL SUMMARY'!$FE$354)+SUMIFS('ANNUAL SUMMARY'!$GK$460,BW26,'ANNUAL SUMMARY'!$V$9,BH6,'ANNUAL SUMMARY'!$FE$412)+SUMIFS('ANNUAL SUMMARY'!$GK$518,BW26,'ANNUAL SUMMARY'!$V$9,BH6,'ANNUAL SUMMARY'!$FE$470)+SUMIFS('ANNUAL SUMMARY'!$GK$576,BW26,'ANNUAL SUMMARY'!$V$9,BH6,'ANNUAL SUMMARY'!$FE$528)+SUMIFS('ANNUAL SUMMARY'!$GK$634,BW26,'ANNUAL SUMMARY'!$V$9,BH6,'ANNUAL SUMMARY'!$FE$586)+SUMIFS('ANNUAL SUMMARY'!$GK$692,BW26,'ANNUAL SUMMARY'!$V$9,BH6,'ANNUAL SUMMARY'!$FE$644)</f>
        <v>0</v>
      </c>
      <c r="CO26" s="728"/>
      <c r="CP26" s="728"/>
      <c r="CQ26" s="728">
        <f>SUMIFS('ANNUAL SUMMARY'!$AU$54,BW26,'ANNUAL SUMMARY'!$V$9,BH6,'ANNUAL SUMMARY'!$L$6)+SUMIFS('ANNUAL SUMMARY'!$AU$112,BW26,'ANNUAL SUMMARY'!$V$9,BH6,'ANNUAL SUMMARY'!$L$64)+SUMIFS('ANNUAL SUMMARY'!$AU$170,BW26,'ANNUAL SUMMARY'!$V$9,BH6,'ANNUAL SUMMARY'!$L$122)+SUMIFS('ANNUAL SUMMARY'!$AU$228,BW26,'ANNUAL SUMMARY'!$V$9,BH6,'ANNUAL SUMMARY'!$L$180)+SUMIFS('ANNUAL SUMMARY'!$AU$286,BW26,'ANNUAL SUMMARY'!$V$9,BH6,'ANNUAL SUMMARY'!$L$238)+SUMIFS('ANNUAL SUMMARY'!$AU$344,BW26,'ANNUAL SUMMARY'!$V$9,BH6,'ANNUAL SUMMARY'!$L$296)+SUMIFS('ANNUAL SUMMARY'!$AU$402,BW26,'ANNUAL SUMMARY'!$V$9,BH6,'ANNUAL SUMMARY'!$L$354)+SUMIFS('ANNUAL SUMMARY'!$AU$460,BW26,'ANNUAL SUMMARY'!$V$9,BH6,'ANNUAL SUMMARY'!$L$412)+SUMIFS('ANNUAL SUMMARY'!$AU$518,BW26,'ANNUAL SUMMARY'!$V$9,BH6,'ANNUAL SUMMARY'!$L$470)+SUMIFS('ANNUAL SUMMARY'!$AU$576,BW26,'ANNUAL SUMMARY'!$V$9,BH6,'ANNUAL SUMMARY'!$L$528)+SUMIFS('ANNUAL SUMMARY'!$AU$634,BW26,'ANNUAL SUMMARY'!$V$9,BH6,'ANNUAL SUMMARY'!$L$586)+SUMIFS('ANNUAL SUMMARY'!$AU$692,BW26,'ANNUAL SUMMARY'!$V$9,BH6,'ANNUAL SUMMARY'!$L$644)+SUMIFS('ANNUAL SUMMARY'!$CR$54,BW26,'ANNUAL SUMMARY'!$V$9,BH6,'ANNUAL SUMMARY'!$BI$6)+SUMIFS('ANNUAL SUMMARY'!$CR$112,BW26,'ANNUAL SUMMARY'!$V$9,BH6,'ANNUAL SUMMARY'!$BI$64)+SUMIFS('ANNUAL SUMMARY'!$CR$170,BW26,'ANNUAL SUMMARY'!$V$9,BH6,'ANNUAL SUMMARY'!$BI$122)+SUMIFS('ANNUAL SUMMARY'!$CR$228,BW26,'ANNUAL SUMMARY'!$V$9,BH6,'ANNUAL SUMMARY'!$BI$180)+SUMIFS('ANNUAL SUMMARY'!$CR$286,BW26,'ANNUAL SUMMARY'!$V$9,BH6,'ANNUAL SUMMARY'!$BI$238)+SUMIFS('ANNUAL SUMMARY'!$CR$344,BW26,'ANNUAL SUMMARY'!$V$9,BH6,'ANNUAL SUMMARY'!$BI$296)+SUMIFS('ANNUAL SUMMARY'!$CR$402,BW26,'ANNUAL SUMMARY'!$V$9,BH6,'ANNUAL SUMMARY'!$BI$354)+SUMIFS('ANNUAL SUMMARY'!$CR$460,BW26,'ANNUAL SUMMARY'!$V$9,BH6,'ANNUAL SUMMARY'!$BI$412)+SUMIFS('ANNUAL SUMMARY'!$CR$518,BW26,'ANNUAL SUMMARY'!$V$9,BH6,'ANNUAL SUMMARY'!$BI$470)+SUMIFS('ANNUAL SUMMARY'!$CR$576,BW26,'ANNUAL SUMMARY'!$V$9,BH6,'ANNUAL SUMMARY'!$BI$528)+SUMIFS('ANNUAL SUMMARY'!$CR$634,BW26,'ANNUAL SUMMARY'!$V$9,BH6,'ANNUAL SUMMARY'!$BI$586)+SUMIFS('ANNUAL SUMMARY'!$CR$692,BW26,'ANNUAL SUMMARY'!$V$9,BH6,'ANNUAL SUMMARY'!$BI$644)+SUMIFS('ANNUAL SUMMARY'!$EQ$54,BW26,'ANNUAL SUMMARY'!$V$9,BH6,'ANNUAL SUMMARY'!$DH$6)+SUMIFS('ANNUAL SUMMARY'!$EQ$112,BW26,'ANNUAL SUMMARY'!$V$9,BH6,'ANNUAL SUMMARY'!$DH$64)+SUMIFS('ANNUAL SUMMARY'!$EQ$170,BW26,'ANNUAL SUMMARY'!$V$9,BH6,'ANNUAL SUMMARY'!$DH$122)+SUMIFS('ANNUAL SUMMARY'!$EQ$228,BW26,'ANNUAL SUMMARY'!$V$9,BH6,'ANNUAL SUMMARY'!$DH$180)+SUMIFS('ANNUAL SUMMARY'!$EQ$286,BW26,'ANNUAL SUMMARY'!$V$9,BH6,'ANNUAL SUMMARY'!$DH$238)+SUMIFS('ANNUAL SUMMARY'!$EQ$344,BW26,'ANNUAL SUMMARY'!$V$9,BH6,'ANNUAL SUMMARY'!$DH$296)+SUMIFS('ANNUAL SUMMARY'!$EQ$402,BW26,'ANNUAL SUMMARY'!$V$9,BH6,'ANNUAL SUMMARY'!$DH$354)+SUMIFS('ANNUAL SUMMARY'!$EQ$460,BW26,'ANNUAL SUMMARY'!$V$9,BH6,'ANNUAL SUMMARY'!$DH$412)+SUMIFS('ANNUAL SUMMARY'!$EQ$518,BW26,'ANNUAL SUMMARY'!$V$9,BH6,'ANNUAL SUMMARY'!$DH$470)+SUMIFS('ANNUAL SUMMARY'!$EQ$576,BW26,'ANNUAL SUMMARY'!$V$9,BH6,'ANNUAL SUMMARY'!$DH$528)+SUMIFS('ANNUAL SUMMARY'!$EQ$634,BW26,'ANNUAL SUMMARY'!$V$9,BH6,'ANNUAL SUMMARY'!$DH$586)+SUMIFS('ANNUAL SUMMARY'!$EQ$692,BW26,'ANNUAL SUMMARY'!$V$9,BH6,'ANNUAL SUMMARY'!$DH$644)+SUMIFS('ANNUAL SUMMARY'!$GN$54,BW26,'ANNUAL SUMMARY'!$V$9,BH6,'ANNUAL SUMMARY'!$FE$6)+SUMIFS('ANNUAL SUMMARY'!$GN$112,BW26,'ANNUAL SUMMARY'!$V$9,BH6,'ANNUAL SUMMARY'!$FE$64)+SUMIFS('ANNUAL SUMMARY'!$GN$170,BW26,'ANNUAL SUMMARY'!$V$9,BH6,'ANNUAL SUMMARY'!$FE$122)+SUMIFS('ANNUAL SUMMARY'!$GN$228,BW26,'ANNUAL SUMMARY'!$V$9,BH6,'ANNUAL SUMMARY'!$FE$180)+SUMIFS('ANNUAL SUMMARY'!$GN$286,BW26,'ANNUAL SUMMARY'!$V$9,BH6,'ANNUAL SUMMARY'!$FE$238)+SUMIFS('ANNUAL SUMMARY'!$GN$344,BW26,'ANNUAL SUMMARY'!$V$9,BH6,'ANNUAL SUMMARY'!$FE$296)+SUMIFS('ANNUAL SUMMARY'!$GN$402,BW26,'ANNUAL SUMMARY'!$V$9,BH6,'ANNUAL SUMMARY'!$FE$354)+SUMIFS('ANNUAL SUMMARY'!$GN$460,BW26,'ANNUAL SUMMARY'!$V$9,BH6,'ANNUAL SUMMARY'!$FE$412)+SUMIFS('ANNUAL SUMMARY'!$GN$518,BW26,'ANNUAL SUMMARY'!$V$9,BH6,'ANNUAL SUMMARY'!$FE$470)+SUMIFS('ANNUAL SUMMARY'!$GN$576,BW26,'ANNUAL SUMMARY'!$V$9,BH6,'ANNUAL SUMMARY'!$FE$528)+SUMIFS('ANNUAL SUMMARY'!$GN$634,BW26,'ANNUAL SUMMARY'!$V$9,BH6,'ANNUAL SUMMARY'!$FE$586)+SUMIFS('ANNUAL SUMMARY'!$GN$692,BW26,'ANNUAL SUMMARY'!$V$9,BH6,'ANNUAL SUMMARY'!$FE$644)</f>
        <v>0</v>
      </c>
      <c r="CR26" s="728"/>
      <c r="CS26" s="728"/>
      <c r="CT26" s="1263"/>
      <c r="CU26" s="1250"/>
      <c r="CV26" s="154"/>
      <c r="CW26" s="798" t="str">
        <f>'ANNUAL SUMMARY'!$C$30</f>
        <v>SIC</v>
      </c>
      <c r="CX26" s="730"/>
      <c r="CY26" s="730"/>
      <c r="CZ26" s="730"/>
      <c r="DA26" s="792">
        <f>SUMIF('ANNUAL SUMMARY'!$FE$622,DF6,'ANNUAL SUMMARY'!$FA$646)+SUMIF('ANNUAL SUMMARY'!$DH$622,DF6,'ANNUAL SUMMARY'!$DD$646)+SUMIF('ANNUAL SUMMARY'!$BI$622,DF6,'ANNUAL SUMMARY'!$BE$646)+SUMIF('ANNUAL SUMMARY'!$L$622,DF6,'ANNUAL SUMMARY'!$H$646)+SUMIF('ANNUAL SUMMARY'!$FE$566,DF6,'ANNUAL SUMMARY'!$FA$590)+SUMIF('ANNUAL SUMMARY'!$DH$566,DF6,'ANNUAL SUMMARY'!$DD$590)+SUMIF('ANNUAL SUMMARY'!$BI$566,DF6,'ANNUAL SUMMARY'!$BE$590)+SUMIF('ANNUAL SUMMARY'!$L$566,DF6,'ANNUAL SUMMARY'!$H$590)+SUMIF('ANNUAL SUMMARY'!$FE$510,DF6,'ANNUAL SUMMARY'!$FA$534)+SUMIF('ANNUAL SUMMARY'!$DH$510,DF6,'ANNUAL SUMMARY'!$DD$534)+SUMIF('ANNUAL SUMMARY'!$BI$510,DF6,'ANNUAL SUMMARY'!$BE$534)+SUMIF('ANNUAL SUMMARY'!$L$510,DF6,'ANNUAL SUMMARY'!$H$534)+SUMIF('ANNUAL SUMMARY'!$FE$454,DF6,'ANNUAL SUMMARY'!$FA$478)+SUMIF('ANNUAL SUMMARY'!$DH$454,DF6,'ANNUAL SUMMARY'!$DD$478)+SUMIF('ANNUAL SUMMARY'!$BI$454,DF6,'ANNUAL SUMMARY'!$BE$478)+SUMIF('ANNUAL SUMMARY'!$L$454,DF6,'ANNUAL SUMMARY'!$H$478)+SUMIF('ANNUAL SUMMARY'!$FE$398,DF6,'ANNUAL SUMMARY'!$FA$422)+SUMIF('ANNUAL SUMMARY'!$DH$398,DF6,'ANNUAL SUMMARY'!$DD$422)+SUMIF('ANNUAL SUMMARY'!$BI$398,DF6,'ANNUAL SUMMARY'!$BE$422)+SUMIF('ANNUAL SUMMARY'!$L$398,DF6,'ANNUAL SUMMARY'!$H$422)+SUMIF('ANNUAL SUMMARY'!$FE$342,DF6,'ANNUAL SUMMARY'!$FA$366)+SUMIF('ANNUAL SUMMARY'!$DH$342,DF6,'ANNUAL SUMMARY'!$DD$366)+SUMIF('ANNUAL SUMMARY'!$BI$342,DF6,'ANNUAL SUMMARY'!$BE$366)+SUMIF('ANNUAL SUMMARY'!$L$342,DF6,'ANNUAL SUMMARY'!$H$366)+SUMIF('ANNUAL SUMMARY'!$FE$286,DF6,'ANNUAL SUMMARY'!$FA$310)+SUMIF('ANNUAL SUMMARY'!$DH$286,DF6,'ANNUAL SUMMARY'!$DD$310)+SUMIF('ANNUAL SUMMARY'!$BI$286,DF6,'ANNUAL SUMMARY'!$BE$310)+SUMIF('ANNUAL SUMMARY'!$L$286,DF6,'ANNUAL SUMMARY'!$H$310)+SUMIF('ANNUAL SUMMARY'!$FE$230,DF6,'ANNUAL SUMMARY'!$FA$254)+SUMIF('ANNUAL SUMMARY'!$DH$230,DF6,'ANNUAL SUMMARY'!$DD$254)+SUMIF('ANNUAL SUMMARY'!$BI$230,DF6,'ANNUAL SUMMARY'!$BE$254)+SUMIF('ANNUAL SUMMARY'!$L$230,DF6,'ANNUAL SUMMARY'!$H$254)+SUMIF('ANNUAL SUMMARY'!$FE$174,DF6,'ANNUAL SUMMARY'!$FA$198)+SUMIF('ANNUAL SUMMARY'!$DH$174,DF6,'ANNUAL SUMMARY'!$DD$198)+SUMIF('ANNUAL SUMMARY'!$BI$174,DF6,'ANNUAL SUMMARY'!$BE$198)+SUMIF('ANNUAL SUMMARY'!$L$174,DF6,'ANNUAL SUMMARY'!$H$198)+SUMIF('ANNUAL SUMMARY'!$FE$118,DF6,'ANNUAL SUMMARY'!$FA$142)+SUMIF('ANNUAL SUMMARY'!$DH$118,DF6,'ANNUAL SUMMARY'!$DD$142)+SUMIF('ANNUAL SUMMARY'!$BI$118,DF6,'ANNUAL SUMMARY'!$BE$142)+SUMIF('ANNUAL SUMMARY'!$L$118,DF6,'ANNUAL SUMMARY'!$H$142)+SUMIF('ANNUAL SUMMARY'!$FE$62,DF6,'ANNUAL SUMMARY'!$FA$86)+SUMIF('ANNUAL SUMMARY'!$DH$62,DF6,'ANNUAL SUMMARY'!$DD$86)+SUMIF('ANNUAL SUMMARY'!$BI$62,DF6,'ANNUAL SUMMARY'!$BE$86)+SUMIF('ANNUAL SUMMARY'!$L$62,DF6,'ANNUAL SUMMARY'!$H$86)+SUMIF('ANNUAL SUMMARY'!$FE$6,DF6,'ANNUAL SUMMARY'!$FA$30)+SUMIF('ANNUAL SUMMARY'!$DH$6,DF6,'ANNUAL SUMMARY'!$DD$30)+SUMIF('ANNUAL SUMMARY'!$BI$6,DF6,'ANNUAL SUMMARY'!$BE$30)+SUMIF('ANNUAL SUMMARY'!$L$6,DF6,'ANNUAL SUMMARY'!$H$30)+SUMIF('PREVIOUS LOGS'!$K$6,DF6,'PREVIOUS LOGS'!$F$26)+SUMIF('PREVIOUS LOGS'!$K$59,$K$6,'PREVIOUS LOGS'!$F$79)+SUMIF('PREVIOUS LOGS'!$K$112,DF6,'PREVIOUS LOGS'!$F$132)+SUMIF('PREVIOUS LOGS'!$K$165,DF6,'PREVIOUS LOGS'!$F$185)+SUMIF('PREVIOUS LOGS'!$K$218,DF6,'PREVIOUS LOGS'!$F$238)+SUMIF('PREVIOUS LOGS'!$K$271,DF6,'PREVIOUS LOGS'!$F$291)+SUMIF('PREVIOUS LOGS'!$K$324,DF6,'PREVIOUS LOGS'!$F$344)+SUMIF('PREVIOUS LOGS'!$BH$6,DF6,'PREVIOUS LOGS'!$BD$26)+SUMIF('PREVIOUS LOGS'!$BH$59,$K$6,'PREVIOUS LOGS'!$BD$79)+SUMIF('PREVIOUS LOGS'!$BH$112,DF6,'PREVIOUS LOGS'!$BD$132)+SUMIF('PREVIOUS LOGS'!$BH$165,DF6,'PREVIOUS LOGS'!$BD$185)+SUMIF('PREVIOUS LOGS'!$BH$218,DF6,'PREVIOUS LOGS'!$BD$238)+SUMIF('PREVIOUS LOGS'!$BH$271,DF6,'PREVIOUS LOGS'!$BD$291)+SUMIF('PREVIOUS LOGS'!$BH$324,DF6,'PREVIOUS LOGS'!$BD$344)+SUMIF('PREVIOUS LOGS'!$DF$6,DF6,'PREVIOUS LOGS'!$DB$26)+SUMIF('PREVIOUS LOGS'!$DF$59,$K$6,'PREVIOUS LOGS'!$DB$79)+SUMIF('PREVIOUS LOGS'!$DF$112,DF6,'PREVIOUS LOGS'!$DB$132)+SUMIF('PREVIOUS LOGS'!$DF$165,DF6,'PREVIOUS LOGS'!$DB$185)+SUMIF('PREVIOUS LOGS'!$DF$218,DF6,'PREVIOUS LOGS'!$DB$238)+SUMIF('PREVIOUS LOGS'!$DF$271,DF6,'PREVIOUS LOGS'!$DB$291)+SUMIF('PREVIOUS LOGS'!$DF$324,DF6,'PREVIOUS LOGS'!$DB$344)+SUMIF('PREVIOUS LOGS'!$FC$6,DF6,'PREVIOUS LOGS'!$EY$26)+SUMIF('PREVIOUS LOGS'!$FC$59,$K$6,'PREVIOUS LOGS'!$EY$79)+SUMIF('PREVIOUS LOGS'!$FC$112,DF6,'PREVIOUS LOGS'!$EY$132)+SUMIF('PREVIOUS LOGS'!$FC$165,DF6,'PREVIOUS LOGS'!$EY$185)+SUMIF('PREVIOUS LOGS'!$FC$218,DF6,'PREVIOUS LOGS'!$EY$238)+SUMIF('PREVIOUS LOGS'!$FC$271,DF6,'PREVIOUS LOGS'!$EY$291)+SUMIF('PREVIOUS LOGS'!$FC$324,DF6,'PREVIOUS LOGS'!$EY$344)</f>
        <v>0</v>
      </c>
      <c r="DB26" s="793"/>
      <c r="DC26" s="793"/>
      <c r="DD26" s="793"/>
      <c r="DE26" s="793"/>
      <c r="DF26" s="793"/>
      <c r="DG26" s="794"/>
      <c r="DH26" s="643"/>
      <c r="DI26" s="729" t="str">
        <f>'ANNUAL SUMMARY'!$O$30</f>
        <v>NIGHT</v>
      </c>
      <c r="DJ26" s="730"/>
      <c r="DK26" s="730"/>
      <c r="DL26" s="730"/>
      <c r="DM26" s="731"/>
      <c r="DN26" s="735">
        <f>SUMIF('ANNUAL SUMMARY'!$FE$622,DF6,'ANNUAL SUMMARY'!$FM$646)+SUMIF('ANNUAL SUMMARY'!$DH$622,DF6,'ANNUAL SUMMARY'!$DP$646)+SUMIF('ANNUAL SUMMARY'!$BI$622,DF6,'ANNUAL SUMMARY'!$BQ$646)+SUMIF('ANNUAL SUMMARY'!$L$622,DF6,'ANNUAL SUMMARY'!$T$646)+SUMIF('ANNUAL SUMMARY'!$FE$566,DF6,'ANNUAL SUMMARY'!$FM$590)+SUMIF('ANNUAL SUMMARY'!$DH$566,DF6,'ANNUAL SUMMARY'!$DP$590)+SUMIF('ANNUAL SUMMARY'!$BI$566,DF6,'ANNUAL SUMMARY'!$BQ$590)+SUMIF('ANNUAL SUMMARY'!$L$566,DF6,'ANNUAL SUMMARY'!$T$590)+SUMIF('ANNUAL SUMMARY'!$FE$510,DF6,'ANNUAL SUMMARY'!$FM$534)+SUMIF('ANNUAL SUMMARY'!$DH$510,DF6,'ANNUAL SUMMARY'!$DP$534)+SUMIF('ANNUAL SUMMARY'!$BI$510,DF6,'ANNUAL SUMMARY'!$BQ$534)+SUMIF('ANNUAL SUMMARY'!$L$510,DF6,'ANNUAL SUMMARY'!$T$534)+SUMIF('ANNUAL SUMMARY'!$FE$454,DF6,'ANNUAL SUMMARY'!$FM$478)+SUMIF('ANNUAL SUMMARY'!$DH$454,DF6,'ANNUAL SUMMARY'!$DP$478)+SUMIF('ANNUAL SUMMARY'!$BI$454,DF6,'ANNUAL SUMMARY'!$BQ$478)+SUMIF('ANNUAL SUMMARY'!$L$454,DF6,'ANNUAL SUMMARY'!$T$478)+SUMIF('ANNUAL SUMMARY'!$FE$398,DF6,'ANNUAL SUMMARY'!$FM$422)+SUMIF('ANNUAL SUMMARY'!$DH$398,DF6,'ANNUAL SUMMARY'!$DP$422)+SUMIF('ANNUAL SUMMARY'!$BI$398,DF6,'ANNUAL SUMMARY'!$BQ$422)+SUMIF('ANNUAL SUMMARY'!$L$398,DF6,'ANNUAL SUMMARY'!$T$422)+SUMIF('ANNUAL SUMMARY'!$FE$342,DF6,'ANNUAL SUMMARY'!$FM$366)+SUMIF('ANNUAL SUMMARY'!$DH$342,DF6,'ANNUAL SUMMARY'!$DP$366)+SUMIF('ANNUAL SUMMARY'!$BI$342,DF6,'ANNUAL SUMMARY'!$BQ$366)+SUMIF('ANNUAL SUMMARY'!$L$342,DF6,'ANNUAL SUMMARY'!$T$366)+SUMIF('ANNUAL SUMMARY'!$FE$286,DF6,'ANNUAL SUMMARY'!$FM$310)+SUMIF('ANNUAL SUMMARY'!$DH$286,DF6,'ANNUAL SUMMARY'!$DP$310)+SUMIF('ANNUAL SUMMARY'!$BI$286,DF6,'ANNUAL SUMMARY'!$BQ$310)+SUMIF('ANNUAL SUMMARY'!$L$286,DF6,'ANNUAL SUMMARY'!$T$310)+SUMIF('ANNUAL SUMMARY'!$FE$230,DF6,'ANNUAL SUMMARY'!$FM$254)+SUMIF('ANNUAL SUMMARY'!$DH$230,DF6,'ANNUAL SUMMARY'!$DP$254)+SUMIF('ANNUAL SUMMARY'!$BI$230,DF6,'ANNUAL SUMMARY'!$BQ$254)+SUMIF('ANNUAL SUMMARY'!$L$230,DF6,'ANNUAL SUMMARY'!$T$254)+SUMIF('ANNUAL SUMMARY'!$FE$174,DF6,'ANNUAL SUMMARY'!$FM$198)+SUMIF('ANNUAL SUMMARY'!$DH$174,DF6,'ANNUAL SUMMARY'!$DP$198)+SUMIF('ANNUAL SUMMARY'!$BI$174,DF6,'ANNUAL SUMMARY'!$BQ$198)+SUMIF('ANNUAL SUMMARY'!$L$174,DF6,'ANNUAL SUMMARY'!$T$198)+SUMIF('ANNUAL SUMMARY'!$FE$118,DF6,'ANNUAL SUMMARY'!$FM$142)+SUMIF('ANNUAL SUMMARY'!$DH$118,DF6,'ANNUAL SUMMARY'!$DP$142)+SUMIF('ANNUAL SUMMARY'!$BI$118,DF6,'ANNUAL SUMMARY'!$BQ$142)+SUMIF('ANNUAL SUMMARY'!$L$118,DF6,'ANNUAL SUMMARY'!$T$142)+SUMIF('ANNUAL SUMMARY'!$FE$62,DF6,'ANNUAL SUMMARY'!$FM$86)+SUMIF('ANNUAL SUMMARY'!$DH$62,DF6,'ANNUAL SUMMARY'!$DP$86)+SUMIF('ANNUAL SUMMARY'!$BI$62,DF6,'ANNUAL SUMMARY'!$BQ$86)+SUMIF('ANNUAL SUMMARY'!$L$62,DF6,'ANNUAL SUMMARY'!$T$86)+SUMIF('ANNUAL SUMMARY'!$FE$6,DF6,'ANNUAL SUMMARY'!$FM$30)+SUMIF('ANNUAL SUMMARY'!$DH$6,DF6,'ANNUAL SUMMARY'!$DP$30)+SUMIF('ANNUAL SUMMARY'!$BI$6,DF6,'ANNUAL SUMMARY'!$BQ$30)+SUMIF('ANNUAL SUMMARY'!$L$6,DF6,'ANNUAL SUMMARY'!$T$30)+SUMIF('PREVIOUS LOGS'!$K$6,DF6,'PREVIOUS LOGS'!$S$26)+SUMIF('PREVIOUS LOGS'!$K$59,$K$6,'PREVIOUS LOGS'!$S$79)+SUMIF('PREVIOUS LOGS'!$K$112,DF6,'PREVIOUS LOGS'!$S$132)+SUMIF('PREVIOUS LOGS'!$K$165,DF6,'PREVIOUS LOGS'!$S$185)+SUMIF('PREVIOUS LOGS'!$K$218,DF6,'PREVIOUS LOGS'!$S$238)+SUMIF('PREVIOUS LOGS'!$K$271,DF6,'PREVIOUS LOGS'!$S$291)+SUMIF('PREVIOUS LOGS'!$K$324,DF6,'PREVIOUS LOGS'!$S$344)+SUMIF('PREVIOUS LOGS'!$BH$6,DF6,'PREVIOUS LOGS'!$BP$26)+SUMIF('PREVIOUS LOGS'!$BH$59,$K$6,'PREVIOUS LOGS'!$BP$79)+SUMIF('PREVIOUS LOGS'!$BH$112,DF6,'PREVIOUS LOGS'!$BP$132)+SUMIF('PREVIOUS LOGS'!$BH$165,DF6,'PREVIOUS LOGS'!$BP$185)+SUMIF('PREVIOUS LOGS'!$BH$218,DF6,'PREVIOUS LOGS'!$BP$238)+SUMIF('PREVIOUS LOGS'!$BH$271,DF6,'PREVIOUS LOGS'!$BP$291)+SUMIF('PREVIOUS LOGS'!$BH$324,DF6,'PREVIOUS LOGS'!$BP$344)+SUMIF('PREVIOUS LOGS'!$DF$6,DF6,'PREVIOUS LOGS'!$DN$26)+SUMIF('PREVIOUS LOGS'!$DF$59,$K$6,'PREVIOUS LOGS'!$DN$79)+SUMIF('PREVIOUS LOGS'!$DF$112,DF6,'PREVIOUS LOGS'!$DN$132)+SUMIF('PREVIOUS LOGS'!$DF$165,DF6,'PREVIOUS LOGS'!$DN$185)+SUMIF('PREVIOUS LOGS'!$DF$218,DF6,'PREVIOUS LOGS'!$DN$238)+SUMIF('PREVIOUS LOGS'!$DF$271,DF6,'PREVIOUS LOGS'!$DN$291)+SUMIF('PREVIOUS LOGS'!$DF$324,DF6,'PREVIOUS LOGS'!$DN$344)+SUMIF('PREVIOUS LOGS'!$FC$6,DF6,'PREVIOUS LOGS'!$FK$26)+SUMIF('PREVIOUS LOGS'!$FC$59,$K$6,'PREVIOUS LOGS'!$FK$79)+SUMIF('PREVIOUS LOGS'!$FC$112,DF6,'PREVIOUS LOGS'!$FK$132)+SUMIF('PREVIOUS LOGS'!$FC$165,DF6,'PREVIOUS LOGS'!$FK$185)+SUMIF('PREVIOUS LOGS'!$FC$218,DF6,'PREVIOUS LOGS'!$FK$238)+SUMIF('PREVIOUS LOGS'!$FC$271,DF6,'PREVIOUS LOGS'!$FK$291)+SUMIF('PREVIOUS LOGS'!$FC$324,DF6,'PREVIOUS LOGS'!$FK$344)</f>
        <v>0</v>
      </c>
      <c r="DO26" s="736"/>
      <c r="DP26" s="736"/>
      <c r="DQ26" s="736"/>
      <c r="DR26" s="736"/>
      <c r="DS26" s="737"/>
      <c r="DT26" s="15"/>
      <c r="DU26" s="812">
        <f>IF(DU12=0," ",DU12+7)</f>
        <v>2029</v>
      </c>
      <c r="DV26" s="813"/>
      <c r="DW26" s="813"/>
      <c r="DX26" s="813"/>
      <c r="DY26" s="813"/>
      <c r="DZ26" s="1118">
        <f>SUMIFS('ANNUAL SUMMARY'!$AF$54,DU26,'ANNUAL SUMMARY'!$V$9,DF6,'ANNUAL SUMMARY'!$L$6)+SUMIFS('ANNUAL SUMMARY'!$AF$112,DU26,'ANNUAL SUMMARY'!$V$9,DF6,'ANNUAL SUMMARY'!$L$64)+SUMIFS('ANNUAL SUMMARY'!$AF$170,DU26,'ANNUAL SUMMARY'!$V$9,DF6,'ANNUAL SUMMARY'!$L$122)+SUMIFS('ANNUAL SUMMARY'!$AF$228,DU26,'ANNUAL SUMMARY'!$V$9,DF6,'ANNUAL SUMMARY'!$L$180)+SUMIFS('ANNUAL SUMMARY'!$AF$286,DU26,'ANNUAL SUMMARY'!$V$9,DF6,'ANNUAL SUMMARY'!$L$238)+SUMIFS('ANNUAL SUMMARY'!$AF$344,DU26,'ANNUAL SUMMARY'!$V$9,DF6,'ANNUAL SUMMARY'!$L$296)+SUMIFS('ANNUAL SUMMARY'!$AF$402,DU26,'ANNUAL SUMMARY'!$V$9,DF6,'ANNUAL SUMMARY'!$L$354)+SUMIFS('ANNUAL SUMMARY'!$AF$460,DU26,'ANNUAL SUMMARY'!$V$9,DF6,'ANNUAL SUMMARY'!$L$412)+SUMIFS('ANNUAL SUMMARY'!$AF$518,DU26,'ANNUAL SUMMARY'!$V$9,DF6,'ANNUAL SUMMARY'!$L$470)+SUMIFS('ANNUAL SUMMARY'!$AF$576,DU26,'ANNUAL SUMMARY'!$V$9,DF6,'ANNUAL SUMMARY'!$L$528)+SUMIFS('ANNUAL SUMMARY'!$AF$634,DU26,'ANNUAL SUMMARY'!$V$9,DF6,'ANNUAL SUMMARY'!$L$586)+SUMIFS('ANNUAL SUMMARY'!$AF$692,DU26,'ANNUAL SUMMARY'!$V$9,DF6,'ANNUAL SUMMARY'!$L$644)+SUMIFS('ANNUAL SUMMARY'!$CC$54,DU26,'ANNUAL SUMMARY'!$V$9,DF6,'ANNUAL SUMMARY'!$BI$6)+SUMIFS('ANNUAL SUMMARY'!$CC$112,DU26,'ANNUAL SUMMARY'!$V$9,DF6,'ANNUAL SUMMARY'!$BI$64)+SUMIFS('ANNUAL SUMMARY'!$CC$170,DU26,'ANNUAL SUMMARY'!$V$9,DF6,'ANNUAL SUMMARY'!$BI$122)+SUMIFS('ANNUAL SUMMARY'!$CC$228,DU26,'ANNUAL SUMMARY'!$V$9,DF6,'ANNUAL SUMMARY'!$BI$180)+SUMIFS('ANNUAL SUMMARY'!$CC$286,DU26,'ANNUAL SUMMARY'!$V$9,DF6,'ANNUAL SUMMARY'!$BI$238)+SUMIFS('ANNUAL SUMMARY'!$CC$344,DU26,'ANNUAL SUMMARY'!$V$9,DF6,'ANNUAL SUMMARY'!$BI$296)+SUMIFS('ANNUAL SUMMARY'!$CC$402,DU26,'ANNUAL SUMMARY'!$V$9,DF6,'ANNUAL SUMMARY'!$BI$354)+SUMIFS('ANNUAL SUMMARY'!$CC$460,DU26,'ANNUAL SUMMARY'!$V$9,DF6,'ANNUAL SUMMARY'!$BI$412)+SUMIFS('ANNUAL SUMMARY'!$CC$518,DU26,'ANNUAL SUMMARY'!$V$9,DF6,'ANNUAL SUMMARY'!$BI$470)+SUMIFS('ANNUAL SUMMARY'!$CC$576,DU26,'ANNUAL SUMMARY'!$V$9,DF6,'ANNUAL SUMMARY'!$BI$528)+SUMIFS('ANNUAL SUMMARY'!$CC$634,DU26,'ANNUAL SUMMARY'!$V$9,DF6,'ANNUAL SUMMARY'!$BI$586)+SUMIFS('ANNUAL SUMMARY'!$CC$692,DU26,'ANNUAL SUMMARY'!$V$9,DF6,'ANNUAL SUMMARY'!$BI$644)+SUMIFS('ANNUAL SUMMARY'!$EB$54,DU26,'ANNUAL SUMMARY'!$V$9,DF6,'ANNUAL SUMMARY'!$DH$6)+SUMIFS('ANNUAL SUMMARY'!$EB$112,DU26,'ANNUAL SUMMARY'!$V$9,DF6,'ANNUAL SUMMARY'!$DH$64)+SUMIFS('ANNUAL SUMMARY'!$EB$170,DU26,'ANNUAL SUMMARY'!$V$9,DF6,'ANNUAL SUMMARY'!$DH$122)+SUMIFS('ANNUAL SUMMARY'!$EB$228,DU26,'ANNUAL SUMMARY'!$V$9,DF6,'ANNUAL SUMMARY'!$DH$180)+SUMIFS('ANNUAL SUMMARY'!$EB$286,DU26,'ANNUAL SUMMARY'!$V$9,DF6,'ANNUAL SUMMARY'!$DH$238)+SUMIFS('ANNUAL SUMMARY'!$EB$344,DU26,'ANNUAL SUMMARY'!$V$9,DF6,'ANNUAL SUMMARY'!$DH$296)+SUMIFS('ANNUAL SUMMARY'!$EB$402,DU26,'ANNUAL SUMMARY'!$V$9,DF6,'ANNUAL SUMMARY'!$DH$354)+SUMIFS('ANNUAL SUMMARY'!$EB$460,DU26,'ANNUAL SUMMARY'!$V$9,DF6,'ANNUAL SUMMARY'!$DH$412)+SUMIFS('ANNUAL SUMMARY'!$EB$518,DU26,'ANNUAL SUMMARY'!$V$9,DF6,'ANNUAL SUMMARY'!$DH$470)+SUMIFS('ANNUAL SUMMARY'!$EB$576,DU26,'ANNUAL SUMMARY'!$V$9,DF6,'ANNUAL SUMMARY'!$DH$528)+SUMIFS('ANNUAL SUMMARY'!$EB$634,DU26,'ANNUAL SUMMARY'!$V$9,DF6,'ANNUAL SUMMARY'!$DH$586)+SUMIFS('ANNUAL SUMMARY'!$EB$692,DU26,'ANNUAL SUMMARY'!$V$9,DF6,'ANNUAL SUMMARY'!$DH$644)+SUMIFS('ANNUAL SUMMARY'!$FY$54,DU26,'ANNUAL SUMMARY'!$V$9,DF6,'ANNUAL SUMMARY'!$FE$6)+SUMIFS('ANNUAL SUMMARY'!$FY$112,DU26,'ANNUAL SUMMARY'!$V$9,DF6,'ANNUAL SUMMARY'!$FE$64)+SUMIFS('ANNUAL SUMMARY'!$FY$170,DU26,'ANNUAL SUMMARY'!$V$9,DF6,'ANNUAL SUMMARY'!$FE$122)+SUMIFS('ANNUAL SUMMARY'!$FY$228,DU26,'ANNUAL SUMMARY'!$V$9,DF6,'ANNUAL SUMMARY'!$FE$180)+SUMIFS('ANNUAL SUMMARY'!$FY$286,DU26,'ANNUAL SUMMARY'!$V$9,DF6,'ANNUAL SUMMARY'!$FE$238)+SUMIFS('ANNUAL SUMMARY'!$FY$344,DU26,'ANNUAL SUMMARY'!$V$9,DF6,'ANNUAL SUMMARY'!$FE$296)+SUMIFS('ANNUAL SUMMARY'!$FY$402,DU26,'ANNUAL SUMMARY'!$V$9,DF6,'ANNUAL SUMMARY'!$FE$354)+SUMIFS('ANNUAL SUMMARY'!$FY$460,DU26,'ANNUAL SUMMARY'!$V$9,DF6,'ANNUAL SUMMARY'!$FE$412)+SUMIFS('ANNUAL SUMMARY'!$FY$518,DU26,'ANNUAL SUMMARY'!$V$9,DF6,'ANNUAL SUMMARY'!$FE$470)+SUMIFS('ANNUAL SUMMARY'!$FY$576,DU26,'ANNUAL SUMMARY'!$V$9,DF6,'ANNUAL SUMMARY'!$FE$528)+SUMIFS('ANNUAL SUMMARY'!$FY$634,DU26,'ANNUAL SUMMARY'!$V$9,DF6,'ANNUAL SUMMARY'!$FE$586)+SUMIFS('ANNUAL SUMMARY'!$FY$692,DU26,'ANNUAL SUMMARY'!$V$9,DF6,'ANNUAL SUMMARY'!$FE$644)</f>
        <v>0</v>
      </c>
      <c r="EA26" s="727"/>
      <c r="EB26" s="727"/>
      <c r="EC26" s="727"/>
      <c r="ED26" s="727">
        <f>SUMIFS('ANNUAL SUMMARY'!$AJ$54,DU26,'ANNUAL SUMMARY'!$V$9,DF6,'ANNUAL SUMMARY'!$L$6)+SUMIFS('ANNUAL SUMMARY'!$AJ$112,DU26,'ANNUAL SUMMARY'!$V$9,DF6,'ANNUAL SUMMARY'!$L$64)+SUMIFS('ANNUAL SUMMARY'!$AJ$170,DU26,'ANNUAL SUMMARY'!$V$9,DF6,'ANNUAL SUMMARY'!$L$122)+SUMIFS('ANNUAL SUMMARY'!$AJ$228,DU26,'ANNUAL SUMMARY'!$V$9,DF6,'ANNUAL SUMMARY'!$L$180)+SUMIFS('ANNUAL SUMMARY'!$AJ$286,DU26,'ANNUAL SUMMARY'!$V$9,DF6,'ANNUAL SUMMARY'!$L$238)+SUMIFS('ANNUAL SUMMARY'!$AJ$344,DU26,'ANNUAL SUMMARY'!$V$9,DF6,'ANNUAL SUMMARY'!$L$296)+SUMIFS('ANNUAL SUMMARY'!$AJ$402,DU26,'ANNUAL SUMMARY'!$V$9,DF6,'ANNUAL SUMMARY'!$L$354)+SUMIFS('ANNUAL SUMMARY'!$AJ$460,DU26,'ANNUAL SUMMARY'!$V$9,DF6,'ANNUAL SUMMARY'!$L$412)+SUMIFS('ANNUAL SUMMARY'!$AJ$518,DU26,'ANNUAL SUMMARY'!$V$9,DF6,'ANNUAL SUMMARY'!$L$470)+SUMIFS('ANNUAL SUMMARY'!$AJ$576,DU26,'ANNUAL SUMMARY'!$V$9,DF6,'ANNUAL SUMMARY'!$L$528)+SUMIFS('ANNUAL SUMMARY'!$AJ$634,DU26,'ANNUAL SUMMARY'!$V$9,DF6,'ANNUAL SUMMARY'!$L$586)+SUMIFS('ANNUAL SUMMARY'!$AJ$692,DU26,'ANNUAL SUMMARY'!$V$9,DF6,'ANNUAL SUMMARY'!$L$644)+SUMIFS('ANNUAL SUMMARY'!$CG$54,DU26,'ANNUAL SUMMARY'!$V$9,DF6,'ANNUAL SUMMARY'!$BI$6)+SUMIFS('ANNUAL SUMMARY'!$CG$112,DU26,'ANNUAL SUMMARY'!$V$9,DF6,'ANNUAL SUMMARY'!$BI$64)+SUMIFS('ANNUAL SUMMARY'!$CG$170,DU26,'ANNUAL SUMMARY'!$V$9,DF6,'ANNUAL SUMMARY'!$BI$122)+SUMIFS('ANNUAL SUMMARY'!$CG$228,DU26,'ANNUAL SUMMARY'!$V$9,DF6,'ANNUAL SUMMARY'!$BI$180)+SUMIFS('ANNUAL SUMMARY'!$CG$286,DU26,'ANNUAL SUMMARY'!$V$9,DF6,'ANNUAL SUMMARY'!$BI$238)+SUMIFS('ANNUAL SUMMARY'!$CG$344,DU26,'ANNUAL SUMMARY'!$V$9,DF6,'ANNUAL SUMMARY'!$BI$296)+SUMIFS('ANNUAL SUMMARY'!$CG$402,DU26,'ANNUAL SUMMARY'!$V$9,DF6,'ANNUAL SUMMARY'!$BI$354)+SUMIFS('ANNUAL SUMMARY'!$CG$460,DU26,'ANNUAL SUMMARY'!$V$9,DF6,'ANNUAL SUMMARY'!$BI$412)+SUMIFS('ANNUAL SUMMARY'!$CG$518,DU26,'ANNUAL SUMMARY'!$V$9,DF6,'ANNUAL SUMMARY'!$BI$470)+SUMIFS('ANNUAL SUMMARY'!$CG$576,DU26,'ANNUAL SUMMARY'!$V$9,DF6,'ANNUAL SUMMARY'!$BI$528)+SUMIFS('ANNUAL SUMMARY'!$CG$634,DU26,'ANNUAL SUMMARY'!$V$9,DF6,'ANNUAL SUMMARY'!$BI$586)+SUMIFS('ANNUAL SUMMARY'!$CG$692,DU26,'ANNUAL SUMMARY'!$V$9,DF6,'ANNUAL SUMMARY'!$BI$644)+SUMIFS('ANNUAL SUMMARY'!$EF$54,DU26,'ANNUAL SUMMARY'!$V$9,DF6,'ANNUAL SUMMARY'!$DH$6)+SUMIFS('ANNUAL SUMMARY'!$EF$112,DU26,'ANNUAL SUMMARY'!$V$9,DF6,'ANNUAL SUMMARY'!$DH$64)+SUMIFS('ANNUAL SUMMARY'!$EF$170,DU26,'ANNUAL SUMMARY'!$V$9,DF6,'ANNUAL SUMMARY'!$DH$122)+SUMIFS('ANNUAL SUMMARY'!$EF$228,DU26,'ANNUAL SUMMARY'!$V$9,DF6,'ANNUAL SUMMARY'!$DH$180)+SUMIFS('ANNUAL SUMMARY'!$EF$286,DU26,'ANNUAL SUMMARY'!$V$9,DF6,'ANNUAL SUMMARY'!$DH$238)+SUMIFS('ANNUAL SUMMARY'!$EF$344,DU26,'ANNUAL SUMMARY'!$V$9,DF6,'ANNUAL SUMMARY'!$DH$296)+SUMIFS('ANNUAL SUMMARY'!$EF$402,DU26,'ANNUAL SUMMARY'!$V$9,DF6,'ANNUAL SUMMARY'!$DH$354)+SUMIFS('ANNUAL SUMMARY'!$EF$460,DU26,'ANNUAL SUMMARY'!$V$9,DF6,'ANNUAL SUMMARY'!$DH$412)+SUMIFS('ANNUAL SUMMARY'!$EF$518,DU26,'ANNUAL SUMMARY'!$V$9,DF6,'ANNUAL SUMMARY'!$DH$470)+SUMIFS('ANNUAL SUMMARY'!$EF$576,DU26,'ANNUAL SUMMARY'!$V$9,DF6,'ANNUAL SUMMARY'!$DH$528)+SUMIFS('ANNUAL SUMMARY'!$EF$634,DU26,'ANNUAL SUMMARY'!$V$9,DF6,'ANNUAL SUMMARY'!$DH$586)+SUMIFS('ANNUAL SUMMARY'!$EF$692,DU26,'ANNUAL SUMMARY'!$V$9,DF6,'ANNUAL SUMMARY'!$DH$644)+SUMIFS('ANNUAL SUMMARY'!$GC$54,DU26,'ANNUAL SUMMARY'!$V$9,DF6,'ANNUAL SUMMARY'!$FE$6)+SUMIFS('ANNUAL SUMMARY'!$GC$112,DU26,'ANNUAL SUMMARY'!$V$9,DF6,'ANNUAL SUMMARY'!$FE$64)+SUMIFS('ANNUAL SUMMARY'!$GC$170,DU26,'ANNUAL SUMMARY'!$V$9,DF6,'ANNUAL SUMMARY'!$FE$122)+SUMIFS('ANNUAL SUMMARY'!$GC$228,DU26,'ANNUAL SUMMARY'!$V$9,DF6,'ANNUAL SUMMARY'!$FE$180)+SUMIFS('ANNUAL SUMMARY'!$GC$286,DU26,'ANNUAL SUMMARY'!$V$9,DF6,'ANNUAL SUMMARY'!$FE$238)+SUMIFS('ANNUAL SUMMARY'!$GC$344,DU26,'ANNUAL SUMMARY'!$V$9,DF6,'ANNUAL SUMMARY'!$FE$296)+SUMIFS('ANNUAL SUMMARY'!$GC$402,DU26,'ANNUAL SUMMARY'!$V$9,DF6,'ANNUAL SUMMARY'!$FE$354)+SUMIFS('ANNUAL SUMMARY'!$GC$460,DU26,'ANNUAL SUMMARY'!$V$9,DF6,'ANNUAL SUMMARY'!$FE$412)+SUMIFS('ANNUAL SUMMARY'!$GC$518,DU26,'ANNUAL SUMMARY'!$V$9,DF6,'ANNUAL SUMMARY'!$FE$470)+SUMIFS('ANNUAL SUMMARY'!$GC$576,DU26,'ANNUAL SUMMARY'!$V$9,DF6,'ANNUAL SUMMARY'!$FE$528)+SUMIFS('ANNUAL SUMMARY'!$GC$634,DU26,'ANNUAL SUMMARY'!$V$9,DF6,'ANNUAL SUMMARY'!$FE$586)+SUMIFS('ANNUAL SUMMARY'!$GC$692,DU26,'ANNUAL SUMMARY'!$V$9,DF6,'ANNUAL SUMMARY'!$FE$644)</f>
        <v>0</v>
      </c>
      <c r="EE26" s="727"/>
      <c r="EF26" s="727"/>
      <c r="EG26" s="727"/>
      <c r="EH26" s="727">
        <f>SUMIFS('ANNUAL SUMMARY'!$AN$54,DU26,'ANNUAL SUMMARY'!$V$9,DF6,'ANNUAL SUMMARY'!$L$6)+SUMIFS('ANNUAL SUMMARY'!$AN$112,DU26,'ANNUAL SUMMARY'!$V$9,DF6,'ANNUAL SUMMARY'!$L$64)+SUMIFS('ANNUAL SUMMARY'!$AN$170,DU26,'ANNUAL SUMMARY'!$V$9,DF6,'ANNUAL SUMMARY'!$L$122)+SUMIFS('ANNUAL SUMMARY'!$AN$228,DU26,'ANNUAL SUMMARY'!$V$9,DF6,'ANNUAL SUMMARY'!$L$180)+SUMIFS('ANNUAL SUMMARY'!$AN$286,DU26,'ANNUAL SUMMARY'!$V$9,DF6,'ANNUAL SUMMARY'!$L$238)+SUMIFS('ANNUAL SUMMARY'!$AN$344,DU26,'ANNUAL SUMMARY'!$V$9,DF6,'ANNUAL SUMMARY'!$L$296)+SUMIFS('ANNUAL SUMMARY'!$AN$402,DU26,'ANNUAL SUMMARY'!$V$9,DF6,'ANNUAL SUMMARY'!$L$354)+SUMIFS('ANNUAL SUMMARY'!$AN$460,DU26,'ANNUAL SUMMARY'!$V$9,DF6,'ANNUAL SUMMARY'!$L$412)+SUMIFS('ANNUAL SUMMARY'!$AN$518,DU26,'ANNUAL SUMMARY'!$V$9,DF6,'ANNUAL SUMMARY'!$L$470)+SUMIFS('ANNUAL SUMMARY'!$AN$576,DU26,'ANNUAL SUMMARY'!$V$9,DF6,'ANNUAL SUMMARY'!$L$528)+SUMIFS('ANNUAL SUMMARY'!$AN$634,DU26,'ANNUAL SUMMARY'!$V$9,DF6,'ANNUAL SUMMARY'!$L$586)+SUMIFS('ANNUAL SUMMARY'!$AN$692,DU26,'ANNUAL SUMMARY'!$V$9,DF6,'ANNUAL SUMMARY'!$L$644)+SUMIFS('ANNUAL SUMMARY'!$CK$54,DU26,'ANNUAL SUMMARY'!$V$9,DF6,'ANNUAL SUMMARY'!$BI$6)+SUMIFS('ANNUAL SUMMARY'!$CK$112,DU26,'ANNUAL SUMMARY'!$V$9,DF6,'ANNUAL SUMMARY'!$BI$64)+SUMIFS('ANNUAL SUMMARY'!$CK$170,DU26,'ANNUAL SUMMARY'!$V$9,DF6,'ANNUAL SUMMARY'!$BI$122)+SUMIFS('ANNUAL SUMMARY'!$CK$228,DU26,'ANNUAL SUMMARY'!$V$9,DF6,'ANNUAL SUMMARY'!$BI$180)+SUMIFS('ANNUAL SUMMARY'!$CK$286,DU26,'ANNUAL SUMMARY'!$V$9,DF6,'ANNUAL SUMMARY'!$BI$238)+SUMIFS('ANNUAL SUMMARY'!$CK$344,DU26,'ANNUAL SUMMARY'!$V$9,DF6,'ANNUAL SUMMARY'!$BI$296)+SUMIFS('ANNUAL SUMMARY'!$CK$402,DU26,'ANNUAL SUMMARY'!$V$9,DF6,'ANNUAL SUMMARY'!$BI$354)+SUMIFS('ANNUAL SUMMARY'!$CK$460,DU26,'ANNUAL SUMMARY'!$V$9,DF6,'ANNUAL SUMMARY'!$BI$412)+SUMIFS('ANNUAL SUMMARY'!$CK$518,DU26,'ANNUAL SUMMARY'!$V$9,DF6,'ANNUAL SUMMARY'!$BI$470)+SUMIFS('ANNUAL SUMMARY'!$CK$576,DU26,'ANNUAL SUMMARY'!$V$9,DF6,'ANNUAL SUMMARY'!$BI$528)+SUMIFS('ANNUAL SUMMARY'!$CK$634,DU26,'ANNUAL SUMMARY'!$V$9,DF6,'ANNUAL SUMMARY'!$BI$586)+SUMIFS('ANNUAL SUMMARY'!$CK$692,DU26,'ANNUAL SUMMARY'!$V$9,DF6,'ANNUAL SUMMARY'!$BI$644)+SUMIFS('ANNUAL SUMMARY'!$EJ$54,DU26,'ANNUAL SUMMARY'!$V$9,DF6,'ANNUAL SUMMARY'!$DH$6)+SUMIFS('ANNUAL SUMMARY'!$EJ$112,DU26,'ANNUAL SUMMARY'!$V$9,DF6,'ANNUAL SUMMARY'!$DH$64)+SUMIFS('ANNUAL SUMMARY'!$EJ$170,DU26,'ANNUAL SUMMARY'!$V$9,DF6,'ANNUAL SUMMARY'!$DH$122)+SUMIFS('ANNUAL SUMMARY'!$EJ$228,DU26,'ANNUAL SUMMARY'!$V$9,DF6,'ANNUAL SUMMARY'!$DH$180)+SUMIFS('ANNUAL SUMMARY'!$EJ$286,DU26,'ANNUAL SUMMARY'!$V$9,DF6,'ANNUAL SUMMARY'!$DH$238)+SUMIFS('ANNUAL SUMMARY'!$EJ$344,DU26,'ANNUAL SUMMARY'!$V$9,DF6,'ANNUAL SUMMARY'!$DH$296)+SUMIFS('ANNUAL SUMMARY'!$EJ$402,DU26,'ANNUAL SUMMARY'!$V$9,DF6,'ANNUAL SUMMARY'!$DH$354)+SUMIFS('ANNUAL SUMMARY'!$EJ$460,DU26,'ANNUAL SUMMARY'!$V$9,DF6,'ANNUAL SUMMARY'!$DH$412)+SUMIFS('ANNUAL SUMMARY'!$EJ$518,DU26,'ANNUAL SUMMARY'!$V$9,DF6,'ANNUAL SUMMARY'!$DH$470)+SUMIFS('ANNUAL SUMMARY'!$EJ$576,DU26,'ANNUAL SUMMARY'!$V$9,DF6,'ANNUAL SUMMARY'!$DH$528)+SUMIFS('ANNUAL SUMMARY'!$EJ$634,DU26,'ANNUAL SUMMARY'!$V$9,DF6,'ANNUAL SUMMARY'!$DH$586)+SUMIFS('ANNUAL SUMMARY'!$EJ$692,DU26,'ANNUAL SUMMARY'!$V$9,DF6,'ANNUAL SUMMARY'!$DH$644)+SUMIFS('ANNUAL SUMMARY'!$GG$54,DU26,'ANNUAL SUMMARY'!$V$9,DF6,'ANNUAL SUMMARY'!$FE$6)+SUMIFS('ANNUAL SUMMARY'!$GG$112,DU26,'ANNUAL SUMMARY'!$V$9,DF6,'ANNUAL SUMMARY'!$FE$64)+SUMIFS('ANNUAL SUMMARY'!$GG$170,DU26,'ANNUAL SUMMARY'!$V$9,DF6,'ANNUAL SUMMARY'!$FE$122)+SUMIFS('ANNUAL SUMMARY'!$GG$228,DU26,'ANNUAL SUMMARY'!$V$9,DF6,'ANNUAL SUMMARY'!$FE$180)+SUMIFS('ANNUAL SUMMARY'!$GG$286,DU26,'ANNUAL SUMMARY'!$V$9,DF6,'ANNUAL SUMMARY'!$FE$238)+SUMIFS('ANNUAL SUMMARY'!$GG$344,DU26,'ANNUAL SUMMARY'!$V$9,DF6,'ANNUAL SUMMARY'!$FE$296)+SUMIFS('ANNUAL SUMMARY'!$GG$402,DU26,'ANNUAL SUMMARY'!$V$9,DF6,'ANNUAL SUMMARY'!$FE$354)+SUMIFS('ANNUAL SUMMARY'!$GG$460,DU26,'ANNUAL SUMMARY'!$V$9,DF6,'ANNUAL SUMMARY'!$FE$412)+SUMIFS('ANNUAL SUMMARY'!$GG$518,DU26,'ANNUAL SUMMARY'!$V$9,DF6,'ANNUAL SUMMARY'!$FE$470)+SUMIFS('ANNUAL SUMMARY'!$GG$576,DU26,'ANNUAL SUMMARY'!$V$9,DF6,'ANNUAL SUMMARY'!$FE$528)+SUMIFS('ANNUAL SUMMARY'!$GG$634,DU26,'ANNUAL SUMMARY'!$V$9,DF6,'ANNUAL SUMMARY'!$FE$586)+SUMIFS('ANNUAL SUMMARY'!$GG$692,DU26,'ANNUAL SUMMARY'!$V$9,DF6,'ANNUAL SUMMARY'!$FE$644)</f>
        <v>0</v>
      </c>
      <c r="EI26" s="727"/>
      <c r="EJ26" s="727"/>
      <c r="EK26" s="727"/>
      <c r="EL26" s="728">
        <f>SUMIFS('ANNUAL SUMMARY'!$AR$54,DU26,'ANNUAL SUMMARY'!$V$9,DF6,'ANNUAL SUMMARY'!$L$6)+SUMIFS('ANNUAL SUMMARY'!$AR$112,DU26,'ANNUAL SUMMARY'!$V$9,DF6,'ANNUAL SUMMARY'!$L$64)+SUMIFS('ANNUAL SUMMARY'!$AR$170,DU26,'ANNUAL SUMMARY'!$V$9,DF6,'ANNUAL SUMMARY'!$L$122)+SUMIFS('ANNUAL SUMMARY'!$AR$228,DU26,'ANNUAL SUMMARY'!$V$9,DF6,'ANNUAL SUMMARY'!$L$180)+SUMIFS('ANNUAL SUMMARY'!$AR$286,DU26,'ANNUAL SUMMARY'!$V$9,DF6,'ANNUAL SUMMARY'!$L$238)+SUMIFS('ANNUAL SUMMARY'!$AR$344,DU26,'ANNUAL SUMMARY'!$V$9,DF6,'ANNUAL SUMMARY'!$L$296)+SUMIFS('ANNUAL SUMMARY'!$AR$402,DU26,'ANNUAL SUMMARY'!$V$9,DF6,'ANNUAL SUMMARY'!$L$354)+SUMIFS('ANNUAL SUMMARY'!$AR$460,DU26,'ANNUAL SUMMARY'!$V$9,DF6,'ANNUAL SUMMARY'!$L$412)+SUMIFS('ANNUAL SUMMARY'!$AR$518,DU26,'ANNUAL SUMMARY'!$V$9,DF6,'ANNUAL SUMMARY'!$L$470)+SUMIFS('ANNUAL SUMMARY'!$AR$576,DU26,'ANNUAL SUMMARY'!$V$9,DF6,'ANNUAL SUMMARY'!$L$528)+SUMIFS('ANNUAL SUMMARY'!$AR$634,DU26,'ANNUAL SUMMARY'!$V$9,DF6,'ANNUAL SUMMARY'!$L$586)+SUMIFS('ANNUAL SUMMARY'!$AR$692,DU26,'ANNUAL SUMMARY'!$V$9,DF6,'ANNUAL SUMMARY'!$L$644)+SUMIFS('ANNUAL SUMMARY'!$CO$54,DU26,'ANNUAL SUMMARY'!$V$9,DF6,'ANNUAL SUMMARY'!$BI$6)+SUMIFS('ANNUAL SUMMARY'!$CO$112,DU26,'ANNUAL SUMMARY'!$V$9,DF6,'ANNUAL SUMMARY'!$BI$64)+SUMIFS('ANNUAL SUMMARY'!$CO$170,DU26,'ANNUAL SUMMARY'!$V$9,DF6,'ANNUAL SUMMARY'!$BI$122)+SUMIFS('ANNUAL SUMMARY'!$CO$228,DU26,'ANNUAL SUMMARY'!$V$9,DF6,'ANNUAL SUMMARY'!$BI$180)+SUMIFS('ANNUAL SUMMARY'!$CO$286,DU26,'ANNUAL SUMMARY'!$V$9,DF6,'ANNUAL SUMMARY'!$BI$238)+SUMIFS('ANNUAL SUMMARY'!$CO$344,DU26,'ANNUAL SUMMARY'!$V$9,DF6,'ANNUAL SUMMARY'!$BI$296)+SUMIFS('ANNUAL SUMMARY'!$CO$402,DU26,'ANNUAL SUMMARY'!$V$9,DF6,'ANNUAL SUMMARY'!$BI$354)+SUMIFS('ANNUAL SUMMARY'!$CO$460,DU26,'ANNUAL SUMMARY'!$V$9,DF6,'ANNUAL SUMMARY'!$BI$412)+SUMIFS('ANNUAL SUMMARY'!$CO$518,DU26,'ANNUAL SUMMARY'!$V$9,DF6,'ANNUAL SUMMARY'!$BI$470)+SUMIFS('ANNUAL SUMMARY'!$CO$576,DU26,'ANNUAL SUMMARY'!$V$9,DF6,'ANNUAL SUMMARY'!$BI$528)+SUMIFS('ANNUAL SUMMARY'!$CO$634,DU26,'ANNUAL SUMMARY'!$V$9,DF6,'ANNUAL SUMMARY'!$BI$586)+SUMIFS('ANNUAL SUMMARY'!$CO$692,DU26,'ANNUAL SUMMARY'!$V$9,DF6,'ANNUAL SUMMARY'!$BI$644)+SUMIFS('ANNUAL SUMMARY'!$EN$54,DU26,'ANNUAL SUMMARY'!$V$9,DF6,'ANNUAL SUMMARY'!$DH$6)+SUMIFS('ANNUAL SUMMARY'!$EN$112,DU26,'ANNUAL SUMMARY'!$V$9,DF6,'ANNUAL SUMMARY'!$DH$64)+SUMIFS('ANNUAL SUMMARY'!$EN$170,DU26,'ANNUAL SUMMARY'!$V$9,DF6,'ANNUAL SUMMARY'!$DH$122)+SUMIFS('ANNUAL SUMMARY'!$EN$228,DU26,'ANNUAL SUMMARY'!$V$9,DF6,'ANNUAL SUMMARY'!$DH$180)+SUMIFS('ANNUAL SUMMARY'!$EN$286,DU26,'ANNUAL SUMMARY'!$V$9,DF6,'ANNUAL SUMMARY'!$DH$238)+SUMIFS('ANNUAL SUMMARY'!$EN$344,DU26,'ANNUAL SUMMARY'!$V$9,DF6,'ANNUAL SUMMARY'!$DH$296)+SUMIFS('ANNUAL SUMMARY'!$EN$402,DU26,'ANNUAL SUMMARY'!$V$9,DF6,'ANNUAL SUMMARY'!$DH$354)+SUMIFS('ANNUAL SUMMARY'!$EN$460,DU26,'ANNUAL SUMMARY'!$V$9,DF6,'ANNUAL SUMMARY'!$DH$412)+SUMIFS('ANNUAL SUMMARY'!$EN$518,DU26,'ANNUAL SUMMARY'!$V$9,DF6,'ANNUAL SUMMARY'!$DH$470)+SUMIFS('ANNUAL SUMMARY'!$EN$576,DU26,'ANNUAL SUMMARY'!$V$9,DF6,'ANNUAL SUMMARY'!$DH$528)+SUMIFS('ANNUAL SUMMARY'!$EN$634,DU26,'ANNUAL SUMMARY'!$V$9,DF6,'ANNUAL SUMMARY'!$DH$586)+SUMIFS('ANNUAL SUMMARY'!$EN$692,DU26,'ANNUAL SUMMARY'!$V$9,DF6,'ANNUAL SUMMARY'!$DH$644)+SUMIFS('ANNUAL SUMMARY'!$GK$54,DU26,'ANNUAL SUMMARY'!$V$9,DF6,'ANNUAL SUMMARY'!$FE$6)+SUMIFS('ANNUAL SUMMARY'!$GK$112,DU26,'ANNUAL SUMMARY'!$V$9,DF6,'ANNUAL SUMMARY'!$FE$64)+SUMIFS('ANNUAL SUMMARY'!$GK$170,DU26,'ANNUAL SUMMARY'!$V$9,DF6,'ANNUAL SUMMARY'!$FE$122)+SUMIFS('ANNUAL SUMMARY'!$GK$228,DU26,'ANNUAL SUMMARY'!$V$9,DF6,'ANNUAL SUMMARY'!$FE$180)+SUMIFS('ANNUAL SUMMARY'!$GK$286,DU26,'ANNUAL SUMMARY'!$V$9,DF6,'ANNUAL SUMMARY'!$FE$238)+SUMIFS('ANNUAL SUMMARY'!$GK$344,DU26,'ANNUAL SUMMARY'!$V$9,DF6,'ANNUAL SUMMARY'!$FE$296)+SUMIFS('ANNUAL SUMMARY'!$GK$402,DU26,'ANNUAL SUMMARY'!$V$9,DF6,'ANNUAL SUMMARY'!$FE$354)+SUMIFS('ANNUAL SUMMARY'!$GK$460,DU26,'ANNUAL SUMMARY'!$V$9,DF6,'ANNUAL SUMMARY'!$FE$412)+SUMIFS('ANNUAL SUMMARY'!$GK$518,DU26,'ANNUAL SUMMARY'!$V$9,DF6,'ANNUAL SUMMARY'!$FE$470)+SUMIFS('ANNUAL SUMMARY'!$GK$576,DU26,'ANNUAL SUMMARY'!$V$9,DF6,'ANNUAL SUMMARY'!$FE$528)+SUMIFS('ANNUAL SUMMARY'!$GK$634,DU26,'ANNUAL SUMMARY'!$V$9,DF6,'ANNUAL SUMMARY'!$FE$586)+SUMIFS('ANNUAL SUMMARY'!$GK$692,DU26,'ANNUAL SUMMARY'!$V$9,DF6,'ANNUAL SUMMARY'!$FE$644)</f>
        <v>0</v>
      </c>
      <c r="EM26" s="728"/>
      <c r="EN26" s="728"/>
      <c r="EO26" s="728">
        <f>SUMIFS('ANNUAL SUMMARY'!$AU$54,DU26,'ANNUAL SUMMARY'!$V$9,DF6,'ANNUAL SUMMARY'!$L$6)+SUMIFS('ANNUAL SUMMARY'!$AU$112,DU26,'ANNUAL SUMMARY'!$V$9,DF6,'ANNUAL SUMMARY'!$L$64)+SUMIFS('ANNUAL SUMMARY'!$AU$170,DU26,'ANNUAL SUMMARY'!$V$9,DF6,'ANNUAL SUMMARY'!$L$122)+SUMIFS('ANNUAL SUMMARY'!$AU$228,DU26,'ANNUAL SUMMARY'!$V$9,DF6,'ANNUAL SUMMARY'!$L$180)+SUMIFS('ANNUAL SUMMARY'!$AU$286,DU26,'ANNUAL SUMMARY'!$V$9,DF6,'ANNUAL SUMMARY'!$L$238)+SUMIFS('ANNUAL SUMMARY'!$AU$344,DU26,'ANNUAL SUMMARY'!$V$9,DF6,'ANNUAL SUMMARY'!$L$296)+SUMIFS('ANNUAL SUMMARY'!$AU$402,DU26,'ANNUAL SUMMARY'!$V$9,DF6,'ANNUAL SUMMARY'!$L$354)+SUMIFS('ANNUAL SUMMARY'!$AU$460,DU26,'ANNUAL SUMMARY'!$V$9,DF6,'ANNUAL SUMMARY'!$L$412)+SUMIFS('ANNUAL SUMMARY'!$AU$518,DU26,'ANNUAL SUMMARY'!$V$9,DF6,'ANNUAL SUMMARY'!$L$470)+SUMIFS('ANNUAL SUMMARY'!$AU$576,DU26,'ANNUAL SUMMARY'!$V$9,DF6,'ANNUAL SUMMARY'!$L$528)+SUMIFS('ANNUAL SUMMARY'!$AU$634,DU26,'ANNUAL SUMMARY'!$V$9,DF6,'ANNUAL SUMMARY'!$L$586)+SUMIFS('ANNUAL SUMMARY'!$AU$692,DU26,'ANNUAL SUMMARY'!$V$9,DF6,'ANNUAL SUMMARY'!$L$644)+SUMIFS('ANNUAL SUMMARY'!$CR$54,DU26,'ANNUAL SUMMARY'!$V$9,DF6,'ANNUAL SUMMARY'!$BI$6)+SUMIFS('ANNUAL SUMMARY'!$CR$112,DU26,'ANNUAL SUMMARY'!$V$9,DF6,'ANNUAL SUMMARY'!$BI$64)+SUMIFS('ANNUAL SUMMARY'!$CR$170,DU26,'ANNUAL SUMMARY'!$V$9,DF6,'ANNUAL SUMMARY'!$BI$122)+SUMIFS('ANNUAL SUMMARY'!$CR$228,DU26,'ANNUAL SUMMARY'!$V$9,DF6,'ANNUAL SUMMARY'!$BI$180)+SUMIFS('ANNUAL SUMMARY'!$CR$286,DU26,'ANNUAL SUMMARY'!$V$9,DF6,'ANNUAL SUMMARY'!$BI$238)+SUMIFS('ANNUAL SUMMARY'!$CR$344,DU26,'ANNUAL SUMMARY'!$V$9,DF6,'ANNUAL SUMMARY'!$BI$296)+SUMIFS('ANNUAL SUMMARY'!$CR$402,DU26,'ANNUAL SUMMARY'!$V$9,DF6,'ANNUAL SUMMARY'!$BI$354)+SUMIFS('ANNUAL SUMMARY'!$CR$460,DU26,'ANNUAL SUMMARY'!$V$9,DF6,'ANNUAL SUMMARY'!$BI$412)+SUMIFS('ANNUAL SUMMARY'!$CR$518,DU26,'ANNUAL SUMMARY'!$V$9,DF6,'ANNUAL SUMMARY'!$BI$470)+SUMIFS('ANNUAL SUMMARY'!$CR$576,DU26,'ANNUAL SUMMARY'!$V$9,DF6,'ANNUAL SUMMARY'!$BI$528)+SUMIFS('ANNUAL SUMMARY'!$CR$634,DU26,'ANNUAL SUMMARY'!$V$9,DF6,'ANNUAL SUMMARY'!$BI$586)+SUMIFS('ANNUAL SUMMARY'!$CR$692,DU26,'ANNUAL SUMMARY'!$V$9,DF6,'ANNUAL SUMMARY'!$BI$644)+SUMIFS('ANNUAL SUMMARY'!$EQ$54,DU26,'ANNUAL SUMMARY'!$V$9,DF6,'ANNUAL SUMMARY'!$DH$6)+SUMIFS('ANNUAL SUMMARY'!$EQ$112,DU26,'ANNUAL SUMMARY'!$V$9,DF6,'ANNUAL SUMMARY'!$DH$64)+SUMIFS('ANNUAL SUMMARY'!$EQ$170,DU26,'ANNUAL SUMMARY'!$V$9,DF6,'ANNUAL SUMMARY'!$DH$122)+SUMIFS('ANNUAL SUMMARY'!$EQ$228,DU26,'ANNUAL SUMMARY'!$V$9,DF6,'ANNUAL SUMMARY'!$DH$180)+SUMIFS('ANNUAL SUMMARY'!$EQ$286,DU26,'ANNUAL SUMMARY'!$V$9,DF6,'ANNUAL SUMMARY'!$DH$238)+SUMIFS('ANNUAL SUMMARY'!$EQ$344,DU26,'ANNUAL SUMMARY'!$V$9,DF6,'ANNUAL SUMMARY'!$DH$296)+SUMIFS('ANNUAL SUMMARY'!$EQ$402,DU26,'ANNUAL SUMMARY'!$V$9,DF6,'ANNUAL SUMMARY'!$DH$354)+SUMIFS('ANNUAL SUMMARY'!$EQ$460,DU26,'ANNUAL SUMMARY'!$V$9,DF6,'ANNUAL SUMMARY'!$DH$412)+SUMIFS('ANNUAL SUMMARY'!$EQ$518,DU26,'ANNUAL SUMMARY'!$V$9,DF6,'ANNUAL SUMMARY'!$DH$470)+SUMIFS('ANNUAL SUMMARY'!$EQ$576,DU26,'ANNUAL SUMMARY'!$V$9,DF6,'ANNUAL SUMMARY'!$DH$528)+SUMIFS('ANNUAL SUMMARY'!$EQ$634,DU26,'ANNUAL SUMMARY'!$V$9,DF6,'ANNUAL SUMMARY'!$DH$586)+SUMIFS('ANNUAL SUMMARY'!$EQ$692,DU26,'ANNUAL SUMMARY'!$V$9,DF6,'ANNUAL SUMMARY'!$DH$644)+SUMIFS('ANNUAL SUMMARY'!$GN$54,DU26,'ANNUAL SUMMARY'!$V$9,DF6,'ANNUAL SUMMARY'!$FE$6)+SUMIFS('ANNUAL SUMMARY'!$GN$112,DU26,'ANNUAL SUMMARY'!$V$9,DF6,'ANNUAL SUMMARY'!$FE$64)+SUMIFS('ANNUAL SUMMARY'!$GN$170,DU26,'ANNUAL SUMMARY'!$V$9,DF6,'ANNUAL SUMMARY'!$FE$122)+SUMIFS('ANNUAL SUMMARY'!$GN$228,DU26,'ANNUAL SUMMARY'!$V$9,DF6,'ANNUAL SUMMARY'!$FE$180)+SUMIFS('ANNUAL SUMMARY'!$GN$286,DU26,'ANNUAL SUMMARY'!$V$9,DF6,'ANNUAL SUMMARY'!$FE$238)+SUMIFS('ANNUAL SUMMARY'!$GN$344,DU26,'ANNUAL SUMMARY'!$V$9,DF6,'ANNUAL SUMMARY'!$FE$296)+SUMIFS('ANNUAL SUMMARY'!$GN$402,DU26,'ANNUAL SUMMARY'!$V$9,DF6,'ANNUAL SUMMARY'!$FE$354)+SUMIFS('ANNUAL SUMMARY'!$GN$460,DU26,'ANNUAL SUMMARY'!$V$9,DF6,'ANNUAL SUMMARY'!$FE$412)+SUMIFS('ANNUAL SUMMARY'!$GN$518,DU26,'ANNUAL SUMMARY'!$V$9,DF6,'ANNUAL SUMMARY'!$FE$470)+SUMIFS('ANNUAL SUMMARY'!$GN$576,DU26,'ANNUAL SUMMARY'!$V$9,DF6,'ANNUAL SUMMARY'!$FE$528)+SUMIFS('ANNUAL SUMMARY'!$GN$634,DU26,'ANNUAL SUMMARY'!$V$9,DF6,'ANNUAL SUMMARY'!$FE$586)+SUMIFS('ANNUAL SUMMARY'!$GN$692,DU26,'ANNUAL SUMMARY'!$V$9,DF6,'ANNUAL SUMMARY'!$FE$644)</f>
        <v>0</v>
      </c>
      <c r="EP26" s="728"/>
      <c r="EQ26" s="1260"/>
      <c r="ER26" s="1263"/>
      <c r="ES26" s="154"/>
      <c r="ET26" s="798" t="str">
        <f>'ANNUAL SUMMARY'!$C$30</f>
        <v>SIC</v>
      </c>
      <c r="EU26" s="730"/>
      <c r="EV26" s="730"/>
      <c r="EW26" s="730"/>
      <c r="EX26" s="792">
        <f>SUMIF('ANNUAL SUMMARY'!$FE$622,FC6,'ANNUAL SUMMARY'!$FA$646)+SUMIF('ANNUAL SUMMARY'!$DH$622,FC6,'ANNUAL SUMMARY'!$DD$646)+SUMIF('ANNUAL SUMMARY'!$BI$622,FC6,'ANNUAL SUMMARY'!$BE$646)+SUMIF('ANNUAL SUMMARY'!$L$622,FC6,'ANNUAL SUMMARY'!$H$646)+SUMIF('ANNUAL SUMMARY'!$FE$566,FC6,'ANNUAL SUMMARY'!$FA$590)+SUMIF('ANNUAL SUMMARY'!$DH$566,FC6,'ANNUAL SUMMARY'!$DD$590)+SUMIF('ANNUAL SUMMARY'!$BI$566,FC6,'ANNUAL SUMMARY'!$BE$590)+SUMIF('ANNUAL SUMMARY'!$L$566,FC6,'ANNUAL SUMMARY'!$H$590)+SUMIF('ANNUAL SUMMARY'!$FE$510,FC6,'ANNUAL SUMMARY'!$FA$534)+SUMIF('ANNUAL SUMMARY'!$DH$510,FC6,'ANNUAL SUMMARY'!$DD$534)+SUMIF('ANNUAL SUMMARY'!$BI$510,FC6,'ANNUAL SUMMARY'!$BE$534)+SUMIF('ANNUAL SUMMARY'!$L$510,FC6,'ANNUAL SUMMARY'!$H$534)+SUMIF('ANNUAL SUMMARY'!$FE$454,FC6,'ANNUAL SUMMARY'!$FA$478)+SUMIF('ANNUAL SUMMARY'!$DH$454,FC6,'ANNUAL SUMMARY'!$DD$478)+SUMIF('ANNUAL SUMMARY'!$BI$454,FC6,'ANNUAL SUMMARY'!$BE$478)+SUMIF('ANNUAL SUMMARY'!$L$454,FC6,'ANNUAL SUMMARY'!$H$478)+SUMIF('ANNUAL SUMMARY'!$FE$398,FC6,'ANNUAL SUMMARY'!$FA$422)+SUMIF('ANNUAL SUMMARY'!$DH$398,FC6,'ANNUAL SUMMARY'!$DD$422)+SUMIF('ANNUAL SUMMARY'!$BI$398,FC6,'ANNUAL SUMMARY'!$BE$422)+SUMIF('ANNUAL SUMMARY'!$L$398,FC6,'ANNUAL SUMMARY'!$H$422)+SUMIF('ANNUAL SUMMARY'!$FE$342,FC6,'ANNUAL SUMMARY'!$FA$366)+SUMIF('ANNUAL SUMMARY'!$DH$342,FC6,'ANNUAL SUMMARY'!$DD$366)+SUMIF('ANNUAL SUMMARY'!$BI$342,FC6,'ANNUAL SUMMARY'!$BE$366)+SUMIF('ANNUAL SUMMARY'!$L$342,FC6,'ANNUAL SUMMARY'!$H$366)+SUMIF('ANNUAL SUMMARY'!$FE$286,FC6,'ANNUAL SUMMARY'!$FA$310)+SUMIF('ANNUAL SUMMARY'!$DH$286,FC6,'ANNUAL SUMMARY'!$DD$310)+SUMIF('ANNUAL SUMMARY'!$BI$286,FC6,'ANNUAL SUMMARY'!$BE$310)+SUMIF('ANNUAL SUMMARY'!$L$286,FC6,'ANNUAL SUMMARY'!$H$310)+SUMIF('ANNUAL SUMMARY'!$FE$230,FC6,'ANNUAL SUMMARY'!$FA$254)+SUMIF('ANNUAL SUMMARY'!$DH$230,FC6,'ANNUAL SUMMARY'!$DD$254)+SUMIF('ANNUAL SUMMARY'!$BI$230,FC6,'ANNUAL SUMMARY'!$BE$254)+SUMIF('ANNUAL SUMMARY'!$L$230,FC6,'ANNUAL SUMMARY'!$H$254)+SUMIF('ANNUAL SUMMARY'!$FE$174,FC6,'ANNUAL SUMMARY'!$FA$198)+SUMIF('ANNUAL SUMMARY'!$DH$174,FC6,'ANNUAL SUMMARY'!$DD$198)+SUMIF('ANNUAL SUMMARY'!$BI$174,FC6,'ANNUAL SUMMARY'!$BE$198)+SUMIF('ANNUAL SUMMARY'!$L$174,FC6,'ANNUAL SUMMARY'!$H$198)+SUMIF('ANNUAL SUMMARY'!$FE$118,FC6,'ANNUAL SUMMARY'!$FA$142)+SUMIF('ANNUAL SUMMARY'!$DH$118,FC6,'ANNUAL SUMMARY'!$DD$142)+SUMIF('ANNUAL SUMMARY'!$BI$118,FC6,'ANNUAL SUMMARY'!$BE$142)+SUMIF('ANNUAL SUMMARY'!$L$118,FC6,'ANNUAL SUMMARY'!$H$142)+SUMIF('ANNUAL SUMMARY'!$FE$62,FC6,'ANNUAL SUMMARY'!$FA$86)+SUMIF('ANNUAL SUMMARY'!$DH$62,FC6,'ANNUAL SUMMARY'!$DD$86)+SUMIF('ANNUAL SUMMARY'!$BI$62,FC6,'ANNUAL SUMMARY'!$BE$86)+SUMIF('ANNUAL SUMMARY'!$L$62,FC6,'ANNUAL SUMMARY'!$H$86)+SUMIF('ANNUAL SUMMARY'!$FE$6,FC6,'ANNUAL SUMMARY'!$FA$30)+SUMIF('ANNUAL SUMMARY'!$DH$6,FC6,'ANNUAL SUMMARY'!$DD$30)+SUMIF('ANNUAL SUMMARY'!$BI$6,FC6,'ANNUAL SUMMARY'!$BE$30)+SUMIF('ANNUAL SUMMARY'!$L$6,FC6,'ANNUAL SUMMARY'!$H$30)+SUMIF('PREVIOUS LOGS'!$K$6,FC6,'PREVIOUS LOGS'!$F$26)+SUMIF('PREVIOUS LOGS'!$K$59,$K$6,'PREVIOUS LOGS'!$F$79)+SUMIF('PREVIOUS LOGS'!$K$112,FC6,'PREVIOUS LOGS'!$F$132)+SUMIF('PREVIOUS LOGS'!$K$165,FC6,'PREVIOUS LOGS'!$F$185)+SUMIF('PREVIOUS LOGS'!$K$218,FC6,'PREVIOUS LOGS'!$F$238)+SUMIF('PREVIOUS LOGS'!$K$271,FC6,'PREVIOUS LOGS'!$F$291)+SUMIF('PREVIOUS LOGS'!$K$324,FC6,'PREVIOUS LOGS'!$F$344)+SUMIF('PREVIOUS LOGS'!$BH$6,FC6,'PREVIOUS LOGS'!$BD$26)+SUMIF('PREVIOUS LOGS'!$BH$59,$K$6,'PREVIOUS LOGS'!$BD$79)+SUMIF('PREVIOUS LOGS'!$BH$112,FC6,'PREVIOUS LOGS'!$BD$132)+SUMIF('PREVIOUS LOGS'!$BH$165,FC6,'PREVIOUS LOGS'!$BD$185)+SUMIF('PREVIOUS LOGS'!$BH$218,FC6,'PREVIOUS LOGS'!$BD$238)+SUMIF('PREVIOUS LOGS'!$BH$271,FC6,'PREVIOUS LOGS'!$BD$291)+SUMIF('PREVIOUS LOGS'!$BH$324,FC6,'PREVIOUS LOGS'!$BD$344)+SUMIF('PREVIOUS LOGS'!$DF$6,FC6,'PREVIOUS LOGS'!$DB$26)+SUMIF('PREVIOUS LOGS'!$DF$59,$K$6,'PREVIOUS LOGS'!$DB$79)+SUMIF('PREVIOUS LOGS'!$DF$112,FC6,'PREVIOUS LOGS'!$DB$132)+SUMIF('PREVIOUS LOGS'!$DF$165,FC6,'PREVIOUS LOGS'!$DB$185)+SUMIF('PREVIOUS LOGS'!$DF$218,FC6,'PREVIOUS LOGS'!$DB$238)+SUMIF('PREVIOUS LOGS'!$DF$271,FC6,'PREVIOUS LOGS'!$DB$291)+SUMIF('PREVIOUS LOGS'!$DF$324,FC6,'PREVIOUS LOGS'!$DB$344)+SUMIF('PREVIOUS LOGS'!$FC$6,FC6,'PREVIOUS LOGS'!$EY$26)+SUMIF('PREVIOUS LOGS'!$FC$59,$K$6,'PREVIOUS LOGS'!$EY$79)+SUMIF('PREVIOUS LOGS'!$FC$112,FC6,'PREVIOUS LOGS'!$EY$132)+SUMIF('PREVIOUS LOGS'!$FC$165,FC6,'PREVIOUS LOGS'!$EY$185)+SUMIF('PREVIOUS LOGS'!$FC$218,FC6,'PREVIOUS LOGS'!$EY$238)+SUMIF('PREVIOUS LOGS'!$FC$271,FC6,'PREVIOUS LOGS'!$EY$291)+SUMIF('PREVIOUS LOGS'!$FC$324,FC6,'PREVIOUS LOGS'!$EY$344)</f>
        <v>0</v>
      </c>
      <c r="EY26" s="793"/>
      <c r="EZ26" s="793"/>
      <c r="FA26" s="793"/>
      <c r="FB26" s="793"/>
      <c r="FC26" s="793"/>
      <c r="FD26" s="794"/>
      <c r="FE26" s="643"/>
      <c r="FF26" s="729" t="str">
        <f>'ANNUAL SUMMARY'!$O$30</f>
        <v>NIGHT</v>
      </c>
      <c r="FG26" s="730"/>
      <c r="FH26" s="730"/>
      <c r="FI26" s="730"/>
      <c r="FJ26" s="731"/>
      <c r="FK26" s="735">
        <f>SUMIF('ANNUAL SUMMARY'!$FE$622,FC6,'ANNUAL SUMMARY'!$FM$646)+SUMIF('ANNUAL SUMMARY'!$DH$622,FC6,'ANNUAL SUMMARY'!$DP$646)+SUMIF('ANNUAL SUMMARY'!$BI$622,FC6,'ANNUAL SUMMARY'!$BQ$646)+SUMIF('ANNUAL SUMMARY'!$L$622,FC6,'ANNUAL SUMMARY'!$T$646)+SUMIF('ANNUAL SUMMARY'!$FE$566,FC6,'ANNUAL SUMMARY'!$FM$590)+SUMIF('ANNUAL SUMMARY'!$DH$566,FC6,'ANNUAL SUMMARY'!$DP$590)+SUMIF('ANNUAL SUMMARY'!$BI$566,FC6,'ANNUAL SUMMARY'!$BQ$590)+SUMIF('ANNUAL SUMMARY'!$L$566,FC6,'ANNUAL SUMMARY'!$T$590)+SUMIF('ANNUAL SUMMARY'!$FE$510,FC6,'ANNUAL SUMMARY'!$FM$534)+SUMIF('ANNUAL SUMMARY'!$DH$510,FC6,'ANNUAL SUMMARY'!$DP$534)+SUMIF('ANNUAL SUMMARY'!$BI$510,FC6,'ANNUAL SUMMARY'!$BQ$534)+SUMIF('ANNUAL SUMMARY'!$L$510,FC6,'ANNUAL SUMMARY'!$T$534)+SUMIF('ANNUAL SUMMARY'!$FE$454,FC6,'ANNUAL SUMMARY'!$FM$478)+SUMIF('ANNUAL SUMMARY'!$DH$454,FC6,'ANNUAL SUMMARY'!$DP$478)+SUMIF('ANNUAL SUMMARY'!$BI$454,FC6,'ANNUAL SUMMARY'!$BQ$478)+SUMIF('ANNUAL SUMMARY'!$L$454,FC6,'ANNUAL SUMMARY'!$T$478)+SUMIF('ANNUAL SUMMARY'!$FE$398,FC6,'ANNUAL SUMMARY'!$FM$422)+SUMIF('ANNUAL SUMMARY'!$DH$398,FC6,'ANNUAL SUMMARY'!$DP$422)+SUMIF('ANNUAL SUMMARY'!$BI$398,FC6,'ANNUAL SUMMARY'!$BQ$422)+SUMIF('ANNUAL SUMMARY'!$L$398,FC6,'ANNUAL SUMMARY'!$T$422)+SUMIF('ANNUAL SUMMARY'!$FE$342,FC6,'ANNUAL SUMMARY'!$FM$366)+SUMIF('ANNUAL SUMMARY'!$DH$342,FC6,'ANNUAL SUMMARY'!$DP$366)+SUMIF('ANNUAL SUMMARY'!$BI$342,FC6,'ANNUAL SUMMARY'!$BQ$366)+SUMIF('ANNUAL SUMMARY'!$L$342,FC6,'ANNUAL SUMMARY'!$T$366)+SUMIF('ANNUAL SUMMARY'!$FE$286,FC6,'ANNUAL SUMMARY'!$FM$310)+SUMIF('ANNUAL SUMMARY'!$DH$286,FC6,'ANNUAL SUMMARY'!$DP$310)+SUMIF('ANNUAL SUMMARY'!$BI$286,FC6,'ANNUAL SUMMARY'!$BQ$310)+SUMIF('ANNUAL SUMMARY'!$L$286,FC6,'ANNUAL SUMMARY'!$T$310)+SUMIF('ANNUAL SUMMARY'!$FE$230,FC6,'ANNUAL SUMMARY'!$FM$254)+SUMIF('ANNUAL SUMMARY'!$DH$230,FC6,'ANNUAL SUMMARY'!$DP$254)+SUMIF('ANNUAL SUMMARY'!$BI$230,FC6,'ANNUAL SUMMARY'!$BQ$254)+SUMIF('ANNUAL SUMMARY'!$L$230,FC6,'ANNUAL SUMMARY'!$T$254)+SUMIF('ANNUAL SUMMARY'!$FE$174,FC6,'ANNUAL SUMMARY'!$FM$198)+SUMIF('ANNUAL SUMMARY'!$DH$174,FC6,'ANNUAL SUMMARY'!$DP$198)+SUMIF('ANNUAL SUMMARY'!$BI$174,FC6,'ANNUAL SUMMARY'!$BQ$198)+SUMIF('ANNUAL SUMMARY'!$L$174,FC6,'ANNUAL SUMMARY'!$T$198)+SUMIF('ANNUAL SUMMARY'!$FE$118,FC6,'ANNUAL SUMMARY'!$FM$142)+SUMIF('ANNUAL SUMMARY'!$DH$118,FC6,'ANNUAL SUMMARY'!$DP$142)+SUMIF('ANNUAL SUMMARY'!$BI$118,FC6,'ANNUAL SUMMARY'!$BQ$142)+SUMIF('ANNUAL SUMMARY'!$L$118,FC6,'ANNUAL SUMMARY'!$T$142)+SUMIF('ANNUAL SUMMARY'!$FE$62,FC6,'ANNUAL SUMMARY'!$FM$86)+SUMIF('ANNUAL SUMMARY'!$DH$62,FC6,'ANNUAL SUMMARY'!$DP$86)+SUMIF('ANNUAL SUMMARY'!$BI$62,FC6,'ANNUAL SUMMARY'!$BQ$86)+SUMIF('ANNUAL SUMMARY'!$L$62,FC6,'ANNUAL SUMMARY'!$T$86)+SUMIF('ANNUAL SUMMARY'!$FE$6,FC6,'ANNUAL SUMMARY'!$FM$30)+SUMIF('ANNUAL SUMMARY'!$DH$6,FC6,'ANNUAL SUMMARY'!$DP$30)+SUMIF('ANNUAL SUMMARY'!$BI$6,FC6,'ANNUAL SUMMARY'!$BQ$30)+SUMIF('ANNUAL SUMMARY'!$L$6,FC6,'ANNUAL SUMMARY'!$T$30)+SUMIF('PREVIOUS LOGS'!$K$6,FC6,'PREVIOUS LOGS'!$S$26)+SUMIF('PREVIOUS LOGS'!$K$59,$K$6,'PREVIOUS LOGS'!$S$79)+SUMIF('PREVIOUS LOGS'!$K$112,FC6,'PREVIOUS LOGS'!$S$132)+SUMIF('PREVIOUS LOGS'!$K$165,FC6,'PREVIOUS LOGS'!$S$185)+SUMIF('PREVIOUS LOGS'!$K$218,FC6,'PREVIOUS LOGS'!$S$238)+SUMIF('PREVIOUS LOGS'!$K$271,FC6,'PREVIOUS LOGS'!$S$291)+SUMIF('PREVIOUS LOGS'!$K$324,FC6,'PREVIOUS LOGS'!$S$344)+SUMIF('PREVIOUS LOGS'!$BH$6,FC6,'PREVIOUS LOGS'!$BP$26)+SUMIF('PREVIOUS LOGS'!$BH$59,$K$6,'PREVIOUS LOGS'!$BP$79)+SUMIF('PREVIOUS LOGS'!$BH$112,FC6,'PREVIOUS LOGS'!$BP$132)+SUMIF('PREVIOUS LOGS'!$BH$165,FC6,'PREVIOUS LOGS'!$BP$185)+SUMIF('PREVIOUS LOGS'!$BH$218,FC6,'PREVIOUS LOGS'!$BP$238)+SUMIF('PREVIOUS LOGS'!$BH$271,FC6,'PREVIOUS LOGS'!$BP$291)+SUMIF('PREVIOUS LOGS'!$BH$324,FC6,'PREVIOUS LOGS'!$BP$344)+SUMIF('PREVIOUS LOGS'!$DF$6,FC6,'PREVIOUS LOGS'!$DN$26)+SUMIF('PREVIOUS LOGS'!$DF$59,$K$6,'PREVIOUS LOGS'!$DN$79)+SUMIF('PREVIOUS LOGS'!$DF$112,FC6,'PREVIOUS LOGS'!$DN$132)+SUMIF('PREVIOUS LOGS'!$DF$165,FC6,'PREVIOUS LOGS'!$DN$185)+SUMIF('PREVIOUS LOGS'!$DF$218,FC6,'PREVIOUS LOGS'!$DN$238)+SUMIF('PREVIOUS LOGS'!$DF$271,FC6,'PREVIOUS LOGS'!$DN$291)+SUMIF('PREVIOUS LOGS'!$DF$324,FC6,'PREVIOUS LOGS'!$DN$344)+SUMIF('PREVIOUS LOGS'!$FC$6,FC6,'PREVIOUS LOGS'!$FK$26)+SUMIF('PREVIOUS LOGS'!$FC$59,$K$6,'PREVIOUS LOGS'!$FK$79)+SUMIF('PREVIOUS LOGS'!$FC$112,FC6,'PREVIOUS LOGS'!$FK$132)+SUMIF('PREVIOUS LOGS'!$FC$165,FC6,'PREVIOUS LOGS'!$FK$185)+SUMIF('PREVIOUS LOGS'!$FC$218,FC6,'PREVIOUS LOGS'!$FK$238)+SUMIF('PREVIOUS LOGS'!$FC$271,FC6,'PREVIOUS LOGS'!$FK$291)+SUMIF('PREVIOUS LOGS'!$FC$324,FC6,'PREVIOUS LOGS'!$FK$344)</f>
        <v>0</v>
      </c>
      <c r="FL26" s="736"/>
      <c r="FM26" s="736"/>
      <c r="FN26" s="736"/>
      <c r="FO26" s="736"/>
      <c r="FP26" s="737"/>
      <c r="FQ26" s="15"/>
      <c r="FR26" s="812">
        <f>IF(FR12=0," ",FR12+7)</f>
        <v>2029</v>
      </c>
      <c r="FS26" s="813"/>
      <c r="FT26" s="813"/>
      <c r="FU26" s="813"/>
      <c r="FV26" s="813"/>
      <c r="FW26" s="1118">
        <f>SUMIFS('ANNUAL SUMMARY'!$AF$54,FR26,'ANNUAL SUMMARY'!$V$9,FC6,'ANNUAL SUMMARY'!$L$6)+SUMIFS('ANNUAL SUMMARY'!$AF$112,FR26,'ANNUAL SUMMARY'!$V$9,FC6,'ANNUAL SUMMARY'!$L$64)+SUMIFS('ANNUAL SUMMARY'!$AF$170,FR26,'ANNUAL SUMMARY'!$V$9,FC6,'ANNUAL SUMMARY'!$L$122)+SUMIFS('ANNUAL SUMMARY'!$AF$228,FR26,'ANNUAL SUMMARY'!$V$9,FC6,'ANNUAL SUMMARY'!$L$180)+SUMIFS('ANNUAL SUMMARY'!$AF$286,FR26,'ANNUAL SUMMARY'!$V$9,FC6,'ANNUAL SUMMARY'!$L$238)+SUMIFS('ANNUAL SUMMARY'!$AF$344,FR26,'ANNUAL SUMMARY'!$V$9,FC6,'ANNUAL SUMMARY'!$L$296)+SUMIFS('ANNUAL SUMMARY'!$AF$402,FR26,'ANNUAL SUMMARY'!$V$9,FC6,'ANNUAL SUMMARY'!$L$354)+SUMIFS('ANNUAL SUMMARY'!$AF$460,FR26,'ANNUAL SUMMARY'!$V$9,FC6,'ANNUAL SUMMARY'!$L$412)+SUMIFS('ANNUAL SUMMARY'!$AF$518,FR26,'ANNUAL SUMMARY'!$V$9,FC6,'ANNUAL SUMMARY'!$L$470)+SUMIFS('ANNUAL SUMMARY'!$AF$576,FR26,'ANNUAL SUMMARY'!$V$9,FC6,'ANNUAL SUMMARY'!$L$528)+SUMIFS('ANNUAL SUMMARY'!$AF$634,FR26,'ANNUAL SUMMARY'!$V$9,FC6,'ANNUAL SUMMARY'!$L$586)+SUMIFS('ANNUAL SUMMARY'!$AF$692,FR26,'ANNUAL SUMMARY'!$V$9,FC6,'ANNUAL SUMMARY'!$L$644)+SUMIFS('ANNUAL SUMMARY'!$CC$54,FR26,'ANNUAL SUMMARY'!$V$9,FC6,'ANNUAL SUMMARY'!$BI$6)+SUMIFS('ANNUAL SUMMARY'!$CC$112,FR26,'ANNUAL SUMMARY'!$V$9,FC6,'ANNUAL SUMMARY'!$BI$64)+SUMIFS('ANNUAL SUMMARY'!$CC$170,FR26,'ANNUAL SUMMARY'!$V$9,FC6,'ANNUAL SUMMARY'!$BI$122)+SUMIFS('ANNUAL SUMMARY'!$CC$228,FR26,'ANNUAL SUMMARY'!$V$9,FC6,'ANNUAL SUMMARY'!$BI$180)+SUMIFS('ANNUAL SUMMARY'!$CC$286,FR26,'ANNUAL SUMMARY'!$V$9,FC6,'ANNUAL SUMMARY'!$BI$238)+SUMIFS('ANNUAL SUMMARY'!$CC$344,FR26,'ANNUAL SUMMARY'!$V$9,FC6,'ANNUAL SUMMARY'!$BI$296)+SUMIFS('ANNUAL SUMMARY'!$CC$402,FR26,'ANNUAL SUMMARY'!$V$9,FC6,'ANNUAL SUMMARY'!$BI$354)+SUMIFS('ANNUAL SUMMARY'!$CC$460,FR26,'ANNUAL SUMMARY'!$V$9,FC6,'ANNUAL SUMMARY'!$BI$412)+SUMIFS('ANNUAL SUMMARY'!$CC$518,FR26,'ANNUAL SUMMARY'!$V$9,FC6,'ANNUAL SUMMARY'!$BI$470)+SUMIFS('ANNUAL SUMMARY'!$CC$576,FR26,'ANNUAL SUMMARY'!$V$9,FC6,'ANNUAL SUMMARY'!$BI$528)+SUMIFS('ANNUAL SUMMARY'!$CC$634,FR26,'ANNUAL SUMMARY'!$V$9,FC6,'ANNUAL SUMMARY'!$BI$586)+SUMIFS('ANNUAL SUMMARY'!$CC$692,FR26,'ANNUAL SUMMARY'!$V$9,FC6,'ANNUAL SUMMARY'!$BI$644)+SUMIFS('ANNUAL SUMMARY'!$EB$54,FR26,'ANNUAL SUMMARY'!$V$9,FC6,'ANNUAL SUMMARY'!$DH$6)+SUMIFS('ANNUAL SUMMARY'!$EB$112,FR26,'ANNUAL SUMMARY'!$V$9,FC6,'ANNUAL SUMMARY'!$DH$64)+SUMIFS('ANNUAL SUMMARY'!$EB$170,FR26,'ANNUAL SUMMARY'!$V$9,FC6,'ANNUAL SUMMARY'!$DH$122)+SUMIFS('ANNUAL SUMMARY'!$EB$228,FR26,'ANNUAL SUMMARY'!$V$9,FC6,'ANNUAL SUMMARY'!$DH$180)+SUMIFS('ANNUAL SUMMARY'!$EB$286,FR26,'ANNUAL SUMMARY'!$V$9,FC6,'ANNUAL SUMMARY'!$DH$238)+SUMIFS('ANNUAL SUMMARY'!$EB$344,FR26,'ANNUAL SUMMARY'!$V$9,FC6,'ANNUAL SUMMARY'!$DH$296)+SUMIFS('ANNUAL SUMMARY'!$EB$402,FR26,'ANNUAL SUMMARY'!$V$9,FC6,'ANNUAL SUMMARY'!$DH$354)+SUMIFS('ANNUAL SUMMARY'!$EB$460,FR26,'ANNUAL SUMMARY'!$V$9,FC6,'ANNUAL SUMMARY'!$DH$412)+SUMIFS('ANNUAL SUMMARY'!$EB$518,FR26,'ANNUAL SUMMARY'!$V$9,FC6,'ANNUAL SUMMARY'!$DH$470)+SUMIFS('ANNUAL SUMMARY'!$EB$576,FR26,'ANNUAL SUMMARY'!$V$9,FC6,'ANNUAL SUMMARY'!$DH$528)+SUMIFS('ANNUAL SUMMARY'!$EB$634,FR26,'ANNUAL SUMMARY'!$V$9,FC6,'ANNUAL SUMMARY'!$DH$586)+SUMIFS('ANNUAL SUMMARY'!$EB$692,FR26,'ANNUAL SUMMARY'!$V$9,FC6,'ANNUAL SUMMARY'!$DH$644)+SUMIFS('ANNUAL SUMMARY'!$FY$54,FR26,'ANNUAL SUMMARY'!$V$9,FC6,'ANNUAL SUMMARY'!$FE$6)+SUMIFS('ANNUAL SUMMARY'!$FY$112,FR26,'ANNUAL SUMMARY'!$V$9,FC6,'ANNUAL SUMMARY'!$FE$64)+SUMIFS('ANNUAL SUMMARY'!$FY$170,FR26,'ANNUAL SUMMARY'!$V$9,FC6,'ANNUAL SUMMARY'!$FE$122)+SUMIFS('ANNUAL SUMMARY'!$FY$228,FR26,'ANNUAL SUMMARY'!$V$9,FC6,'ANNUAL SUMMARY'!$FE$180)+SUMIFS('ANNUAL SUMMARY'!$FY$286,FR26,'ANNUAL SUMMARY'!$V$9,FC6,'ANNUAL SUMMARY'!$FE$238)+SUMIFS('ANNUAL SUMMARY'!$FY$344,FR26,'ANNUAL SUMMARY'!$V$9,FC6,'ANNUAL SUMMARY'!$FE$296)+SUMIFS('ANNUAL SUMMARY'!$FY$402,FR26,'ANNUAL SUMMARY'!$V$9,FC6,'ANNUAL SUMMARY'!$FE$354)+SUMIFS('ANNUAL SUMMARY'!$FY$460,FR26,'ANNUAL SUMMARY'!$V$9,FC6,'ANNUAL SUMMARY'!$FE$412)+SUMIFS('ANNUAL SUMMARY'!$FY$518,FR26,'ANNUAL SUMMARY'!$V$9,FC6,'ANNUAL SUMMARY'!$FE$470)+SUMIFS('ANNUAL SUMMARY'!$FY$576,FR26,'ANNUAL SUMMARY'!$V$9,FC6,'ANNUAL SUMMARY'!$FE$528)+SUMIFS('ANNUAL SUMMARY'!$FY$634,FR26,'ANNUAL SUMMARY'!$V$9,FC6,'ANNUAL SUMMARY'!$FE$586)+SUMIFS('ANNUAL SUMMARY'!$FY$692,FR26,'ANNUAL SUMMARY'!$V$9,FC6,'ANNUAL SUMMARY'!$FE$644)</f>
        <v>0</v>
      </c>
      <c r="FX26" s="727"/>
      <c r="FY26" s="727"/>
      <c r="FZ26" s="727"/>
      <c r="GA26" s="727">
        <f>SUMIFS('ANNUAL SUMMARY'!$AJ$54,FR26,'ANNUAL SUMMARY'!$V$9,FC6,'ANNUAL SUMMARY'!$L$6)+SUMIFS('ANNUAL SUMMARY'!$AJ$112,FR26,'ANNUAL SUMMARY'!$V$9,FC6,'ANNUAL SUMMARY'!$L$64)+SUMIFS('ANNUAL SUMMARY'!$AJ$170,FR26,'ANNUAL SUMMARY'!$V$9,FC6,'ANNUAL SUMMARY'!$L$122)+SUMIFS('ANNUAL SUMMARY'!$AJ$228,FR26,'ANNUAL SUMMARY'!$V$9,FC6,'ANNUAL SUMMARY'!$L$180)+SUMIFS('ANNUAL SUMMARY'!$AJ$286,FR26,'ANNUAL SUMMARY'!$V$9,FC6,'ANNUAL SUMMARY'!$L$238)+SUMIFS('ANNUAL SUMMARY'!$AJ$344,FR26,'ANNUAL SUMMARY'!$V$9,FC6,'ANNUAL SUMMARY'!$L$296)+SUMIFS('ANNUAL SUMMARY'!$AJ$402,FR26,'ANNUAL SUMMARY'!$V$9,FC6,'ANNUAL SUMMARY'!$L$354)+SUMIFS('ANNUAL SUMMARY'!$AJ$460,FR26,'ANNUAL SUMMARY'!$V$9,FC6,'ANNUAL SUMMARY'!$L$412)+SUMIFS('ANNUAL SUMMARY'!$AJ$518,FR26,'ANNUAL SUMMARY'!$V$9,FC6,'ANNUAL SUMMARY'!$L$470)+SUMIFS('ANNUAL SUMMARY'!$AJ$576,FR26,'ANNUAL SUMMARY'!$V$9,FC6,'ANNUAL SUMMARY'!$L$528)+SUMIFS('ANNUAL SUMMARY'!$AJ$634,FR26,'ANNUAL SUMMARY'!$V$9,FC6,'ANNUAL SUMMARY'!$L$586)+SUMIFS('ANNUAL SUMMARY'!$AJ$692,FR26,'ANNUAL SUMMARY'!$V$9,FC6,'ANNUAL SUMMARY'!$L$644)+SUMIFS('ANNUAL SUMMARY'!$CG$54,FR26,'ANNUAL SUMMARY'!$V$9,FC6,'ANNUAL SUMMARY'!$BI$6)+SUMIFS('ANNUAL SUMMARY'!$CG$112,FR26,'ANNUAL SUMMARY'!$V$9,FC6,'ANNUAL SUMMARY'!$BI$64)+SUMIFS('ANNUAL SUMMARY'!$CG$170,FR26,'ANNUAL SUMMARY'!$V$9,FC6,'ANNUAL SUMMARY'!$BI$122)+SUMIFS('ANNUAL SUMMARY'!$CG$228,FR26,'ANNUAL SUMMARY'!$V$9,FC6,'ANNUAL SUMMARY'!$BI$180)+SUMIFS('ANNUAL SUMMARY'!$CG$286,FR26,'ANNUAL SUMMARY'!$V$9,FC6,'ANNUAL SUMMARY'!$BI$238)+SUMIFS('ANNUAL SUMMARY'!$CG$344,FR26,'ANNUAL SUMMARY'!$V$9,FC6,'ANNUAL SUMMARY'!$BI$296)+SUMIFS('ANNUAL SUMMARY'!$CG$402,FR26,'ANNUAL SUMMARY'!$V$9,FC6,'ANNUAL SUMMARY'!$BI$354)+SUMIFS('ANNUAL SUMMARY'!$CG$460,FR26,'ANNUAL SUMMARY'!$V$9,FC6,'ANNUAL SUMMARY'!$BI$412)+SUMIFS('ANNUAL SUMMARY'!$CG$518,FR26,'ANNUAL SUMMARY'!$V$9,FC6,'ANNUAL SUMMARY'!$BI$470)+SUMIFS('ANNUAL SUMMARY'!$CG$576,FR26,'ANNUAL SUMMARY'!$V$9,FC6,'ANNUAL SUMMARY'!$BI$528)+SUMIFS('ANNUAL SUMMARY'!$CG$634,FR26,'ANNUAL SUMMARY'!$V$9,FC6,'ANNUAL SUMMARY'!$BI$586)+SUMIFS('ANNUAL SUMMARY'!$CG$692,FR26,'ANNUAL SUMMARY'!$V$9,FC6,'ANNUAL SUMMARY'!$BI$644)+SUMIFS('ANNUAL SUMMARY'!$EF$54,FR26,'ANNUAL SUMMARY'!$V$9,FC6,'ANNUAL SUMMARY'!$DH$6)+SUMIFS('ANNUAL SUMMARY'!$EF$112,FR26,'ANNUAL SUMMARY'!$V$9,FC6,'ANNUAL SUMMARY'!$DH$64)+SUMIFS('ANNUAL SUMMARY'!$EF$170,FR26,'ANNUAL SUMMARY'!$V$9,FC6,'ANNUAL SUMMARY'!$DH$122)+SUMIFS('ANNUAL SUMMARY'!$EF$228,FR26,'ANNUAL SUMMARY'!$V$9,FC6,'ANNUAL SUMMARY'!$DH$180)+SUMIFS('ANNUAL SUMMARY'!$EF$286,FR26,'ANNUAL SUMMARY'!$V$9,FC6,'ANNUAL SUMMARY'!$DH$238)+SUMIFS('ANNUAL SUMMARY'!$EF$344,FR26,'ANNUAL SUMMARY'!$V$9,FC6,'ANNUAL SUMMARY'!$DH$296)+SUMIFS('ANNUAL SUMMARY'!$EF$402,FR26,'ANNUAL SUMMARY'!$V$9,FC6,'ANNUAL SUMMARY'!$DH$354)+SUMIFS('ANNUAL SUMMARY'!$EF$460,FR26,'ANNUAL SUMMARY'!$V$9,FC6,'ANNUAL SUMMARY'!$DH$412)+SUMIFS('ANNUAL SUMMARY'!$EF$518,FR26,'ANNUAL SUMMARY'!$V$9,FC6,'ANNUAL SUMMARY'!$DH$470)+SUMIFS('ANNUAL SUMMARY'!$EF$576,FR26,'ANNUAL SUMMARY'!$V$9,FC6,'ANNUAL SUMMARY'!$DH$528)+SUMIFS('ANNUAL SUMMARY'!$EF$634,FR26,'ANNUAL SUMMARY'!$V$9,FC6,'ANNUAL SUMMARY'!$DH$586)+SUMIFS('ANNUAL SUMMARY'!$EF$692,FR26,'ANNUAL SUMMARY'!$V$9,FC6,'ANNUAL SUMMARY'!$DH$644)+SUMIFS('ANNUAL SUMMARY'!$GC$54,FR26,'ANNUAL SUMMARY'!$V$9,FC6,'ANNUAL SUMMARY'!$FE$6)+SUMIFS('ANNUAL SUMMARY'!$GC$112,FR26,'ANNUAL SUMMARY'!$V$9,FC6,'ANNUAL SUMMARY'!$FE$64)+SUMIFS('ANNUAL SUMMARY'!$GC$170,FR26,'ANNUAL SUMMARY'!$V$9,FC6,'ANNUAL SUMMARY'!$FE$122)+SUMIFS('ANNUAL SUMMARY'!$GC$228,FR26,'ANNUAL SUMMARY'!$V$9,FC6,'ANNUAL SUMMARY'!$FE$180)+SUMIFS('ANNUAL SUMMARY'!$GC$286,FR26,'ANNUAL SUMMARY'!$V$9,FC6,'ANNUAL SUMMARY'!$FE$238)+SUMIFS('ANNUAL SUMMARY'!$GC$344,FR26,'ANNUAL SUMMARY'!$V$9,FC6,'ANNUAL SUMMARY'!$FE$296)+SUMIFS('ANNUAL SUMMARY'!$GC$402,FR26,'ANNUAL SUMMARY'!$V$9,FC6,'ANNUAL SUMMARY'!$FE$354)+SUMIFS('ANNUAL SUMMARY'!$GC$460,FR26,'ANNUAL SUMMARY'!$V$9,FC6,'ANNUAL SUMMARY'!$FE$412)+SUMIFS('ANNUAL SUMMARY'!$GC$518,FR26,'ANNUAL SUMMARY'!$V$9,FC6,'ANNUAL SUMMARY'!$FE$470)+SUMIFS('ANNUAL SUMMARY'!$GC$576,FR26,'ANNUAL SUMMARY'!$V$9,FC6,'ANNUAL SUMMARY'!$FE$528)+SUMIFS('ANNUAL SUMMARY'!$GC$634,FR26,'ANNUAL SUMMARY'!$V$9,FC6,'ANNUAL SUMMARY'!$FE$586)+SUMIFS('ANNUAL SUMMARY'!$GC$692,FR26,'ANNUAL SUMMARY'!$V$9,FC6,'ANNUAL SUMMARY'!$FE$644)</f>
        <v>0</v>
      </c>
      <c r="GB26" s="727"/>
      <c r="GC26" s="727"/>
      <c r="GD26" s="727"/>
      <c r="GE26" s="727">
        <f>SUMIFS('ANNUAL SUMMARY'!$AN$54,FR26,'ANNUAL SUMMARY'!$V$9,FC6,'ANNUAL SUMMARY'!$L$6)+SUMIFS('ANNUAL SUMMARY'!$AN$112,FR26,'ANNUAL SUMMARY'!$V$9,FC6,'ANNUAL SUMMARY'!$L$64)+SUMIFS('ANNUAL SUMMARY'!$AN$170,FR26,'ANNUAL SUMMARY'!$V$9,FC6,'ANNUAL SUMMARY'!$L$122)+SUMIFS('ANNUAL SUMMARY'!$AN$228,FR26,'ANNUAL SUMMARY'!$V$9,FC6,'ANNUAL SUMMARY'!$L$180)+SUMIFS('ANNUAL SUMMARY'!$AN$286,FR26,'ANNUAL SUMMARY'!$V$9,FC6,'ANNUAL SUMMARY'!$L$238)+SUMIFS('ANNUAL SUMMARY'!$AN$344,FR26,'ANNUAL SUMMARY'!$V$9,FC6,'ANNUAL SUMMARY'!$L$296)+SUMIFS('ANNUAL SUMMARY'!$AN$402,FR26,'ANNUAL SUMMARY'!$V$9,FC6,'ANNUAL SUMMARY'!$L$354)+SUMIFS('ANNUAL SUMMARY'!$AN$460,FR26,'ANNUAL SUMMARY'!$V$9,FC6,'ANNUAL SUMMARY'!$L$412)+SUMIFS('ANNUAL SUMMARY'!$AN$518,FR26,'ANNUAL SUMMARY'!$V$9,FC6,'ANNUAL SUMMARY'!$L$470)+SUMIFS('ANNUAL SUMMARY'!$AN$576,FR26,'ANNUAL SUMMARY'!$V$9,FC6,'ANNUAL SUMMARY'!$L$528)+SUMIFS('ANNUAL SUMMARY'!$AN$634,FR26,'ANNUAL SUMMARY'!$V$9,FC6,'ANNUAL SUMMARY'!$L$586)+SUMIFS('ANNUAL SUMMARY'!$AN$692,FR26,'ANNUAL SUMMARY'!$V$9,FC6,'ANNUAL SUMMARY'!$L$644)+SUMIFS('ANNUAL SUMMARY'!$CK$54,FR26,'ANNUAL SUMMARY'!$V$9,FC6,'ANNUAL SUMMARY'!$BI$6)+SUMIFS('ANNUAL SUMMARY'!$CK$112,FR26,'ANNUAL SUMMARY'!$V$9,FC6,'ANNUAL SUMMARY'!$BI$64)+SUMIFS('ANNUAL SUMMARY'!$CK$170,FR26,'ANNUAL SUMMARY'!$V$9,FC6,'ANNUAL SUMMARY'!$BI$122)+SUMIFS('ANNUAL SUMMARY'!$CK$228,FR26,'ANNUAL SUMMARY'!$V$9,FC6,'ANNUAL SUMMARY'!$BI$180)+SUMIFS('ANNUAL SUMMARY'!$CK$286,FR26,'ANNUAL SUMMARY'!$V$9,FC6,'ANNUAL SUMMARY'!$BI$238)+SUMIFS('ANNUAL SUMMARY'!$CK$344,FR26,'ANNUAL SUMMARY'!$V$9,FC6,'ANNUAL SUMMARY'!$BI$296)+SUMIFS('ANNUAL SUMMARY'!$CK$402,FR26,'ANNUAL SUMMARY'!$V$9,FC6,'ANNUAL SUMMARY'!$BI$354)+SUMIFS('ANNUAL SUMMARY'!$CK$460,FR26,'ANNUAL SUMMARY'!$V$9,FC6,'ANNUAL SUMMARY'!$BI$412)+SUMIFS('ANNUAL SUMMARY'!$CK$518,FR26,'ANNUAL SUMMARY'!$V$9,FC6,'ANNUAL SUMMARY'!$BI$470)+SUMIFS('ANNUAL SUMMARY'!$CK$576,FR26,'ANNUAL SUMMARY'!$V$9,FC6,'ANNUAL SUMMARY'!$BI$528)+SUMIFS('ANNUAL SUMMARY'!$CK$634,FR26,'ANNUAL SUMMARY'!$V$9,FC6,'ANNUAL SUMMARY'!$BI$586)+SUMIFS('ANNUAL SUMMARY'!$CK$692,FR26,'ANNUAL SUMMARY'!$V$9,FC6,'ANNUAL SUMMARY'!$BI$644)+SUMIFS('ANNUAL SUMMARY'!$EJ$54,FR26,'ANNUAL SUMMARY'!$V$9,FC6,'ANNUAL SUMMARY'!$DH$6)+SUMIFS('ANNUAL SUMMARY'!$EJ$112,FR26,'ANNUAL SUMMARY'!$V$9,FC6,'ANNUAL SUMMARY'!$DH$64)+SUMIFS('ANNUAL SUMMARY'!$EJ$170,FR26,'ANNUAL SUMMARY'!$V$9,FC6,'ANNUAL SUMMARY'!$DH$122)+SUMIFS('ANNUAL SUMMARY'!$EJ$228,FR26,'ANNUAL SUMMARY'!$V$9,FC6,'ANNUAL SUMMARY'!$DH$180)+SUMIFS('ANNUAL SUMMARY'!$EJ$286,FR26,'ANNUAL SUMMARY'!$V$9,FC6,'ANNUAL SUMMARY'!$DH$238)+SUMIFS('ANNUAL SUMMARY'!$EJ$344,FR26,'ANNUAL SUMMARY'!$V$9,FC6,'ANNUAL SUMMARY'!$DH$296)+SUMIFS('ANNUAL SUMMARY'!$EJ$402,FR26,'ANNUAL SUMMARY'!$V$9,FC6,'ANNUAL SUMMARY'!$DH$354)+SUMIFS('ANNUAL SUMMARY'!$EJ$460,FR26,'ANNUAL SUMMARY'!$V$9,FC6,'ANNUAL SUMMARY'!$DH$412)+SUMIFS('ANNUAL SUMMARY'!$EJ$518,FR26,'ANNUAL SUMMARY'!$V$9,FC6,'ANNUAL SUMMARY'!$DH$470)+SUMIFS('ANNUAL SUMMARY'!$EJ$576,FR26,'ANNUAL SUMMARY'!$V$9,FC6,'ANNUAL SUMMARY'!$DH$528)+SUMIFS('ANNUAL SUMMARY'!$EJ$634,FR26,'ANNUAL SUMMARY'!$V$9,FC6,'ANNUAL SUMMARY'!$DH$586)+SUMIFS('ANNUAL SUMMARY'!$EJ$692,FR26,'ANNUAL SUMMARY'!$V$9,FC6,'ANNUAL SUMMARY'!$DH$644)+SUMIFS('ANNUAL SUMMARY'!$GG$54,FR26,'ANNUAL SUMMARY'!$V$9,FC6,'ANNUAL SUMMARY'!$FE$6)+SUMIFS('ANNUAL SUMMARY'!$GG$112,FR26,'ANNUAL SUMMARY'!$V$9,FC6,'ANNUAL SUMMARY'!$FE$64)+SUMIFS('ANNUAL SUMMARY'!$GG$170,FR26,'ANNUAL SUMMARY'!$V$9,FC6,'ANNUAL SUMMARY'!$FE$122)+SUMIFS('ANNUAL SUMMARY'!$GG$228,FR26,'ANNUAL SUMMARY'!$V$9,FC6,'ANNUAL SUMMARY'!$FE$180)+SUMIFS('ANNUAL SUMMARY'!$GG$286,FR26,'ANNUAL SUMMARY'!$V$9,FC6,'ANNUAL SUMMARY'!$FE$238)+SUMIFS('ANNUAL SUMMARY'!$GG$344,FR26,'ANNUAL SUMMARY'!$V$9,FC6,'ANNUAL SUMMARY'!$FE$296)+SUMIFS('ANNUAL SUMMARY'!$GG$402,FR26,'ANNUAL SUMMARY'!$V$9,FC6,'ANNUAL SUMMARY'!$FE$354)+SUMIFS('ANNUAL SUMMARY'!$GG$460,FR26,'ANNUAL SUMMARY'!$V$9,FC6,'ANNUAL SUMMARY'!$FE$412)+SUMIFS('ANNUAL SUMMARY'!$GG$518,FR26,'ANNUAL SUMMARY'!$V$9,FC6,'ANNUAL SUMMARY'!$FE$470)+SUMIFS('ANNUAL SUMMARY'!$GG$576,FR26,'ANNUAL SUMMARY'!$V$9,FC6,'ANNUAL SUMMARY'!$FE$528)+SUMIFS('ANNUAL SUMMARY'!$GG$634,FR26,'ANNUAL SUMMARY'!$V$9,FC6,'ANNUAL SUMMARY'!$FE$586)+SUMIFS('ANNUAL SUMMARY'!$GG$692,FR26,'ANNUAL SUMMARY'!$V$9,FC6,'ANNUAL SUMMARY'!$FE$644)</f>
        <v>0</v>
      </c>
      <c r="GF26" s="727"/>
      <c r="GG26" s="727"/>
      <c r="GH26" s="727"/>
      <c r="GI26" s="728">
        <f>SUMIFS('ANNUAL SUMMARY'!$AR$54,FR26,'ANNUAL SUMMARY'!$V$9,FC6,'ANNUAL SUMMARY'!$L$6)+SUMIFS('ANNUAL SUMMARY'!$AR$112,FR26,'ANNUAL SUMMARY'!$V$9,FC6,'ANNUAL SUMMARY'!$L$64)+SUMIFS('ANNUAL SUMMARY'!$AR$170,FR26,'ANNUAL SUMMARY'!$V$9,FC6,'ANNUAL SUMMARY'!$L$122)+SUMIFS('ANNUAL SUMMARY'!$AR$228,FR26,'ANNUAL SUMMARY'!$V$9,FC6,'ANNUAL SUMMARY'!$L$180)+SUMIFS('ANNUAL SUMMARY'!$AR$286,FR26,'ANNUAL SUMMARY'!$V$9,FC6,'ANNUAL SUMMARY'!$L$238)+SUMIFS('ANNUAL SUMMARY'!$AR$344,FR26,'ANNUAL SUMMARY'!$V$9,FC6,'ANNUAL SUMMARY'!$L$296)+SUMIFS('ANNUAL SUMMARY'!$AR$402,FR26,'ANNUAL SUMMARY'!$V$9,FC6,'ANNUAL SUMMARY'!$L$354)+SUMIFS('ANNUAL SUMMARY'!$AR$460,FR26,'ANNUAL SUMMARY'!$V$9,FC6,'ANNUAL SUMMARY'!$L$412)+SUMIFS('ANNUAL SUMMARY'!$AR$518,FR26,'ANNUAL SUMMARY'!$V$9,FC6,'ANNUAL SUMMARY'!$L$470)+SUMIFS('ANNUAL SUMMARY'!$AR$576,FR26,'ANNUAL SUMMARY'!$V$9,FC6,'ANNUAL SUMMARY'!$L$528)+SUMIFS('ANNUAL SUMMARY'!$AR$634,FR26,'ANNUAL SUMMARY'!$V$9,FC6,'ANNUAL SUMMARY'!$L$586)+SUMIFS('ANNUAL SUMMARY'!$AR$692,FR26,'ANNUAL SUMMARY'!$V$9,FC6,'ANNUAL SUMMARY'!$L$644)+SUMIFS('ANNUAL SUMMARY'!$CO$54,FR26,'ANNUAL SUMMARY'!$V$9,FC6,'ANNUAL SUMMARY'!$BI$6)+SUMIFS('ANNUAL SUMMARY'!$CO$112,FR26,'ANNUAL SUMMARY'!$V$9,FC6,'ANNUAL SUMMARY'!$BI$64)+SUMIFS('ANNUAL SUMMARY'!$CO$170,FR26,'ANNUAL SUMMARY'!$V$9,FC6,'ANNUAL SUMMARY'!$BI$122)+SUMIFS('ANNUAL SUMMARY'!$CO$228,FR26,'ANNUAL SUMMARY'!$V$9,FC6,'ANNUAL SUMMARY'!$BI$180)+SUMIFS('ANNUAL SUMMARY'!$CO$286,FR26,'ANNUAL SUMMARY'!$V$9,FC6,'ANNUAL SUMMARY'!$BI$238)+SUMIFS('ANNUAL SUMMARY'!$CO$344,FR26,'ANNUAL SUMMARY'!$V$9,FC6,'ANNUAL SUMMARY'!$BI$296)+SUMIFS('ANNUAL SUMMARY'!$CO$402,FR26,'ANNUAL SUMMARY'!$V$9,FC6,'ANNUAL SUMMARY'!$BI$354)+SUMIFS('ANNUAL SUMMARY'!$CO$460,FR26,'ANNUAL SUMMARY'!$V$9,FC6,'ANNUAL SUMMARY'!$BI$412)+SUMIFS('ANNUAL SUMMARY'!$CO$518,FR26,'ANNUAL SUMMARY'!$V$9,FC6,'ANNUAL SUMMARY'!$BI$470)+SUMIFS('ANNUAL SUMMARY'!$CO$576,FR26,'ANNUAL SUMMARY'!$V$9,FC6,'ANNUAL SUMMARY'!$BI$528)+SUMIFS('ANNUAL SUMMARY'!$CO$634,FR26,'ANNUAL SUMMARY'!$V$9,FC6,'ANNUAL SUMMARY'!$BI$586)+SUMIFS('ANNUAL SUMMARY'!$CO$692,FR26,'ANNUAL SUMMARY'!$V$9,FC6,'ANNUAL SUMMARY'!$BI$644)+SUMIFS('ANNUAL SUMMARY'!$EN$54,FR26,'ANNUAL SUMMARY'!$V$9,FC6,'ANNUAL SUMMARY'!$DH$6)+SUMIFS('ANNUAL SUMMARY'!$EN$112,FR26,'ANNUAL SUMMARY'!$V$9,FC6,'ANNUAL SUMMARY'!$DH$64)+SUMIFS('ANNUAL SUMMARY'!$EN$170,FR26,'ANNUAL SUMMARY'!$V$9,FC6,'ANNUAL SUMMARY'!$DH$122)+SUMIFS('ANNUAL SUMMARY'!$EN$228,FR26,'ANNUAL SUMMARY'!$V$9,FC6,'ANNUAL SUMMARY'!$DH$180)+SUMIFS('ANNUAL SUMMARY'!$EN$286,FR26,'ANNUAL SUMMARY'!$V$9,FC6,'ANNUAL SUMMARY'!$DH$238)+SUMIFS('ANNUAL SUMMARY'!$EN$344,FR26,'ANNUAL SUMMARY'!$V$9,FC6,'ANNUAL SUMMARY'!$DH$296)+SUMIFS('ANNUAL SUMMARY'!$EN$402,FR26,'ANNUAL SUMMARY'!$V$9,FC6,'ANNUAL SUMMARY'!$DH$354)+SUMIFS('ANNUAL SUMMARY'!$EN$460,FR26,'ANNUAL SUMMARY'!$V$9,FC6,'ANNUAL SUMMARY'!$DH$412)+SUMIFS('ANNUAL SUMMARY'!$EN$518,FR26,'ANNUAL SUMMARY'!$V$9,FC6,'ANNUAL SUMMARY'!$DH$470)+SUMIFS('ANNUAL SUMMARY'!$EN$576,FR26,'ANNUAL SUMMARY'!$V$9,FC6,'ANNUAL SUMMARY'!$DH$528)+SUMIFS('ANNUAL SUMMARY'!$EN$634,FR26,'ANNUAL SUMMARY'!$V$9,FC6,'ANNUAL SUMMARY'!$DH$586)+SUMIFS('ANNUAL SUMMARY'!$EN$692,FR26,'ANNUAL SUMMARY'!$V$9,FC6,'ANNUAL SUMMARY'!$DH$644)+SUMIFS('ANNUAL SUMMARY'!$GK$54,FR26,'ANNUAL SUMMARY'!$V$9,FC6,'ANNUAL SUMMARY'!$FE$6)+SUMIFS('ANNUAL SUMMARY'!$GK$112,FR26,'ANNUAL SUMMARY'!$V$9,FC6,'ANNUAL SUMMARY'!$FE$64)+SUMIFS('ANNUAL SUMMARY'!$GK$170,FR26,'ANNUAL SUMMARY'!$V$9,FC6,'ANNUAL SUMMARY'!$FE$122)+SUMIFS('ANNUAL SUMMARY'!$GK$228,FR26,'ANNUAL SUMMARY'!$V$9,FC6,'ANNUAL SUMMARY'!$FE$180)+SUMIFS('ANNUAL SUMMARY'!$GK$286,FR26,'ANNUAL SUMMARY'!$V$9,FC6,'ANNUAL SUMMARY'!$FE$238)+SUMIFS('ANNUAL SUMMARY'!$GK$344,FR26,'ANNUAL SUMMARY'!$V$9,FC6,'ANNUAL SUMMARY'!$FE$296)+SUMIFS('ANNUAL SUMMARY'!$GK$402,FR26,'ANNUAL SUMMARY'!$V$9,FC6,'ANNUAL SUMMARY'!$FE$354)+SUMIFS('ANNUAL SUMMARY'!$GK$460,FR26,'ANNUAL SUMMARY'!$V$9,FC6,'ANNUAL SUMMARY'!$FE$412)+SUMIFS('ANNUAL SUMMARY'!$GK$518,FR26,'ANNUAL SUMMARY'!$V$9,FC6,'ANNUAL SUMMARY'!$FE$470)+SUMIFS('ANNUAL SUMMARY'!$GK$576,FR26,'ANNUAL SUMMARY'!$V$9,FC6,'ANNUAL SUMMARY'!$FE$528)+SUMIFS('ANNUAL SUMMARY'!$GK$634,FR26,'ANNUAL SUMMARY'!$V$9,FC6,'ANNUAL SUMMARY'!$FE$586)+SUMIFS('ANNUAL SUMMARY'!$GK$692,FR26,'ANNUAL SUMMARY'!$V$9,FC6,'ANNUAL SUMMARY'!$FE$644)</f>
        <v>0</v>
      </c>
      <c r="GJ26" s="728"/>
      <c r="GK26" s="728"/>
      <c r="GL26" s="728">
        <f>SUMIFS('ANNUAL SUMMARY'!$AU$54,FR26,'ANNUAL SUMMARY'!$V$9,FC6,'ANNUAL SUMMARY'!$L$6)+SUMIFS('ANNUAL SUMMARY'!$AU$112,FR26,'ANNUAL SUMMARY'!$V$9,FC6,'ANNUAL SUMMARY'!$L$64)+SUMIFS('ANNUAL SUMMARY'!$AU$170,FR26,'ANNUAL SUMMARY'!$V$9,FC6,'ANNUAL SUMMARY'!$L$122)+SUMIFS('ANNUAL SUMMARY'!$AU$228,FR26,'ANNUAL SUMMARY'!$V$9,FC6,'ANNUAL SUMMARY'!$L$180)+SUMIFS('ANNUAL SUMMARY'!$AU$286,FR26,'ANNUAL SUMMARY'!$V$9,FC6,'ANNUAL SUMMARY'!$L$238)+SUMIFS('ANNUAL SUMMARY'!$AU$344,FR26,'ANNUAL SUMMARY'!$V$9,FC6,'ANNUAL SUMMARY'!$L$296)+SUMIFS('ANNUAL SUMMARY'!$AU$402,FR26,'ANNUAL SUMMARY'!$V$9,FC6,'ANNUAL SUMMARY'!$L$354)+SUMIFS('ANNUAL SUMMARY'!$AU$460,FR26,'ANNUAL SUMMARY'!$V$9,FC6,'ANNUAL SUMMARY'!$L$412)+SUMIFS('ANNUAL SUMMARY'!$AU$518,FR26,'ANNUAL SUMMARY'!$V$9,FC6,'ANNUAL SUMMARY'!$L$470)+SUMIFS('ANNUAL SUMMARY'!$AU$576,FR26,'ANNUAL SUMMARY'!$V$9,FC6,'ANNUAL SUMMARY'!$L$528)+SUMIFS('ANNUAL SUMMARY'!$AU$634,FR26,'ANNUAL SUMMARY'!$V$9,FC6,'ANNUAL SUMMARY'!$L$586)+SUMIFS('ANNUAL SUMMARY'!$AU$692,FR26,'ANNUAL SUMMARY'!$V$9,FC6,'ANNUAL SUMMARY'!$L$644)+SUMIFS('ANNUAL SUMMARY'!$CR$54,FR26,'ANNUAL SUMMARY'!$V$9,FC6,'ANNUAL SUMMARY'!$BI$6)+SUMIFS('ANNUAL SUMMARY'!$CR$112,FR26,'ANNUAL SUMMARY'!$V$9,FC6,'ANNUAL SUMMARY'!$BI$64)+SUMIFS('ANNUAL SUMMARY'!$CR$170,FR26,'ANNUAL SUMMARY'!$V$9,FC6,'ANNUAL SUMMARY'!$BI$122)+SUMIFS('ANNUAL SUMMARY'!$CR$228,FR26,'ANNUAL SUMMARY'!$V$9,FC6,'ANNUAL SUMMARY'!$BI$180)+SUMIFS('ANNUAL SUMMARY'!$CR$286,FR26,'ANNUAL SUMMARY'!$V$9,FC6,'ANNUAL SUMMARY'!$BI$238)+SUMIFS('ANNUAL SUMMARY'!$CR$344,FR26,'ANNUAL SUMMARY'!$V$9,FC6,'ANNUAL SUMMARY'!$BI$296)+SUMIFS('ANNUAL SUMMARY'!$CR$402,FR26,'ANNUAL SUMMARY'!$V$9,FC6,'ANNUAL SUMMARY'!$BI$354)+SUMIFS('ANNUAL SUMMARY'!$CR$460,FR26,'ANNUAL SUMMARY'!$V$9,FC6,'ANNUAL SUMMARY'!$BI$412)+SUMIFS('ANNUAL SUMMARY'!$CR$518,FR26,'ANNUAL SUMMARY'!$V$9,FC6,'ANNUAL SUMMARY'!$BI$470)+SUMIFS('ANNUAL SUMMARY'!$CR$576,FR26,'ANNUAL SUMMARY'!$V$9,FC6,'ANNUAL SUMMARY'!$BI$528)+SUMIFS('ANNUAL SUMMARY'!$CR$634,FR26,'ANNUAL SUMMARY'!$V$9,FC6,'ANNUAL SUMMARY'!$BI$586)+SUMIFS('ANNUAL SUMMARY'!$CR$692,FR26,'ANNUAL SUMMARY'!$V$9,FC6,'ANNUAL SUMMARY'!$BI$644)+SUMIFS('ANNUAL SUMMARY'!$EQ$54,FR26,'ANNUAL SUMMARY'!$V$9,FC6,'ANNUAL SUMMARY'!$DH$6)+SUMIFS('ANNUAL SUMMARY'!$EQ$112,FR26,'ANNUAL SUMMARY'!$V$9,FC6,'ANNUAL SUMMARY'!$DH$64)+SUMIFS('ANNUAL SUMMARY'!$EQ$170,FR26,'ANNUAL SUMMARY'!$V$9,FC6,'ANNUAL SUMMARY'!$DH$122)+SUMIFS('ANNUAL SUMMARY'!$EQ$228,FR26,'ANNUAL SUMMARY'!$V$9,FC6,'ANNUAL SUMMARY'!$DH$180)+SUMIFS('ANNUAL SUMMARY'!$EQ$286,FR26,'ANNUAL SUMMARY'!$V$9,FC6,'ANNUAL SUMMARY'!$DH$238)+SUMIFS('ANNUAL SUMMARY'!$EQ$344,FR26,'ANNUAL SUMMARY'!$V$9,FC6,'ANNUAL SUMMARY'!$DH$296)+SUMIFS('ANNUAL SUMMARY'!$EQ$402,FR26,'ANNUAL SUMMARY'!$V$9,FC6,'ANNUAL SUMMARY'!$DH$354)+SUMIFS('ANNUAL SUMMARY'!$EQ$460,FR26,'ANNUAL SUMMARY'!$V$9,FC6,'ANNUAL SUMMARY'!$DH$412)+SUMIFS('ANNUAL SUMMARY'!$EQ$518,FR26,'ANNUAL SUMMARY'!$V$9,FC6,'ANNUAL SUMMARY'!$DH$470)+SUMIFS('ANNUAL SUMMARY'!$EQ$576,FR26,'ANNUAL SUMMARY'!$V$9,FC6,'ANNUAL SUMMARY'!$DH$528)+SUMIFS('ANNUAL SUMMARY'!$EQ$634,FR26,'ANNUAL SUMMARY'!$V$9,FC6,'ANNUAL SUMMARY'!$DH$586)+SUMIFS('ANNUAL SUMMARY'!$EQ$692,FR26,'ANNUAL SUMMARY'!$V$9,FC6,'ANNUAL SUMMARY'!$DH$644)+SUMIFS('ANNUAL SUMMARY'!$GN$54,FR26,'ANNUAL SUMMARY'!$V$9,FC6,'ANNUAL SUMMARY'!$FE$6)+SUMIFS('ANNUAL SUMMARY'!$GN$112,FR26,'ANNUAL SUMMARY'!$V$9,FC6,'ANNUAL SUMMARY'!$FE$64)+SUMIFS('ANNUAL SUMMARY'!$GN$170,FR26,'ANNUAL SUMMARY'!$V$9,FC6,'ANNUAL SUMMARY'!$FE$122)+SUMIFS('ANNUAL SUMMARY'!$GN$228,FR26,'ANNUAL SUMMARY'!$V$9,FC6,'ANNUAL SUMMARY'!$FE$180)+SUMIFS('ANNUAL SUMMARY'!$GN$286,FR26,'ANNUAL SUMMARY'!$V$9,FC6,'ANNUAL SUMMARY'!$FE$238)+SUMIFS('ANNUAL SUMMARY'!$GN$344,FR26,'ANNUAL SUMMARY'!$V$9,FC6,'ANNUAL SUMMARY'!$FE$296)+SUMIFS('ANNUAL SUMMARY'!$GN$402,FR26,'ANNUAL SUMMARY'!$V$9,FC6,'ANNUAL SUMMARY'!$FE$354)+SUMIFS('ANNUAL SUMMARY'!$GN$460,FR26,'ANNUAL SUMMARY'!$V$9,FC6,'ANNUAL SUMMARY'!$FE$412)+SUMIFS('ANNUAL SUMMARY'!$GN$518,FR26,'ANNUAL SUMMARY'!$V$9,FC6,'ANNUAL SUMMARY'!$FE$470)+SUMIFS('ANNUAL SUMMARY'!$GN$576,FR26,'ANNUAL SUMMARY'!$V$9,FC6,'ANNUAL SUMMARY'!$FE$528)+SUMIFS('ANNUAL SUMMARY'!$GN$634,FR26,'ANNUAL SUMMARY'!$V$9,FC6,'ANNUAL SUMMARY'!$FE$586)+SUMIFS('ANNUAL SUMMARY'!$GN$692,FR26,'ANNUAL SUMMARY'!$V$9,FC6,'ANNUAL SUMMARY'!$FE$644)</f>
        <v>0</v>
      </c>
      <c r="GM26" s="728"/>
      <c r="GN26" s="728"/>
      <c r="GO26" s="1263"/>
    </row>
    <row r="27" spans="1:197" ht="6" customHeight="1" x14ac:dyDescent="0.25">
      <c r="A27" s="154"/>
      <c r="B27" s="732"/>
      <c r="C27" s="733"/>
      <c r="D27" s="733"/>
      <c r="E27" s="733"/>
      <c r="F27" s="795"/>
      <c r="G27" s="796"/>
      <c r="H27" s="796"/>
      <c r="I27" s="796"/>
      <c r="J27" s="796"/>
      <c r="K27" s="796"/>
      <c r="L27" s="797"/>
      <c r="M27" s="643"/>
      <c r="N27" s="732"/>
      <c r="O27" s="733"/>
      <c r="P27" s="733"/>
      <c r="Q27" s="733"/>
      <c r="R27" s="734"/>
      <c r="S27" s="738"/>
      <c r="T27" s="739"/>
      <c r="U27" s="739"/>
      <c r="V27" s="739"/>
      <c r="W27" s="739"/>
      <c r="X27" s="740"/>
      <c r="Y27" s="15"/>
      <c r="Z27" s="814"/>
      <c r="AA27" s="815"/>
      <c r="AB27" s="815"/>
      <c r="AC27" s="815"/>
      <c r="AD27" s="815"/>
      <c r="AE27" s="727"/>
      <c r="AF27" s="727"/>
      <c r="AG27" s="727"/>
      <c r="AH27" s="727"/>
      <c r="AI27" s="727"/>
      <c r="AJ27" s="727"/>
      <c r="AK27" s="727"/>
      <c r="AL27" s="727"/>
      <c r="AM27" s="727"/>
      <c r="AN27" s="727"/>
      <c r="AO27" s="727"/>
      <c r="AP27" s="727"/>
      <c r="AQ27" s="728"/>
      <c r="AR27" s="728"/>
      <c r="AS27" s="728"/>
      <c r="AT27" s="728"/>
      <c r="AU27" s="728"/>
      <c r="AV27" s="1260"/>
      <c r="AW27" s="1263"/>
      <c r="AX27" s="154"/>
      <c r="AY27" s="732"/>
      <c r="AZ27" s="733"/>
      <c r="BA27" s="733"/>
      <c r="BB27" s="733"/>
      <c r="BC27" s="795"/>
      <c r="BD27" s="796"/>
      <c r="BE27" s="796"/>
      <c r="BF27" s="796"/>
      <c r="BG27" s="796"/>
      <c r="BH27" s="796"/>
      <c r="BI27" s="797"/>
      <c r="BJ27" s="643"/>
      <c r="BK27" s="732"/>
      <c r="BL27" s="733"/>
      <c r="BM27" s="733"/>
      <c r="BN27" s="733"/>
      <c r="BO27" s="734"/>
      <c r="BP27" s="738"/>
      <c r="BQ27" s="739"/>
      <c r="BR27" s="739"/>
      <c r="BS27" s="739"/>
      <c r="BT27" s="739"/>
      <c r="BU27" s="740"/>
      <c r="BV27" s="15"/>
      <c r="BW27" s="814"/>
      <c r="BX27" s="815"/>
      <c r="BY27" s="815"/>
      <c r="BZ27" s="815"/>
      <c r="CA27" s="815"/>
      <c r="CB27" s="727"/>
      <c r="CC27" s="727"/>
      <c r="CD27" s="727"/>
      <c r="CE27" s="727"/>
      <c r="CF27" s="727"/>
      <c r="CG27" s="727"/>
      <c r="CH27" s="727"/>
      <c r="CI27" s="727"/>
      <c r="CJ27" s="727"/>
      <c r="CK27" s="727"/>
      <c r="CL27" s="727"/>
      <c r="CM27" s="727"/>
      <c r="CN27" s="728"/>
      <c r="CO27" s="728"/>
      <c r="CP27" s="728"/>
      <c r="CQ27" s="728"/>
      <c r="CR27" s="728"/>
      <c r="CS27" s="728"/>
      <c r="CT27" s="1263"/>
      <c r="CU27" s="1250"/>
      <c r="CV27" s="154"/>
      <c r="CW27" s="732"/>
      <c r="CX27" s="733"/>
      <c r="CY27" s="733"/>
      <c r="CZ27" s="733"/>
      <c r="DA27" s="795"/>
      <c r="DB27" s="796"/>
      <c r="DC27" s="796"/>
      <c r="DD27" s="796"/>
      <c r="DE27" s="796"/>
      <c r="DF27" s="796"/>
      <c r="DG27" s="797"/>
      <c r="DH27" s="643"/>
      <c r="DI27" s="732"/>
      <c r="DJ27" s="733"/>
      <c r="DK27" s="733"/>
      <c r="DL27" s="733"/>
      <c r="DM27" s="734"/>
      <c r="DN27" s="738"/>
      <c r="DO27" s="739"/>
      <c r="DP27" s="739"/>
      <c r="DQ27" s="739"/>
      <c r="DR27" s="739"/>
      <c r="DS27" s="740"/>
      <c r="DT27" s="15"/>
      <c r="DU27" s="814"/>
      <c r="DV27" s="815"/>
      <c r="DW27" s="815"/>
      <c r="DX27" s="815"/>
      <c r="DY27" s="815"/>
      <c r="DZ27" s="727"/>
      <c r="EA27" s="727"/>
      <c r="EB27" s="727"/>
      <c r="EC27" s="727"/>
      <c r="ED27" s="727"/>
      <c r="EE27" s="727"/>
      <c r="EF27" s="727"/>
      <c r="EG27" s="727"/>
      <c r="EH27" s="727"/>
      <c r="EI27" s="727"/>
      <c r="EJ27" s="727"/>
      <c r="EK27" s="727"/>
      <c r="EL27" s="728"/>
      <c r="EM27" s="728"/>
      <c r="EN27" s="728"/>
      <c r="EO27" s="728"/>
      <c r="EP27" s="728"/>
      <c r="EQ27" s="1260"/>
      <c r="ER27" s="1263"/>
      <c r="ES27" s="154"/>
      <c r="ET27" s="732"/>
      <c r="EU27" s="733"/>
      <c r="EV27" s="733"/>
      <c r="EW27" s="733"/>
      <c r="EX27" s="795"/>
      <c r="EY27" s="796"/>
      <c r="EZ27" s="796"/>
      <c r="FA27" s="796"/>
      <c r="FB27" s="796"/>
      <c r="FC27" s="796"/>
      <c r="FD27" s="797"/>
      <c r="FE27" s="643"/>
      <c r="FF27" s="732"/>
      <c r="FG27" s="733"/>
      <c r="FH27" s="733"/>
      <c r="FI27" s="733"/>
      <c r="FJ27" s="734"/>
      <c r="FK27" s="738"/>
      <c r="FL27" s="739"/>
      <c r="FM27" s="739"/>
      <c r="FN27" s="739"/>
      <c r="FO27" s="739"/>
      <c r="FP27" s="740"/>
      <c r="FQ27" s="15"/>
      <c r="FR27" s="814"/>
      <c r="FS27" s="815"/>
      <c r="FT27" s="815"/>
      <c r="FU27" s="815"/>
      <c r="FV27" s="815"/>
      <c r="FW27" s="727"/>
      <c r="FX27" s="727"/>
      <c r="FY27" s="727"/>
      <c r="FZ27" s="727"/>
      <c r="GA27" s="727"/>
      <c r="GB27" s="727"/>
      <c r="GC27" s="727"/>
      <c r="GD27" s="727"/>
      <c r="GE27" s="727"/>
      <c r="GF27" s="727"/>
      <c r="GG27" s="727"/>
      <c r="GH27" s="727"/>
      <c r="GI27" s="728"/>
      <c r="GJ27" s="728"/>
      <c r="GK27" s="728"/>
      <c r="GL27" s="728"/>
      <c r="GM27" s="728"/>
      <c r="GN27" s="728"/>
      <c r="GO27" s="1263"/>
    </row>
    <row r="28" spans="1:197" ht="5.25" customHeight="1" x14ac:dyDescent="0.25">
      <c r="A28" s="154"/>
      <c r="B28" s="624"/>
      <c r="C28" s="624"/>
      <c r="D28" s="624"/>
      <c r="E28" s="624"/>
      <c r="F28" s="624"/>
      <c r="G28" s="624"/>
      <c r="H28" s="624"/>
      <c r="I28" s="624"/>
      <c r="J28" s="624"/>
      <c r="K28" s="624"/>
      <c r="L28" s="624"/>
      <c r="M28" s="624"/>
      <c r="N28" s="624"/>
      <c r="O28" s="624"/>
      <c r="P28" s="624"/>
      <c r="Q28" s="624"/>
      <c r="R28" s="624"/>
      <c r="S28" s="624"/>
      <c r="T28" s="624"/>
      <c r="U28" s="624"/>
      <c r="V28" s="624"/>
      <c r="W28" s="624"/>
      <c r="X28" s="624"/>
      <c r="Y28" s="15"/>
      <c r="Z28" s="812">
        <f>IF(Z12=0," ",Z12+8)</f>
        <v>2030</v>
      </c>
      <c r="AA28" s="813"/>
      <c r="AB28" s="813"/>
      <c r="AC28" s="813"/>
      <c r="AD28" s="813"/>
      <c r="AE28" s="1118">
        <f>SUMIFS('ANNUAL SUMMARY'!$AF$54,Z28,'ANNUAL SUMMARY'!$V$9,K6,'ANNUAL SUMMARY'!$L$6)+SUMIFS('ANNUAL SUMMARY'!$AF$112,Z28,'ANNUAL SUMMARY'!$V$9,K6,'ANNUAL SUMMARY'!$L$64)+SUMIFS('ANNUAL SUMMARY'!$AF$170,Z28,'ANNUAL SUMMARY'!$V$9,K6,'ANNUAL SUMMARY'!$L$122)+SUMIFS('ANNUAL SUMMARY'!$AF$228,Z28,'ANNUAL SUMMARY'!$V$9,K6,'ANNUAL SUMMARY'!$L$180)+SUMIFS('ANNUAL SUMMARY'!$AF$286,Z28,'ANNUAL SUMMARY'!$V$9,K6,'ANNUAL SUMMARY'!$L$238)+SUMIFS('ANNUAL SUMMARY'!$AF$344,Z28,'ANNUAL SUMMARY'!$V$9,K6,'ANNUAL SUMMARY'!$L$296)+SUMIFS('ANNUAL SUMMARY'!$AF$402,Z28,'ANNUAL SUMMARY'!$V$9,K6,'ANNUAL SUMMARY'!$L$354)+SUMIFS('ANNUAL SUMMARY'!$AF$460,Z28,'ANNUAL SUMMARY'!$V$9,K6,'ANNUAL SUMMARY'!$L$412)+SUMIFS('ANNUAL SUMMARY'!$AF$518,Z28,'ANNUAL SUMMARY'!$V$9,K6,'ANNUAL SUMMARY'!$L$470)+SUMIFS('ANNUAL SUMMARY'!$AF$576,Z28,'ANNUAL SUMMARY'!$V$9,K6,'ANNUAL SUMMARY'!$L$528)+SUMIFS('ANNUAL SUMMARY'!$AF$634,Z28,'ANNUAL SUMMARY'!$V$9,K6,'ANNUAL SUMMARY'!$L$586)+SUMIFS('ANNUAL SUMMARY'!$AF$692,Z28,'ANNUAL SUMMARY'!$V$9,K6,'ANNUAL SUMMARY'!$L$644)+SUMIFS('ANNUAL SUMMARY'!$CC$54,Z28,'ANNUAL SUMMARY'!$V$9,K6,'ANNUAL SUMMARY'!$BI$6)+SUMIFS('ANNUAL SUMMARY'!$CC$112,Z28,'ANNUAL SUMMARY'!$V$9,K6,'ANNUAL SUMMARY'!$BI$64)+SUMIFS('ANNUAL SUMMARY'!$CC$170,Z28,'ANNUAL SUMMARY'!$V$9,K6,'ANNUAL SUMMARY'!$BI$122)+SUMIFS('ANNUAL SUMMARY'!$CC$228,Z28,'ANNUAL SUMMARY'!$V$9,K6,'ANNUAL SUMMARY'!$BI$180)+SUMIFS('ANNUAL SUMMARY'!$CC$286,Z28,'ANNUAL SUMMARY'!$V$9,K6,'ANNUAL SUMMARY'!$BI$238)+SUMIFS('ANNUAL SUMMARY'!$CC$344,Z28,'ANNUAL SUMMARY'!$V$9,K6,'ANNUAL SUMMARY'!$BI$296)+SUMIFS('ANNUAL SUMMARY'!$CC$402,Z28,'ANNUAL SUMMARY'!$V$9,K6,'ANNUAL SUMMARY'!$BI$354)+SUMIFS('ANNUAL SUMMARY'!$CC$460,Z28,'ANNUAL SUMMARY'!$V$9,K6,'ANNUAL SUMMARY'!$BI$412)+SUMIFS('ANNUAL SUMMARY'!$CC$518,Z28,'ANNUAL SUMMARY'!$V$9,K6,'ANNUAL SUMMARY'!$BI$470)+SUMIFS('ANNUAL SUMMARY'!$CC$576,Z28,'ANNUAL SUMMARY'!$V$9,K6,'ANNUAL SUMMARY'!$BI$528)+SUMIFS('ANNUAL SUMMARY'!$CC$634,Z28,'ANNUAL SUMMARY'!$V$9,K6,'ANNUAL SUMMARY'!$BI$586)+SUMIFS('ANNUAL SUMMARY'!$CC$692,Z28,'ANNUAL SUMMARY'!$V$9,K6,'ANNUAL SUMMARY'!$BI$644)+SUMIFS('ANNUAL SUMMARY'!$EB$54,Z28,'ANNUAL SUMMARY'!$V$9,K6,'ANNUAL SUMMARY'!$DH$6)+SUMIFS('ANNUAL SUMMARY'!$EB$112,Z28,'ANNUAL SUMMARY'!$V$9,K6,'ANNUAL SUMMARY'!$DH$64)+SUMIFS('ANNUAL SUMMARY'!$EB$170,Z28,'ANNUAL SUMMARY'!$V$9,K6,'ANNUAL SUMMARY'!$DH$122)+SUMIFS('ANNUAL SUMMARY'!$EB$228,Z28,'ANNUAL SUMMARY'!$V$9,K6,'ANNUAL SUMMARY'!$DH$180)+SUMIFS('ANNUAL SUMMARY'!$EB$286,Z28,'ANNUAL SUMMARY'!$V$9,K6,'ANNUAL SUMMARY'!$DH$238)+SUMIFS('ANNUAL SUMMARY'!$EB$344,Z28,'ANNUAL SUMMARY'!$V$9,K6,'ANNUAL SUMMARY'!$DH$296)+SUMIFS('ANNUAL SUMMARY'!$EB$402,Z28,'ANNUAL SUMMARY'!$V$9,K6,'ANNUAL SUMMARY'!$DH$354)+SUMIFS('ANNUAL SUMMARY'!$EB$460,Z28,'ANNUAL SUMMARY'!$V$9,K6,'ANNUAL SUMMARY'!$DH$412)+SUMIFS('ANNUAL SUMMARY'!$EB$518,Z28,'ANNUAL SUMMARY'!$V$9,K6,'ANNUAL SUMMARY'!$DH$470)+SUMIFS('ANNUAL SUMMARY'!$EB$576,Z28,'ANNUAL SUMMARY'!$V$9,K6,'ANNUAL SUMMARY'!$DH$528)+SUMIFS('ANNUAL SUMMARY'!$EB$634,Z28,'ANNUAL SUMMARY'!$V$9,K6,'ANNUAL SUMMARY'!$DH$586)+SUMIFS('ANNUAL SUMMARY'!$EB$692,Z28,'ANNUAL SUMMARY'!$V$9,K6,'ANNUAL SUMMARY'!$DH$644)+SUMIFS('ANNUAL SUMMARY'!$FY$54,Z28,'ANNUAL SUMMARY'!$V$9,K6,'ANNUAL SUMMARY'!$FE$6)+SUMIFS('ANNUAL SUMMARY'!$FY$112,Z28,'ANNUAL SUMMARY'!$V$9,K6,'ANNUAL SUMMARY'!$FE$64)+SUMIFS('ANNUAL SUMMARY'!$FY$170,Z28,'ANNUAL SUMMARY'!$V$9,K6,'ANNUAL SUMMARY'!$FE$122)+SUMIFS('ANNUAL SUMMARY'!$FY$228,Z28,'ANNUAL SUMMARY'!$V$9,K6,'ANNUAL SUMMARY'!$FE$180)+SUMIFS('ANNUAL SUMMARY'!$FY$286,Z28,'ANNUAL SUMMARY'!$V$9,K6,'ANNUAL SUMMARY'!$FE$238)+SUMIFS('ANNUAL SUMMARY'!$FY$344,Z28,'ANNUAL SUMMARY'!$V$9,K6,'ANNUAL SUMMARY'!$FE$296)+SUMIFS('ANNUAL SUMMARY'!$FY$402,Z28,'ANNUAL SUMMARY'!$V$9,K6,'ANNUAL SUMMARY'!$FE$354)+SUMIFS('ANNUAL SUMMARY'!$FY$460,Z28,'ANNUAL SUMMARY'!$V$9,K6,'ANNUAL SUMMARY'!$FE$412)+SUMIFS('ANNUAL SUMMARY'!$FY$518,Z28,'ANNUAL SUMMARY'!$V$9,K6,'ANNUAL SUMMARY'!$FE$470)+SUMIFS('ANNUAL SUMMARY'!$FY$576,Z28,'ANNUAL SUMMARY'!$V$9,K6,'ANNUAL SUMMARY'!$FE$528)+SUMIFS('ANNUAL SUMMARY'!$FY$634,Z28,'ANNUAL SUMMARY'!$V$9,K6,'ANNUAL SUMMARY'!$FE$586)+SUMIFS('ANNUAL SUMMARY'!$FY$692,Z28,'ANNUAL SUMMARY'!$V$9,K6,'ANNUAL SUMMARY'!$FE$644)</f>
        <v>0</v>
      </c>
      <c r="AF28" s="727"/>
      <c r="AG28" s="727"/>
      <c r="AH28" s="727"/>
      <c r="AI28" s="727">
        <f>SUMIFS('ANNUAL SUMMARY'!$AJ$54,Z28,'ANNUAL SUMMARY'!$V$9,K6,'ANNUAL SUMMARY'!$L$6)+SUMIFS('ANNUAL SUMMARY'!$AJ$112,Z28,'ANNUAL SUMMARY'!$V$9,K6,'ANNUAL SUMMARY'!$L$64)+SUMIFS('ANNUAL SUMMARY'!$AJ$170,Z28,'ANNUAL SUMMARY'!$V$9,K6,'ANNUAL SUMMARY'!$L$122)+SUMIFS('ANNUAL SUMMARY'!$AJ$228,Z28,'ANNUAL SUMMARY'!$V$9,K6,'ANNUAL SUMMARY'!$L$180)+SUMIFS('ANNUAL SUMMARY'!$AJ$286,Z28,'ANNUAL SUMMARY'!$V$9,K6,'ANNUAL SUMMARY'!$L$238)+SUMIFS('ANNUAL SUMMARY'!$AJ$344,Z28,'ANNUAL SUMMARY'!$V$9,K6,'ANNUAL SUMMARY'!$L$296)+SUMIFS('ANNUAL SUMMARY'!$AJ$402,Z28,'ANNUAL SUMMARY'!$V$9,K6,'ANNUAL SUMMARY'!$L$354)+SUMIFS('ANNUAL SUMMARY'!$AJ$460,Z28,'ANNUAL SUMMARY'!$V$9,K6,'ANNUAL SUMMARY'!$L$412)+SUMIFS('ANNUAL SUMMARY'!$AJ$518,Z28,'ANNUAL SUMMARY'!$V$9,K6,'ANNUAL SUMMARY'!$L$470)+SUMIFS('ANNUAL SUMMARY'!$AJ$576,Z28,'ANNUAL SUMMARY'!$V$9,K6,'ANNUAL SUMMARY'!$L$528)+SUMIFS('ANNUAL SUMMARY'!$AJ$634,Z28,'ANNUAL SUMMARY'!$V$9,K6,'ANNUAL SUMMARY'!$L$586)+SUMIFS('ANNUAL SUMMARY'!$AJ$692,Z28,'ANNUAL SUMMARY'!$V$9,K6,'ANNUAL SUMMARY'!$L$644)+SUMIFS('ANNUAL SUMMARY'!$CG$54,Z28,'ANNUAL SUMMARY'!$V$9,K6,'ANNUAL SUMMARY'!$BI$6)+SUMIFS('ANNUAL SUMMARY'!$CG$112,Z28,'ANNUAL SUMMARY'!$V$9,K6,'ANNUAL SUMMARY'!$BI$64)+SUMIFS('ANNUAL SUMMARY'!$CG$170,Z28,'ANNUAL SUMMARY'!$V$9,K6,'ANNUAL SUMMARY'!$BI$122)+SUMIFS('ANNUAL SUMMARY'!$CG$228,Z28,'ANNUAL SUMMARY'!$V$9,K6,'ANNUAL SUMMARY'!$BI$180)+SUMIFS('ANNUAL SUMMARY'!$CG$286,Z28,'ANNUAL SUMMARY'!$V$9,K6,'ANNUAL SUMMARY'!$BI$238)+SUMIFS('ANNUAL SUMMARY'!$CG$344,Z28,'ANNUAL SUMMARY'!$V$9,K6,'ANNUAL SUMMARY'!$BI$296)+SUMIFS('ANNUAL SUMMARY'!$CG$402,Z28,'ANNUAL SUMMARY'!$V$9,K6,'ANNUAL SUMMARY'!$BI$354)+SUMIFS('ANNUAL SUMMARY'!$CG$460,Z28,'ANNUAL SUMMARY'!$V$9,K6,'ANNUAL SUMMARY'!$BI$412)+SUMIFS('ANNUAL SUMMARY'!$CG$518,Z28,'ANNUAL SUMMARY'!$V$9,K6,'ANNUAL SUMMARY'!$BI$470)+SUMIFS('ANNUAL SUMMARY'!$CG$576,Z28,'ANNUAL SUMMARY'!$V$9,K6,'ANNUAL SUMMARY'!$BI$528)+SUMIFS('ANNUAL SUMMARY'!$CG$634,Z28,'ANNUAL SUMMARY'!$V$9,K6,'ANNUAL SUMMARY'!$BI$586)+SUMIFS('ANNUAL SUMMARY'!$CG$692,Z28,'ANNUAL SUMMARY'!$V$9,K6,'ANNUAL SUMMARY'!$BI$644)+SUMIFS('ANNUAL SUMMARY'!$EF$54,Z28,'ANNUAL SUMMARY'!$V$9,K6,'ANNUAL SUMMARY'!$DH$6)+SUMIFS('ANNUAL SUMMARY'!$EF$112,Z28,'ANNUAL SUMMARY'!$V$9,K6,'ANNUAL SUMMARY'!$DH$64)+SUMIFS('ANNUAL SUMMARY'!$EF$170,Z28,'ANNUAL SUMMARY'!$V$9,K6,'ANNUAL SUMMARY'!$DH$122)+SUMIFS('ANNUAL SUMMARY'!$EF$228,Z28,'ANNUAL SUMMARY'!$V$9,K6,'ANNUAL SUMMARY'!$DH$180)+SUMIFS('ANNUAL SUMMARY'!$EF$286,Z28,'ANNUAL SUMMARY'!$V$9,K6,'ANNUAL SUMMARY'!$DH$238)+SUMIFS('ANNUAL SUMMARY'!$EF$344,Z28,'ANNUAL SUMMARY'!$V$9,K6,'ANNUAL SUMMARY'!$DH$296)+SUMIFS('ANNUAL SUMMARY'!$EF$402,Z28,'ANNUAL SUMMARY'!$V$9,K6,'ANNUAL SUMMARY'!$DH$354)+SUMIFS('ANNUAL SUMMARY'!$EF$460,Z28,'ANNUAL SUMMARY'!$V$9,K6,'ANNUAL SUMMARY'!$DH$412)+SUMIFS('ANNUAL SUMMARY'!$EF$518,Z28,'ANNUAL SUMMARY'!$V$9,K6,'ANNUAL SUMMARY'!$DH$470)+SUMIFS('ANNUAL SUMMARY'!$EF$576,Z28,'ANNUAL SUMMARY'!$V$9,K6,'ANNUAL SUMMARY'!$DH$528)+SUMIFS('ANNUAL SUMMARY'!$EF$634,Z28,'ANNUAL SUMMARY'!$V$9,K6,'ANNUAL SUMMARY'!$DH$586)+SUMIFS('ANNUAL SUMMARY'!$EF$692,Z28,'ANNUAL SUMMARY'!$V$9,K6,'ANNUAL SUMMARY'!$DH$644)+SUMIFS('ANNUAL SUMMARY'!$GC$54,Z28,'ANNUAL SUMMARY'!$V$9,K6,'ANNUAL SUMMARY'!$FE$6)+SUMIFS('ANNUAL SUMMARY'!$GC$112,Z28,'ANNUAL SUMMARY'!$V$9,K6,'ANNUAL SUMMARY'!$FE$64)+SUMIFS('ANNUAL SUMMARY'!$GC$170,Z28,'ANNUAL SUMMARY'!$V$9,K6,'ANNUAL SUMMARY'!$FE$122)+SUMIFS('ANNUAL SUMMARY'!$GC$228,Z28,'ANNUAL SUMMARY'!$V$9,K6,'ANNUAL SUMMARY'!$FE$180)+SUMIFS('ANNUAL SUMMARY'!$GC$286,Z28,'ANNUAL SUMMARY'!$V$9,K6,'ANNUAL SUMMARY'!$FE$238)+SUMIFS('ANNUAL SUMMARY'!$GC$344,Z28,'ANNUAL SUMMARY'!$V$9,K6,'ANNUAL SUMMARY'!$FE$296)+SUMIFS('ANNUAL SUMMARY'!$GC$402,Z28,'ANNUAL SUMMARY'!$V$9,K6,'ANNUAL SUMMARY'!$FE$354)+SUMIFS('ANNUAL SUMMARY'!$GC$460,Z28,'ANNUAL SUMMARY'!$V$9,K6,'ANNUAL SUMMARY'!$FE$412)+SUMIFS('ANNUAL SUMMARY'!$GC$518,Z28,'ANNUAL SUMMARY'!$V$9,K6,'ANNUAL SUMMARY'!$FE$470)+SUMIFS('ANNUAL SUMMARY'!$GC$576,Z28,'ANNUAL SUMMARY'!$V$9,K6,'ANNUAL SUMMARY'!$FE$528)+SUMIFS('ANNUAL SUMMARY'!$GC$634,Z28,'ANNUAL SUMMARY'!$V$9,K6,'ANNUAL SUMMARY'!$FE$586)+SUMIFS('ANNUAL SUMMARY'!$GC$692,Z28,'ANNUAL SUMMARY'!$V$9,K6,'ANNUAL SUMMARY'!$FE$644)</f>
        <v>0</v>
      </c>
      <c r="AJ28" s="727"/>
      <c r="AK28" s="727"/>
      <c r="AL28" s="727"/>
      <c r="AM28" s="727">
        <f>SUMIFS('ANNUAL SUMMARY'!$AN$54,Z28,'ANNUAL SUMMARY'!$V$9,K6,'ANNUAL SUMMARY'!$L$6)+SUMIFS('ANNUAL SUMMARY'!$AN$112,Z28,'ANNUAL SUMMARY'!$V$9,K6,'ANNUAL SUMMARY'!$L$64)+SUMIFS('ANNUAL SUMMARY'!$AN$170,Z28,'ANNUAL SUMMARY'!$V$9,K6,'ANNUAL SUMMARY'!$L$122)+SUMIFS('ANNUAL SUMMARY'!$AN$228,Z28,'ANNUAL SUMMARY'!$V$9,K6,'ANNUAL SUMMARY'!$L$180)+SUMIFS('ANNUAL SUMMARY'!$AN$286,Z28,'ANNUAL SUMMARY'!$V$9,K6,'ANNUAL SUMMARY'!$L$238)+SUMIFS('ANNUAL SUMMARY'!$AN$344,Z28,'ANNUAL SUMMARY'!$V$9,K6,'ANNUAL SUMMARY'!$L$296)+SUMIFS('ANNUAL SUMMARY'!$AN$402,Z28,'ANNUAL SUMMARY'!$V$9,K6,'ANNUAL SUMMARY'!$L$354)+SUMIFS('ANNUAL SUMMARY'!$AN$460,Z28,'ANNUAL SUMMARY'!$V$9,K6,'ANNUAL SUMMARY'!$L$412)+SUMIFS('ANNUAL SUMMARY'!$AN$518,Z28,'ANNUAL SUMMARY'!$V$9,K6,'ANNUAL SUMMARY'!$L$470)+SUMIFS('ANNUAL SUMMARY'!$AN$576,Z28,'ANNUAL SUMMARY'!$V$9,K6,'ANNUAL SUMMARY'!$L$528)+SUMIFS('ANNUAL SUMMARY'!$AN$634,Z28,'ANNUAL SUMMARY'!$V$9,K6,'ANNUAL SUMMARY'!$L$586)+SUMIFS('ANNUAL SUMMARY'!$AN$692,Z28,'ANNUAL SUMMARY'!$V$9,K6,'ANNUAL SUMMARY'!$L$644)+SUMIFS('ANNUAL SUMMARY'!$CK$54,Z28,'ANNUAL SUMMARY'!$V$9,K6,'ANNUAL SUMMARY'!$BI$6)+SUMIFS('ANNUAL SUMMARY'!$CK$112,Z28,'ANNUAL SUMMARY'!$V$9,K6,'ANNUAL SUMMARY'!$BI$64)+SUMIFS('ANNUAL SUMMARY'!$CK$170,Z28,'ANNUAL SUMMARY'!$V$9,K6,'ANNUAL SUMMARY'!$BI$122)+SUMIFS('ANNUAL SUMMARY'!$CK$228,Z28,'ANNUAL SUMMARY'!$V$9,K6,'ANNUAL SUMMARY'!$BI$180)+SUMIFS('ANNUAL SUMMARY'!$CK$286,Z28,'ANNUAL SUMMARY'!$V$9,K6,'ANNUAL SUMMARY'!$BI$238)+SUMIFS('ANNUAL SUMMARY'!$CK$344,Z28,'ANNUAL SUMMARY'!$V$9,K6,'ANNUAL SUMMARY'!$BI$296)+SUMIFS('ANNUAL SUMMARY'!$CK$402,Z28,'ANNUAL SUMMARY'!$V$9,K6,'ANNUAL SUMMARY'!$BI$354)+SUMIFS('ANNUAL SUMMARY'!$CK$460,Z28,'ANNUAL SUMMARY'!$V$9,K6,'ANNUAL SUMMARY'!$BI$412)+SUMIFS('ANNUAL SUMMARY'!$CK$518,Z28,'ANNUAL SUMMARY'!$V$9,K6,'ANNUAL SUMMARY'!$BI$470)+SUMIFS('ANNUAL SUMMARY'!$CK$576,Z28,'ANNUAL SUMMARY'!$V$9,K6,'ANNUAL SUMMARY'!$BI$528)+SUMIFS('ANNUAL SUMMARY'!$CK$634,Z28,'ANNUAL SUMMARY'!$V$9,K6,'ANNUAL SUMMARY'!$BI$586)+SUMIFS('ANNUAL SUMMARY'!$CK$692,Z28,'ANNUAL SUMMARY'!$V$9,K6,'ANNUAL SUMMARY'!$BI$644)+SUMIFS('ANNUAL SUMMARY'!$EJ$54,Z28,'ANNUAL SUMMARY'!$V$9,K6,'ANNUAL SUMMARY'!$DH$6)+SUMIFS('ANNUAL SUMMARY'!$EJ$112,Z28,'ANNUAL SUMMARY'!$V$9,K6,'ANNUAL SUMMARY'!$DH$64)+SUMIFS('ANNUAL SUMMARY'!$EJ$170,Z28,'ANNUAL SUMMARY'!$V$9,K6,'ANNUAL SUMMARY'!$DH$122)+SUMIFS('ANNUAL SUMMARY'!$EJ$228,Z28,'ANNUAL SUMMARY'!$V$9,K6,'ANNUAL SUMMARY'!$DH$180)+SUMIFS('ANNUAL SUMMARY'!$EJ$286,Z28,'ANNUAL SUMMARY'!$V$9,K6,'ANNUAL SUMMARY'!$DH$238)+SUMIFS('ANNUAL SUMMARY'!$EJ$344,Z28,'ANNUAL SUMMARY'!$V$9,K6,'ANNUAL SUMMARY'!$DH$296)+SUMIFS('ANNUAL SUMMARY'!$EJ$402,Z28,'ANNUAL SUMMARY'!$V$9,K6,'ANNUAL SUMMARY'!$DH$354)+SUMIFS('ANNUAL SUMMARY'!$EJ$460,Z28,'ANNUAL SUMMARY'!$V$9,K6,'ANNUAL SUMMARY'!$DH$412)+SUMIFS('ANNUAL SUMMARY'!$EJ$518,Z28,'ANNUAL SUMMARY'!$V$9,K6,'ANNUAL SUMMARY'!$DH$470)+SUMIFS('ANNUAL SUMMARY'!$EJ$576,Z28,'ANNUAL SUMMARY'!$V$9,K6,'ANNUAL SUMMARY'!$DH$528)+SUMIFS('ANNUAL SUMMARY'!$EJ$634,Z28,'ANNUAL SUMMARY'!$V$9,K6,'ANNUAL SUMMARY'!$DH$586)+SUMIFS('ANNUAL SUMMARY'!$EJ$692,Z28,'ANNUAL SUMMARY'!$V$9,K6,'ANNUAL SUMMARY'!$DH$644)+SUMIFS('ANNUAL SUMMARY'!$GG$54,Z28,'ANNUAL SUMMARY'!$V$9,K6,'ANNUAL SUMMARY'!$FE$6)+SUMIFS('ANNUAL SUMMARY'!$GG$112,Z28,'ANNUAL SUMMARY'!$V$9,K6,'ANNUAL SUMMARY'!$FE$64)+SUMIFS('ANNUAL SUMMARY'!$GG$170,Z28,'ANNUAL SUMMARY'!$V$9,K6,'ANNUAL SUMMARY'!$FE$122)+SUMIFS('ANNUAL SUMMARY'!$GG$228,Z28,'ANNUAL SUMMARY'!$V$9,K6,'ANNUAL SUMMARY'!$FE$180)+SUMIFS('ANNUAL SUMMARY'!$GG$286,Z28,'ANNUAL SUMMARY'!$V$9,K6,'ANNUAL SUMMARY'!$FE$238)+SUMIFS('ANNUAL SUMMARY'!$GG$344,Z28,'ANNUAL SUMMARY'!$V$9,K6,'ANNUAL SUMMARY'!$FE$296)+SUMIFS('ANNUAL SUMMARY'!$GG$402,Z28,'ANNUAL SUMMARY'!$V$9,K6,'ANNUAL SUMMARY'!$FE$354)+SUMIFS('ANNUAL SUMMARY'!$GG$460,Z28,'ANNUAL SUMMARY'!$V$9,K6,'ANNUAL SUMMARY'!$FE$412)+SUMIFS('ANNUAL SUMMARY'!$GG$518,Z28,'ANNUAL SUMMARY'!$V$9,K6,'ANNUAL SUMMARY'!$FE$470)+SUMIFS('ANNUAL SUMMARY'!$GG$576,Z28,'ANNUAL SUMMARY'!$V$9,K6,'ANNUAL SUMMARY'!$FE$528)+SUMIFS('ANNUAL SUMMARY'!$GG$634,Z28,'ANNUAL SUMMARY'!$V$9,K6,'ANNUAL SUMMARY'!$FE$586)+SUMIFS('ANNUAL SUMMARY'!$GG$692,Z28,'ANNUAL SUMMARY'!$V$9,K6,'ANNUAL SUMMARY'!$FE$644)</f>
        <v>0</v>
      </c>
      <c r="AN28" s="727"/>
      <c r="AO28" s="727"/>
      <c r="AP28" s="727"/>
      <c r="AQ28" s="728">
        <f>SUMIFS('ANNUAL SUMMARY'!$AR$54,Z28,'ANNUAL SUMMARY'!$V$9,K6,'ANNUAL SUMMARY'!$L$6)+SUMIFS('ANNUAL SUMMARY'!$AR$112,Z28,'ANNUAL SUMMARY'!$V$9,K6,'ANNUAL SUMMARY'!$L$64)+SUMIFS('ANNUAL SUMMARY'!$AR$170,Z28,'ANNUAL SUMMARY'!$V$9,K6,'ANNUAL SUMMARY'!$L$122)+SUMIFS('ANNUAL SUMMARY'!$AR$228,Z28,'ANNUAL SUMMARY'!$V$9,K6,'ANNUAL SUMMARY'!$L$180)+SUMIFS('ANNUAL SUMMARY'!$AR$286,Z28,'ANNUAL SUMMARY'!$V$9,K6,'ANNUAL SUMMARY'!$L$238)+SUMIFS('ANNUAL SUMMARY'!$AR$344,Z28,'ANNUAL SUMMARY'!$V$9,K6,'ANNUAL SUMMARY'!$L$296)+SUMIFS('ANNUAL SUMMARY'!$AR$402,Z28,'ANNUAL SUMMARY'!$V$9,K6,'ANNUAL SUMMARY'!$L$354)+SUMIFS('ANNUAL SUMMARY'!$AR$460,Z28,'ANNUAL SUMMARY'!$V$9,K6,'ANNUAL SUMMARY'!$L$412)+SUMIFS('ANNUAL SUMMARY'!$AR$518,Z28,'ANNUAL SUMMARY'!$V$9,K6,'ANNUAL SUMMARY'!$L$470)+SUMIFS('ANNUAL SUMMARY'!$AR$576,Z28,'ANNUAL SUMMARY'!$V$9,K6,'ANNUAL SUMMARY'!$L$528)+SUMIFS('ANNUAL SUMMARY'!$AR$634,Z28,'ANNUAL SUMMARY'!$V$9,K6,'ANNUAL SUMMARY'!$L$586)+SUMIFS('ANNUAL SUMMARY'!$AR$692,Z28,'ANNUAL SUMMARY'!$V$9,K6,'ANNUAL SUMMARY'!$L$644)+SUMIFS('ANNUAL SUMMARY'!$CO$54,Z28,'ANNUAL SUMMARY'!$V$9,K6,'ANNUAL SUMMARY'!$BI$6)+SUMIFS('ANNUAL SUMMARY'!$CO$112,Z28,'ANNUAL SUMMARY'!$V$9,K6,'ANNUAL SUMMARY'!$BI$64)+SUMIFS('ANNUAL SUMMARY'!$CO$170,Z28,'ANNUAL SUMMARY'!$V$9,K6,'ANNUAL SUMMARY'!$BI$122)+SUMIFS('ANNUAL SUMMARY'!$CO$228,Z28,'ANNUAL SUMMARY'!$V$9,K6,'ANNUAL SUMMARY'!$BI$180)+SUMIFS('ANNUAL SUMMARY'!$CO$286,Z28,'ANNUAL SUMMARY'!$V$9,K6,'ANNUAL SUMMARY'!$BI$238)+SUMIFS('ANNUAL SUMMARY'!$CO$344,Z28,'ANNUAL SUMMARY'!$V$9,K6,'ANNUAL SUMMARY'!$BI$296)+SUMIFS('ANNUAL SUMMARY'!$CO$402,Z28,'ANNUAL SUMMARY'!$V$9,K6,'ANNUAL SUMMARY'!$BI$354)+SUMIFS('ANNUAL SUMMARY'!$CO$460,Z28,'ANNUAL SUMMARY'!$V$9,K6,'ANNUAL SUMMARY'!$BI$412)+SUMIFS('ANNUAL SUMMARY'!$CO$518,Z28,'ANNUAL SUMMARY'!$V$9,K6,'ANNUAL SUMMARY'!$BI$470)+SUMIFS('ANNUAL SUMMARY'!$CO$576,Z28,'ANNUAL SUMMARY'!$V$9,K6,'ANNUAL SUMMARY'!$BI$528)+SUMIFS('ANNUAL SUMMARY'!$CO$634,Z28,'ANNUAL SUMMARY'!$V$9,K6,'ANNUAL SUMMARY'!$BI$586)+SUMIFS('ANNUAL SUMMARY'!$CO$692,Z28,'ANNUAL SUMMARY'!$V$9,K6,'ANNUAL SUMMARY'!$BI$644)+SUMIFS('ANNUAL SUMMARY'!$EN$54,Z28,'ANNUAL SUMMARY'!$V$9,K6,'ANNUAL SUMMARY'!$DH$6)+SUMIFS('ANNUAL SUMMARY'!$EN$112,Z28,'ANNUAL SUMMARY'!$V$9,K6,'ANNUAL SUMMARY'!$DH$64)+SUMIFS('ANNUAL SUMMARY'!$EN$170,Z28,'ANNUAL SUMMARY'!$V$9,K6,'ANNUAL SUMMARY'!$DH$122)+SUMIFS('ANNUAL SUMMARY'!$EN$228,Z28,'ANNUAL SUMMARY'!$V$9,K6,'ANNUAL SUMMARY'!$DH$180)+SUMIFS('ANNUAL SUMMARY'!$EN$286,Z28,'ANNUAL SUMMARY'!$V$9,K6,'ANNUAL SUMMARY'!$DH$238)+SUMIFS('ANNUAL SUMMARY'!$EN$344,Z28,'ANNUAL SUMMARY'!$V$9,K6,'ANNUAL SUMMARY'!$DH$296)+SUMIFS('ANNUAL SUMMARY'!$EN$402,Z28,'ANNUAL SUMMARY'!$V$9,K6,'ANNUAL SUMMARY'!$DH$354)+SUMIFS('ANNUAL SUMMARY'!$EN$460,Z28,'ANNUAL SUMMARY'!$V$9,K6,'ANNUAL SUMMARY'!$DH$412)+SUMIFS('ANNUAL SUMMARY'!$EN$518,Z28,'ANNUAL SUMMARY'!$V$9,K6,'ANNUAL SUMMARY'!$DH$470)+SUMIFS('ANNUAL SUMMARY'!$EN$576,Z28,'ANNUAL SUMMARY'!$V$9,K6,'ANNUAL SUMMARY'!$DH$528)+SUMIFS('ANNUAL SUMMARY'!$EN$634,Z28,'ANNUAL SUMMARY'!$V$9,K6,'ANNUAL SUMMARY'!$DH$586)+SUMIFS('ANNUAL SUMMARY'!$EN$692,Z28,'ANNUAL SUMMARY'!$V$9,K6,'ANNUAL SUMMARY'!$DH$644)+SUMIFS('ANNUAL SUMMARY'!$GK$54,Z28,'ANNUAL SUMMARY'!$V$9,K6,'ANNUAL SUMMARY'!$FE$6)+SUMIFS('ANNUAL SUMMARY'!$GK$112,Z28,'ANNUAL SUMMARY'!$V$9,K6,'ANNUAL SUMMARY'!$FE$64)+SUMIFS('ANNUAL SUMMARY'!$GK$170,Z28,'ANNUAL SUMMARY'!$V$9,K6,'ANNUAL SUMMARY'!$FE$122)+SUMIFS('ANNUAL SUMMARY'!$GK$228,Z28,'ANNUAL SUMMARY'!$V$9,K6,'ANNUAL SUMMARY'!$FE$180)+SUMIFS('ANNUAL SUMMARY'!$GK$286,Z28,'ANNUAL SUMMARY'!$V$9,K6,'ANNUAL SUMMARY'!$FE$238)+SUMIFS('ANNUAL SUMMARY'!$GK$344,Z28,'ANNUAL SUMMARY'!$V$9,K6,'ANNUAL SUMMARY'!$FE$296)+SUMIFS('ANNUAL SUMMARY'!$GK$402,Z28,'ANNUAL SUMMARY'!$V$9,K6,'ANNUAL SUMMARY'!$FE$354)+SUMIFS('ANNUAL SUMMARY'!$GK$460,Z28,'ANNUAL SUMMARY'!$V$9,K6,'ANNUAL SUMMARY'!$FE$412)+SUMIFS('ANNUAL SUMMARY'!$GK$518,Z28,'ANNUAL SUMMARY'!$V$9,K6,'ANNUAL SUMMARY'!$FE$470)+SUMIFS('ANNUAL SUMMARY'!$GK$576,Z28,'ANNUAL SUMMARY'!$V$9,K6,'ANNUAL SUMMARY'!$FE$528)+SUMIFS('ANNUAL SUMMARY'!$GK$634,Z28,'ANNUAL SUMMARY'!$V$9,K6,'ANNUAL SUMMARY'!$FE$586)+SUMIFS('ANNUAL SUMMARY'!$GK$692,Z28,'ANNUAL SUMMARY'!$V$9,K6,'ANNUAL SUMMARY'!$FE$644)</f>
        <v>0</v>
      </c>
      <c r="AR28" s="728"/>
      <c r="AS28" s="728"/>
      <c r="AT28" s="728">
        <f>SUMIFS('ANNUAL SUMMARY'!$AU$54,Z28,'ANNUAL SUMMARY'!$V$9,K6,'ANNUAL SUMMARY'!$L$6)+SUMIFS('ANNUAL SUMMARY'!$AU$112,Z28,'ANNUAL SUMMARY'!$V$9,K6,'ANNUAL SUMMARY'!$L$64)+SUMIFS('ANNUAL SUMMARY'!$AU$170,Z28,'ANNUAL SUMMARY'!$V$9,K6,'ANNUAL SUMMARY'!$L$122)+SUMIFS('ANNUAL SUMMARY'!$AU$228,Z28,'ANNUAL SUMMARY'!$V$9,K6,'ANNUAL SUMMARY'!$L$180)+SUMIFS('ANNUAL SUMMARY'!$AU$286,Z28,'ANNUAL SUMMARY'!$V$9,K6,'ANNUAL SUMMARY'!$L$238)+SUMIFS('ANNUAL SUMMARY'!$AU$344,Z28,'ANNUAL SUMMARY'!$V$9,K6,'ANNUAL SUMMARY'!$L$296)+SUMIFS('ANNUAL SUMMARY'!$AU$402,Z28,'ANNUAL SUMMARY'!$V$9,K6,'ANNUAL SUMMARY'!$L$354)+SUMIFS('ANNUAL SUMMARY'!$AU$460,Z28,'ANNUAL SUMMARY'!$V$9,K6,'ANNUAL SUMMARY'!$L$412)+SUMIFS('ANNUAL SUMMARY'!$AU$518,Z28,'ANNUAL SUMMARY'!$V$9,K6,'ANNUAL SUMMARY'!$L$470)+SUMIFS('ANNUAL SUMMARY'!$AU$576,Z28,'ANNUAL SUMMARY'!$V$9,K6,'ANNUAL SUMMARY'!$L$528)+SUMIFS('ANNUAL SUMMARY'!$AU$634,Z28,'ANNUAL SUMMARY'!$V$9,K6,'ANNUAL SUMMARY'!$L$586)+SUMIFS('ANNUAL SUMMARY'!$AU$692,Z28,'ANNUAL SUMMARY'!$V$9,K6,'ANNUAL SUMMARY'!$L$644)+SUMIFS('ANNUAL SUMMARY'!$CR$54,Z28,'ANNUAL SUMMARY'!$V$9,K6,'ANNUAL SUMMARY'!$BI$6)+SUMIFS('ANNUAL SUMMARY'!$CR$112,Z28,'ANNUAL SUMMARY'!$V$9,K6,'ANNUAL SUMMARY'!$BI$64)+SUMIFS('ANNUAL SUMMARY'!$CR$170,Z28,'ANNUAL SUMMARY'!$V$9,K6,'ANNUAL SUMMARY'!$BI$122)+SUMIFS('ANNUAL SUMMARY'!$CR$228,Z28,'ANNUAL SUMMARY'!$V$9,K6,'ANNUAL SUMMARY'!$BI$180)+SUMIFS('ANNUAL SUMMARY'!$CR$286,Z28,'ANNUAL SUMMARY'!$V$9,K6,'ANNUAL SUMMARY'!$BI$238)+SUMIFS('ANNUAL SUMMARY'!$CR$344,Z28,'ANNUAL SUMMARY'!$V$9,K6,'ANNUAL SUMMARY'!$BI$296)+SUMIFS('ANNUAL SUMMARY'!$CR$402,Z28,'ANNUAL SUMMARY'!$V$9,K6,'ANNUAL SUMMARY'!$BI$354)+SUMIFS('ANNUAL SUMMARY'!$CR$460,Z28,'ANNUAL SUMMARY'!$V$9,K6,'ANNUAL SUMMARY'!$BI$412)+SUMIFS('ANNUAL SUMMARY'!$CR$518,Z28,'ANNUAL SUMMARY'!$V$9,K6,'ANNUAL SUMMARY'!$BI$470)+SUMIFS('ANNUAL SUMMARY'!$CR$576,Z28,'ANNUAL SUMMARY'!$V$9,K6,'ANNUAL SUMMARY'!$BI$528)+SUMIFS('ANNUAL SUMMARY'!$CR$634,Z28,'ANNUAL SUMMARY'!$V$9,K6,'ANNUAL SUMMARY'!$BI$586)+SUMIFS('ANNUAL SUMMARY'!$CR$692,Z28,'ANNUAL SUMMARY'!$V$9,K6,'ANNUAL SUMMARY'!$BI$644)+SUMIFS('ANNUAL SUMMARY'!$EQ$54,Z28,'ANNUAL SUMMARY'!$V$9,K6,'ANNUAL SUMMARY'!$DH$6)+SUMIFS('ANNUAL SUMMARY'!$EQ$112,Z28,'ANNUAL SUMMARY'!$V$9,K6,'ANNUAL SUMMARY'!$DH$64)+SUMIFS('ANNUAL SUMMARY'!$EQ$170,Z28,'ANNUAL SUMMARY'!$V$9,K6,'ANNUAL SUMMARY'!$DH$122)+SUMIFS('ANNUAL SUMMARY'!$EQ$228,Z28,'ANNUAL SUMMARY'!$V$9,K6,'ANNUAL SUMMARY'!$DH$180)+SUMIFS('ANNUAL SUMMARY'!$EQ$286,Z28,'ANNUAL SUMMARY'!$V$9,K6,'ANNUAL SUMMARY'!$DH$238)+SUMIFS('ANNUAL SUMMARY'!$EQ$344,Z28,'ANNUAL SUMMARY'!$V$9,K6,'ANNUAL SUMMARY'!$DH$296)+SUMIFS('ANNUAL SUMMARY'!$EQ$402,Z28,'ANNUAL SUMMARY'!$V$9,K6,'ANNUAL SUMMARY'!$DH$354)+SUMIFS('ANNUAL SUMMARY'!$EQ$460,Z28,'ANNUAL SUMMARY'!$V$9,K6,'ANNUAL SUMMARY'!$DH$412)+SUMIFS('ANNUAL SUMMARY'!$EQ$518,Z28,'ANNUAL SUMMARY'!$V$9,K6,'ANNUAL SUMMARY'!$DH$470)+SUMIFS('ANNUAL SUMMARY'!$EQ$576,Z28,'ANNUAL SUMMARY'!$V$9,K6,'ANNUAL SUMMARY'!$DH$528)+SUMIFS('ANNUAL SUMMARY'!$EQ$634,Z28,'ANNUAL SUMMARY'!$V$9,K6,'ANNUAL SUMMARY'!$DH$586)+SUMIFS('ANNUAL SUMMARY'!$EQ$692,Z28,'ANNUAL SUMMARY'!$V$9,K6,'ANNUAL SUMMARY'!$DH$644)+SUMIFS('ANNUAL SUMMARY'!$GN$54,Z28,'ANNUAL SUMMARY'!$V$9,K6,'ANNUAL SUMMARY'!$FE$6)+SUMIFS('ANNUAL SUMMARY'!$GN$112,Z28,'ANNUAL SUMMARY'!$V$9,K6,'ANNUAL SUMMARY'!$FE$64)+SUMIFS('ANNUAL SUMMARY'!$GN$170,Z28,'ANNUAL SUMMARY'!$V$9,K6,'ANNUAL SUMMARY'!$FE$122)+SUMIFS('ANNUAL SUMMARY'!$GN$228,Z28,'ANNUAL SUMMARY'!$V$9,K6,'ANNUAL SUMMARY'!$FE$180)+SUMIFS('ANNUAL SUMMARY'!$GN$286,Z28,'ANNUAL SUMMARY'!$V$9,K6,'ANNUAL SUMMARY'!$FE$238)+SUMIFS('ANNUAL SUMMARY'!$GN$344,Z28,'ANNUAL SUMMARY'!$V$9,K6,'ANNUAL SUMMARY'!$FE$296)+SUMIFS('ANNUAL SUMMARY'!$GN$402,Z28,'ANNUAL SUMMARY'!$V$9,K6,'ANNUAL SUMMARY'!$FE$354)+SUMIFS('ANNUAL SUMMARY'!$GN$460,Z28,'ANNUAL SUMMARY'!$V$9,K6,'ANNUAL SUMMARY'!$FE$412)+SUMIFS('ANNUAL SUMMARY'!$GN$518,Z28,'ANNUAL SUMMARY'!$V$9,K6,'ANNUAL SUMMARY'!$FE$470)+SUMIFS('ANNUAL SUMMARY'!$GN$576,Z28,'ANNUAL SUMMARY'!$V$9,K6,'ANNUAL SUMMARY'!$FE$528)+SUMIFS('ANNUAL SUMMARY'!$GN$634,Z28,'ANNUAL SUMMARY'!$V$9,K6,'ANNUAL SUMMARY'!$FE$586)+SUMIFS('ANNUAL SUMMARY'!$GN$692,Z28,'ANNUAL SUMMARY'!$V$9,K6,'ANNUAL SUMMARY'!$FE$644)</f>
        <v>0</v>
      </c>
      <c r="AU28" s="728"/>
      <c r="AV28" s="1260"/>
      <c r="AW28" s="1263"/>
      <c r="AX28" s="154"/>
      <c r="AY28" s="624"/>
      <c r="AZ28" s="624"/>
      <c r="BA28" s="624"/>
      <c r="BB28" s="624"/>
      <c r="BC28" s="624"/>
      <c r="BD28" s="624"/>
      <c r="BE28" s="624"/>
      <c r="BF28" s="624"/>
      <c r="BG28" s="624"/>
      <c r="BH28" s="624"/>
      <c r="BI28" s="624"/>
      <c r="BJ28" s="624"/>
      <c r="BK28" s="624"/>
      <c r="BL28" s="624"/>
      <c r="BM28" s="624"/>
      <c r="BN28" s="624"/>
      <c r="BO28" s="624"/>
      <c r="BP28" s="624"/>
      <c r="BQ28" s="624"/>
      <c r="BR28" s="624"/>
      <c r="BS28" s="624"/>
      <c r="BT28" s="624"/>
      <c r="BU28" s="624"/>
      <c r="BV28" s="15"/>
      <c r="BW28" s="812">
        <f>IF(BW12=0," ",BW12+8)</f>
        <v>2030</v>
      </c>
      <c r="BX28" s="813"/>
      <c r="BY28" s="813"/>
      <c r="BZ28" s="813"/>
      <c r="CA28" s="813"/>
      <c r="CB28" s="1118">
        <f>SUMIFS('ANNUAL SUMMARY'!$AF$54,BW28,'ANNUAL SUMMARY'!$V$9,BH6,'ANNUAL SUMMARY'!$L$6)+SUMIFS('ANNUAL SUMMARY'!$AF$112,BW28,'ANNUAL SUMMARY'!$V$9,BH6,'ANNUAL SUMMARY'!$L$64)+SUMIFS('ANNUAL SUMMARY'!$AF$170,BW28,'ANNUAL SUMMARY'!$V$9,BH6,'ANNUAL SUMMARY'!$L$122)+SUMIFS('ANNUAL SUMMARY'!$AF$228,BW28,'ANNUAL SUMMARY'!$V$9,BH6,'ANNUAL SUMMARY'!$L$180)+SUMIFS('ANNUAL SUMMARY'!$AF$286,BW28,'ANNUAL SUMMARY'!$V$9,BH6,'ANNUAL SUMMARY'!$L$238)+SUMIFS('ANNUAL SUMMARY'!$AF$344,BW28,'ANNUAL SUMMARY'!$V$9,BH6,'ANNUAL SUMMARY'!$L$296)+SUMIFS('ANNUAL SUMMARY'!$AF$402,BW28,'ANNUAL SUMMARY'!$V$9,BH6,'ANNUAL SUMMARY'!$L$354)+SUMIFS('ANNUAL SUMMARY'!$AF$460,BW28,'ANNUAL SUMMARY'!$V$9,BH6,'ANNUAL SUMMARY'!$L$412)+SUMIFS('ANNUAL SUMMARY'!$AF$518,BW28,'ANNUAL SUMMARY'!$V$9,BH6,'ANNUAL SUMMARY'!$L$470)+SUMIFS('ANNUAL SUMMARY'!$AF$576,BW28,'ANNUAL SUMMARY'!$V$9,BH6,'ANNUAL SUMMARY'!$L$528)+SUMIFS('ANNUAL SUMMARY'!$AF$634,BW28,'ANNUAL SUMMARY'!$V$9,BH6,'ANNUAL SUMMARY'!$L$586)+SUMIFS('ANNUAL SUMMARY'!$AF$692,BW28,'ANNUAL SUMMARY'!$V$9,BH6,'ANNUAL SUMMARY'!$L$644)+SUMIFS('ANNUAL SUMMARY'!$CC$54,BW28,'ANNUAL SUMMARY'!$V$9,BH6,'ANNUAL SUMMARY'!$BI$6)+SUMIFS('ANNUAL SUMMARY'!$CC$112,BW28,'ANNUAL SUMMARY'!$V$9,BH6,'ANNUAL SUMMARY'!$BI$64)+SUMIFS('ANNUAL SUMMARY'!$CC$170,BW28,'ANNUAL SUMMARY'!$V$9,BH6,'ANNUAL SUMMARY'!$BI$122)+SUMIFS('ANNUAL SUMMARY'!$CC$228,BW28,'ANNUAL SUMMARY'!$V$9,BH6,'ANNUAL SUMMARY'!$BI$180)+SUMIFS('ANNUAL SUMMARY'!$CC$286,BW28,'ANNUAL SUMMARY'!$V$9,BH6,'ANNUAL SUMMARY'!$BI$238)+SUMIFS('ANNUAL SUMMARY'!$CC$344,BW28,'ANNUAL SUMMARY'!$V$9,BH6,'ANNUAL SUMMARY'!$BI$296)+SUMIFS('ANNUAL SUMMARY'!$CC$402,BW28,'ANNUAL SUMMARY'!$V$9,BH6,'ANNUAL SUMMARY'!$BI$354)+SUMIFS('ANNUAL SUMMARY'!$CC$460,BW28,'ANNUAL SUMMARY'!$V$9,BH6,'ANNUAL SUMMARY'!$BI$412)+SUMIFS('ANNUAL SUMMARY'!$CC$518,BW28,'ANNUAL SUMMARY'!$V$9,BH6,'ANNUAL SUMMARY'!$BI$470)+SUMIFS('ANNUAL SUMMARY'!$CC$576,BW28,'ANNUAL SUMMARY'!$V$9,BH6,'ANNUAL SUMMARY'!$BI$528)+SUMIFS('ANNUAL SUMMARY'!$CC$634,BW28,'ANNUAL SUMMARY'!$V$9,BH6,'ANNUAL SUMMARY'!$BI$586)+SUMIFS('ANNUAL SUMMARY'!$CC$692,BW28,'ANNUAL SUMMARY'!$V$9,BH6,'ANNUAL SUMMARY'!$BI$644)+SUMIFS('ANNUAL SUMMARY'!$EB$54,BW28,'ANNUAL SUMMARY'!$V$9,BH6,'ANNUAL SUMMARY'!$DH$6)+SUMIFS('ANNUAL SUMMARY'!$EB$112,BW28,'ANNUAL SUMMARY'!$V$9,BH6,'ANNUAL SUMMARY'!$DH$64)+SUMIFS('ANNUAL SUMMARY'!$EB$170,BW28,'ANNUAL SUMMARY'!$V$9,BH6,'ANNUAL SUMMARY'!$DH$122)+SUMIFS('ANNUAL SUMMARY'!$EB$228,BW28,'ANNUAL SUMMARY'!$V$9,BH6,'ANNUAL SUMMARY'!$DH$180)+SUMIFS('ANNUAL SUMMARY'!$EB$286,BW28,'ANNUAL SUMMARY'!$V$9,BH6,'ANNUAL SUMMARY'!$DH$238)+SUMIFS('ANNUAL SUMMARY'!$EB$344,BW28,'ANNUAL SUMMARY'!$V$9,BH6,'ANNUAL SUMMARY'!$DH$296)+SUMIFS('ANNUAL SUMMARY'!$EB$402,BW28,'ANNUAL SUMMARY'!$V$9,BH6,'ANNUAL SUMMARY'!$DH$354)+SUMIFS('ANNUAL SUMMARY'!$EB$460,BW28,'ANNUAL SUMMARY'!$V$9,BH6,'ANNUAL SUMMARY'!$DH$412)+SUMIFS('ANNUAL SUMMARY'!$EB$518,BW28,'ANNUAL SUMMARY'!$V$9,BH6,'ANNUAL SUMMARY'!$DH$470)+SUMIFS('ANNUAL SUMMARY'!$EB$576,BW28,'ANNUAL SUMMARY'!$V$9,BH6,'ANNUAL SUMMARY'!$DH$528)+SUMIFS('ANNUAL SUMMARY'!$EB$634,BW28,'ANNUAL SUMMARY'!$V$9,BH6,'ANNUAL SUMMARY'!$DH$586)+SUMIFS('ANNUAL SUMMARY'!$EB$692,BW28,'ANNUAL SUMMARY'!$V$9,BH6,'ANNUAL SUMMARY'!$DH$644)+SUMIFS('ANNUAL SUMMARY'!$FY$54,BW28,'ANNUAL SUMMARY'!$V$9,BH6,'ANNUAL SUMMARY'!$FE$6)+SUMIFS('ANNUAL SUMMARY'!$FY$112,BW28,'ANNUAL SUMMARY'!$V$9,BH6,'ANNUAL SUMMARY'!$FE$64)+SUMIFS('ANNUAL SUMMARY'!$FY$170,BW28,'ANNUAL SUMMARY'!$V$9,BH6,'ANNUAL SUMMARY'!$FE$122)+SUMIFS('ANNUAL SUMMARY'!$FY$228,BW28,'ANNUAL SUMMARY'!$V$9,BH6,'ANNUAL SUMMARY'!$FE$180)+SUMIFS('ANNUAL SUMMARY'!$FY$286,BW28,'ANNUAL SUMMARY'!$V$9,BH6,'ANNUAL SUMMARY'!$FE$238)+SUMIFS('ANNUAL SUMMARY'!$FY$344,BW28,'ANNUAL SUMMARY'!$V$9,BH6,'ANNUAL SUMMARY'!$FE$296)+SUMIFS('ANNUAL SUMMARY'!$FY$402,BW28,'ANNUAL SUMMARY'!$V$9,BH6,'ANNUAL SUMMARY'!$FE$354)+SUMIFS('ANNUAL SUMMARY'!$FY$460,BW28,'ANNUAL SUMMARY'!$V$9,BH6,'ANNUAL SUMMARY'!$FE$412)+SUMIFS('ANNUAL SUMMARY'!$FY$518,BW28,'ANNUAL SUMMARY'!$V$9,BH6,'ANNUAL SUMMARY'!$FE$470)+SUMIFS('ANNUAL SUMMARY'!$FY$576,BW28,'ANNUAL SUMMARY'!$V$9,BH6,'ANNUAL SUMMARY'!$FE$528)+SUMIFS('ANNUAL SUMMARY'!$FY$634,BW28,'ANNUAL SUMMARY'!$V$9,BH6,'ANNUAL SUMMARY'!$FE$586)+SUMIFS('ANNUAL SUMMARY'!$FY$692,BW28,'ANNUAL SUMMARY'!$V$9,BH6,'ANNUAL SUMMARY'!$FE$644)</f>
        <v>0</v>
      </c>
      <c r="CC28" s="727"/>
      <c r="CD28" s="727"/>
      <c r="CE28" s="727"/>
      <c r="CF28" s="727">
        <f>SUMIFS('ANNUAL SUMMARY'!$AJ$54,BW28,'ANNUAL SUMMARY'!$V$9,BH6,'ANNUAL SUMMARY'!$L$6)+SUMIFS('ANNUAL SUMMARY'!$AJ$112,BW28,'ANNUAL SUMMARY'!$V$9,BH6,'ANNUAL SUMMARY'!$L$64)+SUMIFS('ANNUAL SUMMARY'!$AJ$170,BW28,'ANNUAL SUMMARY'!$V$9,BH6,'ANNUAL SUMMARY'!$L$122)+SUMIFS('ANNUAL SUMMARY'!$AJ$228,BW28,'ANNUAL SUMMARY'!$V$9,BH6,'ANNUAL SUMMARY'!$L$180)+SUMIFS('ANNUAL SUMMARY'!$AJ$286,BW28,'ANNUAL SUMMARY'!$V$9,BH6,'ANNUAL SUMMARY'!$L$238)+SUMIFS('ANNUAL SUMMARY'!$AJ$344,BW28,'ANNUAL SUMMARY'!$V$9,BH6,'ANNUAL SUMMARY'!$L$296)+SUMIFS('ANNUAL SUMMARY'!$AJ$402,BW28,'ANNUAL SUMMARY'!$V$9,BH6,'ANNUAL SUMMARY'!$L$354)+SUMIFS('ANNUAL SUMMARY'!$AJ$460,BW28,'ANNUAL SUMMARY'!$V$9,BH6,'ANNUAL SUMMARY'!$L$412)+SUMIFS('ANNUAL SUMMARY'!$AJ$518,BW28,'ANNUAL SUMMARY'!$V$9,BH6,'ANNUAL SUMMARY'!$L$470)+SUMIFS('ANNUAL SUMMARY'!$AJ$576,BW28,'ANNUAL SUMMARY'!$V$9,BH6,'ANNUAL SUMMARY'!$L$528)+SUMIFS('ANNUAL SUMMARY'!$AJ$634,BW28,'ANNUAL SUMMARY'!$V$9,BH6,'ANNUAL SUMMARY'!$L$586)+SUMIFS('ANNUAL SUMMARY'!$AJ$692,BW28,'ANNUAL SUMMARY'!$V$9,BH6,'ANNUAL SUMMARY'!$L$644)+SUMIFS('ANNUAL SUMMARY'!$CG$54,BW28,'ANNUAL SUMMARY'!$V$9,BH6,'ANNUAL SUMMARY'!$BI$6)+SUMIFS('ANNUAL SUMMARY'!$CG$112,BW28,'ANNUAL SUMMARY'!$V$9,BH6,'ANNUAL SUMMARY'!$BI$64)+SUMIFS('ANNUAL SUMMARY'!$CG$170,BW28,'ANNUAL SUMMARY'!$V$9,BH6,'ANNUAL SUMMARY'!$BI$122)+SUMIFS('ANNUAL SUMMARY'!$CG$228,BW28,'ANNUAL SUMMARY'!$V$9,BH6,'ANNUAL SUMMARY'!$BI$180)+SUMIFS('ANNUAL SUMMARY'!$CG$286,BW28,'ANNUAL SUMMARY'!$V$9,BH6,'ANNUAL SUMMARY'!$BI$238)+SUMIFS('ANNUAL SUMMARY'!$CG$344,BW28,'ANNUAL SUMMARY'!$V$9,BH6,'ANNUAL SUMMARY'!$BI$296)+SUMIFS('ANNUAL SUMMARY'!$CG$402,BW28,'ANNUAL SUMMARY'!$V$9,BH6,'ANNUAL SUMMARY'!$BI$354)+SUMIFS('ANNUAL SUMMARY'!$CG$460,BW28,'ANNUAL SUMMARY'!$V$9,BH6,'ANNUAL SUMMARY'!$BI$412)+SUMIFS('ANNUAL SUMMARY'!$CG$518,BW28,'ANNUAL SUMMARY'!$V$9,BH6,'ANNUAL SUMMARY'!$BI$470)+SUMIFS('ANNUAL SUMMARY'!$CG$576,BW28,'ANNUAL SUMMARY'!$V$9,BH6,'ANNUAL SUMMARY'!$BI$528)+SUMIFS('ANNUAL SUMMARY'!$CG$634,BW28,'ANNUAL SUMMARY'!$V$9,BH6,'ANNUAL SUMMARY'!$BI$586)+SUMIFS('ANNUAL SUMMARY'!$CG$692,BW28,'ANNUAL SUMMARY'!$V$9,BH6,'ANNUAL SUMMARY'!$BI$644)+SUMIFS('ANNUAL SUMMARY'!$EF$54,BW28,'ANNUAL SUMMARY'!$V$9,BH6,'ANNUAL SUMMARY'!$DH$6)+SUMIFS('ANNUAL SUMMARY'!$EF$112,BW28,'ANNUAL SUMMARY'!$V$9,BH6,'ANNUAL SUMMARY'!$DH$64)+SUMIFS('ANNUAL SUMMARY'!$EF$170,BW28,'ANNUAL SUMMARY'!$V$9,BH6,'ANNUAL SUMMARY'!$DH$122)+SUMIFS('ANNUAL SUMMARY'!$EF$228,BW28,'ANNUAL SUMMARY'!$V$9,BH6,'ANNUAL SUMMARY'!$DH$180)+SUMIFS('ANNUAL SUMMARY'!$EF$286,BW28,'ANNUAL SUMMARY'!$V$9,BH6,'ANNUAL SUMMARY'!$DH$238)+SUMIFS('ANNUAL SUMMARY'!$EF$344,BW28,'ANNUAL SUMMARY'!$V$9,BH6,'ANNUAL SUMMARY'!$DH$296)+SUMIFS('ANNUAL SUMMARY'!$EF$402,BW28,'ANNUAL SUMMARY'!$V$9,BH6,'ANNUAL SUMMARY'!$DH$354)+SUMIFS('ANNUAL SUMMARY'!$EF$460,BW28,'ANNUAL SUMMARY'!$V$9,BH6,'ANNUAL SUMMARY'!$DH$412)+SUMIFS('ANNUAL SUMMARY'!$EF$518,BW28,'ANNUAL SUMMARY'!$V$9,BH6,'ANNUAL SUMMARY'!$DH$470)+SUMIFS('ANNUAL SUMMARY'!$EF$576,BW28,'ANNUAL SUMMARY'!$V$9,BH6,'ANNUAL SUMMARY'!$DH$528)+SUMIFS('ANNUAL SUMMARY'!$EF$634,BW28,'ANNUAL SUMMARY'!$V$9,BH6,'ANNUAL SUMMARY'!$DH$586)+SUMIFS('ANNUAL SUMMARY'!$EF$692,BW28,'ANNUAL SUMMARY'!$V$9,BH6,'ANNUAL SUMMARY'!$DH$644)+SUMIFS('ANNUAL SUMMARY'!$GC$54,BW28,'ANNUAL SUMMARY'!$V$9,BH6,'ANNUAL SUMMARY'!$FE$6)+SUMIFS('ANNUAL SUMMARY'!$GC$112,BW28,'ANNUAL SUMMARY'!$V$9,BH6,'ANNUAL SUMMARY'!$FE$64)+SUMIFS('ANNUAL SUMMARY'!$GC$170,BW28,'ANNUAL SUMMARY'!$V$9,BH6,'ANNUAL SUMMARY'!$FE$122)+SUMIFS('ANNUAL SUMMARY'!$GC$228,BW28,'ANNUAL SUMMARY'!$V$9,BH6,'ANNUAL SUMMARY'!$FE$180)+SUMIFS('ANNUAL SUMMARY'!$GC$286,BW28,'ANNUAL SUMMARY'!$V$9,BH6,'ANNUAL SUMMARY'!$FE$238)+SUMIFS('ANNUAL SUMMARY'!$GC$344,BW28,'ANNUAL SUMMARY'!$V$9,BH6,'ANNUAL SUMMARY'!$FE$296)+SUMIFS('ANNUAL SUMMARY'!$GC$402,BW28,'ANNUAL SUMMARY'!$V$9,BH6,'ANNUAL SUMMARY'!$FE$354)+SUMIFS('ANNUAL SUMMARY'!$GC$460,BW28,'ANNUAL SUMMARY'!$V$9,BH6,'ANNUAL SUMMARY'!$FE$412)+SUMIFS('ANNUAL SUMMARY'!$GC$518,BW28,'ANNUAL SUMMARY'!$V$9,BH6,'ANNUAL SUMMARY'!$FE$470)+SUMIFS('ANNUAL SUMMARY'!$GC$576,BW28,'ANNUAL SUMMARY'!$V$9,BH6,'ANNUAL SUMMARY'!$FE$528)+SUMIFS('ANNUAL SUMMARY'!$GC$634,BW28,'ANNUAL SUMMARY'!$V$9,BH6,'ANNUAL SUMMARY'!$FE$586)+SUMIFS('ANNUAL SUMMARY'!$GC$692,BW28,'ANNUAL SUMMARY'!$V$9,BH6,'ANNUAL SUMMARY'!$FE$644)</f>
        <v>0</v>
      </c>
      <c r="CG28" s="727"/>
      <c r="CH28" s="727"/>
      <c r="CI28" s="727"/>
      <c r="CJ28" s="727">
        <f>SUMIFS('ANNUAL SUMMARY'!$AN$54,BW28,'ANNUAL SUMMARY'!$V$9,BH6,'ANNUAL SUMMARY'!$L$6)+SUMIFS('ANNUAL SUMMARY'!$AN$112,BW28,'ANNUAL SUMMARY'!$V$9,BH6,'ANNUAL SUMMARY'!$L$64)+SUMIFS('ANNUAL SUMMARY'!$AN$170,BW28,'ANNUAL SUMMARY'!$V$9,BH6,'ANNUAL SUMMARY'!$L$122)+SUMIFS('ANNUAL SUMMARY'!$AN$228,BW28,'ANNUAL SUMMARY'!$V$9,BH6,'ANNUAL SUMMARY'!$L$180)+SUMIFS('ANNUAL SUMMARY'!$AN$286,BW28,'ANNUAL SUMMARY'!$V$9,BH6,'ANNUAL SUMMARY'!$L$238)+SUMIFS('ANNUAL SUMMARY'!$AN$344,BW28,'ANNUAL SUMMARY'!$V$9,BH6,'ANNUAL SUMMARY'!$L$296)+SUMIFS('ANNUAL SUMMARY'!$AN$402,BW28,'ANNUAL SUMMARY'!$V$9,BH6,'ANNUAL SUMMARY'!$L$354)+SUMIFS('ANNUAL SUMMARY'!$AN$460,BW28,'ANNUAL SUMMARY'!$V$9,BH6,'ANNUAL SUMMARY'!$L$412)+SUMIFS('ANNUAL SUMMARY'!$AN$518,BW28,'ANNUAL SUMMARY'!$V$9,BH6,'ANNUAL SUMMARY'!$L$470)+SUMIFS('ANNUAL SUMMARY'!$AN$576,BW28,'ANNUAL SUMMARY'!$V$9,BH6,'ANNUAL SUMMARY'!$L$528)+SUMIFS('ANNUAL SUMMARY'!$AN$634,BW28,'ANNUAL SUMMARY'!$V$9,BH6,'ANNUAL SUMMARY'!$L$586)+SUMIFS('ANNUAL SUMMARY'!$AN$692,BW28,'ANNUAL SUMMARY'!$V$9,BH6,'ANNUAL SUMMARY'!$L$644)+SUMIFS('ANNUAL SUMMARY'!$CK$54,BW28,'ANNUAL SUMMARY'!$V$9,BH6,'ANNUAL SUMMARY'!$BI$6)+SUMIFS('ANNUAL SUMMARY'!$CK$112,BW28,'ANNUAL SUMMARY'!$V$9,BH6,'ANNUAL SUMMARY'!$BI$64)+SUMIFS('ANNUAL SUMMARY'!$CK$170,BW28,'ANNUAL SUMMARY'!$V$9,BH6,'ANNUAL SUMMARY'!$BI$122)+SUMIFS('ANNUAL SUMMARY'!$CK$228,BW28,'ANNUAL SUMMARY'!$V$9,BH6,'ANNUAL SUMMARY'!$BI$180)+SUMIFS('ANNUAL SUMMARY'!$CK$286,BW28,'ANNUAL SUMMARY'!$V$9,BH6,'ANNUAL SUMMARY'!$BI$238)+SUMIFS('ANNUAL SUMMARY'!$CK$344,BW28,'ANNUAL SUMMARY'!$V$9,BH6,'ANNUAL SUMMARY'!$BI$296)+SUMIFS('ANNUAL SUMMARY'!$CK$402,BW28,'ANNUAL SUMMARY'!$V$9,BH6,'ANNUAL SUMMARY'!$BI$354)+SUMIFS('ANNUAL SUMMARY'!$CK$460,BW28,'ANNUAL SUMMARY'!$V$9,BH6,'ANNUAL SUMMARY'!$BI$412)+SUMIFS('ANNUAL SUMMARY'!$CK$518,BW28,'ANNUAL SUMMARY'!$V$9,BH6,'ANNUAL SUMMARY'!$BI$470)+SUMIFS('ANNUAL SUMMARY'!$CK$576,BW28,'ANNUAL SUMMARY'!$V$9,BH6,'ANNUAL SUMMARY'!$BI$528)+SUMIFS('ANNUAL SUMMARY'!$CK$634,BW28,'ANNUAL SUMMARY'!$V$9,BH6,'ANNUAL SUMMARY'!$BI$586)+SUMIFS('ANNUAL SUMMARY'!$CK$692,BW28,'ANNUAL SUMMARY'!$V$9,BH6,'ANNUAL SUMMARY'!$BI$644)+SUMIFS('ANNUAL SUMMARY'!$EJ$54,BW28,'ANNUAL SUMMARY'!$V$9,BH6,'ANNUAL SUMMARY'!$DH$6)+SUMIFS('ANNUAL SUMMARY'!$EJ$112,BW28,'ANNUAL SUMMARY'!$V$9,BH6,'ANNUAL SUMMARY'!$DH$64)+SUMIFS('ANNUAL SUMMARY'!$EJ$170,BW28,'ANNUAL SUMMARY'!$V$9,BH6,'ANNUAL SUMMARY'!$DH$122)+SUMIFS('ANNUAL SUMMARY'!$EJ$228,BW28,'ANNUAL SUMMARY'!$V$9,BH6,'ANNUAL SUMMARY'!$DH$180)+SUMIFS('ANNUAL SUMMARY'!$EJ$286,BW28,'ANNUAL SUMMARY'!$V$9,BH6,'ANNUAL SUMMARY'!$DH$238)+SUMIFS('ANNUAL SUMMARY'!$EJ$344,BW28,'ANNUAL SUMMARY'!$V$9,BH6,'ANNUAL SUMMARY'!$DH$296)+SUMIFS('ANNUAL SUMMARY'!$EJ$402,BW28,'ANNUAL SUMMARY'!$V$9,BH6,'ANNUAL SUMMARY'!$DH$354)+SUMIFS('ANNUAL SUMMARY'!$EJ$460,BW28,'ANNUAL SUMMARY'!$V$9,BH6,'ANNUAL SUMMARY'!$DH$412)+SUMIFS('ANNUAL SUMMARY'!$EJ$518,BW28,'ANNUAL SUMMARY'!$V$9,BH6,'ANNUAL SUMMARY'!$DH$470)+SUMIFS('ANNUAL SUMMARY'!$EJ$576,BW28,'ANNUAL SUMMARY'!$V$9,BH6,'ANNUAL SUMMARY'!$DH$528)+SUMIFS('ANNUAL SUMMARY'!$EJ$634,BW28,'ANNUAL SUMMARY'!$V$9,BH6,'ANNUAL SUMMARY'!$DH$586)+SUMIFS('ANNUAL SUMMARY'!$EJ$692,BW28,'ANNUAL SUMMARY'!$V$9,BH6,'ANNUAL SUMMARY'!$DH$644)+SUMIFS('ANNUAL SUMMARY'!$GG$54,BW28,'ANNUAL SUMMARY'!$V$9,BH6,'ANNUAL SUMMARY'!$FE$6)+SUMIFS('ANNUAL SUMMARY'!$GG$112,BW28,'ANNUAL SUMMARY'!$V$9,BH6,'ANNUAL SUMMARY'!$FE$64)+SUMIFS('ANNUAL SUMMARY'!$GG$170,BW28,'ANNUAL SUMMARY'!$V$9,BH6,'ANNUAL SUMMARY'!$FE$122)+SUMIFS('ANNUAL SUMMARY'!$GG$228,BW28,'ANNUAL SUMMARY'!$V$9,BH6,'ANNUAL SUMMARY'!$FE$180)+SUMIFS('ANNUAL SUMMARY'!$GG$286,BW28,'ANNUAL SUMMARY'!$V$9,BH6,'ANNUAL SUMMARY'!$FE$238)+SUMIFS('ANNUAL SUMMARY'!$GG$344,BW28,'ANNUAL SUMMARY'!$V$9,BH6,'ANNUAL SUMMARY'!$FE$296)+SUMIFS('ANNUAL SUMMARY'!$GG$402,BW28,'ANNUAL SUMMARY'!$V$9,BH6,'ANNUAL SUMMARY'!$FE$354)+SUMIFS('ANNUAL SUMMARY'!$GG$460,BW28,'ANNUAL SUMMARY'!$V$9,BH6,'ANNUAL SUMMARY'!$FE$412)+SUMIFS('ANNUAL SUMMARY'!$GG$518,BW28,'ANNUAL SUMMARY'!$V$9,BH6,'ANNUAL SUMMARY'!$FE$470)+SUMIFS('ANNUAL SUMMARY'!$GG$576,BW28,'ANNUAL SUMMARY'!$V$9,BH6,'ANNUAL SUMMARY'!$FE$528)+SUMIFS('ANNUAL SUMMARY'!$GG$634,BW28,'ANNUAL SUMMARY'!$V$9,BH6,'ANNUAL SUMMARY'!$FE$586)+SUMIFS('ANNUAL SUMMARY'!$GG$692,BW28,'ANNUAL SUMMARY'!$V$9,BH6,'ANNUAL SUMMARY'!$FE$644)</f>
        <v>0</v>
      </c>
      <c r="CK28" s="727"/>
      <c r="CL28" s="727"/>
      <c r="CM28" s="727"/>
      <c r="CN28" s="728">
        <f>SUMIFS('ANNUAL SUMMARY'!$AR$54,BW28,'ANNUAL SUMMARY'!$V$9,BH6,'ANNUAL SUMMARY'!$L$6)+SUMIFS('ANNUAL SUMMARY'!$AR$112,BW28,'ANNUAL SUMMARY'!$V$9,BH6,'ANNUAL SUMMARY'!$L$64)+SUMIFS('ANNUAL SUMMARY'!$AR$170,BW28,'ANNUAL SUMMARY'!$V$9,BH6,'ANNUAL SUMMARY'!$L$122)+SUMIFS('ANNUAL SUMMARY'!$AR$228,BW28,'ANNUAL SUMMARY'!$V$9,BH6,'ANNUAL SUMMARY'!$L$180)+SUMIFS('ANNUAL SUMMARY'!$AR$286,BW28,'ANNUAL SUMMARY'!$V$9,BH6,'ANNUAL SUMMARY'!$L$238)+SUMIFS('ANNUAL SUMMARY'!$AR$344,BW28,'ANNUAL SUMMARY'!$V$9,BH6,'ANNUAL SUMMARY'!$L$296)+SUMIFS('ANNUAL SUMMARY'!$AR$402,BW28,'ANNUAL SUMMARY'!$V$9,BH6,'ANNUAL SUMMARY'!$L$354)+SUMIFS('ANNUAL SUMMARY'!$AR$460,BW28,'ANNUAL SUMMARY'!$V$9,BH6,'ANNUAL SUMMARY'!$L$412)+SUMIFS('ANNUAL SUMMARY'!$AR$518,BW28,'ANNUAL SUMMARY'!$V$9,BH6,'ANNUAL SUMMARY'!$L$470)+SUMIFS('ANNUAL SUMMARY'!$AR$576,BW28,'ANNUAL SUMMARY'!$V$9,BH6,'ANNUAL SUMMARY'!$L$528)+SUMIFS('ANNUAL SUMMARY'!$AR$634,BW28,'ANNUAL SUMMARY'!$V$9,BH6,'ANNUAL SUMMARY'!$L$586)+SUMIFS('ANNUAL SUMMARY'!$AR$692,BW28,'ANNUAL SUMMARY'!$V$9,BH6,'ANNUAL SUMMARY'!$L$644)+SUMIFS('ANNUAL SUMMARY'!$CO$54,BW28,'ANNUAL SUMMARY'!$V$9,BH6,'ANNUAL SUMMARY'!$BI$6)+SUMIFS('ANNUAL SUMMARY'!$CO$112,BW28,'ANNUAL SUMMARY'!$V$9,BH6,'ANNUAL SUMMARY'!$BI$64)+SUMIFS('ANNUAL SUMMARY'!$CO$170,BW28,'ANNUAL SUMMARY'!$V$9,BH6,'ANNUAL SUMMARY'!$BI$122)+SUMIFS('ANNUAL SUMMARY'!$CO$228,BW28,'ANNUAL SUMMARY'!$V$9,BH6,'ANNUAL SUMMARY'!$BI$180)+SUMIFS('ANNUAL SUMMARY'!$CO$286,BW28,'ANNUAL SUMMARY'!$V$9,BH6,'ANNUAL SUMMARY'!$BI$238)+SUMIFS('ANNUAL SUMMARY'!$CO$344,BW28,'ANNUAL SUMMARY'!$V$9,BH6,'ANNUAL SUMMARY'!$BI$296)+SUMIFS('ANNUAL SUMMARY'!$CO$402,BW28,'ANNUAL SUMMARY'!$V$9,BH6,'ANNUAL SUMMARY'!$BI$354)+SUMIFS('ANNUAL SUMMARY'!$CO$460,BW28,'ANNUAL SUMMARY'!$V$9,BH6,'ANNUAL SUMMARY'!$BI$412)+SUMIFS('ANNUAL SUMMARY'!$CO$518,BW28,'ANNUAL SUMMARY'!$V$9,BH6,'ANNUAL SUMMARY'!$BI$470)+SUMIFS('ANNUAL SUMMARY'!$CO$576,BW28,'ANNUAL SUMMARY'!$V$9,BH6,'ANNUAL SUMMARY'!$BI$528)+SUMIFS('ANNUAL SUMMARY'!$CO$634,BW28,'ANNUAL SUMMARY'!$V$9,BH6,'ANNUAL SUMMARY'!$BI$586)+SUMIFS('ANNUAL SUMMARY'!$CO$692,BW28,'ANNUAL SUMMARY'!$V$9,BH6,'ANNUAL SUMMARY'!$BI$644)+SUMIFS('ANNUAL SUMMARY'!$EN$54,BW28,'ANNUAL SUMMARY'!$V$9,BH6,'ANNUAL SUMMARY'!$DH$6)+SUMIFS('ANNUAL SUMMARY'!$EN$112,BW28,'ANNUAL SUMMARY'!$V$9,BH6,'ANNUAL SUMMARY'!$DH$64)+SUMIFS('ANNUAL SUMMARY'!$EN$170,BW28,'ANNUAL SUMMARY'!$V$9,BH6,'ANNUAL SUMMARY'!$DH$122)+SUMIFS('ANNUAL SUMMARY'!$EN$228,BW28,'ANNUAL SUMMARY'!$V$9,BH6,'ANNUAL SUMMARY'!$DH$180)+SUMIFS('ANNUAL SUMMARY'!$EN$286,BW28,'ANNUAL SUMMARY'!$V$9,BH6,'ANNUAL SUMMARY'!$DH$238)+SUMIFS('ANNUAL SUMMARY'!$EN$344,BW28,'ANNUAL SUMMARY'!$V$9,BH6,'ANNUAL SUMMARY'!$DH$296)+SUMIFS('ANNUAL SUMMARY'!$EN$402,BW28,'ANNUAL SUMMARY'!$V$9,BH6,'ANNUAL SUMMARY'!$DH$354)+SUMIFS('ANNUAL SUMMARY'!$EN$460,BW28,'ANNUAL SUMMARY'!$V$9,BH6,'ANNUAL SUMMARY'!$DH$412)+SUMIFS('ANNUAL SUMMARY'!$EN$518,BW28,'ANNUAL SUMMARY'!$V$9,BH6,'ANNUAL SUMMARY'!$DH$470)+SUMIFS('ANNUAL SUMMARY'!$EN$576,BW28,'ANNUAL SUMMARY'!$V$9,BH6,'ANNUAL SUMMARY'!$DH$528)+SUMIFS('ANNUAL SUMMARY'!$EN$634,BW28,'ANNUAL SUMMARY'!$V$9,BH6,'ANNUAL SUMMARY'!$DH$586)+SUMIFS('ANNUAL SUMMARY'!$EN$692,BW28,'ANNUAL SUMMARY'!$V$9,BH6,'ANNUAL SUMMARY'!$DH$644)+SUMIFS('ANNUAL SUMMARY'!$GK$54,BW28,'ANNUAL SUMMARY'!$V$9,BH6,'ANNUAL SUMMARY'!$FE$6)+SUMIFS('ANNUAL SUMMARY'!$GK$112,BW28,'ANNUAL SUMMARY'!$V$9,BH6,'ANNUAL SUMMARY'!$FE$64)+SUMIFS('ANNUAL SUMMARY'!$GK$170,BW28,'ANNUAL SUMMARY'!$V$9,BH6,'ANNUAL SUMMARY'!$FE$122)+SUMIFS('ANNUAL SUMMARY'!$GK$228,BW28,'ANNUAL SUMMARY'!$V$9,BH6,'ANNUAL SUMMARY'!$FE$180)+SUMIFS('ANNUAL SUMMARY'!$GK$286,BW28,'ANNUAL SUMMARY'!$V$9,BH6,'ANNUAL SUMMARY'!$FE$238)+SUMIFS('ANNUAL SUMMARY'!$GK$344,BW28,'ANNUAL SUMMARY'!$V$9,BH6,'ANNUAL SUMMARY'!$FE$296)+SUMIFS('ANNUAL SUMMARY'!$GK$402,BW28,'ANNUAL SUMMARY'!$V$9,BH6,'ANNUAL SUMMARY'!$FE$354)+SUMIFS('ANNUAL SUMMARY'!$GK$460,BW28,'ANNUAL SUMMARY'!$V$9,BH6,'ANNUAL SUMMARY'!$FE$412)+SUMIFS('ANNUAL SUMMARY'!$GK$518,BW28,'ANNUAL SUMMARY'!$V$9,BH6,'ANNUAL SUMMARY'!$FE$470)+SUMIFS('ANNUAL SUMMARY'!$GK$576,BW28,'ANNUAL SUMMARY'!$V$9,BH6,'ANNUAL SUMMARY'!$FE$528)+SUMIFS('ANNUAL SUMMARY'!$GK$634,BW28,'ANNUAL SUMMARY'!$V$9,BH6,'ANNUAL SUMMARY'!$FE$586)+SUMIFS('ANNUAL SUMMARY'!$GK$692,BW28,'ANNUAL SUMMARY'!$V$9,BH6,'ANNUAL SUMMARY'!$FE$644)</f>
        <v>0</v>
      </c>
      <c r="CO28" s="728"/>
      <c r="CP28" s="728"/>
      <c r="CQ28" s="728">
        <f>SUMIFS('ANNUAL SUMMARY'!$AU$54,BW28,'ANNUAL SUMMARY'!$V$9,BH6,'ANNUAL SUMMARY'!$L$6)+SUMIFS('ANNUAL SUMMARY'!$AU$112,BW28,'ANNUAL SUMMARY'!$V$9,BH6,'ANNUAL SUMMARY'!$L$64)+SUMIFS('ANNUAL SUMMARY'!$AU$170,BW28,'ANNUAL SUMMARY'!$V$9,BH6,'ANNUAL SUMMARY'!$L$122)+SUMIFS('ANNUAL SUMMARY'!$AU$228,BW28,'ANNUAL SUMMARY'!$V$9,BH6,'ANNUAL SUMMARY'!$L$180)+SUMIFS('ANNUAL SUMMARY'!$AU$286,BW28,'ANNUAL SUMMARY'!$V$9,BH6,'ANNUAL SUMMARY'!$L$238)+SUMIFS('ANNUAL SUMMARY'!$AU$344,BW28,'ANNUAL SUMMARY'!$V$9,BH6,'ANNUAL SUMMARY'!$L$296)+SUMIFS('ANNUAL SUMMARY'!$AU$402,BW28,'ANNUAL SUMMARY'!$V$9,BH6,'ANNUAL SUMMARY'!$L$354)+SUMIFS('ANNUAL SUMMARY'!$AU$460,BW28,'ANNUAL SUMMARY'!$V$9,BH6,'ANNUAL SUMMARY'!$L$412)+SUMIFS('ANNUAL SUMMARY'!$AU$518,BW28,'ANNUAL SUMMARY'!$V$9,BH6,'ANNUAL SUMMARY'!$L$470)+SUMIFS('ANNUAL SUMMARY'!$AU$576,BW28,'ANNUAL SUMMARY'!$V$9,BH6,'ANNUAL SUMMARY'!$L$528)+SUMIFS('ANNUAL SUMMARY'!$AU$634,BW28,'ANNUAL SUMMARY'!$V$9,BH6,'ANNUAL SUMMARY'!$L$586)+SUMIFS('ANNUAL SUMMARY'!$AU$692,BW28,'ANNUAL SUMMARY'!$V$9,BH6,'ANNUAL SUMMARY'!$L$644)+SUMIFS('ANNUAL SUMMARY'!$CR$54,BW28,'ANNUAL SUMMARY'!$V$9,BH6,'ANNUAL SUMMARY'!$BI$6)+SUMIFS('ANNUAL SUMMARY'!$CR$112,BW28,'ANNUAL SUMMARY'!$V$9,BH6,'ANNUAL SUMMARY'!$BI$64)+SUMIFS('ANNUAL SUMMARY'!$CR$170,BW28,'ANNUAL SUMMARY'!$V$9,BH6,'ANNUAL SUMMARY'!$BI$122)+SUMIFS('ANNUAL SUMMARY'!$CR$228,BW28,'ANNUAL SUMMARY'!$V$9,BH6,'ANNUAL SUMMARY'!$BI$180)+SUMIFS('ANNUAL SUMMARY'!$CR$286,BW28,'ANNUAL SUMMARY'!$V$9,BH6,'ANNUAL SUMMARY'!$BI$238)+SUMIFS('ANNUAL SUMMARY'!$CR$344,BW28,'ANNUAL SUMMARY'!$V$9,BH6,'ANNUAL SUMMARY'!$BI$296)+SUMIFS('ANNUAL SUMMARY'!$CR$402,BW28,'ANNUAL SUMMARY'!$V$9,BH6,'ANNUAL SUMMARY'!$BI$354)+SUMIFS('ANNUAL SUMMARY'!$CR$460,BW28,'ANNUAL SUMMARY'!$V$9,BH6,'ANNUAL SUMMARY'!$BI$412)+SUMIFS('ANNUAL SUMMARY'!$CR$518,BW28,'ANNUAL SUMMARY'!$V$9,BH6,'ANNUAL SUMMARY'!$BI$470)+SUMIFS('ANNUAL SUMMARY'!$CR$576,BW28,'ANNUAL SUMMARY'!$V$9,BH6,'ANNUAL SUMMARY'!$BI$528)+SUMIFS('ANNUAL SUMMARY'!$CR$634,BW28,'ANNUAL SUMMARY'!$V$9,BH6,'ANNUAL SUMMARY'!$BI$586)+SUMIFS('ANNUAL SUMMARY'!$CR$692,BW28,'ANNUAL SUMMARY'!$V$9,BH6,'ANNUAL SUMMARY'!$BI$644)+SUMIFS('ANNUAL SUMMARY'!$EQ$54,BW28,'ANNUAL SUMMARY'!$V$9,BH6,'ANNUAL SUMMARY'!$DH$6)+SUMIFS('ANNUAL SUMMARY'!$EQ$112,BW28,'ANNUAL SUMMARY'!$V$9,BH6,'ANNUAL SUMMARY'!$DH$64)+SUMIFS('ANNUAL SUMMARY'!$EQ$170,BW28,'ANNUAL SUMMARY'!$V$9,BH6,'ANNUAL SUMMARY'!$DH$122)+SUMIFS('ANNUAL SUMMARY'!$EQ$228,BW28,'ANNUAL SUMMARY'!$V$9,BH6,'ANNUAL SUMMARY'!$DH$180)+SUMIFS('ANNUAL SUMMARY'!$EQ$286,BW28,'ANNUAL SUMMARY'!$V$9,BH6,'ANNUAL SUMMARY'!$DH$238)+SUMIFS('ANNUAL SUMMARY'!$EQ$344,BW28,'ANNUAL SUMMARY'!$V$9,BH6,'ANNUAL SUMMARY'!$DH$296)+SUMIFS('ANNUAL SUMMARY'!$EQ$402,BW28,'ANNUAL SUMMARY'!$V$9,BH6,'ANNUAL SUMMARY'!$DH$354)+SUMIFS('ANNUAL SUMMARY'!$EQ$460,BW28,'ANNUAL SUMMARY'!$V$9,BH6,'ANNUAL SUMMARY'!$DH$412)+SUMIFS('ANNUAL SUMMARY'!$EQ$518,BW28,'ANNUAL SUMMARY'!$V$9,BH6,'ANNUAL SUMMARY'!$DH$470)+SUMIFS('ANNUAL SUMMARY'!$EQ$576,BW28,'ANNUAL SUMMARY'!$V$9,BH6,'ANNUAL SUMMARY'!$DH$528)+SUMIFS('ANNUAL SUMMARY'!$EQ$634,BW28,'ANNUAL SUMMARY'!$V$9,BH6,'ANNUAL SUMMARY'!$DH$586)+SUMIFS('ANNUAL SUMMARY'!$EQ$692,BW28,'ANNUAL SUMMARY'!$V$9,BH6,'ANNUAL SUMMARY'!$DH$644)+SUMIFS('ANNUAL SUMMARY'!$GN$54,BW28,'ANNUAL SUMMARY'!$V$9,BH6,'ANNUAL SUMMARY'!$FE$6)+SUMIFS('ANNUAL SUMMARY'!$GN$112,BW28,'ANNUAL SUMMARY'!$V$9,BH6,'ANNUAL SUMMARY'!$FE$64)+SUMIFS('ANNUAL SUMMARY'!$GN$170,BW28,'ANNUAL SUMMARY'!$V$9,BH6,'ANNUAL SUMMARY'!$FE$122)+SUMIFS('ANNUAL SUMMARY'!$GN$228,BW28,'ANNUAL SUMMARY'!$V$9,BH6,'ANNUAL SUMMARY'!$FE$180)+SUMIFS('ANNUAL SUMMARY'!$GN$286,BW28,'ANNUAL SUMMARY'!$V$9,BH6,'ANNUAL SUMMARY'!$FE$238)+SUMIFS('ANNUAL SUMMARY'!$GN$344,BW28,'ANNUAL SUMMARY'!$V$9,BH6,'ANNUAL SUMMARY'!$FE$296)+SUMIFS('ANNUAL SUMMARY'!$GN$402,BW28,'ANNUAL SUMMARY'!$V$9,BH6,'ANNUAL SUMMARY'!$FE$354)+SUMIFS('ANNUAL SUMMARY'!$GN$460,BW28,'ANNUAL SUMMARY'!$V$9,BH6,'ANNUAL SUMMARY'!$FE$412)+SUMIFS('ANNUAL SUMMARY'!$GN$518,BW28,'ANNUAL SUMMARY'!$V$9,BH6,'ANNUAL SUMMARY'!$FE$470)+SUMIFS('ANNUAL SUMMARY'!$GN$576,BW28,'ANNUAL SUMMARY'!$V$9,BH6,'ANNUAL SUMMARY'!$FE$528)+SUMIFS('ANNUAL SUMMARY'!$GN$634,BW28,'ANNUAL SUMMARY'!$V$9,BH6,'ANNUAL SUMMARY'!$FE$586)+SUMIFS('ANNUAL SUMMARY'!$GN$692,BW28,'ANNUAL SUMMARY'!$V$9,BH6,'ANNUAL SUMMARY'!$FE$644)</f>
        <v>0</v>
      </c>
      <c r="CR28" s="728"/>
      <c r="CS28" s="728"/>
      <c r="CT28" s="1263"/>
      <c r="CU28" s="1250"/>
      <c r="CV28" s="154"/>
      <c r="CW28" s="624"/>
      <c r="CX28" s="624"/>
      <c r="CY28" s="624"/>
      <c r="CZ28" s="624"/>
      <c r="DA28" s="624"/>
      <c r="DB28" s="624"/>
      <c r="DC28" s="624"/>
      <c r="DD28" s="624"/>
      <c r="DE28" s="624"/>
      <c r="DF28" s="624"/>
      <c r="DG28" s="624"/>
      <c r="DH28" s="624"/>
      <c r="DI28" s="624"/>
      <c r="DJ28" s="624"/>
      <c r="DK28" s="624"/>
      <c r="DL28" s="624"/>
      <c r="DM28" s="624"/>
      <c r="DN28" s="624"/>
      <c r="DO28" s="624"/>
      <c r="DP28" s="624"/>
      <c r="DQ28" s="624"/>
      <c r="DR28" s="624"/>
      <c r="DS28" s="624"/>
      <c r="DT28" s="15"/>
      <c r="DU28" s="812">
        <f>IF(DU12=0," ",DU12+8)</f>
        <v>2030</v>
      </c>
      <c r="DV28" s="813"/>
      <c r="DW28" s="813"/>
      <c r="DX28" s="813"/>
      <c r="DY28" s="813"/>
      <c r="DZ28" s="1118">
        <f>SUMIFS('ANNUAL SUMMARY'!$AF$54,DU28,'ANNUAL SUMMARY'!$V$9,DF6,'ANNUAL SUMMARY'!$L$6)+SUMIFS('ANNUAL SUMMARY'!$AF$112,DU28,'ANNUAL SUMMARY'!$V$9,DF6,'ANNUAL SUMMARY'!$L$64)+SUMIFS('ANNUAL SUMMARY'!$AF$170,DU28,'ANNUAL SUMMARY'!$V$9,DF6,'ANNUAL SUMMARY'!$L$122)+SUMIFS('ANNUAL SUMMARY'!$AF$228,DU28,'ANNUAL SUMMARY'!$V$9,DF6,'ANNUAL SUMMARY'!$L$180)+SUMIFS('ANNUAL SUMMARY'!$AF$286,DU28,'ANNUAL SUMMARY'!$V$9,DF6,'ANNUAL SUMMARY'!$L$238)+SUMIFS('ANNUAL SUMMARY'!$AF$344,DU28,'ANNUAL SUMMARY'!$V$9,DF6,'ANNUAL SUMMARY'!$L$296)+SUMIFS('ANNUAL SUMMARY'!$AF$402,DU28,'ANNUAL SUMMARY'!$V$9,DF6,'ANNUAL SUMMARY'!$L$354)+SUMIFS('ANNUAL SUMMARY'!$AF$460,DU28,'ANNUAL SUMMARY'!$V$9,DF6,'ANNUAL SUMMARY'!$L$412)+SUMIFS('ANNUAL SUMMARY'!$AF$518,DU28,'ANNUAL SUMMARY'!$V$9,DF6,'ANNUAL SUMMARY'!$L$470)+SUMIFS('ANNUAL SUMMARY'!$AF$576,DU28,'ANNUAL SUMMARY'!$V$9,DF6,'ANNUAL SUMMARY'!$L$528)+SUMIFS('ANNUAL SUMMARY'!$AF$634,DU28,'ANNUAL SUMMARY'!$V$9,DF6,'ANNUAL SUMMARY'!$L$586)+SUMIFS('ANNUAL SUMMARY'!$AF$692,DU28,'ANNUAL SUMMARY'!$V$9,DF6,'ANNUAL SUMMARY'!$L$644)+SUMIFS('ANNUAL SUMMARY'!$CC$54,DU28,'ANNUAL SUMMARY'!$V$9,DF6,'ANNUAL SUMMARY'!$BI$6)+SUMIFS('ANNUAL SUMMARY'!$CC$112,DU28,'ANNUAL SUMMARY'!$V$9,DF6,'ANNUAL SUMMARY'!$BI$64)+SUMIFS('ANNUAL SUMMARY'!$CC$170,DU28,'ANNUAL SUMMARY'!$V$9,DF6,'ANNUAL SUMMARY'!$BI$122)+SUMIFS('ANNUAL SUMMARY'!$CC$228,DU28,'ANNUAL SUMMARY'!$V$9,DF6,'ANNUAL SUMMARY'!$BI$180)+SUMIFS('ANNUAL SUMMARY'!$CC$286,DU28,'ANNUAL SUMMARY'!$V$9,DF6,'ANNUAL SUMMARY'!$BI$238)+SUMIFS('ANNUAL SUMMARY'!$CC$344,DU28,'ANNUAL SUMMARY'!$V$9,DF6,'ANNUAL SUMMARY'!$BI$296)+SUMIFS('ANNUAL SUMMARY'!$CC$402,DU28,'ANNUAL SUMMARY'!$V$9,DF6,'ANNUAL SUMMARY'!$BI$354)+SUMIFS('ANNUAL SUMMARY'!$CC$460,DU28,'ANNUAL SUMMARY'!$V$9,DF6,'ANNUAL SUMMARY'!$BI$412)+SUMIFS('ANNUAL SUMMARY'!$CC$518,DU28,'ANNUAL SUMMARY'!$V$9,DF6,'ANNUAL SUMMARY'!$BI$470)+SUMIFS('ANNUAL SUMMARY'!$CC$576,DU28,'ANNUAL SUMMARY'!$V$9,DF6,'ANNUAL SUMMARY'!$BI$528)+SUMIFS('ANNUAL SUMMARY'!$CC$634,DU28,'ANNUAL SUMMARY'!$V$9,DF6,'ANNUAL SUMMARY'!$BI$586)+SUMIFS('ANNUAL SUMMARY'!$CC$692,DU28,'ANNUAL SUMMARY'!$V$9,DF6,'ANNUAL SUMMARY'!$BI$644)+SUMIFS('ANNUAL SUMMARY'!$EB$54,DU28,'ANNUAL SUMMARY'!$V$9,DF6,'ANNUAL SUMMARY'!$DH$6)+SUMIFS('ANNUAL SUMMARY'!$EB$112,DU28,'ANNUAL SUMMARY'!$V$9,DF6,'ANNUAL SUMMARY'!$DH$64)+SUMIFS('ANNUAL SUMMARY'!$EB$170,DU28,'ANNUAL SUMMARY'!$V$9,DF6,'ANNUAL SUMMARY'!$DH$122)+SUMIFS('ANNUAL SUMMARY'!$EB$228,DU28,'ANNUAL SUMMARY'!$V$9,DF6,'ANNUAL SUMMARY'!$DH$180)+SUMIFS('ANNUAL SUMMARY'!$EB$286,DU28,'ANNUAL SUMMARY'!$V$9,DF6,'ANNUAL SUMMARY'!$DH$238)+SUMIFS('ANNUAL SUMMARY'!$EB$344,DU28,'ANNUAL SUMMARY'!$V$9,DF6,'ANNUAL SUMMARY'!$DH$296)+SUMIFS('ANNUAL SUMMARY'!$EB$402,DU28,'ANNUAL SUMMARY'!$V$9,DF6,'ANNUAL SUMMARY'!$DH$354)+SUMIFS('ANNUAL SUMMARY'!$EB$460,DU28,'ANNUAL SUMMARY'!$V$9,DF6,'ANNUAL SUMMARY'!$DH$412)+SUMIFS('ANNUAL SUMMARY'!$EB$518,DU28,'ANNUAL SUMMARY'!$V$9,DF6,'ANNUAL SUMMARY'!$DH$470)+SUMIFS('ANNUAL SUMMARY'!$EB$576,DU28,'ANNUAL SUMMARY'!$V$9,DF6,'ANNUAL SUMMARY'!$DH$528)+SUMIFS('ANNUAL SUMMARY'!$EB$634,DU28,'ANNUAL SUMMARY'!$V$9,DF6,'ANNUAL SUMMARY'!$DH$586)+SUMIFS('ANNUAL SUMMARY'!$EB$692,DU28,'ANNUAL SUMMARY'!$V$9,DF6,'ANNUAL SUMMARY'!$DH$644)+SUMIFS('ANNUAL SUMMARY'!$FY$54,DU28,'ANNUAL SUMMARY'!$V$9,DF6,'ANNUAL SUMMARY'!$FE$6)+SUMIFS('ANNUAL SUMMARY'!$FY$112,DU28,'ANNUAL SUMMARY'!$V$9,DF6,'ANNUAL SUMMARY'!$FE$64)+SUMIFS('ANNUAL SUMMARY'!$FY$170,DU28,'ANNUAL SUMMARY'!$V$9,DF6,'ANNUAL SUMMARY'!$FE$122)+SUMIFS('ANNUAL SUMMARY'!$FY$228,DU28,'ANNUAL SUMMARY'!$V$9,DF6,'ANNUAL SUMMARY'!$FE$180)+SUMIFS('ANNUAL SUMMARY'!$FY$286,DU28,'ANNUAL SUMMARY'!$V$9,DF6,'ANNUAL SUMMARY'!$FE$238)+SUMIFS('ANNUAL SUMMARY'!$FY$344,DU28,'ANNUAL SUMMARY'!$V$9,DF6,'ANNUAL SUMMARY'!$FE$296)+SUMIFS('ANNUAL SUMMARY'!$FY$402,DU28,'ANNUAL SUMMARY'!$V$9,DF6,'ANNUAL SUMMARY'!$FE$354)+SUMIFS('ANNUAL SUMMARY'!$FY$460,DU28,'ANNUAL SUMMARY'!$V$9,DF6,'ANNUAL SUMMARY'!$FE$412)+SUMIFS('ANNUAL SUMMARY'!$FY$518,DU28,'ANNUAL SUMMARY'!$V$9,DF6,'ANNUAL SUMMARY'!$FE$470)+SUMIFS('ANNUAL SUMMARY'!$FY$576,DU28,'ANNUAL SUMMARY'!$V$9,DF6,'ANNUAL SUMMARY'!$FE$528)+SUMIFS('ANNUAL SUMMARY'!$FY$634,DU28,'ANNUAL SUMMARY'!$V$9,DF6,'ANNUAL SUMMARY'!$FE$586)+SUMIFS('ANNUAL SUMMARY'!$FY$692,DU28,'ANNUAL SUMMARY'!$V$9,DF6,'ANNUAL SUMMARY'!$FE$644)</f>
        <v>0</v>
      </c>
      <c r="EA28" s="727"/>
      <c r="EB28" s="727"/>
      <c r="EC28" s="727"/>
      <c r="ED28" s="727">
        <f>SUMIFS('ANNUAL SUMMARY'!$AJ$54,DU28,'ANNUAL SUMMARY'!$V$9,DF6,'ANNUAL SUMMARY'!$L$6)+SUMIFS('ANNUAL SUMMARY'!$AJ$112,DU28,'ANNUAL SUMMARY'!$V$9,DF6,'ANNUAL SUMMARY'!$L$64)+SUMIFS('ANNUAL SUMMARY'!$AJ$170,DU28,'ANNUAL SUMMARY'!$V$9,DF6,'ANNUAL SUMMARY'!$L$122)+SUMIFS('ANNUAL SUMMARY'!$AJ$228,DU28,'ANNUAL SUMMARY'!$V$9,DF6,'ANNUAL SUMMARY'!$L$180)+SUMIFS('ANNUAL SUMMARY'!$AJ$286,DU28,'ANNUAL SUMMARY'!$V$9,DF6,'ANNUAL SUMMARY'!$L$238)+SUMIFS('ANNUAL SUMMARY'!$AJ$344,DU28,'ANNUAL SUMMARY'!$V$9,DF6,'ANNUAL SUMMARY'!$L$296)+SUMIFS('ANNUAL SUMMARY'!$AJ$402,DU28,'ANNUAL SUMMARY'!$V$9,DF6,'ANNUAL SUMMARY'!$L$354)+SUMIFS('ANNUAL SUMMARY'!$AJ$460,DU28,'ANNUAL SUMMARY'!$V$9,DF6,'ANNUAL SUMMARY'!$L$412)+SUMIFS('ANNUAL SUMMARY'!$AJ$518,DU28,'ANNUAL SUMMARY'!$V$9,DF6,'ANNUAL SUMMARY'!$L$470)+SUMIFS('ANNUAL SUMMARY'!$AJ$576,DU28,'ANNUAL SUMMARY'!$V$9,DF6,'ANNUAL SUMMARY'!$L$528)+SUMIFS('ANNUAL SUMMARY'!$AJ$634,DU28,'ANNUAL SUMMARY'!$V$9,DF6,'ANNUAL SUMMARY'!$L$586)+SUMIFS('ANNUAL SUMMARY'!$AJ$692,DU28,'ANNUAL SUMMARY'!$V$9,DF6,'ANNUAL SUMMARY'!$L$644)+SUMIFS('ANNUAL SUMMARY'!$CG$54,DU28,'ANNUAL SUMMARY'!$V$9,DF6,'ANNUAL SUMMARY'!$BI$6)+SUMIFS('ANNUAL SUMMARY'!$CG$112,DU28,'ANNUAL SUMMARY'!$V$9,DF6,'ANNUAL SUMMARY'!$BI$64)+SUMIFS('ANNUAL SUMMARY'!$CG$170,DU28,'ANNUAL SUMMARY'!$V$9,DF6,'ANNUAL SUMMARY'!$BI$122)+SUMIFS('ANNUAL SUMMARY'!$CG$228,DU28,'ANNUAL SUMMARY'!$V$9,DF6,'ANNUAL SUMMARY'!$BI$180)+SUMIFS('ANNUAL SUMMARY'!$CG$286,DU28,'ANNUAL SUMMARY'!$V$9,DF6,'ANNUAL SUMMARY'!$BI$238)+SUMIFS('ANNUAL SUMMARY'!$CG$344,DU28,'ANNUAL SUMMARY'!$V$9,DF6,'ANNUAL SUMMARY'!$BI$296)+SUMIFS('ANNUAL SUMMARY'!$CG$402,DU28,'ANNUAL SUMMARY'!$V$9,DF6,'ANNUAL SUMMARY'!$BI$354)+SUMIFS('ANNUAL SUMMARY'!$CG$460,DU28,'ANNUAL SUMMARY'!$V$9,DF6,'ANNUAL SUMMARY'!$BI$412)+SUMIFS('ANNUAL SUMMARY'!$CG$518,DU28,'ANNUAL SUMMARY'!$V$9,DF6,'ANNUAL SUMMARY'!$BI$470)+SUMIFS('ANNUAL SUMMARY'!$CG$576,DU28,'ANNUAL SUMMARY'!$V$9,DF6,'ANNUAL SUMMARY'!$BI$528)+SUMIFS('ANNUAL SUMMARY'!$CG$634,DU28,'ANNUAL SUMMARY'!$V$9,DF6,'ANNUAL SUMMARY'!$BI$586)+SUMIFS('ANNUAL SUMMARY'!$CG$692,DU28,'ANNUAL SUMMARY'!$V$9,DF6,'ANNUAL SUMMARY'!$BI$644)+SUMIFS('ANNUAL SUMMARY'!$EF$54,DU28,'ANNUAL SUMMARY'!$V$9,DF6,'ANNUAL SUMMARY'!$DH$6)+SUMIFS('ANNUAL SUMMARY'!$EF$112,DU28,'ANNUAL SUMMARY'!$V$9,DF6,'ANNUAL SUMMARY'!$DH$64)+SUMIFS('ANNUAL SUMMARY'!$EF$170,DU28,'ANNUAL SUMMARY'!$V$9,DF6,'ANNUAL SUMMARY'!$DH$122)+SUMIFS('ANNUAL SUMMARY'!$EF$228,DU28,'ANNUAL SUMMARY'!$V$9,DF6,'ANNUAL SUMMARY'!$DH$180)+SUMIFS('ANNUAL SUMMARY'!$EF$286,DU28,'ANNUAL SUMMARY'!$V$9,DF6,'ANNUAL SUMMARY'!$DH$238)+SUMIFS('ANNUAL SUMMARY'!$EF$344,DU28,'ANNUAL SUMMARY'!$V$9,DF6,'ANNUAL SUMMARY'!$DH$296)+SUMIFS('ANNUAL SUMMARY'!$EF$402,DU28,'ANNUAL SUMMARY'!$V$9,DF6,'ANNUAL SUMMARY'!$DH$354)+SUMIFS('ANNUAL SUMMARY'!$EF$460,DU28,'ANNUAL SUMMARY'!$V$9,DF6,'ANNUAL SUMMARY'!$DH$412)+SUMIFS('ANNUAL SUMMARY'!$EF$518,DU28,'ANNUAL SUMMARY'!$V$9,DF6,'ANNUAL SUMMARY'!$DH$470)+SUMIFS('ANNUAL SUMMARY'!$EF$576,DU28,'ANNUAL SUMMARY'!$V$9,DF6,'ANNUAL SUMMARY'!$DH$528)+SUMIFS('ANNUAL SUMMARY'!$EF$634,DU28,'ANNUAL SUMMARY'!$V$9,DF6,'ANNUAL SUMMARY'!$DH$586)+SUMIFS('ANNUAL SUMMARY'!$EF$692,DU28,'ANNUAL SUMMARY'!$V$9,DF6,'ANNUAL SUMMARY'!$DH$644)+SUMIFS('ANNUAL SUMMARY'!$GC$54,DU28,'ANNUAL SUMMARY'!$V$9,DF6,'ANNUAL SUMMARY'!$FE$6)+SUMIFS('ANNUAL SUMMARY'!$GC$112,DU28,'ANNUAL SUMMARY'!$V$9,DF6,'ANNUAL SUMMARY'!$FE$64)+SUMIFS('ANNUAL SUMMARY'!$GC$170,DU28,'ANNUAL SUMMARY'!$V$9,DF6,'ANNUAL SUMMARY'!$FE$122)+SUMIFS('ANNUAL SUMMARY'!$GC$228,DU28,'ANNUAL SUMMARY'!$V$9,DF6,'ANNUAL SUMMARY'!$FE$180)+SUMIFS('ANNUAL SUMMARY'!$GC$286,DU28,'ANNUAL SUMMARY'!$V$9,DF6,'ANNUAL SUMMARY'!$FE$238)+SUMIFS('ANNUAL SUMMARY'!$GC$344,DU28,'ANNUAL SUMMARY'!$V$9,DF6,'ANNUAL SUMMARY'!$FE$296)+SUMIFS('ANNUAL SUMMARY'!$GC$402,DU28,'ANNUAL SUMMARY'!$V$9,DF6,'ANNUAL SUMMARY'!$FE$354)+SUMIFS('ANNUAL SUMMARY'!$GC$460,DU28,'ANNUAL SUMMARY'!$V$9,DF6,'ANNUAL SUMMARY'!$FE$412)+SUMIFS('ANNUAL SUMMARY'!$GC$518,DU28,'ANNUAL SUMMARY'!$V$9,DF6,'ANNUAL SUMMARY'!$FE$470)+SUMIFS('ANNUAL SUMMARY'!$GC$576,DU28,'ANNUAL SUMMARY'!$V$9,DF6,'ANNUAL SUMMARY'!$FE$528)+SUMIFS('ANNUAL SUMMARY'!$GC$634,DU28,'ANNUAL SUMMARY'!$V$9,DF6,'ANNUAL SUMMARY'!$FE$586)+SUMIFS('ANNUAL SUMMARY'!$GC$692,DU28,'ANNUAL SUMMARY'!$V$9,DF6,'ANNUAL SUMMARY'!$FE$644)</f>
        <v>0</v>
      </c>
      <c r="EE28" s="727"/>
      <c r="EF28" s="727"/>
      <c r="EG28" s="727"/>
      <c r="EH28" s="727">
        <f>SUMIFS('ANNUAL SUMMARY'!$AN$54,DU28,'ANNUAL SUMMARY'!$V$9,DF6,'ANNUAL SUMMARY'!$L$6)+SUMIFS('ANNUAL SUMMARY'!$AN$112,DU28,'ANNUAL SUMMARY'!$V$9,DF6,'ANNUAL SUMMARY'!$L$64)+SUMIFS('ANNUAL SUMMARY'!$AN$170,DU28,'ANNUAL SUMMARY'!$V$9,DF6,'ANNUAL SUMMARY'!$L$122)+SUMIFS('ANNUAL SUMMARY'!$AN$228,DU28,'ANNUAL SUMMARY'!$V$9,DF6,'ANNUAL SUMMARY'!$L$180)+SUMIFS('ANNUAL SUMMARY'!$AN$286,DU28,'ANNUAL SUMMARY'!$V$9,DF6,'ANNUAL SUMMARY'!$L$238)+SUMIFS('ANNUAL SUMMARY'!$AN$344,DU28,'ANNUAL SUMMARY'!$V$9,DF6,'ANNUAL SUMMARY'!$L$296)+SUMIFS('ANNUAL SUMMARY'!$AN$402,DU28,'ANNUAL SUMMARY'!$V$9,DF6,'ANNUAL SUMMARY'!$L$354)+SUMIFS('ANNUAL SUMMARY'!$AN$460,DU28,'ANNUAL SUMMARY'!$V$9,DF6,'ANNUAL SUMMARY'!$L$412)+SUMIFS('ANNUAL SUMMARY'!$AN$518,DU28,'ANNUAL SUMMARY'!$V$9,DF6,'ANNUAL SUMMARY'!$L$470)+SUMIFS('ANNUAL SUMMARY'!$AN$576,DU28,'ANNUAL SUMMARY'!$V$9,DF6,'ANNUAL SUMMARY'!$L$528)+SUMIFS('ANNUAL SUMMARY'!$AN$634,DU28,'ANNUAL SUMMARY'!$V$9,DF6,'ANNUAL SUMMARY'!$L$586)+SUMIFS('ANNUAL SUMMARY'!$AN$692,DU28,'ANNUAL SUMMARY'!$V$9,DF6,'ANNUAL SUMMARY'!$L$644)+SUMIFS('ANNUAL SUMMARY'!$CK$54,DU28,'ANNUAL SUMMARY'!$V$9,DF6,'ANNUAL SUMMARY'!$BI$6)+SUMIFS('ANNUAL SUMMARY'!$CK$112,DU28,'ANNUAL SUMMARY'!$V$9,DF6,'ANNUAL SUMMARY'!$BI$64)+SUMIFS('ANNUAL SUMMARY'!$CK$170,DU28,'ANNUAL SUMMARY'!$V$9,DF6,'ANNUAL SUMMARY'!$BI$122)+SUMIFS('ANNUAL SUMMARY'!$CK$228,DU28,'ANNUAL SUMMARY'!$V$9,DF6,'ANNUAL SUMMARY'!$BI$180)+SUMIFS('ANNUAL SUMMARY'!$CK$286,DU28,'ANNUAL SUMMARY'!$V$9,DF6,'ANNUAL SUMMARY'!$BI$238)+SUMIFS('ANNUAL SUMMARY'!$CK$344,DU28,'ANNUAL SUMMARY'!$V$9,DF6,'ANNUAL SUMMARY'!$BI$296)+SUMIFS('ANNUAL SUMMARY'!$CK$402,DU28,'ANNUAL SUMMARY'!$V$9,DF6,'ANNUAL SUMMARY'!$BI$354)+SUMIFS('ANNUAL SUMMARY'!$CK$460,DU28,'ANNUAL SUMMARY'!$V$9,DF6,'ANNUAL SUMMARY'!$BI$412)+SUMIFS('ANNUAL SUMMARY'!$CK$518,DU28,'ANNUAL SUMMARY'!$V$9,DF6,'ANNUAL SUMMARY'!$BI$470)+SUMIFS('ANNUAL SUMMARY'!$CK$576,DU28,'ANNUAL SUMMARY'!$V$9,DF6,'ANNUAL SUMMARY'!$BI$528)+SUMIFS('ANNUAL SUMMARY'!$CK$634,DU28,'ANNUAL SUMMARY'!$V$9,DF6,'ANNUAL SUMMARY'!$BI$586)+SUMIFS('ANNUAL SUMMARY'!$CK$692,DU28,'ANNUAL SUMMARY'!$V$9,DF6,'ANNUAL SUMMARY'!$BI$644)+SUMIFS('ANNUAL SUMMARY'!$EJ$54,DU28,'ANNUAL SUMMARY'!$V$9,DF6,'ANNUAL SUMMARY'!$DH$6)+SUMIFS('ANNUAL SUMMARY'!$EJ$112,DU28,'ANNUAL SUMMARY'!$V$9,DF6,'ANNUAL SUMMARY'!$DH$64)+SUMIFS('ANNUAL SUMMARY'!$EJ$170,DU28,'ANNUAL SUMMARY'!$V$9,DF6,'ANNUAL SUMMARY'!$DH$122)+SUMIFS('ANNUAL SUMMARY'!$EJ$228,DU28,'ANNUAL SUMMARY'!$V$9,DF6,'ANNUAL SUMMARY'!$DH$180)+SUMIFS('ANNUAL SUMMARY'!$EJ$286,DU28,'ANNUAL SUMMARY'!$V$9,DF6,'ANNUAL SUMMARY'!$DH$238)+SUMIFS('ANNUAL SUMMARY'!$EJ$344,DU28,'ANNUAL SUMMARY'!$V$9,DF6,'ANNUAL SUMMARY'!$DH$296)+SUMIFS('ANNUAL SUMMARY'!$EJ$402,DU28,'ANNUAL SUMMARY'!$V$9,DF6,'ANNUAL SUMMARY'!$DH$354)+SUMIFS('ANNUAL SUMMARY'!$EJ$460,DU28,'ANNUAL SUMMARY'!$V$9,DF6,'ANNUAL SUMMARY'!$DH$412)+SUMIFS('ANNUAL SUMMARY'!$EJ$518,DU28,'ANNUAL SUMMARY'!$V$9,DF6,'ANNUAL SUMMARY'!$DH$470)+SUMIFS('ANNUAL SUMMARY'!$EJ$576,DU28,'ANNUAL SUMMARY'!$V$9,DF6,'ANNUAL SUMMARY'!$DH$528)+SUMIFS('ANNUAL SUMMARY'!$EJ$634,DU28,'ANNUAL SUMMARY'!$V$9,DF6,'ANNUAL SUMMARY'!$DH$586)+SUMIFS('ANNUAL SUMMARY'!$EJ$692,DU28,'ANNUAL SUMMARY'!$V$9,DF6,'ANNUAL SUMMARY'!$DH$644)+SUMIFS('ANNUAL SUMMARY'!$GG$54,DU28,'ANNUAL SUMMARY'!$V$9,DF6,'ANNUAL SUMMARY'!$FE$6)+SUMIFS('ANNUAL SUMMARY'!$GG$112,DU28,'ANNUAL SUMMARY'!$V$9,DF6,'ANNUAL SUMMARY'!$FE$64)+SUMIFS('ANNUAL SUMMARY'!$GG$170,DU28,'ANNUAL SUMMARY'!$V$9,DF6,'ANNUAL SUMMARY'!$FE$122)+SUMIFS('ANNUAL SUMMARY'!$GG$228,DU28,'ANNUAL SUMMARY'!$V$9,DF6,'ANNUAL SUMMARY'!$FE$180)+SUMIFS('ANNUAL SUMMARY'!$GG$286,DU28,'ANNUAL SUMMARY'!$V$9,DF6,'ANNUAL SUMMARY'!$FE$238)+SUMIFS('ANNUAL SUMMARY'!$GG$344,DU28,'ANNUAL SUMMARY'!$V$9,DF6,'ANNUAL SUMMARY'!$FE$296)+SUMIFS('ANNUAL SUMMARY'!$GG$402,DU28,'ANNUAL SUMMARY'!$V$9,DF6,'ANNUAL SUMMARY'!$FE$354)+SUMIFS('ANNUAL SUMMARY'!$GG$460,DU28,'ANNUAL SUMMARY'!$V$9,DF6,'ANNUAL SUMMARY'!$FE$412)+SUMIFS('ANNUAL SUMMARY'!$GG$518,DU28,'ANNUAL SUMMARY'!$V$9,DF6,'ANNUAL SUMMARY'!$FE$470)+SUMIFS('ANNUAL SUMMARY'!$GG$576,DU28,'ANNUAL SUMMARY'!$V$9,DF6,'ANNUAL SUMMARY'!$FE$528)+SUMIFS('ANNUAL SUMMARY'!$GG$634,DU28,'ANNUAL SUMMARY'!$V$9,DF6,'ANNUAL SUMMARY'!$FE$586)+SUMIFS('ANNUAL SUMMARY'!$GG$692,DU28,'ANNUAL SUMMARY'!$V$9,DF6,'ANNUAL SUMMARY'!$FE$644)</f>
        <v>0</v>
      </c>
      <c r="EI28" s="727"/>
      <c r="EJ28" s="727"/>
      <c r="EK28" s="727"/>
      <c r="EL28" s="728">
        <f>SUMIFS('ANNUAL SUMMARY'!$AR$54,DU28,'ANNUAL SUMMARY'!$V$9,DF6,'ANNUAL SUMMARY'!$L$6)+SUMIFS('ANNUAL SUMMARY'!$AR$112,DU28,'ANNUAL SUMMARY'!$V$9,DF6,'ANNUAL SUMMARY'!$L$64)+SUMIFS('ANNUAL SUMMARY'!$AR$170,DU28,'ANNUAL SUMMARY'!$V$9,DF6,'ANNUAL SUMMARY'!$L$122)+SUMIFS('ANNUAL SUMMARY'!$AR$228,DU28,'ANNUAL SUMMARY'!$V$9,DF6,'ANNUAL SUMMARY'!$L$180)+SUMIFS('ANNUAL SUMMARY'!$AR$286,DU28,'ANNUAL SUMMARY'!$V$9,DF6,'ANNUAL SUMMARY'!$L$238)+SUMIFS('ANNUAL SUMMARY'!$AR$344,DU28,'ANNUAL SUMMARY'!$V$9,DF6,'ANNUAL SUMMARY'!$L$296)+SUMIFS('ANNUAL SUMMARY'!$AR$402,DU28,'ANNUAL SUMMARY'!$V$9,DF6,'ANNUAL SUMMARY'!$L$354)+SUMIFS('ANNUAL SUMMARY'!$AR$460,DU28,'ANNUAL SUMMARY'!$V$9,DF6,'ANNUAL SUMMARY'!$L$412)+SUMIFS('ANNUAL SUMMARY'!$AR$518,DU28,'ANNUAL SUMMARY'!$V$9,DF6,'ANNUAL SUMMARY'!$L$470)+SUMIFS('ANNUAL SUMMARY'!$AR$576,DU28,'ANNUAL SUMMARY'!$V$9,DF6,'ANNUAL SUMMARY'!$L$528)+SUMIFS('ANNUAL SUMMARY'!$AR$634,DU28,'ANNUAL SUMMARY'!$V$9,DF6,'ANNUAL SUMMARY'!$L$586)+SUMIFS('ANNUAL SUMMARY'!$AR$692,DU28,'ANNUAL SUMMARY'!$V$9,DF6,'ANNUAL SUMMARY'!$L$644)+SUMIFS('ANNUAL SUMMARY'!$CO$54,DU28,'ANNUAL SUMMARY'!$V$9,DF6,'ANNUAL SUMMARY'!$BI$6)+SUMIFS('ANNUAL SUMMARY'!$CO$112,DU28,'ANNUAL SUMMARY'!$V$9,DF6,'ANNUAL SUMMARY'!$BI$64)+SUMIFS('ANNUAL SUMMARY'!$CO$170,DU28,'ANNUAL SUMMARY'!$V$9,DF6,'ANNUAL SUMMARY'!$BI$122)+SUMIFS('ANNUAL SUMMARY'!$CO$228,DU28,'ANNUAL SUMMARY'!$V$9,DF6,'ANNUAL SUMMARY'!$BI$180)+SUMIFS('ANNUAL SUMMARY'!$CO$286,DU28,'ANNUAL SUMMARY'!$V$9,DF6,'ANNUAL SUMMARY'!$BI$238)+SUMIFS('ANNUAL SUMMARY'!$CO$344,DU28,'ANNUAL SUMMARY'!$V$9,DF6,'ANNUAL SUMMARY'!$BI$296)+SUMIFS('ANNUAL SUMMARY'!$CO$402,DU28,'ANNUAL SUMMARY'!$V$9,DF6,'ANNUAL SUMMARY'!$BI$354)+SUMIFS('ANNUAL SUMMARY'!$CO$460,DU28,'ANNUAL SUMMARY'!$V$9,DF6,'ANNUAL SUMMARY'!$BI$412)+SUMIFS('ANNUAL SUMMARY'!$CO$518,DU28,'ANNUAL SUMMARY'!$V$9,DF6,'ANNUAL SUMMARY'!$BI$470)+SUMIFS('ANNUAL SUMMARY'!$CO$576,DU28,'ANNUAL SUMMARY'!$V$9,DF6,'ANNUAL SUMMARY'!$BI$528)+SUMIFS('ANNUAL SUMMARY'!$CO$634,DU28,'ANNUAL SUMMARY'!$V$9,DF6,'ANNUAL SUMMARY'!$BI$586)+SUMIFS('ANNUAL SUMMARY'!$CO$692,DU28,'ANNUAL SUMMARY'!$V$9,DF6,'ANNUAL SUMMARY'!$BI$644)+SUMIFS('ANNUAL SUMMARY'!$EN$54,DU28,'ANNUAL SUMMARY'!$V$9,DF6,'ANNUAL SUMMARY'!$DH$6)+SUMIFS('ANNUAL SUMMARY'!$EN$112,DU28,'ANNUAL SUMMARY'!$V$9,DF6,'ANNUAL SUMMARY'!$DH$64)+SUMIFS('ANNUAL SUMMARY'!$EN$170,DU28,'ANNUAL SUMMARY'!$V$9,DF6,'ANNUAL SUMMARY'!$DH$122)+SUMIFS('ANNUAL SUMMARY'!$EN$228,DU28,'ANNUAL SUMMARY'!$V$9,DF6,'ANNUAL SUMMARY'!$DH$180)+SUMIFS('ANNUAL SUMMARY'!$EN$286,DU28,'ANNUAL SUMMARY'!$V$9,DF6,'ANNUAL SUMMARY'!$DH$238)+SUMIFS('ANNUAL SUMMARY'!$EN$344,DU28,'ANNUAL SUMMARY'!$V$9,DF6,'ANNUAL SUMMARY'!$DH$296)+SUMIFS('ANNUAL SUMMARY'!$EN$402,DU28,'ANNUAL SUMMARY'!$V$9,DF6,'ANNUAL SUMMARY'!$DH$354)+SUMIFS('ANNUAL SUMMARY'!$EN$460,DU28,'ANNUAL SUMMARY'!$V$9,DF6,'ANNUAL SUMMARY'!$DH$412)+SUMIFS('ANNUAL SUMMARY'!$EN$518,DU28,'ANNUAL SUMMARY'!$V$9,DF6,'ANNUAL SUMMARY'!$DH$470)+SUMIFS('ANNUAL SUMMARY'!$EN$576,DU28,'ANNUAL SUMMARY'!$V$9,DF6,'ANNUAL SUMMARY'!$DH$528)+SUMIFS('ANNUAL SUMMARY'!$EN$634,DU28,'ANNUAL SUMMARY'!$V$9,DF6,'ANNUAL SUMMARY'!$DH$586)+SUMIFS('ANNUAL SUMMARY'!$EN$692,DU28,'ANNUAL SUMMARY'!$V$9,DF6,'ANNUAL SUMMARY'!$DH$644)+SUMIFS('ANNUAL SUMMARY'!$GK$54,DU28,'ANNUAL SUMMARY'!$V$9,DF6,'ANNUAL SUMMARY'!$FE$6)+SUMIFS('ANNUAL SUMMARY'!$GK$112,DU28,'ANNUAL SUMMARY'!$V$9,DF6,'ANNUAL SUMMARY'!$FE$64)+SUMIFS('ANNUAL SUMMARY'!$GK$170,DU28,'ANNUAL SUMMARY'!$V$9,DF6,'ANNUAL SUMMARY'!$FE$122)+SUMIFS('ANNUAL SUMMARY'!$GK$228,DU28,'ANNUAL SUMMARY'!$V$9,DF6,'ANNUAL SUMMARY'!$FE$180)+SUMIFS('ANNUAL SUMMARY'!$GK$286,DU28,'ANNUAL SUMMARY'!$V$9,DF6,'ANNUAL SUMMARY'!$FE$238)+SUMIFS('ANNUAL SUMMARY'!$GK$344,DU28,'ANNUAL SUMMARY'!$V$9,DF6,'ANNUAL SUMMARY'!$FE$296)+SUMIFS('ANNUAL SUMMARY'!$GK$402,DU28,'ANNUAL SUMMARY'!$V$9,DF6,'ANNUAL SUMMARY'!$FE$354)+SUMIFS('ANNUAL SUMMARY'!$GK$460,DU28,'ANNUAL SUMMARY'!$V$9,DF6,'ANNUAL SUMMARY'!$FE$412)+SUMIFS('ANNUAL SUMMARY'!$GK$518,DU28,'ANNUAL SUMMARY'!$V$9,DF6,'ANNUAL SUMMARY'!$FE$470)+SUMIFS('ANNUAL SUMMARY'!$GK$576,DU28,'ANNUAL SUMMARY'!$V$9,DF6,'ANNUAL SUMMARY'!$FE$528)+SUMIFS('ANNUAL SUMMARY'!$GK$634,DU28,'ANNUAL SUMMARY'!$V$9,DF6,'ANNUAL SUMMARY'!$FE$586)+SUMIFS('ANNUAL SUMMARY'!$GK$692,DU28,'ANNUAL SUMMARY'!$V$9,DF6,'ANNUAL SUMMARY'!$FE$644)</f>
        <v>0</v>
      </c>
      <c r="EM28" s="728"/>
      <c r="EN28" s="728"/>
      <c r="EO28" s="728">
        <f>SUMIFS('ANNUAL SUMMARY'!$AU$54,DU28,'ANNUAL SUMMARY'!$V$9,DF6,'ANNUAL SUMMARY'!$L$6)+SUMIFS('ANNUAL SUMMARY'!$AU$112,DU28,'ANNUAL SUMMARY'!$V$9,DF6,'ANNUAL SUMMARY'!$L$64)+SUMIFS('ANNUAL SUMMARY'!$AU$170,DU28,'ANNUAL SUMMARY'!$V$9,DF6,'ANNUAL SUMMARY'!$L$122)+SUMIFS('ANNUAL SUMMARY'!$AU$228,DU28,'ANNUAL SUMMARY'!$V$9,DF6,'ANNUAL SUMMARY'!$L$180)+SUMIFS('ANNUAL SUMMARY'!$AU$286,DU28,'ANNUAL SUMMARY'!$V$9,DF6,'ANNUAL SUMMARY'!$L$238)+SUMIFS('ANNUAL SUMMARY'!$AU$344,DU28,'ANNUAL SUMMARY'!$V$9,DF6,'ANNUAL SUMMARY'!$L$296)+SUMIFS('ANNUAL SUMMARY'!$AU$402,DU28,'ANNUAL SUMMARY'!$V$9,DF6,'ANNUAL SUMMARY'!$L$354)+SUMIFS('ANNUAL SUMMARY'!$AU$460,DU28,'ANNUAL SUMMARY'!$V$9,DF6,'ANNUAL SUMMARY'!$L$412)+SUMIFS('ANNUAL SUMMARY'!$AU$518,DU28,'ANNUAL SUMMARY'!$V$9,DF6,'ANNUAL SUMMARY'!$L$470)+SUMIFS('ANNUAL SUMMARY'!$AU$576,DU28,'ANNUAL SUMMARY'!$V$9,DF6,'ANNUAL SUMMARY'!$L$528)+SUMIFS('ANNUAL SUMMARY'!$AU$634,DU28,'ANNUAL SUMMARY'!$V$9,DF6,'ANNUAL SUMMARY'!$L$586)+SUMIFS('ANNUAL SUMMARY'!$AU$692,DU28,'ANNUAL SUMMARY'!$V$9,DF6,'ANNUAL SUMMARY'!$L$644)+SUMIFS('ANNUAL SUMMARY'!$CR$54,DU28,'ANNUAL SUMMARY'!$V$9,DF6,'ANNUAL SUMMARY'!$BI$6)+SUMIFS('ANNUAL SUMMARY'!$CR$112,DU28,'ANNUAL SUMMARY'!$V$9,DF6,'ANNUAL SUMMARY'!$BI$64)+SUMIFS('ANNUAL SUMMARY'!$CR$170,DU28,'ANNUAL SUMMARY'!$V$9,DF6,'ANNUAL SUMMARY'!$BI$122)+SUMIFS('ANNUAL SUMMARY'!$CR$228,DU28,'ANNUAL SUMMARY'!$V$9,DF6,'ANNUAL SUMMARY'!$BI$180)+SUMIFS('ANNUAL SUMMARY'!$CR$286,DU28,'ANNUAL SUMMARY'!$V$9,DF6,'ANNUAL SUMMARY'!$BI$238)+SUMIFS('ANNUAL SUMMARY'!$CR$344,DU28,'ANNUAL SUMMARY'!$V$9,DF6,'ANNUAL SUMMARY'!$BI$296)+SUMIFS('ANNUAL SUMMARY'!$CR$402,DU28,'ANNUAL SUMMARY'!$V$9,DF6,'ANNUAL SUMMARY'!$BI$354)+SUMIFS('ANNUAL SUMMARY'!$CR$460,DU28,'ANNUAL SUMMARY'!$V$9,DF6,'ANNUAL SUMMARY'!$BI$412)+SUMIFS('ANNUAL SUMMARY'!$CR$518,DU28,'ANNUAL SUMMARY'!$V$9,DF6,'ANNUAL SUMMARY'!$BI$470)+SUMIFS('ANNUAL SUMMARY'!$CR$576,DU28,'ANNUAL SUMMARY'!$V$9,DF6,'ANNUAL SUMMARY'!$BI$528)+SUMIFS('ANNUAL SUMMARY'!$CR$634,DU28,'ANNUAL SUMMARY'!$V$9,DF6,'ANNUAL SUMMARY'!$BI$586)+SUMIFS('ANNUAL SUMMARY'!$CR$692,DU28,'ANNUAL SUMMARY'!$V$9,DF6,'ANNUAL SUMMARY'!$BI$644)+SUMIFS('ANNUAL SUMMARY'!$EQ$54,DU28,'ANNUAL SUMMARY'!$V$9,DF6,'ANNUAL SUMMARY'!$DH$6)+SUMIFS('ANNUAL SUMMARY'!$EQ$112,DU28,'ANNUAL SUMMARY'!$V$9,DF6,'ANNUAL SUMMARY'!$DH$64)+SUMIFS('ANNUAL SUMMARY'!$EQ$170,DU28,'ANNUAL SUMMARY'!$V$9,DF6,'ANNUAL SUMMARY'!$DH$122)+SUMIFS('ANNUAL SUMMARY'!$EQ$228,DU28,'ANNUAL SUMMARY'!$V$9,DF6,'ANNUAL SUMMARY'!$DH$180)+SUMIFS('ANNUAL SUMMARY'!$EQ$286,DU28,'ANNUAL SUMMARY'!$V$9,DF6,'ANNUAL SUMMARY'!$DH$238)+SUMIFS('ANNUAL SUMMARY'!$EQ$344,DU28,'ANNUAL SUMMARY'!$V$9,DF6,'ANNUAL SUMMARY'!$DH$296)+SUMIFS('ANNUAL SUMMARY'!$EQ$402,DU28,'ANNUAL SUMMARY'!$V$9,DF6,'ANNUAL SUMMARY'!$DH$354)+SUMIFS('ANNUAL SUMMARY'!$EQ$460,DU28,'ANNUAL SUMMARY'!$V$9,DF6,'ANNUAL SUMMARY'!$DH$412)+SUMIFS('ANNUAL SUMMARY'!$EQ$518,DU28,'ANNUAL SUMMARY'!$V$9,DF6,'ANNUAL SUMMARY'!$DH$470)+SUMIFS('ANNUAL SUMMARY'!$EQ$576,DU28,'ANNUAL SUMMARY'!$V$9,DF6,'ANNUAL SUMMARY'!$DH$528)+SUMIFS('ANNUAL SUMMARY'!$EQ$634,DU28,'ANNUAL SUMMARY'!$V$9,DF6,'ANNUAL SUMMARY'!$DH$586)+SUMIFS('ANNUAL SUMMARY'!$EQ$692,DU28,'ANNUAL SUMMARY'!$V$9,DF6,'ANNUAL SUMMARY'!$DH$644)+SUMIFS('ANNUAL SUMMARY'!$GN$54,DU28,'ANNUAL SUMMARY'!$V$9,DF6,'ANNUAL SUMMARY'!$FE$6)+SUMIFS('ANNUAL SUMMARY'!$GN$112,DU28,'ANNUAL SUMMARY'!$V$9,DF6,'ANNUAL SUMMARY'!$FE$64)+SUMIFS('ANNUAL SUMMARY'!$GN$170,DU28,'ANNUAL SUMMARY'!$V$9,DF6,'ANNUAL SUMMARY'!$FE$122)+SUMIFS('ANNUAL SUMMARY'!$GN$228,DU28,'ANNUAL SUMMARY'!$V$9,DF6,'ANNUAL SUMMARY'!$FE$180)+SUMIFS('ANNUAL SUMMARY'!$GN$286,DU28,'ANNUAL SUMMARY'!$V$9,DF6,'ANNUAL SUMMARY'!$FE$238)+SUMIFS('ANNUAL SUMMARY'!$GN$344,DU28,'ANNUAL SUMMARY'!$V$9,DF6,'ANNUAL SUMMARY'!$FE$296)+SUMIFS('ANNUAL SUMMARY'!$GN$402,DU28,'ANNUAL SUMMARY'!$V$9,DF6,'ANNUAL SUMMARY'!$FE$354)+SUMIFS('ANNUAL SUMMARY'!$GN$460,DU28,'ANNUAL SUMMARY'!$V$9,DF6,'ANNUAL SUMMARY'!$FE$412)+SUMIFS('ANNUAL SUMMARY'!$GN$518,DU28,'ANNUAL SUMMARY'!$V$9,DF6,'ANNUAL SUMMARY'!$FE$470)+SUMIFS('ANNUAL SUMMARY'!$GN$576,DU28,'ANNUAL SUMMARY'!$V$9,DF6,'ANNUAL SUMMARY'!$FE$528)+SUMIFS('ANNUAL SUMMARY'!$GN$634,DU28,'ANNUAL SUMMARY'!$V$9,DF6,'ANNUAL SUMMARY'!$FE$586)+SUMIFS('ANNUAL SUMMARY'!$GN$692,DU28,'ANNUAL SUMMARY'!$V$9,DF6,'ANNUAL SUMMARY'!$FE$644)</f>
        <v>0</v>
      </c>
      <c r="EP28" s="728"/>
      <c r="EQ28" s="1260"/>
      <c r="ER28" s="1263"/>
      <c r="ES28" s="154"/>
      <c r="ET28" s="624"/>
      <c r="EU28" s="624"/>
      <c r="EV28" s="624"/>
      <c r="EW28" s="624"/>
      <c r="EX28" s="624"/>
      <c r="EY28" s="624"/>
      <c r="EZ28" s="624"/>
      <c r="FA28" s="624"/>
      <c r="FB28" s="624"/>
      <c r="FC28" s="624"/>
      <c r="FD28" s="624"/>
      <c r="FE28" s="624"/>
      <c r="FF28" s="624"/>
      <c r="FG28" s="624"/>
      <c r="FH28" s="624"/>
      <c r="FI28" s="624"/>
      <c r="FJ28" s="624"/>
      <c r="FK28" s="624"/>
      <c r="FL28" s="624"/>
      <c r="FM28" s="624"/>
      <c r="FN28" s="624"/>
      <c r="FO28" s="624"/>
      <c r="FP28" s="624"/>
      <c r="FQ28" s="15"/>
      <c r="FR28" s="812">
        <f>IF(FR12=0," ",FR12+8)</f>
        <v>2030</v>
      </c>
      <c r="FS28" s="813"/>
      <c r="FT28" s="813"/>
      <c r="FU28" s="813"/>
      <c r="FV28" s="813"/>
      <c r="FW28" s="1118">
        <f>SUMIFS('ANNUAL SUMMARY'!$AF$54,FR28,'ANNUAL SUMMARY'!$V$9,FC6,'ANNUAL SUMMARY'!$L$6)+SUMIFS('ANNUAL SUMMARY'!$AF$112,FR28,'ANNUAL SUMMARY'!$V$9,FC6,'ANNUAL SUMMARY'!$L$64)+SUMIFS('ANNUAL SUMMARY'!$AF$170,FR28,'ANNUAL SUMMARY'!$V$9,FC6,'ANNUAL SUMMARY'!$L$122)+SUMIFS('ANNUAL SUMMARY'!$AF$228,FR28,'ANNUAL SUMMARY'!$V$9,FC6,'ANNUAL SUMMARY'!$L$180)+SUMIFS('ANNUAL SUMMARY'!$AF$286,FR28,'ANNUAL SUMMARY'!$V$9,FC6,'ANNUAL SUMMARY'!$L$238)+SUMIFS('ANNUAL SUMMARY'!$AF$344,FR28,'ANNUAL SUMMARY'!$V$9,FC6,'ANNUAL SUMMARY'!$L$296)+SUMIFS('ANNUAL SUMMARY'!$AF$402,FR28,'ANNUAL SUMMARY'!$V$9,FC6,'ANNUAL SUMMARY'!$L$354)+SUMIFS('ANNUAL SUMMARY'!$AF$460,FR28,'ANNUAL SUMMARY'!$V$9,FC6,'ANNUAL SUMMARY'!$L$412)+SUMIFS('ANNUAL SUMMARY'!$AF$518,FR28,'ANNUAL SUMMARY'!$V$9,FC6,'ANNUAL SUMMARY'!$L$470)+SUMIFS('ANNUAL SUMMARY'!$AF$576,FR28,'ANNUAL SUMMARY'!$V$9,FC6,'ANNUAL SUMMARY'!$L$528)+SUMIFS('ANNUAL SUMMARY'!$AF$634,FR28,'ANNUAL SUMMARY'!$V$9,FC6,'ANNUAL SUMMARY'!$L$586)+SUMIFS('ANNUAL SUMMARY'!$AF$692,FR28,'ANNUAL SUMMARY'!$V$9,FC6,'ANNUAL SUMMARY'!$L$644)+SUMIFS('ANNUAL SUMMARY'!$CC$54,FR28,'ANNUAL SUMMARY'!$V$9,FC6,'ANNUAL SUMMARY'!$BI$6)+SUMIFS('ANNUAL SUMMARY'!$CC$112,FR28,'ANNUAL SUMMARY'!$V$9,FC6,'ANNUAL SUMMARY'!$BI$64)+SUMIFS('ANNUAL SUMMARY'!$CC$170,FR28,'ANNUAL SUMMARY'!$V$9,FC6,'ANNUAL SUMMARY'!$BI$122)+SUMIFS('ANNUAL SUMMARY'!$CC$228,FR28,'ANNUAL SUMMARY'!$V$9,FC6,'ANNUAL SUMMARY'!$BI$180)+SUMIFS('ANNUAL SUMMARY'!$CC$286,FR28,'ANNUAL SUMMARY'!$V$9,FC6,'ANNUAL SUMMARY'!$BI$238)+SUMIFS('ANNUAL SUMMARY'!$CC$344,FR28,'ANNUAL SUMMARY'!$V$9,FC6,'ANNUAL SUMMARY'!$BI$296)+SUMIFS('ANNUAL SUMMARY'!$CC$402,FR28,'ANNUAL SUMMARY'!$V$9,FC6,'ANNUAL SUMMARY'!$BI$354)+SUMIFS('ANNUAL SUMMARY'!$CC$460,FR28,'ANNUAL SUMMARY'!$V$9,FC6,'ANNUAL SUMMARY'!$BI$412)+SUMIFS('ANNUAL SUMMARY'!$CC$518,FR28,'ANNUAL SUMMARY'!$V$9,FC6,'ANNUAL SUMMARY'!$BI$470)+SUMIFS('ANNUAL SUMMARY'!$CC$576,FR28,'ANNUAL SUMMARY'!$V$9,FC6,'ANNUAL SUMMARY'!$BI$528)+SUMIFS('ANNUAL SUMMARY'!$CC$634,FR28,'ANNUAL SUMMARY'!$V$9,FC6,'ANNUAL SUMMARY'!$BI$586)+SUMIFS('ANNUAL SUMMARY'!$CC$692,FR28,'ANNUAL SUMMARY'!$V$9,FC6,'ANNUAL SUMMARY'!$BI$644)+SUMIFS('ANNUAL SUMMARY'!$EB$54,FR28,'ANNUAL SUMMARY'!$V$9,FC6,'ANNUAL SUMMARY'!$DH$6)+SUMIFS('ANNUAL SUMMARY'!$EB$112,FR28,'ANNUAL SUMMARY'!$V$9,FC6,'ANNUAL SUMMARY'!$DH$64)+SUMIFS('ANNUAL SUMMARY'!$EB$170,FR28,'ANNUAL SUMMARY'!$V$9,FC6,'ANNUAL SUMMARY'!$DH$122)+SUMIFS('ANNUAL SUMMARY'!$EB$228,FR28,'ANNUAL SUMMARY'!$V$9,FC6,'ANNUAL SUMMARY'!$DH$180)+SUMIFS('ANNUAL SUMMARY'!$EB$286,FR28,'ANNUAL SUMMARY'!$V$9,FC6,'ANNUAL SUMMARY'!$DH$238)+SUMIFS('ANNUAL SUMMARY'!$EB$344,FR28,'ANNUAL SUMMARY'!$V$9,FC6,'ANNUAL SUMMARY'!$DH$296)+SUMIFS('ANNUAL SUMMARY'!$EB$402,FR28,'ANNUAL SUMMARY'!$V$9,FC6,'ANNUAL SUMMARY'!$DH$354)+SUMIFS('ANNUAL SUMMARY'!$EB$460,FR28,'ANNUAL SUMMARY'!$V$9,FC6,'ANNUAL SUMMARY'!$DH$412)+SUMIFS('ANNUAL SUMMARY'!$EB$518,FR28,'ANNUAL SUMMARY'!$V$9,FC6,'ANNUAL SUMMARY'!$DH$470)+SUMIFS('ANNUAL SUMMARY'!$EB$576,FR28,'ANNUAL SUMMARY'!$V$9,FC6,'ANNUAL SUMMARY'!$DH$528)+SUMIFS('ANNUAL SUMMARY'!$EB$634,FR28,'ANNUAL SUMMARY'!$V$9,FC6,'ANNUAL SUMMARY'!$DH$586)+SUMIFS('ANNUAL SUMMARY'!$EB$692,FR28,'ANNUAL SUMMARY'!$V$9,FC6,'ANNUAL SUMMARY'!$DH$644)+SUMIFS('ANNUAL SUMMARY'!$FY$54,FR28,'ANNUAL SUMMARY'!$V$9,FC6,'ANNUAL SUMMARY'!$FE$6)+SUMIFS('ANNUAL SUMMARY'!$FY$112,FR28,'ANNUAL SUMMARY'!$V$9,FC6,'ANNUAL SUMMARY'!$FE$64)+SUMIFS('ANNUAL SUMMARY'!$FY$170,FR28,'ANNUAL SUMMARY'!$V$9,FC6,'ANNUAL SUMMARY'!$FE$122)+SUMIFS('ANNUAL SUMMARY'!$FY$228,FR28,'ANNUAL SUMMARY'!$V$9,FC6,'ANNUAL SUMMARY'!$FE$180)+SUMIFS('ANNUAL SUMMARY'!$FY$286,FR28,'ANNUAL SUMMARY'!$V$9,FC6,'ANNUAL SUMMARY'!$FE$238)+SUMIFS('ANNUAL SUMMARY'!$FY$344,FR28,'ANNUAL SUMMARY'!$V$9,FC6,'ANNUAL SUMMARY'!$FE$296)+SUMIFS('ANNUAL SUMMARY'!$FY$402,FR28,'ANNUAL SUMMARY'!$V$9,FC6,'ANNUAL SUMMARY'!$FE$354)+SUMIFS('ANNUAL SUMMARY'!$FY$460,FR28,'ANNUAL SUMMARY'!$V$9,FC6,'ANNUAL SUMMARY'!$FE$412)+SUMIFS('ANNUAL SUMMARY'!$FY$518,FR28,'ANNUAL SUMMARY'!$V$9,FC6,'ANNUAL SUMMARY'!$FE$470)+SUMIFS('ANNUAL SUMMARY'!$FY$576,FR28,'ANNUAL SUMMARY'!$V$9,FC6,'ANNUAL SUMMARY'!$FE$528)+SUMIFS('ANNUAL SUMMARY'!$FY$634,FR28,'ANNUAL SUMMARY'!$V$9,FC6,'ANNUAL SUMMARY'!$FE$586)+SUMIFS('ANNUAL SUMMARY'!$FY$692,FR28,'ANNUAL SUMMARY'!$V$9,FC6,'ANNUAL SUMMARY'!$FE$644)</f>
        <v>0</v>
      </c>
      <c r="FX28" s="727"/>
      <c r="FY28" s="727"/>
      <c r="FZ28" s="727"/>
      <c r="GA28" s="727">
        <f>SUMIFS('ANNUAL SUMMARY'!$AJ$54,FR28,'ANNUAL SUMMARY'!$V$9,FC6,'ANNUAL SUMMARY'!$L$6)+SUMIFS('ANNUAL SUMMARY'!$AJ$112,FR28,'ANNUAL SUMMARY'!$V$9,FC6,'ANNUAL SUMMARY'!$L$64)+SUMIFS('ANNUAL SUMMARY'!$AJ$170,FR28,'ANNUAL SUMMARY'!$V$9,FC6,'ANNUAL SUMMARY'!$L$122)+SUMIFS('ANNUAL SUMMARY'!$AJ$228,FR28,'ANNUAL SUMMARY'!$V$9,FC6,'ANNUAL SUMMARY'!$L$180)+SUMIFS('ANNUAL SUMMARY'!$AJ$286,FR28,'ANNUAL SUMMARY'!$V$9,FC6,'ANNUAL SUMMARY'!$L$238)+SUMIFS('ANNUAL SUMMARY'!$AJ$344,FR28,'ANNUAL SUMMARY'!$V$9,FC6,'ANNUAL SUMMARY'!$L$296)+SUMIFS('ANNUAL SUMMARY'!$AJ$402,FR28,'ANNUAL SUMMARY'!$V$9,FC6,'ANNUAL SUMMARY'!$L$354)+SUMIFS('ANNUAL SUMMARY'!$AJ$460,FR28,'ANNUAL SUMMARY'!$V$9,FC6,'ANNUAL SUMMARY'!$L$412)+SUMIFS('ANNUAL SUMMARY'!$AJ$518,FR28,'ANNUAL SUMMARY'!$V$9,FC6,'ANNUAL SUMMARY'!$L$470)+SUMIFS('ANNUAL SUMMARY'!$AJ$576,FR28,'ANNUAL SUMMARY'!$V$9,FC6,'ANNUAL SUMMARY'!$L$528)+SUMIFS('ANNUAL SUMMARY'!$AJ$634,FR28,'ANNUAL SUMMARY'!$V$9,FC6,'ANNUAL SUMMARY'!$L$586)+SUMIFS('ANNUAL SUMMARY'!$AJ$692,FR28,'ANNUAL SUMMARY'!$V$9,FC6,'ANNUAL SUMMARY'!$L$644)+SUMIFS('ANNUAL SUMMARY'!$CG$54,FR28,'ANNUAL SUMMARY'!$V$9,FC6,'ANNUAL SUMMARY'!$BI$6)+SUMIFS('ANNUAL SUMMARY'!$CG$112,FR28,'ANNUAL SUMMARY'!$V$9,FC6,'ANNUAL SUMMARY'!$BI$64)+SUMIFS('ANNUAL SUMMARY'!$CG$170,FR28,'ANNUAL SUMMARY'!$V$9,FC6,'ANNUAL SUMMARY'!$BI$122)+SUMIFS('ANNUAL SUMMARY'!$CG$228,FR28,'ANNUAL SUMMARY'!$V$9,FC6,'ANNUAL SUMMARY'!$BI$180)+SUMIFS('ANNUAL SUMMARY'!$CG$286,FR28,'ANNUAL SUMMARY'!$V$9,FC6,'ANNUAL SUMMARY'!$BI$238)+SUMIFS('ANNUAL SUMMARY'!$CG$344,FR28,'ANNUAL SUMMARY'!$V$9,FC6,'ANNUAL SUMMARY'!$BI$296)+SUMIFS('ANNUAL SUMMARY'!$CG$402,FR28,'ANNUAL SUMMARY'!$V$9,FC6,'ANNUAL SUMMARY'!$BI$354)+SUMIFS('ANNUAL SUMMARY'!$CG$460,FR28,'ANNUAL SUMMARY'!$V$9,FC6,'ANNUAL SUMMARY'!$BI$412)+SUMIFS('ANNUAL SUMMARY'!$CG$518,FR28,'ANNUAL SUMMARY'!$V$9,FC6,'ANNUAL SUMMARY'!$BI$470)+SUMIFS('ANNUAL SUMMARY'!$CG$576,FR28,'ANNUAL SUMMARY'!$V$9,FC6,'ANNUAL SUMMARY'!$BI$528)+SUMIFS('ANNUAL SUMMARY'!$CG$634,FR28,'ANNUAL SUMMARY'!$V$9,FC6,'ANNUAL SUMMARY'!$BI$586)+SUMIFS('ANNUAL SUMMARY'!$CG$692,FR28,'ANNUAL SUMMARY'!$V$9,FC6,'ANNUAL SUMMARY'!$BI$644)+SUMIFS('ANNUAL SUMMARY'!$EF$54,FR28,'ANNUAL SUMMARY'!$V$9,FC6,'ANNUAL SUMMARY'!$DH$6)+SUMIFS('ANNUAL SUMMARY'!$EF$112,FR28,'ANNUAL SUMMARY'!$V$9,FC6,'ANNUAL SUMMARY'!$DH$64)+SUMIFS('ANNUAL SUMMARY'!$EF$170,FR28,'ANNUAL SUMMARY'!$V$9,FC6,'ANNUAL SUMMARY'!$DH$122)+SUMIFS('ANNUAL SUMMARY'!$EF$228,FR28,'ANNUAL SUMMARY'!$V$9,FC6,'ANNUAL SUMMARY'!$DH$180)+SUMIFS('ANNUAL SUMMARY'!$EF$286,FR28,'ANNUAL SUMMARY'!$V$9,FC6,'ANNUAL SUMMARY'!$DH$238)+SUMIFS('ANNUAL SUMMARY'!$EF$344,FR28,'ANNUAL SUMMARY'!$V$9,FC6,'ANNUAL SUMMARY'!$DH$296)+SUMIFS('ANNUAL SUMMARY'!$EF$402,FR28,'ANNUAL SUMMARY'!$V$9,FC6,'ANNUAL SUMMARY'!$DH$354)+SUMIFS('ANNUAL SUMMARY'!$EF$460,FR28,'ANNUAL SUMMARY'!$V$9,FC6,'ANNUAL SUMMARY'!$DH$412)+SUMIFS('ANNUAL SUMMARY'!$EF$518,FR28,'ANNUAL SUMMARY'!$V$9,FC6,'ANNUAL SUMMARY'!$DH$470)+SUMIFS('ANNUAL SUMMARY'!$EF$576,FR28,'ANNUAL SUMMARY'!$V$9,FC6,'ANNUAL SUMMARY'!$DH$528)+SUMIFS('ANNUAL SUMMARY'!$EF$634,FR28,'ANNUAL SUMMARY'!$V$9,FC6,'ANNUAL SUMMARY'!$DH$586)+SUMIFS('ANNUAL SUMMARY'!$EF$692,FR28,'ANNUAL SUMMARY'!$V$9,FC6,'ANNUAL SUMMARY'!$DH$644)+SUMIFS('ANNUAL SUMMARY'!$GC$54,FR28,'ANNUAL SUMMARY'!$V$9,FC6,'ANNUAL SUMMARY'!$FE$6)+SUMIFS('ANNUAL SUMMARY'!$GC$112,FR28,'ANNUAL SUMMARY'!$V$9,FC6,'ANNUAL SUMMARY'!$FE$64)+SUMIFS('ANNUAL SUMMARY'!$GC$170,FR28,'ANNUAL SUMMARY'!$V$9,FC6,'ANNUAL SUMMARY'!$FE$122)+SUMIFS('ANNUAL SUMMARY'!$GC$228,FR28,'ANNUAL SUMMARY'!$V$9,FC6,'ANNUAL SUMMARY'!$FE$180)+SUMIFS('ANNUAL SUMMARY'!$GC$286,FR28,'ANNUAL SUMMARY'!$V$9,FC6,'ANNUAL SUMMARY'!$FE$238)+SUMIFS('ANNUAL SUMMARY'!$GC$344,FR28,'ANNUAL SUMMARY'!$V$9,FC6,'ANNUAL SUMMARY'!$FE$296)+SUMIFS('ANNUAL SUMMARY'!$GC$402,FR28,'ANNUAL SUMMARY'!$V$9,FC6,'ANNUAL SUMMARY'!$FE$354)+SUMIFS('ANNUAL SUMMARY'!$GC$460,FR28,'ANNUAL SUMMARY'!$V$9,FC6,'ANNUAL SUMMARY'!$FE$412)+SUMIFS('ANNUAL SUMMARY'!$GC$518,FR28,'ANNUAL SUMMARY'!$V$9,FC6,'ANNUAL SUMMARY'!$FE$470)+SUMIFS('ANNUAL SUMMARY'!$GC$576,FR28,'ANNUAL SUMMARY'!$V$9,FC6,'ANNUAL SUMMARY'!$FE$528)+SUMIFS('ANNUAL SUMMARY'!$GC$634,FR28,'ANNUAL SUMMARY'!$V$9,FC6,'ANNUAL SUMMARY'!$FE$586)+SUMIFS('ANNUAL SUMMARY'!$GC$692,FR28,'ANNUAL SUMMARY'!$V$9,FC6,'ANNUAL SUMMARY'!$FE$644)</f>
        <v>0</v>
      </c>
      <c r="GB28" s="727"/>
      <c r="GC28" s="727"/>
      <c r="GD28" s="727"/>
      <c r="GE28" s="727">
        <f>SUMIFS('ANNUAL SUMMARY'!$AN$54,FR28,'ANNUAL SUMMARY'!$V$9,FC6,'ANNUAL SUMMARY'!$L$6)+SUMIFS('ANNUAL SUMMARY'!$AN$112,FR28,'ANNUAL SUMMARY'!$V$9,FC6,'ANNUAL SUMMARY'!$L$64)+SUMIFS('ANNUAL SUMMARY'!$AN$170,FR28,'ANNUAL SUMMARY'!$V$9,FC6,'ANNUAL SUMMARY'!$L$122)+SUMIFS('ANNUAL SUMMARY'!$AN$228,FR28,'ANNUAL SUMMARY'!$V$9,FC6,'ANNUAL SUMMARY'!$L$180)+SUMIFS('ANNUAL SUMMARY'!$AN$286,FR28,'ANNUAL SUMMARY'!$V$9,FC6,'ANNUAL SUMMARY'!$L$238)+SUMIFS('ANNUAL SUMMARY'!$AN$344,FR28,'ANNUAL SUMMARY'!$V$9,FC6,'ANNUAL SUMMARY'!$L$296)+SUMIFS('ANNUAL SUMMARY'!$AN$402,FR28,'ANNUAL SUMMARY'!$V$9,FC6,'ANNUAL SUMMARY'!$L$354)+SUMIFS('ANNUAL SUMMARY'!$AN$460,FR28,'ANNUAL SUMMARY'!$V$9,FC6,'ANNUAL SUMMARY'!$L$412)+SUMIFS('ANNUAL SUMMARY'!$AN$518,FR28,'ANNUAL SUMMARY'!$V$9,FC6,'ANNUAL SUMMARY'!$L$470)+SUMIFS('ANNUAL SUMMARY'!$AN$576,FR28,'ANNUAL SUMMARY'!$V$9,FC6,'ANNUAL SUMMARY'!$L$528)+SUMIFS('ANNUAL SUMMARY'!$AN$634,FR28,'ANNUAL SUMMARY'!$V$9,FC6,'ANNUAL SUMMARY'!$L$586)+SUMIFS('ANNUAL SUMMARY'!$AN$692,FR28,'ANNUAL SUMMARY'!$V$9,FC6,'ANNUAL SUMMARY'!$L$644)+SUMIFS('ANNUAL SUMMARY'!$CK$54,FR28,'ANNUAL SUMMARY'!$V$9,FC6,'ANNUAL SUMMARY'!$BI$6)+SUMIFS('ANNUAL SUMMARY'!$CK$112,FR28,'ANNUAL SUMMARY'!$V$9,FC6,'ANNUAL SUMMARY'!$BI$64)+SUMIFS('ANNUAL SUMMARY'!$CK$170,FR28,'ANNUAL SUMMARY'!$V$9,FC6,'ANNUAL SUMMARY'!$BI$122)+SUMIFS('ANNUAL SUMMARY'!$CK$228,FR28,'ANNUAL SUMMARY'!$V$9,FC6,'ANNUAL SUMMARY'!$BI$180)+SUMIFS('ANNUAL SUMMARY'!$CK$286,FR28,'ANNUAL SUMMARY'!$V$9,FC6,'ANNUAL SUMMARY'!$BI$238)+SUMIFS('ANNUAL SUMMARY'!$CK$344,FR28,'ANNUAL SUMMARY'!$V$9,FC6,'ANNUAL SUMMARY'!$BI$296)+SUMIFS('ANNUAL SUMMARY'!$CK$402,FR28,'ANNUAL SUMMARY'!$V$9,FC6,'ANNUAL SUMMARY'!$BI$354)+SUMIFS('ANNUAL SUMMARY'!$CK$460,FR28,'ANNUAL SUMMARY'!$V$9,FC6,'ANNUAL SUMMARY'!$BI$412)+SUMIFS('ANNUAL SUMMARY'!$CK$518,FR28,'ANNUAL SUMMARY'!$V$9,FC6,'ANNUAL SUMMARY'!$BI$470)+SUMIFS('ANNUAL SUMMARY'!$CK$576,FR28,'ANNUAL SUMMARY'!$V$9,FC6,'ANNUAL SUMMARY'!$BI$528)+SUMIFS('ANNUAL SUMMARY'!$CK$634,FR28,'ANNUAL SUMMARY'!$V$9,FC6,'ANNUAL SUMMARY'!$BI$586)+SUMIFS('ANNUAL SUMMARY'!$CK$692,FR28,'ANNUAL SUMMARY'!$V$9,FC6,'ANNUAL SUMMARY'!$BI$644)+SUMIFS('ANNUAL SUMMARY'!$EJ$54,FR28,'ANNUAL SUMMARY'!$V$9,FC6,'ANNUAL SUMMARY'!$DH$6)+SUMIFS('ANNUAL SUMMARY'!$EJ$112,FR28,'ANNUAL SUMMARY'!$V$9,FC6,'ANNUAL SUMMARY'!$DH$64)+SUMIFS('ANNUAL SUMMARY'!$EJ$170,FR28,'ANNUAL SUMMARY'!$V$9,FC6,'ANNUAL SUMMARY'!$DH$122)+SUMIFS('ANNUAL SUMMARY'!$EJ$228,FR28,'ANNUAL SUMMARY'!$V$9,FC6,'ANNUAL SUMMARY'!$DH$180)+SUMIFS('ANNUAL SUMMARY'!$EJ$286,FR28,'ANNUAL SUMMARY'!$V$9,FC6,'ANNUAL SUMMARY'!$DH$238)+SUMIFS('ANNUAL SUMMARY'!$EJ$344,FR28,'ANNUAL SUMMARY'!$V$9,FC6,'ANNUAL SUMMARY'!$DH$296)+SUMIFS('ANNUAL SUMMARY'!$EJ$402,FR28,'ANNUAL SUMMARY'!$V$9,FC6,'ANNUAL SUMMARY'!$DH$354)+SUMIFS('ANNUAL SUMMARY'!$EJ$460,FR28,'ANNUAL SUMMARY'!$V$9,FC6,'ANNUAL SUMMARY'!$DH$412)+SUMIFS('ANNUAL SUMMARY'!$EJ$518,FR28,'ANNUAL SUMMARY'!$V$9,FC6,'ANNUAL SUMMARY'!$DH$470)+SUMIFS('ANNUAL SUMMARY'!$EJ$576,FR28,'ANNUAL SUMMARY'!$V$9,FC6,'ANNUAL SUMMARY'!$DH$528)+SUMIFS('ANNUAL SUMMARY'!$EJ$634,FR28,'ANNUAL SUMMARY'!$V$9,FC6,'ANNUAL SUMMARY'!$DH$586)+SUMIFS('ANNUAL SUMMARY'!$EJ$692,FR28,'ANNUAL SUMMARY'!$V$9,FC6,'ANNUAL SUMMARY'!$DH$644)+SUMIFS('ANNUAL SUMMARY'!$GG$54,FR28,'ANNUAL SUMMARY'!$V$9,FC6,'ANNUAL SUMMARY'!$FE$6)+SUMIFS('ANNUAL SUMMARY'!$GG$112,FR28,'ANNUAL SUMMARY'!$V$9,FC6,'ANNUAL SUMMARY'!$FE$64)+SUMIFS('ANNUAL SUMMARY'!$GG$170,FR28,'ANNUAL SUMMARY'!$V$9,FC6,'ANNUAL SUMMARY'!$FE$122)+SUMIFS('ANNUAL SUMMARY'!$GG$228,FR28,'ANNUAL SUMMARY'!$V$9,FC6,'ANNUAL SUMMARY'!$FE$180)+SUMIFS('ANNUAL SUMMARY'!$GG$286,FR28,'ANNUAL SUMMARY'!$V$9,FC6,'ANNUAL SUMMARY'!$FE$238)+SUMIFS('ANNUAL SUMMARY'!$GG$344,FR28,'ANNUAL SUMMARY'!$V$9,FC6,'ANNUAL SUMMARY'!$FE$296)+SUMIFS('ANNUAL SUMMARY'!$GG$402,FR28,'ANNUAL SUMMARY'!$V$9,FC6,'ANNUAL SUMMARY'!$FE$354)+SUMIFS('ANNUAL SUMMARY'!$GG$460,FR28,'ANNUAL SUMMARY'!$V$9,FC6,'ANNUAL SUMMARY'!$FE$412)+SUMIFS('ANNUAL SUMMARY'!$GG$518,FR28,'ANNUAL SUMMARY'!$V$9,FC6,'ANNUAL SUMMARY'!$FE$470)+SUMIFS('ANNUAL SUMMARY'!$GG$576,FR28,'ANNUAL SUMMARY'!$V$9,FC6,'ANNUAL SUMMARY'!$FE$528)+SUMIFS('ANNUAL SUMMARY'!$GG$634,FR28,'ANNUAL SUMMARY'!$V$9,FC6,'ANNUAL SUMMARY'!$FE$586)+SUMIFS('ANNUAL SUMMARY'!$GG$692,FR28,'ANNUAL SUMMARY'!$V$9,FC6,'ANNUAL SUMMARY'!$FE$644)</f>
        <v>0</v>
      </c>
      <c r="GF28" s="727"/>
      <c r="GG28" s="727"/>
      <c r="GH28" s="727"/>
      <c r="GI28" s="728">
        <f>SUMIFS('ANNUAL SUMMARY'!$AR$54,FR28,'ANNUAL SUMMARY'!$V$9,FC6,'ANNUAL SUMMARY'!$L$6)+SUMIFS('ANNUAL SUMMARY'!$AR$112,FR28,'ANNUAL SUMMARY'!$V$9,FC6,'ANNUAL SUMMARY'!$L$64)+SUMIFS('ANNUAL SUMMARY'!$AR$170,FR28,'ANNUAL SUMMARY'!$V$9,FC6,'ANNUAL SUMMARY'!$L$122)+SUMIFS('ANNUAL SUMMARY'!$AR$228,FR28,'ANNUAL SUMMARY'!$V$9,FC6,'ANNUAL SUMMARY'!$L$180)+SUMIFS('ANNUAL SUMMARY'!$AR$286,FR28,'ANNUAL SUMMARY'!$V$9,FC6,'ANNUAL SUMMARY'!$L$238)+SUMIFS('ANNUAL SUMMARY'!$AR$344,FR28,'ANNUAL SUMMARY'!$V$9,FC6,'ANNUAL SUMMARY'!$L$296)+SUMIFS('ANNUAL SUMMARY'!$AR$402,FR28,'ANNUAL SUMMARY'!$V$9,FC6,'ANNUAL SUMMARY'!$L$354)+SUMIFS('ANNUAL SUMMARY'!$AR$460,FR28,'ANNUAL SUMMARY'!$V$9,FC6,'ANNUAL SUMMARY'!$L$412)+SUMIFS('ANNUAL SUMMARY'!$AR$518,FR28,'ANNUAL SUMMARY'!$V$9,FC6,'ANNUAL SUMMARY'!$L$470)+SUMIFS('ANNUAL SUMMARY'!$AR$576,FR28,'ANNUAL SUMMARY'!$V$9,FC6,'ANNUAL SUMMARY'!$L$528)+SUMIFS('ANNUAL SUMMARY'!$AR$634,FR28,'ANNUAL SUMMARY'!$V$9,FC6,'ANNUAL SUMMARY'!$L$586)+SUMIFS('ANNUAL SUMMARY'!$AR$692,FR28,'ANNUAL SUMMARY'!$V$9,FC6,'ANNUAL SUMMARY'!$L$644)+SUMIFS('ANNUAL SUMMARY'!$CO$54,FR28,'ANNUAL SUMMARY'!$V$9,FC6,'ANNUAL SUMMARY'!$BI$6)+SUMIFS('ANNUAL SUMMARY'!$CO$112,FR28,'ANNUAL SUMMARY'!$V$9,FC6,'ANNUAL SUMMARY'!$BI$64)+SUMIFS('ANNUAL SUMMARY'!$CO$170,FR28,'ANNUAL SUMMARY'!$V$9,FC6,'ANNUAL SUMMARY'!$BI$122)+SUMIFS('ANNUAL SUMMARY'!$CO$228,FR28,'ANNUAL SUMMARY'!$V$9,FC6,'ANNUAL SUMMARY'!$BI$180)+SUMIFS('ANNUAL SUMMARY'!$CO$286,FR28,'ANNUAL SUMMARY'!$V$9,FC6,'ANNUAL SUMMARY'!$BI$238)+SUMIFS('ANNUAL SUMMARY'!$CO$344,FR28,'ANNUAL SUMMARY'!$V$9,FC6,'ANNUAL SUMMARY'!$BI$296)+SUMIFS('ANNUAL SUMMARY'!$CO$402,FR28,'ANNUAL SUMMARY'!$V$9,FC6,'ANNUAL SUMMARY'!$BI$354)+SUMIFS('ANNUAL SUMMARY'!$CO$460,FR28,'ANNUAL SUMMARY'!$V$9,FC6,'ANNUAL SUMMARY'!$BI$412)+SUMIFS('ANNUAL SUMMARY'!$CO$518,FR28,'ANNUAL SUMMARY'!$V$9,FC6,'ANNUAL SUMMARY'!$BI$470)+SUMIFS('ANNUAL SUMMARY'!$CO$576,FR28,'ANNUAL SUMMARY'!$V$9,FC6,'ANNUAL SUMMARY'!$BI$528)+SUMIFS('ANNUAL SUMMARY'!$CO$634,FR28,'ANNUAL SUMMARY'!$V$9,FC6,'ANNUAL SUMMARY'!$BI$586)+SUMIFS('ANNUAL SUMMARY'!$CO$692,FR28,'ANNUAL SUMMARY'!$V$9,FC6,'ANNUAL SUMMARY'!$BI$644)+SUMIFS('ANNUAL SUMMARY'!$EN$54,FR28,'ANNUAL SUMMARY'!$V$9,FC6,'ANNUAL SUMMARY'!$DH$6)+SUMIFS('ANNUAL SUMMARY'!$EN$112,FR28,'ANNUAL SUMMARY'!$V$9,FC6,'ANNUAL SUMMARY'!$DH$64)+SUMIFS('ANNUAL SUMMARY'!$EN$170,FR28,'ANNUAL SUMMARY'!$V$9,FC6,'ANNUAL SUMMARY'!$DH$122)+SUMIFS('ANNUAL SUMMARY'!$EN$228,FR28,'ANNUAL SUMMARY'!$V$9,FC6,'ANNUAL SUMMARY'!$DH$180)+SUMIFS('ANNUAL SUMMARY'!$EN$286,FR28,'ANNUAL SUMMARY'!$V$9,FC6,'ANNUAL SUMMARY'!$DH$238)+SUMIFS('ANNUAL SUMMARY'!$EN$344,FR28,'ANNUAL SUMMARY'!$V$9,FC6,'ANNUAL SUMMARY'!$DH$296)+SUMIFS('ANNUAL SUMMARY'!$EN$402,FR28,'ANNUAL SUMMARY'!$V$9,FC6,'ANNUAL SUMMARY'!$DH$354)+SUMIFS('ANNUAL SUMMARY'!$EN$460,FR28,'ANNUAL SUMMARY'!$V$9,FC6,'ANNUAL SUMMARY'!$DH$412)+SUMIFS('ANNUAL SUMMARY'!$EN$518,FR28,'ANNUAL SUMMARY'!$V$9,FC6,'ANNUAL SUMMARY'!$DH$470)+SUMIFS('ANNUAL SUMMARY'!$EN$576,FR28,'ANNUAL SUMMARY'!$V$9,FC6,'ANNUAL SUMMARY'!$DH$528)+SUMIFS('ANNUAL SUMMARY'!$EN$634,FR28,'ANNUAL SUMMARY'!$V$9,FC6,'ANNUAL SUMMARY'!$DH$586)+SUMIFS('ANNUAL SUMMARY'!$EN$692,FR28,'ANNUAL SUMMARY'!$V$9,FC6,'ANNUAL SUMMARY'!$DH$644)+SUMIFS('ANNUAL SUMMARY'!$GK$54,FR28,'ANNUAL SUMMARY'!$V$9,FC6,'ANNUAL SUMMARY'!$FE$6)+SUMIFS('ANNUAL SUMMARY'!$GK$112,FR28,'ANNUAL SUMMARY'!$V$9,FC6,'ANNUAL SUMMARY'!$FE$64)+SUMIFS('ANNUAL SUMMARY'!$GK$170,FR28,'ANNUAL SUMMARY'!$V$9,FC6,'ANNUAL SUMMARY'!$FE$122)+SUMIFS('ANNUAL SUMMARY'!$GK$228,FR28,'ANNUAL SUMMARY'!$V$9,FC6,'ANNUAL SUMMARY'!$FE$180)+SUMIFS('ANNUAL SUMMARY'!$GK$286,FR28,'ANNUAL SUMMARY'!$V$9,FC6,'ANNUAL SUMMARY'!$FE$238)+SUMIFS('ANNUAL SUMMARY'!$GK$344,FR28,'ANNUAL SUMMARY'!$V$9,FC6,'ANNUAL SUMMARY'!$FE$296)+SUMIFS('ANNUAL SUMMARY'!$GK$402,FR28,'ANNUAL SUMMARY'!$V$9,FC6,'ANNUAL SUMMARY'!$FE$354)+SUMIFS('ANNUAL SUMMARY'!$GK$460,FR28,'ANNUAL SUMMARY'!$V$9,FC6,'ANNUAL SUMMARY'!$FE$412)+SUMIFS('ANNUAL SUMMARY'!$GK$518,FR28,'ANNUAL SUMMARY'!$V$9,FC6,'ANNUAL SUMMARY'!$FE$470)+SUMIFS('ANNUAL SUMMARY'!$GK$576,FR28,'ANNUAL SUMMARY'!$V$9,FC6,'ANNUAL SUMMARY'!$FE$528)+SUMIFS('ANNUAL SUMMARY'!$GK$634,FR28,'ANNUAL SUMMARY'!$V$9,FC6,'ANNUAL SUMMARY'!$FE$586)+SUMIFS('ANNUAL SUMMARY'!$GK$692,FR28,'ANNUAL SUMMARY'!$V$9,FC6,'ANNUAL SUMMARY'!$FE$644)</f>
        <v>0</v>
      </c>
      <c r="GJ28" s="728"/>
      <c r="GK28" s="728"/>
      <c r="GL28" s="728">
        <f>SUMIFS('ANNUAL SUMMARY'!$AU$54,FR28,'ANNUAL SUMMARY'!$V$9,FC6,'ANNUAL SUMMARY'!$L$6)+SUMIFS('ANNUAL SUMMARY'!$AU$112,FR28,'ANNUAL SUMMARY'!$V$9,FC6,'ANNUAL SUMMARY'!$L$64)+SUMIFS('ANNUAL SUMMARY'!$AU$170,FR28,'ANNUAL SUMMARY'!$V$9,FC6,'ANNUAL SUMMARY'!$L$122)+SUMIFS('ANNUAL SUMMARY'!$AU$228,FR28,'ANNUAL SUMMARY'!$V$9,FC6,'ANNUAL SUMMARY'!$L$180)+SUMIFS('ANNUAL SUMMARY'!$AU$286,FR28,'ANNUAL SUMMARY'!$V$9,FC6,'ANNUAL SUMMARY'!$L$238)+SUMIFS('ANNUAL SUMMARY'!$AU$344,FR28,'ANNUAL SUMMARY'!$V$9,FC6,'ANNUAL SUMMARY'!$L$296)+SUMIFS('ANNUAL SUMMARY'!$AU$402,FR28,'ANNUAL SUMMARY'!$V$9,FC6,'ANNUAL SUMMARY'!$L$354)+SUMIFS('ANNUAL SUMMARY'!$AU$460,FR28,'ANNUAL SUMMARY'!$V$9,FC6,'ANNUAL SUMMARY'!$L$412)+SUMIFS('ANNUAL SUMMARY'!$AU$518,FR28,'ANNUAL SUMMARY'!$V$9,FC6,'ANNUAL SUMMARY'!$L$470)+SUMIFS('ANNUAL SUMMARY'!$AU$576,FR28,'ANNUAL SUMMARY'!$V$9,FC6,'ANNUAL SUMMARY'!$L$528)+SUMIFS('ANNUAL SUMMARY'!$AU$634,FR28,'ANNUAL SUMMARY'!$V$9,FC6,'ANNUAL SUMMARY'!$L$586)+SUMIFS('ANNUAL SUMMARY'!$AU$692,FR28,'ANNUAL SUMMARY'!$V$9,FC6,'ANNUAL SUMMARY'!$L$644)+SUMIFS('ANNUAL SUMMARY'!$CR$54,FR28,'ANNUAL SUMMARY'!$V$9,FC6,'ANNUAL SUMMARY'!$BI$6)+SUMIFS('ANNUAL SUMMARY'!$CR$112,FR28,'ANNUAL SUMMARY'!$V$9,FC6,'ANNUAL SUMMARY'!$BI$64)+SUMIFS('ANNUAL SUMMARY'!$CR$170,FR28,'ANNUAL SUMMARY'!$V$9,FC6,'ANNUAL SUMMARY'!$BI$122)+SUMIFS('ANNUAL SUMMARY'!$CR$228,FR28,'ANNUAL SUMMARY'!$V$9,FC6,'ANNUAL SUMMARY'!$BI$180)+SUMIFS('ANNUAL SUMMARY'!$CR$286,FR28,'ANNUAL SUMMARY'!$V$9,FC6,'ANNUAL SUMMARY'!$BI$238)+SUMIFS('ANNUAL SUMMARY'!$CR$344,FR28,'ANNUAL SUMMARY'!$V$9,FC6,'ANNUAL SUMMARY'!$BI$296)+SUMIFS('ANNUAL SUMMARY'!$CR$402,FR28,'ANNUAL SUMMARY'!$V$9,FC6,'ANNUAL SUMMARY'!$BI$354)+SUMIFS('ANNUAL SUMMARY'!$CR$460,FR28,'ANNUAL SUMMARY'!$V$9,FC6,'ANNUAL SUMMARY'!$BI$412)+SUMIFS('ANNUAL SUMMARY'!$CR$518,FR28,'ANNUAL SUMMARY'!$V$9,FC6,'ANNUAL SUMMARY'!$BI$470)+SUMIFS('ANNUAL SUMMARY'!$CR$576,FR28,'ANNUAL SUMMARY'!$V$9,FC6,'ANNUAL SUMMARY'!$BI$528)+SUMIFS('ANNUAL SUMMARY'!$CR$634,FR28,'ANNUAL SUMMARY'!$V$9,FC6,'ANNUAL SUMMARY'!$BI$586)+SUMIFS('ANNUAL SUMMARY'!$CR$692,FR28,'ANNUAL SUMMARY'!$V$9,FC6,'ANNUAL SUMMARY'!$BI$644)+SUMIFS('ANNUAL SUMMARY'!$EQ$54,FR28,'ANNUAL SUMMARY'!$V$9,FC6,'ANNUAL SUMMARY'!$DH$6)+SUMIFS('ANNUAL SUMMARY'!$EQ$112,FR28,'ANNUAL SUMMARY'!$V$9,FC6,'ANNUAL SUMMARY'!$DH$64)+SUMIFS('ANNUAL SUMMARY'!$EQ$170,FR28,'ANNUAL SUMMARY'!$V$9,FC6,'ANNUAL SUMMARY'!$DH$122)+SUMIFS('ANNUAL SUMMARY'!$EQ$228,FR28,'ANNUAL SUMMARY'!$V$9,FC6,'ANNUAL SUMMARY'!$DH$180)+SUMIFS('ANNUAL SUMMARY'!$EQ$286,FR28,'ANNUAL SUMMARY'!$V$9,FC6,'ANNUAL SUMMARY'!$DH$238)+SUMIFS('ANNUAL SUMMARY'!$EQ$344,FR28,'ANNUAL SUMMARY'!$V$9,FC6,'ANNUAL SUMMARY'!$DH$296)+SUMIFS('ANNUAL SUMMARY'!$EQ$402,FR28,'ANNUAL SUMMARY'!$V$9,FC6,'ANNUAL SUMMARY'!$DH$354)+SUMIFS('ANNUAL SUMMARY'!$EQ$460,FR28,'ANNUAL SUMMARY'!$V$9,FC6,'ANNUAL SUMMARY'!$DH$412)+SUMIFS('ANNUAL SUMMARY'!$EQ$518,FR28,'ANNUAL SUMMARY'!$V$9,FC6,'ANNUAL SUMMARY'!$DH$470)+SUMIFS('ANNUAL SUMMARY'!$EQ$576,FR28,'ANNUAL SUMMARY'!$V$9,FC6,'ANNUAL SUMMARY'!$DH$528)+SUMIFS('ANNUAL SUMMARY'!$EQ$634,FR28,'ANNUAL SUMMARY'!$V$9,FC6,'ANNUAL SUMMARY'!$DH$586)+SUMIFS('ANNUAL SUMMARY'!$EQ$692,FR28,'ANNUAL SUMMARY'!$V$9,FC6,'ANNUAL SUMMARY'!$DH$644)+SUMIFS('ANNUAL SUMMARY'!$GN$54,FR28,'ANNUAL SUMMARY'!$V$9,FC6,'ANNUAL SUMMARY'!$FE$6)+SUMIFS('ANNUAL SUMMARY'!$GN$112,FR28,'ANNUAL SUMMARY'!$V$9,FC6,'ANNUAL SUMMARY'!$FE$64)+SUMIFS('ANNUAL SUMMARY'!$GN$170,FR28,'ANNUAL SUMMARY'!$V$9,FC6,'ANNUAL SUMMARY'!$FE$122)+SUMIFS('ANNUAL SUMMARY'!$GN$228,FR28,'ANNUAL SUMMARY'!$V$9,FC6,'ANNUAL SUMMARY'!$FE$180)+SUMIFS('ANNUAL SUMMARY'!$GN$286,FR28,'ANNUAL SUMMARY'!$V$9,FC6,'ANNUAL SUMMARY'!$FE$238)+SUMIFS('ANNUAL SUMMARY'!$GN$344,FR28,'ANNUAL SUMMARY'!$V$9,FC6,'ANNUAL SUMMARY'!$FE$296)+SUMIFS('ANNUAL SUMMARY'!$GN$402,FR28,'ANNUAL SUMMARY'!$V$9,FC6,'ANNUAL SUMMARY'!$FE$354)+SUMIFS('ANNUAL SUMMARY'!$GN$460,FR28,'ANNUAL SUMMARY'!$V$9,FC6,'ANNUAL SUMMARY'!$FE$412)+SUMIFS('ANNUAL SUMMARY'!$GN$518,FR28,'ANNUAL SUMMARY'!$V$9,FC6,'ANNUAL SUMMARY'!$FE$470)+SUMIFS('ANNUAL SUMMARY'!$GN$576,FR28,'ANNUAL SUMMARY'!$V$9,FC6,'ANNUAL SUMMARY'!$FE$528)+SUMIFS('ANNUAL SUMMARY'!$GN$634,FR28,'ANNUAL SUMMARY'!$V$9,FC6,'ANNUAL SUMMARY'!$FE$586)+SUMIFS('ANNUAL SUMMARY'!$GN$692,FR28,'ANNUAL SUMMARY'!$V$9,FC6,'ANNUAL SUMMARY'!$FE$644)</f>
        <v>0</v>
      </c>
      <c r="GM28" s="728"/>
      <c r="GN28" s="728"/>
      <c r="GO28" s="1263"/>
    </row>
    <row r="29" spans="1:197" ht="14.25" customHeight="1" x14ac:dyDescent="0.25">
      <c r="A29" s="154"/>
      <c r="B29" s="867" t="str">
        <f>'ANNUAL SUMMARY'!$C$33</f>
        <v>CROSS C.</v>
      </c>
      <c r="C29" s="868"/>
      <c r="D29" s="868"/>
      <c r="E29" s="868"/>
      <c r="F29" s="792">
        <f>SUMIF('ANNUAL SUMMARY'!$FE$622,K6,'ANNUAL SUMMARY'!$FA$649)+SUMIF('ANNUAL SUMMARY'!$DH$622,K6,'ANNUAL SUMMARY'!$DD$649)+SUMIF('ANNUAL SUMMARY'!$BI$622,K6,'ANNUAL SUMMARY'!$BE$649)+SUMIF('ANNUAL SUMMARY'!$L$622,K6,'ANNUAL SUMMARY'!$H$649)+SUMIF('ANNUAL SUMMARY'!$FE$566,K6,'ANNUAL SUMMARY'!$FA$593)+SUMIF('ANNUAL SUMMARY'!$DH$566,K6,'ANNUAL SUMMARY'!$DD$593)+SUMIF('ANNUAL SUMMARY'!$BI$566,K6,'ANNUAL SUMMARY'!$BE$593)+SUMIF('ANNUAL SUMMARY'!$L$566,K6,'ANNUAL SUMMARY'!$H$593)+SUMIF('ANNUAL SUMMARY'!$FE$510,K6,'ANNUAL SUMMARY'!$FA$537)+SUMIF('ANNUAL SUMMARY'!$DH$510,K6,'ANNUAL SUMMARY'!$DD$537)+SUMIF('ANNUAL SUMMARY'!$BI$510,K6,'ANNUAL SUMMARY'!$BE$537)+SUMIF('ANNUAL SUMMARY'!$L$510,K6,'ANNUAL SUMMARY'!$H$537)+SUMIF('ANNUAL SUMMARY'!$FE$454,K6,'ANNUAL SUMMARY'!$FA$481)+SUMIF('ANNUAL SUMMARY'!$DH$454,K6,'ANNUAL SUMMARY'!$DD$481)+SUMIF('ANNUAL SUMMARY'!$BI$454,K6,'ANNUAL SUMMARY'!$BE$481)+SUMIF('ANNUAL SUMMARY'!$L$454,K6,'ANNUAL SUMMARY'!$H$481)+SUMIF('ANNUAL SUMMARY'!$FE$398,K6,'ANNUAL SUMMARY'!$FA$425)+SUMIF('ANNUAL SUMMARY'!$DH$398,K6,'ANNUAL SUMMARY'!$DD$425)+SUMIF('ANNUAL SUMMARY'!$BI$398,K6,'ANNUAL SUMMARY'!$BE$425)+SUMIF('ANNUAL SUMMARY'!$L$398,K6,'ANNUAL SUMMARY'!$H$425)+SUMIF('ANNUAL SUMMARY'!$FE$342,K6,'ANNUAL SUMMARY'!$FA$369)+SUMIF('ANNUAL SUMMARY'!$DH$342,K6,'ANNUAL SUMMARY'!$DD$369)+SUMIF('ANNUAL SUMMARY'!$BI$342,K6,'ANNUAL SUMMARY'!$BE$369)+SUMIF('ANNUAL SUMMARY'!$L$342,K6,'ANNUAL SUMMARY'!$H$369)+SUMIF('ANNUAL SUMMARY'!$FE$286,K6,'ANNUAL SUMMARY'!$FA$313)+SUMIF('ANNUAL SUMMARY'!$DH$286,K6,'ANNUAL SUMMARY'!$DD$313)+SUMIF('ANNUAL SUMMARY'!$BI$286,K6,'ANNUAL SUMMARY'!$BE$313)+SUMIF('ANNUAL SUMMARY'!$L$286,K6,'ANNUAL SUMMARY'!$H$313)+SUMIF('ANNUAL SUMMARY'!$FE$230,K6,'ANNUAL SUMMARY'!$FA$257)+SUMIF('ANNUAL SUMMARY'!$DH$230,K6,'ANNUAL SUMMARY'!$DD$257)+SUMIF('ANNUAL SUMMARY'!$BI$230,K6,'ANNUAL SUMMARY'!$BE$257)+SUMIF('ANNUAL SUMMARY'!$L$230,K6,'ANNUAL SUMMARY'!$H$257)+SUMIF('ANNUAL SUMMARY'!$FE$174,K6,'ANNUAL SUMMARY'!$FA$201)+SUMIF('ANNUAL SUMMARY'!$DH$174,K6,'ANNUAL SUMMARY'!$DD$201)+SUMIF('ANNUAL SUMMARY'!$BI$174,K6,'ANNUAL SUMMARY'!$BE$201)+SUMIF('ANNUAL SUMMARY'!$L$174,K6,'ANNUAL SUMMARY'!$H$201)+SUMIF('ANNUAL SUMMARY'!$FE$118,K6,'ANNUAL SUMMARY'!$FA$145)+SUMIF('ANNUAL SUMMARY'!$DH$118,K6,'ANNUAL SUMMARY'!$DD$145)+SUMIF('ANNUAL SUMMARY'!$BI$118,K6,'ANNUAL SUMMARY'!$BE$145)+SUMIF('ANNUAL SUMMARY'!$L$118,K6,'ANNUAL SUMMARY'!$H$145)+SUMIF('ANNUAL SUMMARY'!$FE$62,K6,'ANNUAL SUMMARY'!$FA$89)+SUMIF('ANNUAL SUMMARY'!$DH$62,K6,'ANNUAL SUMMARY'!$DD$89)+SUMIF('ANNUAL SUMMARY'!$BI$62,K6,'ANNUAL SUMMARY'!$BE$89)+SUMIF('ANNUAL SUMMARY'!$L$62,K6,'ANNUAL SUMMARY'!$H$89)+SUMIF('ANNUAL SUMMARY'!$FE$6,K6,'ANNUAL SUMMARY'!$FA$33)+SUMIF('ANNUAL SUMMARY'!$DH$6,K6,'ANNUAL SUMMARY'!$DD$33)+SUMIF('ANNUAL SUMMARY'!$BI$6,K6,'ANNUAL SUMMARY'!$BE$33)+SUMIF('ANNUAL SUMMARY'!$L$6,K6,'ANNUAL SUMMARY'!$H$33)+SUMIF('PREVIOUS LOGS'!$K$6,K6,'PREVIOUS LOGS'!$F$29)+SUMIF('PREVIOUS LOGS'!$K$59,$K$6,'PREVIOUS LOGS'!$F$82)+SUMIF('PREVIOUS LOGS'!$K$112,K6,'PREVIOUS LOGS'!$F$135)+SUMIF('PREVIOUS LOGS'!$K$165,K6,'PREVIOUS LOGS'!$F$188)+SUMIF('PREVIOUS LOGS'!$K$218,K6,'PREVIOUS LOGS'!$F$241)+SUMIF('PREVIOUS LOGS'!$K$271,K6,'PREVIOUS LOGS'!$F$294)+SUMIF('PREVIOUS LOGS'!$K$324,K6,'PREVIOUS LOGS'!$F$347)+SUMIF('PREVIOUS LOGS'!$BH$6,K6,'PREVIOUS LOGS'!$BD$29)+SUMIF('PREVIOUS LOGS'!$BH$59,$K$6,'PREVIOUS LOGS'!$BD$82)+SUMIF('PREVIOUS LOGS'!$BH$112,K6,'PREVIOUS LOGS'!$BD$135)+SUMIF('PREVIOUS LOGS'!$BH$165,K6,'PREVIOUS LOGS'!$BD$188)+SUMIF('PREVIOUS LOGS'!$BH$218,K6,'PREVIOUS LOGS'!$BD$241)+SUMIF('PREVIOUS LOGS'!$BH$271,K6,'PREVIOUS LOGS'!$BD$294)+SUMIF('PREVIOUS LOGS'!$BH$324,K6,'PREVIOUS LOGS'!$BD$347)+SUMIF('PREVIOUS LOGS'!$DF$6,K6,'PREVIOUS LOGS'!$DB$29)+SUMIF('PREVIOUS LOGS'!$DF$59,$K$6,'PREVIOUS LOGS'!$DB$82)+SUMIF('PREVIOUS LOGS'!$DF$112,K6,'PREVIOUS LOGS'!$DB$135)+SUMIF('PREVIOUS LOGS'!$DF$165,K6,'PREVIOUS LOGS'!$DB$188)+SUMIF('PREVIOUS LOGS'!$DF$218,K6,'PREVIOUS LOGS'!$DB$241)+SUMIF('PREVIOUS LOGS'!$DF$271,K6,'PREVIOUS LOGS'!$DB$294)+SUMIF('PREVIOUS LOGS'!$DF$324,K6,'PREVIOUS LOGS'!$DB$347)+SUMIF('PREVIOUS LOGS'!$FC$6,K6,'PREVIOUS LOGS'!$EY$29)+SUMIF('PREVIOUS LOGS'!$FC$59,$K$6,'PREVIOUS LOGS'!$EY$82)+SUMIF('PREVIOUS LOGS'!$FC$112,K6,'PREVIOUS LOGS'!$EY$135)+SUMIF('PREVIOUS LOGS'!$FC$165,K6,'PREVIOUS LOGS'!$EY$188)+SUMIF('PREVIOUS LOGS'!$FC$218,K6,'PREVIOUS LOGS'!$EY$241)+SUMIF('PREVIOUS LOGS'!$FC$271,K6,'PREVIOUS LOGS'!$EY$294)+SUMIF('PREVIOUS LOGS'!$FC$324,K6,'PREVIOUS LOGS'!$EY$347)</f>
        <v>0</v>
      </c>
      <c r="G29" s="793"/>
      <c r="H29" s="793"/>
      <c r="I29" s="793"/>
      <c r="J29" s="793"/>
      <c r="K29" s="793"/>
      <c r="L29" s="794"/>
      <c r="M29" s="643"/>
      <c r="N29" s="786" t="s">
        <v>63</v>
      </c>
      <c r="O29" s="644"/>
      <c r="P29" s="644"/>
      <c r="Q29" s="644"/>
      <c r="R29" s="644"/>
      <c r="S29" s="644"/>
      <c r="T29" s="644"/>
      <c r="U29" s="644"/>
      <c r="V29" s="644"/>
      <c r="W29" s="644"/>
      <c r="X29" s="645"/>
      <c r="Y29" s="15"/>
      <c r="Z29" s="814"/>
      <c r="AA29" s="815"/>
      <c r="AB29" s="815"/>
      <c r="AC29" s="815"/>
      <c r="AD29" s="815"/>
      <c r="AE29" s="727"/>
      <c r="AF29" s="727"/>
      <c r="AG29" s="727"/>
      <c r="AH29" s="727"/>
      <c r="AI29" s="727"/>
      <c r="AJ29" s="727"/>
      <c r="AK29" s="727"/>
      <c r="AL29" s="727"/>
      <c r="AM29" s="727"/>
      <c r="AN29" s="727"/>
      <c r="AO29" s="727"/>
      <c r="AP29" s="727"/>
      <c r="AQ29" s="728"/>
      <c r="AR29" s="728"/>
      <c r="AS29" s="728"/>
      <c r="AT29" s="728"/>
      <c r="AU29" s="728"/>
      <c r="AV29" s="1260"/>
      <c r="AW29" s="1263"/>
      <c r="AX29" s="154"/>
      <c r="AY29" s="867" t="str">
        <f>'ANNUAL SUMMARY'!$C$33</f>
        <v>CROSS C.</v>
      </c>
      <c r="AZ29" s="868"/>
      <c r="BA29" s="868"/>
      <c r="BB29" s="868"/>
      <c r="BC29" s="792">
        <f>SUMIF('ANNUAL SUMMARY'!$FE$622,BH6,'ANNUAL SUMMARY'!$FA$649)+SUMIF('ANNUAL SUMMARY'!$DH$622,BH6,'ANNUAL SUMMARY'!$DD$649)+SUMIF('ANNUAL SUMMARY'!$BI$622,BH6,'ANNUAL SUMMARY'!$BE$649)+SUMIF('ANNUAL SUMMARY'!$L$622,BH6,'ANNUAL SUMMARY'!$H$649)+SUMIF('ANNUAL SUMMARY'!$FE$566,BH6,'ANNUAL SUMMARY'!$FA$593)+SUMIF('ANNUAL SUMMARY'!$DH$566,BH6,'ANNUAL SUMMARY'!$DD$593)+SUMIF('ANNUAL SUMMARY'!$BI$566,BH6,'ANNUAL SUMMARY'!$BE$593)+SUMIF('ANNUAL SUMMARY'!$L$566,BH6,'ANNUAL SUMMARY'!$H$593)+SUMIF('ANNUAL SUMMARY'!$FE$510,BH6,'ANNUAL SUMMARY'!$FA$537)+SUMIF('ANNUAL SUMMARY'!$DH$510,BH6,'ANNUAL SUMMARY'!$DD$537)+SUMIF('ANNUAL SUMMARY'!$BI$510,BH6,'ANNUAL SUMMARY'!$BE$537)+SUMIF('ANNUAL SUMMARY'!$L$510,BH6,'ANNUAL SUMMARY'!$H$537)+SUMIF('ANNUAL SUMMARY'!$FE$454,BH6,'ANNUAL SUMMARY'!$FA$481)+SUMIF('ANNUAL SUMMARY'!$DH$454,BH6,'ANNUAL SUMMARY'!$DD$481)+SUMIF('ANNUAL SUMMARY'!$BI$454,BH6,'ANNUAL SUMMARY'!$BE$481)+SUMIF('ANNUAL SUMMARY'!$L$454,BH6,'ANNUAL SUMMARY'!$H$481)+SUMIF('ANNUAL SUMMARY'!$FE$398,BH6,'ANNUAL SUMMARY'!$FA$425)+SUMIF('ANNUAL SUMMARY'!$DH$398,BH6,'ANNUAL SUMMARY'!$DD$425)+SUMIF('ANNUAL SUMMARY'!$BI$398,BH6,'ANNUAL SUMMARY'!$BE$425)+SUMIF('ANNUAL SUMMARY'!$L$398,BH6,'ANNUAL SUMMARY'!$H$425)+SUMIF('ANNUAL SUMMARY'!$FE$342,BH6,'ANNUAL SUMMARY'!$FA$369)+SUMIF('ANNUAL SUMMARY'!$DH$342,BH6,'ANNUAL SUMMARY'!$DD$369)+SUMIF('ANNUAL SUMMARY'!$BI$342,BH6,'ANNUAL SUMMARY'!$BE$369)+SUMIF('ANNUAL SUMMARY'!$L$342,BH6,'ANNUAL SUMMARY'!$H$369)+SUMIF('ANNUAL SUMMARY'!$FE$286,BH6,'ANNUAL SUMMARY'!$FA$313)+SUMIF('ANNUAL SUMMARY'!$DH$286,BH6,'ANNUAL SUMMARY'!$DD$313)+SUMIF('ANNUAL SUMMARY'!$BI$286,BH6,'ANNUAL SUMMARY'!$BE$313)+SUMIF('ANNUAL SUMMARY'!$L$286,BH6,'ANNUAL SUMMARY'!$H$313)+SUMIF('ANNUAL SUMMARY'!$FE$230,BH6,'ANNUAL SUMMARY'!$FA$257)+SUMIF('ANNUAL SUMMARY'!$DH$230,BH6,'ANNUAL SUMMARY'!$DD$257)+SUMIF('ANNUAL SUMMARY'!$BI$230,BH6,'ANNUAL SUMMARY'!$BE$257)+SUMIF('ANNUAL SUMMARY'!$L$230,BH6,'ANNUAL SUMMARY'!$H$257)+SUMIF('ANNUAL SUMMARY'!$FE$174,BH6,'ANNUAL SUMMARY'!$FA$201)+SUMIF('ANNUAL SUMMARY'!$DH$174,BH6,'ANNUAL SUMMARY'!$DD$201)+SUMIF('ANNUAL SUMMARY'!$BI$174,BH6,'ANNUAL SUMMARY'!$BE$201)+SUMIF('ANNUAL SUMMARY'!$L$174,BH6,'ANNUAL SUMMARY'!$H$201)+SUMIF('ANNUAL SUMMARY'!$FE$118,BH6,'ANNUAL SUMMARY'!$FA$145)+SUMIF('ANNUAL SUMMARY'!$DH$118,BH6,'ANNUAL SUMMARY'!$DD$145)+SUMIF('ANNUAL SUMMARY'!$BI$118,BH6,'ANNUAL SUMMARY'!$BE$145)+SUMIF('ANNUAL SUMMARY'!$L$118,BH6,'ANNUAL SUMMARY'!$H$145)+SUMIF('ANNUAL SUMMARY'!$FE$62,BH6,'ANNUAL SUMMARY'!$FA$89)+SUMIF('ANNUAL SUMMARY'!$DH$62,BH6,'ANNUAL SUMMARY'!$DD$89)+SUMIF('ANNUAL SUMMARY'!$BI$62,BH6,'ANNUAL SUMMARY'!$BE$89)+SUMIF('ANNUAL SUMMARY'!$L$62,BH6,'ANNUAL SUMMARY'!$H$89)+SUMIF('ANNUAL SUMMARY'!$FE$6,BH6,'ANNUAL SUMMARY'!$FA$33)+SUMIF('ANNUAL SUMMARY'!$DH$6,BH6,'ANNUAL SUMMARY'!$DD$33)+SUMIF('ANNUAL SUMMARY'!$BI$6,BH6,'ANNUAL SUMMARY'!$BE$33)+SUMIF('ANNUAL SUMMARY'!$L$6,BH6,'ANNUAL SUMMARY'!$H$33)+SUMIF('PREVIOUS LOGS'!$K$6,BH6,'PREVIOUS LOGS'!$F$29)+SUMIF('PREVIOUS LOGS'!$K$59,$K$6,'PREVIOUS LOGS'!$F$82)+SUMIF('PREVIOUS LOGS'!$K$112,BH6,'PREVIOUS LOGS'!$F$135)+SUMIF('PREVIOUS LOGS'!$K$165,BH6,'PREVIOUS LOGS'!$F$188)+SUMIF('PREVIOUS LOGS'!$K$218,BH6,'PREVIOUS LOGS'!$F$241)+SUMIF('PREVIOUS LOGS'!$K$271,BH6,'PREVIOUS LOGS'!$F$294)+SUMIF('PREVIOUS LOGS'!$K$324,BH6,'PREVIOUS LOGS'!$F$347)+SUMIF('PREVIOUS LOGS'!$BH$6,BH6,'PREVIOUS LOGS'!$BD$29)+SUMIF('PREVIOUS LOGS'!$BH$59,$K$6,'PREVIOUS LOGS'!$BD$82)+SUMIF('PREVIOUS LOGS'!$BH$112,BH6,'PREVIOUS LOGS'!$BD$135)+SUMIF('PREVIOUS LOGS'!$BH$165,BH6,'PREVIOUS LOGS'!$BD$188)+SUMIF('PREVIOUS LOGS'!$BH$218,BH6,'PREVIOUS LOGS'!$BD$241)+SUMIF('PREVIOUS LOGS'!$BH$271,BH6,'PREVIOUS LOGS'!$BD$294)+SUMIF('PREVIOUS LOGS'!$BH$324,BH6,'PREVIOUS LOGS'!$BD$347)+SUMIF('PREVIOUS LOGS'!$DF$6,BH6,'PREVIOUS LOGS'!$DB$29)+SUMIF('PREVIOUS LOGS'!$DF$59,$K$6,'PREVIOUS LOGS'!$DB$82)+SUMIF('PREVIOUS LOGS'!$DF$112,BH6,'PREVIOUS LOGS'!$DB$135)+SUMIF('PREVIOUS LOGS'!$DF$165,BH6,'PREVIOUS LOGS'!$DB$188)+SUMIF('PREVIOUS LOGS'!$DF$218,BH6,'PREVIOUS LOGS'!$DB$241)+SUMIF('PREVIOUS LOGS'!$DF$271,BH6,'PREVIOUS LOGS'!$DB$294)+SUMIF('PREVIOUS LOGS'!$DF$324,BH6,'PREVIOUS LOGS'!$DB$347)+SUMIF('PREVIOUS LOGS'!$FC$6,BH6,'PREVIOUS LOGS'!$EY$29)+SUMIF('PREVIOUS LOGS'!$FC$59,$K$6,'PREVIOUS LOGS'!$EY$82)+SUMIF('PREVIOUS LOGS'!$FC$112,BH6,'PREVIOUS LOGS'!$EY$135)+SUMIF('PREVIOUS LOGS'!$FC$165,BH6,'PREVIOUS LOGS'!$EY$188)+SUMIF('PREVIOUS LOGS'!$FC$218,BH6,'PREVIOUS LOGS'!$EY$241)+SUMIF('PREVIOUS LOGS'!$FC$271,BH6,'PREVIOUS LOGS'!$EY$294)+SUMIF('PREVIOUS LOGS'!$FC$324,BH6,'PREVIOUS LOGS'!$EY$347)</f>
        <v>0</v>
      </c>
      <c r="BD29" s="793"/>
      <c r="BE29" s="793"/>
      <c r="BF29" s="793"/>
      <c r="BG29" s="793"/>
      <c r="BH29" s="793"/>
      <c r="BI29" s="794"/>
      <c r="BJ29" s="643"/>
      <c r="BK29" s="786" t="s">
        <v>63</v>
      </c>
      <c r="BL29" s="644"/>
      <c r="BM29" s="644"/>
      <c r="BN29" s="644"/>
      <c r="BO29" s="644"/>
      <c r="BP29" s="644"/>
      <c r="BQ29" s="644"/>
      <c r="BR29" s="644"/>
      <c r="BS29" s="644"/>
      <c r="BT29" s="644"/>
      <c r="BU29" s="645"/>
      <c r="BV29" s="15"/>
      <c r="BW29" s="814"/>
      <c r="BX29" s="815"/>
      <c r="BY29" s="815"/>
      <c r="BZ29" s="815"/>
      <c r="CA29" s="815"/>
      <c r="CB29" s="727"/>
      <c r="CC29" s="727"/>
      <c r="CD29" s="727"/>
      <c r="CE29" s="727"/>
      <c r="CF29" s="727"/>
      <c r="CG29" s="727"/>
      <c r="CH29" s="727"/>
      <c r="CI29" s="727"/>
      <c r="CJ29" s="727"/>
      <c r="CK29" s="727"/>
      <c r="CL29" s="727"/>
      <c r="CM29" s="727"/>
      <c r="CN29" s="728"/>
      <c r="CO29" s="728"/>
      <c r="CP29" s="728"/>
      <c r="CQ29" s="728"/>
      <c r="CR29" s="728"/>
      <c r="CS29" s="728"/>
      <c r="CT29" s="1263"/>
      <c r="CU29" s="1250"/>
      <c r="CV29" s="154"/>
      <c r="CW29" s="867" t="str">
        <f>'ANNUAL SUMMARY'!$C$33</f>
        <v>CROSS C.</v>
      </c>
      <c r="CX29" s="868"/>
      <c r="CY29" s="868"/>
      <c r="CZ29" s="868"/>
      <c r="DA29" s="792">
        <f>SUMIF('ANNUAL SUMMARY'!$FE$622,DF6,'ANNUAL SUMMARY'!$FA$649)+SUMIF('ANNUAL SUMMARY'!$DH$622,DF6,'ANNUAL SUMMARY'!$DD$649)+SUMIF('ANNUAL SUMMARY'!$BI$622,DF6,'ANNUAL SUMMARY'!$BE$649)+SUMIF('ANNUAL SUMMARY'!$L$622,DF6,'ANNUAL SUMMARY'!$H$649)+SUMIF('ANNUAL SUMMARY'!$FE$566,DF6,'ANNUAL SUMMARY'!$FA$593)+SUMIF('ANNUAL SUMMARY'!$DH$566,DF6,'ANNUAL SUMMARY'!$DD$593)+SUMIF('ANNUAL SUMMARY'!$BI$566,DF6,'ANNUAL SUMMARY'!$BE$593)+SUMIF('ANNUAL SUMMARY'!$L$566,DF6,'ANNUAL SUMMARY'!$H$593)+SUMIF('ANNUAL SUMMARY'!$FE$510,DF6,'ANNUAL SUMMARY'!$FA$537)+SUMIF('ANNUAL SUMMARY'!$DH$510,DF6,'ANNUAL SUMMARY'!$DD$537)+SUMIF('ANNUAL SUMMARY'!$BI$510,DF6,'ANNUAL SUMMARY'!$BE$537)+SUMIF('ANNUAL SUMMARY'!$L$510,DF6,'ANNUAL SUMMARY'!$H$537)+SUMIF('ANNUAL SUMMARY'!$FE$454,DF6,'ANNUAL SUMMARY'!$FA$481)+SUMIF('ANNUAL SUMMARY'!$DH$454,DF6,'ANNUAL SUMMARY'!$DD$481)+SUMIF('ANNUAL SUMMARY'!$BI$454,DF6,'ANNUAL SUMMARY'!$BE$481)+SUMIF('ANNUAL SUMMARY'!$L$454,DF6,'ANNUAL SUMMARY'!$H$481)+SUMIF('ANNUAL SUMMARY'!$FE$398,DF6,'ANNUAL SUMMARY'!$FA$425)+SUMIF('ANNUAL SUMMARY'!$DH$398,DF6,'ANNUAL SUMMARY'!$DD$425)+SUMIF('ANNUAL SUMMARY'!$BI$398,DF6,'ANNUAL SUMMARY'!$BE$425)+SUMIF('ANNUAL SUMMARY'!$L$398,DF6,'ANNUAL SUMMARY'!$H$425)+SUMIF('ANNUAL SUMMARY'!$FE$342,DF6,'ANNUAL SUMMARY'!$FA$369)+SUMIF('ANNUAL SUMMARY'!$DH$342,DF6,'ANNUAL SUMMARY'!$DD$369)+SUMIF('ANNUAL SUMMARY'!$BI$342,DF6,'ANNUAL SUMMARY'!$BE$369)+SUMIF('ANNUAL SUMMARY'!$L$342,DF6,'ANNUAL SUMMARY'!$H$369)+SUMIF('ANNUAL SUMMARY'!$FE$286,DF6,'ANNUAL SUMMARY'!$FA$313)+SUMIF('ANNUAL SUMMARY'!$DH$286,DF6,'ANNUAL SUMMARY'!$DD$313)+SUMIF('ANNUAL SUMMARY'!$BI$286,DF6,'ANNUAL SUMMARY'!$BE$313)+SUMIF('ANNUAL SUMMARY'!$L$286,DF6,'ANNUAL SUMMARY'!$H$313)+SUMIF('ANNUAL SUMMARY'!$FE$230,DF6,'ANNUAL SUMMARY'!$FA$257)+SUMIF('ANNUAL SUMMARY'!$DH$230,DF6,'ANNUAL SUMMARY'!$DD$257)+SUMIF('ANNUAL SUMMARY'!$BI$230,DF6,'ANNUAL SUMMARY'!$BE$257)+SUMIF('ANNUAL SUMMARY'!$L$230,DF6,'ANNUAL SUMMARY'!$H$257)+SUMIF('ANNUAL SUMMARY'!$FE$174,DF6,'ANNUAL SUMMARY'!$FA$201)+SUMIF('ANNUAL SUMMARY'!$DH$174,DF6,'ANNUAL SUMMARY'!$DD$201)+SUMIF('ANNUAL SUMMARY'!$BI$174,DF6,'ANNUAL SUMMARY'!$BE$201)+SUMIF('ANNUAL SUMMARY'!$L$174,DF6,'ANNUAL SUMMARY'!$H$201)+SUMIF('ANNUAL SUMMARY'!$FE$118,DF6,'ANNUAL SUMMARY'!$FA$145)+SUMIF('ANNUAL SUMMARY'!$DH$118,DF6,'ANNUAL SUMMARY'!$DD$145)+SUMIF('ANNUAL SUMMARY'!$BI$118,DF6,'ANNUAL SUMMARY'!$BE$145)+SUMIF('ANNUAL SUMMARY'!$L$118,DF6,'ANNUAL SUMMARY'!$H$145)+SUMIF('ANNUAL SUMMARY'!$FE$62,DF6,'ANNUAL SUMMARY'!$FA$89)+SUMIF('ANNUAL SUMMARY'!$DH$62,DF6,'ANNUAL SUMMARY'!$DD$89)+SUMIF('ANNUAL SUMMARY'!$BI$62,DF6,'ANNUAL SUMMARY'!$BE$89)+SUMIF('ANNUAL SUMMARY'!$L$62,DF6,'ANNUAL SUMMARY'!$H$89)+SUMIF('ANNUAL SUMMARY'!$FE$6,DF6,'ANNUAL SUMMARY'!$FA$33)+SUMIF('ANNUAL SUMMARY'!$DH$6,DF6,'ANNUAL SUMMARY'!$DD$33)+SUMIF('ANNUAL SUMMARY'!$BI$6,DF6,'ANNUAL SUMMARY'!$BE$33)+SUMIF('ANNUAL SUMMARY'!$L$6,DF6,'ANNUAL SUMMARY'!$H$33)+SUMIF('PREVIOUS LOGS'!$K$6,DF6,'PREVIOUS LOGS'!$F$29)+SUMIF('PREVIOUS LOGS'!$K$59,$K$6,'PREVIOUS LOGS'!$F$82)+SUMIF('PREVIOUS LOGS'!$K$112,DF6,'PREVIOUS LOGS'!$F$135)+SUMIF('PREVIOUS LOGS'!$K$165,DF6,'PREVIOUS LOGS'!$F$188)+SUMIF('PREVIOUS LOGS'!$K$218,DF6,'PREVIOUS LOGS'!$F$241)+SUMIF('PREVIOUS LOGS'!$K$271,DF6,'PREVIOUS LOGS'!$F$294)+SUMIF('PREVIOUS LOGS'!$K$324,DF6,'PREVIOUS LOGS'!$F$347)+SUMIF('PREVIOUS LOGS'!$BH$6,DF6,'PREVIOUS LOGS'!$BD$29)+SUMIF('PREVIOUS LOGS'!$BH$59,$K$6,'PREVIOUS LOGS'!$BD$82)+SUMIF('PREVIOUS LOGS'!$BH$112,DF6,'PREVIOUS LOGS'!$BD$135)+SUMIF('PREVIOUS LOGS'!$BH$165,DF6,'PREVIOUS LOGS'!$BD$188)+SUMIF('PREVIOUS LOGS'!$BH$218,DF6,'PREVIOUS LOGS'!$BD$241)+SUMIF('PREVIOUS LOGS'!$BH$271,DF6,'PREVIOUS LOGS'!$BD$294)+SUMIF('PREVIOUS LOGS'!$BH$324,DF6,'PREVIOUS LOGS'!$BD$347)+SUMIF('PREVIOUS LOGS'!$DF$6,DF6,'PREVIOUS LOGS'!$DB$29)+SUMIF('PREVIOUS LOGS'!$DF$59,$K$6,'PREVIOUS LOGS'!$DB$82)+SUMIF('PREVIOUS LOGS'!$DF$112,DF6,'PREVIOUS LOGS'!$DB$135)+SUMIF('PREVIOUS LOGS'!$DF$165,DF6,'PREVIOUS LOGS'!$DB$188)+SUMIF('PREVIOUS LOGS'!$DF$218,DF6,'PREVIOUS LOGS'!$DB$241)+SUMIF('PREVIOUS LOGS'!$DF$271,DF6,'PREVIOUS LOGS'!$DB$294)+SUMIF('PREVIOUS LOGS'!$DF$324,DF6,'PREVIOUS LOGS'!$DB$347)+SUMIF('PREVIOUS LOGS'!$FC$6,DF6,'PREVIOUS LOGS'!$EY$29)+SUMIF('PREVIOUS LOGS'!$FC$59,$K$6,'PREVIOUS LOGS'!$EY$82)+SUMIF('PREVIOUS LOGS'!$FC$112,DF6,'PREVIOUS LOGS'!$EY$135)+SUMIF('PREVIOUS LOGS'!$FC$165,DF6,'PREVIOUS LOGS'!$EY$188)+SUMIF('PREVIOUS LOGS'!$FC$218,DF6,'PREVIOUS LOGS'!$EY$241)+SUMIF('PREVIOUS LOGS'!$FC$271,DF6,'PREVIOUS LOGS'!$EY$294)+SUMIF('PREVIOUS LOGS'!$FC$324,DF6,'PREVIOUS LOGS'!$EY$347)</f>
        <v>0</v>
      </c>
      <c r="DB29" s="793"/>
      <c r="DC29" s="793"/>
      <c r="DD29" s="793"/>
      <c r="DE29" s="793"/>
      <c r="DF29" s="793"/>
      <c r="DG29" s="794"/>
      <c r="DH29" s="643"/>
      <c r="DI29" s="786" t="s">
        <v>63</v>
      </c>
      <c r="DJ29" s="644"/>
      <c r="DK29" s="644"/>
      <c r="DL29" s="644"/>
      <c r="DM29" s="644"/>
      <c r="DN29" s="644"/>
      <c r="DO29" s="644"/>
      <c r="DP29" s="644"/>
      <c r="DQ29" s="644"/>
      <c r="DR29" s="644"/>
      <c r="DS29" s="645"/>
      <c r="DT29" s="15"/>
      <c r="DU29" s="814"/>
      <c r="DV29" s="815"/>
      <c r="DW29" s="815"/>
      <c r="DX29" s="815"/>
      <c r="DY29" s="815"/>
      <c r="DZ29" s="727"/>
      <c r="EA29" s="727"/>
      <c r="EB29" s="727"/>
      <c r="EC29" s="727"/>
      <c r="ED29" s="727"/>
      <c r="EE29" s="727"/>
      <c r="EF29" s="727"/>
      <c r="EG29" s="727"/>
      <c r="EH29" s="727"/>
      <c r="EI29" s="727"/>
      <c r="EJ29" s="727"/>
      <c r="EK29" s="727"/>
      <c r="EL29" s="728"/>
      <c r="EM29" s="728"/>
      <c r="EN29" s="728"/>
      <c r="EO29" s="728"/>
      <c r="EP29" s="728"/>
      <c r="EQ29" s="1260"/>
      <c r="ER29" s="1263"/>
      <c r="ES29" s="154"/>
      <c r="ET29" s="867" t="str">
        <f>'ANNUAL SUMMARY'!$C$33</f>
        <v>CROSS C.</v>
      </c>
      <c r="EU29" s="868"/>
      <c r="EV29" s="868"/>
      <c r="EW29" s="868"/>
      <c r="EX29" s="792">
        <f>SUMIF('ANNUAL SUMMARY'!$FE$622,FC6,'ANNUAL SUMMARY'!$FA$649)+SUMIF('ANNUAL SUMMARY'!$DH$622,FC6,'ANNUAL SUMMARY'!$DD$649)+SUMIF('ANNUAL SUMMARY'!$BI$622,FC6,'ANNUAL SUMMARY'!$BE$649)+SUMIF('ANNUAL SUMMARY'!$L$622,FC6,'ANNUAL SUMMARY'!$H$649)+SUMIF('ANNUAL SUMMARY'!$FE$566,FC6,'ANNUAL SUMMARY'!$FA$593)+SUMIF('ANNUAL SUMMARY'!$DH$566,FC6,'ANNUAL SUMMARY'!$DD$593)+SUMIF('ANNUAL SUMMARY'!$BI$566,FC6,'ANNUAL SUMMARY'!$BE$593)+SUMIF('ANNUAL SUMMARY'!$L$566,FC6,'ANNUAL SUMMARY'!$H$593)+SUMIF('ANNUAL SUMMARY'!$FE$510,FC6,'ANNUAL SUMMARY'!$FA$537)+SUMIF('ANNUAL SUMMARY'!$DH$510,FC6,'ANNUAL SUMMARY'!$DD$537)+SUMIF('ANNUAL SUMMARY'!$BI$510,FC6,'ANNUAL SUMMARY'!$BE$537)+SUMIF('ANNUAL SUMMARY'!$L$510,FC6,'ANNUAL SUMMARY'!$H$537)+SUMIF('ANNUAL SUMMARY'!$FE$454,FC6,'ANNUAL SUMMARY'!$FA$481)+SUMIF('ANNUAL SUMMARY'!$DH$454,FC6,'ANNUAL SUMMARY'!$DD$481)+SUMIF('ANNUAL SUMMARY'!$BI$454,FC6,'ANNUAL SUMMARY'!$BE$481)+SUMIF('ANNUAL SUMMARY'!$L$454,FC6,'ANNUAL SUMMARY'!$H$481)+SUMIF('ANNUAL SUMMARY'!$FE$398,FC6,'ANNUAL SUMMARY'!$FA$425)+SUMIF('ANNUAL SUMMARY'!$DH$398,FC6,'ANNUAL SUMMARY'!$DD$425)+SUMIF('ANNUAL SUMMARY'!$BI$398,FC6,'ANNUAL SUMMARY'!$BE$425)+SUMIF('ANNUAL SUMMARY'!$L$398,FC6,'ANNUAL SUMMARY'!$H$425)+SUMIF('ANNUAL SUMMARY'!$FE$342,FC6,'ANNUAL SUMMARY'!$FA$369)+SUMIF('ANNUAL SUMMARY'!$DH$342,FC6,'ANNUAL SUMMARY'!$DD$369)+SUMIF('ANNUAL SUMMARY'!$BI$342,FC6,'ANNUAL SUMMARY'!$BE$369)+SUMIF('ANNUAL SUMMARY'!$L$342,FC6,'ANNUAL SUMMARY'!$H$369)+SUMIF('ANNUAL SUMMARY'!$FE$286,FC6,'ANNUAL SUMMARY'!$FA$313)+SUMIF('ANNUAL SUMMARY'!$DH$286,FC6,'ANNUAL SUMMARY'!$DD$313)+SUMIF('ANNUAL SUMMARY'!$BI$286,FC6,'ANNUAL SUMMARY'!$BE$313)+SUMIF('ANNUAL SUMMARY'!$L$286,FC6,'ANNUAL SUMMARY'!$H$313)+SUMIF('ANNUAL SUMMARY'!$FE$230,FC6,'ANNUAL SUMMARY'!$FA$257)+SUMIF('ANNUAL SUMMARY'!$DH$230,FC6,'ANNUAL SUMMARY'!$DD$257)+SUMIF('ANNUAL SUMMARY'!$BI$230,FC6,'ANNUAL SUMMARY'!$BE$257)+SUMIF('ANNUAL SUMMARY'!$L$230,FC6,'ANNUAL SUMMARY'!$H$257)+SUMIF('ANNUAL SUMMARY'!$FE$174,FC6,'ANNUAL SUMMARY'!$FA$201)+SUMIF('ANNUAL SUMMARY'!$DH$174,FC6,'ANNUAL SUMMARY'!$DD$201)+SUMIF('ANNUAL SUMMARY'!$BI$174,FC6,'ANNUAL SUMMARY'!$BE$201)+SUMIF('ANNUAL SUMMARY'!$L$174,FC6,'ANNUAL SUMMARY'!$H$201)+SUMIF('ANNUAL SUMMARY'!$FE$118,FC6,'ANNUAL SUMMARY'!$FA$145)+SUMIF('ANNUAL SUMMARY'!$DH$118,FC6,'ANNUAL SUMMARY'!$DD$145)+SUMIF('ANNUAL SUMMARY'!$BI$118,FC6,'ANNUAL SUMMARY'!$BE$145)+SUMIF('ANNUAL SUMMARY'!$L$118,FC6,'ANNUAL SUMMARY'!$H$145)+SUMIF('ANNUAL SUMMARY'!$FE$62,FC6,'ANNUAL SUMMARY'!$FA$89)+SUMIF('ANNUAL SUMMARY'!$DH$62,FC6,'ANNUAL SUMMARY'!$DD$89)+SUMIF('ANNUAL SUMMARY'!$BI$62,FC6,'ANNUAL SUMMARY'!$BE$89)+SUMIF('ANNUAL SUMMARY'!$L$62,FC6,'ANNUAL SUMMARY'!$H$89)+SUMIF('ANNUAL SUMMARY'!$FE$6,FC6,'ANNUAL SUMMARY'!$FA$33)+SUMIF('ANNUAL SUMMARY'!$DH$6,FC6,'ANNUAL SUMMARY'!$DD$33)+SUMIF('ANNUAL SUMMARY'!$BI$6,FC6,'ANNUAL SUMMARY'!$BE$33)+SUMIF('ANNUAL SUMMARY'!$L$6,FC6,'ANNUAL SUMMARY'!$H$33)+SUMIF('PREVIOUS LOGS'!$K$6,FC6,'PREVIOUS LOGS'!$F$29)+SUMIF('PREVIOUS LOGS'!$K$59,$K$6,'PREVIOUS LOGS'!$F$82)+SUMIF('PREVIOUS LOGS'!$K$112,FC6,'PREVIOUS LOGS'!$F$135)+SUMIF('PREVIOUS LOGS'!$K$165,FC6,'PREVIOUS LOGS'!$F$188)+SUMIF('PREVIOUS LOGS'!$K$218,FC6,'PREVIOUS LOGS'!$F$241)+SUMIF('PREVIOUS LOGS'!$K$271,FC6,'PREVIOUS LOGS'!$F$294)+SUMIF('PREVIOUS LOGS'!$K$324,FC6,'PREVIOUS LOGS'!$F$347)+SUMIF('PREVIOUS LOGS'!$BH$6,FC6,'PREVIOUS LOGS'!$BD$29)+SUMIF('PREVIOUS LOGS'!$BH$59,$K$6,'PREVIOUS LOGS'!$BD$82)+SUMIF('PREVIOUS LOGS'!$BH$112,FC6,'PREVIOUS LOGS'!$BD$135)+SUMIF('PREVIOUS LOGS'!$BH$165,FC6,'PREVIOUS LOGS'!$BD$188)+SUMIF('PREVIOUS LOGS'!$BH$218,FC6,'PREVIOUS LOGS'!$BD$241)+SUMIF('PREVIOUS LOGS'!$BH$271,FC6,'PREVIOUS LOGS'!$BD$294)+SUMIF('PREVIOUS LOGS'!$BH$324,FC6,'PREVIOUS LOGS'!$BD$347)+SUMIF('PREVIOUS LOGS'!$DF$6,FC6,'PREVIOUS LOGS'!$DB$29)+SUMIF('PREVIOUS LOGS'!$DF$59,$K$6,'PREVIOUS LOGS'!$DB$82)+SUMIF('PREVIOUS LOGS'!$DF$112,FC6,'PREVIOUS LOGS'!$DB$135)+SUMIF('PREVIOUS LOGS'!$DF$165,FC6,'PREVIOUS LOGS'!$DB$188)+SUMIF('PREVIOUS LOGS'!$DF$218,FC6,'PREVIOUS LOGS'!$DB$241)+SUMIF('PREVIOUS LOGS'!$DF$271,FC6,'PREVIOUS LOGS'!$DB$294)+SUMIF('PREVIOUS LOGS'!$DF$324,FC6,'PREVIOUS LOGS'!$DB$347)+SUMIF('PREVIOUS LOGS'!$FC$6,FC6,'PREVIOUS LOGS'!$EY$29)+SUMIF('PREVIOUS LOGS'!$FC$59,$K$6,'PREVIOUS LOGS'!$EY$82)+SUMIF('PREVIOUS LOGS'!$FC$112,FC6,'PREVIOUS LOGS'!$EY$135)+SUMIF('PREVIOUS LOGS'!$FC$165,FC6,'PREVIOUS LOGS'!$EY$188)+SUMIF('PREVIOUS LOGS'!$FC$218,FC6,'PREVIOUS LOGS'!$EY$241)+SUMIF('PREVIOUS LOGS'!$FC$271,FC6,'PREVIOUS LOGS'!$EY$294)+SUMIF('PREVIOUS LOGS'!$FC$324,FC6,'PREVIOUS LOGS'!$EY$347)</f>
        <v>0</v>
      </c>
      <c r="EY29" s="793"/>
      <c r="EZ29" s="793"/>
      <c r="FA29" s="793"/>
      <c r="FB29" s="793"/>
      <c r="FC29" s="793"/>
      <c r="FD29" s="794"/>
      <c r="FE29" s="643"/>
      <c r="FF29" s="786" t="s">
        <v>63</v>
      </c>
      <c r="FG29" s="644"/>
      <c r="FH29" s="644"/>
      <c r="FI29" s="644"/>
      <c r="FJ29" s="644"/>
      <c r="FK29" s="644"/>
      <c r="FL29" s="644"/>
      <c r="FM29" s="644"/>
      <c r="FN29" s="644"/>
      <c r="FO29" s="644"/>
      <c r="FP29" s="645"/>
      <c r="FQ29" s="15"/>
      <c r="FR29" s="814"/>
      <c r="FS29" s="815"/>
      <c r="FT29" s="815"/>
      <c r="FU29" s="815"/>
      <c r="FV29" s="815"/>
      <c r="FW29" s="727"/>
      <c r="FX29" s="727"/>
      <c r="FY29" s="727"/>
      <c r="FZ29" s="727"/>
      <c r="GA29" s="727"/>
      <c r="GB29" s="727"/>
      <c r="GC29" s="727"/>
      <c r="GD29" s="727"/>
      <c r="GE29" s="727"/>
      <c r="GF29" s="727"/>
      <c r="GG29" s="727"/>
      <c r="GH29" s="727"/>
      <c r="GI29" s="728"/>
      <c r="GJ29" s="728"/>
      <c r="GK29" s="728"/>
      <c r="GL29" s="728"/>
      <c r="GM29" s="728"/>
      <c r="GN29" s="728"/>
      <c r="GO29" s="1263"/>
    </row>
    <row r="30" spans="1:197" ht="6" customHeight="1" x14ac:dyDescent="0.25">
      <c r="A30" s="154"/>
      <c r="B30" s="869"/>
      <c r="C30" s="870"/>
      <c r="D30" s="870"/>
      <c r="E30" s="870"/>
      <c r="F30" s="795"/>
      <c r="G30" s="796"/>
      <c r="H30" s="796"/>
      <c r="I30" s="796"/>
      <c r="J30" s="796"/>
      <c r="K30" s="796"/>
      <c r="L30" s="797"/>
      <c r="M30" s="643"/>
      <c r="N30" s="787"/>
      <c r="O30" s="646"/>
      <c r="P30" s="646"/>
      <c r="Q30" s="646"/>
      <c r="R30" s="646"/>
      <c r="S30" s="646"/>
      <c r="T30" s="646"/>
      <c r="U30" s="646"/>
      <c r="V30" s="646"/>
      <c r="W30" s="646"/>
      <c r="X30" s="647"/>
      <c r="Y30" s="15"/>
      <c r="Z30" s="808" t="str">
        <f>IF('FRONT PAGE'!$A$1="www.fly-logics.com","Total Años",0)</f>
        <v>Total Años</v>
      </c>
      <c r="AA30" s="809"/>
      <c r="AB30" s="809"/>
      <c r="AC30" s="809"/>
      <c r="AD30" s="809"/>
      <c r="AE30" s="713">
        <f>SUM(AE10:AH29)</f>
        <v>5</v>
      </c>
      <c r="AF30" s="714"/>
      <c r="AG30" s="714"/>
      <c r="AH30" s="715"/>
      <c r="AI30" s="713">
        <f>SUM(AI10:AL29)</f>
        <v>0</v>
      </c>
      <c r="AJ30" s="714"/>
      <c r="AK30" s="714"/>
      <c r="AL30" s="715"/>
      <c r="AM30" s="713">
        <f>SUM(AM10:AP29)</f>
        <v>3.7500000000000004</v>
      </c>
      <c r="AN30" s="714"/>
      <c r="AO30" s="714"/>
      <c r="AP30" s="715"/>
      <c r="AQ30" s="716">
        <f>SUM(AQ10:AS29)</f>
        <v>14</v>
      </c>
      <c r="AR30" s="717"/>
      <c r="AS30" s="717"/>
      <c r="AT30" s="716">
        <f>SUM(AT10:AV29)</f>
        <v>0</v>
      </c>
      <c r="AU30" s="717"/>
      <c r="AV30" s="717"/>
      <c r="AW30" s="1263"/>
      <c r="AX30" s="154"/>
      <c r="AY30" s="869"/>
      <c r="AZ30" s="870"/>
      <c r="BA30" s="870"/>
      <c r="BB30" s="870"/>
      <c r="BC30" s="795"/>
      <c r="BD30" s="796"/>
      <c r="BE30" s="796"/>
      <c r="BF30" s="796"/>
      <c r="BG30" s="796"/>
      <c r="BH30" s="796"/>
      <c r="BI30" s="797"/>
      <c r="BJ30" s="643"/>
      <c r="BK30" s="787"/>
      <c r="BL30" s="646"/>
      <c r="BM30" s="646"/>
      <c r="BN30" s="646"/>
      <c r="BO30" s="646"/>
      <c r="BP30" s="646"/>
      <c r="BQ30" s="646"/>
      <c r="BR30" s="646"/>
      <c r="BS30" s="646"/>
      <c r="BT30" s="646"/>
      <c r="BU30" s="647"/>
      <c r="BV30" s="15"/>
      <c r="BW30" s="808" t="str">
        <f>IF('FRONT PAGE'!$A$1="www.fly-logics.com","Total Años",0)</f>
        <v>Total Años</v>
      </c>
      <c r="BX30" s="809"/>
      <c r="BY30" s="809"/>
      <c r="BZ30" s="809"/>
      <c r="CA30" s="809"/>
      <c r="CB30" s="713">
        <f>SUM(CB10:CE29)</f>
        <v>0</v>
      </c>
      <c r="CC30" s="714"/>
      <c r="CD30" s="714"/>
      <c r="CE30" s="715"/>
      <c r="CF30" s="713">
        <f>SUM(CF10:CI29)</f>
        <v>0</v>
      </c>
      <c r="CG30" s="714"/>
      <c r="CH30" s="714"/>
      <c r="CI30" s="715"/>
      <c r="CJ30" s="713">
        <f>SUM(CJ10:CM29)</f>
        <v>0</v>
      </c>
      <c r="CK30" s="714"/>
      <c r="CL30" s="714"/>
      <c r="CM30" s="715"/>
      <c r="CN30" s="716">
        <f>SUM(CN10:CP29)</f>
        <v>0</v>
      </c>
      <c r="CO30" s="717"/>
      <c r="CP30" s="717"/>
      <c r="CQ30" s="716">
        <f>SUM(CQ10:CS29)</f>
        <v>0</v>
      </c>
      <c r="CR30" s="717"/>
      <c r="CS30" s="904"/>
      <c r="CT30" s="1263"/>
      <c r="CU30" s="1250"/>
      <c r="CV30" s="154"/>
      <c r="CW30" s="869"/>
      <c r="CX30" s="870"/>
      <c r="CY30" s="870"/>
      <c r="CZ30" s="870"/>
      <c r="DA30" s="795"/>
      <c r="DB30" s="796"/>
      <c r="DC30" s="796"/>
      <c r="DD30" s="796"/>
      <c r="DE30" s="796"/>
      <c r="DF30" s="796"/>
      <c r="DG30" s="797"/>
      <c r="DH30" s="643"/>
      <c r="DI30" s="787"/>
      <c r="DJ30" s="646"/>
      <c r="DK30" s="646"/>
      <c r="DL30" s="646"/>
      <c r="DM30" s="646"/>
      <c r="DN30" s="646"/>
      <c r="DO30" s="646"/>
      <c r="DP30" s="646"/>
      <c r="DQ30" s="646"/>
      <c r="DR30" s="646"/>
      <c r="DS30" s="647"/>
      <c r="DT30" s="15"/>
      <c r="DU30" s="808" t="str">
        <f>IF('FRONT PAGE'!$A$1="www.fly-logics.com","Total Años",0)</f>
        <v>Total Años</v>
      </c>
      <c r="DV30" s="809"/>
      <c r="DW30" s="809"/>
      <c r="DX30" s="809"/>
      <c r="DY30" s="809"/>
      <c r="DZ30" s="713">
        <f>SUM(DZ10:EC29)</f>
        <v>0</v>
      </c>
      <c r="EA30" s="714"/>
      <c r="EB30" s="714"/>
      <c r="EC30" s="715"/>
      <c r="ED30" s="713">
        <f>SUM(ED10:EG29)</f>
        <v>0</v>
      </c>
      <c r="EE30" s="714"/>
      <c r="EF30" s="714"/>
      <c r="EG30" s="715"/>
      <c r="EH30" s="713">
        <f>SUM(EH10:EK29)</f>
        <v>0</v>
      </c>
      <c r="EI30" s="714"/>
      <c r="EJ30" s="714"/>
      <c r="EK30" s="715"/>
      <c r="EL30" s="716">
        <f>SUM(EL10:EN29)</f>
        <v>0</v>
      </c>
      <c r="EM30" s="717"/>
      <c r="EN30" s="717"/>
      <c r="EO30" s="716">
        <f>SUM(EO10:EQ29)</f>
        <v>0</v>
      </c>
      <c r="EP30" s="717"/>
      <c r="EQ30" s="717"/>
      <c r="ER30" s="1263"/>
      <c r="ES30" s="154"/>
      <c r="ET30" s="869"/>
      <c r="EU30" s="870"/>
      <c r="EV30" s="870"/>
      <c r="EW30" s="870"/>
      <c r="EX30" s="795"/>
      <c r="EY30" s="796"/>
      <c r="EZ30" s="796"/>
      <c r="FA30" s="796"/>
      <c r="FB30" s="796"/>
      <c r="FC30" s="796"/>
      <c r="FD30" s="797"/>
      <c r="FE30" s="643"/>
      <c r="FF30" s="787"/>
      <c r="FG30" s="646"/>
      <c r="FH30" s="646"/>
      <c r="FI30" s="646"/>
      <c r="FJ30" s="646"/>
      <c r="FK30" s="646"/>
      <c r="FL30" s="646"/>
      <c r="FM30" s="646"/>
      <c r="FN30" s="646"/>
      <c r="FO30" s="646"/>
      <c r="FP30" s="647"/>
      <c r="FQ30" s="15"/>
      <c r="FR30" s="808" t="str">
        <f>IF('FRONT PAGE'!$A$1="www.fly-logics.com","Total Años",0)</f>
        <v>Total Años</v>
      </c>
      <c r="FS30" s="809"/>
      <c r="FT30" s="809"/>
      <c r="FU30" s="809"/>
      <c r="FV30" s="809"/>
      <c r="FW30" s="713">
        <f>SUM(FW10:FZ29)</f>
        <v>0</v>
      </c>
      <c r="FX30" s="714"/>
      <c r="FY30" s="714"/>
      <c r="FZ30" s="715"/>
      <c r="GA30" s="713">
        <f>SUM(GA10:GD29)</f>
        <v>0</v>
      </c>
      <c r="GB30" s="714"/>
      <c r="GC30" s="714"/>
      <c r="GD30" s="715"/>
      <c r="GE30" s="713">
        <f>SUM(GE10:GH29)</f>
        <v>0</v>
      </c>
      <c r="GF30" s="714"/>
      <c r="GG30" s="714"/>
      <c r="GH30" s="715"/>
      <c r="GI30" s="716">
        <f>SUM(GI10:GK29)</f>
        <v>0</v>
      </c>
      <c r="GJ30" s="717"/>
      <c r="GK30" s="717"/>
      <c r="GL30" s="716">
        <f>SUM(GL10:GN29)</f>
        <v>0</v>
      </c>
      <c r="GM30" s="717"/>
      <c r="GN30" s="904"/>
      <c r="GO30" s="1263"/>
    </row>
    <row r="31" spans="1:197" ht="2.25" customHeight="1" x14ac:dyDescent="0.25">
      <c r="A31" s="154"/>
      <c r="B31" s="624"/>
      <c r="C31" s="624"/>
      <c r="D31" s="624"/>
      <c r="E31" s="624"/>
      <c r="F31" s="624"/>
      <c r="G31" s="624"/>
      <c r="H31" s="624"/>
      <c r="I31" s="624"/>
      <c r="J31" s="624"/>
      <c r="K31" s="624"/>
      <c r="L31" s="624"/>
      <c r="M31" s="643"/>
      <c r="N31" s="787"/>
      <c r="O31" s="646"/>
      <c r="P31" s="646"/>
      <c r="Q31" s="646"/>
      <c r="R31" s="646"/>
      <c r="S31" s="646"/>
      <c r="T31" s="646"/>
      <c r="U31" s="646"/>
      <c r="V31" s="646"/>
      <c r="W31" s="646"/>
      <c r="X31" s="647"/>
      <c r="Y31" s="15"/>
      <c r="Z31" s="810"/>
      <c r="AA31" s="811"/>
      <c r="AB31" s="811"/>
      <c r="AC31" s="811"/>
      <c r="AD31" s="811"/>
      <c r="AE31" s="713"/>
      <c r="AF31" s="714"/>
      <c r="AG31" s="714"/>
      <c r="AH31" s="715"/>
      <c r="AI31" s="713"/>
      <c r="AJ31" s="714"/>
      <c r="AK31" s="714"/>
      <c r="AL31" s="715"/>
      <c r="AM31" s="713"/>
      <c r="AN31" s="714"/>
      <c r="AO31" s="714"/>
      <c r="AP31" s="715"/>
      <c r="AQ31" s="716"/>
      <c r="AR31" s="717"/>
      <c r="AS31" s="717"/>
      <c r="AT31" s="716"/>
      <c r="AU31" s="717"/>
      <c r="AV31" s="717"/>
      <c r="AW31" s="1263"/>
      <c r="AX31" s="154"/>
      <c r="AY31" s="624"/>
      <c r="AZ31" s="624"/>
      <c r="BA31" s="624"/>
      <c r="BB31" s="624"/>
      <c r="BC31" s="624"/>
      <c r="BD31" s="624"/>
      <c r="BE31" s="624"/>
      <c r="BF31" s="624"/>
      <c r="BG31" s="624"/>
      <c r="BH31" s="624"/>
      <c r="BI31" s="624"/>
      <c r="BJ31" s="643"/>
      <c r="BK31" s="787"/>
      <c r="BL31" s="646"/>
      <c r="BM31" s="646"/>
      <c r="BN31" s="646"/>
      <c r="BO31" s="646"/>
      <c r="BP31" s="646"/>
      <c r="BQ31" s="646"/>
      <c r="BR31" s="646"/>
      <c r="BS31" s="646"/>
      <c r="BT31" s="646"/>
      <c r="BU31" s="647"/>
      <c r="BV31" s="15"/>
      <c r="BW31" s="810"/>
      <c r="BX31" s="811"/>
      <c r="BY31" s="811"/>
      <c r="BZ31" s="811"/>
      <c r="CA31" s="811"/>
      <c r="CB31" s="713"/>
      <c r="CC31" s="714"/>
      <c r="CD31" s="714"/>
      <c r="CE31" s="715"/>
      <c r="CF31" s="713"/>
      <c r="CG31" s="714"/>
      <c r="CH31" s="714"/>
      <c r="CI31" s="715"/>
      <c r="CJ31" s="713"/>
      <c r="CK31" s="714"/>
      <c r="CL31" s="714"/>
      <c r="CM31" s="715"/>
      <c r="CN31" s="716"/>
      <c r="CO31" s="717"/>
      <c r="CP31" s="717"/>
      <c r="CQ31" s="716"/>
      <c r="CR31" s="717"/>
      <c r="CS31" s="904"/>
      <c r="CT31" s="1263"/>
      <c r="CU31" s="1250"/>
      <c r="CV31" s="154"/>
      <c r="CW31" s="624"/>
      <c r="CX31" s="624"/>
      <c r="CY31" s="624"/>
      <c r="CZ31" s="624"/>
      <c r="DA31" s="624"/>
      <c r="DB31" s="624"/>
      <c r="DC31" s="624"/>
      <c r="DD31" s="624"/>
      <c r="DE31" s="624"/>
      <c r="DF31" s="624"/>
      <c r="DG31" s="624"/>
      <c r="DH31" s="643"/>
      <c r="DI31" s="787"/>
      <c r="DJ31" s="646"/>
      <c r="DK31" s="646"/>
      <c r="DL31" s="646"/>
      <c r="DM31" s="646"/>
      <c r="DN31" s="646"/>
      <c r="DO31" s="646"/>
      <c r="DP31" s="646"/>
      <c r="DQ31" s="646"/>
      <c r="DR31" s="646"/>
      <c r="DS31" s="647"/>
      <c r="DT31" s="15"/>
      <c r="DU31" s="810"/>
      <c r="DV31" s="811"/>
      <c r="DW31" s="811"/>
      <c r="DX31" s="811"/>
      <c r="DY31" s="811"/>
      <c r="DZ31" s="713"/>
      <c r="EA31" s="714"/>
      <c r="EB31" s="714"/>
      <c r="EC31" s="715"/>
      <c r="ED31" s="713"/>
      <c r="EE31" s="714"/>
      <c r="EF31" s="714"/>
      <c r="EG31" s="715"/>
      <c r="EH31" s="713"/>
      <c r="EI31" s="714"/>
      <c r="EJ31" s="714"/>
      <c r="EK31" s="715"/>
      <c r="EL31" s="716"/>
      <c r="EM31" s="717"/>
      <c r="EN31" s="717"/>
      <c r="EO31" s="716"/>
      <c r="EP31" s="717"/>
      <c r="EQ31" s="717"/>
      <c r="ER31" s="1263"/>
      <c r="ES31" s="154"/>
      <c r="ET31" s="624"/>
      <c r="EU31" s="624"/>
      <c r="EV31" s="624"/>
      <c r="EW31" s="624"/>
      <c r="EX31" s="624"/>
      <c r="EY31" s="624"/>
      <c r="EZ31" s="624"/>
      <c r="FA31" s="624"/>
      <c r="FB31" s="624"/>
      <c r="FC31" s="624"/>
      <c r="FD31" s="624"/>
      <c r="FE31" s="643"/>
      <c r="FF31" s="787"/>
      <c r="FG31" s="646"/>
      <c r="FH31" s="646"/>
      <c r="FI31" s="646"/>
      <c r="FJ31" s="646"/>
      <c r="FK31" s="646"/>
      <c r="FL31" s="646"/>
      <c r="FM31" s="646"/>
      <c r="FN31" s="646"/>
      <c r="FO31" s="646"/>
      <c r="FP31" s="647"/>
      <c r="FQ31" s="15"/>
      <c r="FR31" s="810"/>
      <c r="FS31" s="811"/>
      <c r="FT31" s="811"/>
      <c r="FU31" s="811"/>
      <c r="FV31" s="811"/>
      <c r="FW31" s="713"/>
      <c r="FX31" s="714"/>
      <c r="FY31" s="714"/>
      <c r="FZ31" s="715"/>
      <c r="GA31" s="713"/>
      <c r="GB31" s="714"/>
      <c r="GC31" s="714"/>
      <c r="GD31" s="715"/>
      <c r="GE31" s="713"/>
      <c r="GF31" s="714"/>
      <c r="GG31" s="714"/>
      <c r="GH31" s="715"/>
      <c r="GI31" s="716"/>
      <c r="GJ31" s="717"/>
      <c r="GK31" s="717"/>
      <c r="GL31" s="716"/>
      <c r="GM31" s="717"/>
      <c r="GN31" s="904"/>
      <c r="GO31" s="1263"/>
    </row>
    <row r="32" spans="1:197" ht="8.25" customHeight="1" x14ac:dyDescent="0.25">
      <c r="A32" s="154"/>
      <c r="B32" s="166" t="str">
        <f>LOGBOOK!$J$3</f>
        <v>SINGLE-ENGINE</v>
      </c>
      <c r="C32" s="167" t="str">
        <f>LOGBOOK!$K$3</f>
        <v>MULTI-ENGINE</v>
      </c>
      <c r="D32" s="167" t="str">
        <f>LOGBOOK!$L$3</f>
        <v>TURBO PROP</v>
      </c>
      <c r="E32" s="167" t="str">
        <f>LOGBOOK!$M$3</f>
        <v>TURBO JET</v>
      </c>
      <c r="F32" s="167" t="str">
        <f>LOGBOOK!$N$3</f>
        <v>LSA</v>
      </c>
      <c r="G32" s="167" t="str">
        <f>LOGBOOK!$O$2</f>
        <v>HELICOPTER</v>
      </c>
      <c r="H32" s="167" t="str">
        <f>LOGBOOK!$P$2</f>
        <v>GLIDER</v>
      </c>
      <c r="I32" s="167" t="str">
        <f>LOGBOOK!$Q$2</f>
        <v>OTHERS</v>
      </c>
      <c r="J32" s="168"/>
      <c r="K32" s="169"/>
      <c r="L32" s="170" t="s">
        <v>64</v>
      </c>
      <c r="M32" s="16"/>
      <c r="N32" s="788"/>
      <c r="O32" s="648"/>
      <c r="P32" s="648"/>
      <c r="Q32" s="648"/>
      <c r="R32" s="648"/>
      <c r="S32" s="648"/>
      <c r="T32" s="648"/>
      <c r="U32" s="648"/>
      <c r="V32" s="648"/>
      <c r="W32" s="648"/>
      <c r="X32" s="649"/>
      <c r="Y32" s="15"/>
      <c r="Z32" s="810"/>
      <c r="AA32" s="811"/>
      <c r="AB32" s="811"/>
      <c r="AC32" s="811"/>
      <c r="AD32" s="811"/>
      <c r="AE32" s="713"/>
      <c r="AF32" s="714"/>
      <c r="AG32" s="714"/>
      <c r="AH32" s="715"/>
      <c r="AI32" s="713"/>
      <c r="AJ32" s="714"/>
      <c r="AK32" s="714"/>
      <c r="AL32" s="715"/>
      <c r="AM32" s="713"/>
      <c r="AN32" s="714"/>
      <c r="AO32" s="714"/>
      <c r="AP32" s="715"/>
      <c r="AQ32" s="716"/>
      <c r="AR32" s="717"/>
      <c r="AS32" s="717"/>
      <c r="AT32" s="905"/>
      <c r="AU32" s="906"/>
      <c r="AV32" s="906"/>
      <c r="AW32" s="1263"/>
      <c r="AX32" s="154"/>
      <c r="AY32" s="166" t="str">
        <f>LOGBOOK!$J$3</f>
        <v>SINGLE-ENGINE</v>
      </c>
      <c r="AZ32" s="167" t="str">
        <f>LOGBOOK!$K$3</f>
        <v>MULTI-ENGINE</v>
      </c>
      <c r="BA32" s="167" t="str">
        <f>LOGBOOK!$L$3</f>
        <v>TURBO PROP</v>
      </c>
      <c r="BB32" s="167" t="str">
        <f>LOGBOOK!$M$3</f>
        <v>TURBO JET</v>
      </c>
      <c r="BC32" s="167" t="str">
        <f>LOGBOOK!$N$3</f>
        <v>LSA</v>
      </c>
      <c r="BD32" s="167" t="str">
        <f>LOGBOOK!$O$2</f>
        <v>HELICOPTER</v>
      </c>
      <c r="BE32" s="167" t="str">
        <f>LOGBOOK!$P$2</f>
        <v>GLIDER</v>
      </c>
      <c r="BF32" s="167" t="str">
        <f>LOGBOOK!$Q$2</f>
        <v>OTHERS</v>
      </c>
      <c r="BG32" s="168"/>
      <c r="BH32" s="169"/>
      <c r="BI32" s="170" t="s">
        <v>64</v>
      </c>
      <c r="BJ32" s="16"/>
      <c r="BK32" s="788"/>
      <c r="BL32" s="648"/>
      <c r="BM32" s="648"/>
      <c r="BN32" s="648"/>
      <c r="BO32" s="648"/>
      <c r="BP32" s="648"/>
      <c r="BQ32" s="648"/>
      <c r="BR32" s="648"/>
      <c r="BS32" s="648"/>
      <c r="BT32" s="648"/>
      <c r="BU32" s="649"/>
      <c r="BV32" s="15"/>
      <c r="BW32" s="810"/>
      <c r="BX32" s="811"/>
      <c r="BY32" s="811"/>
      <c r="BZ32" s="811"/>
      <c r="CA32" s="811"/>
      <c r="CB32" s="713"/>
      <c r="CC32" s="714"/>
      <c r="CD32" s="714"/>
      <c r="CE32" s="715"/>
      <c r="CF32" s="713"/>
      <c r="CG32" s="714"/>
      <c r="CH32" s="714"/>
      <c r="CI32" s="715"/>
      <c r="CJ32" s="713"/>
      <c r="CK32" s="714"/>
      <c r="CL32" s="714"/>
      <c r="CM32" s="715"/>
      <c r="CN32" s="716"/>
      <c r="CO32" s="717"/>
      <c r="CP32" s="717"/>
      <c r="CQ32" s="905"/>
      <c r="CR32" s="906"/>
      <c r="CS32" s="907"/>
      <c r="CT32" s="1263"/>
      <c r="CU32" s="1250"/>
      <c r="CV32" s="154"/>
      <c r="CW32" s="166" t="str">
        <f>LOGBOOK!$J$3</f>
        <v>SINGLE-ENGINE</v>
      </c>
      <c r="CX32" s="167" t="str">
        <f>LOGBOOK!$K$3</f>
        <v>MULTI-ENGINE</v>
      </c>
      <c r="CY32" s="167" t="str">
        <f>LOGBOOK!$L$3</f>
        <v>TURBO PROP</v>
      </c>
      <c r="CZ32" s="167" t="str">
        <f>LOGBOOK!$M$3</f>
        <v>TURBO JET</v>
      </c>
      <c r="DA32" s="167" t="str">
        <f>LOGBOOK!$N$3</f>
        <v>LSA</v>
      </c>
      <c r="DB32" s="167" t="str">
        <f>LOGBOOK!$O$2</f>
        <v>HELICOPTER</v>
      </c>
      <c r="DC32" s="167" t="str">
        <f>LOGBOOK!$P$2</f>
        <v>GLIDER</v>
      </c>
      <c r="DD32" s="167" t="str">
        <f>LOGBOOK!$Q$2</f>
        <v>OTHERS</v>
      </c>
      <c r="DE32" s="168"/>
      <c r="DF32" s="169"/>
      <c r="DG32" s="170" t="s">
        <v>64</v>
      </c>
      <c r="DH32" s="16"/>
      <c r="DI32" s="788"/>
      <c r="DJ32" s="648"/>
      <c r="DK32" s="648"/>
      <c r="DL32" s="648"/>
      <c r="DM32" s="648"/>
      <c r="DN32" s="648"/>
      <c r="DO32" s="648"/>
      <c r="DP32" s="648"/>
      <c r="DQ32" s="648"/>
      <c r="DR32" s="648"/>
      <c r="DS32" s="649"/>
      <c r="DT32" s="15"/>
      <c r="DU32" s="810"/>
      <c r="DV32" s="811"/>
      <c r="DW32" s="811"/>
      <c r="DX32" s="811"/>
      <c r="DY32" s="811"/>
      <c r="DZ32" s="713"/>
      <c r="EA32" s="714"/>
      <c r="EB32" s="714"/>
      <c r="EC32" s="715"/>
      <c r="ED32" s="713"/>
      <c r="EE32" s="714"/>
      <c r="EF32" s="714"/>
      <c r="EG32" s="715"/>
      <c r="EH32" s="713"/>
      <c r="EI32" s="714"/>
      <c r="EJ32" s="714"/>
      <c r="EK32" s="715"/>
      <c r="EL32" s="716"/>
      <c r="EM32" s="717"/>
      <c r="EN32" s="717"/>
      <c r="EO32" s="905"/>
      <c r="EP32" s="906"/>
      <c r="EQ32" s="906"/>
      <c r="ER32" s="1263"/>
      <c r="ES32" s="154"/>
      <c r="ET32" s="166" t="str">
        <f>LOGBOOK!$J$3</f>
        <v>SINGLE-ENGINE</v>
      </c>
      <c r="EU32" s="167" t="str">
        <f>LOGBOOK!$K$3</f>
        <v>MULTI-ENGINE</v>
      </c>
      <c r="EV32" s="167" t="str">
        <f>LOGBOOK!$L$3</f>
        <v>TURBO PROP</v>
      </c>
      <c r="EW32" s="167" t="str">
        <f>LOGBOOK!$M$3</f>
        <v>TURBO JET</v>
      </c>
      <c r="EX32" s="167" t="str">
        <f>LOGBOOK!$N$3</f>
        <v>LSA</v>
      </c>
      <c r="EY32" s="167" t="str">
        <f>LOGBOOK!$O$2</f>
        <v>HELICOPTER</v>
      </c>
      <c r="EZ32" s="167" t="str">
        <f>LOGBOOK!$P$2</f>
        <v>GLIDER</v>
      </c>
      <c r="FA32" s="167" t="str">
        <f>LOGBOOK!$Q$2</f>
        <v>OTHERS</v>
      </c>
      <c r="FB32" s="168"/>
      <c r="FC32" s="169"/>
      <c r="FD32" s="170" t="s">
        <v>64</v>
      </c>
      <c r="FE32" s="16"/>
      <c r="FF32" s="788"/>
      <c r="FG32" s="648"/>
      <c r="FH32" s="648"/>
      <c r="FI32" s="648"/>
      <c r="FJ32" s="648"/>
      <c r="FK32" s="648"/>
      <c r="FL32" s="648"/>
      <c r="FM32" s="648"/>
      <c r="FN32" s="648"/>
      <c r="FO32" s="648"/>
      <c r="FP32" s="649"/>
      <c r="FQ32" s="15"/>
      <c r="FR32" s="810"/>
      <c r="FS32" s="811"/>
      <c r="FT32" s="811"/>
      <c r="FU32" s="811"/>
      <c r="FV32" s="811"/>
      <c r="FW32" s="713"/>
      <c r="FX32" s="714"/>
      <c r="FY32" s="714"/>
      <c r="FZ32" s="715"/>
      <c r="GA32" s="713"/>
      <c r="GB32" s="714"/>
      <c r="GC32" s="714"/>
      <c r="GD32" s="715"/>
      <c r="GE32" s="713"/>
      <c r="GF32" s="714"/>
      <c r="GG32" s="714"/>
      <c r="GH32" s="715"/>
      <c r="GI32" s="716"/>
      <c r="GJ32" s="717"/>
      <c r="GK32" s="717"/>
      <c r="GL32" s="905"/>
      <c r="GM32" s="906"/>
      <c r="GN32" s="907"/>
      <c r="GO32" s="1263"/>
    </row>
    <row r="33" spans="1:197" ht="3" customHeight="1" x14ac:dyDescent="0.25">
      <c r="A33" s="154"/>
      <c r="B33" s="624"/>
      <c r="C33" s="624"/>
      <c r="D33" s="624"/>
      <c r="E33" s="624"/>
      <c r="F33" s="624"/>
      <c r="G33" s="624"/>
      <c r="H33" s="624"/>
      <c r="I33" s="624"/>
      <c r="J33" s="624"/>
      <c r="K33" s="624"/>
      <c r="L33" s="624"/>
      <c r="M33" s="624"/>
      <c r="N33" s="658"/>
      <c r="O33" s="658"/>
      <c r="P33" s="658"/>
      <c r="Q33" s="658"/>
      <c r="R33" s="658"/>
      <c r="S33" s="658"/>
      <c r="T33" s="658"/>
      <c r="U33" s="658"/>
      <c r="V33" s="658"/>
      <c r="W33" s="658"/>
      <c r="X33" s="658"/>
      <c r="Y33" s="15"/>
      <c r="Z33" s="17"/>
      <c r="AA33" s="2" t="str">
        <f>AE6</f>
        <v>PIC</v>
      </c>
      <c r="AB33" s="2" t="str">
        <f>AI6</f>
        <v>SIC</v>
      </c>
      <c r="AC33" s="2" t="str">
        <f>AM6</f>
        <v>INSTRU.</v>
      </c>
      <c r="AD33" s="18"/>
      <c r="AE33" s="18"/>
      <c r="AF33" s="18"/>
      <c r="AG33" s="18"/>
      <c r="AH33" s="18"/>
      <c r="AI33" s="18"/>
      <c r="AJ33" s="18"/>
      <c r="AK33" s="18"/>
      <c r="AL33" s="18"/>
      <c r="AM33" s="18"/>
      <c r="AN33" s="18"/>
      <c r="AO33" s="18"/>
      <c r="AP33" s="18"/>
      <c r="AQ33" s="18"/>
      <c r="AR33" s="18"/>
      <c r="AS33" s="18"/>
      <c r="AT33" s="18"/>
      <c r="AU33" s="18"/>
      <c r="AV33" s="18"/>
      <c r="AW33" s="1263"/>
      <c r="AX33" s="154"/>
      <c r="AY33" s="624"/>
      <c r="AZ33" s="624"/>
      <c r="BA33" s="624"/>
      <c r="BB33" s="624"/>
      <c r="BC33" s="624"/>
      <c r="BD33" s="624"/>
      <c r="BE33" s="624"/>
      <c r="BF33" s="624"/>
      <c r="BG33" s="624"/>
      <c r="BH33" s="624"/>
      <c r="BI33" s="624"/>
      <c r="BJ33" s="624"/>
      <c r="BK33" s="658"/>
      <c r="BL33" s="658"/>
      <c r="BM33" s="658"/>
      <c r="BN33" s="658"/>
      <c r="BO33" s="658"/>
      <c r="BP33" s="658"/>
      <c r="BQ33" s="658"/>
      <c r="BR33" s="658"/>
      <c r="BS33" s="658"/>
      <c r="BT33" s="658"/>
      <c r="BU33" s="658"/>
      <c r="BV33" s="15"/>
      <c r="BW33" s="17"/>
      <c r="BX33" s="2" t="str">
        <f>CB6</f>
        <v>PIC</v>
      </c>
      <c r="BY33" s="2" t="str">
        <f>CF6</f>
        <v>SIC</v>
      </c>
      <c r="BZ33" s="2" t="str">
        <f>CJ6</f>
        <v>INSTRU.</v>
      </c>
      <c r="CA33" s="18"/>
      <c r="CB33" s="18"/>
      <c r="CC33" s="18"/>
      <c r="CD33" s="18"/>
      <c r="CE33" s="18"/>
      <c r="CF33" s="18"/>
      <c r="CG33" s="18"/>
      <c r="CH33" s="18"/>
      <c r="CI33" s="18"/>
      <c r="CJ33" s="18"/>
      <c r="CK33" s="18"/>
      <c r="CL33" s="18"/>
      <c r="CM33" s="18"/>
      <c r="CN33" s="18"/>
      <c r="CO33" s="18"/>
      <c r="CP33" s="18"/>
      <c r="CQ33" s="18"/>
      <c r="CR33" s="18"/>
      <c r="CS33" s="19"/>
      <c r="CT33" s="1263"/>
      <c r="CU33" s="1250"/>
      <c r="CV33" s="154"/>
      <c r="CW33" s="624"/>
      <c r="CX33" s="624"/>
      <c r="CY33" s="624"/>
      <c r="CZ33" s="624"/>
      <c r="DA33" s="624"/>
      <c r="DB33" s="624"/>
      <c r="DC33" s="624"/>
      <c r="DD33" s="624"/>
      <c r="DE33" s="624"/>
      <c r="DF33" s="624"/>
      <c r="DG33" s="624"/>
      <c r="DH33" s="624"/>
      <c r="DI33" s="658"/>
      <c r="DJ33" s="658"/>
      <c r="DK33" s="658"/>
      <c r="DL33" s="658"/>
      <c r="DM33" s="658"/>
      <c r="DN33" s="658"/>
      <c r="DO33" s="658"/>
      <c r="DP33" s="658"/>
      <c r="DQ33" s="658"/>
      <c r="DR33" s="658"/>
      <c r="DS33" s="658"/>
      <c r="DT33" s="15"/>
      <c r="DU33" s="17"/>
      <c r="DV33" s="2" t="str">
        <f>DZ6</f>
        <v>PIC</v>
      </c>
      <c r="DW33" s="2" t="str">
        <f>ED6</f>
        <v>SIC</v>
      </c>
      <c r="DX33" s="2" t="str">
        <f>EH6</f>
        <v>INSTRU.</v>
      </c>
      <c r="DY33" s="18"/>
      <c r="DZ33" s="18"/>
      <c r="EA33" s="18"/>
      <c r="EB33" s="18"/>
      <c r="EC33" s="18"/>
      <c r="ED33" s="18"/>
      <c r="EE33" s="18"/>
      <c r="EF33" s="18"/>
      <c r="EG33" s="18"/>
      <c r="EH33" s="18"/>
      <c r="EI33" s="18"/>
      <c r="EJ33" s="18"/>
      <c r="EK33" s="18"/>
      <c r="EL33" s="18"/>
      <c r="EM33" s="18"/>
      <c r="EN33" s="18"/>
      <c r="EO33" s="18"/>
      <c r="EP33" s="18"/>
      <c r="EQ33" s="18"/>
      <c r="ER33" s="1263"/>
      <c r="ES33" s="154"/>
      <c r="ET33" s="624"/>
      <c r="EU33" s="624"/>
      <c r="EV33" s="624"/>
      <c r="EW33" s="624"/>
      <c r="EX33" s="624"/>
      <c r="EY33" s="624"/>
      <c r="EZ33" s="624"/>
      <c r="FA33" s="624"/>
      <c r="FB33" s="624"/>
      <c r="FC33" s="624"/>
      <c r="FD33" s="624"/>
      <c r="FE33" s="624"/>
      <c r="FF33" s="658"/>
      <c r="FG33" s="658"/>
      <c r="FH33" s="658"/>
      <c r="FI33" s="658"/>
      <c r="FJ33" s="658"/>
      <c r="FK33" s="658"/>
      <c r="FL33" s="658"/>
      <c r="FM33" s="658"/>
      <c r="FN33" s="658"/>
      <c r="FO33" s="658"/>
      <c r="FP33" s="658"/>
      <c r="FQ33" s="15"/>
      <c r="FR33" s="17"/>
      <c r="FS33" s="2" t="str">
        <f>FW6</f>
        <v>PIC</v>
      </c>
      <c r="FT33" s="2" t="str">
        <f>GA6</f>
        <v>SIC</v>
      </c>
      <c r="FU33" s="2" t="str">
        <f>GE6</f>
        <v>INSTRU.</v>
      </c>
      <c r="FV33" s="18"/>
      <c r="FW33" s="18"/>
      <c r="FX33" s="18"/>
      <c r="FY33" s="18"/>
      <c r="FZ33" s="18"/>
      <c r="GA33" s="18"/>
      <c r="GB33" s="18"/>
      <c r="GC33" s="18"/>
      <c r="GD33" s="18"/>
      <c r="GE33" s="18"/>
      <c r="GF33" s="18"/>
      <c r="GG33" s="18"/>
      <c r="GH33" s="18"/>
      <c r="GI33" s="18"/>
      <c r="GJ33" s="18"/>
      <c r="GK33" s="18"/>
      <c r="GL33" s="18"/>
      <c r="GM33" s="18"/>
      <c r="GN33" s="19"/>
      <c r="GO33" s="1263"/>
    </row>
    <row r="34" spans="1:197" ht="8.25" customHeight="1" x14ac:dyDescent="0.25">
      <c r="A34" s="154"/>
      <c r="B34" s="764" t="str">
        <f>'ANNUAL SUMMARY'!$C$38</f>
        <v>APPROACHES</v>
      </c>
      <c r="C34" s="765"/>
      <c r="D34" s="765"/>
      <c r="E34" s="765"/>
      <c r="F34" s="765"/>
      <c r="G34" s="765"/>
      <c r="H34" s="765"/>
      <c r="I34" s="765"/>
      <c r="J34" s="765"/>
      <c r="K34" s="765"/>
      <c r="L34" s="765"/>
      <c r="M34" s="765"/>
      <c r="N34" s="765"/>
      <c r="O34" s="871" t="str">
        <f>IF('FRONT PAGE'!$A$1="www.fly-logics.com","APP",0)</f>
        <v>APP</v>
      </c>
      <c r="P34" s="872"/>
      <c r="Q34" s="872"/>
      <c r="R34" s="877">
        <f>SUMIF('ANNUAL SUMMARY'!$FE$622,K6,'ANNUAL SUMMARY'!$FN$654)+SUMIF('ANNUAL SUMMARY'!$DH$622,K6,'ANNUAL SUMMARY'!$DQ$654)+SUMIF('ANNUAL SUMMARY'!$BI$622,K6,'ANNUAL SUMMARY'!$BR$654)+SUMIF('ANNUAL SUMMARY'!$L$622,K6,'ANNUAL SUMMARY'!$U$654)+SUMIF('ANNUAL SUMMARY'!$FE$566,K6,'ANNUAL SUMMARY'!$FN$598)+SUMIF('ANNUAL SUMMARY'!$DH$566,K6,'ANNUAL SUMMARY'!$DQ$598)+SUMIF('ANNUAL SUMMARY'!$BI$566,K6,'ANNUAL SUMMARY'!$BR$598)+SUMIF('ANNUAL SUMMARY'!$L$566,K6,'ANNUAL SUMMARY'!$U$598)+SUMIF('ANNUAL SUMMARY'!$FE$510,K6,'ANNUAL SUMMARY'!$FN$542)+SUMIF('ANNUAL SUMMARY'!$DH$510,K6,'ANNUAL SUMMARY'!$DQ$542)+SUMIF('ANNUAL SUMMARY'!$BI$510,K6,'ANNUAL SUMMARY'!$BR$542)+SUMIF('ANNUAL SUMMARY'!$L$510,K6,'ANNUAL SUMMARY'!$U$542)+SUMIF('ANNUAL SUMMARY'!$FE$454,K6,'ANNUAL SUMMARY'!$FN$486)+SUMIF('ANNUAL SUMMARY'!$DH$454,K6,'ANNUAL SUMMARY'!$DQ$486)+SUMIF('ANNUAL SUMMARY'!$BI$454,K6,'ANNUAL SUMMARY'!$BR$486)+SUMIF('ANNUAL SUMMARY'!$L$454,K6,'ANNUAL SUMMARY'!$U$486)+SUMIF('ANNUAL SUMMARY'!$FE$398,K6,'ANNUAL SUMMARY'!$FN$430)+SUMIF('ANNUAL SUMMARY'!$DH$398,K6,'ANNUAL SUMMARY'!$DQ$430)+SUMIF('ANNUAL SUMMARY'!$BI$398,K6,'ANNUAL SUMMARY'!$BR$430)+SUMIF('ANNUAL SUMMARY'!$L$398,K6,'ANNUAL SUMMARY'!$U$430)+SUMIF('ANNUAL SUMMARY'!$FE$342,K6,'ANNUAL SUMMARY'!$FN$374)+SUMIF('ANNUAL SUMMARY'!$DH$342,K6,'ANNUAL SUMMARY'!$DQ$374)+SUMIF('ANNUAL SUMMARY'!$BI$342,K6,'ANNUAL SUMMARY'!$BR$374)+SUMIF('ANNUAL SUMMARY'!$L$342,K6,'ANNUAL SUMMARY'!$U$374)+SUMIF('ANNUAL SUMMARY'!$FE$286,K6,'ANNUAL SUMMARY'!$FN$318)+SUMIF('ANNUAL SUMMARY'!$DH$286,K6,'ANNUAL SUMMARY'!$DQ$318)+SUMIF('ANNUAL SUMMARY'!$BI$286,K6,'ANNUAL SUMMARY'!$BR$318)+SUMIF('ANNUAL SUMMARY'!$L$286,K6,'ANNUAL SUMMARY'!$U$318)+SUMIF('ANNUAL SUMMARY'!$FE$230,K6,'ANNUAL SUMMARY'!$FN$262)+SUMIF('ANNUAL SUMMARY'!$DH$230,K6,'ANNUAL SUMMARY'!$DQ$262)+SUMIF('ANNUAL SUMMARY'!$BI$230,K6,'ANNUAL SUMMARY'!$BR$262)+SUMIF('ANNUAL SUMMARY'!$L$230,K6,'ANNUAL SUMMARY'!$U$262)+SUMIF('ANNUAL SUMMARY'!$FE$174,K6,'ANNUAL SUMMARY'!$FN$206)+SUMIF('ANNUAL SUMMARY'!$DH$174,K6,'ANNUAL SUMMARY'!$DQ$206)+SUMIF('ANNUAL SUMMARY'!$BI$174,K6,'ANNUAL SUMMARY'!$BR$206)+SUMIF('ANNUAL SUMMARY'!$L$174,K6,'ANNUAL SUMMARY'!$U$206)+SUMIF('ANNUAL SUMMARY'!$FE$118,K6,'ANNUAL SUMMARY'!$FN$150)+SUMIF('ANNUAL SUMMARY'!$DH$118,K6,'ANNUAL SUMMARY'!$DQ$150)+SUMIF('ANNUAL SUMMARY'!$BI$118,K6,'ANNUAL SUMMARY'!$BR$150)+SUMIF('ANNUAL SUMMARY'!$L$118,K6,'ANNUAL SUMMARY'!$U$150)+SUMIF('ANNUAL SUMMARY'!$FE$62,K6,'ANNUAL SUMMARY'!$FN$94)+SUMIF('ANNUAL SUMMARY'!$DH$62,K6,'ANNUAL SUMMARY'!$DQ$94)+SUMIF('ANNUAL SUMMARY'!$BI$62,K6,'ANNUAL SUMMARY'!$BR$94)+SUMIF('ANNUAL SUMMARY'!$L$62,K6,'ANNUAL SUMMARY'!$U$94)+SUMIF('ANNUAL SUMMARY'!$FE$6,K6,'ANNUAL SUMMARY'!$FN$38)+SUMIF('ANNUAL SUMMARY'!$DH$6,K6,'ANNUAL SUMMARY'!$DQ$38)+SUMIF('ANNUAL SUMMARY'!$BI$6,K6,'ANNUAL SUMMARY'!$BR$38)+SUMIF('ANNUAL SUMMARY'!$L$6,K6,'ANNUAL SUMMARY'!$U$38)</f>
        <v>17</v>
      </c>
      <c r="S34" s="877"/>
      <c r="T34" s="877"/>
      <c r="U34" s="877"/>
      <c r="V34" s="877"/>
      <c r="W34" s="877"/>
      <c r="X34" s="877"/>
      <c r="Y34" s="15"/>
      <c r="Z34" s="884" t="str">
        <f>IF('FRONT PAGE'!$A$1="www.fly-logics.com","REGISTRO AVIONES MÁS USADOS",0)</f>
        <v>REGISTRO AVIONES MÁS USADOS</v>
      </c>
      <c r="AA34" s="885"/>
      <c r="AB34" s="885"/>
      <c r="AC34" s="885"/>
      <c r="AD34" s="885"/>
      <c r="AE34" s="885"/>
      <c r="AF34" s="885"/>
      <c r="AG34" s="885"/>
      <c r="AH34" s="885"/>
      <c r="AI34" s="885"/>
      <c r="AJ34" s="885"/>
      <c r="AK34" s="885"/>
      <c r="AL34" s="885"/>
      <c r="AM34" s="885"/>
      <c r="AN34" s="885"/>
      <c r="AO34" s="885"/>
      <c r="AP34" s="885"/>
      <c r="AQ34" s="885"/>
      <c r="AR34" s="885"/>
      <c r="AS34" s="885"/>
      <c r="AT34" s="885"/>
      <c r="AU34" s="885"/>
      <c r="AV34" s="885"/>
      <c r="AW34" s="1263"/>
      <c r="AX34" s="154"/>
      <c r="AY34" s="764" t="str">
        <f>'ANNUAL SUMMARY'!$C$38</f>
        <v>APPROACHES</v>
      </c>
      <c r="AZ34" s="765"/>
      <c r="BA34" s="765"/>
      <c r="BB34" s="765"/>
      <c r="BC34" s="765"/>
      <c r="BD34" s="765"/>
      <c r="BE34" s="765"/>
      <c r="BF34" s="765"/>
      <c r="BG34" s="765"/>
      <c r="BH34" s="765"/>
      <c r="BI34" s="765"/>
      <c r="BJ34" s="765"/>
      <c r="BK34" s="765"/>
      <c r="BL34" s="871" t="str">
        <f>IF('FRONT PAGE'!$A$1="www.fly-logics.com","APP",0)</f>
        <v>APP</v>
      </c>
      <c r="BM34" s="872"/>
      <c r="BN34" s="872"/>
      <c r="BO34" s="877">
        <f>SUMIF('ANNUAL SUMMARY'!$FE$622,BH6,'ANNUAL SUMMARY'!$FN$654)+SUMIF('ANNUAL SUMMARY'!$DH$622,BH6,'ANNUAL SUMMARY'!$DQ$654)+SUMIF('ANNUAL SUMMARY'!$BI$622,BH6,'ANNUAL SUMMARY'!$BR$654)+SUMIF('ANNUAL SUMMARY'!$L$622,BH6,'ANNUAL SUMMARY'!$U$654)+SUMIF('ANNUAL SUMMARY'!$FE$566,BH6,'ANNUAL SUMMARY'!$FN$598)+SUMIF('ANNUAL SUMMARY'!$DH$566,BH6,'ANNUAL SUMMARY'!$DQ$598)+SUMIF('ANNUAL SUMMARY'!$BI$566,BH6,'ANNUAL SUMMARY'!$BR$598)+SUMIF('ANNUAL SUMMARY'!$L$566,BH6,'ANNUAL SUMMARY'!$U$598)+SUMIF('ANNUAL SUMMARY'!$FE$510,BH6,'ANNUAL SUMMARY'!$FN$542)+SUMIF('ANNUAL SUMMARY'!$DH$510,BH6,'ANNUAL SUMMARY'!$DQ$542)+SUMIF('ANNUAL SUMMARY'!$BI$510,BH6,'ANNUAL SUMMARY'!$BR$542)+SUMIF('ANNUAL SUMMARY'!$L$510,BH6,'ANNUAL SUMMARY'!$U$542)+SUMIF('ANNUAL SUMMARY'!$FE$454,BH6,'ANNUAL SUMMARY'!$FN$486)+SUMIF('ANNUAL SUMMARY'!$DH$454,BH6,'ANNUAL SUMMARY'!$DQ$486)+SUMIF('ANNUAL SUMMARY'!$BI$454,BH6,'ANNUAL SUMMARY'!$BR$486)+SUMIF('ANNUAL SUMMARY'!$L$454,BH6,'ANNUAL SUMMARY'!$U$486)+SUMIF('ANNUAL SUMMARY'!$FE$398,BH6,'ANNUAL SUMMARY'!$FN$430)+SUMIF('ANNUAL SUMMARY'!$DH$398,BH6,'ANNUAL SUMMARY'!$DQ$430)+SUMIF('ANNUAL SUMMARY'!$BI$398,BH6,'ANNUAL SUMMARY'!$BR$430)+SUMIF('ANNUAL SUMMARY'!$L$398,BH6,'ANNUAL SUMMARY'!$U$430)+SUMIF('ANNUAL SUMMARY'!$FE$342,BH6,'ANNUAL SUMMARY'!$FN$374)+SUMIF('ANNUAL SUMMARY'!$DH$342,BH6,'ANNUAL SUMMARY'!$DQ$374)+SUMIF('ANNUAL SUMMARY'!$BI$342,BH6,'ANNUAL SUMMARY'!$BR$374)+SUMIF('ANNUAL SUMMARY'!$L$342,BH6,'ANNUAL SUMMARY'!$U$374)+SUMIF('ANNUAL SUMMARY'!$FE$286,BH6,'ANNUAL SUMMARY'!$FN$318)+SUMIF('ANNUAL SUMMARY'!$DH$286,BH6,'ANNUAL SUMMARY'!$DQ$318)+SUMIF('ANNUAL SUMMARY'!$BI$286,BH6,'ANNUAL SUMMARY'!$BR$318)+SUMIF('ANNUAL SUMMARY'!$L$286,BH6,'ANNUAL SUMMARY'!$U$318)+SUMIF('ANNUAL SUMMARY'!$FE$230,BH6,'ANNUAL SUMMARY'!$FN$262)+SUMIF('ANNUAL SUMMARY'!$DH$230,BH6,'ANNUAL SUMMARY'!$DQ$262)+SUMIF('ANNUAL SUMMARY'!$BI$230,BH6,'ANNUAL SUMMARY'!$BR$262)+SUMIF('ANNUAL SUMMARY'!$L$230,BH6,'ANNUAL SUMMARY'!$U$262)+SUMIF('ANNUAL SUMMARY'!$FE$174,BH6,'ANNUAL SUMMARY'!$FN$206)+SUMIF('ANNUAL SUMMARY'!$DH$174,BH6,'ANNUAL SUMMARY'!$DQ$206)+SUMIF('ANNUAL SUMMARY'!$BI$174,BH6,'ANNUAL SUMMARY'!$BR$206)+SUMIF('ANNUAL SUMMARY'!$L$174,BH6,'ANNUAL SUMMARY'!$U$206)+SUMIF('ANNUAL SUMMARY'!$FE$118,BH6,'ANNUAL SUMMARY'!$FN$150)+SUMIF('ANNUAL SUMMARY'!$DH$118,BH6,'ANNUAL SUMMARY'!$DQ$150)+SUMIF('ANNUAL SUMMARY'!$BI$118,BH6,'ANNUAL SUMMARY'!$BR$150)+SUMIF('ANNUAL SUMMARY'!$L$118,BH6,'ANNUAL SUMMARY'!$U$150)+SUMIF('ANNUAL SUMMARY'!$FE$62,BH6,'ANNUAL SUMMARY'!$FN$94)+SUMIF('ANNUAL SUMMARY'!$DH$62,BH6,'ANNUAL SUMMARY'!$DQ$94)+SUMIF('ANNUAL SUMMARY'!$BI$62,BH6,'ANNUAL SUMMARY'!$BR$94)+SUMIF('ANNUAL SUMMARY'!$L$62,BH6,'ANNUAL SUMMARY'!$U$94)+SUMIF('ANNUAL SUMMARY'!$FE$6,BH6,'ANNUAL SUMMARY'!$FN$38)+SUMIF('ANNUAL SUMMARY'!$DH$6,BH6,'ANNUAL SUMMARY'!$DQ$38)+SUMIF('ANNUAL SUMMARY'!$BI$6,BH6,'ANNUAL SUMMARY'!$BR$38)+SUMIF('ANNUAL SUMMARY'!$L$6,BH6,'ANNUAL SUMMARY'!$U$38)</f>
        <v>0</v>
      </c>
      <c r="BP34" s="877"/>
      <c r="BQ34" s="877"/>
      <c r="BR34" s="877"/>
      <c r="BS34" s="877"/>
      <c r="BT34" s="877"/>
      <c r="BU34" s="877"/>
      <c r="BV34" s="15"/>
      <c r="BW34" s="884" t="str">
        <f>IF('FRONT PAGE'!$A$1="www.fly-logics.com","REGISTRO AVIONES MÁS USADOS",0)</f>
        <v>REGISTRO AVIONES MÁS USADOS</v>
      </c>
      <c r="BX34" s="885"/>
      <c r="BY34" s="885"/>
      <c r="BZ34" s="885"/>
      <c r="CA34" s="885"/>
      <c r="CB34" s="885"/>
      <c r="CC34" s="885"/>
      <c r="CD34" s="885"/>
      <c r="CE34" s="885"/>
      <c r="CF34" s="885"/>
      <c r="CG34" s="885"/>
      <c r="CH34" s="885"/>
      <c r="CI34" s="885"/>
      <c r="CJ34" s="885"/>
      <c r="CK34" s="885"/>
      <c r="CL34" s="885"/>
      <c r="CM34" s="885"/>
      <c r="CN34" s="885"/>
      <c r="CO34" s="885"/>
      <c r="CP34" s="885"/>
      <c r="CQ34" s="885"/>
      <c r="CR34" s="885"/>
      <c r="CS34" s="886"/>
      <c r="CT34" s="1263"/>
      <c r="CU34" s="1250"/>
      <c r="CV34" s="154"/>
      <c r="CW34" s="764" t="str">
        <f>'ANNUAL SUMMARY'!$C$38</f>
        <v>APPROACHES</v>
      </c>
      <c r="CX34" s="765"/>
      <c r="CY34" s="765"/>
      <c r="CZ34" s="765"/>
      <c r="DA34" s="765"/>
      <c r="DB34" s="765"/>
      <c r="DC34" s="765"/>
      <c r="DD34" s="765"/>
      <c r="DE34" s="765"/>
      <c r="DF34" s="765"/>
      <c r="DG34" s="765"/>
      <c r="DH34" s="765"/>
      <c r="DI34" s="765"/>
      <c r="DJ34" s="871" t="str">
        <f>IF('FRONT PAGE'!$A$1="www.fly-logics.com","APP",0)</f>
        <v>APP</v>
      </c>
      <c r="DK34" s="872"/>
      <c r="DL34" s="872"/>
      <c r="DM34" s="877">
        <f>SUMIF('ANNUAL SUMMARY'!$FE$622,DF6,'ANNUAL SUMMARY'!$FN$654)+SUMIF('ANNUAL SUMMARY'!$DH$622,DF6,'ANNUAL SUMMARY'!$DQ$654)+SUMIF('ANNUAL SUMMARY'!$BI$622,DF6,'ANNUAL SUMMARY'!$BR$654)+SUMIF('ANNUAL SUMMARY'!$L$622,DF6,'ANNUAL SUMMARY'!$U$654)+SUMIF('ANNUAL SUMMARY'!$FE$566,DF6,'ANNUAL SUMMARY'!$FN$598)+SUMIF('ANNUAL SUMMARY'!$DH$566,DF6,'ANNUAL SUMMARY'!$DQ$598)+SUMIF('ANNUAL SUMMARY'!$BI$566,DF6,'ANNUAL SUMMARY'!$BR$598)+SUMIF('ANNUAL SUMMARY'!$L$566,DF6,'ANNUAL SUMMARY'!$U$598)+SUMIF('ANNUAL SUMMARY'!$FE$510,DF6,'ANNUAL SUMMARY'!$FN$542)+SUMIF('ANNUAL SUMMARY'!$DH$510,DF6,'ANNUAL SUMMARY'!$DQ$542)+SUMIF('ANNUAL SUMMARY'!$BI$510,DF6,'ANNUAL SUMMARY'!$BR$542)+SUMIF('ANNUAL SUMMARY'!$L$510,DF6,'ANNUAL SUMMARY'!$U$542)+SUMIF('ANNUAL SUMMARY'!$FE$454,DF6,'ANNUAL SUMMARY'!$FN$486)+SUMIF('ANNUAL SUMMARY'!$DH$454,DF6,'ANNUAL SUMMARY'!$DQ$486)+SUMIF('ANNUAL SUMMARY'!$BI$454,DF6,'ANNUAL SUMMARY'!$BR$486)+SUMIF('ANNUAL SUMMARY'!$L$454,DF6,'ANNUAL SUMMARY'!$U$486)+SUMIF('ANNUAL SUMMARY'!$FE$398,DF6,'ANNUAL SUMMARY'!$FN$430)+SUMIF('ANNUAL SUMMARY'!$DH$398,DF6,'ANNUAL SUMMARY'!$DQ$430)+SUMIF('ANNUAL SUMMARY'!$BI$398,DF6,'ANNUAL SUMMARY'!$BR$430)+SUMIF('ANNUAL SUMMARY'!$L$398,DF6,'ANNUAL SUMMARY'!$U$430)+SUMIF('ANNUAL SUMMARY'!$FE$342,DF6,'ANNUAL SUMMARY'!$FN$374)+SUMIF('ANNUAL SUMMARY'!$DH$342,DF6,'ANNUAL SUMMARY'!$DQ$374)+SUMIF('ANNUAL SUMMARY'!$BI$342,DF6,'ANNUAL SUMMARY'!$BR$374)+SUMIF('ANNUAL SUMMARY'!$L$342,DF6,'ANNUAL SUMMARY'!$U$374)+SUMIF('ANNUAL SUMMARY'!$FE$286,DF6,'ANNUAL SUMMARY'!$FN$318)+SUMIF('ANNUAL SUMMARY'!$DH$286,DF6,'ANNUAL SUMMARY'!$DQ$318)+SUMIF('ANNUAL SUMMARY'!$BI$286,DF6,'ANNUAL SUMMARY'!$BR$318)+SUMIF('ANNUAL SUMMARY'!$L$286,DF6,'ANNUAL SUMMARY'!$U$318)+SUMIF('ANNUAL SUMMARY'!$FE$230,DF6,'ANNUAL SUMMARY'!$FN$262)+SUMIF('ANNUAL SUMMARY'!$DH$230,DF6,'ANNUAL SUMMARY'!$DQ$262)+SUMIF('ANNUAL SUMMARY'!$BI$230,DF6,'ANNUAL SUMMARY'!$BR$262)+SUMIF('ANNUAL SUMMARY'!$L$230,DF6,'ANNUAL SUMMARY'!$U$262)+SUMIF('ANNUAL SUMMARY'!$FE$174,DF6,'ANNUAL SUMMARY'!$FN$206)+SUMIF('ANNUAL SUMMARY'!$DH$174,DF6,'ANNUAL SUMMARY'!$DQ$206)+SUMIF('ANNUAL SUMMARY'!$BI$174,DF6,'ANNUAL SUMMARY'!$BR$206)+SUMIF('ANNUAL SUMMARY'!$L$174,DF6,'ANNUAL SUMMARY'!$U$206)+SUMIF('ANNUAL SUMMARY'!$FE$118,DF6,'ANNUAL SUMMARY'!$FN$150)+SUMIF('ANNUAL SUMMARY'!$DH$118,DF6,'ANNUAL SUMMARY'!$DQ$150)+SUMIF('ANNUAL SUMMARY'!$BI$118,DF6,'ANNUAL SUMMARY'!$BR$150)+SUMIF('ANNUAL SUMMARY'!$L$118,DF6,'ANNUAL SUMMARY'!$U$150)+SUMIF('ANNUAL SUMMARY'!$FE$62,DF6,'ANNUAL SUMMARY'!$FN$94)+SUMIF('ANNUAL SUMMARY'!$DH$62,DF6,'ANNUAL SUMMARY'!$DQ$94)+SUMIF('ANNUAL SUMMARY'!$BI$62,DF6,'ANNUAL SUMMARY'!$BR$94)+SUMIF('ANNUAL SUMMARY'!$L$62,DF6,'ANNUAL SUMMARY'!$U$94)+SUMIF('ANNUAL SUMMARY'!$FE$6,DF6,'ANNUAL SUMMARY'!$FN$38)+SUMIF('ANNUAL SUMMARY'!$DH$6,DF6,'ANNUAL SUMMARY'!$DQ$38)+SUMIF('ANNUAL SUMMARY'!$BI$6,DF6,'ANNUAL SUMMARY'!$BR$38)+SUMIF('ANNUAL SUMMARY'!$L$6,DF6,'ANNUAL SUMMARY'!$U$38)</f>
        <v>0</v>
      </c>
      <c r="DN34" s="877"/>
      <c r="DO34" s="877"/>
      <c r="DP34" s="877"/>
      <c r="DQ34" s="877"/>
      <c r="DR34" s="877"/>
      <c r="DS34" s="877"/>
      <c r="DT34" s="15"/>
      <c r="DU34" s="884" t="str">
        <f>IF('FRONT PAGE'!$A$1="www.fly-logics.com","REGISTRO AVIONES MÁS USADOS",0)</f>
        <v>REGISTRO AVIONES MÁS USADOS</v>
      </c>
      <c r="DV34" s="885"/>
      <c r="DW34" s="885"/>
      <c r="DX34" s="885"/>
      <c r="DY34" s="885"/>
      <c r="DZ34" s="885"/>
      <c r="EA34" s="885"/>
      <c r="EB34" s="885"/>
      <c r="EC34" s="885"/>
      <c r="ED34" s="885"/>
      <c r="EE34" s="885"/>
      <c r="EF34" s="885"/>
      <c r="EG34" s="885"/>
      <c r="EH34" s="885"/>
      <c r="EI34" s="885"/>
      <c r="EJ34" s="885"/>
      <c r="EK34" s="885"/>
      <c r="EL34" s="885"/>
      <c r="EM34" s="885"/>
      <c r="EN34" s="885"/>
      <c r="EO34" s="885"/>
      <c r="EP34" s="885"/>
      <c r="EQ34" s="885"/>
      <c r="ER34" s="1263"/>
      <c r="ES34" s="154"/>
      <c r="ET34" s="764" t="str">
        <f>'ANNUAL SUMMARY'!$C$38</f>
        <v>APPROACHES</v>
      </c>
      <c r="EU34" s="765"/>
      <c r="EV34" s="765"/>
      <c r="EW34" s="765"/>
      <c r="EX34" s="765"/>
      <c r="EY34" s="765"/>
      <c r="EZ34" s="765"/>
      <c r="FA34" s="765"/>
      <c r="FB34" s="765"/>
      <c r="FC34" s="765"/>
      <c r="FD34" s="765"/>
      <c r="FE34" s="765"/>
      <c r="FF34" s="765"/>
      <c r="FG34" s="871" t="str">
        <f>IF('FRONT PAGE'!$A$1="www.fly-logics.com","APP",0)</f>
        <v>APP</v>
      </c>
      <c r="FH34" s="872"/>
      <c r="FI34" s="872"/>
      <c r="FJ34" s="877">
        <f>SUMIF('ANNUAL SUMMARY'!$FE$622,FC6,'ANNUAL SUMMARY'!$FN$654)+SUMIF('ANNUAL SUMMARY'!$DH$622,FC6,'ANNUAL SUMMARY'!$DQ$654)+SUMIF('ANNUAL SUMMARY'!$BI$622,FC6,'ANNUAL SUMMARY'!$BR$654)+SUMIF('ANNUAL SUMMARY'!$L$622,FC6,'ANNUAL SUMMARY'!$U$654)+SUMIF('ANNUAL SUMMARY'!$FE$566,FC6,'ANNUAL SUMMARY'!$FN$598)+SUMIF('ANNUAL SUMMARY'!$DH$566,FC6,'ANNUAL SUMMARY'!$DQ$598)+SUMIF('ANNUAL SUMMARY'!$BI$566,FC6,'ANNUAL SUMMARY'!$BR$598)+SUMIF('ANNUAL SUMMARY'!$L$566,FC6,'ANNUAL SUMMARY'!$U$598)+SUMIF('ANNUAL SUMMARY'!$FE$510,FC6,'ANNUAL SUMMARY'!$FN$542)+SUMIF('ANNUAL SUMMARY'!$DH$510,FC6,'ANNUAL SUMMARY'!$DQ$542)+SUMIF('ANNUAL SUMMARY'!$BI$510,FC6,'ANNUAL SUMMARY'!$BR$542)+SUMIF('ANNUAL SUMMARY'!$L$510,FC6,'ANNUAL SUMMARY'!$U$542)+SUMIF('ANNUAL SUMMARY'!$FE$454,FC6,'ANNUAL SUMMARY'!$FN$486)+SUMIF('ANNUAL SUMMARY'!$DH$454,FC6,'ANNUAL SUMMARY'!$DQ$486)+SUMIF('ANNUAL SUMMARY'!$BI$454,FC6,'ANNUAL SUMMARY'!$BR$486)+SUMIF('ANNUAL SUMMARY'!$L$454,FC6,'ANNUAL SUMMARY'!$U$486)+SUMIF('ANNUAL SUMMARY'!$FE$398,FC6,'ANNUAL SUMMARY'!$FN$430)+SUMIF('ANNUAL SUMMARY'!$DH$398,FC6,'ANNUAL SUMMARY'!$DQ$430)+SUMIF('ANNUAL SUMMARY'!$BI$398,FC6,'ANNUAL SUMMARY'!$BR$430)+SUMIF('ANNUAL SUMMARY'!$L$398,FC6,'ANNUAL SUMMARY'!$U$430)+SUMIF('ANNUAL SUMMARY'!$FE$342,FC6,'ANNUAL SUMMARY'!$FN$374)+SUMIF('ANNUAL SUMMARY'!$DH$342,FC6,'ANNUAL SUMMARY'!$DQ$374)+SUMIF('ANNUAL SUMMARY'!$BI$342,FC6,'ANNUAL SUMMARY'!$BR$374)+SUMIF('ANNUAL SUMMARY'!$L$342,FC6,'ANNUAL SUMMARY'!$U$374)+SUMIF('ANNUAL SUMMARY'!$FE$286,FC6,'ANNUAL SUMMARY'!$FN$318)+SUMIF('ANNUAL SUMMARY'!$DH$286,FC6,'ANNUAL SUMMARY'!$DQ$318)+SUMIF('ANNUAL SUMMARY'!$BI$286,FC6,'ANNUAL SUMMARY'!$BR$318)+SUMIF('ANNUAL SUMMARY'!$L$286,FC6,'ANNUAL SUMMARY'!$U$318)+SUMIF('ANNUAL SUMMARY'!$FE$230,FC6,'ANNUAL SUMMARY'!$FN$262)+SUMIF('ANNUAL SUMMARY'!$DH$230,FC6,'ANNUAL SUMMARY'!$DQ$262)+SUMIF('ANNUAL SUMMARY'!$BI$230,FC6,'ANNUAL SUMMARY'!$BR$262)+SUMIF('ANNUAL SUMMARY'!$L$230,FC6,'ANNUAL SUMMARY'!$U$262)+SUMIF('ANNUAL SUMMARY'!$FE$174,FC6,'ANNUAL SUMMARY'!$FN$206)+SUMIF('ANNUAL SUMMARY'!$DH$174,FC6,'ANNUAL SUMMARY'!$DQ$206)+SUMIF('ANNUAL SUMMARY'!$BI$174,FC6,'ANNUAL SUMMARY'!$BR$206)+SUMIF('ANNUAL SUMMARY'!$L$174,FC6,'ANNUAL SUMMARY'!$U$206)+SUMIF('ANNUAL SUMMARY'!$FE$118,FC6,'ANNUAL SUMMARY'!$FN$150)+SUMIF('ANNUAL SUMMARY'!$DH$118,FC6,'ANNUAL SUMMARY'!$DQ$150)+SUMIF('ANNUAL SUMMARY'!$BI$118,FC6,'ANNUAL SUMMARY'!$BR$150)+SUMIF('ANNUAL SUMMARY'!$L$118,FC6,'ANNUAL SUMMARY'!$U$150)+SUMIF('ANNUAL SUMMARY'!$FE$62,FC6,'ANNUAL SUMMARY'!$FN$94)+SUMIF('ANNUAL SUMMARY'!$DH$62,FC6,'ANNUAL SUMMARY'!$DQ$94)+SUMIF('ANNUAL SUMMARY'!$BI$62,FC6,'ANNUAL SUMMARY'!$BR$94)+SUMIF('ANNUAL SUMMARY'!$L$62,FC6,'ANNUAL SUMMARY'!$U$94)+SUMIF('ANNUAL SUMMARY'!$FE$6,FC6,'ANNUAL SUMMARY'!$FN$38)+SUMIF('ANNUAL SUMMARY'!$DH$6,FC6,'ANNUAL SUMMARY'!$DQ$38)+SUMIF('ANNUAL SUMMARY'!$BI$6,FC6,'ANNUAL SUMMARY'!$BR$38)+SUMIF('ANNUAL SUMMARY'!$L$6,FC6,'ANNUAL SUMMARY'!$U$38)</f>
        <v>0</v>
      </c>
      <c r="FK34" s="877"/>
      <c r="FL34" s="877"/>
      <c r="FM34" s="877"/>
      <c r="FN34" s="877"/>
      <c r="FO34" s="877"/>
      <c r="FP34" s="877"/>
      <c r="FQ34" s="15"/>
      <c r="FR34" s="884" t="str">
        <f>IF('FRONT PAGE'!$A$1="www.fly-logics.com","REGISTRO AVIONES MÁS USADOS",0)</f>
        <v>REGISTRO AVIONES MÁS USADOS</v>
      </c>
      <c r="FS34" s="885"/>
      <c r="FT34" s="885"/>
      <c r="FU34" s="885"/>
      <c r="FV34" s="885"/>
      <c r="FW34" s="885"/>
      <c r="FX34" s="885"/>
      <c r="FY34" s="885"/>
      <c r="FZ34" s="885"/>
      <c r="GA34" s="885"/>
      <c r="GB34" s="885"/>
      <c r="GC34" s="885"/>
      <c r="GD34" s="885"/>
      <c r="GE34" s="885"/>
      <c r="GF34" s="885"/>
      <c r="GG34" s="885"/>
      <c r="GH34" s="885"/>
      <c r="GI34" s="885"/>
      <c r="GJ34" s="885"/>
      <c r="GK34" s="885"/>
      <c r="GL34" s="885"/>
      <c r="GM34" s="885"/>
      <c r="GN34" s="886"/>
      <c r="GO34" s="1263"/>
    </row>
    <row r="35" spans="1:197" ht="11.1" customHeight="1" x14ac:dyDescent="0.25">
      <c r="A35" s="154"/>
      <c r="B35" s="766"/>
      <c r="C35" s="767"/>
      <c r="D35" s="767"/>
      <c r="E35" s="767"/>
      <c r="F35" s="767"/>
      <c r="G35" s="767"/>
      <c r="H35" s="767"/>
      <c r="I35" s="767"/>
      <c r="J35" s="767"/>
      <c r="K35" s="767"/>
      <c r="L35" s="767"/>
      <c r="M35" s="767"/>
      <c r="N35" s="767"/>
      <c r="O35" s="873"/>
      <c r="P35" s="874"/>
      <c r="Q35" s="874"/>
      <c r="R35" s="877"/>
      <c r="S35" s="877"/>
      <c r="T35" s="877"/>
      <c r="U35" s="877"/>
      <c r="V35" s="877"/>
      <c r="W35" s="877"/>
      <c r="X35" s="877"/>
      <c r="Y35" s="15"/>
      <c r="Z35" s="887"/>
      <c r="AA35" s="888"/>
      <c r="AB35" s="888"/>
      <c r="AC35" s="888"/>
      <c r="AD35" s="888"/>
      <c r="AE35" s="888"/>
      <c r="AF35" s="888"/>
      <c r="AG35" s="888"/>
      <c r="AH35" s="888"/>
      <c r="AI35" s="888"/>
      <c r="AJ35" s="888"/>
      <c r="AK35" s="888"/>
      <c r="AL35" s="888"/>
      <c r="AM35" s="888"/>
      <c r="AN35" s="888"/>
      <c r="AO35" s="888"/>
      <c r="AP35" s="888"/>
      <c r="AQ35" s="888"/>
      <c r="AR35" s="888"/>
      <c r="AS35" s="888"/>
      <c r="AT35" s="888"/>
      <c r="AU35" s="888"/>
      <c r="AV35" s="888"/>
      <c r="AW35" s="1263"/>
      <c r="AX35" s="154"/>
      <c r="AY35" s="766"/>
      <c r="AZ35" s="767"/>
      <c r="BA35" s="767"/>
      <c r="BB35" s="767"/>
      <c r="BC35" s="767"/>
      <c r="BD35" s="767"/>
      <c r="BE35" s="767"/>
      <c r="BF35" s="767"/>
      <c r="BG35" s="767"/>
      <c r="BH35" s="767"/>
      <c r="BI35" s="767"/>
      <c r="BJ35" s="767"/>
      <c r="BK35" s="767"/>
      <c r="BL35" s="873"/>
      <c r="BM35" s="874"/>
      <c r="BN35" s="874"/>
      <c r="BO35" s="877"/>
      <c r="BP35" s="877"/>
      <c r="BQ35" s="877"/>
      <c r="BR35" s="877"/>
      <c r="BS35" s="877"/>
      <c r="BT35" s="877"/>
      <c r="BU35" s="877"/>
      <c r="BV35" s="15"/>
      <c r="BW35" s="887"/>
      <c r="BX35" s="888"/>
      <c r="BY35" s="888"/>
      <c r="BZ35" s="888"/>
      <c r="CA35" s="888"/>
      <c r="CB35" s="888"/>
      <c r="CC35" s="888"/>
      <c r="CD35" s="888"/>
      <c r="CE35" s="888"/>
      <c r="CF35" s="888"/>
      <c r="CG35" s="888"/>
      <c r="CH35" s="888"/>
      <c r="CI35" s="888"/>
      <c r="CJ35" s="888"/>
      <c r="CK35" s="888"/>
      <c r="CL35" s="888"/>
      <c r="CM35" s="888"/>
      <c r="CN35" s="888"/>
      <c r="CO35" s="888"/>
      <c r="CP35" s="888"/>
      <c r="CQ35" s="888"/>
      <c r="CR35" s="888"/>
      <c r="CS35" s="889"/>
      <c r="CT35" s="1263"/>
      <c r="CU35" s="1250"/>
      <c r="CV35" s="154"/>
      <c r="CW35" s="766"/>
      <c r="CX35" s="767"/>
      <c r="CY35" s="767"/>
      <c r="CZ35" s="767"/>
      <c r="DA35" s="767"/>
      <c r="DB35" s="767"/>
      <c r="DC35" s="767"/>
      <c r="DD35" s="767"/>
      <c r="DE35" s="767"/>
      <c r="DF35" s="767"/>
      <c r="DG35" s="767"/>
      <c r="DH35" s="767"/>
      <c r="DI35" s="767"/>
      <c r="DJ35" s="873"/>
      <c r="DK35" s="874"/>
      <c r="DL35" s="874"/>
      <c r="DM35" s="877"/>
      <c r="DN35" s="877"/>
      <c r="DO35" s="877"/>
      <c r="DP35" s="877"/>
      <c r="DQ35" s="877"/>
      <c r="DR35" s="877"/>
      <c r="DS35" s="877"/>
      <c r="DT35" s="15"/>
      <c r="DU35" s="887"/>
      <c r="DV35" s="888"/>
      <c r="DW35" s="888"/>
      <c r="DX35" s="888"/>
      <c r="DY35" s="888"/>
      <c r="DZ35" s="888"/>
      <c r="EA35" s="888"/>
      <c r="EB35" s="888"/>
      <c r="EC35" s="888"/>
      <c r="ED35" s="888"/>
      <c r="EE35" s="888"/>
      <c r="EF35" s="888"/>
      <c r="EG35" s="888"/>
      <c r="EH35" s="888"/>
      <c r="EI35" s="888"/>
      <c r="EJ35" s="888"/>
      <c r="EK35" s="888"/>
      <c r="EL35" s="888"/>
      <c r="EM35" s="888"/>
      <c r="EN35" s="888"/>
      <c r="EO35" s="888"/>
      <c r="EP35" s="888"/>
      <c r="EQ35" s="888"/>
      <c r="ER35" s="1263"/>
      <c r="ES35" s="154"/>
      <c r="ET35" s="766"/>
      <c r="EU35" s="767"/>
      <c r="EV35" s="767"/>
      <c r="EW35" s="767"/>
      <c r="EX35" s="767"/>
      <c r="EY35" s="767"/>
      <c r="EZ35" s="767"/>
      <c r="FA35" s="767"/>
      <c r="FB35" s="767"/>
      <c r="FC35" s="767"/>
      <c r="FD35" s="767"/>
      <c r="FE35" s="767"/>
      <c r="FF35" s="767"/>
      <c r="FG35" s="873"/>
      <c r="FH35" s="874"/>
      <c r="FI35" s="874"/>
      <c r="FJ35" s="877"/>
      <c r="FK35" s="877"/>
      <c r="FL35" s="877"/>
      <c r="FM35" s="877"/>
      <c r="FN35" s="877"/>
      <c r="FO35" s="877"/>
      <c r="FP35" s="877"/>
      <c r="FQ35" s="15"/>
      <c r="FR35" s="887"/>
      <c r="FS35" s="888"/>
      <c r="FT35" s="888"/>
      <c r="FU35" s="888"/>
      <c r="FV35" s="888"/>
      <c r="FW35" s="888"/>
      <c r="FX35" s="888"/>
      <c r="FY35" s="888"/>
      <c r="FZ35" s="888"/>
      <c r="GA35" s="888"/>
      <c r="GB35" s="888"/>
      <c r="GC35" s="888"/>
      <c r="GD35" s="888"/>
      <c r="GE35" s="888"/>
      <c r="GF35" s="888"/>
      <c r="GG35" s="888"/>
      <c r="GH35" s="888"/>
      <c r="GI35" s="888"/>
      <c r="GJ35" s="888"/>
      <c r="GK35" s="888"/>
      <c r="GL35" s="888"/>
      <c r="GM35" s="888"/>
      <c r="GN35" s="889"/>
      <c r="GO35" s="1263"/>
    </row>
    <row r="36" spans="1:197" ht="15" customHeight="1" x14ac:dyDescent="0.25">
      <c r="A36" s="154"/>
      <c r="B36" s="768"/>
      <c r="C36" s="769"/>
      <c r="D36" s="769"/>
      <c r="E36" s="769"/>
      <c r="F36" s="769"/>
      <c r="G36" s="769"/>
      <c r="H36" s="769"/>
      <c r="I36" s="769"/>
      <c r="J36" s="769"/>
      <c r="K36" s="769"/>
      <c r="L36" s="769"/>
      <c r="M36" s="769"/>
      <c r="N36" s="769"/>
      <c r="O36" s="875"/>
      <c r="P36" s="876"/>
      <c r="Q36" s="876"/>
      <c r="R36" s="877"/>
      <c r="S36" s="877"/>
      <c r="T36" s="877"/>
      <c r="U36" s="877"/>
      <c r="V36" s="877"/>
      <c r="W36" s="877"/>
      <c r="X36" s="877"/>
      <c r="Y36" s="15"/>
      <c r="Z36" s="709" t="str">
        <f>IF('FRONT PAGE'!$A$1="www.fly-logics.com","OWNERS",0)</f>
        <v>OWNERS</v>
      </c>
      <c r="AA36" s="710"/>
      <c r="AB36" s="710"/>
      <c r="AC36" s="710"/>
      <c r="AD36" s="710"/>
      <c r="AE36" s="710"/>
      <c r="AF36" s="843" t="s">
        <v>65</v>
      </c>
      <c r="AG36" s="843"/>
      <c r="AH36" s="843"/>
      <c r="AI36" s="843"/>
      <c r="AJ36" s="843"/>
      <c r="AK36" s="843"/>
      <c r="AL36" s="843"/>
      <c r="AM36" s="843"/>
      <c r="AN36" s="843"/>
      <c r="AO36" s="843"/>
      <c r="AP36" s="843"/>
      <c r="AQ36" s="843"/>
      <c r="AR36" s="843"/>
      <c r="AS36" s="843"/>
      <c r="AT36" s="843"/>
      <c r="AU36" s="843"/>
      <c r="AV36" s="843"/>
      <c r="AW36" s="1263"/>
      <c r="AX36" s="154"/>
      <c r="AY36" s="768"/>
      <c r="AZ36" s="769"/>
      <c r="BA36" s="769"/>
      <c r="BB36" s="769"/>
      <c r="BC36" s="769"/>
      <c r="BD36" s="769"/>
      <c r="BE36" s="769"/>
      <c r="BF36" s="769"/>
      <c r="BG36" s="769"/>
      <c r="BH36" s="769"/>
      <c r="BI36" s="769"/>
      <c r="BJ36" s="769"/>
      <c r="BK36" s="769"/>
      <c r="BL36" s="875"/>
      <c r="BM36" s="876"/>
      <c r="BN36" s="876"/>
      <c r="BO36" s="877"/>
      <c r="BP36" s="877"/>
      <c r="BQ36" s="877"/>
      <c r="BR36" s="877"/>
      <c r="BS36" s="877"/>
      <c r="BT36" s="877"/>
      <c r="BU36" s="877"/>
      <c r="BV36" s="15"/>
      <c r="BW36" s="709" t="str">
        <f>IF('FRONT PAGE'!$A$1="www.fly-logics.com","OWNERS",0)</f>
        <v>OWNERS</v>
      </c>
      <c r="BX36" s="710"/>
      <c r="BY36" s="710"/>
      <c r="BZ36" s="710"/>
      <c r="CA36" s="710"/>
      <c r="CB36" s="710"/>
      <c r="CC36" s="843" t="s">
        <v>65</v>
      </c>
      <c r="CD36" s="843"/>
      <c r="CE36" s="843"/>
      <c r="CF36" s="843"/>
      <c r="CG36" s="843"/>
      <c r="CH36" s="843"/>
      <c r="CI36" s="843"/>
      <c r="CJ36" s="843"/>
      <c r="CK36" s="843"/>
      <c r="CL36" s="843"/>
      <c r="CM36" s="843"/>
      <c r="CN36" s="843"/>
      <c r="CO36" s="843"/>
      <c r="CP36" s="843"/>
      <c r="CQ36" s="843"/>
      <c r="CR36" s="843"/>
      <c r="CS36" s="844"/>
      <c r="CT36" s="1263"/>
      <c r="CU36" s="1250"/>
      <c r="CV36" s="154"/>
      <c r="CW36" s="768"/>
      <c r="CX36" s="769"/>
      <c r="CY36" s="769"/>
      <c r="CZ36" s="769"/>
      <c r="DA36" s="769"/>
      <c r="DB36" s="769"/>
      <c r="DC36" s="769"/>
      <c r="DD36" s="769"/>
      <c r="DE36" s="769"/>
      <c r="DF36" s="769"/>
      <c r="DG36" s="769"/>
      <c r="DH36" s="769"/>
      <c r="DI36" s="769"/>
      <c r="DJ36" s="875"/>
      <c r="DK36" s="876"/>
      <c r="DL36" s="876"/>
      <c r="DM36" s="877"/>
      <c r="DN36" s="877"/>
      <c r="DO36" s="877"/>
      <c r="DP36" s="877"/>
      <c r="DQ36" s="877"/>
      <c r="DR36" s="877"/>
      <c r="DS36" s="877"/>
      <c r="DT36" s="15"/>
      <c r="DU36" s="709" t="str">
        <f>IF('FRONT PAGE'!$A$1="www.fly-logics.com","OWNERS",0)</f>
        <v>OWNERS</v>
      </c>
      <c r="DV36" s="710"/>
      <c r="DW36" s="710"/>
      <c r="DX36" s="710"/>
      <c r="DY36" s="710"/>
      <c r="DZ36" s="710"/>
      <c r="EA36" s="843" t="s">
        <v>65</v>
      </c>
      <c r="EB36" s="843"/>
      <c r="EC36" s="843"/>
      <c r="ED36" s="843"/>
      <c r="EE36" s="843"/>
      <c r="EF36" s="843"/>
      <c r="EG36" s="843"/>
      <c r="EH36" s="843"/>
      <c r="EI36" s="843"/>
      <c r="EJ36" s="843"/>
      <c r="EK36" s="843"/>
      <c r="EL36" s="843"/>
      <c r="EM36" s="843"/>
      <c r="EN36" s="843"/>
      <c r="EO36" s="843"/>
      <c r="EP36" s="843"/>
      <c r="EQ36" s="843"/>
      <c r="ER36" s="1263"/>
      <c r="ES36" s="154"/>
      <c r="ET36" s="768"/>
      <c r="EU36" s="769"/>
      <c r="EV36" s="769"/>
      <c r="EW36" s="769"/>
      <c r="EX36" s="769"/>
      <c r="EY36" s="769"/>
      <c r="EZ36" s="769"/>
      <c r="FA36" s="769"/>
      <c r="FB36" s="769"/>
      <c r="FC36" s="769"/>
      <c r="FD36" s="769"/>
      <c r="FE36" s="769"/>
      <c r="FF36" s="769"/>
      <c r="FG36" s="875"/>
      <c r="FH36" s="876"/>
      <c r="FI36" s="876"/>
      <c r="FJ36" s="877"/>
      <c r="FK36" s="877"/>
      <c r="FL36" s="877"/>
      <c r="FM36" s="877"/>
      <c r="FN36" s="877"/>
      <c r="FO36" s="877"/>
      <c r="FP36" s="877"/>
      <c r="FQ36" s="15"/>
      <c r="FR36" s="709" t="str">
        <f>IF('FRONT PAGE'!$A$1="www.fly-logics.com","OWNERS",0)</f>
        <v>OWNERS</v>
      </c>
      <c r="FS36" s="710"/>
      <c r="FT36" s="710"/>
      <c r="FU36" s="710"/>
      <c r="FV36" s="710"/>
      <c r="FW36" s="710"/>
      <c r="FX36" s="843" t="s">
        <v>65</v>
      </c>
      <c r="FY36" s="843"/>
      <c r="FZ36" s="843"/>
      <c r="GA36" s="843"/>
      <c r="GB36" s="843"/>
      <c r="GC36" s="843"/>
      <c r="GD36" s="843"/>
      <c r="GE36" s="843"/>
      <c r="GF36" s="843"/>
      <c r="GG36" s="843"/>
      <c r="GH36" s="843"/>
      <c r="GI36" s="843"/>
      <c r="GJ36" s="843"/>
      <c r="GK36" s="843"/>
      <c r="GL36" s="843"/>
      <c r="GM36" s="843"/>
      <c r="GN36" s="844"/>
      <c r="GO36" s="1263"/>
    </row>
    <row r="37" spans="1:197" ht="4.5" customHeight="1" x14ac:dyDescent="0.25">
      <c r="A37" s="154"/>
      <c r="B37" s="15"/>
      <c r="C37" s="15"/>
      <c r="D37" s="15"/>
      <c r="E37" s="15"/>
      <c r="F37" s="15"/>
      <c r="G37" s="15"/>
      <c r="H37" s="15"/>
      <c r="I37" s="15"/>
      <c r="J37" s="15"/>
      <c r="K37" s="15"/>
      <c r="L37" s="15"/>
      <c r="M37" s="15"/>
      <c r="N37" s="15"/>
      <c r="O37" s="15"/>
      <c r="P37" s="15"/>
      <c r="Q37" s="15"/>
      <c r="R37" s="15"/>
      <c r="S37" s="15"/>
      <c r="T37" s="15"/>
      <c r="U37" s="15"/>
      <c r="V37" s="15"/>
      <c r="W37" s="15"/>
      <c r="X37" s="15"/>
      <c r="Y37" s="15"/>
      <c r="Z37" s="711"/>
      <c r="AA37" s="712"/>
      <c r="AB37" s="712"/>
      <c r="AC37" s="712"/>
      <c r="AD37" s="712"/>
      <c r="AE37" s="712"/>
      <c r="AF37" s="845"/>
      <c r="AG37" s="845"/>
      <c r="AH37" s="845"/>
      <c r="AI37" s="845"/>
      <c r="AJ37" s="845"/>
      <c r="AK37" s="845"/>
      <c r="AL37" s="845"/>
      <c r="AM37" s="845"/>
      <c r="AN37" s="845"/>
      <c r="AO37" s="845"/>
      <c r="AP37" s="845"/>
      <c r="AQ37" s="845"/>
      <c r="AR37" s="845"/>
      <c r="AS37" s="845"/>
      <c r="AT37" s="845"/>
      <c r="AU37" s="845"/>
      <c r="AV37" s="845"/>
      <c r="AW37" s="1263"/>
      <c r="AX37" s="154"/>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711"/>
      <c r="BX37" s="712"/>
      <c r="BY37" s="712"/>
      <c r="BZ37" s="712"/>
      <c r="CA37" s="712"/>
      <c r="CB37" s="712"/>
      <c r="CC37" s="845"/>
      <c r="CD37" s="845"/>
      <c r="CE37" s="845"/>
      <c r="CF37" s="845"/>
      <c r="CG37" s="845"/>
      <c r="CH37" s="845"/>
      <c r="CI37" s="845"/>
      <c r="CJ37" s="845"/>
      <c r="CK37" s="845"/>
      <c r="CL37" s="845"/>
      <c r="CM37" s="845"/>
      <c r="CN37" s="845"/>
      <c r="CO37" s="845"/>
      <c r="CP37" s="845"/>
      <c r="CQ37" s="845"/>
      <c r="CR37" s="845"/>
      <c r="CS37" s="846"/>
      <c r="CT37" s="1263"/>
      <c r="CU37" s="1250"/>
      <c r="CV37" s="154"/>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711"/>
      <c r="DV37" s="712"/>
      <c r="DW37" s="712"/>
      <c r="DX37" s="712"/>
      <c r="DY37" s="712"/>
      <c r="DZ37" s="712"/>
      <c r="EA37" s="845"/>
      <c r="EB37" s="845"/>
      <c r="EC37" s="845"/>
      <c r="ED37" s="845"/>
      <c r="EE37" s="845"/>
      <c r="EF37" s="845"/>
      <c r="EG37" s="845"/>
      <c r="EH37" s="845"/>
      <c r="EI37" s="845"/>
      <c r="EJ37" s="845"/>
      <c r="EK37" s="845"/>
      <c r="EL37" s="845"/>
      <c r="EM37" s="845"/>
      <c r="EN37" s="845"/>
      <c r="EO37" s="845"/>
      <c r="EP37" s="845"/>
      <c r="EQ37" s="845"/>
      <c r="ER37" s="1263"/>
      <c r="ES37" s="154"/>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711"/>
      <c r="FS37" s="712"/>
      <c r="FT37" s="712"/>
      <c r="FU37" s="712"/>
      <c r="FV37" s="712"/>
      <c r="FW37" s="712"/>
      <c r="FX37" s="845"/>
      <c r="FY37" s="845"/>
      <c r="FZ37" s="845"/>
      <c r="GA37" s="845"/>
      <c r="GB37" s="845"/>
      <c r="GC37" s="845"/>
      <c r="GD37" s="845"/>
      <c r="GE37" s="845"/>
      <c r="GF37" s="845"/>
      <c r="GG37" s="845"/>
      <c r="GH37" s="845"/>
      <c r="GI37" s="845"/>
      <c r="GJ37" s="845"/>
      <c r="GK37" s="845"/>
      <c r="GL37" s="845"/>
      <c r="GM37" s="845"/>
      <c r="GN37" s="846"/>
      <c r="GO37" s="1263"/>
    </row>
    <row r="38" spans="1:197" ht="9.75" customHeight="1" x14ac:dyDescent="0.25">
      <c r="A38" s="154"/>
      <c r="B38" s="861" t="str">
        <f>IF('FRONT PAGE'!$A$1="www.fly-logics.com","ILS",0)</f>
        <v>ILS</v>
      </c>
      <c r="C38" s="861"/>
      <c r="D38" s="861"/>
      <c r="E38" s="861"/>
      <c r="F38" s="861"/>
      <c r="G38" s="861"/>
      <c r="H38" s="782" t="str">
        <f>IF('FRONT PAGE'!$A$1="www.fly-logics.com","VFR",0)</f>
        <v>VFR</v>
      </c>
      <c r="I38" s="783"/>
      <c r="J38" s="783"/>
      <c r="K38" s="783"/>
      <c r="L38" s="784"/>
      <c r="M38" s="782" t="str">
        <f>IF('FRONT PAGE'!$A$1="www.fly-logics.com","ADF",0)</f>
        <v>ADF</v>
      </c>
      <c r="N38" s="783"/>
      <c r="O38" s="783"/>
      <c r="P38" s="783"/>
      <c r="Q38" s="783"/>
      <c r="R38" s="784"/>
      <c r="S38" s="696" t="str">
        <f>IF('FRONT PAGE'!$A$1="www.fly-logics.com","VOR",0)</f>
        <v>VOR</v>
      </c>
      <c r="T38" s="696"/>
      <c r="U38" s="696"/>
      <c r="V38" s="696"/>
      <c r="W38" s="696"/>
      <c r="X38" s="696"/>
      <c r="Y38" s="15"/>
      <c r="Z38" s="709" t="str">
        <f>IF('FRONT PAGE'!$A$1="www.fly-logics.com","MANUFACTURER",0)</f>
        <v>MANUFACTURER</v>
      </c>
      <c r="AA38" s="710"/>
      <c r="AB38" s="710"/>
      <c r="AC38" s="710"/>
      <c r="AD38" s="710"/>
      <c r="AE38" s="710"/>
      <c r="AF38" s="690" t="s">
        <v>66</v>
      </c>
      <c r="AG38" s="690"/>
      <c r="AH38" s="690"/>
      <c r="AI38" s="690"/>
      <c r="AJ38" s="690"/>
      <c r="AK38" s="691"/>
      <c r="AL38" s="709" t="str">
        <f>IF('FRONT PAGE'!$A$1="www.fly-logics.com","MODEL",0)</f>
        <v>MODEL</v>
      </c>
      <c r="AM38" s="710"/>
      <c r="AN38" s="710"/>
      <c r="AO38" s="710"/>
      <c r="AP38" s="710"/>
      <c r="AQ38" s="710"/>
      <c r="AR38" s="689" t="s">
        <v>67</v>
      </c>
      <c r="AS38" s="690"/>
      <c r="AT38" s="690"/>
      <c r="AU38" s="690"/>
      <c r="AV38" s="690"/>
      <c r="AW38" s="1263"/>
      <c r="AX38" s="154"/>
      <c r="AY38" s="861" t="str">
        <f>IF('FRONT PAGE'!$A$1="www.fly-logics.com","ILS",0)</f>
        <v>ILS</v>
      </c>
      <c r="AZ38" s="861"/>
      <c r="BA38" s="861"/>
      <c r="BB38" s="861"/>
      <c r="BC38" s="861"/>
      <c r="BD38" s="861"/>
      <c r="BE38" s="782" t="str">
        <f>IF('FRONT PAGE'!$A$1="www.fly-logics.com","VFR",0)</f>
        <v>VFR</v>
      </c>
      <c r="BF38" s="783"/>
      <c r="BG38" s="783"/>
      <c r="BH38" s="783"/>
      <c r="BI38" s="784"/>
      <c r="BJ38" s="782" t="str">
        <f>IF('FRONT PAGE'!$A$1="www.fly-logics.com","ADF",0)</f>
        <v>ADF</v>
      </c>
      <c r="BK38" s="783"/>
      <c r="BL38" s="783"/>
      <c r="BM38" s="783"/>
      <c r="BN38" s="783"/>
      <c r="BO38" s="784"/>
      <c r="BP38" s="696" t="str">
        <f>IF('FRONT PAGE'!$A$1="www.fly-logics.com","VOR",0)</f>
        <v>VOR</v>
      </c>
      <c r="BQ38" s="696"/>
      <c r="BR38" s="696"/>
      <c r="BS38" s="696"/>
      <c r="BT38" s="696"/>
      <c r="BU38" s="696"/>
      <c r="BV38" s="15"/>
      <c r="BW38" s="709" t="str">
        <f>IF('FRONT PAGE'!$A$1="www.fly-logics.com","MANUFACTURER",0)</f>
        <v>MANUFACTURER</v>
      </c>
      <c r="BX38" s="710"/>
      <c r="BY38" s="710"/>
      <c r="BZ38" s="710"/>
      <c r="CA38" s="710"/>
      <c r="CB38" s="710"/>
      <c r="CC38" s="690" t="s">
        <v>66</v>
      </c>
      <c r="CD38" s="690"/>
      <c r="CE38" s="690"/>
      <c r="CF38" s="690"/>
      <c r="CG38" s="690"/>
      <c r="CH38" s="691"/>
      <c r="CI38" s="709" t="str">
        <f>IF('FRONT PAGE'!$A$1="www.fly-logics.com","MODEL",0)</f>
        <v>MODEL</v>
      </c>
      <c r="CJ38" s="710"/>
      <c r="CK38" s="710"/>
      <c r="CL38" s="710"/>
      <c r="CM38" s="710"/>
      <c r="CN38" s="710"/>
      <c r="CO38" s="689" t="s">
        <v>67</v>
      </c>
      <c r="CP38" s="690"/>
      <c r="CQ38" s="690"/>
      <c r="CR38" s="690"/>
      <c r="CS38" s="691"/>
      <c r="CT38" s="1263"/>
      <c r="CU38" s="1250"/>
      <c r="CV38" s="154"/>
      <c r="CW38" s="861" t="str">
        <f>IF('FRONT PAGE'!$A$1="www.fly-logics.com","ILS",0)</f>
        <v>ILS</v>
      </c>
      <c r="CX38" s="861"/>
      <c r="CY38" s="861"/>
      <c r="CZ38" s="861"/>
      <c r="DA38" s="861"/>
      <c r="DB38" s="861"/>
      <c r="DC38" s="782" t="str">
        <f>IF('FRONT PAGE'!$A$1="www.fly-logics.com","VFR",0)</f>
        <v>VFR</v>
      </c>
      <c r="DD38" s="783"/>
      <c r="DE38" s="783"/>
      <c r="DF38" s="783"/>
      <c r="DG38" s="784"/>
      <c r="DH38" s="782" t="str">
        <f>IF('FRONT PAGE'!$A$1="www.fly-logics.com","ADF",0)</f>
        <v>ADF</v>
      </c>
      <c r="DI38" s="783"/>
      <c r="DJ38" s="783"/>
      <c r="DK38" s="783"/>
      <c r="DL38" s="783"/>
      <c r="DM38" s="784"/>
      <c r="DN38" s="696" t="str">
        <f>IF('FRONT PAGE'!$A$1="www.fly-logics.com","VOR",0)</f>
        <v>VOR</v>
      </c>
      <c r="DO38" s="696"/>
      <c r="DP38" s="696"/>
      <c r="DQ38" s="696"/>
      <c r="DR38" s="696"/>
      <c r="DS38" s="696"/>
      <c r="DT38" s="15"/>
      <c r="DU38" s="709" t="str">
        <f>IF('FRONT PAGE'!$A$1="www.fly-logics.com","MANUFACTURER",0)</f>
        <v>MANUFACTURER</v>
      </c>
      <c r="DV38" s="710"/>
      <c r="DW38" s="710"/>
      <c r="DX38" s="710"/>
      <c r="DY38" s="710"/>
      <c r="DZ38" s="710"/>
      <c r="EA38" s="690" t="s">
        <v>66</v>
      </c>
      <c r="EB38" s="690"/>
      <c r="EC38" s="690"/>
      <c r="ED38" s="690"/>
      <c r="EE38" s="690"/>
      <c r="EF38" s="691"/>
      <c r="EG38" s="709" t="str">
        <f>IF('FRONT PAGE'!$A$1="www.fly-logics.com","MODEL",0)</f>
        <v>MODEL</v>
      </c>
      <c r="EH38" s="710"/>
      <c r="EI38" s="710"/>
      <c r="EJ38" s="710"/>
      <c r="EK38" s="710"/>
      <c r="EL38" s="710"/>
      <c r="EM38" s="689" t="s">
        <v>67</v>
      </c>
      <c r="EN38" s="690"/>
      <c r="EO38" s="690"/>
      <c r="EP38" s="690"/>
      <c r="EQ38" s="690"/>
      <c r="ER38" s="1263"/>
      <c r="ES38" s="154"/>
      <c r="ET38" s="861" t="str">
        <f>IF('FRONT PAGE'!$A$1="www.fly-logics.com","ILS",0)</f>
        <v>ILS</v>
      </c>
      <c r="EU38" s="861"/>
      <c r="EV38" s="861"/>
      <c r="EW38" s="861"/>
      <c r="EX38" s="861"/>
      <c r="EY38" s="861"/>
      <c r="EZ38" s="782" t="str">
        <f>IF('FRONT PAGE'!$A$1="www.fly-logics.com","VFR",0)</f>
        <v>VFR</v>
      </c>
      <c r="FA38" s="783"/>
      <c r="FB38" s="783"/>
      <c r="FC38" s="783"/>
      <c r="FD38" s="784"/>
      <c r="FE38" s="782" t="str">
        <f>IF('FRONT PAGE'!$A$1="www.fly-logics.com","ADF",0)</f>
        <v>ADF</v>
      </c>
      <c r="FF38" s="783"/>
      <c r="FG38" s="783"/>
      <c r="FH38" s="783"/>
      <c r="FI38" s="783"/>
      <c r="FJ38" s="784"/>
      <c r="FK38" s="696" t="str">
        <f>IF('FRONT PAGE'!$A$1="www.fly-logics.com","VOR",0)</f>
        <v>VOR</v>
      </c>
      <c r="FL38" s="696"/>
      <c r="FM38" s="696"/>
      <c r="FN38" s="696"/>
      <c r="FO38" s="696"/>
      <c r="FP38" s="696"/>
      <c r="FQ38" s="15"/>
      <c r="FR38" s="709" t="str">
        <f>IF('FRONT PAGE'!$A$1="www.fly-logics.com","MANUFACTURER",0)</f>
        <v>MANUFACTURER</v>
      </c>
      <c r="FS38" s="710"/>
      <c r="FT38" s="710"/>
      <c r="FU38" s="710"/>
      <c r="FV38" s="710"/>
      <c r="FW38" s="710"/>
      <c r="FX38" s="690" t="s">
        <v>66</v>
      </c>
      <c r="FY38" s="690"/>
      <c r="FZ38" s="690"/>
      <c r="GA38" s="690"/>
      <c r="GB38" s="690"/>
      <c r="GC38" s="691"/>
      <c r="GD38" s="709" t="str">
        <f>IF('FRONT PAGE'!$A$1="www.fly-logics.com","MODEL",0)</f>
        <v>MODEL</v>
      </c>
      <c r="GE38" s="710"/>
      <c r="GF38" s="710"/>
      <c r="GG38" s="710"/>
      <c r="GH38" s="710"/>
      <c r="GI38" s="710"/>
      <c r="GJ38" s="689" t="s">
        <v>67</v>
      </c>
      <c r="GK38" s="690"/>
      <c r="GL38" s="690"/>
      <c r="GM38" s="690"/>
      <c r="GN38" s="691"/>
      <c r="GO38" s="1263"/>
    </row>
    <row r="39" spans="1:197" ht="9.75" customHeight="1" x14ac:dyDescent="0.25">
      <c r="A39" s="154"/>
      <c r="B39" s="698">
        <f>SUMIF('ANNUAL SUMMARY'!$FE$622,K6,'ANNUAL SUMMARY'!$EV$659)+SUMIF('ANNUAL SUMMARY'!$DH$622,K6,'ANNUAL SUMMARY'!$CY$659)+SUMIF('ANNUAL SUMMARY'!$BI$622,K6,'ANNUAL SUMMARY'!$AZ$659)+SUMIF('ANNUAL SUMMARY'!$L$622,K6,'ANNUAL SUMMARY'!$C$659)+SUMIF('ANNUAL SUMMARY'!$FE$566,K6,'ANNUAL SUMMARY'!$EV$603)+SUMIF('ANNUAL SUMMARY'!$DH$566,K6,'ANNUAL SUMMARY'!$CY$603)+SUMIF('ANNUAL SUMMARY'!$BI$566,K6,'ANNUAL SUMMARY'!$AZ$603)+SUMIF('ANNUAL SUMMARY'!$L$566,K6,'ANNUAL SUMMARY'!$C$603)+SUMIF('ANNUAL SUMMARY'!$FE$510,K6,'ANNUAL SUMMARY'!$EV$547)+SUMIF('ANNUAL SUMMARY'!$DH$510,K6,'ANNUAL SUMMARY'!$CY$547)+SUMIF('ANNUAL SUMMARY'!$BI$510,K6,'ANNUAL SUMMARY'!$AZ$547)+SUMIF('ANNUAL SUMMARY'!$L$510,K6,'ANNUAL SUMMARY'!$C$547)+SUMIF('ANNUAL SUMMARY'!$FE$454,K6,'ANNUAL SUMMARY'!$EV$491)+SUMIF('ANNUAL SUMMARY'!$DH$454,K6,'ANNUAL SUMMARY'!$CY$491)+SUMIF('ANNUAL SUMMARY'!$BI$454,K6,'ANNUAL SUMMARY'!$AZ$491)+SUMIF('ANNUAL SUMMARY'!$L$454,K6,'ANNUAL SUMMARY'!$C$491)+SUMIF('ANNUAL SUMMARY'!$FE$398,K6,'ANNUAL SUMMARY'!$EV$435)+SUMIF('ANNUAL SUMMARY'!$DH$398,K6,'ANNUAL SUMMARY'!$CY$435)+SUMIF('ANNUAL SUMMARY'!$BI$398,K6,'ANNUAL SUMMARY'!$AZ$435)+SUMIF('ANNUAL SUMMARY'!$L$398,K6,'ANNUAL SUMMARY'!$C$435)+SUMIF('ANNUAL SUMMARY'!$FE$342,K6,'ANNUAL SUMMARY'!$EV$379)+SUMIF('ANNUAL SUMMARY'!$DH$342,K6,'ANNUAL SUMMARY'!$CY$379)+SUMIF('ANNUAL SUMMARY'!$BI$342,K6,'ANNUAL SUMMARY'!$AZ$379)+SUMIF('ANNUAL SUMMARY'!$L$342,K6,'ANNUAL SUMMARY'!$C$379)+SUMIF('ANNUAL SUMMARY'!$FE$286,K6,'ANNUAL SUMMARY'!$EV$323)+SUMIF('ANNUAL SUMMARY'!$DH$286,K6,'ANNUAL SUMMARY'!$CY$323)+SUMIF('ANNUAL SUMMARY'!$BI$286,K6,'ANNUAL SUMMARY'!$AZ$323)+SUMIF('ANNUAL SUMMARY'!$L$286,K6,'ANNUAL SUMMARY'!$C$323)+SUMIF('ANNUAL SUMMARY'!$FE$230,K6,'ANNUAL SUMMARY'!$EV$267)+SUMIF('ANNUAL SUMMARY'!$DH$230,K6,'ANNUAL SUMMARY'!$CY$267)+SUMIF('ANNUAL SUMMARY'!$BI$230,K6,'ANNUAL SUMMARY'!$AZ$267)+SUMIF('ANNUAL SUMMARY'!$L$230,K6,'ANNUAL SUMMARY'!$C$267)+SUMIF('ANNUAL SUMMARY'!$FE$174,K6,'ANNUAL SUMMARY'!$EV$211)+SUMIF('ANNUAL SUMMARY'!$DH$174,K6,'ANNUAL SUMMARY'!$CY$211)+SUMIF('ANNUAL SUMMARY'!$BI$174,K6,'ANNUAL SUMMARY'!$AZ$211)+SUMIF('ANNUAL SUMMARY'!$L$174,K6,'ANNUAL SUMMARY'!$C$211)+SUMIF('ANNUAL SUMMARY'!$FE$118,K6,'ANNUAL SUMMARY'!$EV$155)+SUMIF('ANNUAL SUMMARY'!$DH$118,K6,'ANNUAL SUMMARY'!$CY$155)+SUMIF('ANNUAL SUMMARY'!$BI$118,K6,'ANNUAL SUMMARY'!$AZ$155)+SUMIF('ANNUAL SUMMARY'!$L$118,K6,'ANNUAL SUMMARY'!$C$155)+SUMIF('ANNUAL SUMMARY'!$FE$62,K6,'ANNUAL SUMMARY'!$EV$99)+SUMIF('ANNUAL SUMMARY'!$DH$62,K6,'ANNUAL SUMMARY'!$CY$99)+SUMIF('ANNUAL SUMMARY'!$BI$62,K6,'ANNUAL SUMMARY'!$AZ$99)+SUMIF('ANNUAL SUMMARY'!$L$62,K6,'ANNUAL SUMMARY'!$C$99)+SUMIF('ANNUAL SUMMARY'!$FE$6,K6,'ANNUAL SUMMARY'!$EV$43)+SUMIF('ANNUAL SUMMARY'!$DH$6,K6,'ANNUAL SUMMARY'!$CY$43)+SUMIF('ANNUAL SUMMARY'!$BI$6,K6,'ANNUAL SUMMARY'!$AZ$43)+SUMIF('ANNUAL SUMMARY'!$L$6,K6,'ANNUAL SUMMARY'!$C$43)+SUMIF('PREVIOUS LOGS'!$K$6,K6,'PREVIOUS LOGS'!$B$39)+SUMIF('PREVIOUS LOGS'!$K$59,$K$6,'PREVIOUS LOGS'!$B$92)+SUMIF('PREVIOUS LOGS'!$K$112,K6,'PREVIOUS LOGS'!$B$145)+SUMIF('PREVIOUS LOGS'!$K$165,K6,'PREVIOUS LOGS'!$B$198)+SUMIF('PREVIOUS LOGS'!$K$218,K6,'PREVIOUS LOGS'!$B$251)+SUMIF('PREVIOUS LOGS'!$K$271,K6,'PREVIOUS LOGS'!$B$304)+SUMIF('PREVIOUS LOGS'!$K$324,K6,'PREVIOUS LOGS'!$B$357)+SUMIF('PREVIOUS LOGS'!$BH$6,K6,'PREVIOUS LOGS'!$AY$39)+SUMIF('PREVIOUS LOGS'!$BH$59,$K$6,'PREVIOUS LOGS'!$AY$92)+SUMIF('PREVIOUS LOGS'!$BH$112,K6,'PREVIOUS LOGS'!$AY$145)+SUMIF('PREVIOUS LOGS'!$BH$165,K6,'PREVIOUS LOGS'!$AY$198)+SUMIF('PREVIOUS LOGS'!$BH$218,K6,'PREVIOUS LOGS'!$AY$251)+SUMIF('PREVIOUS LOGS'!$BH$271,K6,'PREVIOUS LOGS'!$AY$304)+SUMIF('PREVIOUS LOGS'!$BH$324,K6,'PREVIOUS LOGS'!$AY$357)+SUMIF('PREVIOUS LOGS'!$DF$6,K6,'PREVIOUS LOGS'!$CW$39)+SUMIF('PREVIOUS LOGS'!$DF$59,$K$6,'PREVIOUS LOGS'!$CW$92)+SUMIF('PREVIOUS LOGS'!$DF$112,K6,'PREVIOUS LOGS'!$CW$145)+SUMIF('PREVIOUS LOGS'!$DF$165,K6,'PREVIOUS LOGS'!$CW$198)+SUMIF('PREVIOUS LOGS'!$DF$218,K6,'PREVIOUS LOGS'!$CW$251)+SUMIF('PREVIOUS LOGS'!$DF$271,K6,'PREVIOUS LOGS'!$CW$304)+SUMIF('PREVIOUS LOGS'!$DF$324,K6,'PREVIOUS LOGS'!$CW$357)+SUMIF('PREVIOUS LOGS'!$FC$6,K6,'PREVIOUS LOGS'!$ET$39)+SUMIF('PREVIOUS LOGS'!$FC$59,$K$6,'PREVIOUS LOGS'!$ET$92)+SUMIF('PREVIOUS LOGS'!$FC$112,K6,'PREVIOUS LOGS'!$ET$145)+SUMIF('PREVIOUS LOGS'!$FC$165,K6,'PREVIOUS LOGS'!$ET$198)+SUMIF('PREVIOUS LOGS'!$FC$218,K6,'PREVIOUS LOGS'!$ET$251)+SUMIF('PREVIOUS LOGS'!$FC$271,K6,'PREVIOUS LOGS'!$ET$304)+SUMIF('PREVIOUS LOGS'!$FC$324,K6,'PREVIOUS LOGS'!$ET$357)</f>
        <v>10</v>
      </c>
      <c r="C39" s="699"/>
      <c r="D39" s="699"/>
      <c r="E39" s="699"/>
      <c r="F39" s="699"/>
      <c r="G39" s="700"/>
      <c r="H39" s="698">
        <f>SUMIF('ANNUAL SUMMARY'!$FE$622,K6,'ANNUAL SUMMARY'!$FB$659)+SUMIF('ANNUAL SUMMARY'!$DH$622,K6,'ANNUAL SUMMARY'!$DE$659)+SUMIF('ANNUAL SUMMARY'!$BI$622,K6,'ANNUAL SUMMARY'!$BF$659)+SUMIF('ANNUAL SUMMARY'!$L$622,K6,'ANNUAL SUMMARY'!$I$659)+SUMIF('ANNUAL SUMMARY'!$FE$566,K6,'ANNUAL SUMMARY'!$FB$603)+SUMIF('ANNUAL SUMMARY'!$DH$566,K6,'ANNUAL SUMMARY'!$DE$603)+SUMIF('ANNUAL SUMMARY'!$BI$566,K6,'ANNUAL SUMMARY'!$BF$603)+SUMIF('ANNUAL SUMMARY'!$L$566,K6,'ANNUAL SUMMARY'!$I$603)+SUMIF('ANNUAL SUMMARY'!$FE$510,K6,'ANNUAL SUMMARY'!$FB$547)+SUMIF('ANNUAL SUMMARY'!$DH$510,K6,'ANNUAL SUMMARY'!$DE$547)+SUMIF('ANNUAL SUMMARY'!$BI$510,K6,'ANNUAL SUMMARY'!$BF$547)+SUMIF('ANNUAL SUMMARY'!$L$510,K6,'ANNUAL SUMMARY'!$I$547)+SUMIF('ANNUAL SUMMARY'!$FE$454,K6,'ANNUAL SUMMARY'!$FB$491)+SUMIF('ANNUAL SUMMARY'!$DH$454,K6,'ANNUAL SUMMARY'!$DE$491)+SUMIF('ANNUAL SUMMARY'!$BI$454,K6,'ANNUAL SUMMARY'!$BF$491)+SUMIF('ANNUAL SUMMARY'!$L$454,K6,'ANNUAL SUMMARY'!$I$491)+SUMIF('ANNUAL SUMMARY'!$FE$398,K6,'ANNUAL SUMMARY'!$FB$435)+SUMIF('ANNUAL SUMMARY'!$DH$398,K6,'ANNUAL SUMMARY'!$DE$435)+SUMIF('ANNUAL SUMMARY'!$BI$398,K6,'ANNUAL SUMMARY'!$BF$435)+SUMIF('ANNUAL SUMMARY'!$L$398,K6,'ANNUAL SUMMARY'!$I$435)+SUMIF('ANNUAL SUMMARY'!$FE$342,K6,'ANNUAL SUMMARY'!$FB$379)+SUMIF('ANNUAL SUMMARY'!$DH$342,K6,'ANNUAL SUMMARY'!$DE$379)+SUMIF('ANNUAL SUMMARY'!$BI$342,K6,'ANNUAL SUMMARY'!$BF$379)+SUMIF('ANNUAL SUMMARY'!$L$342,K6,'ANNUAL SUMMARY'!$I$379)+SUMIF('ANNUAL SUMMARY'!$FE$286,K6,'ANNUAL SUMMARY'!$FB$323)+SUMIF('ANNUAL SUMMARY'!$DH$286,K6,'ANNUAL SUMMARY'!$DE$323)+SUMIF('ANNUAL SUMMARY'!$BI$286,K6,'ANNUAL SUMMARY'!$BF$323)+SUMIF('ANNUAL SUMMARY'!$L$286,K6,'ANNUAL SUMMARY'!$I$323)+SUMIF('ANNUAL SUMMARY'!$FE$230,K6,'ANNUAL SUMMARY'!$FB$267)+SUMIF('ANNUAL SUMMARY'!$DH$230,K6,'ANNUAL SUMMARY'!$DE$267)+SUMIF('ANNUAL SUMMARY'!$BI$230,K6,'ANNUAL SUMMARY'!$BF$267)+SUMIF('ANNUAL SUMMARY'!$L$230,K6,'ANNUAL SUMMARY'!$I$267)+SUMIF('ANNUAL SUMMARY'!$FE$174,K6,'ANNUAL SUMMARY'!$FB$211)+SUMIF('ANNUAL SUMMARY'!$DH$174,K6,'ANNUAL SUMMARY'!$DE$211)+SUMIF('ANNUAL SUMMARY'!$BI$174,K6,'ANNUAL SUMMARY'!$BF$211)+SUMIF('ANNUAL SUMMARY'!$L$174,K6,'ANNUAL SUMMARY'!$I$211)+SUMIF('ANNUAL SUMMARY'!$FE$118,K6,'ANNUAL SUMMARY'!$FB$155)+SUMIF('ANNUAL SUMMARY'!$DH$118,K6,'ANNUAL SUMMARY'!$DE$155)+SUMIF('ANNUAL SUMMARY'!$BI$118,K6,'ANNUAL SUMMARY'!$BF$155)+SUMIF('ANNUAL SUMMARY'!$L$118,K6,'ANNUAL SUMMARY'!$I$155)+SUMIF('ANNUAL SUMMARY'!$FE$62,K6,'ANNUAL SUMMARY'!$FB$99)+SUMIF('ANNUAL SUMMARY'!$DH$62,K6,'ANNUAL SUMMARY'!$DE$99)+SUMIF('ANNUAL SUMMARY'!$BI$62,K6,'ANNUAL SUMMARY'!$BF$99)+SUMIF('ANNUAL SUMMARY'!$L$62,K6,'ANNUAL SUMMARY'!$I$99)+SUMIF('ANNUAL SUMMARY'!$FE$6,K6,'ANNUAL SUMMARY'!$FB$43)+SUMIF('ANNUAL SUMMARY'!$DH$6,K6,'ANNUAL SUMMARY'!$DE$43)+SUMIF('ANNUAL SUMMARY'!$BI$6,K6,'ANNUAL SUMMARY'!$BF$43)+SUMIF('ANNUAL SUMMARY'!$L$6,K6,'ANNUAL SUMMARY'!$I$43)+SUMIF('PREVIOUS LOGS'!$K$6,K6,'PREVIOUS LOGS'!$H$39)+SUMIF('PREVIOUS LOGS'!$K$59,$K$6,'PREVIOUS LOGS'!$B$92)+SUMIF('PREVIOUS LOGS'!$K$112,K6,'PREVIOUS LOGS'!$B$145)+SUMIF('PREVIOUS LOGS'!$K$165,K6,'PREVIOUS LOGS'!$B$198)+SUMIF('PREVIOUS LOGS'!$K$218,K6,'PREVIOUS LOGS'!$B$251)+SUMIF('PREVIOUS LOGS'!$K$271,K6,'PREVIOUS LOGS'!$B$304)+SUMIF('PREVIOUS LOGS'!$K$324,K6,'PREVIOUS LOGS'!$B$357)+SUMIF('PREVIOUS LOGS'!$BH$6,K6,'PREVIOUS LOGS'!$BE$39)+SUMIF('PREVIOUS LOGS'!$BH$59,$K$6,'PREVIOUS LOGS'!$AY$92)+SUMIF('PREVIOUS LOGS'!$BH$112,K6,'PREVIOUS LOGS'!$AY$145)+SUMIF('PREVIOUS LOGS'!$BH$165,K6,'PREVIOUS LOGS'!$AY$198)+SUMIF('PREVIOUS LOGS'!$BH$218,K6,'PREVIOUS LOGS'!$AY$251)+SUMIF('PREVIOUS LOGS'!$BH$271,K6,'PREVIOUS LOGS'!$AY$304)+SUMIF('PREVIOUS LOGS'!$BH$324,K6,'PREVIOUS LOGS'!$AY$357)+SUMIF('PREVIOUS LOGS'!$DF$6,K6,'PREVIOUS LOGS'!$DC$39)+SUMIF('PREVIOUS LOGS'!$DF$59,$K$6,'PREVIOUS LOGS'!$CW$92)+SUMIF('PREVIOUS LOGS'!$DF$112,K6,'PREVIOUS LOGS'!$CW$145)+SUMIF('PREVIOUS LOGS'!$DF$165,K6,'PREVIOUS LOGS'!$CW$198)+SUMIF('PREVIOUS LOGS'!$DF$218,K6,'PREVIOUS LOGS'!$CW$251)+SUMIF('PREVIOUS LOGS'!$DF$271,K6,'PREVIOUS LOGS'!$CW$304)+SUMIF('PREVIOUS LOGS'!$DF$324,K6,'PREVIOUS LOGS'!$CW$357)+SUMIF('PREVIOUS LOGS'!$FC$6,K6,'PREVIOUS LOGS'!$EZ$39)+SUMIF('PREVIOUS LOGS'!$FC$59,$K$6,'PREVIOUS LOGS'!$ET$92)+SUMIF('PREVIOUS LOGS'!$FC$112,K6,'PREVIOUS LOGS'!$ET$145)+SUMIF('PREVIOUS LOGS'!$FC$165,K6,'PREVIOUS LOGS'!$ET$198)+SUMIF('PREVIOUS LOGS'!$FC$218,K6,'PREVIOUS LOGS'!$ET$251)+SUMIF('PREVIOUS LOGS'!$FC$271,K6,'PREVIOUS LOGS'!$ET$304)+SUMIF('PREVIOUS LOGS'!$FC$324,K6,'PREVIOUS LOGS'!$ET$357)</f>
        <v>1</v>
      </c>
      <c r="I39" s="699"/>
      <c r="J39" s="699"/>
      <c r="K39" s="699"/>
      <c r="L39" s="700"/>
      <c r="M39" s="698">
        <f>SUMIF('ANNUAL SUMMARY'!$FE$622,K6,'ANNUAL SUMMARY'!$FH$659)+SUMIF('ANNUAL SUMMARY'!$DH$622,K6,'ANNUAL SUMMARY'!$DK$659)+SUMIF('ANNUAL SUMMARY'!$BI$622,K6,'ANNUAL SUMMARY'!$BL$659)+SUMIF('ANNUAL SUMMARY'!$L$622,K6,'ANNUAL SUMMARY'!$O$659)+SUMIF('ANNUAL SUMMARY'!$FE$566,K6,'ANNUAL SUMMARY'!$FH$603)+SUMIF('ANNUAL SUMMARY'!$DH$566,K6,'ANNUAL SUMMARY'!$DK$603)+SUMIF('ANNUAL SUMMARY'!$BI$566,K6,'ANNUAL SUMMARY'!$BL$603)+SUMIF('ANNUAL SUMMARY'!$L$566,K6,'ANNUAL SUMMARY'!$O$603)+SUMIF('ANNUAL SUMMARY'!$FE$510,K6,'ANNUAL SUMMARY'!$FH$547)+SUMIF('ANNUAL SUMMARY'!$DH$510,K6,'ANNUAL SUMMARY'!$DK$547)+SUMIF('ANNUAL SUMMARY'!$BI$510,K6,'ANNUAL SUMMARY'!$BL$547)+SUMIF('ANNUAL SUMMARY'!$L$510,K6,'ANNUAL SUMMARY'!$O$547)+SUMIF('ANNUAL SUMMARY'!$FE$454,K6,'ANNUAL SUMMARY'!$FH$491)+SUMIF('ANNUAL SUMMARY'!$DH$454,K6,'ANNUAL SUMMARY'!$DK$491)+SUMIF('ANNUAL SUMMARY'!$BI$454,K6,'ANNUAL SUMMARY'!$BL$491)+SUMIF('ANNUAL SUMMARY'!$L$454,K6,'ANNUAL SUMMARY'!$O$491)+SUMIF('ANNUAL SUMMARY'!$FE$398,K6,'ANNUAL SUMMARY'!$FH$435)+SUMIF('ANNUAL SUMMARY'!$DH$398,K6,'ANNUAL SUMMARY'!$DK$435)+SUMIF('ANNUAL SUMMARY'!$BI$398,K6,'ANNUAL SUMMARY'!$BL$435)+SUMIF('ANNUAL SUMMARY'!$L$398,K6,'ANNUAL SUMMARY'!$O$435)+SUMIF('ANNUAL SUMMARY'!$FE$342,K6,'ANNUAL SUMMARY'!$FH$379)+SUMIF('ANNUAL SUMMARY'!$DH$342,K6,'ANNUAL SUMMARY'!$DK$379)+SUMIF('ANNUAL SUMMARY'!$BI$342,K6,'ANNUAL SUMMARY'!$BL$379)+SUMIF('ANNUAL SUMMARY'!$L$342,K6,'ANNUAL SUMMARY'!$O$379)+SUMIF('ANNUAL SUMMARY'!$FE$286,K6,'ANNUAL SUMMARY'!$FH$323)+SUMIF('ANNUAL SUMMARY'!$DH$286,K6,'ANNUAL SUMMARY'!$DK$323)+SUMIF('ANNUAL SUMMARY'!$BI$286,K6,'ANNUAL SUMMARY'!$BL$323)+SUMIF('ANNUAL SUMMARY'!$L$286,K6,'ANNUAL SUMMARY'!$O$323)+SUMIF('ANNUAL SUMMARY'!$FE$230,K6,'ANNUAL SUMMARY'!$FH$267)+SUMIF('ANNUAL SUMMARY'!$DH$230,K6,'ANNUAL SUMMARY'!$DK$267)+SUMIF('ANNUAL SUMMARY'!$BI$230,K6,'ANNUAL SUMMARY'!$BL$267)+SUMIF('ANNUAL SUMMARY'!$L$230,K6,'ANNUAL SUMMARY'!$O$267)+SUMIF('ANNUAL SUMMARY'!$FE$174,K6,'ANNUAL SUMMARY'!$FH$211)+SUMIF('ANNUAL SUMMARY'!$DH$174,K6,'ANNUAL SUMMARY'!$DK$211)+SUMIF('ANNUAL SUMMARY'!$BI$174,K6,'ANNUAL SUMMARY'!$BL$211)+SUMIF('ANNUAL SUMMARY'!$L$174,K6,'ANNUAL SUMMARY'!$O$211)+SUMIF('ANNUAL SUMMARY'!$FE$118,K6,'ANNUAL SUMMARY'!$FH$155)+SUMIF('ANNUAL SUMMARY'!$DH$118,K6,'ANNUAL SUMMARY'!$DK$155)+SUMIF('ANNUAL SUMMARY'!$BI$118,K6,'ANNUAL SUMMARY'!$BL$155)+SUMIF('ANNUAL SUMMARY'!$L$118,K6,'ANNUAL SUMMARY'!$O$155)+SUMIF('ANNUAL SUMMARY'!$FE$62,K6,'ANNUAL SUMMARY'!$FH$99)+SUMIF('ANNUAL SUMMARY'!$DH$62,K6,'ANNUAL SUMMARY'!$DK$99)+SUMIF('ANNUAL SUMMARY'!$BI$62,K6,'ANNUAL SUMMARY'!$BL$99)+SUMIF('ANNUAL SUMMARY'!$L$62,K6,'ANNUAL SUMMARY'!$O$99)+SUMIF('ANNUAL SUMMARY'!$FE$6,K6,'ANNUAL SUMMARY'!$FH$43)+SUMIF('ANNUAL SUMMARY'!$DH$6,K6,'ANNUAL SUMMARY'!$DK$43)+SUMIF('ANNUAL SUMMARY'!$BI$6,K6,'ANNUAL SUMMARY'!$BL$43)+SUMIF('ANNUAL SUMMARY'!$L$6,K6,'ANNUAL SUMMARY'!$O$43)+SUMIF('PREVIOUS LOGS'!$K$6,K6,'PREVIOUS LOGS'!$M$39)+SUMIF('PREVIOUS LOGS'!$K$59,$K$6,'PREVIOUS LOGS'!$M$92)+SUMIF('PREVIOUS LOGS'!$K$112,K6,'PREVIOUS LOGS'!$M$145)+SUMIF('PREVIOUS LOGS'!$K$165,K6,'PREVIOUS LOGS'!$M$198)+SUMIF('PREVIOUS LOGS'!$K$218,K6,'PREVIOUS LOGS'!$M$251)+SUMIF('PREVIOUS LOGS'!$K$271,K6,'PREVIOUS LOGS'!$M$304)+SUMIF('PREVIOUS LOGS'!$K$324,K6,'PREVIOUS LOGS'!$M$357)+SUMIF('PREVIOUS LOGS'!$BH$6,K6,'PREVIOUS LOGS'!$BJ$39)+SUMIF('PREVIOUS LOGS'!$BH$59,$K$6,'PREVIOUS LOGS'!$BJ$92)+SUMIF('PREVIOUS LOGS'!$BH$112,K6,'PREVIOUS LOGS'!$BJ$145)+SUMIF('PREVIOUS LOGS'!$BH$165,K6,'PREVIOUS LOGS'!$BJ$198)+SUMIF('PREVIOUS LOGS'!$BH$218,K6,'PREVIOUS LOGS'!$BJ$251)+SUMIF('PREVIOUS LOGS'!$BH$271,K6,'PREVIOUS LOGS'!$BJ$304)+SUMIF('PREVIOUS LOGS'!$BH$324,K6,'PREVIOUS LOGS'!$BJ$357)+SUMIF('PREVIOUS LOGS'!$DF$6,K6,'PREVIOUS LOGS'!$DH$39)+SUMIF('PREVIOUS LOGS'!$DF$59,$K$6,'PREVIOUS LOGS'!$DH$92)+SUMIF('PREVIOUS LOGS'!$DF$112,K6,'PREVIOUS LOGS'!$DH$145)+SUMIF('PREVIOUS LOGS'!$DF$165,K6,'PREVIOUS LOGS'!$DH$198)+SUMIF('PREVIOUS LOGS'!$DF$218,K6,'PREVIOUS LOGS'!$DH$251)+SUMIF('PREVIOUS LOGS'!$DF$271,K6,'PREVIOUS LOGS'!$DH$304)+SUMIF('PREVIOUS LOGS'!$DF$324,K6,'PREVIOUS LOGS'!$DH$357)+SUMIF('PREVIOUS LOGS'!$FC$6,K6,'PREVIOUS LOGS'!$FE$39)+SUMIF('PREVIOUS LOGS'!$FC$59,$K$6,'PREVIOUS LOGS'!$FE$92)+SUMIF('PREVIOUS LOGS'!$FC$112,K6,'PREVIOUS LOGS'!$FE$145)+SUMIF('PREVIOUS LOGS'!$FC$165,K6,'PREVIOUS LOGS'!$FE$198)+SUMIF('PREVIOUS LOGS'!$FC$218,K6,'PREVIOUS LOGS'!$FE$251)+SUMIF('PREVIOUS LOGS'!$FC$271,K6,'PREVIOUS LOGS'!$FE$304)+SUMIF('PREVIOUS LOGS'!$FC$324,K6,'PREVIOUS LOGS'!$FE$357)</f>
        <v>0</v>
      </c>
      <c r="N39" s="699"/>
      <c r="O39" s="699"/>
      <c r="P39" s="699"/>
      <c r="Q39" s="699"/>
      <c r="R39" s="700"/>
      <c r="S39" s="698">
        <f>SUMIF('ANNUAL SUMMARY'!$FE$622,K6,'ANNUAL SUMMARY'!$FN$659)+SUMIF('ANNUAL SUMMARY'!$DH$622,K6,'ANNUAL SUMMARY'!$DQ$659)+SUMIF('ANNUAL SUMMARY'!$BI$622,K6,'ANNUAL SUMMARY'!$BR$659)+SUMIF('ANNUAL SUMMARY'!$L$622,K6,'ANNUAL SUMMARY'!$U$659)+SUMIF('ANNUAL SUMMARY'!$FE$566,K6,'ANNUAL SUMMARY'!$FN$603)+SUMIF('ANNUAL SUMMARY'!$DH$566,K6,'ANNUAL SUMMARY'!$DQ$603)+SUMIF('ANNUAL SUMMARY'!$BI$566,K6,'ANNUAL SUMMARY'!$BR$603)+SUMIF('ANNUAL SUMMARY'!$L$566,K6,'ANNUAL SUMMARY'!$U$603)+SUMIF('ANNUAL SUMMARY'!$FE$510,K6,'ANNUAL SUMMARY'!$FN$547)+SUMIF('ANNUAL SUMMARY'!$DH$510,K6,'ANNUAL SUMMARY'!$DQ$547)+SUMIF('ANNUAL SUMMARY'!$BI$510,K6,'ANNUAL SUMMARY'!$BR$547)+SUMIF('ANNUAL SUMMARY'!$L$510,K6,'ANNUAL SUMMARY'!$U$547)+SUMIF('ANNUAL SUMMARY'!$FE$454,K6,'ANNUAL SUMMARY'!$FN$491)+SUMIF('ANNUAL SUMMARY'!$DH$454,K6,'ANNUAL SUMMARY'!$DQ$491)+SUMIF('ANNUAL SUMMARY'!$BI$454,K6,'ANNUAL SUMMARY'!$BR$491)+SUMIF('ANNUAL SUMMARY'!$L$454,K6,'ANNUAL SUMMARY'!$U$491)+SUMIF('ANNUAL SUMMARY'!$FE$398,K6,'ANNUAL SUMMARY'!$FN$435)+SUMIF('ANNUAL SUMMARY'!$DH$398,K6,'ANNUAL SUMMARY'!$DQ$435)+SUMIF('ANNUAL SUMMARY'!$BI$398,K6,'ANNUAL SUMMARY'!$BR$435)+SUMIF('ANNUAL SUMMARY'!$L$398,K6,'ANNUAL SUMMARY'!$U$435)+SUMIF('ANNUAL SUMMARY'!$FE$342,K6,'ANNUAL SUMMARY'!$FN$379)+SUMIF('ANNUAL SUMMARY'!$DH$342,K6,'ANNUAL SUMMARY'!$DQ$379)+SUMIF('ANNUAL SUMMARY'!$BI$342,K6,'ANNUAL SUMMARY'!$BR$379)+SUMIF('ANNUAL SUMMARY'!$L$342,K6,'ANNUAL SUMMARY'!$U$379)+SUMIF('ANNUAL SUMMARY'!$FE$286,K6,'ANNUAL SUMMARY'!$FN$323)+SUMIF('ANNUAL SUMMARY'!$DH$286,K6,'ANNUAL SUMMARY'!$DQ$323)+SUMIF('ANNUAL SUMMARY'!$BI$286,K6,'ANNUAL SUMMARY'!$BR$323)+SUMIF('ANNUAL SUMMARY'!$L$286,K6,'ANNUAL SUMMARY'!$U$323)+SUMIF('ANNUAL SUMMARY'!$FE$230,K6,'ANNUAL SUMMARY'!$FN$267)+SUMIF('ANNUAL SUMMARY'!$DH$230,K6,'ANNUAL SUMMARY'!$DQ$267)+SUMIF('ANNUAL SUMMARY'!$BI$230,K6,'ANNUAL SUMMARY'!$BR$267)+SUMIF('ANNUAL SUMMARY'!$L$230,K6,'ANNUAL SUMMARY'!$U$267)+SUMIF('ANNUAL SUMMARY'!$FE$174,K6,'ANNUAL SUMMARY'!$FN$211)+SUMIF('ANNUAL SUMMARY'!$DH$174,K6,'ANNUAL SUMMARY'!$DQ$211)+SUMIF('ANNUAL SUMMARY'!$BI$174,K6,'ANNUAL SUMMARY'!$BR$211)+SUMIF('ANNUAL SUMMARY'!$L$174,K6,'ANNUAL SUMMARY'!$U$211)+SUMIF('ANNUAL SUMMARY'!$FE$118,K6,'ANNUAL SUMMARY'!$FN$155)+SUMIF('ANNUAL SUMMARY'!$DH$118,K6,'ANNUAL SUMMARY'!$DQ$155)+SUMIF('ANNUAL SUMMARY'!$BI$118,K6,'ANNUAL SUMMARY'!$BR$155)+SUMIF('ANNUAL SUMMARY'!$L$118,K6,'ANNUAL SUMMARY'!$U$155)+SUMIF('ANNUAL SUMMARY'!$FE$62,K6,'ANNUAL SUMMARY'!$FN$99)+SUMIF('ANNUAL SUMMARY'!$DH$62,K6,'ANNUAL SUMMARY'!$DQ$99)+SUMIF('ANNUAL SUMMARY'!$BI$62,K6,'ANNUAL SUMMARY'!$BR$99)+SUMIF('ANNUAL SUMMARY'!$L$62,K6,'ANNUAL SUMMARY'!$U$99)+SUMIF('ANNUAL SUMMARY'!$FE$6,K6,'ANNUAL SUMMARY'!$FN$43)+SUMIF('ANNUAL SUMMARY'!$DH$6,K6,'ANNUAL SUMMARY'!$DQ$43)+SUMIF('ANNUAL SUMMARY'!$BI$6,K6,'ANNUAL SUMMARY'!$BR$43)+SUMIF('ANNUAL SUMMARY'!$L$6,K6,'ANNUAL SUMMARY'!$U$43)</f>
        <v>6</v>
      </c>
      <c r="T39" s="699"/>
      <c r="U39" s="699"/>
      <c r="V39" s="699"/>
      <c r="W39" s="699"/>
      <c r="X39" s="700"/>
      <c r="Y39" s="15"/>
      <c r="Z39" s="711"/>
      <c r="AA39" s="712"/>
      <c r="AB39" s="712"/>
      <c r="AC39" s="712"/>
      <c r="AD39" s="712"/>
      <c r="AE39" s="712"/>
      <c r="AF39" s="693"/>
      <c r="AG39" s="693"/>
      <c r="AH39" s="693"/>
      <c r="AI39" s="693"/>
      <c r="AJ39" s="693"/>
      <c r="AK39" s="694"/>
      <c r="AL39" s="711"/>
      <c r="AM39" s="712"/>
      <c r="AN39" s="712"/>
      <c r="AO39" s="712"/>
      <c r="AP39" s="712"/>
      <c r="AQ39" s="712"/>
      <c r="AR39" s="692"/>
      <c r="AS39" s="693"/>
      <c r="AT39" s="693"/>
      <c r="AU39" s="693"/>
      <c r="AV39" s="693"/>
      <c r="AW39" s="1263"/>
      <c r="AX39" s="154"/>
      <c r="AY39" s="698">
        <f>SUMIF('ANNUAL SUMMARY'!$FE$622,BH6,'ANNUAL SUMMARY'!$EV$659)+SUMIF('ANNUAL SUMMARY'!$DH$622,BH6,'ANNUAL SUMMARY'!$CY$659)+SUMIF('ANNUAL SUMMARY'!$BI$622,BH6,'ANNUAL SUMMARY'!$AZ$659)+SUMIF('ANNUAL SUMMARY'!$L$622,BH6,'ANNUAL SUMMARY'!$C$659)+SUMIF('ANNUAL SUMMARY'!$FE$566,BH6,'ANNUAL SUMMARY'!$EV$603)+SUMIF('ANNUAL SUMMARY'!$DH$566,BH6,'ANNUAL SUMMARY'!$CY$603)+SUMIF('ANNUAL SUMMARY'!$BI$566,BH6,'ANNUAL SUMMARY'!$AZ$603)+SUMIF('ANNUAL SUMMARY'!$L$566,BH6,'ANNUAL SUMMARY'!$C$603)+SUMIF('ANNUAL SUMMARY'!$FE$510,BH6,'ANNUAL SUMMARY'!$EV$547)+SUMIF('ANNUAL SUMMARY'!$DH$510,BH6,'ANNUAL SUMMARY'!$CY$547)+SUMIF('ANNUAL SUMMARY'!$BI$510,BH6,'ANNUAL SUMMARY'!$AZ$547)+SUMIF('ANNUAL SUMMARY'!$L$510,BH6,'ANNUAL SUMMARY'!$C$547)+SUMIF('ANNUAL SUMMARY'!$FE$454,BH6,'ANNUAL SUMMARY'!$EV$491)+SUMIF('ANNUAL SUMMARY'!$DH$454,BH6,'ANNUAL SUMMARY'!$CY$491)+SUMIF('ANNUAL SUMMARY'!$BI$454,BH6,'ANNUAL SUMMARY'!$AZ$491)+SUMIF('ANNUAL SUMMARY'!$L$454,BH6,'ANNUAL SUMMARY'!$C$491)+SUMIF('ANNUAL SUMMARY'!$FE$398,BH6,'ANNUAL SUMMARY'!$EV$435)+SUMIF('ANNUAL SUMMARY'!$DH$398,BH6,'ANNUAL SUMMARY'!$CY$435)+SUMIF('ANNUAL SUMMARY'!$BI$398,BH6,'ANNUAL SUMMARY'!$AZ$435)+SUMIF('ANNUAL SUMMARY'!$L$398,BH6,'ANNUAL SUMMARY'!$C$435)+SUMIF('ANNUAL SUMMARY'!$FE$342,BH6,'ANNUAL SUMMARY'!$EV$379)+SUMIF('ANNUAL SUMMARY'!$DH$342,BH6,'ANNUAL SUMMARY'!$CY$379)+SUMIF('ANNUAL SUMMARY'!$BI$342,BH6,'ANNUAL SUMMARY'!$AZ$379)+SUMIF('ANNUAL SUMMARY'!$L$342,BH6,'ANNUAL SUMMARY'!$C$379)+SUMIF('ANNUAL SUMMARY'!$FE$286,BH6,'ANNUAL SUMMARY'!$EV$323)+SUMIF('ANNUAL SUMMARY'!$DH$286,BH6,'ANNUAL SUMMARY'!$CY$323)+SUMIF('ANNUAL SUMMARY'!$BI$286,BH6,'ANNUAL SUMMARY'!$AZ$323)+SUMIF('ANNUAL SUMMARY'!$L$286,BH6,'ANNUAL SUMMARY'!$C$323)+SUMIF('ANNUAL SUMMARY'!$FE$230,BH6,'ANNUAL SUMMARY'!$EV$267)+SUMIF('ANNUAL SUMMARY'!$DH$230,BH6,'ANNUAL SUMMARY'!$CY$267)+SUMIF('ANNUAL SUMMARY'!$BI$230,BH6,'ANNUAL SUMMARY'!$AZ$267)+SUMIF('ANNUAL SUMMARY'!$L$230,BH6,'ANNUAL SUMMARY'!$C$267)+SUMIF('ANNUAL SUMMARY'!$FE$174,BH6,'ANNUAL SUMMARY'!$EV$211)+SUMIF('ANNUAL SUMMARY'!$DH$174,BH6,'ANNUAL SUMMARY'!$CY$211)+SUMIF('ANNUAL SUMMARY'!$BI$174,BH6,'ANNUAL SUMMARY'!$AZ$211)+SUMIF('ANNUAL SUMMARY'!$L$174,BH6,'ANNUAL SUMMARY'!$C$211)+SUMIF('ANNUAL SUMMARY'!$FE$118,BH6,'ANNUAL SUMMARY'!$EV$155)+SUMIF('ANNUAL SUMMARY'!$DH$118,BH6,'ANNUAL SUMMARY'!$CY$155)+SUMIF('ANNUAL SUMMARY'!$BI$118,BH6,'ANNUAL SUMMARY'!$AZ$155)+SUMIF('ANNUAL SUMMARY'!$L$118,BH6,'ANNUAL SUMMARY'!$C$155)+SUMIF('ANNUAL SUMMARY'!$FE$62,BH6,'ANNUAL SUMMARY'!$EV$99)+SUMIF('ANNUAL SUMMARY'!$DH$62,BH6,'ANNUAL SUMMARY'!$CY$99)+SUMIF('ANNUAL SUMMARY'!$BI$62,BH6,'ANNUAL SUMMARY'!$AZ$99)+SUMIF('ANNUAL SUMMARY'!$L$62,BH6,'ANNUAL SUMMARY'!$C$99)+SUMIF('ANNUAL SUMMARY'!$FE$6,BH6,'ANNUAL SUMMARY'!$EV$43)+SUMIF('ANNUAL SUMMARY'!$DH$6,BH6,'ANNUAL SUMMARY'!$CY$43)+SUMIF('ANNUAL SUMMARY'!$BI$6,BH6,'ANNUAL SUMMARY'!$AZ$43)+SUMIF('ANNUAL SUMMARY'!$L$6,BH6,'ANNUAL SUMMARY'!$C$43)+SUMIF('PREVIOUS LOGS'!$K$6,BH6,'PREVIOUS LOGS'!$B$39)+SUMIF('PREVIOUS LOGS'!$K$59,$K$6,'PREVIOUS LOGS'!$B$92)+SUMIF('PREVIOUS LOGS'!$K$112,BH6,'PREVIOUS LOGS'!$B$145)+SUMIF('PREVIOUS LOGS'!$K$165,BH6,'PREVIOUS LOGS'!$B$198)+SUMIF('PREVIOUS LOGS'!$K$218,BH6,'PREVIOUS LOGS'!$B$251)+SUMIF('PREVIOUS LOGS'!$K$271,BH6,'PREVIOUS LOGS'!$B$304)+SUMIF('PREVIOUS LOGS'!$K$324,BH6,'PREVIOUS LOGS'!$B$357)+SUMIF('PREVIOUS LOGS'!$BH$6,BH6,'PREVIOUS LOGS'!$AY$39)+SUMIF('PREVIOUS LOGS'!$BH$59,$K$6,'PREVIOUS LOGS'!$AY$92)+SUMIF('PREVIOUS LOGS'!$BH$112,BH6,'PREVIOUS LOGS'!$AY$145)+SUMIF('PREVIOUS LOGS'!$BH$165,BH6,'PREVIOUS LOGS'!$AY$198)+SUMIF('PREVIOUS LOGS'!$BH$218,BH6,'PREVIOUS LOGS'!$AY$251)+SUMIF('PREVIOUS LOGS'!$BH$271,BH6,'PREVIOUS LOGS'!$AY$304)+SUMIF('PREVIOUS LOGS'!$BH$324,BH6,'PREVIOUS LOGS'!$AY$357)+SUMIF('PREVIOUS LOGS'!$DF$6,BH6,'PREVIOUS LOGS'!$CW$39)+SUMIF('PREVIOUS LOGS'!$DF$59,$K$6,'PREVIOUS LOGS'!$CW$92)+SUMIF('PREVIOUS LOGS'!$DF$112,BH6,'PREVIOUS LOGS'!$CW$145)+SUMIF('PREVIOUS LOGS'!$DF$165,BH6,'PREVIOUS LOGS'!$CW$198)+SUMIF('PREVIOUS LOGS'!$DF$218,BH6,'PREVIOUS LOGS'!$CW$251)+SUMIF('PREVIOUS LOGS'!$DF$271,BH6,'PREVIOUS LOGS'!$CW$304)+SUMIF('PREVIOUS LOGS'!$DF$324,BH6,'PREVIOUS LOGS'!$CW$357)+SUMIF('PREVIOUS LOGS'!$FC$6,BH6,'PREVIOUS LOGS'!$ET$39)+SUMIF('PREVIOUS LOGS'!$FC$59,$K$6,'PREVIOUS LOGS'!$ET$92)+SUMIF('PREVIOUS LOGS'!$FC$112,BH6,'PREVIOUS LOGS'!$ET$145)+SUMIF('PREVIOUS LOGS'!$FC$165,BH6,'PREVIOUS LOGS'!$ET$198)+SUMIF('PREVIOUS LOGS'!$FC$218,BH6,'PREVIOUS LOGS'!$ET$251)+SUMIF('PREVIOUS LOGS'!$FC$271,BH6,'PREVIOUS LOGS'!$ET$304)+SUMIF('PREVIOUS LOGS'!$FC$324,BH6,'PREVIOUS LOGS'!$ET$357)</f>
        <v>0</v>
      </c>
      <c r="AZ39" s="699"/>
      <c r="BA39" s="699"/>
      <c r="BB39" s="699"/>
      <c r="BC39" s="699"/>
      <c r="BD39" s="700"/>
      <c r="BE39" s="698">
        <f>SUMIF('ANNUAL SUMMARY'!$FE$622,BH6,'ANNUAL SUMMARY'!$FB$659)+SUMIF('ANNUAL SUMMARY'!$DH$622,BH6,'ANNUAL SUMMARY'!$DE$659)+SUMIF('ANNUAL SUMMARY'!$BI$622,BH6,'ANNUAL SUMMARY'!$BF$659)+SUMIF('ANNUAL SUMMARY'!$L$622,BH6,'ANNUAL SUMMARY'!$I$659)+SUMIF('ANNUAL SUMMARY'!$FE$566,BH6,'ANNUAL SUMMARY'!$FB$603)+SUMIF('ANNUAL SUMMARY'!$DH$566,BH6,'ANNUAL SUMMARY'!$DE$603)+SUMIF('ANNUAL SUMMARY'!$BI$566,BH6,'ANNUAL SUMMARY'!$BF$603)+SUMIF('ANNUAL SUMMARY'!$L$566,BH6,'ANNUAL SUMMARY'!$I$603)+SUMIF('ANNUAL SUMMARY'!$FE$510,BH6,'ANNUAL SUMMARY'!$FB$547)+SUMIF('ANNUAL SUMMARY'!$DH$510,BH6,'ANNUAL SUMMARY'!$DE$547)+SUMIF('ANNUAL SUMMARY'!$BI$510,BH6,'ANNUAL SUMMARY'!$BF$547)+SUMIF('ANNUAL SUMMARY'!$L$510,BH6,'ANNUAL SUMMARY'!$I$547)+SUMIF('ANNUAL SUMMARY'!$FE$454,BH6,'ANNUAL SUMMARY'!$FB$491)+SUMIF('ANNUAL SUMMARY'!$DH$454,BH6,'ANNUAL SUMMARY'!$DE$491)+SUMIF('ANNUAL SUMMARY'!$BI$454,BH6,'ANNUAL SUMMARY'!$BF$491)+SUMIF('ANNUAL SUMMARY'!$L$454,BH6,'ANNUAL SUMMARY'!$I$491)+SUMIF('ANNUAL SUMMARY'!$FE$398,BH6,'ANNUAL SUMMARY'!$FB$435)+SUMIF('ANNUAL SUMMARY'!$DH$398,BH6,'ANNUAL SUMMARY'!$DE$435)+SUMIF('ANNUAL SUMMARY'!$BI$398,BH6,'ANNUAL SUMMARY'!$BF$435)+SUMIF('ANNUAL SUMMARY'!$L$398,BH6,'ANNUAL SUMMARY'!$I$435)+SUMIF('ANNUAL SUMMARY'!$FE$342,BH6,'ANNUAL SUMMARY'!$FB$379)+SUMIF('ANNUAL SUMMARY'!$DH$342,BH6,'ANNUAL SUMMARY'!$DE$379)+SUMIF('ANNUAL SUMMARY'!$BI$342,BH6,'ANNUAL SUMMARY'!$BF$379)+SUMIF('ANNUAL SUMMARY'!$L$342,BH6,'ANNUAL SUMMARY'!$I$379)+SUMIF('ANNUAL SUMMARY'!$FE$286,BH6,'ANNUAL SUMMARY'!$FB$323)+SUMIF('ANNUAL SUMMARY'!$DH$286,BH6,'ANNUAL SUMMARY'!$DE$323)+SUMIF('ANNUAL SUMMARY'!$BI$286,BH6,'ANNUAL SUMMARY'!$BF$323)+SUMIF('ANNUAL SUMMARY'!$L$286,BH6,'ANNUAL SUMMARY'!$I$323)+SUMIF('ANNUAL SUMMARY'!$FE$230,BH6,'ANNUAL SUMMARY'!$FB$267)+SUMIF('ANNUAL SUMMARY'!$DH$230,BH6,'ANNUAL SUMMARY'!$DE$267)+SUMIF('ANNUAL SUMMARY'!$BI$230,BH6,'ANNUAL SUMMARY'!$BF$267)+SUMIF('ANNUAL SUMMARY'!$L$230,BH6,'ANNUAL SUMMARY'!$I$267)+SUMIF('ANNUAL SUMMARY'!$FE$174,BH6,'ANNUAL SUMMARY'!$FB$211)+SUMIF('ANNUAL SUMMARY'!$DH$174,BH6,'ANNUAL SUMMARY'!$DE$211)+SUMIF('ANNUAL SUMMARY'!$BI$174,BH6,'ANNUAL SUMMARY'!$BF$211)+SUMIF('ANNUAL SUMMARY'!$L$174,BH6,'ANNUAL SUMMARY'!$I$211)+SUMIF('ANNUAL SUMMARY'!$FE$118,BH6,'ANNUAL SUMMARY'!$FB$155)+SUMIF('ANNUAL SUMMARY'!$DH$118,BH6,'ANNUAL SUMMARY'!$DE$155)+SUMIF('ANNUAL SUMMARY'!$BI$118,BH6,'ANNUAL SUMMARY'!$BF$155)+SUMIF('ANNUAL SUMMARY'!$L$118,BH6,'ANNUAL SUMMARY'!$I$155)+SUMIF('ANNUAL SUMMARY'!$FE$62,BH6,'ANNUAL SUMMARY'!$FB$99)+SUMIF('ANNUAL SUMMARY'!$DH$62,BH6,'ANNUAL SUMMARY'!$DE$99)+SUMIF('ANNUAL SUMMARY'!$BI$62,BH6,'ANNUAL SUMMARY'!$BF$99)+SUMIF('ANNUAL SUMMARY'!$L$62,BH6,'ANNUAL SUMMARY'!$I$99)+SUMIF('ANNUAL SUMMARY'!$FE$6,BH6,'ANNUAL SUMMARY'!$FB$43)+SUMIF('ANNUAL SUMMARY'!$DH$6,BH6,'ANNUAL SUMMARY'!$DE$43)+SUMIF('ANNUAL SUMMARY'!$BI$6,BH6,'ANNUAL SUMMARY'!$BF$43)+SUMIF('ANNUAL SUMMARY'!$L$6,BH6,'ANNUAL SUMMARY'!$I$43)+SUMIF('PREVIOUS LOGS'!$K$6,BH6,'PREVIOUS LOGS'!$H$39)+SUMIF('PREVIOUS LOGS'!$K$59,$K$6,'PREVIOUS LOGS'!$B$92)+SUMIF('PREVIOUS LOGS'!$K$112,BH6,'PREVIOUS LOGS'!$B$145)+SUMIF('PREVIOUS LOGS'!$K$165,BH6,'PREVIOUS LOGS'!$B$198)+SUMIF('PREVIOUS LOGS'!$K$218,BH6,'PREVIOUS LOGS'!$B$251)+SUMIF('PREVIOUS LOGS'!$K$271,BH6,'PREVIOUS LOGS'!$B$304)+SUMIF('PREVIOUS LOGS'!$K$324,BH6,'PREVIOUS LOGS'!$B$357)+SUMIF('PREVIOUS LOGS'!$BH$6,BH6,'PREVIOUS LOGS'!$BE$39)+SUMIF('PREVIOUS LOGS'!$BH$59,$K$6,'PREVIOUS LOGS'!$AY$92)+SUMIF('PREVIOUS LOGS'!$BH$112,BH6,'PREVIOUS LOGS'!$AY$145)+SUMIF('PREVIOUS LOGS'!$BH$165,BH6,'PREVIOUS LOGS'!$AY$198)+SUMIF('PREVIOUS LOGS'!$BH$218,BH6,'PREVIOUS LOGS'!$AY$251)+SUMIF('PREVIOUS LOGS'!$BH$271,BH6,'PREVIOUS LOGS'!$AY$304)+SUMIF('PREVIOUS LOGS'!$BH$324,BH6,'PREVIOUS LOGS'!$AY$357)+SUMIF('PREVIOUS LOGS'!$DF$6,BH6,'PREVIOUS LOGS'!$DC$39)+SUMIF('PREVIOUS LOGS'!$DF$59,$K$6,'PREVIOUS LOGS'!$CW$92)+SUMIF('PREVIOUS LOGS'!$DF$112,BH6,'PREVIOUS LOGS'!$CW$145)+SUMIF('PREVIOUS LOGS'!$DF$165,BH6,'PREVIOUS LOGS'!$CW$198)+SUMIF('PREVIOUS LOGS'!$DF$218,BH6,'PREVIOUS LOGS'!$CW$251)+SUMIF('PREVIOUS LOGS'!$DF$271,BH6,'PREVIOUS LOGS'!$CW$304)+SUMIF('PREVIOUS LOGS'!$DF$324,BH6,'PREVIOUS LOGS'!$CW$357)+SUMIF('PREVIOUS LOGS'!$FC$6,BH6,'PREVIOUS LOGS'!$EZ$39)+SUMIF('PREVIOUS LOGS'!$FC$59,$K$6,'PREVIOUS LOGS'!$ET$92)+SUMIF('PREVIOUS LOGS'!$FC$112,BH6,'PREVIOUS LOGS'!$ET$145)+SUMIF('PREVIOUS LOGS'!$FC$165,BH6,'PREVIOUS LOGS'!$ET$198)+SUMIF('PREVIOUS LOGS'!$FC$218,BH6,'PREVIOUS LOGS'!$ET$251)+SUMIF('PREVIOUS LOGS'!$FC$271,BH6,'PREVIOUS LOGS'!$ET$304)+SUMIF('PREVIOUS LOGS'!$FC$324,BH6,'PREVIOUS LOGS'!$ET$357)</f>
        <v>0</v>
      </c>
      <c r="BF39" s="699"/>
      <c r="BG39" s="699"/>
      <c r="BH39" s="699"/>
      <c r="BI39" s="700"/>
      <c r="BJ39" s="698">
        <f>SUMIF('ANNUAL SUMMARY'!$FE$622,BH6,'ANNUAL SUMMARY'!$FH$659)+SUMIF('ANNUAL SUMMARY'!$DH$622,BH6,'ANNUAL SUMMARY'!$DK$659)+SUMIF('ANNUAL SUMMARY'!$BI$622,BH6,'ANNUAL SUMMARY'!$BL$659)+SUMIF('ANNUAL SUMMARY'!$L$622,BH6,'ANNUAL SUMMARY'!$O$659)+SUMIF('ANNUAL SUMMARY'!$FE$566,BH6,'ANNUAL SUMMARY'!$FH$603)+SUMIF('ANNUAL SUMMARY'!$DH$566,BH6,'ANNUAL SUMMARY'!$DK$603)+SUMIF('ANNUAL SUMMARY'!$BI$566,BH6,'ANNUAL SUMMARY'!$BL$603)+SUMIF('ANNUAL SUMMARY'!$L$566,BH6,'ANNUAL SUMMARY'!$O$603)+SUMIF('ANNUAL SUMMARY'!$FE$510,BH6,'ANNUAL SUMMARY'!$FH$547)+SUMIF('ANNUAL SUMMARY'!$DH$510,BH6,'ANNUAL SUMMARY'!$DK$547)+SUMIF('ANNUAL SUMMARY'!$BI$510,BH6,'ANNUAL SUMMARY'!$BL$547)+SUMIF('ANNUAL SUMMARY'!$L$510,BH6,'ANNUAL SUMMARY'!$O$547)+SUMIF('ANNUAL SUMMARY'!$FE$454,BH6,'ANNUAL SUMMARY'!$FH$491)+SUMIF('ANNUAL SUMMARY'!$DH$454,BH6,'ANNUAL SUMMARY'!$DK$491)+SUMIF('ANNUAL SUMMARY'!$BI$454,BH6,'ANNUAL SUMMARY'!$BL$491)+SUMIF('ANNUAL SUMMARY'!$L$454,BH6,'ANNUAL SUMMARY'!$O$491)+SUMIF('ANNUAL SUMMARY'!$FE$398,BH6,'ANNUAL SUMMARY'!$FH$435)+SUMIF('ANNUAL SUMMARY'!$DH$398,BH6,'ANNUAL SUMMARY'!$DK$435)+SUMIF('ANNUAL SUMMARY'!$BI$398,BH6,'ANNUAL SUMMARY'!$BL$435)+SUMIF('ANNUAL SUMMARY'!$L$398,BH6,'ANNUAL SUMMARY'!$O$435)+SUMIF('ANNUAL SUMMARY'!$FE$342,BH6,'ANNUAL SUMMARY'!$FH$379)+SUMIF('ANNUAL SUMMARY'!$DH$342,BH6,'ANNUAL SUMMARY'!$DK$379)+SUMIF('ANNUAL SUMMARY'!$BI$342,BH6,'ANNUAL SUMMARY'!$BL$379)+SUMIF('ANNUAL SUMMARY'!$L$342,BH6,'ANNUAL SUMMARY'!$O$379)+SUMIF('ANNUAL SUMMARY'!$FE$286,BH6,'ANNUAL SUMMARY'!$FH$323)+SUMIF('ANNUAL SUMMARY'!$DH$286,BH6,'ANNUAL SUMMARY'!$DK$323)+SUMIF('ANNUAL SUMMARY'!$BI$286,BH6,'ANNUAL SUMMARY'!$BL$323)+SUMIF('ANNUAL SUMMARY'!$L$286,BH6,'ANNUAL SUMMARY'!$O$323)+SUMIF('ANNUAL SUMMARY'!$FE$230,BH6,'ANNUAL SUMMARY'!$FH$267)+SUMIF('ANNUAL SUMMARY'!$DH$230,BH6,'ANNUAL SUMMARY'!$DK$267)+SUMIF('ANNUAL SUMMARY'!$BI$230,BH6,'ANNUAL SUMMARY'!$BL$267)+SUMIF('ANNUAL SUMMARY'!$L$230,BH6,'ANNUAL SUMMARY'!$O$267)+SUMIF('ANNUAL SUMMARY'!$FE$174,BH6,'ANNUAL SUMMARY'!$FH$211)+SUMIF('ANNUAL SUMMARY'!$DH$174,BH6,'ANNUAL SUMMARY'!$DK$211)+SUMIF('ANNUAL SUMMARY'!$BI$174,BH6,'ANNUAL SUMMARY'!$BL$211)+SUMIF('ANNUAL SUMMARY'!$L$174,BH6,'ANNUAL SUMMARY'!$O$211)+SUMIF('ANNUAL SUMMARY'!$FE$118,BH6,'ANNUAL SUMMARY'!$FH$155)+SUMIF('ANNUAL SUMMARY'!$DH$118,BH6,'ANNUAL SUMMARY'!$DK$155)+SUMIF('ANNUAL SUMMARY'!$BI$118,BH6,'ANNUAL SUMMARY'!$BL$155)+SUMIF('ANNUAL SUMMARY'!$L$118,BH6,'ANNUAL SUMMARY'!$O$155)+SUMIF('ANNUAL SUMMARY'!$FE$62,BH6,'ANNUAL SUMMARY'!$FH$99)+SUMIF('ANNUAL SUMMARY'!$DH$62,BH6,'ANNUAL SUMMARY'!$DK$99)+SUMIF('ANNUAL SUMMARY'!$BI$62,BH6,'ANNUAL SUMMARY'!$BL$99)+SUMIF('ANNUAL SUMMARY'!$L$62,BH6,'ANNUAL SUMMARY'!$O$99)+SUMIF('ANNUAL SUMMARY'!$FE$6,BH6,'ANNUAL SUMMARY'!$FH$43)+SUMIF('ANNUAL SUMMARY'!$DH$6,BH6,'ANNUAL SUMMARY'!$DK$43)+SUMIF('ANNUAL SUMMARY'!$BI$6,BH6,'ANNUAL SUMMARY'!$BL$43)+SUMIF('ANNUAL SUMMARY'!$L$6,BH6,'ANNUAL SUMMARY'!$O$43)+SUMIF('PREVIOUS LOGS'!$K$6,BH6,'PREVIOUS LOGS'!$M$39)+SUMIF('PREVIOUS LOGS'!$K$59,$K$6,'PREVIOUS LOGS'!$M$92)+SUMIF('PREVIOUS LOGS'!$K$112,BH6,'PREVIOUS LOGS'!$M$145)+SUMIF('PREVIOUS LOGS'!$K$165,BH6,'PREVIOUS LOGS'!$M$198)+SUMIF('PREVIOUS LOGS'!$K$218,BH6,'PREVIOUS LOGS'!$M$251)+SUMIF('PREVIOUS LOGS'!$K$271,BH6,'PREVIOUS LOGS'!$M$304)+SUMIF('PREVIOUS LOGS'!$K$324,BH6,'PREVIOUS LOGS'!$M$357)+SUMIF('PREVIOUS LOGS'!$BH$6,BH6,'PREVIOUS LOGS'!$BJ$39)+SUMIF('PREVIOUS LOGS'!$BH$59,$K$6,'PREVIOUS LOGS'!$BJ$92)+SUMIF('PREVIOUS LOGS'!$BH$112,BH6,'PREVIOUS LOGS'!$BJ$145)+SUMIF('PREVIOUS LOGS'!$BH$165,BH6,'PREVIOUS LOGS'!$BJ$198)+SUMIF('PREVIOUS LOGS'!$BH$218,BH6,'PREVIOUS LOGS'!$BJ$251)+SUMIF('PREVIOUS LOGS'!$BH$271,BH6,'PREVIOUS LOGS'!$BJ$304)+SUMIF('PREVIOUS LOGS'!$BH$324,BH6,'PREVIOUS LOGS'!$BJ$357)+SUMIF('PREVIOUS LOGS'!$DF$6,BH6,'PREVIOUS LOGS'!$DH$39)+SUMIF('PREVIOUS LOGS'!$DF$59,$K$6,'PREVIOUS LOGS'!$DH$92)+SUMIF('PREVIOUS LOGS'!$DF$112,BH6,'PREVIOUS LOGS'!$DH$145)+SUMIF('PREVIOUS LOGS'!$DF$165,BH6,'PREVIOUS LOGS'!$DH$198)+SUMIF('PREVIOUS LOGS'!$DF$218,BH6,'PREVIOUS LOGS'!$DH$251)+SUMIF('PREVIOUS LOGS'!$DF$271,BH6,'PREVIOUS LOGS'!$DH$304)+SUMIF('PREVIOUS LOGS'!$DF$324,BH6,'PREVIOUS LOGS'!$DH$357)+SUMIF('PREVIOUS LOGS'!$FC$6,BH6,'PREVIOUS LOGS'!$FE$39)+SUMIF('PREVIOUS LOGS'!$FC$59,$K$6,'PREVIOUS LOGS'!$FE$92)+SUMIF('PREVIOUS LOGS'!$FC$112,BH6,'PREVIOUS LOGS'!$FE$145)+SUMIF('PREVIOUS LOGS'!$FC$165,BH6,'PREVIOUS LOGS'!$FE$198)+SUMIF('PREVIOUS LOGS'!$FC$218,BH6,'PREVIOUS LOGS'!$FE$251)+SUMIF('PREVIOUS LOGS'!$FC$271,BH6,'PREVIOUS LOGS'!$FE$304)+SUMIF('PREVIOUS LOGS'!$FC$324,BH6,'PREVIOUS LOGS'!$FE$357)</f>
        <v>0</v>
      </c>
      <c r="BK39" s="699"/>
      <c r="BL39" s="699"/>
      <c r="BM39" s="699"/>
      <c r="BN39" s="699"/>
      <c r="BO39" s="700"/>
      <c r="BP39" s="698">
        <f>SUMIF('ANNUAL SUMMARY'!$FE$622,BH6,'ANNUAL SUMMARY'!$FN$659)+SUMIF('ANNUAL SUMMARY'!$DH$622,BH6,'ANNUAL SUMMARY'!$DQ$659)+SUMIF('ANNUAL SUMMARY'!$BI$622,BH6,'ANNUAL SUMMARY'!$BR$659)+SUMIF('ANNUAL SUMMARY'!$L$622,BH6,'ANNUAL SUMMARY'!$U$659)+SUMIF('ANNUAL SUMMARY'!$FE$566,BH6,'ANNUAL SUMMARY'!$FN$603)+SUMIF('ANNUAL SUMMARY'!$DH$566,BH6,'ANNUAL SUMMARY'!$DQ$603)+SUMIF('ANNUAL SUMMARY'!$BI$566,BH6,'ANNUAL SUMMARY'!$BR$603)+SUMIF('ANNUAL SUMMARY'!$L$566,BH6,'ANNUAL SUMMARY'!$U$603)+SUMIF('ANNUAL SUMMARY'!$FE$510,BH6,'ANNUAL SUMMARY'!$FN$547)+SUMIF('ANNUAL SUMMARY'!$DH$510,BH6,'ANNUAL SUMMARY'!$DQ$547)+SUMIF('ANNUAL SUMMARY'!$BI$510,BH6,'ANNUAL SUMMARY'!$BR$547)+SUMIF('ANNUAL SUMMARY'!$L$510,BH6,'ANNUAL SUMMARY'!$U$547)+SUMIF('ANNUAL SUMMARY'!$FE$454,BH6,'ANNUAL SUMMARY'!$FN$491)+SUMIF('ANNUAL SUMMARY'!$DH$454,BH6,'ANNUAL SUMMARY'!$DQ$491)+SUMIF('ANNUAL SUMMARY'!$BI$454,BH6,'ANNUAL SUMMARY'!$BR$491)+SUMIF('ANNUAL SUMMARY'!$L$454,BH6,'ANNUAL SUMMARY'!$U$491)+SUMIF('ANNUAL SUMMARY'!$FE$398,BH6,'ANNUAL SUMMARY'!$FN$435)+SUMIF('ANNUAL SUMMARY'!$DH$398,BH6,'ANNUAL SUMMARY'!$DQ$435)+SUMIF('ANNUAL SUMMARY'!$BI$398,BH6,'ANNUAL SUMMARY'!$BR$435)+SUMIF('ANNUAL SUMMARY'!$L$398,BH6,'ANNUAL SUMMARY'!$U$435)+SUMIF('ANNUAL SUMMARY'!$FE$342,BH6,'ANNUAL SUMMARY'!$FN$379)+SUMIF('ANNUAL SUMMARY'!$DH$342,BH6,'ANNUAL SUMMARY'!$DQ$379)+SUMIF('ANNUAL SUMMARY'!$BI$342,BH6,'ANNUAL SUMMARY'!$BR$379)+SUMIF('ANNUAL SUMMARY'!$L$342,BH6,'ANNUAL SUMMARY'!$U$379)+SUMIF('ANNUAL SUMMARY'!$FE$286,BH6,'ANNUAL SUMMARY'!$FN$323)+SUMIF('ANNUAL SUMMARY'!$DH$286,BH6,'ANNUAL SUMMARY'!$DQ$323)+SUMIF('ANNUAL SUMMARY'!$BI$286,BH6,'ANNUAL SUMMARY'!$BR$323)+SUMIF('ANNUAL SUMMARY'!$L$286,BH6,'ANNUAL SUMMARY'!$U$323)+SUMIF('ANNUAL SUMMARY'!$FE$230,BH6,'ANNUAL SUMMARY'!$FN$267)+SUMIF('ANNUAL SUMMARY'!$DH$230,BH6,'ANNUAL SUMMARY'!$DQ$267)+SUMIF('ANNUAL SUMMARY'!$BI$230,BH6,'ANNUAL SUMMARY'!$BR$267)+SUMIF('ANNUAL SUMMARY'!$L$230,BH6,'ANNUAL SUMMARY'!$U$267)+SUMIF('ANNUAL SUMMARY'!$FE$174,BH6,'ANNUAL SUMMARY'!$FN$211)+SUMIF('ANNUAL SUMMARY'!$DH$174,BH6,'ANNUAL SUMMARY'!$DQ$211)+SUMIF('ANNUAL SUMMARY'!$BI$174,BH6,'ANNUAL SUMMARY'!$BR$211)+SUMIF('ANNUAL SUMMARY'!$L$174,BH6,'ANNUAL SUMMARY'!$U$211)+SUMIF('ANNUAL SUMMARY'!$FE$118,BH6,'ANNUAL SUMMARY'!$FN$155)+SUMIF('ANNUAL SUMMARY'!$DH$118,BH6,'ANNUAL SUMMARY'!$DQ$155)+SUMIF('ANNUAL SUMMARY'!$BI$118,BH6,'ANNUAL SUMMARY'!$BR$155)+SUMIF('ANNUAL SUMMARY'!$L$118,BH6,'ANNUAL SUMMARY'!$U$155)+SUMIF('ANNUAL SUMMARY'!$FE$62,BH6,'ANNUAL SUMMARY'!$FN$99)+SUMIF('ANNUAL SUMMARY'!$DH$62,BH6,'ANNUAL SUMMARY'!$DQ$99)+SUMIF('ANNUAL SUMMARY'!$BI$62,BH6,'ANNUAL SUMMARY'!$BR$99)+SUMIF('ANNUAL SUMMARY'!$L$62,BH6,'ANNUAL SUMMARY'!$U$99)+SUMIF('ANNUAL SUMMARY'!$FE$6,BH6,'ANNUAL SUMMARY'!$FN$43)+SUMIF('ANNUAL SUMMARY'!$DH$6,BH6,'ANNUAL SUMMARY'!$DQ$43)+SUMIF('ANNUAL SUMMARY'!$BI$6,BH6,'ANNUAL SUMMARY'!$BR$43)+SUMIF('ANNUAL SUMMARY'!$L$6,BH6,'ANNUAL SUMMARY'!$U$43)</f>
        <v>0</v>
      </c>
      <c r="BQ39" s="699"/>
      <c r="BR39" s="699"/>
      <c r="BS39" s="699"/>
      <c r="BT39" s="699"/>
      <c r="BU39" s="700"/>
      <c r="BV39" s="15"/>
      <c r="BW39" s="711"/>
      <c r="BX39" s="712"/>
      <c r="BY39" s="712"/>
      <c r="BZ39" s="712"/>
      <c r="CA39" s="712"/>
      <c r="CB39" s="712"/>
      <c r="CC39" s="693"/>
      <c r="CD39" s="693"/>
      <c r="CE39" s="693"/>
      <c r="CF39" s="693"/>
      <c r="CG39" s="693"/>
      <c r="CH39" s="694"/>
      <c r="CI39" s="711"/>
      <c r="CJ39" s="712"/>
      <c r="CK39" s="712"/>
      <c r="CL39" s="712"/>
      <c r="CM39" s="712"/>
      <c r="CN39" s="712"/>
      <c r="CO39" s="692"/>
      <c r="CP39" s="693"/>
      <c r="CQ39" s="693"/>
      <c r="CR39" s="693"/>
      <c r="CS39" s="694"/>
      <c r="CT39" s="1263"/>
      <c r="CU39" s="1250"/>
      <c r="CV39" s="154"/>
      <c r="CW39" s="698">
        <f>SUMIF('ANNUAL SUMMARY'!$FE$622,DF6,'ANNUAL SUMMARY'!$EV$659)+SUMIF('ANNUAL SUMMARY'!$DH$622,DF6,'ANNUAL SUMMARY'!$CY$659)+SUMIF('ANNUAL SUMMARY'!$BI$622,DF6,'ANNUAL SUMMARY'!$AZ$659)+SUMIF('ANNUAL SUMMARY'!$L$622,DF6,'ANNUAL SUMMARY'!$C$659)+SUMIF('ANNUAL SUMMARY'!$FE$566,DF6,'ANNUAL SUMMARY'!$EV$603)+SUMIF('ANNUAL SUMMARY'!$DH$566,DF6,'ANNUAL SUMMARY'!$CY$603)+SUMIF('ANNUAL SUMMARY'!$BI$566,DF6,'ANNUAL SUMMARY'!$AZ$603)+SUMIF('ANNUAL SUMMARY'!$L$566,DF6,'ANNUAL SUMMARY'!$C$603)+SUMIF('ANNUAL SUMMARY'!$FE$510,DF6,'ANNUAL SUMMARY'!$EV$547)+SUMIF('ANNUAL SUMMARY'!$DH$510,DF6,'ANNUAL SUMMARY'!$CY$547)+SUMIF('ANNUAL SUMMARY'!$BI$510,DF6,'ANNUAL SUMMARY'!$AZ$547)+SUMIF('ANNUAL SUMMARY'!$L$510,DF6,'ANNUAL SUMMARY'!$C$547)+SUMIF('ANNUAL SUMMARY'!$FE$454,DF6,'ANNUAL SUMMARY'!$EV$491)+SUMIF('ANNUAL SUMMARY'!$DH$454,DF6,'ANNUAL SUMMARY'!$CY$491)+SUMIF('ANNUAL SUMMARY'!$BI$454,DF6,'ANNUAL SUMMARY'!$AZ$491)+SUMIF('ANNUAL SUMMARY'!$L$454,DF6,'ANNUAL SUMMARY'!$C$491)+SUMIF('ANNUAL SUMMARY'!$FE$398,DF6,'ANNUAL SUMMARY'!$EV$435)+SUMIF('ANNUAL SUMMARY'!$DH$398,DF6,'ANNUAL SUMMARY'!$CY$435)+SUMIF('ANNUAL SUMMARY'!$BI$398,DF6,'ANNUAL SUMMARY'!$AZ$435)+SUMIF('ANNUAL SUMMARY'!$L$398,DF6,'ANNUAL SUMMARY'!$C$435)+SUMIF('ANNUAL SUMMARY'!$FE$342,DF6,'ANNUAL SUMMARY'!$EV$379)+SUMIF('ANNUAL SUMMARY'!$DH$342,DF6,'ANNUAL SUMMARY'!$CY$379)+SUMIF('ANNUAL SUMMARY'!$BI$342,DF6,'ANNUAL SUMMARY'!$AZ$379)+SUMIF('ANNUAL SUMMARY'!$L$342,DF6,'ANNUAL SUMMARY'!$C$379)+SUMIF('ANNUAL SUMMARY'!$FE$286,DF6,'ANNUAL SUMMARY'!$EV$323)+SUMIF('ANNUAL SUMMARY'!$DH$286,DF6,'ANNUAL SUMMARY'!$CY$323)+SUMIF('ANNUAL SUMMARY'!$BI$286,DF6,'ANNUAL SUMMARY'!$AZ$323)+SUMIF('ANNUAL SUMMARY'!$L$286,DF6,'ANNUAL SUMMARY'!$C$323)+SUMIF('ANNUAL SUMMARY'!$FE$230,DF6,'ANNUAL SUMMARY'!$EV$267)+SUMIF('ANNUAL SUMMARY'!$DH$230,DF6,'ANNUAL SUMMARY'!$CY$267)+SUMIF('ANNUAL SUMMARY'!$BI$230,DF6,'ANNUAL SUMMARY'!$AZ$267)+SUMIF('ANNUAL SUMMARY'!$L$230,DF6,'ANNUAL SUMMARY'!$C$267)+SUMIF('ANNUAL SUMMARY'!$FE$174,DF6,'ANNUAL SUMMARY'!$EV$211)+SUMIF('ANNUAL SUMMARY'!$DH$174,DF6,'ANNUAL SUMMARY'!$CY$211)+SUMIF('ANNUAL SUMMARY'!$BI$174,DF6,'ANNUAL SUMMARY'!$AZ$211)+SUMIF('ANNUAL SUMMARY'!$L$174,DF6,'ANNUAL SUMMARY'!$C$211)+SUMIF('ANNUAL SUMMARY'!$FE$118,DF6,'ANNUAL SUMMARY'!$EV$155)+SUMIF('ANNUAL SUMMARY'!$DH$118,DF6,'ANNUAL SUMMARY'!$CY$155)+SUMIF('ANNUAL SUMMARY'!$BI$118,DF6,'ANNUAL SUMMARY'!$AZ$155)+SUMIF('ANNUAL SUMMARY'!$L$118,DF6,'ANNUAL SUMMARY'!$C$155)+SUMIF('ANNUAL SUMMARY'!$FE$62,DF6,'ANNUAL SUMMARY'!$EV$99)+SUMIF('ANNUAL SUMMARY'!$DH$62,DF6,'ANNUAL SUMMARY'!$CY$99)+SUMIF('ANNUAL SUMMARY'!$BI$62,DF6,'ANNUAL SUMMARY'!$AZ$99)+SUMIF('ANNUAL SUMMARY'!$L$62,DF6,'ANNUAL SUMMARY'!$C$99)+SUMIF('ANNUAL SUMMARY'!$FE$6,DF6,'ANNUAL SUMMARY'!$EV$43)+SUMIF('ANNUAL SUMMARY'!$DH$6,DF6,'ANNUAL SUMMARY'!$CY$43)+SUMIF('ANNUAL SUMMARY'!$BI$6,DF6,'ANNUAL SUMMARY'!$AZ$43)+SUMIF('ANNUAL SUMMARY'!$L$6,DF6,'ANNUAL SUMMARY'!$C$43)+SUMIF('PREVIOUS LOGS'!$K$6,DF6,'PREVIOUS LOGS'!$B$39)+SUMIF('PREVIOUS LOGS'!$K$59,$K$6,'PREVIOUS LOGS'!$B$92)+SUMIF('PREVIOUS LOGS'!$K$112,DF6,'PREVIOUS LOGS'!$B$145)+SUMIF('PREVIOUS LOGS'!$K$165,DF6,'PREVIOUS LOGS'!$B$198)+SUMIF('PREVIOUS LOGS'!$K$218,DF6,'PREVIOUS LOGS'!$B$251)+SUMIF('PREVIOUS LOGS'!$K$271,DF6,'PREVIOUS LOGS'!$B$304)+SUMIF('PREVIOUS LOGS'!$K$324,DF6,'PREVIOUS LOGS'!$B$357)+SUMIF('PREVIOUS LOGS'!$BH$6,DF6,'PREVIOUS LOGS'!$AY$39)+SUMIF('PREVIOUS LOGS'!$BH$59,$K$6,'PREVIOUS LOGS'!$AY$92)+SUMIF('PREVIOUS LOGS'!$BH$112,DF6,'PREVIOUS LOGS'!$AY$145)+SUMIF('PREVIOUS LOGS'!$BH$165,DF6,'PREVIOUS LOGS'!$AY$198)+SUMIF('PREVIOUS LOGS'!$BH$218,DF6,'PREVIOUS LOGS'!$AY$251)+SUMIF('PREVIOUS LOGS'!$BH$271,DF6,'PREVIOUS LOGS'!$AY$304)+SUMIF('PREVIOUS LOGS'!$BH$324,DF6,'PREVIOUS LOGS'!$AY$357)+SUMIF('PREVIOUS LOGS'!$DF$6,DF6,'PREVIOUS LOGS'!$CW$39)+SUMIF('PREVIOUS LOGS'!$DF$59,$K$6,'PREVIOUS LOGS'!$CW$92)+SUMIF('PREVIOUS LOGS'!$DF$112,DF6,'PREVIOUS LOGS'!$CW$145)+SUMIF('PREVIOUS LOGS'!$DF$165,DF6,'PREVIOUS LOGS'!$CW$198)+SUMIF('PREVIOUS LOGS'!$DF$218,DF6,'PREVIOUS LOGS'!$CW$251)+SUMIF('PREVIOUS LOGS'!$DF$271,DF6,'PREVIOUS LOGS'!$CW$304)+SUMIF('PREVIOUS LOGS'!$DF$324,DF6,'PREVIOUS LOGS'!$CW$357)+SUMIF('PREVIOUS LOGS'!$FC$6,DF6,'PREVIOUS LOGS'!$ET$39)+SUMIF('PREVIOUS LOGS'!$FC$59,$K$6,'PREVIOUS LOGS'!$ET$92)+SUMIF('PREVIOUS LOGS'!$FC$112,DF6,'PREVIOUS LOGS'!$ET$145)+SUMIF('PREVIOUS LOGS'!$FC$165,DF6,'PREVIOUS LOGS'!$ET$198)+SUMIF('PREVIOUS LOGS'!$FC$218,DF6,'PREVIOUS LOGS'!$ET$251)+SUMIF('PREVIOUS LOGS'!$FC$271,DF6,'PREVIOUS LOGS'!$ET$304)+SUMIF('PREVIOUS LOGS'!$FC$324,DF6,'PREVIOUS LOGS'!$ET$357)</f>
        <v>0</v>
      </c>
      <c r="CX39" s="699"/>
      <c r="CY39" s="699"/>
      <c r="CZ39" s="699"/>
      <c r="DA39" s="699"/>
      <c r="DB39" s="700"/>
      <c r="DC39" s="698">
        <f>SUMIF('ANNUAL SUMMARY'!$FE$622,DF6,'ANNUAL SUMMARY'!$FB$659)+SUMIF('ANNUAL SUMMARY'!$DH$622,DF6,'ANNUAL SUMMARY'!$DE$659)+SUMIF('ANNUAL SUMMARY'!$BI$622,DF6,'ANNUAL SUMMARY'!$BF$659)+SUMIF('ANNUAL SUMMARY'!$L$622,DF6,'ANNUAL SUMMARY'!$I$659)+SUMIF('ANNUAL SUMMARY'!$FE$566,DF6,'ANNUAL SUMMARY'!$FB$603)+SUMIF('ANNUAL SUMMARY'!$DH$566,DF6,'ANNUAL SUMMARY'!$DE$603)+SUMIF('ANNUAL SUMMARY'!$BI$566,DF6,'ANNUAL SUMMARY'!$BF$603)+SUMIF('ANNUAL SUMMARY'!$L$566,DF6,'ANNUAL SUMMARY'!$I$603)+SUMIF('ANNUAL SUMMARY'!$FE$510,DF6,'ANNUAL SUMMARY'!$FB$547)+SUMIF('ANNUAL SUMMARY'!$DH$510,DF6,'ANNUAL SUMMARY'!$DE$547)+SUMIF('ANNUAL SUMMARY'!$BI$510,DF6,'ANNUAL SUMMARY'!$BF$547)+SUMIF('ANNUAL SUMMARY'!$L$510,DF6,'ANNUAL SUMMARY'!$I$547)+SUMIF('ANNUAL SUMMARY'!$FE$454,DF6,'ANNUAL SUMMARY'!$FB$491)+SUMIF('ANNUAL SUMMARY'!$DH$454,DF6,'ANNUAL SUMMARY'!$DE$491)+SUMIF('ANNUAL SUMMARY'!$BI$454,DF6,'ANNUAL SUMMARY'!$BF$491)+SUMIF('ANNUAL SUMMARY'!$L$454,DF6,'ANNUAL SUMMARY'!$I$491)+SUMIF('ANNUAL SUMMARY'!$FE$398,DF6,'ANNUAL SUMMARY'!$FB$435)+SUMIF('ANNUAL SUMMARY'!$DH$398,DF6,'ANNUAL SUMMARY'!$DE$435)+SUMIF('ANNUAL SUMMARY'!$BI$398,DF6,'ANNUAL SUMMARY'!$BF$435)+SUMIF('ANNUAL SUMMARY'!$L$398,DF6,'ANNUAL SUMMARY'!$I$435)+SUMIF('ANNUAL SUMMARY'!$FE$342,DF6,'ANNUAL SUMMARY'!$FB$379)+SUMIF('ANNUAL SUMMARY'!$DH$342,DF6,'ANNUAL SUMMARY'!$DE$379)+SUMIF('ANNUAL SUMMARY'!$BI$342,DF6,'ANNUAL SUMMARY'!$BF$379)+SUMIF('ANNUAL SUMMARY'!$L$342,DF6,'ANNUAL SUMMARY'!$I$379)+SUMIF('ANNUAL SUMMARY'!$FE$286,DF6,'ANNUAL SUMMARY'!$FB$323)+SUMIF('ANNUAL SUMMARY'!$DH$286,DF6,'ANNUAL SUMMARY'!$DE$323)+SUMIF('ANNUAL SUMMARY'!$BI$286,DF6,'ANNUAL SUMMARY'!$BF$323)+SUMIF('ANNUAL SUMMARY'!$L$286,DF6,'ANNUAL SUMMARY'!$I$323)+SUMIF('ANNUAL SUMMARY'!$FE$230,DF6,'ANNUAL SUMMARY'!$FB$267)+SUMIF('ANNUAL SUMMARY'!$DH$230,DF6,'ANNUAL SUMMARY'!$DE$267)+SUMIF('ANNUAL SUMMARY'!$BI$230,DF6,'ANNUAL SUMMARY'!$BF$267)+SUMIF('ANNUAL SUMMARY'!$L$230,DF6,'ANNUAL SUMMARY'!$I$267)+SUMIF('ANNUAL SUMMARY'!$FE$174,DF6,'ANNUAL SUMMARY'!$FB$211)+SUMIF('ANNUAL SUMMARY'!$DH$174,DF6,'ANNUAL SUMMARY'!$DE$211)+SUMIF('ANNUAL SUMMARY'!$BI$174,DF6,'ANNUAL SUMMARY'!$BF$211)+SUMIF('ANNUAL SUMMARY'!$L$174,DF6,'ANNUAL SUMMARY'!$I$211)+SUMIF('ANNUAL SUMMARY'!$FE$118,DF6,'ANNUAL SUMMARY'!$FB$155)+SUMIF('ANNUAL SUMMARY'!$DH$118,DF6,'ANNUAL SUMMARY'!$DE$155)+SUMIF('ANNUAL SUMMARY'!$BI$118,DF6,'ANNUAL SUMMARY'!$BF$155)+SUMIF('ANNUAL SUMMARY'!$L$118,DF6,'ANNUAL SUMMARY'!$I$155)+SUMIF('ANNUAL SUMMARY'!$FE$62,DF6,'ANNUAL SUMMARY'!$FB$99)+SUMIF('ANNUAL SUMMARY'!$DH$62,DF6,'ANNUAL SUMMARY'!$DE$99)+SUMIF('ANNUAL SUMMARY'!$BI$62,DF6,'ANNUAL SUMMARY'!$BF$99)+SUMIF('ANNUAL SUMMARY'!$L$62,DF6,'ANNUAL SUMMARY'!$I$99)+SUMIF('ANNUAL SUMMARY'!$FE$6,DF6,'ANNUAL SUMMARY'!$FB$43)+SUMIF('ANNUAL SUMMARY'!$DH$6,DF6,'ANNUAL SUMMARY'!$DE$43)+SUMIF('ANNUAL SUMMARY'!$BI$6,DF6,'ANNUAL SUMMARY'!$BF$43)+SUMIF('ANNUAL SUMMARY'!$L$6,DF6,'ANNUAL SUMMARY'!$I$43)+SUMIF('PREVIOUS LOGS'!$K$6,DF6,'PREVIOUS LOGS'!$H$39)+SUMIF('PREVIOUS LOGS'!$K$59,$K$6,'PREVIOUS LOGS'!$B$92)+SUMIF('PREVIOUS LOGS'!$K$112,DF6,'PREVIOUS LOGS'!$B$145)+SUMIF('PREVIOUS LOGS'!$K$165,DF6,'PREVIOUS LOGS'!$B$198)+SUMIF('PREVIOUS LOGS'!$K$218,DF6,'PREVIOUS LOGS'!$B$251)+SUMIF('PREVIOUS LOGS'!$K$271,DF6,'PREVIOUS LOGS'!$B$304)+SUMIF('PREVIOUS LOGS'!$K$324,DF6,'PREVIOUS LOGS'!$B$357)+SUMIF('PREVIOUS LOGS'!$BH$6,DF6,'PREVIOUS LOGS'!$BE$39)+SUMIF('PREVIOUS LOGS'!$BH$59,$K$6,'PREVIOUS LOGS'!$AY$92)+SUMIF('PREVIOUS LOGS'!$BH$112,DF6,'PREVIOUS LOGS'!$AY$145)+SUMIF('PREVIOUS LOGS'!$BH$165,DF6,'PREVIOUS LOGS'!$AY$198)+SUMIF('PREVIOUS LOGS'!$BH$218,DF6,'PREVIOUS LOGS'!$AY$251)+SUMIF('PREVIOUS LOGS'!$BH$271,DF6,'PREVIOUS LOGS'!$AY$304)+SUMIF('PREVIOUS LOGS'!$BH$324,DF6,'PREVIOUS LOGS'!$AY$357)+SUMIF('PREVIOUS LOGS'!$DF$6,DF6,'PREVIOUS LOGS'!$DC$39)+SUMIF('PREVIOUS LOGS'!$DF$59,$K$6,'PREVIOUS LOGS'!$CW$92)+SUMIF('PREVIOUS LOGS'!$DF$112,DF6,'PREVIOUS LOGS'!$CW$145)+SUMIF('PREVIOUS LOGS'!$DF$165,DF6,'PREVIOUS LOGS'!$CW$198)+SUMIF('PREVIOUS LOGS'!$DF$218,DF6,'PREVIOUS LOGS'!$CW$251)+SUMIF('PREVIOUS LOGS'!$DF$271,DF6,'PREVIOUS LOGS'!$CW$304)+SUMIF('PREVIOUS LOGS'!$DF$324,DF6,'PREVIOUS LOGS'!$CW$357)+SUMIF('PREVIOUS LOGS'!$FC$6,DF6,'PREVIOUS LOGS'!$EZ$39)+SUMIF('PREVIOUS LOGS'!$FC$59,$K$6,'PREVIOUS LOGS'!$ET$92)+SUMIF('PREVIOUS LOGS'!$FC$112,DF6,'PREVIOUS LOGS'!$ET$145)+SUMIF('PREVIOUS LOGS'!$FC$165,DF6,'PREVIOUS LOGS'!$ET$198)+SUMIF('PREVIOUS LOGS'!$FC$218,DF6,'PREVIOUS LOGS'!$ET$251)+SUMIF('PREVIOUS LOGS'!$FC$271,DF6,'PREVIOUS LOGS'!$ET$304)+SUMIF('PREVIOUS LOGS'!$FC$324,DF6,'PREVIOUS LOGS'!$ET$357)</f>
        <v>0</v>
      </c>
      <c r="DD39" s="699"/>
      <c r="DE39" s="699"/>
      <c r="DF39" s="699"/>
      <c r="DG39" s="700"/>
      <c r="DH39" s="698">
        <f>SUMIF('ANNUAL SUMMARY'!$FE$622,DF6,'ANNUAL SUMMARY'!$FH$659)+SUMIF('ANNUAL SUMMARY'!$DH$622,DF6,'ANNUAL SUMMARY'!$DK$659)+SUMIF('ANNUAL SUMMARY'!$BI$622,DF6,'ANNUAL SUMMARY'!$BL$659)+SUMIF('ANNUAL SUMMARY'!$L$622,DF6,'ANNUAL SUMMARY'!$O$659)+SUMIF('ANNUAL SUMMARY'!$FE$566,DF6,'ANNUAL SUMMARY'!$FH$603)+SUMIF('ANNUAL SUMMARY'!$DH$566,DF6,'ANNUAL SUMMARY'!$DK$603)+SUMIF('ANNUAL SUMMARY'!$BI$566,DF6,'ANNUAL SUMMARY'!$BL$603)+SUMIF('ANNUAL SUMMARY'!$L$566,DF6,'ANNUAL SUMMARY'!$O$603)+SUMIF('ANNUAL SUMMARY'!$FE$510,DF6,'ANNUAL SUMMARY'!$FH$547)+SUMIF('ANNUAL SUMMARY'!$DH$510,DF6,'ANNUAL SUMMARY'!$DK$547)+SUMIF('ANNUAL SUMMARY'!$BI$510,DF6,'ANNUAL SUMMARY'!$BL$547)+SUMIF('ANNUAL SUMMARY'!$L$510,DF6,'ANNUAL SUMMARY'!$O$547)+SUMIF('ANNUAL SUMMARY'!$FE$454,DF6,'ANNUAL SUMMARY'!$FH$491)+SUMIF('ANNUAL SUMMARY'!$DH$454,DF6,'ANNUAL SUMMARY'!$DK$491)+SUMIF('ANNUAL SUMMARY'!$BI$454,DF6,'ANNUAL SUMMARY'!$BL$491)+SUMIF('ANNUAL SUMMARY'!$L$454,DF6,'ANNUAL SUMMARY'!$O$491)+SUMIF('ANNUAL SUMMARY'!$FE$398,DF6,'ANNUAL SUMMARY'!$FH$435)+SUMIF('ANNUAL SUMMARY'!$DH$398,DF6,'ANNUAL SUMMARY'!$DK$435)+SUMIF('ANNUAL SUMMARY'!$BI$398,DF6,'ANNUAL SUMMARY'!$BL$435)+SUMIF('ANNUAL SUMMARY'!$L$398,DF6,'ANNUAL SUMMARY'!$O$435)+SUMIF('ANNUAL SUMMARY'!$FE$342,DF6,'ANNUAL SUMMARY'!$FH$379)+SUMIF('ANNUAL SUMMARY'!$DH$342,DF6,'ANNUAL SUMMARY'!$DK$379)+SUMIF('ANNUAL SUMMARY'!$BI$342,DF6,'ANNUAL SUMMARY'!$BL$379)+SUMIF('ANNUAL SUMMARY'!$L$342,DF6,'ANNUAL SUMMARY'!$O$379)+SUMIF('ANNUAL SUMMARY'!$FE$286,DF6,'ANNUAL SUMMARY'!$FH$323)+SUMIF('ANNUAL SUMMARY'!$DH$286,DF6,'ANNUAL SUMMARY'!$DK$323)+SUMIF('ANNUAL SUMMARY'!$BI$286,DF6,'ANNUAL SUMMARY'!$BL$323)+SUMIF('ANNUAL SUMMARY'!$L$286,DF6,'ANNUAL SUMMARY'!$O$323)+SUMIF('ANNUAL SUMMARY'!$FE$230,DF6,'ANNUAL SUMMARY'!$FH$267)+SUMIF('ANNUAL SUMMARY'!$DH$230,DF6,'ANNUAL SUMMARY'!$DK$267)+SUMIF('ANNUAL SUMMARY'!$BI$230,DF6,'ANNUAL SUMMARY'!$BL$267)+SUMIF('ANNUAL SUMMARY'!$L$230,DF6,'ANNUAL SUMMARY'!$O$267)+SUMIF('ANNUAL SUMMARY'!$FE$174,DF6,'ANNUAL SUMMARY'!$FH$211)+SUMIF('ANNUAL SUMMARY'!$DH$174,DF6,'ANNUAL SUMMARY'!$DK$211)+SUMIF('ANNUAL SUMMARY'!$BI$174,DF6,'ANNUAL SUMMARY'!$BL$211)+SUMIF('ANNUAL SUMMARY'!$L$174,DF6,'ANNUAL SUMMARY'!$O$211)+SUMIF('ANNUAL SUMMARY'!$FE$118,DF6,'ANNUAL SUMMARY'!$FH$155)+SUMIF('ANNUAL SUMMARY'!$DH$118,DF6,'ANNUAL SUMMARY'!$DK$155)+SUMIF('ANNUAL SUMMARY'!$BI$118,DF6,'ANNUAL SUMMARY'!$BL$155)+SUMIF('ANNUAL SUMMARY'!$L$118,DF6,'ANNUAL SUMMARY'!$O$155)+SUMIF('ANNUAL SUMMARY'!$FE$62,DF6,'ANNUAL SUMMARY'!$FH$99)+SUMIF('ANNUAL SUMMARY'!$DH$62,DF6,'ANNUAL SUMMARY'!$DK$99)+SUMIF('ANNUAL SUMMARY'!$BI$62,DF6,'ANNUAL SUMMARY'!$BL$99)+SUMIF('ANNUAL SUMMARY'!$L$62,DF6,'ANNUAL SUMMARY'!$O$99)+SUMIF('ANNUAL SUMMARY'!$FE$6,DF6,'ANNUAL SUMMARY'!$FH$43)+SUMIF('ANNUAL SUMMARY'!$DH$6,DF6,'ANNUAL SUMMARY'!$DK$43)+SUMIF('ANNUAL SUMMARY'!$BI$6,DF6,'ANNUAL SUMMARY'!$BL$43)+SUMIF('ANNUAL SUMMARY'!$L$6,DF6,'ANNUAL SUMMARY'!$O$43)+SUMIF('PREVIOUS LOGS'!$K$6,DF6,'PREVIOUS LOGS'!$M$39)+SUMIF('PREVIOUS LOGS'!$K$59,$K$6,'PREVIOUS LOGS'!$M$92)+SUMIF('PREVIOUS LOGS'!$K$112,DF6,'PREVIOUS LOGS'!$M$145)+SUMIF('PREVIOUS LOGS'!$K$165,DF6,'PREVIOUS LOGS'!$M$198)+SUMIF('PREVIOUS LOGS'!$K$218,DF6,'PREVIOUS LOGS'!$M$251)+SUMIF('PREVIOUS LOGS'!$K$271,DF6,'PREVIOUS LOGS'!$M$304)+SUMIF('PREVIOUS LOGS'!$K$324,DF6,'PREVIOUS LOGS'!$M$357)+SUMIF('PREVIOUS LOGS'!$BH$6,DF6,'PREVIOUS LOGS'!$BJ$39)+SUMIF('PREVIOUS LOGS'!$BH$59,$K$6,'PREVIOUS LOGS'!$BJ$92)+SUMIF('PREVIOUS LOGS'!$BH$112,DF6,'PREVIOUS LOGS'!$BJ$145)+SUMIF('PREVIOUS LOGS'!$BH$165,DF6,'PREVIOUS LOGS'!$BJ$198)+SUMIF('PREVIOUS LOGS'!$BH$218,DF6,'PREVIOUS LOGS'!$BJ$251)+SUMIF('PREVIOUS LOGS'!$BH$271,DF6,'PREVIOUS LOGS'!$BJ$304)+SUMIF('PREVIOUS LOGS'!$BH$324,DF6,'PREVIOUS LOGS'!$BJ$357)+SUMIF('PREVIOUS LOGS'!$DF$6,DF6,'PREVIOUS LOGS'!$DH$39)+SUMIF('PREVIOUS LOGS'!$DF$59,$K$6,'PREVIOUS LOGS'!$DH$92)+SUMIF('PREVIOUS LOGS'!$DF$112,DF6,'PREVIOUS LOGS'!$DH$145)+SUMIF('PREVIOUS LOGS'!$DF$165,DF6,'PREVIOUS LOGS'!$DH$198)+SUMIF('PREVIOUS LOGS'!$DF$218,DF6,'PREVIOUS LOGS'!$DH$251)+SUMIF('PREVIOUS LOGS'!$DF$271,DF6,'PREVIOUS LOGS'!$DH$304)+SUMIF('PREVIOUS LOGS'!$DF$324,DF6,'PREVIOUS LOGS'!$DH$357)+SUMIF('PREVIOUS LOGS'!$FC$6,DF6,'PREVIOUS LOGS'!$FE$39)+SUMIF('PREVIOUS LOGS'!$FC$59,$K$6,'PREVIOUS LOGS'!$FE$92)+SUMIF('PREVIOUS LOGS'!$FC$112,DF6,'PREVIOUS LOGS'!$FE$145)+SUMIF('PREVIOUS LOGS'!$FC$165,DF6,'PREVIOUS LOGS'!$FE$198)+SUMIF('PREVIOUS LOGS'!$FC$218,DF6,'PREVIOUS LOGS'!$FE$251)+SUMIF('PREVIOUS LOGS'!$FC$271,DF6,'PREVIOUS LOGS'!$FE$304)+SUMIF('PREVIOUS LOGS'!$FC$324,DF6,'PREVIOUS LOGS'!$FE$357)</f>
        <v>0</v>
      </c>
      <c r="DI39" s="699"/>
      <c r="DJ39" s="699"/>
      <c r="DK39" s="699"/>
      <c r="DL39" s="699"/>
      <c r="DM39" s="700"/>
      <c r="DN39" s="698">
        <f>SUMIF('ANNUAL SUMMARY'!$FE$622,DF6,'ANNUAL SUMMARY'!$FN$659)+SUMIF('ANNUAL SUMMARY'!$DH$622,DF6,'ANNUAL SUMMARY'!$DQ$659)+SUMIF('ANNUAL SUMMARY'!$BI$622,DF6,'ANNUAL SUMMARY'!$BR$659)+SUMIF('ANNUAL SUMMARY'!$L$622,DF6,'ANNUAL SUMMARY'!$U$659)+SUMIF('ANNUAL SUMMARY'!$FE$566,DF6,'ANNUAL SUMMARY'!$FN$603)+SUMIF('ANNUAL SUMMARY'!$DH$566,DF6,'ANNUAL SUMMARY'!$DQ$603)+SUMIF('ANNUAL SUMMARY'!$BI$566,DF6,'ANNUAL SUMMARY'!$BR$603)+SUMIF('ANNUAL SUMMARY'!$L$566,DF6,'ANNUAL SUMMARY'!$U$603)+SUMIF('ANNUAL SUMMARY'!$FE$510,DF6,'ANNUAL SUMMARY'!$FN$547)+SUMIF('ANNUAL SUMMARY'!$DH$510,DF6,'ANNUAL SUMMARY'!$DQ$547)+SUMIF('ANNUAL SUMMARY'!$BI$510,DF6,'ANNUAL SUMMARY'!$BR$547)+SUMIF('ANNUAL SUMMARY'!$L$510,DF6,'ANNUAL SUMMARY'!$U$547)+SUMIF('ANNUAL SUMMARY'!$FE$454,DF6,'ANNUAL SUMMARY'!$FN$491)+SUMIF('ANNUAL SUMMARY'!$DH$454,DF6,'ANNUAL SUMMARY'!$DQ$491)+SUMIF('ANNUAL SUMMARY'!$BI$454,DF6,'ANNUAL SUMMARY'!$BR$491)+SUMIF('ANNUAL SUMMARY'!$L$454,DF6,'ANNUAL SUMMARY'!$U$491)+SUMIF('ANNUAL SUMMARY'!$FE$398,DF6,'ANNUAL SUMMARY'!$FN$435)+SUMIF('ANNUAL SUMMARY'!$DH$398,DF6,'ANNUAL SUMMARY'!$DQ$435)+SUMIF('ANNUAL SUMMARY'!$BI$398,DF6,'ANNUAL SUMMARY'!$BR$435)+SUMIF('ANNUAL SUMMARY'!$L$398,DF6,'ANNUAL SUMMARY'!$U$435)+SUMIF('ANNUAL SUMMARY'!$FE$342,DF6,'ANNUAL SUMMARY'!$FN$379)+SUMIF('ANNUAL SUMMARY'!$DH$342,DF6,'ANNUAL SUMMARY'!$DQ$379)+SUMIF('ANNUAL SUMMARY'!$BI$342,DF6,'ANNUAL SUMMARY'!$BR$379)+SUMIF('ANNUAL SUMMARY'!$L$342,DF6,'ANNUAL SUMMARY'!$U$379)+SUMIF('ANNUAL SUMMARY'!$FE$286,DF6,'ANNUAL SUMMARY'!$FN$323)+SUMIF('ANNUAL SUMMARY'!$DH$286,DF6,'ANNUAL SUMMARY'!$DQ$323)+SUMIF('ANNUAL SUMMARY'!$BI$286,DF6,'ANNUAL SUMMARY'!$BR$323)+SUMIF('ANNUAL SUMMARY'!$L$286,DF6,'ANNUAL SUMMARY'!$U$323)+SUMIF('ANNUAL SUMMARY'!$FE$230,DF6,'ANNUAL SUMMARY'!$FN$267)+SUMIF('ANNUAL SUMMARY'!$DH$230,DF6,'ANNUAL SUMMARY'!$DQ$267)+SUMIF('ANNUAL SUMMARY'!$BI$230,DF6,'ANNUAL SUMMARY'!$BR$267)+SUMIF('ANNUAL SUMMARY'!$L$230,DF6,'ANNUAL SUMMARY'!$U$267)+SUMIF('ANNUAL SUMMARY'!$FE$174,DF6,'ANNUAL SUMMARY'!$FN$211)+SUMIF('ANNUAL SUMMARY'!$DH$174,DF6,'ANNUAL SUMMARY'!$DQ$211)+SUMIF('ANNUAL SUMMARY'!$BI$174,DF6,'ANNUAL SUMMARY'!$BR$211)+SUMIF('ANNUAL SUMMARY'!$L$174,DF6,'ANNUAL SUMMARY'!$U$211)+SUMIF('ANNUAL SUMMARY'!$FE$118,DF6,'ANNUAL SUMMARY'!$FN$155)+SUMIF('ANNUAL SUMMARY'!$DH$118,DF6,'ANNUAL SUMMARY'!$DQ$155)+SUMIF('ANNUAL SUMMARY'!$BI$118,DF6,'ANNUAL SUMMARY'!$BR$155)+SUMIF('ANNUAL SUMMARY'!$L$118,DF6,'ANNUAL SUMMARY'!$U$155)+SUMIF('ANNUAL SUMMARY'!$FE$62,DF6,'ANNUAL SUMMARY'!$FN$99)+SUMIF('ANNUAL SUMMARY'!$DH$62,DF6,'ANNUAL SUMMARY'!$DQ$99)+SUMIF('ANNUAL SUMMARY'!$BI$62,DF6,'ANNUAL SUMMARY'!$BR$99)+SUMIF('ANNUAL SUMMARY'!$L$62,DF6,'ANNUAL SUMMARY'!$U$99)+SUMIF('ANNUAL SUMMARY'!$FE$6,DF6,'ANNUAL SUMMARY'!$FN$43)+SUMIF('ANNUAL SUMMARY'!$DH$6,DF6,'ANNUAL SUMMARY'!$DQ$43)+SUMIF('ANNUAL SUMMARY'!$BI$6,DF6,'ANNUAL SUMMARY'!$BR$43)+SUMIF('ANNUAL SUMMARY'!$L$6,DF6,'ANNUAL SUMMARY'!$U$43)</f>
        <v>0</v>
      </c>
      <c r="DO39" s="699"/>
      <c r="DP39" s="699"/>
      <c r="DQ39" s="699"/>
      <c r="DR39" s="699"/>
      <c r="DS39" s="700"/>
      <c r="DT39" s="15"/>
      <c r="DU39" s="711"/>
      <c r="DV39" s="712"/>
      <c r="DW39" s="712"/>
      <c r="DX39" s="712"/>
      <c r="DY39" s="712"/>
      <c r="DZ39" s="712"/>
      <c r="EA39" s="693"/>
      <c r="EB39" s="693"/>
      <c r="EC39" s="693"/>
      <c r="ED39" s="693"/>
      <c r="EE39" s="693"/>
      <c r="EF39" s="694"/>
      <c r="EG39" s="711"/>
      <c r="EH39" s="712"/>
      <c r="EI39" s="712"/>
      <c r="EJ39" s="712"/>
      <c r="EK39" s="712"/>
      <c r="EL39" s="712"/>
      <c r="EM39" s="692"/>
      <c r="EN39" s="693"/>
      <c r="EO39" s="693"/>
      <c r="EP39" s="693"/>
      <c r="EQ39" s="693"/>
      <c r="ER39" s="1263"/>
      <c r="ES39" s="154"/>
      <c r="ET39" s="698">
        <f>SUMIF('ANNUAL SUMMARY'!$FE$622,FC6,'ANNUAL SUMMARY'!$EV$659)+SUMIF('ANNUAL SUMMARY'!$DH$622,FC6,'ANNUAL SUMMARY'!$CY$659)+SUMIF('ANNUAL SUMMARY'!$BI$622,FC6,'ANNUAL SUMMARY'!$AZ$659)+SUMIF('ANNUAL SUMMARY'!$L$622,FC6,'ANNUAL SUMMARY'!$C$659)+SUMIF('ANNUAL SUMMARY'!$FE$566,FC6,'ANNUAL SUMMARY'!$EV$603)+SUMIF('ANNUAL SUMMARY'!$DH$566,FC6,'ANNUAL SUMMARY'!$CY$603)+SUMIF('ANNUAL SUMMARY'!$BI$566,FC6,'ANNUAL SUMMARY'!$AZ$603)+SUMIF('ANNUAL SUMMARY'!$L$566,FC6,'ANNUAL SUMMARY'!$C$603)+SUMIF('ANNUAL SUMMARY'!$FE$510,FC6,'ANNUAL SUMMARY'!$EV$547)+SUMIF('ANNUAL SUMMARY'!$DH$510,FC6,'ANNUAL SUMMARY'!$CY$547)+SUMIF('ANNUAL SUMMARY'!$BI$510,FC6,'ANNUAL SUMMARY'!$AZ$547)+SUMIF('ANNUAL SUMMARY'!$L$510,FC6,'ANNUAL SUMMARY'!$C$547)+SUMIF('ANNUAL SUMMARY'!$FE$454,FC6,'ANNUAL SUMMARY'!$EV$491)+SUMIF('ANNUAL SUMMARY'!$DH$454,FC6,'ANNUAL SUMMARY'!$CY$491)+SUMIF('ANNUAL SUMMARY'!$BI$454,FC6,'ANNUAL SUMMARY'!$AZ$491)+SUMIF('ANNUAL SUMMARY'!$L$454,FC6,'ANNUAL SUMMARY'!$C$491)+SUMIF('ANNUAL SUMMARY'!$FE$398,FC6,'ANNUAL SUMMARY'!$EV$435)+SUMIF('ANNUAL SUMMARY'!$DH$398,FC6,'ANNUAL SUMMARY'!$CY$435)+SUMIF('ANNUAL SUMMARY'!$BI$398,FC6,'ANNUAL SUMMARY'!$AZ$435)+SUMIF('ANNUAL SUMMARY'!$L$398,FC6,'ANNUAL SUMMARY'!$C$435)+SUMIF('ANNUAL SUMMARY'!$FE$342,FC6,'ANNUAL SUMMARY'!$EV$379)+SUMIF('ANNUAL SUMMARY'!$DH$342,FC6,'ANNUAL SUMMARY'!$CY$379)+SUMIF('ANNUAL SUMMARY'!$BI$342,FC6,'ANNUAL SUMMARY'!$AZ$379)+SUMIF('ANNUAL SUMMARY'!$L$342,FC6,'ANNUAL SUMMARY'!$C$379)+SUMIF('ANNUAL SUMMARY'!$FE$286,FC6,'ANNUAL SUMMARY'!$EV$323)+SUMIF('ANNUAL SUMMARY'!$DH$286,FC6,'ANNUAL SUMMARY'!$CY$323)+SUMIF('ANNUAL SUMMARY'!$BI$286,FC6,'ANNUAL SUMMARY'!$AZ$323)+SUMIF('ANNUAL SUMMARY'!$L$286,FC6,'ANNUAL SUMMARY'!$C$323)+SUMIF('ANNUAL SUMMARY'!$FE$230,FC6,'ANNUAL SUMMARY'!$EV$267)+SUMIF('ANNUAL SUMMARY'!$DH$230,FC6,'ANNUAL SUMMARY'!$CY$267)+SUMIF('ANNUAL SUMMARY'!$BI$230,FC6,'ANNUAL SUMMARY'!$AZ$267)+SUMIF('ANNUAL SUMMARY'!$L$230,FC6,'ANNUAL SUMMARY'!$C$267)+SUMIF('ANNUAL SUMMARY'!$FE$174,FC6,'ANNUAL SUMMARY'!$EV$211)+SUMIF('ANNUAL SUMMARY'!$DH$174,FC6,'ANNUAL SUMMARY'!$CY$211)+SUMIF('ANNUAL SUMMARY'!$BI$174,FC6,'ANNUAL SUMMARY'!$AZ$211)+SUMIF('ANNUAL SUMMARY'!$L$174,FC6,'ANNUAL SUMMARY'!$C$211)+SUMIF('ANNUAL SUMMARY'!$FE$118,FC6,'ANNUAL SUMMARY'!$EV$155)+SUMIF('ANNUAL SUMMARY'!$DH$118,FC6,'ANNUAL SUMMARY'!$CY$155)+SUMIF('ANNUAL SUMMARY'!$BI$118,FC6,'ANNUAL SUMMARY'!$AZ$155)+SUMIF('ANNUAL SUMMARY'!$L$118,FC6,'ANNUAL SUMMARY'!$C$155)+SUMIF('ANNUAL SUMMARY'!$FE$62,FC6,'ANNUAL SUMMARY'!$EV$99)+SUMIF('ANNUAL SUMMARY'!$DH$62,FC6,'ANNUAL SUMMARY'!$CY$99)+SUMIF('ANNUAL SUMMARY'!$BI$62,FC6,'ANNUAL SUMMARY'!$AZ$99)+SUMIF('ANNUAL SUMMARY'!$L$62,FC6,'ANNUAL SUMMARY'!$C$99)+SUMIF('ANNUAL SUMMARY'!$FE$6,FC6,'ANNUAL SUMMARY'!$EV$43)+SUMIF('ANNUAL SUMMARY'!$DH$6,FC6,'ANNUAL SUMMARY'!$CY$43)+SUMIF('ANNUAL SUMMARY'!$BI$6,FC6,'ANNUAL SUMMARY'!$AZ$43)+SUMIF('ANNUAL SUMMARY'!$L$6,FC6,'ANNUAL SUMMARY'!$C$43)+SUMIF('PREVIOUS LOGS'!$K$6,FC6,'PREVIOUS LOGS'!$B$39)+SUMIF('PREVIOUS LOGS'!$K$59,$K$6,'PREVIOUS LOGS'!$B$92)+SUMIF('PREVIOUS LOGS'!$K$112,FC6,'PREVIOUS LOGS'!$B$145)+SUMIF('PREVIOUS LOGS'!$K$165,FC6,'PREVIOUS LOGS'!$B$198)+SUMIF('PREVIOUS LOGS'!$K$218,FC6,'PREVIOUS LOGS'!$B$251)+SUMIF('PREVIOUS LOGS'!$K$271,FC6,'PREVIOUS LOGS'!$B$304)+SUMIF('PREVIOUS LOGS'!$K$324,FC6,'PREVIOUS LOGS'!$B$357)+SUMIF('PREVIOUS LOGS'!$BH$6,FC6,'PREVIOUS LOGS'!$AY$39)+SUMIF('PREVIOUS LOGS'!$BH$59,$K$6,'PREVIOUS LOGS'!$AY$92)+SUMIF('PREVIOUS LOGS'!$BH$112,FC6,'PREVIOUS LOGS'!$AY$145)+SUMIF('PREVIOUS LOGS'!$BH$165,FC6,'PREVIOUS LOGS'!$AY$198)+SUMIF('PREVIOUS LOGS'!$BH$218,FC6,'PREVIOUS LOGS'!$AY$251)+SUMIF('PREVIOUS LOGS'!$BH$271,FC6,'PREVIOUS LOGS'!$AY$304)+SUMIF('PREVIOUS LOGS'!$BH$324,FC6,'PREVIOUS LOGS'!$AY$357)+SUMIF('PREVIOUS LOGS'!$DF$6,FC6,'PREVIOUS LOGS'!$CW$39)+SUMIF('PREVIOUS LOGS'!$DF$59,$K$6,'PREVIOUS LOGS'!$CW$92)+SUMIF('PREVIOUS LOGS'!$DF$112,FC6,'PREVIOUS LOGS'!$CW$145)+SUMIF('PREVIOUS LOGS'!$DF$165,FC6,'PREVIOUS LOGS'!$CW$198)+SUMIF('PREVIOUS LOGS'!$DF$218,FC6,'PREVIOUS LOGS'!$CW$251)+SUMIF('PREVIOUS LOGS'!$DF$271,FC6,'PREVIOUS LOGS'!$CW$304)+SUMIF('PREVIOUS LOGS'!$DF$324,FC6,'PREVIOUS LOGS'!$CW$357)+SUMIF('PREVIOUS LOGS'!$FC$6,FC6,'PREVIOUS LOGS'!$ET$39)+SUMIF('PREVIOUS LOGS'!$FC$59,$K$6,'PREVIOUS LOGS'!$ET$92)+SUMIF('PREVIOUS LOGS'!$FC$112,FC6,'PREVIOUS LOGS'!$ET$145)+SUMIF('PREVIOUS LOGS'!$FC$165,FC6,'PREVIOUS LOGS'!$ET$198)+SUMIF('PREVIOUS LOGS'!$FC$218,FC6,'PREVIOUS LOGS'!$ET$251)+SUMIF('PREVIOUS LOGS'!$FC$271,FC6,'PREVIOUS LOGS'!$ET$304)+SUMIF('PREVIOUS LOGS'!$FC$324,FC6,'PREVIOUS LOGS'!$ET$357)</f>
        <v>0</v>
      </c>
      <c r="EU39" s="699"/>
      <c r="EV39" s="699"/>
      <c r="EW39" s="699"/>
      <c r="EX39" s="699"/>
      <c r="EY39" s="700"/>
      <c r="EZ39" s="698">
        <f>SUMIF('ANNUAL SUMMARY'!$FE$622,FC6,'ANNUAL SUMMARY'!$FB$659)+SUMIF('ANNUAL SUMMARY'!$DH$622,FC6,'ANNUAL SUMMARY'!$DE$659)+SUMIF('ANNUAL SUMMARY'!$BI$622,FC6,'ANNUAL SUMMARY'!$BF$659)+SUMIF('ANNUAL SUMMARY'!$L$622,FC6,'ANNUAL SUMMARY'!$I$659)+SUMIF('ANNUAL SUMMARY'!$FE$566,FC6,'ANNUAL SUMMARY'!$FB$603)+SUMIF('ANNUAL SUMMARY'!$DH$566,FC6,'ANNUAL SUMMARY'!$DE$603)+SUMIF('ANNUAL SUMMARY'!$BI$566,FC6,'ANNUAL SUMMARY'!$BF$603)+SUMIF('ANNUAL SUMMARY'!$L$566,FC6,'ANNUAL SUMMARY'!$I$603)+SUMIF('ANNUAL SUMMARY'!$FE$510,FC6,'ANNUAL SUMMARY'!$FB$547)+SUMIF('ANNUAL SUMMARY'!$DH$510,FC6,'ANNUAL SUMMARY'!$DE$547)+SUMIF('ANNUAL SUMMARY'!$BI$510,FC6,'ANNUAL SUMMARY'!$BF$547)+SUMIF('ANNUAL SUMMARY'!$L$510,FC6,'ANNUAL SUMMARY'!$I$547)+SUMIF('ANNUAL SUMMARY'!$FE$454,FC6,'ANNUAL SUMMARY'!$FB$491)+SUMIF('ANNUAL SUMMARY'!$DH$454,FC6,'ANNUAL SUMMARY'!$DE$491)+SUMIF('ANNUAL SUMMARY'!$BI$454,FC6,'ANNUAL SUMMARY'!$BF$491)+SUMIF('ANNUAL SUMMARY'!$L$454,FC6,'ANNUAL SUMMARY'!$I$491)+SUMIF('ANNUAL SUMMARY'!$FE$398,FC6,'ANNUAL SUMMARY'!$FB$435)+SUMIF('ANNUAL SUMMARY'!$DH$398,FC6,'ANNUAL SUMMARY'!$DE$435)+SUMIF('ANNUAL SUMMARY'!$BI$398,FC6,'ANNUAL SUMMARY'!$BF$435)+SUMIF('ANNUAL SUMMARY'!$L$398,FC6,'ANNUAL SUMMARY'!$I$435)+SUMIF('ANNUAL SUMMARY'!$FE$342,FC6,'ANNUAL SUMMARY'!$FB$379)+SUMIF('ANNUAL SUMMARY'!$DH$342,FC6,'ANNUAL SUMMARY'!$DE$379)+SUMIF('ANNUAL SUMMARY'!$BI$342,FC6,'ANNUAL SUMMARY'!$BF$379)+SUMIF('ANNUAL SUMMARY'!$L$342,FC6,'ANNUAL SUMMARY'!$I$379)+SUMIF('ANNUAL SUMMARY'!$FE$286,FC6,'ANNUAL SUMMARY'!$FB$323)+SUMIF('ANNUAL SUMMARY'!$DH$286,FC6,'ANNUAL SUMMARY'!$DE$323)+SUMIF('ANNUAL SUMMARY'!$BI$286,FC6,'ANNUAL SUMMARY'!$BF$323)+SUMIF('ANNUAL SUMMARY'!$L$286,FC6,'ANNUAL SUMMARY'!$I$323)+SUMIF('ANNUAL SUMMARY'!$FE$230,FC6,'ANNUAL SUMMARY'!$FB$267)+SUMIF('ANNUAL SUMMARY'!$DH$230,FC6,'ANNUAL SUMMARY'!$DE$267)+SUMIF('ANNUAL SUMMARY'!$BI$230,FC6,'ANNUAL SUMMARY'!$BF$267)+SUMIF('ANNUAL SUMMARY'!$L$230,FC6,'ANNUAL SUMMARY'!$I$267)+SUMIF('ANNUAL SUMMARY'!$FE$174,FC6,'ANNUAL SUMMARY'!$FB$211)+SUMIF('ANNUAL SUMMARY'!$DH$174,FC6,'ANNUAL SUMMARY'!$DE$211)+SUMIF('ANNUAL SUMMARY'!$BI$174,FC6,'ANNUAL SUMMARY'!$BF$211)+SUMIF('ANNUAL SUMMARY'!$L$174,FC6,'ANNUAL SUMMARY'!$I$211)+SUMIF('ANNUAL SUMMARY'!$FE$118,FC6,'ANNUAL SUMMARY'!$FB$155)+SUMIF('ANNUAL SUMMARY'!$DH$118,FC6,'ANNUAL SUMMARY'!$DE$155)+SUMIF('ANNUAL SUMMARY'!$BI$118,FC6,'ANNUAL SUMMARY'!$BF$155)+SUMIF('ANNUAL SUMMARY'!$L$118,FC6,'ANNUAL SUMMARY'!$I$155)+SUMIF('ANNUAL SUMMARY'!$FE$62,FC6,'ANNUAL SUMMARY'!$FB$99)+SUMIF('ANNUAL SUMMARY'!$DH$62,FC6,'ANNUAL SUMMARY'!$DE$99)+SUMIF('ANNUAL SUMMARY'!$BI$62,FC6,'ANNUAL SUMMARY'!$BF$99)+SUMIF('ANNUAL SUMMARY'!$L$62,FC6,'ANNUAL SUMMARY'!$I$99)+SUMIF('ANNUAL SUMMARY'!$FE$6,FC6,'ANNUAL SUMMARY'!$FB$43)+SUMIF('ANNUAL SUMMARY'!$DH$6,FC6,'ANNUAL SUMMARY'!$DE$43)+SUMIF('ANNUAL SUMMARY'!$BI$6,FC6,'ANNUAL SUMMARY'!$BF$43)+SUMIF('ANNUAL SUMMARY'!$L$6,FC6,'ANNUAL SUMMARY'!$I$43)+SUMIF('PREVIOUS LOGS'!$K$6,FC6,'PREVIOUS LOGS'!$H$39)+SUMIF('PREVIOUS LOGS'!$K$59,$K$6,'PREVIOUS LOGS'!$B$92)+SUMIF('PREVIOUS LOGS'!$K$112,FC6,'PREVIOUS LOGS'!$B$145)+SUMIF('PREVIOUS LOGS'!$K$165,FC6,'PREVIOUS LOGS'!$B$198)+SUMIF('PREVIOUS LOGS'!$K$218,FC6,'PREVIOUS LOGS'!$B$251)+SUMIF('PREVIOUS LOGS'!$K$271,FC6,'PREVIOUS LOGS'!$B$304)+SUMIF('PREVIOUS LOGS'!$K$324,FC6,'PREVIOUS LOGS'!$B$357)+SUMIF('PREVIOUS LOGS'!$BH$6,FC6,'PREVIOUS LOGS'!$BE$39)+SUMIF('PREVIOUS LOGS'!$BH$59,$K$6,'PREVIOUS LOGS'!$AY$92)+SUMIF('PREVIOUS LOGS'!$BH$112,FC6,'PREVIOUS LOGS'!$AY$145)+SUMIF('PREVIOUS LOGS'!$BH$165,FC6,'PREVIOUS LOGS'!$AY$198)+SUMIF('PREVIOUS LOGS'!$BH$218,FC6,'PREVIOUS LOGS'!$AY$251)+SUMIF('PREVIOUS LOGS'!$BH$271,FC6,'PREVIOUS LOGS'!$AY$304)+SUMIF('PREVIOUS LOGS'!$BH$324,FC6,'PREVIOUS LOGS'!$AY$357)+SUMIF('PREVIOUS LOGS'!$DF$6,FC6,'PREVIOUS LOGS'!$DC$39)+SUMIF('PREVIOUS LOGS'!$DF$59,$K$6,'PREVIOUS LOGS'!$CW$92)+SUMIF('PREVIOUS LOGS'!$DF$112,FC6,'PREVIOUS LOGS'!$CW$145)+SUMIF('PREVIOUS LOGS'!$DF$165,FC6,'PREVIOUS LOGS'!$CW$198)+SUMIF('PREVIOUS LOGS'!$DF$218,FC6,'PREVIOUS LOGS'!$CW$251)+SUMIF('PREVIOUS LOGS'!$DF$271,FC6,'PREVIOUS LOGS'!$CW$304)+SUMIF('PREVIOUS LOGS'!$DF$324,FC6,'PREVIOUS LOGS'!$CW$357)+SUMIF('PREVIOUS LOGS'!$FC$6,FC6,'PREVIOUS LOGS'!$EZ$39)+SUMIF('PREVIOUS LOGS'!$FC$59,$K$6,'PREVIOUS LOGS'!$ET$92)+SUMIF('PREVIOUS LOGS'!$FC$112,FC6,'PREVIOUS LOGS'!$ET$145)+SUMIF('PREVIOUS LOGS'!$FC$165,FC6,'PREVIOUS LOGS'!$ET$198)+SUMIF('PREVIOUS LOGS'!$FC$218,FC6,'PREVIOUS LOGS'!$ET$251)+SUMIF('PREVIOUS LOGS'!$FC$271,FC6,'PREVIOUS LOGS'!$ET$304)+SUMIF('PREVIOUS LOGS'!$FC$324,FC6,'PREVIOUS LOGS'!$ET$357)</f>
        <v>0</v>
      </c>
      <c r="FA39" s="699"/>
      <c r="FB39" s="699"/>
      <c r="FC39" s="699"/>
      <c r="FD39" s="700"/>
      <c r="FE39" s="698">
        <f>SUMIF('ANNUAL SUMMARY'!$FE$622,FC6,'ANNUAL SUMMARY'!$FH$659)+SUMIF('ANNUAL SUMMARY'!$DH$622,FC6,'ANNUAL SUMMARY'!$DK$659)+SUMIF('ANNUAL SUMMARY'!$BI$622,FC6,'ANNUAL SUMMARY'!$BL$659)+SUMIF('ANNUAL SUMMARY'!$L$622,FC6,'ANNUAL SUMMARY'!$O$659)+SUMIF('ANNUAL SUMMARY'!$FE$566,FC6,'ANNUAL SUMMARY'!$FH$603)+SUMIF('ANNUAL SUMMARY'!$DH$566,FC6,'ANNUAL SUMMARY'!$DK$603)+SUMIF('ANNUAL SUMMARY'!$BI$566,FC6,'ANNUAL SUMMARY'!$BL$603)+SUMIF('ANNUAL SUMMARY'!$L$566,FC6,'ANNUAL SUMMARY'!$O$603)+SUMIF('ANNUAL SUMMARY'!$FE$510,FC6,'ANNUAL SUMMARY'!$FH$547)+SUMIF('ANNUAL SUMMARY'!$DH$510,FC6,'ANNUAL SUMMARY'!$DK$547)+SUMIF('ANNUAL SUMMARY'!$BI$510,FC6,'ANNUAL SUMMARY'!$BL$547)+SUMIF('ANNUAL SUMMARY'!$L$510,FC6,'ANNUAL SUMMARY'!$O$547)+SUMIF('ANNUAL SUMMARY'!$FE$454,FC6,'ANNUAL SUMMARY'!$FH$491)+SUMIF('ANNUAL SUMMARY'!$DH$454,FC6,'ANNUAL SUMMARY'!$DK$491)+SUMIF('ANNUAL SUMMARY'!$BI$454,FC6,'ANNUAL SUMMARY'!$BL$491)+SUMIF('ANNUAL SUMMARY'!$L$454,FC6,'ANNUAL SUMMARY'!$O$491)+SUMIF('ANNUAL SUMMARY'!$FE$398,FC6,'ANNUAL SUMMARY'!$FH$435)+SUMIF('ANNUAL SUMMARY'!$DH$398,FC6,'ANNUAL SUMMARY'!$DK$435)+SUMIF('ANNUAL SUMMARY'!$BI$398,FC6,'ANNUAL SUMMARY'!$BL$435)+SUMIF('ANNUAL SUMMARY'!$L$398,FC6,'ANNUAL SUMMARY'!$O$435)+SUMIF('ANNUAL SUMMARY'!$FE$342,FC6,'ANNUAL SUMMARY'!$FH$379)+SUMIF('ANNUAL SUMMARY'!$DH$342,FC6,'ANNUAL SUMMARY'!$DK$379)+SUMIF('ANNUAL SUMMARY'!$BI$342,FC6,'ANNUAL SUMMARY'!$BL$379)+SUMIF('ANNUAL SUMMARY'!$L$342,FC6,'ANNUAL SUMMARY'!$O$379)+SUMIF('ANNUAL SUMMARY'!$FE$286,FC6,'ANNUAL SUMMARY'!$FH$323)+SUMIF('ANNUAL SUMMARY'!$DH$286,FC6,'ANNUAL SUMMARY'!$DK$323)+SUMIF('ANNUAL SUMMARY'!$BI$286,FC6,'ANNUAL SUMMARY'!$BL$323)+SUMIF('ANNUAL SUMMARY'!$L$286,FC6,'ANNUAL SUMMARY'!$O$323)+SUMIF('ANNUAL SUMMARY'!$FE$230,FC6,'ANNUAL SUMMARY'!$FH$267)+SUMIF('ANNUAL SUMMARY'!$DH$230,FC6,'ANNUAL SUMMARY'!$DK$267)+SUMIF('ANNUAL SUMMARY'!$BI$230,FC6,'ANNUAL SUMMARY'!$BL$267)+SUMIF('ANNUAL SUMMARY'!$L$230,FC6,'ANNUAL SUMMARY'!$O$267)+SUMIF('ANNUAL SUMMARY'!$FE$174,FC6,'ANNUAL SUMMARY'!$FH$211)+SUMIF('ANNUAL SUMMARY'!$DH$174,FC6,'ANNUAL SUMMARY'!$DK$211)+SUMIF('ANNUAL SUMMARY'!$BI$174,FC6,'ANNUAL SUMMARY'!$BL$211)+SUMIF('ANNUAL SUMMARY'!$L$174,FC6,'ANNUAL SUMMARY'!$O$211)+SUMIF('ANNUAL SUMMARY'!$FE$118,FC6,'ANNUAL SUMMARY'!$FH$155)+SUMIF('ANNUAL SUMMARY'!$DH$118,FC6,'ANNUAL SUMMARY'!$DK$155)+SUMIF('ANNUAL SUMMARY'!$BI$118,FC6,'ANNUAL SUMMARY'!$BL$155)+SUMIF('ANNUAL SUMMARY'!$L$118,FC6,'ANNUAL SUMMARY'!$O$155)+SUMIF('ANNUAL SUMMARY'!$FE$62,FC6,'ANNUAL SUMMARY'!$FH$99)+SUMIF('ANNUAL SUMMARY'!$DH$62,FC6,'ANNUAL SUMMARY'!$DK$99)+SUMIF('ANNUAL SUMMARY'!$BI$62,FC6,'ANNUAL SUMMARY'!$BL$99)+SUMIF('ANNUAL SUMMARY'!$L$62,FC6,'ANNUAL SUMMARY'!$O$99)+SUMIF('ANNUAL SUMMARY'!$FE$6,FC6,'ANNUAL SUMMARY'!$FH$43)+SUMIF('ANNUAL SUMMARY'!$DH$6,FC6,'ANNUAL SUMMARY'!$DK$43)+SUMIF('ANNUAL SUMMARY'!$BI$6,FC6,'ANNUAL SUMMARY'!$BL$43)+SUMIF('ANNUAL SUMMARY'!$L$6,FC6,'ANNUAL SUMMARY'!$O$43)+SUMIF('PREVIOUS LOGS'!$K$6,FC6,'PREVIOUS LOGS'!$M$39)+SUMIF('PREVIOUS LOGS'!$K$59,$K$6,'PREVIOUS LOGS'!$M$92)+SUMIF('PREVIOUS LOGS'!$K$112,FC6,'PREVIOUS LOGS'!$M$145)+SUMIF('PREVIOUS LOGS'!$K$165,FC6,'PREVIOUS LOGS'!$M$198)+SUMIF('PREVIOUS LOGS'!$K$218,FC6,'PREVIOUS LOGS'!$M$251)+SUMIF('PREVIOUS LOGS'!$K$271,FC6,'PREVIOUS LOGS'!$M$304)+SUMIF('PREVIOUS LOGS'!$K$324,FC6,'PREVIOUS LOGS'!$M$357)+SUMIF('PREVIOUS LOGS'!$BH$6,FC6,'PREVIOUS LOGS'!$BJ$39)+SUMIF('PREVIOUS LOGS'!$BH$59,$K$6,'PREVIOUS LOGS'!$BJ$92)+SUMIF('PREVIOUS LOGS'!$BH$112,FC6,'PREVIOUS LOGS'!$BJ$145)+SUMIF('PREVIOUS LOGS'!$BH$165,FC6,'PREVIOUS LOGS'!$BJ$198)+SUMIF('PREVIOUS LOGS'!$BH$218,FC6,'PREVIOUS LOGS'!$BJ$251)+SUMIF('PREVIOUS LOGS'!$BH$271,FC6,'PREVIOUS LOGS'!$BJ$304)+SUMIF('PREVIOUS LOGS'!$BH$324,FC6,'PREVIOUS LOGS'!$BJ$357)+SUMIF('PREVIOUS LOGS'!$DF$6,FC6,'PREVIOUS LOGS'!$DH$39)+SUMIF('PREVIOUS LOGS'!$DF$59,$K$6,'PREVIOUS LOGS'!$DH$92)+SUMIF('PREVIOUS LOGS'!$DF$112,FC6,'PREVIOUS LOGS'!$DH$145)+SUMIF('PREVIOUS LOGS'!$DF$165,FC6,'PREVIOUS LOGS'!$DH$198)+SUMIF('PREVIOUS LOGS'!$DF$218,FC6,'PREVIOUS LOGS'!$DH$251)+SUMIF('PREVIOUS LOGS'!$DF$271,FC6,'PREVIOUS LOGS'!$DH$304)+SUMIF('PREVIOUS LOGS'!$DF$324,FC6,'PREVIOUS LOGS'!$DH$357)+SUMIF('PREVIOUS LOGS'!$FC$6,FC6,'PREVIOUS LOGS'!$FE$39)+SUMIF('PREVIOUS LOGS'!$FC$59,$K$6,'PREVIOUS LOGS'!$FE$92)+SUMIF('PREVIOUS LOGS'!$FC$112,FC6,'PREVIOUS LOGS'!$FE$145)+SUMIF('PREVIOUS LOGS'!$FC$165,FC6,'PREVIOUS LOGS'!$FE$198)+SUMIF('PREVIOUS LOGS'!$FC$218,FC6,'PREVIOUS LOGS'!$FE$251)+SUMIF('PREVIOUS LOGS'!$FC$271,FC6,'PREVIOUS LOGS'!$FE$304)+SUMIF('PREVIOUS LOGS'!$FC$324,FC6,'PREVIOUS LOGS'!$FE$357)</f>
        <v>0</v>
      </c>
      <c r="FF39" s="699"/>
      <c r="FG39" s="699"/>
      <c r="FH39" s="699"/>
      <c r="FI39" s="699"/>
      <c r="FJ39" s="700"/>
      <c r="FK39" s="698">
        <f>SUMIF('ANNUAL SUMMARY'!$FE$622,FC6,'ANNUAL SUMMARY'!$FN$659)+SUMIF('ANNUAL SUMMARY'!$DH$622,FC6,'ANNUAL SUMMARY'!$DQ$659)+SUMIF('ANNUAL SUMMARY'!$BI$622,FC6,'ANNUAL SUMMARY'!$BR$659)+SUMIF('ANNUAL SUMMARY'!$L$622,FC6,'ANNUAL SUMMARY'!$U$659)+SUMIF('ANNUAL SUMMARY'!$FE$566,FC6,'ANNUAL SUMMARY'!$FN$603)+SUMIF('ANNUAL SUMMARY'!$DH$566,FC6,'ANNUAL SUMMARY'!$DQ$603)+SUMIF('ANNUAL SUMMARY'!$BI$566,FC6,'ANNUAL SUMMARY'!$BR$603)+SUMIF('ANNUAL SUMMARY'!$L$566,FC6,'ANNUAL SUMMARY'!$U$603)+SUMIF('ANNUAL SUMMARY'!$FE$510,FC6,'ANNUAL SUMMARY'!$FN$547)+SUMIF('ANNUAL SUMMARY'!$DH$510,FC6,'ANNUAL SUMMARY'!$DQ$547)+SUMIF('ANNUAL SUMMARY'!$BI$510,FC6,'ANNUAL SUMMARY'!$BR$547)+SUMIF('ANNUAL SUMMARY'!$L$510,FC6,'ANNUAL SUMMARY'!$U$547)+SUMIF('ANNUAL SUMMARY'!$FE$454,FC6,'ANNUAL SUMMARY'!$FN$491)+SUMIF('ANNUAL SUMMARY'!$DH$454,FC6,'ANNUAL SUMMARY'!$DQ$491)+SUMIF('ANNUAL SUMMARY'!$BI$454,FC6,'ANNUAL SUMMARY'!$BR$491)+SUMIF('ANNUAL SUMMARY'!$L$454,FC6,'ANNUAL SUMMARY'!$U$491)+SUMIF('ANNUAL SUMMARY'!$FE$398,FC6,'ANNUAL SUMMARY'!$FN$435)+SUMIF('ANNUAL SUMMARY'!$DH$398,FC6,'ANNUAL SUMMARY'!$DQ$435)+SUMIF('ANNUAL SUMMARY'!$BI$398,FC6,'ANNUAL SUMMARY'!$BR$435)+SUMIF('ANNUAL SUMMARY'!$L$398,FC6,'ANNUAL SUMMARY'!$U$435)+SUMIF('ANNUAL SUMMARY'!$FE$342,FC6,'ANNUAL SUMMARY'!$FN$379)+SUMIF('ANNUAL SUMMARY'!$DH$342,FC6,'ANNUAL SUMMARY'!$DQ$379)+SUMIF('ANNUAL SUMMARY'!$BI$342,FC6,'ANNUAL SUMMARY'!$BR$379)+SUMIF('ANNUAL SUMMARY'!$L$342,FC6,'ANNUAL SUMMARY'!$U$379)+SUMIF('ANNUAL SUMMARY'!$FE$286,FC6,'ANNUAL SUMMARY'!$FN$323)+SUMIF('ANNUAL SUMMARY'!$DH$286,FC6,'ANNUAL SUMMARY'!$DQ$323)+SUMIF('ANNUAL SUMMARY'!$BI$286,FC6,'ANNUAL SUMMARY'!$BR$323)+SUMIF('ANNUAL SUMMARY'!$L$286,FC6,'ANNUAL SUMMARY'!$U$323)+SUMIF('ANNUAL SUMMARY'!$FE$230,FC6,'ANNUAL SUMMARY'!$FN$267)+SUMIF('ANNUAL SUMMARY'!$DH$230,FC6,'ANNUAL SUMMARY'!$DQ$267)+SUMIF('ANNUAL SUMMARY'!$BI$230,FC6,'ANNUAL SUMMARY'!$BR$267)+SUMIF('ANNUAL SUMMARY'!$L$230,FC6,'ANNUAL SUMMARY'!$U$267)+SUMIF('ANNUAL SUMMARY'!$FE$174,FC6,'ANNUAL SUMMARY'!$FN$211)+SUMIF('ANNUAL SUMMARY'!$DH$174,FC6,'ANNUAL SUMMARY'!$DQ$211)+SUMIF('ANNUAL SUMMARY'!$BI$174,FC6,'ANNUAL SUMMARY'!$BR$211)+SUMIF('ANNUAL SUMMARY'!$L$174,FC6,'ANNUAL SUMMARY'!$U$211)+SUMIF('ANNUAL SUMMARY'!$FE$118,FC6,'ANNUAL SUMMARY'!$FN$155)+SUMIF('ANNUAL SUMMARY'!$DH$118,FC6,'ANNUAL SUMMARY'!$DQ$155)+SUMIF('ANNUAL SUMMARY'!$BI$118,FC6,'ANNUAL SUMMARY'!$BR$155)+SUMIF('ANNUAL SUMMARY'!$L$118,FC6,'ANNUAL SUMMARY'!$U$155)+SUMIF('ANNUAL SUMMARY'!$FE$62,FC6,'ANNUAL SUMMARY'!$FN$99)+SUMIF('ANNUAL SUMMARY'!$DH$62,FC6,'ANNUAL SUMMARY'!$DQ$99)+SUMIF('ANNUAL SUMMARY'!$BI$62,FC6,'ANNUAL SUMMARY'!$BR$99)+SUMIF('ANNUAL SUMMARY'!$L$62,FC6,'ANNUAL SUMMARY'!$U$99)+SUMIF('ANNUAL SUMMARY'!$FE$6,FC6,'ANNUAL SUMMARY'!$FN$43)+SUMIF('ANNUAL SUMMARY'!$DH$6,FC6,'ANNUAL SUMMARY'!$DQ$43)+SUMIF('ANNUAL SUMMARY'!$BI$6,FC6,'ANNUAL SUMMARY'!$BR$43)+SUMIF('ANNUAL SUMMARY'!$L$6,FC6,'ANNUAL SUMMARY'!$U$43)</f>
        <v>0</v>
      </c>
      <c r="FL39" s="699"/>
      <c r="FM39" s="699"/>
      <c r="FN39" s="699"/>
      <c r="FO39" s="699"/>
      <c r="FP39" s="700"/>
      <c r="FQ39" s="15"/>
      <c r="FR39" s="711"/>
      <c r="FS39" s="712"/>
      <c r="FT39" s="712"/>
      <c r="FU39" s="712"/>
      <c r="FV39" s="712"/>
      <c r="FW39" s="712"/>
      <c r="FX39" s="693"/>
      <c r="FY39" s="693"/>
      <c r="FZ39" s="693"/>
      <c r="GA39" s="693"/>
      <c r="GB39" s="693"/>
      <c r="GC39" s="694"/>
      <c r="GD39" s="711"/>
      <c r="GE39" s="712"/>
      <c r="GF39" s="712"/>
      <c r="GG39" s="712"/>
      <c r="GH39" s="712"/>
      <c r="GI39" s="712"/>
      <c r="GJ39" s="692"/>
      <c r="GK39" s="693"/>
      <c r="GL39" s="693"/>
      <c r="GM39" s="693"/>
      <c r="GN39" s="694"/>
      <c r="GO39" s="1263"/>
    </row>
    <row r="40" spans="1:197" ht="9" customHeight="1" x14ac:dyDescent="0.25">
      <c r="A40" s="154"/>
      <c r="B40" s="704"/>
      <c r="C40" s="705"/>
      <c r="D40" s="705"/>
      <c r="E40" s="705"/>
      <c r="F40" s="705"/>
      <c r="G40" s="706"/>
      <c r="H40" s="701"/>
      <c r="I40" s="702"/>
      <c r="J40" s="702"/>
      <c r="K40" s="702"/>
      <c r="L40" s="703"/>
      <c r="M40" s="701"/>
      <c r="N40" s="702"/>
      <c r="O40" s="702"/>
      <c r="P40" s="702"/>
      <c r="Q40" s="702"/>
      <c r="R40" s="703"/>
      <c r="S40" s="704"/>
      <c r="T40" s="705"/>
      <c r="U40" s="705"/>
      <c r="V40" s="705"/>
      <c r="W40" s="705"/>
      <c r="X40" s="706"/>
      <c r="Y40" s="15"/>
      <c r="Z40" s="709" t="str">
        <f>IF('FRONT PAGE'!$A$1="www.fly-logics.com","REGISTRATION",0)</f>
        <v>REGISTRATION</v>
      </c>
      <c r="AA40" s="710"/>
      <c r="AB40" s="710"/>
      <c r="AC40" s="710"/>
      <c r="AD40" s="710"/>
      <c r="AE40" s="710"/>
      <c r="AF40" s="690" t="s">
        <v>68</v>
      </c>
      <c r="AG40" s="690"/>
      <c r="AH40" s="690"/>
      <c r="AI40" s="690"/>
      <c r="AJ40" s="690"/>
      <c r="AK40" s="691"/>
      <c r="AL40" s="709" t="str">
        <f>IF('FRONT PAGE'!$A$1="www.fly-logics.com","REG. DATE",0)</f>
        <v>REG. DATE</v>
      </c>
      <c r="AM40" s="710"/>
      <c r="AN40" s="710"/>
      <c r="AO40" s="710"/>
      <c r="AP40" s="710"/>
      <c r="AQ40" s="710"/>
      <c r="AR40" s="683">
        <v>25917</v>
      </c>
      <c r="AS40" s="684"/>
      <c r="AT40" s="684"/>
      <c r="AU40" s="684"/>
      <c r="AV40" s="684"/>
      <c r="AW40" s="1263"/>
      <c r="AX40" s="154"/>
      <c r="AY40" s="704"/>
      <c r="AZ40" s="705"/>
      <c r="BA40" s="705"/>
      <c r="BB40" s="705"/>
      <c r="BC40" s="705"/>
      <c r="BD40" s="706"/>
      <c r="BE40" s="701"/>
      <c r="BF40" s="702"/>
      <c r="BG40" s="702"/>
      <c r="BH40" s="702"/>
      <c r="BI40" s="703"/>
      <c r="BJ40" s="701"/>
      <c r="BK40" s="702"/>
      <c r="BL40" s="702"/>
      <c r="BM40" s="702"/>
      <c r="BN40" s="702"/>
      <c r="BO40" s="703"/>
      <c r="BP40" s="704"/>
      <c r="BQ40" s="705"/>
      <c r="BR40" s="705"/>
      <c r="BS40" s="705"/>
      <c r="BT40" s="705"/>
      <c r="BU40" s="706"/>
      <c r="BV40" s="15"/>
      <c r="BW40" s="709" t="str">
        <f>IF('FRONT PAGE'!$A$1="www.fly-logics.com","REGISTRATION",0)</f>
        <v>REGISTRATION</v>
      </c>
      <c r="BX40" s="710"/>
      <c r="BY40" s="710"/>
      <c r="BZ40" s="710"/>
      <c r="CA40" s="710"/>
      <c r="CB40" s="710"/>
      <c r="CC40" s="690" t="s">
        <v>68</v>
      </c>
      <c r="CD40" s="690"/>
      <c r="CE40" s="690"/>
      <c r="CF40" s="690"/>
      <c r="CG40" s="690"/>
      <c r="CH40" s="691"/>
      <c r="CI40" s="709" t="str">
        <f>IF('FRONT PAGE'!$A$1="www.fly-logics.com","REG. DATE",0)</f>
        <v>REG. DATE</v>
      </c>
      <c r="CJ40" s="710"/>
      <c r="CK40" s="710"/>
      <c r="CL40" s="710"/>
      <c r="CM40" s="710"/>
      <c r="CN40" s="710"/>
      <c r="CO40" s="683">
        <v>25917</v>
      </c>
      <c r="CP40" s="684"/>
      <c r="CQ40" s="684"/>
      <c r="CR40" s="684"/>
      <c r="CS40" s="685"/>
      <c r="CT40" s="1263"/>
      <c r="CU40" s="1250"/>
      <c r="CV40" s="154"/>
      <c r="CW40" s="704"/>
      <c r="CX40" s="705"/>
      <c r="CY40" s="705"/>
      <c r="CZ40" s="705"/>
      <c r="DA40" s="705"/>
      <c r="DB40" s="706"/>
      <c r="DC40" s="701"/>
      <c r="DD40" s="702"/>
      <c r="DE40" s="702"/>
      <c r="DF40" s="702"/>
      <c r="DG40" s="703"/>
      <c r="DH40" s="701"/>
      <c r="DI40" s="702"/>
      <c r="DJ40" s="702"/>
      <c r="DK40" s="702"/>
      <c r="DL40" s="702"/>
      <c r="DM40" s="703"/>
      <c r="DN40" s="704"/>
      <c r="DO40" s="705"/>
      <c r="DP40" s="705"/>
      <c r="DQ40" s="705"/>
      <c r="DR40" s="705"/>
      <c r="DS40" s="706"/>
      <c r="DT40" s="15"/>
      <c r="DU40" s="709" t="str">
        <f>IF('FRONT PAGE'!$A$1="www.fly-logics.com","REGISTRATION",0)</f>
        <v>REGISTRATION</v>
      </c>
      <c r="DV40" s="710"/>
      <c r="DW40" s="710"/>
      <c r="DX40" s="710"/>
      <c r="DY40" s="710"/>
      <c r="DZ40" s="710"/>
      <c r="EA40" s="690" t="s">
        <v>68</v>
      </c>
      <c r="EB40" s="690"/>
      <c r="EC40" s="690"/>
      <c r="ED40" s="690"/>
      <c r="EE40" s="690"/>
      <c r="EF40" s="691"/>
      <c r="EG40" s="709" t="str">
        <f>IF('FRONT PAGE'!$A$1="www.fly-logics.com","REG. DATE",0)</f>
        <v>REG. DATE</v>
      </c>
      <c r="EH40" s="710"/>
      <c r="EI40" s="710"/>
      <c r="EJ40" s="710"/>
      <c r="EK40" s="710"/>
      <c r="EL40" s="710"/>
      <c r="EM40" s="683">
        <v>25917</v>
      </c>
      <c r="EN40" s="684"/>
      <c r="EO40" s="684"/>
      <c r="EP40" s="684"/>
      <c r="EQ40" s="684"/>
      <c r="ER40" s="1263"/>
      <c r="ES40" s="154"/>
      <c r="ET40" s="704"/>
      <c r="EU40" s="705"/>
      <c r="EV40" s="705"/>
      <c r="EW40" s="705"/>
      <c r="EX40" s="705"/>
      <c r="EY40" s="706"/>
      <c r="EZ40" s="701"/>
      <c r="FA40" s="702"/>
      <c r="FB40" s="702"/>
      <c r="FC40" s="702"/>
      <c r="FD40" s="703"/>
      <c r="FE40" s="701"/>
      <c r="FF40" s="702"/>
      <c r="FG40" s="702"/>
      <c r="FH40" s="702"/>
      <c r="FI40" s="702"/>
      <c r="FJ40" s="703"/>
      <c r="FK40" s="704"/>
      <c r="FL40" s="705"/>
      <c r="FM40" s="705"/>
      <c r="FN40" s="705"/>
      <c r="FO40" s="705"/>
      <c r="FP40" s="706"/>
      <c r="FQ40" s="15"/>
      <c r="FR40" s="709" t="str">
        <f>IF('FRONT PAGE'!$A$1="www.fly-logics.com","REGISTRATION",0)</f>
        <v>REGISTRATION</v>
      </c>
      <c r="FS40" s="710"/>
      <c r="FT40" s="710"/>
      <c r="FU40" s="710"/>
      <c r="FV40" s="710"/>
      <c r="FW40" s="710"/>
      <c r="FX40" s="690" t="s">
        <v>68</v>
      </c>
      <c r="FY40" s="690"/>
      <c r="FZ40" s="690"/>
      <c r="GA40" s="690"/>
      <c r="GB40" s="690"/>
      <c r="GC40" s="691"/>
      <c r="GD40" s="709" t="str">
        <f>IF('FRONT PAGE'!$A$1="www.fly-logics.com","REG. DATE",0)</f>
        <v>REG. DATE</v>
      </c>
      <c r="GE40" s="710"/>
      <c r="GF40" s="710"/>
      <c r="GG40" s="710"/>
      <c r="GH40" s="710"/>
      <c r="GI40" s="710"/>
      <c r="GJ40" s="683">
        <v>25917</v>
      </c>
      <c r="GK40" s="684"/>
      <c r="GL40" s="684"/>
      <c r="GM40" s="684"/>
      <c r="GN40" s="685"/>
      <c r="GO40" s="1263"/>
    </row>
    <row r="41" spans="1:197" ht="6.75" customHeight="1" x14ac:dyDescent="0.25">
      <c r="A41" s="154"/>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15"/>
      <c r="Z41" s="711"/>
      <c r="AA41" s="712"/>
      <c r="AB41" s="712"/>
      <c r="AC41" s="712"/>
      <c r="AD41" s="712"/>
      <c r="AE41" s="712"/>
      <c r="AF41" s="693"/>
      <c r="AG41" s="693"/>
      <c r="AH41" s="693"/>
      <c r="AI41" s="693"/>
      <c r="AJ41" s="693"/>
      <c r="AK41" s="694"/>
      <c r="AL41" s="711"/>
      <c r="AM41" s="712"/>
      <c r="AN41" s="712"/>
      <c r="AO41" s="712"/>
      <c r="AP41" s="712"/>
      <c r="AQ41" s="712"/>
      <c r="AR41" s="686"/>
      <c r="AS41" s="687"/>
      <c r="AT41" s="687"/>
      <c r="AU41" s="687"/>
      <c r="AV41" s="687"/>
      <c r="AW41" s="1263"/>
      <c r="AX41" s="154"/>
      <c r="AY41" s="252"/>
      <c r="AZ41" s="252"/>
      <c r="BA41" s="252"/>
      <c r="BB41" s="252"/>
      <c r="BC41" s="252"/>
      <c r="BD41" s="252"/>
      <c r="BE41" s="252"/>
      <c r="BF41" s="252"/>
      <c r="BG41" s="252"/>
      <c r="BH41" s="252"/>
      <c r="BI41" s="252"/>
      <c r="BJ41" s="252"/>
      <c r="BK41" s="252"/>
      <c r="BL41" s="252"/>
      <c r="BM41" s="252"/>
      <c r="BN41" s="252"/>
      <c r="BO41" s="252"/>
      <c r="BP41" s="252"/>
      <c r="BQ41" s="252"/>
      <c r="BR41" s="252"/>
      <c r="BS41" s="252"/>
      <c r="BT41" s="252"/>
      <c r="BU41" s="252"/>
      <c r="BV41" s="15"/>
      <c r="BW41" s="711"/>
      <c r="BX41" s="712"/>
      <c r="BY41" s="712"/>
      <c r="BZ41" s="712"/>
      <c r="CA41" s="712"/>
      <c r="CB41" s="712"/>
      <c r="CC41" s="693"/>
      <c r="CD41" s="693"/>
      <c r="CE41" s="693"/>
      <c r="CF41" s="693"/>
      <c r="CG41" s="693"/>
      <c r="CH41" s="694"/>
      <c r="CI41" s="711"/>
      <c r="CJ41" s="712"/>
      <c r="CK41" s="712"/>
      <c r="CL41" s="712"/>
      <c r="CM41" s="712"/>
      <c r="CN41" s="712"/>
      <c r="CO41" s="686"/>
      <c r="CP41" s="687"/>
      <c r="CQ41" s="687"/>
      <c r="CR41" s="687"/>
      <c r="CS41" s="688"/>
      <c r="CT41" s="1263"/>
      <c r="CU41" s="1250"/>
      <c r="CV41" s="154"/>
      <c r="CW41" s="252"/>
      <c r="CX41" s="252"/>
      <c r="CY41" s="252"/>
      <c r="CZ41" s="252"/>
      <c r="DA41" s="252"/>
      <c r="DB41" s="252"/>
      <c r="DC41" s="252"/>
      <c r="DD41" s="252"/>
      <c r="DE41" s="252"/>
      <c r="DF41" s="252"/>
      <c r="DG41" s="252"/>
      <c r="DH41" s="252"/>
      <c r="DI41" s="252"/>
      <c r="DJ41" s="252"/>
      <c r="DK41" s="252"/>
      <c r="DL41" s="252"/>
      <c r="DM41" s="252"/>
      <c r="DN41" s="252"/>
      <c r="DO41" s="252"/>
      <c r="DP41" s="252"/>
      <c r="DQ41" s="252"/>
      <c r="DR41" s="252"/>
      <c r="DS41" s="252"/>
      <c r="DT41" s="15"/>
      <c r="DU41" s="711"/>
      <c r="DV41" s="712"/>
      <c r="DW41" s="712"/>
      <c r="DX41" s="712"/>
      <c r="DY41" s="712"/>
      <c r="DZ41" s="712"/>
      <c r="EA41" s="693"/>
      <c r="EB41" s="693"/>
      <c r="EC41" s="693"/>
      <c r="ED41" s="693"/>
      <c r="EE41" s="693"/>
      <c r="EF41" s="694"/>
      <c r="EG41" s="711"/>
      <c r="EH41" s="712"/>
      <c r="EI41" s="712"/>
      <c r="EJ41" s="712"/>
      <c r="EK41" s="712"/>
      <c r="EL41" s="712"/>
      <c r="EM41" s="686"/>
      <c r="EN41" s="687"/>
      <c r="EO41" s="687"/>
      <c r="EP41" s="687"/>
      <c r="EQ41" s="687"/>
      <c r="ER41" s="1263"/>
      <c r="ES41" s="154"/>
      <c r="ET41" s="252"/>
      <c r="EU41" s="252"/>
      <c r="EV41" s="252"/>
      <c r="EW41" s="252"/>
      <c r="EX41" s="252"/>
      <c r="EY41" s="252"/>
      <c r="EZ41" s="252"/>
      <c r="FA41" s="252"/>
      <c r="FB41" s="252"/>
      <c r="FC41" s="252"/>
      <c r="FD41" s="252"/>
      <c r="FE41" s="252"/>
      <c r="FF41" s="252"/>
      <c r="FG41" s="252"/>
      <c r="FH41" s="252"/>
      <c r="FI41" s="252"/>
      <c r="FJ41" s="252"/>
      <c r="FK41" s="252"/>
      <c r="FL41" s="252"/>
      <c r="FM41" s="252"/>
      <c r="FN41" s="252"/>
      <c r="FO41" s="252"/>
      <c r="FP41" s="252"/>
      <c r="FQ41" s="15"/>
      <c r="FR41" s="711"/>
      <c r="FS41" s="712"/>
      <c r="FT41" s="712"/>
      <c r="FU41" s="712"/>
      <c r="FV41" s="712"/>
      <c r="FW41" s="712"/>
      <c r="FX41" s="693"/>
      <c r="FY41" s="693"/>
      <c r="FZ41" s="693"/>
      <c r="GA41" s="693"/>
      <c r="GB41" s="693"/>
      <c r="GC41" s="694"/>
      <c r="GD41" s="711"/>
      <c r="GE41" s="712"/>
      <c r="GF41" s="712"/>
      <c r="GG41" s="712"/>
      <c r="GH41" s="712"/>
      <c r="GI41" s="712"/>
      <c r="GJ41" s="686"/>
      <c r="GK41" s="687"/>
      <c r="GL41" s="687"/>
      <c r="GM41" s="687"/>
      <c r="GN41" s="688"/>
      <c r="GO41" s="1263"/>
    </row>
    <row r="42" spans="1:197" ht="5.25" customHeight="1" x14ac:dyDescent="0.25">
      <c r="A42" s="154"/>
      <c r="B42" s="665" t="s">
        <v>37</v>
      </c>
      <c r="C42" s="666"/>
      <c r="D42" s="666"/>
      <c r="E42" s="895">
        <f>SUMIF('ANNUAL SUMMARY'!$L$6,K6,'ANNUAL SUMMARY'!$F$47)+SUMIF('ANNUAL SUMMARY'!$L$64,K6,'ANNUAL SUMMARY'!$F$105)+SUMIF('ANNUAL SUMMARY'!$L$122,K6,'ANNUAL SUMMARY'!$F$163)+SUMIF('ANNUAL SUMMARY'!$L$180,K6,'ANNUAL SUMMARY'!$F$221)+SUMIF('ANNUAL SUMMARY'!$L$238,K6,'ANNUAL SUMMARY'!$F$279)+SUMIF('ANNUAL SUMMARY'!$L$296,K6,'ANNUAL SUMMARY'!$F$337)+SUMIF('ANNUAL SUMMARY'!$L$354,K6,'ANNUAL SUMMARY'!$F$395)+SUMIF('ANNUAL SUMMARY'!$L$412,K6,'ANNUAL SUMMARY'!$F$453)+SUMIF('ANNUAL SUMMARY'!$L$470,K6,'ANNUAL SUMMARY'!$F$511)+SUMIF('ANNUAL SUMMARY'!$L$528,K6,'ANNUAL SUMMARY'!$F$569)+SUMIF('ANNUAL SUMMARY'!$L$586,K6,'ANNUAL SUMMARY'!$F$627)+SUMIF('ANNUAL SUMMARY'!$L$644,K6,'ANNUAL SUMMARY'!$F$685)+SUMIF('ANNUAL SUMMARY'!$BI$6,K6,'ANNUAL SUMMARY'!$BC$47)+SUMIF('ANNUAL SUMMARY'!$BI$64,K6,'ANNUAL SUMMARY'!$BC$105)+SUMIF('ANNUAL SUMMARY'!$BI$122,K6,'ANNUAL SUMMARY'!$BC$163)+SUMIF('ANNUAL SUMMARY'!$BI$180,K6,'ANNUAL SUMMARY'!$BC$221)+SUMIF('ANNUAL SUMMARY'!$BI$238,K6,'ANNUAL SUMMARY'!$BC$279)+SUMIF('ANNUAL SUMMARY'!$BI$296,K6,'ANNUAL SUMMARY'!$BC$337)+SUMIF('ANNUAL SUMMARY'!$BI$354,K6,'ANNUAL SUMMARY'!$BC$395)+SUMIF('ANNUAL SUMMARY'!$BI$412,K6,'ANNUAL SUMMARY'!$BC$453)+SUMIF('ANNUAL SUMMARY'!$BI$470,K6,'ANNUAL SUMMARY'!$BC$511)+SUMIF('ANNUAL SUMMARY'!$BI$528,K6,'ANNUAL SUMMARY'!$BC$569)+SUMIF('ANNUAL SUMMARY'!$BI$586,K6,'ANNUAL SUMMARY'!$BC$627)+SUMIF('ANNUAL SUMMARY'!$BI$644,K6,'ANNUAL SUMMARY'!$BC$685)+SUMIF('ANNUAL SUMMARY'!$DH$6,K6,'ANNUAL SUMMARY'!$DB$47)+SUMIF('ANNUAL SUMMARY'!$DH$64,K6,'ANNUAL SUMMARY'!$DB$105)+SUMIF('ANNUAL SUMMARY'!$DH$122,K6,'ANNUAL SUMMARY'!$DB$163)+SUMIF('ANNUAL SUMMARY'!$DH$180,K6,'ANNUAL SUMMARY'!$DB$221)+SUMIF('ANNUAL SUMMARY'!$DH$238,K6,'ANNUAL SUMMARY'!$DB$279)+SUMIF('ANNUAL SUMMARY'!$DH$296,K6,'ANNUAL SUMMARY'!$DB$337)+SUMIF('ANNUAL SUMMARY'!$DH$354,K6,'ANNUAL SUMMARY'!$DB$395)+SUMIF('ANNUAL SUMMARY'!$DH$412,K6,'ANNUAL SUMMARY'!$DB$453)+SUMIF('ANNUAL SUMMARY'!$DH$470,K6,'ANNUAL SUMMARY'!$DB$511)+SUMIF('ANNUAL SUMMARY'!$DH$528,K6,'ANNUAL SUMMARY'!$DB$569)+SUMIF('ANNUAL SUMMARY'!$DH$586,K6,'ANNUAL SUMMARY'!$DB$627)+SUMIF('ANNUAL SUMMARY'!$FE$6,K6,'ANNUAL SUMMARY'!$EY$47)+SUMIF('ANNUAL SUMMARY'!$DH$644,K6,'ANNUAL SUMMARY'!$DB$685)+SUMIF('ANNUAL SUMMARY'!$FE$64,K6,'ANNUAL SUMMARY'!$EY$105)+SUMIF('ANNUAL SUMMARY'!$FE$122,K6,'ANNUAL SUMMARY'!$EY$163)+SUMIF('ANNUAL SUMMARY'!$FE$180,K6,'ANNUAL SUMMARY'!$EY$221)+SUMIF('ANNUAL SUMMARY'!$FE$238,K6,'ANNUAL SUMMARY'!$EY$279)+SUMIF('ANNUAL SUMMARY'!$FE$296,K6,'ANNUAL SUMMARY'!$EY$337)+SUMIF('ANNUAL SUMMARY'!$FE$354,K6,'ANNUAL SUMMARY'!$EY$395)+SUMIF('ANNUAL SUMMARY'!$FE$412,K6,'ANNUAL SUMMARY'!$EY$453)+SUMIF('ANNUAL SUMMARY'!$FE$470,K6,'ANNUAL SUMMARY'!$EY$511)+SUMIF('ANNUAL SUMMARY'!$FE$586,K6,'ANNUAL SUMMARY'!$EY$627)+SUMIF('ANNUAL SUMMARY'!$FE$528,K6,'ANNUAL SUMMARY'!$EY$569)+SUMIF('ANNUAL SUMMARY'!$FE$644,K6,'ANNUAL SUMMARY'!$EY$685)+SUMIF('PREVIOUS LOGS'!$K$6,K6,'PREVIOUS LOGS'!$E$43)+SUMIF('PREVIOUS LOGS'!$K$59,$K$6,'PREVIOUS LOGS'!$E$96)+SUMIF('PREVIOUS LOGS'!$K$112,K6,'PREVIOUS LOGS'!$E$149)+SUMIF('PREVIOUS LOGS'!$K$165,K6,'PREVIOUS LOGS'!$E$202)+SUMIF('PREVIOUS LOGS'!$K$218,K6,'PREVIOUS LOGS'!$E$255)+SUMIF('PREVIOUS LOGS'!$K$271,K6,'PREVIOUS LOGS'!$E$308)+SUMIF('PREVIOUS LOGS'!$K$324,K6,'PREVIOUS LOGS'!$E$361)+SUMIF('PREVIOUS LOGS'!$BH$6,K6,'PREVIOUS LOGS'!$BB$43)+SUMIF('PREVIOUS LOGS'!$BH$59,$K$6,'PREVIOUS LOGS'!$BB$96)+SUMIF('PREVIOUS LOGS'!$BH$112,K6,'PREVIOUS LOGS'!$BB$149)+SUMIF('PREVIOUS LOGS'!$BH$165,K6,'PREVIOUS LOGS'!$BB$202)+SUMIF('PREVIOUS LOGS'!$BH$218,K6,'PREVIOUS LOGS'!$BB$255)+SUMIF('PREVIOUS LOGS'!$BH$271,K6,'PREVIOUS LOGS'!$BB$308)+SUMIF('PREVIOUS LOGS'!$BH$324,K6,'PREVIOUS LOGS'!$BB$361)+SUMIF('PREVIOUS LOGS'!$DF$6,K6,'PREVIOUS LOGS'!$CZ$43)+SUMIF('PREVIOUS LOGS'!$DF$59,$K$6,'PREVIOUS LOGS'!$CZ$96)+SUMIF('PREVIOUS LOGS'!$DF$112,K6,'PREVIOUS LOGS'!$CZ$149)+SUMIF('PREVIOUS LOGS'!$DF$165,K6,'PREVIOUS LOGS'!$CZ$202)+SUMIF('PREVIOUS LOGS'!$DF$218,K6,'PREVIOUS LOGS'!$CZ$255)+SUMIF('PREVIOUS LOGS'!$DF$271,K6,'PREVIOUS LOGS'!$CZ$308)+SUMIF('PREVIOUS LOGS'!$DF$324,K6,'PREVIOUS LOGS'!$CZ$361)+SUMIF('PREVIOUS LOGS'!$FC$6,K6,'PREVIOUS LOGS'!$EW$43)+SUMIF('PREVIOUS LOGS'!$FC$59,$K$6,'PREVIOUS LOGS'!$EW$96)+SUMIF('PREVIOUS LOGS'!$FC$112,K6,'PREVIOUS LOGS'!$EW$149)+SUMIF('PREVIOUS LOGS'!$FC$165,K6,'PREVIOUS LOGS'!$EW$202)+SUMIF('PREVIOUS LOGS'!$FC$218,K6,'PREVIOUS LOGS'!$EW$255)+SUMIF('PREVIOUS LOGS'!$FC$271,K6,'PREVIOUS LOGS'!$EW$308)+SUMIF('PREVIOUS LOGS'!$FC$324,K6,'PREVIOUS LOGS'!$EW$361)</f>
        <v>1</v>
      </c>
      <c r="F42" s="896"/>
      <c r="G42" s="896"/>
      <c r="H42" s="897"/>
      <c r="I42" s="20"/>
      <c r="J42" s="665" t="s">
        <v>36</v>
      </c>
      <c r="K42" s="666"/>
      <c r="L42" s="666"/>
      <c r="M42" s="671">
        <f>SUMIF('PREVIOUS LOGS'!$K$6,K6,'PREVIOUS LOGS'!$M$42)+SUMIF('PREVIOUS LOGS'!$K$59,$K$6,'PREVIOUS LOGS'!$M$95)+SUMIF('PREVIOUS LOGS'!$K$112,K6,'PREVIOUS LOGS'!$M$148)+SUMIF('PREVIOUS LOGS'!$K$165,K6,'PREVIOUS LOGS'!$M$201)+SUMIF('PREVIOUS LOGS'!$K$218,K6,'PREVIOUS LOGS'!$M$254)+SUMIF('PREVIOUS LOGS'!$K$271,K6,'PREVIOUS LOGS'!$M$307)+SUMIF('PREVIOUS LOGS'!$K$324,K6,'PREVIOUS LOGS'!$M$360)+SUMIF('PREVIOUS LOGS'!$BH$6,K6,'PREVIOUS LOGS'!$BJ$42)+SUMIF('PREVIOUS LOGS'!$BH$59,$K$6,'PREVIOUS LOGS'!$BJ$95)+SUMIF('PREVIOUS LOGS'!$BH$112,K6,'PREVIOUS LOGS'!$BJ$148)+SUMIF('PREVIOUS LOGS'!$BH$165,K6,'PREVIOUS LOGS'!$BJ$201)+SUMIF('PREVIOUS LOGS'!$BH$218,K6,'PREVIOUS LOGS'!$BJ$254)+SUMIF('PREVIOUS LOGS'!$BH$271,K6,'PREVIOUS LOGS'!$BJ$307)+SUMIF('PREVIOUS LOGS'!$BH$324,K6,'PREVIOUS LOGS'!$BJ$360)+SUMIF('PREVIOUS LOGS'!$DF$6,K6,'PREVIOUS LOGS'!$DH$42)+SUMIF('PREVIOUS LOGS'!$DF$59,$K$6,'PREVIOUS LOGS'!$DH$95)+SUMIF('PREVIOUS LOGS'!$DF$112,K6,'PREVIOUS LOGS'!$DH$148)+SUMIF('PREVIOUS LOGS'!$DF$165,K6,'PREVIOUS LOGS'!$DH$201)+SUMIF('PREVIOUS LOGS'!$DF$218,K6,'PREVIOUS LOGS'!$DH$254)+SUMIF('PREVIOUS LOGS'!$DF$271,K6,'PREVIOUS LOGS'!$DH$307)+SUMIF('PREVIOUS LOGS'!$DF$324,K6,'PREVIOUS LOGS'!$DH$360)+SUMIF('PREVIOUS LOGS'!$FC$6,K6,'PREVIOUS LOGS'!$FE$42)+SUMIF('PREVIOUS LOGS'!$FC$59,$K$6,'PREVIOUS LOGS'!$FE$95)+SUMIF('PREVIOUS LOGS'!$FC$112,K6,'PREVIOUS LOGS'!$FE$148)+SUMIF('PREVIOUS LOGS'!$FC$165,K6,'PREVIOUS LOGS'!$FE$201)+SUMIF('PREVIOUS LOGS'!$FC$218,K6,'PREVIOUS LOGS'!$FE$254)+SUMIF('PREVIOUS LOGS'!$FC$271,K6,'PREVIOUS LOGS'!$FE$307)+SUMIF('PREVIOUS LOGS'!$FC$324,K6,'PREVIOUS LOGS'!$FE$360)+SUMIF('ANNUAL SUMMARY'!$L$6,K6,'ANNUAL SUMMARY'!$N$47)+SUMIF('ANNUAL SUMMARY'!$L$64,K6,'ANNUAL SUMMARY'!$F$105)+SUMIF('ANNUAL SUMMARY'!$L$122,K6,'ANNUAL SUMMARY'!$F$163)+SUMIF('ANNUAL SUMMARY'!$L$180,K6,'ANNUAL SUMMARY'!$F$221)+SUMIF('ANNUAL SUMMARY'!$L$238,K6,'ANNUAL SUMMARY'!$F$279)+SUMIF('ANNUAL SUMMARY'!$L$296,K6,'ANNUAL SUMMARY'!$F$337)+SUMIF('ANNUAL SUMMARY'!$L$354,K6,'ANNUAL SUMMARY'!$F$395)+SUMIF('ANNUAL SUMMARY'!$L$412,K6,'ANNUAL SUMMARY'!$F$453)+SUMIF('ANNUAL SUMMARY'!$L$470,K6,'ANNUAL SUMMARY'!$F$511)+SUMIF('ANNUAL SUMMARY'!$L$528,K6,'ANNUAL SUMMARY'!$F$569)+SUMIF('ANNUAL SUMMARY'!$L$586,K6,'ANNUAL SUMMARY'!$F$627)+SUMIF('ANNUAL SUMMARY'!$L$644,K6,'ANNUAL SUMMARY'!$F$685)+SUMIF('ANNUAL SUMMARY'!$BI$6,K6,'ANNUAL SUMMARY'!$BK$47)+SUMIF('ANNUAL SUMMARY'!$BI$64,K6,'ANNUAL SUMMARY'!$BC$105)+SUMIF('ANNUAL SUMMARY'!$BI$122,K6,'ANNUAL SUMMARY'!$BC$163)+SUMIF('ANNUAL SUMMARY'!$BI$180,K6,'ANNUAL SUMMARY'!$BC$221)+SUMIF('ANNUAL SUMMARY'!$BI$238,K6,'ANNUAL SUMMARY'!$BC$279)+SUMIF('ANNUAL SUMMARY'!$BI$296,K6,'ANNUAL SUMMARY'!$BC$337)+SUMIF('ANNUAL SUMMARY'!$BI$354,K6,'ANNUAL SUMMARY'!$BC$395)+SUMIF('ANNUAL SUMMARY'!$BI$412,K6,'ANNUAL SUMMARY'!$BC$453)+SUMIF('ANNUAL SUMMARY'!$BI$470,K6,'ANNUAL SUMMARY'!$BC$511)+SUMIF('ANNUAL SUMMARY'!$BI$528,K6,'ANNUAL SUMMARY'!$BC$569)+SUMIF('ANNUAL SUMMARY'!$BI$586,K6,'ANNUAL SUMMARY'!$BC$627)+SUMIF('ANNUAL SUMMARY'!$BI$644,K6,'ANNUAL SUMMARY'!$BC$685)+SUMIF('ANNUAL SUMMARY'!$DH$6,K6,'ANNUAL SUMMARY'!$DJ$47)+SUMIF('ANNUAL SUMMARY'!$DH$64,K6,'ANNUAL SUMMARY'!$DB$105)+SUMIF('ANNUAL SUMMARY'!$DH$122,K6,'ANNUAL SUMMARY'!$DB$163)+SUMIF('ANNUAL SUMMARY'!$DH$180,K6,'ANNUAL SUMMARY'!$DB$221)+SUMIF('ANNUAL SUMMARY'!$DH$238,K6,'ANNUAL SUMMARY'!$DB$279)+SUMIF('ANNUAL SUMMARY'!$DH$296,K6,'ANNUAL SUMMARY'!$DB$337)+SUMIF('ANNUAL SUMMARY'!$DH$354,K6,'ANNUAL SUMMARY'!$DB$395)+SUMIF('ANNUAL SUMMARY'!$DH$412,K6,'ANNUAL SUMMARY'!$DB$453)+SUMIF('ANNUAL SUMMARY'!$DH$470,K6,'ANNUAL SUMMARY'!$DB$511)+SUMIF('ANNUAL SUMMARY'!$DH$528,K6,'ANNUAL SUMMARY'!$DB$569)+SUMIF('ANNUAL SUMMARY'!$DH$586,K6,'ANNUAL SUMMARY'!$DB$627)+SUMIF('ANNUAL SUMMARY'!$FE$6,K6,'ANNUAL SUMMARY'!$FG$47)+SUMIF('ANNUAL SUMMARY'!$DH$644,K6,'ANNUAL SUMMARY'!$DB$685)+SUMIF('ANNUAL SUMMARY'!$FE$64,K6,'ANNUAL SUMMARY'!$EY$105)+SUMIF('ANNUAL SUMMARY'!$FE$122,K6,'ANNUAL SUMMARY'!$EY$163)+SUMIF('ANNUAL SUMMARY'!$FE$180,K6,'ANNUAL SUMMARY'!$EY$221)+SUMIF('ANNUAL SUMMARY'!$FE$238,K6,'ANNUAL SUMMARY'!$EY$279)+SUMIF('ANNUAL SUMMARY'!$FE$296,K6,'ANNUAL SUMMARY'!$EY$337)+SUMIF('ANNUAL SUMMARY'!$FE$354,K6,'ANNUAL SUMMARY'!$EY$395)+SUMIF('ANNUAL SUMMARY'!$FE$412,K6,'ANNUAL SUMMARY'!$EY$453)+SUMIF('ANNUAL SUMMARY'!$FE$470,K6,'ANNUAL SUMMARY'!$EY$511)+SUMIF('ANNUAL SUMMARY'!$FE$586,K6,'ANNUAL SUMMARY'!$EY$627)+SUMIF('ANNUAL SUMMARY'!$FE$528,K6,'ANNUAL SUMMARY'!$EY$569)+SUMIF('ANNUAL SUMMARY'!$FE$644,K6,'ANNUAL SUMMARY'!$EY$685)</f>
        <v>2</v>
      </c>
      <c r="N42" s="672"/>
      <c r="O42" s="672"/>
      <c r="P42" s="673"/>
      <c r="Q42" s="20"/>
      <c r="R42" s="665" t="s">
        <v>39</v>
      </c>
      <c r="S42" s="666"/>
      <c r="T42" s="680"/>
      <c r="U42" s="671">
        <f>SUMIF('PREVIOUS LOGS'!$K$6,K6,'PREVIOUS LOGS'!$U$42)+SUMIF('PREVIOUS LOGS'!$K$59,$K$6,'PREVIOUS LOGS'!$U$95)+SUMIF('PREVIOUS LOGS'!$K$112,K6,'PREVIOUS LOGS'!$U$148)+SUMIF('PREVIOUS LOGS'!$K$165,K6,'PREVIOUS LOGS'!$U$201)+SUMIF('PREVIOUS LOGS'!$K$218,K6,'PREVIOUS LOGS'!$U$254)+SUMIF('PREVIOUS LOGS'!$K$271,K6,'PREVIOUS LOGS'!$U$307)+SUMIF('PREVIOUS LOGS'!$K$324,K6,'PREVIOUS LOGS'!$U$360)+SUMIF('PREVIOUS LOGS'!$BH$6,K6,'PREVIOUS LOGS'!$BR$42)+SUMIF('PREVIOUS LOGS'!$BH$59,$K$6,'PREVIOUS LOGS'!$BR$95)+SUMIF('PREVIOUS LOGS'!$BH$112,K6,'PREVIOUS LOGS'!$BR$148)+SUMIF('PREVIOUS LOGS'!$BH$165,K6,'PREVIOUS LOGS'!$BR$201)+SUMIF('PREVIOUS LOGS'!$BH$218,K6,'PREVIOUS LOGS'!$BR$254)+SUMIF('PREVIOUS LOGS'!$BH$271,K6,'PREVIOUS LOGS'!$BR$307)+SUMIF('PREVIOUS LOGS'!$BH$324,K6,'PREVIOUS LOGS'!$BR$360)+SUMIF('PREVIOUS LOGS'!$DF$6,K6,'PREVIOUS LOGS'!$DP$42)+SUMIF('PREVIOUS LOGS'!$DF$59,$K$6,'PREVIOUS LOGS'!$DP$95)+SUMIF('PREVIOUS LOGS'!$DF$112,K6,'PREVIOUS LOGS'!$DP$148)+SUMIF('PREVIOUS LOGS'!$DF$165,K6,'PREVIOUS LOGS'!$DP$201)+SUMIF('PREVIOUS LOGS'!$DF$218,K6,'PREVIOUS LOGS'!$DP$254)+SUMIF('PREVIOUS LOGS'!$DF$271,K6,'PREVIOUS LOGS'!$DP$307)+SUMIF('PREVIOUS LOGS'!$DF$324,K6,'PREVIOUS LOGS'!$DP$360)+SUMIF('PREVIOUS LOGS'!$FC$6,K6,'PREVIOUS LOGS'!$FM$42)+SUMIF('PREVIOUS LOGS'!$FC$59,$K$6,'PREVIOUS LOGS'!$FM$95)+SUMIF('PREVIOUS LOGS'!$FC$112,K6,'PREVIOUS LOGS'!$FM$148)+SUMIF('PREVIOUS LOGS'!$FC$165,K6,'PREVIOUS LOGS'!$FM$201)+SUMIF('PREVIOUS LOGS'!$FC$218,K6,'PREVIOUS LOGS'!$FM$254)+SUMIF('PREVIOUS LOGS'!$FC$271,K6,'PREVIOUS LOGS'!$FM$307)+SUMIF('PREVIOUS LOGS'!$FC$324,K6,'PREVIOUS LOGS'!$FM$360)+SUMIF('ANNUAL SUMMARY'!$L$6,K6,'ANNUAL SUMMARY'!$V$47)+SUMIF('ANNUAL SUMMARY'!$L$64,K6,'ANNUAL SUMMARY'!$V$105)+SUMIF('ANNUAL SUMMARY'!$L$122,K6,'ANNUAL SUMMARY'!$V$163)+SUMIF('ANNUAL SUMMARY'!$L$180,K6,'ANNUAL SUMMARY'!$V$221)+SUMIF('ANNUAL SUMMARY'!$L$238,K6,'ANNUAL SUMMARY'!$V$279)+SUMIF('ANNUAL SUMMARY'!$L$296,K6,'ANNUAL SUMMARY'!$V$337)+SUMIF('ANNUAL SUMMARY'!$L$354,K6,'ANNUAL SUMMARY'!$V$395)+SUMIF('ANNUAL SUMMARY'!$L$412,K6,'ANNUAL SUMMARY'!$V$453)+SUMIF('ANNUAL SUMMARY'!$L$470,K6,'ANNUAL SUMMARY'!$V$511)+SUMIF('ANNUAL SUMMARY'!$L$528,K6,'ANNUAL SUMMARY'!$V$569)+SUMIF('ANNUAL SUMMARY'!$L$586,K6,'ANNUAL SUMMARY'!$V$627)+SUMIF('ANNUAL SUMMARY'!$L$644,K6,'ANNUAL SUMMARY'!$V$685)+SUMIF('ANNUAL SUMMARY'!$BI$6,K6,'ANNUAL SUMMARY'!$BS$47)+SUMIF('ANNUAL SUMMARY'!$BI$64,K6,'ANNUAL SUMMARY'!$BS$105)+SUMIF('ANNUAL SUMMARY'!$BI$122,K6,'ANNUAL SUMMARY'!$BS$163)+SUMIF('ANNUAL SUMMARY'!$BI$180,K6,'ANNUAL SUMMARY'!$BS$221)+SUMIF('ANNUAL SUMMARY'!$BI$238,K6,'ANNUAL SUMMARY'!$BS$279)+SUMIF('ANNUAL SUMMARY'!$BI$296,K6,'ANNUAL SUMMARY'!$BS$337)+SUMIF('ANNUAL SUMMARY'!$BI$354,K6,'ANNUAL SUMMARY'!$BS$395)+SUMIF('ANNUAL SUMMARY'!$BI$412,K6,'ANNUAL SUMMARY'!$BS$453)+SUMIF('ANNUAL SUMMARY'!$BI$470,K6,'ANNUAL SUMMARY'!$BS$511)+SUMIF('ANNUAL SUMMARY'!$BI$528,K6,'ANNUAL SUMMARY'!$BS$569)+SUMIF('ANNUAL SUMMARY'!$BI$586,K6,'ANNUAL SUMMARY'!$BS$627)+SUMIF('ANNUAL SUMMARY'!$BI$644,K6,'ANNUAL SUMMARY'!$BS$685)+SUMIF('ANNUAL SUMMARY'!$DH$6,K6,'ANNUAL SUMMARY'!$DR$47)+SUMIF('ANNUAL SUMMARY'!$DH$64,K6,'ANNUAL SUMMARY'!$DR$105)+SUMIF('ANNUAL SUMMARY'!$DH$122,K6,'ANNUAL SUMMARY'!$DR$163)+SUMIF('ANNUAL SUMMARY'!$DH$180,K6,'ANNUAL SUMMARY'!$DR$221)+SUMIF('ANNUAL SUMMARY'!$DH$238,K6,'ANNUAL SUMMARY'!$DR$279)+SUMIF('ANNUAL SUMMARY'!$DH$296,K6,'ANNUAL SUMMARY'!$DR$337)+SUMIF('ANNUAL SUMMARY'!$DH$354,K6,'ANNUAL SUMMARY'!$DR$395)+SUMIF('ANNUAL SUMMARY'!$DH$412,K6,'ANNUAL SUMMARY'!$DR$453)+SUMIF('ANNUAL SUMMARY'!$DH$470,K6,'ANNUAL SUMMARY'!$DR$511)+SUMIF('ANNUAL SUMMARY'!$DH$528,K6,'ANNUAL SUMMARY'!$DR$569)+SUMIF('ANNUAL SUMMARY'!$DH$586,K6,'ANNUAL SUMMARY'!$DR$627)+SUMIF('ANNUAL SUMMARY'!$FE$6,K6,'ANNUAL SUMMARY'!$FO$47)+SUMIF('ANNUAL SUMMARY'!$DH$644,K6,'ANNUAL SUMMARY'!$DR$685)+SUMIF('ANNUAL SUMMARY'!$FE$64,K6,'ANNUAL SUMMARY'!$FO$105)+SUMIF('ANNUAL SUMMARY'!$FE$122,K6,'ANNUAL SUMMARY'!$FO$163)+SUMIF('ANNUAL SUMMARY'!$FE$180,K6,'ANNUAL SUMMARY'!$FO$221)+SUMIF('ANNUAL SUMMARY'!$FE$238,K6,'ANNUAL SUMMARY'!$FO$279)+SUMIF('ANNUAL SUMMARY'!$FE$296,K6,'ANNUAL SUMMARY'!$FO$337)+SUMIF('ANNUAL SUMMARY'!$FE$354,K6,'ANNUAL SUMMARY'!$FO$395)+SUMIF('ANNUAL SUMMARY'!$FE$412,K6,'ANNUAL SUMMARY'!$FO$453)+SUMIF('ANNUAL SUMMARY'!$FE$470,K6,'ANNUAL SUMMARY'!$FO$511)+SUMIF('ANNUAL SUMMARY'!$FE$586,K6,'ANNUAL SUMMARY'!$FO$627)+SUMIF('ANNUAL SUMMARY'!$FE$528,K6,'ANNUAL SUMMARY'!$FO$569)+SUMIF('ANNUAL SUMMARY'!$FE$644,K6,'ANNUAL SUMMARY'!$FO$685)</f>
        <v>6</v>
      </c>
      <c r="V42" s="672"/>
      <c r="W42" s="672"/>
      <c r="X42" s="673"/>
      <c r="Y42" s="15"/>
      <c r="Z42" s="709" t="str">
        <f>IF('FRONT PAGE'!$A$1="www.fly-logics.com","No SERIE",0)</f>
        <v>No SERIE</v>
      </c>
      <c r="AA42" s="710"/>
      <c r="AB42" s="710"/>
      <c r="AC42" s="710"/>
      <c r="AD42" s="710"/>
      <c r="AE42" s="710"/>
      <c r="AF42" s="690" t="s">
        <v>69</v>
      </c>
      <c r="AG42" s="690"/>
      <c r="AH42" s="690"/>
      <c r="AI42" s="690"/>
      <c r="AJ42" s="690"/>
      <c r="AK42" s="691"/>
      <c r="AL42" s="709" t="str">
        <f>IF('FRONT PAGE'!$A$1="www.fly-logics.com","BUILT DATE",0)</f>
        <v>BUILT DATE</v>
      </c>
      <c r="AM42" s="710"/>
      <c r="AN42" s="710"/>
      <c r="AO42" s="710"/>
      <c r="AP42" s="710"/>
      <c r="AQ42" s="710"/>
      <c r="AR42" s="689">
        <v>1923</v>
      </c>
      <c r="AS42" s="690"/>
      <c r="AT42" s="690"/>
      <c r="AU42" s="690"/>
      <c r="AV42" s="690"/>
      <c r="AW42" s="1263"/>
      <c r="AX42" s="154"/>
      <c r="AY42" s="665" t="s">
        <v>37</v>
      </c>
      <c r="AZ42" s="666"/>
      <c r="BA42" s="666"/>
      <c r="BB42" s="895">
        <f>SUMIF('ANNUAL SUMMARY'!$L$6,BH6,'ANNUAL SUMMARY'!$F$47)+SUMIF('ANNUAL SUMMARY'!$L$64,BH6,'ANNUAL SUMMARY'!$F$105)+SUMIF('ANNUAL SUMMARY'!$L$122,BH6,'ANNUAL SUMMARY'!$F$163)+SUMIF('ANNUAL SUMMARY'!$L$180,BH6,'ANNUAL SUMMARY'!$F$221)+SUMIF('ANNUAL SUMMARY'!$L$238,BH6,'ANNUAL SUMMARY'!$F$279)+SUMIF('ANNUAL SUMMARY'!$L$296,BH6,'ANNUAL SUMMARY'!$F$337)+SUMIF('ANNUAL SUMMARY'!$L$354,BH6,'ANNUAL SUMMARY'!$F$395)+SUMIF('ANNUAL SUMMARY'!$L$412,BH6,'ANNUAL SUMMARY'!$F$453)+SUMIF('ANNUAL SUMMARY'!$L$470,BH6,'ANNUAL SUMMARY'!$F$511)+SUMIF('ANNUAL SUMMARY'!$L$528,BH6,'ANNUAL SUMMARY'!$F$569)+SUMIF('ANNUAL SUMMARY'!$L$586,BH6,'ANNUAL SUMMARY'!$F$627)+SUMIF('ANNUAL SUMMARY'!$L$644,BH6,'ANNUAL SUMMARY'!$F$685)+SUMIF('ANNUAL SUMMARY'!$BI$6,BH6,'ANNUAL SUMMARY'!$BC$47)+SUMIF('ANNUAL SUMMARY'!$BI$64,BH6,'ANNUAL SUMMARY'!$BC$105)+SUMIF('ANNUAL SUMMARY'!$BI$122,BH6,'ANNUAL SUMMARY'!$BC$163)+SUMIF('ANNUAL SUMMARY'!$BI$180,BH6,'ANNUAL SUMMARY'!$BC$221)+SUMIF('ANNUAL SUMMARY'!$BI$238,BH6,'ANNUAL SUMMARY'!$BC$279)+SUMIF('ANNUAL SUMMARY'!$BI$296,BH6,'ANNUAL SUMMARY'!$BC$337)+SUMIF('ANNUAL SUMMARY'!$BI$354,BH6,'ANNUAL SUMMARY'!$BC$395)+SUMIF('ANNUAL SUMMARY'!$BI$412,BH6,'ANNUAL SUMMARY'!$BC$453)+SUMIF('ANNUAL SUMMARY'!$BI$470,BH6,'ANNUAL SUMMARY'!$BC$511)+SUMIF('ANNUAL SUMMARY'!$BI$528,BH6,'ANNUAL SUMMARY'!$BC$569)+SUMIF('ANNUAL SUMMARY'!$BI$586,BH6,'ANNUAL SUMMARY'!$BC$627)+SUMIF('ANNUAL SUMMARY'!$BI$644,BH6,'ANNUAL SUMMARY'!$BC$685)+SUMIF('ANNUAL SUMMARY'!$DH$6,BH6,'ANNUAL SUMMARY'!$DB$47)+SUMIF('ANNUAL SUMMARY'!$DH$64,BH6,'ANNUAL SUMMARY'!$DB$105)+SUMIF('ANNUAL SUMMARY'!$DH$122,BH6,'ANNUAL SUMMARY'!$DB$163)+SUMIF('ANNUAL SUMMARY'!$DH$180,BH6,'ANNUAL SUMMARY'!$DB$221)+SUMIF('ANNUAL SUMMARY'!$DH$238,BH6,'ANNUAL SUMMARY'!$DB$279)+SUMIF('ANNUAL SUMMARY'!$DH$296,BH6,'ANNUAL SUMMARY'!$DB$337)+SUMIF('ANNUAL SUMMARY'!$DH$354,BH6,'ANNUAL SUMMARY'!$DB$395)+SUMIF('ANNUAL SUMMARY'!$DH$412,BH6,'ANNUAL SUMMARY'!$DB$453)+SUMIF('ANNUAL SUMMARY'!$DH$470,BH6,'ANNUAL SUMMARY'!$DB$511)+SUMIF('ANNUAL SUMMARY'!$DH$528,BH6,'ANNUAL SUMMARY'!$DB$569)+SUMIF('ANNUAL SUMMARY'!$DH$586,BH6,'ANNUAL SUMMARY'!$DB$627)+SUMIF('ANNUAL SUMMARY'!$FE$6,BH6,'ANNUAL SUMMARY'!$EY$47)+SUMIF('ANNUAL SUMMARY'!$DH$644,BH6,'ANNUAL SUMMARY'!$DB$685)+SUMIF('ANNUAL SUMMARY'!$FE$64,BH6,'ANNUAL SUMMARY'!$EY$105)+SUMIF('ANNUAL SUMMARY'!$FE$122,BH6,'ANNUAL SUMMARY'!$EY$163)+SUMIF('ANNUAL SUMMARY'!$FE$180,BH6,'ANNUAL SUMMARY'!$EY$221)+SUMIF('ANNUAL SUMMARY'!$FE$238,BH6,'ANNUAL SUMMARY'!$EY$279)+SUMIF('ANNUAL SUMMARY'!$FE$296,BH6,'ANNUAL SUMMARY'!$EY$337)+SUMIF('ANNUAL SUMMARY'!$FE$354,BH6,'ANNUAL SUMMARY'!$EY$395)+SUMIF('ANNUAL SUMMARY'!$FE$412,BH6,'ANNUAL SUMMARY'!$EY$453)+SUMIF('ANNUAL SUMMARY'!$FE$470,BH6,'ANNUAL SUMMARY'!$EY$511)+SUMIF('ANNUAL SUMMARY'!$FE$586,BH6,'ANNUAL SUMMARY'!$EY$627)+SUMIF('ANNUAL SUMMARY'!$FE$528,BH6,'ANNUAL SUMMARY'!$EY$569)+SUMIF('ANNUAL SUMMARY'!$FE$644,BH6,'ANNUAL SUMMARY'!$EY$685)+SUMIF('PREVIOUS LOGS'!$K$6,BH6,'PREVIOUS LOGS'!$E$43)+SUMIF('PREVIOUS LOGS'!$K$59,$K$6,'PREVIOUS LOGS'!$E$96)+SUMIF('PREVIOUS LOGS'!$K$112,BH6,'PREVIOUS LOGS'!$E$149)+SUMIF('PREVIOUS LOGS'!$K$165,BH6,'PREVIOUS LOGS'!$E$202)+SUMIF('PREVIOUS LOGS'!$K$218,BH6,'PREVIOUS LOGS'!$E$255)+SUMIF('PREVIOUS LOGS'!$K$271,BH6,'PREVIOUS LOGS'!$E$308)+SUMIF('PREVIOUS LOGS'!$K$324,BH6,'PREVIOUS LOGS'!$E$361)+SUMIF('PREVIOUS LOGS'!$BH$6,BH6,'PREVIOUS LOGS'!$BB$43)+SUMIF('PREVIOUS LOGS'!$BH$59,$K$6,'PREVIOUS LOGS'!$BB$96)+SUMIF('PREVIOUS LOGS'!$BH$112,BH6,'PREVIOUS LOGS'!$BB$149)+SUMIF('PREVIOUS LOGS'!$BH$165,BH6,'PREVIOUS LOGS'!$BB$202)+SUMIF('PREVIOUS LOGS'!$BH$218,BH6,'PREVIOUS LOGS'!$BB$255)+SUMIF('PREVIOUS LOGS'!$BH$271,BH6,'PREVIOUS LOGS'!$BB$308)+SUMIF('PREVIOUS LOGS'!$BH$324,BH6,'PREVIOUS LOGS'!$BB$361)+SUMIF('PREVIOUS LOGS'!$DF$6,BH6,'PREVIOUS LOGS'!$CZ$43)+SUMIF('PREVIOUS LOGS'!$DF$59,$K$6,'PREVIOUS LOGS'!$CZ$96)+SUMIF('PREVIOUS LOGS'!$DF$112,BH6,'PREVIOUS LOGS'!$CZ$149)+SUMIF('PREVIOUS LOGS'!$DF$165,BH6,'PREVIOUS LOGS'!$CZ$202)+SUMIF('PREVIOUS LOGS'!$DF$218,BH6,'PREVIOUS LOGS'!$CZ$255)+SUMIF('PREVIOUS LOGS'!$DF$271,BH6,'PREVIOUS LOGS'!$CZ$308)+SUMIF('PREVIOUS LOGS'!$DF$324,BH6,'PREVIOUS LOGS'!$CZ$361)+SUMIF('PREVIOUS LOGS'!$FC$6,BH6,'PREVIOUS LOGS'!$EW$43)+SUMIF('PREVIOUS LOGS'!$FC$59,$K$6,'PREVIOUS LOGS'!$EW$96)+SUMIF('PREVIOUS LOGS'!$FC$112,BH6,'PREVIOUS LOGS'!$EW$149)+SUMIF('PREVIOUS LOGS'!$FC$165,BH6,'PREVIOUS LOGS'!$EW$202)+SUMIF('PREVIOUS LOGS'!$FC$218,BH6,'PREVIOUS LOGS'!$EW$255)+SUMIF('PREVIOUS LOGS'!$FC$271,BH6,'PREVIOUS LOGS'!$EW$308)+SUMIF('PREVIOUS LOGS'!$FC$324,BH6,'PREVIOUS LOGS'!$EW$361)</f>
        <v>0</v>
      </c>
      <c r="BC42" s="896"/>
      <c r="BD42" s="896"/>
      <c r="BE42" s="897"/>
      <c r="BF42" s="20"/>
      <c r="BG42" s="665" t="s">
        <v>36</v>
      </c>
      <c r="BH42" s="666"/>
      <c r="BI42" s="666"/>
      <c r="BJ42" s="671">
        <f>SUMIF('PREVIOUS LOGS'!$K$6,BH6,'PREVIOUS LOGS'!$M$42)+SUMIF('PREVIOUS LOGS'!$K$59,$K$6,'PREVIOUS LOGS'!$M$95)+SUMIF('PREVIOUS LOGS'!$K$112,BH6,'PREVIOUS LOGS'!$M$148)+SUMIF('PREVIOUS LOGS'!$K$165,BH6,'PREVIOUS LOGS'!$M$201)+SUMIF('PREVIOUS LOGS'!$K$218,BH6,'PREVIOUS LOGS'!$M$254)+SUMIF('PREVIOUS LOGS'!$K$271,BH6,'PREVIOUS LOGS'!$M$307)+SUMIF('PREVIOUS LOGS'!$K$324,BH6,'PREVIOUS LOGS'!$M$360)+SUMIF('PREVIOUS LOGS'!$BH$6,BH6,'PREVIOUS LOGS'!$BJ$42)+SUMIF('PREVIOUS LOGS'!$BH$59,$K$6,'PREVIOUS LOGS'!$BJ$95)+SUMIF('PREVIOUS LOGS'!$BH$112,BH6,'PREVIOUS LOGS'!$BJ$148)+SUMIF('PREVIOUS LOGS'!$BH$165,BH6,'PREVIOUS LOGS'!$BJ$201)+SUMIF('PREVIOUS LOGS'!$BH$218,BH6,'PREVIOUS LOGS'!$BJ$254)+SUMIF('PREVIOUS LOGS'!$BH$271,BH6,'PREVIOUS LOGS'!$BJ$307)+SUMIF('PREVIOUS LOGS'!$BH$324,BH6,'PREVIOUS LOGS'!$BJ$360)+SUMIF('PREVIOUS LOGS'!$DF$6,BH6,'PREVIOUS LOGS'!$DH$42)+SUMIF('PREVIOUS LOGS'!$DF$59,$K$6,'PREVIOUS LOGS'!$DH$95)+SUMIF('PREVIOUS LOGS'!$DF$112,BH6,'PREVIOUS LOGS'!$DH$148)+SUMIF('PREVIOUS LOGS'!$DF$165,BH6,'PREVIOUS LOGS'!$DH$201)+SUMIF('PREVIOUS LOGS'!$DF$218,BH6,'PREVIOUS LOGS'!$DH$254)+SUMIF('PREVIOUS LOGS'!$DF$271,BH6,'PREVIOUS LOGS'!$DH$307)+SUMIF('PREVIOUS LOGS'!$DF$324,BH6,'PREVIOUS LOGS'!$DH$360)+SUMIF('PREVIOUS LOGS'!$FC$6,BH6,'PREVIOUS LOGS'!$FE$42)+SUMIF('PREVIOUS LOGS'!$FC$59,$K$6,'PREVIOUS LOGS'!$FE$95)+SUMIF('PREVIOUS LOGS'!$FC$112,BH6,'PREVIOUS LOGS'!$FE$148)+SUMIF('PREVIOUS LOGS'!$FC$165,BH6,'PREVIOUS LOGS'!$FE$201)+SUMIF('PREVIOUS LOGS'!$FC$218,BH6,'PREVIOUS LOGS'!$FE$254)+SUMIF('PREVIOUS LOGS'!$FC$271,BH6,'PREVIOUS LOGS'!$FE$307)+SUMIF('PREVIOUS LOGS'!$FC$324,BH6,'PREVIOUS LOGS'!$FE$360)+SUMIF('ANNUAL SUMMARY'!$L$6,BH6,'ANNUAL SUMMARY'!$N$47)+SUMIF('ANNUAL SUMMARY'!$L$64,BH6,'ANNUAL SUMMARY'!$F$105)+SUMIF('ANNUAL SUMMARY'!$L$122,BH6,'ANNUAL SUMMARY'!$F$163)+SUMIF('ANNUAL SUMMARY'!$L$180,BH6,'ANNUAL SUMMARY'!$F$221)+SUMIF('ANNUAL SUMMARY'!$L$238,BH6,'ANNUAL SUMMARY'!$F$279)+SUMIF('ANNUAL SUMMARY'!$L$296,BH6,'ANNUAL SUMMARY'!$F$337)+SUMIF('ANNUAL SUMMARY'!$L$354,BH6,'ANNUAL SUMMARY'!$F$395)+SUMIF('ANNUAL SUMMARY'!$L$412,BH6,'ANNUAL SUMMARY'!$F$453)+SUMIF('ANNUAL SUMMARY'!$L$470,BH6,'ANNUAL SUMMARY'!$F$511)+SUMIF('ANNUAL SUMMARY'!$L$528,BH6,'ANNUAL SUMMARY'!$F$569)+SUMIF('ANNUAL SUMMARY'!$L$586,BH6,'ANNUAL SUMMARY'!$F$627)+SUMIF('ANNUAL SUMMARY'!$L$644,BH6,'ANNUAL SUMMARY'!$F$685)+SUMIF('ANNUAL SUMMARY'!$BI$6,BH6,'ANNUAL SUMMARY'!$BK$47)+SUMIF('ANNUAL SUMMARY'!$BI$64,BH6,'ANNUAL SUMMARY'!$BC$105)+SUMIF('ANNUAL SUMMARY'!$BI$122,BH6,'ANNUAL SUMMARY'!$BC$163)+SUMIF('ANNUAL SUMMARY'!$BI$180,BH6,'ANNUAL SUMMARY'!$BC$221)+SUMIF('ANNUAL SUMMARY'!$BI$238,BH6,'ANNUAL SUMMARY'!$BC$279)+SUMIF('ANNUAL SUMMARY'!$BI$296,BH6,'ANNUAL SUMMARY'!$BC$337)+SUMIF('ANNUAL SUMMARY'!$BI$354,BH6,'ANNUAL SUMMARY'!$BC$395)+SUMIF('ANNUAL SUMMARY'!$BI$412,BH6,'ANNUAL SUMMARY'!$BC$453)+SUMIF('ANNUAL SUMMARY'!$BI$470,BH6,'ANNUAL SUMMARY'!$BC$511)+SUMIF('ANNUAL SUMMARY'!$BI$528,BH6,'ANNUAL SUMMARY'!$BC$569)+SUMIF('ANNUAL SUMMARY'!$BI$586,BH6,'ANNUAL SUMMARY'!$BC$627)+SUMIF('ANNUAL SUMMARY'!$BI$644,BH6,'ANNUAL SUMMARY'!$BC$685)+SUMIF('ANNUAL SUMMARY'!$DH$6,BH6,'ANNUAL SUMMARY'!$DJ$47)+SUMIF('ANNUAL SUMMARY'!$DH$64,BH6,'ANNUAL SUMMARY'!$DB$105)+SUMIF('ANNUAL SUMMARY'!$DH$122,BH6,'ANNUAL SUMMARY'!$DB$163)+SUMIF('ANNUAL SUMMARY'!$DH$180,BH6,'ANNUAL SUMMARY'!$DB$221)+SUMIF('ANNUAL SUMMARY'!$DH$238,BH6,'ANNUAL SUMMARY'!$DB$279)+SUMIF('ANNUAL SUMMARY'!$DH$296,BH6,'ANNUAL SUMMARY'!$DB$337)+SUMIF('ANNUAL SUMMARY'!$DH$354,BH6,'ANNUAL SUMMARY'!$DB$395)+SUMIF('ANNUAL SUMMARY'!$DH$412,BH6,'ANNUAL SUMMARY'!$DB$453)+SUMIF('ANNUAL SUMMARY'!$DH$470,BH6,'ANNUAL SUMMARY'!$DB$511)+SUMIF('ANNUAL SUMMARY'!$DH$528,BH6,'ANNUAL SUMMARY'!$DB$569)+SUMIF('ANNUAL SUMMARY'!$DH$586,BH6,'ANNUAL SUMMARY'!$DB$627)+SUMIF('ANNUAL SUMMARY'!$FE$6,BH6,'ANNUAL SUMMARY'!$FG$47)+SUMIF('ANNUAL SUMMARY'!$DH$644,BH6,'ANNUAL SUMMARY'!$DB$685)+SUMIF('ANNUAL SUMMARY'!$FE$64,BH6,'ANNUAL SUMMARY'!$EY$105)+SUMIF('ANNUAL SUMMARY'!$FE$122,BH6,'ANNUAL SUMMARY'!$EY$163)+SUMIF('ANNUAL SUMMARY'!$FE$180,BH6,'ANNUAL SUMMARY'!$EY$221)+SUMIF('ANNUAL SUMMARY'!$FE$238,BH6,'ANNUAL SUMMARY'!$EY$279)+SUMIF('ANNUAL SUMMARY'!$FE$296,BH6,'ANNUAL SUMMARY'!$EY$337)+SUMIF('ANNUAL SUMMARY'!$FE$354,BH6,'ANNUAL SUMMARY'!$EY$395)+SUMIF('ANNUAL SUMMARY'!$FE$412,BH6,'ANNUAL SUMMARY'!$EY$453)+SUMIF('ANNUAL SUMMARY'!$FE$470,BH6,'ANNUAL SUMMARY'!$EY$511)+SUMIF('ANNUAL SUMMARY'!$FE$586,BH6,'ANNUAL SUMMARY'!$EY$627)+SUMIF('ANNUAL SUMMARY'!$FE$528,BH6,'ANNUAL SUMMARY'!$EY$569)+SUMIF('ANNUAL SUMMARY'!$FE$644,BH6,'ANNUAL SUMMARY'!$EY$685)</f>
        <v>0</v>
      </c>
      <c r="BK42" s="672"/>
      <c r="BL42" s="672"/>
      <c r="BM42" s="673"/>
      <c r="BN42" s="20"/>
      <c r="BO42" s="665" t="s">
        <v>39</v>
      </c>
      <c r="BP42" s="666"/>
      <c r="BQ42" s="680"/>
      <c r="BR42" s="671">
        <f>SUMIF('PREVIOUS LOGS'!$K$6,BH6,'PREVIOUS LOGS'!$U$42)+SUMIF('PREVIOUS LOGS'!$K$59,$K$6,'PREVIOUS LOGS'!$U$95)+SUMIF('PREVIOUS LOGS'!$K$112,BH6,'PREVIOUS LOGS'!$U$148)+SUMIF('PREVIOUS LOGS'!$K$165,BH6,'PREVIOUS LOGS'!$U$201)+SUMIF('PREVIOUS LOGS'!$K$218,BH6,'PREVIOUS LOGS'!$U$254)+SUMIF('PREVIOUS LOGS'!$K$271,BH6,'PREVIOUS LOGS'!$U$307)+SUMIF('PREVIOUS LOGS'!$K$324,BH6,'PREVIOUS LOGS'!$U$360)+SUMIF('PREVIOUS LOGS'!$BH$6,BH6,'PREVIOUS LOGS'!$BR$42)+SUMIF('PREVIOUS LOGS'!$BH$59,$K$6,'PREVIOUS LOGS'!$BR$95)+SUMIF('PREVIOUS LOGS'!$BH$112,BH6,'PREVIOUS LOGS'!$BR$148)+SUMIF('PREVIOUS LOGS'!$BH$165,BH6,'PREVIOUS LOGS'!$BR$201)+SUMIF('PREVIOUS LOGS'!$BH$218,BH6,'PREVIOUS LOGS'!$BR$254)+SUMIF('PREVIOUS LOGS'!$BH$271,BH6,'PREVIOUS LOGS'!$BR$307)+SUMIF('PREVIOUS LOGS'!$BH$324,BH6,'PREVIOUS LOGS'!$BR$360)+SUMIF('PREVIOUS LOGS'!$DF$6,BH6,'PREVIOUS LOGS'!$DP$42)+SUMIF('PREVIOUS LOGS'!$DF$59,$K$6,'PREVIOUS LOGS'!$DP$95)+SUMIF('PREVIOUS LOGS'!$DF$112,BH6,'PREVIOUS LOGS'!$DP$148)+SUMIF('PREVIOUS LOGS'!$DF$165,BH6,'PREVIOUS LOGS'!$DP$201)+SUMIF('PREVIOUS LOGS'!$DF$218,BH6,'PREVIOUS LOGS'!$DP$254)+SUMIF('PREVIOUS LOGS'!$DF$271,BH6,'PREVIOUS LOGS'!$DP$307)+SUMIF('PREVIOUS LOGS'!$DF$324,BH6,'PREVIOUS LOGS'!$DP$360)+SUMIF('PREVIOUS LOGS'!$FC$6,BH6,'PREVIOUS LOGS'!$FM$42)+SUMIF('PREVIOUS LOGS'!$FC$59,$K$6,'PREVIOUS LOGS'!$FM$95)+SUMIF('PREVIOUS LOGS'!$FC$112,BH6,'PREVIOUS LOGS'!$FM$148)+SUMIF('PREVIOUS LOGS'!$FC$165,BH6,'PREVIOUS LOGS'!$FM$201)+SUMIF('PREVIOUS LOGS'!$FC$218,BH6,'PREVIOUS LOGS'!$FM$254)+SUMIF('PREVIOUS LOGS'!$FC$271,BH6,'PREVIOUS LOGS'!$FM$307)+SUMIF('PREVIOUS LOGS'!$FC$324,BH6,'PREVIOUS LOGS'!$FM$360)+SUMIF('ANNUAL SUMMARY'!$L$6,BH6,'ANNUAL SUMMARY'!$V$47)+SUMIF('ANNUAL SUMMARY'!$L$64,BH6,'ANNUAL SUMMARY'!$V$105)+SUMIF('ANNUAL SUMMARY'!$L$122,BH6,'ANNUAL SUMMARY'!$V$163)+SUMIF('ANNUAL SUMMARY'!$L$180,BH6,'ANNUAL SUMMARY'!$V$221)+SUMIF('ANNUAL SUMMARY'!$L$238,BH6,'ANNUAL SUMMARY'!$V$279)+SUMIF('ANNUAL SUMMARY'!$L$296,BH6,'ANNUAL SUMMARY'!$V$337)+SUMIF('ANNUAL SUMMARY'!$L$354,BH6,'ANNUAL SUMMARY'!$V$395)+SUMIF('ANNUAL SUMMARY'!$L$412,BH6,'ANNUAL SUMMARY'!$V$453)+SUMIF('ANNUAL SUMMARY'!$L$470,BH6,'ANNUAL SUMMARY'!$V$511)+SUMIF('ANNUAL SUMMARY'!$L$528,BH6,'ANNUAL SUMMARY'!$V$569)+SUMIF('ANNUAL SUMMARY'!$L$586,BH6,'ANNUAL SUMMARY'!$V$627)+SUMIF('ANNUAL SUMMARY'!$L$644,BH6,'ANNUAL SUMMARY'!$V$685)+SUMIF('ANNUAL SUMMARY'!$BI$6,BH6,'ANNUAL SUMMARY'!$BS$47)+SUMIF('ANNUAL SUMMARY'!$BI$64,BH6,'ANNUAL SUMMARY'!$BS$105)+SUMIF('ANNUAL SUMMARY'!$BI$122,BH6,'ANNUAL SUMMARY'!$BS$163)+SUMIF('ANNUAL SUMMARY'!$BI$180,BH6,'ANNUAL SUMMARY'!$BS$221)+SUMIF('ANNUAL SUMMARY'!$BI$238,BH6,'ANNUAL SUMMARY'!$BS$279)+SUMIF('ANNUAL SUMMARY'!$BI$296,BH6,'ANNUAL SUMMARY'!$BS$337)+SUMIF('ANNUAL SUMMARY'!$BI$354,BH6,'ANNUAL SUMMARY'!$BS$395)+SUMIF('ANNUAL SUMMARY'!$BI$412,BH6,'ANNUAL SUMMARY'!$BS$453)+SUMIF('ANNUAL SUMMARY'!$BI$470,BH6,'ANNUAL SUMMARY'!$BS$511)+SUMIF('ANNUAL SUMMARY'!$BI$528,BH6,'ANNUAL SUMMARY'!$BS$569)+SUMIF('ANNUAL SUMMARY'!$BI$586,BH6,'ANNUAL SUMMARY'!$BS$627)+SUMIF('ANNUAL SUMMARY'!$BI$644,BH6,'ANNUAL SUMMARY'!$BS$685)+SUMIF('ANNUAL SUMMARY'!$DH$6,BH6,'ANNUAL SUMMARY'!$DR$47)+SUMIF('ANNUAL SUMMARY'!$DH$64,BH6,'ANNUAL SUMMARY'!$DR$105)+SUMIF('ANNUAL SUMMARY'!$DH$122,BH6,'ANNUAL SUMMARY'!$DR$163)+SUMIF('ANNUAL SUMMARY'!$DH$180,BH6,'ANNUAL SUMMARY'!$DR$221)+SUMIF('ANNUAL SUMMARY'!$DH$238,BH6,'ANNUAL SUMMARY'!$DR$279)+SUMIF('ANNUAL SUMMARY'!$DH$296,BH6,'ANNUAL SUMMARY'!$DR$337)+SUMIF('ANNUAL SUMMARY'!$DH$354,BH6,'ANNUAL SUMMARY'!$DR$395)+SUMIF('ANNUAL SUMMARY'!$DH$412,BH6,'ANNUAL SUMMARY'!$DR$453)+SUMIF('ANNUAL SUMMARY'!$DH$470,BH6,'ANNUAL SUMMARY'!$DR$511)+SUMIF('ANNUAL SUMMARY'!$DH$528,BH6,'ANNUAL SUMMARY'!$DR$569)+SUMIF('ANNUAL SUMMARY'!$DH$586,BH6,'ANNUAL SUMMARY'!$DR$627)+SUMIF('ANNUAL SUMMARY'!$FE$6,BH6,'ANNUAL SUMMARY'!$FO$47)+SUMIF('ANNUAL SUMMARY'!$DH$644,BH6,'ANNUAL SUMMARY'!$DR$685)+SUMIF('ANNUAL SUMMARY'!$FE$64,BH6,'ANNUAL SUMMARY'!$FO$105)+SUMIF('ANNUAL SUMMARY'!$FE$122,BH6,'ANNUAL SUMMARY'!$FO$163)+SUMIF('ANNUAL SUMMARY'!$FE$180,BH6,'ANNUAL SUMMARY'!$FO$221)+SUMIF('ANNUAL SUMMARY'!$FE$238,BH6,'ANNUAL SUMMARY'!$FO$279)+SUMIF('ANNUAL SUMMARY'!$FE$296,BH6,'ANNUAL SUMMARY'!$FO$337)+SUMIF('ANNUAL SUMMARY'!$FE$354,BH6,'ANNUAL SUMMARY'!$FO$395)+SUMIF('ANNUAL SUMMARY'!$FE$412,BH6,'ANNUAL SUMMARY'!$FO$453)+SUMIF('ANNUAL SUMMARY'!$FE$470,BH6,'ANNUAL SUMMARY'!$FO$511)+SUMIF('ANNUAL SUMMARY'!$FE$586,BH6,'ANNUAL SUMMARY'!$FO$627)+SUMIF('ANNUAL SUMMARY'!$FE$528,BH6,'ANNUAL SUMMARY'!$FO$569)+SUMIF('ANNUAL SUMMARY'!$FE$644,BH6,'ANNUAL SUMMARY'!$FO$685)</f>
        <v>0</v>
      </c>
      <c r="BS42" s="672"/>
      <c r="BT42" s="672"/>
      <c r="BU42" s="673"/>
      <c r="BV42" s="15"/>
      <c r="BW42" s="709" t="str">
        <f>IF('FRONT PAGE'!$A$1="www.fly-logics.com","No SERIE",0)</f>
        <v>No SERIE</v>
      </c>
      <c r="BX42" s="710"/>
      <c r="BY42" s="710"/>
      <c r="BZ42" s="710"/>
      <c r="CA42" s="710"/>
      <c r="CB42" s="710"/>
      <c r="CC42" s="690" t="s">
        <v>69</v>
      </c>
      <c r="CD42" s="690"/>
      <c r="CE42" s="690"/>
      <c r="CF42" s="690"/>
      <c r="CG42" s="690"/>
      <c r="CH42" s="691"/>
      <c r="CI42" s="709" t="str">
        <f>IF('FRONT PAGE'!$A$1="www.fly-logics.com","BUILT DATE",0)</f>
        <v>BUILT DATE</v>
      </c>
      <c r="CJ42" s="710"/>
      <c r="CK42" s="710"/>
      <c r="CL42" s="710"/>
      <c r="CM42" s="710"/>
      <c r="CN42" s="710"/>
      <c r="CO42" s="689">
        <v>1923</v>
      </c>
      <c r="CP42" s="690"/>
      <c r="CQ42" s="690"/>
      <c r="CR42" s="690"/>
      <c r="CS42" s="691"/>
      <c r="CT42" s="1263"/>
      <c r="CU42" s="1250"/>
      <c r="CV42" s="154"/>
      <c r="CW42" s="665" t="s">
        <v>37</v>
      </c>
      <c r="CX42" s="666"/>
      <c r="CY42" s="666"/>
      <c r="CZ42" s="895">
        <f>SUMIF('ANNUAL SUMMARY'!$L$6,DF6,'ANNUAL SUMMARY'!$F$47)+SUMIF('ANNUAL SUMMARY'!$L$64,DF6,'ANNUAL SUMMARY'!$F$105)+SUMIF('ANNUAL SUMMARY'!$L$122,DF6,'ANNUAL SUMMARY'!$F$163)+SUMIF('ANNUAL SUMMARY'!$L$180,DF6,'ANNUAL SUMMARY'!$F$221)+SUMIF('ANNUAL SUMMARY'!$L$238,DF6,'ANNUAL SUMMARY'!$F$279)+SUMIF('ANNUAL SUMMARY'!$L$296,DF6,'ANNUAL SUMMARY'!$F$337)+SUMIF('ANNUAL SUMMARY'!$L$354,DF6,'ANNUAL SUMMARY'!$F$395)+SUMIF('ANNUAL SUMMARY'!$L$412,DF6,'ANNUAL SUMMARY'!$F$453)+SUMIF('ANNUAL SUMMARY'!$L$470,DF6,'ANNUAL SUMMARY'!$F$511)+SUMIF('ANNUAL SUMMARY'!$L$528,DF6,'ANNUAL SUMMARY'!$F$569)+SUMIF('ANNUAL SUMMARY'!$L$586,DF6,'ANNUAL SUMMARY'!$F$627)+SUMIF('ANNUAL SUMMARY'!$L$644,DF6,'ANNUAL SUMMARY'!$F$685)+SUMIF('ANNUAL SUMMARY'!$BI$6,DF6,'ANNUAL SUMMARY'!$BC$47)+SUMIF('ANNUAL SUMMARY'!$BI$64,DF6,'ANNUAL SUMMARY'!$BC$105)+SUMIF('ANNUAL SUMMARY'!$BI$122,DF6,'ANNUAL SUMMARY'!$BC$163)+SUMIF('ANNUAL SUMMARY'!$BI$180,DF6,'ANNUAL SUMMARY'!$BC$221)+SUMIF('ANNUAL SUMMARY'!$BI$238,DF6,'ANNUAL SUMMARY'!$BC$279)+SUMIF('ANNUAL SUMMARY'!$BI$296,DF6,'ANNUAL SUMMARY'!$BC$337)+SUMIF('ANNUAL SUMMARY'!$BI$354,DF6,'ANNUAL SUMMARY'!$BC$395)+SUMIF('ANNUAL SUMMARY'!$BI$412,DF6,'ANNUAL SUMMARY'!$BC$453)+SUMIF('ANNUAL SUMMARY'!$BI$470,DF6,'ANNUAL SUMMARY'!$BC$511)+SUMIF('ANNUAL SUMMARY'!$BI$528,DF6,'ANNUAL SUMMARY'!$BC$569)+SUMIF('ANNUAL SUMMARY'!$BI$586,DF6,'ANNUAL SUMMARY'!$BC$627)+SUMIF('ANNUAL SUMMARY'!$BI$644,DF6,'ANNUAL SUMMARY'!$BC$685)+SUMIF('ANNUAL SUMMARY'!$DH$6,DF6,'ANNUAL SUMMARY'!$DB$47)+SUMIF('ANNUAL SUMMARY'!$DH$64,DF6,'ANNUAL SUMMARY'!$DB$105)+SUMIF('ANNUAL SUMMARY'!$DH$122,DF6,'ANNUAL SUMMARY'!$DB$163)+SUMIF('ANNUAL SUMMARY'!$DH$180,DF6,'ANNUAL SUMMARY'!$DB$221)+SUMIF('ANNUAL SUMMARY'!$DH$238,DF6,'ANNUAL SUMMARY'!$DB$279)+SUMIF('ANNUAL SUMMARY'!$DH$296,DF6,'ANNUAL SUMMARY'!$DB$337)+SUMIF('ANNUAL SUMMARY'!$DH$354,DF6,'ANNUAL SUMMARY'!$DB$395)+SUMIF('ANNUAL SUMMARY'!$DH$412,DF6,'ANNUAL SUMMARY'!$DB$453)+SUMIF('ANNUAL SUMMARY'!$DH$470,DF6,'ANNUAL SUMMARY'!$DB$511)+SUMIF('ANNUAL SUMMARY'!$DH$528,DF6,'ANNUAL SUMMARY'!$DB$569)+SUMIF('ANNUAL SUMMARY'!$DH$586,DF6,'ANNUAL SUMMARY'!$DB$627)+SUMIF('ANNUAL SUMMARY'!$FE$6,DF6,'ANNUAL SUMMARY'!$EY$47)+SUMIF('ANNUAL SUMMARY'!$DH$644,DF6,'ANNUAL SUMMARY'!$DB$685)+SUMIF('ANNUAL SUMMARY'!$FE$64,DF6,'ANNUAL SUMMARY'!$EY$105)+SUMIF('ANNUAL SUMMARY'!$FE$122,DF6,'ANNUAL SUMMARY'!$EY$163)+SUMIF('ANNUAL SUMMARY'!$FE$180,DF6,'ANNUAL SUMMARY'!$EY$221)+SUMIF('ANNUAL SUMMARY'!$FE$238,DF6,'ANNUAL SUMMARY'!$EY$279)+SUMIF('ANNUAL SUMMARY'!$FE$296,DF6,'ANNUAL SUMMARY'!$EY$337)+SUMIF('ANNUAL SUMMARY'!$FE$354,DF6,'ANNUAL SUMMARY'!$EY$395)+SUMIF('ANNUAL SUMMARY'!$FE$412,DF6,'ANNUAL SUMMARY'!$EY$453)+SUMIF('ANNUAL SUMMARY'!$FE$470,DF6,'ANNUAL SUMMARY'!$EY$511)+SUMIF('ANNUAL SUMMARY'!$FE$586,DF6,'ANNUAL SUMMARY'!$EY$627)+SUMIF('ANNUAL SUMMARY'!$FE$528,DF6,'ANNUAL SUMMARY'!$EY$569)+SUMIF('ANNUAL SUMMARY'!$FE$644,DF6,'ANNUAL SUMMARY'!$EY$685)+SUMIF('PREVIOUS LOGS'!$K$6,DF6,'PREVIOUS LOGS'!$E$43)+SUMIF('PREVIOUS LOGS'!$K$59,$K$6,'PREVIOUS LOGS'!$E$96)+SUMIF('PREVIOUS LOGS'!$K$112,DF6,'PREVIOUS LOGS'!$E$149)+SUMIF('PREVIOUS LOGS'!$K$165,DF6,'PREVIOUS LOGS'!$E$202)+SUMIF('PREVIOUS LOGS'!$K$218,DF6,'PREVIOUS LOGS'!$E$255)+SUMIF('PREVIOUS LOGS'!$K$271,DF6,'PREVIOUS LOGS'!$E$308)+SUMIF('PREVIOUS LOGS'!$K$324,DF6,'PREVIOUS LOGS'!$E$361)+SUMIF('PREVIOUS LOGS'!$BH$6,DF6,'PREVIOUS LOGS'!$BB$43)+SUMIF('PREVIOUS LOGS'!$BH$59,$K$6,'PREVIOUS LOGS'!$BB$96)+SUMIF('PREVIOUS LOGS'!$BH$112,DF6,'PREVIOUS LOGS'!$BB$149)+SUMIF('PREVIOUS LOGS'!$BH$165,DF6,'PREVIOUS LOGS'!$BB$202)+SUMIF('PREVIOUS LOGS'!$BH$218,DF6,'PREVIOUS LOGS'!$BB$255)+SUMIF('PREVIOUS LOGS'!$BH$271,DF6,'PREVIOUS LOGS'!$BB$308)+SUMIF('PREVIOUS LOGS'!$BH$324,DF6,'PREVIOUS LOGS'!$BB$361)+SUMIF('PREVIOUS LOGS'!$DF$6,DF6,'PREVIOUS LOGS'!$CZ$43)+SUMIF('PREVIOUS LOGS'!$DF$59,$K$6,'PREVIOUS LOGS'!$CZ$96)+SUMIF('PREVIOUS LOGS'!$DF$112,DF6,'PREVIOUS LOGS'!$CZ$149)+SUMIF('PREVIOUS LOGS'!$DF$165,DF6,'PREVIOUS LOGS'!$CZ$202)+SUMIF('PREVIOUS LOGS'!$DF$218,DF6,'PREVIOUS LOGS'!$CZ$255)+SUMIF('PREVIOUS LOGS'!$DF$271,DF6,'PREVIOUS LOGS'!$CZ$308)+SUMIF('PREVIOUS LOGS'!$DF$324,DF6,'PREVIOUS LOGS'!$CZ$361)+SUMIF('PREVIOUS LOGS'!$FC$6,DF6,'PREVIOUS LOGS'!$EW$43)+SUMIF('PREVIOUS LOGS'!$FC$59,$K$6,'PREVIOUS LOGS'!$EW$96)+SUMIF('PREVIOUS LOGS'!$FC$112,DF6,'PREVIOUS LOGS'!$EW$149)+SUMIF('PREVIOUS LOGS'!$FC$165,DF6,'PREVIOUS LOGS'!$EW$202)+SUMIF('PREVIOUS LOGS'!$FC$218,DF6,'PREVIOUS LOGS'!$EW$255)+SUMIF('PREVIOUS LOGS'!$FC$271,DF6,'PREVIOUS LOGS'!$EW$308)+SUMIF('PREVIOUS LOGS'!$FC$324,DF6,'PREVIOUS LOGS'!$EW$361)</f>
        <v>0</v>
      </c>
      <c r="DA42" s="896"/>
      <c r="DB42" s="896"/>
      <c r="DC42" s="897"/>
      <c r="DD42" s="20"/>
      <c r="DE42" s="665" t="s">
        <v>36</v>
      </c>
      <c r="DF42" s="666"/>
      <c r="DG42" s="666"/>
      <c r="DH42" s="671">
        <f>SUMIF('PREVIOUS LOGS'!$K$6,DF6,'PREVIOUS LOGS'!$M$42)+SUMIF('PREVIOUS LOGS'!$K$59,$K$6,'PREVIOUS LOGS'!$M$95)+SUMIF('PREVIOUS LOGS'!$K$112,DF6,'PREVIOUS LOGS'!$M$148)+SUMIF('PREVIOUS LOGS'!$K$165,DF6,'PREVIOUS LOGS'!$M$201)+SUMIF('PREVIOUS LOGS'!$K$218,DF6,'PREVIOUS LOGS'!$M$254)+SUMIF('PREVIOUS LOGS'!$K$271,DF6,'PREVIOUS LOGS'!$M$307)+SUMIF('PREVIOUS LOGS'!$K$324,DF6,'PREVIOUS LOGS'!$M$360)+SUMIF('PREVIOUS LOGS'!$BH$6,DF6,'PREVIOUS LOGS'!$BJ$42)+SUMIF('PREVIOUS LOGS'!$BH$59,$K$6,'PREVIOUS LOGS'!$BJ$95)+SUMIF('PREVIOUS LOGS'!$BH$112,DF6,'PREVIOUS LOGS'!$BJ$148)+SUMIF('PREVIOUS LOGS'!$BH$165,DF6,'PREVIOUS LOGS'!$BJ$201)+SUMIF('PREVIOUS LOGS'!$BH$218,DF6,'PREVIOUS LOGS'!$BJ$254)+SUMIF('PREVIOUS LOGS'!$BH$271,DF6,'PREVIOUS LOGS'!$BJ$307)+SUMIF('PREVIOUS LOGS'!$BH$324,DF6,'PREVIOUS LOGS'!$BJ$360)+SUMIF('PREVIOUS LOGS'!$DF$6,DF6,'PREVIOUS LOGS'!$DH$42)+SUMIF('PREVIOUS LOGS'!$DF$59,$K$6,'PREVIOUS LOGS'!$DH$95)+SUMIF('PREVIOUS LOGS'!$DF$112,DF6,'PREVIOUS LOGS'!$DH$148)+SUMIF('PREVIOUS LOGS'!$DF$165,DF6,'PREVIOUS LOGS'!$DH$201)+SUMIF('PREVIOUS LOGS'!$DF$218,DF6,'PREVIOUS LOGS'!$DH$254)+SUMIF('PREVIOUS LOGS'!$DF$271,DF6,'PREVIOUS LOGS'!$DH$307)+SUMIF('PREVIOUS LOGS'!$DF$324,DF6,'PREVIOUS LOGS'!$DH$360)+SUMIF('PREVIOUS LOGS'!$FC$6,DF6,'PREVIOUS LOGS'!$FE$42)+SUMIF('PREVIOUS LOGS'!$FC$59,$K$6,'PREVIOUS LOGS'!$FE$95)+SUMIF('PREVIOUS LOGS'!$FC$112,DF6,'PREVIOUS LOGS'!$FE$148)+SUMIF('PREVIOUS LOGS'!$FC$165,DF6,'PREVIOUS LOGS'!$FE$201)+SUMIF('PREVIOUS LOGS'!$FC$218,DF6,'PREVIOUS LOGS'!$FE$254)+SUMIF('PREVIOUS LOGS'!$FC$271,DF6,'PREVIOUS LOGS'!$FE$307)+SUMIF('PREVIOUS LOGS'!$FC$324,DF6,'PREVIOUS LOGS'!$FE$360)+SUMIF('ANNUAL SUMMARY'!$L$6,DF6,'ANNUAL SUMMARY'!$N$47)+SUMIF('ANNUAL SUMMARY'!$L$64,DF6,'ANNUAL SUMMARY'!$F$105)+SUMIF('ANNUAL SUMMARY'!$L$122,DF6,'ANNUAL SUMMARY'!$F$163)+SUMIF('ANNUAL SUMMARY'!$L$180,DF6,'ANNUAL SUMMARY'!$F$221)+SUMIF('ANNUAL SUMMARY'!$L$238,DF6,'ANNUAL SUMMARY'!$F$279)+SUMIF('ANNUAL SUMMARY'!$L$296,DF6,'ANNUAL SUMMARY'!$F$337)+SUMIF('ANNUAL SUMMARY'!$L$354,DF6,'ANNUAL SUMMARY'!$F$395)+SUMIF('ANNUAL SUMMARY'!$L$412,DF6,'ANNUAL SUMMARY'!$F$453)+SUMIF('ANNUAL SUMMARY'!$L$470,DF6,'ANNUAL SUMMARY'!$F$511)+SUMIF('ANNUAL SUMMARY'!$L$528,DF6,'ANNUAL SUMMARY'!$F$569)+SUMIF('ANNUAL SUMMARY'!$L$586,DF6,'ANNUAL SUMMARY'!$F$627)+SUMIF('ANNUAL SUMMARY'!$L$644,DF6,'ANNUAL SUMMARY'!$F$685)+SUMIF('ANNUAL SUMMARY'!$BI$6,DF6,'ANNUAL SUMMARY'!$BK$47)+SUMIF('ANNUAL SUMMARY'!$BI$64,DF6,'ANNUAL SUMMARY'!$BC$105)+SUMIF('ANNUAL SUMMARY'!$BI$122,DF6,'ANNUAL SUMMARY'!$BC$163)+SUMIF('ANNUAL SUMMARY'!$BI$180,DF6,'ANNUAL SUMMARY'!$BC$221)+SUMIF('ANNUAL SUMMARY'!$BI$238,DF6,'ANNUAL SUMMARY'!$BC$279)+SUMIF('ANNUAL SUMMARY'!$BI$296,DF6,'ANNUAL SUMMARY'!$BC$337)+SUMIF('ANNUAL SUMMARY'!$BI$354,DF6,'ANNUAL SUMMARY'!$BC$395)+SUMIF('ANNUAL SUMMARY'!$BI$412,DF6,'ANNUAL SUMMARY'!$BC$453)+SUMIF('ANNUAL SUMMARY'!$BI$470,DF6,'ANNUAL SUMMARY'!$BC$511)+SUMIF('ANNUAL SUMMARY'!$BI$528,DF6,'ANNUAL SUMMARY'!$BC$569)+SUMIF('ANNUAL SUMMARY'!$BI$586,DF6,'ANNUAL SUMMARY'!$BC$627)+SUMIF('ANNUAL SUMMARY'!$BI$644,DF6,'ANNUAL SUMMARY'!$BC$685)+SUMIF('ANNUAL SUMMARY'!$DH$6,DF6,'ANNUAL SUMMARY'!$DJ$47)+SUMIF('ANNUAL SUMMARY'!$DH$64,DF6,'ANNUAL SUMMARY'!$DB$105)+SUMIF('ANNUAL SUMMARY'!$DH$122,DF6,'ANNUAL SUMMARY'!$DB$163)+SUMIF('ANNUAL SUMMARY'!$DH$180,DF6,'ANNUAL SUMMARY'!$DB$221)+SUMIF('ANNUAL SUMMARY'!$DH$238,DF6,'ANNUAL SUMMARY'!$DB$279)+SUMIF('ANNUAL SUMMARY'!$DH$296,DF6,'ANNUAL SUMMARY'!$DB$337)+SUMIF('ANNUAL SUMMARY'!$DH$354,DF6,'ANNUAL SUMMARY'!$DB$395)+SUMIF('ANNUAL SUMMARY'!$DH$412,DF6,'ANNUAL SUMMARY'!$DB$453)+SUMIF('ANNUAL SUMMARY'!$DH$470,DF6,'ANNUAL SUMMARY'!$DB$511)+SUMIF('ANNUAL SUMMARY'!$DH$528,DF6,'ANNUAL SUMMARY'!$DB$569)+SUMIF('ANNUAL SUMMARY'!$DH$586,DF6,'ANNUAL SUMMARY'!$DB$627)+SUMIF('ANNUAL SUMMARY'!$FE$6,DF6,'ANNUAL SUMMARY'!$FG$47)+SUMIF('ANNUAL SUMMARY'!$DH$644,DF6,'ANNUAL SUMMARY'!$DB$685)+SUMIF('ANNUAL SUMMARY'!$FE$64,DF6,'ANNUAL SUMMARY'!$EY$105)+SUMIF('ANNUAL SUMMARY'!$FE$122,DF6,'ANNUAL SUMMARY'!$EY$163)+SUMIF('ANNUAL SUMMARY'!$FE$180,DF6,'ANNUAL SUMMARY'!$EY$221)+SUMIF('ANNUAL SUMMARY'!$FE$238,DF6,'ANNUAL SUMMARY'!$EY$279)+SUMIF('ANNUAL SUMMARY'!$FE$296,DF6,'ANNUAL SUMMARY'!$EY$337)+SUMIF('ANNUAL SUMMARY'!$FE$354,DF6,'ANNUAL SUMMARY'!$EY$395)+SUMIF('ANNUAL SUMMARY'!$FE$412,DF6,'ANNUAL SUMMARY'!$EY$453)+SUMIF('ANNUAL SUMMARY'!$FE$470,DF6,'ANNUAL SUMMARY'!$EY$511)+SUMIF('ANNUAL SUMMARY'!$FE$586,DF6,'ANNUAL SUMMARY'!$EY$627)+SUMIF('ANNUAL SUMMARY'!$FE$528,DF6,'ANNUAL SUMMARY'!$EY$569)+SUMIF('ANNUAL SUMMARY'!$FE$644,DF6,'ANNUAL SUMMARY'!$EY$685)</f>
        <v>0</v>
      </c>
      <c r="DI42" s="672"/>
      <c r="DJ42" s="672"/>
      <c r="DK42" s="673"/>
      <c r="DL42" s="20"/>
      <c r="DM42" s="665" t="s">
        <v>39</v>
      </c>
      <c r="DN42" s="666"/>
      <c r="DO42" s="680"/>
      <c r="DP42" s="671">
        <f>SUMIF('PREVIOUS LOGS'!$K$6,DF6,'PREVIOUS LOGS'!$U$42)+SUMIF('PREVIOUS LOGS'!$K$59,$K$6,'PREVIOUS LOGS'!$U$95)+SUMIF('PREVIOUS LOGS'!$K$112,DF6,'PREVIOUS LOGS'!$U$148)+SUMIF('PREVIOUS LOGS'!$K$165,DF6,'PREVIOUS LOGS'!$U$201)+SUMIF('PREVIOUS LOGS'!$K$218,DF6,'PREVIOUS LOGS'!$U$254)+SUMIF('PREVIOUS LOGS'!$K$271,DF6,'PREVIOUS LOGS'!$U$307)+SUMIF('PREVIOUS LOGS'!$K$324,DF6,'PREVIOUS LOGS'!$U$360)+SUMIF('PREVIOUS LOGS'!$BH$6,DF6,'PREVIOUS LOGS'!$BR$42)+SUMIF('PREVIOUS LOGS'!$BH$59,$K$6,'PREVIOUS LOGS'!$BR$95)+SUMIF('PREVIOUS LOGS'!$BH$112,DF6,'PREVIOUS LOGS'!$BR$148)+SUMIF('PREVIOUS LOGS'!$BH$165,DF6,'PREVIOUS LOGS'!$BR$201)+SUMIF('PREVIOUS LOGS'!$BH$218,DF6,'PREVIOUS LOGS'!$BR$254)+SUMIF('PREVIOUS LOGS'!$BH$271,DF6,'PREVIOUS LOGS'!$BR$307)+SUMIF('PREVIOUS LOGS'!$BH$324,DF6,'PREVIOUS LOGS'!$BR$360)+SUMIF('PREVIOUS LOGS'!$DF$6,DF6,'PREVIOUS LOGS'!$DP$42)+SUMIF('PREVIOUS LOGS'!$DF$59,$K$6,'PREVIOUS LOGS'!$DP$95)+SUMIF('PREVIOUS LOGS'!$DF$112,DF6,'PREVIOUS LOGS'!$DP$148)+SUMIF('PREVIOUS LOGS'!$DF$165,DF6,'PREVIOUS LOGS'!$DP$201)+SUMIF('PREVIOUS LOGS'!$DF$218,DF6,'PREVIOUS LOGS'!$DP$254)+SUMIF('PREVIOUS LOGS'!$DF$271,DF6,'PREVIOUS LOGS'!$DP$307)+SUMIF('PREVIOUS LOGS'!$DF$324,DF6,'PREVIOUS LOGS'!$DP$360)+SUMIF('PREVIOUS LOGS'!$FC$6,DF6,'PREVIOUS LOGS'!$FM$42)+SUMIF('PREVIOUS LOGS'!$FC$59,$K$6,'PREVIOUS LOGS'!$FM$95)+SUMIF('PREVIOUS LOGS'!$FC$112,DF6,'PREVIOUS LOGS'!$FM$148)+SUMIF('PREVIOUS LOGS'!$FC$165,DF6,'PREVIOUS LOGS'!$FM$201)+SUMIF('PREVIOUS LOGS'!$FC$218,DF6,'PREVIOUS LOGS'!$FM$254)+SUMIF('PREVIOUS LOGS'!$FC$271,DF6,'PREVIOUS LOGS'!$FM$307)+SUMIF('PREVIOUS LOGS'!$FC$324,DF6,'PREVIOUS LOGS'!$FM$360)+SUMIF('ANNUAL SUMMARY'!$L$6,DF6,'ANNUAL SUMMARY'!$V$47)+SUMIF('ANNUAL SUMMARY'!$L$64,DF6,'ANNUAL SUMMARY'!$V$105)+SUMIF('ANNUAL SUMMARY'!$L$122,DF6,'ANNUAL SUMMARY'!$V$163)+SUMIF('ANNUAL SUMMARY'!$L$180,DF6,'ANNUAL SUMMARY'!$V$221)+SUMIF('ANNUAL SUMMARY'!$L$238,DF6,'ANNUAL SUMMARY'!$V$279)+SUMIF('ANNUAL SUMMARY'!$L$296,DF6,'ANNUAL SUMMARY'!$V$337)+SUMIF('ANNUAL SUMMARY'!$L$354,DF6,'ANNUAL SUMMARY'!$V$395)+SUMIF('ANNUAL SUMMARY'!$L$412,DF6,'ANNUAL SUMMARY'!$V$453)+SUMIF('ANNUAL SUMMARY'!$L$470,DF6,'ANNUAL SUMMARY'!$V$511)+SUMIF('ANNUAL SUMMARY'!$L$528,DF6,'ANNUAL SUMMARY'!$V$569)+SUMIF('ANNUAL SUMMARY'!$L$586,DF6,'ANNUAL SUMMARY'!$V$627)+SUMIF('ANNUAL SUMMARY'!$L$644,DF6,'ANNUAL SUMMARY'!$V$685)+SUMIF('ANNUAL SUMMARY'!$BI$6,DF6,'ANNUAL SUMMARY'!$BS$47)+SUMIF('ANNUAL SUMMARY'!$BI$64,DF6,'ANNUAL SUMMARY'!$BS$105)+SUMIF('ANNUAL SUMMARY'!$BI$122,DF6,'ANNUAL SUMMARY'!$BS$163)+SUMIF('ANNUAL SUMMARY'!$BI$180,DF6,'ANNUAL SUMMARY'!$BS$221)+SUMIF('ANNUAL SUMMARY'!$BI$238,DF6,'ANNUAL SUMMARY'!$BS$279)+SUMIF('ANNUAL SUMMARY'!$BI$296,DF6,'ANNUAL SUMMARY'!$BS$337)+SUMIF('ANNUAL SUMMARY'!$BI$354,DF6,'ANNUAL SUMMARY'!$BS$395)+SUMIF('ANNUAL SUMMARY'!$BI$412,DF6,'ANNUAL SUMMARY'!$BS$453)+SUMIF('ANNUAL SUMMARY'!$BI$470,DF6,'ANNUAL SUMMARY'!$BS$511)+SUMIF('ANNUAL SUMMARY'!$BI$528,DF6,'ANNUAL SUMMARY'!$BS$569)+SUMIF('ANNUAL SUMMARY'!$BI$586,DF6,'ANNUAL SUMMARY'!$BS$627)+SUMIF('ANNUAL SUMMARY'!$BI$644,DF6,'ANNUAL SUMMARY'!$BS$685)+SUMIF('ANNUAL SUMMARY'!$DH$6,DF6,'ANNUAL SUMMARY'!$DR$47)+SUMIF('ANNUAL SUMMARY'!$DH$64,DF6,'ANNUAL SUMMARY'!$DR$105)+SUMIF('ANNUAL SUMMARY'!$DH$122,DF6,'ANNUAL SUMMARY'!$DR$163)+SUMIF('ANNUAL SUMMARY'!$DH$180,DF6,'ANNUAL SUMMARY'!$DR$221)+SUMIF('ANNUAL SUMMARY'!$DH$238,DF6,'ANNUAL SUMMARY'!$DR$279)+SUMIF('ANNUAL SUMMARY'!$DH$296,DF6,'ANNUAL SUMMARY'!$DR$337)+SUMIF('ANNUAL SUMMARY'!$DH$354,DF6,'ANNUAL SUMMARY'!$DR$395)+SUMIF('ANNUAL SUMMARY'!$DH$412,DF6,'ANNUAL SUMMARY'!$DR$453)+SUMIF('ANNUAL SUMMARY'!$DH$470,DF6,'ANNUAL SUMMARY'!$DR$511)+SUMIF('ANNUAL SUMMARY'!$DH$528,DF6,'ANNUAL SUMMARY'!$DR$569)+SUMIF('ANNUAL SUMMARY'!$DH$586,DF6,'ANNUAL SUMMARY'!$DR$627)+SUMIF('ANNUAL SUMMARY'!$FE$6,DF6,'ANNUAL SUMMARY'!$FO$47)+SUMIF('ANNUAL SUMMARY'!$DH$644,DF6,'ANNUAL SUMMARY'!$DR$685)+SUMIF('ANNUAL SUMMARY'!$FE$64,DF6,'ANNUAL SUMMARY'!$FO$105)+SUMIF('ANNUAL SUMMARY'!$FE$122,DF6,'ANNUAL SUMMARY'!$FO$163)+SUMIF('ANNUAL SUMMARY'!$FE$180,DF6,'ANNUAL SUMMARY'!$FO$221)+SUMIF('ANNUAL SUMMARY'!$FE$238,DF6,'ANNUAL SUMMARY'!$FO$279)+SUMIF('ANNUAL SUMMARY'!$FE$296,DF6,'ANNUAL SUMMARY'!$FO$337)+SUMIF('ANNUAL SUMMARY'!$FE$354,DF6,'ANNUAL SUMMARY'!$FO$395)+SUMIF('ANNUAL SUMMARY'!$FE$412,DF6,'ANNUAL SUMMARY'!$FO$453)+SUMIF('ANNUAL SUMMARY'!$FE$470,DF6,'ANNUAL SUMMARY'!$FO$511)+SUMIF('ANNUAL SUMMARY'!$FE$586,DF6,'ANNUAL SUMMARY'!$FO$627)+SUMIF('ANNUAL SUMMARY'!$FE$528,DF6,'ANNUAL SUMMARY'!$FO$569)+SUMIF('ANNUAL SUMMARY'!$FE$644,DF6,'ANNUAL SUMMARY'!$FO$685)</f>
        <v>0</v>
      </c>
      <c r="DQ42" s="672"/>
      <c r="DR42" s="672"/>
      <c r="DS42" s="673"/>
      <c r="DT42" s="15"/>
      <c r="DU42" s="709" t="str">
        <f>IF('FRONT PAGE'!$A$1="www.fly-logics.com","No SERIE",0)</f>
        <v>No SERIE</v>
      </c>
      <c r="DV42" s="710"/>
      <c r="DW42" s="710"/>
      <c r="DX42" s="710"/>
      <c r="DY42" s="710"/>
      <c r="DZ42" s="710"/>
      <c r="EA42" s="690" t="s">
        <v>69</v>
      </c>
      <c r="EB42" s="690"/>
      <c r="EC42" s="690"/>
      <c r="ED42" s="690"/>
      <c r="EE42" s="690"/>
      <c r="EF42" s="691"/>
      <c r="EG42" s="709" t="str">
        <f>IF('FRONT PAGE'!$A$1="www.fly-logics.com","BUILT DATE",0)</f>
        <v>BUILT DATE</v>
      </c>
      <c r="EH42" s="710"/>
      <c r="EI42" s="710"/>
      <c r="EJ42" s="710"/>
      <c r="EK42" s="710"/>
      <c r="EL42" s="710"/>
      <c r="EM42" s="689">
        <v>1923</v>
      </c>
      <c r="EN42" s="690"/>
      <c r="EO42" s="690"/>
      <c r="EP42" s="690"/>
      <c r="EQ42" s="690"/>
      <c r="ER42" s="1263"/>
      <c r="ES42" s="154"/>
      <c r="ET42" s="665" t="s">
        <v>37</v>
      </c>
      <c r="EU42" s="666"/>
      <c r="EV42" s="666"/>
      <c r="EW42" s="895">
        <f>SUMIF('ANNUAL SUMMARY'!$L$6,FC6,'ANNUAL SUMMARY'!$F$47)+SUMIF('ANNUAL SUMMARY'!$L$64,FC6,'ANNUAL SUMMARY'!$F$105)+SUMIF('ANNUAL SUMMARY'!$L$122,FC6,'ANNUAL SUMMARY'!$F$163)+SUMIF('ANNUAL SUMMARY'!$L$180,FC6,'ANNUAL SUMMARY'!$F$221)+SUMIF('ANNUAL SUMMARY'!$L$238,FC6,'ANNUAL SUMMARY'!$F$279)+SUMIF('ANNUAL SUMMARY'!$L$296,FC6,'ANNUAL SUMMARY'!$F$337)+SUMIF('ANNUAL SUMMARY'!$L$354,FC6,'ANNUAL SUMMARY'!$F$395)+SUMIF('ANNUAL SUMMARY'!$L$412,FC6,'ANNUAL SUMMARY'!$F$453)+SUMIF('ANNUAL SUMMARY'!$L$470,FC6,'ANNUAL SUMMARY'!$F$511)+SUMIF('ANNUAL SUMMARY'!$L$528,FC6,'ANNUAL SUMMARY'!$F$569)+SUMIF('ANNUAL SUMMARY'!$L$586,FC6,'ANNUAL SUMMARY'!$F$627)+SUMIF('ANNUAL SUMMARY'!$L$644,FC6,'ANNUAL SUMMARY'!$F$685)+SUMIF('ANNUAL SUMMARY'!$BI$6,FC6,'ANNUAL SUMMARY'!$BC$47)+SUMIF('ANNUAL SUMMARY'!$BI$64,FC6,'ANNUAL SUMMARY'!$BC$105)+SUMIF('ANNUAL SUMMARY'!$BI$122,FC6,'ANNUAL SUMMARY'!$BC$163)+SUMIF('ANNUAL SUMMARY'!$BI$180,FC6,'ANNUAL SUMMARY'!$BC$221)+SUMIF('ANNUAL SUMMARY'!$BI$238,FC6,'ANNUAL SUMMARY'!$BC$279)+SUMIF('ANNUAL SUMMARY'!$BI$296,FC6,'ANNUAL SUMMARY'!$BC$337)+SUMIF('ANNUAL SUMMARY'!$BI$354,FC6,'ANNUAL SUMMARY'!$BC$395)+SUMIF('ANNUAL SUMMARY'!$BI$412,FC6,'ANNUAL SUMMARY'!$BC$453)+SUMIF('ANNUAL SUMMARY'!$BI$470,FC6,'ANNUAL SUMMARY'!$BC$511)+SUMIF('ANNUAL SUMMARY'!$BI$528,FC6,'ANNUAL SUMMARY'!$BC$569)+SUMIF('ANNUAL SUMMARY'!$BI$586,FC6,'ANNUAL SUMMARY'!$BC$627)+SUMIF('ANNUAL SUMMARY'!$BI$644,FC6,'ANNUAL SUMMARY'!$BC$685)+SUMIF('ANNUAL SUMMARY'!$DH$6,FC6,'ANNUAL SUMMARY'!$DB$47)+SUMIF('ANNUAL SUMMARY'!$DH$64,FC6,'ANNUAL SUMMARY'!$DB$105)+SUMIF('ANNUAL SUMMARY'!$DH$122,FC6,'ANNUAL SUMMARY'!$DB$163)+SUMIF('ANNUAL SUMMARY'!$DH$180,FC6,'ANNUAL SUMMARY'!$DB$221)+SUMIF('ANNUAL SUMMARY'!$DH$238,FC6,'ANNUAL SUMMARY'!$DB$279)+SUMIF('ANNUAL SUMMARY'!$DH$296,FC6,'ANNUAL SUMMARY'!$DB$337)+SUMIF('ANNUAL SUMMARY'!$DH$354,FC6,'ANNUAL SUMMARY'!$DB$395)+SUMIF('ANNUAL SUMMARY'!$DH$412,FC6,'ANNUAL SUMMARY'!$DB$453)+SUMIF('ANNUAL SUMMARY'!$DH$470,FC6,'ANNUAL SUMMARY'!$DB$511)+SUMIF('ANNUAL SUMMARY'!$DH$528,FC6,'ANNUAL SUMMARY'!$DB$569)+SUMIF('ANNUAL SUMMARY'!$DH$586,FC6,'ANNUAL SUMMARY'!$DB$627)+SUMIF('ANNUAL SUMMARY'!$FE$6,FC6,'ANNUAL SUMMARY'!$EY$47)+SUMIF('ANNUAL SUMMARY'!$DH$644,FC6,'ANNUAL SUMMARY'!$DB$685)+SUMIF('ANNUAL SUMMARY'!$FE$64,FC6,'ANNUAL SUMMARY'!$EY$105)+SUMIF('ANNUAL SUMMARY'!$FE$122,FC6,'ANNUAL SUMMARY'!$EY$163)+SUMIF('ANNUAL SUMMARY'!$FE$180,FC6,'ANNUAL SUMMARY'!$EY$221)+SUMIF('ANNUAL SUMMARY'!$FE$238,FC6,'ANNUAL SUMMARY'!$EY$279)+SUMIF('ANNUAL SUMMARY'!$FE$296,FC6,'ANNUAL SUMMARY'!$EY$337)+SUMIF('ANNUAL SUMMARY'!$FE$354,FC6,'ANNUAL SUMMARY'!$EY$395)+SUMIF('ANNUAL SUMMARY'!$FE$412,FC6,'ANNUAL SUMMARY'!$EY$453)+SUMIF('ANNUAL SUMMARY'!$FE$470,FC6,'ANNUAL SUMMARY'!$EY$511)+SUMIF('ANNUAL SUMMARY'!$FE$586,FC6,'ANNUAL SUMMARY'!$EY$627)+SUMIF('ANNUAL SUMMARY'!$FE$528,FC6,'ANNUAL SUMMARY'!$EY$569)+SUMIF('ANNUAL SUMMARY'!$FE$644,FC6,'ANNUAL SUMMARY'!$EY$685)+SUMIF('PREVIOUS LOGS'!$K$6,FC6,'PREVIOUS LOGS'!$E$43)+SUMIF('PREVIOUS LOGS'!$K$59,$K$6,'PREVIOUS LOGS'!$E$96)+SUMIF('PREVIOUS LOGS'!$K$112,FC6,'PREVIOUS LOGS'!$E$149)+SUMIF('PREVIOUS LOGS'!$K$165,FC6,'PREVIOUS LOGS'!$E$202)+SUMIF('PREVIOUS LOGS'!$K$218,FC6,'PREVIOUS LOGS'!$E$255)+SUMIF('PREVIOUS LOGS'!$K$271,FC6,'PREVIOUS LOGS'!$E$308)+SUMIF('PREVIOUS LOGS'!$K$324,FC6,'PREVIOUS LOGS'!$E$361)+SUMIF('PREVIOUS LOGS'!$BH$6,FC6,'PREVIOUS LOGS'!$BB$43)+SUMIF('PREVIOUS LOGS'!$BH$59,$K$6,'PREVIOUS LOGS'!$BB$96)+SUMIF('PREVIOUS LOGS'!$BH$112,FC6,'PREVIOUS LOGS'!$BB$149)+SUMIF('PREVIOUS LOGS'!$BH$165,FC6,'PREVIOUS LOGS'!$BB$202)+SUMIF('PREVIOUS LOGS'!$BH$218,FC6,'PREVIOUS LOGS'!$BB$255)+SUMIF('PREVIOUS LOGS'!$BH$271,FC6,'PREVIOUS LOGS'!$BB$308)+SUMIF('PREVIOUS LOGS'!$BH$324,FC6,'PREVIOUS LOGS'!$BB$361)+SUMIF('PREVIOUS LOGS'!$DF$6,FC6,'PREVIOUS LOGS'!$CZ$43)+SUMIF('PREVIOUS LOGS'!$DF$59,$K$6,'PREVIOUS LOGS'!$CZ$96)+SUMIF('PREVIOUS LOGS'!$DF$112,FC6,'PREVIOUS LOGS'!$CZ$149)+SUMIF('PREVIOUS LOGS'!$DF$165,FC6,'PREVIOUS LOGS'!$CZ$202)+SUMIF('PREVIOUS LOGS'!$DF$218,FC6,'PREVIOUS LOGS'!$CZ$255)+SUMIF('PREVIOUS LOGS'!$DF$271,FC6,'PREVIOUS LOGS'!$CZ$308)+SUMIF('PREVIOUS LOGS'!$DF$324,FC6,'PREVIOUS LOGS'!$CZ$361)+SUMIF('PREVIOUS LOGS'!$FC$6,FC6,'PREVIOUS LOGS'!$EW$43)+SUMIF('PREVIOUS LOGS'!$FC$59,$K$6,'PREVIOUS LOGS'!$EW$96)+SUMIF('PREVIOUS LOGS'!$FC$112,FC6,'PREVIOUS LOGS'!$EW$149)+SUMIF('PREVIOUS LOGS'!$FC$165,FC6,'PREVIOUS LOGS'!$EW$202)+SUMIF('PREVIOUS LOGS'!$FC$218,FC6,'PREVIOUS LOGS'!$EW$255)+SUMIF('PREVIOUS LOGS'!$FC$271,FC6,'PREVIOUS LOGS'!$EW$308)+SUMIF('PREVIOUS LOGS'!$FC$324,FC6,'PREVIOUS LOGS'!$EW$361)</f>
        <v>0</v>
      </c>
      <c r="EX42" s="896"/>
      <c r="EY42" s="896"/>
      <c r="EZ42" s="897"/>
      <c r="FA42" s="20"/>
      <c r="FB42" s="665" t="s">
        <v>36</v>
      </c>
      <c r="FC42" s="666"/>
      <c r="FD42" s="666"/>
      <c r="FE42" s="671">
        <f>SUMIF('PREVIOUS LOGS'!$K$6,FC6,'PREVIOUS LOGS'!$M$42)+SUMIF('PREVIOUS LOGS'!$K$59,$K$6,'PREVIOUS LOGS'!$M$95)+SUMIF('PREVIOUS LOGS'!$K$112,FC6,'PREVIOUS LOGS'!$M$148)+SUMIF('PREVIOUS LOGS'!$K$165,FC6,'PREVIOUS LOGS'!$M$201)+SUMIF('PREVIOUS LOGS'!$K$218,FC6,'PREVIOUS LOGS'!$M$254)+SUMIF('PREVIOUS LOGS'!$K$271,FC6,'PREVIOUS LOGS'!$M$307)+SUMIF('PREVIOUS LOGS'!$K$324,FC6,'PREVIOUS LOGS'!$M$360)+SUMIF('PREVIOUS LOGS'!$BH$6,FC6,'PREVIOUS LOGS'!$BJ$42)+SUMIF('PREVIOUS LOGS'!$BH$59,$K$6,'PREVIOUS LOGS'!$BJ$95)+SUMIF('PREVIOUS LOGS'!$BH$112,FC6,'PREVIOUS LOGS'!$BJ$148)+SUMIF('PREVIOUS LOGS'!$BH$165,FC6,'PREVIOUS LOGS'!$BJ$201)+SUMIF('PREVIOUS LOGS'!$BH$218,FC6,'PREVIOUS LOGS'!$BJ$254)+SUMIF('PREVIOUS LOGS'!$BH$271,FC6,'PREVIOUS LOGS'!$BJ$307)+SUMIF('PREVIOUS LOGS'!$BH$324,FC6,'PREVIOUS LOGS'!$BJ$360)+SUMIF('PREVIOUS LOGS'!$DF$6,FC6,'PREVIOUS LOGS'!$DH$42)+SUMIF('PREVIOUS LOGS'!$DF$59,$K$6,'PREVIOUS LOGS'!$DH$95)+SUMIF('PREVIOUS LOGS'!$DF$112,FC6,'PREVIOUS LOGS'!$DH$148)+SUMIF('PREVIOUS LOGS'!$DF$165,FC6,'PREVIOUS LOGS'!$DH$201)+SUMIF('PREVIOUS LOGS'!$DF$218,FC6,'PREVIOUS LOGS'!$DH$254)+SUMIF('PREVIOUS LOGS'!$DF$271,FC6,'PREVIOUS LOGS'!$DH$307)+SUMIF('PREVIOUS LOGS'!$DF$324,FC6,'PREVIOUS LOGS'!$DH$360)+SUMIF('PREVIOUS LOGS'!$FC$6,FC6,'PREVIOUS LOGS'!$FE$42)+SUMIF('PREVIOUS LOGS'!$FC$59,$K$6,'PREVIOUS LOGS'!$FE$95)+SUMIF('PREVIOUS LOGS'!$FC$112,FC6,'PREVIOUS LOGS'!$FE$148)+SUMIF('PREVIOUS LOGS'!$FC$165,FC6,'PREVIOUS LOGS'!$FE$201)+SUMIF('PREVIOUS LOGS'!$FC$218,FC6,'PREVIOUS LOGS'!$FE$254)+SUMIF('PREVIOUS LOGS'!$FC$271,FC6,'PREVIOUS LOGS'!$FE$307)+SUMIF('PREVIOUS LOGS'!$FC$324,FC6,'PREVIOUS LOGS'!$FE$360)+SUMIF('ANNUAL SUMMARY'!$L$6,FC6,'ANNUAL SUMMARY'!$N$47)+SUMIF('ANNUAL SUMMARY'!$L$64,FC6,'ANNUAL SUMMARY'!$F$105)+SUMIF('ANNUAL SUMMARY'!$L$122,FC6,'ANNUAL SUMMARY'!$F$163)+SUMIF('ANNUAL SUMMARY'!$L$180,FC6,'ANNUAL SUMMARY'!$F$221)+SUMIF('ANNUAL SUMMARY'!$L$238,FC6,'ANNUAL SUMMARY'!$F$279)+SUMIF('ANNUAL SUMMARY'!$L$296,FC6,'ANNUAL SUMMARY'!$F$337)+SUMIF('ANNUAL SUMMARY'!$L$354,FC6,'ANNUAL SUMMARY'!$F$395)+SUMIF('ANNUAL SUMMARY'!$L$412,FC6,'ANNUAL SUMMARY'!$F$453)+SUMIF('ANNUAL SUMMARY'!$L$470,FC6,'ANNUAL SUMMARY'!$F$511)+SUMIF('ANNUAL SUMMARY'!$L$528,FC6,'ANNUAL SUMMARY'!$F$569)+SUMIF('ANNUAL SUMMARY'!$L$586,FC6,'ANNUAL SUMMARY'!$F$627)+SUMIF('ANNUAL SUMMARY'!$L$644,FC6,'ANNUAL SUMMARY'!$F$685)+SUMIF('ANNUAL SUMMARY'!$BI$6,FC6,'ANNUAL SUMMARY'!$BK$47)+SUMIF('ANNUAL SUMMARY'!$BI$64,FC6,'ANNUAL SUMMARY'!$BC$105)+SUMIF('ANNUAL SUMMARY'!$BI$122,FC6,'ANNUAL SUMMARY'!$BC$163)+SUMIF('ANNUAL SUMMARY'!$BI$180,FC6,'ANNUAL SUMMARY'!$BC$221)+SUMIF('ANNUAL SUMMARY'!$BI$238,FC6,'ANNUAL SUMMARY'!$BC$279)+SUMIF('ANNUAL SUMMARY'!$BI$296,FC6,'ANNUAL SUMMARY'!$BC$337)+SUMIF('ANNUAL SUMMARY'!$BI$354,FC6,'ANNUAL SUMMARY'!$BC$395)+SUMIF('ANNUAL SUMMARY'!$BI$412,FC6,'ANNUAL SUMMARY'!$BC$453)+SUMIF('ANNUAL SUMMARY'!$BI$470,FC6,'ANNUAL SUMMARY'!$BC$511)+SUMIF('ANNUAL SUMMARY'!$BI$528,FC6,'ANNUAL SUMMARY'!$BC$569)+SUMIF('ANNUAL SUMMARY'!$BI$586,FC6,'ANNUAL SUMMARY'!$BC$627)+SUMIF('ANNUAL SUMMARY'!$BI$644,FC6,'ANNUAL SUMMARY'!$BC$685)+SUMIF('ANNUAL SUMMARY'!$DH$6,FC6,'ANNUAL SUMMARY'!$DJ$47)+SUMIF('ANNUAL SUMMARY'!$DH$64,FC6,'ANNUAL SUMMARY'!$DB$105)+SUMIF('ANNUAL SUMMARY'!$DH$122,FC6,'ANNUAL SUMMARY'!$DB$163)+SUMIF('ANNUAL SUMMARY'!$DH$180,FC6,'ANNUAL SUMMARY'!$DB$221)+SUMIF('ANNUAL SUMMARY'!$DH$238,FC6,'ANNUAL SUMMARY'!$DB$279)+SUMIF('ANNUAL SUMMARY'!$DH$296,FC6,'ANNUAL SUMMARY'!$DB$337)+SUMIF('ANNUAL SUMMARY'!$DH$354,FC6,'ANNUAL SUMMARY'!$DB$395)+SUMIF('ANNUAL SUMMARY'!$DH$412,FC6,'ANNUAL SUMMARY'!$DB$453)+SUMIF('ANNUAL SUMMARY'!$DH$470,FC6,'ANNUAL SUMMARY'!$DB$511)+SUMIF('ANNUAL SUMMARY'!$DH$528,FC6,'ANNUAL SUMMARY'!$DB$569)+SUMIF('ANNUAL SUMMARY'!$DH$586,FC6,'ANNUAL SUMMARY'!$DB$627)+SUMIF('ANNUAL SUMMARY'!$FE$6,FC6,'ANNUAL SUMMARY'!$FG$47)+SUMIF('ANNUAL SUMMARY'!$DH$644,FC6,'ANNUAL SUMMARY'!$DB$685)+SUMIF('ANNUAL SUMMARY'!$FE$64,FC6,'ANNUAL SUMMARY'!$EY$105)+SUMIF('ANNUAL SUMMARY'!$FE$122,FC6,'ANNUAL SUMMARY'!$EY$163)+SUMIF('ANNUAL SUMMARY'!$FE$180,FC6,'ANNUAL SUMMARY'!$EY$221)+SUMIF('ANNUAL SUMMARY'!$FE$238,FC6,'ANNUAL SUMMARY'!$EY$279)+SUMIF('ANNUAL SUMMARY'!$FE$296,FC6,'ANNUAL SUMMARY'!$EY$337)+SUMIF('ANNUAL SUMMARY'!$FE$354,FC6,'ANNUAL SUMMARY'!$EY$395)+SUMIF('ANNUAL SUMMARY'!$FE$412,FC6,'ANNUAL SUMMARY'!$EY$453)+SUMIF('ANNUAL SUMMARY'!$FE$470,FC6,'ANNUAL SUMMARY'!$EY$511)+SUMIF('ANNUAL SUMMARY'!$FE$586,FC6,'ANNUAL SUMMARY'!$EY$627)+SUMIF('ANNUAL SUMMARY'!$FE$528,FC6,'ANNUAL SUMMARY'!$EY$569)+SUMIF('ANNUAL SUMMARY'!$FE$644,FC6,'ANNUAL SUMMARY'!$EY$685)</f>
        <v>0</v>
      </c>
      <c r="FF42" s="672"/>
      <c r="FG42" s="672"/>
      <c r="FH42" s="673"/>
      <c r="FI42" s="20"/>
      <c r="FJ42" s="665" t="s">
        <v>39</v>
      </c>
      <c r="FK42" s="666"/>
      <c r="FL42" s="680"/>
      <c r="FM42" s="671">
        <f>SUMIF('PREVIOUS LOGS'!$K$6,FC6,'PREVIOUS LOGS'!$U$42)+SUMIF('PREVIOUS LOGS'!$K$59,$K$6,'PREVIOUS LOGS'!$U$95)+SUMIF('PREVIOUS LOGS'!$K$112,FC6,'PREVIOUS LOGS'!$U$148)+SUMIF('PREVIOUS LOGS'!$K$165,FC6,'PREVIOUS LOGS'!$U$201)+SUMIF('PREVIOUS LOGS'!$K$218,FC6,'PREVIOUS LOGS'!$U$254)+SUMIF('PREVIOUS LOGS'!$K$271,FC6,'PREVIOUS LOGS'!$U$307)+SUMIF('PREVIOUS LOGS'!$K$324,FC6,'PREVIOUS LOGS'!$U$360)+SUMIF('PREVIOUS LOGS'!$BH$6,FC6,'PREVIOUS LOGS'!$BR$42)+SUMIF('PREVIOUS LOGS'!$BH$59,$K$6,'PREVIOUS LOGS'!$BR$95)+SUMIF('PREVIOUS LOGS'!$BH$112,FC6,'PREVIOUS LOGS'!$BR$148)+SUMIF('PREVIOUS LOGS'!$BH$165,FC6,'PREVIOUS LOGS'!$BR$201)+SUMIF('PREVIOUS LOGS'!$BH$218,FC6,'PREVIOUS LOGS'!$BR$254)+SUMIF('PREVIOUS LOGS'!$BH$271,FC6,'PREVIOUS LOGS'!$BR$307)+SUMIF('PREVIOUS LOGS'!$BH$324,FC6,'PREVIOUS LOGS'!$BR$360)+SUMIF('PREVIOUS LOGS'!$DF$6,FC6,'PREVIOUS LOGS'!$DP$42)+SUMIF('PREVIOUS LOGS'!$DF$59,$K$6,'PREVIOUS LOGS'!$DP$95)+SUMIF('PREVIOUS LOGS'!$DF$112,FC6,'PREVIOUS LOGS'!$DP$148)+SUMIF('PREVIOUS LOGS'!$DF$165,FC6,'PREVIOUS LOGS'!$DP$201)+SUMIF('PREVIOUS LOGS'!$DF$218,FC6,'PREVIOUS LOGS'!$DP$254)+SUMIF('PREVIOUS LOGS'!$DF$271,FC6,'PREVIOUS LOGS'!$DP$307)+SUMIF('PREVIOUS LOGS'!$DF$324,FC6,'PREVIOUS LOGS'!$DP$360)+SUMIF('PREVIOUS LOGS'!$FC$6,FC6,'PREVIOUS LOGS'!$FM$42)+SUMIF('PREVIOUS LOGS'!$FC$59,$K$6,'PREVIOUS LOGS'!$FM$95)+SUMIF('PREVIOUS LOGS'!$FC$112,FC6,'PREVIOUS LOGS'!$FM$148)+SUMIF('PREVIOUS LOGS'!$FC$165,FC6,'PREVIOUS LOGS'!$FM$201)+SUMIF('PREVIOUS LOGS'!$FC$218,FC6,'PREVIOUS LOGS'!$FM$254)+SUMIF('PREVIOUS LOGS'!$FC$271,FC6,'PREVIOUS LOGS'!$FM$307)+SUMIF('PREVIOUS LOGS'!$FC$324,FC6,'PREVIOUS LOGS'!$FM$360)+SUMIF('ANNUAL SUMMARY'!$L$6,FC6,'ANNUAL SUMMARY'!$V$47)+SUMIF('ANNUAL SUMMARY'!$L$64,FC6,'ANNUAL SUMMARY'!$V$105)+SUMIF('ANNUAL SUMMARY'!$L$122,FC6,'ANNUAL SUMMARY'!$V$163)+SUMIF('ANNUAL SUMMARY'!$L$180,FC6,'ANNUAL SUMMARY'!$V$221)+SUMIF('ANNUAL SUMMARY'!$L$238,FC6,'ANNUAL SUMMARY'!$V$279)+SUMIF('ANNUAL SUMMARY'!$L$296,FC6,'ANNUAL SUMMARY'!$V$337)+SUMIF('ANNUAL SUMMARY'!$L$354,FC6,'ANNUAL SUMMARY'!$V$395)+SUMIF('ANNUAL SUMMARY'!$L$412,FC6,'ANNUAL SUMMARY'!$V$453)+SUMIF('ANNUAL SUMMARY'!$L$470,FC6,'ANNUAL SUMMARY'!$V$511)+SUMIF('ANNUAL SUMMARY'!$L$528,FC6,'ANNUAL SUMMARY'!$V$569)+SUMIF('ANNUAL SUMMARY'!$L$586,FC6,'ANNUAL SUMMARY'!$V$627)+SUMIF('ANNUAL SUMMARY'!$L$644,FC6,'ANNUAL SUMMARY'!$V$685)+SUMIF('ANNUAL SUMMARY'!$BI$6,FC6,'ANNUAL SUMMARY'!$BS$47)+SUMIF('ANNUAL SUMMARY'!$BI$64,FC6,'ANNUAL SUMMARY'!$BS$105)+SUMIF('ANNUAL SUMMARY'!$BI$122,FC6,'ANNUAL SUMMARY'!$BS$163)+SUMIF('ANNUAL SUMMARY'!$BI$180,FC6,'ANNUAL SUMMARY'!$BS$221)+SUMIF('ANNUAL SUMMARY'!$BI$238,FC6,'ANNUAL SUMMARY'!$BS$279)+SUMIF('ANNUAL SUMMARY'!$BI$296,FC6,'ANNUAL SUMMARY'!$BS$337)+SUMIF('ANNUAL SUMMARY'!$BI$354,FC6,'ANNUAL SUMMARY'!$BS$395)+SUMIF('ANNUAL SUMMARY'!$BI$412,FC6,'ANNUAL SUMMARY'!$BS$453)+SUMIF('ANNUAL SUMMARY'!$BI$470,FC6,'ANNUAL SUMMARY'!$BS$511)+SUMIF('ANNUAL SUMMARY'!$BI$528,FC6,'ANNUAL SUMMARY'!$BS$569)+SUMIF('ANNUAL SUMMARY'!$BI$586,FC6,'ANNUAL SUMMARY'!$BS$627)+SUMIF('ANNUAL SUMMARY'!$BI$644,FC6,'ANNUAL SUMMARY'!$BS$685)+SUMIF('ANNUAL SUMMARY'!$DH$6,FC6,'ANNUAL SUMMARY'!$DR$47)+SUMIF('ANNUAL SUMMARY'!$DH$64,FC6,'ANNUAL SUMMARY'!$DR$105)+SUMIF('ANNUAL SUMMARY'!$DH$122,FC6,'ANNUAL SUMMARY'!$DR$163)+SUMIF('ANNUAL SUMMARY'!$DH$180,FC6,'ANNUAL SUMMARY'!$DR$221)+SUMIF('ANNUAL SUMMARY'!$DH$238,FC6,'ANNUAL SUMMARY'!$DR$279)+SUMIF('ANNUAL SUMMARY'!$DH$296,FC6,'ANNUAL SUMMARY'!$DR$337)+SUMIF('ANNUAL SUMMARY'!$DH$354,FC6,'ANNUAL SUMMARY'!$DR$395)+SUMIF('ANNUAL SUMMARY'!$DH$412,FC6,'ANNUAL SUMMARY'!$DR$453)+SUMIF('ANNUAL SUMMARY'!$DH$470,FC6,'ANNUAL SUMMARY'!$DR$511)+SUMIF('ANNUAL SUMMARY'!$DH$528,FC6,'ANNUAL SUMMARY'!$DR$569)+SUMIF('ANNUAL SUMMARY'!$DH$586,FC6,'ANNUAL SUMMARY'!$DR$627)+SUMIF('ANNUAL SUMMARY'!$FE$6,FC6,'ANNUAL SUMMARY'!$FO$47)+SUMIF('ANNUAL SUMMARY'!$DH$644,FC6,'ANNUAL SUMMARY'!$DR$685)+SUMIF('ANNUAL SUMMARY'!$FE$64,FC6,'ANNUAL SUMMARY'!$FO$105)+SUMIF('ANNUAL SUMMARY'!$FE$122,FC6,'ANNUAL SUMMARY'!$FO$163)+SUMIF('ANNUAL SUMMARY'!$FE$180,FC6,'ANNUAL SUMMARY'!$FO$221)+SUMIF('ANNUAL SUMMARY'!$FE$238,FC6,'ANNUAL SUMMARY'!$FO$279)+SUMIF('ANNUAL SUMMARY'!$FE$296,FC6,'ANNUAL SUMMARY'!$FO$337)+SUMIF('ANNUAL SUMMARY'!$FE$354,FC6,'ANNUAL SUMMARY'!$FO$395)+SUMIF('ANNUAL SUMMARY'!$FE$412,FC6,'ANNUAL SUMMARY'!$FO$453)+SUMIF('ANNUAL SUMMARY'!$FE$470,FC6,'ANNUAL SUMMARY'!$FO$511)+SUMIF('ANNUAL SUMMARY'!$FE$586,FC6,'ANNUAL SUMMARY'!$FO$627)+SUMIF('ANNUAL SUMMARY'!$FE$528,FC6,'ANNUAL SUMMARY'!$FO$569)+SUMIF('ANNUAL SUMMARY'!$FE$644,FC6,'ANNUAL SUMMARY'!$FO$685)</f>
        <v>0</v>
      </c>
      <c r="FN42" s="672"/>
      <c r="FO42" s="672"/>
      <c r="FP42" s="673"/>
      <c r="FQ42" s="15"/>
      <c r="FR42" s="709" t="str">
        <f>IF('FRONT PAGE'!$A$1="www.fly-logics.com","No SERIE",0)</f>
        <v>No SERIE</v>
      </c>
      <c r="FS42" s="710"/>
      <c r="FT42" s="710"/>
      <c r="FU42" s="710"/>
      <c r="FV42" s="710"/>
      <c r="FW42" s="710"/>
      <c r="FX42" s="690" t="s">
        <v>69</v>
      </c>
      <c r="FY42" s="690"/>
      <c r="FZ42" s="690"/>
      <c r="GA42" s="690"/>
      <c r="GB42" s="690"/>
      <c r="GC42" s="691"/>
      <c r="GD42" s="709" t="str">
        <f>IF('FRONT PAGE'!$A$1="www.fly-logics.com","BUILT DATE",0)</f>
        <v>BUILT DATE</v>
      </c>
      <c r="GE42" s="710"/>
      <c r="GF42" s="710"/>
      <c r="GG42" s="710"/>
      <c r="GH42" s="710"/>
      <c r="GI42" s="710"/>
      <c r="GJ42" s="689">
        <v>1923</v>
      </c>
      <c r="GK42" s="690"/>
      <c r="GL42" s="690"/>
      <c r="GM42" s="690"/>
      <c r="GN42" s="691"/>
      <c r="GO42" s="1263"/>
    </row>
    <row r="43" spans="1:197" ht="9.75" customHeight="1" x14ac:dyDescent="0.25">
      <c r="A43" s="154"/>
      <c r="B43" s="667"/>
      <c r="C43" s="668"/>
      <c r="D43" s="668"/>
      <c r="E43" s="898"/>
      <c r="F43" s="899"/>
      <c r="G43" s="899"/>
      <c r="H43" s="900"/>
      <c r="I43" s="20"/>
      <c r="J43" s="667"/>
      <c r="K43" s="668"/>
      <c r="L43" s="668"/>
      <c r="M43" s="674"/>
      <c r="N43" s="675"/>
      <c r="O43" s="675"/>
      <c r="P43" s="676"/>
      <c r="Q43" s="20"/>
      <c r="R43" s="667"/>
      <c r="S43" s="668"/>
      <c r="T43" s="681"/>
      <c r="U43" s="674"/>
      <c r="V43" s="675"/>
      <c r="W43" s="675"/>
      <c r="X43" s="676"/>
      <c r="Y43" s="15"/>
      <c r="Z43" s="711"/>
      <c r="AA43" s="712"/>
      <c r="AB43" s="712"/>
      <c r="AC43" s="712"/>
      <c r="AD43" s="712"/>
      <c r="AE43" s="712"/>
      <c r="AF43" s="693"/>
      <c r="AG43" s="693"/>
      <c r="AH43" s="693"/>
      <c r="AI43" s="693"/>
      <c r="AJ43" s="693"/>
      <c r="AK43" s="694"/>
      <c r="AL43" s="711"/>
      <c r="AM43" s="712"/>
      <c r="AN43" s="712"/>
      <c r="AO43" s="712"/>
      <c r="AP43" s="712"/>
      <c r="AQ43" s="712"/>
      <c r="AR43" s="692"/>
      <c r="AS43" s="693"/>
      <c r="AT43" s="693"/>
      <c r="AU43" s="693"/>
      <c r="AV43" s="693"/>
      <c r="AW43" s="1263"/>
      <c r="AX43" s="154"/>
      <c r="AY43" s="667"/>
      <c r="AZ43" s="668"/>
      <c r="BA43" s="668"/>
      <c r="BB43" s="898"/>
      <c r="BC43" s="899"/>
      <c r="BD43" s="899"/>
      <c r="BE43" s="900"/>
      <c r="BF43" s="20"/>
      <c r="BG43" s="667"/>
      <c r="BH43" s="668"/>
      <c r="BI43" s="668"/>
      <c r="BJ43" s="674"/>
      <c r="BK43" s="675"/>
      <c r="BL43" s="675"/>
      <c r="BM43" s="676"/>
      <c r="BN43" s="20"/>
      <c r="BO43" s="667"/>
      <c r="BP43" s="668"/>
      <c r="BQ43" s="681"/>
      <c r="BR43" s="674"/>
      <c r="BS43" s="675"/>
      <c r="BT43" s="675"/>
      <c r="BU43" s="676"/>
      <c r="BV43" s="15"/>
      <c r="BW43" s="711"/>
      <c r="BX43" s="712"/>
      <c r="BY43" s="712"/>
      <c r="BZ43" s="712"/>
      <c r="CA43" s="712"/>
      <c r="CB43" s="712"/>
      <c r="CC43" s="693"/>
      <c r="CD43" s="693"/>
      <c r="CE43" s="693"/>
      <c r="CF43" s="693"/>
      <c r="CG43" s="693"/>
      <c r="CH43" s="694"/>
      <c r="CI43" s="711"/>
      <c r="CJ43" s="712"/>
      <c r="CK43" s="712"/>
      <c r="CL43" s="712"/>
      <c r="CM43" s="712"/>
      <c r="CN43" s="712"/>
      <c r="CO43" s="692"/>
      <c r="CP43" s="693"/>
      <c r="CQ43" s="693"/>
      <c r="CR43" s="693"/>
      <c r="CS43" s="694"/>
      <c r="CT43" s="1263"/>
      <c r="CU43" s="1250"/>
      <c r="CV43" s="154"/>
      <c r="CW43" s="667"/>
      <c r="CX43" s="668"/>
      <c r="CY43" s="668"/>
      <c r="CZ43" s="898"/>
      <c r="DA43" s="899"/>
      <c r="DB43" s="899"/>
      <c r="DC43" s="900"/>
      <c r="DD43" s="20"/>
      <c r="DE43" s="667"/>
      <c r="DF43" s="668"/>
      <c r="DG43" s="668"/>
      <c r="DH43" s="674"/>
      <c r="DI43" s="675"/>
      <c r="DJ43" s="675"/>
      <c r="DK43" s="676"/>
      <c r="DL43" s="20"/>
      <c r="DM43" s="667"/>
      <c r="DN43" s="668"/>
      <c r="DO43" s="681"/>
      <c r="DP43" s="674"/>
      <c r="DQ43" s="675"/>
      <c r="DR43" s="675"/>
      <c r="DS43" s="676"/>
      <c r="DT43" s="15"/>
      <c r="DU43" s="711"/>
      <c r="DV43" s="712"/>
      <c r="DW43" s="712"/>
      <c r="DX43" s="712"/>
      <c r="DY43" s="712"/>
      <c r="DZ43" s="712"/>
      <c r="EA43" s="693"/>
      <c r="EB43" s="693"/>
      <c r="EC43" s="693"/>
      <c r="ED43" s="693"/>
      <c r="EE43" s="693"/>
      <c r="EF43" s="694"/>
      <c r="EG43" s="711"/>
      <c r="EH43" s="712"/>
      <c r="EI43" s="712"/>
      <c r="EJ43" s="712"/>
      <c r="EK43" s="712"/>
      <c r="EL43" s="712"/>
      <c r="EM43" s="692"/>
      <c r="EN43" s="693"/>
      <c r="EO43" s="693"/>
      <c r="EP43" s="693"/>
      <c r="EQ43" s="693"/>
      <c r="ER43" s="1263"/>
      <c r="ES43" s="154"/>
      <c r="ET43" s="667"/>
      <c r="EU43" s="668"/>
      <c r="EV43" s="668"/>
      <c r="EW43" s="898"/>
      <c r="EX43" s="899"/>
      <c r="EY43" s="899"/>
      <c r="EZ43" s="900"/>
      <c r="FA43" s="20"/>
      <c r="FB43" s="667"/>
      <c r="FC43" s="668"/>
      <c r="FD43" s="668"/>
      <c r="FE43" s="674"/>
      <c r="FF43" s="675"/>
      <c r="FG43" s="675"/>
      <c r="FH43" s="676"/>
      <c r="FI43" s="20"/>
      <c r="FJ43" s="667"/>
      <c r="FK43" s="668"/>
      <c r="FL43" s="681"/>
      <c r="FM43" s="674"/>
      <c r="FN43" s="675"/>
      <c r="FO43" s="675"/>
      <c r="FP43" s="676"/>
      <c r="FQ43" s="15"/>
      <c r="FR43" s="711"/>
      <c r="FS43" s="712"/>
      <c r="FT43" s="712"/>
      <c r="FU43" s="712"/>
      <c r="FV43" s="712"/>
      <c r="FW43" s="712"/>
      <c r="FX43" s="693"/>
      <c r="FY43" s="693"/>
      <c r="FZ43" s="693"/>
      <c r="GA43" s="693"/>
      <c r="GB43" s="693"/>
      <c r="GC43" s="694"/>
      <c r="GD43" s="711"/>
      <c r="GE43" s="712"/>
      <c r="GF43" s="712"/>
      <c r="GG43" s="712"/>
      <c r="GH43" s="712"/>
      <c r="GI43" s="712"/>
      <c r="GJ43" s="692"/>
      <c r="GK43" s="693"/>
      <c r="GL43" s="693"/>
      <c r="GM43" s="693"/>
      <c r="GN43" s="694"/>
      <c r="GO43" s="1263"/>
    </row>
    <row r="44" spans="1:197" ht="3" customHeight="1" x14ac:dyDescent="0.25">
      <c r="A44" s="154"/>
      <c r="B44" s="669"/>
      <c r="C44" s="670"/>
      <c r="D44" s="670"/>
      <c r="E44" s="901"/>
      <c r="F44" s="902"/>
      <c r="G44" s="902"/>
      <c r="H44" s="903"/>
      <c r="I44" s="20"/>
      <c r="J44" s="669"/>
      <c r="K44" s="670"/>
      <c r="L44" s="670"/>
      <c r="M44" s="677"/>
      <c r="N44" s="678"/>
      <c r="O44" s="678"/>
      <c r="P44" s="679"/>
      <c r="Q44" s="20"/>
      <c r="R44" s="669"/>
      <c r="S44" s="670"/>
      <c r="T44" s="682"/>
      <c r="U44" s="677"/>
      <c r="V44" s="678"/>
      <c r="W44" s="678"/>
      <c r="X44" s="679"/>
      <c r="Y44" s="15"/>
      <c r="Z44" s="910"/>
      <c r="AA44" s="910"/>
      <c r="AB44" s="910"/>
      <c r="AC44" s="910"/>
      <c r="AD44" s="910"/>
      <c r="AE44" s="910"/>
      <c r="AF44" s="910"/>
      <c r="AG44" s="910"/>
      <c r="AH44" s="910"/>
      <c r="AI44" s="910"/>
      <c r="AJ44" s="910"/>
      <c r="AK44" s="910"/>
      <c r="AL44" s="910"/>
      <c r="AM44" s="910"/>
      <c r="AN44" s="910"/>
      <c r="AO44" s="910"/>
      <c r="AP44" s="910"/>
      <c r="AQ44" s="910"/>
      <c r="AR44" s="910"/>
      <c r="AS44" s="910"/>
      <c r="AT44" s="910"/>
      <c r="AU44" s="910"/>
      <c r="AV44" s="910"/>
      <c r="AW44" s="1263"/>
      <c r="AX44" s="154"/>
      <c r="AY44" s="669"/>
      <c r="AZ44" s="670"/>
      <c r="BA44" s="670"/>
      <c r="BB44" s="901"/>
      <c r="BC44" s="902"/>
      <c r="BD44" s="902"/>
      <c r="BE44" s="903"/>
      <c r="BF44" s="20"/>
      <c r="BG44" s="669"/>
      <c r="BH44" s="670"/>
      <c r="BI44" s="670"/>
      <c r="BJ44" s="677"/>
      <c r="BK44" s="678"/>
      <c r="BL44" s="678"/>
      <c r="BM44" s="679"/>
      <c r="BN44" s="20"/>
      <c r="BO44" s="669"/>
      <c r="BP44" s="670"/>
      <c r="BQ44" s="682"/>
      <c r="BR44" s="677"/>
      <c r="BS44" s="678"/>
      <c r="BT44" s="678"/>
      <c r="BU44" s="679"/>
      <c r="BV44" s="15"/>
      <c r="BW44" s="910"/>
      <c r="BX44" s="910"/>
      <c r="BY44" s="910"/>
      <c r="BZ44" s="910"/>
      <c r="CA44" s="910"/>
      <c r="CB44" s="910"/>
      <c r="CC44" s="910"/>
      <c r="CD44" s="910"/>
      <c r="CE44" s="910"/>
      <c r="CF44" s="910"/>
      <c r="CG44" s="910"/>
      <c r="CH44" s="910"/>
      <c r="CI44" s="910"/>
      <c r="CJ44" s="910"/>
      <c r="CK44" s="910"/>
      <c r="CL44" s="910"/>
      <c r="CM44" s="910"/>
      <c r="CN44" s="910"/>
      <c r="CO44" s="910"/>
      <c r="CP44" s="910"/>
      <c r="CQ44" s="910"/>
      <c r="CR44" s="910"/>
      <c r="CS44" s="910"/>
      <c r="CT44" s="1263"/>
      <c r="CU44" s="1250"/>
      <c r="CV44" s="154"/>
      <c r="CW44" s="669"/>
      <c r="CX44" s="670"/>
      <c r="CY44" s="670"/>
      <c r="CZ44" s="901"/>
      <c r="DA44" s="902"/>
      <c r="DB44" s="902"/>
      <c r="DC44" s="903"/>
      <c r="DD44" s="20"/>
      <c r="DE44" s="669"/>
      <c r="DF44" s="670"/>
      <c r="DG44" s="670"/>
      <c r="DH44" s="677"/>
      <c r="DI44" s="678"/>
      <c r="DJ44" s="678"/>
      <c r="DK44" s="679"/>
      <c r="DL44" s="20"/>
      <c r="DM44" s="669"/>
      <c r="DN44" s="670"/>
      <c r="DO44" s="682"/>
      <c r="DP44" s="677"/>
      <c r="DQ44" s="678"/>
      <c r="DR44" s="678"/>
      <c r="DS44" s="679"/>
      <c r="DT44" s="15"/>
      <c r="DU44" s="910"/>
      <c r="DV44" s="910"/>
      <c r="DW44" s="910"/>
      <c r="DX44" s="910"/>
      <c r="DY44" s="910"/>
      <c r="DZ44" s="910"/>
      <c r="EA44" s="910"/>
      <c r="EB44" s="910"/>
      <c r="EC44" s="910"/>
      <c r="ED44" s="910"/>
      <c r="EE44" s="910"/>
      <c r="EF44" s="910"/>
      <c r="EG44" s="910"/>
      <c r="EH44" s="910"/>
      <c r="EI44" s="910"/>
      <c r="EJ44" s="910"/>
      <c r="EK44" s="910"/>
      <c r="EL44" s="910"/>
      <c r="EM44" s="910"/>
      <c r="EN44" s="910"/>
      <c r="EO44" s="910"/>
      <c r="EP44" s="910"/>
      <c r="EQ44" s="910"/>
      <c r="ER44" s="1263"/>
      <c r="ES44" s="154"/>
      <c r="ET44" s="669"/>
      <c r="EU44" s="670"/>
      <c r="EV44" s="670"/>
      <c r="EW44" s="901"/>
      <c r="EX44" s="902"/>
      <c r="EY44" s="902"/>
      <c r="EZ44" s="903"/>
      <c r="FA44" s="20"/>
      <c r="FB44" s="669"/>
      <c r="FC44" s="670"/>
      <c r="FD44" s="670"/>
      <c r="FE44" s="677"/>
      <c r="FF44" s="678"/>
      <c r="FG44" s="678"/>
      <c r="FH44" s="679"/>
      <c r="FI44" s="20"/>
      <c r="FJ44" s="669"/>
      <c r="FK44" s="670"/>
      <c r="FL44" s="682"/>
      <c r="FM44" s="677"/>
      <c r="FN44" s="678"/>
      <c r="FO44" s="678"/>
      <c r="FP44" s="679"/>
      <c r="FQ44" s="15"/>
      <c r="FR44" s="910"/>
      <c r="FS44" s="910"/>
      <c r="FT44" s="910"/>
      <c r="FU44" s="910"/>
      <c r="FV44" s="910"/>
      <c r="FW44" s="910"/>
      <c r="FX44" s="910"/>
      <c r="FY44" s="910"/>
      <c r="FZ44" s="910"/>
      <c r="GA44" s="910"/>
      <c r="GB44" s="910"/>
      <c r="GC44" s="910"/>
      <c r="GD44" s="910"/>
      <c r="GE44" s="910"/>
      <c r="GF44" s="910"/>
      <c r="GG44" s="910"/>
      <c r="GH44" s="910"/>
      <c r="GI44" s="910"/>
      <c r="GJ44" s="910"/>
      <c r="GK44" s="910"/>
      <c r="GL44" s="910"/>
      <c r="GM44" s="910"/>
      <c r="GN44" s="910"/>
      <c r="GO44" s="1263"/>
    </row>
    <row r="45" spans="1:197" ht="8.25" customHeight="1" x14ac:dyDescent="0.25">
      <c r="A45" s="154"/>
      <c r="B45" s="20"/>
      <c r="C45" s="20"/>
      <c r="D45" s="20"/>
      <c r="E45" s="20"/>
      <c r="F45" s="20"/>
      <c r="G45" s="20"/>
      <c r="H45" s="20"/>
      <c r="I45" s="20"/>
      <c r="J45" s="20"/>
      <c r="K45" s="20"/>
      <c r="L45" s="20"/>
      <c r="M45" s="20"/>
      <c r="N45" s="20"/>
      <c r="O45" s="20"/>
      <c r="P45" s="20"/>
      <c r="Q45" s="20"/>
      <c r="R45" s="20"/>
      <c r="S45" s="20"/>
      <c r="T45" s="20"/>
      <c r="U45" s="20"/>
      <c r="V45" s="20"/>
      <c r="W45" s="20"/>
      <c r="X45" s="20"/>
      <c r="Y45" s="15"/>
      <c r="Z45" s="709" t="str">
        <f>IF('FRONT PAGE'!$A$1="www.fly-logics.com","OWNERS",0)</f>
        <v>OWNERS</v>
      </c>
      <c r="AA45" s="710"/>
      <c r="AB45" s="710"/>
      <c r="AC45" s="710"/>
      <c r="AD45" s="710"/>
      <c r="AE45" s="710"/>
      <c r="AF45" s="843"/>
      <c r="AG45" s="843"/>
      <c r="AH45" s="843"/>
      <c r="AI45" s="843"/>
      <c r="AJ45" s="843"/>
      <c r="AK45" s="843"/>
      <c r="AL45" s="843"/>
      <c r="AM45" s="843"/>
      <c r="AN45" s="843"/>
      <c r="AO45" s="843"/>
      <c r="AP45" s="843"/>
      <c r="AQ45" s="843"/>
      <c r="AR45" s="843"/>
      <c r="AS45" s="843"/>
      <c r="AT45" s="843"/>
      <c r="AU45" s="843"/>
      <c r="AV45" s="843"/>
      <c r="AW45" s="1263"/>
      <c r="AX45" s="154"/>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15"/>
      <c r="BW45" s="709" t="str">
        <f>IF('FRONT PAGE'!$A$1="www.fly-logics.com","OWNERS",0)</f>
        <v>OWNERS</v>
      </c>
      <c r="BX45" s="710"/>
      <c r="BY45" s="710"/>
      <c r="BZ45" s="710"/>
      <c r="CA45" s="710"/>
      <c r="CB45" s="710"/>
      <c r="CC45" s="843"/>
      <c r="CD45" s="843"/>
      <c r="CE45" s="843"/>
      <c r="CF45" s="843"/>
      <c r="CG45" s="843"/>
      <c r="CH45" s="843"/>
      <c r="CI45" s="843"/>
      <c r="CJ45" s="843"/>
      <c r="CK45" s="843"/>
      <c r="CL45" s="843"/>
      <c r="CM45" s="843"/>
      <c r="CN45" s="843"/>
      <c r="CO45" s="843"/>
      <c r="CP45" s="843"/>
      <c r="CQ45" s="843"/>
      <c r="CR45" s="843"/>
      <c r="CS45" s="844"/>
      <c r="CT45" s="1263"/>
      <c r="CU45" s="1250"/>
      <c r="CV45" s="154"/>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15"/>
      <c r="DU45" s="709" t="str">
        <f>IF('FRONT PAGE'!$A$1="www.fly-logics.com","OWNERS",0)</f>
        <v>OWNERS</v>
      </c>
      <c r="DV45" s="710"/>
      <c r="DW45" s="710"/>
      <c r="DX45" s="710"/>
      <c r="DY45" s="710"/>
      <c r="DZ45" s="710"/>
      <c r="EA45" s="843"/>
      <c r="EB45" s="843"/>
      <c r="EC45" s="843"/>
      <c r="ED45" s="843"/>
      <c r="EE45" s="843"/>
      <c r="EF45" s="843"/>
      <c r="EG45" s="843"/>
      <c r="EH45" s="843"/>
      <c r="EI45" s="843"/>
      <c r="EJ45" s="843"/>
      <c r="EK45" s="843"/>
      <c r="EL45" s="843"/>
      <c r="EM45" s="843"/>
      <c r="EN45" s="843"/>
      <c r="EO45" s="843"/>
      <c r="EP45" s="843"/>
      <c r="EQ45" s="843"/>
      <c r="ER45" s="1263"/>
      <c r="ES45" s="154"/>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15"/>
      <c r="FR45" s="709" t="str">
        <f>IF('FRONT PAGE'!$A$1="www.fly-logics.com","OWNERS",0)</f>
        <v>OWNERS</v>
      </c>
      <c r="FS45" s="710"/>
      <c r="FT45" s="710"/>
      <c r="FU45" s="710"/>
      <c r="FV45" s="710"/>
      <c r="FW45" s="710"/>
      <c r="FX45" s="843"/>
      <c r="FY45" s="843"/>
      <c r="FZ45" s="843"/>
      <c r="GA45" s="843"/>
      <c r="GB45" s="843"/>
      <c r="GC45" s="843"/>
      <c r="GD45" s="843"/>
      <c r="GE45" s="843"/>
      <c r="GF45" s="843"/>
      <c r="GG45" s="843"/>
      <c r="GH45" s="843"/>
      <c r="GI45" s="843"/>
      <c r="GJ45" s="843"/>
      <c r="GK45" s="843"/>
      <c r="GL45" s="843"/>
      <c r="GM45" s="843"/>
      <c r="GN45" s="844"/>
      <c r="GO45" s="1263"/>
    </row>
    <row r="46" spans="1:197" ht="6" customHeight="1" x14ac:dyDescent="0.25">
      <c r="A46" s="789"/>
      <c r="B46" s="658"/>
      <c r="C46" s="658"/>
      <c r="D46" s="658"/>
      <c r="E46" s="658"/>
      <c r="F46" s="658"/>
      <c r="G46" s="658"/>
      <c r="H46" s="658"/>
      <c r="I46" s="658"/>
      <c r="J46" s="658"/>
      <c r="K46" s="658"/>
      <c r="L46" s="658"/>
      <c r="M46" s="658"/>
      <c r="N46" s="658"/>
      <c r="O46" s="658"/>
      <c r="P46" s="658"/>
      <c r="Q46" s="658"/>
      <c r="R46" s="658"/>
      <c r="S46" s="658"/>
      <c r="T46" s="658"/>
      <c r="U46" s="658"/>
      <c r="V46" s="658"/>
      <c r="W46" s="658"/>
      <c r="X46" s="658"/>
      <c r="Y46" s="664"/>
      <c r="Z46" s="711"/>
      <c r="AA46" s="712"/>
      <c r="AB46" s="712"/>
      <c r="AC46" s="712"/>
      <c r="AD46" s="712"/>
      <c r="AE46" s="712"/>
      <c r="AF46" s="845"/>
      <c r="AG46" s="845"/>
      <c r="AH46" s="845"/>
      <c r="AI46" s="845"/>
      <c r="AJ46" s="845"/>
      <c r="AK46" s="845"/>
      <c r="AL46" s="845"/>
      <c r="AM46" s="845"/>
      <c r="AN46" s="845"/>
      <c r="AO46" s="845"/>
      <c r="AP46" s="845"/>
      <c r="AQ46" s="845"/>
      <c r="AR46" s="845"/>
      <c r="AS46" s="845"/>
      <c r="AT46" s="845"/>
      <c r="AU46" s="845"/>
      <c r="AV46" s="845"/>
      <c r="AW46" s="1263"/>
      <c r="AX46" s="789"/>
      <c r="AY46" s="658"/>
      <c r="AZ46" s="658"/>
      <c r="BA46" s="658"/>
      <c r="BB46" s="658"/>
      <c r="BC46" s="658"/>
      <c r="BD46" s="658"/>
      <c r="BE46" s="658"/>
      <c r="BF46" s="658"/>
      <c r="BG46" s="658"/>
      <c r="BH46" s="658"/>
      <c r="BI46" s="658"/>
      <c r="BJ46" s="658"/>
      <c r="BK46" s="658"/>
      <c r="BL46" s="658"/>
      <c r="BM46" s="658"/>
      <c r="BN46" s="658"/>
      <c r="BO46" s="658"/>
      <c r="BP46" s="658"/>
      <c r="BQ46" s="658"/>
      <c r="BR46" s="658"/>
      <c r="BS46" s="658"/>
      <c r="BT46" s="658"/>
      <c r="BU46" s="658"/>
      <c r="BV46" s="664"/>
      <c r="BW46" s="711"/>
      <c r="BX46" s="712"/>
      <c r="BY46" s="712"/>
      <c r="BZ46" s="712"/>
      <c r="CA46" s="712"/>
      <c r="CB46" s="712"/>
      <c r="CC46" s="845"/>
      <c r="CD46" s="845"/>
      <c r="CE46" s="845"/>
      <c r="CF46" s="845"/>
      <c r="CG46" s="845"/>
      <c r="CH46" s="845"/>
      <c r="CI46" s="845"/>
      <c r="CJ46" s="845"/>
      <c r="CK46" s="845"/>
      <c r="CL46" s="845"/>
      <c r="CM46" s="845"/>
      <c r="CN46" s="845"/>
      <c r="CO46" s="845"/>
      <c r="CP46" s="845"/>
      <c r="CQ46" s="845"/>
      <c r="CR46" s="845"/>
      <c r="CS46" s="846"/>
      <c r="CT46" s="1263"/>
      <c r="CU46" s="1250"/>
      <c r="CV46" s="789"/>
      <c r="CW46" s="658"/>
      <c r="CX46" s="658"/>
      <c r="CY46" s="658"/>
      <c r="CZ46" s="658"/>
      <c r="DA46" s="658"/>
      <c r="DB46" s="658"/>
      <c r="DC46" s="658"/>
      <c r="DD46" s="658"/>
      <c r="DE46" s="658"/>
      <c r="DF46" s="658"/>
      <c r="DG46" s="658"/>
      <c r="DH46" s="658"/>
      <c r="DI46" s="658"/>
      <c r="DJ46" s="658"/>
      <c r="DK46" s="658"/>
      <c r="DL46" s="658"/>
      <c r="DM46" s="658"/>
      <c r="DN46" s="658"/>
      <c r="DO46" s="658"/>
      <c r="DP46" s="658"/>
      <c r="DQ46" s="658"/>
      <c r="DR46" s="658"/>
      <c r="DS46" s="658"/>
      <c r="DT46" s="664"/>
      <c r="DU46" s="711"/>
      <c r="DV46" s="712"/>
      <c r="DW46" s="712"/>
      <c r="DX46" s="712"/>
      <c r="DY46" s="712"/>
      <c r="DZ46" s="712"/>
      <c r="EA46" s="845"/>
      <c r="EB46" s="845"/>
      <c r="EC46" s="845"/>
      <c r="ED46" s="845"/>
      <c r="EE46" s="845"/>
      <c r="EF46" s="845"/>
      <c r="EG46" s="845"/>
      <c r="EH46" s="845"/>
      <c r="EI46" s="845"/>
      <c r="EJ46" s="845"/>
      <c r="EK46" s="845"/>
      <c r="EL46" s="845"/>
      <c r="EM46" s="845"/>
      <c r="EN46" s="845"/>
      <c r="EO46" s="845"/>
      <c r="EP46" s="845"/>
      <c r="EQ46" s="845"/>
      <c r="ER46" s="1263"/>
      <c r="ES46" s="789"/>
      <c r="ET46" s="658"/>
      <c r="EU46" s="658"/>
      <c r="EV46" s="658"/>
      <c r="EW46" s="658"/>
      <c r="EX46" s="658"/>
      <c r="EY46" s="658"/>
      <c r="EZ46" s="658"/>
      <c r="FA46" s="658"/>
      <c r="FB46" s="658"/>
      <c r="FC46" s="658"/>
      <c r="FD46" s="658"/>
      <c r="FE46" s="658"/>
      <c r="FF46" s="658"/>
      <c r="FG46" s="658"/>
      <c r="FH46" s="658"/>
      <c r="FI46" s="658"/>
      <c r="FJ46" s="658"/>
      <c r="FK46" s="658"/>
      <c r="FL46" s="658"/>
      <c r="FM46" s="658"/>
      <c r="FN46" s="658"/>
      <c r="FO46" s="658"/>
      <c r="FP46" s="658"/>
      <c r="FQ46" s="664"/>
      <c r="FR46" s="711"/>
      <c r="FS46" s="712"/>
      <c r="FT46" s="712"/>
      <c r="FU46" s="712"/>
      <c r="FV46" s="712"/>
      <c r="FW46" s="712"/>
      <c r="FX46" s="845"/>
      <c r="FY46" s="845"/>
      <c r="FZ46" s="845"/>
      <c r="GA46" s="845"/>
      <c r="GB46" s="845"/>
      <c r="GC46" s="845"/>
      <c r="GD46" s="845"/>
      <c r="GE46" s="845"/>
      <c r="GF46" s="845"/>
      <c r="GG46" s="845"/>
      <c r="GH46" s="845"/>
      <c r="GI46" s="845"/>
      <c r="GJ46" s="845"/>
      <c r="GK46" s="845"/>
      <c r="GL46" s="845"/>
      <c r="GM46" s="845"/>
      <c r="GN46" s="846"/>
      <c r="GO46" s="1263"/>
    </row>
    <row r="47" spans="1:197" ht="12.75" customHeight="1" x14ac:dyDescent="0.2">
      <c r="A47" s="790"/>
      <c r="B47" s="722" t="str">
        <f>'ANNUAL SUMMARY'!$C$50</f>
        <v>FLIGHT INSTRUCTOR</v>
      </c>
      <c r="C47" s="723"/>
      <c r="D47" s="723"/>
      <c r="E47" s="723"/>
      <c r="F47" s="723"/>
      <c r="G47" s="723"/>
      <c r="H47" s="723"/>
      <c r="I47" s="723"/>
      <c r="J47" s="723"/>
      <c r="K47" s="723"/>
      <c r="L47" s="723"/>
      <c r="M47" s="723"/>
      <c r="N47" s="723"/>
      <c r="O47" s="719" t="str">
        <f>'ANNUAL SUMMARY'!$Q$50</f>
        <v>NO FLIGHTS</v>
      </c>
      <c r="P47" s="720"/>
      <c r="Q47" s="720"/>
      <c r="R47" s="720"/>
      <c r="S47" s="720"/>
      <c r="T47" s="721"/>
      <c r="U47" s="724">
        <f>SUMIF('PREVIOUS LOGS'!$K$6,K6,'PREVIOUS LOGS'!$U$47)+SUMIF('PREVIOUS LOGS'!$K$59,$K$6,'PREVIOUS LOGS'!$U$100)+SUMIF('PREVIOUS LOGS'!$K$112,K6,'PREVIOUS LOGS'!$U$153)+SUMIF('PREVIOUS LOGS'!$K$165,K6,'PREVIOUS LOGS'!$U$206)+SUMIF('PREVIOUS LOGS'!$K$218,K6,'PREVIOUS LOGS'!$U$259)+SUMIF('PREVIOUS LOGS'!$K$271,K6,'PREVIOUS LOGS'!$U$312)+SUMIF('PREVIOUS LOGS'!$K$324,K6,'PREVIOUS LOGS'!$U$365)+SUMIF('PREVIOUS LOGS'!$BH$6,K6,'PREVIOUS LOGS'!$BR$47)+SUMIF('PREVIOUS LOGS'!$BH$59,$K$6,'PREVIOUS LOGS'!$BR$100)+SUMIF('PREVIOUS LOGS'!$BH$112,K6,'PREVIOUS LOGS'!$BR$153)+SUMIF('PREVIOUS LOGS'!$BH$165,K6,'PREVIOUS LOGS'!$BR$206)+SUMIF('PREVIOUS LOGS'!$BH$218,K6,'PREVIOUS LOGS'!$BR$259)+SUMIF('PREVIOUS LOGS'!$BH$271,K6,'PREVIOUS LOGS'!$BR$312)+SUMIF('PREVIOUS LOGS'!$BH$324,K6,'PREVIOUS LOGS'!$BR$365)+SUMIF('PREVIOUS LOGS'!$DF$6,K6,'PREVIOUS LOGS'!$DP$47)+SUMIF('PREVIOUS LOGS'!$DF$59,$K$6,'PREVIOUS LOGS'!$DP$100)+SUMIF('PREVIOUS LOGS'!$DF$112,K6,'PREVIOUS LOGS'!$DP$153)+SUMIF('PREVIOUS LOGS'!$DF$165,K6,'PREVIOUS LOGS'!$DP$206)+SUMIF('PREVIOUS LOGS'!$DF$218,K6,'PREVIOUS LOGS'!$DP$259)+SUMIF('PREVIOUS LOGS'!$DF$271,K6,'PREVIOUS LOGS'!$DP$312)+SUMIF('PREVIOUS LOGS'!$DF$324,K6,'PREVIOUS LOGS'!$DP$365)+SUMIF('PREVIOUS LOGS'!$FC$6,K6,'PREVIOUS LOGS'!$FM$47)+SUMIF('PREVIOUS LOGS'!$FC$59,$K$6,'PREVIOUS LOGS'!$FM$100)+SUMIF('PREVIOUS LOGS'!$FC$112,K6,'PREVIOUS LOGS'!$FM$153)+SUMIF('PREVIOUS LOGS'!$FC$165,K6,'PREVIOUS LOGS'!$FM$206)+SUMIF('PREVIOUS LOGS'!$FC$218,K6,'PREVIOUS LOGS'!$FM$259)+SUMIF('PREVIOUS LOGS'!$FC$271,K6,'PREVIOUS LOGS'!$FM$312)+SUMIF('PREVIOUS LOGS'!$FC$324,K6,'PREVIOUS LOGS'!$FM$365)+SUMIF('ANNUAL SUMMARY'!$L$6,K6,'ANNUAL SUMMARY'!$V$50)+SUMIF('ANNUAL SUMMARY'!$L$64,K6,'ANNUAL SUMMARY'!$V$108)+SUMIF('ANNUAL SUMMARY'!$L$122,K6,'ANNUAL SUMMARY'!$V$166)+SUMIF('ANNUAL SUMMARY'!$L$180,K6,'ANNUAL SUMMARY'!$V$224)+SUMIF('ANNUAL SUMMARY'!$L$238,K6,'ANNUAL SUMMARY'!$V$282)+SUMIF('ANNUAL SUMMARY'!$L$296,K6,'ANNUAL SUMMARY'!$V$340)+SUMIF('ANNUAL SUMMARY'!$L$354,K6,'ANNUAL SUMMARY'!$V$398)+SUMIF('ANNUAL SUMMARY'!$L$412,K6,'ANNUAL SUMMARY'!$V$456)+SUMIF('ANNUAL SUMMARY'!$L$470,K6,'ANNUAL SUMMARY'!$V$514)+SUMIF('ANNUAL SUMMARY'!$L$528,K6,'ANNUAL SUMMARY'!$V$572)+SUMIF('ANNUAL SUMMARY'!$L$586,K6,'ANNUAL SUMMARY'!$V$630)+SUMIF('ANNUAL SUMMARY'!$L$644,K6,'ANNUAL SUMMARY'!$V$688)+SUMIF('ANNUAL SUMMARY'!$BI$6,K6,'ANNUAL SUMMARY'!$BS$50)+SUMIF('ANNUAL SUMMARY'!$BI$64,K6,'ANNUAL SUMMARY'!$BS$108)+SUMIF('ANNUAL SUMMARY'!$BI$122,K6,'ANNUAL SUMMARY'!$BS$166)+SUMIF('ANNUAL SUMMARY'!$BI$180,K6,'ANNUAL SUMMARY'!$BS$224)+SUMIF('ANNUAL SUMMARY'!$BI$238,K6,'ANNUAL SUMMARY'!$BS$282)+SUMIF('ANNUAL SUMMARY'!$BI$296,K6,'ANNUAL SUMMARY'!$BS$340)+SUMIF('ANNUAL SUMMARY'!$BI$354,K6,'ANNUAL SUMMARY'!$BS$398)+SUMIF('ANNUAL SUMMARY'!$BI$412,K6,'ANNUAL SUMMARY'!$BS$456)+SUMIF('ANNUAL SUMMARY'!$BI$470,K6,'ANNUAL SUMMARY'!$BS$514)+SUMIF('ANNUAL SUMMARY'!$BI$528,K6,'ANNUAL SUMMARY'!$BS$572)+SUMIF('ANNUAL SUMMARY'!$BI$586,K6,'ANNUAL SUMMARY'!$BS$630)+SUMIF('ANNUAL SUMMARY'!$BI$644,K6,'ANNUAL SUMMARY'!$BS$688)+SUMIF('ANNUAL SUMMARY'!$DH$6,K6,'ANNUAL SUMMARY'!$DR$50)+SUMIF('ANNUAL SUMMARY'!$DH$64,K6,'ANNUAL SUMMARY'!$DR$108)+SUMIF('ANNUAL SUMMARY'!$DH$122,K6,'ANNUAL SUMMARY'!$DR$166)+SUMIF('ANNUAL SUMMARY'!$DH$180,K6,'ANNUAL SUMMARY'!$DR$224)+SUMIF('ANNUAL SUMMARY'!$DH$238,K6,'ANNUAL SUMMARY'!$DR$282)+SUMIF('ANNUAL SUMMARY'!$DH$296,K6,'ANNUAL SUMMARY'!$DR$340)+SUMIF('ANNUAL SUMMARY'!$DH$354,K6,'ANNUAL SUMMARY'!$DR$398)+SUMIF('ANNUAL SUMMARY'!$DH$412,K6,'ANNUAL SUMMARY'!$DR$456)+SUMIF('ANNUAL SUMMARY'!$DH$470,K6,'ANNUAL SUMMARY'!$DR$514)+SUMIF('ANNUAL SUMMARY'!$DH$528,K6,'ANNUAL SUMMARY'!$DR$572)+SUMIF('ANNUAL SUMMARY'!$DH$586,K6,'ANNUAL SUMMARY'!$DR$630)+SUMIF('ANNUAL SUMMARY'!$FE$6,K6,'ANNUAL SUMMARY'!$FO$50)+SUMIF('ANNUAL SUMMARY'!$DH$644,K6,'ANNUAL SUMMARY'!$DR$688)+SUMIF('ANNUAL SUMMARY'!$FE$64,K6,'ANNUAL SUMMARY'!$FO$108)+SUMIF('ANNUAL SUMMARY'!$FE$122,K6,'ANNUAL SUMMARY'!$FO$166)+SUMIF('ANNUAL SUMMARY'!$FE$180,K6,'ANNUAL SUMMARY'!$FO$224)+SUMIF('ANNUAL SUMMARY'!$FE$238,K6,'ANNUAL SUMMARY'!$FO$282)+SUMIF('ANNUAL SUMMARY'!$FE$296,K6,'ANNUAL SUMMARY'!$FO$340)+SUMIF('ANNUAL SUMMARY'!$FE$354,K6,'ANNUAL SUMMARY'!$FO$398)+SUMIF('ANNUAL SUMMARY'!$FE$412,K6,'ANNUAL SUMMARY'!$FO$456)+SUMIF('ANNUAL SUMMARY'!$FE$470,K6,'ANNUAL SUMMARY'!$FO$514)+SUMIF('ANNUAL SUMMARY'!$FE$586,K6,'ANNUAL SUMMARY'!$FO$630)+SUMIF('ANNUAL SUMMARY'!$FE$528,K6,'ANNUAL SUMMARY'!$FO$572)+SUMIF('ANNUAL SUMMARY'!$FE$644,K6,'ANNUAL SUMMARY'!$FO$688)</f>
        <v>0</v>
      </c>
      <c r="V47" s="725"/>
      <c r="W47" s="725"/>
      <c r="X47" s="726"/>
      <c r="Y47" s="643"/>
      <c r="Z47" s="709" t="str">
        <f>IF('FRONT PAGE'!$A$1="www.fly-logics.com","MANUFACTURER",0)</f>
        <v>MANUFACTURER</v>
      </c>
      <c r="AA47" s="710"/>
      <c r="AB47" s="710"/>
      <c r="AC47" s="710"/>
      <c r="AD47" s="710"/>
      <c r="AE47" s="710"/>
      <c r="AF47" s="690"/>
      <c r="AG47" s="690"/>
      <c r="AH47" s="690"/>
      <c r="AI47" s="690"/>
      <c r="AJ47" s="690"/>
      <c r="AK47" s="691"/>
      <c r="AL47" s="709" t="str">
        <f>IF('FRONT PAGE'!$A$1="www.fly-logics.com","MODEL",0)</f>
        <v>MODEL</v>
      </c>
      <c r="AM47" s="710"/>
      <c r="AN47" s="710"/>
      <c r="AO47" s="710"/>
      <c r="AP47" s="710"/>
      <c r="AQ47" s="710"/>
      <c r="AR47" s="689"/>
      <c r="AS47" s="690"/>
      <c r="AT47" s="690"/>
      <c r="AU47" s="690"/>
      <c r="AV47" s="690"/>
      <c r="AW47" s="1263"/>
      <c r="AX47" s="790"/>
      <c r="AY47" s="722" t="str">
        <f>'ANNUAL SUMMARY'!$C$50</f>
        <v>FLIGHT INSTRUCTOR</v>
      </c>
      <c r="AZ47" s="723"/>
      <c r="BA47" s="723"/>
      <c r="BB47" s="723"/>
      <c r="BC47" s="723"/>
      <c r="BD47" s="723"/>
      <c r="BE47" s="723"/>
      <c r="BF47" s="723"/>
      <c r="BG47" s="723"/>
      <c r="BH47" s="723"/>
      <c r="BI47" s="723"/>
      <c r="BJ47" s="723"/>
      <c r="BK47" s="723"/>
      <c r="BL47" s="719" t="str">
        <f>'ANNUAL SUMMARY'!$Q$50</f>
        <v>NO FLIGHTS</v>
      </c>
      <c r="BM47" s="720"/>
      <c r="BN47" s="720"/>
      <c r="BO47" s="720"/>
      <c r="BP47" s="720"/>
      <c r="BQ47" s="721"/>
      <c r="BR47" s="724">
        <f>SUMIF('PREVIOUS LOGS'!$K$6,BH6,'PREVIOUS LOGS'!$U$47)+SUMIF('PREVIOUS LOGS'!$K$59,$K$6,'PREVIOUS LOGS'!$U$100)+SUMIF('PREVIOUS LOGS'!$K$112,BH6,'PREVIOUS LOGS'!$U$153)+SUMIF('PREVIOUS LOGS'!$K$165,BH6,'PREVIOUS LOGS'!$U$206)+SUMIF('PREVIOUS LOGS'!$K$218,BH6,'PREVIOUS LOGS'!$U$259)+SUMIF('PREVIOUS LOGS'!$K$271,BH6,'PREVIOUS LOGS'!$U$312)+SUMIF('PREVIOUS LOGS'!$K$324,BH6,'PREVIOUS LOGS'!$U$365)+SUMIF('PREVIOUS LOGS'!$BH$6,BH6,'PREVIOUS LOGS'!$BR$47)+SUMIF('PREVIOUS LOGS'!$BH$59,$K$6,'PREVIOUS LOGS'!$BR$100)+SUMIF('PREVIOUS LOGS'!$BH$112,BH6,'PREVIOUS LOGS'!$BR$153)+SUMIF('PREVIOUS LOGS'!$BH$165,BH6,'PREVIOUS LOGS'!$BR$206)+SUMIF('PREVIOUS LOGS'!$BH$218,BH6,'PREVIOUS LOGS'!$BR$259)+SUMIF('PREVIOUS LOGS'!$BH$271,BH6,'PREVIOUS LOGS'!$BR$312)+SUMIF('PREVIOUS LOGS'!$BH$324,BH6,'PREVIOUS LOGS'!$BR$365)+SUMIF('PREVIOUS LOGS'!$DF$6,BH6,'PREVIOUS LOGS'!$DP$47)+SUMIF('PREVIOUS LOGS'!$DF$59,$K$6,'PREVIOUS LOGS'!$DP$100)+SUMIF('PREVIOUS LOGS'!$DF$112,BH6,'PREVIOUS LOGS'!$DP$153)+SUMIF('PREVIOUS LOGS'!$DF$165,BH6,'PREVIOUS LOGS'!$DP$206)+SUMIF('PREVIOUS LOGS'!$DF$218,BH6,'PREVIOUS LOGS'!$DP$259)+SUMIF('PREVIOUS LOGS'!$DF$271,BH6,'PREVIOUS LOGS'!$DP$312)+SUMIF('PREVIOUS LOGS'!$DF$324,BH6,'PREVIOUS LOGS'!$DP$365)+SUMIF('PREVIOUS LOGS'!$FC$6,BH6,'PREVIOUS LOGS'!$FM$47)+SUMIF('PREVIOUS LOGS'!$FC$59,$K$6,'PREVIOUS LOGS'!$FM$100)+SUMIF('PREVIOUS LOGS'!$FC$112,BH6,'PREVIOUS LOGS'!$FM$153)+SUMIF('PREVIOUS LOGS'!$FC$165,BH6,'PREVIOUS LOGS'!$FM$206)+SUMIF('PREVIOUS LOGS'!$FC$218,BH6,'PREVIOUS LOGS'!$FM$259)+SUMIF('PREVIOUS LOGS'!$FC$271,BH6,'PREVIOUS LOGS'!$FM$312)+SUMIF('PREVIOUS LOGS'!$FC$324,BH6,'PREVIOUS LOGS'!$FM$365)+SUMIF('ANNUAL SUMMARY'!$L$6,BH6,'ANNUAL SUMMARY'!$V$50)+SUMIF('ANNUAL SUMMARY'!$L$64,BH6,'ANNUAL SUMMARY'!$V$108)+SUMIF('ANNUAL SUMMARY'!$L$122,BH6,'ANNUAL SUMMARY'!$V$166)+SUMIF('ANNUAL SUMMARY'!$L$180,BH6,'ANNUAL SUMMARY'!$V$224)+SUMIF('ANNUAL SUMMARY'!$L$238,BH6,'ANNUAL SUMMARY'!$V$282)+SUMIF('ANNUAL SUMMARY'!$L$296,BH6,'ANNUAL SUMMARY'!$V$340)+SUMIF('ANNUAL SUMMARY'!$L$354,BH6,'ANNUAL SUMMARY'!$V$398)+SUMIF('ANNUAL SUMMARY'!$L$412,BH6,'ANNUAL SUMMARY'!$V$456)+SUMIF('ANNUAL SUMMARY'!$L$470,BH6,'ANNUAL SUMMARY'!$V$514)+SUMIF('ANNUAL SUMMARY'!$L$528,BH6,'ANNUAL SUMMARY'!$V$572)+SUMIF('ANNUAL SUMMARY'!$L$586,BH6,'ANNUAL SUMMARY'!$V$630)+SUMIF('ANNUAL SUMMARY'!$L$644,BH6,'ANNUAL SUMMARY'!$V$688)+SUMIF('ANNUAL SUMMARY'!$BI$6,BH6,'ANNUAL SUMMARY'!$BS$50)+SUMIF('ANNUAL SUMMARY'!$BI$64,BH6,'ANNUAL SUMMARY'!$BS$108)+SUMIF('ANNUAL SUMMARY'!$BI$122,BH6,'ANNUAL SUMMARY'!$BS$166)+SUMIF('ANNUAL SUMMARY'!$BI$180,BH6,'ANNUAL SUMMARY'!$BS$224)+SUMIF('ANNUAL SUMMARY'!$BI$238,BH6,'ANNUAL SUMMARY'!$BS$282)+SUMIF('ANNUAL SUMMARY'!$BI$296,BH6,'ANNUAL SUMMARY'!$BS$340)+SUMIF('ANNUAL SUMMARY'!$BI$354,BH6,'ANNUAL SUMMARY'!$BS$398)+SUMIF('ANNUAL SUMMARY'!$BI$412,BH6,'ANNUAL SUMMARY'!$BS$456)+SUMIF('ANNUAL SUMMARY'!$BI$470,BH6,'ANNUAL SUMMARY'!$BS$514)+SUMIF('ANNUAL SUMMARY'!$BI$528,BH6,'ANNUAL SUMMARY'!$BS$572)+SUMIF('ANNUAL SUMMARY'!$BI$586,BH6,'ANNUAL SUMMARY'!$BS$630)+SUMIF('ANNUAL SUMMARY'!$BI$644,BH6,'ANNUAL SUMMARY'!$BS$688)+SUMIF('ANNUAL SUMMARY'!$DH$6,BH6,'ANNUAL SUMMARY'!$DR$50)+SUMIF('ANNUAL SUMMARY'!$DH$64,BH6,'ANNUAL SUMMARY'!$DR$108)+SUMIF('ANNUAL SUMMARY'!$DH$122,BH6,'ANNUAL SUMMARY'!$DR$166)+SUMIF('ANNUAL SUMMARY'!$DH$180,BH6,'ANNUAL SUMMARY'!$DR$224)+SUMIF('ANNUAL SUMMARY'!$DH$238,BH6,'ANNUAL SUMMARY'!$DR$282)+SUMIF('ANNUAL SUMMARY'!$DH$296,BH6,'ANNUAL SUMMARY'!$DR$340)+SUMIF('ANNUAL SUMMARY'!$DH$354,BH6,'ANNUAL SUMMARY'!$DR$398)+SUMIF('ANNUAL SUMMARY'!$DH$412,BH6,'ANNUAL SUMMARY'!$DR$456)+SUMIF('ANNUAL SUMMARY'!$DH$470,BH6,'ANNUAL SUMMARY'!$DR$514)+SUMIF('ANNUAL SUMMARY'!$DH$528,BH6,'ANNUAL SUMMARY'!$DR$572)+SUMIF('ANNUAL SUMMARY'!$DH$586,BH6,'ANNUAL SUMMARY'!$DR$630)+SUMIF('ANNUAL SUMMARY'!$FE$6,BH6,'ANNUAL SUMMARY'!$FO$50)+SUMIF('ANNUAL SUMMARY'!$DH$644,BH6,'ANNUAL SUMMARY'!$DR$688)+SUMIF('ANNUAL SUMMARY'!$FE$64,BH6,'ANNUAL SUMMARY'!$FO$108)+SUMIF('ANNUAL SUMMARY'!$FE$122,BH6,'ANNUAL SUMMARY'!$FO$166)+SUMIF('ANNUAL SUMMARY'!$FE$180,BH6,'ANNUAL SUMMARY'!$FO$224)+SUMIF('ANNUAL SUMMARY'!$FE$238,BH6,'ANNUAL SUMMARY'!$FO$282)+SUMIF('ANNUAL SUMMARY'!$FE$296,BH6,'ANNUAL SUMMARY'!$FO$340)+SUMIF('ANNUAL SUMMARY'!$FE$354,BH6,'ANNUAL SUMMARY'!$FO$398)+SUMIF('ANNUAL SUMMARY'!$FE$412,BH6,'ANNUAL SUMMARY'!$FO$456)+SUMIF('ANNUAL SUMMARY'!$FE$470,BH6,'ANNUAL SUMMARY'!$FO$514)+SUMIF('ANNUAL SUMMARY'!$FE$586,BH6,'ANNUAL SUMMARY'!$FO$630)+SUMIF('ANNUAL SUMMARY'!$FE$528,BH6,'ANNUAL SUMMARY'!$FO$572)+SUMIF('ANNUAL SUMMARY'!$FE$644,BH6,'ANNUAL SUMMARY'!$FO$688)</f>
        <v>0</v>
      </c>
      <c r="BS47" s="725"/>
      <c r="BT47" s="725"/>
      <c r="BU47" s="726"/>
      <c r="BV47" s="643"/>
      <c r="BW47" s="709" t="str">
        <f>IF('FRONT PAGE'!$A$1="www.fly-logics.com","MANUFACTURER",0)</f>
        <v>MANUFACTURER</v>
      </c>
      <c r="BX47" s="710"/>
      <c r="BY47" s="710"/>
      <c r="BZ47" s="710"/>
      <c r="CA47" s="710"/>
      <c r="CB47" s="710"/>
      <c r="CC47" s="690"/>
      <c r="CD47" s="690"/>
      <c r="CE47" s="690"/>
      <c r="CF47" s="690"/>
      <c r="CG47" s="690"/>
      <c r="CH47" s="691"/>
      <c r="CI47" s="709" t="str">
        <f>IF('FRONT PAGE'!$A$1="www.fly-logics.com","MODEL",0)</f>
        <v>MODEL</v>
      </c>
      <c r="CJ47" s="710"/>
      <c r="CK47" s="710"/>
      <c r="CL47" s="710"/>
      <c r="CM47" s="710"/>
      <c r="CN47" s="710"/>
      <c r="CO47" s="689"/>
      <c r="CP47" s="690"/>
      <c r="CQ47" s="690"/>
      <c r="CR47" s="690"/>
      <c r="CS47" s="691"/>
      <c r="CT47" s="1263"/>
      <c r="CU47" s="1250"/>
      <c r="CV47" s="790"/>
      <c r="CW47" s="722" t="str">
        <f>'ANNUAL SUMMARY'!$C$50</f>
        <v>FLIGHT INSTRUCTOR</v>
      </c>
      <c r="CX47" s="723"/>
      <c r="CY47" s="723"/>
      <c r="CZ47" s="723"/>
      <c r="DA47" s="723"/>
      <c r="DB47" s="723"/>
      <c r="DC47" s="723"/>
      <c r="DD47" s="723"/>
      <c r="DE47" s="723"/>
      <c r="DF47" s="723"/>
      <c r="DG47" s="723"/>
      <c r="DH47" s="723"/>
      <c r="DI47" s="723"/>
      <c r="DJ47" s="719" t="str">
        <f>'ANNUAL SUMMARY'!$Q$50</f>
        <v>NO FLIGHTS</v>
      </c>
      <c r="DK47" s="720"/>
      <c r="DL47" s="720"/>
      <c r="DM47" s="720"/>
      <c r="DN47" s="720"/>
      <c r="DO47" s="721"/>
      <c r="DP47" s="724">
        <f>SUMIF('PREVIOUS LOGS'!$K$6,DF6,'PREVIOUS LOGS'!$U$47)+SUMIF('PREVIOUS LOGS'!$K$59,$K$6,'PREVIOUS LOGS'!$U$100)+SUMIF('PREVIOUS LOGS'!$K$112,DF6,'PREVIOUS LOGS'!$U$153)+SUMIF('PREVIOUS LOGS'!$K$165,DF6,'PREVIOUS LOGS'!$U$206)+SUMIF('PREVIOUS LOGS'!$K$218,DF6,'PREVIOUS LOGS'!$U$259)+SUMIF('PREVIOUS LOGS'!$K$271,DF6,'PREVIOUS LOGS'!$U$312)+SUMIF('PREVIOUS LOGS'!$K$324,DF6,'PREVIOUS LOGS'!$U$365)+SUMIF('PREVIOUS LOGS'!$BH$6,DF6,'PREVIOUS LOGS'!$BR$47)+SUMIF('PREVIOUS LOGS'!$BH$59,$K$6,'PREVIOUS LOGS'!$BR$100)+SUMIF('PREVIOUS LOGS'!$BH$112,DF6,'PREVIOUS LOGS'!$BR$153)+SUMIF('PREVIOUS LOGS'!$BH$165,DF6,'PREVIOUS LOGS'!$BR$206)+SUMIF('PREVIOUS LOGS'!$BH$218,DF6,'PREVIOUS LOGS'!$BR$259)+SUMIF('PREVIOUS LOGS'!$BH$271,DF6,'PREVIOUS LOGS'!$BR$312)+SUMIF('PREVIOUS LOGS'!$BH$324,DF6,'PREVIOUS LOGS'!$BR$365)+SUMIF('PREVIOUS LOGS'!$DF$6,DF6,'PREVIOUS LOGS'!$DP$47)+SUMIF('PREVIOUS LOGS'!$DF$59,$K$6,'PREVIOUS LOGS'!$DP$100)+SUMIF('PREVIOUS LOGS'!$DF$112,DF6,'PREVIOUS LOGS'!$DP$153)+SUMIF('PREVIOUS LOGS'!$DF$165,DF6,'PREVIOUS LOGS'!$DP$206)+SUMIF('PREVIOUS LOGS'!$DF$218,DF6,'PREVIOUS LOGS'!$DP$259)+SUMIF('PREVIOUS LOGS'!$DF$271,DF6,'PREVIOUS LOGS'!$DP$312)+SUMIF('PREVIOUS LOGS'!$DF$324,DF6,'PREVIOUS LOGS'!$DP$365)+SUMIF('PREVIOUS LOGS'!$FC$6,DF6,'PREVIOUS LOGS'!$FM$47)+SUMIF('PREVIOUS LOGS'!$FC$59,$K$6,'PREVIOUS LOGS'!$FM$100)+SUMIF('PREVIOUS LOGS'!$FC$112,DF6,'PREVIOUS LOGS'!$FM$153)+SUMIF('PREVIOUS LOGS'!$FC$165,DF6,'PREVIOUS LOGS'!$FM$206)+SUMIF('PREVIOUS LOGS'!$FC$218,DF6,'PREVIOUS LOGS'!$FM$259)+SUMIF('PREVIOUS LOGS'!$FC$271,DF6,'PREVIOUS LOGS'!$FM$312)+SUMIF('PREVIOUS LOGS'!$FC$324,DF6,'PREVIOUS LOGS'!$FM$365)+SUMIF('ANNUAL SUMMARY'!$L$6,DF6,'ANNUAL SUMMARY'!$V$50)+SUMIF('ANNUAL SUMMARY'!$L$64,DF6,'ANNUAL SUMMARY'!$V$108)+SUMIF('ANNUAL SUMMARY'!$L$122,DF6,'ANNUAL SUMMARY'!$V$166)+SUMIF('ANNUAL SUMMARY'!$L$180,DF6,'ANNUAL SUMMARY'!$V$224)+SUMIF('ANNUAL SUMMARY'!$L$238,DF6,'ANNUAL SUMMARY'!$V$282)+SUMIF('ANNUAL SUMMARY'!$L$296,DF6,'ANNUAL SUMMARY'!$V$340)+SUMIF('ANNUAL SUMMARY'!$L$354,DF6,'ANNUAL SUMMARY'!$V$398)+SUMIF('ANNUAL SUMMARY'!$L$412,DF6,'ANNUAL SUMMARY'!$V$456)+SUMIF('ANNUAL SUMMARY'!$L$470,DF6,'ANNUAL SUMMARY'!$V$514)+SUMIF('ANNUAL SUMMARY'!$L$528,DF6,'ANNUAL SUMMARY'!$V$572)+SUMIF('ANNUAL SUMMARY'!$L$586,DF6,'ANNUAL SUMMARY'!$V$630)+SUMIF('ANNUAL SUMMARY'!$L$644,DF6,'ANNUAL SUMMARY'!$V$688)+SUMIF('ANNUAL SUMMARY'!$BI$6,DF6,'ANNUAL SUMMARY'!$BS$50)+SUMIF('ANNUAL SUMMARY'!$BI$64,DF6,'ANNUAL SUMMARY'!$BS$108)+SUMIF('ANNUAL SUMMARY'!$BI$122,DF6,'ANNUAL SUMMARY'!$BS$166)+SUMIF('ANNUAL SUMMARY'!$BI$180,DF6,'ANNUAL SUMMARY'!$BS$224)+SUMIF('ANNUAL SUMMARY'!$BI$238,DF6,'ANNUAL SUMMARY'!$BS$282)+SUMIF('ANNUAL SUMMARY'!$BI$296,DF6,'ANNUAL SUMMARY'!$BS$340)+SUMIF('ANNUAL SUMMARY'!$BI$354,DF6,'ANNUAL SUMMARY'!$BS$398)+SUMIF('ANNUAL SUMMARY'!$BI$412,DF6,'ANNUAL SUMMARY'!$BS$456)+SUMIF('ANNUAL SUMMARY'!$BI$470,DF6,'ANNUAL SUMMARY'!$BS$514)+SUMIF('ANNUAL SUMMARY'!$BI$528,DF6,'ANNUAL SUMMARY'!$BS$572)+SUMIF('ANNUAL SUMMARY'!$BI$586,DF6,'ANNUAL SUMMARY'!$BS$630)+SUMIF('ANNUAL SUMMARY'!$BI$644,DF6,'ANNUAL SUMMARY'!$BS$688)+SUMIF('ANNUAL SUMMARY'!$DH$6,DF6,'ANNUAL SUMMARY'!$DR$50)+SUMIF('ANNUAL SUMMARY'!$DH$64,DF6,'ANNUAL SUMMARY'!$DR$108)+SUMIF('ANNUAL SUMMARY'!$DH$122,DF6,'ANNUAL SUMMARY'!$DR$166)+SUMIF('ANNUAL SUMMARY'!$DH$180,DF6,'ANNUAL SUMMARY'!$DR$224)+SUMIF('ANNUAL SUMMARY'!$DH$238,DF6,'ANNUAL SUMMARY'!$DR$282)+SUMIF('ANNUAL SUMMARY'!$DH$296,DF6,'ANNUAL SUMMARY'!$DR$340)+SUMIF('ANNUAL SUMMARY'!$DH$354,DF6,'ANNUAL SUMMARY'!$DR$398)+SUMIF('ANNUAL SUMMARY'!$DH$412,DF6,'ANNUAL SUMMARY'!$DR$456)+SUMIF('ANNUAL SUMMARY'!$DH$470,DF6,'ANNUAL SUMMARY'!$DR$514)+SUMIF('ANNUAL SUMMARY'!$DH$528,DF6,'ANNUAL SUMMARY'!$DR$572)+SUMIF('ANNUAL SUMMARY'!$DH$586,DF6,'ANNUAL SUMMARY'!$DR$630)+SUMIF('ANNUAL SUMMARY'!$FE$6,DF6,'ANNUAL SUMMARY'!$FO$50)+SUMIF('ANNUAL SUMMARY'!$DH$644,DF6,'ANNUAL SUMMARY'!$DR$688)+SUMIF('ANNUAL SUMMARY'!$FE$64,DF6,'ANNUAL SUMMARY'!$FO$108)+SUMIF('ANNUAL SUMMARY'!$FE$122,DF6,'ANNUAL SUMMARY'!$FO$166)+SUMIF('ANNUAL SUMMARY'!$FE$180,DF6,'ANNUAL SUMMARY'!$FO$224)+SUMIF('ANNUAL SUMMARY'!$FE$238,DF6,'ANNUAL SUMMARY'!$FO$282)+SUMIF('ANNUAL SUMMARY'!$FE$296,DF6,'ANNUAL SUMMARY'!$FO$340)+SUMIF('ANNUAL SUMMARY'!$FE$354,DF6,'ANNUAL SUMMARY'!$FO$398)+SUMIF('ANNUAL SUMMARY'!$FE$412,DF6,'ANNUAL SUMMARY'!$FO$456)+SUMIF('ANNUAL SUMMARY'!$FE$470,DF6,'ANNUAL SUMMARY'!$FO$514)+SUMIF('ANNUAL SUMMARY'!$FE$586,DF6,'ANNUAL SUMMARY'!$FO$630)+SUMIF('ANNUAL SUMMARY'!$FE$528,DF6,'ANNUAL SUMMARY'!$FO$572)+SUMIF('ANNUAL SUMMARY'!$FE$644,DF6,'ANNUAL SUMMARY'!$FO$688)</f>
        <v>0</v>
      </c>
      <c r="DQ47" s="725"/>
      <c r="DR47" s="725"/>
      <c r="DS47" s="726"/>
      <c r="DT47" s="643"/>
      <c r="DU47" s="709" t="str">
        <f>IF('FRONT PAGE'!$A$1="www.fly-logics.com","MANUFACTURER",0)</f>
        <v>MANUFACTURER</v>
      </c>
      <c r="DV47" s="710"/>
      <c r="DW47" s="710"/>
      <c r="DX47" s="710"/>
      <c r="DY47" s="710"/>
      <c r="DZ47" s="710"/>
      <c r="EA47" s="690"/>
      <c r="EB47" s="690"/>
      <c r="EC47" s="690"/>
      <c r="ED47" s="690"/>
      <c r="EE47" s="690"/>
      <c r="EF47" s="691"/>
      <c r="EG47" s="709" t="str">
        <f>IF('FRONT PAGE'!$A$1="www.fly-logics.com","MODEL",0)</f>
        <v>MODEL</v>
      </c>
      <c r="EH47" s="710"/>
      <c r="EI47" s="710"/>
      <c r="EJ47" s="710"/>
      <c r="EK47" s="710"/>
      <c r="EL47" s="710"/>
      <c r="EM47" s="689"/>
      <c r="EN47" s="690"/>
      <c r="EO47" s="690"/>
      <c r="EP47" s="690"/>
      <c r="EQ47" s="690"/>
      <c r="ER47" s="1263"/>
      <c r="ES47" s="790"/>
      <c r="ET47" s="722" t="str">
        <f>'ANNUAL SUMMARY'!$C$50</f>
        <v>FLIGHT INSTRUCTOR</v>
      </c>
      <c r="EU47" s="723"/>
      <c r="EV47" s="723"/>
      <c r="EW47" s="723"/>
      <c r="EX47" s="723"/>
      <c r="EY47" s="723"/>
      <c r="EZ47" s="723"/>
      <c r="FA47" s="723"/>
      <c r="FB47" s="723"/>
      <c r="FC47" s="723"/>
      <c r="FD47" s="723"/>
      <c r="FE47" s="723"/>
      <c r="FF47" s="723"/>
      <c r="FG47" s="719" t="str">
        <f>'ANNUAL SUMMARY'!$Q$50</f>
        <v>NO FLIGHTS</v>
      </c>
      <c r="FH47" s="720"/>
      <c r="FI47" s="720"/>
      <c r="FJ47" s="720"/>
      <c r="FK47" s="720"/>
      <c r="FL47" s="721"/>
      <c r="FM47" s="724">
        <f>SUMIF('PREVIOUS LOGS'!$K$6,FC6,'PREVIOUS LOGS'!$U$47)+SUMIF('PREVIOUS LOGS'!$K$59,$K$6,'PREVIOUS LOGS'!$U$100)+SUMIF('PREVIOUS LOGS'!$K$112,FC6,'PREVIOUS LOGS'!$U$153)+SUMIF('PREVIOUS LOGS'!$K$165,FC6,'PREVIOUS LOGS'!$U$206)+SUMIF('PREVIOUS LOGS'!$K$218,FC6,'PREVIOUS LOGS'!$U$259)+SUMIF('PREVIOUS LOGS'!$K$271,FC6,'PREVIOUS LOGS'!$U$312)+SUMIF('PREVIOUS LOGS'!$K$324,FC6,'PREVIOUS LOGS'!$U$365)+SUMIF('PREVIOUS LOGS'!$BH$6,FC6,'PREVIOUS LOGS'!$BR$47)+SUMIF('PREVIOUS LOGS'!$BH$59,$K$6,'PREVIOUS LOGS'!$BR$100)+SUMIF('PREVIOUS LOGS'!$BH$112,FC6,'PREVIOUS LOGS'!$BR$153)+SUMIF('PREVIOUS LOGS'!$BH$165,FC6,'PREVIOUS LOGS'!$BR$206)+SUMIF('PREVIOUS LOGS'!$BH$218,FC6,'PREVIOUS LOGS'!$BR$259)+SUMIF('PREVIOUS LOGS'!$BH$271,FC6,'PREVIOUS LOGS'!$BR$312)+SUMIF('PREVIOUS LOGS'!$BH$324,FC6,'PREVIOUS LOGS'!$BR$365)+SUMIF('PREVIOUS LOGS'!$DF$6,FC6,'PREVIOUS LOGS'!$DP$47)+SUMIF('PREVIOUS LOGS'!$DF$59,$K$6,'PREVIOUS LOGS'!$DP$100)+SUMIF('PREVIOUS LOGS'!$DF$112,FC6,'PREVIOUS LOGS'!$DP$153)+SUMIF('PREVIOUS LOGS'!$DF$165,FC6,'PREVIOUS LOGS'!$DP$206)+SUMIF('PREVIOUS LOGS'!$DF$218,FC6,'PREVIOUS LOGS'!$DP$259)+SUMIF('PREVIOUS LOGS'!$DF$271,FC6,'PREVIOUS LOGS'!$DP$312)+SUMIF('PREVIOUS LOGS'!$DF$324,FC6,'PREVIOUS LOGS'!$DP$365)+SUMIF('PREVIOUS LOGS'!$FC$6,FC6,'PREVIOUS LOGS'!$FM$47)+SUMIF('PREVIOUS LOGS'!$FC$59,$K$6,'PREVIOUS LOGS'!$FM$100)+SUMIF('PREVIOUS LOGS'!$FC$112,FC6,'PREVIOUS LOGS'!$FM$153)+SUMIF('PREVIOUS LOGS'!$FC$165,FC6,'PREVIOUS LOGS'!$FM$206)+SUMIF('PREVIOUS LOGS'!$FC$218,FC6,'PREVIOUS LOGS'!$FM$259)+SUMIF('PREVIOUS LOGS'!$FC$271,FC6,'PREVIOUS LOGS'!$FM$312)+SUMIF('PREVIOUS LOGS'!$FC$324,FC6,'PREVIOUS LOGS'!$FM$365)+SUMIF('ANNUAL SUMMARY'!$L$6,FC6,'ANNUAL SUMMARY'!$V$50)+SUMIF('ANNUAL SUMMARY'!$L$64,FC6,'ANNUAL SUMMARY'!$V$108)+SUMIF('ANNUAL SUMMARY'!$L$122,FC6,'ANNUAL SUMMARY'!$V$166)+SUMIF('ANNUAL SUMMARY'!$L$180,FC6,'ANNUAL SUMMARY'!$V$224)+SUMIF('ANNUAL SUMMARY'!$L$238,FC6,'ANNUAL SUMMARY'!$V$282)+SUMIF('ANNUAL SUMMARY'!$L$296,FC6,'ANNUAL SUMMARY'!$V$340)+SUMIF('ANNUAL SUMMARY'!$L$354,FC6,'ANNUAL SUMMARY'!$V$398)+SUMIF('ANNUAL SUMMARY'!$L$412,FC6,'ANNUAL SUMMARY'!$V$456)+SUMIF('ANNUAL SUMMARY'!$L$470,FC6,'ANNUAL SUMMARY'!$V$514)+SUMIF('ANNUAL SUMMARY'!$L$528,FC6,'ANNUAL SUMMARY'!$V$572)+SUMIF('ANNUAL SUMMARY'!$L$586,FC6,'ANNUAL SUMMARY'!$V$630)+SUMIF('ANNUAL SUMMARY'!$L$644,FC6,'ANNUAL SUMMARY'!$V$688)+SUMIF('ANNUAL SUMMARY'!$BI$6,FC6,'ANNUAL SUMMARY'!$BS$50)+SUMIF('ANNUAL SUMMARY'!$BI$64,FC6,'ANNUAL SUMMARY'!$BS$108)+SUMIF('ANNUAL SUMMARY'!$BI$122,FC6,'ANNUAL SUMMARY'!$BS$166)+SUMIF('ANNUAL SUMMARY'!$BI$180,FC6,'ANNUAL SUMMARY'!$BS$224)+SUMIF('ANNUAL SUMMARY'!$BI$238,FC6,'ANNUAL SUMMARY'!$BS$282)+SUMIF('ANNUAL SUMMARY'!$BI$296,FC6,'ANNUAL SUMMARY'!$BS$340)+SUMIF('ANNUAL SUMMARY'!$BI$354,FC6,'ANNUAL SUMMARY'!$BS$398)+SUMIF('ANNUAL SUMMARY'!$BI$412,FC6,'ANNUAL SUMMARY'!$BS$456)+SUMIF('ANNUAL SUMMARY'!$BI$470,FC6,'ANNUAL SUMMARY'!$BS$514)+SUMIF('ANNUAL SUMMARY'!$BI$528,FC6,'ANNUAL SUMMARY'!$BS$572)+SUMIF('ANNUAL SUMMARY'!$BI$586,FC6,'ANNUAL SUMMARY'!$BS$630)+SUMIF('ANNUAL SUMMARY'!$BI$644,FC6,'ANNUAL SUMMARY'!$BS$688)+SUMIF('ANNUAL SUMMARY'!$DH$6,FC6,'ANNUAL SUMMARY'!$DR$50)+SUMIF('ANNUAL SUMMARY'!$DH$64,FC6,'ANNUAL SUMMARY'!$DR$108)+SUMIF('ANNUAL SUMMARY'!$DH$122,FC6,'ANNUAL SUMMARY'!$DR$166)+SUMIF('ANNUAL SUMMARY'!$DH$180,FC6,'ANNUAL SUMMARY'!$DR$224)+SUMIF('ANNUAL SUMMARY'!$DH$238,FC6,'ANNUAL SUMMARY'!$DR$282)+SUMIF('ANNUAL SUMMARY'!$DH$296,FC6,'ANNUAL SUMMARY'!$DR$340)+SUMIF('ANNUAL SUMMARY'!$DH$354,FC6,'ANNUAL SUMMARY'!$DR$398)+SUMIF('ANNUAL SUMMARY'!$DH$412,FC6,'ANNUAL SUMMARY'!$DR$456)+SUMIF('ANNUAL SUMMARY'!$DH$470,FC6,'ANNUAL SUMMARY'!$DR$514)+SUMIF('ANNUAL SUMMARY'!$DH$528,FC6,'ANNUAL SUMMARY'!$DR$572)+SUMIF('ANNUAL SUMMARY'!$DH$586,FC6,'ANNUAL SUMMARY'!$DR$630)+SUMIF('ANNUAL SUMMARY'!$FE$6,FC6,'ANNUAL SUMMARY'!$FO$50)+SUMIF('ANNUAL SUMMARY'!$DH$644,FC6,'ANNUAL SUMMARY'!$DR$688)+SUMIF('ANNUAL SUMMARY'!$FE$64,FC6,'ANNUAL SUMMARY'!$FO$108)+SUMIF('ANNUAL SUMMARY'!$FE$122,FC6,'ANNUAL SUMMARY'!$FO$166)+SUMIF('ANNUAL SUMMARY'!$FE$180,FC6,'ANNUAL SUMMARY'!$FO$224)+SUMIF('ANNUAL SUMMARY'!$FE$238,FC6,'ANNUAL SUMMARY'!$FO$282)+SUMIF('ANNUAL SUMMARY'!$FE$296,FC6,'ANNUAL SUMMARY'!$FO$340)+SUMIF('ANNUAL SUMMARY'!$FE$354,FC6,'ANNUAL SUMMARY'!$FO$398)+SUMIF('ANNUAL SUMMARY'!$FE$412,FC6,'ANNUAL SUMMARY'!$FO$456)+SUMIF('ANNUAL SUMMARY'!$FE$470,FC6,'ANNUAL SUMMARY'!$FO$514)+SUMIF('ANNUAL SUMMARY'!$FE$586,FC6,'ANNUAL SUMMARY'!$FO$630)+SUMIF('ANNUAL SUMMARY'!$FE$528,FC6,'ANNUAL SUMMARY'!$FO$572)+SUMIF('ANNUAL SUMMARY'!$FE$644,FC6,'ANNUAL SUMMARY'!$FO$688)</f>
        <v>0</v>
      </c>
      <c r="FN47" s="725"/>
      <c r="FO47" s="725"/>
      <c r="FP47" s="726"/>
      <c r="FQ47" s="643"/>
      <c r="FR47" s="709" t="str">
        <f>IF('FRONT PAGE'!$A$1="www.fly-logics.com","MANUFACTURER",0)</f>
        <v>MANUFACTURER</v>
      </c>
      <c r="FS47" s="710"/>
      <c r="FT47" s="710"/>
      <c r="FU47" s="710"/>
      <c r="FV47" s="710"/>
      <c r="FW47" s="710"/>
      <c r="FX47" s="690"/>
      <c r="FY47" s="690"/>
      <c r="FZ47" s="690"/>
      <c r="GA47" s="690"/>
      <c r="GB47" s="690"/>
      <c r="GC47" s="691"/>
      <c r="GD47" s="709" t="str">
        <f>IF('FRONT PAGE'!$A$1="www.fly-logics.com","MODEL",0)</f>
        <v>MODEL</v>
      </c>
      <c r="GE47" s="710"/>
      <c r="GF47" s="710"/>
      <c r="GG47" s="710"/>
      <c r="GH47" s="710"/>
      <c r="GI47" s="710"/>
      <c r="GJ47" s="689"/>
      <c r="GK47" s="690"/>
      <c r="GL47" s="690"/>
      <c r="GM47" s="690"/>
      <c r="GN47" s="691"/>
      <c r="GO47" s="1263"/>
    </row>
    <row r="48" spans="1:197" ht="3.75" customHeight="1" x14ac:dyDescent="0.2">
      <c r="A48" s="790"/>
      <c r="B48" s="6"/>
      <c r="C48" s="6"/>
      <c r="D48" s="6"/>
      <c r="E48" s="6"/>
      <c r="F48" s="6"/>
      <c r="G48" s="6"/>
      <c r="H48" s="6"/>
      <c r="I48" s="6"/>
      <c r="J48" s="6"/>
      <c r="K48" s="6"/>
      <c r="L48" s="6"/>
      <c r="M48" s="6"/>
      <c r="N48" s="6"/>
      <c r="O48" s="6"/>
      <c r="P48" s="6"/>
      <c r="Q48" s="6"/>
      <c r="R48" s="6"/>
      <c r="S48" s="6"/>
      <c r="T48" s="6"/>
      <c r="U48" s="6"/>
      <c r="V48" s="6"/>
      <c r="W48" s="6"/>
      <c r="X48" s="6"/>
      <c r="Y48" s="643"/>
      <c r="Z48" s="711"/>
      <c r="AA48" s="712"/>
      <c r="AB48" s="712"/>
      <c r="AC48" s="712"/>
      <c r="AD48" s="712"/>
      <c r="AE48" s="712"/>
      <c r="AF48" s="693"/>
      <c r="AG48" s="693"/>
      <c r="AH48" s="693"/>
      <c r="AI48" s="693"/>
      <c r="AJ48" s="693"/>
      <c r="AK48" s="694"/>
      <c r="AL48" s="711"/>
      <c r="AM48" s="712"/>
      <c r="AN48" s="712"/>
      <c r="AO48" s="712"/>
      <c r="AP48" s="712"/>
      <c r="AQ48" s="712"/>
      <c r="AR48" s="692"/>
      <c r="AS48" s="693"/>
      <c r="AT48" s="693"/>
      <c r="AU48" s="693"/>
      <c r="AV48" s="693"/>
      <c r="AW48" s="1263"/>
      <c r="AX48" s="790"/>
      <c r="AY48" s="6"/>
      <c r="AZ48" s="6"/>
      <c r="BA48" s="6"/>
      <c r="BB48" s="6"/>
      <c r="BC48" s="6"/>
      <c r="BD48" s="6"/>
      <c r="BE48" s="6"/>
      <c r="BF48" s="6"/>
      <c r="BG48" s="6"/>
      <c r="BH48" s="6"/>
      <c r="BI48" s="6"/>
      <c r="BJ48" s="6"/>
      <c r="BK48" s="6"/>
      <c r="BL48" s="6"/>
      <c r="BM48" s="6"/>
      <c r="BN48" s="6"/>
      <c r="BO48" s="6"/>
      <c r="BP48" s="6"/>
      <c r="BQ48" s="6"/>
      <c r="BR48" s="6"/>
      <c r="BS48" s="6"/>
      <c r="BT48" s="6"/>
      <c r="BU48" s="6"/>
      <c r="BV48" s="643"/>
      <c r="BW48" s="711"/>
      <c r="BX48" s="712"/>
      <c r="BY48" s="712"/>
      <c r="BZ48" s="712"/>
      <c r="CA48" s="712"/>
      <c r="CB48" s="712"/>
      <c r="CC48" s="693"/>
      <c r="CD48" s="693"/>
      <c r="CE48" s="693"/>
      <c r="CF48" s="693"/>
      <c r="CG48" s="693"/>
      <c r="CH48" s="694"/>
      <c r="CI48" s="711"/>
      <c r="CJ48" s="712"/>
      <c r="CK48" s="712"/>
      <c r="CL48" s="712"/>
      <c r="CM48" s="712"/>
      <c r="CN48" s="712"/>
      <c r="CO48" s="692"/>
      <c r="CP48" s="693"/>
      <c r="CQ48" s="693"/>
      <c r="CR48" s="693"/>
      <c r="CS48" s="694"/>
      <c r="CT48" s="1263"/>
      <c r="CU48" s="1250"/>
      <c r="CV48" s="790"/>
      <c r="CW48" s="6"/>
      <c r="CX48" s="6"/>
      <c r="CY48" s="6"/>
      <c r="CZ48" s="6"/>
      <c r="DA48" s="6"/>
      <c r="DB48" s="6"/>
      <c r="DC48" s="6"/>
      <c r="DD48" s="6"/>
      <c r="DE48" s="6"/>
      <c r="DF48" s="6"/>
      <c r="DG48" s="6"/>
      <c r="DH48" s="6"/>
      <c r="DI48" s="6"/>
      <c r="DJ48" s="6"/>
      <c r="DK48" s="6"/>
      <c r="DL48" s="6"/>
      <c r="DM48" s="6"/>
      <c r="DN48" s="6"/>
      <c r="DO48" s="6"/>
      <c r="DP48" s="6"/>
      <c r="DQ48" s="6"/>
      <c r="DR48" s="6"/>
      <c r="DS48" s="6"/>
      <c r="DT48" s="643"/>
      <c r="DU48" s="711"/>
      <c r="DV48" s="712"/>
      <c r="DW48" s="712"/>
      <c r="DX48" s="712"/>
      <c r="DY48" s="712"/>
      <c r="DZ48" s="712"/>
      <c r="EA48" s="693"/>
      <c r="EB48" s="693"/>
      <c r="EC48" s="693"/>
      <c r="ED48" s="693"/>
      <c r="EE48" s="693"/>
      <c r="EF48" s="694"/>
      <c r="EG48" s="711"/>
      <c r="EH48" s="712"/>
      <c r="EI48" s="712"/>
      <c r="EJ48" s="712"/>
      <c r="EK48" s="712"/>
      <c r="EL48" s="712"/>
      <c r="EM48" s="692"/>
      <c r="EN48" s="693"/>
      <c r="EO48" s="693"/>
      <c r="EP48" s="693"/>
      <c r="EQ48" s="693"/>
      <c r="ER48" s="1263"/>
      <c r="ES48" s="790"/>
      <c r="ET48" s="6"/>
      <c r="EU48" s="6"/>
      <c r="EV48" s="6"/>
      <c r="EW48" s="6"/>
      <c r="EX48" s="6"/>
      <c r="EY48" s="6"/>
      <c r="EZ48" s="6"/>
      <c r="FA48" s="6"/>
      <c r="FB48" s="6"/>
      <c r="FC48" s="6"/>
      <c r="FD48" s="6"/>
      <c r="FE48" s="6"/>
      <c r="FF48" s="6"/>
      <c r="FG48" s="6"/>
      <c r="FH48" s="6"/>
      <c r="FI48" s="6"/>
      <c r="FJ48" s="6"/>
      <c r="FK48" s="6"/>
      <c r="FL48" s="6"/>
      <c r="FM48" s="6"/>
      <c r="FN48" s="6"/>
      <c r="FO48" s="6"/>
      <c r="FP48" s="6"/>
      <c r="FQ48" s="643"/>
      <c r="FR48" s="711"/>
      <c r="FS48" s="712"/>
      <c r="FT48" s="712"/>
      <c r="FU48" s="712"/>
      <c r="FV48" s="712"/>
      <c r="FW48" s="712"/>
      <c r="FX48" s="693"/>
      <c r="FY48" s="693"/>
      <c r="FZ48" s="693"/>
      <c r="GA48" s="693"/>
      <c r="GB48" s="693"/>
      <c r="GC48" s="694"/>
      <c r="GD48" s="711"/>
      <c r="GE48" s="712"/>
      <c r="GF48" s="712"/>
      <c r="GG48" s="712"/>
      <c r="GH48" s="712"/>
      <c r="GI48" s="712"/>
      <c r="GJ48" s="692"/>
      <c r="GK48" s="693"/>
      <c r="GL48" s="693"/>
      <c r="GM48" s="693"/>
      <c r="GN48" s="694"/>
      <c r="GO48" s="1263"/>
    </row>
    <row r="49" spans="1:197" ht="15.75" customHeight="1" x14ac:dyDescent="0.25">
      <c r="A49" s="790"/>
      <c r="B49" s="893" t="str">
        <f>'ANNUAL SUMMARY'!$C$53</f>
        <v>HOURS</v>
      </c>
      <c r="C49" s="893"/>
      <c r="D49" s="893"/>
      <c r="E49" s="893"/>
      <c r="F49" s="891">
        <f>SUMIF('PREVIOUS LOGS'!$K$6,K6,'PREVIOUS LOGS'!$F$49)+SUMIF('PREVIOUS LOGS'!$K$59,$K$6,'PREVIOUS LOGS'!$F$102)+SUMIF('PREVIOUS LOGS'!$K$112,K6,'PREVIOUS LOGS'!$F$155)+SUMIF('PREVIOUS LOGS'!$K$165,K6,'PREVIOUS LOGS'!$F$208)+SUMIF('PREVIOUS LOGS'!$K$218,K6,'PREVIOUS LOGS'!$F$261)+SUMIF('PREVIOUS LOGS'!$K$271,K6,'PREVIOUS LOGS'!$F$314)+SUMIF('PREVIOUS LOGS'!$K$324,K6,'PREVIOUS LOGS'!$F$367)+SUMIF('PREVIOUS LOGS'!$BH$6,K6,'PREVIOUS LOGS'!$BC$49)+SUMIF('PREVIOUS LOGS'!$BH$59,$K$6,'PREVIOUS LOGS'!$BC$102)+SUMIF('PREVIOUS LOGS'!$BH$112,K6,'PREVIOUS LOGS'!$BC$155)+SUMIF('PREVIOUS LOGS'!$BH$165,K6,'PREVIOUS LOGS'!$BC$208)+SUMIF('PREVIOUS LOGS'!$BH$218,K6,'PREVIOUS LOGS'!$BC$261)+SUMIF('PREVIOUS LOGS'!$BH$271,K6,'PREVIOUS LOGS'!$BC$314)+SUMIF('PREVIOUS LOGS'!$BH$324,K6,'PREVIOUS LOGS'!$BC$367)+SUMIF('PREVIOUS LOGS'!$DF$6,K6,'PREVIOUS LOGS'!$DA$49)+SUMIF('PREVIOUS LOGS'!$DF$59,$K$6,'PREVIOUS LOGS'!$DA$102)+SUMIF('PREVIOUS LOGS'!$DF$112,K6,'PREVIOUS LOGS'!$DA$155)+SUMIF('PREVIOUS LOGS'!$DF$165,K6,'PREVIOUS LOGS'!$DA$208)+SUMIF('PREVIOUS LOGS'!$DF$218,K6,'PREVIOUS LOGS'!$DA$261)+SUMIF('PREVIOUS LOGS'!$DF$271,K6,'PREVIOUS LOGS'!$DA$314)+SUMIF('PREVIOUS LOGS'!$DF$324,K6,'PREVIOUS LOGS'!$DA$367)+SUMIF('PREVIOUS LOGS'!$FC$6,K6,'PREVIOUS LOGS'!$EX$49)+SUMIF('PREVIOUS LOGS'!$FC$59,$K$6,'PREVIOUS LOGS'!$EX$102)+SUMIF('PREVIOUS LOGS'!$FC$112,K6,'PREVIOUS LOGS'!$EX$155)+SUMIF('PREVIOUS LOGS'!$FC$165,K6,'PREVIOUS LOGS'!$EX$208)+SUMIF('PREVIOUS LOGS'!$FC$218,K6,'PREVIOUS LOGS'!$EX$261)+SUMIF('PREVIOUS LOGS'!$FC$271,K6,'PREVIOUS LOGS'!$EX$314)+SUMIF('PREVIOUS LOGS'!$FC$324,K6,'PREVIOUS LOGS'!$EX$367)+SUMIF('ANNUAL SUMMARY'!$L$6,K6,'ANNUAL SUMMARY'!$H$53)+SUMIF('ANNUAL SUMMARY'!$L$64,K6,'ANNUAL SUMMARY'!$H$111)+SUMIF('ANNUAL SUMMARY'!$L$122,K6,'ANNUAL SUMMARY'!$H$169)+SUMIF('ANNUAL SUMMARY'!$L$180,K6,'ANNUAL SUMMARY'!$H$227)+SUMIF('ANNUAL SUMMARY'!$L$238,K6,'ANNUAL SUMMARY'!$H$285)+SUMIF('ANNUAL SUMMARY'!$L$296,K6,'ANNUAL SUMMARY'!$H$343)+SUMIF('ANNUAL SUMMARY'!$L$354,K6,'ANNUAL SUMMARY'!$H$401)+SUMIF('ANNUAL SUMMARY'!$L$412,K6,'ANNUAL SUMMARY'!$H$459)+SUMIF('ANNUAL SUMMARY'!$L$470,K6,'ANNUAL SUMMARY'!$H$517)+SUMIF('ANNUAL SUMMARY'!$L$528,K6,'ANNUAL SUMMARY'!$H$575)+SUMIF('ANNUAL SUMMARY'!$L$586,K6,'ANNUAL SUMMARY'!$H$633)+SUMIF('ANNUAL SUMMARY'!$L$644,K6,'ANNUAL SUMMARY'!$H$691)+SUMIF('ANNUAL SUMMARY'!$BI$6,K6,'ANNUAL SUMMARY'!$BE$53)+SUMIF('ANNUAL SUMMARY'!$BI$64,K6,'ANNUAL SUMMARY'!$BE$111)+SUMIF('ANNUAL SUMMARY'!$BI$122,K6,'ANNUAL SUMMARY'!$BE$169)+SUMIF('ANNUAL SUMMARY'!$BI$180,K6,'ANNUAL SUMMARY'!$BE$227)+SUMIF('ANNUAL SUMMARY'!$BI$238,K6,'ANNUAL SUMMARY'!$BE$285)+SUMIF('ANNUAL SUMMARY'!$BI$296,K6,'ANNUAL SUMMARY'!$BE$343)+SUMIF('ANNUAL SUMMARY'!$BI$354,K6,'ANNUAL SUMMARY'!$BE$401)+SUMIF('ANNUAL SUMMARY'!$BI$412,K6,'ANNUAL SUMMARY'!$BE$459)+SUMIF('ANNUAL SUMMARY'!$BI$470,K6,'ANNUAL SUMMARY'!$BE$517)+SUMIF('ANNUAL SUMMARY'!$BI$528,K6,'ANNUAL SUMMARY'!$BE$575)+SUMIF('ANNUAL SUMMARY'!$BI$586,K6,'ANNUAL SUMMARY'!$BE$633)+SUMIF('ANNUAL SUMMARY'!$BI$644,K6,'ANNUAL SUMMARY'!$BE$691)+SUMIF('ANNUAL SUMMARY'!$DH$6,K6,'ANNUAL SUMMARY'!$DD$53)+SUMIF('ANNUAL SUMMARY'!$DH$64,K6,'ANNUAL SUMMARY'!$DD$111)+SUMIF('ANNUAL SUMMARY'!$DH$122,K6,'ANNUAL SUMMARY'!$DD$169)+SUMIF('ANNUAL SUMMARY'!$DH$180,K6,'ANNUAL SUMMARY'!$DD$227)+SUMIF('ANNUAL SUMMARY'!$DH$238,K6,'ANNUAL SUMMARY'!$DD$285)+SUMIF('ANNUAL SUMMARY'!$DH$296,K6,'ANNUAL SUMMARY'!$DD$343)+SUMIF('ANNUAL SUMMARY'!$DH$354,K6,'ANNUAL SUMMARY'!$DD$401)+SUMIF('ANNUAL SUMMARY'!$DH$412,K6,'ANNUAL SUMMARY'!$DD$459)+SUMIF('ANNUAL SUMMARY'!$DH$470,K6,'ANNUAL SUMMARY'!$DD$517)+SUMIF('ANNUAL SUMMARY'!$DH$528,K6,'ANNUAL SUMMARY'!$DD$575)+SUMIF('ANNUAL SUMMARY'!$DH$586,K6,'ANNUAL SUMMARY'!$DD$633)+SUMIF('ANNUAL SUMMARY'!$FE$6,K6,'ANNUAL SUMMARY'!$FA$53)+SUMIF('ANNUAL SUMMARY'!$DH$644,K6,'ANNUAL SUMMARY'!$DD$691)+SUMIF('ANNUAL SUMMARY'!$FE$64,K6,'ANNUAL SUMMARY'!$FA$111)+SUMIF('ANNUAL SUMMARY'!$FE$122,K6,'ANNUAL SUMMARY'!$FA$169)+SUMIF('ANNUAL SUMMARY'!$FE$180,K6,'ANNUAL SUMMARY'!$FA$227)+SUMIF('ANNUAL SUMMARY'!$FE$238,K6,'ANNUAL SUMMARY'!$FA$285)+SUMIF('ANNUAL SUMMARY'!$FE$296,K6,'ANNUAL SUMMARY'!$FA$343)+SUMIF('ANNUAL SUMMARY'!$FE$354,K6,'ANNUAL SUMMARY'!$FA$401)+SUMIF('ANNUAL SUMMARY'!$FE$412,K6,'ANNUAL SUMMARY'!$FA$459)+SUMIF('ANNUAL SUMMARY'!$FE$470,K6,'ANNUAL SUMMARY'!$FA$517)+SUMIF('ANNUAL SUMMARY'!$FE$586,K6,'ANNUAL SUMMARY'!$FA$633)+SUMIF('ANNUAL SUMMARY'!$FE$528,K6,'ANNUAL SUMMARY'!$FA$575)+SUMIF('ANNUAL SUMMARY'!$FE$644,K6,'ANNUAL SUMMARY'!$FA$691)</f>
        <v>0</v>
      </c>
      <c r="G49" s="718"/>
      <c r="H49" s="718"/>
      <c r="I49" s="718"/>
      <c r="J49" s="718"/>
      <c r="K49" s="718"/>
      <c r="L49" s="718"/>
      <c r="M49" s="15"/>
      <c r="N49" s="707" t="str">
        <f>'ANNUAL SUMMARY'!$O$53</f>
        <v>DAY</v>
      </c>
      <c r="O49" s="707"/>
      <c r="P49" s="707"/>
      <c r="Q49" s="894"/>
      <c r="R49" s="718">
        <f>SUMIF('PREVIOUS LOGS'!$K$6,K6,'PREVIOUS LOGS'!$R$49)+SUMIF('PREVIOUS LOGS'!$K$59,$K$6,'PREVIOUS LOGS'!$F$102)+SUMIF('PREVIOUS LOGS'!$K$112,K6,'PREVIOUS LOGS'!$F$155)+SUMIF('PREVIOUS LOGS'!$K$165,K6,'PREVIOUS LOGS'!$F$208)+SUMIF('PREVIOUS LOGS'!$K$218,K6,'PREVIOUS LOGS'!$F$261)+SUMIF('PREVIOUS LOGS'!$K$271,K6,'PREVIOUS LOGS'!$F$314)+SUMIF('PREVIOUS LOGS'!$K$324,K6,'PREVIOUS LOGS'!$F$367)+SUMIF('PREVIOUS LOGS'!$BH$6,K6,'PREVIOUS LOGS'!$BO$49)+SUMIF('PREVIOUS LOGS'!$BH$59,$K$6,'PREVIOUS LOGS'!$BC$102)+SUMIF('PREVIOUS LOGS'!$BH$112,K6,'PREVIOUS LOGS'!$BC$155)+SUMIF('PREVIOUS LOGS'!$BH$165,K6,'PREVIOUS LOGS'!$BC$208)+SUMIF('PREVIOUS LOGS'!$BH$218,K6,'PREVIOUS LOGS'!$BC$261)+SUMIF('PREVIOUS LOGS'!$BH$271,K6,'PREVIOUS LOGS'!$BC$314)+SUMIF('PREVIOUS LOGS'!$BH$324,K6,'PREVIOUS LOGS'!$BC$367)+SUMIF('PREVIOUS LOGS'!$DF$6,K6,'PREVIOUS LOGS'!$DM$49)+SUMIF('PREVIOUS LOGS'!$DF$59,$K$6,'PREVIOUS LOGS'!$DA$102)+SUMIF('PREVIOUS LOGS'!$DF$112,K6,'PREVIOUS LOGS'!$DA$155)+SUMIF('PREVIOUS LOGS'!$DF$165,K6,'PREVIOUS LOGS'!$DA$208)+SUMIF('PREVIOUS LOGS'!$DF$218,K6,'PREVIOUS LOGS'!$DA$261)+SUMIF('PREVIOUS LOGS'!$DF$271,K6,'PREVIOUS LOGS'!$DA$314)+SUMIF('PREVIOUS LOGS'!$DF$324,K6,'PREVIOUS LOGS'!$DA$367)+SUMIF('PREVIOUS LOGS'!$FC$6,K6,'PREVIOUS LOGS'!$FJ$49)+SUMIF('PREVIOUS LOGS'!$FC$59,$K$6,'PREVIOUS LOGS'!$EX$102)+SUMIF('PREVIOUS LOGS'!$FC$112,K6,'PREVIOUS LOGS'!$EX$155)+SUMIF('PREVIOUS LOGS'!$FC$165,K6,'PREVIOUS LOGS'!$EX$208)+SUMIF('PREVIOUS LOGS'!$FC$218,K6,'PREVIOUS LOGS'!$EX$261)+SUMIF('PREVIOUS LOGS'!$FC$271,K6,'PREVIOUS LOGS'!$EX$314)+SUMIF('PREVIOUS LOGS'!$FC$324,K6,'PREVIOUS LOGS'!$EX$367)+SUMIF('ANNUAL SUMMARY'!$L$6,K6,'ANNUAL SUMMARY'!$T$53)+SUMIF('ANNUAL SUMMARY'!$L$64,K6,'ANNUAL SUMMARY'!$H$111)+SUMIF('ANNUAL SUMMARY'!$L$122,K6,'ANNUAL SUMMARY'!$H$169)+SUMIF('ANNUAL SUMMARY'!$L$180,K6,'ANNUAL SUMMARY'!$H$227)+SUMIF('ANNUAL SUMMARY'!$L$238,K6,'ANNUAL SUMMARY'!$H$285)+SUMIF('ANNUAL SUMMARY'!$L$296,K6,'ANNUAL SUMMARY'!$H$343)+SUMIF('ANNUAL SUMMARY'!$L$354,K6,'ANNUAL SUMMARY'!$H$401)+SUMIF('ANNUAL SUMMARY'!$L$412,K6,'ANNUAL SUMMARY'!$H$459)+SUMIF('ANNUAL SUMMARY'!$L$470,K6,'ANNUAL SUMMARY'!$H$517)+SUMIF('ANNUAL SUMMARY'!$L$528,K6,'ANNUAL SUMMARY'!$H$575)+SUMIF('ANNUAL SUMMARY'!$L$586,K6,'ANNUAL SUMMARY'!$H$633)+SUMIF('ANNUAL SUMMARY'!$L$644,K6,'ANNUAL SUMMARY'!$H$691)+SUMIF('ANNUAL SUMMARY'!$BI$6,K6,'ANNUAL SUMMARY'!$BQ$53)+SUMIF('ANNUAL SUMMARY'!$BI$64,K6,'ANNUAL SUMMARY'!$BE$111)+SUMIF('ANNUAL SUMMARY'!$BI$122,K6,'ANNUAL SUMMARY'!$BE$169)+SUMIF('ANNUAL SUMMARY'!$BI$180,K6,'ANNUAL SUMMARY'!$BE$227)+SUMIF('ANNUAL SUMMARY'!$BI$238,K6,'ANNUAL SUMMARY'!$BE$285)+SUMIF('ANNUAL SUMMARY'!$BI$296,K6,'ANNUAL SUMMARY'!$BE$343)+SUMIF('ANNUAL SUMMARY'!$BI$354,K6,'ANNUAL SUMMARY'!$BE$401)+SUMIF('ANNUAL SUMMARY'!$BI$412,K6,'ANNUAL SUMMARY'!$BE$459)+SUMIF('ANNUAL SUMMARY'!$BI$470,K6,'ANNUAL SUMMARY'!$BE$517)+SUMIF('ANNUAL SUMMARY'!$BI$528,K6,'ANNUAL SUMMARY'!$BE$575)+SUMIF('ANNUAL SUMMARY'!$BI$586,K6,'ANNUAL SUMMARY'!$BE$633)+SUMIF('ANNUAL SUMMARY'!$BI$644,K6,'ANNUAL SUMMARY'!$BE$691)+SUMIF('ANNUAL SUMMARY'!$DH$6,K6,'ANNUAL SUMMARY'!$DP$53)+SUMIF('ANNUAL SUMMARY'!$DH$64,K6,'ANNUAL SUMMARY'!$DD$111)+SUMIF('ANNUAL SUMMARY'!$DH$122,K6,'ANNUAL SUMMARY'!$DD$169)+SUMIF('ANNUAL SUMMARY'!$DH$180,K6,'ANNUAL SUMMARY'!$DD$227)+SUMIF('ANNUAL SUMMARY'!$DH$238,K6,'ANNUAL SUMMARY'!$DD$285)+SUMIF('ANNUAL SUMMARY'!$DH$296,K6,'ANNUAL SUMMARY'!$DD$343)+SUMIF('ANNUAL SUMMARY'!$DH$354,K6,'ANNUAL SUMMARY'!$DD$401)+SUMIF('ANNUAL SUMMARY'!$DH$412,K6,'ANNUAL SUMMARY'!$DD$459)+SUMIF('ANNUAL SUMMARY'!$DH$470,K6,'ANNUAL SUMMARY'!$DD$517)+SUMIF('ANNUAL SUMMARY'!$DH$528,K6,'ANNUAL SUMMARY'!$DD$575)+SUMIF('ANNUAL SUMMARY'!$DH$586,K6,'ANNUAL SUMMARY'!$DD$633)+SUMIF('ANNUAL SUMMARY'!$FE$6,K6,'ANNUAL SUMMARY'!$FM$53)+SUMIF('ANNUAL SUMMARY'!$DH$644,K6,'ANNUAL SUMMARY'!$DD$691)+SUMIF('ANNUAL SUMMARY'!$FE$64,K6,'ANNUAL SUMMARY'!$FA$111)+SUMIF('ANNUAL SUMMARY'!$FE$122,K6,'ANNUAL SUMMARY'!$FA$169)+SUMIF('ANNUAL SUMMARY'!$FE$180,K6,'ANNUAL SUMMARY'!$FA$227)+SUMIF('ANNUAL SUMMARY'!$FE$238,K6,'ANNUAL SUMMARY'!$FA$285)+SUMIF('ANNUAL SUMMARY'!$FE$296,K6,'ANNUAL SUMMARY'!$FA$343)+SUMIF('ANNUAL SUMMARY'!$FE$354,K6,'ANNUAL SUMMARY'!$FA$401)+SUMIF('ANNUAL SUMMARY'!$FE$412,K6,'ANNUAL SUMMARY'!$FA$459)+SUMIF('ANNUAL SUMMARY'!$FE$470,K6,'ANNUAL SUMMARY'!$FA$517)+SUMIF('ANNUAL SUMMARY'!$FE$586,K6,'ANNUAL SUMMARY'!$FA$633)+SUMIF('ANNUAL SUMMARY'!$FE$528,K6,'ANNUAL SUMMARY'!$FA$575)+SUMIF('ANNUAL SUMMARY'!$FE$644,K6,'ANNUAL SUMMARY'!$FA$691)</f>
        <v>0</v>
      </c>
      <c r="S49" s="718"/>
      <c r="T49" s="718"/>
      <c r="U49" s="718"/>
      <c r="V49" s="718"/>
      <c r="W49" s="718"/>
      <c r="X49" s="718"/>
      <c r="Y49" s="643"/>
      <c r="Z49" s="709" t="str">
        <f>IF('FRONT PAGE'!$A$1="www.fly-logics.com","REGISTRATION",0)</f>
        <v>REGISTRATION</v>
      </c>
      <c r="AA49" s="710"/>
      <c r="AB49" s="710"/>
      <c r="AC49" s="710"/>
      <c r="AD49" s="710"/>
      <c r="AE49" s="710"/>
      <c r="AF49" s="690"/>
      <c r="AG49" s="690"/>
      <c r="AH49" s="690"/>
      <c r="AI49" s="690"/>
      <c r="AJ49" s="690"/>
      <c r="AK49" s="691"/>
      <c r="AL49" s="709" t="str">
        <f>IF('FRONT PAGE'!$A$1="www.fly-logics.com","REG. DATE",0)</f>
        <v>REG. DATE</v>
      </c>
      <c r="AM49" s="710"/>
      <c r="AN49" s="710"/>
      <c r="AO49" s="710"/>
      <c r="AP49" s="710"/>
      <c r="AQ49" s="710"/>
      <c r="AR49" s="683"/>
      <c r="AS49" s="684"/>
      <c r="AT49" s="684"/>
      <c r="AU49" s="684"/>
      <c r="AV49" s="684"/>
      <c r="AW49" s="1263"/>
      <c r="AX49" s="790"/>
      <c r="AY49" s="893" t="str">
        <f>'ANNUAL SUMMARY'!$C$53</f>
        <v>HOURS</v>
      </c>
      <c r="AZ49" s="893"/>
      <c r="BA49" s="893"/>
      <c r="BB49" s="893"/>
      <c r="BC49" s="891">
        <f>SUMIF('PREVIOUS LOGS'!$K$6,BH6,'PREVIOUS LOGS'!$F$49)+SUMIF('PREVIOUS LOGS'!$K$59,$K$6,'PREVIOUS LOGS'!$F$102)+SUMIF('PREVIOUS LOGS'!$K$112,BH6,'PREVIOUS LOGS'!$F$155)+SUMIF('PREVIOUS LOGS'!$K$165,BH6,'PREVIOUS LOGS'!$F$208)+SUMIF('PREVIOUS LOGS'!$K$218,BH6,'PREVIOUS LOGS'!$F$261)+SUMIF('PREVIOUS LOGS'!$K$271,BH6,'PREVIOUS LOGS'!$F$314)+SUMIF('PREVIOUS LOGS'!$K$324,BH6,'PREVIOUS LOGS'!$F$367)+SUMIF('PREVIOUS LOGS'!$BH$6,BH6,'PREVIOUS LOGS'!$BC$49)+SUMIF('PREVIOUS LOGS'!$BH$59,$K$6,'PREVIOUS LOGS'!$BC$102)+SUMIF('PREVIOUS LOGS'!$BH$112,BH6,'PREVIOUS LOGS'!$BC$155)+SUMIF('PREVIOUS LOGS'!$BH$165,BH6,'PREVIOUS LOGS'!$BC$208)+SUMIF('PREVIOUS LOGS'!$BH$218,BH6,'PREVIOUS LOGS'!$BC$261)+SUMIF('PREVIOUS LOGS'!$BH$271,BH6,'PREVIOUS LOGS'!$BC$314)+SUMIF('PREVIOUS LOGS'!$BH$324,BH6,'PREVIOUS LOGS'!$BC$367)+SUMIF('PREVIOUS LOGS'!$DF$6,BH6,'PREVIOUS LOGS'!$DA$49)+SUMIF('PREVIOUS LOGS'!$DF$59,$K$6,'PREVIOUS LOGS'!$DA$102)+SUMIF('PREVIOUS LOGS'!$DF$112,BH6,'PREVIOUS LOGS'!$DA$155)+SUMIF('PREVIOUS LOGS'!$DF$165,BH6,'PREVIOUS LOGS'!$DA$208)+SUMIF('PREVIOUS LOGS'!$DF$218,BH6,'PREVIOUS LOGS'!$DA$261)+SUMIF('PREVIOUS LOGS'!$DF$271,BH6,'PREVIOUS LOGS'!$DA$314)+SUMIF('PREVIOUS LOGS'!$DF$324,BH6,'PREVIOUS LOGS'!$DA$367)+SUMIF('PREVIOUS LOGS'!$FC$6,BH6,'PREVIOUS LOGS'!$EX$49)+SUMIF('PREVIOUS LOGS'!$FC$59,$K$6,'PREVIOUS LOGS'!$EX$102)+SUMIF('PREVIOUS LOGS'!$FC$112,BH6,'PREVIOUS LOGS'!$EX$155)+SUMIF('PREVIOUS LOGS'!$FC$165,BH6,'PREVIOUS LOGS'!$EX$208)+SUMIF('PREVIOUS LOGS'!$FC$218,BH6,'PREVIOUS LOGS'!$EX$261)+SUMIF('PREVIOUS LOGS'!$FC$271,BH6,'PREVIOUS LOGS'!$EX$314)+SUMIF('PREVIOUS LOGS'!$FC$324,BH6,'PREVIOUS LOGS'!$EX$367)+SUMIF('ANNUAL SUMMARY'!$L$6,BH6,'ANNUAL SUMMARY'!$H$53)+SUMIF('ANNUAL SUMMARY'!$L$64,BH6,'ANNUAL SUMMARY'!$H$111)+SUMIF('ANNUAL SUMMARY'!$L$122,BH6,'ANNUAL SUMMARY'!$H$169)+SUMIF('ANNUAL SUMMARY'!$L$180,BH6,'ANNUAL SUMMARY'!$H$227)+SUMIF('ANNUAL SUMMARY'!$L$238,BH6,'ANNUAL SUMMARY'!$H$285)+SUMIF('ANNUAL SUMMARY'!$L$296,BH6,'ANNUAL SUMMARY'!$H$343)+SUMIF('ANNUAL SUMMARY'!$L$354,BH6,'ANNUAL SUMMARY'!$H$401)+SUMIF('ANNUAL SUMMARY'!$L$412,BH6,'ANNUAL SUMMARY'!$H$459)+SUMIF('ANNUAL SUMMARY'!$L$470,BH6,'ANNUAL SUMMARY'!$H$517)+SUMIF('ANNUAL SUMMARY'!$L$528,BH6,'ANNUAL SUMMARY'!$H$575)+SUMIF('ANNUAL SUMMARY'!$L$586,BH6,'ANNUAL SUMMARY'!$H$633)+SUMIF('ANNUAL SUMMARY'!$L$644,BH6,'ANNUAL SUMMARY'!$H$691)+SUMIF('ANNUAL SUMMARY'!$BI$6,BH6,'ANNUAL SUMMARY'!$BE$53)+SUMIF('ANNUAL SUMMARY'!$BI$64,BH6,'ANNUAL SUMMARY'!$BE$111)+SUMIF('ANNUAL SUMMARY'!$BI$122,BH6,'ANNUAL SUMMARY'!$BE$169)+SUMIF('ANNUAL SUMMARY'!$BI$180,BH6,'ANNUAL SUMMARY'!$BE$227)+SUMIF('ANNUAL SUMMARY'!$BI$238,BH6,'ANNUAL SUMMARY'!$BE$285)+SUMIF('ANNUAL SUMMARY'!$BI$296,BH6,'ANNUAL SUMMARY'!$BE$343)+SUMIF('ANNUAL SUMMARY'!$BI$354,BH6,'ANNUAL SUMMARY'!$BE$401)+SUMIF('ANNUAL SUMMARY'!$BI$412,BH6,'ANNUAL SUMMARY'!$BE$459)+SUMIF('ANNUAL SUMMARY'!$BI$470,BH6,'ANNUAL SUMMARY'!$BE$517)+SUMIF('ANNUAL SUMMARY'!$BI$528,BH6,'ANNUAL SUMMARY'!$BE$575)+SUMIF('ANNUAL SUMMARY'!$BI$586,BH6,'ANNUAL SUMMARY'!$BE$633)+SUMIF('ANNUAL SUMMARY'!$BI$644,BH6,'ANNUAL SUMMARY'!$BE$691)+SUMIF('ANNUAL SUMMARY'!$DH$6,BH6,'ANNUAL SUMMARY'!$DD$53)+SUMIF('ANNUAL SUMMARY'!$DH$64,BH6,'ANNUAL SUMMARY'!$DD$111)+SUMIF('ANNUAL SUMMARY'!$DH$122,BH6,'ANNUAL SUMMARY'!$DD$169)+SUMIF('ANNUAL SUMMARY'!$DH$180,BH6,'ANNUAL SUMMARY'!$DD$227)+SUMIF('ANNUAL SUMMARY'!$DH$238,BH6,'ANNUAL SUMMARY'!$DD$285)+SUMIF('ANNUAL SUMMARY'!$DH$296,BH6,'ANNUAL SUMMARY'!$DD$343)+SUMIF('ANNUAL SUMMARY'!$DH$354,BH6,'ANNUAL SUMMARY'!$DD$401)+SUMIF('ANNUAL SUMMARY'!$DH$412,BH6,'ANNUAL SUMMARY'!$DD$459)+SUMIF('ANNUAL SUMMARY'!$DH$470,BH6,'ANNUAL SUMMARY'!$DD$517)+SUMIF('ANNUAL SUMMARY'!$DH$528,BH6,'ANNUAL SUMMARY'!$DD$575)+SUMIF('ANNUAL SUMMARY'!$DH$586,BH6,'ANNUAL SUMMARY'!$DD$633)+SUMIF('ANNUAL SUMMARY'!$FE$6,BH6,'ANNUAL SUMMARY'!$FA$53)+SUMIF('ANNUAL SUMMARY'!$DH$644,BH6,'ANNUAL SUMMARY'!$DD$691)+SUMIF('ANNUAL SUMMARY'!$FE$64,BH6,'ANNUAL SUMMARY'!$FA$111)+SUMIF('ANNUAL SUMMARY'!$FE$122,BH6,'ANNUAL SUMMARY'!$FA$169)+SUMIF('ANNUAL SUMMARY'!$FE$180,BH6,'ANNUAL SUMMARY'!$FA$227)+SUMIF('ANNUAL SUMMARY'!$FE$238,BH6,'ANNUAL SUMMARY'!$FA$285)+SUMIF('ANNUAL SUMMARY'!$FE$296,BH6,'ANNUAL SUMMARY'!$FA$343)+SUMIF('ANNUAL SUMMARY'!$FE$354,BH6,'ANNUAL SUMMARY'!$FA$401)+SUMIF('ANNUAL SUMMARY'!$FE$412,BH6,'ANNUAL SUMMARY'!$FA$459)+SUMIF('ANNUAL SUMMARY'!$FE$470,BH6,'ANNUAL SUMMARY'!$FA$517)+SUMIF('ANNUAL SUMMARY'!$FE$586,BH6,'ANNUAL SUMMARY'!$FA$633)+SUMIF('ANNUAL SUMMARY'!$FE$528,BH6,'ANNUAL SUMMARY'!$FA$575)+SUMIF('ANNUAL SUMMARY'!$FE$644,BH6,'ANNUAL SUMMARY'!$FA$691)</f>
        <v>0</v>
      </c>
      <c r="BD49" s="718"/>
      <c r="BE49" s="718"/>
      <c r="BF49" s="718"/>
      <c r="BG49" s="718"/>
      <c r="BH49" s="718"/>
      <c r="BI49" s="718"/>
      <c r="BJ49" s="15"/>
      <c r="BK49" s="707" t="str">
        <f>'ANNUAL SUMMARY'!$O$53</f>
        <v>DAY</v>
      </c>
      <c r="BL49" s="707"/>
      <c r="BM49" s="707"/>
      <c r="BN49" s="894"/>
      <c r="BO49" s="718">
        <f>SUMIF('PREVIOUS LOGS'!$K$6,BH6,'PREVIOUS LOGS'!$R$49)+SUMIF('PREVIOUS LOGS'!$K$59,$K$6,'PREVIOUS LOGS'!$F$102)+SUMIF('PREVIOUS LOGS'!$K$112,BH6,'PREVIOUS LOGS'!$F$155)+SUMIF('PREVIOUS LOGS'!$K$165,BH6,'PREVIOUS LOGS'!$F$208)+SUMIF('PREVIOUS LOGS'!$K$218,BH6,'PREVIOUS LOGS'!$F$261)+SUMIF('PREVIOUS LOGS'!$K$271,BH6,'PREVIOUS LOGS'!$F$314)+SUMIF('PREVIOUS LOGS'!$K$324,BH6,'PREVIOUS LOGS'!$F$367)+SUMIF('PREVIOUS LOGS'!$BH$6,BH6,'PREVIOUS LOGS'!$BO$49)+SUMIF('PREVIOUS LOGS'!$BH$59,$K$6,'PREVIOUS LOGS'!$BC$102)+SUMIF('PREVIOUS LOGS'!$BH$112,BH6,'PREVIOUS LOGS'!$BC$155)+SUMIF('PREVIOUS LOGS'!$BH$165,BH6,'PREVIOUS LOGS'!$BC$208)+SUMIF('PREVIOUS LOGS'!$BH$218,BH6,'PREVIOUS LOGS'!$BC$261)+SUMIF('PREVIOUS LOGS'!$BH$271,BH6,'PREVIOUS LOGS'!$BC$314)+SUMIF('PREVIOUS LOGS'!$BH$324,BH6,'PREVIOUS LOGS'!$BC$367)+SUMIF('PREVIOUS LOGS'!$DF$6,BH6,'PREVIOUS LOGS'!$DM$49)+SUMIF('PREVIOUS LOGS'!$DF$59,$K$6,'PREVIOUS LOGS'!$DA$102)+SUMIF('PREVIOUS LOGS'!$DF$112,BH6,'PREVIOUS LOGS'!$DA$155)+SUMIF('PREVIOUS LOGS'!$DF$165,BH6,'PREVIOUS LOGS'!$DA$208)+SUMIF('PREVIOUS LOGS'!$DF$218,BH6,'PREVIOUS LOGS'!$DA$261)+SUMIF('PREVIOUS LOGS'!$DF$271,BH6,'PREVIOUS LOGS'!$DA$314)+SUMIF('PREVIOUS LOGS'!$DF$324,BH6,'PREVIOUS LOGS'!$DA$367)+SUMIF('PREVIOUS LOGS'!$FC$6,BH6,'PREVIOUS LOGS'!$FJ$49)+SUMIF('PREVIOUS LOGS'!$FC$59,$K$6,'PREVIOUS LOGS'!$EX$102)+SUMIF('PREVIOUS LOGS'!$FC$112,BH6,'PREVIOUS LOGS'!$EX$155)+SUMIF('PREVIOUS LOGS'!$FC$165,BH6,'PREVIOUS LOGS'!$EX$208)+SUMIF('PREVIOUS LOGS'!$FC$218,BH6,'PREVIOUS LOGS'!$EX$261)+SUMIF('PREVIOUS LOGS'!$FC$271,BH6,'PREVIOUS LOGS'!$EX$314)+SUMIF('PREVIOUS LOGS'!$FC$324,BH6,'PREVIOUS LOGS'!$EX$367)+SUMIF('ANNUAL SUMMARY'!$L$6,BH6,'ANNUAL SUMMARY'!$T$53)+SUMIF('ANNUAL SUMMARY'!$L$64,BH6,'ANNUAL SUMMARY'!$H$111)+SUMIF('ANNUAL SUMMARY'!$L$122,BH6,'ANNUAL SUMMARY'!$H$169)+SUMIF('ANNUAL SUMMARY'!$L$180,BH6,'ANNUAL SUMMARY'!$H$227)+SUMIF('ANNUAL SUMMARY'!$L$238,BH6,'ANNUAL SUMMARY'!$H$285)+SUMIF('ANNUAL SUMMARY'!$L$296,BH6,'ANNUAL SUMMARY'!$H$343)+SUMIF('ANNUAL SUMMARY'!$L$354,BH6,'ANNUAL SUMMARY'!$H$401)+SUMIF('ANNUAL SUMMARY'!$L$412,BH6,'ANNUAL SUMMARY'!$H$459)+SUMIF('ANNUAL SUMMARY'!$L$470,BH6,'ANNUAL SUMMARY'!$H$517)+SUMIF('ANNUAL SUMMARY'!$L$528,BH6,'ANNUAL SUMMARY'!$H$575)+SUMIF('ANNUAL SUMMARY'!$L$586,BH6,'ANNUAL SUMMARY'!$H$633)+SUMIF('ANNUAL SUMMARY'!$L$644,BH6,'ANNUAL SUMMARY'!$H$691)+SUMIF('ANNUAL SUMMARY'!$BI$6,BH6,'ANNUAL SUMMARY'!$BQ$53)+SUMIF('ANNUAL SUMMARY'!$BI$64,BH6,'ANNUAL SUMMARY'!$BE$111)+SUMIF('ANNUAL SUMMARY'!$BI$122,BH6,'ANNUAL SUMMARY'!$BE$169)+SUMIF('ANNUAL SUMMARY'!$BI$180,BH6,'ANNUAL SUMMARY'!$BE$227)+SUMIF('ANNUAL SUMMARY'!$BI$238,BH6,'ANNUAL SUMMARY'!$BE$285)+SUMIF('ANNUAL SUMMARY'!$BI$296,BH6,'ANNUAL SUMMARY'!$BE$343)+SUMIF('ANNUAL SUMMARY'!$BI$354,BH6,'ANNUAL SUMMARY'!$BE$401)+SUMIF('ANNUAL SUMMARY'!$BI$412,BH6,'ANNUAL SUMMARY'!$BE$459)+SUMIF('ANNUAL SUMMARY'!$BI$470,BH6,'ANNUAL SUMMARY'!$BE$517)+SUMIF('ANNUAL SUMMARY'!$BI$528,BH6,'ANNUAL SUMMARY'!$BE$575)+SUMIF('ANNUAL SUMMARY'!$BI$586,BH6,'ANNUAL SUMMARY'!$BE$633)+SUMIF('ANNUAL SUMMARY'!$BI$644,BH6,'ANNUAL SUMMARY'!$BE$691)+SUMIF('ANNUAL SUMMARY'!$DH$6,BH6,'ANNUAL SUMMARY'!$DP$53)+SUMIF('ANNUAL SUMMARY'!$DH$64,BH6,'ANNUAL SUMMARY'!$DD$111)+SUMIF('ANNUAL SUMMARY'!$DH$122,BH6,'ANNUAL SUMMARY'!$DD$169)+SUMIF('ANNUAL SUMMARY'!$DH$180,BH6,'ANNUAL SUMMARY'!$DD$227)+SUMIF('ANNUAL SUMMARY'!$DH$238,BH6,'ANNUAL SUMMARY'!$DD$285)+SUMIF('ANNUAL SUMMARY'!$DH$296,BH6,'ANNUAL SUMMARY'!$DD$343)+SUMIF('ANNUAL SUMMARY'!$DH$354,BH6,'ANNUAL SUMMARY'!$DD$401)+SUMIF('ANNUAL SUMMARY'!$DH$412,BH6,'ANNUAL SUMMARY'!$DD$459)+SUMIF('ANNUAL SUMMARY'!$DH$470,BH6,'ANNUAL SUMMARY'!$DD$517)+SUMIF('ANNUAL SUMMARY'!$DH$528,BH6,'ANNUAL SUMMARY'!$DD$575)+SUMIF('ANNUAL SUMMARY'!$DH$586,BH6,'ANNUAL SUMMARY'!$DD$633)+SUMIF('ANNUAL SUMMARY'!$FE$6,BH6,'ANNUAL SUMMARY'!$FM$53)+SUMIF('ANNUAL SUMMARY'!$DH$644,BH6,'ANNUAL SUMMARY'!$DD$691)+SUMIF('ANNUAL SUMMARY'!$FE$64,BH6,'ANNUAL SUMMARY'!$FA$111)+SUMIF('ANNUAL SUMMARY'!$FE$122,BH6,'ANNUAL SUMMARY'!$FA$169)+SUMIF('ANNUAL SUMMARY'!$FE$180,BH6,'ANNUAL SUMMARY'!$FA$227)+SUMIF('ANNUAL SUMMARY'!$FE$238,BH6,'ANNUAL SUMMARY'!$FA$285)+SUMIF('ANNUAL SUMMARY'!$FE$296,BH6,'ANNUAL SUMMARY'!$FA$343)+SUMIF('ANNUAL SUMMARY'!$FE$354,BH6,'ANNUAL SUMMARY'!$FA$401)+SUMIF('ANNUAL SUMMARY'!$FE$412,BH6,'ANNUAL SUMMARY'!$FA$459)+SUMIF('ANNUAL SUMMARY'!$FE$470,BH6,'ANNUAL SUMMARY'!$FA$517)+SUMIF('ANNUAL SUMMARY'!$FE$586,BH6,'ANNUAL SUMMARY'!$FA$633)+SUMIF('ANNUAL SUMMARY'!$FE$528,BH6,'ANNUAL SUMMARY'!$FA$575)+SUMIF('ANNUAL SUMMARY'!$FE$644,BH6,'ANNUAL SUMMARY'!$FA$691)</f>
        <v>0</v>
      </c>
      <c r="BP49" s="718"/>
      <c r="BQ49" s="718"/>
      <c r="BR49" s="718"/>
      <c r="BS49" s="718"/>
      <c r="BT49" s="718"/>
      <c r="BU49" s="718"/>
      <c r="BV49" s="643"/>
      <c r="BW49" s="709" t="str">
        <f>IF('FRONT PAGE'!$A$1="www.fly-logics.com","REGISTRATION",0)</f>
        <v>REGISTRATION</v>
      </c>
      <c r="BX49" s="710"/>
      <c r="BY49" s="710"/>
      <c r="BZ49" s="710"/>
      <c r="CA49" s="710"/>
      <c r="CB49" s="710"/>
      <c r="CC49" s="690"/>
      <c r="CD49" s="690"/>
      <c r="CE49" s="690"/>
      <c r="CF49" s="690"/>
      <c r="CG49" s="690"/>
      <c r="CH49" s="691"/>
      <c r="CI49" s="709" t="str">
        <f>IF('FRONT PAGE'!$A$1="www.fly-logics.com","REG. DATE",0)</f>
        <v>REG. DATE</v>
      </c>
      <c r="CJ49" s="710"/>
      <c r="CK49" s="710"/>
      <c r="CL49" s="710"/>
      <c r="CM49" s="710"/>
      <c r="CN49" s="710"/>
      <c r="CO49" s="683"/>
      <c r="CP49" s="684"/>
      <c r="CQ49" s="684"/>
      <c r="CR49" s="684"/>
      <c r="CS49" s="685"/>
      <c r="CT49" s="1263"/>
      <c r="CU49" s="1250"/>
      <c r="CV49" s="790"/>
      <c r="CW49" s="893" t="str">
        <f>'ANNUAL SUMMARY'!$C$53</f>
        <v>HOURS</v>
      </c>
      <c r="CX49" s="893"/>
      <c r="CY49" s="893"/>
      <c r="CZ49" s="893"/>
      <c r="DA49" s="891">
        <f>SUMIF('PREVIOUS LOGS'!$K$6,DF6,'PREVIOUS LOGS'!$F$49)+SUMIF('PREVIOUS LOGS'!$K$59,$K$6,'PREVIOUS LOGS'!$F$102)+SUMIF('PREVIOUS LOGS'!$K$112,DF6,'PREVIOUS LOGS'!$F$155)+SUMIF('PREVIOUS LOGS'!$K$165,DF6,'PREVIOUS LOGS'!$F$208)+SUMIF('PREVIOUS LOGS'!$K$218,DF6,'PREVIOUS LOGS'!$F$261)+SUMIF('PREVIOUS LOGS'!$K$271,DF6,'PREVIOUS LOGS'!$F$314)+SUMIF('PREVIOUS LOGS'!$K$324,DF6,'PREVIOUS LOGS'!$F$367)+SUMIF('PREVIOUS LOGS'!$BH$6,DF6,'PREVIOUS LOGS'!$BC$49)+SUMIF('PREVIOUS LOGS'!$BH$59,$K$6,'PREVIOUS LOGS'!$BC$102)+SUMIF('PREVIOUS LOGS'!$BH$112,DF6,'PREVIOUS LOGS'!$BC$155)+SUMIF('PREVIOUS LOGS'!$BH$165,DF6,'PREVIOUS LOGS'!$BC$208)+SUMIF('PREVIOUS LOGS'!$BH$218,DF6,'PREVIOUS LOGS'!$BC$261)+SUMIF('PREVIOUS LOGS'!$BH$271,DF6,'PREVIOUS LOGS'!$BC$314)+SUMIF('PREVIOUS LOGS'!$BH$324,DF6,'PREVIOUS LOGS'!$BC$367)+SUMIF('PREVIOUS LOGS'!$DF$6,DF6,'PREVIOUS LOGS'!$DA$49)+SUMIF('PREVIOUS LOGS'!$DF$59,$K$6,'PREVIOUS LOGS'!$DA$102)+SUMIF('PREVIOUS LOGS'!$DF$112,DF6,'PREVIOUS LOGS'!$DA$155)+SUMIF('PREVIOUS LOGS'!$DF$165,DF6,'PREVIOUS LOGS'!$DA$208)+SUMIF('PREVIOUS LOGS'!$DF$218,DF6,'PREVIOUS LOGS'!$DA$261)+SUMIF('PREVIOUS LOGS'!$DF$271,DF6,'PREVIOUS LOGS'!$DA$314)+SUMIF('PREVIOUS LOGS'!$DF$324,DF6,'PREVIOUS LOGS'!$DA$367)+SUMIF('PREVIOUS LOGS'!$FC$6,DF6,'PREVIOUS LOGS'!$EX$49)+SUMIF('PREVIOUS LOGS'!$FC$59,$K$6,'PREVIOUS LOGS'!$EX$102)+SUMIF('PREVIOUS LOGS'!$FC$112,DF6,'PREVIOUS LOGS'!$EX$155)+SUMIF('PREVIOUS LOGS'!$FC$165,DF6,'PREVIOUS LOGS'!$EX$208)+SUMIF('PREVIOUS LOGS'!$FC$218,DF6,'PREVIOUS LOGS'!$EX$261)+SUMIF('PREVIOUS LOGS'!$FC$271,DF6,'PREVIOUS LOGS'!$EX$314)+SUMIF('PREVIOUS LOGS'!$FC$324,DF6,'PREVIOUS LOGS'!$EX$367)+SUMIF('ANNUAL SUMMARY'!$L$6,DF6,'ANNUAL SUMMARY'!$H$53)+SUMIF('ANNUAL SUMMARY'!$L$64,DF6,'ANNUAL SUMMARY'!$H$111)+SUMIF('ANNUAL SUMMARY'!$L$122,DF6,'ANNUAL SUMMARY'!$H$169)+SUMIF('ANNUAL SUMMARY'!$L$180,DF6,'ANNUAL SUMMARY'!$H$227)+SUMIF('ANNUAL SUMMARY'!$L$238,DF6,'ANNUAL SUMMARY'!$H$285)+SUMIF('ANNUAL SUMMARY'!$L$296,DF6,'ANNUAL SUMMARY'!$H$343)+SUMIF('ANNUAL SUMMARY'!$L$354,DF6,'ANNUAL SUMMARY'!$H$401)+SUMIF('ANNUAL SUMMARY'!$L$412,DF6,'ANNUAL SUMMARY'!$H$459)+SUMIF('ANNUAL SUMMARY'!$L$470,DF6,'ANNUAL SUMMARY'!$H$517)+SUMIF('ANNUAL SUMMARY'!$L$528,DF6,'ANNUAL SUMMARY'!$H$575)+SUMIF('ANNUAL SUMMARY'!$L$586,DF6,'ANNUAL SUMMARY'!$H$633)+SUMIF('ANNUAL SUMMARY'!$L$644,DF6,'ANNUAL SUMMARY'!$H$691)+SUMIF('ANNUAL SUMMARY'!$BI$6,DF6,'ANNUAL SUMMARY'!$BE$53)+SUMIF('ANNUAL SUMMARY'!$BI$64,DF6,'ANNUAL SUMMARY'!$BE$111)+SUMIF('ANNUAL SUMMARY'!$BI$122,DF6,'ANNUAL SUMMARY'!$BE$169)+SUMIF('ANNUAL SUMMARY'!$BI$180,DF6,'ANNUAL SUMMARY'!$BE$227)+SUMIF('ANNUAL SUMMARY'!$BI$238,DF6,'ANNUAL SUMMARY'!$BE$285)+SUMIF('ANNUAL SUMMARY'!$BI$296,DF6,'ANNUAL SUMMARY'!$BE$343)+SUMIF('ANNUAL SUMMARY'!$BI$354,DF6,'ANNUAL SUMMARY'!$BE$401)+SUMIF('ANNUAL SUMMARY'!$BI$412,DF6,'ANNUAL SUMMARY'!$BE$459)+SUMIF('ANNUAL SUMMARY'!$BI$470,DF6,'ANNUAL SUMMARY'!$BE$517)+SUMIF('ANNUAL SUMMARY'!$BI$528,DF6,'ANNUAL SUMMARY'!$BE$575)+SUMIF('ANNUAL SUMMARY'!$BI$586,DF6,'ANNUAL SUMMARY'!$BE$633)+SUMIF('ANNUAL SUMMARY'!$BI$644,DF6,'ANNUAL SUMMARY'!$BE$691)+SUMIF('ANNUAL SUMMARY'!$DH$6,DF6,'ANNUAL SUMMARY'!$DD$53)+SUMIF('ANNUAL SUMMARY'!$DH$64,DF6,'ANNUAL SUMMARY'!$DD$111)+SUMIF('ANNUAL SUMMARY'!$DH$122,DF6,'ANNUAL SUMMARY'!$DD$169)+SUMIF('ANNUAL SUMMARY'!$DH$180,DF6,'ANNUAL SUMMARY'!$DD$227)+SUMIF('ANNUAL SUMMARY'!$DH$238,DF6,'ANNUAL SUMMARY'!$DD$285)+SUMIF('ANNUAL SUMMARY'!$DH$296,DF6,'ANNUAL SUMMARY'!$DD$343)+SUMIF('ANNUAL SUMMARY'!$DH$354,DF6,'ANNUAL SUMMARY'!$DD$401)+SUMIF('ANNUAL SUMMARY'!$DH$412,DF6,'ANNUAL SUMMARY'!$DD$459)+SUMIF('ANNUAL SUMMARY'!$DH$470,DF6,'ANNUAL SUMMARY'!$DD$517)+SUMIF('ANNUAL SUMMARY'!$DH$528,DF6,'ANNUAL SUMMARY'!$DD$575)+SUMIF('ANNUAL SUMMARY'!$DH$586,DF6,'ANNUAL SUMMARY'!$DD$633)+SUMIF('ANNUAL SUMMARY'!$FE$6,DF6,'ANNUAL SUMMARY'!$FA$53)+SUMIF('ANNUAL SUMMARY'!$DH$644,DF6,'ANNUAL SUMMARY'!$DD$691)+SUMIF('ANNUAL SUMMARY'!$FE$64,DF6,'ANNUAL SUMMARY'!$FA$111)+SUMIF('ANNUAL SUMMARY'!$FE$122,DF6,'ANNUAL SUMMARY'!$FA$169)+SUMIF('ANNUAL SUMMARY'!$FE$180,DF6,'ANNUAL SUMMARY'!$FA$227)+SUMIF('ANNUAL SUMMARY'!$FE$238,DF6,'ANNUAL SUMMARY'!$FA$285)+SUMIF('ANNUAL SUMMARY'!$FE$296,DF6,'ANNUAL SUMMARY'!$FA$343)+SUMIF('ANNUAL SUMMARY'!$FE$354,DF6,'ANNUAL SUMMARY'!$FA$401)+SUMIF('ANNUAL SUMMARY'!$FE$412,DF6,'ANNUAL SUMMARY'!$FA$459)+SUMIF('ANNUAL SUMMARY'!$FE$470,DF6,'ANNUAL SUMMARY'!$FA$517)+SUMIF('ANNUAL SUMMARY'!$FE$586,DF6,'ANNUAL SUMMARY'!$FA$633)+SUMIF('ANNUAL SUMMARY'!$FE$528,DF6,'ANNUAL SUMMARY'!$FA$575)+SUMIF('ANNUAL SUMMARY'!$FE$644,DF6,'ANNUAL SUMMARY'!$FA$691)</f>
        <v>0</v>
      </c>
      <c r="DB49" s="718"/>
      <c r="DC49" s="718"/>
      <c r="DD49" s="718"/>
      <c r="DE49" s="718"/>
      <c r="DF49" s="718"/>
      <c r="DG49" s="718"/>
      <c r="DH49" s="15"/>
      <c r="DI49" s="707" t="str">
        <f>'ANNUAL SUMMARY'!$O$53</f>
        <v>DAY</v>
      </c>
      <c r="DJ49" s="707"/>
      <c r="DK49" s="707"/>
      <c r="DL49" s="894"/>
      <c r="DM49" s="718">
        <f>SUMIF('PREVIOUS LOGS'!$K$6,DF6,'PREVIOUS LOGS'!$R$49)+SUMIF('PREVIOUS LOGS'!$K$59,$K$6,'PREVIOUS LOGS'!$F$102)+SUMIF('PREVIOUS LOGS'!$K$112,DF6,'PREVIOUS LOGS'!$F$155)+SUMIF('PREVIOUS LOGS'!$K$165,DF6,'PREVIOUS LOGS'!$F$208)+SUMIF('PREVIOUS LOGS'!$K$218,DF6,'PREVIOUS LOGS'!$F$261)+SUMIF('PREVIOUS LOGS'!$K$271,DF6,'PREVIOUS LOGS'!$F$314)+SUMIF('PREVIOUS LOGS'!$K$324,DF6,'PREVIOUS LOGS'!$F$367)+SUMIF('PREVIOUS LOGS'!$BH$6,DF6,'PREVIOUS LOGS'!$BO$49)+SUMIF('PREVIOUS LOGS'!$BH$59,$K$6,'PREVIOUS LOGS'!$BC$102)+SUMIF('PREVIOUS LOGS'!$BH$112,DF6,'PREVIOUS LOGS'!$BC$155)+SUMIF('PREVIOUS LOGS'!$BH$165,DF6,'PREVIOUS LOGS'!$BC$208)+SUMIF('PREVIOUS LOGS'!$BH$218,DF6,'PREVIOUS LOGS'!$BC$261)+SUMIF('PREVIOUS LOGS'!$BH$271,DF6,'PREVIOUS LOGS'!$BC$314)+SUMIF('PREVIOUS LOGS'!$BH$324,DF6,'PREVIOUS LOGS'!$BC$367)+SUMIF('PREVIOUS LOGS'!$DF$6,DF6,'PREVIOUS LOGS'!$DM$49)+SUMIF('PREVIOUS LOGS'!$DF$59,$K$6,'PREVIOUS LOGS'!$DA$102)+SUMIF('PREVIOUS LOGS'!$DF$112,DF6,'PREVIOUS LOGS'!$DA$155)+SUMIF('PREVIOUS LOGS'!$DF$165,DF6,'PREVIOUS LOGS'!$DA$208)+SUMIF('PREVIOUS LOGS'!$DF$218,DF6,'PREVIOUS LOGS'!$DA$261)+SUMIF('PREVIOUS LOGS'!$DF$271,DF6,'PREVIOUS LOGS'!$DA$314)+SUMIF('PREVIOUS LOGS'!$DF$324,DF6,'PREVIOUS LOGS'!$DA$367)+SUMIF('PREVIOUS LOGS'!$FC$6,DF6,'PREVIOUS LOGS'!$FJ$49)+SUMIF('PREVIOUS LOGS'!$FC$59,$K$6,'PREVIOUS LOGS'!$EX$102)+SUMIF('PREVIOUS LOGS'!$FC$112,DF6,'PREVIOUS LOGS'!$EX$155)+SUMIF('PREVIOUS LOGS'!$FC$165,DF6,'PREVIOUS LOGS'!$EX$208)+SUMIF('PREVIOUS LOGS'!$FC$218,DF6,'PREVIOUS LOGS'!$EX$261)+SUMIF('PREVIOUS LOGS'!$FC$271,DF6,'PREVIOUS LOGS'!$EX$314)+SUMIF('PREVIOUS LOGS'!$FC$324,DF6,'PREVIOUS LOGS'!$EX$367)+SUMIF('ANNUAL SUMMARY'!$L$6,DF6,'ANNUAL SUMMARY'!$T$53)+SUMIF('ANNUAL SUMMARY'!$L$64,DF6,'ANNUAL SUMMARY'!$H$111)+SUMIF('ANNUAL SUMMARY'!$L$122,DF6,'ANNUAL SUMMARY'!$H$169)+SUMIF('ANNUAL SUMMARY'!$L$180,DF6,'ANNUAL SUMMARY'!$H$227)+SUMIF('ANNUAL SUMMARY'!$L$238,DF6,'ANNUAL SUMMARY'!$H$285)+SUMIF('ANNUAL SUMMARY'!$L$296,DF6,'ANNUAL SUMMARY'!$H$343)+SUMIF('ANNUAL SUMMARY'!$L$354,DF6,'ANNUAL SUMMARY'!$H$401)+SUMIF('ANNUAL SUMMARY'!$L$412,DF6,'ANNUAL SUMMARY'!$H$459)+SUMIF('ANNUAL SUMMARY'!$L$470,DF6,'ANNUAL SUMMARY'!$H$517)+SUMIF('ANNUAL SUMMARY'!$L$528,DF6,'ANNUAL SUMMARY'!$H$575)+SUMIF('ANNUAL SUMMARY'!$L$586,DF6,'ANNUAL SUMMARY'!$H$633)+SUMIF('ANNUAL SUMMARY'!$L$644,DF6,'ANNUAL SUMMARY'!$H$691)+SUMIF('ANNUAL SUMMARY'!$BI$6,DF6,'ANNUAL SUMMARY'!$BQ$53)+SUMIF('ANNUAL SUMMARY'!$BI$64,DF6,'ANNUAL SUMMARY'!$BE$111)+SUMIF('ANNUAL SUMMARY'!$BI$122,DF6,'ANNUAL SUMMARY'!$BE$169)+SUMIF('ANNUAL SUMMARY'!$BI$180,DF6,'ANNUAL SUMMARY'!$BE$227)+SUMIF('ANNUAL SUMMARY'!$BI$238,DF6,'ANNUAL SUMMARY'!$BE$285)+SUMIF('ANNUAL SUMMARY'!$BI$296,DF6,'ANNUAL SUMMARY'!$BE$343)+SUMIF('ANNUAL SUMMARY'!$BI$354,DF6,'ANNUAL SUMMARY'!$BE$401)+SUMIF('ANNUAL SUMMARY'!$BI$412,DF6,'ANNUAL SUMMARY'!$BE$459)+SUMIF('ANNUAL SUMMARY'!$BI$470,DF6,'ANNUAL SUMMARY'!$BE$517)+SUMIF('ANNUAL SUMMARY'!$BI$528,DF6,'ANNUAL SUMMARY'!$BE$575)+SUMIF('ANNUAL SUMMARY'!$BI$586,DF6,'ANNUAL SUMMARY'!$BE$633)+SUMIF('ANNUAL SUMMARY'!$BI$644,DF6,'ANNUAL SUMMARY'!$BE$691)+SUMIF('ANNUAL SUMMARY'!$DH$6,DF6,'ANNUAL SUMMARY'!$DP$53)+SUMIF('ANNUAL SUMMARY'!$DH$64,DF6,'ANNUAL SUMMARY'!$DD$111)+SUMIF('ANNUAL SUMMARY'!$DH$122,DF6,'ANNUAL SUMMARY'!$DD$169)+SUMIF('ANNUAL SUMMARY'!$DH$180,DF6,'ANNUAL SUMMARY'!$DD$227)+SUMIF('ANNUAL SUMMARY'!$DH$238,DF6,'ANNUAL SUMMARY'!$DD$285)+SUMIF('ANNUAL SUMMARY'!$DH$296,DF6,'ANNUAL SUMMARY'!$DD$343)+SUMIF('ANNUAL SUMMARY'!$DH$354,DF6,'ANNUAL SUMMARY'!$DD$401)+SUMIF('ANNUAL SUMMARY'!$DH$412,DF6,'ANNUAL SUMMARY'!$DD$459)+SUMIF('ANNUAL SUMMARY'!$DH$470,DF6,'ANNUAL SUMMARY'!$DD$517)+SUMIF('ANNUAL SUMMARY'!$DH$528,DF6,'ANNUAL SUMMARY'!$DD$575)+SUMIF('ANNUAL SUMMARY'!$DH$586,DF6,'ANNUAL SUMMARY'!$DD$633)+SUMIF('ANNUAL SUMMARY'!$FE$6,DF6,'ANNUAL SUMMARY'!$FM$53)+SUMIF('ANNUAL SUMMARY'!$DH$644,DF6,'ANNUAL SUMMARY'!$DD$691)+SUMIF('ANNUAL SUMMARY'!$FE$64,DF6,'ANNUAL SUMMARY'!$FA$111)+SUMIF('ANNUAL SUMMARY'!$FE$122,DF6,'ANNUAL SUMMARY'!$FA$169)+SUMIF('ANNUAL SUMMARY'!$FE$180,DF6,'ANNUAL SUMMARY'!$FA$227)+SUMIF('ANNUAL SUMMARY'!$FE$238,DF6,'ANNUAL SUMMARY'!$FA$285)+SUMIF('ANNUAL SUMMARY'!$FE$296,DF6,'ANNUAL SUMMARY'!$FA$343)+SUMIF('ANNUAL SUMMARY'!$FE$354,DF6,'ANNUAL SUMMARY'!$FA$401)+SUMIF('ANNUAL SUMMARY'!$FE$412,DF6,'ANNUAL SUMMARY'!$FA$459)+SUMIF('ANNUAL SUMMARY'!$FE$470,DF6,'ANNUAL SUMMARY'!$FA$517)+SUMIF('ANNUAL SUMMARY'!$FE$586,DF6,'ANNUAL SUMMARY'!$FA$633)+SUMIF('ANNUAL SUMMARY'!$FE$528,DF6,'ANNUAL SUMMARY'!$FA$575)+SUMIF('ANNUAL SUMMARY'!$FE$644,DF6,'ANNUAL SUMMARY'!$FA$691)</f>
        <v>0</v>
      </c>
      <c r="DN49" s="718"/>
      <c r="DO49" s="718"/>
      <c r="DP49" s="718"/>
      <c r="DQ49" s="718"/>
      <c r="DR49" s="718"/>
      <c r="DS49" s="718"/>
      <c r="DT49" s="643"/>
      <c r="DU49" s="709" t="str">
        <f>IF('FRONT PAGE'!$A$1="www.fly-logics.com","REGISTRATION",0)</f>
        <v>REGISTRATION</v>
      </c>
      <c r="DV49" s="710"/>
      <c r="DW49" s="710"/>
      <c r="DX49" s="710"/>
      <c r="DY49" s="710"/>
      <c r="DZ49" s="710"/>
      <c r="EA49" s="690"/>
      <c r="EB49" s="690"/>
      <c r="EC49" s="690"/>
      <c r="ED49" s="690"/>
      <c r="EE49" s="690"/>
      <c r="EF49" s="691"/>
      <c r="EG49" s="709" t="str">
        <f>IF('FRONT PAGE'!$A$1="www.fly-logics.com","REG. DATE",0)</f>
        <v>REG. DATE</v>
      </c>
      <c r="EH49" s="710"/>
      <c r="EI49" s="710"/>
      <c r="EJ49" s="710"/>
      <c r="EK49" s="710"/>
      <c r="EL49" s="710"/>
      <c r="EM49" s="683"/>
      <c r="EN49" s="684"/>
      <c r="EO49" s="684"/>
      <c r="EP49" s="684"/>
      <c r="EQ49" s="684"/>
      <c r="ER49" s="1263"/>
      <c r="ES49" s="790"/>
      <c r="ET49" s="893" t="str">
        <f>'ANNUAL SUMMARY'!$C$53</f>
        <v>HOURS</v>
      </c>
      <c r="EU49" s="893"/>
      <c r="EV49" s="893"/>
      <c r="EW49" s="893"/>
      <c r="EX49" s="891">
        <f>SUMIF('PREVIOUS LOGS'!$K$6,FC6,'PREVIOUS LOGS'!$F$49)+SUMIF('PREVIOUS LOGS'!$K$59,$K$6,'PREVIOUS LOGS'!$F$102)+SUMIF('PREVIOUS LOGS'!$K$112,FC6,'PREVIOUS LOGS'!$F$155)+SUMIF('PREVIOUS LOGS'!$K$165,FC6,'PREVIOUS LOGS'!$F$208)+SUMIF('PREVIOUS LOGS'!$K$218,FC6,'PREVIOUS LOGS'!$F$261)+SUMIF('PREVIOUS LOGS'!$K$271,FC6,'PREVIOUS LOGS'!$F$314)+SUMIF('PREVIOUS LOGS'!$K$324,FC6,'PREVIOUS LOGS'!$F$367)+SUMIF('PREVIOUS LOGS'!$BH$6,FC6,'PREVIOUS LOGS'!$BC$49)+SUMIF('PREVIOUS LOGS'!$BH$59,$K$6,'PREVIOUS LOGS'!$BC$102)+SUMIF('PREVIOUS LOGS'!$BH$112,FC6,'PREVIOUS LOGS'!$BC$155)+SUMIF('PREVIOUS LOGS'!$BH$165,FC6,'PREVIOUS LOGS'!$BC$208)+SUMIF('PREVIOUS LOGS'!$BH$218,FC6,'PREVIOUS LOGS'!$BC$261)+SUMIF('PREVIOUS LOGS'!$BH$271,FC6,'PREVIOUS LOGS'!$BC$314)+SUMIF('PREVIOUS LOGS'!$BH$324,FC6,'PREVIOUS LOGS'!$BC$367)+SUMIF('PREVIOUS LOGS'!$DF$6,FC6,'PREVIOUS LOGS'!$DA$49)+SUMIF('PREVIOUS LOGS'!$DF$59,$K$6,'PREVIOUS LOGS'!$DA$102)+SUMIF('PREVIOUS LOGS'!$DF$112,FC6,'PREVIOUS LOGS'!$DA$155)+SUMIF('PREVIOUS LOGS'!$DF$165,FC6,'PREVIOUS LOGS'!$DA$208)+SUMIF('PREVIOUS LOGS'!$DF$218,FC6,'PREVIOUS LOGS'!$DA$261)+SUMIF('PREVIOUS LOGS'!$DF$271,FC6,'PREVIOUS LOGS'!$DA$314)+SUMIF('PREVIOUS LOGS'!$DF$324,FC6,'PREVIOUS LOGS'!$DA$367)+SUMIF('PREVIOUS LOGS'!$FC$6,FC6,'PREVIOUS LOGS'!$EX$49)+SUMIF('PREVIOUS LOGS'!$FC$59,$K$6,'PREVIOUS LOGS'!$EX$102)+SUMIF('PREVIOUS LOGS'!$FC$112,FC6,'PREVIOUS LOGS'!$EX$155)+SUMIF('PREVIOUS LOGS'!$FC$165,FC6,'PREVIOUS LOGS'!$EX$208)+SUMIF('PREVIOUS LOGS'!$FC$218,FC6,'PREVIOUS LOGS'!$EX$261)+SUMIF('PREVIOUS LOGS'!$FC$271,FC6,'PREVIOUS LOGS'!$EX$314)+SUMIF('PREVIOUS LOGS'!$FC$324,FC6,'PREVIOUS LOGS'!$EX$367)+SUMIF('ANNUAL SUMMARY'!$L$6,FC6,'ANNUAL SUMMARY'!$H$53)+SUMIF('ANNUAL SUMMARY'!$L$64,FC6,'ANNUAL SUMMARY'!$H$111)+SUMIF('ANNUAL SUMMARY'!$L$122,FC6,'ANNUAL SUMMARY'!$H$169)+SUMIF('ANNUAL SUMMARY'!$L$180,FC6,'ANNUAL SUMMARY'!$H$227)+SUMIF('ANNUAL SUMMARY'!$L$238,FC6,'ANNUAL SUMMARY'!$H$285)+SUMIF('ANNUAL SUMMARY'!$L$296,FC6,'ANNUAL SUMMARY'!$H$343)+SUMIF('ANNUAL SUMMARY'!$L$354,FC6,'ANNUAL SUMMARY'!$H$401)+SUMIF('ANNUAL SUMMARY'!$L$412,FC6,'ANNUAL SUMMARY'!$H$459)+SUMIF('ANNUAL SUMMARY'!$L$470,FC6,'ANNUAL SUMMARY'!$H$517)+SUMIF('ANNUAL SUMMARY'!$L$528,FC6,'ANNUAL SUMMARY'!$H$575)+SUMIF('ANNUAL SUMMARY'!$L$586,FC6,'ANNUAL SUMMARY'!$H$633)+SUMIF('ANNUAL SUMMARY'!$L$644,FC6,'ANNUAL SUMMARY'!$H$691)+SUMIF('ANNUAL SUMMARY'!$BI$6,FC6,'ANNUAL SUMMARY'!$BE$53)+SUMIF('ANNUAL SUMMARY'!$BI$64,FC6,'ANNUAL SUMMARY'!$BE$111)+SUMIF('ANNUAL SUMMARY'!$BI$122,FC6,'ANNUAL SUMMARY'!$BE$169)+SUMIF('ANNUAL SUMMARY'!$BI$180,FC6,'ANNUAL SUMMARY'!$BE$227)+SUMIF('ANNUAL SUMMARY'!$BI$238,FC6,'ANNUAL SUMMARY'!$BE$285)+SUMIF('ANNUAL SUMMARY'!$BI$296,FC6,'ANNUAL SUMMARY'!$BE$343)+SUMIF('ANNUAL SUMMARY'!$BI$354,FC6,'ANNUAL SUMMARY'!$BE$401)+SUMIF('ANNUAL SUMMARY'!$BI$412,FC6,'ANNUAL SUMMARY'!$BE$459)+SUMIF('ANNUAL SUMMARY'!$BI$470,FC6,'ANNUAL SUMMARY'!$BE$517)+SUMIF('ANNUAL SUMMARY'!$BI$528,FC6,'ANNUAL SUMMARY'!$BE$575)+SUMIF('ANNUAL SUMMARY'!$BI$586,FC6,'ANNUAL SUMMARY'!$BE$633)+SUMIF('ANNUAL SUMMARY'!$BI$644,FC6,'ANNUAL SUMMARY'!$BE$691)+SUMIF('ANNUAL SUMMARY'!$DH$6,FC6,'ANNUAL SUMMARY'!$DD$53)+SUMIF('ANNUAL SUMMARY'!$DH$64,FC6,'ANNUAL SUMMARY'!$DD$111)+SUMIF('ANNUAL SUMMARY'!$DH$122,FC6,'ANNUAL SUMMARY'!$DD$169)+SUMIF('ANNUAL SUMMARY'!$DH$180,FC6,'ANNUAL SUMMARY'!$DD$227)+SUMIF('ANNUAL SUMMARY'!$DH$238,FC6,'ANNUAL SUMMARY'!$DD$285)+SUMIF('ANNUAL SUMMARY'!$DH$296,FC6,'ANNUAL SUMMARY'!$DD$343)+SUMIF('ANNUAL SUMMARY'!$DH$354,FC6,'ANNUAL SUMMARY'!$DD$401)+SUMIF('ANNUAL SUMMARY'!$DH$412,FC6,'ANNUAL SUMMARY'!$DD$459)+SUMIF('ANNUAL SUMMARY'!$DH$470,FC6,'ANNUAL SUMMARY'!$DD$517)+SUMIF('ANNUAL SUMMARY'!$DH$528,FC6,'ANNUAL SUMMARY'!$DD$575)+SUMIF('ANNUAL SUMMARY'!$DH$586,FC6,'ANNUAL SUMMARY'!$DD$633)+SUMIF('ANNUAL SUMMARY'!$FE$6,FC6,'ANNUAL SUMMARY'!$FA$53)+SUMIF('ANNUAL SUMMARY'!$DH$644,FC6,'ANNUAL SUMMARY'!$DD$691)+SUMIF('ANNUAL SUMMARY'!$FE$64,FC6,'ANNUAL SUMMARY'!$FA$111)+SUMIF('ANNUAL SUMMARY'!$FE$122,FC6,'ANNUAL SUMMARY'!$FA$169)+SUMIF('ANNUAL SUMMARY'!$FE$180,FC6,'ANNUAL SUMMARY'!$FA$227)+SUMIF('ANNUAL SUMMARY'!$FE$238,FC6,'ANNUAL SUMMARY'!$FA$285)+SUMIF('ANNUAL SUMMARY'!$FE$296,FC6,'ANNUAL SUMMARY'!$FA$343)+SUMIF('ANNUAL SUMMARY'!$FE$354,FC6,'ANNUAL SUMMARY'!$FA$401)+SUMIF('ANNUAL SUMMARY'!$FE$412,FC6,'ANNUAL SUMMARY'!$FA$459)+SUMIF('ANNUAL SUMMARY'!$FE$470,FC6,'ANNUAL SUMMARY'!$FA$517)+SUMIF('ANNUAL SUMMARY'!$FE$586,FC6,'ANNUAL SUMMARY'!$FA$633)+SUMIF('ANNUAL SUMMARY'!$FE$528,FC6,'ANNUAL SUMMARY'!$FA$575)+SUMIF('ANNUAL SUMMARY'!$FE$644,FC6,'ANNUAL SUMMARY'!$FA$691)</f>
        <v>0</v>
      </c>
      <c r="EY49" s="718"/>
      <c r="EZ49" s="718"/>
      <c r="FA49" s="718"/>
      <c r="FB49" s="718"/>
      <c r="FC49" s="718"/>
      <c r="FD49" s="718"/>
      <c r="FE49" s="15"/>
      <c r="FF49" s="707" t="str">
        <f>'ANNUAL SUMMARY'!$O$53</f>
        <v>DAY</v>
      </c>
      <c r="FG49" s="707"/>
      <c r="FH49" s="707"/>
      <c r="FI49" s="894"/>
      <c r="FJ49" s="718">
        <f>SUMIF('PREVIOUS LOGS'!$K$6,FC6,'PREVIOUS LOGS'!$R$49)+SUMIF('PREVIOUS LOGS'!$K$59,$K$6,'PREVIOUS LOGS'!$F$102)+SUMIF('PREVIOUS LOGS'!$K$112,FC6,'PREVIOUS LOGS'!$F$155)+SUMIF('PREVIOUS LOGS'!$K$165,FC6,'PREVIOUS LOGS'!$F$208)+SUMIF('PREVIOUS LOGS'!$K$218,FC6,'PREVIOUS LOGS'!$F$261)+SUMIF('PREVIOUS LOGS'!$K$271,FC6,'PREVIOUS LOGS'!$F$314)+SUMIF('PREVIOUS LOGS'!$K$324,FC6,'PREVIOUS LOGS'!$F$367)+SUMIF('PREVIOUS LOGS'!$BH$6,FC6,'PREVIOUS LOGS'!$BO$49)+SUMIF('PREVIOUS LOGS'!$BH$59,$K$6,'PREVIOUS LOGS'!$BC$102)+SUMIF('PREVIOUS LOGS'!$BH$112,FC6,'PREVIOUS LOGS'!$BC$155)+SUMIF('PREVIOUS LOGS'!$BH$165,FC6,'PREVIOUS LOGS'!$BC$208)+SUMIF('PREVIOUS LOGS'!$BH$218,FC6,'PREVIOUS LOGS'!$BC$261)+SUMIF('PREVIOUS LOGS'!$BH$271,FC6,'PREVIOUS LOGS'!$BC$314)+SUMIF('PREVIOUS LOGS'!$BH$324,FC6,'PREVIOUS LOGS'!$BC$367)+SUMIF('PREVIOUS LOGS'!$DF$6,FC6,'PREVIOUS LOGS'!$DM$49)+SUMIF('PREVIOUS LOGS'!$DF$59,$K$6,'PREVIOUS LOGS'!$DA$102)+SUMIF('PREVIOUS LOGS'!$DF$112,FC6,'PREVIOUS LOGS'!$DA$155)+SUMIF('PREVIOUS LOGS'!$DF$165,FC6,'PREVIOUS LOGS'!$DA$208)+SUMIF('PREVIOUS LOGS'!$DF$218,FC6,'PREVIOUS LOGS'!$DA$261)+SUMIF('PREVIOUS LOGS'!$DF$271,FC6,'PREVIOUS LOGS'!$DA$314)+SUMIF('PREVIOUS LOGS'!$DF$324,FC6,'PREVIOUS LOGS'!$DA$367)+SUMIF('PREVIOUS LOGS'!$FC$6,FC6,'PREVIOUS LOGS'!$FJ$49)+SUMIF('PREVIOUS LOGS'!$FC$59,$K$6,'PREVIOUS LOGS'!$EX$102)+SUMIF('PREVIOUS LOGS'!$FC$112,FC6,'PREVIOUS LOGS'!$EX$155)+SUMIF('PREVIOUS LOGS'!$FC$165,FC6,'PREVIOUS LOGS'!$EX$208)+SUMIF('PREVIOUS LOGS'!$FC$218,FC6,'PREVIOUS LOGS'!$EX$261)+SUMIF('PREVIOUS LOGS'!$FC$271,FC6,'PREVIOUS LOGS'!$EX$314)+SUMIF('PREVIOUS LOGS'!$FC$324,FC6,'PREVIOUS LOGS'!$EX$367)+SUMIF('ANNUAL SUMMARY'!$L$6,FC6,'ANNUAL SUMMARY'!$T$53)+SUMIF('ANNUAL SUMMARY'!$L$64,FC6,'ANNUAL SUMMARY'!$H$111)+SUMIF('ANNUAL SUMMARY'!$L$122,FC6,'ANNUAL SUMMARY'!$H$169)+SUMIF('ANNUAL SUMMARY'!$L$180,FC6,'ANNUAL SUMMARY'!$H$227)+SUMIF('ANNUAL SUMMARY'!$L$238,FC6,'ANNUAL SUMMARY'!$H$285)+SUMIF('ANNUAL SUMMARY'!$L$296,FC6,'ANNUAL SUMMARY'!$H$343)+SUMIF('ANNUAL SUMMARY'!$L$354,FC6,'ANNUAL SUMMARY'!$H$401)+SUMIF('ANNUAL SUMMARY'!$L$412,FC6,'ANNUAL SUMMARY'!$H$459)+SUMIF('ANNUAL SUMMARY'!$L$470,FC6,'ANNUAL SUMMARY'!$H$517)+SUMIF('ANNUAL SUMMARY'!$L$528,FC6,'ANNUAL SUMMARY'!$H$575)+SUMIF('ANNUAL SUMMARY'!$L$586,FC6,'ANNUAL SUMMARY'!$H$633)+SUMIF('ANNUAL SUMMARY'!$L$644,FC6,'ANNUAL SUMMARY'!$H$691)+SUMIF('ANNUAL SUMMARY'!$BI$6,FC6,'ANNUAL SUMMARY'!$BQ$53)+SUMIF('ANNUAL SUMMARY'!$BI$64,FC6,'ANNUAL SUMMARY'!$BE$111)+SUMIF('ANNUAL SUMMARY'!$BI$122,FC6,'ANNUAL SUMMARY'!$BE$169)+SUMIF('ANNUAL SUMMARY'!$BI$180,FC6,'ANNUAL SUMMARY'!$BE$227)+SUMIF('ANNUAL SUMMARY'!$BI$238,FC6,'ANNUAL SUMMARY'!$BE$285)+SUMIF('ANNUAL SUMMARY'!$BI$296,FC6,'ANNUAL SUMMARY'!$BE$343)+SUMIF('ANNUAL SUMMARY'!$BI$354,FC6,'ANNUAL SUMMARY'!$BE$401)+SUMIF('ANNUAL SUMMARY'!$BI$412,FC6,'ANNUAL SUMMARY'!$BE$459)+SUMIF('ANNUAL SUMMARY'!$BI$470,FC6,'ANNUAL SUMMARY'!$BE$517)+SUMIF('ANNUAL SUMMARY'!$BI$528,FC6,'ANNUAL SUMMARY'!$BE$575)+SUMIF('ANNUAL SUMMARY'!$BI$586,FC6,'ANNUAL SUMMARY'!$BE$633)+SUMIF('ANNUAL SUMMARY'!$BI$644,FC6,'ANNUAL SUMMARY'!$BE$691)+SUMIF('ANNUAL SUMMARY'!$DH$6,FC6,'ANNUAL SUMMARY'!$DP$53)+SUMIF('ANNUAL SUMMARY'!$DH$64,FC6,'ANNUAL SUMMARY'!$DD$111)+SUMIF('ANNUAL SUMMARY'!$DH$122,FC6,'ANNUAL SUMMARY'!$DD$169)+SUMIF('ANNUAL SUMMARY'!$DH$180,FC6,'ANNUAL SUMMARY'!$DD$227)+SUMIF('ANNUAL SUMMARY'!$DH$238,FC6,'ANNUAL SUMMARY'!$DD$285)+SUMIF('ANNUAL SUMMARY'!$DH$296,FC6,'ANNUAL SUMMARY'!$DD$343)+SUMIF('ANNUAL SUMMARY'!$DH$354,FC6,'ANNUAL SUMMARY'!$DD$401)+SUMIF('ANNUAL SUMMARY'!$DH$412,FC6,'ANNUAL SUMMARY'!$DD$459)+SUMIF('ANNUAL SUMMARY'!$DH$470,FC6,'ANNUAL SUMMARY'!$DD$517)+SUMIF('ANNUAL SUMMARY'!$DH$528,FC6,'ANNUAL SUMMARY'!$DD$575)+SUMIF('ANNUAL SUMMARY'!$DH$586,FC6,'ANNUAL SUMMARY'!$DD$633)+SUMIF('ANNUAL SUMMARY'!$FE$6,FC6,'ANNUAL SUMMARY'!$FM$53)+SUMIF('ANNUAL SUMMARY'!$DH$644,FC6,'ANNUAL SUMMARY'!$DD$691)+SUMIF('ANNUAL SUMMARY'!$FE$64,FC6,'ANNUAL SUMMARY'!$FA$111)+SUMIF('ANNUAL SUMMARY'!$FE$122,FC6,'ANNUAL SUMMARY'!$FA$169)+SUMIF('ANNUAL SUMMARY'!$FE$180,FC6,'ANNUAL SUMMARY'!$FA$227)+SUMIF('ANNUAL SUMMARY'!$FE$238,FC6,'ANNUAL SUMMARY'!$FA$285)+SUMIF('ANNUAL SUMMARY'!$FE$296,FC6,'ANNUAL SUMMARY'!$FA$343)+SUMIF('ANNUAL SUMMARY'!$FE$354,FC6,'ANNUAL SUMMARY'!$FA$401)+SUMIF('ANNUAL SUMMARY'!$FE$412,FC6,'ANNUAL SUMMARY'!$FA$459)+SUMIF('ANNUAL SUMMARY'!$FE$470,FC6,'ANNUAL SUMMARY'!$FA$517)+SUMIF('ANNUAL SUMMARY'!$FE$586,FC6,'ANNUAL SUMMARY'!$FA$633)+SUMIF('ANNUAL SUMMARY'!$FE$528,FC6,'ANNUAL SUMMARY'!$FA$575)+SUMIF('ANNUAL SUMMARY'!$FE$644,FC6,'ANNUAL SUMMARY'!$FA$691)</f>
        <v>0</v>
      </c>
      <c r="FK49" s="718"/>
      <c r="FL49" s="718"/>
      <c r="FM49" s="718"/>
      <c r="FN49" s="718"/>
      <c r="FO49" s="718"/>
      <c r="FP49" s="718"/>
      <c r="FQ49" s="643"/>
      <c r="FR49" s="709" t="str">
        <f>IF('FRONT PAGE'!$A$1="www.fly-logics.com","REGISTRATION",0)</f>
        <v>REGISTRATION</v>
      </c>
      <c r="FS49" s="710"/>
      <c r="FT49" s="710"/>
      <c r="FU49" s="710"/>
      <c r="FV49" s="710"/>
      <c r="FW49" s="710"/>
      <c r="FX49" s="690"/>
      <c r="FY49" s="690"/>
      <c r="FZ49" s="690"/>
      <c r="GA49" s="690"/>
      <c r="GB49" s="690"/>
      <c r="GC49" s="691"/>
      <c r="GD49" s="709" t="str">
        <f>IF('FRONT PAGE'!$A$1="www.fly-logics.com","REG. DATE",0)</f>
        <v>REG. DATE</v>
      </c>
      <c r="GE49" s="710"/>
      <c r="GF49" s="710"/>
      <c r="GG49" s="710"/>
      <c r="GH49" s="710"/>
      <c r="GI49" s="710"/>
      <c r="GJ49" s="683"/>
      <c r="GK49" s="684"/>
      <c r="GL49" s="684"/>
      <c r="GM49" s="684"/>
      <c r="GN49" s="685"/>
      <c r="GO49" s="1263"/>
    </row>
    <row r="50" spans="1:197" ht="3" customHeight="1" x14ac:dyDescent="0.25">
      <c r="A50" s="790"/>
      <c r="B50" s="6"/>
      <c r="C50" s="253"/>
      <c r="D50" s="253"/>
      <c r="E50" s="253"/>
      <c r="F50" s="6"/>
      <c r="G50" s="254"/>
      <c r="H50" s="254"/>
      <c r="I50" s="254"/>
      <c r="J50" s="254"/>
      <c r="K50" s="254"/>
      <c r="L50" s="254"/>
      <c r="M50" s="15"/>
      <c r="N50" s="6"/>
      <c r="O50" s="253"/>
      <c r="P50" s="253"/>
      <c r="Q50" s="253"/>
      <c r="R50" s="6"/>
      <c r="S50" s="254"/>
      <c r="T50" s="254"/>
      <c r="U50" s="254"/>
      <c r="V50" s="254"/>
      <c r="W50" s="254"/>
      <c r="X50" s="254"/>
      <c r="Y50" s="643"/>
      <c r="Z50" s="711"/>
      <c r="AA50" s="712"/>
      <c r="AB50" s="712"/>
      <c r="AC50" s="712"/>
      <c r="AD50" s="712"/>
      <c r="AE50" s="712"/>
      <c r="AF50" s="693"/>
      <c r="AG50" s="693"/>
      <c r="AH50" s="693"/>
      <c r="AI50" s="693"/>
      <c r="AJ50" s="693"/>
      <c r="AK50" s="694"/>
      <c r="AL50" s="711"/>
      <c r="AM50" s="712"/>
      <c r="AN50" s="712"/>
      <c r="AO50" s="712"/>
      <c r="AP50" s="712"/>
      <c r="AQ50" s="712"/>
      <c r="AR50" s="686"/>
      <c r="AS50" s="687"/>
      <c r="AT50" s="687"/>
      <c r="AU50" s="687"/>
      <c r="AV50" s="687"/>
      <c r="AW50" s="1263"/>
      <c r="AX50" s="790"/>
      <c r="AY50" s="6"/>
      <c r="AZ50" s="253"/>
      <c r="BA50" s="253"/>
      <c r="BB50" s="253"/>
      <c r="BC50" s="6"/>
      <c r="BD50" s="254"/>
      <c r="BE50" s="254"/>
      <c r="BF50" s="254"/>
      <c r="BG50" s="254"/>
      <c r="BH50" s="254"/>
      <c r="BI50" s="254"/>
      <c r="BJ50" s="15"/>
      <c r="BK50" s="6"/>
      <c r="BL50" s="253"/>
      <c r="BM50" s="253"/>
      <c r="BN50" s="253"/>
      <c r="BO50" s="6"/>
      <c r="BP50" s="254"/>
      <c r="BQ50" s="254"/>
      <c r="BR50" s="254"/>
      <c r="BS50" s="254"/>
      <c r="BT50" s="254"/>
      <c r="BU50" s="254"/>
      <c r="BV50" s="643"/>
      <c r="BW50" s="711"/>
      <c r="BX50" s="712"/>
      <c r="BY50" s="712"/>
      <c r="BZ50" s="712"/>
      <c r="CA50" s="712"/>
      <c r="CB50" s="712"/>
      <c r="CC50" s="693"/>
      <c r="CD50" s="693"/>
      <c r="CE50" s="693"/>
      <c r="CF50" s="693"/>
      <c r="CG50" s="693"/>
      <c r="CH50" s="694"/>
      <c r="CI50" s="711"/>
      <c r="CJ50" s="712"/>
      <c r="CK50" s="712"/>
      <c r="CL50" s="712"/>
      <c r="CM50" s="712"/>
      <c r="CN50" s="712"/>
      <c r="CO50" s="686"/>
      <c r="CP50" s="687"/>
      <c r="CQ50" s="687"/>
      <c r="CR50" s="687"/>
      <c r="CS50" s="688"/>
      <c r="CT50" s="1263"/>
      <c r="CU50" s="1250"/>
      <c r="CV50" s="790"/>
      <c r="CW50" s="6"/>
      <c r="CX50" s="253"/>
      <c r="CY50" s="253"/>
      <c r="CZ50" s="253"/>
      <c r="DA50" s="6"/>
      <c r="DB50" s="254"/>
      <c r="DC50" s="254"/>
      <c r="DD50" s="254"/>
      <c r="DE50" s="254"/>
      <c r="DF50" s="254"/>
      <c r="DG50" s="254"/>
      <c r="DH50" s="15"/>
      <c r="DI50" s="6"/>
      <c r="DJ50" s="253"/>
      <c r="DK50" s="253"/>
      <c r="DL50" s="253"/>
      <c r="DM50" s="6"/>
      <c r="DN50" s="254"/>
      <c r="DO50" s="254"/>
      <c r="DP50" s="254"/>
      <c r="DQ50" s="254"/>
      <c r="DR50" s="254"/>
      <c r="DS50" s="254"/>
      <c r="DT50" s="643"/>
      <c r="DU50" s="711"/>
      <c r="DV50" s="712"/>
      <c r="DW50" s="712"/>
      <c r="DX50" s="712"/>
      <c r="DY50" s="712"/>
      <c r="DZ50" s="712"/>
      <c r="EA50" s="693"/>
      <c r="EB50" s="693"/>
      <c r="EC50" s="693"/>
      <c r="ED50" s="693"/>
      <c r="EE50" s="693"/>
      <c r="EF50" s="694"/>
      <c r="EG50" s="711"/>
      <c r="EH50" s="712"/>
      <c r="EI50" s="712"/>
      <c r="EJ50" s="712"/>
      <c r="EK50" s="712"/>
      <c r="EL50" s="712"/>
      <c r="EM50" s="686"/>
      <c r="EN50" s="687"/>
      <c r="EO50" s="687"/>
      <c r="EP50" s="687"/>
      <c r="EQ50" s="687"/>
      <c r="ER50" s="1263"/>
      <c r="ES50" s="790"/>
      <c r="ET50" s="6"/>
      <c r="EU50" s="253"/>
      <c r="EV50" s="253"/>
      <c r="EW50" s="253"/>
      <c r="EX50" s="6"/>
      <c r="EY50" s="254"/>
      <c r="EZ50" s="254"/>
      <c r="FA50" s="254"/>
      <c r="FB50" s="254"/>
      <c r="FC50" s="254"/>
      <c r="FD50" s="254"/>
      <c r="FE50" s="15"/>
      <c r="FF50" s="6"/>
      <c r="FG50" s="253"/>
      <c r="FH50" s="253"/>
      <c r="FI50" s="253"/>
      <c r="FJ50" s="6"/>
      <c r="FK50" s="254"/>
      <c r="FL50" s="254"/>
      <c r="FM50" s="254"/>
      <c r="FN50" s="254"/>
      <c r="FO50" s="254"/>
      <c r="FP50" s="254"/>
      <c r="FQ50" s="643"/>
      <c r="FR50" s="711"/>
      <c r="FS50" s="712"/>
      <c r="FT50" s="712"/>
      <c r="FU50" s="712"/>
      <c r="FV50" s="712"/>
      <c r="FW50" s="712"/>
      <c r="FX50" s="693"/>
      <c r="FY50" s="693"/>
      <c r="FZ50" s="693"/>
      <c r="GA50" s="693"/>
      <c r="GB50" s="693"/>
      <c r="GC50" s="694"/>
      <c r="GD50" s="711"/>
      <c r="GE50" s="712"/>
      <c r="GF50" s="712"/>
      <c r="GG50" s="712"/>
      <c r="GH50" s="712"/>
      <c r="GI50" s="712"/>
      <c r="GJ50" s="686"/>
      <c r="GK50" s="687"/>
      <c r="GL50" s="687"/>
      <c r="GM50" s="687"/>
      <c r="GN50" s="688"/>
      <c r="GO50" s="1263"/>
    </row>
    <row r="51" spans="1:197" ht="15.75" customHeight="1" x14ac:dyDescent="0.25">
      <c r="A51" s="790"/>
      <c r="B51" s="707" t="str">
        <f>'ANNUAL SUMMARY'!$C$56</f>
        <v>IFR</v>
      </c>
      <c r="C51" s="707"/>
      <c r="D51" s="707"/>
      <c r="E51" s="707"/>
      <c r="F51" s="891">
        <f>SUMIF('PREVIOUS LOGS'!$K$6,K6,'PREVIOUS LOGS'!$F$51)+SUMIF('PREVIOUS LOGS'!$K$59,$K$6,'PREVIOUS LOGS'!$F$104)+SUMIF('PREVIOUS LOGS'!$K$112,K6,'PREVIOUS LOGS'!$F$157)+SUMIF('PREVIOUS LOGS'!$K$165,K6,'PREVIOUS LOGS'!$F$210)+SUMIF('PREVIOUS LOGS'!$K$218,K6,'PREVIOUS LOGS'!$F$263)+SUMIF('PREVIOUS LOGS'!$K$271,K6,'PREVIOUS LOGS'!$F$316)+SUMIF('PREVIOUS LOGS'!$K$324,K6,'PREVIOUS LOGS'!$F$369)+SUMIF('PREVIOUS LOGS'!$BH$6,K6,'PREVIOUS LOGS'!$BC$51)+SUMIF('PREVIOUS LOGS'!$BH$59,$K$6,'PREVIOUS LOGS'!$BC$104)+SUMIF('PREVIOUS LOGS'!$BH$112,K6,'PREVIOUS LOGS'!$BC$157)+SUMIF('PREVIOUS LOGS'!$BH$165,K6,'PREVIOUS LOGS'!$BC$210)+SUMIF('PREVIOUS LOGS'!$BH$218,K6,'PREVIOUS LOGS'!$BC$263)+SUMIF('PREVIOUS LOGS'!$BH$271,K6,'PREVIOUS LOGS'!$BC$316)+SUMIF('PREVIOUS LOGS'!$BH$324,K6,'PREVIOUS LOGS'!$BC$369)+SUMIF('PREVIOUS LOGS'!$DF$6,K6,'PREVIOUS LOGS'!$DA$51)+SUMIF('PREVIOUS LOGS'!$DF$59,$K$6,'PREVIOUS LOGS'!$DA$104)+SUMIF('PREVIOUS LOGS'!$DF$112,K6,'PREVIOUS LOGS'!$DA$157)+SUMIF('PREVIOUS LOGS'!$DF$165,K6,'PREVIOUS LOGS'!$DA$210)+SUMIF('PREVIOUS LOGS'!$DF$218,K6,'PREVIOUS LOGS'!$DA$263)+SUMIF('PREVIOUS LOGS'!$DF$271,K6,'PREVIOUS LOGS'!$DA$316)+SUMIF('PREVIOUS LOGS'!$DF$324,K6,'PREVIOUS LOGS'!$DA$369)+SUMIF('PREVIOUS LOGS'!$FC$6,K6,'PREVIOUS LOGS'!$EX$51)+SUMIF('PREVIOUS LOGS'!$FC$59,$K$6,'PREVIOUS LOGS'!$EX$104)+SUMIF('PREVIOUS LOGS'!$FC$112,K6,'PREVIOUS LOGS'!$EX$157)+SUMIF('PREVIOUS LOGS'!$FC$165,K6,'PREVIOUS LOGS'!$EX$210)+SUMIF('PREVIOUS LOGS'!$FC$218,K6,'PREVIOUS LOGS'!$EX$263)+SUMIF('PREVIOUS LOGS'!$FC$271,K6,'PREVIOUS LOGS'!$EX$316)+SUMIF('PREVIOUS LOGS'!$FC$324,K6,'PREVIOUS LOGS'!$EX$369)+SUMIF('ANNUAL SUMMARY'!$L$6,K6,'ANNUAL SUMMARY'!$H$56)+SUMIF('ANNUAL SUMMARY'!$L$64,K6,'ANNUAL SUMMARY'!$H$114)+SUMIF('ANNUAL SUMMARY'!$L$122,K6,'ANNUAL SUMMARY'!$H$172)+SUMIF('ANNUAL SUMMARY'!$L$180,K6,'ANNUAL SUMMARY'!$H$230)+SUMIF('ANNUAL SUMMARY'!$L$238,K6,'ANNUAL SUMMARY'!$H$288)+SUMIF('ANNUAL SUMMARY'!$L$296,K6,'ANNUAL SUMMARY'!$H$346)+SUMIF('ANNUAL SUMMARY'!$L$354,K6,'ANNUAL SUMMARY'!$H$404)+SUMIF('ANNUAL SUMMARY'!$L$412,K6,'ANNUAL SUMMARY'!$H$462)+SUMIF('ANNUAL SUMMARY'!$L$470,K6,'ANNUAL SUMMARY'!$H$520)+SUMIF('ANNUAL SUMMARY'!$L$528,K6,'ANNUAL SUMMARY'!$H$578)+SUMIF('ANNUAL SUMMARY'!$L$586,K6,'ANNUAL SUMMARY'!$H$636)+SUMIF('ANNUAL SUMMARY'!$L$644,K6,'ANNUAL SUMMARY'!$H$694)+SUMIF('ANNUAL SUMMARY'!$BI$6,K6,'ANNUAL SUMMARY'!$BE$56)+SUMIF('ANNUAL SUMMARY'!$BI$64,K6,'ANNUAL SUMMARY'!$BE$114)+SUMIF('ANNUAL SUMMARY'!$BI$122,K6,'ANNUAL SUMMARY'!$BE$172)+SUMIF('ANNUAL SUMMARY'!$BI$180,K6,'ANNUAL SUMMARY'!$BE$230)+SUMIF('ANNUAL SUMMARY'!$BI$238,K6,'ANNUAL SUMMARY'!$BE$288)+SUMIF('ANNUAL SUMMARY'!$BI$296,K6,'ANNUAL SUMMARY'!$BE$346)+SUMIF('ANNUAL SUMMARY'!$BI$354,K6,'ANNUAL SUMMARY'!$BE$404)+SUMIF('ANNUAL SUMMARY'!$BI$412,K6,'ANNUAL SUMMARY'!$BE$462)+SUMIF('ANNUAL SUMMARY'!$BI$470,K6,'ANNUAL SUMMARY'!$BE$520)+SUMIF('ANNUAL SUMMARY'!$BI$528,K6,'ANNUAL SUMMARY'!$BE$578)+SUMIF('ANNUAL SUMMARY'!$BI$586,K6,'ANNUAL SUMMARY'!$BE$636)+SUMIF('ANNUAL SUMMARY'!$BI$644,K6,'ANNUAL SUMMARY'!$BE$694)+SUMIF('ANNUAL SUMMARY'!$DH$6,K6,'ANNUAL SUMMARY'!$DD$56)+SUMIF('ANNUAL SUMMARY'!$DH$64,K6,'ANNUAL SUMMARY'!$DD$114)+SUMIF('ANNUAL SUMMARY'!$DH$122,K6,'ANNUAL SUMMARY'!$DD$172)+SUMIF('ANNUAL SUMMARY'!$DH$180,K6,'ANNUAL SUMMARY'!$DD$230)+SUMIF('ANNUAL SUMMARY'!$DH$238,K6,'ANNUAL SUMMARY'!$DD$288)+SUMIF('ANNUAL SUMMARY'!$DH$296,K6,'ANNUAL SUMMARY'!$DD$346)+SUMIF('ANNUAL SUMMARY'!$DH$354,K6,'ANNUAL SUMMARY'!$DD$404)+SUMIF('ANNUAL SUMMARY'!$DH$412,K6,'ANNUAL SUMMARY'!$DD$462)+SUMIF('ANNUAL SUMMARY'!$DH$470,K6,'ANNUAL SUMMARY'!$DD$520)+SUMIF('ANNUAL SUMMARY'!$DH$528,K6,'ANNUAL SUMMARY'!$DD$578)+SUMIF('ANNUAL SUMMARY'!$DH$586,K6,'ANNUAL SUMMARY'!$DD$636)+SUMIF('ANNUAL SUMMARY'!$FE$6,K6,'ANNUAL SUMMARY'!$FA$56)+SUMIF('ANNUAL SUMMARY'!$DH$644,K6,'ANNUAL SUMMARY'!$DD$694)+SUMIF('ANNUAL SUMMARY'!$FE$64,K6,'ANNUAL SUMMARY'!$FA$114)+SUMIF('ANNUAL SUMMARY'!$FE$122,K6,'ANNUAL SUMMARY'!$FA$172)+SUMIF('ANNUAL SUMMARY'!$FE$180,K6,'ANNUAL SUMMARY'!$FA$230)+SUMIF('ANNUAL SUMMARY'!$FE$238,K6,'ANNUAL SUMMARY'!$FA$288)+SUMIF('ANNUAL SUMMARY'!$FE$296,K6,'ANNUAL SUMMARY'!$FA$346)+SUMIF('ANNUAL SUMMARY'!$FE$354,K6,'ANNUAL SUMMARY'!$FA$404)+SUMIF('ANNUAL SUMMARY'!$FE$412,K6,'ANNUAL SUMMARY'!$FA$462)+SUMIF('ANNUAL SUMMARY'!$FE$470,K6,'ANNUAL SUMMARY'!$FA$520)+SUMIF('ANNUAL SUMMARY'!$FE$586,K6,'ANNUAL SUMMARY'!$FA$636)+SUMIF('ANNUAL SUMMARY'!$FE$528,K6,'ANNUAL SUMMARY'!$FA$578)+SUMIF('ANNUAL SUMMARY'!$FE$644,K6,'ANNUAL SUMMARY'!$FA$694)</f>
        <v>0</v>
      </c>
      <c r="G51" s="718"/>
      <c r="H51" s="718"/>
      <c r="I51" s="718"/>
      <c r="J51" s="718"/>
      <c r="K51" s="718"/>
      <c r="L51" s="718"/>
      <c r="M51" s="15"/>
      <c r="N51" s="707" t="str">
        <f>'ANNUAL SUMMARY'!$O$56</f>
        <v>NIGHT</v>
      </c>
      <c r="O51" s="707"/>
      <c r="P51" s="707"/>
      <c r="Q51" s="707"/>
      <c r="R51" s="892">
        <f>SUMIF('PREVIOUS LOGS'!$K$6,K6,'PREVIOUS LOGS'!$R$51)+SUMIF('PREVIOUS LOGS'!$K$59,$K$6,'PREVIOUS LOGS'!$R$104)+SUMIF('PREVIOUS LOGS'!$K$112,K6,'PREVIOUS LOGS'!$R$157)+SUMIF('PREVIOUS LOGS'!$K$165,K6,'PREVIOUS LOGS'!$R$210)+SUMIF('PREVIOUS LOGS'!$K$218,K6,'PREVIOUS LOGS'!$R$263)+SUMIF('PREVIOUS LOGS'!$K$271,K6,'PREVIOUS LOGS'!$R$316)+SUMIF('PREVIOUS LOGS'!$K$324,K6,'PREVIOUS LOGS'!$R$369)+SUMIF('PREVIOUS LOGS'!$BH$6,K6,'PREVIOUS LOGS'!$BO$51)+SUMIF('PREVIOUS LOGS'!$BH$59,$K$6,'PREVIOUS LOGS'!$BO$104)+SUMIF('PREVIOUS LOGS'!$BH$112,K6,'PREVIOUS LOGS'!$BO$157)+SUMIF('PREVIOUS LOGS'!$BH$165,K6,'PREVIOUS LOGS'!$BO$210)+SUMIF('PREVIOUS LOGS'!$BH$218,K6,'PREVIOUS LOGS'!$BO$263)+SUMIF('PREVIOUS LOGS'!$BH$271,K6,'PREVIOUS LOGS'!$BO$316)+SUMIF('PREVIOUS LOGS'!$BH$324,K6,'PREVIOUS LOGS'!$BO$369)+SUMIF('PREVIOUS LOGS'!$DF$6,K6,'PREVIOUS LOGS'!$DM$51)+SUMIF('PREVIOUS LOGS'!$DF$59,$K$6,'PREVIOUS LOGS'!$DM$104)+SUMIF('PREVIOUS LOGS'!$DF$112,K6,'PREVIOUS LOGS'!$DM$157)+SUMIF('PREVIOUS LOGS'!$DF$165,K6,'PREVIOUS LOGS'!$DM$210)+SUMIF('PREVIOUS LOGS'!$DF$218,K6,'PREVIOUS LOGS'!$DM$263)+SUMIF('PREVIOUS LOGS'!$DF$271,K6,'PREVIOUS LOGS'!$DM$316)+SUMIF('PREVIOUS LOGS'!$DF$324,K6,'PREVIOUS LOGS'!$DM$369)+SUMIF('PREVIOUS LOGS'!$FC$6,K6,'PREVIOUS LOGS'!$FJ$51)+SUMIF('PREVIOUS LOGS'!$FC$59,$K$6,'PREVIOUS LOGS'!$FJ$104)+SUMIF('PREVIOUS LOGS'!$FC$112,K6,'PREVIOUS LOGS'!$FJ$157)+SUMIF('PREVIOUS LOGS'!$FC$165,K6,'PREVIOUS LOGS'!$FJ$210)+SUMIF('PREVIOUS LOGS'!$FC$218,K6,'PREVIOUS LOGS'!$FJ$263)+SUMIF('PREVIOUS LOGS'!$FC$271,K6,'PREVIOUS LOGS'!$FJ$316)+SUMIF('PREVIOUS LOGS'!$FC$324,K6,'PREVIOUS LOGS'!$FJ$369)+SUMIF('ANNUAL SUMMARY'!$L$6,K6,'ANNUAL SUMMARY'!$T$56)+SUMIF('ANNUAL SUMMARY'!$L$64,K6,'ANNUAL SUMMARY'!$T$114)+SUMIF('ANNUAL SUMMARY'!$L$122,K6,'ANNUAL SUMMARY'!$T$172)+SUMIF('ANNUAL SUMMARY'!$L$180,K6,'ANNUAL SUMMARY'!$T$230)+SUMIF('ANNUAL SUMMARY'!$L$238,K6,'ANNUAL SUMMARY'!$T$288)+SUMIF('ANNUAL SUMMARY'!$L$296,K6,'ANNUAL SUMMARY'!$T$346)+SUMIF('ANNUAL SUMMARY'!$L$354,K6,'ANNUAL SUMMARY'!$T$404)+SUMIF('ANNUAL SUMMARY'!$L$412,K6,'ANNUAL SUMMARY'!$T$462)+SUMIF('ANNUAL SUMMARY'!$L$470,K6,'ANNUAL SUMMARY'!$T$520)+SUMIF('ANNUAL SUMMARY'!$L$528,K6,'ANNUAL SUMMARY'!$T$578)+SUMIF('ANNUAL SUMMARY'!$L$586,K6,'ANNUAL SUMMARY'!$T$636)+SUMIF('ANNUAL SUMMARY'!$L$644,K6,'ANNUAL SUMMARY'!$T$694)+SUMIF('ANNUAL SUMMARY'!$BI$6,K6,'ANNUAL SUMMARY'!$BQ$56)+SUMIF('ANNUAL SUMMARY'!$BI$64,K6,'ANNUAL SUMMARY'!$BQ$114)+SUMIF('ANNUAL SUMMARY'!$BI$122,K6,'ANNUAL SUMMARY'!$BQ$172)+SUMIF('ANNUAL SUMMARY'!$BI$180,K6,'ANNUAL SUMMARY'!$BQ$230)+SUMIF('ANNUAL SUMMARY'!$BI$238,K6,'ANNUAL SUMMARY'!$BQ$288)+SUMIF('ANNUAL SUMMARY'!$BI$296,K6,'ANNUAL SUMMARY'!$BQ$346)+SUMIF('ANNUAL SUMMARY'!$BI$354,K6,'ANNUAL SUMMARY'!$BQ$404)+SUMIF('ANNUAL SUMMARY'!$BI$412,K6,'ANNUAL SUMMARY'!$BQ$462)+SUMIF('ANNUAL SUMMARY'!$BI$470,K6,'ANNUAL SUMMARY'!$BQ$520)+SUMIF('ANNUAL SUMMARY'!$BI$528,K6,'ANNUAL SUMMARY'!$BQ$578)+SUMIF('ANNUAL SUMMARY'!$BI$586,K6,'ANNUAL SUMMARY'!$BQ$636)+SUMIF('ANNUAL SUMMARY'!$BI$644,K6,'ANNUAL SUMMARY'!$BQ$694)+SUMIF('ANNUAL SUMMARY'!$DH$6,K6,'ANNUAL SUMMARY'!$DP$56)+SUMIF('ANNUAL SUMMARY'!$DH$64,K6,'ANNUAL SUMMARY'!$DP$114)+SUMIF('ANNUAL SUMMARY'!$DH$122,K6,'ANNUAL SUMMARY'!$DP$172)+SUMIF('ANNUAL SUMMARY'!$DH$180,K6,'ANNUAL SUMMARY'!$DP$230)+SUMIF('ANNUAL SUMMARY'!$DH$238,K6,'ANNUAL SUMMARY'!$DP$288)+SUMIF('ANNUAL SUMMARY'!$DH$296,K6,'ANNUAL SUMMARY'!$DP$346)+SUMIF('ANNUAL SUMMARY'!$DH$354,K6,'ANNUAL SUMMARY'!$DP$404)+SUMIF('ANNUAL SUMMARY'!$DH$412,K6,'ANNUAL SUMMARY'!$DP$462)+SUMIF('ANNUAL SUMMARY'!$DH$470,K6,'ANNUAL SUMMARY'!$DP$520)+SUMIF('ANNUAL SUMMARY'!$DH$528,K6,'ANNUAL SUMMARY'!$DP$578)+SUMIF('ANNUAL SUMMARY'!$DH$586,K6,'ANNUAL SUMMARY'!$DP$636)+SUMIF('ANNUAL SUMMARY'!$FE$6,K6,'ANNUAL SUMMARY'!$FM$56)+SUMIF('ANNUAL SUMMARY'!$DH$644,K6,'ANNUAL SUMMARY'!$DP$694)+SUMIF('ANNUAL SUMMARY'!$FE$64,K6,'ANNUAL SUMMARY'!$FM$114)+SUMIF('ANNUAL SUMMARY'!$FE$122,K6,'ANNUAL SUMMARY'!$FM$172)+SUMIF('ANNUAL SUMMARY'!$FE$180,K6,'ANNUAL SUMMARY'!$FM$230)+SUMIF('ANNUAL SUMMARY'!$FE$238,K6,'ANNUAL SUMMARY'!$FM$288)+SUMIF('ANNUAL SUMMARY'!$FE$296,K6,'ANNUAL SUMMARY'!$FM$346)+SUMIF('ANNUAL SUMMARY'!$FE$354,K6,'ANNUAL SUMMARY'!$FM$404)+SUMIF('ANNUAL SUMMARY'!$FE$412,K6,'ANNUAL SUMMARY'!$FM$462)+SUMIF('ANNUAL SUMMARY'!$FE$470,K6,'ANNUAL SUMMARY'!$FM$520)+SUMIF('ANNUAL SUMMARY'!$FE$586,K6,'ANNUAL SUMMARY'!$FM$636)+SUMIF('ANNUAL SUMMARY'!$FE$528,K6,'ANNUAL SUMMARY'!$FM$578)+SUMIF('ANNUAL SUMMARY'!$FE$644,K6,'ANNUAL SUMMARY'!$FM$694)</f>
        <v>0</v>
      </c>
      <c r="S51" s="892"/>
      <c r="T51" s="892"/>
      <c r="U51" s="892"/>
      <c r="V51" s="892"/>
      <c r="W51" s="892"/>
      <c r="X51" s="891"/>
      <c r="Y51" s="643"/>
      <c r="Z51" s="709" t="str">
        <f>IF('FRONT PAGE'!$A$1="www.fly-logics.com","No SERIE",0)</f>
        <v>No SERIE</v>
      </c>
      <c r="AA51" s="710"/>
      <c r="AB51" s="710"/>
      <c r="AC51" s="710"/>
      <c r="AD51" s="710"/>
      <c r="AE51" s="710"/>
      <c r="AF51" s="690"/>
      <c r="AG51" s="690"/>
      <c r="AH51" s="690"/>
      <c r="AI51" s="690"/>
      <c r="AJ51" s="690"/>
      <c r="AK51" s="691"/>
      <c r="AL51" s="709" t="str">
        <f>IF('FRONT PAGE'!$A$1="www.fly-logics.com","BUILT DATE",0)</f>
        <v>BUILT DATE</v>
      </c>
      <c r="AM51" s="710"/>
      <c r="AN51" s="710"/>
      <c r="AO51" s="710"/>
      <c r="AP51" s="710"/>
      <c r="AQ51" s="710"/>
      <c r="AR51" s="689"/>
      <c r="AS51" s="690"/>
      <c r="AT51" s="690"/>
      <c r="AU51" s="690"/>
      <c r="AV51" s="690"/>
      <c r="AW51" s="1263"/>
      <c r="AX51" s="790"/>
      <c r="AY51" s="707" t="str">
        <f>'ANNUAL SUMMARY'!$C$56</f>
        <v>IFR</v>
      </c>
      <c r="AZ51" s="707"/>
      <c r="BA51" s="707"/>
      <c r="BB51" s="707"/>
      <c r="BC51" s="891">
        <f>SUMIF('PREVIOUS LOGS'!$K$6,BH6,'PREVIOUS LOGS'!$F$51)+SUMIF('PREVIOUS LOGS'!$K$59,$K$6,'PREVIOUS LOGS'!$F$104)+SUMIF('PREVIOUS LOGS'!$K$112,BH6,'PREVIOUS LOGS'!$F$157)+SUMIF('PREVIOUS LOGS'!$K$165,BH6,'PREVIOUS LOGS'!$F$210)+SUMIF('PREVIOUS LOGS'!$K$218,BH6,'PREVIOUS LOGS'!$F$263)+SUMIF('PREVIOUS LOGS'!$K$271,BH6,'PREVIOUS LOGS'!$F$316)+SUMIF('PREVIOUS LOGS'!$K$324,BH6,'PREVIOUS LOGS'!$F$369)+SUMIF('PREVIOUS LOGS'!$BH$6,BH6,'PREVIOUS LOGS'!$BC$51)+SUMIF('PREVIOUS LOGS'!$BH$59,$K$6,'PREVIOUS LOGS'!$BC$104)+SUMIF('PREVIOUS LOGS'!$BH$112,BH6,'PREVIOUS LOGS'!$BC$157)+SUMIF('PREVIOUS LOGS'!$BH$165,BH6,'PREVIOUS LOGS'!$BC$210)+SUMIF('PREVIOUS LOGS'!$BH$218,BH6,'PREVIOUS LOGS'!$BC$263)+SUMIF('PREVIOUS LOGS'!$BH$271,BH6,'PREVIOUS LOGS'!$BC$316)+SUMIF('PREVIOUS LOGS'!$BH$324,BH6,'PREVIOUS LOGS'!$BC$369)+SUMIF('PREVIOUS LOGS'!$DF$6,BH6,'PREVIOUS LOGS'!$DA$51)+SUMIF('PREVIOUS LOGS'!$DF$59,$K$6,'PREVIOUS LOGS'!$DA$104)+SUMIF('PREVIOUS LOGS'!$DF$112,BH6,'PREVIOUS LOGS'!$DA$157)+SUMIF('PREVIOUS LOGS'!$DF$165,BH6,'PREVIOUS LOGS'!$DA$210)+SUMIF('PREVIOUS LOGS'!$DF$218,BH6,'PREVIOUS LOGS'!$DA$263)+SUMIF('PREVIOUS LOGS'!$DF$271,BH6,'PREVIOUS LOGS'!$DA$316)+SUMIF('PREVIOUS LOGS'!$DF$324,BH6,'PREVIOUS LOGS'!$DA$369)+SUMIF('PREVIOUS LOGS'!$FC$6,BH6,'PREVIOUS LOGS'!$EX$51)+SUMIF('PREVIOUS LOGS'!$FC$59,$K$6,'PREVIOUS LOGS'!$EX$104)+SUMIF('PREVIOUS LOGS'!$FC$112,BH6,'PREVIOUS LOGS'!$EX$157)+SUMIF('PREVIOUS LOGS'!$FC$165,BH6,'PREVIOUS LOGS'!$EX$210)+SUMIF('PREVIOUS LOGS'!$FC$218,BH6,'PREVIOUS LOGS'!$EX$263)+SUMIF('PREVIOUS LOGS'!$FC$271,BH6,'PREVIOUS LOGS'!$EX$316)+SUMIF('PREVIOUS LOGS'!$FC$324,BH6,'PREVIOUS LOGS'!$EX$369)+SUMIF('ANNUAL SUMMARY'!$L$6,BH6,'ANNUAL SUMMARY'!$H$56)+SUMIF('ANNUAL SUMMARY'!$L$64,BH6,'ANNUAL SUMMARY'!$H$114)+SUMIF('ANNUAL SUMMARY'!$L$122,BH6,'ANNUAL SUMMARY'!$H$172)+SUMIF('ANNUAL SUMMARY'!$L$180,BH6,'ANNUAL SUMMARY'!$H$230)+SUMIF('ANNUAL SUMMARY'!$L$238,BH6,'ANNUAL SUMMARY'!$H$288)+SUMIF('ANNUAL SUMMARY'!$L$296,BH6,'ANNUAL SUMMARY'!$H$346)+SUMIF('ANNUAL SUMMARY'!$L$354,BH6,'ANNUAL SUMMARY'!$H$404)+SUMIF('ANNUAL SUMMARY'!$L$412,BH6,'ANNUAL SUMMARY'!$H$462)+SUMIF('ANNUAL SUMMARY'!$L$470,BH6,'ANNUAL SUMMARY'!$H$520)+SUMIF('ANNUAL SUMMARY'!$L$528,BH6,'ANNUAL SUMMARY'!$H$578)+SUMIF('ANNUAL SUMMARY'!$L$586,BH6,'ANNUAL SUMMARY'!$H$636)+SUMIF('ANNUAL SUMMARY'!$L$644,BH6,'ANNUAL SUMMARY'!$H$694)+SUMIF('ANNUAL SUMMARY'!$BI$6,BH6,'ANNUAL SUMMARY'!$BE$56)+SUMIF('ANNUAL SUMMARY'!$BI$64,BH6,'ANNUAL SUMMARY'!$BE$114)+SUMIF('ANNUAL SUMMARY'!$BI$122,BH6,'ANNUAL SUMMARY'!$BE$172)+SUMIF('ANNUAL SUMMARY'!$BI$180,BH6,'ANNUAL SUMMARY'!$BE$230)+SUMIF('ANNUAL SUMMARY'!$BI$238,BH6,'ANNUAL SUMMARY'!$BE$288)+SUMIF('ANNUAL SUMMARY'!$BI$296,BH6,'ANNUAL SUMMARY'!$BE$346)+SUMIF('ANNUAL SUMMARY'!$BI$354,BH6,'ANNUAL SUMMARY'!$BE$404)+SUMIF('ANNUAL SUMMARY'!$BI$412,BH6,'ANNUAL SUMMARY'!$BE$462)+SUMIF('ANNUAL SUMMARY'!$BI$470,BH6,'ANNUAL SUMMARY'!$BE$520)+SUMIF('ANNUAL SUMMARY'!$BI$528,BH6,'ANNUAL SUMMARY'!$BE$578)+SUMIF('ANNUAL SUMMARY'!$BI$586,BH6,'ANNUAL SUMMARY'!$BE$636)+SUMIF('ANNUAL SUMMARY'!$BI$644,BH6,'ANNUAL SUMMARY'!$BE$694)+SUMIF('ANNUAL SUMMARY'!$DH$6,BH6,'ANNUAL SUMMARY'!$DD$56)+SUMIF('ANNUAL SUMMARY'!$DH$64,BH6,'ANNUAL SUMMARY'!$DD$114)+SUMIF('ANNUAL SUMMARY'!$DH$122,BH6,'ANNUAL SUMMARY'!$DD$172)+SUMIF('ANNUAL SUMMARY'!$DH$180,BH6,'ANNUAL SUMMARY'!$DD$230)+SUMIF('ANNUAL SUMMARY'!$DH$238,BH6,'ANNUAL SUMMARY'!$DD$288)+SUMIF('ANNUAL SUMMARY'!$DH$296,BH6,'ANNUAL SUMMARY'!$DD$346)+SUMIF('ANNUAL SUMMARY'!$DH$354,BH6,'ANNUAL SUMMARY'!$DD$404)+SUMIF('ANNUAL SUMMARY'!$DH$412,BH6,'ANNUAL SUMMARY'!$DD$462)+SUMIF('ANNUAL SUMMARY'!$DH$470,BH6,'ANNUAL SUMMARY'!$DD$520)+SUMIF('ANNUAL SUMMARY'!$DH$528,BH6,'ANNUAL SUMMARY'!$DD$578)+SUMIF('ANNUAL SUMMARY'!$DH$586,BH6,'ANNUAL SUMMARY'!$DD$636)+SUMIF('ANNUAL SUMMARY'!$FE$6,BH6,'ANNUAL SUMMARY'!$FA$56)+SUMIF('ANNUAL SUMMARY'!$DH$644,BH6,'ANNUAL SUMMARY'!$DD$694)+SUMIF('ANNUAL SUMMARY'!$FE$64,BH6,'ANNUAL SUMMARY'!$FA$114)+SUMIF('ANNUAL SUMMARY'!$FE$122,BH6,'ANNUAL SUMMARY'!$FA$172)+SUMIF('ANNUAL SUMMARY'!$FE$180,BH6,'ANNUAL SUMMARY'!$FA$230)+SUMIF('ANNUAL SUMMARY'!$FE$238,BH6,'ANNUAL SUMMARY'!$FA$288)+SUMIF('ANNUAL SUMMARY'!$FE$296,BH6,'ANNUAL SUMMARY'!$FA$346)+SUMIF('ANNUAL SUMMARY'!$FE$354,BH6,'ANNUAL SUMMARY'!$FA$404)+SUMIF('ANNUAL SUMMARY'!$FE$412,BH6,'ANNUAL SUMMARY'!$FA$462)+SUMIF('ANNUAL SUMMARY'!$FE$470,BH6,'ANNUAL SUMMARY'!$FA$520)+SUMIF('ANNUAL SUMMARY'!$FE$586,BH6,'ANNUAL SUMMARY'!$FA$636)+SUMIF('ANNUAL SUMMARY'!$FE$528,BH6,'ANNUAL SUMMARY'!$FA$578)+SUMIF('ANNUAL SUMMARY'!$FE$644,BH6,'ANNUAL SUMMARY'!$FA$694)</f>
        <v>0</v>
      </c>
      <c r="BD51" s="718"/>
      <c r="BE51" s="718"/>
      <c r="BF51" s="718"/>
      <c r="BG51" s="718"/>
      <c r="BH51" s="718"/>
      <c r="BI51" s="718"/>
      <c r="BJ51" s="15"/>
      <c r="BK51" s="707" t="str">
        <f>'ANNUAL SUMMARY'!$O$56</f>
        <v>NIGHT</v>
      </c>
      <c r="BL51" s="707"/>
      <c r="BM51" s="707"/>
      <c r="BN51" s="707"/>
      <c r="BO51" s="892">
        <f>SUMIF('PREVIOUS LOGS'!$K$6,BH6,'PREVIOUS LOGS'!$R$51)+SUMIF('PREVIOUS LOGS'!$K$59,$K$6,'PREVIOUS LOGS'!$R$104)+SUMIF('PREVIOUS LOGS'!$K$112,BH6,'PREVIOUS LOGS'!$R$157)+SUMIF('PREVIOUS LOGS'!$K$165,BH6,'PREVIOUS LOGS'!$R$210)+SUMIF('PREVIOUS LOGS'!$K$218,BH6,'PREVIOUS LOGS'!$R$263)+SUMIF('PREVIOUS LOGS'!$K$271,BH6,'PREVIOUS LOGS'!$R$316)+SUMIF('PREVIOUS LOGS'!$K$324,BH6,'PREVIOUS LOGS'!$R$369)+SUMIF('PREVIOUS LOGS'!$BH$6,BH6,'PREVIOUS LOGS'!$BO$51)+SUMIF('PREVIOUS LOGS'!$BH$59,$K$6,'PREVIOUS LOGS'!$BO$104)+SUMIF('PREVIOUS LOGS'!$BH$112,BH6,'PREVIOUS LOGS'!$BO$157)+SUMIF('PREVIOUS LOGS'!$BH$165,BH6,'PREVIOUS LOGS'!$BO$210)+SUMIF('PREVIOUS LOGS'!$BH$218,BH6,'PREVIOUS LOGS'!$BO$263)+SUMIF('PREVIOUS LOGS'!$BH$271,BH6,'PREVIOUS LOGS'!$BO$316)+SUMIF('PREVIOUS LOGS'!$BH$324,BH6,'PREVIOUS LOGS'!$BO$369)+SUMIF('PREVIOUS LOGS'!$DF$6,BH6,'PREVIOUS LOGS'!$DM$51)+SUMIF('PREVIOUS LOGS'!$DF$59,$K$6,'PREVIOUS LOGS'!$DM$104)+SUMIF('PREVIOUS LOGS'!$DF$112,BH6,'PREVIOUS LOGS'!$DM$157)+SUMIF('PREVIOUS LOGS'!$DF$165,BH6,'PREVIOUS LOGS'!$DM$210)+SUMIF('PREVIOUS LOGS'!$DF$218,BH6,'PREVIOUS LOGS'!$DM$263)+SUMIF('PREVIOUS LOGS'!$DF$271,BH6,'PREVIOUS LOGS'!$DM$316)+SUMIF('PREVIOUS LOGS'!$DF$324,BH6,'PREVIOUS LOGS'!$DM$369)+SUMIF('PREVIOUS LOGS'!$FC$6,BH6,'PREVIOUS LOGS'!$FJ$51)+SUMIF('PREVIOUS LOGS'!$FC$59,$K$6,'PREVIOUS LOGS'!$FJ$104)+SUMIF('PREVIOUS LOGS'!$FC$112,BH6,'PREVIOUS LOGS'!$FJ$157)+SUMIF('PREVIOUS LOGS'!$FC$165,BH6,'PREVIOUS LOGS'!$FJ$210)+SUMIF('PREVIOUS LOGS'!$FC$218,BH6,'PREVIOUS LOGS'!$FJ$263)+SUMIF('PREVIOUS LOGS'!$FC$271,BH6,'PREVIOUS LOGS'!$FJ$316)+SUMIF('PREVIOUS LOGS'!$FC$324,BH6,'PREVIOUS LOGS'!$FJ$369)+SUMIF('ANNUAL SUMMARY'!$L$6,BH6,'ANNUAL SUMMARY'!$T$56)+SUMIF('ANNUAL SUMMARY'!$L$64,BH6,'ANNUAL SUMMARY'!$T$114)+SUMIF('ANNUAL SUMMARY'!$L$122,BH6,'ANNUAL SUMMARY'!$T$172)+SUMIF('ANNUAL SUMMARY'!$L$180,BH6,'ANNUAL SUMMARY'!$T$230)+SUMIF('ANNUAL SUMMARY'!$L$238,BH6,'ANNUAL SUMMARY'!$T$288)+SUMIF('ANNUAL SUMMARY'!$L$296,BH6,'ANNUAL SUMMARY'!$T$346)+SUMIF('ANNUAL SUMMARY'!$L$354,BH6,'ANNUAL SUMMARY'!$T$404)+SUMIF('ANNUAL SUMMARY'!$L$412,BH6,'ANNUAL SUMMARY'!$T$462)+SUMIF('ANNUAL SUMMARY'!$L$470,BH6,'ANNUAL SUMMARY'!$T$520)+SUMIF('ANNUAL SUMMARY'!$L$528,BH6,'ANNUAL SUMMARY'!$T$578)+SUMIF('ANNUAL SUMMARY'!$L$586,BH6,'ANNUAL SUMMARY'!$T$636)+SUMIF('ANNUAL SUMMARY'!$L$644,BH6,'ANNUAL SUMMARY'!$T$694)+SUMIF('ANNUAL SUMMARY'!$BI$6,BH6,'ANNUAL SUMMARY'!$BQ$56)+SUMIF('ANNUAL SUMMARY'!$BI$64,BH6,'ANNUAL SUMMARY'!$BQ$114)+SUMIF('ANNUAL SUMMARY'!$BI$122,BH6,'ANNUAL SUMMARY'!$BQ$172)+SUMIF('ANNUAL SUMMARY'!$BI$180,BH6,'ANNUAL SUMMARY'!$BQ$230)+SUMIF('ANNUAL SUMMARY'!$BI$238,BH6,'ANNUAL SUMMARY'!$BQ$288)+SUMIF('ANNUAL SUMMARY'!$BI$296,BH6,'ANNUAL SUMMARY'!$BQ$346)+SUMIF('ANNUAL SUMMARY'!$BI$354,BH6,'ANNUAL SUMMARY'!$BQ$404)+SUMIF('ANNUAL SUMMARY'!$BI$412,BH6,'ANNUAL SUMMARY'!$BQ$462)+SUMIF('ANNUAL SUMMARY'!$BI$470,BH6,'ANNUAL SUMMARY'!$BQ$520)+SUMIF('ANNUAL SUMMARY'!$BI$528,BH6,'ANNUAL SUMMARY'!$BQ$578)+SUMIF('ANNUAL SUMMARY'!$BI$586,BH6,'ANNUAL SUMMARY'!$BQ$636)+SUMIF('ANNUAL SUMMARY'!$BI$644,BH6,'ANNUAL SUMMARY'!$BQ$694)+SUMIF('ANNUAL SUMMARY'!$DH$6,BH6,'ANNUAL SUMMARY'!$DP$56)+SUMIF('ANNUAL SUMMARY'!$DH$64,BH6,'ANNUAL SUMMARY'!$DP$114)+SUMIF('ANNUAL SUMMARY'!$DH$122,BH6,'ANNUAL SUMMARY'!$DP$172)+SUMIF('ANNUAL SUMMARY'!$DH$180,BH6,'ANNUAL SUMMARY'!$DP$230)+SUMIF('ANNUAL SUMMARY'!$DH$238,BH6,'ANNUAL SUMMARY'!$DP$288)+SUMIF('ANNUAL SUMMARY'!$DH$296,BH6,'ANNUAL SUMMARY'!$DP$346)+SUMIF('ANNUAL SUMMARY'!$DH$354,BH6,'ANNUAL SUMMARY'!$DP$404)+SUMIF('ANNUAL SUMMARY'!$DH$412,BH6,'ANNUAL SUMMARY'!$DP$462)+SUMIF('ANNUAL SUMMARY'!$DH$470,BH6,'ANNUAL SUMMARY'!$DP$520)+SUMIF('ANNUAL SUMMARY'!$DH$528,BH6,'ANNUAL SUMMARY'!$DP$578)+SUMIF('ANNUAL SUMMARY'!$DH$586,BH6,'ANNUAL SUMMARY'!$DP$636)+SUMIF('ANNUAL SUMMARY'!$FE$6,BH6,'ANNUAL SUMMARY'!$FM$56)+SUMIF('ANNUAL SUMMARY'!$DH$644,BH6,'ANNUAL SUMMARY'!$DP$694)+SUMIF('ANNUAL SUMMARY'!$FE$64,BH6,'ANNUAL SUMMARY'!$FM$114)+SUMIF('ANNUAL SUMMARY'!$FE$122,BH6,'ANNUAL SUMMARY'!$FM$172)+SUMIF('ANNUAL SUMMARY'!$FE$180,BH6,'ANNUAL SUMMARY'!$FM$230)+SUMIF('ANNUAL SUMMARY'!$FE$238,BH6,'ANNUAL SUMMARY'!$FM$288)+SUMIF('ANNUAL SUMMARY'!$FE$296,BH6,'ANNUAL SUMMARY'!$FM$346)+SUMIF('ANNUAL SUMMARY'!$FE$354,BH6,'ANNUAL SUMMARY'!$FM$404)+SUMIF('ANNUAL SUMMARY'!$FE$412,BH6,'ANNUAL SUMMARY'!$FM$462)+SUMIF('ANNUAL SUMMARY'!$FE$470,BH6,'ANNUAL SUMMARY'!$FM$520)+SUMIF('ANNUAL SUMMARY'!$FE$586,BH6,'ANNUAL SUMMARY'!$FM$636)+SUMIF('ANNUAL SUMMARY'!$FE$528,BH6,'ANNUAL SUMMARY'!$FM$578)+SUMIF('ANNUAL SUMMARY'!$FE$644,BH6,'ANNUAL SUMMARY'!$FM$694)</f>
        <v>0</v>
      </c>
      <c r="BP51" s="892"/>
      <c r="BQ51" s="892"/>
      <c r="BR51" s="892"/>
      <c r="BS51" s="892"/>
      <c r="BT51" s="892"/>
      <c r="BU51" s="891"/>
      <c r="BV51" s="643"/>
      <c r="BW51" s="709" t="str">
        <f>IF('FRONT PAGE'!$A$1="www.fly-logics.com","No SERIE",0)</f>
        <v>No SERIE</v>
      </c>
      <c r="BX51" s="710"/>
      <c r="BY51" s="710"/>
      <c r="BZ51" s="710"/>
      <c r="CA51" s="710"/>
      <c r="CB51" s="710"/>
      <c r="CC51" s="690"/>
      <c r="CD51" s="690"/>
      <c r="CE51" s="690"/>
      <c r="CF51" s="690"/>
      <c r="CG51" s="690"/>
      <c r="CH51" s="691"/>
      <c r="CI51" s="709" t="str">
        <f>IF('FRONT PAGE'!$A$1="www.fly-logics.com","BUILT DATE",0)</f>
        <v>BUILT DATE</v>
      </c>
      <c r="CJ51" s="710"/>
      <c r="CK51" s="710"/>
      <c r="CL51" s="710"/>
      <c r="CM51" s="710"/>
      <c r="CN51" s="710"/>
      <c r="CO51" s="689"/>
      <c r="CP51" s="690"/>
      <c r="CQ51" s="690"/>
      <c r="CR51" s="690"/>
      <c r="CS51" s="691"/>
      <c r="CT51" s="1263"/>
      <c r="CU51" s="1250"/>
      <c r="CV51" s="790"/>
      <c r="CW51" s="707" t="str">
        <f>'ANNUAL SUMMARY'!$C$56</f>
        <v>IFR</v>
      </c>
      <c r="CX51" s="707"/>
      <c r="CY51" s="707"/>
      <c r="CZ51" s="707"/>
      <c r="DA51" s="891">
        <f>SUMIF('PREVIOUS LOGS'!$K$6,DF6,'PREVIOUS LOGS'!$F$51)+SUMIF('PREVIOUS LOGS'!$K$59,$K$6,'PREVIOUS LOGS'!$F$104)+SUMIF('PREVIOUS LOGS'!$K$112,DF6,'PREVIOUS LOGS'!$F$157)+SUMIF('PREVIOUS LOGS'!$K$165,DF6,'PREVIOUS LOGS'!$F$210)+SUMIF('PREVIOUS LOGS'!$K$218,DF6,'PREVIOUS LOGS'!$F$263)+SUMIF('PREVIOUS LOGS'!$K$271,DF6,'PREVIOUS LOGS'!$F$316)+SUMIF('PREVIOUS LOGS'!$K$324,DF6,'PREVIOUS LOGS'!$F$369)+SUMIF('PREVIOUS LOGS'!$BH$6,DF6,'PREVIOUS LOGS'!$BC$51)+SUMIF('PREVIOUS LOGS'!$BH$59,$K$6,'PREVIOUS LOGS'!$BC$104)+SUMIF('PREVIOUS LOGS'!$BH$112,DF6,'PREVIOUS LOGS'!$BC$157)+SUMIF('PREVIOUS LOGS'!$BH$165,DF6,'PREVIOUS LOGS'!$BC$210)+SUMIF('PREVIOUS LOGS'!$BH$218,DF6,'PREVIOUS LOGS'!$BC$263)+SUMIF('PREVIOUS LOGS'!$BH$271,DF6,'PREVIOUS LOGS'!$BC$316)+SUMIF('PREVIOUS LOGS'!$BH$324,DF6,'PREVIOUS LOGS'!$BC$369)+SUMIF('PREVIOUS LOGS'!$DF$6,DF6,'PREVIOUS LOGS'!$DA$51)+SUMIF('PREVIOUS LOGS'!$DF$59,$K$6,'PREVIOUS LOGS'!$DA$104)+SUMIF('PREVIOUS LOGS'!$DF$112,DF6,'PREVIOUS LOGS'!$DA$157)+SUMIF('PREVIOUS LOGS'!$DF$165,DF6,'PREVIOUS LOGS'!$DA$210)+SUMIF('PREVIOUS LOGS'!$DF$218,DF6,'PREVIOUS LOGS'!$DA$263)+SUMIF('PREVIOUS LOGS'!$DF$271,DF6,'PREVIOUS LOGS'!$DA$316)+SUMIF('PREVIOUS LOGS'!$DF$324,DF6,'PREVIOUS LOGS'!$DA$369)+SUMIF('PREVIOUS LOGS'!$FC$6,DF6,'PREVIOUS LOGS'!$EX$51)+SUMIF('PREVIOUS LOGS'!$FC$59,$K$6,'PREVIOUS LOGS'!$EX$104)+SUMIF('PREVIOUS LOGS'!$FC$112,DF6,'PREVIOUS LOGS'!$EX$157)+SUMIF('PREVIOUS LOGS'!$FC$165,DF6,'PREVIOUS LOGS'!$EX$210)+SUMIF('PREVIOUS LOGS'!$FC$218,DF6,'PREVIOUS LOGS'!$EX$263)+SUMIF('PREVIOUS LOGS'!$FC$271,DF6,'PREVIOUS LOGS'!$EX$316)+SUMIF('PREVIOUS LOGS'!$FC$324,DF6,'PREVIOUS LOGS'!$EX$369)+SUMIF('ANNUAL SUMMARY'!$L$6,DF6,'ANNUAL SUMMARY'!$H$56)+SUMIF('ANNUAL SUMMARY'!$L$64,DF6,'ANNUAL SUMMARY'!$H$114)+SUMIF('ANNUAL SUMMARY'!$L$122,DF6,'ANNUAL SUMMARY'!$H$172)+SUMIF('ANNUAL SUMMARY'!$L$180,DF6,'ANNUAL SUMMARY'!$H$230)+SUMIF('ANNUAL SUMMARY'!$L$238,DF6,'ANNUAL SUMMARY'!$H$288)+SUMIF('ANNUAL SUMMARY'!$L$296,DF6,'ANNUAL SUMMARY'!$H$346)+SUMIF('ANNUAL SUMMARY'!$L$354,DF6,'ANNUAL SUMMARY'!$H$404)+SUMIF('ANNUAL SUMMARY'!$L$412,DF6,'ANNUAL SUMMARY'!$H$462)+SUMIF('ANNUAL SUMMARY'!$L$470,DF6,'ANNUAL SUMMARY'!$H$520)+SUMIF('ANNUAL SUMMARY'!$L$528,DF6,'ANNUAL SUMMARY'!$H$578)+SUMIF('ANNUAL SUMMARY'!$L$586,DF6,'ANNUAL SUMMARY'!$H$636)+SUMIF('ANNUAL SUMMARY'!$L$644,DF6,'ANNUAL SUMMARY'!$H$694)+SUMIF('ANNUAL SUMMARY'!$BI$6,DF6,'ANNUAL SUMMARY'!$BE$56)+SUMIF('ANNUAL SUMMARY'!$BI$64,DF6,'ANNUAL SUMMARY'!$BE$114)+SUMIF('ANNUAL SUMMARY'!$BI$122,DF6,'ANNUAL SUMMARY'!$BE$172)+SUMIF('ANNUAL SUMMARY'!$BI$180,DF6,'ANNUAL SUMMARY'!$BE$230)+SUMIF('ANNUAL SUMMARY'!$BI$238,DF6,'ANNUAL SUMMARY'!$BE$288)+SUMIF('ANNUAL SUMMARY'!$BI$296,DF6,'ANNUAL SUMMARY'!$BE$346)+SUMIF('ANNUAL SUMMARY'!$BI$354,DF6,'ANNUAL SUMMARY'!$BE$404)+SUMIF('ANNUAL SUMMARY'!$BI$412,DF6,'ANNUAL SUMMARY'!$BE$462)+SUMIF('ANNUAL SUMMARY'!$BI$470,DF6,'ANNUAL SUMMARY'!$BE$520)+SUMIF('ANNUAL SUMMARY'!$BI$528,DF6,'ANNUAL SUMMARY'!$BE$578)+SUMIF('ANNUAL SUMMARY'!$BI$586,DF6,'ANNUAL SUMMARY'!$BE$636)+SUMIF('ANNUAL SUMMARY'!$BI$644,DF6,'ANNUAL SUMMARY'!$BE$694)+SUMIF('ANNUAL SUMMARY'!$DH$6,DF6,'ANNUAL SUMMARY'!$DD$56)+SUMIF('ANNUAL SUMMARY'!$DH$64,DF6,'ANNUAL SUMMARY'!$DD$114)+SUMIF('ANNUAL SUMMARY'!$DH$122,DF6,'ANNUAL SUMMARY'!$DD$172)+SUMIF('ANNUAL SUMMARY'!$DH$180,DF6,'ANNUAL SUMMARY'!$DD$230)+SUMIF('ANNUAL SUMMARY'!$DH$238,DF6,'ANNUAL SUMMARY'!$DD$288)+SUMIF('ANNUAL SUMMARY'!$DH$296,DF6,'ANNUAL SUMMARY'!$DD$346)+SUMIF('ANNUAL SUMMARY'!$DH$354,DF6,'ANNUAL SUMMARY'!$DD$404)+SUMIF('ANNUAL SUMMARY'!$DH$412,DF6,'ANNUAL SUMMARY'!$DD$462)+SUMIF('ANNUAL SUMMARY'!$DH$470,DF6,'ANNUAL SUMMARY'!$DD$520)+SUMIF('ANNUAL SUMMARY'!$DH$528,DF6,'ANNUAL SUMMARY'!$DD$578)+SUMIF('ANNUAL SUMMARY'!$DH$586,DF6,'ANNUAL SUMMARY'!$DD$636)+SUMIF('ANNUAL SUMMARY'!$FE$6,DF6,'ANNUAL SUMMARY'!$FA$56)+SUMIF('ANNUAL SUMMARY'!$DH$644,DF6,'ANNUAL SUMMARY'!$DD$694)+SUMIF('ANNUAL SUMMARY'!$FE$64,DF6,'ANNUAL SUMMARY'!$FA$114)+SUMIF('ANNUAL SUMMARY'!$FE$122,DF6,'ANNUAL SUMMARY'!$FA$172)+SUMIF('ANNUAL SUMMARY'!$FE$180,DF6,'ANNUAL SUMMARY'!$FA$230)+SUMIF('ANNUAL SUMMARY'!$FE$238,DF6,'ANNUAL SUMMARY'!$FA$288)+SUMIF('ANNUAL SUMMARY'!$FE$296,DF6,'ANNUAL SUMMARY'!$FA$346)+SUMIF('ANNUAL SUMMARY'!$FE$354,DF6,'ANNUAL SUMMARY'!$FA$404)+SUMIF('ANNUAL SUMMARY'!$FE$412,DF6,'ANNUAL SUMMARY'!$FA$462)+SUMIF('ANNUAL SUMMARY'!$FE$470,DF6,'ANNUAL SUMMARY'!$FA$520)+SUMIF('ANNUAL SUMMARY'!$FE$586,DF6,'ANNUAL SUMMARY'!$FA$636)+SUMIF('ANNUAL SUMMARY'!$FE$528,DF6,'ANNUAL SUMMARY'!$FA$578)+SUMIF('ANNUAL SUMMARY'!$FE$644,DF6,'ANNUAL SUMMARY'!$FA$694)</f>
        <v>0</v>
      </c>
      <c r="DB51" s="718"/>
      <c r="DC51" s="718"/>
      <c r="DD51" s="718"/>
      <c r="DE51" s="718"/>
      <c r="DF51" s="718"/>
      <c r="DG51" s="718"/>
      <c r="DH51" s="15"/>
      <c r="DI51" s="707" t="str">
        <f>'ANNUAL SUMMARY'!$O$56</f>
        <v>NIGHT</v>
      </c>
      <c r="DJ51" s="707"/>
      <c r="DK51" s="707"/>
      <c r="DL51" s="707"/>
      <c r="DM51" s="892">
        <f>SUMIF('PREVIOUS LOGS'!$K$6,DF6,'PREVIOUS LOGS'!$R$51)+SUMIF('PREVIOUS LOGS'!$K$59,$K$6,'PREVIOUS LOGS'!$R$104)+SUMIF('PREVIOUS LOGS'!$K$112,DF6,'PREVIOUS LOGS'!$R$157)+SUMIF('PREVIOUS LOGS'!$K$165,DF6,'PREVIOUS LOGS'!$R$210)+SUMIF('PREVIOUS LOGS'!$K$218,DF6,'PREVIOUS LOGS'!$R$263)+SUMIF('PREVIOUS LOGS'!$K$271,DF6,'PREVIOUS LOGS'!$R$316)+SUMIF('PREVIOUS LOGS'!$K$324,DF6,'PREVIOUS LOGS'!$R$369)+SUMIF('PREVIOUS LOGS'!$BH$6,DF6,'PREVIOUS LOGS'!$BO$51)+SUMIF('PREVIOUS LOGS'!$BH$59,$K$6,'PREVIOUS LOGS'!$BO$104)+SUMIF('PREVIOUS LOGS'!$BH$112,DF6,'PREVIOUS LOGS'!$BO$157)+SUMIF('PREVIOUS LOGS'!$BH$165,DF6,'PREVIOUS LOGS'!$BO$210)+SUMIF('PREVIOUS LOGS'!$BH$218,DF6,'PREVIOUS LOGS'!$BO$263)+SUMIF('PREVIOUS LOGS'!$BH$271,DF6,'PREVIOUS LOGS'!$BO$316)+SUMIF('PREVIOUS LOGS'!$BH$324,DF6,'PREVIOUS LOGS'!$BO$369)+SUMIF('PREVIOUS LOGS'!$DF$6,DF6,'PREVIOUS LOGS'!$DM$51)+SUMIF('PREVIOUS LOGS'!$DF$59,$K$6,'PREVIOUS LOGS'!$DM$104)+SUMIF('PREVIOUS LOGS'!$DF$112,DF6,'PREVIOUS LOGS'!$DM$157)+SUMIF('PREVIOUS LOGS'!$DF$165,DF6,'PREVIOUS LOGS'!$DM$210)+SUMIF('PREVIOUS LOGS'!$DF$218,DF6,'PREVIOUS LOGS'!$DM$263)+SUMIF('PREVIOUS LOGS'!$DF$271,DF6,'PREVIOUS LOGS'!$DM$316)+SUMIF('PREVIOUS LOGS'!$DF$324,DF6,'PREVIOUS LOGS'!$DM$369)+SUMIF('PREVIOUS LOGS'!$FC$6,DF6,'PREVIOUS LOGS'!$FJ$51)+SUMIF('PREVIOUS LOGS'!$FC$59,$K$6,'PREVIOUS LOGS'!$FJ$104)+SUMIF('PREVIOUS LOGS'!$FC$112,DF6,'PREVIOUS LOGS'!$FJ$157)+SUMIF('PREVIOUS LOGS'!$FC$165,DF6,'PREVIOUS LOGS'!$FJ$210)+SUMIF('PREVIOUS LOGS'!$FC$218,DF6,'PREVIOUS LOGS'!$FJ$263)+SUMIF('PREVIOUS LOGS'!$FC$271,DF6,'PREVIOUS LOGS'!$FJ$316)+SUMIF('PREVIOUS LOGS'!$FC$324,DF6,'PREVIOUS LOGS'!$FJ$369)+SUMIF('ANNUAL SUMMARY'!$L$6,DF6,'ANNUAL SUMMARY'!$T$56)+SUMIF('ANNUAL SUMMARY'!$L$64,DF6,'ANNUAL SUMMARY'!$T$114)+SUMIF('ANNUAL SUMMARY'!$L$122,DF6,'ANNUAL SUMMARY'!$T$172)+SUMIF('ANNUAL SUMMARY'!$L$180,DF6,'ANNUAL SUMMARY'!$T$230)+SUMIF('ANNUAL SUMMARY'!$L$238,DF6,'ANNUAL SUMMARY'!$T$288)+SUMIF('ANNUAL SUMMARY'!$L$296,DF6,'ANNUAL SUMMARY'!$T$346)+SUMIF('ANNUAL SUMMARY'!$L$354,DF6,'ANNUAL SUMMARY'!$T$404)+SUMIF('ANNUAL SUMMARY'!$L$412,DF6,'ANNUAL SUMMARY'!$T$462)+SUMIF('ANNUAL SUMMARY'!$L$470,DF6,'ANNUAL SUMMARY'!$T$520)+SUMIF('ANNUAL SUMMARY'!$L$528,DF6,'ANNUAL SUMMARY'!$T$578)+SUMIF('ANNUAL SUMMARY'!$L$586,DF6,'ANNUAL SUMMARY'!$T$636)+SUMIF('ANNUAL SUMMARY'!$L$644,DF6,'ANNUAL SUMMARY'!$T$694)+SUMIF('ANNUAL SUMMARY'!$BI$6,DF6,'ANNUAL SUMMARY'!$BQ$56)+SUMIF('ANNUAL SUMMARY'!$BI$64,DF6,'ANNUAL SUMMARY'!$BQ$114)+SUMIF('ANNUAL SUMMARY'!$BI$122,DF6,'ANNUAL SUMMARY'!$BQ$172)+SUMIF('ANNUAL SUMMARY'!$BI$180,DF6,'ANNUAL SUMMARY'!$BQ$230)+SUMIF('ANNUAL SUMMARY'!$BI$238,DF6,'ANNUAL SUMMARY'!$BQ$288)+SUMIF('ANNUAL SUMMARY'!$BI$296,DF6,'ANNUAL SUMMARY'!$BQ$346)+SUMIF('ANNUAL SUMMARY'!$BI$354,DF6,'ANNUAL SUMMARY'!$BQ$404)+SUMIF('ANNUAL SUMMARY'!$BI$412,DF6,'ANNUAL SUMMARY'!$BQ$462)+SUMIF('ANNUAL SUMMARY'!$BI$470,DF6,'ANNUAL SUMMARY'!$BQ$520)+SUMIF('ANNUAL SUMMARY'!$BI$528,DF6,'ANNUAL SUMMARY'!$BQ$578)+SUMIF('ANNUAL SUMMARY'!$BI$586,DF6,'ANNUAL SUMMARY'!$BQ$636)+SUMIF('ANNUAL SUMMARY'!$BI$644,DF6,'ANNUAL SUMMARY'!$BQ$694)+SUMIF('ANNUAL SUMMARY'!$DH$6,DF6,'ANNUAL SUMMARY'!$DP$56)+SUMIF('ANNUAL SUMMARY'!$DH$64,DF6,'ANNUAL SUMMARY'!$DP$114)+SUMIF('ANNUAL SUMMARY'!$DH$122,DF6,'ANNUAL SUMMARY'!$DP$172)+SUMIF('ANNUAL SUMMARY'!$DH$180,DF6,'ANNUAL SUMMARY'!$DP$230)+SUMIF('ANNUAL SUMMARY'!$DH$238,DF6,'ANNUAL SUMMARY'!$DP$288)+SUMIF('ANNUAL SUMMARY'!$DH$296,DF6,'ANNUAL SUMMARY'!$DP$346)+SUMIF('ANNUAL SUMMARY'!$DH$354,DF6,'ANNUAL SUMMARY'!$DP$404)+SUMIF('ANNUAL SUMMARY'!$DH$412,DF6,'ANNUAL SUMMARY'!$DP$462)+SUMIF('ANNUAL SUMMARY'!$DH$470,DF6,'ANNUAL SUMMARY'!$DP$520)+SUMIF('ANNUAL SUMMARY'!$DH$528,DF6,'ANNUAL SUMMARY'!$DP$578)+SUMIF('ANNUAL SUMMARY'!$DH$586,DF6,'ANNUAL SUMMARY'!$DP$636)+SUMIF('ANNUAL SUMMARY'!$FE$6,DF6,'ANNUAL SUMMARY'!$FM$56)+SUMIF('ANNUAL SUMMARY'!$DH$644,DF6,'ANNUAL SUMMARY'!$DP$694)+SUMIF('ANNUAL SUMMARY'!$FE$64,DF6,'ANNUAL SUMMARY'!$FM$114)+SUMIF('ANNUAL SUMMARY'!$FE$122,DF6,'ANNUAL SUMMARY'!$FM$172)+SUMIF('ANNUAL SUMMARY'!$FE$180,DF6,'ANNUAL SUMMARY'!$FM$230)+SUMIF('ANNUAL SUMMARY'!$FE$238,DF6,'ANNUAL SUMMARY'!$FM$288)+SUMIF('ANNUAL SUMMARY'!$FE$296,DF6,'ANNUAL SUMMARY'!$FM$346)+SUMIF('ANNUAL SUMMARY'!$FE$354,DF6,'ANNUAL SUMMARY'!$FM$404)+SUMIF('ANNUAL SUMMARY'!$FE$412,DF6,'ANNUAL SUMMARY'!$FM$462)+SUMIF('ANNUAL SUMMARY'!$FE$470,DF6,'ANNUAL SUMMARY'!$FM$520)+SUMIF('ANNUAL SUMMARY'!$FE$586,DF6,'ANNUAL SUMMARY'!$FM$636)+SUMIF('ANNUAL SUMMARY'!$FE$528,DF6,'ANNUAL SUMMARY'!$FM$578)+SUMIF('ANNUAL SUMMARY'!$FE$644,DF6,'ANNUAL SUMMARY'!$FM$694)</f>
        <v>0</v>
      </c>
      <c r="DN51" s="892"/>
      <c r="DO51" s="892"/>
      <c r="DP51" s="892"/>
      <c r="DQ51" s="892"/>
      <c r="DR51" s="892"/>
      <c r="DS51" s="891"/>
      <c r="DT51" s="643"/>
      <c r="DU51" s="709" t="str">
        <f>IF('FRONT PAGE'!$A$1="www.fly-logics.com","No SERIE",0)</f>
        <v>No SERIE</v>
      </c>
      <c r="DV51" s="710"/>
      <c r="DW51" s="710"/>
      <c r="DX51" s="710"/>
      <c r="DY51" s="710"/>
      <c r="DZ51" s="710"/>
      <c r="EA51" s="690"/>
      <c r="EB51" s="690"/>
      <c r="EC51" s="690"/>
      <c r="ED51" s="690"/>
      <c r="EE51" s="690"/>
      <c r="EF51" s="691"/>
      <c r="EG51" s="709" t="str">
        <f>IF('FRONT PAGE'!$A$1="www.fly-logics.com","BUILT DATE",0)</f>
        <v>BUILT DATE</v>
      </c>
      <c r="EH51" s="710"/>
      <c r="EI51" s="710"/>
      <c r="EJ51" s="710"/>
      <c r="EK51" s="710"/>
      <c r="EL51" s="710"/>
      <c r="EM51" s="689"/>
      <c r="EN51" s="690"/>
      <c r="EO51" s="690"/>
      <c r="EP51" s="690"/>
      <c r="EQ51" s="690"/>
      <c r="ER51" s="1263"/>
      <c r="ES51" s="790"/>
      <c r="ET51" s="707" t="str">
        <f>'ANNUAL SUMMARY'!$C$56</f>
        <v>IFR</v>
      </c>
      <c r="EU51" s="707"/>
      <c r="EV51" s="707"/>
      <c r="EW51" s="707"/>
      <c r="EX51" s="891">
        <f>SUMIF('PREVIOUS LOGS'!$K$6,FC6,'PREVIOUS LOGS'!$F$51)+SUMIF('PREVIOUS LOGS'!$K$59,$K$6,'PREVIOUS LOGS'!$F$104)+SUMIF('PREVIOUS LOGS'!$K$112,FC6,'PREVIOUS LOGS'!$F$157)+SUMIF('PREVIOUS LOGS'!$K$165,FC6,'PREVIOUS LOGS'!$F$210)+SUMIF('PREVIOUS LOGS'!$K$218,FC6,'PREVIOUS LOGS'!$F$263)+SUMIF('PREVIOUS LOGS'!$K$271,FC6,'PREVIOUS LOGS'!$F$316)+SUMIF('PREVIOUS LOGS'!$K$324,FC6,'PREVIOUS LOGS'!$F$369)+SUMIF('PREVIOUS LOGS'!$BH$6,FC6,'PREVIOUS LOGS'!$BC$51)+SUMIF('PREVIOUS LOGS'!$BH$59,$K$6,'PREVIOUS LOGS'!$BC$104)+SUMIF('PREVIOUS LOGS'!$BH$112,FC6,'PREVIOUS LOGS'!$BC$157)+SUMIF('PREVIOUS LOGS'!$BH$165,FC6,'PREVIOUS LOGS'!$BC$210)+SUMIF('PREVIOUS LOGS'!$BH$218,FC6,'PREVIOUS LOGS'!$BC$263)+SUMIF('PREVIOUS LOGS'!$BH$271,FC6,'PREVIOUS LOGS'!$BC$316)+SUMIF('PREVIOUS LOGS'!$BH$324,FC6,'PREVIOUS LOGS'!$BC$369)+SUMIF('PREVIOUS LOGS'!$DF$6,FC6,'PREVIOUS LOGS'!$DA$51)+SUMIF('PREVIOUS LOGS'!$DF$59,$K$6,'PREVIOUS LOGS'!$DA$104)+SUMIF('PREVIOUS LOGS'!$DF$112,FC6,'PREVIOUS LOGS'!$DA$157)+SUMIF('PREVIOUS LOGS'!$DF$165,FC6,'PREVIOUS LOGS'!$DA$210)+SUMIF('PREVIOUS LOGS'!$DF$218,FC6,'PREVIOUS LOGS'!$DA$263)+SUMIF('PREVIOUS LOGS'!$DF$271,FC6,'PREVIOUS LOGS'!$DA$316)+SUMIF('PREVIOUS LOGS'!$DF$324,FC6,'PREVIOUS LOGS'!$DA$369)+SUMIF('PREVIOUS LOGS'!$FC$6,FC6,'PREVIOUS LOGS'!$EX$51)+SUMIF('PREVIOUS LOGS'!$FC$59,$K$6,'PREVIOUS LOGS'!$EX$104)+SUMIF('PREVIOUS LOGS'!$FC$112,FC6,'PREVIOUS LOGS'!$EX$157)+SUMIF('PREVIOUS LOGS'!$FC$165,FC6,'PREVIOUS LOGS'!$EX$210)+SUMIF('PREVIOUS LOGS'!$FC$218,FC6,'PREVIOUS LOGS'!$EX$263)+SUMIF('PREVIOUS LOGS'!$FC$271,FC6,'PREVIOUS LOGS'!$EX$316)+SUMIF('PREVIOUS LOGS'!$FC$324,FC6,'PREVIOUS LOGS'!$EX$369)+SUMIF('ANNUAL SUMMARY'!$L$6,FC6,'ANNUAL SUMMARY'!$H$56)+SUMIF('ANNUAL SUMMARY'!$L$64,FC6,'ANNUAL SUMMARY'!$H$114)+SUMIF('ANNUAL SUMMARY'!$L$122,FC6,'ANNUAL SUMMARY'!$H$172)+SUMIF('ANNUAL SUMMARY'!$L$180,FC6,'ANNUAL SUMMARY'!$H$230)+SUMIF('ANNUAL SUMMARY'!$L$238,FC6,'ANNUAL SUMMARY'!$H$288)+SUMIF('ANNUAL SUMMARY'!$L$296,FC6,'ANNUAL SUMMARY'!$H$346)+SUMIF('ANNUAL SUMMARY'!$L$354,FC6,'ANNUAL SUMMARY'!$H$404)+SUMIF('ANNUAL SUMMARY'!$L$412,FC6,'ANNUAL SUMMARY'!$H$462)+SUMIF('ANNUAL SUMMARY'!$L$470,FC6,'ANNUAL SUMMARY'!$H$520)+SUMIF('ANNUAL SUMMARY'!$L$528,FC6,'ANNUAL SUMMARY'!$H$578)+SUMIF('ANNUAL SUMMARY'!$L$586,FC6,'ANNUAL SUMMARY'!$H$636)+SUMIF('ANNUAL SUMMARY'!$L$644,FC6,'ANNUAL SUMMARY'!$H$694)+SUMIF('ANNUAL SUMMARY'!$BI$6,FC6,'ANNUAL SUMMARY'!$BE$56)+SUMIF('ANNUAL SUMMARY'!$BI$64,FC6,'ANNUAL SUMMARY'!$BE$114)+SUMIF('ANNUAL SUMMARY'!$BI$122,FC6,'ANNUAL SUMMARY'!$BE$172)+SUMIF('ANNUAL SUMMARY'!$BI$180,FC6,'ANNUAL SUMMARY'!$BE$230)+SUMIF('ANNUAL SUMMARY'!$BI$238,FC6,'ANNUAL SUMMARY'!$BE$288)+SUMIF('ANNUAL SUMMARY'!$BI$296,FC6,'ANNUAL SUMMARY'!$BE$346)+SUMIF('ANNUAL SUMMARY'!$BI$354,FC6,'ANNUAL SUMMARY'!$BE$404)+SUMIF('ANNUAL SUMMARY'!$BI$412,FC6,'ANNUAL SUMMARY'!$BE$462)+SUMIF('ANNUAL SUMMARY'!$BI$470,FC6,'ANNUAL SUMMARY'!$BE$520)+SUMIF('ANNUAL SUMMARY'!$BI$528,FC6,'ANNUAL SUMMARY'!$BE$578)+SUMIF('ANNUAL SUMMARY'!$BI$586,FC6,'ANNUAL SUMMARY'!$BE$636)+SUMIF('ANNUAL SUMMARY'!$BI$644,FC6,'ANNUAL SUMMARY'!$BE$694)+SUMIF('ANNUAL SUMMARY'!$DH$6,FC6,'ANNUAL SUMMARY'!$DD$56)+SUMIF('ANNUAL SUMMARY'!$DH$64,FC6,'ANNUAL SUMMARY'!$DD$114)+SUMIF('ANNUAL SUMMARY'!$DH$122,FC6,'ANNUAL SUMMARY'!$DD$172)+SUMIF('ANNUAL SUMMARY'!$DH$180,FC6,'ANNUAL SUMMARY'!$DD$230)+SUMIF('ANNUAL SUMMARY'!$DH$238,FC6,'ANNUAL SUMMARY'!$DD$288)+SUMIF('ANNUAL SUMMARY'!$DH$296,FC6,'ANNUAL SUMMARY'!$DD$346)+SUMIF('ANNUAL SUMMARY'!$DH$354,FC6,'ANNUAL SUMMARY'!$DD$404)+SUMIF('ANNUAL SUMMARY'!$DH$412,FC6,'ANNUAL SUMMARY'!$DD$462)+SUMIF('ANNUAL SUMMARY'!$DH$470,FC6,'ANNUAL SUMMARY'!$DD$520)+SUMIF('ANNUAL SUMMARY'!$DH$528,FC6,'ANNUAL SUMMARY'!$DD$578)+SUMIF('ANNUAL SUMMARY'!$DH$586,FC6,'ANNUAL SUMMARY'!$DD$636)+SUMIF('ANNUAL SUMMARY'!$FE$6,FC6,'ANNUAL SUMMARY'!$FA$56)+SUMIF('ANNUAL SUMMARY'!$DH$644,FC6,'ANNUAL SUMMARY'!$DD$694)+SUMIF('ANNUAL SUMMARY'!$FE$64,FC6,'ANNUAL SUMMARY'!$FA$114)+SUMIF('ANNUAL SUMMARY'!$FE$122,FC6,'ANNUAL SUMMARY'!$FA$172)+SUMIF('ANNUAL SUMMARY'!$FE$180,FC6,'ANNUAL SUMMARY'!$FA$230)+SUMIF('ANNUAL SUMMARY'!$FE$238,FC6,'ANNUAL SUMMARY'!$FA$288)+SUMIF('ANNUAL SUMMARY'!$FE$296,FC6,'ANNUAL SUMMARY'!$FA$346)+SUMIF('ANNUAL SUMMARY'!$FE$354,FC6,'ANNUAL SUMMARY'!$FA$404)+SUMIF('ANNUAL SUMMARY'!$FE$412,FC6,'ANNUAL SUMMARY'!$FA$462)+SUMIF('ANNUAL SUMMARY'!$FE$470,FC6,'ANNUAL SUMMARY'!$FA$520)+SUMIF('ANNUAL SUMMARY'!$FE$586,FC6,'ANNUAL SUMMARY'!$FA$636)+SUMIF('ANNUAL SUMMARY'!$FE$528,FC6,'ANNUAL SUMMARY'!$FA$578)+SUMIF('ANNUAL SUMMARY'!$FE$644,FC6,'ANNUAL SUMMARY'!$FA$694)</f>
        <v>0</v>
      </c>
      <c r="EY51" s="718"/>
      <c r="EZ51" s="718"/>
      <c r="FA51" s="718"/>
      <c r="FB51" s="718"/>
      <c r="FC51" s="718"/>
      <c r="FD51" s="718"/>
      <c r="FE51" s="15"/>
      <c r="FF51" s="707" t="str">
        <f>'ANNUAL SUMMARY'!$O$56</f>
        <v>NIGHT</v>
      </c>
      <c r="FG51" s="707"/>
      <c r="FH51" s="707"/>
      <c r="FI51" s="707"/>
      <c r="FJ51" s="892">
        <f>SUMIF('PREVIOUS LOGS'!$K$6,FC6,'PREVIOUS LOGS'!$R$51)+SUMIF('PREVIOUS LOGS'!$K$59,$K$6,'PREVIOUS LOGS'!$R$104)+SUMIF('PREVIOUS LOGS'!$K$112,FC6,'PREVIOUS LOGS'!$R$157)+SUMIF('PREVIOUS LOGS'!$K$165,FC6,'PREVIOUS LOGS'!$R$210)+SUMIF('PREVIOUS LOGS'!$K$218,FC6,'PREVIOUS LOGS'!$R$263)+SUMIF('PREVIOUS LOGS'!$K$271,FC6,'PREVIOUS LOGS'!$R$316)+SUMIF('PREVIOUS LOGS'!$K$324,FC6,'PREVIOUS LOGS'!$R$369)+SUMIF('PREVIOUS LOGS'!$BH$6,FC6,'PREVIOUS LOGS'!$BO$51)+SUMIF('PREVIOUS LOGS'!$BH$59,$K$6,'PREVIOUS LOGS'!$BO$104)+SUMIF('PREVIOUS LOGS'!$BH$112,FC6,'PREVIOUS LOGS'!$BO$157)+SUMIF('PREVIOUS LOGS'!$BH$165,FC6,'PREVIOUS LOGS'!$BO$210)+SUMIF('PREVIOUS LOGS'!$BH$218,FC6,'PREVIOUS LOGS'!$BO$263)+SUMIF('PREVIOUS LOGS'!$BH$271,FC6,'PREVIOUS LOGS'!$BO$316)+SUMIF('PREVIOUS LOGS'!$BH$324,FC6,'PREVIOUS LOGS'!$BO$369)+SUMIF('PREVIOUS LOGS'!$DF$6,FC6,'PREVIOUS LOGS'!$DM$51)+SUMIF('PREVIOUS LOGS'!$DF$59,$K$6,'PREVIOUS LOGS'!$DM$104)+SUMIF('PREVIOUS LOGS'!$DF$112,FC6,'PREVIOUS LOGS'!$DM$157)+SUMIF('PREVIOUS LOGS'!$DF$165,FC6,'PREVIOUS LOGS'!$DM$210)+SUMIF('PREVIOUS LOGS'!$DF$218,FC6,'PREVIOUS LOGS'!$DM$263)+SUMIF('PREVIOUS LOGS'!$DF$271,FC6,'PREVIOUS LOGS'!$DM$316)+SUMIF('PREVIOUS LOGS'!$DF$324,FC6,'PREVIOUS LOGS'!$DM$369)+SUMIF('PREVIOUS LOGS'!$FC$6,FC6,'PREVIOUS LOGS'!$FJ$51)+SUMIF('PREVIOUS LOGS'!$FC$59,$K$6,'PREVIOUS LOGS'!$FJ$104)+SUMIF('PREVIOUS LOGS'!$FC$112,FC6,'PREVIOUS LOGS'!$FJ$157)+SUMIF('PREVIOUS LOGS'!$FC$165,FC6,'PREVIOUS LOGS'!$FJ$210)+SUMIF('PREVIOUS LOGS'!$FC$218,FC6,'PREVIOUS LOGS'!$FJ$263)+SUMIF('PREVIOUS LOGS'!$FC$271,FC6,'PREVIOUS LOGS'!$FJ$316)+SUMIF('PREVIOUS LOGS'!$FC$324,FC6,'PREVIOUS LOGS'!$FJ$369)+SUMIF('ANNUAL SUMMARY'!$L$6,FC6,'ANNUAL SUMMARY'!$T$56)+SUMIF('ANNUAL SUMMARY'!$L$64,FC6,'ANNUAL SUMMARY'!$T$114)+SUMIF('ANNUAL SUMMARY'!$L$122,FC6,'ANNUAL SUMMARY'!$T$172)+SUMIF('ANNUAL SUMMARY'!$L$180,FC6,'ANNUAL SUMMARY'!$T$230)+SUMIF('ANNUAL SUMMARY'!$L$238,FC6,'ANNUAL SUMMARY'!$T$288)+SUMIF('ANNUAL SUMMARY'!$L$296,FC6,'ANNUAL SUMMARY'!$T$346)+SUMIF('ANNUAL SUMMARY'!$L$354,FC6,'ANNUAL SUMMARY'!$T$404)+SUMIF('ANNUAL SUMMARY'!$L$412,FC6,'ANNUAL SUMMARY'!$T$462)+SUMIF('ANNUAL SUMMARY'!$L$470,FC6,'ANNUAL SUMMARY'!$T$520)+SUMIF('ANNUAL SUMMARY'!$L$528,FC6,'ANNUAL SUMMARY'!$T$578)+SUMIF('ANNUAL SUMMARY'!$L$586,FC6,'ANNUAL SUMMARY'!$T$636)+SUMIF('ANNUAL SUMMARY'!$L$644,FC6,'ANNUAL SUMMARY'!$T$694)+SUMIF('ANNUAL SUMMARY'!$BI$6,FC6,'ANNUAL SUMMARY'!$BQ$56)+SUMIF('ANNUAL SUMMARY'!$BI$64,FC6,'ANNUAL SUMMARY'!$BQ$114)+SUMIF('ANNUAL SUMMARY'!$BI$122,FC6,'ANNUAL SUMMARY'!$BQ$172)+SUMIF('ANNUAL SUMMARY'!$BI$180,FC6,'ANNUAL SUMMARY'!$BQ$230)+SUMIF('ANNUAL SUMMARY'!$BI$238,FC6,'ANNUAL SUMMARY'!$BQ$288)+SUMIF('ANNUAL SUMMARY'!$BI$296,FC6,'ANNUAL SUMMARY'!$BQ$346)+SUMIF('ANNUAL SUMMARY'!$BI$354,FC6,'ANNUAL SUMMARY'!$BQ$404)+SUMIF('ANNUAL SUMMARY'!$BI$412,FC6,'ANNUAL SUMMARY'!$BQ$462)+SUMIF('ANNUAL SUMMARY'!$BI$470,FC6,'ANNUAL SUMMARY'!$BQ$520)+SUMIF('ANNUAL SUMMARY'!$BI$528,FC6,'ANNUAL SUMMARY'!$BQ$578)+SUMIF('ANNUAL SUMMARY'!$BI$586,FC6,'ANNUAL SUMMARY'!$BQ$636)+SUMIF('ANNUAL SUMMARY'!$BI$644,FC6,'ANNUAL SUMMARY'!$BQ$694)+SUMIF('ANNUAL SUMMARY'!$DH$6,FC6,'ANNUAL SUMMARY'!$DP$56)+SUMIF('ANNUAL SUMMARY'!$DH$64,FC6,'ANNUAL SUMMARY'!$DP$114)+SUMIF('ANNUAL SUMMARY'!$DH$122,FC6,'ANNUAL SUMMARY'!$DP$172)+SUMIF('ANNUAL SUMMARY'!$DH$180,FC6,'ANNUAL SUMMARY'!$DP$230)+SUMIF('ANNUAL SUMMARY'!$DH$238,FC6,'ANNUAL SUMMARY'!$DP$288)+SUMIF('ANNUAL SUMMARY'!$DH$296,FC6,'ANNUAL SUMMARY'!$DP$346)+SUMIF('ANNUAL SUMMARY'!$DH$354,FC6,'ANNUAL SUMMARY'!$DP$404)+SUMIF('ANNUAL SUMMARY'!$DH$412,FC6,'ANNUAL SUMMARY'!$DP$462)+SUMIF('ANNUAL SUMMARY'!$DH$470,FC6,'ANNUAL SUMMARY'!$DP$520)+SUMIF('ANNUAL SUMMARY'!$DH$528,FC6,'ANNUAL SUMMARY'!$DP$578)+SUMIF('ANNUAL SUMMARY'!$DH$586,FC6,'ANNUAL SUMMARY'!$DP$636)+SUMIF('ANNUAL SUMMARY'!$FE$6,FC6,'ANNUAL SUMMARY'!$FM$56)+SUMIF('ANNUAL SUMMARY'!$DH$644,FC6,'ANNUAL SUMMARY'!$DP$694)+SUMIF('ANNUAL SUMMARY'!$FE$64,FC6,'ANNUAL SUMMARY'!$FM$114)+SUMIF('ANNUAL SUMMARY'!$FE$122,FC6,'ANNUAL SUMMARY'!$FM$172)+SUMIF('ANNUAL SUMMARY'!$FE$180,FC6,'ANNUAL SUMMARY'!$FM$230)+SUMIF('ANNUAL SUMMARY'!$FE$238,FC6,'ANNUAL SUMMARY'!$FM$288)+SUMIF('ANNUAL SUMMARY'!$FE$296,FC6,'ANNUAL SUMMARY'!$FM$346)+SUMIF('ANNUAL SUMMARY'!$FE$354,FC6,'ANNUAL SUMMARY'!$FM$404)+SUMIF('ANNUAL SUMMARY'!$FE$412,FC6,'ANNUAL SUMMARY'!$FM$462)+SUMIF('ANNUAL SUMMARY'!$FE$470,FC6,'ANNUAL SUMMARY'!$FM$520)+SUMIF('ANNUAL SUMMARY'!$FE$586,FC6,'ANNUAL SUMMARY'!$FM$636)+SUMIF('ANNUAL SUMMARY'!$FE$528,FC6,'ANNUAL SUMMARY'!$FM$578)+SUMIF('ANNUAL SUMMARY'!$FE$644,FC6,'ANNUAL SUMMARY'!$FM$694)</f>
        <v>0</v>
      </c>
      <c r="FK51" s="892"/>
      <c r="FL51" s="892"/>
      <c r="FM51" s="892"/>
      <c r="FN51" s="892"/>
      <c r="FO51" s="892"/>
      <c r="FP51" s="891"/>
      <c r="FQ51" s="643"/>
      <c r="FR51" s="709" t="str">
        <f>IF('FRONT PAGE'!$A$1="www.fly-logics.com","No SERIE",0)</f>
        <v>No SERIE</v>
      </c>
      <c r="FS51" s="710"/>
      <c r="FT51" s="710"/>
      <c r="FU51" s="710"/>
      <c r="FV51" s="710"/>
      <c r="FW51" s="710"/>
      <c r="FX51" s="690"/>
      <c r="FY51" s="690"/>
      <c r="FZ51" s="690"/>
      <c r="GA51" s="690"/>
      <c r="GB51" s="690"/>
      <c r="GC51" s="691"/>
      <c r="GD51" s="709" t="str">
        <f>IF('FRONT PAGE'!$A$1="www.fly-logics.com","BUILT DATE",0)</f>
        <v>BUILT DATE</v>
      </c>
      <c r="GE51" s="710"/>
      <c r="GF51" s="710"/>
      <c r="GG51" s="710"/>
      <c r="GH51" s="710"/>
      <c r="GI51" s="710"/>
      <c r="GJ51" s="689"/>
      <c r="GK51" s="690"/>
      <c r="GL51" s="690"/>
      <c r="GM51" s="690"/>
      <c r="GN51" s="691"/>
      <c r="GO51" s="1263"/>
    </row>
    <row r="52" spans="1:197" ht="6" customHeight="1" x14ac:dyDescent="0.25">
      <c r="A52" s="791"/>
      <c r="B52" s="890"/>
      <c r="C52" s="890"/>
      <c r="D52" s="890"/>
      <c r="E52" s="890"/>
      <c r="F52" s="890"/>
      <c r="G52" s="890"/>
      <c r="H52" s="890"/>
      <c r="I52" s="890"/>
      <c r="J52" s="890"/>
      <c r="K52" s="890"/>
      <c r="L52" s="890"/>
      <c r="M52" s="890"/>
      <c r="N52" s="890"/>
      <c r="O52" s="890"/>
      <c r="P52" s="890"/>
      <c r="Q52" s="890"/>
      <c r="R52" s="890"/>
      <c r="S52" s="890"/>
      <c r="T52" s="890"/>
      <c r="U52" s="890"/>
      <c r="V52" s="890"/>
      <c r="W52" s="890"/>
      <c r="X52" s="890"/>
      <c r="Y52" s="659"/>
      <c r="Z52" s="711"/>
      <c r="AA52" s="712"/>
      <c r="AB52" s="712"/>
      <c r="AC52" s="712"/>
      <c r="AD52" s="712"/>
      <c r="AE52" s="712"/>
      <c r="AF52" s="693"/>
      <c r="AG52" s="693"/>
      <c r="AH52" s="693"/>
      <c r="AI52" s="693"/>
      <c r="AJ52" s="693"/>
      <c r="AK52" s="694"/>
      <c r="AL52" s="711"/>
      <c r="AM52" s="712"/>
      <c r="AN52" s="712"/>
      <c r="AO52" s="712"/>
      <c r="AP52" s="712"/>
      <c r="AQ52" s="712"/>
      <c r="AR52" s="692"/>
      <c r="AS52" s="693"/>
      <c r="AT52" s="693"/>
      <c r="AU52" s="693"/>
      <c r="AV52" s="693"/>
      <c r="AW52" s="1263"/>
      <c r="AX52" s="791"/>
      <c r="AY52" s="890"/>
      <c r="AZ52" s="890"/>
      <c r="BA52" s="890"/>
      <c r="BB52" s="890"/>
      <c r="BC52" s="890"/>
      <c r="BD52" s="890"/>
      <c r="BE52" s="890"/>
      <c r="BF52" s="890"/>
      <c r="BG52" s="890"/>
      <c r="BH52" s="890"/>
      <c r="BI52" s="890"/>
      <c r="BJ52" s="890"/>
      <c r="BK52" s="890"/>
      <c r="BL52" s="890"/>
      <c r="BM52" s="890"/>
      <c r="BN52" s="890"/>
      <c r="BO52" s="890"/>
      <c r="BP52" s="890"/>
      <c r="BQ52" s="890"/>
      <c r="BR52" s="890"/>
      <c r="BS52" s="890"/>
      <c r="BT52" s="890"/>
      <c r="BU52" s="890"/>
      <c r="BV52" s="659"/>
      <c r="BW52" s="711"/>
      <c r="BX52" s="712"/>
      <c r="BY52" s="712"/>
      <c r="BZ52" s="712"/>
      <c r="CA52" s="712"/>
      <c r="CB52" s="712"/>
      <c r="CC52" s="693"/>
      <c r="CD52" s="693"/>
      <c r="CE52" s="693"/>
      <c r="CF52" s="693"/>
      <c r="CG52" s="693"/>
      <c r="CH52" s="694"/>
      <c r="CI52" s="711"/>
      <c r="CJ52" s="712"/>
      <c r="CK52" s="712"/>
      <c r="CL52" s="712"/>
      <c r="CM52" s="712"/>
      <c r="CN52" s="712"/>
      <c r="CO52" s="692"/>
      <c r="CP52" s="693"/>
      <c r="CQ52" s="693"/>
      <c r="CR52" s="693"/>
      <c r="CS52" s="694"/>
      <c r="CT52" s="1263"/>
      <c r="CU52" s="1250"/>
      <c r="CV52" s="791"/>
      <c r="CW52" s="890"/>
      <c r="CX52" s="890"/>
      <c r="CY52" s="890"/>
      <c r="CZ52" s="890"/>
      <c r="DA52" s="890"/>
      <c r="DB52" s="890"/>
      <c r="DC52" s="890"/>
      <c r="DD52" s="890"/>
      <c r="DE52" s="890"/>
      <c r="DF52" s="890"/>
      <c r="DG52" s="890"/>
      <c r="DH52" s="890"/>
      <c r="DI52" s="890"/>
      <c r="DJ52" s="890"/>
      <c r="DK52" s="890"/>
      <c r="DL52" s="890"/>
      <c r="DM52" s="890"/>
      <c r="DN52" s="890"/>
      <c r="DO52" s="890"/>
      <c r="DP52" s="890"/>
      <c r="DQ52" s="890"/>
      <c r="DR52" s="890"/>
      <c r="DS52" s="890"/>
      <c r="DT52" s="659"/>
      <c r="DU52" s="711"/>
      <c r="DV52" s="712"/>
      <c r="DW52" s="712"/>
      <c r="DX52" s="712"/>
      <c r="DY52" s="712"/>
      <c r="DZ52" s="712"/>
      <c r="EA52" s="693"/>
      <c r="EB52" s="693"/>
      <c r="EC52" s="693"/>
      <c r="ED52" s="693"/>
      <c r="EE52" s="693"/>
      <c r="EF52" s="694"/>
      <c r="EG52" s="711"/>
      <c r="EH52" s="712"/>
      <c r="EI52" s="712"/>
      <c r="EJ52" s="712"/>
      <c r="EK52" s="712"/>
      <c r="EL52" s="712"/>
      <c r="EM52" s="692"/>
      <c r="EN52" s="693"/>
      <c r="EO52" s="693"/>
      <c r="EP52" s="693"/>
      <c r="EQ52" s="693"/>
      <c r="ER52" s="1263"/>
      <c r="ES52" s="791"/>
      <c r="ET52" s="890"/>
      <c r="EU52" s="890"/>
      <c r="EV52" s="890"/>
      <c r="EW52" s="890"/>
      <c r="EX52" s="890"/>
      <c r="EY52" s="890"/>
      <c r="EZ52" s="890"/>
      <c r="FA52" s="890"/>
      <c r="FB52" s="890"/>
      <c r="FC52" s="890"/>
      <c r="FD52" s="890"/>
      <c r="FE52" s="890"/>
      <c r="FF52" s="890"/>
      <c r="FG52" s="890"/>
      <c r="FH52" s="890"/>
      <c r="FI52" s="890"/>
      <c r="FJ52" s="890"/>
      <c r="FK52" s="890"/>
      <c r="FL52" s="890"/>
      <c r="FM52" s="890"/>
      <c r="FN52" s="890"/>
      <c r="FO52" s="890"/>
      <c r="FP52" s="890"/>
      <c r="FQ52" s="659"/>
      <c r="FR52" s="711"/>
      <c r="FS52" s="712"/>
      <c r="FT52" s="712"/>
      <c r="FU52" s="712"/>
      <c r="FV52" s="712"/>
      <c r="FW52" s="712"/>
      <c r="FX52" s="693"/>
      <c r="FY52" s="693"/>
      <c r="FZ52" s="693"/>
      <c r="GA52" s="693"/>
      <c r="GB52" s="693"/>
      <c r="GC52" s="694"/>
      <c r="GD52" s="711"/>
      <c r="GE52" s="712"/>
      <c r="GF52" s="712"/>
      <c r="GG52" s="712"/>
      <c r="GH52" s="712"/>
      <c r="GI52" s="712"/>
      <c r="GJ52" s="692"/>
      <c r="GK52" s="693"/>
      <c r="GL52" s="693"/>
      <c r="GM52" s="693"/>
      <c r="GN52" s="694"/>
      <c r="GO52" s="1263"/>
    </row>
    <row r="53" spans="1:197" ht="9" customHeight="1" x14ac:dyDescent="0.2">
      <c r="A53" s="908"/>
      <c r="B53" s="908"/>
      <c r="C53" s="908"/>
      <c r="D53" s="908"/>
      <c r="E53" s="908"/>
      <c r="F53" s="908"/>
      <c r="G53" s="908"/>
      <c r="H53" s="908"/>
      <c r="I53" s="908"/>
      <c r="J53" s="908"/>
      <c r="K53" s="908"/>
      <c r="L53" s="908"/>
      <c r="M53" s="908"/>
      <c r="N53" s="908"/>
      <c r="O53" s="908"/>
      <c r="P53" s="908"/>
      <c r="Q53" s="908"/>
      <c r="R53" s="908"/>
      <c r="S53" s="908"/>
      <c r="T53" s="908"/>
      <c r="U53" s="908"/>
      <c r="V53" s="908"/>
      <c r="W53" s="908"/>
      <c r="X53" s="908"/>
      <c r="Y53" s="908"/>
      <c r="Z53" s="908"/>
      <c r="AA53" s="908"/>
      <c r="AB53" s="908"/>
      <c r="AC53" s="908"/>
      <c r="AD53" s="908"/>
      <c r="AE53" s="908"/>
      <c r="AF53" s="908"/>
      <c r="AG53" s="908"/>
      <c r="AH53" s="908"/>
      <c r="AI53" s="908"/>
      <c r="AJ53" s="908"/>
      <c r="AK53" s="908"/>
      <c r="AL53" s="908"/>
      <c r="AM53" s="908"/>
      <c r="AN53" s="908"/>
      <c r="AO53" s="908"/>
      <c r="AP53" s="908"/>
      <c r="AQ53" s="908"/>
      <c r="AR53" s="908"/>
      <c r="AS53" s="908"/>
      <c r="AT53" s="908"/>
      <c r="AU53" s="908"/>
      <c r="AV53" s="908"/>
      <c r="AW53" s="909"/>
      <c r="AX53" s="908"/>
      <c r="AY53" s="908"/>
      <c r="AZ53" s="908"/>
      <c r="BA53" s="908"/>
      <c r="BB53" s="908"/>
      <c r="BC53" s="908"/>
      <c r="BD53" s="908"/>
      <c r="BE53" s="908"/>
      <c r="BF53" s="908"/>
      <c r="BG53" s="908"/>
      <c r="BH53" s="908"/>
      <c r="BI53" s="908"/>
      <c r="BJ53" s="908"/>
      <c r="BK53" s="908"/>
      <c r="BL53" s="908"/>
      <c r="BM53" s="908"/>
      <c r="BN53" s="908"/>
      <c r="BO53" s="908"/>
      <c r="BP53" s="908"/>
      <c r="BQ53" s="908"/>
      <c r="BR53" s="908"/>
      <c r="BS53" s="908"/>
      <c r="BT53" s="908"/>
      <c r="BU53" s="908"/>
      <c r="BV53" s="908"/>
      <c r="BW53" s="908"/>
      <c r="BX53" s="908"/>
      <c r="BY53" s="908"/>
      <c r="BZ53" s="908"/>
      <c r="CA53" s="908"/>
      <c r="CB53" s="908"/>
      <c r="CC53" s="908"/>
      <c r="CD53" s="908"/>
      <c r="CE53" s="908"/>
      <c r="CF53" s="908"/>
      <c r="CG53" s="908"/>
      <c r="CH53" s="908"/>
      <c r="CI53" s="908"/>
      <c r="CJ53" s="908"/>
      <c r="CK53" s="908"/>
      <c r="CL53" s="908"/>
      <c r="CM53" s="908"/>
      <c r="CN53" s="908"/>
      <c r="CO53" s="908"/>
      <c r="CP53" s="908"/>
      <c r="CQ53" s="908"/>
      <c r="CR53" s="908"/>
      <c r="CS53" s="908"/>
      <c r="CT53" s="1266"/>
      <c r="CU53" s="1250"/>
      <c r="CV53" s="908"/>
      <c r="CW53" s="908"/>
      <c r="CX53" s="908"/>
      <c r="CY53" s="908"/>
      <c r="CZ53" s="908"/>
      <c r="DA53" s="908"/>
      <c r="DB53" s="908"/>
      <c r="DC53" s="908"/>
      <c r="DD53" s="908"/>
      <c r="DE53" s="908"/>
      <c r="DF53" s="908"/>
      <c r="DG53" s="908"/>
      <c r="DH53" s="908"/>
      <c r="DI53" s="908"/>
      <c r="DJ53" s="908"/>
      <c r="DK53" s="908"/>
      <c r="DL53" s="908"/>
      <c r="DM53" s="908"/>
      <c r="DN53" s="908"/>
      <c r="DO53" s="908"/>
      <c r="DP53" s="908"/>
      <c r="DQ53" s="908"/>
      <c r="DR53" s="908"/>
      <c r="DS53" s="908"/>
      <c r="DT53" s="908"/>
      <c r="DU53" s="908"/>
      <c r="DV53" s="908"/>
      <c r="DW53" s="908"/>
      <c r="DX53" s="908"/>
      <c r="DY53" s="908"/>
      <c r="DZ53" s="908"/>
      <c r="EA53" s="908"/>
      <c r="EB53" s="908"/>
      <c r="EC53" s="908"/>
      <c r="ED53" s="908"/>
      <c r="EE53" s="908"/>
      <c r="EF53" s="908"/>
      <c r="EG53" s="908"/>
      <c r="EH53" s="908"/>
      <c r="EI53" s="908"/>
      <c r="EJ53" s="908"/>
      <c r="EK53" s="908"/>
      <c r="EL53" s="908"/>
      <c r="EM53" s="908"/>
      <c r="EN53" s="908"/>
      <c r="EO53" s="908"/>
      <c r="EP53" s="908"/>
      <c r="EQ53" s="908"/>
      <c r="ER53" s="909"/>
      <c r="ES53" s="908"/>
      <c r="ET53" s="908"/>
      <c r="EU53" s="908"/>
      <c r="EV53" s="908"/>
      <c r="EW53" s="908"/>
      <c r="EX53" s="908"/>
      <c r="EY53" s="908"/>
      <c r="EZ53" s="908"/>
      <c r="FA53" s="908"/>
      <c r="FB53" s="908"/>
      <c r="FC53" s="908"/>
      <c r="FD53" s="908"/>
      <c r="FE53" s="908"/>
      <c r="FF53" s="908"/>
      <c r="FG53" s="908"/>
      <c r="FH53" s="908"/>
      <c r="FI53" s="908"/>
      <c r="FJ53" s="908"/>
      <c r="FK53" s="908"/>
      <c r="FL53" s="908"/>
      <c r="FM53" s="908"/>
      <c r="FN53" s="908"/>
      <c r="FO53" s="908"/>
      <c r="FP53" s="908"/>
      <c r="FQ53" s="908"/>
      <c r="FR53" s="908"/>
      <c r="FS53" s="908"/>
      <c r="FT53" s="908"/>
      <c r="FU53" s="908"/>
      <c r="FV53" s="908"/>
      <c r="FW53" s="908"/>
      <c r="FX53" s="908"/>
      <c r="FY53" s="908"/>
      <c r="FZ53" s="908"/>
      <c r="GA53" s="908"/>
      <c r="GB53" s="908"/>
      <c r="GC53" s="908"/>
      <c r="GD53" s="908"/>
      <c r="GE53" s="908"/>
      <c r="GF53" s="908"/>
      <c r="GG53" s="908"/>
      <c r="GH53" s="908"/>
      <c r="GI53" s="908"/>
      <c r="GJ53" s="908"/>
      <c r="GK53" s="908"/>
      <c r="GL53" s="908"/>
      <c r="GM53" s="908"/>
      <c r="GN53" s="908"/>
      <c r="GO53" s="1266"/>
    </row>
    <row r="54" spans="1:197" ht="6.75" customHeight="1" x14ac:dyDescent="0.2">
      <c r="A54" s="1209" t="str">
        <f>IF(LOGBOOK!$A$2="  DATE  ","TOTAL SUMMARY BY AIRCRAFT",0)</f>
        <v>TOTAL SUMMARY BY AIRCRAFT</v>
      </c>
      <c r="B54" s="1209"/>
      <c r="C54" s="1209"/>
      <c r="D54" s="1209"/>
      <c r="E54" s="1209"/>
      <c r="F54" s="1209"/>
      <c r="G54" s="1209"/>
      <c r="H54" s="1209"/>
      <c r="I54" s="1209"/>
      <c r="J54" s="1209"/>
      <c r="K54" s="1209"/>
      <c r="L54" s="1209"/>
      <c r="M54" s="1209"/>
      <c r="N54" s="1209"/>
      <c r="O54" s="1209"/>
      <c r="P54" s="1209"/>
      <c r="Q54" s="1209"/>
      <c r="R54" s="1209"/>
      <c r="S54" s="1209"/>
      <c r="T54" s="1209"/>
      <c r="U54" s="1209"/>
      <c r="V54" s="1209"/>
      <c r="W54" s="1209"/>
      <c r="X54" s="1209"/>
      <c r="Y54" s="1209"/>
      <c r="Z54" s="1209"/>
      <c r="AA54" s="1209"/>
      <c r="AB54" s="1209"/>
      <c r="AC54" s="1209"/>
      <c r="AD54" s="1209"/>
      <c r="AE54" s="1209"/>
      <c r="AF54" s="1209"/>
      <c r="AG54" s="1209"/>
      <c r="AH54" s="1209"/>
      <c r="AI54" s="1209"/>
      <c r="AJ54" s="1209"/>
      <c r="AK54" s="1209"/>
      <c r="AL54" s="1209"/>
      <c r="AM54" s="1209"/>
      <c r="AN54" s="1209"/>
      <c r="AO54" s="1209"/>
      <c r="AP54" s="1209"/>
      <c r="AQ54" s="1209"/>
      <c r="AR54" s="1209"/>
      <c r="AS54" s="1209"/>
      <c r="AT54" s="1209"/>
      <c r="AU54" s="1209"/>
      <c r="AV54" s="1209"/>
      <c r="AW54" s="1209"/>
      <c r="AX54" s="1209"/>
      <c r="AY54" s="1209"/>
      <c r="AZ54" s="1209"/>
      <c r="BA54" s="1209"/>
      <c r="BB54" s="1209"/>
      <c r="BC54" s="1209"/>
      <c r="BD54" s="1209"/>
      <c r="BE54" s="1209"/>
      <c r="BF54" s="1209"/>
      <c r="BG54" s="1209"/>
      <c r="BH54" s="1209"/>
      <c r="BI54" s="1209"/>
      <c r="BJ54" s="1209"/>
      <c r="BK54" s="1209"/>
      <c r="BL54" s="1209"/>
      <c r="BM54" s="1209"/>
      <c r="BN54" s="1209"/>
      <c r="BO54" s="1209"/>
      <c r="BP54" s="1209"/>
      <c r="BQ54" s="1209"/>
      <c r="BR54" s="1209"/>
      <c r="BS54" s="1209"/>
      <c r="BT54" s="1209"/>
      <c r="BU54" s="1209"/>
      <c r="BV54" s="1209"/>
      <c r="BW54" s="1209"/>
      <c r="BX54" s="1209"/>
      <c r="BY54" s="1209"/>
      <c r="BZ54" s="1209"/>
      <c r="CA54" s="1209"/>
      <c r="CB54" s="1209"/>
      <c r="CC54" s="1209"/>
      <c r="CD54" s="1209"/>
      <c r="CE54" s="1209"/>
      <c r="CF54" s="1209"/>
      <c r="CG54" s="1209"/>
      <c r="CH54" s="1209"/>
      <c r="CI54" s="1209"/>
      <c r="CJ54" s="1209"/>
      <c r="CK54" s="1209"/>
      <c r="CL54" s="1209"/>
      <c r="CM54" s="1209"/>
      <c r="CN54" s="1209"/>
      <c r="CO54" s="1209"/>
      <c r="CP54" s="1209"/>
      <c r="CQ54" s="1209"/>
      <c r="CR54" s="1209"/>
      <c r="CS54" s="1209"/>
      <c r="CT54" s="1264"/>
      <c r="CU54" s="1248"/>
      <c r="CV54" s="1209" t="str">
        <f>IF(LOGBOOK!$A$2="  DATE  ","FLY LOGICS",0)</f>
        <v>FLY LOGICS</v>
      </c>
      <c r="CW54" s="1209">
        <f>IF(LOGBOOK!A55="  FECHA  ","FLY LOGICS",0)</f>
        <v>0</v>
      </c>
      <c r="CX54" s="1209"/>
      <c r="CY54" s="1209"/>
      <c r="CZ54" s="1209"/>
      <c r="DA54" s="1209"/>
      <c r="DB54" s="1209"/>
      <c r="DC54" s="1209"/>
      <c r="DD54" s="1209"/>
      <c r="DE54" s="1209"/>
      <c r="DF54" s="1209"/>
      <c r="DG54" s="1209"/>
      <c r="DH54" s="1209"/>
      <c r="DI54" s="1209"/>
      <c r="DJ54" s="1209"/>
      <c r="DK54" s="1209"/>
      <c r="DL54" s="1209"/>
      <c r="DM54" s="1209"/>
      <c r="DN54" s="1209"/>
      <c r="DO54" s="1209"/>
      <c r="DP54" s="1209"/>
      <c r="DQ54" s="1209"/>
      <c r="DR54" s="1209"/>
      <c r="DS54" s="1209"/>
      <c r="DT54" s="1209"/>
      <c r="DU54" s="1209"/>
      <c r="DV54" s="1209"/>
      <c r="DW54" s="1209"/>
      <c r="DX54" s="1209"/>
      <c r="DY54" s="1209"/>
      <c r="DZ54" s="1209"/>
      <c r="EA54" s="1209"/>
      <c r="EB54" s="1209"/>
      <c r="EC54" s="1209"/>
      <c r="ED54" s="1209"/>
      <c r="EE54" s="1209"/>
      <c r="EF54" s="1209"/>
      <c r="EG54" s="1209"/>
      <c r="EH54" s="1209"/>
      <c r="EI54" s="1209"/>
      <c r="EJ54" s="1209"/>
      <c r="EK54" s="1209"/>
      <c r="EL54" s="1209"/>
      <c r="EM54" s="1209"/>
      <c r="EN54" s="1209"/>
      <c r="EO54" s="1209"/>
      <c r="EP54" s="1209"/>
      <c r="EQ54" s="1209"/>
      <c r="ER54" s="1209"/>
      <c r="ES54" s="1267"/>
      <c r="ET54" s="1211" t="str">
        <f>IF(LOGBOOK!$A$2="  DATE  ","TOTAL SUMMARY BY AIRCRAFT",0)</f>
        <v>TOTAL SUMMARY BY AIRCRAFT</v>
      </c>
      <c r="EU54" s="1211"/>
      <c r="EV54" s="1211"/>
      <c r="EW54" s="1211"/>
      <c r="EX54" s="1211"/>
      <c r="EY54" s="1211"/>
      <c r="EZ54" s="1211"/>
      <c r="FA54" s="1211"/>
      <c r="FB54" s="1211"/>
      <c r="FC54" s="1211"/>
      <c r="FD54" s="1211"/>
      <c r="FE54" s="1211"/>
      <c r="FF54" s="1211"/>
      <c r="FG54" s="1211"/>
      <c r="FH54" s="1211"/>
      <c r="FI54" s="1211"/>
      <c r="FJ54" s="1211"/>
      <c r="FK54" s="1211"/>
      <c r="FL54" s="1211"/>
      <c r="FM54" s="1211"/>
      <c r="FN54" s="1211"/>
      <c r="FO54" s="1211"/>
      <c r="FP54" s="1211"/>
      <c r="FQ54" s="1211"/>
      <c r="FR54" s="1211"/>
      <c r="FS54" s="1211"/>
      <c r="FT54" s="1211"/>
      <c r="FU54" s="1211"/>
      <c r="FV54" s="1211"/>
      <c r="FW54" s="1211"/>
      <c r="FX54" s="1211"/>
      <c r="FY54" s="1211"/>
      <c r="FZ54" s="1211"/>
      <c r="GA54" s="1211"/>
      <c r="GB54" s="1211"/>
      <c r="GC54" s="1211"/>
      <c r="GD54" s="1211"/>
      <c r="GE54" s="1211"/>
      <c r="GF54" s="1211"/>
      <c r="GG54" s="1211"/>
      <c r="GH54" s="1211"/>
      <c r="GI54" s="1211"/>
      <c r="GJ54" s="1211"/>
      <c r="GK54" s="1211"/>
      <c r="GL54" s="1211"/>
      <c r="GM54" s="1211"/>
      <c r="GN54" s="1211"/>
      <c r="GO54" s="1269"/>
    </row>
    <row r="55" spans="1:197" ht="6.75" customHeight="1" x14ac:dyDescent="0.2">
      <c r="A55" s="1209"/>
      <c r="B55" s="1209"/>
      <c r="C55" s="1209"/>
      <c r="D55" s="1209"/>
      <c r="E55" s="1209"/>
      <c r="F55" s="1209"/>
      <c r="G55" s="1209"/>
      <c r="H55" s="1209"/>
      <c r="I55" s="1209"/>
      <c r="J55" s="1209"/>
      <c r="K55" s="1209"/>
      <c r="L55" s="1209"/>
      <c r="M55" s="1209"/>
      <c r="N55" s="1209"/>
      <c r="O55" s="1209"/>
      <c r="P55" s="1209"/>
      <c r="Q55" s="1209"/>
      <c r="R55" s="1209"/>
      <c r="S55" s="1209"/>
      <c r="T55" s="1209"/>
      <c r="U55" s="1209"/>
      <c r="V55" s="1209"/>
      <c r="W55" s="1209"/>
      <c r="X55" s="1209"/>
      <c r="Y55" s="1209"/>
      <c r="Z55" s="1209"/>
      <c r="AA55" s="1209"/>
      <c r="AB55" s="1209"/>
      <c r="AC55" s="1209"/>
      <c r="AD55" s="1209"/>
      <c r="AE55" s="1209"/>
      <c r="AF55" s="1209"/>
      <c r="AG55" s="1209"/>
      <c r="AH55" s="1209"/>
      <c r="AI55" s="1209"/>
      <c r="AJ55" s="1209"/>
      <c r="AK55" s="1209"/>
      <c r="AL55" s="1209"/>
      <c r="AM55" s="1209"/>
      <c r="AN55" s="1209"/>
      <c r="AO55" s="1209"/>
      <c r="AP55" s="1209"/>
      <c r="AQ55" s="1209"/>
      <c r="AR55" s="1209"/>
      <c r="AS55" s="1209"/>
      <c r="AT55" s="1209"/>
      <c r="AU55" s="1209"/>
      <c r="AV55" s="1209"/>
      <c r="AW55" s="1209"/>
      <c r="AX55" s="1209"/>
      <c r="AY55" s="1209"/>
      <c r="AZ55" s="1209"/>
      <c r="BA55" s="1209"/>
      <c r="BB55" s="1209"/>
      <c r="BC55" s="1209"/>
      <c r="BD55" s="1209"/>
      <c r="BE55" s="1209"/>
      <c r="BF55" s="1209"/>
      <c r="BG55" s="1209"/>
      <c r="BH55" s="1209"/>
      <c r="BI55" s="1209"/>
      <c r="BJ55" s="1209"/>
      <c r="BK55" s="1209"/>
      <c r="BL55" s="1209"/>
      <c r="BM55" s="1209"/>
      <c r="BN55" s="1209"/>
      <c r="BO55" s="1209"/>
      <c r="BP55" s="1209"/>
      <c r="BQ55" s="1209"/>
      <c r="BR55" s="1209"/>
      <c r="BS55" s="1209"/>
      <c r="BT55" s="1209"/>
      <c r="BU55" s="1209"/>
      <c r="BV55" s="1209"/>
      <c r="BW55" s="1209"/>
      <c r="BX55" s="1209"/>
      <c r="BY55" s="1209"/>
      <c r="BZ55" s="1209"/>
      <c r="CA55" s="1209"/>
      <c r="CB55" s="1209"/>
      <c r="CC55" s="1209"/>
      <c r="CD55" s="1209"/>
      <c r="CE55" s="1209"/>
      <c r="CF55" s="1209"/>
      <c r="CG55" s="1209"/>
      <c r="CH55" s="1209"/>
      <c r="CI55" s="1209"/>
      <c r="CJ55" s="1209"/>
      <c r="CK55" s="1209"/>
      <c r="CL55" s="1209"/>
      <c r="CM55" s="1209"/>
      <c r="CN55" s="1209"/>
      <c r="CO55" s="1209"/>
      <c r="CP55" s="1209"/>
      <c r="CQ55" s="1209"/>
      <c r="CR55" s="1209"/>
      <c r="CS55" s="1209"/>
      <c r="CT55" s="1264"/>
      <c r="CU55" s="1249"/>
      <c r="CV55" s="1209"/>
      <c r="CW55" s="1209"/>
      <c r="CX55" s="1209"/>
      <c r="CY55" s="1209"/>
      <c r="CZ55" s="1209"/>
      <c r="DA55" s="1209"/>
      <c r="DB55" s="1209"/>
      <c r="DC55" s="1209"/>
      <c r="DD55" s="1209"/>
      <c r="DE55" s="1209"/>
      <c r="DF55" s="1209"/>
      <c r="DG55" s="1209"/>
      <c r="DH55" s="1209"/>
      <c r="DI55" s="1209"/>
      <c r="DJ55" s="1209"/>
      <c r="DK55" s="1209"/>
      <c r="DL55" s="1209"/>
      <c r="DM55" s="1209"/>
      <c r="DN55" s="1209"/>
      <c r="DO55" s="1209"/>
      <c r="DP55" s="1209"/>
      <c r="DQ55" s="1209"/>
      <c r="DR55" s="1209"/>
      <c r="DS55" s="1209"/>
      <c r="DT55" s="1209"/>
      <c r="DU55" s="1209"/>
      <c r="DV55" s="1209"/>
      <c r="DW55" s="1209"/>
      <c r="DX55" s="1209"/>
      <c r="DY55" s="1209"/>
      <c r="DZ55" s="1209"/>
      <c r="EA55" s="1209"/>
      <c r="EB55" s="1209"/>
      <c r="EC55" s="1209"/>
      <c r="ED55" s="1209"/>
      <c r="EE55" s="1209"/>
      <c r="EF55" s="1209"/>
      <c r="EG55" s="1209"/>
      <c r="EH55" s="1209"/>
      <c r="EI55" s="1209"/>
      <c r="EJ55" s="1209"/>
      <c r="EK55" s="1209"/>
      <c r="EL55" s="1209"/>
      <c r="EM55" s="1209"/>
      <c r="EN55" s="1209"/>
      <c r="EO55" s="1209"/>
      <c r="EP55" s="1209"/>
      <c r="EQ55" s="1209"/>
      <c r="ER55" s="1209"/>
      <c r="ES55" s="1267"/>
      <c r="ET55" s="1211"/>
      <c r="EU55" s="1211"/>
      <c r="EV55" s="1211"/>
      <c r="EW55" s="1211"/>
      <c r="EX55" s="1211"/>
      <c r="EY55" s="1211"/>
      <c r="EZ55" s="1211"/>
      <c r="FA55" s="1211"/>
      <c r="FB55" s="1211"/>
      <c r="FC55" s="1211"/>
      <c r="FD55" s="1211"/>
      <c r="FE55" s="1211"/>
      <c r="FF55" s="1211"/>
      <c r="FG55" s="1211"/>
      <c r="FH55" s="1211"/>
      <c r="FI55" s="1211"/>
      <c r="FJ55" s="1211"/>
      <c r="FK55" s="1211"/>
      <c r="FL55" s="1211"/>
      <c r="FM55" s="1211"/>
      <c r="FN55" s="1211"/>
      <c r="FO55" s="1211"/>
      <c r="FP55" s="1211"/>
      <c r="FQ55" s="1211"/>
      <c r="FR55" s="1211"/>
      <c r="FS55" s="1211"/>
      <c r="FT55" s="1211"/>
      <c r="FU55" s="1211"/>
      <c r="FV55" s="1211"/>
      <c r="FW55" s="1211"/>
      <c r="FX55" s="1211"/>
      <c r="FY55" s="1211"/>
      <c r="FZ55" s="1211"/>
      <c r="GA55" s="1211"/>
      <c r="GB55" s="1211"/>
      <c r="GC55" s="1211"/>
      <c r="GD55" s="1211"/>
      <c r="GE55" s="1211"/>
      <c r="GF55" s="1211"/>
      <c r="GG55" s="1211"/>
      <c r="GH55" s="1211"/>
      <c r="GI55" s="1211"/>
      <c r="GJ55" s="1211"/>
      <c r="GK55" s="1211"/>
      <c r="GL55" s="1211"/>
      <c r="GM55" s="1211"/>
      <c r="GN55" s="1211"/>
      <c r="GO55" s="1269"/>
    </row>
    <row r="56" spans="1:197" ht="6.75" customHeight="1" x14ac:dyDescent="0.2">
      <c r="A56" s="1210"/>
      <c r="B56" s="1210"/>
      <c r="C56" s="1210"/>
      <c r="D56" s="1210"/>
      <c r="E56" s="1210"/>
      <c r="F56" s="1210"/>
      <c r="G56" s="1210"/>
      <c r="H56" s="1210"/>
      <c r="I56" s="1210"/>
      <c r="J56" s="1210"/>
      <c r="K56" s="1210"/>
      <c r="L56" s="1210"/>
      <c r="M56" s="1210"/>
      <c r="N56" s="1210"/>
      <c r="O56" s="1210"/>
      <c r="P56" s="1210"/>
      <c r="Q56" s="1210"/>
      <c r="R56" s="1210"/>
      <c r="S56" s="1210"/>
      <c r="T56" s="1210"/>
      <c r="U56" s="1210"/>
      <c r="V56" s="1210"/>
      <c r="W56" s="1210"/>
      <c r="X56" s="1210"/>
      <c r="Y56" s="1210"/>
      <c r="Z56" s="1210"/>
      <c r="AA56" s="1210"/>
      <c r="AB56" s="1210"/>
      <c r="AC56" s="1210"/>
      <c r="AD56" s="1210"/>
      <c r="AE56" s="1210"/>
      <c r="AF56" s="1210"/>
      <c r="AG56" s="1210"/>
      <c r="AH56" s="1210"/>
      <c r="AI56" s="1210"/>
      <c r="AJ56" s="1210"/>
      <c r="AK56" s="1210"/>
      <c r="AL56" s="1210"/>
      <c r="AM56" s="1210"/>
      <c r="AN56" s="1210"/>
      <c r="AO56" s="1210"/>
      <c r="AP56" s="1210"/>
      <c r="AQ56" s="1210"/>
      <c r="AR56" s="1210"/>
      <c r="AS56" s="1210"/>
      <c r="AT56" s="1210"/>
      <c r="AU56" s="1210"/>
      <c r="AV56" s="1210"/>
      <c r="AW56" s="1210"/>
      <c r="AX56" s="1210"/>
      <c r="AY56" s="1210"/>
      <c r="AZ56" s="1210"/>
      <c r="BA56" s="1210"/>
      <c r="BB56" s="1210"/>
      <c r="BC56" s="1210"/>
      <c r="BD56" s="1210"/>
      <c r="BE56" s="1210"/>
      <c r="BF56" s="1210"/>
      <c r="BG56" s="1210"/>
      <c r="BH56" s="1210"/>
      <c r="BI56" s="1210"/>
      <c r="BJ56" s="1210"/>
      <c r="BK56" s="1210"/>
      <c r="BL56" s="1210"/>
      <c r="BM56" s="1210"/>
      <c r="BN56" s="1210"/>
      <c r="BO56" s="1210"/>
      <c r="BP56" s="1210"/>
      <c r="BQ56" s="1210"/>
      <c r="BR56" s="1210"/>
      <c r="BS56" s="1210"/>
      <c r="BT56" s="1210"/>
      <c r="BU56" s="1210"/>
      <c r="BV56" s="1210"/>
      <c r="BW56" s="1210"/>
      <c r="BX56" s="1210"/>
      <c r="BY56" s="1210"/>
      <c r="BZ56" s="1210"/>
      <c r="CA56" s="1210"/>
      <c r="CB56" s="1210"/>
      <c r="CC56" s="1210"/>
      <c r="CD56" s="1210"/>
      <c r="CE56" s="1210"/>
      <c r="CF56" s="1210"/>
      <c r="CG56" s="1210"/>
      <c r="CH56" s="1210"/>
      <c r="CI56" s="1210"/>
      <c r="CJ56" s="1210"/>
      <c r="CK56" s="1210"/>
      <c r="CL56" s="1210"/>
      <c r="CM56" s="1210"/>
      <c r="CN56" s="1210"/>
      <c r="CO56" s="1210"/>
      <c r="CP56" s="1210"/>
      <c r="CQ56" s="1210"/>
      <c r="CR56" s="1210"/>
      <c r="CS56" s="1210"/>
      <c r="CT56" s="1265"/>
      <c r="CU56" s="1249"/>
      <c r="CV56" s="1210"/>
      <c r="CW56" s="1210"/>
      <c r="CX56" s="1210"/>
      <c r="CY56" s="1210"/>
      <c r="CZ56" s="1210"/>
      <c r="DA56" s="1210"/>
      <c r="DB56" s="1210"/>
      <c r="DC56" s="1210"/>
      <c r="DD56" s="1210"/>
      <c r="DE56" s="1210"/>
      <c r="DF56" s="1210"/>
      <c r="DG56" s="1210"/>
      <c r="DH56" s="1210"/>
      <c r="DI56" s="1210"/>
      <c r="DJ56" s="1210"/>
      <c r="DK56" s="1210"/>
      <c r="DL56" s="1210"/>
      <c r="DM56" s="1210"/>
      <c r="DN56" s="1210"/>
      <c r="DO56" s="1210"/>
      <c r="DP56" s="1210"/>
      <c r="DQ56" s="1210"/>
      <c r="DR56" s="1210"/>
      <c r="DS56" s="1210"/>
      <c r="DT56" s="1210"/>
      <c r="DU56" s="1210"/>
      <c r="DV56" s="1210"/>
      <c r="DW56" s="1210"/>
      <c r="DX56" s="1210"/>
      <c r="DY56" s="1210"/>
      <c r="DZ56" s="1210"/>
      <c r="EA56" s="1210"/>
      <c r="EB56" s="1210"/>
      <c r="EC56" s="1210"/>
      <c r="ED56" s="1210"/>
      <c r="EE56" s="1210"/>
      <c r="EF56" s="1210"/>
      <c r="EG56" s="1210"/>
      <c r="EH56" s="1210"/>
      <c r="EI56" s="1210"/>
      <c r="EJ56" s="1210"/>
      <c r="EK56" s="1210"/>
      <c r="EL56" s="1210"/>
      <c r="EM56" s="1210"/>
      <c r="EN56" s="1210"/>
      <c r="EO56" s="1210"/>
      <c r="EP56" s="1210"/>
      <c r="EQ56" s="1210"/>
      <c r="ER56" s="1210"/>
      <c r="ES56" s="1268"/>
      <c r="ET56" s="1212"/>
      <c r="EU56" s="1212"/>
      <c r="EV56" s="1212"/>
      <c r="EW56" s="1212"/>
      <c r="EX56" s="1212"/>
      <c r="EY56" s="1212"/>
      <c r="EZ56" s="1212"/>
      <c r="FA56" s="1212"/>
      <c r="FB56" s="1212"/>
      <c r="FC56" s="1212"/>
      <c r="FD56" s="1212"/>
      <c r="FE56" s="1212"/>
      <c r="FF56" s="1212"/>
      <c r="FG56" s="1212"/>
      <c r="FH56" s="1212"/>
      <c r="FI56" s="1212"/>
      <c r="FJ56" s="1212"/>
      <c r="FK56" s="1212"/>
      <c r="FL56" s="1212"/>
      <c r="FM56" s="1212"/>
      <c r="FN56" s="1212"/>
      <c r="FO56" s="1212"/>
      <c r="FP56" s="1212"/>
      <c r="FQ56" s="1212"/>
      <c r="FR56" s="1212"/>
      <c r="FS56" s="1212"/>
      <c r="FT56" s="1212"/>
      <c r="FU56" s="1212"/>
      <c r="FV56" s="1212"/>
      <c r="FW56" s="1212"/>
      <c r="FX56" s="1212"/>
      <c r="FY56" s="1212"/>
      <c r="FZ56" s="1212"/>
      <c r="GA56" s="1212"/>
      <c r="GB56" s="1212"/>
      <c r="GC56" s="1212"/>
      <c r="GD56" s="1212"/>
      <c r="GE56" s="1212"/>
      <c r="GF56" s="1212"/>
      <c r="GG56" s="1212"/>
      <c r="GH56" s="1212"/>
      <c r="GI56" s="1212"/>
      <c r="GJ56" s="1212"/>
      <c r="GK56" s="1212"/>
      <c r="GL56" s="1212"/>
      <c r="GM56" s="1212"/>
      <c r="GN56" s="1212"/>
      <c r="GO56" s="1270"/>
    </row>
    <row r="57" spans="1:197" ht="3.75" customHeight="1" x14ac:dyDescent="0.25">
      <c r="A57" s="741"/>
      <c r="B57" s="742"/>
      <c r="C57" s="742"/>
      <c r="D57" s="742"/>
      <c r="E57" s="742"/>
      <c r="F57" s="742"/>
      <c r="G57" s="742"/>
      <c r="H57" s="742"/>
      <c r="I57" s="742"/>
      <c r="J57" s="742"/>
      <c r="K57" s="742"/>
      <c r="L57" s="742"/>
      <c r="M57" s="742"/>
      <c r="N57" s="742"/>
      <c r="O57" s="742"/>
      <c r="P57" s="742"/>
      <c r="Q57" s="742"/>
      <c r="R57" s="742"/>
      <c r="S57" s="742"/>
      <c r="T57" s="742"/>
      <c r="U57" s="742"/>
      <c r="V57" s="742"/>
      <c r="W57" s="742"/>
      <c r="X57" s="742"/>
      <c r="Y57" s="742"/>
      <c r="Z57" s="742"/>
      <c r="AA57" s="742"/>
      <c r="AB57" s="742"/>
      <c r="AC57" s="742"/>
      <c r="AD57" s="742"/>
      <c r="AE57" s="742"/>
      <c r="AF57" s="742"/>
      <c r="AG57" s="742"/>
      <c r="AH57" s="742"/>
      <c r="AI57" s="742"/>
      <c r="AJ57" s="742"/>
      <c r="AK57" s="742"/>
      <c r="AL57" s="742"/>
      <c r="AM57" s="742"/>
      <c r="AN57" s="742"/>
      <c r="AO57" s="742"/>
      <c r="AP57" s="742"/>
      <c r="AQ57" s="742"/>
      <c r="AR57" s="742"/>
      <c r="AS57" s="742"/>
      <c r="AT57" s="742"/>
      <c r="AU57" s="742"/>
      <c r="AV57" s="742"/>
      <c r="AW57" s="742"/>
      <c r="AX57" s="741"/>
      <c r="AY57" s="742"/>
      <c r="AZ57" s="742"/>
      <c r="BA57" s="742"/>
      <c r="BB57" s="742"/>
      <c r="BC57" s="742"/>
      <c r="BD57" s="742"/>
      <c r="BE57" s="742"/>
      <c r="BF57" s="742"/>
      <c r="BG57" s="742"/>
      <c r="BH57" s="742"/>
      <c r="BI57" s="742"/>
      <c r="BJ57" s="742"/>
      <c r="BK57" s="742"/>
      <c r="BL57" s="742"/>
      <c r="BM57" s="742"/>
      <c r="BN57" s="742"/>
      <c r="BO57" s="742"/>
      <c r="BP57" s="742"/>
      <c r="BQ57" s="742"/>
      <c r="BR57" s="742"/>
      <c r="BS57" s="742"/>
      <c r="BT57" s="742"/>
      <c r="BU57" s="742"/>
      <c r="BV57" s="742"/>
      <c r="BW57" s="742"/>
      <c r="BX57" s="742"/>
      <c r="BY57" s="742"/>
      <c r="BZ57" s="742"/>
      <c r="CA57" s="742"/>
      <c r="CB57" s="742"/>
      <c r="CC57" s="742"/>
      <c r="CD57" s="742"/>
      <c r="CE57" s="742"/>
      <c r="CF57" s="742"/>
      <c r="CG57" s="742"/>
      <c r="CH57" s="742"/>
      <c r="CI57" s="742"/>
      <c r="CJ57" s="742"/>
      <c r="CK57" s="742"/>
      <c r="CL57" s="742"/>
      <c r="CM57" s="742"/>
      <c r="CN57" s="742"/>
      <c r="CO57" s="742"/>
      <c r="CP57" s="742"/>
      <c r="CQ57" s="742"/>
      <c r="CR57" s="742"/>
      <c r="CS57" s="742"/>
      <c r="CT57" s="743"/>
      <c r="CU57" s="1250"/>
      <c r="CV57" s="741"/>
      <c r="CW57" s="742"/>
      <c r="CX57" s="742"/>
      <c r="CY57" s="742"/>
      <c r="CZ57" s="742"/>
      <c r="DA57" s="742"/>
      <c r="DB57" s="742"/>
      <c r="DC57" s="742"/>
      <c r="DD57" s="742"/>
      <c r="DE57" s="742"/>
      <c r="DF57" s="742"/>
      <c r="DG57" s="742"/>
      <c r="DH57" s="742"/>
      <c r="DI57" s="742"/>
      <c r="DJ57" s="742"/>
      <c r="DK57" s="742"/>
      <c r="DL57" s="742"/>
      <c r="DM57" s="742"/>
      <c r="DN57" s="742"/>
      <c r="DO57" s="742"/>
      <c r="DP57" s="742"/>
      <c r="DQ57" s="742"/>
      <c r="DR57" s="742"/>
      <c r="DS57" s="742"/>
      <c r="DT57" s="742"/>
      <c r="DU57" s="742"/>
      <c r="DV57" s="742"/>
      <c r="DW57" s="742"/>
      <c r="DX57" s="742"/>
      <c r="DY57" s="742"/>
      <c r="DZ57" s="742"/>
      <c r="EA57" s="742"/>
      <c r="EB57" s="742"/>
      <c r="EC57" s="742"/>
      <c r="ED57" s="742"/>
      <c r="EE57" s="742"/>
      <c r="EF57" s="742"/>
      <c r="EG57" s="742"/>
      <c r="EH57" s="742"/>
      <c r="EI57" s="742"/>
      <c r="EJ57" s="742"/>
      <c r="EK57" s="742"/>
      <c r="EL57" s="742"/>
      <c r="EM57" s="742"/>
      <c r="EN57" s="742"/>
      <c r="EO57" s="742"/>
      <c r="EP57" s="742"/>
      <c r="EQ57" s="742"/>
      <c r="ER57" s="742"/>
      <c r="ES57" s="741"/>
      <c r="ET57" s="742"/>
      <c r="EU57" s="742"/>
      <c r="EV57" s="742"/>
      <c r="EW57" s="742"/>
      <c r="EX57" s="742"/>
      <c r="EY57" s="742"/>
      <c r="EZ57" s="742"/>
      <c r="FA57" s="742"/>
      <c r="FB57" s="742"/>
      <c r="FC57" s="742"/>
      <c r="FD57" s="742"/>
      <c r="FE57" s="742"/>
      <c r="FF57" s="742"/>
      <c r="FG57" s="742"/>
      <c r="FH57" s="742"/>
      <c r="FI57" s="742"/>
      <c r="FJ57" s="742"/>
      <c r="FK57" s="742"/>
      <c r="FL57" s="742"/>
      <c r="FM57" s="742"/>
      <c r="FN57" s="742"/>
      <c r="FO57" s="742"/>
      <c r="FP57" s="742"/>
      <c r="FQ57" s="742"/>
      <c r="FR57" s="742"/>
      <c r="FS57" s="742"/>
      <c r="FT57" s="742"/>
      <c r="FU57" s="742"/>
      <c r="FV57" s="742"/>
      <c r="FW57" s="742"/>
      <c r="FX57" s="742"/>
      <c r="FY57" s="742"/>
      <c r="FZ57" s="742"/>
      <c r="GA57" s="742"/>
      <c r="GB57" s="742"/>
      <c r="GC57" s="742"/>
      <c r="GD57" s="742"/>
      <c r="GE57" s="742"/>
      <c r="GF57" s="742"/>
      <c r="GG57" s="742"/>
      <c r="GH57" s="742"/>
      <c r="GI57" s="742"/>
      <c r="GJ57" s="742"/>
      <c r="GK57" s="742"/>
      <c r="GL57" s="742"/>
      <c r="GM57" s="742"/>
      <c r="GN57" s="742"/>
      <c r="GO57" s="743"/>
    </row>
    <row r="58" spans="1:197" ht="5.25" customHeight="1" thickBot="1" x14ac:dyDescent="0.3">
      <c r="A58" s="770" t="str">
        <f>'ANNUAL SUMMARY'!$B$5</f>
        <v>MANUFACTURER &amp; MODEL</v>
      </c>
      <c r="B58" s="771"/>
      <c r="C58" s="771"/>
      <c r="D58" s="771"/>
      <c r="E58" s="771"/>
      <c r="F58" s="771"/>
      <c r="G58" s="771"/>
      <c r="H58" s="771"/>
      <c r="I58" s="771"/>
      <c r="J58" s="771"/>
      <c r="K58" s="776"/>
      <c r="L58" s="776"/>
      <c r="M58" s="776"/>
      <c r="N58" s="776"/>
      <c r="O58" s="776"/>
      <c r="P58" s="776"/>
      <c r="Q58" s="776"/>
      <c r="R58" s="776"/>
      <c r="S58" s="776"/>
      <c r="T58" s="776"/>
      <c r="U58" s="776"/>
      <c r="V58" s="776"/>
      <c r="W58" s="776"/>
      <c r="X58" s="776"/>
      <c r="Y58" s="776"/>
      <c r="Z58" s="776"/>
      <c r="AA58" s="776"/>
      <c r="AB58" s="776"/>
      <c r="AC58" s="776"/>
      <c r="AD58" s="776"/>
      <c r="AE58" s="776"/>
      <c r="AF58" s="776"/>
      <c r="AG58" s="776"/>
      <c r="AH58" s="776"/>
      <c r="AI58" s="776"/>
      <c r="AJ58" s="776"/>
      <c r="AK58" s="776"/>
      <c r="AL58" s="776"/>
      <c r="AM58" s="776"/>
      <c r="AN58" s="776"/>
      <c r="AO58" s="776"/>
      <c r="AP58" s="776"/>
      <c r="AQ58" s="776"/>
      <c r="AR58" s="776"/>
      <c r="AS58" s="776"/>
      <c r="AT58" s="776"/>
      <c r="AU58" s="776"/>
      <c r="AV58" s="776"/>
      <c r="AW58" s="1263"/>
      <c r="AX58" s="770" t="str">
        <f>'ANNUAL SUMMARY'!$B$5</f>
        <v>MANUFACTURER &amp; MODEL</v>
      </c>
      <c r="AY58" s="771"/>
      <c r="AZ58" s="771"/>
      <c r="BA58" s="771"/>
      <c r="BB58" s="771"/>
      <c r="BC58" s="771"/>
      <c r="BD58" s="771"/>
      <c r="BE58" s="771"/>
      <c r="BF58" s="771"/>
      <c r="BG58" s="771"/>
      <c r="BH58" s="776"/>
      <c r="BI58" s="776"/>
      <c r="BJ58" s="776"/>
      <c r="BK58" s="776"/>
      <c r="BL58" s="776"/>
      <c r="BM58" s="776"/>
      <c r="BN58" s="776"/>
      <c r="BO58" s="776"/>
      <c r="BP58" s="776"/>
      <c r="BQ58" s="776"/>
      <c r="BR58" s="776"/>
      <c r="BS58" s="776"/>
      <c r="BT58" s="776"/>
      <c r="BU58" s="776"/>
      <c r="BV58" s="776"/>
      <c r="BW58" s="776"/>
      <c r="BX58" s="776"/>
      <c r="BY58" s="776"/>
      <c r="BZ58" s="776"/>
      <c r="CA58" s="776"/>
      <c r="CB58" s="776"/>
      <c r="CC58" s="776"/>
      <c r="CD58" s="776"/>
      <c r="CE58" s="776"/>
      <c r="CF58" s="776"/>
      <c r="CG58" s="776"/>
      <c r="CH58" s="776"/>
      <c r="CI58" s="776"/>
      <c r="CJ58" s="776"/>
      <c r="CK58" s="776"/>
      <c r="CL58" s="776"/>
      <c r="CM58" s="776"/>
      <c r="CN58" s="776"/>
      <c r="CO58" s="776"/>
      <c r="CP58" s="776"/>
      <c r="CQ58" s="776"/>
      <c r="CR58" s="776"/>
      <c r="CS58" s="776"/>
      <c r="CT58" s="1263"/>
      <c r="CU58" s="1250"/>
      <c r="CV58" s="770" t="str">
        <f>'ANNUAL SUMMARY'!$B$5</f>
        <v>MANUFACTURER &amp; MODEL</v>
      </c>
      <c r="CW58" s="771"/>
      <c r="CX58" s="771"/>
      <c r="CY58" s="771"/>
      <c r="CZ58" s="771"/>
      <c r="DA58" s="771"/>
      <c r="DB58" s="771"/>
      <c r="DC58" s="771"/>
      <c r="DD58" s="771"/>
      <c r="DE58" s="771"/>
      <c r="DF58" s="776"/>
      <c r="DG58" s="776"/>
      <c r="DH58" s="776"/>
      <c r="DI58" s="776"/>
      <c r="DJ58" s="776"/>
      <c r="DK58" s="776"/>
      <c r="DL58" s="776"/>
      <c r="DM58" s="776"/>
      <c r="DN58" s="776"/>
      <c r="DO58" s="776"/>
      <c r="DP58" s="776"/>
      <c r="DQ58" s="776"/>
      <c r="DR58" s="776"/>
      <c r="DS58" s="776"/>
      <c r="DT58" s="776"/>
      <c r="DU58" s="776"/>
      <c r="DV58" s="776"/>
      <c r="DW58" s="776"/>
      <c r="DX58" s="776"/>
      <c r="DY58" s="776"/>
      <c r="DZ58" s="776"/>
      <c r="EA58" s="776"/>
      <c r="EB58" s="776"/>
      <c r="EC58" s="776"/>
      <c r="ED58" s="776"/>
      <c r="EE58" s="776"/>
      <c r="EF58" s="776"/>
      <c r="EG58" s="776"/>
      <c r="EH58" s="776"/>
      <c r="EI58" s="776"/>
      <c r="EJ58" s="776"/>
      <c r="EK58" s="776"/>
      <c r="EL58" s="776"/>
      <c r="EM58" s="776"/>
      <c r="EN58" s="776"/>
      <c r="EO58" s="776"/>
      <c r="EP58" s="776"/>
      <c r="EQ58" s="776"/>
      <c r="ER58" s="1263"/>
      <c r="ES58" s="770" t="str">
        <f>'ANNUAL SUMMARY'!$B$5</f>
        <v>MANUFACTURER &amp; MODEL</v>
      </c>
      <c r="ET58" s="771"/>
      <c r="EU58" s="771"/>
      <c r="EV58" s="771"/>
      <c r="EW58" s="771"/>
      <c r="EX58" s="771"/>
      <c r="EY58" s="771"/>
      <c r="EZ58" s="771"/>
      <c r="FA58" s="771"/>
      <c r="FB58" s="771"/>
      <c r="FC58" s="776"/>
      <c r="FD58" s="776"/>
      <c r="FE58" s="776"/>
      <c r="FF58" s="776"/>
      <c r="FG58" s="776"/>
      <c r="FH58" s="776"/>
      <c r="FI58" s="776"/>
      <c r="FJ58" s="776"/>
      <c r="FK58" s="776"/>
      <c r="FL58" s="776"/>
      <c r="FM58" s="776"/>
      <c r="FN58" s="776"/>
      <c r="FO58" s="776"/>
      <c r="FP58" s="776"/>
      <c r="FQ58" s="776"/>
      <c r="FR58" s="776"/>
      <c r="FS58" s="776"/>
      <c r="FT58" s="776"/>
      <c r="FU58" s="776"/>
      <c r="FV58" s="776"/>
      <c r="FW58" s="776"/>
      <c r="FX58" s="776"/>
      <c r="FY58" s="776"/>
      <c r="FZ58" s="776"/>
      <c r="GA58" s="776"/>
      <c r="GB58" s="776"/>
      <c r="GC58" s="776"/>
      <c r="GD58" s="776"/>
      <c r="GE58" s="776"/>
      <c r="GF58" s="776"/>
      <c r="GG58" s="776"/>
      <c r="GH58" s="776"/>
      <c r="GI58" s="776"/>
      <c r="GJ58" s="776"/>
      <c r="GK58" s="776"/>
      <c r="GL58" s="776"/>
      <c r="GM58" s="776"/>
      <c r="GN58" s="776"/>
      <c r="GO58" s="1263"/>
    </row>
    <row r="59" spans="1:197" ht="5.25" customHeight="1" thickTop="1" x14ac:dyDescent="0.2">
      <c r="A59" s="772"/>
      <c r="B59" s="773"/>
      <c r="C59" s="773"/>
      <c r="D59" s="773"/>
      <c r="E59" s="773"/>
      <c r="F59" s="773"/>
      <c r="G59" s="773"/>
      <c r="H59" s="773"/>
      <c r="I59" s="773"/>
      <c r="J59" s="773"/>
      <c r="K59" s="1116"/>
      <c r="L59" s="1114"/>
      <c r="M59" s="1114"/>
      <c r="N59" s="1114"/>
      <c r="O59" s="1114"/>
      <c r="P59" s="1114"/>
      <c r="Q59" s="1114"/>
      <c r="R59" s="1114"/>
      <c r="S59" s="1114"/>
      <c r="T59" s="1114"/>
      <c r="U59" s="1114"/>
      <c r="V59" s="1114"/>
      <c r="W59" s="1114"/>
      <c r="X59" s="1114"/>
      <c r="Y59" s="1114"/>
      <c r="Z59" s="1114"/>
      <c r="AA59" s="1114"/>
      <c r="AB59" s="1114"/>
      <c r="AC59" s="1115"/>
      <c r="AD59" s="1111"/>
      <c r="AE59" s="762" t="str">
        <f>IF('FRONT PAGE'!$A$1="www.fly-logics.com","PIC",0)</f>
        <v>PIC</v>
      </c>
      <c r="AF59" s="757"/>
      <c r="AG59" s="757"/>
      <c r="AH59" s="760"/>
      <c r="AI59" s="756" t="str">
        <f>IF('FRONT PAGE'!$A$1="www.fly-logics.com","SIC",0)</f>
        <v>SIC</v>
      </c>
      <c r="AJ59" s="757"/>
      <c r="AK59" s="757"/>
      <c r="AL59" s="760"/>
      <c r="AM59" s="756" t="str">
        <f>IF('FRONT PAGE'!$A$1="www.fly-logics.com","INSTRU.",0)</f>
        <v>INSTRU.</v>
      </c>
      <c r="AN59" s="757"/>
      <c r="AO59" s="757"/>
      <c r="AP59" s="757"/>
      <c r="AQ59" s="756" t="str">
        <f>'ANNUAL SUMMARY'!$AR$5</f>
        <v>Landings</v>
      </c>
      <c r="AR59" s="757"/>
      <c r="AS59" s="757"/>
      <c r="AT59" s="757"/>
      <c r="AU59" s="757"/>
      <c r="AV59" s="757"/>
      <c r="AW59" s="1263"/>
      <c r="AX59" s="772"/>
      <c r="AY59" s="773"/>
      <c r="AZ59" s="773"/>
      <c r="BA59" s="773"/>
      <c r="BB59" s="773"/>
      <c r="BC59" s="773"/>
      <c r="BD59" s="773"/>
      <c r="BE59" s="773"/>
      <c r="BF59" s="773"/>
      <c r="BG59" s="773"/>
      <c r="BH59" s="1116"/>
      <c r="BI59" s="1114"/>
      <c r="BJ59" s="1114"/>
      <c r="BK59" s="1114"/>
      <c r="BL59" s="1114"/>
      <c r="BM59" s="1114"/>
      <c r="BN59" s="1114"/>
      <c r="BO59" s="1114"/>
      <c r="BP59" s="1114"/>
      <c r="BQ59" s="1114"/>
      <c r="BR59" s="1114"/>
      <c r="BS59" s="1114"/>
      <c r="BT59" s="1114"/>
      <c r="BU59" s="1114"/>
      <c r="BV59" s="1114"/>
      <c r="BW59" s="1114"/>
      <c r="BX59" s="1114"/>
      <c r="BY59" s="1114"/>
      <c r="BZ59" s="1115"/>
      <c r="CA59" s="1111"/>
      <c r="CB59" s="762" t="str">
        <f>IF('FRONT PAGE'!$A$1="www.fly-logics.com","PIC",0)</f>
        <v>PIC</v>
      </c>
      <c r="CC59" s="757"/>
      <c r="CD59" s="757"/>
      <c r="CE59" s="760"/>
      <c r="CF59" s="756" t="str">
        <f>IF('FRONT PAGE'!$A$1="www.fly-logics.com","SIC",0)</f>
        <v>SIC</v>
      </c>
      <c r="CG59" s="757"/>
      <c r="CH59" s="757"/>
      <c r="CI59" s="760"/>
      <c r="CJ59" s="756" t="str">
        <f>IF('FRONT PAGE'!$A$1="www.fly-logics.com","INSTRU.",0)</f>
        <v>INSTRU.</v>
      </c>
      <c r="CK59" s="757"/>
      <c r="CL59" s="757"/>
      <c r="CM59" s="757"/>
      <c r="CN59" s="756" t="str">
        <f>'ANNUAL SUMMARY'!$AR$5</f>
        <v>Landings</v>
      </c>
      <c r="CO59" s="757"/>
      <c r="CP59" s="757"/>
      <c r="CQ59" s="757"/>
      <c r="CR59" s="757"/>
      <c r="CS59" s="777"/>
      <c r="CT59" s="1263"/>
      <c r="CU59" s="1250"/>
      <c r="CV59" s="772"/>
      <c r="CW59" s="773"/>
      <c r="CX59" s="773"/>
      <c r="CY59" s="773"/>
      <c r="CZ59" s="773"/>
      <c r="DA59" s="773"/>
      <c r="DB59" s="773"/>
      <c r="DC59" s="773"/>
      <c r="DD59" s="773"/>
      <c r="DE59" s="773"/>
      <c r="DF59" s="1116"/>
      <c r="DG59" s="1114"/>
      <c r="DH59" s="1114"/>
      <c r="DI59" s="1114"/>
      <c r="DJ59" s="1114"/>
      <c r="DK59" s="1114"/>
      <c r="DL59" s="1114"/>
      <c r="DM59" s="1114"/>
      <c r="DN59" s="1114"/>
      <c r="DO59" s="1114"/>
      <c r="DP59" s="1114"/>
      <c r="DQ59" s="1114"/>
      <c r="DR59" s="1114"/>
      <c r="DS59" s="1114"/>
      <c r="DT59" s="1114"/>
      <c r="DU59" s="1114"/>
      <c r="DV59" s="1114"/>
      <c r="DW59" s="1114"/>
      <c r="DX59" s="1115"/>
      <c r="DY59" s="1111"/>
      <c r="DZ59" s="762" t="str">
        <f>IF('FRONT PAGE'!$A$1="www.fly-logics.com","PIC",0)</f>
        <v>PIC</v>
      </c>
      <c r="EA59" s="757"/>
      <c r="EB59" s="757"/>
      <c r="EC59" s="760"/>
      <c r="ED59" s="756" t="str">
        <f>IF('FRONT PAGE'!$A$1="www.fly-logics.com","SIC",0)</f>
        <v>SIC</v>
      </c>
      <c r="EE59" s="757"/>
      <c r="EF59" s="757"/>
      <c r="EG59" s="760"/>
      <c r="EH59" s="756" t="str">
        <f>IF('FRONT PAGE'!$A$1="www.fly-logics.com","INSTRU.",0)</f>
        <v>INSTRU.</v>
      </c>
      <c r="EI59" s="757"/>
      <c r="EJ59" s="757"/>
      <c r="EK59" s="757"/>
      <c r="EL59" s="756" t="str">
        <f>'ANNUAL SUMMARY'!$AR$5</f>
        <v>Landings</v>
      </c>
      <c r="EM59" s="757"/>
      <c r="EN59" s="757"/>
      <c r="EO59" s="757"/>
      <c r="EP59" s="757"/>
      <c r="EQ59" s="757"/>
      <c r="ER59" s="1263"/>
      <c r="ES59" s="772"/>
      <c r="ET59" s="773"/>
      <c r="EU59" s="773"/>
      <c r="EV59" s="773"/>
      <c r="EW59" s="773"/>
      <c r="EX59" s="773"/>
      <c r="EY59" s="773"/>
      <c r="EZ59" s="773"/>
      <c r="FA59" s="773"/>
      <c r="FB59" s="773"/>
      <c r="FC59" s="1116"/>
      <c r="FD59" s="1114"/>
      <c r="FE59" s="1114"/>
      <c r="FF59" s="1114"/>
      <c r="FG59" s="1114"/>
      <c r="FH59" s="1114"/>
      <c r="FI59" s="1114"/>
      <c r="FJ59" s="1114"/>
      <c r="FK59" s="1114"/>
      <c r="FL59" s="1114"/>
      <c r="FM59" s="1114"/>
      <c r="FN59" s="1114"/>
      <c r="FO59" s="1114"/>
      <c r="FP59" s="1114"/>
      <c r="FQ59" s="1114"/>
      <c r="FR59" s="1114"/>
      <c r="FS59" s="1114"/>
      <c r="FT59" s="1114"/>
      <c r="FU59" s="1115"/>
      <c r="FV59" s="1111"/>
      <c r="FW59" s="762" t="str">
        <f>IF('FRONT PAGE'!$A$1="www.fly-logics.com","PIC",0)</f>
        <v>PIC</v>
      </c>
      <c r="FX59" s="757"/>
      <c r="FY59" s="757"/>
      <c r="FZ59" s="760"/>
      <c r="GA59" s="756" t="str">
        <f>IF('FRONT PAGE'!$A$1="www.fly-logics.com","SIC",0)</f>
        <v>SIC</v>
      </c>
      <c r="GB59" s="757"/>
      <c r="GC59" s="757"/>
      <c r="GD59" s="760"/>
      <c r="GE59" s="756" t="str">
        <f>IF('FRONT PAGE'!$A$1="www.fly-logics.com","INSTRU.",0)</f>
        <v>INSTRU.</v>
      </c>
      <c r="GF59" s="757"/>
      <c r="GG59" s="757"/>
      <c r="GH59" s="757"/>
      <c r="GI59" s="756" t="str">
        <f>'ANNUAL SUMMARY'!$AR$5</f>
        <v>Landings</v>
      </c>
      <c r="GJ59" s="757"/>
      <c r="GK59" s="757"/>
      <c r="GL59" s="757"/>
      <c r="GM59" s="757"/>
      <c r="GN59" s="777"/>
      <c r="GO59" s="1263"/>
    </row>
    <row r="60" spans="1:197" ht="5.25" customHeight="1" thickBot="1" x14ac:dyDescent="0.25">
      <c r="A60" s="772"/>
      <c r="B60" s="773"/>
      <c r="C60" s="773"/>
      <c r="D60" s="773"/>
      <c r="E60" s="773"/>
      <c r="F60" s="773"/>
      <c r="G60" s="773"/>
      <c r="H60" s="773"/>
      <c r="I60" s="773"/>
      <c r="J60" s="773"/>
      <c r="K60" s="1117"/>
      <c r="L60" s="1112"/>
      <c r="M60" s="1112"/>
      <c r="N60" s="1112"/>
      <c r="O60" s="1112"/>
      <c r="P60" s="1112"/>
      <c r="Q60" s="1112"/>
      <c r="R60" s="1112"/>
      <c r="S60" s="1112"/>
      <c r="T60" s="1112"/>
      <c r="U60" s="1112"/>
      <c r="V60" s="1112"/>
      <c r="W60" s="1112"/>
      <c r="X60" s="1112"/>
      <c r="Y60" s="1112"/>
      <c r="Z60" s="1112"/>
      <c r="AA60" s="1112"/>
      <c r="AB60" s="1112"/>
      <c r="AC60" s="1113"/>
      <c r="AD60" s="1111"/>
      <c r="AE60" s="763"/>
      <c r="AF60" s="759"/>
      <c r="AG60" s="759"/>
      <c r="AH60" s="761"/>
      <c r="AI60" s="758"/>
      <c r="AJ60" s="759"/>
      <c r="AK60" s="759"/>
      <c r="AL60" s="761"/>
      <c r="AM60" s="758"/>
      <c r="AN60" s="759"/>
      <c r="AO60" s="759"/>
      <c r="AP60" s="759"/>
      <c r="AQ60" s="1258"/>
      <c r="AR60" s="1259"/>
      <c r="AS60" s="1259"/>
      <c r="AT60" s="1259"/>
      <c r="AU60" s="1259"/>
      <c r="AV60" s="1259"/>
      <c r="AW60" s="1263"/>
      <c r="AX60" s="772"/>
      <c r="AY60" s="773"/>
      <c r="AZ60" s="773"/>
      <c r="BA60" s="773"/>
      <c r="BB60" s="773"/>
      <c r="BC60" s="773"/>
      <c r="BD60" s="773"/>
      <c r="BE60" s="773"/>
      <c r="BF60" s="773"/>
      <c r="BG60" s="773"/>
      <c r="BH60" s="1117"/>
      <c r="BI60" s="1112"/>
      <c r="BJ60" s="1112"/>
      <c r="BK60" s="1112"/>
      <c r="BL60" s="1112"/>
      <c r="BM60" s="1112"/>
      <c r="BN60" s="1112"/>
      <c r="BO60" s="1112"/>
      <c r="BP60" s="1112"/>
      <c r="BQ60" s="1112"/>
      <c r="BR60" s="1112"/>
      <c r="BS60" s="1112"/>
      <c r="BT60" s="1112"/>
      <c r="BU60" s="1112"/>
      <c r="BV60" s="1112"/>
      <c r="BW60" s="1112"/>
      <c r="BX60" s="1112"/>
      <c r="BY60" s="1112"/>
      <c r="BZ60" s="1113"/>
      <c r="CA60" s="1111"/>
      <c r="CB60" s="763"/>
      <c r="CC60" s="759"/>
      <c r="CD60" s="759"/>
      <c r="CE60" s="761"/>
      <c r="CF60" s="758"/>
      <c r="CG60" s="759"/>
      <c r="CH60" s="759"/>
      <c r="CI60" s="761"/>
      <c r="CJ60" s="758"/>
      <c r="CK60" s="759"/>
      <c r="CL60" s="759"/>
      <c r="CM60" s="759"/>
      <c r="CN60" s="778"/>
      <c r="CO60" s="655"/>
      <c r="CP60" s="655"/>
      <c r="CQ60" s="655"/>
      <c r="CR60" s="655"/>
      <c r="CS60" s="779"/>
      <c r="CT60" s="1263"/>
      <c r="CU60" s="1250"/>
      <c r="CV60" s="772"/>
      <c r="CW60" s="773"/>
      <c r="CX60" s="773"/>
      <c r="CY60" s="773"/>
      <c r="CZ60" s="773"/>
      <c r="DA60" s="773"/>
      <c r="DB60" s="773"/>
      <c r="DC60" s="773"/>
      <c r="DD60" s="773"/>
      <c r="DE60" s="773"/>
      <c r="DF60" s="1117"/>
      <c r="DG60" s="1112"/>
      <c r="DH60" s="1112"/>
      <c r="DI60" s="1112"/>
      <c r="DJ60" s="1112"/>
      <c r="DK60" s="1112"/>
      <c r="DL60" s="1112"/>
      <c r="DM60" s="1112"/>
      <c r="DN60" s="1112"/>
      <c r="DO60" s="1112"/>
      <c r="DP60" s="1112"/>
      <c r="DQ60" s="1112"/>
      <c r="DR60" s="1112"/>
      <c r="DS60" s="1112"/>
      <c r="DT60" s="1112"/>
      <c r="DU60" s="1112"/>
      <c r="DV60" s="1112"/>
      <c r="DW60" s="1112"/>
      <c r="DX60" s="1113"/>
      <c r="DY60" s="1111"/>
      <c r="DZ60" s="763"/>
      <c r="EA60" s="759"/>
      <c r="EB60" s="759"/>
      <c r="EC60" s="761"/>
      <c r="ED60" s="758"/>
      <c r="EE60" s="759"/>
      <c r="EF60" s="759"/>
      <c r="EG60" s="761"/>
      <c r="EH60" s="758"/>
      <c r="EI60" s="759"/>
      <c r="EJ60" s="759"/>
      <c r="EK60" s="759"/>
      <c r="EL60" s="1258"/>
      <c r="EM60" s="1259"/>
      <c r="EN60" s="1259"/>
      <c r="EO60" s="1259"/>
      <c r="EP60" s="1259"/>
      <c r="EQ60" s="1259"/>
      <c r="ER60" s="1263"/>
      <c r="ES60" s="772"/>
      <c r="ET60" s="773"/>
      <c r="EU60" s="773"/>
      <c r="EV60" s="773"/>
      <c r="EW60" s="773"/>
      <c r="EX60" s="773"/>
      <c r="EY60" s="773"/>
      <c r="EZ60" s="773"/>
      <c r="FA60" s="773"/>
      <c r="FB60" s="773"/>
      <c r="FC60" s="1117"/>
      <c r="FD60" s="1112"/>
      <c r="FE60" s="1112"/>
      <c r="FF60" s="1112"/>
      <c r="FG60" s="1112"/>
      <c r="FH60" s="1112"/>
      <c r="FI60" s="1112"/>
      <c r="FJ60" s="1112"/>
      <c r="FK60" s="1112"/>
      <c r="FL60" s="1112"/>
      <c r="FM60" s="1112"/>
      <c r="FN60" s="1112"/>
      <c r="FO60" s="1112"/>
      <c r="FP60" s="1112"/>
      <c r="FQ60" s="1112"/>
      <c r="FR60" s="1112"/>
      <c r="FS60" s="1112"/>
      <c r="FT60" s="1112"/>
      <c r="FU60" s="1113"/>
      <c r="FV60" s="1111"/>
      <c r="FW60" s="763"/>
      <c r="FX60" s="759"/>
      <c r="FY60" s="759"/>
      <c r="FZ60" s="761"/>
      <c r="GA60" s="758"/>
      <c r="GB60" s="759"/>
      <c r="GC60" s="759"/>
      <c r="GD60" s="761"/>
      <c r="GE60" s="758"/>
      <c r="GF60" s="759"/>
      <c r="GG60" s="759"/>
      <c r="GH60" s="759"/>
      <c r="GI60" s="778"/>
      <c r="GJ60" s="655"/>
      <c r="GK60" s="655"/>
      <c r="GL60" s="655"/>
      <c r="GM60" s="655"/>
      <c r="GN60" s="779"/>
      <c r="GO60" s="1263"/>
    </row>
    <row r="61" spans="1:197" ht="5.25" customHeight="1" x14ac:dyDescent="0.25">
      <c r="A61" s="774"/>
      <c r="B61" s="775"/>
      <c r="C61" s="775"/>
      <c r="D61" s="775"/>
      <c r="E61" s="775"/>
      <c r="F61" s="775"/>
      <c r="G61" s="775"/>
      <c r="H61" s="775"/>
      <c r="I61" s="775"/>
      <c r="J61" s="775"/>
      <c r="K61" s="799"/>
      <c r="L61" s="799"/>
      <c r="M61" s="799"/>
      <c r="N61" s="799"/>
      <c r="O61" s="799"/>
      <c r="P61" s="799"/>
      <c r="Q61" s="799"/>
      <c r="R61" s="799"/>
      <c r="S61" s="799"/>
      <c r="T61" s="799"/>
      <c r="U61" s="799"/>
      <c r="V61" s="799"/>
      <c r="W61" s="799"/>
      <c r="X61" s="799"/>
      <c r="Y61" s="799"/>
      <c r="Z61" s="799"/>
      <c r="AA61" s="799"/>
      <c r="AB61" s="799"/>
      <c r="AC61" s="799"/>
      <c r="AD61" s="800"/>
      <c r="AE61" s="763"/>
      <c r="AF61" s="759"/>
      <c r="AG61" s="759"/>
      <c r="AH61" s="761"/>
      <c r="AI61" s="758"/>
      <c r="AJ61" s="759"/>
      <c r="AK61" s="759"/>
      <c r="AL61" s="761"/>
      <c r="AM61" s="758"/>
      <c r="AN61" s="759"/>
      <c r="AO61" s="759"/>
      <c r="AP61" s="759"/>
      <c r="AQ61" s="780" t="str">
        <f>'ANNUAL SUMMARY'!$AR$7</f>
        <v>D</v>
      </c>
      <c r="AR61" s="781"/>
      <c r="AS61" s="781"/>
      <c r="AT61" s="780" t="str">
        <f>'ANNUAL SUMMARY'!$AU$7</f>
        <v>N</v>
      </c>
      <c r="AU61" s="781"/>
      <c r="AV61" s="781"/>
      <c r="AW61" s="1263"/>
      <c r="AX61" s="774"/>
      <c r="AY61" s="775"/>
      <c r="AZ61" s="775"/>
      <c r="BA61" s="775"/>
      <c r="BB61" s="775"/>
      <c r="BC61" s="775"/>
      <c r="BD61" s="775"/>
      <c r="BE61" s="775"/>
      <c r="BF61" s="775"/>
      <c r="BG61" s="775"/>
      <c r="BH61" s="799"/>
      <c r="BI61" s="799"/>
      <c r="BJ61" s="799"/>
      <c r="BK61" s="799"/>
      <c r="BL61" s="799"/>
      <c r="BM61" s="799"/>
      <c r="BN61" s="799"/>
      <c r="BO61" s="799"/>
      <c r="BP61" s="799"/>
      <c r="BQ61" s="799"/>
      <c r="BR61" s="799"/>
      <c r="BS61" s="799"/>
      <c r="BT61" s="799"/>
      <c r="BU61" s="799"/>
      <c r="BV61" s="799"/>
      <c r="BW61" s="799"/>
      <c r="BX61" s="799"/>
      <c r="BY61" s="799"/>
      <c r="BZ61" s="799"/>
      <c r="CA61" s="800"/>
      <c r="CB61" s="763"/>
      <c r="CC61" s="759"/>
      <c r="CD61" s="759"/>
      <c r="CE61" s="761"/>
      <c r="CF61" s="758"/>
      <c r="CG61" s="759"/>
      <c r="CH61" s="759"/>
      <c r="CI61" s="761"/>
      <c r="CJ61" s="758"/>
      <c r="CK61" s="759"/>
      <c r="CL61" s="759"/>
      <c r="CM61" s="759"/>
      <c r="CN61" s="780" t="str">
        <f>'ANNUAL SUMMARY'!$AR$7</f>
        <v>D</v>
      </c>
      <c r="CO61" s="781"/>
      <c r="CP61" s="781"/>
      <c r="CQ61" s="780" t="str">
        <f>'ANNUAL SUMMARY'!$AU$7</f>
        <v>N</v>
      </c>
      <c r="CR61" s="781"/>
      <c r="CS61" s="781"/>
      <c r="CT61" s="1263"/>
      <c r="CU61" s="1250"/>
      <c r="CV61" s="774"/>
      <c r="CW61" s="775"/>
      <c r="CX61" s="775"/>
      <c r="CY61" s="775"/>
      <c r="CZ61" s="775"/>
      <c r="DA61" s="775"/>
      <c r="DB61" s="775"/>
      <c r="DC61" s="775"/>
      <c r="DD61" s="775"/>
      <c r="DE61" s="775"/>
      <c r="DF61" s="799"/>
      <c r="DG61" s="799"/>
      <c r="DH61" s="799"/>
      <c r="DI61" s="799"/>
      <c r="DJ61" s="799"/>
      <c r="DK61" s="799"/>
      <c r="DL61" s="799"/>
      <c r="DM61" s="799"/>
      <c r="DN61" s="799"/>
      <c r="DO61" s="799"/>
      <c r="DP61" s="799"/>
      <c r="DQ61" s="799"/>
      <c r="DR61" s="799"/>
      <c r="DS61" s="799"/>
      <c r="DT61" s="799"/>
      <c r="DU61" s="799"/>
      <c r="DV61" s="799"/>
      <c r="DW61" s="799"/>
      <c r="DX61" s="799"/>
      <c r="DY61" s="800"/>
      <c r="DZ61" s="763"/>
      <c r="EA61" s="759"/>
      <c r="EB61" s="759"/>
      <c r="EC61" s="761"/>
      <c r="ED61" s="758"/>
      <c r="EE61" s="759"/>
      <c r="EF61" s="759"/>
      <c r="EG61" s="761"/>
      <c r="EH61" s="758"/>
      <c r="EI61" s="759"/>
      <c r="EJ61" s="759"/>
      <c r="EK61" s="759"/>
      <c r="EL61" s="780" t="str">
        <f>'ANNUAL SUMMARY'!$AR$7</f>
        <v>D</v>
      </c>
      <c r="EM61" s="781"/>
      <c r="EN61" s="781"/>
      <c r="EO61" s="780" t="str">
        <f>'ANNUAL SUMMARY'!$AU$7</f>
        <v>N</v>
      </c>
      <c r="EP61" s="781"/>
      <c r="EQ61" s="781"/>
      <c r="ER61" s="1263"/>
      <c r="ES61" s="774"/>
      <c r="ET61" s="775"/>
      <c r="EU61" s="775"/>
      <c r="EV61" s="775"/>
      <c r="EW61" s="775"/>
      <c r="EX61" s="775"/>
      <c r="EY61" s="775"/>
      <c r="EZ61" s="775"/>
      <c r="FA61" s="775"/>
      <c r="FB61" s="775"/>
      <c r="FC61" s="799"/>
      <c r="FD61" s="799"/>
      <c r="FE61" s="799"/>
      <c r="FF61" s="799"/>
      <c r="FG61" s="799"/>
      <c r="FH61" s="799"/>
      <c r="FI61" s="799"/>
      <c r="FJ61" s="799"/>
      <c r="FK61" s="799"/>
      <c r="FL61" s="799"/>
      <c r="FM61" s="799"/>
      <c r="FN61" s="799"/>
      <c r="FO61" s="799"/>
      <c r="FP61" s="799"/>
      <c r="FQ61" s="799"/>
      <c r="FR61" s="799"/>
      <c r="FS61" s="799"/>
      <c r="FT61" s="799"/>
      <c r="FU61" s="799"/>
      <c r="FV61" s="800"/>
      <c r="FW61" s="763"/>
      <c r="FX61" s="759"/>
      <c r="FY61" s="759"/>
      <c r="FZ61" s="761"/>
      <c r="GA61" s="758"/>
      <c r="GB61" s="759"/>
      <c r="GC61" s="759"/>
      <c r="GD61" s="761"/>
      <c r="GE61" s="758"/>
      <c r="GF61" s="759"/>
      <c r="GG61" s="759"/>
      <c r="GH61" s="759"/>
      <c r="GI61" s="780" t="str">
        <f>'ANNUAL SUMMARY'!$AR$7</f>
        <v>D</v>
      </c>
      <c r="GJ61" s="781"/>
      <c r="GK61" s="781"/>
      <c r="GL61" s="780" t="str">
        <f>'ANNUAL SUMMARY'!$AU$7</f>
        <v>N</v>
      </c>
      <c r="GM61" s="781"/>
      <c r="GN61" s="781"/>
      <c r="GO61" s="1263"/>
    </row>
    <row r="62" spans="1:197" ht="5.25" customHeight="1" thickBot="1" x14ac:dyDescent="0.25">
      <c r="A62" s="801"/>
      <c r="B62" s="802"/>
      <c r="C62" s="802"/>
      <c r="D62" s="802"/>
      <c r="E62" s="802"/>
      <c r="F62" s="802"/>
      <c r="G62" s="802"/>
      <c r="H62" s="802"/>
      <c r="I62" s="802"/>
      <c r="J62" s="802"/>
      <c r="K62" s="802"/>
      <c r="L62" s="802"/>
      <c r="M62" s="802"/>
      <c r="N62" s="802"/>
      <c r="O62" s="802"/>
      <c r="P62" s="802"/>
      <c r="Q62" s="802"/>
      <c r="R62" s="802"/>
      <c r="S62" s="802"/>
      <c r="T62" s="802"/>
      <c r="U62" s="802"/>
      <c r="V62" s="802"/>
      <c r="W62" s="802"/>
      <c r="X62" s="802"/>
      <c r="Y62" s="802"/>
      <c r="Z62" s="802"/>
      <c r="AA62" s="802"/>
      <c r="AB62" s="802"/>
      <c r="AC62" s="802"/>
      <c r="AD62" s="802"/>
      <c r="AE62" s="1252"/>
      <c r="AF62" s="1253"/>
      <c r="AG62" s="1253"/>
      <c r="AH62" s="1254"/>
      <c r="AI62" s="1255"/>
      <c r="AJ62" s="1253"/>
      <c r="AK62" s="1253"/>
      <c r="AL62" s="1254"/>
      <c r="AM62" s="1255"/>
      <c r="AN62" s="1253"/>
      <c r="AO62" s="1253"/>
      <c r="AP62" s="1253"/>
      <c r="AQ62" s="1255"/>
      <c r="AR62" s="1253"/>
      <c r="AS62" s="1253"/>
      <c r="AT62" s="1255"/>
      <c r="AU62" s="1253"/>
      <c r="AV62" s="1253"/>
      <c r="AW62" s="1263"/>
      <c r="AX62" s="801"/>
      <c r="AY62" s="802"/>
      <c r="AZ62" s="802"/>
      <c r="BA62" s="802"/>
      <c r="BB62" s="802"/>
      <c r="BC62" s="802"/>
      <c r="BD62" s="802"/>
      <c r="BE62" s="802"/>
      <c r="BF62" s="802"/>
      <c r="BG62" s="802"/>
      <c r="BH62" s="802"/>
      <c r="BI62" s="802"/>
      <c r="BJ62" s="802"/>
      <c r="BK62" s="802"/>
      <c r="BL62" s="802"/>
      <c r="BM62" s="802"/>
      <c r="BN62" s="802"/>
      <c r="BO62" s="802"/>
      <c r="BP62" s="802"/>
      <c r="BQ62" s="802"/>
      <c r="BR62" s="802"/>
      <c r="BS62" s="802"/>
      <c r="BT62" s="802"/>
      <c r="BU62" s="802"/>
      <c r="BV62" s="802"/>
      <c r="BW62" s="802"/>
      <c r="BX62" s="802"/>
      <c r="BY62" s="802"/>
      <c r="BZ62" s="802"/>
      <c r="CA62" s="802"/>
      <c r="CB62" s="763"/>
      <c r="CC62" s="759"/>
      <c r="CD62" s="759"/>
      <c r="CE62" s="761"/>
      <c r="CF62" s="758"/>
      <c r="CG62" s="759"/>
      <c r="CH62" s="759"/>
      <c r="CI62" s="761"/>
      <c r="CJ62" s="758"/>
      <c r="CK62" s="759"/>
      <c r="CL62" s="759"/>
      <c r="CM62" s="759"/>
      <c r="CN62" s="758"/>
      <c r="CO62" s="759"/>
      <c r="CP62" s="759"/>
      <c r="CQ62" s="758"/>
      <c r="CR62" s="759"/>
      <c r="CS62" s="759"/>
      <c r="CT62" s="1263"/>
      <c r="CU62" s="1250"/>
      <c r="CV62" s="801"/>
      <c r="CW62" s="802"/>
      <c r="CX62" s="802"/>
      <c r="CY62" s="802"/>
      <c r="CZ62" s="802"/>
      <c r="DA62" s="802"/>
      <c r="DB62" s="802"/>
      <c r="DC62" s="802"/>
      <c r="DD62" s="802"/>
      <c r="DE62" s="802"/>
      <c r="DF62" s="802"/>
      <c r="DG62" s="802"/>
      <c r="DH62" s="802"/>
      <c r="DI62" s="802"/>
      <c r="DJ62" s="802"/>
      <c r="DK62" s="802"/>
      <c r="DL62" s="802"/>
      <c r="DM62" s="802"/>
      <c r="DN62" s="802"/>
      <c r="DO62" s="802"/>
      <c r="DP62" s="802"/>
      <c r="DQ62" s="802"/>
      <c r="DR62" s="802"/>
      <c r="DS62" s="802"/>
      <c r="DT62" s="802"/>
      <c r="DU62" s="802"/>
      <c r="DV62" s="802"/>
      <c r="DW62" s="802"/>
      <c r="DX62" s="802"/>
      <c r="DY62" s="802"/>
      <c r="DZ62" s="1252"/>
      <c r="EA62" s="1253"/>
      <c r="EB62" s="1253"/>
      <c r="EC62" s="1254"/>
      <c r="ED62" s="1255"/>
      <c r="EE62" s="1253"/>
      <c r="EF62" s="1253"/>
      <c r="EG62" s="1254"/>
      <c r="EH62" s="1255"/>
      <c r="EI62" s="1253"/>
      <c r="EJ62" s="1253"/>
      <c r="EK62" s="1253"/>
      <c r="EL62" s="1255"/>
      <c r="EM62" s="1253"/>
      <c r="EN62" s="1253"/>
      <c r="EO62" s="1255"/>
      <c r="EP62" s="1253"/>
      <c r="EQ62" s="1253"/>
      <c r="ER62" s="1263"/>
      <c r="ES62" s="801"/>
      <c r="ET62" s="802"/>
      <c r="EU62" s="802"/>
      <c r="EV62" s="802"/>
      <c r="EW62" s="802"/>
      <c r="EX62" s="802"/>
      <c r="EY62" s="802"/>
      <c r="EZ62" s="802"/>
      <c r="FA62" s="802"/>
      <c r="FB62" s="802"/>
      <c r="FC62" s="802"/>
      <c r="FD62" s="802"/>
      <c r="FE62" s="802"/>
      <c r="FF62" s="802"/>
      <c r="FG62" s="802"/>
      <c r="FH62" s="802"/>
      <c r="FI62" s="802"/>
      <c r="FJ62" s="802"/>
      <c r="FK62" s="802"/>
      <c r="FL62" s="802"/>
      <c r="FM62" s="802"/>
      <c r="FN62" s="802"/>
      <c r="FO62" s="802"/>
      <c r="FP62" s="802"/>
      <c r="FQ62" s="802"/>
      <c r="FR62" s="802"/>
      <c r="FS62" s="802"/>
      <c r="FT62" s="802"/>
      <c r="FU62" s="802"/>
      <c r="FV62" s="802"/>
      <c r="FW62" s="763"/>
      <c r="FX62" s="759"/>
      <c r="FY62" s="759"/>
      <c r="FZ62" s="761"/>
      <c r="GA62" s="758"/>
      <c r="GB62" s="759"/>
      <c r="GC62" s="759"/>
      <c r="GD62" s="761"/>
      <c r="GE62" s="758"/>
      <c r="GF62" s="759"/>
      <c r="GG62" s="759"/>
      <c r="GH62" s="759"/>
      <c r="GI62" s="758"/>
      <c r="GJ62" s="759"/>
      <c r="GK62" s="759"/>
      <c r="GL62" s="758"/>
      <c r="GM62" s="759"/>
      <c r="GN62" s="759"/>
      <c r="GO62" s="1263"/>
    </row>
    <row r="63" spans="1:197" ht="8.25" customHeight="1" thickTop="1" x14ac:dyDescent="0.25">
      <c r="A63" s="154"/>
      <c r="B63" s="842" t="str">
        <f>'ANNUAL SUMMARY'!$C$13</f>
        <v>TIME OF FLIGHT</v>
      </c>
      <c r="C63" s="771"/>
      <c r="D63" s="771"/>
      <c r="E63" s="771"/>
      <c r="F63" s="771"/>
      <c r="G63" s="771"/>
      <c r="H63" s="771"/>
      <c r="I63" s="771"/>
      <c r="J63" s="771"/>
      <c r="K63" s="771"/>
      <c r="L63" s="833"/>
      <c r="M63" s="6"/>
      <c r="N63" s="770" t="str">
        <f>'ANNUAL SUMMARY'!$O$13</f>
        <v>AVERANGE TIME</v>
      </c>
      <c r="O63" s="771"/>
      <c r="P63" s="771"/>
      <c r="Q63" s="771"/>
      <c r="R63" s="771"/>
      <c r="S63" s="771"/>
      <c r="T63" s="771"/>
      <c r="U63" s="771"/>
      <c r="V63" s="771"/>
      <c r="W63" s="771"/>
      <c r="X63" s="833"/>
      <c r="Y63" s="15"/>
      <c r="Z63" s="816" t="str">
        <f>IF('FRONT PAGE'!$A$1="www.fly-logics.com","B.Anterior",0)</f>
        <v>B.Anterior</v>
      </c>
      <c r="AA63" s="817"/>
      <c r="AB63" s="817"/>
      <c r="AC63" s="817"/>
      <c r="AD63" s="817"/>
      <c r="AE63" s="847">
        <f>SUMIF('PREVIOUS LOGS'!$K$6,K59,'PREVIOUS LOGS'!$AE$50)+SUMIF('PREVIOUS LOGS'!$K$59,$K$6,'PREVIOUS LOGS'!$AE$103)+SUMIF('PREVIOUS LOGS'!$K$112,K59,'PREVIOUS LOGS'!$AE$156)+SUMIF('PREVIOUS LOGS'!$K$165,K59,'PREVIOUS LOGS'!$AE$209)+SUMIF('PREVIOUS LOGS'!$K$218,K59,'PREVIOUS LOGS'!$AE$262)+SUMIF('PREVIOUS LOGS'!$K$271,K59,'PREVIOUS LOGS'!$AE$315)+SUMIF('PREVIOUS LOGS'!$K$324,K59,'PREVIOUS LOGS'!$AE$368)+SUMIF('PREVIOUS LOGS'!$BH$6,K59,'PREVIOUS LOGS'!$CB$50)+SUMIF('PREVIOUS LOGS'!$BH$59,$K$6,'PREVIOUS LOGS'!$CB$103)+SUMIF('PREVIOUS LOGS'!$BH$112,K59,'PREVIOUS LOGS'!$CB$156)+SUMIF('PREVIOUS LOGS'!$BH$165,K59,'PREVIOUS LOGS'!$CB$209)+SUMIF('PREVIOUS LOGS'!$BH$218,K59,'PREVIOUS LOGS'!$CB$262)+SUMIF('PREVIOUS LOGS'!$BH$271,K59,'PREVIOUS LOGS'!$CB$315)+SUMIF('PREVIOUS LOGS'!$BH$324,K59,'PREVIOUS LOGS'!$CB$368)+SUMIF('PREVIOUS LOGS'!$DF$6,K59,'PREVIOUS LOGS'!$DZ$50)+SUMIF('PREVIOUS LOGS'!$DF$59,$K$6,'PREVIOUS LOGS'!$DZ$103)+SUMIF('PREVIOUS LOGS'!$DF$112,K59,'PREVIOUS LOGS'!$DZ$156)+SUMIF('PREVIOUS LOGS'!$DF$165,K59,'PREVIOUS LOGS'!$DZ$209)+SUMIF('PREVIOUS LOGS'!$DF$218,K59,'PREVIOUS LOGS'!$DZ$262)+SUMIF('PREVIOUS LOGS'!$DF$271,K59,'PREVIOUS LOGS'!$DZ$315)+SUMIF('PREVIOUS LOGS'!$DF$324,K59,'PREVIOUS LOGS'!$DZ$368)+SUMIF('PREVIOUS LOGS'!$FC$6,K59,'PREVIOUS LOGS'!$FW$50)+SUMIF('PREVIOUS LOGS'!$FC$59,$K$6,'PREVIOUS LOGS'!$FW$103)+SUMIF('PREVIOUS LOGS'!$FC$112,K59,'PREVIOUS LOGS'!$FW$156)+SUMIF('PREVIOUS LOGS'!$FC$165,K59,'PREVIOUS LOGS'!$FW$209)+SUMIF('PREVIOUS LOGS'!$FC$218,K59,'PREVIOUS LOGS'!$FW$262)+SUMIF('PREVIOUS LOGS'!$FC$271,K59,'PREVIOUS LOGS'!$FW$315)+SUMIF('PREVIOUS LOGS'!$FC$324,K59,'PREVIOUS LOGS'!$FW$368)</f>
        <v>0</v>
      </c>
      <c r="AF63" s="848"/>
      <c r="AG63" s="848"/>
      <c r="AH63" s="849"/>
      <c r="AI63" s="847">
        <f>SUMIF('PREVIOUS LOGS'!$K$6,K59,'PREVIOUS LOGS'!$AI$50)+SUMIF('PREVIOUS LOGS'!$K$59,$K$6,'PREVIOUS LOGS'!$AI$103)+SUMIF('PREVIOUS LOGS'!$K$112,K59,'PREVIOUS LOGS'!$AI$156)+SUMIF('PREVIOUS LOGS'!$K$165,K59,'PREVIOUS LOGS'!$AI$209)+SUMIF('PREVIOUS LOGS'!$K$218,K59,'PREVIOUS LOGS'!$AI$262)+SUMIF('PREVIOUS LOGS'!$K$271,K59,'PREVIOUS LOGS'!$AI$315)+SUMIF('PREVIOUS LOGS'!$K$324,K59,'PREVIOUS LOGS'!$AI$368)+SUMIF('PREVIOUS LOGS'!$BH$6,K59,'PREVIOUS LOGS'!$CF$50)+SUMIF('PREVIOUS LOGS'!$BH$59,$K$6,'PREVIOUS LOGS'!$CF$103)+SUMIF('PREVIOUS LOGS'!$BH$112,K59,'PREVIOUS LOGS'!$CF$156)+SUMIF('PREVIOUS LOGS'!$BH$165,K59,'PREVIOUS LOGS'!$CF$209)+SUMIF('PREVIOUS LOGS'!$BH$218,K59,'PREVIOUS LOGS'!$CF$262)+SUMIF('PREVIOUS LOGS'!$BH$271,K59,'PREVIOUS LOGS'!$CF$315)+SUMIF('PREVIOUS LOGS'!$BH$324,K59,'PREVIOUS LOGS'!$CF$368)+SUMIF('PREVIOUS LOGS'!$DF$6,K59,'PREVIOUS LOGS'!$ED$50)+SUMIF('PREVIOUS LOGS'!$DF$59,$K$6,'PREVIOUS LOGS'!$ED$103)+SUMIF('PREVIOUS LOGS'!$DF$112,K59,'PREVIOUS LOGS'!$ED$156)+SUMIF('PREVIOUS LOGS'!$DF$165,K59,'PREVIOUS LOGS'!$ED$209)+SUMIF('PREVIOUS LOGS'!$DF$218,K59,'PREVIOUS LOGS'!$ED$262)+SUMIF('PREVIOUS LOGS'!$DF$271,K59,'PREVIOUS LOGS'!$ED$315)+SUMIF('PREVIOUS LOGS'!$DF$324,K59,'PREVIOUS LOGS'!$ED$368)+SUMIF('PREVIOUS LOGS'!$FC$6,K59,'PREVIOUS LOGS'!$GA$50)+SUMIF('PREVIOUS LOGS'!$FC$59,$K$6,'PREVIOUS LOGS'!$GA$103)+SUMIF('PREVIOUS LOGS'!$FC$112,K59,'PREVIOUS LOGS'!$GA$156)+SUMIF('PREVIOUS LOGS'!$FC$165,K59,'PREVIOUS LOGS'!$GA$209)+SUMIF('PREVIOUS LOGS'!$FC$218,K59,'PREVIOUS LOGS'!$GA$262)+SUMIF('PREVIOUS LOGS'!$FC$271,K59,'PREVIOUS LOGS'!$GA$315)+SUMIF('PREVIOUS LOGS'!$FC$324,K59,'PREVIOUS LOGS'!$GA$368)</f>
        <v>0</v>
      </c>
      <c r="AJ63" s="848"/>
      <c r="AK63" s="848"/>
      <c r="AL63" s="849"/>
      <c r="AM63" s="847">
        <f>SUMIF('PREVIOUS LOGS'!$K$6,K59,'PREVIOUS LOGS'!$AM$50)+SUMIF('PREVIOUS LOGS'!$K$59,$K$6,'PREVIOUS LOGS'!$AM$103)+SUMIF('PREVIOUS LOGS'!$K$112,K59,'PREVIOUS LOGS'!$AM$156)+SUMIF('PREVIOUS LOGS'!$K$165,K59,'PREVIOUS LOGS'!$AM$209)+SUMIF('PREVIOUS LOGS'!$K$218,K59,'PREVIOUS LOGS'!$AM$262)+SUMIF('PREVIOUS LOGS'!$K$271,K59,'PREVIOUS LOGS'!$AM$315)+SUMIF('PREVIOUS LOGS'!$K$324,K59,'PREVIOUS LOGS'!$AM$368)+SUMIF('PREVIOUS LOGS'!$BH$6,K59,'PREVIOUS LOGS'!$CJ$50)+SUMIF('PREVIOUS LOGS'!$BH$59,$K$6,'PREVIOUS LOGS'!$CJ$103)+SUMIF('PREVIOUS LOGS'!$BH$112,K59,'PREVIOUS LOGS'!$CJ$156)+SUMIF('PREVIOUS LOGS'!$BH$165,K59,'PREVIOUS LOGS'!$CJ$209)+SUMIF('PREVIOUS LOGS'!$BH$218,K59,'PREVIOUS LOGS'!$CJ$262)+SUMIF('PREVIOUS LOGS'!$BH$271,K59,'PREVIOUS LOGS'!$CJ$315)+SUMIF('PREVIOUS LOGS'!$BH$324,K59,'PREVIOUS LOGS'!$CJ$368)+SUMIF('PREVIOUS LOGS'!$DF$6,K59,'PREVIOUS LOGS'!$EH$50)+SUMIF('PREVIOUS LOGS'!$DF$59,$K$6,'PREVIOUS LOGS'!$EH$103)+SUMIF('PREVIOUS LOGS'!$DF$112,K59,'PREVIOUS LOGS'!$EH$156)+SUMIF('PREVIOUS LOGS'!$DF$165,K59,'PREVIOUS LOGS'!$EH$209)+SUMIF('PREVIOUS LOGS'!$DF$218,K59,'PREVIOUS LOGS'!$EH$262)+SUMIF('PREVIOUS LOGS'!$DF$271,K59,'PREVIOUS LOGS'!$EH$315)+SUMIF('PREVIOUS LOGS'!$DF$324,K59,'PREVIOUS LOGS'!$EH$368)+SUMIF('PREVIOUS LOGS'!$FC$6,K59,'PREVIOUS LOGS'!$GE$50)+SUMIF('PREVIOUS LOGS'!$FC$59,$K$6,'PREVIOUS LOGS'!$GE$103)+SUMIF('PREVIOUS LOGS'!$FC$112,K59,'PREVIOUS LOGS'!$GE$156)+SUMIF('PREVIOUS LOGS'!$FC$165,K59,'PREVIOUS LOGS'!$GE$209)+SUMIF('PREVIOUS LOGS'!$FC$218,K59,'PREVIOUS LOGS'!$GE$262)+SUMIF('PREVIOUS LOGS'!$FC$271,K59,'PREVIOUS LOGS'!$GE$315)+SUMIF('PREVIOUS LOGS'!$FC$324,K59,'PREVIOUS LOGS'!$GE$368)</f>
        <v>0</v>
      </c>
      <c r="AN63" s="848"/>
      <c r="AO63" s="848"/>
      <c r="AP63" s="849"/>
      <c r="AQ63" s="853">
        <f>SUMIF('PREVIOUS LOGS'!$K$6,K59,'PREVIOUS LOGS'!$AQ$50)+SUMIF('PREVIOUS LOGS'!$K$59,$K$6,'PREVIOUS LOGS'!$AQ$103)+SUMIF('PREVIOUS LOGS'!$K$112,K59,'PREVIOUS LOGS'!$AQ$156)+SUMIF('PREVIOUS LOGS'!$K$165,K59,'PREVIOUS LOGS'!$AQ$209)+SUMIF('PREVIOUS LOGS'!$K$218,K59,'PREVIOUS LOGS'!$AQ$262)+SUMIF('PREVIOUS LOGS'!$K$271,K59,'PREVIOUS LOGS'!$AQ$315)+SUMIF('PREVIOUS LOGS'!$K$324,K59,'PREVIOUS LOGS'!$AQ$368)+SUMIF('PREVIOUS LOGS'!$BH$6,K59,'PREVIOUS LOGS'!$CN$50)+SUMIF('PREVIOUS LOGS'!$BH$59,$K$6,'PREVIOUS LOGS'!$CN$103)+SUMIF('PREVIOUS LOGS'!$BH$112,K59,'PREVIOUS LOGS'!$CN$156)+SUMIF('PREVIOUS LOGS'!$BH$165,K59,'PREVIOUS LOGS'!$CN$209)+SUMIF('PREVIOUS LOGS'!$BH$218,K59,'PREVIOUS LOGS'!$CN$262)+SUMIF('PREVIOUS LOGS'!$BH$271,K59,'PREVIOUS LOGS'!$CN$315)+SUMIF('PREVIOUS LOGS'!$BH$324,K59,'PREVIOUS LOGS'!$CN$368)+SUMIF('PREVIOUS LOGS'!$DF$6,K59,'PREVIOUS LOGS'!$EL$50)+SUMIF('PREVIOUS LOGS'!$DF$59,$K$6,'PREVIOUS LOGS'!$EL$103)+SUMIF('PREVIOUS LOGS'!$DF$112,K59,'PREVIOUS LOGS'!$EL$156)+SUMIF('PREVIOUS LOGS'!$DF$165,K59,'PREVIOUS LOGS'!$EL$209)+SUMIF('PREVIOUS LOGS'!$DF$218,K59,'PREVIOUS LOGS'!$EL$262)+SUMIF('PREVIOUS LOGS'!$DF$271,K59,'PREVIOUS LOGS'!$EL$315)+SUMIF('PREVIOUS LOGS'!$DF$324,K59,'PREVIOUS LOGS'!$EL$368)+SUMIF('PREVIOUS LOGS'!$FC$6,K59,'PREVIOUS LOGS'!$GI$50)+SUMIF('PREVIOUS LOGS'!$FC$59,$K$6,'PREVIOUS LOGS'!$GI$103)+SUMIF('PREVIOUS LOGS'!$FC$112,K59,'PREVIOUS LOGS'!$GI$156)+SUMIF('PREVIOUS LOGS'!$FC$165,K59,'PREVIOUS LOGS'!$GI$209)+SUMIF('PREVIOUS LOGS'!$FC$218,K59,'PREVIOUS LOGS'!$GI$262)+SUMIF('PREVIOUS LOGS'!$FC$271,K59,'PREVIOUS LOGS'!$GI$315)+SUMIF('PREVIOUS LOGS'!$FC$324,K59,'PREVIOUS LOGS'!$GI$368)</f>
        <v>0</v>
      </c>
      <c r="AR63" s="854"/>
      <c r="AS63" s="855"/>
      <c r="AT63" s="853">
        <f>SUMIF('PREVIOUS LOGS'!$K$6,K59,'PREVIOUS LOGS'!$AT$50)+SUMIF('PREVIOUS LOGS'!$K$59,$K$6,'PREVIOUS LOGS'!$AT$103)+SUMIF('PREVIOUS LOGS'!$K$112,K59,'PREVIOUS LOGS'!$AT$156)+SUMIF('PREVIOUS LOGS'!$K$165,K59,'PREVIOUS LOGS'!$AT$209)+SUMIF('PREVIOUS LOGS'!$K$218,K59,'PREVIOUS LOGS'!$AT$262)+SUMIF('PREVIOUS LOGS'!$K$271,K59,'PREVIOUS LOGS'!$AT$315)+SUMIF('PREVIOUS LOGS'!$K$324,K59,'PREVIOUS LOGS'!$AT$368)+SUMIF('PREVIOUS LOGS'!$BH$6,K59,'PREVIOUS LOGS'!$CQ$50)+SUMIF('PREVIOUS LOGS'!$BH$59,$K$6,'PREVIOUS LOGS'!$CQ$103)+SUMIF('PREVIOUS LOGS'!$BH$112,K59,'PREVIOUS LOGS'!$CQ$156)+SUMIF('PREVIOUS LOGS'!$BH$165,K59,'PREVIOUS LOGS'!$CQ$209)+SUMIF('PREVIOUS LOGS'!$BH$218,K59,'PREVIOUS LOGS'!$CQ$262)+SUMIF('PREVIOUS LOGS'!$BH$271,K59,'PREVIOUS LOGS'!$CQ$315)+SUMIF('PREVIOUS LOGS'!$BH$324,K59,'PREVIOUS LOGS'!$CQ$368)+SUMIF('PREVIOUS LOGS'!$DF$6,K59,'PREVIOUS LOGS'!$EO$50)+SUMIF('PREVIOUS LOGS'!$DF$59,$K$6,'PREVIOUS LOGS'!$EO$103)+SUMIF('PREVIOUS LOGS'!$DF$112,K59,'PREVIOUS LOGS'!$EO$156)+SUMIF('PREVIOUS LOGS'!$DF$165,K59,'PREVIOUS LOGS'!$EO$209)+SUMIF('PREVIOUS LOGS'!$DF$218,K59,'PREVIOUS LOGS'!$EO$262)+SUMIF('PREVIOUS LOGS'!$DF$271,K59,'PREVIOUS LOGS'!$EO$315)+SUMIF('PREVIOUS LOGS'!$DF$324,K59,'PREVIOUS LOGS'!$EO$368)+SUMIF('PREVIOUS LOGS'!$FC$6,K59,'PREVIOUS LOGS'!$GL$50)+SUMIF('PREVIOUS LOGS'!$FC$59,$K$6,'PREVIOUS LOGS'!$GL$103)+SUMIF('PREVIOUS LOGS'!$FC$112,K59,'PREVIOUS LOGS'!$GL$156)+SUMIF('PREVIOUS LOGS'!$FC$165,K59,'PREVIOUS LOGS'!$GL$209)+SUMIF('PREVIOUS LOGS'!$FC$218,K59,'PREVIOUS LOGS'!$GL$262)+SUMIF('PREVIOUS LOGS'!$FC$271,K59,'PREVIOUS LOGS'!$GL$315)+SUMIF('PREVIOUS LOGS'!$FC$324,K59,'PREVIOUS LOGS'!$GL$368)</f>
        <v>0</v>
      </c>
      <c r="AU63" s="854"/>
      <c r="AV63" s="854"/>
      <c r="AW63" s="1263"/>
      <c r="AX63" s="154"/>
      <c r="AY63" s="842" t="str">
        <f>'ANNUAL SUMMARY'!$C$13</f>
        <v>TIME OF FLIGHT</v>
      </c>
      <c r="AZ63" s="771"/>
      <c r="BA63" s="771"/>
      <c r="BB63" s="771"/>
      <c r="BC63" s="771"/>
      <c r="BD63" s="771"/>
      <c r="BE63" s="771"/>
      <c r="BF63" s="771"/>
      <c r="BG63" s="771"/>
      <c r="BH63" s="771"/>
      <c r="BI63" s="833"/>
      <c r="BJ63" s="6"/>
      <c r="BK63" s="770" t="str">
        <f>'ANNUAL SUMMARY'!$O$13</f>
        <v>AVERANGE TIME</v>
      </c>
      <c r="BL63" s="771"/>
      <c r="BM63" s="771"/>
      <c r="BN63" s="771"/>
      <c r="BO63" s="771"/>
      <c r="BP63" s="771"/>
      <c r="BQ63" s="771"/>
      <c r="BR63" s="771"/>
      <c r="BS63" s="771"/>
      <c r="BT63" s="771"/>
      <c r="BU63" s="833"/>
      <c r="BV63" s="15"/>
      <c r="BW63" s="816" t="str">
        <f>IF('FRONT PAGE'!$A$1="www.fly-logics.com","B.Anterior",0)</f>
        <v>B.Anterior</v>
      </c>
      <c r="BX63" s="817"/>
      <c r="BY63" s="817"/>
      <c r="BZ63" s="817"/>
      <c r="CA63" s="817"/>
      <c r="CB63" s="847">
        <f>SUMIF('PREVIOUS LOGS'!$K$6,BH59,'PREVIOUS LOGS'!$AE$50)+SUMIF('PREVIOUS LOGS'!$K$59,$K$6,'PREVIOUS LOGS'!$AE$103)+SUMIF('PREVIOUS LOGS'!$K$112,BH59,'PREVIOUS LOGS'!$AE$156)+SUMIF('PREVIOUS LOGS'!$K$165,BH59,'PREVIOUS LOGS'!$AE$209)+SUMIF('PREVIOUS LOGS'!$K$218,BH59,'PREVIOUS LOGS'!$AE$262)+SUMIF('PREVIOUS LOGS'!$K$271,BH59,'PREVIOUS LOGS'!$AE$315)+SUMIF('PREVIOUS LOGS'!$K$324,BH59,'PREVIOUS LOGS'!$AE$368)+SUMIF('PREVIOUS LOGS'!$BH$6,BH59,'PREVIOUS LOGS'!$CB$50)+SUMIF('PREVIOUS LOGS'!$BH$59,$K$6,'PREVIOUS LOGS'!$CB$103)+SUMIF('PREVIOUS LOGS'!$BH$112,BH59,'PREVIOUS LOGS'!$CB$156)+SUMIF('PREVIOUS LOGS'!$BH$165,BH59,'PREVIOUS LOGS'!$CB$209)+SUMIF('PREVIOUS LOGS'!$BH$218,BH59,'PREVIOUS LOGS'!$CB$262)+SUMIF('PREVIOUS LOGS'!$BH$271,BH59,'PREVIOUS LOGS'!$CB$315)+SUMIF('PREVIOUS LOGS'!$BH$324,BH59,'PREVIOUS LOGS'!$CB$368)+SUMIF('PREVIOUS LOGS'!$DF$6,BH59,'PREVIOUS LOGS'!$DZ$50)+SUMIF('PREVIOUS LOGS'!$DF$59,$K$6,'PREVIOUS LOGS'!$DZ$103)+SUMIF('PREVIOUS LOGS'!$DF$112,BH59,'PREVIOUS LOGS'!$DZ$156)+SUMIF('PREVIOUS LOGS'!$DF$165,BH59,'PREVIOUS LOGS'!$DZ$209)+SUMIF('PREVIOUS LOGS'!$DF$218,BH59,'PREVIOUS LOGS'!$DZ$262)+SUMIF('PREVIOUS LOGS'!$DF$271,BH59,'PREVIOUS LOGS'!$DZ$315)+SUMIF('PREVIOUS LOGS'!$DF$324,BH59,'PREVIOUS LOGS'!$DZ$368)+SUMIF('PREVIOUS LOGS'!$FC$6,BH59,'PREVIOUS LOGS'!$FW$50)+SUMIF('PREVIOUS LOGS'!$FC$59,$K$6,'PREVIOUS LOGS'!$FW$103)+SUMIF('PREVIOUS LOGS'!$FC$112,BH59,'PREVIOUS LOGS'!$FW$156)+SUMIF('PREVIOUS LOGS'!$FC$165,BH59,'PREVIOUS LOGS'!$FW$209)+SUMIF('PREVIOUS LOGS'!$FC$218,BH59,'PREVIOUS LOGS'!$FW$262)+SUMIF('PREVIOUS LOGS'!$FC$271,BH59,'PREVIOUS LOGS'!$FW$315)+SUMIF('PREVIOUS LOGS'!$FC$324,BH59,'PREVIOUS LOGS'!$FW$368)</f>
        <v>0</v>
      </c>
      <c r="CC63" s="848"/>
      <c r="CD63" s="848"/>
      <c r="CE63" s="849"/>
      <c r="CF63" s="847">
        <f>SUMIF('PREVIOUS LOGS'!$K$6,BH59,'PREVIOUS LOGS'!$AI$50)+SUMIF('PREVIOUS LOGS'!$K$59,$K$6,'PREVIOUS LOGS'!$AI$103)+SUMIF('PREVIOUS LOGS'!$K$112,BH59,'PREVIOUS LOGS'!$AI$156)+SUMIF('PREVIOUS LOGS'!$K$165,BH59,'PREVIOUS LOGS'!$AI$209)+SUMIF('PREVIOUS LOGS'!$K$218,BH59,'PREVIOUS LOGS'!$AI$262)+SUMIF('PREVIOUS LOGS'!$K$271,BH59,'PREVIOUS LOGS'!$AI$315)+SUMIF('PREVIOUS LOGS'!$K$324,BH59,'PREVIOUS LOGS'!$AI$368)+SUMIF('PREVIOUS LOGS'!$BH$6,BH59,'PREVIOUS LOGS'!$CF$50)+SUMIF('PREVIOUS LOGS'!$BH$59,$K$6,'PREVIOUS LOGS'!$CF$103)+SUMIF('PREVIOUS LOGS'!$BH$112,BH59,'PREVIOUS LOGS'!$CF$156)+SUMIF('PREVIOUS LOGS'!$BH$165,BH59,'PREVIOUS LOGS'!$CF$209)+SUMIF('PREVIOUS LOGS'!$BH$218,BH59,'PREVIOUS LOGS'!$CF$262)+SUMIF('PREVIOUS LOGS'!$BH$271,BH59,'PREVIOUS LOGS'!$CF$315)+SUMIF('PREVIOUS LOGS'!$BH$324,BH59,'PREVIOUS LOGS'!$CF$368)+SUMIF('PREVIOUS LOGS'!$DF$6,BH59,'PREVIOUS LOGS'!$ED$50)+SUMIF('PREVIOUS LOGS'!$DF$59,$K$6,'PREVIOUS LOGS'!$ED$103)+SUMIF('PREVIOUS LOGS'!$DF$112,BH59,'PREVIOUS LOGS'!$ED$156)+SUMIF('PREVIOUS LOGS'!$DF$165,BH59,'PREVIOUS LOGS'!$ED$209)+SUMIF('PREVIOUS LOGS'!$DF$218,BH59,'PREVIOUS LOGS'!$ED$262)+SUMIF('PREVIOUS LOGS'!$DF$271,BH59,'PREVIOUS LOGS'!$ED$315)+SUMIF('PREVIOUS LOGS'!$DF$324,BH59,'PREVIOUS LOGS'!$ED$368)+SUMIF('PREVIOUS LOGS'!$FC$6,BH59,'PREVIOUS LOGS'!$GA$50)+SUMIF('PREVIOUS LOGS'!$FC$59,$K$6,'PREVIOUS LOGS'!$GA$103)+SUMIF('PREVIOUS LOGS'!$FC$112,BH59,'PREVIOUS LOGS'!$GA$156)+SUMIF('PREVIOUS LOGS'!$FC$165,BH59,'PREVIOUS LOGS'!$GA$209)+SUMIF('PREVIOUS LOGS'!$FC$218,BH59,'PREVIOUS LOGS'!$GA$262)+SUMIF('PREVIOUS LOGS'!$FC$271,BH59,'PREVIOUS LOGS'!$GA$315)+SUMIF('PREVIOUS LOGS'!$FC$324,BH59,'PREVIOUS LOGS'!$GA$368)</f>
        <v>0</v>
      </c>
      <c r="CG63" s="848"/>
      <c r="CH63" s="848"/>
      <c r="CI63" s="849"/>
      <c r="CJ63" s="847">
        <f>SUMIF('PREVIOUS LOGS'!$K$6,BH59,'PREVIOUS LOGS'!$AM$50)+SUMIF('PREVIOUS LOGS'!$K$59,$K$6,'PREVIOUS LOGS'!$AM$103)+SUMIF('PREVIOUS LOGS'!$K$112,BH59,'PREVIOUS LOGS'!$AM$156)+SUMIF('PREVIOUS LOGS'!$K$165,BH59,'PREVIOUS LOGS'!$AM$209)+SUMIF('PREVIOUS LOGS'!$K$218,BH59,'PREVIOUS LOGS'!$AM$262)+SUMIF('PREVIOUS LOGS'!$K$271,BH59,'PREVIOUS LOGS'!$AM$315)+SUMIF('PREVIOUS LOGS'!$K$324,BH59,'PREVIOUS LOGS'!$AM$368)+SUMIF('PREVIOUS LOGS'!$BH$6,BH59,'PREVIOUS LOGS'!$CJ$50)+SUMIF('PREVIOUS LOGS'!$BH$59,$K$6,'PREVIOUS LOGS'!$CJ$103)+SUMIF('PREVIOUS LOGS'!$BH$112,BH59,'PREVIOUS LOGS'!$CJ$156)+SUMIF('PREVIOUS LOGS'!$BH$165,BH59,'PREVIOUS LOGS'!$CJ$209)+SUMIF('PREVIOUS LOGS'!$BH$218,BH59,'PREVIOUS LOGS'!$CJ$262)+SUMIF('PREVIOUS LOGS'!$BH$271,BH59,'PREVIOUS LOGS'!$CJ$315)+SUMIF('PREVIOUS LOGS'!$BH$324,BH59,'PREVIOUS LOGS'!$CJ$368)+SUMIF('PREVIOUS LOGS'!$DF$6,BH59,'PREVIOUS LOGS'!$EH$50)+SUMIF('PREVIOUS LOGS'!$DF$59,$K$6,'PREVIOUS LOGS'!$EH$103)+SUMIF('PREVIOUS LOGS'!$DF$112,BH59,'PREVIOUS LOGS'!$EH$156)+SUMIF('PREVIOUS LOGS'!$DF$165,BH59,'PREVIOUS LOGS'!$EH$209)+SUMIF('PREVIOUS LOGS'!$DF$218,BH59,'PREVIOUS LOGS'!$EH$262)+SUMIF('PREVIOUS LOGS'!$DF$271,BH59,'PREVIOUS LOGS'!$EH$315)+SUMIF('PREVIOUS LOGS'!$DF$324,BH59,'PREVIOUS LOGS'!$EH$368)+SUMIF('PREVIOUS LOGS'!$FC$6,BH59,'PREVIOUS LOGS'!$GE$50)+SUMIF('PREVIOUS LOGS'!$FC$59,$K$6,'PREVIOUS LOGS'!$GE$103)+SUMIF('PREVIOUS LOGS'!$FC$112,BH59,'PREVIOUS LOGS'!$GE$156)+SUMIF('PREVIOUS LOGS'!$FC$165,BH59,'PREVIOUS LOGS'!$GE$209)+SUMIF('PREVIOUS LOGS'!$FC$218,BH59,'PREVIOUS LOGS'!$GE$262)+SUMIF('PREVIOUS LOGS'!$FC$271,BH59,'PREVIOUS LOGS'!$GE$315)+SUMIF('PREVIOUS LOGS'!$FC$324,BH59,'PREVIOUS LOGS'!$GE$368)</f>
        <v>0</v>
      </c>
      <c r="CK63" s="848"/>
      <c r="CL63" s="848"/>
      <c r="CM63" s="849"/>
      <c r="CN63" s="853">
        <f>SUMIF('PREVIOUS LOGS'!$K$6,BH59,'PREVIOUS LOGS'!$AQ$50)+SUMIF('PREVIOUS LOGS'!$K$59,$K$6,'PREVIOUS LOGS'!$AQ$103)+SUMIF('PREVIOUS LOGS'!$K$112,BH59,'PREVIOUS LOGS'!$AQ$156)+SUMIF('PREVIOUS LOGS'!$K$165,BH59,'PREVIOUS LOGS'!$AQ$209)+SUMIF('PREVIOUS LOGS'!$K$218,BH59,'PREVIOUS LOGS'!$AQ$262)+SUMIF('PREVIOUS LOGS'!$K$271,BH59,'PREVIOUS LOGS'!$AQ$315)+SUMIF('PREVIOUS LOGS'!$K$324,BH59,'PREVIOUS LOGS'!$AQ$368)+SUMIF('PREVIOUS LOGS'!$BH$6,BH59,'PREVIOUS LOGS'!$CN$50)+SUMIF('PREVIOUS LOGS'!$BH$59,$K$6,'PREVIOUS LOGS'!$CN$103)+SUMIF('PREVIOUS LOGS'!$BH$112,BH59,'PREVIOUS LOGS'!$CN$156)+SUMIF('PREVIOUS LOGS'!$BH$165,BH59,'PREVIOUS LOGS'!$CN$209)+SUMIF('PREVIOUS LOGS'!$BH$218,BH59,'PREVIOUS LOGS'!$CN$262)+SUMIF('PREVIOUS LOGS'!$BH$271,BH59,'PREVIOUS LOGS'!$CN$315)+SUMIF('PREVIOUS LOGS'!$BH$324,BH59,'PREVIOUS LOGS'!$CN$368)+SUMIF('PREVIOUS LOGS'!$DF$6,BH59,'PREVIOUS LOGS'!$EL$50)+SUMIF('PREVIOUS LOGS'!$DF$59,$K$6,'PREVIOUS LOGS'!$EL$103)+SUMIF('PREVIOUS LOGS'!$DF$112,BH59,'PREVIOUS LOGS'!$EL$156)+SUMIF('PREVIOUS LOGS'!$DF$165,BH59,'PREVIOUS LOGS'!$EL$209)+SUMIF('PREVIOUS LOGS'!$DF$218,BH59,'PREVIOUS LOGS'!$EL$262)+SUMIF('PREVIOUS LOGS'!$DF$271,BH59,'PREVIOUS LOGS'!$EL$315)+SUMIF('PREVIOUS LOGS'!$DF$324,BH59,'PREVIOUS LOGS'!$EL$368)+SUMIF('PREVIOUS LOGS'!$FC$6,BH59,'PREVIOUS LOGS'!$GI$50)+SUMIF('PREVIOUS LOGS'!$FC$59,$K$6,'PREVIOUS LOGS'!$GI$103)+SUMIF('PREVIOUS LOGS'!$FC$112,BH59,'PREVIOUS LOGS'!$GI$156)+SUMIF('PREVIOUS LOGS'!$FC$165,BH59,'PREVIOUS LOGS'!$GI$209)+SUMIF('PREVIOUS LOGS'!$FC$218,BH59,'PREVIOUS LOGS'!$GI$262)+SUMIF('PREVIOUS LOGS'!$FC$271,BH59,'PREVIOUS LOGS'!$GI$315)+SUMIF('PREVIOUS LOGS'!$FC$324,BH59,'PREVIOUS LOGS'!$GI$368)</f>
        <v>0</v>
      </c>
      <c r="CO63" s="854"/>
      <c r="CP63" s="855"/>
      <c r="CQ63" s="853">
        <f>SUMIF('PREVIOUS LOGS'!$K$6,BH59,'PREVIOUS LOGS'!$AT$50)+SUMIF('PREVIOUS LOGS'!$K$59,$K$6,'PREVIOUS LOGS'!$AT$103)+SUMIF('PREVIOUS LOGS'!$K$112,BH59,'PREVIOUS LOGS'!$AT$156)+SUMIF('PREVIOUS LOGS'!$K$165,BH59,'PREVIOUS LOGS'!$AT$209)+SUMIF('PREVIOUS LOGS'!$K$218,BH59,'PREVIOUS LOGS'!$AT$262)+SUMIF('PREVIOUS LOGS'!$K$271,BH59,'PREVIOUS LOGS'!$AT$315)+SUMIF('PREVIOUS LOGS'!$K$324,BH59,'PREVIOUS LOGS'!$AT$368)+SUMIF('PREVIOUS LOGS'!$BH$6,BH59,'PREVIOUS LOGS'!$CQ$50)+SUMIF('PREVIOUS LOGS'!$BH$59,$K$6,'PREVIOUS LOGS'!$CQ$103)+SUMIF('PREVIOUS LOGS'!$BH$112,BH59,'PREVIOUS LOGS'!$CQ$156)+SUMIF('PREVIOUS LOGS'!$BH$165,BH59,'PREVIOUS LOGS'!$CQ$209)+SUMIF('PREVIOUS LOGS'!$BH$218,BH59,'PREVIOUS LOGS'!$CQ$262)+SUMIF('PREVIOUS LOGS'!$BH$271,BH59,'PREVIOUS LOGS'!$CQ$315)+SUMIF('PREVIOUS LOGS'!$BH$324,BH59,'PREVIOUS LOGS'!$CQ$368)+SUMIF('PREVIOUS LOGS'!$DF$6,BH59,'PREVIOUS LOGS'!$EO$50)+SUMIF('PREVIOUS LOGS'!$DF$59,$K$6,'PREVIOUS LOGS'!$EO$103)+SUMIF('PREVIOUS LOGS'!$DF$112,BH59,'PREVIOUS LOGS'!$EO$156)+SUMIF('PREVIOUS LOGS'!$DF$165,BH59,'PREVIOUS LOGS'!$EO$209)+SUMIF('PREVIOUS LOGS'!$DF$218,BH59,'PREVIOUS LOGS'!$EO$262)+SUMIF('PREVIOUS LOGS'!$DF$271,BH59,'PREVIOUS LOGS'!$EO$315)+SUMIF('PREVIOUS LOGS'!$DF$324,BH59,'PREVIOUS LOGS'!$EO$368)+SUMIF('PREVIOUS LOGS'!$FC$6,BH59,'PREVIOUS LOGS'!$GL$50)+SUMIF('PREVIOUS LOGS'!$FC$59,$K$6,'PREVIOUS LOGS'!$GL$103)+SUMIF('PREVIOUS LOGS'!$FC$112,BH59,'PREVIOUS LOGS'!$GL$156)+SUMIF('PREVIOUS LOGS'!$FC$165,BH59,'PREVIOUS LOGS'!$GL$209)+SUMIF('PREVIOUS LOGS'!$FC$218,BH59,'PREVIOUS LOGS'!$GL$262)+SUMIF('PREVIOUS LOGS'!$FC$271,BH59,'PREVIOUS LOGS'!$GL$315)+SUMIF('PREVIOUS LOGS'!$FC$324,BH59,'PREVIOUS LOGS'!$GL$368)</f>
        <v>0</v>
      </c>
      <c r="CR63" s="854"/>
      <c r="CS63" s="859"/>
      <c r="CT63" s="1263"/>
      <c r="CU63" s="1250"/>
      <c r="CV63" s="154"/>
      <c r="CW63" s="842" t="str">
        <f>'ANNUAL SUMMARY'!$C$13</f>
        <v>TIME OF FLIGHT</v>
      </c>
      <c r="CX63" s="771"/>
      <c r="CY63" s="771"/>
      <c r="CZ63" s="771"/>
      <c r="DA63" s="771"/>
      <c r="DB63" s="771"/>
      <c r="DC63" s="771"/>
      <c r="DD63" s="771"/>
      <c r="DE63" s="771"/>
      <c r="DF63" s="771"/>
      <c r="DG63" s="833"/>
      <c r="DH63" s="6"/>
      <c r="DI63" s="770" t="str">
        <f>'ANNUAL SUMMARY'!$O$13</f>
        <v>AVERANGE TIME</v>
      </c>
      <c r="DJ63" s="771"/>
      <c r="DK63" s="771"/>
      <c r="DL63" s="771"/>
      <c r="DM63" s="771"/>
      <c r="DN63" s="771"/>
      <c r="DO63" s="771"/>
      <c r="DP63" s="771"/>
      <c r="DQ63" s="771"/>
      <c r="DR63" s="771"/>
      <c r="DS63" s="833"/>
      <c r="DT63" s="15"/>
      <c r="DU63" s="816" t="str">
        <f>IF('FRONT PAGE'!$A$1="www.fly-logics.com","B.Anterior",0)</f>
        <v>B.Anterior</v>
      </c>
      <c r="DV63" s="817"/>
      <c r="DW63" s="817"/>
      <c r="DX63" s="817"/>
      <c r="DY63" s="817"/>
      <c r="DZ63" s="847">
        <f>SUMIF('PREVIOUS LOGS'!$K$6,DF59,'PREVIOUS LOGS'!$AE$50)+SUMIF('PREVIOUS LOGS'!$K$59,$K$6,'PREVIOUS LOGS'!$AE$103)+SUMIF('PREVIOUS LOGS'!$K$112,DF59,'PREVIOUS LOGS'!$AE$156)+SUMIF('PREVIOUS LOGS'!$K$165,DF59,'PREVIOUS LOGS'!$AE$209)+SUMIF('PREVIOUS LOGS'!$K$218,DF59,'PREVIOUS LOGS'!$AE$262)+SUMIF('PREVIOUS LOGS'!$K$271,DF59,'PREVIOUS LOGS'!$AE$315)+SUMIF('PREVIOUS LOGS'!$K$324,DF59,'PREVIOUS LOGS'!$AE$368)+SUMIF('PREVIOUS LOGS'!$BH$6,DF59,'PREVIOUS LOGS'!$CB$50)+SUMIF('PREVIOUS LOGS'!$BH$59,$K$6,'PREVIOUS LOGS'!$CB$103)+SUMIF('PREVIOUS LOGS'!$BH$112,DF59,'PREVIOUS LOGS'!$CB$156)+SUMIF('PREVIOUS LOGS'!$BH$165,DF59,'PREVIOUS LOGS'!$CB$209)+SUMIF('PREVIOUS LOGS'!$BH$218,DF59,'PREVIOUS LOGS'!$CB$262)+SUMIF('PREVIOUS LOGS'!$BH$271,DF59,'PREVIOUS LOGS'!$CB$315)+SUMIF('PREVIOUS LOGS'!$BH$324,DF59,'PREVIOUS LOGS'!$CB$368)+SUMIF('PREVIOUS LOGS'!$DF$6,DF59,'PREVIOUS LOGS'!$DZ$50)+SUMIF('PREVIOUS LOGS'!$DF$59,$K$6,'PREVIOUS LOGS'!$DZ$103)+SUMIF('PREVIOUS LOGS'!$DF$112,DF59,'PREVIOUS LOGS'!$DZ$156)+SUMIF('PREVIOUS LOGS'!$DF$165,DF59,'PREVIOUS LOGS'!$DZ$209)+SUMIF('PREVIOUS LOGS'!$DF$218,DF59,'PREVIOUS LOGS'!$DZ$262)+SUMIF('PREVIOUS LOGS'!$DF$271,DF59,'PREVIOUS LOGS'!$DZ$315)+SUMIF('PREVIOUS LOGS'!$DF$324,DF59,'PREVIOUS LOGS'!$DZ$368)+SUMIF('PREVIOUS LOGS'!$FC$6,DF59,'PREVIOUS LOGS'!$FW$50)+SUMIF('PREVIOUS LOGS'!$FC$59,$K$6,'PREVIOUS LOGS'!$FW$103)+SUMIF('PREVIOUS LOGS'!$FC$112,DF59,'PREVIOUS LOGS'!$FW$156)+SUMIF('PREVIOUS LOGS'!$FC$165,DF59,'PREVIOUS LOGS'!$FW$209)+SUMIF('PREVIOUS LOGS'!$FC$218,DF59,'PREVIOUS LOGS'!$FW$262)+SUMIF('PREVIOUS LOGS'!$FC$271,DF59,'PREVIOUS LOGS'!$FW$315)+SUMIF('PREVIOUS LOGS'!$FC$324,DF59,'PREVIOUS LOGS'!$FW$368)</f>
        <v>0</v>
      </c>
      <c r="EA63" s="848"/>
      <c r="EB63" s="848"/>
      <c r="EC63" s="849"/>
      <c r="ED63" s="847">
        <f>SUMIF('PREVIOUS LOGS'!$K$6,DF59,'PREVIOUS LOGS'!$AI$50)+SUMIF('PREVIOUS LOGS'!$K$59,$K$6,'PREVIOUS LOGS'!$AI$103)+SUMIF('PREVIOUS LOGS'!$K$112,DF59,'PREVIOUS LOGS'!$AI$156)+SUMIF('PREVIOUS LOGS'!$K$165,DF59,'PREVIOUS LOGS'!$AI$209)+SUMIF('PREVIOUS LOGS'!$K$218,DF59,'PREVIOUS LOGS'!$AI$262)+SUMIF('PREVIOUS LOGS'!$K$271,DF59,'PREVIOUS LOGS'!$AI$315)+SUMIF('PREVIOUS LOGS'!$K$324,DF59,'PREVIOUS LOGS'!$AI$368)+SUMIF('PREVIOUS LOGS'!$BH$6,DF59,'PREVIOUS LOGS'!$CF$50)+SUMIF('PREVIOUS LOGS'!$BH$59,$K$6,'PREVIOUS LOGS'!$CF$103)+SUMIF('PREVIOUS LOGS'!$BH$112,DF59,'PREVIOUS LOGS'!$CF$156)+SUMIF('PREVIOUS LOGS'!$BH$165,DF59,'PREVIOUS LOGS'!$CF$209)+SUMIF('PREVIOUS LOGS'!$BH$218,DF59,'PREVIOUS LOGS'!$CF$262)+SUMIF('PREVIOUS LOGS'!$BH$271,DF59,'PREVIOUS LOGS'!$CF$315)+SUMIF('PREVIOUS LOGS'!$BH$324,DF59,'PREVIOUS LOGS'!$CF$368)+SUMIF('PREVIOUS LOGS'!$DF$6,DF59,'PREVIOUS LOGS'!$ED$50)+SUMIF('PREVIOUS LOGS'!$DF$59,$K$6,'PREVIOUS LOGS'!$ED$103)+SUMIF('PREVIOUS LOGS'!$DF$112,DF59,'PREVIOUS LOGS'!$ED$156)+SUMIF('PREVIOUS LOGS'!$DF$165,DF59,'PREVIOUS LOGS'!$ED$209)+SUMIF('PREVIOUS LOGS'!$DF$218,DF59,'PREVIOUS LOGS'!$ED$262)+SUMIF('PREVIOUS LOGS'!$DF$271,DF59,'PREVIOUS LOGS'!$ED$315)+SUMIF('PREVIOUS LOGS'!$DF$324,DF59,'PREVIOUS LOGS'!$ED$368)+SUMIF('PREVIOUS LOGS'!$FC$6,DF59,'PREVIOUS LOGS'!$GA$50)+SUMIF('PREVIOUS LOGS'!$FC$59,$K$6,'PREVIOUS LOGS'!$GA$103)+SUMIF('PREVIOUS LOGS'!$FC$112,DF59,'PREVIOUS LOGS'!$GA$156)+SUMIF('PREVIOUS LOGS'!$FC$165,DF59,'PREVIOUS LOGS'!$GA$209)+SUMIF('PREVIOUS LOGS'!$FC$218,DF59,'PREVIOUS LOGS'!$GA$262)+SUMIF('PREVIOUS LOGS'!$FC$271,DF59,'PREVIOUS LOGS'!$GA$315)+SUMIF('PREVIOUS LOGS'!$FC$324,DF59,'PREVIOUS LOGS'!$GA$368)</f>
        <v>0</v>
      </c>
      <c r="EE63" s="848"/>
      <c r="EF63" s="848"/>
      <c r="EG63" s="849"/>
      <c r="EH63" s="847">
        <f>SUMIF('PREVIOUS LOGS'!$K$6,DF59,'PREVIOUS LOGS'!$AM$50)+SUMIF('PREVIOUS LOGS'!$K$59,$K$6,'PREVIOUS LOGS'!$AM$103)+SUMIF('PREVIOUS LOGS'!$K$112,DF59,'PREVIOUS LOGS'!$AM$156)+SUMIF('PREVIOUS LOGS'!$K$165,DF59,'PREVIOUS LOGS'!$AM$209)+SUMIF('PREVIOUS LOGS'!$K$218,DF59,'PREVIOUS LOGS'!$AM$262)+SUMIF('PREVIOUS LOGS'!$K$271,DF59,'PREVIOUS LOGS'!$AM$315)+SUMIF('PREVIOUS LOGS'!$K$324,DF59,'PREVIOUS LOGS'!$AM$368)+SUMIF('PREVIOUS LOGS'!$BH$6,DF59,'PREVIOUS LOGS'!$CJ$50)+SUMIF('PREVIOUS LOGS'!$BH$59,$K$6,'PREVIOUS LOGS'!$CJ$103)+SUMIF('PREVIOUS LOGS'!$BH$112,DF59,'PREVIOUS LOGS'!$CJ$156)+SUMIF('PREVIOUS LOGS'!$BH$165,DF59,'PREVIOUS LOGS'!$CJ$209)+SUMIF('PREVIOUS LOGS'!$BH$218,DF59,'PREVIOUS LOGS'!$CJ$262)+SUMIF('PREVIOUS LOGS'!$BH$271,DF59,'PREVIOUS LOGS'!$CJ$315)+SUMIF('PREVIOUS LOGS'!$BH$324,DF59,'PREVIOUS LOGS'!$CJ$368)+SUMIF('PREVIOUS LOGS'!$DF$6,DF59,'PREVIOUS LOGS'!$EH$50)+SUMIF('PREVIOUS LOGS'!$DF$59,$K$6,'PREVIOUS LOGS'!$EH$103)+SUMIF('PREVIOUS LOGS'!$DF$112,DF59,'PREVIOUS LOGS'!$EH$156)+SUMIF('PREVIOUS LOGS'!$DF$165,DF59,'PREVIOUS LOGS'!$EH$209)+SUMIF('PREVIOUS LOGS'!$DF$218,DF59,'PREVIOUS LOGS'!$EH$262)+SUMIF('PREVIOUS LOGS'!$DF$271,DF59,'PREVIOUS LOGS'!$EH$315)+SUMIF('PREVIOUS LOGS'!$DF$324,DF59,'PREVIOUS LOGS'!$EH$368)+SUMIF('PREVIOUS LOGS'!$FC$6,DF59,'PREVIOUS LOGS'!$GE$50)+SUMIF('PREVIOUS LOGS'!$FC$59,$K$6,'PREVIOUS LOGS'!$GE$103)+SUMIF('PREVIOUS LOGS'!$FC$112,DF59,'PREVIOUS LOGS'!$GE$156)+SUMIF('PREVIOUS LOGS'!$FC$165,DF59,'PREVIOUS LOGS'!$GE$209)+SUMIF('PREVIOUS LOGS'!$FC$218,DF59,'PREVIOUS LOGS'!$GE$262)+SUMIF('PREVIOUS LOGS'!$FC$271,DF59,'PREVIOUS LOGS'!$GE$315)+SUMIF('PREVIOUS LOGS'!$FC$324,DF59,'PREVIOUS LOGS'!$GE$368)</f>
        <v>0</v>
      </c>
      <c r="EI63" s="848"/>
      <c r="EJ63" s="848"/>
      <c r="EK63" s="849"/>
      <c r="EL63" s="853">
        <f>SUMIF('PREVIOUS LOGS'!$K$6,DF59,'PREVIOUS LOGS'!$AQ$50)+SUMIF('PREVIOUS LOGS'!$K$59,$K$6,'PREVIOUS LOGS'!$AQ$103)+SUMIF('PREVIOUS LOGS'!$K$112,DF59,'PREVIOUS LOGS'!$AQ$156)+SUMIF('PREVIOUS LOGS'!$K$165,DF59,'PREVIOUS LOGS'!$AQ$209)+SUMIF('PREVIOUS LOGS'!$K$218,DF59,'PREVIOUS LOGS'!$AQ$262)+SUMIF('PREVIOUS LOGS'!$K$271,DF59,'PREVIOUS LOGS'!$AQ$315)+SUMIF('PREVIOUS LOGS'!$K$324,DF59,'PREVIOUS LOGS'!$AQ$368)+SUMIF('PREVIOUS LOGS'!$BH$6,DF59,'PREVIOUS LOGS'!$CN$50)+SUMIF('PREVIOUS LOGS'!$BH$59,$K$6,'PREVIOUS LOGS'!$CN$103)+SUMIF('PREVIOUS LOGS'!$BH$112,DF59,'PREVIOUS LOGS'!$CN$156)+SUMIF('PREVIOUS LOGS'!$BH$165,DF59,'PREVIOUS LOGS'!$CN$209)+SUMIF('PREVIOUS LOGS'!$BH$218,DF59,'PREVIOUS LOGS'!$CN$262)+SUMIF('PREVIOUS LOGS'!$BH$271,DF59,'PREVIOUS LOGS'!$CN$315)+SUMIF('PREVIOUS LOGS'!$BH$324,DF59,'PREVIOUS LOGS'!$CN$368)+SUMIF('PREVIOUS LOGS'!$DF$6,DF59,'PREVIOUS LOGS'!$EL$50)+SUMIF('PREVIOUS LOGS'!$DF$59,$K$6,'PREVIOUS LOGS'!$EL$103)+SUMIF('PREVIOUS LOGS'!$DF$112,DF59,'PREVIOUS LOGS'!$EL$156)+SUMIF('PREVIOUS LOGS'!$DF$165,DF59,'PREVIOUS LOGS'!$EL$209)+SUMIF('PREVIOUS LOGS'!$DF$218,DF59,'PREVIOUS LOGS'!$EL$262)+SUMIF('PREVIOUS LOGS'!$DF$271,DF59,'PREVIOUS LOGS'!$EL$315)+SUMIF('PREVIOUS LOGS'!$DF$324,DF59,'PREVIOUS LOGS'!$EL$368)+SUMIF('PREVIOUS LOGS'!$FC$6,DF59,'PREVIOUS LOGS'!$GI$50)+SUMIF('PREVIOUS LOGS'!$FC$59,$K$6,'PREVIOUS LOGS'!$GI$103)+SUMIF('PREVIOUS LOGS'!$FC$112,DF59,'PREVIOUS LOGS'!$GI$156)+SUMIF('PREVIOUS LOGS'!$FC$165,DF59,'PREVIOUS LOGS'!$GI$209)+SUMIF('PREVIOUS LOGS'!$FC$218,DF59,'PREVIOUS LOGS'!$GI$262)+SUMIF('PREVIOUS LOGS'!$FC$271,DF59,'PREVIOUS LOGS'!$GI$315)+SUMIF('PREVIOUS LOGS'!$FC$324,DF59,'PREVIOUS LOGS'!$GI$368)</f>
        <v>0</v>
      </c>
      <c r="EM63" s="854"/>
      <c r="EN63" s="855"/>
      <c r="EO63" s="853">
        <f>SUMIF('PREVIOUS LOGS'!$K$6,DF59,'PREVIOUS LOGS'!$AT$50)+SUMIF('PREVIOUS LOGS'!$K$59,$K$6,'PREVIOUS LOGS'!$AT$103)+SUMIF('PREVIOUS LOGS'!$K$112,DF59,'PREVIOUS LOGS'!$AT$156)+SUMIF('PREVIOUS LOGS'!$K$165,DF59,'PREVIOUS LOGS'!$AT$209)+SUMIF('PREVIOUS LOGS'!$K$218,DF59,'PREVIOUS LOGS'!$AT$262)+SUMIF('PREVIOUS LOGS'!$K$271,DF59,'PREVIOUS LOGS'!$AT$315)+SUMIF('PREVIOUS LOGS'!$K$324,DF59,'PREVIOUS LOGS'!$AT$368)+SUMIF('PREVIOUS LOGS'!$BH$6,DF59,'PREVIOUS LOGS'!$CQ$50)+SUMIF('PREVIOUS LOGS'!$BH$59,$K$6,'PREVIOUS LOGS'!$CQ$103)+SUMIF('PREVIOUS LOGS'!$BH$112,DF59,'PREVIOUS LOGS'!$CQ$156)+SUMIF('PREVIOUS LOGS'!$BH$165,DF59,'PREVIOUS LOGS'!$CQ$209)+SUMIF('PREVIOUS LOGS'!$BH$218,DF59,'PREVIOUS LOGS'!$CQ$262)+SUMIF('PREVIOUS LOGS'!$BH$271,DF59,'PREVIOUS LOGS'!$CQ$315)+SUMIF('PREVIOUS LOGS'!$BH$324,DF59,'PREVIOUS LOGS'!$CQ$368)+SUMIF('PREVIOUS LOGS'!$DF$6,DF59,'PREVIOUS LOGS'!$EO$50)+SUMIF('PREVIOUS LOGS'!$DF$59,$K$6,'PREVIOUS LOGS'!$EO$103)+SUMIF('PREVIOUS LOGS'!$DF$112,DF59,'PREVIOUS LOGS'!$EO$156)+SUMIF('PREVIOUS LOGS'!$DF$165,DF59,'PREVIOUS LOGS'!$EO$209)+SUMIF('PREVIOUS LOGS'!$DF$218,DF59,'PREVIOUS LOGS'!$EO$262)+SUMIF('PREVIOUS LOGS'!$DF$271,DF59,'PREVIOUS LOGS'!$EO$315)+SUMIF('PREVIOUS LOGS'!$DF$324,DF59,'PREVIOUS LOGS'!$EO$368)+SUMIF('PREVIOUS LOGS'!$FC$6,DF59,'PREVIOUS LOGS'!$GL$50)+SUMIF('PREVIOUS LOGS'!$FC$59,$K$6,'PREVIOUS LOGS'!$GL$103)+SUMIF('PREVIOUS LOGS'!$FC$112,DF59,'PREVIOUS LOGS'!$GL$156)+SUMIF('PREVIOUS LOGS'!$FC$165,DF59,'PREVIOUS LOGS'!$GL$209)+SUMIF('PREVIOUS LOGS'!$FC$218,DF59,'PREVIOUS LOGS'!$GL$262)+SUMIF('PREVIOUS LOGS'!$FC$271,DF59,'PREVIOUS LOGS'!$GL$315)+SUMIF('PREVIOUS LOGS'!$FC$324,DF59,'PREVIOUS LOGS'!$GL$368)</f>
        <v>0</v>
      </c>
      <c r="EP63" s="854"/>
      <c r="EQ63" s="854"/>
      <c r="ER63" s="1263"/>
      <c r="ES63" s="154"/>
      <c r="ET63" s="842" t="str">
        <f>'ANNUAL SUMMARY'!$C$13</f>
        <v>TIME OF FLIGHT</v>
      </c>
      <c r="EU63" s="771"/>
      <c r="EV63" s="771"/>
      <c r="EW63" s="771"/>
      <c r="EX63" s="771"/>
      <c r="EY63" s="771"/>
      <c r="EZ63" s="771"/>
      <c r="FA63" s="771"/>
      <c r="FB63" s="771"/>
      <c r="FC63" s="771"/>
      <c r="FD63" s="833"/>
      <c r="FE63" s="6"/>
      <c r="FF63" s="770" t="str">
        <f>'ANNUAL SUMMARY'!$O$13</f>
        <v>AVERANGE TIME</v>
      </c>
      <c r="FG63" s="771"/>
      <c r="FH63" s="771"/>
      <c r="FI63" s="771"/>
      <c r="FJ63" s="771"/>
      <c r="FK63" s="771"/>
      <c r="FL63" s="771"/>
      <c r="FM63" s="771"/>
      <c r="FN63" s="771"/>
      <c r="FO63" s="771"/>
      <c r="FP63" s="833"/>
      <c r="FQ63" s="15"/>
      <c r="FR63" s="816" t="str">
        <f>IF('FRONT PAGE'!$A$1="www.fly-logics.com","B.Anterior",0)</f>
        <v>B.Anterior</v>
      </c>
      <c r="FS63" s="817"/>
      <c r="FT63" s="817"/>
      <c r="FU63" s="817"/>
      <c r="FV63" s="817"/>
      <c r="FW63" s="847">
        <f>SUMIF('PREVIOUS LOGS'!$K$6,FC59,'PREVIOUS LOGS'!$AE$50)+SUMIF('PREVIOUS LOGS'!$K$59,$K$6,'PREVIOUS LOGS'!$AE$103)+SUMIF('PREVIOUS LOGS'!$K$112,FC59,'PREVIOUS LOGS'!$AE$156)+SUMIF('PREVIOUS LOGS'!$K$165,FC59,'PREVIOUS LOGS'!$AE$209)+SUMIF('PREVIOUS LOGS'!$K$218,FC59,'PREVIOUS LOGS'!$AE$262)+SUMIF('PREVIOUS LOGS'!$K$271,FC59,'PREVIOUS LOGS'!$AE$315)+SUMIF('PREVIOUS LOGS'!$K$324,FC59,'PREVIOUS LOGS'!$AE$368)+SUMIF('PREVIOUS LOGS'!$BH$6,FC59,'PREVIOUS LOGS'!$CB$50)+SUMIF('PREVIOUS LOGS'!$BH$59,$K$6,'PREVIOUS LOGS'!$CB$103)+SUMIF('PREVIOUS LOGS'!$BH$112,FC59,'PREVIOUS LOGS'!$CB$156)+SUMIF('PREVIOUS LOGS'!$BH$165,FC59,'PREVIOUS LOGS'!$CB$209)+SUMIF('PREVIOUS LOGS'!$BH$218,FC59,'PREVIOUS LOGS'!$CB$262)+SUMIF('PREVIOUS LOGS'!$BH$271,FC59,'PREVIOUS LOGS'!$CB$315)+SUMIF('PREVIOUS LOGS'!$BH$324,FC59,'PREVIOUS LOGS'!$CB$368)+SUMIF('PREVIOUS LOGS'!$DF$6,FC59,'PREVIOUS LOGS'!$DZ$50)+SUMIF('PREVIOUS LOGS'!$DF$59,$K$6,'PREVIOUS LOGS'!$DZ$103)+SUMIF('PREVIOUS LOGS'!$DF$112,FC59,'PREVIOUS LOGS'!$DZ$156)+SUMIF('PREVIOUS LOGS'!$DF$165,FC59,'PREVIOUS LOGS'!$DZ$209)+SUMIF('PREVIOUS LOGS'!$DF$218,FC59,'PREVIOUS LOGS'!$DZ$262)+SUMIF('PREVIOUS LOGS'!$DF$271,FC59,'PREVIOUS LOGS'!$DZ$315)+SUMIF('PREVIOUS LOGS'!$DF$324,FC59,'PREVIOUS LOGS'!$DZ$368)+SUMIF('PREVIOUS LOGS'!$FC$6,FC59,'PREVIOUS LOGS'!$FW$50)+SUMIF('PREVIOUS LOGS'!$FC$59,$K$6,'PREVIOUS LOGS'!$FW$103)+SUMIF('PREVIOUS LOGS'!$FC$112,FC59,'PREVIOUS LOGS'!$FW$156)+SUMIF('PREVIOUS LOGS'!$FC$165,FC59,'PREVIOUS LOGS'!$FW$209)+SUMIF('PREVIOUS LOGS'!$FC$218,FC59,'PREVIOUS LOGS'!$FW$262)+SUMIF('PREVIOUS LOGS'!$FC$271,FC59,'PREVIOUS LOGS'!$FW$315)+SUMIF('PREVIOUS LOGS'!$FC$324,FC59,'PREVIOUS LOGS'!$FW$368)</f>
        <v>0</v>
      </c>
      <c r="FX63" s="848"/>
      <c r="FY63" s="848"/>
      <c r="FZ63" s="849"/>
      <c r="GA63" s="847">
        <f>SUMIF('PREVIOUS LOGS'!$K$6,FC59,'PREVIOUS LOGS'!$AI$50)+SUMIF('PREVIOUS LOGS'!$K$59,$K$6,'PREVIOUS LOGS'!$AI$103)+SUMIF('PREVIOUS LOGS'!$K$112,FC59,'PREVIOUS LOGS'!$AI$156)+SUMIF('PREVIOUS LOGS'!$K$165,FC59,'PREVIOUS LOGS'!$AI$209)+SUMIF('PREVIOUS LOGS'!$K$218,FC59,'PREVIOUS LOGS'!$AI$262)+SUMIF('PREVIOUS LOGS'!$K$271,FC59,'PREVIOUS LOGS'!$AI$315)+SUMIF('PREVIOUS LOGS'!$K$324,FC59,'PREVIOUS LOGS'!$AI$368)+SUMIF('PREVIOUS LOGS'!$BH$6,FC59,'PREVIOUS LOGS'!$CF$50)+SUMIF('PREVIOUS LOGS'!$BH$59,$K$6,'PREVIOUS LOGS'!$CF$103)+SUMIF('PREVIOUS LOGS'!$BH$112,FC59,'PREVIOUS LOGS'!$CF$156)+SUMIF('PREVIOUS LOGS'!$BH$165,FC59,'PREVIOUS LOGS'!$CF$209)+SUMIF('PREVIOUS LOGS'!$BH$218,FC59,'PREVIOUS LOGS'!$CF$262)+SUMIF('PREVIOUS LOGS'!$BH$271,FC59,'PREVIOUS LOGS'!$CF$315)+SUMIF('PREVIOUS LOGS'!$BH$324,FC59,'PREVIOUS LOGS'!$CF$368)+SUMIF('PREVIOUS LOGS'!$DF$6,FC59,'PREVIOUS LOGS'!$ED$50)+SUMIF('PREVIOUS LOGS'!$DF$59,$K$6,'PREVIOUS LOGS'!$ED$103)+SUMIF('PREVIOUS LOGS'!$DF$112,FC59,'PREVIOUS LOGS'!$ED$156)+SUMIF('PREVIOUS LOGS'!$DF$165,FC59,'PREVIOUS LOGS'!$ED$209)+SUMIF('PREVIOUS LOGS'!$DF$218,FC59,'PREVIOUS LOGS'!$ED$262)+SUMIF('PREVIOUS LOGS'!$DF$271,FC59,'PREVIOUS LOGS'!$ED$315)+SUMIF('PREVIOUS LOGS'!$DF$324,FC59,'PREVIOUS LOGS'!$ED$368)+SUMIF('PREVIOUS LOGS'!$FC$6,FC59,'PREVIOUS LOGS'!$GA$50)+SUMIF('PREVIOUS LOGS'!$FC$59,$K$6,'PREVIOUS LOGS'!$GA$103)+SUMIF('PREVIOUS LOGS'!$FC$112,FC59,'PREVIOUS LOGS'!$GA$156)+SUMIF('PREVIOUS LOGS'!$FC$165,FC59,'PREVIOUS LOGS'!$GA$209)+SUMIF('PREVIOUS LOGS'!$FC$218,FC59,'PREVIOUS LOGS'!$GA$262)+SUMIF('PREVIOUS LOGS'!$FC$271,FC59,'PREVIOUS LOGS'!$GA$315)+SUMIF('PREVIOUS LOGS'!$FC$324,FC59,'PREVIOUS LOGS'!$GA$368)</f>
        <v>0</v>
      </c>
      <c r="GB63" s="848"/>
      <c r="GC63" s="848"/>
      <c r="GD63" s="849"/>
      <c r="GE63" s="847">
        <f>SUMIF('PREVIOUS LOGS'!$K$6,FC59,'PREVIOUS LOGS'!$AM$50)+SUMIF('PREVIOUS LOGS'!$K$59,$K$6,'PREVIOUS LOGS'!$AM$103)+SUMIF('PREVIOUS LOGS'!$K$112,FC59,'PREVIOUS LOGS'!$AM$156)+SUMIF('PREVIOUS LOGS'!$K$165,FC59,'PREVIOUS LOGS'!$AM$209)+SUMIF('PREVIOUS LOGS'!$K$218,FC59,'PREVIOUS LOGS'!$AM$262)+SUMIF('PREVIOUS LOGS'!$K$271,FC59,'PREVIOUS LOGS'!$AM$315)+SUMIF('PREVIOUS LOGS'!$K$324,FC59,'PREVIOUS LOGS'!$AM$368)+SUMIF('PREVIOUS LOGS'!$BH$6,FC59,'PREVIOUS LOGS'!$CJ$50)+SUMIF('PREVIOUS LOGS'!$BH$59,$K$6,'PREVIOUS LOGS'!$CJ$103)+SUMIF('PREVIOUS LOGS'!$BH$112,FC59,'PREVIOUS LOGS'!$CJ$156)+SUMIF('PREVIOUS LOGS'!$BH$165,FC59,'PREVIOUS LOGS'!$CJ$209)+SUMIF('PREVIOUS LOGS'!$BH$218,FC59,'PREVIOUS LOGS'!$CJ$262)+SUMIF('PREVIOUS LOGS'!$BH$271,FC59,'PREVIOUS LOGS'!$CJ$315)+SUMIF('PREVIOUS LOGS'!$BH$324,FC59,'PREVIOUS LOGS'!$CJ$368)+SUMIF('PREVIOUS LOGS'!$DF$6,FC59,'PREVIOUS LOGS'!$EH$50)+SUMIF('PREVIOUS LOGS'!$DF$59,$K$6,'PREVIOUS LOGS'!$EH$103)+SUMIF('PREVIOUS LOGS'!$DF$112,FC59,'PREVIOUS LOGS'!$EH$156)+SUMIF('PREVIOUS LOGS'!$DF$165,FC59,'PREVIOUS LOGS'!$EH$209)+SUMIF('PREVIOUS LOGS'!$DF$218,FC59,'PREVIOUS LOGS'!$EH$262)+SUMIF('PREVIOUS LOGS'!$DF$271,FC59,'PREVIOUS LOGS'!$EH$315)+SUMIF('PREVIOUS LOGS'!$DF$324,FC59,'PREVIOUS LOGS'!$EH$368)+SUMIF('PREVIOUS LOGS'!$FC$6,FC59,'PREVIOUS LOGS'!$GE$50)+SUMIF('PREVIOUS LOGS'!$FC$59,$K$6,'PREVIOUS LOGS'!$GE$103)+SUMIF('PREVIOUS LOGS'!$FC$112,FC59,'PREVIOUS LOGS'!$GE$156)+SUMIF('PREVIOUS LOGS'!$FC$165,FC59,'PREVIOUS LOGS'!$GE$209)+SUMIF('PREVIOUS LOGS'!$FC$218,FC59,'PREVIOUS LOGS'!$GE$262)+SUMIF('PREVIOUS LOGS'!$FC$271,FC59,'PREVIOUS LOGS'!$GE$315)+SUMIF('PREVIOUS LOGS'!$FC$324,FC59,'PREVIOUS LOGS'!$GE$368)</f>
        <v>0</v>
      </c>
      <c r="GF63" s="848"/>
      <c r="GG63" s="848"/>
      <c r="GH63" s="849"/>
      <c r="GI63" s="853">
        <f>SUMIF('PREVIOUS LOGS'!$K$6,FC59,'PREVIOUS LOGS'!$AQ$50)+SUMIF('PREVIOUS LOGS'!$K$59,$K$6,'PREVIOUS LOGS'!$AQ$103)+SUMIF('PREVIOUS LOGS'!$K$112,FC59,'PREVIOUS LOGS'!$AQ$156)+SUMIF('PREVIOUS LOGS'!$K$165,FC59,'PREVIOUS LOGS'!$AQ$209)+SUMIF('PREVIOUS LOGS'!$K$218,FC59,'PREVIOUS LOGS'!$AQ$262)+SUMIF('PREVIOUS LOGS'!$K$271,FC59,'PREVIOUS LOGS'!$AQ$315)+SUMIF('PREVIOUS LOGS'!$K$324,FC59,'PREVIOUS LOGS'!$AQ$368)+SUMIF('PREVIOUS LOGS'!$BH$6,FC59,'PREVIOUS LOGS'!$CN$50)+SUMIF('PREVIOUS LOGS'!$BH$59,$K$6,'PREVIOUS LOGS'!$CN$103)+SUMIF('PREVIOUS LOGS'!$BH$112,FC59,'PREVIOUS LOGS'!$CN$156)+SUMIF('PREVIOUS LOGS'!$BH$165,FC59,'PREVIOUS LOGS'!$CN$209)+SUMIF('PREVIOUS LOGS'!$BH$218,FC59,'PREVIOUS LOGS'!$CN$262)+SUMIF('PREVIOUS LOGS'!$BH$271,FC59,'PREVIOUS LOGS'!$CN$315)+SUMIF('PREVIOUS LOGS'!$BH$324,FC59,'PREVIOUS LOGS'!$CN$368)+SUMIF('PREVIOUS LOGS'!$DF$6,FC59,'PREVIOUS LOGS'!$EL$50)+SUMIF('PREVIOUS LOGS'!$DF$59,$K$6,'PREVIOUS LOGS'!$EL$103)+SUMIF('PREVIOUS LOGS'!$DF$112,FC59,'PREVIOUS LOGS'!$EL$156)+SUMIF('PREVIOUS LOGS'!$DF$165,FC59,'PREVIOUS LOGS'!$EL$209)+SUMIF('PREVIOUS LOGS'!$DF$218,FC59,'PREVIOUS LOGS'!$EL$262)+SUMIF('PREVIOUS LOGS'!$DF$271,FC59,'PREVIOUS LOGS'!$EL$315)+SUMIF('PREVIOUS LOGS'!$DF$324,FC59,'PREVIOUS LOGS'!$EL$368)+SUMIF('PREVIOUS LOGS'!$FC$6,FC59,'PREVIOUS LOGS'!$GI$50)+SUMIF('PREVIOUS LOGS'!$FC$59,$K$6,'PREVIOUS LOGS'!$GI$103)+SUMIF('PREVIOUS LOGS'!$FC$112,FC59,'PREVIOUS LOGS'!$GI$156)+SUMIF('PREVIOUS LOGS'!$FC$165,FC59,'PREVIOUS LOGS'!$GI$209)+SUMIF('PREVIOUS LOGS'!$FC$218,FC59,'PREVIOUS LOGS'!$GI$262)+SUMIF('PREVIOUS LOGS'!$FC$271,FC59,'PREVIOUS LOGS'!$GI$315)+SUMIF('PREVIOUS LOGS'!$FC$324,FC59,'PREVIOUS LOGS'!$GI$368)</f>
        <v>0</v>
      </c>
      <c r="GJ63" s="854"/>
      <c r="GK63" s="855"/>
      <c r="GL63" s="853">
        <f>SUMIF('PREVIOUS LOGS'!$K$6,FC59,'PREVIOUS LOGS'!$AT$50)+SUMIF('PREVIOUS LOGS'!$K$59,$K$6,'PREVIOUS LOGS'!$AT$103)+SUMIF('PREVIOUS LOGS'!$K$112,FC59,'PREVIOUS LOGS'!$AT$156)+SUMIF('PREVIOUS LOGS'!$K$165,FC59,'PREVIOUS LOGS'!$AT$209)+SUMIF('PREVIOUS LOGS'!$K$218,FC59,'PREVIOUS LOGS'!$AT$262)+SUMIF('PREVIOUS LOGS'!$K$271,FC59,'PREVIOUS LOGS'!$AT$315)+SUMIF('PREVIOUS LOGS'!$K$324,FC59,'PREVIOUS LOGS'!$AT$368)+SUMIF('PREVIOUS LOGS'!$BH$6,FC59,'PREVIOUS LOGS'!$CQ$50)+SUMIF('PREVIOUS LOGS'!$BH$59,$K$6,'PREVIOUS LOGS'!$CQ$103)+SUMIF('PREVIOUS LOGS'!$BH$112,FC59,'PREVIOUS LOGS'!$CQ$156)+SUMIF('PREVIOUS LOGS'!$BH$165,FC59,'PREVIOUS LOGS'!$CQ$209)+SUMIF('PREVIOUS LOGS'!$BH$218,FC59,'PREVIOUS LOGS'!$CQ$262)+SUMIF('PREVIOUS LOGS'!$BH$271,FC59,'PREVIOUS LOGS'!$CQ$315)+SUMIF('PREVIOUS LOGS'!$BH$324,FC59,'PREVIOUS LOGS'!$CQ$368)+SUMIF('PREVIOUS LOGS'!$DF$6,FC59,'PREVIOUS LOGS'!$EO$50)+SUMIF('PREVIOUS LOGS'!$DF$59,$K$6,'PREVIOUS LOGS'!$EO$103)+SUMIF('PREVIOUS LOGS'!$DF$112,FC59,'PREVIOUS LOGS'!$EO$156)+SUMIF('PREVIOUS LOGS'!$DF$165,FC59,'PREVIOUS LOGS'!$EO$209)+SUMIF('PREVIOUS LOGS'!$DF$218,FC59,'PREVIOUS LOGS'!$EO$262)+SUMIF('PREVIOUS LOGS'!$DF$271,FC59,'PREVIOUS LOGS'!$EO$315)+SUMIF('PREVIOUS LOGS'!$DF$324,FC59,'PREVIOUS LOGS'!$EO$368)+SUMIF('PREVIOUS LOGS'!$FC$6,FC59,'PREVIOUS LOGS'!$GL$50)+SUMIF('PREVIOUS LOGS'!$FC$59,$K$6,'PREVIOUS LOGS'!$GL$103)+SUMIF('PREVIOUS LOGS'!$FC$112,FC59,'PREVIOUS LOGS'!$GL$156)+SUMIF('PREVIOUS LOGS'!$FC$165,FC59,'PREVIOUS LOGS'!$GL$209)+SUMIF('PREVIOUS LOGS'!$FC$218,FC59,'PREVIOUS LOGS'!$GL$262)+SUMIF('PREVIOUS LOGS'!$FC$271,FC59,'PREVIOUS LOGS'!$GL$315)+SUMIF('PREVIOUS LOGS'!$FC$324,FC59,'PREVIOUS LOGS'!$GL$368)</f>
        <v>0</v>
      </c>
      <c r="GM63" s="854"/>
      <c r="GN63" s="859"/>
      <c r="GO63" s="1263"/>
    </row>
    <row r="64" spans="1:197" ht="8.25" customHeight="1" thickBot="1" x14ac:dyDescent="0.3">
      <c r="A64" s="154"/>
      <c r="B64" s="774"/>
      <c r="C64" s="775"/>
      <c r="D64" s="775"/>
      <c r="E64" s="775"/>
      <c r="F64" s="775"/>
      <c r="G64" s="775"/>
      <c r="H64" s="775"/>
      <c r="I64" s="775"/>
      <c r="J64" s="775"/>
      <c r="K64" s="775"/>
      <c r="L64" s="834"/>
      <c r="M64" s="14"/>
      <c r="N64" s="774"/>
      <c r="O64" s="775"/>
      <c r="P64" s="775"/>
      <c r="Q64" s="775"/>
      <c r="R64" s="775"/>
      <c r="S64" s="775"/>
      <c r="T64" s="775"/>
      <c r="U64" s="775"/>
      <c r="V64" s="775"/>
      <c r="W64" s="775"/>
      <c r="X64" s="834"/>
      <c r="Y64" s="15"/>
      <c r="Z64" s="818"/>
      <c r="AA64" s="819"/>
      <c r="AB64" s="819"/>
      <c r="AC64" s="819"/>
      <c r="AD64" s="819"/>
      <c r="AE64" s="850"/>
      <c r="AF64" s="851"/>
      <c r="AG64" s="851"/>
      <c r="AH64" s="852"/>
      <c r="AI64" s="850"/>
      <c r="AJ64" s="851"/>
      <c r="AK64" s="851"/>
      <c r="AL64" s="852"/>
      <c r="AM64" s="850"/>
      <c r="AN64" s="851"/>
      <c r="AO64" s="851"/>
      <c r="AP64" s="852"/>
      <c r="AQ64" s="856"/>
      <c r="AR64" s="857"/>
      <c r="AS64" s="858"/>
      <c r="AT64" s="856"/>
      <c r="AU64" s="857"/>
      <c r="AV64" s="857"/>
      <c r="AW64" s="1263"/>
      <c r="AX64" s="154"/>
      <c r="AY64" s="774"/>
      <c r="AZ64" s="775"/>
      <c r="BA64" s="775"/>
      <c r="BB64" s="775"/>
      <c r="BC64" s="775"/>
      <c r="BD64" s="775"/>
      <c r="BE64" s="775"/>
      <c r="BF64" s="775"/>
      <c r="BG64" s="775"/>
      <c r="BH64" s="775"/>
      <c r="BI64" s="834"/>
      <c r="BJ64" s="14"/>
      <c r="BK64" s="774"/>
      <c r="BL64" s="775"/>
      <c r="BM64" s="775"/>
      <c r="BN64" s="775"/>
      <c r="BO64" s="775"/>
      <c r="BP64" s="775"/>
      <c r="BQ64" s="775"/>
      <c r="BR64" s="775"/>
      <c r="BS64" s="775"/>
      <c r="BT64" s="775"/>
      <c r="BU64" s="834"/>
      <c r="BV64" s="15"/>
      <c r="BW64" s="818"/>
      <c r="BX64" s="819"/>
      <c r="BY64" s="819"/>
      <c r="BZ64" s="819"/>
      <c r="CA64" s="819"/>
      <c r="CB64" s="850"/>
      <c r="CC64" s="851"/>
      <c r="CD64" s="851"/>
      <c r="CE64" s="852"/>
      <c r="CF64" s="850"/>
      <c r="CG64" s="851"/>
      <c r="CH64" s="851"/>
      <c r="CI64" s="852"/>
      <c r="CJ64" s="850"/>
      <c r="CK64" s="851"/>
      <c r="CL64" s="851"/>
      <c r="CM64" s="852"/>
      <c r="CN64" s="856"/>
      <c r="CO64" s="857"/>
      <c r="CP64" s="858"/>
      <c r="CQ64" s="856"/>
      <c r="CR64" s="857"/>
      <c r="CS64" s="860"/>
      <c r="CT64" s="1263"/>
      <c r="CU64" s="1250"/>
      <c r="CV64" s="154"/>
      <c r="CW64" s="774"/>
      <c r="CX64" s="775"/>
      <c r="CY64" s="775"/>
      <c r="CZ64" s="775"/>
      <c r="DA64" s="775"/>
      <c r="DB64" s="775"/>
      <c r="DC64" s="775"/>
      <c r="DD64" s="775"/>
      <c r="DE64" s="775"/>
      <c r="DF64" s="775"/>
      <c r="DG64" s="834"/>
      <c r="DH64" s="14"/>
      <c r="DI64" s="774"/>
      <c r="DJ64" s="775"/>
      <c r="DK64" s="775"/>
      <c r="DL64" s="775"/>
      <c r="DM64" s="775"/>
      <c r="DN64" s="775"/>
      <c r="DO64" s="775"/>
      <c r="DP64" s="775"/>
      <c r="DQ64" s="775"/>
      <c r="DR64" s="775"/>
      <c r="DS64" s="834"/>
      <c r="DT64" s="15"/>
      <c r="DU64" s="818"/>
      <c r="DV64" s="819"/>
      <c r="DW64" s="819"/>
      <c r="DX64" s="819"/>
      <c r="DY64" s="819"/>
      <c r="DZ64" s="850"/>
      <c r="EA64" s="851"/>
      <c r="EB64" s="851"/>
      <c r="EC64" s="852"/>
      <c r="ED64" s="850"/>
      <c r="EE64" s="851"/>
      <c r="EF64" s="851"/>
      <c r="EG64" s="852"/>
      <c r="EH64" s="850"/>
      <c r="EI64" s="851"/>
      <c r="EJ64" s="851"/>
      <c r="EK64" s="852"/>
      <c r="EL64" s="856"/>
      <c r="EM64" s="857"/>
      <c r="EN64" s="858"/>
      <c r="EO64" s="856"/>
      <c r="EP64" s="857"/>
      <c r="EQ64" s="857"/>
      <c r="ER64" s="1263"/>
      <c r="ES64" s="154"/>
      <c r="ET64" s="774"/>
      <c r="EU64" s="775"/>
      <c r="EV64" s="775"/>
      <c r="EW64" s="775"/>
      <c r="EX64" s="775"/>
      <c r="EY64" s="775"/>
      <c r="EZ64" s="775"/>
      <c r="FA64" s="775"/>
      <c r="FB64" s="775"/>
      <c r="FC64" s="775"/>
      <c r="FD64" s="834"/>
      <c r="FE64" s="14"/>
      <c r="FF64" s="774"/>
      <c r="FG64" s="775"/>
      <c r="FH64" s="775"/>
      <c r="FI64" s="775"/>
      <c r="FJ64" s="775"/>
      <c r="FK64" s="775"/>
      <c r="FL64" s="775"/>
      <c r="FM64" s="775"/>
      <c r="FN64" s="775"/>
      <c r="FO64" s="775"/>
      <c r="FP64" s="834"/>
      <c r="FQ64" s="15"/>
      <c r="FR64" s="818"/>
      <c r="FS64" s="819"/>
      <c r="FT64" s="819"/>
      <c r="FU64" s="819"/>
      <c r="FV64" s="819"/>
      <c r="FW64" s="850"/>
      <c r="FX64" s="851"/>
      <c r="FY64" s="851"/>
      <c r="FZ64" s="852"/>
      <c r="GA64" s="850"/>
      <c r="GB64" s="851"/>
      <c r="GC64" s="851"/>
      <c r="GD64" s="852"/>
      <c r="GE64" s="850"/>
      <c r="GF64" s="851"/>
      <c r="GG64" s="851"/>
      <c r="GH64" s="852"/>
      <c r="GI64" s="856"/>
      <c r="GJ64" s="857"/>
      <c r="GK64" s="858"/>
      <c r="GL64" s="856"/>
      <c r="GM64" s="857"/>
      <c r="GN64" s="860"/>
      <c r="GO64" s="1263"/>
    </row>
    <row r="65" spans="1:197" ht="8.25" customHeight="1" thickTop="1" x14ac:dyDescent="0.25">
      <c r="A65" s="154"/>
      <c r="B65" s="827">
        <f>SUMIF('ANNUAL SUMMARY'!$FE$622,K59,'ANNUAL SUMMARY'!$EV$631)+SUMIF('ANNUAL SUMMARY'!$DH$622,K59,'ANNUAL SUMMARY'!$CY$631)+SUMIF('ANNUAL SUMMARY'!$BI$622,K59,'ANNUAL SUMMARY'!$AZ$631)+SUMIF('ANNUAL SUMMARY'!$L$622,K59,'ANNUAL SUMMARY'!$C$631)+SUMIF('ANNUAL SUMMARY'!$FE$566,K59,'ANNUAL SUMMARY'!$EV$575)+SUMIF('ANNUAL SUMMARY'!$DH$566,K59,'ANNUAL SUMMARY'!$CY$575)+SUMIF('ANNUAL SUMMARY'!$BI$566,K59,'ANNUAL SUMMARY'!$AZ$575)+SUMIF('ANNUAL SUMMARY'!$L$566,K59,'ANNUAL SUMMARY'!$C$575)+SUMIF('ANNUAL SUMMARY'!$FE$510,K59,'ANNUAL SUMMARY'!$EV$519)+SUMIF('ANNUAL SUMMARY'!$DH$510,K59,'ANNUAL SUMMARY'!$CY$519)+SUMIF('ANNUAL SUMMARY'!$BI$510,K59,'ANNUAL SUMMARY'!$AZ$519)+SUMIF('ANNUAL SUMMARY'!$L$510,K59,'ANNUAL SUMMARY'!$C$519)+SUMIF('ANNUAL SUMMARY'!$FE$454,K59,'ANNUAL SUMMARY'!$EV$463)+SUMIF('ANNUAL SUMMARY'!$DH$454,K59,'ANNUAL SUMMARY'!$CY$463)+SUMIF('ANNUAL SUMMARY'!$BI$454,K59,'ANNUAL SUMMARY'!$AZ$463)+SUMIF('ANNUAL SUMMARY'!$L$454,K59,'ANNUAL SUMMARY'!$C$463)+SUMIF('ANNUAL SUMMARY'!$FE$398,K59,'ANNUAL SUMMARY'!$EV$407)+SUMIF('ANNUAL SUMMARY'!$DH$398,K59,'ANNUAL SUMMARY'!$CY$407)+SUMIF('ANNUAL SUMMARY'!$BI$398,K59,'ANNUAL SUMMARY'!$AZ$407)+SUMIF('ANNUAL SUMMARY'!$L$398,K59,'ANNUAL SUMMARY'!$C$407)+SUMIF('ANNUAL SUMMARY'!$FE$342,K59,'ANNUAL SUMMARY'!$EV$351)+SUMIF('ANNUAL SUMMARY'!$DH$342,K59,'ANNUAL SUMMARY'!$CY$351)+SUMIF('ANNUAL SUMMARY'!$BI$342,K59,'ANNUAL SUMMARY'!$AZ$351)+SUMIF('ANNUAL SUMMARY'!$L$342,K59,'ANNUAL SUMMARY'!$C$351)+SUMIF('ANNUAL SUMMARY'!$FE$286,K59,'ANNUAL SUMMARY'!$EV$295)+SUMIF('ANNUAL SUMMARY'!$DH$286,K59,'ANNUAL SUMMARY'!$CY$295)+SUMIF('ANNUAL SUMMARY'!$BI$286,K59,'ANNUAL SUMMARY'!$AZ$295)+SUMIF('ANNUAL SUMMARY'!$L$286,K59,'ANNUAL SUMMARY'!$C$295)+SUMIF('ANNUAL SUMMARY'!$FE$230,K59,'ANNUAL SUMMARY'!$EV$239)+SUMIF('ANNUAL SUMMARY'!$DH$230,K59,'ANNUAL SUMMARY'!$CY$239)+SUMIF('ANNUAL SUMMARY'!$BI$230,K59,'ANNUAL SUMMARY'!$AZ$239)+SUMIF('ANNUAL SUMMARY'!$L$230,K59,'ANNUAL SUMMARY'!$C$239)+SUMIF('ANNUAL SUMMARY'!$FE$174,K59,'ANNUAL SUMMARY'!$EV$183)+SUMIF('ANNUAL SUMMARY'!$DH$174,K59,'ANNUAL SUMMARY'!$CY$183)+SUMIF('ANNUAL SUMMARY'!$BI$174,K59,'ANNUAL SUMMARY'!$AZ$183)+SUMIF('ANNUAL SUMMARY'!$L$174,K59,'ANNUAL SUMMARY'!$C$183)+SUMIF('ANNUAL SUMMARY'!$FE$118,K59,'ANNUAL SUMMARY'!$EV$127)+SUMIF('ANNUAL SUMMARY'!$DH$118,K59,'ANNUAL SUMMARY'!$CY$127)+SUMIF('ANNUAL SUMMARY'!$BI$118,K59,'ANNUAL SUMMARY'!$AZ$127)+SUMIF('ANNUAL SUMMARY'!$L$118,K59,'ANNUAL SUMMARY'!$C$127)+SUMIF('ANNUAL SUMMARY'!$FE$62,K59,'ANNUAL SUMMARY'!$EV$71)+SUMIF('ANNUAL SUMMARY'!$DH$62,K59,'ANNUAL SUMMARY'!$CY$71)+SUMIF('ANNUAL SUMMARY'!$BI$62,K59,'ANNUAL SUMMARY'!$AZ$71)+SUMIF('ANNUAL SUMMARY'!$L$62,K59,'ANNUAL SUMMARY'!$C$71)+SUMIF('ANNUAL SUMMARY'!$FE$6,K59,'ANNUAL SUMMARY'!$EV$15)+SUMIF('ANNUAL SUMMARY'!$DH$6,K59,'ANNUAL SUMMARY'!$CY$15)+SUMIF('ANNUAL SUMMARY'!$BI$6,K59,'ANNUAL SUMMARY'!$AZ$15)+SUMIF('ANNUAL SUMMARY'!$L$6,K59,'ANNUAL SUMMARY'!$C$15)+SUMIF('PREVIOUS LOGS'!$K$6,K59,'PREVIOUS LOGS'!$B$12)+SUMIF('PREVIOUS LOGS'!$K$59,$K$6,'PREVIOUS LOGS'!$B$65)+SUMIF('PREVIOUS LOGS'!$K$112,K59,'PREVIOUS LOGS'!$B$118)+SUMIF('PREVIOUS LOGS'!$K$165,K59,'PREVIOUS LOGS'!$B$171)+SUMIF('PREVIOUS LOGS'!$K$218,K59,'PREVIOUS LOGS'!$B$224)+SUMIF('PREVIOUS LOGS'!$K$271,K59,'PREVIOUS LOGS'!$B$277)+SUMIF('PREVIOUS LOGS'!$K$324,K59,'PREVIOUS LOGS'!$B$330)+SUMIF('PREVIOUS LOGS'!$BH$6,K59,'PREVIOUS LOGS'!$AY$12)+SUMIF('PREVIOUS LOGS'!$BH$59,$K$6,'PREVIOUS LOGS'!$AY$65)+SUMIF('PREVIOUS LOGS'!$BH$112,K59,'PREVIOUS LOGS'!$AY$118)+SUMIF('PREVIOUS LOGS'!$BH$165,K59,'PREVIOUS LOGS'!$AY$171)+SUMIF('PREVIOUS LOGS'!$BH$218,K59,'PREVIOUS LOGS'!$AY$224)+SUMIF('PREVIOUS LOGS'!$BH$271,K59,'PREVIOUS LOGS'!$AY$277)+SUMIF('PREVIOUS LOGS'!$BH$324,K59,'PREVIOUS LOGS'!$AY$330)+SUMIF('PREVIOUS LOGS'!$DF$6,K59,'PREVIOUS LOGS'!$CW$12)+SUMIF('PREVIOUS LOGS'!$DF$59,$K$6,'PREVIOUS LOGS'!$CW$65)+SUMIF('PREVIOUS LOGS'!$DF$112,K59,'PREVIOUS LOGS'!$CW$118)+SUMIF('PREVIOUS LOGS'!$DF$165,K59,'PREVIOUS LOGS'!$CW$171)+SUMIF('PREVIOUS LOGS'!$DF$218,K59,'PREVIOUS LOGS'!$CW$224)+SUMIF('PREVIOUS LOGS'!$DF$271,K59,'PREVIOUS LOGS'!$CW$277)+SUMIF('PREVIOUS LOGS'!$DF$324,K59,'PREVIOUS LOGS'!$CW$330)+SUMIF('PREVIOUS LOGS'!$FC$6,K59,'PREVIOUS LOGS'!$ET$12)+SUMIF('PREVIOUS LOGS'!$FC$59,$K$6,'PREVIOUS LOGS'!$ET$65)+SUMIF('PREVIOUS LOGS'!$FC$112,K59,'PREVIOUS LOGS'!$ET$118)+SUMIF('PREVIOUS LOGS'!$FC$165,K59,'PREVIOUS LOGS'!$ET$171)+SUMIF('PREVIOUS LOGS'!$FC$218,K59,'PREVIOUS LOGS'!$ET$224)+SUMIF('PREVIOUS LOGS'!$FC$271,K59,'PREVIOUS LOGS'!$ET$277)+SUMIF('PREVIOUS LOGS'!$FC$324,K59,'PREVIOUS LOGS'!$ET$330)</f>
        <v>0</v>
      </c>
      <c r="C65" s="828"/>
      <c r="D65" s="828"/>
      <c r="E65" s="828"/>
      <c r="F65" s="828"/>
      <c r="G65" s="828"/>
      <c r="H65" s="828"/>
      <c r="I65" s="828"/>
      <c r="J65" s="828"/>
      <c r="K65" s="828"/>
      <c r="L65" s="829"/>
      <c r="M65" s="14"/>
      <c r="N65" s="835" t="str">
        <f>IFERROR(B65/I67,"")</f>
        <v/>
      </c>
      <c r="O65" s="836"/>
      <c r="P65" s="836"/>
      <c r="Q65" s="836"/>
      <c r="R65" s="836"/>
      <c r="S65" s="836"/>
      <c r="T65" s="836"/>
      <c r="U65" s="836"/>
      <c r="V65" s="836"/>
      <c r="W65" s="836"/>
      <c r="X65" s="837"/>
      <c r="Y65" s="15"/>
      <c r="Z65" s="820">
        <v>2022</v>
      </c>
      <c r="AA65" s="821"/>
      <c r="AB65" s="821"/>
      <c r="AC65" s="821"/>
      <c r="AD65" s="821"/>
      <c r="AE65" s="1118">
        <f>SUMIFS('ANNUAL SUMMARY'!$AF$54,Z65,'ANNUAL SUMMARY'!$V$9,K59,'ANNUAL SUMMARY'!$L$6)+SUMIFS('ANNUAL SUMMARY'!$AF$112,Z65,'ANNUAL SUMMARY'!$V$9,K59,'ANNUAL SUMMARY'!$L$64)+SUMIFS('ANNUAL SUMMARY'!$AF$170,Z65,'ANNUAL SUMMARY'!$V$9,K59,'ANNUAL SUMMARY'!$L$122)+SUMIFS('ANNUAL SUMMARY'!$AF$228,Z65,'ANNUAL SUMMARY'!$V$9,K59,'ANNUAL SUMMARY'!$L$180)+SUMIFS('ANNUAL SUMMARY'!$AF$286,Z65,'ANNUAL SUMMARY'!$V$9,K59,'ANNUAL SUMMARY'!$L$238)+SUMIFS('ANNUAL SUMMARY'!$AF$344,Z65,'ANNUAL SUMMARY'!$V$9,K59,'ANNUAL SUMMARY'!$L$296)+SUMIFS('ANNUAL SUMMARY'!$AF$402,Z65,'ANNUAL SUMMARY'!$V$9,K59,'ANNUAL SUMMARY'!$L$354)+SUMIFS('ANNUAL SUMMARY'!$AF$460,Z65,'ANNUAL SUMMARY'!$V$9,K59,'ANNUAL SUMMARY'!$L$412)+SUMIFS('ANNUAL SUMMARY'!$AF$518,Z65,'ANNUAL SUMMARY'!$V$9,K59,'ANNUAL SUMMARY'!$L$470)+SUMIFS('ANNUAL SUMMARY'!$AF$576,Z65,'ANNUAL SUMMARY'!$V$9,K59,'ANNUAL SUMMARY'!$L$528)+SUMIFS('ANNUAL SUMMARY'!$AF$634,Z65,'ANNUAL SUMMARY'!$V$9,K59,'ANNUAL SUMMARY'!$L$586)+SUMIFS('ANNUAL SUMMARY'!$AF$692,Z65,'ANNUAL SUMMARY'!$V$9,K59,'ANNUAL SUMMARY'!$L$644)+SUMIFS('ANNUAL SUMMARY'!$CC$54,Z65,'ANNUAL SUMMARY'!$V$9,K59,'ANNUAL SUMMARY'!$BI$6)+SUMIFS('ANNUAL SUMMARY'!$CC$112,Z65,'ANNUAL SUMMARY'!$V$9,K59,'ANNUAL SUMMARY'!$BI$64)+SUMIFS('ANNUAL SUMMARY'!$CC$170,Z65,'ANNUAL SUMMARY'!$V$9,K59,'ANNUAL SUMMARY'!$BI$122)+SUMIFS('ANNUAL SUMMARY'!$CC$228,Z65,'ANNUAL SUMMARY'!$V$9,K59,'ANNUAL SUMMARY'!$BI$180)+SUMIFS('ANNUAL SUMMARY'!$CC$286,Z65,'ANNUAL SUMMARY'!$V$9,K59,'ANNUAL SUMMARY'!$BI$238)+SUMIFS('ANNUAL SUMMARY'!$CC$344,Z65,'ANNUAL SUMMARY'!$V$9,K59,'ANNUAL SUMMARY'!$BI$296)+SUMIFS('ANNUAL SUMMARY'!$CC$402,Z65,'ANNUAL SUMMARY'!$V$9,K59,'ANNUAL SUMMARY'!$BI$354)+SUMIFS('ANNUAL SUMMARY'!$CC$460,Z65,'ANNUAL SUMMARY'!$V$9,K59,'ANNUAL SUMMARY'!$BI$412)+SUMIFS('ANNUAL SUMMARY'!$CC$518,Z65,'ANNUAL SUMMARY'!$V$9,K59,'ANNUAL SUMMARY'!$BI$470)+SUMIFS('ANNUAL SUMMARY'!$CC$576,Z65,'ANNUAL SUMMARY'!$V$9,K59,'ANNUAL SUMMARY'!$BI$528)+SUMIFS('ANNUAL SUMMARY'!$CC$634,Z65,'ANNUAL SUMMARY'!$V$9,K59,'ANNUAL SUMMARY'!$BI$586)+SUMIFS('ANNUAL SUMMARY'!$CC$692,Z65,'ANNUAL SUMMARY'!$V$9,K59,'ANNUAL SUMMARY'!$BI$644)+SUMIFS('ANNUAL SUMMARY'!$EB$54,Z65,'ANNUAL SUMMARY'!$V$9,K59,'ANNUAL SUMMARY'!$DH$6)+SUMIFS('ANNUAL SUMMARY'!$EB$112,Z65,'ANNUAL SUMMARY'!$V$9,K59,'ANNUAL SUMMARY'!$DH$64)+SUMIFS('ANNUAL SUMMARY'!$EB$170,Z65,'ANNUAL SUMMARY'!$V$9,K59,'ANNUAL SUMMARY'!$DH$122)+SUMIFS('ANNUAL SUMMARY'!$EB$228,Z65,'ANNUAL SUMMARY'!$V$9,K59,'ANNUAL SUMMARY'!$DH$180)+SUMIFS('ANNUAL SUMMARY'!$EB$286,Z65,'ANNUAL SUMMARY'!$V$9,K59,'ANNUAL SUMMARY'!$DH$238)+SUMIFS('ANNUAL SUMMARY'!$EB$344,Z65,'ANNUAL SUMMARY'!$V$9,K59,'ANNUAL SUMMARY'!$DH$296)+SUMIFS('ANNUAL SUMMARY'!$EB$402,Z65,'ANNUAL SUMMARY'!$V$9,K59,'ANNUAL SUMMARY'!$DH$354)+SUMIFS('ANNUAL SUMMARY'!$EB$460,Z65,'ANNUAL SUMMARY'!$V$9,K59,'ANNUAL SUMMARY'!$DH$412)+SUMIFS('ANNUAL SUMMARY'!$EB$518,Z65,'ANNUAL SUMMARY'!$V$9,K59,'ANNUAL SUMMARY'!$DH$470)+SUMIFS('ANNUAL SUMMARY'!$EB$576,Z65,'ANNUAL SUMMARY'!$V$9,K59,'ANNUAL SUMMARY'!$DH$528)+SUMIFS('ANNUAL SUMMARY'!$EB$634,Z65,'ANNUAL SUMMARY'!$V$9,K59,'ANNUAL SUMMARY'!$DH$586)+SUMIFS('ANNUAL SUMMARY'!$EB$692,Z65,'ANNUAL SUMMARY'!$V$9,K59,'ANNUAL SUMMARY'!$DH$644)+SUMIFS('ANNUAL SUMMARY'!$FY$54,Z65,'ANNUAL SUMMARY'!$V$9,K59,'ANNUAL SUMMARY'!$FE$6)+SUMIFS('ANNUAL SUMMARY'!$FY$112,Z65,'ANNUAL SUMMARY'!$V$9,K59,'ANNUAL SUMMARY'!$FE$64)+SUMIFS('ANNUAL SUMMARY'!$FY$170,Z65,'ANNUAL SUMMARY'!$V$9,K59,'ANNUAL SUMMARY'!$FE$122)+SUMIFS('ANNUAL SUMMARY'!$FY$228,Z65,'ANNUAL SUMMARY'!$V$9,K59,'ANNUAL SUMMARY'!$FE$180)+SUMIFS('ANNUAL SUMMARY'!$FY$286,Z65,'ANNUAL SUMMARY'!$V$9,K59,'ANNUAL SUMMARY'!$FE$238)+SUMIFS('ANNUAL SUMMARY'!$FY$344,Z65,'ANNUAL SUMMARY'!$V$9,K59,'ANNUAL SUMMARY'!$FE$296)+SUMIFS('ANNUAL SUMMARY'!$FY$402,Z65,'ANNUAL SUMMARY'!$V$9,K59,'ANNUAL SUMMARY'!$FE$354)+SUMIFS('ANNUAL SUMMARY'!$FY$460,Z65,'ANNUAL SUMMARY'!$V$9,K59,'ANNUAL SUMMARY'!$FE$412)+SUMIFS('ANNUAL SUMMARY'!$FY$518,Z65,'ANNUAL SUMMARY'!$V$9,K59,'ANNUAL SUMMARY'!$FE$470)+SUMIFS('ANNUAL SUMMARY'!$FY$576,Z65,'ANNUAL SUMMARY'!$V$9,K59,'ANNUAL SUMMARY'!$FE$528)+SUMIFS('ANNUAL SUMMARY'!$FY$634,Z65,'ANNUAL SUMMARY'!$V$9,K59,'ANNUAL SUMMARY'!$FE$586)+SUMIFS('ANNUAL SUMMARY'!$FY$692,Z65,'ANNUAL SUMMARY'!$V$9,K59,'ANNUAL SUMMARY'!$FE$644)</f>
        <v>0</v>
      </c>
      <c r="AF65" s="727"/>
      <c r="AG65" s="727"/>
      <c r="AH65" s="727"/>
      <c r="AI65" s="727">
        <f>SUMIFS('ANNUAL SUMMARY'!$AJ$54,Z65,'ANNUAL SUMMARY'!$V$9,K59,'ANNUAL SUMMARY'!$L$6)+SUMIFS('ANNUAL SUMMARY'!$AJ$112,Z65,'ANNUAL SUMMARY'!$V$9,K59,'ANNUAL SUMMARY'!$L$64)+SUMIFS('ANNUAL SUMMARY'!$AJ$170,Z65,'ANNUAL SUMMARY'!$V$9,K59,'ANNUAL SUMMARY'!$L$122)+SUMIFS('ANNUAL SUMMARY'!$AJ$228,Z65,'ANNUAL SUMMARY'!$V$9,K59,'ANNUAL SUMMARY'!$L$180)+SUMIFS('ANNUAL SUMMARY'!$AJ$286,Z65,'ANNUAL SUMMARY'!$V$9,K59,'ANNUAL SUMMARY'!$L$238)+SUMIFS('ANNUAL SUMMARY'!$AJ$344,Z65,'ANNUAL SUMMARY'!$V$9,K59,'ANNUAL SUMMARY'!$L$296)+SUMIFS('ANNUAL SUMMARY'!$AJ$402,Z65,'ANNUAL SUMMARY'!$V$9,K59,'ANNUAL SUMMARY'!$L$354)+SUMIFS('ANNUAL SUMMARY'!$AJ$460,Z65,'ANNUAL SUMMARY'!$V$9,K59,'ANNUAL SUMMARY'!$L$412)+SUMIFS('ANNUAL SUMMARY'!$AJ$518,Z65,'ANNUAL SUMMARY'!$V$9,K59,'ANNUAL SUMMARY'!$L$470)+SUMIFS('ANNUAL SUMMARY'!$AJ$576,Z65,'ANNUAL SUMMARY'!$V$9,K59,'ANNUAL SUMMARY'!$L$528)+SUMIFS('ANNUAL SUMMARY'!$AJ$634,Z65,'ANNUAL SUMMARY'!$V$9,K59,'ANNUAL SUMMARY'!$L$586)+SUMIFS('ANNUAL SUMMARY'!$AJ$692,Z65,'ANNUAL SUMMARY'!$V$9,K59,'ANNUAL SUMMARY'!$L$644)+SUMIFS('ANNUAL SUMMARY'!$CG$54,Z65,'ANNUAL SUMMARY'!$V$9,K59,'ANNUAL SUMMARY'!$BI$6)+SUMIFS('ANNUAL SUMMARY'!$CG$112,Z65,'ANNUAL SUMMARY'!$V$9,K59,'ANNUAL SUMMARY'!$BI$64)+SUMIFS('ANNUAL SUMMARY'!$CG$170,Z65,'ANNUAL SUMMARY'!$V$9,K59,'ANNUAL SUMMARY'!$BI$122)+SUMIFS('ANNUAL SUMMARY'!$CG$228,Z65,'ANNUAL SUMMARY'!$V$9,K59,'ANNUAL SUMMARY'!$BI$180)+SUMIFS('ANNUAL SUMMARY'!$CG$286,Z65,'ANNUAL SUMMARY'!$V$9,K59,'ANNUAL SUMMARY'!$BI$238)+SUMIFS('ANNUAL SUMMARY'!$CG$344,Z65,'ANNUAL SUMMARY'!$V$9,K59,'ANNUAL SUMMARY'!$BI$296)+SUMIFS('ANNUAL SUMMARY'!$CG$402,Z65,'ANNUAL SUMMARY'!$V$9,K59,'ANNUAL SUMMARY'!$BI$354)+SUMIFS('ANNUAL SUMMARY'!$CG$460,Z65,'ANNUAL SUMMARY'!$V$9,K59,'ANNUAL SUMMARY'!$BI$412)+SUMIFS('ANNUAL SUMMARY'!$CG$518,Z65,'ANNUAL SUMMARY'!$V$9,K59,'ANNUAL SUMMARY'!$BI$470)+SUMIFS('ANNUAL SUMMARY'!$CG$576,Z65,'ANNUAL SUMMARY'!$V$9,K59,'ANNUAL SUMMARY'!$BI$528)+SUMIFS('ANNUAL SUMMARY'!$CG$634,Z65,'ANNUAL SUMMARY'!$V$9,K59,'ANNUAL SUMMARY'!$BI$586)+SUMIFS('ANNUAL SUMMARY'!$CG$692,Z65,'ANNUAL SUMMARY'!$V$9,K59,'ANNUAL SUMMARY'!$BI$644)+SUMIFS('ANNUAL SUMMARY'!$EF$54,Z65,'ANNUAL SUMMARY'!$V$9,K59,'ANNUAL SUMMARY'!$DH$6)+SUMIFS('ANNUAL SUMMARY'!$EF$112,Z65,'ANNUAL SUMMARY'!$V$9,K59,'ANNUAL SUMMARY'!$DH$64)+SUMIFS('ANNUAL SUMMARY'!$EF$170,Z65,'ANNUAL SUMMARY'!$V$9,K59,'ANNUAL SUMMARY'!$DH$122)+SUMIFS('ANNUAL SUMMARY'!$EF$228,Z65,'ANNUAL SUMMARY'!$V$9,K59,'ANNUAL SUMMARY'!$DH$180)+SUMIFS('ANNUAL SUMMARY'!$EF$286,Z65,'ANNUAL SUMMARY'!$V$9,K59,'ANNUAL SUMMARY'!$DH$238)+SUMIFS('ANNUAL SUMMARY'!$EF$344,Z65,'ANNUAL SUMMARY'!$V$9,K59,'ANNUAL SUMMARY'!$DH$296)+SUMIFS('ANNUAL SUMMARY'!$EF$402,Z65,'ANNUAL SUMMARY'!$V$9,K59,'ANNUAL SUMMARY'!$DH$354)+SUMIFS('ANNUAL SUMMARY'!$EF$460,Z65,'ANNUAL SUMMARY'!$V$9,K59,'ANNUAL SUMMARY'!$DH$412)+SUMIFS('ANNUAL SUMMARY'!$EF$518,Z65,'ANNUAL SUMMARY'!$V$9,K59,'ANNUAL SUMMARY'!$DH$470)+SUMIFS('ANNUAL SUMMARY'!$EF$576,Z65,'ANNUAL SUMMARY'!$V$9,K59,'ANNUAL SUMMARY'!$DH$528)+SUMIFS('ANNUAL SUMMARY'!$EF$634,Z65,'ANNUAL SUMMARY'!$V$9,K59,'ANNUAL SUMMARY'!$DH$586)+SUMIFS('ANNUAL SUMMARY'!$EF$692,Z65,'ANNUAL SUMMARY'!$V$9,K59,'ANNUAL SUMMARY'!$DH$644)+SUMIFS('ANNUAL SUMMARY'!$GC$54,Z65,'ANNUAL SUMMARY'!$V$9,K59,'ANNUAL SUMMARY'!$FE$6)+SUMIFS('ANNUAL SUMMARY'!$GC$112,Z65,'ANNUAL SUMMARY'!$V$9,K59,'ANNUAL SUMMARY'!$FE$64)+SUMIFS('ANNUAL SUMMARY'!$GC$170,Z65,'ANNUAL SUMMARY'!$V$9,K59,'ANNUAL SUMMARY'!$FE$122)+SUMIFS('ANNUAL SUMMARY'!$GC$228,Z65,'ANNUAL SUMMARY'!$V$9,K59,'ANNUAL SUMMARY'!$FE$180)+SUMIFS('ANNUAL SUMMARY'!$GC$286,Z65,'ANNUAL SUMMARY'!$V$9,K59,'ANNUAL SUMMARY'!$FE$238)+SUMIFS('ANNUAL SUMMARY'!$GC$344,Z65,'ANNUAL SUMMARY'!$V$9,K59,'ANNUAL SUMMARY'!$FE$296)+SUMIFS('ANNUAL SUMMARY'!$GC$402,Z65,'ANNUAL SUMMARY'!$V$9,K59,'ANNUAL SUMMARY'!$FE$354)+SUMIFS('ANNUAL SUMMARY'!$GC$460,Z65,'ANNUAL SUMMARY'!$V$9,K59,'ANNUAL SUMMARY'!$FE$412)+SUMIFS('ANNUAL SUMMARY'!$GC$518,Z65,'ANNUAL SUMMARY'!$V$9,K59,'ANNUAL SUMMARY'!$FE$470)+SUMIFS('ANNUAL SUMMARY'!$GC$576,Z65,'ANNUAL SUMMARY'!$V$9,K59,'ANNUAL SUMMARY'!$FE$528)+SUMIFS('ANNUAL SUMMARY'!$GC$634,Z65,'ANNUAL SUMMARY'!$V$9,K59,'ANNUAL SUMMARY'!$FE$586)+SUMIFS('ANNUAL SUMMARY'!$GC$692,Z65,'ANNUAL SUMMARY'!$V$9,K59,'ANNUAL SUMMARY'!$FE$644)</f>
        <v>0</v>
      </c>
      <c r="AJ65" s="727"/>
      <c r="AK65" s="727"/>
      <c r="AL65" s="727"/>
      <c r="AM65" s="727">
        <f>SUMIFS('ANNUAL SUMMARY'!$AN$54,Z65,'ANNUAL SUMMARY'!$V$9,K59,'ANNUAL SUMMARY'!$L$6)+SUMIFS('ANNUAL SUMMARY'!$AN$112,Z65,'ANNUAL SUMMARY'!$V$9,K59,'ANNUAL SUMMARY'!$L$64)+SUMIFS('ANNUAL SUMMARY'!$AN$170,Z65,'ANNUAL SUMMARY'!$V$9,K59,'ANNUAL SUMMARY'!$L$122)+SUMIFS('ANNUAL SUMMARY'!$AN$228,Z65,'ANNUAL SUMMARY'!$V$9,K59,'ANNUAL SUMMARY'!$L$180)+SUMIFS('ANNUAL SUMMARY'!$AN$286,Z65,'ANNUAL SUMMARY'!$V$9,K59,'ANNUAL SUMMARY'!$L$238)+SUMIFS('ANNUAL SUMMARY'!$AN$344,Z65,'ANNUAL SUMMARY'!$V$9,K59,'ANNUAL SUMMARY'!$L$296)+SUMIFS('ANNUAL SUMMARY'!$AN$402,Z65,'ANNUAL SUMMARY'!$V$9,K59,'ANNUAL SUMMARY'!$L$354)+SUMIFS('ANNUAL SUMMARY'!$AN$460,Z65,'ANNUAL SUMMARY'!$V$9,K59,'ANNUAL SUMMARY'!$L$412)+SUMIFS('ANNUAL SUMMARY'!$AN$518,Z65,'ANNUAL SUMMARY'!$V$9,K59,'ANNUAL SUMMARY'!$L$470)+SUMIFS('ANNUAL SUMMARY'!$AN$576,Z65,'ANNUAL SUMMARY'!$V$9,K59,'ANNUAL SUMMARY'!$L$528)+SUMIFS('ANNUAL SUMMARY'!$AN$634,Z65,'ANNUAL SUMMARY'!$V$9,K59,'ANNUAL SUMMARY'!$L$586)+SUMIFS('ANNUAL SUMMARY'!$AN$692,Z65,'ANNUAL SUMMARY'!$V$9,K59,'ANNUAL SUMMARY'!$L$644)+SUMIFS('ANNUAL SUMMARY'!$CK$54,Z65,'ANNUAL SUMMARY'!$V$9,K59,'ANNUAL SUMMARY'!$BI$6)+SUMIFS('ANNUAL SUMMARY'!$CK$112,Z65,'ANNUAL SUMMARY'!$V$9,K59,'ANNUAL SUMMARY'!$BI$64)+SUMIFS('ANNUAL SUMMARY'!$CK$170,Z65,'ANNUAL SUMMARY'!$V$9,K59,'ANNUAL SUMMARY'!$BI$122)+SUMIFS('ANNUAL SUMMARY'!$CK$228,Z65,'ANNUAL SUMMARY'!$V$9,K59,'ANNUAL SUMMARY'!$BI$180)+SUMIFS('ANNUAL SUMMARY'!$CK$286,Z65,'ANNUAL SUMMARY'!$V$9,K59,'ANNUAL SUMMARY'!$BI$238)+SUMIFS('ANNUAL SUMMARY'!$CK$344,Z65,'ANNUAL SUMMARY'!$V$9,K59,'ANNUAL SUMMARY'!$BI$296)+SUMIFS('ANNUAL SUMMARY'!$CK$402,Z65,'ANNUAL SUMMARY'!$V$9,K59,'ANNUAL SUMMARY'!$BI$354)+SUMIFS('ANNUAL SUMMARY'!$CK$460,Z65,'ANNUAL SUMMARY'!$V$9,K59,'ANNUAL SUMMARY'!$BI$412)+SUMIFS('ANNUAL SUMMARY'!$CK$518,Z65,'ANNUAL SUMMARY'!$V$9,K59,'ANNUAL SUMMARY'!$BI$470)+SUMIFS('ANNUAL SUMMARY'!$CK$576,Z65,'ANNUAL SUMMARY'!$V$9,K59,'ANNUAL SUMMARY'!$BI$528)+SUMIFS('ANNUAL SUMMARY'!$CK$634,Z65,'ANNUAL SUMMARY'!$V$9,K59,'ANNUAL SUMMARY'!$BI$586)+SUMIFS('ANNUAL SUMMARY'!$CK$692,Z65,'ANNUAL SUMMARY'!$V$9,K59,'ANNUAL SUMMARY'!$BI$644)+SUMIFS('ANNUAL SUMMARY'!$EJ$54,Z65,'ANNUAL SUMMARY'!$V$9,K59,'ANNUAL SUMMARY'!$DH$6)+SUMIFS('ANNUAL SUMMARY'!$EJ$112,Z65,'ANNUAL SUMMARY'!$V$9,K59,'ANNUAL SUMMARY'!$DH$64)+SUMIFS('ANNUAL SUMMARY'!$EJ$170,Z65,'ANNUAL SUMMARY'!$V$9,K59,'ANNUAL SUMMARY'!$DH$122)+SUMIFS('ANNUAL SUMMARY'!$EJ$228,Z65,'ANNUAL SUMMARY'!$V$9,K59,'ANNUAL SUMMARY'!$DH$180)+SUMIFS('ANNUAL SUMMARY'!$EJ$286,Z65,'ANNUAL SUMMARY'!$V$9,K59,'ANNUAL SUMMARY'!$DH$238)+SUMIFS('ANNUAL SUMMARY'!$EJ$344,Z65,'ANNUAL SUMMARY'!$V$9,K59,'ANNUAL SUMMARY'!$DH$296)+SUMIFS('ANNUAL SUMMARY'!$EJ$402,Z65,'ANNUAL SUMMARY'!$V$9,K59,'ANNUAL SUMMARY'!$DH$354)+SUMIFS('ANNUAL SUMMARY'!$EJ$460,Z65,'ANNUAL SUMMARY'!$V$9,K59,'ANNUAL SUMMARY'!$DH$412)+SUMIFS('ANNUAL SUMMARY'!$EJ$518,Z65,'ANNUAL SUMMARY'!$V$9,K59,'ANNUAL SUMMARY'!$DH$470)+SUMIFS('ANNUAL SUMMARY'!$EJ$576,Z65,'ANNUAL SUMMARY'!$V$9,K59,'ANNUAL SUMMARY'!$DH$528)+SUMIFS('ANNUAL SUMMARY'!$EJ$634,Z65,'ANNUAL SUMMARY'!$V$9,K59,'ANNUAL SUMMARY'!$DH$586)+SUMIFS('ANNUAL SUMMARY'!$EJ$692,Z65,'ANNUAL SUMMARY'!$V$9,K59,'ANNUAL SUMMARY'!$DH$644)+SUMIFS('ANNUAL SUMMARY'!$GG$54,Z65,'ANNUAL SUMMARY'!$V$9,K59,'ANNUAL SUMMARY'!$FE$6)+SUMIFS('ANNUAL SUMMARY'!$GG$112,Z65,'ANNUAL SUMMARY'!$V$9,K59,'ANNUAL SUMMARY'!$FE$64)+SUMIFS('ANNUAL SUMMARY'!$GG$170,Z65,'ANNUAL SUMMARY'!$V$9,K59,'ANNUAL SUMMARY'!$FE$122)+SUMIFS('ANNUAL SUMMARY'!$GG$228,Z65,'ANNUAL SUMMARY'!$V$9,K59,'ANNUAL SUMMARY'!$FE$180)+SUMIFS('ANNUAL SUMMARY'!$GG$286,Z65,'ANNUAL SUMMARY'!$V$9,K59,'ANNUAL SUMMARY'!$FE$238)+SUMIFS('ANNUAL SUMMARY'!$GG$344,Z65,'ANNUAL SUMMARY'!$V$9,K59,'ANNUAL SUMMARY'!$FE$296)+SUMIFS('ANNUAL SUMMARY'!$GG$402,Z65,'ANNUAL SUMMARY'!$V$9,K59,'ANNUAL SUMMARY'!$FE$354)+SUMIFS('ANNUAL SUMMARY'!$GG$460,Z65,'ANNUAL SUMMARY'!$V$9,K59,'ANNUAL SUMMARY'!$FE$412)+SUMIFS('ANNUAL SUMMARY'!$GG$518,Z65,'ANNUAL SUMMARY'!$V$9,K59,'ANNUAL SUMMARY'!$FE$470)+SUMIFS('ANNUAL SUMMARY'!$GG$576,Z65,'ANNUAL SUMMARY'!$V$9,K59,'ANNUAL SUMMARY'!$FE$528)+SUMIFS('ANNUAL SUMMARY'!$GG$634,Z65,'ANNUAL SUMMARY'!$V$9,K59,'ANNUAL SUMMARY'!$FE$586)+SUMIFS('ANNUAL SUMMARY'!$GG$692,Z65,'ANNUAL SUMMARY'!$V$9,K59,'ANNUAL SUMMARY'!$FE$644)</f>
        <v>0</v>
      </c>
      <c r="AN65" s="727"/>
      <c r="AO65" s="727"/>
      <c r="AP65" s="727"/>
      <c r="AQ65" s="728">
        <f>SUMIFS('ANNUAL SUMMARY'!$AR$54,Z65,'ANNUAL SUMMARY'!$V$9,K59,'ANNUAL SUMMARY'!$L$6)+SUMIFS('ANNUAL SUMMARY'!$AR$112,Z65,'ANNUAL SUMMARY'!$V$9,K59,'ANNUAL SUMMARY'!$L$64)+SUMIFS('ANNUAL SUMMARY'!$AR$170,Z65,'ANNUAL SUMMARY'!$V$9,K59,'ANNUAL SUMMARY'!$L$122)+SUMIFS('ANNUAL SUMMARY'!$AR$228,Z65,'ANNUAL SUMMARY'!$V$9,K59,'ANNUAL SUMMARY'!$L$180)+SUMIFS('ANNUAL SUMMARY'!$AR$286,Z65,'ANNUAL SUMMARY'!$V$9,K59,'ANNUAL SUMMARY'!$L$238)+SUMIFS('ANNUAL SUMMARY'!$AR$344,Z65,'ANNUAL SUMMARY'!$V$9,K59,'ANNUAL SUMMARY'!$L$296)+SUMIFS('ANNUAL SUMMARY'!$AR$402,Z65,'ANNUAL SUMMARY'!$V$9,K59,'ANNUAL SUMMARY'!$L$354)+SUMIFS('ANNUAL SUMMARY'!$AR$460,Z65,'ANNUAL SUMMARY'!$V$9,K59,'ANNUAL SUMMARY'!$L$412)+SUMIFS('ANNUAL SUMMARY'!$AR$518,Z65,'ANNUAL SUMMARY'!$V$9,K59,'ANNUAL SUMMARY'!$L$470)+SUMIFS('ANNUAL SUMMARY'!$AR$576,Z65,'ANNUAL SUMMARY'!$V$9,K59,'ANNUAL SUMMARY'!$L$528)+SUMIFS('ANNUAL SUMMARY'!$AR$634,Z65,'ANNUAL SUMMARY'!$V$9,K59,'ANNUAL SUMMARY'!$L$586)+SUMIFS('ANNUAL SUMMARY'!$AR$692,Z65,'ANNUAL SUMMARY'!$V$9,K59,'ANNUAL SUMMARY'!$L$644)+SUMIFS('ANNUAL SUMMARY'!$CO$54,Z65,'ANNUAL SUMMARY'!$V$9,K59,'ANNUAL SUMMARY'!$BI$6)+SUMIFS('ANNUAL SUMMARY'!$CO$112,Z65,'ANNUAL SUMMARY'!$V$9,K59,'ANNUAL SUMMARY'!$BI$64)+SUMIFS('ANNUAL SUMMARY'!$CO$170,Z65,'ANNUAL SUMMARY'!$V$9,K59,'ANNUAL SUMMARY'!$BI$122)+SUMIFS('ANNUAL SUMMARY'!$CO$228,Z65,'ANNUAL SUMMARY'!$V$9,K59,'ANNUAL SUMMARY'!$BI$180)+SUMIFS('ANNUAL SUMMARY'!$CO$286,Z65,'ANNUAL SUMMARY'!$V$9,K59,'ANNUAL SUMMARY'!$BI$238)+SUMIFS('ANNUAL SUMMARY'!$CO$344,Z65,'ANNUAL SUMMARY'!$V$9,K59,'ANNUAL SUMMARY'!$BI$296)+SUMIFS('ANNUAL SUMMARY'!$CO$402,Z65,'ANNUAL SUMMARY'!$V$9,K59,'ANNUAL SUMMARY'!$BI$354)+SUMIFS('ANNUAL SUMMARY'!$CO$460,Z65,'ANNUAL SUMMARY'!$V$9,K59,'ANNUAL SUMMARY'!$BI$412)+SUMIFS('ANNUAL SUMMARY'!$CO$518,Z65,'ANNUAL SUMMARY'!$V$9,K59,'ANNUAL SUMMARY'!$BI$470)+SUMIFS('ANNUAL SUMMARY'!$CO$576,Z65,'ANNUAL SUMMARY'!$V$9,K59,'ANNUAL SUMMARY'!$BI$528)+SUMIFS('ANNUAL SUMMARY'!$CO$634,Z65,'ANNUAL SUMMARY'!$V$9,K59,'ANNUAL SUMMARY'!$BI$586)+SUMIFS('ANNUAL SUMMARY'!$CO$692,Z65,'ANNUAL SUMMARY'!$V$9,K59,'ANNUAL SUMMARY'!$BI$644)+SUMIFS('ANNUAL SUMMARY'!$EN$54,Z65,'ANNUAL SUMMARY'!$V$9,K59,'ANNUAL SUMMARY'!$DH$6)+SUMIFS('ANNUAL SUMMARY'!$EN$112,Z65,'ANNUAL SUMMARY'!$V$9,K59,'ANNUAL SUMMARY'!$DH$64)+SUMIFS('ANNUAL SUMMARY'!$EN$170,Z65,'ANNUAL SUMMARY'!$V$9,K59,'ANNUAL SUMMARY'!$DH$122)+SUMIFS('ANNUAL SUMMARY'!$EN$228,Z65,'ANNUAL SUMMARY'!$V$9,K59,'ANNUAL SUMMARY'!$DH$180)+SUMIFS('ANNUAL SUMMARY'!$EN$286,Z65,'ANNUAL SUMMARY'!$V$9,K59,'ANNUAL SUMMARY'!$DH$238)+SUMIFS('ANNUAL SUMMARY'!$EN$344,Z65,'ANNUAL SUMMARY'!$V$9,K59,'ANNUAL SUMMARY'!$DH$296)+SUMIFS('ANNUAL SUMMARY'!$EN$402,Z65,'ANNUAL SUMMARY'!$V$9,K59,'ANNUAL SUMMARY'!$DH$354)+SUMIFS('ANNUAL SUMMARY'!$EN$460,Z65,'ANNUAL SUMMARY'!$V$9,K59,'ANNUAL SUMMARY'!$DH$412)+SUMIFS('ANNUAL SUMMARY'!$EN$518,Z65,'ANNUAL SUMMARY'!$V$9,K59,'ANNUAL SUMMARY'!$DH$470)+SUMIFS('ANNUAL SUMMARY'!$EN$576,Z65,'ANNUAL SUMMARY'!$V$9,K59,'ANNUAL SUMMARY'!$DH$528)+SUMIFS('ANNUAL SUMMARY'!$EN$634,Z65,'ANNUAL SUMMARY'!$V$9,K59,'ANNUAL SUMMARY'!$DH$586)+SUMIFS('ANNUAL SUMMARY'!$EN$692,Z65,'ANNUAL SUMMARY'!$V$9,K59,'ANNUAL SUMMARY'!$DH$644)+SUMIFS('ANNUAL SUMMARY'!$GK$54,Z65,'ANNUAL SUMMARY'!$V$9,K59,'ANNUAL SUMMARY'!$FE$6)+SUMIFS('ANNUAL SUMMARY'!$GK$112,Z65,'ANNUAL SUMMARY'!$V$9,K59,'ANNUAL SUMMARY'!$FE$64)+SUMIFS('ANNUAL SUMMARY'!$GK$170,Z65,'ANNUAL SUMMARY'!$V$9,K59,'ANNUAL SUMMARY'!$FE$122)+SUMIFS('ANNUAL SUMMARY'!$GK$228,Z65,'ANNUAL SUMMARY'!$V$9,K59,'ANNUAL SUMMARY'!$FE$180)+SUMIFS('ANNUAL SUMMARY'!$GK$286,Z65,'ANNUAL SUMMARY'!$V$9,K59,'ANNUAL SUMMARY'!$FE$238)+SUMIFS('ANNUAL SUMMARY'!$GK$344,Z65,'ANNUAL SUMMARY'!$V$9,K59,'ANNUAL SUMMARY'!$FE$296)+SUMIFS('ANNUAL SUMMARY'!$GK$402,Z65,'ANNUAL SUMMARY'!$V$9,K59,'ANNUAL SUMMARY'!$FE$354)+SUMIFS('ANNUAL SUMMARY'!$GK$460,Z65,'ANNUAL SUMMARY'!$V$9,K59,'ANNUAL SUMMARY'!$FE$412)+SUMIFS('ANNUAL SUMMARY'!$GK$518,Z65,'ANNUAL SUMMARY'!$V$9,K59,'ANNUAL SUMMARY'!$FE$470)+SUMIFS('ANNUAL SUMMARY'!$GK$576,Z65,'ANNUAL SUMMARY'!$V$9,K59,'ANNUAL SUMMARY'!$FE$528)+SUMIFS('ANNUAL SUMMARY'!$GK$634,Z65,'ANNUAL SUMMARY'!$V$9,K59,'ANNUAL SUMMARY'!$FE$586)+SUMIFS('ANNUAL SUMMARY'!$GK$692,Z65,'ANNUAL SUMMARY'!$V$9,K59,'ANNUAL SUMMARY'!$FE$644)</f>
        <v>0</v>
      </c>
      <c r="AR65" s="728"/>
      <c r="AS65" s="728"/>
      <c r="AT65" s="728">
        <f>SUMIFS('ANNUAL SUMMARY'!$AU$54,Z65,'ANNUAL SUMMARY'!$V$9,K59,'ANNUAL SUMMARY'!$L$6)+SUMIFS('ANNUAL SUMMARY'!$AU$112,Z65,'ANNUAL SUMMARY'!$V$9,K59,'ANNUAL SUMMARY'!$L$64)+SUMIFS('ANNUAL SUMMARY'!$AU$170,Z65,'ANNUAL SUMMARY'!$V$9,K59,'ANNUAL SUMMARY'!$L$122)+SUMIFS('ANNUAL SUMMARY'!$AU$228,Z65,'ANNUAL SUMMARY'!$V$9,K59,'ANNUAL SUMMARY'!$L$180)+SUMIFS('ANNUAL SUMMARY'!$AU$286,Z65,'ANNUAL SUMMARY'!$V$9,K59,'ANNUAL SUMMARY'!$L$238)+SUMIFS('ANNUAL SUMMARY'!$AU$344,Z65,'ANNUAL SUMMARY'!$V$9,K59,'ANNUAL SUMMARY'!$L$296)+SUMIFS('ANNUAL SUMMARY'!$AU$402,Z65,'ANNUAL SUMMARY'!$V$9,K59,'ANNUAL SUMMARY'!$L$354)+SUMIFS('ANNUAL SUMMARY'!$AU$460,Z65,'ANNUAL SUMMARY'!$V$9,K59,'ANNUAL SUMMARY'!$L$412)+SUMIFS('ANNUAL SUMMARY'!$AU$518,Z65,'ANNUAL SUMMARY'!$V$9,K59,'ANNUAL SUMMARY'!$L$470)+SUMIFS('ANNUAL SUMMARY'!$AU$576,Z65,'ANNUAL SUMMARY'!$V$9,K59,'ANNUAL SUMMARY'!$L$528)+SUMIFS('ANNUAL SUMMARY'!$AU$634,Z65,'ANNUAL SUMMARY'!$V$9,K59,'ANNUAL SUMMARY'!$L$586)+SUMIFS('ANNUAL SUMMARY'!$AU$692,Z65,'ANNUAL SUMMARY'!$V$9,K59,'ANNUAL SUMMARY'!$L$644)+SUMIFS('ANNUAL SUMMARY'!$CR$54,Z65,'ANNUAL SUMMARY'!$V$9,K59,'ANNUAL SUMMARY'!$BI$6)+SUMIFS('ANNUAL SUMMARY'!$CR$112,Z65,'ANNUAL SUMMARY'!$V$9,K59,'ANNUAL SUMMARY'!$BI$64)+SUMIFS('ANNUAL SUMMARY'!$CR$170,Z65,'ANNUAL SUMMARY'!$V$9,K59,'ANNUAL SUMMARY'!$BI$122)+SUMIFS('ANNUAL SUMMARY'!$CR$228,Z65,'ANNUAL SUMMARY'!$V$9,K59,'ANNUAL SUMMARY'!$BI$180)+SUMIFS('ANNUAL SUMMARY'!$CR$286,Z65,'ANNUAL SUMMARY'!$V$9,K59,'ANNUAL SUMMARY'!$BI$238)+SUMIFS('ANNUAL SUMMARY'!$CR$344,Z65,'ANNUAL SUMMARY'!$V$9,K59,'ANNUAL SUMMARY'!$BI$296)+SUMIFS('ANNUAL SUMMARY'!$CR$402,Z65,'ANNUAL SUMMARY'!$V$9,K59,'ANNUAL SUMMARY'!$BI$354)+SUMIFS('ANNUAL SUMMARY'!$CR$460,Z65,'ANNUAL SUMMARY'!$V$9,K59,'ANNUAL SUMMARY'!$BI$412)+SUMIFS('ANNUAL SUMMARY'!$CR$518,Z65,'ANNUAL SUMMARY'!$V$9,K59,'ANNUAL SUMMARY'!$BI$470)+SUMIFS('ANNUAL SUMMARY'!$CR$576,Z65,'ANNUAL SUMMARY'!$V$9,K59,'ANNUAL SUMMARY'!$BI$528)+SUMIFS('ANNUAL SUMMARY'!$CR$634,Z65,'ANNUAL SUMMARY'!$V$9,K59,'ANNUAL SUMMARY'!$BI$586)+SUMIFS('ANNUAL SUMMARY'!$CR$692,Z65,'ANNUAL SUMMARY'!$V$9,K59,'ANNUAL SUMMARY'!$BI$644)+SUMIFS('ANNUAL SUMMARY'!$EQ$54,Z65,'ANNUAL SUMMARY'!$V$9,K59,'ANNUAL SUMMARY'!$DH$6)+SUMIFS('ANNUAL SUMMARY'!$EQ$112,Z65,'ANNUAL SUMMARY'!$V$9,K59,'ANNUAL SUMMARY'!$DH$64)+SUMIFS('ANNUAL SUMMARY'!$EQ$170,Z65,'ANNUAL SUMMARY'!$V$9,K59,'ANNUAL SUMMARY'!$DH$122)+SUMIFS('ANNUAL SUMMARY'!$EQ$228,Z65,'ANNUAL SUMMARY'!$V$9,K59,'ANNUAL SUMMARY'!$DH$180)+SUMIFS('ANNUAL SUMMARY'!$EQ$286,Z65,'ANNUAL SUMMARY'!$V$9,K59,'ANNUAL SUMMARY'!$DH$238)+SUMIFS('ANNUAL SUMMARY'!$EQ$344,Z65,'ANNUAL SUMMARY'!$V$9,K59,'ANNUAL SUMMARY'!$DH$296)+SUMIFS('ANNUAL SUMMARY'!$EQ$402,Z65,'ANNUAL SUMMARY'!$V$9,K59,'ANNUAL SUMMARY'!$DH$354)+SUMIFS('ANNUAL SUMMARY'!$EQ$460,Z65,'ANNUAL SUMMARY'!$V$9,K59,'ANNUAL SUMMARY'!$DH$412)+SUMIFS('ANNUAL SUMMARY'!$EQ$518,Z65,'ANNUAL SUMMARY'!$V$9,K59,'ANNUAL SUMMARY'!$DH$470)+SUMIFS('ANNUAL SUMMARY'!$EQ$576,Z65,'ANNUAL SUMMARY'!$V$9,K59,'ANNUAL SUMMARY'!$DH$528)+SUMIFS('ANNUAL SUMMARY'!$EQ$634,Z65,'ANNUAL SUMMARY'!$V$9,K59,'ANNUAL SUMMARY'!$DH$586)+SUMIFS('ANNUAL SUMMARY'!$EQ$692,Z65,'ANNUAL SUMMARY'!$V$9,K59,'ANNUAL SUMMARY'!$DH$644)+SUMIFS('ANNUAL SUMMARY'!$GN$54,Z65,'ANNUAL SUMMARY'!$V$9,K59,'ANNUAL SUMMARY'!$FE$6)+SUMIFS('ANNUAL SUMMARY'!$GN$112,Z65,'ANNUAL SUMMARY'!$V$9,K59,'ANNUAL SUMMARY'!$FE$64)+SUMIFS('ANNUAL SUMMARY'!$GN$170,Z65,'ANNUAL SUMMARY'!$V$9,K59,'ANNUAL SUMMARY'!$FE$122)+SUMIFS('ANNUAL SUMMARY'!$GN$228,Z65,'ANNUAL SUMMARY'!$V$9,K59,'ANNUAL SUMMARY'!$FE$180)+SUMIFS('ANNUAL SUMMARY'!$GN$286,Z65,'ANNUAL SUMMARY'!$V$9,K59,'ANNUAL SUMMARY'!$FE$238)+SUMIFS('ANNUAL SUMMARY'!$GN$344,Z65,'ANNUAL SUMMARY'!$V$9,K59,'ANNUAL SUMMARY'!$FE$296)+SUMIFS('ANNUAL SUMMARY'!$GN$402,Z65,'ANNUAL SUMMARY'!$V$9,K59,'ANNUAL SUMMARY'!$FE$354)+SUMIFS('ANNUAL SUMMARY'!$GN$460,Z65,'ANNUAL SUMMARY'!$V$9,K59,'ANNUAL SUMMARY'!$FE$412)+SUMIFS('ANNUAL SUMMARY'!$GN$518,Z65,'ANNUAL SUMMARY'!$V$9,K59,'ANNUAL SUMMARY'!$FE$470)+SUMIFS('ANNUAL SUMMARY'!$GN$576,Z65,'ANNUAL SUMMARY'!$V$9,K59,'ANNUAL SUMMARY'!$FE$528)+SUMIFS('ANNUAL SUMMARY'!$GN$634,Z65,'ANNUAL SUMMARY'!$V$9,K59,'ANNUAL SUMMARY'!$FE$586)+SUMIFS('ANNUAL SUMMARY'!$GN$692,Z65,'ANNUAL SUMMARY'!$V$9,K59,'ANNUAL SUMMARY'!$FE$644)</f>
        <v>0</v>
      </c>
      <c r="AU65" s="728"/>
      <c r="AV65" s="1260"/>
      <c r="AW65" s="1263"/>
      <c r="AX65" s="154"/>
      <c r="AY65" s="827">
        <f>SUMIF('ANNUAL SUMMARY'!$FE$622,BH59,'ANNUAL SUMMARY'!$EV$631)+SUMIF('ANNUAL SUMMARY'!$DH$622,BH59,'ANNUAL SUMMARY'!$CY$631)+SUMIF('ANNUAL SUMMARY'!$BI$622,BH59,'ANNUAL SUMMARY'!$AZ$631)+SUMIF('ANNUAL SUMMARY'!$L$622,BH59,'ANNUAL SUMMARY'!$C$631)+SUMIF('ANNUAL SUMMARY'!$FE$566,BH59,'ANNUAL SUMMARY'!$EV$575)+SUMIF('ANNUAL SUMMARY'!$DH$566,BH59,'ANNUAL SUMMARY'!$CY$575)+SUMIF('ANNUAL SUMMARY'!$BI$566,BH59,'ANNUAL SUMMARY'!$AZ$575)+SUMIF('ANNUAL SUMMARY'!$L$566,BH59,'ANNUAL SUMMARY'!$C$575)+SUMIF('ANNUAL SUMMARY'!$FE$510,BH59,'ANNUAL SUMMARY'!$EV$519)+SUMIF('ANNUAL SUMMARY'!$DH$510,BH59,'ANNUAL SUMMARY'!$CY$519)+SUMIF('ANNUAL SUMMARY'!$BI$510,BH59,'ANNUAL SUMMARY'!$AZ$519)+SUMIF('ANNUAL SUMMARY'!$L$510,BH59,'ANNUAL SUMMARY'!$C$519)+SUMIF('ANNUAL SUMMARY'!$FE$454,BH59,'ANNUAL SUMMARY'!$EV$463)+SUMIF('ANNUAL SUMMARY'!$DH$454,BH59,'ANNUAL SUMMARY'!$CY$463)+SUMIF('ANNUAL SUMMARY'!$BI$454,BH59,'ANNUAL SUMMARY'!$AZ$463)+SUMIF('ANNUAL SUMMARY'!$L$454,BH59,'ANNUAL SUMMARY'!$C$463)+SUMIF('ANNUAL SUMMARY'!$FE$398,BH59,'ANNUAL SUMMARY'!$EV$407)+SUMIF('ANNUAL SUMMARY'!$DH$398,BH59,'ANNUAL SUMMARY'!$CY$407)+SUMIF('ANNUAL SUMMARY'!$BI$398,BH59,'ANNUAL SUMMARY'!$AZ$407)+SUMIF('ANNUAL SUMMARY'!$L$398,BH59,'ANNUAL SUMMARY'!$C$407)+SUMIF('ANNUAL SUMMARY'!$FE$342,BH59,'ANNUAL SUMMARY'!$EV$351)+SUMIF('ANNUAL SUMMARY'!$DH$342,BH59,'ANNUAL SUMMARY'!$CY$351)+SUMIF('ANNUAL SUMMARY'!$BI$342,BH59,'ANNUAL SUMMARY'!$AZ$351)+SUMIF('ANNUAL SUMMARY'!$L$342,BH59,'ANNUAL SUMMARY'!$C$351)+SUMIF('ANNUAL SUMMARY'!$FE$286,BH59,'ANNUAL SUMMARY'!$EV$295)+SUMIF('ANNUAL SUMMARY'!$DH$286,BH59,'ANNUAL SUMMARY'!$CY$295)+SUMIF('ANNUAL SUMMARY'!$BI$286,BH59,'ANNUAL SUMMARY'!$AZ$295)+SUMIF('ANNUAL SUMMARY'!$L$286,BH59,'ANNUAL SUMMARY'!$C$295)+SUMIF('ANNUAL SUMMARY'!$FE$230,BH59,'ANNUAL SUMMARY'!$EV$239)+SUMIF('ANNUAL SUMMARY'!$DH$230,BH59,'ANNUAL SUMMARY'!$CY$239)+SUMIF('ANNUAL SUMMARY'!$BI$230,BH59,'ANNUAL SUMMARY'!$AZ$239)+SUMIF('ANNUAL SUMMARY'!$L$230,BH59,'ANNUAL SUMMARY'!$C$239)+SUMIF('ANNUAL SUMMARY'!$FE$174,BH59,'ANNUAL SUMMARY'!$EV$183)+SUMIF('ANNUAL SUMMARY'!$DH$174,BH59,'ANNUAL SUMMARY'!$CY$183)+SUMIF('ANNUAL SUMMARY'!$BI$174,BH59,'ANNUAL SUMMARY'!$AZ$183)+SUMIF('ANNUAL SUMMARY'!$L$174,BH59,'ANNUAL SUMMARY'!$C$183)+SUMIF('ANNUAL SUMMARY'!$FE$118,BH59,'ANNUAL SUMMARY'!$EV$127)+SUMIF('ANNUAL SUMMARY'!$DH$118,BH59,'ANNUAL SUMMARY'!$CY$127)+SUMIF('ANNUAL SUMMARY'!$BI$118,BH59,'ANNUAL SUMMARY'!$AZ$127)+SUMIF('ANNUAL SUMMARY'!$L$118,BH59,'ANNUAL SUMMARY'!$C$127)+SUMIF('ANNUAL SUMMARY'!$FE$62,BH59,'ANNUAL SUMMARY'!$EV$71)+SUMIF('ANNUAL SUMMARY'!$DH$62,BH59,'ANNUAL SUMMARY'!$CY$71)+SUMIF('ANNUAL SUMMARY'!$BI$62,BH59,'ANNUAL SUMMARY'!$AZ$71)+SUMIF('ANNUAL SUMMARY'!$L$62,BH59,'ANNUAL SUMMARY'!$C$71)+SUMIF('ANNUAL SUMMARY'!$FE$6,BH59,'ANNUAL SUMMARY'!$EV$15)+SUMIF('ANNUAL SUMMARY'!$DH$6,BH59,'ANNUAL SUMMARY'!$CY$15)+SUMIF('ANNUAL SUMMARY'!$BI$6,BH59,'ANNUAL SUMMARY'!$AZ$15)+SUMIF('ANNUAL SUMMARY'!$L$6,BH59,'ANNUAL SUMMARY'!$C$15)+SUMIF('PREVIOUS LOGS'!$K$6,BH59,'PREVIOUS LOGS'!$B$12)+SUMIF('PREVIOUS LOGS'!$K$59,$K$6,'PREVIOUS LOGS'!$B$65)+SUMIF('PREVIOUS LOGS'!$K$112,BH59,'PREVIOUS LOGS'!$B$118)+SUMIF('PREVIOUS LOGS'!$K$165,BH59,'PREVIOUS LOGS'!$B$171)+SUMIF('PREVIOUS LOGS'!$K$218,BH59,'PREVIOUS LOGS'!$B$224)+SUMIF('PREVIOUS LOGS'!$K$271,BH59,'PREVIOUS LOGS'!$B$277)+SUMIF('PREVIOUS LOGS'!$K$324,BH59,'PREVIOUS LOGS'!$B$330)+SUMIF('PREVIOUS LOGS'!$BH$6,BH59,'PREVIOUS LOGS'!$AY$12)+SUMIF('PREVIOUS LOGS'!$BH$59,$K$6,'PREVIOUS LOGS'!$AY$65)+SUMIF('PREVIOUS LOGS'!$BH$112,BH59,'PREVIOUS LOGS'!$AY$118)+SUMIF('PREVIOUS LOGS'!$BH$165,BH59,'PREVIOUS LOGS'!$AY$171)+SUMIF('PREVIOUS LOGS'!$BH$218,BH59,'PREVIOUS LOGS'!$AY$224)+SUMIF('PREVIOUS LOGS'!$BH$271,BH59,'PREVIOUS LOGS'!$AY$277)+SUMIF('PREVIOUS LOGS'!$BH$324,BH59,'PREVIOUS LOGS'!$AY$330)+SUMIF('PREVIOUS LOGS'!$DF$6,BH59,'PREVIOUS LOGS'!$CW$12)+SUMIF('PREVIOUS LOGS'!$DF$59,$K$6,'PREVIOUS LOGS'!$CW$65)+SUMIF('PREVIOUS LOGS'!$DF$112,BH59,'PREVIOUS LOGS'!$CW$118)+SUMIF('PREVIOUS LOGS'!$DF$165,BH59,'PREVIOUS LOGS'!$CW$171)+SUMIF('PREVIOUS LOGS'!$DF$218,BH59,'PREVIOUS LOGS'!$CW$224)+SUMIF('PREVIOUS LOGS'!$DF$271,BH59,'PREVIOUS LOGS'!$CW$277)+SUMIF('PREVIOUS LOGS'!$DF$324,BH59,'PREVIOUS LOGS'!$CW$330)+SUMIF('PREVIOUS LOGS'!$FC$6,BH59,'PREVIOUS LOGS'!$ET$12)+SUMIF('PREVIOUS LOGS'!$FC$59,$K$6,'PREVIOUS LOGS'!$ET$65)+SUMIF('PREVIOUS LOGS'!$FC$112,BH59,'PREVIOUS LOGS'!$ET$118)+SUMIF('PREVIOUS LOGS'!$FC$165,BH59,'PREVIOUS LOGS'!$ET$171)+SUMIF('PREVIOUS LOGS'!$FC$218,BH59,'PREVIOUS LOGS'!$ET$224)+SUMIF('PREVIOUS LOGS'!$FC$271,BH59,'PREVIOUS LOGS'!$ET$277)+SUMIF('PREVIOUS LOGS'!$FC$324,BH59,'PREVIOUS LOGS'!$ET$330)</f>
        <v>0</v>
      </c>
      <c r="AZ65" s="828"/>
      <c r="BA65" s="828"/>
      <c r="BB65" s="828"/>
      <c r="BC65" s="828"/>
      <c r="BD65" s="828"/>
      <c r="BE65" s="828"/>
      <c r="BF65" s="828"/>
      <c r="BG65" s="828"/>
      <c r="BH65" s="828"/>
      <c r="BI65" s="829"/>
      <c r="BJ65" s="14"/>
      <c r="BK65" s="835" t="str">
        <f>IFERROR(AY65/BF67,"")</f>
        <v/>
      </c>
      <c r="BL65" s="836"/>
      <c r="BM65" s="836"/>
      <c r="BN65" s="836"/>
      <c r="BO65" s="836"/>
      <c r="BP65" s="836"/>
      <c r="BQ65" s="836"/>
      <c r="BR65" s="836"/>
      <c r="BS65" s="836"/>
      <c r="BT65" s="836"/>
      <c r="BU65" s="837"/>
      <c r="BV65" s="15"/>
      <c r="BW65" s="820">
        <v>2022</v>
      </c>
      <c r="BX65" s="821"/>
      <c r="BY65" s="821"/>
      <c r="BZ65" s="821"/>
      <c r="CA65" s="821"/>
      <c r="CB65" s="1118">
        <f>SUMIFS('ANNUAL SUMMARY'!$AF$54,BW65,'ANNUAL SUMMARY'!$V$9,BH59,'ANNUAL SUMMARY'!$L$6)+SUMIFS('ANNUAL SUMMARY'!$AF$112,BW65,'ANNUAL SUMMARY'!$V$9,BH59,'ANNUAL SUMMARY'!$L$64)+SUMIFS('ANNUAL SUMMARY'!$AF$170,BW65,'ANNUAL SUMMARY'!$V$9,BH59,'ANNUAL SUMMARY'!$L$122)+SUMIFS('ANNUAL SUMMARY'!$AF$228,BW65,'ANNUAL SUMMARY'!$V$9,BH59,'ANNUAL SUMMARY'!$L$180)+SUMIFS('ANNUAL SUMMARY'!$AF$286,BW65,'ANNUAL SUMMARY'!$V$9,BH59,'ANNUAL SUMMARY'!$L$238)+SUMIFS('ANNUAL SUMMARY'!$AF$344,BW65,'ANNUAL SUMMARY'!$V$9,BH59,'ANNUAL SUMMARY'!$L$296)+SUMIFS('ANNUAL SUMMARY'!$AF$402,BW65,'ANNUAL SUMMARY'!$V$9,BH59,'ANNUAL SUMMARY'!$L$354)+SUMIFS('ANNUAL SUMMARY'!$AF$460,BW65,'ANNUAL SUMMARY'!$V$9,BH59,'ANNUAL SUMMARY'!$L$412)+SUMIFS('ANNUAL SUMMARY'!$AF$518,BW65,'ANNUAL SUMMARY'!$V$9,BH59,'ANNUAL SUMMARY'!$L$470)+SUMIFS('ANNUAL SUMMARY'!$AF$576,BW65,'ANNUAL SUMMARY'!$V$9,BH59,'ANNUAL SUMMARY'!$L$528)+SUMIFS('ANNUAL SUMMARY'!$AF$634,BW65,'ANNUAL SUMMARY'!$V$9,BH59,'ANNUAL SUMMARY'!$L$586)+SUMIFS('ANNUAL SUMMARY'!$AF$692,BW65,'ANNUAL SUMMARY'!$V$9,BH59,'ANNUAL SUMMARY'!$L$644)+SUMIFS('ANNUAL SUMMARY'!$CC$54,BW65,'ANNUAL SUMMARY'!$V$9,BH59,'ANNUAL SUMMARY'!$BI$6)+SUMIFS('ANNUAL SUMMARY'!$CC$112,BW65,'ANNUAL SUMMARY'!$V$9,BH59,'ANNUAL SUMMARY'!$BI$64)+SUMIFS('ANNUAL SUMMARY'!$CC$170,BW65,'ANNUAL SUMMARY'!$V$9,BH59,'ANNUAL SUMMARY'!$BI$122)+SUMIFS('ANNUAL SUMMARY'!$CC$228,BW65,'ANNUAL SUMMARY'!$V$9,BH59,'ANNUAL SUMMARY'!$BI$180)+SUMIFS('ANNUAL SUMMARY'!$CC$286,BW65,'ANNUAL SUMMARY'!$V$9,BH59,'ANNUAL SUMMARY'!$BI$238)+SUMIFS('ANNUAL SUMMARY'!$CC$344,BW65,'ANNUAL SUMMARY'!$V$9,BH59,'ANNUAL SUMMARY'!$BI$296)+SUMIFS('ANNUAL SUMMARY'!$CC$402,BW65,'ANNUAL SUMMARY'!$V$9,BH59,'ANNUAL SUMMARY'!$BI$354)+SUMIFS('ANNUAL SUMMARY'!$CC$460,BW65,'ANNUAL SUMMARY'!$V$9,BH59,'ANNUAL SUMMARY'!$BI$412)+SUMIFS('ANNUAL SUMMARY'!$CC$518,BW65,'ANNUAL SUMMARY'!$V$9,BH59,'ANNUAL SUMMARY'!$BI$470)+SUMIFS('ANNUAL SUMMARY'!$CC$576,BW65,'ANNUAL SUMMARY'!$V$9,BH59,'ANNUAL SUMMARY'!$BI$528)+SUMIFS('ANNUAL SUMMARY'!$CC$634,BW65,'ANNUAL SUMMARY'!$V$9,BH59,'ANNUAL SUMMARY'!$BI$586)+SUMIFS('ANNUAL SUMMARY'!$CC$692,BW65,'ANNUAL SUMMARY'!$V$9,BH59,'ANNUAL SUMMARY'!$BI$644)+SUMIFS('ANNUAL SUMMARY'!$EB$54,BW65,'ANNUAL SUMMARY'!$V$9,BH59,'ANNUAL SUMMARY'!$DH$6)+SUMIFS('ANNUAL SUMMARY'!$EB$112,BW65,'ANNUAL SUMMARY'!$V$9,BH59,'ANNUAL SUMMARY'!$DH$64)+SUMIFS('ANNUAL SUMMARY'!$EB$170,BW65,'ANNUAL SUMMARY'!$V$9,BH59,'ANNUAL SUMMARY'!$DH$122)+SUMIFS('ANNUAL SUMMARY'!$EB$228,BW65,'ANNUAL SUMMARY'!$V$9,BH59,'ANNUAL SUMMARY'!$DH$180)+SUMIFS('ANNUAL SUMMARY'!$EB$286,BW65,'ANNUAL SUMMARY'!$V$9,BH59,'ANNUAL SUMMARY'!$DH$238)+SUMIFS('ANNUAL SUMMARY'!$EB$344,BW65,'ANNUAL SUMMARY'!$V$9,BH59,'ANNUAL SUMMARY'!$DH$296)+SUMIFS('ANNUAL SUMMARY'!$EB$402,BW65,'ANNUAL SUMMARY'!$V$9,BH59,'ANNUAL SUMMARY'!$DH$354)+SUMIFS('ANNUAL SUMMARY'!$EB$460,BW65,'ANNUAL SUMMARY'!$V$9,BH59,'ANNUAL SUMMARY'!$DH$412)+SUMIFS('ANNUAL SUMMARY'!$EB$518,BW65,'ANNUAL SUMMARY'!$V$9,BH59,'ANNUAL SUMMARY'!$DH$470)+SUMIFS('ANNUAL SUMMARY'!$EB$576,BW65,'ANNUAL SUMMARY'!$V$9,BH59,'ANNUAL SUMMARY'!$DH$528)+SUMIFS('ANNUAL SUMMARY'!$EB$634,BW65,'ANNUAL SUMMARY'!$V$9,BH59,'ANNUAL SUMMARY'!$DH$586)+SUMIFS('ANNUAL SUMMARY'!$EB$692,BW65,'ANNUAL SUMMARY'!$V$9,BH59,'ANNUAL SUMMARY'!$DH$644)+SUMIFS('ANNUAL SUMMARY'!$FY$54,BW65,'ANNUAL SUMMARY'!$V$9,BH59,'ANNUAL SUMMARY'!$FE$6)+SUMIFS('ANNUAL SUMMARY'!$FY$112,BW65,'ANNUAL SUMMARY'!$V$9,BH59,'ANNUAL SUMMARY'!$FE$64)+SUMIFS('ANNUAL SUMMARY'!$FY$170,BW65,'ANNUAL SUMMARY'!$V$9,BH59,'ANNUAL SUMMARY'!$FE$122)+SUMIFS('ANNUAL SUMMARY'!$FY$228,BW65,'ANNUAL SUMMARY'!$V$9,BH59,'ANNUAL SUMMARY'!$FE$180)+SUMIFS('ANNUAL SUMMARY'!$FY$286,BW65,'ANNUAL SUMMARY'!$V$9,BH59,'ANNUAL SUMMARY'!$FE$238)+SUMIFS('ANNUAL SUMMARY'!$FY$344,BW65,'ANNUAL SUMMARY'!$V$9,BH59,'ANNUAL SUMMARY'!$FE$296)+SUMIFS('ANNUAL SUMMARY'!$FY$402,BW65,'ANNUAL SUMMARY'!$V$9,BH59,'ANNUAL SUMMARY'!$FE$354)+SUMIFS('ANNUAL SUMMARY'!$FY$460,BW65,'ANNUAL SUMMARY'!$V$9,BH59,'ANNUAL SUMMARY'!$FE$412)+SUMIFS('ANNUAL SUMMARY'!$FY$518,BW65,'ANNUAL SUMMARY'!$V$9,BH59,'ANNUAL SUMMARY'!$FE$470)+SUMIFS('ANNUAL SUMMARY'!$FY$576,BW65,'ANNUAL SUMMARY'!$V$9,BH59,'ANNUAL SUMMARY'!$FE$528)+SUMIFS('ANNUAL SUMMARY'!$FY$634,BW65,'ANNUAL SUMMARY'!$V$9,BH59,'ANNUAL SUMMARY'!$FE$586)+SUMIFS('ANNUAL SUMMARY'!$FY$692,BW65,'ANNUAL SUMMARY'!$V$9,BH59,'ANNUAL SUMMARY'!$FE$644)</f>
        <v>0</v>
      </c>
      <c r="CC65" s="727"/>
      <c r="CD65" s="727"/>
      <c r="CE65" s="727"/>
      <c r="CF65" s="727">
        <f>SUMIFS('ANNUAL SUMMARY'!$AJ$54,BW65,'ANNUAL SUMMARY'!$V$9,BH59,'ANNUAL SUMMARY'!$L$6)+SUMIFS('ANNUAL SUMMARY'!$AJ$112,BW65,'ANNUAL SUMMARY'!$V$9,BH59,'ANNUAL SUMMARY'!$L$64)+SUMIFS('ANNUAL SUMMARY'!$AJ$170,BW65,'ANNUAL SUMMARY'!$V$9,BH59,'ANNUAL SUMMARY'!$L$122)+SUMIFS('ANNUAL SUMMARY'!$AJ$228,BW65,'ANNUAL SUMMARY'!$V$9,BH59,'ANNUAL SUMMARY'!$L$180)+SUMIFS('ANNUAL SUMMARY'!$AJ$286,BW65,'ANNUAL SUMMARY'!$V$9,BH59,'ANNUAL SUMMARY'!$L$238)+SUMIFS('ANNUAL SUMMARY'!$AJ$344,BW65,'ANNUAL SUMMARY'!$V$9,BH59,'ANNUAL SUMMARY'!$L$296)+SUMIFS('ANNUAL SUMMARY'!$AJ$402,BW65,'ANNUAL SUMMARY'!$V$9,BH59,'ANNUAL SUMMARY'!$L$354)+SUMIFS('ANNUAL SUMMARY'!$AJ$460,BW65,'ANNUAL SUMMARY'!$V$9,BH59,'ANNUAL SUMMARY'!$L$412)+SUMIFS('ANNUAL SUMMARY'!$AJ$518,BW65,'ANNUAL SUMMARY'!$V$9,BH59,'ANNUAL SUMMARY'!$L$470)+SUMIFS('ANNUAL SUMMARY'!$AJ$576,BW65,'ANNUAL SUMMARY'!$V$9,BH59,'ANNUAL SUMMARY'!$L$528)+SUMIFS('ANNUAL SUMMARY'!$AJ$634,BW65,'ANNUAL SUMMARY'!$V$9,BH59,'ANNUAL SUMMARY'!$L$586)+SUMIFS('ANNUAL SUMMARY'!$AJ$692,BW65,'ANNUAL SUMMARY'!$V$9,BH59,'ANNUAL SUMMARY'!$L$644)+SUMIFS('ANNUAL SUMMARY'!$CG$54,BW65,'ANNUAL SUMMARY'!$V$9,BH59,'ANNUAL SUMMARY'!$BI$6)+SUMIFS('ANNUAL SUMMARY'!$CG$112,BW65,'ANNUAL SUMMARY'!$V$9,BH59,'ANNUAL SUMMARY'!$BI$64)+SUMIFS('ANNUAL SUMMARY'!$CG$170,BW65,'ANNUAL SUMMARY'!$V$9,BH59,'ANNUAL SUMMARY'!$BI$122)+SUMIFS('ANNUAL SUMMARY'!$CG$228,BW65,'ANNUAL SUMMARY'!$V$9,BH59,'ANNUAL SUMMARY'!$BI$180)+SUMIFS('ANNUAL SUMMARY'!$CG$286,BW65,'ANNUAL SUMMARY'!$V$9,BH59,'ANNUAL SUMMARY'!$BI$238)+SUMIFS('ANNUAL SUMMARY'!$CG$344,BW65,'ANNUAL SUMMARY'!$V$9,BH59,'ANNUAL SUMMARY'!$BI$296)+SUMIFS('ANNUAL SUMMARY'!$CG$402,BW65,'ANNUAL SUMMARY'!$V$9,BH59,'ANNUAL SUMMARY'!$BI$354)+SUMIFS('ANNUAL SUMMARY'!$CG$460,BW65,'ANNUAL SUMMARY'!$V$9,BH59,'ANNUAL SUMMARY'!$BI$412)+SUMIFS('ANNUAL SUMMARY'!$CG$518,BW65,'ANNUAL SUMMARY'!$V$9,BH59,'ANNUAL SUMMARY'!$BI$470)+SUMIFS('ANNUAL SUMMARY'!$CG$576,BW65,'ANNUAL SUMMARY'!$V$9,BH59,'ANNUAL SUMMARY'!$BI$528)+SUMIFS('ANNUAL SUMMARY'!$CG$634,BW65,'ANNUAL SUMMARY'!$V$9,BH59,'ANNUAL SUMMARY'!$BI$586)+SUMIFS('ANNUAL SUMMARY'!$CG$692,BW65,'ANNUAL SUMMARY'!$V$9,BH59,'ANNUAL SUMMARY'!$BI$644)+SUMIFS('ANNUAL SUMMARY'!$EF$54,BW65,'ANNUAL SUMMARY'!$V$9,BH59,'ANNUAL SUMMARY'!$DH$6)+SUMIFS('ANNUAL SUMMARY'!$EF$112,BW65,'ANNUAL SUMMARY'!$V$9,BH59,'ANNUAL SUMMARY'!$DH$64)+SUMIFS('ANNUAL SUMMARY'!$EF$170,BW65,'ANNUAL SUMMARY'!$V$9,BH59,'ANNUAL SUMMARY'!$DH$122)+SUMIFS('ANNUAL SUMMARY'!$EF$228,BW65,'ANNUAL SUMMARY'!$V$9,BH59,'ANNUAL SUMMARY'!$DH$180)+SUMIFS('ANNUAL SUMMARY'!$EF$286,BW65,'ANNUAL SUMMARY'!$V$9,BH59,'ANNUAL SUMMARY'!$DH$238)+SUMIFS('ANNUAL SUMMARY'!$EF$344,BW65,'ANNUAL SUMMARY'!$V$9,BH59,'ANNUAL SUMMARY'!$DH$296)+SUMIFS('ANNUAL SUMMARY'!$EF$402,BW65,'ANNUAL SUMMARY'!$V$9,BH59,'ANNUAL SUMMARY'!$DH$354)+SUMIFS('ANNUAL SUMMARY'!$EF$460,BW65,'ANNUAL SUMMARY'!$V$9,BH59,'ANNUAL SUMMARY'!$DH$412)+SUMIFS('ANNUAL SUMMARY'!$EF$518,BW65,'ANNUAL SUMMARY'!$V$9,BH59,'ANNUAL SUMMARY'!$DH$470)+SUMIFS('ANNUAL SUMMARY'!$EF$576,BW65,'ANNUAL SUMMARY'!$V$9,BH59,'ANNUAL SUMMARY'!$DH$528)+SUMIFS('ANNUAL SUMMARY'!$EF$634,BW65,'ANNUAL SUMMARY'!$V$9,BH59,'ANNUAL SUMMARY'!$DH$586)+SUMIFS('ANNUAL SUMMARY'!$EF$692,BW65,'ANNUAL SUMMARY'!$V$9,BH59,'ANNUAL SUMMARY'!$DH$644)+SUMIFS('ANNUAL SUMMARY'!$GC$54,BW65,'ANNUAL SUMMARY'!$V$9,BH59,'ANNUAL SUMMARY'!$FE$6)+SUMIFS('ANNUAL SUMMARY'!$GC$112,BW65,'ANNUAL SUMMARY'!$V$9,BH59,'ANNUAL SUMMARY'!$FE$64)+SUMIFS('ANNUAL SUMMARY'!$GC$170,BW65,'ANNUAL SUMMARY'!$V$9,BH59,'ANNUAL SUMMARY'!$FE$122)+SUMIFS('ANNUAL SUMMARY'!$GC$228,BW65,'ANNUAL SUMMARY'!$V$9,BH59,'ANNUAL SUMMARY'!$FE$180)+SUMIFS('ANNUAL SUMMARY'!$GC$286,BW65,'ANNUAL SUMMARY'!$V$9,BH59,'ANNUAL SUMMARY'!$FE$238)+SUMIFS('ANNUAL SUMMARY'!$GC$344,BW65,'ANNUAL SUMMARY'!$V$9,BH59,'ANNUAL SUMMARY'!$FE$296)+SUMIFS('ANNUAL SUMMARY'!$GC$402,BW65,'ANNUAL SUMMARY'!$V$9,BH59,'ANNUAL SUMMARY'!$FE$354)+SUMIFS('ANNUAL SUMMARY'!$GC$460,BW65,'ANNUAL SUMMARY'!$V$9,BH59,'ANNUAL SUMMARY'!$FE$412)+SUMIFS('ANNUAL SUMMARY'!$GC$518,BW65,'ANNUAL SUMMARY'!$V$9,BH59,'ANNUAL SUMMARY'!$FE$470)+SUMIFS('ANNUAL SUMMARY'!$GC$576,BW65,'ANNUAL SUMMARY'!$V$9,BH59,'ANNUAL SUMMARY'!$FE$528)+SUMIFS('ANNUAL SUMMARY'!$GC$634,BW65,'ANNUAL SUMMARY'!$V$9,BH59,'ANNUAL SUMMARY'!$FE$586)+SUMIFS('ANNUAL SUMMARY'!$GC$692,BW65,'ANNUAL SUMMARY'!$V$9,BH59,'ANNUAL SUMMARY'!$FE$644)</f>
        <v>0</v>
      </c>
      <c r="CG65" s="727"/>
      <c r="CH65" s="727"/>
      <c r="CI65" s="727"/>
      <c r="CJ65" s="727">
        <f>SUMIFS('ANNUAL SUMMARY'!$AN$54,BW65,'ANNUAL SUMMARY'!$V$9,BH59,'ANNUAL SUMMARY'!$L$6)+SUMIFS('ANNUAL SUMMARY'!$AN$112,BW65,'ANNUAL SUMMARY'!$V$9,BH59,'ANNUAL SUMMARY'!$L$64)+SUMIFS('ANNUAL SUMMARY'!$AN$170,BW65,'ANNUAL SUMMARY'!$V$9,BH59,'ANNUAL SUMMARY'!$L$122)+SUMIFS('ANNUAL SUMMARY'!$AN$228,BW65,'ANNUAL SUMMARY'!$V$9,BH59,'ANNUAL SUMMARY'!$L$180)+SUMIFS('ANNUAL SUMMARY'!$AN$286,BW65,'ANNUAL SUMMARY'!$V$9,BH59,'ANNUAL SUMMARY'!$L$238)+SUMIFS('ANNUAL SUMMARY'!$AN$344,BW65,'ANNUAL SUMMARY'!$V$9,BH59,'ANNUAL SUMMARY'!$L$296)+SUMIFS('ANNUAL SUMMARY'!$AN$402,BW65,'ANNUAL SUMMARY'!$V$9,BH59,'ANNUAL SUMMARY'!$L$354)+SUMIFS('ANNUAL SUMMARY'!$AN$460,BW65,'ANNUAL SUMMARY'!$V$9,BH59,'ANNUAL SUMMARY'!$L$412)+SUMIFS('ANNUAL SUMMARY'!$AN$518,BW65,'ANNUAL SUMMARY'!$V$9,BH59,'ANNUAL SUMMARY'!$L$470)+SUMIFS('ANNUAL SUMMARY'!$AN$576,BW65,'ANNUAL SUMMARY'!$V$9,BH59,'ANNUAL SUMMARY'!$L$528)+SUMIFS('ANNUAL SUMMARY'!$AN$634,BW65,'ANNUAL SUMMARY'!$V$9,BH59,'ANNUAL SUMMARY'!$L$586)+SUMIFS('ANNUAL SUMMARY'!$AN$692,BW65,'ANNUAL SUMMARY'!$V$9,BH59,'ANNUAL SUMMARY'!$L$644)+SUMIFS('ANNUAL SUMMARY'!$CK$54,BW65,'ANNUAL SUMMARY'!$V$9,BH59,'ANNUAL SUMMARY'!$BI$6)+SUMIFS('ANNUAL SUMMARY'!$CK$112,BW65,'ANNUAL SUMMARY'!$V$9,BH59,'ANNUAL SUMMARY'!$BI$64)+SUMIFS('ANNUAL SUMMARY'!$CK$170,BW65,'ANNUAL SUMMARY'!$V$9,BH59,'ANNUAL SUMMARY'!$BI$122)+SUMIFS('ANNUAL SUMMARY'!$CK$228,BW65,'ANNUAL SUMMARY'!$V$9,BH59,'ANNUAL SUMMARY'!$BI$180)+SUMIFS('ANNUAL SUMMARY'!$CK$286,BW65,'ANNUAL SUMMARY'!$V$9,BH59,'ANNUAL SUMMARY'!$BI$238)+SUMIFS('ANNUAL SUMMARY'!$CK$344,BW65,'ANNUAL SUMMARY'!$V$9,BH59,'ANNUAL SUMMARY'!$BI$296)+SUMIFS('ANNUAL SUMMARY'!$CK$402,BW65,'ANNUAL SUMMARY'!$V$9,BH59,'ANNUAL SUMMARY'!$BI$354)+SUMIFS('ANNUAL SUMMARY'!$CK$460,BW65,'ANNUAL SUMMARY'!$V$9,BH59,'ANNUAL SUMMARY'!$BI$412)+SUMIFS('ANNUAL SUMMARY'!$CK$518,BW65,'ANNUAL SUMMARY'!$V$9,BH59,'ANNUAL SUMMARY'!$BI$470)+SUMIFS('ANNUAL SUMMARY'!$CK$576,BW65,'ANNUAL SUMMARY'!$V$9,BH59,'ANNUAL SUMMARY'!$BI$528)+SUMIFS('ANNUAL SUMMARY'!$CK$634,BW65,'ANNUAL SUMMARY'!$V$9,BH59,'ANNUAL SUMMARY'!$BI$586)+SUMIFS('ANNUAL SUMMARY'!$CK$692,BW65,'ANNUAL SUMMARY'!$V$9,BH59,'ANNUAL SUMMARY'!$BI$644)+SUMIFS('ANNUAL SUMMARY'!$EJ$54,BW65,'ANNUAL SUMMARY'!$V$9,BH59,'ANNUAL SUMMARY'!$DH$6)+SUMIFS('ANNUAL SUMMARY'!$EJ$112,BW65,'ANNUAL SUMMARY'!$V$9,BH59,'ANNUAL SUMMARY'!$DH$64)+SUMIFS('ANNUAL SUMMARY'!$EJ$170,BW65,'ANNUAL SUMMARY'!$V$9,BH59,'ANNUAL SUMMARY'!$DH$122)+SUMIFS('ANNUAL SUMMARY'!$EJ$228,BW65,'ANNUAL SUMMARY'!$V$9,BH59,'ANNUAL SUMMARY'!$DH$180)+SUMIFS('ANNUAL SUMMARY'!$EJ$286,BW65,'ANNUAL SUMMARY'!$V$9,BH59,'ANNUAL SUMMARY'!$DH$238)+SUMIFS('ANNUAL SUMMARY'!$EJ$344,BW65,'ANNUAL SUMMARY'!$V$9,BH59,'ANNUAL SUMMARY'!$DH$296)+SUMIFS('ANNUAL SUMMARY'!$EJ$402,BW65,'ANNUAL SUMMARY'!$V$9,BH59,'ANNUAL SUMMARY'!$DH$354)+SUMIFS('ANNUAL SUMMARY'!$EJ$460,BW65,'ANNUAL SUMMARY'!$V$9,BH59,'ANNUAL SUMMARY'!$DH$412)+SUMIFS('ANNUAL SUMMARY'!$EJ$518,BW65,'ANNUAL SUMMARY'!$V$9,BH59,'ANNUAL SUMMARY'!$DH$470)+SUMIFS('ANNUAL SUMMARY'!$EJ$576,BW65,'ANNUAL SUMMARY'!$V$9,BH59,'ANNUAL SUMMARY'!$DH$528)+SUMIFS('ANNUAL SUMMARY'!$EJ$634,BW65,'ANNUAL SUMMARY'!$V$9,BH59,'ANNUAL SUMMARY'!$DH$586)+SUMIFS('ANNUAL SUMMARY'!$EJ$692,BW65,'ANNUAL SUMMARY'!$V$9,BH59,'ANNUAL SUMMARY'!$DH$644)+SUMIFS('ANNUAL SUMMARY'!$GG$54,BW65,'ANNUAL SUMMARY'!$V$9,BH59,'ANNUAL SUMMARY'!$FE$6)+SUMIFS('ANNUAL SUMMARY'!$GG$112,BW65,'ANNUAL SUMMARY'!$V$9,BH59,'ANNUAL SUMMARY'!$FE$64)+SUMIFS('ANNUAL SUMMARY'!$GG$170,BW65,'ANNUAL SUMMARY'!$V$9,BH59,'ANNUAL SUMMARY'!$FE$122)+SUMIFS('ANNUAL SUMMARY'!$GG$228,BW65,'ANNUAL SUMMARY'!$V$9,BH59,'ANNUAL SUMMARY'!$FE$180)+SUMIFS('ANNUAL SUMMARY'!$GG$286,BW65,'ANNUAL SUMMARY'!$V$9,BH59,'ANNUAL SUMMARY'!$FE$238)+SUMIFS('ANNUAL SUMMARY'!$GG$344,BW65,'ANNUAL SUMMARY'!$V$9,BH59,'ANNUAL SUMMARY'!$FE$296)+SUMIFS('ANNUAL SUMMARY'!$GG$402,BW65,'ANNUAL SUMMARY'!$V$9,BH59,'ANNUAL SUMMARY'!$FE$354)+SUMIFS('ANNUAL SUMMARY'!$GG$460,BW65,'ANNUAL SUMMARY'!$V$9,BH59,'ANNUAL SUMMARY'!$FE$412)+SUMIFS('ANNUAL SUMMARY'!$GG$518,BW65,'ANNUAL SUMMARY'!$V$9,BH59,'ANNUAL SUMMARY'!$FE$470)+SUMIFS('ANNUAL SUMMARY'!$GG$576,BW65,'ANNUAL SUMMARY'!$V$9,BH59,'ANNUAL SUMMARY'!$FE$528)+SUMIFS('ANNUAL SUMMARY'!$GG$634,BW65,'ANNUAL SUMMARY'!$V$9,BH59,'ANNUAL SUMMARY'!$FE$586)+SUMIFS('ANNUAL SUMMARY'!$GG$692,BW65,'ANNUAL SUMMARY'!$V$9,BH59,'ANNUAL SUMMARY'!$FE$644)</f>
        <v>0</v>
      </c>
      <c r="CK65" s="727"/>
      <c r="CL65" s="727"/>
      <c r="CM65" s="727"/>
      <c r="CN65" s="728">
        <f>SUMIFS('ANNUAL SUMMARY'!$AR$54,BW65,'ANNUAL SUMMARY'!$V$9,BH59,'ANNUAL SUMMARY'!$L$6)+SUMIFS('ANNUAL SUMMARY'!$AR$112,BW65,'ANNUAL SUMMARY'!$V$9,BH59,'ANNUAL SUMMARY'!$L$64)+SUMIFS('ANNUAL SUMMARY'!$AR$170,BW65,'ANNUAL SUMMARY'!$V$9,BH59,'ANNUAL SUMMARY'!$L$122)+SUMIFS('ANNUAL SUMMARY'!$AR$228,BW65,'ANNUAL SUMMARY'!$V$9,BH59,'ANNUAL SUMMARY'!$L$180)+SUMIFS('ANNUAL SUMMARY'!$AR$286,BW65,'ANNUAL SUMMARY'!$V$9,BH59,'ANNUAL SUMMARY'!$L$238)+SUMIFS('ANNUAL SUMMARY'!$AR$344,BW65,'ANNUAL SUMMARY'!$V$9,BH59,'ANNUAL SUMMARY'!$L$296)+SUMIFS('ANNUAL SUMMARY'!$AR$402,BW65,'ANNUAL SUMMARY'!$V$9,BH59,'ANNUAL SUMMARY'!$L$354)+SUMIFS('ANNUAL SUMMARY'!$AR$460,BW65,'ANNUAL SUMMARY'!$V$9,BH59,'ANNUAL SUMMARY'!$L$412)+SUMIFS('ANNUAL SUMMARY'!$AR$518,BW65,'ANNUAL SUMMARY'!$V$9,BH59,'ANNUAL SUMMARY'!$L$470)+SUMIFS('ANNUAL SUMMARY'!$AR$576,BW65,'ANNUAL SUMMARY'!$V$9,BH59,'ANNUAL SUMMARY'!$L$528)+SUMIFS('ANNUAL SUMMARY'!$AR$634,BW65,'ANNUAL SUMMARY'!$V$9,BH59,'ANNUAL SUMMARY'!$L$586)+SUMIFS('ANNUAL SUMMARY'!$AR$692,BW65,'ANNUAL SUMMARY'!$V$9,BH59,'ANNUAL SUMMARY'!$L$644)+SUMIFS('ANNUAL SUMMARY'!$CO$54,BW65,'ANNUAL SUMMARY'!$V$9,BH59,'ANNUAL SUMMARY'!$BI$6)+SUMIFS('ANNUAL SUMMARY'!$CO$112,BW65,'ANNUAL SUMMARY'!$V$9,BH59,'ANNUAL SUMMARY'!$BI$64)+SUMIFS('ANNUAL SUMMARY'!$CO$170,BW65,'ANNUAL SUMMARY'!$V$9,BH59,'ANNUAL SUMMARY'!$BI$122)+SUMIFS('ANNUAL SUMMARY'!$CO$228,BW65,'ANNUAL SUMMARY'!$V$9,BH59,'ANNUAL SUMMARY'!$BI$180)+SUMIFS('ANNUAL SUMMARY'!$CO$286,BW65,'ANNUAL SUMMARY'!$V$9,BH59,'ANNUAL SUMMARY'!$BI$238)+SUMIFS('ANNUAL SUMMARY'!$CO$344,BW65,'ANNUAL SUMMARY'!$V$9,BH59,'ANNUAL SUMMARY'!$BI$296)+SUMIFS('ANNUAL SUMMARY'!$CO$402,BW65,'ANNUAL SUMMARY'!$V$9,BH59,'ANNUAL SUMMARY'!$BI$354)+SUMIFS('ANNUAL SUMMARY'!$CO$460,BW65,'ANNUAL SUMMARY'!$V$9,BH59,'ANNUAL SUMMARY'!$BI$412)+SUMIFS('ANNUAL SUMMARY'!$CO$518,BW65,'ANNUAL SUMMARY'!$V$9,BH59,'ANNUAL SUMMARY'!$BI$470)+SUMIFS('ANNUAL SUMMARY'!$CO$576,BW65,'ANNUAL SUMMARY'!$V$9,BH59,'ANNUAL SUMMARY'!$BI$528)+SUMIFS('ANNUAL SUMMARY'!$CO$634,BW65,'ANNUAL SUMMARY'!$V$9,BH59,'ANNUAL SUMMARY'!$BI$586)+SUMIFS('ANNUAL SUMMARY'!$CO$692,BW65,'ANNUAL SUMMARY'!$V$9,BH59,'ANNUAL SUMMARY'!$BI$644)+SUMIFS('ANNUAL SUMMARY'!$EN$54,BW65,'ANNUAL SUMMARY'!$V$9,BH59,'ANNUAL SUMMARY'!$DH$6)+SUMIFS('ANNUAL SUMMARY'!$EN$112,BW65,'ANNUAL SUMMARY'!$V$9,BH59,'ANNUAL SUMMARY'!$DH$64)+SUMIFS('ANNUAL SUMMARY'!$EN$170,BW65,'ANNUAL SUMMARY'!$V$9,BH59,'ANNUAL SUMMARY'!$DH$122)+SUMIFS('ANNUAL SUMMARY'!$EN$228,BW65,'ANNUAL SUMMARY'!$V$9,BH59,'ANNUAL SUMMARY'!$DH$180)+SUMIFS('ANNUAL SUMMARY'!$EN$286,BW65,'ANNUAL SUMMARY'!$V$9,BH59,'ANNUAL SUMMARY'!$DH$238)+SUMIFS('ANNUAL SUMMARY'!$EN$344,BW65,'ANNUAL SUMMARY'!$V$9,BH59,'ANNUAL SUMMARY'!$DH$296)+SUMIFS('ANNUAL SUMMARY'!$EN$402,BW65,'ANNUAL SUMMARY'!$V$9,BH59,'ANNUAL SUMMARY'!$DH$354)+SUMIFS('ANNUAL SUMMARY'!$EN$460,BW65,'ANNUAL SUMMARY'!$V$9,BH59,'ANNUAL SUMMARY'!$DH$412)+SUMIFS('ANNUAL SUMMARY'!$EN$518,BW65,'ANNUAL SUMMARY'!$V$9,BH59,'ANNUAL SUMMARY'!$DH$470)+SUMIFS('ANNUAL SUMMARY'!$EN$576,BW65,'ANNUAL SUMMARY'!$V$9,BH59,'ANNUAL SUMMARY'!$DH$528)+SUMIFS('ANNUAL SUMMARY'!$EN$634,BW65,'ANNUAL SUMMARY'!$V$9,BH59,'ANNUAL SUMMARY'!$DH$586)+SUMIFS('ANNUAL SUMMARY'!$EN$692,BW65,'ANNUAL SUMMARY'!$V$9,BH59,'ANNUAL SUMMARY'!$DH$644)+SUMIFS('ANNUAL SUMMARY'!$GK$54,BW65,'ANNUAL SUMMARY'!$V$9,BH59,'ANNUAL SUMMARY'!$FE$6)+SUMIFS('ANNUAL SUMMARY'!$GK$112,BW65,'ANNUAL SUMMARY'!$V$9,BH59,'ANNUAL SUMMARY'!$FE$64)+SUMIFS('ANNUAL SUMMARY'!$GK$170,BW65,'ANNUAL SUMMARY'!$V$9,BH59,'ANNUAL SUMMARY'!$FE$122)+SUMIFS('ANNUAL SUMMARY'!$GK$228,BW65,'ANNUAL SUMMARY'!$V$9,BH59,'ANNUAL SUMMARY'!$FE$180)+SUMIFS('ANNUAL SUMMARY'!$GK$286,BW65,'ANNUAL SUMMARY'!$V$9,BH59,'ANNUAL SUMMARY'!$FE$238)+SUMIFS('ANNUAL SUMMARY'!$GK$344,BW65,'ANNUAL SUMMARY'!$V$9,BH59,'ANNUAL SUMMARY'!$FE$296)+SUMIFS('ANNUAL SUMMARY'!$GK$402,BW65,'ANNUAL SUMMARY'!$V$9,BH59,'ANNUAL SUMMARY'!$FE$354)+SUMIFS('ANNUAL SUMMARY'!$GK$460,BW65,'ANNUAL SUMMARY'!$V$9,BH59,'ANNUAL SUMMARY'!$FE$412)+SUMIFS('ANNUAL SUMMARY'!$GK$518,BW65,'ANNUAL SUMMARY'!$V$9,BH59,'ANNUAL SUMMARY'!$FE$470)+SUMIFS('ANNUAL SUMMARY'!$GK$576,BW65,'ANNUAL SUMMARY'!$V$9,BH59,'ANNUAL SUMMARY'!$FE$528)+SUMIFS('ANNUAL SUMMARY'!$GK$634,BW65,'ANNUAL SUMMARY'!$V$9,BH59,'ANNUAL SUMMARY'!$FE$586)+SUMIFS('ANNUAL SUMMARY'!$GK$692,BW65,'ANNUAL SUMMARY'!$V$9,BH59,'ANNUAL SUMMARY'!$FE$644)</f>
        <v>0</v>
      </c>
      <c r="CO65" s="728"/>
      <c r="CP65" s="728"/>
      <c r="CQ65" s="728">
        <f>SUMIFS('ANNUAL SUMMARY'!$AU$54,BW65,'ANNUAL SUMMARY'!$V$9,BH59,'ANNUAL SUMMARY'!$L$6)+SUMIFS('ANNUAL SUMMARY'!$AU$112,BW65,'ANNUAL SUMMARY'!$V$9,BH59,'ANNUAL SUMMARY'!$L$64)+SUMIFS('ANNUAL SUMMARY'!$AU$170,BW65,'ANNUAL SUMMARY'!$V$9,BH59,'ANNUAL SUMMARY'!$L$122)+SUMIFS('ANNUAL SUMMARY'!$AU$228,BW65,'ANNUAL SUMMARY'!$V$9,BH59,'ANNUAL SUMMARY'!$L$180)+SUMIFS('ANNUAL SUMMARY'!$AU$286,BW65,'ANNUAL SUMMARY'!$V$9,BH59,'ANNUAL SUMMARY'!$L$238)+SUMIFS('ANNUAL SUMMARY'!$AU$344,BW65,'ANNUAL SUMMARY'!$V$9,BH59,'ANNUAL SUMMARY'!$L$296)+SUMIFS('ANNUAL SUMMARY'!$AU$402,BW65,'ANNUAL SUMMARY'!$V$9,BH59,'ANNUAL SUMMARY'!$L$354)+SUMIFS('ANNUAL SUMMARY'!$AU$460,BW65,'ANNUAL SUMMARY'!$V$9,BH59,'ANNUAL SUMMARY'!$L$412)+SUMIFS('ANNUAL SUMMARY'!$AU$518,BW65,'ANNUAL SUMMARY'!$V$9,BH59,'ANNUAL SUMMARY'!$L$470)+SUMIFS('ANNUAL SUMMARY'!$AU$576,BW65,'ANNUAL SUMMARY'!$V$9,BH59,'ANNUAL SUMMARY'!$L$528)+SUMIFS('ANNUAL SUMMARY'!$AU$634,BW65,'ANNUAL SUMMARY'!$V$9,BH59,'ANNUAL SUMMARY'!$L$586)+SUMIFS('ANNUAL SUMMARY'!$AU$692,BW65,'ANNUAL SUMMARY'!$V$9,BH59,'ANNUAL SUMMARY'!$L$644)+SUMIFS('ANNUAL SUMMARY'!$CR$54,BW65,'ANNUAL SUMMARY'!$V$9,BH59,'ANNUAL SUMMARY'!$BI$6)+SUMIFS('ANNUAL SUMMARY'!$CR$112,BW65,'ANNUAL SUMMARY'!$V$9,BH59,'ANNUAL SUMMARY'!$BI$64)+SUMIFS('ANNUAL SUMMARY'!$CR$170,BW65,'ANNUAL SUMMARY'!$V$9,BH59,'ANNUAL SUMMARY'!$BI$122)+SUMIFS('ANNUAL SUMMARY'!$CR$228,BW65,'ANNUAL SUMMARY'!$V$9,BH59,'ANNUAL SUMMARY'!$BI$180)+SUMIFS('ANNUAL SUMMARY'!$CR$286,BW65,'ANNUAL SUMMARY'!$V$9,BH59,'ANNUAL SUMMARY'!$BI$238)+SUMIFS('ANNUAL SUMMARY'!$CR$344,BW65,'ANNUAL SUMMARY'!$V$9,BH59,'ANNUAL SUMMARY'!$BI$296)+SUMIFS('ANNUAL SUMMARY'!$CR$402,BW65,'ANNUAL SUMMARY'!$V$9,BH59,'ANNUAL SUMMARY'!$BI$354)+SUMIFS('ANNUAL SUMMARY'!$CR$460,BW65,'ANNUAL SUMMARY'!$V$9,BH59,'ANNUAL SUMMARY'!$BI$412)+SUMIFS('ANNUAL SUMMARY'!$CR$518,BW65,'ANNUAL SUMMARY'!$V$9,BH59,'ANNUAL SUMMARY'!$BI$470)+SUMIFS('ANNUAL SUMMARY'!$CR$576,BW65,'ANNUAL SUMMARY'!$V$9,BH59,'ANNUAL SUMMARY'!$BI$528)+SUMIFS('ANNUAL SUMMARY'!$CR$634,BW65,'ANNUAL SUMMARY'!$V$9,BH59,'ANNUAL SUMMARY'!$BI$586)+SUMIFS('ANNUAL SUMMARY'!$CR$692,BW65,'ANNUAL SUMMARY'!$V$9,BH59,'ANNUAL SUMMARY'!$BI$644)+SUMIFS('ANNUAL SUMMARY'!$EQ$54,BW65,'ANNUAL SUMMARY'!$V$9,BH59,'ANNUAL SUMMARY'!$DH$6)+SUMIFS('ANNUAL SUMMARY'!$EQ$112,BW65,'ANNUAL SUMMARY'!$V$9,BH59,'ANNUAL SUMMARY'!$DH$64)+SUMIFS('ANNUAL SUMMARY'!$EQ$170,BW65,'ANNUAL SUMMARY'!$V$9,BH59,'ANNUAL SUMMARY'!$DH$122)+SUMIFS('ANNUAL SUMMARY'!$EQ$228,BW65,'ANNUAL SUMMARY'!$V$9,BH59,'ANNUAL SUMMARY'!$DH$180)+SUMIFS('ANNUAL SUMMARY'!$EQ$286,BW65,'ANNUAL SUMMARY'!$V$9,BH59,'ANNUAL SUMMARY'!$DH$238)+SUMIFS('ANNUAL SUMMARY'!$EQ$344,BW65,'ANNUAL SUMMARY'!$V$9,BH59,'ANNUAL SUMMARY'!$DH$296)+SUMIFS('ANNUAL SUMMARY'!$EQ$402,BW65,'ANNUAL SUMMARY'!$V$9,BH59,'ANNUAL SUMMARY'!$DH$354)+SUMIFS('ANNUAL SUMMARY'!$EQ$460,BW65,'ANNUAL SUMMARY'!$V$9,BH59,'ANNUAL SUMMARY'!$DH$412)+SUMIFS('ANNUAL SUMMARY'!$EQ$518,BW65,'ANNUAL SUMMARY'!$V$9,BH59,'ANNUAL SUMMARY'!$DH$470)+SUMIFS('ANNUAL SUMMARY'!$EQ$576,BW65,'ANNUAL SUMMARY'!$V$9,BH59,'ANNUAL SUMMARY'!$DH$528)+SUMIFS('ANNUAL SUMMARY'!$EQ$634,BW65,'ANNUAL SUMMARY'!$V$9,BH59,'ANNUAL SUMMARY'!$DH$586)+SUMIFS('ANNUAL SUMMARY'!$EQ$692,BW65,'ANNUAL SUMMARY'!$V$9,BH59,'ANNUAL SUMMARY'!$DH$644)+SUMIFS('ANNUAL SUMMARY'!$GN$54,BW65,'ANNUAL SUMMARY'!$V$9,BH59,'ANNUAL SUMMARY'!$FE$6)+SUMIFS('ANNUAL SUMMARY'!$GN$112,BW65,'ANNUAL SUMMARY'!$V$9,BH59,'ANNUAL SUMMARY'!$FE$64)+SUMIFS('ANNUAL SUMMARY'!$GN$170,BW65,'ANNUAL SUMMARY'!$V$9,BH59,'ANNUAL SUMMARY'!$FE$122)+SUMIFS('ANNUAL SUMMARY'!$GN$228,BW65,'ANNUAL SUMMARY'!$V$9,BH59,'ANNUAL SUMMARY'!$FE$180)+SUMIFS('ANNUAL SUMMARY'!$GN$286,BW65,'ANNUAL SUMMARY'!$V$9,BH59,'ANNUAL SUMMARY'!$FE$238)+SUMIFS('ANNUAL SUMMARY'!$GN$344,BW65,'ANNUAL SUMMARY'!$V$9,BH59,'ANNUAL SUMMARY'!$FE$296)+SUMIFS('ANNUAL SUMMARY'!$GN$402,BW65,'ANNUAL SUMMARY'!$V$9,BH59,'ANNUAL SUMMARY'!$FE$354)+SUMIFS('ANNUAL SUMMARY'!$GN$460,BW65,'ANNUAL SUMMARY'!$V$9,BH59,'ANNUAL SUMMARY'!$FE$412)+SUMIFS('ANNUAL SUMMARY'!$GN$518,BW65,'ANNUAL SUMMARY'!$V$9,BH59,'ANNUAL SUMMARY'!$FE$470)+SUMIFS('ANNUAL SUMMARY'!$GN$576,BW65,'ANNUAL SUMMARY'!$V$9,BH59,'ANNUAL SUMMARY'!$FE$528)+SUMIFS('ANNUAL SUMMARY'!$GN$634,BW65,'ANNUAL SUMMARY'!$V$9,BH59,'ANNUAL SUMMARY'!$FE$586)+SUMIFS('ANNUAL SUMMARY'!$GN$692,BW65,'ANNUAL SUMMARY'!$V$9,BH59,'ANNUAL SUMMARY'!$FE$644)</f>
        <v>0</v>
      </c>
      <c r="CR65" s="728"/>
      <c r="CS65" s="728"/>
      <c r="CT65" s="1263"/>
      <c r="CU65" s="1250"/>
      <c r="CV65" s="154"/>
      <c r="CW65" s="827">
        <f>SUMIF('ANNUAL SUMMARY'!$FE$622,DF59,'ANNUAL SUMMARY'!$EV$631)+SUMIF('ANNUAL SUMMARY'!$DH$622,DF59,'ANNUAL SUMMARY'!$CY$631)+SUMIF('ANNUAL SUMMARY'!$BI$622,DF59,'ANNUAL SUMMARY'!$AZ$631)+SUMIF('ANNUAL SUMMARY'!$L$622,DF59,'ANNUAL SUMMARY'!$C$631)+SUMIF('ANNUAL SUMMARY'!$FE$566,DF59,'ANNUAL SUMMARY'!$EV$575)+SUMIF('ANNUAL SUMMARY'!$DH$566,DF59,'ANNUAL SUMMARY'!$CY$575)+SUMIF('ANNUAL SUMMARY'!$BI$566,DF59,'ANNUAL SUMMARY'!$AZ$575)+SUMIF('ANNUAL SUMMARY'!$L$566,DF59,'ANNUAL SUMMARY'!$C$575)+SUMIF('ANNUAL SUMMARY'!$FE$510,DF59,'ANNUAL SUMMARY'!$EV$519)+SUMIF('ANNUAL SUMMARY'!$DH$510,DF59,'ANNUAL SUMMARY'!$CY$519)+SUMIF('ANNUAL SUMMARY'!$BI$510,DF59,'ANNUAL SUMMARY'!$AZ$519)+SUMIF('ANNUAL SUMMARY'!$L$510,DF59,'ANNUAL SUMMARY'!$C$519)+SUMIF('ANNUAL SUMMARY'!$FE$454,DF59,'ANNUAL SUMMARY'!$EV$463)+SUMIF('ANNUAL SUMMARY'!$DH$454,DF59,'ANNUAL SUMMARY'!$CY$463)+SUMIF('ANNUAL SUMMARY'!$BI$454,DF59,'ANNUAL SUMMARY'!$AZ$463)+SUMIF('ANNUAL SUMMARY'!$L$454,DF59,'ANNUAL SUMMARY'!$C$463)+SUMIF('ANNUAL SUMMARY'!$FE$398,DF59,'ANNUAL SUMMARY'!$EV$407)+SUMIF('ANNUAL SUMMARY'!$DH$398,DF59,'ANNUAL SUMMARY'!$CY$407)+SUMIF('ANNUAL SUMMARY'!$BI$398,DF59,'ANNUAL SUMMARY'!$AZ$407)+SUMIF('ANNUAL SUMMARY'!$L$398,DF59,'ANNUAL SUMMARY'!$C$407)+SUMIF('ANNUAL SUMMARY'!$FE$342,DF59,'ANNUAL SUMMARY'!$EV$351)+SUMIF('ANNUAL SUMMARY'!$DH$342,DF59,'ANNUAL SUMMARY'!$CY$351)+SUMIF('ANNUAL SUMMARY'!$BI$342,DF59,'ANNUAL SUMMARY'!$AZ$351)+SUMIF('ANNUAL SUMMARY'!$L$342,DF59,'ANNUAL SUMMARY'!$C$351)+SUMIF('ANNUAL SUMMARY'!$FE$286,DF59,'ANNUAL SUMMARY'!$EV$295)+SUMIF('ANNUAL SUMMARY'!$DH$286,DF59,'ANNUAL SUMMARY'!$CY$295)+SUMIF('ANNUAL SUMMARY'!$BI$286,DF59,'ANNUAL SUMMARY'!$AZ$295)+SUMIF('ANNUAL SUMMARY'!$L$286,DF59,'ANNUAL SUMMARY'!$C$295)+SUMIF('ANNUAL SUMMARY'!$FE$230,DF59,'ANNUAL SUMMARY'!$EV$239)+SUMIF('ANNUAL SUMMARY'!$DH$230,DF59,'ANNUAL SUMMARY'!$CY$239)+SUMIF('ANNUAL SUMMARY'!$BI$230,DF59,'ANNUAL SUMMARY'!$AZ$239)+SUMIF('ANNUAL SUMMARY'!$L$230,DF59,'ANNUAL SUMMARY'!$C$239)+SUMIF('ANNUAL SUMMARY'!$FE$174,DF59,'ANNUAL SUMMARY'!$EV$183)+SUMIF('ANNUAL SUMMARY'!$DH$174,DF59,'ANNUAL SUMMARY'!$CY$183)+SUMIF('ANNUAL SUMMARY'!$BI$174,DF59,'ANNUAL SUMMARY'!$AZ$183)+SUMIF('ANNUAL SUMMARY'!$L$174,DF59,'ANNUAL SUMMARY'!$C$183)+SUMIF('ANNUAL SUMMARY'!$FE$118,DF59,'ANNUAL SUMMARY'!$EV$127)+SUMIF('ANNUAL SUMMARY'!$DH$118,DF59,'ANNUAL SUMMARY'!$CY$127)+SUMIF('ANNUAL SUMMARY'!$BI$118,DF59,'ANNUAL SUMMARY'!$AZ$127)+SUMIF('ANNUAL SUMMARY'!$L$118,DF59,'ANNUAL SUMMARY'!$C$127)+SUMIF('ANNUAL SUMMARY'!$FE$62,DF59,'ANNUAL SUMMARY'!$EV$71)+SUMIF('ANNUAL SUMMARY'!$DH$62,DF59,'ANNUAL SUMMARY'!$CY$71)+SUMIF('ANNUAL SUMMARY'!$BI$62,DF59,'ANNUAL SUMMARY'!$AZ$71)+SUMIF('ANNUAL SUMMARY'!$L$62,DF59,'ANNUAL SUMMARY'!$C$71)+SUMIF('ANNUAL SUMMARY'!$FE$6,DF59,'ANNUAL SUMMARY'!$EV$15)+SUMIF('ANNUAL SUMMARY'!$DH$6,DF59,'ANNUAL SUMMARY'!$CY$15)+SUMIF('ANNUAL SUMMARY'!$BI$6,DF59,'ANNUAL SUMMARY'!$AZ$15)+SUMIF('ANNUAL SUMMARY'!$L$6,DF59,'ANNUAL SUMMARY'!$C$15)+SUMIF('PREVIOUS LOGS'!$K$6,DF59,'PREVIOUS LOGS'!$B$12)+SUMIF('PREVIOUS LOGS'!$K$59,$K$6,'PREVIOUS LOGS'!$B$65)+SUMIF('PREVIOUS LOGS'!$K$112,DF59,'PREVIOUS LOGS'!$B$118)+SUMIF('PREVIOUS LOGS'!$K$165,DF59,'PREVIOUS LOGS'!$B$171)+SUMIF('PREVIOUS LOGS'!$K$218,DF59,'PREVIOUS LOGS'!$B$224)+SUMIF('PREVIOUS LOGS'!$K$271,DF59,'PREVIOUS LOGS'!$B$277)+SUMIF('PREVIOUS LOGS'!$K$324,DF59,'PREVIOUS LOGS'!$B$330)+SUMIF('PREVIOUS LOGS'!$BH$6,DF59,'PREVIOUS LOGS'!$AY$12)+SUMIF('PREVIOUS LOGS'!$BH$59,$K$6,'PREVIOUS LOGS'!$AY$65)+SUMIF('PREVIOUS LOGS'!$BH$112,DF59,'PREVIOUS LOGS'!$AY$118)+SUMIF('PREVIOUS LOGS'!$BH$165,DF59,'PREVIOUS LOGS'!$AY$171)+SUMIF('PREVIOUS LOGS'!$BH$218,DF59,'PREVIOUS LOGS'!$AY$224)+SUMIF('PREVIOUS LOGS'!$BH$271,DF59,'PREVIOUS LOGS'!$AY$277)+SUMIF('PREVIOUS LOGS'!$BH$324,DF59,'PREVIOUS LOGS'!$AY$330)+SUMIF('PREVIOUS LOGS'!$DF$6,DF59,'PREVIOUS LOGS'!$CW$12)+SUMIF('PREVIOUS LOGS'!$DF$59,$K$6,'PREVIOUS LOGS'!$CW$65)+SUMIF('PREVIOUS LOGS'!$DF$112,DF59,'PREVIOUS LOGS'!$CW$118)+SUMIF('PREVIOUS LOGS'!$DF$165,DF59,'PREVIOUS LOGS'!$CW$171)+SUMIF('PREVIOUS LOGS'!$DF$218,DF59,'PREVIOUS LOGS'!$CW$224)+SUMIF('PREVIOUS LOGS'!$DF$271,DF59,'PREVIOUS LOGS'!$CW$277)+SUMIF('PREVIOUS LOGS'!$DF$324,DF59,'PREVIOUS LOGS'!$CW$330)+SUMIF('PREVIOUS LOGS'!$FC$6,DF59,'PREVIOUS LOGS'!$ET$12)+SUMIF('PREVIOUS LOGS'!$FC$59,$K$6,'PREVIOUS LOGS'!$ET$65)+SUMIF('PREVIOUS LOGS'!$FC$112,DF59,'PREVIOUS LOGS'!$ET$118)+SUMIF('PREVIOUS LOGS'!$FC$165,DF59,'PREVIOUS LOGS'!$ET$171)+SUMIF('PREVIOUS LOGS'!$FC$218,DF59,'PREVIOUS LOGS'!$ET$224)+SUMIF('PREVIOUS LOGS'!$FC$271,DF59,'PREVIOUS LOGS'!$ET$277)+SUMIF('PREVIOUS LOGS'!$FC$324,DF59,'PREVIOUS LOGS'!$ET$330)</f>
        <v>0</v>
      </c>
      <c r="CX65" s="828"/>
      <c r="CY65" s="828"/>
      <c r="CZ65" s="828"/>
      <c r="DA65" s="828"/>
      <c r="DB65" s="828"/>
      <c r="DC65" s="828"/>
      <c r="DD65" s="828"/>
      <c r="DE65" s="828"/>
      <c r="DF65" s="828"/>
      <c r="DG65" s="829"/>
      <c r="DH65" s="14"/>
      <c r="DI65" s="835" t="str">
        <f>IFERROR(CW65/DD67,"")</f>
        <v/>
      </c>
      <c r="DJ65" s="836"/>
      <c r="DK65" s="836"/>
      <c r="DL65" s="836"/>
      <c r="DM65" s="836"/>
      <c r="DN65" s="836"/>
      <c r="DO65" s="836"/>
      <c r="DP65" s="836"/>
      <c r="DQ65" s="836"/>
      <c r="DR65" s="836"/>
      <c r="DS65" s="837"/>
      <c r="DT65" s="15"/>
      <c r="DU65" s="820">
        <v>2022</v>
      </c>
      <c r="DV65" s="821"/>
      <c r="DW65" s="821"/>
      <c r="DX65" s="821"/>
      <c r="DY65" s="821"/>
      <c r="DZ65" s="1118">
        <f>SUMIFS('ANNUAL SUMMARY'!$AF$54,DU65,'ANNUAL SUMMARY'!$V$9,DF59,'ANNUAL SUMMARY'!$L$6)+SUMIFS('ANNUAL SUMMARY'!$AF$112,DU65,'ANNUAL SUMMARY'!$V$9,DF59,'ANNUAL SUMMARY'!$L$64)+SUMIFS('ANNUAL SUMMARY'!$AF$170,DU65,'ANNUAL SUMMARY'!$V$9,DF59,'ANNUAL SUMMARY'!$L$122)+SUMIFS('ANNUAL SUMMARY'!$AF$228,DU65,'ANNUAL SUMMARY'!$V$9,DF59,'ANNUAL SUMMARY'!$L$180)+SUMIFS('ANNUAL SUMMARY'!$AF$286,DU65,'ANNUAL SUMMARY'!$V$9,DF59,'ANNUAL SUMMARY'!$L$238)+SUMIFS('ANNUAL SUMMARY'!$AF$344,DU65,'ANNUAL SUMMARY'!$V$9,DF59,'ANNUAL SUMMARY'!$L$296)+SUMIFS('ANNUAL SUMMARY'!$AF$402,DU65,'ANNUAL SUMMARY'!$V$9,DF59,'ANNUAL SUMMARY'!$L$354)+SUMIFS('ANNUAL SUMMARY'!$AF$460,DU65,'ANNUAL SUMMARY'!$V$9,DF59,'ANNUAL SUMMARY'!$L$412)+SUMIFS('ANNUAL SUMMARY'!$AF$518,DU65,'ANNUAL SUMMARY'!$V$9,DF59,'ANNUAL SUMMARY'!$L$470)+SUMIFS('ANNUAL SUMMARY'!$AF$576,DU65,'ANNUAL SUMMARY'!$V$9,DF59,'ANNUAL SUMMARY'!$L$528)+SUMIFS('ANNUAL SUMMARY'!$AF$634,DU65,'ANNUAL SUMMARY'!$V$9,DF59,'ANNUAL SUMMARY'!$L$586)+SUMIFS('ANNUAL SUMMARY'!$AF$692,DU65,'ANNUAL SUMMARY'!$V$9,DF59,'ANNUAL SUMMARY'!$L$644)+SUMIFS('ANNUAL SUMMARY'!$CC$54,DU65,'ANNUAL SUMMARY'!$V$9,DF59,'ANNUAL SUMMARY'!$BI$6)+SUMIFS('ANNUAL SUMMARY'!$CC$112,DU65,'ANNUAL SUMMARY'!$V$9,DF59,'ANNUAL SUMMARY'!$BI$64)+SUMIFS('ANNUAL SUMMARY'!$CC$170,DU65,'ANNUAL SUMMARY'!$V$9,DF59,'ANNUAL SUMMARY'!$BI$122)+SUMIFS('ANNUAL SUMMARY'!$CC$228,DU65,'ANNUAL SUMMARY'!$V$9,DF59,'ANNUAL SUMMARY'!$BI$180)+SUMIFS('ANNUAL SUMMARY'!$CC$286,DU65,'ANNUAL SUMMARY'!$V$9,DF59,'ANNUAL SUMMARY'!$BI$238)+SUMIFS('ANNUAL SUMMARY'!$CC$344,DU65,'ANNUAL SUMMARY'!$V$9,DF59,'ANNUAL SUMMARY'!$BI$296)+SUMIFS('ANNUAL SUMMARY'!$CC$402,DU65,'ANNUAL SUMMARY'!$V$9,DF59,'ANNUAL SUMMARY'!$BI$354)+SUMIFS('ANNUAL SUMMARY'!$CC$460,DU65,'ANNUAL SUMMARY'!$V$9,DF59,'ANNUAL SUMMARY'!$BI$412)+SUMIFS('ANNUAL SUMMARY'!$CC$518,DU65,'ANNUAL SUMMARY'!$V$9,DF59,'ANNUAL SUMMARY'!$BI$470)+SUMIFS('ANNUAL SUMMARY'!$CC$576,DU65,'ANNUAL SUMMARY'!$V$9,DF59,'ANNUAL SUMMARY'!$BI$528)+SUMIFS('ANNUAL SUMMARY'!$CC$634,DU65,'ANNUAL SUMMARY'!$V$9,DF59,'ANNUAL SUMMARY'!$BI$586)+SUMIFS('ANNUAL SUMMARY'!$CC$692,DU65,'ANNUAL SUMMARY'!$V$9,DF59,'ANNUAL SUMMARY'!$BI$644)+SUMIFS('ANNUAL SUMMARY'!$EB$54,DU65,'ANNUAL SUMMARY'!$V$9,DF59,'ANNUAL SUMMARY'!$DH$6)+SUMIFS('ANNUAL SUMMARY'!$EB$112,DU65,'ANNUAL SUMMARY'!$V$9,DF59,'ANNUAL SUMMARY'!$DH$64)+SUMIFS('ANNUAL SUMMARY'!$EB$170,DU65,'ANNUAL SUMMARY'!$V$9,DF59,'ANNUAL SUMMARY'!$DH$122)+SUMIFS('ANNUAL SUMMARY'!$EB$228,DU65,'ANNUAL SUMMARY'!$V$9,DF59,'ANNUAL SUMMARY'!$DH$180)+SUMIFS('ANNUAL SUMMARY'!$EB$286,DU65,'ANNUAL SUMMARY'!$V$9,DF59,'ANNUAL SUMMARY'!$DH$238)+SUMIFS('ANNUAL SUMMARY'!$EB$344,DU65,'ANNUAL SUMMARY'!$V$9,DF59,'ANNUAL SUMMARY'!$DH$296)+SUMIFS('ANNUAL SUMMARY'!$EB$402,DU65,'ANNUAL SUMMARY'!$V$9,DF59,'ANNUAL SUMMARY'!$DH$354)+SUMIFS('ANNUAL SUMMARY'!$EB$460,DU65,'ANNUAL SUMMARY'!$V$9,DF59,'ANNUAL SUMMARY'!$DH$412)+SUMIFS('ANNUAL SUMMARY'!$EB$518,DU65,'ANNUAL SUMMARY'!$V$9,DF59,'ANNUAL SUMMARY'!$DH$470)+SUMIFS('ANNUAL SUMMARY'!$EB$576,DU65,'ANNUAL SUMMARY'!$V$9,DF59,'ANNUAL SUMMARY'!$DH$528)+SUMIFS('ANNUAL SUMMARY'!$EB$634,DU65,'ANNUAL SUMMARY'!$V$9,DF59,'ANNUAL SUMMARY'!$DH$586)+SUMIFS('ANNUAL SUMMARY'!$EB$692,DU65,'ANNUAL SUMMARY'!$V$9,DF59,'ANNUAL SUMMARY'!$DH$644)+SUMIFS('ANNUAL SUMMARY'!$FY$54,DU65,'ANNUAL SUMMARY'!$V$9,DF59,'ANNUAL SUMMARY'!$FE$6)+SUMIFS('ANNUAL SUMMARY'!$FY$112,DU65,'ANNUAL SUMMARY'!$V$9,DF59,'ANNUAL SUMMARY'!$FE$64)+SUMIFS('ANNUAL SUMMARY'!$FY$170,DU65,'ANNUAL SUMMARY'!$V$9,DF59,'ANNUAL SUMMARY'!$FE$122)+SUMIFS('ANNUAL SUMMARY'!$FY$228,DU65,'ANNUAL SUMMARY'!$V$9,DF59,'ANNUAL SUMMARY'!$FE$180)+SUMIFS('ANNUAL SUMMARY'!$FY$286,DU65,'ANNUAL SUMMARY'!$V$9,DF59,'ANNUAL SUMMARY'!$FE$238)+SUMIFS('ANNUAL SUMMARY'!$FY$344,DU65,'ANNUAL SUMMARY'!$V$9,DF59,'ANNUAL SUMMARY'!$FE$296)+SUMIFS('ANNUAL SUMMARY'!$FY$402,DU65,'ANNUAL SUMMARY'!$V$9,DF59,'ANNUAL SUMMARY'!$FE$354)+SUMIFS('ANNUAL SUMMARY'!$FY$460,DU65,'ANNUAL SUMMARY'!$V$9,DF59,'ANNUAL SUMMARY'!$FE$412)+SUMIFS('ANNUAL SUMMARY'!$FY$518,DU65,'ANNUAL SUMMARY'!$V$9,DF59,'ANNUAL SUMMARY'!$FE$470)+SUMIFS('ANNUAL SUMMARY'!$FY$576,DU65,'ANNUAL SUMMARY'!$V$9,DF59,'ANNUAL SUMMARY'!$FE$528)+SUMIFS('ANNUAL SUMMARY'!$FY$634,DU65,'ANNUAL SUMMARY'!$V$9,DF59,'ANNUAL SUMMARY'!$FE$586)+SUMIFS('ANNUAL SUMMARY'!$FY$692,DU65,'ANNUAL SUMMARY'!$V$9,DF59,'ANNUAL SUMMARY'!$FE$644)</f>
        <v>0</v>
      </c>
      <c r="EA65" s="727"/>
      <c r="EB65" s="727"/>
      <c r="EC65" s="727"/>
      <c r="ED65" s="727">
        <f>SUMIFS('ANNUAL SUMMARY'!$AJ$54,DU65,'ANNUAL SUMMARY'!$V$9,DF59,'ANNUAL SUMMARY'!$L$6)+SUMIFS('ANNUAL SUMMARY'!$AJ$112,DU65,'ANNUAL SUMMARY'!$V$9,DF59,'ANNUAL SUMMARY'!$L$64)+SUMIFS('ANNUAL SUMMARY'!$AJ$170,DU65,'ANNUAL SUMMARY'!$V$9,DF59,'ANNUAL SUMMARY'!$L$122)+SUMIFS('ANNUAL SUMMARY'!$AJ$228,DU65,'ANNUAL SUMMARY'!$V$9,DF59,'ANNUAL SUMMARY'!$L$180)+SUMIFS('ANNUAL SUMMARY'!$AJ$286,DU65,'ANNUAL SUMMARY'!$V$9,DF59,'ANNUAL SUMMARY'!$L$238)+SUMIFS('ANNUAL SUMMARY'!$AJ$344,DU65,'ANNUAL SUMMARY'!$V$9,DF59,'ANNUAL SUMMARY'!$L$296)+SUMIFS('ANNUAL SUMMARY'!$AJ$402,DU65,'ANNUAL SUMMARY'!$V$9,DF59,'ANNUAL SUMMARY'!$L$354)+SUMIFS('ANNUAL SUMMARY'!$AJ$460,DU65,'ANNUAL SUMMARY'!$V$9,DF59,'ANNUAL SUMMARY'!$L$412)+SUMIFS('ANNUAL SUMMARY'!$AJ$518,DU65,'ANNUAL SUMMARY'!$V$9,DF59,'ANNUAL SUMMARY'!$L$470)+SUMIFS('ANNUAL SUMMARY'!$AJ$576,DU65,'ANNUAL SUMMARY'!$V$9,DF59,'ANNUAL SUMMARY'!$L$528)+SUMIFS('ANNUAL SUMMARY'!$AJ$634,DU65,'ANNUAL SUMMARY'!$V$9,DF59,'ANNUAL SUMMARY'!$L$586)+SUMIFS('ANNUAL SUMMARY'!$AJ$692,DU65,'ANNUAL SUMMARY'!$V$9,DF59,'ANNUAL SUMMARY'!$L$644)+SUMIFS('ANNUAL SUMMARY'!$CG$54,DU65,'ANNUAL SUMMARY'!$V$9,DF59,'ANNUAL SUMMARY'!$BI$6)+SUMIFS('ANNUAL SUMMARY'!$CG$112,DU65,'ANNUAL SUMMARY'!$V$9,DF59,'ANNUAL SUMMARY'!$BI$64)+SUMIFS('ANNUAL SUMMARY'!$CG$170,DU65,'ANNUAL SUMMARY'!$V$9,DF59,'ANNUAL SUMMARY'!$BI$122)+SUMIFS('ANNUAL SUMMARY'!$CG$228,DU65,'ANNUAL SUMMARY'!$V$9,DF59,'ANNUAL SUMMARY'!$BI$180)+SUMIFS('ANNUAL SUMMARY'!$CG$286,DU65,'ANNUAL SUMMARY'!$V$9,DF59,'ANNUAL SUMMARY'!$BI$238)+SUMIFS('ANNUAL SUMMARY'!$CG$344,DU65,'ANNUAL SUMMARY'!$V$9,DF59,'ANNUAL SUMMARY'!$BI$296)+SUMIFS('ANNUAL SUMMARY'!$CG$402,DU65,'ANNUAL SUMMARY'!$V$9,DF59,'ANNUAL SUMMARY'!$BI$354)+SUMIFS('ANNUAL SUMMARY'!$CG$460,DU65,'ANNUAL SUMMARY'!$V$9,DF59,'ANNUAL SUMMARY'!$BI$412)+SUMIFS('ANNUAL SUMMARY'!$CG$518,DU65,'ANNUAL SUMMARY'!$V$9,DF59,'ANNUAL SUMMARY'!$BI$470)+SUMIFS('ANNUAL SUMMARY'!$CG$576,DU65,'ANNUAL SUMMARY'!$V$9,DF59,'ANNUAL SUMMARY'!$BI$528)+SUMIFS('ANNUAL SUMMARY'!$CG$634,DU65,'ANNUAL SUMMARY'!$V$9,DF59,'ANNUAL SUMMARY'!$BI$586)+SUMIFS('ANNUAL SUMMARY'!$CG$692,DU65,'ANNUAL SUMMARY'!$V$9,DF59,'ANNUAL SUMMARY'!$BI$644)+SUMIFS('ANNUAL SUMMARY'!$EF$54,DU65,'ANNUAL SUMMARY'!$V$9,DF59,'ANNUAL SUMMARY'!$DH$6)+SUMIFS('ANNUAL SUMMARY'!$EF$112,DU65,'ANNUAL SUMMARY'!$V$9,DF59,'ANNUAL SUMMARY'!$DH$64)+SUMIFS('ANNUAL SUMMARY'!$EF$170,DU65,'ANNUAL SUMMARY'!$V$9,DF59,'ANNUAL SUMMARY'!$DH$122)+SUMIFS('ANNUAL SUMMARY'!$EF$228,DU65,'ANNUAL SUMMARY'!$V$9,DF59,'ANNUAL SUMMARY'!$DH$180)+SUMIFS('ANNUAL SUMMARY'!$EF$286,DU65,'ANNUAL SUMMARY'!$V$9,DF59,'ANNUAL SUMMARY'!$DH$238)+SUMIFS('ANNUAL SUMMARY'!$EF$344,DU65,'ANNUAL SUMMARY'!$V$9,DF59,'ANNUAL SUMMARY'!$DH$296)+SUMIFS('ANNUAL SUMMARY'!$EF$402,DU65,'ANNUAL SUMMARY'!$V$9,DF59,'ANNUAL SUMMARY'!$DH$354)+SUMIFS('ANNUAL SUMMARY'!$EF$460,DU65,'ANNUAL SUMMARY'!$V$9,DF59,'ANNUAL SUMMARY'!$DH$412)+SUMIFS('ANNUAL SUMMARY'!$EF$518,DU65,'ANNUAL SUMMARY'!$V$9,DF59,'ANNUAL SUMMARY'!$DH$470)+SUMIFS('ANNUAL SUMMARY'!$EF$576,DU65,'ANNUAL SUMMARY'!$V$9,DF59,'ANNUAL SUMMARY'!$DH$528)+SUMIFS('ANNUAL SUMMARY'!$EF$634,DU65,'ANNUAL SUMMARY'!$V$9,DF59,'ANNUAL SUMMARY'!$DH$586)+SUMIFS('ANNUAL SUMMARY'!$EF$692,DU65,'ANNUAL SUMMARY'!$V$9,DF59,'ANNUAL SUMMARY'!$DH$644)+SUMIFS('ANNUAL SUMMARY'!$GC$54,DU65,'ANNUAL SUMMARY'!$V$9,DF59,'ANNUAL SUMMARY'!$FE$6)+SUMIFS('ANNUAL SUMMARY'!$GC$112,DU65,'ANNUAL SUMMARY'!$V$9,DF59,'ANNUAL SUMMARY'!$FE$64)+SUMIFS('ANNUAL SUMMARY'!$GC$170,DU65,'ANNUAL SUMMARY'!$V$9,DF59,'ANNUAL SUMMARY'!$FE$122)+SUMIFS('ANNUAL SUMMARY'!$GC$228,DU65,'ANNUAL SUMMARY'!$V$9,DF59,'ANNUAL SUMMARY'!$FE$180)+SUMIFS('ANNUAL SUMMARY'!$GC$286,DU65,'ANNUAL SUMMARY'!$V$9,DF59,'ANNUAL SUMMARY'!$FE$238)+SUMIFS('ANNUAL SUMMARY'!$GC$344,DU65,'ANNUAL SUMMARY'!$V$9,DF59,'ANNUAL SUMMARY'!$FE$296)+SUMIFS('ANNUAL SUMMARY'!$GC$402,DU65,'ANNUAL SUMMARY'!$V$9,DF59,'ANNUAL SUMMARY'!$FE$354)+SUMIFS('ANNUAL SUMMARY'!$GC$460,DU65,'ANNUAL SUMMARY'!$V$9,DF59,'ANNUAL SUMMARY'!$FE$412)+SUMIFS('ANNUAL SUMMARY'!$GC$518,DU65,'ANNUAL SUMMARY'!$V$9,DF59,'ANNUAL SUMMARY'!$FE$470)+SUMIFS('ANNUAL SUMMARY'!$GC$576,DU65,'ANNUAL SUMMARY'!$V$9,DF59,'ANNUAL SUMMARY'!$FE$528)+SUMIFS('ANNUAL SUMMARY'!$GC$634,DU65,'ANNUAL SUMMARY'!$V$9,DF59,'ANNUAL SUMMARY'!$FE$586)+SUMIFS('ANNUAL SUMMARY'!$GC$692,DU65,'ANNUAL SUMMARY'!$V$9,DF59,'ANNUAL SUMMARY'!$FE$644)</f>
        <v>0</v>
      </c>
      <c r="EE65" s="727"/>
      <c r="EF65" s="727"/>
      <c r="EG65" s="727"/>
      <c r="EH65" s="727">
        <f>SUMIFS('ANNUAL SUMMARY'!$AN$54,DU65,'ANNUAL SUMMARY'!$V$9,DF59,'ANNUAL SUMMARY'!$L$6)+SUMIFS('ANNUAL SUMMARY'!$AN$112,DU65,'ANNUAL SUMMARY'!$V$9,DF59,'ANNUAL SUMMARY'!$L$64)+SUMIFS('ANNUAL SUMMARY'!$AN$170,DU65,'ANNUAL SUMMARY'!$V$9,DF59,'ANNUAL SUMMARY'!$L$122)+SUMIFS('ANNUAL SUMMARY'!$AN$228,DU65,'ANNUAL SUMMARY'!$V$9,DF59,'ANNUAL SUMMARY'!$L$180)+SUMIFS('ANNUAL SUMMARY'!$AN$286,DU65,'ANNUAL SUMMARY'!$V$9,DF59,'ANNUAL SUMMARY'!$L$238)+SUMIFS('ANNUAL SUMMARY'!$AN$344,DU65,'ANNUAL SUMMARY'!$V$9,DF59,'ANNUAL SUMMARY'!$L$296)+SUMIFS('ANNUAL SUMMARY'!$AN$402,DU65,'ANNUAL SUMMARY'!$V$9,DF59,'ANNUAL SUMMARY'!$L$354)+SUMIFS('ANNUAL SUMMARY'!$AN$460,DU65,'ANNUAL SUMMARY'!$V$9,DF59,'ANNUAL SUMMARY'!$L$412)+SUMIFS('ANNUAL SUMMARY'!$AN$518,DU65,'ANNUAL SUMMARY'!$V$9,DF59,'ANNUAL SUMMARY'!$L$470)+SUMIFS('ANNUAL SUMMARY'!$AN$576,DU65,'ANNUAL SUMMARY'!$V$9,DF59,'ANNUAL SUMMARY'!$L$528)+SUMIFS('ANNUAL SUMMARY'!$AN$634,DU65,'ANNUAL SUMMARY'!$V$9,DF59,'ANNUAL SUMMARY'!$L$586)+SUMIFS('ANNUAL SUMMARY'!$AN$692,DU65,'ANNUAL SUMMARY'!$V$9,DF59,'ANNUAL SUMMARY'!$L$644)+SUMIFS('ANNUAL SUMMARY'!$CK$54,DU65,'ANNUAL SUMMARY'!$V$9,DF59,'ANNUAL SUMMARY'!$BI$6)+SUMIFS('ANNUAL SUMMARY'!$CK$112,DU65,'ANNUAL SUMMARY'!$V$9,DF59,'ANNUAL SUMMARY'!$BI$64)+SUMIFS('ANNUAL SUMMARY'!$CK$170,DU65,'ANNUAL SUMMARY'!$V$9,DF59,'ANNUAL SUMMARY'!$BI$122)+SUMIFS('ANNUAL SUMMARY'!$CK$228,DU65,'ANNUAL SUMMARY'!$V$9,DF59,'ANNUAL SUMMARY'!$BI$180)+SUMIFS('ANNUAL SUMMARY'!$CK$286,DU65,'ANNUAL SUMMARY'!$V$9,DF59,'ANNUAL SUMMARY'!$BI$238)+SUMIFS('ANNUAL SUMMARY'!$CK$344,DU65,'ANNUAL SUMMARY'!$V$9,DF59,'ANNUAL SUMMARY'!$BI$296)+SUMIFS('ANNUAL SUMMARY'!$CK$402,DU65,'ANNUAL SUMMARY'!$V$9,DF59,'ANNUAL SUMMARY'!$BI$354)+SUMIFS('ANNUAL SUMMARY'!$CK$460,DU65,'ANNUAL SUMMARY'!$V$9,DF59,'ANNUAL SUMMARY'!$BI$412)+SUMIFS('ANNUAL SUMMARY'!$CK$518,DU65,'ANNUAL SUMMARY'!$V$9,DF59,'ANNUAL SUMMARY'!$BI$470)+SUMIFS('ANNUAL SUMMARY'!$CK$576,DU65,'ANNUAL SUMMARY'!$V$9,DF59,'ANNUAL SUMMARY'!$BI$528)+SUMIFS('ANNUAL SUMMARY'!$CK$634,DU65,'ANNUAL SUMMARY'!$V$9,DF59,'ANNUAL SUMMARY'!$BI$586)+SUMIFS('ANNUAL SUMMARY'!$CK$692,DU65,'ANNUAL SUMMARY'!$V$9,DF59,'ANNUAL SUMMARY'!$BI$644)+SUMIFS('ANNUAL SUMMARY'!$EJ$54,DU65,'ANNUAL SUMMARY'!$V$9,DF59,'ANNUAL SUMMARY'!$DH$6)+SUMIFS('ANNUAL SUMMARY'!$EJ$112,DU65,'ANNUAL SUMMARY'!$V$9,DF59,'ANNUAL SUMMARY'!$DH$64)+SUMIFS('ANNUAL SUMMARY'!$EJ$170,DU65,'ANNUAL SUMMARY'!$V$9,DF59,'ANNUAL SUMMARY'!$DH$122)+SUMIFS('ANNUAL SUMMARY'!$EJ$228,DU65,'ANNUAL SUMMARY'!$V$9,DF59,'ANNUAL SUMMARY'!$DH$180)+SUMIFS('ANNUAL SUMMARY'!$EJ$286,DU65,'ANNUAL SUMMARY'!$V$9,DF59,'ANNUAL SUMMARY'!$DH$238)+SUMIFS('ANNUAL SUMMARY'!$EJ$344,DU65,'ANNUAL SUMMARY'!$V$9,DF59,'ANNUAL SUMMARY'!$DH$296)+SUMIFS('ANNUAL SUMMARY'!$EJ$402,DU65,'ANNUAL SUMMARY'!$V$9,DF59,'ANNUAL SUMMARY'!$DH$354)+SUMIFS('ANNUAL SUMMARY'!$EJ$460,DU65,'ANNUAL SUMMARY'!$V$9,DF59,'ANNUAL SUMMARY'!$DH$412)+SUMIFS('ANNUAL SUMMARY'!$EJ$518,DU65,'ANNUAL SUMMARY'!$V$9,DF59,'ANNUAL SUMMARY'!$DH$470)+SUMIFS('ANNUAL SUMMARY'!$EJ$576,DU65,'ANNUAL SUMMARY'!$V$9,DF59,'ANNUAL SUMMARY'!$DH$528)+SUMIFS('ANNUAL SUMMARY'!$EJ$634,DU65,'ANNUAL SUMMARY'!$V$9,DF59,'ANNUAL SUMMARY'!$DH$586)+SUMIFS('ANNUAL SUMMARY'!$EJ$692,DU65,'ANNUAL SUMMARY'!$V$9,DF59,'ANNUAL SUMMARY'!$DH$644)+SUMIFS('ANNUAL SUMMARY'!$GG$54,DU65,'ANNUAL SUMMARY'!$V$9,DF59,'ANNUAL SUMMARY'!$FE$6)+SUMIFS('ANNUAL SUMMARY'!$GG$112,DU65,'ANNUAL SUMMARY'!$V$9,DF59,'ANNUAL SUMMARY'!$FE$64)+SUMIFS('ANNUAL SUMMARY'!$GG$170,DU65,'ANNUAL SUMMARY'!$V$9,DF59,'ANNUAL SUMMARY'!$FE$122)+SUMIFS('ANNUAL SUMMARY'!$GG$228,DU65,'ANNUAL SUMMARY'!$V$9,DF59,'ANNUAL SUMMARY'!$FE$180)+SUMIFS('ANNUAL SUMMARY'!$GG$286,DU65,'ANNUAL SUMMARY'!$V$9,DF59,'ANNUAL SUMMARY'!$FE$238)+SUMIFS('ANNUAL SUMMARY'!$GG$344,DU65,'ANNUAL SUMMARY'!$V$9,DF59,'ANNUAL SUMMARY'!$FE$296)+SUMIFS('ANNUAL SUMMARY'!$GG$402,DU65,'ANNUAL SUMMARY'!$V$9,DF59,'ANNUAL SUMMARY'!$FE$354)+SUMIFS('ANNUAL SUMMARY'!$GG$460,DU65,'ANNUAL SUMMARY'!$V$9,DF59,'ANNUAL SUMMARY'!$FE$412)+SUMIFS('ANNUAL SUMMARY'!$GG$518,DU65,'ANNUAL SUMMARY'!$V$9,DF59,'ANNUAL SUMMARY'!$FE$470)+SUMIFS('ANNUAL SUMMARY'!$GG$576,DU65,'ANNUAL SUMMARY'!$V$9,DF59,'ANNUAL SUMMARY'!$FE$528)+SUMIFS('ANNUAL SUMMARY'!$GG$634,DU65,'ANNUAL SUMMARY'!$V$9,DF59,'ANNUAL SUMMARY'!$FE$586)+SUMIFS('ANNUAL SUMMARY'!$GG$692,DU65,'ANNUAL SUMMARY'!$V$9,DF59,'ANNUAL SUMMARY'!$FE$644)</f>
        <v>0</v>
      </c>
      <c r="EI65" s="727"/>
      <c r="EJ65" s="727"/>
      <c r="EK65" s="727"/>
      <c r="EL65" s="728">
        <f>SUMIFS('ANNUAL SUMMARY'!$AR$54,DU65,'ANNUAL SUMMARY'!$V$9,DF59,'ANNUAL SUMMARY'!$L$6)+SUMIFS('ANNUAL SUMMARY'!$AR$112,DU65,'ANNUAL SUMMARY'!$V$9,DF59,'ANNUAL SUMMARY'!$L$64)+SUMIFS('ANNUAL SUMMARY'!$AR$170,DU65,'ANNUAL SUMMARY'!$V$9,DF59,'ANNUAL SUMMARY'!$L$122)+SUMIFS('ANNUAL SUMMARY'!$AR$228,DU65,'ANNUAL SUMMARY'!$V$9,DF59,'ANNUAL SUMMARY'!$L$180)+SUMIFS('ANNUAL SUMMARY'!$AR$286,DU65,'ANNUAL SUMMARY'!$V$9,DF59,'ANNUAL SUMMARY'!$L$238)+SUMIFS('ANNUAL SUMMARY'!$AR$344,DU65,'ANNUAL SUMMARY'!$V$9,DF59,'ANNUAL SUMMARY'!$L$296)+SUMIFS('ANNUAL SUMMARY'!$AR$402,DU65,'ANNUAL SUMMARY'!$V$9,DF59,'ANNUAL SUMMARY'!$L$354)+SUMIFS('ANNUAL SUMMARY'!$AR$460,DU65,'ANNUAL SUMMARY'!$V$9,DF59,'ANNUAL SUMMARY'!$L$412)+SUMIFS('ANNUAL SUMMARY'!$AR$518,DU65,'ANNUAL SUMMARY'!$V$9,DF59,'ANNUAL SUMMARY'!$L$470)+SUMIFS('ANNUAL SUMMARY'!$AR$576,DU65,'ANNUAL SUMMARY'!$V$9,DF59,'ANNUAL SUMMARY'!$L$528)+SUMIFS('ANNUAL SUMMARY'!$AR$634,DU65,'ANNUAL SUMMARY'!$V$9,DF59,'ANNUAL SUMMARY'!$L$586)+SUMIFS('ANNUAL SUMMARY'!$AR$692,DU65,'ANNUAL SUMMARY'!$V$9,DF59,'ANNUAL SUMMARY'!$L$644)+SUMIFS('ANNUAL SUMMARY'!$CO$54,DU65,'ANNUAL SUMMARY'!$V$9,DF59,'ANNUAL SUMMARY'!$BI$6)+SUMIFS('ANNUAL SUMMARY'!$CO$112,DU65,'ANNUAL SUMMARY'!$V$9,DF59,'ANNUAL SUMMARY'!$BI$64)+SUMIFS('ANNUAL SUMMARY'!$CO$170,DU65,'ANNUAL SUMMARY'!$V$9,DF59,'ANNUAL SUMMARY'!$BI$122)+SUMIFS('ANNUAL SUMMARY'!$CO$228,DU65,'ANNUAL SUMMARY'!$V$9,DF59,'ANNUAL SUMMARY'!$BI$180)+SUMIFS('ANNUAL SUMMARY'!$CO$286,DU65,'ANNUAL SUMMARY'!$V$9,DF59,'ANNUAL SUMMARY'!$BI$238)+SUMIFS('ANNUAL SUMMARY'!$CO$344,DU65,'ANNUAL SUMMARY'!$V$9,DF59,'ANNUAL SUMMARY'!$BI$296)+SUMIFS('ANNUAL SUMMARY'!$CO$402,DU65,'ANNUAL SUMMARY'!$V$9,DF59,'ANNUAL SUMMARY'!$BI$354)+SUMIFS('ANNUAL SUMMARY'!$CO$460,DU65,'ANNUAL SUMMARY'!$V$9,DF59,'ANNUAL SUMMARY'!$BI$412)+SUMIFS('ANNUAL SUMMARY'!$CO$518,DU65,'ANNUAL SUMMARY'!$V$9,DF59,'ANNUAL SUMMARY'!$BI$470)+SUMIFS('ANNUAL SUMMARY'!$CO$576,DU65,'ANNUAL SUMMARY'!$V$9,DF59,'ANNUAL SUMMARY'!$BI$528)+SUMIFS('ANNUAL SUMMARY'!$CO$634,DU65,'ANNUAL SUMMARY'!$V$9,DF59,'ANNUAL SUMMARY'!$BI$586)+SUMIFS('ANNUAL SUMMARY'!$CO$692,DU65,'ANNUAL SUMMARY'!$V$9,DF59,'ANNUAL SUMMARY'!$BI$644)+SUMIFS('ANNUAL SUMMARY'!$EN$54,DU65,'ANNUAL SUMMARY'!$V$9,DF59,'ANNUAL SUMMARY'!$DH$6)+SUMIFS('ANNUAL SUMMARY'!$EN$112,DU65,'ANNUAL SUMMARY'!$V$9,DF59,'ANNUAL SUMMARY'!$DH$64)+SUMIFS('ANNUAL SUMMARY'!$EN$170,DU65,'ANNUAL SUMMARY'!$V$9,DF59,'ANNUAL SUMMARY'!$DH$122)+SUMIFS('ANNUAL SUMMARY'!$EN$228,DU65,'ANNUAL SUMMARY'!$V$9,DF59,'ANNUAL SUMMARY'!$DH$180)+SUMIFS('ANNUAL SUMMARY'!$EN$286,DU65,'ANNUAL SUMMARY'!$V$9,DF59,'ANNUAL SUMMARY'!$DH$238)+SUMIFS('ANNUAL SUMMARY'!$EN$344,DU65,'ANNUAL SUMMARY'!$V$9,DF59,'ANNUAL SUMMARY'!$DH$296)+SUMIFS('ANNUAL SUMMARY'!$EN$402,DU65,'ANNUAL SUMMARY'!$V$9,DF59,'ANNUAL SUMMARY'!$DH$354)+SUMIFS('ANNUAL SUMMARY'!$EN$460,DU65,'ANNUAL SUMMARY'!$V$9,DF59,'ANNUAL SUMMARY'!$DH$412)+SUMIFS('ANNUAL SUMMARY'!$EN$518,DU65,'ANNUAL SUMMARY'!$V$9,DF59,'ANNUAL SUMMARY'!$DH$470)+SUMIFS('ANNUAL SUMMARY'!$EN$576,DU65,'ANNUAL SUMMARY'!$V$9,DF59,'ANNUAL SUMMARY'!$DH$528)+SUMIFS('ANNUAL SUMMARY'!$EN$634,DU65,'ANNUAL SUMMARY'!$V$9,DF59,'ANNUAL SUMMARY'!$DH$586)+SUMIFS('ANNUAL SUMMARY'!$EN$692,DU65,'ANNUAL SUMMARY'!$V$9,DF59,'ANNUAL SUMMARY'!$DH$644)+SUMIFS('ANNUAL SUMMARY'!$GK$54,DU65,'ANNUAL SUMMARY'!$V$9,DF59,'ANNUAL SUMMARY'!$FE$6)+SUMIFS('ANNUAL SUMMARY'!$GK$112,DU65,'ANNUAL SUMMARY'!$V$9,DF59,'ANNUAL SUMMARY'!$FE$64)+SUMIFS('ANNUAL SUMMARY'!$GK$170,DU65,'ANNUAL SUMMARY'!$V$9,DF59,'ANNUAL SUMMARY'!$FE$122)+SUMIFS('ANNUAL SUMMARY'!$GK$228,DU65,'ANNUAL SUMMARY'!$V$9,DF59,'ANNUAL SUMMARY'!$FE$180)+SUMIFS('ANNUAL SUMMARY'!$GK$286,DU65,'ANNUAL SUMMARY'!$V$9,DF59,'ANNUAL SUMMARY'!$FE$238)+SUMIFS('ANNUAL SUMMARY'!$GK$344,DU65,'ANNUAL SUMMARY'!$V$9,DF59,'ANNUAL SUMMARY'!$FE$296)+SUMIFS('ANNUAL SUMMARY'!$GK$402,DU65,'ANNUAL SUMMARY'!$V$9,DF59,'ANNUAL SUMMARY'!$FE$354)+SUMIFS('ANNUAL SUMMARY'!$GK$460,DU65,'ANNUAL SUMMARY'!$V$9,DF59,'ANNUAL SUMMARY'!$FE$412)+SUMIFS('ANNUAL SUMMARY'!$GK$518,DU65,'ANNUAL SUMMARY'!$V$9,DF59,'ANNUAL SUMMARY'!$FE$470)+SUMIFS('ANNUAL SUMMARY'!$GK$576,DU65,'ANNUAL SUMMARY'!$V$9,DF59,'ANNUAL SUMMARY'!$FE$528)+SUMIFS('ANNUAL SUMMARY'!$GK$634,DU65,'ANNUAL SUMMARY'!$V$9,DF59,'ANNUAL SUMMARY'!$FE$586)+SUMIFS('ANNUAL SUMMARY'!$GK$692,DU65,'ANNUAL SUMMARY'!$V$9,DF59,'ANNUAL SUMMARY'!$FE$644)</f>
        <v>0</v>
      </c>
      <c r="EM65" s="728"/>
      <c r="EN65" s="728"/>
      <c r="EO65" s="728">
        <f>SUMIFS('ANNUAL SUMMARY'!$AU$54,DU65,'ANNUAL SUMMARY'!$V$9,DF59,'ANNUAL SUMMARY'!$L$6)+SUMIFS('ANNUAL SUMMARY'!$AU$112,DU65,'ANNUAL SUMMARY'!$V$9,DF59,'ANNUAL SUMMARY'!$L$64)+SUMIFS('ANNUAL SUMMARY'!$AU$170,DU65,'ANNUAL SUMMARY'!$V$9,DF59,'ANNUAL SUMMARY'!$L$122)+SUMIFS('ANNUAL SUMMARY'!$AU$228,DU65,'ANNUAL SUMMARY'!$V$9,DF59,'ANNUAL SUMMARY'!$L$180)+SUMIFS('ANNUAL SUMMARY'!$AU$286,DU65,'ANNUAL SUMMARY'!$V$9,DF59,'ANNUAL SUMMARY'!$L$238)+SUMIFS('ANNUAL SUMMARY'!$AU$344,DU65,'ANNUAL SUMMARY'!$V$9,DF59,'ANNUAL SUMMARY'!$L$296)+SUMIFS('ANNUAL SUMMARY'!$AU$402,DU65,'ANNUAL SUMMARY'!$V$9,DF59,'ANNUAL SUMMARY'!$L$354)+SUMIFS('ANNUAL SUMMARY'!$AU$460,DU65,'ANNUAL SUMMARY'!$V$9,DF59,'ANNUAL SUMMARY'!$L$412)+SUMIFS('ANNUAL SUMMARY'!$AU$518,DU65,'ANNUAL SUMMARY'!$V$9,DF59,'ANNUAL SUMMARY'!$L$470)+SUMIFS('ANNUAL SUMMARY'!$AU$576,DU65,'ANNUAL SUMMARY'!$V$9,DF59,'ANNUAL SUMMARY'!$L$528)+SUMIFS('ANNUAL SUMMARY'!$AU$634,DU65,'ANNUAL SUMMARY'!$V$9,DF59,'ANNUAL SUMMARY'!$L$586)+SUMIFS('ANNUAL SUMMARY'!$AU$692,DU65,'ANNUAL SUMMARY'!$V$9,DF59,'ANNUAL SUMMARY'!$L$644)+SUMIFS('ANNUAL SUMMARY'!$CR$54,DU65,'ANNUAL SUMMARY'!$V$9,DF59,'ANNUAL SUMMARY'!$BI$6)+SUMIFS('ANNUAL SUMMARY'!$CR$112,DU65,'ANNUAL SUMMARY'!$V$9,DF59,'ANNUAL SUMMARY'!$BI$64)+SUMIFS('ANNUAL SUMMARY'!$CR$170,DU65,'ANNUAL SUMMARY'!$V$9,DF59,'ANNUAL SUMMARY'!$BI$122)+SUMIFS('ANNUAL SUMMARY'!$CR$228,DU65,'ANNUAL SUMMARY'!$V$9,DF59,'ANNUAL SUMMARY'!$BI$180)+SUMIFS('ANNUAL SUMMARY'!$CR$286,DU65,'ANNUAL SUMMARY'!$V$9,DF59,'ANNUAL SUMMARY'!$BI$238)+SUMIFS('ANNUAL SUMMARY'!$CR$344,DU65,'ANNUAL SUMMARY'!$V$9,DF59,'ANNUAL SUMMARY'!$BI$296)+SUMIFS('ANNUAL SUMMARY'!$CR$402,DU65,'ANNUAL SUMMARY'!$V$9,DF59,'ANNUAL SUMMARY'!$BI$354)+SUMIFS('ANNUAL SUMMARY'!$CR$460,DU65,'ANNUAL SUMMARY'!$V$9,DF59,'ANNUAL SUMMARY'!$BI$412)+SUMIFS('ANNUAL SUMMARY'!$CR$518,DU65,'ANNUAL SUMMARY'!$V$9,DF59,'ANNUAL SUMMARY'!$BI$470)+SUMIFS('ANNUAL SUMMARY'!$CR$576,DU65,'ANNUAL SUMMARY'!$V$9,DF59,'ANNUAL SUMMARY'!$BI$528)+SUMIFS('ANNUAL SUMMARY'!$CR$634,DU65,'ANNUAL SUMMARY'!$V$9,DF59,'ANNUAL SUMMARY'!$BI$586)+SUMIFS('ANNUAL SUMMARY'!$CR$692,DU65,'ANNUAL SUMMARY'!$V$9,DF59,'ANNUAL SUMMARY'!$BI$644)+SUMIFS('ANNUAL SUMMARY'!$EQ$54,DU65,'ANNUAL SUMMARY'!$V$9,DF59,'ANNUAL SUMMARY'!$DH$6)+SUMIFS('ANNUAL SUMMARY'!$EQ$112,DU65,'ANNUAL SUMMARY'!$V$9,DF59,'ANNUAL SUMMARY'!$DH$64)+SUMIFS('ANNUAL SUMMARY'!$EQ$170,DU65,'ANNUAL SUMMARY'!$V$9,DF59,'ANNUAL SUMMARY'!$DH$122)+SUMIFS('ANNUAL SUMMARY'!$EQ$228,DU65,'ANNUAL SUMMARY'!$V$9,DF59,'ANNUAL SUMMARY'!$DH$180)+SUMIFS('ANNUAL SUMMARY'!$EQ$286,DU65,'ANNUAL SUMMARY'!$V$9,DF59,'ANNUAL SUMMARY'!$DH$238)+SUMIFS('ANNUAL SUMMARY'!$EQ$344,DU65,'ANNUAL SUMMARY'!$V$9,DF59,'ANNUAL SUMMARY'!$DH$296)+SUMIFS('ANNUAL SUMMARY'!$EQ$402,DU65,'ANNUAL SUMMARY'!$V$9,DF59,'ANNUAL SUMMARY'!$DH$354)+SUMIFS('ANNUAL SUMMARY'!$EQ$460,DU65,'ANNUAL SUMMARY'!$V$9,DF59,'ANNUAL SUMMARY'!$DH$412)+SUMIFS('ANNUAL SUMMARY'!$EQ$518,DU65,'ANNUAL SUMMARY'!$V$9,DF59,'ANNUAL SUMMARY'!$DH$470)+SUMIFS('ANNUAL SUMMARY'!$EQ$576,DU65,'ANNUAL SUMMARY'!$V$9,DF59,'ANNUAL SUMMARY'!$DH$528)+SUMIFS('ANNUAL SUMMARY'!$EQ$634,DU65,'ANNUAL SUMMARY'!$V$9,DF59,'ANNUAL SUMMARY'!$DH$586)+SUMIFS('ANNUAL SUMMARY'!$EQ$692,DU65,'ANNUAL SUMMARY'!$V$9,DF59,'ANNUAL SUMMARY'!$DH$644)+SUMIFS('ANNUAL SUMMARY'!$GN$54,DU65,'ANNUAL SUMMARY'!$V$9,DF59,'ANNUAL SUMMARY'!$FE$6)+SUMIFS('ANNUAL SUMMARY'!$GN$112,DU65,'ANNUAL SUMMARY'!$V$9,DF59,'ANNUAL SUMMARY'!$FE$64)+SUMIFS('ANNUAL SUMMARY'!$GN$170,DU65,'ANNUAL SUMMARY'!$V$9,DF59,'ANNUAL SUMMARY'!$FE$122)+SUMIFS('ANNUAL SUMMARY'!$GN$228,DU65,'ANNUAL SUMMARY'!$V$9,DF59,'ANNUAL SUMMARY'!$FE$180)+SUMIFS('ANNUAL SUMMARY'!$GN$286,DU65,'ANNUAL SUMMARY'!$V$9,DF59,'ANNUAL SUMMARY'!$FE$238)+SUMIFS('ANNUAL SUMMARY'!$GN$344,DU65,'ANNUAL SUMMARY'!$V$9,DF59,'ANNUAL SUMMARY'!$FE$296)+SUMIFS('ANNUAL SUMMARY'!$GN$402,DU65,'ANNUAL SUMMARY'!$V$9,DF59,'ANNUAL SUMMARY'!$FE$354)+SUMIFS('ANNUAL SUMMARY'!$GN$460,DU65,'ANNUAL SUMMARY'!$V$9,DF59,'ANNUAL SUMMARY'!$FE$412)+SUMIFS('ANNUAL SUMMARY'!$GN$518,DU65,'ANNUAL SUMMARY'!$V$9,DF59,'ANNUAL SUMMARY'!$FE$470)+SUMIFS('ANNUAL SUMMARY'!$GN$576,DU65,'ANNUAL SUMMARY'!$V$9,DF59,'ANNUAL SUMMARY'!$FE$528)+SUMIFS('ANNUAL SUMMARY'!$GN$634,DU65,'ANNUAL SUMMARY'!$V$9,DF59,'ANNUAL SUMMARY'!$FE$586)+SUMIFS('ANNUAL SUMMARY'!$GN$692,DU65,'ANNUAL SUMMARY'!$V$9,DF59,'ANNUAL SUMMARY'!$FE$644)</f>
        <v>0</v>
      </c>
      <c r="EP65" s="728"/>
      <c r="EQ65" s="1260"/>
      <c r="ER65" s="1263"/>
      <c r="ES65" s="154"/>
      <c r="ET65" s="827">
        <f>SUMIF('ANNUAL SUMMARY'!$FE$622,FC59,'ANNUAL SUMMARY'!$EV$631)+SUMIF('ANNUAL SUMMARY'!$DH$622,FC59,'ANNUAL SUMMARY'!$CY$631)+SUMIF('ANNUAL SUMMARY'!$BI$622,FC59,'ANNUAL SUMMARY'!$AZ$631)+SUMIF('ANNUAL SUMMARY'!$L$622,FC59,'ANNUAL SUMMARY'!$C$631)+SUMIF('ANNUAL SUMMARY'!$FE$566,FC59,'ANNUAL SUMMARY'!$EV$575)+SUMIF('ANNUAL SUMMARY'!$DH$566,FC59,'ANNUAL SUMMARY'!$CY$575)+SUMIF('ANNUAL SUMMARY'!$BI$566,FC59,'ANNUAL SUMMARY'!$AZ$575)+SUMIF('ANNUAL SUMMARY'!$L$566,FC59,'ANNUAL SUMMARY'!$C$575)+SUMIF('ANNUAL SUMMARY'!$FE$510,FC59,'ANNUAL SUMMARY'!$EV$519)+SUMIF('ANNUAL SUMMARY'!$DH$510,FC59,'ANNUAL SUMMARY'!$CY$519)+SUMIF('ANNUAL SUMMARY'!$BI$510,FC59,'ANNUAL SUMMARY'!$AZ$519)+SUMIF('ANNUAL SUMMARY'!$L$510,FC59,'ANNUAL SUMMARY'!$C$519)+SUMIF('ANNUAL SUMMARY'!$FE$454,FC59,'ANNUAL SUMMARY'!$EV$463)+SUMIF('ANNUAL SUMMARY'!$DH$454,FC59,'ANNUAL SUMMARY'!$CY$463)+SUMIF('ANNUAL SUMMARY'!$BI$454,FC59,'ANNUAL SUMMARY'!$AZ$463)+SUMIF('ANNUAL SUMMARY'!$L$454,FC59,'ANNUAL SUMMARY'!$C$463)+SUMIF('ANNUAL SUMMARY'!$FE$398,FC59,'ANNUAL SUMMARY'!$EV$407)+SUMIF('ANNUAL SUMMARY'!$DH$398,FC59,'ANNUAL SUMMARY'!$CY$407)+SUMIF('ANNUAL SUMMARY'!$BI$398,FC59,'ANNUAL SUMMARY'!$AZ$407)+SUMIF('ANNUAL SUMMARY'!$L$398,FC59,'ANNUAL SUMMARY'!$C$407)+SUMIF('ANNUAL SUMMARY'!$FE$342,FC59,'ANNUAL SUMMARY'!$EV$351)+SUMIF('ANNUAL SUMMARY'!$DH$342,FC59,'ANNUAL SUMMARY'!$CY$351)+SUMIF('ANNUAL SUMMARY'!$BI$342,FC59,'ANNUAL SUMMARY'!$AZ$351)+SUMIF('ANNUAL SUMMARY'!$L$342,FC59,'ANNUAL SUMMARY'!$C$351)+SUMIF('ANNUAL SUMMARY'!$FE$286,FC59,'ANNUAL SUMMARY'!$EV$295)+SUMIF('ANNUAL SUMMARY'!$DH$286,FC59,'ANNUAL SUMMARY'!$CY$295)+SUMIF('ANNUAL SUMMARY'!$BI$286,FC59,'ANNUAL SUMMARY'!$AZ$295)+SUMIF('ANNUAL SUMMARY'!$L$286,FC59,'ANNUAL SUMMARY'!$C$295)+SUMIF('ANNUAL SUMMARY'!$FE$230,FC59,'ANNUAL SUMMARY'!$EV$239)+SUMIF('ANNUAL SUMMARY'!$DH$230,FC59,'ANNUAL SUMMARY'!$CY$239)+SUMIF('ANNUAL SUMMARY'!$BI$230,FC59,'ANNUAL SUMMARY'!$AZ$239)+SUMIF('ANNUAL SUMMARY'!$L$230,FC59,'ANNUAL SUMMARY'!$C$239)+SUMIF('ANNUAL SUMMARY'!$FE$174,FC59,'ANNUAL SUMMARY'!$EV$183)+SUMIF('ANNUAL SUMMARY'!$DH$174,FC59,'ANNUAL SUMMARY'!$CY$183)+SUMIF('ANNUAL SUMMARY'!$BI$174,FC59,'ANNUAL SUMMARY'!$AZ$183)+SUMIF('ANNUAL SUMMARY'!$L$174,FC59,'ANNUAL SUMMARY'!$C$183)+SUMIF('ANNUAL SUMMARY'!$FE$118,FC59,'ANNUAL SUMMARY'!$EV$127)+SUMIF('ANNUAL SUMMARY'!$DH$118,FC59,'ANNUAL SUMMARY'!$CY$127)+SUMIF('ANNUAL SUMMARY'!$BI$118,FC59,'ANNUAL SUMMARY'!$AZ$127)+SUMIF('ANNUAL SUMMARY'!$L$118,FC59,'ANNUAL SUMMARY'!$C$127)+SUMIF('ANNUAL SUMMARY'!$FE$62,FC59,'ANNUAL SUMMARY'!$EV$71)+SUMIF('ANNUAL SUMMARY'!$DH$62,FC59,'ANNUAL SUMMARY'!$CY$71)+SUMIF('ANNUAL SUMMARY'!$BI$62,FC59,'ANNUAL SUMMARY'!$AZ$71)+SUMIF('ANNUAL SUMMARY'!$L$62,FC59,'ANNUAL SUMMARY'!$C$71)+SUMIF('ANNUAL SUMMARY'!$FE$6,FC59,'ANNUAL SUMMARY'!$EV$15)+SUMIF('ANNUAL SUMMARY'!$DH$6,FC59,'ANNUAL SUMMARY'!$CY$15)+SUMIF('ANNUAL SUMMARY'!$BI$6,FC59,'ANNUAL SUMMARY'!$AZ$15)+SUMIF('ANNUAL SUMMARY'!$L$6,FC59,'ANNUAL SUMMARY'!$C$15)+SUMIF('PREVIOUS LOGS'!$K$6,FC59,'PREVIOUS LOGS'!$B$12)+SUMIF('PREVIOUS LOGS'!$K$59,$K$6,'PREVIOUS LOGS'!$B$65)+SUMIF('PREVIOUS LOGS'!$K$112,FC59,'PREVIOUS LOGS'!$B$118)+SUMIF('PREVIOUS LOGS'!$K$165,FC59,'PREVIOUS LOGS'!$B$171)+SUMIF('PREVIOUS LOGS'!$K$218,FC59,'PREVIOUS LOGS'!$B$224)+SUMIF('PREVIOUS LOGS'!$K$271,FC59,'PREVIOUS LOGS'!$B$277)+SUMIF('PREVIOUS LOGS'!$K$324,FC59,'PREVIOUS LOGS'!$B$330)+SUMIF('PREVIOUS LOGS'!$BH$6,FC59,'PREVIOUS LOGS'!$AY$12)+SUMIF('PREVIOUS LOGS'!$BH$59,$K$6,'PREVIOUS LOGS'!$AY$65)+SUMIF('PREVIOUS LOGS'!$BH$112,FC59,'PREVIOUS LOGS'!$AY$118)+SUMIF('PREVIOUS LOGS'!$BH$165,FC59,'PREVIOUS LOGS'!$AY$171)+SUMIF('PREVIOUS LOGS'!$BH$218,FC59,'PREVIOUS LOGS'!$AY$224)+SUMIF('PREVIOUS LOGS'!$BH$271,FC59,'PREVIOUS LOGS'!$AY$277)+SUMIF('PREVIOUS LOGS'!$BH$324,FC59,'PREVIOUS LOGS'!$AY$330)+SUMIF('PREVIOUS LOGS'!$DF$6,FC59,'PREVIOUS LOGS'!$CW$12)+SUMIF('PREVIOUS LOGS'!$DF$59,$K$6,'PREVIOUS LOGS'!$CW$65)+SUMIF('PREVIOUS LOGS'!$DF$112,FC59,'PREVIOUS LOGS'!$CW$118)+SUMIF('PREVIOUS LOGS'!$DF$165,FC59,'PREVIOUS LOGS'!$CW$171)+SUMIF('PREVIOUS LOGS'!$DF$218,FC59,'PREVIOUS LOGS'!$CW$224)+SUMIF('PREVIOUS LOGS'!$DF$271,FC59,'PREVIOUS LOGS'!$CW$277)+SUMIF('PREVIOUS LOGS'!$DF$324,FC59,'PREVIOUS LOGS'!$CW$330)+SUMIF('PREVIOUS LOGS'!$FC$6,FC59,'PREVIOUS LOGS'!$ET$12)+SUMIF('PREVIOUS LOGS'!$FC$59,$K$6,'PREVIOUS LOGS'!$ET$65)+SUMIF('PREVIOUS LOGS'!$FC$112,FC59,'PREVIOUS LOGS'!$ET$118)+SUMIF('PREVIOUS LOGS'!$FC$165,FC59,'PREVIOUS LOGS'!$ET$171)+SUMIF('PREVIOUS LOGS'!$FC$218,FC59,'PREVIOUS LOGS'!$ET$224)+SUMIF('PREVIOUS LOGS'!$FC$271,FC59,'PREVIOUS LOGS'!$ET$277)+SUMIF('PREVIOUS LOGS'!$FC$324,FC59,'PREVIOUS LOGS'!$ET$330)</f>
        <v>0</v>
      </c>
      <c r="EU65" s="828"/>
      <c r="EV65" s="828"/>
      <c r="EW65" s="828"/>
      <c r="EX65" s="828"/>
      <c r="EY65" s="828"/>
      <c r="EZ65" s="828"/>
      <c r="FA65" s="828"/>
      <c r="FB65" s="828"/>
      <c r="FC65" s="828"/>
      <c r="FD65" s="829"/>
      <c r="FE65" s="14"/>
      <c r="FF65" s="835" t="str">
        <f>IFERROR(ET65/FA67,"")</f>
        <v/>
      </c>
      <c r="FG65" s="836"/>
      <c r="FH65" s="836"/>
      <c r="FI65" s="836"/>
      <c r="FJ65" s="836"/>
      <c r="FK65" s="836"/>
      <c r="FL65" s="836"/>
      <c r="FM65" s="836"/>
      <c r="FN65" s="836"/>
      <c r="FO65" s="836"/>
      <c r="FP65" s="837"/>
      <c r="FQ65" s="15"/>
      <c r="FR65" s="820">
        <v>2022</v>
      </c>
      <c r="FS65" s="821"/>
      <c r="FT65" s="821"/>
      <c r="FU65" s="821"/>
      <c r="FV65" s="821"/>
      <c r="FW65" s="1118">
        <f>SUMIFS('ANNUAL SUMMARY'!$AF$54,FR65,'ANNUAL SUMMARY'!$V$9,FC59,'ANNUAL SUMMARY'!$L$6)+SUMIFS('ANNUAL SUMMARY'!$AF$112,FR65,'ANNUAL SUMMARY'!$V$9,FC59,'ANNUAL SUMMARY'!$L$64)+SUMIFS('ANNUAL SUMMARY'!$AF$170,FR65,'ANNUAL SUMMARY'!$V$9,FC59,'ANNUAL SUMMARY'!$L$122)+SUMIFS('ANNUAL SUMMARY'!$AF$228,FR65,'ANNUAL SUMMARY'!$V$9,FC59,'ANNUAL SUMMARY'!$L$180)+SUMIFS('ANNUAL SUMMARY'!$AF$286,FR65,'ANNUAL SUMMARY'!$V$9,FC59,'ANNUAL SUMMARY'!$L$238)+SUMIFS('ANNUAL SUMMARY'!$AF$344,FR65,'ANNUAL SUMMARY'!$V$9,FC59,'ANNUAL SUMMARY'!$L$296)+SUMIFS('ANNUAL SUMMARY'!$AF$402,FR65,'ANNUAL SUMMARY'!$V$9,FC59,'ANNUAL SUMMARY'!$L$354)+SUMIFS('ANNUAL SUMMARY'!$AF$460,FR65,'ANNUAL SUMMARY'!$V$9,FC59,'ANNUAL SUMMARY'!$L$412)+SUMIFS('ANNUAL SUMMARY'!$AF$518,FR65,'ANNUAL SUMMARY'!$V$9,FC59,'ANNUAL SUMMARY'!$L$470)+SUMIFS('ANNUAL SUMMARY'!$AF$576,FR65,'ANNUAL SUMMARY'!$V$9,FC59,'ANNUAL SUMMARY'!$L$528)+SUMIFS('ANNUAL SUMMARY'!$AF$634,FR65,'ANNUAL SUMMARY'!$V$9,FC59,'ANNUAL SUMMARY'!$L$586)+SUMIFS('ANNUAL SUMMARY'!$AF$692,FR65,'ANNUAL SUMMARY'!$V$9,FC59,'ANNUAL SUMMARY'!$L$644)+SUMIFS('ANNUAL SUMMARY'!$CC$54,FR65,'ANNUAL SUMMARY'!$V$9,FC59,'ANNUAL SUMMARY'!$BI$6)+SUMIFS('ANNUAL SUMMARY'!$CC$112,FR65,'ANNUAL SUMMARY'!$V$9,FC59,'ANNUAL SUMMARY'!$BI$64)+SUMIFS('ANNUAL SUMMARY'!$CC$170,FR65,'ANNUAL SUMMARY'!$V$9,FC59,'ANNUAL SUMMARY'!$BI$122)+SUMIFS('ANNUAL SUMMARY'!$CC$228,FR65,'ANNUAL SUMMARY'!$V$9,FC59,'ANNUAL SUMMARY'!$BI$180)+SUMIFS('ANNUAL SUMMARY'!$CC$286,FR65,'ANNUAL SUMMARY'!$V$9,FC59,'ANNUAL SUMMARY'!$BI$238)+SUMIFS('ANNUAL SUMMARY'!$CC$344,FR65,'ANNUAL SUMMARY'!$V$9,FC59,'ANNUAL SUMMARY'!$BI$296)+SUMIFS('ANNUAL SUMMARY'!$CC$402,FR65,'ANNUAL SUMMARY'!$V$9,FC59,'ANNUAL SUMMARY'!$BI$354)+SUMIFS('ANNUAL SUMMARY'!$CC$460,FR65,'ANNUAL SUMMARY'!$V$9,FC59,'ANNUAL SUMMARY'!$BI$412)+SUMIFS('ANNUAL SUMMARY'!$CC$518,FR65,'ANNUAL SUMMARY'!$V$9,FC59,'ANNUAL SUMMARY'!$BI$470)+SUMIFS('ANNUAL SUMMARY'!$CC$576,FR65,'ANNUAL SUMMARY'!$V$9,FC59,'ANNUAL SUMMARY'!$BI$528)+SUMIFS('ANNUAL SUMMARY'!$CC$634,FR65,'ANNUAL SUMMARY'!$V$9,FC59,'ANNUAL SUMMARY'!$BI$586)+SUMIFS('ANNUAL SUMMARY'!$CC$692,FR65,'ANNUAL SUMMARY'!$V$9,FC59,'ANNUAL SUMMARY'!$BI$644)+SUMIFS('ANNUAL SUMMARY'!$EB$54,FR65,'ANNUAL SUMMARY'!$V$9,FC59,'ANNUAL SUMMARY'!$DH$6)+SUMIFS('ANNUAL SUMMARY'!$EB$112,FR65,'ANNUAL SUMMARY'!$V$9,FC59,'ANNUAL SUMMARY'!$DH$64)+SUMIFS('ANNUAL SUMMARY'!$EB$170,FR65,'ANNUAL SUMMARY'!$V$9,FC59,'ANNUAL SUMMARY'!$DH$122)+SUMIFS('ANNUAL SUMMARY'!$EB$228,FR65,'ANNUAL SUMMARY'!$V$9,FC59,'ANNUAL SUMMARY'!$DH$180)+SUMIFS('ANNUAL SUMMARY'!$EB$286,FR65,'ANNUAL SUMMARY'!$V$9,FC59,'ANNUAL SUMMARY'!$DH$238)+SUMIFS('ANNUAL SUMMARY'!$EB$344,FR65,'ANNUAL SUMMARY'!$V$9,FC59,'ANNUAL SUMMARY'!$DH$296)+SUMIFS('ANNUAL SUMMARY'!$EB$402,FR65,'ANNUAL SUMMARY'!$V$9,FC59,'ANNUAL SUMMARY'!$DH$354)+SUMIFS('ANNUAL SUMMARY'!$EB$460,FR65,'ANNUAL SUMMARY'!$V$9,FC59,'ANNUAL SUMMARY'!$DH$412)+SUMIFS('ANNUAL SUMMARY'!$EB$518,FR65,'ANNUAL SUMMARY'!$V$9,FC59,'ANNUAL SUMMARY'!$DH$470)+SUMIFS('ANNUAL SUMMARY'!$EB$576,FR65,'ANNUAL SUMMARY'!$V$9,FC59,'ANNUAL SUMMARY'!$DH$528)+SUMIFS('ANNUAL SUMMARY'!$EB$634,FR65,'ANNUAL SUMMARY'!$V$9,FC59,'ANNUAL SUMMARY'!$DH$586)+SUMIFS('ANNUAL SUMMARY'!$EB$692,FR65,'ANNUAL SUMMARY'!$V$9,FC59,'ANNUAL SUMMARY'!$DH$644)+SUMIFS('ANNUAL SUMMARY'!$FY$54,FR65,'ANNUAL SUMMARY'!$V$9,FC59,'ANNUAL SUMMARY'!$FE$6)+SUMIFS('ANNUAL SUMMARY'!$FY$112,FR65,'ANNUAL SUMMARY'!$V$9,FC59,'ANNUAL SUMMARY'!$FE$64)+SUMIFS('ANNUAL SUMMARY'!$FY$170,FR65,'ANNUAL SUMMARY'!$V$9,FC59,'ANNUAL SUMMARY'!$FE$122)+SUMIFS('ANNUAL SUMMARY'!$FY$228,FR65,'ANNUAL SUMMARY'!$V$9,FC59,'ANNUAL SUMMARY'!$FE$180)+SUMIFS('ANNUAL SUMMARY'!$FY$286,FR65,'ANNUAL SUMMARY'!$V$9,FC59,'ANNUAL SUMMARY'!$FE$238)+SUMIFS('ANNUAL SUMMARY'!$FY$344,FR65,'ANNUAL SUMMARY'!$V$9,FC59,'ANNUAL SUMMARY'!$FE$296)+SUMIFS('ANNUAL SUMMARY'!$FY$402,FR65,'ANNUAL SUMMARY'!$V$9,FC59,'ANNUAL SUMMARY'!$FE$354)+SUMIFS('ANNUAL SUMMARY'!$FY$460,FR65,'ANNUAL SUMMARY'!$V$9,FC59,'ANNUAL SUMMARY'!$FE$412)+SUMIFS('ANNUAL SUMMARY'!$FY$518,FR65,'ANNUAL SUMMARY'!$V$9,FC59,'ANNUAL SUMMARY'!$FE$470)+SUMIFS('ANNUAL SUMMARY'!$FY$576,FR65,'ANNUAL SUMMARY'!$V$9,FC59,'ANNUAL SUMMARY'!$FE$528)+SUMIFS('ANNUAL SUMMARY'!$FY$634,FR65,'ANNUAL SUMMARY'!$V$9,FC59,'ANNUAL SUMMARY'!$FE$586)+SUMIFS('ANNUAL SUMMARY'!$FY$692,FR65,'ANNUAL SUMMARY'!$V$9,FC59,'ANNUAL SUMMARY'!$FE$644)</f>
        <v>0</v>
      </c>
      <c r="FX65" s="727"/>
      <c r="FY65" s="727"/>
      <c r="FZ65" s="727"/>
      <c r="GA65" s="727">
        <f>SUMIFS('ANNUAL SUMMARY'!$AJ$54,FR65,'ANNUAL SUMMARY'!$V$9,FC59,'ANNUAL SUMMARY'!$L$6)+SUMIFS('ANNUAL SUMMARY'!$AJ$112,FR65,'ANNUAL SUMMARY'!$V$9,FC59,'ANNUAL SUMMARY'!$L$64)+SUMIFS('ANNUAL SUMMARY'!$AJ$170,FR65,'ANNUAL SUMMARY'!$V$9,FC59,'ANNUAL SUMMARY'!$L$122)+SUMIFS('ANNUAL SUMMARY'!$AJ$228,FR65,'ANNUAL SUMMARY'!$V$9,FC59,'ANNUAL SUMMARY'!$L$180)+SUMIFS('ANNUAL SUMMARY'!$AJ$286,FR65,'ANNUAL SUMMARY'!$V$9,FC59,'ANNUAL SUMMARY'!$L$238)+SUMIFS('ANNUAL SUMMARY'!$AJ$344,FR65,'ANNUAL SUMMARY'!$V$9,FC59,'ANNUAL SUMMARY'!$L$296)+SUMIFS('ANNUAL SUMMARY'!$AJ$402,FR65,'ANNUAL SUMMARY'!$V$9,FC59,'ANNUAL SUMMARY'!$L$354)+SUMIFS('ANNUAL SUMMARY'!$AJ$460,FR65,'ANNUAL SUMMARY'!$V$9,FC59,'ANNUAL SUMMARY'!$L$412)+SUMIFS('ANNUAL SUMMARY'!$AJ$518,FR65,'ANNUAL SUMMARY'!$V$9,FC59,'ANNUAL SUMMARY'!$L$470)+SUMIFS('ANNUAL SUMMARY'!$AJ$576,FR65,'ANNUAL SUMMARY'!$V$9,FC59,'ANNUAL SUMMARY'!$L$528)+SUMIFS('ANNUAL SUMMARY'!$AJ$634,FR65,'ANNUAL SUMMARY'!$V$9,FC59,'ANNUAL SUMMARY'!$L$586)+SUMIFS('ANNUAL SUMMARY'!$AJ$692,FR65,'ANNUAL SUMMARY'!$V$9,FC59,'ANNUAL SUMMARY'!$L$644)+SUMIFS('ANNUAL SUMMARY'!$CG$54,FR65,'ANNUAL SUMMARY'!$V$9,FC59,'ANNUAL SUMMARY'!$BI$6)+SUMIFS('ANNUAL SUMMARY'!$CG$112,FR65,'ANNUAL SUMMARY'!$V$9,FC59,'ANNUAL SUMMARY'!$BI$64)+SUMIFS('ANNUAL SUMMARY'!$CG$170,FR65,'ANNUAL SUMMARY'!$V$9,FC59,'ANNUAL SUMMARY'!$BI$122)+SUMIFS('ANNUAL SUMMARY'!$CG$228,FR65,'ANNUAL SUMMARY'!$V$9,FC59,'ANNUAL SUMMARY'!$BI$180)+SUMIFS('ANNUAL SUMMARY'!$CG$286,FR65,'ANNUAL SUMMARY'!$V$9,FC59,'ANNUAL SUMMARY'!$BI$238)+SUMIFS('ANNUAL SUMMARY'!$CG$344,FR65,'ANNUAL SUMMARY'!$V$9,FC59,'ANNUAL SUMMARY'!$BI$296)+SUMIFS('ANNUAL SUMMARY'!$CG$402,FR65,'ANNUAL SUMMARY'!$V$9,FC59,'ANNUAL SUMMARY'!$BI$354)+SUMIFS('ANNUAL SUMMARY'!$CG$460,FR65,'ANNUAL SUMMARY'!$V$9,FC59,'ANNUAL SUMMARY'!$BI$412)+SUMIFS('ANNUAL SUMMARY'!$CG$518,FR65,'ANNUAL SUMMARY'!$V$9,FC59,'ANNUAL SUMMARY'!$BI$470)+SUMIFS('ANNUAL SUMMARY'!$CG$576,FR65,'ANNUAL SUMMARY'!$V$9,FC59,'ANNUAL SUMMARY'!$BI$528)+SUMIFS('ANNUAL SUMMARY'!$CG$634,FR65,'ANNUAL SUMMARY'!$V$9,FC59,'ANNUAL SUMMARY'!$BI$586)+SUMIFS('ANNUAL SUMMARY'!$CG$692,FR65,'ANNUAL SUMMARY'!$V$9,FC59,'ANNUAL SUMMARY'!$BI$644)+SUMIFS('ANNUAL SUMMARY'!$EF$54,FR65,'ANNUAL SUMMARY'!$V$9,FC59,'ANNUAL SUMMARY'!$DH$6)+SUMIFS('ANNUAL SUMMARY'!$EF$112,FR65,'ANNUAL SUMMARY'!$V$9,FC59,'ANNUAL SUMMARY'!$DH$64)+SUMIFS('ANNUAL SUMMARY'!$EF$170,FR65,'ANNUAL SUMMARY'!$V$9,FC59,'ANNUAL SUMMARY'!$DH$122)+SUMIFS('ANNUAL SUMMARY'!$EF$228,FR65,'ANNUAL SUMMARY'!$V$9,FC59,'ANNUAL SUMMARY'!$DH$180)+SUMIFS('ANNUAL SUMMARY'!$EF$286,FR65,'ANNUAL SUMMARY'!$V$9,FC59,'ANNUAL SUMMARY'!$DH$238)+SUMIFS('ANNUAL SUMMARY'!$EF$344,FR65,'ANNUAL SUMMARY'!$V$9,FC59,'ANNUAL SUMMARY'!$DH$296)+SUMIFS('ANNUAL SUMMARY'!$EF$402,FR65,'ANNUAL SUMMARY'!$V$9,FC59,'ANNUAL SUMMARY'!$DH$354)+SUMIFS('ANNUAL SUMMARY'!$EF$460,FR65,'ANNUAL SUMMARY'!$V$9,FC59,'ANNUAL SUMMARY'!$DH$412)+SUMIFS('ANNUAL SUMMARY'!$EF$518,FR65,'ANNUAL SUMMARY'!$V$9,FC59,'ANNUAL SUMMARY'!$DH$470)+SUMIFS('ANNUAL SUMMARY'!$EF$576,FR65,'ANNUAL SUMMARY'!$V$9,FC59,'ANNUAL SUMMARY'!$DH$528)+SUMIFS('ANNUAL SUMMARY'!$EF$634,FR65,'ANNUAL SUMMARY'!$V$9,FC59,'ANNUAL SUMMARY'!$DH$586)+SUMIFS('ANNUAL SUMMARY'!$EF$692,FR65,'ANNUAL SUMMARY'!$V$9,FC59,'ANNUAL SUMMARY'!$DH$644)+SUMIFS('ANNUAL SUMMARY'!$GC$54,FR65,'ANNUAL SUMMARY'!$V$9,FC59,'ANNUAL SUMMARY'!$FE$6)+SUMIFS('ANNUAL SUMMARY'!$GC$112,FR65,'ANNUAL SUMMARY'!$V$9,FC59,'ANNUAL SUMMARY'!$FE$64)+SUMIFS('ANNUAL SUMMARY'!$GC$170,FR65,'ANNUAL SUMMARY'!$V$9,FC59,'ANNUAL SUMMARY'!$FE$122)+SUMIFS('ANNUAL SUMMARY'!$GC$228,FR65,'ANNUAL SUMMARY'!$V$9,FC59,'ANNUAL SUMMARY'!$FE$180)+SUMIFS('ANNUAL SUMMARY'!$GC$286,FR65,'ANNUAL SUMMARY'!$V$9,FC59,'ANNUAL SUMMARY'!$FE$238)+SUMIFS('ANNUAL SUMMARY'!$GC$344,FR65,'ANNUAL SUMMARY'!$V$9,FC59,'ANNUAL SUMMARY'!$FE$296)+SUMIFS('ANNUAL SUMMARY'!$GC$402,FR65,'ANNUAL SUMMARY'!$V$9,FC59,'ANNUAL SUMMARY'!$FE$354)+SUMIFS('ANNUAL SUMMARY'!$GC$460,FR65,'ANNUAL SUMMARY'!$V$9,FC59,'ANNUAL SUMMARY'!$FE$412)+SUMIFS('ANNUAL SUMMARY'!$GC$518,FR65,'ANNUAL SUMMARY'!$V$9,FC59,'ANNUAL SUMMARY'!$FE$470)+SUMIFS('ANNUAL SUMMARY'!$GC$576,FR65,'ANNUAL SUMMARY'!$V$9,FC59,'ANNUAL SUMMARY'!$FE$528)+SUMIFS('ANNUAL SUMMARY'!$GC$634,FR65,'ANNUAL SUMMARY'!$V$9,FC59,'ANNUAL SUMMARY'!$FE$586)+SUMIFS('ANNUAL SUMMARY'!$GC$692,FR65,'ANNUAL SUMMARY'!$V$9,FC59,'ANNUAL SUMMARY'!$FE$644)</f>
        <v>0</v>
      </c>
      <c r="GB65" s="727"/>
      <c r="GC65" s="727"/>
      <c r="GD65" s="727"/>
      <c r="GE65" s="727">
        <f>SUMIFS('ANNUAL SUMMARY'!$AN$54,FR65,'ANNUAL SUMMARY'!$V$9,FC59,'ANNUAL SUMMARY'!$L$6)+SUMIFS('ANNUAL SUMMARY'!$AN$112,FR65,'ANNUAL SUMMARY'!$V$9,FC59,'ANNUAL SUMMARY'!$L$64)+SUMIFS('ANNUAL SUMMARY'!$AN$170,FR65,'ANNUAL SUMMARY'!$V$9,FC59,'ANNUAL SUMMARY'!$L$122)+SUMIFS('ANNUAL SUMMARY'!$AN$228,FR65,'ANNUAL SUMMARY'!$V$9,FC59,'ANNUAL SUMMARY'!$L$180)+SUMIFS('ANNUAL SUMMARY'!$AN$286,FR65,'ANNUAL SUMMARY'!$V$9,FC59,'ANNUAL SUMMARY'!$L$238)+SUMIFS('ANNUAL SUMMARY'!$AN$344,FR65,'ANNUAL SUMMARY'!$V$9,FC59,'ANNUAL SUMMARY'!$L$296)+SUMIFS('ANNUAL SUMMARY'!$AN$402,FR65,'ANNUAL SUMMARY'!$V$9,FC59,'ANNUAL SUMMARY'!$L$354)+SUMIFS('ANNUAL SUMMARY'!$AN$460,FR65,'ANNUAL SUMMARY'!$V$9,FC59,'ANNUAL SUMMARY'!$L$412)+SUMIFS('ANNUAL SUMMARY'!$AN$518,FR65,'ANNUAL SUMMARY'!$V$9,FC59,'ANNUAL SUMMARY'!$L$470)+SUMIFS('ANNUAL SUMMARY'!$AN$576,FR65,'ANNUAL SUMMARY'!$V$9,FC59,'ANNUAL SUMMARY'!$L$528)+SUMIFS('ANNUAL SUMMARY'!$AN$634,FR65,'ANNUAL SUMMARY'!$V$9,FC59,'ANNUAL SUMMARY'!$L$586)+SUMIFS('ANNUAL SUMMARY'!$AN$692,FR65,'ANNUAL SUMMARY'!$V$9,FC59,'ANNUAL SUMMARY'!$L$644)+SUMIFS('ANNUAL SUMMARY'!$CK$54,FR65,'ANNUAL SUMMARY'!$V$9,FC59,'ANNUAL SUMMARY'!$BI$6)+SUMIFS('ANNUAL SUMMARY'!$CK$112,FR65,'ANNUAL SUMMARY'!$V$9,FC59,'ANNUAL SUMMARY'!$BI$64)+SUMIFS('ANNUAL SUMMARY'!$CK$170,FR65,'ANNUAL SUMMARY'!$V$9,FC59,'ANNUAL SUMMARY'!$BI$122)+SUMIFS('ANNUAL SUMMARY'!$CK$228,FR65,'ANNUAL SUMMARY'!$V$9,FC59,'ANNUAL SUMMARY'!$BI$180)+SUMIFS('ANNUAL SUMMARY'!$CK$286,FR65,'ANNUAL SUMMARY'!$V$9,FC59,'ANNUAL SUMMARY'!$BI$238)+SUMIFS('ANNUAL SUMMARY'!$CK$344,FR65,'ANNUAL SUMMARY'!$V$9,FC59,'ANNUAL SUMMARY'!$BI$296)+SUMIFS('ANNUAL SUMMARY'!$CK$402,FR65,'ANNUAL SUMMARY'!$V$9,FC59,'ANNUAL SUMMARY'!$BI$354)+SUMIFS('ANNUAL SUMMARY'!$CK$460,FR65,'ANNUAL SUMMARY'!$V$9,FC59,'ANNUAL SUMMARY'!$BI$412)+SUMIFS('ANNUAL SUMMARY'!$CK$518,FR65,'ANNUAL SUMMARY'!$V$9,FC59,'ANNUAL SUMMARY'!$BI$470)+SUMIFS('ANNUAL SUMMARY'!$CK$576,FR65,'ANNUAL SUMMARY'!$V$9,FC59,'ANNUAL SUMMARY'!$BI$528)+SUMIFS('ANNUAL SUMMARY'!$CK$634,FR65,'ANNUAL SUMMARY'!$V$9,FC59,'ANNUAL SUMMARY'!$BI$586)+SUMIFS('ANNUAL SUMMARY'!$CK$692,FR65,'ANNUAL SUMMARY'!$V$9,FC59,'ANNUAL SUMMARY'!$BI$644)+SUMIFS('ANNUAL SUMMARY'!$EJ$54,FR65,'ANNUAL SUMMARY'!$V$9,FC59,'ANNUAL SUMMARY'!$DH$6)+SUMIFS('ANNUAL SUMMARY'!$EJ$112,FR65,'ANNUAL SUMMARY'!$V$9,FC59,'ANNUAL SUMMARY'!$DH$64)+SUMIFS('ANNUAL SUMMARY'!$EJ$170,FR65,'ANNUAL SUMMARY'!$V$9,FC59,'ANNUAL SUMMARY'!$DH$122)+SUMIFS('ANNUAL SUMMARY'!$EJ$228,FR65,'ANNUAL SUMMARY'!$V$9,FC59,'ANNUAL SUMMARY'!$DH$180)+SUMIFS('ANNUAL SUMMARY'!$EJ$286,FR65,'ANNUAL SUMMARY'!$V$9,FC59,'ANNUAL SUMMARY'!$DH$238)+SUMIFS('ANNUAL SUMMARY'!$EJ$344,FR65,'ANNUAL SUMMARY'!$V$9,FC59,'ANNUAL SUMMARY'!$DH$296)+SUMIFS('ANNUAL SUMMARY'!$EJ$402,FR65,'ANNUAL SUMMARY'!$V$9,FC59,'ANNUAL SUMMARY'!$DH$354)+SUMIFS('ANNUAL SUMMARY'!$EJ$460,FR65,'ANNUAL SUMMARY'!$V$9,FC59,'ANNUAL SUMMARY'!$DH$412)+SUMIFS('ANNUAL SUMMARY'!$EJ$518,FR65,'ANNUAL SUMMARY'!$V$9,FC59,'ANNUAL SUMMARY'!$DH$470)+SUMIFS('ANNUAL SUMMARY'!$EJ$576,FR65,'ANNUAL SUMMARY'!$V$9,FC59,'ANNUAL SUMMARY'!$DH$528)+SUMIFS('ANNUAL SUMMARY'!$EJ$634,FR65,'ANNUAL SUMMARY'!$V$9,FC59,'ANNUAL SUMMARY'!$DH$586)+SUMIFS('ANNUAL SUMMARY'!$EJ$692,FR65,'ANNUAL SUMMARY'!$V$9,FC59,'ANNUAL SUMMARY'!$DH$644)+SUMIFS('ANNUAL SUMMARY'!$GG$54,FR65,'ANNUAL SUMMARY'!$V$9,FC59,'ANNUAL SUMMARY'!$FE$6)+SUMIFS('ANNUAL SUMMARY'!$GG$112,FR65,'ANNUAL SUMMARY'!$V$9,FC59,'ANNUAL SUMMARY'!$FE$64)+SUMIFS('ANNUAL SUMMARY'!$GG$170,FR65,'ANNUAL SUMMARY'!$V$9,FC59,'ANNUAL SUMMARY'!$FE$122)+SUMIFS('ANNUAL SUMMARY'!$GG$228,FR65,'ANNUAL SUMMARY'!$V$9,FC59,'ANNUAL SUMMARY'!$FE$180)+SUMIFS('ANNUAL SUMMARY'!$GG$286,FR65,'ANNUAL SUMMARY'!$V$9,FC59,'ANNUAL SUMMARY'!$FE$238)+SUMIFS('ANNUAL SUMMARY'!$GG$344,FR65,'ANNUAL SUMMARY'!$V$9,FC59,'ANNUAL SUMMARY'!$FE$296)+SUMIFS('ANNUAL SUMMARY'!$GG$402,FR65,'ANNUAL SUMMARY'!$V$9,FC59,'ANNUAL SUMMARY'!$FE$354)+SUMIFS('ANNUAL SUMMARY'!$GG$460,FR65,'ANNUAL SUMMARY'!$V$9,FC59,'ANNUAL SUMMARY'!$FE$412)+SUMIFS('ANNUAL SUMMARY'!$GG$518,FR65,'ANNUAL SUMMARY'!$V$9,FC59,'ANNUAL SUMMARY'!$FE$470)+SUMIFS('ANNUAL SUMMARY'!$GG$576,FR65,'ANNUAL SUMMARY'!$V$9,FC59,'ANNUAL SUMMARY'!$FE$528)+SUMIFS('ANNUAL SUMMARY'!$GG$634,FR65,'ANNUAL SUMMARY'!$V$9,FC59,'ANNUAL SUMMARY'!$FE$586)+SUMIFS('ANNUAL SUMMARY'!$GG$692,FR65,'ANNUAL SUMMARY'!$V$9,FC59,'ANNUAL SUMMARY'!$FE$644)</f>
        <v>0</v>
      </c>
      <c r="GF65" s="727"/>
      <c r="GG65" s="727"/>
      <c r="GH65" s="727"/>
      <c r="GI65" s="728">
        <f>SUMIFS('ANNUAL SUMMARY'!$AR$54,FR65,'ANNUAL SUMMARY'!$V$9,FC59,'ANNUAL SUMMARY'!$L$6)+SUMIFS('ANNUAL SUMMARY'!$AR$112,FR65,'ANNUAL SUMMARY'!$V$9,FC59,'ANNUAL SUMMARY'!$L$64)+SUMIFS('ANNUAL SUMMARY'!$AR$170,FR65,'ANNUAL SUMMARY'!$V$9,FC59,'ANNUAL SUMMARY'!$L$122)+SUMIFS('ANNUAL SUMMARY'!$AR$228,FR65,'ANNUAL SUMMARY'!$V$9,FC59,'ANNUAL SUMMARY'!$L$180)+SUMIFS('ANNUAL SUMMARY'!$AR$286,FR65,'ANNUAL SUMMARY'!$V$9,FC59,'ANNUAL SUMMARY'!$L$238)+SUMIFS('ANNUAL SUMMARY'!$AR$344,FR65,'ANNUAL SUMMARY'!$V$9,FC59,'ANNUAL SUMMARY'!$L$296)+SUMIFS('ANNUAL SUMMARY'!$AR$402,FR65,'ANNUAL SUMMARY'!$V$9,FC59,'ANNUAL SUMMARY'!$L$354)+SUMIFS('ANNUAL SUMMARY'!$AR$460,FR65,'ANNUAL SUMMARY'!$V$9,FC59,'ANNUAL SUMMARY'!$L$412)+SUMIFS('ANNUAL SUMMARY'!$AR$518,FR65,'ANNUAL SUMMARY'!$V$9,FC59,'ANNUAL SUMMARY'!$L$470)+SUMIFS('ANNUAL SUMMARY'!$AR$576,FR65,'ANNUAL SUMMARY'!$V$9,FC59,'ANNUAL SUMMARY'!$L$528)+SUMIFS('ANNUAL SUMMARY'!$AR$634,FR65,'ANNUAL SUMMARY'!$V$9,FC59,'ANNUAL SUMMARY'!$L$586)+SUMIFS('ANNUAL SUMMARY'!$AR$692,FR65,'ANNUAL SUMMARY'!$V$9,FC59,'ANNUAL SUMMARY'!$L$644)+SUMIFS('ANNUAL SUMMARY'!$CO$54,FR65,'ANNUAL SUMMARY'!$V$9,FC59,'ANNUAL SUMMARY'!$BI$6)+SUMIFS('ANNUAL SUMMARY'!$CO$112,FR65,'ANNUAL SUMMARY'!$V$9,FC59,'ANNUAL SUMMARY'!$BI$64)+SUMIFS('ANNUAL SUMMARY'!$CO$170,FR65,'ANNUAL SUMMARY'!$V$9,FC59,'ANNUAL SUMMARY'!$BI$122)+SUMIFS('ANNUAL SUMMARY'!$CO$228,FR65,'ANNUAL SUMMARY'!$V$9,FC59,'ANNUAL SUMMARY'!$BI$180)+SUMIFS('ANNUAL SUMMARY'!$CO$286,FR65,'ANNUAL SUMMARY'!$V$9,FC59,'ANNUAL SUMMARY'!$BI$238)+SUMIFS('ANNUAL SUMMARY'!$CO$344,FR65,'ANNUAL SUMMARY'!$V$9,FC59,'ANNUAL SUMMARY'!$BI$296)+SUMIFS('ANNUAL SUMMARY'!$CO$402,FR65,'ANNUAL SUMMARY'!$V$9,FC59,'ANNUAL SUMMARY'!$BI$354)+SUMIFS('ANNUAL SUMMARY'!$CO$460,FR65,'ANNUAL SUMMARY'!$V$9,FC59,'ANNUAL SUMMARY'!$BI$412)+SUMIFS('ANNUAL SUMMARY'!$CO$518,FR65,'ANNUAL SUMMARY'!$V$9,FC59,'ANNUAL SUMMARY'!$BI$470)+SUMIFS('ANNUAL SUMMARY'!$CO$576,FR65,'ANNUAL SUMMARY'!$V$9,FC59,'ANNUAL SUMMARY'!$BI$528)+SUMIFS('ANNUAL SUMMARY'!$CO$634,FR65,'ANNUAL SUMMARY'!$V$9,FC59,'ANNUAL SUMMARY'!$BI$586)+SUMIFS('ANNUAL SUMMARY'!$CO$692,FR65,'ANNUAL SUMMARY'!$V$9,FC59,'ANNUAL SUMMARY'!$BI$644)+SUMIFS('ANNUAL SUMMARY'!$EN$54,FR65,'ANNUAL SUMMARY'!$V$9,FC59,'ANNUAL SUMMARY'!$DH$6)+SUMIFS('ANNUAL SUMMARY'!$EN$112,FR65,'ANNUAL SUMMARY'!$V$9,FC59,'ANNUAL SUMMARY'!$DH$64)+SUMIFS('ANNUAL SUMMARY'!$EN$170,FR65,'ANNUAL SUMMARY'!$V$9,FC59,'ANNUAL SUMMARY'!$DH$122)+SUMIFS('ANNUAL SUMMARY'!$EN$228,FR65,'ANNUAL SUMMARY'!$V$9,FC59,'ANNUAL SUMMARY'!$DH$180)+SUMIFS('ANNUAL SUMMARY'!$EN$286,FR65,'ANNUAL SUMMARY'!$V$9,FC59,'ANNUAL SUMMARY'!$DH$238)+SUMIFS('ANNUAL SUMMARY'!$EN$344,FR65,'ANNUAL SUMMARY'!$V$9,FC59,'ANNUAL SUMMARY'!$DH$296)+SUMIFS('ANNUAL SUMMARY'!$EN$402,FR65,'ANNUAL SUMMARY'!$V$9,FC59,'ANNUAL SUMMARY'!$DH$354)+SUMIFS('ANNUAL SUMMARY'!$EN$460,FR65,'ANNUAL SUMMARY'!$V$9,FC59,'ANNUAL SUMMARY'!$DH$412)+SUMIFS('ANNUAL SUMMARY'!$EN$518,FR65,'ANNUAL SUMMARY'!$V$9,FC59,'ANNUAL SUMMARY'!$DH$470)+SUMIFS('ANNUAL SUMMARY'!$EN$576,FR65,'ANNUAL SUMMARY'!$V$9,FC59,'ANNUAL SUMMARY'!$DH$528)+SUMIFS('ANNUAL SUMMARY'!$EN$634,FR65,'ANNUAL SUMMARY'!$V$9,FC59,'ANNUAL SUMMARY'!$DH$586)+SUMIFS('ANNUAL SUMMARY'!$EN$692,FR65,'ANNUAL SUMMARY'!$V$9,FC59,'ANNUAL SUMMARY'!$DH$644)+SUMIFS('ANNUAL SUMMARY'!$GK$54,FR65,'ANNUAL SUMMARY'!$V$9,FC59,'ANNUAL SUMMARY'!$FE$6)+SUMIFS('ANNUAL SUMMARY'!$GK$112,FR65,'ANNUAL SUMMARY'!$V$9,FC59,'ANNUAL SUMMARY'!$FE$64)+SUMIFS('ANNUAL SUMMARY'!$GK$170,FR65,'ANNUAL SUMMARY'!$V$9,FC59,'ANNUAL SUMMARY'!$FE$122)+SUMIFS('ANNUAL SUMMARY'!$GK$228,FR65,'ANNUAL SUMMARY'!$V$9,FC59,'ANNUAL SUMMARY'!$FE$180)+SUMIFS('ANNUAL SUMMARY'!$GK$286,FR65,'ANNUAL SUMMARY'!$V$9,FC59,'ANNUAL SUMMARY'!$FE$238)+SUMIFS('ANNUAL SUMMARY'!$GK$344,FR65,'ANNUAL SUMMARY'!$V$9,FC59,'ANNUAL SUMMARY'!$FE$296)+SUMIFS('ANNUAL SUMMARY'!$GK$402,FR65,'ANNUAL SUMMARY'!$V$9,FC59,'ANNUAL SUMMARY'!$FE$354)+SUMIFS('ANNUAL SUMMARY'!$GK$460,FR65,'ANNUAL SUMMARY'!$V$9,FC59,'ANNUAL SUMMARY'!$FE$412)+SUMIFS('ANNUAL SUMMARY'!$GK$518,FR65,'ANNUAL SUMMARY'!$V$9,FC59,'ANNUAL SUMMARY'!$FE$470)+SUMIFS('ANNUAL SUMMARY'!$GK$576,FR65,'ANNUAL SUMMARY'!$V$9,FC59,'ANNUAL SUMMARY'!$FE$528)+SUMIFS('ANNUAL SUMMARY'!$GK$634,FR65,'ANNUAL SUMMARY'!$V$9,FC59,'ANNUAL SUMMARY'!$FE$586)+SUMIFS('ANNUAL SUMMARY'!$GK$692,FR65,'ANNUAL SUMMARY'!$V$9,FC59,'ANNUAL SUMMARY'!$FE$644)</f>
        <v>0</v>
      </c>
      <c r="GJ65" s="728"/>
      <c r="GK65" s="728"/>
      <c r="GL65" s="728">
        <f>SUMIFS('ANNUAL SUMMARY'!$AU$54,FR65,'ANNUAL SUMMARY'!$V$9,FC59,'ANNUAL SUMMARY'!$L$6)+SUMIFS('ANNUAL SUMMARY'!$AU$112,FR65,'ANNUAL SUMMARY'!$V$9,FC59,'ANNUAL SUMMARY'!$L$64)+SUMIFS('ANNUAL SUMMARY'!$AU$170,FR65,'ANNUAL SUMMARY'!$V$9,FC59,'ANNUAL SUMMARY'!$L$122)+SUMIFS('ANNUAL SUMMARY'!$AU$228,FR65,'ANNUAL SUMMARY'!$V$9,FC59,'ANNUAL SUMMARY'!$L$180)+SUMIFS('ANNUAL SUMMARY'!$AU$286,FR65,'ANNUAL SUMMARY'!$V$9,FC59,'ANNUAL SUMMARY'!$L$238)+SUMIFS('ANNUAL SUMMARY'!$AU$344,FR65,'ANNUAL SUMMARY'!$V$9,FC59,'ANNUAL SUMMARY'!$L$296)+SUMIFS('ANNUAL SUMMARY'!$AU$402,FR65,'ANNUAL SUMMARY'!$V$9,FC59,'ANNUAL SUMMARY'!$L$354)+SUMIFS('ANNUAL SUMMARY'!$AU$460,FR65,'ANNUAL SUMMARY'!$V$9,FC59,'ANNUAL SUMMARY'!$L$412)+SUMIFS('ANNUAL SUMMARY'!$AU$518,FR65,'ANNUAL SUMMARY'!$V$9,FC59,'ANNUAL SUMMARY'!$L$470)+SUMIFS('ANNUAL SUMMARY'!$AU$576,FR65,'ANNUAL SUMMARY'!$V$9,FC59,'ANNUAL SUMMARY'!$L$528)+SUMIFS('ANNUAL SUMMARY'!$AU$634,FR65,'ANNUAL SUMMARY'!$V$9,FC59,'ANNUAL SUMMARY'!$L$586)+SUMIFS('ANNUAL SUMMARY'!$AU$692,FR65,'ANNUAL SUMMARY'!$V$9,FC59,'ANNUAL SUMMARY'!$L$644)+SUMIFS('ANNUAL SUMMARY'!$CR$54,FR65,'ANNUAL SUMMARY'!$V$9,FC59,'ANNUAL SUMMARY'!$BI$6)+SUMIFS('ANNUAL SUMMARY'!$CR$112,FR65,'ANNUAL SUMMARY'!$V$9,FC59,'ANNUAL SUMMARY'!$BI$64)+SUMIFS('ANNUAL SUMMARY'!$CR$170,FR65,'ANNUAL SUMMARY'!$V$9,FC59,'ANNUAL SUMMARY'!$BI$122)+SUMIFS('ANNUAL SUMMARY'!$CR$228,FR65,'ANNUAL SUMMARY'!$V$9,FC59,'ANNUAL SUMMARY'!$BI$180)+SUMIFS('ANNUAL SUMMARY'!$CR$286,FR65,'ANNUAL SUMMARY'!$V$9,FC59,'ANNUAL SUMMARY'!$BI$238)+SUMIFS('ANNUAL SUMMARY'!$CR$344,FR65,'ANNUAL SUMMARY'!$V$9,FC59,'ANNUAL SUMMARY'!$BI$296)+SUMIFS('ANNUAL SUMMARY'!$CR$402,FR65,'ANNUAL SUMMARY'!$V$9,FC59,'ANNUAL SUMMARY'!$BI$354)+SUMIFS('ANNUAL SUMMARY'!$CR$460,FR65,'ANNUAL SUMMARY'!$V$9,FC59,'ANNUAL SUMMARY'!$BI$412)+SUMIFS('ANNUAL SUMMARY'!$CR$518,FR65,'ANNUAL SUMMARY'!$V$9,FC59,'ANNUAL SUMMARY'!$BI$470)+SUMIFS('ANNUAL SUMMARY'!$CR$576,FR65,'ANNUAL SUMMARY'!$V$9,FC59,'ANNUAL SUMMARY'!$BI$528)+SUMIFS('ANNUAL SUMMARY'!$CR$634,FR65,'ANNUAL SUMMARY'!$V$9,FC59,'ANNUAL SUMMARY'!$BI$586)+SUMIFS('ANNUAL SUMMARY'!$CR$692,FR65,'ANNUAL SUMMARY'!$V$9,FC59,'ANNUAL SUMMARY'!$BI$644)+SUMIFS('ANNUAL SUMMARY'!$EQ$54,FR65,'ANNUAL SUMMARY'!$V$9,FC59,'ANNUAL SUMMARY'!$DH$6)+SUMIFS('ANNUAL SUMMARY'!$EQ$112,FR65,'ANNUAL SUMMARY'!$V$9,FC59,'ANNUAL SUMMARY'!$DH$64)+SUMIFS('ANNUAL SUMMARY'!$EQ$170,FR65,'ANNUAL SUMMARY'!$V$9,FC59,'ANNUAL SUMMARY'!$DH$122)+SUMIFS('ANNUAL SUMMARY'!$EQ$228,FR65,'ANNUAL SUMMARY'!$V$9,FC59,'ANNUAL SUMMARY'!$DH$180)+SUMIFS('ANNUAL SUMMARY'!$EQ$286,FR65,'ANNUAL SUMMARY'!$V$9,FC59,'ANNUAL SUMMARY'!$DH$238)+SUMIFS('ANNUAL SUMMARY'!$EQ$344,FR65,'ANNUAL SUMMARY'!$V$9,FC59,'ANNUAL SUMMARY'!$DH$296)+SUMIFS('ANNUAL SUMMARY'!$EQ$402,FR65,'ANNUAL SUMMARY'!$V$9,FC59,'ANNUAL SUMMARY'!$DH$354)+SUMIFS('ANNUAL SUMMARY'!$EQ$460,FR65,'ANNUAL SUMMARY'!$V$9,FC59,'ANNUAL SUMMARY'!$DH$412)+SUMIFS('ANNUAL SUMMARY'!$EQ$518,FR65,'ANNUAL SUMMARY'!$V$9,FC59,'ANNUAL SUMMARY'!$DH$470)+SUMIFS('ANNUAL SUMMARY'!$EQ$576,FR65,'ANNUAL SUMMARY'!$V$9,FC59,'ANNUAL SUMMARY'!$DH$528)+SUMIFS('ANNUAL SUMMARY'!$EQ$634,FR65,'ANNUAL SUMMARY'!$V$9,FC59,'ANNUAL SUMMARY'!$DH$586)+SUMIFS('ANNUAL SUMMARY'!$EQ$692,FR65,'ANNUAL SUMMARY'!$V$9,FC59,'ANNUAL SUMMARY'!$DH$644)+SUMIFS('ANNUAL SUMMARY'!$GN$54,FR65,'ANNUAL SUMMARY'!$V$9,FC59,'ANNUAL SUMMARY'!$FE$6)+SUMIFS('ANNUAL SUMMARY'!$GN$112,FR65,'ANNUAL SUMMARY'!$V$9,FC59,'ANNUAL SUMMARY'!$FE$64)+SUMIFS('ANNUAL SUMMARY'!$GN$170,FR65,'ANNUAL SUMMARY'!$V$9,FC59,'ANNUAL SUMMARY'!$FE$122)+SUMIFS('ANNUAL SUMMARY'!$GN$228,FR65,'ANNUAL SUMMARY'!$V$9,FC59,'ANNUAL SUMMARY'!$FE$180)+SUMIFS('ANNUAL SUMMARY'!$GN$286,FR65,'ANNUAL SUMMARY'!$V$9,FC59,'ANNUAL SUMMARY'!$FE$238)+SUMIFS('ANNUAL SUMMARY'!$GN$344,FR65,'ANNUAL SUMMARY'!$V$9,FC59,'ANNUAL SUMMARY'!$FE$296)+SUMIFS('ANNUAL SUMMARY'!$GN$402,FR65,'ANNUAL SUMMARY'!$V$9,FC59,'ANNUAL SUMMARY'!$FE$354)+SUMIFS('ANNUAL SUMMARY'!$GN$460,FR65,'ANNUAL SUMMARY'!$V$9,FC59,'ANNUAL SUMMARY'!$FE$412)+SUMIFS('ANNUAL SUMMARY'!$GN$518,FR65,'ANNUAL SUMMARY'!$V$9,FC59,'ANNUAL SUMMARY'!$FE$470)+SUMIFS('ANNUAL SUMMARY'!$GN$576,FR65,'ANNUAL SUMMARY'!$V$9,FC59,'ANNUAL SUMMARY'!$FE$528)+SUMIFS('ANNUAL SUMMARY'!$GN$634,FR65,'ANNUAL SUMMARY'!$V$9,FC59,'ANNUAL SUMMARY'!$FE$586)+SUMIFS('ANNUAL SUMMARY'!$GN$692,FR65,'ANNUAL SUMMARY'!$V$9,FC59,'ANNUAL SUMMARY'!$FE$644)</f>
        <v>0</v>
      </c>
      <c r="GM65" s="728"/>
      <c r="GN65" s="728"/>
      <c r="GO65" s="1263"/>
    </row>
    <row r="66" spans="1:197" ht="15" customHeight="1" thickBot="1" x14ac:dyDescent="0.3">
      <c r="A66" s="154"/>
      <c r="B66" s="830"/>
      <c r="C66" s="831"/>
      <c r="D66" s="831"/>
      <c r="E66" s="831"/>
      <c r="F66" s="831"/>
      <c r="G66" s="831"/>
      <c r="H66" s="831"/>
      <c r="I66" s="831"/>
      <c r="J66" s="831"/>
      <c r="K66" s="831"/>
      <c r="L66" s="832"/>
      <c r="M66" s="14"/>
      <c r="N66" s="838"/>
      <c r="O66" s="839"/>
      <c r="P66" s="839"/>
      <c r="Q66" s="839"/>
      <c r="R66" s="839"/>
      <c r="S66" s="840"/>
      <c r="T66" s="840"/>
      <c r="U66" s="840"/>
      <c r="V66" s="840"/>
      <c r="W66" s="840"/>
      <c r="X66" s="841"/>
      <c r="Y66" s="15"/>
      <c r="Z66" s="822"/>
      <c r="AA66" s="823"/>
      <c r="AB66" s="823"/>
      <c r="AC66" s="823"/>
      <c r="AD66" s="823"/>
      <c r="AE66" s="727"/>
      <c r="AF66" s="727"/>
      <c r="AG66" s="727"/>
      <c r="AH66" s="727"/>
      <c r="AI66" s="727"/>
      <c r="AJ66" s="727"/>
      <c r="AK66" s="727"/>
      <c r="AL66" s="727"/>
      <c r="AM66" s="727"/>
      <c r="AN66" s="727"/>
      <c r="AO66" s="727"/>
      <c r="AP66" s="727"/>
      <c r="AQ66" s="728"/>
      <c r="AR66" s="728"/>
      <c r="AS66" s="728"/>
      <c r="AT66" s="728"/>
      <c r="AU66" s="728"/>
      <c r="AV66" s="1260"/>
      <c r="AW66" s="1263"/>
      <c r="AX66" s="154"/>
      <c r="AY66" s="830"/>
      <c r="AZ66" s="831"/>
      <c r="BA66" s="831"/>
      <c r="BB66" s="831"/>
      <c r="BC66" s="831"/>
      <c r="BD66" s="831"/>
      <c r="BE66" s="831"/>
      <c r="BF66" s="831"/>
      <c r="BG66" s="831"/>
      <c r="BH66" s="831"/>
      <c r="BI66" s="832"/>
      <c r="BJ66" s="14"/>
      <c r="BK66" s="838"/>
      <c r="BL66" s="839"/>
      <c r="BM66" s="839"/>
      <c r="BN66" s="839"/>
      <c r="BO66" s="839"/>
      <c r="BP66" s="840"/>
      <c r="BQ66" s="840"/>
      <c r="BR66" s="840"/>
      <c r="BS66" s="840"/>
      <c r="BT66" s="840"/>
      <c r="BU66" s="841"/>
      <c r="BV66" s="15"/>
      <c r="BW66" s="822"/>
      <c r="BX66" s="823"/>
      <c r="BY66" s="823"/>
      <c r="BZ66" s="823"/>
      <c r="CA66" s="823"/>
      <c r="CB66" s="727"/>
      <c r="CC66" s="727"/>
      <c r="CD66" s="727"/>
      <c r="CE66" s="727"/>
      <c r="CF66" s="727"/>
      <c r="CG66" s="727"/>
      <c r="CH66" s="727"/>
      <c r="CI66" s="727"/>
      <c r="CJ66" s="727"/>
      <c r="CK66" s="727"/>
      <c r="CL66" s="727"/>
      <c r="CM66" s="727"/>
      <c r="CN66" s="728"/>
      <c r="CO66" s="728"/>
      <c r="CP66" s="728"/>
      <c r="CQ66" s="728"/>
      <c r="CR66" s="728"/>
      <c r="CS66" s="728"/>
      <c r="CT66" s="1263"/>
      <c r="CU66" s="1250"/>
      <c r="CV66" s="154"/>
      <c r="CW66" s="830"/>
      <c r="CX66" s="831"/>
      <c r="CY66" s="831"/>
      <c r="CZ66" s="831"/>
      <c r="DA66" s="831"/>
      <c r="DB66" s="831"/>
      <c r="DC66" s="831"/>
      <c r="DD66" s="831"/>
      <c r="DE66" s="831"/>
      <c r="DF66" s="831"/>
      <c r="DG66" s="832"/>
      <c r="DH66" s="14"/>
      <c r="DI66" s="838"/>
      <c r="DJ66" s="839"/>
      <c r="DK66" s="839"/>
      <c r="DL66" s="839"/>
      <c r="DM66" s="839"/>
      <c r="DN66" s="840"/>
      <c r="DO66" s="840"/>
      <c r="DP66" s="840"/>
      <c r="DQ66" s="840"/>
      <c r="DR66" s="840"/>
      <c r="DS66" s="841"/>
      <c r="DT66" s="15"/>
      <c r="DU66" s="822"/>
      <c r="DV66" s="823"/>
      <c r="DW66" s="823"/>
      <c r="DX66" s="823"/>
      <c r="DY66" s="823"/>
      <c r="DZ66" s="727"/>
      <c r="EA66" s="727"/>
      <c r="EB66" s="727"/>
      <c r="EC66" s="727"/>
      <c r="ED66" s="727"/>
      <c r="EE66" s="727"/>
      <c r="EF66" s="727"/>
      <c r="EG66" s="727"/>
      <c r="EH66" s="727"/>
      <c r="EI66" s="727"/>
      <c r="EJ66" s="727"/>
      <c r="EK66" s="727"/>
      <c r="EL66" s="728"/>
      <c r="EM66" s="728"/>
      <c r="EN66" s="728"/>
      <c r="EO66" s="728"/>
      <c r="EP66" s="728"/>
      <c r="EQ66" s="1260"/>
      <c r="ER66" s="1263"/>
      <c r="ES66" s="154"/>
      <c r="ET66" s="830"/>
      <c r="EU66" s="831"/>
      <c r="EV66" s="831"/>
      <c r="EW66" s="831"/>
      <c r="EX66" s="831"/>
      <c r="EY66" s="831"/>
      <c r="EZ66" s="831"/>
      <c r="FA66" s="831"/>
      <c r="FB66" s="831"/>
      <c r="FC66" s="831"/>
      <c r="FD66" s="832"/>
      <c r="FE66" s="14"/>
      <c r="FF66" s="838"/>
      <c r="FG66" s="839"/>
      <c r="FH66" s="839"/>
      <c r="FI66" s="839"/>
      <c r="FJ66" s="839"/>
      <c r="FK66" s="840"/>
      <c r="FL66" s="840"/>
      <c r="FM66" s="840"/>
      <c r="FN66" s="840"/>
      <c r="FO66" s="840"/>
      <c r="FP66" s="841"/>
      <c r="FQ66" s="15"/>
      <c r="FR66" s="822"/>
      <c r="FS66" s="823"/>
      <c r="FT66" s="823"/>
      <c r="FU66" s="823"/>
      <c r="FV66" s="823"/>
      <c r="FW66" s="727"/>
      <c r="FX66" s="727"/>
      <c r="FY66" s="727"/>
      <c r="FZ66" s="727"/>
      <c r="GA66" s="727"/>
      <c r="GB66" s="727"/>
      <c r="GC66" s="727"/>
      <c r="GD66" s="727"/>
      <c r="GE66" s="727"/>
      <c r="GF66" s="727"/>
      <c r="GG66" s="727"/>
      <c r="GH66" s="727"/>
      <c r="GI66" s="728"/>
      <c r="GJ66" s="728"/>
      <c r="GK66" s="728"/>
      <c r="GL66" s="728"/>
      <c r="GM66" s="728"/>
      <c r="GN66" s="728"/>
      <c r="GO66" s="1263"/>
    </row>
    <row r="67" spans="1:197" ht="15" customHeight="1" thickTop="1" x14ac:dyDescent="0.25">
      <c r="A67" s="154"/>
      <c r="B67" s="824" t="str">
        <f>'ANNUAL SUMMARY'!$C$18</f>
        <v>NO. FLIGHTS</v>
      </c>
      <c r="C67" s="825"/>
      <c r="D67" s="825"/>
      <c r="E67" s="825"/>
      <c r="F67" s="825"/>
      <c r="G67" s="825"/>
      <c r="H67" s="826"/>
      <c r="I67" s="803">
        <f>SUMIF('ANNUAL SUMMARY'!$FE$622,K59,'ANNUAL SUMMARY'!$FC$634)+SUMIF('ANNUAL SUMMARY'!$DH$622,K59,'ANNUAL SUMMARY'!$DF$634)+SUMIF('ANNUAL SUMMARY'!$BI$622,K59,'ANNUAL SUMMARY'!$BG$634)+SUMIF('ANNUAL SUMMARY'!$L$622,K59,'ANNUAL SUMMARY'!$J$634)+SUMIF('ANNUAL SUMMARY'!$FE$566,K59,'ANNUAL SUMMARY'!$FC$578)+SUMIF('ANNUAL SUMMARY'!$DH$566,K59,'ANNUAL SUMMARY'!$DF$578)+SUMIF('ANNUAL SUMMARY'!$BI$566,K59,'ANNUAL SUMMARY'!$BG$578)+SUMIF('ANNUAL SUMMARY'!$L$566,K59,'ANNUAL SUMMARY'!$J$578)+SUMIF('ANNUAL SUMMARY'!$FE$510,K59,'ANNUAL SUMMARY'!$FC$522)+SUMIF('ANNUAL SUMMARY'!$DH$510,K59,'ANNUAL SUMMARY'!$DF$522)+SUMIF('ANNUAL SUMMARY'!$BI$510,K59,'ANNUAL SUMMARY'!$BG$522)+SUMIF('ANNUAL SUMMARY'!$L$510,K59,'ANNUAL SUMMARY'!$J$522)+SUMIF('ANNUAL SUMMARY'!$FE$454,K59,'ANNUAL SUMMARY'!$FC$466)+SUMIF('ANNUAL SUMMARY'!$DH$454,K59,'ANNUAL SUMMARY'!$DF$466)+SUMIF('ANNUAL SUMMARY'!$BI$454,K59,'ANNUAL SUMMARY'!$BG$466)+SUMIF('ANNUAL SUMMARY'!$L$454,K59,'ANNUAL SUMMARY'!$J$466)+SUMIF('ANNUAL SUMMARY'!$FE$398,K59,'ANNUAL SUMMARY'!$FC$410)+SUMIF('ANNUAL SUMMARY'!$DH$398,K59,'ANNUAL SUMMARY'!$DF$410)+SUMIF('ANNUAL SUMMARY'!$BI$398,K59,'ANNUAL SUMMARY'!$BG$410)+SUMIF('ANNUAL SUMMARY'!$L$398,K59,'ANNUAL SUMMARY'!$J$410)+SUMIF('ANNUAL SUMMARY'!$FE$342,K59,'ANNUAL SUMMARY'!$FC$354)+SUMIF('ANNUAL SUMMARY'!$DH$342,K59,'ANNUAL SUMMARY'!$DF$354)+SUMIF('ANNUAL SUMMARY'!$BI$342,K59,'ANNUAL SUMMARY'!$BG$354)+SUMIF('ANNUAL SUMMARY'!$L$342,K59,'ANNUAL SUMMARY'!$J$354)+SUMIF('ANNUAL SUMMARY'!$FE$286,K59,'ANNUAL SUMMARY'!$FC$298)+SUMIF('ANNUAL SUMMARY'!$DH$286,K59,'ANNUAL SUMMARY'!$DF$298)+SUMIF('ANNUAL SUMMARY'!$BI$286,K59,'ANNUAL SUMMARY'!$BG$298)+SUMIF('ANNUAL SUMMARY'!$L$286,K59,'ANNUAL SUMMARY'!$J$298)+SUMIF('ANNUAL SUMMARY'!$FE$230,K59,'ANNUAL SUMMARY'!$FC$242)+SUMIF('ANNUAL SUMMARY'!$DH$230,K59,'ANNUAL SUMMARY'!$DF$242)+SUMIF('ANNUAL SUMMARY'!$BI$230,K59,'ANNUAL SUMMARY'!$BG$242)+SUMIF('ANNUAL SUMMARY'!$L$230,K59,'ANNUAL SUMMARY'!$J$242)+SUMIF('ANNUAL SUMMARY'!$FE$174,K59,'ANNUAL SUMMARY'!$FC$186)+SUMIF('ANNUAL SUMMARY'!$DH$174,K59,'ANNUAL SUMMARY'!$DF$186)+SUMIF('ANNUAL SUMMARY'!$BI$174,K59,'ANNUAL SUMMARY'!$BG$186)+SUMIF('ANNUAL SUMMARY'!$L$174,K59,'ANNUAL SUMMARY'!$J$186)+SUMIF('ANNUAL SUMMARY'!$FE$118,K59,'ANNUAL SUMMARY'!$FC$130)+SUMIF('ANNUAL SUMMARY'!$DH$118,K59,'ANNUAL SUMMARY'!$DF$130)+SUMIF('ANNUAL SUMMARY'!$BI$118,K59,'ANNUAL SUMMARY'!$BG$130)+SUMIF('ANNUAL SUMMARY'!$L$118,K59,'ANNUAL SUMMARY'!$J$130)+SUMIF('ANNUAL SUMMARY'!$FE$62,K59,'ANNUAL SUMMARY'!$FC$74)+SUMIF('ANNUAL SUMMARY'!$DH$62,K59,'ANNUAL SUMMARY'!$DF$74)+SUMIF('ANNUAL SUMMARY'!$BI$62,K59,'ANNUAL SUMMARY'!$BG$74)+SUMIF('ANNUAL SUMMARY'!$L$62,K59,'ANNUAL SUMMARY'!$J$74)+SUMIF('ANNUAL SUMMARY'!$FE$6,K59,'ANNUAL SUMMARY'!$FC$18)+SUMIF('ANNUAL SUMMARY'!$DH$6,K59,'ANNUAL SUMMARY'!$DF$18)+SUMIF('ANNUAL SUMMARY'!$BI$6,K59,'ANNUAL SUMMARY'!$BG$18)+SUMIF('ANNUAL SUMMARY'!$L$6,K59,'ANNUAL SUMMARY'!$J$18)+SUMIF('PREVIOUS LOGS'!$K$6,K59,'PREVIOUS LOGS'!$B$12)+SUMIF('PREVIOUS LOGS'!$K$59,$K$6,'PREVIOUS LOGS'!$B$65)+SUMIF('PREVIOUS LOGS'!$K$112,K59,'PREVIOUS LOGS'!$B$118)+SUMIF('PREVIOUS LOGS'!$K$165,K59,'PREVIOUS LOGS'!$B$171)+SUMIF('PREVIOUS LOGS'!$K$218,K59,'PREVIOUS LOGS'!$B$224)+SUMIF('PREVIOUS LOGS'!$K$271,K59,'PREVIOUS LOGS'!$B$277)+SUMIF('PREVIOUS LOGS'!$K$324,K59,'PREVIOUS LOGS'!$B$330)+SUMIF('PREVIOUS LOGS'!$BH$6,K59,'PREVIOUS LOGS'!$AY$12)+SUMIF('PREVIOUS LOGS'!$BH$59,$K$6,'PREVIOUS LOGS'!$AY$65)+SUMIF('PREVIOUS LOGS'!$BH$112,K59,'PREVIOUS LOGS'!$AY$118)+SUMIF('PREVIOUS LOGS'!$BH$165,K59,'PREVIOUS LOGS'!$AY$171)+SUMIF('PREVIOUS LOGS'!$BH$218,K59,'PREVIOUS LOGS'!$AY$224)+SUMIF('PREVIOUS LOGS'!$BH$271,K59,'PREVIOUS LOGS'!$AY$277)+SUMIF('PREVIOUS LOGS'!$BH$324,K59,'PREVIOUS LOGS'!$AY$330)+SUMIF('PREVIOUS LOGS'!$DF$6,K59,'PREVIOUS LOGS'!$CW$12)+SUMIF('PREVIOUS LOGS'!$DF$59,$K$6,'PREVIOUS LOGS'!$CW$65)+SUMIF('PREVIOUS LOGS'!$DF$112,K59,'PREVIOUS LOGS'!$CW$118)+SUMIF('PREVIOUS LOGS'!$DF$165,K59,'PREVIOUS LOGS'!$CW$171)+SUMIF('PREVIOUS LOGS'!$DF$218,K59,'PREVIOUS LOGS'!$CW$224)+SUMIF('PREVIOUS LOGS'!$DF$271,K59,'PREVIOUS LOGS'!$CW$277)+SUMIF('PREVIOUS LOGS'!$DF$324,K59,'PREVIOUS LOGS'!$CW$330)+SUMIF('PREVIOUS LOGS'!$FC$6,K59,'PREVIOUS LOGS'!$ET$12)+SUMIF('PREVIOUS LOGS'!$FC$59,$K$6,'PREVIOUS LOGS'!$ET$65)+SUMIF('PREVIOUS LOGS'!$FC$112,K59,'PREVIOUS LOGS'!$ET$118)+SUMIF('PREVIOUS LOGS'!$FC$165,K59,'PREVIOUS LOGS'!$ET$171)+SUMIF('PREVIOUS LOGS'!$FC$218,K59,'PREVIOUS LOGS'!$ET$224)+SUMIF('PREVIOUS LOGS'!$FC$271,K59,'PREVIOUS LOGS'!$ET$277)+SUMIF('PREVIOUS LOGS'!$FC$324,K59,'PREVIOUS LOGS'!$ET$330)</f>
        <v>0</v>
      </c>
      <c r="J67" s="705"/>
      <c r="K67" s="705"/>
      <c r="L67" s="804"/>
      <c r="M67" s="637"/>
      <c r="N67" s="695" t="str">
        <f>'ANNUAL SUMMARY'!$O$18</f>
        <v>DAY</v>
      </c>
      <c r="O67" s="696"/>
      <c r="P67" s="696"/>
      <c r="Q67" s="696"/>
      <c r="R67" s="696" t="e">
        <f>SUMIF('ANNUAL SUMMARY'!$L$6,K59,'ANNUAL SUMMARY'!$T$18)+SUMIF('ANNUAL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SUMMARY'!#REF!)+SUMIF(#REF!,K59,#REF!)+SUMIF(#REF!,K59,#REF!)+SUMIF(#REF!,K59,#REF!)+SUMIF(#REF!,K59,#REF!)+SUMIF(#REF!,K59,#REF!)+SUMIF(#REF!,K59,#REF!)+SUMIF(#REF!,K59,#REF!)+SUMIF(#REF!,K59,#REF!)</f>
        <v>#REF!</v>
      </c>
      <c r="S67" s="697">
        <f>SUMIF('ANNUAL SUMMARY'!$FE$622,K59,'ANNUAL SUMMARY'!$FM$634)+SUMIF('ANNUAL SUMMARY'!$DH$622,K59,'ANNUAL SUMMARY'!$DP$634)+SUMIF('ANNUAL SUMMARY'!$BI$622,K59,'ANNUAL SUMMARY'!$BQ$634)+SUMIF('ANNUAL SUMMARY'!$L$622,K59,'ANNUAL SUMMARY'!$T$634)+SUMIF('ANNUAL SUMMARY'!$FE$566,K59,'ANNUAL SUMMARY'!$FM$578)+SUMIF('ANNUAL SUMMARY'!$DH$566,K59,'ANNUAL SUMMARY'!$DP$578)+SUMIF('ANNUAL SUMMARY'!$BI$566,K59,'ANNUAL SUMMARY'!$BQ$578)+SUMIF('ANNUAL SUMMARY'!$L$566,K59,'ANNUAL SUMMARY'!$T$578)+SUMIF('ANNUAL SUMMARY'!$FE$510,K59,'ANNUAL SUMMARY'!$FM$522)+SUMIF('ANNUAL SUMMARY'!$DH$510,K59,'ANNUAL SUMMARY'!$DP$522)+SUMIF('ANNUAL SUMMARY'!$BI$510,K59,'ANNUAL SUMMARY'!$BQ$522)+SUMIF('ANNUAL SUMMARY'!$L$510,K59,'ANNUAL SUMMARY'!$T$522)+SUMIF('ANNUAL SUMMARY'!$FE$454,K59,'ANNUAL SUMMARY'!$FM$466)+SUMIF('ANNUAL SUMMARY'!$DH$454,K59,'ANNUAL SUMMARY'!$DP$466)+SUMIF('ANNUAL SUMMARY'!$BI$454,K59,'ANNUAL SUMMARY'!$BQ$466)+SUMIF('ANNUAL SUMMARY'!$L$454,K59,'ANNUAL SUMMARY'!$T$466)+SUMIF('ANNUAL SUMMARY'!$FE$398,K59,'ANNUAL SUMMARY'!$FM$410)+SUMIF('ANNUAL SUMMARY'!$DH$398,K59,'ANNUAL SUMMARY'!$DP$410)+SUMIF('ANNUAL SUMMARY'!$BI$398,K59,'ANNUAL SUMMARY'!$BQ$410)+SUMIF('ANNUAL SUMMARY'!$L$398,K59,'ANNUAL SUMMARY'!$T$410)+SUMIF('ANNUAL SUMMARY'!$FE$342,K59,'ANNUAL SUMMARY'!$FM$354)+SUMIF('ANNUAL SUMMARY'!$DH$342,K59,'ANNUAL SUMMARY'!$DP$354)+SUMIF('ANNUAL SUMMARY'!$BI$342,K59,'ANNUAL SUMMARY'!$BQ$354)+SUMIF('ANNUAL SUMMARY'!$L$342,K59,'ANNUAL SUMMARY'!$T$354)+SUMIF('ANNUAL SUMMARY'!$FE$286,K59,'ANNUAL SUMMARY'!$FM$298)+SUMIF('ANNUAL SUMMARY'!$DH$286,K59,'ANNUAL SUMMARY'!$DP$298)+SUMIF('ANNUAL SUMMARY'!$BI$286,K59,'ANNUAL SUMMARY'!$BQ$298)+SUMIF('ANNUAL SUMMARY'!$L$286,K59,'ANNUAL SUMMARY'!$T$298)+SUMIF('ANNUAL SUMMARY'!$FE$230,K59,'ANNUAL SUMMARY'!$FM$242)+SUMIF('ANNUAL SUMMARY'!$DH$230,K59,'ANNUAL SUMMARY'!$DP$242)+SUMIF('ANNUAL SUMMARY'!$BI$230,K59,'ANNUAL SUMMARY'!$BQ$242)+SUMIF('ANNUAL SUMMARY'!$L$230,K59,'ANNUAL SUMMARY'!$T$242)+SUMIF('ANNUAL SUMMARY'!$FE$174,K59,'ANNUAL SUMMARY'!$FM$186)+SUMIF('ANNUAL SUMMARY'!$DH$174,K59,'ANNUAL SUMMARY'!$DP$186)+SUMIF('ANNUAL SUMMARY'!$BI$174,K59,'ANNUAL SUMMARY'!$BQ$186)+SUMIF('ANNUAL SUMMARY'!$L$174,K59,'ANNUAL SUMMARY'!$T$186)+SUMIF('ANNUAL SUMMARY'!$FE$118,K59,'ANNUAL SUMMARY'!$FM$130)+SUMIF('ANNUAL SUMMARY'!$DH$118,K59,'ANNUAL SUMMARY'!$DP$130)+SUMIF('ANNUAL SUMMARY'!$BI$118,K59,'ANNUAL SUMMARY'!$BQ$130)+SUMIF('ANNUAL SUMMARY'!$L$118,K59,'ANNUAL SUMMARY'!$T$130)+SUMIF('ANNUAL SUMMARY'!$FE$62,K59,'ANNUAL SUMMARY'!$FM$74)+SUMIF('ANNUAL SUMMARY'!$DH$62,K59,'ANNUAL SUMMARY'!$DP$74)+SUMIF('ANNUAL SUMMARY'!$BI$62,K59,'ANNUAL SUMMARY'!$BQ$74)+SUMIF('ANNUAL SUMMARY'!$L$62,K59,'ANNUAL SUMMARY'!$T$74)+SUMIF('ANNUAL SUMMARY'!$FE$6,K59,'ANNUAL SUMMARY'!$FM$18)+SUMIF('ANNUAL SUMMARY'!$DH$6,K59,'ANNUAL SUMMARY'!$DP$18)+SUMIF('ANNUAL SUMMARY'!$BI$6,K59,'ANNUAL SUMMARY'!$BQ$18)+SUMIF('ANNUAL SUMMARY'!$L$6,K59,'ANNUAL SUMMARY'!$T$18)+SUMIF('PREVIOUS LOGS'!$K$6,K59,'PREVIOUS LOGS'!$S$14)+SUMIF('PREVIOUS LOGS'!$K$59,$K$6,'PREVIOUS LOGS'!$S$67)+SUMIF('PREVIOUS LOGS'!$K$112,K59,'PREVIOUS LOGS'!$S$120)+SUMIF('PREVIOUS LOGS'!$K$165,K59,'PREVIOUS LOGS'!$S$173)+SUMIF('PREVIOUS LOGS'!$K$218,K59,'PREVIOUS LOGS'!$S$226)+SUMIF('PREVIOUS LOGS'!$K$271,K59,'PREVIOUS LOGS'!$S$279)+SUMIF('PREVIOUS LOGS'!$K$324,K59,'PREVIOUS LOGS'!$S$332)+SUMIF('PREVIOUS LOGS'!$BH$6,K59,'PREVIOUS LOGS'!$BP$14)+SUMIF('PREVIOUS LOGS'!$BH$59,$K$6,'PREVIOUS LOGS'!$BP$67)+SUMIF('PREVIOUS LOGS'!$BH$112,K59,'PREVIOUS LOGS'!$BP$120)+SUMIF('PREVIOUS LOGS'!$BH$165,K59,'PREVIOUS LOGS'!$BP$173)+SUMIF('PREVIOUS LOGS'!$BH$218,K59,'PREVIOUS LOGS'!$BP$226)+SUMIF('PREVIOUS LOGS'!$BH$271,K59,'PREVIOUS LOGS'!$BP$279)+SUMIF('PREVIOUS LOGS'!$BH$324,K59,'PREVIOUS LOGS'!$BP$332)+SUMIF('PREVIOUS LOGS'!$DF$6,K59,'PREVIOUS LOGS'!$DN$14)+SUMIF('PREVIOUS LOGS'!$DF$59,$K$6,'PREVIOUS LOGS'!$DN$67)+SUMIF('PREVIOUS LOGS'!$DF$112,K59,'PREVIOUS LOGS'!$DN$120)+SUMIF('PREVIOUS LOGS'!$DF$165,K59,'PREVIOUS LOGS'!$DN$173)+SUMIF('PREVIOUS LOGS'!$DF$218,K59,'PREVIOUS LOGS'!$DN$226)+SUMIF('PREVIOUS LOGS'!$DF$271,K59,'PREVIOUS LOGS'!$DN$279)+SUMIF('PREVIOUS LOGS'!$DF$324,K59,'PREVIOUS LOGS'!$DN$332)+SUMIF('PREVIOUS LOGS'!$FC$6,K59,'PREVIOUS LOGS'!$FK$14)+SUMIF('PREVIOUS LOGS'!$FC$59,$K$6,'PREVIOUS LOGS'!$FK$67)+SUMIF('PREVIOUS LOGS'!$FC$112,K59,'PREVIOUS LOGS'!$FK$120)+SUMIF('PREVIOUS LOGS'!$FC$165,K59,'PREVIOUS LOGS'!$FK$173)+SUMIF('PREVIOUS LOGS'!$FC$218,K59,'PREVIOUS LOGS'!$FK$226)+SUMIF('PREVIOUS LOGS'!$FC$271,K59,'PREVIOUS LOGS'!$FK$279)+SUMIF('PREVIOUS LOGS'!$FC$324,K59,'PREVIOUS LOGS'!$FK$332)</f>
        <v>0</v>
      </c>
      <c r="T67" s="697"/>
      <c r="U67" s="697"/>
      <c r="V67" s="697"/>
      <c r="W67" s="697"/>
      <c r="X67" s="697"/>
      <c r="Y67" s="15"/>
      <c r="Z67" s="812">
        <f>IF(Z65=0," ",Z65+1)</f>
        <v>2023</v>
      </c>
      <c r="AA67" s="813"/>
      <c r="AB67" s="813"/>
      <c r="AC67" s="813"/>
      <c r="AD67" s="813"/>
      <c r="AE67" s="1118">
        <f>SUMIFS('ANNUAL SUMMARY'!$AF$54,Z67,'ANNUAL SUMMARY'!$V$9,K59,'ANNUAL SUMMARY'!$L$6)+SUMIFS('ANNUAL SUMMARY'!$AF$112,Z67,'ANNUAL SUMMARY'!$V$9,K59,'ANNUAL SUMMARY'!$L$64)+SUMIFS('ANNUAL SUMMARY'!$AF$170,Z67,'ANNUAL SUMMARY'!$V$9,K59,'ANNUAL SUMMARY'!$L$122)+SUMIFS('ANNUAL SUMMARY'!$AF$228,Z67,'ANNUAL SUMMARY'!$V$9,K59,'ANNUAL SUMMARY'!$L$180)+SUMIFS('ANNUAL SUMMARY'!$AF$286,Z67,'ANNUAL SUMMARY'!$V$9,K59,'ANNUAL SUMMARY'!$L$238)+SUMIFS('ANNUAL SUMMARY'!$AF$344,Z67,'ANNUAL SUMMARY'!$V$9,K59,'ANNUAL SUMMARY'!$L$296)+SUMIFS('ANNUAL SUMMARY'!$AF$402,Z67,'ANNUAL SUMMARY'!$V$9,K59,'ANNUAL SUMMARY'!$L$354)+SUMIFS('ANNUAL SUMMARY'!$AF$460,Z67,'ANNUAL SUMMARY'!$V$9,K59,'ANNUAL SUMMARY'!$L$412)+SUMIFS('ANNUAL SUMMARY'!$AF$518,Z67,'ANNUAL SUMMARY'!$V$9,K59,'ANNUAL SUMMARY'!$L$470)+SUMIFS('ANNUAL SUMMARY'!$AF$576,Z67,'ANNUAL SUMMARY'!$V$9,K59,'ANNUAL SUMMARY'!$L$528)+SUMIFS('ANNUAL SUMMARY'!$AF$634,Z67,'ANNUAL SUMMARY'!$V$9,K59,'ANNUAL SUMMARY'!$L$586)+SUMIFS('ANNUAL SUMMARY'!$AF$692,Z67,'ANNUAL SUMMARY'!$V$9,K59,'ANNUAL SUMMARY'!$L$644)+SUMIFS('ANNUAL SUMMARY'!$CC$54,Z67,'ANNUAL SUMMARY'!$V$9,K59,'ANNUAL SUMMARY'!$BI$6)+SUMIFS('ANNUAL SUMMARY'!$CC$112,Z67,'ANNUAL SUMMARY'!$V$9,K59,'ANNUAL SUMMARY'!$BI$64)+SUMIFS('ANNUAL SUMMARY'!$CC$170,Z67,'ANNUAL SUMMARY'!$V$9,K59,'ANNUAL SUMMARY'!$BI$122)+SUMIFS('ANNUAL SUMMARY'!$CC$228,Z67,'ANNUAL SUMMARY'!$V$9,K59,'ANNUAL SUMMARY'!$BI$180)+SUMIFS('ANNUAL SUMMARY'!$CC$286,Z67,'ANNUAL SUMMARY'!$V$9,K59,'ANNUAL SUMMARY'!$BI$238)+SUMIFS('ANNUAL SUMMARY'!$CC$344,Z67,'ANNUAL SUMMARY'!$V$9,K59,'ANNUAL SUMMARY'!$BI$296)+SUMIFS('ANNUAL SUMMARY'!$CC$402,Z67,'ANNUAL SUMMARY'!$V$9,K59,'ANNUAL SUMMARY'!$BI$354)+SUMIFS('ANNUAL SUMMARY'!$CC$460,Z67,'ANNUAL SUMMARY'!$V$9,K59,'ANNUAL SUMMARY'!$BI$412)+SUMIFS('ANNUAL SUMMARY'!$CC$518,Z67,'ANNUAL SUMMARY'!$V$9,K59,'ANNUAL SUMMARY'!$BI$470)+SUMIFS('ANNUAL SUMMARY'!$CC$576,Z67,'ANNUAL SUMMARY'!$V$9,K59,'ANNUAL SUMMARY'!$BI$528)+SUMIFS('ANNUAL SUMMARY'!$CC$634,Z67,'ANNUAL SUMMARY'!$V$9,K59,'ANNUAL SUMMARY'!$BI$586)+SUMIFS('ANNUAL SUMMARY'!$CC$692,Z67,'ANNUAL SUMMARY'!$V$9,K59,'ANNUAL SUMMARY'!$BI$644)+SUMIFS('ANNUAL SUMMARY'!$EB$54,Z67,'ANNUAL SUMMARY'!$V$9,K59,'ANNUAL SUMMARY'!$DH$6)+SUMIFS('ANNUAL SUMMARY'!$EB$112,Z67,'ANNUAL SUMMARY'!$V$9,K59,'ANNUAL SUMMARY'!$DH$64)+SUMIFS('ANNUAL SUMMARY'!$EB$170,Z67,'ANNUAL SUMMARY'!$V$9,K59,'ANNUAL SUMMARY'!$DH$122)+SUMIFS('ANNUAL SUMMARY'!$EB$228,Z67,'ANNUAL SUMMARY'!$V$9,K59,'ANNUAL SUMMARY'!$DH$180)+SUMIFS('ANNUAL SUMMARY'!$EB$286,Z67,'ANNUAL SUMMARY'!$V$9,K59,'ANNUAL SUMMARY'!$DH$238)+SUMIFS('ANNUAL SUMMARY'!$EB$344,Z67,'ANNUAL SUMMARY'!$V$9,K59,'ANNUAL SUMMARY'!$DH$296)+SUMIFS('ANNUAL SUMMARY'!$EB$402,Z67,'ANNUAL SUMMARY'!$V$9,K59,'ANNUAL SUMMARY'!$DH$354)+SUMIFS('ANNUAL SUMMARY'!$EB$460,Z67,'ANNUAL SUMMARY'!$V$9,K59,'ANNUAL SUMMARY'!$DH$412)+SUMIFS('ANNUAL SUMMARY'!$EB$518,Z67,'ANNUAL SUMMARY'!$V$9,K59,'ANNUAL SUMMARY'!$DH$470)+SUMIFS('ANNUAL SUMMARY'!$EB$576,Z67,'ANNUAL SUMMARY'!$V$9,K59,'ANNUAL SUMMARY'!$DH$528)+SUMIFS('ANNUAL SUMMARY'!$EB$634,Z67,'ANNUAL SUMMARY'!$V$9,K59,'ANNUAL SUMMARY'!$DH$586)+SUMIFS('ANNUAL SUMMARY'!$EB$692,Z67,'ANNUAL SUMMARY'!$V$9,K59,'ANNUAL SUMMARY'!$DH$644)+SUMIFS('ANNUAL SUMMARY'!$FY$54,Z67,'ANNUAL SUMMARY'!$V$9,K59,'ANNUAL SUMMARY'!$FE$6)+SUMIFS('ANNUAL SUMMARY'!$FY$112,Z67,'ANNUAL SUMMARY'!$V$9,K59,'ANNUAL SUMMARY'!$FE$64)+SUMIFS('ANNUAL SUMMARY'!$FY$170,Z67,'ANNUAL SUMMARY'!$V$9,K59,'ANNUAL SUMMARY'!$FE$122)+SUMIFS('ANNUAL SUMMARY'!$FY$228,Z67,'ANNUAL SUMMARY'!$V$9,K59,'ANNUAL SUMMARY'!$FE$180)+SUMIFS('ANNUAL SUMMARY'!$FY$286,Z67,'ANNUAL SUMMARY'!$V$9,K59,'ANNUAL SUMMARY'!$FE$238)+SUMIFS('ANNUAL SUMMARY'!$FY$344,Z67,'ANNUAL SUMMARY'!$V$9,K59,'ANNUAL SUMMARY'!$FE$296)+SUMIFS('ANNUAL SUMMARY'!$FY$402,Z67,'ANNUAL SUMMARY'!$V$9,K59,'ANNUAL SUMMARY'!$FE$354)+SUMIFS('ANNUAL SUMMARY'!$FY$460,Z67,'ANNUAL SUMMARY'!$V$9,K59,'ANNUAL SUMMARY'!$FE$412)+SUMIFS('ANNUAL SUMMARY'!$FY$518,Z67,'ANNUAL SUMMARY'!$V$9,K59,'ANNUAL SUMMARY'!$FE$470)+SUMIFS('ANNUAL SUMMARY'!$FY$576,Z67,'ANNUAL SUMMARY'!$V$9,K59,'ANNUAL SUMMARY'!$FE$528)+SUMIFS('ANNUAL SUMMARY'!$FY$634,Z67,'ANNUAL SUMMARY'!$V$9,K59,'ANNUAL SUMMARY'!$FE$586)+SUMIFS('ANNUAL SUMMARY'!$FY$692,Z67,'ANNUAL SUMMARY'!$V$9,K59,'ANNUAL SUMMARY'!$FE$644)</f>
        <v>0</v>
      </c>
      <c r="AF67" s="727"/>
      <c r="AG67" s="727"/>
      <c r="AH67" s="727"/>
      <c r="AI67" s="727">
        <f>SUMIFS('ANNUAL SUMMARY'!$AJ$54,Z67,'ANNUAL SUMMARY'!$V$9,K59,'ANNUAL SUMMARY'!$L$6)+SUMIFS('ANNUAL SUMMARY'!$AJ$112,Z67,'ANNUAL SUMMARY'!$V$9,K59,'ANNUAL SUMMARY'!$L$64)+SUMIFS('ANNUAL SUMMARY'!$AJ$170,Z67,'ANNUAL SUMMARY'!$V$9,K59,'ANNUAL SUMMARY'!$L$122)+SUMIFS('ANNUAL SUMMARY'!$AJ$228,Z67,'ANNUAL SUMMARY'!$V$9,K59,'ANNUAL SUMMARY'!$L$180)+SUMIFS('ANNUAL SUMMARY'!$AJ$286,Z67,'ANNUAL SUMMARY'!$V$9,K59,'ANNUAL SUMMARY'!$L$238)+SUMIFS('ANNUAL SUMMARY'!$AJ$344,Z67,'ANNUAL SUMMARY'!$V$9,K59,'ANNUAL SUMMARY'!$L$296)+SUMIFS('ANNUAL SUMMARY'!$AJ$402,Z67,'ANNUAL SUMMARY'!$V$9,K59,'ANNUAL SUMMARY'!$L$354)+SUMIFS('ANNUAL SUMMARY'!$AJ$460,Z67,'ANNUAL SUMMARY'!$V$9,K59,'ANNUAL SUMMARY'!$L$412)+SUMIFS('ANNUAL SUMMARY'!$AJ$518,Z67,'ANNUAL SUMMARY'!$V$9,K59,'ANNUAL SUMMARY'!$L$470)+SUMIFS('ANNUAL SUMMARY'!$AJ$576,Z67,'ANNUAL SUMMARY'!$V$9,K59,'ANNUAL SUMMARY'!$L$528)+SUMIFS('ANNUAL SUMMARY'!$AJ$634,Z67,'ANNUAL SUMMARY'!$V$9,K59,'ANNUAL SUMMARY'!$L$586)+SUMIFS('ANNUAL SUMMARY'!$AJ$692,Z67,'ANNUAL SUMMARY'!$V$9,K59,'ANNUAL SUMMARY'!$L$644)+SUMIFS('ANNUAL SUMMARY'!$CG$54,Z67,'ANNUAL SUMMARY'!$V$9,K59,'ANNUAL SUMMARY'!$BI$6)+SUMIFS('ANNUAL SUMMARY'!$CG$112,Z67,'ANNUAL SUMMARY'!$V$9,K59,'ANNUAL SUMMARY'!$BI$64)+SUMIFS('ANNUAL SUMMARY'!$CG$170,Z67,'ANNUAL SUMMARY'!$V$9,K59,'ANNUAL SUMMARY'!$BI$122)+SUMIFS('ANNUAL SUMMARY'!$CG$228,Z67,'ANNUAL SUMMARY'!$V$9,K59,'ANNUAL SUMMARY'!$BI$180)+SUMIFS('ANNUAL SUMMARY'!$CG$286,Z67,'ANNUAL SUMMARY'!$V$9,K59,'ANNUAL SUMMARY'!$BI$238)+SUMIFS('ANNUAL SUMMARY'!$CG$344,Z67,'ANNUAL SUMMARY'!$V$9,K59,'ANNUAL SUMMARY'!$BI$296)+SUMIFS('ANNUAL SUMMARY'!$CG$402,Z67,'ANNUAL SUMMARY'!$V$9,K59,'ANNUAL SUMMARY'!$BI$354)+SUMIFS('ANNUAL SUMMARY'!$CG$460,Z67,'ANNUAL SUMMARY'!$V$9,K59,'ANNUAL SUMMARY'!$BI$412)+SUMIFS('ANNUAL SUMMARY'!$CG$518,Z67,'ANNUAL SUMMARY'!$V$9,K59,'ANNUAL SUMMARY'!$BI$470)+SUMIFS('ANNUAL SUMMARY'!$CG$576,Z67,'ANNUAL SUMMARY'!$V$9,K59,'ANNUAL SUMMARY'!$BI$528)+SUMIFS('ANNUAL SUMMARY'!$CG$634,Z67,'ANNUAL SUMMARY'!$V$9,K59,'ANNUAL SUMMARY'!$BI$586)+SUMIFS('ANNUAL SUMMARY'!$CG$692,Z67,'ANNUAL SUMMARY'!$V$9,K59,'ANNUAL SUMMARY'!$BI$644)+SUMIFS('ANNUAL SUMMARY'!$EF$54,Z67,'ANNUAL SUMMARY'!$V$9,K59,'ANNUAL SUMMARY'!$DH$6)+SUMIFS('ANNUAL SUMMARY'!$EF$112,Z67,'ANNUAL SUMMARY'!$V$9,K59,'ANNUAL SUMMARY'!$DH$64)+SUMIFS('ANNUAL SUMMARY'!$EF$170,Z67,'ANNUAL SUMMARY'!$V$9,K59,'ANNUAL SUMMARY'!$DH$122)+SUMIFS('ANNUAL SUMMARY'!$EF$228,Z67,'ANNUAL SUMMARY'!$V$9,K59,'ANNUAL SUMMARY'!$DH$180)+SUMIFS('ANNUAL SUMMARY'!$EF$286,Z67,'ANNUAL SUMMARY'!$V$9,K59,'ANNUAL SUMMARY'!$DH$238)+SUMIFS('ANNUAL SUMMARY'!$EF$344,Z67,'ANNUAL SUMMARY'!$V$9,K59,'ANNUAL SUMMARY'!$DH$296)+SUMIFS('ANNUAL SUMMARY'!$EF$402,Z67,'ANNUAL SUMMARY'!$V$9,K59,'ANNUAL SUMMARY'!$DH$354)+SUMIFS('ANNUAL SUMMARY'!$EF$460,Z67,'ANNUAL SUMMARY'!$V$9,K59,'ANNUAL SUMMARY'!$DH$412)+SUMIFS('ANNUAL SUMMARY'!$EF$518,Z67,'ANNUAL SUMMARY'!$V$9,K59,'ANNUAL SUMMARY'!$DH$470)+SUMIFS('ANNUAL SUMMARY'!$EF$576,Z67,'ANNUAL SUMMARY'!$V$9,K59,'ANNUAL SUMMARY'!$DH$528)+SUMIFS('ANNUAL SUMMARY'!$EF$634,Z67,'ANNUAL SUMMARY'!$V$9,K59,'ANNUAL SUMMARY'!$DH$586)+SUMIFS('ANNUAL SUMMARY'!$EF$692,Z67,'ANNUAL SUMMARY'!$V$9,K59,'ANNUAL SUMMARY'!$DH$644)+SUMIFS('ANNUAL SUMMARY'!$GC$54,Z67,'ANNUAL SUMMARY'!$V$9,K59,'ANNUAL SUMMARY'!$FE$6)+SUMIFS('ANNUAL SUMMARY'!$GC$112,Z67,'ANNUAL SUMMARY'!$V$9,K59,'ANNUAL SUMMARY'!$FE$64)+SUMIFS('ANNUAL SUMMARY'!$GC$170,Z67,'ANNUAL SUMMARY'!$V$9,K59,'ANNUAL SUMMARY'!$FE$122)+SUMIFS('ANNUAL SUMMARY'!$GC$228,Z67,'ANNUAL SUMMARY'!$V$9,K59,'ANNUAL SUMMARY'!$FE$180)+SUMIFS('ANNUAL SUMMARY'!$GC$286,Z67,'ANNUAL SUMMARY'!$V$9,K59,'ANNUAL SUMMARY'!$FE$238)+SUMIFS('ANNUAL SUMMARY'!$GC$344,Z67,'ANNUAL SUMMARY'!$V$9,K59,'ANNUAL SUMMARY'!$FE$296)+SUMIFS('ANNUAL SUMMARY'!$GC$402,Z67,'ANNUAL SUMMARY'!$V$9,K59,'ANNUAL SUMMARY'!$FE$354)+SUMIFS('ANNUAL SUMMARY'!$GC$460,Z67,'ANNUAL SUMMARY'!$V$9,K59,'ANNUAL SUMMARY'!$FE$412)+SUMIFS('ANNUAL SUMMARY'!$GC$518,Z67,'ANNUAL SUMMARY'!$V$9,K59,'ANNUAL SUMMARY'!$FE$470)+SUMIFS('ANNUAL SUMMARY'!$GC$576,Z67,'ANNUAL SUMMARY'!$V$9,K59,'ANNUAL SUMMARY'!$FE$528)+SUMIFS('ANNUAL SUMMARY'!$GC$634,Z67,'ANNUAL SUMMARY'!$V$9,K59,'ANNUAL SUMMARY'!$FE$586)+SUMIFS('ANNUAL SUMMARY'!$GC$692,Z67,'ANNUAL SUMMARY'!$V$9,K59,'ANNUAL SUMMARY'!$FE$644)</f>
        <v>0</v>
      </c>
      <c r="AJ67" s="727"/>
      <c r="AK67" s="727"/>
      <c r="AL67" s="727"/>
      <c r="AM67" s="727">
        <f>SUMIFS('ANNUAL SUMMARY'!$AN$54,Z67,'ANNUAL SUMMARY'!$V$9,K59,'ANNUAL SUMMARY'!$L$6)+SUMIFS('ANNUAL SUMMARY'!$AN$112,Z67,'ANNUAL SUMMARY'!$V$9,K59,'ANNUAL SUMMARY'!$L$64)+SUMIFS('ANNUAL SUMMARY'!$AN$170,Z67,'ANNUAL SUMMARY'!$V$9,K59,'ANNUAL SUMMARY'!$L$122)+SUMIFS('ANNUAL SUMMARY'!$AN$228,Z67,'ANNUAL SUMMARY'!$V$9,K59,'ANNUAL SUMMARY'!$L$180)+SUMIFS('ANNUAL SUMMARY'!$AN$286,Z67,'ANNUAL SUMMARY'!$V$9,K59,'ANNUAL SUMMARY'!$L$238)+SUMIFS('ANNUAL SUMMARY'!$AN$344,Z67,'ANNUAL SUMMARY'!$V$9,K59,'ANNUAL SUMMARY'!$L$296)+SUMIFS('ANNUAL SUMMARY'!$AN$402,Z67,'ANNUAL SUMMARY'!$V$9,K59,'ANNUAL SUMMARY'!$L$354)+SUMIFS('ANNUAL SUMMARY'!$AN$460,Z67,'ANNUAL SUMMARY'!$V$9,K59,'ANNUAL SUMMARY'!$L$412)+SUMIFS('ANNUAL SUMMARY'!$AN$518,Z67,'ANNUAL SUMMARY'!$V$9,K59,'ANNUAL SUMMARY'!$L$470)+SUMIFS('ANNUAL SUMMARY'!$AN$576,Z67,'ANNUAL SUMMARY'!$V$9,K59,'ANNUAL SUMMARY'!$L$528)+SUMIFS('ANNUAL SUMMARY'!$AN$634,Z67,'ANNUAL SUMMARY'!$V$9,K59,'ANNUAL SUMMARY'!$L$586)+SUMIFS('ANNUAL SUMMARY'!$AN$692,Z67,'ANNUAL SUMMARY'!$V$9,K59,'ANNUAL SUMMARY'!$L$644)+SUMIFS('ANNUAL SUMMARY'!$CK$54,Z67,'ANNUAL SUMMARY'!$V$9,K59,'ANNUAL SUMMARY'!$BI$6)+SUMIFS('ANNUAL SUMMARY'!$CK$112,Z67,'ANNUAL SUMMARY'!$V$9,K59,'ANNUAL SUMMARY'!$BI$64)+SUMIFS('ANNUAL SUMMARY'!$CK$170,Z67,'ANNUAL SUMMARY'!$V$9,K59,'ANNUAL SUMMARY'!$BI$122)+SUMIFS('ANNUAL SUMMARY'!$CK$228,Z67,'ANNUAL SUMMARY'!$V$9,K59,'ANNUAL SUMMARY'!$BI$180)+SUMIFS('ANNUAL SUMMARY'!$CK$286,Z67,'ANNUAL SUMMARY'!$V$9,K59,'ANNUAL SUMMARY'!$BI$238)+SUMIFS('ANNUAL SUMMARY'!$CK$344,Z67,'ANNUAL SUMMARY'!$V$9,K59,'ANNUAL SUMMARY'!$BI$296)+SUMIFS('ANNUAL SUMMARY'!$CK$402,Z67,'ANNUAL SUMMARY'!$V$9,K59,'ANNUAL SUMMARY'!$BI$354)+SUMIFS('ANNUAL SUMMARY'!$CK$460,Z67,'ANNUAL SUMMARY'!$V$9,K59,'ANNUAL SUMMARY'!$BI$412)+SUMIFS('ANNUAL SUMMARY'!$CK$518,Z67,'ANNUAL SUMMARY'!$V$9,K59,'ANNUAL SUMMARY'!$BI$470)+SUMIFS('ANNUAL SUMMARY'!$CK$576,Z67,'ANNUAL SUMMARY'!$V$9,K59,'ANNUAL SUMMARY'!$BI$528)+SUMIFS('ANNUAL SUMMARY'!$CK$634,Z67,'ANNUAL SUMMARY'!$V$9,K59,'ANNUAL SUMMARY'!$BI$586)+SUMIFS('ANNUAL SUMMARY'!$CK$692,Z67,'ANNUAL SUMMARY'!$V$9,K59,'ANNUAL SUMMARY'!$BI$644)+SUMIFS('ANNUAL SUMMARY'!$EJ$54,Z67,'ANNUAL SUMMARY'!$V$9,K59,'ANNUAL SUMMARY'!$DH$6)+SUMIFS('ANNUAL SUMMARY'!$EJ$112,Z67,'ANNUAL SUMMARY'!$V$9,K59,'ANNUAL SUMMARY'!$DH$64)+SUMIFS('ANNUAL SUMMARY'!$EJ$170,Z67,'ANNUAL SUMMARY'!$V$9,K59,'ANNUAL SUMMARY'!$DH$122)+SUMIFS('ANNUAL SUMMARY'!$EJ$228,Z67,'ANNUAL SUMMARY'!$V$9,K59,'ANNUAL SUMMARY'!$DH$180)+SUMIFS('ANNUAL SUMMARY'!$EJ$286,Z67,'ANNUAL SUMMARY'!$V$9,K59,'ANNUAL SUMMARY'!$DH$238)+SUMIFS('ANNUAL SUMMARY'!$EJ$344,Z67,'ANNUAL SUMMARY'!$V$9,K59,'ANNUAL SUMMARY'!$DH$296)+SUMIFS('ANNUAL SUMMARY'!$EJ$402,Z67,'ANNUAL SUMMARY'!$V$9,K59,'ANNUAL SUMMARY'!$DH$354)+SUMIFS('ANNUAL SUMMARY'!$EJ$460,Z67,'ANNUAL SUMMARY'!$V$9,K59,'ANNUAL SUMMARY'!$DH$412)+SUMIFS('ANNUAL SUMMARY'!$EJ$518,Z67,'ANNUAL SUMMARY'!$V$9,K59,'ANNUAL SUMMARY'!$DH$470)+SUMIFS('ANNUAL SUMMARY'!$EJ$576,Z67,'ANNUAL SUMMARY'!$V$9,K59,'ANNUAL SUMMARY'!$DH$528)+SUMIFS('ANNUAL SUMMARY'!$EJ$634,Z67,'ANNUAL SUMMARY'!$V$9,K59,'ANNUAL SUMMARY'!$DH$586)+SUMIFS('ANNUAL SUMMARY'!$EJ$692,Z67,'ANNUAL SUMMARY'!$V$9,K59,'ANNUAL SUMMARY'!$DH$644)+SUMIFS('ANNUAL SUMMARY'!$GG$54,Z67,'ANNUAL SUMMARY'!$V$9,K59,'ANNUAL SUMMARY'!$FE$6)+SUMIFS('ANNUAL SUMMARY'!$GG$112,Z67,'ANNUAL SUMMARY'!$V$9,K59,'ANNUAL SUMMARY'!$FE$64)+SUMIFS('ANNUAL SUMMARY'!$GG$170,Z67,'ANNUAL SUMMARY'!$V$9,K59,'ANNUAL SUMMARY'!$FE$122)+SUMIFS('ANNUAL SUMMARY'!$GG$228,Z67,'ANNUAL SUMMARY'!$V$9,K59,'ANNUAL SUMMARY'!$FE$180)+SUMIFS('ANNUAL SUMMARY'!$GG$286,Z67,'ANNUAL SUMMARY'!$V$9,K59,'ANNUAL SUMMARY'!$FE$238)+SUMIFS('ANNUAL SUMMARY'!$GG$344,Z67,'ANNUAL SUMMARY'!$V$9,K59,'ANNUAL SUMMARY'!$FE$296)+SUMIFS('ANNUAL SUMMARY'!$GG$402,Z67,'ANNUAL SUMMARY'!$V$9,K59,'ANNUAL SUMMARY'!$FE$354)+SUMIFS('ANNUAL SUMMARY'!$GG$460,Z67,'ANNUAL SUMMARY'!$V$9,K59,'ANNUAL SUMMARY'!$FE$412)+SUMIFS('ANNUAL SUMMARY'!$GG$518,Z67,'ANNUAL SUMMARY'!$V$9,K59,'ANNUAL SUMMARY'!$FE$470)+SUMIFS('ANNUAL SUMMARY'!$GG$576,Z67,'ANNUAL SUMMARY'!$V$9,K59,'ANNUAL SUMMARY'!$FE$528)+SUMIFS('ANNUAL SUMMARY'!$GG$634,Z67,'ANNUAL SUMMARY'!$V$9,K59,'ANNUAL SUMMARY'!$FE$586)+SUMIFS('ANNUAL SUMMARY'!$GG$692,Z67,'ANNUAL SUMMARY'!$V$9,K59,'ANNUAL SUMMARY'!$FE$644)</f>
        <v>0</v>
      </c>
      <c r="AN67" s="727"/>
      <c r="AO67" s="727"/>
      <c r="AP67" s="727"/>
      <c r="AQ67" s="728">
        <f>SUMIFS('ANNUAL SUMMARY'!$AR$54,Z67,'ANNUAL SUMMARY'!$V$9,K59,'ANNUAL SUMMARY'!$L$6)+SUMIFS('ANNUAL SUMMARY'!$AR$112,Z67,'ANNUAL SUMMARY'!$V$9,K59,'ANNUAL SUMMARY'!$L$64)+SUMIFS('ANNUAL SUMMARY'!$AR$170,Z67,'ANNUAL SUMMARY'!$V$9,K59,'ANNUAL SUMMARY'!$L$122)+SUMIFS('ANNUAL SUMMARY'!$AR$228,Z67,'ANNUAL SUMMARY'!$V$9,K59,'ANNUAL SUMMARY'!$L$180)+SUMIFS('ANNUAL SUMMARY'!$AR$286,Z67,'ANNUAL SUMMARY'!$V$9,K59,'ANNUAL SUMMARY'!$L$238)+SUMIFS('ANNUAL SUMMARY'!$AR$344,Z67,'ANNUAL SUMMARY'!$V$9,K59,'ANNUAL SUMMARY'!$L$296)+SUMIFS('ANNUAL SUMMARY'!$AR$402,Z67,'ANNUAL SUMMARY'!$V$9,K59,'ANNUAL SUMMARY'!$L$354)+SUMIFS('ANNUAL SUMMARY'!$AR$460,Z67,'ANNUAL SUMMARY'!$V$9,K59,'ANNUAL SUMMARY'!$L$412)+SUMIFS('ANNUAL SUMMARY'!$AR$518,Z67,'ANNUAL SUMMARY'!$V$9,K59,'ANNUAL SUMMARY'!$L$470)+SUMIFS('ANNUAL SUMMARY'!$AR$576,Z67,'ANNUAL SUMMARY'!$V$9,K59,'ANNUAL SUMMARY'!$L$528)+SUMIFS('ANNUAL SUMMARY'!$AR$634,Z67,'ANNUAL SUMMARY'!$V$9,K59,'ANNUAL SUMMARY'!$L$586)+SUMIFS('ANNUAL SUMMARY'!$AR$692,Z67,'ANNUAL SUMMARY'!$V$9,K59,'ANNUAL SUMMARY'!$L$644)+SUMIFS('ANNUAL SUMMARY'!$CO$54,Z67,'ANNUAL SUMMARY'!$V$9,K59,'ANNUAL SUMMARY'!$BI$6)+SUMIFS('ANNUAL SUMMARY'!$CO$112,Z67,'ANNUAL SUMMARY'!$V$9,K59,'ANNUAL SUMMARY'!$BI$64)+SUMIFS('ANNUAL SUMMARY'!$CO$170,Z67,'ANNUAL SUMMARY'!$V$9,K59,'ANNUAL SUMMARY'!$BI$122)+SUMIFS('ANNUAL SUMMARY'!$CO$228,Z67,'ANNUAL SUMMARY'!$V$9,K59,'ANNUAL SUMMARY'!$BI$180)+SUMIFS('ANNUAL SUMMARY'!$CO$286,Z67,'ANNUAL SUMMARY'!$V$9,K59,'ANNUAL SUMMARY'!$BI$238)+SUMIFS('ANNUAL SUMMARY'!$CO$344,Z67,'ANNUAL SUMMARY'!$V$9,K59,'ANNUAL SUMMARY'!$BI$296)+SUMIFS('ANNUAL SUMMARY'!$CO$402,Z67,'ANNUAL SUMMARY'!$V$9,K59,'ANNUAL SUMMARY'!$BI$354)+SUMIFS('ANNUAL SUMMARY'!$CO$460,Z67,'ANNUAL SUMMARY'!$V$9,K59,'ANNUAL SUMMARY'!$BI$412)+SUMIFS('ANNUAL SUMMARY'!$CO$518,Z67,'ANNUAL SUMMARY'!$V$9,K59,'ANNUAL SUMMARY'!$BI$470)+SUMIFS('ANNUAL SUMMARY'!$CO$576,Z67,'ANNUAL SUMMARY'!$V$9,K59,'ANNUAL SUMMARY'!$BI$528)+SUMIFS('ANNUAL SUMMARY'!$CO$634,Z67,'ANNUAL SUMMARY'!$V$9,K59,'ANNUAL SUMMARY'!$BI$586)+SUMIFS('ANNUAL SUMMARY'!$CO$692,Z67,'ANNUAL SUMMARY'!$V$9,K59,'ANNUAL SUMMARY'!$BI$644)+SUMIFS('ANNUAL SUMMARY'!$EN$54,Z67,'ANNUAL SUMMARY'!$V$9,K59,'ANNUAL SUMMARY'!$DH$6)+SUMIFS('ANNUAL SUMMARY'!$EN$112,Z67,'ANNUAL SUMMARY'!$V$9,K59,'ANNUAL SUMMARY'!$DH$64)+SUMIFS('ANNUAL SUMMARY'!$EN$170,Z67,'ANNUAL SUMMARY'!$V$9,K59,'ANNUAL SUMMARY'!$DH$122)+SUMIFS('ANNUAL SUMMARY'!$EN$228,Z67,'ANNUAL SUMMARY'!$V$9,K59,'ANNUAL SUMMARY'!$DH$180)+SUMIFS('ANNUAL SUMMARY'!$EN$286,Z67,'ANNUAL SUMMARY'!$V$9,K59,'ANNUAL SUMMARY'!$DH$238)+SUMIFS('ANNUAL SUMMARY'!$EN$344,Z67,'ANNUAL SUMMARY'!$V$9,K59,'ANNUAL SUMMARY'!$DH$296)+SUMIFS('ANNUAL SUMMARY'!$EN$402,Z67,'ANNUAL SUMMARY'!$V$9,K59,'ANNUAL SUMMARY'!$DH$354)+SUMIFS('ANNUAL SUMMARY'!$EN$460,Z67,'ANNUAL SUMMARY'!$V$9,K59,'ANNUAL SUMMARY'!$DH$412)+SUMIFS('ANNUAL SUMMARY'!$EN$518,Z67,'ANNUAL SUMMARY'!$V$9,K59,'ANNUAL SUMMARY'!$DH$470)+SUMIFS('ANNUAL SUMMARY'!$EN$576,Z67,'ANNUAL SUMMARY'!$V$9,K59,'ANNUAL SUMMARY'!$DH$528)+SUMIFS('ANNUAL SUMMARY'!$EN$634,Z67,'ANNUAL SUMMARY'!$V$9,K59,'ANNUAL SUMMARY'!$DH$586)+SUMIFS('ANNUAL SUMMARY'!$EN$692,Z67,'ANNUAL SUMMARY'!$V$9,K59,'ANNUAL SUMMARY'!$DH$644)+SUMIFS('ANNUAL SUMMARY'!$GK$54,Z67,'ANNUAL SUMMARY'!$V$9,K59,'ANNUAL SUMMARY'!$FE$6)+SUMIFS('ANNUAL SUMMARY'!$GK$112,Z67,'ANNUAL SUMMARY'!$V$9,K59,'ANNUAL SUMMARY'!$FE$64)+SUMIFS('ANNUAL SUMMARY'!$GK$170,Z67,'ANNUAL SUMMARY'!$V$9,K59,'ANNUAL SUMMARY'!$FE$122)+SUMIFS('ANNUAL SUMMARY'!$GK$228,Z67,'ANNUAL SUMMARY'!$V$9,K59,'ANNUAL SUMMARY'!$FE$180)+SUMIFS('ANNUAL SUMMARY'!$GK$286,Z67,'ANNUAL SUMMARY'!$V$9,K59,'ANNUAL SUMMARY'!$FE$238)+SUMIFS('ANNUAL SUMMARY'!$GK$344,Z67,'ANNUAL SUMMARY'!$V$9,K59,'ANNUAL SUMMARY'!$FE$296)+SUMIFS('ANNUAL SUMMARY'!$GK$402,Z67,'ANNUAL SUMMARY'!$V$9,K59,'ANNUAL SUMMARY'!$FE$354)+SUMIFS('ANNUAL SUMMARY'!$GK$460,Z67,'ANNUAL SUMMARY'!$V$9,K59,'ANNUAL SUMMARY'!$FE$412)+SUMIFS('ANNUAL SUMMARY'!$GK$518,Z67,'ANNUAL SUMMARY'!$V$9,K59,'ANNUAL SUMMARY'!$FE$470)+SUMIFS('ANNUAL SUMMARY'!$GK$576,Z67,'ANNUAL SUMMARY'!$V$9,K59,'ANNUAL SUMMARY'!$FE$528)+SUMIFS('ANNUAL SUMMARY'!$GK$634,Z67,'ANNUAL SUMMARY'!$V$9,K59,'ANNUAL SUMMARY'!$FE$586)+SUMIFS('ANNUAL SUMMARY'!$GK$692,Z67,'ANNUAL SUMMARY'!$V$9,K59,'ANNUAL SUMMARY'!$FE$644)</f>
        <v>0</v>
      </c>
      <c r="AR67" s="728"/>
      <c r="AS67" s="728"/>
      <c r="AT67" s="728">
        <f>SUMIFS('ANNUAL SUMMARY'!$AU$54,Z67,'ANNUAL SUMMARY'!$V$9,K59,'ANNUAL SUMMARY'!$L$6)+SUMIFS('ANNUAL SUMMARY'!$AU$112,Z67,'ANNUAL SUMMARY'!$V$9,K59,'ANNUAL SUMMARY'!$L$64)+SUMIFS('ANNUAL SUMMARY'!$AU$170,Z67,'ANNUAL SUMMARY'!$V$9,K59,'ANNUAL SUMMARY'!$L$122)+SUMIFS('ANNUAL SUMMARY'!$AU$228,Z67,'ANNUAL SUMMARY'!$V$9,K59,'ANNUAL SUMMARY'!$L$180)+SUMIFS('ANNUAL SUMMARY'!$AU$286,Z67,'ANNUAL SUMMARY'!$V$9,K59,'ANNUAL SUMMARY'!$L$238)+SUMIFS('ANNUAL SUMMARY'!$AU$344,Z67,'ANNUAL SUMMARY'!$V$9,K59,'ANNUAL SUMMARY'!$L$296)+SUMIFS('ANNUAL SUMMARY'!$AU$402,Z67,'ANNUAL SUMMARY'!$V$9,K59,'ANNUAL SUMMARY'!$L$354)+SUMIFS('ANNUAL SUMMARY'!$AU$460,Z67,'ANNUAL SUMMARY'!$V$9,K59,'ANNUAL SUMMARY'!$L$412)+SUMIFS('ANNUAL SUMMARY'!$AU$518,Z67,'ANNUAL SUMMARY'!$V$9,K59,'ANNUAL SUMMARY'!$L$470)+SUMIFS('ANNUAL SUMMARY'!$AU$576,Z67,'ANNUAL SUMMARY'!$V$9,K59,'ANNUAL SUMMARY'!$L$528)+SUMIFS('ANNUAL SUMMARY'!$AU$634,Z67,'ANNUAL SUMMARY'!$V$9,K59,'ANNUAL SUMMARY'!$L$586)+SUMIFS('ANNUAL SUMMARY'!$AU$692,Z67,'ANNUAL SUMMARY'!$V$9,K59,'ANNUAL SUMMARY'!$L$644)+SUMIFS('ANNUAL SUMMARY'!$CR$54,Z67,'ANNUAL SUMMARY'!$V$9,K59,'ANNUAL SUMMARY'!$BI$6)+SUMIFS('ANNUAL SUMMARY'!$CR$112,Z67,'ANNUAL SUMMARY'!$V$9,K59,'ANNUAL SUMMARY'!$BI$64)+SUMIFS('ANNUAL SUMMARY'!$CR$170,Z67,'ANNUAL SUMMARY'!$V$9,K59,'ANNUAL SUMMARY'!$BI$122)+SUMIFS('ANNUAL SUMMARY'!$CR$228,Z67,'ANNUAL SUMMARY'!$V$9,K59,'ANNUAL SUMMARY'!$BI$180)+SUMIFS('ANNUAL SUMMARY'!$CR$286,Z67,'ANNUAL SUMMARY'!$V$9,K59,'ANNUAL SUMMARY'!$BI$238)+SUMIFS('ANNUAL SUMMARY'!$CR$344,Z67,'ANNUAL SUMMARY'!$V$9,K59,'ANNUAL SUMMARY'!$BI$296)+SUMIFS('ANNUAL SUMMARY'!$CR$402,Z67,'ANNUAL SUMMARY'!$V$9,K59,'ANNUAL SUMMARY'!$BI$354)+SUMIFS('ANNUAL SUMMARY'!$CR$460,Z67,'ANNUAL SUMMARY'!$V$9,K59,'ANNUAL SUMMARY'!$BI$412)+SUMIFS('ANNUAL SUMMARY'!$CR$518,Z67,'ANNUAL SUMMARY'!$V$9,K59,'ANNUAL SUMMARY'!$BI$470)+SUMIFS('ANNUAL SUMMARY'!$CR$576,Z67,'ANNUAL SUMMARY'!$V$9,K59,'ANNUAL SUMMARY'!$BI$528)+SUMIFS('ANNUAL SUMMARY'!$CR$634,Z67,'ANNUAL SUMMARY'!$V$9,K59,'ANNUAL SUMMARY'!$BI$586)+SUMIFS('ANNUAL SUMMARY'!$CR$692,Z67,'ANNUAL SUMMARY'!$V$9,K59,'ANNUAL SUMMARY'!$BI$644)+SUMIFS('ANNUAL SUMMARY'!$EQ$54,Z67,'ANNUAL SUMMARY'!$V$9,K59,'ANNUAL SUMMARY'!$DH$6)+SUMIFS('ANNUAL SUMMARY'!$EQ$112,Z67,'ANNUAL SUMMARY'!$V$9,K59,'ANNUAL SUMMARY'!$DH$64)+SUMIFS('ANNUAL SUMMARY'!$EQ$170,Z67,'ANNUAL SUMMARY'!$V$9,K59,'ANNUAL SUMMARY'!$DH$122)+SUMIFS('ANNUAL SUMMARY'!$EQ$228,Z67,'ANNUAL SUMMARY'!$V$9,K59,'ANNUAL SUMMARY'!$DH$180)+SUMIFS('ANNUAL SUMMARY'!$EQ$286,Z67,'ANNUAL SUMMARY'!$V$9,K59,'ANNUAL SUMMARY'!$DH$238)+SUMIFS('ANNUAL SUMMARY'!$EQ$344,Z67,'ANNUAL SUMMARY'!$V$9,K59,'ANNUAL SUMMARY'!$DH$296)+SUMIFS('ANNUAL SUMMARY'!$EQ$402,Z67,'ANNUAL SUMMARY'!$V$9,K59,'ANNUAL SUMMARY'!$DH$354)+SUMIFS('ANNUAL SUMMARY'!$EQ$460,Z67,'ANNUAL SUMMARY'!$V$9,K59,'ANNUAL SUMMARY'!$DH$412)+SUMIFS('ANNUAL SUMMARY'!$EQ$518,Z67,'ANNUAL SUMMARY'!$V$9,K59,'ANNUAL SUMMARY'!$DH$470)+SUMIFS('ANNUAL SUMMARY'!$EQ$576,Z67,'ANNUAL SUMMARY'!$V$9,K59,'ANNUAL SUMMARY'!$DH$528)+SUMIFS('ANNUAL SUMMARY'!$EQ$634,Z67,'ANNUAL SUMMARY'!$V$9,K59,'ANNUAL SUMMARY'!$DH$586)+SUMIFS('ANNUAL SUMMARY'!$EQ$692,Z67,'ANNUAL SUMMARY'!$V$9,K59,'ANNUAL SUMMARY'!$DH$644)+SUMIFS('ANNUAL SUMMARY'!$GN$54,Z67,'ANNUAL SUMMARY'!$V$9,K59,'ANNUAL SUMMARY'!$FE$6)+SUMIFS('ANNUAL SUMMARY'!$GN$112,Z67,'ANNUAL SUMMARY'!$V$9,K59,'ANNUAL SUMMARY'!$FE$64)+SUMIFS('ANNUAL SUMMARY'!$GN$170,Z67,'ANNUAL SUMMARY'!$V$9,K59,'ANNUAL SUMMARY'!$FE$122)+SUMIFS('ANNUAL SUMMARY'!$GN$228,Z67,'ANNUAL SUMMARY'!$V$9,K59,'ANNUAL SUMMARY'!$FE$180)+SUMIFS('ANNUAL SUMMARY'!$GN$286,Z67,'ANNUAL SUMMARY'!$V$9,K59,'ANNUAL SUMMARY'!$FE$238)+SUMIFS('ANNUAL SUMMARY'!$GN$344,Z67,'ANNUAL SUMMARY'!$V$9,K59,'ANNUAL SUMMARY'!$FE$296)+SUMIFS('ANNUAL SUMMARY'!$GN$402,Z67,'ANNUAL SUMMARY'!$V$9,K59,'ANNUAL SUMMARY'!$FE$354)+SUMIFS('ANNUAL SUMMARY'!$GN$460,Z67,'ANNUAL SUMMARY'!$V$9,K59,'ANNUAL SUMMARY'!$FE$412)+SUMIFS('ANNUAL SUMMARY'!$GN$518,Z67,'ANNUAL SUMMARY'!$V$9,K59,'ANNUAL SUMMARY'!$FE$470)+SUMIFS('ANNUAL SUMMARY'!$GN$576,Z67,'ANNUAL SUMMARY'!$V$9,K59,'ANNUAL SUMMARY'!$FE$528)+SUMIFS('ANNUAL SUMMARY'!$GN$634,Z67,'ANNUAL SUMMARY'!$V$9,K59,'ANNUAL SUMMARY'!$FE$586)+SUMIFS('ANNUAL SUMMARY'!$GN$692,Z67,'ANNUAL SUMMARY'!$V$9,K59,'ANNUAL SUMMARY'!$FE$644)</f>
        <v>0</v>
      </c>
      <c r="AU67" s="728"/>
      <c r="AV67" s="1260"/>
      <c r="AW67" s="1263"/>
      <c r="AX67" s="154"/>
      <c r="AY67" s="824" t="str">
        <f>'ANNUAL SUMMARY'!$C$18</f>
        <v>NO. FLIGHTS</v>
      </c>
      <c r="AZ67" s="825"/>
      <c r="BA67" s="825"/>
      <c r="BB67" s="825"/>
      <c r="BC67" s="825"/>
      <c r="BD67" s="825"/>
      <c r="BE67" s="826"/>
      <c r="BF67" s="803">
        <f>SUMIF('ANNUAL SUMMARY'!$FE$622,BH59,'ANNUAL SUMMARY'!$FC$634)+SUMIF('ANNUAL SUMMARY'!$DH$622,BH59,'ANNUAL SUMMARY'!$DF$634)+SUMIF('ANNUAL SUMMARY'!$BI$622,BH59,'ANNUAL SUMMARY'!$BG$634)+SUMIF('ANNUAL SUMMARY'!$L$622,BH59,'ANNUAL SUMMARY'!$J$634)+SUMIF('ANNUAL SUMMARY'!$FE$566,BH59,'ANNUAL SUMMARY'!$FC$578)+SUMIF('ANNUAL SUMMARY'!$DH$566,BH59,'ANNUAL SUMMARY'!$DF$578)+SUMIF('ANNUAL SUMMARY'!$BI$566,BH59,'ANNUAL SUMMARY'!$BG$578)+SUMIF('ANNUAL SUMMARY'!$L$566,BH59,'ANNUAL SUMMARY'!$J$578)+SUMIF('ANNUAL SUMMARY'!$FE$510,BH59,'ANNUAL SUMMARY'!$FC$522)+SUMIF('ANNUAL SUMMARY'!$DH$510,BH59,'ANNUAL SUMMARY'!$DF$522)+SUMIF('ANNUAL SUMMARY'!$BI$510,BH59,'ANNUAL SUMMARY'!$BG$522)+SUMIF('ANNUAL SUMMARY'!$L$510,BH59,'ANNUAL SUMMARY'!$J$522)+SUMIF('ANNUAL SUMMARY'!$FE$454,BH59,'ANNUAL SUMMARY'!$FC$466)+SUMIF('ANNUAL SUMMARY'!$DH$454,BH59,'ANNUAL SUMMARY'!$DF$466)+SUMIF('ANNUAL SUMMARY'!$BI$454,BH59,'ANNUAL SUMMARY'!$BG$466)+SUMIF('ANNUAL SUMMARY'!$L$454,BH59,'ANNUAL SUMMARY'!$J$466)+SUMIF('ANNUAL SUMMARY'!$FE$398,BH59,'ANNUAL SUMMARY'!$FC$410)+SUMIF('ANNUAL SUMMARY'!$DH$398,BH59,'ANNUAL SUMMARY'!$DF$410)+SUMIF('ANNUAL SUMMARY'!$BI$398,BH59,'ANNUAL SUMMARY'!$BG$410)+SUMIF('ANNUAL SUMMARY'!$L$398,BH59,'ANNUAL SUMMARY'!$J$410)+SUMIF('ANNUAL SUMMARY'!$FE$342,BH59,'ANNUAL SUMMARY'!$FC$354)+SUMIF('ANNUAL SUMMARY'!$DH$342,BH59,'ANNUAL SUMMARY'!$DF$354)+SUMIF('ANNUAL SUMMARY'!$BI$342,BH59,'ANNUAL SUMMARY'!$BG$354)+SUMIF('ANNUAL SUMMARY'!$L$342,BH59,'ANNUAL SUMMARY'!$J$354)+SUMIF('ANNUAL SUMMARY'!$FE$286,BH59,'ANNUAL SUMMARY'!$FC$298)+SUMIF('ANNUAL SUMMARY'!$DH$286,BH59,'ANNUAL SUMMARY'!$DF$298)+SUMIF('ANNUAL SUMMARY'!$BI$286,BH59,'ANNUAL SUMMARY'!$BG$298)+SUMIF('ANNUAL SUMMARY'!$L$286,BH59,'ANNUAL SUMMARY'!$J$298)+SUMIF('ANNUAL SUMMARY'!$FE$230,BH59,'ANNUAL SUMMARY'!$FC$242)+SUMIF('ANNUAL SUMMARY'!$DH$230,BH59,'ANNUAL SUMMARY'!$DF$242)+SUMIF('ANNUAL SUMMARY'!$BI$230,BH59,'ANNUAL SUMMARY'!$BG$242)+SUMIF('ANNUAL SUMMARY'!$L$230,BH59,'ANNUAL SUMMARY'!$J$242)+SUMIF('ANNUAL SUMMARY'!$FE$174,BH59,'ANNUAL SUMMARY'!$FC$186)+SUMIF('ANNUAL SUMMARY'!$DH$174,BH59,'ANNUAL SUMMARY'!$DF$186)+SUMIF('ANNUAL SUMMARY'!$BI$174,BH59,'ANNUAL SUMMARY'!$BG$186)+SUMIF('ANNUAL SUMMARY'!$L$174,BH59,'ANNUAL SUMMARY'!$J$186)+SUMIF('ANNUAL SUMMARY'!$FE$118,BH59,'ANNUAL SUMMARY'!$FC$130)+SUMIF('ANNUAL SUMMARY'!$DH$118,BH59,'ANNUAL SUMMARY'!$DF$130)+SUMIF('ANNUAL SUMMARY'!$BI$118,BH59,'ANNUAL SUMMARY'!$BG$130)+SUMIF('ANNUAL SUMMARY'!$L$118,BH59,'ANNUAL SUMMARY'!$J$130)+SUMIF('ANNUAL SUMMARY'!$FE$62,BH59,'ANNUAL SUMMARY'!$FC$74)+SUMIF('ANNUAL SUMMARY'!$DH$62,BH59,'ANNUAL SUMMARY'!$DF$74)+SUMIF('ANNUAL SUMMARY'!$BI$62,BH59,'ANNUAL SUMMARY'!$BG$74)+SUMIF('ANNUAL SUMMARY'!$L$62,BH59,'ANNUAL SUMMARY'!$J$74)+SUMIF('ANNUAL SUMMARY'!$FE$6,BH59,'ANNUAL SUMMARY'!$FC$18)+SUMIF('ANNUAL SUMMARY'!$DH$6,BH59,'ANNUAL SUMMARY'!$DF$18)+SUMIF('ANNUAL SUMMARY'!$BI$6,BH59,'ANNUAL SUMMARY'!$BG$18)+SUMIF('ANNUAL SUMMARY'!$L$6,BH59,'ANNUAL SUMMARY'!$J$18)+SUMIF('PREVIOUS LOGS'!$K$6,BH59,'PREVIOUS LOGS'!$B$12)+SUMIF('PREVIOUS LOGS'!$K$59,$K$6,'PREVIOUS LOGS'!$B$65)+SUMIF('PREVIOUS LOGS'!$K$112,BH59,'PREVIOUS LOGS'!$B$118)+SUMIF('PREVIOUS LOGS'!$K$165,BH59,'PREVIOUS LOGS'!$B$171)+SUMIF('PREVIOUS LOGS'!$K$218,BH59,'PREVIOUS LOGS'!$B$224)+SUMIF('PREVIOUS LOGS'!$K$271,BH59,'PREVIOUS LOGS'!$B$277)+SUMIF('PREVIOUS LOGS'!$K$324,BH59,'PREVIOUS LOGS'!$B$330)+SUMIF('PREVIOUS LOGS'!$BH$6,BH59,'PREVIOUS LOGS'!$AY$12)+SUMIF('PREVIOUS LOGS'!$BH$59,$K$6,'PREVIOUS LOGS'!$AY$65)+SUMIF('PREVIOUS LOGS'!$BH$112,BH59,'PREVIOUS LOGS'!$AY$118)+SUMIF('PREVIOUS LOGS'!$BH$165,BH59,'PREVIOUS LOGS'!$AY$171)+SUMIF('PREVIOUS LOGS'!$BH$218,BH59,'PREVIOUS LOGS'!$AY$224)+SUMIF('PREVIOUS LOGS'!$BH$271,BH59,'PREVIOUS LOGS'!$AY$277)+SUMIF('PREVIOUS LOGS'!$BH$324,BH59,'PREVIOUS LOGS'!$AY$330)+SUMIF('PREVIOUS LOGS'!$DF$6,BH59,'PREVIOUS LOGS'!$CW$12)+SUMIF('PREVIOUS LOGS'!$DF$59,$K$6,'PREVIOUS LOGS'!$CW$65)+SUMIF('PREVIOUS LOGS'!$DF$112,BH59,'PREVIOUS LOGS'!$CW$118)+SUMIF('PREVIOUS LOGS'!$DF$165,BH59,'PREVIOUS LOGS'!$CW$171)+SUMIF('PREVIOUS LOGS'!$DF$218,BH59,'PREVIOUS LOGS'!$CW$224)+SUMIF('PREVIOUS LOGS'!$DF$271,BH59,'PREVIOUS LOGS'!$CW$277)+SUMIF('PREVIOUS LOGS'!$DF$324,BH59,'PREVIOUS LOGS'!$CW$330)+SUMIF('PREVIOUS LOGS'!$FC$6,BH59,'PREVIOUS LOGS'!$ET$12)+SUMIF('PREVIOUS LOGS'!$FC$59,$K$6,'PREVIOUS LOGS'!$ET$65)+SUMIF('PREVIOUS LOGS'!$FC$112,BH59,'PREVIOUS LOGS'!$ET$118)+SUMIF('PREVIOUS LOGS'!$FC$165,BH59,'PREVIOUS LOGS'!$ET$171)+SUMIF('PREVIOUS LOGS'!$FC$218,BH59,'PREVIOUS LOGS'!$ET$224)+SUMIF('PREVIOUS LOGS'!$FC$271,BH59,'PREVIOUS LOGS'!$ET$277)+SUMIF('PREVIOUS LOGS'!$FC$324,BH59,'PREVIOUS LOGS'!$ET$330)</f>
        <v>0</v>
      </c>
      <c r="BG67" s="705"/>
      <c r="BH67" s="705"/>
      <c r="BI67" s="804"/>
      <c r="BJ67" s="637"/>
      <c r="BK67" s="695" t="str">
        <f>'ANNUAL SUMMARY'!$O$18</f>
        <v>DAY</v>
      </c>
      <c r="BL67" s="696"/>
      <c r="BM67" s="696"/>
      <c r="BN67" s="696"/>
      <c r="BO67" s="696" t="e">
        <f>SUMIF('ANNUAL SUMMARY'!$L$6,BH59,'ANNUAL SUMMARY'!$T$18)+SUMIF('ANNUAL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SUMMARY'!#REF!)+SUMIF(#REF!,BH59,#REF!)+SUMIF(#REF!,BH59,#REF!)+SUMIF(#REF!,BH59,#REF!)+SUMIF(#REF!,BH59,#REF!)+SUMIF(#REF!,BH59,#REF!)+SUMIF(#REF!,BH59,#REF!)+SUMIF(#REF!,BH59,#REF!)+SUMIF(#REF!,BH59,#REF!)</f>
        <v>#REF!</v>
      </c>
      <c r="BP67" s="697">
        <f>SUMIF('ANNUAL SUMMARY'!$FE$622,BH59,'ANNUAL SUMMARY'!$FM$634)+SUMIF('ANNUAL SUMMARY'!$DH$622,BH59,'ANNUAL SUMMARY'!$DP$634)+SUMIF('ANNUAL SUMMARY'!$BI$622,BH59,'ANNUAL SUMMARY'!$BQ$634)+SUMIF('ANNUAL SUMMARY'!$L$622,BH59,'ANNUAL SUMMARY'!$T$634)+SUMIF('ANNUAL SUMMARY'!$FE$566,BH59,'ANNUAL SUMMARY'!$FM$578)+SUMIF('ANNUAL SUMMARY'!$DH$566,BH59,'ANNUAL SUMMARY'!$DP$578)+SUMIF('ANNUAL SUMMARY'!$BI$566,BH59,'ANNUAL SUMMARY'!$BQ$578)+SUMIF('ANNUAL SUMMARY'!$L$566,BH59,'ANNUAL SUMMARY'!$T$578)+SUMIF('ANNUAL SUMMARY'!$FE$510,BH59,'ANNUAL SUMMARY'!$FM$522)+SUMIF('ANNUAL SUMMARY'!$DH$510,BH59,'ANNUAL SUMMARY'!$DP$522)+SUMIF('ANNUAL SUMMARY'!$BI$510,BH59,'ANNUAL SUMMARY'!$BQ$522)+SUMIF('ANNUAL SUMMARY'!$L$510,BH59,'ANNUAL SUMMARY'!$T$522)+SUMIF('ANNUAL SUMMARY'!$FE$454,BH59,'ANNUAL SUMMARY'!$FM$466)+SUMIF('ANNUAL SUMMARY'!$DH$454,BH59,'ANNUAL SUMMARY'!$DP$466)+SUMIF('ANNUAL SUMMARY'!$BI$454,BH59,'ANNUAL SUMMARY'!$BQ$466)+SUMIF('ANNUAL SUMMARY'!$L$454,BH59,'ANNUAL SUMMARY'!$T$466)+SUMIF('ANNUAL SUMMARY'!$FE$398,BH59,'ANNUAL SUMMARY'!$FM$410)+SUMIF('ANNUAL SUMMARY'!$DH$398,BH59,'ANNUAL SUMMARY'!$DP$410)+SUMIF('ANNUAL SUMMARY'!$BI$398,BH59,'ANNUAL SUMMARY'!$BQ$410)+SUMIF('ANNUAL SUMMARY'!$L$398,BH59,'ANNUAL SUMMARY'!$T$410)+SUMIF('ANNUAL SUMMARY'!$FE$342,BH59,'ANNUAL SUMMARY'!$FM$354)+SUMIF('ANNUAL SUMMARY'!$DH$342,BH59,'ANNUAL SUMMARY'!$DP$354)+SUMIF('ANNUAL SUMMARY'!$BI$342,BH59,'ANNUAL SUMMARY'!$BQ$354)+SUMIF('ANNUAL SUMMARY'!$L$342,BH59,'ANNUAL SUMMARY'!$T$354)+SUMIF('ANNUAL SUMMARY'!$FE$286,BH59,'ANNUAL SUMMARY'!$FM$298)+SUMIF('ANNUAL SUMMARY'!$DH$286,BH59,'ANNUAL SUMMARY'!$DP$298)+SUMIF('ANNUAL SUMMARY'!$BI$286,BH59,'ANNUAL SUMMARY'!$BQ$298)+SUMIF('ANNUAL SUMMARY'!$L$286,BH59,'ANNUAL SUMMARY'!$T$298)+SUMIF('ANNUAL SUMMARY'!$FE$230,BH59,'ANNUAL SUMMARY'!$FM$242)+SUMIF('ANNUAL SUMMARY'!$DH$230,BH59,'ANNUAL SUMMARY'!$DP$242)+SUMIF('ANNUAL SUMMARY'!$BI$230,BH59,'ANNUAL SUMMARY'!$BQ$242)+SUMIF('ANNUAL SUMMARY'!$L$230,BH59,'ANNUAL SUMMARY'!$T$242)+SUMIF('ANNUAL SUMMARY'!$FE$174,BH59,'ANNUAL SUMMARY'!$FM$186)+SUMIF('ANNUAL SUMMARY'!$DH$174,BH59,'ANNUAL SUMMARY'!$DP$186)+SUMIF('ANNUAL SUMMARY'!$BI$174,BH59,'ANNUAL SUMMARY'!$BQ$186)+SUMIF('ANNUAL SUMMARY'!$L$174,BH59,'ANNUAL SUMMARY'!$T$186)+SUMIF('ANNUAL SUMMARY'!$FE$118,BH59,'ANNUAL SUMMARY'!$FM$130)+SUMIF('ANNUAL SUMMARY'!$DH$118,BH59,'ANNUAL SUMMARY'!$DP$130)+SUMIF('ANNUAL SUMMARY'!$BI$118,BH59,'ANNUAL SUMMARY'!$BQ$130)+SUMIF('ANNUAL SUMMARY'!$L$118,BH59,'ANNUAL SUMMARY'!$T$130)+SUMIF('ANNUAL SUMMARY'!$FE$62,BH59,'ANNUAL SUMMARY'!$FM$74)+SUMIF('ANNUAL SUMMARY'!$DH$62,BH59,'ANNUAL SUMMARY'!$DP$74)+SUMIF('ANNUAL SUMMARY'!$BI$62,BH59,'ANNUAL SUMMARY'!$BQ$74)+SUMIF('ANNUAL SUMMARY'!$L$62,BH59,'ANNUAL SUMMARY'!$T$74)+SUMIF('ANNUAL SUMMARY'!$FE$6,BH59,'ANNUAL SUMMARY'!$FM$18)+SUMIF('ANNUAL SUMMARY'!$DH$6,BH59,'ANNUAL SUMMARY'!$DP$18)+SUMIF('ANNUAL SUMMARY'!$BI$6,BH59,'ANNUAL SUMMARY'!$BQ$18)+SUMIF('ANNUAL SUMMARY'!$L$6,BH59,'ANNUAL SUMMARY'!$T$18)+SUMIF('PREVIOUS LOGS'!$K$6,BH59,'PREVIOUS LOGS'!$S$14)+SUMIF('PREVIOUS LOGS'!$K$59,$K$6,'PREVIOUS LOGS'!$S$67)+SUMIF('PREVIOUS LOGS'!$K$112,BH59,'PREVIOUS LOGS'!$S$120)+SUMIF('PREVIOUS LOGS'!$K$165,BH59,'PREVIOUS LOGS'!$S$173)+SUMIF('PREVIOUS LOGS'!$K$218,BH59,'PREVIOUS LOGS'!$S$226)+SUMIF('PREVIOUS LOGS'!$K$271,BH59,'PREVIOUS LOGS'!$S$279)+SUMIF('PREVIOUS LOGS'!$K$324,BH59,'PREVIOUS LOGS'!$S$332)+SUMIF('PREVIOUS LOGS'!$BH$6,BH59,'PREVIOUS LOGS'!$BP$14)+SUMIF('PREVIOUS LOGS'!$BH$59,$K$6,'PREVIOUS LOGS'!$BP$67)+SUMIF('PREVIOUS LOGS'!$BH$112,BH59,'PREVIOUS LOGS'!$BP$120)+SUMIF('PREVIOUS LOGS'!$BH$165,BH59,'PREVIOUS LOGS'!$BP$173)+SUMIF('PREVIOUS LOGS'!$BH$218,BH59,'PREVIOUS LOGS'!$BP$226)+SUMIF('PREVIOUS LOGS'!$BH$271,BH59,'PREVIOUS LOGS'!$BP$279)+SUMIF('PREVIOUS LOGS'!$BH$324,BH59,'PREVIOUS LOGS'!$BP$332)+SUMIF('PREVIOUS LOGS'!$DF$6,BH59,'PREVIOUS LOGS'!$DN$14)+SUMIF('PREVIOUS LOGS'!$DF$59,$K$6,'PREVIOUS LOGS'!$DN$67)+SUMIF('PREVIOUS LOGS'!$DF$112,BH59,'PREVIOUS LOGS'!$DN$120)+SUMIF('PREVIOUS LOGS'!$DF$165,BH59,'PREVIOUS LOGS'!$DN$173)+SUMIF('PREVIOUS LOGS'!$DF$218,BH59,'PREVIOUS LOGS'!$DN$226)+SUMIF('PREVIOUS LOGS'!$DF$271,BH59,'PREVIOUS LOGS'!$DN$279)+SUMIF('PREVIOUS LOGS'!$DF$324,BH59,'PREVIOUS LOGS'!$DN$332)+SUMIF('PREVIOUS LOGS'!$FC$6,BH59,'PREVIOUS LOGS'!$FK$14)+SUMIF('PREVIOUS LOGS'!$FC$59,$K$6,'PREVIOUS LOGS'!$FK$67)+SUMIF('PREVIOUS LOGS'!$FC$112,BH59,'PREVIOUS LOGS'!$FK$120)+SUMIF('PREVIOUS LOGS'!$FC$165,BH59,'PREVIOUS LOGS'!$FK$173)+SUMIF('PREVIOUS LOGS'!$FC$218,BH59,'PREVIOUS LOGS'!$FK$226)+SUMIF('PREVIOUS LOGS'!$FC$271,BH59,'PREVIOUS LOGS'!$FK$279)+SUMIF('PREVIOUS LOGS'!$FC$324,BH59,'PREVIOUS LOGS'!$FK$332)</f>
        <v>0</v>
      </c>
      <c r="BQ67" s="697"/>
      <c r="BR67" s="697"/>
      <c r="BS67" s="697"/>
      <c r="BT67" s="697"/>
      <c r="BU67" s="697"/>
      <c r="BV67" s="15"/>
      <c r="BW67" s="812">
        <f>IF(BW65=0," ",BW65+1)</f>
        <v>2023</v>
      </c>
      <c r="BX67" s="813"/>
      <c r="BY67" s="813"/>
      <c r="BZ67" s="813"/>
      <c r="CA67" s="813"/>
      <c r="CB67" s="1118">
        <f>SUMIFS('ANNUAL SUMMARY'!$AF$54,BW67,'ANNUAL SUMMARY'!$V$9,BH59,'ANNUAL SUMMARY'!$L$6)+SUMIFS('ANNUAL SUMMARY'!$AF$112,BW67,'ANNUAL SUMMARY'!$V$9,BH59,'ANNUAL SUMMARY'!$L$64)+SUMIFS('ANNUAL SUMMARY'!$AF$170,BW67,'ANNUAL SUMMARY'!$V$9,BH59,'ANNUAL SUMMARY'!$L$122)+SUMIFS('ANNUAL SUMMARY'!$AF$228,BW67,'ANNUAL SUMMARY'!$V$9,BH59,'ANNUAL SUMMARY'!$L$180)+SUMIFS('ANNUAL SUMMARY'!$AF$286,BW67,'ANNUAL SUMMARY'!$V$9,BH59,'ANNUAL SUMMARY'!$L$238)+SUMIFS('ANNUAL SUMMARY'!$AF$344,BW67,'ANNUAL SUMMARY'!$V$9,BH59,'ANNUAL SUMMARY'!$L$296)+SUMIFS('ANNUAL SUMMARY'!$AF$402,BW67,'ANNUAL SUMMARY'!$V$9,BH59,'ANNUAL SUMMARY'!$L$354)+SUMIFS('ANNUAL SUMMARY'!$AF$460,BW67,'ANNUAL SUMMARY'!$V$9,BH59,'ANNUAL SUMMARY'!$L$412)+SUMIFS('ANNUAL SUMMARY'!$AF$518,BW67,'ANNUAL SUMMARY'!$V$9,BH59,'ANNUAL SUMMARY'!$L$470)+SUMIFS('ANNUAL SUMMARY'!$AF$576,BW67,'ANNUAL SUMMARY'!$V$9,BH59,'ANNUAL SUMMARY'!$L$528)+SUMIFS('ANNUAL SUMMARY'!$AF$634,BW67,'ANNUAL SUMMARY'!$V$9,BH59,'ANNUAL SUMMARY'!$L$586)+SUMIFS('ANNUAL SUMMARY'!$AF$692,BW67,'ANNUAL SUMMARY'!$V$9,BH59,'ANNUAL SUMMARY'!$L$644)+SUMIFS('ANNUAL SUMMARY'!$CC$54,BW67,'ANNUAL SUMMARY'!$V$9,BH59,'ANNUAL SUMMARY'!$BI$6)+SUMIFS('ANNUAL SUMMARY'!$CC$112,BW67,'ANNUAL SUMMARY'!$V$9,BH59,'ANNUAL SUMMARY'!$BI$64)+SUMIFS('ANNUAL SUMMARY'!$CC$170,BW67,'ANNUAL SUMMARY'!$V$9,BH59,'ANNUAL SUMMARY'!$BI$122)+SUMIFS('ANNUAL SUMMARY'!$CC$228,BW67,'ANNUAL SUMMARY'!$V$9,BH59,'ANNUAL SUMMARY'!$BI$180)+SUMIFS('ANNUAL SUMMARY'!$CC$286,BW67,'ANNUAL SUMMARY'!$V$9,BH59,'ANNUAL SUMMARY'!$BI$238)+SUMIFS('ANNUAL SUMMARY'!$CC$344,BW67,'ANNUAL SUMMARY'!$V$9,BH59,'ANNUAL SUMMARY'!$BI$296)+SUMIFS('ANNUAL SUMMARY'!$CC$402,BW67,'ANNUAL SUMMARY'!$V$9,BH59,'ANNUAL SUMMARY'!$BI$354)+SUMIFS('ANNUAL SUMMARY'!$CC$460,BW67,'ANNUAL SUMMARY'!$V$9,BH59,'ANNUAL SUMMARY'!$BI$412)+SUMIFS('ANNUAL SUMMARY'!$CC$518,BW67,'ANNUAL SUMMARY'!$V$9,BH59,'ANNUAL SUMMARY'!$BI$470)+SUMIFS('ANNUAL SUMMARY'!$CC$576,BW67,'ANNUAL SUMMARY'!$V$9,BH59,'ANNUAL SUMMARY'!$BI$528)+SUMIFS('ANNUAL SUMMARY'!$CC$634,BW67,'ANNUAL SUMMARY'!$V$9,BH59,'ANNUAL SUMMARY'!$BI$586)+SUMIFS('ANNUAL SUMMARY'!$CC$692,BW67,'ANNUAL SUMMARY'!$V$9,BH59,'ANNUAL SUMMARY'!$BI$644)+SUMIFS('ANNUAL SUMMARY'!$EB$54,BW67,'ANNUAL SUMMARY'!$V$9,BH59,'ANNUAL SUMMARY'!$DH$6)+SUMIFS('ANNUAL SUMMARY'!$EB$112,BW67,'ANNUAL SUMMARY'!$V$9,BH59,'ANNUAL SUMMARY'!$DH$64)+SUMIFS('ANNUAL SUMMARY'!$EB$170,BW67,'ANNUAL SUMMARY'!$V$9,BH59,'ANNUAL SUMMARY'!$DH$122)+SUMIFS('ANNUAL SUMMARY'!$EB$228,BW67,'ANNUAL SUMMARY'!$V$9,BH59,'ANNUAL SUMMARY'!$DH$180)+SUMIFS('ANNUAL SUMMARY'!$EB$286,BW67,'ANNUAL SUMMARY'!$V$9,BH59,'ANNUAL SUMMARY'!$DH$238)+SUMIFS('ANNUAL SUMMARY'!$EB$344,BW67,'ANNUAL SUMMARY'!$V$9,BH59,'ANNUAL SUMMARY'!$DH$296)+SUMIFS('ANNUAL SUMMARY'!$EB$402,BW67,'ANNUAL SUMMARY'!$V$9,BH59,'ANNUAL SUMMARY'!$DH$354)+SUMIFS('ANNUAL SUMMARY'!$EB$460,BW67,'ANNUAL SUMMARY'!$V$9,BH59,'ANNUAL SUMMARY'!$DH$412)+SUMIFS('ANNUAL SUMMARY'!$EB$518,BW67,'ANNUAL SUMMARY'!$V$9,BH59,'ANNUAL SUMMARY'!$DH$470)+SUMIFS('ANNUAL SUMMARY'!$EB$576,BW67,'ANNUAL SUMMARY'!$V$9,BH59,'ANNUAL SUMMARY'!$DH$528)+SUMIFS('ANNUAL SUMMARY'!$EB$634,BW67,'ANNUAL SUMMARY'!$V$9,BH59,'ANNUAL SUMMARY'!$DH$586)+SUMIFS('ANNUAL SUMMARY'!$EB$692,BW67,'ANNUAL SUMMARY'!$V$9,BH59,'ANNUAL SUMMARY'!$DH$644)+SUMIFS('ANNUAL SUMMARY'!$FY$54,BW67,'ANNUAL SUMMARY'!$V$9,BH59,'ANNUAL SUMMARY'!$FE$6)+SUMIFS('ANNUAL SUMMARY'!$FY$112,BW67,'ANNUAL SUMMARY'!$V$9,BH59,'ANNUAL SUMMARY'!$FE$64)+SUMIFS('ANNUAL SUMMARY'!$FY$170,BW67,'ANNUAL SUMMARY'!$V$9,BH59,'ANNUAL SUMMARY'!$FE$122)+SUMIFS('ANNUAL SUMMARY'!$FY$228,BW67,'ANNUAL SUMMARY'!$V$9,BH59,'ANNUAL SUMMARY'!$FE$180)+SUMIFS('ANNUAL SUMMARY'!$FY$286,BW67,'ANNUAL SUMMARY'!$V$9,BH59,'ANNUAL SUMMARY'!$FE$238)+SUMIFS('ANNUAL SUMMARY'!$FY$344,BW67,'ANNUAL SUMMARY'!$V$9,BH59,'ANNUAL SUMMARY'!$FE$296)+SUMIFS('ANNUAL SUMMARY'!$FY$402,BW67,'ANNUAL SUMMARY'!$V$9,BH59,'ANNUAL SUMMARY'!$FE$354)+SUMIFS('ANNUAL SUMMARY'!$FY$460,BW67,'ANNUAL SUMMARY'!$V$9,BH59,'ANNUAL SUMMARY'!$FE$412)+SUMIFS('ANNUAL SUMMARY'!$FY$518,BW67,'ANNUAL SUMMARY'!$V$9,BH59,'ANNUAL SUMMARY'!$FE$470)+SUMIFS('ANNUAL SUMMARY'!$FY$576,BW67,'ANNUAL SUMMARY'!$V$9,BH59,'ANNUAL SUMMARY'!$FE$528)+SUMIFS('ANNUAL SUMMARY'!$FY$634,BW67,'ANNUAL SUMMARY'!$V$9,BH59,'ANNUAL SUMMARY'!$FE$586)+SUMIFS('ANNUAL SUMMARY'!$FY$692,BW67,'ANNUAL SUMMARY'!$V$9,BH59,'ANNUAL SUMMARY'!$FE$644)</f>
        <v>0</v>
      </c>
      <c r="CC67" s="727"/>
      <c r="CD67" s="727"/>
      <c r="CE67" s="727"/>
      <c r="CF67" s="727">
        <f>SUMIFS('ANNUAL SUMMARY'!$AJ$54,BW67,'ANNUAL SUMMARY'!$V$9,BH59,'ANNUAL SUMMARY'!$L$6)+SUMIFS('ANNUAL SUMMARY'!$AJ$112,BW67,'ANNUAL SUMMARY'!$V$9,BH59,'ANNUAL SUMMARY'!$L$64)+SUMIFS('ANNUAL SUMMARY'!$AJ$170,BW67,'ANNUAL SUMMARY'!$V$9,BH59,'ANNUAL SUMMARY'!$L$122)+SUMIFS('ANNUAL SUMMARY'!$AJ$228,BW67,'ANNUAL SUMMARY'!$V$9,BH59,'ANNUAL SUMMARY'!$L$180)+SUMIFS('ANNUAL SUMMARY'!$AJ$286,BW67,'ANNUAL SUMMARY'!$V$9,BH59,'ANNUAL SUMMARY'!$L$238)+SUMIFS('ANNUAL SUMMARY'!$AJ$344,BW67,'ANNUAL SUMMARY'!$V$9,BH59,'ANNUAL SUMMARY'!$L$296)+SUMIFS('ANNUAL SUMMARY'!$AJ$402,BW67,'ANNUAL SUMMARY'!$V$9,BH59,'ANNUAL SUMMARY'!$L$354)+SUMIFS('ANNUAL SUMMARY'!$AJ$460,BW67,'ANNUAL SUMMARY'!$V$9,BH59,'ANNUAL SUMMARY'!$L$412)+SUMIFS('ANNUAL SUMMARY'!$AJ$518,BW67,'ANNUAL SUMMARY'!$V$9,BH59,'ANNUAL SUMMARY'!$L$470)+SUMIFS('ANNUAL SUMMARY'!$AJ$576,BW67,'ANNUAL SUMMARY'!$V$9,BH59,'ANNUAL SUMMARY'!$L$528)+SUMIFS('ANNUAL SUMMARY'!$AJ$634,BW67,'ANNUAL SUMMARY'!$V$9,BH59,'ANNUAL SUMMARY'!$L$586)+SUMIFS('ANNUAL SUMMARY'!$AJ$692,BW67,'ANNUAL SUMMARY'!$V$9,BH59,'ANNUAL SUMMARY'!$L$644)+SUMIFS('ANNUAL SUMMARY'!$CG$54,BW67,'ANNUAL SUMMARY'!$V$9,BH59,'ANNUAL SUMMARY'!$BI$6)+SUMIFS('ANNUAL SUMMARY'!$CG$112,BW67,'ANNUAL SUMMARY'!$V$9,BH59,'ANNUAL SUMMARY'!$BI$64)+SUMIFS('ANNUAL SUMMARY'!$CG$170,BW67,'ANNUAL SUMMARY'!$V$9,BH59,'ANNUAL SUMMARY'!$BI$122)+SUMIFS('ANNUAL SUMMARY'!$CG$228,BW67,'ANNUAL SUMMARY'!$V$9,BH59,'ANNUAL SUMMARY'!$BI$180)+SUMIFS('ANNUAL SUMMARY'!$CG$286,BW67,'ANNUAL SUMMARY'!$V$9,BH59,'ANNUAL SUMMARY'!$BI$238)+SUMIFS('ANNUAL SUMMARY'!$CG$344,BW67,'ANNUAL SUMMARY'!$V$9,BH59,'ANNUAL SUMMARY'!$BI$296)+SUMIFS('ANNUAL SUMMARY'!$CG$402,BW67,'ANNUAL SUMMARY'!$V$9,BH59,'ANNUAL SUMMARY'!$BI$354)+SUMIFS('ANNUAL SUMMARY'!$CG$460,BW67,'ANNUAL SUMMARY'!$V$9,BH59,'ANNUAL SUMMARY'!$BI$412)+SUMIFS('ANNUAL SUMMARY'!$CG$518,BW67,'ANNUAL SUMMARY'!$V$9,BH59,'ANNUAL SUMMARY'!$BI$470)+SUMIFS('ANNUAL SUMMARY'!$CG$576,BW67,'ANNUAL SUMMARY'!$V$9,BH59,'ANNUAL SUMMARY'!$BI$528)+SUMIFS('ANNUAL SUMMARY'!$CG$634,BW67,'ANNUAL SUMMARY'!$V$9,BH59,'ANNUAL SUMMARY'!$BI$586)+SUMIFS('ANNUAL SUMMARY'!$CG$692,BW67,'ANNUAL SUMMARY'!$V$9,BH59,'ANNUAL SUMMARY'!$BI$644)+SUMIFS('ANNUAL SUMMARY'!$EF$54,BW67,'ANNUAL SUMMARY'!$V$9,BH59,'ANNUAL SUMMARY'!$DH$6)+SUMIFS('ANNUAL SUMMARY'!$EF$112,BW67,'ANNUAL SUMMARY'!$V$9,BH59,'ANNUAL SUMMARY'!$DH$64)+SUMIFS('ANNUAL SUMMARY'!$EF$170,BW67,'ANNUAL SUMMARY'!$V$9,BH59,'ANNUAL SUMMARY'!$DH$122)+SUMIFS('ANNUAL SUMMARY'!$EF$228,BW67,'ANNUAL SUMMARY'!$V$9,BH59,'ANNUAL SUMMARY'!$DH$180)+SUMIFS('ANNUAL SUMMARY'!$EF$286,BW67,'ANNUAL SUMMARY'!$V$9,BH59,'ANNUAL SUMMARY'!$DH$238)+SUMIFS('ANNUAL SUMMARY'!$EF$344,BW67,'ANNUAL SUMMARY'!$V$9,BH59,'ANNUAL SUMMARY'!$DH$296)+SUMIFS('ANNUAL SUMMARY'!$EF$402,BW67,'ANNUAL SUMMARY'!$V$9,BH59,'ANNUAL SUMMARY'!$DH$354)+SUMIFS('ANNUAL SUMMARY'!$EF$460,BW67,'ANNUAL SUMMARY'!$V$9,BH59,'ANNUAL SUMMARY'!$DH$412)+SUMIFS('ANNUAL SUMMARY'!$EF$518,BW67,'ANNUAL SUMMARY'!$V$9,BH59,'ANNUAL SUMMARY'!$DH$470)+SUMIFS('ANNUAL SUMMARY'!$EF$576,BW67,'ANNUAL SUMMARY'!$V$9,BH59,'ANNUAL SUMMARY'!$DH$528)+SUMIFS('ANNUAL SUMMARY'!$EF$634,BW67,'ANNUAL SUMMARY'!$V$9,BH59,'ANNUAL SUMMARY'!$DH$586)+SUMIFS('ANNUAL SUMMARY'!$EF$692,BW67,'ANNUAL SUMMARY'!$V$9,BH59,'ANNUAL SUMMARY'!$DH$644)+SUMIFS('ANNUAL SUMMARY'!$GC$54,BW67,'ANNUAL SUMMARY'!$V$9,BH59,'ANNUAL SUMMARY'!$FE$6)+SUMIFS('ANNUAL SUMMARY'!$GC$112,BW67,'ANNUAL SUMMARY'!$V$9,BH59,'ANNUAL SUMMARY'!$FE$64)+SUMIFS('ANNUAL SUMMARY'!$GC$170,BW67,'ANNUAL SUMMARY'!$V$9,BH59,'ANNUAL SUMMARY'!$FE$122)+SUMIFS('ANNUAL SUMMARY'!$GC$228,BW67,'ANNUAL SUMMARY'!$V$9,BH59,'ANNUAL SUMMARY'!$FE$180)+SUMIFS('ANNUAL SUMMARY'!$GC$286,BW67,'ANNUAL SUMMARY'!$V$9,BH59,'ANNUAL SUMMARY'!$FE$238)+SUMIFS('ANNUAL SUMMARY'!$GC$344,BW67,'ANNUAL SUMMARY'!$V$9,BH59,'ANNUAL SUMMARY'!$FE$296)+SUMIFS('ANNUAL SUMMARY'!$GC$402,BW67,'ANNUAL SUMMARY'!$V$9,BH59,'ANNUAL SUMMARY'!$FE$354)+SUMIFS('ANNUAL SUMMARY'!$GC$460,BW67,'ANNUAL SUMMARY'!$V$9,BH59,'ANNUAL SUMMARY'!$FE$412)+SUMIFS('ANNUAL SUMMARY'!$GC$518,BW67,'ANNUAL SUMMARY'!$V$9,BH59,'ANNUAL SUMMARY'!$FE$470)+SUMIFS('ANNUAL SUMMARY'!$GC$576,BW67,'ANNUAL SUMMARY'!$V$9,BH59,'ANNUAL SUMMARY'!$FE$528)+SUMIFS('ANNUAL SUMMARY'!$GC$634,BW67,'ANNUAL SUMMARY'!$V$9,BH59,'ANNUAL SUMMARY'!$FE$586)+SUMIFS('ANNUAL SUMMARY'!$GC$692,BW67,'ANNUAL SUMMARY'!$V$9,BH59,'ANNUAL SUMMARY'!$FE$644)</f>
        <v>0</v>
      </c>
      <c r="CG67" s="727"/>
      <c r="CH67" s="727"/>
      <c r="CI67" s="727"/>
      <c r="CJ67" s="727">
        <f>SUMIFS('ANNUAL SUMMARY'!$AN$54,BW67,'ANNUAL SUMMARY'!$V$9,BH59,'ANNUAL SUMMARY'!$L$6)+SUMIFS('ANNUAL SUMMARY'!$AN$112,BW67,'ANNUAL SUMMARY'!$V$9,BH59,'ANNUAL SUMMARY'!$L$64)+SUMIFS('ANNUAL SUMMARY'!$AN$170,BW67,'ANNUAL SUMMARY'!$V$9,BH59,'ANNUAL SUMMARY'!$L$122)+SUMIFS('ANNUAL SUMMARY'!$AN$228,BW67,'ANNUAL SUMMARY'!$V$9,BH59,'ANNUAL SUMMARY'!$L$180)+SUMIFS('ANNUAL SUMMARY'!$AN$286,BW67,'ANNUAL SUMMARY'!$V$9,BH59,'ANNUAL SUMMARY'!$L$238)+SUMIFS('ANNUAL SUMMARY'!$AN$344,BW67,'ANNUAL SUMMARY'!$V$9,BH59,'ANNUAL SUMMARY'!$L$296)+SUMIFS('ANNUAL SUMMARY'!$AN$402,BW67,'ANNUAL SUMMARY'!$V$9,BH59,'ANNUAL SUMMARY'!$L$354)+SUMIFS('ANNUAL SUMMARY'!$AN$460,BW67,'ANNUAL SUMMARY'!$V$9,BH59,'ANNUAL SUMMARY'!$L$412)+SUMIFS('ANNUAL SUMMARY'!$AN$518,BW67,'ANNUAL SUMMARY'!$V$9,BH59,'ANNUAL SUMMARY'!$L$470)+SUMIFS('ANNUAL SUMMARY'!$AN$576,BW67,'ANNUAL SUMMARY'!$V$9,BH59,'ANNUAL SUMMARY'!$L$528)+SUMIFS('ANNUAL SUMMARY'!$AN$634,BW67,'ANNUAL SUMMARY'!$V$9,BH59,'ANNUAL SUMMARY'!$L$586)+SUMIFS('ANNUAL SUMMARY'!$AN$692,BW67,'ANNUAL SUMMARY'!$V$9,BH59,'ANNUAL SUMMARY'!$L$644)+SUMIFS('ANNUAL SUMMARY'!$CK$54,BW67,'ANNUAL SUMMARY'!$V$9,BH59,'ANNUAL SUMMARY'!$BI$6)+SUMIFS('ANNUAL SUMMARY'!$CK$112,BW67,'ANNUAL SUMMARY'!$V$9,BH59,'ANNUAL SUMMARY'!$BI$64)+SUMIFS('ANNUAL SUMMARY'!$CK$170,BW67,'ANNUAL SUMMARY'!$V$9,BH59,'ANNUAL SUMMARY'!$BI$122)+SUMIFS('ANNUAL SUMMARY'!$CK$228,BW67,'ANNUAL SUMMARY'!$V$9,BH59,'ANNUAL SUMMARY'!$BI$180)+SUMIFS('ANNUAL SUMMARY'!$CK$286,BW67,'ANNUAL SUMMARY'!$V$9,BH59,'ANNUAL SUMMARY'!$BI$238)+SUMIFS('ANNUAL SUMMARY'!$CK$344,BW67,'ANNUAL SUMMARY'!$V$9,BH59,'ANNUAL SUMMARY'!$BI$296)+SUMIFS('ANNUAL SUMMARY'!$CK$402,BW67,'ANNUAL SUMMARY'!$V$9,BH59,'ANNUAL SUMMARY'!$BI$354)+SUMIFS('ANNUAL SUMMARY'!$CK$460,BW67,'ANNUAL SUMMARY'!$V$9,BH59,'ANNUAL SUMMARY'!$BI$412)+SUMIFS('ANNUAL SUMMARY'!$CK$518,BW67,'ANNUAL SUMMARY'!$V$9,BH59,'ANNUAL SUMMARY'!$BI$470)+SUMIFS('ANNUAL SUMMARY'!$CK$576,BW67,'ANNUAL SUMMARY'!$V$9,BH59,'ANNUAL SUMMARY'!$BI$528)+SUMIFS('ANNUAL SUMMARY'!$CK$634,BW67,'ANNUAL SUMMARY'!$V$9,BH59,'ANNUAL SUMMARY'!$BI$586)+SUMIFS('ANNUAL SUMMARY'!$CK$692,BW67,'ANNUAL SUMMARY'!$V$9,BH59,'ANNUAL SUMMARY'!$BI$644)+SUMIFS('ANNUAL SUMMARY'!$EJ$54,BW67,'ANNUAL SUMMARY'!$V$9,BH59,'ANNUAL SUMMARY'!$DH$6)+SUMIFS('ANNUAL SUMMARY'!$EJ$112,BW67,'ANNUAL SUMMARY'!$V$9,BH59,'ANNUAL SUMMARY'!$DH$64)+SUMIFS('ANNUAL SUMMARY'!$EJ$170,BW67,'ANNUAL SUMMARY'!$V$9,BH59,'ANNUAL SUMMARY'!$DH$122)+SUMIFS('ANNUAL SUMMARY'!$EJ$228,BW67,'ANNUAL SUMMARY'!$V$9,BH59,'ANNUAL SUMMARY'!$DH$180)+SUMIFS('ANNUAL SUMMARY'!$EJ$286,BW67,'ANNUAL SUMMARY'!$V$9,BH59,'ANNUAL SUMMARY'!$DH$238)+SUMIFS('ANNUAL SUMMARY'!$EJ$344,BW67,'ANNUAL SUMMARY'!$V$9,BH59,'ANNUAL SUMMARY'!$DH$296)+SUMIFS('ANNUAL SUMMARY'!$EJ$402,BW67,'ANNUAL SUMMARY'!$V$9,BH59,'ANNUAL SUMMARY'!$DH$354)+SUMIFS('ANNUAL SUMMARY'!$EJ$460,BW67,'ANNUAL SUMMARY'!$V$9,BH59,'ANNUAL SUMMARY'!$DH$412)+SUMIFS('ANNUAL SUMMARY'!$EJ$518,BW67,'ANNUAL SUMMARY'!$V$9,BH59,'ANNUAL SUMMARY'!$DH$470)+SUMIFS('ANNUAL SUMMARY'!$EJ$576,BW67,'ANNUAL SUMMARY'!$V$9,BH59,'ANNUAL SUMMARY'!$DH$528)+SUMIFS('ANNUAL SUMMARY'!$EJ$634,BW67,'ANNUAL SUMMARY'!$V$9,BH59,'ANNUAL SUMMARY'!$DH$586)+SUMIFS('ANNUAL SUMMARY'!$EJ$692,BW67,'ANNUAL SUMMARY'!$V$9,BH59,'ANNUAL SUMMARY'!$DH$644)+SUMIFS('ANNUAL SUMMARY'!$GG$54,BW67,'ANNUAL SUMMARY'!$V$9,BH59,'ANNUAL SUMMARY'!$FE$6)+SUMIFS('ANNUAL SUMMARY'!$GG$112,BW67,'ANNUAL SUMMARY'!$V$9,BH59,'ANNUAL SUMMARY'!$FE$64)+SUMIFS('ANNUAL SUMMARY'!$GG$170,BW67,'ANNUAL SUMMARY'!$V$9,BH59,'ANNUAL SUMMARY'!$FE$122)+SUMIFS('ANNUAL SUMMARY'!$GG$228,BW67,'ANNUAL SUMMARY'!$V$9,BH59,'ANNUAL SUMMARY'!$FE$180)+SUMIFS('ANNUAL SUMMARY'!$GG$286,BW67,'ANNUAL SUMMARY'!$V$9,BH59,'ANNUAL SUMMARY'!$FE$238)+SUMIFS('ANNUAL SUMMARY'!$GG$344,BW67,'ANNUAL SUMMARY'!$V$9,BH59,'ANNUAL SUMMARY'!$FE$296)+SUMIFS('ANNUAL SUMMARY'!$GG$402,BW67,'ANNUAL SUMMARY'!$V$9,BH59,'ANNUAL SUMMARY'!$FE$354)+SUMIFS('ANNUAL SUMMARY'!$GG$460,BW67,'ANNUAL SUMMARY'!$V$9,BH59,'ANNUAL SUMMARY'!$FE$412)+SUMIFS('ANNUAL SUMMARY'!$GG$518,BW67,'ANNUAL SUMMARY'!$V$9,BH59,'ANNUAL SUMMARY'!$FE$470)+SUMIFS('ANNUAL SUMMARY'!$GG$576,BW67,'ANNUAL SUMMARY'!$V$9,BH59,'ANNUAL SUMMARY'!$FE$528)+SUMIFS('ANNUAL SUMMARY'!$GG$634,BW67,'ANNUAL SUMMARY'!$V$9,BH59,'ANNUAL SUMMARY'!$FE$586)+SUMIFS('ANNUAL SUMMARY'!$GG$692,BW67,'ANNUAL SUMMARY'!$V$9,BH59,'ANNUAL SUMMARY'!$FE$644)</f>
        <v>0</v>
      </c>
      <c r="CK67" s="727"/>
      <c r="CL67" s="727"/>
      <c r="CM67" s="727"/>
      <c r="CN67" s="728">
        <f>SUMIFS('ANNUAL SUMMARY'!$AR$54,BW67,'ANNUAL SUMMARY'!$V$9,BH59,'ANNUAL SUMMARY'!$L$6)+SUMIFS('ANNUAL SUMMARY'!$AR$112,BW67,'ANNUAL SUMMARY'!$V$9,BH59,'ANNUAL SUMMARY'!$L$64)+SUMIFS('ANNUAL SUMMARY'!$AR$170,BW67,'ANNUAL SUMMARY'!$V$9,BH59,'ANNUAL SUMMARY'!$L$122)+SUMIFS('ANNUAL SUMMARY'!$AR$228,BW67,'ANNUAL SUMMARY'!$V$9,BH59,'ANNUAL SUMMARY'!$L$180)+SUMIFS('ANNUAL SUMMARY'!$AR$286,BW67,'ANNUAL SUMMARY'!$V$9,BH59,'ANNUAL SUMMARY'!$L$238)+SUMIFS('ANNUAL SUMMARY'!$AR$344,BW67,'ANNUAL SUMMARY'!$V$9,BH59,'ANNUAL SUMMARY'!$L$296)+SUMIFS('ANNUAL SUMMARY'!$AR$402,BW67,'ANNUAL SUMMARY'!$V$9,BH59,'ANNUAL SUMMARY'!$L$354)+SUMIFS('ANNUAL SUMMARY'!$AR$460,BW67,'ANNUAL SUMMARY'!$V$9,BH59,'ANNUAL SUMMARY'!$L$412)+SUMIFS('ANNUAL SUMMARY'!$AR$518,BW67,'ANNUAL SUMMARY'!$V$9,BH59,'ANNUAL SUMMARY'!$L$470)+SUMIFS('ANNUAL SUMMARY'!$AR$576,BW67,'ANNUAL SUMMARY'!$V$9,BH59,'ANNUAL SUMMARY'!$L$528)+SUMIFS('ANNUAL SUMMARY'!$AR$634,BW67,'ANNUAL SUMMARY'!$V$9,BH59,'ANNUAL SUMMARY'!$L$586)+SUMIFS('ANNUAL SUMMARY'!$AR$692,BW67,'ANNUAL SUMMARY'!$V$9,BH59,'ANNUAL SUMMARY'!$L$644)+SUMIFS('ANNUAL SUMMARY'!$CO$54,BW67,'ANNUAL SUMMARY'!$V$9,BH59,'ANNUAL SUMMARY'!$BI$6)+SUMIFS('ANNUAL SUMMARY'!$CO$112,BW67,'ANNUAL SUMMARY'!$V$9,BH59,'ANNUAL SUMMARY'!$BI$64)+SUMIFS('ANNUAL SUMMARY'!$CO$170,BW67,'ANNUAL SUMMARY'!$V$9,BH59,'ANNUAL SUMMARY'!$BI$122)+SUMIFS('ANNUAL SUMMARY'!$CO$228,BW67,'ANNUAL SUMMARY'!$V$9,BH59,'ANNUAL SUMMARY'!$BI$180)+SUMIFS('ANNUAL SUMMARY'!$CO$286,BW67,'ANNUAL SUMMARY'!$V$9,BH59,'ANNUAL SUMMARY'!$BI$238)+SUMIFS('ANNUAL SUMMARY'!$CO$344,BW67,'ANNUAL SUMMARY'!$V$9,BH59,'ANNUAL SUMMARY'!$BI$296)+SUMIFS('ANNUAL SUMMARY'!$CO$402,BW67,'ANNUAL SUMMARY'!$V$9,BH59,'ANNUAL SUMMARY'!$BI$354)+SUMIFS('ANNUAL SUMMARY'!$CO$460,BW67,'ANNUAL SUMMARY'!$V$9,BH59,'ANNUAL SUMMARY'!$BI$412)+SUMIFS('ANNUAL SUMMARY'!$CO$518,BW67,'ANNUAL SUMMARY'!$V$9,BH59,'ANNUAL SUMMARY'!$BI$470)+SUMIFS('ANNUAL SUMMARY'!$CO$576,BW67,'ANNUAL SUMMARY'!$V$9,BH59,'ANNUAL SUMMARY'!$BI$528)+SUMIFS('ANNUAL SUMMARY'!$CO$634,BW67,'ANNUAL SUMMARY'!$V$9,BH59,'ANNUAL SUMMARY'!$BI$586)+SUMIFS('ANNUAL SUMMARY'!$CO$692,BW67,'ANNUAL SUMMARY'!$V$9,BH59,'ANNUAL SUMMARY'!$BI$644)+SUMIFS('ANNUAL SUMMARY'!$EN$54,BW67,'ANNUAL SUMMARY'!$V$9,BH59,'ANNUAL SUMMARY'!$DH$6)+SUMIFS('ANNUAL SUMMARY'!$EN$112,BW67,'ANNUAL SUMMARY'!$V$9,BH59,'ANNUAL SUMMARY'!$DH$64)+SUMIFS('ANNUAL SUMMARY'!$EN$170,BW67,'ANNUAL SUMMARY'!$V$9,BH59,'ANNUAL SUMMARY'!$DH$122)+SUMIFS('ANNUAL SUMMARY'!$EN$228,BW67,'ANNUAL SUMMARY'!$V$9,BH59,'ANNUAL SUMMARY'!$DH$180)+SUMIFS('ANNUAL SUMMARY'!$EN$286,BW67,'ANNUAL SUMMARY'!$V$9,BH59,'ANNUAL SUMMARY'!$DH$238)+SUMIFS('ANNUAL SUMMARY'!$EN$344,BW67,'ANNUAL SUMMARY'!$V$9,BH59,'ANNUAL SUMMARY'!$DH$296)+SUMIFS('ANNUAL SUMMARY'!$EN$402,BW67,'ANNUAL SUMMARY'!$V$9,BH59,'ANNUAL SUMMARY'!$DH$354)+SUMIFS('ANNUAL SUMMARY'!$EN$460,BW67,'ANNUAL SUMMARY'!$V$9,BH59,'ANNUAL SUMMARY'!$DH$412)+SUMIFS('ANNUAL SUMMARY'!$EN$518,BW67,'ANNUAL SUMMARY'!$V$9,BH59,'ANNUAL SUMMARY'!$DH$470)+SUMIFS('ANNUAL SUMMARY'!$EN$576,BW67,'ANNUAL SUMMARY'!$V$9,BH59,'ANNUAL SUMMARY'!$DH$528)+SUMIFS('ANNUAL SUMMARY'!$EN$634,BW67,'ANNUAL SUMMARY'!$V$9,BH59,'ANNUAL SUMMARY'!$DH$586)+SUMIFS('ANNUAL SUMMARY'!$EN$692,BW67,'ANNUAL SUMMARY'!$V$9,BH59,'ANNUAL SUMMARY'!$DH$644)+SUMIFS('ANNUAL SUMMARY'!$GK$54,BW67,'ANNUAL SUMMARY'!$V$9,BH59,'ANNUAL SUMMARY'!$FE$6)+SUMIFS('ANNUAL SUMMARY'!$GK$112,BW67,'ANNUAL SUMMARY'!$V$9,BH59,'ANNUAL SUMMARY'!$FE$64)+SUMIFS('ANNUAL SUMMARY'!$GK$170,BW67,'ANNUAL SUMMARY'!$V$9,BH59,'ANNUAL SUMMARY'!$FE$122)+SUMIFS('ANNUAL SUMMARY'!$GK$228,BW67,'ANNUAL SUMMARY'!$V$9,BH59,'ANNUAL SUMMARY'!$FE$180)+SUMIFS('ANNUAL SUMMARY'!$GK$286,BW67,'ANNUAL SUMMARY'!$V$9,BH59,'ANNUAL SUMMARY'!$FE$238)+SUMIFS('ANNUAL SUMMARY'!$GK$344,BW67,'ANNUAL SUMMARY'!$V$9,BH59,'ANNUAL SUMMARY'!$FE$296)+SUMIFS('ANNUAL SUMMARY'!$GK$402,BW67,'ANNUAL SUMMARY'!$V$9,BH59,'ANNUAL SUMMARY'!$FE$354)+SUMIFS('ANNUAL SUMMARY'!$GK$460,BW67,'ANNUAL SUMMARY'!$V$9,BH59,'ANNUAL SUMMARY'!$FE$412)+SUMIFS('ANNUAL SUMMARY'!$GK$518,BW67,'ANNUAL SUMMARY'!$V$9,BH59,'ANNUAL SUMMARY'!$FE$470)+SUMIFS('ANNUAL SUMMARY'!$GK$576,BW67,'ANNUAL SUMMARY'!$V$9,BH59,'ANNUAL SUMMARY'!$FE$528)+SUMIFS('ANNUAL SUMMARY'!$GK$634,BW67,'ANNUAL SUMMARY'!$V$9,BH59,'ANNUAL SUMMARY'!$FE$586)+SUMIFS('ANNUAL SUMMARY'!$GK$692,BW67,'ANNUAL SUMMARY'!$V$9,BH59,'ANNUAL SUMMARY'!$FE$644)</f>
        <v>0</v>
      </c>
      <c r="CO67" s="728"/>
      <c r="CP67" s="728"/>
      <c r="CQ67" s="728">
        <f>SUMIFS('ANNUAL SUMMARY'!$AU$54,BW67,'ANNUAL SUMMARY'!$V$9,BH59,'ANNUAL SUMMARY'!$L$6)+SUMIFS('ANNUAL SUMMARY'!$AU$112,BW67,'ANNUAL SUMMARY'!$V$9,BH59,'ANNUAL SUMMARY'!$L$64)+SUMIFS('ANNUAL SUMMARY'!$AU$170,BW67,'ANNUAL SUMMARY'!$V$9,BH59,'ANNUAL SUMMARY'!$L$122)+SUMIFS('ANNUAL SUMMARY'!$AU$228,BW67,'ANNUAL SUMMARY'!$V$9,BH59,'ANNUAL SUMMARY'!$L$180)+SUMIFS('ANNUAL SUMMARY'!$AU$286,BW67,'ANNUAL SUMMARY'!$V$9,BH59,'ANNUAL SUMMARY'!$L$238)+SUMIFS('ANNUAL SUMMARY'!$AU$344,BW67,'ANNUAL SUMMARY'!$V$9,BH59,'ANNUAL SUMMARY'!$L$296)+SUMIFS('ANNUAL SUMMARY'!$AU$402,BW67,'ANNUAL SUMMARY'!$V$9,BH59,'ANNUAL SUMMARY'!$L$354)+SUMIFS('ANNUAL SUMMARY'!$AU$460,BW67,'ANNUAL SUMMARY'!$V$9,BH59,'ANNUAL SUMMARY'!$L$412)+SUMIFS('ANNUAL SUMMARY'!$AU$518,BW67,'ANNUAL SUMMARY'!$V$9,BH59,'ANNUAL SUMMARY'!$L$470)+SUMIFS('ANNUAL SUMMARY'!$AU$576,BW67,'ANNUAL SUMMARY'!$V$9,BH59,'ANNUAL SUMMARY'!$L$528)+SUMIFS('ANNUAL SUMMARY'!$AU$634,BW67,'ANNUAL SUMMARY'!$V$9,BH59,'ANNUAL SUMMARY'!$L$586)+SUMIFS('ANNUAL SUMMARY'!$AU$692,BW67,'ANNUAL SUMMARY'!$V$9,BH59,'ANNUAL SUMMARY'!$L$644)+SUMIFS('ANNUAL SUMMARY'!$CR$54,BW67,'ANNUAL SUMMARY'!$V$9,BH59,'ANNUAL SUMMARY'!$BI$6)+SUMIFS('ANNUAL SUMMARY'!$CR$112,BW67,'ANNUAL SUMMARY'!$V$9,BH59,'ANNUAL SUMMARY'!$BI$64)+SUMIFS('ANNUAL SUMMARY'!$CR$170,BW67,'ANNUAL SUMMARY'!$V$9,BH59,'ANNUAL SUMMARY'!$BI$122)+SUMIFS('ANNUAL SUMMARY'!$CR$228,BW67,'ANNUAL SUMMARY'!$V$9,BH59,'ANNUAL SUMMARY'!$BI$180)+SUMIFS('ANNUAL SUMMARY'!$CR$286,BW67,'ANNUAL SUMMARY'!$V$9,BH59,'ANNUAL SUMMARY'!$BI$238)+SUMIFS('ANNUAL SUMMARY'!$CR$344,BW67,'ANNUAL SUMMARY'!$V$9,BH59,'ANNUAL SUMMARY'!$BI$296)+SUMIFS('ANNUAL SUMMARY'!$CR$402,BW67,'ANNUAL SUMMARY'!$V$9,BH59,'ANNUAL SUMMARY'!$BI$354)+SUMIFS('ANNUAL SUMMARY'!$CR$460,BW67,'ANNUAL SUMMARY'!$V$9,BH59,'ANNUAL SUMMARY'!$BI$412)+SUMIFS('ANNUAL SUMMARY'!$CR$518,BW67,'ANNUAL SUMMARY'!$V$9,BH59,'ANNUAL SUMMARY'!$BI$470)+SUMIFS('ANNUAL SUMMARY'!$CR$576,BW67,'ANNUAL SUMMARY'!$V$9,BH59,'ANNUAL SUMMARY'!$BI$528)+SUMIFS('ANNUAL SUMMARY'!$CR$634,BW67,'ANNUAL SUMMARY'!$V$9,BH59,'ANNUAL SUMMARY'!$BI$586)+SUMIFS('ANNUAL SUMMARY'!$CR$692,BW67,'ANNUAL SUMMARY'!$V$9,BH59,'ANNUAL SUMMARY'!$BI$644)+SUMIFS('ANNUAL SUMMARY'!$EQ$54,BW67,'ANNUAL SUMMARY'!$V$9,BH59,'ANNUAL SUMMARY'!$DH$6)+SUMIFS('ANNUAL SUMMARY'!$EQ$112,BW67,'ANNUAL SUMMARY'!$V$9,BH59,'ANNUAL SUMMARY'!$DH$64)+SUMIFS('ANNUAL SUMMARY'!$EQ$170,BW67,'ANNUAL SUMMARY'!$V$9,BH59,'ANNUAL SUMMARY'!$DH$122)+SUMIFS('ANNUAL SUMMARY'!$EQ$228,BW67,'ANNUAL SUMMARY'!$V$9,BH59,'ANNUAL SUMMARY'!$DH$180)+SUMIFS('ANNUAL SUMMARY'!$EQ$286,BW67,'ANNUAL SUMMARY'!$V$9,BH59,'ANNUAL SUMMARY'!$DH$238)+SUMIFS('ANNUAL SUMMARY'!$EQ$344,BW67,'ANNUAL SUMMARY'!$V$9,BH59,'ANNUAL SUMMARY'!$DH$296)+SUMIFS('ANNUAL SUMMARY'!$EQ$402,BW67,'ANNUAL SUMMARY'!$V$9,BH59,'ANNUAL SUMMARY'!$DH$354)+SUMIFS('ANNUAL SUMMARY'!$EQ$460,BW67,'ANNUAL SUMMARY'!$V$9,BH59,'ANNUAL SUMMARY'!$DH$412)+SUMIFS('ANNUAL SUMMARY'!$EQ$518,BW67,'ANNUAL SUMMARY'!$V$9,BH59,'ANNUAL SUMMARY'!$DH$470)+SUMIFS('ANNUAL SUMMARY'!$EQ$576,BW67,'ANNUAL SUMMARY'!$V$9,BH59,'ANNUAL SUMMARY'!$DH$528)+SUMIFS('ANNUAL SUMMARY'!$EQ$634,BW67,'ANNUAL SUMMARY'!$V$9,BH59,'ANNUAL SUMMARY'!$DH$586)+SUMIFS('ANNUAL SUMMARY'!$EQ$692,BW67,'ANNUAL SUMMARY'!$V$9,BH59,'ANNUAL SUMMARY'!$DH$644)+SUMIFS('ANNUAL SUMMARY'!$GN$54,BW67,'ANNUAL SUMMARY'!$V$9,BH59,'ANNUAL SUMMARY'!$FE$6)+SUMIFS('ANNUAL SUMMARY'!$GN$112,BW67,'ANNUAL SUMMARY'!$V$9,BH59,'ANNUAL SUMMARY'!$FE$64)+SUMIFS('ANNUAL SUMMARY'!$GN$170,BW67,'ANNUAL SUMMARY'!$V$9,BH59,'ANNUAL SUMMARY'!$FE$122)+SUMIFS('ANNUAL SUMMARY'!$GN$228,BW67,'ANNUAL SUMMARY'!$V$9,BH59,'ANNUAL SUMMARY'!$FE$180)+SUMIFS('ANNUAL SUMMARY'!$GN$286,BW67,'ANNUAL SUMMARY'!$V$9,BH59,'ANNUAL SUMMARY'!$FE$238)+SUMIFS('ANNUAL SUMMARY'!$GN$344,BW67,'ANNUAL SUMMARY'!$V$9,BH59,'ANNUAL SUMMARY'!$FE$296)+SUMIFS('ANNUAL SUMMARY'!$GN$402,BW67,'ANNUAL SUMMARY'!$V$9,BH59,'ANNUAL SUMMARY'!$FE$354)+SUMIFS('ANNUAL SUMMARY'!$GN$460,BW67,'ANNUAL SUMMARY'!$V$9,BH59,'ANNUAL SUMMARY'!$FE$412)+SUMIFS('ANNUAL SUMMARY'!$GN$518,BW67,'ANNUAL SUMMARY'!$V$9,BH59,'ANNUAL SUMMARY'!$FE$470)+SUMIFS('ANNUAL SUMMARY'!$GN$576,BW67,'ANNUAL SUMMARY'!$V$9,BH59,'ANNUAL SUMMARY'!$FE$528)+SUMIFS('ANNUAL SUMMARY'!$GN$634,BW67,'ANNUAL SUMMARY'!$V$9,BH59,'ANNUAL SUMMARY'!$FE$586)+SUMIFS('ANNUAL SUMMARY'!$GN$692,BW67,'ANNUAL SUMMARY'!$V$9,BH59,'ANNUAL SUMMARY'!$FE$644)</f>
        <v>0</v>
      </c>
      <c r="CR67" s="728"/>
      <c r="CS67" s="728"/>
      <c r="CT67" s="1263"/>
      <c r="CU67" s="1250"/>
      <c r="CV67" s="154"/>
      <c r="CW67" s="824" t="str">
        <f>'ANNUAL SUMMARY'!$C$18</f>
        <v>NO. FLIGHTS</v>
      </c>
      <c r="CX67" s="825"/>
      <c r="CY67" s="825"/>
      <c r="CZ67" s="825"/>
      <c r="DA67" s="825"/>
      <c r="DB67" s="825"/>
      <c r="DC67" s="826"/>
      <c r="DD67" s="803">
        <f>SUMIF('ANNUAL SUMMARY'!$FE$622,DF59,'ANNUAL SUMMARY'!$FC$634)+SUMIF('ANNUAL SUMMARY'!$DH$622,DF59,'ANNUAL SUMMARY'!$DF$634)+SUMIF('ANNUAL SUMMARY'!$BI$622,DF59,'ANNUAL SUMMARY'!$BG$634)+SUMIF('ANNUAL SUMMARY'!$L$622,DF59,'ANNUAL SUMMARY'!$J$634)+SUMIF('ANNUAL SUMMARY'!$FE$566,DF59,'ANNUAL SUMMARY'!$FC$578)+SUMIF('ANNUAL SUMMARY'!$DH$566,DF59,'ANNUAL SUMMARY'!$DF$578)+SUMIF('ANNUAL SUMMARY'!$BI$566,DF59,'ANNUAL SUMMARY'!$BG$578)+SUMIF('ANNUAL SUMMARY'!$L$566,DF59,'ANNUAL SUMMARY'!$J$578)+SUMIF('ANNUAL SUMMARY'!$FE$510,DF59,'ANNUAL SUMMARY'!$FC$522)+SUMIF('ANNUAL SUMMARY'!$DH$510,DF59,'ANNUAL SUMMARY'!$DF$522)+SUMIF('ANNUAL SUMMARY'!$BI$510,DF59,'ANNUAL SUMMARY'!$BG$522)+SUMIF('ANNUAL SUMMARY'!$L$510,DF59,'ANNUAL SUMMARY'!$J$522)+SUMIF('ANNUAL SUMMARY'!$FE$454,DF59,'ANNUAL SUMMARY'!$FC$466)+SUMIF('ANNUAL SUMMARY'!$DH$454,DF59,'ANNUAL SUMMARY'!$DF$466)+SUMIF('ANNUAL SUMMARY'!$BI$454,DF59,'ANNUAL SUMMARY'!$BG$466)+SUMIF('ANNUAL SUMMARY'!$L$454,DF59,'ANNUAL SUMMARY'!$J$466)+SUMIF('ANNUAL SUMMARY'!$FE$398,DF59,'ANNUAL SUMMARY'!$FC$410)+SUMIF('ANNUAL SUMMARY'!$DH$398,DF59,'ANNUAL SUMMARY'!$DF$410)+SUMIF('ANNUAL SUMMARY'!$BI$398,DF59,'ANNUAL SUMMARY'!$BG$410)+SUMIF('ANNUAL SUMMARY'!$L$398,DF59,'ANNUAL SUMMARY'!$J$410)+SUMIF('ANNUAL SUMMARY'!$FE$342,DF59,'ANNUAL SUMMARY'!$FC$354)+SUMIF('ANNUAL SUMMARY'!$DH$342,DF59,'ANNUAL SUMMARY'!$DF$354)+SUMIF('ANNUAL SUMMARY'!$BI$342,DF59,'ANNUAL SUMMARY'!$BG$354)+SUMIF('ANNUAL SUMMARY'!$L$342,DF59,'ANNUAL SUMMARY'!$J$354)+SUMIF('ANNUAL SUMMARY'!$FE$286,DF59,'ANNUAL SUMMARY'!$FC$298)+SUMIF('ANNUAL SUMMARY'!$DH$286,DF59,'ANNUAL SUMMARY'!$DF$298)+SUMIF('ANNUAL SUMMARY'!$BI$286,DF59,'ANNUAL SUMMARY'!$BG$298)+SUMIF('ANNUAL SUMMARY'!$L$286,DF59,'ANNUAL SUMMARY'!$J$298)+SUMIF('ANNUAL SUMMARY'!$FE$230,DF59,'ANNUAL SUMMARY'!$FC$242)+SUMIF('ANNUAL SUMMARY'!$DH$230,DF59,'ANNUAL SUMMARY'!$DF$242)+SUMIF('ANNUAL SUMMARY'!$BI$230,DF59,'ANNUAL SUMMARY'!$BG$242)+SUMIF('ANNUAL SUMMARY'!$L$230,DF59,'ANNUAL SUMMARY'!$J$242)+SUMIF('ANNUAL SUMMARY'!$FE$174,DF59,'ANNUAL SUMMARY'!$FC$186)+SUMIF('ANNUAL SUMMARY'!$DH$174,DF59,'ANNUAL SUMMARY'!$DF$186)+SUMIF('ANNUAL SUMMARY'!$BI$174,DF59,'ANNUAL SUMMARY'!$BG$186)+SUMIF('ANNUAL SUMMARY'!$L$174,DF59,'ANNUAL SUMMARY'!$J$186)+SUMIF('ANNUAL SUMMARY'!$FE$118,DF59,'ANNUAL SUMMARY'!$FC$130)+SUMIF('ANNUAL SUMMARY'!$DH$118,DF59,'ANNUAL SUMMARY'!$DF$130)+SUMIF('ANNUAL SUMMARY'!$BI$118,DF59,'ANNUAL SUMMARY'!$BG$130)+SUMIF('ANNUAL SUMMARY'!$L$118,DF59,'ANNUAL SUMMARY'!$J$130)+SUMIF('ANNUAL SUMMARY'!$FE$62,DF59,'ANNUAL SUMMARY'!$FC$74)+SUMIF('ANNUAL SUMMARY'!$DH$62,DF59,'ANNUAL SUMMARY'!$DF$74)+SUMIF('ANNUAL SUMMARY'!$BI$62,DF59,'ANNUAL SUMMARY'!$BG$74)+SUMIF('ANNUAL SUMMARY'!$L$62,DF59,'ANNUAL SUMMARY'!$J$74)+SUMIF('ANNUAL SUMMARY'!$FE$6,DF59,'ANNUAL SUMMARY'!$FC$18)+SUMIF('ANNUAL SUMMARY'!$DH$6,DF59,'ANNUAL SUMMARY'!$DF$18)+SUMIF('ANNUAL SUMMARY'!$BI$6,DF59,'ANNUAL SUMMARY'!$BG$18)+SUMIF('ANNUAL SUMMARY'!$L$6,DF59,'ANNUAL SUMMARY'!$J$18)+SUMIF('PREVIOUS LOGS'!$K$6,DF59,'PREVIOUS LOGS'!$B$12)+SUMIF('PREVIOUS LOGS'!$K$59,$K$6,'PREVIOUS LOGS'!$B$65)+SUMIF('PREVIOUS LOGS'!$K$112,DF59,'PREVIOUS LOGS'!$B$118)+SUMIF('PREVIOUS LOGS'!$K$165,DF59,'PREVIOUS LOGS'!$B$171)+SUMIF('PREVIOUS LOGS'!$K$218,DF59,'PREVIOUS LOGS'!$B$224)+SUMIF('PREVIOUS LOGS'!$K$271,DF59,'PREVIOUS LOGS'!$B$277)+SUMIF('PREVIOUS LOGS'!$K$324,DF59,'PREVIOUS LOGS'!$B$330)+SUMIF('PREVIOUS LOGS'!$BH$6,DF59,'PREVIOUS LOGS'!$AY$12)+SUMIF('PREVIOUS LOGS'!$BH$59,$K$6,'PREVIOUS LOGS'!$AY$65)+SUMIF('PREVIOUS LOGS'!$BH$112,DF59,'PREVIOUS LOGS'!$AY$118)+SUMIF('PREVIOUS LOGS'!$BH$165,DF59,'PREVIOUS LOGS'!$AY$171)+SUMIF('PREVIOUS LOGS'!$BH$218,DF59,'PREVIOUS LOGS'!$AY$224)+SUMIF('PREVIOUS LOGS'!$BH$271,DF59,'PREVIOUS LOGS'!$AY$277)+SUMIF('PREVIOUS LOGS'!$BH$324,DF59,'PREVIOUS LOGS'!$AY$330)+SUMIF('PREVIOUS LOGS'!$DF$6,DF59,'PREVIOUS LOGS'!$CW$12)+SUMIF('PREVIOUS LOGS'!$DF$59,$K$6,'PREVIOUS LOGS'!$CW$65)+SUMIF('PREVIOUS LOGS'!$DF$112,DF59,'PREVIOUS LOGS'!$CW$118)+SUMIF('PREVIOUS LOGS'!$DF$165,DF59,'PREVIOUS LOGS'!$CW$171)+SUMIF('PREVIOUS LOGS'!$DF$218,DF59,'PREVIOUS LOGS'!$CW$224)+SUMIF('PREVIOUS LOGS'!$DF$271,DF59,'PREVIOUS LOGS'!$CW$277)+SUMIF('PREVIOUS LOGS'!$DF$324,DF59,'PREVIOUS LOGS'!$CW$330)+SUMIF('PREVIOUS LOGS'!$FC$6,DF59,'PREVIOUS LOGS'!$ET$12)+SUMIF('PREVIOUS LOGS'!$FC$59,$K$6,'PREVIOUS LOGS'!$ET$65)+SUMIF('PREVIOUS LOGS'!$FC$112,DF59,'PREVIOUS LOGS'!$ET$118)+SUMIF('PREVIOUS LOGS'!$FC$165,DF59,'PREVIOUS LOGS'!$ET$171)+SUMIF('PREVIOUS LOGS'!$FC$218,DF59,'PREVIOUS LOGS'!$ET$224)+SUMIF('PREVIOUS LOGS'!$FC$271,DF59,'PREVIOUS LOGS'!$ET$277)+SUMIF('PREVIOUS LOGS'!$FC$324,DF59,'PREVIOUS LOGS'!$ET$330)</f>
        <v>0</v>
      </c>
      <c r="DE67" s="705"/>
      <c r="DF67" s="705"/>
      <c r="DG67" s="804"/>
      <c r="DH67" s="637"/>
      <c r="DI67" s="695" t="str">
        <f>'ANNUAL SUMMARY'!$O$18</f>
        <v>DAY</v>
      </c>
      <c r="DJ67" s="696"/>
      <c r="DK67" s="696"/>
      <c r="DL67" s="696"/>
      <c r="DM67" s="696" t="e">
        <f>SUMIF('ANNUAL SUMMARY'!$L$6,DF59,'ANNUAL SUMMARY'!$T$18)+SUMIF('ANNUAL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SUMMARY'!#REF!)+SUMIF(#REF!,DF59,#REF!)+SUMIF(#REF!,DF59,#REF!)+SUMIF(#REF!,DF59,#REF!)+SUMIF(#REF!,DF59,#REF!)+SUMIF(#REF!,DF59,#REF!)+SUMIF(#REF!,DF59,#REF!)+SUMIF(#REF!,DF59,#REF!)+SUMIF(#REF!,DF59,#REF!)</f>
        <v>#REF!</v>
      </c>
      <c r="DN67" s="697">
        <f>SUMIF('ANNUAL SUMMARY'!$FE$622,DF59,'ANNUAL SUMMARY'!$FM$634)+SUMIF('ANNUAL SUMMARY'!$DH$622,DF59,'ANNUAL SUMMARY'!$DP$634)+SUMIF('ANNUAL SUMMARY'!$BI$622,DF59,'ANNUAL SUMMARY'!$BQ$634)+SUMIF('ANNUAL SUMMARY'!$L$622,DF59,'ANNUAL SUMMARY'!$T$634)+SUMIF('ANNUAL SUMMARY'!$FE$566,DF59,'ANNUAL SUMMARY'!$FM$578)+SUMIF('ANNUAL SUMMARY'!$DH$566,DF59,'ANNUAL SUMMARY'!$DP$578)+SUMIF('ANNUAL SUMMARY'!$BI$566,DF59,'ANNUAL SUMMARY'!$BQ$578)+SUMIF('ANNUAL SUMMARY'!$L$566,DF59,'ANNUAL SUMMARY'!$T$578)+SUMIF('ANNUAL SUMMARY'!$FE$510,DF59,'ANNUAL SUMMARY'!$FM$522)+SUMIF('ANNUAL SUMMARY'!$DH$510,DF59,'ANNUAL SUMMARY'!$DP$522)+SUMIF('ANNUAL SUMMARY'!$BI$510,DF59,'ANNUAL SUMMARY'!$BQ$522)+SUMIF('ANNUAL SUMMARY'!$L$510,DF59,'ANNUAL SUMMARY'!$T$522)+SUMIF('ANNUAL SUMMARY'!$FE$454,DF59,'ANNUAL SUMMARY'!$FM$466)+SUMIF('ANNUAL SUMMARY'!$DH$454,DF59,'ANNUAL SUMMARY'!$DP$466)+SUMIF('ANNUAL SUMMARY'!$BI$454,DF59,'ANNUAL SUMMARY'!$BQ$466)+SUMIF('ANNUAL SUMMARY'!$L$454,DF59,'ANNUAL SUMMARY'!$T$466)+SUMIF('ANNUAL SUMMARY'!$FE$398,DF59,'ANNUAL SUMMARY'!$FM$410)+SUMIF('ANNUAL SUMMARY'!$DH$398,DF59,'ANNUAL SUMMARY'!$DP$410)+SUMIF('ANNUAL SUMMARY'!$BI$398,DF59,'ANNUAL SUMMARY'!$BQ$410)+SUMIF('ANNUAL SUMMARY'!$L$398,DF59,'ANNUAL SUMMARY'!$T$410)+SUMIF('ANNUAL SUMMARY'!$FE$342,DF59,'ANNUAL SUMMARY'!$FM$354)+SUMIF('ANNUAL SUMMARY'!$DH$342,DF59,'ANNUAL SUMMARY'!$DP$354)+SUMIF('ANNUAL SUMMARY'!$BI$342,DF59,'ANNUAL SUMMARY'!$BQ$354)+SUMIF('ANNUAL SUMMARY'!$L$342,DF59,'ANNUAL SUMMARY'!$T$354)+SUMIF('ANNUAL SUMMARY'!$FE$286,DF59,'ANNUAL SUMMARY'!$FM$298)+SUMIF('ANNUAL SUMMARY'!$DH$286,DF59,'ANNUAL SUMMARY'!$DP$298)+SUMIF('ANNUAL SUMMARY'!$BI$286,DF59,'ANNUAL SUMMARY'!$BQ$298)+SUMIF('ANNUAL SUMMARY'!$L$286,DF59,'ANNUAL SUMMARY'!$T$298)+SUMIF('ANNUAL SUMMARY'!$FE$230,DF59,'ANNUAL SUMMARY'!$FM$242)+SUMIF('ANNUAL SUMMARY'!$DH$230,DF59,'ANNUAL SUMMARY'!$DP$242)+SUMIF('ANNUAL SUMMARY'!$BI$230,DF59,'ANNUAL SUMMARY'!$BQ$242)+SUMIF('ANNUAL SUMMARY'!$L$230,DF59,'ANNUAL SUMMARY'!$T$242)+SUMIF('ANNUAL SUMMARY'!$FE$174,DF59,'ANNUAL SUMMARY'!$FM$186)+SUMIF('ANNUAL SUMMARY'!$DH$174,DF59,'ANNUAL SUMMARY'!$DP$186)+SUMIF('ANNUAL SUMMARY'!$BI$174,DF59,'ANNUAL SUMMARY'!$BQ$186)+SUMIF('ANNUAL SUMMARY'!$L$174,DF59,'ANNUAL SUMMARY'!$T$186)+SUMIF('ANNUAL SUMMARY'!$FE$118,DF59,'ANNUAL SUMMARY'!$FM$130)+SUMIF('ANNUAL SUMMARY'!$DH$118,DF59,'ANNUAL SUMMARY'!$DP$130)+SUMIF('ANNUAL SUMMARY'!$BI$118,DF59,'ANNUAL SUMMARY'!$BQ$130)+SUMIF('ANNUAL SUMMARY'!$L$118,DF59,'ANNUAL SUMMARY'!$T$130)+SUMIF('ANNUAL SUMMARY'!$FE$62,DF59,'ANNUAL SUMMARY'!$FM$74)+SUMIF('ANNUAL SUMMARY'!$DH$62,DF59,'ANNUAL SUMMARY'!$DP$74)+SUMIF('ANNUAL SUMMARY'!$BI$62,DF59,'ANNUAL SUMMARY'!$BQ$74)+SUMIF('ANNUAL SUMMARY'!$L$62,DF59,'ANNUAL SUMMARY'!$T$74)+SUMIF('ANNUAL SUMMARY'!$FE$6,DF59,'ANNUAL SUMMARY'!$FM$18)+SUMIF('ANNUAL SUMMARY'!$DH$6,DF59,'ANNUAL SUMMARY'!$DP$18)+SUMIF('ANNUAL SUMMARY'!$BI$6,DF59,'ANNUAL SUMMARY'!$BQ$18)+SUMIF('ANNUAL SUMMARY'!$L$6,DF59,'ANNUAL SUMMARY'!$T$18)+SUMIF('PREVIOUS LOGS'!$K$6,DF59,'PREVIOUS LOGS'!$S$14)+SUMIF('PREVIOUS LOGS'!$K$59,$K$6,'PREVIOUS LOGS'!$S$67)+SUMIF('PREVIOUS LOGS'!$K$112,DF59,'PREVIOUS LOGS'!$S$120)+SUMIF('PREVIOUS LOGS'!$K$165,DF59,'PREVIOUS LOGS'!$S$173)+SUMIF('PREVIOUS LOGS'!$K$218,DF59,'PREVIOUS LOGS'!$S$226)+SUMIF('PREVIOUS LOGS'!$K$271,DF59,'PREVIOUS LOGS'!$S$279)+SUMIF('PREVIOUS LOGS'!$K$324,DF59,'PREVIOUS LOGS'!$S$332)+SUMIF('PREVIOUS LOGS'!$BH$6,DF59,'PREVIOUS LOGS'!$BP$14)+SUMIF('PREVIOUS LOGS'!$BH$59,$K$6,'PREVIOUS LOGS'!$BP$67)+SUMIF('PREVIOUS LOGS'!$BH$112,DF59,'PREVIOUS LOGS'!$BP$120)+SUMIF('PREVIOUS LOGS'!$BH$165,DF59,'PREVIOUS LOGS'!$BP$173)+SUMIF('PREVIOUS LOGS'!$BH$218,DF59,'PREVIOUS LOGS'!$BP$226)+SUMIF('PREVIOUS LOGS'!$BH$271,DF59,'PREVIOUS LOGS'!$BP$279)+SUMIF('PREVIOUS LOGS'!$BH$324,DF59,'PREVIOUS LOGS'!$BP$332)+SUMIF('PREVIOUS LOGS'!$DF$6,DF59,'PREVIOUS LOGS'!$DN$14)+SUMIF('PREVIOUS LOGS'!$DF$59,$K$6,'PREVIOUS LOGS'!$DN$67)+SUMIF('PREVIOUS LOGS'!$DF$112,DF59,'PREVIOUS LOGS'!$DN$120)+SUMIF('PREVIOUS LOGS'!$DF$165,DF59,'PREVIOUS LOGS'!$DN$173)+SUMIF('PREVIOUS LOGS'!$DF$218,DF59,'PREVIOUS LOGS'!$DN$226)+SUMIF('PREVIOUS LOGS'!$DF$271,DF59,'PREVIOUS LOGS'!$DN$279)+SUMIF('PREVIOUS LOGS'!$DF$324,DF59,'PREVIOUS LOGS'!$DN$332)+SUMIF('PREVIOUS LOGS'!$FC$6,DF59,'PREVIOUS LOGS'!$FK$14)+SUMIF('PREVIOUS LOGS'!$FC$59,$K$6,'PREVIOUS LOGS'!$FK$67)+SUMIF('PREVIOUS LOGS'!$FC$112,DF59,'PREVIOUS LOGS'!$FK$120)+SUMIF('PREVIOUS LOGS'!$FC$165,DF59,'PREVIOUS LOGS'!$FK$173)+SUMIF('PREVIOUS LOGS'!$FC$218,DF59,'PREVIOUS LOGS'!$FK$226)+SUMIF('PREVIOUS LOGS'!$FC$271,DF59,'PREVIOUS LOGS'!$FK$279)+SUMIF('PREVIOUS LOGS'!$FC$324,DF59,'PREVIOUS LOGS'!$FK$332)</f>
        <v>0</v>
      </c>
      <c r="DO67" s="697"/>
      <c r="DP67" s="697"/>
      <c r="DQ67" s="697"/>
      <c r="DR67" s="697"/>
      <c r="DS67" s="697"/>
      <c r="DT67" s="15"/>
      <c r="DU67" s="812">
        <f>IF(DU65=0," ",DU65+1)</f>
        <v>2023</v>
      </c>
      <c r="DV67" s="813"/>
      <c r="DW67" s="813"/>
      <c r="DX67" s="813"/>
      <c r="DY67" s="813"/>
      <c r="DZ67" s="1118">
        <f>SUMIFS('ANNUAL SUMMARY'!$AF$54,DU67,'ANNUAL SUMMARY'!$V$9,DF59,'ANNUAL SUMMARY'!$L$6)+SUMIFS('ANNUAL SUMMARY'!$AF$112,DU67,'ANNUAL SUMMARY'!$V$9,DF59,'ANNUAL SUMMARY'!$L$64)+SUMIFS('ANNUAL SUMMARY'!$AF$170,DU67,'ANNUAL SUMMARY'!$V$9,DF59,'ANNUAL SUMMARY'!$L$122)+SUMIFS('ANNUAL SUMMARY'!$AF$228,DU67,'ANNUAL SUMMARY'!$V$9,DF59,'ANNUAL SUMMARY'!$L$180)+SUMIFS('ANNUAL SUMMARY'!$AF$286,DU67,'ANNUAL SUMMARY'!$V$9,DF59,'ANNUAL SUMMARY'!$L$238)+SUMIFS('ANNUAL SUMMARY'!$AF$344,DU67,'ANNUAL SUMMARY'!$V$9,DF59,'ANNUAL SUMMARY'!$L$296)+SUMIFS('ANNUAL SUMMARY'!$AF$402,DU67,'ANNUAL SUMMARY'!$V$9,DF59,'ANNUAL SUMMARY'!$L$354)+SUMIFS('ANNUAL SUMMARY'!$AF$460,DU67,'ANNUAL SUMMARY'!$V$9,DF59,'ANNUAL SUMMARY'!$L$412)+SUMIFS('ANNUAL SUMMARY'!$AF$518,DU67,'ANNUAL SUMMARY'!$V$9,DF59,'ANNUAL SUMMARY'!$L$470)+SUMIFS('ANNUAL SUMMARY'!$AF$576,DU67,'ANNUAL SUMMARY'!$V$9,DF59,'ANNUAL SUMMARY'!$L$528)+SUMIFS('ANNUAL SUMMARY'!$AF$634,DU67,'ANNUAL SUMMARY'!$V$9,DF59,'ANNUAL SUMMARY'!$L$586)+SUMIFS('ANNUAL SUMMARY'!$AF$692,DU67,'ANNUAL SUMMARY'!$V$9,DF59,'ANNUAL SUMMARY'!$L$644)+SUMIFS('ANNUAL SUMMARY'!$CC$54,DU67,'ANNUAL SUMMARY'!$V$9,DF59,'ANNUAL SUMMARY'!$BI$6)+SUMIFS('ANNUAL SUMMARY'!$CC$112,DU67,'ANNUAL SUMMARY'!$V$9,DF59,'ANNUAL SUMMARY'!$BI$64)+SUMIFS('ANNUAL SUMMARY'!$CC$170,DU67,'ANNUAL SUMMARY'!$V$9,DF59,'ANNUAL SUMMARY'!$BI$122)+SUMIFS('ANNUAL SUMMARY'!$CC$228,DU67,'ANNUAL SUMMARY'!$V$9,DF59,'ANNUAL SUMMARY'!$BI$180)+SUMIFS('ANNUAL SUMMARY'!$CC$286,DU67,'ANNUAL SUMMARY'!$V$9,DF59,'ANNUAL SUMMARY'!$BI$238)+SUMIFS('ANNUAL SUMMARY'!$CC$344,DU67,'ANNUAL SUMMARY'!$V$9,DF59,'ANNUAL SUMMARY'!$BI$296)+SUMIFS('ANNUAL SUMMARY'!$CC$402,DU67,'ANNUAL SUMMARY'!$V$9,DF59,'ANNUAL SUMMARY'!$BI$354)+SUMIFS('ANNUAL SUMMARY'!$CC$460,DU67,'ANNUAL SUMMARY'!$V$9,DF59,'ANNUAL SUMMARY'!$BI$412)+SUMIFS('ANNUAL SUMMARY'!$CC$518,DU67,'ANNUAL SUMMARY'!$V$9,DF59,'ANNUAL SUMMARY'!$BI$470)+SUMIFS('ANNUAL SUMMARY'!$CC$576,DU67,'ANNUAL SUMMARY'!$V$9,DF59,'ANNUAL SUMMARY'!$BI$528)+SUMIFS('ANNUAL SUMMARY'!$CC$634,DU67,'ANNUAL SUMMARY'!$V$9,DF59,'ANNUAL SUMMARY'!$BI$586)+SUMIFS('ANNUAL SUMMARY'!$CC$692,DU67,'ANNUAL SUMMARY'!$V$9,DF59,'ANNUAL SUMMARY'!$BI$644)+SUMIFS('ANNUAL SUMMARY'!$EB$54,DU67,'ANNUAL SUMMARY'!$V$9,DF59,'ANNUAL SUMMARY'!$DH$6)+SUMIFS('ANNUAL SUMMARY'!$EB$112,DU67,'ANNUAL SUMMARY'!$V$9,DF59,'ANNUAL SUMMARY'!$DH$64)+SUMIFS('ANNUAL SUMMARY'!$EB$170,DU67,'ANNUAL SUMMARY'!$V$9,DF59,'ANNUAL SUMMARY'!$DH$122)+SUMIFS('ANNUAL SUMMARY'!$EB$228,DU67,'ANNUAL SUMMARY'!$V$9,DF59,'ANNUAL SUMMARY'!$DH$180)+SUMIFS('ANNUAL SUMMARY'!$EB$286,DU67,'ANNUAL SUMMARY'!$V$9,DF59,'ANNUAL SUMMARY'!$DH$238)+SUMIFS('ANNUAL SUMMARY'!$EB$344,DU67,'ANNUAL SUMMARY'!$V$9,DF59,'ANNUAL SUMMARY'!$DH$296)+SUMIFS('ANNUAL SUMMARY'!$EB$402,DU67,'ANNUAL SUMMARY'!$V$9,DF59,'ANNUAL SUMMARY'!$DH$354)+SUMIFS('ANNUAL SUMMARY'!$EB$460,DU67,'ANNUAL SUMMARY'!$V$9,DF59,'ANNUAL SUMMARY'!$DH$412)+SUMIFS('ANNUAL SUMMARY'!$EB$518,DU67,'ANNUAL SUMMARY'!$V$9,DF59,'ANNUAL SUMMARY'!$DH$470)+SUMIFS('ANNUAL SUMMARY'!$EB$576,DU67,'ANNUAL SUMMARY'!$V$9,DF59,'ANNUAL SUMMARY'!$DH$528)+SUMIFS('ANNUAL SUMMARY'!$EB$634,DU67,'ANNUAL SUMMARY'!$V$9,DF59,'ANNUAL SUMMARY'!$DH$586)+SUMIFS('ANNUAL SUMMARY'!$EB$692,DU67,'ANNUAL SUMMARY'!$V$9,DF59,'ANNUAL SUMMARY'!$DH$644)+SUMIFS('ANNUAL SUMMARY'!$FY$54,DU67,'ANNUAL SUMMARY'!$V$9,DF59,'ANNUAL SUMMARY'!$FE$6)+SUMIFS('ANNUAL SUMMARY'!$FY$112,DU67,'ANNUAL SUMMARY'!$V$9,DF59,'ANNUAL SUMMARY'!$FE$64)+SUMIFS('ANNUAL SUMMARY'!$FY$170,DU67,'ANNUAL SUMMARY'!$V$9,DF59,'ANNUAL SUMMARY'!$FE$122)+SUMIFS('ANNUAL SUMMARY'!$FY$228,DU67,'ANNUAL SUMMARY'!$V$9,DF59,'ANNUAL SUMMARY'!$FE$180)+SUMIFS('ANNUAL SUMMARY'!$FY$286,DU67,'ANNUAL SUMMARY'!$V$9,DF59,'ANNUAL SUMMARY'!$FE$238)+SUMIFS('ANNUAL SUMMARY'!$FY$344,DU67,'ANNUAL SUMMARY'!$V$9,DF59,'ANNUAL SUMMARY'!$FE$296)+SUMIFS('ANNUAL SUMMARY'!$FY$402,DU67,'ANNUAL SUMMARY'!$V$9,DF59,'ANNUAL SUMMARY'!$FE$354)+SUMIFS('ANNUAL SUMMARY'!$FY$460,DU67,'ANNUAL SUMMARY'!$V$9,DF59,'ANNUAL SUMMARY'!$FE$412)+SUMIFS('ANNUAL SUMMARY'!$FY$518,DU67,'ANNUAL SUMMARY'!$V$9,DF59,'ANNUAL SUMMARY'!$FE$470)+SUMIFS('ANNUAL SUMMARY'!$FY$576,DU67,'ANNUAL SUMMARY'!$V$9,DF59,'ANNUAL SUMMARY'!$FE$528)+SUMIFS('ANNUAL SUMMARY'!$FY$634,DU67,'ANNUAL SUMMARY'!$V$9,DF59,'ANNUAL SUMMARY'!$FE$586)+SUMIFS('ANNUAL SUMMARY'!$FY$692,DU67,'ANNUAL SUMMARY'!$V$9,DF59,'ANNUAL SUMMARY'!$FE$644)</f>
        <v>0</v>
      </c>
      <c r="EA67" s="727"/>
      <c r="EB67" s="727"/>
      <c r="EC67" s="727"/>
      <c r="ED67" s="727">
        <f>SUMIFS('ANNUAL SUMMARY'!$AJ$54,DU67,'ANNUAL SUMMARY'!$V$9,DF59,'ANNUAL SUMMARY'!$L$6)+SUMIFS('ANNUAL SUMMARY'!$AJ$112,DU67,'ANNUAL SUMMARY'!$V$9,DF59,'ANNUAL SUMMARY'!$L$64)+SUMIFS('ANNUAL SUMMARY'!$AJ$170,DU67,'ANNUAL SUMMARY'!$V$9,DF59,'ANNUAL SUMMARY'!$L$122)+SUMIFS('ANNUAL SUMMARY'!$AJ$228,DU67,'ANNUAL SUMMARY'!$V$9,DF59,'ANNUAL SUMMARY'!$L$180)+SUMIFS('ANNUAL SUMMARY'!$AJ$286,DU67,'ANNUAL SUMMARY'!$V$9,DF59,'ANNUAL SUMMARY'!$L$238)+SUMIFS('ANNUAL SUMMARY'!$AJ$344,DU67,'ANNUAL SUMMARY'!$V$9,DF59,'ANNUAL SUMMARY'!$L$296)+SUMIFS('ANNUAL SUMMARY'!$AJ$402,DU67,'ANNUAL SUMMARY'!$V$9,DF59,'ANNUAL SUMMARY'!$L$354)+SUMIFS('ANNUAL SUMMARY'!$AJ$460,DU67,'ANNUAL SUMMARY'!$V$9,DF59,'ANNUAL SUMMARY'!$L$412)+SUMIFS('ANNUAL SUMMARY'!$AJ$518,DU67,'ANNUAL SUMMARY'!$V$9,DF59,'ANNUAL SUMMARY'!$L$470)+SUMIFS('ANNUAL SUMMARY'!$AJ$576,DU67,'ANNUAL SUMMARY'!$V$9,DF59,'ANNUAL SUMMARY'!$L$528)+SUMIFS('ANNUAL SUMMARY'!$AJ$634,DU67,'ANNUAL SUMMARY'!$V$9,DF59,'ANNUAL SUMMARY'!$L$586)+SUMIFS('ANNUAL SUMMARY'!$AJ$692,DU67,'ANNUAL SUMMARY'!$V$9,DF59,'ANNUAL SUMMARY'!$L$644)+SUMIFS('ANNUAL SUMMARY'!$CG$54,DU67,'ANNUAL SUMMARY'!$V$9,DF59,'ANNUAL SUMMARY'!$BI$6)+SUMIFS('ANNUAL SUMMARY'!$CG$112,DU67,'ANNUAL SUMMARY'!$V$9,DF59,'ANNUAL SUMMARY'!$BI$64)+SUMIFS('ANNUAL SUMMARY'!$CG$170,DU67,'ANNUAL SUMMARY'!$V$9,DF59,'ANNUAL SUMMARY'!$BI$122)+SUMIFS('ANNUAL SUMMARY'!$CG$228,DU67,'ANNUAL SUMMARY'!$V$9,DF59,'ANNUAL SUMMARY'!$BI$180)+SUMIFS('ANNUAL SUMMARY'!$CG$286,DU67,'ANNUAL SUMMARY'!$V$9,DF59,'ANNUAL SUMMARY'!$BI$238)+SUMIFS('ANNUAL SUMMARY'!$CG$344,DU67,'ANNUAL SUMMARY'!$V$9,DF59,'ANNUAL SUMMARY'!$BI$296)+SUMIFS('ANNUAL SUMMARY'!$CG$402,DU67,'ANNUAL SUMMARY'!$V$9,DF59,'ANNUAL SUMMARY'!$BI$354)+SUMIFS('ANNUAL SUMMARY'!$CG$460,DU67,'ANNUAL SUMMARY'!$V$9,DF59,'ANNUAL SUMMARY'!$BI$412)+SUMIFS('ANNUAL SUMMARY'!$CG$518,DU67,'ANNUAL SUMMARY'!$V$9,DF59,'ANNUAL SUMMARY'!$BI$470)+SUMIFS('ANNUAL SUMMARY'!$CG$576,DU67,'ANNUAL SUMMARY'!$V$9,DF59,'ANNUAL SUMMARY'!$BI$528)+SUMIFS('ANNUAL SUMMARY'!$CG$634,DU67,'ANNUAL SUMMARY'!$V$9,DF59,'ANNUAL SUMMARY'!$BI$586)+SUMIFS('ANNUAL SUMMARY'!$CG$692,DU67,'ANNUAL SUMMARY'!$V$9,DF59,'ANNUAL SUMMARY'!$BI$644)+SUMIFS('ANNUAL SUMMARY'!$EF$54,DU67,'ANNUAL SUMMARY'!$V$9,DF59,'ANNUAL SUMMARY'!$DH$6)+SUMIFS('ANNUAL SUMMARY'!$EF$112,DU67,'ANNUAL SUMMARY'!$V$9,DF59,'ANNUAL SUMMARY'!$DH$64)+SUMIFS('ANNUAL SUMMARY'!$EF$170,DU67,'ANNUAL SUMMARY'!$V$9,DF59,'ANNUAL SUMMARY'!$DH$122)+SUMIFS('ANNUAL SUMMARY'!$EF$228,DU67,'ANNUAL SUMMARY'!$V$9,DF59,'ANNUAL SUMMARY'!$DH$180)+SUMIFS('ANNUAL SUMMARY'!$EF$286,DU67,'ANNUAL SUMMARY'!$V$9,DF59,'ANNUAL SUMMARY'!$DH$238)+SUMIFS('ANNUAL SUMMARY'!$EF$344,DU67,'ANNUAL SUMMARY'!$V$9,DF59,'ANNUAL SUMMARY'!$DH$296)+SUMIFS('ANNUAL SUMMARY'!$EF$402,DU67,'ANNUAL SUMMARY'!$V$9,DF59,'ANNUAL SUMMARY'!$DH$354)+SUMIFS('ANNUAL SUMMARY'!$EF$460,DU67,'ANNUAL SUMMARY'!$V$9,DF59,'ANNUAL SUMMARY'!$DH$412)+SUMIFS('ANNUAL SUMMARY'!$EF$518,DU67,'ANNUAL SUMMARY'!$V$9,DF59,'ANNUAL SUMMARY'!$DH$470)+SUMIFS('ANNUAL SUMMARY'!$EF$576,DU67,'ANNUAL SUMMARY'!$V$9,DF59,'ANNUAL SUMMARY'!$DH$528)+SUMIFS('ANNUAL SUMMARY'!$EF$634,DU67,'ANNUAL SUMMARY'!$V$9,DF59,'ANNUAL SUMMARY'!$DH$586)+SUMIFS('ANNUAL SUMMARY'!$EF$692,DU67,'ANNUAL SUMMARY'!$V$9,DF59,'ANNUAL SUMMARY'!$DH$644)+SUMIFS('ANNUAL SUMMARY'!$GC$54,DU67,'ANNUAL SUMMARY'!$V$9,DF59,'ANNUAL SUMMARY'!$FE$6)+SUMIFS('ANNUAL SUMMARY'!$GC$112,DU67,'ANNUAL SUMMARY'!$V$9,DF59,'ANNUAL SUMMARY'!$FE$64)+SUMIFS('ANNUAL SUMMARY'!$GC$170,DU67,'ANNUAL SUMMARY'!$V$9,DF59,'ANNUAL SUMMARY'!$FE$122)+SUMIFS('ANNUAL SUMMARY'!$GC$228,DU67,'ANNUAL SUMMARY'!$V$9,DF59,'ANNUAL SUMMARY'!$FE$180)+SUMIFS('ANNUAL SUMMARY'!$GC$286,DU67,'ANNUAL SUMMARY'!$V$9,DF59,'ANNUAL SUMMARY'!$FE$238)+SUMIFS('ANNUAL SUMMARY'!$GC$344,DU67,'ANNUAL SUMMARY'!$V$9,DF59,'ANNUAL SUMMARY'!$FE$296)+SUMIFS('ANNUAL SUMMARY'!$GC$402,DU67,'ANNUAL SUMMARY'!$V$9,DF59,'ANNUAL SUMMARY'!$FE$354)+SUMIFS('ANNUAL SUMMARY'!$GC$460,DU67,'ANNUAL SUMMARY'!$V$9,DF59,'ANNUAL SUMMARY'!$FE$412)+SUMIFS('ANNUAL SUMMARY'!$GC$518,DU67,'ANNUAL SUMMARY'!$V$9,DF59,'ANNUAL SUMMARY'!$FE$470)+SUMIFS('ANNUAL SUMMARY'!$GC$576,DU67,'ANNUAL SUMMARY'!$V$9,DF59,'ANNUAL SUMMARY'!$FE$528)+SUMIFS('ANNUAL SUMMARY'!$GC$634,DU67,'ANNUAL SUMMARY'!$V$9,DF59,'ANNUAL SUMMARY'!$FE$586)+SUMIFS('ANNUAL SUMMARY'!$GC$692,DU67,'ANNUAL SUMMARY'!$V$9,DF59,'ANNUAL SUMMARY'!$FE$644)</f>
        <v>0</v>
      </c>
      <c r="EE67" s="727"/>
      <c r="EF67" s="727"/>
      <c r="EG67" s="727"/>
      <c r="EH67" s="727">
        <f>SUMIFS('ANNUAL SUMMARY'!$AN$54,DU67,'ANNUAL SUMMARY'!$V$9,DF59,'ANNUAL SUMMARY'!$L$6)+SUMIFS('ANNUAL SUMMARY'!$AN$112,DU67,'ANNUAL SUMMARY'!$V$9,DF59,'ANNUAL SUMMARY'!$L$64)+SUMIFS('ANNUAL SUMMARY'!$AN$170,DU67,'ANNUAL SUMMARY'!$V$9,DF59,'ANNUAL SUMMARY'!$L$122)+SUMIFS('ANNUAL SUMMARY'!$AN$228,DU67,'ANNUAL SUMMARY'!$V$9,DF59,'ANNUAL SUMMARY'!$L$180)+SUMIFS('ANNUAL SUMMARY'!$AN$286,DU67,'ANNUAL SUMMARY'!$V$9,DF59,'ANNUAL SUMMARY'!$L$238)+SUMIFS('ANNUAL SUMMARY'!$AN$344,DU67,'ANNUAL SUMMARY'!$V$9,DF59,'ANNUAL SUMMARY'!$L$296)+SUMIFS('ANNUAL SUMMARY'!$AN$402,DU67,'ANNUAL SUMMARY'!$V$9,DF59,'ANNUAL SUMMARY'!$L$354)+SUMIFS('ANNUAL SUMMARY'!$AN$460,DU67,'ANNUAL SUMMARY'!$V$9,DF59,'ANNUAL SUMMARY'!$L$412)+SUMIFS('ANNUAL SUMMARY'!$AN$518,DU67,'ANNUAL SUMMARY'!$V$9,DF59,'ANNUAL SUMMARY'!$L$470)+SUMIFS('ANNUAL SUMMARY'!$AN$576,DU67,'ANNUAL SUMMARY'!$V$9,DF59,'ANNUAL SUMMARY'!$L$528)+SUMIFS('ANNUAL SUMMARY'!$AN$634,DU67,'ANNUAL SUMMARY'!$V$9,DF59,'ANNUAL SUMMARY'!$L$586)+SUMIFS('ANNUAL SUMMARY'!$AN$692,DU67,'ANNUAL SUMMARY'!$V$9,DF59,'ANNUAL SUMMARY'!$L$644)+SUMIFS('ANNUAL SUMMARY'!$CK$54,DU67,'ANNUAL SUMMARY'!$V$9,DF59,'ANNUAL SUMMARY'!$BI$6)+SUMIFS('ANNUAL SUMMARY'!$CK$112,DU67,'ANNUAL SUMMARY'!$V$9,DF59,'ANNUAL SUMMARY'!$BI$64)+SUMIFS('ANNUAL SUMMARY'!$CK$170,DU67,'ANNUAL SUMMARY'!$V$9,DF59,'ANNUAL SUMMARY'!$BI$122)+SUMIFS('ANNUAL SUMMARY'!$CK$228,DU67,'ANNUAL SUMMARY'!$V$9,DF59,'ANNUAL SUMMARY'!$BI$180)+SUMIFS('ANNUAL SUMMARY'!$CK$286,DU67,'ANNUAL SUMMARY'!$V$9,DF59,'ANNUAL SUMMARY'!$BI$238)+SUMIFS('ANNUAL SUMMARY'!$CK$344,DU67,'ANNUAL SUMMARY'!$V$9,DF59,'ANNUAL SUMMARY'!$BI$296)+SUMIFS('ANNUAL SUMMARY'!$CK$402,DU67,'ANNUAL SUMMARY'!$V$9,DF59,'ANNUAL SUMMARY'!$BI$354)+SUMIFS('ANNUAL SUMMARY'!$CK$460,DU67,'ANNUAL SUMMARY'!$V$9,DF59,'ANNUAL SUMMARY'!$BI$412)+SUMIFS('ANNUAL SUMMARY'!$CK$518,DU67,'ANNUAL SUMMARY'!$V$9,DF59,'ANNUAL SUMMARY'!$BI$470)+SUMIFS('ANNUAL SUMMARY'!$CK$576,DU67,'ANNUAL SUMMARY'!$V$9,DF59,'ANNUAL SUMMARY'!$BI$528)+SUMIFS('ANNUAL SUMMARY'!$CK$634,DU67,'ANNUAL SUMMARY'!$V$9,DF59,'ANNUAL SUMMARY'!$BI$586)+SUMIFS('ANNUAL SUMMARY'!$CK$692,DU67,'ANNUAL SUMMARY'!$V$9,DF59,'ANNUAL SUMMARY'!$BI$644)+SUMIFS('ANNUAL SUMMARY'!$EJ$54,DU67,'ANNUAL SUMMARY'!$V$9,DF59,'ANNUAL SUMMARY'!$DH$6)+SUMIFS('ANNUAL SUMMARY'!$EJ$112,DU67,'ANNUAL SUMMARY'!$V$9,DF59,'ANNUAL SUMMARY'!$DH$64)+SUMIFS('ANNUAL SUMMARY'!$EJ$170,DU67,'ANNUAL SUMMARY'!$V$9,DF59,'ANNUAL SUMMARY'!$DH$122)+SUMIFS('ANNUAL SUMMARY'!$EJ$228,DU67,'ANNUAL SUMMARY'!$V$9,DF59,'ANNUAL SUMMARY'!$DH$180)+SUMIFS('ANNUAL SUMMARY'!$EJ$286,DU67,'ANNUAL SUMMARY'!$V$9,DF59,'ANNUAL SUMMARY'!$DH$238)+SUMIFS('ANNUAL SUMMARY'!$EJ$344,DU67,'ANNUAL SUMMARY'!$V$9,DF59,'ANNUAL SUMMARY'!$DH$296)+SUMIFS('ANNUAL SUMMARY'!$EJ$402,DU67,'ANNUAL SUMMARY'!$V$9,DF59,'ANNUAL SUMMARY'!$DH$354)+SUMIFS('ANNUAL SUMMARY'!$EJ$460,DU67,'ANNUAL SUMMARY'!$V$9,DF59,'ANNUAL SUMMARY'!$DH$412)+SUMIFS('ANNUAL SUMMARY'!$EJ$518,DU67,'ANNUAL SUMMARY'!$V$9,DF59,'ANNUAL SUMMARY'!$DH$470)+SUMIFS('ANNUAL SUMMARY'!$EJ$576,DU67,'ANNUAL SUMMARY'!$V$9,DF59,'ANNUAL SUMMARY'!$DH$528)+SUMIFS('ANNUAL SUMMARY'!$EJ$634,DU67,'ANNUAL SUMMARY'!$V$9,DF59,'ANNUAL SUMMARY'!$DH$586)+SUMIFS('ANNUAL SUMMARY'!$EJ$692,DU67,'ANNUAL SUMMARY'!$V$9,DF59,'ANNUAL SUMMARY'!$DH$644)+SUMIFS('ANNUAL SUMMARY'!$GG$54,DU67,'ANNUAL SUMMARY'!$V$9,DF59,'ANNUAL SUMMARY'!$FE$6)+SUMIFS('ANNUAL SUMMARY'!$GG$112,DU67,'ANNUAL SUMMARY'!$V$9,DF59,'ANNUAL SUMMARY'!$FE$64)+SUMIFS('ANNUAL SUMMARY'!$GG$170,DU67,'ANNUAL SUMMARY'!$V$9,DF59,'ANNUAL SUMMARY'!$FE$122)+SUMIFS('ANNUAL SUMMARY'!$GG$228,DU67,'ANNUAL SUMMARY'!$V$9,DF59,'ANNUAL SUMMARY'!$FE$180)+SUMIFS('ANNUAL SUMMARY'!$GG$286,DU67,'ANNUAL SUMMARY'!$V$9,DF59,'ANNUAL SUMMARY'!$FE$238)+SUMIFS('ANNUAL SUMMARY'!$GG$344,DU67,'ANNUAL SUMMARY'!$V$9,DF59,'ANNUAL SUMMARY'!$FE$296)+SUMIFS('ANNUAL SUMMARY'!$GG$402,DU67,'ANNUAL SUMMARY'!$V$9,DF59,'ANNUAL SUMMARY'!$FE$354)+SUMIFS('ANNUAL SUMMARY'!$GG$460,DU67,'ANNUAL SUMMARY'!$V$9,DF59,'ANNUAL SUMMARY'!$FE$412)+SUMIFS('ANNUAL SUMMARY'!$GG$518,DU67,'ANNUAL SUMMARY'!$V$9,DF59,'ANNUAL SUMMARY'!$FE$470)+SUMIFS('ANNUAL SUMMARY'!$GG$576,DU67,'ANNUAL SUMMARY'!$V$9,DF59,'ANNUAL SUMMARY'!$FE$528)+SUMIFS('ANNUAL SUMMARY'!$GG$634,DU67,'ANNUAL SUMMARY'!$V$9,DF59,'ANNUAL SUMMARY'!$FE$586)+SUMIFS('ANNUAL SUMMARY'!$GG$692,DU67,'ANNUAL SUMMARY'!$V$9,DF59,'ANNUAL SUMMARY'!$FE$644)</f>
        <v>0</v>
      </c>
      <c r="EI67" s="727"/>
      <c r="EJ67" s="727"/>
      <c r="EK67" s="727"/>
      <c r="EL67" s="728">
        <f>SUMIFS('ANNUAL SUMMARY'!$AR$54,DU67,'ANNUAL SUMMARY'!$V$9,DF59,'ANNUAL SUMMARY'!$L$6)+SUMIFS('ANNUAL SUMMARY'!$AR$112,DU67,'ANNUAL SUMMARY'!$V$9,DF59,'ANNUAL SUMMARY'!$L$64)+SUMIFS('ANNUAL SUMMARY'!$AR$170,DU67,'ANNUAL SUMMARY'!$V$9,DF59,'ANNUAL SUMMARY'!$L$122)+SUMIFS('ANNUAL SUMMARY'!$AR$228,DU67,'ANNUAL SUMMARY'!$V$9,DF59,'ANNUAL SUMMARY'!$L$180)+SUMIFS('ANNUAL SUMMARY'!$AR$286,DU67,'ANNUAL SUMMARY'!$V$9,DF59,'ANNUAL SUMMARY'!$L$238)+SUMIFS('ANNUAL SUMMARY'!$AR$344,DU67,'ANNUAL SUMMARY'!$V$9,DF59,'ANNUAL SUMMARY'!$L$296)+SUMIFS('ANNUAL SUMMARY'!$AR$402,DU67,'ANNUAL SUMMARY'!$V$9,DF59,'ANNUAL SUMMARY'!$L$354)+SUMIFS('ANNUAL SUMMARY'!$AR$460,DU67,'ANNUAL SUMMARY'!$V$9,DF59,'ANNUAL SUMMARY'!$L$412)+SUMIFS('ANNUAL SUMMARY'!$AR$518,DU67,'ANNUAL SUMMARY'!$V$9,DF59,'ANNUAL SUMMARY'!$L$470)+SUMIFS('ANNUAL SUMMARY'!$AR$576,DU67,'ANNUAL SUMMARY'!$V$9,DF59,'ANNUAL SUMMARY'!$L$528)+SUMIFS('ANNUAL SUMMARY'!$AR$634,DU67,'ANNUAL SUMMARY'!$V$9,DF59,'ANNUAL SUMMARY'!$L$586)+SUMIFS('ANNUAL SUMMARY'!$AR$692,DU67,'ANNUAL SUMMARY'!$V$9,DF59,'ANNUAL SUMMARY'!$L$644)+SUMIFS('ANNUAL SUMMARY'!$CO$54,DU67,'ANNUAL SUMMARY'!$V$9,DF59,'ANNUAL SUMMARY'!$BI$6)+SUMIFS('ANNUAL SUMMARY'!$CO$112,DU67,'ANNUAL SUMMARY'!$V$9,DF59,'ANNUAL SUMMARY'!$BI$64)+SUMIFS('ANNUAL SUMMARY'!$CO$170,DU67,'ANNUAL SUMMARY'!$V$9,DF59,'ANNUAL SUMMARY'!$BI$122)+SUMIFS('ANNUAL SUMMARY'!$CO$228,DU67,'ANNUAL SUMMARY'!$V$9,DF59,'ANNUAL SUMMARY'!$BI$180)+SUMIFS('ANNUAL SUMMARY'!$CO$286,DU67,'ANNUAL SUMMARY'!$V$9,DF59,'ANNUAL SUMMARY'!$BI$238)+SUMIFS('ANNUAL SUMMARY'!$CO$344,DU67,'ANNUAL SUMMARY'!$V$9,DF59,'ANNUAL SUMMARY'!$BI$296)+SUMIFS('ANNUAL SUMMARY'!$CO$402,DU67,'ANNUAL SUMMARY'!$V$9,DF59,'ANNUAL SUMMARY'!$BI$354)+SUMIFS('ANNUAL SUMMARY'!$CO$460,DU67,'ANNUAL SUMMARY'!$V$9,DF59,'ANNUAL SUMMARY'!$BI$412)+SUMIFS('ANNUAL SUMMARY'!$CO$518,DU67,'ANNUAL SUMMARY'!$V$9,DF59,'ANNUAL SUMMARY'!$BI$470)+SUMIFS('ANNUAL SUMMARY'!$CO$576,DU67,'ANNUAL SUMMARY'!$V$9,DF59,'ANNUAL SUMMARY'!$BI$528)+SUMIFS('ANNUAL SUMMARY'!$CO$634,DU67,'ANNUAL SUMMARY'!$V$9,DF59,'ANNUAL SUMMARY'!$BI$586)+SUMIFS('ANNUAL SUMMARY'!$CO$692,DU67,'ANNUAL SUMMARY'!$V$9,DF59,'ANNUAL SUMMARY'!$BI$644)+SUMIFS('ANNUAL SUMMARY'!$EN$54,DU67,'ANNUAL SUMMARY'!$V$9,DF59,'ANNUAL SUMMARY'!$DH$6)+SUMIFS('ANNUAL SUMMARY'!$EN$112,DU67,'ANNUAL SUMMARY'!$V$9,DF59,'ANNUAL SUMMARY'!$DH$64)+SUMIFS('ANNUAL SUMMARY'!$EN$170,DU67,'ANNUAL SUMMARY'!$V$9,DF59,'ANNUAL SUMMARY'!$DH$122)+SUMIFS('ANNUAL SUMMARY'!$EN$228,DU67,'ANNUAL SUMMARY'!$V$9,DF59,'ANNUAL SUMMARY'!$DH$180)+SUMIFS('ANNUAL SUMMARY'!$EN$286,DU67,'ANNUAL SUMMARY'!$V$9,DF59,'ANNUAL SUMMARY'!$DH$238)+SUMIFS('ANNUAL SUMMARY'!$EN$344,DU67,'ANNUAL SUMMARY'!$V$9,DF59,'ANNUAL SUMMARY'!$DH$296)+SUMIFS('ANNUAL SUMMARY'!$EN$402,DU67,'ANNUAL SUMMARY'!$V$9,DF59,'ANNUAL SUMMARY'!$DH$354)+SUMIFS('ANNUAL SUMMARY'!$EN$460,DU67,'ANNUAL SUMMARY'!$V$9,DF59,'ANNUAL SUMMARY'!$DH$412)+SUMIFS('ANNUAL SUMMARY'!$EN$518,DU67,'ANNUAL SUMMARY'!$V$9,DF59,'ANNUAL SUMMARY'!$DH$470)+SUMIFS('ANNUAL SUMMARY'!$EN$576,DU67,'ANNUAL SUMMARY'!$V$9,DF59,'ANNUAL SUMMARY'!$DH$528)+SUMIFS('ANNUAL SUMMARY'!$EN$634,DU67,'ANNUAL SUMMARY'!$V$9,DF59,'ANNUAL SUMMARY'!$DH$586)+SUMIFS('ANNUAL SUMMARY'!$EN$692,DU67,'ANNUAL SUMMARY'!$V$9,DF59,'ANNUAL SUMMARY'!$DH$644)+SUMIFS('ANNUAL SUMMARY'!$GK$54,DU67,'ANNUAL SUMMARY'!$V$9,DF59,'ANNUAL SUMMARY'!$FE$6)+SUMIFS('ANNUAL SUMMARY'!$GK$112,DU67,'ANNUAL SUMMARY'!$V$9,DF59,'ANNUAL SUMMARY'!$FE$64)+SUMIFS('ANNUAL SUMMARY'!$GK$170,DU67,'ANNUAL SUMMARY'!$V$9,DF59,'ANNUAL SUMMARY'!$FE$122)+SUMIFS('ANNUAL SUMMARY'!$GK$228,DU67,'ANNUAL SUMMARY'!$V$9,DF59,'ANNUAL SUMMARY'!$FE$180)+SUMIFS('ANNUAL SUMMARY'!$GK$286,DU67,'ANNUAL SUMMARY'!$V$9,DF59,'ANNUAL SUMMARY'!$FE$238)+SUMIFS('ANNUAL SUMMARY'!$GK$344,DU67,'ANNUAL SUMMARY'!$V$9,DF59,'ANNUAL SUMMARY'!$FE$296)+SUMIFS('ANNUAL SUMMARY'!$GK$402,DU67,'ANNUAL SUMMARY'!$V$9,DF59,'ANNUAL SUMMARY'!$FE$354)+SUMIFS('ANNUAL SUMMARY'!$GK$460,DU67,'ANNUAL SUMMARY'!$V$9,DF59,'ANNUAL SUMMARY'!$FE$412)+SUMIFS('ANNUAL SUMMARY'!$GK$518,DU67,'ANNUAL SUMMARY'!$V$9,DF59,'ANNUAL SUMMARY'!$FE$470)+SUMIFS('ANNUAL SUMMARY'!$GK$576,DU67,'ANNUAL SUMMARY'!$V$9,DF59,'ANNUAL SUMMARY'!$FE$528)+SUMIFS('ANNUAL SUMMARY'!$GK$634,DU67,'ANNUAL SUMMARY'!$V$9,DF59,'ANNUAL SUMMARY'!$FE$586)+SUMIFS('ANNUAL SUMMARY'!$GK$692,DU67,'ANNUAL SUMMARY'!$V$9,DF59,'ANNUAL SUMMARY'!$FE$644)</f>
        <v>0</v>
      </c>
      <c r="EM67" s="728"/>
      <c r="EN67" s="728"/>
      <c r="EO67" s="728">
        <f>SUMIFS('ANNUAL SUMMARY'!$AU$54,DU67,'ANNUAL SUMMARY'!$V$9,DF59,'ANNUAL SUMMARY'!$L$6)+SUMIFS('ANNUAL SUMMARY'!$AU$112,DU67,'ANNUAL SUMMARY'!$V$9,DF59,'ANNUAL SUMMARY'!$L$64)+SUMIFS('ANNUAL SUMMARY'!$AU$170,DU67,'ANNUAL SUMMARY'!$V$9,DF59,'ANNUAL SUMMARY'!$L$122)+SUMIFS('ANNUAL SUMMARY'!$AU$228,DU67,'ANNUAL SUMMARY'!$V$9,DF59,'ANNUAL SUMMARY'!$L$180)+SUMIFS('ANNUAL SUMMARY'!$AU$286,DU67,'ANNUAL SUMMARY'!$V$9,DF59,'ANNUAL SUMMARY'!$L$238)+SUMIFS('ANNUAL SUMMARY'!$AU$344,DU67,'ANNUAL SUMMARY'!$V$9,DF59,'ANNUAL SUMMARY'!$L$296)+SUMIFS('ANNUAL SUMMARY'!$AU$402,DU67,'ANNUAL SUMMARY'!$V$9,DF59,'ANNUAL SUMMARY'!$L$354)+SUMIFS('ANNUAL SUMMARY'!$AU$460,DU67,'ANNUAL SUMMARY'!$V$9,DF59,'ANNUAL SUMMARY'!$L$412)+SUMIFS('ANNUAL SUMMARY'!$AU$518,DU67,'ANNUAL SUMMARY'!$V$9,DF59,'ANNUAL SUMMARY'!$L$470)+SUMIFS('ANNUAL SUMMARY'!$AU$576,DU67,'ANNUAL SUMMARY'!$V$9,DF59,'ANNUAL SUMMARY'!$L$528)+SUMIFS('ANNUAL SUMMARY'!$AU$634,DU67,'ANNUAL SUMMARY'!$V$9,DF59,'ANNUAL SUMMARY'!$L$586)+SUMIFS('ANNUAL SUMMARY'!$AU$692,DU67,'ANNUAL SUMMARY'!$V$9,DF59,'ANNUAL SUMMARY'!$L$644)+SUMIFS('ANNUAL SUMMARY'!$CR$54,DU67,'ANNUAL SUMMARY'!$V$9,DF59,'ANNUAL SUMMARY'!$BI$6)+SUMIFS('ANNUAL SUMMARY'!$CR$112,DU67,'ANNUAL SUMMARY'!$V$9,DF59,'ANNUAL SUMMARY'!$BI$64)+SUMIFS('ANNUAL SUMMARY'!$CR$170,DU67,'ANNUAL SUMMARY'!$V$9,DF59,'ANNUAL SUMMARY'!$BI$122)+SUMIFS('ANNUAL SUMMARY'!$CR$228,DU67,'ANNUAL SUMMARY'!$V$9,DF59,'ANNUAL SUMMARY'!$BI$180)+SUMIFS('ANNUAL SUMMARY'!$CR$286,DU67,'ANNUAL SUMMARY'!$V$9,DF59,'ANNUAL SUMMARY'!$BI$238)+SUMIFS('ANNUAL SUMMARY'!$CR$344,DU67,'ANNUAL SUMMARY'!$V$9,DF59,'ANNUAL SUMMARY'!$BI$296)+SUMIFS('ANNUAL SUMMARY'!$CR$402,DU67,'ANNUAL SUMMARY'!$V$9,DF59,'ANNUAL SUMMARY'!$BI$354)+SUMIFS('ANNUAL SUMMARY'!$CR$460,DU67,'ANNUAL SUMMARY'!$V$9,DF59,'ANNUAL SUMMARY'!$BI$412)+SUMIFS('ANNUAL SUMMARY'!$CR$518,DU67,'ANNUAL SUMMARY'!$V$9,DF59,'ANNUAL SUMMARY'!$BI$470)+SUMIFS('ANNUAL SUMMARY'!$CR$576,DU67,'ANNUAL SUMMARY'!$V$9,DF59,'ANNUAL SUMMARY'!$BI$528)+SUMIFS('ANNUAL SUMMARY'!$CR$634,DU67,'ANNUAL SUMMARY'!$V$9,DF59,'ANNUAL SUMMARY'!$BI$586)+SUMIFS('ANNUAL SUMMARY'!$CR$692,DU67,'ANNUAL SUMMARY'!$V$9,DF59,'ANNUAL SUMMARY'!$BI$644)+SUMIFS('ANNUAL SUMMARY'!$EQ$54,DU67,'ANNUAL SUMMARY'!$V$9,DF59,'ANNUAL SUMMARY'!$DH$6)+SUMIFS('ANNUAL SUMMARY'!$EQ$112,DU67,'ANNUAL SUMMARY'!$V$9,DF59,'ANNUAL SUMMARY'!$DH$64)+SUMIFS('ANNUAL SUMMARY'!$EQ$170,DU67,'ANNUAL SUMMARY'!$V$9,DF59,'ANNUAL SUMMARY'!$DH$122)+SUMIFS('ANNUAL SUMMARY'!$EQ$228,DU67,'ANNUAL SUMMARY'!$V$9,DF59,'ANNUAL SUMMARY'!$DH$180)+SUMIFS('ANNUAL SUMMARY'!$EQ$286,DU67,'ANNUAL SUMMARY'!$V$9,DF59,'ANNUAL SUMMARY'!$DH$238)+SUMIFS('ANNUAL SUMMARY'!$EQ$344,DU67,'ANNUAL SUMMARY'!$V$9,DF59,'ANNUAL SUMMARY'!$DH$296)+SUMIFS('ANNUAL SUMMARY'!$EQ$402,DU67,'ANNUAL SUMMARY'!$V$9,DF59,'ANNUAL SUMMARY'!$DH$354)+SUMIFS('ANNUAL SUMMARY'!$EQ$460,DU67,'ANNUAL SUMMARY'!$V$9,DF59,'ANNUAL SUMMARY'!$DH$412)+SUMIFS('ANNUAL SUMMARY'!$EQ$518,DU67,'ANNUAL SUMMARY'!$V$9,DF59,'ANNUAL SUMMARY'!$DH$470)+SUMIFS('ANNUAL SUMMARY'!$EQ$576,DU67,'ANNUAL SUMMARY'!$V$9,DF59,'ANNUAL SUMMARY'!$DH$528)+SUMIFS('ANNUAL SUMMARY'!$EQ$634,DU67,'ANNUAL SUMMARY'!$V$9,DF59,'ANNUAL SUMMARY'!$DH$586)+SUMIFS('ANNUAL SUMMARY'!$EQ$692,DU67,'ANNUAL SUMMARY'!$V$9,DF59,'ANNUAL SUMMARY'!$DH$644)+SUMIFS('ANNUAL SUMMARY'!$GN$54,DU67,'ANNUAL SUMMARY'!$V$9,DF59,'ANNUAL SUMMARY'!$FE$6)+SUMIFS('ANNUAL SUMMARY'!$GN$112,DU67,'ANNUAL SUMMARY'!$V$9,DF59,'ANNUAL SUMMARY'!$FE$64)+SUMIFS('ANNUAL SUMMARY'!$GN$170,DU67,'ANNUAL SUMMARY'!$V$9,DF59,'ANNUAL SUMMARY'!$FE$122)+SUMIFS('ANNUAL SUMMARY'!$GN$228,DU67,'ANNUAL SUMMARY'!$V$9,DF59,'ANNUAL SUMMARY'!$FE$180)+SUMIFS('ANNUAL SUMMARY'!$GN$286,DU67,'ANNUAL SUMMARY'!$V$9,DF59,'ANNUAL SUMMARY'!$FE$238)+SUMIFS('ANNUAL SUMMARY'!$GN$344,DU67,'ANNUAL SUMMARY'!$V$9,DF59,'ANNUAL SUMMARY'!$FE$296)+SUMIFS('ANNUAL SUMMARY'!$GN$402,DU67,'ANNUAL SUMMARY'!$V$9,DF59,'ANNUAL SUMMARY'!$FE$354)+SUMIFS('ANNUAL SUMMARY'!$GN$460,DU67,'ANNUAL SUMMARY'!$V$9,DF59,'ANNUAL SUMMARY'!$FE$412)+SUMIFS('ANNUAL SUMMARY'!$GN$518,DU67,'ANNUAL SUMMARY'!$V$9,DF59,'ANNUAL SUMMARY'!$FE$470)+SUMIFS('ANNUAL SUMMARY'!$GN$576,DU67,'ANNUAL SUMMARY'!$V$9,DF59,'ANNUAL SUMMARY'!$FE$528)+SUMIFS('ANNUAL SUMMARY'!$GN$634,DU67,'ANNUAL SUMMARY'!$V$9,DF59,'ANNUAL SUMMARY'!$FE$586)+SUMIFS('ANNUAL SUMMARY'!$GN$692,DU67,'ANNUAL SUMMARY'!$V$9,DF59,'ANNUAL SUMMARY'!$FE$644)</f>
        <v>0</v>
      </c>
      <c r="EP67" s="728"/>
      <c r="EQ67" s="1260"/>
      <c r="ER67" s="1263"/>
      <c r="ES67" s="154"/>
      <c r="ET67" s="824" t="str">
        <f>'ANNUAL SUMMARY'!$C$18</f>
        <v>NO. FLIGHTS</v>
      </c>
      <c r="EU67" s="825"/>
      <c r="EV67" s="825"/>
      <c r="EW67" s="825"/>
      <c r="EX67" s="825"/>
      <c r="EY67" s="825"/>
      <c r="EZ67" s="826"/>
      <c r="FA67" s="803">
        <f>SUMIF('ANNUAL SUMMARY'!$FE$622,FC59,'ANNUAL SUMMARY'!$FC$634)+SUMIF('ANNUAL SUMMARY'!$DH$622,FC59,'ANNUAL SUMMARY'!$DF$634)+SUMIF('ANNUAL SUMMARY'!$BI$622,FC59,'ANNUAL SUMMARY'!$BG$634)+SUMIF('ANNUAL SUMMARY'!$L$622,FC59,'ANNUAL SUMMARY'!$J$634)+SUMIF('ANNUAL SUMMARY'!$FE$566,FC59,'ANNUAL SUMMARY'!$FC$578)+SUMIF('ANNUAL SUMMARY'!$DH$566,FC59,'ANNUAL SUMMARY'!$DF$578)+SUMIF('ANNUAL SUMMARY'!$BI$566,FC59,'ANNUAL SUMMARY'!$BG$578)+SUMIF('ANNUAL SUMMARY'!$L$566,FC59,'ANNUAL SUMMARY'!$J$578)+SUMIF('ANNUAL SUMMARY'!$FE$510,FC59,'ANNUAL SUMMARY'!$FC$522)+SUMIF('ANNUAL SUMMARY'!$DH$510,FC59,'ANNUAL SUMMARY'!$DF$522)+SUMIF('ANNUAL SUMMARY'!$BI$510,FC59,'ANNUAL SUMMARY'!$BG$522)+SUMIF('ANNUAL SUMMARY'!$L$510,FC59,'ANNUAL SUMMARY'!$J$522)+SUMIF('ANNUAL SUMMARY'!$FE$454,FC59,'ANNUAL SUMMARY'!$FC$466)+SUMIF('ANNUAL SUMMARY'!$DH$454,FC59,'ANNUAL SUMMARY'!$DF$466)+SUMIF('ANNUAL SUMMARY'!$BI$454,FC59,'ANNUAL SUMMARY'!$BG$466)+SUMIF('ANNUAL SUMMARY'!$L$454,FC59,'ANNUAL SUMMARY'!$J$466)+SUMIF('ANNUAL SUMMARY'!$FE$398,FC59,'ANNUAL SUMMARY'!$FC$410)+SUMIF('ANNUAL SUMMARY'!$DH$398,FC59,'ANNUAL SUMMARY'!$DF$410)+SUMIF('ANNUAL SUMMARY'!$BI$398,FC59,'ANNUAL SUMMARY'!$BG$410)+SUMIF('ANNUAL SUMMARY'!$L$398,FC59,'ANNUAL SUMMARY'!$J$410)+SUMIF('ANNUAL SUMMARY'!$FE$342,FC59,'ANNUAL SUMMARY'!$FC$354)+SUMIF('ANNUAL SUMMARY'!$DH$342,FC59,'ANNUAL SUMMARY'!$DF$354)+SUMIF('ANNUAL SUMMARY'!$BI$342,FC59,'ANNUAL SUMMARY'!$BG$354)+SUMIF('ANNUAL SUMMARY'!$L$342,FC59,'ANNUAL SUMMARY'!$J$354)+SUMIF('ANNUAL SUMMARY'!$FE$286,FC59,'ANNUAL SUMMARY'!$FC$298)+SUMIF('ANNUAL SUMMARY'!$DH$286,FC59,'ANNUAL SUMMARY'!$DF$298)+SUMIF('ANNUAL SUMMARY'!$BI$286,FC59,'ANNUAL SUMMARY'!$BG$298)+SUMIF('ANNUAL SUMMARY'!$L$286,FC59,'ANNUAL SUMMARY'!$J$298)+SUMIF('ANNUAL SUMMARY'!$FE$230,FC59,'ANNUAL SUMMARY'!$FC$242)+SUMIF('ANNUAL SUMMARY'!$DH$230,FC59,'ANNUAL SUMMARY'!$DF$242)+SUMIF('ANNUAL SUMMARY'!$BI$230,FC59,'ANNUAL SUMMARY'!$BG$242)+SUMIF('ANNUAL SUMMARY'!$L$230,FC59,'ANNUAL SUMMARY'!$J$242)+SUMIF('ANNUAL SUMMARY'!$FE$174,FC59,'ANNUAL SUMMARY'!$FC$186)+SUMIF('ANNUAL SUMMARY'!$DH$174,FC59,'ANNUAL SUMMARY'!$DF$186)+SUMIF('ANNUAL SUMMARY'!$BI$174,FC59,'ANNUAL SUMMARY'!$BG$186)+SUMIF('ANNUAL SUMMARY'!$L$174,FC59,'ANNUAL SUMMARY'!$J$186)+SUMIF('ANNUAL SUMMARY'!$FE$118,FC59,'ANNUAL SUMMARY'!$FC$130)+SUMIF('ANNUAL SUMMARY'!$DH$118,FC59,'ANNUAL SUMMARY'!$DF$130)+SUMIF('ANNUAL SUMMARY'!$BI$118,FC59,'ANNUAL SUMMARY'!$BG$130)+SUMIF('ANNUAL SUMMARY'!$L$118,FC59,'ANNUAL SUMMARY'!$J$130)+SUMIF('ANNUAL SUMMARY'!$FE$62,FC59,'ANNUAL SUMMARY'!$FC$74)+SUMIF('ANNUAL SUMMARY'!$DH$62,FC59,'ANNUAL SUMMARY'!$DF$74)+SUMIF('ANNUAL SUMMARY'!$BI$62,FC59,'ANNUAL SUMMARY'!$BG$74)+SUMIF('ANNUAL SUMMARY'!$L$62,FC59,'ANNUAL SUMMARY'!$J$74)+SUMIF('ANNUAL SUMMARY'!$FE$6,FC59,'ANNUAL SUMMARY'!$FC$18)+SUMIF('ANNUAL SUMMARY'!$DH$6,FC59,'ANNUAL SUMMARY'!$DF$18)+SUMIF('ANNUAL SUMMARY'!$BI$6,FC59,'ANNUAL SUMMARY'!$BG$18)+SUMIF('ANNUAL SUMMARY'!$L$6,FC59,'ANNUAL SUMMARY'!$J$18)+SUMIF('PREVIOUS LOGS'!$K$6,FC59,'PREVIOUS LOGS'!$B$12)+SUMIF('PREVIOUS LOGS'!$K$59,$K$6,'PREVIOUS LOGS'!$B$65)+SUMIF('PREVIOUS LOGS'!$K$112,FC59,'PREVIOUS LOGS'!$B$118)+SUMIF('PREVIOUS LOGS'!$K$165,FC59,'PREVIOUS LOGS'!$B$171)+SUMIF('PREVIOUS LOGS'!$K$218,FC59,'PREVIOUS LOGS'!$B$224)+SUMIF('PREVIOUS LOGS'!$K$271,FC59,'PREVIOUS LOGS'!$B$277)+SUMIF('PREVIOUS LOGS'!$K$324,FC59,'PREVIOUS LOGS'!$B$330)+SUMIF('PREVIOUS LOGS'!$BH$6,FC59,'PREVIOUS LOGS'!$AY$12)+SUMIF('PREVIOUS LOGS'!$BH$59,$K$6,'PREVIOUS LOGS'!$AY$65)+SUMIF('PREVIOUS LOGS'!$BH$112,FC59,'PREVIOUS LOGS'!$AY$118)+SUMIF('PREVIOUS LOGS'!$BH$165,FC59,'PREVIOUS LOGS'!$AY$171)+SUMIF('PREVIOUS LOGS'!$BH$218,FC59,'PREVIOUS LOGS'!$AY$224)+SUMIF('PREVIOUS LOGS'!$BH$271,FC59,'PREVIOUS LOGS'!$AY$277)+SUMIF('PREVIOUS LOGS'!$BH$324,FC59,'PREVIOUS LOGS'!$AY$330)+SUMIF('PREVIOUS LOGS'!$DF$6,FC59,'PREVIOUS LOGS'!$CW$12)+SUMIF('PREVIOUS LOGS'!$DF$59,$K$6,'PREVIOUS LOGS'!$CW$65)+SUMIF('PREVIOUS LOGS'!$DF$112,FC59,'PREVIOUS LOGS'!$CW$118)+SUMIF('PREVIOUS LOGS'!$DF$165,FC59,'PREVIOUS LOGS'!$CW$171)+SUMIF('PREVIOUS LOGS'!$DF$218,FC59,'PREVIOUS LOGS'!$CW$224)+SUMIF('PREVIOUS LOGS'!$DF$271,FC59,'PREVIOUS LOGS'!$CW$277)+SUMIF('PREVIOUS LOGS'!$DF$324,FC59,'PREVIOUS LOGS'!$CW$330)+SUMIF('PREVIOUS LOGS'!$FC$6,FC59,'PREVIOUS LOGS'!$ET$12)+SUMIF('PREVIOUS LOGS'!$FC$59,$K$6,'PREVIOUS LOGS'!$ET$65)+SUMIF('PREVIOUS LOGS'!$FC$112,FC59,'PREVIOUS LOGS'!$ET$118)+SUMIF('PREVIOUS LOGS'!$FC$165,FC59,'PREVIOUS LOGS'!$ET$171)+SUMIF('PREVIOUS LOGS'!$FC$218,FC59,'PREVIOUS LOGS'!$ET$224)+SUMIF('PREVIOUS LOGS'!$FC$271,FC59,'PREVIOUS LOGS'!$ET$277)+SUMIF('PREVIOUS LOGS'!$FC$324,FC59,'PREVIOUS LOGS'!$ET$330)</f>
        <v>0</v>
      </c>
      <c r="FB67" s="705"/>
      <c r="FC67" s="705"/>
      <c r="FD67" s="804"/>
      <c r="FE67" s="637"/>
      <c r="FF67" s="695" t="str">
        <f>'ANNUAL SUMMARY'!$O$18</f>
        <v>DAY</v>
      </c>
      <c r="FG67" s="696"/>
      <c r="FH67" s="696"/>
      <c r="FI67" s="696"/>
      <c r="FJ67" s="696" t="e">
        <f>SUMIF('ANNUAL SUMMARY'!$L$6,FC59,'ANNUAL SUMMARY'!$T$18)+SUMIF('ANNUAL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SUMMARY'!#REF!)+SUMIF(#REF!,FC59,#REF!)+SUMIF(#REF!,FC59,#REF!)+SUMIF(#REF!,FC59,#REF!)+SUMIF(#REF!,FC59,#REF!)+SUMIF(#REF!,FC59,#REF!)+SUMIF(#REF!,FC59,#REF!)+SUMIF(#REF!,FC59,#REF!)+SUMIF(#REF!,FC59,#REF!)</f>
        <v>#REF!</v>
      </c>
      <c r="FK67" s="697">
        <f>SUMIF('ANNUAL SUMMARY'!$FE$622,FC59,'ANNUAL SUMMARY'!$FM$634)+SUMIF('ANNUAL SUMMARY'!$DH$622,FC59,'ANNUAL SUMMARY'!$DP$634)+SUMIF('ANNUAL SUMMARY'!$BI$622,FC59,'ANNUAL SUMMARY'!$BQ$634)+SUMIF('ANNUAL SUMMARY'!$L$622,FC59,'ANNUAL SUMMARY'!$T$634)+SUMIF('ANNUAL SUMMARY'!$FE$566,FC59,'ANNUAL SUMMARY'!$FM$578)+SUMIF('ANNUAL SUMMARY'!$DH$566,FC59,'ANNUAL SUMMARY'!$DP$578)+SUMIF('ANNUAL SUMMARY'!$BI$566,FC59,'ANNUAL SUMMARY'!$BQ$578)+SUMIF('ANNUAL SUMMARY'!$L$566,FC59,'ANNUAL SUMMARY'!$T$578)+SUMIF('ANNUAL SUMMARY'!$FE$510,FC59,'ANNUAL SUMMARY'!$FM$522)+SUMIF('ANNUAL SUMMARY'!$DH$510,FC59,'ANNUAL SUMMARY'!$DP$522)+SUMIF('ANNUAL SUMMARY'!$BI$510,FC59,'ANNUAL SUMMARY'!$BQ$522)+SUMIF('ANNUAL SUMMARY'!$L$510,FC59,'ANNUAL SUMMARY'!$T$522)+SUMIF('ANNUAL SUMMARY'!$FE$454,FC59,'ANNUAL SUMMARY'!$FM$466)+SUMIF('ANNUAL SUMMARY'!$DH$454,FC59,'ANNUAL SUMMARY'!$DP$466)+SUMIF('ANNUAL SUMMARY'!$BI$454,FC59,'ANNUAL SUMMARY'!$BQ$466)+SUMIF('ANNUAL SUMMARY'!$L$454,FC59,'ANNUAL SUMMARY'!$T$466)+SUMIF('ANNUAL SUMMARY'!$FE$398,FC59,'ANNUAL SUMMARY'!$FM$410)+SUMIF('ANNUAL SUMMARY'!$DH$398,FC59,'ANNUAL SUMMARY'!$DP$410)+SUMIF('ANNUAL SUMMARY'!$BI$398,FC59,'ANNUAL SUMMARY'!$BQ$410)+SUMIF('ANNUAL SUMMARY'!$L$398,FC59,'ANNUAL SUMMARY'!$T$410)+SUMIF('ANNUAL SUMMARY'!$FE$342,FC59,'ANNUAL SUMMARY'!$FM$354)+SUMIF('ANNUAL SUMMARY'!$DH$342,FC59,'ANNUAL SUMMARY'!$DP$354)+SUMIF('ANNUAL SUMMARY'!$BI$342,FC59,'ANNUAL SUMMARY'!$BQ$354)+SUMIF('ANNUAL SUMMARY'!$L$342,FC59,'ANNUAL SUMMARY'!$T$354)+SUMIF('ANNUAL SUMMARY'!$FE$286,FC59,'ANNUAL SUMMARY'!$FM$298)+SUMIF('ANNUAL SUMMARY'!$DH$286,FC59,'ANNUAL SUMMARY'!$DP$298)+SUMIF('ANNUAL SUMMARY'!$BI$286,FC59,'ANNUAL SUMMARY'!$BQ$298)+SUMIF('ANNUAL SUMMARY'!$L$286,FC59,'ANNUAL SUMMARY'!$T$298)+SUMIF('ANNUAL SUMMARY'!$FE$230,FC59,'ANNUAL SUMMARY'!$FM$242)+SUMIF('ANNUAL SUMMARY'!$DH$230,FC59,'ANNUAL SUMMARY'!$DP$242)+SUMIF('ANNUAL SUMMARY'!$BI$230,FC59,'ANNUAL SUMMARY'!$BQ$242)+SUMIF('ANNUAL SUMMARY'!$L$230,FC59,'ANNUAL SUMMARY'!$T$242)+SUMIF('ANNUAL SUMMARY'!$FE$174,FC59,'ANNUAL SUMMARY'!$FM$186)+SUMIF('ANNUAL SUMMARY'!$DH$174,FC59,'ANNUAL SUMMARY'!$DP$186)+SUMIF('ANNUAL SUMMARY'!$BI$174,FC59,'ANNUAL SUMMARY'!$BQ$186)+SUMIF('ANNUAL SUMMARY'!$L$174,FC59,'ANNUAL SUMMARY'!$T$186)+SUMIF('ANNUAL SUMMARY'!$FE$118,FC59,'ANNUAL SUMMARY'!$FM$130)+SUMIF('ANNUAL SUMMARY'!$DH$118,FC59,'ANNUAL SUMMARY'!$DP$130)+SUMIF('ANNUAL SUMMARY'!$BI$118,FC59,'ANNUAL SUMMARY'!$BQ$130)+SUMIF('ANNUAL SUMMARY'!$L$118,FC59,'ANNUAL SUMMARY'!$T$130)+SUMIF('ANNUAL SUMMARY'!$FE$62,FC59,'ANNUAL SUMMARY'!$FM$74)+SUMIF('ANNUAL SUMMARY'!$DH$62,FC59,'ANNUAL SUMMARY'!$DP$74)+SUMIF('ANNUAL SUMMARY'!$BI$62,FC59,'ANNUAL SUMMARY'!$BQ$74)+SUMIF('ANNUAL SUMMARY'!$L$62,FC59,'ANNUAL SUMMARY'!$T$74)+SUMIF('ANNUAL SUMMARY'!$FE$6,FC59,'ANNUAL SUMMARY'!$FM$18)+SUMIF('ANNUAL SUMMARY'!$DH$6,FC59,'ANNUAL SUMMARY'!$DP$18)+SUMIF('ANNUAL SUMMARY'!$BI$6,FC59,'ANNUAL SUMMARY'!$BQ$18)+SUMIF('ANNUAL SUMMARY'!$L$6,FC59,'ANNUAL SUMMARY'!$T$18)+SUMIF('PREVIOUS LOGS'!$K$6,FC59,'PREVIOUS LOGS'!$S$14)+SUMIF('PREVIOUS LOGS'!$K$59,$K$6,'PREVIOUS LOGS'!$S$67)+SUMIF('PREVIOUS LOGS'!$K$112,FC59,'PREVIOUS LOGS'!$S$120)+SUMIF('PREVIOUS LOGS'!$K$165,FC59,'PREVIOUS LOGS'!$S$173)+SUMIF('PREVIOUS LOGS'!$K$218,FC59,'PREVIOUS LOGS'!$S$226)+SUMIF('PREVIOUS LOGS'!$K$271,FC59,'PREVIOUS LOGS'!$S$279)+SUMIF('PREVIOUS LOGS'!$K$324,FC59,'PREVIOUS LOGS'!$S$332)+SUMIF('PREVIOUS LOGS'!$BH$6,FC59,'PREVIOUS LOGS'!$BP$14)+SUMIF('PREVIOUS LOGS'!$BH$59,$K$6,'PREVIOUS LOGS'!$BP$67)+SUMIF('PREVIOUS LOGS'!$BH$112,FC59,'PREVIOUS LOGS'!$BP$120)+SUMIF('PREVIOUS LOGS'!$BH$165,FC59,'PREVIOUS LOGS'!$BP$173)+SUMIF('PREVIOUS LOGS'!$BH$218,FC59,'PREVIOUS LOGS'!$BP$226)+SUMIF('PREVIOUS LOGS'!$BH$271,FC59,'PREVIOUS LOGS'!$BP$279)+SUMIF('PREVIOUS LOGS'!$BH$324,FC59,'PREVIOUS LOGS'!$BP$332)+SUMIF('PREVIOUS LOGS'!$DF$6,FC59,'PREVIOUS LOGS'!$DN$14)+SUMIF('PREVIOUS LOGS'!$DF$59,$K$6,'PREVIOUS LOGS'!$DN$67)+SUMIF('PREVIOUS LOGS'!$DF$112,FC59,'PREVIOUS LOGS'!$DN$120)+SUMIF('PREVIOUS LOGS'!$DF$165,FC59,'PREVIOUS LOGS'!$DN$173)+SUMIF('PREVIOUS LOGS'!$DF$218,FC59,'PREVIOUS LOGS'!$DN$226)+SUMIF('PREVIOUS LOGS'!$DF$271,FC59,'PREVIOUS LOGS'!$DN$279)+SUMIF('PREVIOUS LOGS'!$DF$324,FC59,'PREVIOUS LOGS'!$DN$332)+SUMIF('PREVIOUS LOGS'!$FC$6,FC59,'PREVIOUS LOGS'!$FK$14)+SUMIF('PREVIOUS LOGS'!$FC$59,$K$6,'PREVIOUS LOGS'!$FK$67)+SUMIF('PREVIOUS LOGS'!$FC$112,FC59,'PREVIOUS LOGS'!$FK$120)+SUMIF('PREVIOUS LOGS'!$FC$165,FC59,'PREVIOUS LOGS'!$FK$173)+SUMIF('PREVIOUS LOGS'!$FC$218,FC59,'PREVIOUS LOGS'!$FK$226)+SUMIF('PREVIOUS LOGS'!$FC$271,FC59,'PREVIOUS LOGS'!$FK$279)+SUMIF('PREVIOUS LOGS'!$FC$324,FC59,'PREVIOUS LOGS'!$FK$332)</f>
        <v>0</v>
      </c>
      <c r="FL67" s="697"/>
      <c r="FM67" s="697"/>
      <c r="FN67" s="697"/>
      <c r="FO67" s="697"/>
      <c r="FP67" s="697"/>
      <c r="FQ67" s="15"/>
      <c r="FR67" s="812">
        <f>IF(FR65=0," ",FR65+1)</f>
        <v>2023</v>
      </c>
      <c r="FS67" s="813"/>
      <c r="FT67" s="813"/>
      <c r="FU67" s="813"/>
      <c r="FV67" s="813"/>
      <c r="FW67" s="1118">
        <f>SUMIFS('ANNUAL SUMMARY'!$AF$54,FR67,'ANNUAL SUMMARY'!$V$9,FC59,'ANNUAL SUMMARY'!$L$6)+SUMIFS('ANNUAL SUMMARY'!$AF$112,FR67,'ANNUAL SUMMARY'!$V$9,FC59,'ANNUAL SUMMARY'!$L$64)+SUMIFS('ANNUAL SUMMARY'!$AF$170,FR67,'ANNUAL SUMMARY'!$V$9,FC59,'ANNUAL SUMMARY'!$L$122)+SUMIFS('ANNUAL SUMMARY'!$AF$228,FR67,'ANNUAL SUMMARY'!$V$9,FC59,'ANNUAL SUMMARY'!$L$180)+SUMIFS('ANNUAL SUMMARY'!$AF$286,FR67,'ANNUAL SUMMARY'!$V$9,FC59,'ANNUAL SUMMARY'!$L$238)+SUMIFS('ANNUAL SUMMARY'!$AF$344,FR67,'ANNUAL SUMMARY'!$V$9,FC59,'ANNUAL SUMMARY'!$L$296)+SUMIFS('ANNUAL SUMMARY'!$AF$402,FR67,'ANNUAL SUMMARY'!$V$9,FC59,'ANNUAL SUMMARY'!$L$354)+SUMIFS('ANNUAL SUMMARY'!$AF$460,FR67,'ANNUAL SUMMARY'!$V$9,FC59,'ANNUAL SUMMARY'!$L$412)+SUMIFS('ANNUAL SUMMARY'!$AF$518,FR67,'ANNUAL SUMMARY'!$V$9,FC59,'ANNUAL SUMMARY'!$L$470)+SUMIFS('ANNUAL SUMMARY'!$AF$576,FR67,'ANNUAL SUMMARY'!$V$9,FC59,'ANNUAL SUMMARY'!$L$528)+SUMIFS('ANNUAL SUMMARY'!$AF$634,FR67,'ANNUAL SUMMARY'!$V$9,FC59,'ANNUAL SUMMARY'!$L$586)+SUMIFS('ANNUAL SUMMARY'!$AF$692,FR67,'ANNUAL SUMMARY'!$V$9,FC59,'ANNUAL SUMMARY'!$L$644)+SUMIFS('ANNUAL SUMMARY'!$CC$54,FR67,'ANNUAL SUMMARY'!$V$9,FC59,'ANNUAL SUMMARY'!$BI$6)+SUMIFS('ANNUAL SUMMARY'!$CC$112,FR67,'ANNUAL SUMMARY'!$V$9,FC59,'ANNUAL SUMMARY'!$BI$64)+SUMIFS('ANNUAL SUMMARY'!$CC$170,FR67,'ANNUAL SUMMARY'!$V$9,FC59,'ANNUAL SUMMARY'!$BI$122)+SUMIFS('ANNUAL SUMMARY'!$CC$228,FR67,'ANNUAL SUMMARY'!$V$9,FC59,'ANNUAL SUMMARY'!$BI$180)+SUMIFS('ANNUAL SUMMARY'!$CC$286,FR67,'ANNUAL SUMMARY'!$V$9,FC59,'ANNUAL SUMMARY'!$BI$238)+SUMIFS('ANNUAL SUMMARY'!$CC$344,FR67,'ANNUAL SUMMARY'!$V$9,FC59,'ANNUAL SUMMARY'!$BI$296)+SUMIFS('ANNUAL SUMMARY'!$CC$402,FR67,'ANNUAL SUMMARY'!$V$9,FC59,'ANNUAL SUMMARY'!$BI$354)+SUMIFS('ANNUAL SUMMARY'!$CC$460,FR67,'ANNUAL SUMMARY'!$V$9,FC59,'ANNUAL SUMMARY'!$BI$412)+SUMIFS('ANNUAL SUMMARY'!$CC$518,FR67,'ANNUAL SUMMARY'!$V$9,FC59,'ANNUAL SUMMARY'!$BI$470)+SUMIFS('ANNUAL SUMMARY'!$CC$576,FR67,'ANNUAL SUMMARY'!$V$9,FC59,'ANNUAL SUMMARY'!$BI$528)+SUMIFS('ANNUAL SUMMARY'!$CC$634,FR67,'ANNUAL SUMMARY'!$V$9,FC59,'ANNUAL SUMMARY'!$BI$586)+SUMIFS('ANNUAL SUMMARY'!$CC$692,FR67,'ANNUAL SUMMARY'!$V$9,FC59,'ANNUAL SUMMARY'!$BI$644)+SUMIFS('ANNUAL SUMMARY'!$EB$54,FR67,'ANNUAL SUMMARY'!$V$9,FC59,'ANNUAL SUMMARY'!$DH$6)+SUMIFS('ANNUAL SUMMARY'!$EB$112,FR67,'ANNUAL SUMMARY'!$V$9,FC59,'ANNUAL SUMMARY'!$DH$64)+SUMIFS('ANNUAL SUMMARY'!$EB$170,FR67,'ANNUAL SUMMARY'!$V$9,FC59,'ANNUAL SUMMARY'!$DH$122)+SUMIFS('ANNUAL SUMMARY'!$EB$228,FR67,'ANNUAL SUMMARY'!$V$9,FC59,'ANNUAL SUMMARY'!$DH$180)+SUMIFS('ANNUAL SUMMARY'!$EB$286,FR67,'ANNUAL SUMMARY'!$V$9,FC59,'ANNUAL SUMMARY'!$DH$238)+SUMIFS('ANNUAL SUMMARY'!$EB$344,FR67,'ANNUAL SUMMARY'!$V$9,FC59,'ANNUAL SUMMARY'!$DH$296)+SUMIFS('ANNUAL SUMMARY'!$EB$402,FR67,'ANNUAL SUMMARY'!$V$9,FC59,'ANNUAL SUMMARY'!$DH$354)+SUMIFS('ANNUAL SUMMARY'!$EB$460,FR67,'ANNUAL SUMMARY'!$V$9,FC59,'ANNUAL SUMMARY'!$DH$412)+SUMIFS('ANNUAL SUMMARY'!$EB$518,FR67,'ANNUAL SUMMARY'!$V$9,FC59,'ANNUAL SUMMARY'!$DH$470)+SUMIFS('ANNUAL SUMMARY'!$EB$576,FR67,'ANNUAL SUMMARY'!$V$9,FC59,'ANNUAL SUMMARY'!$DH$528)+SUMIFS('ANNUAL SUMMARY'!$EB$634,FR67,'ANNUAL SUMMARY'!$V$9,FC59,'ANNUAL SUMMARY'!$DH$586)+SUMIFS('ANNUAL SUMMARY'!$EB$692,FR67,'ANNUAL SUMMARY'!$V$9,FC59,'ANNUAL SUMMARY'!$DH$644)+SUMIFS('ANNUAL SUMMARY'!$FY$54,FR67,'ANNUAL SUMMARY'!$V$9,FC59,'ANNUAL SUMMARY'!$FE$6)+SUMIFS('ANNUAL SUMMARY'!$FY$112,FR67,'ANNUAL SUMMARY'!$V$9,FC59,'ANNUAL SUMMARY'!$FE$64)+SUMIFS('ANNUAL SUMMARY'!$FY$170,FR67,'ANNUAL SUMMARY'!$V$9,FC59,'ANNUAL SUMMARY'!$FE$122)+SUMIFS('ANNUAL SUMMARY'!$FY$228,FR67,'ANNUAL SUMMARY'!$V$9,FC59,'ANNUAL SUMMARY'!$FE$180)+SUMIFS('ANNUAL SUMMARY'!$FY$286,FR67,'ANNUAL SUMMARY'!$V$9,FC59,'ANNUAL SUMMARY'!$FE$238)+SUMIFS('ANNUAL SUMMARY'!$FY$344,FR67,'ANNUAL SUMMARY'!$V$9,FC59,'ANNUAL SUMMARY'!$FE$296)+SUMIFS('ANNUAL SUMMARY'!$FY$402,FR67,'ANNUAL SUMMARY'!$V$9,FC59,'ANNUAL SUMMARY'!$FE$354)+SUMIFS('ANNUAL SUMMARY'!$FY$460,FR67,'ANNUAL SUMMARY'!$V$9,FC59,'ANNUAL SUMMARY'!$FE$412)+SUMIFS('ANNUAL SUMMARY'!$FY$518,FR67,'ANNUAL SUMMARY'!$V$9,FC59,'ANNUAL SUMMARY'!$FE$470)+SUMIFS('ANNUAL SUMMARY'!$FY$576,FR67,'ANNUAL SUMMARY'!$V$9,FC59,'ANNUAL SUMMARY'!$FE$528)+SUMIFS('ANNUAL SUMMARY'!$FY$634,FR67,'ANNUAL SUMMARY'!$V$9,FC59,'ANNUAL SUMMARY'!$FE$586)+SUMIFS('ANNUAL SUMMARY'!$FY$692,FR67,'ANNUAL SUMMARY'!$V$9,FC59,'ANNUAL SUMMARY'!$FE$644)</f>
        <v>0</v>
      </c>
      <c r="FX67" s="727"/>
      <c r="FY67" s="727"/>
      <c r="FZ67" s="727"/>
      <c r="GA67" s="727">
        <f>SUMIFS('ANNUAL SUMMARY'!$AJ$54,FR67,'ANNUAL SUMMARY'!$V$9,FC59,'ANNUAL SUMMARY'!$L$6)+SUMIFS('ANNUAL SUMMARY'!$AJ$112,FR67,'ANNUAL SUMMARY'!$V$9,FC59,'ANNUAL SUMMARY'!$L$64)+SUMIFS('ANNUAL SUMMARY'!$AJ$170,FR67,'ANNUAL SUMMARY'!$V$9,FC59,'ANNUAL SUMMARY'!$L$122)+SUMIFS('ANNUAL SUMMARY'!$AJ$228,FR67,'ANNUAL SUMMARY'!$V$9,FC59,'ANNUAL SUMMARY'!$L$180)+SUMIFS('ANNUAL SUMMARY'!$AJ$286,FR67,'ANNUAL SUMMARY'!$V$9,FC59,'ANNUAL SUMMARY'!$L$238)+SUMIFS('ANNUAL SUMMARY'!$AJ$344,FR67,'ANNUAL SUMMARY'!$V$9,FC59,'ANNUAL SUMMARY'!$L$296)+SUMIFS('ANNUAL SUMMARY'!$AJ$402,FR67,'ANNUAL SUMMARY'!$V$9,FC59,'ANNUAL SUMMARY'!$L$354)+SUMIFS('ANNUAL SUMMARY'!$AJ$460,FR67,'ANNUAL SUMMARY'!$V$9,FC59,'ANNUAL SUMMARY'!$L$412)+SUMIFS('ANNUAL SUMMARY'!$AJ$518,FR67,'ANNUAL SUMMARY'!$V$9,FC59,'ANNUAL SUMMARY'!$L$470)+SUMIFS('ANNUAL SUMMARY'!$AJ$576,FR67,'ANNUAL SUMMARY'!$V$9,FC59,'ANNUAL SUMMARY'!$L$528)+SUMIFS('ANNUAL SUMMARY'!$AJ$634,FR67,'ANNUAL SUMMARY'!$V$9,FC59,'ANNUAL SUMMARY'!$L$586)+SUMIFS('ANNUAL SUMMARY'!$AJ$692,FR67,'ANNUAL SUMMARY'!$V$9,FC59,'ANNUAL SUMMARY'!$L$644)+SUMIFS('ANNUAL SUMMARY'!$CG$54,FR67,'ANNUAL SUMMARY'!$V$9,FC59,'ANNUAL SUMMARY'!$BI$6)+SUMIFS('ANNUAL SUMMARY'!$CG$112,FR67,'ANNUAL SUMMARY'!$V$9,FC59,'ANNUAL SUMMARY'!$BI$64)+SUMIFS('ANNUAL SUMMARY'!$CG$170,FR67,'ANNUAL SUMMARY'!$V$9,FC59,'ANNUAL SUMMARY'!$BI$122)+SUMIFS('ANNUAL SUMMARY'!$CG$228,FR67,'ANNUAL SUMMARY'!$V$9,FC59,'ANNUAL SUMMARY'!$BI$180)+SUMIFS('ANNUAL SUMMARY'!$CG$286,FR67,'ANNUAL SUMMARY'!$V$9,FC59,'ANNUAL SUMMARY'!$BI$238)+SUMIFS('ANNUAL SUMMARY'!$CG$344,FR67,'ANNUAL SUMMARY'!$V$9,FC59,'ANNUAL SUMMARY'!$BI$296)+SUMIFS('ANNUAL SUMMARY'!$CG$402,FR67,'ANNUAL SUMMARY'!$V$9,FC59,'ANNUAL SUMMARY'!$BI$354)+SUMIFS('ANNUAL SUMMARY'!$CG$460,FR67,'ANNUAL SUMMARY'!$V$9,FC59,'ANNUAL SUMMARY'!$BI$412)+SUMIFS('ANNUAL SUMMARY'!$CG$518,FR67,'ANNUAL SUMMARY'!$V$9,FC59,'ANNUAL SUMMARY'!$BI$470)+SUMIFS('ANNUAL SUMMARY'!$CG$576,FR67,'ANNUAL SUMMARY'!$V$9,FC59,'ANNUAL SUMMARY'!$BI$528)+SUMIFS('ANNUAL SUMMARY'!$CG$634,FR67,'ANNUAL SUMMARY'!$V$9,FC59,'ANNUAL SUMMARY'!$BI$586)+SUMIFS('ANNUAL SUMMARY'!$CG$692,FR67,'ANNUAL SUMMARY'!$V$9,FC59,'ANNUAL SUMMARY'!$BI$644)+SUMIFS('ANNUAL SUMMARY'!$EF$54,FR67,'ANNUAL SUMMARY'!$V$9,FC59,'ANNUAL SUMMARY'!$DH$6)+SUMIFS('ANNUAL SUMMARY'!$EF$112,FR67,'ANNUAL SUMMARY'!$V$9,FC59,'ANNUAL SUMMARY'!$DH$64)+SUMIFS('ANNUAL SUMMARY'!$EF$170,FR67,'ANNUAL SUMMARY'!$V$9,FC59,'ANNUAL SUMMARY'!$DH$122)+SUMIFS('ANNUAL SUMMARY'!$EF$228,FR67,'ANNUAL SUMMARY'!$V$9,FC59,'ANNUAL SUMMARY'!$DH$180)+SUMIFS('ANNUAL SUMMARY'!$EF$286,FR67,'ANNUAL SUMMARY'!$V$9,FC59,'ANNUAL SUMMARY'!$DH$238)+SUMIFS('ANNUAL SUMMARY'!$EF$344,FR67,'ANNUAL SUMMARY'!$V$9,FC59,'ANNUAL SUMMARY'!$DH$296)+SUMIFS('ANNUAL SUMMARY'!$EF$402,FR67,'ANNUAL SUMMARY'!$V$9,FC59,'ANNUAL SUMMARY'!$DH$354)+SUMIFS('ANNUAL SUMMARY'!$EF$460,FR67,'ANNUAL SUMMARY'!$V$9,FC59,'ANNUAL SUMMARY'!$DH$412)+SUMIFS('ANNUAL SUMMARY'!$EF$518,FR67,'ANNUAL SUMMARY'!$V$9,FC59,'ANNUAL SUMMARY'!$DH$470)+SUMIFS('ANNUAL SUMMARY'!$EF$576,FR67,'ANNUAL SUMMARY'!$V$9,FC59,'ANNUAL SUMMARY'!$DH$528)+SUMIFS('ANNUAL SUMMARY'!$EF$634,FR67,'ANNUAL SUMMARY'!$V$9,FC59,'ANNUAL SUMMARY'!$DH$586)+SUMIFS('ANNUAL SUMMARY'!$EF$692,FR67,'ANNUAL SUMMARY'!$V$9,FC59,'ANNUAL SUMMARY'!$DH$644)+SUMIFS('ANNUAL SUMMARY'!$GC$54,FR67,'ANNUAL SUMMARY'!$V$9,FC59,'ANNUAL SUMMARY'!$FE$6)+SUMIFS('ANNUAL SUMMARY'!$GC$112,FR67,'ANNUAL SUMMARY'!$V$9,FC59,'ANNUAL SUMMARY'!$FE$64)+SUMIFS('ANNUAL SUMMARY'!$GC$170,FR67,'ANNUAL SUMMARY'!$V$9,FC59,'ANNUAL SUMMARY'!$FE$122)+SUMIFS('ANNUAL SUMMARY'!$GC$228,FR67,'ANNUAL SUMMARY'!$V$9,FC59,'ANNUAL SUMMARY'!$FE$180)+SUMIFS('ANNUAL SUMMARY'!$GC$286,FR67,'ANNUAL SUMMARY'!$V$9,FC59,'ANNUAL SUMMARY'!$FE$238)+SUMIFS('ANNUAL SUMMARY'!$GC$344,FR67,'ANNUAL SUMMARY'!$V$9,FC59,'ANNUAL SUMMARY'!$FE$296)+SUMIFS('ANNUAL SUMMARY'!$GC$402,FR67,'ANNUAL SUMMARY'!$V$9,FC59,'ANNUAL SUMMARY'!$FE$354)+SUMIFS('ANNUAL SUMMARY'!$GC$460,FR67,'ANNUAL SUMMARY'!$V$9,FC59,'ANNUAL SUMMARY'!$FE$412)+SUMIFS('ANNUAL SUMMARY'!$GC$518,FR67,'ANNUAL SUMMARY'!$V$9,FC59,'ANNUAL SUMMARY'!$FE$470)+SUMIFS('ANNUAL SUMMARY'!$GC$576,FR67,'ANNUAL SUMMARY'!$V$9,FC59,'ANNUAL SUMMARY'!$FE$528)+SUMIFS('ANNUAL SUMMARY'!$GC$634,FR67,'ANNUAL SUMMARY'!$V$9,FC59,'ANNUAL SUMMARY'!$FE$586)+SUMIFS('ANNUAL SUMMARY'!$GC$692,FR67,'ANNUAL SUMMARY'!$V$9,FC59,'ANNUAL SUMMARY'!$FE$644)</f>
        <v>0</v>
      </c>
      <c r="GB67" s="727"/>
      <c r="GC67" s="727"/>
      <c r="GD67" s="727"/>
      <c r="GE67" s="727">
        <f>SUMIFS('ANNUAL SUMMARY'!$AN$54,FR67,'ANNUAL SUMMARY'!$V$9,FC59,'ANNUAL SUMMARY'!$L$6)+SUMIFS('ANNUAL SUMMARY'!$AN$112,FR67,'ANNUAL SUMMARY'!$V$9,FC59,'ANNUAL SUMMARY'!$L$64)+SUMIFS('ANNUAL SUMMARY'!$AN$170,FR67,'ANNUAL SUMMARY'!$V$9,FC59,'ANNUAL SUMMARY'!$L$122)+SUMIFS('ANNUAL SUMMARY'!$AN$228,FR67,'ANNUAL SUMMARY'!$V$9,FC59,'ANNUAL SUMMARY'!$L$180)+SUMIFS('ANNUAL SUMMARY'!$AN$286,FR67,'ANNUAL SUMMARY'!$V$9,FC59,'ANNUAL SUMMARY'!$L$238)+SUMIFS('ANNUAL SUMMARY'!$AN$344,FR67,'ANNUAL SUMMARY'!$V$9,FC59,'ANNUAL SUMMARY'!$L$296)+SUMIFS('ANNUAL SUMMARY'!$AN$402,FR67,'ANNUAL SUMMARY'!$V$9,FC59,'ANNUAL SUMMARY'!$L$354)+SUMIFS('ANNUAL SUMMARY'!$AN$460,FR67,'ANNUAL SUMMARY'!$V$9,FC59,'ANNUAL SUMMARY'!$L$412)+SUMIFS('ANNUAL SUMMARY'!$AN$518,FR67,'ANNUAL SUMMARY'!$V$9,FC59,'ANNUAL SUMMARY'!$L$470)+SUMIFS('ANNUAL SUMMARY'!$AN$576,FR67,'ANNUAL SUMMARY'!$V$9,FC59,'ANNUAL SUMMARY'!$L$528)+SUMIFS('ANNUAL SUMMARY'!$AN$634,FR67,'ANNUAL SUMMARY'!$V$9,FC59,'ANNUAL SUMMARY'!$L$586)+SUMIFS('ANNUAL SUMMARY'!$AN$692,FR67,'ANNUAL SUMMARY'!$V$9,FC59,'ANNUAL SUMMARY'!$L$644)+SUMIFS('ANNUAL SUMMARY'!$CK$54,FR67,'ANNUAL SUMMARY'!$V$9,FC59,'ANNUAL SUMMARY'!$BI$6)+SUMIFS('ANNUAL SUMMARY'!$CK$112,FR67,'ANNUAL SUMMARY'!$V$9,FC59,'ANNUAL SUMMARY'!$BI$64)+SUMIFS('ANNUAL SUMMARY'!$CK$170,FR67,'ANNUAL SUMMARY'!$V$9,FC59,'ANNUAL SUMMARY'!$BI$122)+SUMIFS('ANNUAL SUMMARY'!$CK$228,FR67,'ANNUAL SUMMARY'!$V$9,FC59,'ANNUAL SUMMARY'!$BI$180)+SUMIFS('ANNUAL SUMMARY'!$CK$286,FR67,'ANNUAL SUMMARY'!$V$9,FC59,'ANNUAL SUMMARY'!$BI$238)+SUMIFS('ANNUAL SUMMARY'!$CK$344,FR67,'ANNUAL SUMMARY'!$V$9,FC59,'ANNUAL SUMMARY'!$BI$296)+SUMIFS('ANNUAL SUMMARY'!$CK$402,FR67,'ANNUAL SUMMARY'!$V$9,FC59,'ANNUAL SUMMARY'!$BI$354)+SUMIFS('ANNUAL SUMMARY'!$CK$460,FR67,'ANNUAL SUMMARY'!$V$9,FC59,'ANNUAL SUMMARY'!$BI$412)+SUMIFS('ANNUAL SUMMARY'!$CK$518,FR67,'ANNUAL SUMMARY'!$V$9,FC59,'ANNUAL SUMMARY'!$BI$470)+SUMIFS('ANNUAL SUMMARY'!$CK$576,FR67,'ANNUAL SUMMARY'!$V$9,FC59,'ANNUAL SUMMARY'!$BI$528)+SUMIFS('ANNUAL SUMMARY'!$CK$634,FR67,'ANNUAL SUMMARY'!$V$9,FC59,'ANNUAL SUMMARY'!$BI$586)+SUMIFS('ANNUAL SUMMARY'!$CK$692,FR67,'ANNUAL SUMMARY'!$V$9,FC59,'ANNUAL SUMMARY'!$BI$644)+SUMIFS('ANNUAL SUMMARY'!$EJ$54,FR67,'ANNUAL SUMMARY'!$V$9,FC59,'ANNUAL SUMMARY'!$DH$6)+SUMIFS('ANNUAL SUMMARY'!$EJ$112,FR67,'ANNUAL SUMMARY'!$V$9,FC59,'ANNUAL SUMMARY'!$DH$64)+SUMIFS('ANNUAL SUMMARY'!$EJ$170,FR67,'ANNUAL SUMMARY'!$V$9,FC59,'ANNUAL SUMMARY'!$DH$122)+SUMIFS('ANNUAL SUMMARY'!$EJ$228,FR67,'ANNUAL SUMMARY'!$V$9,FC59,'ANNUAL SUMMARY'!$DH$180)+SUMIFS('ANNUAL SUMMARY'!$EJ$286,FR67,'ANNUAL SUMMARY'!$V$9,FC59,'ANNUAL SUMMARY'!$DH$238)+SUMIFS('ANNUAL SUMMARY'!$EJ$344,FR67,'ANNUAL SUMMARY'!$V$9,FC59,'ANNUAL SUMMARY'!$DH$296)+SUMIFS('ANNUAL SUMMARY'!$EJ$402,FR67,'ANNUAL SUMMARY'!$V$9,FC59,'ANNUAL SUMMARY'!$DH$354)+SUMIFS('ANNUAL SUMMARY'!$EJ$460,FR67,'ANNUAL SUMMARY'!$V$9,FC59,'ANNUAL SUMMARY'!$DH$412)+SUMIFS('ANNUAL SUMMARY'!$EJ$518,FR67,'ANNUAL SUMMARY'!$V$9,FC59,'ANNUAL SUMMARY'!$DH$470)+SUMIFS('ANNUAL SUMMARY'!$EJ$576,FR67,'ANNUAL SUMMARY'!$V$9,FC59,'ANNUAL SUMMARY'!$DH$528)+SUMIFS('ANNUAL SUMMARY'!$EJ$634,FR67,'ANNUAL SUMMARY'!$V$9,FC59,'ANNUAL SUMMARY'!$DH$586)+SUMIFS('ANNUAL SUMMARY'!$EJ$692,FR67,'ANNUAL SUMMARY'!$V$9,FC59,'ANNUAL SUMMARY'!$DH$644)+SUMIFS('ANNUAL SUMMARY'!$GG$54,FR67,'ANNUAL SUMMARY'!$V$9,FC59,'ANNUAL SUMMARY'!$FE$6)+SUMIFS('ANNUAL SUMMARY'!$GG$112,FR67,'ANNUAL SUMMARY'!$V$9,FC59,'ANNUAL SUMMARY'!$FE$64)+SUMIFS('ANNUAL SUMMARY'!$GG$170,FR67,'ANNUAL SUMMARY'!$V$9,FC59,'ANNUAL SUMMARY'!$FE$122)+SUMIFS('ANNUAL SUMMARY'!$GG$228,FR67,'ANNUAL SUMMARY'!$V$9,FC59,'ANNUAL SUMMARY'!$FE$180)+SUMIFS('ANNUAL SUMMARY'!$GG$286,FR67,'ANNUAL SUMMARY'!$V$9,FC59,'ANNUAL SUMMARY'!$FE$238)+SUMIFS('ANNUAL SUMMARY'!$GG$344,FR67,'ANNUAL SUMMARY'!$V$9,FC59,'ANNUAL SUMMARY'!$FE$296)+SUMIFS('ANNUAL SUMMARY'!$GG$402,FR67,'ANNUAL SUMMARY'!$V$9,FC59,'ANNUAL SUMMARY'!$FE$354)+SUMIFS('ANNUAL SUMMARY'!$GG$460,FR67,'ANNUAL SUMMARY'!$V$9,FC59,'ANNUAL SUMMARY'!$FE$412)+SUMIFS('ANNUAL SUMMARY'!$GG$518,FR67,'ANNUAL SUMMARY'!$V$9,FC59,'ANNUAL SUMMARY'!$FE$470)+SUMIFS('ANNUAL SUMMARY'!$GG$576,FR67,'ANNUAL SUMMARY'!$V$9,FC59,'ANNUAL SUMMARY'!$FE$528)+SUMIFS('ANNUAL SUMMARY'!$GG$634,FR67,'ANNUAL SUMMARY'!$V$9,FC59,'ANNUAL SUMMARY'!$FE$586)+SUMIFS('ANNUAL SUMMARY'!$GG$692,FR67,'ANNUAL SUMMARY'!$V$9,FC59,'ANNUAL SUMMARY'!$FE$644)</f>
        <v>0</v>
      </c>
      <c r="GF67" s="727"/>
      <c r="GG67" s="727"/>
      <c r="GH67" s="727"/>
      <c r="GI67" s="728">
        <f>SUMIFS('ANNUAL SUMMARY'!$AR$54,FR67,'ANNUAL SUMMARY'!$V$9,FC59,'ANNUAL SUMMARY'!$L$6)+SUMIFS('ANNUAL SUMMARY'!$AR$112,FR67,'ANNUAL SUMMARY'!$V$9,FC59,'ANNUAL SUMMARY'!$L$64)+SUMIFS('ANNUAL SUMMARY'!$AR$170,FR67,'ANNUAL SUMMARY'!$V$9,FC59,'ANNUAL SUMMARY'!$L$122)+SUMIFS('ANNUAL SUMMARY'!$AR$228,FR67,'ANNUAL SUMMARY'!$V$9,FC59,'ANNUAL SUMMARY'!$L$180)+SUMIFS('ANNUAL SUMMARY'!$AR$286,FR67,'ANNUAL SUMMARY'!$V$9,FC59,'ANNUAL SUMMARY'!$L$238)+SUMIFS('ANNUAL SUMMARY'!$AR$344,FR67,'ANNUAL SUMMARY'!$V$9,FC59,'ANNUAL SUMMARY'!$L$296)+SUMIFS('ANNUAL SUMMARY'!$AR$402,FR67,'ANNUAL SUMMARY'!$V$9,FC59,'ANNUAL SUMMARY'!$L$354)+SUMIFS('ANNUAL SUMMARY'!$AR$460,FR67,'ANNUAL SUMMARY'!$V$9,FC59,'ANNUAL SUMMARY'!$L$412)+SUMIFS('ANNUAL SUMMARY'!$AR$518,FR67,'ANNUAL SUMMARY'!$V$9,FC59,'ANNUAL SUMMARY'!$L$470)+SUMIFS('ANNUAL SUMMARY'!$AR$576,FR67,'ANNUAL SUMMARY'!$V$9,FC59,'ANNUAL SUMMARY'!$L$528)+SUMIFS('ANNUAL SUMMARY'!$AR$634,FR67,'ANNUAL SUMMARY'!$V$9,FC59,'ANNUAL SUMMARY'!$L$586)+SUMIFS('ANNUAL SUMMARY'!$AR$692,FR67,'ANNUAL SUMMARY'!$V$9,FC59,'ANNUAL SUMMARY'!$L$644)+SUMIFS('ANNUAL SUMMARY'!$CO$54,FR67,'ANNUAL SUMMARY'!$V$9,FC59,'ANNUAL SUMMARY'!$BI$6)+SUMIFS('ANNUAL SUMMARY'!$CO$112,FR67,'ANNUAL SUMMARY'!$V$9,FC59,'ANNUAL SUMMARY'!$BI$64)+SUMIFS('ANNUAL SUMMARY'!$CO$170,FR67,'ANNUAL SUMMARY'!$V$9,FC59,'ANNUAL SUMMARY'!$BI$122)+SUMIFS('ANNUAL SUMMARY'!$CO$228,FR67,'ANNUAL SUMMARY'!$V$9,FC59,'ANNUAL SUMMARY'!$BI$180)+SUMIFS('ANNUAL SUMMARY'!$CO$286,FR67,'ANNUAL SUMMARY'!$V$9,FC59,'ANNUAL SUMMARY'!$BI$238)+SUMIFS('ANNUAL SUMMARY'!$CO$344,FR67,'ANNUAL SUMMARY'!$V$9,FC59,'ANNUAL SUMMARY'!$BI$296)+SUMIFS('ANNUAL SUMMARY'!$CO$402,FR67,'ANNUAL SUMMARY'!$V$9,FC59,'ANNUAL SUMMARY'!$BI$354)+SUMIFS('ANNUAL SUMMARY'!$CO$460,FR67,'ANNUAL SUMMARY'!$V$9,FC59,'ANNUAL SUMMARY'!$BI$412)+SUMIFS('ANNUAL SUMMARY'!$CO$518,FR67,'ANNUAL SUMMARY'!$V$9,FC59,'ANNUAL SUMMARY'!$BI$470)+SUMIFS('ANNUAL SUMMARY'!$CO$576,FR67,'ANNUAL SUMMARY'!$V$9,FC59,'ANNUAL SUMMARY'!$BI$528)+SUMIFS('ANNUAL SUMMARY'!$CO$634,FR67,'ANNUAL SUMMARY'!$V$9,FC59,'ANNUAL SUMMARY'!$BI$586)+SUMIFS('ANNUAL SUMMARY'!$CO$692,FR67,'ANNUAL SUMMARY'!$V$9,FC59,'ANNUAL SUMMARY'!$BI$644)+SUMIFS('ANNUAL SUMMARY'!$EN$54,FR67,'ANNUAL SUMMARY'!$V$9,FC59,'ANNUAL SUMMARY'!$DH$6)+SUMIFS('ANNUAL SUMMARY'!$EN$112,FR67,'ANNUAL SUMMARY'!$V$9,FC59,'ANNUAL SUMMARY'!$DH$64)+SUMIFS('ANNUAL SUMMARY'!$EN$170,FR67,'ANNUAL SUMMARY'!$V$9,FC59,'ANNUAL SUMMARY'!$DH$122)+SUMIFS('ANNUAL SUMMARY'!$EN$228,FR67,'ANNUAL SUMMARY'!$V$9,FC59,'ANNUAL SUMMARY'!$DH$180)+SUMIFS('ANNUAL SUMMARY'!$EN$286,FR67,'ANNUAL SUMMARY'!$V$9,FC59,'ANNUAL SUMMARY'!$DH$238)+SUMIFS('ANNUAL SUMMARY'!$EN$344,FR67,'ANNUAL SUMMARY'!$V$9,FC59,'ANNUAL SUMMARY'!$DH$296)+SUMIFS('ANNUAL SUMMARY'!$EN$402,FR67,'ANNUAL SUMMARY'!$V$9,FC59,'ANNUAL SUMMARY'!$DH$354)+SUMIFS('ANNUAL SUMMARY'!$EN$460,FR67,'ANNUAL SUMMARY'!$V$9,FC59,'ANNUAL SUMMARY'!$DH$412)+SUMIFS('ANNUAL SUMMARY'!$EN$518,FR67,'ANNUAL SUMMARY'!$V$9,FC59,'ANNUAL SUMMARY'!$DH$470)+SUMIFS('ANNUAL SUMMARY'!$EN$576,FR67,'ANNUAL SUMMARY'!$V$9,FC59,'ANNUAL SUMMARY'!$DH$528)+SUMIFS('ANNUAL SUMMARY'!$EN$634,FR67,'ANNUAL SUMMARY'!$V$9,FC59,'ANNUAL SUMMARY'!$DH$586)+SUMIFS('ANNUAL SUMMARY'!$EN$692,FR67,'ANNUAL SUMMARY'!$V$9,FC59,'ANNUAL SUMMARY'!$DH$644)+SUMIFS('ANNUAL SUMMARY'!$GK$54,FR67,'ANNUAL SUMMARY'!$V$9,FC59,'ANNUAL SUMMARY'!$FE$6)+SUMIFS('ANNUAL SUMMARY'!$GK$112,FR67,'ANNUAL SUMMARY'!$V$9,FC59,'ANNUAL SUMMARY'!$FE$64)+SUMIFS('ANNUAL SUMMARY'!$GK$170,FR67,'ANNUAL SUMMARY'!$V$9,FC59,'ANNUAL SUMMARY'!$FE$122)+SUMIFS('ANNUAL SUMMARY'!$GK$228,FR67,'ANNUAL SUMMARY'!$V$9,FC59,'ANNUAL SUMMARY'!$FE$180)+SUMIFS('ANNUAL SUMMARY'!$GK$286,FR67,'ANNUAL SUMMARY'!$V$9,FC59,'ANNUAL SUMMARY'!$FE$238)+SUMIFS('ANNUAL SUMMARY'!$GK$344,FR67,'ANNUAL SUMMARY'!$V$9,FC59,'ANNUAL SUMMARY'!$FE$296)+SUMIFS('ANNUAL SUMMARY'!$GK$402,FR67,'ANNUAL SUMMARY'!$V$9,FC59,'ANNUAL SUMMARY'!$FE$354)+SUMIFS('ANNUAL SUMMARY'!$GK$460,FR67,'ANNUAL SUMMARY'!$V$9,FC59,'ANNUAL SUMMARY'!$FE$412)+SUMIFS('ANNUAL SUMMARY'!$GK$518,FR67,'ANNUAL SUMMARY'!$V$9,FC59,'ANNUAL SUMMARY'!$FE$470)+SUMIFS('ANNUAL SUMMARY'!$GK$576,FR67,'ANNUAL SUMMARY'!$V$9,FC59,'ANNUAL SUMMARY'!$FE$528)+SUMIFS('ANNUAL SUMMARY'!$GK$634,FR67,'ANNUAL SUMMARY'!$V$9,FC59,'ANNUAL SUMMARY'!$FE$586)+SUMIFS('ANNUAL SUMMARY'!$GK$692,FR67,'ANNUAL SUMMARY'!$V$9,FC59,'ANNUAL SUMMARY'!$FE$644)</f>
        <v>0</v>
      </c>
      <c r="GJ67" s="728"/>
      <c r="GK67" s="728"/>
      <c r="GL67" s="728">
        <f>SUMIFS('ANNUAL SUMMARY'!$AU$54,FR67,'ANNUAL SUMMARY'!$V$9,FC59,'ANNUAL SUMMARY'!$L$6)+SUMIFS('ANNUAL SUMMARY'!$AU$112,FR67,'ANNUAL SUMMARY'!$V$9,FC59,'ANNUAL SUMMARY'!$L$64)+SUMIFS('ANNUAL SUMMARY'!$AU$170,FR67,'ANNUAL SUMMARY'!$V$9,FC59,'ANNUAL SUMMARY'!$L$122)+SUMIFS('ANNUAL SUMMARY'!$AU$228,FR67,'ANNUAL SUMMARY'!$V$9,FC59,'ANNUAL SUMMARY'!$L$180)+SUMIFS('ANNUAL SUMMARY'!$AU$286,FR67,'ANNUAL SUMMARY'!$V$9,FC59,'ANNUAL SUMMARY'!$L$238)+SUMIFS('ANNUAL SUMMARY'!$AU$344,FR67,'ANNUAL SUMMARY'!$V$9,FC59,'ANNUAL SUMMARY'!$L$296)+SUMIFS('ANNUAL SUMMARY'!$AU$402,FR67,'ANNUAL SUMMARY'!$V$9,FC59,'ANNUAL SUMMARY'!$L$354)+SUMIFS('ANNUAL SUMMARY'!$AU$460,FR67,'ANNUAL SUMMARY'!$V$9,FC59,'ANNUAL SUMMARY'!$L$412)+SUMIFS('ANNUAL SUMMARY'!$AU$518,FR67,'ANNUAL SUMMARY'!$V$9,FC59,'ANNUAL SUMMARY'!$L$470)+SUMIFS('ANNUAL SUMMARY'!$AU$576,FR67,'ANNUAL SUMMARY'!$V$9,FC59,'ANNUAL SUMMARY'!$L$528)+SUMIFS('ANNUAL SUMMARY'!$AU$634,FR67,'ANNUAL SUMMARY'!$V$9,FC59,'ANNUAL SUMMARY'!$L$586)+SUMIFS('ANNUAL SUMMARY'!$AU$692,FR67,'ANNUAL SUMMARY'!$V$9,FC59,'ANNUAL SUMMARY'!$L$644)+SUMIFS('ANNUAL SUMMARY'!$CR$54,FR67,'ANNUAL SUMMARY'!$V$9,FC59,'ANNUAL SUMMARY'!$BI$6)+SUMIFS('ANNUAL SUMMARY'!$CR$112,FR67,'ANNUAL SUMMARY'!$V$9,FC59,'ANNUAL SUMMARY'!$BI$64)+SUMIFS('ANNUAL SUMMARY'!$CR$170,FR67,'ANNUAL SUMMARY'!$V$9,FC59,'ANNUAL SUMMARY'!$BI$122)+SUMIFS('ANNUAL SUMMARY'!$CR$228,FR67,'ANNUAL SUMMARY'!$V$9,FC59,'ANNUAL SUMMARY'!$BI$180)+SUMIFS('ANNUAL SUMMARY'!$CR$286,FR67,'ANNUAL SUMMARY'!$V$9,FC59,'ANNUAL SUMMARY'!$BI$238)+SUMIFS('ANNUAL SUMMARY'!$CR$344,FR67,'ANNUAL SUMMARY'!$V$9,FC59,'ANNUAL SUMMARY'!$BI$296)+SUMIFS('ANNUAL SUMMARY'!$CR$402,FR67,'ANNUAL SUMMARY'!$V$9,FC59,'ANNUAL SUMMARY'!$BI$354)+SUMIFS('ANNUAL SUMMARY'!$CR$460,FR67,'ANNUAL SUMMARY'!$V$9,FC59,'ANNUAL SUMMARY'!$BI$412)+SUMIFS('ANNUAL SUMMARY'!$CR$518,FR67,'ANNUAL SUMMARY'!$V$9,FC59,'ANNUAL SUMMARY'!$BI$470)+SUMIFS('ANNUAL SUMMARY'!$CR$576,FR67,'ANNUAL SUMMARY'!$V$9,FC59,'ANNUAL SUMMARY'!$BI$528)+SUMIFS('ANNUAL SUMMARY'!$CR$634,FR67,'ANNUAL SUMMARY'!$V$9,FC59,'ANNUAL SUMMARY'!$BI$586)+SUMIFS('ANNUAL SUMMARY'!$CR$692,FR67,'ANNUAL SUMMARY'!$V$9,FC59,'ANNUAL SUMMARY'!$BI$644)+SUMIFS('ANNUAL SUMMARY'!$EQ$54,FR67,'ANNUAL SUMMARY'!$V$9,FC59,'ANNUAL SUMMARY'!$DH$6)+SUMIFS('ANNUAL SUMMARY'!$EQ$112,FR67,'ANNUAL SUMMARY'!$V$9,FC59,'ANNUAL SUMMARY'!$DH$64)+SUMIFS('ANNUAL SUMMARY'!$EQ$170,FR67,'ANNUAL SUMMARY'!$V$9,FC59,'ANNUAL SUMMARY'!$DH$122)+SUMIFS('ANNUAL SUMMARY'!$EQ$228,FR67,'ANNUAL SUMMARY'!$V$9,FC59,'ANNUAL SUMMARY'!$DH$180)+SUMIFS('ANNUAL SUMMARY'!$EQ$286,FR67,'ANNUAL SUMMARY'!$V$9,FC59,'ANNUAL SUMMARY'!$DH$238)+SUMIFS('ANNUAL SUMMARY'!$EQ$344,FR67,'ANNUAL SUMMARY'!$V$9,FC59,'ANNUAL SUMMARY'!$DH$296)+SUMIFS('ANNUAL SUMMARY'!$EQ$402,FR67,'ANNUAL SUMMARY'!$V$9,FC59,'ANNUAL SUMMARY'!$DH$354)+SUMIFS('ANNUAL SUMMARY'!$EQ$460,FR67,'ANNUAL SUMMARY'!$V$9,FC59,'ANNUAL SUMMARY'!$DH$412)+SUMIFS('ANNUAL SUMMARY'!$EQ$518,FR67,'ANNUAL SUMMARY'!$V$9,FC59,'ANNUAL SUMMARY'!$DH$470)+SUMIFS('ANNUAL SUMMARY'!$EQ$576,FR67,'ANNUAL SUMMARY'!$V$9,FC59,'ANNUAL SUMMARY'!$DH$528)+SUMIFS('ANNUAL SUMMARY'!$EQ$634,FR67,'ANNUAL SUMMARY'!$V$9,FC59,'ANNUAL SUMMARY'!$DH$586)+SUMIFS('ANNUAL SUMMARY'!$EQ$692,FR67,'ANNUAL SUMMARY'!$V$9,FC59,'ANNUAL SUMMARY'!$DH$644)+SUMIFS('ANNUAL SUMMARY'!$GN$54,FR67,'ANNUAL SUMMARY'!$V$9,FC59,'ANNUAL SUMMARY'!$FE$6)+SUMIFS('ANNUAL SUMMARY'!$GN$112,FR67,'ANNUAL SUMMARY'!$V$9,FC59,'ANNUAL SUMMARY'!$FE$64)+SUMIFS('ANNUAL SUMMARY'!$GN$170,FR67,'ANNUAL SUMMARY'!$V$9,FC59,'ANNUAL SUMMARY'!$FE$122)+SUMIFS('ANNUAL SUMMARY'!$GN$228,FR67,'ANNUAL SUMMARY'!$V$9,FC59,'ANNUAL SUMMARY'!$FE$180)+SUMIFS('ANNUAL SUMMARY'!$GN$286,FR67,'ANNUAL SUMMARY'!$V$9,FC59,'ANNUAL SUMMARY'!$FE$238)+SUMIFS('ANNUAL SUMMARY'!$GN$344,FR67,'ANNUAL SUMMARY'!$V$9,FC59,'ANNUAL SUMMARY'!$FE$296)+SUMIFS('ANNUAL SUMMARY'!$GN$402,FR67,'ANNUAL SUMMARY'!$V$9,FC59,'ANNUAL SUMMARY'!$FE$354)+SUMIFS('ANNUAL SUMMARY'!$GN$460,FR67,'ANNUAL SUMMARY'!$V$9,FC59,'ANNUAL SUMMARY'!$FE$412)+SUMIFS('ANNUAL SUMMARY'!$GN$518,FR67,'ANNUAL SUMMARY'!$V$9,FC59,'ANNUAL SUMMARY'!$FE$470)+SUMIFS('ANNUAL SUMMARY'!$GN$576,FR67,'ANNUAL SUMMARY'!$V$9,FC59,'ANNUAL SUMMARY'!$FE$528)+SUMIFS('ANNUAL SUMMARY'!$GN$634,FR67,'ANNUAL SUMMARY'!$V$9,FC59,'ANNUAL SUMMARY'!$FE$586)+SUMIFS('ANNUAL SUMMARY'!$GN$692,FR67,'ANNUAL SUMMARY'!$V$9,FC59,'ANNUAL SUMMARY'!$FE$644)</f>
        <v>0</v>
      </c>
      <c r="GM67" s="728"/>
      <c r="GN67" s="728"/>
      <c r="GO67" s="1263"/>
    </row>
    <row r="68" spans="1:197" ht="5.25" customHeight="1" x14ac:dyDescent="0.25">
      <c r="A68" s="154"/>
      <c r="B68" s="732"/>
      <c r="C68" s="733"/>
      <c r="D68" s="733"/>
      <c r="E68" s="733"/>
      <c r="F68" s="733"/>
      <c r="G68" s="733"/>
      <c r="H68" s="734"/>
      <c r="I68" s="805"/>
      <c r="J68" s="702"/>
      <c r="K68" s="702"/>
      <c r="L68" s="806"/>
      <c r="M68" s="785"/>
      <c r="N68" s="708"/>
      <c r="O68" s="708"/>
      <c r="P68" s="708"/>
      <c r="Q68" s="708"/>
      <c r="R68" s="708"/>
      <c r="S68" s="708"/>
      <c r="T68" s="708"/>
      <c r="U68" s="708"/>
      <c r="V68" s="708"/>
      <c r="W68" s="708"/>
      <c r="X68" s="708"/>
      <c r="Y68" s="15"/>
      <c r="Z68" s="814"/>
      <c r="AA68" s="815"/>
      <c r="AB68" s="815"/>
      <c r="AC68" s="815"/>
      <c r="AD68" s="815"/>
      <c r="AE68" s="727"/>
      <c r="AF68" s="727"/>
      <c r="AG68" s="727"/>
      <c r="AH68" s="727"/>
      <c r="AI68" s="727"/>
      <c r="AJ68" s="727"/>
      <c r="AK68" s="727"/>
      <c r="AL68" s="727"/>
      <c r="AM68" s="727"/>
      <c r="AN68" s="727"/>
      <c r="AO68" s="727"/>
      <c r="AP68" s="727"/>
      <c r="AQ68" s="728"/>
      <c r="AR68" s="728"/>
      <c r="AS68" s="728"/>
      <c r="AT68" s="728"/>
      <c r="AU68" s="728"/>
      <c r="AV68" s="1260"/>
      <c r="AW68" s="1263"/>
      <c r="AX68" s="154"/>
      <c r="AY68" s="732"/>
      <c r="AZ68" s="733"/>
      <c r="BA68" s="733"/>
      <c r="BB68" s="733"/>
      <c r="BC68" s="733"/>
      <c r="BD68" s="733"/>
      <c r="BE68" s="734"/>
      <c r="BF68" s="805"/>
      <c r="BG68" s="702"/>
      <c r="BH68" s="702"/>
      <c r="BI68" s="806"/>
      <c r="BJ68" s="785"/>
      <c r="BK68" s="708"/>
      <c r="BL68" s="708"/>
      <c r="BM68" s="708"/>
      <c r="BN68" s="708"/>
      <c r="BO68" s="708"/>
      <c r="BP68" s="708"/>
      <c r="BQ68" s="708"/>
      <c r="BR68" s="708"/>
      <c r="BS68" s="708"/>
      <c r="BT68" s="708"/>
      <c r="BU68" s="708"/>
      <c r="BV68" s="15"/>
      <c r="BW68" s="814"/>
      <c r="BX68" s="815"/>
      <c r="BY68" s="815"/>
      <c r="BZ68" s="815"/>
      <c r="CA68" s="815"/>
      <c r="CB68" s="727"/>
      <c r="CC68" s="727"/>
      <c r="CD68" s="727"/>
      <c r="CE68" s="727"/>
      <c r="CF68" s="727"/>
      <c r="CG68" s="727"/>
      <c r="CH68" s="727"/>
      <c r="CI68" s="727"/>
      <c r="CJ68" s="727"/>
      <c r="CK68" s="727"/>
      <c r="CL68" s="727"/>
      <c r="CM68" s="727"/>
      <c r="CN68" s="728"/>
      <c r="CO68" s="728"/>
      <c r="CP68" s="728"/>
      <c r="CQ68" s="728"/>
      <c r="CR68" s="728"/>
      <c r="CS68" s="728"/>
      <c r="CT68" s="1263"/>
      <c r="CU68" s="1250"/>
      <c r="CV68" s="154"/>
      <c r="CW68" s="732"/>
      <c r="CX68" s="733"/>
      <c r="CY68" s="733"/>
      <c r="CZ68" s="733"/>
      <c r="DA68" s="733"/>
      <c r="DB68" s="733"/>
      <c r="DC68" s="734"/>
      <c r="DD68" s="805"/>
      <c r="DE68" s="702"/>
      <c r="DF68" s="702"/>
      <c r="DG68" s="806"/>
      <c r="DH68" s="785"/>
      <c r="DI68" s="708"/>
      <c r="DJ68" s="708"/>
      <c r="DK68" s="708"/>
      <c r="DL68" s="708"/>
      <c r="DM68" s="708"/>
      <c r="DN68" s="708"/>
      <c r="DO68" s="708"/>
      <c r="DP68" s="708"/>
      <c r="DQ68" s="708"/>
      <c r="DR68" s="708"/>
      <c r="DS68" s="708"/>
      <c r="DT68" s="15"/>
      <c r="DU68" s="814"/>
      <c r="DV68" s="815"/>
      <c r="DW68" s="815"/>
      <c r="DX68" s="815"/>
      <c r="DY68" s="815"/>
      <c r="DZ68" s="727"/>
      <c r="EA68" s="727"/>
      <c r="EB68" s="727"/>
      <c r="EC68" s="727"/>
      <c r="ED68" s="727"/>
      <c r="EE68" s="727"/>
      <c r="EF68" s="727"/>
      <c r="EG68" s="727"/>
      <c r="EH68" s="727"/>
      <c r="EI68" s="727"/>
      <c r="EJ68" s="727"/>
      <c r="EK68" s="727"/>
      <c r="EL68" s="728"/>
      <c r="EM68" s="728"/>
      <c r="EN68" s="728"/>
      <c r="EO68" s="728"/>
      <c r="EP68" s="728"/>
      <c r="EQ68" s="1260"/>
      <c r="ER68" s="1263"/>
      <c r="ES68" s="154"/>
      <c r="ET68" s="732"/>
      <c r="EU68" s="733"/>
      <c r="EV68" s="733"/>
      <c r="EW68" s="733"/>
      <c r="EX68" s="733"/>
      <c r="EY68" s="733"/>
      <c r="EZ68" s="734"/>
      <c r="FA68" s="805"/>
      <c r="FB68" s="702"/>
      <c r="FC68" s="702"/>
      <c r="FD68" s="806"/>
      <c r="FE68" s="785"/>
      <c r="FF68" s="708"/>
      <c r="FG68" s="708"/>
      <c r="FH68" s="708"/>
      <c r="FI68" s="708"/>
      <c r="FJ68" s="708"/>
      <c r="FK68" s="708"/>
      <c r="FL68" s="708"/>
      <c r="FM68" s="708"/>
      <c r="FN68" s="708"/>
      <c r="FO68" s="708"/>
      <c r="FP68" s="708"/>
      <c r="FQ68" s="15"/>
      <c r="FR68" s="814"/>
      <c r="FS68" s="815"/>
      <c r="FT68" s="815"/>
      <c r="FU68" s="815"/>
      <c r="FV68" s="815"/>
      <c r="FW68" s="727"/>
      <c r="FX68" s="727"/>
      <c r="FY68" s="727"/>
      <c r="FZ68" s="727"/>
      <c r="GA68" s="727"/>
      <c r="GB68" s="727"/>
      <c r="GC68" s="727"/>
      <c r="GD68" s="727"/>
      <c r="GE68" s="727"/>
      <c r="GF68" s="727"/>
      <c r="GG68" s="727"/>
      <c r="GH68" s="727"/>
      <c r="GI68" s="728"/>
      <c r="GJ68" s="728"/>
      <c r="GK68" s="728"/>
      <c r="GL68" s="728"/>
      <c r="GM68" s="728"/>
      <c r="GN68" s="728"/>
      <c r="GO68" s="1263"/>
    </row>
    <row r="69" spans="1:197" ht="2.25" customHeight="1" x14ac:dyDescent="0.25">
      <c r="A69" s="154"/>
      <c r="B69" s="12"/>
      <c r="C69" s="12"/>
      <c r="D69" s="12"/>
      <c r="E69" s="12"/>
      <c r="F69" s="12"/>
      <c r="G69" s="12"/>
      <c r="H69" s="12"/>
      <c r="I69" s="12"/>
      <c r="J69" s="12"/>
      <c r="K69" s="12"/>
      <c r="L69" s="12"/>
      <c r="M69" s="15"/>
      <c r="N69" s="729" t="str">
        <f>'ANNUAL SUMMARY'!$O$20</f>
        <v>NIGHT</v>
      </c>
      <c r="O69" s="730"/>
      <c r="P69" s="730"/>
      <c r="Q69" s="730"/>
      <c r="R69" s="745"/>
      <c r="S69" s="749">
        <f>SUMIF('ANNUAL SUMMARY'!$FE$622,K59,'ANNUAL SUMMARY'!$FM$636)+SUMIF('ANNUAL SUMMARY'!$DH$622,K59,'ANNUAL SUMMARY'!$DP$636)+SUMIF('ANNUAL SUMMARY'!$BI$622,K59,'ANNUAL SUMMARY'!$BQ$636)+SUMIF('ANNUAL SUMMARY'!$L$622,K59,'ANNUAL SUMMARY'!$T$636)+SUMIF('ANNUAL SUMMARY'!$FE$566,K59,'ANNUAL SUMMARY'!$FM$580)+SUMIF('ANNUAL SUMMARY'!$DH$566,K59,'ANNUAL SUMMARY'!$DP$580)+SUMIF('ANNUAL SUMMARY'!$BI$566,K59,'ANNUAL SUMMARY'!$BQ$580)+SUMIF('ANNUAL SUMMARY'!$L$566,K59,'ANNUAL SUMMARY'!$T$580)+SUMIF('ANNUAL SUMMARY'!$FE$510,K59,'ANNUAL SUMMARY'!$FM$524)+SUMIF('ANNUAL SUMMARY'!$DH$510,K59,'ANNUAL SUMMARY'!$DP$524)+SUMIF('ANNUAL SUMMARY'!$BI$510,K59,'ANNUAL SUMMARY'!$BQ$524)+SUMIF('ANNUAL SUMMARY'!$L$510,K59,'ANNUAL SUMMARY'!$T$524)+SUMIF('ANNUAL SUMMARY'!$FE$454,K59,'ANNUAL SUMMARY'!$FM$468)+SUMIF('ANNUAL SUMMARY'!$DH$454,K59,'ANNUAL SUMMARY'!$DP$468)+SUMIF('ANNUAL SUMMARY'!$BI$454,K59,'ANNUAL SUMMARY'!$BQ$468)+SUMIF('ANNUAL SUMMARY'!$L$454,K59,'ANNUAL SUMMARY'!$T$468)+SUMIF('ANNUAL SUMMARY'!$FE$398,K59,'ANNUAL SUMMARY'!$FM$412)+SUMIF('ANNUAL SUMMARY'!$DH$398,K59,'ANNUAL SUMMARY'!$DP$412)+SUMIF('ANNUAL SUMMARY'!$BI$398,K59,'ANNUAL SUMMARY'!$BQ$412)+SUMIF('ANNUAL SUMMARY'!$L$398,K59,'ANNUAL SUMMARY'!$T$412)+SUMIF('ANNUAL SUMMARY'!$FE$342,K59,'ANNUAL SUMMARY'!$FM$356)+SUMIF('ANNUAL SUMMARY'!$DH$342,K59,'ANNUAL SUMMARY'!$DP$356)+SUMIF('ANNUAL SUMMARY'!$BI$342,K59,'ANNUAL SUMMARY'!$BQ$356)+SUMIF('ANNUAL SUMMARY'!$L$342,K59,'ANNUAL SUMMARY'!$T$356)+SUMIF('ANNUAL SUMMARY'!$FE$286,K59,'ANNUAL SUMMARY'!$FM$300)+SUMIF('ANNUAL SUMMARY'!$DH$286,K59,'ANNUAL SUMMARY'!$DP$300)+SUMIF('ANNUAL SUMMARY'!$BI$286,K59,'ANNUAL SUMMARY'!$BQ$300)+SUMIF('ANNUAL SUMMARY'!$L$286,K59,'ANNUAL SUMMARY'!$T$300)+SUMIF('ANNUAL SUMMARY'!$FE$230,K59,'ANNUAL SUMMARY'!$FM$244)+SUMIF('ANNUAL SUMMARY'!$DH$230,K59,'ANNUAL SUMMARY'!$DP$244)+SUMIF('ANNUAL SUMMARY'!$BI$230,K59,'ANNUAL SUMMARY'!$BQ$244)+SUMIF('ANNUAL SUMMARY'!$L$230,K59,'ANNUAL SUMMARY'!$T$244)+SUMIF('ANNUAL SUMMARY'!$FE$174,K59,'ANNUAL SUMMARY'!$FM$188)+SUMIF('ANNUAL SUMMARY'!$DH$174,K59,'ANNUAL SUMMARY'!$DP$188)+SUMIF('ANNUAL SUMMARY'!$BI$174,K59,'ANNUAL SUMMARY'!$BQ$188)+SUMIF('ANNUAL SUMMARY'!$L$174,K59,'ANNUAL SUMMARY'!$T$188)+SUMIF('ANNUAL SUMMARY'!$FE$118,K59,'ANNUAL SUMMARY'!$FM$132)+SUMIF('ANNUAL SUMMARY'!$DH$118,K59,'ANNUAL SUMMARY'!$DP$132)+SUMIF('ANNUAL SUMMARY'!$BI$118,K59,'ANNUAL SUMMARY'!$BQ$132)+SUMIF('ANNUAL SUMMARY'!$L$118,K59,'ANNUAL SUMMARY'!$T$132)+SUMIF('ANNUAL SUMMARY'!$FE$62,K59,'ANNUAL SUMMARY'!$FM$76)+SUMIF('ANNUAL SUMMARY'!$DH$62,K59,'ANNUAL SUMMARY'!$DP$76)+SUMIF('ANNUAL SUMMARY'!$BI$62,K59,'ANNUAL SUMMARY'!$BQ$76)+SUMIF('ANNUAL SUMMARY'!$L$62,K59,'ANNUAL SUMMARY'!$T$76)+SUMIF('ANNUAL SUMMARY'!$FE$6,K59,'ANNUAL SUMMARY'!$FM$20)+SUMIF('ANNUAL SUMMARY'!$DH$6,K59,'ANNUAL SUMMARY'!$DP$20)+SUMIF('ANNUAL SUMMARY'!$BI$6,K59,'ANNUAL SUMMARY'!$BQ$20)+SUMIF('ANNUAL SUMMARY'!$L$6,K59,'ANNUAL SUMMARY'!$T$20)+SUMIF('PREVIOUS LOGS'!$K$6,K59,'PREVIOUS LOGS'!$S$17)+SUMIF('PREVIOUS LOGS'!$K$59,$K$6,'PREVIOUS LOGS'!$S$70)+SUMIF('PREVIOUS LOGS'!$K$112,K59,'PREVIOUS LOGS'!$S$123)+SUMIF('PREVIOUS LOGS'!$K$165,K59,'PREVIOUS LOGS'!$S$176)+SUMIF('PREVIOUS LOGS'!$K$218,K59,'PREVIOUS LOGS'!$S$229)+SUMIF('PREVIOUS LOGS'!$K$271,K59,'PREVIOUS LOGS'!$S$282)+SUMIF('PREVIOUS LOGS'!$K$324,K59,'PREVIOUS LOGS'!$S$335)+SUMIF('PREVIOUS LOGS'!$BH$6,K59,'PREVIOUS LOGS'!$BP$17)+SUMIF('PREVIOUS LOGS'!$BH$59,$K$6,'PREVIOUS LOGS'!$BP$70)+SUMIF('PREVIOUS LOGS'!$BH$112,K59,'PREVIOUS LOGS'!$BP$123)+SUMIF('PREVIOUS LOGS'!$BH$165,K59,'PREVIOUS LOGS'!$BP$176)+SUMIF('PREVIOUS LOGS'!$BH$218,K59,'PREVIOUS LOGS'!$BP$229)+SUMIF('PREVIOUS LOGS'!$BH$271,K59,'PREVIOUS LOGS'!$BP$282)+SUMIF('PREVIOUS LOGS'!$BH$324,K59,'PREVIOUS LOGS'!$BP$335)+SUMIF('PREVIOUS LOGS'!$DF$6,K59,'PREVIOUS LOGS'!$DN$17)+SUMIF('PREVIOUS LOGS'!$DF$59,$K$6,'PREVIOUS LOGS'!$DN$70)+SUMIF('PREVIOUS LOGS'!$DF$112,K59,'PREVIOUS LOGS'!$DN$123)+SUMIF('PREVIOUS LOGS'!$DF$165,K59,'PREVIOUS LOGS'!$DN$176)+SUMIF('PREVIOUS LOGS'!$DF$218,K59,'PREVIOUS LOGS'!$DN$229)+SUMIF('PREVIOUS LOGS'!$DF$271,K59,'PREVIOUS LOGS'!$DN$282)+SUMIF('PREVIOUS LOGS'!$DF$324,K59,'PREVIOUS LOGS'!$DN$335)+SUMIF('PREVIOUS LOGS'!$FC$6,K59,'PREVIOUS LOGS'!$FK$17)+SUMIF('PREVIOUS LOGS'!$FC$59,$K$6,'PREVIOUS LOGS'!$FK$70)+SUMIF('PREVIOUS LOGS'!$FC$112,K59,'PREVIOUS LOGS'!$FK$123)+SUMIF('PREVIOUS LOGS'!$FC$165,K59,'PREVIOUS LOGS'!$FK$176)+SUMIF('PREVIOUS LOGS'!$FC$218,K59,'PREVIOUS LOGS'!$FK$229)+SUMIF('PREVIOUS LOGS'!$FC$271,K59,'PREVIOUS LOGS'!$FK$282)+SUMIF('PREVIOUS LOGS'!$FC$324,K59,'PREVIOUS LOGS'!$FK$335)</f>
        <v>0</v>
      </c>
      <c r="T69" s="750"/>
      <c r="U69" s="750"/>
      <c r="V69" s="750"/>
      <c r="W69" s="750"/>
      <c r="X69" s="751"/>
      <c r="Y69" s="15"/>
      <c r="Z69" s="812">
        <f>IF(Z65=0," ",Z65+2)</f>
        <v>2024</v>
      </c>
      <c r="AA69" s="813"/>
      <c r="AB69" s="813"/>
      <c r="AC69" s="813"/>
      <c r="AD69" s="813"/>
      <c r="AE69" s="1118">
        <f>SUMIFS('ANNUAL SUMMARY'!$AF$54,Z69,'ANNUAL SUMMARY'!$V$9,K59,'ANNUAL SUMMARY'!$L$6)+SUMIFS('ANNUAL SUMMARY'!$AF$112,Z69,'ANNUAL SUMMARY'!$V$9,K59,'ANNUAL SUMMARY'!$L$64)+SUMIFS('ANNUAL SUMMARY'!$AF$170,Z69,'ANNUAL SUMMARY'!$V$9,K59,'ANNUAL SUMMARY'!$L$122)+SUMIFS('ANNUAL SUMMARY'!$AF$228,Z69,'ANNUAL SUMMARY'!$V$9,K59,'ANNUAL SUMMARY'!$L$180)+SUMIFS('ANNUAL SUMMARY'!$AF$286,Z69,'ANNUAL SUMMARY'!$V$9,K59,'ANNUAL SUMMARY'!$L$238)+SUMIFS('ANNUAL SUMMARY'!$AF$344,Z69,'ANNUAL SUMMARY'!$V$9,K59,'ANNUAL SUMMARY'!$L$296)+SUMIFS('ANNUAL SUMMARY'!$AF$402,Z69,'ANNUAL SUMMARY'!$V$9,K59,'ANNUAL SUMMARY'!$L$354)+SUMIFS('ANNUAL SUMMARY'!$AF$460,Z69,'ANNUAL SUMMARY'!$V$9,K59,'ANNUAL SUMMARY'!$L$412)+SUMIFS('ANNUAL SUMMARY'!$AF$518,Z69,'ANNUAL SUMMARY'!$V$9,K59,'ANNUAL SUMMARY'!$L$470)+SUMIFS('ANNUAL SUMMARY'!$AF$576,Z69,'ANNUAL SUMMARY'!$V$9,K59,'ANNUAL SUMMARY'!$L$528)+SUMIFS('ANNUAL SUMMARY'!$AF$634,Z69,'ANNUAL SUMMARY'!$V$9,K59,'ANNUAL SUMMARY'!$L$586)+SUMIFS('ANNUAL SUMMARY'!$AF$692,Z69,'ANNUAL SUMMARY'!$V$9,K59,'ANNUAL SUMMARY'!$L$644)+SUMIFS('ANNUAL SUMMARY'!$CC$54,Z69,'ANNUAL SUMMARY'!$V$9,K59,'ANNUAL SUMMARY'!$BI$6)+SUMIFS('ANNUAL SUMMARY'!$CC$112,Z69,'ANNUAL SUMMARY'!$V$9,K59,'ANNUAL SUMMARY'!$BI$64)+SUMIFS('ANNUAL SUMMARY'!$CC$170,Z69,'ANNUAL SUMMARY'!$V$9,K59,'ANNUAL SUMMARY'!$BI$122)+SUMIFS('ANNUAL SUMMARY'!$CC$228,Z69,'ANNUAL SUMMARY'!$V$9,K59,'ANNUAL SUMMARY'!$BI$180)+SUMIFS('ANNUAL SUMMARY'!$CC$286,Z69,'ANNUAL SUMMARY'!$V$9,K59,'ANNUAL SUMMARY'!$BI$238)+SUMIFS('ANNUAL SUMMARY'!$CC$344,Z69,'ANNUAL SUMMARY'!$V$9,K59,'ANNUAL SUMMARY'!$BI$296)+SUMIFS('ANNUAL SUMMARY'!$CC$402,Z69,'ANNUAL SUMMARY'!$V$9,K59,'ANNUAL SUMMARY'!$BI$354)+SUMIFS('ANNUAL SUMMARY'!$CC$460,Z69,'ANNUAL SUMMARY'!$V$9,K59,'ANNUAL SUMMARY'!$BI$412)+SUMIFS('ANNUAL SUMMARY'!$CC$518,Z69,'ANNUAL SUMMARY'!$V$9,K59,'ANNUAL SUMMARY'!$BI$470)+SUMIFS('ANNUAL SUMMARY'!$CC$576,Z69,'ANNUAL SUMMARY'!$V$9,K59,'ANNUAL SUMMARY'!$BI$528)+SUMIFS('ANNUAL SUMMARY'!$CC$634,Z69,'ANNUAL SUMMARY'!$V$9,K59,'ANNUAL SUMMARY'!$BI$586)+SUMIFS('ANNUAL SUMMARY'!$CC$692,Z69,'ANNUAL SUMMARY'!$V$9,K59,'ANNUAL SUMMARY'!$BI$644)+SUMIFS('ANNUAL SUMMARY'!$EB$54,Z69,'ANNUAL SUMMARY'!$V$9,K59,'ANNUAL SUMMARY'!$DH$6)+SUMIFS('ANNUAL SUMMARY'!$EB$112,Z69,'ANNUAL SUMMARY'!$V$9,K59,'ANNUAL SUMMARY'!$DH$64)+SUMIFS('ANNUAL SUMMARY'!$EB$170,Z69,'ANNUAL SUMMARY'!$V$9,K59,'ANNUAL SUMMARY'!$DH$122)+SUMIFS('ANNUAL SUMMARY'!$EB$228,Z69,'ANNUAL SUMMARY'!$V$9,K59,'ANNUAL SUMMARY'!$DH$180)+SUMIFS('ANNUAL SUMMARY'!$EB$286,Z69,'ANNUAL SUMMARY'!$V$9,K59,'ANNUAL SUMMARY'!$DH$238)+SUMIFS('ANNUAL SUMMARY'!$EB$344,Z69,'ANNUAL SUMMARY'!$V$9,K59,'ANNUAL SUMMARY'!$DH$296)+SUMIFS('ANNUAL SUMMARY'!$EB$402,Z69,'ANNUAL SUMMARY'!$V$9,K59,'ANNUAL SUMMARY'!$DH$354)+SUMIFS('ANNUAL SUMMARY'!$EB$460,Z69,'ANNUAL SUMMARY'!$V$9,K59,'ANNUAL SUMMARY'!$DH$412)+SUMIFS('ANNUAL SUMMARY'!$EB$518,Z69,'ANNUAL SUMMARY'!$V$9,K59,'ANNUAL SUMMARY'!$DH$470)+SUMIFS('ANNUAL SUMMARY'!$EB$576,Z69,'ANNUAL SUMMARY'!$V$9,K59,'ANNUAL SUMMARY'!$DH$528)+SUMIFS('ANNUAL SUMMARY'!$EB$634,Z69,'ANNUAL SUMMARY'!$V$9,K59,'ANNUAL SUMMARY'!$DH$586)+SUMIFS('ANNUAL SUMMARY'!$EB$692,Z69,'ANNUAL SUMMARY'!$V$9,K59,'ANNUAL SUMMARY'!$DH$644)+SUMIFS('ANNUAL SUMMARY'!$FY$54,Z69,'ANNUAL SUMMARY'!$V$9,K59,'ANNUAL SUMMARY'!$FE$6)+SUMIFS('ANNUAL SUMMARY'!$FY$112,Z69,'ANNUAL SUMMARY'!$V$9,K59,'ANNUAL SUMMARY'!$FE$64)+SUMIFS('ANNUAL SUMMARY'!$FY$170,Z69,'ANNUAL SUMMARY'!$V$9,K59,'ANNUAL SUMMARY'!$FE$122)+SUMIFS('ANNUAL SUMMARY'!$FY$228,Z69,'ANNUAL SUMMARY'!$V$9,K59,'ANNUAL SUMMARY'!$FE$180)+SUMIFS('ANNUAL SUMMARY'!$FY$286,Z69,'ANNUAL SUMMARY'!$V$9,K59,'ANNUAL SUMMARY'!$FE$238)+SUMIFS('ANNUAL SUMMARY'!$FY$344,Z69,'ANNUAL SUMMARY'!$V$9,K59,'ANNUAL SUMMARY'!$FE$296)+SUMIFS('ANNUAL SUMMARY'!$FY$402,Z69,'ANNUAL SUMMARY'!$V$9,K59,'ANNUAL SUMMARY'!$FE$354)+SUMIFS('ANNUAL SUMMARY'!$FY$460,Z69,'ANNUAL SUMMARY'!$V$9,K59,'ANNUAL SUMMARY'!$FE$412)+SUMIFS('ANNUAL SUMMARY'!$FY$518,Z69,'ANNUAL SUMMARY'!$V$9,K59,'ANNUAL SUMMARY'!$FE$470)+SUMIFS('ANNUAL SUMMARY'!$FY$576,Z69,'ANNUAL SUMMARY'!$V$9,K59,'ANNUAL SUMMARY'!$FE$528)+SUMIFS('ANNUAL SUMMARY'!$FY$634,Z69,'ANNUAL SUMMARY'!$V$9,K59,'ANNUAL SUMMARY'!$FE$586)+SUMIFS('ANNUAL SUMMARY'!$FY$692,Z69,'ANNUAL SUMMARY'!$V$9,K59,'ANNUAL SUMMARY'!$FE$644)</f>
        <v>0</v>
      </c>
      <c r="AF69" s="727"/>
      <c r="AG69" s="727"/>
      <c r="AH69" s="727"/>
      <c r="AI69" s="727">
        <f>SUMIFS('ANNUAL SUMMARY'!$AJ$54,Z69,'ANNUAL SUMMARY'!$V$9,K59,'ANNUAL SUMMARY'!$L$6)+SUMIFS('ANNUAL SUMMARY'!$AJ$112,Z69,'ANNUAL SUMMARY'!$V$9,K59,'ANNUAL SUMMARY'!$L$64)+SUMIFS('ANNUAL SUMMARY'!$AJ$170,Z69,'ANNUAL SUMMARY'!$V$9,K59,'ANNUAL SUMMARY'!$L$122)+SUMIFS('ANNUAL SUMMARY'!$AJ$228,Z69,'ANNUAL SUMMARY'!$V$9,K59,'ANNUAL SUMMARY'!$L$180)+SUMIFS('ANNUAL SUMMARY'!$AJ$286,Z69,'ANNUAL SUMMARY'!$V$9,K59,'ANNUAL SUMMARY'!$L$238)+SUMIFS('ANNUAL SUMMARY'!$AJ$344,Z69,'ANNUAL SUMMARY'!$V$9,K59,'ANNUAL SUMMARY'!$L$296)+SUMIFS('ANNUAL SUMMARY'!$AJ$402,Z69,'ANNUAL SUMMARY'!$V$9,K59,'ANNUAL SUMMARY'!$L$354)+SUMIFS('ANNUAL SUMMARY'!$AJ$460,Z69,'ANNUAL SUMMARY'!$V$9,K59,'ANNUAL SUMMARY'!$L$412)+SUMIFS('ANNUAL SUMMARY'!$AJ$518,Z69,'ANNUAL SUMMARY'!$V$9,K59,'ANNUAL SUMMARY'!$L$470)+SUMIFS('ANNUAL SUMMARY'!$AJ$576,Z69,'ANNUAL SUMMARY'!$V$9,K59,'ANNUAL SUMMARY'!$L$528)+SUMIFS('ANNUAL SUMMARY'!$AJ$634,Z69,'ANNUAL SUMMARY'!$V$9,K59,'ANNUAL SUMMARY'!$L$586)+SUMIFS('ANNUAL SUMMARY'!$AJ$692,Z69,'ANNUAL SUMMARY'!$V$9,K59,'ANNUAL SUMMARY'!$L$644)+SUMIFS('ANNUAL SUMMARY'!$CG$54,Z69,'ANNUAL SUMMARY'!$V$9,K59,'ANNUAL SUMMARY'!$BI$6)+SUMIFS('ANNUAL SUMMARY'!$CG$112,Z69,'ANNUAL SUMMARY'!$V$9,K59,'ANNUAL SUMMARY'!$BI$64)+SUMIFS('ANNUAL SUMMARY'!$CG$170,Z69,'ANNUAL SUMMARY'!$V$9,K59,'ANNUAL SUMMARY'!$BI$122)+SUMIFS('ANNUAL SUMMARY'!$CG$228,Z69,'ANNUAL SUMMARY'!$V$9,K59,'ANNUAL SUMMARY'!$BI$180)+SUMIFS('ANNUAL SUMMARY'!$CG$286,Z69,'ANNUAL SUMMARY'!$V$9,K59,'ANNUAL SUMMARY'!$BI$238)+SUMIFS('ANNUAL SUMMARY'!$CG$344,Z69,'ANNUAL SUMMARY'!$V$9,K59,'ANNUAL SUMMARY'!$BI$296)+SUMIFS('ANNUAL SUMMARY'!$CG$402,Z69,'ANNUAL SUMMARY'!$V$9,K59,'ANNUAL SUMMARY'!$BI$354)+SUMIFS('ANNUAL SUMMARY'!$CG$460,Z69,'ANNUAL SUMMARY'!$V$9,K59,'ANNUAL SUMMARY'!$BI$412)+SUMIFS('ANNUAL SUMMARY'!$CG$518,Z69,'ANNUAL SUMMARY'!$V$9,K59,'ANNUAL SUMMARY'!$BI$470)+SUMIFS('ANNUAL SUMMARY'!$CG$576,Z69,'ANNUAL SUMMARY'!$V$9,K59,'ANNUAL SUMMARY'!$BI$528)+SUMIFS('ANNUAL SUMMARY'!$CG$634,Z69,'ANNUAL SUMMARY'!$V$9,K59,'ANNUAL SUMMARY'!$BI$586)+SUMIFS('ANNUAL SUMMARY'!$CG$692,Z69,'ANNUAL SUMMARY'!$V$9,K59,'ANNUAL SUMMARY'!$BI$644)+SUMIFS('ANNUAL SUMMARY'!$EF$54,Z69,'ANNUAL SUMMARY'!$V$9,K59,'ANNUAL SUMMARY'!$DH$6)+SUMIFS('ANNUAL SUMMARY'!$EF$112,Z69,'ANNUAL SUMMARY'!$V$9,K59,'ANNUAL SUMMARY'!$DH$64)+SUMIFS('ANNUAL SUMMARY'!$EF$170,Z69,'ANNUAL SUMMARY'!$V$9,K59,'ANNUAL SUMMARY'!$DH$122)+SUMIFS('ANNUAL SUMMARY'!$EF$228,Z69,'ANNUAL SUMMARY'!$V$9,K59,'ANNUAL SUMMARY'!$DH$180)+SUMIFS('ANNUAL SUMMARY'!$EF$286,Z69,'ANNUAL SUMMARY'!$V$9,K59,'ANNUAL SUMMARY'!$DH$238)+SUMIFS('ANNUAL SUMMARY'!$EF$344,Z69,'ANNUAL SUMMARY'!$V$9,K59,'ANNUAL SUMMARY'!$DH$296)+SUMIFS('ANNUAL SUMMARY'!$EF$402,Z69,'ANNUAL SUMMARY'!$V$9,K59,'ANNUAL SUMMARY'!$DH$354)+SUMIFS('ANNUAL SUMMARY'!$EF$460,Z69,'ANNUAL SUMMARY'!$V$9,K59,'ANNUAL SUMMARY'!$DH$412)+SUMIFS('ANNUAL SUMMARY'!$EF$518,Z69,'ANNUAL SUMMARY'!$V$9,K59,'ANNUAL SUMMARY'!$DH$470)+SUMIFS('ANNUAL SUMMARY'!$EF$576,Z69,'ANNUAL SUMMARY'!$V$9,K59,'ANNUAL SUMMARY'!$DH$528)+SUMIFS('ANNUAL SUMMARY'!$EF$634,Z69,'ANNUAL SUMMARY'!$V$9,K59,'ANNUAL SUMMARY'!$DH$586)+SUMIFS('ANNUAL SUMMARY'!$EF$692,Z69,'ANNUAL SUMMARY'!$V$9,K59,'ANNUAL SUMMARY'!$DH$644)+SUMIFS('ANNUAL SUMMARY'!$GC$54,Z69,'ANNUAL SUMMARY'!$V$9,K59,'ANNUAL SUMMARY'!$FE$6)+SUMIFS('ANNUAL SUMMARY'!$GC$112,Z69,'ANNUAL SUMMARY'!$V$9,K59,'ANNUAL SUMMARY'!$FE$64)+SUMIFS('ANNUAL SUMMARY'!$GC$170,Z69,'ANNUAL SUMMARY'!$V$9,K59,'ANNUAL SUMMARY'!$FE$122)+SUMIFS('ANNUAL SUMMARY'!$GC$228,Z69,'ANNUAL SUMMARY'!$V$9,K59,'ANNUAL SUMMARY'!$FE$180)+SUMIFS('ANNUAL SUMMARY'!$GC$286,Z69,'ANNUAL SUMMARY'!$V$9,K59,'ANNUAL SUMMARY'!$FE$238)+SUMIFS('ANNUAL SUMMARY'!$GC$344,Z69,'ANNUAL SUMMARY'!$V$9,K59,'ANNUAL SUMMARY'!$FE$296)+SUMIFS('ANNUAL SUMMARY'!$GC$402,Z69,'ANNUAL SUMMARY'!$V$9,K59,'ANNUAL SUMMARY'!$FE$354)+SUMIFS('ANNUAL SUMMARY'!$GC$460,Z69,'ANNUAL SUMMARY'!$V$9,K59,'ANNUAL SUMMARY'!$FE$412)+SUMIFS('ANNUAL SUMMARY'!$GC$518,Z69,'ANNUAL SUMMARY'!$V$9,K59,'ANNUAL SUMMARY'!$FE$470)+SUMIFS('ANNUAL SUMMARY'!$GC$576,Z69,'ANNUAL SUMMARY'!$V$9,K59,'ANNUAL SUMMARY'!$FE$528)+SUMIFS('ANNUAL SUMMARY'!$GC$634,Z69,'ANNUAL SUMMARY'!$V$9,K59,'ANNUAL SUMMARY'!$FE$586)+SUMIFS('ANNUAL SUMMARY'!$GC$692,Z69,'ANNUAL SUMMARY'!$V$9,K59,'ANNUAL SUMMARY'!$FE$644)</f>
        <v>0</v>
      </c>
      <c r="AJ69" s="727"/>
      <c r="AK69" s="727"/>
      <c r="AL69" s="727"/>
      <c r="AM69" s="727">
        <f>SUMIFS('ANNUAL SUMMARY'!$AN$54,Z69,'ANNUAL SUMMARY'!$V$9,K59,'ANNUAL SUMMARY'!$L$6)+SUMIFS('ANNUAL SUMMARY'!$AN$112,Z69,'ANNUAL SUMMARY'!$V$9,K59,'ANNUAL SUMMARY'!$L$64)+SUMIFS('ANNUAL SUMMARY'!$AN$170,Z69,'ANNUAL SUMMARY'!$V$9,K59,'ANNUAL SUMMARY'!$L$122)+SUMIFS('ANNUAL SUMMARY'!$AN$228,Z69,'ANNUAL SUMMARY'!$V$9,K59,'ANNUAL SUMMARY'!$L$180)+SUMIFS('ANNUAL SUMMARY'!$AN$286,Z69,'ANNUAL SUMMARY'!$V$9,K59,'ANNUAL SUMMARY'!$L$238)+SUMIFS('ANNUAL SUMMARY'!$AN$344,Z69,'ANNUAL SUMMARY'!$V$9,K59,'ANNUAL SUMMARY'!$L$296)+SUMIFS('ANNUAL SUMMARY'!$AN$402,Z69,'ANNUAL SUMMARY'!$V$9,K59,'ANNUAL SUMMARY'!$L$354)+SUMIFS('ANNUAL SUMMARY'!$AN$460,Z69,'ANNUAL SUMMARY'!$V$9,K59,'ANNUAL SUMMARY'!$L$412)+SUMIFS('ANNUAL SUMMARY'!$AN$518,Z69,'ANNUAL SUMMARY'!$V$9,K59,'ANNUAL SUMMARY'!$L$470)+SUMIFS('ANNUAL SUMMARY'!$AN$576,Z69,'ANNUAL SUMMARY'!$V$9,K59,'ANNUAL SUMMARY'!$L$528)+SUMIFS('ANNUAL SUMMARY'!$AN$634,Z69,'ANNUAL SUMMARY'!$V$9,K59,'ANNUAL SUMMARY'!$L$586)+SUMIFS('ANNUAL SUMMARY'!$AN$692,Z69,'ANNUAL SUMMARY'!$V$9,K59,'ANNUAL SUMMARY'!$L$644)+SUMIFS('ANNUAL SUMMARY'!$CK$54,Z69,'ANNUAL SUMMARY'!$V$9,K59,'ANNUAL SUMMARY'!$BI$6)+SUMIFS('ANNUAL SUMMARY'!$CK$112,Z69,'ANNUAL SUMMARY'!$V$9,K59,'ANNUAL SUMMARY'!$BI$64)+SUMIFS('ANNUAL SUMMARY'!$CK$170,Z69,'ANNUAL SUMMARY'!$V$9,K59,'ANNUAL SUMMARY'!$BI$122)+SUMIFS('ANNUAL SUMMARY'!$CK$228,Z69,'ANNUAL SUMMARY'!$V$9,K59,'ANNUAL SUMMARY'!$BI$180)+SUMIFS('ANNUAL SUMMARY'!$CK$286,Z69,'ANNUAL SUMMARY'!$V$9,K59,'ANNUAL SUMMARY'!$BI$238)+SUMIFS('ANNUAL SUMMARY'!$CK$344,Z69,'ANNUAL SUMMARY'!$V$9,K59,'ANNUAL SUMMARY'!$BI$296)+SUMIFS('ANNUAL SUMMARY'!$CK$402,Z69,'ANNUAL SUMMARY'!$V$9,K59,'ANNUAL SUMMARY'!$BI$354)+SUMIFS('ANNUAL SUMMARY'!$CK$460,Z69,'ANNUAL SUMMARY'!$V$9,K59,'ANNUAL SUMMARY'!$BI$412)+SUMIFS('ANNUAL SUMMARY'!$CK$518,Z69,'ANNUAL SUMMARY'!$V$9,K59,'ANNUAL SUMMARY'!$BI$470)+SUMIFS('ANNUAL SUMMARY'!$CK$576,Z69,'ANNUAL SUMMARY'!$V$9,K59,'ANNUAL SUMMARY'!$BI$528)+SUMIFS('ANNUAL SUMMARY'!$CK$634,Z69,'ANNUAL SUMMARY'!$V$9,K59,'ANNUAL SUMMARY'!$BI$586)+SUMIFS('ANNUAL SUMMARY'!$CK$692,Z69,'ANNUAL SUMMARY'!$V$9,K59,'ANNUAL SUMMARY'!$BI$644)+SUMIFS('ANNUAL SUMMARY'!$EJ$54,Z69,'ANNUAL SUMMARY'!$V$9,K59,'ANNUAL SUMMARY'!$DH$6)+SUMIFS('ANNUAL SUMMARY'!$EJ$112,Z69,'ANNUAL SUMMARY'!$V$9,K59,'ANNUAL SUMMARY'!$DH$64)+SUMIFS('ANNUAL SUMMARY'!$EJ$170,Z69,'ANNUAL SUMMARY'!$V$9,K59,'ANNUAL SUMMARY'!$DH$122)+SUMIFS('ANNUAL SUMMARY'!$EJ$228,Z69,'ANNUAL SUMMARY'!$V$9,K59,'ANNUAL SUMMARY'!$DH$180)+SUMIFS('ANNUAL SUMMARY'!$EJ$286,Z69,'ANNUAL SUMMARY'!$V$9,K59,'ANNUAL SUMMARY'!$DH$238)+SUMIFS('ANNUAL SUMMARY'!$EJ$344,Z69,'ANNUAL SUMMARY'!$V$9,K59,'ANNUAL SUMMARY'!$DH$296)+SUMIFS('ANNUAL SUMMARY'!$EJ$402,Z69,'ANNUAL SUMMARY'!$V$9,K59,'ANNUAL SUMMARY'!$DH$354)+SUMIFS('ANNUAL SUMMARY'!$EJ$460,Z69,'ANNUAL SUMMARY'!$V$9,K59,'ANNUAL SUMMARY'!$DH$412)+SUMIFS('ANNUAL SUMMARY'!$EJ$518,Z69,'ANNUAL SUMMARY'!$V$9,K59,'ANNUAL SUMMARY'!$DH$470)+SUMIFS('ANNUAL SUMMARY'!$EJ$576,Z69,'ANNUAL SUMMARY'!$V$9,K59,'ANNUAL SUMMARY'!$DH$528)+SUMIFS('ANNUAL SUMMARY'!$EJ$634,Z69,'ANNUAL SUMMARY'!$V$9,K59,'ANNUAL SUMMARY'!$DH$586)+SUMIFS('ANNUAL SUMMARY'!$EJ$692,Z69,'ANNUAL SUMMARY'!$V$9,K59,'ANNUAL SUMMARY'!$DH$644)+SUMIFS('ANNUAL SUMMARY'!$GG$54,Z69,'ANNUAL SUMMARY'!$V$9,K59,'ANNUAL SUMMARY'!$FE$6)+SUMIFS('ANNUAL SUMMARY'!$GG$112,Z69,'ANNUAL SUMMARY'!$V$9,K59,'ANNUAL SUMMARY'!$FE$64)+SUMIFS('ANNUAL SUMMARY'!$GG$170,Z69,'ANNUAL SUMMARY'!$V$9,K59,'ANNUAL SUMMARY'!$FE$122)+SUMIFS('ANNUAL SUMMARY'!$GG$228,Z69,'ANNUAL SUMMARY'!$V$9,K59,'ANNUAL SUMMARY'!$FE$180)+SUMIFS('ANNUAL SUMMARY'!$GG$286,Z69,'ANNUAL SUMMARY'!$V$9,K59,'ANNUAL SUMMARY'!$FE$238)+SUMIFS('ANNUAL SUMMARY'!$GG$344,Z69,'ANNUAL SUMMARY'!$V$9,K59,'ANNUAL SUMMARY'!$FE$296)+SUMIFS('ANNUAL SUMMARY'!$GG$402,Z69,'ANNUAL SUMMARY'!$V$9,K59,'ANNUAL SUMMARY'!$FE$354)+SUMIFS('ANNUAL SUMMARY'!$GG$460,Z69,'ANNUAL SUMMARY'!$V$9,K59,'ANNUAL SUMMARY'!$FE$412)+SUMIFS('ANNUAL SUMMARY'!$GG$518,Z69,'ANNUAL SUMMARY'!$V$9,K59,'ANNUAL SUMMARY'!$FE$470)+SUMIFS('ANNUAL SUMMARY'!$GG$576,Z69,'ANNUAL SUMMARY'!$V$9,K59,'ANNUAL SUMMARY'!$FE$528)+SUMIFS('ANNUAL SUMMARY'!$GG$634,Z69,'ANNUAL SUMMARY'!$V$9,K59,'ANNUAL SUMMARY'!$FE$586)+SUMIFS('ANNUAL SUMMARY'!$GG$692,Z69,'ANNUAL SUMMARY'!$V$9,K59,'ANNUAL SUMMARY'!$FE$644)</f>
        <v>0</v>
      </c>
      <c r="AN69" s="727"/>
      <c r="AO69" s="727"/>
      <c r="AP69" s="727"/>
      <c r="AQ69" s="728">
        <f>SUMIFS('ANNUAL SUMMARY'!$AR$54,Z69,'ANNUAL SUMMARY'!$V$9,K59,'ANNUAL SUMMARY'!$L$6)+SUMIFS('ANNUAL SUMMARY'!$AR$112,Z69,'ANNUAL SUMMARY'!$V$9,K59,'ANNUAL SUMMARY'!$L$64)+SUMIFS('ANNUAL SUMMARY'!$AR$170,Z69,'ANNUAL SUMMARY'!$V$9,K59,'ANNUAL SUMMARY'!$L$122)+SUMIFS('ANNUAL SUMMARY'!$AR$228,Z69,'ANNUAL SUMMARY'!$V$9,K59,'ANNUAL SUMMARY'!$L$180)+SUMIFS('ANNUAL SUMMARY'!$AR$286,Z69,'ANNUAL SUMMARY'!$V$9,K59,'ANNUAL SUMMARY'!$L$238)+SUMIFS('ANNUAL SUMMARY'!$AR$344,Z69,'ANNUAL SUMMARY'!$V$9,K59,'ANNUAL SUMMARY'!$L$296)+SUMIFS('ANNUAL SUMMARY'!$AR$402,Z69,'ANNUAL SUMMARY'!$V$9,K59,'ANNUAL SUMMARY'!$L$354)+SUMIFS('ANNUAL SUMMARY'!$AR$460,Z69,'ANNUAL SUMMARY'!$V$9,K59,'ANNUAL SUMMARY'!$L$412)+SUMIFS('ANNUAL SUMMARY'!$AR$518,Z69,'ANNUAL SUMMARY'!$V$9,K59,'ANNUAL SUMMARY'!$L$470)+SUMIFS('ANNUAL SUMMARY'!$AR$576,Z69,'ANNUAL SUMMARY'!$V$9,K59,'ANNUAL SUMMARY'!$L$528)+SUMIFS('ANNUAL SUMMARY'!$AR$634,Z69,'ANNUAL SUMMARY'!$V$9,K59,'ANNUAL SUMMARY'!$L$586)+SUMIFS('ANNUAL SUMMARY'!$AR$692,Z69,'ANNUAL SUMMARY'!$V$9,K59,'ANNUAL SUMMARY'!$L$644)+SUMIFS('ANNUAL SUMMARY'!$CO$54,Z69,'ANNUAL SUMMARY'!$V$9,K59,'ANNUAL SUMMARY'!$BI$6)+SUMIFS('ANNUAL SUMMARY'!$CO$112,Z69,'ANNUAL SUMMARY'!$V$9,K59,'ANNUAL SUMMARY'!$BI$64)+SUMIFS('ANNUAL SUMMARY'!$CO$170,Z69,'ANNUAL SUMMARY'!$V$9,K59,'ANNUAL SUMMARY'!$BI$122)+SUMIFS('ANNUAL SUMMARY'!$CO$228,Z69,'ANNUAL SUMMARY'!$V$9,K59,'ANNUAL SUMMARY'!$BI$180)+SUMIFS('ANNUAL SUMMARY'!$CO$286,Z69,'ANNUAL SUMMARY'!$V$9,K59,'ANNUAL SUMMARY'!$BI$238)+SUMIFS('ANNUAL SUMMARY'!$CO$344,Z69,'ANNUAL SUMMARY'!$V$9,K59,'ANNUAL SUMMARY'!$BI$296)+SUMIFS('ANNUAL SUMMARY'!$CO$402,Z69,'ANNUAL SUMMARY'!$V$9,K59,'ANNUAL SUMMARY'!$BI$354)+SUMIFS('ANNUAL SUMMARY'!$CO$460,Z69,'ANNUAL SUMMARY'!$V$9,K59,'ANNUAL SUMMARY'!$BI$412)+SUMIFS('ANNUAL SUMMARY'!$CO$518,Z69,'ANNUAL SUMMARY'!$V$9,K59,'ANNUAL SUMMARY'!$BI$470)+SUMIFS('ANNUAL SUMMARY'!$CO$576,Z69,'ANNUAL SUMMARY'!$V$9,K59,'ANNUAL SUMMARY'!$BI$528)+SUMIFS('ANNUAL SUMMARY'!$CO$634,Z69,'ANNUAL SUMMARY'!$V$9,K59,'ANNUAL SUMMARY'!$BI$586)+SUMIFS('ANNUAL SUMMARY'!$CO$692,Z69,'ANNUAL SUMMARY'!$V$9,K59,'ANNUAL SUMMARY'!$BI$644)+SUMIFS('ANNUAL SUMMARY'!$EN$54,Z69,'ANNUAL SUMMARY'!$V$9,K59,'ANNUAL SUMMARY'!$DH$6)+SUMIFS('ANNUAL SUMMARY'!$EN$112,Z69,'ANNUAL SUMMARY'!$V$9,K59,'ANNUAL SUMMARY'!$DH$64)+SUMIFS('ANNUAL SUMMARY'!$EN$170,Z69,'ANNUAL SUMMARY'!$V$9,K59,'ANNUAL SUMMARY'!$DH$122)+SUMIFS('ANNUAL SUMMARY'!$EN$228,Z69,'ANNUAL SUMMARY'!$V$9,K59,'ANNUAL SUMMARY'!$DH$180)+SUMIFS('ANNUAL SUMMARY'!$EN$286,Z69,'ANNUAL SUMMARY'!$V$9,K59,'ANNUAL SUMMARY'!$DH$238)+SUMIFS('ANNUAL SUMMARY'!$EN$344,Z69,'ANNUAL SUMMARY'!$V$9,K59,'ANNUAL SUMMARY'!$DH$296)+SUMIFS('ANNUAL SUMMARY'!$EN$402,Z69,'ANNUAL SUMMARY'!$V$9,K59,'ANNUAL SUMMARY'!$DH$354)+SUMIFS('ANNUAL SUMMARY'!$EN$460,Z69,'ANNUAL SUMMARY'!$V$9,K59,'ANNUAL SUMMARY'!$DH$412)+SUMIFS('ANNUAL SUMMARY'!$EN$518,Z69,'ANNUAL SUMMARY'!$V$9,K59,'ANNUAL SUMMARY'!$DH$470)+SUMIFS('ANNUAL SUMMARY'!$EN$576,Z69,'ANNUAL SUMMARY'!$V$9,K59,'ANNUAL SUMMARY'!$DH$528)+SUMIFS('ANNUAL SUMMARY'!$EN$634,Z69,'ANNUAL SUMMARY'!$V$9,K59,'ANNUAL SUMMARY'!$DH$586)+SUMIFS('ANNUAL SUMMARY'!$EN$692,Z69,'ANNUAL SUMMARY'!$V$9,K59,'ANNUAL SUMMARY'!$DH$644)+SUMIFS('ANNUAL SUMMARY'!$GK$54,Z69,'ANNUAL SUMMARY'!$V$9,K59,'ANNUAL SUMMARY'!$FE$6)+SUMIFS('ANNUAL SUMMARY'!$GK$112,Z69,'ANNUAL SUMMARY'!$V$9,K59,'ANNUAL SUMMARY'!$FE$64)+SUMIFS('ANNUAL SUMMARY'!$GK$170,Z69,'ANNUAL SUMMARY'!$V$9,K59,'ANNUAL SUMMARY'!$FE$122)+SUMIFS('ANNUAL SUMMARY'!$GK$228,Z69,'ANNUAL SUMMARY'!$V$9,K59,'ANNUAL SUMMARY'!$FE$180)+SUMIFS('ANNUAL SUMMARY'!$GK$286,Z69,'ANNUAL SUMMARY'!$V$9,K59,'ANNUAL SUMMARY'!$FE$238)+SUMIFS('ANNUAL SUMMARY'!$GK$344,Z69,'ANNUAL SUMMARY'!$V$9,K59,'ANNUAL SUMMARY'!$FE$296)+SUMIFS('ANNUAL SUMMARY'!$GK$402,Z69,'ANNUAL SUMMARY'!$V$9,K59,'ANNUAL SUMMARY'!$FE$354)+SUMIFS('ANNUAL SUMMARY'!$GK$460,Z69,'ANNUAL SUMMARY'!$V$9,K59,'ANNUAL SUMMARY'!$FE$412)+SUMIFS('ANNUAL SUMMARY'!$GK$518,Z69,'ANNUAL SUMMARY'!$V$9,K59,'ANNUAL SUMMARY'!$FE$470)+SUMIFS('ANNUAL SUMMARY'!$GK$576,Z69,'ANNUAL SUMMARY'!$V$9,K59,'ANNUAL SUMMARY'!$FE$528)+SUMIFS('ANNUAL SUMMARY'!$GK$634,Z69,'ANNUAL SUMMARY'!$V$9,K59,'ANNUAL SUMMARY'!$FE$586)+SUMIFS('ANNUAL SUMMARY'!$GK$692,Z69,'ANNUAL SUMMARY'!$V$9,K59,'ANNUAL SUMMARY'!$FE$644)</f>
        <v>0</v>
      </c>
      <c r="AR69" s="728"/>
      <c r="AS69" s="728"/>
      <c r="AT69" s="728">
        <f>SUMIFS('ANNUAL SUMMARY'!$AU$54,Z69,'ANNUAL SUMMARY'!$V$9,K59,'ANNUAL SUMMARY'!$L$6)+SUMIFS('ANNUAL SUMMARY'!$AU$112,Z69,'ANNUAL SUMMARY'!$V$9,K59,'ANNUAL SUMMARY'!$L$64)+SUMIFS('ANNUAL SUMMARY'!$AU$170,Z69,'ANNUAL SUMMARY'!$V$9,K59,'ANNUAL SUMMARY'!$L$122)+SUMIFS('ANNUAL SUMMARY'!$AU$228,Z69,'ANNUAL SUMMARY'!$V$9,K59,'ANNUAL SUMMARY'!$L$180)+SUMIFS('ANNUAL SUMMARY'!$AU$286,Z69,'ANNUAL SUMMARY'!$V$9,K59,'ANNUAL SUMMARY'!$L$238)+SUMIFS('ANNUAL SUMMARY'!$AU$344,Z69,'ANNUAL SUMMARY'!$V$9,K59,'ANNUAL SUMMARY'!$L$296)+SUMIFS('ANNUAL SUMMARY'!$AU$402,Z69,'ANNUAL SUMMARY'!$V$9,K59,'ANNUAL SUMMARY'!$L$354)+SUMIFS('ANNUAL SUMMARY'!$AU$460,Z69,'ANNUAL SUMMARY'!$V$9,K59,'ANNUAL SUMMARY'!$L$412)+SUMIFS('ANNUAL SUMMARY'!$AU$518,Z69,'ANNUAL SUMMARY'!$V$9,K59,'ANNUAL SUMMARY'!$L$470)+SUMIFS('ANNUAL SUMMARY'!$AU$576,Z69,'ANNUAL SUMMARY'!$V$9,K59,'ANNUAL SUMMARY'!$L$528)+SUMIFS('ANNUAL SUMMARY'!$AU$634,Z69,'ANNUAL SUMMARY'!$V$9,K59,'ANNUAL SUMMARY'!$L$586)+SUMIFS('ANNUAL SUMMARY'!$AU$692,Z69,'ANNUAL SUMMARY'!$V$9,K59,'ANNUAL SUMMARY'!$L$644)+SUMIFS('ANNUAL SUMMARY'!$CR$54,Z69,'ANNUAL SUMMARY'!$V$9,K59,'ANNUAL SUMMARY'!$BI$6)+SUMIFS('ANNUAL SUMMARY'!$CR$112,Z69,'ANNUAL SUMMARY'!$V$9,K59,'ANNUAL SUMMARY'!$BI$64)+SUMIFS('ANNUAL SUMMARY'!$CR$170,Z69,'ANNUAL SUMMARY'!$V$9,K59,'ANNUAL SUMMARY'!$BI$122)+SUMIFS('ANNUAL SUMMARY'!$CR$228,Z69,'ANNUAL SUMMARY'!$V$9,K59,'ANNUAL SUMMARY'!$BI$180)+SUMIFS('ANNUAL SUMMARY'!$CR$286,Z69,'ANNUAL SUMMARY'!$V$9,K59,'ANNUAL SUMMARY'!$BI$238)+SUMIFS('ANNUAL SUMMARY'!$CR$344,Z69,'ANNUAL SUMMARY'!$V$9,K59,'ANNUAL SUMMARY'!$BI$296)+SUMIFS('ANNUAL SUMMARY'!$CR$402,Z69,'ANNUAL SUMMARY'!$V$9,K59,'ANNUAL SUMMARY'!$BI$354)+SUMIFS('ANNUAL SUMMARY'!$CR$460,Z69,'ANNUAL SUMMARY'!$V$9,K59,'ANNUAL SUMMARY'!$BI$412)+SUMIFS('ANNUAL SUMMARY'!$CR$518,Z69,'ANNUAL SUMMARY'!$V$9,K59,'ANNUAL SUMMARY'!$BI$470)+SUMIFS('ANNUAL SUMMARY'!$CR$576,Z69,'ANNUAL SUMMARY'!$V$9,K59,'ANNUAL SUMMARY'!$BI$528)+SUMIFS('ANNUAL SUMMARY'!$CR$634,Z69,'ANNUAL SUMMARY'!$V$9,K59,'ANNUAL SUMMARY'!$BI$586)+SUMIFS('ANNUAL SUMMARY'!$CR$692,Z69,'ANNUAL SUMMARY'!$V$9,K59,'ANNUAL SUMMARY'!$BI$644)+SUMIFS('ANNUAL SUMMARY'!$EQ$54,Z69,'ANNUAL SUMMARY'!$V$9,K59,'ANNUAL SUMMARY'!$DH$6)+SUMIFS('ANNUAL SUMMARY'!$EQ$112,Z69,'ANNUAL SUMMARY'!$V$9,K59,'ANNUAL SUMMARY'!$DH$64)+SUMIFS('ANNUAL SUMMARY'!$EQ$170,Z69,'ANNUAL SUMMARY'!$V$9,K59,'ANNUAL SUMMARY'!$DH$122)+SUMIFS('ANNUAL SUMMARY'!$EQ$228,Z69,'ANNUAL SUMMARY'!$V$9,K59,'ANNUAL SUMMARY'!$DH$180)+SUMIFS('ANNUAL SUMMARY'!$EQ$286,Z69,'ANNUAL SUMMARY'!$V$9,K59,'ANNUAL SUMMARY'!$DH$238)+SUMIFS('ANNUAL SUMMARY'!$EQ$344,Z69,'ANNUAL SUMMARY'!$V$9,K59,'ANNUAL SUMMARY'!$DH$296)+SUMIFS('ANNUAL SUMMARY'!$EQ$402,Z69,'ANNUAL SUMMARY'!$V$9,K59,'ANNUAL SUMMARY'!$DH$354)+SUMIFS('ANNUAL SUMMARY'!$EQ$460,Z69,'ANNUAL SUMMARY'!$V$9,K59,'ANNUAL SUMMARY'!$DH$412)+SUMIFS('ANNUAL SUMMARY'!$EQ$518,Z69,'ANNUAL SUMMARY'!$V$9,K59,'ANNUAL SUMMARY'!$DH$470)+SUMIFS('ANNUAL SUMMARY'!$EQ$576,Z69,'ANNUAL SUMMARY'!$V$9,K59,'ANNUAL SUMMARY'!$DH$528)+SUMIFS('ANNUAL SUMMARY'!$EQ$634,Z69,'ANNUAL SUMMARY'!$V$9,K59,'ANNUAL SUMMARY'!$DH$586)+SUMIFS('ANNUAL SUMMARY'!$EQ$692,Z69,'ANNUAL SUMMARY'!$V$9,K59,'ANNUAL SUMMARY'!$DH$644)+SUMIFS('ANNUAL SUMMARY'!$GN$54,Z69,'ANNUAL SUMMARY'!$V$9,K59,'ANNUAL SUMMARY'!$FE$6)+SUMIFS('ANNUAL SUMMARY'!$GN$112,Z69,'ANNUAL SUMMARY'!$V$9,K59,'ANNUAL SUMMARY'!$FE$64)+SUMIFS('ANNUAL SUMMARY'!$GN$170,Z69,'ANNUAL SUMMARY'!$V$9,K59,'ANNUAL SUMMARY'!$FE$122)+SUMIFS('ANNUAL SUMMARY'!$GN$228,Z69,'ANNUAL SUMMARY'!$V$9,K59,'ANNUAL SUMMARY'!$FE$180)+SUMIFS('ANNUAL SUMMARY'!$GN$286,Z69,'ANNUAL SUMMARY'!$V$9,K59,'ANNUAL SUMMARY'!$FE$238)+SUMIFS('ANNUAL SUMMARY'!$GN$344,Z69,'ANNUAL SUMMARY'!$V$9,K59,'ANNUAL SUMMARY'!$FE$296)+SUMIFS('ANNUAL SUMMARY'!$GN$402,Z69,'ANNUAL SUMMARY'!$V$9,K59,'ANNUAL SUMMARY'!$FE$354)+SUMIFS('ANNUAL SUMMARY'!$GN$460,Z69,'ANNUAL SUMMARY'!$V$9,K59,'ANNUAL SUMMARY'!$FE$412)+SUMIFS('ANNUAL SUMMARY'!$GN$518,Z69,'ANNUAL SUMMARY'!$V$9,K59,'ANNUAL SUMMARY'!$FE$470)+SUMIFS('ANNUAL SUMMARY'!$GN$576,Z69,'ANNUAL SUMMARY'!$V$9,K59,'ANNUAL SUMMARY'!$FE$528)+SUMIFS('ANNUAL SUMMARY'!$GN$634,Z69,'ANNUAL SUMMARY'!$V$9,K59,'ANNUAL SUMMARY'!$FE$586)+SUMIFS('ANNUAL SUMMARY'!$GN$692,Z69,'ANNUAL SUMMARY'!$V$9,K59,'ANNUAL SUMMARY'!$FE$644)</f>
        <v>0</v>
      </c>
      <c r="AU69" s="728"/>
      <c r="AV69" s="1260"/>
      <c r="AW69" s="1263"/>
      <c r="AX69" s="154"/>
      <c r="AY69" s="12"/>
      <c r="AZ69" s="12"/>
      <c r="BA69" s="12"/>
      <c r="BB69" s="12"/>
      <c r="BC69" s="12"/>
      <c r="BD69" s="12"/>
      <c r="BE69" s="12"/>
      <c r="BF69" s="12"/>
      <c r="BG69" s="12"/>
      <c r="BH69" s="12"/>
      <c r="BI69" s="12"/>
      <c r="BJ69" s="15"/>
      <c r="BK69" s="729" t="str">
        <f>'ANNUAL SUMMARY'!$O$20</f>
        <v>NIGHT</v>
      </c>
      <c r="BL69" s="730"/>
      <c r="BM69" s="730"/>
      <c r="BN69" s="730"/>
      <c r="BO69" s="745"/>
      <c r="BP69" s="749">
        <f>SUMIF('ANNUAL SUMMARY'!$FE$622,BH59,'ANNUAL SUMMARY'!$FM$636)+SUMIF('ANNUAL SUMMARY'!$DH$622,BH59,'ANNUAL SUMMARY'!$DP$636)+SUMIF('ANNUAL SUMMARY'!$BI$622,BH59,'ANNUAL SUMMARY'!$BQ$636)+SUMIF('ANNUAL SUMMARY'!$L$622,BH59,'ANNUAL SUMMARY'!$T$636)+SUMIF('ANNUAL SUMMARY'!$FE$566,BH59,'ANNUAL SUMMARY'!$FM$580)+SUMIF('ANNUAL SUMMARY'!$DH$566,BH59,'ANNUAL SUMMARY'!$DP$580)+SUMIF('ANNUAL SUMMARY'!$BI$566,BH59,'ANNUAL SUMMARY'!$BQ$580)+SUMIF('ANNUAL SUMMARY'!$L$566,BH59,'ANNUAL SUMMARY'!$T$580)+SUMIF('ANNUAL SUMMARY'!$FE$510,BH59,'ANNUAL SUMMARY'!$FM$524)+SUMIF('ANNUAL SUMMARY'!$DH$510,BH59,'ANNUAL SUMMARY'!$DP$524)+SUMIF('ANNUAL SUMMARY'!$BI$510,BH59,'ANNUAL SUMMARY'!$BQ$524)+SUMIF('ANNUAL SUMMARY'!$L$510,BH59,'ANNUAL SUMMARY'!$T$524)+SUMIF('ANNUAL SUMMARY'!$FE$454,BH59,'ANNUAL SUMMARY'!$FM$468)+SUMIF('ANNUAL SUMMARY'!$DH$454,BH59,'ANNUAL SUMMARY'!$DP$468)+SUMIF('ANNUAL SUMMARY'!$BI$454,BH59,'ANNUAL SUMMARY'!$BQ$468)+SUMIF('ANNUAL SUMMARY'!$L$454,BH59,'ANNUAL SUMMARY'!$T$468)+SUMIF('ANNUAL SUMMARY'!$FE$398,BH59,'ANNUAL SUMMARY'!$FM$412)+SUMIF('ANNUAL SUMMARY'!$DH$398,BH59,'ANNUAL SUMMARY'!$DP$412)+SUMIF('ANNUAL SUMMARY'!$BI$398,BH59,'ANNUAL SUMMARY'!$BQ$412)+SUMIF('ANNUAL SUMMARY'!$L$398,BH59,'ANNUAL SUMMARY'!$T$412)+SUMIF('ANNUAL SUMMARY'!$FE$342,BH59,'ANNUAL SUMMARY'!$FM$356)+SUMIF('ANNUAL SUMMARY'!$DH$342,BH59,'ANNUAL SUMMARY'!$DP$356)+SUMIF('ANNUAL SUMMARY'!$BI$342,BH59,'ANNUAL SUMMARY'!$BQ$356)+SUMIF('ANNUAL SUMMARY'!$L$342,BH59,'ANNUAL SUMMARY'!$T$356)+SUMIF('ANNUAL SUMMARY'!$FE$286,BH59,'ANNUAL SUMMARY'!$FM$300)+SUMIF('ANNUAL SUMMARY'!$DH$286,BH59,'ANNUAL SUMMARY'!$DP$300)+SUMIF('ANNUAL SUMMARY'!$BI$286,BH59,'ANNUAL SUMMARY'!$BQ$300)+SUMIF('ANNUAL SUMMARY'!$L$286,BH59,'ANNUAL SUMMARY'!$T$300)+SUMIF('ANNUAL SUMMARY'!$FE$230,BH59,'ANNUAL SUMMARY'!$FM$244)+SUMIF('ANNUAL SUMMARY'!$DH$230,BH59,'ANNUAL SUMMARY'!$DP$244)+SUMIF('ANNUAL SUMMARY'!$BI$230,BH59,'ANNUAL SUMMARY'!$BQ$244)+SUMIF('ANNUAL SUMMARY'!$L$230,BH59,'ANNUAL SUMMARY'!$T$244)+SUMIF('ANNUAL SUMMARY'!$FE$174,BH59,'ANNUAL SUMMARY'!$FM$188)+SUMIF('ANNUAL SUMMARY'!$DH$174,BH59,'ANNUAL SUMMARY'!$DP$188)+SUMIF('ANNUAL SUMMARY'!$BI$174,BH59,'ANNUAL SUMMARY'!$BQ$188)+SUMIF('ANNUAL SUMMARY'!$L$174,BH59,'ANNUAL SUMMARY'!$T$188)+SUMIF('ANNUAL SUMMARY'!$FE$118,BH59,'ANNUAL SUMMARY'!$FM$132)+SUMIF('ANNUAL SUMMARY'!$DH$118,BH59,'ANNUAL SUMMARY'!$DP$132)+SUMIF('ANNUAL SUMMARY'!$BI$118,BH59,'ANNUAL SUMMARY'!$BQ$132)+SUMIF('ANNUAL SUMMARY'!$L$118,BH59,'ANNUAL SUMMARY'!$T$132)+SUMIF('ANNUAL SUMMARY'!$FE$62,BH59,'ANNUAL SUMMARY'!$FM$76)+SUMIF('ANNUAL SUMMARY'!$DH$62,BH59,'ANNUAL SUMMARY'!$DP$76)+SUMIF('ANNUAL SUMMARY'!$BI$62,BH59,'ANNUAL SUMMARY'!$BQ$76)+SUMIF('ANNUAL SUMMARY'!$L$62,BH59,'ANNUAL SUMMARY'!$T$76)+SUMIF('ANNUAL SUMMARY'!$FE$6,BH59,'ANNUAL SUMMARY'!$FM$20)+SUMIF('ANNUAL SUMMARY'!$DH$6,BH59,'ANNUAL SUMMARY'!$DP$20)+SUMIF('ANNUAL SUMMARY'!$BI$6,BH59,'ANNUAL SUMMARY'!$BQ$20)+SUMIF('ANNUAL SUMMARY'!$L$6,BH59,'ANNUAL SUMMARY'!$T$20)+SUMIF('PREVIOUS LOGS'!$K$6,BH59,'PREVIOUS LOGS'!$S$17)+SUMIF('PREVIOUS LOGS'!$K$59,$K$6,'PREVIOUS LOGS'!$S$70)+SUMIF('PREVIOUS LOGS'!$K$112,BH59,'PREVIOUS LOGS'!$S$123)+SUMIF('PREVIOUS LOGS'!$K$165,BH59,'PREVIOUS LOGS'!$S$176)+SUMIF('PREVIOUS LOGS'!$K$218,BH59,'PREVIOUS LOGS'!$S$229)+SUMIF('PREVIOUS LOGS'!$K$271,BH59,'PREVIOUS LOGS'!$S$282)+SUMIF('PREVIOUS LOGS'!$K$324,BH59,'PREVIOUS LOGS'!$S$335)+SUMIF('PREVIOUS LOGS'!$BH$6,BH59,'PREVIOUS LOGS'!$BP$17)+SUMIF('PREVIOUS LOGS'!$BH$59,$K$6,'PREVIOUS LOGS'!$BP$70)+SUMIF('PREVIOUS LOGS'!$BH$112,BH59,'PREVIOUS LOGS'!$BP$123)+SUMIF('PREVIOUS LOGS'!$BH$165,BH59,'PREVIOUS LOGS'!$BP$176)+SUMIF('PREVIOUS LOGS'!$BH$218,BH59,'PREVIOUS LOGS'!$BP$229)+SUMIF('PREVIOUS LOGS'!$BH$271,BH59,'PREVIOUS LOGS'!$BP$282)+SUMIF('PREVIOUS LOGS'!$BH$324,BH59,'PREVIOUS LOGS'!$BP$335)+SUMIF('PREVIOUS LOGS'!$DF$6,BH59,'PREVIOUS LOGS'!$DN$17)+SUMIF('PREVIOUS LOGS'!$DF$59,$K$6,'PREVIOUS LOGS'!$DN$70)+SUMIF('PREVIOUS LOGS'!$DF$112,BH59,'PREVIOUS LOGS'!$DN$123)+SUMIF('PREVIOUS LOGS'!$DF$165,BH59,'PREVIOUS LOGS'!$DN$176)+SUMIF('PREVIOUS LOGS'!$DF$218,BH59,'PREVIOUS LOGS'!$DN$229)+SUMIF('PREVIOUS LOGS'!$DF$271,BH59,'PREVIOUS LOGS'!$DN$282)+SUMIF('PREVIOUS LOGS'!$DF$324,BH59,'PREVIOUS LOGS'!$DN$335)+SUMIF('PREVIOUS LOGS'!$FC$6,BH59,'PREVIOUS LOGS'!$FK$17)+SUMIF('PREVIOUS LOGS'!$FC$59,$K$6,'PREVIOUS LOGS'!$FK$70)+SUMIF('PREVIOUS LOGS'!$FC$112,BH59,'PREVIOUS LOGS'!$FK$123)+SUMIF('PREVIOUS LOGS'!$FC$165,BH59,'PREVIOUS LOGS'!$FK$176)+SUMIF('PREVIOUS LOGS'!$FC$218,BH59,'PREVIOUS LOGS'!$FK$229)+SUMIF('PREVIOUS LOGS'!$FC$271,BH59,'PREVIOUS LOGS'!$FK$282)+SUMIF('PREVIOUS LOGS'!$FC$324,BH59,'PREVIOUS LOGS'!$FK$335)</f>
        <v>0</v>
      </c>
      <c r="BQ69" s="750"/>
      <c r="BR69" s="750"/>
      <c r="BS69" s="750"/>
      <c r="BT69" s="750"/>
      <c r="BU69" s="751"/>
      <c r="BV69" s="15"/>
      <c r="BW69" s="812">
        <f>IF(BW65=0," ",BW65+2)</f>
        <v>2024</v>
      </c>
      <c r="BX69" s="813"/>
      <c r="BY69" s="813"/>
      <c r="BZ69" s="813"/>
      <c r="CA69" s="813"/>
      <c r="CB69" s="1118">
        <f>SUMIFS('ANNUAL SUMMARY'!$AF$54,BW69,'ANNUAL SUMMARY'!$V$9,BH59,'ANNUAL SUMMARY'!$L$6)+SUMIFS('ANNUAL SUMMARY'!$AF$112,BW69,'ANNUAL SUMMARY'!$V$9,BH59,'ANNUAL SUMMARY'!$L$64)+SUMIFS('ANNUAL SUMMARY'!$AF$170,BW69,'ANNUAL SUMMARY'!$V$9,BH59,'ANNUAL SUMMARY'!$L$122)+SUMIFS('ANNUAL SUMMARY'!$AF$228,BW69,'ANNUAL SUMMARY'!$V$9,BH59,'ANNUAL SUMMARY'!$L$180)+SUMIFS('ANNUAL SUMMARY'!$AF$286,BW69,'ANNUAL SUMMARY'!$V$9,BH59,'ANNUAL SUMMARY'!$L$238)+SUMIFS('ANNUAL SUMMARY'!$AF$344,BW69,'ANNUAL SUMMARY'!$V$9,BH59,'ANNUAL SUMMARY'!$L$296)+SUMIFS('ANNUAL SUMMARY'!$AF$402,BW69,'ANNUAL SUMMARY'!$V$9,BH59,'ANNUAL SUMMARY'!$L$354)+SUMIFS('ANNUAL SUMMARY'!$AF$460,BW69,'ANNUAL SUMMARY'!$V$9,BH59,'ANNUAL SUMMARY'!$L$412)+SUMIFS('ANNUAL SUMMARY'!$AF$518,BW69,'ANNUAL SUMMARY'!$V$9,BH59,'ANNUAL SUMMARY'!$L$470)+SUMIFS('ANNUAL SUMMARY'!$AF$576,BW69,'ANNUAL SUMMARY'!$V$9,BH59,'ANNUAL SUMMARY'!$L$528)+SUMIFS('ANNUAL SUMMARY'!$AF$634,BW69,'ANNUAL SUMMARY'!$V$9,BH59,'ANNUAL SUMMARY'!$L$586)+SUMIFS('ANNUAL SUMMARY'!$AF$692,BW69,'ANNUAL SUMMARY'!$V$9,BH59,'ANNUAL SUMMARY'!$L$644)+SUMIFS('ANNUAL SUMMARY'!$CC$54,BW69,'ANNUAL SUMMARY'!$V$9,BH59,'ANNUAL SUMMARY'!$BI$6)+SUMIFS('ANNUAL SUMMARY'!$CC$112,BW69,'ANNUAL SUMMARY'!$V$9,BH59,'ANNUAL SUMMARY'!$BI$64)+SUMIFS('ANNUAL SUMMARY'!$CC$170,BW69,'ANNUAL SUMMARY'!$V$9,BH59,'ANNUAL SUMMARY'!$BI$122)+SUMIFS('ANNUAL SUMMARY'!$CC$228,BW69,'ANNUAL SUMMARY'!$V$9,BH59,'ANNUAL SUMMARY'!$BI$180)+SUMIFS('ANNUAL SUMMARY'!$CC$286,BW69,'ANNUAL SUMMARY'!$V$9,BH59,'ANNUAL SUMMARY'!$BI$238)+SUMIFS('ANNUAL SUMMARY'!$CC$344,BW69,'ANNUAL SUMMARY'!$V$9,BH59,'ANNUAL SUMMARY'!$BI$296)+SUMIFS('ANNUAL SUMMARY'!$CC$402,BW69,'ANNUAL SUMMARY'!$V$9,BH59,'ANNUAL SUMMARY'!$BI$354)+SUMIFS('ANNUAL SUMMARY'!$CC$460,BW69,'ANNUAL SUMMARY'!$V$9,BH59,'ANNUAL SUMMARY'!$BI$412)+SUMIFS('ANNUAL SUMMARY'!$CC$518,BW69,'ANNUAL SUMMARY'!$V$9,BH59,'ANNUAL SUMMARY'!$BI$470)+SUMIFS('ANNUAL SUMMARY'!$CC$576,BW69,'ANNUAL SUMMARY'!$V$9,BH59,'ANNUAL SUMMARY'!$BI$528)+SUMIFS('ANNUAL SUMMARY'!$CC$634,BW69,'ANNUAL SUMMARY'!$V$9,BH59,'ANNUAL SUMMARY'!$BI$586)+SUMIFS('ANNUAL SUMMARY'!$CC$692,BW69,'ANNUAL SUMMARY'!$V$9,BH59,'ANNUAL SUMMARY'!$BI$644)+SUMIFS('ANNUAL SUMMARY'!$EB$54,BW69,'ANNUAL SUMMARY'!$V$9,BH59,'ANNUAL SUMMARY'!$DH$6)+SUMIFS('ANNUAL SUMMARY'!$EB$112,BW69,'ANNUAL SUMMARY'!$V$9,BH59,'ANNUAL SUMMARY'!$DH$64)+SUMIFS('ANNUAL SUMMARY'!$EB$170,BW69,'ANNUAL SUMMARY'!$V$9,BH59,'ANNUAL SUMMARY'!$DH$122)+SUMIFS('ANNUAL SUMMARY'!$EB$228,BW69,'ANNUAL SUMMARY'!$V$9,BH59,'ANNUAL SUMMARY'!$DH$180)+SUMIFS('ANNUAL SUMMARY'!$EB$286,BW69,'ANNUAL SUMMARY'!$V$9,BH59,'ANNUAL SUMMARY'!$DH$238)+SUMIFS('ANNUAL SUMMARY'!$EB$344,BW69,'ANNUAL SUMMARY'!$V$9,BH59,'ANNUAL SUMMARY'!$DH$296)+SUMIFS('ANNUAL SUMMARY'!$EB$402,BW69,'ANNUAL SUMMARY'!$V$9,BH59,'ANNUAL SUMMARY'!$DH$354)+SUMIFS('ANNUAL SUMMARY'!$EB$460,BW69,'ANNUAL SUMMARY'!$V$9,BH59,'ANNUAL SUMMARY'!$DH$412)+SUMIFS('ANNUAL SUMMARY'!$EB$518,BW69,'ANNUAL SUMMARY'!$V$9,BH59,'ANNUAL SUMMARY'!$DH$470)+SUMIFS('ANNUAL SUMMARY'!$EB$576,BW69,'ANNUAL SUMMARY'!$V$9,BH59,'ANNUAL SUMMARY'!$DH$528)+SUMIFS('ANNUAL SUMMARY'!$EB$634,BW69,'ANNUAL SUMMARY'!$V$9,BH59,'ANNUAL SUMMARY'!$DH$586)+SUMIFS('ANNUAL SUMMARY'!$EB$692,BW69,'ANNUAL SUMMARY'!$V$9,BH59,'ANNUAL SUMMARY'!$DH$644)+SUMIFS('ANNUAL SUMMARY'!$FY$54,BW69,'ANNUAL SUMMARY'!$V$9,BH59,'ANNUAL SUMMARY'!$FE$6)+SUMIFS('ANNUAL SUMMARY'!$FY$112,BW69,'ANNUAL SUMMARY'!$V$9,BH59,'ANNUAL SUMMARY'!$FE$64)+SUMIFS('ANNUAL SUMMARY'!$FY$170,BW69,'ANNUAL SUMMARY'!$V$9,BH59,'ANNUAL SUMMARY'!$FE$122)+SUMIFS('ANNUAL SUMMARY'!$FY$228,BW69,'ANNUAL SUMMARY'!$V$9,BH59,'ANNUAL SUMMARY'!$FE$180)+SUMIFS('ANNUAL SUMMARY'!$FY$286,BW69,'ANNUAL SUMMARY'!$V$9,BH59,'ANNUAL SUMMARY'!$FE$238)+SUMIFS('ANNUAL SUMMARY'!$FY$344,BW69,'ANNUAL SUMMARY'!$V$9,BH59,'ANNUAL SUMMARY'!$FE$296)+SUMIFS('ANNUAL SUMMARY'!$FY$402,BW69,'ANNUAL SUMMARY'!$V$9,BH59,'ANNUAL SUMMARY'!$FE$354)+SUMIFS('ANNUAL SUMMARY'!$FY$460,BW69,'ANNUAL SUMMARY'!$V$9,BH59,'ANNUAL SUMMARY'!$FE$412)+SUMIFS('ANNUAL SUMMARY'!$FY$518,BW69,'ANNUAL SUMMARY'!$V$9,BH59,'ANNUAL SUMMARY'!$FE$470)+SUMIFS('ANNUAL SUMMARY'!$FY$576,BW69,'ANNUAL SUMMARY'!$V$9,BH59,'ANNUAL SUMMARY'!$FE$528)+SUMIFS('ANNUAL SUMMARY'!$FY$634,BW69,'ANNUAL SUMMARY'!$V$9,BH59,'ANNUAL SUMMARY'!$FE$586)+SUMIFS('ANNUAL SUMMARY'!$FY$692,BW69,'ANNUAL SUMMARY'!$V$9,BH59,'ANNUAL SUMMARY'!$FE$644)</f>
        <v>0</v>
      </c>
      <c r="CC69" s="727"/>
      <c r="CD69" s="727"/>
      <c r="CE69" s="727"/>
      <c r="CF69" s="727">
        <f>SUMIFS('ANNUAL SUMMARY'!$AJ$54,BW69,'ANNUAL SUMMARY'!$V$9,BH59,'ANNUAL SUMMARY'!$L$6)+SUMIFS('ANNUAL SUMMARY'!$AJ$112,BW69,'ANNUAL SUMMARY'!$V$9,BH59,'ANNUAL SUMMARY'!$L$64)+SUMIFS('ANNUAL SUMMARY'!$AJ$170,BW69,'ANNUAL SUMMARY'!$V$9,BH59,'ANNUAL SUMMARY'!$L$122)+SUMIFS('ANNUAL SUMMARY'!$AJ$228,BW69,'ANNUAL SUMMARY'!$V$9,BH59,'ANNUAL SUMMARY'!$L$180)+SUMIFS('ANNUAL SUMMARY'!$AJ$286,BW69,'ANNUAL SUMMARY'!$V$9,BH59,'ANNUAL SUMMARY'!$L$238)+SUMIFS('ANNUAL SUMMARY'!$AJ$344,BW69,'ANNUAL SUMMARY'!$V$9,BH59,'ANNUAL SUMMARY'!$L$296)+SUMIFS('ANNUAL SUMMARY'!$AJ$402,BW69,'ANNUAL SUMMARY'!$V$9,BH59,'ANNUAL SUMMARY'!$L$354)+SUMIFS('ANNUAL SUMMARY'!$AJ$460,BW69,'ANNUAL SUMMARY'!$V$9,BH59,'ANNUAL SUMMARY'!$L$412)+SUMIFS('ANNUAL SUMMARY'!$AJ$518,BW69,'ANNUAL SUMMARY'!$V$9,BH59,'ANNUAL SUMMARY'!$L$470)+SUMIFS('ANNUAL SUMMARY'!$AJ$576,BW69,'ANNUAL SUMMARY'!$V$9,BH59,'ANNUAL SUMMARY'!$L$528)+SUMIFS('ANNUAL SUMMARY'!$AJ$634,BW69,'ANNUAL SUMMARY'!$V$9,BH59,'ANNUAL SUMMARY'!$L$586)+SUMIFS('ANNUAL SUMMARY'!$AJ$692,BW69,'ANNUAL SUMMARY'!$V$9,BH59,'ANNUAL SUMMARY'!$L$644)+SUMIFS('ANNUAL SUMMARY'!$CG$54,BW69,'ANNUAL SUMMARY'!$V$9,BH59,'ANNUAL SUMMARY'!$BI$6)+SUMIFS('ANNUAL SUMMARY'!$CG$112,BW69,'ANNUAL SUMMARY'!$V$9,BH59,'ANNUAL SUMMARY'!$BI$64)+SUMIFS('ANNUAL SUMMARY'!$CG$170,BW69,'ANNUAL SUMMARY'!$V$9,BH59,'ANNUAL SUMMARY'!$BI$122)+SUMIFS('ANNUAL SUMMARY'!$CG$228,BW69,'ANNUAL SUMMARY'!$V$9,BH59,'ANNUAL SUMMARY'!$BI$180)+SUMIFS('ANNUAL SUMMARY'!$CG$286,BW69,'ANNUAL SUMMARY'!$V$9,BH59,'ANNUAL SUMMARY'!$BI$238)+SUMIFS('ANNUAL SUMMARY'!$CG$344,BW69,'ANNUAL SUMMARY'!$V$9,BH59,'ANNUAL SUMMARY'!$BI$296)+SUMIFS('ANNUAL SUMMARY'!$CG$402,BW69,'ANNUAL SUMMARY'!$V$9,BH59,'ANNUAL SUMMARY'!$BI$354)+SUMIFS('ANNUAL SUMMARY'!$CG$460,BW69,'ANNUAL SUMMARY'!$V$9,BH59,'ANNUAL SUMMARY'!$BI$412)+SUMIFS('ANNUAL SUMMARY'!$CG$518,BW69,'ANNUAL SUMMARY'!$V$9,BH59,'ANNUAL SUMMARY'!$BI$470)+SUMIFS('ANNUAL SUMMARY'!$CG$576,BW69,'ANNUAL SUMMARY'!$V$9,BH59,'ANNUAL SUMMARY'!$BI$528)+SUMIFS('ANNUAL SUMMARY'!$CG$634,BW69,'ANNUAL SUMMARY'!$V$9,BH59,'ANNUAL SUMMARY'!$BI$586)+SUMIFS('ANNUAL SUMMARY'!$CG$692,BW69,'ANNUAL SUMMARY'!$V$9,BH59,'ANNUAL SUMMARY'!$BI$644)+SUMIFS('ANNUAL SUMMARY'!$EF$54,BW69,'ANNUAL SUMMARY'!$V$9,BH59,'ANNUAL SUMMARY'!$DH$6)+SUMIFS('ANNUAL SUMMARY'!$EF$112,BW69,'ANNUAL SUMMARY'!$V$9,BH59,'ANNUAL SUMMARY'!$DH$64)+SUMIFS('ANNUAL SUMMARY'!$EF$170,BW69,'ANNUAL SUMMARY'!$V$9,BH59,'ANNUAL SUMMARY'!$DH$122)+SUMIFS('ANNUAL SUMMARY'!$EF$228,BW69,'ANNUAL SUMMARY'!$V$9,BH59,'ANNUAL SUMMARY'!$DH$180)+SUMIFS('ANNUAL SUMMARY'!$EF$286,BW69,'ANNUAL SUMMARY'!$V$9,BH59,'ANNUAL SUMMARY'!$DH$238)+SUMIFS('ANNUAL SUMMARY'!$EF$344,BW69,'ANNUAL SUMMARY'!$V$9,BH59,'ANNUAL SUMMARY'!$DH$296)+SUMIFS('ANNUAL SUMMARY'!$EF$402,BW69,'ANNUAL SUMMARY'!$V$9,BH59,'ANNUAL SUMMARY'!$DH$354)+SUMIFS('ANNUAL SUMMARY'!$EF$460,BW69,'ANNUAL SUMMARY'!$V$9,BH59,'ANNUAL SUMMARY'!$DH$412)+SUMIFS('ANNUAL SUMMARY'!$EF$518,BW69,'ANNUAL SUMMARY'!$V$9,BH59,'ANNUAL SUMMARY'!$DH$470)+SUMIFS('ANNUAL SUMMARY'!$EF$576,BW69,'ANNUAL SUMMARY'!$V$9,BH59,'ANNUAL SUMMARY'!$DH$528)+SUMIFS('ANNUAL SUMMARY'!$EF$634,BW69,'ANNUAL SUMMARY'!$V$9,BH59,'ANNUAL SUMMARY'!$DH$586)+SUMIFS('ANNUAL SUMMARY'!$EF$692,BW69,'ANNUAL SUMMARY'!$V$9,BH59,'ANNUAL SUMMARY'!$DH$644)+SUMIFS('ANNUAL SUMMARY'!$GC$54,BW69,'ANNUAL SUMMARY'!$V$9,BH59,'ANNUAL SUMMARY'!$FE$6)+SUMIFS('ANNUAL SUMMARY'!$GC$112,BW69,'ANNUAL SUMMARY'!$V$9,BH59,'ANNUAL SUMMARY'!$FE$64)+SUMIFS('ANNUAL SUMMARY'!$GC$170,BW69,'ANNUAL SUMMARY'!$V$9,BH59,'ANNUAL SUMMARY'!$FE$122)+SUMIFS('ANNUAL SUMMARY'!$GC$228,BW69,'ANNUAL SUMMARY'!$V$9,BH59,'ANNUAL SUMMARY'!$FE$180)+SUMIFS('ANNUAL SUMMARY'!$GC$286,BW69,'ANNUAL SUMMARY'!$V$9,BH59,'ANNUAL SUMMARY'!$FE$238)+SUMIFS('ANNUAL SUMMARY'!$GC$344,BW69,'ANNUAL SUMMARY'!$V$9,BH59,'ANNUAL SUMMARY'!$FE$296)+SUMIFS('ANNUAL SUMMARY'!$GC$402,BW69,'ANNUAL SUMMARY'!$V$9,BH59,'ANNUAL SUMMARY'!$FE$354)+SUMIFS('ANNUAL SUMMARY'!$GC$460,BW69,'ANNUAL SUMMARY'!$V$9,BH59,'ANNUAL SUMMARY'!$FE$412)+SUMIFS('ANNUAL SUMMARY'!$GC$518,BW69,'ANNUAL SUMMARY'!$V$9,BH59,'ANNUAL SUMMARY'!$FE$470)+SUMIFS('ANNUAL SUMMARY'!$GC$576,BW69,'ANNUAL SUMMARY'!$V$9,BH59,'ANNUAL SUMMARY'!$FE$528)+SUMIFS('ANNUAL SUMMARY'!$GC$634,BW69,'ANNUAL SUMMARY'!$V$9,BH59,'ANNUAL SUMMARY'!$FE$586)+SUMIFS('ANNUAL SUMMARY'!$GC$692,BW69,'ANNUAL SUMMARY'!$V$9,BH59,'ANNUAL SUMMARY'!$FE$644)</f>
        <v>0</v>
      </c>
      <c r="CG69" s="727"/>
      <c r="CH69" s="727"/>
      <c r="CI69" s="727"/>
      <c r="CJ69" s="727">
        <f>SUMIFS('ANNUAL SUMMARY'!$AN$54,BW69,'ANNUAL SUMMARY'!$V$9,BH59,'ANNUAL SUMMARY'!$L$6)+SUMIFS('ANNUAL SUMMARY'!$AN$112,BW69,'ANNUAL SUMMARY'!$V$9,BH59,'ANNUAL SUMMARY'!$L$64)+SUMIFS('ANNUAL SUMMARY'!$AN$170,BW69,'ANNUAL SUMMARY'!$V$9,BH59,'ANNUAL SUMMARY'!$L$122)+SUMIFS('ANNUAL SUMMARY'!$AN$228,BW69,'ANNUAL SUMMARY'!$V$9,BH59,'ANNUAL SUMMARY'!$L$180)+SUMIFS('ANNUAL SUMMARY'!$AN$286,BW69,'ANNUAL SUMMARY'!$V$9,BH59,'ANNUAL SUMMARY'!$L$238)+SUMIFS('ANNUAL SUMMARY'!$AN$344,BW69,'ANNUAL SUMMARY'!$V$9,BH59,'ANNUAL SUMMARY'!$L$296)+SUMIFS('ANNUAL SUMMARY'!$AN$402,BW69,'ANNUAL SUMMARY'!$V$9,BH59,'ANNUAL SUMMARY'!$L$354)+SUMIFS('ANNUAL SUMMARY'!$AN$460,BW69,'ANNUAL SUMMARY'!$V$9,BH59,'ANNUAL SUMMARY'!$L$412)+SUMIFS('ANNUAL SUMMARY'!$AN$518,BW69,'ANNUAL SUMMARY'!$V$9,BH59,'ANNUAL SUMMARY'!$L$470)+SUMIFS('ANNUAL SUMMARY'!$AN$576,BW69,'ANNUAL SUMMARY'!$V$9,BH59,'ANNUAL SUMMARY'!$L$528)+SUMIFS('ANNUAL SUMMARY'!$AN$634,BW69,'ANNUAL SUMMARY'!$V$9,BH59,'ANNUAL SUMMARY'!$L$586)+SUMIFS('ANNUAL SUMMARY'!$AN$692,BW69,'ANNUAL SUMMARY'!$V$9,BH59,'ANNUAL SUMMARY'!$L$644)+SUMIFS('ANNUAL SUMMARY'!$CK$54,BW69,'ANNUAL SUMMARY'!$V$9,BH59,'ANNUAL SUMMARY'!$BI$6)+SUMIFS('ANNUAL SUMMARY'!$CK$112,BW69,'ANNUAL SUMMARY'!$V$9,BH59,'ANNUAL SUMMARY'!$BI$64)+SUMIFS('ANNUAL SUMMARY'!$CK$170,BW69,'ANNUAL SUMMARY'!$V$9,BH59,'ANNUAL SUMMARY'!$BI$122)+SUMIFS('ANNUAL SUMMARY'!$CK$228,BW69,'ANNUAL SUMMARY'!$V$9,BH59,'ANNUAL SUMMARY'!$BI$180)+SUMIFS('ANNUAL SUMMARY'!$CK$286,BW69,'ANNUAL SUMMARY'!$V$9,BH59,'ANNUAL SUMMARY'!$BI$238)+SUMIFS('ANNUAL SUMMARY'!$CK$344,BW69,'ANNUAL SUMMARY'!$V$9,BH59,'ANNUAL SUMMARY'!$BI$296)+SUMIFS('ANNUAL SUMMARY'!$CK$402,BW69,'ANNUAL SUMMARY'!$V$9,BH59,'ANNUAL SUMMARY'!$BI$354)+SUMIFS('ANNUAL SUMMARY'!$CK$460,BW69,'ANNUAL SUMMARY'!$V$9,BH59,'ANNUAL SUMMARY'!$BI$412)+SUMIFS('ANNUAL SUMMARY'!$CK$518,BW69,'ANNUAL SUMMARY'!$V$9,BH59,'ANNUAL SUMMARY'!$BI$470)+SUMIFS('ANNUAL SUMMARY'!$CK$576,BW69,'ANNUAL SUMMARY'!$V$9,BH59,'ANNUAL SUMMARY'!$BI$528)+SUMIFS('ANNUAL SUMMARY'!$CK$634,BW69,'ANNUAL SUMMARY'!$V$9,BH59,'ANNUAL SUMMARY'!$BI$586)+SUMIFS('ANNUAL SUMMARY'!$CK$692,BW69,'ANNUAL SUMMARY'!$V$9,BH59,'ANNUAL SUMMARY'!$BI$644)+SUMIFS('ANNUAL SUMMARY'!$EJ$54,BW69,'ANNUAL SUMMARY'!$V$9,BH59,'ANNUAL SUMMARY'!$DH$6)+SUMIFS('ANNUAL SUMMARY'!$EJ$112,BW69,'ANNUAL SUMMARY'!$V$9,BH59,'ANNUAL SUMMARY'!$DH$64)+SUMIFS('ANNUAL SUMMARY'!$EJ$170,BW69,'ANNUAL SUMMARY'!$V$9,BH59,'ANNUAL SUMMARY'!$DH$122)+SUMIFS('ANNUAL SUMMARY'!$EJ$228,BW69,'ANNUAL SUMMARY'!$V$9,BH59,'ANNUAL SUMMARY'!$DH$180)+SUMIFS('ANNUAL SUMMARY'!$EJ$286,BW69,'ANNUAL SUMMARY'!$V$9,BH59,'ANNUAL SUMMARY'!$DH$238)+SUMIFS('ANNUAL SUMMARY'!$EJ$344,BW69,'ANNUAL SUMMARY'!$V$9,BH59,'ANNUAL SUMMARY'!$DH$296)+SUMIFS('ANNUAL SUMMARY'!$EJ$402,BW69,'ANNUAL SUMMARY'!$V$9,BH59,'ANNUAL SUMMARY'!$DH$354)+SUMIFS('ANNUAL SUMMARY'!$EJ$460,BW69,'ANNUAL SUMMARY'!$V$9,BH59,'ANNUAL SUMMARY'!$DH$412)+SUMIFS('ANNUAL SUMMARY'!$EJ$518,BW69,'ANNUAL SUMMARY'!$V$9,BH59,'ANNUAL SUMMARY'!$DH$470)+SUMIFS('ANNUAL SUMMARY'!$EJ$576,BW69,'ANNUAL SUMMARY'!$V$9,BH59,'ANNUAL SUMMARY'!$DH$528)+SUMIFS('ANNUAL SUMMARY'!$EJ$634,BW69,'ANNUAL SUMMARY'!$V$9,BH59,'ANNUAL SUMMARY'!$DH$586)+SUMIFS('ANNUAL SUMMARY'!$EJ$692,BW69,'ANNUAL SUMMARY'!$V$9,BH59,'ANNUAL SUMMARY'!$DH$644)+SUMIFS('ANNUAL SUMMARY'!$GG$54,BW69,'ANNUAL SUMMARY'!$V$9,BH59,'ANNUAL SUMMARY'!$FE$6)+SUMIFS('ANNUAL SUMMARY'!$GG$112,BW69,'ANNUAL SUMMARY'!$V$9,BH59,'ANNUAL SUMMARY'!$FE$64)+SUMIFS('ANNUAL SUMMARY'!$GG$170,BW69,'ANNUAL SUMMARY'!$V$9,BH59,'ANNUAL SUMMARY'!$FE$122)+SUMIFS('ANNUAL SUMMARY'!$GG$228,BW69,'ANNUAL SUMMARY'!$V$9,BH59,'ANNUAL SUMMARY'!$FE$180)+SUMIFS('ANNUAL SUMMARY'!$GG$286,BW69,'ANNUAL SUMMARY'!$V$9,BH59,'ANNUAL SUMMARY'!$FE$238)+SUMIFS('ANNUAL SUMMARY'!$GG$344,BW69,'ANNUAL SUMMARY'!$V$9,BH59,'ANNUAL SUMMARY'!$FE$296)+SUMIFS('ANNUAL SUMMARY'!$GG$402,BW69,'ANNUAL SUMMARY'!$V$9,BH59,'ANNUAL SUMMARY'!$FE$354)+SUMIFS('ANNUAL SUMMARY'!$GG$460,BW69,'ANNUAL SUMMARY'!$V$9,BH59,'ANNUAL SUMMARY'!$FE$412)+SUMIFS('ANNUAL SUMMARY'!$GG$518,BW69,'ANNUAL SUMMARY'!$V$9,BH59,'ANNUAL SUMMARY'!$FE$470)+SUMIFS('ANNUAL SUMMARY'!$GG$576,BW69,'ANNUAL SUMMARY'!$V$9,BH59,'ANNUAL SUMMARY'!$FE$528)+SUMIFS('ANNUAL SUMMARY'!$GG$634,BW69,'ANNUAL SUMMARY'!$V$9,BH59,'ANNUAL SUMMARY'!$FE$586)+SUMIFS('ANNUAL SUMMARY'!$GG$692,BW69,'ANNUAL SUMMARY'!$V$9,BH59,'ANNUAL SUMMARY'!$FE$644)</f>
        <v>0</v>
      </c>
      <c r="CK69" s="727"/>
      <c r="CL69" s="727"/>
      <c r="CM69" s="727"/>
      <c r="CN69" s="728">
        <f>SUMIFS('ANNUAL SUMMARY'!$AR$54,BW69,'ANNUAL SUMMARY'!$V$9,BH59,'ANNUAL SUMMARY'!$L$6)+SUMIFS('ANNUAL SUMMARY'!$AR$112,BW69,'ANNUAL SUMMARY'!$V$9,BH59,'ANNUAL SUMMARY'!$L$64)+SUMIFS('ANNUAL SUMMARY'!$AR$170,BW69,'ANNUAL SUMMARY'!$V$9,BH59,'ANNUAL SUMMARY'!$L$122)+SUMIFS('ANNUAL SUMMARY'!$AR$228,BW69,'ANNUAL SUMMARY'!$V$9,BH59,'ANNUAL SUMMARY'!$L$180)+SUMIFS('ANNUAL SUMMARY'!$AR$286,BW69,'ANNUAL SUMMARY'!$V$9,BH59,'ANNUAL SUMMARY'!$L$238)+SUMIFS('ANNUAL SUMMARY'!$AR$344,BW69,'ANNUAL SUMMARY'!$V$9,BH59,'ANNUAL SUMMARY'!$L$296)+SUMIFS('ANNUAL SUMMARY'!$AR$402,BW69,'ANNUAL SUMMARY'!$V$9,BH59,'ANNUAL SUMMARY'!$L$354)+SUMIFS('ANNUAL SUMMARY'!$AR$460,BW69,'ANNUAL SUMMARY'!$V$9,BH59,'ANNUAL SUMMARY'!$L$412)+SUMIFS('ANNUAL SUMMARY'!$AR$518,BW69,'ANNUAL SUMMARY'!$V$9,BH59,'ANNUAL SUMMARY'!$L$470)+SUMIFS('ANNUAL SUMMARY'!$AR$576,BW69,'ANNUAL SUMMARY'!$V$9,BH59,'ANNUAL SUMMARY'!$L$528)+SUMIFS('ANNUAL SUMMARY'!$AR$634,BW69,'ANNUAL SUMMARY'!$V$9,BH59,'ANNUAL SUMMARY'!$L$586)+SUMIFS('ANNUAL SUMMARY'!$AR$692,BW69,'ANNUAL SUMMARY'!$V$9,BH59,'ANNUAL SUMMARY'!$L$644)+SUMIFS('ANNUAL SUMMARY'!$CO$54,BW69,'ANNUAL SUMMARY'!$V$9,BH59,'ANNUAL SUMMARY'!$BI$6)+SUMIFS('ANNUAL SUMMARY'!$CO$112,BW69,'ANNUAL SUMMARY'!$V$9,BH59,'ANNUAL SUMMARY'!$BI$64)+SUMIFS('ANNUAL SUMMARY'!$CO$170,BW69,'ANNUAL SUMMARY'!$V$9,BH59,'ANNUAL SUMMARY'!$BI$122)+SUMIFS('ANNUAL SUMMARY'!$CO$228,BW69,'ANNUAL SUMMARY'!$V$9,BH59,'ANNUAL SUMMARY'!$BI$180)+SUMIFS('ANNUAL SUMMARY'!$CO$286,BW69,'ANNUAL SUMMARY'!$V$9,BH59,'ANNUAL SUMMARY'!$BI$238)+SUMIFS('ANNUAL SUMMARY'!$CO$344,BW69,'ANNUAL SUMMARY'!$V$9,BH59,'ANNUAL SUMMARY'!$BI$296)+SUMIFS('ANNUAL SUMMARY'!$CO$402,BW69,'ANNUAL SUMMARY'!$V$9,BH59,'ANNUAL SUMMARY'!$BI$354)+SUMIFS('ANNUAL SUMMARY'!$CO$460,BW69,'ANNUAL SUMMARY'!$V$9,BH59,'ANNUAL SUMMARY'!$BI$412)+SUMIFS('ANNUAL SUMMARY'!$CO$518,BW69,'ANNUAL SUMMARY'!$V$9,BH59,'ANNUAL SUMMARY'!$BI$470)+SUMIFS('ANNUAL SUMMARY'!$CO$576,BW69,'ANNUAL SUMMARY'!$V$9,BH59,'ANNUAL SUMMARY'!$BI$528)+SUMIFS('ANNUAL SUMMARY'!$CO$634,BW69,'ANNUAL SUMMARY'!$V$9,BH59,'ANNUAL SUMMARY'!$BI$586)+SUMIFS('ANNUAL SUMMARY'!$CO$692,BW69,'ANNUAL SUMMARY'!$V$9,BH59,'ANNUAL SUMMARY'!$BI$644)+SUMIFS('ANNUAL SUMMARY'!$EN$54,BW69,'ANNUAL SUMMARY'!$V$9,BH59,'ANNUAL SUMMARY'!$DH$6)+SUMIFS('ANNUAL SUMMARY'!$EN$112,BW69,'ANNUAL SUMMARY'!$V$9,BH59,'ANNUAL SUMMARY'!$DH$64)+SUMIFS('ANNUAL SUMMARY'!$EN$170,BW69,'ANNUAL SUMMARY'!$V$9,BH59,'ANNUAL SUMMARY'!$DH$122)+SUMIFS('ANNUAL SUMMARY'!$EN$228,BW69,'ANNUAL SUMMARY'!$V$9,BH59,'ANNUAL SUMMARY'!$DH$180)+SUMIFS('ANNUAL SUMMARY'!$EN$286,BW69,'ANNUAL SUMMARY'!$V$9,BH59,'ANNUAL SUMMARY'!$DH$238)+SUMIFS('ANNUAL SUMMARY'!$EN$344,BW69,'ANNUAL SUMMARY'!$V$9,BH59,'ANNUAL SUMMARY'!$DH$296)+SUMIFS('ANNUAL SUMMARY'!$EN$402,BW69,'ANNUAL SUMMARY'!$V$9,BH59,'ANNUAL SUMMARY'!$DH$354)+SUMIFS('ANNUAL SUMMARY'!$EN$460,BW69,'ANNUAL SUMMARY'!$V$9,BH59,'ANNUAL SUMMARY'!$DH$412)+SUMIFS('ANNUAL SUMMARY'!$EN$518,BW69,'ANNUAL SUMMARY'!$V$9,BH59,'ANNUAL SUMMARY'!$DH$470)+SUMIFS('ANNUAL SUMMARY'!$EN$576,BW69,'ANNUAL SUMMARY'!$V$9,BH59,'ANNUAL SUMMARY'!$DH$528)+SUMIFS('ANNUAL SUMMARY'!$EN$634,BW69,'ANNUAL SUMMARY'!$V$9,BH59,'ANNUAL SUMMARY'!$DH$586)+SUMIFS('ANNUAL SUMMARY'!$EN$692,BW69,'ANNUAL SUMMARY'!$V$9,BH59,'ANNUAL SUMMARY'!$DH$644)+SUMIFS('ANNUAL SUMMARY'!$GK$54,BW69,'ANNUAL SUMMARY'!$V$9,BH59,'ANNUAL SUMMARY'!$FE$6)+SUMIFS('ANNUAL SUMMARY'!$GK$112,BW69,'ANNUAL SUMMARY'!$V$9,BH59,'ANNUAL SUMMARY'!$FE$64)+SUMIFS('ANNUAL SUMMARY'!$GK$170,BW69,'ANNUAL SUMMARY'!$V$9,BH59,'ANNUAL SUMMARY'!$FE$122)+SUMIFS('ANNUAL SUMMARY'!$GK$228,BW69,'ANNUAL SUMMARY'!$V$9,BH59,'ANNUAL SUMMARY'!$FE$180)+SUMIFS('ANNUAL SUMMARY'!$GK$286,BW69,'ANNUAL SUMMARY'!$V$9,BH59,'ANNUAL SUMMARY'!$FE$238)+SUMIFS('ANNUAL SUMMARY'!$GK$344,BW69,'ANNUAL SUMMARY'!$V$9,BH59,'ANNUAL SUMMARY'!$FE$296)+SUMIFS('ANNUAL SUMMARY'!$GK$402,BW69,'ANNUAL SUMMARY'!$V$9,BH59,'ANNUAL SUMMARY'!$FE$354)+SUMIFS('ANNUAL SUMMARY'!$GK$460,BW69,'ANNUAL SUMMARY'!$V$9,BH59,'ANNUAL SUMMARY'!$FE$412)+SUMIFS('ANNUAL SUMMARY'!$GK$518,BW69,'ANNUAL SUMMARY'!$V$9,BH59,'ANNUAL SUMMARY'!$FE$470)+SUMIFS('ANNUAL SUMMARY'!$GK$576,BW69,'ANNUAL SUMMARY'!$V$9,BH59,'ANNUAL SUMMARY'!$FE$528)+SUMIFS('ANNUAL SUMMARY'!$GK$634,BW69,'ANNUAL SUMMARY'!$V$9,BH59,'ANNUAL SUMMARY'!$FE$586)+SUMIFS('ANNUAL SUMMARY'!$GK$692,BW69,'ANNUAL SUMMARY'!$V$9,BH59,'ANNUAL SUMMARY'!$FE$644)</f>
        <v>0</v>
      </c>
      <c r="CO69" s="728"/>
      <c r="CP69" s="728"/>
      <c r="CQ69" s="728">
        <f>SUMIFS('ANNUAL SUMMARY'!$AU$54,BW69,'ANNUAL SUMMARY'!$V$9,BH59,'ANNUAL SUMMARY'!$L$6)+SUMIFS('ANNUAL SUMMARY'!$AU$112,BW69,'ANNUAL SUMMARY'!$V$9,BH59,'ANNUAL SUMMARY'!$L$64)+SUMIFS('ANNUAL SUMMARY'!$AU$170,BW69,'ANNUAL SUMMARY'!$V$9,BH59,'ANNUAL SUMMARY'!$L$122)+SUMIFS('ANNUAL SUMMARY'!$AU$228,BW69,'ANNUAL SUMMARY'!$V$9,BH59,'ANNUAL SUMMARY'!$L$180)+SUMIFS('ANNUAL SUMMARY'!$AU$286,BW69,'ANNUAL SUMMARY'!$V$9,BH59,'ANNUAL SUMMARY'!$L$238)+SUMIFS('ANNUAL SUMMARY'!$AU$344,BW69,'ANNUAL SUMMARY'!$V$9,BH59,'ANNUAL SUMMARY'!$L$296)+SUMIFS('ANNUAL SUMMARY'!$AU$402,BW69,'ANNUAL SUMMARY'!$V$9,BH59,'ANNUAL SUMMARY'!$L$354)+SUMIFS('ANNUAL SUMMARY'!$AU$460,BW69,'ANNUAL SUMMARY'!$V$9,BH59,'ANNUAL SUMMARY'!$L$412)+SUMIFS('ANNUAL SUMMARY'!$AU$518,BW69,'ANNUAL SUMMARY'!$V$9,BH59,'ANNUAL SUMMARY'!$L$470)+SUMIFS('ANNUAL SUMMARY'!$AU$576,BW69,'ANNUAL SUMMARY'!$V$9,BH59,'ANNUAL SUMMARY'!$L$528)+SUMIFS('ANNUAL SUMMARY'!$AU$634,BW69,'ANNUAL SUMMARY'!$V$9,BH59,'ANNUAL SUMMARY'!$L$586)+SUMIFS('ANNUAL SUMMARY'!$AU$692,BW69,'ANNUAL SUMMARY'!$V$9,BH59,'ANNUAL SUMMARY'!$L$644)+SUMIFS('ANNUAL SUMMARY'!$CR$54,BW69,'ANNUAL SUMMARY'!$V$9,BH59,'ANNUAL SUMMARY'!$BI$6)+SUMIFS('ANNUAL SUMMARY'!$CR$112,BW69,'ANNUAL SUMMARY'!$V$9,BH59,'ANNUAL SUMMARY'!$BI$64)+SUMIFS('ANNUAL SUMMARY'!$CR$170,BW69,'ANNUAL SUMMARY'!$V$9,BH59,'ANNUAL SUMMARY'!$BI$122)+SUMIFS('ANNUAL SUMMARY'!$CR$228,BW69,'ANNUAL SUMMARY'!$V$9,BH59,'ANNUAL SUMMARY'!$BI$180)+SUMIFS('ANNUAL SUMMARY'!$CR$286,BW69,'ANNUAL SUMMARY'!$V$9,BH59,'ANNUAL SUMMARY'!$BI$238)+SUMIFS('ANNUAL SUMMARY'!$CR$344,BW69,'ANNUAL SUMMARY'!$V$9,BH59,'ANNUAL SUMMARY'!$BI$296)+SUMIFS('ANNUAL SUMMARY'!$CR$402,BW69,'ANNUAL SUMMARY'!$V$9,BH59,'ANNUAL SUMMARY'!$BI$354)+SUMIFS('ANNUAL SUMMARY'!$CR$460,BW69,'ANNUAL SUMMARY'!$V$9,BH59,'ANNUAL SUMMARY'!$BI$412)+SUMIFS('ANNUAL SUMMARY'!$CR$518,BW69,'ANNUAL SUMMARY'!$V$9,BH59,'ANNUAL SUMMARY'!$BI$470)+SUMIFS('ANNUAL SUMMARY'!$CR$576,BW69,'ANNUAL SUMMARY'!$V$9,BH59,'ANNUAL SUMMARY'!$BI$528)+SUMIFS('ANNUAL SUMMARY'!$CR$634,BW69,'ANNUAL SUMMARY'!$V$9,BH59,'ANNUAL SUMMARY'!$BI$586)+SUMIFS('ANNUAL SUMMARY'!$CR$692,BW69,'ANNUAL SUMMARY'!$V$9,BH59,'ANNUAL SUMMARY'!$BI$644)+SUMIFS('ANNUAL SUMMARY'!$EQ$54,BW69,'ANNUAL SUMMARY'!$V$9,BH59,'ANNUAL SUMMARY'!$DH$6)+SUMIFS('ANNUAL SUMMARY'!$EQ$112,BW69,'ANNUAL SUMMARY'!$V$9,BH59,'ANNUAL SUMMARY'!$DH$64)+SUMIFS('ANNUAL SUMMARY'!$EQ$170,BW69,'ANNUAL SUMMARY'!$V$9,BH59,'ANNUAL SUMMARY'!$DH$122)+SUMIFS('ANNUAL SUMMARY'!$EQ$228,BW69,'ANNUAL SUMMARY'!$V$9,BH59,'ANNUAL SUMMARY'!$DH$180)+SUMIFS('ANNUAL SUMMARY'!$EQ$286,BW69,'ANNUAL SUMMARY'!$V$9,BH59,'ANNUAL SUMMARY'!$DH$238)+SUMIFS('ANNUAL SUMMARY'!$EQ$344,BW69,'ANNUAL SUMMARY'!$V$9,BH59,'ANNUAL SUMMARY'!$DH$296)+SUMIFS('ANNUAL SUMMARY'!$EQ$402,BW69,'ANNUAL SUMMARY'!$V$9,BH59,'ANNUAL SUMMARY'!$DH$354)+SUMIFS('ANNUAL SUMMARY'!$EQ$460,BW69,'ANNUAL SUMMARY'!$V$9,BH59,'ANNUAL SUMMARY'!$DH$412)+SUMIFS('ANNUAL SUMMARY'!$EQ$518,BW69,'ANNUAL SUMMARY'!$V$9,BH59,'ANNUAL SUMMARY'!$DH$470)+SUMIFS('ANNUAL SUMMARY'!$EQ$576,BW69,'ANNUAL SUMMARY'!$V$9,BH59,'ANNUAL SUMMARY'!$DH$528)+SUMIFS('ANNUAL SUMMARY'!$EQ$634,BW69,'ANNUAL SUMMARY'!$V$9,BH59,'ANNUAL SUMMARY'!$DH$586)+SUMIFS('ANNUAL SUMMARY'!$EQ$692,BW69,'ANNUAL SUMMARY'!$V$9,BH59,'ANNUAL SUMMARY'!$DH$644)+SUMIFS('ANNUAL SUMMARY'!$GN$54,BW69,'ANNUAL SUMMARY'!$V$9,BH59,'ANNUAL SUMMARY'!$FE$6)+SUMIFS('ANNUAL SUMMARY'!$GN$112,BW69,'ANNUAL SUMMARY'!$V$9,BH59,'ANNUAL SUMMARY'!$FE$64)+SUMIFS('ANNUAL SUMMARY'!$GN$170,BW69,'ANNUAL SUMMARY'!$V$9,BH59,'ANNUAL SUMMARY'!$FE$122)+SUMIFS('ANNUAL SUMMARY'!$GN$228,BW69,'ANNUAL SUMMARY'!$V$9,BH59,'ANNUAL SUMMARY'!$FE$180)+SUMIFS('ANNUAL SUMMARY'!$GN$286,BW69,'ANNUAL SUMMARY'!$V$9,BH59,'ANNUAL SUMMARY'!$FE$238)+SUMIFS('ANNUAL SUMMARY'!$GN$344,BW69,'ANNUAL SUMMARY'!$V$9,BH59,'ANNUAL SUMMARY'!$FE$296)+SUMIFS('ANNUAL SUMMARY'!$GN$402,BW69,'ANNUAL SUMMARY'!$V$9,BH59,'ANNUAL SUMMARY'!$FE$354)+SUMIFS('ANNUAL SUMMARY'!$GN$460,BW69,'ANNUAL SUMMARY'!$V$9,BH59,'ANNUAL SUMMARY'!$FE$412)+SUMIFS('ANNUAL SUMMARY'!$GN$518,BW69,'ANNUAL SUMMARY'!$V$9,BH59,'ANNUAL SUMMARY'!$FE$470)+SUMIFS('ANNUAL SUMMARY'!$GN$576,BW69,'ANNUAL SUMMARY'!$V$9,BH59,'ANNUAL SUMMARY'!$FE$528)+SUMIFS('ANNUAL SUMMARY'!$GN$634,BW69,'ANNUAL SUMMARY'!$V$9,BH59,'ANNUAL SUMMARY'!$FE$586)+SUMIFS('ANNUAL SUMMARY'!$GN$692,BW69,'ANNUAL SUMMARY'!$V$9,BH59,'ANNUAL SUMMARY'!$FE$644)</f>
        <v>0</v>
      </c>
      <c r="CR69" s="728"/>
      <c r="CS69" s="728"/>
      <c r="CT69" s="1263"/>
      <c r="CU69" s="1250"/>
      <c r="CV69" s="154"/>
      <c r="CW69" s="12"/>
      <c r="CX69" s="12"/>
      <c r="CY69" s="12"/>
      <c r="CZ69" s="12"/>
      <c r="DA69" s="12"/>
      <c r="DB69" s="12"/>
      <c r="DC69" s="12"/>
      <c r="DD69" s="12"/>
      <c r="DE69" s="12"/>
      <c r="DF69" s="12"/>
      <c r="DG69" s="12"/>
      <c r="DH69" s="15"/>
      <c r="DI69" s="729" t="str">
        <f>'ANNUAL SUMMARY'!$O$20</f>
        <v>NIGHT</v>
      </c>
      <c r="DJ69" s="730"/>
      <c r="DK69" s="730"/>
      <c r="DL69" s="730"/>
      <c r="DM69" s="745"/>
      <c r="DN69" s="749">
        <f>SUMIF('ANNUAL SUMMARY'!$FE$622,DF59,'ANNUAL SUMMARY'!$FM$636)+SUMIF('ANNUAL SUMMARY'!$DH$622,DF59,'ANNUAL SUMMARY'!$DP$636)+SUMIF('ANNUAL SUMMARY'!$BI$622,DF59,'ANNUAL SUMMARY'!$BQ$636)+SUMIF('ANNUAL SUMMARY'!$L$622,DF59,'ANNUAL SUMMARY'!$T$636)+SUMIF('ANNUAL SUMMARY'!$FE$566,DF59,'ANNUAL SUMMARY'!$FM$580)+SUMIF('ANNUAL SUMMARY'!$DH$566,DF59,'ANNUAL SUMMARY'!$DP$580)+SUMIF('ANNUAL SUMMARY'!$BI$566,DF59,'ANNUAL SUMMARY'!$BQ$580)+SUMIF('ANNUAL SUMMARY'!$L$566,DF59,'ANNUAL SUMMARY'!$T$580)+SUMIF('ANNUAL SUMMARY'!$FE$510,DF59,'ANNUAL SUMMARY'!$FM$524)+SUMIF('ANNUAL SUMMARY'!$DH$510,DF59,'ANNUAL SUMMARY'!$DP$524)+SUMIF('ANNUAL SUMMARY'!$BI$510,DF59,'ANNUAL SUMMARY'!$BQ$524)+SUMIF('ANNUAL SUMMARY'!$L$510,DF59,'ANNUAL SUMMARY'!$T$524)+SUMIF('ANNUAL SUMMARY'!$FE$454,DF59,'ANNUAL SUMMARY'!$FM$468)+SUMIF('ANNUAL SUMMARY'!$DH$454,DF59,'ANNUAL SUMMARY'!$DP$468)+SUMIF('ANNUAL SUMMARY'!$BI$454,DF59,'ANNUAL SUMMARY'!$BQ$468)+SUMIF('ANNUAL SUMMARY'!$L$454,DF59,'ANNUAL SUMMARY'!$T$468)+SUMIF('ANNUAL SUMMARY'!$FE$398,DF59,'ANNUAL SUMMARY'!$FM$412)+SUMIF('ANNUAL SUMMARY'!$DH$398,DF59,'ANNUAL SUMMARY'!$DP$412)+SUMIF('ANNUAL SUMMARY'!$BI$398,DF59,'ANNUAL SUMMARY'!$BQ$412)+SUMIF('ANNUAL SUMMARY'!$L$398,DF59,'ANNUAL SUMMARY'!$T$412)+SUMIF('ANNUAL SUMMARY'!$FE$342,DF59,'ANNUAL SUMMARY'!$FM$356)+SUMIF('ANNUAL SUMMARY'!$DH$342,DF59,'ANNUAL SUMMARY'!$DP$356)+SUMIF('ANNUAL SUMMARY'!$BI$342,DF59,'ANNUAL SUMMARY'!$BQ$356)+SUMIF('ANNUAL SUMMARY'!$L$342,DF59,'ANNUAL SUMMARY'!$T$356)+SUMIF('ANNUAL SUMMARY'!$FE$286,DF59,'ANNUAL SUMMARY'!$FM$300)+SUMIF('ANNUAL SUMMARY'!$DH$286,DF59,'ANNUAL SUMMARY'!$DP$300)+SUMIF('ANNUAL SUMMARY'!$BI$286,DF59,'ANNUAL SUMMARY'!$BQ$300)+SUMIF('ANNUAL SUMMARY'!$L$286,DF59,'ANNUAL SUMMARY'!$T$300)+SUMIF('ANNUAL SUMMARY'!$FE$230,DF59,'ANNUAL SUMMARY'!$FM$244)+SUMIF('ANNUAL SUMMARY'!$DH$230,DF59,'ANNUAL SUMMARY'!$DP$244)+SUMIF('ANNUAL SUMMARY'!$BI$230,DF59,'ANNUAL SUMMARY'!$BQ$244)+SUMIF('ANNUAL SUMMARY'!$L$230,DF59,'ANNUAL SUMMARY'!$T$244)+SUMIF('ANNUAL SUMMARY'!$FE$174,DF59,'ANNUAL SUMMARY'!$FM$188)+SUMIF('ANNUAL SUMMARY'!$DH$174,DF59,'ANNUAL SUMMARY'!$DP$188)+SUMIF('ANNUAL SUMMARY'!$BI$174,DF59,'ANNUAL SUMMARY'!$BQ$188)+SUMIF('ANNUAL SUMMARY'!$L$174,DF59,'ANNUAL SUMMARY'!$T$188)+SUMIF('ANNUAL SUMMARY'!$FE$118,DF59,'ANNUAL SUMMARY'!$FM$132)+SUMIF('ANNUAL SUMMARY'!$DH$118,DF59,'ANNUAL SUMMARY'!$DP$132)+SUMIF('ANNUAL SUMMARY'!$BI$118,DF59,'ANNUAL SUMMARY'!$BQ$132)+SUMIF('ANNUAL SUMMARY'!$L$118,DF59,'ANNUAL SUMMARY'!$T$132)+SUMIF('ANNUAL SUMMARY'!$FE$62,DF59,'ANNUAL SUMMARY'!$FM$76)+SUMIF('ANNUAL SUMMARY'!$DH$62,DF59,'ANNUAL SUMMARY'!$DP$76)+SUMIF('ANNUAL SUMMARY'!$BI$62,DF59,'ANNUAL SUMMARY'!$BQ$76)+SUMIF('ANNUAL SUMMARY'!$L$62,DF59,'ANNUAL SUMMARY'!$T$76)+SUMIF('ANNUAL SUMMARY'!$FE$6,DF59,'ANNUAL SUMMARY'!$FM$20)+SUMIF('ANNUAL SUMMARY'!$DH$6,DF59,'ANNUAL SUMMARY'!$DP$20)+SUMIF('ANNUAL SUMMARY'!$BI$6,DF59,'ANNUAL SUMMARY'!$BQ$20)+SUMIF('ANNUAL SUMMARY'!$L$6,DF59,'ANNUAL SUMMARY'!$T$20)+SUMIF('PREVIOUS LOGS'!$K$6,DF59,'PREVIOUS LOGS'!$S$17)+SUMIF('PREVIOUS LOGS'!$K$59,$K$6,'PREVIOUS LOGS'!$S$70)+SUMIF('PREVIOUS LOGS'!$K$112,DF59,'PREVIOUS LOGS'!$S$123)+SUMIF('PREVIOUS LOGS'!$K$165,DF59,'PREVIOUS LOGS'!$S$176)+SUMIF('PREVIOUS LOGS'!$K$218,DF59,'PREVIOUS LOGS'!$S$229)+SUMIF('PREVIOUS LOGS'!$K$271,DF59,'PREVIOUS LOGS'!$S$282)+SUMIF('PREVIOUS LOGS'!$K$324,DF59,'PREVIOUS LOGS'!$S$335)+SUMIF('PREVIOUS LOGS'!$BH$6,DF59,'PREVIOUS LOGS'!$BP$17)+SUMIF('PREVIOUS LOGS'!$BH$59,$K$6,'PREVIOUS LOGS'!$BP$70)+SUMIF('PREVIOUS LOGS'!$BH$112,DF59,'PREVIOUS LOGS'!$BP$123)+SUMIF('PREVIOUS LOGS'!$BH$165,DF59,'PREVIOUS LOGS'!$BP$176)+SUMIF('PREVIOUS LOGS'!$BH$218,DF59,'PREVIOUS LOGS'!$BP$229)+SUMIF('PREVIOUS LOGS'!$BH$271,DF59,'PREVIOUS LOGS'!$BP$282)+SUMIF('PREVIOUS LOGS'!$BH$324,DF59,'PREVIOUS LOGS'!$BP$335)+SUMIF('PREVIOUS LOGS'!$DF$6,DF59,'PREVIOUS LOGS'!$DN$17)+SUMIF('PREVIOUS LOGS'!$DF$59,$K$6,'PREVIOUS LOGS'!$DN$70)+SUMIF('PREVIOUS LOGS'!$DF$112,DF59,'PREVIOUS LOGS'!$DN$123)+SUMIF('PREVIOUS LOGS'!$DF$165,DF59,'PREVIOUS LOGS'!$DN$176)+SUMIF('PREVIOUS LOGS'!$DF$218,DF59,'PREVIOUS LOGS'!$DN$229)+SUMIF('PREVIOUS LOGS'!$DF$271,DF59,'PREVIOUS LOGS'!$DN$282)+SUMIF('PREVIOUS LOGS'!$DF$324,DF59,'PREVIOUS LOGS'!$DN$335)+SUMIF('PREVIOUS LOGS'!$FC$6,DF59,'PREVIOUS LOGS'!$FK$17)+SUMIF('PREVIOUS LOGS'!$FC$59,$K$6,'PREVIOUS LOGS'!$FK$70)+SUMIF('PREVIOUS LOGS'!$FC$112,DF59,'PREVIOUS LOGS'!$FK$123)+SUMIF('PREVIOUS LOGS'!$FC$165,DF59,'PREVIOUS LOGS'!$FK$176)+SUMIF('PREVIOUS LOGS'!$FC$218,DF59,'PREVIOUS LOGS'!$FK$229)+SUMIF('PREVIOUS LOGS'!$FC$271,DF59,'PREVIOUS LOGS'!$FK$282)+SUMIF('PREVIOUS LOGS'!$FC$324,DF59,'PREVIOUS LOGS'!$FK$335)</f>
        <v>0</v>
      </c>
      <c r="DO69" s="750"/>
      <c r="DP69" s="750"/>
      <c r="DQ69" s="750"/>
      <c r="DR69" s="750"/>
      <c r="DS69" s="751"/>
      <c r="DT69" s="15"/>
      <c r="DU69" s="812">
        <f>IF(DU65=0," ",DU65+2)</f>
        <v>2024</v>
      </c>
      <c r="DV69" s="813"/>
      <c r="DW69" s="813"/>
      <c r="DX69" s="813"/>
      <c r="DY69" s="813"/>
      <c r="DZ69" s="1118">
        <f>SUMIFS('ANNUAL SUMMARY'!$AF$54,DU69,'ANNUAL SUMMARY'!$V$9,DF59,'ANNUAL SUMMARY'!$L$6)+SUMIFS('ANNUAL SUMMARY'!$AF$112,DU69,'ANNUAL SUMMARY'!$V$9,DF59,'ANNUAL SUMMARY'!$L$64)+SUMIFS('ANNUAL SUMMARY'!$AF$170,DU69,'ANNUAL SUMMARY'!$V$9,DF59,'ANNUAL SUMMARY'!$L$122)+SUMIFS('ANNUAL SUMMARY'!$AF$228,DU69,'ANNUAL SUMMARY'!$V$9,DF59,'ANNUAL SUMMARY'!$L$180)+SUMIFS('ANNUAL SUMMARY'!$AF$286,DU69,'ANNUAL SUMMARY'!$V$9,DF59,'ANNUAL SUMMARY'!$L$238)+SUMIFS('ANNUAL SUMMARY'!$AF$344,DU69,'ANNUAL SUMMARY'!$V$9,DF59,'ANNUAL SUMMARY'!$L$296)+SUMIFS('ANNUAL SUMMARY'!$AF$402,DU69,'ANNUAL SUMMARY'!$V$9,DF59,'ANNUAL SUMMARY'!$L$354)+SUMIFS('ANNUAL SUMMARY'!$AF$460,DU69,'ANNUAL SUMMARY'!$V$9,DF59,'ANNUAL SUMMARY'!$L$412)+SUMIFS('ANNUAL SUMMARY'!$AF$518,DU69,'ANNUAL SUMMARY'!$V$9,DF59,'ANNUAL SUMMARY'!$L$470)+SUMIFS('ANNUAL SUMMARY'!$AF$576,DU69,'ANNUAL SUMMARY'!$V$9,DF59,'ANNUAL SUMMARY'!$L$528)+SUMIFS('ANNUAL SUMMARY'!$AF$634,DU69,'ANNUAL SUMMARY'!$V$9,DF59,'ANNUAL SUMMARY'!$L$586)+SUMIFS('ANNUAL SUMMARY'!$AF$692,DU69,'ANNUAL SUMMARY'!$V$9,DF59,'ANNUAL SUMMARY'!$L$644)+SUMIFS('ANNUAL SUMMARY'!$CC$54,DU69,'ANNUAL SUMMARY'!$V$9,DF59,'ANNUAL SUMMARY'!$BI$6)+SUMIFS('ANNUAL SUMMARY'!$CC$112,DU69,'ANNUAL SUMMARY'!$V$9,DF59,'ANNUAL SUMMARY'!$BI$64)+SUMIFS('ANNUAL SUMMARY'!$CC$170,DU69,'ANNUAL SUMMARY'!$V$9,DF59,'ANNUAL SUMMARY'!$BI$122)+SUMIFS('ANNUAL SUMMARY'!$CC$228,DU69,'ANNUAL SUMMARY'!$V$9,DF59,'ANNUAL SUMMARY'!$BI$180)+SUMIFS('ANNUAL SUMMARY'!$CC$286,DU69,'ANNUAL SUMMARY'!$V$9,DF59,'ANNUAL SUMMARY'!$BI$238)+SUMIFS('ANNUAL SUMMARY'!$CC$344,DU69,'ANNUAL SUMMARY'!$V$9,DF59,'ANNUAL SUMMARY'!$BI$296)+SUMIFS('ANNUAL SUMMARY'!$CC$402,DU69,'ANNUAL SUMMARY'!$V$9,DF59,'ANNUAL SUMMARY'!$BI$354)+SUMIFS('ANNUAL SUMMARY'!$CC$460,DU69,'ANNUAL SUMMARY'!$V$9,DF59,'ANNUAL SUMMARY'!$BI$412)+SUMIFS('ANNUAL SUMMARY'!$CC$518,DU69,'ANNUAL SUMMARY'!$V$9,DF59,'ANNUAL SUMMARY'!$BI$470)+SUMIFS('ANNUAL SUMMARY'!$CC$576,DU69,'ANNUAL SUMMARY'!$V$9,DF59,'ANNUAL SUMMARY'!$BI$528)+SUMIFS('ANNUAL SUMMARY'!$CC$634,DU69,'ANNUAL SUMMARY'!$V$9,DF59,'ANNUAL SUMMARY'!$BI$586)+SUMIFS('ANNUAL SUMMARY'!$CC$692,DU69,'ANNUAL SUMMARY'!$V$9,DF59,'ANNUAL SUMMARY'!$BI$644)+SUMIFS('ANNUAL SUMMARY'!$EB$54,DU69,'ANNUAL SUMMARY'!$V$9,DF59,'ANNUAL SUMMARY'!$DH$6)+SUMIFS('ANNUAL SUMMARY'!$EB$112,DU69,'ANNUAL SUMMARY'!$V$9,DF59,'ANNUAL SUMMARY'!$DH$64)+SUMIFS('ANNUAL SUMMARY'!$EB$170,DU69,'ANNUAL SUMMARY'!$V$9,DF59,'ANNUAL SUMMARY'!$DH$122)+SUMIFS('ANNUAL SUMMARY'!$EB$228,DU69,'ANNUAL SUMMARY'!$V$9,DF59,'ANNUAL SUMMARY'!$DH$180)+SUMIFS('ANNUAL SUMMARY'!$EB$286,DU69,'ANNUAL SUMMARY'!$V$9,DF59,'ANNUAL SUMMARY'!$DH$238)+SUMIFS('ANNUAL SUMMARY'!$EB$344,DU69,'ANNUAL SUMMARY'!$V$9,DF59,'ANNUAL SUMMARY'!$DH$296)+SUMIFS('ANNUAL SUMMARY'!$EB$402,DU69,'ANNUAL SUMMARY'!$V$9,DF59,'ANNUAL SUMMARY'!$DH$354)+SUMIFS('ANNUAL SUMMARY'!$EB$460,DU69,'ANNUAL SUMMARY'!$V$9,DF59,'ANNUAL SUMMARY'!$DH$412)+SUMIFS('ANNUAL SUMMARY'!$EB$518,DU69,'ANNUAL SUMMARY'!$V$9,DF59,'ANNUAL SUMMARY'!$DH$470)+SUMIFS('ANNUAL SUMMARY'!$EB$576,DU69,'ANNUAL SUMMARY'!$V$9,DF59,'ANNUAL SUMMARY'!$DH$528)+SUMIFS('ANNUAL SUMMARY'!$EB$634,DU69,'ANNUAL SUMMARY'!$V$9,DF59,'ANNUAL SUMMARY'!$DH$586)+SUMIFS('ANNUAL SUMMARY'!$EB$692,DU69,'ANNUAL SUMMARY'!$V$9,DF59,'ANNUAL SUMMARY'!$DH$644)+SUMIFS('ANNUAL SUMMARY'!$FY$54,DU69,'ANNUAL SUMMARY'!$V$9,DF59,'ANNUAL SUMMARY'!$FE$6)+SUMIFS('ANNUAL SUMMARY'!$FY$112,DU69,'ANNUAL SUMMARY'!$V$9,DF59,'ANNUAL SUMMARY'!$FE$64)+SUMIFS('ANNUAL SUMMARY'!$FY$170,DU69,'ANNUAL SUMMARY'!$V$9,DF59,'ANNUAL SUMMARY'!$FE$122)+SUMIFS('ANNUAL SUMMARY'!$FY$228,DU69,'ANNUAL SUMMARY'!$V$9,DF59,'ANNUAL SUMMARY'!$FE$180)+SUMIFS('ANNUAL SUMMARY'!$FY$286,DU69,'ANNUAL SUMMARY'!$V$9,DF59,'ANNUAL SUMMARY'!$FE$238)+SUMIFS('ANNUAL SUMMARY'!$FY$344,DU69,'ANNUAL SUMMARY'!$V$9,DF59,'ANNUAL SUMMARY'!$FE$296)+SUMIFS('ANNUAL SUMMARY'!$FY$402,DU69,'ANNUAL SUMMARY'!$V$9,DF59,'ANNUAL SUMMARY'!$FE$354)+SUMIFS('ANNUAL SUMMARY'!$FY$460,DU69,'ANNUAL SUMMARY'!$V$9,DF59,'ANNUAL SUMMARY'!$FE$412)+SUMIFS('ANNUAL SUMMARY'!$FY$518,DU69,'ANNUAL SUMMARY'!$V$9,DF59,'ANNUAL SUMMARY'!$FE$470)+SUMIFS('ANNUAL SUMMARY'!$FY$576,DU69,'ANNUAL SUMMARY'!$V$9,DF59,'ANNUAL SUMMARY'!$FE$528)+SUMIFS('ANNUAL SUMMARY'!$FY$634,DU69,'ANNUAL SUMMARY'!$V$9,DF59,'ANNUAL SUMMARY'!$FE$586)+SUMIFS('ANNUAL SUMMARY'!$FY$692,DU69,'ANNUAL SUMMARY'!$V$9,DF59,'ANNUAL SUMMARY'!$FE$644)</f>
        <v>0</v>
      </c>
      <c r="EA69" s="727"/>
      <c r="EB69" s="727"/>
      <c r="EC69" s="727"/>
      <c r="ED69" s="727">
        <f>SUMIFS('ANNUAL SUMMARY'!$AJ$54,DU69,'ANNUAL SUMMARY'!$V$9,DF59,'ANNUAL SUMMARY'!$L$6)+SUMIFS('ANNUAL SUMMARY'!$AJ$112,DU69,'ANNUAL SUMMARY'!$V$9,DF59,'ANNUAL SUMMARY'!$L$64)+SUMIFS('ANNUAL SUMMARY'!$AJ$170,DU69,'ANNUAL SUMMARY'!$V$9,DF59,'ANNUAL SUMMARY'!$L$122)+SUMIFS('ANNUAL SUMMARY'!$AJ$228,DU69,'ANNUAL SUMMARY'!$V$9,DF59,'ANNUAL SUMMARY'!$L$180)+SUMIFS('ANNUAL SUMMARY'!$AJ$286,DU69,'ANNUAL SUMMARY'!$V$9,DF59,'ANNUAL SUMMARY'!$L$238)+SUMIFS('ANNUAL SUMMARY'!$AJ$344,DU69,'ANNUAL SUMMARY'!$V$9,DF59,'ANNUAL SUMMARY'!$L$296)+SUMIFS('ANNUAL SUMMARY'!$AJ$402,DU69,'ANNUAL SUMMARY'!$V$9,DF59,'ANNUAL SUMMARY'!$L$354)+SUMIFS('ANNUAL SUMMARY'!$AJ$460,DU69,'ANNUAL SUMMARY'!$V$9,DF59,'ANNUAL SUMMARY'!$L$412)+SUMIFS('ANNUAL SUMMARY'!$AJ$518,DU69,'ANNUAL SUMMARY'!$V$9,DF59,'ANNUAL SUMMARY'!$L$470)+SUMIFS('ANNUAL SUMMARY'!$AJ$576,DU69,'ANNUAL SUMMARY'!$V$9,DF59,'ANNUAL SUMMARY'!$L$528)+SUMIFS('ANNUAL SUMMARY'!$AJ$634,DU69,'ANNUAL SUMMARY'!$V$9,DF59,'ANNUAL SUMMARY'!$L$586)+SUMIFS('ANNUAL SUMMARY'!$AJ$692,DU69,'ANNUAL SUMMARY'!$V$9,DF59,'ANNUAL SUMMARY'!$L$644)+SUMIFS('ANNUAL SUMMARY'!$CG$54,DU69,'ANNUAL SUMMARY'!$V$9,DF59,'ANNUAL SUMMARY'!$BI$6)+SUMIFS('ANNUAL SUMMARY'!$CG$112,DU69,'ANNUAL SUMMARY'!$V$9,DF59,'ANNUAL SUMMARY'!$BI$64)+SUMIFS('ANNUAL SUMMARY'!$CG$170,DU69,'ANNUAL SUMMARY'!$V$9,DF59,'ANNUAL SUMMARY'!$BI$122)+SUMIFS('ANNUAL SUMMARY'!$CG$228,DU69,'ANNUAL SUMMARY'!$V$9,DF59,'ANNUAL SUMMARY'!$BI$180)+SUMIFS('ANNUAL SUMMARY'!$CG$286,DU69,'ANNUAL SUMMARY'!$V$9,DF59,'ANNUAL SUMMARY'!$BI$238)+SUMIFS('ANNUAL SUMMARY'!$CG$344,DU69,'ANNUAL SUMMARY'!$V$9,DF59,'ANNUAL SUMMARY'!$BI$296)+SUMIFS('ANNUAL SUMMARY'!$CG$402,DU69,'ANNUAL SUMMARY'!$V$9,DF59,'ANNUAL SUMMARY'!$BI$354)+SUMIFS('ANNUAL SUMMARY'!$CG$460,DU69,'ANNUAL SUMMARY'!$V$9,DF59,'ANNUAL SUMMARY'!$BI$412)+SUMIFS('ANNUAL SUMMARY'!$CG$518,DU69,'ANNUAL SUMMARY'!$V$9,DF59,'ANNUAL SUMMARY'!$BI$470)+SUMIFS('ANNUAL SUMMARY'!$CG$576,DU69,'ANNUAL SUMMARY'!$V$9,DF59,'ANNUAL SUMMARY'!$BI$528)+SUMIFS('ANNUAL SUMMARY'!$CG$634,DU69,'ANNUAL SUMMARY'!$V$9,DF59,'ANNUAL SUMMARY'!$BI$586)+SUMIFS('ANNUAL SUMMARY'!$CG$692,DU69,'ANNUAL SUMMARY'!$V$9,DF59,'ANNUAL SUMMARY'!$BI$644)+SUMIFS('ANNUAL SUMMARY'!$EF$54,DU69,'ANNUAL SUMMARY'!$V$9,DF59,'ANNUAL SUMMARY'!$DH$6)+SUMIFS('ANNUAL SUMMARY'!$EF$112,DU69,'ANNUAL SUMMARY'!$V$9,DF59,'ANNUAL SUMMARY'!$DH$64)+SUMIFS('ANNUAL SUMMARY'!$EF$170,DU69,'ANNUAL SUMMARY'!$V$9,DF59,'ANNUAL SUMMARY'!$DH$122)+SUMIFS('ANNUAL SUMMARY'!$EF$228,DU69,'ANNUAL SUMMARY'!$V$9,DF59,'ANNUAL SUMMARY'!$DH$180)+SUMIFS('ANNUAL SUMMARY'!$EF$286,DU69,'ANNUAL SUMMARY'!$V$9,DF59,'ANNUAL SUMMARY'!$DH$238)+SUMIFS('ANNUAL SUMMARY'!$EF$344,DU69,'ANNUAL SUMMARY'!$V$9,DF59,'ANNUAL SUMMARY'!$DH$296)+SUMIFS('ANNUAL SUMMARY'!$EF$402,DU69,'ANNUAL SUMMARY'!$V$9,DF59,'ANNUAL SUMMARY'!$DH$354)+SUMIFS('ANNUAL SUMMARY'!$EF$460,DU69,'ANNUAL SUMMARY'!$V$9,DF59,'ANNUAL SUMMARY'!$DH$412)+SUMIFS('ANNUAL SUMMARY'!$EF$518,DU69,'ANNUAL SUMMARY'!$V$9,DF59,'ANNUAL SUMMARY'!$DH$470)+SUMIFS('ANNUAL SUMMARY'!$EF$576,DU69,'ANNUAL SUMMARY'!$V$9,DF59,'ANNUAL SUMMARY'!$DH$528)+SUMIFS('ANNUAL SUMMARY'!$EF$634,DU69,'ANNUAL SUMMARY'!$V$9,DF59,'ANNUAL SUMMARY'!$DH$586)+SUMIFS('ANNUAL SUMMARY'!$EF$692,DU69,'ANNUAL SUMMARY'!$V$9,DF59,'ANNUAL SUMMARY'!$DH$644)+SUMIFS('ANNUAL SUMMARY'!$GC$54,DU69,'ANNUAL SUMMARY'!$V$9,DF59,'ANNUAL SUMMARY'!$FE$6)+SUMIFS('ANNUAL SUMMARY'!$GC$112,DU69,'ANNUAL SUMMARY'!$V$9,DF59,'ANNUAL SUMMARY'!$FE$64)+SUMIFS('ANNUAL SUMMARY'!$GC$170,DU69,'ANNUAL SUMMARY'!$V$9,DF59,'ANNUAL SUMMARY'!$FE$122)+SUMIFS('ANNUAL SUMMARY'!$GC$228,DU69,'ANNUAL SUMMARY'!$V$9,DF59,'ANNUAL SUMMARY'!$FE$180)+SUMIFS('ANNUAL SUMMARY'!$GC$286,DU69,'ANNUAL SUMMARY'!$V$9,DF59,'ANNUAL SUMMARY'!$FE$238)+SUMIFS('ANNUAL SUMMARY'!$GC$344,DU69,'ANNUAL SUMMARY'!$V$9,DF59,'ANNUAL SUMMARY'!$FE$296)+SUMIFS('ANNUAL SUMMARY'!$GC$402,DU69,'ANNUAL SUMMARY'!$V$9,DF59,'ANNUAL SUMMARY'!$FE$354)+SUMIFS('ANNUAL SUMMARY'!$GC$460,DU69,'ANNUAL SUMMARY'!$V$9,DF59,'ANNUAL SUMMARY'!$FE$412)+SUMIFS('ANNUAL SUMMARY'!$GC$518,DU69,'ANNUAL SUMMARY'!$V$9,DF59,'ANNUAL SUMMARY'!$FE$470)+SUMIFS('ANNUAL SUMMARY'!$GC$576,DU69,'ANNUAL SUMMARY'!$V$9,DF59,'ANNUAL SUMMARY'!$FE$528)+SUMIFS('ANNUAL SUMMARY'!$GC$634,DU69,'ANNUAL SUMMARY'!$V$9,DF59,'ANNUAL SUMMARY'!$FE$586)+SUMIFS('ANNUAL SUMMARY'!$GC$692,DU69,'ANNUAL SUMMARY'!$V$9,DF59,'ANNUAL SUMMARY'!$FE$644)</f>
        <v>0</v>
      </c>
      <c r="EE69" s="727"/>
      <c r="EF69" s="727"/>
      <c r="EG69" s="727"/>
      <c r="EH69" s="727">
        <f>SUMIFS('ANNUAL SUMMARY'!$AN$54,DU69,'ANNUAL SUMMARY'!$V$9,DF59,'ANNUAL SUMMARY'!$L$6)+SUMIFS('ANNUAL SUMMARY'!$AN$112,DU69,'ANNUAL SUMMARY'!$V$9,DF59,'ANNUAL SUMMARY'!$L$64)+SUMIFS('ANNUAL SUMMARY'!$AN$170,DU69,'ANNUAL SUMMARY'!$V$9,DF59,'ANNUAL SUMMARY'!$L$122)+SUMIFS('ANNUAL SUMMARY'!$AN$228,DU69,'ANNUAL SUMMARY'!$V$9,DF59,'ANNUAL SUMMARY'!$L$180)+SUMIFS('ANNUAL SUMMARY'!$AN$286,DU69,'ANNUAL SUMMARY'!$V$9,DF59,'ANNUAL SUMMARY'!$L$238)+SUMIFS('ANNUAL SUMMARY'!$AN$344,DU69,'ANNUAL SUMMARY'!$V$9,DF59,'ANNUAL SUMMARY'!$L$296)+SUMIFS('ANNUAL SUMMARY'!$AN$402,DU69,'ANNUAL SUMMARY'!$V$9,DF59,'ANNUAL SUMMARY'!$L$354)+SUMIFS('ANNUAL SUMMARY'!$AN$460,DU69,'ANNUAL SUMMARY'!$V$9,DF59,'ANNUAL SUMMARY'!$L$412)+SUMIFS('ANNUAL SUMMARY'!$AN$518,DU69,'ANNUAL SUMMARY'!$V$9,DF59,'ANNUAL SUMMARY'!$L$470)+SUMIFS('ANNUAL SUMMARY'!$AN$576,DU69,'ANNUAL SUMMARY'!$V$9,DF59,'ANNUAL SUMMARY'!$L$528)+SUMIFS('ANNUAL SUMMARY'!$AN$634,DU69,'ANNUAL SUMMARY'!$V$9,DF59,'ANNUAL SUMMARY'!$L$586)+SUMIFS('ANNUAL SUMMARY'!$AN$692,DU69,'ANNUAL SUMMARY'!$V$9,DF59,'ANNUAL SUMMARY'!$L$644)+SUMIFS('ANNUAL SUMMARY'!$CK$54,DU69,'ANNUAL SUMMARY'!$V$9,DF59,'ANNUAL SUMMARY'!$BI$6)+SUMIFS('ANNUAL SUMMARY'!$CK$112,DU69,'ANNUAL SUMMARY'!$V$9,DF59,'ANNUAL SUMMARY'!$BI$64)+SUMIFS('ANNUAL SUMMARY'!$CK$170,DU69,'ANNUAL SUMMARY'!$V$9,DF59,'ANNUAL SUMMARY'!$BI$122)+SUMIFS('ANNUAL SUMMARY'!$CK$228,DU69,'ANNUAL SUMMARY'!$V$9,DF59,'ANNUAL SUMMARY'!$BI$180)+SUMIFS('ANNUAL SUMMARY'!$CK$286,DU69,'ANNUAL SUMMARY'!$V$9,DF59,'ANNUAL SUMMARY'!$BI$238)+SUMIFS('ANNUAL SUMMARY'!$CK$344,DU69,'ANNUAL SUMMARY'!$V$9,DF59,'ANNUAL SUMMARY'!$BI$296)+SUMIFS('ANNUAL SUMMARY'!$CK$402,DU69,'ANNUAL SUMMARY'!$V$9,DF59,'ANNUAL SUMMARY'!$BI$354)+SUMIFS('ANNUAL SUMMARY'!$CK$460,DU69,'ANNUAL SUMMARY'!$V$9,DF59,'ANNUAL SUMMARY'!$BI$412)+SUMIFS('ANNUAL SUMMARY'!$CK$518,DU69,'ANNUAL SUMMARY'!$V$9,DF59,'ANNUAL SUMMARY'!$BI$470)+SUMIFS('ANNUAL SUMMARY'!$CK$576,DU69,'ANNUAL SUMMARY'!$V$9,DF59,'ANNUAL SUMMARY'!$BI$528)+SUMIFS('ANNUAL SUMMARY'!$CK$634,DU69,'ANNUAL SUMMARY'!$V$9,DF59,'ANNUAL SUMMARY'!$BI$586)+SUMIFS('ANNUAL SUMMARY'!$CK$692,DU69,'ANNUAL SUMMARY'!$V$9,DF59,'ANNUAL SUMMARY'!$BI$644)+SUMIFS('ANNUAL SUMMARY'!$EJ$54,DU69,'ANNUAL SUMMARY'!$V$9,DF59,'ANNUAL SUMMARY'!$DH$6)+SUMIFS('ANNUAL SUMMARY'!$EJ$112,DU69,'ANNUAL SUMMARY'!$V$9,DF59,'ANNUAL SUMMARY'!$DH$64)+SUMIFS('ANNUAL SUMMARY'!$EJ$170,DU69,'ANNUAL SUMMARY'!$V$9,DF59,'ANNUAL SUMMARY'!$DH$122)+SUMIFS('ANNUAL SUMMARY'!$EJ$228,DU69,'ANNUAL SUMMARY'!$V$9,DF59,'ANNUAL SUMMARY'!$DH$180)+SUMIFS('ANNUAL SUMMARY'!$EJ$286,DU69,'ANNUAL SUMMARY'!$V$9,DF59,'ANNUAL SUMMARY'!$DH$238)+SUMIFS('ANNUAL SUMMARY'!$EJ$344,DU69,'ANNUAL SUMMARY'!$V$9,DF59,'ANNUAL SUMMARY'!$DH$296)+SUMIFS('ANNUAL SUMMARY'!$EJ$402,DU69,'ANNUAL SUMMARY'!$V$9,DF59,'ANNUAL SUMMARY'!$DH$354)+SUMIFS('ANNUAL SUMMARY'!$EJ$460,DU69,'ANNUAL SUMMARY'!$V$9,DF59,'ANNUAL SUMMARY'!$DH$412)+SUMIFS('ANNUAL SUMMARY'!$EJ$518,DU69,'ANNUAL SUMMARY'!$V$9,DF59,'ANNUAL SUMMARY'!$DH$470)+SUMIFS('ANNUAL SUMMARY'!$EJ$576,DU69,'ANNUAL SUMMARY'!$V$9,DF59,'ANNUAL SUMMARY'!$DH$528)+SUMIFS('ANNUAL SUMMARY'!$EJ$634,DU69,'ANNUAL SUMMARY'!$V$9,DF59,'ANNUAL SUMMARY'!$DH$586)+SUMIFS('ANNUAL SUMMARY'!$EJ$692,DU69,'ANNUAL SUMMARY'!$V$9,DF59,'ANNUAL SUMMARY'!$DH$644)+SUMIFS('ANNUAL SUMMARY'!$GG$54,DU69,'ANNUAL SUMMARY'!$V$9,DF59,'ANNUAL SUMMARY'!$FE$6)+SUMIFS('ANNUAL SUMMARY'!$GG$112,DU69,'ANNUAL SUMMARY'!$V$9,DF59,'ANNUAL SUMMARY'!$FE$64)+SUMIFS('ANNUAL SUMMARY'!$GG$170,DU69,'ANNUAL SUMMARY'!$V$9,DF59,'ANNUAL SUMMARY'!$FE$122)+SUMIFS('ANNUAL SUMMARY'!$GG$228,DU69,'ANNUAL SUMMARY'!$V$9,DF59,'ANNUAL SUMMARY'!$FE$180)+SUMIFS('ANNUAL SUMMARY'!$GG$286,DU69,'ANNUAL SUMMARY'!$V$9,DF59,'ANNUAL SUMMARY'!$FE$238)+SUMIFS('ANNUAL SUMMARY'!$GG$344,DU69,'ANNUAL SUMMARY'!$V$9,DF59,'ANNUAL SUMMARY'!$FE$296)+SUMIFS('ANNUAL SUMMARY'!$GG$402,DU69,'ANNUAL SUMMARY'!$V$9,DF59,'ANNUAL SUMMARY'!$FE$354)+SUMIFS('ANNUAL SUMMARY'!$GG$460,DU69,'ANNUAL SUMMARY'!$V$9,DF59,'ANNUAL SUMMARY'!$FE$412)+SUMIFS('ANNUAL SUMMARY'!$GG$518,DU69,'ANNUAL SUMMARY'!$V$9,DF59,'ANNUAL SUMMARY'!$FE$470)+SUMIFS('ANNUAL SUMMARY'!$GG$576,DU69,'ANNUAL SUMMARY'!$V$9,DF59,'ANNUAL SUMMARY'!$FE$528)+SUMIFS('ANNUAL SUMMARY'!$GG$634,DU69,'ANNUAL SUMMARY'!$V$9,DF59,'ANNUAL SUMMARY'!$FE$586)+SUMIFS('ANNUAL SUMMARY'!$GG$692,DU69,'ANNUAL SUMMARY'!$V$9,DF59,'ANNUAL SUMMARY'!$FE$644)</f>
        <v>0</v>
      </c>
      <c r="EI69" s="727"/>
      <c r="EJ69" s="727"/>
      <c r="EK69" s="727"/>
      <c r="EL69" s="728">
        <f>SUMIFS('ANNUAL SUMMARY'!$AR$54,DU69,'ANNUAL SUMMARY'!$V$9,DF59,'ANNUAL SUMMARY'!$L$6)+SUMIFS('ANNUAL SUMMARY'!$AR$112,DU69,'ANNUAL SUMMARY'!$V$9,DF59,'ANNUAL SUMMARY'!$L$64)+SUMIFS('ANNUAL SUMMARY'!$AR$170,DU69,'ANNUAL SUMMARY'!$V$9,DF59,'ANNUAL SUMMARY'!$L$122)+SUMIFS('ANNUAL SUMMARY'!$AR$228,DU69,'ANNUAL SUMMARY'!$V$9,DF59,'ANNUAL SUMMARY'!$L$180)+SUMIFS('ANNUAL SUMMARY'!$AR$286,DU69,'ANNUAL SUMMARY'!$V$9,DF59,'ANNUAL SUMMARY'!$L$238)+SUMIFS('ANNUAL SUMMARY'!$AR$344,DU69,'ANNUAL SUMMARY'!$V$9,DF59,'ANNUAL SUMMARY'!$L$296)+SUMIFS('ANNUAL SUMMARY'!$AR$402,DU69,'ANNUAL SUMMARY'!$V$9,DF59,'ANNUAL SUMMARY'!$L$354)+SUMIFS('ANNUAL SUMMARY'!$AR$460,DU69,'ANNUAL SUMMARY'!$V$9,DF59,'ANNUAL SUMMARY'!$L$412)+SUMIFS('ANNUAL SUMMARY'!$AR$518,DU69,'ANNUAL SUMMARY'!$V$9,DF59,'ANNUAL SUMMARY'!$L$470)+SUMIFS('ANNUAL SUMMARY'!$AR$576,DU69,'ANNUAL SUMMARY'!$V$9,DF59,'ANNUAL SUMMARY'!$L$528)+SUMIFS('ANNUAL SUMMARY'!$AR$634,DU69,'ANNUAL SUMMARY'!$V$9,DF59,'ANNUAL SUMMARY'!$L$586)+SUMIFS('ANNUAL SUMMARY'!$AR$692,DU69,'ANNUAL SUMMARY'!$V$9,DF59,'ANNUAL SUMMARY'!$L$644)+SUMIFS('ANNUAL SUMMARY'!$CO$54,DU69,'ANNUAL SUMMARY'!$V$9,DF59,'ANNUAL SUMMARY'!$BI$6)+SUMIFS('ANNUAL SUMMARY'!$CO$112,DU69,'ANNUAL SUMMARY'!$V$9,DF59,'ANNUAL SUMMARY'!$BI$64)+SUMIFS('ANNUAL SUMMARY'!$CO$170,DU69,'ANNUAL SUMMARY'!$V$9,DF59,'ANNUAL SUMMARY'!$BI$122)+SUMIFS('ANNUAL SUMMARY'!$CO$228,DU69,'ANNUAL SUMMARY'!$V$9,DF59,'ANNUAL SUMMARY'!$BI$180)+SUMIFS('ANNUAL SUMMARY'!$CO$286,DU69,'ANNUAL SUMMARY'!$V$9,DF59,'ANNUAL SUMMARY'!$BI$238)+SUMIFS('ANNUAL SUMMARY'!$CO$344,DU69,'ANNUAL SUMMARY'!$V$9,DF59,'ANNUAL SUMMARY'!$BI$296)+SUMIFS('ANNUAL SUMMARY'!$CO$402,DU69,'ANNUAL SUMMARY'!$V$9,DF59,'ANNUAL SUMMARY'!$BI$354)+SUMIFS('ANNUAL SUMMARY'!$CO$460,DU69,'ANNUAL SUMMARY'!$V$9,DF59,'ANNUAL SUMMARY'!$BI$412)+SUMIFS('ANNUAL SUMMARY'!$CO$518,DU69,'ANNUAL SUMMARY'!$V$9,DF59,'ANNUAL SUMMARY'!$BI$470)+SUMIFS('ANNUAL SUMMARY'!$CO$576,DU69,'ANNUAL SUMMARY'!$V$9,DF59,'ANNUAL SUMMARY'!$BI$528)+SUMIFS('ANNUAL SUMMARY'!$CO$634,DU69,'ANNUAL SUMMARY'!$V$9,DF59,'ANNUAL SUMMARY'!$BI$586)+SUMIFS('ANNUAL SUMMARY'!$CO$692,DU69,'ANNUAL SUMMARY'!$V$9,DF59,'ANNUAL SUMMARY'!$BI$644)+SUMIFS('ANNUAL SUMMARY'!$EN$54,DU69,'ANNUAL SUMMARY'!$V$9,DF59,'ANNUAL SUMMARY'!$DH$6)+SUMIFS('ANNUAL SUMMARY'!$EN$112,DU69,'ANNUAL SUMMARY'!$V$9,DF59,'ANNUAL SUMMARY'!$DH$64)+SUMIFS('ANNUAL SUMMARY'!$EN$170,DU69,'ANNUAL SUMMARY'!$V$9,DF59,'ANNUAL SUMMARY'!$DH$122)+SUMIFS('ANNUAL SUMMARY'!$EN$228,DU69,'ANNUAL SUMMARY'!$V$9,DF59,'ANNUAL SUMMARY'!$DH$180)+SUMIFS('ANNUAL SUMMARY'!$EN$286,DU69,'ANNUAL SUMMARY'!$V$9,DF59,'ANNUAL SUMMARY'!$DH$238)+SUMIFS('ANNUAL SUMMARY'!$EN$344,DU69,'ANNUAL SUMMARY'!$V$9,DF59,'ANNUAL SUMMARY'!$DH$296)+SUMIFS('ANNUAL SUMMARY'!$EN$402,DU69,'ANNUAL SUMMARY'!$V$9,DF59,'ANNUAL SUMMARY'!$DH$354)+SUMIFS('ANNUAL SUMMARY'!$EN$460,DU69,'ANNUAL SUMMARY'!$V$9,DF59,'ANNUAL SUMMARY'!$DH$412)+SUMIFS('ANNUAL SUMMARY'!$EN$518,DU69,'ANNUAL SUMMARY'!$V$9,DF59,'ANNUAL SUMMARY'!$DH$470)+SUMIFS('ANNUAL SUMMARY'!$EN$576,DU69,'ANNUAL SUMMARY'!$V$9,DF59,'ANNUAL SUMMARY'!$DH$528)+SUMIFS('ANNUAL SUMMARY'!$EN$634,DU69,'ANNUAL SUMMARY'!$V$9,DF59,'ANNUAL SUMMARY'!$DH$586)+SUMIFS('ANNUAL SUMMARY'!$EN$692,DU69,'ANNUAL SUMMARY'!$V$9,DF59,'ANNUAL SUMMARY'!$DH$644)+SUMIFS('ANNUAL SUMMARY'!$GK$54,DU69,'ANNUAL SUMMARY'!$V$9,DF59,'ANNUAL SUMMARY'!$FE$6)+SUMIFS('ANNUAL SUMMARY'!$GK$112,DU69,'ANNUAL SUMMARY'!$V$9,DF59,'ANNUAL SUMMARY'!$FE$64)+SUMIFS('ANNUAL SUMMARY'!$GK$170,DU69,'ANNUAL SUMMARY'!$V$9,DF59,'ANNUAL SUMMARY'!$FE$122)+SUMIFS('ANNUAL SUMMARY'!$GK$228,DU69,'ANNUAL SUMMARY'!$V$9,DF59,'ANNUAL SUMMARY'!$FE$180)+SUMIFS('ANNUAL SUMMARY'!$GK$286,DU69,'ANNUAL SUMMARY'!$V$9,DF59,'ANNUAL SUMMARY'!$FE$238)+SUMIFS('ANNUAL SUMMARY'!$GK$344,DU69,'ANNUAL SUMMARY'!$V$9,DF59,'ANNUAL SUMMARY'!$FE$296)+SUMIFS('ANNUAL SUMMARY'!$GK$402,DU69,'ANNUAL SUMMARY'!$V$9,DF59,'ANNUAL SUMMARY'!$FE$354)+SUMIFS('ANNUAL SUMMARY'!$GK$460,DU69,'ANNUAL SUMMARY'!$V$9,DF59,'ANNUAL SUMMARY'!$FE$412)+SUMIFS('ANNUAL SUMMARY'!$GK$518,DU69,'ANNUAL SUMMARY'!$V$9,DF59,'ANNUAL SUMMARY'!$FE$470)+SUMIFS('ANNUAL SUMMARY'!$GK$576,DU69,'ANNUAL SUMMARY'!$V$9,DF59,'ANNUAL SUMMARY'!$FE$528)+SUMIFS('ANNUAL SUMMARY'!$GK$634,DU69,'ANNUAL SUMMARY'!$V$9,DF59,'ANNUAL SUMMARY'!$FE$586)+SUMIFS('ANNUAL SUMMARY'!$GK$692,DU69,'ANNUAL SUMMARY'!$V$9,DF59,'ANNUAL SUMMARY'!$FE$644)</f>
        <v>0</v>
      </c>
      <c r="EM69" s="728"/>
      <c r="EN69" s="728"/>
      <c r="EO69" s="728">
        <f>SUMIFS('ANNUAL SUMMARY'!$AU$54,DU69,'ANNUAL SUMMARY'!$V$9,DF59,'ANNUAL SUMMARY'!$L$6)+SUMIFS('ANNUAL SUMMARY'!$AU$112,DU69,'ANNUAL SUMMARY'!$V$9,DF59,'ANNUAL SUMMARY'!$L$64)+SUMIFS('ANNUAL SUMMARY'!$AU$170,DU69,'ANNUAL SUMMARY'!$V$9,DF59,'ANNUAL SUMMARY'!$L$122)+SUMIFS('ANNUAL SUMMARY'!$AU$228,DU69,'ANNUAL SUMMARY'!$V$9,DF59,'ANNUAL SUMMARY'!$L$180)+SUMIFS('ANNUAL SUMMARY'!$AU$286,DU69,'ANNUAL SUMMARY'!$V$9,DF59,'ANNUAL SUMMARY'!$L$238)+SUMIFS('ANNUAL SUMMARY'!$AU$344,DU69,'ANNUAL SUMMARY'!$V$9,DF59,'ANNUAL SUMMARY'!$L$296)+SUMIFS('ANNUAL SUMMARY'!$AU$402,DU69,'ANNUAL SUMMARY'!$V$9,DF59,'ANNUAL SUMMARY'!$L$354)+SUMIFS('ANNUAL SUMMARY'!$AU$460,DU69,'ANNUAL SUMMARY'!$V$9,DF59,'ANNUAL SUMMARY'!$L$412)+SUMIFS('ANNUAL SUMMARY'!$AU$518,DU69,'ANNUAL SUMMARY'!$V$9,DF59,'ANNUAL SUMMARY'!$L$470)+SUMIFS('ANNUAL SUMMARY'!$AU$576,DU69,'ANNUAL SUMMARY'!$V$9,DF59,'ANNUAL SUMMARY'!$L$528)+SUMIFS('ANNUAL SUMMARY'!$AU$634,DU69,'ANNUAL SUMMARY'!$V$9,DF59,'ANNUAL SUMMARY'!$L$586)+SUMIFS('ANNUAL SUMMARY'!$AU$692,DU69,'ANNUAL SUMMARY'!$V$9,DF59,'ANNUAL SUMMARY'!$L$644)+SUMIFS('ANNUAL SUMMARY'!$CR$54,DU69,'ANNUAL SUMMARY'!$V$9,DF59,'ANNUAL SUMMARY'!$BI$6)+SUMIFS('ANNUAL SUMMARY'!$CR$112,DU69,'ANNUAL SUMMARY'!$V$9,DF59,'ANNUAL SUMMARY'!$BI$64)+SUMIFS('ANNUAL SUMMARY'!$CR$170,DU69,'ANNUAL SUMMARY'!$V$9,DF59,'ANNUAL SUMMARY'!$BI$122)+SUMIFS('ANNUAL SUMMARY'!$CR$228,DU69,'ANNUAL SUMMARY'!$V$9,DF59,'ANNUAL SUMMARY'!$BI$180)+SUMIFS('ANNUAL SUMMARY'!$CR$286,DU69,'ANNUAL SUMMARY'!$V$9,DF59,'ANNUAL SUMMARY'!$BI$238)+SUMIFS('ANNUAL SUMMARY'!$CR$344,DU69,'ANNUAL SUMMARY'!$V$9,DF59,'ANNUAL SUMMARY'!$BI$296)+SUMIFS('ANNUAL SUMMARY'!$CR$402,DU69,'ANNUAL SUMMARY'!$V$9,DF59,'ANNUAL SUMMARY'!$BI$354)+SUMIFS('ANNUAL SUMMARY'!$CR$460,DU69,'ANNUAL SUMMARY'!$V$9,DF59,'ANNUAL SUMMARY'!$BI$412)+SUMIFS('ANNUAL SUMMARY'!$CR$518,DU69,'ANNUAL SUMMARY'!$V$9,DF59,'ANNUAL SUMMARY'!$BI$470)+SUMIFS('ANNUAL SUMMARY'!$CR$576,DU69,'ANNUAL SUMMARY'!$V$9,DF59,'ANNUAL SUMMARY'!$BI$528)+SUMIFS('ANNUAL SUMMARY'!$CR$634,DU69,'ANNUAL SUMMARY'!$V$9,DF59,'ANNUAL SUMMARY'!$BI$586)+SUMIFS('ANNUAL SUMMARY'!$CR$692,DU69,'ANNUAL SUMMARY'!$V$9,DF59,'ANNUAL SUMMARY'!$BI$644)+SUMIFS('ANNUAL SUMMARY'!$EQ$54,DU69,'ANNUAL SUMMARY'!$V$9,DF59,'ANNUAL SUMMARY'!$DH$6)+SUMIFS('ANNUAL SUMMARY'!$EQ$112,DU69,'ANNUAL SUMMARY'!$V$9,DF59,'ANNUAL SUMMARY'!$DH$64)+SUMIFS('ANNUAL SUMMARY'!$EQ$170,DU69,'ANNUAL SUMMARY'!$V$9,DF59,'ANNUAL SUMMARY'!$DH$122)+SUMIFS('ANNUAL SUMMARY'!$EQ$228,DU69,'ANNUAL SUMMARY'!$V$9,DF59,'ANNUAL SUMMARY'!$DH$180)+SUMIFS('ANNUAL SUMMARY'!$EQ$286,DU69,'ANNUAL SUMMARY'!$V$9,DF59,'ANNUAL SUMMARY'!$DH$238)+SUMIFS('ANNUAL SUMMARY'!$EQ$344,DU69,'ANNUAL SUMMARY'!$V$9,DF59,'ANNUAL SUMMARY'!$DH$296)+SUMIFS('ANNUAL SUMMARY'!$EQ$402,DU69,'ANNUAL SUMMARY'!$V$9,DF59,'ANNUAL SUMMARY'!$DH$354)+SUMIFS('ANNUAL SUMMARY'!$EQ$460,DU69,'ANNUAL SUMMARY'!$V$9,DF59,'ANNUAL SUMMARY'!$DH$412)+SUMIFS('ANNUAL SUMMARY'!$EQ$518,DU69,'ANNUAL SUMMARY'!$V$9,DF59,'ANNUAL SUMMARY'!$DH$470)+SUMIFS('ANNUAL SUMMARY'!$EQ$576,DU69,'ANNUAL SUMMARY'!$V$9,DF59,'ANNUAL SUMMARY'!$DH$528)+SUMIFS('ANNUAL SUMMARY'!$EQ$634,DU69,'ANNUAL SUMMARY'!$V$9,DF59,'ANNUAL SUMMARY'!$DH$586)+SUMIFS('ANNUAL SUMMARY'!$EQ$692,DU69,'ANNUAL SUMMARY'!$V$9,DF59,'ANNUAL SUMMARY'!$DH$644)+SUMIFS('ANNUAL SUMMARY'!$GN$54,DU69,'ANNUAL SUMMARY'!$V$9,DF59,'ANNUAL SUMMARY'!$FE$6)+SUMIFS('ANNUAL SUMMARY'!$GN$112,DU69,'ANNUAL SUMMARY'!$V$9,DF59,'ANNUAL SUMMARY'!$FE$64)+SUMIFS('ANNUAL SUMMARY'!$GN$170,DU69,'ANNUAL SUMMARY'!$V$9,DF59,'ANNUAL SUMMARY'!$FE$122)+SUMIFS('ANNUAL SUMMARY'!$GN$228,DU69,'ANNUAL SUMMARY'!$V$9,DF59,'ANNUAL SUMMARY'!$FE$180)+SUMIFS('ANNUAL SUMMARY'!$GN$286,DU69,'ANNUAL SUMMARY'!$V$9,DF59,'ANNUAL SUMMARY'!$FE$238)+SUMIFS('ANNUAL SUMMARY'!$GN$344,DU69,'ANNUAL SUMMARY'!$V$9,DF59,'ANNUAL SUMMARY'!$FE$296)+SUMIFS('ANNUAL SUMMARY'!$GN$402,DU69,'ANNUAL SUMMARY'!$V$9,DF59,'ANNUAL SUMMARY'!$FE$354)+SUMIFS('ANNUAL SUMMARY'!$GN$460,DU69,'ANNUAL SUMMARY'!$V$9,DF59,'ANNUAL SUMMARY'!$FE$412)+SUMIFS('ANNUAL SUMMARY'!$GN$518,DU69,'ANNUAL SUMMARY'!$V$9,DF59,'ANNUAL SUMMARY'!$FE$470)+SUMIFS('ANNUAL SUMMARY'!$GN$576,DU69,'ANNUAL SUMMARY'!$V$9,DF59,'ANNUAL SUMMARY'!$FE$528)+SUMIFS('ANNUAL SUMMARY'!$GN$634,DU69,'ANNUAL SUMMARY'!$V$9,DF59,'ANNUAL SUMMARY'!$FE$586)+SUMIFS('ANNUAL SUMMARY'!$GN$692,DU69,'ANNUAL SUMMARY'!$V$9,DF59,'ANNUAL SUMMARY'!$FE$644)</f>
        <v>0</v>
      </c>
      <c r="EP69" s="728"/>
      <c r="EQ69" s="1260"/>
      <c r="ER69" s="1263"/>
      <c r="ES69" s="154"/>
      <c r="ET69" s="12"/>
      <c r="EU69" s="12"/>
      <c r="EV69" s="12"/>
      <c r="EW69" s="12"/>
      <c r="EX69" s="12"/>
      <c r="EY69" s="12"/>
      <c r="EZ69" s="12"/>
      <c r="FA69" s="12"/>
      <c r="FB69" s="12"/>
      <c r="FC69" s="12"/>
      <c r="FD69" s="12"/>
      <c r="FE69" s="15"/>
      <c r="FF69" s="729" t="str">
        <f>'ANNUAL SUMMARY'!$O$20</f>
        <v>NIGHT</v>
      </c>
      <c r="FG69" s="730"/>
      <c r="FH69" s="730"/>
      <c r="FI69" s="730"/>
      <c r="FJ69" s="745"/>
      <c r="FK69" s="749">
        <f>SUMIF('ANNUAL SUMMARY'!$FE$622,FC59,'ANNUAL SUMMARY'!$FM$636)+SUMIF('ANNUAL SUMMARY'!$DH$622,FC59,'ANNUAL SUMMARY'!$DP$636)+SUMIF('ANNUAL SUMMARY'!$BI$622,FC59,'ANNUAL SUMMARY'!$BQ$636)+SUMIF('ANNUAL SUMMARY'!$L$622,FC59,'ANNUAL SUMMARY'!$T$636)+SUMIF('ANNUAL SUMMARY'!$FE$566,FC59,'ANNUAL SUMMARY'!$FM$580)+SUMIF('ANNUAL SUMMARY'!$DH$566,FC59,'ANNUAL SUMMARY'!$DP$580)+SUMIF('ANNUAL SUMMARY'!$BI$566,FC59,'ANNUAL SUMMARY'!$BQ$580)+SUMIF('ANNUAL SUMMARY'!$L$566,FC59,'ANNUAL SUMMARY'!$T$580)+SUMIF('ANNUAL SUMMARY'!$FE$510,FC59,'ANNUAL SUMMARY'!$FM$524)+SUMIF('ANNUAL SUMMARY'!$DH$510,FC59,'ANNUAL SUMMARY'!$DP$524)+SUMIF('ANNUAL SUMMARY'!$BI$510,FC59,'ANNUAL SUMMARY'!$BQ$524)+SUMIF('ANNUAL SUMMARY'!$L$510,FC59,'ANNUAL SUMMARY'!$T$524)+SUMIF('ANNUAL SUMMARY'!$FE$454,FC59,'ANNUAL SUMMARY'!$FM$468)+SUMIF('ANNUAL SUMMARY'!$DH$454,FC59,'ANNUAL SUMMARY'!$DP$468)+SUMIF('ANNUAL SUMMARY'!$BI$454,FC59,'ANNUAL SUMMARY'!$BQ$468)+SUMIF('ANNUAL SUMMARY'!$L$454,FC59,'ANNUAL SUMMARY'!$T$468)+SUMIF('ANNUAL SUMMARY'!$FE$398,FC59,'ANNUAL SUMMARY'!$FM$412)+SUMIF('ANNUAL SUMMARY'!$DH$398,FC59,'ANNUAL SUMMARY'!$DP$412)+SUMIF('ANNUAL SUMMARY'!$BI$398,FC59,'ANNUAL SUMMARY'!$BQ$412)+SUMIF('ANNUAL SUMMARY'!$L$398,FC59,'ANNUAL SUMMARY'!$T$412)+SUMIF('ANNUAL SUMMARY'!$FE$342,FC59,'ANNUAL SUMMARY'!$FM$356)+SUMIF('ANNUAL SUMMARY'!$DH$342,FC59,'ANNUAL SUMMARY'!$DP$356)+SUMIF('ANNUAL SUMMARY'!$BI$342,FC59,'ANNUAL SUMMARY'!$BQ$356)+SUMIF('ANNUAL SUMMARY'!$L$342,FC59,'ANNUAL SUMMARY'!$T$356)+SUMIF('ANNUAL SUMMARY'!$FE$286,FC59,'ANNUAL SUMMARY'!$FM$300)+SUMIF('ANNUAL SUMMARY'!$DH$286,FC59,'ANNUAL SUMMARY'!$DP$300)+SUMIF('ANNUAL SUMMARY'!$BI$286,FC59,'ANNUAL SUMMARY'!$BQ$300)+SUMIF('ANNUAL SUMMARY'!$L$286,FC59,'ANNUAL SUMMARY'!$T$300)+SUMIF('ANNUAL SUMMARY'!$FE$230,FC59,'ANNUAL SUMMARY'!$FM$244)+SUMIF('ANNUAL SUMMARY'!$DH$230,FC59,'ANNUAL SUMMARY'!$DP$244)+SUMIF('ANNUAL SUMMARY'!$BI$230,FC59,'ANNUAL SUMMARY'!$BQ$244)+SUMIF('ANNUAL SUMMARY'!$L$230,FC59,'ANNUAL SUMMARY'!$T$244)+SUMIF('ANNUAL SUMMARY'!$FE$174,FC59,'ANNUAL SUMMARY'!$FM$188)+SUMIF('ANNUAL SUMMARY'!$DH$174,FC59,'ANNUAL SUMMARY'!$DP$188)+SUMIF('ANNUAL SUMMARY'!$BI$174,FC59,'ANNUAL SUMMARY'!$BQ$188)+SUMIF('ANNUAL SUMMARY'!$L$174,FC59,'ANNUAL SUMMARY'!$T$188)+SUMIF('ANNUAL SUMMARY'!$FE$118,FC59,'ANNUAL SUMMARY'!$FM$132)+SUMIF('ANNUAL SUMMARY'!$DH$118,FC59,'ANNUAL SUMMARY'!$DP$132)+SUMIF('ANNUAL SUMMARY'!$BI$118,FC59,'ANNUAL SUMMARY'!$BQ$132)+SUMIF('ANNUAL SUMMARY'!$L$118,FC59,'ANNUAL SUMMARY'!$T$132)+SUMIF('ANNUAL SUMMARY'!$FE$62,FC59,'ANNUAL SUMMARY'!$FM$76)+SUMIF('ANNUAL SUMMARY'!$DH$62,FC59,'ANNUAL SUMMARY'!$DP$76)+SUMIF('ANNUAL SUMMARY'!$BI$62,FC59,'ANNUAL SUMMARY'!$BQ$76)+SUMIF('ANNUAL SUMMARY'!$L$62,FC59,'ANNUAL SUMMARY'!$T$76)+SUMIF('ANNUAL SUMMARY'!$FE$6,FC59,'ANNUAL SUMMARY'!$FM$20)+SUMIF('ANNUAL SUMMARY'!$DH$6,FC59,'ANNUAL SUMMARY'!$DP$20)+SUMIF('ANNUAL SUMMARY'!$BI$6,FC59,'ANNUAL SUMMARY'!$BQ$20)+SUMIF('ANNUAL SUMMARY'!$L$6,FC59,'ANNUAL SUMMARY'!$T$20)+SUMIF('PREVIOUS LOGS'!$K$6,FC59,'PREVIOUS LOGS'!$S$17)+SUMIF('PREVIOUS LOGS'!$K$59,$K$6,'PREVIOUS LOGS'!$S$70)+SUMIF('PREVIOUS LOGS'!$K$112,FC59,'PREVIOUS LOGS'!$S$123)+SUMIF('PREVIOUS LOGS'!$K$165,FC59,'PREVIOUS LOGS'!$S$176)+SUMIF('PREVIOUS LOGS'!$K$218,FC59,'PREVIOUS LOGS'!$S$229)+SUMIF('PREVIOUS LOGS'!$K$271,FC59,'PREVIOUS LOGS'!$S$282)+SUMIF('PREVIOUS LOGS'!$K$324,FC59,'PREVIOUS LOGS'!$S$335)+SUMIF('PREVIOUS LOGS'!$BH$6,FC59,'PREVIOUS LOGS'!$BP$17)+SUMIF('PREVIOUS LOGS'!$BH$59,$K$6,'PREVIOUS LOGS'!$BP$70)+SUMIF('PREVIOUS LOGS'!$BH$112,FC59,'PREVIOUS LOGS'!$BP$123)+SUMIF('PREVIOUS LOGS'!$BH$165,FC59,'PREVIOUS LOGS'!$BP$176)+SUMIF('PREVIOUS LOGS'!$BH$218,FC59,'PREVIOUS LOGS'!$BP$229)+SUMIF('PREVIOUS LOGS'!$BH$271,FC59,'PREVIOUS LOGS'!$BP$282)+SUMIF('PREVIOUS LOGS'!$BH$324,FC59,'PREVIOUS LOGS'!$BP$335)+SUMIF('PREVIOUS LOGS'!$DF$6,FC59,'PREVIOUS LOGS'!$DN$17)+SUMIF('PREVIOUS LOGS'!$DF$59,$K$6,'PREVIOUS LOGS'!$DN$70)+SUMIF('PREVIOUS LOGS'!$DF$112,FC59,'PREVIOUS LOGS'!$DN$123)+SUMIF('PREVIOUS LOGS'!$DF$165,FC59,'PREVIOUS LOGS'!$DN$176)+SUMIF('PREVIOUS LOGS'!$DF$218,FC59,'PREVIOUS LOGS'!$DN$229)+SUMIF('PREVIOUS LOGS'!$DF$271,FC59,'PREVIOUS LOGS'!$DN$282)+SUMIF('PREVIOUS LOGS'!$DF$324,FC59,'PREVIOUS LOGS'!$DN$335)+SUMIF('PREVIOUS LOGS'!$FC$6,FC59,'PREVIOUS LOGS'!$FK$17)+SUMIF('PREVIOUS LOGS'!$FC$59,$K$6,'PREVIOUS LOGS'!$FK$70)+SUMIF('PREVIOUS LOGS'!$FC$112,FC59,'PREVIOUS LOGS'!$FK$123)+SUMIF('PREVIOUS LOGS'!$FC$165,FC59,'PREVIOUS LOGS'!$FK$176)+SUMIF('PREVIOUS LOGS'!$FC$218,FC59,'PREVIOUS LOGS'!$FK$229)+SUMIF('PREVIOUS LOGS'!$FC$271,FC59,'PREVIOUS LOGS'!$FK$282)+SUMIF('PREVIOUS LOGS'!$FC$324,FC59,'PREVIOUS LOGS'!$FK$335)</f>
        <v>0</v>
      </c>
      <c r="FL69" s="750"/>
      <c r="FM69" s="750"/>
      <c r="FN69" s="750"/>
      <c r="FO69" s="750"/>
      <c r="FP69" s="751"/>
      <c r="FQ69" s="15"/>
      <c r="FR69" s="812">
        <f>IF(FR65=0," ",FR65+2)</f>
        <v>2024</v>
      </c>
      <c r="FS69" s="813"/>
      <c r="FT69" s="813"/>
      <c r="FU69" s="813"/>
      <c r="FV69" s="813"/>
      <c r="FW69" s="1118">
        <f>SUMIFS('ANNUAL SUMMARY'!$AF$54,FR69,'ANNUAL SUMMARY'!$V$9,FC59,'ANNUAL SUMMARY'!$L$6)+SUMIFS('ANNUAL SUMMARY'!$AF$112,FR69,'ANNUAL SUMMARY'!$V$9,FC59,'ANNUAL SUMMARY'!$L$64)+SUMIFS('ANNUAL SUMMARY'!$AF$170,FR69,'ANNUAL SUMMARY'!$V$9,FC59,'ANNUAL SUMMARY'!$L$122)+SUMIFS('ANNUAL SUMMARY'!$AF$228,FR69,'ANNUAL SUMMARY'!$V$9,FC59,'ANNUAL SUMMARY'!$L$180)+SUMIFS('ANNUAL SUMMARY'!$AF$286,FR69,'ANNUAL SUMMARY'!$V$9,FC59,'ANNUAL SUMMARY'!$L$238)+SUMIFS('ANNUAL SUMMARY'!$AF$344,FR69,'ANNUAL SUMMARY'!$V$9,FC59,'ANNUAL SUMMARY'!$L$296)+SUMIFS('ANNUAL SUMMARY'!$AF$402,FR69,'ANNUAL SUMMARY'!$V$9,FC59,'ANNUAL SUMMARY'!$L$354)+SUMIFS('ANNUAL SUMMARY'!$AF$460,FR69,'ANNUAL SUMMARY'!$V$9,FC59,'ANNUAL SUMMARY'!$L$412)+SUMIFS('ANNUAL SUMMARY'!$AF$518,FR69,'ANNUAL SUMMARY'!$V$9,FC59,'ANNUAL SUMMARY'!$L$470)+SUMIFS('ANNUAL SUMMARY'!$AF$576,FR69,'ANNUAL SUMMARY'!$V$9,FC59,'ANNUAL SUMMARY'!$L$528)+SUMIFS('ANNUAL SUMMARY'!$AF$634,FR69,'ANNUAL SUMMARY'!$V$9,FC59,'ANNUAL SUMMARY'!$L$586)+SUMIFS('ANNUAL SUMMARY'!$AF$692,FR69,'ANNUAL SUMMARY'!$V$9,FC59,'ANNUAL SUMMARY'!$L$644)+SUMIFS('ANNUAL SUMMARY'!$CC$54,FR69,'ANNUAL SUMMARY'!$V$9,FC59,'ANNUAL SUMMARY'!$BI$6)+SUMIFS('ANNUAL SUMMARY'!$CC$112,FR69,'ANNUAL SUMMARY'!$V$9,FC59,'ANNUAL SUMMARY'!$BI$64)+SUMIFS('ANNUAL SUMMARY'!$CC$170,FR69,'ANNUAL SUMMARY'!$V$9,FC59,'ANNUAL SUMMARY'!$BI$122)+SUMIFS('ANNUAL SUMMARY'!$CC$228,FR69,'ANNUAL SUMMARY'!$V$9,FC59,'ANNUAL SUMMARY'!$BI$180)+SUMIFS('ANNUAL SUMMARY'!$CC$286,FR69,'ANNUAL SUMMARY'!$V$9,FC59,'ANNUAL SUMMARY'!$BI$238)+SUMIFS('ANNUAL SUMMARY'!$CC$344,FR69,'ANNUAL SUMMARY'!$V$9,FC59,'ANNUAL SUMMARY'!$BI$296)+SUMIFS('ANNUAL SUMMARY'!$CC$402,FR69,'ANNUAL SUMMARY'!$V$9,FC59,'ANNUAL SUMMARY'!$BI$354)+SUMIFS('ANNUAL SUMMARY'!$CC$460,FR69,'ANNUAL SUMMARY'!$V$9,FC59,'ANNUAL SUMMARY'!$BI$412)+SUMIFS('ANNUAL SUMMARY'!$CC$518,FR69,'ANNUAL SUMMARY'!$V$9,FC59,'ANNUAL SUMMARY'!$BI$470)+SUMIFS('ANNUAL SUMMARY'!$CC$576,FR69,'ANNUAL SUMMARY'!$V$9,FC59,'ANNUAL SUMMARY'!$BI$528)+SUMIFS('ANNUAL SUMMARY'!$CC$634,FR69,'ANNUAL SUMMARY'!$V$9,FC59,'ANNUAL SUMMARY'!$BI$586)+SUMIFS('ANNUAL SUMMARY'!$CC$692,FR69,'ANNUAL SUMMARY'!$V$9,FC59,'ANNUAL SUMMARY'!$BI$644)+SUMIFS('ANNUAL SUMMARY'!$EB$54,FR69,'ANNUAL SUMMARY'!$V$9,FC59,'ANNUAL SUMMARY'!$DH$6)+SUMIFS('ANNUAL SUMMARY'!$EB$112,FR69,'ANNUAL SUMMARY'!$V$9,FC59,'ANNUAL SUMMARY'!$DH$64)+SUMIFS('ANNUAL SUMMARY'!$EB$170,FR69,'ANNUAL SUMMARY'!$V$9,FC59,'ANNUAL SUMMARY'!$DH$122)+SUMIFS('ANNUAL SUMMARY'!$EB$228,FR69,'ANNUAL SUMMARY'!$V$9,FC59,'ANNUAL SUMMARY'!$DH$180)+SUMIFS('ANNUAL SUMMARY'!$EB$286,FR69,'ANNUAL SUMMARY'!$V$9,FC59,'ANNUAL SUMMARY'!$DH$238)+SUMIFS('ANNUAL SUMMARY'!$EB$344,FR69,'ANNUAL SUMMARY'!$V$9,FC59,'ANNUAL SUMMARY'!$DH$296)+SUMIFS('ANNUAL SUMMARY'!$EB$402,FR69,'ANNUAL SUMMARY'!$V$9,FC59,'ANNUAL SUMMARY'!$DH$354)+SUMIFS('ANNUAL SUMMARY'!$EB$460,FR69,'ANNUAL SUMMARY'!$V$9,FC59,'ANNUAL SUMMARY'!$DH$412)+SUMIFS('ANNUAL SUMMARY'!$EB$518,FR69,'ANNUAL SUMMARY'!$V$9,FC59,'ANNUAL SUMMARY'!$DH$470)+SUMIFS('ANNUAL SUMMARY'!$EB$576,FR69,'ANNUAL SUMMARY'!$V$9,FC59,'ANNUAL SUMMARY'!$DH$528)+SUMIFS('ANNUAL SUMMARY'!$EB$634,FR69,'ANNUAL SUMMARY'!$V$9,FC59,'ANNUAL SUMMARY'!$DH$586)+SUMIFS('ANNUAL SUMMARY'!$EB$692,FR69,'ANNUAL SUMMARY'!$V$9,FC59,'ANNUAL SUMMARY'!$DH$644)+SUMIFS('ANNUAL SUMMARY'!$FY$54,FR69,'ANNUAL SUMMARY'!$V$9,FC59,'ANNUAL SUMMARY'!$FE$6)+SUMIFS('ANNUAL SUMMARY'!$FY$112,FR69,'ANNUAL SUMMARY'!$V$9,FC59,'ANNUAL SUMMARY'!$FE$64)+SUMIFS('ANNUAL SUMMARY'!$FY$170,FR69,'ANNUAL SUMMARY'!$V$9,FC59,'ANNUAL SUMMARY'!$FE$122)+SUMIFS('ANNUAL SUMMARY'!$FY$228,FR69,'ANNUAL SUMMARY'!$V$9,FC59,'ANNUAL SUMMARY'!$FE$180)+SUMIFS('ANNUAL SUMMARY'!$FY$286,FR69,'ANNUAL SUMMARY'!$V$9,FC59,'ANNUAL SUMMARY'!$FE$238)+SUMIFS('ANNUAL SUMMARY'!$FY$344,FR69,'ANNUAL SUMMARY'!$V$9,FC59,'ANNUAL SUMMARY'!$FE$296)+SUMIFS('ANNUAL SUMMARY'!$FY$402,FR69,'ANNUAL SUMMARY'!$V$9,FC59,'ANNUAL SUMMARY'!$FE$354)+SUMIFS('ANNUAL SUMMARY'!$FY$460,FR69,'ANNUAL SUMMARY'!$V$9,FC59,'ANNUAL SUMMARY'!$FE$412)+SUMIFS('ANNUAL SUMMARY'!$FY$518,FR69,'ANNUAL SUMMARY'!$V$9,FC59,'ANNUAL SUMMARY'!$FE$470)+SUMIFS('ANNUAL SUMMARY'!$FY$576,FR69,'ANNUAL SUMMARY'!$V$9,FC59,'ANNUAL SUMMARY'!$FE$528)+SUMIFS('ANNUAL SUMMARY'!$FY$634,FR69,'ANNUAL SUMMARY'!$V$9,FC59,'ANNUAL SUMMARY'!$FE$586)+SUMIFS('ANNUAL SUMMARY'!$FY$692,FR69,'ANNUAL SUMMARY'!$V$9,FC59,'ANNUAL SUMMARY'!$FE$644)</f>
        <v>0</v>
      </c>
      <c r="FX69" s="727"/>
      <c r="FY69" s="727"/>
      <c r="FZ69" s="727"/>
      <c r="GA69" s="727">
        <f>SUMIFS('ANNUAL SUMMARY'!$AJ$54,FR69,'ANNUAL SUMMARY'!$V$9,FC59,'ANNUAL SUMMARY'!$L$6)+SUMIFS('ANNUAL SUMMARY'!$AJ$112,FR69,'ANNUAL SUMMARY'!$V$9,FC59,'ANNUAL SUMMARY'!$L$64)+SUMIFS('ANNUAL SUMMARY'!$AJ$170,FR69,'ANNUAL SUMMARY'!$V$9,FC59,'ANNUAL SUMMARY'!$L$122)+SUMIFS('ANNUAL SUMMARY'!$AJ$228,FR69,'ANNUAL SUMMARY'!$V$9,FC59,'ANNUAL SUMMARY'!$L$180)+SUMIFS('ANNUAL SUMMARY'!$AJ$286,FR69,'ANNUAL SUMMARY'!$V$9,FC59,'ANNUAL SUMMARY'!$L$238)+SUMIFS('ANNUAL SUMMARY'!$AJ$344,FR69,'ANNUAL SUMMARY'!$V$9,FC59,'ANNUAL SUMMARY'!$L$296)+SUMIFS('ANNUAL SUMMARY'!$AJ$402,FR69,'ANNUAL SUMMARY'!$V$9,FC59,'ANNUAL SUMMARY'!$L$354)+SUMIFS('ANNUAL SUMMARY'!$AJ$460,FR69,'ANNUAL SUMMARY'!$V$9,FC59,'ANNUAL SUMMARY'!$L$412)+SUMIFS('ANNUAL SUMMARY'!$AJ$518,FR69,'ANNUAL SUMMARY'!$V$9,FC59,'ANNUAL SUMMARY'!$L$470)+SUMIFS('ANNUAL SUMMARY'!$AJ$576,FR69,'ANNUAL SUMMARY'!$V$9,FC59,'ANNUAL SUMMARY'!$L$528)+SUMIFS('ANNUAL SUMMARY'!$AJ$634,FR69,'ANNUAL SUMMARY'!$V$9,FC59,'ANNUAL SUMMARY'!$L$586)+SUMIFS('ANNUAL SUMMARY'!$AJ$692,FR69,'ANNUAL SUMMARY'!$V$9,FC59,'ANNUAL SUMMARY'!$L$644)+SUMIFS('ANNUAL SUMMARY'!$CG$54,FR69,'ANNUAL SUMMARY'!$V$9,FC59,'ANNUAL SUMMARY'!$BI$6)+SUMIFS('ANNUAL SUMMARY'!$CG$112,FR69,'ANNUAL SUMMARY'!$V$9,FC59,'ANNUAL SUMMARY'!$BI$64)+SUMIFS('ANNUAL SUMMARY'!$CG$170,FR69,'ANNUAL SUMMARY'!$V$9,FC59,'ANNUAL SUMMARY'!$BI$122)+SUMIFS('ANNUAL SUMMARY'!$CG$228,FR69,'ANNUAL SUMMARY'!$V$9,FC59,'ANNUAL SUMMARY'!$BI$180)+SUMIFS('ANNUAL SUMMARY'!$CG$286,FR69,'ANNUAL SUMMARY'!$V$9,FC59,'ANNUAL SUMMARY'!$BI$238)+SUMIFS('ANNUAL SUMMARY'!$CG$344,FR69,'ANNUAL SUMMARY'!$V$9,FC59,'ANNUAL SUMMARY'!$BI$296)+SUMIFS('ANNUAL SUMMARY'!$CG$402,FR69,'ANNUAL SUMMARY'!$V$9,FC59,'ANNUAL SUMMARY'!$BI$354)+SUMIFS('ANNUAL SUMMARY'!$CG$460,FR69,'ANNUAL SUMMARY'!$V$9,FC59,'ANNUAL SUMMARY'!$BI$412)+SUMIFS('ANNUAL SUMMARY'!$CG$518,FR69,'ANNUAL SUMMARY'!$V$9,FC59,'ANNUAL SUMMARY'!$BI$470)+SUMIFS('ANNUAL SUMMARY'!$CG$576,FR69,'ANNUAL SUMMARY'!$V$9,FC59,'ANNUAL SUMMARY'!$BI$528)+SUMIFS('ANNUAL SUMMARY'!$CG$634,FR69,'ANNUAL SUMMARY'!$V$9,FC59,'ANNUAL SUMMARY'!$BI$586)+SUMIFS('ANNUAL SUMMARY'!$CG$692,FR69,'ANNUAL SUMMARY'!$V$9,FC59,'ANNUAL SUMMARY'!$BI$644)+SUMIFS('ANNUAL SUMMARY'!$EF$54,FR69,'ANNUAL SUMMARY'!$V$9,FC59,'ANNUAL SUMMARY'!$DH$6)+SUMIFS('ANNUAL SUMMARY'!$EF$112,FR69,'ANNUAL SUMMARY'!$V$9,FC59,'ANNUAL SUMMARY'!$DH$64)+SUMIFS('ANNUAL SUMMARY'!$EF$170,FR69,'ANNUAL SUMMARY'!$V$9,FC59,'ANNUAL SUMMARY'!$DH$122)+SUMIFS('ANNUAL SUMMARY'!$EF$228,FR69,'ANNUAL SUMMARY'!$V$9,FC59,'ANNUAL SUMMARY'!$DH$180)+SUMIFS('ANNUAL SUMMARY'!$EF$286,FR69,'ANNUAL SUMMARY'!$V$9,FC59,'ANNUAL SUMMARY'!$DH$238)+SUMIFS('ANNUAL SUMMARY'!$EF$344,FR69,'ANNUAL SUMMARY'!$V$9,FC59,'ANNUAL SUMMARY'!$DH$296)+SUMIFS('ANNUAL SUMMARY'!$EF$402,FR69,'ANNUAL SUMMARY'!$V$9,FC59,'ANNUAL SUMMARY'!$DH$354)+SUMIFS('ANNUAL SUMMARY'!$EF$460,FR69,'ANNUAL SUMMARY'!$V$9,FC59,'ANNUAL SUMMARY'!$DH$412)+SUMIFS('ANNUAL SUMMARY'!$EF$518,FR69,'ANNUAL SUMMARY'!$V$9,FC59,'ANNUAL SUMMARY'!$DH$470)+SUMIFS('ANNUAL SUMMARY'!$EF$576,FR69,'ANNUAL SUMMARY'!$V$9,FC59,'ANNUAL SUMMARY'!$DH$528)+SUMIFS('ANNUAL SUMMARY'!$EF$634,FR69,'ANNUAL SUMMARY'!$V$9,FC59,'ANNUAL SUMMARY'!$DH$586)+SUMIFS('ANNUAL SUMMARY'!$EF$692,FR69,'ANNUAL SUMMARY'!$V$9,FC59,'ANNUAL SUMMARY'!$DH$644)+SUMIFS('ANNUAL SUMMARY'!$GC$54,FR69,'ANNUAL SUMMARY'!$V$9,FC59,'ANNUAL SUMMARY'!$FE$6)+SUMIFS('ANNUAL SUMMARY'!$GC$112,FR69,'ANNUAL SUMMARY'!$V$9,FC59,'ANNUAL SUMMARY'!$FE$64)+SUMIFS('ANNUAL SUMMARY'!$GC$170,FR69,'ANNUAL SUMMARY'!$V$9,FC59,'ANNUAL SUMMARY'!$FE$122)+SUMIFS('ANNUAL SUMMARY'!$GC$228,FR69,'ANNUAL SUMMARY'!$V$9,FC59,'ANNUAL SUMMARY'!$FE$180)+SUMIFS('ANNUAL SUMMARY'!$GC$286,FR69,'ANNUAL SUMMARY'!$V$9,FC59,'ANNUAL SUMMARY'!$FE$238)+SUMIFS('ANNUAL SUMMARY'!$GC$344,FR69,'ANNUAL SUMMARY'!$V$9,FC59,'ANNUAL SUMMARY'!$FE$296)+SUMIFS('ANNUAL SUMMARY'!$GC$402,FR69,'ANNUAL SUMMARY'!$V$9,FC59,'ANNUAL SUMMARY'!$FE$354)+SUMIFS('ANNUAL SUMMARY'!$GC$460,FR69,'ANNUAL SUMMARY'!$V$9,FC59,'ANNUAL SUMMARY'!$FE$412)+SUMIFS('ANNUAL SUMMARY'!$GC$518,FR69,'ANNUAL SUMMARY'!$V$9,FC59,'ANNUAL SUMMARY'!$FE$470)+SUMIFS('ANNUAL SUMMARY'!$GC$576,FR69,'ANNUAL SUMMARY'!$V$9,FC59,'ANNUAL SUMMARY'!$FE$528)+SUMIFS('ANNUAL SUMMARY'!$GC$634,FR69,'ANNUAL SUMMARY'!$V$9,FC59,'ANNUAL SUMMARY'!$FE$586)+SUMIFS('ANNUAL SUMMARY'!$GC$692,FR69,'ANNUAL SUMMARY'!$V$9,FC59,'ANNUAL SUMMARY'!$FE$644)</f>
        <v>0</v>
      </c>
      <c r="GB69" s="727"/>
      <c r="GC69" s="727"/>
      <c r="GD69" s="727"/>
      <c r="GE69" s="727">
        <f>SUMIFS('ANNUAL SUMMARY'!$AN$54,FR69,'ANNUAL SUMMARY'!$V$9,FC59,'ANNUAL SUMMARY'!$L$6)+SUMIFS('ANNUAL SUMMARY'!$AN$112,FR69,'ANNUAL SUMMARY'!$V$9,FC59,'ANNUAL SUMMARY'!$L$64)+SUMIFS('ANNUAL SUMMARY'!$AN$170,FR69,'ANNUAL SUMMARY'!$V$9,FC59,'ANNUAL SUMMARY'!$L$122)+SUMIFS('ANNUAL SUMMARY'!$AN$228,FR69,'ANNUAL SUMMARY'!$V$9,FC59,'ANNUAL SUMMARY'!$L$180)+SUMIFS('ANNUAL SUMMARY'!$AN$286,FR69,'ANNUAL SUMMARY'!$V$9,FC59,'ANNUAL SUMMARY'!$L$238)+SUMIFS('ANNUAL SUMMARY'!$AN$344,FR69,'ANNUAL SUMMARY'!$V$9,FC59,'ANNUAL SUMMARY'!$L$296)+SUMIFS('ANNUAL SUMMARY'!$AN$402,FR69,'ANNUAL SUMMARY'!$V$9,FC59,'ANNUAL SUMMARY'!$L$354)+SUMIFS('ANNUAL SUMMARY'!$AN$460,FR69,'ANNUAL SUMMARY'!$V$9,FC59,'ANNUAL SUMMARY'!$L$412)+SUMIFS('ANNUAL SUMMARY'!$AN$518,FR69,'ANNUAL SUMMARY'!$V$9,FC59,'ANNUAL SUMMARY'!$L$470)+SUMIFS('ANNUAL SUMMARY'!$AN$576,FR69,'ANNUAL SUMMARY'!$V$9,FC59,'ANNUAL SUMMARY'!$L$528)+SUMIFS('ANNUAL SUMMARY'!$AN$634,FR69,'ANNUAL SUMMARY'!$V$9,FC59,'ANNUAL SUMMARY'!$L$586)+SUMIFS('ANNUAL SUMMARY'!$AN$692,FR69,'ANNUAL SUMMARY'!$V$9,FC59,'ANNUAL SUMMARY'!$L$644)+SUMIFS('ANNUAL SUMMARY'!$CK$54,FR69,'ANNUAL SUMMARY'!$V$9,FC59,'ANNUAL SUMMARY'!$BI$6)+SUMIFS('ANNUAL SUMMARY'!$CK$112,FR69,'ANNUAL SUMMARY'!$V$9,FC59,'ANNUAL SUMMARY'!$BI$64)+SUMIFS('ANNUAL SUMMARY'!$CK$170,FR69,'ANNUAL SUMMARY'!$V$9,FC59,'ANNUAL SUMMARY'!$BI$122)+SUMIFS('ANNUAL SUMMARY'!$CK$228,FR69,'ANNUAL SUMMARY'!$V$9,FC59,'ANNUAL SUMMARY'!$BI$180)+SUMIFS('ANNUAL SUMMARY'!$CK$286,FR69,'ANNUAL SUMMARY'!$V$9,FC59,'ANNUAL SUMMARY'!$BI$238)+SUMIFS('ANNUAL SUMMARY'!$CK$344,FR69,'ANNUAL SUMMARY'!$V$9,FC59,'ANNUAL SUMMARY'!$BI$296)+SUMIFS('ANNUAL SUMMARY'!$CK$402,FR69,'ANNUAL SUMMARY'!$V$9,FC59,'ANNUAL SUMMARY'!$BI$354)+SUMIFS('ANNUAL SUMMARY'!$CK$460,FR69,'ANNUAL SUMMARY'!$V$9,FC59,'ANNUAL SUMMARY'!$BI$412)+SUMIFS('ANNUAL SUMMARY'!$CK$518,FR69,'ANNUAL SUMMARY'!$V$9,FC59,'ANNUAL SUMMARY'!$BI$470)+SUMIFS('ANNUAL SUMMARY'!$CK$576,FR69,'ANNUAL SUMMARY'!$V$9,FC59,'ANNUAL SUMMARY'!$BI$528)+SUMIFS('ANNUAL SUMMARY'!$CK$634,FR69,'ANNUAL SUMMARY'!$V$9,FC59,'ANNUAL SUMMARY'!$BI$586)+SUMIFS('ANNUAL SUMMARY'!$CK$692,FR69,'ANNUAL SUMMARY'!$V$9,FC59,'ANNUAL SUMMARY'!$BI$644)+SUMIFS('ANNUAL SUMMARY'!$EJ$54,FR69,'ANNUAL SUMMARY'!$V$9,FC59,'ANNUAL SUMMARY'!$DH$6)+SUMIFS('ANNUAL SUMMARY'!$EJ$112,FR69,'ANNUAL SUMMARY'!$V$9,FC59,'ANNUAL SUMMARY'!$DH$64)+SUMIFS('ANNUAL SUMMARY'!$EJ$170,FR69,'ANNUAL SUMMARY'!$V$9,FC59,'ANNUAL SUMMARY'!$DH$122)+SUMIFS('ANNUAL SUMMARY'!$EJ$228,FR69,'ANNUAL SUMMARY'!$V$9,FC59,'ANNUAL SUMMARY'!$DH$180)+SUMIFS('ANNUAL SUMMARY'!$EJ$286,FR69,'ANNUAL SUMMARY'!$V$9,FC59,'ANNUAL SUMMARY'!$DH$238)+SUMIFS('ANNUAL SUMMARY'!$EJ$344,FR69,'ANNUAL SUMMARY'!$V$9,FC59,'ANNUAL SUMMARY'!$DH$296)+SUMIFS('ANNUAL SUMMARY'!$EJ$402,FR69,'ANNUAL SUMMARY'!$V$9,FC59,'ANNUAL SUMMARY'!$DH$354)+SUMIFS('ANNUAL SUMMARY'!$EJ$460,FR69,'ANNUAL SUMMARY'!$V$9,FC59,'ANNUAL SUMMARY'!$DH$412)+SUMIFS('ANNUAL SUMMARY'!$EJ$518,FR69,'ANNUAL SUMMARY'!$V$9,FC59,'ANNUAL SUMMARY'!$DH$470)+SUMIFS('ANNUAL SUMMARY'!$EJ$576,FR69,'ANNUAL SUMMARY'!$V$9,FC59,'ANNUAL SUMMARY'!$DH$528)+SUMIFS('ANNUAL SUMMARY'!$EJ$634,FR69,'ANNUAL SUMMARY'!$V$9,FC59,'ANNUAL SUMMARY'!$DH$586)+SUMIFS('ANNUAL SUMMARY'!$EJ$692,FR69,'ANNUAL SUMMARY'!$V$9,FC59,'ANNUAL SUMMARY'!$DH$644)+SUMIFS('ANNUAL SUMMARY'!$GG$54,FR69,'ANNUAL SUMMARY'!$V$9,FC59,'ANNUAL SUMMARY'!$FE$6)+SUMIFS('ANNUAL SUMMARY'!$GG$112,FR69,'ANNUAL SUMMARY'!$V$9,FC59,'ANNUAL SUMMARY'!$FE$64)+SUMIFS('ANNUAL SUMMARY'!$GG$170,FR69,'ANNUAL SUMMARY'!$V$9,FC59,'ANNUAL SUMMARY'!$FE$122)+SUMIFS('ANNUAL SUMMARY'!$GG$228,FR69,'ANNUAL SUMMARY'!$V$9,FC59,'ANNUAL SUMMARY'!$FE$180)+SUMIFS('ANNUAL SUMMARY'!$GG$286,FR69,'ANNUAL SUMMARY'!$V$9,FC59,'ANNUAL SUMMARY'!$FE$238)+SUMIFS('ANNUAL SUMMARY'!$GG$344,FR69,'ANNUAL SUMMARY'!$V$9,FC59,'ANNUAL SUMMARY'!$FE$296)+SUMIFS('ANNUAL SUMMARY'!$GG$402,FR69,'ANNUAL SUMMARY'!$V$9,FC59,'ANNUAL SUMMARY'!$FE$354)+SUMIFS('ANNUAL SUMMARY'!$GG$460,FR69,'ANNUAL SUMMARY'!$V$9,FC59,'ANNUAL SUMMARY'!$FE$412)+SUMIFS('ANNUAL SUMMARY'!$GG$518,FR69,'ANNUAL SUMMARY'!$V$9,FC59,'ANNUAL SUMMARY'!$FE$470)+SUMIFS('ANNUAL SUMMARY'!$GG$576,FR69,'ANNUAL SUMMARY'!$V$9,FC59,'ANNUAL SUMMARY'!$FE$528)+SUMIFS('ANNUAL SUMMARY'!$GG$634,FR69,'ANNUAL SUMMARY'!$V$9,FC59,'ANNUAL SUMMARY'!$FE$586)+SUMIFS('ANNUAL SUMMARY'!$GG$692,FR69,'ANNUAL SUMMARY'!$V$9,FC59,'ANNUAL SUMMARY'!$FE$644)</f>
        <v>0</v>
      </c>
      <c r="GF69" s="727"/>
      <c r="GG69" s="727"/>
      <c r="GH69" s="727"/>
      <c r="GI69" s="728">
        <f>SUMIFS('ANNUAL SUMMARY'!$AR$54,FR69,'ANNUAL SUMMARY'!$V$9,FC59,'ANNUAL SUMMARY'!$L$6)+SUMIFS('ANNUAL SUMMARY'!$AR$112,FR69,'ANNUAL SUMMARY'!$V$9,FC59,'ANNUAL SUMMARY'!$L$64)+SUMIFS('ANNUAL SUMMARY'!$AR$170,FR69,'ANNUAL SUMMARY'!$V$9,FC59,'ANNUAL SUMMARY'!$L$122)+SUMIFS('ANNUAL SUMMARY'!$AR$228,FR69,'ANNUAL SUMMARY'!$V$9,FC59,'ANNUAL SUMMARY'!$L$180)+SUMIFS('ANNUAL SUMMARY'!$AR$286,FR69,'ANNUAL SUMMARY'!$V$9,FC59,'ANNUAL SUMMARY'!$L$238)+SUMIFS('ANNUAL SUMMARY'!$AR$344,FR69,'ANNUAL SUMMARY'!$V$9,FC59,'ANNUAL SUMMARY'!$L$296)+SUMIFS('ANNUAL SUMMARY'!$AR$402,FR69,'ANNUAL SUMMARY'!$V$9,FC59,'ANNUAL SUMMARY'!$L$354)+SUMIFS('ANNUAL SUMMARY'!$AR$460,FR69,'ANNUAL SUMMARY'!$V$9,FC59,'ANNUAL SUMMARY'!$L$412)+SUMIFS('ANNUAL SUMMARY'!$AR$518,FR69,'ANNUAL SUMMARY'!$V$9,FC59,'ANNUAL SUMMARY'!$L$470)+SUMIFS('ANNUAL SUMMARY'!$AR$576,FR69,'ANNUAL SUMMARY'!$V$9,FC59,'ANNUAL SUMMARY'!$L$528)+SUMIFS('ANNUAL SUMMARY'!$AR$634,FR69,'ANNUAL SUMMARY'!$V$9,FC59,'ANNUAL SUMMARY'!$L$586)+SUMIFS('ANNUAL SUMMARY'!$AR$692,FR69,'ANNUAL SUMMARY'!$V$9,FC59,'ANNUAL SUMMARY'!$L$644)+SUMIFS('ANNUAL SUMMARY'!$CO$54,FR69,'ANNUAL SUMMARY'!$V$9,FC59,'ANNUAL SUMMARY'!$BI$6)+SUMIFS('ANNUAL SUMMARY'!$CO$112,FR69,'ANNUAL SUMMARY'!$V$9,FC59,'ANNUAL SUMMARY'!$BI$64)+SUMIFS('ANNUAL SUMMARY'!$CO$170,FR69,'ANNUAL SUMMARY'!$V$9,FC59,'ANNUAL SUMMARY'!$BI$122)+SUMIFS('ANNUAL SUMMARY'!$CO$228,FR69,'ANNUAL SUMMARY'!$V$9,FC59,'ANNUAL SUMMARY'!$BI$180)+SUMIFS('ANNUAL SUMMARY'!$CO$286,FR69,'ANNUAL SUMMARY'!$V$9,FC59,'ANNUAL SUMMARY'!$BI$238)+SUMIFS('ANNUAL SUMMARY'!$CO$344,FR69,'ANNUAL SUMMARY'!$V$9,FC59,'ANNUAL SUMMARY'!$BI$296)+SUMIFS('ANNUAL SUMMARY'!$CO$402,FR69,'ANNUAL SUMMARY'!$V$9,FC59,'ANNUAL SUMMARY'!$BI$354)+SUMIFS('ANNUAL SUMMARY'!$CO$460,FR69,'ANNUAL SUMMARY'!$V$9,FC59,'ANNUAL SUMMARY'!$BI$412)+SUMIFS('ANNUAL SUMMARY'!$CO$518,FR69,'ANNUAL SUMMARY'!$V$9,FC59,'ANNUAL SUMMARY'!$BI$470)+SUMIFS('ANNUAL SUMMARY'!$CO$576,FR69,'ANNUAL SUMMARY'!$V$9,FC59,'ANNUAL SUMMARY'!$BI$528)+SUMIFS('ANNUAL SUMMARY'!$CO$634,FR69,'ANNUAL SUMMARY'!$V$9,FC59,'ANNUAL SUMMARY'!$BI$586)+SUMIFS('ANNUAL SUMMARY'!$CO$692,FR69,'ANNUAL SUMMARY'!$V$9,FC59,'ANNUAL SUMMARY'!$BI$644)+SUMIFS('ANNUAL SUMMARY'!$EN$54,FR69,'ANNUAL SUMMARY'!$V$9,FC59,'ANNUAL SUMMARY'!$DH$6)+SUMIFS('ANNUAL SUMMARY'!$EN$112,FR69,'ANNUAL SUMMARY'!$V$9,FC59,'ANNUAL SUMMARY'!$DH$64)+SUMIFS('ANNUAL SUMMARY'!$EN$170,FR69,'ANNUAL SUMMARY'!$V$9,FC59,'ANNUAL SUMMARY'!$DH$122)+SUMIFS('ANNUAL SUMMARY'!$EN$228,FR69,'ANNUAL SUMMARY'!$V$9,FC59,'ANNUAL SUMMARY'!$DH$180)+SUMIFS('ANNUAL SUMMARY'!$EN$286,FR69,'ANNUAL SUMMARY'!$V$9,FC59,'ANNUAL SUMMARY'!$DH$238)+SUMIFS('ANNUAL SUMMARY'!$EN$344,FR69,'ANNUAL SUMMARY'!$V$9,FC59,'ANNUAL SUMMARY'!$DH$296)+SUMIFS('ANNUAL SUMMARY'!$EN$402,FR69,'ANNUAL SUMMARY'!$V$9,FC59,'ANNUAL SUMMARY'!$DH$354)+SUMIFS('ANNUAL SUMMARY'!$EN$460,FR69,'ANNUAL SUMMARY'!$V$9,FC59,'ANNUAL SUMMARY'!$DH$412)+SUMIFS('ANNUAL SUMMARY'!$EN$518,FR69,'ANNUAL SUMMARY'!$V$9,FC59,'ANNUAL SUMMARY'!$DH$470)+SUMIFS('ANNUAL SUMMARY'!$EN$576,FR69,'ANNUAL SUMMARY'!$V$9,FC59,'ANNUAL SUMMARY'!$DH$528)+SUMIFS('ANNUAL SUMMARY'!$EN$634,FR69,'ANNUAL SUMMARY'!$V$9,FC59,'ANNUAL SUMMARY'!$DH$586)+SUMIFS('ANNUAL SUMMARY'!$EN$692,FR69,'ANNUAL SUMMARY'!$V$9,FC59,'ANNUAL SUMMARY'!$DH$644)+SUMIFS('ANNUAL SUMMARY'!$GK$54,FR69,'ANNUAL SUMMARY'!$V$9,FC59,'ANNUAL SUMMARY'!$FE$6)+SUMIFS('ANNUAL SUMMARY'!$GK$112,FR69,'ANNUAL SUMMARY'!$V$9,FC59,'ANNUAL SUMMARY'!$FE$64)+SUMIFS('ANNUAL SUMMARY'!$GK$170,FR69,'ANNUAL SUMMARY'!$V$9,FC59,'ANNUAL SUMMARY'!$FE$122)+SUMIFS('ANNUAL SUMMARY'!$GK$228,FR69,'ANNUAL SUMMARY'!$V$9,FC59,'ANNUAL SUMMARY'!$FE$180)+SUMIFS('ANNUAL SUMMARY'!$GK$286,FR69,'ANNUAL SUMMARY'!$V$9,FC59,'ANNUAL SUMMARY'!$FE$238)+SUMIFS('ANNUAL SUMMARY'!$GK$344,FR69,'ANNUAL SUMMARY'!$V$9,FC59,'ANNUAL SUMMARY'!$FE$296)+SUMIFS('ANNUAL SUMMARY'!$GK$402,FR69,'ANNUAL SUMMARY'!$V$9,FC59,'ANNUAL SUMMARY'!$FE$354)+SUMIFS('ANNUAL SUMMARY'!$GK$460,FR69,'ANNUAL SUMMARY'!$V$9,FC59,'ANNUAL SUMMARY'!$FE$412)+SUMIFS('ANNUAL SUMMARY'!$GK$518,FR69,'ANNUAL SUMMARY'!$V$9,FC59,'ANNUAL SUMMARY'!$FE$470)+SUMIFS('ANNUAL SUMMARY'!$GK$576,FR69,'ANNUAL SUMMARY'!$V$9,FC59,'ANNUAL SUMMARY'!$FE$528)+SUMIFS('ANNUAL SUMMARY'!$GK$634,FR69,'ANNUAL SUMMARY'!$V$9,FC59,'ANNUAL SUMMARY'!$FE$586)+SUMIFS('ANNUAL SUMMARY'!$GK$692,FR69,'ANNUAL SUMMARY'!$V$9,FC59,'ANNUAL SUMMARY'!$FE$644)</f>
        <v>0</v>
      </c>
      <c r="GJ69" s="728"/>
      <c r="GK69" s="728"/>
      <c r="GL69" s="728">
        <f>SUMIFS('ANNUAL SUMMARY'!$AU$54,FR69,'ANNUAL SUMMARY'!$V$9,FC59,'ANNUAL SUMMARY'!$L$6)+SUMIFS('ANNUAL SUMMARY'!$AU$112,FR69,'ANNUAL SUMMARY'!$V$9,FC59,'ANNUAL SUMMARY'!$L$64)+SUMIFS('ANNUAL SUMMARY'!$AU$170,FR69,'ANNUAL SUMMARY'!$V$9,FC59,'ANNUAL SUMMARY'!$L$122)+SUMIFS('ANNUAL SUMMARY'!$AU$228,FR69,'ANNUAL SUMMARY'!$V$9,FC59,'ANNUAL SUMMARY'!$L$180)+SUMIFS('ANNUAL SUMMARY'!$AU$286,FR69,'ANNUAL SUMMARY'!$V$9,FC59,'ANNUAL SUMMARY'!$L$238)+SUMIFS('ANNUAL SUMMARY'!$AU$344,FR69,'ANNUAL SUMMARY'!$V$9,FC59,'ANNUAL SUMMARY'!$L$296)+SUMIFS('ANNUAL SUMMARY'!$AU$402,FR69,'ANNUAL SUMMARY'!$V$9,FC59,'ANNUAL SUMMARY'!$L$354)+SUMIFS('ANNUAL SUMMARY'!$AU$460,FR69,'ANNUAL SUMMARY'!$V$9,FC59,'ANNUAL SUMMARY'!$L$412)+SUMIFS('ANNUAL SUMMARY'!$AU$518,FR69,'ANNUAL SUMMARY'!$V$9,FC59,'ANNUAL SUMMARY'!$L$470)+SUMIFS('ANNUAL SUMMARY'!$AU$576,FR69,'ANNUAL SUMMARY'!$V$9,FC59,'ANNUAL SUMMARY'!$L$528)+SUMIFS('ANNUAL SUMMARY'!$AU$634,FR69,'ANNUAL SUMMARY'!$V$9,FC59,'ANNUAL SUMMARY'!$L$586)+SUMIFS('ANNUAL SUMMARY'!$AU$692,FR69,'ANNUAL SUMMARY'!$V$9,FC59,'ANNUAL SUMMARY'!$L$644)+SUMIFS('ANNUAL SUMMARY'!$CR$54,FR69,'ANNUAL SUMMARY'!$V$9,FC59,'ANNUAL SUMMARY'!$BI$6)+SUMIFS('ANNUAL SUMMARY'!$CR$112,FR69,'ANNUAL SUMMARY'!$V$9,FC59,'ANNUAL SUMMARY'!$BI$64)+SUMIFS('ANNUAL SUMMARY'!$CR$170,FR69,'ANNUAL SUMMARY'!$V$9,FC59,'ANNUAL SUMMARY'!$BI$122)+SUMIFS('ANNUAL SUMMARY'!$CR$228,FR69,'ANNUAL SUMMARY'!$V$9,FC59,'ANNUAL SUMMARY'!$BI$180)+SUMIFS('ANNUAL SUMMARY'!$CR$286,FR69,'ANNUAL SUMMARY'!$V$9,FC59,'ANNUAL SUMMARY'!$BI$238)+SUMIFS('ANNUAL SUMMARY'!$CR$344,FR69,'ANNUAL SUMMARY'!$V$9,FC59,'ANNUAL SUMMARY'!$BI$296)+SUMIFS('ANNUAL SUMMARY'!$CR$402,FR69,'ANNUAL SUMMARY'!$V$9,FC59,'ANNUAL SUMMARY'!$BI$354)+SUMIFS('ANNUAL SUMMARY'!$CR$460,FR69,'ANNUAL SUMMARY'!$V$9,FC59,'ANNUAL SUMMARY'!$BI$412)+SUMIFS('ANNUAL SUMMARY'!$CR$518,FR69,'ANNUAL SUMMARY'!$V$9,FC59,'ANNUAL SUMMARY'!$BI$470)+SUMIFS('ANNUAL SUMMARY'!$CR$576,FR69,'ANNUAL SUMMARY'!$V$9,FC59,'ANNUAL SUMMARY'!$BI$528)+SUMIFS('ANNUAL SUMMARY'!$CR$634,FR69,'ANNUAL SUMMARY'!$V$9,FC59,'ANNUAL SUMMARY'!$BI$586)+SUMIFS('ANNUAL SUMMARY'!$CR$692,FR69,'ANNUAL SUMMARY'!$V$9,FC59,'ANNUAL SUMMARY'!$BI$644)+SUMIFS('ANNUAL SUMMARY'!$EQ$54,FR69,'ANNUAL SUMMARY'!$V$9,FC59,'ANNUAL SUMMARY'!$DH$6)+SUMIFS('ANNUAL SUMMARY'!$EQ$112,FR69,'ANNUAL SUMMARY'!$V$9,FC59,'ANNUAL SUMMARY'!$DH$64)+SUMIFS('ANNUAL SUMMARY'!$EQ$170,FR69,'ANNUAL SUMMARY'!$V$9,FC59,'ANNUAL SUMMARY'!$DH$122)+SUMIFS('ANNUAL SUMMARY'!$EQ$228,FR69,'ANNUAL SUMMARY'!$V$9,FC59,'ANNUAL SUMMARY'!$DH$180)+SUMIFS('ANNUAL SUMMARY'!$EQ$286,FR69,'ANNUAL SUMMARY'!$V$9,FC59,'ANNUAL SUMMARY'!$DH$238)+SUMIFS('ANNUAL SUMMARY'!$EQ$344,FR69,'ANNUAL SUMMARY'!$V$9,FC59,'ANNUAL SUMMARY'!$DH$296)+SUMIFS('ANNUAL SUMMARY'!$EQ$402,FR69,'ANNUAL SUMMARY'!$V$9,FC59,'ANNUAL SUMMARY'!$DH$354)+SUMIFS('ANNUAL SUMMARY'!$EQ$460,FR69,'ANNUAL SUMMARY'!$V$9,FC59,'ANNUAL SUMMARY'!$DH$412)+SUMIFS('ANNUAL SUMMARY'!$EQ$518,FR69,'ANNUAL SUMMARY'!$V$9,FC59,'ANNUAL SUMMARY'!$DH$470)+SUMIFS('ANNUAL SUMMARY'!$EQ$576,FR69,'ANNUAL SUMMARY'!$V$9,FC59,'ANNUAL SUMMARY'!$DH$528)+SUMIFS('ANNUAL SUMMARY'!$EQ$634,FR69,'ANNUAL SUMMARY'!$V$9,FC59,'ANNUAL SUMMARY'!$DH$586)+SUMIFS('ANNUAL SUMMARY'!$EQ$692,FR69,'ANNUAL SUMMARY'!$V$9,FC59,'ANNUAL SUMMARY'!$DH$644)+SUMIFS('ANNUAL SUMMARY'!$GN$54,FR69,'ANNUAL SUMMARY'!$V$9,FC59,'ANNUAL SUMMARY'!$FE$6)+SUMIFS('ANNUAL SUMMARY'!$GN$112,FR69,'ANNUAL SUMMARY'!$V$9,FC59,'ANNUAL SUMMARY'!$FE$64)+SUMIFS('ANNUAL SUMMARY'!$GN$170,FR69,'ANNUAL SUMMARY'!$V$9,FC59,'ANNUAL SUMMARY'!$FE$122)+SUMIFS('ANNUAL SUMMARY'!$GN$228,FR69,'ANNUAL SUMMARY'!$V$9,FC59,'ANNUAL SUMMARY'!$FE$180)+SUMIFS('ANNUAL SUMMARY'!$GN$286,FR69,'ANNUAL SUMMARY'!$V$9,FC59,'ANNUAL SUMMARY'!$FE$238)+SUMIFS('ANNUAL SUMMARY'!$GN$344,FR69,'ANNUAL SUMMARY'!$V$9,FC59,'ANNUAL SUMMARY'!$FE$296)+SUMIFS('ANNUAL SUMMARY'!$GN$402,FR69,'ANNUAL SUMMARY'!$V$9,FC59,'ANNUAL SUMMARY'!$FE$354)+SUMIFS('ANNUAL SUMMARY'!$GN$460,FR69,'ANNUAL SUMMARY'!$V$9,FC59,'ANNUAL SUMMARY'!$FE$412)+SUMIFS('ANNUAL SUMMARY'!$GN$518,FR69,'ANNUAL SUMMARY'!$V$9,FC59,'ANNUAL SUMMARY'!$FE$470)+SUMIFS('ANNUAL SUMMARY'!$GN$576,FR69,'ANNUAL SUMMARY'!$V$9,FC59,'ANNUAL SUMMARY'!$FE$528)+SUMIFS('ANNUAL SUMMARY'!$GN$634,FR69,'ANNUAL SUMMARY'!$V$9,FC59,'ANNUAL SUMMARY'!$FE$586)+SUMIFS('ANNUAL SUMMARY'!$GN$692,FR69,'ANNUAL SUMMARY'!$V$9,FC59,'ANNUAL SUMMARY'!$FE$644)</f>
        <v>0</v>
      </c>
      <c r="GM69" s="728"/>
      <c r="GN69" s="728"/>
      <c r="GO69" s="1263"/>
    </row>
    <row r="70" spans="1:197" ht="11.25" customHeight="1" x14ac:dyDescent="0.25">
      <c r="A70" s="154"/>
      <c r="B70" s="729" t="str">
        <f>'ANNUAL SUMMARY'!$C$21</f>
        <v>SOLO</v>
      </c>
      <c r="C70" s="730"/>
      <c r="D70" s="730"/>
      <c r="E70" s="730"/>
      <c r="F70" s="792">
        <f>SUMIF('ANNUAL SUMMARY'!$FE$622,K59,'ANNUAL SUMMARY'!$FA$637)+SUMIF('ANNUAL SUMMARY'!$DH$622,K59,'ANNUAL SUMMARY'!$DD$637)+SUMIF('ANNUAL SUMMARY'!$BI$622,K59,'ANNUAL SUMMARY'!$BE$637)+SUMIF('ANNUAL SUMMARY'!$L$622,K59,'ANNUAL SUMMARY'!$H$637)+SUMIF('ANNUAL SUMMARY'!$FE$566,K59,'ANNUAL SUMMARY'!$FA$581)+SUMIF('ANNUAL SUMMARY'!$DH$566,K59,'ANNUAL SUMMARY'!$DD$581)+SUMIF('ANNUAL SUMMARY'!$BI$566,K59,'ANNUAL SUMMARY'!$BE$581)+SUMIF('ANNUAL SUMMARY'!$L$566,K59,'ANNUAL SUMMARY'!$H$581)+SUMIF('ANNUAL SUMMARY'!$FE$510,K59,'ANNUAL SUMMARY'!$FA$525)+SUMIF('ANNUAL SUMMARY'!$DH$510,K59,'ANNUAL SUMMARY'!$DD$525)+SUMIF('ANNUAL SUMMARY'!$BI$510,K59,'ANNUAL SUMMARY'!$BE$525)+SUMIF('ANNUAL SUMMARY'!$L$510,K59,'ANNUAL SUMMARY'!$H$525)+SUMIF('ANNUAL SUMMARY'!$FE$454,K59,'ANNUAL SUMMARY'!$FA$469)+SUMIF('ANNUAL SUMMARY'!$DH$454,K59,'ANNUAL SUMMARY'!$DD$469)+SUMIF('ANNUAL SUMMARY'!$BI$454,K59,'ANNUAL SUMMARY'!$BE$469)+SUMIF('ANNUAL SUMMARY'!$L$454,K59,'ANNUAL SUMMARY'!$H$469)+SUMIF('ANNUAL SUMMARY'!$FE$398,K59,'ANNUAL SUMMARY'!$FA$413)+SUMIF('ANNUAL SUMMARY'!$DH$398,K59,'ANNUAL SUMMARY'!$DD$413)+SUMIF('ANNUAL SUMMARY'!$BI$398,K59,'ANNUAL SUMMARY'!$BE$413)+SUMIF('ANNUAL SUMMARY'!$L$398,K59,'ANNUAL SUMMARY'!$H$413)+SUMIF('ANNUAL SUMMARY'!$FE$342,K59,'ANNUAL SUMMARY'!$FA$357)+SUMIF('ANNUAL SUMMARY'!$DH$342,K59,'ANNUAL SUMMARY'!$DD$357)+SUMIF('ANNUAL SUMMARY'!$BI$342,K59,'ANNUAL SUMMARY'!$BE$357)+SUMIF('ANNUAL SUMMARY'!$L$342,K59,'ANNUAL SUMMARY'!$H$357)+SUMIF('ANNUAL SUMMARY'!$FE$286,K59,'ANNUAL SUMMARY'!$FA$301)+SUMIF('ANNUAL SUMMARY'!$DH$286,K59,'ANNUAL SUMMARY'!$DD$301)+SUMIF('ANNUAL SUMMARY'!$BI$286,K59,'ANNUAL SUMMARY'!$BE$301)+SUMIF('ANNUAL SUMMARY'!$L$286,K59,'ANNUAL SUMMARY'!$H$301)+SUMIF('ANNUAL SUMMARY'!$FE$230,K59,'ANNUAL SUMMARY'!$FA$245)+SUMIF('ANNUAL SUMMARY'!$DH$230,K59,'ANNUAL SUMMARY'!$DD$245)+SUMIF('ANNUAL SUMMARY'!$BI$230,K59,'ANNUAL SUMMARY'!$BE$245)+SUMIF('ANNUAL SUMMARY'!$L$230,K59,'ANNUAL SUMMARY'!$H$245)+SUMIF('ANNUAL SUMMARY'!$FE$174,K59,'ANNUAL SUMMARY'!$FA$189)+SUMIF('ANNUAL SUMMARY'!$DH$174,K59,'ANNUAL SUMMARY'!$DD$189)+SUMIF('ANNUAL SUMMARY'!$BI$174,K59,'ANNUAL SUMMARY'!$BE$189)+SUMIF('ANNUAL SUMMARY'!$L$174,K59,'ANNUAL SUMMARY'!$H$189)+SUMIF('ANNUAL SUMMARY'!$FE$118,K59,'ANNUAL SUMMARY'!$FA$133)+SUMIF('ANNUAL SUMMARY'!$DH$118,K59,'ANNUAL SUMMARY'!$DD$133)+SUMIF('ANNUAL SUMMARY'!$BI$118,K59,'ANNUAL SUMMARY'!$BE$133)+SUMIF('ANNUAL SUMMARY'!$L$118,K59,'ANNUAL SUMMARY'!$H$133)+SUMIF('ANNUAL SUMMARY'!$FE$62,K59,'ANNUAL SUMMARY'!$FA$77)+SUMIF('ANNUAL SUMMARY'!$DH$62,K59,'ANNUAL SUMMARY'!$DD$77)+SUMIF('ANNUAL SUMMARY'!$BI$62,K59,'ANNUAL SUMMARY'!$BE$77)+SUMIF('ANNUAL SUMMARY'!$L$62,K59,'ANNUAL SUMMARY'!$H$77)+SUMIF('ANNUAL SUMMARY'!$FE$6,K59,'ANNUAL SUMMARY'!$FA$21)+SUMIF('ANNUAL SUMMARY'!$DH$6,K59,'ANNUAL SUMMARY'!$DD$21)+SUMIF('ANNUAL SUMMARY'!$BI$6,K59,'ANNUAL SUMMARY'!$BE$21)+SUMIF('ANNUAL SUMMARY'!$L$6,K59,'ANNUAL SUMMARY'!$H$21)+SUMIF('PREVIOUS LOGS'!$K$6,K59,'PREVIOUS LOGS'!$F$17)+SUMIF('PREVIOUS LOGS'!$K$59,$K$6,'PREVIOUS LOGS'!$F$70)+SUMIF('PREVIOUS LOGS'!$K$112,K59,'PREVIOUS LOGS'!$F$123)+SUMIF('PREVIOUS LOGS'!$K$165,K59,'PREVIOUS LOGS'!$F$176)+SUMIF('PREVIOUS LOGS'!$K$218,K59,'PREVIOUS LOGS'!$F$229)+SUMIF('PREVIOUS LOGS'!$K$271,K59,'PREVIOUS LOGS'!$F$282)+SUMIF('PREVIOUS LOGS'!$K$324,K59,'PREVIOUS LOGS'!$F$335)+SUMIF('PREVIOUS LOGS'!$BH$6,K59,'PREVIOUS LOGS'!$BD$17)+SUMIF('PREVIOUS LOGS'!$BH$59,$K$6,'PREVIOUS LOGS'!$BD$70)+SUMIF('PREVIOUS LOGS'!$BH$112,K59,'PREVIOUS LOGS'!$BD$123)+SUMIF('PREVIOUS LOGS'!$BH$165,K59,'PREVIOUS LOGS'!$BD$176)+SUMIF('PREVIOUS LOGS'!$BH$218,K59,'PREVIOUS LOGS'!$BD$229)+SUMIF('PREVIOUS LOGS'!$BH$271,K59,'PREVIOUS LOGS'!$BD$282)+SUMIF('PREVIOUS LOGS'!$BH$324,K59,'PREVIOUS LOGS'!$BD$335)+SUMIF('PREVIOUS LOGS'!$DF$6,K59,'PREVIOUS LOGS'!$DB$17)+SUMIF('PREVIOUS LOGS'!$DF$59,$K$6,'PREVIOUS LOGS'!$DB$70)+SUMIF('PREVIOUS LOGS'!$DF$112,K59,'PREVIOUS LOGS'!$DB$123)+SUMIF('PREVIOUS LOGS'!$DF$165,K59,'PREVIOUS LOGS'!$DB$176)+SUMIF('PREVIOUS LOGS'!$DF$218,K59,'PREVIOUS LOGS'!$DB$229)+SUMIF('PREVIOUS LOGS'!$DF$271,K59,'PREVIOUS LOGS'!$DB$282)+SUMIF('PREVIOUS LOGS'!$DF$324,K59,'PREVIOUS LOGS'!$DB$335)+SUMIF('PREVIOUS LOGS'!$FC$6,K59,'PREVIOUS LOGS'!$EY$17)+SUMIF('PREVIOUS LOGS'!$FC$59,$K$6,'PREVIOUS LOGS'!$EY$70)+SUMIF('PREVIOUS LOGS'!$FC$112,K59,'PREVIOUS LOGS'!$EY$123)+SUMIF('PREVIOUS LOGS'!$FC$165,K59,'PREVIOUS LOGS'!$EY$176)+SUMIF('PREVIOUS LOGS'!$FC$218,K59,'PREVIOUS LOGS'!$EY$229)+SUMIF('PREVIOUS LOGS'!$FC$271,K59,'PREVIOUS LOGS'!$EY$282)+SUMIF('PREVIOUS LOGS'!$FC$324,K59,'PREVIOUS LOGS'!$EY$335)</f>
        <v>0</v>
      </c>
      <c r="G70" s="793"/>
      <c r="H70" s="793"/>
      <c r="I70" s="793"/>
      <c r="J70" s="793"/>
      <c r="K70" s="793"/>
      <c r="L70" s="794"/>
      <c r="M70" s="643"/>
      <c r="N70" s="746"/>
      <c r="O70" s="747"/>
      <c r="P70" s="747"/>
      <c r="Q70" s="747"/>
      <c r="R70" s="748"/>
      <c r="S70" s="752"/>
      <c r="T70" s="753"/>
      <c r="U70" s="753"/>
      <c r="V70" s="753"/>
      <c r="W70" s="753"/>
      <c r="X70" s="754"/>
      <c r="Y70" s="15"/>
      <c r="Z70" s="814"/>
      <c r="AA70" s="815"/>
      <c r="AB70" s="815"/>
      <c r="AC70" s="815"/>
      <c r="AD70" s="815"/>
      <c r="AE70" s="727"/>
      <c r="AF70" s="727"/>
      <c r="AG70" s="727"/>
      <c r="AH70" s="727"/>
      <c r="AI70" s="727"/>
      <c r="AJ70" s="727"/>
      <c r="AK70" s="727"/>
      <c r="AL70" s="727"/>
      <c r="AM70" s="727"/>
      <c r="AN70" s="727"/>
      <c r="AO70" s="727"/>
      <c r="AP70" s="727"/>
      <c r="AQ70" s="728"/>
      <c r="AR70" s="728"/>
      <c r="AS70" s="728"/>
      <c r="AT70" s="1256"/>
      <c r="AU70" s="1256"/>
      <c r="AV70" s="1261"/>
      <c r="AW70" s="1263"/>
      <c r="AX70" s="154"/>
      <c r="AY70" s="729" t="str">
        <f>'ANNUAL SUMMARY'!$C$21</f>
        <v>SOLO</v>
      </c>
      <c r="AZ70" s="730"/>
      <c r="BA70" s="730"/>
      <c r="BB70" s="730"/>
      <c r="BC70" s="792">
        <f>SUMIF('ANNUAL SUMMARY'!$FE$622,BH59,'ANNUAL SUMMARY'!$FA$637)+SUMIF('ANNUAL SUMMARY'!$DH$622,BH59,'ANNUAL SUMMARY'!$DD$637)+SUMIF('ANNUAL SUMMARY'!$BI$622,BH59,'ANNUAL SUMMARY'!$BE$637)+SUMIF('ANNUAL SUMMARY'!$L$622,BH59,'ANNUAL SUMMARY'!$H$637)+SUMIF('ANNUAL SUMMARY'!$FE$566,BH59,'ANNUAL SUMMARY'!$FA$581)+SUMIF('ANNUAL SUMMARY'!$DH$566,BH59,'ANNUAL SUMMARY'!$DD$581)+SUMIF('ANNUAL SUMMARY'!$BI$566,BH59,'ANNUAL SUMMARY'!$BE$581)+SUMIF('ANNUAL SUMMARY'!$L$566,BH59,'ANNUAL SUMMARY'!$H$581)+SUMIF('ANNUAL SUMMARY'!$FE$510,BH59,'ANNUAL SUMMARY'!$FA$525)+SUMIF('ANNUAL SUMMARY'!$DH$510,BH59,'ANNUAL SUMMARY'!$DD$525)+SUMIF('ANNUAL SUMMARY'!$BI$510,BH59,'ANNUAL SUMMARY'!$BE$525)+SUMIF('ANNUAL SUMMARY'!$L$510,BH59,'ANNUAL SUMMARY'!$H$525)+SUMIF('ANNUAL SUMMARY'!$FE$454,BH59,'ANNUAL SUMMARY'!$FA$469)+SUMIF('ANNUAL SUMMARY'!$DH$454,BH59,'ANNUAL SUMMARY'!$DD$469)+SUMIF('ANNUAL SUMMARY'!$BI$454,BH59,'ANNUAL SUMMARY'!$BE$469)+SUMIF('ANNUAL SUMMARY'!$L$454,BH59,'ANNUAL SUMMARY'!$H$469)+SUMIF('ANNUAL SUMMARY'!$FE$398,BH59,'ANNUAL SUMMARY'!$FA$413)+SUMIF('ANNUAL SUMMARY'!$DH$398,BH59,'ANNUAL SUMMARY'!$DD$413)+SUMIF('ANNUAL SUMMARY'!$BI$398,BH59,'ANNUAL SUMMARY'!$BE$413)+SUMIF('ANNUAL SUMMARY'!$L$398,BH59,'ANNUAL SUMMARY'!$H$413)+SUMIF('ANNUAL SUMMARY'!$FE$342,BH59,'ANNUAL SUMMARY'!$FA$357)+SUMIF('ANNUAL SUMMARY'!$DH$342,BH59,'ANNUAL SUMMARY'!$DD$357)+SUMIF('ANNUAL SUMMARY'!$BI$342,BH59,'ANNUAL SUMMARY'!$BE$357)+SUMIF('ANNUAL SUMMARY'!$L$342,BH59,'ANNUAL SUMMARY'!$H$357)+SUMIF('ANNUAL SUMMARY'!$FE$286,BH59,'ANNUAL SUMMARY'!$FA$301)+SUMIF('ANNUAL SUMMARY'!$DH$286,BH59,'ANNUAL SUMMARY'!$DD$301)+SUMIF('ANNUAL SUMMARY'!$BI$286,BH59,'ANNUAL SUMMARY'!$BE$301)+SUMIF('ANNUAL SUMMARY'!$L$286,BH59,'ANNUAL SUMMARY'!$H$301)+SUMIF('ANNUAL SUMMARY'!$FE$230,BH59,'ANNUAL SUMMARY'!$FA$245)+SUMIF('ANNUAL SUMMARY'!$DH$230,BH59,'ANNUAL SUMMARY'!$DD$245)+SUMIF('ANNUAL SUMMARY'!$BI$230,BH59,'ANNUAL SUMMARY'!$BE$245)+SUMIF('ANNUAL SUMMARY'!$L$230,BH59,'ANNUAL SUMMARY'!$H$245)+SUMIF('ANNUAL SUMMARY'!$FE$174,BH59,'ANNUAL SUMMARY'!$FA$189)+SUMIF('ANNUAL SUMMARY'!$DH$174,BH59,'ANNUAL SUMMARY'!$DD$189)+SUMIF('ANNUAL SUMMARY'!$BI$174,BH59,'ANNUAL SUMMARY'!$BE$189)+SUMIF('ANNUAL SUMMARY'!$L$174,BH59,'ANNUAL SUMMARY'!$H$189)+SUMIF('ANNUAL SUMMARY'!$FE$118,BH59,'ANNUAL SUMMARY'!$FA$133)+SUMIF('ANNUAL SUMMARY'!$DH$118,BH59,'ANNUAL SUMMARY'!$DD$133)+SUMIF('ANNUAL SUMMARY'!$BI$118,BH59,'ANNUAL SUMMARY'!$BE$133)+SUMIF('ANNUAL SUMMARY'!$L$118,BH59,'ANNUAL SUMMARY'!$H$133)+SUMIF('ANNUAL SUMMARY'!$FE$62,BH59,'ANNUAL SUMMARY'!$FA$77)+SUMIF('ANNUAL SUMMARY'!$DH$62,BH59,'ANNUAL SUMMARY'!$DD$77)+SUMIF('ANNUAL SUMMARY'!$BI$62,BH59,'ANNUAL SUMMARY'!$BE$77)+SUMIF('ANNUAL SUMMARY'!$L$62,BH59,'ANNUAL SUMMARY'!$H$77)+SUMIF('ANNUAL SUMMARY'!$FE$6,BH59,'ANNUAL SUMMARY'!$FA$21)+SUMIF('ANNUAL SUMMARY'!$DH$6,BH59,'ANNUAL SUMMARY'!$DD$21)+SUMIF('ANNUAL SUMMARY'!$BI$6,BH59,'ANNUAL SUMMARY'!$BE$21)+SUMIF('ANNUAL SUMMARY'!$L$6,BH59,'ANNUAL SUMMARY'!$H$21)+SUMIF('PREVIOUS LOGS'!$K$6,BH59,'PREVIOUS LOGS'!$F$17)+SUMIF('PREVIOUS LOGS'!$K$59,$K$6,'PREVIOUS LOGS'!$F$70)+SUMIF('PREVIOUS LOGS'!$K$112,BH59,'PREVIOUS LOGS'!$F$123)+SUMIF('PREVIOUS LOGS'!$K$165,BH59,'PREVIOUS LOGS'!$F$176)+SUMIF('PREVIOUS LOGS'!$K$218,BH59,'PREVIOUS LOGS'!$F$229)+SUMIF('PREVIOUS LOGS'!$K$271,BH59,'PREVIOUS LOGS'!$F$282)+SUMIF('PREVIOUS LOGS'!$K$324,BH59,'PREVIOUS LOGS'!$F$335)+SUMIF('PREVIOUS LOGS'!$BH$6,BH59,'PREVIOUS LOGS'!$BD$17)+SUMIF('PREVIOUS LOGS'!$BH$59,$K$6,'PREVIOUS LOGS'!$BD$70)+SUMIF('PREVIOUS LOGS'!$BH$112,BH59,'PREVIOUS LOGS'!$BD$123)+SUMIF('PREVIOUS LOGS'!$BH$165,BH59,'PREVIOUS LOGS'!$BD$176)+SUMIF('PREVIOUS LOGS'!$BH$218,BH59,'PREVIOUS LOGS'!$BD$229)+SUMIF('PREVIOUS LOGS'!$BH$271,BH59,'PREVIOUS LOGS'!$BD$282)+SUMIF('PREVIOUS LOGS'!$BH$324,BH59,'PREVIOUS LOGS'!$BD$335)+SUMIF('PREVIOUS LOGS'!$DF$6,BH59,'PREVIOUS LOGS'!$DB$17)+SUMIF('PREVIOUS LOGS'!$DF$59,$K$6,'PREVIOUS LOGS'!$DB$70)+SUMIF('PREVIOUS LOGS'!$DF$112,BH59,'PREVIOUS LOGS'!$DB$123)+SUMIF('PREVIOUS LOGS'!$DF$165,BH59,'PREVIOUS LOGS'!$DB$176)+SUMIF('PREVIOUS LOGS'!$DF$218,BH59,'PREVIOUS LOGS'!$DB$229)+SUMIF('PREVIOUS LOGS'!$DF$271,BH59,'PREVIOUS LOGS'!$DB$282)+SUMIF('PREVIOUS LOGS'!$DF$324,BH59,'PREVIOUS LOGS'!$DB$335)+SUMIF('PREVIOUS LOGS'!$FC$6,BH59,'PREVIOUS LOGS'!$EY$17)+SUMIF('PREVIOUS LOGS'!$FC$59,$K$6,'PREVIOUS LOGS'!$EY$70)+SUMIF('PREVIOUS LOGS'!$FC$112,BH59,'PREVIOUS LOGS'!$EY$123)+SUMIF('PREVIOUS LOGS'!$FC$165,BH59,'PREVIOUS LOGS'!$EY$176)+SUMIF('PREVIOUS LOGS'!$FC$218,BH59,'PREVIOUS LOGS'!$EY$229)+SUMIF('PREVIOUS LOGS'!$FC$271,BH59,'PREVIOUS LOGS'!$EY$282)+SUMIF('PREVIOUS LOGS'!$FC$324,BH59,'PREVIOUS LOGS'!$EY$335)</f>
        <v>0</v>
      </c>
      <c r="BD70" s="793"/>
      <c r="BE70" s="793"/>
      <c r="BF70" s="793"/>
      <c r="BG70" s="793"/>
      <c r="BH70" s="793"/>
      <c r="BI70" s="794"/>
      <c r="BJ70" s="643"/>
      <c r="BK70" s="746"/>
      <c r="BL70" s="747"/>
      <c r="BM70" s="747"/>
      <c r="BN70" s="747"/>
      <c r="BO70" s="748"/>
      <c r="BP70" s="752"/>
      <c r="BQ70" s="753"/>
      <c r="BR70" s="753"/>
      <c r="BS70" s="753"/>
      <c r="BT70" s="753"/>
      <c r="BU70" s="754"/>
      <c r="BV70" s="15"/>
      <c r="BW70" s="814"/>
      <c r="BX70" s="815"/>
      <c r="BY70" s="815"/>
      <c r="BZ70" s="815"/>
      <c r="CA70" s="815"/>
      <c r="CB70" s="727"/>
      <c r="CC70" s="727"/>
      <c r="CD70" s="727"/>
      <c r="CE70" s="727"/>
      <c r="CF70" s="727"/>
      <c r="CG70" s="727"/>
      <c r="CH70" s="727"/>
      <c r="CI70" s="727"/>
      <c r="CJ70" s="727"/>
      <c r="CK70" s="727"/>
      <c r="CL70" s="727"/>
      <c r="CM70" s="727"/>
      <c r="CN70" s="728"/>
      <c r="CO70" s="728"/>
      <c r="CP70" s="728"/>
      <c r="CQ70" s="728"/>
      <c r="CR70" s="728"/>
      <c r="CS70" s="728"/>
      <c r="CT70" s="1263"/>
      <c r="CU70" s="1250"/>
      <c r="CV70" s="154"/>
      <c r="CW70" s="729" t="str">
        <f>'ANNUAL SUMMARY'!$C$21</f>
        <v>SOLO</v>
      </c>
      <c r="CX70" s="730"/>
      <c r="CY70" s="730"/>
      <c r="CZ70" s="730"/>
      <c r="DA70" s="792">
        <f>SUMIF('ANNUAL SUMMARY'!$FE$622,DF59,'ANNUAL SUMMARY'!$FA$637)+SUMIF('ANNUAL SUMMARY'!$DH$622,DF59,'ANNUAL SUMMARY'!$DD$637)+SUMIF('ANNUAL SUMMARY'!$BI$622,DF59,'ANNUAL SUMMARY'!$BE$637)+SUMIF('ANNUAL SUMMARY'!$L$622,DF59,'ANNUAL SUMMARY'!$H$637)+SUMIF('ANNUAL SUMMARY'!$FE$566,DF59,'ANNUAL SUMMARY'!$FA$581)+SUMIF('ANNUAL SUMMARY'!$DH$566,DF59,'ANNUAL SUMMARY'!$DD$581)+SUMIF('ANNUAL SUMMARY'!$BI$566,DF59,'ANNUAL SUMMARY'!$BE$581)+SUMIF('ANNUAL SUMMARY'!$L$566,DF59,'ANNUAL SUMMARY'!$H$581)+SUMIF('ANNUAL SUMMARY'!$FE$510,DF59,'ANNUAL SUMMARY'!$FA$525)+SUMIF('ANNUAL SUMMARY'!$DH$510,DF59,'ANNUAL SUMMARY'!$DD$525)+SUMIF('ANNUAL SUMMARY'!$BI$510,DF59,'ANNUAL SUMMARY'!$BE$525)+SUMIF('ANNUAL SUMMARY'!$L$510,DF59,'ANNUAL SUMMARY'!$H$525)+SUMIF('ANNUAL SUMMARY'!$FE$454,DF59,'ANNUAL SUMMARY'!$FA$469)+SUMIF('ANNUAL SUMMARY'!$DH$454,DF59,'ANNUAL SUMMARY'!$DD$469)+SUMIF('ANNUAL SUMMARY'!$BI$454,DF59,'ANNUAL SUMMARY'!$BE$469)+SUMIF('ANNUAL SUMMARY'!$L$454,DF59,'ANNUAL SUMMARY'!$H$469)+SUMIF('ANNUAL SUMMARY'!$FE$398,DF59,'ANNUAL SUMMARY'!$FA$413)+SUMIF('ANNUAL SUMMARY'!$DH$398,DF59,'ANNUAL SUMMARY'!$DD$413)+SUMIF('ANNUAL SUMMARY'!$BI$398,DF59,'ANNUAL SUMMARY'!$BE$413)+SUMIF('ANNUAL SUMMARY'!$L$398,DF59,'ANNUAL SUMMARY'!$H$413)+SUMIF('ANNUAL SUMMARY'!$FE$342,DF59,'ANNUAL SUMMARY'!$FA$357)+SUMIF('ANNUAL SUMMARY'!$DH$342,DF59,'ANNUAL SUMMARY'!$DD$357)+SUMIF('ANNUAL SUMMARY'!$BI$342,DF59,'ANNUAL SUMMARY'!$BE$357)+SUMIF('ANNUAL SUMMARY'!$L$342,DF59,'ANNUAL SUMMARY'!$H$357)+SUMIF('ANNUAL SUMMARY'!$FE$286,DF59,'ANNUAL SUMMARY'!$FA$301)+SUMIF('ANNUAL SUMMARY'!$DH$286,DF59,'ANNUAL SUMMARY'!$DD$301)+SUMIF('ANNUAL SUMMARY'!$BI$286,DF59,'ANNUAL SUMMARY'!$BE$301)+SUMIF('ANNUAL SUMMARY'!$L$286,DF59,'ANNUAL SUMMARY'!$H$301)+SUMIF('ANNUAL SUMMARY'!$FE$230,DF59,'ANNUAL SUMMARY'!$FA$245)+SUMIF('ANNUAL SUMMARY'!$DH$230,DF59,'ANNUAL SUMMARY'!$DD$245)+SUMIF('ANNUAL SUMMARY'!$BI$230,DF59,'ANNUAL SUMMARY'!$BE$245)+SUMIF('ANNUAL SUMMARY'!$L$230,DF59,'ANNUAL SUMMARY'!$H$245)+SUMIF('ANNUAL SUMMARY'!$FE$174,DF59,'ANNUAL SUMMARY'!$FA$189)+SUMIF('ANNUAL SUMMARY'!$DH$174,DF59,'ANNUAL SUMMARY'!$DD$189)+SUMIF('ANNUAL SUMMARY'!$BI$174,DF59,'ANNUAL SUMMARY'!$BE$189)+SUMIF('ANNUAL SUMMARY'!$L$174,DF59,'ANNUAL SUMMARY'!$H$189)+SUMIF('ANNUAL SUMMARY'!$FE$118,DF59,'ANNUAL SUMMARY'!$FA$133)+SUMIF('ANNUAL SUMMARY'!$DH$118,DF59,'ANNUAL SUMMARY'!$DD$133)+SUMIF('ANNUAL SUMMARY'!$BI$118,DF59,'ANNUAL SUMMARY'!$BE$133)+SUMIF('ANNUAL SUMMARY'!$L$118,DF59,'ANNUAL SUMMARY'!$H$133)+SUMIF('ANNUAL SUMMARY'!$FE$62,DF59,'ANNUAL SUMMARY'!$FA$77)+SUMIF('ANNUAL SUMMARY'!$DH$62,DF59,'ANNUAL SUMMARY'!$DD$77)+SUMIF('ANNUAL SUMMARY'!$BI$62,DF59,'ANNUAL SUMMARY'!$BE$77)+SUMIF('ANNUAL SUMMARY'!$L$62,DF59,'ANNUAL SUMMARY'!$H$77)+SUMIF('ANNUAL SUMMARY'!$FE$6,DF59,'ANNUAL SUMMARY'!$FA$21)+SUMIF('ANNUAL SUMMARY'!$DH$6,DF59,'ANNUAL SUMMARY'!$DD$21)+SUMIF('ANNUAL SUMMARY'!$BI$6,DF59,'ANNUAL SUMMARY'!$BE$21)+SUMIF('ANNUAL SUMMARY'!$L$6,DF59,'ANNUAL SUMMARY'!$H$21)+SUMIF('PREVIOUS LOGS'!$K$6,DF59,'PREVIOUS LOGS'!$F$17)+SUMIF('PREVIOUS LOGS'!$K$59,$K$6,'PREVIOUS LOGS'!$F$70)+SUMIF('PREVIOUS LOGS'!$K$112,DF59,'PREVIOUS LOGS'!$F$123)+SUMIF('PREVIOUS LOGS'!$K$165,DF59,'PREVIOUS LOGS'!$F$176)+SUMIF('PREVIOUS LOGS'!$K$218,DF59,'PREVIOUS LOGS'!$F$229)+SUMIF('PREVIOUS LOGS'!$K$271,DF59,'PREVIOUS LOGS'!$F$282)+SUMIF('PREVIOUS LOGS'!$K$324,DF59,'PREVIOUS LOGS'!$F$335)+SUMIF('PREVIOUS LOGS'!$BH$6,DF59,'PREVIOUS LOGS'!$BD$17)+SUMIF('PREVIOUS LOGS'!$BH$59,$K$6,'PREVIOUS LOGS'!$BD$70)+SUMIF('PREVIOUS LOGS'!$BH$112,DF59,'PREVIOUS LOGS'!$BD$123)+SUMIF('PREVIOUS LOGS'!$BH$165,DF59,'PREVIOUS LOGS'!$BD$176)+SUMIF('PREVIOUS LOGS'!$BH$218,DF59,'PREVIOUS LOGS'!$BD$229)+SUMIF('PREVIOUS LOGS'!$BH$271,DF59,'PREVIOUS LOGS'!$BD$282)+SUMIF('PREVIOUS LOGS'!$BH$324,DF59,'PREVIOUS LOGS'!$BD$335)+SUMIF('PREVIOUS LOGS'!$DF$6,DF59,'PREVIOUS LOGS'!$DB$17)+SUMIF('PREVIOUS LOGS'!$DF$59,$K$6,'PREVIOUS LOGS'!$DB$70)+SUMIF('PREVIOUS LOGS'!$DF$112,DF59,'PREVIOUS LOGS'!$DB$123)+SUMIF('PREVIOUS LOGS'!$DF$165,DF59,'PREVIOUS LOGS'!$DB$176)+SUMIF('PREVIOUS LOGS'!$DF$218,DF59,'PREVIOUS LOGS'!$DB$229)+SUMIF('PREVIOUS LOGS'!$DF$271,DF59,'PREVIOUS LOGS'!$DB$282)+SUMIF('PREVIOUS LOGS'!$DF$324,DF59,'PREVIOUS LOGS'!$DB$335)+SUMIF('PREVIOUS LOGS'!$FC$6,DF59,'PREVIOUS LOGS'!$EY$17)+SUMIF('PREVIOUS LOGS'!$FC$59,$K$6,'PREVIOUS LOGS'!$EY$70)+SUMIF('PREVIOUS LOGS'!$FC$112,DF59,'PREVIOUS LOGS'!$EY$123)+SUMIF('PREVIOUS LOGS'!$FC$165,DF59,'PREVIOUS LOGS'!$EY$176)+SUMIF('PREVIOUS LOGS'!$FC$218,DF59,'PREVIOUS LOGS'!$EY$229)+SUMIF('PREVIOUS LOGS'!$FC$271,DF59,'PREVIOUS LOGS'!$EY$282)+SUMIF('PREVIOUS LOGS'!$FC$324,DF59,'PREVIOUS LOGS'!$EY$335)</f>
        <v>0</v>
      </c>
      <c r="DB70" s="793"/>
      <c r="DC70" s="793"/>
      <c r="DD70" s="793"/>
      <c r="DE70" s="793"/>
      <c r="DF70" s="793"/>
      <c r="DG70" s="794"/>
      <c r="DH70" s="643"/>
      <c r="DI70" s="746"/>
      <c r="DJ70" s="747"/>
      <c r="DK70" s="747"/>
      <c r="DL70" s="747"/>
      <c r="DM70" s="748"/>
      <c r="DN70" s="752"/>
      <c r="DO70" s="753"/>
      <c r="DP70" s="753"/>
      <c r="DQ70" s="753"/>
      <c r="DR70" s="753"/>
      <c r="DS70" s="754"/>
      <c r="DT70" s="15"/>
      <c r="DU70" s="814"/>
      <c r="DV70" s="815"/>
      <c r="DW70" s="815"/>
      <c r="DX70" s="815"/>
      <c r="DY70" s="815"/>
      <c r="DZ70" s="727"/>
      <c r="EA70" s="727"/>
      <c r="EB70" s="727"/>
      <c r="EC70" s="727"/>
      <c r="ED70" s="727"/>
      <c r="EE70" s="727"/>
      <c r="EF70" s="727"/>
      <c r="EG70" s="727"/>
      <c r="EH70" s="727"/>
      <c r="EI70" s="727"/>
      <c r="EJ70" s="727"/>
      <c r="EK70" s="727"/>
      <c r="EL70" s="728"/>
      <c r="EM70" s="728"/>
      <c r="EN70" s="728"/>
      <c r="EO70" s="1256"/>
      <c r="EP70" s="1256"/>
      <c r="EQ70" s="1261"/>
      <c r="ER70" s="1263"/>
      <c r="ES70" s="154"/>
      <c r="ET70" s="729" t="str">
        <f>'ANNUAL SUMMARY'!$C$21</f>
        <v>SOLO</v>
      </c>
      <c r="EU70" s="730"/>
      <c r="EV70" s="730"/>
      <c r="EW70" s="730"/>
      <c r="EX70" s="792">
        <f>SUMIF('ANNUAL SUMMARY'!$FE$622,FC59,'ANNUAL SUMMARY'!$FA$637)+SUMIF('ANNUAL SUMMARY'!$DH$622,FC59,'ANNUAL SUMMARY'!$DD$637)+SUMIF('ANNUAL SUMMARY'!$BI$622,FC59,'ANNUAL SUMMARY'!$BE$637)+SUMIF('ANNUAL SUMMARY'!$L$622,FC59,'ANNUAL SUMMARY'!$H$637)+SUMIF('ANNUAL SUMMARY'!$FE$566,FC59,'ANNUAL SUMMARY'!$FA$581)+SUMIF('ANNUAL SUMMARY'!$DH$566,FC59,'ANNUAL SUMMARY'!$DD$581)+SUMIF('ANNUAL SUMMARY'!$BI$566,FC59,'ANNUAL SUMMARY'!$BE$581)+SUMIF('ANNUAL SUMMARY'!$L$566,FC59,'ANNUAL SUMMARY'!$H$581)+SUMIF('ANNUAL SUMMARY'!$FE$510,FC59,'ANNUAL SUMMARY'!$FA$525)+SUMIF('ANNUAL SUMMARY'!$DH$510,FC59,'ANNUAL SUMMARY'!$DD$525)+SUMIF('ANNUAL SUMMARY'!$BI$510,FC59,'ANNUAL SUMMARY'!$BE$525)+SUMIF('ANNUAL SUMMARY'!$L$510,FC59,'ANNUAL SUMMARY'!$H$525)+SUMIF('ANNUAL SUMMARY'!$FE$454,FC59,'ANNUAL SUMMARY'!$FA$469)+SUMIF('ANNUAL SUMMARY'!$DH$454,FC59,'ANNUAL SUMMARY'!$DD$469)+SUMIF('ANNUAL SUMMARY'!$BI$454,FC59,'ANNUAL SUMMARY'!$BE$469)+SUMIF('ANNUAL SUMMARY'!$L$454,FC59,'ANNUAL SUMMARY'!$H$469)+SUMIF('ANNUAL SUMMARY'!$FE$398,FC59,'ANNUAL SUMMARY'!$FA$413)+SUMIF('ANNUAL SUMMARY'!$DH$398,FC59,'ANNUAL SUMMARY'!$DD$413)+SUMIF('ANNUAL SUMMARY'!$BI$398,FC59,'ANNUAL SUMMARY'!$BE$413)+SUMIF('ANNUAL SUMMARY'!$L$398,FC59,'ANNUAL SUMMARY'!$H$413)+SUMIF('ANNUAL SUMMARY'!$FE$342,FC59,'ANNUAL SUMMARY'!$FA$357)+SUMIF('ANNUAL SUMMARY'!$DH$342,FC59,'ANNUAL SUMMARY'!$DD$357)+SUMIF('ANNUAL SUMMARY'!$BI$342,FC59,'ANNUAL SUMMARY'!$BE$357)+SUMIF('ANNUAL SUMMARY'!$L$342,FC59,'ANNUAL SUMMARY'!$H$357)+SUMIF('ANNUAL SUMMARY'!$FE$286,FC59,'ANNUAL SUMMARY'!$FA$301)+SUMIF('ANNUAL SUMMARY'!$DH$286,FC59,'ANNUAL SUMMARY'!$DD$301)+SUMIF('ANNUAL SUMMARY'!$BI$286,FC59,'ANNUAL SUMMARY'!$BE$301)+SUMIF('ANNUAL SUMMARY'!$L$286,FC59,'ANNUAL SUMMARY'!$H$301)+SUMIF('ANNUAL SUMMARY'!$FE$230,FC59,'ANNUAL SUMMARY'!$FA$245)+SUMIF('ANNUAL SUMMARY'!$DH$230,FC59,'ANNUAL SUMMARY'!$DD$245)+SUMIF('ANNUAL SUMMARY'!$BI$230,FC59,'ANNUAL SUMMARY'!$BE$245)+SUMIF('ANNUAL SUMMARY'!$L$230,FC59,'ANNUAL SUMMARY'!$H$245)+SUMIF('ANNUAL SUMMARY'!$FE$174,FC59,'ANNUAL SUMMARY'!$FA$189)+SUMIF('ANNUAL SUMMARY'!$DH$174,FC59,'ANNUAL SUMMARY'!$DD$189)+SUMIF('ANNUAL SUMMARY'!$BI$174,FC59,'ANNUAL SUMMARY'!$BE$189)+SUMIF('ANNUAL SUMMARY'!$L$174,FC59,'ANNUAL SUMMARY'!$H$189)+SUMIF('ANNUAL SUMMARY'!$FE$118,FC59,'ANNUAL SUMMARY'!$FA$133)+SUMIF('ANNUAL SUMMARY'!$DH$118,FC59,'ANNUAL SUMMARY'!$DD$133)+SUMIF('ANNUAL SUMMARY'!$BI$118,FC59,'ANNUAL SUMMARY'!$BE$133)+SUMIF('ANNUAL SUMMARY'!$L$118,FC59,'ANNUAL SUMMARY'!$H$133)+SUMIF('ANNUAL SUMMARY'!$FE$62,FC59,'ANNUAL SUMMARY'!$FA$77)+SUMIF('ANNUAL SUMMARY'!$DH$62,FC59,'ANNUAL SUMMARY'!$DD$77)+SUMIF('ANNUAL SUMMARY'!$BI$62,FC59,'ANNUAL SUMMARY'!$BE$77)+SUMIF('ANNUAL SUMMARY'!$L$62,FC59,'ANNUAL SUMMARY'!$H$77)+SUMIF('ANNUAL SUMMARY'!$FE$6,FC59,'ANNUAL SUMMARY'!$FA$21)+SUMIF('ANNUAL SUMMARY'!$DH$6,FC59,'ANNUAL SUMMARY'!$DD$21)+SUMIF('ANNUAL SUMMARY'!$BI$6,FC59,'ANNUAL SUMMARY'!$BE$21)+SUMIF('ANNUAL SUMMARY'!$L$6,FC59,'ANNUAL SUMMARY'!$H$21)+SUMIF('PREVIOUS LOGS'!$K$6,FC59,'PREVIOUS LOGS'!$F$17)+SUMIF('PREVIOUS LOGS'!$K$59,$K$6,'PREVIOUS LOGS'!$F$70)+SUMIF('PREVIOUS LOGS'!$K$112,FC59,'PREVIOUS LOGS'!$F$123)+SUMIF('PREVIOUS LOGS'!$K$165,FC59,'PREVIOUS LOGS'!$F$176)+SUMIF('PREVIOUS LOGS'!$K$218,FC59,'PREVIOUS LOGS'!$F$229)+SUMIF('PREVIOUS LOGS'!$K$271,FC59,'PREVIOUS LOGS'!$F$282)+SUMIF('PREVIOUS LOGS'!$K$324,FC59,'PREVIOUS LOGS'!$F$335)+SUMIF('PREVIOUS LOGS'!$BH$6,FC59,'PREVIOUS LOGS'!$BD$17)+SUMIF('PREVIOUS LOGS'!$BH$59,$K$6,'PREVIOUS LOGS'!$BD$70)+SUMIF('PREVIOUS LOGS'!$BH$112,FC59,'PREVIOUS LOGS'!$BD$123)+SUMIF('PREVIOUS LOGS'!$BH$165,FC59,'PREVIOUS LOGS'!$BD$176)+SUMIF('PREVIOUS LOGS'!$BH$218,FC59,'PREVIOUS LOGS'!$BD$229)+SUMIF('PREVIOUS LOGS'!$BH$271,FC59,'PREVIOUS LOGS'!$BD$282)+SUMIF('PREVIOUS LOGS'!$BH$324,FC59,'PREVIOUS LOGS'!$BD$335)+SUMIF('PREVIOUS LOGS'!$DF$6,FC59,'PREVIOUS LOGS'!$DB$17)+SUMIF('PREVIOUS LOGS'!$DF$59,$K$6,'PREVIOUS LOGS'!$DB$70)+SUMIF('PREVIOUS LOGS'!$DF$112,FC59,'PREVIOUS LOGS'!$DB$123)+SUMIF('PREVIOUS LOGS'!$DF$165,FC59,'PREVIOUS LOGS'!$DB$176)+SUMIF('PREVIOUS LOGS'!$DF$218,FC59,'PREVIOUS LOGS'!$DB$229)+SUMIF('PREVIOUS LOGS'!$DF$271,FC59,'PREVIOUS LOGS'!$DB$282)+SUMIF('PREVIOUS LOGS'!$DF$324,FC59,'PREVIOUS LOGS'!$DB$335)+SUMIF('PREVIOUS LOGS'!$FC$6,FC59,'PREVIOUS LOGS'!$EY$17)+SUMIF('PREVIOUS LOGS'!$FC$59,$K$6,'PREVIOUS LOGS'!$EY$70)+SUMIF('PREVIOUS LOGS'!$FC$112,FC59,'PREVIOUS LOGS'!$EY$123)+SUMIF('PREVIOUS LOGS'!$FC$165,FC59,'PREVIOUS LOGS'!$EY$176)+SUMIF('PREVIOUS LOGS'!$FC$218,FC59,'PREVIOUS LOGS'!$EY$229)+SUMIF('PREVIOUS LOGS'!$FC$271,FC59,'PREVIOUS LOGS'!$EY$282)+SUMIF('PREVIOUS LOGS'!$FC$324,FC59,'PREVIOUS LOGS'!$EY$335)</f>
        <v>0</v>
      </c>
      <c r="EY70" s="793"/>
      <c r="EZ70" s="793"/>
      <c r="FA70" s="793"/>
      <c r="FB70" s="793"/>
      <c r="FC70" s="793"/>
      <c r="FD70" s="794"/>
      <c r="FE70" s="643"/>
      <c r="FF70" s="746"/>
      <c r="FG70" s="747"/>
      <c r="FH70" s="747"/>
      <c r="FI70" s="747"/>
      <c r="FJ70" s="748"/>
      <c r="FK70" s="752"/>
      <c r="FL70" s="753"/>
      <c r="FM70" s="753"/>
      <c r="FN70" s="753"/>
      <c r="FO70" s="753"/>
      <c r="FP70" s="754"/>
      <c r="FQ70" s="15"/>
      <c r="FR70" s="814"/>
      <c r="FS70" s="815"/>
      <c r="FT70" s="815"/>
      <c r="FU70" s="815"/>
      <c r="FV70" s="815"/>
      <c r="FW70" s="727"/>
      <c r="FX70" s="727"/>
      <c r="FY70" s="727"/>
      <c r="FZ70" s="727"/>
      <c r="GA70" s="727"/>
      <c r="GB70" s="727"/>
      <c r="GC70" s="727"/>
      <c r="GD70" s="727"/>
      <c r="GE70" s="727"/>
      <c r="GF70" s="727"/>
      <c r="GG70" s="727"/>
      <c r="GH70" s="727"/>
      <c r="GI70" s="728"/>
      <c r="GJ70" s="728"/>
      <c r="GK70" s="728"/>
      <c r="GL70" s="728"/>
      <c r="GM70" s="728"/>
      <c r="GN70" s="728"/>
      <c r="GO70" s="1263"/>
    </row>
    <row r="71" spans="1:197" ht="13.5" customHeight="1" x14ac:dyDescent="0.25">
      <c r="A71" s="154"/>
      <c r="B71" s="732"/>
      <c r="C71" s="733"/>
      <c r="D71" s="733"/>
      <c r="E71" s="733"/>
      <c r="F71" s="795"/>
      <c r="G71" s="796"/>
      <c r="H71" s="796"/>
      <c r="I71" s="796"/>
      <c r="J71" s="796"/>
      <c r="K71" s="796"/>
      <c r="L71" s="797"/>
      <c r="M71" s="624"/>
      <c r="N71" s="695" t="str">
        <f>'ANNUAL SUMMARY'!$O$22</f>
        <v>IFR</v>
      </c>
      <c r="O71" s="696"/>
      <c r="P71" s="696"/>
      <c r="Q71" s="696"/>
      <c r="R71" s="696"/>
      <c r="S71" s="755">
        <f>SUMIF('ANNUAL SUMMARY'!$FE$622,K59,'ANNUAL SUMMARY'!$FM$638)+SUMIF('ANNUAL SUMMARY'!$DH$622,K59,'ANNUAL SUMMARY'!$DP$638)+SUMIF('ANNUAL SUMMARY'!$BI$622,K59,'ANNUAL SUMMARY'!$BQ$638)+SUMIF('ANNUAL SUMMARY'!$L$622,K59,'ANNUAL SUMMARY'!$T$638)+SUMIF('ANNUAL SUMMARY'!$FE$566,K59,'ANNUAL SUMMARY'!$FM$582)+SUMIF('ANNUAL SUMMARY'!$DH$566,K59,'ANNUAL SUMMARY'!$DP$582)+SUMIF('ANNUAL SUMMARY'!$BI$566,K59,'ANNUAL SUMMARY'!$BQ$582)+SUMIF('ANNUAL SUMMARY'!$L$566,K59,'ANNUAL SUMMARY'!$T$582)+SUMIF('ANNUAL SUMMARY'!$FE$510,K59,'ANNUAL SUMMARY'!$FM$526)+SUMIF('ANNUAL SUMMARY'!$DH$510,K59,'ANNUAL SUMMARY'!$DP$526)+SUMIF('ANNUAL SUMMARY'!$BI$510,K59,'ANNUAL SUMMARY'!$BQ$526)+SUMIF('ANNUAL SUMMARY'!$L$510,K59,'ANNUAL SUMMARY'!$T$526)+SUMIF('ANNUAL SUMMARY'!$FE$454,K59,'ANNUAL SUMMARY'!$FM$470)+SUMIF('ANNUAL SUMMARY'!$DH$454,K59,'ANNUAL SUMMARY'!$DP$470)+SUMIF('ANNUAL SUMMARY'!$BI$454,K59,'ANNUAL SUMMARY'!$BQ$470)+SUMIF('ANNUAL SUMMARY'!$L$454,K59,'ANNUAL SUMMARY'!$T$470)+SUMIF('ANNUAL SUMMARY'!$FE$398,K59,'ANNUAL SUMMARY'!$FM$414)+SUMIF('ANNUAL SUMMARY'!$DH$398,K59,'ANNUAL SUMMARY'!$DP$414)+SUMIF('ANNUAL SUMMARY'!$BI$398,K59,'ANNUAL SUMMARY'!$BQ$414)+SUMIF('ANNUAL SUMMARY'!$L$398,K59,'ANNUAL SUMMARY'!$T$414)+SUMIF('ANNUAL SUMMARY'!$FE$342,K59,'ANNUAL SUMMARY'!$FM$358)+SUMIF('ANNUAL SUMMARY'!$DH$342,K59,'ANNUAL SUMMARY'!$DP$358)+SUMIF('ANNUAL SUMMARY'!$BI$342,K59,'ANNUAL SUMMARY'!$BQ$358)+SUMIF('ANNUAL SUMMARY'!$L$342,K59,'ANNUAL SUMMARY'!$T$358)+SUMIF('ANNUAL SUMMARY'!$FE$286,K59,'ANNUAL SUMMARY'!$FM$302)+SUMIF('ANNUAL SUMMARY'!$DH$286,K59,'ANNUAL SUMMARY'!$DP$302)+SUMIF('ANNUAL SUMMARY'!$BI$286,K59,'ANNUAL SUMMARY'!$BQ$302)+SUMIF('ANNUAL SUMMARY'!$L$286,K59,'ANNUAL SUMMARY'!$T$302)+SUMIF('ANNUAL SUMMARY'!$FE$230,K59,'ANNUAL SUMMARY'!$FM$246)+SUMIF('ANNUAL SUMMARY'!$DH$230,K59,'ANNUAL SUMMARY'!$DP$246)+SUMIF('ANNUAL SUMMARY'!$BI$230,K59,'ANNUAL SUMMARY'!$BQ$246)+SUMIF('ANNUAL SUMMARY'!$L$230,K59,'ANNUAL SUMMARY'!$T$246)+SUMIF('ANNUAL SUMMARY'!$FE$174,K59,'ANNUAL SUMMARY'!$FM$190)+SUMIF('ANNUAL SUMMARY'!$DH$174,K59,'ANNUAL SUMMARY'!$DP$190)+SUMIF('ANNUAL SUMMARY'!$BI$174,K59,'ANNUAL SUMMARY'!$BQ$190)+SUMIF('ANNUAL SUMMARY'!$L$174,K59,'ANNUAL SUMMARY'!$T$190)+SUMIF('ANNUAL SUMMARY'!$FE$118,K59,'ANNUAL SUMMARY'!$FM$134)+SUMIF('ANNUAL SUMMARY'!$DH$118,K59,'ANNUAL SUMMARY'!$DP$134)+SUMIF('ANNUAL SUMMARY'!$BI$118,K59,'ANNUAL SUMMARY'!$BQ$134)+SUMIF('ANNUAL SUMMARY'!$L$118,K59,'ANNUAL SUMMARY'!$T$134)+SUMIF('ANNUAL SUMMARY'!$FE$62,K59,'ANNUAL SUMMARY'!$FM$78)+SUMIF('ANNUAL SUMMARY'!$DH$62,K59,'ANNUAL SUMMARY'!$DP$78)+SUMIF('ANNUAL SUMMARY'!$BI$62,K59,'ANNUAL SUMMARY'!$BQ$78)+SUMIF('ANNUAL SUMMARY'!$L$62,K59,'ANNUAL SUMMARY'!$T$78)+SUMIF('ANNUAL SUMMARY'!$FE$6,K59,'ANNUAL SUMMARY'!$FM$22)+SUMIF('ANNUAL SUMMARY'!$DH$6,K59,'ANNUAL SUMMARY'!$DP$22)+SUMIF('ANNUAL SUMMARY'!$BI$6,K59,'ANNUAL SUMMARY'!$BQ$22)+SUMIF('ANNUAL SUMMARY'!$L$6,K59,'ANNUAL SUMMARY'!$T$22)+SUMIF('PREVIOUS LOGS'!$K$6,K59,'PREVIOUS LOGS'!$S$18)+SUMIF('PREVIOUS LOGS'!$K$59,$K$6,'PREVIOUS LOGS'!$S$71)+SUMIF('PREVIOUS LOGS'!$K$112,K59,'PREVIOUS LOGS'!$S$124)+SUMIF('PREVIOUS LOGS'!$K$165,K59,'PREVIOUS LOGS'!$S$177)+SUMIF('PREVIOUS LOGS'!$K$218,K59,'PREVIOUS LOGS'!$S$230)+SUMIF('PREVIOUS LOGS'!$K$271,K59,'PREVIOUS LOGS'!$S$283)+SUMIF('PREVIOUS LOGS'!$K$324,K59,'PREVIOUS LOGS'!$S$336)+SUMIF('PREVIOUS LOGS'!$BH$6,K59,'PREVIOUS LOGS'!$BP$18)+SUMIF('PREVIOUS LOGS'!$BH$59,$K$6,'PREVIOUS LOGS'!$BP$71)+SUMIF('PREVIOUS LOGS'!$BH$112,K59,'PREVIOUS LOGS'!$BP$124)+SUMIF('PREVIOUS LOGS'!$BH$165,K59,'PREVIOUS LOGS'!$BP$177)+SUMIF('PREVIOUS LOGS'!$BH$218,K59,'PREVIOUS LOGS'!$BP$230)+SUMIF('PREVIOUS LOGS'!$BH$271,K59,'PREVIOUS LOGS'!$BP$283)+SUMIF('PREVIOUS LOGS'!$BH$324,K59,'PREVIOUS LOGS'!$BP$336)+SUMIF('PREVIOUS LOGS'!$DF$6,K59,'PREVIOUS LOGS'!$DN$18)+SUMIF('PREVIOUS LOGS'!$DF$59,$K$6,'PREVIOUS LOGS'!$DN$71)+SUMIF('PREVIOUS LOGS'!$DF$112,K59,'PREVIOUS LOGS'!$DN$124)+SUMIF('PREVIOUS LOGS'!$DF$165,K59,'PREVIOUS LOGS'!$DN$177)+SUMIF('PREVIOUS LOGS'!$DF$218,K59,'PREVIOUS LOGS'!$DN$230)+SUMIF('PREVIOUS LOGS'!$DF$271,K59,'PREVIOUS LOGS'!$DN$283)+SUMIF('PREVIOUS LOGS'!$DF$324,K59,'PREVIOUS LOGS'!$DN$336)+SUMIF('PREVIOUS LOGS'!$FC$6,K59,'PREVIOUS LOGS'!$FK$18)+SUMIF('PREVIOUS LOGS'!$FC$59,$K$6,'PREVIOUS LOGS'!$FK$71)+SUMIF('PREVIOUS LOGS'!$FC$112,K59,'PREVIOUS LOGS'!$FK$124)+SUMIF('PREVIOUS LOGS'!$FC$165,K59,'PREVIOUS LOGS'!$FK$177)+SUMIF('PREVIOUS LOGS'!$FC$218,K59,'PREVIOUS LOGS'!$FK$230)+SUMIF('PREVIOUS LOGS'!$FC$271,K59,'PREVIOUS LOGS'!$FK$283)+SUMIF('PREVIOUS LOGS'!$FC$324,K59,'PREVIOUS LOGS'!$FK$336)</f>
        <v>0</v>
      </c>
      <c r="T71" s="755"/>
      <c r="U71" s="755"/>
      <c r="V71" s="755"/>
      <c r="W71" s="755"/>
      <c r="X71" s="755"/>
      <c r="Y71" s="15"/>
      <c r="Z71" s="812">
        <f>IF(Z65=0," ",Z65+3)</f>
        <v>2025</v>
      </c>
      <c r="AA71" s="813"/>
      <c r="AB71" s="813"/>
      <c r="AC71" s="813"/>
      <c r="AD71" s="813"/>
      <c r="AE71" s="1118">
        <f>SUMIFS('ANNUAL SUMMARY'!$AF$54,Z71,'ANNUAL SUMMARY'!$V$9,K59,'ANNUAL SUMMARY'!$L$6)+SUMIFS('ANNUAL SUMMARY'!$AF$112,Z71,'ANNUAL SUMMARY'!$V$9,K59,'ANNUAL SUMMARY'!$L$64)+SUMIFS('ANNUAL SUMMARY'!$AF$170,Z71,'ANNUAL SUMMARY'!$V$9,K59,'ANNUAL SUMMARY'!$L$122)+SUMIFS('ANNUAL SUMMARY'!$AF$228,Z71,'ANNUAL SUMMARY'!$V$9,K59,'ANNUAL SUMMARY'!$L$180)+SUMIFS('ANNUAL SUMMARY'!$AF$286,Z71,'ANNUAL SUMMARY'!$V$9,K59,'ANNUAL SUMMARY'!$L$238)+SUMIFS('ANNUAL SUMMARY'!$AF$344,Z71,'ANNUAL SUMMARY'!$V$9,K59,'ANNUAL SUMMARY'!$L$296)+SUMIFS('ANNUAL SUMMARY'!$AF$402,Z71,'ANNUAL SUMMARY'!$V$9,K59,'ANNUAL SUMMARY'!$L$354)+SUMIFS('ANNUAL SUMMARY'!$AF$460,Z71,'ANNUAL SUMMARY'!$V$9,K59,'ANNUAL SUMMARY'!$L$412)+SUMIFS('ANNUAL SUMMARY'!$AF$518,Z71,'ANNUAL SUMMARY'!$V$9,K59,'ANNUAL SUMMARY'!$L$470)+SUMIFS('ANNUAL SUMMARY'!$AF$576,Z71,'ANNUAL SUMMARY'!$V$9,K59,'ANNUAL SUMMARY'!$L$528)+SUMIFS('ANNUAL SUMMARY'!$AF$634,Z71,'ANNUAL SUMMARY'!$V$9,K59,'ANNUAL SUMMARY'!$L$586)+SUMIFS('ANNUAL SUMMARY'!$AF$692,Z71,'ANNUAL SUMMARY'!$V$9,K59,'ANNUAL SUMMARY'!$L$644)+SUMIFS('ANNUAL SUMMARY'!$CC$54,Z71,'ANNUAL SUMMARY'!$V$9,K59,'ANNUAL SUMMARY'!$BI$6)+SUMIFS('ANNUAL SUMMARY'!$CC$112,Z71,'ANNUAL SUMMARY'!$V$9,K59,'ANNUAL SUMMARY'!$BI$64)+SUMIFS('ANNUAL SUMMARY'!$CC$170,Z71,'ANNUAL SUMMARY'!$V$9,K59,'ANNUAL SUMMARY'!$BI$122)+SUMIFS('ANNUAL SUMMARY'!$CC$228,Z71,'ANNUAL SUMMARY'!$V$9,K59,'ANNUAL SUMMARY'!$BI$180)+SUMIFS('ANNUAL SUMMARY'!$CC$286,Z71,'ANNUAL SUMMARY'!$V$9,K59,'ANNUAL SUMMARY'!$BI$238)+SUMIFS('ANNUAL SUMMARY'!$CC$344,Z71,'ANNUAL SUMMARY'!$V$9,K59,'ANNUAL SUMMARY'!$BI$296)+SUMIFS('ANNUAL SUMMARY'!$CC$402,Z71,'ANNUAL SUMMARY'!$V$9,K59,'ANNUAL SUMMARY'!$BI$354)+SUMIFS('ANNUAL SUMMARY'!$CC$460,Z71,'ANNUAL SUMMARY'!$V$9,K59,'ANNUAL SUMMARY'!$BI$412)+SUMIFS('ANNUAL SUMMARY'!$CC$518,Z71,'ANNUAL SUMMARY'!$V$9,K59,'ANNUAL SUMMARY'!$BI$470)+SUMIFS('ANNUAL SUMMARY'!$CC$576,Z71,'ANNUAL SUMMARY'!$V$9,K59,'ANNUAL SUMMARY'!$BI$528)+SUMIFS('ANNUAL SUMMARY'!$CC$634,Z71,'ANNUAL SUMMARY'!$V$9,K59,'ANNUAL SUMMARY'!$BI$586)+SUMIFS('ANNUAL SUMMARY'!$CC$692,Z71,'ANNUAL SUMMARY'!$V$9,K59,'ANNUAL SUMMARY'!$BI$644)+SUMIFS('ANNUAL SUMMARY'!$EB$54,Z71,'ANNUAL SUMMARY'!$V$9,K59,'ANNUAL SUMMARY'!$DH$6)+SUMIFS('ANNUAL SUMMARY'!$EB$112,Z71,'ANNUAL SUMMARY'!$V$9,K59,'ANNUAL SUMMARY'!$DH$64)+SUMIFS('ANNUAL SUMMARY'!$EB$170,Z71,'ANNUAL SUMMARY'!$V$9,K59,'ANNUAL SUMMARY'!$DH$122)+SUMIFS('ANNUAL SUMMARY'!$EB$228,Z71,'ANNUAL SUMMARY'!$V$9,K59,'ANNUAL SUMMARY'!$DH$180)+SUMIFS('ANNUAL SUMMARY'!$EB$286,Z71,'ANNUAL SUMMARY'!$V$9,K59,'ANNUAL SUMMARY'!$DH$238)+SUMIFS('ANNUAL SUMMARY'!$EB$344,Z71,'ANNUAL SUMMARY'!$V$9,K59,'ANNUAL SUMMARY'!$DH$296)+SUMIFS('ANNUAL SUMMARY'!$EB$402,Z71,'ANNUAL SUMMARY'!$V$9,K59,'ANNUAL SUMMARY'!$DH$354)+SUMIFS('ANNUAL SUMMARY'!$EB$460,Z71,'ANNUAL SUMMARY'!$V$9,K59,'ANNUAL SUMMARY'!$DH$412)+SUMIFS('ANNUAL SUMMARY'!$EB$518,Z71,'ANNUAL SUMMARY'!$V$9,K59,'ANNUAL SUMMARY'!$DH$470)+SUMIFS('ANNUAL SUMMARY'!$EB$576,Z71,'ANNUAL SUMMARY'!$V$9,K59,'ANNUAL SUMMARY'!$DH$528)+SUMIFS('ANNUAL SUMMARY'!$EB$634,Z71,'ANNUAL SUMMARY'!$V$9,K59,'ANNUAL SUMMARY'!$DH$586)+SUMIFS('ANNUAL SUMMARY'!$EB$692,Z71,'ANNUAL SUMMARY'!$V$9,K59,'ANNUAL SUMMARY'!$DH$644)+SUMIFS('ANNUAL SUMMARY'!$FY$54,Z71,'ANNUAL SUMMARY'!$V$9,K59,'ANNUAL SUMMARY'!$FE$6)+SUMIFS('ANNUAL SUMMARY'!$FY$112,Z71,'ANNUAL SUMMARY'!$V$9,K59,'ANNUAL SUMMARY'!$FE$64)+SUMIFS('ANNUAL SUMMARY'!$FY$170,Z71,'ANNUAL SUMMARY'!$V$9,K59,'ANNUAL SUMMARY'!$FE$122)+SUMIFS('ANNUAL SUMMARY'!$FY$228,Z71,'ANNUAL SUMMARY'!$V$9,K59,'ANNUAL SUMMARY'!$FE$180)+SUMIFS('ANNUAL SUMMARY'!$FY$286,Z71,'ANNUAL SUMMARY'!$V$9,K59,'ANNUAL SUMMARY'!$FE$238)+SUMIFS('ANNUAL SUMMARY'!$FY$344,Z71,'ANNUAL SUMMARY'!$V$9,K59,'ANNUAL SUMMARY'!$FE$296)+SUMIFS('ANNUAL SUMMARY'!$FY$402,Z71,'ANNUAL SUMMARY'!$V$9,K59,'ANNUAL SUMMARY'!$FE$354)+SUMIFS('ANNUAL SUMMARY'!$FY$460,Z71,'ANNUAL SUMMARY'!$V$9,K59,'ANNUAL SUMMARY'!$FE$412)+SUMIFS('ANNUAL SUMMARY'!$FY$518,Z71,'ANNUAL SUMMARY'!$V$9,K59,'ANNUAL SUMMARY'!$FE$470)+SUMIFS('ANNUAL SUMMARY'!$FY$576,Z71,'ANNUAL SUMMARY'!$V$9,K59,'ANNUAL SUMMARY'!$FE$528)+SUMIFS('ANNUAL SUMMARY'!$FY$634,Z71,'ANNUAL SUMMARY'!$V$9,K59,'ANNUAL SUMMARY'!$FE$586)+SUMIFS('ANNUAL SUMMARY'!$FY$692,Z71,'ANNUAL SUMMARY'!$V$9,K59,'ANNUAL SUMMARY'!$FE$644)</f>
        <v>0</v>
      </c>
      <c r="AF71" s="727"/>
      <c r="AG71" s="727"/>
      <c r="AH71" s="727"/>
      <c r="AI71" s="727">
        <f>SUMIFS('ANNUAL SUMMARY'!$AJ$54,Z71,'ANNUAL SUMMARY'!$V$9,K59,'ANNUAL SUMMARY'!$L$6)+SUMIFS('ANNUAL SUMMARY'!$AJ$112,Z71,'ANNUAL SUMMARY'!$V$9,K59,'ANNUAL SUMMARY'!$L$64)+SUMIFS('ANNUAL SUMMARY'!$AJ$170,Z71,'ANNUAL SUMMARY'!$V$9,K59,'ANNUAL SUMMARY'!$L$122)+SUMIFS('ANNUAL SUMMARY'!$AJ$228,Z71,'ANNUAL SUMMARY'!$V$9,K59,'ANNUAL SUMMARY'!$L$180)+SUMIFS('ANNUAL SUMMARY'!$AJ$286,Z71,'ANNUAL SUMMARY'!$V$9,K59,'ANNUAL SUMMARY'!$L$238)+SUMIFS('ANNUAL SUMMARY'!$AJ$344,Z71,'ANNUAL SUMMARY'!$V$9,K59,'ANNUAL SUMMARY'!$L$296)+SUMIFS('ANNUAL SUMMARY'!$AJ$402,Z71,'ANNUAL SUMMARY'!$V$9,K59,'ANNUAL SUMMARY'!$L$354)+SUMIFS('ANNUAL SUMMARY'!$AJ$460,Z71,'ANNUAL SUMMARY'!$V$9,K59,'ANNUAL SUMMARY'!$L$412)+SUMIFS('ANNUAL SUMMARY'!$AJ$518,Z71,'ANNUAL SUMMARY'!$V$9,K59,'ANNUAL SUMMARY'!$L$470)+SUMIFS('ANNUAL SUMMARY'!$AJ$576,Z71,'ANNUAL SUMMARY'!$V$9,K59,'ANNUAL SUMMARY'!$L$528)+SUMIFS('ANNUAL SUMMARY'!$AJ$634,Z71,'ANNUAL SUMMARY'!$V$9,K59,'ANNUAL SUMMARY'!$L$586)+SUMIFS('ANNUAL SUMMARY'!$AJ$692,Z71,'ANNUAL SUMMARY'!$V$9,K59,'ANNUAL SUMMARY'!$L$644)+SUMIFS('ANNUAL SUMMARY'!$CG$54,Z71,'ANNUAL SUMMARY'!$V$9,K59,'ANNUAL SUMMARY'!$BI$6)+SUMIFS('ANNUAL SUMMARY'!$CG$112,Z71,'ANNUAL SUMMARY'!$V$9,K59,'ANNUAL SUMMARY'!$BI$64)+SUMIFS('ANNUAL SUMMARY'!$CG$170,Z71,'ANNUAL SUMMARY'!$V$9,K59,'ANNUAL SUMMARY'!$BI$122)+SUMIFS('ANNUAL SUMMARY'!$CG$228,Z71,'ANNUAL SUMMARY'!$V$9,K59,'ANNUAL SUMMARY'!$BI$180)+SUMIFS('ANNUAL SUMMARY'!$CG$286,Z71,'ANNUAL SUMMARY'!$V$9,K59,'ANNUAL SUMMARY'!$BI$238)+SUMIFS('ANNUAL SUMMARY'!$CG$344,Z71,'ANNUAL SUMMARY'!$V$9,K59,'ANNUAL SUMMARY'!$BI$296)+SUMIFS('ANNUAL SUMMARY'!$CG$402,Z71,'ANNUAL SUMMARY'!$V$9,K59,'ANNUAL SUMMARY'!$BI$354)+SUMIFS('ANNUAL SUMMARY'!$CG$460,Z71,'ANNUAL SUMMARY'!$V$9,K59,'ANNUAL SUMMARY'!$BI$412)+SUMIFS('ANNUAL SUMMARY'!$CG$518,Z71,'ANNUAL SUMMARY'!$V$9,K59,'ANNUAL SUMMARY'!$BI$470)+SUMIFS('ANNUAL SUMMARY'!$CG$576,Z71,'ANNUAL SUMMARY'!$V$9,K59,'ANNUAL SUMMARY'!$BI$528)+SUMIFS('ANNUAL SUMMARY'!$CG$634,Z71,'ANNUAL SUMMARY'!$V$9,K59,'ANNUAL SUMMARY'!$BI$586)+SUMIFS('ANNUAL SUMMARY'!$CG$692,Z71,'ANNUAL SUMMARY'!$V$9,K59,'ANNUAL SUMMARY'!$BI$644)+SUMIFS('ANNUAL SUMMARY'!$EF$54,Z71,'ANNUAL SUMMARY'!$V$9,K59,'ANNUAL SUMMARY'!$DH$6)+SUMIFS('ANNUAL SUMMARY'!$EF$112,Z71,'ANNUAL SUMMARY'!$V$9,K59,'ANNUAL SUMMARY'!$DH$64)+SUMIFS('ANNUAL SUMMARY'!$EF$170,Z71,'ANNUAL SUMMARY'!$V$9,K59,'ANNUAL SUMMARY'!$DH$122)+SUMIFS('ANNUAL SUMMARY'!$EF$228,Z71,'ANNUAL SUMMARY'!$V$9,K59,'ANNUAL SUMMARY'!$DH$180)+SUMIFS('ANNUAL SUMMARY'!$EF$286,Z71,'ANNUAL SUMMARY'!$V$9,K59,'ANNUAL SUMMARY'!$DH$238)+SUMIFS('ANNUAL SUMMARY'!$EF$344,Z71,'ANNUAL SUMMARY'!$V$9,K59,'ANNUAL SUMMARY'!$DH$296)+SUMIFS('ANNUAL SUMMARY'!$EF$402,Z71,'ANNUAL SUMMARY'!$V$9,K59,'ANNUAL SUMMARY'!$DH$354)+SUMIFS('ANNUAL SUMMARY'!$EF$460,Z71,'ANNUAL SUMMARY'!$V$9,K59,'ANNUAL SUMMARY'!$DH$412)+SUMIFS('ANNUAL SUMMARY'!$EF$518,Z71,'ANNUAL SUMMARY'!$V$9,K59,'ANNUAL SUMMARY'!$DH$470)+SUMIFS('ANNUAL SUMMARY'!$EF$576,Z71,'ANNUAL SUMMARY'!$V$9,K59,'ANNUAL SUMMARY'!$DH$528)+SUMIFS('ANNUAL SUMMARY'!$EF$634,Z71,'ANNUAL SUMMARY'!$V$9,K59,'ANNUAL SUMMARY'!$DH$586)+SUMIFS('ANNUAL SUMMARY'!$EF$692,Z71,'ANNUAL SUMMARY'!$V$9,K59,'ANNUAL SUMMARY'!$DH$644)+SUMIFS('ANNUAL SUMMARY'!$GC$54,Z71,'ANNUAL SUMMARY'!$V$9,K59,'ANNUAL SUMMARY'!$FE$6)+SUMIFS('ANNUAL SUMMARY'!$GC$112,Z71,'ANNUAL SUMMARY'!$V$9,K59,'ANNUAL SUMMARY'!$FE$64)+SUMIFS('ANNUAL SUMMARY'!$GC$170,Z71,'ANNUAL SUMMARY'!$V$9,K59,'ANNUAL SUMMARY'!$FE$122)+SUMIFS('ANNUAL SUMMARY'!$GC$228,Z71,'ANNUAL SUMMARY'!$V$9,K59,'ANNUAL SUMMARY'!$FE$180)+SUMIFS('ANNUAL SUMMARY'!$GC$286,Z71,'ANNUAL SUMMARY'!$V$9,K59,'ANNUAL SUMMARY'!$FE$238)+SUMIFS('ANNUAL SUMMARY'!$GC$344,Z71,'ANNUAL SUMMARY'!$V$9,K59,'ANNUAL SUMMARY'!$FE$296)+SUMIFS('ANNUAL SUMMARY'!$GC$402,Z71,'ANNUAL SUMMARY'!$V$9,K59,'ANNUAL SUMMARY'!$FE$354)+SUMIFS('ANNUAL SUMMARY'!$GC$460,Z71,'ANNUAL SUMMARY'!$V$9,K59,'ANNUAL SUMMARY'!$FE$412)+SUMIFS('ANNUAL SUMMARY'!$GC$518,Z71,'ANNUAL SUMMARY'!$V$9,K59,'ANNUAL SUMMARY'!$FE$470)+SUMIFS('ANNUAL SUMMARY'!$GC$576,Z71,'ANNUAL SUMMARY'!$V$9,K59,'ANNUAL SUMMARY'!$FE$528)+SUMIFS('ANNUAL SUMMARY'!$GC$634,Z71,'ANNUAL SUMMARY'!$V$9,K59,'ANNUAL SUMMARY'!$FE$586)+SUMIFS('ANNUAL SUMMARY'!$GC$692,Z71,'ANNUAL SUMMARY'!$V$9,K59,'ANNUAL SUMMARY'!$FE$644)</f>
        <v>0</v>
      </c>
      <c r="AJ71" s="727"/>
      <c r="AK71" s="727"/>
      <c r="AL71" s="727"/>
      <c r="AM71" s="727">
        <f>SUMIFS('ANNUAL SUMMARY'!$AN$54,Z71,'ANNUAL SUMMARY'!$V$9,K59,'ANNUAL SUMMARY'!$L$6)+SUMIFS('ANNUAL SUMMARY'!$AN$112,Z71,'ANNUAL SUMMARY'!$V$9,K59,'ANNUAL SUMMARY'!$L$64)+SUMIFS('ANNUAL SUMMARY'!$AN$170,Z71,'ANNUAL SUMMARY'!$V$9,K59,'ANNUAL SUMMARY'!$L$122)+SUMIFS('ANNUAL SUMMARY'!$AN$228,Z71,'ANNUAL SUMMARY'!$V$9,K59,'ANNUAL SUMMARY'!$L$180)+SUMIFS('ANNUAL SUMMARY'!$AN$286,Z71,'ANNUAL SUMMARY'!$V$9,K59,'ANNUAL SUMMARY'!$L$238)+SUMIFS('ANNUAL SUMMARY'!$AN$344,Z71,'ANNUAL SUMMARY'!$V$9,K59,'ANNUAL SUMMARY'!$L$296)+SUMIFS('ANNUAL SUMMARY'!$AN$402,Z71,'ANNUAL SUMMARY'!$V$9,K59,'ANNUAL SUMMARY'!$L$354)+SUMIFS('ANNUAL SUMMARY'!$AN$460,Z71,'ANNUAL SUMMARY'!$V$9,K59,'ANNUAL SUMMARY'!$L$412)+SUMIFS('ANNUAL SUMMARY'!$AN$518,Z71,'ANNUAL SUMMARY'!$V$9,K59,'ANNUAL SUMMARY'!$L$470)+SUMIFS('ANNUAL SUMMARY'!$AN$576,Z71,'ANNUAL SUMMARY'!$V$9,K59,'ANNUAL SUMMARY'!$L$528)+SUMIFS('ANNUAL SUMMARY'!$AN$634,Z71,'ANNUAL SUMMARY'!$V$9,K59,'ANNUAL SUMMARY'!$L$586)+SUMIFS('ANNUAL SUMMARY'!$AN$692,Z71,'ANNUAL SUMMARY'!$V$9,K59,'ANNUAL SUMMARY'!$L$644)+SUMIFS('ANNUAL SUMMARY'!$CK$54,Z71,'ANNUAL SUMMARY'!$V$9,K59,'ANNUAL SUMMARY'!$BI$6)+SUMIFS('ANNUAL SUMMARY'!$CK$112,Z71,'ANNUAL SUMMARY'!$V$9,K59,'ANNUAL SUMMARY'!$BI$64)+SUMIFS('ANNUAL SUMMARY'!$CK$170,Z71,'ANNUAL SUMMARY'!$V$9,K59,'ANNUAL SUMMARY'!$BI$122)+SUMIFS('ANNUAL SUMMARY'!$CK$228,Z71,'ANNUAL SUMMARY'!$V$9,K59,'ANNUAL SUMMARY'!$BI$180)+SUMIFS('ANNUAL SUMMARY'!$CK$286,Z71,'ANNUAL SUMMARY'!$V$9,K59,'ANNUAL SUMMARY'!$BI$238)+SUMIFS('ANNUAL SUMMARY'!$CK$344,Z71,'ANNUAL SUMMARY'!$V$9,K59,'ANNUAL SUMMARY'!$BI$296)+SUMIFS('ANNUAL SUMMARY'!$CK$402,Z71,'ANNUAL SUMMARY'!$V$9,K59,'ANNUAL SUMMARY'!$BI$354)+SUMIFS('ANNUAL SUMMARY'!$CK$460,Z71,'ANNUAL SUMMARY'!$V$9,K59,'ANNUAL SUMMARY'!$BI$412)+SUMIFS('ANNUAL SUMMARY'!$CK$518,Z71,'ANNUAL SUMMARY'!$V$9,K59,'ANNUAL SUMMARY'!$BI$470)+SUMIFS('ANNUAL SUMMARY'!$CK$576,Z71,'ANNUAL SUMMARY'!$V$9,K59,'ANNUAL SUMMARY'!$BI$528)+SUMIFS('ANNUAL SUMMARY'!$CK$634,Z71,'ANNUAL SUMMARY'!$V$9,K59,'ANNUAL SUMMARY'!$BI$586)+SUMIFS('ANNUAL SUMMARY'!$CK$692,Z71,'ANNUAL SUMMARY'!$V$9,K59,'ANNUAL SUMMARY'!$BI$644)+SUMIFS('ANNUAL SUMMARY'!$EJ$54,Z71,'ANNUAL SUMMARY'!$V$9,K59,'ANNUAL SUMMARY'!$DH$6)+SUMIFS('ANNUAL SUMMARY'!$EJ$112,Z71,'ANNUAL SUMMARY'!$V$9,K59,'ANNUAL SUMMARY'!$DH$64)+SUMIFS('ANNUAL SUMMARY'!$EJ$170,Z71,'ANNUAL SUMMARY'!$V$9,K59,'ANNUAL SUMMARY'!$DH$122)+SUMIFS('ANNUAL SUMMARY'!$EJ$228,Z71,'ANNUAL SUMMARY'!$V$9,K59,'ANNUAL SUMMARY'!$DH$180)+SUMIFS('ANNUAL SUMMARY'!$EJ$286,Z71,'ANNUAL SUMMARY'!$V$9,K59,'ANNUAL SUMMARY'!$DH$238)+SUMIFS('ANNUAL SUMMARY'!$EJ$344,Z71,'ANNUAL SUMMARY'!$V$9,K59,'ANNUAL SUMMARY'!$DH$296)+SUMIFS('ANNUAL SUMMARY'!$EJ$402,Z71,'ANNUAL SUMMARY'!$V$9,K59,'ANNUAL SUMMARY'!$DH$354)+SUMIFS('ANNUAL SUMMARY'!$EJ$460,Z71,'ANNUAL SUMMARY'!$V$9,K59,'ANNUAL SUMMARY'!$DH$412)+SUMIFS('ANNUAL SUMMARY'!$EJ$518,Z71,'ANNUAL SUMMARY'!$V$9,K59,'ANNUAL SUMMARY'!$DH$470)+SUMIFS('ANNUAL SUMMARY'!$EJ$576,Z71,'ANNUAL SUMMARY'!$V$9,K59,'ANNUAL SUMMARY'!$DH$528)+SUMIFS('ANNUAL SUMMARY'!$EJ$634,Z71,'ANNUAL SUMMARY'!$V$9,K59,'ANNUAL SUMMARY'!$DH$586)+SUMIFS('ANNUAL SUMMARY'!$EJ$692,Z71,'ANNUAL SUMMARY'!$V$9,K59,'ANNUAL SUMMARY'!$DH$644)+SUMIFS('ANNUAL SUMMARY'!$GG$54,Z71,'ANNUAL SUMMARY'!$V$9,K59,'ANNUAL SUMMARY'!$FE$6)+SUMIFS('ANNUAL SUMMARY'!$GG$112,Z71,'ANNUAL SUMMARY'!$V$9,K59,'ANNUAL SUMMARY'!$FE$64)+SUMIFS('ANNUAL SUMMARY'!$GG$170,Z71,'ANNUAL SUMMARY'!$V$9,K59,'ANNUAL SUMMARY'!$FE$122)+SUMIFS('ANNUAL SUMMARY'!$GG$228,Z71,'ANNUAL SUMMARY'!$V$9,K59,'ANNUAL SUMMARY'!$FE$180)+SUMIFS('ANNUAL SUMMARY'!$GG$286,Z71,'ANNUAL SUMMARY'!$V$9,K59,'ANNUAL SUMMARY'!$FE$238)+SUMIFS('ANNUAL SUMMARY'!$GG$344,Z71,'ANNUAL SUMMARY'!$V$9,K59,'ANNUAL SUMMARY'!$FE$296)+SUMIFS('ANNUAL SUMMARY'!$GG$402,Z71,'ANNUAL SUMMARY'!$V$9,K59,'ANNUAL SUMMARY'!$FE$354)+SUMIFS('ANNUAL SUMMARY'!$GG$460,Z71,'ANNUAL SUMMARY'!$V$9,K59,'ANNUAL SUMMARY'!$FE$412)+SUMIFS('ANNUAL SUMMARY'!$GG$518,Z71,'ANNUAL SUMMARY'!$V$9,K59,'ANNUAL SUMMARY'!$FE$470)+SUMIFS('ANNUAL SUMMARY'!$GG$576,Z71,'ANNUAL SUMMARY'!$V$9,K59,'ANNUAL SUMMARY'!$FE$528)+SUMIFS('ANNUAL SUMMARY'!$GG$634,Z71,'ANNUAL SUMMARY'!$V$9,K59,'ANNUAL SUMMARY'!$FE$586)+SUMIFS('ANNUAL SUMMARY'!$GG$692,Z71,'ANNUAL SUMMARY'!$V$9,K59,'ANNUAL SUMMARY'!$FE$644)</f>
        <v>0</v>
      </c>
      <c r="AN71" s="727"/>
      <c r="AO71" s="727"/>
      <c r="AP71" s="727"/>
      <c r="AQ71" s="728">
        <f>SUMIFS('ANNUAL SUMMARY'!$AR$54,Z71,'ANNUAL SUMMARY'!$V$9,K59,'ANNUAL SUMMARY'!$L$6)+SUMIFS('ANNUAL SUMMARY'!$AR$112,Z71,'ANNUAL SUMMARY'!$V$9,K59,'ANNUAL SUMMARY'!$L$64)+SUMIFS('ANNUAL SUMMARY'!$AR$170,Z71,'ANNUAL SUMMARY'!$V$9,K59,'ANNUAL SUMMARY'!$L$122)+SUMIFS('ANNUAL SUMMARY'!$AR$228,Z71,'ANNUAL SUMMARY'!$V$9,K59,'ANNUAL SUMMARY'!$L$180)+SUMIFS('ANNUAL SUMMARY'!$AR$286,Z71,'ANNUAL SUMMARY'!$V$9,K59,'ANNUAL SUMMARY'!$L$238)+SUMIFS('ANNUAL SUMMARY'!$AR$344,Z71,'ANNUAL SUMMARY'!$V$9,K59,'ANNUAL SUMMARY'!$L$296)+SUMIFS('ANNUAL SUMMARY'!$AR$402,Z71,'ANNUAL SUMMARY'!$V$9,K59,'ANNUAL SUMMARY'!$L$354)+SUMIFS('ANNUAL SUMMARY'!$AR$460,Z71,'ANNUAL SUMMARY'!$V$9,K59,'ANNUAL SUMMARY'!$L$412)+SUMIFS('ANNUAL SUMMARY'!$AR$518,Z71,'ANNUAL SUMMARY'!$V$9,K59,'ANNUAL SUMMARY'!$L$470)+SUMIFS('ANNUAL SUMMARY'!$AR$576,Z71,'ANNUAL SUMMARY'!$V$9,K59,'ANNUAL SUMMARY'!$L$528)+SUMIFS('ANNUAL SUMMARY'!$AR$634,Z71,'ANNUAL SUMMARY'!$V$9,K59,'ANNUAL SUMMARY'!$L$586)+SUMIFS('ANNUAL SUMMARY'!$AR$692,Z71,'ANNUAL SUMMARY'!$V$9,K59,'ANNUAL SUMMARY'!$L$644)+SUMIFS('ANNUAL SUMMARY'!$CO$54,Z71,'ANNUAL SUMMARY'!$V$9,K59,'ANNUAL SUMMARY'!$BI$6)+SUMIFS('ANNUAL SUMMARY'!$CO$112,Z71,'ANNUAL SUMMARY'!$V$9,K59,'ANNUAL SUMMARY'!$BI$64)+SUMIFS('ANNUAL SUMMARY'!$CO$170,Z71,'ANNUAL SUMMARY'!$V$9,K59,'ANNUAL SUMMARY'!$BI$122)+SUMIFS('ANNUAL SUMMARY'!$CO$228,Z71,'ANNUAL SUMMARY'!$V$9,K59,'ANNUAL SUMMARY'!$BI$180)+SUMIFS('ANNUAL SUMMARY'!$CO$286,Z71,'ANNUAL SUMMARY'!$V$9,K59,'ANNUAL SUMMARY'!$BI$238)+SUMIFS('ANNUAL SUMMARY'!$CO$344,Z71,'ANNUAL SUMMARY'!$V$9,K59,'ANNUAL SUMMARY'!$BI$296)+SUMIFS('ANNUAL SUMMARY'!$CO$402,Z71,'ANNUAL SUMMARY'!$V$9,K59,'ANNUAL SUMMARY'!$BI$354)+SUMIFS('ANNUAL SUMMARY'!$CO$460,Z71,'ANNUAL SUMMARY'!$V$9,K59,'ANNUAL SUMMARY'!$BI$412)+SUMIFS('ANNUAL SUMMARY'!$CO$518,Z71,'ANNUAL SUMMARY'!$V$9,K59,'ANNUAL SUMMARY'!$BI$470)+SUMIFS('ANNUAL SUMMARY'!$CO$576,Z71,'ANNUAL SUMMARY'!$V$9,K59,'ANNUAL SUMMARY'!$BI$528)+SUMIFS('ANNUAL SUMMARY'!$CO$634,Z71,'ANNUAL SUMMARY'!$V$9,K59,'ANNUAL SUMMARY'!$BI$586)+SUMIFS('ANNUAL SUMMARY'!$CO$692,Z71,'ANNUAL SUMMARY'!$V$9,K59,'ANNUAL SUMMARY'!$BI$644)+SUMIFS('ANNUAL SUMMARY'!$EN$54,Z71,'ANNUAL SUMMARY'!$V$9,K59,'ANNUAL SUMMARY'!$DH$6)+SUMIFS('ANNUAL SUMMARY'!$EN$112,Z71,'ANNUAL SUMMARY'!$V$9,K59,'ANNUAL SUMMARY'!$DH$64)+SUMIFS('ANNUAL SUMMARY'!$EN$170,Z71,'ANNUAL SUMMARY'!$V$9,K59,'ANNUAL SUMMARY'!$DH$122)+SUMIFS('ANNUAL SUMMARY'!$EN$228,Z71,'ANNUAL SUMMARY'!$V$9,K59,'ANNUAL SUMMARY'!$DH$180)+SUMIFS('ANNUAL SUMMARY'!$EN$286,Z71,'ANNUAL SUMMARY'!$V$9,K59,'ANNUAL SUMMARY'!$DH$238)+SUMIFS('ANNUAL SUMMARY'!$EN$344,Z71,'ANNUAL SUMMARY'!$V$9,K59,'ANNUAL SUMMARY'!$DH$296)+SUMIFS('ANNUAL SUMMARY'!$EN$402,Z71,'ANNUAL SUMMARY'!$V$9,K59,'ANNUAL SUMMARY'!$DH$354)+SUMIFS('ANNUAL SUMMARY'!$EN$460,Z71,'ANNUAL SUMMARY'!$V$9,K59,'ANNUAL SUMMARY'!$DH$412)+SUMIFS('ANNUAL SUMMARY'!$EN$518,Z71,'ANNUAL SUMMARY'!$V$9,K59,'ANNUAL SUMMARY'!$DH$470)+SUMIFS('ANNUAL SUMMARY'!$EN$576,Z71,'ANNUAL SUMMARY'!$V$9,K59,'ANNUAL SUMMARY'!$DH$528)+SUMIFS('ANNUAL SUMMARY'!$EN$634,Z71,'ANNUAL SUMMARY'!$V$9,K59,'ANNUAL SUMMARY'!$DH$586)+SUMIFS('ANNUAL SUMMARY'!$EN$692,Z71,'ANNUAL SUMMARY'!$V$9,K59,'ANNUAL SUMMARY'!$DH$644)+SUMIFS('ANNUAL SUMMARY'!$GK$54,Z71,'ANNUAL SUMMARY'!$V$9,K59,'ANNUAL SUMMARY'!$FE$6)+SUMIFS('ANNUAL SUMMARY'!$GK$112,Z71,'ANNUAL SUMMARY'!$V$9,K59,'ANNUAL SUMMARY'!$FE$64)+SUMIFS('ANNUAL SUMMARY'!$GK$170,Z71,'ANNUAL SUMMARY'!$V$9,K59,'ANNUAL SUMMARY'!$FE$122)+SUMIFS('ANNUAL SUMMARY'!$GK$228,Z71,'ANNUAL SUMMARY'!$V$9,K59,'ANNUAL SUMMARY'!$FE$180)+SUMIFS('ANNUAL SUMMARY'!$GK$286,Z71,'ANNUAL SUMMARY'!$V$9,K59,'ANNUAL SUMMARY'!$FE$238)+SUMIFS('ANNUAL SUMMARY'!$GK$344,Z71,'ANNUAL SUMMARY'!$V$9,K59,'ANNUAL SUMMARY'!$FE$296)+SUMIFS('ANNUAL SUMMARY'!$GK$402,Z71,'ANNUAL SUMMARY'!$V$9,K59,'ANNUAL SUMMARY'!$FE$354)+SUMIFS('ANNUAL SUMMARY'!$GK$460,Z71,'ANNUAL SUMMARY'!$V$9,K59,'ANNUAL SUMMARY'!$FE$412)+SUMIFS('ANNUAL SUMMARY'!$GK$518,Z71,'ANNUAL SUMMARY'!$V$9,K59,'ANNUAL SUMMARY'!$FE$470)+SUMIFS('ANNUAL SUMMARY'!$GK$576,Z71,'ANNUAL SUMMARY'!$V$9,K59,'ANNUAL SUMMARY'!$FE$528)+SUMIFS('ANNUAL SUMMARY'!$GK$634,Z71,'ANNUAL SUMMARY'!$V$9,K59,'ANNUAL SUMMARY'!$FE$586)+SUMIFS('ANNUAL SUMMARY'!$GK$692,Z71,'ANNUAL SUMMARY'!$V$9,K59,'ANNUAL SUMMARY'!$FE$644)</f>
        <v>0</v>
      </c>
      <c r="AR71" s="728"/>
      <c r="AS71" s="728"/>
      <c r="AT71" s="1257">
        <f>SUMIFS('ANNUAL SUMMARY'!$AU$54,Z71,'ANNUAL SUMMARY'!$V$9,K59,'ANNUAL SUMMARY'!$L$6)+SUMIFS('ANNUAL SUMMARY'!$AU$112,Z71,'ANNUAL SUMMARY'!$V$9,K59,'ANNUAL SUMMARY'!$L$64)+SUMIFS('ANNUAL SUMMARY'!$AU$170,Z71,'ANNUAL SUMMARY'!$V$9,K59,'ANNUAL SUMMARY'!$L$122)+SUMIFS('ANNUAL SUMMARY'!$AU$228,Z71,'ANNUAL SUMMARY'!$V$9,K59,'ANNUAL SUMMARY'!$L$180)+SUMIFS('ANNUAL SUMMARY'!$AU$286,Z71,'ANNUAL SUMMARY'!$V$9,K59,'ANNUAL SUMMARY'!$L$238)+SUMIFS('ANNUAL SUMMARY'!$AU$344,Z71,'ANNUAL SUMMARY'!$V$9,K59,'ANNUAL SUMMARY'!$L$296)+SUMIFS('ANNUAL SUMMARY'!$AU$402,Z71,'ANNUAL SUMMARY'!$V$9,K59,'ANNUAL SUMMARY'!$L$354)+SUMIFS('ANNUAL SUMMARY'!$AU$460,Z71,'ANNUAL SUMMARY'!$V$9,K59,'ANNUAL SUMMARY'!$L$412)+SUMIFS('ANNUAL SUMMARY'!$AU$518,Z71,'ANNUAL SUMMARY'!$V$9,K59,'ANNUAL SUMMARY'!$L$470)+SUMIFS('ANNUAL SUMMARY'!$AU$576,Z71,'ANNUAL SUMMARY'!$V$9,K59,'ANNUAL SUMMARY'!$L$528)+SUMIFS('ANNUAL SUMMARY'!$AU$634,Z71,'ANNUAL SUMMARY'!$V$9,K59,'ANNUAL SUMMARY'!$L$586)+SUMIFS('ANNUAL SUMMARY'!$AU$692,Z71,'ANNUAL SUMMARY'!$V$9,K59,'ANNUAL SUMMARY'!$L$644)+SUMIFS('ANNUAL SUMMARY'!$CR$54,Z71,'ANNUAL SUMMARY'!$V$9,K59,'ANNUAL SUMMARY'!$BI$6)+SUMIFS('ANNUAL SUMMARY'!$CR$112,Z71,'ANNUAL SUMMARY'!$V$9,K59,'ANNUAL SUMMARY'!$BI$64)+SUMIFS('ANNUAL SUMMARY'!$CR$170,Z71,'ANNUAL SUMMARY'!$V$9,K59,'ANNUAL SUMMARY'!$BI$122)+SUMIFS('ANNUAL SUMMARY'!$CR$228,Z71,'ANNUAL SUMMARY'!$V$9,K59,'ANNUAL SUMMARY'!$BI$180)+SUMIFS('ANNUAL SUMMARY'!$CR$286,Z71,'ANNUAL SUMMARY'!$V$9,K59,'ANNUAL SUMMARY'!$BI$238)+SUMIFS('ANNUAL SUMMARY'!$CR$344,Z71,'ANNUAL SUMMARY'!$V$9,K59,'ANNUAL SUMMARY'!$BI$296)+SUMIFS('ANNUAL SUMMARY'!$CR$402,Z71,'ANNUAL SUMMARY'!$V$9,K59,'ANNUAL SUMMARY'!$BI$354)+SUMIFS('ANNUAL SUMMARY'!$CR$460,Z71,'ANNUAL SUMMARY'!$V$9,K59,'ANNUAL SUMMARY'!$BI$412)+SUMIFS('ANNUAL SUMMARY'!$CR$518,Z71,'ANNUAL SUMMARY'!$V$9,K59,'ANNUAL SUMMARY'!$BI$470)+SUMIFS('ANNUAL SUMMARY'!$CR$576,Z71,'ANNUAL SUMMARY'!$V$9,K59,'ANNUAL SUMMARY'!$BI$528)+SUMIFS('ANNUAL SUMMARY'!$CR$634,Z71,'ANNUAL SUMMARY'!$V$9,K59,'ANNUAL SUMMARY'!$BI$586)+SUMIFS('ANNUAL SUMMARY'!$CR$692,Z71,'ANNUAL SUMMARY'!$V$9,K59,'ANNUAL SUMMARY'!$BI$644)+SUMIFS('ANNUAL SUMMARY'!$EQ$54,Z71,'ANNUAL SUMMARY'!$V$9,K59,'ANNUAL SUMMARY'!$DH$6)+SUMIFS('ANNUAL SUMMARY'!$EQ$112,Z71,'ANNUAL SUMMARY'!$V$9,K59,'ANNUAL SUMMARY'!$DH$64)+SUMIFS('ANNUAL SUMMARY'!$EQ$170,Z71,'ANNUAL SUMMARY'!$V$9,K59,'ANNUAL SUMMARY'!$DH$122)+SUMIFS('ANNUAL SUMMARY'!$EQ$228,Z71,'ANNUAL SUMMARY'!$V$9,K59,'ANNUAL SUMMARY'!$DH$180)+SUMIFS('ANNUAL SUMMARY'!$EQ$286,Z71,'ANNUAL SUMMARY'!$V$9,K59,'ANNUAL SUMMARY'!$DH$238)+SUMIFS('ANNUAL SUMMARY'!$EQ$344,Z71,'ANNUAL SUMMARY'!$V$9,K59,'ANNUAL SUMMARY'!$DH$296)+SUMIFS('ANNUAL SUMMARY'!$EQ$402,Z71,'ANNUAL SUMMARY'!$V$9,K59,'ANNUAL SUMMARY'!$DH$354)+SUMIFS('ANNUAL SUMMARY'!$EQ$460,Z71,'ANNUAL SUMMARY'!$V$9,K59,'ANNUAL SUMMARY'!$DH$412)+SUMIFS('ANNUAL SUMMARY'!$EQ$518,Z71,'ANNUAL SUMMARY'!$V$9,K59,'ANNUAL SUMMARY'!$DH$470)+SUMIFS('ANNUAL SUMMARY'!$EQ$576,Z71,'ANNUAL SUMMARY'!$V$9,K59,'ANNUAL SUMMARY'!$DH$528)+SUMIFS('ANNUAL SUMMARY'!$EQ$634,Z71,'ANNUAL SUMMARY'!$V$9,K59,'ANNUAL SUMMARY'!$DH$586)+SUMIFS('ANNUAL SUMMARY'!$EQ$692,Z71,'ANNUAL SUMMARY'!$V$9,K59,'ANNUAL SUMMARY'!$DH$644)+SUMIFS('ANNUAL SUMMARY'!$GN$54,Z71,'ANNUAL SUMMARY'!$V$9,K59,'ANNUAL SUMMARY'!$FE$6)+SUMIFS('ANNUAL SUMMARY'!$GN$112,Z71,'ANNUAL SUMMARY'!$V$9,K59,'ANNUAL SUMMARY'!$FE$64)+SUMIFS('ANNUAL SUMMARY'!$GN$170,Z71,'ANNUAL SUMMARY'!$V$9,K59,'ANNUAL SUMMARY'!$FE$122)+SUMIFS('ANNUAL SUMMARY'!$GN$228,Z71,'ANNUAL SUMMARY'!$V$9,K59,'ANNUAL SUMMARY'!$FE$180)+SUMIFS('ANNUAL SUMMARY'!$GN$286,Z71,'ANNUAL SUMMARY'!$V$9,K59,'ANNUAL SUMMARY'!$FE$238)+SUMIFS('ANNUAL SUMMARY'!$GN$344,Z71,'ANNUAL SUMMARY'!$V$9,K59,'ANNUAL SUMMARY'!$FE$296)+SUMIFS('ANNUAL SUMMARY'!$GN$402,Z71,'ANNUAL SUMMARY'!$V$9,K59,'ANNUAL SUMMARY'!$FE$354)+SUMIFS('ANNUAL SUMMARY'!$GN$460,Z71,'ANNUAL SUMMARY'!$V$9,K59,'ANNUAL SUMMARY'!$FE$412)+SUMIFS('ANNUAL SUMMARY'!$GN$518,Z71,'ANNUAL SUMMARY'!$V$9,K59,'ANNUAL SUMMARY'!$FE$470)+SUMIFS('ANNUAL SUMMARY'!$GN$576,Z71,'ANNUAL SUMMARY'!$V$9,K59,'ANNUAL SUMMARY'!$FE$528)+SUMIFS('ANNUAL SUMMARY'!$GN$634,Z71,'ANNUAL SUMMARY'!$V$9,K59,'ANNUAL SUMMARY'!$FE$586)+SUMIFS('ANNUAL SUMMARY'!$GN$692,Z71,'ANNUAL SUMMARY'!$V$9,K59,'ANNUAL SUMMARY'!$FE$644)</f>
        <v>0</v>
      </c>
      <c r="AU71" s="1257"/>
      <c r="AV71" s="1262"/>
      <c r="AW71" s="1263"/>
      <c r="AX71" s="154"/>
      <c r="AY71" s="732"/>
      <c r="AZ71" s="733"/>
      <c r="BA71" s="733"/>
      <c r="BB71" s="733"/>
      <c r="BC71" s="795"/>
      <c r="BD71" s="796"/>
      <c r="BE71" s="796"/>
      <c r="BF71" s="796"/>
      <c r="BG71" s="796"/>
      <c r="BH71" s="796"/>
      <c r="BI71" s="797"/>
      <c r="BJ71" s="624"/>
      <c r="BK71" s="695" t="str">
        <f>'ANNUAL SUMMARY'!$O$22</f>
        <v>IFR</v>
      </c>
      <c r="BL71" s="696"/>
      <c r="BM71" s="696"/>
      <c r="BN71" s="696"/>
      <c r="BO71" s="696"/>
      <c r="BP71" s="755">
        <f>SUMIF('ANNUAL SUMMARY'!$FE$622,BH59,'ANNUAL SUMMARY'!$FM$638)+SUMIF('ANNUAL SUMMARY'!$DH$622,BH59,'ANNUAL SUMMARY'!$DP$638)+SUMIF('ANNUAL SUMMARY'!$BI$622,BH59,'ANNUAL SUMMARY'!$BQ$638)+SUMIF('ANNUAL SUMMARY'!$L$622,BH59,'ANNUAL SUMMARY'!$T$638)+SUMIF('ANNUAL SUMMARY'!$FE$566,BH59,'ANNUAL SUMMARY'!$FM$582)+SUMIF('ANNUAL SUMMARY'!$DH$566,BH59,'ANNUAL SUMMARY'!$DP$582)+SUMIF('ANNUAL SUMMARY'!$BI$566,BH59,'ANNUAL SUMMARY'!$BQ$582)+SUMIF('ANNUAL SUMMARY'!$L$566,BH59,'ANNUAL SUMMARY'!$T$582)+SUMIF('ANNUAL SUMMARY'!$FE$510,BH59,'ANNUAL SUMMARY'!$FM$526)+SUMIF('ANNUAL SUMMARY'!$DH$510,BH59,'ANNUAL SUMMARY'!$DP$526)+SUMIF('ANNUAL SUMMARY'!$BI$510,BH59,'ANNUAL SUMMARY'!$BQ$526)+SUMIF('ANNUAL SUMMARY'!$L$510,BH59,'ANNUAL SUMMARY'!$T$526)+SUMIF('ANNUAL SUMMARY'!$FE$454,BH59,'ANNUAL SUMMARY'!$FM$470)+SUMIF('ANNUAL SUMMARY'!$DH$454,BH59,'ANNUAL SUMMARY'!$DP$470)+SUMIF('ANNUAL SUMMARY'!$BI$454,BH59,'ANNUAL SUMMARY'!$BQ$470)+SUMIF('ANNUAL SUMMARY'!$L$454,BH59,'ANNUAL SUMMARY'!$T$470)+SUMIF('ANNUAL SUMMARY'!$FE$398,BH59,'ANNUAL SUMMARY'!$FM$414)+SUMIF('ANNUAL SUMMARY'!$DH$398,BH59,'ANNUAL SUMMARY'!$DP$414)+SUMIF('ANNUAL SUMMARY'!$BI$398,BH59,'ANNUAL SUMMARY'!$BQ$414)+SUMIF('ANNUAL SUMMARY'!$L$398,BH59,'ANNUAL SUMMARY'!$T$414)+SUMIF('ANNUAL SUMMARY'!$FE$342,BH59,'ANNUAL SUMMARY'!$FM$358)+SUMIF('ANNUAL SUMMARY'!$DH$342,BH59,'ANNUAL SUMMARY'!$DP$358)+SUMIF('ANNUAL SUMMARY'!$BI$342,BH59,'ANNUAL SUMMARY'!$BQ$358)+SUMIF('ANNUAL SUMMARY'!$L$342,BH59,'ANNUAL SUMMARY'!$T$358)+SUMIF('ANNUAL SUMMARY'!$FE$286,BH59,'ANNUAL SUMMARY'!$FM$302)+SUMIF('ANNUAL SUMMARY'!$DH$286,BH59,'ANNUAL SUMMARY'!$DP$302)+SUMIF('ANNUAL SUMMARY'!$BI$286,BH59,'ANNUAL SUMMARY'!$BQ$302)+SUMIF('ANNUAL SUMMARY'!$L$286,BH59,'ANNUAL SUMMARY'!$T$302)+SUMIF('ANNUAL SUMMARY'!$FE$230,BH59,'ANNUAL SUMMARY'!$FM$246)+SUMIF('ANNUAL SUMMARY'!$DH$230,BH59,'ANNUAL SUMMARY'!$DP$246)+SUMIF('ANNUAL SUMMARY'!$BI$230,BH59,'ANNUAL SUMMARY'!$BQ$246)+SUMIF('ANNUAL SUMMARY'!$L$230,BH59,'ANNUAL SUMMARY'!$T$246)+SUMIF('ANNUAL SUMMARY'!$FE$174,BH59,'ANNUAL SUMMARY'!$FM$190)+SUMIF('ANNUAL SUMMARY'!$DH$174,BH59,'ANNUAL SUMMARY'!$DP$190)+SUMIF('ANNUAL SUMMARY'!$BI$174,BH59,'ANNUAL SUMMARY'!$BQ$190)+SUMIF('ANNUAL SUMMARY'!$L$174,BH59,'ANNUAL SUMMARY'!$T$190)+SUMIF('ANNUAL SUMMARY'!$FE$118,BH59,'ANNUAL SUMMARY'!$FM$134)+SUMIF('ANNUAL SUMMARY'!$DH$118,BH59,'ANNUAL SUMMARY'!$DP$134)+SUMIF('ANNUAL SUMMARY'!$BI$118,BH59,'ANNUAL SUMMARY'!$BQ$134)+SUMIF('ANNUAL SUMMARY'!$L$118,BH59,'ANNUAL SUMMARY'!$T$134)+SUMIF('ANNUAL SUMMARY'!$FE$62,BH59,'ANNUAL SUMMARY'!$FM$78)+SUMIF('ANNUAL SUMMARY'!$DH$62,BH59,'ANNUAL SUMMARY'!$DP$78)+SUMIF('ANNUAL SUMMARY'!$BI$62,BH59,'ANNUAL SUMMARY'!$BQ$78)+SUMIF('ANNUAL SUMMARY'!$L$62,BH59,'ANNUAL SUMMARY'!$T$78)+SUMIF('ANNUAL SUMMARY'!$FE$6,BH59,'ANNUAL SUMMARY'!$FM$22)+SUMIF('ANNUAL SUMMARY'!$DH$6,BH59,'ANNUAL SUMMARY'!$DP$22)+SUMIF('ANNUAL SUMMARY'!$BI$6,BH59,'ANNUAL SUMMARY'!$BQ$22)+SUMIF('ANNUAL SUMMARY'!$L$6,BH59,'ANNUAL SUMMARY'!$T$22)+SUMIF('PREVIOUS LOGS'!$K$6,BH59,'PREVIOUS LOGS'!$S$18)+SUMIF('PREVIOUS LOGS'!$K$59,$K$6,'PREVIOUS LOGS'!$S$71)+SUMIF('PREVIOUS LOGS'!$K$112,BH59,'PREVIOUS LOGS'!$S$124)+SUMIF('PREVIOUS LOGS'!$K$165,BH59,'PREVIOUS LOGS'!$S$177)+SUMIF('PREVIOUS LOGS'!$K$218,BH59,'PREVIOUS LOGS'!$S$230)+SUMIF('PREVIOUS LOGS'!$K$271,BH59,'PREVIOUS LOGS'!$S$283)+SUMIF('PREVIOUS LOGS'!$K$324,BH59,'PREVIOUS LOGS'!$S$336)+SUMIF('PREVIOUS LOGS'!$BH$6,BH59,'PREVIOUS LOGS'!$BP$18)+SUMIF('PREVIOUS LOGS'!$BH$59,$K$6,'PREVIOUS LOGS'!$BP$71)+SUMIF('PREVIOUS LOGS'!$BH$112,BH59,'PREVIOUS LOGS'!$BP$124)+SUMIF('PREVIOUS LOGS'!$BH$165,BH59,'PREVIOUS LOGS'!$BP$177)+SUMIF('PREVIOUS LOGS'!$BH$218,BH59,'PREVIOUS LOGS'!$BP$230)+SUMIF('PREVIOUS LOGS'!$BH$271,BH59,'PREVIOUS LOGS'!$BP$283)+SUMIF('PREVIOUS LOGS'!$BH$324,BH59,'PREVIOUS LOGS'!$BP$336)+SUMIF('PREVIOUS LOGS'!$DF$6,BH59,'PREVIOUS LOGS'!$DN$18)+SUMIF('PREVIOUS LOGS'!$DF$59,$K$6,'PREVIOUS LOGS'!$DN$71)+SUMIF('PREVIOUS LOGS'!$DF$112,BH59,'PREVIOUS LOGS'!$DN$124)+SUMIF('PREVIOUS LOGS'!$DF$165,BH59,'PREVIOUS LOGS'!$DN$177)+SUMIF('PREVIOUS LOGS'!$DF$218,BH59,'PREVIOUS LOGS'!$DN$230)+SUMIF('PREVIOUS LOGS'!$DF$271,BH59,'PREVIOUS LOGS'!$DN$283)+SUMIF('PREVIOUS LOGS'!$DF$324,BH59,'PREVIOUS LOGS'!$DN$336)+SUMIF('PREVIOUS LOGS'!$FC$6,BH59,'PREVIOUS LOGS'!$FK$18)+SUMIF('PREVIOUS LOGS'!$FC$59,$K$6,'PREVIOUS LOGS'!$FK$71)+SUMIF('PREVIOUS LOGS'!$FC$112,BH59,'PREVIOUS LOGS'!$FK$124)+SUMIF('PREVIOUS LOGS'!$FC$165,BH59,'PREVIOUS LOGS'!$FK$177)+SUMIF('PREVIOUS LOGS'!$FC$218,BH59,'PREVIOUS LOGS'!$FK$230)+SUMIF('PREVIOUS LOGS'!$FC$271,BH59,'PREVIOUS LOGS'!$FK$283)+SUMIF('PREVIOUS LOGS'!$FC$324,BH59,'PREVIOUS LOGS'!$FK$336)</f>
        <v>0</v>
      </c>
      <c r="BQ71" s="755"/>
      <c r="BR71" s="755"/>
      <c r="BS71" s="755"/>
      <c r="BT71" s="755"/>
      <c r="BU71" s="755"/>
      <c r="BV71" s="15"/>
      <c r="BW71" s="812">
        <f>IF(BW65=0," ",BW65+3)</f>
        <v>2025</v>
      </c>
      <c r="BX71" s="813"/>
      <c r="BY71" s="813"/>
      <c r="BZ71" s="813"/>
      <c r="CA71" s="813"/>
      <c r="CB71" s="1118">
        <f>SUMIFS('ANNUAL SUMMARY'!$AF$54,BW71,'ANNUAL SUMMARY'!$V$9,BH59,'ANNUAL SUMMARY'!$L$6)+SUMIFS('ANNUAL SUMMARY'!$AF$112,BW71,'ANNUAL SUMMARY'!$V$9,BH59,'ANNUAL SUMMARY'!$L$64)+SUMIFS('ANNUAL SUMMARY'!$AF$170,BW71,'ANNUAL SUMMARY'!$V$9,BH59,'ANNUAL SUMMARY'!$L$122)+SUMIFS('ANNUAL SUMMARY'!$AF$228,BW71,'ANNUAL SUMMARY'!$V$9,BH59,'ANNUAL SUMMARY'!$L$180)+SUMIFS('ANNUAL SUMMARY'!$AF$286,BW71,'ANNUAL SUMMARY'!$V$9,BH59,'ANNUAL SUMMARY'!$L$238)+SUMIFS('ANNUAL SUMMARY'!$AF$344,BW71,'ANNUAL SUMMARY'!$V$9,BH59,'ANNUAL SUMMARY'!$L$296)+SUMIFS('ANNUAL SUMMARY'!$AF$402,BW71,'ANNUAL SUMMARY'!$V$9,BH59,'ANNUAL SUMMARY'!$L$354)+SUMIFS('ANNUAL SUMMARY'!$AF$460,BW71,'ANNUAL SUMMARY'!$V$9,BH59,'ANNUAL SUMMARY'!$L$412)+SUMIFS('ANNUAL SUMMARY'!$AF$518,BW71,'ANNUAL SUMMARY'!$V$9,BH59,'ANNUAL SUMMARY'!$L$470)+SUMIFS('ANNUAL SUMMARY'!$AF$576,BW71,'ANNUAL SUMMARY'!$V$9,BH59,'ANNUAL SUMMARY'!$L$528)+SUMIFS('ANNUAL SUMMARY'!$AF$634,BW71,'ANNUAL SUMMARY'!$V$9,BH59,'ANNUAL SUMMARY'!$L$586)+SUMIFS('ANNUAL SUMMARY'!$AF$692,BW71,'ANNUAL SUMMARY'!$V$9,BH59,'ANNUAL SUMMARY'!$L$644)+SUMIFS('ANNUAL SUMMARY'!$CC$54,BW71,'ANNUAL SUMMARY'!$V$9,BH59,'ANNUAL SUMMARY'!$BI$6)+SUMIFS('ANNUAL SUMMARY'!$CC$112,BW71,'ANNUAL SUMMARY'!$V$9,BH59,'ANNUAL SUMMARY'!$BI$64)+SUMIFS('ANNUAL SUMMARY'!$CC$170,BW71,'ANNUAL SUMMARY'!$V$9,BH59,'ANNUAL SUMMARY'!$BI$122)+SUMIFS('ANNUAL SUMMARY'!$CC$228,BW71,'ANNUAL SUMMARY'!$V$9,BH59,'ANNUAL SUMMARY'!$BI$180)+SUMIFS('ANNUAL SUMMARY'!$CC$286,BW71,'ANNUAL SUMMARY'!$V$9,BH59,'ANNUAL SUMMARY'!$BI$238)+SUMIFS('ANNUAL SUMMARY'!$CC$344,BW71,'ANNUAL SUMMARY'!$V$9,BH59,'ANNUAL SUMMARY'!$BI$296)+SUMIFS('ANNUAL SUMMARY'!$CC$402,BW71,'ANNUAL SUMMARY'!$V$9,BH59,'ANNUAL SUMMARY'!$BI$354)+SUMIFS('ANNUAL SUMMARY'!$CC$460,BW71,'ANNUAL SUMMARY'!$V$9,BH59,'ANNUAL SUMMARY'!$BI$412)+SUMIFS('ANNUAL SUMMARY'!$CC$518,BW71,'ANNUAL SUMMARY'!$V$9,BH59,'ANNUAL SUMMARY'!$BI$470)+SUMIFS('ANNUAL SUMMARY'!$CC$576,BW71,'ANNUAL SUMMARY'!$V$9,BH59,'ANNUAL SUMMARY'!$BI$528)+SUMIFS('ANNUAL SUMMARY'!$CC$634,BW71,'ANNUAL SUMMARY'!$V$9,BH59,'ANNUAL SUMMARY'!$BI$586)+SUMIFS('ANNUAL SUMMARY'!$CC$692,BW71,'ANNUAL SUMMARY'!$V$9,BH59,'ANNUAL SUMMARY'!$BI$644)+SUMIFS('ANNUAL SUMMARY'!$EB$54,BW71,'ANNUAL SUMMARY'!$V$9,BH59,'ANNUAL SUMMARY'!$DH$6)+SUMIFS('ANNUAL SUMMARY'!$EB$112,BW71,'ANNUAL SUMMARY'!$V$9,BH59,'ANNUAL SUMMARY'!$DH$64)+SUMIFS('ANNUAL SUMMARY'!$EB$170,BW71,'ANNUAL SUMMARY'!$V$9,BH59,'ANNUAL SUMMARY'!$DH$122)+SUMIFS('ANNUAL SUMMARY'!$EB$228,BW71,'ANNUAL SUMMARY'!$V$9,BH59,'ANNUAL SUMMARY'!$DH$180)+SUMIFS('ANNUAL SUMMARY'!$EB$286,BW71,'ANNUAL SUMMARY'!$V$9,BH59,'ANNUAL SUMMARY'!$DH$238)+SUMIFS('ANNUAL SUMMARY'!$EB$344,BW71,'ANNUAL SUMMARY'!$V$9,BH59,'ANNUAL SUMMARY'!$DH$296)+SUMIFS('ANNUAL SUMMARY'!$EB$402,BW71,'ANNUAL SUMMARY'!$V$9,BH59,'ANNUAL SUMMARY'!$DH$354)+SUMIFS('ANNUAL SUMMARY'!$EB$460,BW71,'ANNUAL SUMMARY'!$V$9,BH59,'ANNUAL SUMMARY'!$DH$412)+SUMIFS('ANNUAL SUMMARY'!$EB$518,BW71,'ANNUAL SUMMARY'!$V$9,BH59,'ANNUAL SUMMARY'!$DH$470)+SUMIFS('ANNUAL SUMMARY'!$EB$576,BW71,'ANNUAL SUMMARY'!$V$9,BH59,'ANNUAL SUMMARY'!$DH$528)+SUMIFS('ANNUAL SUMMARY'!$EB$634,BW71,'ANNUAL SUMMARY'!$V$9,BH59,'ANNUAL SUMMARY'!$DH$586)+SUMIFS('ANNUAL SUMMARY'!$EB$692,BW71,'ANNUAL SUMMARY'!$V$9,BH59,'ANNUAL SUMMARY'!$DH$644)+SUMIFS('ANNUAL SUMMARY'!$FY$54,BW71,'ANNUAL SUMMARY'!$V$9,BH59,'ANNUAL SUMMARY'!$FE$6)+SUMIFS('ANNUAL SUMMARY'!$FY$112,BW71,'ANNUAL SUMMARY'!$V$9,BH59,'ANNUAL SUMMARY'!$FE$64)+SUMIFS('ANNUAL SUMMARY'!$FY$170,BW71,'ANNUAL SUMMARY'!$V$9,BH59,'ANNUAL SUMMARY'!$FE$122)+SUMIFS('ANNUAL SUMMARY'!$FY$228,BW71,'ANNUAL SUMMARY'!$V$9,BH59,'ANNUAL SUMMARY'!$FE$180)+SUMIFS('ANNUAL SUMMARY'!$FY$286,BW71,'ANNUAL SUMMARY'!$V$9,BH59,'ANNUAL SUMMARY'!$FE$238)+SUMIFS('ANNUAL SUMMARY'!$FY$344,BW71,'ANNUAL SUMMARY'!$V$9,BH59,'ANNUAL SUMMARY'!$FE$296)+SUMIFS('ANNUAL SUMMARY'!$FY$402,BW71,'ANNUAL SUMMARY'!$V$9,BH59,'ANNUAL SUMMARY'!$FE$354)+SUMIFS('ANNUAL SUMMARY'!$FY$460,BW71,'ANNUAL SUMMARY'!$V$9,BH59,'ANNUAL SUMMARY'!$FE$412)+SUMIFS('ANNUAL SUMMARY'!$FY$518,BW71,'ANNUAL SUMMARY'!$V$9,BH59,'ANNUAL SUMMARY'!$FE$470)+SUMIFS('ANNUAL SUMMARY'!$FY$576,BW71,'ANNUAL SUMMARY'!$V$9,BH59,'ANNUAL SUMMARY'!$FE$528)+SUMIFS('ANNUAL SUMMARY'!$FY$634,BW71,'ANNUAL SUMMARY'!$V$9,BH59,'ANNUAL SUMMARY'!$FE$586)+SUMIFS('ANNUAL SUMMARY'!$FY$692,BW71,'ANNUAL SUMMARY'!$V$9,BH59,'ANNUAL SUMMARY'!$FE$644)</f>
        <v>0</v>
      </c>
      <c r="CC71" s="727"/>
      <c r="CD71" s="727"/>
      <c r="CE71" s="727"/>
      <c r="CF71" s="727">
        <f>SUMIFS('ANNUAL SUMMARY'!$AJ$54,BW71,'ANNUAL SUMMARY'!$V$9,BH59,'ANNUAL SUMMARY'!$L$6)+SUMIFS('ANNUAL SUMMARY'!$AJ$112,BW71,'ANNUAL SUMMARY'!$V$9,BH59,'ANNUAL SUMMARY'!$L$64)+SUMIFS('ANNUAL SUMMARY'!$AJ$170,BW71,'ANNUAL SUMMARY'!$V$9,BH59,'ANNUAL SUMMARY'!$L$122)+SUMIFS('ANNUAL SUMMARY'!$AJ$228,BW71,'ANNUAL SUMMARY'!$V$9,BH59,'ANNUAL SUMMARY'!$L$180)+SUMIFS('ANNUAL SUMMARY'!$AJ$286,BW71,'ANNUAL SUMMARY'!$V$9,BH59,'ANNUAL SUMMARY'!$L$238)+SUMIFS('ANNUAL SUMMARY'!$AJ$344,BW71,'ANNUAL SUMMARY'!$V$9,BH59,'ANNUAL SUMMARY'!$L$296)+SUMIFS('ANNUAL SUMMARY'!$AJ$402,BW71,'ANNUAL SUMMARY'!$V$9,BH59,'ANNUAL SUMMARY'!$L$354)+SUMIFS('ANNUAL SUMMARY'!$AJ$460,BW71,'ANNUAL SUMMARY'!$V$9,BH59,'ANNUAL SUMMARY'!$L$412)+SUMIFS('ANNUAL SUMMARY'!$AJ$518,BW71,'ANNUAL SUMMARY'!$V$9,BH59,'ANNUAL SUMMARY'!$L$470)+SUMIFS('ANNUAL SUMMARY'!$AJ$576,BW71,'ANNUAL SUMMARY'!$V$9,BH59,'ANNUAL SUMMARY'!$L$528)+SUMIFS('ANNUAL SUMMARY'!$AJ$634,BW71,'ANNUAL SUMMARY'!$V$9,BH59,'ANNUAL SUMMARY'!$L$586)+SUMIFS('ANNUAL SUMMARY'!$AJ$692,BW71,'ANNUAL SUMMARY'!$V$9,BH59,'ANNUAL SUMMARY'!$L$644)+SUMIFS('ANNUAL SUMMARY'!$CG$54,BW71,'ANNUAL SUMMARY'!$V$9,BH59,'ANNUAL SUMMARY'!$BI$6)+SUMIFS('ANNUAL SUMMARY'!$CG$112,BW71,'ANNUAL SUMMARY'!$V$9,BH59,'ANNUAL SUMMARY'!$BI$64)+SUMIFS('ANNUAL SUMMARY'!$CG$170,BW71,'ANNUAL SUMMARY'!$V$9,BH59,'ANNUAL SUMMARY'!$BI$122)+SUMIFS('ANNUAL SUMMARY'!$CG$228,BW71,'ANNUAL SUMMARY'!$V$9,BH59,'ANNUAL SUMMARY'!$BI$180)+SUMIFS('ANNUAL SUMMARY'!$CG$286,BW71,'ANNUAL SUMMARY'!$V$9,BH59,'ANNUAL SUMMARY'!$BI$238)+SUMIFS('ANNUAL SUMMARY'!$CG$344,BW71,'ANNUAL SUMMARY'!$V$9,BH59,'ANNUAL SUMMARY'!$BI$296)+SUMIFS('ANNUAL SUMMARY'!$CG$402,BW71,'ANNUAL SUMMARY'!$V$9,BH59,'ANNUAL SUMMARY'!$BI$354)+SUMIFS('ANNUAL SUMMARY'!$CG$460,BW71,'ANNUAL SUMMARY'!$V$9,BH59,'ANNUAL SUMMARY'!$BI$412)+SUMIFS('ANNUAL SUMMARY'!$CG$518,BW71,'ANNUAL SUMMARY'!$V$9,BH59,'ANNUAL SUMMARY'!$BI$470)+SUMIFS('ANNUAL SUMMARY'!$CG$576,BW71,'ANNUAL SUMMARY'!$V$9,BH59,'ANNUAL SUMMARY'!$BI$528)+SUMIFS('ANNUAL SUMMARY'!$CG$634,BW71,'ANNUAL SUMMARY'!$V$9,BH59,'ANNUAL SUMMARY'!$BI$586)+SUMIFS('ANNUAL SUMMARY'!$CG$692,BW71,'ANNUAL SUMMARY'!$V$9,BH59,'ANNUAL SUMMARY'!$BI$644)+SUMIFS('ANNUAL SUMMARY'!$EF$54,BW71,'ANNUAL SUMMARY'!$V$9,BH59,'ANNUAL SUMMARY'!$DH$6)+SUMIFS('ANNUAL SUMMARY'!$EF$112,BW71,'ANNUAL SUMMARY'!$V$9,BH59,'ANNUAL SUMMARY'!$DH$64)+SUMIFS('ANNUAL SUMMARY'!$EF$170,BW71,'ANNUAL SUMMARY'!$V$9,BH59,'ANNUAL SUMMARY'!$DH$122)+SUMIFS('ANNUAL SUMMARY'!$EF$228,BW71,'ANNUAL SUMMARY'!$V$9,BH59,'ANNUAL SUMMARY'!$DH$180)+SUMIFS('ANNUAL SUMMARY'!$EF$286,BW71,'ANNUAL SUMMARY'!$V$9,BH59,'ANNUAL SUMMARY'!$DH$238)+SUMIFS('ANNUAL SUMMARY'!$EF$344,BW71,'ANNUAL SUMMARY'!$V$9,BH59,'ANNUAL SUMMARY'!$DH$296)+SUMIFS('ANNUAL SUMMARY'!$EF$402,BW71,'ANNUAL SUMMARY'!$V$9,BH59,'ANNUAL SUMMARY'!$DH$354)+SUMIFS('ANNUAL SUMMARY'!$EF$460,BW71,'ANNUAL SUMMARY'!$V$9,BH59,'ANNUAL SUMMARY'!$DH$412)+SUMIFS('ANNUAL SUMMARY'!$EF$518,BW71,'ANNUAL SUMMARY'!$V$9,BH59,'ANNUAL SUMMARY'!$DH$470)+SUMIFS('ANNUAL SUMMARY'!$EF$576,BW71,'ANNUAL SUMMARY'!$V$9,BH59,'ANNUAL SUMMARY'!$DH$528)+SUMIFS('ANNUAL SUMMARY'!$EF$634,BW71,'ANNUAL SUMMARY'!$V$9,BH59,'ANNUAL SUMMARY'!$DH$586)+SUMIFS('ANNUAL SUMMARY'!$EF$692,BW71,'ANNUAL SUMMARY'!$V$9,BH59,'ANNUAL SUMMARY'!$DH$644)+SUMIFS('ANNUAL SUMMARY'!$GC$54,BW71,'ANNUAL SUMMARY'!$V$9,BH59,'ANNUAL SUMMARY'!$FE$6)+SUMIFS('ANNUAL SUMMARY'!$GC$112,BW71,'ANNUAL SUMMARY'!$V$9,BH59,'ANNUAL SUMMARY'!$FE$64)+SUMIFS('ANNUAL SUMMARY'!$GC$170,BW71,'ANNUAL SUMMARY'!$V$9,BH59,'ANNUAL SUMMARY'!$FE$122)+SUMIFS('ANNUAL SUMMARY'!$GC$228,BW71,'ANNUAL SUMMARY'!$V$9,BH59,'ANNUAL SUMMARY'!$FE$180)+SUMIFS('ANNUAL SUMMARY'!$GC$286,BW71,'ANNUAL SUMMARY'!$V$9,BH59,'ANNUAL SUMMARY'!$FE$238)+SUMIFS('ANNUAL SUMMARY'!$GC$344,BW71,'ANNUAL SUMMARY'!$V$9,BH59,'ANNUAL SUMMARY'!$FE$296)+SUMIFS('ANNUAL SUMMARY'!$GC$402,BW71,'ANNUAL SUMMARY'!$V$9,BH59,'ANNUAL SUMMARY'!$FE$354)+SUMIFS('ANNUAL SUMMARY'!$GC$460,BW71,'ANNUAL SUMMARY'!$V$9,BH59,'ANNUAL SUMMARY'!$FE$412)+SUMIFS('ANNUAL SUMMARY'!$GC$518,BW71,'ANNUAL SUMMARY'!$V$9,BH59,'ANNUAL SUMMARY'!$FE$470)+SUMIFS('ANNUAL SUMMARY'!$GC$576,BW71,'ANNUAL SUMMARY'!$V$9,BH59,'ANNUAL SUMMARY'!$FE$528)+SUMIFS('ANNUAL SUMMARY'!$GC$634,BW71,'ANNUAL SUMMARY'!$V$9,BH59,'ANNUAL SUMMARY'!$FE$586)+SUMIFS('ANNUAL SUMMARY'!$GC$692,BW71,'ANNUAL SUMMARY'!$V$9,BH59,'ANNUAL SUMMARY'!$FE$644)</f>
        <v>0</v>
      </c>
      <c r="CG71" s="727"/>
      <c r="CH71" s="727"/>
      <c r="CI71" s="727"/>
      <c r="CJ71" s="727">
        <f>SUMIFS('ANNUAL SUMMARY'!$AN$54,BW71,'ANNUAL SUMMARY'!$V$9,BH59,'ANNUAL SUMMARY'!$L$6)+SUMIFS('ANNUAL SUMMARY'!$AN$112,BW71,'ANNUAL SUMMARY'!$V$9,BH59,'ANNUAL SUMMARY'!$L$64)+SUMIFS('ANNUAL SUMMARY'!$AN$170,BW71,'ANNUAL SUMMARY'!$V$9,BH59,'ANNUAL SUMMARY'!$L$122)+SUMIFS('ANNUAL SUMMARY'!$AN$228,BW71,'ANNUAL SUMMARY'!$V$9,BH59,'ANNUAL SUMMARY'!$L$180)+SUMIFS('ANNUAL SUMMARY'!$AN$286,BW71,'ANNUAL SUMMARY'!$V$9,BH59,'ANNUAL SUMMARY'!$L$238)+SUMIFS('ANNUAL SUMMARY'!$AN$344,BW71,'ANNUAL SUMMARY'!$V$9,BH59,'ANNUAL SUMMARY'!$L$296)+SUMIFS('ANNUAL SUMMARY'!$AN$402,BW71,'ANNUAL SUMMARY'!$V$9,BH59,'ANNUAL SUMMARY'!$L$354)+SUMIFS('ANNUAL SUMMARY'!$AN$460,BW71,'ANNUAL SUMMARY'!$V$9,BH59,'ANNUAL SUMMARY'!$L$412)+SUMIFS('ANNUAL SUMMARY'!$AN$518,BW71,'ANNUAL SUMMARY'!$V$9,BH59,'ANNUAL SUMMARY'!$L$470)+SUMIFS('ANNUAL SUMMARY'!$AN$576,BW71,'ANNUAL SUMMARY'!$V$9,BH59,'ANNUAL SUMMARY'!$L$528)+SUMIFS('ANNUAL SUMMARY'!$AN$634,BW71,'ANNUAL SUMMARY'!$V$9,BH59,'ANNUAL SUMMARY'!$L$586)+SUMIFS('ANNUAL SUMMARY'!$AN$692,BW71,'ANNUAL SUMMARY'!$V$9,BH59,'ANNUAL SUMMARY'!$L$644)+SUMIFS('ANNUAL SUMMARY'!$CK$54,BW71,'ANNUAL SUMMARY'!$V$9,BH59,'ANNUAL SUMMARY'!$BI$6)+SUMIFS('ANNUAL SUMMARY'!$CK$112,BW71,'ANNUAL SUMMARY'!$V$9,BH59,'ANNUAL SUMMARY'!$BI$64)+SUMIFS('ANNUAL SUMMARY'!$CK$170,BW71,'ANNUAL SUMMARY'!$V$9,BH59,'ANNUAL SUMMARY'!$BI$122)+SUMIFS('ANNUAL SUMMARY'!$CK$228,BW71,'ANNUAL SUMMARY'!$V$9,BH59,'ANNUAL SUMMARY'!$BI$180)+SUMIFS('ANNUAL SUMMARY'!$CK$286,BW71,'ANNUAL SUMMARY'!$V$9,BH59,'ANNUAL SUMMARY'!$BI$238)+SUMIFS('ANNUAL SUMMARY'!$CK$344,BW71,'ANNUAL SUMMARY'!$V$9,BH59,'ANNUAL SUMMARY'!$BI$296)+SUMIFS('ANNUAL SUMMARY'!$CK$402,BW71,'ANNUAL SUMMARY'!$V$9,BH59,'ANNUAL SUMMARY'!$BI$354)+SUMIFS('ANNUAL SUMMARY'!$CK$460,BW71,'ANNUAL SUMMARY'!$V$9,BH59,'ANNUAL SUMMARY'!$BI$412)+SUMIFS('ANNUAL SUMMARY'!$CK$518,BW71,'ANNUAL SUMMARY'!$V$9,BH59,'ANNUAL SUMMARY'!$BI$470)+SUMIFS('ANNUAL SUMMARY'!$CK$576,BW71,'ANNUAL SUMMARY'!$V$9,BH59,'ANNUAL SUMMARY'!$BI$528)+SUMIFS('ANNUAL SUMMARY'!$CK$634,BW71,'ANNUAL SUMMARY'!$V$9,BH59,'ANNUAL SUMMARY'!$BI$586)+SUMIFS('ANNUAL SUMMARY'!$CK$692,BW71,'ANNUAL SUMMARY'!$V$9,BH59,'ANNUAL SUMMARY'!$BI$644)+SUMIFS('ANNUAL SUMMARY'!$EJ$54,BW71,'ANNUAL SUMMARY'!$V$9,BH59,'ANNUAL SUMMARY'!$DH$6)+SUMIFS('ANNUAL SUMMARY'!$EJ$112,BW71,'ANNUAL SUMMARY'!$V$9,BH59,'ANNUAL SUMMARY'!$DH$64)+SUMIFS('ANNUAL SUMMARY'!$EJ$170,BW71,'ANNUAL SUMMARY'!$V$9,BH59,'ANNUAL SUMMARY'!$DH$122)+SUMIFS('ANNUAL SUMMARY'!$EJ$228,BW71,'ANNUAL SUMMARY'!$V$9,BH59,'ANNUAL SUMMARY'!$DH$180)+SUMIFS('ANNUAL SUMMARY'!$EJ$286,BW71,'ANNUAL SUMMARY'!$V$9,BH59,'ANNUAL SUMMARY'!$DH$238)+SUMIFS('ANNUAL SUMMARY'!$EJ$344,BW71,'ANNUAL SUMMARY'!$V$9,BH59,'ANNUAL SUMMARY'!$DH$296)+SUMIFS('ANNUAL SUMMARY'!$EJ$402,BW71,'ANNUAL SUMMARY'!$V$9,BH59,'ANNUAL SUMMARY'!$DH$354)+SUMIFS('ANNUAL SUMMARY'!$EJ$460,BW71,'ANNUAL SUMMARY'!$V$9,BH59,'ANNUAL SUMMARY'!$DH$412)+SUMIFS('ANNUAL SUMMARY'!$EJ$518,BW71,'ANNUAL SUMMARY'!$V$9,BH59,'ANNUAL SUMMARY'!$DH$470)+SUMIFS('ANNUAL SUMMARY'!$EJ$576,BW71,'ANNUAL SUMMARY'!$V$9,BH59,'ANNUAL SUMMARY'!$DH$528)+SUMIFS('ANNUAL SUMMARY'!$EJ$634,BW71,'ANNUAL SUMMARY'!$V$9,BH59,'ANNUAL SUMMARY'!$DH$586)+SUMIFS('ANNUAL SUMMARY'!$EJ$692,BW71,'ANNUAL SUMMARY'!$V$9,BH59,'ANNUAL SUMMARY'!$DH$644)+SUMIFS('ANNUAL SUMMARY'!$GG$54,BW71,'ANNUAL SUMMARY'!$V$9,BH59,'ANNUAL SUMMARY'!$FE$6)+SUMIFS('ANNUAL SUMMARY'!$GG$112,BW71,'ANNUAL SUMMARY'!$V$9,BH59,'ANNUAL SUMMARY'!$FE$64)+SUMIFS('ANNUAL SUMMARY'!$GG$170,BW71,'ANNUAL SUMMARY'!$V$9,BH59,'ANNUAL SUMMARY'!$FE$122)+SUMIFS('ANNUAL SUMMARY'!$GG$228,BW71,'ANNUAL SUMMARY'!$V$9,BH59,'ANNUAL SUMMARY'!$FE$180)+SUMIFS('ANNUAL SUMMARY'!$GG$286,BW71,'ANNUAL SUMMARY'!$V$9,BH59,'ANNUAL SUMMARY'!$FE$238)+SUMIFS('ANNUAL SUMMARY'!$GG$344,BW71,'ANNUAL SUMMARY'!$V$9,BH59,'ANNUAL SUMMARY'!$FE$296)+SUMIFS('ANNUAL SUMMARY'!$GG$402,BW71,'ANNUAL SUMMARY'!$V$9,BH59,'ANNUAL SUMMARY'!$FE$354)+SUMIFS('ANNUAL SUMMARY'!$GG$460,BW71,'ANNUAL SUMMARY'!$V$9,BH59,'ANNUAL SUMMARY'!$FE$412)+SUMIFS('ANNUAL SUMMARY'!$GG$518,BW71,'ANNUAL SUMMARY'!$V$9,BH59,'ANNUAL SUMMARY'!$FE$470)+SUMIFS('ANNUAL SUMMARY'!$GG$576,BW71,'ANNUAL SUMMARY'!$V$9,BH59,'ANNUAL SUMMARY'!$FE$528)+SUMIFS('ANNUAL SUMMARY'!$GG$634,BW71,'ANNUAL SUMMARY'!$V$9,BH59,'ANNUAL SUMMARY'!$FE$586)+SUMIFS('ANNUAL SUMMARY'!$GG$692,BW71,'ANNUAL SUMMARY'!$V$9,BH59,'ANNUAL SUMMARY'!$FE$644)</f>
        <v>0</v>
      </c>
      <c r="CK71" s="727"/>
      <c r="CL71" s="727"/>
      <c r="CM71" s="727"/>
      <c r="CN71" s="728">
        <f>SUMIFS('ANNUAL SUMMARY'!$AR$54,BW71,'ANNUAL SUMMARY'!$V$9,BH59,'ANNUAL SUMMARY'!$L$6)+SUMIFS('ANNUAL SUMMARY'!$AR$112,BW71,'ANNUAL SUMMARY'!$V$9,BH59,'ANNUAL SUMMARY'!$L$64)+SUMIFS('ANNUAL SUMMARY'!$AR$170,BW71,'ANNUAL SUMMARY'!$V$9,BH59,'ANNUAL SUMMARY'!$L$122)+SUMIFS('ANNUAL SUMMARY'!$AR$228,BW71,'ANNUAL SUMMARY'!$V$9,BH59,'ANNUAL SUMMARY'!$L$180)+SUMIFS('ANNUAL SUMMARY'!$AR$286,BW71,'ANNUAL SUMMARY'!$V$9,BH59,'ANNUAL SUMMARY'!$L$238)+SUMIFS('ANNUAL SUMMARY'!$AR$344,BW71,'ANNUAL SUMMARY'!$V$9,BH59,'ANNUAL SUMMARY'!$L$296)+SUMIFS('ANNUAL SUMMARY'!$AR$402,BW71,'ANNUAL SUMMARY'!$V$9,BH59,'ANNUAL SUMMARY'!$L$354)+SUMIFS('ANNUAL SUMMARY'!$AR$460,BW71,'ANNUAL SUMMARY'!$V$9,BH59,'ANNUAL SUMMARY'!$L$412)+SUMIFS('ANNUAL SUMMARY'!$AR$518,BW71,'ANNUAL SUMMARY'!$V$9,BH59,'ANNUAL SUMMARY'!$L$470)+SUMIFS('ANNUAL SUMMARY'!$AR$576,BW71,'ANNUAL SUMMARY'!$V$9,BH59,'ANNUAL SUMMARY'!$L$528)+SUMIFS('ANNUAL SUMMARY'!$AR$634,BW71,'ANNUAL SUMMARY'!$V$9,BH59,'ANNUAL SUMMARY'!$L$586)+SUMIFS('ANNUAL SUMMARY'!$AR$692,BW71,'ANNUAL SUMMARY'!$V$9,BH59,'ANNUAL SUMMARY'!$L$644)+SUMIFS('ANNUAL SUMMARY'!$CO$54,BW71,'ANNUAL SUMMARY'!$V$9,BH59,'ANNUAL SUMMARY'!$BI$6)+SUMIFS('ANNUAL SUMMARY'!$CO$112,BW71,'ANNUAL SUMMARY'!$V$9,BH59,'ANNUAL SUMMARY'!$BI$64)+SUMIFS('ANNUAL SUMMARY'!$CO$170,BW71,'ANNUAL SUMMARY'!$V$9,BH59,'ANNUAL SUMMARY'!$BI$122)+SUMIFS('ANNUAL SUMMARY'!$CO$228,BW71,'ANNUAL SUMMARY'!$V$9,BH59,'ANNUAL SUMMARY'!$BI$180)+SUMIFS('ANNUAL SUMMARY'!$CO$286,BW71,'ANNUAL SUMMARY'!$V$9,BH59,'ANNUAL SUMMARY'!$BI$238)+SUMIFS('ANNUAL SUMMARY'!$CO$344,BW71,'ANNUAL SUMMARY'!$V$9,BH59,'ANNUAL SUMMARY'!$BI$296)+SUMIFS('ANNUAL SUMMARY'!$CO$402,BW71,'ANNUAL SUMMARY'!$V$9,BH59,'ANNUAL SUMMARY'!$BI$354)+SUMIFS('ANNUAL SUMMARY'!$CO$460,BW71,'ANNUAL SUMMARY'!$V$9,BH59,'ANNUAL SUMMARY'!$BI$412)+SUMIFS('ANNUAL SUMMARY'!$CO$518,BW71,'ANNUAL SUMMARY'!$V$9,BH59,'ANNUAL SUMMARY'!$BI$470)+SUMIFS('ANNUAL SUMMARY'!$CO$576,BW71,'ANNUAL SUMMARY'!$V$9,BH59,'ANNUAL SUMMARY'!$BI$528)+SUMIFS('ANNUAL SUMMARY'!$CO$634,BW71,'ANNUAL SUMMARY'!$V$9,BH59,'ANNUAL SUMMARY'!$BI$586)+SUMIFS('ANNUAL SUMMARY'!$CO$692,BW71,'ANNUAL SUMMARY'!$V$9,BH59,'ANNUAL SUMMARY'!$BI$644)+SUMIFS('ANNUAL SUMMARY'!$EN$54,BW71,'ANNUAL SUMMARY'!$V$9,BH59,'ANNUAL SUMMARY'!$DH$6)+SUMIFS('ANNUAL SUMMARY'!$EN$112,BW71,'ANNUAL SUMMARY'!$V$9,BH59,'ANNUAL SUMMARY'!$DH$64)+SUMIFS('ANNUAL SUMMARY'!$EN$170,BW71,'ANNUAL SUMMARY'!$V$9,BH59,'ANNUAL SUMMARY'!$DH$122)+SUMIFS('ANNUAL SUMMARY'!$EN$228,BW71,'ANNUAL SUMMARY'!$V$9,BH59,'ANNUAL SUMMARY'!$DH$180)+SUMIFS('ANNUAL SUMMARY'!$EN$286,BW71,'ANNUAL SUMMARY'!$V$9,BH59,'ANNUAL SUMMARY'!$DH$238)+SUMIFS('ANNUAL SUMMARY'!$EN$344,BW71,'ANNUAL SUMMARY'!$V$9,BH59,'ANNUAL SUMMARY'!$DH$296)+SUMIFS('ANNUAL SUMMARY'!$EN$402,BW71,'ANNUAL SUMMARY'!$V$9,BH59,'ANNUAL SUMMARY'!$DH$354)+SUMIFS('ANNUAL SUMMARY'!$EN$460,BW71,'ANNUAL SUMMARY'!$V$9,BH59,'ANNUAL SUMMARY'!$DH$412)+SUMIFS('ANNUAL SUMMARY'!$EN$518,BW71,'ANNUAL SUMMARY'!$V$9,BH59,'ANNUAL SUMMARY'!$DH$470)+SUMIFS('ANNUAL SUMMARY'!$EN$576,BW71,'ANNUAL SUMMARY'!$V$9,BH59,'ANNUAL SUMMARY'!$DH$528)+SUMIFS('ANNUAL SUMMARY'!$EN$634,BW71,'ANNUAL SUMMARY'!$V$9,BH59,'ANNUAL SUMMARY'!$DH$586)+SUMIFS('ANNUAL SUMMARY'!$EN$692,BW71,'ANNUAL SUMMARY'!$V$9,BH59,'ANNUAL SUMMARY'!$DH$644)+SUMIFS('ANNUAL SUMMARY'!$GK$54,BW71,'ANNUAL SUMMARY'!$V$9,BH59,'ANNUAL SUMMARY'!$FE$6)+SUMIFS('ANNUAL SUMMARY'!$GK$112,BW71,'ANNUAL SUMMARY'!$V$9,BH59,'ANNUAL SUMMARY'!$FE$64)+SUMIFS('ANNUAL SUMMARY'!$GK$170,BW71,'ANNUAL SUMMARY'!$V$9,BH59,'ANNUAL SUMMARY'!$FE$122)+SUMIFS('ANNUAL SUMMARY'!$GK$228,BW71,'ANNUAL SUMMARY'!$V$9,BH59,'ANNUAL SUMMARY'!$FE$180)+SUMIFS('ANNUAL SUMMARY'!$GK$286,BW71,'ANNUAL SUMMARY'!$V$9,BH59,'ANNUAL SUMMARY'!$FE$238)+SUMIFS('ANNUAL SUMMARY'!$GK$344,BW71,'ANNUAL SUMMARY'!$V$9,BH59,'ANNUAL SUMMARY'!$FE$296)+SUMIFS('ANNUAL SUMMARY'!$GK$402,BW71,'ANNUAL SUMMARY'!$V$9,BH59,'ANNUAL SUMMARY'!$FE$354)+SUMIFS('ANNUAL SUMMARY'!$GK$460,BW71,'ANNUAL SUMMARY'!$V$9,BH59,'ANNUAL SUMMARY'!$FE$412)+SUMIFS('ANNUAL SUMMARY'!$GK$518,BW71,'ANNUAL SUMMARY'!$V$9,BH59,'ANNUAL SUMMARY'!$FE$470)+SUMIFS('ANNUAL SUMMARY'!$GK$576,BW71,'ANNUAL SUMMARY'!$V$9,BH59,'ANNUAL SUMMARY'!$FE$528)+SUMIFS('ANNUAL SUMMARY'!$GK$634,BW71,'ANNUAL SUMMARY'!$V$9,BH59,'ANNUAL SUMMARY'!$FE$586)+SUMIFS('ANNUAL SUMMARY'!$GK$692,BW71,'ANNUAL SUMMARY'!$V$9,BH59,'ANNUAL SUMMARY'!$FE$644)</f>
        <v>0</v>
      </c>
      <c r="CO71" s="728"/>
      <c r="CP71" s="728"/>
      <c r="CQ71" s="728">
        <f>SUMIFS('ANNUAL SUMMARY'!$AU$54,BW71,'ANNUAL SUMMARY'!$V$9,BH59,'ANNUAL SUMMARY'!$L$6)+SUMIFS('ANNUAL SUMMARY'!$AU$112,BW71,'ANNUAL SUMMARY'!$V$9,BH59,'ANNUAL SUMMARY'!$L$64)+SUMIFS('ANNUAL SUMMARY'!$AU$170,BW71,'ANNUAL SUMMARY'!$V$9,BH59,'ANNUAL SUMMARY'!$L$122)+SUMIFS('ANNUAL SUMMARY'!$AU$228,BW71,'ANNUAL SUMMARY'!$V$9,BH59,'ANNUAL SUMMARY'!$L$180)+SUMIFS('ANNUAL SUMMARY'!$AU$286,BW71,'ANNUAL SUMMARY'!$V$9,BH59,'ANNUAL SUMMARY'!$L$238)+SUMIFS('ANNUAL SUMMARY'!$AU$344,BW71,'ANNUAL SUMMARY'!$V$9,BH59,'ANNUAL SUMMARY'!$L$296)+SUMIFS('ANNUAL SUMMARY'!$AU$402,BW71,'ANNUAL SUMMARY'!$V$9,BH59,'ANNUAL SUMMARY'!$L$354)+SUMIFS('ANNUAL SUMMARY'!$AU$460,BW71,'ANNUAL SUMMARY'!$V$9,BH59,'ANNUAL SUMMARY'!$L$412)+SUMIFS('ANNUAL SUMMARY'!$AU$518,BW71,'ANNUAL SUMMARY'!$V$9,BH59,'ANNUAL SUMMARY'!$L$470)+SUMIFS('ANNUAL SUMMARY'!$AU$576,BW71,'ANNUAL SUMMARY'!$V$9,BH59,'ANNUAL SUMMARY'!$L$528)+SUMIFS('ANNUAL SUMMARY'!$AU$634,BW71,'ANNUAL SUMMARY'!$V$9,BH59,'ANNUAL SUMMARY'!$L$586)+SUMIFS('ANNUAL SUMMARY'!$AU$692,BW71,'ANNUAL SUMMARY'!$V$9,BH59,'ANNUAL SUMMARY'!$L$644)+SUMIFS('ANNUAL SUMMARY'!$CR$54,BW71,'ANNUAL SUMMARY'!$V$9,BH59,'ANNUAL SUMMARY'!$BI$6)+SUMIFS('ANNUAL SUMMARY'!$CR$112,BW71,'ANNUAL SUMMARY'!$V$9,BH59,'ANNUAL SUMMARY'!$BI$64)+SUMIFS('ANNUAL SUMMARY'!$CR$170,BW71,'ANNUAL SUMMARY'!$V$9,BH59,'ANNUAL SUMMARY'!$BI$122)+SUMIFS('ANNUAL SUMMARY'!$CR$228,BW71,'ANNUAL SUMMARY'!$V$9,BH59,'ANNUAL SUMMARY'!$BI$180)+SUMIFS('ANNUAL SUMMARY'!$CR$286,BW71,'ANNUAL SUMMARY'!$V$9,BH59,'ANNUAL SUMMARY'!$BI$238)+SUMIFS('ANNUAL SUMMARY'!$CR$344,BW71,'ANNUAL SUMMARY'!$V$9,BH59,'ANNUAL SUMMARY'!$BI$296)+SUMIFS('ANNUAL SUMMARY'!$CR$402,BW71,'ANNUAL SUMMARY'!$V$9,BH59,'ANNUAL SUMMARY'!$BI$354)+SUMIFS('ANNUAL SUMMARY'!$CR$460,BW71,'ANNUAL SUMMARY'!$V$9,BH59,'ANNUAL SUMMARY'!$BI$412)+SUMIFS('ANNUAL SUMMARY'!$CR$518,BW71,'ANNUAL SUMMARY'!$V$9,BH59,'ANNUAL SUMMARY'!$BI$470)+SUMIFS('ANNUAL SUMMARY'!$CR$576,BW71,'ANNUAL SUMMARY'!$V$9,BH59,'ANNUAL SUMMARY'!$BI$528)+SUMIFS('ANNUAL SUMMARY'!$CR$634,BW71,'ANNUAL SUMMARY'!$V$9,BH59,'ANNUAL SUMMARY'!$BI$586)+SUMIFS('ANNUAL SUMMARY'!$CR$692,BW71,'ANNUAL SUMMARY'!$V$9,BH59,'ANNUAL SUMMARY'!$BI$644)+SUMIFS('ANNUAL SUMMARY'!$EQ$54,BW71,'ANNUAL SUMMARY'!$V$9,BH59,'ANNUAL SUMMARY'!$DH$6)+SUMIFS('ANNUAL SUMMARY'!$EQ$112,BW71,'ANNUAL SUMMARY'!$V$9,BH59,'ANNUAL SUMMARY'!$DH$64)+SUMIFS('ANNUAL SUMMARY'!$EQ$170,BW71,'ANNUAL SUMMARY'!$V$9,BH59,'ANNUAL SUMMARY'!$DH$122)+SUMIFS('ANNUAL SUMMARY'!$EQ$228,BW71,'ANNUAL SUMMARY'!$V$9,BH59,'ANNUAL SUMMARY'!$DH$180)+SUMIFS('ANNUAL SUMMARY'!$EQ$286,BW71,'ANNUAL SUMMARY'!$V$9,BH59,'ANNUAL SUMMARY'!$DH$238)+SUMIFS('ANNUAL SUMMARY'!$EQ$344,BW71,'ANNUAL SUMMARY'!$V$9,BH59,'ANNUAL SUMMARY'!$DH$296)+SUMIFS('ANNUAL SUMMARY'!$EQ$402,BW71,'ANNUAL SUMMARY'!$V$9,BH59,'ANNUAL SUMMARY'!$DH$354)+SUMIFS('ANNUAL SUMMARY'!$EQ$460,BW71,'ANNUAL SUMMARY'!$V$9,BH59,'ANNUAL SUMMARY'!$DH$412)+SUMIFS('ANNUAL SUMMARY'!$EQ$518,BW71,'ANNUAL SUMMARY'!$V$9,BH59,'ANNUAL SUMMARY'!$DH$470)+SUMIFS('ANNUAL SUMMARY'!$EQ$576,BW71,'ANNUAL SUMMARY'!$V$9,BH59,'ANNUAL SUMMARY'!$DH$528)+SUMIFS('ANNUAL SUMMARY'!$EQ$634,BW71,'ANNUAL SUMMARY'!$V$9,BH59,'ANNUAL SUMMARY'!$DH$586)+SUMIFS('ANNUAL SUMMARY'!$EQ$692,BW71,'ANNUAL SUMMARY'!$V$9,BH59,'ANNUAL SUMMARY'!$DH$644)+SUMIFS('ANNUAL SUMMARY'!$GN$54,BW71,'ANNUAL SUMMARY'!$V$9,BH59,'ANNUAL SUMMARY'!$FE$6)+SUMIFS('ANNUAL SUMMARY'!$GN$112,BW71,'ANNUAL SUMMARY'!$V$9,BH59,'ANNUAL SUMMARY'!$FE$64)+SUMIFS('ANNUAL SUMMARY'!$GN$170,BW71,'ANNUAL SUMMARY'!$V$9,BH59,'ANNUAL SUMMARY'!$FE$122)+SUMIFS('ANNUAL SUMMARY'!$GN$228,BW71,'ANNUAL SUMMARY'!$V$9,BH59,'ANNUAL SUMMARY'!$FE$180)+SUMIFS('ANNUAL SUMMARY'!$GN$286,BW71,'ANNUAL SUMMARY'!$V$9,BH59,'ANNUAL SUMMARY'!$FE$238)+SUMIFS('ANNUAL SUMMARY'!$GN$344,BW71,'ANNUAL SUMMARY'!$V$9,BH59,'ANNUAL SUMMARY'!$FE$296)+SUMIFS('ANNUAL SUMMARY'!$GN$402,BW71,'ANNUAL SUMMARY'!$V$9,BH59,'ANNUAL SUMMARY'!$FE$354)+SUMIFS('ANNUAL SUMMARY'!$GN$460,BW71,'ANNUAL SUMMARY'!$V$9,BH59,'ANNUAL SUMMARY'!$FE$412)+SUMIFS('ANNUAL SUMMARY'!$GN$518,BW71,'ANNUAL SUMMARY'!$V$9,BH59,'ANNUAL SUMMARY'!$FE$470)+SUMIFS('ANNUAL SUMMARY'!$GN$576,BW71,'ANNUAL SUMMARY'!$V$9,BH59,'ANNUAL SUMMARY'!$FE$528)+SUMIFS('ANNUAL SUMMARY'!$GN$634,BW71,'ANNUAL SUMMARY'!$V$9,BH59,'ANNUAL SUMMARY'!$FE$586)+SUMIFS('ANNUAL SUMMARY'!$GN$692,BW71,'ANNUAL SUMMARY'!$V$9,BH59,'ANNUAL SUMMARY'!$FE$644)</f>
        <v>0</v>
      </c>
      <c r="CR71" s="728"/>
      <c r="CS71" s="728"/>
      <c r="CT71" s="1263"/>
      <c r="CU71" s="1250"/>
      <c r="CV71" s="154"/>
      <c r="CW71" s="732"/>
      <c r="CX71" s="733"/>
      <c r="CY71" s="733"/>
      <c r="CZ71" s="733"/>
      <c r="DA71" s="795"/>
      <c r="DB71" s="796"/>
      <c r="DC71" s="796"/>
      <c r="DD71" s="796"/>
      <c r="DE71" s="796"/>
      <c r="DF71" s="796"/>
      <c r="DG71" s="797"/>
      <c r="DH71" s="624"/>
      <c r="DI71" s="695" t="str">
        <f>'ANNUAL SUMMARY'!$O$22</f>
        <v>IFR</v>
      </c>
      <c r="DJ71" s="696"/>
      <c r="DK71" s="696"/>
      <c r="DL71" s="696"/>
      <c r="DM71" s="696"/>
      <c r="DN71" s="755">
        <f>SUMIF('ANNUAL SUMMARY'!$FE$622,DF59,'ANNUAL SUMMARY'!$FM$638)+SUMIF('ANNUAL SUMMARY'!$DH$622,DF59,'ANNUAL SUMMARY'!$DP$638)+SUMIF('ANNUAL SUMMARY'!$BI$622,DF59,'ANNUAL SUMMARY'!$BQ$638)+SUMIF('ANNUAL SUMMARY'!$L$622,DF59,'ANNUAL SUMMARY'!$T$638)+SUMIF('ANNUAL SUMMARY'!$FE$566,DF59,'ANNUAL SUMMARY'!$FM$582)+SUMIF('ANNUAL SUMMARY'!$DH$566,DF59,'ANNUAL SUMMARY'!$DP$582)+SUMIF('ANNUAL SUMMARY'!$BI$566,DF59,'ANNUAL SUMMARY'!$BQ$582)+SUMIF('ANNUAL SUMMARY'!$L$566,DF59,'ANNUAL SUMMARY'!$T$582)+SUMIF('ANNUAL SUMMARY'!$FE$510,DF59,'ANNUAL SUMMARY'!$FM$526)+SUMIF('ANNUAL SUMMARY'!$DH$510,DF59,'ANNUAL SUMMARY'!$DP$526)+SUMIF('ANNUAL SUMMARY'!$BI$510,DF59,'ANNUAL SUMMARY'!$BQ$526)+SUMIF('ANNUAL SUMMARY'!$L$510,DF59,'ANNUAL SUMMARY'!$T$526)+SUMIF('ANNUAL SUMMARY'!$FE$454,DF59,'ANNUAL SUMMARY'!$FM$470)+SUMIF('ANNUAL SUMMARY'!$DH$454,DF59,'ANNUAL SUMMARY'!$DP$470)+SUMIF('ANNUAL SUMMARY'!$BI$454,DF59,'ANNUAL SUMMARY'!$BQ$470)+SUMIF('ANNUAL SUMMARY'!$L$454,DF59,'ANNUAL SUMMARY'!$T$470)+SUMIF('ANNUAL SUMMARY'!$FE$398,DF59,'ANNUAL SUMMARY'!$FM$414)+SUMIF('ANNUAL SUMMARY'!$DH$398,DF59,'ANNUAL SUMMARY'!$DP$414)+SUMIF('ANNUAL SUMMARY'!$BI$398,DF59,'ANNUAL SUMMARY'!$BQ$414)+SUMIF('ANNUAL SUMMARY'!$L$398,DF59,'ANNUAL SUMMARY'!$T$414)+SUMIF('ANNUAL SUMMARY'!$FE$342,DF59,'ANNUAL SUMMARY'!$FM$358)+SUMIF('ANNUAL SUMMARY'!$DH$342,DF59,'ANNUAL SUMMARY'!$DP$358)+SUMIF('ANNUAL SUMMARY'!$BI$342,DF59,'ANNUAL SUMMARY'!$BQ$358)+SUMIF('ANNUAL SUMMARY'!$L$342,DF59,'ANNUAL SUMMARY'!$T$358)+SUMIF('ANNUAL SUMMARY'!$FE$286,DF59,'ANNUAL SUMMARY'!$FM$302)+SUMIF('ANNUAL SUMMARY'!$DH$286,DF59,'ANNUAL SUMMARY'!$DP$302)+SUMIF('ANNUAL SUMMARY'!$BI$286,DF59,'ANNUAL SUMMARY'!$BQ$302)+SUMIF('ANNUAL SUMMARY'!$L$286,DF59,'ANNUAL SUMMARY'!$T$302)+SUMIF('ANNUAL SUMMARY'!$FE$230,DF59,'ANNUAL SUMMARY'!$FM$246)+SUMIF('ANNUAL SUMMARY'!$DH$230,DF59,'ANNUAL SUMMARY'!$DP$246)+SUMIF('ANNUAL SUMMARY'!$BI$230,DF59,'ANNUAL SUMMARY'!$BQ$246)+SUMIF('ANNUAL SUMMARY'!$L$230,DF59,'ANNUAL SUMMARY'!$T$246)+SUMIF('ANNUAL SUMMARY'!$FE$174,DF59,'ANNUAL SUMMARY'!$FM$190)+SUMIF('ANNUAL SUMMARY'!$DH$174,DF59,'ANNUAL SUMMARY'!$DP$190)+SUMIF('ANNUAL SUMMARY'!$BI$174,DF59,'ANNUAL SUMMARY'!$BQ$190)+SUMIF('ANNUAL SUMMARY'!$L$174,DF59,'ANNUAL SUMMARY'!$T$190)+SUMIF('ANNUAL SUMMARY'!$FE$118,DF59,'ANNUAL SUMMARY'!$FM$134)+SUMIF('ANNUAL SUMMARY'!$DH$118,DF59,'ANNUAL SUMMARY'!$DP$134)+SUMIF('ANNUAL SUMMARY'!$BI$118,DF59,'ANNUAL SUMMARY'!$BQ$134)+SUMIF('ANNUAL SUMMARY'!$L$118,DF59,'ANNUAL SUMMARY'!$T$134)+SUMIF('ANNUAL SUMMARY'!$FE$62,DF59,'ANNUAL SUMMARY'!$FM$78)+SUMIF('ANNUAL SUMMARY'!$DH$62,DF59,'ANNUAL SUMMARY'!$DP$78)+SUMIF('ANNUAL SUMMARY'!$BI$62,DF59,'ANNUAL SUMMARY'!$BQ$78)+SUMIF('ANNUAL SUMMARY'!$L$62,DF59,'ANNUAL SUMMARY'!$T$78)+SUMIF('ANNUAL SUMMARY'!$FE$6,DF59,'ANNUAL SUMMARY'!$FM$22)+SUMIF('ANNUAL SUMMARY'!$DH$6,DF59,'ANNUAL SUMMARY'!$DP$22)+SUMIF('ANNUAL SUMMARY'!$BI$6,DF59,'ANNUAL SUMMARY'!$BQ$22)+SUMIF('ANNUAL SUMMARY'!$L$6,DF59,'ANNUAL SUMMARY'!$T$22)+SUMIF('PREVIOUS LOGS'!$K$6,DF59,'PREVIOUS LOGS'!$S$18)+SUMIF('PREVIOUS LOGS'!$K$59,$K$6,'PREVIOUS LOGS'!$S$71)+SUMIF('PREVIOUS LOGS'!$K$112,DF59,'PREVIOUS LOGS'!$S$124)+SUMIF('PREVIOUS LOGS'!$K$165,DF59,'PREVIOUS LOGS'!$S$177)+SUMIF('PREVIOUS LOGS'!$K$218,DF59,'PREVIOUS LOGS'!$S$230)+SUMIF('PREVIOUS LOGS'!$K$271,DF59,'PREVIOUS LOGS'!$S$283)+SUMIF('PREVIOUS LOGS'!$K$324,DF59,'PREVIOUS LOGS'!$S$336)+SUMIF('PREVIOUS LOGS'!$BH$6,DF59,'PREVIOUS LOGS'!$BP$18)+SUMIF('PREVIOUS LOGS'!$BH$59,$K$6,'PREVIOUS LOGS'!$BP$71)+SUMIF('PREVIOUS LOGS'!$BH$112,DF59,'PREVIOUS LOGS'!$BP$124)+SUMIF('PREVIOUS LOGS'!$BH$165,DF59,'PREVIOUS LOGS'!$BP$177)+SUMIF('PREVIOUS LOGS'!$BH$218,DF59,'PREVIOUS LOGS'!$BP$230)+SUMIF('PREVIOUS LOGS'!$BH$271,DF59,'PREVIOUS LOGS'!$BP$283)+SUMIF('PREVIOUS LOGS'!$BH$324,DF59,'PREVIOUS LOGS'!$BP$336)+SUMIF('PREVIOUS LOGS'!$DF$6,DF59,'PREVIOUS LOGS'!$DN$18)+SUMIF('PREVIOUS LOGS'!$DF$59,$K$6,'PREVIOUS LOGS'!$DN$71)+SUMIF('PREVIOUS LOGS'!$DF$112,DF59,'PREVIOUS LOGS'!$DN$124)+SUMIF('PREVIOUS LOGS'!$DF$165,DF59,'PREVIOUS LOGS'!$DN$177)+SUMIF('PREVIOUS LOGS'!$DF$218,DF59,'PREVIOUS LOGS'!$DN$230)+SUMIF('PREVIOUS LOGS'!$DF$271,DF59,'PREVIOUS LOGS'!$DN$283)+SUMIF('PREVIOUS LOGS'!$DF$324,DF59,'PREVIOUS LOGS'!$DN$336)+SUMIF('PREVIOUS LOGS'!$FC$6,DF59,'PREVIOUS LOGS'!$FK$18)+SUMIF('PREVIOUS LOGS'!$FC$59,$K$6,'PREVIOUS LOGS'!$FK$71)+SUMIF('PREVIOUS LOGS'!$FC$112,DF59,'PREVIOUS LOGS'!$FK$124)+SUMIF('PREVIOUS LOGS'!$FC$165,DF59,'PREVIOUS LOGS'!$FK$177)+SUMIF('PREVIOUS LOGS'!$FC$218,DF59,'PREVIOUS LOGS'!$FK$230)+SUMIF('PREVIOUS LOGS'!$FC$271,DF59,'PREVIOUS LOGS'!$FK$283)+SUMIF('PREVIOUS LOGS'!$FC$324,DF59,'PREVIOUS LOGS'!$FK$336)</f>
        <v>0</v>
      </c>
      <c r="DO71" s="755"/>
      <c r="DP71" s="755"/>
      <c r="DQ71" s="755"/>
      <c r="DR71" s="755"/>
      <c r="DS71" s="755"/>
      <c r="DT71" s="15"/>
      <c r="DU71" s="812">
        <f>IF(DU65=0," ",DU65+3)</f>
        <v>2025</v>
      </c>
      <c r="DV71" s="813"/>
      <c r="DW71" s="813"/>
      <c r="DX71" s="813"/>
      <c r="DY71" s="813"/>
      <c r="DZ71" s="1118">
        <f>SUMIFS('ANNUAL SUMMARY'!$AF$54,DU71,'ANNUAL SUMMARY'!$V$9,DF59,'ANNUAL SUMMARY'!$L$6)+SUMIFS('ANNUAL SUMMARY'!$AF$112,DU71,'ANNUAL SUMMARY'!$V$9,DF59,'ANNUAL SUMMARY'!$L$64)+SUMIFS('ANNUAL SUMMARY'!$AF$170,DU71,'ANNUAL SUMMARY'!$V$9,DF59,'ANNUAL SUMMARY'!$L$122)+SUMIFS('ANNUAL SUMMARY'!$AF$228,DU71,'ANNUAL SUMMARY'!$V$9,DF59,'ANNUAL SUMMARY'!$L$180)+SUMIFS('ANNUAL SUMMARY'!$AF$286,DU71,'ANNUAL SUMMARY'!$V$9,DF59,'ANNUAL SUMMARY'!$L$238)+SUMIFS('ANNUAL SUMMARY'!$AF$344,DU71,'ANNUAL SUMMARY'!$V$9,DF59,'ANNUAL SUMMARY'!$L$296)+SUMIFS('ANNUAL SUMMARY'!$AF$402,DU71,'ANNUAL SUMMARY'!$V$9,DF59,'ANNUAL SUMMARY'!$L$354)+SUMIFS('ANNUAL SUMMARY'!$AF$460,DU71,'ANNUAL SUMMARY'!$V$9,DF59,'ANNUAL SUMMARY'!$L$412)+SUMIFS('ANNUAL SUMMARY'!$AF$518,DU71,'ANNUAL SUMMARY'!$V$9,DF59,'ANNUAL SUMMARY'!$L$470)+SUMIFS('ANNUAL SUMMARY'!$AF$576,DU71,'ANNUAL SUMMARY'!$V$9,DF59,'ANNUAL SUMMARY'!$L$528)+SUMIFS('ANNUAL SUMMARY'!$AF$634,DU71,'ANNUAL SUMMARY'!$V$9,DF59,'ANNUAL SUMMARY'!$L$586)+SUMIFS('ANNUAL SUMMARY'!$AF$692,DU71,'ANNUAL SUMMARY'!$V$9,DF59,'ANNUAL SUMMARY'!$L$644)+SUMIFS('ANNUAL SUMMARY'!$CC$54,DU71,'ANNUAL SUMMARY'!$V$9,DF59,'ANNUAL SUMMARY'!$BI$6)+SUMIFS('ANNUAL SUMMARY'!$CC$112,DU71,'ANNUAL SUMMARY'!$V$9,DF59,'ANNUAL SUMMARY'!$BI$64)+SUMIFS('ANNUAL SUMMARY'!$CC$170,DU71,'ANNUAL SUMMARY'!$V$9,DF59,'ANNUAL SUMMARY'!$BI$122)+SUMIFS('ANNUAL SUMMARY'!$CC$228,DU71,'ANNUAL SUMMARY'!$V$9,DF59,'ANNUAL SUMMARY'!$BI$180)+SUMIFS('ANNUAL SUMMARY'!$CC$286,DU71,'ANNUAL SUMMARY'!$V$9,DF59,'ANNUAL SUMMARY'!$BI$238)+SUMIFS('ANNUAL SUMMARY'!$CC$344,DU71,'ANNUAL SUMMARY'!$V$9,DF59,'ANNUAL SUMMARY'!$BI$296)+SUMIFS('ANNUAL SUMMARY'!$CC$402,DU71,'ANNUAL SUMMARY'!$V$9,DF59,'ANNUAL SUMMARY'!$BI$354)+SUMIFS('ANNUAL SUMMARY'!$CC$460,DU71,'ANNUAL SUMMARY'!$V$9,DF59,'ANNUAL SUMMARY'!$BI$412)+SUMIFS('ANNUAL SUMMARY'!$CC$518,DU71,'ANNUAL SUMMARY'!$V$9,DF59,'ANNUAL SUMMARY'!$BI$470)+SUMIFS('ANNUAL SUMMARY'!$CC$576,DU71,'ANNUAL SUMMARY'!$V$9,DF59,'ANNUAL SUMMARY'!$BI$528)+SUMIFS('ANNUAL SUMMARY'!$CC$634,DU71,'ANNUAL SUMMARY'!$V$9,DF59,'ANNUAL SUMMARY'!$BI$586)+SUMIFS('ANNUAL SUMMARY'!$CC$692,DU71,'ANNUAL SUMMARY'!$V$9,DF59,'ANNUAL SUMMARY'!$BI$644)+SUMIFS('ANNUAL SUMMARY'!$EB$54,DU71,'ANNUAL SUMMARY'!$V$9,DF59,'ANNUAL SUMMARY'!$DH$6)+SUMIFS('ANNUAL SUMMARY'!$EB$112,DU71,'ANNUAL SUMMARY'!$V$9,DF59,'ANNUAL SUMMARY'!$DH$64)+SUMIFS('ANNUAL SUMMARY'!$EB$170,DU71,'ANNUAL SUMMARY'!$V$9,DF59,'ANNUAL SUMMARY'!$DH$122)+SUMIFS('ANNUAL SUMMARY'!$EB$228,DU71,'ANNUAL SUMMARY'!$V$9,DF59,'ANNUAL SUMMARY'!$DH$180)+SUMIFS('ANNUAL SUMMARY'!$EB$286,DU71,'ANNUAL SUMMARY'!$V$9,DF59,'ANNUAL SUMMARY'!$DH$238)+SUMIFS('ANNUAL SUMMARY'!$EB$344,DU71,'ANNUAL SUMMARY'!$V$9,DF59,'ANNUAL SUMMARY'!$DH$296)+SUMIFS('ANNUAL SUMMARY'!$EB$402,DU71,'ANNUAL SUMMARY'!$V$9,DF59,'ANNUAL SUMMARY'!$DH$354)+SUMIFS('ANNUAL SUMMARY'!$EB$460,DU71,'ANNUAL SUMMARY'!$V$9,DF59,'ANNUAL SUMMARY'!$DH$412)+SUMIFS('ANNUAL SUMMARY'!$EB$518,DU71,'ANNUAL SUMMARY'!$V$9,DF59,'ANNUAL SUMMARY'!$DH$470)+SUMIFS('ANNUAL SUMMARY'!$EB$576,DU71,'ANNUAL SUMMARY'!$V$9,DF59,'ANNUAL SUMMARY'!$DH$528)+SUMIFS('ANNUAL SUMMARY'!$EB$634,DU71,'ANNUAL SUMMARY'!$V$9,DF59,'ANNUAL SUMMARY'!$DH$586)+SUMIFS('ANNUAL SUMMARY'!$EB$692,DU71,'ANNUAL SUMMARY'!$V$9,DF59,'ANNUAL SUMMARY'!$DH$644)+SUMIFS('ANNUAL SUMMARY'!$FY$54,DU71,'ANNUAL SUMMARY'!$V$9,DF59,'ANNUAL SUMMARY'!$FE$6)+SUMIFS('ANNUAL SUMMARY'!$FY$112,DU71,'ANNUAL SUMMARY'!$V$9,DF59,'ANNUAL SUMMARY'!$FE$64)+SUMIFS('ANNUAL SUMMARY'!$FY$170,DU71,'ANNUAL SUMMARY'!$V$9,DF59,'ANNUAL SUMMARY'!$FE$122)+SUMIFS('ANNUAL SUMMARY'!$FY$228,DU71,'ANNUAL SUMMARY'!$V$9,DF59,'ANNUAL SUMMARY'!$FE$180)+SUMIFS('ANNUAL SUMMARY'!$FY$286,DU71,'ANNUAL SUMMARY'!$V$9,DF59,'ANNUAL SUMMARY'!$FE$238)+SUMIFS('ANNUAL SUMMARY'!$FY$344,DU71,'ANNUAL SUMMARY'!$V$9,DF59,'ANNUAL SUMMARY'!$FE$296)+SUMIFS('ANNUAL SUMMARY'!$FY$402,DU71,'ANNUAL SUMMARY'!$V$9,DF59,'ANNUAL SUMMARY'!$FE$354)+SUMIFS('ANNUAL SUMMARY'!$FY$460,DU71,'ANNUAL SUMMARY'!$V$9,DF59,'ANNUAL SUMMARY'!$FE$412)+SUMIFS('ANNUAL SUMMARY'!$FY$518,DU71,'ANNUAL SUMMARY'!$V$9,DF59,'ANNUAL SUMMARY'!$FE$470)+SUMIFS('ANNUAL SUMMARY'!$FY$576,DU71,'ANNUAL SUMMARY'!$V$9,DF59,'ANNUAL SUMMARY'!$FE$528)+SUMIFS('ANNUAL SUMMARY'!$FY$634,DU71,'ANNUAL SUMMARY'!$V$9,DF59,'ANNUAL SUMMARY'!$FE$586)+SUMIFS('ANNUAL SUMMARY'!$FY$692,DU71,'ANNUAL SUMMARY'!$V$9,DF59,'ANNUAL SUMMARY'!$FE$644)</f>
        <v>0</v>
      </c>
      <c r="EA71" s="727"/>
      <c r="EB71" s="727"/>
      <c r="EC71" s="727"/>
      <c r="ED71" s="727">
        <f>SUMIFS('ANNUAL SUMMARY'!$AJ$54,DU71,'ANNUAL SUMMARY'!$V$9,DF59,'ANNUAL SUMMARY'!$L$6)+SUMIFS('ANNUAL SUMMARY'!$AJ$112,DU71,'ANNUAL SUMMARY'!$V$9,DF59,'ANNUAL SUMMARY'!$L$64)+SUMIFS('ANNUAL SUMMARY'!$AJ$170,DU71,'ANNUAL SUMMARY'!$V$9,DF59,'ANNUAL SUMMARY'!$L$122)+SUMIFS('ANNUAL SUMMARY'!$AJ$228,DU71,'ANNUAL SUMMARY'!$V$9,DF59,'ANNUAL SUMMARY'!$L$180)+SUMIFS('ANNUAL SUMMARY'!$AJ$286,DU71,'ANNUAL SUMMARY'!$V$9,DF59,'ANNUAL SUMMARY'!$L$238)+SUMIFS('ANNUAL SUMMARY'!$AJ$344,DU71,'ANNUAL SUMMARY'!$V$9,DF59,'ANNUAL SUMMARY'!$L$296)+SUMIFS('ANNUAL SUMMARY'!$AJ$402,DU71,'ANNUAL SUMMARY'!$V$9,DF59,'ANNUAL SUMMARY'!$L$354)+SUMIFS('ANNUAL SUMMARY'!$AJ$460,DU71,'ANNUAL SUMMARY'!$V$9,DF59,'ANNUAL SUMMARY'!$L$412)+SUMIFS('ANNUAL SUMMARY'!$AJ$518,DU71,'ANNUAL SUMMARY'!$V$9,DF59,'ANNUAL SUMMARY'!$L$470)+SUMIFS('ANNUAL SUMMARY'!$AJ$576,DU71,'ANNUAL SUMMARY'!$V$9,DF59,'ANNUAL SUMMARY'!$L$528)+SUMIFS('ANNUAL SUMMARY'!$AJ$634,DU71,'ANNUAL SUMMARY'!$V$9,DF59,'ANNUAL SUMMARY'!$L$586)+SUMIFS('ANNUAL SUMMARY'!$AJ$692,DU71,'ANNUAL SUMMARY'!$V$9,DF59,'ANNUAL SUMMARY'!$L$644)+SUMIFS('ANNUAL SUMMARY'!$CG$54,DU71,'ANNUAL SUMMARY'!$V$9,DF59,'ANNUAL SUMMARY'!$BI$6)+SUMIFS('ANNUAL SUMMARY'!$CG$112,DU71,'ANNUAL SUMMARY'!$V$9,DF59,'ANNUAL SUMMARY'!$BI$64)+SUMIFS('ANNUAL SUMMARY'!$CG$170,DU71,'ANNUAL SUMMARY'!$V$9,DF59,'ANNUAL SUMMARY'!$BI$122)+SUMIFS('ANNUAL SUMMARY'!$CG$228,DU71,'ANNUAL SUMMARY'!$V$9,DF59,'ANNUAL SUMMARY'!$BI$180)+SUMIFS('ANNUAL SUMMARY'!$CG$286,DU71,'ANNUAL SUMMARY'!$V$9,DF59,'ANNUAL SUMMARY'!$BI$238)+SUMIFS('ANNUAL SUMMARY'!$CG$344,DU71,'ANNUAL SUMMARY'!$V$9,DF59,'ANNUAL SUMMARY'!$BI$296)+SUMIFS('ANNUAL SUMMARY'!$CG$402,DU71,'ANNUAL SUMMARY'!$V$9,DF59,'ANNUAL SUMMARY'!$BI$354)+SUMIFS('ANNUAL SUMMARY'!$CG$460,DU71,'ANNUAL SUMMARY'!$V$9,DF59,'ANNUAL SUMMARY'!$BI$412)+SUMIFS('ANNUAL SUMMARY'!$CG$518,DU71,'ANNUAL SUMMARY'!$V$9,DF59,'ANNUAL SUMMARY'!$BI$470)+SUMIFS('ANNUAL SUMMARY'!$CG$576,DU71,'ANNUAL SUMMARY'!$V$9,DF59,'ANNUAL SUMMARY'!$BI$528)+SUMIFS('ANNUAL SUMMARY'!$CG$634,DU71,'ANNUAL SUMMARY'!$V$9,DF59,'ANNUAL SUMMARY'!$BI$586)+SUMIFS('ANNUAL SUMMARY'!$CG$692,DU71,'ANNUAL SUMMARY'!$V$9,DF59,'ANNUAL SUMMARY'!$BI$644)+SUMIFS('ANNUAL SUMMARY'!$EF$54,DU71,'ANNUAL SUMMARY'!$V$9,DF59,'ANNUAL SUMMARY'!$DH$6)+SUMIFS('ANNUAL SUMMARY'!$EF$112,DU71,'ANNUAL SUMMARY'!$V$9,DF59,'ANNUAL SUMMARY'!$DH$64)+SUMIFS('ANNUAL SUMMARY'!$EF$170,DU71,'ANNUAL SUMMARY'!$V$9,DF59,'ANNUAL SUMMARY'!$DH$122)+SUMIFS('ANNUAL SUMMARY'!$EF$228,DU71,'ANNUAL SUMMARY'!$V$9,DF59,'ANNUAL SUMMARY'!$DH$180)+SUMIFS('ANNUAL SUMMARY'!$EF$286,DU71,'ANNUAL SUMMARY'!$V$9,DF59,'ANNUAL SUMMARY'!$DH$238)+SUMIFS('ANNUAL SUMMARY'!$EF$344,DU71,'ANNUAL SUMMARY'!$V$9,DF59,'ANNUAL SUMMARY'!$DH$296)+SUMIFS('ANNUAL SUMMARY'!$EF$402,DU71,'ANNUAL SUMMARY'!$V$9,DF59,'ANNUAL SUMMARY'!$DH$354)+SUMIFS('ANNUAL SUMMARY'!$EF$460,DU71,'ANNUAL SUMMARY'!$V$9,DF59,'ANNUAL SUMMARY'!$DH$412)+SUMIFS('ANNUAL SUMMARY'!$EF$518,DU71,'ANNUAL SUMMARY'!$V$9,DF59,'ANNUAL SUMMARY'!$DH$470)+SUMIFS('ANNUAL SUMMARY'!$EF$576,DU71,'ANNUAL SUMMARY'!$V$9,DF59,'ANNUAL SUMMARY'!$DH$528)+SUMIFS('ANNUAL SUMMARY'!$EF$634,DU71,'ANNUAL SUMMARY'!$V$9,DF59,'ANNUAL SUMMARY'!$DH$586)+SUMIFS('ANNUAL SUMMARY'!$EF$692,DU71,'ANNUAL SUMMARY'!$V$9,DF59,'ANNUAL SUMMARY'!$DH$644)+SUMIFS('ANNUAL SUMMARY'!$GC$54,DU71,'ANNUAL SUMMARY'!$V$9,DF59,'ANNUAL SUMMARY'!$FE$6)+SUMIFS('ANNUAL SUMMARY'!$GC$112,DU71,'ANNUAL SUMMARY'!$V$9,DF59,'ANNUAL SUMMARY'!$FE$64)+SUMIFS('ANNUAL SUMMARY'!$GC$170,DU71,'ANNUAL SUMMARY'!$V$9,DF59,'ANNUAL SUMMARY'!$FE$122)+SUMIFS('ANNUAL SUMMARY'!$GC$228,DU71,'ANNUAL SUMMARY'!$V$9,DF59,'ANNUAL SUMMARY'!$FE$180)+SUMIFS('ANNUAL SUMMARY'!$GC$286,DU71,'ANNUAL SUMMARY'!$V$9,DF59,'ANNUAL SUMMARY'!$FE$238)+SUMIFS('ANNUAL SUMMARY'!$GC$344,DU71,'ANNUAL SUMMARY'!$V$9,DF59,'ANNUAL SUMMARY'!$FE$296)+SUMIFS('ANNUAL SUMMARY'!$GC$402,DU71,'ANNUAL SUMMARY'!$V$9,DF59,'ANNUAL SUMMARY'!$FE$354)+SUMIFS('ANNUAL SUMMARY'!$GC$460,DU71,'ANNUAL SUMMARY'!$V$9,DF59,'ANNUAL SUMMARY'!$FE$412)+SUMIFS('ANNUAL SUMMARY'!$GC$518,DU71,'ANNUAL SUMMARY'!$V$9,DF59,'ANNUAL SUMMARY'!$FE$470)+SUMIFS('ANNUAL SUMMARY'!$GC$576,DU71,'ANNUAL SUMMARY'!$V$9,DF59,'ANNUAL SUMMARY'!$FE$528)+SUMIFS('ANNUAL SUMMARY'!$GC$634,DU71,'ANNUAL SUMMARY'!$V$9,DF59,'ANNUAL SUMMARY'!$FE$586)+SUMIFS('ANNUAL SUMMARY'!$GC$692,DU71,'ANNUAL SUMMARY'!$V$9,DF59,'ANNUAL SUMMARY'!$FE$644)</f>
        <v>0</v>
      </c>
      <c r="EE71" s="727"/>
      <c r="EF71" s="727"/>
      <c r="EG71" s="727"/>
      <c r="EH71" s="727">
        <f>SUMIFS('ANNUAL SUMMARY'!$AN$54,DU71,'ANNUAL SUMMARY'!$V$9,DF59,'ANNUAL SUMMARY'!$L$6)+SUMIFS('ANNUAL SUMMARY'!$AN$112,DU71,'ANNUAL SUMMARY'!$V$9,DF59,'ANNUAL SUMMARY'!$L$64)+SUMIFS('ANNUAL SUMMARY'!$AN$170,DU71,'ANNUAL SUMMARY'!$V$9,DF59,'ANNUAL SUMMARY'!$L$122)+SUMIFS('ANNUAL SUMMARY'!$AN$228,DU71,'ANNUAL SUMMARY'!$V$9,DF59,'ANNUAL SUMMARY'!$L$180)+SUMIFS('ANNUAL SUMMARY'!$AN$286,DU71,'ANNUAL SUMMARY'!$V$9,DF59,'ANNUAL SUMMARY'!$L$238)+SUMIFS('ANNUAL SUMMARY'!$AN$344,DU71,'ANNUAL SUMMARY'!$V$9,DF59,'ANNUAL SUMMARY'!$L$296)+SUMIFS('ANNUAL SUMMARY'!$AN$402,DU71,'ANNUAL SUMMARY'!$V$9,DF59,'ANNUAL SUMMARY'!$L$354)+SUMIFS('ANNUAL SUMMARY'!$AN$460,DU71,'ANNUAL SUMMARY'!$V$9,DF59,'ANNUAL SUMMARY'!$L$412)+SUMIFS('ANNUAL SUMMARY'!$AN$518,DU71,'ANNUAL SUMMARY'!$V$9,DF59,'ANNUAL SUMMARY'!$L$470)+SUMIFS('ANNUAL SUMMARY'!$AN$576,DU71,'ANNUAL SUMMARY'!$V$9,DF59,'ANNUAL SUMMARY'!$L$528)+SUMIFS('ANNUAL SUMMARY'!$AN$634,DU71,'ANNUAL SUMMARY'!$V$9,DF59,'ANNUAL SUMMARY'!$L$586)+SUMIFS('ANNUAL SUMMARY'!$AN$692,DU71,'ANNUAL SUMMARY'!$V$9,DF59,'ANNUAL SUMMARY'!$L$644)+SUMIFS('ANNUAL SUMMARY'!$CK$54,DU71,'ANNUAL SUMMARY'!$V$9,DF59,'ANNUAL SUMMARY'!$BI$6)+SUMIFS('ANNUAL SUMMARY'!$CK$112,DU71,'ANNUAL SUMMARY'!$V$9,DF59,'ANNUAL SUMMARY'!$BI$64)+SUMIFS('ANNUAL SUMMARY'!$CK$170,DU71,'ANNUAL SUMMARY'!$V$9,DF59,'ANNUAL SUMMARY'!$BI$122)+SUMIFS('ANNUAL SUMMARY'!$CK$228,DU71,'ANNUAL SUMMARY'!$V$9,DF59,'ANNUAL SUMMARY'!$BI$180)+SUMIFS('ANNUAL SUMMARY'!$CK$286,DU71,'ANNUAL SUMMARY'!$V$9,DF59,'ANNUAL SUMMARY'!$BI$238)+SUMIFS('ANNUAL SUMMARY'!$CK$344,DU71,'ANNUAL SUMMARY'!$V$9,DF59,'ANNUAL SUMMARY'!$BI$296)+SUMIFS('ANNUAL SUMMARY'!$CK$402,DU71,'ANNUAL SUMMARY'!$V$9,DF59,'ANNUAL SUMMARY'!$BI$354)+SUMIFS('ANNUAL SUMMARY'!$CK$460,DU71,'ANNUAL SUMMARY'!$V$9,DF59,'ANNUAL SUMMARY'!$BI$412)+SUMIFS('ANNUAL SUMMARY'!$CK$518,DU71,'ANNUAL SUMMARY'!$V$9,DF59,'ANNUAL SUMMARY'!$BI$470)+SUMIFS('ANNUAL SUMMARY'!$CK$576,DU71,'ANNUAL SUMMARY'!$V$9,DF59,'ANNUAL SUMMARY'!$BI$528)+SUMIFS('ANNUAL SUMMARY'!$CK$634,DU71,'ANNUAL SUMMARY'!$V$9,DF59,'ANNUAL SUMMARY'!$BI$586)+SUMIFS('ANNUAL SUMMARY'!$CK$692,DU71,'ANNUAL SUMMARY'!$V$9,DF59,'ANNUAL SUMMARY'!$BI$644)+SUMIFS('ANNUAL SUMMARY'!$EJ$54,DU71,'ANNUAL SUMMARY'!$V$9,DF59,'ANNUAL SUMMARY'!$DH$6)+SUMIFS('ANNUAL SUMMARY'!$EJ$112,DU71,'ANNUAL SUMMARY'!$V$9,DF59,'ANNUAL SUMMARY'!$DH$64)+SUMIFS('ANNUAL SUMMARY'!$EJ$170,DU71,'ANNUAL SUMMARY'!$V$9,DF59,'ANNUAL SUMMARY'!$DH$122)+SUMIFS('ANNUAL SUMMARY'!$EJ$228,DU71,'ANNUAL SUMMARY'!$V$9,DF59,'ANNUAL SUMMARY'!$DH$180)+SUMIFS('ANNUAL SUMMARY'!$EJ$286,DU71,'ANNUAL SUMMARY'!$V$9,DF59,'ANNUAL SUMMARY'!$DH$238)+SUMIFS('ANNUAL SUMMARY'!$EJ$344,DU71,'ANNUAL SUMMARY'!$V$9,DF59,'ANNUAL SUMMARY'!$DH$296)+SUMIFS('ANNUAL SUMMARY'!$EJ$402,DU71,'ANNUAL SUMMARY'!$V$9,DF59,'ANNUAL SUMMARY'!$DH$354)+SUMIFS('ANNUAL SUMMARY'!$EJ$460,DU71,'ANNUAL SUMMARY'!$V$9,DF59,'ANNUAL SUMMARY'!$DH$412)+SUMIFS('ANNUAL SUMMARY'!$EJ$518,DU71,'ANNUAL SUMMARY'!$V$9,DF59,'ANNUAL SUMMARY'!$DH$470)+SUMIFS('ANNUAL SUMMARY'!$EJ$576,DU71,'ANNUAL SUMMARY'!$V$9,DF59,'ANNUAL SUMMARY'!$DH$528)+SUMIFS('ANNUAL SUMMARY'!$EJ$634,DU71,'ANNUAL SUMMARY'!$V$9,DF59,'ANNUAL SUMMARY'!$DH$586)+SUMIFS('ANNUAL SUMMARY'!$EJ$692,DU71,'ANNUAL SUMMARY'!$V$9,DF59,'ANNUAL SUMMARY'!$DH$644)+SUMIFS('ANNUAL SUMMARY'!$GG$54,DU71,'ANNUAL SUMMARY'!$V$9,DF59,'ANNUAL SUMMARY'!$FE$6)+SUMIFS('ANNUAL SUMMARY'!$GG$112,DU71,'ANNUAL SUMMARY'!$V$9,DF59,'ANNUAL SUMMARY'!$FE$64)+SUMIFS('ANNUAL SUMMARY'!$GG$170,DU71,'ANNUAL SUMMARY'!$V$9,DF59,'ANNUAL SUMMARY'!$FE$122)+SUMIFS('ANNUAL SUMMARY'!$GG$228,DU71,'ANNUAL SUMMARY'!$V$9,DF59,'ANNUAL SUMMARY'!$FE$180)+SUMIFS('ANNUAL SUMMARY'!$GG$286,DU71,'ANNUAL SUMMARY'!$V$9,DF59,'ANNUAL SUMMARY'!$FE$238)+SUMIFS('ANNUAL SUMMARY'!$GG$344,DU71,'ANNUAL SUMMARY'!$V$9,DF59,'ANNUAL SUMMARY'!$FE$296)+SUMIFS('ANNUAL SUMMARY'!$GG$402,DU71,'ANNUAL SUMMARY'!$V$9,DF59,'ANNUAL SUMMARY'!$FE$354)+SUMIFS('ANNUAL SUMMARY'!$GG$460,DU71,'ANNUAL SUMMARY'!$V$9,DF59,'ANNUAL SUMMARY'!$FE$412)+SUMIFS('ANNUAL SUMMARY'!$GG$518,DU71,'ANNUAL SUMMARY'!$V$9,DF59,'ANNUAL SUMMARY'!$FE$470)+SUMIFS('ANNUAL SUMMARY'!$GG$576,DU71,'ANNUAL SUMMARY'!$V$9,DF59,'ANNUAL SUMMARY'!$FE$528)+SUMIFS('ANNUAL SUMMARY'!$GG$634,DU71,'ANNUAL SUMMARY'!$V$9,DF59,'ANNUAL SUMMARY'!$FE$586)+SUMIFS('ANNUAL SUMMARY'!$GG$692,DU71,'ANNUAL SUMMARY'!$V$9,DF59,'ANNUAL SUMMARY'!$FE$644)</f>
        <v>0</v>
      </c>
      <c r="EI71" s="727"/>
      <c r="EJ71" s="727"/>
      <c r="EK71" s="727"/>
      <c r="EL71" s="728">
        <f>SUMIFS('ANNUAL SUMMARY'!$AR$54,DU71,'ANNUAL SUMMARY'!$V$9,DF59,'ANNUAL SUMMARY'!$L$6)+SUMIFS('ANNUAL SUMMARY'!$AR$112,DU71,'ANNUAL SUMMARY'!$V$9,DF59,'ANNUAL SUMMARY'!$L$64)+SUMIFS('ANNUAL SUMMARY'!$AR$170,DU71,'ANNUAL SUMMARY'!$V$9,DF59,'ANNUAL SUMMARY'!$L$122)+SUMIFS('ANNUAL SUMMARY'!$AR$228,DU71,'ANNUAL SUMMARY'!$V$9,DF59,'ANNUAL SUMMARY'!$L$180)+SUMIFS('ANNUAL SUMMARY'!$AR$286,DU71,'ANNUAL SUMMARY'!$V$9,DF59,'ANNUAL SUMMARY'!$L$238)+SUMIFS('ANNUAL SUMMARY'!$AR$344,DU71,'ANNUAL SUMMARY'!$V$9,DF59,'ANNUAL SUMMARY'!$L$296)+SUMIFS('ANNUAL SUMMARY'!$AR$402,DU71,'ANNUAL SUMMARY'!$V$9,DF59,'ANNUAL SUMMARY'!$L$354)+SUMIFS('ANNUAL SUMMARY'!$AR$460,DU71,'ANNUAL SUMMARY'!$V$9,DF59,'ANNUAL SUMMARY'!$L$412)+SUMIFS('ANNUAL SUMMARY'!$AR$518,DU71,'ANNUAL SUMMARY'!$V$9,DF59,'ANNUAL SUMMARY'!$L$470)+SUMIFS('ANNUAL SUMMARY'!$AR$576,DU71,'ANNUAL SUMMARY'!$V$9,DF59,'ANNUAL SUMMARY'!$L$528)+SUMIFS('ANNUAL SUMMARY'!$AR$634,DU71,'ANNUAL SUMMARY'!$V$9,DF59,'ANNUAL SUMMARY'!$L$586)+SUMIFS('ANNUAL SUMMARY'!$AR$692,DU71,'ANNUAL SUMMARY'!$V$9,DF59,'ANNUAL SUMMARY'!$L$644)+SUMIFS('ANNUAL SUMMARY'!$CO$54,DU71,'ANNUAL SUMMARY'!$V$9,DF59,'ANNUAL SUMMARY'!$BI$6)+SUMIFS('ANNUAL SUMMARY'!$CO$112,DU71,'ANNUAL SUMMARY'!$V$9,DF59,'ANNUAL SUMMARY'!$BI$64)+SUMIFS('ANNUAL SUMMARY'!$CO$170,DU71,'ANNUAL SUMMARY'!$V$9,DF59,'ANNUAL SUMMARY'!$BI$122)+SUMIFS('ANNUAL SUMMARY'!$CO$228,DU71,'ANNUAL SUMMARY'!$V$9,DF59,'ANNUAL SUMMARY'!$BI$180)+SUMIFS('ANNUAL SUMMARY'!$CO$286,DU71,'ANNUAL SUMMARY'!$V$9,DF59,'ANNUAL SUMMARY'!$BI$238)+SUMIFS('ANNUAL SUMMARY'!$CO$344,DU71,'ANNUAL SUMMARY'!$V$9,DF59,'ANNUAL SUMMARY'!$BI$296)+SUMIFS('ANNUAL SUMMARY'!$CO$402,DU71,'ANNUAL SUMMARY'!$V$9,DF59,'ANNUAL SUMMARY'!$BI$354)+SUMIFS('ANNUAL SUMMARY'!$CO$460,DU71,'ANNUAL SUMMARY'!$V$9,DF59,'ANNUAL SUMMARY'!$BI$412)+SUMIFS('ANNUAL SUMMARY'!$CO$518,DU71,'ANNUAL SUMMARY'!$V$9,DF59,'ANNUAL SUMMARY'!$BI$470)+SUMIFS('ANNUAL SUMMARY'!$CO$576,DU71,'ANNUAL SUMMARY'!$V$9,DF59,'ANNUAL SUMMARY'!$BI$528)+SUMIFS('ANNUAL SUMMARY'!$CO$634,DU71,'ANNUAL SUMMARY'!$V$9,DF59,'ANNUAL SUMMARY'!$BI$586)+SUMIFS('ANNUAL SUMMARY'!$CO$692,DU71,'ANNUAL SUMMARY'!$V$9,DF59,'ANNUAL SUMMARY'!$BI$644)+SUMIFS('ANNUAL SUMMARY'!$EN$54,DU71,'ANNUAL SUMMARY'!$V$9,DF59,'ANNUAL SUMMARY'!$DH$6)+SUMIFS('ANNUAL SUMMARY'!$EN$112,DU71,'ANNUAL SUMMARY'!$V$9,DF59,'ANNUAL SUMMARY'!$DH$64)+SUMIFS('ANNUAL SUMMARY'!$EN$170,DU71,'ANNUAL SUMMARY'!$V$9,DF59,'ANNUAL SUMMARY'!$DH$122)+SUMIFS('ANNUAL SUMMARY'!$EN$228,DU71,'ANNUAL SUMMARY'!$V$9,DF59,'ANNUAL SUMMARY'!$DH$180)+SUMIFS('ANNUAL SUMMARY'!$EN$286,DU71,'ANNUAL SUMMARY'!$V$9,DF59,'ANNUAL SUMMARY'!$DH$238)+SUMIFS('ANNUAL SUMMARY'!$EN$344,DU71,'ANNUAL SUMMARY'!$V$9,DF59,'ANNUAL SUMMARY'!$DH$296)+SUMIFS('ANNUAL SUMMARY'!$EN$402,DU71,'ANNUAL SUMMARY'!$V$9,DF59,'ANNUAL SUMMARY'!$DH$354)+SUMIFS('ANNUAL SUMMARY'!$EN$460,DU71,'ANNUAL SUMMARY'!$V$9,DF59,'ANNUAL SUMMARY'!$DH$412)+SUMIFS('ANNUAL SUMMARY'!$EN$518,DU71,'ANNUAL SUMMARY'!$V$9,DF59,'ANNUAL SUMMARY'!$DH$470)+SUMIFS('ANNUAL SUMMARY'!$EN$576,DU71,'ANNUAL SUMMARY'!$V$9,DF59,'ANNUAL SUMMARY'!$DH$528)+SUMIFS('ANNUAL SUMMARY'!$EN$634,DU71,'ANNUAL SUMMARY'!$V$9,DF59,'ANNUAL SUMMARY'!$DH$586)+SUMIFS('ANNUAL SUMMARY'!$EN$692,DU71,'ANNUAL SUMMARY'!$V$9,DF59,'ANNUAL SUMMARY'!$DH$644)+SUMIFS('ANNUAL SUMMARY'!$GK$54,DU71,'ANNUAL SUMMARY'!$V$9,DF59,'ANNUAL SUMMARY'!$FE$6)+SUMIFS('ANNUAL SUMMARY'!$GK$112,DU71,'ANNUAL SUMMARY'!$V$9,DF59,'ANNUAL SUMMARY'!$FE$64)+SUMIFS('ANNUAL SUMMARY'!$GK$170,DU71,'ANNUAL SUMMARY'!$V$9,DF59,'ANNUAL SUMMARY'!$FE$122)+SUMIFS('ANNUAL SUMMARY'!$GK$228,DU71,'ANNUAL SUMMARY'!$V$9,DF59,'ANNUAL SUMMARY'!$FE$180)+SUMIFS('ANNUAL SUMMARY'!$GK$286,DU71,'ANNUAL SUMMARY'!$V$9,DF59,'ANNUAL SUMMARY'!$FE$238)+SUMIFS('ANNUAL SUMMARY'!$GK$344,DU71,'ANNUAL SUMMARY'!$V$9,DF59,'ANNUAL SUMMARY'!$FE$296)+SUMIFS('ANNUAL SUMMARY'!$GK$402,DU71,'ANNUAL SUMMARY'!$V$9,DF59,'ANNUAL SUMMARY'!$FE$354)+SUMIFS('ANNUAL SUMMARY'!$GK$460,DU71,'ANNUAL SUMMARY'!$V$9,DF59,'ANNUAL SUMMARY'!$FE$412)+SUMIFS('ANNUAL SUMMARY'!$GK$518,DU71,'ANNUAL SUMMARY'!$V$9,DF59,'ANNUAL SUMMARY'!$FE$470)+SUMIFS('ANNUAL SUMMARY'!$GK$576,DU71,'ANNUAL SUMMARY'!$V$9,DF59,'ANNUAL SUMMARY'!$FE$528)+SUMIFS('ANNUAL SUMMARY'!$GK$634,DU71,'ANNUAL SUMMARY'!$V$9,DF59,'ANNUAL SUMMARY'!$FE$586)+SUMIFS('ANNUAL SUMMARY'!$GK$692,DU71,'ANNUAL SUMMARY'!$V$9,DF59,'ANNUAL SUMMARY'!$FE$644)</f>
        <v>0</v>
      </c>
      <c r="EM71" s="728"/>
      <c r="EN71" s="728"/>
      <c r="EO71" s="1257">
        <f>SUMIFS('ANNUAL SUMMARY'!$AU$54,DU71,'ANNUAL SUMMARY'!$V$9,DF59,'ANNUAL SUMMARY'!$L$6)+SUMIFS('ANNUAL SUMMARY'!$AU$112,DU71,'ANNUAL SUMMARY'!$V$9,DF59,'ANNUAL SUMMARY'!$L$64)+SUMIFS('ANNUAL SUMMARY'!$AU$170,DU71,'ANNUAL SUMMARY'!$V$9,DF59,'ANNUAL SUMMARY'!$L$122)+SUMIFS('ANNUAL SUMMARY'!$AU$228,DU71,'ANNUAL SUMMARY'!$V$9,DF59,'ANNUAL SUMMARY'!$L$180)+SUMIFS('ANNUAL SUMMARY'!$AU$286,DU71,'ANNUAL SUMMARY'!$V$9,DF59,'ANNUAL SUMMARY'!$L$238)+SUMIFS('ANNUAL SUMMARY'!$AU$344,DU71,'ANNUAL SUMMARY'!$V$9,DF59,'ANNUAL SUMMARY'!$L$296)+SUMIFS('ANNUAL SUMMARY'!$AU$402,DU71,'ANNUAL SUMMARY'!$V$9,DF59,'ANNUAL SUMMARY'!$L$354)+SUMIFS('ANNUAL SUMMARY'!$AU$460,DU71,'ANNUAL SUMMARY'!$V$9,DF59,'ANNUAL SUMMARY'!$L$412)+SUMIFS('ANNUAL SUMMARY'!$AU$518,DU71,'ANNUAL SUMMARY'!$V$9,DF59,'ANNUAL SUMMARY'!$L$470)+SUMIFS('ANNUAL SUMMARY'!$AU$576,DU71,'ANNUAL SUMMARY'!$V$9,DF59,'ANNUAL SUMMARY'!$L$528)+SUMIFS('ANNUAL SUMMARY'!$AU$634,DU71,'ANNUAL SUMMARY'!$V$9,DF59,'ANNUAL SUMMARY'!$L$586)+SUMIFS('ANNUAL SUMMARY'!$AU$692,DU71,'ANNUAL SUMMARY'!$V$9,DF59,'ANNUAL SUMMARY'!$L$644)+SUMIFS('ANNUAL SUMMARY'!$CR$54,DU71,'ANNUAL SUMMARY'!$V$9,DF59,'ANNUAL SUMMARY'!$BI$6)+SUMIFS('ANNUAL SUMMARY'!$CR$112,DU71,'ANNUAL SUMMARY'!$V$9,DF59,'ANNUAL SUMMARY'!$BI$64)+SUMIFS('ANNUAL SUMMARY'!$CR$170,DU71,'ANNUAL SUMMARY'!$V$9,DF59,'ANNUAL SUMMARY'!$BI$122)+SUMIFS('ANNUAL SUMMARY'!$CR$228,DU71,'ANNUAL SUMMARY'!$V$9,DF59,'ANNUAL SUMMARY'!$BI$180)+SUMIFS('ANNUAL SUMMARY'!$CR$286,DU71,'ANNUAL SUMMARY'!$V$9,DF59,'ANNUAL SUMMARY'!$BI$238)+SUMIFS('ANNUAL SUMMARY'!$CR$344,DU71,'ANNUAL SUMMARY'!$V$9,DF59,'ANNUAL SUMMARY'!$BI$296)+SUMIFS('ANNUAL SUMMARY'!$CR$402,DU71,'ANNUAL SUMMARY'!$V$9,DF59,'ANNUAL SUMMARY'!$BI$354)+SUMIFS('ANNUAL SUMMARY'!$CR$460,DU71,'ANNUAL SUMMARY'!$V$9,DF59,'ANNUAL SUMMARY'!$BI$412)+SUMIFS('ANNUAL SUMMARY'!$CR$518,DU71,'ANNUAL SUMMARY'!$V$9,DF59,'ANNUAL SUMMARY'!$BI$470)+SUMIFS('ANNUAL SUMMARY'!$CR$576,DU71,'ANNUAL SUMMARY'!$V$9,DF59,'ANNUAL SUMMARY'!$BI$528)+SUMIFS('ANNUAL SUMMARY'!$CR$634,DU71,'ANNUAL SUMMARY'!$V$9,DF59,'ANNUAL SUMMARY'!$BI$586)+SUMIFS('ANNUAL SUMMARY'!$CR$692,DU71,'ANNUAL SUMMARY'!$V$9,DF59,'ANNUAL SUMMARY'!$BI$644)+SUMIFS('ANNUAL SUMMARY'!$EQ$54,DU71,'ANNUAL SUMMARY'!$V$9,DF59,'ANNUAL SUMMARY'!$DH$6)+SUMIFS('ANNUAL SUMMARY'!$EQ$112,DU71,'ANNUAL SUMMARY'!$V$9,DF59,'ANNUAL SUMMARY'!$DH$64)+SUMIFS('ANNUAL SUMMARY'!$EQ$170,DU71,'ANNUAL SUMMARY'!$V$9,DF59,'ANNUAL SUMMARY'!$DH$122)+SUMIFS('ANNUAL SUMMARY'!$EQ$228,DU71,'ANNUAL SUMMARY'!$V$9,DF59,'ANNUAL SUMMARY'!$DH$180)+SUMIFS('ANNUAL SUMMARY'!$EQ$286,DU71,'ANNUAL SUMMARY'!$V$9,DF59,'ANNUAL SUMMARY'!$DH$238)+SUMIFS('ANNUAL SUMMARY'!$EQ$344,DU71,'ANNUAL SUMMARY'!$V$9,DF59,'ANNUAL SUMMARY'!$DH$296)+SUMIFS('ANNUAL SUMMARY'!$EQ$402,DU71,'ANNUAL SUMMARY'!$V$9,DF59,'ANNUAL SUMMARY'!$DH$354)+SUMIFS('ANNUAL SUMMARY'!$EQ$460,DU71,'ANNUAL SUMMARY'!$V$9,DF59,'ANNUAL SUMMARY'!$DH$412)+SUMIFS('ANNUAL SUMMARY'!$EQ$518,DU71,'ANNUAL SUMMARY'!$V$9,DF59,'ANNUAL SUMMARY'!$DH$470)+SUMIFS('ANNUAL SUMMARY'!$EQ$576,DU71,'ANNUAL SUMMARY'!$V$9,DF59,'ANNUAL SUMMARY'!$DH$528)+SUMIFS('ANNUAL SUMMARY'!$EQ$634,DU71,'ANNUAL SUMMARY'!$V$9,DF59,'ANNUAL SUMMARY'!$DH$586)+SUMIFS('ANNUAL SUMMARY'!$EQ$692,DU71,'ANNUAL SUMMARY'!$V$9,DF59,'ANNUAL SUMMARY'!$DH$644)+SUMIFS('ANNUAL SUMMARY'!$GN$54,DU71,'ANNUAL SUMMARY'!$V$9,DF59,'ANNUAL SUMMARY'!$FE$6)+SUMIFS('ANNUAL SUMMARY'!$GN$112,DU71,'ANNUAL SUMMARY'!$V$9,DF59,'ANNUAL SUMMARY'!$FE$64)+SUMIFS('ANNUAL SUMMARY'!$GN$170,DU71,'ANNUAL SUMMARY'!$V$9,DF59,'ANNUAL SUMMARY'!$FE$122)+SUMIFS('ANNUAL SUMMARY'!$GN$228,DU71,'ANNUAL SUMMARY'!$V$9,DF59,'ANNUAL SUMMARY'!$FE$180)+SUMIFS('ANNUAL SUMMARY'!$GN$286,DU71,'ANNUAL SUMMARY'!$V$9,DF59,'ANNUAL SUMMARY'!$FE$238)+SUMIFS('ANNUAL SUMMARY'!$GN$344,DU71,'ANNUAL SUMMARY'!$V$9,DF59,'ANNUAL SUMMARY'!$FE$296)+SUMIFS('ANNUAL SUMMARY'!$GN$402,DU71,'ANNUAL SUMMARY'!$V$9,DF59,'ANNUAL SUMMARY'!$FE$354)+SUMIFS('ANNUAL SUMMARY'!$GN$460,DU71,'ANNUAL SUMMARY'!$V$9,DF59,'ANNUAL SUMMARY'!$FE$412)+SUMIFS('ANNUAL SUMMARY'!$GN$518,DU71,'ANNUAL SUMMARY'!$V$9,DF59,'ANNUAL SUMMARY'!$FE$470)+SUMIFS('ANNUAL SUMMARY'!$GN$576,DU71,'ANNUAL SUMMARY'!$V$9,DF59,'ANNUAL SUMMARY'!$FE$528)+SUMIFS('ANNUAL SUMMARY'!$GN$634,DU71,'ANNUAL SUMMARY'!$V$9,DF59,'ANNUAL SUMMARY'!$FE$586)+SUMIFS('ANNUAL SUMMARY'!$GN$692,DU71,'ANNUAL SUMMARY'!$V$9,DF59,'ANNUAL SUMMARY'!$FE$644)</f>
        <v>0</v>
      </c>
      <c r="EP71" s="1257"/>
      <c r="EQ71" s="1262"/>
      <c r="ER71" s="1263"/>
      <c r="ES71" s="154"/>
      <c r="ET71" s="732"/>
      <c r="EU71" s="733"/>
      <c r="EV71" s="733"/>
      <c r="EW71" s="733"/>
      <c r="EX71" s="795"/>
      <c r="EY71" s="796"/>
      <c r="EZ71" s="796"/>
      <c r="FA71" s="796"/>
      <c r="FB71" s="796"/>
      <c r="FC71" s="796"/>
      <c r="FD71" s="797"/>
      <c r="FE71" s="624"/>
      <c r="FF71" s="695" t="str">
        <f>'ANNUAL SUMMARY'!$O$22</f>
        <v>IFR</v>
      </c>
      <c r="FG71" s="696"/>
      <c r="FH71" s="696"/>
      <c r="FI71" s="696"/>
      <c r="FJ71" s="696"/>
      <c r="FK71" s="755">
        <f>SUMIF('ANNUAL SUMMARY'!$FE$622,FC59,'ANNUAL SUMMARY'!$FM$638)+SUMIF('ANNUAL SUMMARY'!$DH$622,FC59,'ANNUAL SUMMARY'!$DP$638)+SUMIF('ANNUAL SUMMARY'!$BI$622,FC59,'ANNUAL SUMMARY'!$BQ$638)+SUMIF('ANNUAL SUMMARY'!$L$622,FC59,'ANNUAL SUMMARY'!$T$638)+SUMIF('ANNUAL SUMMARY'!$FE$566,FC59,'ANNUAL SUMMARY'!$FM$582)+SUMIF('ANNUAL SUMMARY'!$DH$566,FC59,'ANNUAL SUMMARY'!$DP$582)+SUMIF('ANNUAL SUMMARY'!$BI$566,FC59,'ANNUAL SUMMARY'!$BQ$582)+SUMIF('ANNUAL SUMMARY'!$L$566,FC59,'ANNUAL SUMMARY'!$T$582)+SUMIF('ANNUAL SUMMARY'!$FE$510,FC59,'ANNUAL SUMMARY'!$FM$526)+SUMIF('ANNUAL SUMMARY'!$DH$510,FC59,'ANNUAL SUMMARY'!$DP$526)+SUMIF('ANNUAL SUMMARY'!$BI$510,FC59,'ANNUAL SUMMARY'!$BQ$526)+SUMIF('ANNUAL SUMMARY'!$L$510,FC59,'ANNUAL SUMMARY'!$T$526)+SUMIF('ANNUAL SUMMARY'!$FE$454,FC59,'ANNUAL SUMMARY'!$FM$470)+SUMIF('ANNUAL SUMMARY'!$DH$454,FC59,'ANNUAL SUMMARY'!$DP$470)+SUMIF('ANNUAL SUMMARY'!$BI$454,FC59,'ANNUAL SUMMARY'!$BQ$470)+SUMIF('ANNUAL SUMMARY'!$L$454,FC59,'ANNUAL SUMMARY'!$T$470)+SUMIF('ANNUAL SUMMARY'!$FE$398,FC59,'ANNUAL SUMMARY'!$FM$414)+SUMIF('ANNUAL SUMMARY'!$DH$398,FC59,'ANNUAL SUMMARY'!$DP$414)+SUMIF('ANNUAL SUMMARY'!$BI$398,FC59,'ANNUAL SUMMARY'!$BQ$414)+SUMIF('ANNUAL SUMMARY'!$L$398,FC59,'ANNUAL SUMMARY'!$T$414)+SUMIF('ANNUAL SUMMARY'!$FE$342,FC59,'ANNUAL SUMMARY'!$FM$358)+SUMIF('ANNUAL SUMMARY'!$DH$342,FC59,'ANNUAL SUMMARY'!$DP$358)+SUMIF('ANNUAL SUMMARY'!$BI$342,FC59,'ANNUAL SUMMARY'!$BQ$358)+SUMIF('ANNUAL SUMMARY'!$L$342,FC59,'ANNUAL SUMMARY'!$T$358)+SUMIF('ANNUAL SUMMARY'!$FE$286,FC59,'ANNUAL SUMMARY'!$FM$302)+SUMIF('ANNUAL SUMMARY'!$DH$286,FC59,'ANNUAL SUMMARY'!$DP$302)+SUMIF('ANNUAL SUMMARY'!$BI$286,FC59,'ANNUAL SUMMARY'!$BQ$302)+SUMIF('ANNUAL SUMMARY'!$L$286,FC59,'ANNUAL SUMMARY'!$T$302)+SUMIF('ANNUAL SUMMARY'!$FE$230,FC59,'ANNUAL SUMMARY'!$FM$246)+SUMIF('ANNUAL SUMMARY'!$DH$230,FC59,'ANNUAL SUMMARY'!$DP$246)+SUMIF('ANNUAL SUMMARY'!$BI$230,FC59,'ANNUAL SUMMARY'!$BQ$246)+SUMIF('ANNUAL SUMMARY'!$L$230,FC59,'ANNUAL SUMMARY'!$T$246)+SUMIF('ANNUAL SUMMARY'!$FE$174,FC59,'ANNUAL SUMMARY'!$FM$190)+SUMIF('ANNUAL SUMMARY'!$DH$174,FC59,'ANNUAL SUMMARY'!$DP$190)+SUMIF('ANNUAL SUMMARY'!$BI$174,FC59,'ANNUAL SUMMARY'!$BQ$190)+SUMIF('ANNUAL SUMMARY'!$L$174,FC59,'ANNUAL SUMMARY'!$T$190)+SUMIF('ANNUAL SUMMARY'!$FE$118,FC59,'ANNUAL SUMMARY'!$FM$134)+SUMIF('ANNUAL SUMMARY'!$DH$118,FC59,'ANNUAL SUMMARY'!$DP$134)+SUMIF('ANNUAL SUMMARY'!$BI$118,FC59,'ANNUAL SUMMARY'!$BQ$134)+SUMIF('ANNUAL SUMMARY'!$L$118,FC59,'ANNUAL SUMMARY'!$T$134)+SUMIF('ANNUAL SUMMARY'!$FE$62,FC59,'ANNUAL SUMMARY'!$FM$78)+SUMIF('ANNUAL SUMMARY'!$DH$62,FC59,'ANNUAL SUMMARY'!$DP$78)+SUMIF('ANNUAL SUMMARY'!$BI$62,FC59,'ANNUAL SUMMARY'!$BQ$78)+SUMIF('ANNUAL SUMMARY'!$L$62,FC59,'ANNUAL SUMMARY'!$T$78)+SUMIF('ANNUAL SUMMARY'!$FE$6,FC59,'ANNUAL SUMMARY'!$FM$22)+SUMIF('ANNUAL SUMMARY'!$DH$6,FC59,'ANNUAL SUMMARY'!$DP$22)+SUMIF('ANNUAL SUMMARY'!$BI$6,FC59,'ANNUAL SUMMARY'!$BQ$22)+SUMIF('ANNUAL SUMMARY'!$L$6,FC59,'ANNUAL SUMMARY'!$T$22)+SUMIF('PREVIOUS LOGS'!$K$6,FC59,'PREVIOUS LOGS'!$S$18)+SUMIF('PREVIOUS LOGS'!$K$59,$K$6,'PREVIOUS LOGS'!$S$71)+SUMIF('PREVIOUS LOGS'!$K$112,FC59,'PREVIOUS LOGS'!$S$124)+SUMIF('PREVIOUS LOGS'!$K$165,FC59,'PREVIOUS LOGS'!$S$177)+SUMIF('PREVIOUS LOGS'!$K$218,FC59,'PREVIOUS LOGS'!$S$230)+SUMIF('PREVIOUS LOGS'!$K$271,FC59,'PREVIOUS LOGS'!$S$283)+SUMIF('PREVIOUS LOGS'!$K$324,FC59,'PREVIOUS LOGS'!$S$336)+SUMIF('PREVIOUS LOGS'!$BH$6,FC59,'PREVIOUS LOGS'!$BP$18)+SUMIF('PREVIOUS LOGS'!$BH$59,$K$6,'PREVIOUS LOGS'!$BP$71)+SUMIF('PREVIOUS LOGS'!$BH$112,FC59,'PREVIOUS LOGS'!$BP$124)+SUMIF('PREVIOUS LOGS'!$BH$165,FC59,'PREVIOUS LOGS'!$BP$177)+SUMIF('PREVIOUS LOGS'!$BH$218,FC59,'PREVIOUS LOGS'!$BP$230)+SUMIF('PREVIOUS LOGS'!$BH$271,FC59,'PREVIOUS LOGS'!$BP$283)+SUMIF('PREVIOUS LOGS'!$BH$324,FC59,'PREVIOUS LOGS'!$BP$336)+SUMIF('PREVIOUS LOGS'!$DF$6,FC59,'PREVIOUS LOGS'!$DN$18)+SUMIF('PREVIOUS LOGS'!$DF$59,$K$6,'PREVIOUS LOGS'!$DN$71)+SUMIF('PREVIOUS LOGS'!$DF$112,FC59,'PREVIOUS LOGS'!$DN$124)+SUMIF('PREVIOUS LOGS'!$DF$165,FC59,'PREVIOUS LOGS'!$DN$177)+SUMIF('PREVIOUS LOGS'!$DF$218,FC59,'PREVIOUS LOGS'!$DN$230)+SUMIF('PREVIOUS LOGS'!$DF$271,FC59,'PREVIOUS LOGS'!$DN$283)+SUMIF('PREVIOUS LOGS'!$DF$324,FC59,'PREVIOUS LOGS'!$DN$336)+SUMIF('PREVIOUS LOGS'!$FC$6,FC59,'PREVIOUS LOGS'!$FK$18)+SUMIF('PREVIOUS LOGS'!$FC$59,$K$6,'PREVIOUS LOGS'!$FK$71)+SUMIF('PREVIOUS LOGS'!$FC$112,FC59,'PREVIOUS LOGS'!$FK$124)+SUMIF('PREVIOUS LOGS'!$FC$165,FC59,'PREVIOUS LOGS'!$FK$177)+SUMIF('PREVIOUS LOGS'!$FC$218,FC59,'PREVIOUS LOGS'!$FK$230)+SUMIF('PREVIOUS LOGS'!$FC$271,FC59,'PREVIOUS LOGS'!$FK$283)+SUMIF('PREVIOUS LOGS'!$FC$324,FC59,'PREVIOUS LOGS'!$FK$336)</f>
        <v>0</v>
      </c>
      <c r="FL71" s="755"/>
      <c r="FM71" s="755"/>
      <c r="FN71" s="755"/>
      <c r="FO71" s="755"/>
      <c r="FP71" s="755"/>
      <c r="FQ71" s="15"/>
      <c r="FR71" s="812">
        <f>IF(FR65=0," ",FR65+3)</f>
        <v>2025</v>
      </c>
      <c r="FS71" s="813"/>
      <c r="FT71" s="813"/>
      <c r="FU71" s="813"/>
      <c r="FV71" s="813"/>
      <c r="FW71" s="1118">
        <f>SUMIFS('ANNUAL SUMMARY'!$AF$54,FR71,'ANNUAL SUMMARY'!$V$9,FC59,'ANNUAL SUMMARY'!$L$6)+SUMIFS('ANNUAL SUMMARY'!$AF$112,FR71,'ANNUAL SUMMARY'!$V$9,FC59,'ANNUAL SUMMARY'!$L$64)+SUMIFS('ANNUAL SUMMARY'!$AF$170,FR71,'ANNUAL SUMMARY'!$V$9,FC59,'ANNUAL SUMMARY'!$L$122)+SUMIFS('ANNUAL SUMMARY'!$AF$228,FR71,'ANNUAL SUMMARY'!$V$9,FC59,'ANNUAL SUMMARY'!$L$180)+SUMIFS('ANNUAL SUMMARY'!$AF$286,FR71,'ANNUAL SUMMARY'!$V$9,FC59,'ANNUAL SUMMARY'!$L$238)+SUMIFS('ANNUAL SUMMARY'!$AF$344,FR71,'ANNUAL SUMMARY'!$V$9,FC59,'ANNUAL SUMMARY'!$L$296)+SUMIFS('ANNUAL SUMMARY'!$AF$402,FR71,'ANNUAL SUMMARY'!$V$9,FC59,'ANNUAL SUMMARY'!$L$354)+SUMIFS('ANNUAL SUMMARY'!$AF$460,FR71,'ANNUAL SUMMARY'!$V$9,FC59,'ANNUAL SUMMARY'!$L$412)+SUMIFS('ANNUAL SUMMARY'!$AF$518,FR71,'ANNUAL SUMMARY'!$V$9,FC59,'ANNUAL SUMMARY'!$L$470)+SUMIFS('ANNUAL SUMMARY'!$AF$576,FR71,'ANNUAL SUMMARY'!$V$9,FC59,'ANNUAL SUMMARY'!$L$528)+SUMIFS('ANNUAL SUMMARY'!$AF$634,FR71,'ANNUAL SUMMARY'!$V$9,FC59,'ANNUAL SUMMARY'!$L$586)+SUMIFS('ANNUAL SUMMARY'!$AF$692,FR71,'ANNUAL SUMMARY'!$V$9,FC59,'ANNUAL SUMMARY'!$L$644)+SUMIFS('ANNUAL SUMMARY'!$CC$54,FR71,'ANNUAL SUMMARY'!$V$9,FC59,'ANNUAL SUMMARY'!$BI$6)+SUMIFS('ANNUAL SUMMARY'!$CC$112,FR71,'ANNUAL SUMMARY'!$V$9,FC59,'ANNUAL SUMMARY'!$BI$64)+SUMIFS('ANNUAL SUMMARY'!$CC$170,FR71,'ANNUAL SUMMARY'!$V$9,FC59,'ANNUAL SUMMARY'!$BI$122)+SUMIFS('ANNUAL SUMMARY'!$CC$228,FR71,'ANNUAL SUMMARY'!$V$9,FC59,'ANNUAL SUMMARY'!$BI$180)+SUMIFS('ANNUAL SUMMARY'!$CC$286,FR71,'ANNUAL SUMMARY'!$V$9,FC59,'ANNUAL SUMMARY'!$BI$238)+SUMIFS('ANNUAL SUMMARY'!$CC$344,FR71,'ANNUAL SUMMARY'!$V$9,FC59,'ANNUAL SUMMARY'!$BI$296)+SUMIFS('ANNUAL SUMMARY'!$CC$402,FR71,'ANNUAL SUMMARY'!$V$9,FC59,'ANNUAL SUMMARY'!$BI$354)+SUMIFS('ANNUAL SUMMARY'!$CC$460,FR71,'ANNUAL SUMMARY'!$V$9,FC59,'ANNUAL SUMMARY'!$BI$412)+SUMIFS('ANNUAL SUMMARY'!$CC$518,FR71,'ANNUAL SUMMARY'!$V$9,FC59,'ANNUAL SUMMARY'!$BI$470)+SUMIFS('ANNUAL SUMMARY'!$CC$576,FR71,'ANNUAL SUMMARY'!$V$9,FC59,'ANNUAL SUMMARY'!$BI$528)+SUMIFS('ANNUAL SUMMARY'!$CC$634,FR71,'ANNUAL SUMMARY'!$V$9,FC59,'ANNUAL SUMMARY'!$BI$586)+SUMIFS('ANNUAL SUMMARY'!$CC$692,FR71,'ANNUAL SUMMARY'!$V$9,FC59,'ANNUAL SUMMARY'!$BI$644)+SUMIFS('ANNUAL SUMMARY'!$EB$54,FR71,'ANNUAL SUMMARY'!$V$9,FC59,'ANNUAL SUMMARY'!$DH$6)+SUMIFS('ANNUAL SUMMARY'!$EB$112,FR71,'ANNUAL SUMMARY'!$V$9,FC59,'ANNUAL SUMMARY'!$DH$64)+SUMIFS('ANNUAL SUMMARY'!$EB$170,FR71,'ANNUAL SUMMARY'!$V$9,FC59,'ANNUAL SUMMARY'!$DH$122)+SUMIFS('ANNUAL SUMMARY'!$EB$228,FR71,'ANNUAL SUMMARY'!$V$9,FC59,'ANNUAL SUMMARY'!$DH$180)+SUMIFS('ANNUAL SUMMARY'!$EB$286,FR71,'ANNUAL SUMMARY'!$V$9,FC59,'ANNUAL SUMMARY'!$DH$238)+SUMIFS('ANNUAL SUMMARY'!$EB$344,FR71,'ANNUAL SUMMARY'!$V$9,FC59,'ANNUAL SUMMARY'!$DH$296)+SUMIFS('ANNUAL SUMMARY'!$EB$402,FR71,'ANNUAL SUMMARY'!$V$9,FC59,'ANNUAL SUMMARY'!$DH$354)+SUMIFS('ANNUAL SUMMARY'!$EB$460,FR71,'ANNUAL SUMMARY'!$V$9,FC59,'ANNUAL SUMMARY'!$DH$412)+SUMIFS('ANNUAL SUMMARY'!$EB$518,FR71,'ANNUAL SUMMARY'!$V$9,FC59,'ANNUAL SUMMARY'!$DH$470)+SUMIFS('ANNUAL SUMMARY'!$EB$576,FR71,'ANNUAL SUMMARY'!$V$9,FC59,'ANNUAL SUMMARY'!$DH$528)+SUMIFS('ANNUAL SUMMARY'!$EB$634,FR71,'ANNUAL SUMMARY'!$V$9,FC59,'ANNUAL SUMMARY'!$DH$586)+SUMIFS('ANNUAL SUMMARY'!$EB$692,FR71,'ANNUAL SUMMARY'!$V$9,FC59,'ANNUAL SUMMARY'!$DH$644)+SUMIFS('ANNUAL SUMMARY'!$FY$54,FR71,'ANNUAL SUMMARY'!$V$9,FC59,'ANNUAL SUMMARY'!$FE$6)+SUMIFS('ANNUAL SUMMARY'!$FY$112,FR71,'ANNUAL SUMMARY'!$V$9,FC59,'ANNUAL SUMMARY'!$FE$64)+SUMIFS('ANNUAL SUMMARY'!$FY$170,FR71,'ANNUAL SUMMARY'!$V$9,FC59,'ANNUAL SUMMARY'!$FE$122)+SUMIFS('ANNUAL SUMMARY'!$FY$228,FR71,'ANNUAL SUMMARY'!$V$9,FC59,'ANNUAL SUMMARY'!$FE$180)+SUMIFS('ANNUAL SUMMARY'!$FY$286,FR71,'ANNUAL SUMMARY'!$V$9,FC59,'ANNUAL SUMMARY'!$FE$238)+SUMIFS('ANNUAL SUMMARY'!$FY$344,FR71,'ANNUAL SUMMARY'!$V$9,FC59,'ANNUAL SUMMARY'!$FE$296)+SUMIFS('ANNUAL SUMMARY'!$FY$402,FR71,'ANNUAL SUMMARY'!$V$9,FC59,'ANNUAL SUMMARY'!$FE$354)+SUMIFS('ANNUAL SUMMARY'!$FY$460,FR71,'ANNUAL SUMMARY'!$V$9,FC59,'ANNUAL SUMMARY'!$FE$412)+SUMIFS('ANNUAL SUMMARY'!$FY$518,FR71,'ANNUAL SUMMARY'!$V$9,FC59,'ANNUAL SUMMARY'!$FE$470)+SUMIFS('ANNUAL SUMMARY'!$FY$576,FR71,'ANNUAL SUMMARY'!$V$9,FC59,'ANNUAL SUMMARY'!$FE$528)+SUMIFS('ANNUAL SUMMARY'!$FY$634,FR71,'ANNUAL SUMMARY'!$V$9,FC59,'ANNUAL SUMMARY'!$FE$586)+SUMIFS('ANNUAL SUMMARY'!$FY$692,FR71,'ANNUAL SUMMARY'!$V$9,FC59,'ANNUAL SUMMARY'!$FE$644)</f>
        <v>0</v>
      </c>
      <c r="FX71" s="727"/>
      <c r="FY71" s="727"/>
      <c r="FZ71" s="727"/>
      <c r="GA71" s="727">
        <f>SUMIFS('ANNUAL SUMMARY'!$AJ$54,FR71,'ANNUAL SUMMARY'!$V$9,FC59,'ANNUAL SUMMARY'!$L$6)+SUMIFS('ANNUAL SUMMARY'!$AJ$112,FR71,'ANNUAL SUMMARY'!$V$9,FC59,'ANNUAL SUMMARY'!$L$64)+SUMIFS('ANNUAL SUMMARY'!$AJ$170,FR71,'ANNUAL SUMMARY'!$V$9,FC59,'ANNUAL SUMMARY'!$L$122)+SUMIFS('ANNUAL SUMMARY'!$AJ$228,FR71,'ANNUAL SUMMARY'!$V$9,FC59,'ANNUAL SUMMARY'!$L$180)+SUMIFS('ANNUAL SUMMARY'!$AJ$286,FR71,'ANNUAL SUMMARY'!$V$9,FC59,'ANNUAL SUMMARY'!$L$238)+SUMIFS('ANNUAL SUMMARY'!$AJ$344,FR71,'ANNUAL SUMMARY'!$V$9,FC59,'ANNUAL SUMMARY'!$L$296)+SUMIFS('ANNUAL SUMMARY'!$AJ$402,FR71,'ANNUAL SUMMARY'!$V$9,FC59,'ANNUAL SUMMARY'!$L$354)+SUMIFS('ANNUAL SUMMARY'!$AJ$460,FR71,'ANNUAL SUMMARY'!$V$9,FC59,'ANNUAL SUMMARY'!$L$412)+SUMIFS('ANNUAL SUMMARY'!$AJ$518,FR71,'ANNUAL SUMMARY'!$V$9,FC59,'ANNUAL SUMMARY'!$L$470)+SUMIFS('ANNUAL SUMMARY'!$AJ$576,FR71,'ANNUAL SUMMARY'!$V$9,FC59,'ANNUAL SUMMARY'!$L$528)+SUMIFS('ANNUAL SUMMARY'!$AJ$634,FR71,'ANNUAL SUMMARY'!$V$9,FC59,'ANNUAL SUMMARY'!$L$586)+SUMIFS('ANNUAL SUMMARY'!$AJ$692,FR71,'ANNUAL SUMMARY'!$V$9,FC59,'ANNUAL SUMMARY'!$L$644)+SUMIFS('ANNUAL SUMMARY'!$CG$54,FR71,'ANNUAL SUMMARY'!$V$9,FC59,'ANNUAL SUMMARY'!$BI$6)+SUMIFS('ANNUAL SUMMARY'!$CG$112,FR71,'ANNUAL SUMMARY'!$V$9,FC59,'ANNUAL SUMMARY'!$BI$64)+SUMIFS('ANNUAL SUMMARY'!$CG$170,FR71,'ANNUAL SUMMARY'!$V$9,FC59,'ANNUAL SUMMARY'!$BI$122)+SUMIFS('ANNUAL SUMMARY'!$CG$228,FR71,'ANNUAL SUMMARY'!$V$9,FC59,'ANNUAL SUMMARY'!$BI$180)+SUMIFS('ANNUAL SUMMARY'!$CG$286,FR71,'ANNUAL SUMMARY'!$V$9,FC59,'ANNUAL SUMMARY'!$BI$238)+SUMIFS('ANNUAL SUMMARY'!$CG$344,FR71,'ANNUAL SUMMARY'!$V$9,FC59,'ANNUAL SUMMARY'!$BI$296)+SUMIFS('ANNUAL SUMMARY'!$CG$402,FR71,'ANNUAL SUMMARY'!$V$9,FC59,'ANNUAL SUMMARY'!$BI$354)+SUMIFS('ANNUAL SUMMARY'!$CG$460,FR71,'ANNUAL SUMMARY'!$V$9,FC59,'ANNUAL SUMMARY'!$BI$412)+SUMIFS('ANNUAL SUMMARY'!$CG$518,FR71,'ANNUAL SUMMARY'!$V$9,FC59,'ANNUAL SUMMARY'!$BI$470)+SUMIFS('ANNUAL SUMMARY'!$CG$576,FR71,'ANNUAL SUMMARY'!$V$9,FC59,'ANNUAL SUMMARY'!$BI$528)+SUMIFS('ANNUAL SUMMARY'!$CG$634,FR71,'ANNUAL SUMMARY'!$V$9,FC59,'ANNUAL SUMMARY'!$BI$586)+SUMIFS('ANNUAL SUMMARY'!$CG$692,FR71,'ANNUAL SUMMARY'!$V$9,FC59,'ANNUAL SUMMARY'!$BI$644)+SUMIFS('ANNUAL SUMMARY'!$EF$54,FR71,'ANNUAL SUMMARY'!$V$9,FC59,'ANNUAL SUMMARY'!$DH$6)+SUMIFS('ANNUAL SUMMARY'!$EF$112,FR71,'ANNUAL SUMMARY'!$V$9,FC59,'ANNUAL SUMMARY'!$DH$64)+SUMIFS('ANNUAL SUMMARY'!$EF$170,FR71,'ANNUAL SUMMARY'!$V$9,FC59,'ANNUAL SUMMARY'!$DH$122)+SUMIFS('ANNUAL SUMMARY'!$EF$228,FR71,'ANNUAL SUMMARY'!$V$9,FC59,'ANNUAL SUMMARY'!$DH$180)+SUMIFS('ANNUAL SUMMARY'!$EF$286,FR71,'ANNUAL SUMMARY'!$V$9,FC59,'ANNUAL SUMMARY'!$DH$238)+SUMIFS('ANNUAL SUMMARY'!$EF$344,FR71,'ANNUAL SUMMARY'!$V$9,FC59,'ANNUAL SUMMARY'!$DH$296)+SUMIFS('ANNUAL SUMMARY'!$EF$402,FR71,'ANNUAL SUMMARY'!$V$9,FC59,'ANNUAL SUMMARY'!$DH$354)+SUMIFS('ANNUAL SUMMARY'!$EF$460,FR71,'ANNUAL SUMMARY'!$V$9,FC59,'ANNUAL SUMMARY'!$DH$412)+SUMIFS('ANNUAL SUMMARY'!$EF$518,FR71,'ANNUAL SUMMARY'!$V$9,FC59,'ANNUAL SUMMARY'!$DH$470)+SUMIFS('ANNUAL SUMMARY'!$EF$576,FR71,'ANNUAL SUMMARY'!$V$9,FC59,'ANNUAL SUMMARY'!$DH$528)+SUMIFS('ANNUAL SUMMARY'!$EF$634,FR71,'ANNUAL SUMMARY'!$V$9,FC59,'ANNUAL SUMMARY'!$DH$586)+SUMIFS('ANNUAL SUMMARY'!$EF$692,FR71,'ANNUAL SUMMARY'!$V$9,FC59,'ANNUAL SUMMARY'!$DH$644)+SUMIFS('ANNUAL SUMMARY'!$GC$54,FR71,'ANNUAL SUMMARY'!$V$9,FC59,'ANNUAL SUMMARY'!$FE$6)+SUMIFS('ANNUAL SUMMARY'!$GC$112,FR71,'ANNUAL SUMMARY'!$V$9,FC59,'ANNUAL SUMMARY'!$FE$64)+SUMIFS('ANNUAL SUMMARY'!$GC$170,FR71,'ANNUAL SUMMARY'!$V$9,FC59,'ANNUAL SUMMARY'!$FE$122)+SUMIFS('ANNUAL SUMMARY'!$GC$228,FR71,'ANNUAL SUMMARY'!$V$9,FC59,'ANNUAL SUMMARY'!$FE$180)+SUMIFS('ANNUAL SUMMARY'!$GC$286,FR71,'ANNUAL SUMMARY'!$V$9,FC59,'ANNUAL SUMMARY'!$FE$238)+SUMIFS('ANNUAL SUMMARY'!$GC$344,FR71,'ANNUAL SUMMARY'!$V$9,FC59,'ANNUAL SUMMARY'!$FE$296)+SUMIFS('ANNUAL SUMMARY'!$GC$402,FR71,'ANNUAL SUMMARY'!$V$9,FC59,'ANNUAL SUMMARY'!$FE$354)+SUMIFS('ANNUAL SUMMARY'!$GC$460,FR71,'ANNUAL SUMMARY'!$V$9,FC59,'ANNUAL SUMMARY'!$FE$412)+SUMIFS('ANNUAL SUMMARY'!$GC$518,FR71,'ANNUAL SUMMARY'!$V$9,FC59,'ANNUAL SUMMARY'!$FE$470)+SUMIFS('ANNUAL SUMMARY'!$GC$576,FR71,'ANNUAL SUMMARY'!$V$9,FC59,'ANNUAL SUMMARY'!$FE$528)+SUMIFS('ANNUAL SUMMARY'!$GC$634,FR71,'ANNUAL SUMMARY'!$V$9,FC59,'ANNUAL SUMMARY'!$FE$586)+SUMIFS('ANNUAL SUMMARY'!$GC$692,FR71,'ANNUAL SUMMARY'!$V$9,FC59,'ANNUAL SUMMARY'!$FE$644)</f>
        <v>0</v>
      </c>
      <c r="GB71" s="727"/>
      <c r="GC71" s="727"/>
      <c r="GD71" s="727"/>
      <c r="GE71" s="727">
        <f>SUMIFS('ANNUAL SUMMARY'!$AN$54,FR71,'ANNUAL SUMMARY'!$V$9,FC59,'ANNUAL SUMMARY'!$L$6)+SUMIFS('ANNUAL SUMMARY'!$AN$112,FR71,'ANNUAL SUMMARY'!$V$9,FC59,'ANNUAL SUMMARY'!$L$64)+SUMIFS('ANNUAL SUMMARY'!$AN$170,FR71,'ANNUAL SUMMARY'!$V$9,FC59,'ANNUAL SUMMARY'!$L$122)+SUMIFS('ANNUAL SUMMARY'!$AN$228,FR71,'ANNUAL SUMMARY'!$V$9,FC59,'ANNUAL SUMMARY'!$L$180)+SUMIFS('ANNUAL SUMMARY'!$AN$286,FR71,'ANNUAL SUMMARY'!$V$9,FC59,'ANNUAL SUMMARY'!$L$238)+SUMIFS('ANNUAL SUMMARY'!$AN$344,FR71,'ANNUAL SUMMARY'!$V$9,FC59,'ANNUAL SUMMARY'!$L$296)+SUMIFS('ANNUAL SUMMARY'!$AN$402,FR71,'ANNUAL SUMMARY'!$V$9,FC59,'ANNUAL SUMMARY'!$L$354)+SUMIFS('ANNUAL SUMMARY'!$AN$460,FR71,'ANNUAL SUMMARY'!$V$9,FC59,'ANNUAL SUMMARY'!$L$412)+SUMIFS('ANNUAL SUMMARY'!$AN$518,FR71,'ANNUAL SUMMARY'!$V$9,FC59,'ANNUAL SUMMARY'!$L$470)+SUMIFS('ANNUAL SUMMARY'!$AN$576,FR71,'ANNUAL SUMMARY'!$V$9,FC59,'ANNUAL SUMMARY'!$L$528)+SUMIFS('ANNUAL SUMMARY'!$AN$634,FR71,'ANNUAL SUMMARY'!$V$9,FC59,'ANNUAL SUMMARY'!$L$586)+SUMIFS('ANNUAL SUMMARY'!$AN$692,FR71,'ANNUAL SUMMARY'!$V$9,FC59,'ANNUAL SUMMARY'!$L$644)+SUMIFS('ANNUAL SUMMARY'!$CK$54,FR71,'ANNUAL SUMMARY'!$V$9,FC59,'ANNUAL SUMMARY'!$BI$6)+SUMIFS('ANNUAL SUMMARY'!$CK$112,FR71,'ANNUAL SUMMARY'!$V$9,FC59,'ANNUAL SUMMARY'!$BI$64)+SUMIFS('ANNUAL SUMMARY'!$CK$170,FR71,'ANNUAL SUMMARY'!$V$9,FC59,'ANNUAL SUMMARY'!$BI$122)+SUMIFS('ANNUAL SUMMARY'!$CK$228,FR71,'ANNUAL SUMMARY'!$V$9,FC59,'ANNUAL SUMMARY'!$BI$180)+SUMIFS('ANNUAL SUMMARY'!$CK$286,FR71,'ANNUAL SUMMARY'!$V$9,FC59,'ANNUAL SUMMARY'!$BI$238)+SUMIFS('ANNUAL SUMMARY'!$CK$344,FR71,'ANNUAL SUMMARY'!$V$9,FC59,'ANNUAL SUMMARY'!$BI$296)+SUMIFS('ANNUAL SUMMARY'!$CK$402,FR71,'ANNUAL SUMMARY'!$V$9,FC59,'ANNUAL SUMMARY'!$BI$354)+SUMIFS('ANNUAL SUMMARY'!$CK$460,FR71,'ANNUAL SUMMARY'!$V$9,FC59,'ANNUAL SUMMARY'!$BI$412)+SUMIFS('ANNUAL SUMMARY'!$CK$518,FR71,'ANNUAL SUMMARY'!$V$9,FC59,'ANNUAL SUMMARY'!$BI$470)+SUMIFS('ANNUAL SUMMARY'!$CK$576,FR71,'ANNUAL SUMMARY'!$V$9,FC59,'ANNUAL SUMMARY'!$BI$528)+SUMIFS('ANNUAL SUMMARY'!$CK$634,FR71,'ANNUAL SUMMARY'!$V$9,FC59,'ANNUAL SUMMARY'!$BI$586)+SUMIFS('ANNUAL SUMMARY'!$CK$692,FR71,'ANNUAL SUMMARY'!$V$9,FC59,'ANNUAL SUMMARY'!$BI$644)+SUMIFS('ANNUAL SUMMARY'!$EJ$54,FR71,'ANNUAL SUMMARY'!$V$9,FC59,'ANNUAL SUMMARY'!$DH$6)+SUMIFS('ANNUAL SUMMARY'!$EJ$112,FR71,'ANNUAL SUMMARY'!$V$9,FC59,'ANNUAL SUMMARY'!$DH$64)+SUMIFS('ANNUAL SUMMARY'!$EJ$170,FR71,'ANNUAL SUMMARY'!$V$9,FC59,'ANNUAL SUMMARY'!$DH$122)+SUMIFS('ANNUAL SUMMARY'!$EJ$228,FR71,'ANNUAL SUMMARY'!$V$9,FC59,'ANNUAL SUMMARY'!$DH$180)+SUMIFS('ANNUAL SUMMARY'!$EJ$286,FR71,'ANNUAL SUMMARY'!$V$9,FC59,'ANNUAL SUMMARY'!$DH$238)+SUMIFS('ANNUAL SUMMARY'!$EJ$344,FR71,'ANNUAL SUMMARY'!$V$9,FC59,'ANNUAL SUMMARY'!$DH$296)+SUMIFS('ANNUAL SUMMARY'!$EJ$402,FR71,'ANNUAL SUMMARY'!$V$9,FC59,'ANNUAL SUMMARY'!$DH$354)+SUMIFS('ANNUAL SUMMARY'!$EJ$460,FR71,'ANNUAL SUMMARY'!$V$9,FC59,'ANNUAL SUMMARY'!$DH$412)+SUMIFS('ANNUAL SUMMARY'!$EJ$518,FR71,'ANNUAL SUMMARY'!$V$9,FC59,'ANNUAL SUMMARY'!$DH$470)+SUMIFS('ANNUAL SUMMARY'!$EJ$576,FR71,'ANNUAL SUMMARY'!$V$9,FC59,'ANNUAL SUMMARY'!$DH$528)+SUMIFS('ANNUAL SUMMARY'!$EJ$634,FR71,'ANNUAL SUMMARY'!$V$9,FC59,'ANNUAL SUMMARY'!$DH$586)+SUMIFS('ANNUAL SUMMARY'!$EJ$692,FR71,'ANNUAL SUMMARY'!$V$9,FC59,'ANNUAL SUMMARY'!$DH$644)+SUMIFS('ANNUAL SUMMARY'!$GG$54,FR71,'ANNUAL SUMMARY'!$V$9,FC59,'ANNUAL SUMMARY'!$FE$6)+SUMIFS('ANNUAL SUMMARY'!$GG$112,FR71,'ANNUAL SUMMARY'!$V$9,FC59,'ANNUAL SUMMARY'!$FE$64)+SUMIFS('ANNUAL SUMMARY'!$GG$170,FR71,'ANNUAL SUMMARY'!$V$9,FC59,'ANNUAL SUMMARY'!$FE$122)+SUMIFS('ANNUAL SUMMARY'!$GG$228,FR71,'ANNUAL SUMMARY'!$V$9,FC59,'ANNUAL SUMMARY'!$FE$180)+SUMIFS('ANNUAL SUMMARY'!$GG$286,FR71,'ANNUAL SUMMARY'!$V$9,FC59,'ANNUAL SUMMARY'!$FE$238)+SUMIFS('ANNUAL SUMMARY'!$GG$344,FR71,'ANNUAL SUMMARY'!$V$9,FC59,'ANNUAL SUMMARY'!$FE$296)+SUMIFS('ANNUAL SUMMARY'!$GG$402,FR71,'ANNUAL SUMMARY'!$V$9,FC59,'ANNUAL SUMMARY'!$FE$354)+SUMIFS('ANNUAL SUMMARY'!$GG$460,FR71,'ANNUAL SUMMARY'!$V$9,FC59,'ANNUAL SUMMARY'!$FE$412)+SUMIFS('ANNUAL SUMMARY'!$GG$518,FR71,'ANNUAL SUMMARY'!$V$9,FC59,'ANNUAL SUMMARY'!$FE$470)+SUMIFS('ANNUAL SUMMARY'!$GG$576,FR71,'ANNUAL SUMMARY'!$V$9,FC59,'ANNUAL SUMMARY'!$FE$528)+SUMIFS('ANNUAL SUMMARY'!$GG$634,FR71,'ANNUAL SUMMARY'!$V$9,FC59,'ANNUAL SUMMARY'!$FE$586)+SUMIFS('ANNUAL SUMMARY'!$GG$692,FR71,'ANNUAL SUMMARY'!$V$9,FC59,'ANNUAL SUMMARY'!$FE$644)</f>
        <v>0</v>
      </c>
      <c r="GF71" s="727"/>
      <c r="GG71" s="727"/>
      <c r="GH71" s="727"/>
      <c r="GI71" s="728">
        <f>SUMIFS('ANNUAL SUMMARY'!$AR$54,FR71,'ANNUAL SUMMARY'!$V$9,FC59,'ANNUAL SUMMARY'!$L$6)+SUMIFS('ANNUAL SUMMARY'!$AR$112,FR71,'ANNUAL SUMMARY'!$V$9,FC59,'ANNUAL SUMMARY'!$L$64)+SUMIFS('ANNUAL SUMMARY'!$AR$170,FR71,'ANNUAL SUMMARY'!$V$9,FC59,'ANNUAL SUMMARY'!$L$122)+SUMIFS('ANNUAL SUMMARY'!$AR$228,FR71,'ANNUAL SUMMARY'!$V$9,FC59,'ANNUAL SUMMARY'!$L$180)+SUMIFS('ANNUAL SUMMARY'!$AR$286,FR71,'ANNUAL SUMMARY'!$V$9,FC59,'ANNUAL SUMMARY'!$L$238)+SUMIFS('ANNUAL SUMMARY'!$AR$344,FR71,'ANNUAL SUMMARY'!$V$9,FC59,'ANNUAL SUMMARY'!$L$296)+SUMIFS('ANNUAL SUMMARY'!$AR$402,FR71,'ANNUAL SUMMARY'!$V$9,FC59,'ANNUAL SUMMARY'!$L$354)+SUMIFS('ANNUAL SUMMARY'!$AR$460,FR71,'ANNUAL SUMMARY'!$V$9,FC59,'ANNUAL SUMMARY'!$L$412)+SUMIFS('ANNUAL SUMMARY'!$AR$518,FR71,'ANNUAL SUMMARY'!$V$9,FC59,'ANNUAL SUMMARY'!$L$470)+SUMIFS('ANNUAL SUMMARY'!$AR$576,FR71,'ANNUAL SUMMARY'!$V$9,FC59,'ANNUAL SUMMARY'!$L$528)+SUMIFS('ANNUAL SUMMARY'!$AR$634,FR71,'ANNUAL SUMMARY'!$V$9,FC59,'ANNUAL SUMMARY'!$L$586)+SUMIFS('ANNUAL SUMMARY'!$AR$692,FR71,'ANNUAL SUMMARY'!$V$9,FC59,'ANNUAL SUMMARY'!$L$644)+SUMIFS('ANNUAL SUMMARY'!$CO$54,FR71,'ANNUAL SUMMARY'!$V$9,FC59,'ANNUAL SUMMARY'!$BI$6)+SUMIFS('ANNUAL SUMMARY'!$CO$112,FR71,'ANNUAL SUMMARY'!$V$9,FC59,'ANNUAL SUMMARY'!$BI$64)+SUMIFS('ANNUAL SUMMARY'!$CO$170,FR71,'ANNUAL SUMMARY'!$V$9,FC59,'ANNUAL SUMMARY'!$BI$122)+SUMIFS('ANNUAL SUMMARY'!$CO$228,FR71,'ANNUAL SUMMARY'!$V$9,FC59,'ANNUAL SUMMARY'!$BI$180)+SUMIFS('ANNUAL SUMMARY'!$CO$286,FR71,'ANNUAL SUMMARY'!$V$9,FC59,'ANNUAL SUMMARY'!$BI$238)+SUMIFS('ANNUAL SUMMARY'!$CO$344,FR71,'ANNUAL SUMMARY'!$V$9,FC59,'ANNUAL SUMMARY'!$BI$296)+SUMIFS('ANNUAL SUMMARY'!$CO$402,FR71,'ANNUAL SUMMARY'!$V$9,FC59,'ANNUAL SUMMARY'!$BI$354)+SUMIFS('ANNUAL SUMMARY'!$CO$460,FR71,'ANNUAL SUMMARY'!$V$9,FC59,'ANNUAL SUMMARY'!$BI$412)+SUMIFS('ANNUAL SUMMARY'!$CO$518,FR71,'ANNUAL SUMMARY'!$V$9,FC59,'ANNUAL SUMMARY'!$BI$470)+SUMIFS('ANNUAL SUMMARY'!$CO$576,FR71,'ANNUAL SUMMARY'!$V$9,FC59,'ANNUAL SUMMARY'!$BI$528)+SUMIFS('ANNUAL SUMMARY'!$CO$634,FR71,'ANNUAL SUMMARY'!$V$9,FC59,'ANNUAL SUMMARY'!$BI$586)+SUMIFS('ANNUAL SUMMARY'!$CO$692,FR71,'ANNUAL SUMMARY'!$V$9,FC59,'ANNUAL SUMMARY'!$BI$644)+SUMIFS('ANNUAL SUMMARY'!$EN$54,FR71,'ANNUAL SUMMARY'!$V$9,FC59,'ANNUAL SUMMARY'!$DH$6)+SUMIFS('ANNUAL SUMMARY'!$EN$112,FR71,'ANNUAL SUMMARY'!$V$9,FC59,'ANNUAL SUMMARY'!$DH$64)+SUMIFS('ANNUAL SUMMARY'!$EN$170,FR71,'ANNUAL SUMMARY'!$V$9,FC59,'ANNUAL SUMMARY'!$DH$122)+SUMIFS('ANNUAL SUMMARY'!$EN$228,FR71,'ANNUAL SUMMARY'!$V$9,FC59,'ANNUAL SUMMARY'!$DH$180)+SUMIFS('ANNUAL SUMMARY'!$EN$286,FR71,'ANNUAL SUMMARY'!$V$9,FC59,'ANNUAL SUMMARY'!$DH$238)+SUMIFS('ANNUAL SUMMARY'!$EN$344,FR71,'ANNUAL SUMMARY'!$V$9,FC59,'ANNUAL SUMMARY'!$DH$296)+SUMIFS('ANNUAL SUMMARY'!$EN$402,FR71,'ANNUAL SUMMARY'!$V$9,FC59,'ANNUAL SUMMARY'!$DH$354)+SUMIFS('ANNUAL SUMMARY'!$EN$460,FR71,'ANNUAL SUMMARY'!$V$9,FC59,'ANNUAL SUMMARY'!$DH$412)+SUMIFS('ANNUAL SUMMARY'!$EN$518,FR71,'ANNUAL SUMMARY'!$V$9,FC59,'ANNUAL SUMMARY'!$DH$470)+SUMIFS('ANNUAL SUMMARY'!$EN$576,FR71,'ANNUAL SUMMARY'!$V$9,FC59,'ANNUAL SUMMARY'!$DH$528)+SUMIFS('ANNUAL SUMMARY'!$EN$634,FR71,'ANNUAL SUMMARY'!$V$9,FC59,'ANNUAL SUMMARY'!$DH$586)+SUMIFS('ANNUAL SUMMARY'!$EN$692,FR71,'ANNUAL SUMMARY'!$V$9,FC59,'ANNUAL SUMMARY'!$DH$644)+SUMIFS('ANNUAL SUMMARY'!$GK$54,FR71,'ANNUAL SUMMARY'!$V$9,FC59,'ANNUAL SUMMARY'!$FE$6)+SUMIFS('ANNUAL SUMMARY'!$GK$112,FR71,'ANNUAL SUMMARY'!$V$9,FC59,'ANNUAL SUMMARY'!$FE$64)+SUMIFS('ANNUAL SUMMARY'!$GK$170,FR71,'ANNUAL SUMMARY'!$V$9,FC59,'ANNUAL SUMMARY'!$FE$122)+SUMIFS('ANNUAL SUMMARY'!$GK$228,FR71,'ANNUAL SUMMARY'!$V$9,FC59,'ANNUAL SUMMARY'!$FE$180)+SUMIFS('ANNUAL SUMMARY'!$GK$286,FR71,'ANNUAL SUMMARY'!$V$9,FC59,'ANNUAL SUMMARY'!$FE$238)+SUMIFS('ANNUAL SUMMARY'!$GK$344,FR71,'ANNUAL SUMMARY'!$V$9,FC59,'ANNUAL SUMMARY'!$FE$296)+SUMIFS('ANNUAL SUMMARY'!$GK$402,FR71,'ANNUAL SUMMARY'!$V$9,FC59,'ANNUAL SUMMARY'!$FE$354)+SUMIFS('ANNUAL SUMMARY'!$GK$460,FR71,'ANNUAL SUMMARY'!$V$9,FC59,'ANNUAL SUMMARY'!$FE$412)+SUMIFS('ANNUAL SUMMARY'!$GK$518,FR71,'ANNUAL SUMMARY'!$V$9,FC59,'ANNUAL SUMMARY'!$FE$470)+SUMIFS('ANNUAL SUMMARY'!$GK$576,FR71,'ANNUAL SUMMARY'!$V$9,FC59,'ANNUAL SUMMARY'!$FE$528)+SUMIFS('ANNUAL SUMMARY'!$GK$634,FR71,'ANNUAL SUMMARY'!$V$9,FC59,'ANNUAL SUMMARY'!$FE$586)+SUMIFS('ANNUAL SUMMARY'!$GK$692,FR71,'ANNUAL SUMMARY'!$V$9,FC59,'ANNUAL SUMMARY'!$FE$644)</f>
        <v>0</v>
      </c>
      <c r="GJ71" s="728"/>
      <c r="GK71" s="728"/>
      <c r="GL71" s="728">
        <f>SUMIFS('ANNUAL SUMMARY'!$AU$54,FR71,'ANNUAL SUMMARY'!$V$9,FC59,'ANNUAL SUMMARY'!$L$6)+SUMIFS('ANNUAL SUMMARY'!$AU$112,FR71,'ANNUAL SUMMARY'!$V$9,FC59,'ANNUAL SUMMARY'!$L$64)+SUMIFS('ANNUAL SUMMARY'!$AU$170,FR71,'ANNUAL SUMMARY'!$V$9,FC59,'ANNUAL SUMMARY'!$L$122)+SUMIFS('ANNUAL SUMMARY'!$AU$228,FR71,'ANNUAL SUMMARY'!$V$9,FC59,'ANNUAL SUMMARY'!$L$180)+SUMIFS('ANNUAL SUMMARY'!$AU$286,FR71,'ANNUAL SUMMARY'!$V$9,FC59,'ANNUAL SUMMARY'!$L$238)+SUMIFS('ANNUAL SUMMARY'!$AU$344,FR71,'ANNUAL SUMMARY'!$V$9,FC59,'ANNUAL SUMMARY'!$L$296)+SUMIFS('ANNUAL SUMMARY'!$AU$402,FR71,'ANNUAL SUMMARY'!$V$9,FC59,'ANNUAL SUMMARY'!$L$354)+SUMIFS('ANNUAL SUMMARY'!$AU$460,FR71,'ANNUAL SUMMARY'!$V$9,FC59,'ANNUAL SUMMARY'!$L$412)+SUMIFS('ANNUAL SUMMARY'!$AU$518,FR71,'ANNUAL SUMMARY'!$V$9,FC59,'ANNUAL SUMMARY'!$L$470)+SUMIFS('ANNUAL SUMMARY'!$AU$576,FR71,'ANNUAL SUMMARY'!$V$9,FC59,'ANNUAL SUMMARY'!$L$528)+SUMIFS('ANNUAL SUMMARY'!$AU$634,FR71,'ANNUAL SUMMARY'!$V$9,FC59,'ANNUAL SUMMARY'!$L$586)+SUMIFS('ANNUAL SUMMARY'!$AU$692,FR71,'ANNUAL SUMMARY'!$V$9,FC59,'ANNUAL SUMMARY'!$L$644)+SUMIFS('ANNUAL SUMMARY'!$CR$54,FR71,'ANNUAL SUMMARY'!$V$9,FC59,'ANNUAL SUMMARY'!$BI$6)+SUMIFS('ANNUAL SUMMARY'!$CR$112,FR71,'ANNUAL SUMMARY'!$V$9,FC59,'ANNUAL SUMMARY'!$BI$64)+SUMIFS('ANNUAL SUMMARY'!$CR$170,FR71,'ANNUAL SUMMARY'!$V$9,FC59,'ANNUAL SUMMARY'!$BI$122)+SUMIFS('ANNUAL SUMMARY'!$CR$228,FR71,'ANNUAL SUMMARY'!$V$9,FC59,'ANNUAL SUMMARY'!$BI$180)+SUMIFS('ANNUAL SUMMARY'!$CR$286,FR71,'ANNUAL SUMMARY'!$V$9,FC59,'ANNUAL SUMMARY'!$BI$238)+SUMIFS('ANNUAL SUMMARY'!$CR$344,FR71,'ANNUAL SUMMARY'!$V$9,FC59,'ANNUAL SUMMARY'!$BI$296)+SUMIFS('ANNUAL SUMMARY'!$CR$402,FR71,'ANNUAL SUMMARY'!$V$9,FC59,'ANNUAL SUMMARY'!$BI$354)+SUMIFS('ANNUAL SUMMARY'!$CR$460,FR71,'ANNUAL SUMMARY'!$V$9,FC59,'ANNUAL SUMMARY'!$BI$412)+SUMIFS('ANNUAL SUMMARY'!$CR$518,FR71,'ANNUAL SUMMARY'!$V$9,FC59,'ANNUAL SUMMARY'!$BI$470)+SUMIFS('ANNUAL SUMMARY'!$CR$576,FR71,'ANNUAL SUMMARY'!$V$9,FC59,'ANNUAL SUMMARY'!$BI$528)+SUMIFS('ANNUAL SUMMARY'!$CR$634,FR71,'ANNUAL SUMMARY'!$V$9,FC59,'ANNUAL SUMMARY'!$BI$586)+SUMIFS('ANNUAL SUMMARY'!$CR$692,FR71,'ANNUAL SUMMARY'!$V$9,FC59,'ANNUAL SUMMARY'!$BI$644)+SUMIFS('ANNUAL SUMMARY'!$EQ$54,FR71,'ANNUAL SUMMARY'!$V$9,FC59,'ANNUAL SUMMARY'!$DH$6)+SUMIFS('ANNUAL SUMMARY'!$EQ$112,FR71,'ANNUAL SUMMARY'!$V$9,FC59,'ANNUAL SUMMARY'!$DH$64)+SUMIFS('ANNUAL SUMMARY'!$EQ$170,FR71,'ANNUAL SUMMARY'!$V$9,FC59,'ANNUAL SUMMARY'!$DH$122)+SUMIFS('ANNUAL SUMMARY'!$EQ$228,FR71,'ANNUAL SUMMARY'!$V$9,FC59,'ANNUAL SUMMARY'!$DH$180)+SUMIFS('ANNUAL SUMMARY'!$EQ$286,FR71,'ANNUAL SUMMARY'!$V$9,FC59,'ANNUAL SUMMARY'!$DH$238)+SUMIFS('ANNUAL SUMMARY'!$EQ$344,FR71,'ANNUAL SUMMARY'!$V$9,FC59,'ANNUAL SUMMARY'!$DH$296)+SUMIFS('ANNUAL SUMMARY'!$EQ$402,FR71,'ANNUAL SUMMARY'!$V$9,FC59,'ANNUAL SUMMARY'!$DH$354)+SUMIFS('ANNUAL SUMMARY'!$EQ$460,FR71,'ANNUAL SUMMARY'!$V$9,FC59,'ANNUAL SUMMARY'!$DH$412)+SUMIFS('ANNUAL SUMMARY'!$EQ$518,FR71,'ANNUAL SUMMARY'!$V$9,FC59,'ANNUAL SUMMARY'!$DH$470)+SUMIFS('ANNUAL SUMMARY'!$EQ$576,FR71,'ANNUAL SUMMARY'!$V$9,FC59,'ANNUAL SUMMARY'!$DH$528)+SUMIFS('ANNUAL SUMMARY'!$EQ$634,FR71,'ANNUAL SUMMARY'!$V$9,FC59,'ANNUAL SUMMARY'!$DH$586)+SUMIFS('ANNUAL SUMMARY'!$EQ$692,FR71,'ANNUAL SUMMARY'!$V$9,FC59,'ANNUAL SUMMARY'!$DH$644)+SUMIFS('ANNUAL SUMMARY'!$GN$54,FR71,'ANNUAL SUMMARY'!$V$9,FC59,'ANNUAL SUMMARY'!$FE$6)+SUMIFS('ANNUAL SUMMARY'!$GN$112,FR71,'ANNUAL SUMMARY'!$V$9,FC59,'ANNUAL SUMMARY'!$FE$64)+SUMIFS('ANNUAL SUMMARY'!$GN$170,FR71,'ANNUAL SUMMARY'!$V$9,FC59,'ANNUAL SUMMARY'!$FE$122)+SUMIFS('ANNUAL SUMMARY'!$GN$228,FR71,'ANNUAL SUMMARY'!$V$9,FC59,'ANNUAL SUMMARY'!$FE$180)+SUMIFS('ANNUAL SUMMARY'!$GN$286,FR71,'ANNUAL SUMMARY'!$V$9,FC59,'ANNUAL SUMMARY'!$FE$238)+SUMIFS('ANNUAL SUMMARY'!$GN$344,FR71,'ANNUAL SUMMARY'!$V$9,FC59,'ANNUAL SUMMARY'!$FE$296)+SUMIFS('ANNUAL SUMMARY'!$GN$402,FR71,'ANNUAL SUMMARY'!$V$9,FC59,'ANNUAL SUMMARY'!$FE$354)+SUMIFS('ANNUAL SUMMARY'!$GN$460,FR71,'ANNUAL SUMMARY'!$V$9,FC59,'ANNUAL SUMMARY'!$FE$412)+SUMIFS('ANNUAL SUMMARY'!$GN$518,FR71,'ANNUAL SUMMARY'!$V$9,FC59,'ANNUAL SUMMARY'!$FE$470)+SUMIFS('ANNUAL SUMMARY'!$GN$576,FR71,'ANNUAL SUMMARY'!$V$9,FC59,'ANNUAL SUMMARY'!$FE$528)+SUMIFS('ANNUAL SUMMARY'!$GN$634,FR71,'ANNUAL SUMMARY'!$V$9,FC59,'ANNUAL SUMMARY'!$FE$586)+SUMIFS('ANNUAL SUMMARY'!$GN$692,FR71,'ANNUAL SUMMARY'!$V$9,FC59,'ANNUAL SUMMARY'!$FE$644)</f>
        <v>0</v>
      </c>
      <c r="GM71" s="728"/>
      <c r="GN71" s="728"/>
      <c r="GO71" s="1263"/>
    </row>
    <row r="72" spans="1:197" ht="4.5" customHeight="1" x14ac:dyDescent="0.25">
      <c r="A72" s="154"/>
      <c r="B72" s="658"/>
      <c r="C72" s="658"/>
      <c r="D72" s="658"/>
      <c r="E72" s="658"/>
      <c r="F72" s="624"/>
      <c r="G72" s="624"/>
      <c r="H72" s="624"/>
      <c r="I72" s="624"/>
      <c r="J72" s="624"/>
      <c r="K72" s="624"/>
      <c r="L72" s="624"/>
      <c r="M72" s="624"/>
      <c r="N72" s="624"/>
      <c r="O72" s="624"/>
      <c r="P72" s="624"/>
      <c r="Q72" s="624"/>
      <c r="R72" s="624"/>
      <c r="S72" s="624"/>
      <c r="T72" s="624"/>
      <c r="U72" s="624"/>
      <c r="V72" s="624"/>
      <c r="W72" s="624"/>
      <c r="X72" s="624"/>
      <c r="Y72" s="15"/>
      <c r="Z72" s="814"/>
      <c r="AA72" s="815"/>
      <c r="AB72" s="815"/>
      <c r="AC72" s="815"/>
      <c r="AD72" s="815"/>
      <c r="AE72" s="727"/>
      <c r="AF72" s="727"/>
      <c r="AG72" s="727"/>
      <c r="AH72" s="727"/>
      <c r="AI72" s="727"/>
      <c r="AJ72" s="727"/>
      <c r="AK72" s="727"/>
      <c r="AL72" s="727"/>
      <c r="AM72" s="727"/>
      <c r="AN72" s="727"/>
      <c r="AO72" s="727"/>
      <c r="AP72" s="727"/>
      <c r="AQ72" s="728"/>
      <c r="AR72" s="728"/>
      <c r="AS72" s="728"/>
      <c r="AT72" s="728"/>
      <c r="AU72" s="728"/>
      <c r="AV72" s="1260"/>
      <c r="AW72" s="1263"/>
      <c r="AX72" s="154"/>
      <c r="AY72" s="658"/>
      <c r="AZ72" s="658"/>
      <c r="BA72" s="658"/>
      <c r="BB72" s="658"/>
      <c r="BC72" s="624"/>
      <c r="BD72" s="624"/>
      <c r="BE72" s="624"/>
      <c r="BF72" s="624"/>
      <c r="BG72" s="624"/>
      <c r="BH72" s="624"/>
      <c r="BI72" s="624"/>
      <c r="BJ72" s="624"/>
      <c r="BK72" s="624"/>
      <c r="BL72" s="624"/>
      <c r="BM72" s="624"/>
      <c r="BN72" s="624"/>
      <c r="BO72" s="624"/>
      <c r="BP72" s="624"/>
      <c r="BQ72" s="624"/>
      <c r="BR72" s="624"/>
      <c r="BS72" s="624"/>
      <c r="BT72" s="624"/>
      <c r="BU72" s="624"/>
      <c r="BV72" s="15"/>
      <c r="BW72" s="814"/>
      <c r="BX72" s="815"/>
      <c r="BY72" s="815"/>
      <c r="BZ72" s="815"/>
      <c r="CA72" s="815"/>
      <c r="CB72" s="727"/>
      <c r="CC72" s="727"/>
      <c r="CD72" s="727"/>
      <c r="CE72" s="727"/>
      <c r="CF72" s="727"/>
      <c r="CG72" s="727"/>
      <c r="CH72" s="727"/>
      <c r="CI72" s="727"/>
      <c r="CJ72" s="727"/>
      <c r="CK72" s="727"/>
      <c r="CL72" s="727"/>
      <c r="CM72" s="727"/>
      <c r="CN72" s="728"/>
      <c r="CO72" s="728"/>
      <c r="CP72" s="728"/>
      <c r="CQ72" s="728"/>
      <c r="CR72" s="728"/>
      <c r="CS72" s="728"/>
      <c r="CT72" s="1263"/>
      <c r="CU72" s="1250"/>
      <c r="CV72" s="154"/>
      <c r="CW72" s="658"/>
      <c r="CX72" s="658"/>
      <c r="CY72" s="658"/>
      <c r="CZ72" s="658"/>
      <c r="DA72" s="624"/>
      <c r="DB72" s="624"/>
      <c r="DC72" s="624"/>
      <c r="DD72" s="624"/>
      <c r="DE72" s="624"/>
      <c r="DF72" s="624"/>
      <c r="DG72" s="624"/>
      <c r="DH72" s="624"/>
      <c r="DI72" s="624"/>
      <c r="DJ72" s="624"/>
      <c r="DK72" s="624"/>
      <c r="DL72" s="624"/>
      <c r="DM72" s="624"/>
      <c r="DN72" s="624"/>
      <c r="DO72" s="624"/>
      <c r="DP72" s="624"/>
      <c r="DQ72" s="624"/>
      <c r="DR72" s="624"/>
      <c r="DS72" s="624"/>
      <c r="DT72" s="15"/>
      <c r="DU72" s="814"/>
      <c r="DV72" s="815"/>
      <c r="DW72" s="815"/>
      <c r="DX72" s="815"/>
      <c r="DY72" s="815"/>
      <c r="DZ72" s="727"/>
      <c r="EA72" s="727"/>
      <c r="EB72" s="727"/>
      <c r="EC72" s="727"/>
      <c r="ED72" s="727"/>
      <c r="EE72" s="727"/>
      <c r="EF72" s="727"/>
      <c r="EG72" s="727"/>
      <c r="EH72" s="727"/>
      <c r="EI72" s="727"/>
      <c r="EJ72" s="727"/>
      <c r="EK72" s="727"/>
      <c r="EL72" s="728"/>
      <c r="EM72" s="728"/>
      <c r="EN72" s="728"/>
      <c r="EO72" s="728"/>
      <c r="EP72" s="728"/>
      <c r="EQ72" s="1260"/>
      <c r="ER72" s="1263"/>
      <c r="ES72" s="154"/>
      <c r="ET72" s="658"/>
      <c r="EU72" s="658"/>
      <c r="EV72" s="658"/>
      <c r="EW72" s="658"/>
      <c r="EX72" s="624"/>
      <c r="EY72" s="624"/>
      <c r="EZ72" s="624"/>
      <c r="FA72" s="624"/>
      <c r="FB72" s="624"/>
      <c r="FC72" s="624"/>
      <c r="FD72" s="624"/>
      <c r="FE72" s="624"/>
      <c r="FF72" s="624"/>
      <c r="FG72" s="624"/>
      <c r="FH72" s="624"/>
      <c r="FI72" s="624"/>
      <c r="FJ72" s="624"/>
      <c r="FK72" s="624"/>
      <c r="FL72" s="624"/>
      <c r="FM72" s="624"/>
      <c r="FN72" s="624"/>
      <c r="FO72" s="624"/>
      <c r="FP72" s="624"/>
      <c r="FQ72" s="15"/>
      <c r="FR72" s="814"/>
      <c r="FS72" s="815"/>
      <c r="FT72" s="815"/>
      <c r="FU72" s="815"/>
      <c r="FV72" s="815"/>
      <c r="FW72" s="727"/>
      <c r="FX72" s="727"/>
      <c r="FY72" s="727"/>
      <c r="FZ72" s="727"/>
      <c r="GA72" s="727"/>
      <c r="GB72" s="727"/>
      <c r="GC72" s="727"/>
      <c r="GD72" s="727"/>
      <c r="GE72" s="727"/>
      <c r="GF72" s="727"/>
      <c r="GG72" s="727"/>
      <c r="GH72" s="727"/>
      <c r="GI72" s="728"/>
      <c r="GJ72" s="728"/>
      <c r="GK72" s="728"/>
      <c r="GL72" s="728"/>
      <c r="GM72" s="728"/>
      <c r="GN72" s="728"/>
      <c r="GO72" s="1263"/>
    </row>
    <row r="73" spans="1:197" ht="11.25" customHeight="1" x14ac:dyDescent="0.25">
      <c r="A73" s="154"/>
      <c r="B73" s="798" t="str">
        <f>'ANNUAL SUMMARY'!$C$24</f>
        <v>INSTR.</v>
      </c>
      <c r="C73" s="730"/>
      <c r="D73" s="730"/>
      <c r="E73" s="730"/>
      <c r="F73" s="792">
        <f>SUMIF('ANNUAL SUMMARY'!$FE$622,K59,'ANNUAL SUMMARY'!$FA$640)+SUMIF('ANNUAL SUMMARY'!$DH$622,K59,'ANNUAL SUMMARY'!$DD$640)+SUMIF('ANNUAL SUMMARY'!$BI$622,K59,'ANNUAL SUMMARY'!$BE$640)+SUMIF('ANNUAL SUMMARY'!$L$622,K59,'ANNUAL SUMMARY'!$H$640)+SUMIF('ANNUAL SUMMARY'!$FE$566,K59,'ANNUAL SUMMARY'!$FA$584)+SUMIF('ANNUAL SUMMARY'!$DH$566,K59,'ANNUAL SUMMARY'!$DD$584)+SUMIF('ANNUAL SUMMARY'!$BI$566,K59,'ANNUAL SUMMARY'!$BE$584)+SUMIF('ANNUAL SUMMARY'!$L$566,K59,'ANNUAL SUMMARY'!$H$584)+SUMIF('ANNUAL SUMMARY'!$FE$510,K59,'ANNUAL SUMMARY'!$FA$528)+SUMIF('ANNUAL SUMMARY'!$DH$510,K59,'ANNUAL SUMMARY'!$DD$528)+SUMIF('ANNUAL SUMMARY'!$BI$510,K59,'ANNUAL SUMMARY'!$BE$528)+SUMIF('ANNUAL SUMMARY'!$L$510,K59,'ANNUAL SUMMARY'!$H$528)+SUMIF('ANNUAL SUMMARY'!$FE$454,K59,'ANNUAL SUMMARY'!$FA$472)+SUMIF('ANNUAL SUMMARY'!$DH$454,K59,'ANNUAL SUMMARY'!$DD$472)+SUMIF('ANNUAL SUMMARY'!$BI$454,K59,'ANNUAL SUMMARY'!$BE$472)+SUMIF('ANNUAL SUMMARY'!$L$454,K59,'ANNUAL SUMMARY'!$H$472)+SUMIF('ANNUAL SUMMARY'!$FE$398,K59,'ANNUAL SUMMARY'!$FA$416)+SUMIF('ANNUAL SUMMARY'!$DH$398,K59,'ANNUAL SUMMARY'!$DD$416)+SUMIF('ANNUAL SUMMARY'!$BI$398,K59,'ANNUAL SUMMARY'!$BE$416)+SUMIF('ANNUAL SUMMARY'!$L$398,K59,'ANNUAL SUMMARY'!$H$416)+SUMIF('ANNUAL SUMMARY'!$FE$342,K59,'ANNUAL SUMMARY'!$FA$360)+SUMIF('ANNUAL SUMMARY'!$DH$342,K59,'ANNUAL SUMMARY'!$DD$360)+SUMIF('ANNUAL SUMMARY'!$BI$342,K59,'ANNUAL SUMMARY'!$BE$360)+SUMIF('ANNUAL SUMMARY'!$L$342,K59,'ANNUAL SUMMARY'!$H$360)+SUMIF('ANNUAL SUMMARY'!$FE$286,K59,'ANNUAL SUMMARY'!$FA$304)+SUMIF('ANNUAL SUMMARY'!$DH$286,K59,'ANNUAL SUMMARY'!$DD$304)+SUMIF('ANNUAL SUMMARY'!$BI$286,K59,'ANNUAL SUMMARY'!$BE$304)+SUMIF('ANNUAL SUMMARY'!$L$286,K59,'ANNUAL SUMMARY'!$H$304)+SUMIF('ANNUAL SUMMARY'!$FE$230,K59,'ANNUAL SUMMARY'!$FA$248)+SUMIF('ANNUAL SUMMARY'!$DH$230,K59,'ANNUAL SUMMARY'!$DD$248)+SUMIF('ANNUAL SUMMARY'!$BI$230,K59,'ANNUAL SUMMARY'!$BE$248)+SUMIF('ANNUAL SUMMARY'!$L$230,K59,'ANNUAL SUMMARY'!$H$248)+SUMIF('ANNUAL SUMMARY'!$FE$174,K59,'ANNUAL SUMMARY'!$FA$192)+SUMIF('ANNUAL SUMMARY'!$DH$174,K59,'ANNUAL SUMMARY'!$DD$192)+SUMIF('ANNUAL SUMMARY'!$BI$174,K59,'ANNUAL SUMMARY'!$BE$192)+SUMIF('ANNUAL SUMMARY'!$L$174,K59,'ANNUAL SUMMARY'!$H$192)+SUMIF('ANNUAL SUMMARY'!$FE$118,K59,'ANNUAL SUMMARY'!$FA$136)+SUMIF('ANNUAL SUMMARY'!$DH$118,K59,'ANNUAL SUMMARY'!$DD$136)+SUMIF('ANNUAL SUMMARY'!$BI$118,K59,'ANNUAL SUMMARY'!$BE$136)+SUMIF('ANNUAL SUMMARY'!$L$118,K59,'ANNUAL SUMMARY'!$H$136)+SUMIF('ANNUAL SUMMARY'!$FE$62,K59,'ANNUAL SUMMARY'!$FA$80)+SUMIF('ANNUAL SUMMARY'!$DH$62,K59,'ANNUAL SUMMARY'!$DD$80)+SUMIF('ANNUAL SUMMARY'!$BI$62,K59,'ANNUAL SUMMARY'!$BE$80)+SUMIF('ANNUAL SUMMARY'!$L$62,K59,'ANNUAL SUMMARY'!$H$80)+SUMIF('ANNUAL SUMMARY'!$FE$6,K59,'ANNUAL SUMMARY'!$FA$24)+SUMIF('ANNUAL SUMMARY'!$DH$6,K59,'ANNUAL SUMMARY'!$DD$24)+SUMIF('ANNUAL SUMMARY'!$BI$6,K59,'ANNUAL SUMMARY'!$BE$24)+SUMIF('ANNUAL SUMMARY'!$L$6,K59,'ANNUAL SUMMARY'!$H$24)+SUMIF('PREVIOUS LOGS'!$K$6,K59,'PREVIOUS LOGS'!$F$20)+SUMIF('PREVIOUS LOGS'!$K$59,$K$6,'PREVIOUS LOGS'!$F$73)+SUMIF('PREVIOUS LOGS'!$K$112,K59,'PREVIOUS LOGS'!$F$126)+SUMIF('PREVIOUS LOGS'!$K$165,K59,'PREVIOUS LOGS'!$F$179)+SUMIF('PREVIOUS LOGS'!$K$218,K59,'PREVIOUS LOGS'!$F$232)+SUMIF('PREVIOUS LOGS'!$K$271,K59,'PREVIOUS LOGS'!$F$285)+SUMIF('PREVIOUS LOGS'!$K$324,K59,'PREVIOUS LOGS'!$F$338)+SUMIF('PREVIOUS LOGS'!$BH$6,K59,'PREVIOUS LOGS'!$BD$20)+SUMIF('PREVIOUS LOGS'!$BH$59,$K$6,'PREVIOUS LOGS'!$BD$73)+SUMIF('PREVIOUS LOGS'!$BH$112,K59,'PREVIOUS LOGS'!$BD$126)+SUMIF('PREVIOUS LOGS'!$BH$165,K59,'PREVIOUS LOGS'!$BD$179)+SUMIF('PREVIOUS LOGS'!$BH$218,K59,'PREVIOUS LOGS'!$BD$232)+SUMIF('PREVIOUS LOGS'!$BH$271,K59,'PREVIOUS LOGS'!$BD$285)+SUMIF('PREVIOUS LOGS'!$BH$324,K59,'PREVIOUS LOGS'!$BD$338)+SUMIF('PREVIOUS LOGS'!$DF$6,K59,'PREVIOUS LOGS'!$DB$20)+SUMIF('PREVIOUS LOGS'!$DF$59,$K$6,'PREVIOUS LOGS'!$DB$73)+SUMIF('PREVIOUS LOGS'!$DF$112,K59,'PREVIOUS LOGS'!$DB$126)+SUMIF('PREVIOUS LOGS'!$DF$165,K59,'PREVIOUS LOGS'!$DB$179)+SUMIF('PREVIOUS LOGS'!$DF$218,K59,'PREVIOUS LOGS'!$DB$232)+SUMIF('PREVIOUS LOGS'!$DF$271,K59,'PREVIOUS LOGS'!$DB$285)+SUMIF('PREVIOUS LOGS'!$DF$324,K59,'PREVIOUS LOGS'!$DB$338)+SUMIF('PREVIOUS LOGS'!$FC$6,K59,'PREVIOUS LOGS'!$EY$20)+SUMIF('PREVIOUS LOGS'!$FC$59,$K$6,'PREVIOUS LOGS'!$EY$73)+SUMIF('PREVIOUS LOGS'!$FC$112,K59,'PREVIOUS LOGS'!$EY$126)+SUMIF('PREVIOUS LOGS'!$FC$165,K59,'PREVIOUS LOGS'!$EY$179)+SUMIF('PREVIOUS LOGS'!$FC$218,K59,'PREVIOUS LOGS'!$EY$232)+SUMIF('PREVIOUS LOGS'!$FC$271,K59,'PREVIOUS LOGS'!$EY$285)+SUMIF('PREVIOUS LOGS'!$FC$324,K59,'PREVIOUS LOGS'!$EY$338)</f>
        <v>0</v>
      </c>
      <c r="G73" s="793"/>
      <c r="H73" s="793"/>
      <c r="I73" s="793"/>
      <c r="J73" s="793"/>
      <c r="K73" s="793"/>
      <c r="L73" s="794"/>
      <c r="M73" s="643"/>
      <c r="N73" s="878" t="str">
        <f>'ANNUAL SUMMARY'!$O$24</f>
        <v>LANDINGSS</v>
      </c>
      <c r="O73" s="879"/>
      <c r="P73" s="879"/>
      <c r="Q73" s="879"/>
      <c r="R73" s="879"/>
      <c r="S73" s="879"/>
      <c r="T73" s="879"/>
      <c r="U73" s="879"/>
      <c r="V73" s="879"/>
      <c r="W73" s="879"/>
      <c r="X73" s="880"/>
      <c r="Y73" s="15"/>
      <c r="Z73" s="812">
        <f>IF(Z65=0," ",Z65+4)</f>
        <v>2026</v>
      </c>
      <c r="AA73" s="813"/>
      <c r="AB73" s="813"/>
      <c r="AC73" s="813"/>
      <c r="AD73" s="813"/>
      <c r="AE73" s="1118">
        <f>SUMIFS('ANNUAL SUMMARY'!$AF$54,Z73,'ANNUAL SUMMARY'!$V$9,K59,'ANNUAL SUMMARY'!$L$6)+SUMIFS('ANNUAL SUMMARY'!$AF$112,Z73,'ANNUAL SUMMARY'!$V$9,K59,'ANNUAL SUMMARY'!$L$64)+SUMIFS('ANNUAL SUMMARY'!$AF$170,Z73,'ANNUAL SUMMARY'!$V$9,K59,'ANNUAL SUMMARY'!$L$122)+SUMIFS('ANNUAL SUMMARY'!$AF$228,Z73,'ANNUAL SUMMARY'!$V$9,K59,'ANNUAL SUMMARY'!$L$180)+SUMIFS('ANNUAL SUMMARY'!$AF$286,Z73,'ANNUAL SUMMARY'!$V$9,K59,'ANNUAL SUMMARY'!$L$238)+SUMIFS('ANNUAL SUMMARY'!$AF$344,Z73,'ANNUAL SUMMARY'!$V$9,K59,'ANNUAL SUMMARY'!$L$296)+SUMIFS('ANNUAL SUMMARY'!$AF$402,Z73,'ANNUAL SUMMARY'!$V$9,K59,'ANNUAL SUMMARY'!$L$354)+SUMIFS('ANNUAL SUMMARY'!$AF$460,Z73,'ANNUAL SUMMARY'!$V$9,K59,'ANNUAL SUMMARY'!$L$412)+SUMIFS('ANNUAL SUMMARY'!$AF$518,Z73,'ANNUAL SUMMARY'!$V$9,K59,'ANNUAL SUMMARY'!$L$470)+SUMIFS('ANNUAL SUMMARY'!$AF$576,Z73,'ANNUAL SUMMARY'!$V$9,K59,'ANNUAL SUMMARY'!$L$528)+SUMIFS('ANNUAL SUMMARY'!$AF$634,Z73,'ANNUAL SUMMARY'!$V$9,K59,'ANNUAL SUMMARY'!$L$586)+SUMIFS('ANNUAL SUMMARY'!$AF$692,Z73,'ANNUAL SUMMARY'!$V$9,K59,'ANNUAL SUMMARY'!$L$644)+SUMIFS('ANNUAL SUMMARY'!$CC$54,Z73,'ANNUAL SUMMARY'!$V$9,K59,'ANNUAL SUMMARY'!$BI$6)+SUMIFS('ANNUAL SUMMARY'!$CC$112,Z73,'ANNUAL SUMMARY'!$V$9,K59,'ANNUAL SUMMARY'!$BI$64)+SUMIFS('ANNUAL SUMMARY'!$CC$170,Z73,'ANNUAL SUMMARY'!$V$9,K59,'ANNUAL SUMMARY'!$BI$122)+SUMIFS('ANNUAL SUMMARY'!$CC$228,Z73,'ANNUAL SUMMARY'!$V$9,K59,'ANNUAL SUMMARY'!$BI$180)+SUMIFS('ANNUAL SUMMARY'!$CC$286,Z73,'ANNUAL SUMMARY'!$V$9,K59,'ANNUAL SUMMARY'!$BI$238)+SUMIFS('ANNUAL SUMMARY'!$CC$344,Z73,'ANNUAL SUMMARY'!$V$9,K59,'ANNUAL SUMMARY'!$BI$296)+SUMIFS('ANNUAL SUMMARY'!$CC$402,Z73,'ANNUAL SUMMARY'!$V$9,K59,'ANNUAL SUMMARY'!$BI$354)+SUMIFS('ANNUAL SUMMARY'!$CC$460,Z73,'ANNUAL SUMMARY'!$V$9,K59,'ANNUAL SUMMARY'!$BI$412)+SUMIFS('ANNUAL SUMMARY'!$CC$518,Z73,'ANNUAL SUMMARY'!$V$9,K59,'ANNUAL SUMMARY'!$BI$470)+SUMIFS('ANNUAL SUMMARY'!$CC$576,Z73,'ANNUAL SUMMARY'!$V$9,K59,'ANNUAL SUMMARY'!$BI$528)+SUMIFS('ANNUAL SUMMARY'!$CC$634,Z73,'ANNUAL SUMMARY'!$V$9,K59,'ANNUAL SUMMARY'!$BI$586)+SUMIFS('ANNUAL SUMMARY'!$CC$692,Z73,'ANNUAL SUMMARY'!$V$9,K59,'ANNUAL SUMMARY'!$BI$644)+SUMIFS('ANNUAL SUMMARY'!$EB$54,Z73,'ANNUAL SUMMARY'!$V$9,K59,'ANNUAL SUMMARY'!$DH$6)+SUMIFS('ANNUAL SUMMARY'!$EB$112,Z73,'ANNUAL SUMMARY'!$V$9,K59,'ANNUAL SUMMARY'!$DH$64)+SUMIFS('ANNUAL SUMMARY'!$EB$170,Z73,'ANNUAL SUMMARY'!$V$9,K59,'ANNUAL SUMMARY'!$DH$122)+SUMIFS('ANNUAL SUMMARY'!$EB$228,Z73,'ANNUAL SUMMARY'!$V$9,K59,'ANNUAL SUMMARY'!$DH$180)+SUMIFS('ANNUAL SUMMARY'!$EB$286,Z73,'ANNUAL SUMMARY'!$V$9,K59,'ANNUAL SUMMARY'!$DH$238)+SUMIFS('ANNUAL SUMMARY'!$EB$344,Z73,'ANNUAL SUMMARY'!$V$9,K59,'ANNUAL SUMMARY'!$DH$296)+SUMIFS('ANNUAL SUMMARY'!$EB$402,Z73,'ANNUAL SUMMARY'!$V$9,K59,'ANNUAL SUMMARY'!$DH$354)+SUMIFS('ANNUAL SUMMARY'!$EB$460,Z73,'ANNUAL SUMMARY'!$V$9,K59,'ANNUAL SUMMARY'!$DH$412)+SUMIFS('ANNUAL SUMMARY'!$EB$518,Z73,'ANNUAL SUMMARY'!$V$9,K59,'ANNUAL SUMMARY'!$DH$470)+SUMIFS('ANNUAL SUMMARY'!$EB$576,Z73,'ANNUAL SUMMARY'!$V$9,K59,'ANNUAL SUMMARY'!$DH$528)+SUMIFS('ANNUAL SUMMARY'!$EB$634,Z73,'ANNUAL SUMMARY'!$V$9,K59,'ANNUAL SUMMARY'!$DH$586)+SUMIFS('ANNUAL SUMMARY'!$EB$692,Z73,'ANNUAL SUMMARY'!$V$9,K59,'ANNUAL SUMMARY'!$DH$644)+SUMIFS('ANNUAL SUMMARY'!$FY$54,Z73,'ANNUAL SUMMARY'!$V$9,K59,'ANNUAL SUMMARY'!$FE$6)+SUMIFS('ANNUAL SUMMARY'!$FY$112,Z73,'ANNUAL SUMMARY'!$V$9,K59,'ANNUAL SUMMARY'!$FE$64)+SUMIFS('ANNUAL SUMMARY'!$FY$170,Z73,'ANNUAL SUMMARY'!$V$9,K59,'ANNUAL SUMMARY'!$FE$122)+SUMIFS('ANNUAL SUMMARY'!$FY$228,Z73,'ANNUAL SUMMARY'!$V$9,K59,'ANNUAL SUMMARY'!$FE$180)+SUMIFS('ANNUAL SUMMARY'!$FY$286,Z73,'ANNUAL SUMMARY'!$V$9,K59,'ANNUAL SUMMARY'!$FE$238)+SUMIFS('ANNUAL SUMMARY'!$FY$344,Z73,'ANNUAL SUMMARY'!$V$9,K59,'ANNUAL SUMMARY'!$FE$296)+SUMIFS('ANNUAL SUMMARY'!$FY$402,Z73,'ANNUAL SUMMARY'!$V$9,K59,'ANNUAL SUMMARY'!$FE$354)+SUMIFS('ANNUAL SUMMARY'!$FY$460,Z73,'ANNUAL SUMMARY'!$V$9,K59,'ANNUAL SUMMARY'!$FE$412)+SUMIFS('ANNUAL SUMMARY'!$FY$518,Z73,'ANNUAL SUMMARY'!$V$9,K59,'ANNUAL SUMMARY'!$FE$470)+SUMIFS('ANNUAL SUMMARY'!$FY$576,Z73,'ANNUAL SUMMARY'!$V$9,K59,'ANNUAL SUMMARY'!$FE$528)+SUMIFS('ANNUAL SUMMARY'!$FY$634,Z73,'ANNUAL SUMMARY'!$V$9,K59,'ANNUAL SUMMARY'!$FE$586)+SUMIFS('ANNUAL SUMMARY'!$FY$692,Z73,'ANNUAL SUMMARY'!$V$9,K59,'ANNUAL SUMMARY'!$FE$644)</f>
        <v>0</v>
      </c>
      <c r="AF73" s="727"/>
      <c r="AG73" s="727"/>
      <c r="AH73" s="727"/>
      <c r="AI73" s="727">
        <f>SUMIFS('ANNUAL SUMMARY'!$AJ$54,Z73,'ANNUAL SUMMARY'!$V$9,K59,'ANNUAL SUMMARY'!$L$6)+SUMIFS('ANNUAL SUMMARY'!$AJ$112,Z73,'ANNUAL SUMMARY'!$V$9,K59,'ANNUAL SUMMARY'!$L$64)+SUMIFS('ANNUAL SUMMARY'!$AJ$170,Z73,'ANNUAL SUMMARY'!$V$9,K59,'ANNUAL SUMMARY'!$L$122)+SUMIFS('ANNUAL SUMMARY'!$AJ$228,Z73,'ANNUAL SUMMARY'!$V$9,K59,'ANNUAL SUMMARY'!$L$180)+SUMIFS('ANNUAL SUMMARY'!$AJ$286,Z73,'ANNUAL SUMMARY'!$V$9,K59,'ANNUAL SUMMARY'!$L$238)+SUMIFS('ANNUAL SUMMARY'!$AJ$344,Z73,'ANNUAL SUMMARY'!$V$9,K59,'ANNUAL SUMMARY'!$L$296)+SUMIFS('ANNUAL SUMMARY'!$AJ$402,Z73,'ANNUAL SUMMARY'!$V$9,K59,'ANNUAL SUMMARY'!$L$354)+SUMIFS('ANNUAL SUMMARY'!$AJ$460,Z73,'ANNUAL SUMMARY'!$V$9,K59,'ANNUAL SUMMARY'!$L$412)+SUMIFS('ANNUAL SUMMARY'!$AJ$518,Z73,'ANNUAL SUMMARY'!$V$9,K59,'ANNUAL SUMMARY'!$L$470)+SUMIFS('ANNUAL SUMMARY'!$AJ$576,Z73,'ANNUAL SUMMARY'!$V$9,K59,'ANNUAL SUMMARY'!$L$528)+SUMIFS('ANNUAL SUMMARY'!$AJ$634,Z73,'ANNUAL SUMMARY'!$V$9,K59,'ANNUAL SUMMARY'!$L$586)+SUMIFS('ANNUAL SUMMARY'!$AJ$692,Z73,'ANNUAL SUMMARY'!$V$9,K59,'ANNUAL SUMMARY'!$L$644)+SUMIFS('ANNUAL SUMMARY'!$CG$54,Z73,'ANNUAL SUMMARY'!$V$9,K59,'ANNUAL SUMMARY'!$BI$6)+SUMIFS('ANNUAL SUMMARY'!$CG$112,Z73,'ANNUAL SUMMARY'!$V$9,K59,'ANNUAL SUMMARY'!$BI$64)+SUMIFS('ANNUAL SUMMARY'!$CG$170,Z73,'ANNUAL SUMMARY'!$V$9,K59,'ANNUAL SUMMARY'!$BI$122)+SUMIFS('ANNUAL SUMMARY'!$CG$228,Z73,'ANNUAL SUMMARY'!$V$9,K59,'ANNUAL SUMMARY'!$BI$180)+SUMIFS('ANNUAL SUMMARY'!$CG$286,Z73,'ANNUAL SUMMARY'!$V$9,K59,'ANNUAL SUMMARY'!$BI$238)+SUMIFS('ANNUAL SUMMARY'!$CG$344,Z73,'ANNUAL SUMMARY'!$V$9,K59,'ANNUAL SUMMARY'!$BI$296)+SUMIFS('ANNUAL SUMMARY'!$CG$402,Z73,'ANNUAL SUMMARY'!$V$9,K59,'ANNUAL SUMMARY'!$BI$354)+SUMIFS('ANNUAL SUMMARY'!$CG$460,Z73,'ANNUAL SUMMARY'!$V$9,K59,'ANNUAL SUMMARY'!$BI$412)+SUMIFS('ANNUAL SUMMARY'!$CG$518,Z73,'ANNUAL SUMMARY'!$V$9,K59,'ANNUAL SUMMARY'!$BI$470)+SUMIFS('ANNUAL SUMMARY'!$CG$576,Z73,'ANNUAL SUMMARY'!$V$9,K59,'ANNUAL SUMMARY'!$BI$528)+SUMIFS('ANNUAL SUMMARY'!$CG$634,Z73,'ANNUAL SUMMARY'!$V$9,K59,'ANNUAL SUMMARY'!$BI$586)+SUMIFS('ANNUAL SUMMARY'!$CG$692,Z73,'ANNUAL SUMMARY'!$V$9,K59,'ANNUAL SUMMARY'!$BI$644)+SUMIFS('ANNUAL SUMMARY'!$EF$54,Z73,'ANNUAL SUMMARY'!$V$9,K59,'ANNUAL SUMMARY'!$DH$6)+SUMIFS('ANNUAL SUMMARY'!$EF$112,Z73,'ANNUAL SUMMARY'!$V$9,K59,'ANNUAL SUMMARY'!$DH$64)+SUMIFS('ANNUAL SUMMARY'!$EF$170,Z73,'ANNUAL SUMMARY'!$V$9,K59,'ANNUAL SUMMARY'!$DH$122)+SUMIFS('ANNUAL SUMMARY'!$EF$228,Z73,'ANNUAL SUMMARY'!$V$9,K59,'ANNUAL SUMMARY'!$DH$180)+SUMIFS('ANNUAL SUMMARY'!$EF$286,Z73,'ANNUAL SUMMARY'!$V$9,K59,'ANNUAL SUMMARY'!$DH$238)+SUMIFS('ANNUAL SUMMARY'!$EF$344,Z73,'ANNUAL SUMMARY'!$V$9,K59,'ANNUAL SUMMARY'!$DH$296)+SUMIFS('ANNUAL SUMMARY'!$EF$402,Z73,'ANNUAL SUMMARY'!$V$9,K59,'ANNUAL SUMMARY'!$DH$354)+SUMIFS('ANNUAL SUMMARY'!$EF$460,Z73,'ANNUAL SUMMARY'!$V$9,K59,'ANNUAL SUMMARY'!$DH$412)+SUMIFS('ANNUAL SUMMARY'!$EF$518,Z73,'ANNUAL SUMMARY'!$V$9,K59,'ANNUAL SUMMARY'!$DH$470)+SUMIFS('ANNUAL SUMMARY'!$EF$576,Z73,'ANNUAL SUMMARY'!$V$9,K59,'ANNUAL SUMMARY'!$DH$528)+SUMIFS('ANNUAL SUMMARY'!$EF$634,Z73,'ANNUAL SUMMARY'!$V$9,K59,'ANNUAL SUMMARY'!$DH$586)+SUMIFS('ANNUAL SUMMARY'!$EF$692,Z73,'ANNUAL SUMMARY'!$V$9,K59,'ANNUAL SUMMARY'!$DH$644)+SUMIFS('ANNUAL SUMMARY'!$GC$54,Z73,'ANNUAL SUMMARY'!$V$9,K59,'ANNUAL SUMMARY'!$FE$6)+SUMIFS('ANNUAL SUMMARY'!$GC$112,Z73,'ANNUAL SUMMARY'!$V$9,K59,'ANNUAL SUMMARY'!$FE$64)+SUMIFS('ANNUAL SUMMARY'!$GC$170,Z73,'ANNUAL SUMMARY'!$V$9,K59,'ANNUAL SUMMARY'!$FE$122)+SUMIFS('ANNUAL SUMMARY'!$GC$228,Z73,'ANNUAL SUMMARY'!$V$9,K59,'ANNUAL SUMMARY'!$FE$180)+SUMIFS('ANNUAL SUMMARY'!$GC$286,Z73,'ANNUAL SUMMARY'!$V$9,K59,'ANNUAL SUMMARY'!$FE$238)+SUMIFS('ANNUAL SUMMARY'!$GC$344,Z73,'ANNUAL SUMMARY'!$V$9,K59,'ANNUAL SUMMARY'!$FE$296)+SUMIFS('ANNUAL SUMMARY'!$GC$402,Z73,'ANNUAL SUMMARY'!$V$9,K59,'ANNUAL SUMMARY'!$FE$354)+SUMIFS('ANNUAL SUMMARY'!$GC$460,Z73,'ANNUAL SUMMARY'!$V$9,K59,'ANNUAL SUMMARY'!$FE$412)+SUMIFS('ANNUAL SUMMARY'!$GC$518,Z73,'ANNUAL SUMMARY'!$V$9,K59,'ANNUAL SUMMARY'!$FE$470)+SUMIFS('ANNUAL SUMMARY'!$GC$576,Z73,'ANNUAL SUMMARY'!$V$9,K59,'ANNUAL SUMMARY'!$FE$528)+SUMIFS('ANNUAL SUMMARY'!$GC$634,Z73,'ANNUAL SUMMARY'!$V$9,K59,'ANNUAL SUMMARY'!$FE$586)+SUMIFS('ANNUAL SUMMARY'!$GC$692,Z73,'ANNUAL SUMMARY'!$V$9,K59,'ANNUAL SUMMARY'!$FE$644)</f>
        <v>0</v>
      </c>
      <c r="AJ73" s="727"/>
      <c r="AK73" s="727"/>
      <c r="AL73" s="727"/>
      <c r="AM73" s="727">
        <f>SUMIFS('ANNUAL SUMMARY'!$AN$54,Z73,'ANNUAL SUMMARY'!$V$9,K59,'ANNUAL SUMMARY'!$L$6)+SUMIFS('ANNUAL SUMMARY'!$AN$112,Z73,'ANNUAL SUMMARY'!$V$9,K59,'ANNUAL SUMMARY'!$L$64)+SUMIFS('ANNUAL SUMMARY'!$AN$170,Z73,'ANNUAL SUMMARY'!$V$9,K59,'ANNUAL SUMMARY'!$L$122)+SUMIFS('ANNUAL SUMMARY'!$AN$228,Z73,'ANNUAL SUMMARY'!$V$9,K59,'ANNUAL SUMMARY'!$L$180)+SUMIFS('ANNUAL SUMMARY'!$AN$286,Z73,'ANNUAL SUMMARY'!$V$9,K59,'ANNUAL SUMMARY'!$L$238)+SUMIFS('ANNUAL SUMMARY'!$AN$344,Z73,'ANNUAL SUMMARY'!$V$9,K59,'ANNUAL SUMMARY'!$L$296)+SUMIFS('ANNUAL SUMMARY'!$AN$402,Z73,'ANNUAL SUMMARY'!$V$9,K59,'ANNUAL SUMMARY'!$L$354)+SUMIFS('ANNUAL SUMMARY'!$AN$460,Z73,'ANNUAL SUMMARY'!$V$9,K59,'ANNUAL SUMMARY'!$L$412)+SUMIFS('ANNUAL SUMMARY'!$AN$518,Z73,'ANNUAL SUMMARY'!$V$9,K59,'ANNUAL SUMMARY'!$L$470)+SUMIFS('ANNUAL SUMMARY'!$AN$576,Z73,'ANNUAL SUMMARY'!$V$9,K59,'ANNUAL SUMMARY'!$L$528)+SUMIFS('ANNUAL SUMMARY'!$AN$634,Z73,'ANNUAL SUMMARY'!$V$9,K59,'ANNUAL SUMMARY'!$L$586)+SUMIFS('ANNUAL SUMMARY'!$AN$692,Z73,'ANNUAL SUMMARY'!$V$9,K59,'ANNUAL SUMMARY'!$L$644)+SUMIFS('ANNUAL SUMMARY'!$CK$54,Z73,'ANNUAL SUMMARY'!$V$9,K59,'ANNUAL SUMMARY'!$BI$6)+SUMIFS('ANNUAL SUMMARY'!$CK$112,Z73,'ANNUAL SUMMARY'!$V$9,K59,'ANNUAL SUMMARY'!$BI$64)+SUMIFS('ANNUAL SUMMARY'!$CK$170,Z73,'ANNUAL SUMMARY'!$V$9,K59,'ANNUAL SUMMARY'!$BI$122)+SUMIFS('ANNUAL SUMMARY'!$CK$228,Z73,'ANNUAL SUMMARY'!$V$9,K59,'ANNUAL SUMMARY'!$BI$180)+SUMIFS('ANNUAL SUMMARY'!$CK$286,Z73,'ANNUAL SUMMARY'!$V$9,K59,'ANNUAL SUMMARY'!$BI$238)+SUMIFS('ANNUAL SUMMARY'!$CK$344,Z73,'ANNUAL SUMMARY'!$V$9,K59,'ANNUAL SUMMARY'!$BI$296)+SUMIFS('ANNUAL SUMMARY'!$CK$402,Z73,'ANNUAL SUMMARY'!$V$9,K59,'ANNUAL SUMMARY'!$BI$354)+SUMIFS('ANNUAL SUMMARY'!$CK$460,Z73,'ANNUAL SUMMARY'!$V$9,K59,'ANNUAL SUMMARY'!$BI$412)+SUMIFS('ANNUAL SUMMARY'!$CK$518,Z73,'ANNUAL SUMMARY'!$V$9,K59,'ANNUAL SUMMARY'!$BI$470)+SUMIFS('ANNUAL SUMMARY'!$CK$576,Z73,'ANNUAL SUMMARY'!$V$9,K59,'ANNUAL SUMMARY'!$BI$528)+SUMIFS('ANNUAL SUMMARY'!$CK$634,Z73,'ANNUAL SUMMARY'!$V$9,K59,'ANNUAL SUMMARY'!$BI$586)+SUMIFS('ANNUAL SUMMARY'!$CK$692,Z73,'ANNUAL SUMMARY'!$V$9,K59,'ANNUAL SUMMARY'!$BI$644)+SUMIFS('ANNUAL SUMMARY'!$EJ$54,Z73,'ANNUAL SUMMARY'!$V$9,K59,'ANNUAL SUMMARY'!$DH$6)+SUMIFS('ANNUAL SUMMARY'!$EJ$112,Z73,'ANNUAL SUMMARY'!$V$9,K59,'ANNUAL SUMMARY'!$DH$64)+SUMIFS('ANNUAL SUMMARY'!$EJ$170,Z73,'ANNUAL SUMMARY'!$V$9,K59,'ANNUAL SUMMARY'!$DH$122)+SUMIFS('ANNUAL SUMMARY'!$EJ$228,Z73,'ANNUAL SUMMARY'!$V$9,K59,'ANNUAL SUMMARY'!$DH$180)+SUMIFS('ANNUAL SUMMARY'!$EJ$286,Z73,'ANNUAL SUMMARY'!$V$9,K59,'ANNUAL SUMMARY'!$DH$238)+SUMIFS('ANNUAL SUMMARY'!$EJ$344,Z73,'ANNUAL SUMMARY'!$V$9,K59,'ANNUAL SUMMARY'!$DH$296)+SUMIFS('ANNUAL SUMMARY'!$EJ$402,Z73,'ANNUAL SUMMARY'!$V$9,K59,'ANNUAL SUMMARY'!$DH$354)+SUMIFS('ANNUAL SUMMARY'!$EJ$460,Z73,'ANNUAL SUMMARY'!$V$9,K59,'ANNUAL SUMMARY'!$DH$412)+SUMIFS('ANNUAL SUMMARY'!$EJ$518,Z73,'ANNUAL SUMMARY'!$V$9,K59,'ANNUAL SUMMARY'!$DH$470)+SUMIFS('ANNUAL SUMMARY'!$EJ$576,Z73,'ANNUAL SUMMARY'!$V$9,K59,'ANNUAL SUMMARY'!$DH$528)+SUMIFS('ANNUAL SUMMARY'!$EJ$634,Z73,'ANNUAL SUMMARY'!$V$9,K59,'ANNUAL SUMMARY'!$DH$586)+SUMIFS('ANNUAL SUMMARY'!$EJ$692,Z73,'ANNUAL SUMMARY'!$V$9,K59,'ANNUAL SUMMARY'!$DH$644)+SUMIFS('ANNUAL SUMMARY'!$GG$54,Z73,'ANNUAL SUMMARY'!$V$9,K59,'ANNUAL SUMMARY'!$FE$6)+SUMIFS('ANNUAL SUMMARY'!$GG$112,Z73,'ANNUAL SUMMARY'!$V$9,K59,'ANNUAL SUMMARY'!$FE$64)+SUMIFS('ANNUAL SUMMARY'!$GG$170,Z73,'ANNUAL SUMMARY'!$V$9,K59,'ANNUAL SUMMARY'!$FE$122)+SUMIFS('ANNUAL SUMMARY'!$GG$228,Z73,'ANNUAL SUMMARY'!$V$9,K59,'ANNUAL SUMMARY'!$FE$180)+SUMIFS('ANNUAL SUMMARY'!$GG$286,Z73,'ANNUAL SUMMARY'!$V$9,K59,'ANNUAL SUMMARY'!$FE$238)+SUMIFS('ANNUAL SUMMARY'!$GG$344,Z73,'ANNUAL SUMMARY'!$V$9,K59,'ANNUAL SUMMARY'!$FE$296)+SUMIFS('ANNUAL SUMMARY'!$GG$402,Z73,'ANNUAL SUMMARY'!$V$9,K59,'ANNUAL SUMMARY'!$FE$354)+SUMIFS('ANNUAL SUMMARY'!$GG$460,Z73,'ANNUAL SUMMARY'!$V$9,K59,'ANNUAL SUMMARY'!$FE$412)+SUMIFS('ANNUAL SUMMARY'!$GG$518,Z73,'ANNUAL SUMMARY'!$V$9,K59,'ANNUAL SUMMARY'!$FE$470)+SUMIFS('ANNUAL SUMMARY'!$GG$576,Z73,'ANNUAL SUMMARY'!$V$9,K59,'ANNUAL SUMMARY'!$FE$528)+SUMIFS('ANNUAL SUMMARY'!$GG$634,Z73,'ANNUAL SUMMARY'!$V$9,K59,'ANNUAL SUMMARY'!$FE$586)+SUMIFS('ANNUAL SUMMARY'!$GG$692,Z73,'ANNUAL SUMMARY'!$V$9,K59,'ANNUAL SUMMARY'!$FE$644)</f>
        <v>0</v>
      </c>
      <c r="AN73" s="727"/>
      <c r="AO73" s="727"/>
      <c r="AP73" s="727"/>
      <c r="AQ73" s="728">
        <f>SUMIFS('ANNUAL SUMMARY'!$AR$54,Z73,'ANNUAL SUMMARY'!$V$9,K59,'ANNUAL SUMMARY'!$L$6)+SUMIFS('ANNUAL SUMMARY'!$AR$112,Z73,'ANNUAL SUMMARY'!$V$9,K59,'ANNUAL SUMMARY'!$L$64)+SUMIFS('ANNUAL SUMMARY'!$AR$170,Z73,'ANNUAL SUMMARY'!$V$9,K59,'ANNUAL SUMMARY'!$L$122)+SUMIFS('ANNUAL SUMMARY'!$AR$228,Z73,'ANNUAL SUMMARY'!$V$9,K59,'ANNUAL SUMMARY'!$L$180)+SUMIFS('ANNUAL SUMMARY'!$AR$286,Z73,'ANNUAL SUMMARY'!$V$9,K59,'ANNUAL SUMMARY'!$L$238)+SUMIFS('ANNUAL SUMMARY'!$AR$344,Z73,'ANNUAL SUMMARY'!$V$9,K59,'ANNUAL SUMMARY'!$L$296)+SUMIFS('ANNUAL SUMMARY'!$AR$402,Z73,'ANNUAL SUMMARY'!$V$9,K59,'ANNUAL SUMMARY'!$L$354)+SUMIFS('ANNUAL SUMMARY'!$AR$460,Z73,'ANNUAL SUMMARY'!$V$9,K59,'ANNUAL SUMMARY'!$L$412)+SUMIFS('ANNUAL SUMMARY'!$AR$518,Z73,'ANNUAL SUMMARY'!$V$9,K59,'ANNUAL SUMMARY'!$L$470)+SUMIFS('ANNUAL SUMMARY'!$AR$576,Z73,'ANNUAL SUMMARY'!$V$9,K59,'ANNUAL SUMMARY'!$L$528)+SUMIFS('ANNUAL SUMMARY'!$AR$634,Z73,'ANNUAL SUMMARY'!$V$9,K59,'ANNUAL SUMMARY'!$L$586)+SUMIFS('ANNUAL SUMMARY'!$AR$692,Z73,'ANNUAL SUMMARY'!$V$9,K59,'ANNUAL SUMMARY'!$L$644)+SUMIFS('ANNUAL SUMMARY'!$CO$54,Z73,'ANNUAL SUMMARY'!$V$9,K59,'ANNUAL SUMMARY'!$BI$6)+SUMIFS('ANNUAL SUMMARY'!$CO$112,Z73,'ANNUAL SUMMARY'!$V$9,K59,'ANNUAL SUMMARY'!$BI$64)+SUMIFS('ANNUAL SUMMARY'!$CO$170,Z73,'ANNUAL SUMMARY'!$V$9,K59,'ANNUAL SUMMARY'!$BI$122)+SUMIFS('ANNUAL SUMMARY'!$CO$228,Z73,'ANNUAL SUMMARY'!$V$9,K59,'ANNUAL SUMMARY'!$BI$180)+SUMIFS('ANNUAL SUMMARY'!$CO$286,Z73,'ANNUAL SUMMARY'!$V$9,K59,'ANNUAL SUMMARY'!$BI$238)+SUMIFS('ANNUAL SUMMARY'!$CO$344,Z73,'ANNUAL SUMMARY'!$V$9,K59,'ANNUAL SUMMARY'!$BI$296)+SUMIFS('ANNUAL SUMMARY'!$CO$402,Z73,'ANNUAL SUMMARY'!$V$9,K59,'ANNUAL SUMMARY'!$BI$354)+SUMIFS('ANNUAL SUMMARY'!$CO$460,Z73,'ANNUAL SUMMARY'!$V$9,K59,'ANNUAL SUMMARY'!$BI$412)+SUMIFS('ANNUAL SUMMARY'!$CO$518,Z73,'ANNUAL SUMMARY'!$V$9,K59,'ANNUAL SUMMARY'!$BI$470)+SUMIFS('ANNUAL SUMMARY'!$CO$576,Z73,'ANNUAL SUMMARY'!$V$9,K59,'ANNUAL SUMMARY'!$BI$528)+SUMIFS('ANNUAL SUMMARY'!$CO$634,Z73,'ANNUAL SUMMARY'!$V$9,K59,'ANNUAL SUMMARY'!$BI$586)+SUMIFS('ANNUAL SUMMARY'!$CO$692,Z73,'ANNUAL SUMMARY'!$V$9,K59,'ANNUAL SUMMARY'!$BI$644)+SUMIFS('ANNUAL SUMMARY'!$EN$54,Z73,'ANNUAL SUMMARY'!$V$9,K59,'ANNUAL SUMMARY'!$DH$6)+SUMIFS('ANNUAL SUMMARY'!$EN$112,Z73,'ANNUAL SUMMARY'!$V$9,K59,'ANNUAL SUMMARY'!$DH$64)+SUMIFS('ANNUAL SUMMARY'!$EN$170,Z73,'ANNUAL SUMMARY'!$V$9,K59,'ANNUAL SUMMARY'!$DH$122)+SUMIFS('ANNUAL SUMMARY'!$EN$228,Z73,'ANNUAL SUMMARY'!$V$9,K59,'ANNUAL SUMMARY'!$DH$180)+SUMIFS('ANNUAL SUMMARY'!$EN$286,Z73,'ANNUAL SUMMARY'!$V$9,K59,'ANNUAL SUMMARY'!$DH$238)+SUMIFS('ANNUAL SUMMARY'!$EN$344,Z73,'ANNUAL SUMMARY'!$V$9,K59,'ANNUAL SUMMARY'!$DH$296)+SUMIFS('ANNUAL SUMMARY'!$EN$402,Z73,'ANNUAL SUMMARY'!$V$9,K59,'ANNUAL SUMMARY'!$DH$354)+SUMIFS('ANNUAL SUMMARY'!$EN$460,Z73,'ANNUAL SUMMARY'!$V$9,K59,'ANNUAL SUMMARY'!$DH$412)+SUMIFS('ANNUAL SUMMARY'!$EN$518,Z73,'ANNUAL SUMMARY'!$V$9,K59,'ANNUAL SUMMARY'!$DH$470)+SUMIFS('ANNUAL SUMMARY'!$EN$576,Z73,'ANNUAL SUMMARY'!$V$9,K59,'ANNUAL SUMMARY'!$DH$528)+SUMIFS('ANNUAL SUMMARY'!$EN$634,Z73,'ANNUAL SUMMARY'!$V$9,K59,'ANNUAL SUMMARY'!$DH$586)+SUMIFS('ANNUAL SUMMARY'!$EN$692,Z73,'ANNUAL SUMMARY'!$V$9,K59,'ANNUAL SUMMARY'!$DH$644)+SUMIFS('ANNUAL SUMMARY'!$GK$54,Z73,'ANNUAL SUMMARY'!$V$9,K59,'ANNUAL SUMMARY'!$FE$6)+SUMIFS('ANNUAL SUMMARY'!$GK$112,Z73,'ANNUAL SUMMARY'!$V$9,K59,'ANNUAL SUMMARY'!$FE$64)+SUMIFS('ANNUAL SUMMARY'!$GK$170,Z73,'ANNUAL SUMMARY'!$V$9,K59,'ANNUAL SUMMARY'!$FE$122)+SUMIFS('ANNUAL SUMMARY'!$GK$228,Z73,'ANNUAL SUMMARY'!$V$9,K59,'ANNUAL SUMMARY'!$FE$180)+SUMIFS('ANNUAL SUMMARY'!$GK$286,Z73,'ANNUAL SUMMARY'!$V$9,K59,'ANNUAL SUMMARY'!$FE$238)+SUMIFS('ANNUAL SUMMARY'!$GK$344,Z73,'ANNUAL SUMMARY'!$V$9,K59,'ANNUAL SUMMARY'!$FE$296)+SUMIFS('ANNUAL SUMMARY'!$GK$402,Z73,'ANNUAL SUMMARY'!$V$9,K59,'ANNUAL SUMMARY'!$FE$354)+SUMIFS('ANNUAL SUMMARY'!$GK$460,Z73,'ANNUAL SUMMARY'!$V$9,K59,'ANNUAL SUMMARY'!$FE$412)+SUMIFS('ANNUAL SUMMARY'!$GK$518,Z73,'ANNUAL SUMMARY'!$V$9,K59,'ANNUAL SUMMARY'!$FE$470)+SUMIFS('ANNUAL SUMMARY'!$GK$576,Z73,'ANNUAL SUMMARY'!$V$9,K59,'ANNUAL SUMMARY'!$FE$528)+SUMIFS('ANNUAL SUMMARY'!$GK$634,Z73,'ANNUAL SUMMARY'!$V$9,K59,'ANNUAL SUMMARY'!$FE$586)+SUMIFS('ANNUAL SUMMARY'!$GK$692,Z73,'ANNUAL SUMMARY'!$V$9,K59,'ANNUAL SUMMARY'!$FE$644)</f>
        <v>0</v>
      </c>
      <c r="AR73" s="728"/>
      <c r="AS73" s="728"/>
      <c r="AT73" s="728">
        <f>SUMIFS('ANNUAL SUMMARY'!$AU$54,Z73,'ANNUAL SUMMARY'!$V$9,K59,'ANNUAL SUMMARY'!$L$6)+SUMIFS('ANNUAL SUMMARY'!$AU$112,Z73,'ANNUAL SUMMARY'!$V$9,K59,'ANNUAL SUMMARY'!$L$64)+SUMIFS('ANNUAL SUMMARY'!$AU$170,Z73,'ANNUAL SUMMARY'!$V$9,K59,'ANNUAL SUMMARY'!$L$122)+SUMIFS('ANNUAL SUMMARY'!$AU$228,Z73,'ANNUAL SUMMARY'!$V$9,K59,'ANNUAL SUMMARY'!$L$180)+SUMIFS('ANNUAL SUMMARY'!$AU$286,Z73,'ANNUAL SUMMARY'!$V$9,K59,'ANNUAL SUMMARY'!$L$238)+SUMIFS('ANNUAL SUMMARY'!$AU$344,Z73,'ANNUAL SUMMARY'!$V$9,K59,'ANNUAL SUMMARY'!$L$296)+SUMIFS('ANNUAL SUMMARY'!$AU$402,Z73,'ANNUAL SUMMARY'!$V$9,K59,'ANNUAL SUMMARY'!$L$354)+SUMIFS('ANNUAL SUMMARY'!$AU$460,Z73,'ANNUAL SUMMARY'!$V$9,K59,'ANNUAL SUMMARY'!$L$412)+SUMIFS('ANNUAL SUMMARY'!$AU$518,Z73,'ANNUAL SUMMARY'!$V$9,K59,'ANNUAL SUMMARY'!$L$470)+SUMIFS('ANNUAL SUMMARY'!$AU$576,Z73,'ANNUAL SUMMARY'!$V$9,K59,'ANNUAL SUMMARY'!$L$528)+SUMIFS('ANNUAL SUMMARY'!$AU$634,Z73,'ANNUAL SUMMARY'!$V$9,K59,'ANNUAL SUMMARY'!$L$586)+SUMIFS('ANNUAL SUMMARY'!$AU$692,Z73,'ANNUAL SUMMARY'!$V$9,K59,'ANNUAL SUMMARY'!$L$644)+SUMIFS('ANNUAL SUMMARY'!$CR$54,Z73,'ANNUAL SUMMARY'!$V$9,K59,'ANNUAL SUMMARY'!$BI$6)+SUMIFS('ANNUAL SUMMARY'!$CR$112,Z73,'ANNUAL SUMMARY'!$V$9,K59,'ANNUAL SUMMARY'!$BI$64)+SUMIFS('ANNUAL SUMMARY'!$CR$170,Z73,'ANNUAL SUMMARY'!$V$9,K59,'ANNUAL SUMMARY'!$BI$122)+SUMIFS('ANNUAL SUMMARY'!$CR$228,Z73,'ANNUAL SUMMARY'!$V$9,K59,'ANNUAL SUMMARY'!$BI$180)+SUMIFS('ANNUAL SUMMARY'!$CR$286,Z73,'ANNUAL SUMMARY'!$V$9,K59,'ANNUAL SUMMARY'!$BI$238)+SUMIFS('ANNUAL SUMMARY'!$CR$344,Z73,'ANNUAL SUMMARY'!$V$9,K59,'ANNUAL SUMMARY'!$BI$296)+SUMIFS('ANNUAL SUMMARY'!$CR$402,Z73,'ANNUAL SUMMARY'!$V$9,K59,'ANNUAL SUMMARY'!$BI$354)+SUMIFS('ANNUAL SUMMARY'!$CR$460,Z73,'ANNUAL SUMMARY'!$V$9,K59,'ANNUAL SUMMARY'!$BI$412)+SUMIFS('ANNUAL SUMMARY'!$CR$518,Z73,'ANNUAL SUMMARY'!$V$9,K59,'ANNUAL SUMMARY'!$BI$470)+SUMIFS('ANNUAL SUMMARY'!$CR$576,Z73,'ANNUAL SUMMARY'!$V$9,K59,'ANNUAL SUMMARY'!$BI$528)+SUMIFS('ANNUAL SUMMARY'!$CR$634,Z73,'ANNUAL SUMMARY'!$V$9,K59,'ANNUAL SUMMARY'!$BI$586)+SUMIFS('ANNUAL SUMMARY'!$CR$692,Z73,'ANNUAL SUMMARY'!$V$9,K59,'ANNUAL SUMMARY'!$BI$644)+SUMIFS('ANNUAL SUMMARY'!$EQ$54,Z73,'ANNUAL SUMMARY'!$V$9,K59,'ANNUAL SUMMARY'!$DH$6)+SUMIFS('ANNUAL SUMMARY'!$EQ$112,Z73,'ANNUAL SUMMARY'!$V$9,K59,'ANNUAL SUMMARY'!$DH$64)+SUMIFS('ANNUAL SUMMARY'!$EQ$170,Z73,'ANNUAL SUMMARY'!$V$9,K59,'ANNUAL SUMMARY'!$DH$122)+SUMIFS('ANNUAL SUMMARY'!$EQ$228,Z73,'ANNUAL SUMMARY'!$V$9,K59,'ANNUAL SUMMARY'!$DH$180)+SUMIFS('ANNUAL SUMMARY'!$EQ$286,Z73,'ANNUAL SUMMARY'!$V$9,K59,'ANNUAL SUMMARY'!$DH$238)+SUMIFS('ANNUAL SUMMARY'!$EQ$344,Z73,'ANNUAL SUMMARY'!$V$9,K59,'ANNUAL SUMMARY'!$DH$296)+SUMIFS('ANNUAL SUMMARY'!$EQ$402,Z73,'ANNUAL SUMMARY'!$V$9,K59,'ANNUAL SUMMARY'!$DH$354)+SUMIFS('ANNUAL SUMMARY'!$EQ$460,Z73,'ANNUAL SUMMARY'!$V$9,K59,'ANNUAL SUMMARY'!$DH$412)+SUMIFS('ANNUAL SUMMARY'!$EQ$518,Z73,'ANNUAL SUMMARY'!$V$9,K59,'ANNUAL SUMMARY'!$DH$470)+SUMIFS('ANNUAL SUMMARY'!$EQ$576,Z73,'ANNUAL SUMMARY'!$V$9,K59,'ANNUAL SUMMARY'!$DH$528)+SUMIFS('ANNUAL SUMMARY'!$EQ$634,Z73,'ANNUAL SUMMARY'!$V$9,K59,'ANNUAL SUMMARY'!$DH$586)+SUMIFS('ANNUAL SUMMARY'!$EQ$692,Z73,'ANNUAL SUMMARY'!$V$9,K59,'ANNUAL SUMMARY'!$DH$644)+SUMIFS('ANNUAL SUMMARY'!$GN$54,Z73,'ANNUAL SUMMARY'!$V$9,K59,'ANNUAL SUMMARY'!$FE$6)+SUMIFS('ANNUAL SUMMARY'!$GN$112,Z73,'ANNUAL SUMMARY'!$V$9,K59,'ANNUAL SUMMARY'!$FE$64)+SUMIFS('ANNUAL SUMMARY'!$GN$170,Z73,'ANNUAL SUMMARY'!$V$9,K59,'ANNUAL SUMMARY'!$FE$122)+SUMIFS('ANNUAL SUMMARY'!$GN$228,Z73,'ANNUAL SUMMARY'!$V$9,K59,'ANNUAL SUMMARY'!$FE$180)+SUMIFS('ANNUAL SUMMARY'!$GN$286,Z73,'ANNUAL SUMMARY'!$V$9,K59,'ANNUAL SUMMARY'!$FE$238)+SUMIFS('ANNUAL SUMMARY'!$GN$344,Z73,'ANNUAL SUMMARY'!$V$9,K59,'ANNUAL SUMMARY'!$FE$296)+SUMIFS('ANNUAL SUMMARY'!$GN$402,Z73,'ANNUAL SUMMARY'!$V$9,K59,'ANNUAL SUMMARY'!$FE$354)+SUMIFS('ANNUAL SUMMARY'!$GN$460,Z73,'ANNUAL SUMMARY'!$V$9,K59,'ANNUAL SUMMARY'!$FE$412)+SUMIFS('ANNUAL SUMMARY'!$GN$518,Z73,'ANNUAL SUMMARY'!$V$9,K59,'ANNUAL SUMMARY'!$FE$470)+SUMIFS('ANNUAL SUMMARY'!$GN$576,Z73,'ANNUAL SUMMARY'!$V$9,K59,'ANNUAL SUMMARY'!$FE$528)+SUMIFS('ANNUAL SUMMARY'!$GN$634,Z73,'ANNUAL SUMMARY'!$V$9,K59,'ANNUAL SUMMARY'!$FE$586)+SUMIFS('ANNUAL SUMMARY'!$GN$692,Z73,'ANNUAL SUMMARY'!$V$9,K59,'ANNUAL SUMMARY'!$FE$644)</f>
        <v>0</v>
      </c>
      <c r="AU73" s="728"/>
      <c r="AV73" s="1260"/>
      <c r="AW73" s="1263"/>
      <c r="AX73" s="154"/>
      <c r="AY73" s="798" t="str">
        <f>'ANNUAL SUMMARY'!$C$24</f>
        <v>INSTR.</v>
      </c>
      <c r="AZ73" s="730"/>
      <c r="BA73" s="730"/>
      <c r="BB73" s="730"/>
      <c r="BC73" s="792">
        <f>SUMIF('ANNUAL SUMMARY'!$FE$622,BH59,'ANNUAL SUMMARY'!$FA$640)+SUMIF('ANNUAL SUMMARY'!$DH$622,BH59,'ANNUAL SUMMARY'!$DD$640)+SUMIF('ANNUAL SUMMARY'!$BI$622,BH59,'ANNUAL SUMMARY'!$BE$640)+SUMIF('ANNUAL SUMMARY'!$L$622,BH59,'ANNUAL SUMMARY'!$H$640)+SUMIF('ANNUAL SUMMARY'!$FE$566,BH59,'ANNUAL SUMMARY'!$FA$584)+SUMIF('ANNUAL SUMMARY'!$DH$566,BH59,'ANNUAL SUMMARY'!$DD$584)+SUMIF('ANNUAL SUMMARY'!$BI$566,BH59,'ANNUAL SUMMARY'!$BE$584)+SUMIF('ANNUAL SUMMARY'!$L$566,BH59,'ANNUAL SUMMARY'!$H$584)+SUMIF('ANNUAL SUMMARY'!$FE$510,BH59,'ANNUAL SUMMARY'!$FA$528)+SUMIF('ANNUAL SUMMARY'!$DH$510,BH59,'ANNUAL SUMMARY'!$DD$528)+SUMIF('ANNUAL SUMMARY'!$BI$510,BH59,'ANNUAL SUMMARY'!$BE$528)+SUMIF('ANNUAL SUMMARY'!$L$510,BH59,'ANNUAL SUMMARY'!$H$528)+SUMIF('ANNUAL SUMMARY'!$FE$454,BH59,'ANNUAL SUMMARY'!$FA$472)+SUMIF('ANNUAL SUMMARY'!$DH$454,BH59,'ANNUAL SUMMARY'!$DD$472)+SUMIF('ANNUAL SUMMARY'!$BI$454,BH59,'ANNUAL SUMMARY'!$BE$472)+SUMIF('ANNUAL SUMMARY'!$L$454,BH59,'ANNUAL SUMMARY'!$H$472)+SUMIF('ANNUAL SUMMARY'!$FE$398,BH59,'ANNUAL SUMMARY'!$FA$416)+SUMIF('ANNUAL SUMMARY'!$DH$398,BH59,'ANNUAL SUMMARY'!$DD$416)+SUMIF('ANNUAL SUMMARY'!$BI$398,BH59,'ANNUAL SUMMARY'!$BE$416)+SUMIF('ANNUAL SUMMARY'!$L$398,BH59,'ANNUAL SUMMARY'!$H$416)+SUMIF('ANNUAL SUMMARY'!$FE$342,BH59,'ANNUAL SUMMARY'!$FA$360)+SUMIF('ANNUAL SUMMARY'!$DH$342,BH59,'ANNUAL SUMMARY'!$DD$360)+SUMIF('ANNUAL SUMMARY'!$BI$342,BH59,'ANNUAL SUMMARY'!$BE$360)+SUMIF('ANNUAL SUMMARY'!$L$342,BH59,'ANNUAL SUMMARY'!$H$360)+SUMIF('ANNUAL SUMMARY'!$FE$286,BH59,'ANNUAL SUMMARY'!$FA$304)+SUMIF('ANNUAL SUMMARY'!$DH$286,BH59,'ANNUAL SUMMARY'!$DD$304)+SUMIF('ANNUAL SUMMARY'!$BI$286,BH59,'ANNUAL SUMMARY'!$BE$304)+SUMIF('ANNUAL SUMMARY'!$L$286,BH59,'ANNUAL SUMMARY'!$H$304)+SUMIF('ANNUAL SUMMARY'!$FE$230,BH59,'ANNUAL SUMMARY'!$FA$248)+SUMIF('ANNUAL SUMMARY'!$DH$230,BH59,'ANNUAL SUMMARY'!$DD$248)+SUMIF('ANNUAL SUMMARY'!$BI$230,BH59,'ANNUAL SUMMARY'!$BE$248)+SUMIF('ANNUAL SUMMARY'!$L$230,BH59,'ANNUAL SUMMARY'!$H$248)+SUMIF('ANNUAL SUMMARY'!$FE$174,BH59,'ANNUAL SUMMARY'!$FA$192)+SUMIF('ANNUAL SUMMARY'!$DH$174,BH59,'ANNUAL SUMMARY'!$DD$192)+SUMIF('ANNUAL SUMMARY'!$BI$174,BH59,'ANNUAL SUMMARY'!$BE$192)+SUMIF('ANNUAL SUMMARY'!$L$174,BH59,'ANNUAL SUMMARY'!$H$192)+SUMIF('ANNUAL SUMMARY'!$FE$118,BH59,'ANNUAL SUMMARY'!$FA$136)+SUMIF('ANNUAL SUMMARY'!$DH$118,BH59,'ANNUAL SUMMARY'!$DD$136)+SUMIF('ANNUAL SUMMARY'!$BI$118,BH59,'ANNUAL SUMMARY'!$BE$136)+SUMIF('ANNUAL SUMMARY'!$L$118,BH59,'ANNUAL SUMMARY'!$H$136)+SUMIF('ANNUAL SUMMARY'!$FE$62,BH59,'ANNUAL SUMMARY'!$FA$80)+SUMIF('ANNUAL SUMMARY'!$DH$62,BH59,'ANNUAL SUMMARY'!$DD$80)+SUMIF('ANNUAL SUMMARY'!$BI$62,BH59,'ANNUAL SUMMARY'!$BE$80)+SUMIF('ANNUAL SUMMARY'!$L$62,BH59,'ANNUAL SUMMARY'!$H$80)+SUMIF('ANNUAL SUMMARY'!$FE$6,BH59,'ANNUAL SUMMARY'!$FA$24)+SUMIF('ANNUAL SUMMARY'!$DH$6,BH59,'ANNUAL SUMMARY'!$DD$24)+SUMIF('ANNUAL SUMMARY'!$BI$6,BH59,'ANNUAL SUMMARY'!$BE$24)+SUMIF('ANNUAL SUMMARY'!$L$6,BH59,'ANNUAL SUMMARY'!$H$24)+SUMIF('PREVIOUS LOGS'!$K$6,BH59,'PREVIOUS LOGS'!$F$20)+SUMIF('PREVIOUS LOGS'!$K$59,$K$6,'PREVIOUS LOGS'!$F$73)+SUMIF('PREVIOUS LOGS'!$K$112,BH59,'PREVIOUS LOGS'!$F$126)+SUMIF('PREVIOUS LOGS'!$K$165,BH59,'PREVIOUS LOGS'!$F$179)+SUMIF('PREVIOUS LOGS'!$K$218,BH59,'PREVIOUS LOGS'!$F$232)+SUMIF('PREVIOUS LOGS'!$K$271,BH59,'PREVIOUS LOGS'!$F$285)+SUMIF('PREVIOUS LOGS'!$K$324,BH59,'PREVIOUS LOGS'!$F$338)+SUMIF('PREVIOUS LOGS'!$BH$6,BH59,'PREVIOUS LOGS'!$BD$20)+SUMIF('PREVIOUS LOGS'!$BH$59,$K$6,'PREVIOUS LOGS'!$BD$73)+SUMIF('PREVIOUS LOGS'!$BH$112,BH59,'PREVIOUS LOGS'!$BD$126)+SUMIF('PREVIOUS LOGS'!$BH$165,BH59,'PREVIOUS LOGS'!$BD$179)+SUMIF('PREVIOUS LOGS'!$BH$218,BH59,'PREVIOUS LOGS'!$BD$232)+SUMIF('PREVIOUS LOGS'!$BH$271,BH59,'PREVIOUS LOGS'!$BD$285)+SUMIF('PREVIOUS LOGS'!$BH$324,BH59,'PREVIOUS LOGS'!$BD$338)+SUMIF('PREVIOUS LOGS'!$DF$6,BH59,'PREVIOUS LOGS'!$DB$20)+SUMIF('PREVIOUS LOGS'!$DF$59,$K$6,'PREVIOUS LOGS'!$DB$73)+SUMIF('PREVIOUS LOGS'!$DF$112,BH59,'PREVIOUS LOGS'!$DB$126)+SUMIF('PREVIOUS LOGS'!$DF$165,BH59,'PREVIOUS LOGS'!$DB$179)+SUMIF('PREVIOUS LOGS'!$DF$218,BH59,'PREVIOUS LOGS'!$DB$232)+SUMIF('PREVIOUS LOGS'!$DF$271,BH59,'PREVIOUS LOGS'!$DB$285)+SUMIF('PREVIOUS LOGS'!$DF$324,BH59,'PREVIOUS LOGS'!$DB$338)+SUMIF('PREVIOUS LOGS'!$FC$6,BH59,'PREVIOUS LOGS'!$EY$20)+SUMIF('PREVIOUS LOGS'!$FC$59,$K$6,'PREVIOUS LOGS'!$EY$73)+SUMIF('PREVIOUS LOGS'!$FC$112,BH59,'PREVIOUS LOGS'!$EY$126)+SUMIF('PREVIOUS LOGS'!$FC$165,BH59,'PREVIOUS LOGS'!$EY$179)+SUMIF('PREVIOUS LOGS'!$FC$218,BH59,'PREVIOUS LOGS'!$EY$232)+SUMIF('PREVIOUS LOGS'!$FC$271,BH59,'PREVIOUS LOGS'!$EY$285)+SUMIF('PREVIOUS LOGS'!$FC$324,BH59,'PREVIOUS LOGS'!$EY$338)</f>
        <v>0</v>
      </c>
      <c r="BD73" s="793"/>
      <c r="BE73" s="793"/>
      <c r="BF73" s="793"/>
      <c r="BG73" s="793"/>
      <c r="BH73" s="793"/>
      <c r="BI73" s="794"/>
      <c r="BJ73" s="643"/>
      <c r="BK73" s="878" t="str">
        <f>'ANNUAL SUMMARY'!$O$24</f>
        <v>LANDINGSS</v>
      </c>
      <c r="BL73" s="879"/>
      <c r="BM73" s="879"/>
      <c r="BN73" s="879"/>
      <c r="BO73" s="879"/>
      <c r="BP73" s="879"/>
      <c r="BQ73" s="879"/>
      <c r="BR73" s="879"/>
      <c r="BS73" s="879"/>
      <c r="BT73" s="879"/>
      <c r="BU73" s="880"/>
      <c r="BV73" s="15"/>
      <c r="BW73" s="812">
        <f>IF(BW65=0," ",BW65+4)</f>
        <v>2026</v>
      </c>
      <c r="BX73" s="813"/>
      <c r="BY73" s="813"/>
      <c r="BZ73" s="813"/>
      <c r="CA73" s="813"/>
      <c r="CB73" s="1118">
        <f>SUMIFS('ANNUAL SUMMARY'!$AF$54,BW73,'ANNUAL SUMMARY'!$V$9,BH59,'ANNUAL SUMMARY'!$L$6)+SUMIFS('ANNUAL SUMMARY'!$AF$112,BW73,'ANNUAL SUMMARY'!$V$9,BH59,'ANNUAL SUMMARY'!$L$64)+SUMIFS('ANNUAL SUMMARY'!$AF$170,BW73,'ANNUAL SUMMARY'!$V$9,BH59,'ANNUAL SUMMARY'!$L$122)+SUMIFS('ANNUAL SUMMARY'!$AF$228,BW73,'ANNUAL SUMMARY'!$V$9,BH59,'ANNUAL SUMMARY'!$L$180)+SUMIFS('ANNUAL SUMMARY'!$AF$286,BW73,'ANNUAL SUMMARY'!$V$9,BH59,'ANNUAL SUMMARY'!$L$238)+SUMIFS('ANNUAL SUMMARY'!$AF$344,BW73,'ANNUAL SUMMARY'!$V$9,BH59,'ANNUAL SUMMARY'!$L$296)+SUMIFS('ANNUAL SUMMARY'!$AF$402,BW73,'ANNUAL SUMMARY'!$V$9,BH59,'ANNUAL SUMMARY'!$L$354)+SUMIFS('ANNUAL SUMMARY'!$AF$460,BW73,'ANNUAL SUMMARY'!$V$9,BH59,'ANNUAL SUMMARY'!$L$412)+SUMIFS('ANNUAL SUMMARY'!$AF$518,BW73,'ANNUAL SUMMARY'!$V$9,BH59,'ANNUAL SUMMARY'!$L$470)+SUMIFS('ANNUAL SUMMARY'!$AF$576,BW73,'ANNUAL SUMMARY'!$V$9,BH59,'ANNUAL SUMMARY'!$L$528)+SUMIFS('ANNUAL SUMMARY'!$AF$634,BW73,'ANNUAL SUMMARY'!$V$9,BH59,'ANNUAL SUMMARY'!$L$586)+SUMIFS('ANNUAL SUMMARY'!$AF$692,BW73,'ANNUAL SUMMARY'!$V$9,BH59,'ANNUAL SUMMARY'!$L$644)+SUMIFS('ANNUAL SUMMARY'!$CC$54,BW73,'ANNUAL SUMMARY'!$V$9,BH59,'ANNUAL SUMMARY'!$BI$6)+SUMIFS('ANNUAL SUMMARY'!$CC$112,BW73,'ANNUAL SUMMARY'!$V$9,BH59,'ANNUAL SUMMARY'!$BI$64)+SUMIFS('ANNUAL SUMMARY'!$CC$170,BW73,'ANNUAL SUMMARY'!$V$9,BH59,'ANNUAL SUMMARY'!$BI$122)+SUMIFS('ANNUAL SUMMARY'!$CC$228,BW73,'ANNUAL SUMMARY'!$V$9,BH59,'ANNUAL SUMMARY'!$BI$180)+SUMIFS('ANNUAL SUMMARY'!$CC$286,BW73,'ANNUAL SUMMARY'!$V$9,BH59,'ANNUAL SUMMARY'!$BI$238)+SUMIFS('ANNUAL SUMMARY'!$CC$344,BW73,'ANNUAL SUMMARY'!$V$9,BH59,'ANNUAL SUMMARY'!$BI$296)+SUMIFS('ANNUAL SUMMARY'!$CC$402,BW73,'ANNUAL SUMMARY'!$V$9,BH59,'ANNUAL SUMMARY'!$BI$354)+SUMIFS('ANNUAL SUMMARY'!$CC$460,BW73,'ANNUAL SUMMARY'!$V$9,BH59,'ANNUAL SUMMARY'!$BI$412)+SUMIFS('ANNUAL SUMMARY'!$CC$518,BW73,'ANNUAL SUMMARY'!$V$9,BH59,'ANNUAL SUMMARY'!$BI$470)+SUMIFS('ANNUAL SUMMARY'!$CC$576,BW73,'ANNUAL SUMMARY'!$V$9,BH59,'ANNUAL SUMMARY'!$BI$528)+SUMIFS('ANNUAL SUMMARY'!$CC$634,BW73,'ANNUAL SUMMARY'!$V$9,BH59,'ANNUAL SUMMARY'!$BI$586)+SUMIFS('ANNUAL SUMMARY'!$CC$692,BW73,'ANNUAL SUMMARY'!$V$9,BH59,'ANNUAL SUMMARY'!$BI$644)+SUMIFS('ANNUAL SUMMARY'!$EB$54,BW73,'ANNUAL SUMMARY'!$V$9,BH59,'ANNUAL SUMMARY'!$DH$6)+SUMIFS('ANNUAL SUMMARY'!$EB$112,BW73,'ANNUAL SUMMARY'!$V$9,BH59,'ANNUAL SUMMARY'!$DH$64)+SUMIFS('ANNUAL SUMMARY'!$EB$170,BW73,'ANNUAL SUMMARY'!$V$9,BH59,'ANNUAL SUMMARY'!$DH$122)+SUMIFS('ANNUAL SUMMARY'!$EB$228,BW73,'ANNUAL SUMMARY'!$V$9,BH59,'ANNUAL SUMMARY'!$DH$180)+SUMIFS('ANNUAL SUMMARY'!$EB$286,BW73,'ANNUAL SUMMARY'!$V$9,BH59,'ANNUAL SUMMARY'!$DH$238)+SUMIFS('ANNUAL SUMMARY'!$EB$344,BW73,'ANNUAL SUMMARY'!$V$9,BH59,'ANNUAL SUMMARY'!$DH$296)+SUMIFS('ANNUAL SUMMARY'!$EB$402,BW73,'ANNUAL SUMMARY'!$V$9,BH59,'ANNUAL SUMMARY'!$DH$354)+SUMIFS('ANNUAL SUMMARY'!$EB$460,BW73,'ANNUAL SUMMARY'!$V$9,BH59,'ANNUAL SUMMARY'!$DH$412)+SUMIFS('ANNUAL SUMMARY'!$EB$518,BW73,'ANNUAL SUMMARY'!$V$9,BH59,'ANNUAL SUMMARY'!$DH$470)+SUMIFS('ANNUAL SUMMARY'!$EB$576,BW73,'ANNUAL SUMMARY'!$V$9,BH59,'ANNUAL SUMMARY'!$DH$528)+SUMIFS('ANNUAL SUMMARY'!$EB$634,BW73,'ANNUAL SUMMARY'!$V$9,BH59,'ANNUAL SUMMARY'!$DH$586)+SUMIFS('ANNUAL SUMMARY'!$EB$692,BW73,'ANNUAL SUMMARY'!$V$9,BH59,'ANNUAL SUMMARY'!$DH$644)+SUMIFS('ANNUAL SUMMARY'!$FY$54,BW73,'ANNUAL SUMMARY'!$V$9,BH59,'ANNUAL SUMMARY'!$FE$6)+SUMIFS('ANNUAL SUMMARY'!$FY$112,BW73,'ANNUAL SUMMARY'!$V$9,BH59,'ANNUAL SUMMARY'!$FE$64)+SUMIFS('ANNUAL SUMMARY'!$FY$170,BW73,'ANNUAL SUMMARY'!$V$9,BH59,'ANNUAL SUMMARY'!$FE$122)+SUMIFS('ANNUAL SUMMARY'!$FY$228,BW73,'ANNUAL SUMMARY'!$V$9,BH59,'ANNUAL SUMMARY'!$FE$180)+SUMIFS('ANNUAL SUMMARY'!$FY$286,BW73,'ANNUAL SUMMARY'!$V$9,BH59,'ANNUAL SUMMARY'!$FE$238)+SUMIFS('ANNUAL SUMMARY'!$FY$344,BW73,'ANNUAL SUMMARY'!$V$9,BH59,'ANNUAL SUMMARY'!$FE$296)+SUMIFS('ANNUAL SUMMARY'!$FY$402,BW73,'ANNUAL SUMMARY'!$V$9,BH59,'ANNUAL SUMMARY'!$FE$354)+SUMIFS('ANNUAL SUMMARY'!$FY$460,BW73,'ANNUAL SUMMARY'!$V$9,BH59,'ANNUAL SUMMARY'!$FE$412)+SUMIFS('ANNUAL SUMMARY'!$FY$518,BW73,'ANNUAL SUMMARY'!$V$9,BH59,'ANNUAL SUMMARY'!$FE$470)+SUMIFS('ANNUAL SUMMARY'!$FY$576,BW73,'ANNUAL SUMMARY'!$V$9,BH59,'ANNUAL SUMMARY'!$FE$528)+SUMIFS('ANNUAL SUMMARY'!$FY$634,BW73,'ANNUAL SUMMARY'!$V$9,BH59,'ANNUAL SUMMARY'!$FE$586)+SUMIFS('ANNUAL SUMMARY'!$FY$692,BW73,'ANNUAL SUMMARY'!$V$9,BH59,'ANNUAL SUMMARY'!$FE$644)</f>
        <v>0</v>
      </c>
      <c r="CC73" s="727"/>
      <c r="CD73" s="727"/>
      <c r="CE73" s="727"/>
      <c r="CF73" s="727">
        <f>SUMIFS('ANNUAL SUMMARY'!$AJ$54,BW73,'ANNUAL SUMMARY'!$V$9,BH59,'ANNUAL SUMMARY'!$L$6)+SUMIFS('ANNUAL SUMMARY'!$AJ$112,BW73,'ANNUAL SUMMARY'!$V$9,BH59,'ANNUAL SUMMARY'!$L$64)+SUMIFS('ANNUAL SUMMARY'!$AJ$170,BW73,'ANNUAL SUMMARY'!$V$9,BH59,'ANNUAL SUMMARY'!$L$122)+SUMIFS('ANNUAL SUMMARY'!$AJ$228,BW73,'ANNUAL SUMMARY'!$V$9,BH59,'ANNUAL SUMMARY'!$L$180)+SUMIFS('ANNUAL SUMMARY'!$AJ$286,BW73,'ANNUAL SUMMARY'!$V$9,BH59,'ANNUAL SUMMARY'!$L$238)+SUMIFS('ANNUAL SUMMARY'!$AJ$344,BW73,'ANNUAL SUMMARY'!$V$9,BH59,'ANNUAL SUMMARY'!$L$296)+SUMIFS('ANNUAL SUMMARY'!$AJ$402,BW73,'ANNUAL SUMMARY'!$V$9,BH59,'ANNUAL SUMMARY'!$L$354)+SUMIFS('ANNUAL SUMMARY'!$AJ$460,BW73,'ANNUAL SUMMARY'!$V$9,BH59,'ANNUAL SUMMARY'!$L$412)+SUMIFS('ANNUAL SUMMARY'!$AJ$518,BW73,'ANNUAL SUMMARY'!$V$9,BH59,'ANNUAL SUMMARY'!$L$470)+SUMIFS('ANNUAL SUMMARY'!$AJ$576,BW73,'ANNUAL SUMMARY'!$V$9,BH59,'ANNUAL SUMMARY'!$L$528)+SUMIFS('ANNUAL SUMMARY'!$AJ$634,BW73,'ANNUAL SUMMARY'!$V$9,BH59,'ANNUAL SUMMARY'!$L$586)+SUMIFS('ANNUAL SUMMARY'!$AJ$692,BW73,'ANNUAL SUMMARY'!$V$9,BH59,'ANNUAL SUMMARY'!$L$644)+SUMIFS('ANNUAL SUMMARY'!$CG$54,BW73,'ANNUAL SUMMARY'!$V$9,BH59,'ANNUAL SUMMARY'!$BI$6)+SUMIFS('ANNUAL SUMMARY'!$CG$112,BW73,'ANNUAL SUMMARY'!$V$9,BH59,'ANNUAL SUMMARY'!$BI$64)+SUMIFS('ANNUAL SUMMARY'!$CG$170,BW73,'ANNUAL SUMMARY'!$V$9,BH59,'ANNUAL SUMMARY'!$BI$122)+SUMIFS('ANNUAL SUMMARY'!$CG$228,BW73,'ANNUAL SUMMARY'!$V$9,BH59,'ANNUAL SUMMARY'!$BI$180)+SUMIFS('ANNUAL SUMMARY'!$CG$286,BW73,'ANNUAL SUMMARY'!$V$9,BH59,'ANNUAL SUMMARY'!$BI$238)+SUMIFS('ANNUAL SUMMARY'!$CG$344,BW73,'ANNUAL SUMMARY'!$V$9,BH59,'ANNUAL SUMMARY'!$BI$296)+SUMIFS('ANNUAL SUMMARY'!$CG$402,BW73,'ANNUAL SUMMARY'!$V$9,BH59,'ANNUAL SUMMARY'!$BI$354)+SUMIFS('ANNUAL SUMMARY'!$CG$460,BW73,'ANNUAL SUMMARY'!$V$9,BH59,'ANNUAL SUMMARY'!$BI$412)+SUMIFS('ANNUAL SUMMARY'!$CG$518,BW73,'ANNUAL SUMMARY'!$V$9,BH59,'ANNUAL SUMMARY'!$BI$470)+SUMIFS('ANNUAL SUMMARY'!$CG$576,BW73,'ANNUAL SUMMARY'!$V$9,BH59,'ANNUAL SUMMARY'!$BI$528)+SUMIFS('ANNUAL SUMMARY'!$CG$634,BW73,'ANNUAL SUMMARY'!$V$9,BH59,'ANNUAL SUMMARY'!$BI$586)+SUMIFS('ANNUAL SUMMARY'!$CG$692,BW73,'ANNUAL SUMMARY'!$V$9,BH59,'ANNUAL SUMMARY'!$BI$644)+SUMIFS('ANNUAL SUMMARY'!$EF$54,BW73,'ANNUAL SUMMARY'!$V$9,BH59,'ANNUAL SUMMARY'!$DH$6)+SUMIFS('ANNUAL SUMMARY'!$EF$112,BW73,'ANNUAL SUMMARY'!$V$9,BH59,'ANNUAL SUMMARY'!$DH$64)+SUMIFS('ANNUAL SUMMARY'!$EF$170,BW73,'ANNUAL SUMMARY'!$V$9,BH59,'ANNUAL SUMMARY'!$DH$122)+SUMIFS('ANNUAL SUMMARY'!$EF$228,BW73,'ANNUAL SUMMARY'!$V$9,BH59,'ANNUAL SUMMARY'!$DH$180)+SUMIFS('ANNUAL SUMMARY'!$EF$286,BW73,'ANNUAL SUMMARY'!$V$9,BH59,'ANNUAL SUMMARY'!$DH$238)+SUMIFS('ANNUAL SUMMARY'!$EF$344,BW73,'ANNUAL SUMMARY'!$V$9,BH59,'ANNUAL SUMMARY'!$DH$296)+SUMIFS('ANNUAL SUMMARY'!$EF$402,BW73,'ANNUAL SUMMARY'!$V$9,BH59,'ANNUAL SUMMARY'!$DH$354)+SUMIFS('ANNUAL SUMMARY'!$EF$460,BW73,'ANNUAL SUMMARY'!$V$9,BH59,'ANNUAL SUMMARY'!$DH$412)+SUMIFS('ANNUAL SUMMARY'!$EF$518,BW73,'ANNUAL SUMMARY'!$V$9,BH59,'ANNUAL SUMMARY'!$DH$470)+SUMIFS('ANNUAL SUMMARY'!$EF$576,BW73,'ANNUAL SUMMARY'!$V$9,BH59,'ANNUAL SUMMARY'!$DH$528)+SUMIFS('ANNUAL SUMMARY'!$EF$634,BW73,'ANNUAL SUMMARY'!$V$9,BH59,'ANNUAL SUMMARY'!$DH$586)+SUMIFS('ANNUAL SUMMARY'!$EF$692,BW73,'ANNUAL SUMMARY'!$V$9,BH59,'ANNUAL SUMMARY'!$DH$644)+SUMIFS('ANNUAL SUMMARY'!$GC$54,BW73,'ANNUAL SUMMARY'!$V$9,BH59,'ANNUAL SUMMARY'!$FE$6)+SUMIFS('ANNUAL SUMMARY'!$GC$112,BW73,'ANNUAL SUMMARY'!$V$9,BH59,'ANNUAL SUMMARY'!$FE$64)+SUMIFS('ANNUAL SUMMARY'!$GC$170,BW73,'ANNUAL SUMMARY'!$V$9,BH59,'ANNUAL SUMMARY'!$FE$122)+SUMIFS('ANNUAL SUMMARY'!$GC$228,BW73,'ANNUAL SUMMARY'!$V$9,BH59,'ANNUAL SUMMARY'!$FE$180)+SUMIFS('ANNUAL SUMMARY'!$GC$286,BW73,'ANNUAL SUMMARY'!$V$9,BH59,'ANNUAL SUMMARY'!$FE$238)+SUMIFS('ANNUAL SUMMARY'!$GC$344,BW73,'ANNUAL SUMMARY'!$V$9,BH59,'ANNUAL SUMMARY'!$FE$296)+SUMIFS('ANNUAL SUMMARY'!$GC$402,BW73,'ANNUAL SUMMARY'!$V$9,BH59,'ANNUAL SUMMARY'!$FE$354)+SUMIFS('ANNUAL SUMMARY'!$GC$460,BW73,'ANNUAL SUMMARY'!$V$9,BH59,'ANNUAL SUMMARY'!$FE$412)+SUMIFS('ANNUAL SUMMARY'!$GC$518,BW73,'ANNUAL SUMMARY'!$V$9,BH59,'ANNUAL SUMMARY'!$FE$470)+SUMIFS('ANNUAL SUMMARY'!$GC$576,BW73,'ANNUAL SUMMARY'!$V$9,BH59,'ANNUAL SUMMARY'!$FE$528)+SUMIFS('ANNUAL SUMMARY'!$GC$634,BW73,'ANNUAL SUMMARY'!$V$9,BH59,'ANNUAL SUMMARY'!$FE$586)+SUMIFS('ANNUAL SUMMARY'!$GC$692,BW73,'ANNUAL SUMMARY'!$V$9,BH59,'ANNUAL SUMMARY'!$FE$644)</f>
        <v>0</v>
      </c>
      <c r="CG73" s="727"/>
      <c r="CH73" s="727"/>
      <c r="CI73" s="727"/>
      <c r="CJ73" s="727">
        <f>SUMIFS('ANNUAL SUMMARY'!$AN$54,BW73,'ANNUAL SUMMARY'!$V$9,BH59,'ANNUAL SUMMARY'!$L$6)+SUMIFS('ANNUAL SUMMARY'!$AN$112,BW73,'ANNUAL SUMMARY'!$V$9,BH59,'ANNUAL SUMMARY'!$L$64)+SUMIFS('ANNUAL SUMMARY'!$AN$170,BW73,'ANNUAL SUMMARY'!$V$9,BH59,'ANNUAL SUMMARY'!$L$122)+SUMIFS('ANNUAL SUMMARY'!$AN$228,BW73,'ANNUAL SUMMARY'!$V$9,BH59,'ANNUAL SUMMARY'!$L$180)+SUMIFS('ANNUAL SUMMARY'!$AN$286,BW73,'ANNUAL SUMMARY'!$V$9,BH59,'ANNUAL SUMMARY'!$L$238)+SUMIFS('ANNUAL SUMMARY'!$AN$344,BW73,'ANNUAL SUMMARY'!$V$9,BH59,'ANNUAL SUMMARY'!$L$296)+SUMIFS('ANNUAL SUMMARY'!$AN$402,BW73,'ANNUAL SUMMARY'!$V$9,BH59,'ANNUAL SUMMARY'!$L$354)+SUMIFS('ANNUAL SUMMARY'!$AN$460,BW73,'ANNUAL SUMMARY'!$V$9,BH59,'ANNUAL SUMMARY'!$L$412)+SUMIFS('ANNUAL SUMMARY'!$AN$518,BW73,'ANNUAL SUMMARY'!$V$9,BH59,'ANNUAL SUMMARY'!$L$470)+SUMIFS('ANNUAL SUMMARY'!$AN$576,BW73,'ANNUAL SUMMARY'!$V$9,BH59,'ANNUAL SUMMARY'!$L$528)+SUMIFS('ANNUAL SUMMARY'!$AN$634,BW73,'ANNUAL SUMMARY'!$V$9,BH59,'ANNUAL SUMMARY'!$L$586)+SUMIFS('ANNUAL SUMMARY'!$AN$692,BW73,'ANNUAL SUMMARY'!$V$9,BH59,'ANNUAL SUMMARY'!$L$644)+SUMIFS('ANNUAL SUMMARY'!$CK$54,BW73,'ANNUAL SUMMARY'!$V$9,BH59,'ANNUAL SUMMARY'!$BI$6)+SUMIFS('ANNUAL SUMMARY'!$CK$112,BW73,'ANNUAL SUMMARY'!$V$9,BH59,'ANNUAL SUMMARY'!$BI$64)+SUMIFS('ANNUAL SUMMARY'!$CK$170,BW73,'ANNUAL SUMMARY'!$V$9,BH59,'ANNUAL SUMMARY'!$BI$122)+SUMIFS('ANNUAL SUMMARY'!$CK$228,BW73,'ANNUAL SUMMARY'!$V$9,BH59,'ANNUAL SUMMARY'!$BI$180)+SUMIFS('ANNUAL SUMMARY'!$CK$286,BW73,'ANNUAL SUMMARY'!$V$9,BH59,'ANNUAL SUMMARY'!$BI$238)+SUMIFS('ANNUAL SUMMARY'!$CK$344,BW73,'ANNUAL SUMMARY'!$V$9,BH59,'ANNUAL SUMMARY'!$BI$296)+SUMIFS('ANNUAL SUMMARY'!$CK$402,BW73,'ANNUAL SUMMARY'!$V$9,BH59,'ANNUAL SUMMARY'!$BI$354)+SUMIFS('ANNUAL SUMMARY'!$CK$460,BW73,'ANNUAL SUMMARY'!$V$9,BH59,'ANNUAL SUMMARY'!$BI$412)+SUMIFS('ANNUAL SUMMARY'!$CK$518,BW73,'ANNUAL SUMMARY'!$V$9,BH59,'ANNUAL SUMMARY'!$BI$470)+SUMIFS('ANNUAL SUMMARY'!$CK$576,BW73,'ANNUAL SUMMARY'!$V$9,BH59,'ANNUAL SUMMARY'!$BI$528)+SUMIFS('ANNUAL SUMMARY'!$CK$634,BW73,'ANNUAL SUMMARY'!$V$9,BH59,'ANNUAL SUMMARY'!$BI$586)+SUMIFS('ANNUAL SUMMARY'!$CK$692,BW73,'ANNUAL SUMMARY'!$V$9,BH59,'ANNUAL SUMMARY'!$BI$644)+SUMIFS('ANNUAL SUMMARY'!$EJ$54,BW73,'ANNUAL SUMMARY'!$V$9,BH59,'ANNUAL SUMMARY'!$DH$6)+SUMIFS('ANNUAL SUMMARY'!$EJ$112,BW73,'ANNUAL SUMMARY'!$V$9,BH59,'ANNUAL SUMMARY'!$DH$64)+SUMIFS('ANNUAL SUMMARY'!$EJ$170,BW73,'ANNUAL SUMMARY'!$V$9,BH59,'ANNUAL SUMMARY'!$DH$122)+SUMIFS('ANNUAL SUMMARY'!$EJ$228,BW73,'ANNUAL SUMMARY'!$V$9,BH59,'ANNUAL SUMMARY'!$DH$180)+SUMIFS('ANNUAL SUMMARY'!$EJ$286,BW73,'ANNUAL SUMMARY'!$V$9,BH59,'ANNUAL SUMMARY'!$DH$238)+SUMIFS('ANNUAL SUMMARY'!$EJ$344,BW73,'ANNUAL SUMMARY'!$V$9,BH59,'ANNUAL SUMMARY'!$DH$296)+SUMIFS('ANNUAL SUMMARY'!$EJ$402,BW73,'ANNUAL SUMMARY'!$V$9,BH59,'ANNUAL SUMMARY'!$DH$354)+SUMIFS('ANNUAL SUMMARY'!$EJ$460,BW73,'ANNUAL SUMMARY'!$V$9,BH59,'ANNUAL SUMMARY'!$DH$412)+SUMIFS('ANNUAL SUMMARY'!$EJ$518,BW73,'ANNUAL SUMMARY'!$V$9,BH59,'ANNUAL SUMMARY'!$DH$470)+SUMIFS('ANNUAL SUMMARY'!$EJ$576,BW73,'ANNUAL SUMMARY'!$V$9,BH59,'ANNUAL SUMMARY'!$DH$528)+SUMIFS('ANNUAL SUMMARY'!$EJ$634,BW73,'ANNUAL SUMMARY'!$V$9,BH59,'ANNUAL SUMMARY'!$DH$586)+SUMIFS('ANNUAL SUMMARY'!$EJ$692,BW73,'ANNUAL SUMMARY'!$V$9,BH59,'ANNUAL SUMMARY'!$DH$644)+SUMIFS('ANNUAL SUMMARY'!$GG$54,BW73,'ANNUAL SUMMARY'!$V$9,BH59,'ANNUAL SUMMARY'!$FE$6)+SUMIFS('ANNUAL SUMMARY'!$GG$112,BW73,'ANNUAL SUMMARY'!$V$9,BH59,'ANNUAL SUMMARY'!$FE$64)+SUMIFS('ANNUAL SUMMARY'!$GG$170,BW73,'ANNUAL SUMMARY'!$V$9,BH59,'ANNUAL SUMMARY'!$FE$122)+SUMIFS('ANNUAL SUMMARY'!$GG$228,BW73,'ANNUAL SUMMARY'!$V$9,BH59,'ANNUAL SUMMARY'!$FE$180)+SUMIFS('ANNUAL SUMMARY'!$GG$286,BW73,'ANNUAL SUMMARY'!$V$9,BH59,'ANNUAL SUMMARY'!$FE$238)+SUMIFS('ANNUAL SUMMARY'!$GG$344,BW73,'ANNUAL SUMMARY'!$V$9,BH59,'ANNUAL SUMMARY'!$FE$296)+SUMIFS('ANNUAL SUMMARY'!$GG$402,BW73,'ANNUAL SUMMARY'!$V$9,BH59,'ANNUAL SUMMARY'!$FE$354)+SUMIFS('ANNUAL SUMMARY'!$GG$460,BW73,'ANNUAL SUMMARY'!$V$9,BH59,'ANNUAL SUMMARY'!$FE$412)+SUMIFS('ANNUAL SUMMARY'!$GG$518,BW73,'ANNUAL SUMMARY'!$V$9,BH59,'ANNUAL SUMMARY'!$FE$470)+SUMIFS('ANNUAL SUMMARY'!$GG$576,BW73,'ANNUAL SUMMARY'!$V$9,BH59,'ANNUAL SUMMARY'!$FE$528)+SUMIFS('ANNUAL SUMMARY'!$GG$634,BW73,'ANNUAL SUMMARY'!$V$9,BH59,'ANNUAL SUMMARY'!$FE$586)+SUMIFS('ANNUAL SUMMARY'!$GG$692,BW73,'ANNUAL SUMMARY'!$V$9,BH59,'ANNUAL SUMMARY'!$FE$644)</f>
        <v>0</v>
      </c>
      <c r="CK73" s="727"/>
      <c r="CL73" s="727"/>
      <c r="CM73" s="727"/>
      <c r="CN73" s="728">
        <f>SUMIFS('ANNUAL SUMMARY'!$AR$54,BW73,'ANNUAL SUMMARY'!$V$9,BH59,'ANNUAL SUMMARY'!$L$6)+SUMIFS('ANNUAL SUMMARY'!$AR$112,BW73,'ANNUAL SUMMARY'!$V$9,BH59,'ANNUAL SUMMARY'!$L$64)+SUMIFS('ANNUAL SUMMARY'!$AR$170,BW73,'ANNUAL SUMMARY'!$V$9,BH59,'ANNUAL SUMMARY'!$L$122)+SUMIFS('ANNUAL SUMMARY'!$AR$228,BW73,'ANNUAL SUMMARY'!$V$9,BH59,'ANNUAL SUMMARY'!$L$180)+SUMIFS('ANNUAL SUMMARY'!$AR$286,BW73,'ANNUAL SUMMARY'!$V$9,BH59,'ANNUAL SUMMARY'!$L$238)+SUMIFS('ANNUAL SUMMARY'!$AR$344,BW73,'ANNUAL SUMMARY'!$V$9,BH59,'ANNUAL SUMMARY'!$L$296)+SUMIFS('ANNUAL SUMMARY'!$AR$402,BW73,'ANNUAL SUMMARY'!$V$9,BH59,'ANNUAL SUMMARY'!$L$354)+SUMIFS('ANNUAL SUMMARY'!$AR$460,BW73,'ANNUAL SUMMARY'!$V$9,BH59,'ANNUAL SUMMARY'!$L$412)+SUMIFS('ANNUAL SUMMARY'!$AR$518,BW73,'ANNUAL SUMMARY'!$V$9,BH59,'ANNUAL SUMMARY'!$L$470)+SUMIFS('ANNUAL SUMMARY'!$AR$576,BW73,'ANNUAL SUMMARY'!$V$9,BH59,'ANNUAL SUMMARY'!$L$528)+SUMIFS('ANNUAL SUMMARY'!$AR$634,BW73,'ANNUAL SUMMARY'!$V$9,BH59,'ANNUAL SUMMARY'!$L$586)+SUMIFS('ANNUAL SUMMARY'!$AR$692,BW73,'ANNUAL SUMMARY'!$V$9,BH59,'ANNUAL SUMMARY'!$L$644)+SUMIFS('ANNUAL SUMMARY'!$CO$54,BW73,'ANNUAL SUMMARY'!$V$9,BH59,'ANNUAL SUMMARY'!$BI$6)+SUMIFS('ANNUAL SUMMARY'!$CO$112,BW73,'ANNUAL SUMMARY'!$V$9,BH59,'ANNUAL SUMMARY'!$BI$64)+SUMIFS('ANNUAL SUMMARY'!$CO$170,BW73,'ANNUAL SUMMARY'!$V$9,BH59,'ANNUAL SUMMARY'!$BI$122)+SUMIFS('ANNUAL SUMMARY'!$CO$228,BW73,'ANNUAL SUMMARY'!$V$9,BH59,'ANNUAL SUMMARY'!$BI$180)+SUMIFS('ANNUAL SUMMARY'!$CO$286,BW73,'ANNUAL SUMMARY'!$V$9,BH59,'ANNUAL SUMMARY'!$BI$238)+SUMIFS('ANNUAL SUMMARY'!$CO$344,BW73,'ANNUAL SUMMARY'!$V$9,BH59,'ANNUAL SUMMARY'!$BI$296)+SUMIFS('ANNUAL SUMMARY'!$CO$402,BW73,'ANNUAL SUMMARY'!$V$9,BH59,'ANNUAL SUMMARY'!$BI$354)+SUMIFS('ANNUAL SUMMARY'!$CO$460,BW73,'ANNUAL SUMMARY'!$V$9,BH59,'ANNUAL SUMMARY'!$BI$412)+SUMIFS('ANNUAL SUMMARY'!$CO$518,BW73,'ANNUAL SUMMARY'!$V$9,BH59,'ANNUAL SUMMARY'!$BI$470)+SUMIFS('ANNUAL SUMMARY'!$CO$576,BW73,'ANNUAL SUMMARY'!$V$9,BH59,'ANNUAL SUMMARY'!$BI$528)+SUMIFS('ANNUAL SUMMARY'!$CO$634,BW73,'ANNUAL SUMMARY'!$V$9,BH59,'ANNUAL SUMMARY'!$BI$586)+SUMIFS('ANNUAL SUMMARY'!$CO$692,BW73,'ANNUAL SUMMARY'!$V$9,BH59,'ANNUAL SUMMARY'!$BI$644)+SUMIFS('ANNUAL SUMMARY'!$EN$54,BW73,'ANNUAL SUMMARY'!$V$9,BH59,'ANNUAL SUMMARY'!$DH$6)+SUMIFS('ANNUAL SUMMARY'!$EN$112,BW73,'ANNUAL SUMMARY'!$V$9,BH59,'ANNUAL SUMMARY'!$DH$64)+SUMIFS('ANNUAL SUMMARY'!$EN$170,BW73,'ANNUAL SUMMARY'!$V$9,BH59,'ANNUAL SUMMARY'!$DH$122)+SUMIFS('ANNUAL SUMMARY'!$EN$228,BW73,'ANNUAL SUMMARY'!$V$9,BH59,'ANNUAL SUMMARY'!$DH$180)+SUMIFS('ANNUAL SUMMARY'!$EN$286,BW73,'ANNUAL SUMMARY'!$V$9,BH59,'ANNUAL SUMMARY'!$DH$238)+SUMIFS('ANNUAL SUMMARY'!$EN$344,BW73,'ANNUAL SUMMARY'!$V$9,BH59,'ANNUAL SUMMARY'!$DH$296)+SUMIFS('ANNUAL SUMMARY'!$EN$402,BW73,'ANNUAL SUMMARY'!$V$9,BH59,'ANNUAL SUMMARY'!$DH$354)+SUMIFS('ANNUAL SUMMARY'!$EN$460,BW73,'ANNUAL SUMMARY'!$V$9,BH59,'ANNUAL SUMMARY'!$DH$412)+SUMIFS('ANNUAL SUMMARY'!$EN$518,BW73,'ANNUAL SUMMARY'!$V$9,BH59,'ANNUAL SUMMARY'!$DH$470)+SUMIFS('ANNUAL SUMMARY'!$EN$576,BW73,'ANNUAL SUMMARY'!$V$9,BH59,'ANNUAL SUMMARY'!$DH$528)+SUMIFS('ANNUAL SUMMARY'!$EN$634,BW73,'ANNUAL SUMMARY'!$V$9,BH59,'ANNUAL SUMMARY'!$DH$586)+SUMIFS('ANNUAL SUMMARY'!$EN$692,BW73,'ANNUAL SUMMARY'!$V$9,BH59,'ANNUAL SUMMARY'!$DH$644)+SUMIFS('ANNUAL SUMMARY'!$GK$54,BW73,'ANNUAL SUMMARY'!$V$9,BH59,'ANNUAL SUMMARY'!$FE$6)+SUMIFS('ANNUAL SUMMARY'!$GK$112,BW73,'ANNUAL SUMMARY'!$V$9,BH59,'ANNUAL SUMMARY'!$FE$64)+SUMIFS('ANNUAL SUMMARY'!$GK$170,BW73,'ANNUAL SUMMARY'!$V$9,BH59,'ANNUAL SUMMARY'!$FE$122)+SUMIFS('ANNUAL SUMMARY'!$GK$228,BW73,'ANNUAL SUMMARY'!$V$9,BH59,'ANNUAL SUMMARY'!$FE$180)+SUMIFS('ANNUAL SUMMARY'!$GK$286,BW73,'ANNUAL SUMMARY'!$V$9,BH59,'ANNUAL SUMMARY'!$FE$238)+SUMIFS('ANNUAL SUMMARY'!$GK$344,BW73,'ANNUAL SUMMARY'!$V$9,BH59,'ANNUAL SUMMARY'!$FE$296)+SUMIFS('ANNUAL SUMMARY'!$GK$402,BW73,'ANNUAL SUMMARY'!$V$9,BH59,'ANNUAL SUMMARY'!$FE$354)+SUMIFS('ANNUAL SUMMARY'!$GK$460,BW73,'ANNUAL SUMMARY'!$V$9,BH59,'ANNUAL SUMMARY'!$FE$412)+SUMIFS('ANNUAL SUMMARY'!$GK$518,BW73,'ANNUAL SUMMARY'!$V$9,BH59,'ANNUAL SUMMARY'!$FE$470)+SUMIFS('ANNUAL SUMMARY'!$GK$576,BW73,'ANNUAL SUMMARY'!$V$9,BH59,'ANNUAL SUMMARY'!$FE$528)+SUMIFS('ANNUAL SUMMARY'!$GK$634,BW73,'ANNUAL SUMMARY'!$V$9,BH59,'ANNUAL SUMMARY'!$FE$586)+SUMIFS('ANNUAL SUMMARY'!$GK$692,BW73,'ANNUAL SUMMARY'!$V$9,BH59,'ANNUAL SUMMARY'!$FE$644)</f>
        <v>0</v>
      </c>
      <c r="CO73" s="728"/>
      <c r="CP73" s="728"/>
      <c r="CQ73" s="728">
        <f>SUMIFS('ANNUAL SUMMARY'!$AU$54,BW73,'ANNUAL SUMMARY'!$V$9,BH59,'ANNUAL SUMMARY'!$L$6)+SUMIFS('ANNUAL SUMMARY'!$AU$112,BW73,'ANNUAL SUMMARY'!$V$9,BH59,'ANNUAL SUMMARY'!$L$64)+SUMIFS('ANNUAL SUMMARY'!$AU$170,BW73,'ANNUAL SUMMARY'!$V$9,BH59,'ANNUAL SUMMARY'!$L$122)+SUMIFS('ANNUAL SUMMARY'!$AU$228,BW73,'ANNUAL SUMMARY'!$V$9,BH59,'ANNUAL SUMMARY'!$L$180)+SUMIFS('ANNUAL SUMMARY'!$AU$286,BW73,'ANNUAL SUMMARY'!$V$9,BH59,'ANNUAL SUMMARY'!$L$238)+SUMIFS('ANNUAL SUMMARY'!$AU$344,BW73,'ANNUAL SUMMARY'!$V$9,BH59,'ANNUAL SUMMARY'!$L$296)+SUMIFS('ANNUAL SUMMARY'!$AU$402,BW73,'ANNUAL SUMMARY'!$V$9,BH59,'ANNUAL SUMMARY'!$L$354)+SUMIFS('ANNUAL SUMMARY'!$AU$460,BW73,'ANNUAL SUMMARY'!$V$9,BH59,'ANNUAL SUMMARY'!$L$412)+SUMIFS('ANNUAL SUMMARY'!$AU$518,BW73,'ANNUAL SUMMARY'!$V$9,BH59,'ANNUAL SUMMARY'!$L$470)+SUMIFS('ANNUAL SUMMARY'!$AU$576,BW73,'ANNUAL SUMMARY'!$V$9,BH59,'ANNUAL SUMMARY'!$L$528)+SUMIFS('ANNUAL SUMMARY'!$AU$634,BW73,'ANNUAL SUMMARY'!$V$9,BH59,'ANNUAL SUMMARY'!$L$586)+SUMIFS('ANNUAL SUMMARY'!$AU$692,BW73,'ANNUAL SUMMARY'!$V$9,BH59,'ANNUAL SUMMARY'!$L$644)+SUMIFS('ANNUAL SUMMARY'!$CR$54,BW73,'ANNUAL SUMMARY'!$V$9,BH59,'ANNUAL SUMMARY'!$BI$6)+SUMIFS('ANNUAL SUMMARY'!$CR$112,BW73,'ANNUAL SUMMARY'!$V$9,BH59,'ANNUAL SUMMARY'!$BI$64)+SUMIFS('ANNUAL SUMMARY'!$CR$170,BW73,'ANNUAL SUMMARY'!$V$9,BH59,'ANNUAL SUMMARY'!$BI$122)+SUMIFS('ANNUAL SUMMARY'!$CR$228,BW73,'ANNUAL SUMMARY'!$V$9,BH59,'ANNUAL SUMMARY'!$BI$180)+SUMIFS('ANNUAL SUMMARY'!$CR$286,BW73,'ANNUAL SUMMARY'!$V$9,BH59,'ANNUAL SUMMARY'!$BI$238)+SUMIFS('ANNUAL SUMMARY'!$CR$344,BW73,'ANNUAL SUMMARY'!$V$9,BH59,'ANNUAL SUMMARY'!$BI$296)+SUMIFS('ANNUAL SUMMARY'!$CR$402,BW73,'ANNUAL SUMMARY'!$V$9,BH59,'ANNUAL SUMMARY'!$BI$354)+SUMIFS('ANNUAL SUMMARY'!$CR$460,BW73,'ANNUAL SUMMARY'!$V$9,BH59,'ANNUAL SUMMARY'!$BI$412)+SUMIFS('ANNUAL SUMMARY'!$CR$518,BW73,'ANNUAL SUMMARY'!$V$9,BH59,'ANNUAL SUMMARY'!$BI$470)+SUMIFS('ANNUAL SUMMARY'!$CR$576,BW73,'ANNUAL SUMMARY'!$V$9,BH59,'ANNUAL SUMMARY'!$BI$528)+SUMIFS('ANNUAL SUMMARY'!$CR$634,BW73,'ANNUAL SUMMARY'!$V$9,BH59,'ANNUAL SUMMARY'!$BI$586)+SUMIFS('ANNUAL SUMMARY'!$CR$692,BW73,'ANNUAL SUMMARY'!$V$9,BH59,'ANNUAL SUMMARY'!$BI$644)+SUMIFS('ANNUAL SUMMARY'!$EQ$54,BW73,'ANNUAL SUMMARY'!$V$9,BH59,'ANNUAL SUMMARY'!$DH$6)+SUMIFS('ANNUAL SUMMARY'!$EQ$112,BW73,'ANNUAL SUMMARY'!$V$9,BH59,'ANNUAL SUMMARY'!$DH$64)+SUMIFS('ANNUAL SUMMARY'!$EQ$170,BW73,'ANNUAL SUMMARY'!$V$9,BH59,'ANNUAL SUMMARY'!$DH$122)+SUMIFS('ANNUAL SUMMARY'!$EQ$228,BW73,'ANNUAL SUMMARY'!$V$9,BH59,'ANNUAL SUMMARY'!$DH$180)+SUMIFS('ANNUAL SUMMARY'!$EQ$286,BW73,'ANNUAL SUMMARY'!$V$9,BH59,'ANNUAL SUMMARY'!$DH$238)+SUMIFS('ANNUAL SUMMARY'!$EQ$344,BW73,'ANNUAL SUMMARY'!$V$9,BH59,'ANNUAL SUMMARY'!$DH$296)+SUMIFS('ANNUAL SUMMARY'!$EQ$402,BW73,'ANNUAL SUMMARY'!$V$9,BH59,'ANNUAL SUMMARY'!$DH$354)+SUMIFS('ANNUAL SUMMARY'!$EQ$460,BW73,'ANNUAL SUMMARY'!$V$9,BH59,'ANNUAL SUMMARY'!$DH$412)+SUMIFS('ANNUAL SUMMARY'!$EQ$518,BW73,'ANNUAL SUMMARY'!$V$9,BH59,'ANNUAL SUMMARY'!$DH$470)+SUMIFS('ANNUAL SUMMARY'!$EQ$576,BW73,'ANNUAL SUMMARY'!$V$9,BH59,'ANNUAL SUMMARY'!$DH$528)+SUMIFS('ANNUAL SUMMARY'!$EQ$634,BW73,'ANNUAL SUMMARY'!$V$9,BH59,'ANNUAL SUMMARY'!$DH$586)+SUMIFS('ANNUAL SUMMARY'!$EQ$692,BW73,'ANNUAL SUMMARY'!$V$9,BH59,'ANNUAL SUMMARY'!$DH$644)+SUMIFS('ANNUAL SUMMARY'!$GN$54,BW73,'ANNUAL SUMMARY'!$V$9,BH59,'ANNUAL SUMMARY'!$FE$6)+SUMIFS('ANNUAL SUMMARY'!$GN$112,BW73,'ANNUAL SUMMARY'!$V$9,BH59,'ANNUAL SUMMARY'!$FE$64)+SUMIFS('ANNUAL SUMMARY'!$GN$170,BW73,'ANNUAL SUMMARY'!$V$9,BH59,'ANNUAL SUMMARY'!$FE$122)+SUMIFS('ANNUAL SUMMARY'!$GN$228,BW73,'ANNUAL SUMMARY'!$V$9,BH59,'ANNUAL SUMMARY'!$FE$180)+SUMIFS('ANNUAL SUMMARY'!$GN$286,BW73,'ANNUAL SUMMARY'!$V$9,BH59,'ANNUAL SUMMARY'!$FE$238)+SUMIFS('ANNUAL SUMMARY'!$GN$344,BW73,'ANNUAL SUMMARY'!$V$9,BH59,'ANNUAL SUMMARY'!$FE$296)+SUMIFS('ANNUAL SUMMARY'!$GN$402,BW73,'ANNUAL SUMMARY'!$V$9,BH59,'ANNUAL SUMMARY'!$FE$354)+SUMIFS('ANNUAL SUMMARY'!$GN$460,BW73,'ANNUAL SUMMARY'!$V$9,BH59,'ANNUAL SUMMARY'!$FE$412)+SUMIFS('ANNUAL SUMMARY'!$GN$518,BW73,'ANNUAL SUMMARY'!$V$9,BH59,'ANNUAL SUMMARY'!$FE$470)+SUMIFS('ANNUAL SUMMARY'!$GN$576,BW73,'ANNUAL SUMMARY'!$V$9,BH59,'ANNUAL SUMMARY'!$FE$528)+SUMIFS('ANNUAL SUMMARY'!$GN$634,BW73,'ANNUAL SUMMARY'!$V$9,BH59,'ANNUAL SUMMARY'!$FE$586)+SUMIFS('ANNUAL SUMMARY'!$GN$692,BW73,'ANNUAL SUMMARY'!$V$9,BH59,'ANNUAL SUMMARY'!$FE$644)</f>
        <v>0</v>
      </c>
      <c r="CR73" s="728"/>
      <c r="CS73" s="728"/>
      <c r="CT73" s="1263"/>
      <c r="CU73" s="1250"/>
      <c r="CV73" s="154"/>
      <c r="CW73" s="798" t="str">
        <f>'ANNUAL SUMMARY'!$C$24</f>
        <v>INSTR.</v>
      </c>
      <c r="CX73" s="730"/>
      <c r="CY73" s="730"/>
      <c r="CZ73" s="730"/>
      <c r="DA73" s="792">
        <f>SUMIF('ANNUAL SUMMARY'!$FE$622,DF59,'ANNUAL SUMMARY'!$FA$640)+SUMIF('ANNUAL SUMMARY'!$DH$622,DF59,'ANNUAL SUMMARY'!$DD$640)+SUMIF('ANNUAL SUMMARY'!$BI$622,DF59,'ANNUAL SUMMARY'!$BE$640)+SUMIF('ANNUAL SUMMARY'!$L$622,DF59,'ANNUAL SUMMARY'!$H$640)+SUMIF('ANNUAL SUMMARY'!$FE$566,DF59,'ANNUAL SUMMARY'!$FA$584)+SUMIF('ANNUAL SUMMARY'!$DH$566,DF59,'ANNUAL SUMMARY'!$DD$584)+SUMIF('ANNUAL SUMMARY'!$BI$566,DF59,'ANNUAL SUMMARY'!$BE$584)+SUMIF('ANNUAL SUMMARY'!$L$566,DF59,'ANNUAL SUMMARY'!$H$584)+SUMIF('ANNUAL SUMMARY'!$FE$510,DF59,'ANNUAL SUMMARY'!$FA$528)+SUMIF('ANNUAL SUMMARY'!$DH$510,DF59,'ANNUAL SUMMARY'!$DD$528)+SUMIF('ANNUAL SUMMARY'!$BI$510,DF59,'ANNUAL SUMMARY'!$BE$528)+SUMIF('ANNUAL SUMMARY'!$L$510,DF59,'ANNUAL SUMMARY'!$H$528)+SUMIF('ANNUAL SUMMARY'!$FE$454,DF59,'ANNUAL SUMMARY'!$FA$472)+SUMIF('ANNUAL SUMMARY'!$DH$454,DF59,'ANNUAL SUMMARY'!$DD$472)+SUMIF('ANNUAL SUMMARY'!$BI$454,DF59,'ANNUAL SUMMARY'!$BE$472)+SUMIF('ANNUAL SUMMARY'!$L$454,DF59,'ANNUAL SUMMARY'!$H$472)+SUMIF('ANNUAL SUMMARY'!$FE$398,DF59,'ANNUAL SUMMARY'!$FA$416)+SUMIF('ANNUAL SUMMARY'!$DH$398,DF59,'ANNUAL SUMMARY'!$DD$416)+SUMIF('ANNUAL SUMMARY'!$BI$398,DF59,'ANNUAL SUMMARY'!$BE$416)+SUMIF('ANNUAL SUMMARY'!$L$398,DF59,'ANNUAL SUMMARY'!$H$416)+SUMIF('ANNUAL SUMMARY'!$FE$342,DF59,'ANNUAL SUMMARY'!$FA$360)+SUMIF('ANNUAL SUMMARY'!$DH$342,DF59,'ANNUAL SUMMARY'!$DD$360)+SUMIF('ANNUAL SUMMARY'!$BI$342,DF59,'ANNUAL SUMMARY'!$BE$360)+SUMIF('ANNUAL SUMMARY'!$L$342,DF59,'ANNUAL SUMMARY'!$H$360)+SUMIF('ANNUAL SUMMARY'!$FE$286,DF59,'ANNUAL SUMMARY'!$FA$304)+SUMIF('ANNUAL SUMMARY'!$DH$286,DF59,'ANNUAL SUMMARY'!$DD$304)+SUMIF('ANNUAL SUMMARY'!$BI$286,DF59,'ANNUAL SUMMARY'!$BE$304)+SUMIF('ANNUAL SUMMARY'!$L$286,DF59,'ANNUAL SUMMARY'!$H$304)+SUMIF('ANNUAL SUMMARY'!$FE$230,DF59,'ANNUAL SUMMARY'!$FA$248)+SUMIF('ANNUAL SUMMARY'!$DH$230,DF59,'ANNUAL SUMMARY'!$DD$248)+SUMIF('ANNUAL SUMMARY'!$BI$230,DF59,'ANNUAL SUMMARY'!$BE$248)+SUMIF('ANNUAL SUMMARY'!$L$230,DF59,'ANNUAL SUMMARY'!$H$248)+SUMIF('ANNUAL SUMMARY'!$FE$174,DF59,'ANNUAL SUMMARY'!$FA$192)+SUMIF('ANNUAL SUMMARY'!$DH$174,DF59,'ANNUAL SUMMARY'!$DD$192)+SUMIF('ANNUAL SUMMARY'!$BI$174,DF59,'ANNUAL SUMMARY'!$BE$192)+SUMIF('ANNUAL SUMMARY'!$L$174,DF59,'ANNUAL SUMMARY'!$H$192)+SUMIF('ANNUAL SUMMARY'!$FE$118,DF59,'ANNUAL SUMMARY'!$FA$136)+SUMIF('ANNUAL SUMMARY'!$DH$118,DF59,'ANNUAL SUMMARY'!$DD$136)+SUMIF('ANNUAL SUMMARY'!$BI$118,DF59,'ANNUAL SUMMARY'!$BE$136)+SUMIF('ANNUAL SUMMARY'!$L$118,DF59,'ANNUAL SUMMARY'!$H$136)+SUMIF('ANNUAL SUMMARY'!$FE$62,DF59,'ANNUAL SUMMARY'!$FA$80)+SUMIF('ANNUAL SUMMARY'!$DH$62,DF59,'ANNUAL SUMMARY'!$DD$80)+SUMIF('ANNUAL SUMMARY'!$BI$62,DF59,'ANNUAL SUMMARY'!$BE$80)+SUMIF('ANNUAL SUMMARY'!$L$62,DF59,'ANNUAL SUMMARY'!$H$80)+SUMIF('ANNUAL SUMMARY'!$FE$6,DF59,'ANNUAL SUMMARY'!$FA$24)+SUMIF('ANNUAL SUMMARY'!$DH$6,DF59,'ANNUAL SUMMARY'!$DD$24)+SUMIF('ANNUAL SUMMARY'!$BI$6,DF59,'ANNUAL SUMMARY'!$BE$24)+SUMIF('ANNUAL SUMMARY'!$L$6,DF59,'ANNUAL SUMMARY'!$H$24)+SUMIF('PREVIOUS LOGS'!$K$6,DF59,'PREVIOUS LOGS'!$F$20)+SUMIF('PREVIOUS LOGS'!$K$59,$K$6,'PREVIOUS LOGS'!$F$73)+SUMIF('PREVIOUS LOGS'!$K$112,DF59,'PREVIOUS LOGS'!$F$126)+SUMIF('PREVIOUS LOGS'!$K$165,DF59,'PREVIOUS LOGS'!$F$179)+SUMIF('PREVIOUS LOGS'!$K$218,DF59,'PREVIOUS LOGS'!$F$232)+SUMIF('PREVIOUS LOGS'!$K$271,DF59,'PREVIOUS LOGS'!$F$285)+SUMIF('PREVIOUS LOGS'!$K$324,DF59,'PREVIOUS LOGS'!$F$338)+SUMIF('PREVIOUS LOGS'!$BH$6,DF59,'PREVIOUS LOGS'!$BD$20)+SUMIF('PREVIOUS LOGS'!$BH$59,$K$6,'PREVIOUS LOGS'!$BD$73)+SUMIF('PREVIOUS LOGS'!$BH$112,DF59,'PREVIOUS LOGS'!$BD$126)+SUMIF('PREVIOUS LOGS'!$BH$165,DF59,'PREVIOUS LOGS'!$BD$179)+SUMIF('PREVIOUS LOGS'!$BH$218,DF59,'PREVIOUS LOGS'!$BD$232)+SUMIF('PREVIOUS LOGS'!$BH$271,DF59,'PREVIOUS LOGS'!$BD$285)+SUMIF('PREVIOUS LOGS'!$BH$324,DF59,'PREVIOUS LOGS'!$BD$338)+SUMIF('PREVIOUS LOGS'!$DF$6,DF59,'PREVIOUS LOGS'!$DB$20)+SUMIF('PREVIOUS LOGS'!$DF$59,$K$6,'PREVIOUS LOGS'!$DB$73)+SUMIF('PREVIOUS LOGS'!$DF$112,DF59,'PREVIOUS LOGS'!$DB$126)+SUMIF('PREVIOUS LOGS'!$DF$165,DF59,'PREVIOUS LOGS'!$DB$179)+SUMIF('PREVIOUS LOGS'!$DF$218,DF59,'PREVIOUS LOGS'!$DB$232)+SUMIF('PREVIOUS LOGS'!$DF$271,DF59,'PREVIOUS LOGS'!$DB$285)+SUMIF('PREVIOUS LOGS'!$DF$324,DF59,'PREVIOUS LOGS'!$DB$338)+SUMIF('PREVIOUS LOGS'!$FC$6,DF59,'PREVIOUS LOGS'!$EY$20)+SUMIF('PREVIOUS LOGS'!$FC$59,$K$6,'PREVIOUS LOGS'!$EY$73)+SUMIF('PREVIOUS LOGS'!$FC$112,DF59,'PREVIOUS LOGS'!$EY$126)+SUMIF('PREVIOUS LOGS'!$FC$165,DF59,'PREVIOUS LOGS'!$EY$179)+SUMIF('PREVIOUS LOGS'!$FC$218,DF59,'PREVIOUS LOGS'!$EY$232)+SUMIF('PREVIOUS LOGS'!$FC$271,DF59,'PREVIOUS LOGS'!$EY$285)+SUMIF('PREVIOUS LOGS'!$FC$324,DF59,'PREVIOUS LOGS'!$EY$338)</f>
        <v>0</v>
      </c>
      <c r="DB73" s="793"/>
      <c r="DC73" s="793"/>
      <c r="DD73" s="793"/>
      <c r="DE73" s="793"/>
      <c r="DF73" s="793"/>
      <c r="DG73" s="794"/>
      <c r="DH73" s="643"/>
      <c r="DI73" s="878" t="str">
        <f>'ANNUAL SUMMARY'!$O$24</f>
        <v>LANDINGSS</v>
      </c>
      <c r="DJ73" s="879"/>
      <c r="DK73" s="879"/>
      <c r="DL73" s="879"/>
      <c r="DM73" s="879"/>
      <c r="DN73" s="879"/>
      <c r="DO73" s="879"/>
      <c r="DP73" s="879"/>
      <c r="DQ73" s="879"/>
      <c r="DR73" s="879"/>
      <c r="DS73" s="880"/>
      <c r="DT73" s="15"/>
      <c r="DU73" s="812">
        <f>IF(DU65=0," ",DU65+4)</f>
        <v>2026</v>
      </c>
      <c r="DV73" s="813"/>
      <c r="DW73" s="813"/>
      <c r="DX73" s="813"/>
      <c r="DY73" s="813"/>
      <c r="DZ73" s="1118">
        <f>SUMIFS('ANNUAL SUMMARY'!$AF$54,DU73,'ANNUAL SUMMARY'!$V$9,DF59,'ANNUAL SUMMARY'!$L$6)+SUMIFS('ANNUAL SUMMARY'!$AF$112,DU73,'ANNUAL SUMMARY'!$V$9,DF59,'ANNUAL SUMMARY'!$L$64)+SUMIFS('ANNUAL SUMMARY'!$AF$170,DU73,'ANNUAL SUMMARY'!$V$9,DF59,'ANNUAL SUMMARY'!$L$122)+SUMIFS('ANNUAL SUMMARY'!$AF$228,DU73,'ANNUAL SUMMARY'!$V$9,DF59,'ANNUAL SUMMARY'!$L$180)+SUMIFS('ANNUAL SUMMARY'!$AF$286,DU73,'ANNUAL SUMMARY'!$V$9,DF59,'ANNUAL SUMMARY'!$L$238)+SUMIFS('ANNUAL SUMMARY'!$AF$344,DU73,'ANNUAL SUMMARY'!$V$9,DF59,'ANNUAL SUMMARY'!$L$296)+SUMIFS('ANNUAL SUMMARY'!$AF$402,DU73,'ANNUAL SUMMARY'!$V$9,DF59,'ANNUAL SUMMARY'!$L$354)+SUMIFS('ANNUAL SUMMARY'!$AF$460,DU73,'ANNUAL SUMMARY'!$V$9,DF59,'ANNUAL SUMMARY'!$L$412)+SUMIFS('ANNUAL SUMMARY'!$AF$518,DU73,'ANNUAL SUMMARY'!$V$9,DF59,'ANNUAL SUMMARY'!$L$470)+SUMIFS('ANNUAL SUMMARY'!$AF$576,DU73,'ANNUAL SUMMARY'!$V$9,DF59,'ANNUAL SUMMARY'!$L$528)+SUMIFS('ANNUAL SUMMARY'!$AF$634,DU73,'ANNUAL SUMMARY'!$V$9,DF59,'ANNUAL SUMMARY'!$L$586)+SUMIFS('ANNUAL SUMMARY'!$AF$692,DU73,'ANNUAL SUMMARY'!$V$9,DF59,'ANNUAL SUMMARY'!$L$644)+SUMIFS('ANNUAL SUMMARY'!$CC$54,DU73,'ANNUAL SUMMARY'!$V$9,DF59,'ANNUAL SUMMARY'!$BI$6)+SUMIFS('ANNUAL SUMMARY'!$CC$112,DU73,'ANNUAL SUMMARY'!$V$9,DF59,'ANNUAL SUMMARY'!$BI$64)+SUMIFS('ANNUAL SUMMARY'!$CC$170,DU73,'ANNUAL SUMMARY'!$V$9,DF59,'ANNUAL SUMMARY'!$BI$122)+SUMIFS('ANNUAL SUMMARY'!$CC$228,DU73,'ANNUAL SUMMARY'!$V$9,DF59,'ANNUAL SUMMARY'!$BI$180)+SUMIFS('ANNUAL SUMMARY'!$CC$286,DU73,'ANNUAL SUMMARY'!$V$9,DF59,'ANNUAL SUMMARY'!$BI$238)+SUMIFS('ANNUAL SUMMARY'!$CC$344,DU73,'ANNUAL SUMMARY'!$V$9,DF59,'ANNUAL SUMMARY'!$BI$296)+SUMIFS('ANNUAL SUMMARY'!$CC$402,DU73,'ANNUAL SUMMARY'!$V$9,DF59,'ANNUAL SUMMARY'!$BI$354)+SUMIFS('ANNUAL SUMMARY'!$CC$460,DU73,'ANNUAL SUMMARY'!$V$9,DF59,'ANNUAL SUMMARY'!$BI$412)+SUMIFS('ANNUAL SUMMARY'!$CC$518,DU73,'ANNUAL SUMMARY'!$V$9,DF59,'ANNUAL SUMMARY'!$BI$470)+SUMIFS('ANNUAL SUMMARY'!$CC$576,DU73,'ANNUAL SUMMARY'!$V$9,DF59,'ANNUAL SUMMARY'!$BI$528)+SUMIFS('ANNUAL SUMMARY'!$CC$634,DU73,'ANNUAL SUMMARY'!$V$9,DF59,'ANNUAL SUMMARY'!$BI$586)+SUMIFS('ANNUAL SUMMARY'!$CC$692,DU73,'ANNUAL SUMMARY'!$V$9,DF59,'ANNUAL SUMMARY'!$BI$644)+SUMIFS('ANNUAL SUMMARY'!$EB$54,DU73,'ANNUAL SUMMARY'!$V$9,DF59,'ANNUAL SUMMARY'!$DH$6)+SUMIFS('ANNUAL SUMMARY'!$EB$112,DU73,'ANNUAL SUMMARY'!$V$9,DF59,'ANNUAL SUMMARY'!$DH$64)+SUMIFS('ANNUAL SUMMARY'!$EB$170,DU73,'ANNUAL SUMMARY'!$V$9,DF59,'ANNUAL SUMMARY'!$DH$122)+SUMIFS('ANNUAL SUMMARY'!$EB$228,DU73,'ANNUAL SUMMARY'!$V$9,DF59,'ANNUAL SUMMARY'!$DH$180)+SUMIFS('ANNUAL SUMMARY'!$EB$286,DU73,'ANNUAL SUMMARY'!$V$9,DF59,'ANNUAL SUMMARY'!$DH$238)+SUMIFS('ANNUAL SUMMARY'!$EB$344,DU73,'ANNUAL SUMMARY'!$V$9,DF59,'ANNUAL SUMMARY'!$DH$296)+SUMIFS('ANNUAL SUMMARY'!$EB$402,DU73,'ANNUAL SUMMARY'!$V$9,DF59,'ANNUAL SUMMARY'!$DH$354)+SUMIFS('ANNUAL SUMMARY'!$EB$460,DU73,'ANNUAL SUMMARY'!$V$9,DF59,'ANNUAL SUMMARY'!$DH$412)+SUMIFS('ANNUAL SUMMARY'!$EB$518,DU73,'ANNUAL SUMMARY'!$V$9,DF59,'ANNUAL SUMMARY'!$DH$470)+SUMIFS('ANNUAL SUMMARY'!$EB$576,DU73,'ANNUAL SUMMARY'!$V$9,DF59,'ANNUAL SUMMARY'!$DH$528)+SUMIFS('ANNUAL SUMMARY'!$EB$634,DU73,'ANNUAL SUMMARY'!$V$9,DF59,'ANNUAL SUMMARY'!$DH$586)+SUMIFS('ANNUAL SUMMARY'!$EB$692,DU73,'ANNUAL SUMMARY'!$V$9,DF59,'ANNUAL SUMMARY'!$DH$644)+SUMIFS('ANNUAL SUMMARY'!$FY$54,DU73,'ANNUAL SUMMARY'!$V$9,DF59,'ANNUAL SUMMARY'!$FE$6)+SUMIFS('ANNUAL SUMMARY'!$FY$112,DU73,'ANNUAL SUMMARY'!$V$9,DF59,'ANNUAL SUMMARY'!$FE$64)+SUMIFS('ANNUAL SUMMARY'!$FY$170,DU73,'ANNUAL SUMMARY'!$V$9,DF59,'ANNUAL SUMMARY'!$FE$122)+SUMIFS('ANNUAL SUMMARY'!$FY$228,DU73,'ANNUAL SUMMARY'!$V$9,DF59,'ANNUAL SUMMARY'!$FE$180)+SUMIFS('ANNUAL SUMMARY'!$FY$286,DU73,'ANNUAL SUMMARY'!$V$9,DF59,'ANNUAL SUMMARY'!$FE$238)+SUMIFS('ANNUAL SUMMARY'!$FY$344,DU73,'ANNUAL SUMMARY'!$V$9,DF59,'ANNUAL SUMMARY'!$FE$296)+SUMIFS('ANNUAL SUMMARY'!$FY$402,DU73,'ANNUAL SUMMARY'!$V$9,DF59,'ANNUAL SUMMARY'!$FE$354)+SUMIFS('ANNUAL SUMMARY'!$FY$460,DU73,'ANNUAL SUMMARY'!$V$9,DF59,'ANNUAL SUMMARY'!$FE$412)+SUMIFS('ANNUAL SUMMARY'!$FY$518,DU73,'ANNUAL SUMMARY'!$V$9,DF59,'ANNUAL SUMMARY'!$FE$470)+SUMIFS('ANNUAL SUMMARY'!$FY$576,DU73,'ANNUAL SUMMARY'!$V$9,DF59,'ANNUAL SUMMARY'!$FE$528)+SUMIFS('ANNUAL SUMMARY'!$FY$634,DU73,'ANNUAL SUMMARY'!$V$9,DF59,'ANNUAL SUMMARY'!$FE$586)+SUMIFS('ANNUAL SUMMARY'!$FY$692,DU73,'ANNUAL SUMMARY'!$V$9,DF59,'ANNUAL SUMMARY'!$FE$644)</f>
        <v>0</v>
      </c>
      <c r="EA73" s="727"/>
      <c r="EB73" s="727"/>
      <c r="EC73" s="727"/>
      <c r="ED73" s="727">
        <f>SUMIFS('ANNUAL SUMMARY'!$AJ$54,DU73,'ANNUAL SUMMARY'!$V$9,DF59,'ANNUAL SUMMARY'!$L$6)+SUMIFS('ANNUAL SUMMARY'!$AJ$112,DU73,'ANNUAL SUMMARY'!$V$9,DF59,'ANNUAL SUMMARY'!$L$64)+SUMIFS('ANNUAL SUMMARY'!$AJ$170,DU73,'ANNUAL SUMMARY'!$V$9,DF59,'ANNUAL SUMMARY'!$L$122)+SUMIFS('ANNUAL SUMMARY'!$AJ$228,DU73,'ANNUAL SUMMARY'!$V$9,DF59,'ANNUAL SUMMARY'!$L$180)+SUMIFS('ANNUAL SUMMARY'!$AJ$286,DU73,'ANNUAL SUMMARY'!$V$9,DF59,'ANNUAL SUMMARY'!$L$238)+SUMIFS('ANNUAL SUMMARY'!$AJ$344,DU73,'ANNUAL SUMMARY'!$V$9,DF59,'ANNUAL SUMMARY'!$L$296)+SUMIFS('ANNUAL SUMMARY'!$AJ$402,DU73,'ANNUAL SUMMARY'!$V$9,DF59,'ANNUAL SUMMARY'!$L$354)+SUMIFS('ANNUAL SUMMARY'!$AJ$460,DU73,'ANNUAL SUMMARY'!$V$9,DF59,'ANNUAL SUMMARY'!$L$412)+SUMIFS('ANNUAL SUMMARY'!$AJ$518,DU73,'ANNUAL SUMMARY'!$V$9,DF59,'ANNUAL SUMMARY'!$L$470)+SUMIFS('ANNUAL SUMMARY'!$AJ$576,DU73,'ANNUAL SUMMARY'!$V$9,DF59,'ANNUAL SUMMARY'!$L$528)+SUMIFS('ANNUAL SUMMARY'!$AJ$634,DU73,'ANNUAL SUMMARY'!$V$9,DF59,'ANNUAL SUMMARY'!$L$586)+SUMIFS('ANNUAL SUMMARY'!$AJ$692,DU73,'ANNUAL SUMMARY'!$V$9,DF59,'ANNUAL SUMMARY'!$L$644)+SUMIFS('ANNUAL SUMMARY'!$CG$54,DU73,'ANNUAL SUMMARY'!$V$9,DF59,'ANNUAL SUMMARY'!$BI$6)+SUMIFS('ANNUAL SUMMARY'!$CG$112,DU73,'ANNUAL SUMMARY'!$V$9,DF59,'ANNUAL SUMMARY'!$BI$64)+SUMIFS('ANNUAL SUMMARY'!$CG$170,DU73,'ANNUAL SUMMARY'!$V$9,DF59,'ANNUAL SUMMARY'!$BI$122)+SUMIFS('ANNUAL SUMMARY'!$CG$228,DU73,'ANNUAL SUMMARY'!$V$9,DF59,'ANNUAL SUMMARY'!$BI$180)+SUMIFS('ANNUAL SUMMARY'!$CG$286,DU73,'ANNUAL SUMMARY'!$V$9,DF59,'ANNUAL SUMMARY'!$BI$238)+SUMIFS('ANNUAL SUMMARY'!$CG$344,DU73,'ANNUAL SUMMARY'!$V$9,DF59,'ANNUAL SUMMARY'!$BI$296)+SUMIFS('ANNUAL SUMMARY'!$CG$402,DU73,'ANNUAL SUMMARY'!$V$9,DF59,'ANNUAL SUMMARY'!$BI$354)+SUMIFS('ANNUAL SUMMARY'!$CG$460,DU73,'ANNUAL SUMMARY'!$V$9,DF59,'ANNUAL SUMMARY'!$BI$412)+SUMIFS('ANNUAL SUMMARY'!$CG$518,DU73,'ANNUAL SUMMARY'!$V$9,DF59,'ANNUAL SUMMARY'!$BI$470)+SUMIFS('ANNUAL SUMMARY'!$CG$576,DU73,'ANNUAL SUMMARY'!$V$9,DF59,'ANNUAL SUMMARY'!$BI$528)+SUMIFS('ANNUAL SUMMARY'!$CG$634,DU73,'ANNUAL SUMMARY'!$V$9,DF59,'ANNUAL SUMMARY'!$BI$586)+SUMIFS('ANNUAL SUMMARY'!$CG$692,DU73,'ANNUAL SUMMARY'!$V$9,DF59,'ANNUAL SUMMARY'!$BI$644)+SUMIFS('ANNUAL SUMMARY'!$EF$54,DU73,'ANNUAL SUMMARY'!$V$9,DF59,'ANNUAL SUMMARY'!$DH$6)+SUMIFS('ANNUAL SUMMARY'!$EF$112,DU73,'ANNUAL SUMMARY'!$V$9,DF59,'ANNUAL SUMMARY'!$DH$64)+SUMIFS('ANNUAL SUMMARY'!$EF$170,DU73,'ANNUAL SUMMARY'!$V$9,DF59,'ANNUAL SUMMARY'!$DH$122)+SUMIFS('ANNUAL SUMMARY'!$EF$228,DU73,'ANNUAL SUMMARY'!$V$9,DF59,'ANNUAL SUMMARY'!$DH$180)+SUMIFS('ANNUAL SUMMARY'!$EF$286,DU73,'ANNUAL SUMMARY'!$V$9,DF59,'ANNUAL SUMMARY'!$DH$238)+SUMIFS('ANNUAL SUMMARY'!$EF$344,DU73,'ANNUAL SUMMARY'!$V$9,DF59,'ANNUAL SUMMARY'!$DH$296)+SUMIFS('ANNUAL SUMMARY'!$EF$402,DU73,'ANNUAL SUMMARY'!$V$9,DF59,'ANNUAL SUMMARY'!$DH$354)+SUMIFS('ANNUAL SUMMARY'!$EF$460,DU73,'ANNUAL SUMMARY'!$V$9,DF59,'ANNUAL SUMMARY'!$DH$412)+SUMIFS('ANNUAL SUMMARY'!$EF$518,DU73,'ANNUAL SUMMARY'!$V$9,DF59,'ANNUAL SUMMARY'!$DH$470)+SUMIFS('ANNUAL SUMMARY'!$EF$576,DU73,'ANNUAL SUMMARY'!$V$9,DF59,'ANNUAL SUMMARY'!$DH$528)+SUMIFS('ANNUAL SUMMARY'!$EF$634,DU73,'ANNUAL SUMMARY'!$V$9,DF59,'ANNUAL SUMMARY'!$DH$586)+SUMIFS('ANNUAL SUMMARY'!$EF$692,DU73,'ANNUAL SUMMARY'!$V$9,DF59,'ANNUAL SUMMARY'!$DH$644)+SUMIFS('ANNUAL SUMMARY'!$GC$54,DU73,'ANNUAL SUMMARY'!$V$9,DF59,'ANNUAL SUMMARY'!$FE$6)+SUMIFS('ANNUAL SUMMARY'!$GC$112,DU73,'ANNUAL SUMMARY'!$V$9,DF59,'ANNUAL SUMMARY'!$FE$64)+SUMIFS('ANNUAL SUMMARY'!$GC$170,DU73,'ANNUAL SUMMARY'!$V$9,DF59,'ANNUAL SUMMARY'!$FE$122)+SUMIFS('ANNUAL SUMMARY'!$GC$228,DU73,'ANNUAL SUMMARY'!$V$9,DF59,'ANNUAL SUMMARY'!$FE$180)+SUMIFS('ANNUAL SUMMARY'!$GC$286,DU73,'ANNUAL SUMMARY'!$V$9,DF59,'ANNUAL SUMMARY'!$FE$238)+SUMIFS('ANNUAL SUMMARY'!$GC$344,DU73,'ANNUAL SUMMARY'!$V$9,DF59,'ANNUAL SUMMARY'!$FE$296)+SUMIFS('ANNUAL SUMMARY'!$GC$402,DU73,'ANNUAL SUMMARY'!$V$9,DF59,'ANNUAL SUMMARY'!$FE$354)+SUMIFS('ANNUAL SUMMARY'!$GC$460,DU73,'ANNUAL SUMMARY'!$V$9,DF59,'ANNUAL SUMMARY'!$FE$412)+SUMIFS('ANNUAL SUMMARY'!$GC$518,DU73,'ANNUAL SUMMARY'!$V$9,DF59,'ANNUAL SUMMARY'!$FE$470)+SUMIFS('ANNUAL SUMMARY'!$GC$576,DU73,'ANNUAL SUMMARY'!$V$9,DF59,'ANNUAL SUMMARY'!$FE$528)+SUMIFS('ANNUAL SUMMARY'!$GC$634,DU73,'ANNUAL SUMMARY'!$V$9,DF59,'ANNUAL SUMMARY'!$FE$586)+SUMIFS('ANNUAL SUMMARY'!$GC$692,DU73,'ANNUAL SUMMARY'!$V$9,DF59,'ANNUAL SUMMARY'!$FE$644)</f>
        <v>0</v>
      </c>
      <c r="EE73" s="727"/>
      <c r="EF73" s="727"/>
      <c r="EG73" s="727"/>
      <c r="EH73" s="727">
        <f>SUMIFS('ANNUAL SUMMARY'!$AN$54,DU73,'ANNUAL SUMMARY'!$V$9,DF59,'ANNUAL SUMMARY'!$L$6)+SUMIFS('ANNUAL SUMMARY'!$AN$112,DU73,'ANNUAL SUMMARY'!$V$9,DF59,'ANNUAL SUMMARY'!$L$64)+SUMIFS('ANNUAL SUMMARY'!$AN$170,DU73,'ANNUAL SUMMARY'!$V$9,DF59,'ANNUAL SUMMARY'!$L$122)+SUMIFS('ANNUAL SUMMARY'!$AN$228,DU73,'ANNUAL SUMMARY'!$V$9,DF59,'ANNUAL SUMMARY'!$L$180)+SUMIFS('ANNUAL SUMMARY'!$AN$286,DU73,'ANNUAL SUMMARY'!$V$9,DF59,'ANNUAL SUMMARY'!$L$238)+SUMIFS('ANNUAL SUMMARY'!$AN$344,DU73,'ANNUAL SUMMARY'!$V$9,DF59,'ANNUAL SUMMARY'!$L$296)+SUMIFS('ANNUAL SUMMARY'!$AN$402,DU73,'ANNUAL SUMMARY'!$V$9,DF59,'ANNUAL SUMMARY'!$L$354)+SUMIFS('ANNUAL SUMMARY'!$AN$460,DU73,'ANNUAL SUMMARY'!$V$9,DF59,'ANNUAL SUMMARY'!$L$412)+SUMIFS('ANNUAL SUMMARY'!$AN$518,DU73,'ANNUAL SUMMARY'!$V$9,DF59,'ANNUAL SUMMARY'!$L$470)+SUMIFS('ANNUAL SUMMARY'!$AN$576,DU73,'ANNUAL SUMMARY'!$V$9,DF59,'ANNUAL SUMMARY'!$L$528)+SUMIFS('ANNUAL SUMMARY'!$AN$634,DU73,'ANNUAL SUMMARY'!$V$9,DF59,'ANNUAL SUMMARY'!$L$586)+SUMIFS('ANNUAL SUMMARY'!$AN$692,DU73,'ANNUAL SUMMARY'!$V$9,DF59,'ANNUAL SUMMARY'!$L$644)+SUMIFS('ANNUAL SUMMARY'!$CK$54,DU73,'ANNUAL SUMMARY'!$V$9,DF59,'ANNUAL SUMMARY'!$BI$6)+SUMIFS('ANNUAL SUMMARY'!$CK$112,DU73,'ANNUAL SUMMARY'!$V$9,DF59,'ANNUAL SUMMARY'!$BI$64)+SUMIFS('ANNUAL SUMMARY'!$CK$170,DU73,'ANNUAL SUMMARY'!$V$9,DF59,'ANNUAL SUMMARY'!$BI$122)+SUMIFS('ANNUAL SUMMARY'!$CK$228,DU73,'ANNUAL SUMMARY'!$V$9,DF59,'ANNUAL SUMMARY'!$BI$180)+SUMIFS('ANNUAL SUMMARY'!$CK$286,DU73,'ANNUAL SUMMARY'!$V$9,DF59,'ANNUAL SUMMARY'!$BI$238)+SUMIFS('ANNUAL SUMMARY'!$CK$344,DU73,'ANNUAL SUMMARY'!$V$9,DF59,'ANNUAL SUMMARY'!$BI$296)+SUMIFS('ANNUAL SUMMARY'!$CK$402,DU73,'ANNUAL SUMMARY'!$V$9,DF59,'ANNUAL SUMMARY'!$BI$354)+SUMIFS('ANNUAL SUMMARY'!$CK$460,DU73,'ANNUAL SUMMARY'!$V$9,DF59,'ANNUAL SUMMARY'!$BI$412)+SUMIFS('ANNUAL SUMMARY'!$CK$518,DU73,'ANNUAL SUMMARY'!$V$9,DF59,'ANNUAL SUMMARY'!$BI$470)+SUMIFS('ANNUAL SUMMARY'!$CK$576,DU73,'ANNUAL SUMMARY'!$V$9,DF59,'ANNUAL SUMMARY'!$BI$528)+SUMIFS('ANNUAL SUMMARY'!$CK$634,DU73,'ANNUAL SUMMARY'!$V$9,DF59,'ANNUAL SUMMARY'!$BI$586)+SUMIFS('ANNUAL SUMMARY'!$CK$692,DU73,'ANNUAL SUMMARY'!$V$9,DF59,'ANNUAL SUMMARY'!$BI$644)+SUMIFS('ANNUAL SUMMARY'!$EJ$54,DU73,'ANNUAL SUMMARY'!$V$9,DF59,'ANNUAL SUMMARY'!$DH$6)+SUMIFS('ANNUAL SUMMARY'!$EJ$112,DU73,'ANNUAL SUMMARY'!$V$9,DF59,'ANNUAL SUMMARY'!$DH$64)+SUMIFS('ANNUAL SUMMARY'!$EJ$170,DU73,'ANNUAL SUMMARY'!$V$9,DF59,'ANNUAL SUMMARY'!$DH$122)+SUMIFS('ANNUAL SUMMARY'!$EJ$228,DU73,'ANNUAL SUMMARY'!$V$9,DF59,'ANNUAL SUMMARY'!$DH$180)+SUMIFS('ANNUAL SUMMARY'!$EJ$286,DU73,'ANNUAL SUMMARY'!$V$9,DF59,'ANNUAL SUMMARY'!$DH$238)+SUMIFS('ANNUAL SUMMARY'!$EJ$344,DU73,'ANNUAL SUMMARY'!$V$9,DF59,'ANNUAL SUMMARY'!$DH$296)+SUMIFS('ANNUAL SUMMARY'!$EJ$402,DU73,'ANNUAL SUMMARY'!$V$9,DF59,'ANNUAL SUMMARY'!$DH$354)+SUMIFS('ANNUAL SUMMARY'!$EJ$460,DU73,'ANNUAL SUMMARY'!$V$9,DF59,'ANNUAL SUMMARY'!$DH$412)+SUMIFS('ANNUAL SUMMARY'!$EJ$518,DU73,'ANNUAL SUMMARY'!$V$9,DF59,'ANNUAL SUMMARY'!$DH$470)+SUMIFS('ANNUAL SUMMARY'!$EJ$576,DU73,'ANNUAL SUMMARY'!$V$9,DF59,'ANNUAL SUMMARY'!$DH$528)+SUMIFS('ANNUAL SUMMARY'!$EJ$634,DU73,'ANNUAL SUMMARY'!$V$9,DF59,'ANNUAL SUMMARY'!$DH$586)+SUMIFS('ANNUAL SUMMARY'!$EJ$692,DU73,'ANNUAL SUMMARY'!$V$9,DF59,'ANNUAL SUMMARY'!$DH$644)+SUMIFS('ANNUAL SUMMARY'!$GG$54,DU73,'ANNUAL SUMMARY'!$V$9,DF59,'ANNUAL SUMMARY'!$FE$6)+SUMIFS('ANNUAL SUMMARY'!$GG$112,DU73,'ANNUAL SUMMARY'!$V$9,DF59,'ANNUAL SUMMARY'!$FE$64)+SUMIFS('ANNUAL SUMMARY'!$GG$170,DU73,'ANNUAL SUMMARY'!$V$9,DF59,'ANNUAL SUMMARY'!$FE$122)+SUMIFS('ANNUAL SUMMARY'!$GG$228,DU73,'ANNUAL SUMMARY'!$V$9,DF59,'ANNUAL SUMMARY'!$FE$180)+SUMIFS('ANNUAL SUMMARY'!$GG$286,DU73,'ANNUAL SUMMARY'!$V$9,DF59,'ANNUAL SUMMARY'!$FE$238)+SUMIFS('ANNUAL SUMMARY'!$GG$344,DU73,'ANNUAL SUMMARY'!$V$9,DF59,'ANNUAL SUMMARY'!$FE$296)+SUMIFS('ANNUAL SUMMARY'!$GG$402,DU73,'ANNUAL SUMMARY'!$V$9,DF59,'ANNUAL SUMMARY'!$FE$354)+SUMIFS('ANNUAL SUMMARY'!$GG$460,DU73,'ANNUAL SUMMARY'!$V$9,DF59,'ANNUAL SUMMARY'!$FE$412)+SUMIFS('ANNUAL SUMMARY'!$GG$518,DU73,'ANNUAL SUMMARY'!$V$9,DF59,'ANNUAL SUMMARY'!$FE$470)+SUMIFS('ANNUAL SUMMARY'!$GG$576,DU73,'ANNUAL SUMMARY'!$V$9,DF59,'ANNUAL SUMMARY'!$FE$528)+SUMIFS('ANNUAL SUMMARY'!$GG$634,DU73,'ANNUAL SUMMARY'!$V$9,DF59,'ANNUAL SUMMARY'!$FE$586)+SUMIFS('ANNUAL SUMMARY'!$GG$692,DU73,'ANNUAL SUMMARY'!$V$9,DF59,'ANNUAL SUMMARY'!$FE$644)</f>
        <v>0</v>
      </c>
      <c r="EI73" s="727"/>
      <c r="EJ73" s="727"/>
      <c r="EK73" s="727"/>
      <c r="EL73" s="728">
        <f>SUMIFS('ANNUAL SUMMARY'!$AR$54,DU73,'ANNUAL SUMMARY'!$V$9,DF59,'ANNUAL SUMMARY'!$L$6)+SUMIFS('ANNUAL SUMMARY'!$AR$112,DU73,'ANNUAL SUMMARY'!$V$9,DF59,'ANNUAL SUMMARY'!$L$64)+SUMIFS('ANNUAL SUMMARY'!$AR$170,DU73,'ANNUAL SUMMARY'!$V$9,DF59,'ANNUAL SUMMARY'!$L$122)+SUMIFS('ANNUAL SUMMARY'!$AR$228,DU73,'ANNUAL SUMMARY'!$V$9,DF59,'ANNUAL SUMMARY'!$L$180)+SUMIFS('ANNUAL SUMMARY'!$AR$286,DU73,'ANNUAL SUMMARY'!$V$9,DF59,'ANNUAL SUMMARY'!$L$238)+SUMIFS('ANNUAL SUMMARY'!$AR$344,DU73,'ANNUAL SUMMARY'!$V$9,DF59,'ANNUAL SUMMARY'!$L$296)+SUMIFS('ANNUAL SUMMARY'!$AR$402,DU73,'ANNUAL SUMMARY'!$V$9,DF59,'ANNUAL SUMMARY'!$L$354)+SUMIFS('ANNUAL SUMMARY'!$AR$460,DU73,'ANNUAL SUMMARY'!$V$9,DF59,'ANNUAL SUMMARY'!$L$412)+SUMIFS('ANNUAL SUMMARY'!$AR$518,DU73,'ANNUAL SUMMARY'!$V$9,DF59,'ANNUAL SUMMARY'!$L$470)+SUMIFS('ANNUAL SUMMARY'!$AR$576,DU73,'ANNUAL SUMMARY'!$V$9,DF59,'ANNUAL SUMMARY'!$L$528)+SUMIFS('ANNUAL SUMMARY'!$AR$634,DU73,'ANNUAL SUMMARY'!$V$9,DF59,'ANNUAL SUMMARY'!$L$586)+SUMIFS('ANNUAL SUMMARY'!$AR$692,DU73,'ANNUAL SUMMARY'!$V$9,DF59,'ANNUAL SUMMARY'!$L$644)+SUMIFS('ANNUAL SUMMARY'!$CO$54,DU73,'ANNUAL SUMMARY'!$V$9,DF59,'ANNUAL SUMMARY'!$BI$6)+SUMIFS('ANNUAL SUMMARY'!$CO$112,DU73,'ANNUAL SUMMARY'!$V$9,DF59,'ANNUAL SUMMARY'!$BI$64)+SUMIFS('ANNUAL SUMMARY'!$CO$170,DU73,'ANNUAL SUMMARY'!$V$9,DF59,'ANNUAL SUMMARY'!$BI$122)+SUMIFS('ANNUAL SUMMARY'!$CO$228,DU73,'ANNUAL SUMMARY'!$V$9,DF59,'ANNUAL SUMMARY'!$BI$180)+SUMIFS('ANNUAL SUMMARY'!$CO$286,DU73,'ANNUAL SUMMARY'!$V$9,DF59,'ANNUAL SUMMARY'!$BI$238)+SUMIFS('ANNUAL SUMMARY'!$CO$344,DU73,'ANNUAL SUMMARY'!$V$9,DF59,'ANNUAL SUMMARY'!$BI$296)+SUMIFS('ANNUAL SUMMARY'!$CO$402,DU73,'ANNUAL SUMMARY'!$V$9,DF59,'ANNUAL SUMMARY'!$BI$354)+SUMIFS('ANNUAL SUMMARY'!$CO$460,DU73,'ANNUAL SUMMARY'!$V$9,DF59,'ANNUAL SUMMARY'!$BI$412)+SUMIFS('ANNUAL SUMMARY'!$CO$518,DU73,'ANNUAL SUMMARY'!$V$9,DF59,'ANNUAL SUMMARY'!$BI$470)+SUMIFS('ANNUAL SUMMARY'!$CO$576,DU73,'ANNUAL SUMMARY'!$V$9,DF59,'ANNUAL SUMMARY'!$BI$528)+SUMIFS('ANNUAL SUMMARY'!$CO$634,DU73,'ANNUAL SUMMARY'!$V$9,DF59,'ANNUAL SUMMARY'!$BI$586)+SUMIFS('ANNUAL SUMMARY'!$CO$692,DU73,'ANNUAL SUMMARY'!$V$9,DF59,'ANNUAL SUMMARY'!$BI$644)+SUMIFS('ANNUAL SUMMARY'!$EN$54,DU73,'ANNUAL SUMMARY'!$V$9,DF59,'ANNUAL SUMMARY'!$DH$6)+SUMIFS('ANNUAL SUMMARY'!$EN$112,DU73,'ANNUAL SUMMARY'!$V$9,DF59,'ANNUAL SUMMARY'!$DH$64)+SUMIFS('ANNUAL SUMMARY'!$EN$170,DU73,'ANNUAL SUMMARY'!$V$9,DF59,'ANNUAL SUMMARY'!$DH$122)+SUMIFS('ANNUAL SUMMARY'!$EN$228,DU73,'ANNUAL SUMMARY'!$V$9,DF59,'ANNUAL SUMMARY'!$DH$180)+SUMIFS('ANNUAL SUMMARY'!$EN$286,DU73,'ANNUAL SUMMARY'!$V$9,DF59,'ANNUAL SUMMARY'!$DH$238)+SUMIFS('ANNUAL SUMMARY'!$EN$344,DU73,'ANNUAL SUMMARY'!$V$9,DF59,'ANNUAL SUMMARY'!$DH$296)+SUMIFS('ANNUAL SUMMARY'!$EN$402,DU73,'ANNUAL SUMMARY'!$V$9,DF59,'ANNUAL SUMMARY'!$DH$354)+SUMIFS('ANNUAL SUMMARY'!$EN$460,DU73,'ANNUAL SUMMARY'!$V$9,DF59,'ANNUAL SUMMARY'!$DH$412)+SUMIFS('ANNUAL SUMMARY'!$EN$518,DU73,'ANNUAL SUMMARY'!$V$9,DF59,'ANNUAL SUMMARY'!$DH$470)+SUMIFS('ANNUAL SUMMARY'!$EN$576,DU73,'ANNUAL SUMMARY'!$V$9,DF59,'ANNUAL SUMMARY'!$DH$528)+SUMIFS('ANNUAL SUMMARY'!$EN$634,DU73,'ANNUAL SUMMARY'!$V$9,DF59,'ANNUAL SUMMARY'!$DH$586)+SUMIFS('ANNUAL SUMMARY'!$EN$692,DU73,'ANNUAL SUMMARY'!$V$9,DF59,'ANNUAL SUMMARY'!$DH$644)+SUMIFS('ANNUAL SUMMARY'!$GK$54,DU73,'ANNUAL SUMMARY'!$V$9,DF59,'ANNUAL SUMMARY'!$FE$6)+SUMIFS('ANNUAL SUMMARY'!$GK$112,DU73,'ANNUAL SUMMARY'!$V$9,DF59,'ANNUAL SUMMARY'!$FE$64)+SUMIFS('ANNUAL SUMMARY'!$GK$170,DU73,'ANNUAL SUMMARY'!$V$9,DF59,'ANNUAL SUMMARY'!$FE$122)+SUMIFS('ANNUAL SUMMARY'!$GK$228,DU73,'ANNUAL SUMMARY'!$V$9,DF59,'ANNUAL SUMMARY'!$FE$180)+SUMIFS('ANNUAL SUMMARY'!$GK$286,DU73,'ANNUAL SUMMARY'!$V$9,DF59,'ANNUAL SUMMARY'!$FE$238)+SUMIFS('ANNUAL SUMMARY'!$GK$344,DU73,'ANNUAL SUMMARY'!$V$9,DF59,'ANNUAL SUMMARY'!$FE$296)+SUMIFS('ANNUAL SUMMARY'!$GK$402,DU73,'ANNUAL SUMMARY'!$V$9,DF59,'ANNUAL SUMMARY'!$FE$354)+SUMIFS('ANNUAL SUMMARY'!$GK$460,DU73,'ANNUAL SUMMARY'!$V$9,DF59,'ANNUAL SUMMARY'!$FE$412)+SUMIFS('ANNUAL SUMMARY'!$GK$518,DU73,'ANNUAL SUMMARY'!$V$9,DF59,'ANNUAL SUMMARY'!$FE$470)+SUMIFS('ANNUAL SUMMARY'!$GK$576,DU73,'ANNUAL SUMMARY'!$V$9,DF59,'ANNUAL SUMMARY'!$FE$528)+SUMIFS('ANNUAL SUMMARY'!$GK$634,DU73,'ANNUAL SUMMARY'!$V$9,DF59,'ANNUAL SUMMARY'!$FE$586)+SUMIFS('ANNUAL SUMMARY'!$GK$692,DU73,'ANNUAL SUMMARY'!$V$9,DF59,'ANNUAL SUMMARY'!$FE$644)</f>
        <v>0</v>
      </c>
      <c r="EM73" s="728"/>
      <c r="EN73" s="728"/>
      <c r="EO73" s="728">
        <f>SUMIFS('ANNUAL SUMMARY'!$AU$54,DU73,'ANNUAL SUMMARY'!$V$9,DF59,'ANNUAL SUMMARY'!$L$6)+SUMIFS('ANNUAL SUMMARY'!$AU$112,DU73,'ANNUAL SUMMARY'!$V$9,DF59,'ANNUAL SUMMARY'!$L$64)+SUMIFS('ANNUAL SUMMARY'!$AU$170,DU73,'ANNUAL SUMMARY'!$V$9,DF59,'ANNUAL SUMMARY'!$L$122)+SUMIFS('ANNUAL SUMMARY'!$AU$228,DU73,'ANNUAL SUMMARY'!$V$9,DF59,'ANNUAL SUMMARY'!$L$180)+SUMIFS('ANNUAL SUMMARY'!$AU$286,DU73,'ANNUAL SUMMARY'!$V$9,DF59,'ANNUAL SUMMARY'!$L$238)+SUMIFS('ANNUAL SUMMARY'!$AU$344,DU73,'ANNUAL SUMMARY'!$V$9,DF59,'ANNUAL SUMMARY'!$L$296)+SUMIFS('ANNUAL SUMMARY'!$AU$402,DU73,'ANNUAL SUMMARY'!$V$9,DF59,'ANNUAL SUMMARY'!$L$354)+SUMIFS('ANNUAL SUMMARY'!$AU$460,DU73,'ANNUAL SUMMARY'!$V$9,DF59,'ANNUAL SUMMARY'!$L$412)+SUMIFS('ANNUAL SUMMARY'!$AU$518,DU73,'ANNUAL SUMMARY'!$V$9,DF59,'ANNUAL SUMMARY'!$L$470)+SUMIFS('ANNUAL SUMMARY'!$AU$576,DU73,'ANNUAL SUMMARY'!$V$9,DF59,'ANNUAL SUMMARY'!$L$528)+SUMIFS('ANNUAL SUMMARY'!$AU$634,DU73,'ANNUAL SUMMARY'!$V$9,DF59,'ANNUAL SUMMARY'!$L$586)+SUMIFS('ANNUAL SUMMARY'!$AU$692,DU73,'ANNUAL SUMMARY'!$V$9,DF59,'ANNUAL SUMMARY'!$L$644)+SUMIFS('ANNUAL SUMMARY'!$CR$54,DU73,'ANNUAL SUMMARY'!$V$9,DF59,'ANNUAL SUMMARY'!$BI$6)+SUMIFS('ANNUAL SUMMARY'!$CR$112,DU73,'ANNUAL SUMMARY'!$V$9,DF59,'ANNUAL SUMMARY'!$BI$64)+SUMIFS('ANNUAL SUMMARY'!$CR$170,DU73,'ANNUAL SUMMARY'!$V$9,DF59,'ANNUAL SUMMARY'!$BI$122)+SUMIFS('ANNUAL SUMMARY'!$CR$228,DU73,'ANNUAL SUMMARY'!$V$9,DF59,'ANNUAL SUMMARY'!$BI$180)+SUMIFS('ANNUAL SUMMARY'!$CR$286,DU73,'ANNUAL SUMMARY'!$V$9,DF59,'ANNUAL SUMMARY'!$BI$238)+SUMIFS('ANNUAL SUMMARY'!$CR$344,DU73,'ANNUAL SUMMARY'!$V$9,DF59,'ANNUAL SUMMARY'!$BI$296)+SUMIFS('ANNUAL SUMMARY'!$CR$402,DU73,'ANNUAL SUMMARY'!$V$9,DF59,'ANNUAL SUMMARY'!$BI$354)+SUMIFS('ANNUAL SUMMARY'!$CR$460,DU73,'ANNUAL SUMMARY'!$V$9,DF59,'ANNUAL SUMMARY'!$BI$412)+SUMIFS('ANNUAL SUMMARY'!$CR$518,DU73,'ANNUAL SUMMARY'!$V$9,DF59,'ANNUAL SUMMARY'!$BI$470)+SUMIFS('ANNUAL SUMMARY'!$CR$576,DU73,'ANNUAL SUMMARY'!$V$9,DF59,'ANNUAL SUMMARY'!$BI$528)+SUMIFS('ANNUAL SUMMARY'!$CR$634,DU73,'ANNUAL SUMMARY'!$V$9,DF59,'ANNUAL SUMMARY'!$BI$586)+SUMIFS('ANNUAL SUMMARY'!$CR$692,DU73,'ANNUAL SUMMARY'!$V$9,DF59,'ANNUAL SUMMARY'!$BI$644)+SUMIFS('ANNUAL SUMMARY'!$EQ$54,DU73,'ANNUAL SUMMARY'!$V$9,DF59,'ANNUAL SUMMARY'!$DH$6)+SUMIFS('ANNUAL SUMMARY'!$EQ$112,DU73,'ANNUAL SUMMARY'!$V$9,DF59,'ANNUAL SUMMARY'!$DH$64)+SUMIFS('ANNUAL SUMMARY'!$EQ$170,DU73,'ANNUAL SUMMARY'!$V$9,DF59,'ANNUAL SUMMARY'!$DH$122)+SUMIFS('ANNUAL SUMMARY'!$EQ$228,DU73,'ANNUAL SUMMARY'!$V$9,DF59,'ANNUAL SUMMARY'!$DH$180)+SUMIFS('ANNUAL SUMMARY'!$EQ$286,DU73,'ANNUAL SUMMARY'!$V$9,DF59,'ANNUAL SUMMARY'!$DH$238)+SUMIFS('ANNUAL SUMMARY'!$EQ$344,DU73,'ANNUAL SUMMARY'!$V$9,DF59,'ANNUAL SUMMARY'!$DH$296)+SUMIFS('ANNUAL SUMMARY'!$EQ$402,DU73,'ANNUAL SUMMARY'!$V$9,DF59,'ANNUAL SUMMARY'!$DH$354)+SUMIFS('ANNUAL SUMMARY'!$EQ$460,DU73,'ANNUAL SUMMARY'!$V$9,DF59,'ANNUAL SUMMARY'!$DH$412)+SUMIFS('ANNUAL SUMMARY'!$EQ$518,DU73,'ANNUAL SUMMARY'!$V$9,DF59,'ANNUAL SUMMARY'!$DH$470)+SUMIFS('ANNUAL SUMMARY'!$EQ$576,DU73,'ANNUAL SUMMARY'!$V$9,DF59,'ANNUAL SUMMARY'!$DH$528)+SUMIFS('ANNUAL SUMMARY'!$EQ$634,DU73,'ANNUAL SUMMARY'!$V$9,DF59,'ANNUAL SUMMARY'!$DH$586)+SUMIFS('ANNUAL SUMMARY'!$EQ$692,DU73,'ANNUAL SUMMARY'!$V$9,DF59,'ANNUAL SUMMARY'!$DH$644)+SUMIFS('ANNUAL SUMMARY'!$GN$54,DU73,'ANNUAL SUMMARY'!$V$9,DF59,'ANNUAL SUMMARY'!$FE$6)+SUMIFS('ANNUAL SUMMARY'!$GN$112,DU73,'ANNUAL SUMMARY'!$V$9,DF59,'ANNUAL SUMMARY'!$FE$64)+SUMIFS('ANNUAL SUMMARY'!$GN$170,DU73,'ANNUAL SUMMARY'!$V$9,DF59,'ANNUAL SUMMARY'!$FE$122)+SUMIFS('ANNUAL SUMMARY'!$GN$228,DU73,'ANNUAL SUMMARY'!$V$9,DF59,'ANNUAL SUMMARY'!$FE$180)+SUMIFS('ANNUAL SUMMARY'!$GN$286,DU73,'ANNUAL SUMMARY'!$V$9,DF59,'ANNUAL SUMMARY'!$FE$238)+SUMIFS('ANNUAL SUMMARY'!$GN$344,DU73,'ANNUAL SUMMARY'!$V$9,DF59,'ANNUAL SUMMARY'!$FE$296)+SUMIFS('ANNUAL SUMMARY'!$GN$402,DU73,'ANNUAL SUMMARY'!$V$9,DF59,'ANNUAL SUMMARY'!$FE$354)+SUMIFS('ANNUAL SUMMARY'!$GN$460,DU73,'ANNUAL SUMMARY'!$V$9,DF59,'ANNUAL SUMMARY'!$FE$412)+SUMIFS('ANNUAL SUMMARY'!$GN$518,DU73,'ANNUAL SUMMARY'!$V$9,DF59,'ANNUAL SUMMARY'!$FE$470)+SUMIFS('ANNUAL SUMMARY'!$GN$576,DU73,'ANNUAL SUMMARY'!$V$9,DF59,'ANNUAL SUMMARY'!$FE$528)+SUMIFS('ANNUAL SUMMARY'!$GN$634,DU73,'ANNUAL SUMMARY'!$V$9,DF59,'ANNUAL SUMMARY'!$FE$586)+SUMIFS('ANNUAL SUMMARY'!$GN$692,DU73,'ANNUAL SUMMARY'!$V$9,DF59,'ANNUAL SUMMARY'!$FE$644)</f>
        <v>0</v>
      </c>
      <c r="EP73" s="728"/>
      <c r="EQ73" s="1260"/>
      <c r="ER73" s="1263"/>
      <c r="ES73" s="154"/>
      <c r="ET73" s="798" t="str">
        <f>'ANNUAL SUMMARY'!$C$24</f>
        <v>INSTR.</v>
      </c>
      <c r="EU73" s="730"/>
      <c r="EV73" s="730"/>
      <c r="EW73" s="730"/>
      <c r="EX73" s="792">
        <f>SUMIF('ANNUAL SUMMARY'!$FE$622,FC59,'ANNUAL SUMMARY'!$FA$640)+SUMIF('ANNUAL SUMMARY'!$DH$622,FC59,'ANNUAL SUMMARY'!$DD$640)+SUMIF('ANNUAL SUMMARY'!$BI$622,FC59,'ANNUAL SUMMARY'!$BE$640)+SUMIF('ANNUAL SUMMARY'!$L$622,FC59,'ANNUAL SUMMARY'!$H$640)+SUMIF('ANNUAL SUMMARY'!$FE$566,FC59,'ANNUAL SUMMARY'!$FA$584)+SUMIF('ANNUAL SUMMARY'!$DH$566,FC59,'ANNUAL SUMMARY'!$DD$584)+SUMIF('ANNUAL SUMMARY'!$BI$566,FC59,'ANNUAL SUMMARY'!$BE$584)+SUMIF('ANNUAL SUMMARY'!$L$566,FC59,'ANNUAL SUMMARY'!$H$584)+SUMIF('ANNUAL SUMMARY'!$FE$510,FC59,'ANNUAL SUMMARY'!$FA$528)+SUMIF('ANNUAL SUMMARY'!$DH$510,FC59,'ANNUAL SUMMARY'!$DD$528)+SUMIF('ANNUAL SUMMARY'!$BI$510,FC59,'ANNUAL SUMMARY'!$BE$528)+SUMIF('ANNUAL SUMMARY'!$L$510,FC59,'ANNUAL SUMMARY'!$H$528)+SUMIF('ANNUAL SUMMARY'!$FE$454,FC59,'ANNUAL SUMMARY'!$FA$472)+SUMIF('ANNUAL SUMMARY'!$DH$454,FC59,'ANNUAL SUMMARY'!$DD$472)+SUMIF('ANNUAL SUMMARY'!$BI$454,FC59,'ANNUAL SUMMARY'!$BE$472)+SUMIF('ANNUAL SUMMARY'!$L$454,FC59,'ANNUAL SUMMARY'!$H$472)+SUMIF('ANNUAL SUMMARY'!$FE$398,FC59,'ANNUAL SUMMARY'!$FA$416)+SUMIF('ANNUAL SUMMARY'!$DH$398,FC59,'ANNUAL SUMMARY'!$DD$416)+SUMIF('ANNUAL SUMMARY'!$BI$398,FC59,'ANNUAL SUMMARY'!$BE$416)+SUMIF('ANNUAL SUMMARY'!$L$398,FC59,'ANNUAL SUMMARY'!$H$416)+SUMIF('ANNUAL SUMMARY'!$FE$342,FC59,'ANNUAL SUMMARY'!$FA$360)+SUMIF('ANNUAL SUMMARY'!$DH$342,FC59,'ANNUAL SUMMARY'!$DD$360)+SUMIF('ANNUAL SUMMARY'!$BI$342,FC59,'ANNUAL SUMMARY'!$BE$360)+SUMIF('ANNUAL SUMMARY'!$L$342,FC59,'ANNUAL SUMMARY'!$H$360)+SUMIF('ANNUAL SUMMARY'!$FE$286,FC59,'ANNUAL SUMMARY'!$FA$304)+SUMIF('ANNUAL SUMMARY'!$DH$286,FC59,'ANNUAL SUMMARY'!$DD$304)+SUMIF('ANNUAL SUMMARY'!$BI$286,FC59,'ANNUAL SUMMARY'!$BE$304)+SUMIF('ANNUAL SUMMARY'!$L$286,FC59,'ANNUAL SUMMARY'!$H$304)+SUMIF('ANNUAL SUMMARY'!$FE$230,FC59,'ANNUAL SUMMARY'!$FA$248)+SUMIF('ANNUAL SUMMARY'!$DH$230,FC59,'ANNUAL SUMMARY'!$DD$248)+SUMIF('ANNUAL SUMMARY'!$BI$230,FC59,'ANNUAL SUMMARY'!$BE$248)+SUMIF('ANNUAL SUMMARY'!$L$230,FC59,'ANNUAL SUMMARY'!$H$248)+SUMIF('ANNUAL SUMMARY'!$FE$174,FC59,'ANNUAL SUMMARY'!$FA$192)+SUMIF('ANNUAL SUMMARY'!$DH$174,FC59,'ANNUAL SUMMARY'!$DD$192)+SUMIF('ANNUAL SUMMARY'!$BI$174,FC59,'ANNUAL SUMMARY'!$BE$192)+SUMIF('ANNUAL SUMMARY'!$L$174,FC59,'ANNUAL SUMMARY'!$H$192)+SUMIF('ANNUAL SUMMARY'!$FE$118,FC59,'ANNUAL SUMMARY'!$FA$136)+SUMIF('ANNUAL SUMMARY'!$DH$118,FC59,'ANNUAL SUMMARY'!$DD$136)+SUMIF('ANNUAL SUMMARY'!$BI$118,FC59,'ANNUAL SUMMARY'!$BE$136)+SUMIF('ANNUAL SUMMARY'!$L$118,FC59,'ANNUAL SUMMARY'!$H$136)+SUMIF('ANNUAL SUMMARY'!$FE$62,FC59,'ANNUAL SUMMARY'!$FA$80)+SUMIF('ANNUAL SUMMARY'!$DH$62,FC59,'ANNUAL SUMMARY'!$DD$80)+SUMIF('ANNUAL SUMMARY'!$BI$62,FC59,'ANNUAL SUMMARY'!$BE$80)+SUMIF('ANNUAL SUMMARY'!$L$62,FC59,'ANNUAL SUMMARY'!$H$80)+SUMIF('ANNUAL SUMMARY'!$FE$6,FC59,'ANNUAL SUMMARY'!$FA$24)+SUMIF('ANNUAL SUMMARY'!$DH$6,FC59,'ANNUAL SUMMARY'!$DD$24)+SUMIF('ANNUAL SUMMARY'!$BI$6,FC59,'ANNUAL SUMMARY'!$BE$24)+SUMIF('ANNUAL SUMMARY'!$L$6,FC59,'ANNUAL SUMMARY'!$H$24)+SUMIF('PREVIOUS LOGS'!$K$6,FC59,'PREVIOUS LOGS'!$F$20)+SUMIF('PREVIOUS LOGS'!$K$59,$K$6,'PREVIOUS LOGS'!$F$73)+SUMIF('PREVIOUS LOGS'!$K$112,FC59,'PREVIOUS LOGS'!$F$126)+SUMIF('PREVIOUS LOGS'!$K$165,FC59,'PREVIOUS LOGS'!$F$179)+SUMIF('PREVIOUS LOGS'!$K$218,FC59,'PREVIOUS LOGS'!$F$232)+SUMIF('PREVIOUS LOGS'!$K$271,FC59,'PREVIOUS LOGS'!$F$285)+SUMIF('PREVIOUS LOGS'!$K$324,FC59,'PREVIOUS LOGS'!$F$338)+SUMIF('PREVIOUS LOGS'!$BH$6,FC59,'PREVIOUS LOGS'!$BD$20)+SUMIF('PREVIOUS LOGS'!$BH$59,$K$6,'PREVIOUS LOGS'!$BD$73)+SUMIF('PREVIOUS LOGS'!$BH$112,FC59,'PREVIOUS LOGS'!$BD$126)+SUMIF('PREVIOUS LOGS'!$BH$165,FC59,'PREVIOUS LOGS'!$BD$179)+SUMIF('PREVIOUS LOGS'!$BH$218,FC59,'PREVIOUS LOGS'!$BD$232)+SUMIF('PREVIOUS LOGS'!$BH$271,FC59,'PREVIOUS LOGS'!$BD$285)+SUMIF('PREVIOUS LOGS'!$BH$324,FC59,'PREVIOUS LOGS'!$BD$338)+SUMIF('PREVIOUS LOGS'!$DF$6,FC59,'PREVIOUS LOGS'!$DB$20)+SUMIF('PREVIOUS LOGS'!$DF$59,$K$6,'PREVIOUS LOGS'!$DB$73)+SUMIF('PREVIOUS LOGS'!$DF$112,FC59,'PREVIOUS LOGS'!$DB$126)+SUMIF('PREVIOUS LOGS'!$DF$165,FC59,'PREVIOUS LOGS'!$DB$179)+SUMIF('PREVIOUS LOGS'!$DF$218,FC59,'PREVIOUS LOGS'!$DB$232)+SUMIF('PREVIOUS LOGS'!$DF$271,FC59,'PREVIOUS LOGS'!$DB$285)+SUMIF('PREVIOUS LOGS'!$DF$324,FC59,'PREVIOUS LOGS'!$DB$338)+SUMIF('PREVIOUS LOGS'!$FC$6,FC59,'PREVIOUS LOGS'!$EY$20)+SUMIF('PREVIOUS LOGS'!$FC$59,$K$6,'PREVIOUS LOGS'!$EY$73)+SUMIF('PREVIOUS LOGS'!$FC$112,FC59,'PREVIOUS LOGS'!$EY$126)+SUMIF('PREVIOUS LOGS'!$FC$165,FC59,'PREVIOUS LOGS'!$EY$179)+SUMIF('PREVIOUS LOGS'!$FC$218,FC59,'PREVIOUS LOGS'!$EY$232)+SUMIF('PREVIOUS LOGS'!$FC$271,FC59,'PREVIOUS LOGS'!$EY$285)+SUMIF('PREVIOUS LOGS'!$FC$324,FC59,'PREVIOUS LOGS'!$EY$338)</f>
        <v>0</v>
      </c>
      <c r="EY73" s="793"/>
      <c r="EZ73" s="793"/>
      <c r="FA73" s="793"/>
      <c r="FB73" s="793"/>
      <c r="FC73" s="793"/>
      <c r="FD73" s="794"/>
      <c r="FE73" s="643"/>
      <c r="FF73" s="878" t="str">
        <f>'ANNUAL SUMMARY'!$O$24</f>
        <v>LANDINGSS</v>
      </c>
      <c r="FG73" s="879"/>
      <c r="FH73" s="879"/>
      <c r="FI73" s="879"/>
      <c r="FJ73" s="879"/>
      <c r="FK73" s="879"/>
      <c r="FL73" s="879"/>
      <c r="FM73" s="879"/>
      <c r="FN73" s="879"/>
      <c r="FO73" s="879"/>
      <c r="FP73" s="880"/>
      <c r="FQ73" s="15"/>
      <c r="FR73" s="812">
        <f>IF(FR65=0," ",FR65+4)</f>
        <v>2026</v>
      </c>
      <c r="FS73" s="813"/>
      <c r="FT73" s="813"/>
      <c r="FU73" s="813"/>
      <c r="FV73" s="813"/>
      <c r="FW73" s="1118">
        <f>SUMIFS('ANNUAL SUMMARY'!$AF$54,FR73,'ANNUAL SUMMARY'!$V$9,FC59,'ANNUAL SUMMARY'!$L$6)+SUMIFS('ANNUAL SUMMARY'!$AF$112,FR73,'ANNUAL SUMMARY'!$V$9,FC59,'ANNUAL SUMMARY'!$L$64)+SUMIFS('ANNUAL SUMMARY'!$AF$170,FR73,'ANNUAL SUMMARY'!$V$9,FC59,'ANNUAL SUMMARY'!$L$122)+SUMIFS('ANNUAL SUMMARY'!$AF$228,FR73,'ANNUAL SUMMARY'!$V$9,FC59,'ANNUAL SUMMARY'!$L$180)+SUMIFS('ANNUAL SUMMARY'!$AF$286,FR73,'ANNUAL SUMMARY'!$V$9,FC59,'ANNUAL SUMMARY'!$L$238)+SUMIFS('ANNUAL SUMMARY'!$AF$344,FR73,'ANNUAL SUMMARY'!$V$9,FC59,'ANNUAL SUMMARY'!$L$296)+SUMIFS('ANNUAL SUMMARY'!$AF$402,FR73,'ANNUAL SUMMARY'!$V$9,FC59,'ANNUAL SUMMARY'!$L$354)+SUMIFS('ANNUAL SUMMARY'!$AF$460,FR73,'ANNUAL SUMMARY'!$V$9,FC59,'ANNUAL SUMMARY'!$L$412)+SUMIFS('ANNUAL SUMMARY'!$AF$518,FR73,'ANNUAL SUMMARY'!$V$9,FC59,'ANNUAL SUMMARY'!$L$470)+SUMIFS('ANNUAL SUMMARY'!$AF$576,FR73,'ANNUAL SUMMARY'!$V$9,FC59,'ANNUAL SUMMARY'!$L$528)+SUMIFS('ANNUAL SUMMARY'!$AF$634,FR73,'ANNUAL SUMMARY'!$V$9,FC59,'ANNUAL SUMMARY'!$L$586)+SUMIFS('ANNUAL SUMMARY'!$AF$692,FR73,'ANNUAL SUMMARY'!$V$9,FC59,'ANNUAL SUMMARY'!$L$644)+SUMIFS('ANNUAL SUMMARY'!$CC$54,FR73,'ANNUAL SUMMARY'!$V$9,FC59,'ANNUAL SUMMARY'!$BI$6)+SUMIFS('ANNUAL SUMMARY'!$CC$112,FR73,'ANNUAL SUMMARY'!$V$9,FC59,'ANNUAL SUMMARY'!$BI$64)+SUMIFS('ANNUAL SUMMARY'!$CC$170,FR73,'ANNUAL SUMMARY'!$V$9,FC59,'ANNUAL SUMMARY'!$BI$122)+SUMIFS('ANNUAL SUMMARY'!$CC$228,FR73,'ANNUAL SUMMARY'!$V$9,FC59,'ANNUAL SUMMARY'!$BI$180)+SUMIFS('ANNUAL SUMMARY'!$CC$286,FR73,'ANNUAL SUMMARY'!$V$9,FC59,'ANNUAL SUMMARY'!$BI$238)+SUMIFS('ANNUAL SUMMARY'!$CC$344,FR73,'ANNUAL SUMMARY'!$V$9,FC59,'ANNUAL SUMMARY'!$BI$296)+SUMIFS('ANNUAL SUMMARY'!$CC$402,FR73,'ANNUAL SUMMARY'!$V$9,FC59,'ANNUAL SUMMARY'!$BI$354)+SUMIFS('ANNUAL SUMMARY'!$CC$460,FR73,'ANNUAL SUMMARY'!$V$9,FC59,'ANNUAL SUMMARY'!$BI$412)+SUMIFS('ANNUAL SUMMARY'!$CC$518,FR73,'ANNUAL SUMMARY'!$V$9,FC59,'ANNUAL SUMMARY'!$BI$470)+SUMIFS('ANNUAL SUMMARY'!$CC$576,FR73,'ANNUAL SUMMARY'!$V$9,FC59,'ANNUAL SUMMARY'!$BI$528)+SUMIFS('ANNUAL SUMMARY'!$CC$634,FR73,'ANNUAL SUMMARY'!$V$9,FC59,'ANNUAL SUMMARY'!$BI$586)+SUMIFS('ANNUAL SUMMARY'!$CC$692,FR73,'ANNUAL SUMMARY'!$V$9,FC59,'ANNUAL SUMMARY'!$BI$644)+SUMIFS('ANNUAL SUMMARY'!$EB$54,FR73,'ANNUAL SUMMARY'!$V$9,FC59,'ANNUAL SUMMARY'!$DH$6)+SUMIFS('ANNUAL SUMMARY'!$EB$112,FR73,'ANNUAL SUMMARY'!$V$9,FC59,'ANNUAL SUMMARY'!$DH$64)+SUMIFS('ANNUAL SUMMARY'!$EB$170,FR73,'ANNUAL SUMMARY'!$V$9,FC59,'ANNUAL SUMMARY'!$DH$122)+SUMIFS('ANNUAL SUMMARY'!$EB$228,FR73,'ANNUAL SUMMARY'!$V$9,FC59,'ANNUAL SUMMARY'!$DH$180)+SUMIFS('ANNUAL SUMMARY'!$EB$286,FR73,'ANNUAL SUMMARY'!$V$9,FC59,'ANNUAL SUMMARY'!$DH$238)+SUMIFS('ANNUAL SUMMARY'!$EB$344,FR73,'ANNUAL SUMMARY'!$V$9,FC59,'ANNUAL SUMMARY'!$DH$296)+SUMIFS('ANNUAL SUMMARY'!$EB$402,FR73,'ANNUAL SUMMARY'!$V$9,FC59,'ANNUAL SUMMARY'!$DH$354)+SUMIFS('ANNUAL SUMMARY'!$EB$460,FR73,'ANNUAL SUMMARY'!$V$9,FC59,'ANNUAL SUMMARY'!$DH$412)+SUMIFS('ANNUAL SUMMARY'!$EB$518,FR73,'ANNUAL SUMMARY'!$V$9,FC59,'ANNUAL SUMMARY'!$DH$470)+SUMIFS('ANNUAL SUMMARY'!$EB$576,FR73,'ANNUAL SUMMARY'!$V$9,FC59,'ANNUAL SUMMARY'!$DH$528)+SUMIFS('ANNUAL SUMMARY'!$EB$634,FR73,'ANNUAL SUMMARY'!$V$9,FC59,'ANNUAL SUMMARY'!$DH$586)+SUMIFS('ANNUAL SUMMARY'!$EB$692,FR73,'ANNUAL SUMMARY'!$V$9,FC59,'ANNUAL SUMMARY'!$DH$644)+SUMIFS('ANNUAL SUMMARY'!$FY$54,FR73,'ANNUAL SUMMARY'!$V$9,FC59,'ANNUAL SUMMARY'!$FE$6)+SUMIFS('ANNUAL SUMMARY'!$FY$112,FR73,'ANNUAL SUMMARY'!$V$9,FC59,'ANNUAL SUMMARY'!$FE$64)+SUMIFS('ANNUAL SUMMARY'!$FY$170,FR73,'ANNUAL SUMMARY'!$V$9,FC59,'ANNUAL SUMMARY'!$FE$122)+SUMIFS('ANNUAL SUMMARY'!$FY$228,FR73,'ANNUAL SUMMARY'!$V$9,FC59,'ANNUAL SUMMARY'!$FE$180)+SUMIFS('ANNUAL SUMMARY'!$FY$286,FR73,'ANNUAL SUMMARY'!$V$9,FC59,'ANNUAL SUMMARY'!$FE$238)+SUMIFS('ANNUAL SUMMARY'!$FY$344,FR73,'ANNUAL SUMMARY'!$V$9,FC59,'ANNUAL SUMMARY'!$FE$296)+SUMIFS('ANNUAL SUMMARY'!$FY$402,FR73,'ANNUAL SUMMARY'!$V$9,FC59,'ANNUAL SUMMARY'!$FE$354)+SUMIFS('ANNUAL SUMMARY'!$FY$460,FR73,'ANNUAL SUMMARY'!$V$9,FC59,'ANNUAL SUMMARY'!$FE$412)+SUMIFS('ANNUAL SUMMARY'!$FY$518,FR73,'ANNUAL SUMMARY'!$V$9,FC59,'ANNUAL SUMMARY'!$FE$470)+SUMIFS('ANNUAL SUMMARY'!$FY$576,FR73,'ANNUAL SUMMARY'!$V$9,FC59,'ANNUAL SUMMARY'!$FE$528)+SUMIFS('ANNUAL SUMMARY'!$FY$634,FR73,'ANNUAL SUMMARY'!$V$9,FC59,'ANNUAL SUMMARY'!$FE$586)+SUMIFS('ANNUAL SUMMARY'!$FY$692,FR73,'ANNUAL SUMMARY'!$V$9,FC59,'ANNUAL SUMMARY'!$FE$644)</f>
        <v>0</v>
      </c>
      <c r="FX73" s="727"/>
      <c r="FY73" s="727"/>
      <c r="FZ73" s="727"/>
      <c r="GA73" s="727">
        <f>SUMIFS('ANNUAL SUMMARY'!$AJ$54,FR73,'ANNUAL SUMMARY'!$V$9,FC59,'ANNUAL SUMMARY'!$L$6)+SUMIFS('ANNUAL SUMMARY'!$AJ$112,FR73,'ANNUAL SUMMARY'!$V$9,FC59,'ANNUAL SUMMARY'!$L$64)+SUMIFS('ANNUAL SUMMARY'!$AJ$170,FR73,'ANNUAL SUMMARY'!$V$9,FC59,'ANNUAL SUMMARY'!$L$122)+SUMIFS('ANNUAL SUMMARY'!$AJ$228,FR73,'ANNUAL SUMMARY'!$V$9,FC59,'ANNUAL SUMMARY'!$L$180)+SUMIFS('ANNUAL SUMMARY'!$AJ$286,FR73,'ANNUAL SUMMARY'!$V$9,FC59,'ANNUAL SUMMARY'!$L$238)+SUMIFS('ANNUAL SUMMARY'!$AJ$344,FR73,'ANNUAL SUMMARY'!$V$9,FC59,'ANNUAL SUMMARY'!$L$296)+SUMIFS('ANNUAL SUMMARY'!$AJ$402,FR73,'ANNUAL SUMMARY'!$V$9,FC59,'ANNUAL SUMMARY'!$L$354)+SUMIFS('ANNUAL SUMMARY'!$AJ$460,FR73,'ANNUAL SUMMARY'!$V$9,FC59,'ANNUAL SUMMARY'!$L$412)+SUMIFS('ANNUAL SUMMARY'!$AJ$518,FR73,'ANNUAL SUMMARY'!$V$9,FC59,'ANNUAL SUMMARY'!$L$470)+SUMIFS('ANNUAL SUMMARY'!$AJ$576,FR73,'ANNUAL SUMMARY'!$V$9,FC59,'ANNUAL SUMMARY'!$L$528)+SUMIFS('ANNUAL SUMMARY'!$AJ$634,FR73,'ANNUAL SUMMARY'!$V$9,FC59,'ANNUAL SUMMARY'!$L$586)+SUMIFS('ANNUAL SUMMARY'!$AJ$692,FR73,'ANNUAL SUMMARY'!$V$9,FC59,'ANNUAL SUMMARY'!$L$644)+SUMIFS('ANNUAL SUMMARY'!$CG$54,FR73,'ANNUAL SUMMARY'!$V$9,FC59,'ANNUAL SUMMARY'!$BI$6)+SUMIFS('ANNUAL SUMMARY'!$CG$112,FR73,'ANNUAL SUMMARY'!$V$9,FC59,'ANNUAL SUMMARY'!$BI$64)+SUMIFS('ANNUAL SUMMARY'!$CG$170,FR73,'ANNUAL SUMMARY'!$V$9,FC59,'ANNUAL SUMMARY'!$BI$122)+SUMIFS('ANNUAL SUMMARY'!$CG$228,FR73,'ANNUAL SUMMARY'!$V$9,FC59,'ANNUAL SUMMARY'!$BI$180)+SUMIFS('ANNUAL SUMMARY'!$CG$286,FR73,'ANNUAL SUMMARY'!$V$9,FC59,'ANNUAL SUMMARY'!$BI$238)+SUMIFS('ANNUAL SUMMARY'!$CG$344,FR73,'ANNUAL SUMMARY'!$V$9,FC59,'ANNUAL SUMMARY'!$BI$296)+SUMIFS('ANNUAL SUMMARY'!$CG$402,FR73,'ANNUAL SUMMARY'!$V$9,FC59,'ANNUAL SUMMARY'!$BI$354)+SUMIFS('ANNUAL SUMMARY'!$CG$460,FR73,'ANNUAL SUMMARY'!$V$9,FC59,'ANNUAL SUMMARY'!$BI$412)+SUMIFS('ANNUAL SUMMARY'!$CG$518,FR73,'ANNUAL SUMMARY'!$V$9,FC59,'ANNUAL SUMMARY'!$BI$470)+SUMIFS('ANNUAL SUMMARY'!$CG$576,FR73,'ANNUAL SUMMARY'!$V$9,FC59,'ANNUAL SUMMARY'!$BI$528)+SUMIFS('ANNUAL SUMMARY'!$CG$634,FR73,'ANNUAL SUMMARY'!$V$9,FC59,'ANNUAL SUMMARY'!$BI$586)+SUMIFS('ANNUAL SUMMARY'!$CG$692,FR73,'ANNUAL SUMMARY'!$V$9,FC59,'ANNUAL SUMMARY'!$BI$644)+SUMIFS('ANNUAL SUMMARY'!$EF$54,FR73,'ANNUAL SUMMARY'!$V$9,FC59,'ANNUAL SUMMARY'!$DH$6)+SUMIFS('ANNUAL SUMMARY'!$EF$112,FR73,'ANNUAL SUMMARY'!$V$9,FC59,'ANNUAL SUMMARY'!$DH$64)+SUMIFS('ANNUAL SUMMARY'!$EF$170,FR73,'ANNUAL SUMMARY'!$V$9,FC59,'ANNUAL SUMMARY'!$DH$122)+SUMIFS('ANNUAL SUMMARY'!$EF$228,FR73,'ANNUAL SUMMARY'!$V$9,FC59,'ANNUAL SUMMARY'!$DH$180)+SUMIFS('ANNUAL SUMMARY'!$EF$286,FR73,'ANNUAL SUMMARY'!$V$9,FC59,'ANNUAL SUMMARY'!$DH$238)+SUMIFS('ANNUAL SUMMARY'!$EF$344,FR73,'ANNUAL SUMMARY'!$V$9,FC59,'ANNUAL SUMMARY'!$DH$296)+SUMIFS('ANNUAL SUMMARY'!$EF$402,FR73,'ANNUAL SUMMARY'!$V$9,FC59,'ANNUAL SUMMARY'!$DH$354)+SUMIFS('ANNUAL SUMMARY'!$EF$460,FR73,'ANNUAL SUMMARY'!$V$9,FC59,'ANNUAL SUMMARY'!$DH$412)+SUMIFS('ANNUAL SUMMARY'!$EF$518,FR73,'ANNUAL SUMMARY'!$V$9,FC59,'ANNUAL SUMMARY'!$DH$470)+SUMIFS('ANNUAL SUMMARY'!$EF$576,FR73,'ANNUAL SUMMARY'!$V$9,FC59,'ANNUAL SUMMARY'!$DH$528)+SUMIFS('ANNUAL SUMMARY'!$EF$634,FR73,'ANNUAL SUMMARY'!$V$9,FC59,'ANNUAL SUMMARY'!$DH$586)+SUMIFS('ANNUAL SUMMARY'!$EF$692,FR73,'ANNUAL SUMMARY'!$V$9,FC59,'ANNUAL SUMMARY'!$DH$644)+SUMIFS('ANNUAL SUMMARY'!$GC$54,FR73,'ANNUAL SUMMARY'!$V$9,FC59,'ANNUAL SUMMARY'!$FE$6)+SUMIFS('ANNUAL SUMMARY'!$GC$112,FR73,'ANNUAL SUMMARY'!$V$9,FC59,'ANNUAL SUMMARY'!$FE$64)+SUMIFS('ANNUAL SUMMARY'!$GC$170,FR73,'ANNUAL SUMMARY'!$V$9,FC59,'ANNUAL SUMMARY'!$FE$122)+SUMIFS('ANNUAL SUMMARY'!$GC$228,FR73,'ANNUAL SUMMARY'!$V$9,FC59,'ANNUAL SUMMARY'!$FE$180)+SUMIFS('ANNUAL SUMMARY'!$GC$286,FR73,'ANNUAL SUMMARY'!$V$9,FC59,'ANNUAL SUMMARY'!$FE$238)+SUMIFS('ANNUAL SUMMARY'!$GC$344,FR73,'ANNUAL SUMMARY'!$V$9,FC59,'ANNUAL SUMMARY'!$FE$296)+SUMIFS('ANNUAL SUMMARY'!$GC$402,FR73,'ANNUAL SUMMARY'!$V$9,FC59,'ANNUAL SUMMARY'!$FE$354)+SUMIFS('ANNUAL SUMMARY'!$GC$460,FR73,'ANNUAL SUMMARY'!$V$9,FC59,'ANNUAL SUMMARY'!$FE$412)+SUMIFS('ANNUAL SUMMARY'!$GC$518,FR73,'ANNUAL SUMMARY'!$V$9,FC59,'ANNUAL SUMMARY'!$FE$470)+SUMIFS('ANNUAL SUMMARY'!$GC$576,FR73,'ANNUAL SUMMARY'!$V$9,FC59,'ANNUAL SUMMARY'!$FE$528)+SUMIFS('ANNUAL SUMMARY'!$GC$634,FR73,'ANNUAL SUMMARY'!$V$9,FC59,'ANNUAL SUMMARY'!$FE$586)+SUMIFS('ANNUAL SUMMARY'!$GC$692,FR73,'ANNUAL SUMMARY'!$V$9,FC59,'ANNUAL SUMMARY'!$FE$644)</f>
        <v>0</v>
      </c>
      <c r="GB73" s="727"/>
      <c r="GC73" s="727"/>
      <c r="GD73" s="727"/>
      <c r="GE73" s="727">
        <f>SUMIFS('ANNUAL SUMMARY'!$AN$54,FR73,'ANNUAL SUMMARY'!$V$9,FC59,'ANNUAL SUMMARY'!$L$6)+SUMIFS('ANNUAL SUMMARY'!$AN$112,FR73,'ANNUAL SUMMARY'!$V$9,FC59,'ANNUAL SUMMARY'!$L$64)+SUMIFS('ANNUAL SUMMARY'!$AN$170,FR73,'ANNUAL SUMMARY'!$V$9,FC59,'ANNUAL SUMMARY'!$L$122)+SUMIFS('ANNUAL SUMMARY'!$AN$228,FR73,'ANNUAL SUMMARY'!$V$9,FC59,'ANNUAL SUMMARY'!$L$180)+SUMIFS('ANNUAL SUMMARY'!$AN$286,FR73,'ANNUAL SUMMARY'!$V$9,FC59,'ANNUAL SUMMARY'!$L$238)+SUMIFS('ANNUAL SUMMARY'!$AN$344,FR73,'ANNUAL SUMMARY'!$V$9,FC59,'ANNUAL SUMMARY'!$L$296)+SUMIFS('ANNUAL SUMMARY'!$AN$402,FR73,'ANNUAL SUMMARY'!$V$9,FC59,'ANNUAL SUMMARY'!$L$354)+SUMIFS('ANNUAL SUMMARY'!$AN$460,FR73,'ANNUAL SUMMARY'!$V$9,FC59,'ANNUAL SUMMARY'!$L$412)+SUMIFS('ANNUAL SUMMARY'!$AN$518,FR73,'ANNUAL SUMMARY'!$V$9,FC59,'ANNUAL SUMMARY'!$L$470)+SUMIFS('ANNUAL SUMMARY'!$AN$576,FR73,'ANNUAL SUMMARY'!$V$9,FC59,'ANNUAL SUMMARY'!$L$528)+SUMIFS('ANNUAL SUMMARY'!$AN$634,FR73,'ANNUAL SUMMARY'!$V$9,FC59,'ANNUAL SUMMARY'!$L$586)+SUMIFS('ANNUAL SUMMARY'!$AN$692,FR73,'ANNUAL SUMMARY'!$V$9,FC59,'ANNUAL SUMMARY'!$L$644)+SUMIFS('ANNUAL SUMMARY'!$CK$54,FR73,'ANNUAL SUMMARY'!$V$9,FC59,'ANNUAL SUMMARY'!$BI$6)+SUMIFS('ANNUAL SUMMARY'!$CK$112,FR73,'ANNUAL SUMMARY'!$V$9,FC59,'ANNUAL SUMMARY'!$BI$64)+SUMIFS('ANNUAL SUMMARY'!$CK$170,FR73,'ANNUAL SUMMARY'!$V$9,FC59,'ANNUAL SUMMARY'!$BI$122)+SUMIFS('ANNUAL SUMMARY'!$CK$228,FR73,'ANNUAL SUMMARY'!$V$9,FC59,'ANNUAL SUMMARY'!$BI$180)+SUMIFS('ANNUAL SUMMARY'!$CK$286,FR73,'ANNUAL SUMMARY'!$V$9,FC59,'ANNUAL SUMMARY'!$BI$238)+SUMIFS('ANNUAL SUMMARY'!$CK$344,FR73,'ANNUAL SUMMARY'!$V$9,FC59,'ANNUAL SUMMARY'!$BI$296)+SUMIFS('ANNUAL SUMMARY'!$CK$402,FR73,'ANNUAL SUMMARY'!$V$9,FC59,'ANNUAL SUMMARY'!$BI$354)+SUMIFS('ANNUAL SUMMARY'!$CK$460,FR73,'ANNUAL SUMMARY'!$V$9,FC59,'ANNUAL SUMMARY'!$BI$412)+SUMIFS('ANNUAL SUMMARY'!$CK$518,FR73,'ANNUAL SUMMARY'!$V$9,FC59,'ANNUAL SUMMARY'!$BI$470)+SUMIFS('ANNUAL SUMMARY'!$CK$576,FR73,'ANNUAL SUMMARY'!$V$9,FC59,'ANNUAL SUMMARY'!$BI$528)+SUMIFS('ANNUAL SUMMARY'!$CK$634,FR73,'ANNUAL SUMMARY'!$V$9,FC59,'ANNUAL SUMMARY'!$BI$586)+SUMIFS('ANNUAL SUMMARY'!$CK$692,FR73,'ANNUAL SUMMARY'!$V$9,FC59,'ANNUAL SUMMARY'!$BI$644)+SUMIFS('ANNUAL SUMMARY'!$EJ$54,FR73,'ANNUAL SUMMARY'!$V$9,FC59,'ANNUAL SUMMARY'!$DH$6)+SUMIFS('ANNUAL SUMMARY'!$EJ$112,FR73,'ANNUAL SUMMARY'!$V$9,FC59,'ANNUAL SUMMARY'!$DH$64)+SUMIFS('ANNUAL SUMMARY'!$EJ$170,FR73,'ANNUAL SUMMARY'!$V$9,FC59,'ANNUAL SUMMARY'!$DH$122)+SUMIFS('ANNUAL SUMMARY'!$EJ$228,FR73,'ANNUAL SUMMARY'!$V$9,FC59,'ANNUAL SUMMARY'!$DH$180)+SUMIFS('ANNUAL SUMMARY'!$EJ$286,FR73,'ANNUAL SUMMARY'!$V$9,FC59,'ANNUAL SUMMARY'!$DH$238)+SUMIFS('ANNUAL SUMMARY'!$EJ$344,FR73,'ANNUAL SUMMARY'!$V$9,FC59,'ANNUAL SUMMARY'!$DH$296)+SUMIFS('ANNUAL SUMMARY'!$EJ$402,FR73,'ANNUAL SUMMARY'!$V$9,FC59,'ANNUAL SUMMARY'!$DH$354)+SUMIFS('ANNUAL SUMMARY'!$EJ$460,FR73,'ANNUAL SUMMARY'!$V$9,FC59,'ANNUAL SUMMARY'!$DH$412)+SUMIFS('ANNUAL SUMMARY'!$EJ$518,FR73,'ANNUAL SUMMARY'!$V$9,FC59,'ANNUAL SUMMARY'!$DH$470)+SUMIFS('ANNUAL SUMMARY'!$EJ$576,FR73,'ANNUAL SUMMARY'!$V$9,FC59,'ANNUAL SUMMARY'!$DH$528)+SUMIFS('ANNUAL SUMMARY'!$EJ$634,FR73,'ANNUAL SUMMARY'!$V$9,FC59,'ANNUAL SUMMARY'!$DH$586)+SUMIFS('ANNUAL SUMMARY'!$EJ$692,FR73,'ANNUAL SUMMARY'!$V$9,FC59,'ANNUAL SUMMARY'!$DH$644)+SUMIFS('ANNUAL SUMMARY'!$GG$54,FR73,'ANNUAL SUMMARY'!$V$9,FC59,'ANNUAL SUMMARY'!$FE$6)+SUMIFS('ANNUAL SUMMARY'!$GG$112,FR73,'ANNUAL SUMMARY'!$V$9,FC59,'ANNUAL SUMMARY'!$FE$64)+SUMIFS('ANNUAL SUMMARY'!$GG$170,FR73,'ANNUAL SUMMARY'!$V$9,FC59,'ANNUAL SUMMARY'!$FE$122)+SUMIFS('ANNUAL SUMMARY'!$GG$228,FR73,'ANNUAL SUMMARY'!$V$9,FC59,'ANNUAL SUMMARY'!$FE$180)+SUMIFS('ANNUAL SUMMARY'!$GG$286,FR73,'ANNUAL SUMMARY'!$V$9,FC59,'ANNUAL SUMMARY'!$FE$238)+SUMIFS('ANNUAL SUMMARY'!$GG$344,FR73,'ANNUAL SUMMARY'!$V$9,FC59,'ANNUAL SUMMARY'!$FE$296)+SUMIFS('ANNUAL SUMMARY'!$GG$402,FR73,'ANNUAL SUMMARY'!$V$9,FC59,'ANNUAL SUMMARY'!$FE$354)+SUMIFS('ANNUAL SUMMARY'!$GG$460,FR73,'ANNUAL SUMMARY'!$V$9,FC59,'ANNUAL SUMMARY'!$FE$412)+SUMIFS('ANNUAL SUMMARY'!$GG$518,FR73,'ANNUAL SUMMARY'!$V$9,FC59,'ANNUAL SUMMARY'!$FE$470)+SUMIFS('ANNUAL SUMMARY'!$GG$576,FR73,'ANNUAL SUMMARY'!$V$9,FC59,'ANNUAL SUMMARY'!$FE$528)+SUMIFS('ANNUAL SUMMARY'!$GG$634,FR73,'ANNUAL SUMMARY'!$V$9,FC59,'ANNUAL SUMMARY'!$FE$586)+SUMIFS('ANNUAL SUMMARY'!$GG$692,FR73,'ANNUAL SUMMARY'!$V$9,FC59,'ANNUAL SUMMARY'!$FE$644)</f>
        <v>0</v>
      </c>
      <c r="GF73" s="727"/>
      <c r="GG73" s="727"/>
      <c r="GH73" s="727"/>
      <c r="GI73" s="728">
        <f>SUMIFS('ANNUAL SUMMARY'!$AR$54,FR73,'ANNUAL SUMMARY'!$V$9,FC59,'ANNUAL SUMMARY'!$L$6)+SUMIFS('ANNUAL SUMMARY'!$AR$112,FR73,'ANNUAL SUMMARY'!$V$9,FC59,'ANNUAL SUMMARY'!$L$64)+SUMIFS('ANNUAL SUMMARY'!$AR$170,FR73,'ANNUAL SUMMARY'!$V$9,FC59,'ANNUAL SUMMARY'!$L$122)+SUMIFS('ANNUAL SUMMARY'!$AR$228,FR73,'ANNUAL SUMMARY'!$V$9,FC59,'ANNUAL SUMMARY'!$L$180)+SUMIFS('ANNUAL SUMMARY'!$AR$286,FR73,'ANNUAL SUMMARY'!$V$9,FC59,'ANNUAL SUMMARY'!$L$238)+SUMIFS('ANNUAL SUMMARY'!$AR$344,FR73,'ANNUAL SUMMARY'!$V$9,FC59,'ANNUAL SUMMARY'!$L$296)+SUMIFS('ANNUAL SUMMARY'!$AR$402,FR73,'ANNUAL SUMMARY'!$V$9,FC59,'ANNUAL SUMMARY'!$L$354)+SUMIFS('ANNUAL SUMMARY'!$AR$460,FR73,'ANNUAL SUMMARY'!$V$9,FC59,'ANNUAL SUMMARY'!$L$412)+SUMIFS('ANNUAL SUMMARY'!$AR$518,FR73,'ANNUAL SUMMARY'!$V$9,FC59,'ANNUAL SUMMARY'!$L$470)+SUMIFS('ANNUAL SUMMARY'!$AR$576,FR73,'ANNUAL SUMMARY'!$V$9,FC59,'ANNUAL SUMMARY'!$L$528)+SUMIFS('ANNUAL SUMMARY'!$AR$634,FR73,'ANNUAL SUMMARY'!$V$9,FC59,'ANNUAL SUMMARY'!$L$586)+SUMIFS('ANNUAL SUMMARY'!$AR$692,FR73,'ANNUAL SUMMARY'!$V$9,FC59,'ANNUAL SUMMARY'!$L$644)+SUMIFS('ANNUAL SUMMARY'!$CO$54,FR73,'ANNUAL SUMMARY'!$V$9,FC59,'ANNUAL SUMMARY'!$BI$6)+SUMIFS('ANNUAL SUMMARY'!$CO$112,FR73,'ANNUAL SUMMARY'!$V$9,FC59,'ANNUAL SUMMARY'!$BI$64)+SUMIFS('ANNUAL SUMMARY'!$CO$170,FR73,'ANNUAL SUMMARY'!$V$9,FC59,'ANNUAL SUMMARY'!$BI$122)+SUMIFS('ANNUAL SUMMARY'!$CO$228,FR73,'ANNUAL SUMMARY'!$V$9,FC59,'ANNUAL SUMMARY'!$BI$180)+SUMIFS('ANNUAL SUMMARY'!$CO$286,FR73,'ANNUAL SUMMARY'!$V$9,FC59,'ANNUAL SUMMARY'!$BI$238)+SUMIFS('ANNUAL SUMMARY'!$CO$344,FR73,'ANNUAL SUMMARY'!$V$9,FC59,'ANNUAL SUMMARY'!$BI$296)+SUMIFS('ANNUAL SUMMARY'!$CO$402,FR73,'ANNUAL SUMMARY'!$V$9,FC59,'ANNUAL SUMMARY'!$BI$354)+SUMIFS('ANNUAL SUMMARY'!$CO$460,FR73,'ANNUAL SUMMARY'!$V$9,FC59,'ANNUAL SUMMARY'!$BI$412)+SUMIFS('ANNUAL SUMMARY'!$CO$518,FR73,'ANNUAL SUMMARY'!$V$9,FC59,'ANNUAL SUMMARY'!$BI$470)+SUMIFS('ANNUAL SUMMARY'!$CO$576,FR73,'ANNUAL SUMMARY'!$V$9,FC59,'ANNUAL SUMMARY'!$BI$528)+SUMIFS('ANNUAL SUMMARY'!$CO$634,FR73,'ANNUAL SUMMARY'!$V$9,FC59,'ANNUAL SUMMARY'!$BI$586)+SUMIFS('ANNUAL SUMMARY'!$CO$692,FR73,'ANNUAL SUMMARY'!$V$9,FC59,'ANNUAL SUMMARY'!$BI$644)+SUMIFS('ANNUAL SUMMARY'!$EN$54,FR73,'ANNUAL SUMMARY'!$V$9,FC59,'ANNUAL SUMMARY'!$DH$6)+SUMIFS('ANNUAL SUMMARY'!$EN$112,FR73,'ANNUAL SUMMARY'!$V$9,FC59,'ANNUAL SUMMARY'!$DH$64)+SUMIFS('ANNUAL SUMMARY'!$EN$170,FR73,'ANNUAL SUMMARY'!$V$9,FC59,'ANNUAL SUMMARY'!$DH$122)+SUMIFS('ANNUAL SUMMARY'!$EN$228,FR73,'ANNUAL SUMMARY'!$V$9,FC59,'ANNUAL SUMMARY'!$DH$180)+SUMIFS('ANNUAL SUMMARY'!$EN$286,FR73,'ANNUAL SUMMARY'!$V$9,FC59,'ANNUAL SUMMARY'!$DH$238)+SUMIFS('ANNUAL SUMMARY'!$EN$344,FR73,'ANNUAL SUMMARY'!$V$9,FC59,'ANNUAL SUMMARY'!$DH$296)+SUMIFS('ANNUAL SUMMARY'!$EN$402,FR73,'ANNUAL SUMMARY'!$V$9,FC59,'ANNUAL SUMMARY'!$DH$354)+SUMIFS('ANNUAL SUMMARY'!$EN$460,FR73,'ANNUAL SUMMARY'!$V$9,FC59,'ANNUAL SUMMARY'!$DH$412)+SUMIFS('ANNUAL SUMMARY'!$EN$518,FR73,'ANNUAL SUMMARY'!$V$9,FC59,'ANNUAL SUMMARY'!$DH$470)+SUMIFS('ANNUAL SUMMARY'!$EN$576,FR73,'ANNUAL SUMMARY'!$V$9,FC59,'ANNUAL SUMMARY'!$DH$528)+SUMIFS('ANNUAL SUMMARY'!$EN$634,FR73,'ANNUAL SUMMARY'!$V$9,FC59,'ANNUAL SUMMARY'!$DH$586)+SUMIFS('ANNUAL SUMMARY'!$EN$692,FR73,'ANNUAL SUMMARY'!$V$9,FC59,'ANNUAL SUMMARY'!$DH$644)+SUMIFS('ANNUAL SUMMARY'!$GK$54,FR73,'ANNUAL SUMMARY'!$V$9,FC59,'ANNUAL SUMMARY'!$FE$6)+SUMIFS('ANNUAL SUMMARY'!$GK$112,FR73,'ANNUAL SUMMARY'!$V$9,FC59,'ANNUAL SUMMARY'!$FE$64)+SUMIFS('ANNUAL SUMMARY'!$GK$170,FR73,'ANNUAL SUMMARY'!$V$9,FC59,'ANNUAL SUMMARY'!$FE$122)+SUMIFS('ANNUAL SUMMARY'!$GK$228,FR73,'ANNUAL SUMMARY'!$V$9,FC59,'ANNUAL SUMMARY'!$FE$180)+SUMIFS('ANNUAL SUMMARY'!$GK$286,FR73,'ANNUAL SUMMARY'!$V$9,FC59,'ANNUAL SUMMARY'!$FE$238)+SUMIFS('ANNUAL SUMMARY'!$GK$344,FR73,'ANNUAL SUMMARY'!$V$9,FC59,'ANNUAL SUMMARY'!$FE$296)+SUMIFS('ANNUAL SUMMARY'!$GK$402,FR73,'ANNUAL SUMMARY'!$V$9,FC59,'ANNUAL SUMMARY'!$FE$354)+SUMIFS('ANNUAL SUMMARY'!$GK$460,FR73,'ANNUAL SUMMARY'!$V$9,FC59,'ANNUAL SUMMARY'!$FE$412)+SUMIFS('ANNUAL SUMMARY'!$GK$518,FR73,'ANNUAL SUMMARY'!$V$9,FC59,'ANNUAL SUMMARY'!$FE$470)+SUMIFS('ANNUAL SUMMARY'!$GK$576,FR73,'ANNUAL SUMMARY'!$V$9,FC59,'ANNUAL SUMMARY'!$FE$528)+SUMIFS('ANNUAL SUMMARY'!$GK$634,FR73,'ANNUAL SUMMARY'!$V$9,FC59,'ANNUAL SUMMARY'!$FE$586)+SUMIFS('ANNUAL SUMMARY'!$GK$692,FR73,'ANNUAL SUMMARY'!$V$9,FC59,'ANNUAL SUMMARY'!$FE$644)</f>
        <v>0</v>
      </c>
      <c r="GJ73" s="728"/>
      <c r="GK73" s="728"/>
      <c r="GL73" s="728">
        <f>SUMIFS('ANNUAL SUMMARY'!$AU$54,FR73,'ANNUAL SUMMARY'!$V$9,FC59,'ANNUAL SUMMARY'!$L$6)+SUMIFS('ANNUAL SUMMARY'!$AU$112,FR73,'ANNUAL SUMMARY'!$V$9,FC59,'ANNUAL SUMMARY'!$L$64)+SUMIFS('ANNUAL SUMMARY'!$AU$170,FR73,'ANNUAL SUMMARY'!$V$9,FC59,'ANNUAL SUMMARY'!$L$122)+SUMIFS('ANNUAL SUMMARY'!$AU$228,FR73,'ANNUAL SUMMARY'!$V$9,FC59,'ANNUAL SUMMARY'!$L$180)+SUMIFS('ANNUAL SUMMARY'!$AU$286,FR73,'ANNUAL SUMMARY'!$V$9,FC59,'ANNUAL SUMMARY'!$L$238)+SUMIFS('ANNUAL SUMMARY'!$AU$344,FR73,'ANNUAL SUMMARY'!$V$9,FC59,'ANNUAL SUMMARY'!$L$296)+SUMIFS('ANNUAL SUMMARY'!$AU$402,FR73,'ANNUAL SUMMARY'!$V$9,FC59,'ANNUAL SUMMARY'!$L$354)+SUMIFS('ANNUAL SUMMARY'!$AU$460,FR73,'ANNUAL SUMMARY'!$V$9,FC59,'ANNUAL SUMMARY'!$L$412)+SUMIFS('ANNUAL SUMMARY'!$AU$518,FR73,'ANNUAL SUMMARY'!$V$9,FC59,'ANNUAL SUMMARY'!$L$470)+SUMIFS('ANNUAL SUMMARY'!$AU$576,FR73,'ANNUAL SUMMARY'!$V$9,FC59,'ANNUAL SUMMARY'!$L$528)+SUMIFS('ANNUAL SUMMARY'!$AU$634,FR73,'ANNUAL SUMMARY'!$V$9,FC59,'ANNUAL SUMMARY'!$L$586)+SUMIFS('ANNUAL SUMMARY'!$AU$692,FR73,'ANNUAL SUMMARY'!$V$9,FC59,'ANNUAL SUMMARY'!$L$644)+SUMIFS('ANNUAL SUMMARY'!$CR$54,FR73,'ANNUAL SUMMARY'!$V$9,FC59,'ANNUAL SUMMARY'!$BI$6)+SUMIFS('ANNUAL SUMMARY'!$CR$112,FR73,'ANNUAL SUMMARY'!$V$9,FC59,'ANNUAL SUMMARY'!$BI$64)+SUMIFS('ANNUAL SUMMARY'!$CR$170,FR73,'ANNUAL SUMMARY'!$V$9,FC59,'ANNUAL SUMMARY'!$BI$122)+SUMIFS('ANNUAL SUMMARY'!$CR$228,FR73,'ANNUAL SUMMARY'!$V$9,FC59,'ANNUAL SUMMARY'!$BI$180)+SUMIFS('ANNUAL SUMMARY'!$CR$286,FR73,'ANNUAL SUMMARY'!$V$9,FC59,'ANNUAL SUMMARY'!$BI$238)+SUMIFS('ANNUAL SUMMARY'!$CR$344,FR73,'ANNUAL SUMMARY'!$V$9,FC59,'ANNUAL SUMMARY'!$BI$296)+SUMIFS('ANNUAL SUMMARY'!$CR$402,FR73,'ANNUAL SUMMARY'!$V$9,FC59,'ANNUAL SUMMARY'!$BI$354)+SUMIFS('ANNUAL SUMMARY'!$CR$460,FR73,'ANNUAL SUMMARY'!$V$9,FC59,'ANNUAL SUMMARY'!$BI$412)+SUMIFS('ANNUAL SUMMARY'!$CR$518,FR73,'ANNUAL SUMMARY'!$V$9,FC59,'ANNUAL SUMMARY'!$BI$470)+SUMIFS('ANNUAL SUMMARY'!$CR$576,FR73,'ANNUAL SUMMARY'!$V$9,FC59,'ANNUAL SUMMARY'!$BI$528)+SUMIFS('ANNUAL SUMMARY'!$CR$634,FR73,'ANNUAL SUMMARY'!$V$9,FC59,'ANNUAL SUMMARY'!$BI$586)+SUMIFS('ANNUAL SUMMARY'!$CR$692,FR73,'ANNUAL SUMMARY'!$V$9,FC59,'ANNUAL SUMMARY'!$BI$644)+SUMIFS('ANNUAL SUMMARY'!$EQ$54,FR73,'ANNUAL SUMMARY'!$V$9,FC59,'ANNUAL SUMMARY'!$DH$6)+SUMIFS('ANNUAL SUMMARY'!$EQ$112,FR73,'ANNUAL SUMMARY'!$V$9,FC59,'ANNUAL SUMMARY'!$DH$64)+SUMIFS('ANNUAL SUMMARY'!$EQ$170,FR73,'ANNUAL SUMMARY'!$V$9,FC59,'ANNUAL SUMMARY'!$DH$122)+SUMIFS('ANNUAL SUMMARY'!$EQ$228,FR73,'ANNUAL SUMMARY'!$V$9,FC59,'ANNUAL SUMMARY'!$DH$180)+SUMIFS('ANNUAL SUMMARY'!$EQ$286,FR73,'ANNUAL SUMMARY'!$V$9,FC59,'ANNUAL SUMMARY'!$DH$238)+SUMIFS('ANNUAL SUMMARY'!$EQ$344,FR73,'ANNUAL SUMMARY'!$V$9,FC59,'ANNUAL SUMMARY'!$DH$296)+SUMIFS('ANNUAL SUMMARY'!$EQ$402,FR73,'ANNUAL SUMMARY'!$V$9,FC59,'ANNUAL SUMMARY'!$DH$354)+SUMIFS('ANNUAL SUMMARY'!$EQ$460,FR73,'ANNUAL SUMMARY'!$V$9,FC59,'ANNUAL SUMMARY'!$DH$412)+SUMIFS('ANNUAL SUMMARY'!$EQ$518,FR73,'ANNUAL SUMMARY'!$V$9,FC59,'ANNUAL SUMMARY'!$DH$470)+SUMIFS('ANNUAL SUMMARY'!$EQ$576,FR73,'ANNUAL SUMMARY'!$V$9,FC59,'ANNUAL SUMMARY'!$DH$528)+SUMIFS('ANNUAL SUMMARY'!$EQ$634,FR73,'ANNUAL SUMMARY'!$V$9,FC59,'ANNUAL SUMMARY'!$DH$586)+SUMIFS('ANNUAL SUMMARY'!$EQ$692,FR73,'ANNUAL SUMMARY'!$V$9,FC59,'ANNUAL SUMMARY'!$DH$644)+SUMIFS('ANNUAL SUMMARY'!$GN$54,FR73,'ANNUAL SUMMARY'!$V$9,FC59,'ANNUAL SUMMARY'!$FE$6)+SUMIFS('ANNUAL SUMMARY'!$GN$112,FR73,'ANNUAL SUMMARY'!$V$9,FC59,'ANNUAL SUMMARY'!$FE$64)+SUMIFS('ANNUAL SUMMARY'!$GN$170,FR73,'ANNUAL SUMMARY'!$V$9,FC59,'ANNUAL SUMMARY'!$FE$122)+SUMIFS('ANNUAL SUMMARY'!$GN$228,FR73,'ANNUAL SUMMARY'!$V$9,FC59,'ANNUAL SUMMARY'!$FE$180)+SUMIFS('ANNUAL SUMMARY'!$GN$286,FR73,'ANNUAL SUMMARY'!$V$9,FC59,'ANNUAL SUMMARY'!$FE$238)+SUMIFS('ANNUAL SUMMARY'!$GN$344,FR73,'ANNUAL SUMMARY'!$V$9,FC59,'ANNUAL SUMMARY'!$FE$296)+SUMIFS('ANNUAL SUMMARY'!$GN$402,FR73,'ANNUAL SUMMARY'!$V$9,FC59,'ANNUAL SUMMARY'!$FE$354)+SUMIFS('ANNUAL SUMMARY'!$GN$460,FR73,'ANNUAL SUMMARY'!$V$9,FC59,'ANNUAL SUMMARY'!$FE$412)+SUMIFS('ANNUAL SUMMARY'!$GN$518,FR73,'ANNUAL SUMMARY'!$V$9,FC59,'ANNUAL SUMMARY'!$FE$470)+SUMIFS('ANNUAL SUMMARY'!$GN$576,FR73,'ANNUAL SUMMARY'!$V$9,FC59,'ANNUAL SUMMARY'!$FE$528)+SUMIFS('ANNUAL SUMMARY'!$GN$634,FR73,'ANNUAL SUMMARY'!$V$9,FC59,'ANNUAL SUMMARY'!$FE$586)+SUMIFS('ANNUAL SUMMARY'!$GN$692,FR73,'ANNUAL SUMMARY'!$V$9,FC59,'ANNUAL SUMMARY'!$FE$644)</f>
        <v>0</v>
      </c>
      <c r="GM73" s="728"/>
      <c r="GN73" s="728"/>
      <c r="GO73" s="1263"/>
    </row>
    <row r="74" spans="1:197" ht="6" customHeight="1" x14ac:dyDescent="0.25">
      <c r="A74" s="154"/>
      <c r="B74" s="732"/>
      <c r="C74" s="733"/>
      <c r="D74" s="733"/>
      <c r="E74" s="733"/>
      <c r="F74" s="795"/>
      <c r="G74" s="796"/>
      <c r="H74" s="796"/>
      <c r="I74" s="796"/>
      <c r="J74" s="796"/>
      <c r="K74" s="796"/>
      <c r="L74" s="797"/>
      <c r="M74" s="643"/>
      <c r="N74" s="881"/>
      <c r="O74" s="882"/>
      <c r="P74" s="882"/>
      <c r="Q74" s="882"/>
      <c r="R74" s="882"/>
      <c r="S74" s="882"/>
      <c r="T74" s="882"/>
      <c r="U74" s="882"/>
      <c r="V74" s="882"/>
      <c r="W74" s="882"/>
      <c r="X74" s="883"/>
      <c r="Y74" s="15"/>
      <c r="Z74" s="814"/>
      <c r="AA74" s="815"/>
      <c r="AB74" s="815"/>
      <c r="AC74" s="815"/>
      <c r="AD74" s="815"/>
      <c r="AE74" s="727"/>
      <c r="AF74" s="727"/>
      <c r="AG74" s="727"/>
      <c r="AH74" s="727"/>
      <c r="AI74" s="727"/>
      <c r="AJ74" s="727"/>
      <c r="AK74" s="727"/>
      <c r="AL74" s="727"/>
      <c r="AM74" s="727"/>
      <c r="AN74" s="727"/>
      <c r="AO74" s="727"/>
      <c r="AP74" s="727"/>
      <c r="AQ74" s="728"/>
      <c r="AR74" s="728"/>
      <c r="AS74" s="728"/>
      <c r="AT74" s="728"/>
      <c r="AU74" s="728"/>
      <c r="AV74" s="1260"/>
      <c r="AW74" s="1263"/>
      <c r="AX74" s="154"/>
      <c r="AY74" s="732"/>
      <c r="AZ74" s="733"/>
      <c r="BA74" s="733"/>
      <c r="BB74" s="733"/>
      <c r="BC74" s="795"/>
      <c r="BD74" s="796"/>
      <c r="BE74" s="796"/>
      <c r="BF74" s="796"/>
      <c r="BG74" s="796"/>
      <c r="BH74" s="796"/>
      <c r="BI74" s="797"/>
      <c r="BJ74" s="643"/>
      <c r="BK74" s="881"/>
      <c r="BL74" s="882"/>
      <c r="BM74" s="882"/>
      <c r="BN74" s="882"/>
      <c r="BO74" s="882"/>
      <c r="BP74" s="882"/>
      <c r="BQ74" s="882"/>
      <c r="BR74" s="882"/>
      <c r="BS74" s="882"/>
      <c r="BT74" s="882"/>
      <c r="BU74" s="883"/>
      <c r="BV74" s="15"/>
      <c r="BW74" s="814"/>
      <c r="BX74" s="815"/>
      <c r="BY74" s="815"/>
      <c r="BZ74" s="815"/>
      <c r="CA74" s="815"/>
      <c r="CB74" s="727"/>
      <c r="CC74" s="727"/>
      <c r="CD74" s="727"/>
      <c r="CE74" s="727"/>
      <c r="CF74" s="727"/>
      <c r="CG74" s="727"/>
      <c r="CH74" s="727"/>
      <c r="CI74" s="727"/>
      <c r="CJ74" s="727"/>
      <c r="CK74" s="727"/>
      <c r="CL74" s="727"/>
      <c r="CM74" s="727"/>
      <c r="CN74" s="728"/>
      <c r="CO74" s="728"/>
      <c r="CP74" s="728"/>
      <c r="CQ74" s="728"/>
      <c r="CR74" s="728"/>
      <c r="CS74" s="728"/>
      <c r="CT74" s="1263"/>
      <c r="CU74" s="1250"/>
      <c r="CV74" s="154"/>
      <c r="CW74" s="732"/>
      <c r="CX74" s="733"/>
      <c r="CY74" s="733"/>
      <c r="CZ74" s="733"/>
      <c r="DA74" s="795"/>
      <c r="DB74" s="796"/>
      <c r="DC74" s="796"/>
      <c r="DD74" s="796"/>
      <c r="DE74" s="796"/>
      <c r="DF74" s="796"/>
      <c r="DG74" s="797"/>
      <c r="DH74" s="643"/>
      <c r="DI74" s="881"/>
      <c r="DJ74" s="882"/>
      <c r="DK74" s="882"/>
      <c r="DL74" s="882"/>
      <c r="DM74" s="882"/>
      <c r="DN74" s="882"/>
      <c r="DO74" s="882"/>
      <c r="DP74" s="882"/>
      <c r="DQ74" s="882"/>
      <c r="DR74" s="882"/>
      <c r="DS74" s="883"/>
      <c r="DT74" s="15"/>
      <c r="DU74" s="814"/>
      <c r="DV74" s="815"/>
      <c r="DW74" s="815"/>
      <c r="DX74" s="815"/>
      <c r="DY74" s="815"/>
      <c r="DZ74" s="727"/>
      <c r="EA74" s="727"/>
      <c r="EB74" s="727"/>
      <c r="EC74" s="727"/>
      <c r="ED74" s="727"/>
      <c r="EE74" s="727"/>
      <c r="EF74" s="727"/>
      <c r="EG74" s="727"/>
      <c r="EH74" s="727"/>
      <c r="EI74" s="727"/>
      <c r="EJ74" s="727"/>
      <c r="EK74" s="727"/>
      <c r="EL74" s="728"/>
      <c r="EM74" s="728"/>
      <c r="EN74" s="728"/>
      <c r="EO74" s="728"/>
      <c r="EP74" s="728"/>
      <c r="EQ74" s="1260"/>
      <c r="ER74" s="1263"/>
      <c r="ES74" s="154"/>
      <c r="ET74" s="732"/>
      <c r="EU74" s="733"/>
      <c r="EV74" s="733"/>
      <c r="EW74" s="733"/>
      <c r="EX74" s="795"/>
      <c r="EY74" s="796"/>
      <c r="EZ74" s="796"/>
      <c r="FA74" s="796"/>
      <c r="FB74" s="796"/>
      <c r="FC74" s="796"/>
      <c r="FD74" s="797"/>
      <c r="FE74" s="643"/>
      <c r="FF74" s="881"/>
      <c r="FG74" s="882"/>
      <c r="FH74" s="882"/>
      <c r="FI74" s="882"/>
      <c r="FJ74" s="882"/>
      <c r="FK74" s="882"/>
      <c r="FL74" s="882"/>
      <c r="FM74" s="882"/>
      <c r="FN74" s="882"/>
      <c r="FO74" s="882"/>
      <c r="FP74" s="883"/>
      <c r="FQ74" s="15"/>
      <c r="FR74" s="814"/>
      <c r="FS74" s="815"/>
      <c r="FT74" s="815"/>
      <c r="FU74" s="815"/>
      <c r="FV74" s="815"/>
      <c r="FW74" s="727"/>
      <c r="FX74" s="727"/>
      <c r="FY74" s="727"/>
      <c r="FZ74" s="727"/>
      <c r="GA74" s="727"/>
      <c r="GB74" s="727"/>
      <c r="GC74" s="727"/>
      <c r="GD74" s="727"/>
      <c r="GE74" s="727"/>
      <c r="GF74" s="727"/>
      <c r="GG74" s="727"/>
      <c r="GH74" s="727"/>
      <c r="GI74" s="728"/>
      <c r="GJ74" s="728"/>
      <c r="GK74" s="728"/>
      <c r="GL74" s="728"/>
      <c r="GM74" s="728"/>
      <c r="GN74" s="728"/>
      <c r="GO74" s="1263"/>
    </row>
    <row r="75" spans="1:197" ht="5.25" customHeight="1" x14ac:dyDescent="0.25">
      <c r="A75" s="154"/>
      <c r="B75" s="658"/>
      <c r="C75" s="658"/>
      <c r="D75" s="658"/>
      <c r="E75" s="658"/>
      <c r="F75" s="624"/>
      <c r="G75" s="624"/>
      <c r="H75" s="624"/>
      <c r="I75" s="624"/>
      <c r="J75" s="624"/>
      <c r="K75" s="624"/>
      <c r="L75" s="624"/>
      <c r="M75" s="624"/>
      <c r="N75" s="658"/>
      <c r="O75" s="658"/>
      <c r="P75" s="658"/>
      <c r="Q75" s="658"/>
      <c r="R75" s="658"/>
      <c r="S75" s="658"/>
      <c r="T75" s="658"/>
      <c r="U75" s="658"/>
      <c r="V75" s="658"/>
      <c r="W75" s="658"/>
      <c r="X75" s="658"/>
      <c r="Y75" s="15"/>
      <c r="Z75" s="812">
        <f>IF(Z65=0," ",Z65+5)</f>
        <v>2027</v>
      </c>
      <c r="AA75" s="813"/>
      <c r="AB75" s="813"/>
      <c r="AC75" s="813"/>
      <c r="AD75" s="813"/>
      <c r="AE75" s="1118">
        <f>SUMIFS('ANNUAL SUMMARY'!$AF$54,Z75,'ANNUAL SUMMARY'!$V$9,K59,'ANNUAL SUMMARY'!$L$6)+SUMIFS('ANNUAL SUMMARY'!$AF$112,Z75,'ANNUAL SUMMARY'!$V$9,K59,'ANNUAL SUMMARY'!$L$64)+SUMIFS('ANNUAL SUMMARY'!$AF$170,Z75,'ANNUAL SUMMARY'!$V$9,K59,'ANNUAL SUMMARY'!$L$122)+SUMIFS('ANNUAL SUMMARY'!$AF$228,Z75,'ANNUAL SUMMARY'!$V$9,K59,'ANNUAL SUMMARY'!$L$180)+SUMIFS('ANNUAL SUMMARY'!$AF$286,Z75,'ANNUAL SUMMARY'!$V$9,K59,'ANNUAL SUMMARY'!$L$238)+SUMIFS('ANNUAL SUMMARY'!$AF$344,Z75,'ANNUAL SUMMARY'!$V$9,K59,'ANNUAL SUMMARY'!$L$296)+SUMIFS('ANNUAL SUMMARY'!$AF$402,Z75,'ANNUAL SUMMARY'!$V$9,K59,'ANNUAL SUMMARY'!$L$354)+SUMIFS('ANNUAL SUMMARY'!$AF$460,Z75,'ANNUAL SUMMARY'!$V$9,K59,'ANNUAL SUMMARY'!$L$412)+SUMIFS('ANNUAL SUMMARY'!$AF$518,Z75,'ANNUAL SUMMARY'!$V$9,K59,'ANNUAL SUMMARY'!$L$470)+SUMIFS('ANNUAL SUMMARY'!$AF$576,Z75,'ANNUAL SUMMARY'!$V$9,K59,'ANNUAL SUMMARY'!$L$528)+SUMIFS('ANNUAL SUMMARY'!$AF$634,Z75,'ANNUAL SUMMARY'!$V$9,K59,'ANNUAL SUMMARY'!$L$586)+SUMIFS('ANNUAL SUMMARY'!$AF$692,Z75,'ANNUAL SUMMARY'!$V$9,K59,'ANNUAL SUMMARY'!$L$644)+SUMIFS('ANNUAL SUMMARY'!$CC$54,Z75,'ANNUAL SUMMARY'!$V$9,K59,'ANNUAL SUMMARY'!$BI$6)+SUMIFS('ANNUAL SUMMARY'!$CC$112,Z75,'ANNUAL SUMMARY'!$V$9,K59,'ANNUAL SUMMARY'!$BI$64)+SUMIFS('ANNUAL SUMMARY'!$CC$170,Z75,'ANNUAL SUMMARY'!$V$9,K59,'ANNUAL SUMMARY'!$BI$122)+SUMIFS('ANNUAL SUMMARY'!$CC$228,Z75,'ANNUAL SUMMARY'!$V$9,K59,'ANNUAL SUMMARY'!$BI$180)+SUMIFS('ANNUAL SUMMARY'!$CC$286,Z75,'ANNUAL SUMMARY'!$V$9,K59,'ANNUAL SUMMARY'!$BI$238)+SUMIFS('ANNUAL SUMMARY'!$CC$344,Z75,'ANNUAL SUMMARY'!$V$9,K59,'ANNUAL SUMMARY'!$BI$296)+SUMIFS('ANNUAL SUMMARY'!$CC$402,Z75,'ANNUAL SUMMARY'!$V$9,K59,'ANNUAL SUMMARY'!$BI$354)+SUMIFS('ANNUAL SUMMARY'!$CC$460,Z75,'ANNUAL SUMMARY'!$V$9,K59,'ANNUAL SUMMARY'!$BI$412)+SUMIFS('ANNUAL SUMMARY'!$CC$518,Z75,'ANNUAL SUMMARY'!$V$9,K59,'ANNUAL SUMMARY'!$BI$470)+SUMIFS('ANNUAL SUMMARY'!$CC$576,Z75,'ANNUAL SUMMARY'!$V$9,K59,'ANNUAL SUMMARY'!$BI$528)+SUMIFS('ANNUAL SUMMARY'!$CC$634,Z75,'ANNUAL SUMMARY'!$V$9,K59,'ANNUAL SUMMARY'!$BI$586)+SUMIFS('ANNUAL SUMMARY'!$CC$692,Z75,'ANNUAL SUMMARY'!$V$9,K59,'ANNUAL SUMMARY'!$BI$644)+SUMIFS('ANNUAL SUMMARY'!$EB$54,Z75,'ANNUAL SUMMARY'!$V$9,K59,'ANNUAL SUMMARY'!$DH$6)+SUMIFS('ANNUAL SUMMARY'!$EB$112,Z75,'ANNUAL SUMMARY'!$V$9,K59,'ANNUAL SUMMARY'!$DH$64)+SUMIFS('ANNUAL SUMMARY'!$EB$170,Z75,'ANNUAL SUMMARY'!$V$9,K59,'ANNUAL SUMMARY'!$DH$122)+SUMIFS('ANNUAL SUMMARY'!$EB$228,Z75,'ANNUAL SUMMARY'!$V$9,K59,'ANNUAL SUMMARY'!$DH$180)+SUMIFS('ANNUAL SUMMARY'!$EB$286,Z75,'ANNUAL SUMMARY'!$V$9,K59,'ANNUAL SUMMARY'!$DH$238)+SUMIFS('ANNUAL SUMMARY'!$EB$344,Z75,'ANNUAL SUMMARY'!$V$9,K59,'ANNUAL SUMMARY'!$DH$296)+SUMIFS('ANNUAL SUMMARY'!$EB$402,Z75,'ANNUAL SUMMARY'!$V$9,K59,'ANNUAL SUMMARY'!$DH$354)+SUMIFS('ANNUAL SUMMARY'!$EB$460,Z75,'ANNUAL SUMMARY'!$V$9,K59,'ANNUAL SUMMARY'!$DH$412)+SUMIFS('ANNUAL SUMMARY'!$EB$518,Z75,'ANNUAL SUMMARY'!$V$9,K59,'ANNUAL SUMMARY'!$DH$470)+SUMIFS('ANNUAL SUMMARY'!$EB$576,Z75,'ANNUAL SUMMARY'!$V$9,K59,'ANNUAL SUMMARY'!$DH$528)+SUMIFS('ANNUAL SUMMARY'!$EB$634,Z75,'ANNUAL SUMMARY'!$V$9,K59,'ANNUAL SUMMARY'!$DH$586)+SUMIFS('ANNUAL SUMMARY'!$EB$692,Z75,'ANNUAL SUMMARY'!$V$9,K59,'ANNUAL SUMMARY'!$DH$644)+SUMIFS('ANNUAL SUMMARY'!$FY$54,Z75,'ANNUAL SUMMARY'!$V$9,K59,'ANNUAL SUMMARY'!$FE$6)+SUMIFS('ANNUAL SUMMARY'!$FY$112,Z75,'ANNUAL SUMMARY'!$V$9,K59,'ANNUAL SUMMARY'!$FE$64)+SUMIFS('ANNUAL SUMMARY'!$FY$170,Z75,'ANNUAL SUMMARY'!$V$9,K59,'ANNUAL SUMMARY'!$FE$122)+SUMIFS('ANNUAL SUMMARY'!$FY$228,Z75,'ANNUAL SUMMARY'!$V$9,K59,'ANNUAL SUMMARY'!$FE$180)+SUMIFS('ANNUAL SUMMARY'!$FY$286,Z75,'ANNUAL SUMMARY'!$V$9,K59,'ANNUAL SUMMARY'!$FE$238)+SUMIFS('ANNUAL SUMMARY'!$FY$344,Z75,'ANNUAL SUMMARY'!$V$9,K59,'ANNUAL SUMMARY'!$FE$296)+SUMIFS('ANNUAL SUMMARY'!$FY$402,Z75,'ANNUAL SUMMARY'!$V$9,K59,'ANNUAL SUMMARY'!$FE$354)+SUMIFS('ANNUAL SUMMARY'!$FY$460,Z75,'ANNUAL SUMMARY'!$V$9,K59,'ANNUAL SUMMARY'!$FE$412)+SUMIFS('ANNUAL SUMMARY'!$FY$518,Z75,'ANNUAL SUMMARY'!$V$9,K59,'ANNUAL SUMMARY'!$FE$470)+SUMIFS('ANNUAL SUMMARY'!$FY$576,Z75,'ANNUAL SUMMARY'!$V$9,K59,'ANNUAL SUMMARY'!$FE$528)+SUMIFS('ANNUAL SUMMARY'!$FY$634,Z75,'ANNUAL SUMMARY'!$V$9,K59,'ANNUAL SUMMARY'!$FE$586)+SUMIFS('ANNUAL SUMMARY'!$FY$692,Z75,'ANNUAL SUMMARY'!$V$9,K59,'ANNUAL SUMMARY'!$FE$644)</f>
        <v>0</v>
      </c>
      <c r="AF75" s="727"/>
      <c r="AG75" s="727"/>
      <c r="AH75" s="727"/>
      <c r="AI75" s="727">
        <f>SUMIFS('ANNUAL SUMMARY'!$AJ$54,Z75,'ANNUAL SUMMARY'!$V$9,K59,'ANNUAL SUMMARY'!$L$6)+SUMIFS('ANNUAL SUMMARY'!$AJ$112,Z75,'ANNUAL SUMMARY'!$V$9,K59,'ANNUAL SUMMARY'!$L$64)+SUMIFS('ANNUAL SUMMARY'!$AJ$170,Z75,'ANNUAL SUMMARY'!$V$9,K59,'ANNUAL SUMMARY'!$L$122)+SUMIFS('ANNUAL SUMMARY'!$AJ$228,Z75,'ANNUAL SUMMARY'!$V$9,K59,'ANNUAL SUMMARY'!$L$180)+SUMIFS('ANNUAL SUMMARY'!$AJ$286,Z75,'ANNUAL SUMMARY'!$V$9,K59,'ANNUAL SUMMARY'!$L$238)+SUMIFS('ANNUAL SUMMARY'!$AJ$344,Z75,'ANNUAL SUMMARY'!$V$9,K59,'ANNUAL SUMMARY'!$L$296)+SUMIFS('ANNUAL SUMMARY'!$AJ$402,Z75,'ANNUAL SUMMARY'!$V$9,K59,'ANNUAL SUMMARY'!$L$354)+SUMIFS('ANNUAL SUMMARY'!$AJ$460,Z75,'ANNUAL SUMMARY'!$V$9,K59,'ANNUAL SUMMARY'!$L$412)+SUMIFS('ANNUAL SUMMARY'!$AJ$518,Z75,'ANNUAL SUMMARY'!$V$9,K59,'ANNUAL SUMMARY'!$L$470)+SUMIFS('ANNUAL SUMMARY'!$AJ$576,Z75,'ANNUAL SUMMARY'!$V$9,K59,'ANNUAL SUMMARY'!$L$528)+SUMIFS('ANNUAL SUMMARY'!$AJ$634,Z75,'ANNUAL SUMMARY'!$V$9,K59,'ANNUAL SUMMARY'!$L$586)+SUMIFS('ANNUAL SUMMARY'!$AJ$692,Z75,'ANNUAL SUMMARY'!$V$9,K59,'ANNUAL SUMMARY'!$L$644)+SUMIFS('ANNUAL SUMMARY'!$CG$54,Z75,'ANNUAL SUMMARY'!$V$9,K59,'ANNUAL SUMMARY'!$BI$6)+SUMIFS('ANNUAL SUMMARY'!$CG$112,Z75,'ANNUAL SUMMARY'!$V$9,K59,'ANNUAL SUMMARY'!$BI$64)+SUMIFS('ANNUAL SUMMARY'!$CG$170,Z75,'ANNUAL SUMMARY'!$V$9,K59,'ANNUAL SUMMARY'!$BI$122)+SUMIFS('ANNUAL SUMMARY'!$CG$228,Z75,'ANNUAL SUMMARY'!$V$9,K59,'ANNUAL SUMMARY'!$BI$180)+SUMIFS('ANNUAL SUMMARY'!$CG$286,Z75,'ANNUAL SUMMARY'!$V$9,K59,'ANNUAL SUMMARY'!$BI$238)+SUMIFS('ANNUAL SUMMARY'!$CG$344,Z75,'ANNUAL SUMMARY'!$V$9,K59,'ANNUAL SUMMARY'!$BI$296)+SUMIFS('ANNUAL SUMMARY'!$CG$402,Z75,'ANNUAL SUMMARY'!$V$9,K59,'ANNUAL SUMMARY'!$BI$354)+SUMIFS('ANNUAL SUMMARY'!$CG$460,Z75,'ANNUAL SUMMARY'!$V$9,K59,'ANNUAL SUMMARY'!$BI$412)+SUMIFS('ANNUAL SUMMARY'!$CG$518,Z75,'ANNUAL SUMMARY'!$V$9,K59,'ANNUAL SUMMARY'!$BI$470)+SUMIFS('ANNUAL SUMMARY'!$CG$576,Z75,'ANNUAL SUMMARY'!$V$9,K59,'ANNUAL SUMMARY'!$BI$528)+SUMIFS('ANNUAL SUMMARY'!$CG$634,Z75,'ANNUAL SUMMARY'!$V$9,K59,'ANNUAL SUMMARY'!$BI$586)+SUMIFS('ANNUAL SUMMARY'!$CG$692,Z75,'ANNUAL SUMMARY'!$V$9,K59,'ANNUAL SUMMARY'!$BI$644)+SUMIFS('ANNUAL SUMMARY'!$EF$54,Z75,'ANNUAL SUMMARY'!$V$9,K59,'ANNUAL SUMMARY'!$DH$6)+SUMIFS('ANNUAL SUMMARY'!$EF$112,Z75,'ANNUAL SUMMARY'!$V$9,K59,'ANNUAL SUMMARY'!$DH$64)+SUMIFS('ANNUAL SUMMARY'!$EF$170,Z75,'ANNUAL SUMMARY'!$V$9,K59,'ANNUAL SUMMARY'!$DH$122)+SUMIFS('ANNUAL SUMMARY'!$EF$228,Z75,'ANNUAL SUMMARY'!$V$9,K59,'ANNUAL SUMMARY'!$DH$180)+SUMIFS('ANNUAL SUMMARY'!$EF$286,Z75,'ANNUAL SUMMARY'!$V$9,K59,'ANNUAL SUMMARY'!$DH$238)+SUMIFS('ANNUAL SUMMARY'!$EF$344,Z75,'ANNUAL SUMMARY'!$V$9,K59,'ANNUAL SUMMARY'!$DH$296)+SUMIFS('ANNUAL SUMMARY'!$EF$402,Z75,'ANNUAL SUMMARY'!$V$9,K59,'ANNUAL SUMMARY'!$DH$354)+SUMIFS('ANNUAL SUMMARY'!$EF$460,Z75,'ANNUAL SUMMARY'!$V$9,K59,'ANNUAL SUMMARY'!$DH$412)+SUMIFS('ANNUAL SUMMARY'!$EF$518,Z75,'ANNUAL SUMMARY'!$V$9,K59,'ANNUAL SUMMARY'!$DH$470)+SUMIFS('ANNUAL SUMMARY'!$EF$576,Z75,'ANNUAL SUMMARY'!$V$9,K59,'ANNUAL SUMMARY'!$DH$528)+SUMIFS('ANNUAL SUMMARY'!$EF$634,Z75,'ANNUAL SUMMARY'!$V$9,K59,'ANNUAL SUMMARY'!$DH$586)+SUMIFS('ANNUAL SUMMARY'!$EF$692,Z75,'ANNUAL SUMMARY'!$V$9,K59,'ANNUAL SUMMARY'!$DH$644)+SUMIFS('ANNUAL SUMMARY'!$GC$54,Z75,'ANNUAL SUMMARY'!$V$9,K59,'ANNUAL SUMMARY'!$FE$6)+SUMIFS('ANNUAL SUMMARY'!$GC$112,Z75,'ANNUAL SUMMARY'!$V$9,K59,'ANNUAL SUMMARY'!$FE$64)+SUMIFS('ANNUAL SUMMARY'!$GC$170,Z75,'ANNUAL SUMMARY'!$V$9,K59,'ANNUAL SUMMARY'!$FE$122)+SUMIFS('ANNUAL SUMMARY'!$GC$228,Z75,'ANNUAL SUMMARY'!$V$9,K59,'ANNUAL SUMMARY'!$FE$180)+SUMIFS('ANNUAL SUMMARY'!$GC$286,Z75,'ANNUAL SUMMARY'!$V$9,K59,'ANNUAL SUMMARY'!$FE$238)+SUMIFS('ANNUAL SUMMARY'!$GC$344,Z75,'ANNUAL SUMMARY'!$V$9,K59,'ANNUAL SUMMARY'!$FE$296)+SUMIFS('ANNUAL SUMMARY'!$GC$402,Z75,'ANNUAL SUMMARY'!$V$9,K59,'ANNUAL SUMMARY'!$FE$354)+SUMIFS('ANNUAL SUMMARY'!$GC$460,Z75,'ANNUAL SUMMARY'!$V$9,K59,'ANNUAL SUMMARY'!$FE$412)+SUMIFS('ANNUAL SUMMARY'!$GC$518,Z75,'ANNUAL SUMMARY'!$V$9,K59,'ANNUAL SUMMARY'!$FE$470)+SUMIFS('ANNUAL SUMMARY'!$GC$576,Z75,'ANNUAL SUMMARY'!$V$9,K59,'ANNUAL SUMMARY'!$FE$528)+SUMIFS('ANNUAL SUMMARY'!$GC$634,Z75,'ANNUAL SUMMARY'!$V$9,K59,'ANNUAL SUMMARY'!$FE$586)+SUMIFS('ANNUAL SUMMARY'!$GC$692,Z75,'ANNUAL SUMMARY'!$V$9,K59,'ANNUAL SUMMARY'!$FE$644)</f>
        <v>0</v>
      </c>
      <c r="AJ75" s="727"/>
      <c r="AK75" s="727"/>
      <c r="AL75" s="727"/>
      <c r="AM75" s="727">
        <f>SUMIFS('ANNUAL SUMMARY'!$AN$54,Z75,'ANNUAL SUMMARY'!$V$9,K59,'ANNUAL SUMMARY'!$L$6)+SUMIFS('ANNUAL SUMMARY'!$AN$112,Z75,'ANNUAL SUMMARY'!$V$9,K59,'ANNUAL SUMMARY'!$L$64)+SUMIFS('ANNUAL SUMMARY'!$AN$170,Z75,'ANNUAL SUMMARY'!$V$9,K59,'ANNUAL SUMMARY'!$L$122)+SUMIFS('ANNUAL SUMMARY'!$AN$228,Z75,'ANNUAL SUMMARY'!$V$9,K59,'ANNUAL SUMMARY'!$L$180)+SUMIFS('ANNUAL SUMMARY'!$AN$286,Z75,'ANNUAL SUMMARY'!$V$9,K59,'ANNUAL SUMMARY'!$L$238)+SUMIFS('ANNUAL SUMMARY'!$AN$344,Z75,'ANNUAL SUMMARY'!$V$9,K59,'ANNUAL SUMMARY'!$L$296)+SUMIFS('ANNUAL SUMMARY'!$AN$402,Z75,'ANNUAL SUMMARY'!$V$9,K59,'ANNUAL SUMMARY'!$L$354)+SUMIFS('ANNUAL SUMMARY'!$AN$460,Z75,'ANNUAL SUMMARY'!$V$9,K59,'ANNUAL SUMMARY'!$L$412)+SUMIFS('ANNUAL SUMMARY'!$AN$518,Z75,'ANNUAL SUMMARY'!$V$9,K59,'ANNUAL SUMMARY'!$L$470)+SUMIFS('ANNUAL SUMMARY'!$AN$576,Z75,'ANNUAL SUMMARY'!$V$9,K59,'ANNUAL SUMMARY'!$L$528)+SUMIFS('ANNUAL SUMMARY'!$AN$634,Z75,'ANNUAL SUMMARY'!$V$9,K59,'ANNUAL SUMMARY'!$L$586)+SUMIFS('ANNUAL SUMMARY'!$AN$692,Z75,'ANNUAL SUMMARY'!$V$9,K59,'ANNUAL SUMMARY'!$L$644)+SUMIFS('ANNUAL SUMMARY'!$CK$54,Z75,'ANNUAL SUMMARY'!$V$9,K59,'ANNUAL SUMMARY'!$BI$6)+SUMIFS('ANNUAL SUMMARY'!$CK$112,Z75,'ANNUAL SUMMARY'!$V$9,K59,'ANNUAL SUMMARY'!$BI$64)+SUMIFS('ANNUAL SUMMARY'!$CK$170,Z75,'ANNUAL SUMMARY'!$V$9,K59,'ANNUAL SUMMARY'!$BI$122)+SUMIFS('ANNUAL SUMMARY'!$CK$228,Z75,'ANNUAL SUMMARY'!$V$9,K59,'ANNUAL SUMMARY'!$BI$180)+SUMIFS('ANNUAL SUMMARY'!$CK$286,Z75,'ANNUAL SUMMARY'!$V$9,K59,'ANNUAL SUMMARY'!$BI$238)+SUMIFS('ANNUAL SUMMARY'!$CK$344,Z75,'ANNUAL SUMMARY'!$V$9,K59,'ANNUAL SUMMARY'!$BI$296)+SUMIFS('ANNUAL SUMMARY'!$CK$402,Z75,'ANNUAL SUMMARY'!$V$9,K59,'ANNUAL SUMMARY'!$BI$354)+SUMIFS('ANNUAL SUMMARY'!$CK$460,Z75,'ANNUAL SUMMARY'!$V$9,K59,'ANNUAL SUMMARY'!$BI$412)+SUMIFS('ANNUAL SUMMARY'!$CK$518,Z75,'ANNUAL SUMMARY'!$V$9,K59,'ANNUAL SUMMARY'!$BI$470)+SUMIFS('ANNUAL SUMMARY'!$CK$576,Z75,'ANNUAL SUMMARY'!$V$9,K59,'ANNUAL SUMMARY'!$BI$528)+SUMIFS('ANNUAL SUMMARY'!$CK$634,Z75,'ANNUAL SUMMARY'!$V$9,K59,'ANNUAL SUMMARY'!$BI$586)+SUMIFS('ANNUAL SUMMARY'!$CK$692,Z75,'ANNUAL SUMMARY'!$V$9,K59,'ANNUAL SUMMARY'!$BI$644)+SUMIFS('ANNUAL SUMMARY'!$EJ$54,Z75,'ANNUAL SUMMARY'!$V$9,K59,'ANNUAL SUMMARY'!$DH$6)+SUMIFS('ANNUAL SUMMARY'!$EJ$112,Z75,'ANNUAL SUMMARY'!$V$9,K59,'ANNUAL SUMMARY'!$DH$64)+SUMIFS('ANNUAL SUMMARY'!$EJ$170,Z75,'ANNUAL SUMMARY'!$V$9,K59,'ANNUAL SUMMARY'!$DH$122)+SUMIFS('ANNUAL SUMMARY'!$EJ$228,Z75,'ANNUAL SUMMARY'!$V$9,K59,'ANNUAL SUMMARY'!$DH$180)+SUMIFS('ANNUAL SUMMARY'!$EJ$286,Z75,'ANNUAL SUMMARY'!$V$9,K59,'ANNUAL SUMMARY'!$DH$238)+SUMIFS('ANNUAL SUMMARY'!$EJ$344,Z75,'ANNUAL SUMMARY'!$V$9,K59,'ANNUAL SUMMARY'!$DH$296)+SUMIFS('ANNUAL SUMMARY'!$EJ$402,Z75,'ANNUAL SUMMARY'!$V$9,K59,'ANNUAL SUMMARY'!$DH$354)+SUMIFS('ANNUAL SUMMARY'!$EJ$460,Z75,'ANNUAL SUMMARY'!$V$9,K59,'ANNUAL SUMMARY'!$DH$412)+SUMIFS('ANNUAL SUMMARY'!$EJ$518,Z75,'ANNUAL SUMMARY'!$V$9,K59,'ANNUAL SUMMARY'!$DH$470)+SUMIFS('ANNUAL SUMMARY'!$EJ$576,Z75,'ANNUAL SUMMARY'!$V$9,K59,'ANNUAL SUMMARY'!$DH$528)+SUMIFS('ANNUAL SUMMARY'!$EJ$634,Z75,'ANNUAL SUMMARY'!$V$9,K59,'ANNUAL SUMMARY'!$DH$586)+SUMIFS('ANNUAL SUMMARY'!$EJ$692,Z75,'ANNUAL SUMMARY'!$V$9,K59,'ANNUAL SUMMARY'!$DH$644)+SUMIFS('ANNUAL SUMMARY'!$GG$54,Z75,'ANNUAL SUMMARY'!$V$9,K59,'ANNUAL SUMMARY'!$FE$6)+SUMIFS('ANNUAL SUMMARY'!$GG$112,Z75,'ANNUAL SUMMARY'!$V$9,K59,'ANNUAL SUMMARY'!$FE$64)+SUMIFS('ANNUAL SUMMARY'!$GG$170,Z75,'ANNUAL SUMMARY'!$V$9,K59,'ANNUAL SUMMARY'!$FE$122)+SUMIFS('ANNUAL SUMMARY'!$GG$228,Z75,'ANNUAL SUMMARY'!$V$9,K59,'ANNUAL SUMMARY'!$FE$180)+SUMIFS('ANNUAL SUMMARY'!$GG$286,Z75,'ANNUAL SUMMARY'!$V$9,K59,'ANNUAL SUMMARY'!$FE$238)+SUMIFS('ANNUAL SUMMARY'!$GG$344,Z75,'ANNUAL SUMMARY'!$V$9,K59,'ANNUAL SUMMARY'!$FE$296)+SUMIFS('ANNUAL SUMMARY'!$GG$402,Z75,'ANNUAL SUMMARY'!$V$9,K59,'ANNUAL SUMMARY'!$FE$354)+SUMIFS('ANNUAL SUMMARY'!$GG$460,Z75,'ANNUAL SUMMARY'!$V$9,K59,'ANNUAL SUMMARY'!$FE$412)+SUMIFS('ANNUAL SUMMARY'!$GG$518,Z75,'ANNUAL SUMMARY'!$V$9,K59,'ANNUAL SUMMARY'!$FE$470)+SUMIFS('ANNUAL SUMMARY'!$GG$576,Z75,'ANNUAL SUMMARY'!$V$9,K59,'ANNUAL SUMMARY'!$FE$528)+SUMIFS('ANNUAL SUMMARY'!$GG$634,Z75,'ANNUAL SUMMARY'!$V$9,K59,'ANNUAL SUMMARY'!$FE$586)+SUMIFS('ANNUAL SUMMARY'!$GG$692,Z75,'ANNUAL SUMMARY'!$V$9,K59,'ANNUAL SUMMARY'!$FE$644)</f>
        <v>0</v>
      </c>
      <c r="AN75" s="727"/>
      <c r="AO75" s="727"/>
      <c r="AP75" s="727"/>
      <c r="AQ75" s="728">
        <f>SUMIFS('ANNUAL SUMMARY'!$AR$54,Z75,'ANNUAL SUMMARY'!$V$9,K59,'ANNUAL SUMMARY'!$L$6)+SUMIFS('ANNUAL SUMMARY'!$AR$112,Z75,'ANNUAL SUMMARY'!$V$9,K59,'ANNUAL SUMMARY'!$L$64)+SUMIFS('ANNUAL SUMMARY'!$AR$170,Z75,'ANNUAL SUMMARY'!$V$9,K59,'ANNUAL SUMMARY'!$L$122)+SUMIFS('ANNUAL SUMMARY'!$AR$228,Z75,'ANNUAL SUMMARY'!$V$9,K59,'ANNUAL SUMMARY'!$L$180)+SUMIFS('ANNUAL SUMMARY'!$AR$286,Z75,'ANNUAL SUMMARY'!$V$9,K59,'ANNUAL SUMMARY'!$L$238)+SUMIFS('ANNUAL SUMMARY'!$AR$344,Z75,'ANNUAL SUMMARY'!$V$9,K59,'ANNUAL SUMMARY'!$L$296)+SUMIFS('ANNUAL SUMMARY'!$AR$402,Z75,'ANNUAL SUMMARY'!$V$9,K59,'ANNUAL SUMMARY'!$L$354)+SUMIFS('ANNUAL SUMMARY'!$AR$460,Z75,'ANNUAL SUMMARY'!$V$9,K59,'ANNUAL SUMMARY'!$L$412)+SUMIFS('ANNUAL SUMMARY'!$AR$518,Z75,'ANNUAL SUMMARY'!$V$9,K59,'ANNUAL SUMMARY'!$L$470)+SUMIFS('ANNUAL SUMMARY'!$AR$576,Z75,'ANNUAL SUMMARY'!$V$9,K59,'ANNUAL SUMMARY'!$L$528)+SUMIFS('ANNUAL SUMMARY'!$AR$634,Z75,'ANNUAL SUMMARY'!$V$9,K59,'ANNUAL SUMMARY'!$L$586)+SUMIFS('ANNUAL SUMMARY'!$AR$692,Z75,'ANNUAL SUMMARY'!$V$9,K59,'ANNUAL SUMMARY'!$L$644)+SUMIFS('ANNUAL SUMMARY'!$CO$54,Z75,'ANNUAL SUMMARY'!$V$9,K59,'ANNUAL SUMMARY'!$BI$6)+SUMIFS('ANNUAL SUMMARY'!$CO$112,Z75,'ANNUAL SUMMARY'!$V$9,K59,'ANNUAL SUMMARY'!$BI$64)+SUMIFS('ANNUAL SUMMARY'!$CO$170,Z75,'ANNUAL SUMMARY'!$V$9,K59,'ANNUAL SUMMARY'!$BI$122)+SUMIFS('ANNUAL SUMMARY'!$CO$228,Z75,'ANNUAL SUMMARY'!$V$9,K59,'ANNUAL SUMMARY'!$BI$180)+SUMIFS('ANNUAL SUMMARY'!$CO$286,Z75,'ANNUAL SUMMARY'!$V$9,K59,'ANNUAL SUMMARY'!$BI$238)+SUMIFS('ANNUAL SUMMARY'!$CO$344,Z75,'ANNUAL SUMMARY'!$V$9,K59,'ANNUAL SUMMARY'!$BI$296)+SUMIFS('ANNUAL SUMMARY'!$CO$402,Z75,'ANNUAL SUMMARY'!$V$9,K59,'ANNUAL SUMMARY'!$BI$354)+SUMIFS('ANNUAL SUMMARY'!$CO$460,Z75,'ANNUAL SUMMARY'!$V$9,K59,'ANNUAL SUMMARY'!$BI$412)+SUMIFS('ANNUAL SUMMARY'!$CO$518,Z75,'ANNUAL SUMMARY'!$V$9,K59,'ANNUAL SUMMARY'!$BI$470)+SUMIFS('ANNUAL SUMMARY'!$CO$576,Z75,'ANNUAL SUMMARY'!$V$9,K59,'ANNUAL SUMMARY'!$BI$528)+SUMIFS('ANNUAL SUMMARY'!$CO$634,Z75,'ANNUAL SUMMARY'!$V$9,K59,'ANNUAL SUMMARY'!$BI$586)+SUMIFS('ANNUAL SUMMARY'!$CO$692,Z75,'ANNUAL SUMMARY'!$V$9,K59,'ANNUAL SUMMARY'!$BI$644)+SUMIFS('ANNUAL SUMMARY'!$EN$54,Z75,'ANNUAL SUMMARY'!$V$9,K59,'ANNUAL SUMMARY'!$DH$6)+SUMIFS('ANNUAL SUMMARY'!$EN$112,Z75,'ANNUAL SUMMARY'!$V$9,K59,'ANNUAL SUMMARY'!$DH$64)+SUMIFS('ANNUAL SUMMARY'!$EN$170,Z75,'ANNUAL SUMMARY'!$V$9,K59,'ANNUAL SUMMARY'!$DH$122)+SUMIFS('ANNUAL SUMMARY'!$EN$228,Z75,'ANNUAL SUMMARY'!$V$9,K59,'ANNUAL SUMMARY'!$DH$180)+SUMIFS('ANNUAL SUMMARY'!$EN$286,Z75,'ANNUAL SUMMARY'!$V$9,K59,'ANNUAL SUMMARY'!$DH$238)+SUMIFS('ANNUAL SUMMARY'!$EN$344,Z75,'ANNUAL SUMMARY'!$V$9,K59,'ANNUAL SUMMARY'!$DH$296)+SUMIFS('ANNUAL SUMMARY'!$EN$402,Z75,'ANNUAL SUMMARY'!$V$9,K59,'ANNUAL SUMMARY'!$DH$354)+SUMIFS('ANNUAL SUMMARY'!$EN$460,Z75,'ANNUAL SUMMARY'!$V$9,K59,'ANNUAL SUMMARY'!$DH$412)+SUMIFS('ANNUAL SUMMARY'!$EN$518,Z75,'ANNUAL SUMMARY'!$V$9,K59,'ANNUAL SUMMARY'!$DH$470)+SUMIFS('ANNUAL SUMMARY'!$EN$576,Z75,'ANNUAL SUMMARY'!$V$9,K59,'ANNUAL SUMMARY'!$DH$528)+SUMIFS('ANNUAL SUMMARY'!$EN$634,Z75,'ANNUAL SUMMARY'!$V$9,K59,'ANNUAL SUMMARY'!$DH$586)+SUMIFS('ANNUAL SUMMARY'!$EN$692,Z75,'ANNUAL SUMMARY'!$V$9,K59,'ANNUAL SUMMARY'!$DH$644)+SUMIFS('ANNUAL SUMMARY'!$GK$54,Z75,'ANNUAL SUMMARY'!$V$9,K59,'ANNUAL SUMMARY'!$FE$6)+SUMIFS('ANNUAL SUMMARY'!$GK$112,Z75,'ANNUAL SUMMARY'!$V$9,K59,'ANNUAL SUMMARY'!$FE$64)+SUMIFS('ANNUAL SUMMARY'!$GK$170,Z75,'ANNUAL SUMMARY'!$V$9,K59,'ANNUAL SUMMARY'!$FE$122)+SUMIFS('ANNUAL SUMMARY'!$GK$228,Z75,'ANNUAL SUMMARY'!$V$9,K59,'ANNUAL SUMMARY'!$FE$180)+SUMIFS('ANNUAL SUMMARY'!$GK$286,Z75,'ANNUAL SUMMARY'!$V$9,K59,'ANNUAL SUMMARY'!$FE$238)+SUMIFS('ANNUAL SUMMARY'!$GK$344,Z75,'ANNUAL SUMMARY'!$V$9,K59,'ANNUAL SUMMARY'!$FE$296)+SUMIFS('ANNUAL SUMMARY'!$GK$402,Z75,'ANNUAL SUMMARY'!$V$9,K59,'ANNUAL SUMMARY'!$FE$354)+SUMIFS('ANNUAL SUMMARY'!$GK$460,Z75,'ANNUAL SUMMARY'!$V$9,K59,'ANNUAL SUMMARY'!$FE$412)+SUMIFS('ANNUAL SUMMARY'!$GK$518,Z75,'ANNUAL SUMMARY'!$V$9,K59,'ANNUAL SUMMARY'!$FE$470)+SUMIFS('ANNUAL SUMMARY'!$GK$576,Z75,'ANNUAL SUMMARY'!$V$9,K59,'ANNUAL SUMMARY'!$FE$528)+SUMIFS('ANNUAL SUMMARY'!$GK$634,Z75,'ANNUAL SUMMARY'!$V$9,K59,'ANNUAL SUMMARY'!$FE$586)+SUMIFS('ANNUAL SUMMARY'!$GK$692,Z75,'ANNUAL SUMMARY'!$V$9,K59,'ANNUAL SUMMARY'!$FE$644)</f>
        <v>0</v>
      </c>
      <c r="AR75" s="728"/>
      <c r="AS75" s="728"/>
      <c r="AT75" s="728">
        <f>SUMIFS('ANNUAL SUMMARY'!$AU$54,Z75,'ANNUAL SUMMARY'!$V$9,K59,'ANNUAL SUMMARY'!$L$6)+SUMIFS('ANNUAL SUMMARY'!$AU$112,Z75,'ANNUAL SUMMARY'!$V$9,K59,'ANNUAL SUMMARY'!$L$64)+SUMIFS('ANNUAL SUMMARY'!$AU$170,Z75,'ANNUAL SUMMARY'!$V$9,K59,'ANNUAL SUMMARY'!$L$122)+SUMIFS('ANNUAL SUMMARY'!$AU$228,Z75,'ANNUAL SUMMARY'!$V$9,K59,'ANNUAL SUMMARY'!$L$180)+SUMIFS('ANNUAL SUMMARY'!$AU$286,Z75,'ANNUAL SUMMARY'!$V$9,K59,'ANNUAL SUMMARY'!$L$238)+SUMIFS('ANNUAL SUMMARY'!$AU$344,Z75,'ANNUAL SUMMARY'!$V$9,K59,'ANNUAL SUMMARY'!$L$296)+SUMIFS('ANNUAL SUMMARY'!$AU$402,Z75,'ANNUAL SUMMARY'!$V$9,K59,'ANNUAL SUMMARY'!$L$354)+SUMIFS('ANNUAL SUMMARY'!$AU$460,Z75,'ANNUAL SUMMARY'!$V$9,K59,'ANNUAL SUMMARY'!$L$412)+SUMIFS('ANNUAL SUMMARY'!$AU$518,Z75,'ANNUAL SUMMARY'!$V$9,K59,'ANNUAL SUMMARY'!$L$470)+SUMIFS('ANNUAL SUMMARY'!$AU$576,Z75,'ANNUAL SUMMARY'!$V$9,K59,'ANNUAL SUMMARY'!$L$528)+SUMIFS('ANNUAL SUMMARY'!$AU$634,Z75,'ANNUAL SUMMARY'!$V$9,K59,'ANNUAL SUMMARY'!$L$586)+SUMIFS('ANNUAL SUMMARY'!$AU$692,Z75,'ANNUAL SUMMARY'!$V$9,K59,'ANNUAL SUMMARY'!$L$644)+SUMIFS('ANNUAL SUMMARY'!$CR$54,Z75,'ANNUAL SUMMARY'!$V$9,K59,'ANNUAL SUMMARY'!$BI$6)+SUMIFS('ANNUAL SUMMARY'!$CR$112,Z75,'ANNUAL SUMMARY'!$V$9,K59,'ANNUAL SUMMARY'!$BI$64)+SUMIFS('ANNUAL SUMMARY'!$CR$170,Z75,'ANNUAL SUMMARY'!$V$9,K59,'ANNUAL SUMMARY'!$BI$122)+SUMIFS('ANNUAL SUMMARY'!$CR$228,Z75,'ANNUAL SUMMARY'!$V$9,K59,'ANNUAL SUMMARY'!$BI$180)+SUMIFS('ANNUAL SUMMARY'!$CR$286,Z75,'ANNUAL SUMMARY'!$V$9,K59,'ANNUAL SUMMARY'!$BI$238)+SUMIFS('ANNUAL SUMMARY'!$CR$344,Z75,'ANNUAL SUMMARY'!$V$9,K59,'ANNUAL SUMMARY'!$BI$296)+SUMIFS('ANNUAL SUMMARY'!$CR$402,Z75,'ANNUAL SUMMARY'!$V$9,K59,'ANNUAL SUMMARY'!$BI$354)+SUMIFS('ANNUAL SUMMARY'!$CR$460,Z75,'ANNUAL SUMMARY'!$V$9,K59,'ANNUAL SUMMARY'!$BI$412)+SUMIFS('ANNUAL SUMMARY'!$CR$518,Z75,'ANNUAL SUMMARY'!$V$9,K59,'ANNUAL SUMMARY'!$BI$470)+SUMIFS('ANNUAL SUMMARY'!$CR$576,Z75,'ANNUAL SUMMARY'!$V$9,K59,'ANNUAL SUMMARY'!$BI$528)+SUMIFS('ANNUAL SUMMARY'!$CR$634,Z75,'ANNUAL SUMMARY'!$V$9,K59,'ANNUAL SUMMARY'!$BI$586)+SUMIFS('ANNUAL SUMMARY'!$CR$692,Z75,'ANNUAL SUMMARY'!$V$9,K59,'ANNUAL SUMMARY'!$BI$644)+SUMIFS('ANNUAL SUMMARY'!$EQ$54,Z75,'ANNUAL SUMMARY'!$V$9,K59,'ANNUAL SUMMARY'!$DH$6)+SUMIFS('ANNUAL SUMMARY'!$EQ$112,Z75,'ANNUAL SUMMARY'!$V$9,K59,'ANNUAL SUMMARY'!$DH$64)+SUMIFS('ANNUAL SUMMARY'!$EQ$170,Z75,'ANNUAL SUMMARY'!$V$9,K59,'ANNUAL SUMMARY'!$DH$122)+SUMIFS('ANNUAL SUMMARY'!$EQ$228,Z75,'ANNUAL SUMMARY'!$V$9,K59,'ANNUAL SUMMARY'!$DH$180)+SUMIFS('ANNUAL SUMMARY'!$EQ$286,Z75,'ANNUAL SUMMARY'!$V$9,K59,'ANNUAL SUMMARY'!$DH$238)+SUMIFS('ANNUAL SUMMARY'!$EQ$344,Z75,'ANNUAL SUMMARY'!$V$9,K59,'ANNUAL SUMMARY'!$DH$296)+SUMIFS('ANNUAL SUMMARY'!$EQ$402,Z75,'ANNUAL SUMMARY'!$V$9,K59,'ANNUAL SUMMARY'!$DH$354)+SUMIFS('ANNUAL SUMMARY'!$EQ$460,Z75,'ANNUAL SUMMARY'!$V$9,K59,'ANNUAL SUMMARY'!$DH$412)+SUMIFS('ANNUAL SUMMARY'!$EQ$518,Z75,'ANNUAL SUMMARY'!$V$9,K59,'ANNUAL SUMMARY'!$DH$470)+SUMIFS('ANNUAL SUMMARY'!$EQ$576,Z75,'ANNUAL SUMMARY'!$V$9,K59,'ANNUAL SUMMARY'!$DH$528)+SUMIFS('ANNUAL SUMMARY'!$EQ$634,Z75,'ANNUAL SUMMARY'!$V$9,K59,'ANNUAL SUMMARY'!$DH$586)+SUMIFS('ANNUAL SUMMARY'!$EQ$692,Z75,'ANNUAL SUMMARY'!$V$9,K59,'ANNUAL SUMMARY'!$DH$644)+SUMIFS('ANNUAL SUMMARY'!$GN$54,Z75,'ANNUAL SUMMARY'!$V$9,K59,'ANNUAL SUMMARY'!$FE$6)+SUMIFS('ANNUAL SUMMARY'!$GN$112,Z75,'ANNUAL SUMMARY'!$V$9,K59,'ANNUAL SUMMARY'!$FE$64)+SUMIFS('ANNUAL SUMMARY'!$GN$170,Z75,'ANNUAL SUMMARY'!$V$9,K59,'ANNUAL SUMMARY'!$FE$122)+SUMIFS('ANNUAL SUMMARY'!$GN$228,Z75,'ANNUAL SUMMARY'!$V$9,K59,'ANNUAL SUMMARY'!$FE$180)+SUMIFS('ANNUAL SUMMARY'!$GN$286,Z75,'ANNUAL SUMMARY'!$V$9,K59,'ANNUAL SUMMARY'!$FE$238)+SUMIFS('ANNUAL SUMMARY'!$GN$344,Z75,'ANNUAL SUMMARY'!$V$9,K59,'ANNUAL SUMMARY'!$FE$296)+SUMIFS('ANNUAL SUMMARY'!$GN$402,Z75,'ANNUAL SUMMARY'!$V$9,K59,'ANNUAL SUMMARY'!$FE$354)+SUMIFS('ANNUAL SUMMARY'!$GN$460,Z75,'ANNUAL SUMMARY'!$V$9,K59,'ANNUAL SUMMARY'!$FE$412)+SUMIFS('ANNUAL SUMMARY'!$GN$518,Z75,'ANNUAL SUMMARY'!$V$9,K59,'ANNUAL SUMMARY'!$FE$470)+SUMIFS('ANNUAL SUMMARY'!$GN$576,Z75,'ANNUAL SUMMARY'!$V$9,K59,'ANNUAL SUMMARY'!$FE$528)+SUMIFS('ANNUAL SUMMARY'!$GN$634,Z75,'ANNUAL SUMMARY'!$V$9,K59,'ANNUAL SUMMARY'!$FE$586)+SUMIFS('ANNUAL SUMMARY'!$GN$692,Z75,'ANNUAL SUMMARY'!$V$9,K59,'ANNUAL SUMMARY'!$FE$644)</f>
        <v>0</v>
      </c>
      <c r="AU75" s="728"/>
      <c r="AV75" s="1260"/>
      <c r="AW75" s="1263"/>
      <c r="AX75" s="154"/>
      <c r="AY75" s="658"/>
      <c r="AZ75" s="658"/>
      <c r="BA75" s="658"/>
      <c r="BB75" s="658"/>
      <c r="BC75" s="624"/>
      <c r="BD75" s="624"/>
      <c r="BE75" s="624"/>
      <c r="BF75" s="624"/>
      <c r="BG75" s="624"/>
      <c r="BH75" s="624"/>
      <c r="BI75" s="624"/>
      <c r="BJ75" s="624"/>
      <c r="BK75" s="658"/>
      <c r="BL75" s="658"/>
      <c r="BM75" s="658"/>
      <c r="BN75" s="658"/>
      <c r="BO75" s="658"/>
      <c r="BP75" s="658"/>
      <c r="BQ75" s="658"/>
      <c r="BR75" s="658"/>
      <c r="BS75" s="658"/>
      <c r="BT75" s="658"/>
      <c r="BU75" s="658"/>
      <c r="BV75" s="15"/>
      <c r="BW75" s="812">
        <f>IF(BW65=0," ",BW65+5)</f>
        <v>2027</v>
      </c>
      <c r="BX75" s="813"/>
      <c r="BY75" s="813"/>
      <c r="BZ75" s="813"/>
      <c r="CA75" s="813"/>
      <c r="CB75" s="1118">
        <f>SUMIFS('ANNUAL SUMMARY'!$AF$54,BW75,'ANNUAL SUMMARY'!$V$9,BH59,'ANNUAL SUMMARY'!$L$6)+SUMIFS('ANNUAL SUMMARY'!$AF$112,BW75,'ANNUAL SUMMARY'!$V$9,BH59,'ANNUAL SUMMARY'!$L$64)+SUMIFS('ANNUAL SUMMARY'!$AF$170,BW75,'ANNUAL SUMMARY'!$V$9,BH59,'ANNUAL SUMMARY'!$L$122)+SUMIFS('ANNUAL SUMMARY'!$AF$228,BW75,'ANNUAL SUMMARY'!$V$9,BH59,'ANNUAL SUMMARY'!$L$180)+SUMIFS('ANNUAL SUMMARY'!$AF$286,BW75,'ANNUAL SUMMARY'!$V$9,BH59,'ANNUAL SUMMARY'!$L$238)+SUMIFS('ANNUAL SUMMARY'!$AF$344,BW75,'ANNUAL SUMMARY'!$V$9,BH59,'ANNUAL SUMMARY'!$L$296)+SUMIFS('ANNUAL SUMMARY'!$AF$402,BW75,'ANNUAL SUMMARY'!$V$9,BH59,'ANNUAL SUMMARY'!$L$354)+SUMIFS('ANNUAL SUMMARY'!$AF$460,BW75,'ANNUAL SUMMARY'!$V$9,BH59,'ANNUAL SUMMARY'!$L$412)+SUMIFS('ANNUAL SUMMARY'!$AF$518,BW75,'ANNUAL SUMMARY'!$V$9,BH59,'ANNUAL SUMMARY'!$L$470)+SUMIFS('ANNUAL SUMMARY'!$AF$576,BW75,'ANNUAL SUMMARY'!$V$9,BH59,'ANNUAL SUMMARY'!$L$528)+SUMIFS('ANNUAL SUMMARY'!$AF$634,BW75,'ANNUAL SUMMARY'!$V$9,BH59,'ANNUAL SUMMARY'!$L$586)+SUMIFS('ANNUAL SUMMARY'!$AF$692,BW75,'ANNUAL SUMMARY'!$V$9,BH59,'ANNUAL SUMMARY'!$L$644)+SUMIFS('ANNUAL SUMMARY'!$CC$54,BW75,'ANNUAL SUMMARY'!$V$9,BH59,'ANNUAL SUMMARY'!$BI$6)+SUMIFS('ANNUAL SUMMARY'!$CC$112,BW75,'ANNUAL SUMMARY'!$V$9,BH59,'ANNUAL SUMMARY'!$BI$64)+SUMIFS('ANNUAL SUMMARY'!$CC$170,BW75,'ANNUAL SUMMARY'!$V$9,BH59,'ANNUAL SUMMARY'!$BI$122)+SUMIFS('ANNUAL SUMMARY'!$CC$228,BW75,'ANNUAL SUMMARY'!$V$9,BH59,'ANNUAL SUMMARY'!$BI$180)+SUMIFS('ANNUAL SUMMARY'!$CC$286,BW75,'ANNUAL SUMMARY'!$V$9,BH59,'ANNUAL SUMMARY'!$BI$238)+SUMIFS('ANNUAL SUMMARY'!$CC$344,BW75,'ANNUAL SUMMARY'!$V$9,BH59,'ANNUAL SUMMARY'!$BI$296)+SUMIFS('ANNUAL SUMMARY'!$CC$402,BW75,'ANNUAL SUMMARY'!$V$9,BH59,'ANNUAL SUMMARY'!$BI$354)+SUMIFS('ANNUAL SUMMARY'!$CC$460,BW75,'ANNUAL SUMMARY'!$V$9,BH59,'ANNUAL SUMMARY'!$BI$412)+SUMIFS('ANNUAL SUMMARY'!$CC$518,BW75,'ANNUAL SUMMARY'!$V$9,BH59,'ANNUAL SUMMARY'!$BI$470)+SUMIFS('ANNUAL SUMMARY'!$CC$576,BW75,'ANNUAL SUMMARY'!$V$9,BH59,'ANNUAL SUMMARY'!$BI$528)+SUMIFS('ANNUAL SUMMARY'!$CC$634,BW75,'ANNUAL SUMMARY'!$V$9,BH59,'ANNUAL SUMMARY'!$BI$586)+SUMIFS('ANNUAL SUMMARY'!$CC$692,BW75,'ANNUAL SUMMARY'!$V$9,BH59,'ANNUAL SUMMARY'!$BI$644)+SUMIFS('ANNUAL SUMMARY'!$EB$54,BW75,'ANNUAL SUMMARY'!$V$9,BH59,'ANNUAL SUMMARY'!$DH$6)+SUMIFS('ANNUAL SUMMARY'!$EB$112,BW75,'ANNUAL SUMMARY'!$V$9,BH59,'ANNUAL SUMMARY'!$DH$64)+SUMIFS('ANNUAL SUMMARY'!$EB$170,BW75,'ANNUAL SUMMARY'!$V$9,BH59,'ANNUAL SUMMARY'!$DH$122)+SUMIFS('ANNUAL SUMMARY'!$EB$228,BW75,'ANNUAL SUMMARY'!$V$9,BH59,'ANNUAL SUMMARY'!$DH$180)+SUMIFS('ANNUAL SUMMARY'!$EB$286,BW75,'ANNUAL SUMMARY'!$V$9,BH59,'ANNUAL SUMMARY'!$DH$238)+SUMIFS('ANNUAL SUMMARY'!$EB$344,BW75,'ANNUAL SUMMARY'!$V$9,BH59,'ANNUAL SUMMARY'!$DH$296)+SUMIFS('ANNUAL SUMMARY'!$EB$402,BW75,'ANNUAL SUMMARY'!$V$9,BH59,'ANNUAL SUMMARY'!$DH$354)+SUMIFS('ANNUAL SUMMARY'!$EB$460,BW75,'ANNUAL SUMMARY'!$V$9,BH59,'ANNUAL SUMMARY'!$DH$412)+SUMIFS('ANNUAL SUMMARY'!$EB$518,BW75,'ANNUAL SUMMARY'!$V$9,BH59,'ANNUAL SUMMARY'!$DH$470)+SUMIFS('ANNUAL SUMMARY'!$EB$576,BW75,'ANNUAL SUMMARY'!$V$9,BH59,'ANNUAL SUMMARY'!$DH$528)+SUMIFS('ANNUAL SUMMARY'!$EB$634,BW75,'ANNUAL SUMMARY'!$V$9,BH59,'ANNUAL SUMMARY'!$DH$586)+SUMIFS('ANNUAL SUMMARY'!$EB$692,BW75,'ANNUAL SUMMARY'!$V$9,BH59,'ANNUAL SUMMARY'!$DH$644)+SUMIFS('ANNUAL SUMMARY'!$FY$54,BW75,'ANNUAL SUMMARY'!$V$9,BH59,'ANNUAL SUMMARY'!$FE$6)+SUMIFS('ANNUAL SUMMARY'!$FY$112,BW75,'ANNUAL SUMMARY'!$V$9,BH59,'ANNUAL SUMMARY'!$FE$64)+SUMIFS('ANNUAL SUMMARY'!$FY$170,BW75,'ANNUAL SUMMARY'!$V$9,BH59,'ANNUAL SUMMARY'!$FE$122)+SUMIFS('ANNUAL SUMMARY'!$FY$228,BW75,'ANNUAL SUMMARY'!$V$9,BH59,'ANNUAL SUMMARY'!$FE$180)+SUMIFS('ANNUAL SUMMARY'!$FY$286,BW75,'ANNUAL SUMMARY'!$V$9,BH59,'ANNUAL SUMMARY'!$FE$238)+SUMIFS('ANNUAL SUMMARY'!$FY$344,BW75,'ANNUAL SUMMARY'!$V$9,BH59,'ANNUAL SUMMARY'!$FE$296)+SUMIFS('ANNUAL SUMMARY'!$FY$402,BW75,'ANNUAL SUMMARY'!$V$9,BH59,'ANNUAL SUMMARY'!$FE$354)+SUMIFS('ANNUAL SUMMARY'!$FY$460,BW75,'ANNUAL SUMMARY'!$V$9,BH59,'ANNUAL SUMMARY'!$FE$412)+SUMIFS('ANNUAL SUMMARY'!$FY$518,BW75,'ANNUAL SUMMARY'!$V$9,BH59,'ANNUAL SUMMARY'!$FE$470)+SUMIFS('ANNUAL SUMMARY'!$FY$576,BW75,'ANNUAL SUMMARY'!$V$9,BH59,'ANNUAL SUMMARY'!$FE$528)+SUMIFS('ANNUAL SUMMARY'!$FY$634,BW75,'ANNUAL SUMMARY'!$V$9,BH59,'ANNUAL SUMMARY'!$FE$586)+SUMIFS('ANNUAL SUMMARY'!$FY$692,BW75,'ANNUAL SUMMARY'!$V$9,BH59,'ANNUAL SUMMARY'!$FE$644)</f>
        <v>0</v>
      </c>
      <c r="CC75" s="727"/>
      <c r="CD75" s="727"/>
      <c r="CE75" s="727"/>
      <c r="CF75" s="727">
        <f>SUMIFS('ANNUAL SUMMARY'!$AJ$54,BW75,'ANNUAL SUMMARY'!$V$9,BH59,'ANNUAL SUMMARY'!$L$6)+SUMIFS('ANNUAL SUMMARY'!$AJ$112,BW75,'ANNUAL SUMMARY'!$V$9,BH59,'ANNUAL SUMMARY'!$L$64)+SUMIFS('ANNUAL SUMMARY'!$AJ$170,BW75,'ANNUAL SUMMARY'!$V$9,BH59,'ANNUAL SUMMARY'!$L$122)+SUMIFS('ANNUAL SUMMARY'!$AJ$228,BW75,'ANNUAL SUMMARY'!$V$9,BH59,'ANNUAL SUMMARY'!$L$180)+SUMIFS('ANNUAL SUMMARY'!$AJ$286,BW75,'ANNUAL SUMMARY'!$V$9,BH59,'ANNUAL SUMMARY'!$L$238)+SUMIFS('ANNUAL SUMMARY'!$AJ$344,BW75,'ANNUAL SUMMARY'!$V$9,BH59,'ANNUAL SUMMARY'!$L$296)+SUMIFS('ANNUAL SUMMARY'!$AJ$402,BW75,'ANNUAL SUMMARY'!$V$9,BH59,'ANNUAL SUMMARY'!$L$354)+SUMIFS('ANNUAL SUMMARY'!$AJ$460,BW75,'ANNUAL SUMMARY'!$V$9,BH59,'ANNUAL SUMMARY'!$L$412)+SUMIFS('ANNUAL SUMMARY'!$AJ$518,BW75,'ANNUAL SUMMARY'!$V$9,BH59,'ANNUAL SUMMARY'!$L$470)+SUMIFS('ANNUAL SUMMARY'!$AJ$576,BW75,'ANNUAL SUMMARY'!$V$9,BH59,'ANNUAL SUMMARY'!$L$528)+SUMIFS('ANNUAL SUMMARY'!$AJ$634,BW75,'ANNUAL SUMMARY'!$V$9,BH59,'ANNUAL SUMMARY'!$L$586)+SUMIFS('ANNUAL SUMMARY'!$AJ$692,BW75,'ANNUAL SUMMARY'!$V$9,BH59,'ANNUAL SUMMARY'!$L$644)+SUMIFS('ANNUAL SUMMARY'!$CG$54,BW75,'ANNUAL SUMMARY'!$V$9,BH59,'ANNUAL SUMMARY'!$BI$6)+SUMIFS('ANNUAL SUMMARY'!$CG$112,BW75,'ANNUAL SUMMARY'!$V$9,BH59,'ANNUAL SUMMARY'!$BI$64)+SUMIFS('ANNUAL SUMMARY'!$CG$170,BW75,'ANNUAL SUMMARY'!$V$9,BH59,'ANNUAL SUMMARY'!$BI$122)+SUMIFS('ANNUAL SUMMARY'!$CG$228,BW75,'ANNUAL SUMMARY'!$V$9,BH59,'ANNUAL SUMMARY'!$BI$180)+SUMIFS('ANNUAL SUMMARY'!$CG$286,BW75,'ANNUAL SUMMARY'!$V$9,BH59,'ANNUAL SUMMARY'!$BI$238)+SUMIFS('ANNUAL SUMMARY'!$CG$344,BW75,'ANNUAL SUMMARY'!$V$9,BH59,'ANNUAL SUMMARY'!$BI$296)+SUMIFS('ANNUAL SUMMARY'!$CG$402,BW75,'ANNUAL SUMMARY'!$V$9,BH59,'ANNUAL SUMMARY'!$BI$354)+SUMIFS('ANNUAL SUMMARY'!$CG$460,BW75,'ANNUAL SUMMARY'!$V$9,BH59,'ANNUAL SUMMARY'!$BI$412)+SUMIFS('ANNUAL SUMMARY'!$CG$518,BW75,'ANNUAL SUMMARY'!$V$9,BH59,'ANNUAL SUMMARY'!$BI$470)+SUMIFS('ANNUAL SUMMARY'!$CG$576,BW75,'ANNUAL SUMMARY'!$V$9,BH59,'ANNUAL SUMMARY'!$BI$528)+SUMIFS('ANNUAL SUMMARY'!$CG$634,BW75,'ANNUAL SUMMARY'!$V$9,BH59,'ANNUAL SUMMARY'!$BI$586)+SUMIFS('ANNUAL SUMMARY'!$CG$692,BW75,'ANNUAL SUMMARY'!$V$9,BH59,'ANNUAL SUMMARY'!$BI$644)+SUMIFS('ANNUAL SUMMARY'!$EF$54,BW75,'ANNUAL SUMMARY'!$V$9,BH59,'ANNUAL SUMMARY'!$DH$6)+SUMIFS('ANNUAL SUMMARY'!$EF$112,BW75,'ANNUAL SUMMARY'!$V$9,BH59,'ANNUAL SUMMARY'!$DH$64)+SUMIFS('ANNUAL SUMMARY'!$EF$170,BW75,'ANNUAL SUMMARY'!$V$9,BH59,'ANNUAL SUMMARY'!$DH$122)+SUMIFS('ANNUAL SUMMARY'!$EF$228,BW75,'ANNUAL SUMMARY'!$V$9,BH59,'ANNUAL SUMMARY'!$DH$180)+SUMIFS('ANNUAL SUMMARY'!$EF$286,BW75,'ANNUAL SUMMARY'!$V$9,BH59,'ANNUAL SUMMARY'!$DH$238)+SUMIFS('ANNUAL SUMMARY'!$EF$344,BW75,'ANNUAL SUMMARY'!$V$9,BH59,'ANNUAL SUMMARY'!$DH$296)+SUMIFS('ANNUAL SUMMARY'!$EF$402,BW75,'ANNUAL SUMMARY'!$V$9,BH59,'ANNUAL SUMMARY'!$DH$354)+SUMIFS('ANNUAL SUMMARY'!$EF$460,BW75,'ANNUAL SUMMARY'!$V$9,BH59,'ANNUAL SUMMARY'!$DH$412)+SUMIFS('ANNUAL SUMMARY'!$EF$518,BW75,'ANNUAL SUMMARY'!$V$9,BH59,'ANNUAL SUMMARY'!$DH$470)+SUMIFS('ANNUAL SUMMARY'!$EF$576,BW75,'ANNUAL SUMMARY'!$V$9,BH59,'ANNUAL SUMMARY'!$DH$528)+SUMIFS('ANNUAL SUMMARY'!$EF$634,BW75,'ANNUAL SUMMARY'!$V$9,BH59,'ANNUAL SUMMARY'!$DH$586)+SUMIFS('ANNUAL SUMMARY'!$EF$692,BW75,'ANNUAL SUMMARY'!$V$9,BH59,'ANNUAL SUMMARY'!$DH$644)+SUMIFS('ANNUAL SUMMARY'!$GC$54,BW75,'ANNUAL SUMMARY'!$V$9,BH59,'ANNUAL SUMMARY'!$FE$6)+SUMIFS('ANNUAL SUMMARY'!$GC$112,BW75,'ANNUAL SUMMARY'!$V$9,BH59,'ANNUAL SUMMARY'!$FE$64)+SUMIFS('ANNUAL SUMMARY'!$GC$170,BW75,'ANNUAL SUMMARY'!$V$9,BH59,'ANNUAL SUMMARY'!$FE$122)+SUMIFS('ANNUAL SUMMARY'!$GC$228,BW75,'ANNUAL SUMMARY'!$V$9,BH59,'ANNUAL SUMMARY'!$FE$180)+SUMIFS('ANNUAL SUMMARY'!$GC$286,BW75,'ANNUAL SUMMARY'!$V$9,BH59,'ANNUAL SUMMARY'!$FE$238)+SUMIFS('ANNUAL SUMMARY'!$GC$344,BW75,'ANNUAL SUMMARY'!$V$9,BH59,'ANNUAL SUMMARY'!$FE$296)+SUMIFS('ANNUAL SUMMARY'!$GC$402,BW75,'ANNUAL SUMMARY'!$V$9,BH59,'ANNUAL SUMMARY'!$FE$354)+SUMIFS('ANNUAL SUMMARY'!$GC$460,BW75,'ANNUAL SUMMARY'!$V$9,BH59,'ANNUAL SUMMARY'!$FE$412)+SUMIFS('ANNUAL SUMMARY'!$GC$518,BW75,'ANNUAL SUMMARY'!$V$9,BH59,'ANNUAL SUMMARY'!$FE$470)+SUMIFS('ANNUAL SUMMARY'!$GC$576,BW75,'ANNUAL SUMMARY'!$V$9,BH59,'ANNUAL SUMMARY'!$FE$528)+SUMIFS('ANNUAL SUMMARY'!$GC$634,BW75,'ANNUAL SUMMARY'!$V$9,BH59,'ANNUAL SUMMARY'!$FE$586)+SUMIFS('ANNUAL SUMMARY'!$GC$692,BW75,'ANNUAL SUMMARY'!$V$9,BH59,'ANNUAL SUMMARY'!$FE$644)</f>
        <v>0</v>
      </c>
      <c r="CG75" s="727"/>
      <c r="CH75" s="727"/>
      <c r="CI75" s="727"/>
      <c r="CJ75" s="727">
        <f>SUMIFS('ANNUAL SUMMARY'!$AN$54,BW75,'ANNUAL SUMMARY'!$V$9,BH59,'ANNUAL SUMMARY'!$L$6)+SUMIFS('ANNUAL SUMMARY'!$AN$112,BW75,'ANNUAL SUMMARY'!$V$9,BH59,'ANNUAL SUMMARY'!$L$64)+SUMIFS('ANNUAL SUMMARY'!$AN$170,BW75,'ANNUAL SUMMARY'!$V$9,BH59,'ANNUAL SUMMARY'!$L$122)+SUMIFS('ANNUAL SUMMARY'!$AN$228,BW75,'ANNUAL SUMMARY'!$V$9,BH59,'ANNUAL SUMMARY'!$L$180)+SUMIFS('ANNUAL SUMMARY'!$AN$286,BW75,'ANNUAL SUMMARY'!$V$9,BH59,'ANNUAL SUMMARY'!$L$238)+SUMIFS('ANNUAL SUMMARY'!$AN$344,BW75,'ANNUAL SUMMARY'!$V$9,BH59,'ANNUAL SUMMARY'!$L$296)+SUMIFS('ANNUAL SUMMARY'!$AN$402,BW75,'ANNUAL SUMMARY'!$V$9,BH59,'ANNUAL SUMMARY'!$L$354)+SUMIFS('ANNUAL SUMMARY'!$AN$460,BW75,'ANNUAL SUMMARY'!$V$9,BH59,'ANNUAL SUMMARY'!$L$412)+SUMIFS('ANNUAL SUMMARY'!$AN$518,BW75,'ANNUAL SUMMARY'!$V$9,BH59,'ANNUAL SUMMARY'!$L$470)+SUMIFS('ANNUAL SUMMARY'!$AN$576,BW75,'ANNUAL SUMMARY'!$V$9,BH59,'ANNUAL SUMMARY'!$L$528)+SUMIFS('ANNUAL SUMMARY'!$AN$634,BW75,'ANNUAL SUMMARY'!$V$9,BH59,'ANNUAL SUMMARY'!$L$586)+SUMIFS('ANNUAL SUMMARY'!$AN$692,BW75,'ANNUAL SUMMARY'!$V$9,BH59,'ANNUAL SUMMARY'!$L$644)+SUMIFS('ANNUAL SUMMARY'!$CK$54,BW75,'ANNUAL SUMMARY'!$V$9,BH59,'ANNUAL SUMMARY'!$BI$6)+SUMIFS('ANNUAL SUMMARY'!$CK$112,BW75,'ANNUAL SUMMARY'!$V$9,BH59,'ANNUAL SUMMARY'!$BI$64)+SUMIFS('ANNUAL SUMMARY'!$CK$170,BW75,'ANNUAL SUMMARY'!$V$9,BH59,'ANNUAL SUMMARY'!$BI$122)+SUMIFS('ANNUAL SUMMARY'!$CK$228,BW75,'ANNUAL SUMMARY'!$V$9,BH59,'ANNUAL SUMMARY'!$BI$180)+SUMIFS('ANNUAL SUMMARY'!$CK$286,BW75,'ANNUAL SUMMARY'!$V$9,BH59,'ANNUAL SUMMARY'!$BI$238)+SUMIFS('ANNUAL SUMMARY'!$CK$344,BW75,'ANNUAL SUMMARY'!$V$9,BH59,'ANNUAL SUMMARY'!$BI$296)+SUMIFS('ANNUAL SUMMARY'!$CK$402,BW75,'ANNUAL SUMMARY'!$V$9,BH59,'ANNUAL SUMMARY'!$BI$354)+SUMIFS('ANNUAL SUMMARY'!$CK$460,BW75,'ANNUAL SUMMARY'!$V$9,BH59,'ANNUAL SUMMARY'!$BI$412)+SUMIFS('ANNUAL SUMMARY'!$CK$518,BW75,'ANNUAL SUMMARY'!$V$9,BH59,'ANNUAL SUMMARY'!$BI$470)+SUMIFS('ANNUAL SUMMARY'!$CK$576,BW75,'ANNUAL SUMMARY'!$V$9,BH59,'ANNUAL SUMMARY'!$BI$528)+SUMIFS('ANNUAL SUMMARY'!$CK$634,BW75,'ANNUAL SUMMARY'!$V$9,BH59,'ANNUAL SUMMARY'!$BI$586)+SUMIFS('ANNUAL SUMMARY'!$CK$692,BW75,'ANNUAL SUMMARY'!$V$9,BH59,'ANNUAL SUMMARY'!$BI$644)+SUMIFS('ANNUAL SUMMARY'!$EJ$54,BW75,'ANNUAL SUMMARY'!$V$9,BH59,'ANNUAL SUMMARY'!$DH$6)+SUMIFS('ANNUAL SUMMARY'!$EJ$112,BW75,'ANNUAL SUMMARY'!$V$9,BH59,'ANNUAL SUMMARY'!$DH$64)+SUMIFS('ANNUAL SUMMARY'!$EJ$170,BW75,'ANNUAL SUMMARY'!$V$9,BH59,'ANNUAL SUMMARY'!$DH$122)+SUMIFS('ANNUAL SUMMARY'!$EJ$228,BW75,'ANNUAL SUMMARY'!$V$9,BH59,'ANNUAL SUMMARY'!$DH$180)+SUMIFS('ANNUAL SUMMARY'!$EJ$286,BW75,'ANNUAL SUMMARY'!$V$9,BH59,'ANNUAL SUMMARY'!$DH$238)+SUMIFS('ANNUAL SUMMARY'!$EJ$344,BW75,'ANNUAL SUMMARY'!$V$9,BH59,'ANNUAL SUMMARY'!$DH$296)+SUMIFS('ANNUAL SUMMARY'!$EJ$402,BW75,'ANNUAL SUMMARY'!$V$9,BH59,'ANNUAL SUMMARY'!$DH$354)+SUMIFS('ANNUAL SUMMARY'!$EJ$460,BW75,'ANNUAL SUMMARY'!$V$9,BH59,'ANNUAL SUMMARY'!$DH$412)+SUMIFS('ANNUAL SUMMARY'!$EJ$518,BW75,'ANNUAL SUMMARY'!$V$9,BH59,'ANNUAL SUMMARY'!$DH$470)+SUMIFS('ANNUAL SUMMARY'!$EJ$576,BW75,'ANNUAL SUMMARY'!$V$9,BH59,'ANNUAL SUMMARY'!$DH$528)+SUMIFS('ANNUAL SUMMARY'!$EJ$634,BW75,'ANNUAL SUMMARY'!$V$9,BH59,'ANNUAL SUMMARY'!$DH$586)+SUMIFS('ANNUAL SUMMARY'!$EJ$692,BW75,'ANNUAL SUMMARY'!$V$9,BH59,'ANNUAL SUMMARY'!$DH$644)+SUMIFS('ANNUAL SUMMARY'!$GG$54,BW75,'ANNUAL SUMMARY'!$V$9,BH59,'ANNUAL SUMMARY'!$FE$6)+SUMIFS('ANNUAL SUMMARY'!$GG$112,BW75,'ANNUAL SUMMARY'!$V$9,BH59,'ANNUAL SUMMARY'!$FE$64)+SUMIFS('ANNUAL SUMMARY'!$GG$170,BW75,'ANNUAL SUMMARY'!$V$9,BH59,'ANNUAL SUMMARY'!$FE$122)+SUMIFS('ANNUAL SUMMARY'!$GG$228,BW75,'ANNUAL SUMMARY'!$V$9,BH59,'ANNUAL SUMMARY'!$FE$180)+SUMIFS('ANNUAL SUMMARY'!$GG$286,BW75,'ANNUAL SUMMARY'!$V$9,BH59,'ANNUAL SUMMARY'!$FE$238)+SUMIFS('ANNUAL SUMMARY'!$GG$344,BW75,'ANNUAL SUMMARY'!$V$9,BH59,'ANNUAL SUMMARY'!$FE$296)+SUMIFS('ANNUAL SUMMARY'!$GG$402,BW75,'ANNUAL SUMMARY'!$V$9,BH59,'ANNUAL SUMMARY'!$FE$354)+SUMIFS('ANNUAL SUMMARY'!$GG$460,BW75,'ANNUAL SUMMARY'!$V$9,BH59,'ANNUAL SUMMARY'!$FE$412)+SUMIFS('ANNUAL SUMMARY'!$GG$518,BW75,'ANNUAL SUMMARY'!$V$9,BH59,'ANNUAL SUMMARY'!$FE$470)+SUMIFS('ANNUAL SUMMARY'!$GG$576,BW75,'ANNUAL SUMMARY'!$V$9,BH59,'ANNUAL SUMMARY'!$FE$528)+SUMIFS('ANNUAL SUMMARY'!$GG$634,BW75,'ANNUAL SUMMARY'!$V$9,BH59,'ANNUAL SUMMARY'!$FE$586)+SUMIFS('ANNUAL SUMMARY'!$GG$692,BW75,'ANNUAL SUMMARY'!$V$9,BH59,'ANNUAL SUMMARY'!$FE$644)</f>
        <v>0</v>
      </c>
      <c r="CK75" s="727"/>
      <c r="CL75" s="727"/>
      <c r="CM75" s="727"/>
      <c r="CN75" s="728">
        <f>SUMIFS('ANNUAL SUMMARY'!$AR$54,BW75,'ANNUAL SUMMARY'!$V$9,BH59,'ANNUAL SUMMARY'!$L$6)+SUMIFS('ANNUAL SUMMARY'!$AR$112,BW75,'ANNUAL SUMMARY'!$V$9,BH59,'ANNUAL SUMMARY'!$L$64)+SUMIFS('ANNUAL SUMMARY'!$AR$170,BW75,'ANNUAL SUMMARY'!$V$9,BH59,'ANNUAL SUMMARY'!$L$122)+SUMIFS('ANNUAL SUMMARY'!$AR$228,BW75,'ANNUAL SUMMARY'!$V$9,BH59,'ANNUAL SUMMARY'!$L$180)+SUMIFS('ANNUAL SUMMARY'!$AR$286,BW75,'ANNUAL SUMMARY'!$V$9,BH59,'ANNUAL SUMMARY'!$L$238)+SUMIFS('ANNUAL SUMMARY'!$AR$344,BW75,'ANNUAL SUMMARY'!$V$9,BH59,'ANNUAL SUMMARY'!$L$296)+SUMIFS('ANNUAL SUMMARY'!$AR$402,BW75,'ANNUAL SUMMARY'!$V$9,BH59,'ANNUAL SUMMARY'!$L$354)+SUMIFS('ANNUAL SUMMARY'!$AR$460,BW75,'ANNUAL SUMMARY'!$V$9,BH59,'ANNUAL SUMMARY'!$L$412)+SUMIFS('ANNUAL SUMMARY'!$AR$518,BW75,'ANNUAL SUMMARY'!$V$9,BH59,'ANNUAL SUMMARY'!$L$470)+SUMIFS('ANNUAL SUMMARY'!$AR$576,BW75,'ANNUAL SUMMARY'!$V$9,BH59,'ANNUAL SUMMARY'!$L$528)+SUMIFS('ANNUAL SUMMARY'!$AR$634,BW75,'ANNUAL SUMMARY'!$V$9,BH59,'ANNUAL SUMMARY'!$L$586)+SUMIFS('ANNUAL SUMMARY'!$AR$692,BW75,'ANNUAL SUMMARY'!$V$9,BH59,'ANNUAL SUMMARY'!$L$644)+SUMIFS('ANNUAL SUMMARY'!$CO$54,BW75,'ANNUAL SUMMARY'!$V$9,BH59,'ANNUAL SUMMARY'!$BI$6)+SUMIFS('ANNUAL SUMMARY'!$CO$112,BW75,'ANNUAL SUMMARY'!$V$9,BH59,'ANNUAL SUMMARY'!$BI$64)+SUMIFS('ANNUAL SUMMARY'!$CO$170,BW75,'ANNUAL SUMMARY'!$V$9,BH59,'ANNUAL SUMMARY'!$BI$122)+SUMIFS('ANNUAL SUMMARY'!$CO$228,BW75,'ANNUAL SUMMARY'!$V$9,BH59,'ANNUAL SUMMARY'!$BI$180)+SUMIFS('ANNUAL SUMMARY'!$CO$286,BW75,'ANNUAL SUMMARY'!$V$9,BH59,'ANNUAL SUMMARY'!$BI$238)+SUMIFS('ANNUAL SUMMARY'!$CO$344,BW75,'ANNUAL SUMMARY'!$V$9,BH59,'ANNUAL SUMMARY'!$BI$296)+SUMIFS('ANNUAL SUMMARY'!$CO$402,BW75,'ANNUAL SUMMARY'!$V$9,BH59,'ANNUAL SUMMARY'!$BI$354)+SUMIFS('ANNUAL SUMMARY'!$CO$460,BW75,'ANNUAL SUMMARY'!$V$9,BH59,'ANNUAL SUMMARY'!$BI$412)+SUMIFS('ANNUAL SUMMARY'!$CO$518,BW75,'ANNUAL SUMMARY'!$V$9,BH59,'ANNUAL SUMMARY'!$BI$470)+SUMIFS('ANNUAL SUMMARY'!$CO$576,BW75,'ANNUAL SUMMARY'!$V$9,BH59,'ANNUAL SUMMARY'!$BI$528)+SUMIFS('ANNUAL SUMMARY'!$CO$634,BW75,'ANNUAL SUMMARY'!$V$9,BH59,'ANNUAL SUMMARY'!$BI$586)+SUMIFS('ANNUAL SUMMARY'!$CO$692,BW75,'ANNUAL SUMMARY'!$V$9,BH59,'ANNUAL SUMMARY'!$BI$644)+SUMIFS('ANNUAL SUMMARY'!$EN$54,BW75,'ANNUAL SUMMARY'!$V$9,BH59,'ANNUAL SUMMARY'!$DH$6)+SUMIFS('ANNUAL SUMMARY'!$EN$112,BW75,'ANNUAL SUMMARY'!$V$9,BH59,'ANNUAL SUMMARY'!$DH$64)+SUMIFS('ANNUAL SUMMARY'!$EN$170,BW75,'ANNUAL SUMMARY'!$V$9,BH59,'ANNUAL SUMMARY'!$DH$122)+SUMIFS('ANNUAL SUMMARY'!$EN$228,BW75,'ANNUAL SUMMARY'!$V$9,BH59,'ANNUAL SUMMARY'!$DH$180)+SUMIFS('ANNUAL SUMMARY'!$EN$286,BW75,'ANNUAL SUMMARY'!$V$9,BH59,'ANNUAL SUMMARY'!$DH$238)+SUMIFS('ANNUAL SUMMARY'!$EN$344,BW75,'ANNUAL SUMMARY'!$V$9,BH59,'ANNUAL SUMMARY'!$DH$296)+SUMIFS('ANNUAL SUMMARY'!$EN$402,BW75,'ANNUAL SUMMARY'!$V$9,BH59,'ANNUAL SUMMARY'!$DH$354)+SUMIFS('ANNUAL SUMMARY'!$EN$460,BW75,'ANNUAL SUMMARY'!$V$9,BH59,'ANNUAL SUMMARY'!$DH$412)+SUMIFS('ANNUAL SUMMARY'!$EN$518,BW75,'ANNUAL SUMMARY'!$V$9,BH59,'ANNUAL SUMMARY'!$DH$470)+SUMIFS('ANNUAL SUMMARY'!$EN$576,BW75,'ANNUAL SUMMARY'!$V$9,BH59,'ANNUAL SUMMARY'!$DH$528)+SUMIFS('ANNUAL SUMMARY'!$EN$634,BW75,'ANNUAL SUMMARY'!$V$9,BH59,'ANNUAL SUMMARY'!$DH$586)+SUMIFS('ANNUAL SUMMARY'!$EN$692,BW75,'ANNUAL SUMMARY'!$V$9,BH59,'ANNUAL SUMMARY'!$DH$644)+SUMIFS('ANNUAL SUMMARY'!$GK$54,BW75,'ANNUAL SUMMARY'!$V$9,BH59,'ANNUAL SUMMARY'!$FE$6)+SUMIFS('ANNUAL SUMMARY'!$GK$112,BW75,'ANNUAL SUMMARY'!$V$9,BH59,'ANNUAL SUMMARY'!$FE$64)+SUMIFS('ANNUAL SUMMARY'!$GK$170,BW75,'ANNUAL SUMMARY'!$V$9,BH59,'ANNUAL SUMMARY'!$FE$122)+SUMIFS('ANNUAL SUMMARY'!$GK$228,BW75,'ANNUAL SUMMARY'!$V$9,BH59,'ANNUAL SUMMARY'!$FE$180)+SUMIFS('ANNUAL SUMMARY'!$GK$286,BW75,'ANNUAL SUMMARY'!$V$9,BH59,'ANNUAL SUMMARY'!$FE$238)+SUMIFS('ANNUAL SUMMARY'!$GK$344,BW75,'ANNUAL SUMMARY'!$V$9,BH59,'ANNUAL SUMMARY'!$FE$296)+SUMIFS('ANNUAL SUMMARY'!$GK$402,BW75,'ANNUAL SUMMARY'!$V$9,BH59,'ANNUAL SUMMARY'!$FE$354)+SUMIFS('ANNUAL SUMMARY'!$GK$460,BW75,'ANNUAL SUMMARY'!$V$9,BH59,'ANNUAL SUMMARY'!$FE$412)+SUMIFS('ANNUAL SUMMARY'!$GK$518,BW75,'ANNUAL SUMMARY'!$V$9,BH59,'ANNUAL SUMMARY'!$FE$470)+SUMIFS('ANNUAL SUMMARY'!$GK$576,BW75,'ANNUAL SUMMARY'!$V$9,BH59,'ANNUAL SUMMARY'!$FE$528)+SUMIFS('ANNUAL SUMMARY'!$GK$634,BW75,'ANNUAL SUMMARY'!$V$9,BH59,'ANNUAL SUMMARY'!$FE$586)+SUMIFS('ANNUAL SUMMARY'!$GK$692,BW75,'ANNUAL SUMMARY'!$V$9,BH59,'ANNUAL SUMMARY'!$FE$644)</f>
        <v>0</v>
      </c>
      <c r="CO75" s="728"/>
      <c r="CP75" s="728"/>
      <c r="CQ75" s="728">
        <f>SUMIFS('ANNUAL SUMMARY'!$AU$54,BW75,'ANNUAL SUMMARY'!$V$9,BH59,'ANNUAL SUMMARY'!$L$6)+SUMIFS('ANNUAL SUMMARY'!$AU$112,BW75,'ANNUAL SUMMARY'!$V$9,BH59,'ANNUAL SUMMARY'!$L$64)+SUMIFS('ANNUAL SUMMARY'!$AU$170,BW75,'ANNUAL SUMMARY'!$V$9,BH59,'ANNUAL SUMMARY'!$L$122)+SUMIFS('ANNUAL SUMMARY'!$AU$228,BW75,'ANNUAL SUMMARY'!$V$9,BH59,'ANNUAL SUMMARY'!$L$180)+SUMIFS('ANNUAL SUMMARY'!$AU$286,BW75,'ANNUAL SUMMARY'!$V$9,BH59,'ANNUAL SUMMARY'!$L$238)+SUMIFS('ANNUAL SUMMARY'!$AU$344,BW75,'ANNUAL SUMMARY'!$V$9,BH59,'ANNUAL SUMMARY'!$L$296)+SUMIFS('ANNUAL SUMMARY'!$AU$402,BW75,'ANNUAL SUMMARY'!$V$9,BH59,'ANNUAL SUMMARY'!$L$354)+SUMIFS('ANNUAL SUMMARY'!$AU$460,BW75,'ANNUAL SUMMARY'!$V$9,BH59,'ANNUAL SUMMARY'!$L$412)+SUMIFS('ANNUAL SUMMARY'!$AU$518,BW75,'ANNUAL SUMMARY'!$V$9,BH59,'ANNUAL SUMMARY'!$L$470)+SUMIFS('ANNUAL SUMMARY'!$AU$576,BW75,'ANNUAL SUMMARY'!$V$9,BH59,'ANNUAL SUMMARY'!$L$528)+SUMIFS('ANNUAL SUMMARY'!$AU$634,BW75,'ANNUAL SUMMARY'!$V$9,BH59,'ANNUAL SUMMARY'!$L$586)+SUMIFS('ANNUAL SUMMARY'!$AU$692,BW75,'ANNUAL SUMMARY'!$V$9,BH59,'ANNUAL SUMMARY'!$L$644)+SUMIFS('ANNUAL SUMMARY'!$CR$54,BW75,'ANNUAL SUMMARY'!$V$9,BH59,'ANNUAL SUMMARY'!$BI$6)+SUMIFS('ANNUAL SUMMARY'!$CR$112,BW75,'ANNUAL SUMMARY'!$V$9,BH59,'ANNUAL SUMMARY'!$BI$64)+SUMIFS('ANNUAL SUMMARY'!$CR$170,BW75,'ANNUAL SUMMARY'!$V$9,BH59,'ANNUAL SUMMARY'!$BI$122)+SUMIFS('ANNUAL SUMMARY'!$CR$228,BW75,'ANNUAL SUMMARY'!$V$9,BH59,'ANNUAL SUMMARY'!$BI$180)+SUMIFS('ANNUAL SUMMARY'!$CR$286,BW75,'ANNUAL SUMMARY'!$V$9,BH59,'ANNUAL SUMMARY'!$BI$238)+SUMIFS('ANNUAL SUMMARY'!$CR$344,BW75,'ANNUAL SUMMARY'!$V$9,BH59,'ANNUAL SUMMARY'!$BI$296)+SUMIFS('ANNUAL SUMMARY'!$CR$402,BW75,'ANNUAL SUMMARY'!$V$9,BH59,'ANNUAL SUMMARY'!$BI$354)+SUMIFS('ANNUAL SUMMARY'!$CR$460,BW75,'ANNUAL SUMMARY'!$V$9,BH59,'ANNUAL SUMMARY'!$BI$412)+SUMIFS('ANNUAL SUMMARY'!$CR$518,BW75,'ANNUAL SUMMARY'!$V$9,BH59,'ANNUAL SUMMARY'!$BI$470)+SUMIFS('ANNUAL SUMMARY'!$CR$576,BW75,'ANNUAL SUMMARY'!$V$9,BH59,'ANNUAL SUMMARY'!$BI$528)+SUMIFS('ANNUAL SUMMARY'!$CR$634,BW75,'ANNUAL SUMMARY'!$V$9,BH59,'ANNUAL SUMMARY'!$BI$586)+SUMIFS('ANNUAL SUMMARY'!$CR$692,BW75,'ANNUAL SUMMARY'!$V$9,BH59,'ANNUAL SUMMARY'!$BI$644)+SUMIFS('ANNUAL SUMMARY'!$EQ$54,BW75,'ANNUAL SUMMARY'!$V$9,BH59,'ANNUAL SUMMARY'!$DH$6)+SUMIFS('ANNUAL SUMMARY'!$EQ$112,BW75,'ANNUAL SUMMARY'!$V$9,BH59,'ANNUAL SUMMARY'!$DH$64)+SUMIFS('ANNUAL SUMMARY'!$EQ$170,BW75,'ANNUAL SUMMARY'!$V$9,BH59,'ANNUAL SUMMARY'!$DH$122)+SUMIFS('ANNUAL SUMMARY'!$EQ$228,BW75,'ANNUAL SUMMARY'!$V$9,BH59,'ANNUAL SUMMARY'!$DH$180)+SUMIFS('ANNUAL SUMMARY'!$EQ$286,BW75,'ANNUAL SUMMARY'!$V$9,BH59,'ANNUAL SUMMARY'!$DH$238)+SUMIFS('ANNUAL SUMMARY'!$EQ$344,BW75,'ANNUAL SUMMARY'!$V$9,BH59,'ANNUAL SUMMARY'!$DH$296)+SUMIFS('ANNUAL SUMMARY'!$EQ$402,BW75,'ANNUAL SUMMARY'!$V$9,BH59,'ANNUAL SUMMARY'!$DH$354)+SUMIFS('ANNUAL SUMMARY'!$EQ$460,BW75,'ANNUAL SUMMARY'!$V$9,BH59,'ANNUAL SUMMARY'!$DH$412)+SUMIFS('ANNUAL SUMMARY'!$EQ$518,BW75,'ANNUAL SUMMARY'!$V$9,BH59,'ANNUAL SUMMARY'!$DH$470)+SUMIFS('ANNUAL SUMMARY'!$EQ$576,BW75,'ANNUAL SUMMARY'!$V$9,BH59,'ANNUAL SUMMARY'!$DH$528)+SUMIFS('ANNUAL SUMMARY'!$EQ$634,BW75,'ANNUAL SUMMARY'!$V$9,BH59,'ANNUAL SUMMARY'!$DH$586)+SUMIFS('ANNUAL SUMMARY'!$EQ$692,BW75,'ANNUAL SUMMARY'!$V$9,BH59,'ANNUAL SUMMARY'!$DH$644)+SUMIFS('ANNUAL SUMMARY'!$GN$54,BW75,'ANNUAL SUMMARY'!$V$9,BH59,'ANNUAL SUMMARY'!$FE$6)+SUMIFS('ANNUAL SUMMARY'!$GN$112,BW75,'ANNUAL SUMMARY'!$V$9,BH59,'ANNUAL SUMMARY'!$FE$64)+SUMIFS('ANNUAL SUMMARY'!$GN$170,BW75,'ANNUAL SUMMARY'!$V$9,BH59,'ANNUAL SUMMARY'!$FE$122)+SUMIFS('ANNUAL SUMMARY'!$GN$228,BW75,'ANNUAL SUMMARY'!$V$9,BH59,'ANNUAL SUMMARY'!$FE$180)+SUMIFS('ANNUAL SUMMARY'!$GN$286,BW75,'ANNUAL SUMMARY'!$V$9,BH59,'ANNUAL SUMMARY'!$FE$238)+SUMIFS('ANNUAL SUMMARY'!$GN$344,BW75,'ANNUAL SUMMARY'!$V$9,BH59,'ANNUAL SUMMARY'!$FE$296)+SUMIFS('ANNUAL SUMMARY'!$GN$402,BW75,'ANNUAL SUMMARY'!$V$9,BH59,'ANNUAL SUMMARY'!$FE$354)+SUMIFS('ANNUAL SUMMARY'!$GN$460,BW75,'ANNUAL SUMMARY'!$V$9,BH59,'ANNUAL SUMMARY'!$FE$412)+SUMIFS('ANNUAL SUMMARY'!$GN$518,BW75,'ANNUAL SUMMARY'!$V$9,BH59,'ANNUAL SUMMARY'!$FE$470)+SUMIFS('ANNUAL SUMMARY'!$GN$576,BW75,'ANNUAL SUMMARY'!$V$9,BH59,'ANNUAL SUMMARY'!$FE$528)+SUMIFS('ANNUAL SUMMARY'!$GN$634,BW75,'ANNUAL SUMMARY'!$V$9,BH59,'ANNUAL SUMMARY'!$FE$586)+SUMIFS('ANNUAL SUMMARY'!$GN$692,BW75,'ANNUAL SUMMARY'!$V$9,BH59,'ANNUAL SUMMARY'!$FE$644)</f>
        <v>0</v>
      </c>
      <c r="CR75" s="728"/>
      <c r="CS75" s="728"/>
      <c r="CT75" s="1263"/>
      <c r="CU75" s="1250"/>
      <c r="CV75" s="154"/>
      <c r="CW75" s="658"/>
      <c r="CX75" s="658"/>
      <c r="CY75" s="658"/>
      <c r="CZ75" s="658"/>
      <c r="DA75" s="624"/>
      <c r="DB75" s="624"/>
      <c r="DC75" s="624"/>
      <c r="DD75" s="624"/>
      <c r="DE75" s="624"/>
      <c r="DF75" s="624"/>
      <c r="DG75" s="624"/>
      <c r="DH75" s="624"/>
      <c r="DI75" s="658"/>
      <c r="DJ75" s="658"/>
      <c r="DK75" s="658"/>
      <c r="DL75" s="658"/>
      <c r="DM75" s="658"/>
      <c r="DN75" s="658"/>
      <c r="DO75" s="658"/>
      <c r="DP75" s="658"/>
      <c r="DQ75" s="658"/>
      <c r="DR75" s="658"/>
      <c r="DS75" s="658"/>
      <c r="DT75" s="15"/>
      <c r="DU75" s="812">
        <f>IF(DU65=0," ",DU65+5)</f>
        <v>2027</v>
      </c>
      <c r="DV75" s="813"/>
      <c r="DW75" s="813"/>
      <c r="DX75" s="813"/>
      <c r="DY75" s="813"/>
      <c r="DZ75" s="1118">
        <f>SUMIFS('ANNUAL SUMMARY'!$AF$54,DU75,'ANNUAL SUMMARY'!$V$9,DF59,'ANNUAL SUMMARY'!$L$6)+SUMIFS('ANNUAL SUMMARY'!$AF$112,DU75,'ANNUAL SUMMARY'!$V$9,DF59,'ANNUAL SUMMARY'!$L$64)+SUMIFS('ANNUAL SUMMARY'!$AF$170,DU75,'ANNUAL SUMMARY'!$V$9,DF59,'ANNUAL SUMMARY'!$L$122)+SUMIFS('ANNUAL SUMMARY'!$AF$228,DU75,'ANNUAL SUMMARY'!$V$9,DF59,'ANNUAL SUMMARY'!$L$180)+SUMIFS('ANNUAL SUMMARY'!$AF$286,DU75,'ANNUAL SUMMARY'!$V$9,DF59,'ANNUAL SUMMARY'!$L$238)+SUMIFS('ANNUAL SUMMARY'!$AF$344,DU75,'ANNUAL SUMMARY'!$V$9,DF59,'ANNUAL SUMMARY'!$L$296)+SUMIFS('ANNUAL SUMMARY'!$AF$402,DU75,'ANNUAL SUMMARY'!$V$9,DF59,'ANNUAL SUMMARY'!$L$354)+SUMIFS('ANNUAL SUMMARY'!$AF$460,DU75,'ANNUAL SUMMARY'!$V$9,DF59,'ANNUAL SUMMARY'!$L$412)+SUMIFS('ANNUAL SUMMARY'!$AF$518,DU75,'ANNUAL SUMMARY'!$V$9,DF59,'ANNUAL SUMMARY'!$L$470)+SUMIFS('ANNUAL SUMMARY'!$AF$576,DU75,'ANNUAL SUMMARY'!$V$9,DF59,'ANNUAL SUMMARY'!$L$528)+SUMIFS('ANNUAL SUMMARY'!$AF$634,DU75,'ANNUAL SUMMARY'!$V$9,DF59,'ANNUAL SUMMARY'!$L$586)+SUMIFS('ANNUAL SUMMARY'!$AF$692,DU75,'ANNUAL SUMMARY'!$V$9,DF59,'ANNUAL SUMMARY'!$L$644)+SUMIFS('ANNUAL SUMMARY'!$CC$54,DU75,'ANNUAL SUMMARY'!$V$9,DF59,'ANNUAL SUMMARY'!$BI$6)+SUMIFS('ANNUAL SUMMARY'!$CC$112,DU75,'ANNUAL SUMMARY'!$V$9,DF59,'ANNUAL SUMMARY'!$BI$64)+SUMIFS('ANNUAL SUMMARY'!$CC$170,DU75,'ANNUAL SUMMARY'!$V$9,DF59,'ANNUAL SUMMARY'!$BI$122)+SUMIFS('ANNUAL SUMMARY'!$CC$228,DU75,'ANNUAL SUMMARY'!$V$9,DF59,'ANNUAL SUMMARY'!$BI$180)+SUMIFS('ANNUAL SUMMARY'!$CC$286,DU75,'ANNUAL SUMMARY'!$V$9,DF59,'ANNUAL SUMMARY'!$BI$238)+SUMIFS('ANNUAL SUMMARY'!$CC$344,DU75,'ANNUAL SUMMARY'!$V$9,DF59,'ANNUAL SUMMARY'!$BI$296)+SUMIFS('ANNUAL SUMMARY'!$CC$402,DU75,'ANNUAL SUMMARY'!$V$9,DF59,'ANNUAL SUMMARY'!$BI$354)+SUMIFS('ANNUAL SUMMARY'!$CC$460,DU75,'ANNUAL SUMMARY'!$V$9,DF59,'ANNUAL SUMMARY'!$BI$412)+SUMIFS('ANNUAL SUMMARY'!$CC$518,DU75,'ANNUAL SUMMARY'!$V$9,DF59,'ANNUAL SUMMARY'!$BI$470)+SUMIFS('ANNUAL SUMMARY'!$CC$576,DU75,'ANNUAL SUMMARY'!$V$9,DF59,'ANNUAL SUMMARY'!$BI$528)+SUMIFS('ANNUAL SUMMARY'!$CC$634,DU75,'ANNUAL SUMMARY'!$V$9,DF59,'ANNUAL SUMMARY'!$BI$586)+SUMIFS('ANNUAL SUMMARY'!$CC$692,DU75,'ANNUAL SUMMARY'!$V$9,DF59,'ANNUAL SUMMARY'!$BI$644)+SUMIFS('ANNUAL SUMMARY'!$EB$54,DU75,'ANNUAL SUMMARY'!$V$9,DF59,'ANNUAL SUMMARY'!$DH$6)+SUMIFS('ANNUAL SUMMARY'!$EB$112,DU75,'ANNUAL SUMMARY'!$V$9,DF59,'ANNUAL SUMMARY'!$DH$64)+SUMIFS('ANNUAL SUMMARY'!$EB$170,DU75,'ANNUAL SUMMARY'!$V$9,DF59,'ANNUAL SUMMARY'!$DH$122)+SUMIFS('ANNUAL SUMMARY'!$EB$228,DU75,'ANNUAL SUMMARY'!$V$9,DF59,'ANNUAL SUMMARY'!$DH$180)+SUMIFS('ANNUAL SUMMARY'!$EB$286,DU75,'ANNUAL SUMMARY'!$V$9,DF59,'ANNUAL SUMMARY'!$DH$238)+SUMIFS('ANNUAL SUMMARY'!$EB$344,DU75,'ANNUAL SUMMARY'!$V$9,DF59,'ANNUAL SUMMARY'!$DH$296)+SUMIFS('ANNUAL SUMMARY'!$EB$402,DU75,'ANNUAL SUMMARY'!$V$9,DF59,'ANNUAL SUMMARY'!$DH$354)+SUMIFS('ANNUAL SUMMARY'!$EB$460,DU75,'ANNUAL SUMMARY'!$V$9,DF59,'ANNUAL SUMMARY'!$DH$412)+SUMIFS('ANNUAL SUMMARY'!$EB$518,DU75,'ANNUAL SUMMARY'!$V$9,DF59,'ANNUAL SUMMARY'!$DH$470)+SUMIFS('ANNUAL SUMMARY'!$EB$576,DU75,'ANNUAL SUMMARY'!$V$9,DF59,'ANNUAL SUMMARY'!$DH$528)+SUMIFS('ANNUAL SUMMARY'!$EB$634,DU75,'ANNUAL SUMMARY'!$V$9,DF59,'ANNUAL SUMMARY'!$DH$586)+SUMIFS('ANNUAL SUMMARY'!$EB$692,DU75,'ANNUAL SUMMARY'!$V$9,DF59,'ANNUAL SUMMARY'!$DH$644)+SUMIFS('ANNUAL SUMMARY'!$FY$54,DU75,'ANNUAL SUMMARY'!$V$9,DF59,'ANNUAL SUMMARY'!$FE$6)+SUMIFS('ANNUAL SUMMARY'!$FY$112,DU75,'ANNUAL SUMMARY'!$V$9,DF59,'ANNUAL SUMMARY'!$FE$64)+SUMIFS('ANNUAL SUMMARY'!$FY$170,DU75,'ANNUAL SUMMARY'!$V$9,DF59,'ANNUAL SUMMARY'!$FE$122)+SUMIFS('ANNUAL SUMMARY'!$FY$228,DU75,'ANNUAL SUMMARY'!$V$9,DF59,'ANNUAL SUMMARY'!$FE$180)+SUMIFS('ANNUAL SUMMARY'!$FY$286,DU75,'ANNUAL SUMMARY'!$V$9,DF59,'ANNUAL SUMMARY'!$FE$238)+SUMIFS('ANNUAL SUMMARY'!$FY$344,DU75,'ANNUAL SUMMARY'!$V$9,DF59,'ANNUAL SUMMARY'!$FE$296)+SUMIFS('ANNUAL SUMMARY'!$FY$402,DU75,'ANNUAL SUMMARY'!$V$9,DF59,'ANNUAL SUMMARY'!$FE$354)+SUMIFS('ANNUAL SUMMARY'!$FY$460,DU75,'ANNUAL SUMMARY'!$V$9,DF59,'ANNUAL SUMMARY'!$FE$412)+SUMIFS('ANNUAL SUMMARY'!$FY$518,DU75,'ANNUAL SUMMARY'!$V$9,DF59,'ANNUAL SUMMARY'!$FE$470)+SUMIFS('ANNUAL SUMMARY'!$FY$576,DU75,'ANNUAL SUMMARY'!$V$9,DF59,'ANNUAL SUMMARY'!$FE$528)+SUMIFS('ANNUAL SUMMARY'!$FY$634,DU75,'ANNUAL SUMMARY'!$V$9,DF59,'ANNUAL SUMMARY'!$FE$586)+SUMIFS('ANNUAL SUMMARY'!$FY$692,DU75,'ANNUAL SUMMARY'!$V$9,DF59,'ANNUAL SUMMARY'!$FE$644)</f>
        <v>0</v>
      </c>
      <c r="EA75" s="727"/>
      <c r="EB75" s="727"/>
      <c r="EC75" s="727"/>
      <c r="ED75" s="727">
        <f>SUMIFS('ANNUAL SUMMARY'!$AJ$54,DU75,'ANNUAL SUMMARY'!$V$9,DF59,'ANNUAL SUMMARY'!$L$6)+SUMIFS('ANNUAL SUMMARY'!$AJ$112,DU75,'ANNUAL SUMMARY'!$V$9,DF59,'ANNUAL SUMMARY'!$L$64)+SUMIFS('ANNUAL SUMMARY'!$AJ$170,DU75,'ANNUAL SUMMARY'!$V$9,DF59,'ANNUAL SUMMARY'!$L$122)+SUMIFS('ANNUAL SUMMARY'!$AJ$228,DU75,'ANNUAL SUMMARY'!$V$9,DF59,'ANNUAL SUMMARY'!$L$180)+SUMIFS('ANNUAL SUMMARY'!$AJ$286,DU75,'ANNUAL SUMMARY'!$V$9,DF59,'ANNUAL SUMMARY'!$L$238)+SUMIFS('ANNUAL SUMMARY'!$AJ$344,DU75,'ANNUAL SUMMARY'!$V$9,DF59,'ANNUAL SUMMARY'!$L$296)+SUMIFS('ANNUAL SUMMARY'!$AJ$402,DU75,'ANNUAL SUMMARY'!$V$9,DF59,'ANNUAL SUMMARY'!$L$354)+SUMIFS('ANNUAL SUMMARY'!$AJ$460,DU75,'ANNUAL SUMMARY'!$V$9,DF59,'ANNUAL SUMMARY'!$L$412)+SUMIFS('ANNUAL SUMMARY'!$AJ$518,DU75,'ANNUAL SUMMARY'!$V$9,DF59,'ANNUAL SUMMARY'!$L$470)+SUMIFS('ANNUAL SUMMARY'!$AJ$576,DU75,'ANNUAL SUMMARY'!$V$9,DF59,'ANNUAL SUMMARY'!$L$528)+SUMIFS('ANNUAL SUMMARY'!$AJ$634,DU75,'ANNUAL SUMMARY'!$V$9,DF59,'ANNUAL SUMMARY'!$L$586)+SUMIFS('ANNUAL SUMMARY'!$AJ$692,DU75,'ANNUAL SUMMARY'!$V$9,DF59,'ANNUAL SUMMARY'!$L$644)+SUMIFS('ANNUAL SUMMARY'!$CG$54,DU75,'ANNUAL SUMMARY'!$V$9,DF59,'ANNUAL SUMMARY'!$BI$6)+SUMIFS('ANNUAL SUMMARY'!$CG$112,DU75,'ANNUAL SUMMARY'!$V$9,DF59,'ANNUAL SUMMARY'!$BI$64)+SUMIFS('ANNUAL SUMMARY'!$CG$170,DU75,'ANNUAL SUMMARY'!$V$9,DF59,'ANNUAL SUMMARY'!$BI$122)+SUMIFS('ANNUAL SUMMARY'!$CG$228,DU75,'ANNUAL SUMMARY'!$V$9,DF59,'ANNUAL SUMMARY'!$BI$180)+SUMIFS('ANNUAL SUMMARY'!$CG$286,DU75,'ANNUAL SUMMARY'!$V$9,DF59,'ANNUAL SUMMARY'!$BI$238)+SUMIFS('ANNUAL SUMMARY'!$CG$344,DU75,'ANNUAL SUMMARY'!$V$9,DF59,'ANNUAL SUMMARY'!$BI$296)+SUMIFS('ANNUAL SUMMARY'!$CG$402,DU75,'ANNUAL SUMMARY'!$V$9,DF59,'ANNUAL SUMMARY'!$BI$354)+SUMIFS('ANNUAL SUMMARY'!$CG$460,DU75,'ANNUAL SUMMARY'!$V$9,DF59,'ANNUAL SUMMARY'!$BI$412)+SUMIFS('ANNUAL SUMMARY'!$CG$518,DU75,'ANNUAL SUMMARY'!$V$9,DF59,'ANNUAL SUMMARY'!$BI$470)+SUMIFS('ANNUAL SUMMARY'!$CG$576,DU75,'ANNUAL SUMMARY'!$V$9,DF59,'ANNUAL SUMMARY'!$BI$528)+SUMIFS('ANNUAL SUMMARY'!$CG$634,DU75,'ANNUAL SUMMARY'!$V$9,DF59,'ANNUAL SUMMARY'!$BI$586)+SUMIFS('ANNUAL SUMMARY'!$CG$692,DU75,'ANNUAL SUMMARY'!$V$9,DF59,'ANNUAL SUMMARY'!$BI$644)+SUMIFS('ANNUAL SUMMARY'!$EF$54,DU75,'ANNUAL SUMMARY'!$V$9,DF59,'ANNUAL SUMMARY'!$DH$6)+SUMIFS('ANNUAL SUMMARY'!$EF$112,DU75,'ANNUAL SUMMARY'!$V$9,DF59,'ANNUAL SUMMARY'!$DH$64)+SUMIFS('ANNUAL SUMMARY'!$EF$170,DU75,'ANNUAL SUMMARY'!$V$9,DF59,'ANNUAL SUMMARY'!$DH$122)+SUMIFS('ANNUAL SUMMARY'!$EF$228,DU75,'ANNUAL SUMMARY'!$V$9,DF59,'ANNUAL SUMMARY'!$DH$180)+SUMIFS('ANNUAL SUMMARY'!$EF$286,DU75,'ANNUAL SUMMARY'!$V$9,DF59,'ANNUAL SUMMARY'!$DH$238)+SUMIFS('ANNUAL SUMMARY'!$EF$344,DU75,'ANNUAL SUMMARY'!$V$9,DF59,'ANNUAL SUMMARY'!$DH$296)+SUMIFS('ANNUAL SUMMARY'!$EF$402,DU75,'ANNUAL SUMMARY'!$V$9,DF59,'ANNUAL SUMMARY'!$DH$354)+SUMIFS('ANNUAL SUMMARY'!$EF$460,DU75,'ANNUAL SUMMARY'!$V$9,DF59,'ANNUAL SUMMARY'!$DH$412)+SUMIFS('ANNUAL SUMMARY'!$EF$518,DU75,'ANNUAL SUMMARY'!$V$9,DF59,'ANNUAL SUMMARY'!$DH$470)+SUMIFS('ANNUAL SUMMARY'!$EF$576,DU75,'ANNUAL SUMMARY'!$V$9,DF59,'ANNUAL SUMMARY'!$DH$528)+SUMIFS('ANNUAL SUMMARY'!$EF$634,DU75,'ANNUAL SUMMARY'!$V$9,DF59,'ANNUAL SUMMARY'!$DH$586)+SUMIFS('ANNUAL SUMMARY'!$EF$692,DU75,'ANNUAL SUMMARY'!$V$9,DF59,'ANNUAL SUMMARY'!$DH$644)+SUMIFS('ANNUAL SUMMARY'!$GC$54,DU75,'ANNUAL SUMMARY'!$V$9,DF59,'ANNUAL SUMMARY'!$FE$6)+SUMIFS('ANNUAL SUMMARY'!$GC$112,DU75,'ANNUAL SUMMARY'!$V$9,DF59,'ANNUAL SUMMARY'!$FE$64)+SUMIFS('ANNUAL SUMMARY'!$GC$170,DU75,'ANNUAL SUMMARY'!$V$9,DF59,'ANNUAL SUMMARY'!$FE$122)+SUMIFS('ANNUAL SUMMARY'!$GC$228,DU75,'ANNUAL SUMMARY'!$V$9,DF59,'ANNUAL SUMMARY'!$FE$180)+SUMIFS('ANNUAL SUMMARY'!$GC$286,DU75,'ANNUAL SUMMARY'!$V$9,DF59,'ANNUAL SUMMARY'!$FE$238)+SUMIFS('ANNUAL SUMMARY'!$GC$344,DU75,'ANNUAL SUMMARY'!$V$9,DF59,'ANNUAL SUMMARY'!$FE$296)+SUMIFS('ANNUAL SUMMARY'!$GC$402,DU75,'ANNUAL SUMMARY'!$V$9,DF59,'ANNUAL SUMMARY'!$FE$354)+SUMIFS('ANNUAL SUMMARY'!$GC$460,DU75,'ANNUAL SUMMARY'!$V$9,DF59,'ANNUAL SUMMARY'!$FE$412)+SUMIFS('ANNUAL SUMMARY'!$GC$518,DU75,'ANNUAL SUMMARY'!$V$9,DF59,'ANNUAL SUMMARY'!$FE$470)+SUMIFS('ANNUAL SUMMARY'!$GC$576,DU75,'ANNUAL SUMMARY'!$V$9,DF59,'ANNUAL SUMMARY'!$FE$528)+SUMIFS('ANNUAL SUMMARY'!$GC$634,DU75,'ANNUAL SUMMARY'!$V$9,DF59,'ANNUAL SUMMARY'!$FE$586)+SUMIFS('ANNUAL SUMMARY'!$GC$692,DU75,'ANNUAL SUMMARY'!$V$9,DF59,'ANNUAL SUMMARY'!$FE$644)</f>
        <v>0</v>
      </c>
      <c r="EE75" s="727"/>
      <c r="EF75" s="727"/>
      <c r="EG75" s="727"/>
      <c r="EH75" s="727">
        <f>SUMIFS('ANNUAL SUMMARY'!$AN$54,DU75,'ANNUAL SUMMARY'!$V$9,DF59,'ANNUAL SUMMARY'!$L$6)+SUMIFS('ANNUAL SUMMARY'!$AN$112,DU75,'ANNUAL SUMMARY'!$V$9,DF59,'ANNUAL SUMMARY'!$L$64)+SUMIFS('ANNUAL SUMMARY'!$AN$170,DU75,'ANNUAL SUMMARY'!$V$9,DF59,'ANNUAL SUMMARY'!$L$122)+SUMIFS('ANNUAL SUMMARY'!$AN$228,DU75,'ANNUAL SUMMARY'!$V$9,DF59,'ANNUAL SUMMARY'!$L$180)+SUMIFS('ANNUAL SUMMARY'!$AN$286,DU75,'ANNUAL SUMMARY'!$V$9,DF59,'ANNUAL SUMMARY'!$L$238)+SUMIFS('ANNUAL SUMMARY'!$AN$344,DU75,'ANNUAL SUMMARY'!$V$9,DF59,'ANNUAL SUMMARY'!$L$296)+SUMIFS('ANNUAL SUMMARY'!$AN$402,DU75,'ANNUAL SUMMARY'!$V$9,DF59,'ANNUAL SUMMARY'!$L$354)+SUMIFS('ANNUAL SUMMARY'!$AN$460,DU75,'ANNUAL SUMMARY'!$V$9,DF59,'ANNUAL SUMMARY'!$L$412)+SUMIFS('ANNUAL SUMMARY'!$AN$518,DU75,'ANNUAL SUMMARY'!$V$9,DF59,'ANNUAL SUMMARY'!$L$470)+SUMIFS('ANNUAL SUMMARY'!$AN$576,DU75,'ANNUAL SUMMARY'!$V$9,DF59,'ANNUAL SUMMARY'!$L$528)+SUMIFS('ANNUAL SUMMARY'!$AN$634,DU75,'ANNUAL SUMMARY'!$V$9,DF59,'ANNUAL SUMMARY'!$L$586)+SUMIFS('ANNUAL SUMMARY'!$AN$692,DU75,'ANNUAL SUMMARY'!$V$9,DF59,'ANNUAL SUMMARY'!$L$644)+SUMIFS('ANNUAL SUMMARY'!$CK$54,DU75,'ANNUAL SUMMARY'!$V$9,DF59,'ANNUAL SUMMARY'!$BI$6)+SUMIFS('ANNUAL SUMMARY'!$CK$112,DU75,'ANNUAL SUMMARY'!$V$9,DF59,'ANNUAL SUMMARY'!$BI$64)+SUMIFS('ANNUAL SUMMARY'!$CK$170,DU75,'ANNUAL SUMMARY'!$V$9,DF59,'ANNUAL SUMMARY'!$BI$122)+SUMIFS('ANNUAL SUMMARY'!$CK$228,DU75,'ANNUAL SUMMARY'!$V$9,DF59,'ANNUAL SUMMARY'!$BI$180)+SUMIFS('ANNUAL SUMMARY'!$CK$286,DU75,'ANNUAL SUMMARY'!$V$9,DF59,'ANNUAL SUMMARY'!$BI$238)+SUMIFS('ANNUAL SUMMARY'!$CK$344,DU75,'ANNUAL SUMMARY'!$V$9,DF59,'ANNUAL SUMMARY'!$BI$296)+SUMIFS('ANNUAL SUMMARY'!$CK$402,DU75,'ANNUAL SUMMARY'!$V$9,DF59,'ANNUAL SUMMARY'!$BI$354)+SUMIFS('ANNUAL SUMMARY'!$CK$460,DU75,'ANNUAL SUMMARY'!$V$9,DF59,'ANNUAL SUMMARY'!$BI$412)+SUMIFS('ANNUAL SUMMARY'!$CK$518,DU75,'ANNUAL SUMMARY'!$V$9,DF59,'ANNUAL SUMMARY'!$BI$470)+SUMIFS('ANNUAL SUMMARY'!$CK$576,DU75,'ANNUAL SUMMARY'!$V$9,DF59,'ANNUAL SUMMARY'!$BI$528)+SUMIFS('ANNUAL SUMMARY'!$CK$634,DU75,'ANNUAL SUMMARY'!$V$9,DF59,'ANNUAL SUMMARY'!$BI$586)+SUMIFS('ANNUAL SUMMARY'!$CK$692,DU75,'ANNUAL SUMMARY'!$V$9,DF59,'ANNUAL SUMMARY'!$BI$644)+SUMIFS('ANNUAL SUMMARY'!$EJ$54,DU75,'ANNUAL SUMMARY'!$V$9,DF59,'ANNUAL SUMMARY'!$DH$6)+SUMIFS('ANNUAL SUMMARY'!$EJ$112,DU75,'ANNUAL SUMMARY'!$V$9,DF59,'ANNUAL SUMMARY'!$DH$64)+SUMIFS('ANNUAL SUMMARY'!$EJ$170,DU75,'ANNUAL SUMMARY'!$V$9,DF59,'ANNUAL SUMMARY'!$DH$122)+SUMIFS('ANNUAL SUMMARY'!$EJ$228,DU75,'ANNUAL SUMMARY'!$V$9,DF59,'ANNUAL SUMMARY'!$DH$180)+SUMIFS('ANNUAL SUMMARY'!$EJ$286,DU75,'ANNUAL SUMMARY'!$V$9,DF59,'ANNUAL SUMMARY'!$DH$238)+SUMIFS('ANNUAL SUMMARY'!$EJ$344,DU75,'ANNUAL SUMMARY'!$V$9,DF59,'ANNUAL SUMMARY'!$DH$296)+SUMIFS('ANNUAL SUMMARY'!$EJ$402,DU75,'ANNUAL SUMMARY'!$V$9,DF59,'ANNUAL SUMMARY'!$DH$354)+SUMIFS('ANNUAL SUMMARY'!$EJ$460,DU75,'ANNUAL SUMMARY'!$V$9,DF59,'ANNUAL SUMMARY'!$DH$412)+SUMIFS('ANNUAL SUMMARY'!$EJ$518,DU75,'ANNUAL SUMMARY'!$V$9,DF59,'ANNUAL SUMMARY'!$DH$470)+SUMIFS('ANNUAL SUMMARY'!$EJ$576,DU75,'ANNUAL SUMMARY'!$V$9,DF59,'ANNUAL SUMMARY'!$DH$528)+SUMIFS('ANNUAL SUMMARY'!$EJ$634,DU75,'ANNUAL SUMMARY'!$V$9,DF59,'ANNUAL SUMMARY'!$DH$586)+SUMIFS('ANNUAL SUMMARY'!$EJ$692,DU75,'ANNUAL SUMMARY'!$V$9,DF59,'ANNUAL SUMMARY'!$DH$644)+SUMIFS('ANNUAL SUMMARY'!$GG$54,DU75,'ANNUAL SUMMARY'!$V$9,DF59,'ANNUAL SUMMARY'!$FE$6)+SUMIFS('ANNUAL SUMMARY'!$GG$112,DU75,'ANNUAL SUMMARY'!$V$9,DF59,'ANNUAL SUMMARY'!$FE$64)+SUMIFS('ANNUAL SUMMARY'!$GG$170,DU75,'ANNUAL SUMMARY'!$V$9,DF59,'ANNUAL SUMMARY'!$FE$122)+SUMIFS('ANNUAL SUMMARY'!$GG$228,DU75,'ANNUAL SUMMARY'!$V$9,DF59,'ANNUAL SUMMARY'!$FE$180)+SUMIFS('ANNUAL SUMMARY'!$GG$286,DU75,'ANNUAL SUMMARY'!$V$9,DF59,'ANNUAL SUMMARY'!$FE$238)+SUMIFS('ANNUAL SUMMARY'!$GG$344,DU75,'ANNUAL SUMMARY'!$V$9,DF59,'ANNUAL SUMMARY'!$FE$296)+SUMIFS('ANNUAL SUMMARY'!$GG$402,DU75,'ANNUAL SUMMARY'!$V$9,DF59,'ANNUAL SUMMARY'!$FE$354)+SUMIFS('ANNUAL SUMMARY'!$GG$460,DU75,'ANNUAL SUMMARY'!$V$9,DF59,'ANNUAL SUMMARY'!$FE$412)+SUMIFS('ANNUAL SUMMARY'!$GG$518,DU75,'ANNUAL SUMMARY'!$V$9,DF59,'ANNUAL SUMMARY'!$FE$470)+SUMIFS('ANNUAL SUMMARY'!$GG$576,DU75,'ANNUAL SUMMARY'!$V$9,DF59,'ANNUAL SUMMARY'!$FE$528)+SUMIFS('ANNUAL SUMMARY'!$GG$634,DU75,'ANNUAL SUMMARY'!$V$9,DF59,'ANNUAL SUMMARY'!$FE$586)+SUMIFS('ANNUAL SUMMARY'!$GG$692,DU75,'ANNUAL SUMMARY'!$V$9,DF59,'ANNUAL SUMMARY'!$FE$644)</f>
        <v>0</v>
      </c>
      <c r="EI75" s="727"/>
      <c r="EJ75" s="727"/>
      <c r="EK75" s="727"/>
      <c r="EL75" s="728">
        <f>SUMIFS('ANNUAL SUMMARY'!$AR$54,DU75,'ANNUAL SUMMARY'!$V$9,DF59,'ANNUAL SUMMARY'!$L$6)+SUMIFS('ANNUAL SUMMARY'!$AR$112,DU75,'ANNUAL SUMMARY'!$V$9,DF59,'ANNUAL SUMMARY'!$L$64)+SUMIFS('ANNUAL SUMMARY'!$AR$170,DU75,'ANNUAL SUMMARY'!$V$9,DF59,'ANNUAL SUMMARY'!$L$122)+SUMIFS('ANNUAL SUMMARY'!$AR$228,DU75,'ANNUAL SUMMARY'!$V$9,DF59,'ANNUAL SUMMARY'!$L$180)+SUMIFS('ANNUAL SUMMARY'!$AR$286,DU75,'ANNUAL SUMMARY'!$V$9,DF59,'ANNUAL SUMMARY'!$L$238)+SUMIFS('ANNUAL SUMMARY'!$AR$344,DU75,'ANNUAL SUMMARY'!$V$9,DF59,'ANNUAL SUMMARY'!$L$296)+SUMIFS('ANNUAL SUMMARY'!$AR$402,DU75,'ANNUAL SUMMARY'!$V$9,DF59,'ANNUAL SUMMARY'!$L$354)+SUMIFS('ANNUAL SUMMARY'!$AR$460,DU75,'ANNUAL SUMMARY'!$V$9,DF59,'ANNUAL SUMMARY'!$L$412)+SUMIFS('ANNUAL SUMMARY'!$AR$518,DU75,'ANNUAL SUMMARY'!$V$9,DF59,'ANNUAL SUMMARY'!$L$470)+SUMIFS('ANNUAL SUMMARY'!$AR$576,DU75,'ANNUAL SUMMARY'!$V$9,DF59,'ANNUAL SUMMARY'!$L$528)+SUMIFS('ANNUAL SUMMARY'!$AR$634,DU75,'ANNUAL SUMMARY'!$V$9,DF59,'ANNUAL SUMMARY'!$L$586)+SUMIFS('ANNUAL SUMMARY'!$AR$692,DU75,'ANNUAL SUMMARY'!$V$9,DF59,'ANNUAL SUMMARY'!$L$644)+SUMIFS('ANNUAL SUMMARY'!$CO$54,DU75,'ANNUAL SUMMARY'!$V$9,DF59,'ANNUAL SUMMARY'!$BI$6)+SUMIFS('ANNUAL SUMMARY'!$CO$112,DU75,'ANNUAL SUMMARY'!$V$9,DF59,'ANNUAL SUMMARY'!$BI$64)+SUMIFS('ANNUAL SUMMARY'!$CO$170,DU75,'ANNUAL SUMMARY'!$V$9,DF59,'ANNUAL SUMMARY'!$BI$122)+SUMIFS('ANNUAL SUMMARY'!$CO$228,DU75,'ANNUAL SUMMARY'!$V$9,DF59,'ANNUAL SUMMARY'!$BI$180)+SUMIFS('ANNUAL SUMMARY'!$CO$286,DU75,'ANNUAL SUMMARY'!$V$9,DF59,'ANNUAL SUMMARY'!$BI$238)+SUMIFS('ANNUAL SUMMARY'!$CO$344,DU75,'ANNUAL SUMMARY'!$V$9,DF59,'ANNUAL SUMMARY'!$BI$296)+SUMIFS('ANNUAL SUMMARY'!$CO$402,DU75,'ANNUAL SUMMARY'!$V$9,DF59,'ANNUAL SUMMARY'!$BI$354)+SUMIFS('ANNUAL SUMMARY'!$CO$460,DU75,'ANNUAL SUMMARY'!$V$9,DF59,'ANNUAL SUMMARY'!$BI$412)+SUMIFS('ANNUAL SUMMARY'!$CO$518,DU75,'ANNUAL SUMMARY'!$V$9,DF59,'ANNUAL SUMMARY'!$BI$470)+SUMIFS('ANNUAL SUMMARY'!$CO$576,DU75,'ANNUAL SUMMARY'!$V$9,DF59,'ANNUAL SUMMARY'!$BI$528)+SUMIFS('ANNUAL SUMMARY'!$CO$634,DU75,'ANNUAL SUMMARY'!$V$9,DF59,'ANNUAL SUMMARY'!$BI$586)+SUMIFS('ANNUAL SUMMARY'!$CO$692,DU75,'ANNUAL SUMMARY'!$V$9,DF59,'ANNUAL SUMMARY'!$BI$644)+SUMIFS('ANNUAL SUMMARY'!$EN$54,DU75,'ANNUAL SUMMARY'!$V$9,DF59,'ANNUAL SUMMARY'!$DH$6)+SUMIFS('ANNUAL SUMMARY'!$EN$112,DU75,'ANNUAL SUMMARY'!$V$9,DF59,'ANNUAL SUMMARY'!$DH$64)+SUMIFS('ANNUAL SUMMARY'!$EN$170,DU75,'ANNUAL SUMMARY'!$V$9,DF59,'ANNUAL SUMMARY'!$DH$122)+SUMIFS('ANNUAL SUMMARY'!$EN$228,DU75,'ANNUAL SUMMARY'!$V$9,DF59,'ANNUAL SUMMARY'!$DH$180)+SUMIFS('ANNUAL SUMMARY'!$EN$286,DU75,'ANNUAL SUMMARY'!$V$9,DF59,'ANNUAL SUMMARY'!$DH$238)+SUMIFS('ANNUAL SUMMARY'!$EN$344,DU75,'ANNUAL SUMMARY'!$V$9,DF59,'ANNUAL SUMMARY'!$DH$296)+SUMIFS('ANNUAL SUMMARY'!$EN$402,DU75,'ANNUAL SUMMARY'!$V$9,DF59,'ANNUAL SUMMARY'!$DH$354)+SUMIFS('ANNUAL SUMMARY'!$EN$460,DU75,'ANNUAL SUMMARY'!$V$9,DF59,'ANNUAL SUMMARY'!$DH$412)+SUMIFS('ANNUAL SUMMARY'!$EN$518,DU75,'ANNUAL SUMMARY'!$V$9,DF59,'ANNUAL SUMMARY'!$DH$470)+SUMIFS('ANNUAL SUMMARY'!$EN$576,DU75,'ANNUAL SUMMARY'!$V$9,DF59,'ANNUAL SUMMARY'!$DH$528)+SUMIFS('ANNUAL SUMMARY'!$EN$634,DU75,'ANNUAL SUMMARY'!$V$9,DF59,'ANNUAL SUMMARY'!$DH$586)+SUMIFS('ANNUAL SUMMARY'!$EN$692,DU75,'ANNUAL SUMMARY'!$V$9,DF59,'ANNUAL SUMMARY'!$DH$644)+SUMIFS('ANNUAL SUMMARY'!$GK$54,DU75,'ANNUAL SUMMARY'!$V$9,DF59,'ANNUAL SUMMARY'!$FE$6)+SUMIFS('ANNUAL SUMMARY'!$GK$112,DU75,'ANNUAL SUMMARY'!$V$9,DF59,'ANNUAL SUMMARY'!$FE$64)+SUMIFS('ANNUAL SUMMARY'!$GK$170,DU75,'ANNUAL SUMMARY'!$V$9,DF59,'ANNUAL SUMMARY'!$FE$122)+SUMIFS('ANNUAL SUMMARY'!$GK$228,DU75,'ANNUAL SUMMARY'!$V$9,DF59,'ANNUAL SUMMARY'!$FE$180)+SUMIFS('ANNUAL SUMMARY'!$GK$286,DU75,'ANNUAL SUMMARY'!$V$9,DF59,'ANNUAL SUMMARY'!$FE$238)+SUMIFS('ANNUAL SUMMARY'!$GK$344,DU75,'ANNUAL SUMMARY'!$V$9,DF59,'ANNUAL SUMMARY'!$FE$296)+SUMIFS('ANNUAL SUMMARY'!$GK$402,DU75,'ANNUAL SUMMARY'!$V$9,DF59,'ANNUAL SUMMARY'!$FE$354)+SUMIFS('ANNUAL SUMMARY'!$GK$460,DU75,'ANNUAL SUMMARY'!$V$9,DF59,'ANNUAL SUMMARY'!$FE$412)+SUMIFS('ANNUAL SUMMARY'!$GK$518,DU75,'ANNUAL SUMMARY'!$V$9,DF59,'ANNUAL SUMMARY'!$FE$470)+SUMIFS('ANNUAL SUMMARY'!$GK$576,DU75,'ANNUAL SUMMARY'!$V$9,DF59,'ANNUAL SUMMARY'!$FE$528)+SUMIFS('ANNUAL SUMMARY'!$GK$634,DU75,'ANNUAL SUMMARY'!$V$9,DF59,'ANNUAL SUMMARY'!$FE$586)+SUMIFS('ANNUAL SUMMARY'!$GK$692,DU75,'ANNUAL SUMMARY'!$V$9,DF59,'ANNUAL SUMMARY'!$FE$644)</f>
        <v>0</v>
      </c>
      <c r="EM75" s="728"/>
      <c r="EN75" s="728"/>
      <c r="EO75" s="728">
        <f>SUMIFS('ANNUAL SUMMARY'!$AU$54,DU75,'ANNUAL SUMMARY'!$V$9,DF59,'ANNUAL SUMMARY'!$L$6)+SUMIFS('ANNUAL SUMMARY'!$AU$112,DU75,'ANNUAL SUMMARY'!$V$9,DF59,'ANNUAL SUMMARY'!$L$64)+SUMIFS('ANNUAL SUMMARY'!$AU$170,DU75,'ANNUAL SUMMARY'!$V$9,DF59,'ANNUAL SUMMARY'!$L$122)+SUMIFS('ANNUAL SUMMARY'!$AU$228,DU75,'ANNUAL SUMMARY'!$V$9,DF59,'ANNUAL SUMMARY'!$L$180)+SUMIFS('ANNUAL SUMMARY'!$AU$286,DU75,'ANNUAL SUMMARY'!$V$9,DF59,'ANNUAL SUMMARY'!$L$238)+SUMIFS('ANNUAL SUMMARY'!$AU$344,DU75,'ANNUAL SUMMARY'!$V$9,DF59,'ANNUAL SUMMARY'!$L$296)+SUMIFS('ANNUAL SUMMARY'!$AU$402,DU75,'ANNUAL SUMMARY'!$V$9,DF59,'ANNUAL SUMMARY'!$L$354)+SUMIFS('ANNUAL SUMMARY'!$AU$460,DU75,'ANNUAL SUMMARY'!$V$9,DF59,'ANNUAL SUMMARY'!$L$412)+SUMIFS('ANNUAL SUMMARY'!$AU$518,DU75,'ANNUAL SUMMARY'!$V$9,DF59,'ANNUAL SUMMARY'!$L$470)+SUMIFS('ANNUAL SUMMARY'!$AU$576,DU75,'ANNUAL SUMMARY'!$V$9,DF59,'ANNUAL SUMMARY'!$L$528)+SUMIFS('ANNUAL SUMMARY'!$AU$634,DU75,'ANNUAL SUMMARY'!$V$9,DF59,'ANNUAL SUMMARY'!$L$586)+SUMIFS('ANNUAL SUMMARY'!$AU$692,DU75,'ANNUAL SUMMARY'!$V$9,DF59,'ANNUAL SUMMARY'!$L$644)+SUMIFS('ANNUAL SUMMARY'!$CR$54,DU75,'ANNUAL SUMMARY'!$V$9,DF59,'ANNUAL SUMMARY'!$BI$6)+SUMIFS('ANNUAL SUMMARY'!$CR$112,DU75,'ANNUAL SUMMARY'!$V$9,DF59,'ANNUAL SUMMARY'!$BI$64)+SUMIFS('ANNUAL SUMMARY'!$CR$170,DU75,'ANNUAL SUMMARY'!$V$9,DF59,'ANNUAL SUMMARY'!$BI$122)+SUMIFS('ANNUAL SUMMARY'!$CR$228,DU75,'ANNUAL SUMMARY'!$V$9,DF59,'ANNUAL SUMMARY'!$BI$180)+SUMIFS('ANNUAL SUMMARY'!$CR$286,DU75,'ANNUAL SUMMARY'!$V$9,DF59,'ANNUAL SUMMARY'!$BI$238)+SUMIFS('ANNUAL SUMMARY'!$CR$344,DU75,'ANNUAL SUMMARY'!$V$9,DF59,'ANNUAL SUMMARY'!$BI$296)+SUMIFS('ANNUAL SUMMARY'!$CR$402,DU75,'ANNUAL SUMMARY'!$V$9,DF59,'ANNUAL SUMMARY'!$BI$354)+SUMIFS('ANNUAL SUMMARY'!$CR$460,DU75,'ANNUAL SUMMARY'!$V$9,DF59,'ANNUAL SUMMARY'!$BI$412)+SUMIFS('ANNUAL SUMMARY'!$CR$518,DU75,'ANNUAL SUMMARY'!$V$9,DF59,'ANNUAL SUMMARY'!$BI$470)+SUMIFS('ANNUAL SUMMARY'!$CR$576,DU75,'ANNUAL SUMMARY'!$V$9,DF59,'ANNUAL SUMMARY'!$BI$528)+SUMIFS('ANNUAL SUMMARY'!$CR$634,DU75,'ANNUAL SUMMARY'!$V$9,DF59,'ANNUAL SUMMARY'!$BI$586)+SUMIFS('ANNUAL SUMMARY'!$CR$692,DU75,'ANNUAL SUMMARY'!$V$9,DF59,'ANNUAL SUMMARY'!$BI$644)+SUMIFS('ANNUAL SUMMARY'!$EQ$54,DU75,'ANNUAL SUMMARY'!$V$9,DF59,'ANNUAL SUMMARY'!$DH$6)+SUMIFS('ANNUAL SUMMARY'!$EQ$112,DU75,'ANNUAL SUMMARY'!$V$9,DF59,'ANNUAL SUMMARY'!$DH$64)+SUMIFS('ANNUAL SUMMARY'!$EQ$170,DU75,'ANNUAL SUMMARY'!$V$9,DF59,'ANNUAL SUMMARY'!$DH$122)+SUMIFS('ANNUAL SUMMARY'!$EQ$228,DU75,'ANNUAL SUMMARY'!$V$9,DF59,'ANNUAL SUMMARY'!$DH$180)+SUMIFS('ANNUAL SUMMARY'!$EQ$286,DU75,'ANNUAL SUMMARY'!$V$9,DF59,'ANNUAL SUMMARY'!$DH$238)+SUMIFS('ANNUAL SUMMARY'!$EQ$344,DU75,'ANNUAL SUMMARY'!$V$9,DF59,'ANNUAL SUMMARY'!$DH$296)+SUMIFS('ANNUAL SUMMARY'!$EQ$402,DU75,'ANNUAL SUMMARY'!$V$9,DF59,'ANNUAL SUMMARY'!$DH$354)+SUMIFS('ANNUAL SUMMARY'!$EQ$460,DU75,'ANNUAL SUMMARY'!$V$9,DF59,'ANNUAL SUMMARY'!$DH$412)+SUMIFS('ANNUAL SUMMARY'!$EQ$518,DU75,'ANNUAL SUMMARY'!$V$9,DF59,'ANNUAL SUMMARY'!$DH$470)+SUMIFS('ANNUAL SUMMARY'!$EQ$576,DU75,'ANNUAL SUMMARY'!$V$9,DF59,'ANNUAL SUMMARY'!$DH$528)+SUMIFS('ANNUAL SUMMARY'!$EQ$634,DU75,'ANNUAL SUMMARY'!$V$9,DF59,'ANNUAL SUMMARY'!$DH$586)+SUMIFS('ANNUAL SUMMARY'!$EQ$692,DU75,'ANNUAL SUMMARY'!$V$9,DF59,'ANNUAL SUMMARY'!$DH$644)+SUMIFS('ANNUAL SUMMARY'!$GN$54,DU75,'ANNUAL SUMMARY'!$V$9,DF59,'ANNUAL SUMMARY'!$FE$6)+SUMIFS('ANNUAL SUMMARY'!$GN$112,DU75,'ANNUAL SUMMARY'!$V$9,DF59,'ANNUAL SUMMARY'!$FE$64)+SUMIFS('ANNUAL SUMMARY'!$GN$170,DU75,'ANNUAL SUMMARY'!$V$9,DF59,'ANNUAL SUMMARY'!$FE$122)+SUMIFS('ANNUAL SUMMARY'!$GN$228,DU75,'ANNUAL SUMMARY'!$V$9,DF59,'ANNUAL SUMMARY'!$FE$180)+SUMIFS('ANNUAL SUMMARY'!$GN$286,DU75,'ANNUAL SUMMARY'!$V$9,DF59,'ANNUAL SUMMARY'!$FE$238)+SUMIFS('ANNUAL SUMMARY'!$GN$344,DU75,'ANNUAL SUMMARY'!$V$9,DF59,'ANNUAL SUMMARY'!$FE$296)+SUMIFS('ANNUAL SUMMARY'!$GN$402,DU75,'ANNUAL SUMMARY'!$V$9,DF59,'ANNUAL SUMMARY'!$FE$354)+SUMIFS('ANNUAL SUMMARY'!$GN$460,DU75,'ANNUAL SUMMARY'!$V$9,DF59,'ANNUAL SUMMARY'!$FE$412)+SUMIFS('ANNUAL SUMMARY'!$GN$518,DU75,'ANNUAL SUMMARY'!$V$9,DF59,'ANNUAL SUMMARY'!$FE$470)+SUMIFS('ANNUAL SUMMARY'!$GN$576,DU75,'ANNUAL SUMMARY'!$V$9,DF59,'ANNUAL SUMMARY'!$FE$528)+SUMIFS('ANNUAL SUMMARY'!$GN$634,DU75,'ANNUAL SUMMARY'!$V$9,DF59,'ANNUAL SUMMARY'!$FE$586)+SUMIFS('ANNUAL SUMMARY'!$GN$692,DU75,'ANNUAL SUMMARY'!$V$9,DF59,'ANNUAL SUMMARY'!$FE$644)</f>
        <v>0</v>
      </c>
      <c r="EP75" s="728"/>
      <c r="EQ75" s="1260"/>
      <c r="ER75" s="1263"/>
      <c r="ES75" s="154"/>
      <c r="ET75" s="658"/>
      <c r="EU75" s="658"/>
      <c r="EV75" s="658"/>
      <c r="EW75" s="658"/>
      <c r="EX75" s="624"/>
      <c r="EY75" s="624"/>
      <c r="EZ75" s="624"/>
      <c r="FA75" s="624"/>
      <c r="FB75" s="624"/>
      <c r="FC75" s="624"/>
      <c r="FD75" s="624"/>
      <c r="FE75" s="624"/>
      <c r="FF75" s="658"/>
      <c r="FG75" s="658"/>
      <c r="FH75" s="658"/>
      <c r="FI75" s="658"/>
      <c r="FJ75" s="658"/>
      <c r="FK75" s="658"/>
      <c r="FL75" s="658"/>
      <c r="FM75" s="658"/>
      <c r="FN75" s="658"/>
      <c r="FO75" s="658"/>
      <c r="FP75" s="658"/>
      <c r="FQ75" s="15"/>
      <c r="FR75" s="812">
        <f>IF(FR65=0," ",FR65+5)</f>
        <v>2027</v>
      </c>
      <c r="FS75" s="813"/>
      <c r="FT75" s="813"/>
      <c r="FU75" s="813"/>
      <c r="FV75" s="813"/>
      <c r="FW75" s="1118">
        <f>SUMIFS('ANNUAL SUMMARY'!$AF$54,FR75,'ANNUAL SUMMARY'!$V$9,FC59,'ANNUAL SUMMARY'!$L$6)+SUMIFS('ANNUAL SUMMARY'!$AF$112,FR75,'ANNUAL SUMMARY'!$V$9,FC59,'ANNUAL SUMMARY'!$L$64)+SUMIFS('ANNUAL SUMMARY'!$AF$170,FR75,'ANNUAL SUMMARY'!$V$9,FC59,'ANNUAL SUMMARY'!$L$122)+SUMIFS('ANNUAL SUMMARY'!$AF$228,FR75,'ANNUAL SUMMARY'!$V$9,FC59,'ANNUAL SUMMARY'!$L$180)+SUMIFS('ANNUAL SUMMARY'!$AF$286,FR75,'ANNUAL SUMMARY'!$V$9,FC59,'ANNUAL SUMMARY'!$L$238)+SUMIFS('ANNUAL SUMMARY'!$AF$344,FR75,'ANNUAL SUMMARY'!$V$9,FC59,'ANNUAL SUMMARY'!$L$296)+SUMIFS('ANNUAL SUMMARY'!$AF$402,FR75,'ANNUAL SUMMARY'!$V$9,FC59,'ANNUAL SUMMARY'!$L$354)+SUMIFS('ANNUAL SUMMARY'!$AF$460,FR75,'ANNUAL SUMMARY'!$V$9,FC59,'ANNUAL SUMMARY'!$L$412)+SUMIFS('ANNUAL SUMMARY'!$AF$518,FR75,'ANNUAL SUMMARY'!$V$9,FC59,'ANNUAL SUMMARY'!$L$470)+SUMIFS('ANNUAL SUMMARY'!$AF$576,FR75,'ANNUAL SUMMARY'!$V$9,FC59,'ANNUAL SUMMARY'!$L$528)+SUMIFS('ANNUAL SUMMARY'!$AF$634,FR75,'ANNUAL SUMMARY'!$V$9,FC59,'ANNUAL SUMMARY'!$L$586)+SUMIFS('ANNUAL SUMMARY'!$AF$692,FR75,'ANNUAL SUMMARY'!$V$9,FC59,'ANNUAL SUMMARY'!$L$644)+SUMIFS('ANNUAL SUMMARY'!$CC$54,FR75,'ANNUAL SUMMARY'!$V$9,FC59,'ANNUAL SUMMARY'!$BI$6)+SUMIFS('ANNUAL SUMMARY'!$CC$112,FR75,'ANNUAL SUMMARY'!$V$9,FC59,'ANNUAL SUMMARY'!$BI$64)+SUMIFS('ANNUAL SUMMARY'!$CC$170,FR75,'ANNUAL SUMMARY'!$V$9,FC59,'ANNUAL SUMMARY'!$BI$122)+SUMIFS('ANNUAL SUMMARY'!$CC$228,FR75,'ANNUAL SUMMARY'!$V$9,FC59,'ANNUAL SUMMARY'!$BI$180)+SUMIFS('ANNUAL SUMMARY'!$CC$286,FR75,'ANNUAL SUMMARY'!$V$9,FC59,'ANNUAL SUMMARY'!$BI$238)+SUMIFS('ANNUAL SUMMARY'!$CC$344,FR75,'ANNUAL SUMMARY'!$V$9,FC59,'ANNUAL SUMMARY'!$BI$296)+SUMIFS('ANNUAL SUMMARY'!$CC$402,FR75,'ANNUAL SUMMARY'!$V$9,FC59,'ANNUAL SUMMARY'!$BI$354)+SUMIFS('ANNUAL SUMMARY'!$CC$460,FR75,'ANNUAL SUMMARY'!$V$9,FC59,'ANNUAL SUMMARY'!$BI$412)+SUMIFS('ANNUAL SUMMARY'!$CC$518,FR75,'ANNUAL SUMMARY'!$V$9,FC59,'ANNUAL SUMMARY'!$BI$470)+SUMIFS('ANNUAL SUMMARY'!$CC$576,FR75,'ANNUAL SUMMARY'!$V$9,FC59,'ANNUAL SUMMARY'!$BI$528)+SUMIFS('ANNUAL SUMMARY'!$CC$634,FR75,'ANNUAL SUMMARY'!$V$9,FC59,'ANNUAL SUMMARY'!$BI$586)+SUMIFS('ANNUAL SUMMARY'!$CC$692,FR75,'ANNUAL SUMMARY'!$V$9,FC59,'ANNUAL SUMMARY'!$BI$644)+SUMIFS('ANNUAL SUMMARY'!$EB$54,FR75,'ANNUAL SUMMARY'!$V$9,FC59,'ANNUAL SUMMARY'!$DH$6)+SUMIFS('ANNUAL SUMMARY'!$EB$112,FR75,'ANNUAL SUMMARY'!$V$9,FC59,'ANNUAL SUMMARY'!$DH$64)+SUMIFS('ANNUAL SUMMARY'!$EB$170,FR75,'ANNUAL SUMMARY'!$V$9,FC59,'ANNUAL SUMMARY'!$DH$122)+SUMIFS('ANNUAL SUMMARY'!$EB$228,FR75,'ANNUAL SUMMARY'!$V$9,FC59,'ANNUAL SUMMARY'!$DH$180)+SUMIFS('ANNUAL SUMMARY'!$EB$286,FR75,'ANNUAL SUMMARY'!$V$9,FC59,'ANNUAL SUMMARY'!$DH$238)+SUMIFS('ANNUAL SUMMARY'!$EB$344,FR75,'ANNUAL SUMMARY'!$V$9,FC59,'ANNUAL SUMMARY'!$DH$296)+SUMIFS('ANNUAL SUMMARY'!$EB$402,FR75,'ANNUAL SUMMARY'!$V$9,FC59,'ANNUAL SUMMARY'!$DH$354)+SUMIFS('ANNUAL SUMMARY'!$EB$460,FR75,'ANNUAL SUMMARY'!$V$9,FC59,'ANNUAL SUMMARY'!$DH$412)+SUMIFS('ANNUAL SUMMARY'!$EB$518,FR75,'ANNUAL SUMMARY'!$V$9,FC59,'ANNUAL SUMMARY'!$DH$470)+SUMIFS('ANNUAL SUMMARY'!$EB$576,FR75,'ANNUAL SUMMARY'!$V$9,FC59,'ANNUAL SUMMARY'!$DH$528)+SUMIFS('ANNUAL SUMMARY'!$EB$634,FR75,'ANNUAL SUMMARY'!$V$9,FC59,'ANNUAL SUMMARY'!$DH$586)+SUMIFS('ANNUAL SUMMARY'!$EB$692,FR75,'ANNUAL SUMMARY'!$V$9,FC59,'ANNUAL SUMMARY'!$DH$644)+SUMIFS('ANNUAL SUMMARY'!$FY$54,FR75,'ANNUAL SUMMARY'!$V$9,FC59,'ANNUAL SUMMARY'!$FE$6)+SUMIFS('ANNUAL SUMMARY'!$FY$112,FR75,'ANNUAL SUMMARY'!$V$9,FC59,'ANNUAL SUMMARY'!$FE$64)+SUMIFS('ANNUAL SUMMARY'!$FY$170,FR75,'ANNUAL SUMMARY'!$V$9,FC59,'ANNUAL SUMMARY'!$FE$122)+SUMIFS('ANNUAL SUMMARY'!$FY$228,FR75,'ANNUAL SUMMARY'!$V$9,FC59,'ANNUAL SUMMARY'!$FE$180)+SUMIFS('ANNUAL SUMMARY'!$FY$286,FR75,'ANNUAL SUMMARY'!$V$9,FC59,'ANNUAL SUMMARY'!$FE$238)+SUMIFS('ANNUAL SUMMARY'!$FY$344,FR75,'ANNUAL SUMMARY'!$V$9,FC59,'ANNUAL SUMMARY'!$FE$296)+SUMIFS('ANNUAL SUMMARY'!$FY$402,FR75,'ANNUAL SUMMARY'!$V$9,FC59,'ANNUAL SUMMARY'!$FE$354)+SUMIFS('ANNUAL SUMMARY'!$FY$460,FR75,'ANNUAL SUMMARY'!$V$9,FC59,'ANNUAL SUMMARY'!$FE$412)+SUMIFS('ANNUAL SUMMARY'!$FY$518,FR75,'ANNUAL SUMMARY'!$V$9,FC59,'ANNUAL SUMMARY'!$FE$470)+SUMIFS('ANNUAL SUMMARY'!$FY$576,FR75,'ANNUAL SUMMARY'!$V$9,FC59,'ANNUAL SUMMARY'!$FE$528)+SUMIFS('ANNUAL SUMMARY'!$FY$634,FR75,'ANNUAL SUMMARY'!$V$9,FC59,'ANNUAL SUMMARY'!$FE$586)+SUMIFS('ANNUAL SUMMARY'!$FY$692,FR75,'ANNUAL SUMMARY'!$V$9,FC59,'ANNUAL SUMMARY'!$FE$644)</f>
        <v>0</v>
      </c>
      <c r="FX75" s="727"/>
      <c r="FY75" s="727"/>
      <c r="FZ75" s="727"/>
      <c r="GA75" s="727">
        <f>SUMIFS('ANNUAL SUMMARY'!$AJ$54,FR75,'ANNUAL SUMMARY'!$V$9,FC59,'ANNUAL SUMMARY'!$L$6)+SUMIFS('ANNUAL SUMMARY'!$AJ$112,FR75,'ANNUAL SUMMARY'!$V$9,FC59,'ANNUAL SUMMARY'!$L$64)+SUMIFS('ANNUAL SUMMARY'!$AJ$170,FR75,'ANNUAL SUMMARY'!$V$9,FC59,'ANNUAL SUMMARY'!$L$122)+SUMIFS('ANNUAL SUMMARY'!$AJ$228,FR75,'ANNUAL SUMMARY'!$V$9,FC59,'ANNUAL SUMMARY'!$L$180)+SUMIFS('ANNUAL SUMMARY'!$AJ$286,FR75,'ANNUAL SUMMARY'!$V$9,FC59,'ANNUAL SUMMARY'!$L$238)+SUMIFS('ANNUAL SUMMARY'!$AJ$344,FR75,'ANNUAL SUMMARY'!$V$9,FC59,'ANNUAL SUMMARY'!$L$296)+SUMIFS('ANNUAL SUMMARY'!$AJ$402,FR75,'ANNUAL SUMMARY'!$V$9,FC59,'ANNUAL SUMMARY'!$L$354)+SUMIFS('ANNUAL SUMMARY'!$AJ$460,FR75,'ANNUAL SUMMARY'!$V$9,FC59,'ANNUAL SUMMARY'!$L$412)+SUMIFS('ANNUAL SUMMARY'!$AJ$518,FR75,'ANNUAL SUMMARY'!$V$9,FC59,'ANNUAL SUMMARY'!$L$470)+SUMIFS('ANNUAL SUMMARY'!$AJ$576,FR75,'ANNUAL SUMMARY'!$V$9,FC59,'ANNUAL SUMMARY'!$L$528)+SUMIFS('ANNUAL SUMMARY'!$AJ$634,FR75,'ANNUAL SUMMARY'!$V$9,FC59,'ANNUAL SUMMARY'!$L$586)+SUMIFS('ANNUAL SUMMARY'!$AJ$692,FR75,'ANNUAL SUMMARY'!$V$9,FC59,'ANNUAL SUMMARY'!$L$644)+SUMIFS('ANNUAL SUMMARY'!$CG$54,FR75,'ANNUAL SUMMARY'!$V$9,FC59,'ANNUAL SUMMARY'!$BI$6)+SUMIFS('ANNUAL SUMMARY'!$CG$112,FR75,'ANNUAL SUMMARY'!$V$9,FC59,'ANNUAL SUMMARY'!$BI$64)+SUMIFS('ANNUAL SUMMARY'!$CG$170,FR75,'ANNUAL SUMMARY'!$V$9,FC59,'ANNUAL SUMMARY'!$BI$122)+SUMIFS('ANNUAL SUMMARY'!$CG$228,FR75,'ANNUAL SUMMARY'!$V$9,FC59,'ANNUAL SUMMARY'!$BI$180)+SUMIFS('ANNUAL SUMMARY'!$CG$286,FR75,'ANNUAL SUMMARY'!$V$9,FC59,'ANNUAL SUMMARY'!$BI$238)+SUMIFS('ANNUAL SUMMARY'!$CG$344,FR75,'ANNUAL SUMMARY'!$V$9,FC59,'ANNUAL SUMMARY'!$BI$296)+SUMIFS('ANNUAL SUMMARY'!$CG$402,FR75,'ANNUAL SUMMARY'!$V$9,FC59,'ANNUAL SUMMARY'!$BI$354)+SUMIFS('ANNUAL SUMMARY'!$CG$460,FR75,'ANNUAL SUMMARY'!$V$9,FC59,'ANNUAL SUMMARY'!$BI$412)+SUMIFS('ANNUAL SUMMARY'!$CG$518,FR75,'ANNUAL SUMMARY'!$V$9,FC59,'ANNUAL SUMMARY'!$BI$470)+SUMIFS('ANNUAL SUMMARY'!$CG$576,FR75,'ANNUAL SUMMARY'!$V$9,FC59,'ANNUAL SUMMARY'!$BI$528)+SUMIFS('ANNUAL SUMMARY'!$CG$634,FR75,'ANNUAL SUMMARY'!$V$9,FC59,'ANNUAL SUMMARY'!$BI$586)+SUMIFS('ANNUAL SUMMARY'!$CG$692,FR75,'ANNUAL SUMMARY'!$V$9,FC59,'ANNUAL SUMMARY'!$BI$644)+SUMIFS('ANNUAL SUMMARY'!$EF$54,FR75,'ANNUAL SUMMARY'!$V$9,FC59,'ANNUAL SUMMARY'!$DH$6)+SUMIFS('ANNUAL SUMMARY'!$EF$112,FR75,'ANNUAL SUMMARY'!$V$9,FC59,'ANNUAL SUMMARY'!$DH$64)+SUMIFS('ANNUAL SUMMARY'!$EF$170,FR75,'ANNUAL SUMMARY'!$V$9,FC59,'ANNUAL SUMMARY'!$DH$122)+SUMIFS('ANNUAL SUMMARY'!$EF$228,FR75,'ANNUAL SUMMARY'!$V$9,FC59,'ANNUAL SUMMARY'!$DH$180)+SUMIFS('ANNUAL SUMMARY'!$EF$286,FR75,'ANNUAL SUMMARY'!$V$9,FC59,'ANNUAL SUMMARY'!$DH$238)+SUMIFS('ANNUAL SUMMARY'!$EF$344,FR75,'ANNUAL SUMMARY'!$V$9,FC59,'ANNUAL SUMMARY'!$DH$296)+SUMIFS('ANNUAL SUMMARY'!$EF$402,FR75,'ANNUAL SUMMARY'!$V$9,FC59,'ANNUAL SUMMARY'!$DH$354)+SUMIFS('ANNUAL SUMMARY'!$EF$460,FR75,'ANNUAL SUMMARY'!$V$9,FC59,'ANNUAL SUMMARY'!$DH$412)+SUMIFS('ANNUAL SUMMARY'!$EF$518,FR75,'ANNUAL SUMMARY'!$V$9,FC59,'ANNUAL SUMMARY'!$DH$470)+SUMIFS('ANNUAL SUMMARY'!$EF$576,FR75,'ANNUAL SUMMARY'!$V$9,FC59,'ANNUAL SUMMARY'!$DH$528)+SUMIFS('ANNUAL SUMMARY'!$EF$634,FR75,'ANNUAL SUMMARY'!$V$9,FC59,'ANNUAL SUMMARY'!$DH$586)+SUMIFS('ANNUAL SUMMARY'!$EF$692,FR75,'ANNUAL SUMMARY'!$V$9,FC59,'ANNUAL SUMMARY'!$DH$644)+SUMIFS('ANNUAL SUMMARY'!$GC$54,FR75,'ANNUAL SUMMARY'!$V$9,FC59,'ANNUAL SUMMARY'!$FE$6)+SUMIFS('ANNUAL SUMMARY'!$GC$112,FR75,'ANNUAL SUMMARY'!$V$9,FC59,'ANNUAL SUMMARY'!$FE$64)+SUMIFS('ANNUAL SUMMARY'!$GC$170,FR75,'ANNUAL SUMMARY'!$V$9,FC59,'ANNUAL SUMMARY'!$FE$122)+SUMIFS('ANNUAL SUMMARY'!$GC$228,FR75,'ANNUAL SUMMARY'!$V$9,FC59,'ANNUAL SUMMARY'!$FE$180)+SUMIFS('ANNUAL SUMMARY'!$GC$286,FR75,'ANNUAL SUMMARY'!$V$9,FC59,'ANNUAL SUMMARY'!$FE$238)+SUMIFS('ANNUAL SUMMARY'!$GC$344,FR75,'ANNUAL SUMMARY'!$V$9,FC59,'ANNUAL SUMMARY'!$FE$296)+SUMIFS('ANNUAL SUMMARY'!$GC$402,FR75,'ANNUAL SUMMARY'!$V$9,FC59,'ANNUAL SUMMARY'!$FE$354)+SUMIFS('ANNUAL SUMMARY'!$GC$460,FR75,'ANNUAL SUMMARY'!$V$9,FC59,'ANNUAL SUMMARY'!$FE$412)+SUMIFS('ANNUAL SUMMARY'!$GC$518,FR75,'ANNUAL SUMMARY'!$V$9,FC59,'ANNUAL SUMMARY'!$FE$470)+SUMIFS('ANNUAL SUMMARY'!$GC$576,FR75,'ANNUAL SUMMARY'!$V$9,FC59,'ANNUAL SUMMARY'!$FE$528)+SUMIFS('ANNUAL SUMMARY'!$GC$634,FR75,'ANNUAL SUMMARY'!$V$9,FC59,'ANNUAL SUMMARY'!$FE$586)+SUMIFS('ANNUAL SUMMARY'!$GC$692,FR75,'ANNUAL SUMMARY'!$V$9,FC59,'ANNUAL SUMMARY'!$FE$644)</f>
        <v>0</v>
      </c>
      <c r="GB75" s="727"/>
      <c r="GC75" s="727"/>
      <c r="GD75" s="727"/>
      <c r="GE75" s="727">
        <f>SUMIFS('ANNUAL SUMMARY'!$AN$54,FR75,'ANNUAL SUMMARY'!$V$9,FC59,'ANNUAL SUMMARY'!$L$6)+SUMIFS('ANNUAL SUMMARY'!$AN$112,FR75,'ANNUAL SUMMARY'!$V$9,FC59,'ANNUAL SUMMARY'!$L$64)+SUMIFS('ANNUAL SUMMARY'!$AN$170,FR75,'ANNUAL SUMMARY'!$V$9,FC59,'ANNUAL SUMMARY'!$L$122)+SUMIFS('ANNUAL SUMMARY'!$AN$228,FR75,'ANNUAL SUMMARY'!$V$9,FC59,'ANNUAL SUMMARY'!$L$180)+SUMIFS('ANNUAL SUMMARY'!$AN$286,FR75,'ANNUAL SUMMARY'!$V$9,FC59,'ANNUAL SUMMARY'!$L$238)+SUMIFS('ANNUAL SUMMARY'!$AN$344,FR75,'ANNUAL SUMMARY'!$V$9,FC59,'ANNUAL SUMMARY'!$L$296)+SUMIFS('ANNUAL SUMMARY'!$AN$402,FR75,'ANNUAL SUMMARY'!$V$9,FC59,'ANNUAL SUMMARY'!$L$354)+SUMIFS('ANNUAL SUMMARY'!$AN$460,FR75,'ANNUAL SUMMARY'!$V$9,FC59,'ANNUAL SUMMARY'!$L$412)+SUMIFS('ANNUAL SUMMARY'!$AN$518,FR75,'ANNUAL SUMMARY'!$V$9,FC59,'ANNUAL SUMMARY'!$L$470)+SUMIFS('ANNUAL SUMMARY'!$AN$576,FR75,'ANNUAL SUMMARY'!$V$9,FC59,'ANNUAL SUMMARY'!$L$528)+SUMIFS('ANNUAL SUMMARY'!$AN$634,FR75,'ANNUAL SUMMARY'!$V$9,FC59,'ANNUAL SUMMARY'!$L$586)+SUMIFS('ANNUAL SUMMARY'!$AN$692,FR75,'ANNUAL SUMMARY'!$V$9,FC59,'ANNUAL SUMMARY'!$L$644)+SUMIFS('ANNUAL SUMMARY'!$CK$54,FR75,'ANNUAL SUMMARY'!$V$9,FC59,'ANNUAL SUMMARY'!$BI$6)+SUMIFS('ANNUAL SUMMARY'!$CK$112,FR75,'ANNUAL SUMMARY'!$V$9,FC59,'ANNUAL SUMMARY'!$BI$64)+SUMIFS('ANNUAL SUMMARY'!$CK$170,FR75,'ANNUAL SUMMARY'!$V$9,FC59,'ANNUAL SUMMARY'!$BI$122)+SUMIFS('ANNUAL SUMMARY'!$CK$228,FR75,'ANNUAL SUMMARY'!$V$9,FC59,'ANNUAL SUMMARY'!$BI$180)+SUMIFS('ANNUAL SUMMARY'!$CK$286,FR75,'ANNUAL SUMMARY'!$V$9,FC59,'ANNUAL SUMMARY'!$BI$238)+SUMIFS('ANNUAL SUMMARY'!$CK$344,FR75,'ANNUAL SUMMARY'!$V$9,FC59,'ANNUAL SUMMARY'!$BI$296)+SUMIFS('ANNUAL SUMMARY'!$CK$402,FR75,'ANNUAL SUMMARY'!$V$9,FC59,'ANNUAL SUMMARY'!$BI$354)+SUMIFS('ANNUAL SUMMARY'!$CK$460,FR75,'ANNUAL SUMMARY'!$V$9,FC59,'ANNUAL SUMMARY'!$BI$412)+SUMIFS('ANNUAL SUMMARY'!$CK$518,FR75,'ANNUAL SUMMARY'!$V$9,FC59,'ANNUAL SUMMARY'!$BI$470)+SUMIFS('ANNUAL SUMMARY'!$CK$576,FR75,'ANNUAL SUMMARY'!$V$9,FC59,'ANNUAL SUMMARY'!$BI$528)+SUMIFS('ANNUAL SUMMARY'!$CK$634,FR75,'ANNUAL SUMMARY'!$V$9,FC59,'ANNUAL SUMMARY'!$BI$586)+SUMIFS('ANNUAL SUMMARY'!$CK$692,FR75,'ANNUAL SUMMARY'!$V$9,FC59,'ANNUAL SUMMARY'!$BI$644)+SUMIFS('ANNUAL SUMMARY'!$EJ$54,FR75,'ANNUAL SUMMARY'!$V$9,FC59,'ANNUAL SUMMARY'!$DH$6)+SUMIFS('ANNUAL SUMMARY'!$EJ$112,FR75,'ANNUAL SUMMARY'!$V$9,FC59,'ANNUAL SUMMARY'!$DH$64)+SUMIFS('ANNUAL SUMMARY'!$EJ$170,FR75,'ANNUAL SUMMARY'!$V$9,FC59,'ANNUAL SUMMARY'!$DH$122)+SUMIFS('ANNUAL SUMMARY'!$EJ$228,FR75,'ANNUAL SUMMARY'!$V$9,FC59,'ANNUAL SUMMARY'!$DH$180)+SUMIFS('ANNUAL SUMMARY'!$EJ$286,FR75,'ANNUAL SUMMARY'!$V$9,FC59,'ANNUAL SUMMARY'!$DH$238)+SUMIFS('ANNUAL SUMMARY'!$EJ$344,FR75,'ANNUAL SUMMARY'!$V$9,FC59,'ANNUAL SUMMARY'!$DH$296)+SUMIFS('ANNUAL SUMMARY'!$EJ$402,FR75,'ANNUAL SUMMARY'!$V$9,FC59,'ANNUAL SUMMARY'!$DH$354)+SUMIFS('ANNUAL SUMMARY'!$EJ$460,FR75,'ANNUAL SUMMARY'!$V$9,FC59,'ANNUAL SUMMARY'!$DH$412)+SUMIFS('ANNUAL SUMMARY'!$EJ$518,FR75,'ANNUAL SUMMARY'!$V$9,FC59,'ANNUAL SUMMARY'!$DH$470)+SUMIFS('ANNUAL SUMMARY'!$EJ$576,FR75,'ANNUAL SUMMARY'!$V$9,FC59,'ANNUAL SUMMARY'!$DH$528)+SUMIFS('ANNUAL SUMMARY'!$EJ$634,FR75,'ANNUAL SUMMARY'!$V$9,FC59,'ANNUAL SUMMARY'!$DH$586)+SUMIFS('ANNUAL SUMMARY'!$EJ$692,FR75,'ANNUAL SUMMARY'!$V$9,FC59,'ANNUAL SUMMARY'!$DH$644)+SUMIFS('ANNUAL SUMMARY'!$GG$54,FR75,'ANNUAL SUMMARY'!$V$9,FC59,'ANNUAL SUMMARY'!$FE$6)+SUMIFS('ANNUAL SUMMARY'!$GG$112,FR75,'ANNUAL SUMMARY'!$V$9,FC59,'ANNUAL SUMMARY'!$FE$64)+SUMIFS('ANNUAL SUMMARY'!$GG$170,FR75,'ANNUAL SUMMARY'!$V$9,FC59,'ANNUAL SUMMARY'!$FE$122)+SUMIFS('ANNUAL SUMMARY'!$GG$228,FR75,'ANNUAL SUMMARY'!$V$9,FC59,'ANNUAL SUMMARY'!$FE$180)+SUMIFS('ANNUAL SUMMARY'!$GG$286,FR75,'ANNUAL SUMMARY'!$V$9,FC59,'ANNUAL SUMMARY'!$FE$238)+SUMIFS('ANNUAL SUMMARY'!$GG$344,FR75,'ANNUAL SUMMARY'!$V$9,FC59,'ANNUAL SUMMARY'!$FE$296)+SUMIFS('ANNUAL SUMMARY'!$GG$402,FR75,'ANNUAL SUMMARY'!$V$9,FC59,'ANNUAL SUMMARY'!$FE$354)+SUMIFS('ANNUAL SUMMARY'!$GG$460,FR75,'ANNUAL SUMMARY'!$V$9,FC59,'ANNUAL SUMMARY'!$FE$412)+SUMIFS('ANNUAL SUMMARY'!$GG$518,FR75,'ANNUAL SUMMARY'!$V$9,FC59,'ANNUAL SUMMARY'!$FE$470)+SUMIFS('ANNUAL SUMMARY'!$GG$576,FR75,'ANNUAL SUMMARY'!$V$9,FC59,'ANNUAL SUMMARY'!$FE$528)+SUMIFS('ANNUAL SUMMARY'!$GG$634,FR75,'ANNUAL SUMMARY'!$V$9,FC59,'ANNUAL SUMMARY'!$FE$586)+SUMIFS('ANNUAL SUMMARY'!$GG$692,FR75,'ANNUAL SUMMARY'!$V$9,FC59,'ANNUAL SUMMARY'!$FE$644)</f>
        <v>0</v>
      </c>
      <c r="GF75" s="727"/>
      <c r="GG75" s="727"/>
      <c r="GH75" s="727"/>
      <c r="GI75" s="728">
        <f>SUMIFS('ANNUAL SUMMARY'!$AR$54,FR75,'ANNUAL SUMMARY'!$V$9,FC59,'ANNUAL SUMMARY'!$L$6)+SUMIFS('ANNUAL SUMMARY'!$AR$112,FR75,'ANNUAL SUMMARY'!$V$9,FC59,'ANNUAL SUMMARY'!$L$64)+SUMIFS('ANNUAL SUMMARY'!$AR$170,FR75,'ANNUAL SUMMARY'!$V$9,FC59,'ANNUAL SUMMARY'!$L$122)+SUMIFS('ANNUAL SUMMARY'!$AR$228,FR75,'ANNUAL SUMMARY'!$V$9,FC59,'ANNUAL SUMMARY'!$L$180)+SUMIFS('ANNUAL SUMMARY'!$AR$286,FR75,'ANNUAL SUMMARY'!$V$9,FC59,'ANNUAL SUMMARY'!$L$238)+SUMIFS('ANNUAL SUMMARY'!$AR$344,FR75,'ANNUAL SUMMARY'!$V$9,FC59,'ANNUAL SUMMARY'!$L$296)+SUMIFS('ANNUAL SUMMARY'!$AR$402,FR75,'ANNUAL SUMMARY'!$V$9,FC59,'ANNUAL SUMMARY'!$L$354)+SUMIFS('ANNUAL SUMMARY'!$AR$460,FR75,'ANNUAL SUMMARY'!$V$9,FC59,'ANNUAL SUMMARY'!$L$412)+SUMIFS('ANNUAL SUMMARY'!$AR$518,FR75,'ANNUAL SUMMARY'!$V$9,FC59,'ANNUAL SUMMARY'!$L$470)+SUMIFS('ANNUAL SUMMARY'!$AR$576,FR75,'ANNUAL SUMMARY'!$V$9,FC59,'ANNUAL SUMMARY'!$L$528)+SUMIFS('ANNUAL SUMMARY'!$AR$634,FR75,'ANNUAL SUMMARY'!$V$9,FC59,'ANNUAL SUMMARY'!$L$586)+SUMIFS('ANNUAL SUMMARY'!$AR$692,FR75,'ANNUAL SUMMARY'!$V$9,FC59,'ANNUAL SUMMARY'!$L$644)+SUMIFS('ANNUAL SUMMARY'!$CO$54,FR75,'ANNUAL SUMMARY'!$V$9,FC59,'ANNUAL SUMMARY'!$BI$6)+SUMIFS('ANNUAL SUMMARY'!$CO$112,FR75,'ANNUAL SUMMARY'!$V$9,FC59,'ANNUAL SUMMARY'!$BI$64)+SUMIFS('ANNUAL SUMMARY'!$CO$170,FR75,'ANNUAL SUMMARY'!$V$9,FC59,'ANNUAL SUMMARY'!$BI$122)+SUMIFS('ANNUAL SUMMARY'!$CO$228,FR75,'ANNUAL SUMMARY'!$V$9,FC59,'ANNUAL SUMMARY'!$BI$180)+SUMIFS('ANNUAL SUMMARY'!$CO$286,FR75,'ANNUAL SUMMARY'!$V$9,FC59,'ANNUAL SUMMARY'!$BI$238)+SUMIFS('ANNUAL SUMMARY'!$CO$344,FR75,'ANNUAL SUMMARY'!$V$9,FC59,'ANNUAL SUMMARY'!$BI$296)+SUMIFS('ANNUAL SUMMARY'!$CO$402,FR75,'ANNUAL SUMMARY'!$V$9,FC59,'ANNUAL SUMMARY'!$BI$354)+SUMIFS('ANNUAL SUMMARY'!$CO$460,FR75,'ANNUAL SUMMARY'!$V$9,FC59,'ANNUAL SUMMARY'!$BI$412)+SUMIFS('ANNUAL SUMMARY'!$CO$518,FR75,'ANNUAL SUMMARY'!$V$9,FC59,'ANNUAL SUMMARY'!$BI$470)+SUMIFS('ANNUAL SUMMARY'!$CO$576,FR75,'ANNUAL SUMMARY'!$V$9,FC59,'ANNUAL SUMMARY'!$BI$528)+SUMIFS('ANNUAL SUMMARY'!$CO$634,FR75,'ANNUAL SUMMARY'!$V$9,FC59,'ANNUAL SUMMARY'!$BI$586)+SUMIFS('ANNUAL SUMMARY'!$CO$692,FR75,'ANNUAL SUMMARY'!$V$9,FC59,'ANNUAL SUMMARY'!$BI$644)+SUMIFS('ANNUAL SUMMARY'!$EN$54,FR75,'ANNUAL SUMMARY'!$V$9,FC59,'ANNUAL SUMMARY'!$DH$6)+SUMIFS('ANNUAL SUMMARY'!$EN$112,FR75,'ANNUAL SUMMARY'!$V$9,FC59,'ANNUAL SUMMARY'!$DH$64)+SUMIFS('ANNUAL SUMMARY'!$EN$170,FR75,'ANNUAL SUMMARY'!$V$9,FC59,'ANNUAL SUMMARY'!$DH$122)+SUMIFS('ANNUAL SUMMARY'!$EN$228,FR75,'ANNUAL SUMMARY'!$V$9,FC59,'ANNUAL SUMMARY'!$DH$180)+SUMIFS('ANNUAL SUMMARY'!$EN$286,FR75,'ANNUAL SUMMARY'!$V$9,FC59,'ANNUAL SUMMARY'!$DH$238)+SUMIFS('ANNUAL SUMMARY'!$EN$344,FR75,'ANNUAL SUMMARY'!$V$9,FC59,'ANNUAL SUMMARY'!$DH$296)+SUMIFS('ANNUAL SUMMARY'!$EN$402,FR75,'ANNUAL SUMMARY'!$V$9,FC59,'ANNUAL SUMMARY'!$DH$354)+SUMIFS('ANNUAL SUMMARY'!$EN$460,FR75,'ANNUAL SUMMARY'!$V$9,FC59,'ANNUAL SUMMARY'!$DH$412)+SUMIFS('ANNUAL SUMMARY'!$EN$518,FR75,'ANNUAL SUMMARY'!$V$9,FC59,'ANNUAL SUMMARY'!$DH$470)+SUMIFS('ANNUAL SUMMARY'!$EN$576,FR75,'ANNUAL SUMMARY'!$V$9,FC59,'ANNUAL SUMMARY'!$DH$528)+SUMIFS('ANNUAL SUMMARY'!$EN$634,FR75,'ANNUAL SUMMARY'!$V$9,FC59,'ANNUAL SUMMARY'!$DH$586)+SUMIFS('ANNUAL SUMMARY'!$EN$692,FR75,'ANNUAL SUMMARY'!$V$9,FC59,'ANNUAL SUMMARY'!$DH$644)+SUMIFS('ANNUAL SUMMARY'!$GK$54,FR75,'ANNUAL SUMMARY'!$V$9,FC59,'ANNUAL SUMMARY'!$FE$6)+SUMIFS('ANNUAL SUMMARY'!$GK$112,FR75,'ANNUAL SUMMARY'!$V$9,FC59,'ANNUAL SUMMARY'!$FE$64)+SUMIFS('ANNUAL SUMMARY'!$GK$170,FR75,'ANNUAL SUMMARY'!$V$9,FC59,'ANNUAL SUMMARY'!$FE$122)+SUMIFS('ANNUAL SUMMARY'!$GK$228,FR75,'ANNUAL SUMMARY'!$V$9,FC59,'ANNUAL SUMMARY'!$FE$180)+SUMIFS('ANNUAL SUMMARY'!$GK$286,FR75,'ANNUAL SUMMARY'!$V$9,FC59,'ANNUAL SUMMARY'!$FE$238)+SUMIFS('ANNUAL SUMMARY'!$GK$344,FR75,'ANNUAL SUMMARY'!$V$9,FC59,'ANNUAL SUMMARY'!$FE$296)+SUMIFS('ANNUAL SUMMARY'!$GK$402,FR75,'ANNUAL SUMMARY'!$V$9,FC59,'ANNUAL SUMMARY'!$FE$354)+SUMIFS('ANNUAL SUMMARY'!$GK$460,FR75,'ANNUAL SUMMARY'!$V$9,FC59,'ANNUAL SUMMARY'!$FE$412)+SUMIFS('ANNUAL SUMMARY'!$GK$518,FR75,'ANNUAL SUMMARY'!$V$9,FC59,'ANNUAL SUMMARY'!$FE$470)+SUMIFS('ANNUAL SUMMARY'!$GK$576,FR75,'ANNUAL SUMMARY'!$V$9,FC59,'ANNUAL SUMMARY'!$FE$528)+SUMIFS('ANNUAL SUMMARY'!$GK$634,FR75,'ANNUAL SUMMARY'!$V$9,FC59,'ANNUAL SUMMARY'!$FE$586)+SUMIFS('ANNUAL SUMMARY'!$GK$692,FR75,'ANNUAL SUMMARY'!$V$9,FC59,'ANNUAL SUMMARY'!$FE$644)</f>
        <v>0</v>
      </c>
      <c r="GJ75" s="728"/>
      <c r="GK75" s="728"/>
      <c r="GL75" s="728">
        <f>SUMIFS('ANNUAL SUMMARY'!$AU$54,FR75,'ANNUAL SUMMARY'!$V$9,FC59,'ANNUAL SUMMARY'!$L$6)+SUMIFS('ANNUAL SUMMARY'!$AU$112,FR75,'ANNUAL SUMMARY'!$V$9,FC59,'ANNUAL SUMMARY'!$L$64)+SUMIFS('ANNUAL SUMMARY'!$AU$170,FR75,'ANNUAL SUMMARY'!$V$9,FC59,'ANNUAL SUMMARY'!$L$122)+SUMIFS('ANNUAL SUMMARY'!$AU$228,FR75,'ANNUAL SUMMARY'!$V$9,FC59,'ANNUAL SUMMARY'!$L$180)+SUMIFS('ANNUAL SUMMARY'!$AU$286,FR75,'ANNUAL SUMMARY'!$V$9,FC59,'ANNUAL SUMMARY'!$L$238)+SUMIFS('ANNUAL SUMMARY'!$AU$344,FR75,'ANNUAL SUMMARY'!$V$9,FC59,'ANNUAL SUMMARY'!$L$296)+SUMIFS('ANNUAL SUMMARY'!$AU$402,FR75,'ANNUAL SUMMARY'!$V$9,FC59,'ANNUAL SUMMARY'!$L$354)+SUMIFS('ANNUAL SUMMARY'!$AU$460,FR75,'ANNUAL SUMMARY'!$V$9,FC59,'ANNUAL SUMMARY'!$L$412)+SUMIFS('ANNUAL SUMMARY'!$AU$518,FR75,'ANNUAL SUMMARY'!$V$9,FC59,'ANNUAL SUMMARY'!$L$470)+SUMIFS('ANNUAL SUMMARY'!$AU$576,FR75,'ANNUAL SUMMARY'!$V$9,FC59,'ANNUAL SUMMARY'!$L$528)+SUMIFS('ANNUAL SUMMARY'!$AU$634,FR75,'ANNUAL SUMMARY'!$V$9,FC59,'ANNUAL SUMMARY'!$L$586)+SUMIFS('ANNUAL SUMMARY'!$AU$692,FR75,'ANNUAL SUMMARY'!$V$9,FC59,'ANNUAL SUMMARY'!$L$644)+SUMIFS('ANNUAL SUMMARY'!$CR$54,FR75,'ANNUAL SUMMARY'!$V$9,FC59,'ANNUAL SUMMARY'!$BI$6)+SUMIFS('ANNUAL SUMMARY'!$CR$112,FR75,'ANNUAL SUMMARY'!$V$9,FC59,'ANNUAL SUMMARY'!$BI$64)+SUMIFS('ANNUAL SUMMARY'!$CR$170,FR75,'ANNUAL SUMMARY'!$V$9,FC59,'ANNUAL SUMMARY'!$BI$122)+SUMIFS('ANNUAL SUMMARY'!$CR$228,FR75,'ANNUAL SUMMARY'!$V$9,FC59,'ANNUAL SUMMARY'!$BI$180)+SUMIFS('ANNUAL SUMMARY'!$CR$286,FR75,'ANNUAL SUMMARY'!$V$9,FC59,'ANNUAL SUMMARY'!$BI$238)+SUMIFS('ANNUAL SUMMARY'!$CR$344,FR75,'ANNUAL SUMMARY'!$V$9,FC59,'ANNUAL SUMMARY'!$BI$296)+SUMIFS('ANNUAL SUMMARY'!$CR$402,FR75,'ANNUAL SUMMARY'!$V$9,FC59,'ANNUAL SUMMARY'!$BI$354)+SUMIFS('ANNUAL SUMMARY'!$CR$460,FR75,'ANNUAL SUMMARY'!$V$9,FC59,'ANNUAL SUMMARY'!$BI$412)+SUMIFS('ANNUAL SUMMARY'!$CR$518,FR75,'ANNUAL SUMMARY'!$V$9,FC59,'ANNUAL SUMMARY'!$BI$470)+SUMIFS('ANNUAL SUMMARY'!$CR$576,FR75,'ANNUAL SUMMARY'!$V$9,FC59,'ANNUAL SUMMARY'!$BI$528)+SUMIFS('ANNUAL SUMMARY'!$CR$634,FR75,'ANNUAL SUMMARY'!$V$9,FC59,'ANNUAL SUMMARY'!$BI$586)+SUMIFS('ANNUAL SUMMARY'!$CR$692,FR75,'ANNUAL SUMMARY'!$V$9,FC59,'ANNUAL SUMMARY'!$BI$644)+SUMIFS('ANNUAL SUMMARY'!$EQ$54,FR75,'ANNUAL SUMMARY'!$V$9,FC59,'ANNUAL SUMMARY'!$DH$6)+SUMIFS('ANNUAL SUMMARY'!$EQ$112,FR75,'ANNUAL SUMMARY'!$V$9,FC59,'ANNUAL SUMMARY'!$DH$64)+SUMIFS('ANNUAL SUMMARY'!$EQ$170,FR75,'ANNUAL SUMMARY'!$V$9,FC59,'ANNUAL SUMMARY'!$DH$122)+SUMIFS('ANNUAL SUMMARY'!$EQ$228,FR75,'ANNUAL SUMMARY'!$V$9,FC59,'ANNUAL SUMMARY'!$DH$180)+SUMIFS('ANNUAL SUMMARY'!$EQ$286,FR75,'ANNUAL SUMMARY'!$V$9,FC59,'ANNUAL SUMMARY'!$DH$238)+SUMIFS('ANNUAL SUMMARY'!$EQ$344,FR75,'ANNUAL SUMMARY'!$V$9,FC59,'ANNUAL SUMMARY'!$DH$296)+SUMIFS('ANNUAL SUMMARY'!$EQ$402,FR75,'ANNUAL SUMMARY'!$V$9,FC59,'ANNUAL SUMMARY'!$DH$354)+SUMIFS('ANNUAL SUMMARY'!$EQ$460,FR75,'ANNUAL SUMMARY'!$V$9,FC59,'ANNUAL SUMMARY'!$DH$412)+SUMIFS('ANNUAL SUMMARY'!$EQ$518,FR75,'ANNUAL SUMMARY'!$V$9,FC59,'ANNUAL SUMMARY'!$DH$470)+SUMIFS('ANNUAL SUMMARY'!$EQ$576,FR75,'ANNUAL SUMMARY'!$V$9,FC59,'ANNUAL SUMMARY'!$DH$528)+SUMIFS('ANNUAL SUMMARY'!$EQ$634,FR75,'ANNUAL SUMMARY'!$V$9,FC59,'ANNUAL SUMMARY'!$DH$586)+SUMIFS('ANNUAL SUMMARY'!$EQ$692,FR75,'ANNUAL SUMMARY'!$V$9,FC59,'ANNUAL SUMMARY'!$DH$644)+SUMIFS('ANNUAL SUMMARY'!$GN$54,FR75,'ANNUAL SUMMARY'!$V$9,FC59,'ANNUAL SUMMARY'!$FE$6)+SUMIFS('ANNUAL SUMMARY'!$GN$112,FR75,'ANNUAL SUMMARY'!$V$9,FC59,'ANNUAL SUMMARY'!$FE$64)+SUMIFS('ANNUAL SUMMARY'!$GN$170,FR75,'ANNUAL SUMMARY'!$V$9,FC59,'ANNUAL SUMMARY'!$FE$122)+SUMIFS('ANNUAL SUMMARY'!$GN$228,FR75,'ANNUAL SUMMARY'!$V$9,FC59,'ANNUAL SUMMARY'!$FE$180)+SUMIFS('ANNUAL SUMMARY'!$GN$286,FR75,'ANNUAL SUMMARY'!$V$9,FC59,'ANNUAL SUMMARY'!$FE$238)+SUMIFS('ANNUAL SUMMARY'!$GN$344,FR75,'ANNUAL SUMMARY'!$V$9,FC59,'ANNUAL SUMMARY'!$FE$296)+SUMIFS('ANNUAL SUMMARY'!$GN$402,FR75,'ANNUAL SUMMARY'!$V$9,FC59,'ANNUAL SUMMARY'!$FE$354)+SUMIFS('ANNUAL SUMMARY'!$GN$460,FR75,'ANNUAL SUMMARY'!$V$9,FC59,'ANNUAL SUMMARY'!$FE$412)+SUMIFS('ANNUAL SUMMARY'!$GN$518,FR75,'ANNUAL SUMMARY'!$V$9,FC59,'ANNUAL SUMMARY'!$FE$470)+SUMIFS('ANNUAL SUMMARY'!$GN$576,FR75,'ANNUAL SUMMARY'!$V$9,FC59,'ANNUAL SUMMARY'!$FE$528)+SUMIFS('ANNUAL SUMMARY'!$GN$634,FR75,'ANNUAL SUMMARY'!$V$9,FC59,'ANNUAL SUMMARY'!$FE$586)+SUMIFS('ANNUAL SUMMARY'!$GN$692,FR75,'ANNUAL SUMMARY'!$V$9,FC59,'ANNUAL SUMMARY'!$FE$644)</f>
        <v>0</v>
      </c>
      <c r="GM75" s="728"/>
      <c r="GN75" s="728"/>
      <c r="GO75" s="1263"/>
    </row>
    <row r="76" spans="1:197" ht="9.75" customHeight="1" x14ac:dyDescent="0.25">
      <c r="A76" s="154"/>
      <c r="B76" s="798" t="str">
        <f>'ANNUAL SUMMARY'!$C$27</f>
        <v>PIC</v>
      </c>
      <c r="C76" s="730"/>
      <c r="D76" s="730"/>
      <c r="E76" s="730"/>
      <c r="F76" s="792">
        <f>SUMIF('ANNUAL SUMMARY'!$FE$622,K59,'ANNUAL SUMMARY'!$FA$643)+SUMIF('ANNUAL SUMMARY'!$DH$622,K59,'ANNUAL SUMMARY'!$DD$643)+SUMIF('ANNUAL SUMMARY'!$BI$622,K59,'ANNUAL SUMMARY'!$BE$643)+SUMIF('ANNUAL SUMMARY'!$L$622,K59,'ANNUAL SUMMARY'!$H$643)+SUMIF('ANNUAL SUMMARY'!$FE$566,K59,'ANNUAL SUMMARY'!$FA$587)+SUMIF('ANNUAL SUMMARY'!$DH$566,K59,'ANNUAL SUMMARY'!$DD$587)+SUMIF('ANNUAL SUMMARY'!$BI$566,K59,'ANNUAL SUMMARY'!$BE$587)+SUMIF('ANNUAL SUMMARY'!$L$566,K59,'ANNUAL SUMMARY'!$H$587)+SUMIF('ANNUAL SUMMARY'!$FE$510,K59,'ANNUAL SUMMARY'!$FA$531)+SUMIF('ANNUAL SUMMARY'!$DH$510,K59,'ANNUAL SUMMARY'!$DD$531)+SUMIF('ANNUAL SUMMARY'!$BI$510,K59,'ANNUAL SUMMARY'!$BE$531)+SUMIF('ANNUAL SUMMARY'!$L$510,K59,'ANNUAL SUMMARY'!$H$531)+SUMIF('ANNUAL SUMMARY'!$FE$454,K59,'ANNUAL SUMMARY'!$FA$475)+SUMIF('ANNUAL SUMMARY'!$DH$454,K59,'ANNUAL SUMMARY'!$DD$475)+SUMIF('ANNUAL SUMMARY'!$BI$454,K59,'ANNUAL SUMMARY'!$BE$475)+SUMIF('ANNUAL SUMMARY'!$L$454,K59,'ANNUAL SUMMARY'!$H$475)+SUMIF('ANNUAL SUMMARY'!$FE$398,K59,'ANNUAL SUMMARY'!$FA$419)+SUMIF('ANNUAL SUMMARY'!$DH$398,K59,'ANNUAL SUMMARY'!$DD$419)+SUMIF('ANNUAL SUMMARY'!$BI$398,K59,'ANNUAL SUMMARY'!$BE$419)+SUMIF('ANNUAL SUMMARY'!$L$398,K59,'ANNUAL SUMMARY'!$H$419)+SUMIF('ANNUAL SUMMARY'!$FE$342,K59,'ANNUAL SUMMARY'!$FA$363)+SUMIF('ANNUAL SUMMARY'!$DH$342,K59,'ANNUAL SUMMARY'!$DD$363)+SUMIF('ANNUAL SUMMARY'!$BI$342,K59,'ANNUAL SUMMARY'!$BE$363)+SUMIF('ANNUAL SUMMARY'!$L$342,K59,'ANNUAL SUMMARY'!$H$363)+SUMIF('ANNUAL SUMMARY'!$FE$286,K59,'ANNUAL SUMMARY'!$FA$307)+SUMIF('ANNUAL SUMMARY'!$DH$286,K59,'ANNUAL SUMMARY'!$DD$307)+SUMIF('ANNUAL SUMMARY'!$BI$286,K59,'ANNUAL SUMMARY'!$BE$307)+SUMIF('ANNUAL SUMMARY'!$L$286,K59,'ANNUAL SUMMARY'!$H$307)+SUMIF('ANNUAL SUMMARY'!$FE$230,K59,'ANNUAL SUMMARY'!$FA$251)+SUMIF('ANNUAL SUMMARY'!$DH$230,K59,'ANNUAL SUMMARY'!$DD$251)+SUMIF('ANNUAL SUMMARY'!$BI$230,K59,'ANNUAL SUMMARY'!$BE$251)+SUMIF('ANNUAL SUMMARY'!$L$230,K59,'ANNUAL SUMMARY'!$H$251)+SUMIF('ANNUAL SUMMARY'!$FE$174,K59,'ANNUAL SUMMARY'!$FA$195)+SUMIF('ANNUAL SUMMARY'!$DH$174,K59,'ANNUAL SUMMARY'!$DD$195)+SUMIF('ANNUAL SUMMARY'!$BI$174,K59,'ANNUAL SUMMARY'!$BE$195)+SUMIF('ANNUAL SUMMARY'!$L$174,K59,'ANNUAL SUMMARY'!$H$195)+SUMIF('ANNUAL SUMMARY'!$FE$118,K59,'ANNUAL SUMMARY'!$FA$139)+SUMIF('ANNUAL SUMMARY'!$DH$118,K59,'ANNUAL SUMMARY'!$DD$139)+SUMIF('ANNUAL SUMMARY'!$BI$118,K59,'ANNUAL SUMMARY'!$BE$139)+SUMIF('ANNUAL SUMMARY'!$L$118,K59,'ANNUAL SUMMARY'!$H$139)+SUMIF('ANNUAL SUMMARY'!$FE$62,K59,'ANNUAL SUMMARY'!$FA$83)+SUMIF('ANNUAL SUMMARY'!$DH$62,K59,'ANNUAL SUMMARY'!$DD$83)+SUMIF('ANNUAL SUMMARY'!$BI$62,K59,'ANNUAL SUMMARY'!$BE$83)+SUMIF('ANNUAL SUMMARY'!$L$62,K59,'ANNUAL SUMMARY'!$H$83)+SUMIF('ANNUAL SUMMARY'!$FE$6,K59,'ANNUAL SUMMARY'!$FA$27)+SUMIF('ANNUAL SUMMARY'!$DH$6,K59,'ANNUAL SUMMARY'!$DD$27)+SUMIF('ANNUAL SUMMARY'!$BI$6,K59,'ANNUAL SUMMARY'!$BE$27)+SUMIF('ANNUAL SUMMARY'!$L$6,K59,'ANNUAL SUMMARY'!$H$27)+SUMIF('PREVIOUS LOGS'!$K$6,K59,'PREVIOUS LOGS'!$F$23)+SUMIF('PREVIOUS LOGS'!$K$59,$K$6,'PREVIOUS LOGS'!$F$76)+SUMIF('PREVIOUS LOGS'!$K$112,K59,'PREVIOUS LOGS'!$F$129)+SUMIF('PREVIOUS LOGS'!$K$165,K59,'PREVIOUS LOGS'!$F$182)+SUMIF('PREVIOUS LOGS'!$K$218,K59,'PREVIOUS LOGS'!$F$235)+SUMIF('PREVIOUS LOGS'!$K$271,K59,'PREVIOUS LOGS'!$F$288)+SUMIF('PREVIOUS LOGS'!$K$324,K59,'PREVIOUS LOGS'!$F$341)+SUMIF('PREVIOUS LOGS'!$BH$6,K59,'PREVIOUS LOGS'!$BD$23)+SUMIF('PREVIOUS LOGS'!$BH$59,$K$6,'PREVIOUS LOGS'!$BD$76)+SUMIF('PREVIOUS LOGS'!$BH$112,K59,'PREVIOUS LOGS'!$BD$129)+SUMIF('PREVIOUS LOGS'!$BH$165,K59,'PREVIOUS LOGS'!$BD$182)+SUMIF('PREVIOUS LOGS'!$BH$218,K59,'PREVIOUS LOGS'!$BD$235)+SUMIF('PREVIOUS LOGS'!$BH$271,K59,'PREVIOUS LOGS'!$BD$288)+SUMIF('PREVIOUS LOGS'!$BH$324,K59,'PREVIOUS LOGS'!$BD$341)+SUMIF('PREVIOUS LOGS'!$DF$6,K59,'PREVIOUS LOGS'!$DB$23)+SUMIF('PREVIOUS LOGS'!$DF$59,$K$6,'PREVIOUS LOGS'!$DB$76)+SUMIF('PREVIOUS LOGS'!$DF$112,K59,'PREVIOUS LOGS'!$DB$129)+SUMIF('PREVIOUS LOGS'!$DF$165,K59,'PREVIOUS LOGS'!$DB$182)+SUMIF('PREVIOUS LOGS'!$DF$218,K59,'PREVIOUS LOGS'!$DB$235)+SUMIF('PREVIOUS LOGS'!$DF$271,K59,'PREVIOUS LOGS'!$DB$288)+SUMIF('PREVIOUS LOGS'!$DF$324,K59,'PREVIOUS LOGS'!$DB$341)+SUMIF('PREVIOUS LOGS'!$FC$6,K59,'PREVIOUS LOGS'!$EY$23)+SUMIF('PREVIOUS LOGS'!$FC$59,$K$6,'PREVIOUS LOGS'!$EY$76)+SUMIF('PREVIOUS LOGS'!$FC$112,K59,'PREVIOUS LOGS'!$EY$129)+SUMIF('PREVIOUS LOGS'!$FC$165,K59,'PREVIOUS LOGS'!$EY$182)+SUMIF('PREVIOUS LOGS'!$FC$218,K59,'PREVIOUS LOGS'!$EY$235)+SUMIF('PREVIOUS LOGS'!$FC$271,K59,'PREVIOUS LOGS'!$EY$288)+SUMIF('PREVIOUS LOGS'!$FC$324,K59,'PREVIOUS LOGS'!$EY$341)</f>
        <v>0</v>
      </c>
      <c r="G76" s="793"/>
      <c r="H76" s="793"/>
      <c r="I76" s="793"/>
      <c r="J76" s="793"/>
      <c r="K76" s="793"/>
      <c r="L76" s="794"/>
      <c r="M76" s="643"/>
      <c r="N76" s="729" t="str">
        <f>'ANNUAL SUMMARY'!$O$27</f>
        <v>DAY</v>
      </c>
      <c r="O76" s="862"/>
      <c r="P76" s="862"/>
      <c r="Q76" s="862"/>
      <c r="R76" s="863"/>
      <c r="S76" s="735">
        <f>SUMIF('ANNUAL SUMMARY'!$FE$622,K59,'ANNUAL SUMMARY'!$FM$643)+SUMIF('ANNUAL SUMMARY'!$DH$622,K59,'ANNUAL SUMMARY'!$DP$643)+SUMIF('ANNUAL SUMMARY'!$BI$622,K59,'ANNUAL SUMMARY'!$BQ$643)+SUMIF('ANNUAL SUMMARY'!$L$622,K59,'ANNUAL SUMMARY'!$T$643)+SUMIF('ANNUAL SUMMARY'!$FE$566,K59,'ANNUAL SUMMARY'!$FM$587)+SUMIF('ANNUAL SUMMARY'!$DH$566,K59,'ANNUAL SUMMARY'!$DP$587)+SUMIF('ANNUAL SUMMARY'!$BI$566,K59,'ANNUAL SUMMARY'!$BQ$587)+SUMIF('ANNUAL SUMMARY'!$L$566,K59,'ANNUAL SUMMARY'!$T$587)+SUMIF('ANNUAL SUMMARY'!$FE$510,K59,'ANNUAL SUMMARY'!$FM$531)+SUMIF('ANNUAL SUMMARY'!$DH$510,K59,'ANNUAL SUMMARY'!$DP$531)+SUMIF('ANNUAL SUMMARY'!$BI$510,K59,'ANNUAL SUMMARY'!$BQ$531)+SUMIF('ANNUAL SUMMARY'!$L$510,K59,'ANNUAL SUMMARY'!$T$531)+SUMIF('ANNUAL SUMMARY'!$FE$454,K59,'ANNUAL SUMMARY'!$FM$475)+SUMIF('ANNUAL SUMMARY'!$DH$454,K59,'ANNUAL SUMMARY'!$DP$475)+SUMIF('ANNUAL SUMMARY'!$BI$454,K59,'ANNUAL SUMMARY'!$BQ$475)+SUMIF('ANNUAL SUMMARY'!$L$454,K59,'ANNUAL SUMMARY'!$T$475)+SUMIF('ANNUAL SUMMARY'!$FE$398,K59,'ANNUAL SUMMARY'!$FM$419)+SUMIF('ANNUAL SUMMARY'!$DH$398,K59,'ANNUAL SUMMARY'!$DP$419)+SUMIF('ANNUAL SUMMARY'!$BI$398,K59,'ANNUAL SUMMARY'!$BQ$419)+SUMIF('ANNUAL SUMMARY'!$L$398,K59,'ANNUAL SUMMARY'!$T$419)+SUMIF('ANNUAL SUMMARY'!$FE$342,K59,'ANNUAL SUMMARY'!$FM$363)+SUMIF('ANNUAL SUMMARY'!$DH$342,K59,'ANNUAL SUMMARY'!$DP$363)+SUMIF('ANNUAL SUMMARY'!$BI$342,K59,'ANNUAL SUMMARY'!$BQ$363)+SUMIF('ANNUAL SUMMARY'!$L$342,K59,'ANNUAL SUMMARY'!$T$363)+SUMIF('ANNUAL SUMMARY'!$FE$286,K59,'ANNUAL SUMMARY'!$FM$307)+SUMIF('ANNUAL SUMMARY'!$DH$286,K59,'ANNUAL SUMMARY'!$DP$307)+SUMIF('ANNUAL SUMMARY'!$BI$286,K59,'ANNUAL SUMMARY'!$BQ$307)+SUMIF('ANNUAL SUMMARY'!$L$286,K59,'ANNUAL SUMMARY'!$T$307)+SUMIF('ANNUAL SUMMARY'!$FE$230,K59,'ANNUAL SUMMARY'!$FM$251)+SUMIF('ANNUAL SUMMARY'!$DH$230,K59,'ANNUAL SUMMARY'!$DP$251)+SUMIF('ANNUAL SUMMARY'!$BI$230,K59,'ANNUAL SUMMARY'!$BQ$251)+SUMIF('ANNUAL SUMMARY'!$L$230,K59,'ANNUAL SUMMARY'!$T$251)+SUMIF('ANNUAL SUMMARY'!$FE$174,K59,'ANNUAL SUMMARY'!$FM$195)+SUMIF('ANNUAL SUMMARY'!$DH$174,K59,'ANNUAL SUMMARY'!$DP$195)+SUMIF('ANNUAL SUMMARY'!$BI$174,K59,'ANNUAL SUMMARY'!$BQ$195)+SUMIF('ANNUAL SUMMARY'!$L$174,K59,'ANNUAL SUMMARY'!$T$195)+SUMIF('ANNUAL SUMMARY'!$FE$118,K59,'ANNUAL SUMMARY'!$FM$139)+SUMIF('ANNUAL SUMMARY'!$DH$118,K59,'ANNUAL SUMMARY'!$DP$139)+SUMIF('ANNUAL SUMMARY'!$BI$118,K59,'ANNUAL SUMMARY'!$BQ$139)+SUMIF('ANNUAL SUMMARY'!$L$118,K59,'ANNUAL SUMMARY'!$T$139)+SUMIF('ANNUAL SUMMARY'!$FE$62,K59,'ANNUAL SUMMARY'!$FM$83)+SUMIF('ANNUAL SUMMARY'!$DH$62,K59,'ANNUAL SUMMARY'!$DP$83)+SUMIF('ANNUAL SUMMARY'!$BI$62,K59,'ANNUAL SUMMARY'!$BQ$83)+SUMIF('ANNUAL SUMMARY'!$L$62,K59,'ANNUAL SUMMARY'!$T$83)+SUMIF('ANNUAL SUMMARY'!$FE$6,K59,'ANNUAL SUMMARY'!$FM$27)+SUMIF('ANNUAL SUMMARY'!$DH$6,K59,'ANNUAL SUMMARY'!$DP$27)+SUMIF('ANNUAL SUMMARY'!$BI$6,K59,'ANNUAL SUMMARY'!$BQ$27)+SUMIF('ANNUAL SUMMARY'!$L$6,K59,'ANNUAL SUMMARY'!$T$27)+SUMIF('PREVIOUS LOGS'!$K$6,K59,'PREVIOUS LOGS'!$S$23)+SUMIF('PREVIOUS LOGS'!$K$59,$K$6,'PREVIOUS LOGS'!$S$76)+SUMIF('PREVIOUS LOGS'!$K$112,K59,'PREVIOUS LOGS'!$S$129)+SUMIF('PREVIOUS LOGS'!$K$165,K59,'PREVIOUS LOGS'!$S$182)+SUMIF('PREVIOUS LOGS'!$K$218,K59,'PREVIOUS LOGS'!$S$235)+SUMIF('PREVIOUS LOGS'!$K$271,K59,'PREVIOUS LOGS'!$S$288)+SUMIF('PREVIOUS LOGS'!$K$324,K59,'PREVIOUS LOGS'!$S$341)+SUMIF('PREVIOUS LOGS'!$BH$6,K59,'PREVIOUS LOGS'!$BP$23)+SUMIF('PREVIOUS LOGS'!$BH$59,$K$6,'PREVIOUS LOGS'!$BP$76)+SUMIF('PREVIOUS LOGS'!$BH$112,K59,'PREVIOUS LOGS'!$BP$129)+SUMIF('PREVIOUS LOGS'!$BH$165,K59,'PREVIOUS LOGS'!$BP$182)+SUMIF('PREVIOUS LOGS'!$BH$218,K59,'PREVIOUS LOGS'!$BP$235)+SUMIF('PREVIOUS LOGS'!$BH$271,K59,'PREVIOUS LOGS'!$BP$288)+SUMIF('PREVIOUS LOGS'!$BH$324,K59,'PREVIOUS LOGS'!$BP$341)+SUMIF('PREVIOUS LOGS'!$DF$6,K59,'PREVIOUS LOGS'!$DN$23)+SUMIF('PREVIOUS LOGS'!$DF$59,$K$6,'PREVIOUS LOGS'!$DN$76)+SUMIF('PREVIOUS LOGS'!$DF$112,K59,'PREVIOUS LOGS'!$DN$129)+SUMIF('PREVIOUS LOGS'!$DF$165,K59,'PREVIOUS LOGS'!$DN$182)+SUMIF('PREVIOUS LOGS'!$DF$218,K59,'PREVIOUS LOGS'!$DN$235)+SUMIF('PREVIOUS LOGS'!$DF$271,K59,'PREVIOUS LOGS'!$DN$288)+SUMIF('PREVIOUS LOGS'!$DF$324,K59,'PREVIOUS LOGS'!$DN$341)+SUMIF('PREVIOUS LOGS'!$FC$6,K59,'PREVIOUS LOGS'!$FK$23)+SUMIF('PREVIOUS LOGS'!$FC$59,$K$6,'PREVIOUS LOGS'!$FK$76)+SUMIF('PREVIOUS LOGS'!$FC$112,K59,'PREVIOUS LOGS'!$FK$129)+SUMIF('PREVIOUS LOGS'!$FC$165,K59,'PREVIOUS LOGS'!$FK$182)+SUMIF('PREVIOUS LOGS'!$FC$218,K59,'PREVIOUS LOGS'!$FK$235)+SUMIF('PREVIOUS LOGS'!$FC$271,K59,'PREVIOUS LOGS'!$FK$288)+SUMIF('PREVIOUS LOGS'!$FC$324,K59,'PREVIOUS LOGS'!$FK$341)</f>
        <v>0</v>
      </c>
      <c r="T76" s="736"/>
      <c r="U76" s="736"/>
      <c r="V76" s="736"/>
      <c r="W76" s="736"/>
      <c r="X76" s="737"/>
      <c r="Y76" s="15"/>
      <c r="Z76" s="814"/>
      <c r="AA76" s="815"/>
      <c r="AB76" s="815"/>
      <c r="AC76" s="815"/>
      <c r="AD76" s="815"/>
      <c r="AE76" s="727"/>
      <c r="AF76" s="727"/>
      <c r="AG76" s="727"/>
      <c r="AH76" s="727"/>
      <c r="AI76" s="727"/>
      <c r="AJ76" s="727"/>
      <c r="AK76" s="727"/>
      <c r="AL76" s="727"/>
      <c r="AM76" s="727"/>
      <c r="AN76" s="727"/>
      <c r="AO76" s="727"/>
      <c r="AP76" s="727"/>
      <c r="AQ76" s="728"/>
      <c r="AR76" s="728"/>
      <c r="AS76" s="728"/>
      <c r="AT76" s="728"/>
      <c r="AU76" s="728"/>
      <c r="AV76" s="1260"/>
      <c r="AW76" s="1263"/>
      <c r="AX76" s="154"/>
      <c r="AY76" s="798" t="str">
        <f>'ANNUAL SUMMARY'!$C$27</f>
        <v>PIC</v>
      </c>
      <c r="AZ76" s="730"/>
      <c r="BA76" s="730"/>
      <c r="BB76" s="730"/>
      <c r="BC76" s="792">
        <f>SUMIF('ANNUAL SUMMARY'!$FE$622,BH59,'ANNUAL SUMMARY'!$FA$643)+SUMIF('ANNUAL SUMMARY'!$DH$622,BH59,'ANNUAL SUMMARY'!$DD$643)+SUMIF('ANNUAL SUMMARY'!$BI$622,BH59,'ANNUAL SUMMARY'!$BE$643)+SUMIF('ANNUAL SUMMARY'!$L$622,BH59,'ANNUAL SUMMARY'!$H$643)+SUMIF('ANNUAL SUMMARY'!$FE$566,BH59,'ANNUAL SUMMARY'!$FA$587)+SUMIF('ANNUAL SUMMARY'!$DH$566,BH59,'ANNUAL SUMMARY'!$DD$587)+SUMIF('ANNUAL SUMMARY'!$BI$566,BH59,'ANNUAL SUMMARY'!$BE$587)+SUMIF('ANNUAL SUMMARY'!$L$566,BH59,'ANNUAL SUMMARY'!$H$587)+SUMIF('ANNUAL SUMMARY'!$FE$510,BH59,'ANNUAL SUMMARY'!$FA$531)+SUMIF('ANNUAL SUMMARY'!$DH$510,BH59,'ANNUAL SUMMARY'!$DD$531)+SUMIF('ANNUAL SUMMARY'!$BI$510,BH59,'ANNUAL SUMMARY'!$BE$531)+SUMIF('ANNUAL SUMMARY'!$L$510,BH59,'ANNUAL SUMMARY'!$H$531)+SUMIF('ANNUAL SUMMARY'!$FE$454,BH59,'ANNUAL SUMMARY'!$FA$475)+SUMIF('ANNUAL SUMMARY'!$DH$454,BH59,'ANNUAL SUMMARY'!$DD$475)+SUMIF('ANNUAL SUMMARY'!$BI$454,BH59,'ANNUAL SUMMARY'!$BE$475)+SUMIF('ANNUAL SUMMARY'!$L$454,BH59,'ANNUAL SUMMARY'!$H$475)+SUMIF('ANNUAL SUMMARY'!$FE$398,BH59,'ANNUAL SUMMARY'!$FA$419)+SUMIF('ANNUAL SUMMARY'!$DH$398,BH59,'ANNUAL SUMMARY'!$DD$419)+SUMIF('ANNUAL SUMMARY'!$BI$398,BH59,'ANNUAL SUMMARY'!$BE$419)+SUMIF('ANNUAL SUMMARY'!$L$398,BH59,'ANNUAL SUMMARY'!$H$419)+SUMIF('ANNUAL SUMMARY'!$FE$342,BH59,'ANNUAL SUMMARY'!$FA$363)+SUMIF('ANNUAL SUMMARY'!$DH$342,BH59,'ANNUAL SUMMARY'!$DD$363)+SUMIF('ANNUAL SUMMARY'!$BI$342,BH59,'ANNUAL SUMMARY'!$BE$363)+SUMIF('ANNUAL SUMMARY'!$L$342,BH59,'ANNUAL SUMMARY'!$H$363)+SUMIF('ANNUAL SUMMARY'!$FE$286,BH59,'ANNUAL SUMMARY'!$FA$307)+SUMIF('ANNUAL SUMMARY'!$DH$286,BH59,'ANNUAL SUMMARY'!$DD$307)+SUMIF('ANNUAL SUMMARY'!$BI$286,BH59,'ANNUAL SUMMARY'!$BE$307)+SUMIF('ANNUAL SUMMARY'!$L$286,BH59,'ANNUAL SUMMARY'!$H$307)+SUMIF('ANNUAL SUMMARY'!$FE$230,BH59,'ANNUAL SUMMARY'!$FA$251)+SUMIF('ANNUAL SUMMARY'!$DH$230,BH59,'ANNUAL SUMMARY'!$DD$251)+SUMIF('ANNUAL SUMMARY'!$BI$230,BH59,'ANNUAL SUMMARY'!$BE$251)+SUMIF('ANNUAL SUMMARY'!$L$230,BH59,'ANNUAL SUMMARY'!$H$251)+SUMIF('ANNUAL SUMMARY'!$FE$174,BH59,'ANNUAL SUMMARY'!$FA$195)+SUMIF('ANNUAL SUMMARY'!$DH$174,BH59,'ANNUAL SUMMARY'!$DD$195)+SUMIF('ANNUAL SUMMARY'!$BI$174,BH59,'ANNUAL SUMMARY'!$BE$195)+SUMIF('ANNUAL SUMMARY'!$L$174,BH59,'ANNUAL SUMMARY'!$H$195)+SUMIF('ANNUAL SUMMARY'!$FE$118,BH59,'ANNUAL SUMMARY'!$FA$139)+SUMIF('ANNUAL SUMMARY'!$DH$118,BH59,'ANNUAL SUMMARY'!$DD$139)+SUMIF('ANNUAL SUMMARY'!$BI$118,BH59,'ANNUAL SUMMARY'!$BE$139)+SUMIF('ANNUAL SUMMARY'!$L$118,BH59,'ANNUAL SUMMARY'!$H$139)+SUMIF('ANNUAL SUMMARY'!$FE$62,BH59,'ANNUAL SUMMARY'!$FA$83)+SUMIF('ANNUAL SUMMARY'!$DH$62,BH59,'ANNUAL SUMMARY'!$DD$83)+SUMIF('ANNUAL SUMMARY'!$BI$62,BH59,'ANNUAL SUMMARY'!$BE$83)+SUMIF('ANNUAL SUMMARY'!$L$62,BH59,'ANNUAL SUMMARY'!$H$83)+SUMIF('ANNUAL SUMMARY'!$FE$6,BH59,'ANNUAL SUMMARY'!$FA$27)+SUMIF('ANNUAL SUMMARY'!$DH$6,BH59,'ANNUAL SUMMARY'!$DD$27)+SUMIF('ANNUAL SUMMARY'!$BI$6,BH59,'ANNUAL SUMMARY'!$BE$27)+SUMIF('ANNUAL SUMMARY'!$L$6,BH59,'ANNUAL SUMMARY'!$H$27)+SUMIF('PREVIOUS LOGS'!$K$6,BH59,'PREVIOUS LOGS'!$F$23)+SUMIF('PREVIOUS LOGS'!$K$59,$K$6,'PREVIOUS LOGS'!$F$76)+SUMIF('PREVIOUS LOGS'!$K$112,BH59,'PREVIOUS LOGS'!$F$129)+SUMIF('PREVIOUS LOGS'!$K$165,BH59,'PREVIOUS LOGS'!$F$182)+SUMIF('PREVIOUS LOGS'!$K$218,BH59,'PREVIOUS LOGS'!$F$235)+SUMIF('PREVIOUS LOGS'!$K$271,BH59,'PREVIOUS LOGS'!$F$288)+SUMIF('PREVIOUS LOGS'!$K$324,BH59,'PREVIOUS LOGS'!$F$341)+SUMIF('PREVIOUS LOGS'!$BH$6,BH59,'PREVIOUS LOGS'!$BD$23)+SUMIF('PREVIOUS LOGS'!$BH$59,$K$6,'PREVIOUS LOGS'!$BD$76)+SUMIF('PREVIOUS LOGS'!$BH$112,BH59,'PREVIOUS LOGS'!$BD$129)+SUMIF('PREVIOUS LOGS'!$BH$165,BH59,'PREVIOUS LOGS'!$BD$182)+SUMIF('PREVIOUS LOGS'!$BH$218,BH59,'PREVIOUS LOGS'!$BD$235)+SUMIF('PREVIOUS LOGS'!$BH$271,BH59,'PREVIOUS LOGS'!$BD$288)+SUMIF('PREVIOUS LOGS'!$BH$324,BH59,'PREVIOUS LOGS'!$BD$341)+SUMIF('PREVIOUS LOGS'!$DF$6,BH59,'PREVIOUS LOGS'!$DB$23)+SUMIF('PREVIOUS LOGS'!$DF$59,$K$6,'PREVIOUS LOGS'!$DB$76)+SUMIF('PREVIOUS LOGS'!$DF$112,BH59,'PREVIOUS LOGS'!$DB$129)+SUMIF('PREVIOUS LOGS'!$DF$165,BH59,'PREVIOUS LOGS'!$DB$182)+SUMIF('PREVIOUS LOGS'!$DF$218,BH59,'PREVIOUS LOGS'!$DB$235)+SUMIF('PREVIOUS LOGS'!$DF$271,BH59,'PREVIOUS LOGS'!$DB$288)+SUMIF('PREVIOUS LOGS'!$DF$324,BH59,'PREVIOUS LOGS'!$DB$341)+SUMIF('PREVIOUS LOGS'!$FC$6,BH59,'PREVIOUS LOGS'!$EY$23)+SUMIF('PREVIOUS LOGS'!$FC$59,$K$6,'PREVIOUS LOGS'!$EY$76)+SUMIF('PREVIOUS LOGS'!$FC$112,BH59,'PREVIOUS LOGS'!$EY$129)+SUMIF('PREVIOUS LOGS'!$FC$165,BH59,'PREVIOUS LOGS'!$EY$182)+SUMIF('PREVIOUS LOGS'!$FC$218,BH59,'PREVIOUS LOGS'!$EY$235)+SUMIF('PREVIOUS LOGS'!$FC$271,BH59,'PREVIOUS LOGS'!$EY$288)+SUMIF('PREVIOUS LOGS'!$FC$324,BH59,'PREVIOUS LOGS'!$EY$341)</f>
        <v>0</v>
      </c>
      <c r="BD76" s="793"/>
      <c r="BE76" s="793"/>
      <c r="BF76" s="793"/>
      <c r="BG76" s="793"/>
      <c r="BH76" s="793"/>
      <c r="BI76" s="794"/>
      <c r="BJ76" s="643"/>
      <c r="BK76" s="729" t="str">
        <f>'ANNUAL SUMMARY'!$O$27</f>
        <v>DAY</v>
      </c>
      <c r="BL76" s="862"/>
      <c r="BM76" s="862"/>
      <c r="BN76" s="862"/>
      <c r="BO76" s="863"/>
      <c r="BP76" s="735">
        <f>SUMIF('ANNUAL SUMMARY'!$FE$622,BH59,'ANNUAL SUMMARY'!$FM$643)+SUMIF('ANNUAL SUMMARY'!$DH$622,BH59,'ANNUAL SUMMARY'!$DP$643)+SUMIF('ANNUAL SUMMARY'!$BI$622,BH59,'ANNUAL SUMMARY'!$BQ$643)+SUMIF('ANNUAL SUMMARY'!$L$622,BH59,'ANNUAL SUMMARY'!$T$643)+SUMIF('ANNUAL SUMMARY'!$FE$566,BH59,'ANNUAL SUMMARY'!$FM$587)+SUMIF('ANNUAL SUMMARY'!$DH$566,BH59,'ANNUAL SUMMARY'!$DP$587)+SUMIF('ANNUAL SUMMARY'!$BI$566,BH59,'ANNUAL SUMMARY'!$BQ$587)+SUMIF('ANNUAL SUMMARY'!$L$566,BH59,'ANNUAL SUMMARY'!$T$587)+SUMIF('ANNUAL SUMMARY'!$FE$510,BH59,'ANNUAL SUMMARY'!$FM$531)+SUMIF('ANNUAL SUMMARY'!$DH$510,BH59,'ANNUAL SUMMARY'!$DP$531)+SUMIF('ANNUAL SUMMARY'!$BI$510,BH59,'ANNUAL SUMMARY'!$BQ$531)+SUMIF('ANNUAL SUMMARY'!$L$510,BH59,'ANNUAL SUMMARY'!$T$531)+SUMIF('ANNUAL SUMMARY'!$FE$454,BH59,'ANNUAL SUMMARY'!$FM$475)+SUMIF('ANNUAL SUMMARY'!$DH$454,BH59,'ANNUAL SUMMARY'!$DP$475)+SUMIF('ANNUAL SUMMARY'!$BI$454,BH59,'ANNUAL SUMMARY'!$BQ$475)+SUMIF('ANNUAL SUMMARY'!$L$454,BH59,'ANNUAL SUMMARY'!$T$475)+SUMIF('ANNUAL SUMMARY'!$FE$398,BH59,'ANNUAL SUMMARY'!$FM$419)+SUMIF('ANNUAL SUMMARY'!$DH$398,BH59,'ANNUAL SUMMARY'!$DP$419)+SUMIF('ANNUAL SUMMARY'!$BI$398,BH59,'ANNUAL SUMMARY'!$BQ$419)+SUMIF('ANNUAL SUMMARY'!$L$398,BH59,'ANNUAL SUMMARY'!$T$419)+SUMIF('ANNUAL SUMMARY'!$FE$342,BH59,'ANNUAL SUMMARY'!$FM$363)+SUMIF('ANNUAL SUMMARY'!$DH$342,BH59,'ANNUAL SUMMARY'!$DP$363)+SUMIF('ANNUAL SUMMARY'!$BI$342,BH59,'ANNUAL SUMMARY'!$BQ$363)+SUMIF('ANNUAL SUMMARY'!$L$342,BH59,'ANNUAL SUMMARY'!$T$363)+SUMIF('ANNUAL SUMMARY'!$FE$286,BH59,'ANNUAL SUMMARY'!$FM$307)+SUMIF('ANNUAL SUMMARY'!$DH$286,BH59,'ANNUAL SUMMARY'!$DP$307)+SUMIF('ANNUAL SUMMARY'!$BI$286,BH59,'ANNUAL SUMMARY'!$BQ$307)+SUMIF('ANNUAL SUMMARY'!$L$286,BH59,'ANNUAL SUMMARY'!$T$307)+SUMIF('ANNUAL SUMMARY'!$FE$230,BH59,'ANNUAL SUMMARY'!$FM$251)+SUMIF('ANNUAL SUMMARY'!$DH$230,BH59,'ANNUAL SUMMARY'!$DP$251)+SUMIF('ANNUAL SUMMARY'!$BI$230,BH59,'ANNUAL SUMMARY'!$BQ$251)+SUMIF('ANNUAL SUMMARY'!$L$230,BH59,'ANNUAL SUMMARY'!$T$251)+SUMIF('ANNUAL SUMMARY'!$FE$174,BH59,'ANNUAL SUMMARY'!$FM$195)+SUMIF('ANNUAL SUMMARY'!$DH$174,BH59,'ANNUAL SUMMARY'!$DP$195)+SUMIF('ANNUAL SUMMARY'!$BI$174,BH59,'ANNUAL SUMMARY'!$BQ$195)+SUMIF('ANNUAL SUMMARY'!$L$174,BH59,'ANNUAL SUMMARY'!$T$195)+SUMIF('ANNUAL SUMMARY'!$FE$118,BH59,'ANNUAL SUMMARY'!$FM$139)+SUMIF('ANNUAL SUMMARY'!$DH$118,BH59,'ANNUAL SUMMARY'!$DP$139)+SUMIF('ANNUAL SUMMARY'!$BI$118,BH59,'ANNUAL SUMMARY'!$BQ$139)+SUMIF('ANNUAL SUMMARY'!$L$118,BH59,'ANNUAL SUMMARY'!$T$139)+SUMIF('ANNUAL SUMMARY'!$FE$62,BH59,'ANNUAL SUMMARY'!$FM$83)+SUMIF('ANNUAL SUMMARY'!$DH$62,BH59,'ANNUAL SUMMARY'!$DP$83)+SUMIF('ANNUAL SUMMARY'!$BI$62,BH59,'ANNUAL SUMMARY'!$BQ$83)+SUMIF('ANNUAL SUMMARY'!$L$62,BH59,'ANNUAL SUMMARY'!$T$83)+SUMIF('ANNUAL SUMMARY'!$FE$6,BH59,'ANNUAL SUMMARY'!$FM$27)+SUMIF('ANNUAL SUMMARY'!$DH$6,BH59,'ANNUAL SUMMARY'!$DP$27)+SUMIF('ANNUAL SUMMARY'!$BI$6,BH59,'ANNUAL SUMMARY'!$BQ$27)+SUMIF('ANNUAL SUMMARY'!$L$6,BH59,'ANNUAL SUMMARY'!$T$27)+SUMIF('PREVIOUS LOGS'!$K$6,BH59,'PREVIOUS LOGS'!$S$23)+SUMIF('PREVIOUS LOGS'!$K$59,$K$6,'PREVIOUS LOGS'!$S$76)+SUMIF('PREVIOUS LOGS'!$K$112,BH59,'PREVIOUS LOGS'!$S$129)+SUMIF('PREVIOUS LOGS'!$K$165,BH59,'PREVIOUS LOGS'!$S$182)+SUMIF('PREVIOUS LOGS'!$K$218,BH59,'PREVIOUS LOGS'!$S$235)+SUMIF('PREVIOUS LOGS'!$K$271,BH59,'PREVIOUS LOGS'!$S$288)+SUMIF('PREVIOUS LOGS'!$K$324,BH59,'PREVIOUS LOGS'!$S$341)+SUMIF('PREVIOUS LOGS'!$BH$6,BH59,'PREVIOUS LOGS'!$BP$23)+SUMIF('PREVIOUS LOGS'!$BH$59,$K$6,'PREVIOUS LOGS'!$BP$76)+SUMIF('PREVIOUS LOGS'!$BH$112,BH59,'PREVIOUS LOGS'!$BP$129)+SUMIF('PREVIOUS LOGS'!$BH$165,BH59,'PREVIOUS LOGS'!$BP$182)+SUMIF('PREVIOUS LOGS'!$BH$218,BH59,'PREVIOUS LOGS'!$BP$235)+SUMIF('PREVIOUS LOGS'!$BH$271,BH59,'PREVIOUS LOGS'!$BP$288)+SUMIF('PREVIOUS LOGS'!$BH$324,BH59,'PREVIOUS LOGS'!$BP$341)+SUMIF('PREVIOUS LOGS'!$DF$6,BH59,'PREVIOUS LOGS'!$DN$23)+SUMIF('PREVIOUS LOGS'!$DF$59,$K$6,'PREVIOUS LOGS'!$DN$76)+SUMIF('PREVIOUS LOGS'!$DF$112,BH59,'PREVIOUS LOGS'!$DN$129)+SUMIF('PREVIOUS LOGS'!$DF$165,BH59,'PREVIOUS LOGS'!$DN$182)+SUMIF('PREVIOUS LOGS'!$DF$218,BH59,'PREVIOUS LOGS'!$DN$235)+SUMIF('PREVIOUS LOGS'!$DF$271,BH59,'PREVIOUS LOGS'!$DN$288)+SUMIF('PREVIOUS LOGS'!$DF$324,BH59,'PREVIOUS LOGS'!$DN$341)+SUMIF('PREVIOUS LOGS'!$FC$6,BH59,'PREVIOUS LOGS'!$FK$23)+SUMIF('PREVIOUS LOGS'!$FC$59,$K$6,'PREVIOUS LOGS'!$FK$76)+SUMIF('PREVIOUS LOGS'!$FC$112,BH59,'PREVIOUS LOGS'!$FK$129)+SUMIF('PREVIOUS LOGS'!$FC$165,BH59,'PREVIOUS LOGS'!$FK$182)+SUMIF('PREVIOUS LOGS'!$FC$218,BH59,'PREVIOUS LOGS'!$FK$235)+SUMIF('PREVIOUS LOGS'!$FC$271,BH59,'PREVIOUS LOGS'!$FK$288)+SUMIF('PREVIOUS LOGS'!$FC$324,BH59,'PREVIOUS LOGS'!$FK$341)</f>
        <v>0</v>
      </c>
      <c r="BQ76" s="736"/>
      <c r="BR76" s="736"/>
      <c r="BS76" s="736"/>
      <c r="BT76" s="736"/>
      <c r="BU76" s="737"/>
      <c r="BV76" s="15"/>
      <c r="BW76" s="814"/>
      <c r="BX76" s="815"/>
      <c r="BY76" s="815"/>
      <c r="BZ76" s="815"/>
      <c r="CA76" s="815"/>
      <c r="CB76" s="727"/>
      <c r="CC76" s="727"/>
      <c r="CD76" s="727"/>
      <c r="CE76" s="727"/>
      <c r="CF76" s="727"/>
      <c r="CG76" s="727"/>
      <c r="CH76" s="727"/>
      <c r="CI76" s="727"/>
      <c r="CJ76" s="727"/>
      <c r="CK76" s="727"/>
      <c r="CL76" s="727"/>
      <c r="CM76" s="727"/>
      <c r="CN76" s="728"/>
      <c r="CO76" s="728"/>
      <c r="CP76" s="728"/>
      <c r="CQ76" s="728"/>
      <c r="CR76" s="728"/>
      <c r="CS76" s="728"/>
      <c r="CT76" s="1263"/>
      <c r="CU76" s="1250"/>
      <c r="CV76" s="154"/>
      <c r="CW76" s="798" t="str">
        <f>'ANNUAL SUMMARY'!$C$27</f>
        <v>PIC</v>
      </c>
      <c r="CX76" s="730"/>
      <c r="CY76" s="730"/>
      <c r="CZ76" s="730"/>
      <c r="DA76" s="792">
        <f>SUMIF('ANNUAL SUMMARY'!$FE$622,DF59,'ANNUAL SUMMARY'!$FA$643)+SUMIF('ANNUAL SUMMARY'!$DH$622,DF59,'ANNUAL SUMMARY'!$DD$643)+SUMIF('ANNUAL SUMMARY'!$BI$622,DF59,'ANNUAL SUMMARY'!$BE$643)+SUMIF('ANNUAL SUMMARY'!$L$622,DF59,'ANNUAL SUMMARY'!$H$643)+SUMIF('ANNUAL SUMMARY'!$FE$566,DF59,'ANNUAL SUMMARY'!$FA$587)+SUMIF('ANNUAL SUMMARY'!$DH$566,DF59,'ANNUAL SUMMARY'!$DD$587)+SUMIF('ANNUAL SUMMARY'!$BI$566,DF59,'ANNUAL SUMMARY'!$BE$587)+SUMIF('ANNUAL SUMMARY'!$L$566,DF59,'ANNUAL SUMMARY'!$H$587)+SUMIF('ANNUAL SUMMARY'!$FE$510,DF59,'ANNUAL SUMMARY'!$FA$531)+SUMIF('ANNUAL SUMMARY'!$DH$510,DF59,'ANNUAL SUMMARY'!$DD$531)+SUMIF('ANNUAL SUMMARY'!$BI$510,DF59,'ANNUAL SUMMARY'!$BE$531)+SUMIF('ANNUAL SUMMARY'!$L$510,DF59,'ANNUAL SUMMARY'!$H$531)+SUMIF('ANNUAL SUMMARY'!$FE$454,DF59,'ANNUAL SUMMARY'!$FA$475)+SUMIF('ANNUAL SUMMARY'!$DH$454,DF59,'ANNUAL SUMMARY'!$DD$475)+SUMIF('ANNUAL SUMMARY'!$BI$454,DF59,'ANNUAL SUMMARY'!$BE$475)+SUMIF('ANNUAL SUMMARY'!$L$454,DF59,'ANNUAL SUMMARY'!$H$475)+SUMIF('ANNUAL SUMMARY'!$FE$398,DF59,'ANNUAL SUMMARY'!$FA$419)+SUMIF('ANNUAL SUMMARY'!$DH$398,DF59,'ANNUAL SUMMARY'!$DD$419)+SUMIF('ANNUAL SUMMARY'!$BI$398,DF59,'ANNUAL SUMMARY'!$BE$419)+SUMIF('ANNUAL SUMMARY'!$L$398,DF59,'ANNUAL SUMMARY'!$H$419)+SUMIF('ANNUAL SUMMARY'!$FE$342,DF59,'ANNUAL SUMMARY'!$FA$363)+SUMIF('ANNUAL SUMMARY'!$DH$342,DF59,'ANNUAL SUMMARY'!$DD$363)+SUMIF('ANNUAL SUMMARY'!$BI$342,DF59,'ANNUAL SUMMARY'!$BE$363)+SUMIF('ANNUAL SUMMARY'!$L$342,DF59,'ANNUAL SUMMARY'!$H$363)+SUMIF('ANNUAL SUMMARY'!$FE$286,DF59,'ANNUAL SUMMARY'!$FA$307)+SUMIF('ANNUAL SUMMARY'!$DH$286,DF59,'ANNUAL SUMMARY'!$DD$307)+SUMIF('ANNUAL SUMMARY'!$BI$286,DF59,'ANNUAL SUMMARY'!$BE$307)+SUMIF('ANNUAL SUMMARY'!$L$286,DF59,'ANNUAL SUMMARY'!$H$307)+SUMIF('ANNUAL SUMMARY'!$FE$230,DF59,'ANNUAL SUMMARY'!$FA$251)+SUMIF('ANNUAL SUMMARY'!$DH$230,DF59,'ANNUAL SUMMARY'!$DD$251)+SUMIF('ANNUAL SUMMARY'!$BI$230,DF59,'ANNUAL SUMMARY'!$BE$251)+SUMIF('ANNUAL SUMMARY'!$L$230,DF59,'ANNUAL SUMMARY'!$H$251)+SUMIF('ANNUAL SUMMARY'!$FE$174,DF59,'ANNUAL SUMMARY'!$FA$195)+SUMIF('ANNUAL SUMMARY'!$DH$174,DF59,'ANNUAL SUMMARY'!$DD$195)+SUMIF('ANNUAL SUMMARY'!$BI$174,DF59,'ANNUAL SUMMARY'!$BE$195)+SUMIF('ANNUAL SUMMARY'!$L$174,DF59,'ANNUAL SUMMARY'!$H$195)+SUMIF('ANNUAL SUMMARY'!$FE$118,DF59,'ANNUAL SUMMARY'!$FA$139)+SUMIF('ANNUAL SUMMARY'!$DH$118,DF59,'ANNUAL SUMMARY'!$DD$139)+SUMIF('ANNUAL SUMMARY'!$BI$118,DF59,'ANNUAL SUMMARY'!$BE$139)+SUMIF('ANNUAL SUMMARY'!$L$118,DF59,'ANNUAL SUMMARY'!$H$139)+SUMIF('ANNUAL SUMMARY'!$FE$62,DF59,'ANNUAL SUMMARY'!$FA$83)+SUMIF('ANNUAL SUMMARY'!$DH$62,DF59,'ANNUAL SUMMARY'!$DD$83)+SUMIF('ANNUAL SUMMARY'!$BI$62,DF59,'ANNUAL SUMMARY'!$BE$83)+SUMIF('ANNUAL SUMMARY'!$L$62,DF59,'ANNUAL SUMMARY'!$H$83)+SUMIF('ANNUAL SUMMARY'!$FE$6,DF59,'ANNUAL SUMMARY'!$FA$27)+SUMIF('ANNUAL SUMMARY'!$DH$6,DF59,'ANNUAL SUMMARY'!$DD$27)+SUMIF('ANNUAL SUMMARY'!$BI$6,DF59,'ANNUAL SUMMARY'!$BE$27)+SUMIF('ANNUAL SUMMARY'!$L$6,DF59,'ANNUAL SUMMARY'!$H$27)+SUMIF('PREVIOUS LOGS'!$K$6,DF59,'PREVIOUS LOGS'!$F$23)+SUMIF('PREVIOUS LOGS'!$K$59,$K$6,'PREVIOUS LOGS'!$F$76)+SUMIF('PREVIOUS LOGS'!$K$112,DF59,'PREVIOUS LOGS'!$F$129)+SUMIF('PREVIOUS LOGS'!$K$165,DF59,'PREVIOUS LOGS'!$F$182)+SUMIF('PREVIOUS LOGS'!$K$218,DF59,'PREVIOUS LOGS'!$F$235)+SUMIF('PREVIOUS LOGS'!$K$271,DF59,'PREVIOUS LOGS'!$F$288)+SUMIF('PREVIOUS LOGS'!$K$324,DF59,'PREVIOUS LOGS'!$F$341)+SUMIF('PREVIOUS LOGS'!$BH$6,DF59,'PREVIOUS LOGS'!$BD$23)+SUMIF('PREVIOUS LOGS'!$BH$59,$K$6,'PREVIOUS LOGS'!$BD$76)+SUMIF('PREVIOUS LOGS'!$BH$112,DF59,'PREVIOUS LOGS'!$BD$129)+SUMIF('PREVIOUS LOGS'!$BH$165,DF59,'PREVIOUS LOGS'!$BD$182)+SUMIF('PREVIOUS LOGS'!$BH$218,DF59,'PREVIOUS LOGS'!$BD$235)+SUMIF('PREVIOUS LOGS'!$BH$271,DF59,'PREVIOUS LOGS'!$BD$288)+SUMIF('PREVIOUS LOGS'!$BH$324,DF59,'PREVIOUS LOGS'!$BD$341)+SUMIF('PREVIOUS LOGS'!$DF$6,DF59,'PREVIOUS LOGS'!$DB$23)+SUMIF('PREVIOUS LOGS'!$DF$59,$K$6,'PREVIOUS LOGS'!$DB$76)+SUMIF('PREVIOUS LOGS'!$DF$112,DF59,'PREVIOUS LOGS'!$DB$129)+SUMIF('PREVIOUS LOGS'!$DF$165,DF59,'PREVIOUS LOGS'!$DB$182)+SUMIF('PREVIOUS LOGS'!$DF$218,DF59,'PREVIOUS LOGS'!$DB$235)+SUMIF('PREVIOUS LOGS'!$DF$271,DF59,'PREVIOUS LOGS'!$DB$288)+SUMIF('PREVIOUS LOGS'!$DF$324,DF59,'PREVIOUS LOGS'!$DB$341)+SUMIF('PREVIOUS LOGS'!$FC$6,DF59,'PREVIOUS LOGS'!$EY$23)+SUMIF('PREVIOUS LOGS'!$FC$59,$K$6,'PREVIOUS LOGS'!$EY$76)+SUMIF('PREVIOUS LOGS'!$FC$112,DF59,'PREVIOUS LOGS'!$EY$129)+SUMIF('PREVIOUS LOGS'!$FC$165,DF59,'PREVIOUS LOGS'!$EY$182)+SUMIF('PREVIOUS LOGS'!$FC$218,DF59,'PREVIOUS LOGS'!$EY$235)+SUMIF('PREVIOUS LOGS'!$FC$271,DF59,'PREVIOUS LOGS'!$EY$288)+SUMIF('PREVIOUS LOGS'!$FC$324,DF59,'PREVIOUS LOGS'!$EY$341)</f>
        <v>0</v>
      </c>
      <c r="DB76" s="793"/>
      <c r="DC76" s="793"/>
      <c r="DD76" s="793"/>
      <c r="DE76" s="793"/>
      <c r="DF76" s="793"/>
      <c r="DG76" s="794"/>
      <c r="DH76" s="643"/>
      <c r="DI76" s="729" t="str">
        <f>'ANNUAL SUMMARY'!$O$27</f>
        <v>DAY</v>
      </c>
      <c r="DJ76" s="862"/>
      <c r="DK76" s="862"/>
      <c r="DL76" s="862"/>
      <c r="DM76" s="863"/>
      <c r="DN76" s="735">
        <f>SUMIF('ANNUAL SUMMARY'!$FE$622,DF59,'ANNUAL SUMMARY'!$FM$643)+SUMIF('ANNUAL SUMMARY'!$DH$622,DF59,'ANNUAL SUMMARY'!$DP$643)+SUMIF('ANNUAL SUMMARY'!$BI$622,DF59,'ANNUAL SUMMARY'!$BQ$643)+SUMIF('ANNUAL SUMMARY'!$L$622,DF59,'ANNUAL SUMMARY'!$T$643)+SUMIF('ANNUAL SUMMARY'!$FE$566,DF59,'ANNUAL SUMMARY'!$FM$587)+SUMIF('ANNUAL SUMMARY'!$DH$566,DF59,'ANNUAL SUMMARY'!$DP$587)+SUMIF('ANNUAL SUMMARY'!$BI$566,DF59,'ANNUAL SUMMARY'!$BQ$587)+SUMIF('ANNUAL SUMMARY'!$L$566,DF59,'ANNUAL SUMMARY'!$T$587)+SUMIF('ANNUAL SUMMARY'!$FE$510,DF59,'ANNUAL SUMMARY'!$FM$531)+SUMIF('ANNUAL SUMMARY'!$DH$510,DF59,'ANNUAL SUMMARY'!$DP$531)+SUMIF('ANNUAL SUMMARY'!$BI$510,DF59,'ANNUAL SUMMARY'!$BQ$531)+SUMIF('ANNUAL SUMMARY'!$L$510,DF59,'ANNUAL SUMMARY'!$T$531)+SUMIF('ANNUAL SUMMARY'!$FE$454,DF59,'ANNUAL SUMMARY'!$FM$475)+SUMIF('ANNUAL SUMMARY'!$DH$454,DF59,'ANNUAL SUMMARY'!$DP$475)+SUMIF('ANNUAL SUMMARY'!$BI$454,DF59,'ANNUAL SUMMARY'!$BQ$475)+SUMIF('ANNUAL SUMMARY'!$L$454,DF59,'ANNUAL SUMMARY'!$T$475)+SUMIF('ANNUAL SUMMARY'!$FE$398,DF59,'ANNUAL SUMMARY'!$FM$419)+SUMIF('ANNUAL SUMMARY'!$DH$398,DF59,'ANNUAL SUMMARY'!$DP$419)+SUMIF('ANNUAL SUMMARY'!$BI$398,DF59,'ANNUAL SUMMARY'!$BQ$419)+SUMIF('ANNUAL SUMMARY'!$L$398,DF59,'ANNUAL SUMMARY'!$T$419)+SUMIF('ANNUAL SUMMARY'!$FE$342,DF59,'ANNUAL SUMMARY'!$FM$363)+SUMIF('ANNUAL SUMMARY'!$DH$342,DF59,'ANNUAL SUMMARY'!$DP$363)+SUMIF('ANNUAL SUMMARY'!$BI$342,DF59,'ANNUAL SUMMARY'!$BQ$363)+SUMIF('ANNUAL SUMMARY'!$L$342,DF59,'ANNUAL SUMMARY'!$T$363)+SUMIF('ANNUAL SUMMARY'!$FE$286,DF59,'ANNUAL SUMMARY'!$FM$307)+SUMIF('ANNUAL SUMMARY'!$DH$286,DF59,'ANNUAL SUMMARY'!$DP$307)+SUMIF('ANNUAL SUMMARY'!$BI$286,DF59,'ANNUAL SUMMARY'!$BQ$307)+SUMIF('ANNUAL SUMMARY'!$L$286,DF59,'ANNUAL SUMMARY'!$T$307)+SUMIF('ANNUAL SUMMARY'!$FE$230,DF59,'ANNUAL SUMMARY'!$FM$251)+SUMIF('ANNUAL SUMMARY'!$DH$230,DF59,'ANNUAL SUMMARY'!$DP$251)+SUMIF('ANNUAL SUMMARY'!$BI$230,DF59,'ANNUAL SUMMARY'!$BQ$251)+SUMIF('ANNUAL SUMMARY'!$L$230,DF59,'ANNUAL SUMMARY'!$T$251)+SUMIF('ANNUAL SUMMARY'!$FE$174,DF59,'ANNUAL SUMMARY'!$FM$195)+SUMIF('ANNUAL SUMMARY'!$DH$174,DF59,'ANNUAL SUMMARY'!$DP$195)+SUMIF('ANNUAL SUMMARY'!$BI$174,DF59,'ANNUAL SUMMARY'!$BQ$195)+SUMIF('ANNUAL SUMMARY'!$L$174,DF59,'ANNUAL SUMMARY'!$T$195)+SUMIF('ANNUAL SUMMARY'!$FE$118,DF59,'ANNUAL SUMMARY'!$FM$139)+SUMIF('ANNUAL SUMMARY'!$DH$118,DF59,'ANNUAL SUMMARY'!$DP$139)+SUMIF('ANNUAL SUMMARY'!$BI$118,DF59,'ANNUAL SUMMARY'!$BQ$139)+SUMIF('ANNUAL SUMMARY'!$L$118,DF59,'ANNUAL SUMMARY'!$T$139)+SUMIF('ANNUAL SUMMARY'!$FE$62,DF59,'ANNUAL SUMMARY'!$FM$83)+SUMIF('ANNUAL SUMMARY'!$DH$62,DF59,'ANNUAL SUMMARY'!$DP$83)+SUMIF('ANNUAL SUMMARY'!$BI$62,DF59,'ANNUAL SUMMARY'!$BQ$83)+SUMIF('ANNUAL SUMMARY'!$L$62,DF59,'ANNUAL SUMMARY'!$T$83)+SUMIF('ANNUAL SUMMARY'!$FE$6,DF59,'ANNUAL SUMMARY'!$FM$27)+SUMIF('ANNUAL SUMMARY'!$DH$6,DF59,'ANNUAL SUMMARY'!$DP$27)+SUMIF('ANNUAL SUMMARY'!$BI$6,DF59,'ANNUAL SUMMARY'!$BQ$27)+SUMIF('ANNUAL SUMMARY'!$L$6,DF59,'ANNUAL SUMMARY'!$T$27)+SUMIF('PREVIOUS LOGS'!$K$6,DF59,'PREVIOUS LOGS'!$S$23)+SUMIF('PREVIOUS LOGS'!$K$59,$K$6,'PREVIOUS LOGS'!$S$76)+SUMIF('PREVIOUS LOGS'!$K$112,DF59,'PREVIOUS LOGS'!$S$129)+SUMIF('PREVIOUS LOGS'!$K$165,DF59,'PREVIOUS LOGS'!$S$182)+SUMIF('PREVIOUS LOGS'!$K$218,DF59,'PREVIOUS LOGS'!$S$235)+SUMIF('PREVIOUS LOGS'!$K$271,DF59,'PREVIOUS LOGS'!$S$288)+SUMIF('PREVIOUS LOGS'!$K$324,DF59,'PREVIOUS LOGS'!$S$341)+SUMIF('PREVIOUS LOGS'!$BH$6,DF59,'PREVIOUS LOGS'!$BP$23)+SUMIF('PREVIOUS LOGS'!$BH$59,$K$6,'PREVIOUS LOGS'!$BP$76)+SUMIF('PREVIOUS LOGS'!$BH$112,DF59,'PREVIOUS LOGS'!$BP$129)+SUMIF('PREVIOUS LOGS'!$BH$165,DF59,'PREVIOUS LOGS'!$BP$182)+SUMIF('PREVIOUS LOGS'!$BH$218,DF59,'PREVIOUS LOGS'!$BP$235)+SUMIF('PREVIOUS LOGS'!$BH$271,DF59,'PREVIOUS LOGS'!$BP$288)+SUMIF('PREVIOUS LOGS'!$BH$324,DF59,'PREVIOUS LOGS'!$BP$341)+SUMIF('PREVIOUS LOGS'!$DF$6,DF59,'PREVIOUS LOGS'!$DN$23)+SUMIF('PREVIOUS LOGS'!$DF$59,$K$6,'PREVIOUS LOGS'!$DN$76)+SUMIF('PREVIOUS LOGS'!$DF$112,DF59,'PREVIOUS LOGS'!$DN$129)+SUMIF('PREVIOUS LOGS'!$DF$165,DF59,'PREVIOUS LOGS'!$DN$182)+SUMIF('PREVIOUS LOGS'!$DF$218,DF59,'PREVIOUS LOGS'!$DN$235)+SUMIF('PREVIOUS LOGS'!$DF$271,DF59,'PREVIOUS LOGS'!$DN$288)+SUMIF('PREVIOUS LOGS'!$DF$324,DF59,'PREVIOUS LOGS'!$DN$341)+SUMIF('PREVIOUS LOGS'!$FC$6,DF59,'PREVIOUS LOGS'!$FK$23)+SUMIF('PREVIOUS LOGS'!$FC$59,$K$6,'PREVIOUS LOGS'!$FK$76)+SUMIF('PREVIOUS LOGS'!$FC$112,DF59,'PREVIOUS LOGS'!$FK$129)+SUMIF('PREVIOUS LOGS'!$FC$165,DF59,'PREVIOUS LOGS'!$FK$182)+SUMIF('PREVIOUS LOGS'!$FC$218,DF59,'PREVIOUS LOGS'!$FK$235)+SUMIF('PREVIOUS LOGS'!$FC$271,DF59,'PREVIOUS LOGS'!$FK$288)+SUMIF('PREVIOUS LOGS'!$FC$324,DF59,'PREVIOUS LOGS'!$FK$341)</f>
        <v>0</v>
      </c>
      <c r="DO76" s="736"/>
      <c r="DP76" s="736"/>
      <c r="DQ76" s="736"/>
      <c r="DR76" s="736"/>
      <c r="DS76" s="737"/>
      <c r="DT76" s="15"/>
      <c r="DU76" s="814"/>
      <c r="DV76" s="815"/>
      <c r="DW76" s="815"/>
      <c r="DX76" s="815"/>
      <c r="DY76" s="815"/>
      <c r="DZ76" s="727"/>
      <c r="EA76" s="727"/>
      <c r="EB76" s="727"/>
      <c r="EC76" s="727"/>
      <c r="ED76" s="727"/>
      <c r="EE76" s="727"/>
      <c r="EF76" s="727"/>
      <c r="EG76" s="727"/>
      <c r="EH76" s="727"/>
      <c r="EI76" s="727"/>
      <c r="EJ76" s="727"/>
      <c r="EK76" s="727"/>
      <c r="EL76" s="728"/>
      <c r="EM76" s="728"/>
      <c r="EN76" s="728"/>
      <c r="EO76" s="728"/>
      <c r="EP76" s="728"/>
      <c r="EQ76" s="1260"/>
      <c r="ER76" s="1263"/>
      <c r="ES76" s="154"/>
      <c r="ET76" s="798" t="str">
        <f>'ANNUAL SUMMARY'!$C$27</f>
        <v>PIC</v>
      </c>
      <c r="EU76" s="730"/>
      <c r="EV76" s="730"/>
      <c r="EW76" s="730"/>
      <c r="EX76" s="792">
        <f>SUMIF('ANNUAL SUMMARY'!$FE$622,FC59,'ANNUAL SUMMARY'!$FA$643)+SUMIF('ANNUAL SUMMARY'!$DH$622,FC59,'ANNUAL SUMMARY'!$DD$643)+SUMIF('ANNUAL SUMMARY'!$BI$622,FC59,'ANNUAL SUMMARY'!$BE$643)+SUMIF('ANNUAL SUMMARY'!$L$622,FC59,'ANNUAL SUMMARY'!$H$643)+SUMIF('ANNUAL SUMMARY'!$FE$566,FC59,'ANNUAL SUMMARY'!$FA$587)+SUMIF('ANNUAL SUMMARY'!$DH$566,FC59,'ANNUAL SUMMARY'!$DD$587)+SUMIF('ANNUAL SUMMARY'!$BI$566,FC59,'ANNUAL SUMMARY'!$BE$587)+SUMIF('ANNUAL SUMMARY'!$L$566,FC59,'ANNUAL SUMMARY'!$H$587)+SUMIF('ANNUAL SUMMARY'!$FE$510,FC59,'ANNUAL SUMMARY'!$FA$531)+SUMIF('ANNUAL SUMMARY'!$DH$510,FC59,'ANNUAL SUMMARY'!$DD$531)+SUMIF('ANNUAL SUMMARY'!$BI$510,FC59,'ANNUAL SUMMARY'!$BE$531)+SUMIF('ANNUAL SUMMARY'!$L$510,FC59,'ANNUAL SUMMARY'!$H$531)+SUMIF('ANNUAL SUMMARY'!$FE$454,FC59,'ANNUAL SUMMARY'!$FA$475)+SUMIF('ANNUAL SUMMARY'!$DH$454,FC59,'ANNUAL SUMMARY'!$DD$475)+SUMIF('ANNUAL SUMMARY'!$BI$454,FC59,'ANNUAL SUMMARY'!$BE$475)+SUMIF('ANNUAL SUMMARY'!$L$454,FC59,'ANNUAL SUMMARY'!$H$475)+SUMIF('ANNUAL SUMMARY'!$FE$398,FC59,'ANNUAL SUMMARY'!$FA$419)+SUMIF('ANNUAL SUMMARY'!$DH$398,FC59,'ANNUAL SUMMARY'!$DD$419)+SUMIF('ANNUAL SUMMARY'!$BI$398,FC59,'ANNUAL SUMMARY'!$BE$419)+SUMIF('ANNUAL SUMMARY'!$L$398,FC59,'ANNUAL SUMMARY'!$H$419)+SUMIF('ANNUAL SUMMARY'!$FE$342,FC59,'ANNUAL SUMMARY'!$FA$363)+SUMIF('ANNUAL SUMMARY'!$DH$342,FC59,'ANNUAL SUMMARY'!$DD$363)+SUMIF('ANNUAL SUMMARY'!$BI$342,FC59,'ANNUAL SUMMARY'!$BE$363)+SUMIF('ANNUAL SUMMARY'!$L$342,FC59,'ANNUAL SUMMARY'!$H$363)+SUMIF('ANNUAL SUMMARY'!$FE$286,FC59,'ANNUAL SUMMARY'!$FA$307)+SUMIF('ANNUAL SUMMARY'!$DH$286,FC59,'ANNUAL SUMMARY'!$DD$307)+SUMIF('ANNUAL SUMMARY'!$BI$286,FC59,'ANNUAL SUMMARY'!$BE$307)+SUMIF('ANNUAL SUMMARY'!$L$286,FC59,'ANNUAL SUMMARY'!$H$307)+SUMIF('ANNUAL SUMMARY'!$FE$230,FC59,'ANNUAL SUMMARY'!$FA$251)+SUMIF('ANNUAL SUMMARY'!$DH$230,FC59,'ANNUAL SUMMARY'!$DD$251)+SUMIF('ANNUAL SUMMARY'!$BI$230,FC59,'ANNUAL SUMMARY'!$BE$251)+SUMIF('ANNUAL SUMMARY'!$L$230,FC59,'ANNUAL SUMMARY'!$H$251)+SUMIF('ANNUAL SUMMARY'!$FE$174,FC59,'ANNUAL SUMMARY'!$FA$195)+SUMIF('ANNUAL SUMMARY'!$DH$174,FC59,'ANNUAL SUMMARY'!$DD$195)+SUMIF('ANNUAL SUMMARY'!$BI$174,FC59,'ANNUAL SUMMARY'!$BE$195)+SUMIF('ANNUAL SUMMARY'!$L$174,FC59,'ANNUAL SUMMARY'!$H$195)+SUMIF('ANNUAL SUMMARY'!$FE$118,FC59,'ANNUAL SUMMARY'!$FA$139)+SUMIF('ANNUAL SUMMARY'!$DH$118,FC59,'ANNUAL SUMMARY'!$DD$139)+SUMIF('ANNUAL SUMMARY'!$BI$118,FC59,'ANNUAL SUMMARY'!$BE$139)+SUMIF('ANNUAL SUMMARY'!$L$118,FC59,'ANNUAL SUMMARY'!$H$139)+SUMIF('ANNUAL SUMMARY'!$FE$62,FC59,'ANNUAL SUMMARY'!$FA$83)+SUMIF('ANNUAL SUMMARY'!$DH$62,FC59,'ANNUAL SUMMARY'!$DD$83)+SUMIF('ANNUAL SUMMARY'!$BI$62,FC59,'ANNUAL SUMMARY'!$BE$83)+SUMIF('ANNUAL SUMMARY'!$L$62,FC59,'ANNUAL SUMMARY'!$H$83)+SUMIF('ANNUAL SUMMARY'!$FE$6,FC59,'ANNUAL SUMMARY'!$FA$27)+SUMIF('ANNUAL SUMMARY'!$DH$6,FC59,'ANNUAL SUMMARY'!$DD$27)+SUMIF('ANNUAL SUMMARY'!$BI$6,FC59,'ANNUAL SUMMARY'!$BE$27)+SUMIF('ANNUAL SUMMARY'!$L$6,FC59,'ANNUAL SUMMARY'!$H$27)+SUMIF('PREVIOUS LOGS'!$K$6,FC59,'PREVIOUS LOGS'!$F$23)+SUMIF('PREVIOUS LOGS'!$K$59,$K$6,'PREVIOUS LOGS'!$F$76)+SUMIF('PREVIOUS LOGS'!$K$112,FC59,'PREVIOUS LOGS'!$F$129)+SUMIF('PREVIOUS LOGS'!$K$165,FC59,'PREVIOUS LOGS'!$F$182)+SUMIF('PREVIOUS LOGS'!$K$218,FC59,'PREVIOUS LOGS'!$F$235)+SUMIF('PREVIOUS LOGS'!$K$271,FC59,'PREVIOUS LOGS'!$F$288)+SUMIF('PREVIOUS LOGS'!$K$324,FC59,'PREVIOUS LOGS'!$F$341)+SUMIF('PREVIOUS LOGS'!$BH$6,FC59,'PREVIOUS LOGS'!$BD$23)+SUMIF('PREVIOUS LOGS'!$BH$59,$K$6,'PREVIOUS LOGS'!$BD$76)+SUMIF('PREVIOUS LOGS'!$BH$112,FC59,'PREVIOUS LOGS'!$BD$129)+SUMIF('PREVIOUS LOGS'!$BH$165,FC59,'PREVIOUS LOGS'!$BD$182)+SUMIF('PREVIOUS LOGS'!$BH$218,FC59,'PREVIOUS LOGS'!$BD$235)+SUMIF('PREVIOUS LOGS'!$BH$271,FC59,'PREVIOUS LOGS'!$BD$288)+SUMIF('PREVIOUS LOGS'!$BH$324,FC59,'PREVIOUS LOGS'!$BD$341)+SUMIF('PREVIOUS LOGS'!$DF$6,FC59,'PREVIOUS LOGS'!$DB$23)+SUMIF('PREVIOUS LOGS'!$DF$59,$K$6,'PREVIOUS LOGS'!$DB$76)+SUMIF('PREVIOUS LOGS'!$DF$112,FC59,'PREVIOUS LOGS'!$DB$129)+SUMIF('PREVIOUS LOGS'!$DF$165,FC59,'PREVIOUS LOGS'!$DB$182)+SUMIF('PREVIOUS LOGS'!$DF$218,FC59,'PREVIOUS LOGS'!$DB$235)+SUMIF('PREVIOUS LOGS'!$DF$271,FC59,'PREVIOUS LOGS'!$DB$288)+SUMIF('PREVIOUS LOGS'!$DF$324,FC59,'PREVIOUS LOGS'!$DB$341)+SUMIF('PREVIOUS LOGS'!$FC$6,FC59,'PREVIOUS LOGS'!$EY$23)+SUMIF('PREVIOUS LOGS'!$FC$59,$K$6,'PREVIOUS LOGS'!$EY$76)+SUMIF('PREVIOUS LOGS'!$FC$112,FC59,'PREVIOUS LOGS'!$EY$129)+SUMIF('PREVIOUS LOGS'!$FC$165,FC59,'PREVIOUS LOGS'!$EY$182)+SUMIF('PREVIOUS LOGS'!$FC$218,FC59,'PREVIOUS LOGS'!$EY$235)+SUMIF('PREVIOUS LOGS'!$FC$271,FC59,'PREVIOUS LOGS'!$EY$288)+SUMIF('PREVIOUS LOGS'!$FC$324,FC59,'PREVIOUS LOGS'!$EY$341)</f>
        <v>0</v>
      </c>
      <c r="EY76" s="793"/>
      <c r="EZ76" s="793"/>
      <c r="FA76" s="793"/>
      <c r="FB76" s="793"/>
      <c r="FC76" s="793"/>
      <c r="FD76" s="794"/>
      <c r="FE76" s="643"/>
      <c r="FF76" s="729" t="str">
        <f>'ANNUAL SUMMARY'!$O$27</f>
        <v>DAY</v>
      </c>
      <c r="FG76" s="862"/>
      <c r="FH76" s="862"/>
      <c r="FI76" s="862"/>
      <c r="FJ76" s="863"/>
      <c r="FK76" s="735">
        <f>SUMIF('ANNUAL SUMMARY'!$FE$622,FC59,'ANNUAL SUMMARY'!$FM$643)+SUMIF('ANNUAL SUMMARY'!$DH$622,FC59,'ANNUAL SUMMARY'!$DP$643)+SUMIF('ANNUAL SUMMARY'!$BI$622,FC59,'ANNUAL SUMMARY'!$BQ$643)+SUMIF('ANNUAL SUMMARY'!$L$622,FC59,'ANNUAL SUMMARY'!$T$643)+SUMIF('ANNUAL SUMMARY'!$FE$566,FC59,'ANNUAL SUMMARY'!$FM$587)+SUMIF('ANNUAL SUMMARY'!$DH$566,FC59,'ANNUAL SUMMARY'!$DP$587)+SUMIF('ANNUAL SUMMARY'!$BI$566,FC59,'ANNUAL SUMMARY'!$BQ$587)+SUMIF('ANNUAL SUMMARY'!$L$566,FC59,'ANNUAL SUMMARY'!$T$587)+SUMIF('ANNUAL SUMMARY'!$FE$510,FC59,'ANNUAL SUMMARY'!$FM$531)+SUMIF('ANNUAL SUMMARY'!$DH$510,FC59,'ANNUAL SUMMARY'!$DP$531)+SUMIF('ANNUAL SUMMARY'!$BI$510,FC59,'ANNUAL SUMMARY'!$BQ$531)+SUMIF('ANNUAL SUMMARY'!$L$510,FC59,'ANNUAL SUMMARY'!$T$531)+SUMIF('ANNUAL SUMMARY'!$FE$454,FC59,'ANNUAL SUMMARY'!$FM$475)+SUMIF('ANNUAL SUMMARY'!$DH$454,FC59,'ANNUAL SUMMARY'!$DP$475)+SUMIF('ANNUAL SUMMARY'!$BI$454,FC59,'ANNUAL SUMMARY'!$BQ$475)+SUMIF('ANNUAL SUMMARY'!$L$454,FC59,'ANNUAL SUMMARY'!$T$475)+SUMIF('ANNUAL SUMMARY'!$FE$398,FC59,'ANNUAL SUMMARY'!$FM$419)+SUMIF('ANNUAL SUMMARY'!$DH$398,FC59,'ANNUAL SUMMARY'!$DP$419)+SUMIF('ANNUAL SUMMARY'!$BI$398,FC59,'ANNUAL SUMMARY'!$BQ$419)+SUMIF('ANNUAL SUMMARY'!$L$398,FC59,'ANNUAL SUMMARY'!$T$419)+SUMIF('ANNUAL SUMMARY'!$FE$342,FC59,'ANNUAL SUMMARY'!$FM$363)+SUMIF('ANNUAL SUMMARY'!$DH$342,FC59,'ANNUAL SUMMARY'!$DP$363)+SUMIF('ANNUAL SUMMARY'!$BI$342,FC59,'ANNUAL SUMMARY'!$BQ$363)+SUMIF('ANNUAL SUMMARY'!$L$342,FC59,'ANNUAL SUMMARY'!$T$363)+SUMIF('ANNUAL SUMMARY'!$FE$286,FC59,'ANNUAL SUMMARY'!$FM$307)+SUMIF('ANNUAL SUMMARY'!$DH$286,FC59,'ANNUAL SUMMARY'!$DP$307)+SUMIF('ANNUAL SUMMARY'!$BI$286,FC59,'ANNUAL SUMMARY'!$BQ$307)+SUMIF('ANNUAL SUMMARY'!$L$286,FC59,'ANNUAL SUMMARY'!$T$307)+SUMIF('ANNUAL SUMMARY'!$FE$230,FC59,'ANNUAL SUMMARY'!$FM$251)+SUMIF('ANNUAL SUMMARY'!$DH$230,FC59,'ANNUAL SUMMARY'!$DP$251)+SUMIF('ANNUAL SUMMARY'!$BI$230,FC59,'ANNUAL SUMMARY'!$BQ$251)+SUMIF('ANNUAL SUMMARY'!$L$230,FC59,'ANNUAL SUMMARY'!$T$251)+SUMIF('ANNUAL SUMMARY'!$FE$174,FC59,'ANNUAL SUMMARY'!$FM$195)+SUMIF('ANNUAL SUMMARY'!$DH$174,FC59,'ANNUAL SUMMARY'!$DP$195)+SUMIF('ANNUAL SUMMARY'!$BI$174,FC59,'ANNUAL SUMMARY'!$BQ$195)+SUMIF('ANNUAL SUMMARY'!$L$174,FC59,'ANNUAL SUMMARY'!$T$195)+SUMIF('ANNUAL SUMMARY'!$FE$118,FC59,'ANNUAL SUMMARY'!$FM$139)+SUMIF('ANNUAL SUMMARY'!$DH$118,FC59,'ANNUAL SUMMARY'!$DP$139)+SUMIF('ANNUAL SUMMARY'!$BI$118,FC59,'ANNUAL SUMMARY'!$BQ$139)+SUMIF('ANNUAL SUMMARY'!$L$118,FC59,'ANNUAL SUMMARY'!$T$139)+SUMIF('ANNUAL SUMMARY'!$FE$62,FC59,'ANNUAL SUMMARY'!$FM$83)+SUMIF('ANNUAL SUMMARY'!$DH$62,FC59,'ANNUAL SUMMARY'!$DP$83)+SUMIF('ANNUAL SUMMARY'!$BI$62,FC59,'ANNUAL SUMMARY'!$BQ$83)+SUMIF('ANNUAL SUMMARY'!$L$62,FC59,'ANNUAL SUMMARY'!$T$83)+SUMIF('ANNUAL SUMMARY'!$FE$6,FC59,'ANNUAL SUMMARY'!$FM$27)+SUMIF('ANNUAL SUMMARY'!$DH$6,FC59,'ANNUAL SUMMARY'!$DP$27)+SUMIF('ANNUAL SUMMARY'!$BI$6,FC59,'ANNUAL SUMMARY'!$BQ$27)+SUMIF('ANNUAL SUMMARY'!$L$6,FC59,'ANNUAL SUMMARY'!$T$27)+SUMIF('PREVIOUS LOGS'!$K$6,FC59,'PREVIOUS LOGS'!$S$23)+SUMIF('PREVIOUS LOGS'!$K$59,$K$6,'PREVIOUS LOGS'!$S$76)+SUMIF('PREVIOUS LOGS'!$K$112,FC59,'PREVIOUS LOGS'!$S$129)+SUMIF('PREVIOUS LOGS'!$K$165,FC59,'PREVIOUS LOGS'!$S$182)+SUMIF('PREVIOUS LOGS'!$K$218,FC59,'PREVIOUS LOGS'!$S$235)+SUMIF('PREVIOUS LOGS'!$K$271,FC59,'PREVIOUS LOGS'!$S$288)+SUMIF('PREVIOUS LOGS'!$K$324,FC59,'PREVIOUS LOGS'!$S$341)+SUMIF('PREVIOUS LOGS'!$BH$6,FC59,'PREVIOUS LOGS'!$BP$23)+SUMIF('PREVIOUS LOGS'!$BH$59,$K$6,'PREVIOUS LOGS'!$BP$76)+SUMIF('PREVIOUS LOGS'!$BH$112,FC59,'PREVIOUS LOGS'!$BP$129)+SUMIF('PREVIOUS LOGS'!$BH$165,FC59,'PREVIOUS LOGS'!$BP$182)+SUMIF('PREVIOUS LOGS'!$BH$218,FC59,'PREVIOUS LOGS'!$BP$235)+SUMIF('PREVIOUS LOGS'!$BH$271,FC59,'PREVIOUS LOGS'!$BP$288)+SUMIF('PREVIOUS LOGS'!$BH$324,FC59,'PREVIOUS LOGS'!$BP$341)+SUMIF('PREVIOUS LOGS'!$DF$6,FC59,'PREVIOUS LOGS'!$DN$23)+SUMIF('PREVIOUS LOGS'!$DF$59,$K$6,'PREVIOUS LOGS'!$DN$76)+SUMIF('PREVIOUS LOGS'!$DF$112,FC59,'PREVIOUS LOGS'!$DN$129)+SUMIF('PREVIOUS LOGS'!$DF$165,FC59,'PREVIOUS LOGS'!$DN$182)+SUMIF('PREVIOUS LOGS'!$DF$218,FC59,'PREVIOUS LOGS'!$DN$235)+SUMIF('PREVIOUS LOGS'!$DF$271,FC59,'PREVIOUS LOGS'!$DN$288)+SUMIF('PREVIOUS LOGS'!$DF$324,FC59,'PREVIOUS LOGS'!$DN$341)+SUMIF('PREVIOUS LOGS'!$FC$6,FC59,'PREVIOUS LOGS'!$FK$23)+SUMIF('PREVIOUS LOGS'!$FC$59,$K$6,'PREVIOUS LOGS'!$FK$76)+SUMIF('PREVIOUS LOGS'!$FC$112,FC59,'PREVIOUS LOGS'!$FK$129)+SUMIF('PREVIOUS LOGS'!$FC$165,FC59,'PREVIOUS LOGS'!$FK$182)+SUMIF('PREVIOUS LOGS'!$FC$218,FC59,'PREVIOUS LOGS'!$FK$235)+SUMIF('PREVIOUS LOGS'!$FC$271,FC59,'PREVIOUS LOGS'!$FK$288)+SUMIF('PREVIOUS LOGS'!$FC$324,FC59,'PREVIOUS LOGS'!$FK$341)</f>
        <v>0</v>
      </c>
      <c r="FL76" s="736"/>
      <c r="FM76" s="736"/>
      <c r="FN76" s="736"/>
      <c r="FO76" s="736"/>
      <c r="FP76" s="737"/>
      <c r="FQ76" s="15"/>
      <c r="FR76" s="814"/>
      <c r="FS76" s="815"/>
      <c r="FT76" s="815"/>
      <c r="FU76" s="815"/>
      <c r="FV76" s="815"/>
      <c r="FW76" s="727"/>
      <c r="FX76" s="727"/>
      <c r="FY76" s="727"/>
      <c r="FZ76" s="727"/>
      <c r="GA76" s="727"/>
      <c r="GB76" s="727"/>
      <c r="GC76" s="727"/>
      <c r="GD76" s="727"/>
      <c r="GE76" s="727"/>
      <c r="GF76" s="727"/>
      <c r="GG76" s="727"/>
      <c r="GH76" s="727"/>
      <c r="GI76" s="728"/>
      <c r="GJ76" s="728"/>
      <c r="GK76" s="728"/>
      <c r="GL76" s="728"/>
      <c r="GM76" s="728"/>
      <c r="GN76" s="728"/>
      <c r="GO76" s="1263"/>
    </row>
    <row r="77" spans="1:197" ht="9.75" customHeight="1" x14ac:dyDescent="0.25">
      <c r="A77" s="154"/>
      <c r="B77" s="732"/>
      <c r="C77" s="733"/>
      <c r="D77" s="733"/>
      <c r="E77" s="733"/>
      <c r="F77" s="795"/>
      <c r="G77" s="796"/>
      <c r="H77" s="796"/>
      <c r="I77" s="796"/>
      <c r="J77" s="796"/>
      <c r="K77" s="796"/>
      <c r="L77" s="797"/>
      <c r="M77" s="643"/>
      <c r="N77" s="864"/>
      <c r="O77" s="865"/>
      <c r="P77" s="865"/>
      <c r="Q77" s="865"/>
      <c r="R77" s="866"/>
      <c r="S77" s="738"/>
      <c r="T77" s="739"/>
      <c r="U77" s="739"/>
      <c r="V77" s="739"/>
      <c r="W77" s="739"/>
      <c r="X77" s="740"/>
      <c r="Y77" s="15"/>
      <c r="Z77" s="812">
        <f>IF(Z65=0," ",Z65+6)</f>
        <v>2028</v>
      </c>
      <c r="AA77" s="813"/>
      <c r="AB77" s="813"/>
      <c r="AC77" s="813"/>
      <c r="AD77" s="813"/>
      <c r="AE77" s="1118">
        <f>SUMIFS('ANNUAL SUMMARY'!$AF$54,Z77,'ANNUAL SUMMARY'!$V$9,K59,'ANNUAL SUMMARY'!$L$6)+SUMIFS('ANNUAL SUMMARY'!$AF$112,Z77,'ANNUAL SUMMARY'!$V$9,K59,'ANNUAL SUMMARY'!$L$64)+SUMIFS('ANNUAL SUMMARY'!$AF$170,Z77,'ANNUAL SUMMARY'!$V$9,K59,'ANNUAL SUMMARY'!$L$122)+SUMIFS('ANNUAL SUMMARY'!$AF$228,Z77,'ANNUAL SUMMARY'!$V$9,K59,'ANNUAL SUMMARY'!$L$180)+SUMIFS('ANNUAL SUMMARY'!$AF$286,Z77,'ANNUAL SUMMARY'!$V$9,K59,'ANNUAL SUMMARY'!$L$238)+SUMIFS('ANNUAL SUMMARY'!$AF$344,Z77,'ANNUAL SUMMARY'!$V$9,K59,'ANNUAL SUMMARY'!$L$296)+SUMIFS('ANNUAL SUMMARY'!$AF$402,Z77,'ANNUAL SUMMARY'!$V$9,K59,'ANNUAL SUMMARY'!$L$354)+SUMIFS('ANNUAL SUMMARY'!$AF$460,Z77,'ANNUAL SUMMARY'!$V$9,K59,'ANNUAL SUMMARY'!$L$412)+SUMIFS('ANNUAL SUMMARY'!$AF$518,Z77,'ANNUAL SUMMARY'!$V$9,K59,'ANNUAL SUMMARY'!$L$470)+SUMIFS('ANNUAL SUMMARY'!$AF$576,Z77,'ANNUAL SUMMARY'!$V$9,K59,'ANNUAL SUMMARY'!$L$528)+SUMIFS('ANNUAL SUMMARY'!$AF$634,Z77,'ANNUAL SUMMARY'!$V$9,K59,'ANNUAL SUMMARY'!$L$586)+SUMIFS('ANNUAL SUMMARY'!$AF$692,Z77,'ANNUAL SUMMARY'!$V$9,K59,'ANNUAL SUMMARY'!$L$644)+SUMIFS('ANNUAL SUMMARY'!$CC$54,Z77,'ANNUAL SUMMARY'!$V$9,K59,'ANNUAL SUMMARY'!$BI$6)+SUMIFS('ANNUAL SUMMARY'!$CC$112,Z77,'ANNUAL SUMMARY'!$V$9,K59,'ANNUAL SUMMARY'!$BI$64)+SUMIFS('ANNUAL SUMMARY'!$CC$170,Z77,'ANNUAL SUMMARY'!$V$9,K59,'ANNUAL SUMMARY'!$BI$122)+SUMIFS('ANNUAL SUMMARY'!$CC$228,Z77,'ANNUAL SUMMARY'!$V$9,K59,'ANNUAL SUMMARY'!$BI$180)+SUMIFS('ANNUAL SUMMARY'!$CC$286,Z77,'ANNUAL SUMMARY'!$V$9,K59,'ANNUAL SUMMARY'!$BI$238)+SUMIFS('ANNUAL SUMMARY'!$CC$344,Z77,'ANNUAL SUMMARY'!$V$9,K59,'ANNUAL SUMMARY'!$BI$296)+SUMIFS('ANNUAL SUMMARY'!$CC$402,Z77,'ANNUAL SUMMARY'!$V$9,K59,'ANNUAL SUMMARY'!$BI$354)+SUMIFS('ANNUAL SUMMARY'!$CC$460,Z77,'ANNUAL SUMMARY'!$V$9,K59,'ANNUAL SUMMARY'!$BI$412)+SUMIFS('ANNUAL SUMMARY'!$CC$518,Z77,'ANNUAL SUMMARY'!$V$9,K59,'ANNUAL SUMMARY'!$BI$470)+SUMIFS('ANNUAL SUMMARY'!$CC$576,Z77,'ANNUAL SUMMARY'!$V$9,K59,'ANNUAL SUMMARY'!$BI$528)+SUMIFS('ANNUAL SUMMARY'!$CC$634,Z77,'ANNUAL SUMMARY'!$V$9,K59,'ANNUAL SUMMARY'!$BI$586)+SUMIFS('ANNUAL SUMMARY'!$CC$692,Z77,'ANNUAL SUMMARY'!$V$9,K59,'ANNUAL SUMMARY'!$BI$644)+SUMIFS('ANNUAL SUMMARY'!$EB$54,Z77,'ANNUAL SUMMARY'!$V$9,K59,'ANNUAL SUMMARY'!$DH$6)+SUMIFS('ANNUAL SUMMARY'!$EB$112,Z77,'ANNUAL SUMMARY'!$V$9,K59,'ANNUAL SUMMARY'!$DH$64)+SUMIFS('ANNUAL SUMMARY'!$EB$170,Z77,'ANNUAL SUMMARY'!$V$9,K59,'ANNUAL SUMMARY'!$DH$122)+SUMIFS('ANNUAL SUMMARY'!$EB$228,Z77,'ANNUAL SUMMARY'!$V$9,K59,'ANNUAL SUMMARY'!$DH$180)+SUMIFS('ANNUAL SUMMARY'!$EB$286,Z77,'ANNUAL SUMMARY'!$V$9,K59,'ANNUAL SUMMARY'!$DH$238)+SUMIFS('ANNUAL SUMMARY'!$EB$344,Z77,'ANNUAL SUMMARY'!$V$9,K59,'ANNUAL SUMMARY'!$DH$296)+SUMIFS('ANNUAL SUMMARY'!$EB$402,Z77,'ANNUAL SUMMARY'!$V$9,K59,'ANNUAL SUMMARY'!$DH$354)+SUMIFS('ANNUAL SUMMARY'!$EB$460,Z77,'ANNUAL SUMMARY'!$V$9,K59,'ANNUAL SUMMARY'!$DH$412)+SUMIFS('ANNUAL SUMMARY'!$EB$518,Z77,'ANNUAL SUMMARY'!$V$9,K59,'ANNUAL SUMMARY'!$DH$470)+SUMIFS('ANNUAL SUMMARY'!$EB$576,Z77,'ANNUAL SUMMARY'!$V$9,K59,'ANNUAL SUMMARY'!$DH$528)+SUMIFS('ANNUAL SUMMARY'!$EB$634,Z77,'ANNUAL SUMMARY'!$V$9,K59,'ANNUAL SUMMARY'!$DH$586)+SUMIFS('ANNUAL SUMMARY'!$EB$692,Z77,'ANNUAL SUMMARY'!$V$9,K59,'ANNUAL SUMMARY'!$DH$644)+SUMIFS('ANNUAL SUMMARY'!$FY$54,Z77,'ANNUAL SUMMARY'!$V$9,K59,'ANNUAL SUMMARY'!$FE$6)+SUMIFS('ANNUAL SUMMARY'!$FY$112,Z77,'ANNUAL SUMMARY'!$V$9,K59,'ANNUAL SUMMARY'!$FE$64)+SUMIFS('ANNUAL SUMMARY'!$FY$170,Z77,'ANNUAL SUMMARY'!$V$9,K59,'ANNUAL SUMMARY'!$FE$122)+SUMIFS('ANNUAL SUMMARY'!$FY$228,Z77,'ANNUAL SUMMARY'!$V$9,K59,'ANNUAL SUMMARY'!$FE$180)+SUMIFS('ANNUAL SUMMARY'!$FY$286,Z77,'ANNUAL SUMMARY'!$V$9,K59,'ANNUAL SUMMARY'!$FE$238)+SUMIFS('ANNUAL SUMMARY'!$FY$344,Z77,'ANNUAL SUMMARY'!$V$9,K59,'ANNUAL SUMMARY'!$FE$296)+SUMIFS('ANNUAL SUMMARY'!$FY$402,Z77,'ANNUAL SUMMARY'!$V$9,K59,'ANNUAL SUMMARY'!$FE$354)+SUMIFS('ANNUAL SUMMARY'!$FY$460,Z77,'ANNUAL SUMMARY'!$V$9,K59,'ANNUAL SUMMARY'!$FE$412)+SUMIFS('ANNUAL SUMMARY'!$FY$518,Z77,'ANNUAL SUMMARY'!$V$9,K59,'ANNUAL SUMMARY'!$FE$470)+SUMIFS('ANNUAL SUMMARY'!$FY$576,Z77,'ANNUAL SUMMARY'!$V$9,K59,'ANNUAL SUMMARY'!$FE$528)+SUMIFS('ANNUAL SUMMARY'!$FY$634,Z77,'ANNUAL SUMMARY'!$V$9,K59,'ANNUAL SUMMARY'!$FE$586)+SUMIFS('ANNUAL SUMMARY'!$FY$692,Z77,'ANNUAL SUMMARY'!$V$9,K59,'ANNUAL SUMMARY'!$FE$644)</f>
        <v>0</v>
      </c>
      <c r="AF77" s="727"/>
      <c r="AG77" s="727"/>
      <c r="AH77" s="727"/>
      <c r="AI77" s="727">
        <f>SUMIFS('ANNUAL SUMMARY'!$AJ$54,Z77,'ANNUAL SUMMARY'!$V$9,K59,'ANNUAL SUMMARY'!$L$6)+SUMIFS('ANNUAL SUMMARY'!$AJ$112,Z77,'ANNUAL SUMMARY'!$V$9,K59,'ANNUAL SUMMARY'!$L$64)+SUMIFS('ANNUAL SUMMARY'!$AJ$170,Z77,'ANNUAL SUMMARY'!$V$9,K59,'ANNUAL SUMMARY'!$L$122)+SUMIFS('ANNUAL SUMMARY'!$AJ$228,Z77,'ANNUAL SUMMARY'!$V$9,K59,'ANNUAL SUMMARY'!$L$180)+SUMIFS('ANNUAL SUMMARY'!$AJ$286,Z77,'ANNUAL SUMMARY'!$V$9,K59,'ANNUAL SUMMARY'!$L$238)+SUMIFS('ANNUAL SUMMARY'!$AJ$344,Z77,'ANNUAL SUMMARY'!$V$9,K59,'ANNUAL SUMMARY'!$L$296)+SUMIFS('ANNUAL SUMMARY'!$AJ$402,Z77,'ANNUAL SUMMARY'!$V$9,K59,'ANNUAL SUMMARY'!$L$354)+SUMIFS('ANNUAL SUMMARY'!$AJ$460,Z77,'ANNUAL SUMMARY'!$V$9,K59,'ANNUAL SUMMARY'!$L$412)+SUMIFS('ANNUAL SUMMARY'!$AJ$518,Z77,'ANNUAL SUMMARY'!$V$9,K59,'ANNUAL SUMMARY'!$L$470)+SUMIFS('ANNUAL SUMMARY'!$AJ$576,Z77,'ANNUAL SUMMARY'!$V$9,K59,'ANNUAL SUMMARY'!$L$528)+SUMIFS('ANNUAL SUMMARY'!$AJ$634,Z77,'ANNUAL SUMMARY'!$V$9,K59,'ANNUAL SUMMARY'!$L$586)+SUMIFS('ANNUAL SUMMARY'!$AJ$692,Z77,'ANNUAL SUMMARY'!$V$9,K59,'ANNUAL SUMMARY'!$L$644)+SUMIFS('ANNUAL SUMMARY'!$CG$54,Z77,'ANNUAL SUMMARY'!$V$9,K59,'ANNUAL SUMMARY'!$BI$6)+SUMIFS('ANNUAL SUMMARY'!$CG$112,Z77,'ANNUAL SUMMARY'!$V$9,K59,'ANNUAL SUMMARY'!$BI$64)+SUMIFS('ANNUAL SUMMARY'!$CG$170,Z77,'ANNUAL SUMMARY'!$V$9,K59,'ANNUAL SUMMARY'!$BI$122)+SUMIFS('ANNUAL SUMMARY'!$CG$228,Z77,'ANNUAL SUMMARY'!$V$9,K59,'ANNUAL SUMMARY'!$BI$180)+SUMIFS('ANNUAL SUMMARY'!$CG$286,Z77,'ANNUAL SUMMARY'!$V$9,K59,'ANNUAL SUMMARY'!$BI$238)+SUMIFS('ANNUAL SUMMARY'!$CG$344,Z77,'ANNUAL SUMMARY'!$V$9,K59,'ANNUAL SUMMARY'!$BI$296)+SUMIFS('ANNUAL SUMMARY'!$CG$402,Z77,'ANNUAL SUMMARY'!$V$9,K59,'ANNUAL SUMMARY'!$BI$354)+SUMIFS('ANNUAL SUMMARY'!$CG$460,Z77,'ANNUAL SUMMARY'!$V$9,K59,'ANNUAL SUMMARY'!$BI$412)+SUMIFS('ANNUAL SUMMARY'!$CG$518,Z77,'ANNUAL SUMMARY'!$V$9,K59,'ANNUAL SUMMARY'!$BI$470)+SUMIFS('ANNUAL SUMMARY'!$CG$576,Z77,'ANNUAL SUMMARY'!$V$9,K59,'ANNUAL SUMMARY'!$BI$528)+SUMIFS('ANNUAL SUMMARY'!$CG$634,Z77,'ANNUAL SUMMARY'!$V$9,K59,'ANNUAL SUMMARY'!$BI$586)+SUMIFS('ANNUAL SUMMARY'!$CG$692,Z77,'ANNUAL SUMMARY'!$V$9,K59,'ANNUAL SUMMARY'!$BI$644)+SUMIFS('ANNUAL SUMMARY'!$EF$54,Z77,'ANNUAL SUMMARY'!$V$9,K59,'ANNUAL SUMMARY'!$DH$6)+SUMIFS('ANNUAL SUMMARY'!$EF$112,Z77,'ANNUAL SUMMARY'!$V$9,K59,'ANNUAL SUMMARY'!$DH$64)+SUMIFS('ANNUAL SUMMARY'!$EF$170,Z77,'ANNUAL SUMMARY'!$V$9,K59,'ANNUAL SUMMARY'!$DH$122)+SUMIFS('ANNUAL SUMMARY'!$EF$228,Z77,'ANNUAL SUMMARY'!$V$9,K59,'ANNUAL SUMMARY'!$DH$180)+SUMIFS('ANNUAL SUMMARY'!$EF$286,Z77,'ANNUAL SUMMARY'!$V$9,K59,'ANNUAL SUMMARY'!$DH$238)+SUMIFS('ANNUAL SUMMARY'!$EF$344,Z77,'ANNUAL SUMMARY'!$V$9,K59,'ANNUAL SUMMARY'!$DH$296)+SUMIFS('ANNUAL SUMMARY'!$EF$402,Z77,'ANNUAL SUMMARY'!$V$9,K59,'ANNUAL SUMMARY'!$DH$354)+SUMIFS('ANNUAL SUMMARY'!$EF$460,Z77,'ANNUAL SUMMARY'!$V$9,K59,'ANNUAL SUMMARY'!$DH$412)+SUMIFS('ANNUAL SUMMARY'!$EF$518,Z77,'ANNUAL SUMMARY'!$V$9,K59,'ANNUAL SUMMARY'!$DH$470)+SUMIFS('ANNUAL SUMMARY'!$EF$576,Z77,'ANNUAL SUMMARY'!$V$9,K59,'ANNUAL SUMMARY'!$DH$528)+SUMIFS('ANNUAL SUMMARY'!$EF$634,Z77,'ANNUAL SUMMARY'!$V$9,K59,'ANNUAL SUMMARY'!$DH$586)+SUMIFS('ANNUAL SUMMARY'!$EF$692,Z77,'ANNUAL SUMMARY'!$V$9,K59,'ANNUAL SUMMARY'!$DH$644)+SUMIFS('ANNUAL SUMMARY'!$GC$54,Z77,'ANNUAL SUMMARY'!$V$9,K59,'ANNUAL SUMMARY'!$FE$6)+SUMIFS('ANNUAL SUMMARY'!$GC$112,Z77,'ANNUAL SUMMARY'!$V$9,K59,'ANNUAL SUMMARY'!$FE$64)+SUMIFS('ANNUAL SUMMARY'!$GC$170,Z77,'ANNUAL SUMMARY'!$V$9,K59,'ANNUAL SUMMARY'!$FE$122)+SUMIFS('ANNUAL SUMMARY'!$GC$228,Z77,'ANNUAL SUMMARY'!$V$9,K59,'ANNUAL SUMMARY'!$FE$180)+SUMIFS('ANNUAL SUMMARY'!$GC$286,Z77,'ANNUAL SUMMARY'!$V$9,K59,'ANNUAL SUMMARY'!$FE$238)+SUMIFS('ANNUAL SUMMARY'!$GC$344,Z77,'ANNUAL SUMMARY'!$V$9,K59,'ANNUAL SUMMARY'!$FE$296)+SUMIFS('ANNUAL SUMMARY'!$GC$402,Z77,'ANNUAL SUMMARY'!$V$9,K59,'ANNUAL SUMMARY'!$FE$354)+SUMIFS('ANNUAL SUMMARY'!$GC$460,Z77,'ANNUAL SUMMARY'!$V$9,K59,'ANNUAL SUMMARY'!$FE$412)+SUMIFS('ANNUAL SUMMARY'!$GC$518,Z77,'ANNUAL SUMMARY'!$V$9,K59,'ANNUAL SUMMARY'!$FE$470)+SUMIFS('ANNUAL SUMMARY'!$GC$576,Z77,'ANNUAL SUMMARY'!$V$9,K59,'ANNUAL SUMMARY'!$FE$528)+SUMIFS('ANNUAL SUMMARY'!$GC$634,Z77,'ANNUAL SUMMARY'!$V$9,K59,'ANNUAL SUMMARY'!$FE$586)+SUMIFS('ANNUAL SUMMARY'!$GC$692,Z77,'ANNUAL SUMMARY'!$V$9,K59,'ANNUAL SUMMARY'!$FE$644)</f>
        <v>0</v>
      </c>
      <c r="AJ77" s="727"/>
      <c r="AK77" s="727"/>
      <c r="AL77" s="727"/>
      <c r="AM77" s="727">
        <f>SUMIFS('ANNUAL SUMMARY'!$AN$54,Z77,'ANNUAL SUMMARY'!$V$9,K59,'ANNUAL SUMMARY'!$L$6)+SUMIFS('ANNUAL SUMMARY'!$AN$112,Z77,'ANNUAL SUMMARY'!$V$9,K59,'ANNUAL SUMMARY'!$L$64)+SUMIFS('ANNUAL SUMMARY'!$AN$170,Z77,'ANNUAL SUMMARY'!$V$9,K59,'ANNUAL SUMMARY'!$L$122)+SUMIFS('ANNUAL SUMMARY'!$AN$228,Z77,'ANNUAL SUMMARY'!$V$9,K59,'ANNUAL SUMMARY'!$L$180)+SUMIFS('ANNUAL SUMMARY'!$AN$286,Z77,'ANNUAL SUMMARY'!$V$9,K59,'ANNUAL SUMMARY'!$L$238)+SUMIFS('ANNUAL SUMMARY'!$AN$344,Z77,'ANNUAL SUMMARY'!$V$9,K59,'ANNUAL SUMMARY'!$L$296)+SUMIFS('ANNUAL SUMMARY'!$AN$402,Z77,'ANNUAL SUMMARY'!$V$9,K59,'ANNUAL SUMMARY'!$L$354)+SUMIFS('ANNUAL SUMMARY'!$AN$460,Z77,'ANNUAL SUMMARY'!$V$9,K59,'ANNUAL SUMMARY'!$L$412)+SUMIFS('ANNUAL SUMMARY'!$AN$518,Z77,'ANNUAL SUMMARY'!$V$9,K59,'ANNUAL SUMMARY'!$L$470)+SUMIFS('ANNUAL SUMMARY'!$AN$576,Z77,'ANNUAL SUMMARY'!$V$9,K59,'ANNUAL SUMMARY'!$L$528)+SUMIFS('ANNUAL SUMMARY'!$AN$634,Z77,'ANNUAL SUMMARY'!$V$9,K59,'ANNUAL SUMMARY'!$L$586)+SUMIFS('ANNUAL SUMMARY'!$AN$692,Z77,'ANNUAL SUMMARY'!$V$9,K59,'ANNUAL SUMMARY'!$L$644)+SUMIFS('ANNUAL SUMMARY'!$CK$54,Z77,'ANNUAL SUMMARY'!$V$9,K59,'ANNUAL SUMMARY'!$BI$6)+SUMIFS('ANNUAL SUMMARY'!$CK$112,Z77,'ANNUAL SUMMARY'!$V$9,K59,'ANNUAL SUMMARY'!$BI$64)+SUMIFS('ANNUAL SUMMARY'!$CK$170,Z77,'ANNUAL SUMMARY'!$V$9,K59,'ANNUAL SUMMARY'!$BI$122)+SUMIFS('ANNUAL SUMMARY'!$CK$228,Z77,'ANNUAL SUMMARY'!$V$9,K59,'ANNUAL SUMMARY'!$BI$180)+SUMIFS('ANNUAL SUMMARY'!$CK$286,Z77,'ANNUAL SUMMARY'!$V$9,K59,'ANNUAL SUMMARY'!$BI$238)+SUMIFS('ANNUAL SUMMARY'!$CK$344,Z77,'ANNUAL SUMMARY'!$V$9,K59,'ANNUAL SUMMARY'!$BI$296)+SUMIFS('ANNUAL SUMMARY'!$CK$402,Z77,'ANNUAL SUMMARY'!$V$9,K59,'ANNUAL SUMMARY'!$BI$354)+SUMIFS('ANNUAL SUMMARY'!$CK$460,Z77,'ANNUAL SUMMARY'!$V$9,K59,'ANNUAL SUMMARY'!$BI$412)+SUMIFS('ANNUAL SUMMARY'!$CK$518,Z77,'ANNUAL SUMMARY'!$V$9,K59,'ANNUAL SUMMARY'!$BI$470)+SUMIFS('ANNUAL SUMMARY'!$CK$576,Z77,'ANNUAL SUMMARY'!$V$9,K59,'ANNUAL SUMMARY'!$BI$528)+SUMIFS('ANNUAL SUMMARY'!$CK$634,Z77,'ANNUAL SUMMARY'!$V$9,K59,'ANNUAL SUMMARY'!$BI$586)+SUMIFS('ANNUAL SUMMARY'!$CK$692,Z77,'ANNUAL SUMMARY'!$V$9,K59,'ANNUAL SUMMARY'!$BI$644)+SUMIFS('ANNUAL SUMMARY'!$EJ$54,Z77,'ANNUAL SUMMARY'!$V$9,K59,'ANNUAL SUMMARY'!$DH$6)+SUMIFS('ANNUAL SUMMARY'!$EJ$112,Z77,'ANNUAL SUMMARY'!$V$9,K59,'ANNUAL SUMMARY'!$DH$64)+SUMIFS('ANNUAL SUMMARY'!$EJ$170,Z77,'ANNUAL SUMMARY'!$V$9,K59,'ANNUAL SUMMARY'!$DH$122)+SUMIFS('ANNUAL SUMMARY'!$EJ$228,Z77,'ANNUAL SUMMARY'!$V$9,K59,'ANNUAL SUMMARY'!$DH$180)+SUMIFS('ANNUAL SUMMARY'!$EJ$286,Z77,'ANNUAL SUMMARY'!$V$9,K59,'ANNUAL SUMMARY'!$DH$238)+SUMIFS('ANNUAL SUMMARY'!$EJ$344,Z77,'ANNUAL SUMMARY'!$V$9,K59,'ANNUAL SUMMARY'!$DH$296)+SUMIFS('ANNUAL SUMMARY'!$EJ$402,Z77,'ANNUAL SUMMARY'!$V$9,K59,'ANNUAL SUMMARY'!$DH$354)+SUMIFS('ANNUAL SUMMARY'!$EJ$460,Z77,'ANNUAL SUMMARY'!$V$9,K59,'ANNUAL SUMMARY'!$DH$412)+SUMIFS('ANNUAL SUMMARY'!$EJ$518,Z77,'ANNUAL SUMMARY'!$V$9,K59,'ANNUAL SUMMARY'!$DH$470)+SUMIFS('ANNUAL SUMMARY'!$EJ$576,Z77,'ANNUAL SUMMARY'!$V$9,K59,'ANNUAL SUMMARY'!$DH$528)+SUMIFS('ANNUAL SUMMARY'!$EJ$634,Z77,'ANNUAL SUMMARY'!$V$9,K59,'ANNUAL SUMMARY'!$DH$586)+SUMIFS('ANNUAL SUMMARY'!$EJ$692,Z77,'ANNUAL SUMMARY'!$V$9,K59,'ANNUAL SUMMARY'!$DH$644)+SUMIFS('ANNUAL SUMMARY'!$GG$54,Z77,'ANNUAL SUMMARY'!$V$9,K59,'ANNUAL SUMMARY'!$FE$6)+SUMIFS('ANNUAL SUMMARY'!$GG$112,Z77,'ANNUAL SUMMARY'!$V$9,K59,'ANNUAL SUMMARY'!$FE$64)+SUMIFS('ANNUAL SUMMARY'!$GG$170,Z77,'ANNUAL SUMMARY'!$V$9,K59,'ANNUAL SUMMARY'!$FE$122)+SUMIFS('ANNUAL SUMMARY'!$GG$228,Z77,'ANNUAL SUMMARY'!$V$9,K59,'ANNUAL SUMMARY'!$FE$180)+SUMIFS('ANNUAL SUMMARY'!$GG$286,Z77,'ANNUAL SUMMARY'!$V$9,K59,'ANNUAL SUMMARY'!$FE$238)+SUMIFS('ANNUAL SUMMARY'!$GG$344,Z77,'ANNUAL SUMMARY'!$V$9,K59,'ANNUAL SUMMARY'!$FE$296)+SUMIFS('ANNUAL SUMMARY'!$GG$402,Z77,'ANNUAL SUMMARY'!$V$9,K59,'ANNUAL SUMMARY'!$FE$354)+SUMIFS('ANNUAL SUMMARY'!$GG$460,Z77,'ANNUAL SUMMARY'!$V$9,K59,'ANNUAL SUMMARY'!$FE$412)+SUMIFS('ANNUAL SUMMARY'!$GG$518,Z77,'ANNUAL SUMMARY'!$V$9,K59,'ANNUAL SUMMARY'!$FE$470)+SUMIFS('ANNUAL SUMMARY'!$GG$576,Z77,'ANNUAL SUMMARY'!$V$9,K59,'ANNUAL SUMMARY'!$FE$528)+SUMIFS('ANNUAL SUMMARY'!$GG$634,Z77,'ANNUAL SUMMARY'!$V$9,K59,'ANNUAL SUMMARY'!$FE$586)+SUMIFS('ANNUAL SUMMARY'!$GG$692,Z77,'ANNUAL SUMMARY'!$V$9,K59,'ANNUAL SUMMARY'!$FE$644)</f>
        <v>0</v>
      </c>
      <c r="AN77" s="727"/>
      <c r="AO77" s="727"/>
      <c r="AP77" s="727"/>
      <c r="AQ77" s="728">
        <f>SUMIFS('ANNUAL SUMMARY'!$AR$54,Z77,'ANNUAL SUMMARY'!$V$9,K59,'ANNUAL SUMMARY'!$L$6)+SUMIFS('ANNUAL SUMMARY'!$AR$112,Z77,'ANNUAL SUMMARY'!$V$9,K59,'ANNUAL SUMMARY'!$L$64)+SUMIFS('ANNUAL SUMMARY'!$AR$170,Z77,'ANNUAL SUMMARY'!$V$9,K59,'ANNUAL SUMMARY'!$L$122)+SUMIFS('ANNUAL SUMMARY'!$AR$228,Z77,'ANNUAL SUMMARY'!$V$9,K59,'ANNUAL SUMMARY'!$L$180)+SUMIFS('ANNUAL SUMMARY'!$AR$286,Z77,'ANNUAL SUMMARY'!$V$9,K59,'ANNUAL SUMMARY'!$L$238)+SUMIFS('ANNUAL SUMMARY'!$AR$344,Z77,'ANNUAL SUMMARY'!$V$9,K59,'ANNUAL SUMMARY'!$L$296)+SUMIFS('ANNUAL SUMMARY'!$AR$402,Z77,'ANNUAL SUMMARY'!$V$9,K59,'ANNUAL SUMMARY'!$L$354)+SUMIFS('ANNUAL SUMMARY'!$AR$460,Z77,'ANNUAL SUMMARY'!$V$9,K59,'ANNUAL SUMMARY'!$L$412)+SUMIFS('ANNUAL SUMMARY'!$AR$518,Z77,'ANNUAL SUMMARY'!$V$9,K59,'ANNUAL SUMMARY'!$L$470)+SUMIFS('ANNUAL SUMMARY'!$AR$576,Z77,'ANNUAL SUMMARY'!$V$9,K59,'ANNUAL SUMMARY'!$L$528)+SUMIFS('ANNUAL SUMMARY'!$AR$634,Z77,'ANNUAL SUMMARY'!$V$9,K59,'ANNUAL SUMMARY'!$L$586)+SUMIFS('ANNUAL SUMMARY'!$AR$692,Z77,'ANNUAL SUMMARY'!$V$9,K59,'ANNUAL SUMMARY'!$L$644)+SUMIFS('ANNUAL SUMMARY'!$CO$54,Z77,'ANNUAL SUMMARY'!$V$9,K59,'ANNUAL SUMMARY'!$BI$6)+SUMIFS('ANNUAL SUMMARY'!$CO$112,Z77,'ANNUAL SUMMARY'!$V$9,K59,'ANNUAL SUMMARY'!$BI$64)+SUMIFS('ANNUAL SUMMARY'!$CO$170,Z77,'ANNUAL SUMMARY'!$V$9,K59,'ANNUAL SUMMARY'!$BI$122)+SUMIFS('ANNUAL SUMMARY'!$CO$228,Z77,'ANNUAL SUMMARY'!$V$9,K59,'ANNUAL SUMMARY'!$BI$180)+SUMIFS('ANNUAL SUMMARY'!$CO$286,Z77,'ANNUAL SUMMARY'!$V$9,K59,'ANNUAL SUMMARY'!$BI$238)+SUMIFS('ANNUAL SUMMARY'!$CO$344,Z77,'ANNUAL SUMMARY'!$V$9,K59,'ANNUAL SUMMARY'!$BI$296)+SUMIFS('ANNUAL SUMMARY'!$CO$402,Z77,'ANNUAL SUMMARY'!$V$9,K59,'ANNUAL SUMMARY'!$BI$354)+SUMIFS('ANNUAL SUMMARY'!$CO$460,Z77,'ANNUAL SUMMARY'!$V$9,K59,'ANNUAL SUMMARY'!$BI$412)+SUMIFS('ANNUAL SUMMARY'!$CO$518,Z77,'ANNUAL SUMMARY'!$V$9,K59,'ANNUAL SUMMARY'!$BI$470)+SUMIFS('ANNUAL SUMMARY'!$CO$576,Z77,'ANNUAL SUMMARY'!$V$9,K59,'ANNUAL SUMMARY'!$BI$528)+SUMIFS('ANNUAL SUMMARY'!$CO$634,Z77,'ANNUAL SUMMARY'!$V$9,K59,'ANNUAL SUMMARY'!$BI$586)+SUMIFS('ANNUAL SUMMARY'!$CO$692,Z77,'ANNUAL SUMMARY'!$V$9,K59,'ANNUAL SUMMARY'!$BI$644)+SUMIFS('ANNUAL SUMMARY'!$EN$54,Z77,'ANNUAL SUMMARY'!$V$9,K59,'ANNUAL SUMMARY'!$DH$6)+SUMIFS('ANNUAL SUMMARY'!$EN$112,Z77,'ANNUAL SUMMARY'!$V$9,K59,'ANNUAL SUMMARY'!$DH$64)+SUMIFS('ANNUAL SUMMARY'!$EN$170,Z77,'ANNUAL SUMMARY'!$V$9,K59,'ANNUAL SUMMARY'!$DH$122)+SUMIFS('ANNUAL SUMMARY'!$EN$228,Z77,'ANNUAL SUMMARY'!$V$9,K59,'ANNUAL SUMMARY'!$DH$180)+SUMIFS('ANNUAL SUMMARY'!$EN$286,Z77,'ANNUAL SUMMARY'!$V$9,K59,'ANNUAL SUMMARY'!$DH$238)+SUMIFS('ANNUAL SUMMARY'!$EN$344,Z77,'ANNUAL SUMMARY'!$V$9,K59,'ANNUAL SUMMARY'!$DH$296)+SUMIFS('ANNUAL SUMMARY'!$EN$402,Z77,'ANNUAL SUMMARY'!$V$9,K59,'ANNUAL SUMMARY'!$DH$354)+SUMIFS('ANNUAL SUMMARY'!$EN$460,Z77,'ANNUAL SUMMARY'!$V$9,K59,'ANNUAL SUMMARY'!$DH$412)+SUMIFS('ANNUAL SUMMARY'!$EN$518,Z77,'ANNUAL SUMMARY'!$V$9,K59,'ANNUAL SUMMARY'!$DH$470)+SUMIFS('ANNUAL SUMMARY'!$EN$576,Z77,'ANNUAL SUMMARY'!$V$9,K59,'ANNUAL SUMMARY'!$DH$528)+SUMIFS('ANNUAL SUMMARY'!$EN$634,Z77,'ANNUAL SUMMARY'!$V$9,K59,'ANNUAL SUMMARY'!$DH$586)+SUMIFS('ANNUAL SUMMARY'!$EN$692,Z77,'ANNUAL SUMMARY'!$V$9,K59,'ANNUAL SUMMARY'!$DH$644)+SUMIFS('ANNUAL SUMMARY'!$GK$54,Z77,'ANNUAL SUMMARY'!$V$9,K59,'ANNUAL SUMMARY'!$FE$6)+SUMIFS('ANNUAL SUMMARY'!$GK$112,Z77,'ANNUAL SUMMARY'!$V$9,K59,'ANNUAL SUMMARY'!$FE$64)+SUMIFS('ANNUAL SUMMARY'!$GK$170,Z77,'ANNUAL SUMMARY'!$V$9,K59,'ANNUAL SUMMARY'!$FE$122)+SUMIFS('ANNUAL SUMMARY'!$GK$228,Z77,'ANNUAL SUMMARY'!$V$9,K59,'ANNUAL SUMMARY'!$FE$180)+SUMIFS('ANNUAL SUMMARY'!$GK$286,Z77,'ANNUAL SUMMARY'!$V$9,K59,'ANNUAL SUMMARY'!$FE$238)+SUMIFS('ANNUAL SUMMARY'!$GK$344,Z77,'ANNUAL SUMMARY'!$V$9,K59,'ANNUAL SUMMARY'!$FE$296)+SUMIFS('ANNUAL SUMMARY'!$GK$402,Z77,'ANNUAL SUMMARY'!$V$9,K59,'ANNUAL SUMMARY'!$FE$354)+SUMIFS('ANNUAL SUMMARY'!$GK$460,Z77,'ANNUAL SUMMARY'!$V$9,K59,'ANNUAL SUMMARY'!$FE$412)+SUMIFS('ANNUAL SUMMARY'!$GK$518,Z77,'ANNUAL SUMMARY'!$V$9,K59,'ANNUAL SUMMARY'!$FE$470)+SUMIFS('ANNUAL SUMMARY'!$GK$576,Z77,'ANNUAL SUMMARY'!$V$9,K59,'ANNUAL SUMMARY'!$FE$528)+SUMIFS('ANNUAL SUMMARY'!$GK$634,Z77,'ANNUAL SUMMARY'!$V$9,K59,'ANNUAL SUMMARY'!$FE$586)+SUMIFS('ANNUAL SUMMARY'!$GK$692,Z77,'ANNUAL SUMMARY'!$V$9,K59,'ANNUAL SUMMARY'!$FE$644)</f>
        <v>0</v>
      </c>
      <c r="AR77" s="728"/>
      <c r="AS77" s="728"/>
      <c r="AT77" s="728">
        <f>SUMIFS('ANNUAL SUMMARY'!$AU$54,Z77,'ANNUAL SUMMARY'!$V$9,K59,'ANNUAL SUMMARY'!$L$6)+SUMIFS('ANNUAL SUMMARY'!$AU$112,Z77,'ANNUAL SUMMARY'!$V$9,K59,'ANNUAL SUMMARY'!$L$64)+SUMIFS('ANNUAL SUMMARY'!$AU$170,Z77,'ANNUAL SUMMARY'!$V$9,K59,'ANNUAL SUMMARY'!$L$122)+SUMIFS('ANNUAL SUMMARY'!$AU$228,Z77,'ANNUAL SUMMARY'!$V$9,K59,'ANNUAL SUMMARY'!$L$180)+SUMIFS('ANNUAL SUMMARY'!$AU$286,Z77,'ANNUAL SUMMARY'!$V$9,K59,'ANNUAL SUMMARY'!$L$238)+SUMIFS('ANNUAL SUMMARY'!$AU$344,Z77,'ANNUAL SUMMARY'!$V$9,K59,'ANNUAL SUMMARY'!$L$296)+SUMIFS('ANNUAL SUMMARY'!$AU$402,Z77,'ANNUAL SUMMARY'!$V$9,K59,'ANNUAL SUMMARY'!$L$354)+SUMIFS('ANNUAL SUMMARY'!$AU$460,Z77,'ANNUAL SUMMARY'!$V$9,K59,'ANNUAL SUMMARY'!$L$412)+SUMIFS('ANNUAL SUMMARY'!$AU$518,Z77,'ANNUAL SUMMARY'!$V$9,K59,'ANNUAL SUMMARY'!$L$470)+SUMIFS('ANNUAL SUMMARY'!$AU$576,Z77,'ANNUAL SUMMARY'!$V$9,K59,'ANNUAL SUMMARY'!$L$528)+SUMIFS('ANNUAL SUMMARY'!$AU$634,Z77,'ANNUAL SUMMARY'!$V$9,K59,'ANNUAL SUMMARY'!$L$586)+SUMIFS('ANNUAL SUMMARY'!$AU$692,Z77,'ANNUAL SUMMARY'!$V$9,K59,'ANNUAL SUMMARY'!$L$644)+SUMIFS('ANNUAL SUMMARY'!$CR$54,Z77,'ANNUAL SUMMARY'!$V$9,K59,'ANNUAL SUMMARY'!$BI$6)+SUMIFS('ANNUAL SUMMARY'!$CR$112,Z77,'ANNUAL SUMMARY'!$V$9,K59,'ANNUAL SUMMARY'!$BI$64)+SUMIFS('ANNUAL SUMMARY'!$CR$170,Z77,'ANNUAL SUMMARY'!$V$9,K59,'ANNUAL SUMMARY'!$BI$122)+SUMIFS('ANNUAL SUMMARY'!$CR$228,Z77,'ANNUAL SUMMARY'!$V$9,K59,'ANNUAL SUMMARY'!$BI$180)+SUMIFS('ANNUAL SUMMARY'!$CR$286,Z77,'ANNUAL SUMMARY'!$V$9,K59,'ANNUAL SUMMARY'!$BI$238)+SUMIFS('ANNUAL SUMMARY'!$CR$344,Z77,'ANNUAL SUMMARY'!$V$9,K59,'ANNUAL SUMMARY'!$BI$296)+SUMIFS('ANNUAL SUMMARY'!$CR$402,Z77,'ANNUAL SUMMARY'!$V$9,K59,'ANNUAL SUMMARY'!$BI$354)+SUMIFS('ANNUAL SUMMARY'!$CR$460,Z77,'ANNUAL SUMMARY'!$V$9,K59,'ANNUAL SUMMARY'!$BI$412)+SUMIFS('ANNUAL SUMMARY'!$CR$518,Z77,'ANNUAL SUMMARY'!$V$9,K59,'ANNUAL SUMMARY'!$BI$470)+SUMIFS('ANNUAL SUMMARY'!$CR$576,Z77,'ANNUAL SUMMARY'!$V$9,K59,'ANNUAL SUMMARY'!$BI$528)+SUMIFS('ANNUAL SUMMARY'!$CR$634,Z77,'ANNUAL SUMMARY'!$V$9,K59,'ANNUAL SUMMARY'!$BI$586)+SUMIFS('ANNUAL SUMMARY'!$CR$692,Z77,'ANNUAL SUMMARY'!$V$9,K59,'ANNUAL SUMMARY'!$BI$644)+SUMIFS('ANNUAL SUMMARY'!$EQ$54,Z77,'ANNUAL SUMMARY'!$V$9,K59,'ANNUAL SUMMARY'!$DH$6)+SUMIFS('ANNUAL SUMMARY'!$EQ$112,Z77,'ANNUAL SUMMARY'!$V$9,K59,'ANNUAL SUMMARY'!$DH$64)+SUMIFS('ANNUAL SUMMARY'!$EQ$170,Z77,'ANNUAL SUMMARY'!$V$9,K59,'ANNUAL SUMMARY'!$DH$122)+SUMIFS('ANNUAL SUMMARY'!$EQ$228,Z77,'ANNUAL SUMMARY'!$V$9,K59,'ANNUAL SUMMARY'!$DH$180)+SUMIFS('ANNUAL SUMMARY'!$EQ$286,Z77,'ANNUAL SUMMARY'!$V$9,K59,'ANNUAL SUMMARY'!$DH$238)+SUMIFS('ANNUAL SUMMARY'!$EQ$344,Z77,'ANNUAL SUMMARY'!$V$9,K59,'ANNUAL SUMMARY'!$DH$296)+SUMIFS('ANNUAL SUMMARY'!$EQ$402,Z77,'ANNUAL SUMMARY'!$V$9,K59,'ANNUAL SUMMARY'!$DH$354)+SUMIFS('ANNUAL SUMMARY'!$EQ$460,Z77,'ANNUAL SUMMARY'!$V$9,K59,'ANNUAL SUMMARY'!$DH$412)+SUMIFS('ANNUAL SUMMARY'!$EQ$518,Z77,'ANNUAL SUMMARY'!$V$9,K59,'ANNUAL SUMMARY'!$DH$470)+SUMIFS('ANNUAL SUMMARY'!$EQ$576,Z77,'ANNUAL SUMMARY'!$V$9,K59,'ANNUAL SUMMARY'!$DH$528)+SUMIFS('ANNUAL SUMMARY'!$EQ$634,Z77,'ANNUAL SUMMARY'!$V$9,K59,'ANNUAL SUMMARY'!$DH$586)+SUMIFS('ANNUAL SUMMARY'!$EQ$692,Z77,'ANNUAL SUMMARY'!$V$9,K59,'ANNUAL SUMMARY'!$DH$644)+SUMIFS('ANNUAL SUMMARY'!$GN$54,Z77,'ANNUAL SUMMARY'!$V$9,K59,'ANNUAL SUMMARY'!$FE$6)+SUMIFS('ANNUAL SUMMARY'!$GN$112,Z77,'ANNUAL SUMMARY'!$V$9,K59,'ANNUAL SUMMARY'!$FE$64)+SUMIFS('ANNUAL SUMMARY'!$GN$170,Z77,'ANNUAL SUMMARY'!$V$9,K59,'ANNUAL SUMMARY'!$FE$122)+SUMIFS('ANNUAL SUMMARY'!$GN$228,Z77,'ANNUAL SUMMARY'!$V$9,K59,'ANNUAL SUMMARY'!$FE$180)+SUMIFS('ANNUAL SUMMARY'!$GN$286,Z77,'ANNUAL SUMMARY'!$V$9,K59,'ANNUAL SUMMARY'!$FE$238)+SUMIFS('ANNUAL SUMMARY'!$GN$344,Z77,'ANNUAL SUMMARY'!$V$9,K59,'ANNUAL SUMMARY'!$FE$296)+SUMIFS('ANNUAL SUMMARY'!$GN$402,Z77,'ANNUAL SUMMARY'!$V$9,K59,'ANNUAL SUMMARY'!$FE$354)+SUMIFS('ANNUAL SUMMARY'!$GN$460,Z77,'ANNUAL SUMMARY'!$V$9,K59,'ANNUAL SUMMARY'!$FE$412)+SUMIFS('ANNUAL SUMMARY'!$GN$518,Z77,'ANNUAL SUMMARY'!$V$9,K59,'ANNUAL SUMMARY'!$FE$470)+SUMIFS('ANNUAL SUMMARY'!$GN$576,Z77,'ANNUAL SUMMARY'!$V$9,K59,'ANNUAL SUMMARY'!$FE$528)+SUMIFS('ANNUAL SUMMARY'!$GN$634,Z77,'ANNUAL SUMMARY'!$V$9,K59,'ANNUAL SUMMARY'!$FE$586)+SUMIFS('ANNUAL SUMMARY'!$GN$692,Z77,'ANNUAL SUMMARY'!$V$9,K59,'ANNUAL SUMMARY'!$FE$644)</f>
        <v>0</v>
      </c>
      <c r="AU77" s="728"/>
      <c r="AV77" s="1260"/>
      <c r="AW77" s="1263"/>
      <c r="AX77" s="154"/>
      <c r="AY77" s="732"/>
      <c r="AZ77" s="733"/>
      <c r="BA77" s="733"/>
      <c r="BB77" s="733"/>
      <c r="BC77" s="795"/>
      <c r="BD77" s="796"/>
      <c r="BE77" s="796"/>
      <c r="BF77" s="796"/>
      <c r="BG77" s="796"/>
      <c r="BH77" s="796"/>
      <c r="BI77" s="797"/>
      <c r="BJ77" s="643"/>
      <c r="BK77" s="864"/>
      <c r="BL77" s="865"/>
      <c r="BM77" s="865"/>
      <c r="BN77" s="865"/>
      <c r="BO77" s="866"/>
      <c r="BP77" s="738"/>
      <c r="BQ77" s="739"/>
      <c r="BR77" s="739"/>
      <c r="BS77" s="739"/>
      <c r="BT77" s="739"/>
      <c r="BU77" s="740"/>
      <c r="BV77" s="15"/>
      <c r="BW77" s="812">
        <f>IF(BW65=0," ",BW65+6)</f>
        <v>2028</v>
      </c>
      <c r="BX77" s="813"/>
      <c r="BY77" s="813"/>
      <c r="BZ77" s="813"/>
      <c r="CA77" s="813"/>
      <c r="CB77" s="1118">
        <f>SUMIFS('ANNUAL SUMMARY'!$AF$54,BW77,'ANNUAL SUMMARY'!$V$9,BH59,'ANNUAL SUMMARY'!$L$6)+SUMIFS('ANNUAL SUMMARY'!$AF$112,BW77,'ANNUAL SUMMARY'!$V$9,BH59,'ANNUAL SUMMARY'!$L$64)+SUMIFS('ANNUAL SUMMARY'!$AF$170,BW77,'ANNUAL SUMMARY'!$V$9,BH59,'ANNUAL SUMMARY'!$L$122)+SUMIFS('ANNUAL SUMMARY'!$AF$228,BW77,'ANNUAL SUMMARY'!$V$9,BH59,'ANNUAL SUMMARY'!$L$180)+SUMIFS('ANNUAL SUMMARY'!$AF$286,BW77,'ANNUAL SUMMARY'!$V$9,BH59,'ANNUAL SUMMARY'!$L$238)+SUMIFS('ANNUAL SUMMARY'!$AF$344,BW77,'ANNUAL SUMMARY'!$V$9,BH59,'ANNUAL SUMMARY'!$L$296)+SUMIFS('ANNUAL SUMMARY'!$AF$402,BW77,'ANNUAL SUMMARY'!$V$9,BH59,'ANNUAL SUMMARY'!$L$354)+SUMIFS('ANNUAL SUMMARY'!$AF$460,BW77,'ANNUAL SUMMARY'!$V$9,BH59,'ANNUAL SUMMARY'!$L$412)+SUMIFS('ANNUAL SUMMARY'!$AF$518,BW77,'ANNUAL SUMMARY'!$V$9,BH59,'ANNUAL SUMMARY'!$L$470)+SUMIFS('ANNUAL SUMMARY'!$AF$576,BW77,'ANNUAL SUMMARY'!$V$9,BH59,'ANNUAL SUMMARY'!$L$528)+SUMIFS('ANNUAL SUMMARY'!$AF$634,BW77,'ANNUAL SUMMARY'!$V$9,BH59,'ANNUAL SUMMARY'!$L$586)+SUMIFS('ANNUAL SUMMARY'!$AF$692,BW77,'ANNUAL SUMMARY'!$V$9,BH59,'ANNUAL SUMMARY'!$L$644)+SUMIFS('ANNUAL SUMMARY'!$CC$54,BW77,'ANNUAL SUMMARY'!$V$9,BH59,'ANNUAL SUMMARY'!$BI$6)+SUMIFS('ANNUAL SUMMARY'!$CC$112,BW77,'ANNUAL SUMMARY'!$V$9,BH59,'ANNUAL SUMMARY'!$BI$64)+SUMIFS('ANNUAL SUMMARY'!$CC$170,BW77,'ANNUAL SUMMARY'!$V$9,BH59,'ANNUAL SUMMARY'!$BI$122)+SUMIFS('ANNUAL SUMMARY'!$CC$228,BW77,'ANNUAL SUMMARY'!$V$9,BH59,'ANNUAL SUMMARY'!$BI$180)+SUMIFS('ANNUAL SUMMARY'!$CC$286,BW77,'ANNUAL SUMMARY'!$V$9,BH59,'ANNUAL SUMMARY'!$BI$238)+SUMIFS('ANNUAL SUMMARY'!$CC$344,BW77,'ANNUAL SUMMARY'!$V$9,BH59,'ANNUAL SUMMARY'!$BI$296)+SUMIFS('ANNUAL SUMMARY'!$CC$402,BW77,'ANNUAL SUMMARY'!$V$9,BH59,'ANNUAL SUMMARY'!$BI$354)+SUMIFS('ANNUAL SUMMARY'!$CC$460,BW77,'ANNUAL SUMMARY'!$V$9,BH59,'ANNUAL SUMMARY'!$BI$412)+SUMIFS('ANNUAL SUMMARY'!$CC$518,BW77,'ANNUAL SUMMARY'!$V$9,BH59,'ANNUAL SUMMARY'!$BI$470)+SUMIFS('ANNUAL SUMMARY'!$CC$576,BW77,'ANNUAL SUMMARY'!$V$9,BH59,'ANNUAL SUMMARY'!$BI$528)+SUMIFS('ANNUAL SUMMARY'!$CC$634,BW77,'ANNUAL SUMMARY'!$V$9,BH59,'ANNUAL SUMMARY'!$BI$586)+SUMIFS('ANNUAL SUMMARY'!$CC$692,BW77,'ANNUAL SUMMARY'!$V$9,BH59,'ANNUAL SUMMARY'!$BI$644)+SUMIFS('ANNUAL SUMMARY'!$EB$54,BW77,'ANNUAL SUMMARY'!$V$9,BH59,'ANNUAL SUMMARY'!$DH$6)+SUMIFS('ANNUAL SUMMARY'!$EB$112,BW77,'ANNUAL SUMMARY'!$V$9,BH59,'ANNUAL SUMMARY'!$DH$64)+SUMIFS('ANNUAL SUMMARY'!$EB$170,BW77,'ANNUAL SUMMARY'!$V$9,BH59,'ANNUAL SUMMARY'!$DH$122)+SUMIFS('ANNUAL SUMMARY'!$EB$228,BW77,'ANNUAL SUMMARY'!$V$9,BH59,'ANNUAL SUMMARY'!$DH$180)+SUMIFS('ANNUAL SUMMARY'!$EB$286,BW77,'ANNUAL SUMMARY'!$V$9,BH59,'ANNUAL SUMMARY'!$DH$238)+SUMIFS('ANNUAL SUMMARY'!$EB$344,BW77,'ANNUAL SUMMARY'!$V$9,BH59,'ANNUAL SUMMARY'!$DH$296)+SUMIFS('ANNUAL SUMMARY'!$EB$402,BW77,'ANNUAL SUMMARY'!$V$9,BH59,'ANNUAL SUMMARY'!$DH$354)+SUMIFS('ANNUAL SUMMARY'!$EB$460,BW77,'ANNUAL SUMMARY'!$V$9,BH59,'ANNUAL SUMMARY'!$DH$412)+SUMIFS('ANNUAL SUMMARY'!$EB$518,BW77,'ANNUAL SUMMARY'!$V$9,BH59,'ANNUAL SUMMARY'!$DH$470)+SUMIFS('ANNUAL SUMMARY'!$EB$576,BW77,'ANNUAL SUMMARY'!$V$9,BH59,'ANNUAL SUMMARY'!$DH$528)+SUMIFS('ANNUAL SUMMARY'!$EB$634,BW77,'ANNUAL SUMMARY'!$V$9,BH59,'ANNUAL SUMMARY'!$DH$586)+SUMIFS('ANNUAL SUMMARY'!$EB$692,BW77,'ANNUAL SUMMARY'!$V$9,BH59,'ANNUAL SUMMARY'!$DH$644)+SUMIFS('ANNUAL SUMMARY'!$FY$54,BW77,'ANNUAL SUMMARY'!$V$9,BH59,'ANNUAL SUMMARY'!$FE$6)+SUMIFS('ANNUAL SUMMARY'!$FY$112,BW77,'ANNUAL SUMMARY'!$V$9,BH59,'ANNUAL SUMMARY'!$FE$64)+SUMIFS('ANNUAL SUMMARY'!$FY$170,BW77,'ANNUAL SUMMARY'!$V$9,BH59,'ANNUAL SUMMARY'!$FE$122)+SUMIFS('ANNUAL SUMMARY'!$FY$228,BW77,'ANNUAL SUMMARY'!$V$9,BH59,'ANNUAL SUMMARY'!$FE$180)+SUMIFS('ANNUAL SUMMARY'!$FY$286,BW77,'ANNUAL SUMMARY'!$V$9,BH59,'ANNUAL SUMMARY'!$FE$238)+SUMIFS('ANNUAL SUMMARY'!$FY$344,BW77,'ANNUAL SUMMARY'!$V$9,BH59,'ANNUAL SUMMARY'!$FE$296)+SUMIFS('ANNUAL SUMMARY'!$FY$402,BW77,'ANNUAL SUMMARY'!$V$9,BH59,'ANNUAL SUMMARY'!$FE$354)+SUMIFS('ANNUAL SUMMARY'!$FY$460,BW77,'ANNUAL SUMMARY'!$V$9,BH59,'ANNUAL SUMMARY'!$FE$412)+SUMIFS('ANNUAL SUMMARY'!$FY$518,BW77,'ANNUAL SUMMARY'!$V$9,BH59,'ANNUAL SUMMARY'!$FE$470)+SUMIFS('ANNUAL SUMMARY'!$FY$576,BW77,'ANNUAL SUMMARY'!$V$9,BH59,'ANNUAL SUMMARY'!$FE$528)+SUMIFS('ANNUAL SUMMARY'!$FY$634,BW77,'ANNUAL SUMMARY'!$V$9,BH59,'ANNUAL SUMMARY'!$FE$586)+SUMIFS('ANNUAL SUMMARY'!$FY$692,BW77,'ANNUAL SUMMARY'!$V$9,BH59,'ANNUAL SUMMARY'!$FE$644)</f>
        <v>0</v>
      </c>
      <c r="CC77" s="727"/>
      <c r="CD77" s="727"/>
      <c r="CE77" s="727"/>
      <c r="CF77" s="727">
        <f>SUMIFS('ANNUAL SUMMARY'!$AJ$54,BW77,'ANNUAL SUMMARY'!$V$9,BH59,'ANNUAL SUMMARY'!$L$6)+SUMIFS('ANNUAL SUMMARY'!$AJ$112,BW77,'ANNUAL SUMMARY'!$V$9,BH59,'ANNUAL SUMMARY'!$L$64)+SUMIFS('ANNUAL SUMMARY'!$AJ$170,BW77,'ANNUAL SUMMARY'!$V$9,BH59,'ANNUAL SUMMARY'!$L$122)+SUMIFS('ANNUAL SUMMARY'!$AJ$228,BW77,'ANNUAL SUMMARY'!$V$9,BH59,'ANNUAL SUMMARY'!$L$180)+SUMIFS('ANNUAL SUMMARY'!$AJ$286,BW77,'ANNUAL SUMMARY'!$V$9,BH59,'ANNUAL SUMMARY'!$L$238)+SUMIFS('ANNUAL SUMMARY'!$AJ$344,BW77,'ANNUAL SUMMARY'!$V$9,BH59,'ANNUAL SUMMARY'!$L$296)+SUMIFS('ANNUAL SUMMARY'!$AJ$402,BW77,'ANNUAL SUMMARY'!$V$9,BH59,'ANNUAL SUMMARY'!$L$354)+SUMIFS('ANNUAL SUMMARY'!$AJ$460,BW77,'ANNUAL SUMMARY'!$V$9,BH59,'ANNUAL SUMMARY'!$L$412)+SUMIFS('ANNUAL SUMMARY'!$AJ$518,BW77,'ANNUAL SUMMARY'!$V$9,BH59,'ANNUAL SUMMARY'!$L$470)+SUMIFS('ANNUAL SUMMARY'!$AJ$576,BW77,'ANNUAL SUMMARY'!$V$9,BH59,'ANNUAL SUMMARY'!$L$528)+SUMIFS('ANNUAL SUMMARY'!$AJ$634,BW77,'ANNUAL SUMMARY'!$V$9,BH59,'ANNUAL SUMMARY'!$L$586)+SUMIFS('ANNUAL SUMMARY'!$AJ$692,BW77,'ANNUAL SUMMARY'!$V$9,BH59,'ANNUAL SUMMARY'!$L$644)+SUMIFS('ANNUAL SUMMARY'!$CG$54,BW77,'ANNUAL SUMMARY'!$V$9,BH59,'ANNUAL SUMMARY'!$BI$6)+SUMIFS('ANNUAL SUMMARY'!$CG$112,BW77,'ANNUAL SUMMARY'!$V$9,BH59,'ANNUAL SUMMARY'!$BI$64)+SUMIFS('ANNUAL SUMMARY'!$CG$170,BW77,'ANNUAL SUMMARY'!$V$9,BH59,'ANNUAL SUMMARY'!$BI$122)+SUMIFS('ANNUAL SUMMARY'!$CG$228,BW77,'ANNUAL SUMMARY'!$V$9,BH59,'ANNUAL SUMMARY'!$BI$180)+SUMIFS('ANNUAL SUMMARY'!$CG$286,BW77,'ANNUAL SUMMARY'!$V$9,BH59,'ANNUAL SUMMARY'!$BI$238)+SUMIFS('ANNUAL SUMMARY'!$CG$344,BW77,'ANNUAL SUMMARY'!$V$9,BH59,'ANNUAL SUMMARY'!$BI$296)+SUMIFS('ANNUAL SUMMARY'!$CG$402,BW77,'ANNUAL SUMMARY'!$V$9,BH59,'ANNUAL SUMMARY'!$BI$354)+SUMIFS('ANNUAL SUMMARY'!$CG$460,BW77,'ANNUAL SUMMARY'!$V$9,BH59,'ANNUAL SUMMARY'!$BI$412)+SUMIFS('ANNUAL SUMMARY'!$CG$518,BW77,'ANNUAL SUMMARY'!$V$9,BH59,'ANNUAL SUMMARY'!$BI$470)+SUMIFS('ANNUAL SUMMARY'!$CG$576,BW77,'ANNUAL SUMMARY'!$V$9,BH59,'ANNUAL SUMMARY'!$BI$528)+SUMIFS('ANNUAL SUMMARY'!$CG$634,BW77,'ANNUAL SUMMARY'!$V$9,BH59,'ANNUAL SUMMARY'!$BI$586)+SUMIFS('ANNUAL SUMMARY'!$CG$692,BW77,'ANNUAL SUMMARY'!$V$9,BH59,'ANNUAL SUMMARY'!$BI$644)+SUMIFS('ANNUAL SUMMARY'!$EF$54,BW77,'ANNUAL SUMMARY'!$V$9,BH59,'ANNUAL SUMMARY'!$DH$6)+SUMIFS('ANNUAL SUMMARY'!$EF$112,BW77,'ANNUAL SUMMARY'!$V$9,BH59,'ANNUAL SUMMARY'!$DH$64)+SUMIFS('ANNUAL SUMMARY'!$EF$170,BW77,'ANNUAL SUMMARY'!$V$9,BH59,'ANNUAL SUMMARY'!$DH$122)+SUMIFS('ANNUAL SUMMARY'!$EF$228,BW77,'ANNUAL SUMMARY'!$V$9,BH59,'ANNUAL SUMMARY'!$DH$180)+SUMIFS('ANNUAL SUMMARY'!$EF$286,BW77,'ANNUAL SUMMARY'!$V$9,BH59,'ANNUAL SUMMARY'!$DH$238)+SUMIFS('ANNUAL SUMMARY'!$EF$344,BW77,'ANNUAL SUMMARY'!$V$9,BH59,'ANNUAL SUMMARY'!$DH$296)+SUMIFS('ANNUAL SUMMARY'!$EF$402,BW77,'ANNUAL SUMMARY'!$V$9,BH59,'ANNUAL SUMMARY'!$DH$354)+SUMIFS('ANNUAL SUMMARY'!$EF$460,BW77,'ANNUAL SUMMARY'!$V$9,BH59,'ANNUAL SUMMARY'!$DH$412)+SUMIFS('ANNUAL SUMMARY'!$EF$518,BW77,'ANNUAL SUMMARY'!$V$9,BH59,'ANNUAL SUMMARY'!$DH$470)+SUMIFS('ANNUAL SUMMARY'!$EF$576,BW77,'ANNUAL SUMMARY'!$V$9,BH59,'ANNUAL SUMMARY'!$DH$528)+SUMIFS('ANNUAL SUMMARY'!$EF$634,BW77,'ANNUAL SUMMARY'!$V$9,BH59,'ANNUAL SUMMARY'!$DH$586)+SUMIFS('ANNUAL SUMMARY'!$EF$692,BW77,'ANNUAL SUMMARY'!$V$9,BH59,'ANNUAL SUMMARY'!$DH$644)+SUMIFS('ANNUAL SUMMARY'!$GC$54,BW77,'ANNUAL SUMMARY'!$V$9,BH59,'ANNUAL SUMMARY'!$FE$6)+SUMIFS('ANNUAL SUMMARY'!$GC$112,BW77,'ANNUAL SUMMARY'!$V$9,BH59,'ANNUAL SUMMARY'!$FE$64)+SUMIFS('ANNUAL SUMMARY'!$GC$170,BW77,'ANNUAL SUMMARY'!$V$9,BH59,'ANNUAL SUMMARY'!$FE$122)+SUMIFS('ANNUAL SUMMARY'!$GC$228,BW77,'ANNUAL SUMMARY'!$V$9,BH59,'ANNUAL SUMMARY'!$FE$180)+SUMIFS('ANNUAL SUMMARY'!$GC$286,BW77,'ANNUAL SUMMARY'!$V$9,BH59,'ANNUAL SUMMARY'!$FE$238)+SUMIFS('ANNUAL SUMMARY'!$GC$344,BW77,'ANNUAL SUMMARY'!$V$9,BH59,'ANNUAL SUMMARY'!$FE$296)+SUMIFS('ANNUAL SUMMARY'!$GC$402,BW77,'ANNUAL SUMMARY'!$V$9,BH59,'ANNUAL SUMMARY'!$FE$354)+SUMIFS('ANNUAL SUMMARY'!$GC$460,BW77,'ANNUAL SUMMARY'!$V$9,BH59,'ANNUAL SUMMARY'!$FE$412)+SUMIFS('ANNUAL SUMMARY'!$GC$518,BW77,'ANNUAL SUMMARY'!$V$9,BH59,'ANNUAL SUMMARY'!$FE$470)+SUMIFS('ANNUAL SUMMARY'!$GC$576,BW77,'ANNUAL SUMMARY'!$V$9,BH59,'ANNUAL SUMMARY'!$FE$528)+SUMIFS('ANNUAL SUMMARY'!$GC$634,BW77,'ANNUAL SUMMARY'!$V$9,BH59,'ANNUAL SUMMARY'!$FE$586)+SUMIFS('ANNUAL SUMMARY'!$GC$692,BW77,'ANNUAL SUMMARY'!$V$9,BH59,'ANNUAL SUMMARY'!$FE$644)</f>
        <v>0</v>
      </c>
      <c r="CG77" s="727"/>
      <c r="CH77" s="727"/>
      <c r="CI77" s="727"/>
      <c r="CJ77" s="727">
        <f>SUMIFS('ANNUAL SUMMARY'!$AN$54,BW77,'ANNUAL SUMMARY'!$V$9,BH59,'ANNUAL SUMMARY'!$L$6)+SUMIFS('ANNUAL SUMMARY'!$AN$112,BW77,'ANNUAL SUMMARY'!$V$9,BH59,'ANNUAL SUMMARY'!$L$64)+SUMIFS('ANNUAL SUMMARY'!$AN$170,BW77,'ANNUAL SUMMARY'!$V$9,BH59,'ANNUAL SUMMARY'!$L$122)+SUMIFS('ANNUAL SUMMARY'!$AN$228,BW77,'ANNUAL SUMMARY'!$V$9,BH59,'ANNUAL SUMMARY'!$L$180)+SUMIFS('ANNUAL SUMMARY'!$AN$286,BW77,'ANNUAL SUMMARY'!$V$9,BH59,'ANNUAL SUMMARY'!$L$238)+SUMIFS('ANNUAL SUMMARY'!$AN$344,BW77,'ANNUAL SUMMARY'!$V$9,BH59,'ANNUAL SUMMARY'!$L$296)+SUMIFS('ANNUAL SUMMARY'!$AN$402,BW77,'ANNUAL SUMMARY'!$V$9,BH59,'ANNUAL SUMMARY'!$L$354)+SUMIFS('ANNUAL SUMMARY'!$AN$460,BW77,'ANNUAL SUMMARY'!$V$9,BH59,'ANNUAL SUMMARY'!$L$412)+SUMIFS('ANNUAL SUMMARY'!$AN$518,BW77,'ANNUAL SUMMARY'!$V$9,BH59,'ANNUAL SUMMARY'!$L$470)+SUMIFS('ANNUAL SUMMARY'!$AN$576,BW77,'ANNUAL SUMMARY'!$V$9,BH59,'ANNUAL SUMMARY'!$L$528)+SUMIFS('ANNUAL SUMMARY'!$AN$634,BW77,'ANNUAL SUMMARY'!$V$9,BH59,'ANNUAL SUMMARY'!$L$586)+SUMIFS('ANNUAL SUMMARY'!$AN$692,BW77,'ANNUAL SUMMARY'!$V$9,BH59,'ANNUAL SUMMARY'!$L$644)+SUMIFS('ANNUAL SUMMARY'!$CK$54,BW77,'ANNUAL SUMMARY'!$V$9,BH59,'ANNUAL SUMMARY'!$BI$6)+SUMIFS('ANNUAL SUMMARY'!$CK$112,BW77,'ANNUAL SUMMARY'!$V$9,BH59,'ANNUAL SUMMARY'!$BI$64)+SUMIFS('ANNUAL SUMMARY'!$CK$170,BW77,'ANNUAL SUMMARY'!$V$9,BH59,'ANNUAL SUMMARY'!$BI$122)+SUMIFS('ANNUAL SUMMARY'!$CK$228,BW77,'ANNUAL SUMMARY'!$V$9,BH59,'ANNUAL SUMMARY'!$BI$180)+SUMIFS('ANNUAL SUMMARY'!$CK$286,BW77,'ANNUAL SUMMARY'!$V$9,BH59,'ANNUAL SUMMARY'!$BI$238)+SUMIFS('ANNUAL SUMMARY'!$CK$344,BW77,'ANNUAL SUMMARY'!$V$9,BH59,'ANNUAL SUMMARY'!$BI$296)+SUMIFS('ANNUAL SUMMARY'!$CK$402,BW77,'ANNUAL SUMMARY'!$V$9,BH59,'ANNUAL SUMMARY'!$BI$354)+SUMIFS('ANNUAL SUMMARY'!$CK$460,BW77,'ANNUAL SUMMARY'!$V$9,BH59,'ANNUAL SUMMARY'!$BI$412)+SUMIFS('ANNUAL SUMMARY'!$CK$518,BW77,'ANNUAL SUMMARY'!$V$9,BH59,'ANNUAL SUMMARY'!$BI$470)+SUMIFS('ANNUAL SUMMARY'!$CK$576,BW77,'ANNUAL SUMMARY'!$V$9,BH59,'ANNUAL SUMMARY'!$BI$528)+SUMIFS('ANNUAL SUMMARY'!$CK$634,BW77,'ANNUAL SUMMARY'!$V$9,BH59,'ANNUAL SUMMARY'!$BI$586)+SUMIFS('ANNUAL SUMMARY'!$CK$692,BW77,'ANNUAL SUMMARY'!$V$9,BH59,'ANNUAL SUMMARY'!$BI$644)+SUMIFS('ANNUAL SUMMARY'!$EJ$54,BW77,'ANNUAL SUMMARY'!$V$9,BH59,'ANNUAL SUMMARY'!$DH$6)+SUMIFS('ANNUAL SUMMARY'!$EJ$112,BW77,'ANNUAL SUMMARY'!$V$9,BH59,'ANNUAL SUMMARY'!$DH$64)+SUMIFS('ANNUAL SUMMARY'!$EJ$170,BW77,'ANNUAL SUMMARY'!$V$9,BH59,'ANNUAL SUMMARY'!$DH$122)+SUMIFS('ANNUAL SUMMARY'!$EJ$228,BW77,'ANNUAL SUMMARY'!$V$9,BH59,'ANNUAL SUMMARY'!$DH$180)+SUMIFS('ANNUAL SUMMARY'!$EJ$286,BW77,'ANNUAL SUMMARY'!$V$9,BH59,'ANNUAL SUMMARY'!$DH$238)+SUMIFS('ANNUAL SUMMARY'!$EJ$344,BW77,'ANNUAL SUMMARY'!$V$9,BH59,'ANNUAL SUMMARY'!$DH$296)+SUMIFS('ANNUAL SUMMARY'!$EJ$402,BW77,'ANNUAL SUMMARY'!$V$9,BH59,'ANNUAL SUMMARY'!$DH$354)+SUMIFS('ANNUAL SUMMARY'!$EJ$460,BW77,'ANNUAL SUMMARY'!$V$9,BH59,'ANNUAL SUMMARY'!$DH$412)+SUMIFS('ANNUAL SUMMARY'!$EJ$518,BW77,'ANNUAL SUMMARY'!$V$9,BH59,'ANNUAL SUMMARY'!$DH$470)+SUMIFS('ANNUAL SUMMARY'!$EJ$576,BW77,'ANNUAL SUMMARY'!$V$9,BH59,'ANNUAL SUMMARY'!$DH$528)+SUMIFS('ANNUAL SUMMARY'!$EJ$634,BW77,'ANNUAL SUMMARY'!$V$9,BH59,'ANNUAL SUMMARY'!$DH$586)+SUMIFS('ANNUAL SUMMARY'!$EJ$692,BW77,'ANNUAL SUMMARY'!$V$9,BH59,'ANNUAL SUMMARY'!$DH$644)+SUMIFS('ANNUAL SUMMARY'!$GG$54,BW77,'ANNUAL SUMMARY'!$V$9,BH59,'ANNUAL SUMMARY'!$FE$6)+SUMIFS('ANNUAL SUMMARY'!$GG$112,BW77,'ANNUAL SUMMARY'!$V$9,BH59,'ANNUAL SUMMARY'!$FE$64)+SUMIFS('ANNUAL SUMMARY'!$GG$170,BW77,'ANNUAL SUMMARY'!$V$9,BH59,'ANNUAL SUMMARY'!$FE$122)+SUMIFS('ANNUAL SUMMARY'!$GG$228,BW77,'ANNUAL SUMMARY'!$V$9,BH59,'ANNUAL SUMMARY'!$FE$180)+SUMIFS('ANNUAL SUMMARY'!$GG$286,BW77,'ANNUAL SUMMARY'!$V$9,BH59,'ANNUAL SUMMARY'!$FE$238)+SUMIFS('ANNUAL SUMMARY'!$GG$344,BW77,'ANNUAL SUMMARY'!$V$9,BH59,'ANNUAL SUMMARY'!$FE$296)+SUMIFS('ANNUAL SUMMARY'!$GG$402,BW77,'ANNUAL SUMMARY'!$V$9,BH59,'ANNUAL SUMMARY'!$FE$354)+SUMIFS('ANNUAL SUMMARY'!$GG$460,BW77,'ANNUAL SUMMARY'!$V$9,BH59,'ANNUAL SUMMARY'!$FE$412)+SUMIFS('ANNUAL SUMMARY'!$GG$518,BW77,'ANNUAL SUMMARY'!$V$9,BH59,'ANNUAL SUMMARY'!$FE$470)+SUMIFS('ANNUAL SUMMARY'!$GG$576,BW77,'ANNUAL SUMMARY'!$V$9,BH59,'ANNUAL SUMMARY'!$FE$528)+SUMIFS('ANNUAL SUMMARY'!$GG$634,BW77,'ANNUAL SUMMARY'!$V$9,BH59,'ANNUAL SUMMARY'!$FE$586)+SUMIFS('ANNUAL SUMMARY'!$GG$692,BW77,'ANNUAL SUMMARY'!$V$9,BH59,'ANNUAL SUMMARY'!$FE$644)</f>
        <v>0</v>
      </c>
      <c r="CK77" s="727"/>
      <c r="CL77" s="727"/>
      <c r="CM77" s="727"/>
      <c r="CN77" s="728">
        <f>SUMIFS('ANNUAL SUMMARY'!$AR$54,BW77,'ANNUAL SUMMARY'!$V$9,BH59,'ANNUAL SUMMARY'!$L$6)+SUMIFS('ANNUAL SUMMARY'!$AR$112,BW77,'ANNUAL SUMMARY'!$V$9,BH59,'ANNUAL SUMMARY'!$L$64)+SUMIFS('ANNUAL SUMMARY'!$AR$170,BW77,'ANNUAL SUMMARY'!$V$9,BH59,'ANNUAL SUMMARY'!$L$122)+SUMIFS('ANNUAL SUMMARY'!$AR$228,BW77,'ANNUAL SUMMARY'!$V$9,BH59,'ANNUAL SUMMARY'!$L$180)+SUMIFS('ANNUAL SUMMARY'!$AR$286,BW77,'ANNUAL SUMMARY'!$V$9,BH59,'ANNUAL SUMMARY'!$L$238)+SUMIFS('ANNUAL SUMMARY'!$AR$344,BW77,'ANNUAL SUMMARY'!$V$9,BH59,'ANNUAL SUMMARY'!$L$296)+SUMIFS('ANNUAL SUMMARY'!$AR$402,BW77,'ANNUAL SUMMARY'!$V$9,BH59,'ANNUAL SUMMARY'!$L$354)+SUMIFS('ANNUAL SUMMARY'!$AR$460,BW77,'ANNUAL SUMMARY'!$V$9,BH59,'ANNUAL SUMMARY'!$L$412)+SUMIFS('ANNUAL SUMMARY'!$AR$518,BW77,'ANNUAL SUMMARY'!$V$9,BH59,'ANNUAL SUMMARY'!$L$470)+SUMIFS('ANNUAL SUMMARY'!$AR$576,BW77,'ANNUAL SUMMARY'!$V$9,BH59,'ANNUAL SUMMARY'!$L$528)+SUMIFS('ANNUAL SUMMARY'!$AR$634,BW77,'ANNUAL SUMMARY'!$V$9,BH59,'ANNUAL SUMMARY'!$L$586)+SUMIFS('ANNUAL SUMMARY'!$AR$692,BW77,'ANNUAL SUMMARY'!$V$9,BH59,'ANNUAL SUMMARY'!$L$644)+SUMIFS('ANNUAL SUMMARY'!$CO$54,BW77,'ANNUAL SUMMARY'!$V$9,BH59,'ANNUAL SUMMARY'!$BI$6)+SUMIFS('ANNUAL SUMMARY'!$CO$112,BW77,'ANNUAL SUMMARY'!$V$9,BH59,'ANNUAL SUMMARY'!$BI$64)+SUMIFS('ANNUAL SUMMARY'!$CO$170,BW77,'ANNUAL SUMMARY'!$V$9,BH59,'ANNUAL SUMMARY'!$BI$122)+SUMIFS('ANNUAL SUMMARY'!$CO$228,BW77,'ANNUAL SUMMARY'!$V$9,BH59,'ANNUAL SUMMARY'!$BI$180)+SUMIFS('ANNUAL SUMMARY'!$CO$286,BW77,'ANNUAL SUMMARY'!$V$9,BH59,'ANNUAL SUMMARY'!$BI$238)+SUMIFS('ANNUAL SUMMARY'!$CO$344,BW77,'ANNUAL SUMMARY'!$V$9,BH59,'ANNUAL SUMMARY'!$BI$296)+SUMIFS('ANNUAL SUMMARY'!$CO$402,BW77,'ANNUAL SUMMARY'!$V$9,BH59,'ANNUAL SUMMARY'!$BI$354)+SUMIFS('ANNUAL SUMMARY'!$CO$460,BW77,'ANNUAL SUMMARY'!$V$9,BH59,'ANNUAL SUMMARY'!$BI$412)+SUMIFS('ANNUAL SUMMARY'!$CO$518,BW77,'ANNUAL SUMMARY'!$V$9,BH59,'ANNUAL SUMMARY'!$BI$470)+SUMIFS('ANNUAL SUMMARY'!$CO$576,BW77,'ANNUAL SUMMARY'!$V$9,BH59,'ANNUAL SUMMARY'!$BI$528)+SUMIFS('ANNUAL SUMMARY'!$CO$634,BW77,'ANNUAL SUMMARY'!$V$9,BH59,'ANNUAL SUMMARY'!$BI$586)+SUMIFS('ANNUAL SUMMARY'!$CO$692,BW77,'ANNUAL SUMMARY'!$V$9,BH59,'ANNUAL SUMMARY'!$BI$644)+SUMIFS('ANNUAL SUMMARY'!$EN$54,BW77,'ANNUAL SUMMARY'!$V$9,BH59,'ANNUAL SUMMARY'!$DH$6)+SUMIFS('ANNUAL SUMMARY'!$EN$112,BW77,'ANNUAL SUMMARY'!$V$9,BH59,'ANNUAL SUMMARY'!$DH$64)+SUMIFS('ANNUAL SUMMARY'!$EN$170,BW77,'ANNUAL SUMMARY'!$V$9,BH59,'ANNUAL SUMMARY'!$DH$122)+SUMIFS('ANNUAL SUMMARY'!$EN$228,BW77,'ANNUAL SUMMARY'!$V$9,BH59,'ANNUAL SUMMARY'!$DH$180)+SUMIFS('ANNUAL SUMMARY'!$EN$286,BW77,'ANNUAL SUMMARY'!$V$9,BH59,'ANNUAL SUMMARY'!$DH$238)+SUMIFS('ANNUAL SUMMARY'!$EN$344,BW77,'ANNUAL SUMMARY'!$V$9,BH59,'ANNUAL SUMMARY'!$DH$296)+SUMIFS('ANNUAL SUMMARY'!$EN$402,BW77,'ANNUAL SUMMARY'!$V$9,BH59,'ANNUAL SUMMARY'!$DH$354)+SUMIFS('ANNUAL SUMMARY'!$EN$460,BW77,'ANNUAL SUMMARY'!$V$9,BH59,'ANNUAL SUMMARY'!$DH$412)+SUMIFS('ANNUAL SUMMARY'!$EN$518,BW77,'ANNUAL SUMMARY'!$V$9,BH59,'ANNUAL SUMMARY'!$DH$470)+SUMIFS('ANNUAL SUMMARY'!$EN$576,BW77,'ANNUAL SUMMARY'!$V$9,BH59,'ANNUAL SUMMARY'!$DH$528)+SUMIFS('ANNUAL SUMMARY'!$EN$634,BW77,'ANNUAL SUMMARY'!$V$9,BH59,'ANNUAL SUMMARY'!$DH$586)+SUMIFS('ANNUAL SUMMARY'!$EN$692,BW77,'ANNUAL SUMMARY'!$V$9,BH59,'ANNUAL SUMMARY'!$DH$644)+SUMIFS('ANNUAL SUMMARY'!$GK$54,BW77,'ANNUAL SUMMARY'!$V$9,BH59,'ANNUAL SUMMARY'!$FE$6)+SUMIFS('ANNUAL SUMMARY'!$GK$112,BW77,'ANNUAL SUMMARY'!$V$9,BH59,'ANNUAL SUMMARY'!$FE$64)+SUMIFS('ANNUAL SUMMARY'!$GK$170,BW77,'ANNUAL SUMMARY'!$V$9,BH59,'ANNUAL SUMMARY'!$FE$122)+SUMIFS('ANNUAL SUMMARY'!$GK$228,BW77,'ANNUAL SUMMARY'!$V$9,BH59,'ANNUAL SUMMARY'!$FE$180)+SUMIFS('ANNUAL SUMMARY'!$GK$286,BW77,'ANNUAL SUMMARY'!$V$9,BH59,'ANNUAL SUMMARY'!$FE$238)+SUMIFS('ANNUAL SUMMARY'!$GK$344,BW77,'ANNUAL SUMMARY'!$V$9,BH59,'ANNUAL SUMMARY'!$FE$296)+SUMIFS('ANNUAL SUMMARY'!$GK$402,BW77,'ANNUAL SUMMARY'!$V$9,BH59,'ANNUAL SUMMARY'!$FE$354)+SUMIFS('ANNUAL SUMMARY'!$GK$460,BW77,'ANNUAL SUMMARY'!$V$9,BH59,'ANNUAL SUMMARY'!$FE$412)+SUMIFS('ANNUAL SUMMARY'!$GK$518,BW77,'ANNUAL SUMMARY'!$V$9,BH59,'ANNUAL SUMMARY'!$FE$470)+SUMIFS('ANNUAL SUMMARY'!$GK$576,BW77,'ANNUAL SUMMARY'!$V$9,BH59,'ANNUAL SUMMARY'!$FE$528)+SUMIFS('ANNUAL SUMMARY'!$GK$634,BW77,'ANNUAL SUMMARY'!$V$9,BH59,'ANNUAL SUMMARY'!$FE$586)+SUMIFS('ANNUAL SUMMARY'!$GK$692,BW77,'ANNUAL SUMMARY'!$V$9,BH59,'ANNUAL SUMMARY'!$FE$644)</f>
        <v>0</v>
      </c>
      <c r="CO77" s="728"/>
      <c r="CP77" s="728"/>
      <c r="CQ77" s="728">
        <f>SUMIFS('ANNUAL SUMMARY'!$AU$54,BW77,'ANNUAL SUMMARY'!$V$9,BH59,'ANNUAL SUMMARY'!$L$6)+SUMIFS('ANNUAL SUMMARY'!$AU$112,BW77,'ANNUAL SUMMARY'!$V$9,BH59,'ANNUAL SUMMARY'!$L$64)+SUMIFS('ANNUAL SUMMARY'!$AU$170,BW77,'ANNUAL SUMMARY'!$V$9,BH59,'ANNUAL SUMMARY'!$L$122)+SUMIFS('ANNUAL SUMMARY'!$AU$228,BW77,'ANNUAL SUMMARY'!$V$9,BH59,'ANNUAL SUMMARY'!$L$180)+SUMIFS('ANNUAL SUMMARY'!$AU$286,BW77,'ANNUAL SUMMARY'!$V$9,BH59,'ANNUAL SUMMARY'!$L$238)+SUMIFS('ANNUAL SUMMARY'!$AU$344,BW77,'ANNUAL SUMMARY'!$V$9,BH59,'ANNUAL SUMMARY'!$L$296)+SUMIFS('ANNUAL SUMMARY'!$AU$402,BW77,'ANNUAL SUMMARY'!$V$9,BH59,'ANNUAL SUMMARY'!$L$354)+SUMIFS('ANNUAL SUMMARY'!$AU$460,BW77,'ANNUAL SUMMARY'!$V$9,BH59,'ANNUAL SUMMARY'!$L$412)+SUMIFS('ANNUAL SUMMARY'!$AU$518,BW77,'ANNUAL SUMMARY'!$V$9,BH59,'ANNUAL SUMMARY'!$L$470)+SUMIFS('ANNUAL SUMMARY'!$AU$576,BW77,'ANNUAL SUMMARY'!$V$9,BH59,'ANNUAL SUMMARY'!$L$528)+SUMIFS('ANNUAL SUMMARY'!$AU$634,BW77,'ANNUAL SUMMARY'!$V$9,BH59,'ANNUAL SUMMARY'!$L$586)+SUMIFS('ANNUAL SUMMARY'!$AU$692,BW77,'ANNUAL SUMMARY'!$V$9,BH59,'ANNUAL SUMMARY'!$L$644)+SUMIFS('ANNUAL SUMMARY'!$CR$54,BW77,'ANNUAL SUMMARY'!$V$9,BH59,'ANNUAL SUMMARY'!$BI$6)+SUMIFS('ANNUAL SUMMARY'!$CR$112,BW77,'ANNUAL SUMMARY'!$V$9,BH59,'ANNUAL SUMMARY'!$BI$64)+SUMIFS('ANNUAL SUMMARY'!$CR$170,BW77,'ANNUAL SUMMARY'!$V$9,BH59,'ANNUAL SUMMARY'!$BI$122)+SUMIFS('ANNUAL SUMMARY'!$CR$228,BW77,'ANNUAL SUMMARY'!$V$9,BH59,'ANNUAL SUMMARY'!$BI$180)+SUMIFS('ANNUAL SUMMARY'!$CR$286,BW77,'ANNUAL SUMMARY'!$V$9,BH59,'ANNUAL SUMMARY'!$BI$238)+SUMIFS('ANNUAL SUMMARY'!$CR$344,BW77,'ANNUAL SUMMARY'!$V$9,BH59,'ANNUAL SUMMARY'!$BI$296)+SUMIFS('ANNUAL SUMMARY'!$CR$402,BW77,'ANNUAL SUMMARY'!$V$9,BH59,'ANNUAL SUMMARY'!$BI$354)+SUMIFS('ANNUAL SUMMARY'!$CR$460,BW77,'ANNUAL SUMMARY'!$V$9,BH59,'ANNUAL SUMMARY'!$BI$412)+SUMIFS('ANNUAL SUMMARY'!$CR$518,BW77,'ANNUAL SUMMARY'!$V$9,BH59,'ANNUAL SUMMARY'!$BI$470)+SUMIFS('ANNUAL SUMMARY'!$CR$576,BW77,'ANNUAL SUMMARY'!$V$9,BH59,'ANNUAL SUMMARY'!$BI$528)+SUMIFS('ANNUAL SUMMARY'!$CR$634,BW77,'ANNUAL SUMMARY'!$V$9,BH59,'ANNUAL SUMMARY'!$BI$586)+SUMIFS('ANNUAL SUMMARY'!$CR$692,BW77,'ANNUAL SUMMARY'!$V$9,BH59,'ANNUAL SUMMARY'!$BI$644)+SUMIFS('ANNUAL SUMMARY'!$EQ$54,BW77,'ANNUAL SUMMARY'!$V$9,BH59,'ANNUAL SUMMARY'!$DH$6)+SUMIFS('ANNUAL SUMMARY'!$EQ$112,BW77,'ANNUAL SUMMARY'!$V$9,BH59,'ANNUAL SUMMARY'!$DH$64)+SUMIFS('ANNUAL SUMMARY'!$EQ$170,BW77,'ANNUAL SUMMARY'!$V$9,BH59,'ANNUAL SUMMARY'!$DH$122)+SUMIFS('ANNUAL SUMMARY'!$EQ$228,BW77,'ANNUAL SUMMARY'!$V$9,BH59,'ANNUAL SUMMARY'!$DH$180)+SUMIFS('ANNUAL SUMMARY'!$EQ$286,BW77,'ANNUAL SUMMARY'!$V$9,BH59,'ANNUAL SUMMARY'!$DH$238)+SUMIFS('ANNUAL SUMMARY'!$EQ$344,BW77,'ANNUAL SUMMARY'!$V$9,BH59,'ANNUAL SUMMARY'!$DH$296)+SUMIFS('ANNUAL SUMMARY'!$EQ$402,BW77,'ANNUAL SUMMARY'!$V$9,BH59,'ANNUAL SUMMARY'!$DH$354)+SUMIFS('ANNUAL SUMMARY'!$EQ$460,BW77,'ANNUAL SUMMARY'!$V$9,BH59,'ANNUAL SUMMARY'!$DH$412)+SUMIFS('ANNUAL SUMMARY'!$EQ$518,BW77,'ANNUAL SUMMARY'!$V$9,BH59,'ANNUAL SUMMARY'!$DH$470)+SUMIFS('ANNUAL SUMMARY'!$EQ$576,BW77,'ANNUAL SUMMARY'!$V$9,BH59,'ANNUAL SUMMARY'!$DH$528)+SUMIFS('ANNUAL SUMMARY'!$EQ$634,BW77,'ANNUAL SUMMARY'!$V$9,BH59,'ANNUAL SUMMARY'!$DH$586)+SUMIFS('ANNUAL SUMMARY'!$EQ$692,BW77,'ANNUAL SUMMARY'!$V$9,BH59,'ANNUAL SUMMARY'!$DH$644)+SUMIFS('ANNUAL SUMMARY'!$GN$54,BW77,'ANNUAL SUMMARY'!$V$9,BH59,'ANNUAL SUMMARY'!$FE$6)+SUMIFS('ANNUAL SUMMARY'!$GN$112,BW77,'ANNUAL SUMMARY'!$V$9,BH59,'ANNUAL SUMMARY'!$FE$64)+SUMIFS('ANNUAL SUMMARY'!$GN$170,BW77,'ANNUAL SUMMARY'!$V$9,BH59,'ANNUAL SUMMARY'!$FE$122)+SUMIFS('ANNUAL SUMMARY'!$GN$228,BW77,'ANNUAL SUMMARY'!$V$9,BH59,'ANNUAL SUMMARY'!$FE$180)+SUMIFS('ANNUAL SUMMARY'!$GN$286,BW77,'ANNUAL SUMMARY'!$V$9,BH59,'ANNUAL SUMMARY'!$FE$238)+SUMIFS('ANNUAL SUMMARY'!$GN$344,BW77,'ANNUAL SUMMARY'!$V$9,BH59,'ANNUAL SUMMARY'!$FE$296)+SUMIFS('ANNUAL SUMMARY'!$GN$402,BW77,'ANNUAL SUMMARY'!$V$9,BH59,'ANNUAL SUMMARY'!$FE$354)+SUMIFS('ANNUAL SUMMARY'!$GN$460,BW77,'ANNUAL SUMMARY'!$V$9,BH59,'ANNUAL SUMMARY'!$FE$412)+SUMIFS('ANNUAL SUMMARY'!$GN$518,BW77,'ANNUAL SUMMARY'!$V$9,BH59,'ANNUAL SUMMARY'!$FE$470)+SUMIFS('ANNUAL SUMMARY'!$GN$576,BW77,'ANNUAL SUMMARY'!$V$9,BH59,'ANNUAL SUMMARY'!$FE$528)+SUMIFS('ANNUAL SUMMARY'!$GN$634,BW77,'ANNUAL SUMMARY'!$V$9,BH59,'ANNUAL SUMMARY'!$FE$586)+SUMIFS('ANNUAL SUMMARY'!$GN$692,BW77,'ANNUAL SUMMARY'!$V$9,BH59,'ANNUAL SUMMARY'!$FE$644)</f>
        <v>0</v>
      </c>
      <c r="CR77" s="728"/>
      <c r="CS77" s="728"/>
      <c r="CT77" s="1263"/>
      <c r="CU77" s="1250"/>
      <c r="CV77" s="154"/>
      <c r="CW77" s="732"/>
      <c r="CX77" s="733"/>
      <c r="CY77" s="733"/>
      <c r="CZ77" s="733"/>
      <c r="DA77" s="795"/>
      <c r="DB77" s="796"/>
      <c r="DC77" s="796"/>
      <c r="DD77" s="796"/>
      <c r="DE77" s="796"/>
      <c r="DF77" s="796"/>
      <c r="DG77" s="797"/>
      <c r="DH77" s="643"/>
      <c r="DI77" s="864"/>
      <c r="DJ77" s="865"/>
      <c r="DK77" s="865"/>
      <c r="DL77" s="865"/>
      <c r="DM77" s="866"/>
      <c r="DN77" s="738"/>
      <c r="DO77" s="739"/>
      <c r="DP77" s="739"/>
      <c r="DQ77" s="739"/>
      <c r="DR77" s="739"/>
      <c r="DS77" s="740"/>
      <c r="DT77" s="15"/>
      <c r="DU77" s="812">
        <f>IF(DU65=0," ",DU65+6)</f>
        <v>2028</v>
      </c>
      <c r="DV77" s="813"/>
      <c r="DW77" s="813"/>
      <c r="DX77" s="813"/>
      <c r="DY77" s="813"/>
      <c r="DZ77" s="1118">
        <f>SUMIFS('ANNUAL SUMMARY'!$AF$54,DU77,'ANNUAL SUMMARY'!$V$9,DF59,'ANNUAL SUMMARY'!$L$6)+SUMIFS('ANNUAL SUMMARY'!$AF$112,DU77,'ANNUAL SUMMARY'!$V$9,DF59,'ANNUAL SUMMARY'!$L$64)+SUMIFS('ANNUAL SUMMARY'!$AF$170,DU77,'ANNUAL SUMMARY'!$V$9,DF59,'ANNUAL SUMMARY'!$L$122)+SUMIFS('ANNUAL SUMMARY'!$AF$228,DU77,'ANNUAL SUMMARY'!$V$9,DF59,'ANNUAL SUMMARY'!$L$180)+SUMIFS('ANNUAL SUMMARY'!$AF$286,DU77,'ANNUAL SUMMARY'!$V$9,DF59,'ANNUAL SUMMARY'!$L$238)+SUMIFS('ANNUAL SUMMARY'!$AF$344,DU77,'ANNUAL SUMMARY'!$V$9,DF59,'ANNUAL SUMMARY'!$L$296)+SUMIFS('ANNUAL SUMMARY'!$AF$402,DU77,'ANNUAL SUMMARY'!$V$9,DF59,'ANNUAL SUMMARY'!$L$354)+SUMIFS('ANNUAL SUMMARY'!$AF$460,DU77,'ANNUAL SUMMARY'!$V$9,DF59,'ANNUAL SUMMARY'!$L$412)+SUMIFS('ANNUAL SUMMARY'!$AF$518,DU77,'ANNUAL SUMMARY'!$V$9,DF59,'ANNUAL SUMMARY'!$L$470)+SUMIFS('ANNUAL SUMMARY'!$AF$576,DU77,'ANNUAL SUMMARY'!$V$9,DF59,'ANNUAL SUMMARY'!$L$528)+SUMIFS('ANNUAL SUMMARY'!$AF$634,DU77,'ANNUAL SUMMARY'!$V$9,DF59,'ANNUAL SUMMARY'!$L$586)+SUMIFS('ANNUAL SUMMARY'!$AF$692,DU77,'ANNUAL SUMMARY'!$V$9,DF59,'ANNUAL SUMMARY'!$L$644)+SUMIFS('ANNUAL SUMMARY'!$CC$54,DU77,'ANNUAL SUMMARY'!$V$9,DF59,'ANNUAL SUMMARY'!$BI$6)+SUMIFS('ANNUAL SUMMARY'!$CC$112,DU77,'ANNUAL SUMMARY'!$V$9,DF59,'ANNUAL SUMMARY'!$BI$64)+SUMIFS('ANNUAL SUMMARY'!$CC$170,DU77,'ANNUAL SUMMARY'!$V$9,DF59,'ANNUAL SUMMARY'!$BI$122)+SUMIFS('ANNUAL SUMMARY'!$CC$228,DU77,'ANNUAL SUMMARY'!$V$9,DF59,'ANNUAL SUMMARY'!$BI$180)+SUMIFS('ANNUAL SUMMARY'!$CC$286,DU77,'ANNUAL SUMMARY'!$V$9,DF59,'ANNUAL SUMMARY'!$BI$238)+SUMIFS('ANNUAL SUMMARY'!$CC$344,DU77,'ANNUAL SUMMARY'!$V$9,DF59,'ANNUAL SUMMARY'!$BI$296)+SUMIFS('ANNUAL SUMMARY'!$CC$402,DU77,'ANNUAL SUMMARY'!$V$9,DF59,'ANNUAL SUMMARY'!$BI$354)+SUMIFS('ANNUAL SUMMARY'!$CC$460,DU77,'ANNUAL SUMMARY'!$V$9,DF59,'ANNUAL SUMMARY'!$BI$412)+SUMIFS('ANNUAL SUMMARY'!$CC$518,DU77,'ANNUAL SUMMARY'!$V$9,DF59,'ANNUAL SUMMARY'!$BI$470)+SUMIFS('ANNUAL SUMMARY'!$CC$576,DU77,'ANNUAL SUMMARY'!$V$9,DF59,'ANNUAL SUMMARY'!$BI$528)+SUMIFS('ANNUAL SUMMARY'!$CC$634,DU77,'ANNUAL SUMMARY'!$V$9,DF59,'ANNUAL SUMMARY'!$BI$586)+SUMIFS('ANNUAL SUMMARY'!$CC$692,DU77,'ANNUAL SUMMARY'!$V$9,DF59,'ANNUAL SUMMARY'!$BI$644)+SUMIFS('ANNUAL SUMMARY'!$EB$54,DU77,'ANNUAL SUMMARY'!$V$9,DF59,'ANNUAL SUMMARY'!$DH$6)+SUMIFS('ANNUAL SUMMARY'!$EB$112,DU77,'ANNUAL SUMMARY'!$V$9,DF59,'ANNUAL SUMMARY'!$DH$64)+SUMIFS('ANNUAL SUMMARY'!$EB$170,DU77,'ANNUAL SUMMARY'!$V$9,DF59,'ANNUAL SUMMARY'!$DH$122)+SUMIFS('ANNUAL SUMMARY'!$EB$228,DU77,'ANNUAL SUMMARY'!$V$9,DF59,'ANNUAL SUMMARY'!$DH$180)+SUMIFS('ANNUAL SUMMARY'!$EB$286,DU77,'ANNUAL SUMMARY'!$V$9,DF59,'ANNUAL SUMMARY'!$DH$238)+SUMIFS('ANNUAL SUMMARY'!$EB$344,DU77,'ANNUAL SUMMARY'!$V$9,DF59,'ANNUAL SUMMARY'!$DH$296)+SUMIFS('ANNUAL SUMMARY'!$EB$402,DU77,'ANNUAL SUMMARY'!$V$9,DF59,'ANNUAL SUMMARY'!$DH$354)+SUMIFS('ANNUAL SUMMARY'!$EB$460,DU77,'ANNUAL SUMMARY'!$V$9,DF59,'ANNUAL SUMMARY'!$DH$412)+SUMIFS('ANNUAL SUMMARY'!$EB$518,DU77,'ANNUAL SUMMARY'!$V$9,DF59,'ANNUAL SUMMARY'!$DH$470)+SUMIFS('ANNUAL SUMMARY'!$EB$576,DU77,'ANNUAL SUMMARY'!$V$9,DF59,'ANNUAL SUMMARY'!$DH$528)+SUMIFS('ANNUAL SUMMARY'!$EB$634,DU77,'ANNUAL SUMMARY'!$V$9,DF59,'ANNUAL SUMMARY'!$DH$586)+SUMIFS('ANNUAL SUMMARY'!$EB$692,DU77,'ANNUAL SUMMARY'!$V$9,DF59,'ANNUAL SUMMARY'!$DH$644)+SUMIFS('ANNUAL SUMMARY'!$FY$54,DU77,'ANNUAL SUMMARY'!$V$9,DF59,'ANNUAL SUMMARY'!$FE$6)+SUMIFS('ANNUAL SUMMARY'!$FY$112,DU77,'ANNUAL SUMMARY'!$V$9,DF59,'ANNUAL SUMMARY'!$FE$64)+SUMIFS('ANNUAL SUMMARY'!$FY$170,DU77,'ANNUAL SUMMARY'!$V$9,DF59,'ANNUAL SUMMARY'!$FE$122)+SUMIFS('ANNUAL SUMMARY'!$FY$228,DU77,'ANNUAL SUMMARY'!$V$9,DF59,'ANNUAL SUMMARY'!$FE$180)+SUMIFS('ANNUAL SUMMARY'!$FY$286,DU77,'ANNUAL SUMMARY'!$V$9,DF59,'ANNUAL SUMMARY'!$FE$238)+SUMIFS('ANNUAL SUMMARY'!$FY$344,DU77,'ANNUAL SUMMARY'!$V$9,DF59,'ANNUAL SUMMARY'!$FE$296)+SUMIFS('ANNUAL SUMMARY'!$FY$402,DU77,'ANNUAL SUMMARY'!$V$9,DF59,'ANNUAL SUMMARY'!$FE$354)+SUMIFS('ANNUAL SUMMARY'!$FY$460,DU77,'ANNUAL SUMMARY'!$V$9,DF59,'ANNUAL SUMMARY'!$FE$412)+SUMIFS('ANNUAL SUMMARY'!$FY$518,DU77,'ANNUAL SUMMARY'!$V$9,DF59,'ANNUAL SUMMARY'!$FE$470)+SUMIFS('ANNUAL SUMMARY'!$FY$576,DU77,'ANNUAL SUMMARY'!$V$9,DF59,'ANNUAL SUMMARY'!$FE$528)+SUMIFS('ANNUAL SUMMARY'!$FY$634,DU77,'ANNUAL SUMMARY'!$V$9,DF59,'ANNUAL SUMMARY'!$FE$586)+SUMIFS('ANNUAL SUMMARY'!$FY$692,DU77,'ANNUAL SUMMARY'!$V$9,DF59,'ANNUAL SUMMARY'!$FE$644)</f>
        <v>0</v>
      </c>
      <c r="EA77" s="727"/>
      <c r="EB77" s="727"/>
      <c r="EC77" s="727"/>
      <c r="ED77" s="727">
        <f>SUMIFS('ANNUAL SUMMARY'!$AJ$54,DU77,'ANNUAL SUMMARY'!$V$9,DF59,'ANNUAL SUMMARY'!$L$6)+SUMIFS('ANNUAL SUMMARY'!$AJ$112,DU77,'ANNUAL SUMMARY'!$V$9,DF59,'ANNUAL SUMMARY'!$L$64)+SUMIFS('ANNUAL SUMMARY'!$AJ$170,DU77,'ANNUAL SUMMARY'!$V$9,DF59,'ANNUAL SUMMARY'!$L$122)+SUMIFS('ANNUAL SUMMARY'!$AJ$228,DU77,'ANNUAL SUMMARY'!$V$9,DF59,'ANNUAL SUMMARY'!$L$180)+SUMIFS('ANNUAL SUMMARY'!$AJ$286,DU77,'ANNUAL SUMMARY'!$V$9,DF59,'ANNUAL SUMMARY'!$L$238)+SUMIFS('ANNUAL SUMMARY'!$AJ$344,DU77,'ANNUAL SUMMARY'!$V$9,DF59,'ANNUAL SUMMARY'!$L$296)+SUMIFS('ANNUAL SUMMARY'!$AJ$402,DU77,'ANNUAL SUMMARY'!$V$9,DF59,'ANNUAL SUMMARY'!$L$354)+SUMIFS('ANNUAL SUMMARY'!$AJ$460,DU77,'ANNUAL SUMMARY'!$V$9,DF59,'ANNUAL SUMMARY'!$L$412)+SUMIFS('ANNUAL SUMMARY'!$AJ$518,DU77,'ANNUAL SUMMARY'!$V$9,DF59,'ANNUAL SUMMARY'!$L$470)+SUMIFS('ANNUAL SUMMARY'!$AJ$576,DU77,'ANNUAL SUMMARY'!$V$9,DF59,'ANNUAL SUMMARY'!$L$528)+SUMIFS('ANNUAL SUMMARY'!$AJ$634,DU77,'ANNUAL SUMMARY'!$V$9,DF59,'ANNUAL SUMMARY'!$L$586)+SUMIFS('ANNUAL SUMMARY'!$AJ$692,DU77,'ANNUAL SUMMARY'!$V$9,DF59,'ANNUAL SUMMARY'!$L$644)+SUMIFS('ANNUAL SUMMARY'!$CG$54,DU77,'ANNUAL SUMMARY'!$V$9,DF59,'ANNUAL SUMMARY'!$BI$6)+SUMIFS('ANNUAL SUMMARY'!$CG$112,DU77,'ANNUAL SUMMARY'!$V$9,DF59,'ANNUAL SUMMARY'!$BI$64)+SUMIFS('ANNUAL SUMMARY'!$CG$170,DU77,'ANNUAL SUMMARY'!$V$9,DF59,'ANNUAL SUMMARY'!$BI$122)+SUMIFS('ANNUAL SUMMARY'!$CG$228,DU77,'ANNUAL SUMMARY'!$V$9,DF59,'ANNUAL SUMMARY'!$BI$180)+SUMIFS('ANNUAL SUMMARY'!$CG$286,DU77,'ANNUAL SUMMARY'!$V$9,DF59,'ANNUAL SUMMARY'!$BI$238)+SUMIFS('ANNUAL SUMMARY'!$CG$344,DU77,'ANNUAL SUMMARY'!$V$9,DF59,'ANNUAL SUMMARY'!$BI$296)+SUMIFS('ANNUAL SUMMARY'!$CG$402,DU77,'ANNUAL SUMMARY'!$V$9,DF59,'ANNUAL SUMMARY'!$BI$354)+SUMIFS('ANNUAL SUMMARY'!$CG$460,DU77,'ANNUAL SUMMARY'!$V$9,DF59,'ANNUAL SUMMARY'!$BI$412)+SUMIFS('ANNUAL SUMMARY'!$CG$518,DU77,'ANNUAL SUMMARY'!$V$9,DF59,'ANNUAL SUMMARY'!$BI$470)+SUMIFS('ANNUAL SUMMARY'!$CG$576,DU77,'ANNUAL SUMMARY'!$V$9,DF59,'ANNUAL SUMMARY'!$BI$528)+SUMIFS('ANNUAL SUMMARY'!$CG$634,DU77,'ANNUAL SUMMARY'!$V$9,DF59,'ANNUAL SUMMARY'!$BI$586)+SUMIFS('ANNUAL SUMMARY'!$CG$692,DU77,'ANNUAL SUMMARY'!$V$9,DF59,'ANNUAL SUMMARY'!$BI$644)+SUMIFS('ANNUAL SUMMARY'!$EF$54,DU77,'ANNUAL SUMMARY'!$V$9,DF59,'ANNUAL SUMMARY'!$DH$6)+SUMIFS('ANNUAL SUMMARY'!$EF$112,DU77,'ANNUAL SUMMARY'!$V$9,DF59,'ANNUAL SUMMARY'!$DH$64)+SUMIFS('ANNUAL SUMMARY'!$EF$170,DU77,'ANNUAL SUMMARY'!$V$9,DF59,'ANNUAL SUMMARY'!$DH$122)+SUMIFS('ANNUAL SUMMARY'!$EF$228,DU77,'ANNUAL SUMMARY'!$V$9,DF59,'ANNUAL SUMMARY'!$DH$180)+SUMIFS('ANNUAL SUMMARY'!$EF$286,DU77,'ANNUAL SUMMARY'!$V$9,DF59,'ANNUAL SUMMARY'!$DH$238)+SUMIFS('ANNUAL SUMMARY'!$EF$344,DU77,'ANNUAL SUMMARY'!$V$9,DF59,'ANNUAL SUMMARY'!$DH$296)+SUMIFS('ANNUAL SUMMARY'!$EF$402,DU77,'ANNUAL SUMMARY'!$V$9,DF59,'ANNUAL SUMMARY'!$DH$354)+SUMIFS('ANNUAL SUMMARY'!$EF$460,DU77,'ANNUAL SUMMARY'!$V$9,DF59,'ANNUAL SUMMARY'!$DH$412)+SUMIFS('ANNUAL SUMMARY'!$EF$518,DU77,'ANNUAL SUMMARY'!$V$9,DF59,'ANNUAL SUMMARY'!$DH$470)+SUMIFS('ANNUAL SUMMARY'!$EF$576,DU77,'ANNUAL SUMMARY'!$V$9,DF59,'ANNUAL SUMMARY'!$DH$528)+SUMIFS('ANNUAL SUMMARY'!$EF$634,DU77,'ANNUAL SUMMARY'!$V$9,DF59,'ANNUAL SUMMARY'!$DH$586)+SUMIFS('ANNUAL SUMMARY'!$EF$692,DU77,'ANNUAL SUMMARY'!$V$9,DF59,'ANNUAL SUMMARY'!$DH$644)+SUMIFS('ANNUAL SUMMARY'!$GC$54,DU77,'ANNUAL SUMMARY'!$V$9,DF59,'ANNUAL SUMMARY'!$FE$6)+SUMIFS('ANNUAL SUMMARY'!$GC$112,DU77,'ANNUAL SUMMARY'!$V$9,DF59,'ANNUAL SUMMARY'!$FE$64)+SUMIFS('ANNUAL SUMMARY'!$GC$170,DU77,'ANNUAL SUMMARY'!$V$9,DF59,'ANNUAL SUMMARY'!$FE$122)+SUMIFS('ANNUAL SUMMARY'!$GC$228,DU77,'ANNUAL SUMMARY'!$V$9,DF59,'ANNUAL SUMMARY'!$FE$180)+SUMIFS('ANNUAL SUMMARY'!$GC$286,DU77,'ANNUAL SUMMARY'!$V$9,DF59,'ANNUAL SUMMARY'!$FE$238)+SUMIFS('ANNUAL SUMMARY'!$GC$344,DU77,'ANNUAL SUMMARY'!$V$9,DF59,'ANNUAL SUMMARY'!$FE$296)+SUMIFS('ANNUAL SUMMARY'!$GC$402,DU77,'ANNUAL SUMMARY'!$V$9,DF59,'ANNUAL SUMMARY'!$FE$354)+SUMIFS('ANNUAL SUMMARY'!$GC$460,DU77,'ANNUAL SUMMARY'!$V$9,DF59,'ANNUAL SUMMARY'!$FE$412)+SUMIFS('ANNUAL SUMMARY'!$GC$518,DU77,'ANNUAL SUMMARY'!$V$9,DF59,'ANNUAL SUMMARY'!$FE$470)+SUMIFS('ANNUAL SUMMARY'!$GC$576,DU77,'ANNUAL SUMMARY'!$V$9,DF59,'ANNUAL SUMMARY'!$FE$528)+SUMIFS('ANNUAL SUMMARY'!$GC$634,DU77,'ANNUAL SUMMARY'!$V$9,DF59,'ANNUAL SUMMARY'!$FE$586)+SUMIFS('ANNUAL SUMMARY'!$GC$692,DU77,'ANNUAL SUMMARY'!$V$9,DF59,'ANNUAL SUMMARY'!$FE$644)</f>
        <v>0</v>
      </c>
      <c r="EE77" s="727"/>
      <c r="EF77" s="727"/>
      <c r="EG77" s="727"/>
      <c r="EH77" s="727">
        <f>SUMIFS('ANNUAL SUMMARY'!$AN$54,DU77,'ANNUAL SUMMARY'!$V$9,DF59,'ANNUAL SUMMARY'!$L$6)+SUMIFS('ANNUAL SUMMARY'!$AN$112,DU77,'ANNUAL SUMMARY'!$V$9,DF59,'ANNUAL SUMMARY'!$L$64)+SUMIFS('ANNUAL SUMMARY'!$AN$170,DU77,'ANNUAL SUMMARY'!$V$9,DF59,'ANNUAL SUMMARY'!$L$122)+SUMIFS('ANNUAL SUMMARY'!$AN$228,DU77,'ANNUAL SUMMARY'!$V$9,DF59,'ANNUAL SUMMARY'!$L$180)+SUMIFS('ANNUAL SUMMARY'!$AN$286,DU77,'ANNUAL SUMMARY'!$V$9,DF59,'ANNUAL SUMMARY'!$L$238)+SUMIFS('ANNUAL SUMMARY'!$AN$344,DU77,'ANNUAL SUMMARY'!$V$9,DF59,'ANNUAL SUMMARY'!$L$296)+SUMIFS('ANNUAL SUMMARY'!$AN$402,DU77,'ANNUAL SUMMARY'!$V$9,DF59,'ANNUAL SUMMARY'!$L$354)+SUMIFS('ANNUAL SUMMARY'!$AN$460,DU77,'ANNUAL SUMMARY'!$V$9,DF59,'ANNUAL SUMMARY'!$L$412)+SUMIFS('ANNUAL SUMMARY'!$AN$518,DU77,'ANNUAL SUMMARY'!$V$9,DF59,'ANNUAL SUMMARY'!$L$470)+SUMIFS('ANNUAL SUMMARY'!$AN$576,DU77,'ANNUAL SUMMARY'!$V$9,DF59,'ANNUAL SUMMARY'!$L$528)+SUMIFS('ANNUAL SUMMARY'!$AN$634,DU77,'ANNUAL SUMMARY'!$V$9,DF59,'ANNUAL SUMMARY'!$L$586)+SUMIFS('ANNUAL SUMMARY'!$AN$692,DU77,'ANNUAL SUMMARY'!$V$9,DF59,'ANNUAL SUMMARY'!$L$644)+SUMIFS('ANNUAL SUMMARY'!$CK$54,DU77,'ANNUAL SUMMARY'!$V$9,DF59,'ANNUAL SUMMARY'!$BI$6)+SUMIFS('ANNUAL SUMMARY'!$CK$112,DU77,'ANNUAL SUMMARY'!$V$9,DF59,'ANNUAL SUMMARY'!$BI$64)+SUMIFS('ANNUAL SUMMARY'!$CK$170,DU77,'ANNUAL SUMMARY'!$V$9,DF59,'ANNUAL SUMMARY'!$BI$122)+SUMIFS('ANNUAL SUMMARY'!$CK$228,DU77,'ANNUAL SUMMARY'!$V$9,DF59,'ANNUAL SUMMARY'!$BI$180)+SUMIFS('ANNUAL SUMMARY'!$CK$286,DU77,'ANNUAL SUMMARY'!$V$9,DF59,'ANNUAL SUMMARY'!$BI$238)+SUMIFS('ANNUAL SUMMARY'!$CK$344,DU77,'ANNUAL SUMMARY'!$V$9,DF59,'ANNUAL SUMMARY'!$BI$296)+SUMIFS('ANNUAL SUMMARY'!$CK$402,DU77,'ANNUAL SUMMARY'!$V$9,DF59,'ANNUAL SUMMARY'!$BI$354)+SUMIFS('ANNUAL SUMMARY'!$CK$460,DU77,'ANNUAL SUMMARY'!$V$9,DF59,'ANNUAL SUMMARY'!$BI$412)+SUMIFS('ANNUAL SUMMARY'!$CK$518,DU77,'ANNUAL SUMMARY'!$V$9,DF59,'ANNUAL SUMMARY'!$BI$470)+SUMIFS('ANNUAL SUMMARY'!$CK$576,DU77,'ANNUAL SUMMARY'!$V$9,DF59,'ANNUAL SUMMARY'!$BI$528)+SUMIFS('ANNUAL SUMMARY'!$CK$634,DU77,'ANNUAL SUMMARY'!$V$9,DF59,'ANNUAL SUMMARY'!$BI$586)+SUMIFS('ANNUAL SUMMARY'!$CK$692,DU77,'ANNUAL SUMMARY'!$V$9,DF59,'ANNUAL SUMMARY'!$BI$644)+SUMIFS('ANNUAL SUMMARY'!$EJ$54,DU77,'ANNUAL SUMMARY'!$V$9,DF59,'ANNUAL SUMMARY'!$DH$6)+SUMIFS('ANNUAL SUMMARY'!$EJ$112,DU77,'ANNUAL SUMMARY'!$V$9,DF59,'ANNUAL SUMMARY'!$DH$64)+SUMIFS('ANNUAL SUMMARY'!$EJ$170,DU77,'ANNUAL SUMMARY'!$V$9,DF59,'ANNUAL SUMMARY'!$DH$122)+SUMIFS('ANNUAL SUMMARY'!$EJ$228,DU77,'ANNUAL SUMMARY'!$V$9,DF59,'ANNUAL SUMMARY'!$DH$180)+SUMIFS('ANNUAL SUMMARY'!$EJ$286,DU77,'ANNUAL SUMMARY'!$V$9,DF59,'ANNUAL SUMMARY'!$DH$238)+SUMIFS('ANNUAL SUMMARY'!$EJ$344,DU77,'ANNUAL SUMMARY'!$V$9,DF59,'ANNUAL SUMMARY'!$DH$296)+SUMIFS('ANNUAL SUMMARY'!$EJ$402,DU77,'ANNUAL SUMMARY'!$V$9,DF59,'ANNUAL SUMMARY'!$DH$354)+SUMIFS('ANNUAL SUMMARY'!$EJ$460,DU77,'ANNUAL SUMMARY'!$V$9,DF59,'ANNUAL SUMMARY'!$DH$412)+SUMIFS('ANNUAL SUMMARY'!$EJ$518,DU77,'ANNUAL SUMMARY'!$V$9,DF59,'ANNUAL SUMMARY'!$DH$470)+SUMIFS('ANNUAL SUMMARY'!$EJ$576,DU77,'ANNUAL SUMMARY'!$V$9,DF59,'ANNUAL SUMMARY'!$DH$528)+SUMIFS('ANNUAL SUMMARY'!$EJ$634,DU77,'ANNUAL SUMMARY'!$V$9,DF59,'ANNUAL SUMMARY'!$DH$586)+SUMIFS('ANNUAL SUMMARY'!$EJ$692,DU77,'ANNUAL SUMMARY'!$V$9,DF59,'ANNUAL SUMMARY'!$DH$644)+SUMIFS('ANNUAL SUMMARY'!$GG$54,DU77,'ANNUAL SUMMARY'!$V$9,DF59,'ANNUAL SUMMARY'!$FE$6)+SUMIFS('ANNUAL SUMMARY'!$GG$112,DU77,'ANNUAL SUMMARY'!$V$9,DF59,'ANNUAL SUMMARY'!$FE$64)+SUMIFS('ANNUAL SUMMARY'!$GG$170,DU77,'ANNUAL SUMMARY'!$V$9,DF59,'ANNUAL SUMMARY'!$FE$122)+SUMIFS('ANNUAL SUMMARY'!$GG$228,DU77,'ANNUAL SUMMARY'!$V$9,DF59,'ANNUAL SUMMARY'!$FE$180)+SUMIFS('ANNUAL SUMMARY'!$GG$286,DU77,'ANNUAL SUMMARY'!$V$9,DF59,'ANNUAL SUMMARY'!$FE$238)+SUMIFS('ANNUAL SUMMARY'!$GG$344,DU77,'ANNUAL SUMMARY'!$V$9,DF59,'ANNUAL SUMMARY'!$FE$296)+SUMIFS('ANNUAL SUMMARY'!$GG$402,DU77,'ANNUAL SUMMARY'!$V$9,DF59,'ANNUAL SUMMARY'!$FE$354)+SUMIFS('ANNUAL SUMMARY'!$GG$460,DU77,'ANNUAL SUMMARY'!$V$9,DF59,'ANNUAL SUMMARY'!$FE$412)+SUMIFS('ANNUAL SUMMARY'!$GG$518,DU77,'ANNUAL SUMMARY'!$V$9,DF59,'ANNUAL SUMMARY'!$FE$470)+SUMIFS('ANNUAL SUMMARY'!$GG$576,DU77,'ANNUAL SUMMARY'!$V$9,DF59,'ANNUAL SUMMARY'!$FE$528)+SUMIFS('ANNUAL SUMMARY'!$GG$634,DU77,'ANNUAL SUMMARY'!$V$9,DF59,'ANNUAL SUMMARY'!$FE$586)+SUMIFS('ANNUAL SUMMARY'!$GG$692,DU77,'ANNUAL SUMMARY'!$V$9,DF59,'ANNUAL SUMMARY'!$FE$644)</f>
        <v>0</v>
      </c>
      <c r="EI77" s="727"/>
      <c r="EJ77" s="727"/>
      <c r="EK77" s="727"/>
      <c r="EL77" s="728">
        <f>SUMIFS('ANNUAL SUMMARY'!$AR$54,DU77,'ANNUAL SUMMARY'!$V$9,DF59,'ANNUAL SUMMARY'!$L$6)+SUMIFS('ANNUAL SUMMARY'!$AR$112,DU77,'ANNUAL SUMMARY'!$V$9,DF59,'ANNUAL SUMMARY'!$L$64)+SUMIFS('ANNUAL SUMMARY'!$AR$170,DU77,'ANNUAL SUMMARY'!$V$9,DF59,'ANNUAL SUMMARY'!$L$122)+SUMIFS('ANNUAL SUMMARY'!$AR$228,DU77,'ANNUAL SUMMARY'!$V$9,DF59,'ANNUAL SUMMARY'!$L$180)+SUMIFS('ANNUAL SUMMARY'!$AR$286,DU77,'ANNUAL SUMMARY'!$V$9,DF59,'ANNUAL SUMMARY'!$L$238)+SUMIFS('ANNUAL SUMMARY'!$AR$344,DU77,'ANNUAL SUMMARY'!$V$9,DF59,'ANNUAL SUMMARY'!$L$296)+SUMIFS('ANNUAL SUMMARY'!$AR$402,DU77,'ANNUAL SUMMARY'!$V$9,DF59,'ANNUAL SUMMARY'!$L$354)+SUMIFS('ANNUAL SUMMARY'!$AR$460,DU77,'ANNUAL SUMMARY'!$V$9,DF59,'ANNUAL SUMMARY'!$L$412)+SUMIFS('ANNUAL SUMMARY'!$AR$518,DU77,'ANNUAL SUMMARY'!$V$9,DF59,'ANNUAL SUMMARY'!$L$470)+SUMIFS('ANNUAL SUMMARY'!$AR$576,DU77,'ANNUAL SUMMARY'!$V$9,DF59,'ANNUAL SUMMARY'!$L$528)+SUMIFS('ANNUAL SUMMARY'!$AR$634,DU77,'ANNUAL SUMMARY'!$V$9,DF59,'ANNUAL SUMMARY'!$L$586)+SUMIFS('ANNUAL SUMMARY'!$AR$692,DU77,'ANNUAL SUMMARY'!$V$9,DF59,'ANNUAL SUMMARY'!$L$644)+SUMIFS('ANNUAL SUMMARY'!$CO$54,DU77,'ANNUAL SUMMARY'!$V$9,DF59,'ANNUAL SUMMARY'!$BI$6)+SUMIFS('ANNUAL SUMMARY'!$CO$112,DU77,'ANNUAL SUMMARY'!$V$9,DF59,'ANNUAL SUMMARY'!$BI$64)+SUMIFS('ANNUAL SUMMARY'!$CO$170,DU77,'ANNUAL SUMMARY'!$V$9,DF59,'ANNUAL SUMMARY'!$BI$122)+SUMIFS('ANNUAL SUMMARY'!$CO$228,DU77,'ANNUAL SUMMARY'!$V$9,DF59,'ANNUAL SUMMARY'!$BI$180)+SUMIFS('ANNUAL SUMMARY'!$CO$286,DU77,'ANNUAL SUMMARY'!$V$9,DF59,'ANNUAL SUMMARY'!$BI$238)+SUMIFS('ANNUAL SUMMARY'!$CO$344,DU77,'ANNUAL SUMMARY'!$V$9,DF59,'ANNUAL SUMMARY'!$BI$296)+SUMIFS('ANNUAL SUMMARY'!$CO$402,DU77,'ANNUAL SUMMARY'!$V$9,DF59,'ANNUAL SUMMARY'!$BI$354)+SUMIFS('ANNUAL SUMMARY'!$CO$460,DU77,'ANNUAL SUMMARY'!$V$9,DF59,'ANNUAL SUMMARY'!$BI$412)+SUMIFS('ANNUAL SUMMARY'!$CO$518,DU77,'ANNUAL SUMMARY'!$V$9,DF59,'ANNUAL SUMMARY'!$BI$470)+SUMIFS('ANNUAL SUMMARY'!$CO$576,DU77,'ANNUAL SUMMARY'!$V$9,DF59,'ANNUAL SUMMARY'!$BI$528)+SUMIFS('ANNUAL SUMMARY'!$CO$634,DU77,'ANNUAL SUMMARY'!$V$9,DF59,'ANNUAL SUMMARY'!$BI$586)+SUMIFS('ANNUAL SUMMARY'!$CO$692,DU77,'ANNUAL SUMMARY'!$V$9,DF59,'ANNUAL SUMMARY'!$BI$644)+SUMIFS('ANNUAL SUMMARY'!$EN$54,DU77,'ANNUAL SUMMARY'!$V$9,DF59,'ANNUAL SUMMARY'!$DH$6)+SUMIFS('ANNUAL SUMMARY'!$EN$112,DU77,'ANNUAL SUMMARY'!$V$9,DF59,'ANNUAL SUMMARY'!$DH$64)+SUMIFS('ANNUAL SUMMARY'!$EN$170,DU77,'ANNUAL SUMMARY'!$V$9,DF59,'ANNUAL SUMMARY'!$DH$122)+SUMIFS('ANNUAL SUMMARY'!$EN$228,DU77,'ANNUAL SUMMARY'!$V$9,DF59,'ANNUAL SUMMARY'!$DH$180)+SUMIFS('ANNUAL SUMMARY'!$EN$286,DU77,'ANNUAL SUMMARY'!$V$9,DF59,'ANNUAL SUMMARY'!$DH$238)+SUMIFS('ANNUAL SUMMARY'!$EN$344,DU77,'ANNUAL SUMMARY'!$V$9,DF59,'ANNUAL SUMMARY'!$DH$296)+SUMIFS('ANNUAL SUMMARY'!$EN$402,DU77,'ANNUAL SUMMARY'!$V$9,DF59,'ANNUAL SUMMARY'!$DH$354)+SUMIFS('ANNUAL SUMMARY'!$EN$460,DU77,'ANNUAL SUMMARY'!$V$9,DF59,'ANNUAL SUMMARY'!$DH$412)+SUMIFS('ANNUAL SUMMARY'!$EN$518,DU77,'ANNUAL SUMMARY'!$V$9,DF59,'ANNUAL SUMMARY'!$DH$470)+SUMIFS('ANNUAL SUMMARY'!$EN$576,DU77,'ANNUAL SUMMARY'!$V$9,DF59,'ANNUAL SUMMARY'!$DH$528)+SUMIFS('ANNUAL SUMMARY'!$EN$634,DU77,'ANNUAL SUMMARY'!$V$9,DF59,'ANNUAL SUMMARY'!$DH$586)+SUMIFS('ANNUAL SUMMARY'!$EN$692,DU77,'ANNUAL SUMMARY'!$V$9,DF59,'ANNUAL SUMMARY'!$DH$644)+SUMIFS('ANNUAL SUMMARY'!$GK$54,DU77,'ANNUAL SUMMARY'!$V$9,DF59,'ANNUAL SUMMARY'!$FE$6)+SUMIFS('ANNUAL SUMMARY'!$GK$112,DU77,'ANNUAL SUMMARY'!$V$9,DF59,'ANNUAL SUMMARY'!$FE$64)+SUMIFS('ANNUAL SUMMARY'!$GK$170,DU77,'ANNUAL SUMMARY'!$V$9,DF59,'ANNUAL SUMMARY'!$FE$122)+SUMIFS('ANNUAL SUMMARY'!$GK$228,DU77,'ANNUAL SUMMARY'!$V$9,DF59,'ANNUAL SUMMARY'!$FE$180)+SUMIFS('ANNUAL SUMMARY'!$GK$286,DU77,'ANNUAL SUMMARY'!$V$9,DF59,'ANNUAL SUMMARY'!$FE$238)+SUMIFS('ANNUAL SUMMARY'!$GK$344,DU77,'ANNUAL SUMMARY'!$V$9,DF59,'ANNUAL SUMMARY'!$FE$296)+SUMIFS('ANNUAL SUMMARY'!$GK$402,DU77,'ANNUAL SUMMARY'!$V$9,DF59,'ANNUAL SUMMARY'!$FE$354)+SUMIFS('ANNUAL SUMMARY'!$GK$460,DU77,'ANNUAL SUMMARY'!$V$9,DF59,'ANNUAL SUMMARY'!$FE$412)+SUMIFS('ANNUAL SUMMARY'!$GK$518,DU77,'ANNUAL SUMMARY'!$V$9,DF59,'ANNUAL SUMMARY'!$FE$470)+SUMIFS('ANNUAL SUMMARY'!$GK$576,DU77,'ANNUAL SUMMARY'!$V$9,DF59,'ANNUAL SUMMARY'!$FE$528)+SUMIFS('ANNUAL SUMMARY'!$GK$634,DU77,'ANNUAL SUMMARY'!$V$9,DF59,'ANNUAL SUMMARY'!$FE$586)+SUMIFS('ANNUAL SUMMARY'!$GK$692,DU77,'ANNUAL SUMMARY'!$V$9,DF59,'ANNUAL SUMMARY'!$FE$644)</f>
        <v>0</v>
      </c>
      <c r="EM77" s="728"/>
      <c r="EN77" s="728"/>
      <c r="EO77" s="728">
        <f>SUMIFS('ANNUAL SUMMARY'!$AU$54,DU77,'ANNUAL SUMMARY'!$V$9,DF59,'ANNUAL SUMMARY'!$L$6)+SUMIFS('ANNUAL SUMMARY'!$AU$112,DU77,'ANNUAL SUMMARY'!$V$9,DF59,'ANNUAL SUMMARY'!$L$64)+SUMIFS('ANNUAL SUMMARY'!$AU$170,DU77,'ANNUAL SUMMARY'!$V$9,DF59,'ANNUAL SUMMARY'!$L$122)+SUMIFS('ANNUAL SUMMARY'!$AU$228,DU77,'ANNUAL SUMMARY'!$V$9,DF59,'ANNUAL SUMMARY'!$L$180)+SUMIFS('ANNUAL SUMMARY'!$AU$286,DU77,'ANNUAL SUMMARY'!$V$9,DF59,'ANNUAL SUMMARY'!$L$238)+SUMIFS('ANNUAL SUMMARY'!$AU$344,DU77,'ANNUAL SUMMARY'!$V$9,DF59,'ANNUAL SUMMARY'!$L$296)+SUMIFS('ANNUAL SUMMARY'!$AU$402,DU77,'ANNUAL SUMMARY'!$V$9,DF59,'ANNUAL SUMMARY'!$L$354)+SUMIFS('ANNUAL SUMMARY'!$AU$460,DU77,'ANNUAL SUMMARY'!$V$9,DF59,'ANNUAL SUMMARY'!$L$412)+SUMIFS('ANNUAL SUMMARY'!$AU$518,DU77,'ANNUAL SUMMARY'!$V$9,DF59,'ANNUAL SUMMARY'!$L$470)+SUMIFS('ANNUAL SUMMARY'!$AU$576,DU77,'ANNUAL SUMMARY'!$V$9,DF59,'ANNUAL SUMMARY'!$L$528)+SUMIFS('ANNUAL SUMMARY'!$AU$634,DU77,'ANNUAL SUMMARY'!$V$9,DF59,'ANNUAL SUMMARY'!$L$586)+SUMIFS('ANNUAL SUMMARY'!$AU$692,DU77,'ANNUAL SUMMARY'!$V$9,DF59,'ANNUAL SUMMARY'!$L$644)+SUMIFS('ANNUAL SUMMARY'!$CR$54,DU77,'ANNUAL SUMMARY'!$V$9,DF59,'ANNUAL SUMMARY'!$BI$6)+SUMIFS('ANNUAL SUMMARY'!$CR$112,DU77,'ANNUAL SUMMARY'!$V$9,DF59,'ANNUAL SUMMARY'!$BI$64)+SUMIFS('ANNUAL SUMMARY'!$CR$170,DU77,'ANNUAL SUMMARY'!$V$9,DF59,'ANNUAL SUMMARY'!$BI$122)+SUMIFS('ANNUAL SUMMARY'!$CR$228,DU77,'ANNUAL SUMMARY'!$V$9,DF59,'ANNUAL SUMMARY'!$BI$180)+SUMIFS('ANNUAL SUMMARY'!$CR$286,DU77,'ANNUAL SUMMARY'!$V$9,DF59,'ANNUAL SUMMARY'!$BI$238)+SUMIFS('ANNUAL SUMMARY'!$CR$344,DU77,'ANNUAL SUMMARY'!$V$9,DF59,'ANNUAL SUMMARY'!$BI$296)+SUMIFS('ANNUAL SUMMARY'!$CR$402,DU77,'ANNUAL SUMMARY'!$V$9,DF59,'ANNUAL SUMMARY'!$BI$354)+SUMIFS('ANNUAL SUMMARY'!$CR$460,DU77,'ANNUAL SUMMARY'!$V$9,DF59,'ANNUAL SUMMARY'!$BI$412)+SUMIFS('ANNUAL SUMMARY'!$CR$518,DU77,'ANNUAL SUMMARY'!$V$9,DF59,'ANNUAL SUMMARY'!$BI$470)+SUMIFS('ANNUAL SUMMARY'!$CR$576,DU77,'ANNUAL SUMMARY'!$V$9,DF59,'ANNUAL SUMMARY'!$BI$528)+SUMIFS('ANNUAL SUMMARY'!$CR$634,DU77,'ANNUAL SUMMARY'!$V$9,DF59,'ANNUAL SUMMARY'!$BI$586)+SUMIFS('ANNUAL SUMMARY'!$CR$692,DU77,'ANNUAL SUMMARY'!$V$9,DF59,'ANNUAL SUMMARY'!$BI$644)+SUMIFS('ANNUAL SUMMARY'!$EQ$54,DU77,'ANNUAL SUMMARY'!$V$9,DF59,'ANNUAL SUMMARY'!$DH$6)+SUMIFS('ANNUAL SUMMARY'!$EQ$112,DU77,'ANNUAL SUMMARY'!$V$9,DF59,'ANNUAL SUMMARY'!$DH$64)+SUMIFS('ANNUAL SUMMARY'!$EQ$170,DU77,'ANNUAL SUMMARY'!$V$9,DF59,'ANNUAL SUMMARY'!$DH$122)+SUMIFS('ANNUAL SUMMARY'!$EQ$228,DU77,'ANNUAL SUMMARY'!$V$9,DF59,'ANNUAL SUMMARY'!$DH$180)+SUMIFS('ANNUAL SUMMARY'!$EQ$286,DU77,'ANNUAL SUMMARY'!$V$9,DF59,'ANNUAL SUMMARY'!$DH$238)+SUMIFS('ANNUAL SUMMARY'!$EQ$344,DU77,'ANNUAL SUMMARY'!$V$9,DF59,'ANNUAL SUMMARY'!$DH$296)+SUMIFS('ANNUAL SUMMARY'!$EQ$402,DU77,'ANNUAL SUMMARY'!$V$9,DF59,'ANNUAL SUMMARY'!$DH$354)+SUMIFS('ANNUAL SUMMARY'!$EQ$460,DU77,'ANNUAL SUMMARY'!$V$9,DF59,'ANNUAL SUMMARY'!$DH$412)+SUMIFS('ANNUAL SUMMARY'!$EQ$518,DU77,'ANNUAL SUMMARY'!$V$9,DF59,'ANNUAL SUMMARY'!$DH$470)+SUMIFS('ANNUAL SUMMARY'!$EQ$576,DU77,'ANNUAL SUMMARY'!$V$9,DF59,'ANNUAL SUMMARY'!$DH$528)+SUMIFS('ANNUAL SUMMARY'!$EQ$634,DU77,'ANNUAL SUMMARY'!$V$9,DF59,'ANNUAL SUMMARY'!$DH$586)+SUMIFS('ANNUAL SUMMARY'!$EQ$692,DU77,'ANNUAL SUMMARY'!$V$9,DF59,'ANNUAL SUMMARY'!$DH$644)+SUMIFS('ANNUAL SUMMARY'!$GN$54,DU77,'ANNUAL SUMMARY'!$V$9,DF59,'ANNUAL SUMMARY'!$FE$6)+SUMIFS('ANNUAL SUMMARY'!$GN$112,DU77,'ANNUAL SUMMARY'!$V$9,DF59,'ANNUAL SUMMARY'!$FE$64)+SUMIFS('ANNUAL SUMMARY'!$GN$170,DU77,'ANNUAL SUMMARY'!$V$9,DF59,'ANNUAL SUMMARY'!$FE$122)+SUMIFS('ANNUAL SUMMARY'!$GN$228,DU77,'ANNUAL SUMMARY'!$V$9,DF59,'ANNUAL SUMMARY'!$FE$180)+SUMIFS('ANNUAL SUMMARY'!$GN$286,DU77,'ANNUAL SUMMARY'!$V$9,DF59,'ANNUAL SUMMARY'!$FE$238)+SUMIFS('ANNUAL SUMMARY'!$GN$344,DU77,'ANNUAL SUMMARY'!$V$9,DF59,'ANNUAL SUMMARY'!$FE$296)+SUMIFS('ANNUAL SUMMARY'!$GN$402,DU77,'ANNUAL SUMMARY'!$V$9,DF59,'ANNUAL SUMMARY'!$FE$354)+SUMIFS('ANNUAL SUMMARY'!$GN$460,DU77,'ANNUAL SUMMARY'!$V$9,DF59,'ANNUAL SUMMARY'!$FE$412)+SUMIFS('ANNUAL SUMMARY'!$GN$518,DU77,'ANNUAL SUMMARY'!$V$9,DF59,'ANNUAL SUMMARY'!$FE$470)+SUMIFS('ANNUAL SUMMARY'!$GN$576,DU77,'ANNUAL SUMMARY'!$V$9,DF59,'ANNUAL SUMMARY'!$FE$528)+SUMIFS('ANNUAL SUMMARY'!$GN$634,DU77,'ANNUAL SUMMARY'!$V$9,DF59,'ANNUAL SUMMARY'!$FE$586)+SUMIFS('ANNUAL SUMMARY'!$GN$692,DU77,'ANNUAL SUMMARY'!$V$9,DF59,'ANNUAL SUMMARY'!$FE$644)</f>
        <v>0</v>
      </c>
      <c r="EP77" s="728"/>
      <c r="EQ77" s="1260"/>
      <c r="ER77" s="1263"/>
      <c r="ES77" s="154"/>
      <c r="ET77" s="732"/>
      <c r="EU77" s="733"/>
      <c r="EV77" s="733"/>
      <c r="EW77" s="733"/>
      <c r="EX77" s="795"/>
      <c r="EY77" s="796"/>
      <c r="EZ77" s="796"/>
      <c r="FA77" s="796"/>
      <c r="FB77" s="796"/>
      <c r="FC77" s="796"/>
      <c r="FD77" s="797"/>
      <c r="FE77" s="643"/>
      <c r="FF77" s="864"/>
      <c r="FG77" s="865"/>
      <c r="FH77" s="865"/>
      <c r="FI77" s="865"/>
      <c r="FJ77" s="866"/>
      <c r="FK77" s="738"/>
      <c r="FL77" s="739"/>
      <c r="FM77" s="739"/>
      <c r="FN77" s="739"/>
      <c r="FO77" s="739"/>
      <c r="FP77" s="740"/>
      <c r="FQ77" s="15"/>
      <c r="FR77" s="812">
        <f>IF(FR65=0," ",FR65+6)</f>
        <v>2028</v>
      </c>
      <c r="FS77" s="813"/>
      <c r="FT77" s="813"/>
      <c r="FU77" s="813"/>
      <c r="FV77" s="813"/>
      <c r="FW77" s="1118">
        <f>SUMIFS('ANNUAL SUMMARY'!$AF$54,FR77,'ANNUAL SUMMARY'!$V$9,FC59,'ANNUAL SUMMARY'!$L$6)+SUMIFS('ANNUAL SUMMARY'!$AF$112,FR77,'ANNUAL SUMMARY'!$V$9,FC59,'ANNUAL SUMMARY'!$L$64)+SUMIFS('ANNUAL SUMMARY'!$AF$170,FR77,'ANNUAL SUMMARY'!$V$9,FC59,'ANNUAL SUMMARY'!$L$122)+SUMIFS('ANNUAL SUMMARY'!$AF$228,FR77,'ANNUAL SUMMARY'!$V$9,FC59,'ANNUAL SUMMARY'!$L$180)+SUMIFS('ANNUAL SUMMARY'!$AF$286,FR77,'ANNUAL SUMMARY'!$V$9,FC59,'ANNUAL SUMMARY'!$L$238)+SUMIFS('ANNUAL SUMMARY'!$AF$344,FR77,'ANNUAL SUMMARY'!$V$9,FC59,'ANNUAL SUMMARY'!$L$296)+SUMIFS('ANNUAL SUMMARY'!$AF$402,FR77,'ANNUAL SUMMARY'!$V$9,FC59,'ANNUAL SUMMARY'!$L$354)+SUMIFS('ANNUAL SUMMARY'!$AF$460,FR77,'ANNUAL SUMMARY'!$V$9,FC59,'ANNUAL SUMMARY'!$L$412)+SUMIFS('ANNUAL SUMMARY'!$AF$518,FR77,'ANNUAL SUMMARY'!$V$9,FC59,'ANNUAL SUMMARY'!$L$470)+SUMIFS('ANNUAL SUMMARY'!$AF$576,FR77,'ANNUAL SUMMARY'!$V$9,FC59,'ANNUAL SUMMARY'!$L$528)+SUMIFS('ANNUAL SUMMARY'!$AF$634,FR77,'ANNUAL SUMMARY'!$V$9,FC59,'ANNUAL SUMMARY'!$L$586)+SUMIFS('ANNUAL SUMMARY'!$AF$692,FR77,'ANNUAL SUMMARY'!$V$9,FC59,'ANNUAL SUMMARY'!$L$644)+SUMIFS('ANNUAL SUMMARY'!$CC$54,FR77,'ANNUAL SUMMARY'!$V$9,FC59,'ANNUAL SUMMARY'!$BI$6)+SUMIFS('ANNUAL SUMMARY'!$CC$112,FR77,'ANNUAL SUMMARY'!$V$9,FC59,'ANNUAL SUMMARY'!$BI$64)+SUMIFS('ANNUAL SUMMARY'!$CC$170,FR77,'ANNUAL SUMMARY'!$V$9,FC59,'ANNUAL SUMMARY'!$BI$122)+SUMIFS('ANNUAL SUMMARY'!$CC$228,FR77,'ANNUAL SUMMARY'!$V$9,FC59,'ANNUAL SUMMARY'!$BI$180)+SUMIFS('ANNUAL SUMMARY'!$CC$286,FR77,'ANNUAL SUMMARY'!$V$9,FC59,'ANNUAL SUMMARY'!$BI$238)+SUMIFS('ANNUAL SUMMARY'!$CC$344,FR77,'ANNUAL SUMMARY'!$V$9,FC59,'ANNUAL SUMMARY'!$BI$296)+SUMIFS('ANNUAL SUMMARY'!$CC$402,FR77,'ANNUAL SUMMARY'!$V$9,FC59,'ANNUAL SUMMARY'!$BI$354)+SUMIFS('ANNUAL SUMMARY'!$CC$460,FR77,'ANNUAL SUMMARY'!$V$9,FC59,'ANNUAL SUMMARY'!$BI$412)+SUMIFS('ANNUAL SUMMARY'!$CC$518,FR77,'ANNUAL SUMMARY'!$V$9,FC59,'ANNUAL SUMMARY'!$BI$470)+SUMIFS('ANNUAL SUMMARY'!$CC$576,FR77,'ANNUAL SUMMARY'!$V$9,FC59,'ANNUAL SUMMARY'!$BI$528)+SUMIFS('ANNUAL SUMMARY'!$CC$634,FR77,'ANNUAL SUMMARY'!$V$9,FC59,'ANNUAL SUMMARY'!$BI$586)+SUMIFS('ANNUAL SUMMARY'!$CC$692,FR77,'ANNUAL SUMMARY'!$V$9,FC59,'ANNUAL SUMMARY'!$BI$644)+SUMIFS('ANNUAL SUMMARY'!$EB$54,FR77,'ANNUAL SUMMARY'!$V$9,FC59,'ANNUAL SUMMARY'!$DH$6)+SUMIFS('ANNUAL SUMMARY'!$EB$112,FR77,'ANNUAL SUMMARY'!$V$9,FC59,'ANNUAL SUMMARY'!$DH$64)+SUMIFS('ANNUAL SUMMARY'!$EB$170,FR77,'ANNUAL SUMMARY'!$V$9,FC59,'ANNUAL SUMMARY'!$DH$122)+SUMIFS('ANNUAL SUMMARY'!$EB$228,FR77,'ANNUAL SUMMARY'!$V$9,FC59,'ANNUAL SUMMARY'!$DH$180)+SUMIFS('ANNUAL SUMMARY'!$EB$286,FR77,'ANNUAL SUMMARY'!$V$9,FC59,'ANNUAL SUMMARY'!$DH$238)+SUMIFS('ANNUAL SUMMARY'!$EB$344,FR77,'ANNUAL SUMMARY'!$V$9,FC59,'ANNUAL SUMMARY'!$DH$296)+SUMIFS('ANNUAL SUMMARY'!$EB$402,FR77,'ANNUAL SUMMARY'!$V$9,FC59,'ANNUAL SUMMARY'!$DH$354)+SUMIFS('ANNUAL SUMMARY'!$EB$460,FR77,'ANNUAL SUMMARY'!$V$9,FC59,'ANNUAL SUMMARY'!$DH$412)+SUMIFS('ANNUAL SUMMARY'!$EB$518,FR77,'ANNUAL SUMMARY'!$V$9,FC59,'ANNUAL SUMMARY'!$DH$470)+SUMIFS('ANNUAL SUMMARY'!$EB$576,FR77,'ANNUAL SUMMARY'!$V$9,FC59,'ANNUAL SUMMARY'!$DH$528)+SUMIFS('ANNUAL SUMMARY'!$EB$634,FR77,'ANNUAL SUMMARY'!$V$9,FC59,'ANNUAL SUMMARY'!$DH$586)+SUMIFS('ANNUAL SUMMARY'!$EB$692,FR77,'ANNUAL SUMMARY'!$V$9,FC59,'ANNUAL SUMMARY'!$DH$644)+SUMIFS('ANNUAL SUMMARY'!$FY$54,FR77,'ANNUAL SUMMARY'!$V$9,FC59,'ANNUAL SUMMARY'!$FE$6)+SUMIFS('ANNUAL SUMMARY'!$FY$112,FR77,'ANNUAL SUMMARY'!$V$9,FC59,'ANNUAL SUMMARY'!$FE$64)+SUMIFS('ANNUAL SUMMARY'!$FY$170,FR77,'ANNUAL SUMMARY'!$V$9,FC59,'ANNUAL SUMMARY'!$FE$122)+SUMIFS('ANNUAL SUMMARY'!$FY$228,FR77,'ANNUAL SUMMARY'!$V$9,FC59,'ANNUAL SUMMARY'!$FE$180)+SUMIFS('ANNUAL SUMMARY'!$FY$286,FR77,'ANNUAL SUMMARY'!$V$9,FC59,'ANNUAL SUMMARY'!$FE$238)+SUMIFS('ANNUAL SUMMARY'!$FY$344,FR77,'ANNUAL SUMMARY'!$V$9,FC59,'ANNUAL SUMMARY'!$FE$296)+SUMIFS('ANNUAL SUMMARY'!$FY$402,FR77,'ANNUAL SUMMARY'!$V$9,FC59,'ANNUAL SUMMARY'!$FE$354)+SUMIFS('ANNUAL SUMMARY'!$FY$460,FR77,'ANNUAL SUMMARY'!$V$9,FC59,'ANNUAL SUMMARY'!$FE$412)+SUMIFS('ANNUAL SUMMARY'!$FY$518,FR77,'ANNUAL SUMMARY'!$V$9,FC59,'ANNUAL SUMMARY'!$FE$470)+SUMIFS('ANNUAL SUMMARY'!$FY$576,FR77,'ANNUAL SUMMARY'!$V$9,FC59,'ANNUAL SUMMARY'!$FE$528)+SUMIFS('ANNUAL SUMMARY'!$FY$634,FR77,'ANNUAL SUMMARY'!$V$9,FC59,'ANNUAL SUMMARY'!$FE$586)+SUMIFS('ANNUAL SUMMARY'!$FY$692,FR77,'ANNUAL SUMMARY'!$V$9,FC59,'ANNUAL SUMMARY'!$FE$644)</f>
        <v>0</v>
      </c>
      <c r="FX77" s="727"/>
      <c r="FY77" s="727"/>
      <c r="FZ77" s="727"/>
      <c r="GA77" s="727">
        <f>SUMIFS('ANNUAL SUMMARY'!$AJ$54,FR77,'ANNUAL SUMMARY'!$V$9,FC59,'ANNUAL SUMMARY'!$L$6)+SUMIFS('ANNUAL SUMMARY'!$AJ$112,FR77,'ANNUAL SUMMARY'!$V$9,FC59,'ANNUAL SUMMARY'!$L$64)+SUMIFS('ANNUAL SUMMARY'!$AJ$170,FR77,'ANNUAL SUMMARY'!$V$9,FC59,'ANNUAL SUMMARY'!$L$122)+SUMIFS('ANNUAL SUMMARY'!$AJ$228,FR77,'ANNUAL SUMMARY'!$V$9,FC59,'ANNUAL SUMMARY'!$L$180)+SUMIFS('ANNUAL SUMMARY'!$AJ$286,FR77,'ANNUAL SUMMARY'!$V$9,FC59,'ANNUAL SUMMARY'!$L$238)+SUMIFS('ANNUAL SUMMARY'!$AJ$344,FR77,'ANNUAL SUMMARY'!$V$9,FC59,'ANNUAL SUMMARY'!$L$296)+SUMIFS('ANNUAL SUMMARY'!$AJ$402,FR77,'ANNUAL SUMMARY'!$V$9,FC59,'ANNUAL SUMMARY'!$L$354)+SUMIFS('ANNUAL SUMMARY'!$AJ$460,FR77,'ANNUAL SUMMARY'!$V$9,FC59,'ANNUAL SUMMARY'!$L$412)+SUMIFS('ANNUAL SUMMARY'!$AJ$518,FR77,'ANNUAL SUMMARY'!$V$9,FC59,'ANNUAL SUMMARY'!$L$470)+SUMIFS('ANNUAL SUMMARY'!$AJ$576,FR77,'ANNUAL SUMMARY'!$V$9,FC59,'ANNUAL SUMMARY'!$L$528)+SUMIFS('ANNUAL SUMMARY'!$AJ$634,FR77,'ANNUAL SUMMARY'!$V$9,FC59,'ANNUAL SUMMARY'!$L$586)+SUMIFS('ANNUAL SUMMARY'!$AJ$692,FR77,'ANNUAL SUMMARY'!$V$9,FC59,'ANNUAL SUMMARY'!$L$644)+SUMIFS('ANNUAL SUMMARY'!$CG$54,FR77,'ANNUAL SUMMARY'!$V$9,FC59,'ANNUAL SUMMARY'!$BI$6)+SUMIFS('ANNUAL SUMMARY'!$CG$112,FR77,'ANNUAL SUMMARY'!$V$9,FC59,'ANNUAL SUMMARY'!$BI$64)+SUMIFS('ANNUAL SUMMARY'!$CG$170,FR77,'ANNUAL SUMMARY'!$V$9,FC59,'ANNUAL SUMMARY'!$BI$122)+SUMIFS('ANNUAL SUMMARY'!$CG$228,FR77,'ANNUAL SUMMARY'!$V$9,FC59,'ANNUAL SUMMARY'!$BI$180)+SUMIFS('ANNUAL SUMMARY'!$CG$286,FR77,'ANNUAL SUMMARY'!$V$9,FC59,'ANNUAL SUMMARY'!$BI$238)+SUMIFS('ANNUAL SUMMARY'!$CG$344,FR77,'ANNUAL SUMMARY'!$V$9,FC59,'ANNUAL SUMMARY'!$BI$296)+SUMIFS('ANNUAL SUMMARY'!$CG$402,FR77,'ANNUAL SUMMARY'!$V$9,FC59,'ANNUAL SUMMARY'!$BI$354)+SUMIFS('ANNUAL SUMMARY'!$CG$460,FR77,'ANNUAL SUMMARY'!$V$9,FC59,'ANNUAL SUMMARY'!$BI$412)+SUMIFS('ANNUAL SUMMARY'!$CG$518,FR77,'ANNUAL SUMMARY'!$V$9,FC59,'ANNUAL SUMMARY'!$BI$470)+SUMIFS('ANNUAL SUMMARY'!$CG$576,FR77,'ANNUAL SUMMARY'!$V$9,FC59,'ANNUAL SUMMARY'!$BI$528)+SUMIFS('ANNUAL SUMMARY'!$CG$634,FR77,'ANNUAL SUMMARY'!$V$9,FC59,'ANNUAL SUMMARY'!$BI$586)+SUMIFS('ANNUAL SUMMARY'!$CG$692,FR77,'ANNUAL SUMMARY'!$V$9,FC59,'ANNUAL SUMMARY'!$BI$644)+SUMIFS('ANNUAL SUMMARY'!$EF$54,FR77,'ANNUAL SUMMARY'!$V$9,FC59,'ANNUAL SUMMARY'!$DH$6)+SUMIFS('ANNUAL SUMMARY'!$EF$112,FR77,'ANNUAL SUMMARY'!$V$9,FC59,'ANNUAL SUMMARY'!$DH$64)+SUMIFS('ANNUAL SUMMARY'!$EF$170,FR77,'ANNUAL SUMMARY'!$V$9,FC59,'ANNUAL SUMMARY'!$DH$122)+SUMIFS('ANNUAL SUMMARY'!$EF$228,FR77,'ANNUAL SUMMARY'!$V$9,FC59,'ANNUAL SUMMARY'!$DH$180)+SUMIFS('ANNUAL SUMMARY'!$EF$286,FR77,'ANNUAL SUMMARY'!$V$9,FC59,'ANNUAL SUMMARY'!$DH$238)+SUMIFS('ANNUAL SUMMARY'!$EF$344,FR77,'ANNUAL SUMMARY'!$V$9,FC59,'ANNUAL SUMMARY'!$DH$296)+SUMIFS('ANNUAL SUMMARY'!$EF$402,FR77,'ANNUAL SUMMARY'!$V$9,FC59,'ANNUAL SUMMARY'!$DH$354)+SUMIFS('ANNUAL SUMMARY'!$EF$460,FR77,'ANNUAL SUMMARY'!$V$9,FC59,'ANNUAL SUMMARY'!$DH$412)+SUMIFS('ANNUAL SUMMARY'!$EF$518,FR77,'ANNUAL SUMMARY'!$V$9,FC59,'ANNUAL SUMMARY'!$DH$470)+SUMIFS('ANNUAL SUMMARY'!$EF$576,FR77,'ANNUAL SUMMARY'!$V$9,FC59,'ANNUAL SUMMARY'!$DH$528)+SUMIFS('ANNUAL SUMMARY'!$EF$634,FR77,'ANNUAL SUMMARY'!$V$9,FC59,'ANNUAL SUMMARY'!$DH$586)+SUMIFS('ANNUAL SUMMARY'!$EF$692,FR77,'ANNUAL SUMMARY'!$V$9,FC59,'ANNUAL SUMMARY'!$DH$644)+SUMIFS('ANNUAL SUMMARY'!$GC$54,FR77,'ANNUAL SUMMARY'!$V$9,FC59,'ANNUAL SUMMARY'!$FE$6)+SUMIFS('ANNUAL SUMMARY'!$GC$112,FR77,'ANNUAL SUMMARY'!$V$9,FC59,'ANNUAL SUMMARY'!$FE$64)+SUMIFS('ANNUAL SUMMARY'!$GC$170,FR77,'ANNUAL SUMMARY'!$V$9,FC59,'ANNUAL SUMMARY'!$FE$122)+SUMIFS('ANNUAL SUMMARY'!$GC$228,FR77,'ANNUAL SUMMARY'!$V$9,FC59,'ANNUAL SUMMARY'!$FE$180)+SUMIFS('ANNUAL SUMMARY'!$GC$286,FR77,'ANNUAL SUMMARY'!$V$9,FC59,'ANNUAL SUMMARY'!$FE$238)+SUMIFS('ANNUAL SUMMARY'!$GC$344,FR77,'ANNUAL SUMMARY'!$V$9,FC59,'ANNUAL SUMMARY'!$FE$296)+SUMIFS('ANNUAL SUMMARY'!$GC$402,FR77,'ANNUAL SUMMARY'!$V$9,FC59,'ANNUAL SUMMARY'!$FE$354)+SUMIFS('ANNUAL SUMMARY'!$GC$460,FR77,'ANNUAL SUMMARY'!$V$9,FC59,'ANNUAL SUMMARY'!$FE$412)+SUMIFS('ANNUAL SUMMARY'!$GC$518,FR77,'ANNUAL SUMMARY'!$V$9,FC59,'ANNUAL SUMMARY'!$FE$470)+SUMIFS('ANNUAL SUMMARY'!$GC$576,FR77,'ANNUAL SUMMARY'!$V$9,FC59,'ANNUAL SUMMARY'!$FE$528)+SUMIFS('ANNUAL SUMMARY'!$GC$634,FR77,'ANNUAL SUMMARY'!$V$9,FC59,'ANNUAL SUMMARY'!$FE$586)+SUMIFS('ANNUAL SUMMARY'!$GC$692,FR77,'ANNUAL SUMMARY'!$V$9,FC59,'ANNUAL SUMMARY'!$FE$644)</f>
        <v>0</v>
      </c>
      <c r="GB77" s="727"/>
      <c r="GC77" s="727"/>
      <c r="GD77" s="727"/>
      <c r="GE77" s="727">
        <f>SUMIFS('ANNUAL SUMMARY'!$AN$54,FR77,'ANNUAL SUMMARY'!$V$9,FC59,'ANNUAL SUMMARY'!$L$6)+SUMIFS('ANNUAL SUMMARY'!$AN$112,FR77,'ANNUAL SUMMARY'!$V$9,FC59,'ANNUAL SUMMARY'!$L$64)+SUMIFS('ANNUAL SUMMARY'!$AN$170,FR77,'ANNUAL SUMMARY'!$V$9,FC59,'ANNUAL SUMMARY'!$L$122)+SUMIFS('ANNUAL SUMMARY'!$AN$228,FR77,'ANNUAL SUMMARY'!$V$9,FC59,'ANNUAL SUMMARY'!$L$180)+SUMIFS('ANNUAL SUMMARY'!$AN$286,FR77,'ANNUAL SUMMARY'!$V$9,FC59,'ANNUAL SUMMARY'!$L$238)+SUMIFS('ANNUAL SUMMARY'!$AN$344,FR77,'ANNUAL SUMMARY'!$V$9,FC59,'ANNUAL SUMMARY'!$L$296)+SUMIFS('ANNUAL SUMMARY'!$AN$402,FR77,'ANNUAL SUMMARY'!$V$9,FC59,'ANNUAL SUMMARY'!$L$354)+SUMIFS('ANNUAL SUMMARY'!$AN$460,FR77,'ANNUAL SUMMARY'!$V$9,FC59,'ANNUAL SUMMARY'!$L$412)+SUMIFS('ANNUAL SUMMARY'!$AN$518,FR77,'ANNUAL SUMMARY'!$V$9,FC59,'ANNUAL SUMMARY'!$L$470)+SUMIFS('ANNUAL SUMMARY'!$AN$576,FR77,'ANNUAL SUMMARY'!$V$9,FC59,'ANNUAL SUMMARY'!$L$528)+SUMIFS('ANNUAL SUMMARY'!$AN$634,FR77,'ANNUAL SUMMARY'!$V$9,FC59,'ANNUAL SUMMARY'!$L$586)+SUMIFS('ANNUAL SUMMARY'!$AN$692,FR77,'ANNUAL SUMMARY'!$V$9,FC59,'ANNUAL SUMMARY'!$L$644)+SUMIFS('ANNUAL SUMMARY'!$CK$54,FR77,'ANNUAL SUMMARY'!$V$9,FC59,'ANNUAL SUMMARY'!$BI$6)+SUMIFS('ANNUAL SUMMARY'!$CK$112,FR77,'ANNUAL SUMMARY'!$V$9,FC59,'ANNUAL SUMMARY'!$BI$64)+SUMIFS('ANNUAL SUMMARY'!$CK$170,FR77,'ANNUAL SUMMARY'!$V$9,FC59,'ANNUAL SUMMARY'!$BI$122)+SUMIFS('ANNUAL SUMMARY'!$CK$228,FR77,'ANNUAL SUMMARY'!$V$9,FC59,'ANNUAL SUMMARY'!$BI$180)+SUMIFS('ANNUAL SUMMARY'!$CK$286,FR77,'ANNUAL SUMMARY'!$V$9,FC59,'ANNUAL SUMMARY'!$BI$238)+SUMIFS('ANNUAL SUMMARY'!$CK$344,FR77,'ANNUAL SUMMARY'!$V$9,FC59,'ANNUAL SUMMARY'!$BI$296)+SUMIFS('ANNUAL SUMMARY'!$CK$402,FR77,'ANNUAL SUMMARY'!$V$9,FC59,'ANNUAL SUMMARY'!$BI$354)+SUMIFS('ANNUAL SUMMARY'!$CK$460,FR77,'ANNUAL SUMMARY'!$V$9,FC59,'ANNUAL SUMMARY'!$BI$412)+SUMIFS('ANNUAL SUMMARY'!$CK$518,FR77,'ANNUAL SUMMARY'!$V$9,FC59,'ANNUAL SUMMARY'!$BI$470)+SUMIFS('ANNUAL SUMMARY'!$CK$576,FR77,'ANNUAL SUMMARY'!$V$9,FC59,'ANNUAL SUMMARY'!$BI$528)+SUMIFS('ANNUAL SUMMARY'!$CK$634,FR77,'ANNUAL SUMMARY'!$V$9,FC59,'ANNUAL SUMMARY'!$BI$586)+SUMIFS('ANNUAL SUMMARY'!$CK$692,FR77,'ANNUAL SUMMARY'!$V$9,FC59,'ANNUAL SUMMARY'!$BI$644)+SUMIFS('ANNUAL SUMMARY'!$EJ$54,FR77,'ANNUAL SUMMARY'!$V$9,FC59,'ANNUAL SUMMARY'!$DH$6)+SUMIFS('ANNUAL SUMMARY'!$EJ$112,FR77,'ANNUAL SUMMARY'!$V$9,FC59,'ANNUAL SUMMARY'!$DH$64)+SUMIFS('ANNUAL SUMMARY'!$EJ$170,FR77,'ANNUAL SUMMARY'!$V$9,FC59,'ANNUAL SUMMARY'!$DH$122)+SUMIFS('ANNUAL SUMMARY'!$EJ$228,FR77,'ANNUAL SUMMARY'!$V$9,FC59,'ANNUAL SUMMARY'!$DH$180)+SUMIFS('ANNUAL SUMMARY'!$EJ$286,FR77,'ANNUAL SUMMARY'!$V$9,FC59,'ANNUAL SUMMARY'!$DH$238)+SUMIFS('ANNUAL SUMMARY'!$EJ$344,FR77,'ANNUAL SUMMARY'!$V$9,FC59,'ANNUAL SUMMARY'!$DH$296)+SUMIFS('ANNUAL SUMMARY'!$EJ$402,FR77,'ANNUAL SUMMARY'!$V$9,FC59,'ANNUAL SUMMARY'!$DH$354)+SUMIFS('ANNUAL SUMMARY'!$EJ$460,FR77,'ANNUAL SUMMARY'!$V$9,FC59,'ANNUAL SUMMARY'!$DH$412)+SUMIFS('ANNUAL SUMMARY'!$EJ$518,FR77,'ANNUAL SUMMARY'!$V$9,FC59,'ANNUAL SUMMARY'!$DH$470)+SUMIFS('ANNUAL SUMMARY'!$EJ$576,FR77,'ANNUAL SUMMARY'!$V$9,FC59,'ANNUAL SUMMARY'!$DH$528)+SUMIFS('ANNUAL SUMMARY'!$EJ$634,FR77,'ANNUAL SUMMARY'!$V$9,FC59,'ANNUAL SUMMARY'!$DH$586)+SUMIFS('ANNUAL SUMMARY'!$EJ$692,FR77,'ANNUAL SUMMARY'!$V$9,FC59,'ANNUAL SUMMARY'!$DH$644)+SUMIFS('ANNUAL SUMMARY'!$GG$54,FR77,'ANNUAL SUMMARY'!$V$9,FC59,'ANNUAL SUMMARY'!$FE$6)+SUMIFS('ANNUAL SUMMARY'!$GG$112,FR77,'ANNUAL SUMMARY'!$V$9,FC59,'ANNUAL SUMMARY'!$FE$64)+SUMIFS('ANNUAL SUMMARY'!$GG$170,FR77,'ANNUAL SUMMARY'!$V$9,FC59,'ANNUAL SUMMARY'!$FE$122)+SUMIFS('ANNUAL SUMMARY'!$GG$228,FR77,'ANNUAL SUMMARY'!$V$9,FC59,'ANNUAL SUMMARY'!$FE$180)+SUMIFS('ANNUAL SUMMARY'!$GG$286,FR77,'ANNUAL SUMMARY'!$V$9,FC59,'ANNUAL SUMMARY'!$FE$238)+SUMIFS('ANNUAL SUMMARY'!$GG$344,FR77,'ANNUAL SUMMARY'!$V$9,FC59,'ANNUAL SUMMARY'!$FE$296)+SUMIFS('ANNUAL SUMMARY'!$GG$402,FR77,'ANNUAL SUMMARY'!$V$9,FC59,'ANNUAL SUMMARY'!$FE$354)+SUMIFS('ANNUAL SUMMARY'!$GG$460,FR77,'ANNUAL SUMMARY'!$V$9,FC59,'ANNUAL SUMMARY'!$FE$412)+SUMIFS('ANNUAL SUMMARY'!$GG$518,FR77,'ANNUAL SUMMARY'!$V$9,FC59,'ANNUAL SUMMARY'!$FE$470)+SUMIFS('ANNUAL SUMMARY'!$GG$576,FR77,'ANNUAL SUMMARY'!$V$9,FC59,'ANNUAL SUMMARY'!$FE$528)+SUMIFS('ANNUAL SUMMARY'!$GG$634,FR77,'ANNUAL SUMMARY'!$V$9,FC59,'ANNUAL SUMMARY'!$FE$586)+SUMIFS('ANNUAL SUMMARY'!$GG$692,FR77,'ANNUAL SUMMARY'!$V$9,FC59,'ANNUAL SUMMARY'!$FE$644)</f>
        <v>0</v>
      </c>
      <c r="GF77" s="727"/>
      <c r="GG77" s="727"/>
      <c r="GH77" s="727"/>
      <c r="GI77" s="728">
        <f>SUMIFS('ANNUAL SUMMARY'!$AR$54,FR77,'ANNUAL SUMMARY'!$V$9,FC59,'ANNUAL SUMMARY'!$L$6)+SUMIFS('ANNUAL SUMMARY'!$AR$112,FR77,'ANNUAL SUMMARY'!$V$9,FC59,'ANNUAL SUMMARY'!$L$64)+SUMIFS('ANNUAL SUMMARY'!$AR$170,FR77,'ANNUAL SUMMARY'!$V$9,FC59,'ANNUAL SUMMARY'!$L$122)+SUMIFS('ANNUAL SUMMARY'!$AR$228,FR77,'ANNUAL SUMMARY'!$V$9,FC59,'ANNUAL SUMMARY'!$L$180)+SUMIFS('ANNUAL SUMMARY'!$AR$286,FR77,'ANNUAL SUMMARY'!$V$9,FC59,'ANNUAL SUMMARY'!$L$238)+SUMIFS('ANNUAL SUMMARY'!$AR$344,FR77,'ANNUAL SUMMARY'!$V$9,FC59,'ANNUAL SUMMARY'!$L$296)+SUMIFS('ANNUAL SUMMARY'!$AR$402,FR77,'ANNUAL SUMMARY'!$V$9,FC59,'ANNUAL SUMMARY'!$L$354)+SUMIFS('ANNUAL SUMMARY'!$AR$460,FR77,'ANNUAL SUMMARY'!$V$9,FC59,'ANNUAL SUMMARY'!$L$412)+SUMIFS('ANNUAL SUMMARY'!$AR$518,FR77,'ANNUAL SUMMARY'!$V$9,FC59,'ANNUAL SUMMARY'!$L$470)+SUMIFS('ANNUAL SUMMARY'!$AR$576,FR77,'ANNUAL SUMMARY'!$V$9,FC59,'ANNUAL SUMMARY'!$L$528)+SUMIFS('ANNUAL SUMMARY'!$AR$634,FR77,'ANNUAL SUMMARY'!$V$9,FC59,'ANNUAL SUMMARY'!$L$586)+SUMIFS('ANNUAL SUMMARY'!$AR$692,FR77,'ANNUAL SUMMARY'!$V$9,FC59,'ANNUAL SUMMARY'!$L$644)+SUMIFS('ANNUAL SUMMARY'!$CO$54,FR77,'ANNUAL SUMMARY'!$V$9,FC59,'ANNUAL SUMMARY'!$BI$6)+SUMIFS('ANNUAL SUMMARY'!$CO$112,FR77,'ANNUAL SUMMARY'!$V$9,FC59,'ANNUAL SUMMARY'!$BI$64)+SUMIFS('ANNUAL SUMMARY'!$CO$170,FR77,'ANNUAL SUMMARY'!$V$9,FC59,'ANNUAL SUMMARY'!$BI$122)+SUMIFS('ANNUAL SUMMARY'!$CO$228,FR77,'ANNUAL SUMMARY'!$V$9,FC59,'ANNUAL SUMMARY'!$BI$180)+SUMIFS('ANNUAL SUMMARY'!$CO$286,FR77,'ANNUAL SUMMARY'!$V$9,FC59,'ANNUAL SUMMARY'!$BI$238)+SUMIFS('ANNUAL SUMMARY'!$CO$344,FR77,'ANNUAL SUMMARY'!$V$9,FC59,'ANNUAL SUMMARY'!$BI$296)+SUMIFS('ANNUAL SUMMARY'!$CO$402,FR77,'ANNUAL SUMMARY'!$V$9,FC59,'ANNUAL SUMMARY'!$BI$354)+SUMIFS('ANNUAL SUMMARY'!$CO$460,FR77,'ANNUAL SUMMARY'!$V$9,FC59,'ANNUAL SUMMARY'!$BI$412)+SUMIFS('ANNUAL SUMMARY'!$CO$518,FR77,'ANNUAL SUMMARY'!$V$9,FC59,'ANNUAL SUMMARY'!$BI$470)+SUMIFS('ANNUAL SUMMARY'!$CO$576,FR77,'ANNUAL SUMMARY'!$V$9,FC59,'ANNUAL SUMMARY'!$BI$528)+SUMIFS('ANNUAL SUMMARY'!$CO$634,FR77,'ANNUAL SUMMARY'!$V$9,FC59,'ANNUAL SUMMARY'!$BI$586)+SUMIFS('ANNUAL SUMMARY'!$CO$692,FR77,'ANNUAL SUMMARY'!$V$9,FC59,'ANNUAL SUMMARY'!$BI$644)+SUMIFS('ANNUAL SUMMARY'!$EN$54,FR77,'ANNUAL SUMMARY'!$V$9,FC59,'ANNUAL SUMMARY'!$DH$6)+SUMIFS('ANNUAL SUMMARY'!$EN$112,FR77,'ANNUAL SUMMARY'!$V$9,FC59,'ANNUAL SUMMARY'!$DH$64)+SUMIFS('ANNUAL SUMMARY'!$EN$170,FR77,'ANNUAL SUMMARY'!$V$9,FC59,'ANNUAL SUMMARY'!$DH$122)+SUMIFS('ANNUAL SUMMARY'!$EN$228,FR77,'ANNUAL SUMMARY'!$V$9,FC59,'ANNUAL SUMMARY'!$DH$180)+SUMIFS('ANNUAL SUMMARY'!$EN$286,FR77,'ANNUAL SUMMARY'!$V$9,FC59,'ANNUAL SUMMARY'!$DH$238)+SUMIFS('ANNUAL SUMMARY'!$EN$344,FR77,'ANNUAL SUMMARY'!$V$9,FC59,'ANNUAL SUMMARY'!$DH$296)+SUMIFS('ANNUAL SUMMARY'!$EN$402,FR77,'ANNUAL SUMMARY'!$V$9,FC59,'ANNUAL SUMMARY'!$DH$354)+SUMIFS('ANNUAL SUMMARY'!$EN$460,FR77,'ANNUAL SUMMARY'!$V$9,FC59,'ANNUAL SUMMARY'!$DH$412)+SUMIFS('ANNUAL SUMMARY'!$EN$518,FR77,'ANNUAL SUMMARY'!$V$9,FC59,'ANNUAL SUMMARY'!$DH$470)+SUMIFS('ANNUAL SUMMARY'!$EN$576,FR77,'ANNUAL SUMMARY'!$V$9,FC59,'ANNUAL SUMMARY'!$DH$528)+SUMIFS('ANNUAL SUMMARY'!$EN$634,FR77,'ANNUAL SUMMARY'!$V$9,FC59,'ANNUAL SUMMARY'!$DH$586)+SUMIFS('ANNUAL SUMMARY'!$EN$692,FR77,'ANNUAL SUMMARY'!$V$9,FC59,'ANNUAL SUMMARY'!$DH$644)+SUMIFS('ANNUAL SUMMARY'!$GK$54,FR77,'ANNUAL SUMMARY'!$V$9,FC59,'ANNUAL SUMMARY'!$FE$6)+SUMIFS('ANNUAL SUMMARY'!$GK$112,FR77,'ANNUAL SUMMARY'!$V$9,FC59,'ANNUAL SUMMARY'!$FE$64)+SUMIFS('ANNUAL SUMMARY'!$GK$170,FR77,'ANNUAL SUMMARY'!$V$9,FC59,'ANNUAL SUMMARY'!$FE$122)+SUMIFS('ANNUAL SUMMARY'!$GK$228,FR77,'ANNUAL SUMMARY'!$V$9,FC59,'ANNUAL SUMMARY'!$FE$180)+SUMIFS('ANNUAL SUMMARY'!$GK$286,FR77,'ANNUAL SUMMARY'!$V$9,FC59,'ANNUAL SUMMARY'!$FE$238)+SUMIFS('ANNUAL SUMMARY'!$GK$344,FR77,'ANNUAL SUMMARY'!$V$9,FC59,'ANNUAL SUMMARY'!$FE$296)+SUMIFS('ANNUAL SUMMARY'!$GK$402,FR77,'ANNUAL SUMMARY'!$V$9,FC59,'ANNUAL SUMMARY'!$FE$354)+SUMIFS('ANNUAL SUMMARY'!$GK$460,FR77,'ANNUAL SUMMARY'!$V$9,FC59,'ANNUAL SUMMARY'!$FE$412)+SUMIFS('ANNUAL SUMMARY'!$GK$518,FR77,'ANNUAL SUMMARY'!$V$9,FC59,'ANNUAL SUMMARY'!$FE$470)+SUMIFS('ANNUAL SUMMARY'!$GK$576,FR77,'ANNUAL SUMMARY'!$V$9,FC59,'ANNUAL SUMMARY'!$FE$528)+SUMIFS('ANNUAL SUMMARY'!$GK$634,FR77,'ANNUAL SUMMARY'!$V$9,FC59,'ANNUAL SUMMARY'!$FE$586)+SUMIFS('ANNUAL SUMMARY'!$GK$692,FR77,'ANNUAL SUMMARY'!$V$9,FC59,'ANNUAL SUMMARY'!$FE$644)</f>
        <v>0</v>
      </c>
      <c r="GJ77" s="728"/>
      <c r="GK77" s="728"/>
      <c r="GL77" s="728">
        <f>SUMIFS('ANNUAL SUMMARY'!$AU$54,FR77,'ANNUAL SUMMARY'!$V$9,FC59,'ANNUAL SUMMARY'!$L$6)+SUMIFS('ANNUAL SUMMARY'!$AU$112,FR77,'ANNUAL SUMMARY'!$V$9,FC59,'ANNUAL SUMMARY'!$L$64)+SUMIFS('ANNUAL SUMMARY'!$AU$170,FR77,'ANNUAL SUMMARY'!$V$9,FC59,'ANNUAL SUMMARY'!$L$122)+SUMIFS('ANNUAL SUMMARY'!$AU$228,FR77,'ANNUAL SUMMARY'!$V$9,FC59,'ANNUAL SUMMARY'!$L$180)+SUMIFS('ANNUAL SUMMARY'!$AU$286,FR77,'ANNUAL SUMMARY'!$V$9,FC59,'ANNUAL SUMMARY'!$L$238)+SUMIFS('ANNUAL SUMMARY'!$AU$344,FR77,'ANNUAL SUMMARY'!$V$9,FC59,'ANNUAL SUMMARY'!$L$296)+SUMIFS('ANNUAL SUMMARY'!$AU$402,FR77,'ANNUAL SUMMARY'!$V$9,FC59,'ANNUAL SUMMARY'!$L$354)+SUMIFS('ANNUAL SUMMARY'!$AU$460,FR77,'ANNUAL SUMMARY'!$V$9,FC59,'ANNUAL SUMMARY'!$L$412)+SUMIFS('ANNUAL SUMMARY'!$AU$518,FR77,'ANNUAL SUMMARY'!$V$9,FC59,'ANNUAL SUMMARY'!$L$470)+SUMIFS('ANNUAL SUMMARY'!$AU$576,FR77,'ANNUAL SUMMARY'!$V$9,FC59,'ANNUAL SUMMARY'!$L$528)+SUMIFS('ANNUAL SUMMARY'!$AU$634,FR77,'ANNUAL SUMMARY'!$V$9,FC59,'ANNUAL SUMMARY'!$L$586)+SUMIFS('ANNUAL SUMMARY'!$AU$692,FR77,'ANNUAL SUMMARY'!$V$9,FC59,'ANNUAL SUMMARY'!$L$644)+SUMIFS('ANNUAL SUMMARY'!$CR$54,FR77,'ANNUAL SUMMARY'!$V$9,FC59,'ANNUAL SUMMARY'!$BI$6)+SUMIFS('ANNUAL SUMMARY'!$CR$112,FR77,'ANNUAL SUMMARY'!$V$9,FC59,'ANNUAL SUMMARY'!$BI$64)+SUMIFS('ANNUAL SUMMARY'!$CR$170,FR77,'ANNUAL SUMMARY'!$V$9,FC59,'ANNUAL SUMMARY'!$BI$122)+SUMIFS('ANNUAL SUMMARY'!$CR$228,FR77,'ANNUAL SUMMARY'!$V$9,FC59,'ANNUAL SUMMARY'!$BI$180)+SUMIFS('ANNUAL SUMMARY'!$CR$286,FR77,'ANNUAL SUMMARY'!$V$9,FC59,'ANNUAL SUMMARY'!$BI$238)+SUMIFS('ANNUAL SUMMARY'!$CR$344,FR77,'ANNUAL SUMMARY'!$V$9,FC59,'ANNUAL SUMMARY'!$BI$296)+SUMIFS('ANNUAL SUMMARY'!$CR$402,FR77,'ANNUAL SUMMARY'!$V$9,FC59,'ANNUAL SUMMARY'!$BI$354)+SUMIFS('ANNUAL SUMMARY'!$CR$460,FR77,'ANNUAL SUMMARY'!$V$9,FC59,'ANNUAL SUMMARY'!$BI$412)+SUMIFS('ANNUAL SUMMARY'!$CR$518,FR77,'ANNUAL SUMMARY'!$V$9,FC59,'ANNUAL SUMMARY'!$BI$470)+SUMIFS('ANNUAL SUMMARY'!$CR$576,FR77,'ANNUAL SUMMARY'!$V$9,FC59,'ANNUAL SUMMARY'!$BI$528)+SUMIFS('ANNUAL SUMMARY'!$CR$634,FR77,'ANNUAL SUMMARY'!$V$9,FC59,'ANNUAL SUMMARY'!$BI$586)+SUMIFS('ANNUAL SUMMARY'!$CR$692,FR77,'ANNUAL SUMMARY'!$V$9,FC59,'ANNUAL SUMMARY'!$BI$644)+SUMIFS('ANNUAL SUMMARY'!$EQ$54,FR77,'ANNUAL SUMMARY'!$V$9,FC59,'ANNUAL SUMMARY'!$DH$6)+SUMIFS('ANNUAL SUMMARY'!$EQ$112,FR77,'ANNUAL SUMMARY'!$V$9,FC59,'ANNUAL SUMMARY'!$DH$64)+SUMIFS('ANNUAL SUMMARY'!$EQ$170,FR77,'ANNUAL SUMMARY'!$V$9,FC59,'ANNUAL SUMMARY'!$DH$122)+SUMIFS('ANNUAL SUMMARY'!$EQ$228,FR77,'ANNUAL SUMMARY'!$V$9,FC59,'ANNUAL SUMMARY'!$DH$180)+SUMIFS('ANNUAL SUMMARY'!$EQ$286,FR77,'ANNUAL SUMMARY'!$V$9,FC59,'ANNUAL SUMMARY'!$DH$238)+SUMIFS('ANNUAL SUMMARY'!$EQ$344,FR77,'ANNUAL SUMMARY'!$V$9,FC59,'ANNUAL SUMMARY'!$DH$296)+SUMIFS('ANNUAL SUMMARY'!$EQ$402,FR77,'ANNUAL SUMMARY'!$V$9,FC59,'ANNUAL SUMMARY'!$DH$354)+SUMIFS('ANNUAL SUMMARY'!$EQ$460,FR77,'ANNUAL SUMMARY'!$V$9,FC59,'ANNUAL SUMMARY'!$DH$412)+SUMIFS('ANNUAL SUMMARY'!$EQ$518,FR77,'ANNUAL SUMMARY'!$V$9,FC59,'ANNUAL SUMMARY'!$DH$470)+SUMIFS('ANNUAL SUMMARY'!$EQ$576,FR77,'ANNUAL SUMMARY'!$V$9,FC59,'ANNUAL SUMMARY'!$DH$528)+SUMIFS('ANNUAL SUMMARY'!$EQ$634,FR77,'ANNUAL SUMMARY'!$V$9,FC59,'ANNUAL SUMMARY'!$DH$586)+SUMIFS('ANNUAL SUMMARY'!$EQ$692,FR77,'ANNUAL SUMMARY'!$V$9,FC59,'ANNUAL SUMMARY'!$DH$644)+SUMIFS('ANNUAL SUMMARY'!$GN$54,FR77,'ANNUAL SUMMARY'!$V$9,FC59,'ANNUAL SUMMARY'!$FE$6)+SUMIFS('ANNUAL SUMMARY'!$GN$112,FR77,'ANNUAL SUMMARY'!$V$9,FC59,'ANNUAL SUMMARY'!$FE$64)+SUMIFS('ANNUAL SUMMARY'!$GN$170,FR77,'ANNUAL SUMMARY'!$V$9,FC59,'ANNUAL SUMMARY'!$FE$122)+SUMIFS('ANNUAL SUMMARY'!$GN$228,FR77,'ANNUAL SUMMARY'!$V$9,FC59,'ANNUAL SUMMARY'!$FE$180)+SUMIFS('ANNUAL SUMMARY'!$GN$286,FR77,'ANNUAL SUMMARY'!$V$9,FC59,'ANNUAL SUMMARY'!$FE$238)+SUMIFS('ANNUAL SUMMARY'!$GN$344,FR77,'ANNUAL SUMMARY'!$V$9,FC59,'ANNUAL SUMMARY'!$FE$296)+SUMIFS('ANNUAL SUMMARY'!$GN$402,FR77,'ANNUAL SUMMARY'!$V$9,FC59,'ANNUAL SUMMARY'!$FE$354)+SUMIFS('ANNUAL SUMMARY'!$GN$460,FR77,'ANNUAL SUMMARY'!$V$9,FC59,'ANNUAL SUMMARY'!$FE$412)+SUMIFS('ANNUAL SUMMARY'!$GN$518,FR77,'ANNUAL SUMMARY'!$V$9,FC59,'ANNUAL SUMMARY'!$FE$470)+SUMIFS('ANNUAL SUMMARY'!$GN$576,FR77,'ANNUAL SUMMARY'!$V$9,FC59,'ANNUAL SUMMARY'!$FE$528)+SUMIFS('ANNUAL SUMMARY'!$GN$634,FR77,'ANNUAL SUMMARY'!$V$9,FC59,'ANNUAL SUMMARY'!$FE$586)+SUMIFS('ANNUAL SUMMARY'!$GN$692,FR77,'ANNUAL SUMMARY'!$V$9,FC59,'ANNUAL SUMMARY'!$FE$644)</f>
        <v>0</v>
      </c>
      <c r="GM77" s="728"/>
      <c r="GN77" s="728"/>
      <c r="GO77" s="1263"/>
    </row>
    <row r="78" spans="1:197" ht="5.25" customHeight="1" x14ac:dyDescent="0.25">
      <c r="A78" s="154"/>
      <c r="B78" s="658"/>
      <c r="C78" s="658"/>
      <c r="D78" s="658"/>
      <c r="E78" s="658"/>
      <c r="F78" s="624"/>
      <c r="G78" s="624"/>
      <c r="H78" s="624"/>
      <c r="I78" s="624"/>
      <c r="J78" s="624"/>
      <c r="K78" s="624"/>
      <c r="L78" s="624"/>
      <c r="M78" s="624"/>
      <c r="N78" s="658"/>
      <c r="O78" s="658"/>
      <c r="P78" s="658"/>
      <c r="Q78" s="658"/>
      <c r="R78" s="658"/>
      <c r="S78" s="658"/>
      <c r="T78" s="658"/>
      <c r="U78" s="658"/>
      <c r="V78" s="658"/>
      <c r="W78" s="658"/>
      <c r="X78" s="658"/>
      <c r="Y78" s="15"/>
      <c r="Z78" s="814"/>
      <c r="AA78" s="815"/>
      <c r="AB78" s="815"/>
      <c r="AC78" s="815"/>
      <c r="AD78" s="815"/>
      <c r="AE78" s="727"/>
      <c r="AF78" s="727"/>
      <c r="AG78" s="727"/>
      <c r="AH78" s="727"/>
      <c r="AI78" s="727"/>
      <c r="AJ78" s="727"/>
      <c r="AK78" s="727"/>
      <c r="AL78" s="727"/>
      <c r="AM78" s="727"/>
      <c r="AN78" s="727"/>
      <c r="AO78" s="727"/>
      <c r="AP78" s="727"/>
      <c r="AQ78" s="728"/>
      <c r="AR78" s="728"/>
      <c r="AS78" s="728"/>
      <c r="AT78" s="728"/>
      <c r="AU78" s="728"/>
      <c r="AV78" s="1260"/>
      <c r="AW78" s="1263"/>
      <c r="AX78" s="154"/>
      <c r="AY78" s="658"/>
      <c r="AZ78" s="658"/>
      <c r="BA78" s="658"/>
      <c r="BB78" s="658"/>
      <c r="BC78" s="624"/>
      <c r="BD78" s="624"/>
      <c r="BE78" s="624"/>
      <c r="BF78" s="624"/>
      <c r="BG78" s="624"/>
      <c r="BH78" s="624"/>
      <c r="BI78" s="624"/>
      <c r="BJ78" s="624"/>
      <c r="BK78" s="658"/>
      <c r="BL78" s="658"/>
      <c r="BM78" s="658"/>
      <c r="BN78" s="658"/>
      <c r="BO78" s="658"/>
      <c r="BP78" s="658"/>
      <c r="BQ78" s="658"/>
      <c r="BR78" s="658"/>
      <c r="BS78" s="658"/>
      <c r="BT78" s="658"/>
      <c r="BU78" s="658"/>
      <c r="BV78" s="15"/>
      <c r="BW78" s="814"/>
      <c r="BX78" s="815"/>
      <c r="BY78" s="815"/>
      <c r="BZ78" s="815"/>
      <c r="CA78" s="815"/>
      <c r="CB78" s="727"/>
      <c r="CC78" s="727"/>
      <c r="CD78" s="727"/>
      <c r="CE78" s="727"/>
      <c r="CF78" s="727"/>
      <c r="CG78" s="727"/>
      <c r="CH78" s="727"/>
      <c r="CI78" s="727"/>
      <c r="CJ78" s="727"/>
      <c r="CK78" s="727"/>
      <c r="CL78" s="727"/>
      <c r="CM78" s="727"/>
      <c r="CN78" s="728"/>
      <c r="CO78" s="728"/>
      <c r="CP78" s="728"/>
      <c r="CQ78" s="728"/>
      <c r="CR78" s="728"/>
      <c r="CS78" s="728"/>
      <c r="CT78" s="1263"/>
      <c r="CU78" s="1250"/>
      <c r="CV78" s="154"/>
      <c r="CW78" s="658"/>
      <c r="CX78" s="658"/>
      <c r="CY78" s="658"/>
      <c r="CZ78" s="658"/>
      <c r="DA78" s="624"/>
      <c r="DB78" s="624"/>
      <c r="DC78" s="624"/>
      <c r="DD78" s="624"/>
      <c r="DE78" s="624"/>
      <c r="DF78" s="624"/>
      <c r="DG78" s="624"/>
      <c r="DH78" s="624"/>
      <c r="DI78" s="658"/>
      <c r="DJ78" s="658"/>
      <c r="DK78" s="658"/>
      <c r="DL78" s="658"/>
      <c r="DM78" s="658"/>
      <c r="DN78" s="658"/>
      <c r="DO78" s="658"/>
      <c r="DP78" s="658"/>
      <c r="DQ78" s="658"/>
      <c r="DR78" s="658"/>
      <c r="DS78" s="658"/>
      <c r="DT78" s="15"/>
      <c r="DU78" s="814"/>
      <c r="DV78" s="815"/>
      <c r="DW78" s="815"/>
      <c r="DX78" s="815"/>
      <c r="DY78" s="815"/>
      <c r="DZ78" s="727"/>
      <c r="EA78" s="727"/>
      <c r="EB78" s="727"/>
      <c r="EC78" s="727"/>
      <c r="ED78" s="727"/>
      <c r="EE78" s="727"/>
      <c r="EF78" s="727"/>
      <c r="EG78" s="727"/>
      <c r="EH78" s="727"/>
      <c r="EI78" s="727"/>
      <c r="EJ78" s="727"/>
      <c r="EK78" s="727"/>
      <c r="EL78" s="728"/>
      <c r="EM78" s="728"/>
      <c r="EN78" s="728"/>
      <c r="EO78" s="728"/>
      <c r="EP78" s="728"/>
      <c r="EQ78" s="1260"/>
      <c r="ER78" s="1263"/>
      <c r="ES78" s="154"/>
      <c r="ET78" s="658"/>
      <c r="EU78" s="658"/>
      <c r="EV78" s="658"/>
      <c r="EW78" s="658"/>
      <c r="EX78" s="624"/>
      <c r="EY78" s="624"/>
      <c r="EZ78" s="624"/>
      <c r="FA78" s="624"/>
      <c r="FB78" s="624"/>
      <c r="FC78" s="624"/>
      <c r="FD78" s="624"/>
      <c r="FE78" s="624"/>
      <c r="FF78" s="658"/>
      <c r="FG78" s="658"/>
      <c r="FH78" s="658"/>
      <c r="FI78" s="658"/>
      <c r="FJ78" s="658"/>
      <c r="FK78" s="658"/>
      <c r="FL78" s="658"/>
      <c r="FM78" s="658"/>
      <c r="FN78" s="658"/>
      <c r="FO78" s="658"/>
      <c r="FP78" s="658"/>
      <c r="FQ78" s="15"/>
      <c r="FR78" s="814"/>
      <c r="FS78" s="815"/>
      <c r="FT78" s="815"/>
      <c r="FU78" s="815"/>
      <c r="FV78" s="815"/>
      <c r="FW78" s="727"/>
      <c r="FX78" s="727"/>
      <c r="FY78" s="727"/>
      <c r="FZ78" s="727"/>
      <c r="GA78" s="727"/>
      <c r="GB78" s="727"/>
      <c r="GC78" s="727"/>
      <c r="GD78" s="727"/>
      <c r="GE78" s="727"/>
      <c r="GF78" s="727"/>
      <c r="GG78" s="727"/>
      <c r="GH78" s="727"/>
      <c r="GI78" s="728"/>
      <c r="GJ78" s="728"/>
      <c r="GK78" s="728"/>
      <c r="GL78" s="728"/>
      <c r="GM78" s="728"/>
      <c r="GN78" s="728"/>
      <c r="GO78" s="1263"/>
    </row>
    <row r="79" spans="1:197" ht="13.5" customHeight="1" x14ac:dyDescent="0.25">
      <c r="A79" s="154"/>
      <c r="B79" s="798" t="str">
        <f>'ANNUAL SUMMARY'!$C$30</f>
        <v>SIC</v>
      </c>
      <c r="C79" s="730"/>
      <c r="D79" s="730"/>
      <c r="E79" s="730"/>
      <c r="F79" s="792">
        <f>SUMIF('ANNUAL SUMMARY'!$FE$622,K59,'ANNUAL SUMMARY'!$FA$646)+SUMIF('ANNUAL SUMMARY'!$DH$622,K59,'ANNUAL SUMMARY'!$DD$646)+SUMIF('ANNUAL SUMMARY'!$BI$622,K59,'ANNUAL SUMMARY'!$BE$646)+SUMIF('ANNUAL SUMMARY'!$L$622,K59,'ANNUAL SUMMARY'!$H$646)+SUMIF('ANNUAL SUMMARY'!$FE$566,K59,'ANNUAL SUMMARY'!$FA$590)+SUMIF('ANNUAL SUMMARY'!$DH$566,K59,'ANNUAL SUMMARY'!$DD$590)+SUMIF('ANNUAL SUMMARY'!$BI$566,K59,'ANNUAL SUMMARY'!$BE$590)+SUMIF('ANNUAL SUMMARY'!$L$566,K59,'ANNUAL SUMMARY'!$H$590)+SUMIF('ANNUAL SUMMARY'!$FE$510,K59,'ANNUAL SUMMARY'!$FA$534)+SUMIF('ANNUAL SUMMARY'!$DH$510,K59,'ANNUAL SUMMARY'!$DD$534)+SUMIF('ANNUAL SUMMARY'!$BI$510,K59,'ANNUAL SUMMARY'!$BE$534)+SUMIF('ANNUAL SUMMARY'!$L$510,K59,'ANNUAL SUMMARY'!$H$534)+SUMIF('ANNUAL SUMMARY'!$FE$454,K59,'ANNUAL SUMMARY'!$FA$478)+SUMIF('ANNUAL SUMMARY'!$DH$454,K59,'ANNUAL SUMMARY'!$DD$478)+SUMIF('ANNUAL SUMMARY'!$BI$454,K59,'ANNUAL SUMMARY'!$BE$478)+SUMIF('ANNUAL SUMMARY'!$L$454,K59,'ANNUAL SUMMARY'!$H$478)+SUMIF('ANNUAL SUMMARY'!$FE$398,K59,'ANNUAL SUMMARY'!$FA$422)+SUMIF('ANNUAL SUMMARY'!$DH$398,K59,'ANNUAL SUMMARY'!$DD$422)+SUMIF('ANNUAL SUMMARY'!$BI$398,K59,'ANNUAL SUMMARY'!$BE$422)+SUMIF('ANNUAL SUMMARY'!$L$398,K59,'ANNUAL SUMMARY'!$H$422)+SUMIF('ANNUAL SUMMARY'!$FE$342,K59,'ANNUAL SUMMARY'!$FA$366)+SUMIF('ANNUAL SUMMARY'!$DH$342,K59,'ANNUAL SUMMARY'!$DD$366)+SUMIF('ANNUAL SUMMARY'!$BI$342,K59,'ANNUAL SUMMARY'!$BE$366)+SUMIF('ANNUAL SUMMARY'!$L$342,K59,'ANNUAL SUMMARY'!$H$366)+SUMIF('ANNUAL SUMMARY'!$FE$286,K59,'ANNUAL SUMMARY'!$FA$310)+SUMIF('ANNUAL SUMMARY'!$DH$286,K59,'ANNUAL SUMMARY'!$DD$310)+SUMIF('ANNUAL SUMMARY'!$BI$286,K59,'ANNUAL SUMMARY'!$BE$310)+SUMIF('ANNUAL SUMMARY'!$L$286,K59,'ANNUAL SUMMARY'!$H$310)+SUMIF('ANNUAL SUMMARY'!$FE$230,K59,'ANNUAL SUMMARY'!$FA$254)+SUMIF('ANNUAL SUMMARY'!$DH$230,K59,'ANNUAL SUMMARY'!$DD$254)+SUMIF('ANNUAL SUMMARY'!$BI$230,K59,'ANNUAL SUMMARY'!$BE$254)+SUMIF('ANNUAL SUMMARY'!$L$230,K59,'ANNUAL SUMMARY'!$H$254)+SUMIF('ANNUAL SUMMARY'!$FE$174,K59,'ANNUAL SUMMARY'!$FA$198)+SUMIF('ANNUAL SUMMARY'!$DH$174,K59,'ANNUAL SUMMARY'!$DD$198)+SUMIF('ANNUAL SUMMARY'!$BI$174,K59,'ANNUAL SUMMARY'!$BE$198)+SUMIF('ANNUAL SUMMARY'!$L$174,K59,'ANNUAL SUMMARY'!$H$198)+SUMIF('ANNUAL SUMMARY'!$FE$118,K59,'ANNUAL SUMMARY'!$FA$142)+SUMIF('ANNUAL SUMMARY'!$DH$118,K59,'ANNUAL SUMMARY'!$DD$142)+SUMIF('ANNUAL SUMMARY'!$BI$118,K59,'ANNUAL SUMMARY'!$BE$142)+SUMIF('ANNUAL SUMMARY'!$L$118,K59,'ANNUAL SUMMARY'!$H$142)+SUMIF('ANNUAL SUMMARY'!$FE$62,K59,'ANNUAL SUMMARY'!$FA$86)+SUMIF('ANNUAL SUMMARY'!$DH$62,K59,'ANNUAL SUMMARY'!$DD$86)+SUMIF('ANNUAL SUMMARY'!$BI$62,K59,'ANNUAL SUMMARY'!$BE$86)+SUMIF('ANNUAL SUMMARY'!$L$62,K59,'ANNUAL SUMMARY'!$H$86)+SUMIF('ANNUAL SUMMARY'!$FE$6,K59,'ANNUAL SUMMARY'!$FA$30)+SUMIF('ANNUAL SUMMARY'!$DH$6,K59,'ANNUAL SUMMARY'!$DD$30)+SUMIF('ANNUAL SUMMARY'!$BI$6,K59,'ANNUAL SUMMARY'!$BE$30)+SUMIF('ANNUAL SUMMARY'!$L$6,K59,'ANNUAL SUMMARY'!$H$30)+SUMIF('PREVIOUS LOGS'!$K$6,K59,'PREVIOUS LOGS'!$F$26)+SUMIF('PREVIOUS LOGS'!$K$59,$K$6,'PREVIOUS LOGS'!$F$79)+SUMIF('PREVIOUS LOGS'!$K$112,K59,'PREVIOUS LOGS'!$F$132)+SUMIF('PREVIOUS LOGS'!$K$165,K59,'PREVIOUS LOGS'!$F$185)+SUMIF('PREVIOUS LOGS'!$K$218,K59,'PREVIOUS LOGS'!$F$238)+SUMIF('PREVIOUS LOGS'!$K$271,K59,'PREVIOUS LOGS'!$F$291)+SUMIF('PREVIOUS LOGS'!$K$324,K59,'PREVIOUS LOGS'!$F$344)+SUMIF('PREVIOUS LOGS'!$BH$6,K59,'PREVIOUS LOGS'!$BD$26)+SUMIF('PREVIOUS LOGS'!$BH$59,$K$6,'PREVIOUS LOGS'!$BD$79)+SUMIF('PREVIOUS LOGS'!$BH$112,K59,'PREVIOUS LOGS'!$BD$132)+SUMIF('PREVIOUS LOGS'!$BH$165,K59,'PREVIOUS LOGS'!$BD$185)+SUMIF('PREVIOUS LOGS'!$BH$218,K59,'PREVIOUS LOGS'!$BD$238)+SUMIF('PREVIOUS LOGS'!$BH$271,K59,'PREVIOUS LOGS'!$BD$291)+SUMIF('PREVIOUS LOGS'!$BH$324,K59,'PREVIOUS LOGS'!$BD$344)+SUMIF('PREVIOUS LOGS'!$DF$6,K59,'PREVIOUS LOGS'!$DB$26)+SUMIF('PREVIOUS LOGS'!$DF$59,$K$6,'PREVIOUS LOGS'!$DB$79)+SUMIF('PREVIOUS LOGS'!$DF$112,K59,'PREVIOUS LOGS'!$DB$132)+SUMIF('PREVIOUS LOGS'!$DF$165,K59,'PREVIOUS LOGS'!$DB$185)+SUMIF('PREVIOUS LOGS'!$DF$218,K59,'PREVIOUS LOGS'!$DB$238)+SUMIF('PREVIOUS LOGS'!$DF$271,K59,'PREVIOUS LOGS'!$DB$291)+SUMIF('PREVIOUS LOGS'!$DF$324,K59,'PREVIOUS LOGS'!$DB$344)+SUMIF('PREVIOUS LOGS'!$FC$6,K59,'PREVIOUS LOGS'!$EY$26)+SUMIF('PREVIOUS LOGS'!$FC$59,$K$6,'PREVIOUS LOGS'!$EY$79)+SUMIF('PREVIOUS LOGS'!$FC$112,K59,'PREVIOUS LOGS'!$EY$132)+SUMIF('PREVIOUS LOGS'!$FC$165,K59,'PREVIOUS LOGS'!$EY$185)+SUMIF('PREVIOUS LOGS'!$FC$218,K59,'PREVIOUS LOGS'!$EY$238)+SUMIF('PREVIOUS LOGS'!$FC$271,K59,'PREVIOUS LOGS'!$EY$291)+SUMIF('PREVIOUS LOGS'!$FC$324,K59,'PREVIOUS LOGS'!$EY$344)</f>
        <v>0</v>
      </c>
      <c r="G79" s="793"/>
      <c r="H79" s="793"/>
      <c r="I79" s="793"/>
      <c r="J79" s="793"/>
      <c r="K79" s="793"/>
      <c r="L79" s="794"/>
      <c r="M79" s="643"/>
      <c r="N79" s="729" t="str">
        <f>'ANNUAL SUMMARY'!$O$30</f>
        <v>NIGHT</v>
      </c>
      <c r="O79" s="730"/>
      <c r="P79" s="730"/>
      <c r="Q79" s="730"/>
      <c r="R79" s="731"/>
      <c r="S79" s="735">
        <f>SUMIF('ANNUAL SUMMARY'!$FE$622,K59,'ANNUAL SUMMARY'!$FM$646)+SUMIF('ANNUAL SUMMARY'!$DH$622,K59,'ANNUAL SUMMARY'!$DP$646)+SUMIF('ANNUAL SUMMARY'!$BI$622,K59,'ANNUAL SUMMARY'!$BQ$646)+SUMIF('ANNUAL SUMMARY'!$L$622,K59,'ANNUAL SUMMARY'!$T$646)+SUMIF('ANNUAL SUMMARY'!$FE$566,K59,'ANNUAL SUMMARY'!$FM$590)+SUMIF('ANNUAL SUMMARY'!$DH$566,K59,'ANNUAL SUMMARY'!$DP$590)+SUMIF('ANNUAL SUMMARY'!$BI$566,K59,'ANNUAL SUMMARY'!$BQ$590)+SUMIF('ANNUAL SUMMARY'!$L$566,K59,'ANNUAL SUMMARY'!$T$590)+SUMIF('ANNUAL SUMMARY'!$FE$510,K59,'ANNUAL SUMMARY'!$FM$534)+SUMIF('ANNUAL SUMMARY'!$DH$510,K59,'ANNUAL SUMMARY'!$DP$534)+SUMIF('ANNUAL SUMMARY'!$BI$510,K59,'ANNUAL SUMMARY'!$BQ$534)+SUMIF('ANNUAL SUMMARY'!$L$510,K59,'ANNUAL SUMMARY'!$T$534)+SUMIF('ANNUAL SUMMARY'!$FE$454,K59,'ANNUAL SUMMARY'!$FM$478)+SUMIF('ANNUAL SUMMARY'!$DH$454,K59,'ANNUAL SUMMARY'!$DP$478)+SUMIF('ANNUAL SUMMARY'!$BI$454,K59,'ANNUAL SUMMARY'!$BQ$478)+SUMIF('ANNUAL SUMMARY'!$L$454,K59,'ANNUAL SUMMARY'!$T$478)+SUMIF('ANNUAL SUMMARY'!$FE$398,K59,'ANNUAL SUMMARY'!$FM$422)+SUMIF('ANNUAL SUMMARY'!$DH$398,K59,'ANNUAL SUMMARY'!$DP$422)+SUMIF('ANNUAL SUMMARY'!$BI$398,K59,'ANNUAL SUMMARY'!$BQ$422)+SUMIF('ANNUAL SUMMARY'!$L$398,K59,'ANNUAL SUMMARY'!$T$422)+SUMIF('ANNUAL SUMMARY'!$FE$342,K59,'ANNUAL SUMMARY'!$FM$366)+SUMIF('ANNUAL SUMMARY'!$DH$342,K59,'ANNUAL SUMMARY'!$DP$366)+SUMIF('ANNUAL SUMMARY'!$BI$342,K59,'ANNUAL SUMMARY'!$BQ$366)+SUMIF('ANNUAL SUMMARY'!$L$342,K59,'ANNUAL SUMMARY'!$T$366)+SUMIF('ANNUAL SUMMARY'!$FE$286,K59,'ANNUAL SUMMARY'!$FM$310)+SUMIF('ANNUAL SUMMARY'!$DH$286,K59,'ANNUAL SUMMARY'!$DP$310)+SUMIF('ANNUAL SUMMARY'!$BI$286,K59,'ANNUAL SUMMARY'!$BQ$310)+SUMIF('ANNUAL SUMMARY'!$L$286,K59,'ANNUAL SUMMARY'!$T$310)+SUMIF('ANNUAL SUMMARY'!$FE$230,K59,'ANNUAL SUMMARY'!$FM$254)+SUMIF('ANNUAL SUMMARY'!$DH$230,K59,'ANNUAL SUMMARY'!$DP$254)+SUMIF('ANNUAL SUMMARY'!$BI$230,K59,'ANNUAL SUMMARY'!$BQ$254)+SUMIF('ANNUAL SUMMARY'!$L$230,K59,'ANNUAL SUMMARY'!$T$254)+SUMIF('ANNUAL SUMMARY'!$FE$174,K59,'ANNUAL SUMMARY'!$FM$198)+SUMIF('ANNUAL SUMMARY'!$DH$174,K59,'ANNUAL SUMMARY'!$DP$198)+SUMIF('ANNUAL SUMMARY'!$BI$174,K59,'ANNUAL SUMMARY'!$BQ$198)+SUMIF('ANNUAL SUMMARY'!$L$174,K59,'ANNUAL SUMMARY'!$T$198)+SUMIF('ANNUAL SUMMARY'!$FE$118,K59,'ANNUAL SUMMARY'!$FM$142)+SUMIF('ANNUAL SUMMARY'!$DH$118,K59,'ANNUAL SUMMARY'!$DP$142)+SUMIF('ANNUAL SUMMARY'!$BI$118,K59,'ANNUAL SUMMARY'!$BQ$142)+SUMIF('ANNUAL SUMMARY'!$L$118,K59,'ANNUAL SUMMARY'!$T$142)+SUMIF('ANNUAL SUMMARY'!$FE$62,K59,'ANNUAL SUMMARY'!$FM$86)+SUMIF('ANNUAL SUMMARY'!$DH$62,K59,'ANNUAL SUMMARY'!$DP$86)+SUMIF('ANNUAL SUMMARY'!$BI$62,K59,'ANNUAL SUMMARY'!$BQ$86)+SUMIF('ANNUAL SUMMARY'!$L$62,K59,'ANNUAL SUMMARY'!$T$86)+SUMIF('ANNUAL SUMMARY'!$FE$6,K59,'ANNUAL SUMMARY'!$FM$30)+SUMIF('ANNUAL SUMMARY'!$DH$6,K59,'ANNUAL SUMMARY'!$DP$30)+SUMIF('ANNUAL SUMMARY'!$BI$6,K59,'ANNUAL SUMMARY'!$BQ$30)+SUMIF('ANNUAL SUMMARY'!$L$6,K59,'ANNUAL SUMMARY'!$T$30)+SUMIF('PREVIOUS LOGS'!$K$6,K59,'PREVIOUS LOGS'!$S$26)+SUMIF('PREVIOUS LOGS'!$K$59,$K$6,'PREVIOUS LOGS'!$S$79)+SUMIF('PREVIOUS LOGS'!$K$112,K59,'PREVIOUS LOGS'!$S$132)+SUMIF('PREVIOUS LOGS'!$K$165,K59,'PREVIOUS LOGS'!$S$185)+SUMIF('PREVIOUS LOGS'!$K$218,K59,'PREVIOUS LOGS'!$S$238)+SUMIF('PREVIOUS LOGS'!$K$271,K59,'PREVIOUS LOGS'!$S$291)+SUMIF('PREVIOUS LOGS'!$K$324,K59,'PREVIOUS LOGS'!$S$344)+SUMIF('PREVIOUS LOGS'!$BH$6,K59,'PREVIOUS LOGS'!$BP$26)+SUMIF('PREVIOUS LOGS'!$BH$59,$K$6,'PREVIOUS LOGS'!$BP$79)+SUMIF('PREVIOUS LOGS'!$BH$112,K59,'PREVIOUS LOGS'!$BP$132)+SUMIF('PREVIOUS LOGS'!$BH$165,K59,'PREVIOUS LOGS'!$BP$185)+SUMIF('PREVIOUS LOGS'!$BH$218,K59,'PREVIOUS LOGS'!$BP$238)+SUMIF('PREVIOUS LOGS'!$BH$271,K59,'PREVIOUS LOGS'!$BP$291)+SUMIF('PREVIOUS LOGS'!$BH$324,K59,'PREVIOUS LOGS'!$BP$344)+SUMIF('PREVIOUS LOGS'!$DF$6,K59,'PREVIOUS LOGS'!$DN$26)+SUMIF('PREVIOUS LOGS'!$DF$59,$K$6,'PREVIOUS LOGS'!$DN$79)+SUMIF('PREVIOUS LOGS'!$DF$112,K59,'PREVIOUS LOGS'!$DN$132)+SUMIF('PREVIOUS LOGS'!$DF$165,K59,'PREVIOUS LOGS'!$DN$185)+SUMIF('PREVIOUS LOGS'!$DF$218,K59,'PREVIOUS LOGS'!$DN$238)+SUMIF('PREVIOUS LOGS'!$DF$271,K59,'PREVIOUS LOGS'!$DN$291)+SUMIF('PREVIOUS LOGS'!$DF$324,K59,'PREVIOUS LOGS'!$DN$344)+SUMIF('PREVIOUS LOGS'!$FC$6,K59,'PREVIOUS LOGS'!$FK$26)+SUMIF('PREVIOUS LOGS'!$FC$59,$K$6,'PREVIOUS LOGS'!$FK$79)+SUMIF('PREVIOUS LOGS'!$FC$112,K59,'PREVIOUS LOGS'!$FK$132)+SUMIF('PREVIOUS LOGS'!$FC$165,K59,'PREVIOUS LOGS'!$FK$185)+SUMIF('PREVIOUS LOGS'!$FC$218,K59,'PREVIOUS LOGS'!$FK$238)+SUMIF('PREVIOUS LOGS'!$FC$271,K59,'PREVIOUS LOGS'!$FK$291)+SUMIF('PREVIOUS LOGS'!$FC$324,K59,'PREVIOUS LOGS'!$FK$344)</f>
        <v>0</v>
      </c>
      <c r="T79" s="736"/>
      <c r="U79" s="736"/>
      <c r="V79" s="736"/>
      <c r="W79" s="736"/>
      <c r="X79" s="737"/>
      <c r="Y79" s="15"/>
      <c r="Z79" s="812">
        <f>IF(Z65=0," ",Z65+7)</f>
        <v>2029</v>
      </c>
      <c r="AA79" s="813"/>
      <c r="AB79" s="813"/>
      <c r="AC79" s="813"/>
      <c r="AD79" s="813"/>
      <c r="AE79" s="1118">
        <f>SUMIFS('ANNUAL SUMMARY'!$AF$54,Z79,'ANNUAL SUMMARY'!$V$9,K59,'ANNUAL SUMMARY'!$L$6)+SUMIFS('ANNUAL SUMMARY'!$AF$112,Z79,'ANNUAL SUMMARY'!$V$9,K59,'ANNUAL SUMMARY'!$L$64)+SUMIFS('ANNUAL SUMMARY'!$AF$170,Z79,'ANNUAL SUMMARY'!$V$9,K59,'ANNUAL SUMMARY'!$L$122)+SUMIFS('ANNUAL SUMMARY'!$AF$228,Z79,'ANNUAL SUMMARY'!$V$9,K59,'ANNUAL SUMMARY'!$L$180)+SUMIFS('ANNUAL SUMMARY'!$AF$286,Z79,'ANNUAL SUMMARY'!$V$9,K59,'ANNUAL SUMMARY'!$L$238)+SUMIFS('ANNUAL SUMMARY'!$AF$344,Z79,'ANNUAL SUMMARY'!$V$9,K59,'ANNUAL SUMMARY'!$L$296)+SUMIFS('ANNUAL SUMMARY'!$AF$402,Z79,'ANNUAL SUMMARY'!$V$9,K59,'ANNUAL SUMMARY'!$L$354)+SUMIFS('ANNUAL SUMMARY'!$AF$460,Z79,'ANNUAL SUMMARY'!$V$9,K59,'ANNUAL SUMMARY'!$L$412)+SUMIFS('ANNUAL SUMMARY'!$AF$518,Z79,'ANNUAL SUMMARY'!$V$9,K59,'ANNUAL SUMMARY'!$L$470)+SUMIFS('ANNUAL SUMMARY'!$AF$576,Z79,'ANNUAL SUMMARY'!$V$9,K59,'ANNUAL SUMMARY'!$L$528)+SUMIFS('ANNUAL SUMMARY'!$AF$634,Z79,'ANNUAL SUMMARY'!$V$9,K59,'ANNUAL SUMMARY'!$L$586)+SUMIFS('ANNUAL SUMMARY'!$AF$692,Z79,'ANNUAL SUMMARY'!$V$9,K59,'ANNUAL SUMMARY'!$L$644)+SUMIFS('ANNUAL SUMMARY'!$CC$54,Z79,'ANNUAL SUMMARY'!$V$9,K59,'ANNUAL SUMMARY'!$BI$6)+SUMIFS('ANNUAL SUMMARY'!$CC$112,Z79,'ANNUAL SUMMARY'!$V$9,K59,'ANNUAL SUMMARY'!$BI$64)+SUMIFS('ANNUAL SUMMARY'!$CC$170,Z79,'ANNUAL SUMMARY'!$V$9,K59,'ANNUAL SUMMARY'!$BI$122)+SUMIFS('ANNUAL SUMMARY'!$CC$228,Z79,'ANNUAL SUMMARY'!$V$9,K59,'ANNUAL SUMMARY'!$BI$180)+SUMIFS('ANNUAL SUMMARY'!$CC$286,Z79,'ANNUAL SUMMARY'!$V$9,K59,'ANNUAL SUMMARY'!$BI$238)+SUMIFS('ANNUAL SUMMARY'!$CC$344,Z79,'ANNUAL SUMMARY'!$V$9,K59,'ANNUAL SUMMARY'!$BI$296)+SUMIFS('ANNUAL SUMMARY'!$CC$402,Z79,'ANNUAL SUMMARY'!$V$9,K59,'ANNUAL SUMMARY'!$BI$354)+SUMIFS('ANNUAL SUMMARY'!$CC$460,Z79,'ANNUAL SUMMARY'!$V$9,K59,'ANNUAL SUMMARY'!$BI$412)+SUMIFS('ANNUAL SUMMARY'!$CC$518,Z79,'ANNUAL SUMMARY'!$V$9,K59,'ANNUAL SUMMARY'!$BI$470)+SUMIFS('ANNUAL SUMMARY'!$CC$576,Z79,'ANNUAL SUMMARY'!$V$9,K59,'ANNUAL SUMMARY'!$BI$528)+SUMIFS('ANNUAL SUMMARY'!$CC$634,Z79,'ANNUAL SUMMARY'!$V$9,K59,'ANNUAL SUMMARY'!$BI$586)+SUMIFS('ANNUAL SUMMARY'!$CC$692,Z79,'ANNUAL SUMMARY'!$V$9,K59,'ANNUAL SUMMARY'!$BI$644)+SUMIFS('ANNUAL SUMMARY'!$EB$54,Z79,'ANNUAL SUMMARY'!$V$9,K59,'ANNUAL SUMMARY'!$DH$6)+SUMIFS('ANNUAL SUMMARY'!$EB$112,Z79,'ANNUAL SUMMARY'!$V$9,K59,'ANNUAL SUMMARY'!$DH$64)+SUMIFS('ANNUAL SUMMARY'!$EB$170,Z79,'ANNUAL SUMMARY'!$V$9,K59,'ANNUAL SUMMARY'!$DH$122)+SUMIFS('ANNUAL SUMMARY'!$EB$228,Z79,'ANNUAL SUMMARY'!$V$9,K59,'ANNUAL SUMMARY'!$DH$180)+SUMIFS('ANNUAL SUMMARY'!$EB$286,Z79,'ANNUAL SUMMARY'!$V$9,K59,'ANNUAL SUMMARY'!$DH$238)+SUMIFS('ANNUAL SUMMARY'!$EB$344,Z79,'ANNUAL SUMMARY'!$V$9,K59,'ANNUAL SUMMARY'!$DH$296)+SUMIFS('ANNUAL SUMMARY'!$EB$402,Z79,'ANNUAL SUMMARY'!$V$9,K59,'ANNUAL SUMMARY'!$DH$354)+SUMIFS('ANNUAL SUMMARY'!$EB$460,Z79,'ANNUAL SUMMARY'!$V$9,K59,'ANNUAL SUMMARY'!$DH$412)+SUMIFS('ANNUAL SUMMARY'!$EB$518,Z79,'ANNUAL SUMMARY'!$V$9,K59,'ANNUAL SUMMARY'!$DH$470)+SUMIFS('ANNUAL SUMMARY'!$EB$576,Z79,'ANNUAL SUMMARY'!$V$9,K59,'ANNUAL SUMMARY'!$DH$528)+SUMIFS('ANNUAL SUMMARY'!$EB$634,Z79,'ANNUAL SUMMARY'!$V$9,K59,'ANNUAL SUMMARY'!$DH$586)+SUMIFS('ANNUAL SUMMARY'!$EB$692,Z79,'ANNUAL SUMMARY'!$V$9,K59,'ANNUAL SUMMARY'!$DH$644)+SUMIFS('ANNUAL SUMMARY'!$FY$54,Z79,'ANNUAL SUMMARY'!$V$9,K59,'ANNUAL SUMMARY'!$FE$6)+SUMIFS('ANNUAL SUMMARY'!$FY$112,Z79,'ANNUAL SUMMARY'!$V$9,K59,'ANNUAL SUMMARY'!$FE$64)+SUMIFS('ANNUAL SUMMARY'!$FY$170,Z79,'ANNUAL SUMMARY'!$V$9,K59,'ANNUAL SUMMARY'!$FE$122)+SUMIFS('ANNUAL SUMMARY'!$FY$228,Z79,'ANNUAL SUMMARY'!$V$9,K59,'ANNUAL SUMMARY'!$FE$180)+SUMIFS('ANNUAL SUMMARY'!$FY$286,Z79,'ANNUAL SUMMARY'!$V$9,K59,'ANNUAL SUMMARY'!$FE$238)+SUMIFS('ANNUAL SUMMARY'!$FY$344,Z79,'ANNUAL SUMMARY'!$V$9,K59,'ANNUAL SUMMARY'!$FE$296)+SUMIFS('ANNUAL SUMMARY'!$FY$402,Z79,'ANNUAL SUMMARY'!$V$9,K59,'ANNUAL SUMMARY'!$FE$354)+SUMIFS('ANNUAL SUMMARY'!$FY$460,Z79,'ANNUAL SUMMARY'!$V$9,K59,'ANNUAL SUMMARY'!$FE$412)+SUMIFS('ANNUAL SUMMARY'!$FY$518,Z79,'ANNUAL SUMMARY'!$V$9,K59,'ANNUAL SUMMARY'!$FE$470)+SUMIFS('ANNUAL SUMMARY'!$FY$576,Z79,'ANNUAL SUMMARY'!$V$9,K59,'ANNUAL SUMMARY'!$FE$528)+SUMIFS('ANNUAL SUMMARY'!$FY$634,Z79,'ANNUAL SUMMARY'!$V$9,K59,'ANNUAL SUMMARY'!$FE$586)+SUMIFS('ANNUAL SUMMARY'!$FY$692,Z79,'ANNUAL SUMMARY'!$V$9,K59,'ANNUAL SUMMARY'!$FE$644)</f>
        <v>0</v>
      </c>
      <c r="AF79" s="727"/>
      <c r="AG79" s="727"/>
      <c r="AH79" s="727"/>
      <c r="AI79" s="727">
        <f>SUMIFS('ANNUAL SUMMARY'!$AJ$54,Z79,'ANNUAL SUMMARY'!$V$9,K59,'ANNUAL SUMMARY'!$L$6)+SUMIFS('ANNUAL SUMMARY'!$AJ$112,Z79,'ANNUAL SUMMARY'!$V$9,K59,'ANNUAL SUMMARY'!$L$64)+SUMIFS('ANNUAL SUMMARY'!$AJ$170,Z79,'ANNUAL SUMMARY'!$V$9,K59,'ANNUAL SUMMARY'!$L$122)+SUMIFS('ANNUAL SUMMARY'!$AJ$228,Z79,'ANNUAL SUMMARY'!$V$9,K59,'ANNUAL SUMMARY'!$L$180)+SUMIFS('ANNUAL SUMMARY'!$AJ$286,Z79,'ANNUAL SUMMARY'!$V$9,K59,'ANNUAL SUMMARY'!$L$238)+SUMIFS('ANNUAL SUMMARY'!$AJ$344,Z79,'ANNUAL SUMMARY'!$V$9,K59,'ANNUAL SUMMARY'!$L$296)+SUMIFS('ANNUAL SUMMARY'!$AJ$402,Z79,'ANNUAL SUMMARY'!$V$9,K59,'ANNUAL SUMMARY'!$L$354)+SUMIFS('ANNUAL SUMMARY'!$AJ$460,Z79,'ANNUAL SUMMARY'!$V$9,K59,'ANNUAL SUMMARY'!$L$412)+SUMIFS('ANNUAL SUMMARY'!$AJ$518,Z79,'ANNUAL SUMMARY'!$V$9,K59,'ANNUAL SUMMARY'!$L$470)+SUMIFS('ANNUAL SUMMARY'!$AJ$576,Z79,'ANNUAL SUMMARY'!$V$9,K59,'ANNUAL SUMMARY'!$L$528)+SUMIFS('ANNUAL SUMMARY'!$AJ$634,Z79,'ANNUAL SUMMARY'!$V$9,K59,'ANNUAL SUMMARY'!$L$586)+SUMIFS('ANNUAL SUMMARY'!$AJ$692,Z79,'ANNUAL SUMMARY'!$V$9,K59,'ANNUAL SUMMARY'!$L$644)+SUMIFS('ANNUAL SUMMARY'!$CG$54,Z79,'ANNUAL SUMMARY'!$V$9,K59,'ANNUAL SUMMARY'!$BI$6)+SUMIFS('ANNUAL SUMMARY'!$CG$112,Z79,'ANNUAL SUMMARY'!$V$9,K59,'ANNUAL SUMMARY'!$BI$64)+SUMIFS('ANNUAL SUMMARY'!$CG$170,Z79,'ANNUAL SUMMARY'!$V$9,K59,'ANNUAL SUMMARY'!$BI$122)+SUMIFS('ANNUAL SUMMARY'!$CG$228,Z79,'ANNUAL SUMMARY'!$V$9,K59,'ANNUAL SUMMARY'!$BI$180)+SUMIFS('ANNUAL SUMMARY'!$CG$286,Z79,'ANNUAL SUMMARY'!$V$9,K59,'ANNUAL SUMMARY'!$BI$238)+SUMIFS('ANNUAL SUMMARY'!$CG$344,Z79,'ANNUAL SUMMARY'!$V$9,K59,'ANNUAL SUMMARY'!$BI$296)+SUMIFS('ANNUAL SUMMARY'!$CG$402,Z79,'ANNUAL SUMMARY'!$V$9,K59,'ANNUAL SUMMARY'!$BI$354)+SUMIFS('ANNUAL SUMMARY'!$CG$460,Z79,'ANNUAL SUMMARY'!$V$9,K59,'ANNUAL SUMMARY'!$BI$412)+SUMIFS('ANNUAL SUMMARY'!$CG$518,Z79,'ANNUAL SUMMARY'!$V$9,K59,'ANNUAL SUMMARY'!$BI$470)+SUMIFS('ANNUAL SUMMARY'!$CG$576,Z79,'ANNUAL SUMMARY'!$V$9,K59,'ANNUAL SUMMARY'!$BI$528)+SUMIFS('ANNUAL SUMMARY'!$CG$634,Z79,'ANNUAL SUMMARY'!$V$9,K59,'ANNUAL SUMMARY'!$BI$586)+SUMIFS('ANNUAL SUMMARY'!$CG$692,Z79,'ANNUAL SUMMARY'!$V$9,K59,'ANNUAL SUMMARY'!$BI$644)+SUMIFS('ANNUAL SUMMARY'!$EF$54,Z79,'ANNUAL SUMMARY'!$V$9,K59,'ANNUAL SUMMARY'!$DH$6)+SUMIFS('ANNUAL SUMMARY'!$EF$112,Z79,'ANNUAL SUMMARY'!$V$9,K59,'ANNUAL SUMMARY'!$DH$64)+SUMIFS('ANNUAL SUMMARY'!$EF$170,Z79,'ANNUAL SUMMARY'!$V$9,K59,'ANNUAL SUMMARY'!$DH$122)+SUMIFS('ANNUAL SUMMARY'!$EF$228,Z79,'ANNUAL SUMMARY'!$V$9,K59,'ANNUAL SUMMARY'!$DH$180)+SUMIFS('ANNUAL SUMMARY'!$EF$286,Z79,'ANNUAL SUMMARY'!$V$9,K59,'ANNUAL SUMMARY'!$DH$238)+SUMIFS('ANNUAL SUMMARY'!$EF$344,Z79,'ANNUAL SUMMARY'!$V$9,K59,'ANNUAL SUMMARY'!$DH$296)+SUMIFS('ANNUAL SUMMARY'!$EF$402,Z79,'ANNUAL SUMMARY'!$V$9,K59,'ANNUAL SUMMARY'!$DH$354)+SUMIFS('ANNUAL SUMMARY'!$EF$460,Z79,'ANNUAL SUMMARY'!$V$9,K59,'ANNUAL SUMMARY'!$DH$412)+SUMIFS('ANNUAL SUMMARY'!$EF$518,Z79,'ANNUAL SUMMARY'!$V$9,K59,'ANNUAL SUMMARY'!$DH$470)+SUMIFS('ANNUAL SUMMARY'!$EF$576,Z79,'ANNUAL SUMMARY'!$V$9,K59,'ANNUAL SUMMARY'!$DH$528)+SUMIFS('ANNUAL SUMMARY'!$EF$634,Z79,'ANNUAL SUMMARY'!$V$9,K59,'ANNUAL SUMMARY'!$DH$586)+SUMIFS('ANNUAL SUMMARY'!$EF$692,Z79,'ANNUAL SUMMARY'!$V$9,K59,'ANNUAL SUMMARY'!$DH$644)+SUMIFS('ANNUAL SUMMARY'!$GC$54,Z79,'ANNUAL SUMMARY'!$V$9,K59,'ANNUAL SUMMARY'!$FE$6)+SUMIFS('ANNUAL SUMMARY'!$GC$112,Z79,'ANNUAL SUMMARY'!$V$9,K59,'ANNUAL SUMMARY'!$FE$64)+SUMIFS('ANNUAL SUMMARY'!$GC$170,Z79,'ANNUAL SUMMARY'!$V$9,K59,'ANNUAL SUMMARY'!$FE$122)+SUMIFS('ANNUAL SUMMARY'!$GC$228,Z79,'ANNUAL SUMMARY'!$V$9,K59,'ANNUAL SUMMARY'!$FE$180)+SUMIFS('ANNUAL SUMMARY'!$GC$286,Z79,'ANNUAL SUMMARY'!$V$9,K59,'ANNUAL SUMMARY'!$FE$238)+SUMIFS('ANNUAL SUMMARY'!$GC$344,Z79,'ANNUAL SUMMARY'!$V$9,K59,'ANNUAL SUMMARY'!$FE$296)+SUMIFS('ANNUAL SUMMARY'!$GC$402,Z79,'ANNUAL SUMMARY'!$V$9,K59,'ANNUAL SUMMARY'!$FE$354)+SUMIFS('ANNUAL SUMMARY'!$GC$460,Z79,'ANNUAL SUMMARY'!$V$9,K59,'ANNUAL SUMMARY'!$FE$412)+SUMIFS('ANNUAL SUMMARY'!$GC$518,Z79,'ANNUAL SUMMARY'!$V$9,K59,'ANNUAL SUMMARY'!$FE$470)+SUMIFS('ANNUAL SUMMARY'!$GC$576,Z79,'ANNUAL SUMMARY'!$V$9,K59,'ANNUAL SUMMARY'!$FE$528)+SUMIFS('ANNUAL SUMMARY'!$GC$634,Z79,'ANNUAL SUMMARY'!$V$9,K59,'ANNUAL SUMMARY'!$FE$586)+SUMIFS('ANNUAL SUMMARY'!$GC$692,Z79,'ANNUAL SUMMARY'!$V$9,K59,'ANNUAL SUMMARY'!$FE$644)</f>
        <v>0</v>
      </c>
      <c r="AJ79" s="727"/>
      <c r="AK79" s="727"/>
      <c r="AL79" s="727"/>
      <c r="AM79" s="727">
        <f>SUMIFS('ANNUAL SUMMARY'!$AN$54,Z79,'ANNUAL SUMMARY'!$V$9,K59,'ANNUAL SUMMARY'!$L$6)+SUMIFS('ANNUAL SUMMARY'!$AN$112,Z79,'ANNUAL SUMMARY'!$V$9,K59,'ANNUAL SUMMARY'!$L$64)+SUMIFS('ANNUAL SUMMARY'!$AN$170,Z79,'ANNUAL SUMMARY'!$V$9,K59,'ANNUAL SUMMARY'!$L$122)+SUMIFS('ANNUAL SUMMARY'!$AN$228,Z79,'ANNUAL SUMMARY'!$V$9,K59,'ANNUAL SUMMARY'!$L$180)+SUMIFS('ANNUAL SUMMARY'!$AN$286,Z79,'ANNUAL SUMMARY'!$V$9,K59,'ANNUAL SUMMARY'!$L$238)+SUMIFS('ANNUAL SUMMARY'!$AN$344,Z79,'ANNUAL SUMMARY'!$V$9,K59,'ANNUAL SUMMARY'!$L$296)+SUMIFS('ANNUAL SUMMARY'!$AN$402,Z79,'ANNUAL SUMMARY'!$V$9,K59,'ANNUAL SUMMARY'!$L$354)+SUMIFS('ANNUAL SUMMARY'!$AN$460,Z79,'ANNUAL SUMMARY'!$V$9,K59,'ANNUAL SUMMARY'!$L$412)+SUMIFS('ANNUAL SUMMARY'!$AN$518,Z79,'ANNUAL SUMMARY'!$V$9,K59,'ANNUAL SUMMARY'!$L$470)+SUMIFS('ANNUAL SUMMARY'!$AN$576,Z79,'ANNUAL SUMMARY'!$V$9,K59,'ANNUAL SUMMARY'!$L$528)+SUMIFS('ANNUAL SUMMARY'!$AN$634,Z79,'ANNUAL SUMMARY'!$V$9,K59,'ANNUAL SUMMARY'!$L$586)+SUMIFS('ANNUAL SUMMARY'!$AN$692,Z79,'ANNUAL SUMMARY'!$V$9,K59,'ANNUAL SUMMARY'!$L$644)+SUMIFS('ANNUAL SUMMARY'!$CK$54,Z79,'ANNUAL SUMMARY'!$V$9,K59,'ANNUAL SUMMARY'!$BI$6)+SUMIFS('ANNUAL SUMMARY'!$CK$112,Z79,'ANNUAL SUMMARY'!$V$9,K59,'ANNUAL SUMMARY'!$BI$64)+SUMIFS('ANNUAL SUMMARY'!$CK$170,Z79,'ANNUAL SUMMARY'!$V$9,K59,'ANNUAL SUMMARY'!$BI$122)+SUMIFS('ANNUAL SUMMARY'!$CK$228,Z79,'ANNUAL SUMMARY'!$V$9,K59,'ANNUAL SUMMARY'!$BI$180)+SUMIFS('ANNUAL SUMMARY'!$CK$286,Z79,'ANNUAL SUMMARY'!$V$9,K59,'ANNUAL SUMMARY'!$BI$238)+SUMIFS('ANNUAL SUMMARY'!$CK$344,Z79,'ANNUAL SUMMARY'!$V$9,K59,'ANNUAL SUMMARY'!$BI$296)+SUMIFS('ANNUAL SUMMARY'!$CK$402,Z79,'ANNUAL SUMMARY'!$V$9,K59,'ANNUAL SUMMARY'!$BI$354)+SUMIFS('ANNUAL SUMMARY'!$CK$460,Z79,'ANNUAL SUMMARY'!$V$9,K59,'ANNUAL SUMMARY'!$BI$412)+SUMIFS('ANNUAL SUMMARY'!$CK$518,Z79,'ANNUAL SUMMARY'!$V$9,K59,'ANNUAL SUMMARY'!$BI$470)+SUMIFS('ANNUAL SUMMARY'!$CK$576,Z79,'ANNUAL SUMMARY'!$V$9,K59,'ANNUAL SUMMARY'!$BI$528)+SUMIFS('ANNUAL SUMMARY'!$CK$634,Z79,'ANNUAL SUMMARY'!$V$9,K59,'ANNUAL SUMMARY'!$BI$586)+SUMIFS('ANNUAL SUMMARY'!$CK$692,Z79,'ANNUAL SUMMARY'!$V$9,K59,'ANNUAL SUMMARY'!$BI$644)+SUMIFS('ANNUAL SUMMARY'!$EJ$54,Z79,'ANNUAL SUMMARY'!$V$9,K59,'ANNUAL SUMMARY'!$DH$6)+SUMIFS('ANNUAL SUMMARY'!$EJ$112,Z79,'ANNUAL SUMMARY'!$V$9,K59,'ANNUAL SUMMARY'!$DH$64)+SUMIFS('ANNUAL SUMMARY'!$EJ$170,Z79,'ANNUAL SUMMARY'!$V$9,K59,'ANNUAL SUMMARY'!$DH$122)+SUMIFS('ANNUAL SUMMARY'!$EJ$228,Z79,'ANNUAL SUMMARY'!$V$9,K59,'ANNUAL SUMMARY'!$DH$180)+SUMIFS('ANNUAL SUMMARY'!$EJ$286,Z79,'ANNUAL SUMMARY'!$V$9,K59,'ANNUAL SUMMARY'!$DH$238)+SUMIFS('ANNUAL SUMMARY'!$EJ$344,Z79,'ANNUAL SUMMARY'!$V$9,K59,'ANNUAL SUMMARY'!$DH$296)+SUMIFS('ANNUAL SUMMARY'!$EJ$402,Z79,'ANNUAL SUMMARY'!$V$9,K59,'ANNUAL SUMMARY'!$DH$354)+SUMIFS('ANNUAL SUMMARY'!$EJ$460,Z79,'ANNUAL SUMMARY'!$V$9,K59,'ANNUAL SUMMARY'!$DH$412)+SUMIFS('ANNUAL SUMMARY'!$EJ$518,Z79,'ANNUAL SUMMARY'!$V$9,K59,'ANNUAL SUMMARY'!$DH$470)+SUMIFS('ANNUAL SUMMARY'!$EJ$576,Z79,'ANNUAL SUMMARY'!$V$9,K59,'ANNUAL SUMMARY'!$DH$528)+SUMIFS('ANNUAL SUMMARY'!$EJ$634,Z79,'ANNUAL SUMMARY'!$V$9,K59,'ANNUAL SUMMARY'!$DH$586)+SUMIFS('ANNUAL SUMMARY'!$EJ$692,Z79,'ANNUAL SUMMARY'!$V$9,K59,'ANNUAL SUMMARY'!$DH$644)+SUMIFS('ANNUAL SUMMARY'!$GG$54,Z79,'ANNUAL SUMMARY'!$V$9,K59,'ANNUAL SUMMARY'!$FE$6)+SUMIFS('ANNUAL SUMMARY'!$GG$112,Z79,'ANNUAL SUMMARY'!$V$9,K59,'ANNUAL SUMMARY'!$FE$64)+SUMIFS('ANNUAL SUMMARY'!$GG$170,Z79,'ANNUAL SUMMARY'!$V$9,K59,'ANNUAL SUMMARY'!$FE$122)+SUMIFS('ANNUAL SUMMARY'!$GG$228,Z79,'ANNUAL SUMMARY'!$V$9,K59,'ANNUAL SUMMARY'!$FE$180)+SUMIFS('ANNUAL SUMMARY'!$GG$286,Z79,'ANNUAL SUMMARY'!$V$9,K59,'ANNUAL SUMMARY'!$FE$238)+SUMIFS('ANNUAL SUMMARY'!$GG$344,Z79,'ANNUAL SUMMARY'!$V$9,K59,'ANNUAL SUMMARY'!$FE$296)+SUMIFS('ANNUAL SUMMARY'!$GG$402,Z79,'ANNUAL SUMMARY'!$V$9,K59,'ANNUAL SUMMARY'!$FE$354)+SUMIFS('ANNUAL SUMMARY'!$GG$460,Z79,'ANNUAL SUMMARY'!$V$9,K59,'ANNUAL SUMMARY'!$FE$412)+SUMIFS('ANNUAL SUMMARY'!$GG$518,Z79,'ANNUAL SUMMARY'!$V$9,K59,'ANNUAL SUMMARY'!$FE$470)+SUMIFS('ANNUAL SUMMARY'!$GG$576,Z79,'ANNUAL SUMMARY'!$V$9,K59,'ANNUAL SUMMARY'!$FE$528)+SUMIFS('ANNUAL SUMMARY'!$GG$634,Z79,'ANNUAL SUMMARY'!$V$9,K59,'ANNUAL SUMMARY'!$FE$586)+SUMIFS('ANNUAL SUMMARY'!$GG$692,Z79,'ANNUAL SUMMARY'!$V$9,K59,'ANNUAL SUMMARY'!$FE$644)</f>
        <v>0</v>
      </c>
      <c r="AN79" s="727"/>
      <c r="AO79" s="727"/>
      <c r="AP79" s="727"/>
      <c r="AQ79" s="728">
        <f>SUMIFS('ANNUAL SUMMARY'!$AR$54,Z79,'ANNUAL SUMMARY'!$V$9,K59,'ANNUAL SUMMARY'!$L$6)+SUMIFS('ANNUAL SUMMARY'!$AR$112,Z79,'ANNUAL SUMMARY'!$V$9,K59,'ANNUAL SUMMARY'!$L$64)+SUMIFS('ANNUAL SUMMARY'!$AR$170,Z79,'ANNUAL SUMMARY'!$V$9,K59,'ANNUAL SUMMARY'!$L$122)+SUMIFS('ANNUAL SUMMARY'!$AR$228,Z79,'ANNUAL SUMMARY'!$V$9,K59,'ANNUAL SUMMARY'!$L$180)+SUMIFS('ANNUAL SUMMARY'!$AR$286,Z79,'ANNUAL SUMMARY'!$V$9,K59,'ANNUAL SUMMARY'!$L$238)+SUMIFS('ANNUAL SUMMARY'!$AR$344,Z79,'ANNUAL SUMMARY'!$V$9,K59,'ANNUAL SUMMARY'!$L$296)+SUMIFS('ANNUAL SUMMARY'!$AR$402,Z79,'ANNUAL SUMMARY'!$V$9,K59,'ANNUAL SUMMARY'!$L$354)+SUMIFS('ANNUAL SUMMARY'!$AR$460,Z79,'ANNUAL SUMMARY'!$V$9,K59,'ANNUAL SUMMARY'!$L$412)+SUMIFS('ANNUAL SUMMARY'!$AR$518,Z79,'ANNUAL SUMMARY'!$V$9,K59,'ANNUAL SUMMARY'!$L$470)+SUMIFS('ANNUAL SUMMARY'!$AR$576,Z79,'ANNUAL SUMMARY'!$V$9,K59,'ANNUAL SUMMARY'!$L$528)+SUMIFS('ANNUAL SUMMARY'!$AR$634,Z79,'ANNUAL SUMMARY'!$V$9,K59,'ANNUAL SUMMARY'!$L$586)+SUMIFS('ANNUAL SUMMARY'!$AR$692,Z79,'ANNUAL SUMMARY'!$V$9,K59,'ANNUAL SUMMARY'!$L$644)+SUMIFS('ANNUAL SUMMARY'!$CO$54,Z79,'ANNUAL SUMMARY'!$V$9,K59,'ANNUAL SUMMARY'!$BI$6)+SUMIFS('ANNUAL SUMMARY'!$CO$112,Z79,'ANNUAL SUMMARY'!$V$9,K59,'ANNUAL SUMMARY'!$BI$64)+SUMIFS('ANNUAL SUMMARY'!$CO$170,Z79,'ANNUAL SUMMARY'!$V$9,K59,'ANNUAL SUMMARY'!$BI$122)+SUMIFS('ANNUAL SUMMARY'!$CO$228,Z79,'ANNUAL SUMMARY'!$V$9,K59,'ANNUAL SUMMARY'!$BI$180)+SUMIFS('ANNUAL SUMMARY'!$CO$286,Z79,'ANNUAL SUMMARY'!$V$9,K59,'ANNUAL SUMMARY'!$BI$238)+SUMIFS('ANNUAL SUMMARY'!$CO$344,Z79,'ANNUAL SUMMARY'!$V$9,K59,'ANNUAL SUMMARY'!$BI$296)+SUMIFS('ANNUAL SUMMARY'!$CO$402,Z79,'ANNUAL SUMMARY'!$V$9,K59,'ANNUAL SUMMARY'!$BI$354)+SUMIFS('ANNUAL SUMMARY'!$CO$460,Z79,'ANNUAL SUMMARY'!$V$9,K59,'ANNUAL SUMMARY'!$BI$412)+SUMIFS('ANNUAL SUMMARY'!$CO$518,Z79,'ANNUAL SUMMARY'!$V$9,K59,'ANNUAL SUMMARY'!$BI$470)+SUMIFS('ANNUAL SUMMARY'!$CO$576,Z79,'ANNUAL SUMMARY'!$V$9,K59,'ANNUAL SUMMARY'!$BI$528)+SUMIFS('ANNUAL SUMMARY'!$CO$634,Z79,'ANNUAL SUMMARY'!$V$9,K59,'ANNUAL SUMMARY'!$BI$586)+SUMIFS('ANNUAL SUMMARY'!$CO$692,Z79,'ANNUAL SUMMARY'!$V$9,K59,'ANNUAL SUMMARY'!$BI$644)+SUMIFS('ANNUAL SUMMARY'!$EN$54,Z79,'ANNUAL SUMMARY'!$V$9,K59,'ANNUAL SUMMARY'!$DH$6)+SUMIFS('ANNUAL SUMMARY'!$EN$112,Z79,'ANNUAL SUMMARY'!$V$9,K59,'ANNUAL SUMMARY'!$DH$64)+SUMIFS('ANNUAL SUMMARY'!$EN$170,Z79,'ANNUAL SUMMARY'!$V$9,K59,'ANNUAL SUMMARY'!$DH$122)+SUMIFS('ANNUAL SUMMARY'!$EN$228,Z79,'ANNUAL SUMMARY'!$V$9,K59,'ANNUAL SUMMARY'!$DH$180)+SUMIFS('ANNUAL SUMMARY'!$EN$286,Z79,'ANNUAL SUMMARY'!$V$9,K59,'ANNUAL SUMMARY'!$DH$238)+SUMIFS('ANNUAL SUMMARY'!$EN$344,Z79,'ANNUAL SUMMARY'!$V$9,K59,'ANNUAL SUMMARY'!$DH$296)+SUMIFS('ANNUAL SUMMARY'!$EN$402,Z79,'ANNUAL SUMMARY'!$V$9,K59,'ANNUAL SUMMARY'!$DH$354)+SUMIFS('ANNUAL SUMMARY'!$EN$460,Z79,'ANNUAL SUMMARY'!$V$9,K59,'ANNUAL SUMMARY'!$DH$412)+SUMIFS('ANNUAL SUMMARY'!$EN$518,Z79,'ANNUAL SUMMARY'!$V$9,K59,'ANNUAL SUMMARY'!$DH$470)+SUMIFS('ANNUAL SUMMARY'!$EN$576,Z79,'ANNUAL SUMMARY'!$V$9,K59,'ANNUAL SUMMARY'!$DH$528)+SUMIFS('ANNUAL SUMMARY'!$EN$634,Z79,'ANNUAL SUMMARY'!$V$9,K59,'ANNUAL SUMMARY'!$DH$586)+SUMIFS('ANNUAL SUMMARY'!$EN$692,Z79,'ANNUAL SUMMARY'!$V$9,K59,'ANNUAL SUMMARY'!$DH$644)+SUMIFS('ANNUAL SUMMARY'!$GK$54,Z79,'ANNUAL SUMMARY'!$V$9,K59,'ANNUAL SUMMARY'!$FE$6)+SUMIFS('ANNUAL SUMMARY'!$GK$112,Z79,'ANNUAL SUMMARY'!$V$9,K59,'ANNUAL SUMMARY'!$FE$64)+SUMIFS('ANNUAL SUMMARY'!$GK$170,Z79,'ANNUAL SUMMARY'!$V$9,K59,'ANNUAL SUMMARY'!$FE$122)+SUMIFS('ANNUAL SUMMARY'!$GK$228,Z79,'ANNUAL SUMMARY'!$V$9,K59,'ANNUAL SUMMARY'!$FE$180)+SUMIFS('ANNUAL SUMMARY'!$GK$286,Z79,'ANNUAL SUMMARY'!$V$9,K59,'ANNUAL SUMMARY'!$FE$238)+SUMIFS('ANNUAL SUMMARY'!$GK$344,Z79,'ANNUAL SUMMARY'!$V$9,K59,'ANNUAL SUMMARY'!$FE$296)+SUMIFS('ANNUAL SUMMARY'!$GK$402,Z79,'ANNUAL SUMMARY'!$V$9,K59,'ANNUAL SUMMARY'!$FE$354)+SUMIFS('ANNUAL SUMMARY'!$GK$460,Z79,'ANNUAL SUMMARY'!$V$9,K59,'ANNUAL SUMMARY'!$FE$412)+SUMIFS('ANNUAL SUMMARY'!$GK$518,Z79,'ANNUAL SUMMARY'!$V$9,K59,'ANNUAL SUMMARY'!$FE$470)+SUMIFS('ANNUAL SUMMARY'!$GK$576,Z79,'ANNUAL SUMMARY'!$V$9,K59,'ANNUAL SUMMARY'!$FE$528)+SUMIFS('ANNUAL SUMMARY'!$GK$634,Z79,'ANNUAL SUMMARY'!$V$9,K59,'ANNUAL SUMMARY'!$FE$586)+SUMIFS('ANNUAL SUMMARY'!$GK$692,Z79,'ANNUAL SUMMARY'!$V$9,K59,'ANNUAL SUMMARY'!$FE$644)</f>
        <v>0</v>
      </c>
      <c r="AR79" s="728"/>
      <c r="AS79" s="728"/>
      <c r="AT79" s="728">
        <f>SUMIFS('ANNUAL SUMMARY'!$AU$54,Z79,'ANNUAL SUMMARY'!$V$9,K59,'ANNUAL SUMMARY'!$L$6)+SUMIFS('ANNUAL SUMMARY'!$AU$112,Z79,'ANNUAL SUMMARY'!$V$9,K59,'ANNUAL SUMMARY'!$L$64)+SUMIFS('ANNUAL SUMMARY'!$AU$170,Z79,'ANNUAL SUMMARY'!$V$9,K59,'ANNUAL SUMMARY'!$L$122)+SUMIFS('ANNUAL SUMMARY'!$AU$228,Z79,'ANNUAL SUMMARY'!$V$9,K59,'ANNUAL SUMMARY'!$L$180)+SUMIFS('ANNUAL SUMMARY'!$AU$286,Z79,'ANNUAL SUMMARY'!$V$9,K59,'ANNUAL SUMMARY'!$L$238)+SUMIFS('ANNUAL SUMMARY'!$AU$344,Z79,'ANNUAL SUMMARY'!$V$9,K59,'ANNUAL SUMMARY'!$L$296)+SUMIFS('ANNUAL SUMMARY'!$AU$402,Z79,'ANNUAL SUMMARY'!$V$9,K59,'ANNUAL SUMMARY'!$L$354)+SUMIFS('ANNUAL SUMMARY'!$AU$460,Z79,'ANNUAL SUMMARY'!$V$9,K59,'ANNUAL SUMMARY'!$L$412)+SUMIFS('ANNUAL SUMMARY'!$AU$518,Z79,'ANNUAL SUMMARY'!$V$9,K59,'ANNUAL SUMMARY'!$L$470)+SUMIFS('ANNUAL SUMMARY'!$AU$576,Z79,'ANNUAL SUMMARY'!$V$9,K59,'ANNUAL SUMMARY'!$L$528)+SUMIFS('ANNUAL SUMMARY'!$AU$634,Z79,'ANNUAL SUMMARY'!$V$9,K59,'ANNUAL SUMMARY'!$L$586)+SUMIFS('ANNUAL SUMMARY'!$AU$692,Z79,'ANNUAL SUMMARY'!$V$9,K59,'ANNUAL SUMMARY'!$L$644)+SUMIFS('ANNUAL SUMMARY'!$CR$54,Z79,'ANNUAL SUMMARY'!$V$9,K59,'ANNUAL SUMMARY'!$BI$6)+SUMIFS('ANNUAL SUMMARY'!$CR$112,Z79,'ANNUAL SUMMARY'!$V$9,K59,'ANNUAL SUMMARY'!$BI$64)+SUMIFS('ANNUAL SUMMARY'!$CR$170,Z79,'ANNUAL SUMMARY'!$V$9,K59,'ANNUAL SUMMARY'!$BI$122)+SUMIFS('ANNUAL SUMMARY'!$CR$228,Z79,'ANNUAL SUMMARY'!$V$9,K59,'ANNUAL SUMMARY'!$BI$180)+SUMIFS('ANNUAL SUMMARY'!$CR$286,Z79,'ANNUAL SUMMARY'!$V$9,K59,'ANNUAL SUMMARY'!$BI$238)+SUMIFS('ANNUAL SUMMARY'!$CR$344,Z79,'ANNUAL SUMMARY'!$V$9,K59,'ANNUAL SUMMARY'!$BI$296)+SUMIFS('ANNUAL SUMMARY'!$CR$402,Z79,'ANNUAL SUMMARY'!$V$9,K59,'ANNUAL SUMMARY'!$BI$354)+SUMIFS('ANNUAL SUMMARY'!$CR$460,Z79,'ANNUAL SUMMARY'!$V$9,K59,'ANNUAL SUMMARY'!$BI$412)+SUMIFS('ANNUAL SUMMARY'!$CR$518,Z79,'ANNUAL SUMMARY'!$V$9,K59,'ANNUAL SUMMARY'!$BI$470)+SUMIFS('ANNUAL SUMMARY'!$CR$576,Z79,'ANNUAL SUMMARY'!$V$9,K59,'ANNUAL SUMMARY'!$BI$528)+SUMIFS('ANNUAL SUMMARY'!$CR$634,Z79,'ANNUAL SUMMARY'!$V$9,K59,'ANNUAL SUMMARY'!$BI$586)+SUMIFS('ANNUAL SUMMARY'!$CR$692,Z79,'ANNUAL SUMMARY'!$V$9,K59,'ANNUAL SUMMARY'!$BI$644)+SUMIFS('ANNUAL SUMMARY'!$EQ$54,Z79,'ANNUAL SUMMARY'!$V$9,K59,'ANNUAL SUMMARY'!$DH$6)+SUMIFS('ANNUAL SUMMARY'!$EQ$112,Z79,'ANNUAL SUMMARY'!$V$9,K59,'ANNUAL SUMMARY'!$DH$64)+SUMIFS('ANNUAL SUMMARY'!$EQ$170,Z79,'ANNUAL SUMMARY'!$V$9,K59,'ANNUAL SUMMARY'!$DH$122)+SUMIFS('ANNUAL SUMMARY'!$EQ$228,Z79,'ANNUAL SUMMARY'!$V$9,K59,'ANNUAL SUMMARY'!$DH$180)+SUMIFS('ANNUAL SUMMARY'!$EQ$286,Z79,'ANNUAL SUMMARY'!$V$9,K59,'ANNUAL SUMMARY'!$DH$238)+SUMIFS('ANNUAL SUMMARY'!$EQ$344,Z79,'ANNUAL SUMMARY'!$V$9,K59,'ANNUAL SUMMARY'!$DH$296)+SUMIFS('ANNUAL SUMMARY'!$EQ$402,Z79,'ANNUAL SUMMARY'!$V$9,K59,'ANNUAL SUMMARY'!$DH$354)+SUMIFS('ANNUAL SUMMARY'!$EQ$460,Z79,'ANNUAL SUMMARY'!$V$9,K59,'ANNUAL SUMMARY'!$DH$412)+SUMIFS('ANNUAL SUMMARY'!$EQ$518,Z79,'ANNUAL SUMMARY'!$V$9,K59,'ANNUAL SUMMARY'!$DH$470)+SUMIFS('ANNUAL SUMMARY'!$EQ$576,Z79,'ANNUAL SUMMARY'!$V$9,K59,'ANNUAL SUMMARY'!$DH$528)+SUMIFS('ANNUAL SUMMARY'!$EQ$634,Z79,'ANNUAL SUMMARY'!$V$9,K59,'ANNUAL SUMMARY'!$DH$586)+SUMIFS('ANNUAL SUMMARY'!$EQ$692,Z79,'ANNUAL SUMMARY'!$V$9,K59,'ANNUAL SUMMARY'!$DH$644)+SUMIFS('ANNUAL SUMMARY'!$GN$54,Z79,'ANNUAL SUMMARY'!$V$9,K59,'ANNUAL SUMMARY'!$FE$6)+SUMIFS('ANNUAL SUMMARY'!$GN$112,Z79,'ANNUAL SUMMARY'!$V$9,K59,'ANNUAL SUMMARY'!$FE$64)+SUMIFS('ANNUAL SUMMARY'!$GN$170,Z79,'ANNUAL SUMMARY'!$V$9,K59,'ANNUAL SUMMARY'!$FE$122)+SUMIFS('ANNUAL SUMMARY'!$GN$228,Z79,'ANNUAL SUMMARY'!$V$9,K59,'ANNUAL SUMMARY'!$FE$180)+SUMIFS('ANNUAL SUMMARY'!$GN$286,Z79,'ANNUAL SUMMARY'!$V$9,K59,'ANNUAL SUMMARY'!$FE$238)+SUMIFS('ANNUAL SUMMARY'!$GN$344,Z79,'ANNUAL SUMMARY'!$V$9,K59,'ANNUAL SUMMARY'!$FE$296)+SUMIFS('ANNUAL SUMMARY'!$GN$402,Z79,'ANNUAL SUMMARY'!$V$9,K59,'ANNUAL SUMMARY'!$FE$354)+SUMIFS('ANNUAL SUMMARY'!$GN$460,Z79,'ANNUAL SUMMARY'!$V$9,K59,'ANNUAL SUMMARY'!$FE$412)+SUMIFS('ANNUAL SUMMARY'!$GN$518,Z79,'ANNUAL SUMMARY'!$V$9,K59,'ANNUAL SUMMARY'!$FE$470)+SUMIFS('ANNUAL SUMMARY'!$GN$576,Z79,'ANNUAL SUMMARY'!$V$9,K59,'ANNUAL SUMMARY'!$FE$528)+SUMIFS('ANNUAL SUMMARY'!$GN$634,Z79,'ANNUAL SUMMARY'!$V$9,K59,'ANNUAL SUMMARY'!$FE$586)+SUMIFS('ANNUAL SUMMARY'!$GN$692,Z79,'ANNUAL SUMMARY'!$V$9,K59,'ANNUAL SUMMARY'!$FE$644)</f>
        <v>0</v>
      </c>
      <c r="AU79" s="728"/>
      <c r="AV79" s="1260"/>
      <c r="AW79" s="1263"/>
      <c r="AX79" s="154"/>
      <c r="AY79" s="798" t="str">
        <f>'ANNUAL SUMMARY'!$C$30</f>
        <v>SIC</v>
      </c>
      <c r="AZ79" s="730"/>
      <c r="BA79" s="730"/>
      <c r="BB79" s="730"/>
      <c r="BC79" s="792">
        <f>SUMIF('ANNUAL SUMMARY'!$FE$622,BH59,'ANNUAL SUMMARY'!$FA$646)+SUMIF('ANNUAL SUMMARY'!$DH$622,BH59,'ANNUAL SUMMARY'!$DD$646)+SUMIF('ANNUAL SUMMARY'!$BI$622,BH59,'ANNUAL SUMMARY'!$BE$646)+SUMIF('ANNUAL SUMMARY'!$L$622,BH59,'ANNUAL SUMMARY'!$H$646)+SUMIF('ANNUAL SUMMARY'!$FE$566,BH59,'ANNUAL SUMMARY'!$FA$590)+SUMIF('ANNUAL SUMMARY'!$DH$566,BH59,'ANNUAL SUMMARY'!$DD$590)+SUMIF('ANNUAL SUMMARY'!$BI$566,BH59,'ANNUAL SUMMARY'!$BE$590)+SUMIF('ANNUAL SUMMARY'!$L$566,BH59,'ANNUAL SUMMARY'!$H$590)+SUMIF('ANNUAL SUMMARY'!$FE$510,BH59,'ANNUAL SUMMARY'!$FA$534)+SUMIF('ANNUAL SUMMARY'!$DH$510,BH59,'ANNUAL SUMMARY'!$DD$534)+SUMIF('ANNUAL SUMMARY'!$BI$510,BH59,'ANNUAL SUMMARY'!$BE$534)+SUMIF('ANNUAL SUMMARY'!$L$510,BH59,'ANNUAL SUMMARY'!$H$534)+SUMIF('ANNUAL SUMMARY'!$FE$454,BH59,'ANNUAL SUMMARY'!$FA$478)+SUMIF('ANNUAL SUMMARY'!$DH$454,BH59,'ANNUAL SUMMARY'!$DD$478)+SUMIF('ANNUAL SUMMARY'!$BI$454,BH59,'ANNUAL SUMMARY'!$BE$478)+SUMIF('ANNUAL SUMMARY'!$L$454,BH59,'ANNUAL SUMMARY'!$H$478)+SUMIF('ANNUAL SUMMARY'!$FE$398,BH59,'ANNUAL SUMMARY'!$FA$422)+SUMIF('ANNUAL SUMMARY'!$DH$398,BH59,'ANNUAL SUMMARY'!$DD$422)+SUMIF('ANNUAL SUMMARY'!$BI$398,BH59,'ANNUAL SUMMARY'!$BE$422)+SUMIF('ANNUAL SUMMARY'!$L$398,BH59,'ANNUAL SUMMARY'!$H$422)+SUMIF('ANNUAL SUMMARY'!$FE$342,BH59,'ANNUAL SUMMARY'!$FA$366)+SUMIF('ANNUAL SUMMARY'!$DH$342,BH59,'ANNUAL SUMMARY'!$DD$366)+SUMIF('ANNUAL SUMMARY'!$BI$342,BH59,'ANNUAL SUMMARY'!$BE$366)+SUMIF('ANNUAL SUMMARY'!$L$342,BH59,'ANNUAL SUMMARY'!$H$366)+SUMIF('ANNUAL SUMMARY'!$FE$286,BH59,'ANNUAL SUMMARY'!$FA$310)+SUMIF('ANNUAL SUMMARY'!$DH$286,BH59,'ANNUAL SUMMARY'!$DD$310)+SUMIF('ANNUAL SUMMARY'!$BI$286,BH59,'ANNUAL SUMMARY'!$BE$310)+SUMIF('ANNUAL SUMMARY'!$L$286,BH59,'ANNUAL SUMMARY'!$H$310)+SUMIF('ANNUAL SUMMARY'!$FE$230,BH59,'ANNUAL SUMMARY'!$FA$254)+SUMIF('ANNUAL SUMMARY'!$DH$230,BH59,'ANNUAL SUMMARY'!$DD$254)+SUMIF('ANNUAL SUMMARY'!$BI$230,BH59,'ANNUAL SUMMARY'!$BE$254)+SUMIF('ANNUAL SUMMARY'!$L$230,BH59,'ANNUAL SUMMARY'!$H$254)+SUMIF('ANNUAL SUMMARY'!$FE$174,BH59,'ANNUAL SUMMARY'!$FA$198)+SUMIF('ANNUAL SUMMARY'!$DH$174,BH59,'ANNUAL SUMMARY'!$DD$198)+SUMIF('ANNUAL SUMMARY'!$BI$174,BH59,'ANNUAL SUMMARY'!$BE$198)+SUMIF('ANNUAL SUMMARY'!$L$174,BH59,'ANNUAL SUMMARY'!$H$198)+SUMIF('ANNUAL SUMMARY'!$FE$118,BH59,'ANNUAL SUMMARY'!$FA$142)+SUMIF('ANNUAL SUMMARY'!$DH$118,BH59,'ANNUAL SUMMARY'!$DD$142)+SUMIF('ANNUAL SUMMARY'!$BI$118,BH59,'ANNUAL SUMMARY'!$BE$142)+SUMIF('ANNUAL SUMMARY'!$L$118,BH59,'ANNUAL SUMMARY'!$H$142)+SUMIF('ANNUAL SUMMARY'!$FE$62,BH59,'ANNUAL SUMMARY'!$FA$86)+SUMIF('ANNUAL SUMMARY'!$DH$62,BH59,'ANNUAL SUMMARY'!$DD$86)+SUMIF('ANNUAL SUMMARY'!$BI$62,BH59,'ANNUAL SUMMARY'!$BE$86)+SUMIF('ANNUAL SUMMARY'!$L$62,BH59,'ANNUAL SUMMARY'!$H$86)+SUMIF('ANNUAL SUMMARY'!$FE$6,BH59,'ANNUAL SUMMARY'!$FA$30)+SUMIF('ANNUAL SUMMARY'!$DH$6,BH59,'ANNUAL SUMMARY'!$DD$30)+SUMIF('ANNUAL SUMMARY'!$BI$6,BH59,'ANNUAL SUMMARY'!$BE$30)+SUMIF('ANNUAL SUMMARY'!$L$6,BH59,'ANNUAL SUMMARY'!$H$30)+SUMIF('PREVIOUS LOGS'!$K$6,BH59,'PREVIOUS LOGS'!$F$26)+SUMIF('PREVIOUS LOGS'!$K$59,$K$6,'PREVIOUS LOGS'!$F$79)+SUMIF('PREVIOUS LOGS'!$K$112,BH59,'PREVIOUS LOGS'!$F$132)+SUMIF('PREVIOUS LOGS'!$K$165,BH59,'PREVIOUS LOGS'!$F$185)+SUMIF('PREVIOUS LOGS'!$K$218,BH59,'PREVIOUS LOGS'!$F$238)+SUMIF('PREVIOUS LOGS'!$K$271,BH59,'PREVIOUS LOGS'!$F$291)+SUMIF('PREVIOUS LOGS'!$K$324,BH59,'PREVIOUS LOGS'!$F$344)+SUMIF('PREVIOUS LOGS'!$BH$6,BH59,'PREVIOUS LOGS'!$BD$26)+SUMIF('PREVIOUS LOGS'!$BH$59,$K$6,'PREVIOUS LOGS'!$BD$79)+SUMIF('PREVIOUS LOGS'!$BH$112,BH59,'PREVIOUS LOGS'!$BD$132)+SUMIF('PREVIOUS LOGS'!$BH$165,BH59,'PREVIOUS LOGS'!$BD$185)+SUMIF('PREVIOUS LOGS'!$BH$218,BH59,'PREVIOUS LOGS'!$BD$238)+SUMIF('PREVIOUS LOGS'!$BH$271,BH59,'PREVIOUS LOGS'!$BD$291)+SUMIF('PREVIOUS LOGS'!$BH$324,BH59,'PREVIOUS LOGS'!$BD$344)+SUMIF('PREVIOUS LOGS'!$DF$6,BH59,'PREVIOUS LOGS'!$DB$26)+SUMIF('PREVIOUS LOGS'!$DF$59,$K$6,'PREVIOUS LOGS'!$DB$79)+SUMIF('PREVIOUS LOGS'!$DF$112,BH59,'PREVIOUS LOGS'!$DB$132)+SUMIF('PREVIOUS LOGS'!$DF$165,BH59,'PREVIOUS LOGS'!$DB$185)+SUMIF('PREVIOUS LOGS'!$DF$218,BH59,'PREVIOUS LOGS'!$DB$238)+SUMIF('PREVIOUS LOGS'!$DF$271,BH59,'PREVIOUS LOGS'!$DB$291)+SUMIF('PREVIOUS LOGS'!$DF$324,BH59,'PREVIOUS LOGS'!$DB$344)+SUMIF('PREVIOUS LOGS'!$FC$6,BH59,'PREVIOUS LOGS'!$EY$26)+SUMIF('PREVIOUS LOGS'!$FC$59,$K$6,'PREVIOUS LOGS'!$EY$79)+SUMIF('PREVIOUS LOGS'!$FC$112,BH59,'PREVIOUS LOGS'!$EY$132)+SUMIF('PREVIOUS LOGS'!$FC$165,BH59,'PREVIOUS LOGS'!$EY$185)+SUMIF('PREVIOUS LOGS'!$FC$218,BH59,'PREVIOUS LOGS'!$EY$238)+SUMIF('PREVIOUS LOGS'!$FC$271,BH59,'PREVIOUS LOGS'!$EY$291)+SUMIF('PREVIOUS LOGS'!$FC$324,BH59,'PREVIOUS LOGS'!$EY$344)</f>
        <v>0</v>
      </c>
      <c r="BD79" s="793"/>
      <c r="BE79" s="793"/>
      <c r="BF79" s="793"/>
      <c r="BG79" s="793"/>
      <c r="BH79" s="793"/>
      <c r="BI79" s="794"/>
      <c r="BJ79" s="643"/>
      <c r="BK79" s="729" t="str">
        <f>'ANNUAL SUMMARY'!$O$30</f>
        <v>NIGHT</v>
      </c>
      <c r="BL79" s="730"/>
      <c r="BM79" s="730"/>
      <c r="BN79" s="730"/>
      <c r="BO79" s="731"/>
      <c r="BP79" s="735">
        <f>SUMIF('ANNUAL SUMMARY'!$FE$622,BH59,'ANNUAL SUMMARY'!$FM$646)+SUMIF('ANNUAL SUMMARY'!$DH$622,BH59,'ANNUAL SUMMARY'!$DP$646)+SUMIF('ANNUAL SUMMARY'!$BI$622,BH59,'ANNUAL SUMMARY'!$BQ$646)+SUMIF('ANNUAL SUMMARY'!$L$622,BH59,'ANNUAL SUMMARY'!$T$646)+SUMIF('ANNUAL SUMMARY'!$FE$566,BH59,'ANNUAL SUMMARY'!$FM$590)+SUMIF('ANNUAL SUMMARY'!$DH$566,BH59,'ANNUAL SUMMARY'!$DP$590)+SUMIF('ANNUAL SUMMARY'!$BI$566,BH59,'ANNUAL SUMMARY'!$BQ$590)+SUMIF('ANNUAL SUMMARY'!$L$566,BH59,'ANNUAL SUMMARY'!$T$590)+SUMIF('ANNUAL SUMMARY'!$FE$510,BH59,'ANNUAL SUMMARY'!$FM$534)+SUMIF('ANNUAL SUMMARY'!$DH$510,BH59,'ANNUAL SUMMARY'!$DP$534)+SUMIF('ANNUAL SUMMARY'!$BI$510,BH59,'ANNUAL SUMMARY'!$BQ$534)+SUMIF('ANNUAL SUMMARY'!$L$510,BH59,'ANNUAL SUMMARY'!$T$534)+SUMIF('ANNUAL SUMMARY'!$FE$454,BH59,'ANNUAL SUMMARY'!$FM$478)+SUMIF('ANNUAL SUMMARY'!$DH$454,BH59,'ANNUAL SUMMARY'!$DP$478)+SUMIF('ANNUAL SUMMARY'!$BI$454,BH59,'ANNUAL SUMMARY'!$BQ$478)+SUMIF('ANNUAL SUMMARY'!$L$454,BH59,'ANNUAL SUMMARY'!$T$478)+SUMIF('ANNUAL SUMMARY'!$FE$398,BH59,'ANNUAL SUMMARY'!$FM$422)+SUMIF('ANNUAL SUMMARY'!$DH$398,BH59,'ANNUAL SUMMARY'!$DP$422)+SUMIF('ANNUAL SUMMARY'!$BI$398,BH59,'ANNUAL SUMMARY'!$BQ$422)+SUMIF('ANNUAL SUMMARY'!$L$398,BH59,'ANNUAL SUMMARY'!$T$422)+SUMIF('ANNUAL SUMMARY'!$FE$342,BH59,'ANNUAL SUMMARY'!$FM$366)+SUMIF('ANNUAL SUMMARY'!$DH$342,BH59,'ANNUAL SUMMARY'!$DP$366)+SUMIF('ANNUAL SUMMARY'!$BI$342,BH59,'ANNUAL SUMMARY'!$BQ$366)+SUMIF('ANNUAL SUMMARY'!$L$342,BH59,'ANNUAL SUMMARY'!$T$366)+SUMIF('ANNUAL SUMMARY'!$FE$286,BH59,'ANNUAL SUMMARY'!$FM$310)+SUMIF('ANNUAL SUMMARY'!$DH$286,BH59,'ANNUAL SUMMARY'!$DP$310)+SUMIF('ANNUAL SUMMARY'!$BI$286,BH59,'ANNUAL SUMMARY'!$BQ$310)+SUMIF('ANNUAL SUMMARY'!$L$286,BH59,'ANNUAL SUMMARY'!$T$310)+SUMIF('ANNUAL SUMMARY'!$FE$230,BH59,'ANNUAL SUMMARY'!$FM$254)+SUMIF('ANNUAL SUMMARY'!$DH$230,BH59,'ANNUAL SUMMARY'!$DP$254)+SUMIF('ANNUAL SUMMARY'!$BI$230,BH59,'ANNUAL SUMMARY'!$BQ$254)+SUMIF('ANNUAL SUMMARY'!$L$230,BH59,'ANNUAL SUMMARY'!$T$254)+SUMIF('ANNUAL SUMMARY'!$FE$174,BH59,'ANNUAL SUMMARY'!$FM$198)+SUMIF('ANNUAL SUMMARY'!$DH$174,BH59,'ANNUAL SUMMARY'!$DP$198)+SUMIF('ANNUAL SUMMARY'!$BI$174,BH59,'ANNUAL SUMMARY'!$BQ$198)+SUMIF('ANNUAL SUMMARY'!$L$174,BH59,'ANNUAL SUMMARY'!$T$198)+SUMIF('ANNUAL SUMMARY'!$FE$118,BH59,'ANNUAL SUMMARY'!$FM$142)+SUMIF('ANNUAL SUMMARY'!$DH$118,BH59,'ANNUAL SUMMARY'!$DP$142)+SUMIF('ANNUAL SUMMARY'!$BI$118,BH59,'ANNUAL SUMMARY'!$BQ$142)+SUMIF('ANNUAL SUMMARY'!$L$118,BH59,'ANNUAL SUMMARY'!$T$142)+SUMIF('ANNUAL SUMMARY'!$FE$62,BH59,'ANNUAL SUMMARY'!$FM$86)+SUMIF('ANNUAL SUMMARY'!$DH$62,BH59,'ANNUAL SUMMARY'!$DP$86)+SUMIF('ANNUAL SUMMARY'!$BI$62,BH59,'ANNUAL SUMMARY'!$BQ$86)+SUMIF('ANNUAL SUMMARY'!$L$62,BH59,'ANNUAL SUMMARY'!$T$86)+SUMIF('ANNUAL SUMMARY'!$FE$6,BH59,'ANNUAL SUMMARY'!$FM$30)+SUMIF('ANNUAL SUMMARY'!$DH$6,BH59,'ANNUAL SUMMARY'!$DP$30)+SUMIF('ANNUAL SUMMARY'!$BI$6,BH59,'ANNUAL SUMMARY'!$BQ$30)+SUMIF('ANNUAL SUMMARY'!$L$6,BH59,'ANNUAL SUMMARY'!$T$30)+SUMIF('PREVIOUS LOGS'!$K$6,BH59,'PREVIOUS LOGS'!$S$26)+SUMIF('PREVIOUS LOGS'!$K$59,$K$6,'PREVIOUS LOGS'!$S$79)+SUMIF('PREVIOUS LOGS'!$K$112,BH59,'PREVIOUS LOGS'!$S$132)+SUMIF('PREVIOUS LOGS'!$K$165,BH59,'PREVIOUS LOGS'!$S$185)+SUMIF('PREVIOUS LOGS'!$K$218,BH59,'PREVIOUS LOGS'!$S$238)+SUMIF('PREVIOUS LOGS'!$K$271,BH59,'PREVIOUS LOGS'!$S$291)+SUMIF('PREVIOUS LOGS'!$K$324,BH59,'PREVIOUS LOGS'!$S$344)+SUMIF('PREVIOUS LOGS'!$BH$6,BH59,'PREVIOUS LOGS'!$BP$26)+SUMIF('PREVIOUS LOGS'!$BH$59,$K$6,'PREVIOUS LOGS'!$BP$79)+SUMIF('PREVIOUS LOGS'!$BH$112,BH59,'PREVIOUS LOGS'!$BP$132)+SUMIF('PREVIOUS LOGS'!$BH$165,BH59,'PREVIOUS LOGS'!$BP$185)+SUMIF('PREVIOUS LOGS'!$BH$218,BH59,'PREVIOUS LOGS'!$BP$238)+SUMIF('PREVIOUS LOGS'!$BH$271,BH59,'PREVIOUS LOGS'!$BP$291)+SUMIF('PREVIOUS LOGS'!$BH$324,BH59,'PREVIOUS LOGS'!$BP$344)+SUMIF('PREVIOUS LOGS'!$DF$6,BH59,'PREVIOUS LOGS'!$DN$26)+SUMIF('PREVIOUS LOGS'!$DF$59,$K$6,'PREVIOUS LOGS'!$DN$79)+SUMIF('PREVIOUS LOGS'!$DF$112,BH59,'PREVIOUS LOGS'!$DN$132)+SUMIF('PREVIOUS LOGS'!$DF$165,BH59,'PREVIOUS LOGS'!$DN$185)+SUMIF('PREVIOUS LOGS'!$DF$218,BH59,'PREVIOUS LOGS'!$DN$238)+SUMIF('PREVIOUS LOGS'!$DF$271,BH59,'PREVIOUS LOGS'!$DN$291)+SUMIF('PREVIOUS LOGS'!$DF$324,BH59,'PREVIOUS LOGS'!$DN$344)+SUMIF('PREVIOUS LOGS'!$FC$6,BH59,'PREVIOUS LOGS'!$FK$26)+SUMIF('PREVIOUS LOGS'!$FC$59,$K$6,'PREVIOUS LOGS'!$FK$79)+SUMIF('PREVIOUS LOGS'!$FC$112,BH59,'PREVIOUS LOGS'!$FK$132)+SUMIF('PREVIOUS LOGS'!$FC$165,BH59,'PREVIOUS LOGS'!$FK$185)+SUMIF('PREVIOUS LOGS'!$FC$218,BH59,'PREVIOUS LOGS'!$FK$238)+SUMIF('PREVIOUS LOGS'!$FC$271,BH59,'PREVIOUS LOGS'!$FK$291)+SUMIF('PREVIOUS LOGS'!$FC$324,BH59,'PREVIOUS LOGS'!$FK$344)</f>
        <v>0</v>
      </c>
      <c r="BQ79" s="736"/>
      <c r="BR79" s="736"/>
      <c r="BS79" s="736"/>
      <c r="BT79" s="736"/>
      <c r="BU79" s="737"/>
      <c r="BV79" s="15"/>
      <c r="BW79" s="812">
        <f>IF(BW65=0," ",BW65+7)</f>
        <v>2029</v>
      </c>
      <c r="BX79" s="813"/>
      <c r="BY79" s="813"/>
      <c r="BZ79" s="813"/>
      <c r="CA79" s="813"/>
      <c r="CB79" s="1118">
        <f>SUMIFS('ANNUAL SUMMARY'!$AF$54,BW79,'ANNUAL SUMMARY'!$V$9,BH59,'ANNUAL SUMMARY'!$L$6)+SUMIFS('ANNUAL SUMMARY'!$AF$112,BW79,'ANNUAL SUMMARY'!$V$9,BH59,'ANNUAL SUMMARY'!$L$64)+SUMIFS('ANNUAL SUMMARY'!$AF$170,BW79,'ANNUAL SUMMARY'!$V$9,BH59,'ANNUAL SUMMARY'!$L$122)+SUMIFS('ANNUAL SUMMARY'!$AF$228,BW79,'ANNUAL SUMMARY'!$V$9,BH59,'ANNUAL SUMMARY'!$L$180)+SUMIFS('ANNUAL SUMMARY'!$AF$286,BW79,'ANNUAL SUMMARY'!$V$9,BH59,'ANNUAL SUMMARY'!$L$238)+SUMIFS('ANNUAL SUMMARY'!$AF$344,BW79,'ANNUAL SUMMARY'!$V$9,BH59,'ANNUAL SUMMARY'!$L$296)+SUMIFS('ANNUAL SUMMARY'!$AF$402,BW79,'ANNUAL SUMMARY'!$V$9,BH59,'ANNUAL SUMMARY'!$L$354)+SUMIFS('ANNUAL SUMMARY'!$AF$460,BW79,'ANNUAL SUMMARY'!$V$9,BH59,'ANNUAL SUMMARY'!$L$412)+SUMIFS('ANNUAL SUMMARY'!$AF$518,BW79,'ANNUAL SUMMARY'!$V$9,BH59,'ANNUAL SUMMARY'!$L$470)+SUMIFS('ANNUAL SUMMARY'!$AF$576,BW79,'ANNUAL SUMMARY'!$V$9,BH59,'ANNUAL SUMMARY'!$L$528)+SUMIFS('ANNUAL SUMMARY'!$AF$634,BW79,'ANNUAL SUMMARY'!$V$9,BH59,'ANNUAL SUMMARY'!$L$586)+SUMIFS('ANNUAL SUMMARY'!$AF$692,BW79,'ANNUAL SUMMARY'!$V$9,BH59,'ANNUAL SUMMARY'!$L$644)+SUMIFS('ANNUAL SUMMARY'!$CC$54,BW79,'ANNUAL SUMMARY'!$V$9,BH59,'ANNUAL SUMMARY'!$BI$6)+SUMIFS('ANNUAL SUMMARY'!$CC$112,BW79,'ANNUAL SUMMARY'!$V$9,BH59,'ANNUAL SUMMARY'!$BI$64)+SUMIFS('ANNUAL SUMMARY'!$CC$170,BW79,'ANNUAL SUMMARY'!$V$9,BH59,'ANNUAL SUMMARY'!$BI$122)+SUMIFS('ANNUAL SUMMARY'!$CC$228,BW79,'ANNUAL SUMMARY'!$V$9,BH59,'ANNUAL SUMMARY'!$BI$180)+SUMIFS('ANNUAL SUMMARY'!$CC$286,BW79,'ANNUAL SUMMARY'!$V$9,BH59,'ANNUAL SUMMARY'!$BI$238)+SUMIFS('ANNUAL SUMMARY'!$CC$344,BW79,'ANNUAL SUMMARY'!$V$9,BH59,'ANNUAL SUMMARY'!$BI$296)+SUMIFS('ANNUAL SUMMARY'!$CC$402,BW79,'ANNUAL SUMMARY'!$V$9,BH59,'ANNUAL SUMMARY'!$BI$354)+SUMIFS('ANNUAL SUMMARY'!$CC$460,BW79,'ANNUAL SUMMARY'!$V$9,BH59,'ANNUAL SUMMARY'!$BI$412)+SUMIFS('ANNUAL SUMMARY'!$CC$518,BW79,'ANNUAL SUMMARY'!$V$9,BH59,'ANNUAL SUMMARY'!$BI$470)+SUMIFS('ANNUAL SUMMARY'!$CC$576,BW79,'ANNUAL SUMMARY'!$V$9,BH59,'ANNUAL SUMMARY'!$BI$528)+SUMIFS('ANNUAL SUMMARY'!$CC$634,BW79,'ANNUAL SUMMARY'!$V$9,BH59,'ANNUAL SUMMARY'!$BI$586)+SUMIFS('ANNUAL SUMMARY'!$CC$692,BW79,'ANNUAL SUMMARY'!$V$9,BH59,'ANNUAL SUMMARY'!$BI$644)+SUMIFS('ANNUAL SUMMARY'!$EB$54,BW79,'ANNUAL SUMMARY'!$V$9,BH59,'ANNUAL SUMMARY'!$DH$6)+SUMIFS('ANNUAL SUMMARY'!$EB$112,BW79,'ANNUAL SUMMARY'!$V$9,BH59,'ANNUAL SUMMARY'!$DH$64)+SUMIFS('ANNUAL SUMMARY'!$EB$170,BW79,'ANNUAL SUMMARY'!$V$9,BH59,'ANNUAL SUMMARY'!$DH$122)+SUMIFS('ANNUAL SUMMARY'!$EB$228,BW79,'ANNUAL SUMMARY'!$V$9,BH59,'ANNUAL SUMMARY'!$DH$180)+SUMIFS('ANNUAL SUMMARY'!$EB$286,BW79,'ANNUAL SUMMARY'!$V$9,BH59,'ANNUAL SUMMARY'!$DH$238)+SUMIFS('ANNUAL SUMMARY'!$EB$344,BW79,'ANNUAL SUMMARY'!$V$9,BH59,'ANNUAL SUMMARY'!$DH$296)+SUMIFS('ANNUAL SUMMARY'!$EB$402,BW79,'ANNUAL SUMMARY'!$V$9,BH59,'ANNUAL SUMMARY'!$DH$354)+SUMIFS('ANNUAL SUMMARY'!$EB$460,BW79,'ANNUAL SUMMARY'!$V$9,BH59,'ANNUAL SUMMARY'!$DH$412)+SUMIFS('ANNUAL SUMMARY'!$EB$518,BW79,'ANNUAL SUMMARY'!$V$9,BH59,'ANNUAL SUMMARY'!$DH$470)+SUMIFS('ANNUAL SUMMARY'!$EB$576,BW79,'ANNUAL SUMMARY'!$V$9,BH59,'ANNUAL SUMMARY'!$DH$528)+SUMIFS('ANNUAL SUMMARY'!$EB$634,BW79,'ANNUAL SUMMARY'!$V$9,BH59,'ANNUAL SUMMARY'!$DH$586)+SUMIFS('ANNUAL SUMMARY'!$EB$692,BW79,'ANNUAL SUMMARY'!$V$9,BH59,'ANNUAL SUMMARY'!$DH$644)+SUMIFS('ANNUAL SUMMARY'!$FY$54,BW79,'ANNUAL SUMMARY'!$V$9,BH59,'ANNUAL SUMMARY'!$FE$6)+SUMIFS('ANNUAL SUMMARY'!$FY$112,BW79,'ANNUAL SUMMARY'!$V$9,BH59,'ANNUAL SUMMARY'!$FE$64)+SUMIFS('ANNUAL SUMMARY'!$FY$170,BW79,'ANNUAL SUMMARY'!$V$9,BH59,'ANNUAL SUMMARY'!$FE$122)+SUMIFS('ANNUAL SUMMARY'!$FY$228,BW79,'ANNUAL SUMMARY'!$V$9,BH59,'ANNUAL SUMMARY'!$FE$180)+SUMIFS('ANNUAL SUMMARY'!$FY$286,BW79,'ANNUAL SUMMARY'!$V$9,BH59,'ANNUAL SUMMARY'!$FE$238)+SUMIFS('ANNUAL SUMMARY'!$FY$344,BW79,'ANNUAL SUMMARY'!$V$9,BH59,'ANNUAL SUMMARY'!$FE$296)+SUMIFS('ANNUAL SUMMARY'!$FY$402,BW79,'ANNUAL SUMMARY'!$V$9,BH59,'ANNUAL SUMMARY'!$FE$354)+SUMIFS('ANNUAL SUMMARY'!$FY$460,BW79,'ANNUAL SUMMARY'!$V$9,BH59,'ANNUAL SUMMARY'!$FE$412)+SUMIFS('ANNUAL SUMMARY'!$FY$518,BW79,'ANNUAL SUMMARY'!$V$9,BH59,'ANNUAL SUMMARY'!$FE$470)+SUMIFS('ANNUAL SUMMARY'!$FY$576,BW79,'ANNUAL SUMMARY'!$V$9,BH59,'ANNUAL SUMMARY'!$FE$528)+SUMIFS('ANNUAL SUMMARY'!$FY$634,BW79,'ANNUAL SUMMARY'!$V$9,BH59,'ANNUAL SUMMARY'!$FE$586)+SUMIFS('ANNUAL SUMMARY'!$FY$692,BW79,'ANNUAL SUMMARY'!$V$9,BH59,'ANNUAL SUMMARY'!$FE$644)</f>
        <v>0</v>
      </c>
      <c r="CC79" s="727"/>
      <c r="CD79" s="727"/>
      <c r="CE79" s="727"/>
      <c r="CF79" s="727">
        <f>SUMIFS('ANNUAL SUMMARY'!$AJ$54,BW79,'ANNUAL SUMMARY'!$V$9,BH59,'ANNUAL SUMMARY'!$L$6)+SUMIFS('ANNUAL SUMMARY'!$AJ$112,BW79,'ANNUAL SUMMARY'!$V$9,BH59,'ANNUAL SUMMARY'!$L$64)+SUMIFS('ANNUAL SUMMARY'!$AJ$170,BW79,'ANNUAL SUMMARY'!$V$9,BH59,'ANNUAL SUMMARY'!$L$122)+SUMIFS('ANNUAL SUMMARY'!$AJ$228,BW79,'ANNUAL SUMMARY'!$V$9,BH59,'ANNUAL SUMMARY'!$L$180)+SUMIFS('ANNUAL SUMMARY'!$AJ$286,BW79,'ANNUAL SUMMARY'!$V$9,BH59,'ANNUAL SUMMARY'!$L$238)+SUMIFS('ANNUAL SUMMARY'!$AJ$344,BW79,'ANNUAL SUMMARY'!$V$9,BH59,'ANNUAL SUMMARY'!$L$296)+SUMIFS('ANNUAL SUMMARY'!$AJ$402,BW79,'ANNUAL SUMMARY'!$V$9,BH59,'ANNUAL SUMMARY'!$L$354)+SUMIFS('ANNUAL SUMMARY'!$AJ$460,BW79,'ANNUAL SUMMARY'!$V$9,BH59,'ANNUAL SUMMARY'!$L$412)+SUMIFS('ANNUAL SUMMARY'!$AJ$518,BW79,'ANNUAL SUMMARY'!$V$9,BH59,'ANNUAL SUMMARY'!$L$470)+SUMIFS('ANNUAL SUMMARY'!$AJ$576,BW79,'ANNUAL SUMMARY'!$V$9,BH59,'ANNUAL SUMMARY'!$L$528)+SUMIFS('ANNUAL SUMMARY'!$AJ$634,BW79,'ANNUAL SUMMARY'!$V$9,BH59,'ANNUAL SUMMARY'!$L$586)+SUMIFS('ANNUAL SUMMARY'!$AJ$692,BW79,'ANNUAL SUMMARY'!$V$9,BH59,'ANNUAL SUMMARY'!$L$644)+SUMIFS('ANNUAL SUMMARY'!$CG$54,BW79,'ANNUAL SUMMARY'!$V$9,BH59,'ANNUAL SUMMARY'!$BI$6)+SUMIFS('ANNUAL SUMMARY'!$CG$112,BW79,'ANNUAL SUMMARY'!$V$9,BH59,'ANNUAL SUMMARY'!$BI$64)+SUMIFS('ANNUAL SUMMARY'!$CG$170,BW79,'ANNUAL SUMMARY'!$V$9,BH59,'ANNUAL SUMMARY'!$BI$122)+SUMIFS('ANNUAL SUMMARY'!$CG$228,BW79,'ANNUAL SUMMARY'!$V$9,BH59,'ANNUAL SUMMARY'!$BI$180)+SUMIFS('ANNUAL SUMMARY'!$CG$286,BW79,'ANNUAL SUMMARY'!$V$9,BH59,'ANNUAL SUMMARY'!$BI$238)+SUMIFS('ANNUAL SUMMARY'!$CG$344,BW79,'ANNUAL SUMMARY'!$V$9,BH59,'ANNUAL SUMMARY'!$BI$296)+SUMIFS('ANNUAL SUMMARY'!$CG$402,BW79,'ANNUAL SUMMARY'!$V$9,BH59,'ANNUAL SUMMARY'!$BI$354)+SUMIFS('ANNUAL SUMMARY'!$CG$460,BW79,'ANNUAL SUMMARY'!$V$9,BH59,'ANNUAL SUMMARY'!$BI$412)+SUMIFS('ANNUAL SUMMARY'!$CG$518,BW79,'ANNUAL SUMMARY'!$V$9,BH59,'ANNUAL SUMMARY'!$BI$470)+SUMIFS('ANNUAL SUMMARY'!$CG$576,BW79,'ANNUAL SUMMARY'!$V$9,BH59,'ANNUAL SUMMARY'!$BI$528)+SUMIFS('ANNUAL SUMMARY'!$CG$634,BW79,'ANNUAL SUMMARY'!$V$9,BH59,'ANNUAL SUMMARY'!$BI$586)+SUMIFS('ANNUAL SUMMARY'!$CG$692,BW79,'ANNUAL SUMMARY'!$V$9,BH59,'ANNUAL SUMMARY'!$BI$644)+SUMIFS('ANNUAL SUMMARY'!$EF$54,BW79,'ANNUAL SUMMARY'!$V$9,BH59,'ANNUAL SUMMARY'!$DH$6)+SUMIFS('ANNUAL SUMMARY'!$EF$112,BW79,'ANNUAL SUMMARY'!$V$9,BH59,'ANNUAL SUMMARY'!$DH$64)+SUMIFS('ANNUAL SUMMARY'!$EF$170,BW79,'ANNUAL SUMMARY'!$V$9,BH59,'ANNUAL SUMMARY'!$DH$122)+SUMIFS('ANNUAL SUMMARY'!$EF$228,BW79,'ANNUAL SUMMARY'!$V$9,BH59,'ANNUAL SUMMARY'!$DH$180)+SUMIFS('ANNUAL SUMMARY'!$EF$286,BW79,'ANNUAL SUMMARY'!$V$9,BH59,'ANNUAL SUMMARY'!$DH$238)+SUMIFS('ANNUAL SUMMARY'!$EF$344,BW79,'ANNUAL SUMMARY'!$V$9,BH59,'ANNUAL SUMMARY'!$DH$296)+SUMIFS('ANNUAL SUMMARY'!$EF$402,BW79,'ANNUAL SUMMARY'!$V$9,BH59,'ANNUAL SUMMARY'!$DH$354)+SUMIFS('ANNUAL SUMMARY'!$EF$460,BW79,'ANNUAL SUMMARY'!$V$9,BH59,'ANNUAL SUMMARY'!$DH$412)+SUMIFS('ANNUAL SUMMARY'!$EF$518,BW79,'ANNUAL SUMMARY'!$V$9,BH59,'ANNUAL SUMMARY'!$DH$470)+SUMIFS('ANNUAL SUMMARY'!$EF$576,BW79,'ANNUAL SUMMARY'!$V$9,BH59,'ANNUAL SUMMARY'!$DH$528)+SUMIFS('ANNUAL SUMMARY'!$EF$634,BW79,'ANNUAL SUMMARY'!$V$9,BH59,'ANNUAL SUMMARY'!$DH$586)+SUMIFS('ANNUAL SUMMARY'!$EF$692,BW79,'ANNUAL SUMMARY'!$V$9,BH59,'ANNUAL SUMMARY'!$DH$644)+SUMIFS('ANNUAL SUMMARY'!$GC$54,BW79,'ANNUAL SUMMARY'!$V$9,BH59,'ANNUAL SUMMARY'!$FE$6)+SUMIFS('ANNUAL SUMMARY'!$GC$112,BW79,'ANNUAL SUMMARY'!$V$9,BH59,'ANNUAL SUMMARY'!$FE$64)+SUMIFS('ANNUAL SUMMARY'!$GC$170,BW79,'ANNUAL SUMMARY'!$V$9,BH59,'ANNUAL SUMMARY'!$FE$122)+SUMIFS('ANNUAL SUMMARY'!$GC$228,BW79,'ANNUAL SUMMARY'!$V$9,BH59,'ANNUAL SUMMARY'!$FE$180)+SUMIFS('ANNUAL SUMMARY'!$GC$286,BW79,'ANNUAL SUMMARY'!$V$9,BH59,'ANNUAL SUMMARY'!$FE$238)+SUMIFS('ANNUAL SUMMARY'!$GC$344,BW79,'ANNUAL SUMMARY'!$V$9,BH59,'ANNUAL SUMMARY'!$FE$296)+SUMIFS('ANNUAL SUMMARY'!$GC$402,BW79,'ANNUAL SUMMARY'!$V$9,BH59,'ANNUAL SUMMARY'!$FE$354)+SUMIFS('ANNUAL SUMMARY'!$GC$460,BW79,'ANNUAL SUMMARY'!$V$9,BH59,'ANNUAL SUMMARY'!$FE$412)+SUMIFS('ANNUAL SUMMARY'!$GC$518,BW79,'ANNUAL SUMMARY'!$V$9,BH59,'ANNUAL SUMMARY'!$FE$470)+SUMIFS('ANNUAL SUMMARY'!$GC$576,BW79,'ANNUAL SUMMARY'!$V$9,BH59,'ANNUAL SUMMARY'!$FE$528)+SUMIFS('ANNUAL SUMMARY'!$GC$634,BW79,'ANNUAL SUMMARY'!$V$9,BH59,'ANNUAL SUMMARY'!$FE$586)+SUMIFS('ANNUAL SUMMARY'!$GC$692,BW79,'ANNUAL SUMMARY'!$V$9,BH59,'ANNUAL SUMMARY'!$FE$644)</f>
        <v>0</v>
      </c>
      <c r="CG79" s="727"/>
      <c r="CH79" s="727"/>
      <c r="CI79" s="727"/>
      <c r="CJ79" s="727">
        <f>SUMIFS('ANNUAL SUMMARY'!$AN$54,BW79,'ANNUAL SUMMARY'!$V$9,BH59,'ANNUAL SUMMARY'!$L$6)+SUMIFS('ANNUAL SUMMARY'!$AN$112,BW79,'ANNUAL SUMMARY'!$V$9,BH59,'ANNUAL SUMMARY'!$L$64)+SUMIFS('ANNUAL SUMMARY'!$AN$170,BW79,'ANNUAL SUMMARY'!$V$9,BH59,'ANNUAL SUMMARY'!$L$122)+SUMIFS('ANNUAL SUMMARY'!$AN$228,BW79,'ANNUAL SUMMARY'!$V$9,BH59,'ANNUAL SUMMARY'!$L$180)+SUMIFS('ANNUAL SUMMARY'!$AN$286,BW79,'ANNUAL SUMMARY'!$V$9,BH59,'ANNUAL SUMMARY'!$L$238)+SUMIFS('ANNUAL SUMMARY'!$AN$344,BW79,'ANNUAL SUMMARY'!$V$9,BH59,'ANNUAL SUMMARY'!$L$296)+SUMIFS('ANNUAL SUMMARY'!$AN$402,BW79,'ANNUAL SUMMARY'!$V$9,BH59,'ANNUAL SUMMARY'!$L$354)+SUMIFS('ANNUAL SUMMARY'!$AN$460,BW79,'ANNUAL SUMMARY'!$V$9,BH59,'ANNUAL SUMMARY'!$L$412)+SUMIFS('ANNUAL SUMMARY'!$AN$518,BW79,'ANNUAL SUMMARY'!$V$9,BH59,'ANNUAL SUMMARY'!$L$470)+SUMIFS('ANNUAL SUMMARY'!$AN$576,BW79,'ANNUAL SUMMARY'!$V$9,BH59,'ANNUAL SUMMARY'!$L$528)+SUMIFS('ANNUAL SUMMARY'!$AN$634,BW79,'ANNUAL SUMMARY'!$V$9,BH59,'ANNUAL SUMMARY'!$L$586)+SUMIFS('ANNUAL SUMMARY'!$AN$692,BW79,'ANNUAL SUMMARY'!$V$9,BH59,'ANNUAL SUMMARY'!$L$644)+SUMIFS('ANNUAL SUMMARY'!$CK$54,BW79,'ANNUAL SUMMARY'!$V$9,BH59,'ANNUAL SUMMARY'!$BI$6)+SUMIFS('ANNUAL SUMMARY'!$CK$112,BW79,'ANNUAL SUMMARY'!$V$9,BH59,'ANNUAL SUMMARY'!$BI$64)+SUMIFS('ANNUAL SUMMARY'!$CK$170,BW79,'ANNUAL SUMMARY'!$V$9,BH59,'ANNUAL SUMMARY'!$BI$122)+SUMIFS('ANNUAL SUMMARY'!$CK$228,BW79,'ANNUAL SUMMARY'!$V$9,BH59,'ANNUAL SUMMARY'!$BI$180)+SUMIFS('ANNUAL SUMMARY'!$CK$286,BW79,'ANNUAL SUMMARY'!$V$9,BH59,'ANNUAL SUMMARY'!$BI$238)+SUMIFS('ANNUAL SUMMARY'!$CK$344,BW79,'ANNUAL SUMMARY'!$V$9,BH59,'ANNUAL SUMMARY'!$BI$296)+SUMIFS('ANNUAL SUMMARY'!$CK$402,BW79,'ANNUAL SUMMARY'!$V$9,BH59,'ANNUAL SUMMARY'!$BI$354)+SUMIFS('ANNUAL SUMMARY'!$CK$460,BW79,'ANNUAL SUMMARY'!$V$9,BH59,'ANNUAL SUMMARY'!$BI$412)+SUMIFS('ANNUAL SUMMARY'!$CK$518,BW79,'ANNUAL SUMMARY'!$V$9,BH59,'ANNUAL SUMMARY'!$BI$470)+SUMIFS('ANNUAL SUMMARY'!$CK$576,BW79,'ANNUAL SUMMARY'!$V$9,BH59,'ANNUAL SUMMARY'!$BI$528)+SUMIFS('ANNUAL SUMMARY'!$CK$634,BW79,'ANNUAL SUMMARY'!$V$9,BH59,'ANNUAL SUMMARY'!$BI$586)+SUMIFS('ANNUAL SUMMARY'!$CK$692,BW79,'ANNUAL SUMMARY'!$V$9,BH59,'ANNUAL SUMMARY'!$BI$644)+SUMIFS('ANNUAL SUMMARY'!$EJ$54,BW79,'ANNUAL SUMMARY'!$V$9,BH59,'ANNUAL SUMMARY'!$DH$6)+SUMIFS('ANNUAL SUMMARY'!$EJ$112,BW79,'ANNUAL SUMMARY'!$V$9,BH59,'ANNUAL SUMMARY'!$DH$64)+SUMIFS('ANNUAL SUMMARY'!$EJ$170,BW79,'ANNUAL SUMMARY'!$V$9,BH59,'ANNUAL SUMMARY'!$DH$122)+SUMIFS('ANNUAL SUMMARY'!$EJ$228,BW79,'ANNUAL SUMMARY'!$V$9,BH59,'ANNUAL SUMMARY'!$DH$180)+SUMIFS('ANNUAL SUMMARY'!$EJ$286,BW79,'ANNUAL SUMMARY'!$V$9,BH59,'ANNUAL SUMMARY'!$DH$238)+SUMIFS('ANNUAL SUMMARY'!$EJ$344,BW79,'ANNUAL SUMMARY'!$V$9,BH59,'ANNUAL SUMMARY'!$DH$296)+SUMIFS('ANNUAL SUMMARY'!$EJ$402,BW79,'ANNUAL SUMMARY'!$V$9,BH59,'ANNUAL SUMMARY'!$DH$354)+SUMIFS('ANNUAL SUMMARY'!$EJ$460,BW79,'ANNUAL SUMMARY'!$V$9,BH59,'ANNUAL SUMMARY'!$DH$412)+SUMIFS('ANNUAL SUMMARY'!$EJ$518,BW79,'ANNUAL SUMMARY'!$V$9,BH59,'ANNUAL SUMMARY'!$DH$470)+SUMIFS('ANNUAL SUMMARY'!$EJ$576,BW79,'ANNUAL SUMMARY'!$V$9,BH59,'ANNUAL SUMMARY'!$DH$528)+SUMIFS('ANNUAL SUMMARY'!$EJ$634,BW79,'ANNUAL SUMMARY'!$V$9,BH59,'ANNUAL SUMMARY'!$DH$586)+SUMIFS('ANNUAL SUMMARY'!$EJ$692,BW79,'ANNUAL SUMMARY'!$V$9,BH59,'ANNUAL SUMMARY'!$DH$644)+SUMIFS('ANNUAL SUMMARY'!$GG$54,BW79,'ANNUAL SUMMARY'!$V$9,BH59,'ANNUAL SUMMARY'!$FE$6)+SUMIFS('ANNUAL SUMMARY'!$GG$112,BW79,'ANNUAL SUMMARY'!$V$9,BH59,'ANNUAL SUMMARY'!$FE$64)+SUMIFS('ANNUAL SUMMARY'!$GG$170,BW79,'ANNUAL SUMMARY'!$V$9,BH59,'ANNUAL SUMMARY'!$FE$122)+SUMIFS('ANNUAL SUMMARY'!$GG$228,BW79,'ANNUAL SUMMARY'!$V$9,BH59,'ANNUAL SUMMARY'!$FE$180)+SUMIFS('ANNUAL SUMMARY'!$GG$286,BW79,'ANNUAL SUMMARY'!$V$9,BH59,'ANNUAL SUMMARY'!$FE$238)+SUMIFS('ANNUAL SUMMARY'!$GG$344,BW79,'ANNUAL SUMMARY'!$V$9,BH59,'ANNUAL SUMMARY'!$FE$296)+SUMIFS('ANNUAL SUMMARY'!$GG$402,BW79,'ANNUAL SUMMARY'!$V$9,BH59,'ANNUAL SUMMARY'!$FE$354)+SUMIFS('ANNUAL SUMMARY'!$GG$460,BW79,'ANNUAL SUMMARY'!$V$9,BH59,'ANNUAL SUMMARY'!$FE$412)+SUMIFS('ANNUAL SUMMARY'!$GG$518,BW79,'ANNUAL SUMMARY'!$V$9,BH59,'ANNUAL SUMMARY'!$FE$470)+SUMIFS('ANNUAL SUMMARY'!$GG$576,BW79,'ANNUAL SUMMARY'!$V$9,BH59,'ANNUAL SUMMARY'!$FE$528)+SUMIFS('ANNUAL SUMMARY'!$GG$634,BW79,'ANNUAL SUMMARY'!$V$9,BH59,'ANNUAL SUMMARY'!$FE$586)+SUMIFS('ANNUAL SUMMARY'!$GG$692,BW79,'ANNUAL SUMMARY'!$V$9,BH59,'ANNUAL SUMMARY'!$FE$644)</f>
        <v>0</v>
      </c>
      <c r="CK79" s="727"/>
      <c r="CL79" s="727"/>
      <c r="CM79" s="727"/>
      <c r="CN79" s="728">
        <f>SUMIFS('ANNUAL SUMMARY'!$AR$54,BW79,'ANNUAL SUMMARY'!$V$9,BH59,'ANNUAL SUMMARY'!$L$6)+SUMIFS('ANNUAL SUMMARY'!$AR$112,BW79,'ANNUAL SUMMARY'!$V$9,BH59,'ANNUAL SUMMARY'!$L$64)+SUMIFS('ANNUAL SUMMARY'!$AR$170,BW79,'ANNUAL SUMMARY'!$V$9,BH59,'ANNUAL SUMMARY'!$L$122)+SUMIFS('ANNUAL SUMMARY'!$AR$228,BW79,'ANNUAL SUMMARY'!$V$9,BH59,'ANNUAL SUMMARY'!$L$180)+SUMIFS('ANNUAL SUMMARY'!$AR$286,BW79,'ANNUAL SUMMARY'!$V$9,BH59,'ANNUAL SUMMARY'!$L$238)+SUMIFS('ANNUAL SUMMARY'!$AR$344,BW79,'ANNUAL SUMMARY'!$V$9,BH59,'ANNUAL SUMMARY'!$L$296)+SUMIFS('ANNUAL SUMMARY'!$AR$402,BW79,'ANNUAL SUMMARY'!$V$9,BH59,'ANNUAL SUMMARY'!$L$354)+SUMIFS('ANNUAL SUMMARY'!$AR$460,BW79,'ANNUAL SUMMARY'!$V$9,BH59,'ANNUAL SUMMARY'!$L$412)+SUMIFS('ANNUAL SUMMARY'!$AR$518,BW79,'ANNUAL SUMMARY'!$V$9,BH59,'ANNUAL SUMMARY'!$L$470)+SUMIFS('ANNUAL SUMMARY'!$AR$576,BW79,'ANNUAL SUMMARY'!$V$9,BH59,'ANNUAL SUMMARY'!$L$528)+SUMIFS('ANNUAL SUMMARY'!$AR$634,BW79,'ANNUAL SUMMARY'!$V$9,BH59,'ANNUAL SUMMARY'!$L$586)+SUMIFS('ANNUAL SUMMARY'!$AR$692,BW79,'ANNUAL SUMMARY'!$V$9,BH59,'ANNUAL SUMMARY'!$L$644)+SUMIFS('ANNUAL SUMMARY'!$CO$54,BW79,'ANNUAL SUMMARY'!$V$9,BH59,'ANNUAL SUMMARY'!$BI$6)+SUMIFS('ANNUAL SUMMARY'!$CO$112,BW79,'ANNUAL SUMMARY'!$V$9,BH59,'ANNUAL SUMMARY'!$BI$64)+SUMIFS('ANNUAL SUMMARY'!$CO$170,BW79,'ANNUAL SUMMARY'!$V$9,BH59,'ANNUAL SUMMARY'!$BI$122)+SUMIFS('ANNUAL SUMMARY'!$CO$228,BW79,'ANNUAL SUMMARY'!$V$9,BH59,'ANNUAL SUMMARY'!$BI$180)+SUMIFS('ANNUAL SUMMARY'!$CO$286,BW79,'ANNUAL SUMMARY'!$V$9,BH59,'ANNUAL SUMMARY'!$BI$238)+SUMIFS('ANNUAL SUMMARY'!$CO$344,BW79,'ANNUAL SUMMARY'!$V$9,BH59,'ANNUAL SUMMARY'!$BI$296)+SUMIFS('ANNUAL SUMMARY'!$CO$402,BW79,'ANNUAL SUMMARY'!$V$9,BH59,'ANNUAL SUMMARY'!$BI$354)+SUMIFS('ANNUAL SUMMARY'!$CO$460,BW79,'ANNUAL SUMMARY'!$V$9,BH59,'ANNUAL SUMMARY'!$BI$412)+SUMIFS('ANNUAL SUMMARY'!$CO$518,BW79,'ANNUAL SUMMARY'!$V$9,BH59,'ANNUAL SUMMARY'!$BI$470)+SUMIFS('ANNUAL SUMMARY'!$CO$576,BW79,'ANNUAL SUMMARY'!$V$9,BH59,'ANNUAL SUMMARY'!$BI$528)+SUMIFS('ANNUAL SUMMARY'!$CO$634,BW79,'ANNUAL SUMMARY'!$V$9,BH59,'ANNUAL SUMMARY'!$BI$586)+SUMIFS('ANNUAL SUMMARY'!$CO$692,BW79,'ANNUAL SUMMARY'!$V$9,BH59,'ANNUAL SUMMARY'!$BI$644)+SUMIFS('ANNUAL SUMMARY'!$EN$54,BW79,'ANNUAL SUMMARY'!$V$9,BH59,'ANNUAL SUMMARY'!$DH$6)+SUMIFS('ANNUAL SUMMARY'!$EN$112,BW79,'ANNUAL SUMMARY'!$V$9,BH59,'ANNUAL SUMMARY'!$DH$64)+SUMIFS('ANNUAL SUMMARY'!$EN$170,BW79,'ANNUAL SUMMARY'!$V$9,BH59,'ANNUAL SUMMARY'!$DH$122)+SUMIFS('ANNUAL SUMMARY'!$EN$228,BW79,'ANNUAL SUMMARY'!$V$9,BH59,'ANNUAL SUMMARY'!$DH$180)+SUMIFS('ANNUAL SUMMARY'!$EN$286,BW79,'ANNUAL SUMMARY'!$V$9,BH59,'ANNUAL SUMMARY'!$DH$238)+SUMIFS('ANNUAL SUMMARY'!$EN$344,BW79,'ANNUAL SUMMARY'!$V$9,BH59,'ANNUAL SUMMARY'!$DH$296)+SUMIFS('ANNUAL SUMMARY'!$EN$402,BW79,'ANNUAL SUMMARY'!$V$9,BH59,'ANNUAL SUMMARY'!$DH$354)+SUMIFS('ANNUAL SUMMARY'!$EN$460,BW79,'ANNUAL SUMMARY'!$V$9,BH59,'ANNUAL SUMMARY'!$DH$412)+SUMIFS('ANNUAL SUMMARY'!$EN$518,BW79,'ANNUAL SUMMARY'!$V$9,BH59,'ANNUAL SUMMARY'!$DH$470)+SUMIFS('ANNUAL SUMMARY'!$EN$576,BW79,'ANNUAL SUMMARY'!$V$9,BH59,'ANNUAL SUMMARY'!$DH$528)+SUMIFS('ANNUAL SUMMARY'!$EN$634,BW79,'ANNUAL SUMMARY'!$V$9,BH59,'ANNUAL SUMMARY'!$DH$586)+SUMIFS('ANNUAL SUMMARY'!$EN$692,BW79,'ANNUAL SUMMARY'!$V$9,BH59,'ANNUAL SUMMARY'!$DH$644)+SUMIFS('ANNUAL SUMMARY'!$GK$54,BW79,'ANNUAL SUMMARY'!$V$9,BH59,'ANNUAL SUMMARY'!$FE$6)+SUMIFS('ANNUAL SUMMARY'!$GK$112,BW79,'ANNUAL SUMMARY'!$V$9,BH59,'ANNUAL SUMMARY'!$FE$64)+SUMIFS('ANNUAL SUMMARY'!$GK$170,BW79,'ANNUAL SUMMARY'!$V$9,BH59,'ANNUAL SUMMARY'!$FE$122)+SUMIFS('ANNUAL SUMMARY'!$GK$228,BW79,'ANNUAL SUMMARY'!$V$9,BH59,'ANNUAL SUMMARY'!$FE$180)+SUMIFS('ANNUAL SUMMARY'!$GK$286,BW79,'ANNUAL SUMMARY'!$V$9,BH59,'ANNUAL SUMMARY'!$FE$238)+SUMIFS('ANNUAL SUMMARY'!$GK$344,BW79,'ANNUAL SUMMARY'!$V$9,BH59,'ANNUAL SUMMARY'!$FE$296)+SUMIFS('ANNUAL SUMMARY'!$GK$402,BW79,'ANNUAL SUMMARY'!$V$9,BH59,'ANNUAL SUMMARY'!$FE$354)+SUMIFS('ANNUAL SUMMARY'!$GK$460,BW79,'ANNUAL SUMMARY'!$V$9,BH59,'ANNUAL SUMMARY'!$FE$412)+SUMIFS('ANNUAL SUMMARY'!$GK$518,BW79,'ANNUAL SUMMARY'!$V$9,BH59,'ANNUAL SUMMARY'!$FE$470)+SUMIFS('ANNUAL SUMMARY'!$GK$576,BW79,'ANNUAL SUMMARY'!$V$9,BH59,'ANNUAL SUMMARY'!$FE$528)+SUMIFS('ANNUAL SUMMARY'!$GK$634,BW79,'ANNUAL SUMMARY'!$V$9,BH59,'ANNUAL SUMMARY'!$FE$586)+SUMIFS('ANNUAL SUMMARY'!$GK$692,BW79,'ANNUAL SUMMARY'!$V$9,BH59,'ANNUAL SUMMARY'!$FE$644)</f>
        <v>0</v>
      </c>
      <c r="CO79" s="728"/>
      <c r="CP79" s="728"/>
      <c r="CQ79" s="728">
        <f>SUMIFS('ANNUAL SUMMARY'!$AU$54,BW79,'ANNUAL SUMMARY'!$V$9,BH59,'ANNUAL SUMMARY'!$L$6)+SUMIFS('ANNUAL SUMMARY'!$AU$112,BW79,'ANNUAL SUMMARY'!$V$9,BH59,'ANNUAL SUMMARY'!$L$64)+SUMIFS('ANNUAL SUMMARY'!$AU$170,BW79,'ANNUAL SUMMARY'!$V$9,BH59,'ANNUAL SUMMARY'!$L$122)+SUMIFS('ANNUAL SUMMARY'!$AU$228,BW79,'ANNUAL SUMMARY'!$V$9,BH59,'ANNUAL SUMMARY'!$L$180)+SUMIFS('ANNUAL SUMMARY'!$AU$286,BW79,'ANNUAL SUMMARY'!$V$9,BH59,'ANNUAL SUMMARY'!$L$238)+SUMIFS('ANNUAL SUMMARY'!$AU$344,BW79,'ANNUAL SUMMARY'!$V$9,BH59,'ANNUAL SUMMARY'!$L$296)+SUMIFS('ANNUAL SUMMARY'!$AU$402,BW79,'ANNUAL SUMMARY'!$V$9,BH59,'ANNUAL SUMMARY'!$L$354)+SUMIFS('ANNUAL SUMMARY'!$AU$460,BW79,'ANNUAL SUMMARY'!$V$9,BH59,'ANNUAL SUMMARY'!$L$412)+SUMIFS('ANNUAL SUMMARY'!$AU$518,BW79,'ANNUAL SUMMARY'!$V$9,BH59,'ANNUAL SUMMARY'!$L$470)+SUMIFS('ANNUAL SUMMARY'!$AU$576,BW79,'ANNUAL SUMMARY'!$V$9,BH59,'ANNUAL SUMMARY'!$L$528)+SUMIFS('ANNUAL SUMMARY'!$AU$634,BW79,'ANNUAL SUMMARY'!$V$9,BH59,'ANNUAL SUMMARY'!$L$586)+SUMIFS('ANNUAL SUMMARY'!$AU$692,BW79,'ANNUAL SUMMARY'!$V$9,BH59,'ANNUAL SUMMARY'!$L$644)+SUMIFS('ANNUAL SUMMARY'!$CR$54,BW79,'ANNUAL SUMMARY'!$V$9,BH59,'ANNUAL SUMMARY'!$BI$6)+SUMIFS('ANNUAL SUMMARY'!$CR$112,BW79,'ANNUAL SUMMARY'!$V$9,BH59,'ANNUAL SUMMARY'!$BI$64)+SUMIFS('ANNUAL SUMMARY'!$CR$170,BW79,'ANNUAL SUMMARY'!$V$9,BH59,'ANNUAL SUMMARY'!$BI$122)+SUMIFS('ANNUAL SUMMARY'!$CR$228,BW79,'ANNUAL SUMMARY'!$V$9,BH59,'ANNUAL SUMMARY'!$BI$180)+SUMIFS('ANNUAL SUMMARY'!$CR$286,BW79,'ANNUAL SUMMARY'!$V$9,BH59,'ANNUAL SUMMARY'!$BI$238)+SUMIFS('ANNUAL SUMMARY'!$CR$344,BW79,'ANNUAL SUMMARY'!$V$9,BH59,'ANNUAL SUMMARY'!$BI$296)+SUMIFS('ANNUAL SUMMARY'!$CR$402,BW79,'ANNUAL SUMMARY'!$V$9,BH59,'ANNUAL SUMMARY'!$BI$354)+SUMIFS('ANNUAL SUMMARY'!$CR$460,BW79,'ANNUAL SUMMARY'!$V$9,BH59,'ANNUAL SUMMARY'!$BI$412)+SUMIFS('ANNUAL SUMMARY'!$CR$518,BW79,'ANNUAL SUMMARY'!$V$9,BH59,'ANNUAL SUMMARY'!$BI$470)+SUMIFS('ANNUAL SUMMARY'!$CR$576,BW79,'ANNUAL SUMMARY'!$V$9,BH59,'ANNUAL SUMMARY'!$BI$528)+SUMIFS('ANNUAL SUMMARY'!$CR$634,BW79,'ANNUAL SUMMARY'!$V$9,BH59,'ANNUAL SUMMARY'!$BI$586)+SUMIFS('ANNUAL SUMMARY'!$CR$692,BW79,'ANNUAL SUMMARY'!$V$9,BH59,'ANNUAL SUMMARY'!$BI$644)+SUMIFS('ANNUAL SUMMARY'!$EQ$54,BW79,'ANNUAL SUMMARY'!$V$9,BH59,'ANNUAL SUMMARY'!$DH$6)+SUMIFS('ANNUAL SUMMARY'!$EQ$112,BW79,'ANNUAL SUMMARY'!$V$9,BH59,'ANNUAL SUMMARY'!$DH$64)+SUMIFS('ANNUAL SUMMARY'!$EQ$170,BW79,'ANNUAL SUMMARY'!$V$9,BH59,'ANNUAL SUMMARY'!$DH$122)+SUMIFS('ANNUAL SUMMARY'!$EQ$228,BW79,'ANNUAL SUMMARY'!$V$9,BH59,'ANNUAL SUMMARY'!$DH$180)+SUMIFS('ANNUAL SUMMARY'!$EQ$286,BW79,'ANNUAL SUMMARY'!$V$9,BH59,'ANNUAL SUMMARY'!$DH$238)+SUMIFS('ANNUAL SUMMARY'!$EQ$344,BW79,'ANNUAL SUMMARY'!$V$9,BH59,'ANNUAL SUMMARY'!$DH$296)+SUMIFS('ANNUAL SUMMARY'!$EQ$402,BW79,'ANNUAL SUMMARY'!$V$9,BH59,'ANNUAL SUMMARY'!$DH$354)+SUMIFS('ANNUAL SUMMARY'!$EQ$460,BW79,'ANNUAL SUMMARY'!$V$9,BH59,'ANNUAL SUMMARY'!$DH$412)+SUMIFS('ANNUAL SUMMARY'!$EQ$518,BW79,'ANNUAL SUMMARY'!$V$9,BH59,'ANNUAL SUMMARY'!$DH$470)+SUMIFS('ANNUAL SUMMARY'!$EQ$576,BW79,'ANNUAL SUMMARY'!$V$9,BH59,'ANNUAL SUMMARY'!$DH$528)+SUMIFS('ANNUAL SUMMARY'!$EQ$634,BW79,'ANNUAL SUMMARY'!$V$9,BH59,'ANNUAL SUMMARY'!$DH$586)+SUMIFS('ANNUAL SUMMARY'!$EQ$692,BW79,'ANNUAL SUMMARY'!$V$9,BH59,'ANNUAL SUMMARY'!$DH$644)+SUMIFS('ANNUAL SUMMARY'!$GN$54,BW79,'ANNUAL SUMMARY'!$V$9,BH59,'ANNUAL SUMMARY'!$FE$6)+SUMIFS('ANNUAL SUMMARY'!$GN$112,BW79,'ANNUAL SUMMARY'!$V$9,BH59,'ANNUAL SUMMARY'!$FE$64)+SUMIFS('ANNUAL SUMMARY'!$GN$170,BW79,'ANNUAL SUMMARY'!$V$9,BH59,'ANNUAL SUMMARY'!$FE$122)+SUMIFS('ANNUAL SUMMARY'!$GN$228,BW79,'ANNUAL SUMMARY'!$V$9,BH59,'ANNUAL SUMMARY'!$FE$180)+SUMIFS('ANNUAL SUMMARY'!$GN$286,BW79,'ANNUAL SUMMARY'!$V$9,BH59,'ANNUAL SUMMARY'!$FE$238)+SUMIFS('ANNUAL SUMMARY'!$GN$344,BW79,'ANNUAL SUMMARY'!$V$9,BH59,'ANNUAL SUMMARY'!$FE$296)+SUMIFS('ANNUAL SUMMARY'!$GN$402,BW79,'ANNUAL SUMMARY'!$V$9,BH59,'ANNUAL SUMMARY'!$FE$354)+SUMIFS('ANNUAL SUMMARY'!$GN$460,BW79,'ANNUAL SUMMARY'!$V$9,BH59,'ANNUAL SUMMARY'!$FE$412)+SUMIFS('ANNUAL SUMMARY'!$GN$518,BW79,'ANNUAL SUMMARY'!$V$9,BH59,'ANNUAL SUMMARY'!$FE$470)+SUMIFS('ANNUAL SUMMARY'!$GN$576,BW79,'ANNUAL SUMMARY'!$V$9,BH59,'ANNUAL SUMMARY'!$FE$528)+SUMIFS('ANNUAL SUMMARY'!$GN$634,BW79,'ANNUAL SUMMARY'!$V$9,BH59,'ANNUAL SUMMARY'!$FE$586)+SUMIFS('ANNUAL SUMMARY'!$GN$692,BW79,'ANNUAL SUMMARY'!$V$9,BH59,'ANNUAL SUMMARY'!$FE$644)</f>
        <v>0</v>
      </c>
      <c r="CR79" s="728"/>
      <c r="CS79" s="728"/>
      <c r="CT79" s="1263"/>
      <c r="CU79" s="1250"/>
      <c r="CV79" s="154"/>
      <c r="CW79" s="798" t="str">
        <f>'ANNUAL SUMMARY'!$C$30</f>
        <v>SIC</v>
      </c>
      <c r="CX79" s="730"/>
      <c r="CY79" s="730"/>
      <c r="CZ79" s="730"/>
      <c r="DA79" s="792">
        <f>SUMIF('ANNUAL SUMMARY'!$FE$622,DF59,'ANNUAL SUMMARY'!$FA$646)+SUMIF('ANNUAL SUMMARY'!$DH$622,DF59,'ANNUAL SUMMARY'!$DD$646)+SUMIF('ANNUAL SUMMARY'!$BI$622,DF59,'ANNUAL SUMMARY'!$BE$646)+SUMIF('ANNUAL SUMMARY'!$L$622,DF59,'ANNUAL SUMMARY'!$H$646)+SUMIF('ANNUAL SUMMARY'!$FE$566,DF59,'ANNUAL SUMMARY'!$FA$590)+SUMIF('ANNUAL SUMMARY'!$DH$566,DF59,'ANNUAL SUMMARY'!$DD$590)+SUMIF('ANNUAL SUMMARY'!$BI$566,DF59,'ANNUAL SUMMARY'!$BE$590)+SUMIF('ANNUAL SUMMARY'!$L$566,DF59,'ANNUAL SUMMARY'!$H$590)+SUMIF('ANNUAL SUMMARY'!$FE$510,DF59,'ANNUAL SUMMARY'!$FA$534)+SUMIF('ANNUAL SUMMARY'!$DH$510,DF59,'ANNUAL SUMMARY'!$DD$534)+SUMIF('ANNUAL SUMMARY'!$BI$510,DF59,'ANNUAL SUMMARY'!$BE$534)+SUMIF('ANNUAL SUMMARY'!$L$510,DF59,'ANNUAL SUMMARY'!$H$534)+SUMIF('ANNUAL SUMMARY'!$FE$454,DF59,'ANNUAL SUMMARY'!$FA$478)+SUMIF('ANNUAL SUMMARY'!$DH$454,DF59,'ANNUAL SUMMARY'!$DD$478)+SUMIF('ANNUAL SUMMARY'!$BI$454,DF59,'ANNUAL SUMMARY'!$BE$478)+SUMIF('ANNUAL SUMMARY'!$L$454,DF59,'ANNUAL SUMMARY'!$H$478)+SUMIF('ANNUAL SUMMARY'!$FE$398,DF59,'ANNUAL SUMMARY'!$FA$422)+SUMIF('ANNUAL SUMMARY'!$DH$398,DF59,'ANNUAL SUMMARY'!$DD$422)+SUMIF('ANNUAL SUMMARY'!$BI$398,DF59,'ANNUAL SUMMARY'!$BE$422)+SUMIF('ANNUAL SUMMARY'!$L$398,DF59,'ANNUAL SUMMARY'!$H$422)+SUMIF('ANNUAL SUMMARY'!$FE$342,DF59,'ANNUAL SUMMARY'!$FA$366)+SUMIF('ANNUAL SUMMARY'!$DH$342,DF59,'ANNUAL SUMMARY'!$DD$366)+SUMIF('ANNUAL SUMMARY'!$BI$342,DF59,'ANNUAL SUMMARY'!$BE$366)+SUMIF('ANNUAL SUMMARY'!$L$342,DF59,'ANNUAL SUMMARY'!$H$366)+SUMIF('ANNUAL SUMMARY'!$FE$286,DF59,'ANNUAL SUMMARY'!$FA$310)+SUMIF('ANNUAL SUMMARY'!$DH$286,DF59,'ANNUAL SUMMARY'!$DD$310)+SUMIF('ANNUAL SUMMARY'!$BI$286,DF59,'ANNUAL SUMMARY'!$BE$310)+SUMIF('ANNUAL SUMMARY'!$L$286,DF59,'ANNUAL SUMMARY'!$H$310)+SUMIF('ANNUAL SUMMARY'!$FE$230,DF59,'ANNUAL SUMMARY'!$FA$254)+SUMIF('ANNUAL SUMMARY'!$DH$230,DF59,'ANNUAL SUMMARY'!$DD$254)+SUMIF('ANNUAL SUMMARY'!$BI$230,DF59,'ANNUAL SUMMARY'!$BE$254)+SUMIF('ANNUAL SUMMARY'!$L$230,DF59,'ANNUAL SUMMARY'!$H$254)+SUMIF('ANNUAL SUMMARY'!$FE$174,DF59,'ANNUAL SUMMARY'!$FA$198)+SUMIF('ANNUAL SUMMARY'!$DH$174,DF59,'ANNUAL SUMMARY'!$DD$198)+SUMIF('ANNUAL SUMMARY'!$BI$174,DF59,'ANNUAL SUMMARY'!$BE$198)+SUMIF('ANNUAL SUMMARY'!$L$174,DF59,'ANNUAL SUMMARY'!$H$198)+SUMIF('ANNUAL SUMMARY'!$FE$118,DF59,'ANNUAL SUMMARY'!$FA$142)+SUMIF('ANNUAL SUMMARY'!$DH$118,DF59,'ANNUAL SUMMARY'!$DD$142)+SUMIF('ANNUAL SUMMARY'!$BI$118,DF59,'ANNUAL SUMMARY'!$BE$142)+SUMIF('ANNUAL SUMMARY'!$L$118,DF59,'ANNUAL SUMMARY'!$H$142)+SUMIF('ANNUAL SUMMARY'!$FE$62,DF59,'ANNUAL SUMMARY'!$FA$86)+SUMIF('ANNUAL SUMMARY'!$DH$62,DF59,'ANNUAL SUMMARY'!$DD$86)+SUMIF('ANNUAL SUMMARY'!$BI$62,DF59,'ANNUAL SUMMARY'!$BE$86)+SUMIF('ANNUAL SUMMARY'!$L$62,DF59,'ANNUAL SUMMARY'!$H$86)+SUMIF('ANNUAL SUMMARY'!$FE$6,DF59,'ANNUAL SUMMARY'!$FA$30)+SUMIF('ANNUAL SUMMARY'!$DH$6,DF59,'ANNUAL SUMMARY'!$DD$30)+SUMIF('ANNUAL SUMMARY'!$BI$6,DF59,'ANNUAL SUMMARY'!$BE$30)+SUMIF('ANNUAL SUMMARY'!$L$6,DF59,'ANNUAL SUMMARY'!$H$30)+SUMIF('PREVIOUS LOGS'!$K$6,DF59,'PREVIOUS LOGS'!$F$26)+SUMIF('PREVIOUS LOGS'!$K$59,$K$6,'PREVIOUS LOGS'!$F$79)+SUMIF('PREVIOUS LOGS'!$K$112,DF59,'PREVIOUS LOGS'!$F$132)+SUMIF('PREVIOUS LOGS'!$K$165,DF59,'PREVIOUS LOGS'!$F$185)+SUMIF('PREVIOUS LOGS'!$K$218,DF59,'PREVIOUS LOGS'!$F$238)+SUMIF('PREVIOUS LOGS'!$K$271,DF59,'PREVIOUS LOGS'!$F$291)+SUMIF('PREVIOUS LOGS'!$K$324,DF59,'PREVIOUS LOGS'!$F$344)+SUMIF('PREVIOUS LOGS'!$BH$6,DF59,'PREVIOUS LOGS'!$BD$26)+SUMIF('PREVIOUS LOGS'!$BH$59,$K$6,'PREVIOUS LOGS'!$BD$79)+SUMIF('PREVIOUS LOGS'!$BH$112,DF59,'PREVIOUS LOGS'!$BD$132)+SUMIF('PREVIOUS LOGS'!$BH$165,DF59,'PREVIOUS LOGS'!$BD$185)+SUMIF('PREVIOUS LOGS'!$BH$218,DF59,'PREVIOUS LOGS'!$BD$238)+SUMIF('PREVIOUS LOGS'!$BH$271,DF59,'PREVIOUS LOGS'!$BD$291)+SUMIF('PREVIOUS LOGS'!$BH$324,DF59,'PREVIOUS LOGS'!$BD$344)+SUMIF('PREVIOUS LOGS'!$DF$6,DF59,'PREVIOUS LOGS'!$DB$26)+SUMIF('PREVIOUS LOGS'!$DF$59,$K$6,'PREVIOUS LOGS'!$DB$79)+SUMIF('PREVIOUS LOGS'!$DF$112,DF59,'PREVIOUS LOGS'!$DB$132)+SUMIF('PREVIOUS LOGS'!$DF$165,DF59,'PREVIOUS LOGS'!$DB$185)+SUMIF('PREVIOUS LOGS'!$DF$218,DF59,'PREVIOUS LOGS'!$DB$238)+SUMIF('PREVIOUS LOGS'!$DF$271,DF59,'PREVIOUS LOGS'!$DB$291)+SUMIF('PREVIOUS LOGS'!$DF$324,DF59,'PREVIOUS LOGS'!$DB$344)+SUMIF('PREVIOUS LOGS'!$FC$6,DF59,'PREVIOUS LOGS'!$EY$26)+SUMIF('PREVIOUS LOGS'!$FC$59,$K$6,'PREVIOUS LOGS'!$EY$79)+SUMIF('PREVIOUS LOGS'!$FC$112,DF59,'PREVIOUS LOGS'!$EY$132)+SUMIF('PREVIOUS LOGS'!$FC$165,DF59,'PREVIOUS LOGS'!$EY$185)+SUMIF('PREVIOUS LOGS'!$FC$218,DF59,'PREVIOUS LOGS'!$EY$238)+SUMIF('PREVIOUS LOGS'!$FC$271,DF59,'PREVIOUS LOGS'!$EY$291)+SUMIF('PREVIOUS LOGS'!$FC$324,DF59,'PREVIOUS LOGS'!$EY$344)</f>
        <v>0</v>
      </c>
      <c r="DB79" s="793"/>
      <c r="DC79" s="793"/>
      <c r="DD79" s="793"/>
      <c r="DE79" s="793"/>
      <c r="DF79" s="793"/>
      <c r="DG79" s="794"/>
      <c r="DH79" s="643"/>
      <c r="DI79" s="729" t="str">
        <f>'ANNUAL SUMMARY'!$O$30</f>
        <v>NIGHT</v>
      </c>
      <c r="DJ79" s="730"/>
      <c r="DK79" s="730"/>
      <c r="DL79" s="730"/>
      <c r="DM79" s="731"/>
      <c r="DN79" s="735">
        <f>SUMIF('ANNUAL SUMMARY'!$FE$622,DF59,'ANNUAL SUMMARY'!$FM$646)+SUMIF('ANNUAL SUMMARY'!$DH$622,DF59,'ANNUAL SUMMARY'!$DP$646)+SUMIF('ANNUAL SUMMARY'!$BI$622,DF59,'ANNUAL SUMMARY'!$BQ$646)+SUMIF('ANNUAL SUMMARY'!$L$622,DF59,'ANNUAL SUMMARY'!$T$646)+SUMIF('ANNUAL SUMMARY'!$FE$566,DF59,'ANNUAL SUMMARY'!$FM$590)+SUMIF('ANNUAL SUMMARY'!$DH$566,DF59,'ANNUAL SUMMARY'!$DP$590)+SUMIF('ANNUAL SUMMARY'!$BI$566,DF59,'ANNUAL SUMMARY'!$BQ$590)+SUMIF('ANNUAL SUMMARY'!$L$566,DF59,'ANNUAL SUMMARY'!$T$590)+SUMIF('ANNUAL SUMMARY'!$FE$510,DF59,'ANNUAL SUMMARY'!$FM$534)+SUMIF('ANNUAL SUMMARY'!$DH$510,DF59,'ANNUAL SUMMARY'!$DP$534)+SUMIF('ANNUAL SUMMARY'!$BI$510,DF59,'ANNUAL SUMMARY'!$BQ$534)+SUMIF('ANNUAL SUMMARY'!$L$510,DF59,'ANNUAL SUMMARY'!$T$534)+SUMIF('ANNUAL SUMMARY'!$FE$454,DF59,'ANNUAL SUMMARY'!$FM$478)+SUMIF('ANNUAL SUMMARY'!$DH$454,DF59,'ANNUAL SUMMARY'!$DP$478)+SUMIF('ANNUAL SUMMARY'!$BI$454,DF59,'ANNUAL SUMMARY'!$BQ$478)+SUMIF('ANNUAL SUMMARY'!$L$454,DF59,'ANNUAL SUMMARY'!$T$478)+SUMIF('ANNUAL SUMMARY'!$FE$398,DF59,'ANNUAL SUMMARY'!$FM$422)+SUMIF('ANNUAL SUMMARY'!$DH$398,DF59,'ANNUAL SUMMARY'!$DP$422)+SUMIF('ANNUAL SUMMARY'!$BI$398,DF59,'ANNUAL SUMMARY'!$BQ$422)+SUMIF('ANNUAL SUMMARY'!$L$398,DF59,'ANNUAL SUMMARY'!$T$422)+SUMIF('ANNUAL SUMMARY'!$FE$342,DF59,'ANNUAL SUMMARY'!$FM$366)+SUMIF('ANNUAL SUMMARY'!$DH$342,DF59,'ANNUAL SUMMARY'!$DP$366)+SUMIF('ANNUAL SUMMARY'!$BI$342,DF59,'ANNUAL SUMMARY'!$BQ$366)+SUMIF('ANNUAL SUMMARY'!$L$342,DF59,'ANNUAL SUMMARY'!$T$366)+SUMIF('ANNUAL SUMMARY'!$FE$286,DF59,'ANNUAL SUMMARY'!$FM$310)+SUMIF('ANNUAL SUMMARY'!$DH$286,DF59,'ANNUAL SUMMARY'!$DP$310)+SUMIF('ANNUAL SUMMARY'!$BI$286,DF59,'ANNUAL SUMMARY'!$BQ$310)+SUMIF('ANNUAL SUMMARY'!$L$286,DF59,'ANNUAL SUMMARY'!$T$310)+SUMIF('ANNUAL SUMMARY'!$FE$230,DF59,'ANNUAL SUMMARY'!$FM$254)+SUMIF('ANNUAL SUMMARY'!$DH$230,DF59,'ANNUAL SUMMARY'!$DP$254)+SUMIF('ANNUAL SUMMARY'!$BI$230,DF59,'ANNUAL SUMMARY'!$BQ$254)+SUMIF('ANNUAL SUMMARY'!$L$230,DF59,'ANNUAL SUMMARY'!$T$254)+SUMIF('ANNUAL SUMMARY'!$FE$174,DF59,'ANNUAL SUMMARY'!$FM$198)+SUMIF('ANNUAL SUMMARY'!$DH$174,DF59,'ANNUAL SUMMARY'!$DP$198)+SUMIF('ANNUAL SUMMARY'!$BI$174,DF59,'ANNUAL SUMMARY'!$BQ$198)+SUMIF('ANNUAL SUMMARY'!$L$174,DF59,'ANNUAL SUMMARY'!$T$198)+SUMIF('ANNUAL SUMMARY'!$FE$118,DF59,'ANNUAL SUMMARY'!$FM$142)+SUMIF('ANNUAL SUMMARY'!$DH$118,DF59,'ANNUAL SUMMARY'!$DP$142)+SUMIF('ANNUAL SUMMARY'!$BI$118,DF59,'ANNUAL SUMMARY'!$BQ$142)+SUMIF('ANNUAL SUMMARY'!$L$118,DF59,'ANNUAL SUMMARY'!$T$142)+SUMIF('ANNUAL SUMMARY'!$FE$62,DF59,'ANNUAL SUMMARY'!$FM$86)+SUMIF('ANNUAL SUMMARY'!$DH$62,DF59,'ANNUAL SUMMARY'!$DP$86)+SUMIF('ANNUAL SUMMARY'!$BI$62,DF59,'ANNUAL SUMMARY'!$BQ$86)+SUMIF('ANNUAL SUMMARY'!$L$62,DF59,'ANNUAL SUMMARY'!$T$86)+SUMIF('ANNUAL SUMMARY'!$FE$6,DF59,'ANNUAL SUMMARY'!$FM$30)+SUMIF('ANNUAL SUMMARY'!$DH$6,DF59,'ANNUAL SUMMARY'!$DP$30)+SUMIF('ANNUAL SUMMARY'!$BI$6,DF59,'ANNUAL SUMMARY'!$BQ$30)+SUMIF('ANNUAL SUMMARY'!$L$6,DF59,'ANNUAL SUMMARY'!$T$30)+SUMIF('PREVIOUS LOGS'!$K$6,DF59,'PREVIOUS LOGS'!$S$26)+SUMIF('PREVIOUS LOGS'!$K$59,$K$6,'PREVIOUS LOGS'!$S$79)+SUMIF('PREVIOUS LOGS'!$K$112,DF59,'PREVIOUS LOGS'!$S$132)+SUMIF('PREVIOUS LOGS'!$K$165,DF59,'PREVIOUS LOGS'!$S$185)+SUMIF('PREVIOUS LOGS'!$K$218,DF59,'PREVIOUS LOGS'!$S$238)+SUMIF('PREVIOUS LOGS'!$K$271,DF59,'PREVIOUS LOGS'!$S$291)+SUMIF('PREVIOUS LOGS'!$K$324,DF59,'PREVIOUS LOGS'!$S$344)+SUMIF('PREVIOUS LOGS'!$BH$6,DF59,'PREVIOUS LOGS'!$BP$26)+SUMIF('PREVIOUS LOGS'!$BH$59,$K$6,'PREVIOUS LOGS'!$BP$79)+SUMIF('PREVIOUS LOGS'!$BH$112,DF59,'PREVIOUS LOGS'!$BP$132)+SUMIF('PREVIOUS LOGS'!$BH$165,DF59,'PREVIOUS LOGS'!$BP$185)+SUMIF('PREVIOUS LOGS'!$BH$218,DF59,'PREVIOUS LOGS'!$BP$238)+SUMIF('PREVIOUS LOGS'!$BH$271,DF59,'PREVIOUS LOGS'!$BP$291)+SUMIF('PREVIOUS LOGS'!$BH$324,DF59,'PREVIOUS LOGS'!$BP$344)+SUMIF('PREVIOUS LOGS'!$DF$6,DF59,'PREVIOUS LOGS'!$DN$26)+SUMIF('PREVIOUS LOGS'!$DF$59,$K$6,'PREVIOUS LOGS'!$DN$79)+SUMIF('PREVIOUS LOGS'!$DF$112,DF59,'PREVIOUS LOGS'!$DN$132)+SUMIF('PREVIOUS LOGS'!$DF$165,DF59,'PREVIOUS LOGS'!$DN$185)+SUMIF('PREVIOUS LOGS'!$DF$218,DF59,'PREVIOUS LOGS'!$DN$238)+SUMIF('PREVIOUS LOGS'!$DF$271,DF59,'PREVIOUS LOGS'!$DN$291)+SUMIF('PREVIOUS LOGS'!$DF$324,DF59,'PREVIOUS LOGS'!$DN$344)+SUMIF('PREVIOUS LOGS'!$FC$6,DF59,'PREVIOUS LOGS'!$FK$26)+SUMIF('PREVIOUS LOGS'!$FC$59,$K$6,'PREVIOUS LOGS'!$FK$79)+SUMIF('PREVIOUS LOGS'!$FC$112,DF59,'PREVIOUS LOGS'!$FK$132)+SUMIF('PREVIOUS LOGS'!$FC$165,DF59,'PREVIOUS LOGS'!$FK$185)+SUMIF('PREVIOUS LOGS'!$FC$218,DF59,'PREVIOUS LOGS'!$FK$238)+SUMIF('PREVIOUS LOGS'!$FC$271,DF59,'PREVIOUS LOGS'!$FK$291)+SUMIF('PREVIOUS LOGS'!$FC$324,DF59,'PREVIOUS LOGS'!$FK$344)</f>
        <v>0</v>
      </c>
      <c r="DO79" s="736"/>
      <c r="DP79" s="736"/>
      <c r="DQ79" s="736"/>
      <c r="DR79" s="736"/>
      <c r="DS79" s="737"/>
      <c r="DT79" s="15"/>
      <c r="DU79" s="812">
        <f>IF(DU65=0," ",DU65+7)</f>
        <v>2029</v>
      </c>
      <c r="DV79" s="813"/>
      <c r="DW79" s="813"/>
      <c r="DX79" s="813"/>
      <c r="DY79" s="813"/>
      <c r="DZ79" s="1118">
        <f>SUMIFS('ANNUAL SUMMARY'!$AF$54,DU79,'ANNUAL SUMMARY'!$V$9,DF59,'ANNUAL SUMMARY'!$L$6)+SUMIFS('ANNUAL SUMMARY'!$AF$112,DU79,'ANNUAL SUMMARY'!$V$9,DF59,'ANNUAL SUMMARY'!$L$64)+SUMIFS('ANNUAL SUMMARY'!$AF$170,DU79,'ANNUAL SUMMARY'!$V$9,DF59,'ANNUAL SUMMARY'!$L$122)+SUMIFS('ANNUAL SUMMARY'!$AF$228,DU79,'ANNUAL SUMMARY'!$V$9,DF59,'ANNUAL SUMMARY'!$L$180)+SUMIFS('ANNUAL SUMMARY'!$AF$286,DU79,'ANNUAL SUMMARY'!$V$9,DF59,'ANNUAL SUMMARY'!$L$238)+SUMIFS('ANNUAL SUMMARY'!$AF$344,DU79,'ANNUAL SUMMARY'!$V$9,DF59,'ANNUAL SUMMARY'!$L$296)+SUMIFS('ANNUAL SUMMARY'!$AF$402,DU79,'ANNUAL SUMMARY'!$V$9,DF59,'ANNUAL SUMMARY'!$L$354)+SUMIFS('ANNUAL SUMMARY'!$AF$460,DU79,'ANNUAL SUMMARY'!$V$9,DF59,'ANNUAL SUMMARY'!$L$412)+SUMIFS('ANNUAL SUMMARY'!$AF$518,DU79,'ANNUAL SUMMARY'!$V$9,DF59,'ANNUAL SUMMARY'!$L$470)+SUMIFS('ANNUAL SUMMARY'!$AF$576,DU79,'ANNUAL SUMMARY'!$V$9,DF59,'ANNUAL SUMMARY'!$L$528)+SUMIFS('ANNUAL SUMMARY'!$AF$634,DU79,'ANNUAL SUMMARY'!$V$9,DF59,'ANNUAL SUMMARY'!$L$586)+SUMIFS('ANNUAL SUMMARY'!$AF$692,DU79,'ANNUAL SUMMARY'!$V$9,DF59,'ANNUAL SUMMARY'!$L$644)+SUMIFS('ANNUAL SUMMARY'!$CC$54,DU79,'ANNUAL SUMMARY'!$V$9,DF59,'ANNUAL SUMMARY'!$BI$6)+SUMIFS('ANNUAL SUMMARY'!$CC$112,DU79,'ANNUAL SUMMARY'!$V$9,DF59,'ANNUAL SUMMARY'!$BI$64)+SUMIFS('ANNUAL SUMMARY'!$CC$170,DU79,'ANNUAL SUMMARY'!$V$9,DF59,'ANNUAL SUMMARY'!$BI$122)+SUMIFS('ANNUAL SUMMARY'!$CC$228,DU79,'ANNUAL SUMMARY'!$V$9,DF59,'ANNUAL SUMMARY'!$BI$180)+SUMIFS('ANNUAL SUMMARY'!$CC$286,DU79,'ANNUAL SUMMARY'!$V$9,DF59,'ANNUAL SUMMARY'!$BI$238)+SUMIFS('ANNUAL SUMMARY'!$CC$344,DU79,'ANNUAL SUMMARY'!$V$9,DF59,'ANNUAL SUMMARY'!$BI$296)+SUMIFS('ANNUAL SUMMARY'!$CC$402,DU79,'ANNUAL SUMMARY'!$V$9,DF59,'ANNUAL SUMMARY'!$BI$354)+SUMIFS('ANNUAL SUMMARY'!$CC$460,DU79,'ANNUAL SUMMARY'!$V$9,DF59,'ANNUAL SUMMARY'!$BI$412)+SUMIFS('ANNUAL SUMMARY'!$CC$518,DU79,'ANNUAL SUMMARY'!$V$9,DF59,'ANNUAL SUMMARY'!$BI$470)+SUMIFS('ANNUAL SUMMARY'!$CC$576,DU79,'ANNUAL SUMMARY'!$V$9,DF59,'ANNUAL SUMMARY'!$BI$528)+SUMIFS('ANNUAL SUMMARY'!$CC$634,DU79,'ANNUAL SUMMARY'!$V$9,DF59,'ANNUAL SUMMARY'!$BI$586)+SUMIFS('ANNUAL SUMMARY'!$CC$692,DU79,'ANNUAL SUMMARY'!$V$9,DF59,'ANNUAL SUMMARY'!$BI$644)+SUMIFS('ANNUAL SUMMARY'!$EB$54,DU79,'ANNUAL SUMMARY'!$V$9,DF59,'ANNUAL SUMMARY'!$DH$6)+SUMIFS('ANNUAL SUMMARY'!$EB$112,DU79,'ANNUAL SUMMARY'!$V$9,DF59,'ANNUAL SUMMARY'!$DH$64)+SUMIFS('ANNUAL SUMMARY'!$EB$170,DU79,'ANNUAL SUMMARY'!$V$9,DF59,'ANNUAL SUMMARY'!$DH$122)+SUMIFS('ANNUAL SUMMARY'!$EB$228,DU79,'ANNUAL SUMMARY'!$V$9,DF59,'ANNUAL SUMMARY'!$DH$180)+SUMIFS('ANNUAL SUMMARY'!$EB$286,DU79,'ANNUAL SUMMARY'!$V$9,DF59,'ANNUAL SUMMARY'!$DH$238)+SUMIFS('ANNUAL SUMMARY'!$EB$344,DU79,'ANNUAL SUMMARY'!$V$9,DF59,'ANNUAL SUMMARY'!$DH$296)+SUMIFS('ANNUAL SUMMARY'!$EB$402,DU79,'ANNUAL SUMMARY'!$V$9,DF59,'ANNUAL SUMMARY'!$DH$354)+SUMIFS('ANNUAL SUMMARY'!$EB$460,DU79,'ANNUAL SUMMARY'!$V$9,DF59,'ANNUAL SUMMARY'!$DH$412)+SUMIFS('ANNUAL SUMMARY'!$EB$518,DU79,'ANNUAL SUMMARY'!$V$9,DF59,'ANNUAL SUMMARY'!$DH$470)+SUMIFS('ANNUAL SUMMARY'!$EB$576,DU79,'ANNUAL SUMMARY'!$V$9,DF59,'ANNUAL SUMMARY'!$DH$528)+SUMIFS('ANNUAL SUMMARY'!$EB$634,DU79,'ANNUAL SUMMARY'!$V$9,DF59,'ANNUAL SUMMARY'!$DH$586)+SUMIFS('ANNUAL SUMMARY'!$EB$692,DU79,'ANNUAL SUMMARY'!$V$9,DF59,'ANNUAL SUMMARY'!$DH$644)+SUMIFS('ANNUAL SUMMARY'!$FY$54,DU79,'ANNUAL SUMMARY'!$V$9,DF59,'ANNUAL SUMMARY'!$FE$6)+SUMIFS('ANNUAL SUMMARY'!$FY$112,DU79,'ANNUAL SUMMARY'!$V$9,DF59,'ANNUAL SUMMARY'!$FE$64)+SUMIFS('ANNUAL SUMMARY'!$FY$170,DU79,'ANNUAL SUMMARY'!$V$9,DF59,'ANNUAL SUMMARY'!$FE$122)+SUMIFS('ANNUAL SUMMARY'!$FY$228,DU79,'ANNUAL SUMMARY'!$V$9,DF59,'ANNUAL SUMMARY'!$FE$180)+SUMIFS('ANNUAL SUMMARY'!$FY$286,DU79,'ANNUAL SUMMARY'!$V$9,DF59,'ANNUAL SUMMARY'!$FE$238)+SUMIFS('ANNUAL SUMMARY'!$FY$344,DU79,'ANNUAL SUMMARY'!$V$9,DF59,'ANNUAL SUMMARY'!$FE$296)+SUMIFS('ANNUAL SUMMARY'!$FY$402,DU79,'ANNUAL SUMMARY'!$V$9,DF59,'ANNUAL SUMMARY'!$FE$354)+SUMIFS('ANNUAL SUMMARY'!$FY$460,DU79,'ANNUAL SUMMARY'!$V$9,DF59,'ANNUAL SUMMARY'!$FE$412)+SUMIFS('ANNUAL SUMMARY'!$FY$518,DU79,'ANNUAL SUMMARY'!$V$9,DF59,'ANNUAL SUMMARY'!$FE$470)+SUMIFS('ANNUAL SUMMARY'!$FY$576,DU79,'ANNUAL SUMMARY'!$V$9,DF59,'ANNUAL SUMMARY'!$FE$528)+SUMIFS('ANNUAL SUMMARY'!$FY$634,DU79,'ANNUAL SUMMARY'!$V$9,DF59,'ANNUAL SUMMARY'!$FE$586)+SUMIFS('ANNUAL SUMMARY'!$FY$692,DU79,'ANNUAL SUMMARY'!$V$9,DF59,'ANNUAL SUMMARY'!$FE$644)</f>
        <v>0</v>
      </c>
      <c r="EA79" s="727"/>
      <c r="EB79" s="727"/>
      <c r="EC79" s="727"/>
      <c r="ED79" s="727">
        <f>SUMIFS('ANNUAL SUMMARY'!$AJ$54,DU79,'ANNUAL SUMMARY'!$V$9,DF59,'ANNUAL SUMMARY'!$L$6)+SUMIFS('ANNUAL SUMMARY'!$AJ$112,DU79,'ANNUAL SUMMARY'!$V$9,DF59,'ANNUAL SUMMARY'!$L$64)+SUMIFS('ANNUAL SUMMARY'!$AJ$170,DU79,'ANNUAL SUMMARY'!$V$9,DF59,'ANNUAL SUMMARY'!$L$122)+SUMIFS('ANNUAL SUMMARY'!$AJ$228,DU79,'ANNUAL SUMMARY'!$V$9,DF59,'ANNUAL SUMMARY'!$L$180)+SUMIFS('ANNUAL SUMMARY'!$AJ$286,DU79,'ANNUAL SUMMARY'!$V$9,DF59,'ANNUAL SUMMARY'!$L$238)+SUMIFS('ANNUAL SUMMARY'!$AJ$344,DU79,'ANNUAL SUMMARY'!$V$9,DF59,'ANNUAL SUMMARY'!$L$296)+SUMIFS('ANNUAL SUMMARY'!$AJ$402,DU79,'ANNUAL SUMMARY'!$V$9,DF59,'ANNUAL SUMMARY'!$L$354)+SUMIFS('ANNUAL SUMMARY'!$AJ$460,DU79,'ANNUAL SUMMARY'!$V$9,DF59,'ANNUAL SUMMARY'!$L$412)+SUMIFS('ANNUAL SUMMARY'!$AJ$518,DU79,'ANNUAL SUMMARY'!$V$9,DF59,'ANNUAL SUMMARY'!$L$470)+SUMIFS('ANNUAL SUMMARY'!$AJ$576,DU79,'ANNUAL SUMMARY'!$V$9,DF59,'ANNUAL SUMMARY'!$L$528)+SUMIFS('ANNUAL SUMMARY'!$AJ$634,DU79,'ANNUAL SUMMARY'!$V$9,DF59,'ANNUAL SUMMARY'!$L$586)+SUMIFS('ANNUAL SUMMARY'!$AJ$692,DU79,'ANNUAL SUMMARY'!$V$9,DF59,'ANNUAL SUMMARY'!$L$644)+SUMIFS('ANNUAL SUMMARY'!$CG$54,DU79,'ANNUAL SUMMARY'!$V$9,DF59,'ANNUAL SUMMARY'!$BI$6)+SUMIFS('ANNUAL SUMMARY'!$CG$112,DU79,'ANNUAL SUMMARY'!$V$9,DF59,'ANNUAL SUMMARY'!$BI$64)+SUMIFS('ANNUAL SUMMARY'!$CG$170,DU79,'ANNUAL SUMMARY'!$V$9,DF59,'ANNUAL SUMMARY'!$BI$122)+SUMIFS('ANNUAL SUMMARY'!$CG$228,DU79,'ANNUAL SUMMARY'!$V$9,DF59,'ANNUAL SUMMARY'!$BI$180)+SUMIFS('ANNUAL SUMMARY'!$CG$286,DU79,'ANNUAL SUMMARY'!$V$9,DF59,'ANNUAL SUMMARY'!$BI$238)+SUMIFS('ANNUAL SUMMARY'!$CG$344,DU79,'ANNUAL SUMMARY'!$V$9,DF59,'ANNUAL SUMMARY'!$BI$296)+SUMIFS('ANNUAL SUMMARY'!$CG$402,DU79,'ANNUAL SUMMARY'!$V$9,DF59,'ANNUAL SUMMARY'!$BI$354)+SUMIFS('ANNUAL SUMMARY'!$CG$460,DU79,'ANNUAL SUMMARY'!$V$9,DF59,'ANNUAL SUMMARY'!$BI$412)+SUMIFS('ANNUAL SUMMARY'!$CG$518,DU79,'ANNUAL SUMMARY'!$V$9,DF59,'ANNUAL SUMMARY'!$BI$470)+SUMIFS('ANNUAL SUMMARY'!$CG$576,DU79,'ANNUAL SUMMARY'!$V$9,DF59,'ANNUAL SUMMARY'!$BI$528)+SUMIFS('ANNUAL SUMMARY'!$CG$634,DU79,'ANNUAL SUMMARY'!$V$9,DF59,'ANNUAL SUMMARY'!$BI$586)+SUMIFS('ANNUAL SUMMARY'!$CG$692,DU79,'ANNUAL SUMMARY'!$V$9,DF59,'ANNUAL SUMMARY'!$BI$644)+SUMIFS('ANNUAL SUMMARY'!$EF$54,DU79,'ANNUAL SUMMARY'!$V$9,DF59,'ANNUAL SUMMARY'!$DH$6)+SUMIFS('ANNUAL SUMMARY'!$EF$112,DU79,'ANNUAL SUMMARY'!$V$9,DF59,'ANNUAL SUMMARY'!$DH$64)+SUMIFS('ANNUAL SUMMARY'!$EF$170,DU79,'ANNUAL SUMMARY'!$V$9,DF59,'ANNUAL SUMMARY'!$DH$122)+SUMIFS('ANNUAL SUMMARY'!$EF$228,DU79,'ANNUAL SUMMARY'!$V$9,DF59,'ANNUAL SUMMARY'!$DH$180)+SUMIFS('ANNUAL SUMMARY'!$EF$286,DU79,'ANNUAL SUMMARY'!$V$9,DF59,'ANNUAL SUMMARY'!$DH$238)+SUMIFS('ANNUAL SUMMARY'!$EF$344,DU79,'ANNUAL SUMMARY'!$V$9,DF59,'ANNUAL SUMMARY'!$DH$296)+SUMIFS('ANNUAL SUMMARY'!$EF$402,DU79,'ANNUAL SUMMARY'!$V$9,DF59,'ANNUAL SUMMARY'!$DH$354)+SUMIFS('ANNUAL SUMMARY'!$EF$460,DU79,'ANNUAL SUMMARY'!$V$9,DF59,'ANNUAL SUMMARY'!$DH$412)+SUMIFS('ANNUAL SUMMARY'!$EF$518,DU79,'ANNUAL SUMMARY'!$V$9,DF59,'ANNUAL SUMMARY'!$DH$470)+SUMIFS('ANNUAL SUMMARY'!$EF$576,DU79,'ANNUAL SUMMARY'!$V$9,DF59,'ANNUAL SUMMARY'!$DH$528)+SUMIFS('ANNUAL SUMMARY'!$EF$634,DU79,'ANNUAL SUMMARY'!$V$9,DF59,'ANNUAL SUMMARY'!$DH$586)+SUMIFS('ANNUAL SUMMARY'!$EF$692,DU79,'ANNUAL SUMMARY'!$V$9,DF59,'ANNUAL SUMMARY'!$DH$644)+SUMIFS('ANNUAL SUMMARY'!$GC$54,DU79,'ANNUAL SUMMARY'!$V$9,DF59,'ANNUAL SUMMARY'!$FE$6)+SUMIFS('ANNUAL SUMMARY'!$GC$112,DU79,'ANNUAL SUMMARY'!$V$9,DF59,'ANNUAL SUMMARY'!$FE$64)+SUMIFS('ANNUAL SUMMARY'!$GC$170,DU79,'ANNUAL SUMMARY'!$V$9,DF59,'ANNUAL SUMMARY'!$FE$122)+SUMIFS('ANNUAL SUMMARY'!$GC$228,DU79,'ANNUAL SUMMARY'!$V$9,DF59,'ANNUAL SUMMARY'!$FE$180)+SUMIFS('ANNUAL SUMMARY'!$GC$286,DU79,'ANNUAL SUMMARY'!$V$9,DF59,'ANNUAL SUMMARY'!$FE$238)+SUMIFS('ANNUAL SUMMARY'!$GC$344,DU79,'ANNUAL SUMMARY'!$V$9,DF59,'ANNUAL SUMMARY'!$FE$296)+SUMIFS('ANNUAL SUMMARY'!$GC$402,DU79,'ANNUAL SUMMARY'!$V$9,DF59,'ANNUAL SUMMARY'!$FE$354)+SUMIFS('ANNUAL SUMMARY'!$GC$460,DU79,'ANNUAL SUMMARY'!$V$9,DF59,'ANNUAL SUMMARY'!$FE$412)+SUMIFS('ANNUAL SUMMARY'!$GC$518,DU79,'ANNUAL SUMMARY'!$V$9,DF59,'ANNUAL SUMMARY'!$FE$470)+SUMIFS('ANNUAL SUMMARY'!$GC$576,DU79,'ANNUAL SUMMARY'!$V$9,DF59,'ANNUAL SUMMARY'!$FE$528)+SUMIFS('ANNUAL SUMMARY'!$GC$634,DU79,'ANNUAL SUMMARY'!$V$9,DF59,'ANNUAL SUMMARY'!$FE$586)+SUMIFS('ANNUAL SUMMARY'!$GC$692,DU79,'ANNUAL SUMMARY'!$V$9,DF59,'ANNUAL SUMMARY'!$FE$644)</f>
        <v>0</v>
      </c>
      <c r="EE79" s="727"/>
      <c r="EF79" s="727"/>
      <c r="EG79" s="727"/>
      <c r="EH79" s="727">
        <f>SUMIFS('ANNUAL SUMMARY'!$AN$54,DU79,'ANNUAL SUMMARY'!$V$9,DF59,'ANNUAL SUMMARY'!$L$6)+SUMIFS('ANNUAL SUMMARY'!$AN$112,DU79,'ANNUAL SUMMARY'!$V$9,DF59,'ANNUAL SUMMARY'!$L$64)+SUMIFS('ANNUAL SUMMARY'!$AN$170,DU79,'ANNUAL SUMMARY'!$V$9,DF59,'ANNUAL SUMMARY'!$L$122)+SUMIFS('ANNUAL SUMMARY'!$AN$228,DU79,'ANNUAL SUMMARY'!$V$9,DF59,'ANNUAL SUMMARY'!$L$180)+SUMIFS('ANNUAL SUMMARY'!$AN$286,DU79,'ANNUAL SUMMARY'!$V$9,DF59,'ANNUAL SUMMARY'!$L$238)+SUMIFS('ANNUAL SUMMARY'!$AN$344,DU79,'ANNUAL SUMMARY'!$V$9,DF59,'ANNUAL SUMMARY'!$L$296)+SUMIFS('ANNUAL SUMMARY'!$AN$402,DU79,'ANNUAL SUMMARY'!$V$9,DF59,'ANNUAL SUMMARY'!$L$354)+SUMIFS('ANNUAL SUMMARY'!$AN$460,DU79,'ANNUAL SUMMARY'!$V$9,DF59,'ANNUAL SUMMARY'!$L$412)+SUMIFS('ANNUAL SUMMARY'!$AN$518,DU79,'ANNUAL SUMMARY'!$V$9,DF59,'ANNUAL SUMMARY'!$L$470)+SUMIFS('ANNUAL SUMMARY'!$AN$576,DU79,'ANNUAL SUMMARY'!$V$9,DF59,'ANNUAL SUMMARY'!$L$528)+SUMIFS('ANNUAL SUMMARY'!$AN$634,DU79,'ANNUAL SUMMARY'!$V$9,DF59,'ANNUAL SUMMARY'!$L$586)+SUMIFS('ANNUAL SUMMARY'!$AN$692,DU79,'ANNUAL SUMMARY'!$V$9,DF59,'ANNUAL SUMMARY'!$L$644)+SUMIFS('ANNUAL SUMMARY'!$CK$54,DU79,'ANNUAL SUMMARY'!$V$9,DF59,'ANNUAL SUMMARY'!$BI$6)+SUMIFS('ANNUAL SUMMARY'!$CK$112,DU79,'ANNUAL SUMMARY'!$V$9,DF59,'ANNUAL SUMMARY'!$BI$64)+SUMIFS('ANNUAL SUMMARY'!$CK$170,DU79,'ANNUAL SUMMARY'!$V$9,DF59,'ANNUAL SUMMARY'!$BI$122)+SUMIFS('ANNUAL SUMMARY'!$CK$228,DU79,'ANNUAL SUMMARY'!$V$9,DF59,'ANNUAL SUMMARY'!$BI$180)+SUMIFS('ANNUAL SUMMARY'!$CK$286,DU79,'ANNUAL SUMMARY'!$V$9,DF59,'ANNUAL SUMMARY'!$BI$238)+SUMIFS('ANNUAL SUMMARY'!$CK$344,DU79,'ANNUAL SUMMARY'!$V$9,DF59,'ANNUAL SUMMARY'!$BI$296)+SUMIFS('ANNUAL SUMMARY'!$CK$402,DU79,'ANNUAL SUMMARY'!$V$9,DF59,'ANNUAL SUMMARY'!$BI$354)+SUMIFS('ANNUAL SUMMARY'!$CK$460,DU79,'ANNUAL SUMMARY'!$V$9,DF59,'ANNUAL SUMMARY'!$BI$412)+SUMIFS('ANNUAL SUMMARY'!$CK$518,DU79,'ANNUAL SUMMARY'!$V$9,DF59,'ANNUAL SUMMARY'!$BI$470)+SUMIFS('ANNUAL SUMMARY'!$CK$576,DU79,'ANNUAL SUMMARY'!$V$9,DF59,'ANNUAL SUMMARY'!$BI$528)+SUMIFS('ANNUAL SUMMARY'!$CK$634,DU79,'ANNUAL SUMMARY'!$V$9,DF59,'ANNUAL SUMMARY'!$BI$586)+SUMIFS('ANNUAL SUMMARY'!$CK$692,DU79,'ANNUAL SUMMARY'!$V$9,DF59,'ANNUAL SUMMARY'!$BI$644)+SUMIFS('ANNUAL SUMMARY'!$EJ$54,DU79,'ANNUAL SUMMARY'!$V$9,DF59,'ANNUAL SUMMARY'!$DH$6)+SUMIFS('ANNUAL SUMMARY'!$EJ$112,DU79,'ANNUAL SUMMARY'!$V$9,DF59,'ANNUAL SUMMARY'!$DH$64)+SUMIFS('ANNUAL SUMMARY'!$EJ$170,DU79,'ANNUAL SUMMARY'!$V$9,DF59,'ANNUAL SUMMARY'!$DH$122)+SUMIFS('ANNUAL SUMMARY'!$EJ$228,DU79,'ANNUAL SUMMARY'!$V$9,DF59,'ANNUAL SUMMARY'!$DH$180)+SUMIFS('ANNUAL SUMMARY'!$EJ$286,DU79,'ANNUAL SUMMARY'!$V$9,DF59,'ANNUAL SUMMARY'!$DH$238)+SUMIFS('ANNUAL SUMMARY'!$EJ$344,DU79,'ANNUAL SUMMARY'!$V$9,DF59,'ANNUAL SUMMARY'!$DH$296)+SUMIFS('ANNUAL SUMMARY'!$EJ$402,DU79,'ANNUAL SUMMARY'!$V$9,DF59,'ANNUAL SUMMARY'!$DH$354)+SUMIFS('ANNUAL SUMMARY'!$EJ$460,DU79,'ANNUAL SUMMARY'!$V$9,DF59,'ANNUAL SUMMARY'!$DH$412)+SUMIFS('ANNUAL SUMMARY'!$EJ$518,DU79,'ANNUAL SUMMARY'!$V$9,DF59,'ANNUAL SUMMARY'!$DH$470)+SUMIFS('ANNUAL SUMMARY'!$EJ$576,DU79,'ANNUAL SUMMARY'!$V$9,DF59,'ANNUAL SUMMARY'!$DH$528)+SUMIFS('ANNUAL SUMMARY'!$EJ$634,DU79,'ANNUAL SUMMARY'!$V$9,DF59,'ANNUAL SUMMARY'!$DH$586)+SUMIFS('ANNUAL SUMMARY'!$EJ$692,DU79,'ANNUAL SUMMARY'!$V$9,DF59,'ANNUAL SUMMARY'!$DH$644)+SUMIFS('ANNUAL SUMMARY'!$GG$54,DU79,'ANNUAL SUMMARY'!$V$9,DF59,'ANNUAL SUMMARY'!$FE$6)+SUMIFS('ANNUAL SUMMARY'!$GG$112,DU79,'ANNUAL SUMMARY'!$V$9,DF59,'ANNUAL SUMMARY'!$FE$64)+SUMIFS('ANNUAL SUMMARY'!$GG$170,DU79,'ANNUAL SUMMARY'!$V$9,DF59,'ANNUAL SUMMARY'!$FE$122)+SUMIFS('ANNUAL SUMMARY'!$GG$228,DU79,'ANNUAL SUMMARY'!$V$9,DF59,'ANNUAL SUMMARY'!$FE$180)+SUMIFS('ANNUAL SUMMARY'!$GG$286,DU79,'ANNUAL SUMMARY'!$V$9,DF59,'ANNUAL SUMMARY'!$FE$238)+SUMIFS('ANNUAL SUMMARY'!$GG$344,DU79,'ANNUAL SUMMARY'!$V$9,DF59,'ANNUAL SUMMARY'!$FE$296)+SUMIFS('ANNUAL SUMMARY'!$GG$402,DU79,'ANNUAL SUMMARY'!$V$9,DF59,'ANNUAL SUMMARY'!$FE$354)+SUMIFS('ANNUAL SUMMARY'!$GG$460,DU79,'ANNUAL SUMMARY'!$V$9,DF59,'ANNUAL SUMMARY'!$FE$412)+SUMIFS('ANNUAL SUMMARY'!$GG$518,DU79,'ANNUAL SUMMARY'!$V$9,DF59,'ANNUAL SUMMARY'!$FE$470)+SUMIFS('ANNUAL SUMMARY'!$GG$576,DU79,'ANNUAL SUMMARY'!$V$9,DF59,'ANNUAL SUMMARY'!$FE$528)+SUMIFS('ANNUAL SUMMARY'!$GG$634,DU79,'ANNUAL SUMMARY'!$V$9,DF59,'ANNUAL SUMMARY'!$FE$586)+SUMIFS('ANNUAL SUMMARY'!$GG$692,DU79,'ANNUAL SUMMARY'!$V$9,DF59,'ANNUAL SUMMARY'!$FE$644)</f>
        <v>0</v>
      </c>
      <c r="EI79" s="727"/>
      <c r="EJ79" s="727"/>
      <c r="EK79" s="727"/>
      <c r="EL79" s="728">
        <f>SUMIFS('ANNUAL SUMMARY'!$AR$54,DU79,'ANNUAL SUMMARY'!$V$9,DF59,'ANNUAL SUMMARY'!$L$6)+SUMIFS('ANNUAL SUMMARY'!$AR$112,DU79,'ANNUAL SUMMARY'!$V$9,DF59,'ANNUAL SUMMARY'!$L$64)+SUMIFS('ANNUAL SUMMARY'!$AR$170,DU79,'ANNUAL SUMMARY'!$V$9,DF59,'ANNUAL SUMMARY'!$L$122)+SUMIFS('ANNUAL SUMMARY'!$AR$228,DU79,'ANNUAL SUMMARY'!$V$9,DF59,'ANNUAL SUMMARY'!$L$180)+SUMIFS('ANNUAL SUMMARY'!$AR$286,DU79,'ANNUAL SUMMARY'!$V$9,DF59,'ANNUAL SUMMARY'!$L$238)+SUMIFS('ANNUAL SUMMARY'!$AR$344,DU79,'ANNUAL SUMMARY'!$V$9,DF59,'ANNUAL SUMMARY'!$L$296)+SUMIFS('ANNUAL SUMMARY'!$AR$402,DU79,'ANNUAL SUMMARY'!$V$9,DF59,'ANNUAL SUMMARY'!$L$354)+SUMIFS('ANNUAL SUMMARY'!$AR$460,DU79,'ANNUAL SUMMARY'!$V$9,DF59,'ANNUAL SUMMARY'!$L$412)+SUMIFS('ANNUAL SUMMARY'!$AR$518,DU79,'ANNUAL SUMMARY'!$V$9,DF59,'ANNUAL SUMMARY'!$L$470)+SUMIFS('ANNUAL SUMMARY'!$AR$576,DU79,'ANNUAL SUMMARY'!$V$9,DF59,'ANNUAL SUMMARY'!$L$528)+SUMIFS('ANNUAL SUMMARY'!$AR$634,DU79,'ANNUAL SUMMARY'!$V$9,DF59,'ANNUAL SUMMARY'!$L$586)+SUMIFS('ANNUAL SUMMARY'!$AR$692,DU79,'ANNUAL SUMMARY'!$V$9,DF59,'ANNUAL SUMMARY'!$L$644)+SUMIFS('ANNUAL SUMMARY'!$CO$54,DU79,'ANNUAL SUMMARY'!$V$9,DF59,'ANNUAL SUMMARY'!$BI$6)+SUMIFS('ANNUAL SUMMARY'!$CO$112,DU79,'ANNUAL SUMMARY'!$V$9,DF59,'ANNUAL SUMMARY'!$BI$64)+SUMIFS('ANNUAL SUMMARY'!$CO$170,DU79,'ANNUAL SUMMARY'!$V$9,DF59,'ANNUAL SUMMARY'!$BI$122)+SUMIFS('ANNUAL SUMMARY'!$CO$228,DU79,'ANNUAL SUMMARY'!$V$9,DF59,'ANNUAL SUMMARY'!$BI$180)+SUMIFS('ANNUAL SUMMARY'!$CO$286,DU79,'ANNUAL SUMMARY'!$V$9,DF59,'ANNUAL SUMMARY'!$BI$238)+SUMIFS('ANNUAL SUMMARY'!$CO$344,DU79,'ANNUAL SUMMARY'!$V$9,DF59,'ANNUAL SUMMARY'!$BI$296)+SUMIFS('ANNUAL SUMMARY'!$CO$402,DU79,'ANNUAL SUMMARY'!$V$9,DF59,'ANNUAL SUMMARY'!$BI$354)+SUMIFS('ANNUAL SUMMARY'!$CO$460,DU79,'ANNUAL SUMMARY'!$V$9,DF59,'ANNUAL SUMMARY'!$BI$412)+SUMIFS('ANNUAL SUMMARY'!$CO$518,DU79,'ANNUAL SUMMARY'!$V$9,DF59,'ANNUAL SUMMARY'!$BI$470)+SUMIFS('ANNUAL SUMMARY'!$CO$576,DU79,'ANNUAL SUMMARY'!$V$9,DF59,'ANNUAL SUMMARY'!$BI$528)+SUMIFS('ANNUAL SUMMARY'!$CO$634,DU79,'ANNUAL SUMMARY'!$V$9,DF59,'ANNUAL SUMMARY'!$BI$586)+SUMIFS('ANNUAL SUMMARY'!$CO$692,DU79,'ANNUAL SUMMARY'!$V$9,DF59,'ANNUAL SUMMARY'!$BI$644)+SUMIFS('ANNUAL SUMMARY'!$EN$54,DU79,'ANNUAL SUMMARY'!$V$9,DF59,'ANNUAL SUMMARY'!$DH$6)+SUMIFS('ANNUAL SUMMARY'!$EN$112,DU79,'ANNUAL SUMMARY'!$V$9,DF59,'ANNUAL SUMMARY'!$DH$64)+SUMIFS('ANNUAL SUMMARY'!$EN$170,DU79,'ANNUAL SUMMARY'!$V$9,DF59,'ANNUAL SUMMARY'!$DH$122)+SUMIFS('ANNUAL SUMMARY'!$EN$228,DU79,'ANNUAL SUMMARY'!$V$9,DF59,'ANNUAL SUMMARY'!$DH$180)+SUMIFS('ANNUAL SUMMARY'!$EN$286,DU79,'ANNUAL SUMMARY'!$V$9,DF59,'ANNUAL SUMMARY'!$DH$238)+SUMIFS('ANNUAL SUMMARY'!$EN$344,DU79,'ANNUAL SUMMARY'!$V$9,DF59,'ANNUAL SUMMARY'!$DH$296)+SUMIFS('ANNUAL SUMMARY'!$EN$402,DU79,'ANNUAL SUMMARY'!$V$9,DF59,'ANNUAL SUMMARY'!$DH$354)+SUMIFS('ANNUAL SUMMARY'!$EN$460,DU79,'ANNUAL SUMMARY'!$V$9,DF59,'ANNUAL SUMMARY'!$DH$412)+SUMIFS('ANNUAL SUMMARY'!$EN$518,DU79,'ANNUAL SUMMARY'!$V$9,DF59,'ANNUAL SUMMARY'!$DH$470)+SUMIFS('ANNUAL SUMMARY'!$EN$576,DU79,'ANNUAL SUMMARY'!$V$9,DF59,'ANNUAL SUMMARY'!$DH$528)+SUMIFS('ANNUAL SUMMARY'!$EN$634,DU79,'ANNUAL SUMMARY'!$V$9,DF59,'ANNUAL SUMMARY'!$DH$586)+SUMIFS('ANNUAL SUMMARY'!$EN$692,DU79,'ANNUAL SUMMARY'!$V$9,DF59,'ANNUAL SUMMARY'!$DH$644)+SUMIFS('ANNUAL SUMMARY'!$GK$54,DU79,'ANNUAL SUMMARY'!$V$9,DF59,'ANNUAL SUMMARY'!$FE$6)+SUMIFS('ANNUAL SUMMARY'!$GK$112,DU79,'ANNUAL SUMMARY'!$V$9,DF59,'ANNUAL SUMMARY'!$FE$64)+SUMIFS('ANNUAL SUMMARY'!$GK$170,DU79,'ANNUAL SUMMARY'!$V$9,DF59,'ANNUAL SUMMARY'!$FE$122)+SUMIFS('ANNUAL SUMMARY'!$GK$228,DU79,'ANNUAL SUMMARY'!$V$9,DF59,'ANNUAL SUMMARY'!$FE$180)+SUMIFS('ANNUAL SUMMARY'!$GK$286,DU79,'ANNUAL SUMMARY'!$V$9,DF59,'ANNUAL SUMMARY'!$FE$238)+SUMIFS('ANNUAL SUMMARY'!$GK$344,DU79,'ANNUAL SUMMARY'!$V$9,DF59,'ANNUAL SUMMARY'!$FE$296)+SUMIFS('ANNUAL SUMMARY'!$GK$402,DU79,'ANNUAL SUMMARY'!$V$9,DF59,'ANNUAL SUMMARY'!$FE$354)+SUMIFS('ANNUAL SUMMARY'!$GK$460,DU79,'ANNUAL SUMMARY'!$V$9,DF59,'ANNUAL SUMMARY'!$FE$412)+SUMIFS('ANNUAL SUMMARY'!$GK$518,DU79,'ANNUAL SUMMARY'!$V$9,DF59,'ANNUAL SUMMARY'!$FE$470)+SUMIFS('ANNUAL SUMMARY'!$GK$576,DU79,'ANNUAL SUMMARY'!$V$9,DF59,'ANNUAL SUMMARY'!$FE$528)+SUMIFS('ANNUAL SUMMARY'!$GK$634,DU79,'ANNUAL SUMMARY'!$V$9,DF59,'ANNUAL SUMMARY'!$FE$586)+SUMIFS('ANNUAL SUMMARY'!$GK$692,DU79,'ANNUAL SUMMARY'!$V$9,DF59,'ANNUAL SUMMARY'!$FE$644)</f>
        <v>0</v>
      </c>
      <c r="EM79" s="728"/>
      <c r="EN79" s="728"/>
      <c r="EO79" s="728">
        <f>SUMIFS('ANNUAL SUMMARY'!$AU$54,DU79,'ANNUAL SUMMARY'!$V$9,DF59,'ANNUAL SUMMARY'!$L$6)+SUMIFS('ANNUAL SUMMARY'!$AU$112,DU79,'ANNUAL SUMMARY'!$V$9,DF59,'ANNUAL SUMMARY'!$L$64)+SUMIFS('ANNUAL SUMMARY'!$AU$170,DU79,'ANNUAL SUMMARY'!$V$9,DF59,'ANNUAL SUMMARY'!$L$122)+SUMIFS('ANNUAL SUMMARY'!$AU$228,DU79,'ANNUAL SUMMARY'!$V$9,DF59,'ANNUAL SUMMARY'!$L$180)+SUMIFS('ANNUAL SUMMARY'!$AU$286,DU79,'ANNUAL SUMMARY'!$V$9,DF59,'ANNUAL SUMMARY'!$L$238)+SUMIFS('ANNUAL SUMMARY'!$AU$344,DU79,'ANNUAL SUMMARY'!$V$9,DF59,'ANNUAL SUMMARY'!$L$296)+SUMIFS('ANNUAL SUMMARY'!$AU$402,DU79,'ANNUAL SUMMARY'!$V$9,DF59,'ANNUAL SUMMARY'!$L$354)+SUMIFS('ANNUAL SUMMARY'!$AU$460,DU79,'ANNUAL SUMMARY'!$V$9,DF59,'ANNUAL SUMMARY'!$L$412)+SUMIFS('ANNUAL SUMMARY'!$AU$518,DU79,'ANNUAL SUMMARY'!$V$9,DF59,'ANNUAL SUMMARY'!$L$470)+SUMIFS('ANNUAL SUMMARY'!$AU$576,DU79,'ANNUAL SUMMARY'!$V$9,DF59,'ANNUAL SUMMARY'!$L$528)+SUMIFS('ANNUAL SUMMARY'!$AU$634,DU79,'ANNUAL SUMMARY'!$V$9,DF59,'ANNUAL SUMMARY'!$L$586)+SUMIFS('ANNUAL SUMMARY'!$AU$692,DU79,'ANNUAL SUMMARY'!$V$9,DF59,'ANNUAL SUMMARY'!$L$644)+SUMIFS('ANNUAL SUMMARY'!$CR$54,DU79,'ANNUAL SUMMARY'!$V$9,DF59,'ANNUAL SUMMARY'!$BI$6)+SUMIFS('ANNUAL SUMMARY'!$CR$112,DU79,'ANNUAL SUMMARY'!$V$9,DF59,'ANNUAL SUMMARY'!$BI$64)+SUMIFS('ANNUAL SUMMARY'!$CR$170,DU79,'ANNUAL SUMMARY'!$V$9,DF59,'ANNUAL SUMMARY'!$BI$122)+SUMIFS('ANNUAL SUMMARY'!$CR$228,DU79,'ANNUAL SUMMARY'!$V$9,DF59,'ANNUAL SUMMARY'!$BI$180)+SUMIFS('ANNUAL SUMMARY'!$CR$286,DU79,'ANNUAL SUMMARY'!$V$9,DF59,'ANNUAL SUMMARY'!$BI$238)+SUMIFS('ANNUAL SUMMARY'!$CR$344,DU79,'ANNUAL SUMMARY'!$V$9,DF59,'ANNUAL SUMMARY'!$BI$296)+SUMIFS('ANNUAL SUMMARY'!$CR$402,DU79,'ANNUAL SUMMARY'!$V$9,DF59,'ANNUAL SUMMARY'!$BI$354)+SUMIFS('ANNUAL SUMMARY'!$CR$460,DU79,'ANNUAL SUMMARY'!$V$9,DF59,'ANNUAL SUMMARY'!$BI$412)+SUMIFS('ANNUAL SUMMARY'!$CR$518,DU79,'ANNUAL SUMMARY'!$V$9,DF59,'ANNUAL SUMMARY'!$BI$470)+SUMIFS('ANNUAL SUMMARY'!$CR$576,DU79,'ANNUAL SUMMARY'!$V$9,DF59,'ANNUAL SUMMARY'!$BI$528)+SUMIFS('ANNUAL SUMMARY'!$CR$634,DU79,'ANNUAL SUMMARY'!$V$9,DF59,'ANNUAL SUMMARY'!$BI$586)+SUMIFS('ANNUAL SUMMARY'!$CR$692,DU79,'ANNUAL SUMMARY'!$V$9,DF59,'ANNUAL SUMMARY'!$BI$644)+SUMIFS('ANNUAL SUMMARY'!$EQ$54,DU79,'ANNUAL SUMMARY'!$V$9,DF59,'ANNUAL SUMMARY'!$DH$6)+SUMIFS('ANNUAL SUMMARY'!$EQ$112,DU79,'ANNUAL SUMMARY'!$V$9,DF59,'ANNUAL SUMMARY'!$DH$64)+SUMIFS('ANNUAL SUMMARY'!$EQ$170,DU79,'ANNUAL SUMMARY'!$V$9,DF59,'ANNUAL SUMMARY'!$DH$122)+SUMIFS('ANNUAL SUMMARY'!$EQ$228,DU79,'ANNUAL SUMMARY'!$V$9,DF59,'ANNUAL SUMMARY'!$DH$180)+SUMIFS('ANNUAL SUMMARY'!$EQ$286,DU79,'ANNUAL SUMMARY'!$V$9,DF59,'ANNUAL SUMMARY'!$DH$238)+SUMIFS('ANNUAL SUMMARY'!$EQ$344,DU79,'ANNUAL SUMMARY'!$V$9,DF59,'ANNUAL SUMMARY'!$DH$296)+SUMIFS('ANNUAL SUMMARY'!$EQ$402,DU79,'ANNUAL SUMMARY'!$V$9,DF59,'ANNUAL SUMMARY'!$DH$354)+SUMIFS('ANNUAL SUMMARY'!$EQ$460,DU79,'ANNUAL SUMMARY'!$V$9,DF59,'ANNUAL SUMMARY'!$DH$412)+SUMIFS('ANNUAL SUMMARY'!$EQ$518,DU79,'ANNUAL SUMMARY'!$V$9,DF59,'ANNUAL SUMMARY'!$DH$470)+SUMIFS('ANNUAL SUMMARY'!$EQ$576,DU79,'ANNUAL SUMMARY'!$V$9,DF59,'ANNUAL SUMMARY'!$DH$528)+SUMIFS('ANNUAL SUMMARY'!$EQ$634,DU79,'ANNUAL SUMMARY'!$V$9,DF59,'ANNUAL SUMMARY'!$DH$586)+SUMIFS('ANNUAL SUMMARY'!$EQ$692,DU79,'ANNUAL SUMMARY'!$V$9,DF59,'ANNUAL SUMMARY'!$DH$644)+SUMIFS('ANNUAL SUMMARY'!$GN$54,DU79,'ANNUAL SUMMARY'!$V$9,DF59,'ANNUAL SUMMARY'!$FE$6)+SUMIFS('ANNUAL SUMMARY'!$GN$112,DU79,'ANNUAL SUMMARY'!$V$9,DF59,'ANNUAL SUMMARY'!$FE$64)+SUMIFS('ANNUAL SUMMARY'!$GN$170,DU79,'ANNUAL SUMMARY'!$V$9,DF59,'ANNUAL SUMMARY'!$FE$122)+SUMIFS('ANNUAL SUMMARY'!$GN$228,DU79,'ANNUAL SUMMARY'!$V$9,DF59,'ANNUAL SUMMARY'!$FE$180)+SUMIFS('ANNUAL SUMMARY'!$GN$286,DU79,'ANNUAL SUMMARY'!$V$9,DF59,'ANNUAL SUMMARY'!$FE$238)+SUMIFS('ANNUAL SUMMARY'!$GN$344,DU79,'ANNUAL SUMMARY'!$V$9,DF59,'ANNUAL SUMMARY'!$FE$296)+SUMIFS('ANNUAL SUMMARY'!$GN$402,DU79,'ANNUAL SUMMARY'!$V$9,DF59,'ANNUAL SUMMARY'!$FE$354)+SUMIFS('ANNUAL SUMMARY'!$GN$460,DU79,'ANNUAL SUMMARY'!$V$9,DF59,'ANNUAL SUMMARY'!$FE$412)+SUMIFS('ANNUAL SUMMARY'!$GN$518,DU79,'ANNUAL SUMMARY'!$V$9,DF59,'ANNUAL SUMMARY'!$FE$470)+SUMIFS('ANNUAL SUMMARY'!$GN$576,DU79,'ANNUAL SUMMARY'!$V$9,DF59,'ANNUAL SUMMARY'!$FE$528)+SUMIFS('ANNUAL SUMMARY'!$GN$634,DU79,'ANNUAL SUMMARY'!$V$9,DF59,'ANNUAL SUMMARY'!$FE$586)+SUMIFS('ANNUAL SUMMARY'!$GN$692,DU79,'ANNUAL SUMMARY'!$V$9,DF59,'ANNUAL SUMMARY'!$FE$644)</f>
        <v>0</v>
      </c>
      <c r="EP79" s="728"/>
      <c r="EQ79" s="1260"/>
      <c r="ER79" s="1263"/>
      <c r="ES79" s="154"/>
      <c r="ET79" s="798" t="str">
        <f>'ANNUAL SUMMARY'!$C$30</f>
        <v>SIC</v>
      </c>
      <c r="EU79" s="730"/>
      <c r="EV79" s="730"/>
      <c r="EW79" s="730"/>
      <c r="EX79" s="792">
        <f>SUMIF('ANNUAL SUMMARY'!$FE$622,FC59,'ANNUAL SUMMARY'!$FA$646)+SUMIF('ANNUAL SUMMARY'!$DH$622,FC59,'ANNUAL SUMMARY'!$DD$646)+SUMIF('ANNUAL SUMMARY'!$BI$622,FC59,'ANNUAL SUMMARY'!$BE$646)+SUMIF('ANNUAL SUMMARY'!$L$622,FC59,'ANNUAL SUMMARY'!$H$646)+SUMIF('ANNUAL SUMMARY'!$FE$566,FC59,'ANNUAL SUMMARY'!$FA$590)+SUMIF('ANNUAL SUMMARY'!$DH$566,FC59,'ANNUAL SUMMARY'!$DD$590)+SUMIF('ANNUAL SUMMARY'!$BI$566,FC59,'ANNUAL SUMMARY'!$BE$590)+SUMIF('ANNUAL SUMMARY'!$L$566,FC59,'ANNUAL SUMMARY'!$H$590)+SUMIF('ANNUAL SUMMARY'!$FE$510,FC59,'ANNUAL SUMMARY'!$FA$534)+SUMIF('ANNUAL SUMMARY'!$DH$510,FC59,'ANNUAL SUMMARY'!$DD$534)+SUMIF('ANNUAL SUMMARY'!$BI$510,FC59,'ANNUAL SUMMARY'!$BE$534)+SUMIF('ANNUAL SUMMARY'!$L$510,FC59,'ANNUAL SUMMARY'!$H$534)+SUMIF('ANNUAL SUMMARY'!$FE$454,FC59,'ANNUAL SUMMARY'!$FA$478)+SUMIF('ANNUAL SUMMARY'!$DH$454,FC59,'ANNUAL SUMMARY'!$DD$478)+SUMIF('ANNUAL SUMMARY'!$BI$454,FC59,'ANNUAL SUMMARY'!$BE$478)+SUMIF('ANNUAL SUMMARY'!$L$454,FC59,'ANNUAL SUMMARY'!$H$478)+SUMIF('ANNUAL SUMMARY'!$FE$398,FC59,'ANNUAL SUMMARY'!$FA$422)+SUMIF('ANNUAL SUMMARY'!$DH$398,FC59,'ANNUAL SUMMARY'!$DD$422)+SUMIF('ANNUAL SUMMARY'!$BI$398,FC59,'ANNUAL SUMMARY'!$BE$422)+SUMIF('ANNUAL SUMMARY'!$L$398,FC59,'ANNUAL SUMMARY'!$H$422)+SUMIF('ANNUAL SUMMARY'!$FE$342,FC59,'ANNUAL SUMMARY'!$FA$366)+SUMIF('ANNUAL SUMMARY'!$DH$342,FC59,'ANNUAL SUMMARY'!$DD$366)+SUMIF('ANNUAL SUMMARY'!$BI$342,FC59,'ANNUAL SUMMARY'!$BE$366)+SUMIF('ANNUAL SUMMARY'!$L$342,FC59,'ANNUAL SUMMARY'!$H$366)+SUMIF('ANNUAL SUMMARY'!$FE$286,FC59,'ANNUAL SUMMARY'!$FA$310)+SUMIF('ANNUAL SUMMARY'!$DH$286,FC59,'ANNUAL SUMMARY'!$DD$310)+SUMIF('ANNUAL SUMMARY'!$BI$286,FC59,'ANNUAL SUMMARY'!$BE$310)+SUMIF('ANNUAL SUMMARY'!$L$286,FC59,'ANNUAL SUMMARY'!$H$310)+SUMIF('ANNUAL SUMMARY'!$FE$230,FC59,'ANNUAL SUMMARY'!$FA$254)+SUMIF('ANNUAL SUMMARY'!$DH$230,FC59,'ANNUAL SUMMARY'!$DD$254)+SUMIF('ANNUAL SUMMARY'!$BI$230,FC59,'ANNUAL SUMMARY'!$BE$254)+SUMIF('ANNUAL SUMMARY'!$L$230,FC59,'ANNUAL SUMMARY'!$H$254)+SUMIF('ANNUAL SUMMARY'!$FE$174,FC59,'ANNUAL SUMMARY'!$FA$198)+SUMIF('ANNUAL SUMMARY'!$DH$174,FC59,'ANNUAL SUMMARY'!$DD$198)+SUMIF('ANNUAL SUMMARY'!$BI$174,FC59,'ANNUAL SUMMARY'!$BE$198)+SUMIF('ANNUAL SUMMARY'!$L$174,FC59,'ANNUAL SUMMARY'!$H$198)+SUMIF('ANNUAL SUMMARY'!$FE$118,FC59,'ANNUAL SUMMARY'!$FA$142)+SUMIF('ANNUAL SUMMARY'!$DH$118,FC59,'ANNUAL SUMMARY'!$DD$142)+SUMIF('ANNUAL SUMMARY'!$BI$118,FC59,'ANNUAL SUMMARY'!$BE$142)+SUMIF('ANNUAL SUMMARY'!$L$118,FC59,'ANNUAL SUMMARY'!$H$142)+SUMIF('ANNUAL SUMMARY'!$FE$62,FC59,'ANNUAL SUMMARY'!$FA$86)+SUMIF('ANNUAL SUMMARY'!$DH$62,FC59,'ANNUAL SUMMARY'!$DD$86)+SUMIF('ANNUAL SUMMARY'!$BI$62,FC59,'ANNUAL SUMMARY'!$BE$86)+SUMIF('ANNUAL SUMMARY'!$L$62,FC59,'ANNUAL SUMMARY'!$H$86)+SUMIF('ANNUAL SUMMARY'!$FE$6,FC59,'ANNUAL SUMMARY'!$FA$30)+SUMIF('ANNUAL SUMMARY'!$DH$6,FC59,'ANNUAL SUMMARY'!$DD$30)+SUMIF('ANNUAL SUMMARY'!$BI$6,FC59,'ANNUAL SUMMARY'!$BE$30)+SUMIF('ANNUAL SUMMARY'!$L$6,FC59,'ANNUAL SUMMARY'!$H$30)+SUMIF('PREVIOUS LOGS'!$K$6,FC59,'PREVIOUS LOGS'!$F$26)+SUMIF('PREVIOUS LOGS'!$K$59,$K$6,'PREVIOUS LOGS'!$F$79)+SUMIF('PREVIOUS LOGS'!$K$112,FC59,'PREVIOUS LOGS'!$F$132)+SUMIF('PREVIOUS LOGS'!$K$165,FC59,'PREVIOUS LOGS'!$F$185)+SUMIF('PREVIOUS LOGS'!$K$218,FC59,'PREVIOUS LOGS'!$F$238)+SUMIF('PREVIOUS LOGS'!$K$271,FC59,'PREVIOUS LOGS'!$F$291)+SUMIF('PREVIOUS LOGS'!$K$324,FC59,'PREVIOUS LOGS'!$F$344)+SUMIF('PREVIOUS LOGS'!$BH$6,FC59,'PREVIOUS LOGS'!$BD$26)+SUMIF('PREVIOUS LOGS'!$BH$59,$K$6,'PREVIOUS LOGS'!$BD$79)+SUMIF('PREVIOUS LOGS'!$BH$112,FC59,'PREVIOUS LOGS'!$BD$132)+SUMIF('PREVIOUS LOGS'!$BH$165,FC59,'PREVIOUS LOGS'!$BD$185)+SUMIF('PREVIOUS LOGS'!$BH$218,FC59,'PREVIOUS LOGS'!$BD$238)+SUMIF('PREVIOUS LOGS'!$BH$271,FC59,'PREVIOUS LOGS'!$BD$291)+SUMIF('PREVIOUS LOGS'!$BH$324,FC59,'PREVIOUS LOGS'!$BD$344)+SUMIF('PREVIOUS LOGS'!$DF$6,FC59,'PREVIOUS LOGS'!$DB$26)+SUMIF('PREVIOUS LOGS'!$DF$59,$K$6,'PREVIOUS LOGS'!$DB$79)+SUMIF('PREVIOUS LOGS'!$DF$112,FC59,'PREVIOUS LOGS'!$DB$132)+SUMIF('PREVIOUS LOGS'!$DF$165,FC59,'PREVIOUS LOGS'!$DB$185)+SUMIF('PREVIOUS LOGS'!$DF$218,FC59,'PREVIOUS LOGS'!$DB$238)+SUMIF('PREVIOUS LOGS'!$DF$271,FC59,'PREVIOUS LOGS'!$DB$291)+SUMIF('PREVIOUS LOGS'!$DF$324,FC59,'PREVIOUS LOGS'!$DB$344)+SUMIF('PREVIOUS LOGS'!$FC$6,FC59,'PREVIOUS LOGS'!$EY$26)+SUMIF('PREVIOUS LOGS'!$FC$59,$K$6,'PREVIOUS LOGS'!$EY$79)+SUMIF('PREVIOUS LOGS'!$FC$112,FC59,'PREVIOUS LOGS'!$EY$132)+SUMIF('PREVIOUS LOGS'!$FC$165,FC59,'PREVIOUS LOGS'!$EY$185)+SUMIF('PREVIOUS LOGS'!$FC$218,FC59,'PREVIOUS LOGS'!$EY$238)+SUMIF('PREVIOUS LOGS'!$FC$271,FC59,'PREVIOUS LOGS'!$EY$291)+SUMIF('PREVIOUS LOGS'!$FC$324,FC59,'PREVIOUS LOGS'!$EY$344)</f>
        <v>0</v>
      </c>
      <c r="EY79" s="793"/>
      <c r="EZ79" s="793"/>
      <c r="FA79" s="793"/>
      <c r="FB79" s="793"/>
      <c r="FC79" s="793"/>
      <c r="FD79" s="794"/>
      <c r="FE79" s="643"/>
      <c r="FF79" s="729" t="str">
        <f>'ANNUAL SUMMARY'!$O$30</f>
        <v>NIGHT</v>
      </c>
      <c r="FG79" s="730"/>
      <c r="FH79" s="730"/>
      <c r="FI79" s="730"/>
      <c r="FJ79" s="731"/>
      <c r="FK79" s="735">
        <f>SUMIF('ANNUAL SUMMARY'!$FE$622,FC59,'ANNUAL SUMMARY'!$FM$646)+SUMIF('ANNUAL SUMMARY'!$DH$622,FC59,'ANNUAL SUMMARY'!$DP$646)+SUMIF('ANNUAL SUMMARY'!$BI$622,FC59,'ANNUAL SUMMARY'!$BQ$646)+SUMIF('ANNUAL SUMMARY'!$L$622,FC59,'ANNUAL SUMMARY'!$T$646)+SUMIF('ANNUAL SUMMARY'!$FE$566,FC59,'ANNUAL SUMMARY'!$FM$590)+SUMIF('ANNUAL SUMMARY'!$DH$566,FC59,'ANNUAL SUMMARY'!$DP$590)+SUMIF('ANNUAL SUMMARY'!$BI$566,FC59,'ANNUAL SUMMARY'!$BQ$590)+SUMIF('ANNUAL SUMMARY'!$L$566,FC59,'ANNUAL SUMMARY'!$T$590)+SUMIF('ANNUAL SUMMARY'!$FE$510,FC59,'ANNUAL SUMMARY'!$FM$534)+SUMIF('ANNUAL SUMMARY'!$DH$510,FC59,'ANNUAL SUMMARY'!$DP$534)+SUMIF('ANNUAL SUMMARY'!$BI$510,FC59,'ANNUAL SUMMARY'!$BQ$534)+SUMIF('ANNUAL SUMMARY'!$L$510,FC59,'ANNUAL SUMMARY'!$T$534)+SUMIF('ANNUAL SUMMARY'!$FE$454,FC59,'ANNUAL SUMMARY'!$FM$478)+SUMIF('ANNUAL SUMMARY'!$DH$454,FC59,'ANNUAL SUMMARY'!$DP$478)+SUMIF('ANNUAL SUMMARY'!$BI$454,FC59,'ANNUAL SUMMARY'!$BQ$478)+SUMIF('ANNUAL SUMMARY'!$L$454,FC59,'ANNUAL SUMMARY'!$T$478)+SUMIF('ANNUAL SUMMARY'!$FE$398,FC59,'ANNUAL SUMMARY'!$FM$422)+SUMIF('ANNUAL SUMMARY'!$DH$398,FC59,'ANNUAL SUMMARY'!$DP$422)+SUMIF('ANNUAL SUMMARY'!$BI$398,FC59,'ANNUAL SUMMARY'!$BQ$422)+SUMIF('ANNUAL SUMMARY'!$L$398,FC59,'ANNUAL SUMMARY'!$T$422)+SUMIF('ANNUAL SUMMARY'!$FE$342,FC59,'ANNUAL SUMMARY'!$FM$366)+SUMIF('ANNUAL SUMMARY'!$DH$342,FC59,'ANNUAL SUMMARY'!$DP$366)+SUMIF('ANNUAL SUMMARY'!$BI$342,FC59,'ANNUAL SUMMARY'!$BQ$366)+SUMIF('ANNUAL SUMMARY'!$L$342,FC59,'ANNUAL SUMMARY'!$T$366)+SUMIF('ANNUAL SUMMARY'!$FE$286,FC59,'ANNUAL SUMMARY'!$FM$310)+SUMIF('ANNUAL SUMMARY'!$DH$286,FC59,'ANNUAL SUMMARY'!$DP$310)+SUMIF('ANNUAL SUMMARY'!$BI$286,FC59,'ANNUAL SUMMARY'!$BQ$310)+SUMIF('ANNUAL SUMMARY'!$L$286,FC59,'ANNUAL SUMMARY'!$T$310)+SUMIF('ANNUAL SUMMARY'!$FE$230,FC59,'ANNUAL SUMMARY'!$FM$254)+SUMIF('ANNUAL SUMMARY'!$DH$230,FC59,'ANNUAL SUMMARY'!$DP$254)+SUMIF('ANNUAL SUMMARY'!$BI$230,FC59,'ANNUAL SUMMARY'!$BQ$254)+SUMIF('ANNUAL SUMMARY'!$L$230,FC59,'ANNUAL SUMMARY'!$T$254)+SUMIF('ANNUAL SUMMARY'!$FE$174,FC59,'ANNUAL SUMMARY'!$FM$198)+SUMIF('ANNUAL SUMMARY'!$DH$174,FC59,'ANNUAL SUMMARY'!$DP$198)+SUMIF('ANNUAL SUMMARY'!$BI$174,FC59,'ANNUAL SUMMARY'!$BQ$198)+SUMIF('ANNUAL SUMMARY'!$L$174,FC59,'ANNUAL SUMMARY'!$T$198)+SUMIF('ANNUAL SUMMARY'!$FE$118,FC59,'ANNUAL SUMMARY'!$FM$142)+SUMIF('ANNUAL SUMMARY'!$DH$118,FC59,'ANNUAL SUMMARY'!$DP$142)+SUMIF('ANNUAL SUMMARY'!$BI$118,FC59,'ANNUAL SUMMARY'!$BQ$142)+SUMIF('ANNUAL SUMMARY'!$L$118,FC59,'ANNUAL SUMMARY'!$T$142)+SUMIF('ANNUAL SUMMARY'!$FE$62,FC59,'ANNUAL SUMMARY'!$FM$86)+SUMIF('ANNUAL SUMMARY'!$DH$62,FC59,'ANNUAL SUMMARY'!$DP$86)+SUMIF('ANNUAL SUMMARY'!$BI$62,FC59,'ANNUAL SUMMARY'!$BQ$86)+SUMIF('ANNUAL SUMMARY'!$L$62,FC59,'ANNUAL SUMMARY'!$T$86)+SUMIF('ANNUAL SUMMARY'!$FE$6,FC59,'ANNUAL SUMMARY'!$FM$30)+SUMIF('ANNUAL SUMMARY'!$DH$6,FC59,'ANNUAL SUMMARY'!$DP$30)+SUMIF('ANNUAL SUMMARY'!$BI$6,FC59,'ANNUAL SUMMARY'!$BQ$30)+SUMIF('ANNUAL SUMMARY'!$L$6,FC59,'ANNUAL SUMMARY'!$T$30)+SUMIF('PREVIOUS LOGS'!$K$6,FC59,'PREVIOUS LOGS'!$S$26)+SUMIF('PREVIOUS LOGS'!$K$59,$K$6,'PREVIOUS LOGS'!$S$79)+SUMIF('PREVIOUS LOGS'!$K$112,FC59,'PREVIOUS LOGS'!$S$132)+SUMIF('PREVIOUS LOGS'!$K$165,FC59,'PREVIOUS LOGS'!$S$185)+SUMIF('PREVIOUS LOGS'!$K$218,FC59,'PREVIOUS LOGS'!$S$238)+SUMIF('PREVIOUS LOGS'!$K$271,FC59,'PREVIOUS LOGS'!$S$291)+SUMIF('PREVIOUS LOGS'!$K$324,FC59,'PREVIOUS LOGS'!$S$344)+SUMIF('PREVIOUS LOGS'!$BH$6,FC59,'PREVIOUS LOGS'!$BP$26)+SUMIF('PREVIOUS LOGS'!$BH$59,$K$6,'PREVIOUS LOGS'!$BP$79)+SUMIF('PREVIOUS LOGS'!$BH$112,FC59,'PREVIOUS LOGS'!$BP$132)+SUMIF('PREVIOUS LOGS'!$BH$165,FC59,'PREVIOUS LOGS'!$BP$185)+SUMIF('PREVIOUS LOGS'!$BH$218,FC59,'PREVIOUS LOGS'!$BP$238)+SUMIF('PREVIOUS LOGS'!$BH$271,FC59,'PREVIOUS LOGS'!$BP$291)+SUMIF('PREVIOUS LOGS'!$BH$324,FC59,'PREVIOUS LOGS'!$BP$344)+SUMIF('PREVIOUS LOGS'!$DF$6,FC59,'PREVIOUS LOGS'!$DN$26)+SUMIF('PREVIOUS LOGS'!$DF$59,$K$6,'PREVIOUS LOGS'!$DN$79)+SUMIF('PREVIOUS LOGS'!$DF$112,FC59,'PREVIOUS LOGS'!$DN$132)+SUMIF('PREVIOUS LOGS'!$DF$165,FC59,'PREVIOUS LOGS'!$DN$185)+SUMIF('PREVIOUS LOGS'!$DF$218,FC59,'PREVIOUS LOGS'!$DN$238)+SUMIF('PREVIOUS LOGS'!$DF$271,FC59,'PREVIOUS LOGS'!$DN$291)+SUMIF('PREVIOUS LOGS'!$DF$324,FC59,'PREVIOUS LOGS'!$DN$344)+SUMIF('PREVIOUS LOGS'!$FC$6,FC59,'PREVIOUS LOGS'!$FK$26)+SUMIF('PREVIOUS LOGS'!$FC$59,$K$6,'PREVIOUS LOGS'!$FK$79)+SUMIF('PREVIOUS LOGS'!$FC$112,FC59,'PREVIOUS LOGS'!$FK$132)+SUMIF('PREVIOUS LOGS'!$FC$165,FC59,'PREVIOUS LOGS'!$FK$185)+SUMIF('PREVIOUS LOGS'!$FC$218,FC59,'PREVIOUS LOGS'!$FK$238)+SUMIF('PREVIOUS LOGS'!$FC$271,FC59,'PREVIOUS LOGS'!$FK$291)+SUMIF('PREVIOUS LOGS'!$FC$324,FC59,'PREVIOUS LOGS'!$FK$344)</f>
        <v>0</v>
      </c>
      <c r="FL79" s="736"/>
      <c r="FM79" s="736"/>
      <c r="FN79" s="736"/>
      <c r="FO79" s="736"/>
      <c r="FP79" s="737"/>
      <c r="FQ79" s="15"/>
      <c r="FR79" s="812">
        <f>IF(FR65=0," ",FR65+7)</f>
        <v>2029</v>
      </c>
      <c r="FS79" s="813"/>
      <c r="FT79" s="813"/>
      <c r="FU79" s="813"/>
      <c r="FV79" s="813"/>
      <c r="FW79" s="1118">
        <f>SUMIFS('ANNUAL SUMMARY'!$AF$54,FR79,'ANNUAL SUMMARY'!$V$9,FC59,'ANNUAL SUMMARY'!$L$6)+SUMIFS('ANNUAL SUMMARY'!$AF$112,FR79,'ANNUAL SUMMARY'!$V$9,FC59,'ANNUAL SUMMARY'!$L$64)+SUMIFS('ANNUAL SUMMARY'!$AF$170,FR79,'ANNUAL SUMMARY'!$V$9,FC59,'ANNUAL SUMMARY'!$L$122)+SUMIFS('ANNUAL SUMMARY'!$AF$228,FR79,'ANNUAL SUMMARY'!$V$9,FC59,'ANNUAL SUMMARY'!$L$180)+SUMIFS('ANNUAL SUMMARY'!$AF$286,FR79,'ANNUAL SUMMARY'!$V$9,FC59,'ANNUAL SUMMARY'!$L$238)+SUMIFS('ANNUAL SUMMARY'!$AF$344,FR79,'ANNUAL SUMMARY'!$V$9,FC59,'ANNUAL SUMMARY'!$L$296)+SUMIFS('ANNUAL SUMMARY'!$AF$402,FR79,'ANNUAL SUMMARY'!$V$9,FC59,'ANNUAL SUMMARY'!$L$354)+SUMIFS('ANNUAL SUMMARY'!$AF$460,FR79,'ANNUAL SUMMARY'!$V$9,FC59,'ANNUAL SUMMARY'!$L$412)+SUMIFS('ANNUAL SUMMARY'!$AF$518,FR79,'ANNUAL SUMMARY'!$V$9,FC59,'ANNUAL SUMMARY'!$L$470)+SUMIFS('ANNUAL SUMMARY'!$AF$576,FR79,'ANNUAL SUMMARY'!$V$9,FC59,'ANNUAL SUMMARY'!$L$528)+SUMIFS('ANNUAL SUMMARY'!$AF$634,FR79,'ANNUAL SUMMARY'!$V$9,FC59,'ANNUAL SUMMARY'!$L$586)+SUMIFS('ANNUAL SUMMARY'!$AF$692,FR79,'ANNUAL SUMMARY'!$V$9,FC59,'ANNUAL SUMMARY'!$L$644)+SUMIFS('ANNUAL SUMMARY'!$CC$54,FR79,'ANNUAL SUMMARY'!$V$9,FC59,'ANNUAL SUMMARY'!$BI$6)+SUMIFS('ANNUAL SUMMARY'!$CC$112,FR79,'ANNUAL SUMMARY'!$V$9,FC59,'ANNUAL SUMMARY'!$BI$64)+SUMIFS('ANNUAL SUMMARY'!$CC$170,FR79,'ANNUAL SUMMARY'!$V$9,FC59,'ANNUAL SUMMARY'!$BI$122)+SUMIFS('ANNUAL SUMMARY'!$CC$228,FR79,'ANNUAL SUMMARY'!$V$9,FC59,'ANNUAL SUMMARY'!$BI$180)+SUMIFS('ANNUAL SUMMARY'!$CC$286,FR79,'ANNUAL SUMMARY'!$V$9,FC59,'ANNUAL SUMMARY'!$BI$238)+SUMIFS('ANNUAL SUMMARY'!$CC$344,FR79,'ANNUAL SUMMARY'!$V$9,FC59,'ANNUAL SUMMARY'!$BI$296)+SUMIFS('ANNUAL SUMMARY'!$CC$402,FR79,'ANNUAL SUMMARY'!$V$9,FC59,'ANNUAL SUMMARY'!$BI$354)+SUMIFS('ANNUAL SUMMARY'!$CC$460,FR79,'ANNUAL SUMMARY'!$V$9,FC59,'ANNUAL SUMMARY'!$BI$412)+SUMIFS('ANNUAL SUMMARY'!$CC$518,FR79,'ANNUAL SUMMARY'!$V$9,FC59,'ANNUAL SUMMARY'!$BI$470)+SUMIFS('ANNUAL SUMMARY'!$CC$576,FR79,'ANNUAL SUMMARY'!$V$9,FC59,'ANNUAL SUMMARY'!$BI$528)+SUMIFS('ANNUAL SUMMARY'!$CC$634,FR79,'ANNUAL SUMMARY'!$V$9,FC59,'ANNUAL SUMMARY'!$BI$586)+SUMIFS('ANNUAL SUMMARY'!$CC$692,FR79,'ANNUAL SUMMARY'!$V$9,FC59,'ANNUAL SUMMARY'!$BI$644)+SUMIFS('ANNUAL SUMMARY'!$EB$54,FR79,'ANNUAL SUMMARY'!$V$9,FC59,'ANNUAL SUMMARY'!$DH$6)+SUMIFS('ANNUAL SUMMARY'!$EB$112,FR79,'ANNUAL SUMMARY'!$V$9,FC59,'ANNUAL SUMMARY'!$DH$64)+SUMIFS('ANNUAL SUMMARY'!$EB$170,FR79,'ANNUAL SUMMARY'!$V$9,FC59,'ANNUAL SUMMARY'!$DH$122)+SUMIFS('ANNUAL SUMMARY'!$EB$228,FR79,'ANNUAL SUMMARY'!$V$9,FC59,'ANNUAL SUMMARY'!$DH$180)+SUMIFS('ANNUAL SUMMARY'!$EB$286,FR79,'ANNUAL SUMMARY'!$V$9,FC59,'ANNUAL SUMMARY'!$DH$238)+SUMIFS('ANNUAL SUMMARY'!$EB$344,FR79,'ANNUAL SUMMARY'!$V$9,FC59,'ANNUAL SUMMARY'!$DH$296)+SUMIFS('ANNUAL SUMMARY'!$EB$402,FR79,'ANNUAL SUMMARY'!$V$9,FC59,'ANNUAL SUMMARY'!$DH$354)+SUMIFS('ANNUAL SUMMARY'!$EB$460,FR79,'ANNUAL SUMMARY'!$V$9,FC59,'ANNUAL SUMMARY'!$DH$412)+SUMIFS('ANNUAL SUMMARY'!$EB$518,FR79,'ANNUAL SUMMARY'!$V$9,FC59,'ANNUAL SUMMARY'!$DH$470)+SUMIFS('ANNUAL SUMMARY'!$EB$576,FR79,'ANNUAL SUMMARY'!$V$9,FC59,'ANNUAL SUMMARY'!$DH$528)+SUMIFS('ANNUAL SUMMARY'!$EB$634,FR79,'ANNUAL SUMMARY'!$V$9,FC59,'ANNUAL SUMMARY'!$DH$586)+SUMIFS('ANNUAL SUMMARY'!$EB$692,FR79,'ANNUAL SUMMARY'!$V$9,FC59,'ANNUAL SUMMARY'!$DH$644)+SUMIFS('ANNUAL SUMMARY'!$FY$54,FR79,'ANNUAL SUMMARY'!$V$9,FC59,'ANNUAL SUMMARY'!$FE$6)+SUMIFS('ANNUAL SUMMARY'!$FY$112,FR79,'ANNUAL SUMMARY'!$V$9,FC59,'ANNUAL SUMMARY'!$FE$64)+SUMIFS('ANNUAL SUMMARY'!$FY$170,FR79,'ANNUAL SUMMARY'!$V$9,FC59,'ANNUAL SUMMARY'!$FE$122)+SUMIFS('ANNUAL SUMMARY'!$FY$228,FR79,'ANNUAL SUMMARY'!$V$9,FC59,'ANNUAL SUMMARY'!$FE$180)+SUMIFS('ANNUAL SUMMARY'!$FY$286,FR79,'ANNUAL SUMMARY'!$V$9,FC59,'ANNUAL SUMMARY'!$FE$238)+SUMIFS('ANNUAL SUMMARY'!$FY$344,FR79,'ANNUAL SUMMARY'!$V$9,FC59,'ANNUAL SUMMARY'!$FE$296)+SUMIFS('ANNUAL SUMMARY'!$FY$402,FR79,'ANNUAL SUMMARY'!$V$9,FC59,'ANNUAL SUMMARY'!$FE$354)+SUMIFS('ANNUAL SUMMARY'!$FY$460,FR79,'ANNUAL SUMMARY'!$V$9,FC59,'ANNUAL SUMMARY'!$FE$412)+SUMIFS('ANNUAL SUMMARY'!$FY$518,FR79,'ANNUAL SUMMARY'!$V$9,FC59,'ANNUAL SUMMARY'!$FE$470)+SUMIFS('ANNUAL SUMMARY'!$FY$576,FR79,'ANNUAL SUMMARY'!$V$9,FC59,'ANNUAL SUMMARY'!$FE$528)+SUMIFS('ANNUAL SUMMARY'!$FY$634,FR79,'ANNUAL SUMMARY'!$V$9,FC59,'ANNUAL SUMMARY'!$FE$586)+SUMIFS('ANNUAL SUMMARY'!$FY$692,FR79,'ANNUAL SUMMARY'!$V$9,FC59,'ANNUAL SUMMARY'!$FE$644)</f>
        <v>0</v>
      </c>
      <c r="FX79" s="727"/>
      <c r="FY79" s="727"/>
      <c r="FZ79" s="727"/>
      <c r="GA79" s="727">
        <f>SUMIFS('ANNUAL SUMMARY'!$AJ$54,FR79,'ANNUAL SUMMARY'!$V$9,FC59,'ANNUAL SUMMARY'!$L$6)+SUMIFS('ANNUAL SUMMARY'!$AJ$112,FR79,'ANNUAL SUMMARY'!$V$9,FC59,'ANNUAL SUMMARY'!$L$64)+SUMIFS('ANNUAL SUMMARY'!$AJ$170,FR79,'ANNUAL SUMMARY'!$V$9,FC59,'ANNUAL SUMMARY'!$L$122)+SUMIFS('ANNUAL SUMMARY'!$AJ$228,FR79,'ANNUAL SUMMARY'!$V$9,FC59,'ANNUAL SUMMARY'!$L$180)+SUMIFS('ANNUAL SUMMARY'!$AJ$286,FR79,'ANNUAL SUMMARY'!$V$9,FC59,'ANNUAL SUMMARY'!$L$238)+SUMIFS('ANNUAL SUMMARY'!$AJ$344,FR79,'ANNUAL SUMMARY'!$V$9,FC59,'ANNUAL SUMMARY'!$L$296)+SUMIFS('ANNUAL SUMMARY'!$AJ$402,FR79,'ANNUAL SUMMARY'!$V$9,FC59,'ANNUAL SUMMARY'!$L$354)+SUMIFS('ANNUAL SUMMARY'!$AJ$460,FR79,'ANNUAL SUMMARY'!$V$9,FC59,'ANNUAL SUMMARY'!$L$412)+SUMIFS('ANNUAL SUMMARY'!$AJ$518,FR79,'ANNUAL SUMMARY'!$V$9,FC59,'ANNUAL SUMMARY'!$L$470)+SUMIFS('ANNUAL SUMMARY'!$AJ$576,FR79,'ANNUAL SUMMARY'!$V$9,FC59,'ANNUAL SUMMARY'!$L$528)+SUMIFS('ANNUAL SUMMARY'!$AJ$634,FR79,'ANNUAL SUMMARY'!$V$9,FC59,'ANNUAL SUMMARY'!$L$586)+SUMIFS('ANNUAL SUMMARY'!$AJ$692,FR79,'ANNUAL SUMMARY'!$V$9,FC59,'ANNUAL SUMMARY'!$L$644)+SUMIFS('ANNUAL SUMMARY'!$CG$54,FR79,'ANNUAL SUMMARY'!$V$9,FC59,'ANNUAL SUMMARY'!$BI$6)+SUMIFS('ANNUAL SUMMARY'!$CG$112,FR79,'ANNUAL SUMMARY'!$V$9,FC59,'ANNUAL SUMMARY'!$BI$64)+SUMIFS('ANNUAL SUMMARY'!$CG$170,FR79,'ANNUAL SUMMARY'!$V$9,FC59,'ANNUAL SUMMARY'!$BI$122)+SUMIFS('ANNUAL SUMMARY'!$CG$228,FR79,'ANNUAL SUMMARY'!$V$9,FC59,'ANNUAL SUMMARY'!$BI$180)+SUMIFS('ANNUAL SUMMARY'!$CG$286,FR79,'ANNUAL SUMMARY'!$V$9,FC59,'ANNUAL SUMMARY'!$BI$238)+SUMIFS('ANNUAL SUMMARY'!$CG$344,FR79,'ANNUAL SUMMARY'!$V$9,FC59,'ANNUAL SUMMARY'!$BI$296)+SUMIFS('ANNUAL SUMMARY'!$CG$402,FR79,'ANNUAL SUMMARY'!$V$9,FC59,'ANNUAL SUMMARY'!$BI$354)+SUMIFS('ANNUAL SUMMARY'!$CG$460,FR79,'ANNUAL SUMMARY'!$V$9,FC59,'ANNUAL SUMMARY'!$BI$412)+SUMIFS('ANNUAL SUMMARY'!$CG$518,FR79,'ANNUAL SUMMARY'!$V$9,FC59,'ANNUAL SUMMARY'!$BI$470)+SUMIFS('ANNUAL SUMMARY'!$CG$576,FR79,'ANNUAL SUMMARY'!$V$9,FC59,'ANNUAL SUMMARY'!$BI$528)+SUMIFS('ANNUAL SUMMARY'!$CG$634,FR79,'ANNUAL SUMMARY'!$V$9,FC59,'ANNUAL SUMMARY'!$BI$586)+SUMIFS('ANNUAL SUMMARY'!$CG$692,FR79,'ANNUAL SUMMARY'!$V$9,FC59,'ANNUAL SUMMARY'!$BI$644)+SUMIFS('ANNUAL SUMMARY'!$EF$54,FR79,'ANNUAL SUMMARY'!$V$9,FC59,'ANNUAL SUMMARY'!$DH$6)+SUMIFS('ANNUAL SUMMARY'!$EF$112,FR79,'ANNUAL SUMMARY'!$V$9,FC59,'ANNUAL SUMMARY'!$DH$64)+SUMIFS('ANNUAL SUMMARY'!$EF$170,FR79,'ANNUAL SUMMARY'!$V$9,FC59,'ANNUAL SUMMARY'!$DH$122)+SUMIFS('ANNUAL SUMMARY'!$EF$228,FR79,'ANNUAL SUMMARY'!$V$9,FC59,'ANNUAL SUMMARY'!$DH$180)+SUMIFS('ANNUAL SUMMARY'!$EF$286,FR79,'ANNUAL SUMMARY'!$V$9,FC59,'ANNUAL SUMMARY'!$DH$238)+SUMIFS('ANNUAL SUMMARY'!$EF$344,FR79,'ANNUAL SUMMARY'!$V$9,FC59,'ANNUAL SUMMARY'!$DH$296)+SUMIFS('ANNUAL SUMMARY'!$EF$402,FR79,'ANNUAL SUMMARY'!$V$9,FC59,'ANNUAL SUMMARY'!$DH$354)+SUMIFS('ANNUAL SUMMARY'!$EF$460,FR79,'ANNUAL SUMMARY'!$V$9,FC59,'ANNUAL SUMMARY'!$DH$412)+SUMIFS('ANNUAL SUMMARY'!$EF$518,FR79,'ANNUAL SUMMARY'!$V$9,FC59,'ANNUAL SUMMARY'!$DH$470)+SUMIFS('ANNUAL SUMMARY'!$EF$576,FR79,'ANNUAL SUMMARY'!$V$9,FC59,'ANNUAL SUMMARY'!$DH$528)+SUMIFS('ANNUAL SUMMARY'!$EF$634,FR79,'ANNUAL SUMMARY'!$V$9,FC59,'ANNUAL SUMMARY'!$DH$586)+SUMIFS('ANNUAL SUMMARY'!$EF$692,FR79,'ANNUAL SUMMARY'!$V$9,FC59,'ANNUAL SUMMARY'!$DH$644)+SUMIFS('ANNUAL SUMMARY'!$GC$54,FR79,'ANNUAL SUMMARY'!$V$9,FC59,'ANNUAL SUMMARY'!$FE$6)+SUMIFS('ANNUAL SUMMARY'!$GC$112,FR79,'ANNUAL SUMMARY'!$V$9,FC59,'ANNUAL SUMMARY'!$FE$64)+SUMIFS('ANNUAL SUMMARY'!$GC$170,FR79,'ANNUAL SUMMARY'!$V$9,FC59,'ANNUAL SUMMARY'!$FE$122)+SUMIFS('ANNUAL SUMMARY'!$GC$228,FR79,'ANNUAL SUMMARY'!$V$9,FC59,'ANNUAL SUMMARY'!$FE$180)+SUMIFS('ANNUAL SUMMARY'!$GC$286,FR79,'ANNUAL SUMMARY'!$V$9,FC59,'ANNUAL SUMMARY'!$FE$238)+SUMIFS('ANNUAL SUMMARY'!$GC$344,FR79,'ANNUAL SUMMARY'!$V$9,FC59,'ANNUAL SUMMARY'!$FE$296)+SUMIFS('ANNUAL SUMMARY'!$GC$402,FR79,'ANNUAL SUMMARY'!$V$9,FC59,'ANNUAL SUMMARY'!$FE$354)+SUMIFS('ANNUAL SUMMARY'!$GC$460,FR79,'ANNUAL SUMMARY'!$V$9,FC59,'ANNUAL SUMMARY'!$FE$412)+SUMIFS('ANNUAL SUMMARY'!$GC$518,FR79,'ANNUAL SUMMARY'!$V$9,FC59,'ANNUAL SUMMARY'!$FE$470)+SUMIFS('ANNUAL SUMMARY'!$GC$576,FR79,'ANNUAL SUMMARY'!$V$9,FC59,'ANNUAL SUMMARY'!$FE$528)+SUMIFS('ANNUAL SUMMARY'!$GC$634,FR79,'ANNUAL SUMMARY'!$V$9,FC59,'ANNUAL SUMMARY'!$FE$586)+SUMIFS('ANNUAL SUMMARY'!$GC$692,FR79,'ANNUAL SUMMARY'!$V$9,FC59,'ANNUAL SUMMARY'!$FE$644)</f>
        <v>0</v>
      </c>
      <c r="GB79" s="727"/>
      <c r="GC79" s="727"/>
      <c r="GD79" s="727"/>
      <c r="GE79" s="727">
        <f>SUMIFS('ANNUAL SUMMARY'!$AN$54,FR79,'ANNUAL SUMMARY'!$V$9,FC59,'ANNUAL SUMMARY'!$L$6)+SUMIFS('ANNUAL SUMMARY'!$AN$112,FR79,'ANNUAL SUMMARY'!$V$9,FC59,'ANNUAL SUMMARY'!$L$64)+SUMIFS('ANNUAL SUMMARY'!$AN$170,FR79,'ANNUAL SUMMARY'!$V$9,FC59,'ANNUAL SUMMARY'!$L$122)+SUMIFS('ANNUAL SUMMARY'!$AN$228,FR79,'ANNUAL SUMMARY'!$V$9,FC59,'ANNUAL SUMMARY'!$L$180)+SUMIFS('ANNUAL SUMMARY'!$AN$286,FR79,'ANNUAL SUMMARY'!$V$9,FC59,'ANNUAL SUMMARY'!$L$238)+SUMIFS('ANNUAL SUMMARY'!$AN$344,FR79,'ANNUAL SUMMARY'!$V$9,FC59,'ANNUAL SUMMARY'!$L$296)+SUMIFS('ANNUAL SUMMARY'!$AN$402,FR79,'ANNUAL SUMMARY'!$V$9,FC59,'ANNUAL SUMMARY'!$L$354)+SUMIFS('ANNUAL SUMMARY'!$AN$460,FR79,'ANNUAL SUMMARY'!$V$9,FC59,'ANNUAL SUMMARY'!$L$412)+SUMIFS('ANNUAL SUMMARY'!$AN$518,FR79,'ANNUAL SUMMARY'!$V$9,FC59,'ANNUAL SUMMARY'!$L$470)+SUMIFS('ANNUAL SUMMARY'!$AN$576,FR79,'ANNUAL SUMMARY'!$V$9,FC59,'ANNUAL SUMMARY'!$L$528)+SUMIFS('ANNUAL SUMMARY'!$AN$634,FR79,'ANNUAL SUMMARY'!$V$9,FC59,'ANNUAL SUMMARY'!$L$586)+SUMIFS('ANNUAL SUMMARY'!$AN$692,FR79,'ANNUAL SUMMARY'!$V$9,FC59,'ANNUAL SUMMARY'!$L$644)+SUMIFS('ANNUAL SUMMARY'!$CK$54,FR79,'ANNUAL SUMMARY'!$V$9,FC59,'ANNUAL SUMMARY'!$BI$6)+SUMIFS('ANNUAL SUMMARY'!$CK$112,FR79,'ANNUAL SUMMARY'!$V$9,FC59,'ANNUAL SUMMARY'!$BI$64)+SUMIFS('ANNUAL SUMMARY'!$CK$170,FR79,'ANNUAL SUMMARY'!$V$9,FC59,'ANNUAL SUMMARY'!$BI$122)+SUMIFS('ANNUAL SUMMARY'!$CK$228,FR79,'ANNUAL SUMMARY'!$V$9,FC59,'ANNUAL SUMMARY'!$BI$180)+SUMIFS('ANNUAL SUMMARY'!$CK$286,FR79,'ANNUAL SUMMARY'!$V$9,FC59,'ANNUAL SUMMARY'!$BI$238)+SUMIFS('ANNUAL SUMMARY'!$CK$344,FR79,'ANNUAL SUMMARY'!$V$9,FC59,'ANNUAL SUMMARY'!$BI$296)+SUMIFS('ANNUAL SUMMARY'!$CK$402,FR79,'ANNUAL SUMMARY'!$V$9,FC59,'ANNUAL SUMMARY'!$BI$354)+SUMIFS('ANNUAL SUMMARY'!$CK$460,FR79,'ANNUAL SUMMARY'!$V$9,FC59,'ANNUAL SUMMARY'!$BI$412)+SUMIFS('ANNUAL SUMMARY'!$CK$518,FR79,'ANNUAL SUMMARY'!$V$9,FC59,'ANNUAL SUMMARY'!$BI$470)+SUMIFS('ANNUAL SUMMARY'!$CK$576,FR79,'ANNUAL SUMMARY'!$V$9,FC59,'ANNUAL SUMMARY'!$BI$528)+SUMIFS('ANNUAL SUMMARY'!$CK$634,FR79,'ANNUAL SUMMARY'!$V$9,FC59,'ANNUAL SUMMARY'!$BI$586)+SUMIFS('ANNUAL SUMMARY'!$CK$692,FR79,'ANNUAL SUMMARY'!$V$9,FC59,'ANNUAL SUMMARY'!$BI$644)+SUMIFS('ANNUAL SUMMARY'!$EJ$54,FR79,'ANNUAL SUMMARY'!$V$9,FC59,'ANNUAL SUMMARY'!$DH$6)+SUMIFS('ANNUAL SUMMARY'!$EJ$112,FR79,'ANNUAL SUMMARY'!$V$9,FC59,'ANNUAL SUMMARY'!$DH$64)+SUMIFS('ANNUAL SUMMARY'!$EJ$170,FR79,'ANNUAL SUMMARY'!$V$9,FC59,'ANNUAL SUMMARY'!$DH$122)+SUMIFS('ANNUAL SUMMARY'!$EJ$228,FR79,'ANNUAL SUMMARY'!$V$9,FC59,'ANNUAL SUMMARY'!$DH$180)+SUMIFS('ANNUAL SUMMARY'!$EJ$286,FR79,'ANNUAL SUMMARY'!$V$9,FC59,'ANNUAL SUMMARY'!$DH$238)+SUMIFS('ANNUAL SUMMARY'!$EJ$344,FR79,'ANNUAL SUMMARY'!$V$9,FC59,'ANNUAL SUMMARY'!$DH$296)+SUMIFS('ANNUAL SUMMARY'!$EJ$402,FR79,'ANNUAL SUMMARY'!$V$9,FC59,'ANNUAL SUMMARY'!$DH$354)+SUMIFS('ANNUAL SUMMARY'!$EJ$460,FR79,'ANNUAL SUMMARY'!$V$9,FC59,'ANNUAL SUMMARY'!$DH$412)+SUMIFS('ANNUAL SUMMARY'!$EJ$518,FR79,'ANNUAL SUMMARY'!$V$9,FC59,'ANNUAL SUMMARY'!$DH$470)+SUMIFS('ANNUAL SUMMARY'!$EJ$576,FR79,'ANNUAL SUMMARY'!$V$9,FC59,'ANNUAL SUMMARY'!$DH$528)+SUMIFS('ANNUAL SUMMARY'!$EJ$634,FR79,'ANNUAL SUMMARY'!$V$9,FC59,'ANNUAL SUMMARY'!$DH$586)+SUMIFS('ANNUAL SUMMARY'!$EJ$692,FR79,'ANNUAL SUMMARY'!$V$9,FC59,'ANNUAL SUMMARY'!$DH$644)+SUMIFS('ANNUAL SUMMARY'!$GG$54,FR79,'ANNUAL SUMMARY'!$V$9,FC59,'ANNUAL SUMMARY'!$FE$6)+SUMIFS('ANNUAL SUMMARY'!$GG$112,FR79,'ANNUAL SUMMARY'!$V$9,FC59,'ANNUAL SUMMARY'!$FE$64)+SUMIFS('ANNUAL SUMMARY'!$GG$170,FR79,'ANNUAL SUMMARY'!$V$9,FC59,'ANNUAL SUMMARY'!$FE$122)+SUMIFS('ANNUAL SUMMARY'!$GG$228,FR79,'ANNUAL SUMMARY'!$V$9,FC59,'ANNUAL SUMMARY'!$FE$180)+SUMIFS('ANNUAL SUMMARY'!$GG$286,FR79,'ANNUAL SUMMARY'!$V$9,FC59,'ANNUAL SUMMARY'!$FE$238)+SUMIFS('ANNUAL SUMMARY'!$GG$344,FR79,'ANNUAL SUMMARY'!$V$9,FC59,'ANNUAL SUMMARY'!$FE$296)+SUMIFS('ANNUAL SUMMARY'!$GG$402,FR79,'ANNUAL SUMMARY'!$V$9,FC59,'ANNUAL SUMMARY'!$FE$354)+SUMIFS('ANNUAL SUMMARY'!$GG$460,FR79,'ANNUAL SUMMARY'!$V$9,FC59,'ANNUAL SUMMARY'!$FE$412)+SUMIFS('ANNUAL SUMMARY'!$GG$518,FR79,'ANNUAL SUMMARY'!$V$9,FC59,'ANNUAL SUMMARY'!$FE$470)+SUMIFS('ANNUAL SUMMARY'!$GG$576,FR79,'ANNUAL SUMMARY'!$V$9,FC59,'ANNUAL SUMMARY'!$FE$528)+SUMIFS('ANNUAL SUMMARY'!$GG$634,FR79,'ANNUAL SUMMARY'!$V$9,FC59,'ANNUAL SUMMARY'!$FE$586)+SUMIFS('ANNUAL SUMMARY'!$GG$692,FR79,'ANNUAL SUMMARY'!$V$9,FC59,'ANNUAL SUMMARY'!$FE$644)</f>
        <v>0</v>
      </c>
      <c r="GF79" s="727"/>
      <c r="GG79" s="727"/>
      <c r="GH79" s="727"/>
      <c r="GI79" s="728">
        <f>SUMIFS('ANNUAL SUMMARY'!$AR$54,FR79,'ANNUAL SUMMARY'!$V$9,FC59,'ANNUAL SUMMARY'!$L$6)+SUMIFS('ANNUAL SUMMARY'!$AR$112,FR79,'ANNUAL SUMMARY'!$V$9,FC59,'ANNUAL SUMMARY'!$L$64)+SUMIFS('ANNUAL SUMMARY'!$AR$170,FR79,'ANNUAL SUMMARY'!$V$9,FC59,'ANNUAL SUMMARY'!$L$122)+SUMIFS('ANNUAL SUMMARY'!$AR$228,FR79,'ANNUAL SUMMARY'!$V$9,FC59,'ANNUAL SUMMARY'!$L$180)+SUMIFS('ANNUAL SUMMARY'!$AR$286,FR79,'ANNUAL SUMMARY'!$V$9,FC59,'ANNUAL SUMMARY'!$L$238)+SUMIFS('ANNUAL SUMMARY'!$AR$344,FR79,'ANNUAL SUMMARY'!$V$9,FC59,'ANNUAL SUMMARY'!$L$296)+SUMIFS('ANNUAL SUMMARY'!$AR$402,FR79,'ANNUAL SUMMARY'!$V$9,FC59,'ANNUAL SUMMARY'!$L$354)+SUMIFS('ANNUAL SUMMARY'!$AR$460,FR79,'ANNUAL SUMMARY'!$V$9,FC59,'ANNUAL SUMMARY'!$L$412)+SUMIFS('ANNUAL SUMMARY'!$AR$518,FR79,'ANNUAL SUMMARY'!$V$9,FC59,'ANNUAL SUMMARY'!$L$470)+SUMIFS('ANNUAL SUMMARY'!$AR$576,FR79,'ANNUAL SUMMARY'!$V$9,FC59,'ANNUAL SUMMARY'!$L$528)+SUMIFS('ANNUAL SUMMARY'!$AR$634,FR79,'ANNUAL SUMMARY'!$V$9,FC59,'ANNUAL SUMMARY'!$L$586)+SUMIFS('ANNUAL SUMMARY'!$AR$692,FR79,'ANNUAL SUMMARY'!$V$9,FC59,'ANNUAL SUMMARY'!$L$644)+SUMIFS('ANNUAL SUMMARY'!$CO$54,FR79,'ANNUAL SUMMARY'!$V$9,FC59,'ANNUAL SUMMARY'!$BI$6)+SUMIFS('ANNUAL SUMMARY'!$CO$112,FR79,'ANNUAL SUMMARY'!$V$9,FC59,'ANNUAL SUMMARY'!$BI$64)+SUMIFS('ANNUAL SUMMARY'!$CO$170,FR79,'ANNUAL SUMMARY'!$V$9,FC59,'ANNUAL SUMMARY'!$BI$122)+SUMIFS('ANNUAL SUMMARY'!$CO$228,FR79,'ANNUAL SUMMARY'!$V$9,FC59,'ANNUAL SUMMARY'!$BI$180)+SUMIFS('ANNUAL SUMMARY'!$CO$286,FR79,'ANNUAL SUMMARY'!$V$9,FC59,'ANNUAL SUMMARY'!$BI$238)+SUMIFS('ANNUAL SUMMARY'!$CO$344,FR79,'ANNUAL SUMMARY'!$V$9,FC59,'ANNUAL SUMMARY'!$BI$296)+SUMIFS('ANNUAL SUMMARY'!$CO$402,FR79,'ANNUAL SUMMARY'!$V$9,FC59,'ANNUAL SUMMARY'!$BI$354)+SUMIFS('ANNUAL SUMMARY'!$CO$460,FR79,'ANNUAL SUMMARY'!$V$9,FC59,'ANNUAL SUMMARY'!$BI$412)+SUMIFS('ANNUAL SUMMARY'!$CO$518,FR79,'ANNUAL SUMMARY'!$V$9,FC59,'ANNUAL SUMMARY'!$BI$470)+SUMIFS('ANNUAL SUMMARY'!$CO$576,FR79,'ANNUAL SUMMARY'!$V$9,FC59,'ANNUAL SUMMARY'!$BI$528)+SUMIFS('ANNUAL SUMMARY'!$CO$634,FR79,'ANNUAL SUMMARY'!$V$9,FC59,'ANNUAL SUMMARY'!$BI$586)+SUMIFS('ANNUAL SUMMARY'!$CO$692,FR79,'ANNUAL SUMMARY'!$V$9,FC59,'ANNUAL SUMMARY'!$BI$644)+SUMIFS('ANNUAL SUMMARY'!$EN$54,FR79,'ANNUAL SUMMARY'!$V$9,FC59,'ANNUAL SUMMARY'!$DH$6)+SUMIFS('ANNUAL SUMMARY'!$EN$112,FR79,'ANNUAL SUMMARY'!$V$9,FC59,'ANNUAL SUMMARY'!$DH$64)+SUMIFS('ANNUAL SUMMARY'!$EN$170,FR79,'ANNUAL SUMMARY'!$V$9,FC59,'ANNUAL SUMMARY'!$DH$122)+SUMIFS('ANNUAL SUMMARY'!$EN$228,FR79,'ANNUAL SUMMARY'!$V$9,FC59,'ANNUAL SUMMARY'!$DH$180)+SUMIFS('ANNUAL SUMMARY'!$EN$286,FR79,'ANNUAL SUMMARY'!$V$9,FC59,'ANNUAL SUMMARY'!$DH$238)+SUMIFS('ANNUAL SUMMARY'!$EN$344,FR79,'ANNUAL SUMMARY'!$V$9,FC59,'ANNUAL SUMMARY'!$DH$296)+SUMIFS('ANNUAL SUMMARY'!$EN$402,FR79,'ANNUAL SUMMARY'!$V$9,FC59,'ANNUAL SUMMARY'!$DH$354)+SUMIFS('ANNUAL SUMMARY'!$EN$460,FR79,'ANNUAL SUMMARY'!$V$9,FC59,'ANNUAL SUMMARY'!$DH$412)+SUMIFS('ANNUAL SUMMARY'!$EN$518,FR79,'ANNUAL SUMMARY'!$V$9,FC59,'ANNUAL SUMMARY'!$DH$470)+SUMIFS('ANNUAL SUMMARY'!$EN$576,FR79,'ANNUAL SUMMARY'!$V$9,FC59,'ANNUAL SUMMARY'!$DH$528)+SUMIFS('ANNUAL SUMMARY'!$EN$634,FR79,'ANNUAL SUMMARY'!$V$9,FC59,'ANNUAL SUMMARY'!$DH$586)+SUMIFS('ANNUAL SUMMARY'!$EN$692,FR79,'ANNUAL SUMMARY'!$V$9,FC59,'ANNUAL SUMMARY'!$DH$644)+SUMIFS('ANNUAL SUMMARY'!$GK$54,FR79,'ANNUAL SUMMARY'!$V$9,FC59,'ANNUAL SUMMARY'!$FE$6)+SUMIFS('ANNUAL SUMMARY'!$GK$112,FR79,'ANNUAL SUMMARY'!$V$9,FC59,'ANNUAL SUMMARY'!$FE$64)+SUMIFS('ANNUAL SUMMARY'!$GK$170,FR79,'ANNUAL SUMMARY'!$V$9,FC59,'ANNUAL SUMMARY'!$FE$122)+SUMIFS('ANNUAL SUMMARY'!$GK$228,FR79,'ANNUAL SUMMARY'!$V$9,FC59,'ANNUAL SUMMARY'!$FE$180)+SUMIFS('ANNUAL SUMMARY'!$GK$286,FR79,'ANNUAL SUMMARY'!$V$9,FC59,'ANNUAL SUMMARY'!$FE$238)+SUMIFS('ANNUAL SUMMARY'!$GK$344,FR79,'ANNUAL SUMMARY'!$V$9,FC59,'ANNUAL SUMMARY'!$FE$296)+SUMIFS('ANNUAL SUMMARY'!$GK$402,FR79,'ANNUAL SUMMARY'!$V$9,FC59,'ANNUAL SUMMARY'!$FE$354)+SUMIFS('ANNUAL SUMMARY'!$GK$460,FR79,'ANNUAL SUMMARY'!$V$9,FC59,'ANNUAL SUMMARY'!$FE$412)+SUMIFS('ANNUAL SUMMARY'!$GK$518,FR79,'ANNUAL SUMMARY'!$V$9,FC59,'ANNUAL SUMMARY'!$FE$470)+SUMIFS('ANNUAL SUMMARY'!$GK$576,FR79,'ANNUAL SUMMARY'!$V$9,FC59,'ANNUAL SUMMARY'!$FE$528)+SUMIFS('ANNUAL SUMMARY'!$GK$634,FR79,'ANNUAL SUMMARY'!$V$9,FC59,'ANNUAL SUMMARY'!$FE$586)+SUMIFS('ANNUAL SUMMARY'!$GK$692,FR79,'ANNUAL SUMMARY'!$V$9,FC59,'ANNUAL SUMMARY'!$FE$644)</f>
        <v>0</v>
      </c>
      <c r="GJ79" s="728"/>
      <c r="GK79" s="728"/>
      <c r="GL79" s="728">
        <f>SUMIFS('ANNUAL SUMMARY'!$AU$54,FR79,'ANNUAL SUMMARY'!$V$9,FC59,'ANNUAL SUMMARY'!$L$6)+SUMIFS('ANNUAL SUMMARY'!$AU$112,FR79,'ANNUAL SUMMARY'!$V$9,FC59,'ANNUAL SUMMARY'!$L$64)+SUMIFS('ANNUAL SUMMARY'!$AU$170,FR79,'ANNUAL SUMMARY'!$V$9,FC59,'ANNUAL SUMMARY'!$L$122)+SUMIFS('ANNUAL SUMMARY'!$AU$228,FR79,'ANNUAL SUMMARY'!$V$9,FC59,'ANNUAL SUMMARY'!$L$180)+SUMIFS('ANNUAL SUMMARY'!$AU$286,FR79,'ANNUAL SUMMARY'!$V$9,FC59,'ANNUAL SUMMARY'!$L$238)+SUMIFS('ANNUAL SUMMARY'!$AU$344,FR79,'ANNUAL SUMMARY'!$V$9,FC59,'ANNUAL SUMMARY'!$L$296)+SUMIFS('ANNUAL SUMMARY'!$AU$402,FR79,'ANNUAL SUMMARY'!$V$9,FC59,'ANNUAL SUMMARY'!$L$354)+SUMIFS('ANNUAL SUMMARY'!$AU$460,FR79,'ANNUAL SUMMARY'!$V$9,FC59,'ANNUAL SUMMARY'!$L$412)+SUMIFS('ANNUAL SUMMARY'!$AU$518,FR79,'ANNUAL SUMMARY'!$V$9,FC59,'ANNUAL SUMMARY'!$L$470)+SUMIFS('ANNUAL SUMMARY'!$AU$576,FR79,'ANNUAL SUMMARY'!$V$9,FC59,'ANNUAL SUMMARY'!$L$528)+SUMIFS('ANNUAL SUMMARY'!$AU$634,FR79,'ANNUAL SUMMARY'!$V$9,FC59,'ANNUAL SUMMARY'!$L$586)+SUMIFS('ANNUAL SUMMARY'!$AU$692,FR79,'ANNUAL SUMMARY'!$V$9,FC59,'ANNUAL SUMMARY'!$L$644)+SUMIFS('ANNUAL SUMMARY'!$CR$54,FR79,'ANNUAL SUMMARY'!$V$9,FC59,'ANNUAL SUMMARY'!$BI$6)+SUMIFS('ANNUAL SUMMARY'!$CR$112,FR79,'ANNUAL SUMMARY'!$V$9,FC59,'ANNUAL SUMMARY'!$BI$64)+SUMIFS('ANNUAL SUMMARY'!$CR$170,FR79,'ANNUAL SUMMARY'!$V$9,FC59,'ANNUAL SUMMARY'!$BI$122)+SUMIFS('ANNUAL SUMMARY'!$CR$228,FR79,'ANNUAL SUMMARY'!$V$9,FC59,'ANNUAL SUMMARY'!$BI$180)+SUMIFS('ANNUAL SUMMARY'!$CR$286,FR79,'ANNUAL SUMMARY'!$V$9,FC59,'ANNUAL SUMMARY'!$BI$238)+SUMIFS('ANNUAL SUMMARY'!$CR$344,FR79,'ANNUAL SUMMARY'!$V$9,FC59,'ANNUAL SUMMARY'!$BI$296)+SUMIFS('ANNUAL SUMMARY'!$CR$402,FR79,'ANNUAL SUMMARY'!$V$9,FC59,'ANNUAL SUMMARY'!$BI$354)+SUMIFS('ANNUAL SUMMARY'!$CR$460,FR79,'ANNUAL SUMMARY'!$V$9,FC59,'ANNUAL SUMMARY'!$BI$412)+SUMIFS('ANNUAL SUMMARY'!$CR$518,FR79,'ANNUAL SUMMARY'!$V$9,FC59,'ANNUAL SUMMARY'!$BI$470)+SUMIFS('ANNUAL SUMMARY'!$CR$576,FR79,'ANNUAL SUMMARY'!$V$9,FC59,'ANNUAL SUMMARY'!$BI$528)+SUMIFS('ANNUAL SUMMARY'!$CR$634,FR79,'ANNUAL SUMMARY'!$V$9,FC59,'ANNUAL SUMMARY'!$BI$586)+SUMIFS('ANNUAL SUMMARY'!$CR$692,FR79,'ANNUAL SUMMARY'!$V$9,FC59,'ANNUAL SUMMARY'!$BI$644)+SUMIFS('ANNUAL SUMMARY'!$EQ$54,FR79,'ANNUAL SUMMARY'!$V$9,FC59,'ANNUAL SUMMARY'!$DH$6)+SUMIFS('ANNUAL SUMMARY'!$EQ$112,FR79,'ANNUAL SUMMARY'!$V$9,FC59,'ANNUAL SUMMARY'!$DH$64)+SUMIFS('ANNUAL SUMMARY'!$EQ$170,FR79,'ANNUAL SUMMARY'!$V$9,FC59,'ANNUAL SUMMARY'!$DH$122)+SUMIFS('ANNUAL SUMMARY'!$EQ$228,FR79,'ANNUAL SUMMARY'!$V$9,FC59,'ANNUAL SUMMARY'!$DH$180)+SUMIFS('ANNUAL SUMMARY'!$EQ$286,FR79,'ANNUAL SUMMARY'!$V$9,FC59,'ANNUAL SUMMARY'!$DH$238)+SUMIFS('ANNUAL SUMMARY'!$EQ$344,FR79,'ANNUAL SUMMARY'!$V$9,FC59,'ANNUAL SUMMARY'!$DH$296)+SUMIFS('ANNUAL SUMMARY'!$EQ$402,FR79,'ANNUAL SUMMARY'!$V$9,FC59,'ANNUAL SUMMARY'!$DH$354)+SUMIFS('ANNUAL SUMMARY'!$EQ$460,FR79,'ANNUAL SUMMARY'!$V$9,FC59,'ANNUAL SUMMARY'!$DH$412)+SUMIFS('ANNUAL SUMMARY'!$EQ$518,FR79,'ANNUAL SUMMARY'!$V$9,FC59,'ANNUAL SUMMARY'!$DH$470)+SUMIFS('ANNUAL SUMMARY'!$EQ$576,FR79,'ANNUAL SUMMARY'!$V$9,FC59,'ANNUAL SUMMARY'!$DH$528)+SUMIFS('ANNUAL SUMMARY'!$EQ$634,FR79,'ANNUAL SUMMARY'!$V$9,FC59,'ANNUAL SUMMARY'!$DH$586)+SUMIFS('ANNUAL SUMMARY'!$EQ$692,FR79,'ANNUAL SUMMARY'!$V$9,FC59,'ANNUAL SUMMARY'!$DH$644)+SUMIFS('ANNUAL SUMMARY'!$GN$54,FR79,'ANNUAL SUMMARY'!$V$9,FC59,'ANNUAL SUMMARY'!$FE$6)+SUMIFS('ANNUAL SUMMARY'!$GN$112,FR79,'ANNUAL SUMMARY'!$V$9,FC59,'ANNUAL SUMMARY'!$FE$64)+SUMIFS('ANNUAL SUMMARY'!$GN$170,FR79,'ANNUAL SUMMARY'!$V$9,FC59,'ANNUAL SUMMARY'!$FE$122)+SUMIFS('ANNUAL SUMMARY'!$GN$228,FR79,'ANNUAL SUMMARY'!$V$9,FC59,'ANNUAL SUMMARY'!$FE$180)+SUMIFS('ANNUAL SUMMARY'!$GN$286,FR79,'ANNUAL SUMMARY'!$V$9,FC59,'ANNUAL SUMMARY'!$FE$238)+SUMIFS('ANNUAL SUMMARY'!$GN$344,FR79,'ANNUAL SUMMARY'!$V$9,FC59,'ANNUAL SUMMARY'!$FE$296)+SUMIFS('ANNUAL SUMMARY'!$GN$402,FR79,'ANNUAL SUMMARY'!$V$9,FC59,'ANNUAL SUMMARY'!$FE$354)+SUMIFS('ANNUAL SUMMARY'!$GN$460,FR79,'ANNUAL SUMMARY'!$V$9,FC59,'ANNUAL SUMMARY'!$FE$412)+SUMIFS('ANNUAL SUMMARY'!$GN$518,FR79,'ANNUAL SUMMARY'!$V$9,FC59,'ANNUAL SUMMARY'!$FE$470)+SUMIFS('ANNUAL SUMMARY'!$GN$576,FR79,'ANNUAL SUMMARY'!$V$9,FC59,'ANNUAL SUMMARY'!$FE$528)+SUMIFS('ANNUAL SUMMARY'!$GN$634,FR79,'ANNUAL SUMMARY'!$V$9,FC59,'ANNUAL SUMMARY'!$FE$586)+SUMIFS('ANNUAL SUMMARY'!$GN$692,FR79,'ANNUAL SUMMARY'!$V$9,FC59,'ANNUAL SUMMARY'!$FE$644)</f>
        <v>0</v>
      </c>
      <c r="GM79" s="728"/>
      <c r="GN79" s="728"/>
      <c r="GO79" s="1263"/>
    </row>
    <row r="80" spans="1:197" ht="6" customHeight="1" x14ac:dyDescent="0.25">
      <c r="A80" s="154"/>
      <c r="B80" s="732"/>
      <c r="C80" s="733"/>
      <c r="D80" s="733"/>
      <c r="E80" s="733"/>
      <c r="F80" s="795"/>
      <c r="G80" s="796"/>
      <c r="H80" s="796"/>
      <c r="I80" s="796"/>
      <c r="J80" s="796"/>
      <c r="K80" s="796"/>
      <c r="L80" s="797"/>
      <c r="M80" s="643"/>
      <c r="N80" s="732"/>
      <c r="O80" s="733"/>
      <c r="P80" s="733"/>
      <c r="Q80" s="733"/>
      <c r="R80" s="734"/>
      <c r="S80" s="738"/>
      <c r="T80" s="739"/>
      <c r="U80" s="739"/>
      <c r="V80" s="739"/>
      <c r="W80" s="739"/>
      <c r="X80" s="740"/>
      <c r="Y80" s="15"/>
      <c r="Z80" s="814"/>
      <c r="AA80" s="815"/>
      <c r="AB80" s="815"/>
      <c r="AC80" s="815"/>
      <c r="AD80" s="815"/>
      <c r="AE80" s="727"/>
      <c r="AF80" s="727"/>
      <c r="AG80" s="727"/>
      <c r="AH80" s="727"/>
      <c r="AI80" s="727"/>
      <c r="AJ80" s="727"/>
      <c r="AK80" s="727"/>
      <c r="AL80" s="727"/>
      <c r="AM80" s="727"/>
      <c r="AN80" s="727"/>
      <c r="AO80" s="727"/>
      <c r="AP80" s="727"/>
      <c r="AQ80" s="728"/>
      <c r="AR80" s="728"/>
      <c r="AS80" s="728"/>
      <c r="AT80" s="728"/>
      <c r="AU80" s="728"/>
      <c r="AV80" s="1260"/>
      <c r="AW80" s="1263"/>
      <c r="AX80" s="154"/>
      <c r="AY80" s="732"/>
      <c r="AZ80" s="733"/>
      <c r="BA80" s="733"/>
      <c r="BB80" s="733"/>
      <c r="BC80" s="795"/>
      <c r="BD80" s="796"/>
      <c r="BE80" s="796"/>
      <c r="BF80" s="796"/>
      <c r="BG80" s="796"/>
      <c r="BH80" s="796"/>
      <c r="BI80" s="797"/>
      <c r="BJ80" s="643"/>
      <c r="BK80" s="732"/>
      <c r="BL80" s="733"/>
      <c r="BM80" s="733"/>
      <c r="BN80" s="733"/>
      <c r="BO80" s="734"/>
      <c r="BP80" s="738"/>
      <c r="BQ80" s="739"/>
      <c r="BR80" s="739"/>
      <c r="BS80" s="739"/>
      <c r="BT80" s="739"/>
      <c r="BU80" s="740"/>
      <c r="BV80" s="15"/>
      <c r="BW80" s="814"/>
      <c r="BX80" s="815"/>
      <c r="BY80" s="815"/>
      <c r="BZ80" s="815"/>
      <c r="CA80" s="815"/>
      <c r="CB80" s="727"/>
      <c r="CC80" s="727"/>
      <c r="CD80" s="727"/>
      <c r="CE80" s="727"/>
      <c r="CF80" s="727"/>
      <c r="CG80" s="727"/>
      <c r="CH80" s="727"/>
      <c r="CI80" s="727"/>
      <c r="CJ80" s="727"/>
      <c r="CK80" s="727"/>
      <c r="CL80" s="727"/>
      <c r="CM80" s="727"/>
      <c r="CN80" s="728"/>
      <c r="CO80" s="728"/>
      <c r="CP80" s="728"/>
      <c r="CQ80" s="728"/>
      <c r="CR80" s="728"/>
      <c r="CS80" s="728"/>
      <c r="CT80" s="1263"/>
      <c r="CU80" s="1250"/>
      <c r="CV80" s="154"/>
      <c r="CW80" s="732"/>
      <c r="CX80" s="733"/>
      <c r="CY80" s="733"/>
      <c r="CZ80" s="733"/>
      <c r="DA80" s="795"/>
      <c r="DB80" s="796"/>
      <c r="DC80" s="796"/>
      <c r="DD80" s="796"/>
      <c r="DE80" s="796"/>
      <c r="DF80" s="796"/>
      <c r="DG80" s="797"/>
      <c r="DH80" s="643"/>
      <c r="DI80" s="732"/>
      <c r="DJ80" s="733"/>
      <c r="DK80" s="733"/>
      <c r="DL80" s="733"/>
      <c r="DM80" s="734"/>
      <c r="DN80" s="738"/>
      <c r="DO80" s="739"/>
      <c r="DP80" s="739"/>
      <c r="DQ80" s="739"/>
      <c r="DR80" s="739"/>
      <c r="DS80" s="740"/>
      <c r="DT80" s="15"/>
      <c r="DU80" s="814"/>
      <c r="DV80" s="815"/>
      <c r="DW80" s="815"/>
      <c r="DX80" s="815"/>
      <c r="DY80" s="815"/>
      <c r="DZ80" s="727"/>
      <c r="EA80" s="727"/>
      <c r="EB80" s="727"/>
      <c r="EC80" s="727"/>
      <c r="ED80" s="727"/>
      <c r="EE80" s="727"/>
      <c r="EF80" s="727"/>
      <c r="EG80" s="727"/>
      <c r="EH80" s="727"/>
      <c r="EI80" s="727"/>
      <c r="EJ80" s="727"/>
      <c r="EK80" s="727"/>
      <c r="EL80" s="728"/>
      <c r="EM80" s="728"/>
      <c r="EN80" s="728"/>
      <c r="EO80" s="728"/>
      <c r="EP80" s="728"/>
      <c r="EQ80" s="1260"/>
      <c r="ER80" s="1263"/>
      <c r="ES80" s="154"/>
      <c r="ET80" s="732"/>
      <c r="EU80" s="733"/>
      <c r="EV80" s="733"/>
      <c r="EW80" s="733"/>
      <c r="EX80" s="795"/>
      <c r="EY80" s="796"/>
      <c r="EZ80" s="796"/>
      <c r="FA80" s="796"/>
      <c r="FB80" s="796"/>
      <c r="FC80" s="796"/>
      <c r="FD80" s="797"/>
      <c r="FE80" s="643"/>
      <c r="FF80" s="732"/>
      <c r="FG80" s="733"/>
      <c r="FH80" s="733"/>
      <c r="FI80" s="733"/>
      <c r="FJ80" s="734"/>
      <c r="FK80" s="738"/>
      <c r="FL80" s="739"/>
      <c r="FM80" s="739"/>
      <c r="FN80" s="739"/>
      <c r="FO80" s="739"/>
      <c r="FP80" s="740"/>
      <c r="FQ80" s="15"/>
      <c r="FR80" s="814"/>
      <c r="FS80" s="815"/>
      <c r="FT80" s="815"/>
      <c r="FU80" s="815"/>
      <c r="FV80" s="815"/>
      <c r="FW80" s="727"/>
      <c r="FX80" s="727"/>
      <c r="FY80" s="727"/>
      <c r="FZ80" s="727"/>
      <c r="GA80" s="727"/>
      <c r="GB80" s="727"/>
      <c r="GC80" s="727"/>
      <c r="GD80" s="727"/>
      <c r="GE80" s="727"/>
      <c r="GF80" s="727"/>
      <c r="GG80" s="727"/>
      <c r="GH80" s="727"/>
      <c r="GI80" s="728"/>
      <c r="GJ80" s="728"/>
      <c r="GK80" s="728"/>
      <c r="GL80" s="728"/>
      <c r="GM80" s="728"/>
      <c r="GN80" s="728"/>
      <c r="GO80" s="1263"/>
    </row>
    <row r="81" spans="1:197" ht="5.25" customHeight="1" x14ac:dyDescent="0.25">
      <c r="A81" s="154"/>
      <c r="B81" s="624"/>
      <c r="C81" s="624"/>
      <c r="D81" s="624"/>
      <c r="E81" s="624"/>
      <c r="F81" s="624"/>
      <c r="G81" s="624"/>
      <c r="H81" s="624"/>
      <c r="I81" s="624"/>
      <c r="J81" s="624"/>
      <c r="K81" s="624"/>
      <c r="L81" s="624"/>
      <c r="M81" s="624"/>
      <c r="N81" s="624"/>
      <c r="O81" s="624"/>
      <c r="P81" s="624"/>
      <c r="Q81" s="624"/>
      <c r="R81" s="624"/>
      <c r="S81" s="624"/>
      <c r="T81" s="624"/>
      <c r="U81" s="624"/>
      <c r="V81" s="624"/>
      <c r="W81" s="624"/>
      <c r="X81" s="624"/>
      <c r="Y81" s="15"/>
      <c r="Z81" s="812">
        <f>IF(Z65=0," ",Z65+8)</f>
        <v>2030</v>
      </c>
      <c r="AA81" s="813"/>
      <c r="AB81" s="813"/>
      <c r="AC81" s="813"/>
      <c r="AD81" s="813"/>
      <c r="AE81" s="1118">
        <f>SUMIFS('ANNUAL SUMMARY'!$AF$54,Z81,'ANNUAL SUMMARY'!$V$9,K59,'ANNUAL SUMMARY'!$L$6)+SUMIFS('ANNUAL SUMMARY'!$AF$112,Z81,'ANNUAL SUMMARY'!$V$9,K59,'ANNUAL SUMMARY'!$L$64)+SUMIFS('ANNUAL SUMMARY'!$AF$170,Z81,'ANNUAL SUMMARY'!$V$9,K59,'ANNUAL SUMMARY'!$L$122)+SUMIFS('ANNUAL SUMMARY'!$AF$228,Z81,'ANNUAL SUMMARY'!$V$9,K59,'ANNUAL SUMMARY'!$L$180)+SUMIFS('ANNUAL SUMMARY'!$AF$286,Z81,'ANNUAL SUMMARY'!$V$9,K59,'ANNUAL SUMMARY'!$L$238)+SUMIFS('ANNUAL SUMMARY'!$AF$344,Z81,'ANNUAL SUMMARY'!$V$9,K59,'ANNUAL SUMMARY'!$L$296)+SUMIFS('ANNUAL SUMMARY'!$AF$402,Z81,'ANNUAL SUMMARY'!$V$9,K59,'ANNUAL SUMMARY'!$L$354)+SUMIFS('ANNUAL SUMMARY'!$AF$460,Z81,'ANNUAL SUMMARY'!$V$9,K59,'ANNUAL SUMMARY'!$L$412)+SUMIFS('ANNUAL SUMMARY'!$AF$518,Z81,'ANNUAL SUMMARY'!$V$9,K59,'ANNUAL SUMMARY'!$L$470)+SUMIFS('ANNUAL SUMMARY'!$AF$576,Z81,'ANNUAL SUMMARY'!$V$9,K59,'ANNUAL SUMMARY'!$L$528)+SUMIFS('ANNUAL SUMMARY'!$AF$634,Z81,'ANNUAL SUMMARY'!$V$9,K59,'ANNUAL SUMMARY'!$L$586)+SUMIFS('ANNUAL SUMMARY'!$AF$692,Z81,'ANNUAL SUMMARY'!$V$9,K59,'ANNUAL SUMMARY'!$L$644)+SUMIFS('ANNUAL SUMMARY'!$CC$54,Z81,'ANNUAL SUMMARY'!$V$9,K59,'ANNUAL SUMMARY'!$BI$6)+SUMIFS('ANNUAL SUMMARY'!$CC$112,Z81,'ANNUAL SUMMARY'!$V$9,K59,'ANNUAL SUMMARY'!$BI$64)+SUMIFS('ANNUAL SUMMARY'!$CC$170,Z81,'ANNUAL SUMMARY'!$V$9,K59,'ANNUAL SUMMARY'!$BI$122)+SUMIFS('ANNUAL SUMMARY'!$CC$228,Z81,'ANNUAL SUMMARY'!$V$9,K59,'ANNUAL SUMMARY'!$BI$180)+SUMIFS('ANNUAL SUMMARY'!$CC$286,Z81,'ANNUAL SUMMARY'!$V$9,K59,'ANNUAL SUMMARY'!$BI$238)+SUMIFS('ANNUAL SUMMARY'!$CC$344,Z81,'ANNUAL SUMMARY'!$V$9,K59,'ANNUAL SUMMARY'!$BI$296)+SUMIFS('ANNUAL SUMMARY'!$CC$402,Z81,'ANNUAL SUMMARY'!$V$9,K59,'ANNUAL SUMMARY'!$BI$354)+SUMIFS('ANNUAL SUMMARY'!$CC$460,Z81,'ANNUAL SUMMARY'!$V$9,K59,'ANNUAL SUMMARY'!$BI$412)+SUMIFS('ANNUAL SUMMARY'!$CC$518,Z81,'ANNUAL SUMMARY'!$V$9,K59,'ANNUAL SUMMARY'!$BI$470)+SUMIFS('ANNUAL SUMMARY'!$CC$576,Z81,'ANNUAL SUMMARY'!$V$9,K59,'ANNUAL SUMMARY'!$BI$528)+SUMIFS('ANNUAL SUMMARY'!$CC$634,Z81,'ANNUAL SUMMARY'!$V$9,K59,'ANNUAL SUMMARY'!$BI$586)+SUMIFS('ANNUAL SUMMARY'!$CC$692,Z81,'ANNUAL SUMMARY'!$V$9,K59,'ANNUAL SUMMARY'!$BI$644)+SUMIFS('ANNUAL SUMMARY'!$EB$54,Z81,'ANNUAL SUMMARY'!$V$9,K59,'ANNUAL SUMMARY'!$DH$6)+SUMIFS('ANNUAL SUMMARY'!$EB$112,Z81,'ANNUAL SUMMARY'!$V$9,K59,'ANNUAL SUMMARY'!$DH$64)+SUMIFS('ANNUAL SUMMARY'!$EB$170,Z81,'ANNUAL SUMMARY'!$V$9,K59,'ANNUAL SUMMARY'!$DH$122)+SUMIFS('ANNUAL SUMMARY'!$EB$228,Z81,'ANNUAL SUMMARY'!$V$9,K59,'ANNUAL SUMMARY'!$DH$180)+SUMIFS('ANNUAL SUMMARY'!$EB$286,Z81,'ANNUAL SUMMARY'!$V$9,K59,'ANNUAL SUMMARY'!$DH$238)+SUMIFS('ANNUAL SUMMARY'!$EB$344,Z81,'ANNUAL SUMMARY'!$V$9,K59,'ANNUAL SUMMARY'!$DH$296)+SUMIFS('ANNUAL SUMMARY'!$EB$402,Z81,'ANNUAL SUMMARY'!$V$9,K59,'ANNUAL SUMMARY'!$DH$354)+SUMIFS('ANNUAL SUMMARY'!$EB$460,Z81,'ANNUAL SUMMARY'!$V$9,K59,'ANNUAL SUMMARY'!$DH$412)+SUMIFS('ANNUAL SUMMARY'!$EB$518,Z81,'ANNUAL SUMMARY'!$V$9,K59,'ANNUAL SUMMARY'!$DH$470)+SUMIFS('ANNUAL SUMMARY'!$EB$576,Z81,'ANNUAL SUMMARY'!$V$9,K59,'ANNUAL SUMMARY'!$DH$528)+SUMIFS('ANNUAL SUMMARY'!$EB$634,Z81,'ANNUAL SUMMARY'!$V$9,K59,'ANNUAL SUMMARY'!$DH$586)+SUMIFS('ANNUAL SUMMARY'!$EB$692,Z81,'ANNUAL SUMMARY'!$V$9,K59,'ANNUAL SUMMARY'!$DH$644)+SUMIFS('ANNUAL SUMMARY'!$FY$54,Z81,'ANNUAL SUMMARY'!$V$9,K59,'ANNUAL SUMMARY'!$FE$6)+SUMIFS('ANNUAL SUMMARY'!$FY$112,Z81,'ANNUAL SUMMARY'!$V$9,K59,'ANNUAL SUMMARY'!$FE$64)+SUMIFS('ANNUAL SUMMARY'!$FY$170,Z81,'ANNUAL SUMMARY'!$V$9,K59,'ANNUAL SUMMARY'!$FE$122)+SUMIFS('ANNUAL SUMMARY'!$FY$228,Z81,'ANNUAL SUMMARY'!$V$9,K59,'ANNUAL SUMMARY'!$FE$180)+SUMIFS('ANNUAL SUMMARY'!$FY$286,Z81,'ANNUAL SUMMARY'!$V$9,K59,'ANNUAL SUMMARY'!$FE$238)+SUMIFS('ANNUAL SUMMARY'!$FY$344,Z81,'ANNUAL SUMMARY'!$V$9,K59,'ANNUAL SUMMARY'!$FE$296)+SUMIFS('ANNUAL SUMMARY'!$FY$402,Z81,'ANNUAL SUMMARY'!$V$9,K59,'ANNUAL SUMMARY'!$FE$354)+SUMIFS('ANNUAL SUMMARY'!$FY$460,Z81,'ANNUAL SUMMARY'!$V$9,K59,'ANNUAL SUMMARY'!$FE$412)+SUMIFS('ANNUAL SUMMARY'!$FY$518,Z81,'ANNUAL SUMMARY'!$V$9,K59,'ANNUAL SUMMARY'!$FE$470)+SUMIFS('ANNUAL SUMMARY'!$FY$576,Z81,'ANNUAL SUMMARY'!$V$9,K59,'ANNUAL SUMMARY'!$FE$528)+SUMIFS('ANNUAL SUMMARY'!$FY$634,Z81,'ANNUAL SUMMARY'!$V$9,K59,'ANNUAL SUMMARY'!$FE$586)+SUMIFS('ANNUAL SUMMARY'!$FY$692,Z81,'ANNUAL SUMMARY'!$V$9,K59,'ANNUAL SUMMARY'!$FE$644)</f>
        <v>0</v>
      </c>
      <c r="AF81" s="727"/>
      <c r="AG81" s="727"/>
      <c r="AH81" s="727"/>
      <c r="AI81" s="727">
        <f>SUMIFS('ANNUAL SUMMARY'!$AJ$54,Z81,'ANNUAL SUMMARY'!$V$9,K59,'ANNUAL SUMMARY'!$L$6)+SUMIFS('ANNUAL SUMMARY'!$AJ$112,Z81,'ANNUAL SUMMARY'!$V$9,K59,'ANNUAL SUMMARY'!$L$64)+SUMIFS('ANNUAL SUMMARY'!$AJ$170,Z81,'ANNUAL SUMMARY'!$V$9,K59,'ANNUAL SUMMARY'!$L$122)+SUMIFS('ANNUAL SUMMARY'!$AJ$228,Z81,'ANNUAL SUMMARY'!$V$9,K59,'ANNUAL SUMMARY'!$L$180)+SUMIFS('ANNUAL SUMMARY'!$AJ$286,Z81,'ANNUAL SUMMARY'!$V$9,K59,'ANNUAL SUMMARY'!$L$238)+SUMIFS('ANNUAL SUMMARY'!$AJ$344,Z81,'ANNUAL SUMMARY'!$V$9,K59,'ANNUAL SUMMARY'!$L$296)+SUMIFS('ANNUAL SUMMARY'!$AJ$402,Z81,'ANNUAL SUMMARY'!$V$9,K59,'ANNUAL SUMMARY'!$L$354)+SUMIFS('ANNUAL SUMMARY'!$AJ$460,Z81,'ANNUAL SUMMARY'!$V$9,K59,'ANNUAL SUMMARY'!$L$412)+SUMIFS('ANNUAL SUMMARY'!$AJ$518,Z81,'ANNUAL SUMMARY'!$V$9,K59,'ANNUAL SUMMARY'!$L$470)+SUMIFS('ANNUAL SUMMARY'!$AJ$576,Z81,'ANNUAL SUMMARY'!$V$9,K59,'ANNUAL SUMMARY'!$L$528)+SUMIFS('ANNUAL SUMMARY'!$AJ$634,Z81,'ANNUAL SUMMARY'!$V$9,K59,'ANNUAL SUMMARY'!$L$586)+SUMIFS('ANNUAL SUMMARY'!$AJ$692,Z81,'ANNUAL SUMMARY'!$V$9,K59,'ANNUAL SUMMARY'!$L$644)+SUMIFS('ANNUAL SUMMARY'!$CG$54,Z81,'ANNUAL SUMMARY'!$V$9,K59,'ANNUAL SUMMARY'!$BI$6)+SUMIFS('ANNUAL SUMMARY'!$CG$112,Z81,'ANNUAL SUMMARY'!$V$9,K59,'ANNUAL SUMMARY'!$BI$64)+SUMIFS('ANNUAL SUMMARY'!$CG$170,Z81,'ANNUAL SUMMARY'!$V$9,K59,'ANNUAL SUMMARY'!$BI$122)+SUMIFS('ANNUAL SUMMARY'!$CG$228,Z81,'ANNUAL SUMMARY'!$V$9,K59,'ANNUAL SUMMARY'!$BI$180)+SUMIFS('ANNUAL SUMMARY'!$CG$286,Z81,'ANNUAL SUMMARY'!$V$9,K59,'ANNUAL SUMMARY'!$BI$238)+SUMIFS('ANNUAL SUMMARY'!$CG$344,Z81,'ANNUAL SUMMARY'!$V$9,K59,'ANNUAL SUMMARY'!$BI$296)+SUMIFS('ANNUAL SUMMARY'!$CG$402,Z81,'ANNUAL SUMMARY'!$V$9,K59,'ANNUAL SUMMARY'!$BI$354)+SUMIFS('ANNUAL SUMMARY'!$CG$460,Z81,'ANNUAL SUMMARY'!$V$9,K59,'ANNUAL SUMMARY'!$BI$412)+SUMIFS('ANNUAL SUMMARY'!$CG$518,Z81,'ANNUAL SUMMARY'!$V$9,K59,'ANNUAL SUMMARY'!$BI$470)+SUMIFS('ANNUAL SUMMARY'!$CG$576,Z81,'ANNUAL SUMMARY'!$V$9,K59,'ANNUAL SUMMARY'!$BI$528)+SUMIFS('ANNUAL SUMMARY'!$CG$634,Z81,'ANNUAL SUMMARY'!$V$9,K59,'ANNUAL SUMMARY'!$BI$586)+SUMIFS('ANNUAL SUMMARY'!$CG$692,Z81,'ANNUAL SUMMARY'!$V$9,K59,'ANNUAL SUMMARY'!$BI$644)+SUMIFS('ANNUAL SUMMARY'!$EF$54,Z81,'ANNUAL SUMMARY'!$V$9,K59,'ANNUAL SUMMARY'!$DH$6)+SUMIFS('ANNUAL SUMMARY'!$EF$112,Z81,'ANNUAL SUMMARY'!$V$9,K59,'ANNUAL SUMMARY'!$DH$64)+SUMIFS('ANNUAL SUMMARY'!$EF$170,Z81,'ANNUAL SUMMARY'!$V$9,K59,'ANNUAL SUMMARY'!$DH$122)+SUMIFS('ANNUAL SUMMARY'!$EF$228,Z81,'ANNUAL SUMMARY'!$V$9,K59,'ANNUAL SUMMARY'!$DH$180)+SUMIFS('ANNUAL SUMMARY'!$EF$286,Z81,'ANNUAL SUMMARY'!$V$9,K59,'ANNUAL SUMMARY'!$DH$238)+SUMIFS('ANNUAL SUMMARY'!$EF$344,Z81,'ANNUAL SUMMARY'!$V$9,K59,'ANNUAL SUMMARY'!$DH$296)+SUMIFS('ANNUAL SUMMARY'!$EF$402,Z81,'ANNUAL SUMMARY'!$V$9,K59,'ANNUAL SUMMARY'!$DH$354)+SUMIFS('ANNUAL SUMMARY'!$EF$460,Z81,'ANNUAL SUMMARY'!$V$9,K59,'ANNUAL SUMMARY'!$DH$412)+SUMIFS('ANNUAL SUMMARY'!$EF$518,Z81,'ANNUAL SUMMARY'!$V$9,K59,'ANNUAL SUMMARY'!$DH$470)+SUMIFS('ANNUAL SUMMARY'!$EF$576,Z81,'ANNUAL SUMMARY'!$V$9,K59,'ANNUAL SUMMARY'!$DH$528)+SUMIFS('ANNUAL SUMMARY'!$EF$634,Z81,'ANNUAL SUMMARY'!$V$9,K59,'ANNUAL SUMMARY'!$DH$586)+SUMIFS('ANNUAL SUMMARY'!$EF$692,Z81,'ANNUAL SUMMARY'!$V$9,K59,'ANNUAL SUMMARY'!$DH$644)+SUMIFS('ANNUAL SUMMARY'!$GC$54,Z81,'ANNUAL SUMMARY'!$V$9,K59,'ANNUAL SUMMARY'!$FE$6)+SUMIFS('ANNUAL SUMMARY'!$GC$112,Z81,'ANNUAL SUMMARY'!$V$9,K59,'ANNUAL SUMMARY'!$FE$64)+SUMIFS('ANNUAL SUMMARY'!$GC$170,Z81,'ANNUAL SUMMARY'!$V$9,K59,'ANNUAL SUMMARY'!$FE$122)+SUMIFS('ANNUAL SUMMARY'!$GC$228,Z81,'ANNUAL SUMMARY'!$V$9,K59,'ANNUAL SUMMARY'!$FE$180)+SUMIFS('ANNUAL SUMMARY'!$GC$286,Z81,'ANNUAL SUMMARY'!$V$9,K59,'ANNUAL SUMMARY'!$FE$238)+SUMIFS('ANNUAL SUMMARY'!$GC$344,Z81,'ANNUAL SUMMARY'!$V$9,K59,'ANNUAL SUMMARY'!$FE$296)+SUMIFS('ANNUAL SUMMARY'!$GC$402,Z81,'ANNUAL SUMMARY'!$V$9,K59,'ANNUAL SUMMARY'!$FE$354)+SUMIFS('ANNUAL SUMMARY'!$GC$460,Z81,'ANNUAL SUMMARY'!$V$9,K59,'ANNUAL SUMMARY'!$FE$412)+SUMIFS('ANNUAL SUMMARY'!$GC$518,Z81,'ANNUAL SUMMARY'!$V$9,K59,'ANNUAL SUMMARY'!$FE$470)+SUMIFS('ANNUAL SUMMARY'!$GC$576,Z81,'ANNUAL SUMMARY'!$V$9,K59,'ANNUAL SUMMARY'!$FE$528)+SUMIFS('ANNUAL SUMMARY'!$GC$634,Z81,'ANNUAL SUMMARY'!$V$9,K59,'ANNUAL SUMMARY'!$FE$586)+SUMIFS('ANNUAL SUMMARY'!$GC$692,Z81,'ANNUAL SUMMARY'!$V$9,K59,'ANNUAL SUMMARY'!$FE$644)</f>
        <v>0</v>
      </c>
      <c r="AJ81" s="727"/>
      <c r="AK81" s="727"/>
      <c r="AL81" s="727"/>
      <c r="AM81" s="727">
        <f>SUMIFS('ANNUAL SUMMARY'!$AN$54,Z81,'ANNUAL SUMMARY'!$V$9,K59,'ANNUAL SUMMARY'!$L$6)+SUMIFS('ANNUAL SUMMARY'!$AN$112,Z81,'ANNUAL SUMMARY'!$V$9,K59,'ANNUAL SUMMARY'!$L$64)+SUMIFS('ANNUAL SUMMARY'!$AN$170,Z81,'ANNUAL SUMMARY'!$V$9,K59,'ANNUAL SUMMARY'!$L$122)+SUMIFS('ANNUAL SUMMARY'!$AN$228,Z81,'ANNUAL SUMMARY'!$V$9,K59,'ANNUAL SUMMARY'!$L$180)+SUMIFS('ANNUAL SUMMARY'!$AN$286,Z81,'ANNUAL SUMMARY'!$V$9,K59,'ANNUAL SUMMARY'!$L$238)+SUMIFS('ANNUAL SUMMARY'!$AN$344,Z81,'ANNUAL SUMMARY'!$V$9,K59,'ANNUAL SUMMARY'!$L$296)+SUMIFS('ANNUAL SUMMARY'!$AN$402,Z81,'ANNUAL SUMMARY'!$V$9,K59,'ANNUAL SUMMARY'!$L$354)+SUMIFS('ANNUAL SUMMARY'!$AN$460,Z81,'ANNUAL SUMMARY'!$V$9,K59,'ANNUAL SUMMARY'!$L$412)+SUMIFS('ANNUAL SUMMARY'!$AN$518,Z81,'ANNUAL SUMMARY'!$V$9,K59,'ANNUAL SUMMARY'!$L$470)+SUMIFS('ANNUAL SUMMARY'!$AN$576,Z81,'ANNUAL SUMMARY'!$V$9,K59,'ANNUAL SUMMARY'!$L$528)+SUMIFS('ANNUAL SUMMARY'!$AN$634,Z81,'ANNUAL SUMMARY'!$V$9,K59,'ANNUAL SUMMARY'!$L$586)+SUMIFS('ANNUAL SUMMARY'!$AN$692,Z81,'ANNUAL SUMMARY'!$V$9,K59,'ANNUAL SUMMARY'!$L$644)+SUMIFS('ANNUAL SUMMARY'!$CK$54,Z81,'ANNUAL SUMMARY'!$V$9,K59,'ANNUAL SUMMARY'!$BI$6)+SUMIFS('ANNUAL SUMMARY'!$CK$112,Z81,'ANNUAL SUMMARY'!$V$9,K59,'ANNUAL SUMMARY'!$BI$64)+SUMIFS('ANNUAL SUMMARY'!$CK$170,Z81,'ANNUAL SUMMARY'!$V$9,K59,'ANNUAL SUMMARY'!$BI$122)+SUMIFS('ANNUAL SUMMARY'!$CK$228,Z81,'ANNUAL SUMMARY'!$V$9,K59,'ANNUAL SUMMARY'!$BI$180)+SUMIFS('ANNUAL SUMMARY'!$CK$286,Z81,'ANNUAL SUMMARY'!$V$9,K59,'ANNUAL SUMMARY'!$BI$238)+SUMIFS('ANNUAL SUMMARY'!$CK$344,Z81,'ANNUAL SUMMARY'!$V$9,K59,'ANNUAL SUMMARY'!$BI$296)+SUMIFS('ANNUAL SUMMARY'!$CK$402,Z81,'ANNUAL SUMMARY'!$V$9,K59,'ANNUAL SUMMARY'!$BI$354)+SUMIFS('ANNUAL SUMMARY'!$CK$460,Z81,'ANNUAL SUMMARY'!$V$9,K59,'ANNUAL SUMMARY'!$BI$412)+SUMIFS('ANNUAL SUMMARY'!$CK$518,Z81,'ANNUAL SUMMARY'!$V$9,K59,'ANNUAL SUMMARY'!$BI$470)+SUMIFS('ANNUAL SUMMARY'!$CK$576,Z81,'ANNUAL SUMMARY'!$V$9,K59,'ANNUAL SUMMARY'!$BI$528)+SUMIFS('ANNUAL SUMMARY'!$CK$634,Z81,'ANNUAL SUMMARY'!$V$9,K59,'ANNUAL SUMMARY'!$BI$586)+SUMIFS('ANNUAL SUMMARY'!$CK$692,Z81,'ANNUAL SUMMARY'!$V$9,K59,'ANNUAL SUMMARY'!$BI$644)+SUMIFS('ANNUAL SUMMARY'!$EJ$54,Z81,'ANNUAL SUMMARY'!$V$9,K59,'ANNUAL SUMMARY'!$DH$6)+SUMIFS('ANNUAL SUMMARY'!$EJ$112,Z81,'ANNUAL SUMMARY'!$V$9,K59,'ANNUAL SUMMARY'!$DH$64)+SUMIFS('ANNUAL SUMMARY'!$EJ$170,Z81,'ANNUAL SUMMARY'!$V$9,K59,'ANNUAL SUMMARY'!$DH$122)+SUMIFS('ANNUAL SUMMARY'!$EJ$228,Z81,'ANNUAL SUMMARY'!$V$9,K59,'ANNUAL SUMMARY'!$DH$180)+SUMIFS('ANNUAL SUMMARY'!$EJ$286,Z81,'ANNUAL SUMMARY'!$V$9,K59,'ANNUAL SUMMARY'!$DH$238)+SUMIFS('ANNUAL SUMMARY'!$EJ$344,Z81,'ANNUAL SUMMARY'!$V$9,K59,'ANNUAL SUMMARY'!$DH$296)+SUMIFS('ANNUAL SUMMARY'!$EJ$402,Z81,'ANNUAL SUMMARY'!$V$9,K59,'ANNUAL SUMMARY'!$DH$354)+SUMIFS('ANNUAL SUMMARY'!$EJ$460,Z81,'ANNUAL SUMMARY'!$V$9,K59,'ANNUAL SUMMARY'!$DH$412)+SUMIFS('ANNUAL SUMMARY'!$EJ$518,Z81,'ANNUAL SUMMARY'!$V$9,K59,'ANNUAL SUMMARY'!$DH$470)+SUMIFS('ANNUAL SUMMARY'!$EJ$576,Z81,'ANNUAL SUMMARY'!$V$9,K59,'ANNUAL SUMMARY'!$DH$528)+SUMIFS('ANNUAL SUMMARY'!$EJ$634,Z81,'ANNUAL SUMMARY'!$V$9,K59,'ANNUAL SUMMARY'!$DH$586)+SUMIFS('ANNUAL SUMMARY'!$EJ$692,Z81,'ANNUAL SUMMARY'!$V$9,K59,'ANNUAL SUMMARY'!$DH$644)+SUMIFS('ANNUAL SUMMARY'!$GG$54,Z81,'ANNUAL SUMMARY'!$V$9,K59,'ANNUAL SUMMARY'!$FE$6)+SUMIFS('ANNUAL SUMMARY'!$GG$112,Z81,'ANNUAL SUMMARY'!$V$9,K59,'ANNUAL SUMMARY'!$FE$64)+SUMIFS('ANNUAL SUMMARY'!$GG$170,Z81,'ANNUAL SUMMARY'!$V$9,K59,'ANNUAL SUMMARY'!$FE$122)+SUMIFS('ANNUAL SUMMARY'!$GG$228,Z81,'ANNUAL SUMMARY'!$V$9,K59,'ANNUAL SUMMARY'!$FE$180)+SUMIFS('ANNUAL SUMMARY'!$GG$286,Z81,'ANNUAL SUMMARY'!$V$9,K59,'ANNUAL SUMMARY'!$FE$238)+SUMIFS('ANNUAL SUMMARY'!$GG$344,Z81,'ANNUAL SUMMARY'!$V$9,K59,'ANNUAL SUMMARY'!$FE$296)+SUMIFS('ANNUAL SUMMARY'!$GG$402,Z81,'ANNUAL SUMMARY'!$V$9,K59,'ANNUAL SUMMARY'!$FE$354)+SUMIFS('ANNUAL SUMMARY'!$GG$460,Z81,'ANNUAL SUMMARY'!$V$9,K59,'ANNUAL SUMMARY'!$FE$412)+SUMIFS('ANNUAL SUMMARY'!$GG$518,Z81,'ANNUAL SUMMARY'!$V$9,K59,'ANNUAL SUMMARY'!$FE$470)+SUMIFS('ANNUAL SUMMARY'!$GG$576,Z81,'ANNUAL SUMMARY'!$V$9,K59,'ANNUAL SUMMARY'!$FE$528)+SUMIFS('ANNUAL SUMMARY'!$GG$634,Z81,'ANNUAL SUMMARY'!$V$9,K59,'ANNUAL SUMMARY'!$FE$586)+SUMIFS('ANNUAL SUMMARY'!$GG$692,Z81,'ANNUAL SUMMARY'!$V$9,K59,'ANNUAL SUMMARY'!$FE$644)</f>
        <v>0</v>
      </c>
      <c r="AN81" s="727"/>
      <c r="AO81" s="727"/>
      <c r="AP81" s="727"/>
      <c r="AQ81" s="728">
        <f>SUMIFS('ANNUAL SUMMARY'!$AR$54,Z81,'ANNUAL SUMMARY'!$V$9,K59,'ANNUAL SUMMARY'!$L$6)+SUMIFS('ANNUAL SUMMARY'!$AR$112,Z81,'ANNUAL SUMMARY'!$V$9,K59,'ANNUAL SUMMARY'!$L$64)+SUMIFS('ANNUAL SUMMARY'!$AR$170,Z81,'ANNUAL SUMMARY'!$V$9,K59,'ANNUAL SUMMARY'!$L$122)+SUMIFS('ANNUAL SUMMARY'!$AR$228,Z81,'ANNUAL SUMMARY'!$V$9,K59,'ANNUAL SUMMARY'!$L$180)+SUMIFS('ANNUAL SUMMARY'!$AR$286,Z81,'ANNUAL SUMMARY'!$V$9,K59,'ANNUAL SUMMARY'!$L$238)+SUMIFS('ANNUAL SUMMARY'!$AR$344,Z81,'ANNUAL SUMMARY'!$V$9,K59,'ANNUAL SUMMARY'!$L$296)+SUMIFS('ANNUAL SUMMARY'!$AR$402,Z81,'ANNUAL SUMMARY'!$V$9,K59,'ANNUAL SUMMARY'!$L$354)+SUMIFS('ANNUAL SUMMARY'!$AR$460,Z81,'ANNUAL SUMMARY'!$V$9,K59,'ANNUAL SUMMARY'!$L$412)+SUMIFS('ANNUAL SUMMARY'!$AR$518,Z81,'ANNUAL SUMMARY'!$V$9,K59,'ANNUAL SUMMARY'!$L$470)+SUMIFS('ANNUAL SUMMARY'!$AR$576,Z81,'ANNUAL SUMMARY'!$V$9,K59,'ANNUAL SUMMARY'!$L$528)+SUMIFS('ANNUAL SUMMARY'!$AR$634,Z81,'ANNUAL SUMMARY'!$V$9,K59,'ANNUAL SUMMARY'!$L$586)+SUMIFS('ANNUAL SUMMARY'!$AR$692,Z81,'ANNUAL SUMMARY'!$V$9,K59,'ANNUAL SUMMARY'!$L$644)+SUMIFS('ANNUAL SUMMARY'!$CO$54,Z81,'ANNUAL SUMMARY'!$V$9,K59,'ANNUAL SUMMARY'!$BI$6)+SUMIFS('ANNUAL SUMMARY'!$CO$112,Z81,'ANNUAL SUMMARY'!$V$9,K59,'ANNUAL SUMMARY'!$BI$64)+SUMIFS('ANNUAL SUMMARY'!$CO$170,Z81,'ANNUAL SUMMARY'!$V$9,K59,'ANNUAL SUMMARY'!$BI$122)+SUMIFS('ANNUAL SUMMARY'!$CO$228,Z81,'ANNUAL SUMMARY'!$V$9,K59,'ANNUAL SUMMARY'!$BI$180)+SUMIFS('ANNUAL SUMMARY'!$CO$286,Z81,'ANNUAL SUMMARY'!$V$9,K59,'ANNUAL SUMMARY'!$BI$238)+SUMIFS('ANNUAL SUMMARY'!$CO$344,Z81,'ANNUAL SUMMARY'!$V$9,K59,'ANNUAL SUMMARY'!$BI$296)+SUMIFS('ANNUAL SUMMARY'!$CO$402,Z81,'ANNUAL SUMMARY'!$V$9,K59,'ANNUAL SUMMARY'!$BI$354)+SUMIFS('ANNUAL SUMMARY'!$CO$460,Z81,'ANNUAL SUMMARY'!$V$9,K59,'ANNUAL SUMMARY'!$BI$412)+SUMIFS('ANNUAL SUMMARY'!$CO$518,Z81,'ANNUAL SUMMARY'!$V$9,K59,'ANNUAL SUMMARY'!$BI$470)+SUMIFS('ANNUAL SUMMARY'!$CO$576,Z81,'ANNUAL SUMMARY'!$V$9,K59,'ANNUAL SUMMARY'!$BI$528)+SUMIFS('ANNUAL SUMMARY'!$CO$634,Z81,'ANNUAL SUMMARY'!$V$9,K59,'ANNUAL SUMMARY'!$BI$586)+SUMIFS('ANNUAL SUMMARY'!$CO$692,Z81,'ANNUAL SUMMARY'!$V$9,K59,'ANNUAL SUMMARY'!$BI$644)+SUMIFS('ANNUAL SUMMARY'!$EN$54,Z81,'ANNUAL SUMMARY'!$V$9,K59,'ANNUAL SUMMARY'!$DH$6)+SUMIFS('ANNUAL SUMMARY'!$EN$112,Z81,'ANNUAL SUMMARY'!$V$9,K59,'ANNUAL SUMMARY'!$DH$64)+SUMIFS('ANNUAL SUMMARY'!$EN$170,Z81,'ANNUAL SUMMARY'!$V$9,K59,'ANNUAL SUMMARY'!$DH$122)+SUMIFS('ANNUAL SUMMARY'!$EN$228,Z81,'ANNUAL SUMMARY'!$V$9,K59,'ANNUAL SUMMARY'!$DH$180)+SUMIFS('ANNUAL SUMMARY'!$EN$286,Z81,'ANNUAL SUMMARY'!$V$9,K59,'ANNUAL SUMMARY'!$DH$238)+SUMIFS('ANNUAL SUMMARY'!$EN$344,Z81,'ANNUAL SUMMARY'!$V$9,K59,'ANNUAL SUMMARY'!$DH$296)+SUMIFS('ANNUAL SUMMARY'!$EN$402,Z81,'ANNUAL SUMMARY'!$V$9,K59,'ANNUAL SUMMARY'!$DH$354)+SUMIFS('ANNUAL SUMMARY'!$EN$460,Z81,'ANNUAL SUMMARY'!$V$9,K59,'ANNUAL SUMMARY'!$DH$412)+SUMIFS('ANNUAL SUMMARY'!$EN$518,Z81,'ANNUAL SUMMARY'!$V$9,K59,'ANNUAL SUMMARY'!$DH$470)+SUMIFS('ANNUAL SUMMARY'!$EN$576,Z81,'ANNUAL SUMMARY'!$V$9,K59,'ANNUAL SUMMARY'!$DH$528)+SUMIFS('ANNUAL SUMMARY'!$EN$634,Z81,'ANNUAL SUMMARY'!$V$9,K59,'ANNUAL SUMMARY'!$DH$586)+SUMIFS('ANNUAL SUMMARY'!$EN$692,Z81,'ANNUAL SUMMARY'!$V$9,K59,'ANNUAL SUMMARY'!$DH$644)+SUMIFS('ANNUAL SUMMARY'!$GK$54,Z81,'ANNUAL SUMMARY'!$V$9,K59,'ANNUAL SUMMARY'!$FE$6)+SUMIFS('ANNUAL SUMMARY'!$GK$112,Z81,'ANNUAL SUMMARY'!$V$9,K59,'ANNUAL SUMMARY'!$FE$64)+SUMIFS('ANNUAL SUMMARY'!$GK$170,Z81,'ANNUAL SUMMARY'!$V$9,K59,'ANNUAL SUMMARY'!$FE$122)+SUMIFS('ANNUAL SUMMARY'!$GK$228,Z81,'ANNUAL SUMMARY'!$V$9,K59,'ANNUAL SUMMARY'!$FE$180)+SUMIFS('ANNUAL SUMMARY'!$GK$286,Z81,'ANNUAL SUMMARY'!$V$9,K59,'ANNUAL SUMMARY'!$FE$238)+SUMIFS('ANNUAL SUMMARY'!$GK$344,Z81,'ANNUAL SUMMARY'!$V$9,K59,'ANNUAL SUMMARY'!$FE$296)+SUMIFS('ANNUAL SUMMARY'!$GK$402,Z81,'ANNUAL SUMMARY'!$V$9,K59,'ANNUAL SUMMARY'!$FE$354)+SUMIFS('ANNUAL SUMMARY'!$GK$460,Z81,'ANNUAL SUMMARY'!$V$9,K59,'ANNUAL SUMMARY'!$FE$412)+SUMIFS('ANNUAL SUMMARY'!$GK$518,Z81,'ANNUAL SUMMARY'!$V$9,K59,'ANNUAL SUMMARY'!$FE$470)+SUMIFS('ANNUAL SUMMARY'!$GK$576,Z81,'ANNUAL SUMMARY'!$V$9,K59,'ANNUAL SUMMARY'!$FE$528)+SUMIFS('ANNUAL SUMMARY'!$GK$634,Z81,'ANNUAL SUMMARY'!$V$9,K59,'ANNUAL SUMMARY'!$FE$586)+SUMIFS('ANNUAL SUMMARY'!$GK$692,Z81,'ANNUAL SUMMARY'!$V$9,K59,'ANNUAL SUMMARY'!$FE$644)</f>
        <v>0</v>
      </c>
      <c r="AR81" s="728"/>
      <c r="AS81" s="728"/>
      <c r="AT81" s="728">
        <f>SUMIFS('ANNUAL SUMMARY'!$AU$54,Z81,'ANNUAL SUMMARY'!$V$9,K59,'ANNUAL SUMMARY'!$L$6)+SUMIFS('ANNUAL SUMMARY'!$AU$112,Z81,'ANNUAL SUMMARY'!$V$9,K59,'ANNUAL SUMMARY'!$L$64)+SUMIFS('ANNUAL SUMMARY'!$AU$170,Z81,'ANNUAL SUMMARY'!$V$9,K59,'ANNUAL SUMMARY'!$L$122)+SUMIFS('ANNUAL SUMMARY'!$AU$228,Z81,'ANNUAL SUMMARY'!$V$9,K59,'ANNUAL SUMMARY'!$L$180)+SUMIFS('ANNUAL SUMMARY'!$AU$286,Z81,'ANNUAL SUMMARY'!$V$9,K59,'ANNUAL SUMMARY'!$L$238)+SUMIFS('ANNUAL SUMMARY'!$AU$344,Z81,'ANNUAL SUMMARY'!$V$9,K59,'ANNUAL SUMMARY'!$L$296)+SUMIFS('ANNUAL SUMMARY'!$AU$402,Z81,'ANNUAL SUMMARY'!$V$9,K59,'ANNUAL SUMMARY'!$L$354)+SUMIFS('ANNUAL SUMMARY'!$AU$460,Z81,'ANNUAL SUMMARY'!$V$9,K59,'ANNUAL SUMMARY'!$L$412)+SUMIFS('ANNUAL SUMMARY'!$AU$518,Z81,'ANNUAL SUMMARY'!$V$9,K59,'ANNUAL SUMMARY'!$L$470)+SUMIFS('ANNUAL SUMMARY'!$AU$576,Z81,'ANNUAL SUMMARY'!$V$9,K59,'ANNUAL SUMMARY'!$L$528)+SUMIFS('ANNUAL SUMMARY'!$AU$634,Z81,'ANNUAL SUMMARY'!$V$9,K59,'ANNUAL SUMMARY'!$L$586)+SUMIFS('ANNUAL SUMMARY'!$AU$692,Z81,'ANNUAL SUMMARY'!$V$9,K59,'ANNUAL SUMMARY'!$L$644)+SUMIFS('ANNUAL SUMMARY'!$CR$54,Z81,'ANNUAL SUMMARY'!$V$9,K59,'ANNUAL SUMMARY'!$BI$6)+SUMIFS('ANNUAL SUMMARY'!$CR$112,Z81,'ANNUAL SUMMARY'!$V$9,K59,'ANNUAL SUMMARY'!$BI$64)+SUMIFS('ANNUAL SUMMARY'!$CR$170,Z81,'ANNUAL SUMMARY'!$V$9,K59,'ANNUAL SUMMARY'!$BI$122)+SUMIFS('ANNUAL SUMMARY'!$CR$228,Z81,'ANNUAL SUMMARY'!$V$9,K59,'ANNUAL SUMMARY'!$BI$180)+SUMIFS('ANNUAL SUMMARY'!$CR$286,Z81,'ANNUAL SUMMARY'!$V$9,K59,'ANNUAL SUMMARY'!$BI$238)+SUMIFS('ANNUAL SUMMARY'!$CR$344,Z81,'ANNUAL SUMMARY'!$V$9,K59,'ANNUAL SUMMARY'!$BI$296)+SUMIFS('ANNUAL SUMMARY'!$CR$402,Z81,'ANNUAL SUMMARY'!$V$9,K59,'ANNUAL SUMMARY'!$BI$354)+SUMIFS('ANNUAL SUMMARY'!$CR$460,Z81,'ANNUAL SUMMARY'!$V$9,K59,'ANNUAL SUMMARY'!$BI$412)+SUMIFS('ANNUAL SUMMARY'!$CR$518,Z81,'ANNUAL SUMMARY'!$V$9,K59,'ANNUAL SUMMARY'!$BI$470)+SUMIFS('ANNUAL SUMMARY'!$CR$576,Z81,'ANNUAL SUMMARY'!$V$9,K59,'ANNUAL SUMMARY'!$BI$528)+SUMIFS('ANNUAL SUMMARY'!$CR$634,Z81,'ANNUAL SUMMARY'!$V$9,K59,'ANNUAL SUMMARY'!$BI$586)+SUMIFS('ANNUAL SUMMARY'!$CR$692,Z81,'ANNUAL SUMMARY'!$V$9,K59,'ANNUAL SUMMARY'!$BI$644)+SUMIFS('ANNUAL SUMMARY'!$EQ$54,Z81,'ANNUAL SUMMARY'!$V$9,K59,'ANNUAL SUMMARY'!$DH$6)+SUMIFS('ANNUAL SUMMARY'!$EQ$112,Z81,'ANNUAL SUMMARY'!$V$9,K59,'ANNUAL SUMMARY'!$DH$64)+SUMIFS('ANNUAL SUMMARY'!$EQ$170,Z81,'ANNUAL SUMMARY'!$V$9,K59,'ANNUAL SUMMARY'!$DH$122)+SUMIFS('ANNUAL SUMMARY'!$EQ$228,Z81,'ANNUAL SUMMARY'!$V$9,K59,'ANNUAL SUMMARY'!$DH$180)+SUMIFS('ANNUAL SUMMARY'!$EQ$286,Z81,'ANNUAL SUMMARY'!$V$9,K59,'ANNUAL SUMMARY'!$DH$238)+SUMIFS('ANNUAL SUMMARY'!$EQ$344,Z81,'ANNUAL SUMMARY'!$V$9,K59,'ANNUAL SUMMARY'!$DH$296)+SUMIFS('ANNUAL SUMMARY'!$EQ$402,Z81,'ANNUAL SUMMARY'!$V$9,K59,'ANNUAL SUMMARY'!$DH$354)+SUMIFS('ANNUAL SUMMARY'!$EQ$460,Z81,'ANNUAL SUMMARY'!$V$9,K59,'ANNUAL SUMMARY'!$DH$412)+SUMIFS('ANNUAL SUMMARY'!$EQ$518,Z81,'ANNUAL SUMMARY'!$V$9,K59,'ANNUAL SUMMARY'!$DH$470)+SUMIFS('ANNUAL SUMMARY'!$EQ$576,Z81,'ANNUAL SUMMARY'!$V$9,K59,'ANNUAL SUMMARY'!$DH$528)+SUMIFS('ANNUAL SUMMARY'!$EQ$634,Z81,'ANNUAL SUMMARY'!$V$9,K59,'ANNUAL SUMMARY'!$DH$586)+SUMIFS('ANNUAL SUMMARY'!$EQ$692,Z81,'ANNUAL SUMMARY'!$V$9,K59,'ANNUAL SUMMARY'!$DH$644)+SUMIFS('ANNUAL SUMMARY'!$GN$54,Z81,'ANNUAL SUMMARY'!$V$9,K59,'ANNUAL SUMMARY'!$FE$6)+SUMIFS('ANNUAL SUMMARY'!$GN$112,Z81,'ANNUAL SUMMARY'!$V$9,K59,'ANNUAL SUMMARY'!$FE$64)+SUMIFS('ANNUAL SUMMARY'!$GN$170,Z81,'ANNUAL SUMMARY'!$V$9,K59,'ANNUAL SUMMARY'!$FE$122)+SUMIFS('ANNUAL SUMMARY'!$GN$228,Z81,'ANNUAL SUMMARY'!$V$9,K59,'ANNUAL SUMMARY'!$FE$180)+SUMIFS('ANNUAL SUMMARY'!$GN$286,Z81,'ANNUAL SUMMARY'!$V$9,K59,'ANNUAL SUMMARY'!$FE$238)+SUMIFS('ANNUAL SUMMARY'!$GN$344,Z81,'ANNUAL SUMMARY'!$V$9,K59,'ANNUAL SUMMARY'!$FE$296)+SUMIFS('ANNUAL SUMMARY'!$GN$402,Z81,'ANNUAL SUMMARY'!$V$9,K59,'ANNUAL SUMMARY'!$FE$354)+SUMIFS('ANNUAL SUMMARY'!$GN$460,Z81,'ANNUAL SUMMARY'!$V$9,K59,'ANNUAL SUMMARY'!$FE$412)+SUMIFS('ANNUAL SUMMARY'!$GN$518,Z81,'ANNUAL SUMMARY'!$V$9,K59,'ANNUAL SUMMARY'!$FE$470)+SUMIFS('ANNUAL SUMMARY'!$GN$576,Z81,'ANNUAL SUMMARY'!$V$9,K59,'ANNUAL SUMMARY'!$FE$528)+SUMIFS('ANNUAL SUMMARY'!$GN$634,Z81,'ANNUAL SUMMARY'!$V$9,K59,'ANNUAL SUMMARY'!$FE$586)+SUMIFS('ANNUAL SUMMARY'!$GN$692,Z81,'ANNUAL SUMMARY'!$V$9,K59,'ANNUAL SUMMARY'!$FE$644)</f>
        <v>0</v>
      </c>
      <c r="AU81" s="728"/>
      <c r="AV81" s="1260"/>
      <c r="AW81" s="1263"/>
      <c r="AX81" s="154"/>
      <c r="AY81" s="624"/>
      <c r="AZ81" s="624"/>
      <c r="BA81" s="624"/>
      <c r="BB81" s="624"/>
      <c r="BC81" s="624"/>
      <c r="BD81" s="624"/>
      <c r="BE81" s="624"/>
      <c r="BF81" s="624"/>
      <c r="BG81" s="624"/>
      <c r="BH81" s="624"/>
      <c r="BI81" s="624"/>
      <c r="BJ81" s="624"/>
      <c r="BK81" s="624"/>
      <c r="BL81" s="624"/>
      <c r="BM81" s="624"/>
      <c r="BN81" s="624"/>
      <c r="BO81" s="624"/>
      <c r="BP81" s="624"/>
      <c r="BQ81" s="624"/>
      <c r="BR81" s="624"/>
      <c r="BS81" s="624"/>
      <c r="BT81" s="624"/>
      <c r="BU81" s="624"/>
      <c r="BV81" s="15"/>
      <c r="BW81" s="812">
        <f>IF(BW65=0," ",BW65+8)</f>
        <v>2030</v>
      </c>
      <c r="BX81" s="813"/>
      <c r="BY81" s="813"/>
      <c r="BZ81" s="813"/>
      <c r="CA81" s="813"/>
      <c r="CB81" s="1118">
        <f>SUMIFS('ANNUAL SUMMARY'!$AF$54,BW81,'ANNUAL SUMMARY'!$V$9,BH59,'ANNUAL SUMMARY'!$L$6)+SUMIFS('ANNUAL SUMMARY'!$AF$112,BW81,'ANNUAL SUMMARY'!$V$9,BH59,'ANNUAL SUMMARY'!$L$64)+SUMIFS('ANNUAL SUMMARY'!$AF$170,BW81,'ANNUAL SUMMARY'!$V$9,BH59,'ANNUAL SUMMARY'!$L$122)+SUMIFS('ANNUAL SUMMARY'!$AF$228,BW81,'ANNUAL SUMMARY'!$V$9,BH59,'ANNUAL SUMMARY'!$L$180)+SUMIFS('ANNUAL SUMMARY'!$AF$286,BW81,'ANNUAL SUMMARY'!$V$9,BH59,'ANNUAL SUMMARY'!$L$238)+SUMIFS('ANNUAL SUMMARY'!$AF$344,BW81,'ANNUAL SUMMARY'!$V$9,BH59,'ANNUAL SUMMARY'!$L$296)+SUMIFS('ANNUAL SUMMARY'!$AF$402,BW81,'ANNUAL SUMMARY'!$V$9,BH59,'ANNUAL SUMMARY'!$L$354)+SUMIFS('ANNUAL SUMMARY'!$AF$460,BW81,'ANNUAL SUMMARY'!$V$9,BH59,'ANNUAL SUMMARY'!$L$412)+SUMIFS('ANNUAL SUMMARY'!$AF$518,BW81,'ANNUAL SUMMARY'!$V$9,BH59,'ANNUAL SUMMARY'!$L$470)+SUMIFS('ANNUAL SUMMARY'!$AF$576,BW81,'ANNUAL SUMMARY'!$V$9,BH59,'ANNUAL SUMMARY'!$L$528)+SUMIFS('ANNUAL SUMMARY'!$AF$634,BW81,'ANNUAL SUMMARY'!$V$9,BH59,'ANNUAL SUMMARY'!$L$586)+SUMIFS('ANNUAL SUMMARY'!$AF$692,BW81,'ANNUAL SUMMARY'!$V$9,BH59,'ANNUAL SUMMARY'!$L$644)+SUMIFS('ANNUAL SUMMARY'!$CC$54,BW81,'ANNUAL SUMMARY'!$V$9,BH59,'ANNUAL SUMMARY'!$BI$6)+SUMIFS('ANNUAL SUMMARY'!$CC$112,BW81,'ANNUAL SUMMARY'!$V$9,BH59,'ANNUAL SUMMARY'!$BI$64)+SUMIFS('ANNUAL SUMMARY'!$CC$170,BW81,'ANNUAL SUMMARY'!$V$9,BH59,'ANNUAL SUMMARY'!$BI$122)+SUMIFS('ANNUAL SUMMARY'!$CC$228,BW81,'ANNUAL SUMMARY'!$V$9,BH59,'ANNUAL SUMMARY'!$BI$180)+SUMIFS('ANNUAL SUMMARY'!$CC$286,BW81,'ANNUAL SUMMARY'!$V$9,BH59,'ANNUAL SUMMARY'!$BI$238)+SUMIFS('ANNUAL SUMMARY'!$CC$344,BW81,'ANNUAL SUMMARY'!$V$9,BH59,'ANNUAL SUMMARY'!$BI$296)+SUMIFS('ANNUAL SUMMARY'!$CC$402,BW81,'ANNUAL SUMMARY'!$V$9,BH59,'ANNUAL SUMMARY'!$BI$354)+SUMIFS('ANNUAL SUMMARY'!$CC$460,BW81,'ANNUAL SUMMARY'!$V$9,BH59,'ANNUAL SUMMARY'!$BI$412)+SUMIFS('ANNUAL SUMMARY'!$CC$518,BW81,'ANNUAL SUMMARY'!$V$9,BH59,'ANNUAL SUMMARY'!$BI$470)+SUMIFS('ANNUAL SUMMARY'!$CC$576,BW81,'ANNUAL SUMMARY'!$V$9,BH59,'ANNUAL SUMMARY'!$BI$528)+SUMIFS('ANNUAL SUMMARY'!$CC$634,BW81,'ANNUAL SUMMARY'!$V$9,BH59,'ANNUAL SUMMARY'!$BI$586)+SUMIFS('ANNUAL SUMMARY'!$CC$692,BW81,'ANNUAL SUMMARY'!$V$9,BH59,'ANNUAL SUMMARY'!$BI$644)+SUMIFS('ANNUAL SUMMARY'!$EB$54,BW81,'ANNUAL SUMMARY'!$V$9,BH59,'ANNUAL SUMMARY'!$DH$6)+SUMIFS('ANNUAL SUMMARY'!$EB$112,BW81,'ANNUAL SUMMARY'!$V$9,BH59,'ANNUAL SUMMARY'!$DH$64)+SUMIFS('ANNUAL SUMMARY'!$EB$170,BW81,'ANNUAL SUMMARY'!$V$9,BH59,'ANNUAL SUMMARY'!$DH$122)+SUMIFS('ANNUAL SUMMARY'!$EB$228,BW81,'ANNUAL SUMMARY'!$V$9,BH59,'ANNUAL SUMMARY'!$DH$180)+SUMIFS('ANNUAL SUMMARY'!$EB$286,BW81,'ANNUAL SUMMARY'!$V$9,BH59,'ANNUAL SUMMARY'!$DH$238)+SUMIFS('ANNUAL SUMMARY'!$EB$344,BW81,'ANNUAL SUMMARY'!$V$9,BH59,'ANNUAL SUMMARY'!$DH$296)+SUMIFS('ANNUAL SUMMARY'!$EB$402,BW81,'ANNUAL SUMMARY'!$V$9,BH59,'ANNUAL SUMMARY'!$DH$354)+SUMIFS('ANNUAL SUMMARY'!$EB$460,BW81,'ANNUAL SUMMARY'!$V$9,BH59,'ANNUAL SUMMARY'!$DH$412)+SUMIFS('ANNUAL SUMMARY'!$EB$518,BW81,'ANNUAL SUMMARY'!$V$9,BH59,'ANNUAL SUMMARY'!$DH$470)+SUMIFS('ANNUAL SUMMARY'!$EB$576,BW81,'ANNUAL SUMMARY'!$V$9,BH59,'ANNUAL SUMMARY'!$DH$528)+SUMIFS('ANNUAL SUMMARY'!$EB$634,BW81,'ANNUAL SUMMARY'!$V$9,BH59,'ANNUAL SUMMARY'!$DH$586)+SUMIFS('ANNUAL SUMMARY'!$EB$692,BW81,'ANNUAL SUMMARY'!$V$9,BH59,'ANNUAL SUMMARY'!$DH$644)+SUMIFS('ANNUAL SUMMARY'!$FY$54,BW81,'ANNUAL SUMMARY'!$V$9,BH59,'ANNUAL SUMMARY'!$FE$6)+SUMIFS('ANNUAL SUMMARY'!$FY$112,BW81,'ANNUAL SUMMARY'!$V$9,BH59,'ANNUAL SUMMARY'!$FE$64)+SUMIFS('ANNUAL SUMMARY'!$FY$170,BW81,'ANNUAL SUMMARY'!$V$9,BH59,'ANNUAL SUMMARY'!$FE$122)+SUMIFS('ANNUAL SUMMARY'!$FY$228,BW81,'ANNUAL SUMMARY'!$V$9,BH59,'ANNUAL SUMMARY'!$FE$180)+SUMIFS('ANNUAL SUMMARY'!$FY$286,BW81,'ANNUAL SUMMARY'!$V$9,BH59,'ANNUAL SUMMARY'!$FE$238)+SUMIFS('ANNUAL SUMMARY'!$FY$344,BW81,'ANNUAL SUMMARY'!$V$9,BH59,'ANNUAL SUMMARY'!$FE$296)+SUMIFS('ANNUAL SUMMARY'!$FY$402,BW81,'ANNUAL SUMMARY'!$V$9,BH59,'ANNUAL SUMMARY'!$FE$354)+SUMIFS('ANNUAL SUMMARY'!$FY$460,BW81,'ANNUAL SUMMARY'!$V$9,BH59,'ANNUAL SUMMARY'!$FE$412)+SUMIFS('ANNUAL SUMMARY'!$FY$518,BW81,'ANNUAL SUMMARY'!$V$9,BH59,'ANNUAL SUMMARY'!$FE$470)+SUMIFS('ANNUAL SUMMARY'!$FY$576,BW81,'ANNUAL SUMMARY'!$V$9,BH59,'ANNUAL SUMMARY'!$FE$528)+SUMIFS('ANNUAL SUMMARY'!$FY$634,BW81,'ANNUAL SUMMARY'!$V$9,BH59,'ANNUAL SUMMARY'!$FE$586)+SUMIFS('ANNUAL SUMMARY'!$FY$692,BW81,'ANNUAL SUMMARY'!$V$9,BH59,'ANNUAL SUMMARY'!$FE$644)</f>
        <v>0</v>
      </c>
      <c r="CC81" s="727"/>
      <c r="CD81" s="727"/>
      <c r="CE81" s="727"/>
      <c r="CF81" s="727">
        <f>SUMIFS('ANNUAL SUMMARY'!$AJ$54,BW81,'ANNUAL SUMMARY'!$V$9,BH59,'ANNUAL SUMMARY'!$L$6)+SUMIFS('ANNUAL SUMMARY'!$AJ$112,BW81,'ANNUAL SUMMARY'!$V$9,BH59,'ANNUAL SUMMARY'!$L$64)+SUMIFS('ANNUAL SUMMARY'!$AJ$170,BW81,'ANNUAL SUMMARY'!$V$9,BH59,'ANNUAL SUMMARY'!$L$122)+SUMIFS('ANNUAL SUMMARY'!$AJ$228,BW81,'ANNUAL SUMMARY'!$V$9,BH59,'ANNUAL SUMMARY'!$L$180)+SUMIFS('ANNUAL SUMMARY'!$AJ$286,BW81,'ANNUAL SUMMARY'!$V$9,BH59,'ANNUAL SUMMARY'!$L$238)+SUMIFS('ANNUAL SUMMARY'!$AJ$344,BW81,'ANNUAL SUMMARY'!$V$9,BH59,'ANNUAL SUMMARY'!$L$296)+SUMIFS('ANNUAL SUMMARY'!$AJ$402,BW81,'ANNUAL SUMMARY'!$V$9,BH59,'ANNUAL SUMMARY'!$L$354)+SUMIFS('ANNUAL SUMMARY'!$AJ$460,BW81,'ANNUAL SUMMARY'!$V$9,BH59,'ANNUAL SUMMARY'!$L$412)+SUMIFS('ANNUAL SUMMARY'!$AJ$518,BW81,'ANNUAL SUMMARY'!$V$9,BH59,'ANNUAL SUMMARY'!$L$470)+SUMIFS('ANNUAL SUMMARY'!$AJ$576,BW81,'ANNUAL SUMMARY'!$V$9,BH59,'ANNUAL SUMMARY'!$L$528)+SUMIFS('ANNUAL SUMMARY'!$AJ$634,BW81,'ANNUAL SUMMARY'!$V$9,BH59,'ANNUAL SUMMARY'!$L$586)+SUMIFS('ANNUAL SUMMARY'!$AJ$692,BW81,'ANNUAL SUMMARY'!$V$9,BH59,'ANNUAL SUMMARY'!$L$644)+SUMIFS('ANNUAL SUMMARY'!$CG$54,BW81,'ANNUAL SUMMARY'!$V$9,BH59,'ANNUAL SUMMARY'!$BI$6)+SUMIFS('ANNUAL SUMMARY'!$CG$112,BW81,'ANNUAL SUMMARY'!$V$9,BH59,'ANNUAL SUMMARY'!$BI$64)+SUMIFS('ANNUAL SUMMARY'!$CG$170,BW81,'ANNUAL SUMMARY'!$V$9,BH59,'ANNUAL SUMMARY'!$BI$122)+SUMIFS('ANNUAL SUMMARY'!$CG$228,BW81,'ANNUAL SUMMARY'!$V$9,BH59,'ANNUAL SUMMARY'!$BI$180)+SUMIFS('ANNUAL SUMMARY'!$CG$286,BW81,'ANNUAL SUMMARY'!$V$9,BH59,'ANNUAL SUMMARY'!$BI$238)+SUMIFS('ANNUAL SUMMARY'!$CG$344,BW81,'ANNUAL SUMMARY'!$V$9,BH59,'ANNUAL SUMMARY'!$BI$296)+SUMIFS('ANNUAL SUMMARY'!$CG$402,BW81,'ANNUAL SUMMARY'!$V$9,BH59,'ANNUAL SUMMARY'!$BI$354)+SUMIFS('ANNUAL SUMMARY'!$CG$460,BW81,'ANNUAL SUMMARY'!$V$9,BH59,'ANNUAL SUMMARY'!$BI$412)+SUMIFS('ANNUAL SUMMARY'!$CG$518,BW81,'ANNUAL SUMMARY'!$V$9,BH59,'ANNUAL SUMMARY'!$BI$470)+SUMIFS('ANNUAL SUMMARY'!$CG$576,BW81,'ANNUAL SUMMARY'!$V$9,BH59,'ANNUAL SUMMARY'!$BI$528)+SUMIFS('ANNUAL SUMMARY'!$CG$634,BW81,'ANNUAL SUMMARY'!$V$9,BH59,'ANNUAL SUMMARY'!$BI$586)+SUMIFS('ANNUAL SUMMARY'!$CG$692,BW81,'ANNUAL SUMMARY'!$V$9,BH59,'ANNUAL SUMMARY'!$BI$644)+SUMIFS('ANNUAL SUMMARY'!$EF$54,BW81,'ANNUAL SUMMARY'!$V$9,BH59,'ANNUAL SUMMARY'!$DH$6)+SUMIFS('ANNUAL SUMMARY'!$EF$112,BW81,'ANNUAL SUMMARY'!$V$9,BH59,'ANNUAL SUMMARY'!$DH$64)+SUMIFS('ANNUAL SUMMARY'!$EF$170,BW81,'ANNUAL SUMMARY'!$V$9,BH59,'ANNUAL SUMMARY'!$DH$122)+SUMIFS('ANNUAL SUMMARY'!$EF$228,BW81,'ANNUAL SUMMARY'!$V$9,BH59,'ANNUAL SUMMARY'!$DH$180)+SUMIFS('ANNUAL SUMMARY'!$EF$286,BW81,'ANNUAL SUMMARY'!$V$9,BH59,'ANNUAL SUMMARY'!$DH$238)+SUMIFS('ANNUAL SUMMARY'!$EF$344,BW81,'ANNUAL SUMMARY'!$V$9,BH59,'ANNUAL SUMMARY'!$DH$296)+SUMIFS('ANNUAL SUMMARY'!$EF$402,BW81,'ANNUAL SUMMARY'!$V$9,BH59,'ANNUAL SUMMARY'!$DH$354)+SUMIFS('ANNUAL SUMMARY'!$EF$460,BW81,'ANNUAL SUMMARY'!$V$9,BH59,'ANNUAL SUMMARY'!$DH$412)+SUMIFS('ANNUAL SUMMARY'!$EF$518,BW81,'ANNUAL SUMMARY'!$V$9,BH59,'ANNUAL SUMMARY'!$DH$470)+SUMIFS('ANNUAL SUMMARY'!$EF$576,BW81,'ANNUAL SUMMARY'!$V$9,BH59,'ANNUAL SUMMARY'!$DH$528)+SUMIFS('ANNUAL SUMMARY'!$EF$634,BW81,'ANNUAL SUMMARY'!$V$9,BH59,'ANNUAL SUMMARY'!$DH$586)+SUMIFS('ANNUAL SUMMARY'!$EF$692,BW81,'ANNUAL SUMMARY'!$V$9,BH59,'ANNUAL SUMMARY'!$DH$644)+SUMIFS('ANNUAL SUMMARY'!$GC$54,BW81,'ANNUAL SUMMARY'!$V$9,BH59,'ANNUAL SUMMARY'!$FE$6)+SUMIFS('ANNUAL SUMMARY'!$GC$112,BW81,'ANNUAL SUMMARY'!$V$9,BH59,'ANNUAL SUMMARY'!$FE$64)+SUMIFS('ANNUAL SUMMARY'!$GC$170,BW81,'ANNUAL SUMMARY'!$V$9,BH59,'ANNUAL SUMMARY'!$FE$122)+SUMIFS('ANNUAL SUMMARY'!$GC$228,BW81,'ANNUAL SUMMARY'!$V$9,BH59,'ANNUAL SUMMARY'!$FE$180)+SUMIFS('ANNUAL SUMMARY'!$GC$286,BW81,'ANNUAL SUMMARY'!$V$9,BH59,'ANNUAL SUMMARY'!$FE$238)+SUMIFS('ANNUAL SUMMARY'!$GC$344,BW81,'ANNUAL SUMMARY'!$V$9,BH59,'ANNUAL SUMMARY'!$FE$296)+SUMIFS('ANNUAL SUMMARY'!$GC$402,BW81,'ANNUAL SUMMARY'!$V$9,BH59,'ANNUAL SUMMARY'!$FE$354)+SUMIFS('ANNUAL SUMMARY'!$GC$460,BW81,'ANNUAL SUMMARY'!$V$9,BH59,'ANNUAL SUMMARY'!$FE$412)+SUMIFS('ANNUAL SUMMARY'!$GC$518,BW81,'ANNUAL SUMMARY'!$V$9,BH59,'ANNUAL SUMMARY'!$FE$470)+SUMIFS('ANNUAL SUMMARY'!$GC$576,BW81,'ANNUAL SUMMARY'!$V$9,BH59,'ANNUAL SUMMARY'!$FE$528)+SUMIFS('ANNUAL SUMMARY'!$GC$634,BW81,'ANNUAL SUMMARY'!$V$9,BH59,'ANNUAL SUMMARY'!$FE$586)+SUMIFS('ANNUAL SUMMARY'!$GC$692,BW81,'ANNUAL SUMMARY'!$V$9,BH59,'ANNUAL SUMMARY'!$FE$644)</f>
        <v>0</v>
      </c>
      <c r="CG81" s="727"/>
      <c r="CH81" s="727"/>
      <c r="CI81" s="727"/>
      <c r="CJ81" s="727">
        <f>SUMIFS('ANNUAL SUMMARY'!$AN$54,BW81,'ANNUAL SUMMARY'!$V$9,BH59,'ANNUAL SUMMARY'!$L$6)+SUMIFS('ANNUAL SUMMARY'!$AN$112,BW81,'ANNUAL SUMMARY'!$V$9,BH59,'ANNUAL SUMMARY'!$L$64)+SUMIFS('ANNUAL SUMMARY'!$AN$170,BW81,'ANNUAL SUMMARY'!$V$9,BH59,'ANNUAL SUMMARY'!$L$122)+SUMIFS('ANNUAL SUMMARY'!$AN$228,BW81,'ANNUAL SUMMARY'!$V$9,BH59,'ANNUAL SUMMARY'!$L$180)+SUMIFS('ANNUAL SUMMARY'!$AN$286,BW81,'ANNUAL SUMMARY'!$V$9,BH59,'ANNUAL SUMMARY'!$L$238)+SUMIFS('ANNUAL SUMMARY'!$AN$344,BW81,'ANNUAL SUMMARY'!$V$9,BH59,'ANNUAL SUMMARY'!$L$296)+SUMIFS('ANNUAL SUMMARY'!$AN$402,BW81,'ANNUAL SUMMARY'!$V$9,BH59,'ANNUAL SUMMARY'!$L$354)+SUMIFS('ANNUAL SUMMARY'!$AN$460,BW81,'ANNUAL SUMMARY'!$V$9,BH59,'ANNUAL SUMMARY'!$L$412)+SUMIFS('ANNUAL SUMMARY'!$AN$518,BW81,'ANNUAL SUMMARY'!$V$9,BH59,'ANNUAL SUMMARY'!$L$470)+SUMIFS('ANNUAL SUMMARY'!$AN$576,BW81,'ANNUAL SUMMARY'!$V$9,BH59,'ANNUAL SUMMARY'!$L$528)+SUMIFS('ANNUAL SUMMARY'!$AN$634,BW81,'ANNUAL SUMMARY'!$V$9,BH59,'ANNUAL SUMMARY'!$L$586)+SUMIFS('ANNUAL SUMMARY'!$AN$692,BW81,'ANNUAL SUMMARY'!$V$9,BH59,'ANNUAL SUMMARY'!$L$644)+SUMIFS('ANNUAL SUMMARY'!$CK$54,BW81,'ANNUAL SUMMARY'!$V$9,BH59,'ANNUAL SUMMARY'!$BI$6)+SUMIFS('ANNUAL SUMMARY'!$CK$112,BW81,'ANNUAL SUMMARY'!$V$9,BH59,'ANNUAL SUMMARY'!$BI$64)+SUMIFS('ANNUAL SUMMARY'!$CK$170,BW81,'ANNUAL SUMMARY'!$V$9,BH59,'ANNUAL SUMMARY'!$BI$122)+SUMIFS('ANNUAL SUMMARY'!$CK$228,BW81,'ANNUAL SUMMARY'!$V$9,BH59,'ANNUAL SUMMARY'!$BI$180)+SUMIFS('ANNUAL SUMMARY'!$CK$286,BW81,'ANNUAL SUMMARY'!$V$9,BH59,'ANNUAL SUMMARY'!$BI$238)+SUMIFS('ANNUAL SUMMARY'!$CK$344,BW81,'ANNUAL SUMMARY'!$V$9,BH59,'ANNUAL SUMMARY'!$BI$296)+SUMIFS('ANNUAL SUMMARY'!$CK$402,BW81,'ANNUAL SUMMARY'!$V$9,BH59,'ANNUAL SUMMARY'!$BI$354)+SUMIFS('ANNUAL SUMMARY'!$CK$460,BW81,'ANNUAL SUMMARY'!$V$9,BH59,'ANNUAL SUMMARY'!$BI$412)+SUMIFS('ANNUAL SUMMARY'!$CK$518,BW81,'ANNUAL SUMMARY'!$V$9,BH59,'ANNUAL SUMMARY'!$BI$470)+SUMIFS('ANNUAL SUMMARY'!$CK$576,BW81,'ANNUAL SUMMARY'!$V$9,BH59,'ANNUAL SUMMARY'!$BI$528)+SUMIFS('ANNUAL SUMMARY'!$CK$634,BW81,'ANNUAL SUMMARY'!$V$9,BH59,'ANNUAL SUMMARY'!$BI$586)+SUMIFS('ANNUAL SUMMARY'!$CK$692,BW81,'ANNUAL SUMMARY'!$V$9,BH59,'ANNUAL SUMMARY'!$BI$644)+SUMIFS('ANNUAL SUMMARY'!$EJ$54,BW81,'ANNUAL SUMMARY'!$V$9,BH59,'ANNUAL SUMMARY'!$DH$6)+SUMIFS('ANNUAL SUMMARY'!$EJ$112,BW81,'ANNUAL SUMMARY'!$V$9,BH59,'ANNUAL SUMMARY'!$DH$64)+SUMIFS('ANNUAL SUMMARY'!$EJ$170,BW81,'ANNUAL SUMMARY'!$V$9,BH59,'ANNUAL SUMMARY'!$DH$122)+SUMIFS('ANNUAL SUMMARY'!$EJ$228,BW81,'ANNUAL SUMMARY'!$V$9,BH59,'ANNUAL SUMMARY'!$DH$180)+SUMIFS('ANNUAL SUMMARY'!$EJ$286,BW81,'ANNUAL SUMMARY'!$V$9,BH59,'ANNUAL SUMMARY'!$DH$238)+SUMIFS('ANNUAL SUMMARY'!$EJ$344,BW81,'ANNUAL SUMMARY'!$V$9,BH59,'ANNUAL SUMMARY'!$DH$296)+SUMIFS('ANNUAL SUMMARY'!$EJ$402,BW81,'ANNUAL SUMMARY'!$V$9,BH59,'ANNUAL SUMMARY'!$DH$354)+SUMIFS('ANNUAL SUMMARY'!$EJ$460,BW81,'ANNUAL SUMMARY'!$V$9,BH59,'ANNUAL SUMMARY'!$DH$412)+SUMIFS('ANNUAL SUMMARY'!$EJ$518,BW81,'ANNUAL SUMMARY'!$V$9,BH59,'ANNUAL SUMMARY'!$DH$470)+SUMIFS('ANNUAL SUMMARY'!$EJ$576,BW81,'ANNUAL SUMMARY'!$V$9,BH59,'ANNUAL SUMMARY'!$DH$528)+SUMIFS('ANNUAL SUMMARY'!$EJ$634,BW81,'ANNUAL SUMMARY'!$V$9,BH59,'ANNUAL SUMMARY'!$DH$586)+SUMIFS('ANNUAL SUMMARY'!$EJ$692,BW81,'ANNUAL SUMMARY'!$V$9,BH59,'ANNUAL SUMMARY'!$DH$644)+SUMIFS('ANNUAL SUMMARY'!$GG$54,BW81,'ANNUAL SUMMARY'!$V$9,BH59,'ANNUAL SUMMARY'!$FE$6)+SUMIFS('ANNUAL SUMMARY'!$GG$112,BW81,'ANNUAL SUMMARY'!$V$9,BH59,'ANNUAL SUMMARY'!$FE$64)+SUMIFS('ANNUAL SUMMARY'!$GG$170,BW81,'ANNUAL SUMMARY'!$V$9,BH59,'ANNUAL SUMMARY'!$FE$122)+SUMIFS('ANNUAL SUMMARY'!$GG$228,BW81,'ANNUAL SUMMARY'!$V$9,BH59,'ANNUAL SUMMARY'!$FE$180)+SUMIFS('ANNUAL SUMMARY'!$GG$286,BW81,'ANNUAL SUMMARY'!$V$9,BH59,'ANNUAL SUMMARY'!$FE$238)+SUMIFS('ANNUAL SUMMARY'!$GG$344,BW81,'ANNUAL SUMMARY'!$V$9,BH59,'ANNUAL SUMMARY'!$FE$296)+SUMIFS('ANNUAL SUMMARY'!$GG$402,BW81,'ANNUAL SUMMARY'!$V$9,BH59,'ANNUAL SUMMARY'!$FE$354)+SUMIFS('ANNUAL SUMMARY'!$GG$460,BW81,'ANNUAL SUMMARY'!$V$9,BH59,'ANNUAL SUMMARY'!$FE$412)+SUMIFS('ANNUAL SUMMARY'!$GG$518,BW81,'ANNUAL SUMMARY'!$V$9,BH59,'ANNUAL SUMMARY'!$FE$470)+SUMIFS('ANNUAL SUMMARY'!$GG$576,BW81,'ANNUAL SUMMARY'!$V$9,BH59,'ANNUAL SUMMARY'!$FE$528)+SUMIFS('ANNUAL SUMMARY'!$GG$634,BW81,'ANNUAL SUMMARY'!$V$9,BH59,'ANNUAL SUMMARY'!$FE$586)+SUMIFS('ANNUAL SUMMARY'!$GG$692,BW81,'ANNUAL SUMMARY'!$V$9,BH59,'ANNUAL SUMMARY'!$FE$644)</f>
        <v>0</v>
      </c>
      <c r="CK81" s="727"/>
      <c r="CL81" s="727"/>
      <c r="CM81" s="727"/>
      <c r="CN81" s="728">
        <f>SUMIFS('ANNUAL SUMMARY'!$AR$54,BW81,'ANNUAL SUMMARY'!$V$9,BH59,'ANNUAL SUMMARY'!$L$6)+SUMIFS('ANNUAL SUMMARY'!$AR$112,BW81,'ANNUAL SUMMARY'!$V$9,BH59,'ANNUAL SUMMARY'!$L$64)+SUMIFS('ANNUAL SUMMARY'!$AR$170,BW81,'ANNUAL SUMMARY'!$V$9,BH59,'ANNUAL SUMMARY'!$L$122)+SUMIFS('ANNUAL SUMMARY'!$AR$228,BW81,'ANNUAL SUMMARY'!$V$9,BH59,'ANNUAL SUMMARY'!$L$180)+SUMIFS('ANNUAL SUMMARY'!$AR$286,BW81,'ANNUAL SUMMARY'!$V$9,BH59,'ANNUAL SUMMARY'!$L$238)+SUMIFS('ANNUAL SUMMARY'!$AR$344,BW81,'ANNUAL SUMMARY'!$V$9,BH59,'ANNUAL SUMMARY'!$L$296)+SUMIFS('ANNUAL SUMMARY'!$AR$402,BW81,'ANNUAL SUMMARY'!$V$9,BH59,'ANNUAL SUMMARY'!$L$354)+SUMIFS('ANNUAL SUMMARY'!$AR$460,BW81,'ANNUAL SUMMARY'!$V$9,BH59,'ANNUAL SUMMARY'!$L$412)+SUMIFS('ANNUAL SUMMARY'!$AR$518,BW81,'ANNUAL SUMMARY'!$V$9,BH59,'ANNUAL SUMMARY'!$L$470)+SUMIFS('ANNUAL SUMMARY'!$AR$576,BW81,'ANNUAL SUMMARY'!$V$9,BH59,'ANNUAL SUMMARY'!$L$528)+SUMIFS('ANNUAL SUMMARY'!$AR$634,BW81,'ANNUAL SUMMARY'!$V$9,BH59,'ANNUAL SUMMARY'!$L$586)+SUMIFS('ANNUAL SUMMARY'!$AR$692,BW81,'ANNUAL SUMMARY'!$V$9,BH59,'ANNUAL SUMMARY'!$L$644)+SUMIFS('ANNUAL SUMMARY'!$CO$54,BW81,'ANNUAL SUMMARY'!$V$9,BH59,'ANNUAL SUMMARY'!$BI$6)+SUMIFS('ANNUAL SUMMARY'!$CO$112,BW81,'ANNUAL SUMMARY'!$V$9,BH59,'ANNUAL SUMMARY'!$BI$64)+SUMIFS('ANNUAL SUMMARY'!$CO$170,BW81,'ANNUAL SUMMARY'!$V$9,BH59,'ANNUAL SUMMARY'!$BI$122)+SUMIFS('ANNUAL SUMMARY'!$CO$228,BW81,'ANNUAL SUMMARY'!$V$9,BH59,'ANNUAL SUMMARY'!$BI$180)+SUMIFS('ANNUAL SUMMARY'!$CO$286,BW81,'ANNUAL SUMMARY'!$V$9,BH59,'ANNUAL SUMMARY'!$BI$238)+SUMIFS('ANNUAL SUMMARY'!$CO$344,BW81,'ANNUAL SUMMARY'!$V$9,BH59,'ANNUAL SUMMARY'!$BI$296)+SUMIFS('ANNUAL SUMMARY'!$CO$402,BW81,'ANNUAL SUMMARY'!$V$9,BH59,'ANNUAL SUMMARY'!$BI$354)+SUMIFS('ANNUAL SUMMARY'!$CO$460,BW81,'ANNUAL SUMMARY'!$V$9,BH59,'ANNUAL SUMMARY'!$BI$412)+SUMIFS('ANNUAL SUMMARY'!$CO$518,BW81,'ANNUAL SUMMARY'!$V$9,BH59,'ANNUAL SUMMARY'!$BI$470)+SUMIFS('ANNUAL SUMMARY'!$CO$576,BW81,'ANNUAL SUMMARY'!$V$9,BH59,'ANNUAL SUMMARY'!$BI$528)+SUMIFS('ANNUAL SUMMARY'!$CO$634,BW81,'ANNUAL SUMMARY'!$V$9,BH59,'ANNUAL SUMMARY'!$BI$586)+SUMIFS('ANNUAL SUMMARY'!$CO$692,BW81,'ANNUAL SUMMARY'!$V$9,BH59,'ANNUAL SUMMARY'!$BI$644)+SUMIFS('ANNUAL SUMMARY'!$EN$54,BW81,'ANNUAL SUMMARY'!$V$9,BH59,'ANNUAL SUMMARY'!$DH$6)+SUMIFS('ANNUAL SUMMARY'!$EN$112,BW81,'ANNUAL SUMMARY'!$V$9,BH59,'ANNUAL SUMMARY'!$DH$64)+SUMIFS('ANNUAL SUMMARY'!$EN$170,BW81,'ANNUAL SUMMARY'!$V$9,BH59,'ANNUAL SUMMARY'!$DH$122)+SUMIFS('ANNUAL SUMMARY'!$EN$228,BW81,'ANNUAL SUMMARY'!$V$9,BH59,'ANNUAL SUMMARY'!$DH$180)+SUMIFS('ANNUAL SUMMARY'!$EN$286,BW81,'ANNUAL SUMMARY'!$V$9,BH59,'ANNUAL SUMMARY'!$DH$238)+SUMIFS('ANNUAL SUMMARY'!$EN$344,BW81,'ANNUAL SUMMARY'!$V$9,BH59,'ANNUAL SUMMARY'!$DH$296)+SUMIFS('ANNUAL SUMMARY'!$EN$402,BW81,'ANNUAL SUMMARY'!$V$9,BH59,'ANNUAL SUMMARY'!$DH$354)+SUMIFS('ANNUAL SUMMARY'!$EN$460,BW81,'ANNUAL SUMMARY'!$V$9,BH59,'ANNUAL SUMMARY'!$DH$412)+SUMIFS('ANNUAL SUMMARY'!$EN$518,BW81,'ANNUAL SUMMARY'!$V$9,BH59,'ANNUAL SUMMARY'!$DH$470)+SUMIFS('ANNUAL SUMMARY'!$EN$576,BW81,'ANNUAL SUMMARY'!$V$9,BH59,'ANNUAL SUMMARY'!$DH$528)+SUMIFS('ANNUAL SUMMARY'!$EN$634,BW81,'ANNUAL SUMMARY'!$V$9,BH59,'ANNUAL SUMMARY'!$DH$586)+SUMIFS('ANNUAL SUMMARY'!$EN$692,BW81,'ANNUAL SUMMARY'!$V$9,BH59,'ANNUAL SUMMARY'!$DH$644)+SUMIFS('ANNUAL SUMMARY'!$GK$54,BW81,'ANNUAL SUMMARY'!$V$9,BH59,'ANNUAL SUMMARY'!$FE$6)+SUMIFS('ANNUAL SUMMARY'!$GK$112,BW81,'ANNUAL SUMMARY'!$V$9,BH59,'ANNUAL SUMMARY'!$FE$64)+SUMIFS('ANNUAL SUMMARY'!$GK$170,BW81,'ANNUAL SUMMARY'!$V$9,BH59,'ANNUAL SUMMARY'!$FE$122)+SUMIFS('ANNUAL SUMMARY'!$GK$228,BW81,'ANNUAL SUMMARY'!$V$9,BH59,'ANNUAL SUMMARY'!$FE$180)+SUMIFS('ANNUAL SUMMARY'!$GK$286,BW81,'ANNUAL SUMMARY'!$V$9,BH59,'ANNUAL SUMMARY'!$FE$238)+SUMIFS('ANNUAL SUMMARY'!$GK$344,BW81,'ANNUAL SUMMARY'!$V$9,BH59,'ANNUAL SUMMARY'!$FE$296)+SUMIFS('ANNUAL SUMMARY'!$GK$402,BW81,'ANNUAL SUMMARY'!$V$9,BH59,'ANNUAL SUMMARY'!$FE$354)+SUMIFS('ANNUAL SUMMARY'!$GK$460,BW81,'ANNUAL SUMMARY'!$V$9,BH59,'ANNUAL SUMMARY'!$FE$412)+SUMIFS('ANNUAL SUMMARY'!$GK$518,BW81,'ANNUAL SUMMARY'!$V$9,BH59,'ANNUAL SUMMARY'!$FE$470)+SUMIFS('ANNUAL SUMMARY'!$GK$576,BW81,'ANNUAL SUMMARY'!$V$9,BH59,'ANNUAL SUMMARY'!$FE$528)+SUMIFS('ANNUAL SUMMARY'!$GK$634,BW81,'ANNUAL SUMMARY'!$V$9,BH59,'ANNUAL SUMMARY'!$FE$586)+SUMIFS('ANNUAL SUMMARY'!$GK$692,BW81,'ANNUAL SUMMARY'!$V$9,BH59,'ANNUAL SUMMARY'!$FE$644)</f>
        <v>0</v>
      </c>
      <c r="CO81" s="728"/>
      <c r="CP81" s="728"/>
      <c r="CQ81" s="728">
        <f>SUMIFS('ANNUAL SUMMARY'!$AU$54,BW81,'ANNUAL SUMMARY'!$V$9,BH59,'ANNUAL SUMMARY'!$L$6)+SUMIFS('ANNUAL SUMMARY'!$AU$112,BW81,'ANNUAL SUMMARY'!$V$9,BH59,'ANNUAL SUMMARY'!$L$64)+SUMIFS('ANNUAL SUMMARY'!$AU$170,BW81,'ANNUAL SUMMARY'!$V$9,BH59,'ANNUAL SUMMARY'!$L$122)+SUMIFS('ANNUAL SUMMARY'!$AU$228,BW81,'ANNUAL SUMMARY'!$V$9,BH59,'ANNUAL SUMMARY'!$L$180)+SUMIFS('ANNUAL SUMMARY'!$AU$286,BW81,'ANNUAL SUMMARY'!$V$9,BH59,'ANNUAL SUMMARY'!$L$238)+SUMIFS('ANNUAL SUMMARY'!$AU$344,BW81,'ANNUAL SUMMARY'!$V$9,BH59,'ANNUAL SUMMARY'!$L$296)+SUMIFS('ANNUAL SUMMARY'!$AU$402,BW81,'ANNUAL SUMMARY'!$V$9,BH59,'ANNUAL SUMMARY'!$L$354)+SUMIFS('ANNUAL SUMMARY'!$AU$460,BW81,'ANNUAL SUMMARY'!$V$9,BH59,'ANNUAL SUMMARY'!$L$412)+SUMIFS('ANNUAL SUMMARY'!$AU$518,BW81,'ANNUAL SUMMARY'!$V$9,BH59,'ANNUAL SUMMARY'!$L$470)+SUMIFS('ANNUAL SUMMARY'!$AU$576,BW81,'ANNUAL SUMMARY'!$V$9,BH59,'ANNUAL SUMMARY'!$L$528)+SUMIFS('ANNUAL SUMMARY'!$AU$634,BW81,'ANNUAL SUMMARY'!$V$9,BH59,'ANNUAL SUMMARY'!$L$586)+SUMIFS('ANNUAL SUMMARY'!$AU$692,BW81,'ANNUAL SUMMARY'!$V$9,BH59,'ANNUAL SUMMARY'!$L$644)+SUMIFS('ANNUAL SUMMARY'!$CR$54,BW81,'ANNUAL SUMMARY'!$V$9,BH59,'ANNUAL SUMMARY'!$BI$6)+SUMIFS('ANNUAL SUMMARY'!$CR$112,BW81,'ANNUAL SUMMARY'!$V$9,BH59,'ANNUAL SUMMARY'!$BI$64)+SUMIFS('ANNUAL SUMMARY'!$CR$170,BW81,'ANNUAL SUMMARY'!$V$9,BH59,'ANNUAL SUMMARY'!$BI$122)+SUMIFS('ANNUAL SUMMARY'!$CR$228,BW81,'ANNUAL SUMMARY'!$V$9,BH59,'ANNUAL SUMMARY'!$BI$180)+SUMIFS('ANNUAL SUMMARY'!$CR$286,BW81,'ANNUAL SUMMARY'!$V$9,BH59,'ANNUAL SUMMARY'!$BI$238)+SUMIFS('ANNUAL SUMMARY'!$CR$344,BW81,'ANNUAL SUMMARY'!$V$9,BH59,'ANNUAL SUMMARY'!$BI$296)+SUMIFS('ANNUAL SUMMARY'!$CR$402,BW81,'ANNUAL SUMMARY'!$V$9,BH59,'ANNUAL SUMMARY'!$BI$354)+SUMIFS('ANNUAL SUMMARY'!$CR$460,BW81,'ANNUAL SUMMARY'!$V$9,BH59,'ANNUAL SUMMARY'!$BI$412)+SUMIFS('ANNUAL SUMMARY'!$CR$518,BW81,'ANNUAL SUMMARY'!$V$9,BH59,'ANNUAL SUMMARY'!$BI$470)+SUMIFS('ANNUAL SUMMARY'!$CR$576,BW81,'ANNUAL SUMMARY'!$V$9,BH59,'ANNUAL SUMMARY'!$BI$528)+SUMIFS('ANNUAL SUMMARY'!$CR$634,BW81,'ANNUAL SUMMARY'!$V$9,BH59,'ANNUAL SUMMARY'!$BI$586)+SUMIFS('ANNUAL SUMMARY'!$CR$692,BW81,'ANNUAL SUMMARY'!$V$9,BH59,'ANNUAL SUMMARY'!$BI$644)+SUMIFS('ANNUAL SUMMARY'!$EQ$54,BW81,'ANNUAL SUMMARY'!$V$9,BH59,'ANNUAL SUMMARY'!$DH$6)+SUMIFS('ANNUAL SUMMARY'!$EQ$112,BW81,'ANNUAL SUMMARY'!$V$9,BH59,'ANNUAL SUMMARY'!$DH$64)+SUMIFS('ANNUAL SUMMARY'!$EQ$170,BW81,'ANNUAL SUMMARY'!$V$9,BH59,'ANNUAL SUMMARY'!$DH$122)+SUMIFS('ANNUAL SUMMARY'!$EQ$228,BW81,'ANNUAL SUMMARY'!$V$9,BH59,'ANNUAL SUMMARY'!$DH$180)+SUMIFS('ANNUAL SUMMARY'!$EQ$286,BW81,'ANNUAL SUMMARY'!$V$9,BH59,'ANNUAL SUMMARY'!$DH$238)+SUMIFS('ANNUAL SUMMARY'!$EQ$344,BW81,'ANNUAL SUMMARY'!$V$9,BH59,'ANNUAL SUMMARY'!$DH$296)+SUMIFS('ANNUAL SUMMARY'!$EQ$402,BW81,'ANNUAL SUMMARY'!$V$9,BH59,'ANNUAL SUMMARY'!$DH$354)+SUMIFS('ANNUAL SUMMARY'!$EQ$460,BW81,'ANNUAL SUMMARY'!$V$9,BH59,'ANNUAL SUMMARY'!$DH$412)+SUMIFS('ANNUAL SUMMARY'!$EQ$518,BW81,'ANNUAL SUMMARY'!$V$9,BH59,'ANNUAL SUMMARY'!$DH$470)+SUMIFS('ANNUAL SUMMARY'!$EQ$576,BW81,'ANNUAL SUMMARY'!$V$9,BH59,'ANNUAL SUMMARY'!$DH$528)+SUMIFS('ANNUAL SUMMARY'!$EQ$634,BW81,'ANNUAL SUMMARY'!$V$9,BH59,'ANNUAL SUMMARY'!$DH$586)+SUMIFS('ANNUAL SUMMARY'!$EQ$692,BW81,'ANNUAL SUMMARY'!$V$9,BH59,'ANNUAL SUMMARY'!$DH$644)+SUMIFS('ANNUAL SUMMARY'!$GN$54,BW81,'ANNUAL SUMMARY'!$V$9,BH59,'ANNUAL SUMMARY'!$FE$6)+SUMIFS('ANNUAL SUMMARY'!$GN$112,BW81,'ANNUAL SUMMARY'!$V$9,BH59,'ANNUAL SUMMARY'!$FE$64)+SUMIFS('ANNUAL SUMMARY'!$GN$170,BW81,'ANNUAL SUMMARY'!$V$9,BH59,'ANNUAL SUMMARY'!$FE$122)+SUMIFS('ANNUAL SUMMARY'!$GN$228,BW81,'ANNUAL SUMMARY'!$V$9,BH59,'ANNUAL SUMMARY'!$FE$180)+SUMIFS('ANNUAL SUMMARY'!$GN$286,BW81,'ANNUAL SUMMARY'!$V$9,BH59,'ANNUAL SUMMARY'!$FE$238)+SUMIFS('ANNUAL SUMMARY'!$GN$344,BW81,'ANNUAL SUMMARY'!$V$9,BH59,'ANNUAL SUMMARY'!$FE$296)+SUMIFS('ANNUAL SUMMARY'!$GN$402,BW81,'ANNUAL SUMMARY'!$V$9,BH59,'ANNUAL SUMMARY'!$FE$354)+SUMIFS('ANNUAL SUMMARY'!$GN$460,BW81,'ANNUAL SUMMARY'!$V$9,BH59,'ANNUAL SUMMARY'!$FE$412)+SUMIFS('ANNUAL SUMMARY'!$GN$518,BW81,'ANNUAL SUMMARY'!$V$9,BH59,'ANNUAL SUMMARY'!$FE$470)+SUMIFS('ANNUAL SUMMARY'!$GN$576,BW81,'ANNUAL SUMMARY'!$V$9,BH59,'ANNUAL SUMMARY'!$FE$528)+SUMIFS('ANNUAL SUMMARY'!$GN$634,BW81,'ANNUAL SUMMARY'!$V$9,BH59,'ANNUAL SUMMARY'!$FE$586)+SUMIFS('ANNUAL SUMMARY'!$GN$692,BW81,'ANNUAL SUMMARY'!$V$9,BH59,'ANNUAL SUMMARY'!$FE$644)</f>
        <v>0</v>
      </c>
      <c r="CR81" s="728"/>
      <c r="CS81" s="728"/>
      <c r="CT81" s="1263"/>
      <c r="CU81" s="1250"/>
      <c r="CV81" s="154"/>
      <c r="CW81" s="624"/>
      <c r="CX81" s="624"/>
      <c r="CY81" s="624"/>
      <c r="CZ81" s="624"/>
      <c r="DA81" s="624"/>
      <c r="DB81" s="624"/>
      <c r="DC81" s="624"/>
      <c r="DD81" s="624"/>
      <c r="DE81" s="624"/>
      <c r="DF81" s="624"/>
      <c r="DG81" s="624"/>
      <c r="DH81" s="624"/>
      <c r="DI81" s="624"/>
      <c r="DJ81" s="624"/>
      <c r="DK81" s="624"/>
      <c r="DL81" s="624"/>
      <c r="DM81" s="624"/>
      <c r="DN81" s="624"/>
      <c r="DO81" s="624"/>
      <c r="DP81" s="624"/>
      <c r="DQ81" s="624"/>
      <c r="DR81" s="624"/>
      <c r="DS81" s="624"/>
      <c r="DT81" s="15"/>
      <c r="DU81" s="812">
        <f>IF(DU65=0," ",DU65+8)</f>
        <v>2030</v>
      </c>
      <c r="DV81" s="813"/>
      <c r="DW81" s="813"/>
      <c r="DX81" s="813"/>
      <c r="DY81" s="813"/>
      <c r="DZ81" s="1118">
        <f>SUMIFS('ANNUAL SUMMARY'!$AF$54,DU81,'ANNUAL SUMMARY'!$V$9,DF59,'ANNUAL SUMMARY'!$L$6)+SUMIFS('ANNUAL SUMMARY'!$AF$112,DU81,'ANNUAL SUMMARY'!$V$9,DF59,'ANNUAL SUMMARY'!$L$64)+SUMIFS('ANNUAL SUMMARY'!$AF$170,DU81,'ANNUAL SUMMARY'!$V$9,DF59,'ANNUAL SUMMARY'!$L$122)+SUMIFS('ANNUAL SUMMARY'!$AF$228,DU81,'ANNUAL SUMMARY'!$V$9,DF59,'ANNUAL SUMMARY'!$L$180)+SUMIFS('ANNUAL SUMMARY'!$AF$286,DU81,'ANNUAL SUMMARY'!$V$9,DF59,'ANNUAL SUMMARY'!$L$238)+SUMIFS('ANNUAL SUMMARY'!$AF$344,DU81,'ANNUAL SUMMARY'!$V$9,DF59,'ANNUAL SUMMARY'!$L$296)+SUMIFS('ANNUAL SUMMARY'!$AF$402,DU81,'ANNUAL SUMMARY'!$V$9,DF59,'ANNUAL SUMMARY'!$L$354)+SUMIFS('ANNUAL SUMMARY'!$AF$460,DU81,'ANNUAL SUMMARY'!$V$9,DF59,'ANNUAL SUMMARY'!$L$412)+SUMIFS('ANNUAL SUMMARY'!$AF$518,DU81,'ANNUAL SUMMARY'!$V$9,DF59,'ANNUAL SUMMARY'!$L$470)+SUMIFS('ANNUAL SUMMARY'!$AF$576,DU81,'ANNUAL SUMMARY'!$V$9,DF59,'ANNUAL SUMMARY'!$L$528)+SUMIFS('ANNUAL SUMMARY'!$AF$634,DU81,'ANNUAL SUMMARY'!$V$9,DF59,'ANNUAL SUMMARY'!$L$586)+SUMIFS('ANNUAL SUMMARY'!$AF$692,DU81,'ANNUAL SUMMARY'!$V$9,DF59,'ANNUAL SUMMARY'!$L$644)+SUMIFS('ANNUAL SUMMARY'!$CC$54,DU81,'ANNUAL SUMMARY'!$V$9,DF59,'ANNUAL SUMMARY'!$BI$6)+SUMIFS('ANNUAL SUMMARY'!$CC$112,DU81,'ANNUAL SUMMARY'!$V$9,DF59,'ANNUAL SUMMARY'!$BI$64)+SUMIFS('ANNUAL SUMMARY'!$CC$170,DU81,'ANNUAL SUMMARY'!$V$9,DF59,'ANNUAL SUMMARY'!$BI$122)+SUMIFS('ANNUAL SUMMARY'!$CC$228,DU81,'ANNUAL SUMMARY'!$V$9,DF59,'ANNUAL SUMMARY'!$BI$180)+SUMIFS('ANNUAL SUMMARY'!$CC$286,DU81,'ANNUAL SUMMARY'!$V$9,DF59,'ANNUAL SUMMARY'!$BI$238)+SUMIFS('ANNUAL SUMMARY'!$CC$344,DU81,'ANNUAL SUMMARY'!$V$9,DF59,'ANNUAL SUMMARY'!$BI$296)+SUMIFS('ANNUAL SUMMARY'!$CC$402,DU81,'ANNUAL SUMMARY'!$V$9,DF59,'ANNUAL SUMMARY'!$BI$354)+SUMIFS('ANNUAL SUMMARY'!$CC$460,DU81,'ANNUAL SUMMARY'!$V$9,DF59,'ANNUAL SUMMARY'!$BI$412)+SUMIFS('ANNUAL SUMMARY'!$CC$518,DU81,'ANNUAL SUMMARY'!$V$9,DF59,'ANNUAL SUMMARY'!$BI$470)+SUMIFS('ANNUAL SUMMARY'!$CC$576,DU81,'ANNUAL SUMMARY'!$V$9,DF59,'ANNUAL SUMMARY'!$BI$528)+SUMIFS('ANNUAL SUMMARY'!$CC$634,DU81,'ANNUAL SUMMARY'!$V$9,DF59,'ANNUAL SUMMARY'!$BI$586)+SUMIFS('ANNUAL SUMMARY'!$CC$692,DU81,'ANNUAL SUMMARY'!$V$9,DF59,'ANNUAL SUMMARY'!$BI$644)+SUMIFS('ANNUAL SUMMARY'!$EB$54,DU81,'ANNUAL SUMMARY'!$V$9,DF59,'ANNUAL SUMMARY'!$DH$6)+SUMIFS('ANNUAL SUMMARY'!$EB$112,DU81,'ANNUAL SUMMARY'!$V$9,DF59,'ANNUAL SUMMARY'!$DH$64)+SUMIFS('ANNUAL SUMMARY'!$EB$170,DU81,'ANNUAL SUMMARY'!$V$9,DF59,'ANNUAL SUMMARY'!$DH$122)+SUMIFS('ANNUAL SUMMARY'!$EB$228,DU81,'ANNUAL SUMMARY'!$V$9,DF59,'ANNUAL SUMMARY'!$DH$180)+SUMIFS('ANNUAL SUMMARY'!$EB$286,DU81,'ANNUAL SUMMARY'!$V$9,DF59,'ANNUAL SUMMARY'!$DH$238)+SUMIFS('ANNUAL SUMMARY'!$EB$344,DU81,'ANNUAL SUMMARY'!$V$9,DF59,'ANNUAL SUMMARY'!$DH$296)+SUMIFS('ANNUAL SUMMARY'!$EB$402,DU81,'ANNUAL SUMMARY'!$V$9,DF59,'ANNUAL SUMMARY'!$DH$354)+SUMIFS('ANNUAL SUMMARY'!$EB$460,DU81,'ANNUAL SUMMARY'!$V$9,DF59,'ANNUAL SUMMARY'!$DH$412)+SUMIFS('ANNUAL SUMMARY'!$EB$518,DU81,'ANNUAL SUMMARY'!$V$9,DF59,'ANNUAL SUMMARY'!$DH$470)+SUMIFS('ANNUAL SUMMARY'!$EB$576,DU81,'ANNUAL SUMMARY'!$V$9,DF59,'ANNUAL SUMMARY'!$DH$528)+SUMIFS('ANNUAL SUMMARY'!$EB$634,DU81,'ANNUAL SUMMARY'!$V$9,DF59,'ANNUAL SUMMARY'!$DH$586)+SUMIFS('ANNUAL SUMMARY'!$EB$692,DU81,'ANNUAL SUMMARY'!$V$9,DF59,'ANNUAL SUMMARY'!$DH$644)+SUMIFS('ANNUAL SUMMARY'!$FY$54,DU81,'ANNUAL SUMMARY'!$V$9,DF59,'ANNUAL SUMMARY'!$FE$6)+SUMIFS('ANNUAL SUMMARY'!$FY$112,DU81,'ANNUAL SUMMARY'!$V$9,DF59,'ANNUAL SUMMARY'!$FE$64)+SUMIFS('ANNUAL SUMMARY'!$FY$170,DU81,'ANNUAL SUMMARY'!$V$9,DF59,'ANNUAL SUMMARY'!$FE$122)+SUMIFS('ANNUAL SUMMARY'!$FY$228,DU81,'ANNUAL SUMMARY'!$V$9,DF59,'ANNUAL SUMMARY'!$FE$180)+SUMIFS('ANNUAL SUMMARY'!$FY$286,DU81,'ANNUAL SUMMARY'!$V$9,DF59,'ANNUAL SUMMARY'!$FE$238)+SUMIFS('ANNUAL SUMMARY'!$FY$344,DU81,'ANNUAL SUMMARY'!$V$9,DF59,'ANNUAL SUMMARY'!$FE$296)+SUMIFS('ANNUAL SUMMARY'!$FY$402,DU81,'ANNUAL SUMMARY'!$V$9,DF59,'ANNUAL SUMMARY'!$FE$354)+SUMIFS('ANNUAL SUMMARY'!$FY$460,DU81,'ANNUAL SUMMARY'!$V$9,DF59,'ANNUAL SUMMARY'!$FE$412)+SUMIFS('ANNUAL SUMMARY'!$FY$518,DU81,'ANNUAL SUMMARY'!$V$9,DF59,'ANNUAL SUMMARY'!$FE$470)+SUMIFS('ANNUAL SUMMARY'!$FY$576,DU81,'ANNUAL SUMMARY'!$V$9,DF59,'ANNUAL SUMMARY'!$FE$528)+SUMIFS('ANNUAL SUMMARY'!$FY$634,DU81,'ANNUAL SUMMARY'!$V$9,DF59,'ANNUAL SUMMARY'!$FE$586)+SUMIFS('ANNUAL SUMMARY'!$FY$692,DU81,'ANNUAL SUMMARY'!$V$9,DF59,'ANNUAL SUMMARY'!$FE$644)</f>
        <v>0</v>
      </c>
      <c r="EA81" s="727"/>
      <c r="EB81" s="727"/>
      <c r="EC81" s="727"/>
      <c r="ED81" s="727">
        <f>SUMIFS('ANNUAL SUMMARY'!$AJ$54,DU81,'ANNUAL SUMMARY'!$V$9,DF59,'ANNUAL SUMMARY'!$L$6)+SUMIFS('ANNUAL SUMMARY'!$AJ$112,DU81,'ANNUAL SUMMARY'!$V$9,DF59,'ANNUAL SUMMARY'!$L$64)+SUMIFS('ANNUAL SUMMARY'!$AJ$170,DU81,'ANNUAL SUMMARY'!$V$9,DF59,'ANNUAL SUMMARY'!$L$122)+SUMIFS('ANNUAL SUMMARY'!$AJ$228,DU81,'ANNUAL SUMMARY'!$V$9,DF59,'ANNUAL SUMMARY'!$L$180)+SUMIFS('ANNUAL SUMMARY'!$AJ$286,DU81,'ANNUAL SUMMARY'!$V$9,DF59,'ANNUAL SUMMARY'!$L$238)+SUMIFS('ANNUAL SUMMARY'!$AJ$344,DU81,'ANNUAL SUMMARY'!$V$9,DF59,'ANNUAL SUMMARY'!$L$296)+SUMIFS('ANNUAL SUMMARY'!$AJ$402,DU81,'ANNUAL SUMMARY'!$V$9,DF59,'ANNUAL SUMMARY'!$L$354)+SUMIFS('ANNUAL SUMMARY'!$AJ$460,DU81,'ANNUAL SUMMARY'!$V$9,DF59,'ANNUAL SUMMARY'!$L$412)+SUMIFS('ANNUAL SUMMARY'!$AJ$518,DU81,'ANNUAL SUMMARY'!$V$9,DF59,'ANNUAL SUMMARY'!$L$470)+SUMIFS('ANNUAL SUMMARY'!$AJ$576,DU81,'ANNUAL SUMMARY'!$V$9,DF59,'ANNUAL SUMMARY'!$L$528)+SUMIFS('ANNUAL SUMMARY'!$AJ$634,DU81,'ANNUAL SUMMARY'!$V$9,DF59,'ANNUAL SUMMARY'!$L$586)+SUMIFS('ANNUAL SUMMARY'!$AJ$692,DU81,'ANNUAL SUMMARY'!$V$9,DF59,'ANNUAL SUMMARY'!$L$644)+SUMIFS('ANNUAL SUMMARY'!$CG$54,DU81,'ANNUAL SUMMARY'!$V$9,DF59,'ANNUAL SUMMARY'!$BI$6)+SUMIFS('ANNUAL SUMMARY'!$CG$112,DU81,'ANNUAL SUMMARY'!$V$9,DF59,'ANNUAL SUMMARY'!$BI$64)+SUMIFS('ANNUAL SUMMARY'!$CG$170,DU81,'ANNUAL SUMMARY'!$V$9,DF59,'ANNUAL SUMMARY'!$BI$122)+SUMIFS('ANNUAL SUMMARY'!$CG$228,DU81,'ANNUAL SUMMARY'!$V$9,DF59,'ANNUAL SUMMARY'!$BI$180)+SUMIFS('ANNUAL SUMMARY'!$CG$286,DU81,'ANNUAL SUMMARY'!$V$9,DF59,'ANNUAL SUMMARY'!$BI$238)+SUMIFS('ANNUAL SUMMARY'!$CG$344,DU81,'ANNUAL SUMMARY'!$V$9,DF59,'ANNUAL SUMMARY'!$BI$296)+SUMIFS('ANNUAL SUMMARY'!$CG$402,DU81,'ANNUAL SUMMARY'!$V$9,DF59,'ANNUAL SUMMARY'!$BI$354)+SUMIFS('ANNUAL SUMMARY'!$CG$460,DU81,'ANNUAL SUMMARY'!$V$9,DF59,'ANNUAL SUMMARY'!$BI$412)+SUMIFS('ANNUAL SUMMARY'!$CG$518,DU81,'ANNUAL SUMMARY'!$V$9,DF59,'ANNUAL SUMMARY'!$BI$470)+SUMIFS('ANNUAL SUMMARY'!$CG$576,DU81,'ANNUAL SUMMARY'!$V$9,DF59,'ANNUAL SUMMARY'!$BI$528)+SUMIFS('ANNUAL SUMMARY'!$CG$634,DU81,'ANNUAL SUMMARY'!$V$9,DF59,'ANNUAL SUMMARY'!$BI$586)+SUMIFS('ANNUAL SUMMARY'!$CG$692,DU81,'ANNUAL SUMMARY'!$V$9,DF59,'ANNUAL SUMMARY'!$BI$644)+SUMIFS('ANNUAL SUMMARY'!$EF$54,DU81,'ANNUAL SUMMARY'!$V$9,DF59,'ANNUAL SUMMARY'!$DH$6)+SUMIFS('ANNUAL SUMMARY'!$EF$112,DU81,'ANNUAL SUMMARY'!$V$9,DF59,'ANNUAL SUMMARY'!$DH$64)+SUMIFS('ANNUAL SUMMARY'!$EF$170,DU81,'ANNUAL SUMMARY'!$V$9,DF59,'ANNUAL SUMMARY'!$DH$122)+SUMIFS('ANNUAL SUMMARY'!$EF$228,DU81,'ANNUAL SUMMARY'!$V$9,DF59,'ANNUAL SUMMARY'!$DH$180)+SUMIFS('ANNUAL SUMMARY'!$EF$286,DU81,'ANNUAL SUMMARY'!$V$9,DF59,'ANNUAL SUMMARY'!$DH$238)+SUMIFS('ANNUAL SUMMARY'!$EF$344,DU81,'ANNUAL SUMMARY'!$V$9,DF59,'ANNUAL SUMMARY'!$DH$296)+SUMIFS('ANNUAL SUMMARY'!$EF$402,DU81,'ANNUAL SUMMARY'!$V$9,DF59,'ANNUAL SUMMARY'!$DH$354)+SUMIFS('ANNUAL SUMMARY'!$EF$460,DU81,'ANNUAL SUMMARY'!$V$9,DF59,'ANNUAL SUMMARY'!$DH$412)+SUMIFS('ANNUAL SUMMARY'!$EF$518,DU81,'ANNUAL SUMMARY'!$V$9,DF59,'ANNUAL SUMMARY'!$DH$470)+SUMIFS('ANNUAL SUMMARY'!$EF$576,DU81,'ANNUAL SUMMARY'!$V$9,DF59,'ANNUAL SUMMARY'!$DH$528)+SUMIFS('ANNUAL SUMMARY'!$EF$634,DU81,'ANNUAL SUMMARY'!$V$9,DF59,'ANNUAL SUMMARY'!$DH$586)+SUMIFS('ANNUAL SUMMARY'!$EF$692,DU81,'ANNUAL SUMMARY'!$V$9,DF59,'ANNUAL SUMMARY'!$DH$644)+SUMIFS('ANNUAL SUMMARY'!$GC$54,DU81,'ANNUAL SUMMARY'!$V$9,DF59,'ANNUAL SUMMARY'!$FE$6)+SUMIFS('ANNUAL SUMMARY'!$GC$112,DU81,'ANNUAL SUMMARY'!$V$9,DF59,'ANNUAL SUMMARY'!$FE$64)+SUMIFS('ANNUAL SUMMARY'!$GC$170,DU81,'ANNUAL SUMMARY'!$V$9,DF59,'ANNUAL SUMMARY'!$FE$122)+SUMIFS('ANNUAL SUMMARY'!$GC$228,DU81,'ANNUAL SUMMARY'!$V$9,DF59,'ANNUAL SUMMARY'!$FE$180)+SUMIFS('ANNUAL SUMMARY'!$GC$286,DU81,'ANNUAL SUMMARY'!$V$9,DF59,'ANNUAL SUMMARY'!$FE$238)+SUMIFS('ANNUAL SUMMARY'!$GC$344,DU81,'ANNUAL SUMMARY'!$V$9,DF59,'ANNUAL SUMMARY'!$FE$296)+SUMIFS('ANNUAL SUMMARY'!$GC$402,DU81,'ANNUAL SUMMARY'!$V$9,DF59,'ANNUAL SUMMARY'!$FE$354)+SUMIFS('ANNUAL SUMMARY'!$GC$460,DU81,'ANNUAL SUMMARY'!$V$9,DF59,'ANNUAL SUMMARY'!$FE$412)+SUMIFS('ANNUAL SUMMARY'!$GC$518,DU81,'ANNUAL SUMMARY'!$V$9,DF59,'ANNUAL SUMMARY'!$FE$470)+SUMIFS('ANNUAL SUMMARY'!$GC$576,DU81,'ANNUAL SUMMARY'!$V$9,DF59,'ANNUAL SUMMARY'!$FE$528)+SUMIFS('ANNUAL SUMMARY'!$GC$634,DU81,'ANNUAL SUMMARY'!$V$9,DF59,'ANNUAL SUMMARY'!$FE$586)+SUMIFS('ANNUAL SUMMARY'!$GC$692,DU81,'ANNUAL SUMMARY'!$V$9,DF59,'ANNUAL SUMMARY'!$FE$644)</f>
        <v>0</v>
      </c>
      <c r="EE81" s="727"/>
      <c r="EF81" s="727"/>
      <c r="EG81" s="727"/>
      <c r="EH81" s="727">
        <f>SUMIFS('ANNUAL SUMMARY'!$AN$54,DU81,'ANNUAL SUMMARY'!$V$9,DF59,'ANNUAL SUMMARY'!$L$6)+SUMIFS('ANNUAL SUMMARY'!$AN$112,DU81,'ANNUAL SUMMARY'!$V$9,DF59,'ANNUAL SUMMARY'!$L$64)+SUMIFS('ANNUAL SUMMARY'!$AN$170,DU81,'ANNUAL SUMMARY'!$V$9,DF59,'ANNUAL SUMMARY'!$L$122)+SUMIFS('ANNUAL SUMMARY'!$AN$228,DU81,'ANNUAL SUMMARY'!$V$9,DF59,'ANNUAL SUMMARY'!$L$180)+SUMIFS('ANNUAL SUMMARY'!$AN$286,DU81,'ANNUAL SUMMARY'!$V$9,DF59,'ANNUAL SUMMARY'!$L$238)+SUMIFS('ANNUAL SUMMARY'!$AN$344,DU81,'ANNUAL SUMMARY'!$V$9,DF59,'ANNUAL SUMMARY'!$L$296)+SUMIFS('ANNUAL SUMMARY'!$AN$402,DU81,'ANNUAL SUMMARY'!$V$9,DF59,'ANNUAL SUMMARY'!$L$354)+SUMIFS('ANNUAL SUMMARY'!$AN$460,DU81,'ANNUAL SUMMARY'!$V$9,DF59,'ANNUAL SUMMARY'!$L$412)+SUMIFS('ANNUAL SUMMARY'!$AN$518,DU81,'ANNUAL SUMMARY'!$V$9,DF59,'ANNUAL SUMMARY'!$L$470)+SUMIFS('ANNUAL SUMMARY'!$AN$576,DU81,'ANNUAL SUMMARY'!$V$9,DF59,'ANNUAL SUMMARY'!$L$528)+SUMIFS('ANNUAL SUMMARY'!$AN$634,DU81,'ANNUAL SUMMARY'!$V$9,DF59,'ANNUAL SUMMARY'!$L$586)+SUMIFS('ANNUAL SUMMARY'!$AN$692,DU81,'ANNUAL SUMMARY'!$V$9,DF59,'ANNUAL SUMMARY'!$L$644)+SUMIFS('ANNUAL SUMMARY'!$CK$54,DU81,'ANNUAL SUMMARY'!$V$9,DF59,'ANNUAL SUMMARY'!$BI$6)+SUMIFS('ANNUAL SUMMARY'!$CK$112,DU81,'ANNUAL SUMMARY'!$V$9,DF59,'ANNUAL SUMMARY'!$BI$64)+SUMIFS('ANNUAL SUMMARY'!$CK$170,DU81,'ANNUAL SUMMARY'!$V$9,DF59,'ANNUAL SUMMARY'!$BI$122)+SUMIFS('ANNUAL SUMMARY'!$CK$228,DU81,'ANNUAL SUMMARY'!$V$9,DF59,'ANNUAL SUMMARY'!$BI$180)+SUMIFS('ANNUAL SUMMARY'!$CK$286,DU81,'ANNUAL SUMMARY'!$V$9,DF59,'ANNUAL SUMMARY'!$BI$238)+SUMIFS('ANNUAL SUMMARY'!$CK$344,DU81,'ANNUAL SUMMARY'!$V$9,DF59,'ANNUAL SUMMARY'!$BI$296)+SUMIFS('ANNUAL SUMMARY'!$CK$402,DU81,'ANNUAL SUMMARY'!$V$9,DF59,'ANNUAL SUMMARY'!$BI$354)+SUMIFS('ANNUAL SUMMARY'!$CK$460,DU81,'ANNUAL SUMMARY'!$V$9,DF59,'ANNUAL SUMMARY'!$BI$412)+SUMIFS('ANNUAL SUMMARY'!$CK$518,DU81,'ANNUAL SUMMARY'!$V$9,DF59,'ANNUAL SUMMARY'!$BI$470)+SUMIFS('ANNUAL SUMMARY'!$CK$576,DU81,'ANNUAL SUMMARY'!$V$9,DF59,'ANNUAL SUMMARY'!$BI$528)+SUMIFS('ANNUAL SUMMARY'!$CK$634,DU81,'ANNUAL SUMMARY'!$V$9,DF59,'ANNUAL SUMMARY'!$BI$586)+SUMIFS('ANNUAL SUMMARY'!$CK$692,DU81,'ANNUAL SUMMARY'!$V$9,DF59,'ANNUAL SUMMARY'!$BI$644)+SUMIFS('ANNUAL SUMMARY'!$EJ$54,DU81,'ANNUAL SUMMARY'!$V$9,DF59,'ANNUAL SUMMARY'!$DH$6)+SUMIFS('ANNUAL SUMMARY'!$EJ$112,DU81,'ANNUAL SUMMARY'!$V$9,DF59,'ANNUAL SUMMARY'!$DH$64)+SUMIFS('ANNUAL SUMMARY'!$EJ$170,DU81,'ANNUAL SUMMARY'!$V$9,DF59,'ANNUAL SUMMARY'!$DH$122)+SUMIFS('ANNUAL SUMMARY'!$EJ$228,DU81,'ANNUAL SUMMARY'!$V$9,DF59,'ANNUAL SUMMARY'!$DH$180)+SUMIFS('ANNUAL SUMMARY'!$EJ$286,DU81,'ANNUAL SUMMARY'!$V$9,DF59,'ANNUAL SUMMARY'!$DH$238)+SUMIFS('ANNUAL SUMMARY'!$EJ$344,DU81,'ANNUAL SUMMARY'!$V$9,DF59,'ANNUAL SUMMARY'!$DH$296)+SUMIFS('ANNUAL SUMMARY'!$EJ$402,DU81,'ANNUAL SUMMARY'!$V$9,DF59,'ANNUAL SUMMARY'!$DH$354)+SUMIFS('ANNUAL SUMMARY'!$EJ$460,DU81,'ANNUAL SUMMARY'!$V$9,DF59,'ANNUAL SUMMARY'!$DH$412)+SUMIFS('ANNUAL SUMMARY'!$EJ$518,DU81,'ANNUAL SUMMARY'!$V$9,DF59,'ANNUAL SUMMARY'!$DH$470)+SUMIFS('ANNUAL SUMMARY'!$EJ$576,DU81,'ANNUAL SUMMARY'!$V$9,DF59,'ANNUAL SUMMARY'!$DH$528)+SUMIFS('ANNUAL SUMMARY'!$EJ$634,DU81,'ANNUAL SUMMARY'!$V$9,DF59,'ANNUAL SUMMARY'!$DH$586)+SUMIFS('ANNUAL SUMMARY'!$EJ$692,DU81,'ANNUAL SUMMARY'!$V$9,DF59,'ANNUAL SUMMARY'!$DH$644)+SUMIFS('ANNUAL SUMMARY'!$GG$54,DU81,'ANNUAL SUMMARY'!$V$9,DF59,'ANNUAL SUMMARY'!$FE$6)+SUMIFS('ANNUAL SUMMARY'!$GG$112,DU81,'ANNUAL SUMMARY'!$V$9,DF59,'ANNUAL SUMMARY'!$FE$64)+SUMIFS('ANNUAL SUMMARY'!$GG$170,DU81,'ANNUAL SUMMARY'!$V$9,DF59,'ANNUAL SUMMARY'!$FE$122)+SUMIFS('ANNUAL SUMMARY'!$GG$228,DU81,'ANNUAL SUMMARY'!$V$9,DF59,'ANNUAL SUMMARY'!$FE$180)+SUMIFS('ANNUAL SUMMARY'!$GG$286,DU81,'ANNUAL SUMMARY'!$V$9,DF59,'ANNUAL SUMMARY'!$FE$238)+SUMIFS('ANNUAL SUMMARY'!$GG$344,DU81,'ANNUAL SUMMARY'!$V$9,DF59,'ANNUAL SUMMARY'!$FE$296)+SUMIFS('ANNUAL SUMMARY'!$GG$402,DU81,'ANNUAL SUMMARY'!$V$9,DF59,'ANNUAL SUMMARY'!$FE$354)+SUMIFS('ANNUAL SUMMARY'!$GG$460,DU81,'ANNUAL SUMMARY'!$V$9,DF59,'ANNUAL SUMMARY'!$FE$412)+SUMIFS('ANNUAL SUMMARY'!$GG$518,DU81,'ANNUAL SUMMARY'!$V$9,DF59,'ANNUAL SUMMARY'!$FE$470)+SUMIFS('ANNUAL SUMMARY'!$GG$576,DU81,'ANNUAL SUMMARY'!$V$9,DF59,'ANNUAL SUMMARY'!$FE$528)+SUMIFS('ANNUAL SUMMARY'!$GG$634,DU81,'ANNUAL SUMMARY'!$V$9,DF59,'ANNUAL SUMMARY'!$FE$586)+SUMIFS('ANNUAL SUMMARY'!$GG$692,DU81,'ANNUAL SUMMARY'!$V$9,DF59,'ANNUAL SUMMARY'!$FE$644)</f>
        <v>0</v>
      </c>
      <c r="EI81" s="727"/>
      <c r="EJ81" s="727"/>
      <c r="EK81" s="727"/>
      <c r="EL81" s="728">
        <f>SUMIFS('ANNUAL SUMMARY'!$AR$54,DU81,'ANNUAL SUMMARY'!$V$9,DF59,'ANNUAL SUMMARY'!$L$6)+SUMIFS('ANNUAL SUMMARY'!$AR$112,DU81,'ANNUAL SUMMARY'!$V$9,DF59,'ANNUAL SUMMARY'!$L$64)+SUMIFS('ANNUAL SUMMARY'!$AR$170,DU81,'ANNUAL SUMMARY'!$V$9,DF59,'ANNUAL SUMMARY'!$L$122)+SUMIFS('ANNUAL SUMMARY'!$AR$228,DU81,'ANNUAL SUMMARY'!$V$9,DF59,'ANNUAL SUMMARY'!$L$180)+SUMIFS('ANNUAL SUMMARY'!$AR$286,DU81,'ANNUAL SUMMARY'!$V$9,DF59,'ANNUAL SUMMARY'!$L$238)+SUMIFS('ANNUAL SUMMARY'!$AR$344,DU81,'ANNUAL SUMMARY'!$V$9,DF59,'ANNUAL SUMMARY'!$L$296)+SUMIFS('ANNUAL SUMMARY'!$AR$402,DU81,'ANNUAL SUMMARY'!$V$9,DF59,'ANNUAL SUMMARY'!$L$354)+SUMIFS('ANNUAL SUMMARY'!$AR$460,DU81,'ANNUAL SUMMARY'!$V$9,DF59,'ANNUAL SUMMARY'!$L$412)+SUMIFS('ANNUAL SUMMARY'!$AR$518,DU81,'ANNUAL SUMMARY'!$V$9,DF59,'ANNUAL SUMMARY'!$L$470)+SUMIFS('ANNUAL SUMMARY'!$AR$576,DU81,'ANNUAL SUMMARY'!$V$9,DF59,'ANNUAL SUMMARY'!$L$528)+SUMIFS('ANNUAL SUMMARY'!$AR$634,DU81,'ANNUAL SUMMARY'!$V$9,DF59,'ANNUAL SUMMARY'!$L$586)+SUMIFS('ANNUAL SUMMARY'!$AR$692,DU81,'ANNUAL SUMMARY'!$V$9,DF59,'ANNUAL SUMMARY'!$L$644)+SUMIFS('ANNUAL SUMMARY'!$CO$54,DU81,'ANNUAL SUMMARY'!$V$9,DF59,'ANNUAL SUMMARY'!$BI$6)+SUMIFS('ANNUAL SUMMARY'!$CO$112,DU81,'ANNUAL SUMMARY'!$V$9,DF59,'ANNUAL SUMMARY'!$BI$64)+SUMIFS('ANNUAL SUMMARY'!$CO$170,DU81,'ANNUAL SUMMARY'!$V$9,DF59,'ANNUAL SUMMARY'!$BI$122)+SUMIFS('ANNUAL SUMMARY'!$CO$228,DU81,'ANNUAL SUMMARY'!$V$9,DF59,'ANNUAL SUMMARY'!$BI$180)+SUMIFS('ANNUAL SUMMARY'!$CO$286,DU81,'ANNUAL SUMMARY'!$V$9,DF59,'ANNUAL SUMMARY'!$BI$238)+SUMIFS('ANNUAL SUMMARY'!$CO$344,DU81,'ANNUAL SUMMARY'!$V$9,DF59,'ANNUAL SUMMARY'!$BI$296)+SUMIFS('ANNUAL SUMMARY'!$CO$402,DU81,'ANNUAL SUMMARY'!$V$9,DF59,'ANNUAL SUMMARY'!$BI$354)+SUMIFS('ANNUAL SUMMARY'!$CO$460,DU81,'ANNUAL SUMMARY'!$V$9,DF59,'ANNUAL SUMMARY'!$BI$412)+SUMIFS('ANNUAL SUMMARY'!$CO$518,DU81,'ANNUAL SUMMARY'!$V$9,DF59,'ANNUAL SUMMARY'!$BI$470)+SUMIFS('ANNUAL SUMMARY'!$CO$576,DU81,'ANNUAL SUMMARY'!$V$9,DF59,'ANNUAL SUMMARY'!$BI$528)+SUMIFS('ANNUAL SUMMARY'!$CO$634,DU81,'ANNUAL SUMMARY'!$V$9,DF59,'ANNUAL SUMMARY'!$BI$586)+SUMIFS('ANNUAL SUMMARY'!$CO$692,DU81,'ANNUAL SUMMARY'!$V$9,DF59,'ANNUAL SUMMARY'!$BI$644)+SUMIFS('ANNUAL SUMMARY'!$EN$54,DU81,'ANNUAL SUMMARY'!$V$9,DF59,'ANNUAL SUMMARY'!$DH$6)+SUMIFS('ANNUAL SUMMARY'!$EN$112,DU81,'ANNUAL SUMMARY'!$V$9,DF59,'ANNUAL SUMMARY'!$DH$64)+SUMIFS('ANNUAL SUMMARY'!$EN$170,DU81,'ANNUAL SUMMARY'!$V$9,DF59,'ANNUAL SUMMARY'!$DH$122)+SUMIFS('ANNUAL SUMMARY'!$EN$228,DU81,'ANNUAL SUMMARY'!$V$9,DF59,'ANNUAL SUMMARY'!$DH$180)+SUMIFS('ANNUAL SUMMARY'!$EN$286,DU81,'ANNUAL SUMMARY'!$V$9,DF59,'ANNUAL SUMMARY'!$DH$238)+SUMIFS('ANNUAL SUMMARY'!$EN$344,DU81,'ANNUAL SUMMARY'!$V$9,DF59,'ANNUAL SUMMARY'!$DH$296)+SUMIFS('ANNUAL SUMMARY'!$EN$402,DU81,'ANNUAL SUMMARY'!$V$9,DF59,'ANNUAL SUMMARY'!$DH$354)+SUMIFS('ANNUAL SUMMARY'!$EN$460,DU81,'ANNUAL SUMMARY'!$V$9,DF59,'ANNUAL SUMMARY'!$DH$412)+SUMIFS('ANNUAL SUMMARY'!$EN$518,DU81,'ANNUAL SUMMARY'!$V$9,DF59,'ANNUAL SUMMARY'!$DH$470)+SUMIFS('ANNUAL SUMMARY'!$EN$576,DU81,'ANNUAL SUMMARY'!$V$9,DF59,'ANNUAL SUMMARY'!$DH$528)+SUMIFS('ANNUAL SUMMARY'!$EN$634,DU81,'ANNUAL SUMMARY'!$V$9,DF59,'ANNUAL SUMMARY'!$DH$586)+SUMIFS('ANNUAL SUMMARY'!$EN$692,DU81,'ANNUAL SUMMARY'!$V$9,DF59,'ANNUAL SUMMARY'!$DH$644)+SUMIFS('ANNUAL SUMMARY'!$GK$54,DU81,'ANNUAL SUMMARY'!$V$9,DF59,'ANNUAL SUMMARY'!$FE$6)+SUMIFS('ANNUAL SUMMARY'!$GK$112,DU81,'ANNUAL SUMMARY'!$V$9,DF59,'ANNUAL SUMMARY'!$FE$64)+SUMIFS('ANNUAL SUMMARY'!$GK$170,DU81,'ANNUAL SUMMARY'!$V$9,DF59,'ANNUAL SUMMARY'!$FE$122)+SUMIFS('ANNUAL SUMMARY'!$GK$228,DU81,'ANNUAL SUMMARY'!$V$9,DF59,'ANNUAL SUMMARY'!$FE$180)+SUMIFS('ANNUAL SUMMARY'!$GK$286,DU81,'ANNUAL SUMMARY'!$V$9,DF59,'ANNUAL SUMMARY'!$FE$238)+SUMIFS('ANNUAL SUMMARY'!$GK$344,DU81,'ANNUAL SUMMARY'!$V$9,DF59,'ANNUAL SUMMARY'!$FE$296)+SUMIFS('ANNUAL SUMMARY'!$GK$402,DU81,'ANNUAL SUMMARY'!$V$9,DF59,'ANNUAL SUMMARY'!$FE$354)+SUMIFS('ANNUAL SUMMARY'!$GK$460,DU81,'ANNUAL SUMMARY'!$V$9,DF59,'ANNUAL SUMMARY'!$FE$412)+SUMIFS('ANNUAL SUMMARY'!$GK$518,DU81,'ANNUAL SUMMARY'!$V$9,DF59,'ANNUAL SUMMARY'!$FE$470)+SUMIFS('ANNUAL SUMMARY'!$GK$576,DU81,'ANNUAL SUMMARY'!$V$9,DF59,'ANNUAL SUMMARY'!$FE$528)+SUMIFS('ANNUAL SUMMARY'!$GK$634,DU81,'ANNUAL SUMMARY'!$V$9,DF59,'ANNUAL SUMMARY'!$FE$586)+SUMIFS('ANNUAL SUMMARY'!$GK$692,DU81,'ANNUAL SUMMARY'!$V$9,DF59,'ANNUAL SUMMARY'!$FE$644)</f>
        <v>0</v>
      </c>
      <c r="EM81" s="728"/>
      <c r="EN81" s="728"/>
      <c r="EO81" s="728">
        <f>SUMIFS('ANNUAL SUMMARY'!$AU$54,DU81,'ANNUAL SUMMARY'!$V$9,DF59,'ANNUAL SUMMARY'!$L$6)+SUMIFS('ANNUAL SUMMARY'!$AU$112,DU81,'ANNUAL SUMMARY'!$V$9,DF59,'ANNUAL SUMMARY'!$L$64)+SUMIFS('ANNUAL SUMMARY'!$AU$170,DU81,'ANNUAL SUMMARY'!$V$9,DF59,'ANNUAL SUMMARY'!$L$122)+SUMIFS('ANNUAL SUMMARY'!$AU$228,DU81,'ANNUAL SUMMARY'!$V$9,DF59,'ANNUAL SUMMARY'!$L$180)+SUMIFS('ANNUAL SUMMARY'!$AU$286,DU81,'ANNUAL SUMMARY'!$V$9,DF59,'ANNUAL SUMMARY'!$L$238)+SUMIFS('ANNUAL SUMMARY'!$AU$344,DU81,'ANNUAL SUMMARY'!$V$9,DF59,'ANNUAL SUMMARY'!$L$296)+SUMIFS('ANNUAL SUMMARY'!$AU$402,DU81,'ANNUAL SUMMARY'!$V$9,DF59,'ANNUAL SUMMARY'!$L$354)+SUMIFS('ANNUAL SUMMARY'!$AU$460,DU81,'ANNUAL SUMMARY'!$V$9,DF59,'ANNUAL SUMMARY'!$L$412)+SUMIFS('ANNUAL SUMMARY'!$AU$518,DU81,'ANNUAL SUMMARY'!$V$9,DF59,'ANNUAL SUMMARY'!$L$470)+SUMIFS('ANNUAL SUMMARY'!$AU$576,DU81,'ANNUAL SUMMARY'!$V$9,DF59,'ANNUAL SUMMARY'!$L$528)+SUMIFS('ANNUAL SUMMARY'!$AU$634,DU81,'ANNUAL SUMMARY'!$V$9,DF59,'ANNUAL SUMMARY'!$L$586)+SUMIFS('ANNUAL SUMMARY'!$AU$692,DU81,'ANNUAL SUMMARY'!$V$9,DF59,'ANNUAL SUMMARY'!$L$644)+SUMIFS('ANNUAL SUMMARY'!$CR$54,DU81,'ANNUAL SUMMARY'!$V$9,DF59,'ANNUAL SUMMARY'!$BI$6)+SUMIFS('ANNUAL SUMMARY'!$CR$112,DU81,'ANNUAL SUMMARY'!$V$9,DF59,'ANNUAL SUMMARY'!$BI$64)+SUMIFS('ANNUAL SUMMARY'!$CR$170,DU81,'ANNUAL SUMMARY'!$V$9,DF59,'ANNUAL SUMMARY'!$BI$122)+SUMIFS('ANNUAL SUMMARY'!$CR$228,DU81,'ANNUAL SUMMARY'!$V$9,DF59,'ANNUAL SUMMARY'!$BI$180)+SUMIFS('ANNUAL SUMMARY'!$CR$286,DU81,'ANNUAL SUMMARY'!$V$9,DF59,'ANNUAL SUMMARY'!$BI$238)+SUMIFS('ANNUAL SUMMARY'!$CR$344,DU81,'ANNUAL SUMMARY'!$V$9,DF59,'ANNUAL SUMMARY'!$BI$296)+SUMIFS('ANNUAL SUMMARY'!$CR$402,DU81,'ANNUAL SUMMARY'!$V$9,DF59,'ANNUAL SUMMARY'!$BI$354)+SUMIFS('ANNUAL SUMMARY'!$CR$460,DU81,'ANNUAL SUMMARY'!$V$9,DF59,'ANNUAL SUMMARY'!$BI$412)+SUMIFS('ANNUAL SUMMARY'!$CR$518,DU81,'ANNUAL SUMMARY'!$V$9,DF59,'ANNUAL SUMMARY'!$BI$470)+SUMIFS('ANNUAL SUMMARY'!$CR$576,DU81,'ANNUAL SUMMARY'!$V$9,DF59,'ANNUAL SUMMARY'!$BI$528)+SUMIFS('ANNUAL SUMMARY'!$CR$634,DU81,'ANNUAL SUMMARY'!$V$9,DF59,'ANNUAL SUMMARY'!$BI$586)+SUMIFS('ANNUAL SUMMARY'!$CR$692,DU81,'ANNUAL SUMMARY'!$V$9,DF59,'ANNUAL SUMMARY'!$BI$644)+SUMIFS('ANNUAL SUMMARY'!$EQ$54,DU81,'ANNUAL SUMMARY'!$V$9,DF59,'ANNUAL SUMMARY'!$DH$6)+SUMIFS('ANNUAL SUMMARY'!$EQ$112,DU81,'ANNUAL SUMMARY'!$V$9,DF59,'ANNUAL SUMMARY'!$DH$64)+SUMIFS('ANNUAL SUMMARY'!$EQ$170,DU81,'ANNUAL SUMMARY'!$V$9,DF59,'ANNUAL SUMMARY'!$DH$122)+SUMIFS('ANNUAL SUMMARY'!$EQ$228,DU81,'ANNUAL SUMMARY'!$V$9,DF59,'ANNUAL SUMMARY'!$DH$180)+SUMIFS('ANNUAL SUMMARY'!$EQ$286,DU81,'ANNUAL SUMMARY'!$V$9,DF59,'ANNUAL SUMMARY'!$DH$238)+SUMIFS('ANNUAL SUMMARY'!$EQ$344,DU81,'ANNUAL SUMMARY'!$V$9,DF59,'ANNUAL SUMMARY'!$DH$296)+SUMIFS('ANNUAL SUMMARY'!$EQ$402,DU81,'ANNUAL SUMMARY'!$V$9,DF59,'ANNUAL SUMMARY'!$DH$354)+SUMIFS('ANNUAL SUMMARY'!$EQ$460,DU81,'ANNUAL SUMMARY'!$V$9,DF59,'ANNUAL SUMMARY'!$DH$412)+SUMIFS('ANNUAL SUMMARY'!$EQ$518,DU81,'ANNUAL SUMMARY'!$V$9,DF59,'ANNUAL SUMMARY'!$DH$470)+SUMIFS('ANNUAL SUMMARY'!$EQ$576,DU81,'ANNUAL SUMMARY'!$V$9,DF59,'ANNUAL SUMMARY'!$DH$528)+SUMIFS('ANNUAL SUMMARY'!$EQ$634,DU81,'ANNUAL SUMMARY'!$V$9,DF59,'ANNUAL SUMMARY'!$DH$586)+SUMIFS('ANNUAL SUMMARY'!$EQ$692,DU81,'ANNUAL SUMMARY'!$V$9,DF59,'ANNUAL SUMMARY'!$DH$644)+SUMIFS('ANNUAL SUMMARY'!$GN$54,DU81,'ANNUAL SUMMARY'!$V$9,DF59,'ANNUAL SUMMARY'!$FE$6)+SUMIFS('ANNUAL SUMMARY'!$GN$112,DU81,'ANNUAL SUMMARY'!$V$9,DF59,'ANNUAL SUMMARY'!$FE$64)+SUMIFS('ANNUAL SUMMARY'!$GN$170,DU81,'ANNUAL SUMMARY'!$V$9,DF59,'ANNUAL SUMMARY'!$FE$122)+SUMIFS('ANNUAL SUMMARY'!$GN$228,DU81,'ANNUAL SUMMARY'!$V$9,DF59,'ANNUAL SUMMARY'!$FE$180)+SUMIFS('ANNUAL SUMMARY'!$GN$286,DU81,'ANNUAL SUMMARY'!$V$9,DF59,'ANNUAL SUMMARY'!$FE$238)+SUMIFS('ANNUAL SUMMARY'!$GN$344,DU81,'ANNUAL SUMMARY'!$V$9,DF59,'ANNUAL SUMMARY'!$FE$296)+SUMIFS('ANNUAL SUMMARY'!$GN$402,DU81,'ANNUAL SUMMARY'!$V$9,DF59,'ANNUAL SUMMARY'!$FE$354)+SUMIFS('ANNUAL SUMMARY'!$GN$460,DU81,'ANNUAL SUMMARY'!$V$9,DF59,'ANNUAL SUMMARY'!$FE$412)+SUMIFS('ANNUAL SUMMARY'!$GN$518,DU81,'ANNUAL SUMMARY'!$V$9,DF59,'ANNUAL SUMMARY'!$FE$470)+SUMIFS('ANNUAL SUMMARY'!$GN$576,DU81,'ANNUAL SUMMARY'!$V$9,DF59,'ANNUAL SUMMARY'!$FE$528)+SUMIFS('ANNUAL SUMMARY'!$GN$634,DU81,'ANNUAL SUMMARY'!$V$9,DF59,'ANNUAL SUMMARY'!$FE$586)+SUMIFS('ANNUAL SUMMARY'!$GN$692,DU81,'ANNUAL SUMMARY'!$V$9,DF59,'ANNUAL SUMMARY'!$FE$644)</f>
        <v>0</v>
      </c>
      <c r="EP81" s="728"/>
      <c r="EQ81" s="1260"/>
      <c r="ER81" s="1263"/>
      <c r="ES81" s="154"/>
      <c r="ET81" s="624"/>
      <c r="EU81" s="624"/>
      <c r="EV81" s="624"/>
      <c r="EW81" s="624"/>
      <c r="EX81" s="624"/>
      <c r="EY81" s="624"/>
      <c r="EZ81" s="624"/>
      <c r="FA81" s="624"/>
      <c r="FB81" s="624"/>
      <c r="FC81" s="624"/>
      <c r="FD81" s="624"/>
      <c r="FE81" s="624"/>
      <c r="FF81" s="624"/>
      <c r="FG81" s="624"/>
      <c r="FH81" s="624"/>
      <c r="FI81" s="624"/>
      <c r="FJ81" s="624"/>
      <c r="FK81" s="624"/>
      <c r="FL81" s="624"/>
      <c r="FM81" s="624"/>
      <c r="FN81" s="624"/>
      <c r="FO81" s="624"/>
      <c r="FP81" s="624"/>
      <c r="FQ81" s="15"/>
      <c r="FR81" s="812">
        <f>IF(FR65=0," ",FR65+8)</f>
        <v>2030</v>
      </c>
      <c r="FS81" s="813"/>
      <c r="FT81" s="813"/>
      <c r="FU81" s="813"/>
      <c r="FV81" s="813"/>
      <c r="FW81" s="1118">
        <f>SUMIFS('ANNUAL SUMMARY'!$AF$54,FR81,'ANNUAL SUMMARY'!$V$9,FC59,'ANNUAL SUMMARY'!$L$6)+SUMIFS('ANNUAL SUMMARY'!$AF$112,FR81,'ANNUAL SUMMARY'!$V$9,FC59,'ANNUAL SUMMARY'!$L$64)+SUMIFS('ANNUAL SUMMARY'!$AF$170,FR81,'ANNUAL SUMMARY'!$V$9,FC59,'ANNUAL SUMMARY'!$L$122)+SUMIFS('ANNUAL SUMMARY'!$AF$228,FR81,'ANNUAL SUMMARY'!$V$9,FC59,'ANNUAL SUMMARY'!$L$180)+SUMIFS('ANNUAL SUMMARY'!$AF$286,FR81,'ANNUAL SUMMARY'!$V$9,FC59,'ANNUAL SUMMARY'!$L$238)+SUMIFS('ANNUAL SUMMARY'!$AF$344,FR81,'ANNUAL SUMMARY'!$V$9,FC59,'ANNUAL SUMMARY'!$L$296)+SUMIFS('ANNUAL SUMMARY'!$AF$402,FR81,'ANNUAL SUMMARY'!$V$9,FC59,'ANNUAL SUMMARY'!$L$354)+SUMIFS('ANNUAL SUMMARY'!$AF$460,FR81,'ANNUAL SUMMARY'!$V$9,FC59,'ANNUAL SUMMARY'!$L$412)+SUMIFS('ANNUAL SUMMARY'!$AF$518,FR81,'ANNUAL SUMMARY'!$V$9,FC59,'ANNUAL SUMMARY'!$L$470)+SUMIFS('ANNUAL SUMMARY'!$AF$576,FR81,'ANNUAL SUMMARY'!$V$9,FC59,'ANNUAL SUMMARY'!$L$528)+SUMIFS('ANNUAL SUMMARY'!$AF$634,FR81,'ANNUAL SUMMARY'!$V$9,FC59,'ANNUAL SUMMARY'!$L$586)+SUMIFS('ANNUAL SUMMARY'!$AF$692,FR81,'ANNUAL SUMMARY'!$V$9,FC59,'ANNUAL SUMMARY'!$L$644)+SUMIFS('ANNUAL SUMMARY'!$CC$54,FR81,'ANNUAL SUMMARY'!$V$9,FC59,'ANNUAL SUMMARY'!$BI$6)+SUMIFS('ANNUAL SUMMARY'!$CC$112,FR81,'ANNUAL SUMMARY'!$V$9,FC59,'ANNUAL SUMMARY'!$BI$64)+SUMIFS('ANNUAL SUMMARY'!$CC$170,FR81,'ANNUAL SUMMARY'!$V$9,FC59,'ANNUAL SUMMARY'!$BI$122)+SUMIFS('ANNUAL SUMMARY'!$CC$228,FR81,'ANNUAL SUMMARY'!$V$9,FC59,'ANNUAL SUMMARY'!$BI$180)+SUMIFS('ANNUAL SUMMARY'!$CC$286,FR81,'ANNUAL SUMMARY'!$V$9,FC59,'ANNUAL SUMMARY'!$BI$238)+SUMIFS('ANNUAL SUMMARY'!$CC$344,FR81,'ANNUAL SUMMARY'!$V$9,FC59,'ANNUAL SUMMARY'!$BI$296)+SUMIFS('ANNUAL SUMMARY'!$CC$402,FR81,'ANNUAL SUMMARY'!$V$9,FC59,'ANNUAL SUMMARY'!$BI$354)+SUMIFS('ANNUAL SUMMARY'!$CC$460,FR81,'ANNUAL SUMMARY'!$V$9,FC59,'ANNUAL SUMMARY'!$BI$412)+SUMIFS('ANNUAL SUMMARY'!$CC$518,FR81,'ANNUAL SUMMARY'!$V$9,FC59,'ANNUAL SUMMARY'!$BI$470)+SUMIFS('ANNUAL SUMMARY'!$CC$576,FR81,'ANNUAL SUMMARY'!$V$9,FC59,'ANNUAL SUMMARY'!$BI$528)+SUMIFS('ANNUAL SUMMARY'!$CC$634,FR81,'ANNUAL SUMMARY'!$V$9,FC59,'ANNUAL SUMMARY'!$BI$586)+SUMIFS('ANNUAL SUMMARY'!$CC$692,FR81,'ANNUAL SUMMARY'!$V$9,FC59,'ANNUAL SUMMARY'!$BI$644)+SUMIFS('ANNUAL SUMMARY'!$EB$54,FR81,'ANNUAL SUMMARY'!$V$9,FC59,'ANNUAL SUMMARY'!$DH$6)+SUMIFS('ANNUAL SUMMARY'!$EB$112,FR81,'ANNUAL SUMMARY'!$V$9,FC59,'ANNUAL SUMMARY'!$DH$64)+SUMIFS('ANNUAL SUMMARY'!$EB$170,FR81,'ANNUAL SUMMARY'!$V$9,FC59,'ANNUAL SUMMARY'!$DH$122)+SUMIFS('ANNUAL SUMMARY'!$EB$228,FR81,'ANNUAL SUMMARY'!$V$9,FC59,'ANNUAL SUMMARY'!$DH$180)+SUMIFS('ANNUAL SUMMARY'!$EB$286,FR81,'ANNUAL SUMMARY'!$V$9,FC59,'ANNUAL SUMMARY'!$DH$238)+SUMIFS('ANNUAL SUMMARY'!$EB$344,FR81,'ANNUAL SUMMARY'!$V$9,FC59,'ANNUAL SUMMARY'!$DH$296)+SUMIFS('ANNUAL SUMMARY'!$EB$402,FR81,'ANNUAL SUMMARY'!$V$9,FC59,'ANNUAL SUMMARY'!$DH$354)+SUMIFS('ANNUAL SUMMARY'!$EB$460,FR81,'ANNUAL SUMMARY'!$V$9,FC59,'ANNUAL SUMMARY'!$DH$412)+SUMIFS('ANNUAL SUMMARY'!$EB$518,FR81,'ANNUAL SUMMARY'!$V$9,FC59,'ANNUAL SUMMARY'!$DH$470)+SUMIFS('ANNUAL SUMMARY'!$EB$576,FR81,'ANNUAL SUMMARY'!$V$9,FC59,'ANNUAL SUMMARY'!$DH$528)+SUMIFS('ANNUAL SUMMARY'!$EB$634,FR81,'ANNUAL SUMMARY'!$V$9,FC59,'ANNUAL SUMMARY'!$DH$586)+SUMIFS('ANNUAL SUMMARY'!$EB$692,FR81,'ANNUAL SUMMARY'!$V$9,FC59,'ANNUAL SUMMARY'!$DH$644)+SUMIFS('ANNUAL SUMMARY'!$FY$54,FR81,'ANNUAL SUMMARY'!$V$9,FC59,'ANNUAL SUMMARY'!$FE$6)+SUMIFS('ANNUAL SUMMARY'!$FY$112,FR81,'ANNUAL SUMMARY'!$V$9,FC59,'ANNUAL SUMMARY'!$FE$64)+SUMIFS('ANNUAL SUMMARY'!$FY$170,FR81,'ANNUAL SUMMARY'!$V$9,FC59,'ANNUAL SUMMARY'!$FE$122)+SUMIFS('ANNUAL SUMMARY'!$FY$228,FR81,'ANNUAL SUMMARY'!$V$9,FC59,'ANNUAL SUMMARY'!$FE$180)+SUMIFS('ANNUAL SUMMARY'!$FY$286,FR81,'ANNUAL SUMMARY'!$V$9,FC59,'ANNUAL SUMMARY'!$FE$238)+SUMIFS('ANNUAL SUMMARY'!$FY$344,FR81,'ANNUAL SUMMARY'!$V$9,FC59,'ANNUAL SUMMARY'!$FE$296)+SUMIFS('ANNUAL SUMMARY'!$FY$402,FR81,'ANNUAL SUMMARY'!$V$9,FC59,'ANNUAL SUMMARY'!$FE$354)+SUMIFS('ANNUAL SUMMARY'!$FY$460,FR81,'ANNUAL SUMMARY'!$V$9,FC59,'ANNUAL SUMMARY'!$FE$412)+SUMIFS('ANNUAL SUMMARY'!$FY$518,FR81,'ANNUAL SUMMARY'!$V$9,FC59,'ANNUAL SUMMARY'!$FE$470)+SUMIFS('ANNUAL SUMMARY'!$FY$576,FR81,'ANNUAL SUMMARY'!$V$9,FC59,'ANNUAL SUMMARY'!$FE$528)+SUMIFS('ANNUAL SUMMARY'!$FY$634,FR81,'ANNUAL SUMMARY'!$V$9,FC59,'ANNUAL SUMMARY'!$FE$586)+SUMIFS('ANNUAL SUMMARY'!$FY$692,FR81,'ANNUAL SUMMARY'!$V$9,FC59,'ANNUAL SUMMARY'!$FE$644)</f>
        <v>0</v>
      </c>
      <c r="FX81" s="727"/>
      <c r="FY81" s="727"/>
      <c r="FZ81" s="727"/>
      <c r="GA81" s="727">
        <f>SUMIFS('ANNUAL SUMMARY'!$AJ$54,FR81,'ANNUAL SUMMARY'!$V$9,FC59,'ANNUAL SUMMARY'!$L$6)+SUMIFS('ANNUAL SUMMARY'!$AJ$112,FR81,'ANNUAL SUMMARY'!$V$9,FC59,'ANNUAL SUMMARY'!$L$64)+SUMIFS('ANNUAL SUMMARY'!$AJ$170,FR81,'ANNUAL SUMMARY'!$V$9,FC59,'ANNUAL SUMMARY'!$L$122)+SUMIFS('ANNUAL SUMMARY'!$AJ$228,FR81,'ANNUAL SUMMARY'!$V$9,FC59,'ANNUAL SUMMARY'!$L$180)+SUMIFS('ANNUAL SUMMARY'!$AJ$286,FR81,'ANNUAL SUMMARY'!$V$9,FC59,'ANNUAL SUMMARY'!$L$238)+SUMIFS('ANNUAL SUMMARY'!$AJ$344,FR81,'ANNUAL SUMMARY'!$V$9,FC59,'ANNUAL SUMMARY'!$L$296)+SUMIFS('ANNUAL SUMMARY'!$AJ$402,FR81,'ANNUAL SUMMARY'!$V$9,FC59,'ANNUAL SUMMARY'!$L$354)+SUMIFS('ANNUAL SUMMARY'!$AJ$460,FR81,'ANNUAL SUMMARY'!$V$9,FC59,'ANNUAL SUMMARY'!$L$412)+SUMIFS('ANNUAL SUMMARY'!$AJ$518,FR81,'ANNUAL SUMMARY'!$V$9,FC59,'ANNUAL SUMMARY'!$L$470)+SUMIFS('ANNUAL SUMMARY'!$AJ$576,FR81,'ANNUAL SUMMARY'!$V$9,FC59,'ANNUAL SUMMARY'!$L$528)+SUMIFS('ANNUAL SUMMARY'!$AJ$634,FR81,'ANNUAL SUMMARY'!$V$9,FC59,'ANNUAL SUMMARY'!$L$586)+SUMIFS('ANNUAL SUMMARY'!$AJ$692,FR81,'ANNUAL SUMMARY'!$V$9,FC59,'ANNUAL SUMMARY'!$L$644)+SUMIFS('ANNUAL SUMMARY'!$CG$54,FR81,'ANNUAL SUMMARY'!$V$9,FC59,'ANNUAL SUMMARY'!$BI$6)+SUMIFS('ANNUAL SUMMARY'!$CG$112,FR81,'ANNUAL SUMMARY'!$V$9,FC59,'ANNUAL SUMMARY'!$BI$64)+SUMIFS('ANNUAL SUMMARY'!$CG$170,FR81,'ANNUAL SUMMARY'!$V$9,FC59,'ANNUAL SUMMARY'!$BI$122)+SUMIFS('ANNUAL SUMMARY'!$CG$228,FR81,'ANNUAL SUMMARY'!$V$9,FC59,'ANNUAL SUMMARY'!$BI$180)+SUMIFS('ANNUAL SUMMARY'!$CG$286,FR81,'ANNUAL SUMMARY'!$V$9,FC59,'ANNUAL SUMMARY'!$BI$238)+SUMIFS('ANNUAL SUMMARY'!$CG$344,FR81,'ANNUAL SUMMARY'!$V$9,FC59,'ANNUAL SUMMARY'!$BI$296)+SUMIFS('ANNUAL SUMMARY'!$CG$402,FR81,'ANNUAL SUMMARY'!$V$9,FC59,'ANNUAL SUMMARY'!$BI$354)+SUMIFS('ANNUAL SUMMARY'!$CG$460,FR81,'ANNUAL SUMMARY'!$V$9,FC59,'ANNUAL SUMMARY'!$BI$412)+SUMIFS('ANNUAL SUMMARY'!$CG$518,FR81,'ANNUAL SUMMARY'!$V$9,FC59,'ANNUAL SUMMARY'!$BI$470)+SUMIFS('ANNUAL SUMMARY'!$CG$576,FR81,'ANNUAL SUMMARY'!$V$9,FC59,'ANNUAL SUMMARY'!$BI$528)+SUMIFS('ANNUAL SUMMARY'!$CG$634,FR81,'ANNUAL SUMMARY'!$V$9,FC59,'ANNUAL SUMMARY'!$BI$586)+SUMIFS('ANNUAL SUMMARY'!$CG$692,FR81,'ANNUAL SUMMARY'!$V$9,FC59,'ANNUAL SUMMARY'!$BI$644)+SUMIFS('ANNUAL SUMMARY'!$EF$54,FR81,'ANNUAL SUMMARY'!$V$9,FC59,'ANNUAL SUMMARY'!$DH$6)+SUMIFS('ANNUAL SUMMARY'!$EF$112,FR81,'ANNUAL SUMMARY'!$V$9,FC59,'ANNUAL SUMMARY'!$DH$64)+SUMIFS('ANNUAL SUMMARY'!$EF$170,FR81,'ANNUAL SUMMARY'!$V$9,FC59,'ANNUAL SUMMARY'!$DH$122)+SUMIFS('ANNUAL SUMMARY'!$EF$228,FR81,'ANNUAL SUMMARY'!$V$9,FC59,'ANNUAL SUMMARY'!$DH$180)+SUMIFS('ANNUAL SUMMARY'!$EF$286,FR81,'ANNUAL SUMMARY'!$V$9,FC59,'ANNUAL SUMMARY'!$DH$238)+SUMIFS('ANNUAL SUMMARY'!$EF$344,FR81,'ANNUAL SUMMARY'!$V$9,FC59,'ANNUAL SUMMARY'!$DH$296)+SUMIFS('ANNUAL SUMMARY'!$EF$402,FR81,'ANNUAL SUMMARY'!$V$9,FC59,'ANNUAL SUMMARY'!$DH$354)+SUMIFS('ANNUAL SUMMARY'!$EF$460,FR81,'ANNUAL SUMMARY'!$V$9,FC59,'ANNUAL SUMMARY'!$DH$412)+SUMIFS('ANNUAL SUMMARY'!$EF$518,FR81,'ANNUAL SUMMARY'!$V$9,FC59,'ANNUAL SUMMARY'!$DH$470)+SUMIFS('ANNUAL SUMMARY'!$EF$576,FR81,'ANNUAL SUMMARY'!$V$9,FC59,'ANNUAL SUMMARY'!$DH$528)+SUMIFS('ANNUAL SUMMARY'!$EF$634,FR81,'ANNUAL SUMMARY'!$V$9,FC59,'ANNUAL SUMMARY'!$DH$586)+SUMIFS('ANNUAL SUMMARY'!$EF$692,FR81,'ANNUAL SUMMARY'!$V$9,FC59,'ANNUAL SUMMARY'!$DH$644)+SUMIFS('ANNUAL SUMMARY'!$GC$54,FR81,'ANNUAL SUMMARY'!$V$9,FC59,'ANNUAL SUMMARY'!$FE$6)+SUMIFS('ANNUAL SUMMARY'!$GC$112,FR81,'ANNUAL SUMMARY'!$V$9,FC59,'ANNUAL SUMMARY'!$FE$64)+SUMIFS('ANNUAL SUMMARY'!$GC$170,FR81,'ANNUAL SUMMARY'!$V$9,FC59,'ANNUAL SUMMARY'!$FE$122)+SUMIFS('ANNUAL SUMMARY'!$GC$228,FR81,'ANNUAL SUMMARY'!$V$9,FC59,'ANNUAL SUMMARY'!$FE$180)+SUMIFS('ANNUAL SUMMARY'!$GC$286,FR81,'ANNUAL SUMMARY'!$V$9,FC59,'ANNUAL SUMMARY'!$FE$238)+SUMIFS('ANNUAL SUMMARY'!$GC$344,FR81,'ANNUAL SUMMARY'!$V$9,FC59,'ANNUAL SUMMARY'!$FE$296)+SUMIFS('ANNUAL SUMMARY'!$GC$402,FR81,'ANNUAL SUMMARY'!$V$9,FC59,'ANNUAL SUMMARY'!$FE$354)+SUMIFS('ANNUAL SUMMARY'!$GC$460,FR81,'ANNUAL SUMMARY'!$V$9,FC59,'ANNUAL SUMMARY'!$FE$412)+SUMIFS('ANNUAL SUMMARY'!$GC$518,FR81,'ANNUAL SUMMARY'!$V$9,FC59,'ANNUAL SUMMARY'!$FE$470)+SUMIFS('ANNUAL SUMMARY'!$GC$576,FR81,'ANNUAL SUMMARY'!$V$9,FC59,'ANNUAL SUMMARY'!$FE$528)+SUMIFS('ANNUAL SUMMARY'!$GC$634,FR81,'ANNUAL SUMMARY'!$V$9,FC59,'ANNUAL SUMMARY'!$FE$586)+SUMIFS('ANNUAL SUMMARY'!$GC$692,FR81,'ANNUAL SUMMARY'!$V$9,FC59,'ANNUAL SUMMARY'!$FE$644)</f>
        <v>0</v>
      </c>
      <c r="GB81" s="727"/>
      <c r="GC81" s="727"/>
      <c r="GD81" s="727"/>
      <c r="GE81" s="727">
        <f>SUMIFS('ANNUAL SUMMARY'!$AN$54,FR81,'ANNUAL SUMMARY'!$V$9,FC59,'ANNUAL SUMMARY'!$L$6)+SUMIFS('ANNUAL SUMMARY'!$AN$112,FR81,'ANNUAL SUMMARY'!$V$9,FC59,'ANNUAL SUMMARY'!$L$64)+SUMIFS('ANNUAL SUMMARY'!$AN$170,FR81,'ANNUAL SUMMARY'!$V$9,FC59,'ANNUAL SUMMARY'!$L$122)+SUMIFS('ANNUAL SUMMARY'!$AN$228,FR81,'ANNUAL SUMMARY'!$V$9,FC59,'ANNUAL SUMMARY'!$L$180)+SUMIFS('ANNUAL SUMMARY'!$AN$286,FR81,'ANNUAL SUMMARY'!$V$9,FC59,'ANNUAL SUMMARY'!$L$238)+SUMIFS('ANNUAL SUMMARY'!$AN$344,FR81,'ANNUAL SUMMARY'!$V$9,FC59,'ANNUAL SUMMARY'!$L$296)+SUMIFS('ANNUAL SUMMARY'!$AN$402,FR81,'ANNUAL SUMMARY'!$V$9,FC59,'ANNUAL SUMMARY'!$L$354)+SUMIFS('ANNUAL SUMMARY'!$AN$460,FR81,'ANNUAL SUMMARY'!$V$9,FC59,'ANNUAL SUMMARY'!$L$412)+SUMIFS('ANNUAL SUMMARY'!$AN$518,FR81,'ANNUAL SUMMARY'!$V$9,FC59,'ANNUAL SUMMARY'!$L$470)+SUMIFS('ANNUAL SUMMARY'!$AN$576,FR81,'ANNUAL SUMMARY'!$V$9,FC59,'ANNUAL SUMMARY'!$L$528)+SUMIFS('ANNUAL SUMMARY'!$AN$634,FR81,'ANNUAL SUMMARY'!$V$9,FC59,'ANNUAL SUMMARY'!$L$586)+SUMIFS('ANNUAL SUMMARY'!$AN$692,FR81,'ANNUAL SUMMARY'!$V$9,FC59,'ANNUAL SUMMARY'!$L$644)+SUMIFS('ANNUAL SUMMARY'!$CK$54,FR81,'ANNUAL SUMMARY'!$V$9,FC59,'ANNUAL SUMMARY'!$BI$6)+SUMIFS('ANNUAL SUMMARY'!$CK$112,FR81,'ANNUAL SUMMARY'!$V$9,FC59,'ANNUAL SUMMARY'!$BI$64)+SUMIFS('ANNUAL SUMMARY'!$CK$170,FR81,'ANNUAL SUMMARY'!$V$9,FC59,'ANNUAL SUMMARY'!$BI$122)+SUMIFS('ANNUAL SUMMARY'!$CK$228,FR81,'ANNUAL SUMMARY'!$V$9,FC59,'ANNUAL SUMMARY'!$BI$180)+SUMIFS('ANNUAL SUMMARY'!$CK$286,FR81,'ANNUAL SUMMARY'!$V$9,FC59,'ANNUAL SUMMARY'!$BI$238)+SUMIFS('ANNUAL SUMMARY'!$CK$344,FR81,'ANNUAL SUMMARY'!$V$9,FC59,'ANNUAL SUMMARY'!$BI$296)+SUMIFS('ANNUAL SUMMARY'!$CK$402,FR81,'ANNUAL SUMMARY'!$V$9,FC59,'ANNUAL SUMMARY'!$BI$354)+SUMIFS('ANNUAL SUMMARY'!$CK$460,FR81,'ANNUAL SUMMARY'!$V$9,FC59,'ANNUAL SUMMARY'!$BI$412)+SUMIFS('ANNUAL SUMMARY'!$CK$518,FR81,'ANNUAL SUMMARY'!$V$9,FC59,'ANNUAL SUMMARY'!$BI$470)+SUMIFS('ANNUAL SUMMARY'!$CK$576,FR81,'ANNUAL SUMMARY'!$V$9,FC59,'ANNUAL SUMMARY'!$BI$528)+SUMIFS('ANNUAL SUMMARY'!$CK$634,FR81,'ANNUAL SUMMARY'!$V$9,FC59,'ANNUAL SUMMARY'!$BI$586)+SUMIFS('ANNUAL SUMMARY'!$CK$692,FR81,'ANNUAL SUMMARY'!$V$9,FC59,'ANNUAL SUMMARY'!$BI$644)+SUMIFS('ANNUAL SUMMARY'!$EJ$54,FR81,'ANNUAL SUMMARY'!$V$9,FC59,'ANNUAL SUMMARY'!$DH$6)+SUMIFS('ANNUAL SUMMARY'!$EJ$112,FR81,'ANNUAL SUMMARY'!$V$9,FC59,'ANNUAL SUMMARY'!$DH$64)+SUMIFS('ANNUAL SUMMARY'!$EJ$170,FR81,'ANNUAL SUMMARY'!$V$9,FC59,'ANNUAL SUMMARY'!$DH$122)+SUMIFS('ANNUAL SUMMARY'!$EJ$228,FR81,'ANNUAL SUMMARY'!$V$9,FC59,'ANNUAL SUMMARY'!$DH$180)+SUMIFS('ANNUAL SUMMARY'!$EJ$286,FR81,'ANNUAL SUMMARY'!$V$9,FC59,'ANNUAL SUMMARY'!$DH$238)+SUMIFS('ANNUAL SUMMARY'!$EJ$344,FR81,'ANNUAL SUMMARY'!$V$9,FC59,'ANNUAL SUMMARY'!$DH$296)+SUMIFS('ANNUAL SUMMARY'!$EJ$402,FR81,'ANNUAL SUMMARY'!$V$9,FC59,'ANNUAL SUMMARY'!$DH$354)+SUMIFS('ANNUAL SUMMARY'!$EJ$460,FR81,'ANNUAL SUMMARY'!$V$9,FC59,'ANNUAL SUMMARY'!$DH$412)+SUMIFS('ANNUAL SUMMARY'!$EJ$518,FR81,'ANNUAL SUMMARY'!$V$9,FC59,'ANNUAL SUMMARY'!$DH$470)+SUMIFS('ANNUAL SUMMARY'!$EJ$576,FR81,'ANNUAL SUMMARY'!$V$9,FC59,'ANNUAL SUMMARY'!$DH$528)+SUMIFS('ANNUAL SUMMARY'!$EJ$634,FR81,'ANNUAL SUMMARY'!$V$9,FC59,'ANNUAL SUMMARY'!$DH$586)+SUMIFS('ANNUAL SUMMARY'!$EJ$692,FR81,'ANNUAL SUMMARY'!$V$9,FC59,'ANNUAL SUMMARY'!$DH$644)+SUMIFS('ANNUAL SUMMARY'!$GG$54,FR81,'ANNUAL SUMMARY'!$V$9,FC59,'ANNUAL SUMMARY'!$FE$6)+SUMIFS('ANNUAL SUMMARY'!$GG$112,FR81,'ANNUAL SUMMARY'!$V$9,FC59,'ANNUAL SUMMARY'!$FE$64)+SUMIFS('ANNUAL SUMMARY'!$GG$170,FR81,'ANNUAL SUMMARY'!$V$9,FC59,'ANNUAL SUMMARY'!$FE$122)+SUMIFS('ANNUAL SUMMARY'!$GG$228,FR81,'ANNUAL SUMMARY'!$V$9,FC59,'ANNUAL SUMMARY'!$FE$180)+SUMIFS('ANNUAL SUMMARY'!$GG$286,FR81,'ANNUAL SUMMARY'!$V$9,FC59,'ANNUAL SUMMARY'!$FE$238)+SUMIFS('ANNUAL SUMMARY'!$GG$344,FR81,'ANNUAL SUMMARY'!$V$9,FC59,'ANNUAL SUMMARY'!$FE$296)+SUMIFS('ANNUAL SUMMARY'!$GG$402,FR81,'ANNUAL SUMMARY'!$V$9,FC59,'ANNUAL SUMMARY'!$FE$354)+SUMIFS('ANNUAL SUMMARY'!$GG$460,FR81,'ANNUAL SUMMARY'!$V$9,FC59,'ANNUAL SUMMARY'!$FE$412)+SUMIFS('ANNUAL SUMMARY'!$GG$518,FR81,'ANNUAL SUMMARY'!$V$9,FC59,'ANNUAL SUMMARY'!$FE$470)+SUMIFS('ANNUAL SUMMARY'!$GG$576,FR81,'ANNUAL SUMMARY'!$V$9,FC59,'ANNUAL SUMMARY'!$FE$528)+SUMIFS('ANNUAL SUMMARY'!$GG$634,FR81,'ANNUAL SUMMARY'!$V$9,FC59,'ANNUAL SUMMARY'!$FE$586)+SUMIFS('ANNUAL SUMMARY'!$GG$692,FR81,'ANNUAL SUMMARY'!$V$9,FC59,'ANNUAL SUMMARY'!$FE$644)</f>
        <v>0</v>
      </c>
      <c r="GF81" s="727"/>
      <c r="GG81" s="727"/>
      <c r="GH81" s="727"/>
      <c r="GI81" s="728">
        <f>SUMIFS('ANNUAL SUMMARY'!$AR$54,FR81,'ANNUAL SUMMARY'!$V$9,FC59,'ANNUAL SUMMARY'!$L$6)+SUMIFS('ANNUAL SUMMARY'!$AR$112,FR81,'ANNUAL SUMMARY'!$V$9,FC59,'ANNUAL SUMMARY'!$L$64)+SUMIFS('ANNUAL SUMMARY'!$AR$170,FR81,'ANNUAL SUMMARY'!$V$9,FC59,'ANNUAL SUMMARY'!$L$122)+SUMIFS('ANNUAL SUMMARY'!$AR$228,FR81,'ANNUAL SUMMARY'!$V$9,FC59,'ANNUAL SUMMARY'!$L$180)+SUMIFS('ANNUAL SUMMARY'!$AR$286,FR81,'ANNUAL SUMMARY'!$V$9,FC59,'ANNUAL SUMMARY'!$L$238)+SUMIFS('ANNUAL SUMMARY'!$AR$344,FR81,'ANNUAL SUMMARY'!$V$9,FC59,'ANNUAL SUMMARY'!$L$296)+SUMIFS('ANNUAL SUMMARY'!$AR$402,FR81,'ANNUAL SUMMARY'!$V$9,FC59,'ANNUAL SUMMARY'!$L$354)+SUMIFS('ANNUAL SUMMARY'!$AR$460,FR81,'ANNUAL SUMMARY'!$V$9,FC59,'ANNUAL SUMMARY'!$L$412)+SUMIFS('ANNUAL SUMMARY'!$AR$518,FR81,'ANNUAL SUMMARY'!$V$9,FC59,'ANNUAL SUMMARY'!$L$470)+SUMIFS('ANNUAL SUMMARY'!$AR$576,FR81,'ANNUAL SUMMARY'!$V$9,FC59,'ANNUAL SUMMARY'!$L$528)+SUMIFS('ANNUAL SUMMARY'!$AR$634,FR81,'ANNUAL SUMMARY'!$V$9,FC59,'ANNUAL SUMMARY'!$L$586)+SUMIFS('ANNUAL SUMMARY'!$AR$692,FR81,'ANNUAL SUMMARY'!$V$9,FC59,'ANNUAL SUMMARY'!$L$644)+SUMIFS('ANNUAL SUMMARY'!$CO$54,FR81,'ANNUAL SUMMARY'!$V$9,FC59,'ANNUAL SUMMARY'!$BI$6)+SUMIFS('ANNUAL SUMMARY'!$CO$112,FR81,'ANNUAL SUMMARY'!$V$9,FC59,'ANNUAL SUMMARY'!$BI$64)+SUMIFS('ANNUAL SUMMARY'!$CO$170,FR81,'ANNUAL SUMMARY'!$V$9,FC59,'ANNUAL SUMMARY'!$BI$122)+SUMIFS('ANNUAL SUMMARY'!$CO$228,FR81,'ANNUAL SUMMARY'!$V$9,FC59,'ANNUAL SUMMARY'!$BI$180)+SUMIFS('ANNUAL SUMMARY'!$CO$286,FR81,'ANNUAL SUMMARY'!$V$9,FC59,'ANNUAL SUMMARY'!$BI$238)+SUMIFS('ANNUAL SUMMARY'!$CO$344,FR81,'ANNUAL SUMMARY'!$V$9,FC59,'ANNUAL SUMMARY'!$BI$296)+SUMIFS('ANNUAL SUMMARY'!$CO$402,FR81,'ANNUAL SUMMARY'!$V$9,FC59,'ANNUAL SUMMARY'!$BI$354)+SUMIFS('ANNUAL SUMMARY'!$CO$460,FR81,'ANNUAL SUMMARY'!$V$9,FC59,'ANNUAL SUMMARY'!$BI$412)+SUMIFS('ANNUAL SUMMARY'!$CO$518,FR81,'ANNUAL SUMMARY'!$V$9,FC59,'ANNUAL SUMMARY'!$BI$470)+SUMIFS('ANNUAL SUMMARY'!$CO$576,FR81,'ANNUAL SUMMARY'!$V$9,FC59,'ANNUAL SUMMARY'!$BI$528)+SUMIFS('ANNUAL SUMMARY'!$CO$634,FR81,'ANNUAL SUMMARY'!$V$9,FC59,'ANNUAL SUMMARY'!$BI$586)+SUMIFS('ANNUAL SUMMARY'!$CO$692,FR81,'ANNUAL SUMMARY'!$V$9,FC59,'ANNUAL SUMMARY'!$BI$644)+SUMIFS('ANNUAL SUMMARY'!$EN$54,FR81,'ANNUAL SUMMARY'!$V$9,FC59,'ANNUAL SUMMARY'!$DH$6)+SUMIFS('ANNUAL SUMMARY'!$EN$112,FR81,'ANNUAL SUMMARY'!$V$9,FC59,'ANNUAL SUMMARY'!$DH$64)+SUMIFS('ANNUAL SUMMARY'!$EN$170,FR81,'ANNUAL SUMMARY'!$V$9,FC59,'ANNUAL SUMMARY'!$DH$122)+SUMIFS('ANNUAL SUMMARY'!$EN$228,FR81,'ANNUAL SUMMARY'!$V$9,FC59,'ANNUAL SUMMARY'!$DH$180)+SUMIFS('ANNUAL SUMMARY'!$EN$286,FR81,'ANNUAL SUMMARY'!$V$9,FC59,'ANNUAL SUMMARY'!$DH$238)+SUMIFS('ANNUAL SUMMARY'!$EN$344,FR81,'ANNUAL SUMMARY'!$V$9,FC59,'ANNUAL SUMMARY'!$DH$296)+SUMIFS('ANNUAL SUMMARY'!$EN$402,FR81,'ANNUAL SUMMARY'!$V$9,FC59,'ANNUAL SUMMARY'!$DH$354)+SUMIFS('ANNUAL SUMMARY'!$EN$460,FR81,'ANNUAL SUMMARY'!$V$9,FC59,'ANNUAL SUMMARY'!$DH$412)+SUMIFS('ANNUAL SUMMARY'!$EN$518,FR81,'ANNUAL SUMMARY'!$V$9,FC59,'ANNUAL SUMMARY'!$DH$470)+SUMIFS('ANNUAL SUMMARY'!$EN$576,FR81,'ANNUAL SUMMARY'!$V$9,FC59,'ANNUAL SUMMARY'!$DH$528)+SUMIFS('ANNUAL SUMMARY'!$EN$634,FR81,'ANNUAL SUMMARY'!$V$9,FC59,'ANNUAL SUMMARY'!$DH$586)+SUMIFS('ANNUAL SUMMARY'!$EN$692,FR81,'ANNUAL SUMMARY'!$V$9,FC59,'ANNUAL SUMMARY'!$DH$644)+SUMIFS('ANNUAL SUMMARY'!$GK$54,FR81,'ANNUAL SUMMARY'!$V$9,FC59,'ANNUAL SUMMARY'!$FE$6)+SUMIFS('ANNUAL SUMMARY'!$GK$112,FR81,'ANNUAL SUMMARY'!$V$9,FC59,'ANNUAL SUMMARY'!$FE$64)+SUMIFS('ANNUAL SUMMARY'!$GK$170,FR81,'ANNUAL SUMMARY'!$V$9,FC59,'ANNUAL SUMMARY'!$FE$122)+SUMIFS('ANNUAL SUMMARY'!$GK$228,FR81,'ANNUAL SUMMARY'!$V$9,FC59,'ANNUAL SUMMARY'!$FE$180)+SUMIFS('ANNUAL SUMMARY'!$GK$286,FR81,'ANNUAL SUMMARY'!$V$9,FC59,'ANNUAL SUMMARY'!$FE$238)+SUMIFS('ANNUAL SUMMARY'!$GK$344,FR81,'ANNUAL SUMMARY'!$V$9,FC59,'ANNUAL SUMMARY'!$FE$296)+SUMIFS('ANNUAL SUMMARY'!$GK$402,FR81,'ANNUAL SUMMARY'!$V$9,FC59,'ANNUAL SUMMARY'!$FE$354)+SUMIFS('ANNUAL SUMMARY'!$GK$460,FR81,'ANNUAL SUMMARY'!$V$9,FC59,'ANNUAL SUMMARY'!$FE$412)+SUMIFS('ANNUAL SUMMARY'!$GK$518,FR81,'ANNUAL SUMMARY'!$V$9,FC59,'ANNUAL SUMMARY'!$FE$470)+SUMIFS('ANNUAL SUMMARY'!$GK$576,FR81,'ANNUAL SUMMARY'!$V$9,FC59,'ANNUAL SUMMARY'!$FE$528)+SUMIFS('ANNUAL SUMMARY'!$GK$634,FR81,'ANNUAL SUMMARY'!$V$9,FC59,'ANNUAL SUMMARY'!$FE$586)+SUMIFS('ANNUAL SUMMARY'!$GK$692,FR81,'ANNUAL SUMMARY'!$V$9,FC59,'ANNUAL SUMMARY'!$FE$644)</f>
        <v>0</v>
      </c>
      <c r="GJ81" s="728"/>
      <c r="GK81" s="728"/>
      <c r="GL81" s="728">
        <f>SUMIFS('ANNUAL SUMMARY'!$AU$54,FR81,'ANNUAL SUMMARY'!$V$9,FC59,'ANNUAL SUMMARY'!$L$6)+SUMIFS('ANNUAL SUMMARY'!$AU$112,FR81,'ANNUAL SUMMARY'!$V$9,FC59,'ANNUAL SUMMARY'!$L$64)+SUMIFS('ANNUAL SUMMARY'!$AU$170,FR81,'ANNUAL SUMMARY'!$V$9,FC59,'ANNUAL SUMMARY'!$L$122)+SUMIFS('ANNUAL SUMMARY'!$AU$228,FR81,'ANNUAL SUMMARY'!$V$9,FC59,'ANNUAL SUMMARY'!$L$180)+SUMIFS('ANNUAL SUMMARY'!$AU$286,FR81,'ANNUAL SUMMARY'!$V$9,FC59,'ANNUAL SUMMARY'!$L$238)+SUMIFS('ANNUAL SUMMARY'!$AU$344,FR81,'ANNUAL SUMMARY'!$V$9,FC59,'ANNUAL SUMMARY'!$L$296)+SUMIFS('ANNUAL SUMMARY'!$AU$402,FR81,'ANNUAL SUMMARY'!$V$9,FC59,'ANNUAL SUMMARY'!$L$354)+SUMIFS('ANNUAL SUMMARY'!$AU$460,FR81,'ANNUAL SUMMARY'!$V$9,FC59,'ANNUAL SUMMARY'!$L$412)+SUMIFS('ANNUAL SUMMARY'!$AU$518,FR81,'ANNUAL SUMMARY'!$V$9,FC59,'ANNUAL SUMMARY'!$L$470)+SUMIFS('ANNUAL SUMMARY'!$AU$576,FR81,'ANNUAL SUMMARY'!$V$9,FC59,'ANNUAL SUMMARY'!$L$528)+SUMIFS('ANNUAL SUMMARY'!$AU$634,FR81,'ANNUAL SUMMARY'!$V$9,FC59,'ANNUAL SUMMARY'!$L$586)+SUMIFS('ANNUAL SUMMARY'!$AU$692,FR81,'ANNUAL SUMMARY'!$V$9,FC59,'ANNUAL SUMMARY'!$L$644)+SUMIFS('ANNUAL SUMMARY'!$CR$54,FR81,'ANNUAL SUMMARY'!$V$9,FC59,'ANNUAL SUMMARY'!$BI$6)+SUMIFS('ANNUAL SUMMARY'!$CR$112,FR81,'ANNUAL SUMMARY'!$V$9,FC59,'ANNUAL SUMMARY'!$BI$64)+SUMIFS('ANNUAL SUMMARY'!$CR$170,FR81,'ANNUAL SUMMARY'!$V$9,FC59,'ANNUAL SUMMARY'!$BI$122)+SUMIFS('ANNUAL SUMMARY'!$CR$228,FR81,'ANNUAL SUMMARY'!$V$9,FC59,'ANNUAL SUMMARY'!$BI$180)+SUMIFS('ANNUAL SUMMARY'!$CR$286,FR81,'ANNUAL SUMMARY'!$V$9,FC59,'ANNUAL SUMMARY'!$BI$238)+SUMIFS('ANNUAL SUMMARY'!$CR$344,FR81,'ANNUAL SUMMARY'!$V$9,FC59,'ANNUAL SUMMARY'!$BI$296)+SUMIFS('ANNUAL SUMMARY'!$CR$402,FR81,'ANNUAL SUMMARY'!$V$9,FC59,'ANNUAL SUMMARY'!$BI$354)+SUMIFS('ANNUAL SUMMARY'!$CR$460,FR81,'ANNUAL SUMMARY'!$V$9,FC59,'ANNUAL SUMMARY'!$BI$412)+SUMIFS('ANNUAL SUMMARY'!$CR$518,FR81,'ANNUAL SUMMARY'!$V$9,FC59,'ANNUAL SUMMARY'!$BI$470)+SUMIFS('ANNUAL SUMMARY'!$CR$576,FR81,'ANNUAL SUMMARY'!$V$9,FC59,'ANNUAL SUMMARY'!$BI$528)+SUMIFS('ANNUAL SUMMARY'!$CR$634,FR81,'ANNUAL SUMMARY'!$V$9,FC59,'ANNUAL SUMMARY'!$BI$586)+SUMIFS('ANNUAL SUMMARY'!$CR$692,FR81,'ANNUAL SUMMARY'!$V$9,FC59,'ANNUAL SUMMARY'!$BI$644)+SUMIFS('ANNUAL SUMMARY'!$EQ$54,FR81,'ANNUAL SUMMARY'!$V$9,FC59,'ANNUAL SUMMARY'!$DH$6)+SUMIFS('ANNUAL SUMMARY'!$EQ$112,FR81,'ANNUAL SUMMARY'!$V$9,FC59,'ANNUAL SUMMARY'!$DH$64)+SUMIFS('ANNUAL SUMMARY'!$EQ$170,FR81,'ANNUAL SUMMARY'!$V$9,FC59,'ANNUAL SUMMARY'!$DH$122)+SUMIFS('ANNUAL SUMMARY'!$EQ$228,FR81,'ANNUAL SUMMARY'!$V$9,FC59,'ANNUAL SUMMARY'!$DH$180)+SUMIFS('ANNUAL SUMMARY'!$EQ$286,FR81,'ANNUAL SUMMARY'!$V$9,FC59,'ANNUAL SUMMARY'!$DH$238)+SUMIFS('ANNUAL SUMMARY'!$EQ$344,FR81,'ANNUAL SUMMARY'!$V$9,FC59,'ANNUAL SUMMARY'!$DH$296)+SUMIFS('ANNUAL SUMMARY'!$EQ$402,FR81,'ANNUAL SUMMARY'!$V$9,FC59,'ANNUAL SUMMARY'!$DH$354)+SUMIFS('ANNUAL SUMMARY'!$EQ$460,FR81,'ANNUAL SUMMARY'!$V$9,FC59,'ANNUAL SUMMARY'!$DH$412)+SUMIFS('ANNUAL SUMMARY'!$EQ$518,FR81,'ANNUAL SUMMARY'!$V$9,FC59,'ANNUAL SUMMARY'!$DH$470)+SUMIFS('ANNUAL SUMMARY'!$EQ$576,FR81,'ANNUAL SUMMARY'!$V$9,FC59,'ANNUAL SUMMARY'!$DH$528)+SUMIFS('ANNUAL SUMMARY'!$EQ$634,FR81,'ANNUAL SUMMARY'!$V$9,FC59,'ANNUAL SUMMARY'!$DH$586)+SUMIFS('ANNUAL SUMMARY'!$EQ$692,FR81,'ANNUAL SUMMARY'!$V$9,FC59,'ANNUAL SUMMARY'!$DH$644)+SUMIFS('ANNUAL SUMMARY'!$GN$54,FR81,'ANNUAL SUMMARY'!$V$9,FC59,'ANNUAL SUMMARY'!$FE$6)+SUMIFS('ANNUAL SUMMARY'!$GN$112,FR81,'ANNUAL SUMMARY'!$V$9,FC59,'ANNUAL SUMMARY'!$FE$64)+SUMIFS('ANNUAL SUMMARY'!$GN$170,FR81,'ANNUAL SUMMARY'!$V$9,FC59,'ANNUAL SUMMARY'!$FE$122)+SUMIFS('ANNUAL SUMMARY'!$GN$228,FR81,'ANNUAL SUMMARY'!$V$9,FC59,'ANNUAL SUMMARY'!$FE$180)+SUMIFS('ANNUAL SUMMARY'!$GN$286,FR81,'ANNUAL SUMMARY'!$V$9,FC59,'ANNUAL SUMMARY'!$FE$238)+SUMIFS('ANNUAL SUMMARY'!$GN$344,FR81,'ANNUAL SUMMARY'!$V$9,FC59,'ANNUAL SUMMARY'!$FE$296)+SUMIFS('ANNUAL SUMMARY'!$GN$402,FR81,'ANNUAL SUMMARY'!$V$9,FC59,'ANNUAL SUMMARY'!$FE$354)+SUMIFS('ANNUAL SUMMARY'!$GN$460,FR81,'ANNUAL SUMMARY'!$V$9,FC59,'ANNUAL SUMMARY'!$FE$412)+SUMIFS('ANNUAL SUMMARY'!$GN$518,FR81,'ANNUAL SUMMARY'!$V$9,FC59,'ANNUAL SUMMARY'!$FE$470)+SUMIFS('ANNUAL SUMMARY'!$GN$576,FR81,'ANNUAL SUMMARY'!$V$9,FC59,'ANNUAL SUMMARY'!$FE$528)+SUMIFS('ANNUAL SUMMARY'!$GN$634,FR81,'ANNUAL SUMMARY'!$V$9,FC59,'ANNUAL SUMMARY'!$FE$586)+SUMIFS('ANNUAL SUMMARY'!$GN$692,FR81,'ANNUAL SUMMARY'!$V$9,FC59,'ANNUAL SUMMARY'!$FE$644)</f>
        <v>0</v>
      </c>
      <c r="GM81" s="728"/>
      <c r="GN81" s="728"/>
      <c r="GO81" s="1263"/>
    </row>
    <row r="82" spans="1:197" ht="14.25" customHeight="1" x14ac:dyDescent="0.25">
      <c r="A82" s="154"/>
      <c r="B82" s="867" t="str">
        <f>'ANNUAL SUMMARY'!$C$33</f>
        <v>CROSS C.</v>
      </c>
      <c r="C82" s="868"/>
      <c r="D82" s="868"/>
      <c r="E82" s="868"/>
      <c r="F82" s="792">
        <f>SUMIF('ANNUAL SUMMARY'!$FE$622,K59,'ANNUAL SUMMARY'!$FA$649)+SUMIF('ANNUAL SUMMARY'!$DH$622,K59,'ANNUAL SUMMARY'!$DD$649)+SUMIF('ANNUAL SUMMARY'!$BI$622,K59,'ANNUAL SUMMARY'!$BE$649)+SUMIF('ANNUAL SUMMARY'!$L$622,K59,'ANNUAL SUMMARY'!$H$649)+SUMIF('ANNUAL SUMMARY'!$FE$566,K59,'ANNUAL SUMMARY'!$FA$593)+SUMIF('ANNUAL SUMMARY'!$DH$566,K59,'ANNUAL SUMMARY'!$DD$593)+SUMIF('ANNUAL SUMMARY'!$BI$566,K59,'ANNUAL SUMMARY'!$BE$593)+SUMIF('ANNUAL SUMMARY'!$L$566,K59,'ANNUAL SUMMARY'!$H$593)+SUMIF('ANNUAL SUMMARY'!$FE$510,K59,'ANNUAL SUMMARY'!$FA$537)+SUMIF('ANNUAL SUMMARY'!$DH$510,K59,'ANNUAL SUMMARY'!$DD$537)+SUMIF('ANNUAL SUMMARY'!$BI$510,K59,'ANNUAL SUMMARY'!$BE$537)+SUMIF('ANNUAL SUMMARY'!$L$510,K59,'ANNUAL SUMMARY'!$H$537)+SUMIF('ANNUAL SUMMARY'!$FE$454,K59,'ANNUAL SUMMARY'!$FA$481)+SUMIF('ANNUAL SUMMARY'!$DH$454,K59,'ANNUAL SUMMARY'!$DD$481)+SUMIF('ANNUAL SUMMARY'!$BI$454,K59,'ANNUAL SUMMARY'!$BE$481)+SUMIF('ANNUAL SUMMARY'!$L$454,K59,'ANNUAL SUMMARY'!$H$481)+SUMIF('ANNUAL SUMMARY'!$FE$398,K59,'ANNUAL SUMMARY'!$FA$425)+SUMIF('ANNUAL SUMMARY'!$DH$398,K59,'ANNUAL SUMMARY'!$DD$425)+SUMIF('ANNUAL SUMMARY'!$BI$398,K59,'ANNUAL SUMMARY'!$BE$425)+SUMIF('ANNUAL SUMMARY'!$L$398,K59,'ANNUAL SUMMARY'!$H$425)+SUMIF('ANNUAL SUMMARY'!$FE$342,K59,'ANNUAL SUMMARY'!$FA$369)+SUMIF('ANNUAL SUMMARY'!$DH$342,K59,'ANNUAL SUMMARY'!$DD$369)+SUMIF('ANNUAL SUMMARY'!$BI$342,K59,'ANNUAL SUMMARY'!$BE$369)+SUMIF('ANNUAL SUMMARY'!$L$342,K59,'ANNUAL SUMMARY'!$H$369)+SUMIF('ANNUAL SUMMARY'!$FE$286,K59,'ANNUAL SUMMARY'!$FA$313)+SUMIF('ANNUAL SUMMARY'!$DH$286,K59,'ANNUAL SUMMARY'!$DD$313)+SUMIF('ANNUAL SUMMARY'!$BI$286,K59,'ANNUAL SUMMARY'!$BE$313)+SUMIF('ANNUAL SUMMARY'!$L$286,K59,'ANNUAL SUMMARY'!$H$313)+SUMIF('ANNUAL SUMMARY'!$FE$230,K59,'ANNUAL SUMMARY'!$FA$257)+SUMIF('ANNUAL SUMMARY'!$DH$230,K59,'ANNUAL SUMMARY'!$DD$257)+SUMIF('ANNUAL SUMMARY'!$BI$230,K59,'ANNUAL SUMMARY'!$BE$257)+SUMIF('ANNUAL SUMMARY'!$L$230,K59,'ANNUAL SUMMARY'!$H$257)+SUMIF('ANNUAL SUMMARY'!$FE$174,K59,'ANNUAL SUMMARY'!$FA$201)+SUMIF('ANNUAL SUMMARY'!$DH$174,K59,'ANNUAL SUMMARY'!$DD$201)+SUMIF('ANNUAL SUMMARY'!$BI$174,K59,'ANNUAL SUMMARY'!$BE$201)+SUMIF('ANNUAL SUMMARY'!$L$174,K59,'ANNUAL SUMMARY'!$H$201)+SUMIF('ANNUAL SUMMARY'!$FE$118,K59,'ANNUAL SUMMARY'!$FA$145)+SUMIF('ANNUAL SUMMARY'!$DH$118,K59,'ANNUAL SUMMARY'!$DD$145)+SUMIF('ANNUAL SUMMARY'!$BI$118,K59,'ANNUAL SUMMARY'!$BE$145)+SUMIF('ANNUAL SUMMARY'!$L$118,K59,'ANNUAL SUMMARY'!$H$145)+SUMIF('ANNUAL SUMMARY'!$FE$62,K59,'ANNUAL SUMMARY'!$FA$89)+SUMIF('ANNUAL SUMMARY'!$DH$62,K59,'ANNUAL SUMMARY'!$DD$89)+SUMIF('ANNUAL SUMMARY'!$BI$62,K59,'ANNUAL SUMMARY'!$BE$89)+SUMIF('ANNUAL SUMMARY'!$L$62,K59,'ANNUAL SUMMARY'!$H$89)+SUMIF('ANNUAL SUMMARY'!$FE$6,K59,'ANNUAL SUMMARY'!$FA$33)+SUMIF('ANNUAL SUMMARY'!$DH$6,K59,'ANNUAL SUMMARY'!$DD$33)+SUMIF('ANNUAL SUMMARY'!$BI$6,K59,'ANNUAL SUMMARY'!$BE$33)+SUMIF('ANNUAL SUMMARY'!$L$6,K59,'ANNUAL SUMMARY'!$H$33)+SUMIF('PREVIOUS LOGS'!$K$6,K59,'PREVIOUS LOGS'!$F$29)+SUMIF('PREVIOUS LOGS'!$K$59,$K$6,'PREVIOUS LOGS'!$F$82)+SUMIF('PREVIOUS LOGS'!$K$112,K59,'PREVIOUS LOGS'!$F$135)+SUMIF('PREVIOUS LOGS'!$K$165,K59,'PREVIOUS LOGS'!$F$188)+SUMIF('PREVIOUS LOGS'!$K$218,K59,'PREVIOUS LOGS'!$F$241)+SUMIF('PREVIOUS LOGS'!$K$271,K59,'PREVIOUS LOGS'!$F$294)+SUMIF('PREVIOUS LOGS'!$K$324,K59,'PREVIOUS LOGS'!$F$347)+SUMIF('PREVIOUS LOGS'!$BH$6,K59,'PREVIOUS LOGS'!$BD$29)+SUMIF('PREVIOUS LOGS'!$BH$59,$K$6,'PREVIOUS LOGS'!$BD$82)+SUMIF('PREVIOUS LOGS'!$BH$112,K59,'PREVIOUS LOGS'!$BD$135)+SUMIF('PREVIOUS LOGS'!$BH$165,K59,'PREVIOUS LOGS'!$BD$188)+SUMIF('PREVIOUS LOGS'!$BH$218,K59,'PREVIOUS LOGS'!$BD$241)+SUMIF('PREVIOUS LOGS'!$BH$271,K59,'PREVIOUS LOGS'!$BD$294)+SUMIF('PREVIOUS LOGS'!$BH$324,K59,'PREVIOUS LOGS'!$BD$347)+SUMIF('PREVIOUS LOGS'!$DF$6,K59,'PREVIOUS LOGS'!$DB$29)+SUMIF('PREVIOUS LOGS'!$DF$59,$K$6,'PREVIOUS LOGS'!$DB$82)+SUMIF('PREVIOUS LOGS'!$DF$112,K59,'PREVIOUS LOGS'!$DB$135)+SUMIF('PREVIOUS LOGS'!$DF$165,K59,'PREVIOUS LOGS'!$DB$188)+SUMIF('PREVIOUS LOGS'!$DF$218,K59,'PREVIOUS LOGS'!$DB$241)+SUMIF('PREVIOUS LOGS'!$DF$271,K59,'PREVIOUS LOGS'!$DB$294)+SUMIF('PREVIOUS LOGS'!$DF$324,K59,'PREVIOUS LOGS'!$DB$347)+SUMIF('PREVIOUS LOGS'!$FC$6,K59,'PREVIOUS LOGS'!$EY$29)+SUMIF('PREVIOUS LOGS'!$FC$59,$K$6,'PREVIOUS LOGS'!$EY$82)+SUMIF('PREVIOUS LOGS'!$FC$112,K59,'PREVIOUS LOGS'!$EY$135)+SUMIF('PREVIOUS LOGS'!$FC$165,K59,'PREVIOUS LOGS'!$EY$188)+SUMIF('PREVIOUS LOGS'!$FC$218,K59,'PREVIOUS LOGS'!$EY$241)+SUMIF('PREVIOUS LOGS'!$FC$271,K59,'PREVIOUS LOGS'!$EY$294)+SUMIF('PREVIOUS LOGS'!$FC$324,K59,'PREVIOUS LOGS'!$EY$347)</f>
        <v>0</v>
      </c>
      <c r="G82" s="793"/>
      <c r="H82" s="793"/>
      <c r="I82" s="793"/>
      <c r="J82" s="793"/>
      <c r="K82" s="793"/>
      <c r="L82" s="794"/>
      <c r="M82" s="643"/>
      <c r="N82" s="786" t="s">
        <v>63</v>
      </c>
      <c r="O82" s="644"/>
      <c r="P82" s="644"/>
      <c r="Q82" s="644"/>
      <c r="R82" s="644"/>
      <c r="S82" s="644"/>
      <c r="T82" s="644"/>
      <c r="U82" s="644"/>
      <c r="V82" s="644"/>
      <c r="W82" s="644"/>
      <c r="X82" s="645"/>
      <c r="Y82" s="15"/>
      <c r="Z82" s="814"/>
      <c r="AA82" s="815"/>
      <c r="AB82" s="815"/>
      <c r="AC82" s="815"/>
      <c r="AD82" s="815"/>
      <c r="AE82" s="727"/>
      <c r="AF82" s="727"/>
      <c r="AG82" s="727"/>
      <c r="AH82" s="727"/>
      <c r="AI82" s="727"/>
      <c r="AJ82" s="727"/>
      <c r="AK82" s="727"/>
      <c r="AL82" s="727"/>
      <c r="AM82" s="727"/>
      <c r="AN82" s="727"/>
      <c r="AO82" s="727"/>
      <c r="AP82" s="727"/>
      <c r="AQ82" s="728"/>
      <c r="AR82" s="728"/>
      <c r="AS82" s="728"/>
      <c r="AT82" s="728"/>
      <c r="AU82" s="728"/>
      <c r="AV82" s="1260"/>
      <c r="AW82" s="1263"/>
      <c r="AX82" s="154"/>
      <c r="AY82" s="867" t="str">
        <f>'ANNUAL SUMMARY'!$C$33</f>
        <v>CROSS C.</v>
      </c>
      <c r="AZ82" s="868"/>
      <c r="BA82" s="868"/>
      <c r="BB82" s="868"/>
      <c r="BC82" s="792">
        <f>SUMIF('ANNUAL SUMMARY'!$FE$622,BH59,'ANNUAL SUMMARY'!$FA$649)+SUMIF('ANNUAL SUMMARY'!$DH$622,BH59,'ANNUAL SUMMARY'!$DD$649)+SUMIF('ANNUAL SUMMARY'!$BI$622,BH59,'ANNUAL SUMMARY'!$BE$649)+SUMIF('ANNUAL SUMMARY'!$L$622,BH59,'ANNUAL SUMMARY'!$H$649)+SUMIF('ANNUAL SUMMARY'!$FE$566,BH59,'ANNUAL SUMMARY'!$FA$593)+SUMIF('ANNUAL SUMMARY'!$DH$566,BH59,'ANNUAL SUMMARY'!$DD$593)+SUMIF('ANNUAL SUMMARY'!$BI$566,BH59,'ANNUAL SUMMARY'!$BE$593)+SUMIF('ANNUAL SUMMARY'!$L$566,BH59,'ANNUAL SUMMARY'!$H$593)+SUMIF('ANNUAL SUMMARY'!$FE$510,BH59,'ANNUAL SUMMARY'!$FA$537)+SUMIF('ANNUAL SUMMARY'!$DH$510,BH59,'ANNUAL SUMMARY'!$DD$537)+SUMIF('ANNUAL SUMMARY'!$BI$510,BH59,'ANNUAL SUMMARY'!$BE$537)+SUMIF('ANNUAL SUMMARY'!$L$510,BH59,'ANNUAL SUMMARY'!$H$537)+SUMIF('ANNUAL SUMMARY'!$FE$454,BH59,'ANNUAL SUMMARY'!$FA$481)+SUMIF('ANNUAL SUMMARY'!$DH$454,BH59,'ANNUAL SUMMARY'!$DD$481)+SUMIF('ANNUAL SUMMARY'!$BI$454,BH59,'ANNUAL SUMMARY'!$BE$481)+SUMIF('ANNUAL SUMMARY'!$L$454,BH59,'ANNUAL SUMMARY'!$H$481)+SUMIF('ANNUAL SUMMARY'!$FE$398,BH59,'ANNUAL SUMMARY'!$FA$425)+SUMIF('ANNUAL SUMMARY'!$DH$398,BH59,'ANNUAL SUMMARY'!$DD$425)+SUMIF('ANNUAL SUMMARY'!$BI$398,BH59,'ANNUAL SUMMARY'!$BE$425)+SUMIF('ANNUAL SUMMARY'!$L$398,BH59,'ANNUAL SUMMARY'!$H$425)+SUMIF('ANNUAL SUMMARY'!$FE$342,BH59,'ANNUAL SUMMARY'!$FA$369)+SUMIF('ANNUAL SUMMARY'!$DH$342,BH59,'ANNUAL SUMMARY'!$DD$369)+SUMIF('ANNUAL SUMMARY'!$BI$342,BH59,'ANNUAL SUMMARY'!$BE$369)+SUMIF('ANNUAL SUMMARY'!$L$342,BH59,'ANNUAL SUMMARY'!$H$369)+SUMIF('ANNUAL SUMMARY'!$FE$286,BH59,'ANNUAL SUMMARY'!$FA$313)+SUMIF('ANNUAL SUMMARY'!$DH$286,BH59,'ANNUAL SUMMARY'!$DD$313)+SUMIF('ANNUAL SUMMARY'!$BI$286,BH59,'ANNUAL SUMMARY'!$BE$313)+SUMIF('ANNUAL SUMMARY'!$L$286,BH59,'ANNUAL SUMMARY'!$H$313)+SUMIF('ANNUAL SUMMARY'!$FE$230,BH59,'ANNUAL SUMMARY'!$FA$257)+SUMIF('ANNUAL SUMMARY'!$DH$230,BH59,'ANNUAL SUMMARY'!$DD$257)+SUMIF('ANNUAL SUMMARY'!$BI$230,BH59,'ANNUAL SUMMARY'!$BE$257)+SUMIF('ANNUAL SUMMARY'!$L$230,BH59,'ANNUAL SUMMARY'!$H$257)+SUMIF('ANNUAL SUMMARY'!$FE$174,BH59,'ANNUAL SUMMARY'!$FA$201)+SUMIF('ANNUAL SUMMARY'!$DH$174,BH59,'ANNUAL SUMMARY'!$DD$201)+SUMIF('ANNUAL SUMMARY'!$BI$174,BH59,'ANNUAL SUMMARY'!$BE$201)+SUMIF('ANNUAL SUMMARY'!$L$174,BH59,'ANNUAL SUMMARY'!$H$201)+SUMIF('ANNUAL SUMMARY'!$FE$118,BH59,'ANNUAL SUMMARY'!$FA$145)+SUMIF('ANNUAL SUMMARY'!$DH$118,BH59,'ANNUAL SUMMARY'!$DD$145)+SUMIF('ANNUAL SUMMARY'!$BI$118,BH59,'ANNUAL SUMMARY'!$BE$145)+SUMIF('ANNUAL SUMMARY'!$L$118,BH59,'ANNUAL SUMMARY'!$H$145)+SUMIF('ANNUAL SUMMARY'!$FE$62,BH59,'ANNUAL SUMMARY'!$FA$89)+SUMIF('ANNUAL SUMMARY'!$DH$62,BH59,'ANNUAL SUMMARY'!$DD$89)+SUMIF('ANNUAL SUMMARY'!$BI$62,BH59,'ANNUAL SUMMARY'!$BE$89)+SUMIF('ANNUAL SUMMARY'!$L$62,BH59,'ANNUAL SUMMARY'!$H$89)+SUMIF('ANNUAL SUMMARY'!$FE$6,BH59,'ANNUAL SUMMARY'!$FA$33)+SUMIF('ANNUAL SUMMARY'!$DH$6,BH59,'ANNUAL SUMMARY'!$DD$33)+SUMIF('ANNUAL SUMMARY'!$BI$6,BH59,'ANNUAL SUMMARY'!$BE$33)+SUMIF('ANNUAL SUMMARY'!$L$6,BH59,'ANNUAL SUMMARY'!$H$33)+SUMIF('PREVIOUS LOGS'!$K$6,BH59,'PREVIOUS LOGS'!$F$29)+SUMIF('PREVIOUS LOGS'!$K$59,$K$6,'PREVIOUS LOGS'!$F$82)+SUMIF('PREVIOUS LOGS'!$K$112,BH59,'PREVIOUS LOGS'!$F$135)+SUMIF('PREVIOUS LOGS'!$K$165,BH59,'PREVIOUS LOGS'!$F$188)+SUMIF('PREVIOUS LOGS'!$K$218,BH59,'PREVIOUS LOGS'!$F$241)+SUMIF('PREVIOUS LOGS'!$K$271,BH59,'PREVIOUS LOGS'!$F$294)+SUMIF('PREVIOUS LOGS'!$K$324,BH59,'PREVIOUS LOGS'!$F$347)+SUMIF('PREVIOUS LOGS'!$BH$6,BH59,'PREVIOUS LOGS'!$BD$29)+SUMIF('PREVIOUS LOGS'!$BH$59,$K$6,'PREVIOUS LOGS'!$BD$82)+SUMIF('PREVIOUS LOGS'!$BH$112,BH59,'PREVIOUS LOGS'!$BD$135)+SUMIF('PREVIOUS LOGS'!$BH$165,BH59,'PREVIOUS LOGS'!$BD$188)+SUMIF('PREVIOUS LOGS'!$BH$218,BH59,'PREVIOUS LOGS'!$BD$241)+SUMIF('PREVIOUS LOGS'!$BH$271,BH59,'PREVIOUS LOGS'!$BD$294)+SUMIF('PREVIOUS LOGS'!$BH$324,BH59,'PREVIOUS LOGS'!$BD$347)+SUMIF('PREVIOUS LOGS'!$DF$6,BH59,'PREVIOUS LOGS'!$DB$29)+SUMIF('PREVIOUS LOGS'!$DF$59,$K$6,'PREVIOUS LOGS'!$DB$82)+SUMIF('PREVIOUS LOGS'!$DF$112,BH59,'PREVIOUS LOGS'!$DB$135)+SUMIF('PREVIOUS LOGS'!$DF$165,BH59,'PREVIOUS LOGS'!$DB$188)+SUMIF('PREVIOUS LOGS'!$DF$218,BH59,'PREVIOUS LOGS'!$DB$241)+SUMIF('PREVIOUS LOGS'!$DF$271,BH59,'PREVIOUS LOGS'!$DB$294)+SUMIF('PREVIOUS LOGS'!$DF$324,BH59,'PREVIOUS LOGS'!$DB$347)+SUMIF('PREVIOUS LOGS'!$FC$6,BH59,'PREVIOUS LOGS'!$EY$29)+SUMIF('PREVIOUS LOGS'!$FC$59,$K$6,'PREVIOUS LOGS'!$EY$82)+SUMIF('PREVIOUS LOGS'!$FC$112,BH59,'PREVIOUS LOGS'!$EY$135)+SUMIF('PREVIOUS LOGS'!$FC$165,BH59,'PREVIOUS LOGS'!$EY$188)+SUMIF('PREVIOUS LOGS'!$FC$218,BH59,'PREVIOUS LOGS'!$EY$241)+SUMIF('PREVIOUS LOGS'!$FC$271,BH59,'PREVIOUS LOGS'!$EY$294)+SUMIF('PREVIOUS LOGS'!$FC$324,BH59,'PREVIOUS LOGS'!$EY$347)</f>
        <v>0</v>
      </c>
      <c r="BD82" s="793"/>
      <c r="BE82" s="793"/>
      <c r="BF82" s="793"/>
      <c r="BG82" s="793"/>
      <c r="BH82" s="793"/>
      <c r="BI82" s="794"/>
      <c r="BJ82" s="643"/>
      <c r="BK82" s="786" t="s">
        <v>63</v>
      </c>
      <c r="BL82" s="644"/>
      <c r="BM82" s="644"/>
      <c r="BN82" s="644"/>
      <c r="BO82" s="644"/>
      <c r="BP82" s="644"/>
      <c r="BQ82" s="644"/>
      <c r="BR82" s="644"/>
      <c r="BS82" s="644"/>
      <c r="BT82" s="644"/>
      <c r="BU82" s="645"/>
      <c r="BV82" s="15"/>
      <c r="BW82" s="814"/>
      <c r="BX82" s="815"/>
      <c r="BY82" s="815"/>
      <c r="BZ82" s="815"/>
      <c r="CA82" s="815"/>
      <c r="CB82" s="727"/>
      <c r="CC82" s="727"/>
      <c r="CD82" s="727"/>
      <c r="CE82" s="727"/>
      <c r="CF82" s="727"/>
      <c r="CG82" s="727"/>
      <c r="CH82" s="727"/>
      <c r="CI82" s="727"/>
      <c r="CJ82" s="727"/>
      <c r="CK82" s="727"/>
      <c r="CL82" s="727"/>
      <c r="CM82" s="727"/>
      <c r="CN82" s="728"/>
      <c r="CO82" s="728"/>
      <c r="CP82" s="728"/>
      <c r="CQ82" s="728"/>
      <c r="CR82" s="728"/>
      <c r="CS82" s="728"/>
      <c r="CT82" s="1263"/>
      <c r="CU82" s="1250"/>
      <c r="CV82" s="154"/>
      <c r="CW82" s="867" t="str">
        <f>'ANNUAL SUMMARY'!$C$33</f>
        <v>CROSS C.</v>
      </c>
      <c r="CX82" s="868"/>
      <c r="CY82" s="868"/>
      <c r="CZ82" s="868"/>
      <c r="DA82" s="792">
        <f>SUMIF('ANNUAL SUMMARY'!$FE$622,DF59,'ANNUAL SUMMARY'!$FA$649)+SUMIF('ANNUAL SUMMARY'!$DH$622,DF59,'ANNUAL SUMMARY'!$DD$649)+SUMIF('ANNUAL SUMMARY'!$BI$622,DF59,'ANNUAL SUMMARY'!$BE$649)+SUMIF('ANNUAL SUMMARY'!$L$622,DF59,'ANNUAL SUMMARY'!$H$649)+SUMIF('ANNUAL SUMMARY'!$FE$566,DF59,'ANNUAL SUMMARY'!$FA$593)+SUMIF('ANNUAL SUMMARY'!$DH$566,DF59,'ANNUAL SUMMARY'!$DD$593)+SUMIF('ANNUAL SUMMARY'!$BI$566,DF59,'ANNUAL SUMMARY'!$BE$593)+SUMIF('ANNUAL SUMMARY'!$L$566,DF59,'ANNUAL SUMMARY'!$H$593)+SUMIF('ANNUAL SUMMARY'!$FE$510,DF59,'ANNUAL SUMMARY'!$FA$537)+SUMIF('ANNUAL SUMMARY'!$DH$510,DF59,'ANNUAL SUMMARY'!$DD$537)+SUMIF('ANNUAL SUMMARY'!$BI$510,DF59,'ANNUAL SUMMARY'!$BE$537)+SUMIF('ANNUAL SUMMARY'!$L$510,DF59,'ANNUAL SUMMARY'!$H$537)+SUMIF('ANNUAL SUMMARY'!$FE$454,DF59,'ANNUAL SUMMARY'!$FA$481)+SUMIF('ANNUAL SUMMARY'!$DH$454,DF59,'ANNUAL SUMMARY'!$DD$481)+SUMIF('ANNUAL SUMMARY'!$BI$454,DF59,'ANNUAL SUMMARY'!$BE$481)+SUMIF('ANNUAL SUMMARY'!$L$454,DF59,'ANNUAL SUMMARY'!$H$481)+SUMIF('ANNUAL SUMMARY'!$FE$398,DF59,'ANNUAL SUMMARY'!$FA$425)+SUMIF('ANNUAL SUMMARY'!$DH$398,DF59,'ANNUAL SUMMARY'!$DD$425)+SUMIF('ANNUAL SUMMARY'!$BI$398,DF59,'ANNUAL SUMMARY'!$BE$425)+SUMIF('ANNUAL SUMMARY'!$L$398,DF59,'ANNUAL SUMMARY'!$H$425)+SUMIF('ANNUAL SUMMARY'!$FE$342,DF59,'ANNUAL SUMMARY'!$FA$369)+SUMIF('ANNUAL SUMMARY'!$DH$342,DF59,'ANNUAL SUMMARY'!$DD$369)+SUMIF('ANNUAL SUMMARY'!$BI$342,DF59,'ANNUAL SUMMARY'!$BE$369)+SUMIF('ANNUAL SUMMARY'!$L$342,DF59,'ANNUAL SUMMARY'!$H$369)+SUMIF('ANNUAL SUMMARY'!$FE$286,DF59,'ANNUAL SUMMARY'!$FA$313)+SUMIF('ANNUAL SUMMARY'!$DH$286,DF59,'ANNUAL SUMMARY'!$DD$313)+SUMIF('ANNUAL SUMMARY'!$BI$286,DF59,'ANNUAL SUMMARY'!$BE$313)+SUMIF('ANNUAL SUMMARY'!$L$286,DF59,'ANNUAL SUMMARY'!$H$313)+SUMIF('ANNUAL SUMMARY'!$FE$230,DF59,'ANNUAL SUMMARY'!$FA$257)+SUMIF('ANNUAL SUMMARY'!$DH$230,DF59,'ANNUAL SUMMARY'!$DD$257)+SUMIF('ANNUAL SUMMARY'!$BI$230,DF59,'ANNUAL SUMMARY'!$BE$257)+SUMIF('ANNUAL SUMMARY'!$L$230,DF59,'ANNUAL SUMMARY'!$H$257)+SUMIF('ANNUAL SUMMARY'!$FE$174,DF59,'ANNUAL SUMMARY'!$FA$201)+SUMIF('ANNUAL SUMMARY'!$DH$174,DF59,'ANNUAL SUMMARY'!$DD$201)+SUMIF('ANNUAL SUMMARY'!$BI$174,DF59,'ANNUAL SUMMARY'!$BE$201)+SUMIF('ANNUAL SUMMARY'!$L$174,DF59,'ANNUAL SUMMARY'!$H$201)+SUMIF('ANNUAL SUMMARY'!$FE$118,DF59,'ANNUAL SUMMARY'!$FA$145)+SUMIF('ANNUAL SUMMARY'!$DH$118,DF59,'ANNUAL SUMMARY'!$DD$145)+SUMIF('ANNUAL SUMMARY'!$BI$118,DF59,'ANNUAL SUMMARY'!$BE$145)+SUMIF('ANNUAL SUMMARY'!$L$118,DF59,'ANNUAL SUMMARY'!$H$145)+SUMIF('ANNUAL SUMMARY'!$FE$62,DF59,'ANNUAL SUMMARY'!$FA$89)+SUMIF('ANNUAL SUMMARY'!$DH$62,DF59,'ANNUAL SUMMARY'!$DD$89)+SUMIF('ANNUAL SUMMARY'!$BI$62,DF59,'ANNUAL SUMMARY'!$BE$89)+SUMIF('ANNUAL SUMMARY'!$L$62,DF59,'ANNUAL SUMMARY'!$H$89)+SUMIF('ANNUAL SUMMARY'!$FE$6,DF59,'ANNUAL SUMMARY'!$FA$33)+SUMIF('ANNUAL SUMMARY'!$DH$6,DF59,'ANNUAL SUMMARY'!$DD$33)+SUMIF('ANNUAL SUMMARY'!$BI$6,DF59,'ANNUAL SUMMARY'!$BE$33)+SUMIF('ANNUAL SUMMARY'!$L$6,DF59,'ANNUAL SUMMARY'!$H$33)+SUMIF('PREVIOUS LOGS'!$K$6,DF59,'PREVIOUS LOGS'!$F$29)+SUMIF('PREVIOUS LOGS'!$K$59,$K$6,'PREVIOUS LOGS'!$F$82)+SUMIF('PREVIOUS LOGS'!$K$112,DF59,'PREVIOUS LOGS'!$F$135)+SUMIF('PREVIOUS LOGS'!$K$165,DF59,'PREVIOUS LOGS'!$F$188)+SUMIF('PREVIOUS LOGS'!$K$218,DF59,'PREVIOUS LOGS'!$F$241)+SUMIF('PREVIOUS LOGS'!$K$271,DF59,'PREVIOUS LOGS'!$F$294)+SUMIF('PREVIOUS LOGS'!$K$324,DF59,'PREVIOUS LOGS'!$F$347)+SUMIF('PREVIOUS LOGS'!$BH$6,DF59,'PREVIOUS LOGS'!$BD$29)+SUMIF('PREVIOUS LOGS'!$BH$59,$K$6,'PREVIOUS LOGS'!$BD$82)+SUMIF('PREVIOUS LOGS'!$BH$112,DF59,'PREVIOUS LOGS'!$BD$135)+SUMIF('PREVIOUS LOGS'!$BH$165,DF59,'PREVIOUS LOGS'!$BD$188)+SUMIF('PREVIOUS LOGS'!$BH$218,DF59,'PREVIOUS LOGS'!$BD$241)+SUMIF('PREVIOUS LOGS'!$BH$271,DF59,'PREVIOUS LOGS'!$BD$294)+SUMIF('PREVIOUS LOGS'!$BH$324,DF59,'PREVIOUS LOGS'!$BD$347)+SUMIF('PREVIOUS LOGS'!$DF$6,DF59,'PREVIOUS LOGS'!$DB$29)+SUMIF('PREVIOUS LOGS'!$DF$59,$K$6,'PREVIOUS LOGS'!$DB$82)+SUMIF('PREVIOUS LOGS'!$DF$112,DF59,'PREVIOUS LOGS'!$DB$135)+SUMIF('PREVIOUS LOGS'!$DF$165,DF59,'PREVIOUS LOGS'!$DB$188)+SUMIF('PREVIOUS LOGS'!$DF$218,DF59,'PREVIOUS LOGS'!$DB$241)+SUMIF('PREVIOUS LOGS'!$DF$271,DF59,'PREVIOUS LOGS'!$DB$294)+SUMIF('PREVIOUS LOGS'!$DF$324,DF59,'PREVIOUS LOGS'!$DB$347)+SUMIF('PREVIOUS LOGS'!$FC$6,DF59,'PREVIOUS LOGS'!$EY$29)+SUMIF('PREVIOUS LOGS'!$FC$59,$K$6,'PREVIOUS LOGS'!$EY$82)+SUMIF('PREVIOUS LOGS'!$FC$112,DF59,'PREVIOUS LOGS'!$EY$135)+SUMIF('PREVIOUS LOGS'!$FC$165,DF59,'PREVIOUS LOGS'!$EY$188)+SUMIF('PREVIOUS LOGS'!$FC$218,DF59,'PREVIOUS LOGS'!$EY$241)+SUMIF('PREVIOUS LOGS'!$FC$271,DF59,'PREVIOUS LOGS'!$EY$294)+SUMIF('PREVIOUS LOGS'!$FC$324,DF59,'PREVIOUS LOGS'!$EY$347)</f>
        <v>0</v>
      </c>
      <c r="DB82" s="793"/>
      <c r="DC82" s="793"/>
      <c r="DD82" s="793"/>
      <c r="DE82" s="793"/>
      <c r="DF82" s="793"/>
      <c r="DG82" s="794"/>
      <c r="DH82" s="643"/>
      <c r="DI82" s="786" t="s">
        <v>63</v>
      </c>
      <c r="DJ82" s="644"/>
      <c r="DK82" s="644"/>
      <c r="DL82" s="644"/>
      <c r="DM82" s="644"/>
      <c r="DN82" s="644"/>
      <c r="DO82" s="644"/>
      <c r="DP82" s="644"/>
      <c r="DQ82" s="644"/>
      <c r="DR82" s="644"/>
      <c r="DS82" s="645"/>
      <c r="DT82" s="15"/>
      <c r="DU82" s="814"/>
      <c r="DV82" s="815"/>
      <c r="DW82" s="815"/>
      <c r="DX82" s="815"/>
      <c r="DY82" s="815"/>
      <c r="DZ82" s="727"/>
      <c r="EA82" s="727"/>
      <c r="EB82" s="727"/>
      <c r="EC82" s="727"/>
      <c r="ED82" s="727"/>
      <c r="EE82" s="727"/>
      <c r="EF82" s="727"/>
      <c r="EG82" s="727"/>
      <c r="EH82" s="727"/>
      <c r="EI82" s="727"/>
      <c r="EJ82" s="727"/>
      <c r="EK82" s="727"/>
      <c r="EL82" s="728"/>
      <c r="EM82" s="728"/>
      <c r="EN82" s="728"/>
      <c r="EO82" s="728"/>
      <c r="EP82" s="728"/>
      <c r="EQ82" s="1260"/>
      <c r="ER82" s="1263"/>
      <c r="ES82" s="154"/>
      <c r="ET82" s="867" t="str">
        <f>'ANNUAL SUMMARY'!$C$33</f>
        <v>CROSS C.</v>
      </c>
      <c r="EU82" s="868"/>
      <c r="EV82" s="868"/>
      <c r="EW82" s="868"/>
      <c r="EX82" s="792">
        <f>SUMIF('ANNUAL SUMMARY'!$FE$622,FC59,'ANNUAL SUMMARY'!$FA$649)+SUMIF('ANNUAL SUMMARY'!$DH$622,FC59,'ANNUAL SUMMARY'!$DD$649)+SUMIF('ANNUAL SUMMARY'!$BI$622,FC59,'ANNUAL SUMMARY'!$BE$649)+SUMIF('ANNUAL SUMMARY'!$L$622,FC59,'ANNUAL SUMMARY'!$H$649)+SUMIF('ANNUAL SUMMARY'!$FE$566,FC59,'ANNUAL SUMMARY'!$FA$593)+SUMIF('ANNUAL SUMMARY'!$DH$566,FC59,'ANNUAL SUMMARY'!$DD$593)+SUMIF('ANNUAL SUMMARY'!$BI$566,FC59,'ANNUAL SUMMARY'!$BE$593)+SUMIF('ANNUAL SUMMARY'!$L$566,FC59,'ANNUAL SUMMARY'!$H$593)+SUMIF('ANNUAL SUMMARY'!$FE$510,FC59,'ANNUAL SUMMARY'!$FA$537)+SUMIF('ANNUAL SUMMARY'!$DH$510,FC59,'ANNUAL SUMMARY'!$DD$537)+SUMIF('ANNUAL SUMMARY'!$BI$510,FC59,'ANNUAL SUMMARY'!$BE$537)+SUMIF('ANNUAL SUMMARY'!$L$510,FC59,'ANNUAL SUMMARY'!$H$537)+SUMIF('ANNUAL SUMMARY'!$FE$454,FC59,'ANNUAL SUMMARY'!$FA$481)+SUMIF('ANNUAL SUMMARY'!$DH$454,FC59,'ANNUAL SUMMARY'!$DD$481)+SUMIF('ANNUAL SUMMARY'!$BI$454,FC59,'ANNUAL SUMMARY'!$BE$481)+SUMIF('ANNUAL SUMMARY'!$L$454,FC59,'ANNUAL SUMMARY'!$H$481)+SUMIF('ANNUAL SUMMARY'!$FE$398,FC59,'ANNUAL SUMMARY'!$FA$425)+SUMIF('ANNUAL SUMMARY'!$DH$398,FC59,'ANNUAL SUMMARY'!$DD$425)+SUMIF('ANNUAL SUMMARY'!$BI$398,FC59,'ANNUAL SUMMARY'!$BE$425)+SUMIF('ANNUAL SUMMARY'!$L$398,FC59,'ANNUAL SUMMARY'!$H$425)+SUMIF('ANNUAL SUMMARY'!$FE$342,FC59,'ANNUAL SUMMARY'!$FA$369)+SUMIF('ANNUAL SUMMARY'!$DH$342,FC59,'ANNUAL SUMMARY'!$DD$369)+SUMIF('ANNUAL SUMMARY'!$BI$342,FC59,'ANNUAL SUMMARY'!$BE$369)+SUMIF('ANNUAL SUMMARY'!$L$342,FC59,'ANNUAL SUMMARY'!$H$369)+SUMIF('ANNUAL SUMMARY'!$FE$286,FC59,'ANNUAL SUMMARY'!$FA$313)+SUMIF('ANNUAL SUMMARY'!$DH$286,FC59,'ANNUAL SUMMARY'!$DD$313)+SUMIF('ANNUAL SUMMARY'!$BI$286,FC59,'ANNUAL SUMMARY'!$BE$313)+SUMIF('ANNUAL SUMMARY'!$L$286,FC59,'ANNUAL SUMMARY'!$H$313)+SUMIF('ANNUAL SUMMARY'!$FE$230,FC59,'ANNUAL SUMMARY'!$FA$257)+SUMIF('ANNUAL SUMMARY'!$DH$230,FC59,'ANNUAL SUMMARY'!$DD$257)+SUMIF('ANNUAL SUMMARY'!$BI$230,FC59,'ANNUAL SUMMARY'!$BE$257)+SUMIF('ANNUAL SUMMARY'!$L$230,FC59,'ANNUAL SUMMARY'!$H$257)+SUMIF('ANNUAL SUMMARY'!$FE$174,FC59,'ANNUAL SUMMARY'!$FA$201)+SUMIF('ANNUAL SUMMARY'!$DH$174,FC59,'ANNUAL SUMMARY'!$DD$201)+SUMIF('ANNUAL SUMMARY'!$BI$174,FC59,'ANNUAL SUMMARY'!$BE$201)+SUMIF('ANNUAL SUMMARY'!$L$174,FC59,'ANNUAL SUMMARY'!$H$201)+SUMIF('ANNUAL SUMMARY'!$FE$118,FC59,'ANNUAL SUMMARY'!$FA$145)+SUMIF('ANNUAL SUMMARY'!$DH$118,FC59,'ANNUAL SUMMARY'!$DD$145)+SUMIF('ANNUAL SUMMARY'!$BI$118,FC59,'ANNUAL SUMMARY'!$BE$145)+SUMIF('ANNUAL SUMMARY'!$L$118,FC59,'ANNUAL SUMMARY'!$H$145)+SUMIF('ANNUAL SUMMARY'!$FE$62,FC59,'ANNUAL SUMMARY'!$FA$89)+SUMIF('ANNUAL SUMMARY'!$DH$62,FC59,'ANNUAL SUMMARY'!$DD$89)+SUMIF('ANNUAL SUMMARY'!$BI$62,FC59,'ANNUAL SUMMARY'!$BE$89)+SUMIF('ANNUAL SUMMARY'!$L$62,FC59,'ANNUAL SUMMARY'!$H$89)+SUMIF('ANNUAL SUMMARY'!$FE$6,FC59,'ANNUAL SUMMARY'!$FA$33)+SUMIF('ANNUAL SUMMARY'!$DH$6,FC59,'ANNUAL SUMMARY'!$DD$33)+SUMIF('ANNUAL SUMMARY'!$BI$6,FC59,'ANNUAL SUMMARY'!$BE$33)+SUMIF('ANNUAL SUMMARY'!$L$6,FC59,'ANNUAL SUMMARY'!$H$33)+SUMIF('PREVIOUS LOGS'!$K$6,FC59,'PREVIOUS LOGS'!$F$29)+SUMIF('PREVIOUS LOGS'!$K$59,$K$6,'PREVIOUS LOGS'!$F$82)+SUMIF('PREVIOUS LOGS'!$K$112,FC59,'PREVIOUS LOGS'!$F$135)+SUMIF('PREVIOUS LOGS'!$K$165,FC59,'PREVIOUS LOGS'!$F$188)+SUMIF('PREVIOUS LOGS'!$K$218,FC59,'PREVIOUS LOGS'!$F$241)+SUMIF('PREVIOUS LOGS'!$K$271,FC59,'PREVIOUS LOGS'!$F$294)+SUMIF('PREVIOUS LOGS'!$K$324,FC59,'PREVIOUS LOGS'!$F$347)+SUMIF('PREVIOUS LOGS'!$BH$6,FC59,'PREVIOUS LOGS'!$BD$29)+SUMIF('PREVIOUS LOGS'!$BH$59,$K$6,'PREVIOUS LOGS'!$BD$82)+SUMIF('PREVIOUS LOGS'!$BH$112,FC59,'PREVIOUS LOGS'!$BD$135)+SUMIF('PREVIOUS LOGS'!$BH$165,FC59,'PREVIOUS LOGS'!$BD$188)+SUMIF('PREVIOUS LOGS'!$BH$218,FC59,'PREVIOUS LOGS'!$BD$241)+SUMIF('PREVIOUS LOGS'!$BH$271,FC59,'PREVIOUS LOGS'!$BD$294)+SUMIF('PREVIOUS LOGS'!$BH$324,FC59,'PREVIOUS LOGS'!$BD$347)+SUMIF('PREVIOUS LOGS'!$DF$6,FC59,'PREVIOUS LOGS'!$DB$29)+SUMIF('PREVIOUS LOGS'!$DF$59,$K$6,'PREVIOUS LOGS'!$DB$82)+SUMIF('PREVIOUS LOGS'!$DF$112,FC59,'PREVIOUS LOGS'!$DB$135)+SUMIF('PREVIOUS LOGS'!$DF$165,FC59,'PREVIOUS LOGS'!$DB$188)+SUMIF('PREVIOUS LOGS'!$DF$218,FC59,'PREVIOUS LOGS'!$DB$241)+SUMIF('PREVIOUS LOGS'!$DF$271,FC59,'PREVIOUS LOGS'!$DB$294)+SUMIF('PREVIOUS LOGS'!$DF$324,FC59,'PREVIOUS LOGS'!$DB$347)+SUMIF('PREVIOUS LOGS'!$FC$6,FC59,'PREVIOUS LOGS'!$EY$29)+SUMIF('PREVIOUS LOGS'!$FC$59,$K$6,'PREVIOUS LOGS'!$EY$82)+SUMIF('PREVIOUS LOGS'!$FC$112,FC59,'PREVIOUS LOGS'!$EY$135)+SUMIF('PREVIOUS LOGS'!$FC$165,FC59,'PREVIOUS LOGS'!$EY$188)+SUMIF('PREVIOUS LOGS'!$FC$218,FC59,'PREVIOUS LOGS'!$EY$241)+SUMIF('PREVIOUS LOGS'!$FC$271,FC59,'PREVIOUS LOGS'!$EY$294)+SUMIF('PREVIOUS LOGS'!$FC$324,FC59,'PREVIOUS LOGS'!$EY$347)</f>
        <v>0</v>
      </c>
      <c r="EY82" s="793"/>
      <c r="EZ82" s="793"/>
      <c r="FA82" s="793"/>
      <c r="FB82" s="793"/>
      <c r="FC82" s="793"/>
      <c r="FD82" s="794"/>
      <c r="FE82" s="643"/>
      <c r="FF82" s="786" t="s">
        <v>63</v>
      </c>
      <c r="FG82" s="644"/>
      <c r="FH82" s="644"/>
      <c r="FI82" s="644"/>
      <c r="FJ82" s="644"/>
      <c r="FK82" s="644"/>
      <c r="FL82" s="644"/>
      <c r="FM82" s="644"/>
      <c r="FN82" s="644"/>
      <c r="FO82" s="644"/>
      <c r="FP82" s="645"/>
      <c r="FQ82" s="15"/>
      <c r="FR82" s="814"/>
      <c r="FS82" s="815"/>
      <c r="FT82" s="815"/>
      <c r="FU82" s="815"/>
      <c r="FV82" s="815"/>
      <c r="FW82" s="727"/>
      <c r="FX82" s="727"/>
      <c r="FY82" s="727"/>
      <c r="FZ82" s="727"/>
      <c r="GA82" s="727"/>
      <c r="GB82" s="727"/>
      <c r="GC82" s="727"/>
      <c r="GD82" s="727"/>
      <c r="GE82" s="727"/>
      <c r="GF82" s="727"/>
      <c r="GG82" s="727"/>
      <c r="GH82" s="727"/>
      <c r="GI82" s="728"/>
      <c r="GJ82" s="728"/>
      <c r="GK82" s="728"/>
      <c r="GL82" s="728"/>
      <c r="GM82" s="728"/>
      <c r="GN82" s="728"/>
      <c r="GO82" s="1263"/>
    </row>
    <row r="83" spans="1:197" ht="6" customHeight="1" x14ac:dyDescent="0.25">
      <c r="A83" s="154"/>
      <c r="B83" s="869"/>
      <c r="C83" s="870"/>
      <c r="D83" s="870"/>
      <c r="E83" s="870"/>
      <c r="F83" s="795"/>
      <c r="G83" s="796"/>
      <c r="H83" s="796"/>
      <c r="I83" s="796"/>
      <c r="J83" s="796"/>
      <c r="K83" s="796"/>
      <c r="L83" s="797"/>
      <c r="M83" s="643"/>
      <c r="N83" s="787"/>
      <c r="O83" s="646"/>
      <c r="P83" s="646"/>
      <c r="Q83" s="646"/>
      <c r="R83" s="646"/>
      <c r="S83" s="646"/>
      <c r="T83" s="646"/>
      <c r="U83" s="646"/>
      <c r="V83" s="646"/>
      <c r="W83" s="646"/>
      <c r="X83" s="647"/>
      <c r="Y83" s="15"/>
      <c r="Z83" s="808" t="str">
        <f>IF('FRONT PAGE'!$A$1="www.fly-logics.com","Total Años",0)</f>
        <v>Total Años</v>
      </c>
      <c r="AA83" s="809"/>
      <c r="AB83" s="809"/>
      <c r="AC83" s="809"/>
      <c r="AD83" s="809"/>
      <c r="AE83" s="713">
        <f>SUM(AE63:AH82)</f>
        <v>0</v>
      </c>
      <c r="AF83" s="714"/>
      <c r="AG83" s="714"/>
      <c r="AH83" s="715"/>
      <c r="AI83" s="713">
        <f>SUM(AI63:AL82)</f>
        <v>0</v>
      </c>
      <c r="AJ83" s="714"/>
      <c r="AK83" s="714"/>
      <c r="AL83" s="715"/>
      <c r="AM83" s="713">
        <f>SUM(AM63:AP82)</f>
        <v>0</v>
      </c>
      <c r="AN83" s="714"/>
      <c r="AO83" s="714"/>
      <c r="AP83" s="715"/>
      <c r="AQ83" s="716">
        <f>SUM(AQ63:AS82)</f>
        <v>0</v>
      </c>
      <c r="AR83" s="717"/>
      <c r="AS83" s="717"/>
      <c r="AT83" s="716">
        <f>SUM(AT63:AV82)</f>
        <v>0</v>
      </c>
      <c r="AU83" s="717"/>
      <c r="AV83" s="717"/>
      <c r="AW83" s="1263"/>
      <c r="AX83" s="154"/>
      <c r="AY83" s="869"/>
      <c r="AZ83" s="870"/>
      <c r="BA83" s="870"/>
      <c r="BB83" s="870"/>
      <c r="BC83" s="795"/>
      <c r="BD83" s="796"/>
      <c r="BE83" s="796"/>
      <c r="BF83" s="796"/>
      <c r="BG83" s="796"/>
      <c r="BH83" s="796"/>
      <c r="BI83" s="797"/>
      <c r="BJ83" s="643"/>
      <c r="BK83" s="787"/>
      <c r="BL83" s="646"/>
      <c r="BM83" s="646"/>
      <c r="BN83" s="646"/>
      <c r="BO83" s="646"/>
      <c r="BP83" s="646"/>
      <c r="BQ83" s="646"/>
      <c r="BR83" s="646"/>
      <c r="BS83" s="646"/>
      <c r="BT83" s="646"/>
      <c r="BU83" s="647"/>
      <c r="BV83" s="15"/>
      <c r="BW83" s="808" t="str">
        <f>IF('FRONT PAGE'!$A$1="www.fly-logics.com","Total Años",0)</f>
        <v>Total Años</v>
      </c>
      <c r="BX83" s="809"/>
      <c r="BY83" s="809"/>
      <c r="BZ83" s="809"/>
      <c r="CA83" s="809"/>
      <c r="CB83" s="713">
        <f>SUM(CB63:CE82)</f>
        <v>0</v>
      </c>
      <c r="CC83" s="714"/>
      <c r="CD83" s="714"/>
      <c r="CE83" s="715"/>
      <c r="CF83" s="713">
        <f>SUM(CF63:CI82)</f>
        <v>0</v>
      </c>
      <c r="CG83" s="714"/>
      <c r="CH83" s="714"/>
      <c r="CI83" s="715"/>
      <c r="CJ83" s="713">
        <f>SUM(CJ63:CM82)</f>
        <v>0</v>
      </c>
      <c r="CK83" s="714"/>
      <c r="CL83" s="714"/>
      <c r="CM83" s="715"/>
      <c r="CN83" s="716">
        <f>SUM(CN63:CP82)</f>
        <v>0</v>
      </c>
      <c r="CO83" s="717"/>
      <c r="CP83" s="717"/>
      <c r="CQ83" s="716">
        <f>SUM(CQ63:CS82)</f>
        <v>0</v>
      </c>
      <c r="CR83" s="717"/>
      <c r="CS83" s="904"/>
      <c r="CT83" s="1263"/>
      <c r="CU83" s="1250"/>
      <c r="CV83" s="154"/>
      <c r="CW83" s="869"/>
      <c r="CX83" s="870"/>
      <c r="CY83" s="870"/>
      <c r="CZ83" s="870"/>
      <c r="DA83" s="795"/>
      <c r="DB83" s="796"/>
      <c r="DC83" s="796"/>
      <c r="DD83" s="796"/>
      <c r="DE83" s="796"/>
      <c r="DF83" s="796"/>
      <c r="DG83" s="797"/>
      <c r="DH83" s="643"/>
      <c r="DI83" s="787"/>
      <c r="DJ83" s="646"/>
      <c r="DK83" s="646"/>
      <c r="DL83" s="646"/>
      <c r="DM83" s="646"/>
      <c r="DN83" s="646"/>
      <c r="DO83" s="646"/>
      <c r="DP83" s="646"/>
      <c r="DQ83" s="646"/>
      <c r="DR83" s="646"/>
      <c r="DS83" s="647"/>
      <c r="DT83" s="15"/>
      <c r="DU83" s="808" t="str">
        <f>IF('FRONT PAGE'!$A$1="www.fly-logics.com","Total Años",0)</f>
        <v>Total Años</v>
      </c>
      <c r="DV83" s="809"/>
      <c r="DW83" s="809"/>
      <c r="DX83" s="809"/>
      <c r="DY83" s="809"/>
      <c r="DZ83" s="713">
        <f>SUM(DZ63:EC82)</f>
        <v>0</v>
      </c>
      <c r="EA83" s="714"/>
      <c r="EB83" s="714"/>
      <c r="EC83" s="715"/>
      <c r="ED83" s="713">
        <f>SUM(ED63:EG82)</f>
        <v>0</v>
      </c>
      <c r="EE83" s="714"/>
      <c r="EF83" s="714"/>
      <c r="EG83" s="715"/>
      <c r="EH83" s="713">
        <f>SUM(EH63:EK82)</f>
        <v>0</v>
      </c>
      <c r="EI83" s="714"/>
      <c r="EJ83" s="714"/>
      <c r="EK83" s="715"/>
      <c r="EL83" s="716">
        <f>SUM(EL63:EN82)</f>
        <v>0</v>
      </c>
      <c r="EM83" s="717"/>
      <c r="EN83" s="717"/>
      <c r="EO83" s="716">
        <f>SUM(EO63:EQ82)</f>
        <v>0</v>
      </c>
      <c r="EP83" s="717"/>
      <c r="EQ83" s="717"/>
      <c r="ER83" s="1263"/>
      <c r="ES83" s="154"/>
      <c r="ET83" s="869"/>
      <c r="EU83" s="870"/>
      <c r="EV83" s="870"/>
      <c r="EW83" s="870"/>
      <c r="EX83" s="795"/>
      <c r="EY83" s="796"/>
      <c r="EZ83" s="796"/>
      <c r="FA83" s="796"/>
      <c r="FB83" s="796"/>
      <c r="FC83" s="796"/>
      <c r="FD83" s="797"/>
      <c r="FE83" s="643"/>
      <c r="FF83" s="787"/>
      <c r="FG83" s="646"/>
      <c r="FH83" s="646"/>
      <c r="FI83" s="646"/>
      <c r="FJ83" s="646"/>
      <c r="FK83" s="646"/>
      <c r="FL83" s="646"/>
      <c r="FM83" s="646"/>
      <c r="FN83" s="646"/>
      <c r="FO83" s="646"/>
      <c r="FP83" s="647"/>
      <c r="FQ83" s="15"/>
      <c r="FR83" s="808" t="str">
        <f>IF('FRONT PAGE'!$A$1="www.fly-logics.com","Total Años",0)</f>
        <v>Total Años</v>
      </c>
      <c r="FS83" s="809"/>
      <c r="FT83" s="809"/>
      <c r="FU83" s="809"/>
      <c r="FV83" s="809"/>
      <c r="FW83" s="713">
        <f>SUM(FW63:FZ82)</f>
        <v>0</v>
      </c>
      <c r="FX83" s="714"/>
      <c r="FY83" s="714"/>
      <c r="FZ83" s="715"/>
      <c r="GA83" s="713">
        <f>SUM(GA63:GD82)</f>
        <v>0</v>
      </c>
      <c r="GB83" s="714"/>
      <c r="GC83" s="714"/>
      <c r="GD83" s="715"/>
      <c r="GE83" s="713">
        <f>SUM(GE63:GH82)</f>
        <v>0</v>
      </c>
      <c r="GF83" s="714"/>
      <c r="GG83" s="714"/>
      <c r="GH83" s="715"/>
      <c r="GI83" s="716">
        <f>SUM(GI63:GK82)</f>
        <v>0</v>
      </c>
      <c r="GJ83" s="717"/>
      <c r="GK83" s="717"/>
      <c r="GL83" s="716">
        <f>SUM(GL63:GN82)</f>
        <v>0</v>
      </c>
      <c r="GM83" s="717"/>
      <c r="GN83" s="904"/>
      <c r="GO83" s="1263"/>
    </row>
    <row r="84" spans="1:197" ht="2.25" customHeight="1" x14ac:dyDescent="0.25">
      <c r="A84" s="154"/>
      <c r="B84" s="624"/>
      <c r="C84" s="624"/>
      <c r="D84" s="624"/>
      <c r="E84" s="624"/>
      <c r="F84" s="624"/>
      <c r="G84" s="624"/>
      <c r="H84" s="624"/>
      <c r="I84" s="624"/>
      <c r="J84" s="624"/>
      <c r="K84" s="624"/>
      <c r="L84" s="624"/>
      <c r="M84" s="643"/>
      <c r="N84" s="787"/>
      <c r="O84" s="646"/>
      <c r="P84" s="646"/>
      <c r="Q84" s="646"/>
      <c r="R84" s="646"/>
      <c r="S84" s="646"/>
      <c r="T84" s="646"/>
      <c r="U84" s="646"/>
      <c r="V84" s="646"/>
      <c r="W84" s="646"/>
      <c r="X84" s="647"/>
      <c r="Y84" s="15"/>
      <c r="Z84" s="810"/>
      <c r="AA84" s="811"/>
      <c r="AB84" s="811"/>
      <c r="AC84" s="811"/>
      <c r="AD84" s="811"/>
      <c r="AE84" s="713"/>
      <c r="AF84" s="714"/>
      <c r="AG84" s="714"/>
      <c r="AH84" s="715"/>
      <c r="AI84" s="713"/>
      <c r="AJ84" s="714"/>
      <c r="AK84" s="714"/>
      <c r="AL84" s="715"/>
      <c r="AM84" s="713"/>
      <c r="AN84" s="714"/>
      <c r="AO84" s="714"/>
      <c r="AP84" s="715"/>
      <c r="AQ84" s="716"/>
      <c r="AR84" s="717"/>
      <c r="AS84" s="717"/>
      <c r="AT84" s="716"/>
      <c r="AU84" s="717"/>
      <c r="AV84" s="717"/>
      <c r="AW84" s="1263"/>
      <c r="AX84" s="154"/>
      <c r="AY84" s="624"/>
      <c r="AZ84" s="624"/>
      <c r="BA84" s="624"/>
      <c r="BB84" s="624"/>
      <c r="BC84" s="624"/>
      <c r="BD84" s="624"/>
      <c r="BE84" s="624"/>
      <c r="BF84" s="624"/>
      <c r="BG84" s="624"/>
      <c r="BH84" s="624"/>
      <c r="BI84" s="624"/>
      <c r="BJ84" s="643"/>
      <c r="BK84" s="787"/>
      <c r="BL84" s="646"/>
      <c r="BM84" s="646"/>
      <c r="BN84" s="646"/>
      <c r="BO84" s="646"/>
      <c r="BP84" s="646"/>
      <c r="BQ84" s="646"/>
      <c r="BR84" s="646"/>
      <c r="BS84" s="646"/>
      <c r="BT84" s="646"/>
      <c r="BU84" s="647"/>
      <c r="BV84" s="15"/>
      <c r="BW84" s="810"/>
      <c r="BX84" s="811"/>
      <c r="BY84" s="811"/>
      <c r="BZ84" s="811"/>
      <c r="CA84" s="811"/>
      <c r="CB84" s="713"/>
      <c r="CC84" s="714"/>
      <c r="CD84" s="714"/>
      <c r="CE84" s="715"/>
      <c r="CF84" s="713"/>
      <c r="CG84" s="714"/>
      <c r="CH84" s="714"/>
      <c r="CI84" s="715"/>
      <c r="CJ84" s="713"/>
      <c r="CK84" s="714"/>
      <c r="CL84" s="714"/>
      <c r="CM84" s="715"/>
      <c r="CN84" s="716"/>
      <c r="CO84" s="717"/>
      <c r="CP84" s="717"/>
      <c r="CQ84" s="716"/>
      <c r="CR84" s="717"/>
      <c r="CS84" s="904"/>
      <c r="CT84" s="1263"/>
      <c r="CU84" s="1250"/>
      <c r="CV84" s="154"/>
      <c r="CW84" s="624"/>
      <c r="CX84" s="624"/>
      <c r="CY84" s="624"/>
      <c r="CZ84" s="624"/>
      <c r="DA84" s="624"/>
      <c r="DB84" s="624"/>
      <c r="DC84" s="624"/>
      <c r="DD84" s="624"/>
      <c r="DE84" s="624"/>
      <c r="DF84" s="624"/>
      <c r="DG84" s="624"/>
      <c r="DH84" s="643"/>
      <c r="DI84" s="787"/>
      <c r="DJ84" s="646"/>
      <c r="DK84" s="646"/>
      <c r="DL84" s="646"/>
      <c r="DM84" s="646"/>
      <c r="DN84" s="646"/>
      <c r="DO84" s="646"/>
      <c r="DP84" s="646"/>
      <c r="DQ84" s="646"/>
      <c r="DR84" s="646"/>
      <c r="DS84" s="647"/>
      <c r="DT84" s="15"/>
      <c r="DU84" s="810"/>
      <c r="DV84" s="811"/>
      <c r="DW84" s="811"/>
      <c r="DX84" s="811"/>
      <c r="DY84" s="811"/>
      <c r="DZ84" s="713"/>
      <c r="EA84" s="714"/>
      <c r="EB84" s="714"/>
      <c r="EC84" s="715"/>
      <c r="ED84" s="713"/>
      <c r="EE84" s="714"/>
      <c r="EF84" s="714"/>
      <c r="EG84" s="715"/>
      <c r="EH84" s="713"/>
      <c r="EI84" s="714"/>
      <c r="EJ84" s="714"/>
      <c r="EK84" s="715"/>
      <c r="EL84" s="716"/>
      <c r="EM84" s="717"/>
      <c r="EN84" s="717"/>
      <c r="EO84" s="716"/>
      <c r="EP84" s="717"/>
      <c r="EQ84" s="717"/>
      <c r="ER84" s="1263"/>
      <c r="ES84" s="154"/>
      <c r="ET84" s="624"/>
      <c r="EU84" s="624"/>
      <c r="EV84" s="624"/>
      <c r="EW84" s="624"/>
      <c r="EX84" s="624"/>
      <c r="EY84" s="624"/>
      <c r="EZ84" s="624"/>
      <c r="FA84" s="624"/>
      <c r="FB84" s="624"/>
      <c r="FC84" s="624"/>
      <c r="FD84" s="624"/>
      <c r="FE84" s="643"/>
      <c r="FF84" s="787"/>
      <c r="FG84" s="646"/>
      <c r="FH84" s="646"/>
      <c r="FI84" s="646"/>
      <c r="FJ84" s="646"/>
      <c r="FK84" s="646"/>
      <c r="FL84" s="646"/>
      <c r="FM84" s="646"/>
      <c r="FN84" s="646"/>
      <c r="FO84" s="646"/>
      <c r="FP84" s="647"/>
      <c r="FQ84" s="15"/>
      <c r="FR84" s="810"/>
      <c r="FS84" s="811"/>
      <c r="FT84" s="811"/>
      <c r="FU84" s="811"/>
      <c r="FV84" s="811"/>
      <c r="FW84" s="713"/>
      <c r="FX84" s="714"/>
      <c r="FY84" s="714"/>
      <c r="FZ84" s="715"/>
      <c r="GA84" s="713"/>
      <c r="GB84" s="714"/>
      <c r="GC84" s="714"/>
      <c r="GD84" s="715"/>
      <c r="GE84" s="713"/>
      <c r="GF84" s="714"/>
      <c r="GG84" s="714"/>
      <c r="GH84" s="715"/>
      <c r="GI84" s="716"/>
      <c r="GJ84" s="717"/>
      <c r="GK84" s="717"/>
      <c r="GL84" s="716"/>
      <c r="GM84" s="717"/>
      <c r="GN84" s="904"/>
      <c r="GO84" s="1263"/>
    </row>
    <row r="85" spans="1:197" ht="8.25" customHeight="1" x14ac:dyDescent="0.25">
      <c r="A85" s="154"/>
      <c r="B85" s="166" t="str">
        <f>LOGBOOK!$J$3</f>
        <v>SINGLE-ENGINE</v>
      </c>
      <c r="C85" s="167" t="str">
        <f>LOGBOOK!$K$3</f>
        <v>MULTI-ENGINE</v>
      </c>
      <c r="D85" s="167" t="str">
        <f>LOGBOOK!$L$3</f>
        <v>TURBO PROP</v>
      </c>
      <c r="E85" s="167" t="str">
        <f>LOGBOOK!$M$3</f>
        <v>TURBO JET</v>
      </c>
      <c r="F85" s="167" t="str">
        <f>LOGBOOK!$N$3</f>
        <v>LSA</v>
      </c>
      <c r="G85" s="167" t="str">
        <f>LOGBOOK!$O$2</f>
        <v>HELICOPTER</v>
      </c>
      <c r="H85" s="167" t="str">
        <f>LOGBOOK!$P$2</f>
        <v>GLIDER</v>
      </c>
      <c r="I85" s="167" t="str">
        <f>LOGBOOK!$Q$2</f>
        <v>OTHERS</v>
      </c>
      <c r="J85" s="168"/>
      <c r="K85" s="169"/>
      <c r="L85" s="170" t="s">
        <v>64</v>
      </c>
      <c r="M85" s="16"/>
      <c r="N85" s="788"/>
      <c r="O85" s="648"/>
      <c r="P85" s="648"/>
      <c r="Q85" s="648"/>
      <c r="R85" s="648"/>
      <c r="S85" s="648"/>
      <c r="T85" s="648"/>
      <c r="U85" s="648"/>
      <c r="V85" s="648"/>
      <c r="W85" s="648"/>
      <c r="X85" s="649"/>
      <c r="Y85" s="15"/>
      <c r="Z85" s="810"/>
      <c r="AA85" s="811"/>
      <c r="AB85" s="811"/>
      <c r="AC85" s="811"/>
      <c r="AD85" s="811"/>
      <c r="AE85" s="713"/>
      <c r="AF85" s="714"/>
      <c r="AG85" s="714"/>
      <c r="AH85" s="715"/>
      <c r="AI85" s="713"/>
      <c r="AJ85" s="714"/>
      <c r="AK85" s="714"/>
      <c r="AL85" s="715"/>
      <c r="AM85" s="713"/>
      <c r="AN85" s="714"/>
      <c r="AO85" s="714"/>
      <c r="AP85" s="715"/>
      <c r="AQ85" s="716"/>
      <c r="AR85" s="717"/>
      <c r="AS85" s="717"/>
      <c r="AT85" s="905"/>
      <c r="AU85" s="906"/>
      <c r="AV85" s="906"/>
      <c r="AW85" s="1263"/>
      <c r="AX85" s="154"/>
      <c r="AY85" s="166" t="str">
        <f>LOGBOOK!$J$3</f>
        <v>SINGLE-ENGINE</v>
      </c>
      <c r="AZ85" s="167" t="str">
        <f>LOGBOOK!$K$3</f>
        <v>MULTI-ENGINE</v>
      </c>
      <c r="BA85" s="167" t="str">
        <f>LOGBOOK!$L$3</f>
        <v>TURBO PROP</v>
      </c>
      <c r="BB85" s="167" t="str">
        <f>LOGBOOK!$M$3</f>
        <v>TURBO JET</v>
      </c>
      <c r="BC85" s="167" t="str">
        <f>LOGBOOK!$N$3</f>
        <v>LSA</v>
      </c>
      <c r="BD85" s="167" t="str">
        <f>LOGBOOK!$O$2</f>
        <v>HELICOPTER</v>
      </c>
      <c r="BE85" s="167" t="str">
        <f>LOGBOOK!$P$2</f>
        <v>GLIDER</v>
      </c>
      <c r="BF85" s="167" t="str">
        <f>LOGBOOK!$Q$2</f>
        <v>OTHERS</v>
      </c>
      <c r="BG85" s="168"/>
      <c r="BH85" s="169"/>
      <c r="BI85" s="170" t="s">
        <v>64</v>
      </c>
      <c r="BJ85" s="16"/>
      <c r="BK85" s="788"/>
      <c r="BL85" s="648"/>
      <c r="BM85" s="648"/>
      <c r="BN85" s="648"/>
      <c r="BO85" s="648"/>
      <c r="BP85" s="648"/>
      <c r="BQ85" s="648"/>
      <c r="BR85" s="648"/>
      <c r="BS85" s="648"/>
      <c r="BT85" s="648"/>
      <c r="BU85" s="649"/>
      <c r="BV85" s="15"/>
      <c r="BW85" s="810"/>
      <c r="BX85" s="811"/>
      <c r="BY85" s="811"/>
      <c r="BZ85" s="811"/>
      <c r="CA85" s="811"/>
      <c r="CB85" s="713"/>
      <c r="CC85" s="714"/>
      <c r="CD85" s="714"/>
      <c r="CE85" s="715"/>
      <c r="CF85" s="713"/>
      <c r="CG85" s="714"/>
      <c r="CH85" s="714"/>
      <c r="CI85" s="715"/>
      <c r="CJ85" s="713"/>
      <c r="CK85" s="714"/>
      <c r="CL85" s="714"/>
      <c r="CM85" s="715"/>
      <c r="CN85" s="716"/>
      <c r="CO85" s="717"/>
      <c r="CP85" s="717"/>
      <c r="CQ85" s="905"/>
      <c r="CR85" s="906"/>
      <c r="CS85" s="907"/>
      <c r="CT85" s="1263"/>
      <c r="CU85" s="1250"/>
      <c r="CV85" s="154"/>
      <c r="CW85" s="166" t="str">
        <f>LOGBOOK!$J$3</f>
        <v>SINGLE-ENGINE</v>
      </c>
      <c r="CX85" s="167" t="str">
        <f>LOGBOOK!$K$3</f>
        <v>MULTI-ENGINE</v>
      </c>
      <c r="CY85" s="167" t="str">
        <f>LOGBOOK!$L$3</f>
        <v>TURBO PROP</v>
      </c>
      <c r="CZ85" s="167" t="str">
        <f>LOGBOOK!$M$3</f>
        <v>TURBO JET</v>
      </c>
      <c r="DA85" s="167" t="str">
        <f>LOGBOOK!$N$3</f>
        <v>LSA</v>
      </c>
      <c r="DB85" s="167" t="str">
        <f>LOGBOOK!$O$2</f>
        <v>HELICOPTER</v>
      </c>
      <c r="DC85" s="167" t="str">
        <f>LOGBOOK!$P$2</f>
        <v>GLIDER</v>
      </c>
      <c r="DD85" s="167" t="str">
        <f>LOGBOOK!$Q$2</f>
        <v>OTHERS</v>
      </c>
      <c r="DE85" s="168"/>
      <c r="DF85" s="169"/>
      <c r="DG85" s="170" t="s">
        <v>64</v>
      </c>
      <c r="DH85" s="16"/>
      <c r="DI85" s="788"/>
      <c r="DJ85" s="648"/>
      <c r="DK85" s="648"/>
      <c r="DL85" s="648"/>
      <c r="DM85" s="648"/>
      <c r="DN85" s="648"/>
      <c r="DO85" s="648"/>
      <c r="DP85" s="648"/>
      <c r="DQ85" s="648"/>
      <c r="DR85" s="648"/>
      <c r="DS85" s="649"/>
      <c r="DT85" s="15"/>
      <c r="DU85" s="810"/>
      <c r="DV85" s="811"/>
      <c r="DW85" s="811"/>
      <c r="DX85" s="811"/>
      <c r="DY85" s="811"/>
      <c r="DZ85" s="713"/>
      <c r="EA85" s="714"/>
      <c r="EB85" s="714"/>
      <c r="EC85" s="715"/>
      <c r="ED85" s="713"/>
      <c r="EE85" s="714"/>
      <c r="EF85" s="714"/>
      <c r="EG85" s="715"/>
      <c r="EH85" s="713"/>
      <c r="EI85" s="714"/>
      <c r="EJ85" s="714"/>
      <c r="EK85" s="715"/>
      <c r="EL85" s="716"/>
      <c r="EM85" s="717"/>
      <c r="EN85" s="717"/>
      <c r="EO85" s="905"/>
      <c r="EP85" s="906"/>
      <c r="EQ85" s="906"/>
      <c r="ER85" s="1263"/>
      <c r="ES85" s="154"/>
      <c r="ET85" s="166" t="str">
        <f>LOGBOOK!$J$3</f>
        <v>SINGLE-ENGINE</v>
      </c>
      <c r="EU85" s="167" t="str">
        <f>LOGBOOK!$K$3</f>
        <v>MULTI-ENGINE</v>
      </c>
      <c r="EV85" s="167" t="str">
        <f>LOGBOOK!$L$3</f>
        <v>TURBO PROP</v>
      </c>
      <c r="EW85" s="167" t="str">
        <f>LOGBOOK!$M$3</f>
        <v>TURBO JET</v>
      </c>
      <c r="EX85" s="167" t="str">
        <f>LOGBOOK!$N$3</f>
        <v>LSA</v>
      </c>
      <c r="EY85" s="167" t="str">
        <f>LOGBOOK!$O$2</f>
        <v>HELICOPTER</v>
      </c>
      <c r="EZ85" s="167" t="str">
        <f>LOGBOOK!$P$2</f>
        <v>GLIDER</v>
      </c>
      <c r="FA85" s="167" t="str">
        <f>LOGBOOK!$Q$2</f>
        <v>OTHERS</v>
      </c>
      <c r="FB85" s="168"/>
      <c r="FC85" s="169"/>
      <c r="FD85" s="170" t="s">
        <v>64</v>
      </c>
      <c r="FE85" s="16"/>
      <c r="FF85" s="788"/>
      <c r="FG85" s="648"/>
      <c r="FH85" s="648"/>
      <c r="FI85" s="648"/>
      <c r="FJ85" s="648"/>
      <c r="FK85" s="648"/>
      <c r="FL85" s="648"/>
      <c r="FM85" s="648"/>
      <c r="FN85" s="648"/>
      <c r="FO85" s="648"/>
      <c r="FP85" s="649"/>
      <c r="FQ85" s="15"/>
      <c r="FR85" s="810"/>
      <c r="FS85" s="811"/>
      <c r="FT85" s="811"/>
      <c r="FU85" s="811"/>
      <c r="FV85" s="811"/>
      <c r="FW85" s="713"/>
      <c r="FX85" s="714"/>
      <c r="FY85" s="714"/>
      <c r="FZ85" s="715"/>
      <c r="GA85" s="713"/>
      <c r="GB85" s="714"/>
      <c r="GC85" s="714"/>
      <c r="GD85" s="715"/>
      <c r="GE85" s="713"/>
      <c r="GF85" s="714"/>
      <c r="GG85" s="714"/>
      <c r="GH85" s="715"/>
      <c r="GI85" s="716"/>
      <c r="GJ85" s="717"/>
      <c r="GK85" s="717"/>
      <c r="GL85" s="905"/>
      <c r="GM85" s="906"/>
      <c r="GN85" s="907"/>
      <c r="GO85" s="1263"/>
    </row>
    <row r="86" spans="1:197" ht="3" customHeight="1" x14ac:dyDescent="0.25">
      <c r="A86" s="154"/>
      <c r="B86" s="624"/>
      <c r="C86" s="624"/>
      <c r="D86" s="624"/>
      <c r="E86" s="624"/>
      <c r="F86" s="624"/>
      <c r="G86" s="624"/>
      <c r="H86" s="624"/>
      <c r="I86" s="624"/>
      <c r="J86" s="624"/>
      <c r="K86" s="624"/>
      <c r="L86" s="624"/>
      <c r="M86" s="624"/>
      <c r="N86" s="658"/>
      <c r="O86" s="658"/>
      <c r="P86" s="658"/>
      <c r="Q86" s="658"/>
      <c r="R86" s="658"/>
      <c r="S86" s="658"/>
      <c r="T86" s="658"/>
      <c r="U86" s="658"/>
      <c r="V86" s="658"/>
      <c r="W86" s="658"/>
      <c r="X86" s="658"/>
      <c r="Y86" s="15"/>
      <c r="Z86" s="17"/>
      <c r="AA86" s="2" t="str">
        <f>AE59</f>
        <v>PIC</v>
      </c>
      <c r="AB86" s="2" t="str">
        <f>AI59</f>
        <v>SIC</v>
      </c>
      <c r="AC86" s="2" t="str">
        <f>AM59</f>
        <v>INSTRU.</v>
      </c>
      <c r="AD86" s="18"/>
      <c r="AE86" s="18"/>
      <c r="AF86" s="18"/>
      <c r="AG86" s="18"/>
      <c r="AH86" s="18"/>
      <c r="AI86" s="18"/>
      <c r="AJ86" s="18"/>
      <c r="AK86" s="18"/>
      <c r="AL86" s="18"/>
      <c r="AM86" s="18"/>
      <c r="AN86" s="18"/>
      <c r="AO86" s="18"/>
      <c r="AP86" s="18"/>
      <c r="AQ86" s="18"/>
      <c r="AR86" s="18"/>
      <c r="AS86" s="18"/>
      <c r="AT86" s="18"/>
      <c r="AU86" s="18"/>
      <c r="AV86" s="18"/>
      <c r="AW86" s="1263"/>
      <c r="AX86" s="154"/>
      <c r="AY86" s="624"/>
      <c r="AZ86" s="624"/>
      <c r="BA86" s="624"/>
      <c r="BB86" s="624"/>
      <c r="BC86" s="624"/>
      <c r="BD86" s="624"/>
      <c r="BE86" s="624"/>
      <c r="BF86" s="624"/>
      <c r="BG86" s="624"/>
      <c r="BH86" s="624"/>
      <c r="BI86" s="624"/>
      <c r="BJ86" s="624"/>
      <c r="BK86" s="658"/>
      <c r="BL86" s="658"/>
      <c r="BM86" s="658"/>
      <c r="BN86" s="658"/>
      <c r="BO86" s="658"/>
      <c r="BP86" s="658"/>
      <c r="BQ86" s="658"/>
      <c r="BR86" s="658"/>
      <c r="BS86" s="658"/>
      <c r="BT86" s="658"/>
      <c r="BU86" s="658"/>
      <c r="BV86" s="15"/>
      <c r="BW86" s="17"/>
      <c r="BX86" s="2" t="str">
        <f>CB59</f>
        <v>PIC</v>
      </c>
      <c r="BY86" s="2" t="str">
        <f>CF59</f>
        <v>SIC</v>
      </c>
      <c r="BZ86" s="2" t="str">
        <f>CJ59</f>
        <v>INSTRU.</v>
      </c>
      <c r="CA86" s="18"/>
      <c r="CB86" s="18"/>
      <c r="CC86" s="18"/>
      <c r="CD86" s="18"/>
      <c r="CE86" s="18"/>
      <c r="CF86" s="18"/>
      <c r="CG86" s="18"/>
      <c r="CH86" s="18"/>
      <c r="CI86" s="18"/>
      <c r="CJ86" s="18"/>
      <c r="CK86" s="18"/>
      <c r="CL86" s="18"/>
      <c r="CM86" s="18"/>
      <c r="CN86" s="18"/>
      <c r="CO86" s="18"/>
      <c r="CP86" s="18"/>
      <c r="CQ86" s="18"/>
      <c r="CR86" s="18"/>
      <c r="CS86" s="19"/>
      <c r="CT86" s="1263"/>
      <c r="CU86" s="1250"/>
      <c r="CV86" s="154"/>
      <c r="CW86" s="624"/>
      <c r="CX86" s="624"/>
      <c r="CY86" s="624"/>
      <c r="CZ86" s="624"/>
      <c r="DA86" s="624"/>
      <c r="DB86" s="624"/>
      <c r="DC86" s="624"/>
      <c r="DD86" s="624"/>
      <c r="DE86" s="624"/>
      <c r="DF86" s="624"/>
      <c r="DG86" s="624"/>
      <c r="DH86" s="624"/>
      <c r="DI86" s="658"/>
      <c r="DJ86" s="658"/>
      <c r="DK86" s="658"/>
      <c r="DL86" s="658"/>
      <c r="DM86" s="658"/>
      <c r="DN86" s="658"/>
      <c r="DO86" s="658"/>
      <c r="DP86" s="658"/>
      <c r="DQ86" s="658"/>
      <c r="DR86" s="658"/>
      <c r="DS86" s="658"/>
      <c r="DT86" s="15"/>
      <c r="DU86" s="17"/>
      <c r="DV86" s="2" t="str">
        <f>DZ59</f>
        <v>PIC</v>
      </c>
      <c r="DW86" s="2" t="str">
        <f>ED59</f>
        <v>SIC</v>
      </c>
      <c r="DX86" s="2" t="str">
        <f>EH59</f>
        <v>INSTRU.</v>
      </c>
      <c r="DY86" s="18"/>
      <c r="DZ86" s="18"/>
      <c r="EA86" s="18"/>
      <c r="EB86" s="18"/>
      <c r="EC86" s="18"/>
      <c r="ED86" s="18"/>
      <c r="EE86" s="18"/>
      <c r="EF86" s="18"/>
      <c r="EG86" s="18"/>
      <c r="EH86" s="18"/>
      <c r="EI86" s="18"/>
      <c r="EJ86" s="18"/>
      <c r="EK86" s="18"/>
      <c r="EL86" s="18"/>
      <c r="EM86" s="18"/>
      <c r="EN86" s="18"/>
      <c r="EO86" s="18"/>
      <c r="EP86" s="18"/>
      <c r="EQ86" s="18"/>
      <c r="ER86" s="1263"/>
      <c r="ES86" s="154"/>
      <c r="ET86" s="624"/>
      <c r="EU86" s="624"/>
      <c r="EV86" s="624"/>
      <c r="EW86" s="624"/>
      <c r="EX86" s="624"/>
      <c r="EY86" s="624"/>
      <c r="EZ86" s="624"/>
      <c r="FA86" s="624"/>
      <c r="FB86" s="624"/>
      <c r="FC86" s="624"/>
      <c r="FD86" s="624"/>
      <c r="FE86" s="624"/>
      <c r="FF86" s="658"/>
      <c r="FG86" s="658"/>
      <c r="FH86" s="658"/>
      <c r="FI86" s="658"/>
      <c r="FJ86" s="658"/>
      <c r="FK86" s="658"/>
      <c r="FL86" s="658"/>
      <c r="FM86" s="658"/>
      <c r="FN86" s="658"/>
      <c r="FO86" s="658"/>
      <c r="FP86" s="658"/>
      <c r="FQ86" s="15"/>
      <c r="FR86" s="17"/>
      <c r="FS86" s="2" t="str">
        <f>FW59</f>
        <v>PIC</v>
      </c>
      <c r="FT86" s="2" t="str">
        <f>GA59</f>
        <v>SIC</v>
      </c>
      <c r="FU86" s="2" t="str">
        <f>GE59</f>
        <v>INSTRU.</v>
      </c>
      <c r="FV86" s="18"/>
      <c r="FW86" s="18"/>
      <c r="FX86" s="18"/>
      <c r="FY86" s="18"/>
      <c r="FZ86" s="18"/>
      <c r="GA86" s="18"/>
      <c r="GB86" s="18"/>
      <c r="GC86" s="18"/>
      <c r="GD86" s="18"/>
      <c r="GE86" s="18"/>
      <c r="GF86" s="18"/>
      <c r="GG86" s="18"/>
      <c r="GH86" s="18"/>
      <c r="GI86" s="18"/>
      <c r="GJ86" s="18"/>
      <c r="GK86" s="18"/>
      <c r="GL86" s="18"/>
      <c r="GM86" s="18"/>
      <c r="GN86" s="19"/>
      <c r="GO86" s="1263"/>
    </row>
    <row r="87" spans="1:197" ht="8.25" customHeight="1" x14ac:dyDescent="0.25">
      <c r="A87" s="154"/>
      <c r="B87" s="764" t="str">
        <f>'ANNUAL SUMMARY'!$C$38</f>
        <v>APPROACHES</v>
      </c>
      <c r="C87" s="765"/>
      <c r="D87" s="765"/>
      <c r="E87" s="765"/>
      <c r="F87" s="765"/>
      <c r="G87" s="765"/>
      <c r="H87" s="765"/>
      <c r="I87" s="765"/>
      <c r="J87" s="765"/>
      <c r="K87" s="765"/>
      <c r="L87" s="765"/>
      <c r="M87" s="765"/>
      <c r="N87" s="765"/>
      <c r="O87" s="871" t="str">
        <f>IF('FRONT PAGE'!$A$1="www.fly-logics.com","APP",0)</f>
        <v>APP</v>
      </c>
      <c r="P87" s="872"/>
      <c r="Q87" s="872"/>
      <c r="R87" s="877">
        <f>SUMIF('ANNUAL SUMMARY'!$FE$622,K59,'ANNUAL SUMMARY'!$FN$654)+SUMIF('ANNUAL SUMMARY'!$DH$622,K59,'ANNUAL SUMMARY'!$DQ$654)+SUMIF('ANNUAL SUMMARY'!$BI$622,K59,'ANNUAL SUMMARY'!$BR$654)+SUMIF('ANNUAL SUMMARY'!$L$622,K59,'ANNUAL SUMMARY'!$U$654)+SUMIF('ANNUAL SUMMARY'!$FE$566,K59,'ANNUAL SUMMARY'!$FN$598)+SUMIF('ANNUAL SUMMARY'!$DH$566,K59,'ANNUAL SUMMARY'!$DQ$598)+SUMIF('ANNUAL SUMMARY'!$BI$566,K59,'ANNUAL SUMMARY'!$BR$598)+SUMIF('ANNUAL SUMMARY'!$L$566,K59,'ANNUAL SUMMARY'!$U$598)+SUMIF('ANNUAL SUMMARY'!$FE$510,K59,'ANNUAL SUMMARY'!$FN$542)+SUMIF('ANNUAL SUMMARY'!$DH$510,K59,'ANNUAL SUMMARY'!$DQ$542)+SUMIF('ANNUAL SUMMARY'!$BI$510,K59,'ANNUAL SUMMARY'!$BR$542)+SUMIF('ANNUAL SUMMARY'!$L$510,K59,'ANNUAL SUMMARY'!$U$542)+SUMIF('ANNUAL SUMMARY'!$FE$454,K59,'ANNUAL SUMMARY'!$FN$486)+SUMIF('ANNUAL SUMMARY'!$DH$454,K59,'ANNUAL SUMMARY'!$DQ$486)+SUMIF('ANNUAL SUMMARY'!$BI$454,K59,'ANNUAL SUMMARY'!$BR$486)+SUMIF('ANNUAL SUMMARY'!$L$454,K59,'ANNUAL SUMMARY'!$U$486)+SUMIF('ANNUAL SUMMARY'!$FE$398,K59,'ANNUAL SUMMARY'!$FN$430)+SUMIF('ANNUAL SUMMARY'!$DH$398,K59,'ANNUAL SUMMARY'!$DQ$430)+SUMIF('ANNUAL SUMMARY'!$BI$398,K59,'ANNUAL SUMMARY'!$BR$430)+SUMIF('ANNUAL SUMMARY'!$L$398,K59,'ANNUAL SUMMARY'!$U$430)+SUMIF('ANNUAL SUMMARY'!$FE$342,K59,'ANNUAL SUMMARY'!$FN$374)+SUMIF('ANNUAL SUMMARY'!$DH$342,K59,'ANNUAL SUMMARY'!$DQ$374)+SUMIF('ANNUAL SUMMARY'!$BI$342,K59,'ANNUAL SUMMARY'!$BR$374)+SUMIF('ANNUAL SUMMARY'!$L$342,K59,'ANNUAL SUMMARY'!$U$374)+SUMIF('ANNUAL SUMMARY'!$FE$286,K59,'ANNUAL SUMMARY'!$FN$318)+SUMIF('ANNUAL SUMMARY'!$DH$286,K59,'ANNUAL SUMMARY'!$DQ$318)+SUMIF('ANNUAL SUMMARY'!$BI$286,K59,'ANNUAL SUMMARY'!$BR$318)+SUMIF('ANNUAL SUMMARY'!$L$286,K59,'ANNUAL SUMMARY'!$U$318)+SUMIF('ANNUAL SUMMARY'!$FE$230,K59,'ANNUAL SUMMARY'!$FN$262)+SUMIF('ANNUAL SUMMARY'!$DH$230,K59,'ANNUAL SUMMARY'!$DQ$262)+SUMIF('ANNUAL SUMMARY'!$BI$230,K59,'ANNUAL SUMMARY'!$BR$262)+SUMIF('ANNUAL SUMMARY'!$L$230,K59,'ANNUAL SUMMARY'!$U$262)+SUMIF('ANNUAL SUMMARY'!$FE$174,K59,'ANNUAL SUMMARY'!$FN$206)+SUMIF('ANNUAL SUMMARY'!$DH$174,K59,'ANNUAL SUMMARY'!$DQ$206)+SUMIF('ANNUAL SUMMARY'!$BI$174,K59,'ANNUAL SUMMARY'!$BR$206)+SUMIF('ANNUAL SUMMARY'!$L$174,K59,'ANNUAL SUMMARY'!$U$206)+SUMIF('ANNUAL SUMMARY'!$FE$118,K59,'ANNUAL SUMMARY'!$FN$150)+SUMIF('ANNUAL SUMMARY'!$DH$118,K59,'ANNUAL SUMMARY'!$DQ$150)+SUMIF('ANNUAL SUMMARY'!$BI$118,K59,'ANNUAL SUMMARY'!$BR$150)+SUMIF('ANNUAL SUMMARY'!$L$118,K59,'ANNUAL SUMMARY'!$U$150)+SUMIF('ANNUAL SUMMARY'!$FE$62,K59,'ANNUAL SUMMARY'!$FN$94)+SUMIF('ANNUAL SUMMARY'!$DH$62,K59,'ANNUAL SUMMARY'!$DQ$94)+SUMIF('ANNUAL SUMMARY'!$BI$62,K59,'ANNUAL SUMMARY'!$BR$94)+SUMIF('ANNUAL SUMMARY'!$L$62,K59,'ANNUAL SUMMARY'!$U$94)+SUMIF('ANNUAL SUMMARY'!$FE$6,K59,'ANNUAL SUMMARY'!$FN$38)+SUMIF('ANNUAL SUMMARY'!$DH$6,K59,'ANNUAL SUMMARY'!$DQ$38)+SUMIF('ANNUAL SUMMARY'!$BI$6,K59,'ANNUAL SUMMARY'!$BR$38)+SUMIF('ANNUAL SUMMARY'!$L$6,K59,'ANNUAL SUMMARY'!$U$38)</f>
        <v>0</v>
      </c>
      <c r="S87" s="877"/>
      <c r="T87" s="877"/>
      <c r="U87" s="877"/>
      <c r="V87" s="877"/>
      <c r="W87" s="877"/>
      <c r="X87" s="877"/>
      <c r="Y87" s="15"/>
      <c r="Z87" s="884" t="str">
        <f>IF('FRONT PAGE'!$A$1="www.fly-logics.com","REGISTRO AVIONES MÁS USADOS",0)</f>
        <v>REGISTRO AVIONES MÁS USADOS</v>
      </c>
      <c r="AA87" s="885"/>
      <c r="AB87" s="885"/>
      <c r="AC87" s="885"/>
      <c r="AD87" s="885"/>
      <c r="AE87" s="885"/>
      <c r="AF87" s="885"/>
      <c r="AG87" s="885"/>
      <c r="AH87" s="885"/>
      <c r="AI87" s="885"/>
      <c r="AJ87" s="885"/>
      <c r="AK87" s="885"/>
      <c r="AL87" s="885"/>
      <c r="AM87" s="885"/>
      <c r="AN87" s="885"/>
      <c r="AO87" s="885"/>
      <c r="AP87" s="885"/>
      <c r="AQ87" s="885"/>
      <c r="AR87" s="885"/>
      <c r="AS87" s="885"/>
      <c r="AT87" s="885"/>
      <c r="AU87" s="885"/>
      <c r="AV87" s="885"/>
      <c r="AW87" s="1263"/>
      <c r="AX87" s="154"/>
      <c r="AY87" s="764" t="str">
        <f>'ANNUAL SUMMARY'!$C$38</f>
        <v>APPROACHES</v>
      </c>
      <c r="AZ87" s="765"/>
      <c r="BA87" s="765"/>
      <c r="BB87" s="765"/>
      <c r="BC87" s="765"/>
      <c r="BD87" s="765"/>
      <c r="BE87" s="765"/>
      <c r="BF87" s="765"/>
      <c r="BG87" s="765"/>
      <c r="BH87" s="765"/>
      <c r="BI87" s="765"/>
      <c r="BJ87" s="765"/>
      <c r="BK87" s="765"/>
      <c r="BL87" s="871" t="str">
        <f>IF('FRONT PAGE'!$A$1="www.fly-logics.com","APP",0)</f>
        <v>APP</v>
      </c>
      <c r="BM87" s="872"/>
      <c r="BN87" s="872"/>
      <c r="BO87" s="877">
        <f>SUMIF('ANNUAL SUMMARY'!$FE$622,BH59,'ANNUAL SUMMARY'!$FN$654)+SUMIF('ANNUAL SUMMARY'!$DH$622,BH59,'ANNUAL SUMMARY'!$DQ$654)+SUMIF('ANNUAL SUMMARY'!$BI$622,BH59,'ANNUAL SUMMARY'!$BR$654)+SUMIF('ANNUAL SUMMARY'!$L$622,BH59,'ANNUAL SUMMARY'!$U$654)+SUMIF('ANNUAL SUMMARY'!$FE$566,BH59,'ANNUAL SUMMARY'!$FN$598)+SUMIF('ANNUAL SUMMARY'!$DH$566,BH59,'ANNUAL SUMMARY'!$DQ$598)+SUMIF('ANNUAL SUMMARY'!$BI$566,BH59,'ANNUAL SUMMARY'!$BR$598)+SUMIF('ANNUAL SUMMARY'!$L$566,BH59,'ANNUAL SUMMARY'!$U$598)+SUMIF('ANNUAL SUMMARY'!$FE$510,BH59,'ANNUAL SUMMARY'!$FN$542)+SUMIF('ANNUAL SUMMARY'!$DH$510,BH59,'ANNUAL SUMMARY'!$DQ$542)+SUMIF('ANNUAL SUMMARY'!$BI$510,BH59,'ANNUAL SUMMARY'!$BR$542)+SUMIF('ANNUAL SUMMARY'!$L$510,BH59,'ANNUAL SUMMARY'!$U$542)+SUMIF('ANNUAL SUMMARY'!$FE$454,BH59,'ANNUAL SUMMARY'!$FN$486)+SUMIF('ANNUAL SUMMARY'!$DH$454,BH59,'ANNUAL SUMMARY'!$DQ$486)+SUMIF('ANNUAL SUMMARY'!$BI$454,BH59,'ANNUAL SUMMARY'!$BR$486)+SUMIF('ANNUAL SUMMARY'!$L$454,BH59,'ANNUAL SUMMARY'!$U$486)+SUMIF('ANNUAL SUMMARY'!$FE$398,BH59,'ANNUAL SUMMARY'!$FN$430)+SUMIF('ANNUAL SUMMARY'!$DH$398,BH59,'ANNUAL SUMMARY'!$DQ$430)+SUMIF('ANNUAL SUMMARY'!$BI$398,BH59,'ANNUAL SUMMARY'!$BR$430)+SUMIF('ANNUAL SUMMARY'!$L$398,BH59,'ANNUAL SUMMARY'!$U$430)+SUMIF('ANNUAL SUMMARY'!$FE$342,BH59,'ANNUAL SUMMARY'!$FN$374)+SUMIF('ANNUAL SUMMARY'!$DH$342,BH59,'ANNUAL SUMMARY'!$DQ$374)+SUMIF('ANNUAL SUMMARY'!$BI$342,BH59,'ANNUAL SUMMARY'!$BR$374)+SUMIF('ANNUAL SUMMARY'!$L$342,BH59,'ANNUAL SUMMARY'!$U$374)+SUMIF('ANNUAL SUMMARY'!$FE$286,BH59,'ANNUAL SUMMARY'!$FN$318)+SUMIF('ANNUAL SUMMARY'!$DH$286,BH59,'ANNUAL SUMMARY'!$DQ$318)+SUMIF('ANNUAL SUMMARY'!$BI$286,BH59,'ANNUAL SUMMARY'!$BR$318)+SUMIF('ANNUAL SUMMARY'!$L$286,BH59,'ANNUAL SUMMARY'!$U$318)+SUMIF('ANNUAL SUMMARY'!$FE$230,BH59,'ANNUAL SUMMARY'!$FN$262)+SUMIF('ANNUAL SUMMARY'!$DH$230,BH59,'ANNUAL SUMMARY'!$DQ$262)+SUMIF('ANNUAL SUMMARY'!$BI$230,BH59,'ANNUAL SUMMARY'!$BR$262)+SUMIF('ANNUAL SUMMARY'!$L$230,BH59,'ANNUAL SUMMARY'!$U$262)+SUMIF('ANNUAL SUMMARY'!$FE$174,BH59,'ANNUAL SUMMARY'!$FN$206)+SUMIF('ANNUAL SUMMARY'!$DH$174,BH59,'ANNUAL SUMMARY'!$DQ$206)+SUMIF('ANNUAL SUMMARY'!$BI$174,BH59,'ANNUAL SUMMARY'!$BR$206)+SUMIF('ANNUAL SUMMARY'!$L$174,BH59,'ANNUAL SUMMARY'!$U$206)+SUMIF('ANNUAL SUMMARY'!$FE$118,BH59,'ANNUAL SUMMARY'!$FN$150)+SUMIF('ANNUAL SUMMARY'!$DH$118,BH59,'ANNUAL SUMMARY'!$DQ$150)+SUMIF('ANNUAL SUMMARY'!$BI$118,BH59,'ANNUAL SUMMARY'!$BR$150)+SUMIF('ANNUAL SUMMARY'!$L$118,BH59,'ANNUAL SUMMARY'!$U$150)+SUMIF('ANNUAL SUMMARY'!$FE$62,BH59,'ANNUAL SUMMARY'!$FN$94)+SUMIF('ANNUAL SUMMARY'!$DH$62,BH59,'ANNUAL SUMMARY'!$DQ$94)+SUMIF('ANNUAL SUMMARY'!$BI$62,BH59,'ANNUAL SUMMARY'!$BR$94)+SUMIF('ANNUAL SUMMARY'!$L$62,BH59,'ANNUAL SUMMARY'!$U$94)+SUMIF('ANNUAL SUMMARY'!$FE$6,BH59,'ANNUAL SUMMARY'!$FN$38)+SUMIF('ANNUAL SUMMARY'!$DH$6,BH59,'ANNUAL SUMMARY'!$DQ$38)+SUMIF('ANNUAL SUMMARY'!$BI$6,BH59,'ANNUAL SUMMARY'!$BR$38)+SUMIF('ANNUAL SUMMARY'!$L$6,BH59,'ANNUAL SUMMARY'!$U$38)</f>
        <v>0</v>
      </c>
      <c r="BP87" s="877"/>
      <c r="BQ87" s="877"/>
      <c r="BR87" s="877"/>
      <c r="BS87" s="877"/>
      <c r="BT87" s="877"/>
      <c r="BU87" s="877"/>
      <c r="BV87" s="15"/>
      <c r="BW87" s="884" t="str">
        <f>IF('FRONT PAGE'!$A$1="www.fly-logics.com","REGISTRO AVIONES MÁS USADOS",0)</f>
        <v>REGISTRO AVIONES MÁS USADOS</v>
      </c>
      <c r="BX87" s="885"/>
      <c r="BY87" s="885"/>
      <c r="BZ87" s="885"/>
      <c r="CA87" s="885"/>
      <c r="CB87" s="885"/>
      <c r="CC87" s="885"/>
      <c r="CD87" s="885"/>
      <c r="CE87" s="885"/>
      <c r="CF87" s="885"/>
      <c r="CG87" s="885"/>
      <c r="CH87" s="885"/>
      <c r="CI87" s="885"/>
      <c r="CJ87" s="885"/>
      <c r="CK87" s="885"/>
      <c r="CL87" s="885"/>
      <c r="CM87" s="885"/>
      <c r="CN87" s="885"/>
      <c r="CO87" s="885"/>
      <c r="CP87" s="885"/>
      <c r="CQ87" s="885"/>
      <c r="CR87" s="885"/>
      <c r="CS87" s="886"/>
      <c r="CT87" s="1263"/>
      <c r="CU87" s="1250"/>
      <c r="CV87" s="154"/>
      <c r="CW87" s="764" t="str">
        <f>'ANNUAL SUMMARY'!$C$38</f>
        <v>APPROACHES</v>
      </c>
      <c r="CX87" s="765"/>
      <c r="CY87" s="765"/>
      <c r="CZ87" s="765"/>
      <c r="DA87" s="765"/>
      <c r="DB87" s="765"/>
      <c r="DC87" s="765"/>
      <c r="DD87" s="765"/>
      <c r="DE87" s="765"/>
      <c r="DF87" s="765"/>
      <c r="DG87" s="765"/>
      <c r="DH87" s="765"/>
      <c r="DI87" s="765"/>
      <c r="DJ87" s="871" t="str">
        <f>IF('FRONT PAGE'!$A$1="www.fly-logics.com","APP",0)</f>
        <v>APP</v>
      </c>
      <c r="DK87" s="872"/>
      <c r="DL87" s="872"/>
      <c r="DM87" s="877">
        <f>SUMIF('ANNUAL SUMMARY'!$FE$622,DF59,'ANNUAL SUMMARY'!$FN$654)+SUMIF('ANNUAL SUMMARY'!$DH$622,DF59,'ANNUAL SUMMARY'!$DQ$654)+SUMIF('ANNUAL SUMMARY'!$BI$622,DF59,'ANNUAL SUMMARY'!$BR$654)+SUMIF('ANNUAL SUMMARY'!$L$622,DF59,'ANNUAL SUMMARY'!$U$654)+SUMIF('ANNUAL SUMMARY'!$FE$566,DF59,'ANNUAL SUMMARY'!$FN$598)+SUMIF('ANNUAL SUMMARY'!$DH$566,DF59,'ANNUAL SUMMARY'!$DQ$598)+SUMIF('ANNUAL SUMMARY'!$BI$566,DF59,'ANNUAL SUMMARY'!$BR$598)+SUMIF('ANNUAL SUMMARY'!$L$566,DF59,'ANNUAL SUMMARY'!$U$598)+SUMIF('ANNUAL SUMMARY'!$FE$510,DF59,'ANNUAL SUMMARY'!$FN$542)+SUMIF('ANNUAL SUMMARY'!$DH$510,DF59,'ANNUAL SUMMARY'!$DQ$542)+SUMIF('ANNUAL SUMMARY'!$BI$510,DF59,'ANNUAL SUMMARY'!$BR$542)+SUMIF('ANNUAL SUMMARY'!$L$510,DF59,'ANNUAL SUMMARY'!$U$542)+SUMIF('ANNUAL SUMMARY'!$FE$454,DF59,'ANNUAL SUMMARY'!$FN$486)+SUMIF('ANNUAL SUMMARY'!$DH$454,DF59,'ANNUAL SUMMARY'!$DQ$486)+SUMIF('ANNUAL SUMMARY'!$BI$454,DF59,'ANNUAL SUMMARY'!$BR$486)+SUMIF('ANNUAL SUMMARY'!$L$454,DF59,'ANNUAL SUMMARY'!$U$486)+SUMIF('ANNUAL SUMMARY'!$FE$398,DF59,'ANNUAL SUMMARY'!$FN$430)+SUMIF('ANNUAL SUMMARY'!$DH$398,DF59,'ANNUAL SUMMARY'!$DQ$430)+SUMIF('ANNUAL SUMMARY'!$BI$398,DF59,'ANNUAL SUMMARY'!$BR$430)+SUMIF('ANNUAL SUMMARY'!$L$398,DF59,'ANNUAL SUMMARY'!$U$430)+SUMIF('ANNUAL SUMMARY'!$FE$342,DF59,'ANNUAL SUMMARY'!$FN$374)+SUMIF('ANNUAL SUMMARY'!$DH$342,DF59,'ANNUAL SUMMARY'!$DQ$374)+SUMIF('ANNUAL SUMMARY'!$BI$342,DF59,'ANNUAL SUMMARY'!$BR$374)+SUMIF('ANNUAL SUMMARY'!$L$342,DF59,'ANNUAL SUMMARY'!$U$374)+SUMIF('ANNUAL SUMMARY'!$FE$286,DF59,'ANNUAL SUMMARY'!$FN$318)+SUMIF('ANNUAL SUMMARY'!$DH$286,DF59,'ANNUAL SUMMARY'!$DQ$318)+SUMIF('ANNUAL SUMMARY'!$BI$286,DF59,'ANNUAL SUMMARY'!$BR$318)+SUMIF('ANNUAL SUMMARY'!$L$286,DF59,'ANNUAL SUMMARY'!$U$318)+SUMIF('ANNUAL SUMMARY'!$FE$230,DF59,'ANNUAL SUMMARY'!$FN$262)+SUMIF('ANNUAL SUMMARY'!$DH$230,DF59,'ANNUAL SUMMARY'!$DQ$262)+SUMIF('ANNUAL SUMMARY'!$BI$230,DF59,'ANNUAL SUMMARY'!$BR$262)+SUMIF('ANNUAL SUMMARY'!$L$230,DF59,'ANNUAL SUMMARY'!$U$262)+SUMIF('ANNUAL SUMMARY'!$FE$174,DF59,'ANNUAL SUMMARY'!$FN$206)+SUMIF('ANNUAL SUMMARY'!$DH$174,DF59,'ANNUAL SUMMARY'!$DQ$206)+SUMIF('ANNUAL SUMMARY'!$BI$174,DF59,'ANNUAL SUMMARY'!$BR$206)+SUMIF('ANNUAL SUMMARY'!$L$174,DF59,'ANNUAL SUMMARY'!$U$206)+SUMIF('ANNUAL SUMMARY'!$FE$118,DF59,'ANNUAL SUMMARY'!$FN$150)+SUMIF('ANNUAL SUMMARY'!$DH$118,DF59,'ANNUAL SUMMARY'!$DQ$150)+SUMIF('ANNUAL SUMMARY'!$BI$118,DF59,'ANNUAL SUMMARY'!$BR$150)+SUMIF('ANNUAL SUMMARY'!$L$118,DF59,'ANNUAL SUMMARY'!$U$150)+SUMIF('ANNUAL SUMMARY'!$FE$62,DF59,'ANNUAL SUMMARY'!$FN$94)+SUMIF('ANNUAL SUMMARY'!$DH$62,DF59,'ANNUAL SUMMARY'!$DQ$94)+SUMIF('ANNUAL SUMMARY'!$BI$62,DF59,'ANNUAL SUMMARY'!$BR$94)+SUMIF('ANNUAL SUMMARY'!$L$62,DF59,'ANNUAL SUMMARY'!$U$94)+SUMIF('ANNUAL SUMMARY'!$FE$6,DF59,'ANNUAL SUMMARY'!$FN$38)+SUMIF('ANNUAL SUMMARY'!$DH$6,DF59,'ANNUAL SUMMARY'!$DQ$38)+SUMIF('ANNUAL SUMMARY'!$BI$6,DF59,'ANNUAL SUMMARY'!$BR$38)+SUMIF('ANNUAL SUMMARY'!$L$6,DF59,'ANNUAL SUMMARY'!$U$38)</f>
        <v>0</v>
      </c>
      <c r="DN87" s="877"/>
      <c r="DO87" s="877"/>
      <c r="DP87" s="877"/>
      <c r="DQ87" s="877"/>
      <c r="DR87" s="877"/>
      <c r="DS87" s="877"/>
      <c r="DT87" s="15"/>
      <c r="DU87" s="884" t="str">
        <f>IF('FRONT PAGE'!$A$1="www.fly-logics.com","REGISTRO AVIONES MÁS USADOS",0)</f>
        <v>REGISTRO AVIONES MÁS USADOS</v>
      </c>
      <c r="DV87" s="885"/>
      <c r="DW87" s="885"/>
      <c r="DX87" s="885"/>
      <c r="DY87" s="885"/>
      <c r="DZ87" s="885"/>
      <c r="EA87" s="885"/>
      <c r="EB87" s="885"/>
      <c r="EC87" s="885"/>
      <c r="ED87" s="885"/>
      <c r="EE87" s="885"/>
      <c r="EF87" s="885"/>
      <c r="EG87" s="885"/>
      <c r="EH87" s="885"/>
      <c r="EI87" s="885"/>
      <c r="EJ87" s="885"/>
      <c r="EK87" s="885"/>
      <c r="EL87" s="885"/>
      <c r="EM87" s="885"/>
      <c r="EN87" s="885"/>
      <c r="EO87" s="885"/>
      <c r="EP87" s="885"/>
      <c r="EQ87" s="885"/>
      <c r="ER87" s="1263"/>
      <c r="ES87" s="154"/>
      <c r="ET87" s="764" t="str">
        <f>'ANNUAL SUMMARY'!$C$38</f>
        <v>APPROACHES</v>
      </c>
      <c r="EU87" s="765"/>
      <c r="EV87" s="765"/>
      <c r="EW87" s="765"/>
      <c r="EX87" s="765"/>
      <c r="EY87" s="765"/>
      <c r="EZ87" s="765"/>
      <c r="FA87" s="765"/>
      <c r="FB87" s="765"/>
      <c r="FC87" s="765"/>
      <c r="FD87" s="765"/>
      <c r="FE87" s="765"/>
      <c r="FF87" s="765"/>
      <c r="FG87" s="871" t="str">
        <f>IF('FRONT PAGE'!$A$1="www.fly-logics.com","APP",0)</f>
        <v>APP</v>
      </c>
      <c r="FH87" s="872"/>
      <c r="FI87" s="872"/>
      <c r="FJ87" s="877">
        <f>SUMIF('ANNUAL SUMMARY'!$FE$622,FC59,'ANNUAL SUMMARY'!$FN$654)+SUMIF('ANNUAL SUMMARY'!$DH$622,FC59,'ANNUAL SUMMARY'!$DQ$654)+SUMIF('ANNUAL SUMMARY'!$BI$622,FC59,'ANNUAL SUMMARY'!$BR$654)+SUMIF('ANNUAL SUMMARY'!$L$622,FC59,'ANNUAL SUMMARY'!$U$654)+SUMIF('ANNUAL SUMMARY'!$FE$566,FC59,'ANNUAL SUMMARY'!$FN$598)+SUMIF('ANNUAL SUMMARY'!$DH$566,FC59,'ANNUAL SUMMARY'!$DQ$598)+SUMIF('ANNUAL SUMMARY'!$BI$566,FC59,'ANNUAL SUMMARY'!$BR$598)+SUMIF('ANNUAL SUMMARY'!$L$566,FC59,'ANNUAL SUMMARY'!$U$598)+SUMIF('ANNUAL SUMMARY'!$FE$510,FC59,'ANNUAL SUMMARY'!$FN$542)+SUMIF('ANNUAL SUMMARY'!$DH$510,FC59,'ANNUAL SUMMARY'!$DQ$542)+SUMIF('ANNUAL SUMMARY'!$BI$510,FC59,'ANNUAL SUMMARY'!$BR$542)+SUMIF('ANNUAL SUMMARY'!$L$510,FC59,'ANNUAL SUMMARY'!$U$542)+SUMIF('ANNUAL SUMMARY'!$FE$454,FC59,'ANNUAL SUMMARY'!$FN$486)+SUMIF('ANNUAL SUMMARY'!$DH$454,FC59,'ANNUAL SUMMARY'!$DQ$486)+SUMIF('ANNUAL SUMMARY'!$BI$454,FC59,'ANNUAL SUMMARY'!$BR$486)+SUMIF('ANNUAL SUMMARY'!$L$454,FC59,'ANNUAL SUMMARY'!$U$486)+SUMIF('ANNUAL SUMMARY'!$FE$398,FC59,'ANNUAL SUMMARY'!$FN$430)+SUMIF('ANNUAL SUMMARY'!$DH$398,FC59,'ANNUAL SUMMARY'!$DQ$430)+SUMIF('ANNUAL SUMMARY'!$BI$398,FC59,'ANNUAL SUMMARY'!$BR$430)+SUMIF('ANNUAL SUMMARY'!$L$398,FC59,'ANNUAL SUMMARY'!$U$430)+SUMIF('ANNUAL SUMMARY'!$FE$342,FC59,'ANNUAL SUMMARY'!$FN$374)+SUMIF('ANNUAL SUMMARY'!$DH$342,FC59,'ANNUAL SUMMARY'!$DQ$374)+SUMIF('ANNUAL SUMMARY'!$BI$342,FC59,'ANNUAL SUMMARY'!$BR$374)+SUMIF('ANNUAL SUMMARY'!$L$342,FC59,'ANNUAL SUMMARY'!$U$374)+SUMIF('ANNUAL SUMMARY'!$FE$286,FC59,'ANNUAL SUMMARY'!$FN$318)+SUMIF('ANNUAL SUMMARY'!$DH$286,FC59,'ANNUAL SUMMARY'!$DQ$318)+SUMIF('ANNUAL SUMMARY'!$BI$286,FC59,'ANNUAL SUMMARY'!$BR$318)+SUMIF('ANNUAL SUMMARY'!$L$286,FC59,'ANNUAL SUMMARY'!$U$318)+SUMIF('ANNUAL SUMMARY'!$FE$230,FC59,'ANNUAL SUMMARY'!$FN$262)+SUMIF('ANNUAL SUMMARY'!$DH$230,FC59,'ANNUAL SUMMARY'!$DQ$262)+SUMIF('ANNUAL SUMMARY'!$BI$230,FC59,'ANNUAL SUMMARY'!$BR$262)+SUMIF('ANNUAL SUMMARY'!$L$230,FC59,'ANNUAL SUMMARY'!$U$262)+SUMIF('ANNUAL SUMMARY'!$FE$174,FC59,'ANNUAL SUMMARY'!$FN$206)+SUMIF('ANNUAL SUMMARY'!$DH$174,FC59,'ANNUAL SUMMARY'!$DQ$206)+SUMIF('ANNUAL SUMMARY'!$BI$174,FC59,'ANNUAL SUMMARY'!$BR$206)+SUMIF('ANNUAL SUMMARY'!$L$174,FC59,'ANNUAL SUMMARY'!$U$206)+SUMIF('ANNUAL SUMMARY'!$FE$118,FC59,'ANNUAL SUMMARY'!$FN$150)+SUMIF('ANNUAL SUMMARY'!$DH$118,FC59,'ANNUAL SUMMARY'!$DQ$150)+SUMIF('ANNUAL SUMMARY'!$BI$118,FC59,'ANNUAL SUMMARY'!$BR$150)+SUMIF('ANNUAL SUMMARY'!$L$118,FC59,'ANNUAL SUMMARY'!$U$150)+SUMIF('ANNUAL SUMMARY'!$FE$62,FC59,'ANNUAL SUMMARY'!$FN$94)+SUMIF('ANNUAL SUMMARY'!$DH$62,FC59,'ANNUAL SUMMARY'!$DQ$94)+SUMIF('ANNUAL SUMMARY'!$BI$62,FC59,'ANNUAL SUMMARY'!$BR$94)+SUMIF('ANNUAL SUMMARY'!$L$62,FC59,'ANNUAL SUMMARY'!$U$94)+SUMIF('ANNUAL SUMMARY'!$FE$6,FC59,'ANNUAL SUMMARY'!$FN$38)+SUMIF('ANNUAL SUMMARY'!$DH$6,FC59,'ANNUAL SUMMARY'!$DQ$38)+SUMIF('ANNUAL SUMMARY'!$BI$6,FC59,'ANNUAL SUMMARY'!$BR$38)+SUMIF('ANNUAL SUMMARY'!$L$6,FC59,'ANNUAL SUMMARY'!$U$38)</f>
        <v>0</v>
      </c>
      <c r="FK87" s="877"/>
      <c r="FL87" s="877"/>
      <c r="FM87" s="877"/>
      <c r="FN87" s="877"/>
      <c r="FO87" s="877"/>
      <c r="FP87" s="877"/>
      <c r="FQ87" s="15"/>
      <c r="FR87" s="884" t="str">
        <f>IF('FRONT PAGE'!$A$1="www.fly-logics.com","REGISTRO AVIONES MÁS USADOS",0)</f>
        <v>REGISTRO AVIONES MÁS USADOS</v>
      </c>
      <c r="FS87" s="885"/>
      <c r="FT87" s="885"/>
      <c r="FU87" s="885"/>
      <c r="FV87" s="885"/>
      <c r="FW87" s="885"/>
      <c r="FX87" s="885"/>
      <c r="FY87" s="885"/>
      <c r="FZ87" s="885"/>
      <c r="GA87" s="885"/>
      <c r="GB87" s="885"/>
      <c r="GC87" s="885"/>
      <c r="GD87" s="885"/>
      <c r="GE87" s="885"/>
      <c r="GF87" s="885"/>
      <c r="GG87" s="885"/>
      <c r="GH87" s="885"/>
      <c r="GI87" s="885"/>
      <c r="GJ87" s="885"/>
      <c r="GK87" s="885"/>
      <c r="GL87" s="885"/>
      <c r="GM87" s="885"/>
      <c r="GN87" s="886"/>
      <c r="GO87" s="1263"/>
    </row>
    <row r="88" spans="1:197" ht="11.1" customHeight="1" x14ac:dyDescent="0.25">
      <c r="A88" s="154"/>
      <c r="B88" s="766"/>
      <c r="C88" s="767"/>
      <c r="D88" s="767"/>
      <c r="E88" s="767"/>
      <c r="F88" s="767"/>
      <c r="G88" s="767"/>
      <c r="H88" s="767"/>
      <c r="I88" s="767"/>
      <c r="J88" s="767"/>
      <c r="K88" s="767"/>
      <c r="L88" s="767"/>
      <c r="M88" s="767"/>
      <c r="N88" s="767"/>
      <c r="O88" s="873"/>
      <c r="P88" s="874"/>
      <c r="Q88" s="874"/>
      <c r="R88" s="877"/>
      <c r="S88" s="877"/>
      <c r="T88" s="877"/>
      <c r="U88" s="877"/>
      <c r="V88" s="877"/>
      <c r="W88" s="877"/>
      <c r="X88" s="877"/>
      <c r="Y88" s="15"/>
      <c r="Z88" s="887"/>
      <c r="AA88" s="888"/>
      <c r="AB88" s="888"/>
      <c r="AC88" s="888"/>
      <c r="AD88" s="888"/>
      <c r="AE88" s="888"/>
      <c r="AF88" s="888"/>
      <c r="AG88" s="888"/>
      <c r="AH88" s="888"/>
      <c r="AI88" s="888"/>
      <c r="AJ88" s="888"/>
      <c r="AK88" s="888"/>
      <c r="AL88" s="888"/>
      <c r="AM88" s="888"/>
      <c r="AN88" s="888"/>
      <c r="AO88" s="888"/>
      <c r="AP88" s="888"/>
      <c r="AQ88" s="888"/>
      <c r="AR88" s="888"/>
      <c r="AS88" s="888"/>
      <c r="AT88" s="888"/>
      <c r="AU88" s="888"/>
      <c r="AV88" s="888"/>
      <c r="AW88" s="1263"/>
      <c r="AX88" s="154"/>
      <c r="AY88" s="766"/>
      <c r="AZ88" s="767"/>
      <c r="BA88" s="767"/>
      <c r="BB88" s="767"/>
      <c r="BC88" s="767"/>
      <c r="BD88" s="767"/>
      <c r="BE88" s="767"/>
      <c r="BF88" s="767"/>
      <c r="BG88" s="767"/>
      <c r="BH88" s="767"/>
      <c r="BI88" s="767"/>
      <c r="BJ88" s="767"/>
      <c r="BK88" s="767"/>
      <c r="BL88" s="873"/>
      <c r="BM88" s="874"/>
      <c r="BN88" s="874"/>
      <c r="BO88" s="877"/>
      <c r="BP88" s="877"/>
      <c r="BQ88" s="877"/>
      <c r="BR88" s="877"/>
      <c r="BS88" s="877"/>
      <c r="BT88" s="877"/>
      <c r="BU88" s="877"/>
      <c r="BV88" s="15"/>
      <c r="BW88" s="887"/>
      <c r="BX88" s="888"/>
      <c r="BY88" s="888"/>
      <c r="BZ88" s="888"/>
      <c r="CA88" s="888"/>
      <c r="CB88" s="888"/>
      <c r="CC88" s="888"/>
      <c r="CD88" s="888"/>
      <c r="CE88" s="888"/>
      <c r="CF88" s="888"/>
      <c r="CG88" s="888"/>
      <c r="CH88" s="888"/>
      <c r="CI88" s="888"/>
      <c r="CJ88" s="888"/>
      <c r="CK88" s="888"/>
      <c r="CL88" s="888"/>
      <c r="CM88" s="888"/>
      <c r="CN88" s="888"/>
      <c r="CO88" s="888"/>
      <c r="CP88" s="888"/>
      <c r="CQ88" s="888"/>
      <c r="CR88" s="888"/>
      <c r="CS88" s="889"/>
      <c r="CT88" s="1263"/>
      <c r="CU88" s="1250"/>
      <c r="CV88" s="154"/>
      <c r="CW88" s="766"/>
      <c r="CX88" s="767"/>
      <c r="CY88" s="767"/>
      <c r="CZ88" s="767"/>
      <c r="DA88" s="767"/>
      <c r="DB88" s="767"/>
      <c r="DC88" s="767"/>
      <c r="DD88" s="767"/>
      <c r="DE88" s="767"/>
      <c r="DF88" s="767"/>
      <c r="DG88" s="767"/>
      <c r="DH88" s="767"/>
      <c r="DI88" s="767"/>
      <c r="DJ88" s="873"/>
      <c r="DK88" s="874"/>
      <c r="DL88" s="874"/>
      <c r="DM88" s="877"/>
      <c r="DN88" s="877"/>
      <c r="DO88" s="877"/>
      <c r="DP88" s="877"/>
      <c r="DQ88" s="877"/>
      <c r="DR88" s="877"/>
      <c r="DS88" s="877"/>
      <c r="DT88" s="15"/>
      <c r="DU88" s="887"/>
      <c r="DV88" s="888"/>
      <c r="DW88" s="888"/>
      <c r="DX88" s="888"/>
      <c r="DY88" s="888"/>
      <c r="DZ88" s="888"/>
      <c r="EA88" s="888"/>
      <c r="EB88" s="888"/>
      <c r="EC88" s="888"/>
      <c r="ED88" s="888"/>
      <c r="EE88" s="888"/>
      <c r="EF88" s="888"/>
      <c r="EG88" s="888"/>
      <c r="EH88" s="888"/>
      <c r="EI88" s="888"/>
      <c r="EJ88" s="888"/>
      <c r="EK88" s="888"/>
      <c r="EL88" s="888"/>
      <c r="EM88" s="888"/>
      <c r="EN88" s="888"/>
      <c r="EO88" s="888"/>
      <c r="EP88" s="888"/>
      <c r="EQ88" s="888"/>
      <c r="ER88" s="1263"/>
      <c r="ES88" s="154"/>
      <c r="ET88" s="766"/>
      <c r="EU88" s="767"/>
      <c r="EV88" s="767"/>
      <c r="EW88" s="767"/>
      <c r="EX88" s="767"/>
      <c r="EY88" s="767"/>
      <c r="EZ88" s="767"/>
      <c r="FA88" s="767"/>
      <c r="FB88" s="767"/>
      <c r="FC88" s="767"/>
      <c r="FD88" s="767"/>
      <c r="FE88" s="767"/>
      <c r="FF88" s="767"/>
      <c r="FG88" s="873"/>
      <c r="FH88" s="874"/>
      <c r="FI88" s="874"/>
      <c r="FJ88" s="877"/>
      <c r="FK88" s="877"/>
      <c r="FL88" s="877"/>
      <c r="FM88" s="877"/>
      <c r="FN88" s="877"/>
      <c r="FO88" s="877"/>
      <c r="FP88" s="877"/>
      <c r="FQ88" s="15"/>
      <c r="FR88" s="887"/>
      <c r="FS88" s="888"/>
      <c r="FT88" s="888"/>
      <c r="FU88" s="888"/>
      <c r="FV88" s="888"/>
      <c r="FW88" s="888"/>
      <c r="FX88" s="888"/>
      <c r="FY88" s="888"/>
      <c r="FZ88" s="888"/>
      <c r="GA88" s="888"/>
      <c r="GB88" s="888"/>
      <c r="GC88" s="888"/>
      <c r="GD88" s="888"/>
      <c r="GE88" s="888"/>
      <c r="GF88" s="888"/>
      <c r="GG88" s="888"/>
      <c r="GH88" s="888"/>
      <c r="GI88" s="888"/>
      <c r="GJ88" s="888"/>
      <c r="GK88" s="888"/>
      <c r="GL88" s="888"/>
      <c r="GM88" s="888"/>
      <c r="GN88" s="889"/>
      <c r="GO88" s="1263"/>
    </row>
    <row r="89" spans="1:197" ht="15" customHeight="1" x14ac:dyDescent="0.25">
      <c r="A89" s="154"/>
      <c r="B89" s="768"/>
      <c r="C89" s="769"/>
      <c r="D89" s="769"/>
      <c r="E89" s="769"/>
      <c r="F89" s="769"/>
      <c r="G89" s="769"/>
      <c r="H89" s="769"/>
      <c r="I89" s="769"/>
      <c r="J89" s="769"/>
      <c r="K89" s="769"/>
      <c r="L89" s="769"/>
      <c r="M89" s="769"/>
      <c r="N89" s="769"/>
      <c r="O89" s="875"/>
      <c r="P89" s="876"/>
      <c r="Q89" s="876"/>
      <c r="R89" s="877"/>
      <c r="S89" s="877"/>
      <c r="T89" s="877"/>
      <c r="U89" s="877"/>
      <c r="V89" s="877"/>
      <c r="W89" s="877"/>
      <c r="X89" s="877"/>
      <c r="Y89" s="15"/>
      <c r="Z89" s="709" t="str">
        <f>IF('FRONT PAGE'!$A$1="www.fly-logics.com","OWNERS",0)</f>
        <v>OWNERS</v>
      </c>
      <c r="AA89" s="710"/>
      <c r="AB89" s="710"/>
      <c r="AC89" s="710"/>
      <c r="AD89" s="710"/>
      <c r="AE89" s="710"/>
      <c r="AF89" s="843" t="s">
        <v>65</v>
      </c>
      <c r="AG89" s="843"/>
      <c r="AH89" s="843"/>
      <c r="AI89" s="843"/>
      <c r="AJ89" s="843"/>
      <c r="AK89" s="843"/>
      <c r="AL89" s="843"/>
      <c r="AM89" s="843"/>
      <c r="AN89" s="843"/>
      <c r="AO89" s="843"/>
      <c r="AP89" s="843"/>
      <c r="AQ89" s="843"/>
      <c r="AR89" s="843"/>
      <c r="AS89" s="843"/>
      <c r="AT89" s="843"/>
      <c r="AU89" s="843"/>
      <c r="AV89" s="843"/>
      <c r="AW89" s="1263"/>
      <c r="AX89" s="154"/>
      <c r="AY89" s="768"/>
      <c r="AZ89" s="769"/>
      <c r="BA89" s="769"/>
      <c r="BB89" s="769"/>
      <c r="BC89" s="769"/>
      <c r="BD89" s="769"/>
      <c r="BE89" s="769"/>
      <c r="BF89" s="769"/>
      <c r="BG89" s="769"/>
      <c r="BH89" s="769"/>
      <c r="BI89" s="769"/>
      <c r="BJ89" s="769"/>
      <c r="BK89" s="769"/>
      <c r="BL89" s="875"/>
      <c r="BM89" s="876"/>
      <c r="BN89" s="876"/>
      <c r="BO89" s="877"/>
      <c r="BP89" s="877"/>
      <c r="BQ89" s="877"/>
      <c r="BR89" s="877"/>
      <c r="BS89" s="877"/>
      <c r="BT89" s="877"/>
      <c r="BU89" s="877"/>
      <c r="BV89" s="15"/>
      <c r="BW89" s="709" t="str">
        <f>IF('FRONT PAGE'!$A$1="www.fly-logics.com","OWNERS",0)</f>
        <v>OWNERS</v>
      </c>
      <c r="BX89" s="710"/>
      <c r="BY89" s="710"/>
      <c r="BZ89" s="710"/>
      <c r="CA89" s="710"/>
      <c r="CB89" s="710"/>
      <c r="CC89" s="843" t="s">
        <v>65</v>
      </c>
      <c r="CD89" s="843"/>
      <c r="CE89" s="843"/>
      <c r="CF89" s="843"/>
      <c r="CG89" s="843"/>
      <c r="CH89" s="843"/>
      <c r="CI89" s="843"/>
      <c r="CJ89" s="843"/>
      <c r="CK89" s="843"/>
      <c r="CL89" s="843"/>
      <c r="CM89" s="843"/>
      <c r="CN89" s="843"/>
      <c r="CO89" s="843"/>
      <c r="CP89" s="843"/>
      <c r="CQ89" s="843"/>
      <c r="CR89" s="843"/>
      <c r="CS89" s="844"/>
      <c r="CT89" s="1263"/>
      <c r="CU89" s="1250"/>
      <c r="CV89" s="154"/>
      <c r="CW89" s="768"/>
      <c r="CX89" s="769"/>
      <c r="CY89" s="769"/>
      <c r="CZ89" s="769"/>
      <c r="DA89" s="769"/>
      <c r="DB89" s="769"/>
      <c r="DC89" s="769"/>
      <c r="DD89" s="769"/>
      <c r="DE89" s="769"/>
      <c r="DF89" s="769"/>
      <c r="DG89" s="769"/>
      <c r="DH89" s="769"/>
      <c r="DI89" s="769"/>
      <c r="DJ89" s="875"/>
      <c r="DK89" s="876"/>
      <c r="DL89" s="876"/>
      <c r="DM89" s="877"/>
      <c r="DN89" s="877"/>
      <c r="DO89" s="877"/>
      <c r="DP89" s="877"/>
      <c r="DQ89" s="877"/>
      <c r="DR89" s="877"/>
      <c r="DS89" s="877"/>
      <c r="DT89" s="15"/>
      <c r="DU89" s="709" t="str">
        <f>IF('FRONT PAGE'!$A$1="www.fly-logics.com","OWNERS",0)</f>
        <v>OWNERS</v>
      </c>
      <c r="DV89" s="710"/>
      <c r="DW89" s="710"/>
      <c r="DX89" s="710"/>
      <c r="DY89" s="710"/>
      <c r="DZ89" s="710"/>
      <c r="EA89" s="843" t="s">
        <v>65</v>
      </c>
      <c r="EB89" s="843"/>
      <c r="EC89" s="843"/>
      <c r="ED89" s="843"/>
      <c r="EE89" s="843"/>
      <c r="EF89" s="843"/>
      <c r="EG89" s="843"/>
      <c r="EH89" s="843"/>
      <c r="EI89" s="843"/>
      <c r="EJ89" s="843"/>
      <c r="EK89" s="843"/>
      <c r="EL89" s="843"/>
      <c r="EM89" s="843"/>
      <c r="EN89" s="843"/>
      <c r="EO89" s="843"/>
      <c r="EP89" s="843"/>
      <c r="EQ89" s="843"/>
      <c r="ER89" s="1263"/>
      <c r="ES89" s="154"/>
      <c r="ET89" s="768"/>
      <c r="EU89" s="769"/>
      <c r="EV89" s="769"/>
      <c r="EW89" s="769"/>
      <c r="EX89" s="769"/>
      <c r="EY89" s="769"/>
      <c r="EZ89" s="769"/>
      <c r="FA89" s="769"/>
      <c r="FB89" s="769"/>
      <c r="FC89" s="769"/>
      <c r="FD89" s="769"/>
      <c r="FE89" s="769"/>
      <c r="FF89" s="769"/>
      <c r="FG89" s="875"/>
      <c r="FH89" s="876"/>
      <c r="FI89" s="876"/>
      <c r="FJ89" s="877"/>
      <c r="FK89" s="877"/>
      <c r="FL89" s="877"/>
      <c r="FM89" s="877"/>
      <c r="FN89" s="877"/>
      <c r="FO89" s="877"/>
      <c r="FP89" s="877"/>
      <c r="FQ89" s="15"/>
      <c r="FR89" s="709" t="str">
        <f>IF('FRONT PAGE'!$A$1="www.fly-logics.com","OWNERS",0)</f>
        <v>OWNERS</v>
      </c>
      <c r="FS89" s="710"/>
      <c r="FT89" s="710"/>
      <c r="FU89" s="710"/>
      <c r="FV89" s="710"/>
      <c r="FW89" s="710"/>
      <c r="FX89" s="843" t="s">
        <v>65</v>
      </c>
      <c r="FY89" s="843"/>
      <c r="FZ89" s="843"/>
      <c r="GA89" s="843"/>
      <c r="GB89" s="843"/>
      <c r="GC89" s="843"/>
      <c r="GD89" s="843"/>
      <c r="GE89" s="843"/>
      <c r="GF89" s="843"/>
      <c r="GG89" s="843"/>
      <c r="GH89" s="843"/>
      <c r="GI89" s="843"/>
      <c r="GJ89" s="843"/>
      <c r="GK89" s="843"/>
      <c r="GL89" s="843"/>
      <c r="GM89" s="843"/>
      <c r="GN89" s="844"/>
      <c r="GO89" s="1263"/>
    </row>
    <row r="90" spans="1:197" ht="4.5" customHeight="1" x14ac:dyDescent="0.25">
      <c r="A90" s="154"/>
      <c r="B90" s="15"/>
      <c r="C90" s="15"/>
      <c r="D90" s="15"/>
      <c r="E90" s="15"/>
      <c r="F90" s="15"/>
      <c r="G90" s="15"/>
      <c r="H90" s="15"/>
      <c r="I90" s="15"/>
      <c r="J90" s="15"/>
      <c r="K90" s="15"/>
      <c r="L90" s="15"/>
      <c r="M90" s="15"/>
      <c r="N90" s="15"/>
      <c r="O90" s="15"/>
      <c r="P90" s="15"/>
      <c r="Q90" s="15"/>
      <c r="R90" s="15"/>
      <c r="S90" s="15"/>
      <c r="T90" s="15"/>
      <c r="U90" s="15"/>
      <c r="V90" s="15"/>
      <c r="W90" s="15"/>
      <c r="X90" s="15"/>
      <c r="Y90" s="15"/>
      <c r="Z90" s="711"/>
      <c r="AA90" s="712"/>
      <c r="AB90" s="712"/>
      <c r="AC90" s="712"/>
      <c r="AD90" s="712"/>
      <c r="AE90" s="712"/>
      <c r="AF90" s="845"/>
      <c r="AG90" s="845"/>
      <c r="AH90" s="845"/>
      <c r="AI90" s="845"/>
      <c r="AJ90" s="845"/>
      <c r="AK90" s="845"/>
      <c r="AL90" s="845"/>
      <c r="AM90" s="845"/>
      <c r="AN90" s="845"/>
      <c r="AO90" s="845"/>
      <c r="AP90" s="845"/>
      <c r="AQ90" s="845"/>
      <c r="AR90" s="845"/>
      <c r="AS90" s="845"/>
      <c r="AT90" s="845"/>
      <c r="AU90" s="845"/>
      <c r="AV90" s="845"/>
      <c r="AW90" s="1263"/>
      <c r="AX90" s="154"/>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711"/>
      <c r="BX90" s="712"/>
      <c r="BY90" s="712"/>
      <c r="BZ90" s="712"/>
      <c r="CA90" s="712"/>
      <c r="CB90" s="712"/>
      <c r="CC90" s="845"/>
      <c r="CD90" s="845"/>
      <c r="CE90" s="845"/>
      <c r="CF90" s="845"/>
      <c r="CG90" s="845"/>
      <c r="CH90" s="845"/>
      <c r="CI90" s="845"/>
      <c r="CJ90" s="845"/>
      <c r="CK90" s="845"/>
      <c r="CL90" s="845"/>
      <c r="CM90" s="845"/>
      <c r="CN90" s="845"/>
      <c r="CO90" s="845"/>
      <c r="CP90" s="845"/>
      <c r="CQ90" s="845"/>
      <c r="CR90" s="845"/>
      <c r="CS90" s="846"/>
      <c r="CT90" s="1263"/>
      <c r="CU90" s="1250"/>
      <c r="CV90" s="154"/>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711"/>
      <c r="DV90" s="712"/>
      <c r="DW90" s="712"/>
      <c r="DX90" s="712"/>
      <c r="DY90" s="712"/>
      <c r="DZ90" s="712"/>
      <c r="EA90" s="845"/>
      <c r="EB90" s="845"/>
      <c r="EC90" s="845"/>
      <c r="ED90" s="845"/>
      <c r="EE90" s="845"/>
      <c r="EF90" s="845"/>
      <c r="EG90" s="845"/>
      <c r="EH90" s="845"/>
      <c r="EI90" s="845"/>
      <c r="EJ90" s="845"/>
      <c r="EK90" s="845"/>
      <c r="EL90" s="845"/>
      <c r="EM90" s="845"/>
      <c r="EN90" s="845"/>
      <c r="EO90" s="845"/>
      <c r="EP90" s="845"/>
      <c r="EQ90" s="845"/>
      <c r="ER90" s="1263"/>
      <c r="ES90" s="154"/>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711"/>
      <c r="FS90" s="712"/>
      <c r="FT90" s="712"/>
      <c r="FU90" s="712"/>
      <c r="FV90" s="712"/>
      <c r="FW90" s="712"/>
      <c r="FX90" s="845"/>
      <c r="FY90" s="845"/>
      <c r="FZ90" s="845"/>
      <c r="GA90" s="845"/>
      <c r="GB90" s="845"/>
      <c r="GC90" s="845"/>
      <c r="GD90" s="845"/>
      <c r="GE90" s="845"/>
      <c r="GF90" s="845"/>
      <c r="GG90" s="845"/>
      <c r="GH90" s="845"/>
      <c r="GI90" s="845"/>
      <c r="GJ90" s="845"/>
      <c r="GK90" s="845"/>
      <c r="GL90" s="845"/>
      <c r="GM90" s="845"/>
      <c r="GN90" s="846"/>
      <c r="GO90" s="1263"/>
    </row>
    <row r="91" spans="1:197" ht="9.75" customHeight="1" x14ac:dyDescent="0.25">
      <c r="A91" s="154"/>
      <c r="B91" s="861" t="str">
        <f>IF('FRONT PAGE'!$A$1="www.fly-logics.com","ILS",0)</f>
        <v>ILS</v>
      </c>
      <c r="C91" s="861"/>
      <c r="D91" s="861"/>
      <c r="E91" s="861"/>
      <c r="F91" s="861"/>
      <c r="G91" s="861"/>
      <c r="H91" s="782" t="str">
        <f>IF('FRONT PAGE'!$A$1="www.fly-logics.com","VFR",0)</f>
        <v>VFR</v>
      </c>
      <c r="I91" s="783"/>
      <c r="J91" s="783"/>
      <c r="K91" s="783"/>
      <c r="L91" s="784"/>
      <c r="M91" s="782" t="str">
        <f>IF('FRONT PAGE'!$A$1="www.fly-logics.com","ADF",0)</f>
        <v>ADF</v>
      </c>
      <c r="N91" s="783"/>
      <c r="O91" s="783"/>
      <c r="P91" s="783"/>
      <c r="Q91" s="783"/>
      <c r="R91" s="784"/>
      <c r="S91" s="696" t="str">
        <f>IF('FRONT PAGE'!$A$1="www.fly-logics.com","VOR",0)</f>
        <v>VOR</v>
      </c>
      <c r="T91" s="696"/>
      <c r="U91" s="696"/>
      <c r="V91" s="696"/>
      <c r="W91" s="696"/>
      <c r="X91" s="696"/>
      <c r="Y91" s="15"/>
      <c r="Z91" s="709" t="str">
        <f>IF('FRONT PAGE'!$A$1="www.fly-logics.com","MANUFACTURER",0)</f>
        <v>MANUFACTURER</v>
      </c>
      <c r="AA91" s="710"/>
      <c r="AB91" s="710"/>
      <c r="AC91" s="710"/>
      <c r="AD91" s="710"/>
      <c r="AE91" s="710"/>
      <c r="AF91" s="690" t="s">
        <v>66</v>
      </c>
      <c r="AG91" s="690"/>
      <c r="AH91" s="690"/>
      <c r="AI91" s="690"/>
      <c r="AJ91" s="690"/>
      <c r="AK91" s="691"/>
      <c r="AL91" s="709" t="str">
        <f>IF('FRONT PAGE'!$A$1="www.fly-logics.com","MODEL",0)</f>
        <v>MODEL</v>
      </c>
      <c r="AM91" s="710"/>
      <c r="AN91" s="710"/>
      <c r="AO91" s="710"/>
      <c r="AP91" s="710"/>
      <c r="AQ91" s="710"/>
      <c r="AR91" s="689" t="s">
        <v>67</v>
      </c>
      <c r="AS91" s="690"/>
      <c r="AT91" s="690"/>
      <c r="AU91" s="690"/>
      <c r="AV91" s="690"/>
      <c r="AW91" s="1263"/>
      <c r="AX91" s="154"/>
      <c r="AY91" s="861" t="str">
        <f>IF('FRONT PAGE'!$A$1="www.fly-logics.com","ILS",0)</f>
        <v>ILS</v>
      </c>
      <c r="AZ91" s="861"/>
      <c r="BA91" s="861"/>
      <c r="BB91" s="861"/>
      <c r="BC91" s="861"/>
      <c r="BD91" s="861"/>
      <c r="BE91" s="782" t="str">
        <f>IF('FRONT PAGE'!$A$1="www.fly-logics.com","VFR",0)</f>
        <v>VFR</v>
      </c>
      <c r="BF91" s="783"/>
      <c r="BG91" s="783"/>
      <c r="BH91" s="783"/>
      <c r="BI91" s="784"/>
      <c r="BJ91" s="782" t="str">
        <f>IF('FRONT PAGE'!$A$1="www.fly-logics.com","ADF",0)</f>
        <v>ADF</v>
      </c>
      <c r="BK91" s="783"/>
      <c r="BL91" s="783"/>
      <c r="BM91" s="783"/>
      <c r="BN91" s="783"/>
      <c r="BO91" s="784"/>
      <c r="BP91" s="696" t="str">
        <f>IF('FRONT PAGE'!$A$1="www.fly-logics.com","VOR",0)</f>
        <v>VOR</v>
      </c>
      <c r="BQ91" s="696"/>
      <c r="BR91" s="696"/>
      <c r="BS91" s="696"/>
      <c r="BT91" s="696"/>
      <c r="BU91" s="696"/>
      <c r="BV91" s="15"/>
      <c r="BW91" s="709" t="str">
        <f>IF('FRONT PAGE'!$A$1="www.fly-logics.com","MANUFACTURER",0)</f>
        <v>MANUFACTURER</v>
      </c>
      <c r="BX91" s="710"/>
      <c r="BY91" s="710"/>
      <c r="BZ91" s="710"/>
      <c r="CA91" s="710"/>
      <c r="CB91" s="710"/>
      <c r="CC91" s="690" t="s">
        <v>66</v>
      </c>
      <c r="CD91" s="690"/>
      <c r="CE91" s="690"/>
      <c r="CF91" s="690"/>
      <c r="CG91" s="690"/>
      <c r="CH91" s="691"/>
      <c r="CI91" s="709" t="str">
        <f>IF('FRONT PAGE'!$A$1="www.fly-logics.com","MODEL",0)</f>
        <v>MODEL</v>
      </c>
      <c r="CJ91" s="710"/>
      <c r="CK91" s="710"/>
      <c r="CL91" s="710"/>
      <c r="CM91" s="710"/>
      <c r="CN91" s="710"/>
      <c r="CO91" s="689" t="s">
        <v>67</v>
      </c>
      <c r="CP91" s="690"/>
      <c r="CQ91" s="690"/>
      <c r="CR91" s="690"/>
      <c r="CS91" s="691"/>
      <c r="CT91" s="1263"/>
      <c r="CU91" s="1250"/>
      <c r="CV91" s="154"/>
      <c r="CW91" s="861" t="str">
        <f>IF('FRONT PAGE'!$A$1="www.fly-logics.com","ILS",0)</f>
        <v>ILS</v>
      </c>
      <c r="CX91" s="861"/>
      <c r="CY91" s="861"/>
      <c r="CZ91" s="861"/>
      <c r="DA91" s="861"/>
      <c r="DB91" s="861"/>
      <c r="DC91" s="782" t="str">
        <f>IF('FRONT PAGE'!$A$1="www.fly-logics.com","VFR",0)</f>
        <v>VFR</v>
      </c>
      <c r="DD91" s="783"/>
      <c r="DE91" s="783"/>
      <c r="DF91" s="783"/>
      <c r="DG91" s="784"/>
      <c r="DH91" s="782" t="str">
        <f>IF('FRONT PAGE'!$A$1="www.fly-logics.com","ADF",0)</f>
        <v>ADF</v>
      </c>
      <c r="DI91" s="783"/>
      <c r="DJ91" s="783"/>
      <c r="DK91" s="783"/>
      <c r="DL91" s="783"/>
      <c r="DM91" s="784"/>
      <c r="DN91" s="696" t="str">
        <f>IF('FRONT PAGE'!$A$1="www.fly-logics.com","VOR",0)</f>
        <v>VOR</v>
      </c>
      <c r="DO91" s="696"/>
      <c r="DP91" s="696"/>
      <c r="DQ91" s="696"/>
      <c r="DR91" s="696"/>
      <c r="DS91" s="696"/>
      <c r="DT91" s="15"/>
      <c r="DU91" s="709" t="str">
        <f>IF('FRONT PAGE'!$A$1="www.fly-logics.com","MANUFACTURER",0)</f>
        <v>MANUFACTURER</v>
      </c>
      <c r="DV91" s="710"/>
      <c r="DW91" s="710"/>
      <c r="DX91" s="710"/>
      <c r="DY91" s="710"/>
      <c r="DZ91" s="710"/>
      <c r="EA91" s="690" t="s">
        <v>66</v>
      </c>
      <c r="EB91" s="690"/>
      <c r="EC91" s="690"/>
      <c r="ED91" s="690"/>
      <c r="EE91" s="690"/>
      <c r="EF91" s="691"/>
      <c r="EG91" s="709" t="str">
        <f>IF('FRONT PAGE'!$A$1="www.fly-logics.com","MODEL",0)</f>
        <v>MODEL</v>
      </c>
      <c r="EH91" s="710"/>
      <c r="EI91" s="710"/>
      <c r="EJ91" s="710"/>
      <c r="EK91" s="710"/>
      <c r="EL91" s="710"/>
      <c r="EM91" s="689" t="s">
        <v>67</v>
      </c>
      <c r="EN91" s="690"/>
      <c r="EO91" s="690"/>
      <c r="EP91" s="690"/>
      <c r="EQ91" s="690"/>
      <c r="ER91" s="1263"/>
      <c r="ES91" s="154"/>
      <c r="ET91" s="861" t="str">
        <f>IF('FRONT PAGE'!$A$1="www.fly-logics.com","ILS",0)</f>
        <v>ILS</v>
      </c>
      <c r="EU91" s="861"/>
      <c r="EV91" s="861"/>
      <c r="EW91" s="861"/>
      <c r="EX91" s="861"/>
      <c r="EY91" s="861"/>
      <c r="EZ91" s="782" t="str">
        <f>IF('FRONT PAGE'!$A$1="www.fly-logics.com","VFR",0)</f>
        <v>VFR</v>
      </c>
      <c r="FA91" s="783"/>
      <c r="FB91" s="783"/>
      <c r="FC91" s="783"/>
      <c r="FD91" s="784"/>
      <c r="FE91" s="782" t="str">
        <f>IF('FRONT PAGE'!$A$1="www.fly-logics.com","ADF",0)</f>
        <v>ADF</v>
      </c>
      <c r="FF91" s="783"/>
      <c r="FG91" s="783"/>
      <c r="FH91" s="783"/>
      <c r="FI91" s="783"/>
      <c r="FJ91" s="784"/>
      <c r="FK91" s="696" t="str">
        <f>IF('FRONT PAGE'!$A$1="www.fly-logics.com","VOR",0)</f>
        <v>VOR</v>
      </c>
      <c r="FL91" s="696"/>
      <c r="FM91" s="696"/>
      <c r="FN91" s="696"/>
      <c r="FO91" s="696"/>
      <c r="FP91" s="696"/>
      <c r="FQ91" s="15"/>
      <c r="FR91" s="709" t="str">
        <f>IF('FRONT PAGE'!$A$1="www.fly-logics.com","MANUFACTURER",0)</f>
        <v>MANUFACTURER</v>
      </c>
      <c r="FS91" s="710"/>
      <c r="FT91" s="710"/>
      <c r="FU91" s="710"/>
      <c r="FV91" s="710"/>
      <c r="FW91" s="710"/>
      <c r="FX91" s="690" t="s">
        <v>66</v>
      </c>
      <c r="FY91" s="690"/>
      <c r="FZ91" s="690"/>
      <c r="GA91" s="690"/>
      <c r="GB91" s="690"/>
      <c r="GC91" s="691"/>
      <c r="GD91" s="709" t="str">
        <f>IF('FRONT PAGE'!$A$1="www.fly-logics.com","MODEL",0)</f>
        <v>MODEL</v>
      </c>
      <c r="GE91" s="710"/>
      <c r="GF91" s="710"/>
      <c r="GG91" s="710"/>
      <c r="GH91" s="710"/>
      <c r="GI91" s="710"/>
      <c r="GJ91" s="689" t="s">
        <v>67</v>
      </c>
      <c r="GK91" s="690"/>
      <c r="GL91" s="690"/>
      <c r="GM91" s="690"/>
      <c r="GN91" s="691"/>
      <c r="GO91" s="1263"/>
    </row>
    <row r="92" spans="1:197" ht="9.75" customHeight="1" x14ac:dyDescent="0.25">
      <c r="A92" s="154"/>
      <c r="B92" s="698">
        <f>SUMIF('ANNUAL SUMMARY'!$FE$622,K59,'ANNUAL SUMMARY'!$EV$659)+SUMIF('ANNUAL SUMMARY'!$DH$622,K59,'ANNUAL SUMMARY'!$CY$659)+SUMIF('ANNUAL SUMMARY'!$BI$622,K59,'ANNUAL SUMMARY'!$AZ$659)+SUMIF('ANNUAL SUMMARY'!$L$622,K59,'ANNUAL SUMMARY'!$C$659)+SUMIF('ANNUAL SUMMARY'!$FE$566,K59,'ANNUAL SUMMARY'!$EV$603)+SUMIF('ANNUAL SUMMARY'!$DH$566,K59,'ANNUAL SUMMARY'!$CY$603)+SUMIF('ANNUAL SUMMARY'!$BI$566,K59,'ANNUAL SUMMARY'!$AZ$603)+SUMIF('ANNUAL SUMMARY'!$L$566,K59,'ANNUAL SUMMARY'!$C$603)+SUMIF('ANNUAL SUMMARY'!$FE$510,K59,'ANNUAL SUMMARY'!$EV$547)+SUMIF('ANNUAL SUMMARY'!$DH$510,K59,'ANNUAL SUMMARY'!$CY$547)+SUMIF('ANNUAL SUMMARY'!$BI$510,K59,'ANNUAL SUMMARY'!$AZ$547)+SUMIF('ANNUAL SUMMARY'!$L$510,K59,'ANNUAL SUMMARY'!$C$547)+SUMIF('ANNUAL SUMMARY'!$FE$454,K59,'ANNUAL SUMMARY'!$EV$491)+SUMIF('ANNUAL SUMMARY'!$DH$454,K59,'ANNUAL SUMMARY'!$CY$491)+SUMIF('ANNUAL SUMMARY'!$BI$454,K59,'ANNUAL SUMMARY'!$AZ$491)+SUMIF('ANNUAL SUMMARY'!$L$454,K59,'ANNUAL SUMMARY'!$C$491)+SUMIF('ANNUAL SUMMARY'!$FE$398,K59,'ANNUAL SUMMARY'!$EV$435)+SUMIF('ANNUAL SUMMARY'!$DH$398,K59,'ANNUAL SUMMARY'!$CY$435)+SUMIF('ANNUAL SUMMARY'!$BI$398,K59,'ANNUAL SUMMARY'!$AZ$435)+SUMIF('ANNUAL SUMMARY'!$L$398,K59,'ANNUAL SUMMARY'!$C$435)+SUMIF('ANNUAL SUMMARY'!$FE$342,K59,'ANNUAL SUMMARY'!$EV$379)+SUMIF('ANNUAL SUMMARY'!$DH$342,K59,'ANNUAL SUMMARY'!$CY$379)+SUMIF('ANNUAL SUMMARY'!$BI$342,K59,'ANNUAL SUMMARY'!$AZ$379)+SUMIF('ANNUAL SUMMARY'!$L$342,K59,'ANNUAL SUMMARY'!$C$379)+SUMIF('ANNUAL SUMMARY'!$FE$286,K59,'ANNUAL SUMMARY'!$EV$323)+SUMIF('ANNUAL SUMMARY'!$DH$286,K59,'ANNUAL SUMMARY'!$CY$323)+SUMIF('ANNUAL SUMMARY'!$BI$286,K59,'ANNUAL SUMMARY'!$AZ$323)+SUMIF('ANNUAL SUMMARY'!$L$286,K59,'ANNUAL SUMMARY'!$C$323)+SUMIF('ANNUAL SUMMARY'!$FE$230,K59,'ANNUAL SUMMARY'!$EV$267)+SUMIF('ANNUAL SUMMARY'!$DH$230,K59,'ANNUAL SUMMARY'!$CY$267)+SUMIF('ANNUAL SUMMARY'!$BI$230,K59,'ANNUAL SUMMARY'!$AZ$267)+SUMIF('ANNUAL SUMMARY'!$L$230,K59,'ANNUAL SUMMARY'!$C$267)+SUMIF('ANNUAL SUMMARY'!$FE$174,K59,'ANNUAL SUMMARY'!$EV$211)+SUMIF('ANNUAL SUMMARY'!$DH$174,K59,'ANNUAL SUMMARY'!$CY$211)+SUMIF('ANNUAL SUMMARY'!$BI$174,K59,'ANNUAL SUMMARY'!$AZ$211)+SUMIF('ANNUAL SUMMARY'!$L$174,K59,'ANNUAL SUMMARY'!$C$211)+SUMIF('ANNUAL SUMMARY'!$FE$118,K59,'ANNUAL SUMMARY'!$EV$155)+SUMIF('ANNUAL SUMMARY'!$DH$118,K59,'ANNUAL SUMMARY'!$CY$155)+SUMIF('ANNUAL SUMMARY'!$BI$118,K59,'ANNUAL SUMMARY'!$AZ$155)+SUMIF('ANNUAL SUMMARY'!$L$118,K59,'ANNUAL SUMMARY'!$C$155)+SUMIF('ANNUAL SUMMARY'!$FE$62,K59,'ANNUAL SUMMARY'!$EV$99)+SUMIF('ANNUAL SUMMARY'!$DH$62,K59,'ANNUAL SUMMARY'!$CY$99)+SUMIF('ANNUAL SUMMARY'!$BI$62,K59,'ANNUAL SUMMARY'!$AZ$99)+SUMIF('ANNUAL SUMMARY'!$L$62,K59,'ANNUAL SUMMARY'!$C$99)+SUMIF('ANNUAL SUMMARY'!$FE$6,K59,'ANNUAL SUMMARY'!$EV$43)+SUMIF('ANNUAL SUMMARY'!$DH$6,K59,'ANNUAL SUMMARY'!$CY$43)+SUMIF('ANNUAL SUMMARY'!$BI$6,K59,'ANNUAL SUMMARY'!$AZ$43)+SUMIF('ANNUAL SUMMARY'!$L$6,K59,'ANNUAL SUMMARY'!$C$43)+SUMIF('PREVIOUS LOGS'!$K$6,K59,'PREVIOUS LOGS'!$B$39)+SUMIF('PREVIOUS LOGS'!$K$59,$K$6,'PREVIOUS LOGS'!$B$92)+SUMIF('PREVIOUS LOGS'!$K$112,K59,'PREVIOUS LOGS'!$B$145)+SUMIF('PREVIOUS LOGS'!$K$165,K59,'PREVIOUS LOGS'!$B$198)+SUMIF('PREVIOUS LOGS'!$K$218,K59,'PREVIOUS LOGS'!$B$251)+SUMIF('PREVIOUS LOGS'!$K$271,K59,'PREVIOUS LOGS'!$B$304)+SUMIF('PREVIOUS LOGS'!$K$324,K59,'PREVIOUS LOGS'!$B$357)+SUMIF('PREVIOUS LOGS'!$BH$6,K59,'PREVIOUS LOGS'!$AY$39)+SUMIF('PREVIOUS LOGS'!$BH$59,$K$6,'PREVIOUS LOGS'!$AY$92)+SUMIF('PREVIOUS LOGS'!$BH$112,K59,'PREVIOUS LOGS'!$AY$145)+SUMIF('PREVIOUS LOGS'!$BH$165,K59,'PREVIOUS LOGS'!$AY$198)+SUMIF('PREVIOUS LOGS'!$BH$218,K59,'PREVIOUS LOGS'!$AY$251)+SUMIF('PREVIOUS LOGS'!$BH$271,K59,'PREVIOUS LOGS'!$AY$304)+SUMIF('PREVIOUS LOGS'!$BH$324,K59,'PREVIOUS LOGS'!$AY$357)+SUMIF('PREVIOUS LOGS'!$DF$6,K59,'PREVIOUS LOGS'!$CW$39)+SUMIF('PREVIOUS LOGS'!$DF$59,$K$6,'PREVIOUS LOGS'!$CW$92)+SUMIF('PREVIOUS LOGS'!$DF$112,K59,'PREVIOUS LOGS'!$CW$145)+SUMIF('PREVIOUS LOGS'!$DF$165,K59,'PREVIOUS LOGS'!$CW$198)+SUMIF('PREVIOUS LOGS'!$DF$218,K59,'PREVIOUS LOGS'!$CW$251)+SUMIF('PREVIOUS LOGS'!$DF$271,K59,'PREVIOUS LOGS'!$CW$304)+SUMIF('PREVIOUS LOGS'!$DF$324,K59,'PREVIOUS LOGS'!$CW$357)+SUMIF('PREVIOUS LOGS'!$FC$6,K59,'PREVIOUS LOGS'!$ET$39)+SUMIF('PREVIOUS LOGS'!$FC$59,$K$6,'PREVIOUS LOGS'!$ET$92)+SUMIF('PREVIOUS LOGS'!$FC$112,K59,'PREVIOUS LOGS'!$ET$145)+SUMIF('PREVIOUS LOGS'!$FC$165,K59,'PREVIOUS LOGS'!$ET$198)+SUMIF('PREVIOUS LOGS'!$FC$218,K59,'PREVIOUS LOGS'!$ET$251)+SUMIF('PREVIOUS LOGS'!$FC$271,K59,'PREVIOUS LOGS'!$ET$304)+SUMIF('PREVIOUS LOGS'!$FC$324,K59,'PREVIOUS LOGS'!$ET$357)</f>
        <v>0</v>
      </c>
      <c r="C92" s="699"/>
      <c r="D92" s="699"/>
      <c r="E92" s="699"/>
      <c r="F92" s="699"/>
      <c r="G92" s="700"/>
      <c r="H92" s="698">
        <f>SUMIF('ANNUAL SUMMARY'!$FE$622,K59,'ANNUAL SUMMARY'!$FB$659)+SUMIF('ANNUAL SUMMARY'!$DH$622,K59,'ANNUAL SUMMARY'!$DE$659)+SUMIF('ANNUAL SUMMARY'!$BI$622,K59,'ANNUAL SUMMARY'!$BF$659)+SUMIF('ANNUAL SUMMARY'!$L$622,K59,'ANNUAL SUMMARY'!$I$659)+SUMIF('ANNUAL SUMMARY'!$FE$566,K59,'ANNUAL SUMMARY'!$FB$603)+SUMIF('ANNUAL SUMMARY'!$DH$566,K59,'ANNUAL SUMMARY'!$DE$603)+SUMIF('ANNUAL SUMMARY'!$BI$566,K59,'ANNUAL SUMMARY'!$BF$603)+SUMIF('ANNUAL SUMMARY'!$L$566,K59,'ANNUAL SUMMARY'!$I$603)+SUMIF('ANNUAL SUMMARY'!$FE$510,K59,'ANNUAL SUMMARY'!$FB$547)+SUMIF('ANNUAL SUMMARY'!$DH$510,K59,'ANNUAL SUMMARY'!$DE$547)+SUMIF('ANNUAL SUMMARY'!$BI$510,K59,'ANNUAL SUMMARY'!$BF$547)+SUMIF('ANNUAL SUMMARY'!$L$510,K59,'ANNUAL SUMMARY'!$I$547)+SUMIF('ANNUAL SUMMARY'!$FE$454,K59,'ANNUAL SUMMARY'!$FB$491)+SUMIF('ANNUAL SUMMARY'!$DH$454,K59,'ANNUAL SUMMARY'!$DE$491)+SUMIF('ANNUAL SUMMARY'!$BI$454,K59,'ANNUAL SUMMARY'!$BF$491)+SUMIF('ANNUAL SUMMARY'!$L$454,K59,'ANNUAL SUMMARY'!$I$491)+SUMIF('ANNUAL SUMMARY'!$FE$398,K59,'ANNUAL SUMMARY'!$FB$435)+SUMIF('ANNUAL SUMMARY'!$DH$398,K59,'ANNUAL SUMMARY'!$DE$435)+SUMIF('ANNUAL SUMMARY'!$BI$398,K59,'ANNUAL SUMMARY'!$BF$435)+SUMIF('ANNUAL SUMMARY'!$L$398,K59,'ANNUAL SUMMARY'!$I$435)+SUMIF('ANNUAL SUMMARY'!$FE$342,K59,'ANNUAL SUMMARY'!$FB$379)+SUMIF('ANNUAL SUMMARY'!$DH$342,K59,'ANNUAL SUMMARY'!$DE$379)+SUMIF('ANNUAL SUMMARY'!$BI$342,K59,'ANNUAL SUMMARY'!$BF$379)+SUMIF('ANNUAL SUMMARY'!$L$342,K59,'ANNUAL SUMMARY'!$I$379)+SUMIF('ANNUAL SUMMARY'!$FE$286,K59,'ANNUAL SUMMARY'!$FB$323)+SUMIF('ANNUAL SUMMARY'!$DH$286,K59,'ANNUAL SUMMARY'!$DE$323)+SUMIF('ANNUAL SUMMARY'!$BI$286,K59,'ANNUAL SUMMARY'!$BF$323)+SUMIF('ANNUAL SUMMARY'!$L$286,K59,'ANNUAL SUMMARY'!$I$323)+SUMIF('ANNUAL SUMMARY'!$FE$230,K59,'ANNUAL SUMMARY'!$FB$267)+SUMIF('ANNUAL SUMMARY'!$DH$230,K59,'ANNUAL SUMMARY'!$DE$267)+SUMIF('ANNUAL SUMMARY'!$BI$230,K59,'ANNUAL SUMMARY'!$BF$267)+SUMIF('ANNUAL SUMMARY'!$L$230,K59,'ANNUAL SUMMARY'!$I$267)+SUMIF('ANNUAL SUMMARY'!$FE$174,K59,'ANNUAL SUMMARY'!$FB$211)+SUMIF('ANNUAL SUMMARY'!$DH$174,K59,'ANNUAL SUMMARY'!$DE$211)+SUMIF('ANNUAL SUMMARY'!$BI$174,K59,'ANNUAL SUMMARY'!$BF$211)+SUMIF('ANNUAL SUMMARY'!$L$174,K59,'ANNUAL SUMMARY'!$I$211)+SUMIF('ANNUAL SUMMARY'!$FE$118,K59,'ANNUAL SUMMARY'!$FB$155)+SUMIF('ANNUAL SUMMARY'!$DH$118,K59,'ANNUAL SUMMARY'!$DE$155)+SUMIF('ANNUAL SUMMARY'!$BI$118,K59,'ANNUAL SUMMARY'!$BF$155)+SUMIF('ANNUAL SUMMARY'!$L$118,K59,'ANNUAL SUMMARY'!$I$155)+SUMIF('ANNUAL SUMMARY'!$FE$62,K59,'ANNUAL SUMMARY'!$FB$99)+SUMIF('ANNUAL SUMMARY'!$DH$62,K59,'ANNUAL SUMMARY'!$DE$99)+SUMIF('ANNUAL SUMMARY'!$BI$62,K59,'ANNUAL SUMMARY'!$BF$99)+SUMIF('ANNUAL SUMMARY'!$L$62,K59,'ANNUAL SUMMARY'!$I$99)+SUMIF('ANNUAL SUMMARY'!$FE$6,K59,'ANNUAL SUMMARY'!$FB$43)+SUMIF('ANNUAL SUMMARY'!$DH$6,K59,'ANNUAL SUMMARY'!$DE$43)+SUMIF('ANNUAL SUMMARY'!$BI$6,K59,'ANNUAL SUMMARY'!$BF$43)+SUMIF('ANNUAL SUMMARY'!$L$6,K59,'ANNUAL SUMMARY'!$I$43)+SUMIF('PREVIOUS LOGS'!$K$6,K59,'PREVIOUS LOGS'!$H$39)+SUMIF('PREVIOUS LOGS'!$K$59,$K$6,'PREVIOUS LOGS'!$B$92)+SUMIF('PREVIOUS LOGS'!$K$112,K59,'PREVIOUS LOGS'!$B$145)+SUMIF('PREVIOUS LOGS'!$K$165,K59,'PREVIOUS LOGS'!$B$198)+SUMIF('PREVIOUS LOGS'!$K$218,K59,'PREVIOUS LOGS'!$B$251)+SUMIF('PREVIOUS LOGS'!$K$271,K59,'PREVIOUS LOGS'!$B$304)+SUMIF('PREVIOUS LOGS'!$K$324,K59,'PREVIOUS LOGS'!$B$357)+SUMIF('PREVIOUS LOGS'!$BH$6,K59,'PREVIOUS LOGS'!$BE$39)+SUMIF('PREVIOUS LOGS'!$BH$59,$K$6,'PREVIOUS LOGS'!$AY$92)+SUMIF('PREVIOUS LOGS'!$BH$112,K59,'PREVIOUS LOGS'!$AY$145)+SUMIF('PREVIOUS LOGS'!$BH$165,K59,'PREVIOUS LOGS'!$AY$198)+SUMIF('PREVIOUS LOGS'!$BH$218,K59,'PREVIOUS LOGS'!$AY$251)+SUMIF('PREVIOUS LOGS'!$BH$271,K59,'PREVIOUS LOGS'!$AY$304)+SUMIF('PREVIOUS LOGS'!$BH$324,K59,'PREVIOUS LOGS'!$AY$357)+SUMIF('PREVIOUS LOGS'!$DF$6,K59,'PREVIOUS LOGS'!$DC$39)+SUMIF('PREVIOUS LOGS'!$DF$59,$K$6,'PREVIOUS LOGS'!$CW$92)+SUMIF('PREVIOUS LOGS'!$DF$112,K59,'PREVIOUS LOGS'!$CW$145)+SUMIF('PREVIOUS LOGS'!$DF$165,K59,'PREVIOUS LOGS'!$CW$198)+SUMIF('PREVIOUS LOGS'!$DF$218,K59,'PREVIOUS LOGS'!$CW$251)+SUMIF('PREVIOUS LOGS'!$DF$271,K59,'PREVIOUS LOGS'!$CW$304)+SUMIF('PREVIOUS LOGS'!$DF$324,K59,'PREVIOUS LOGS'!$CW$357)+SUMIF('PREVIOUS LOGS'!$FC$6,K59,'PREVIOUS LOGS'!$EZ$39)+SUMIF('PREVIOUS LOGS'!$FC$59,$K$6,'PREVIOUS LOGS'!$ET$92)+SUMIF('PREVIOUS LOGS'!$FC$112,K59,'PREVIOUS LOGS'!$ET$145)+SUMIF('PREVIOUS LOGS'!$FC$165,K59,'PREVIOUS LOGS'!$ET$198)+SUMIF('PREVIOUS LOGS'!$FC$218,K59,'PREVIOUS LOGS'!$ET$251)+SUMIF('PREVIOUS LOGS'!$FC$271,K59,'PREVIOUS LOGS'!$ET$304)+SUMIF('PREVIOUS LOGS'!$FC$324,K59,'PREVIOUS LOGS'!$ET$357)</f>
        <v>0</v>
      </c>
      <c r="I92" s="699"/>
      <c r="J92" s="699"/>
      <c r="K92" s="699"/>
      <c r="L92" s="700"/>
      <c r="M92" s="698">
        <f>SUMIF('ANNUAL SUMMARY'!$FE$622,K59,'ANNUAL SUMMARY'!$FH$659)+SUMIF('ANNUAL SUMMARY'!$DH$622,K59,'ANNUAL SUMMARY'!$DK$659)+SUMIF('ANNUAL SUMMARY'!$BI$622,K59,'ANNUAL SUMMARY'!$BL$659)+SUMIF('ANNUAL SUMMARY'!$L$622,K59,'ANNUAL SUMMARY'!$O$659)+SUMIF('ANNUAL SUMMARY'!$FE$566,K59,'ANNUAL SUMMARY'!$FH$603)+SUMIF('ANNUAL SUMMARY'!$DH$566,K59,'ANNUAL SUMMARY'!$DK$603)+SUMIF('ANNUAL SUMMARY'!$BI$566,K59,'ANNUAL SUMMARY'!$BL$603)+SUMIF('ANNUAL SUMMARY'!$L$566,K59,'ANNUAL SUMMARY'!$O$603)+SUMIF('ANNUAL SUMMARY'!$FE$510,K59,'ANNUAL SUMMARY'!$FH$547)+SUMIF('ANNUAL SUMMARY'!$DH$510,K59,'ANNUAL SUMMARY'!$DK$547)+SUMIF('ANNUAL SUMMARY'!$BI$510,K59,'ANNUAL SUMMARY'!$BL$547)+SUMIF('ANNUAL SUMMARY'!$L$510,K59,'ANNUAL SUMMARY'!$O$547)+SUMIF('ANNUAL SUMMARY'!$FE$454,K59,'ANNUAL SUMMARY'!$FH$491)+SUMIF('ANNUAL SUMMARY'!$DH$454,K59,'ANNUAL SUMMARY'!$DK$491)+SUMIF('ANNUAL SUMMARY'!$BI$454,K59,'ANNUAL SUMMARY'!$BL$491)+SUMIF('ANNUAL SUMMARY'!$L$454,K59,'ANNUAL SUMMARY'!$O$491)+SUMIF('ANNUAL SUMMARY'!$FE$398,K59,'ANNUAL SUMMARY'!$FH$435)+SUMIF('ANNUAL SUMMARY'!$DH$398,K59,'ANNUAL SUMMARY'!$DK$435)+SUMIF('ANNUAL SUMMARY'!$BI$398,K59,'ANNUAL SUMMARY'!$BL$435)+SUMIF('ANNUAL SUMMARY'!$L$398,K59,'ANNUAL SUMMARY'!$O$435)+SUMIF('ANNUAL SUMMARY'!$FE$342,K59,'ANNUAL SUMMARY'!$FH$379)+SUMIF('ANNUAL SUMMARY'!$DH$342,K59,'ANNUAL SUMMARY'!$DK$379)+SUMIF('ANNUAL SUMMARY'!$BI$342,K59,'ANNUAL SUMMARY'!$BL$379)+SUMIF('ANNUAL SUMMARY'!$L$342,K59,'ANNUAL SUMMARY'!$O$379)+SUMIF('ANNUAL SUMMARY'!$FE$286,K59,'ANNUAL SUMMARY'!$FH$323)+SUMIF('ANNUAL SUMMARY'!$DH$286,K59,'ANNUAL SUMMARY'!$DK$323)+SUMIF('ANNUAL SUMMARY'!$BI$286,K59,'ANNUAL SUMMARY'!$BL$323)+SUMIF('ANNUAL SUMMARY'!$L$286,K59,'ANNUAL SUMMARY'!$O$323)+SUMIF('ANNUAL SUMMARY'!$FE$230,K59,'ANNUAL SUMMARY'!$FH$267)+SUMIF('ANNUAL SUMMARY'!$DH$230,K59,'ANNUAL SUMMARY'!$DK$267)+SUMIF('ANNUAL SUMMARY'!$BI$230,K59,'ANNUAL SUMMARY'!$BL$267)+SUMIF('ANNUAL SUMMARY'!$L$230,K59,'ANNUAL SUMMARY'!$O$267)+SUMIF('ANNUAL SUMMARY'!$FE$174,K59,'ANNUAL SUMMARY'!$FH$211)+SUMIF('ANNUAL SUMMARY'!$DH$174,K59,'ANNUAL SUMMARY'!$DK$211)+SUMIF('ANNUAL SUMMARY'!$BI$174,K59,'ANNUAL SUMMARY'!$BL$211)+SUMIF('ANNUAL SUMMARY'!$L$174,K59,'ANNUAL SUMMARY'!$O$211)+SUMIF('ANNUAL SUMMARY'!$FE$118,K59,'ANNUAL SUMMARY'!$FH$155)+SUMIF('ANNUAL SUMMARY'!$DH$118,K59,'ANNUAL SUMMARY'!$DK$155)+SUMIF('ANNUAL SUMMARY'!$BI$118,K59,'ANNUAL SUMMARY'!$BL$155)+SUMIF('ANNUAL SUMMARY'!$L$118,K59,'ANNUAL SUMMARY'!$O$155)+SUMIF('ANNUAL SUMMARY'!$FE$62,K59,'ANNUAL SUMMARY'!$FH$99)+SUMIF('ANNUAL SUMMARY'!$DH$62,K59,'ANNUAL SUMMARY'!$DK$99)+SUMIF('ANNUAL SUMMARY'!$BI$62,K59,'ANNUAL SUMMARY'!$BL$99)+SUMIF('ANNUAL SUMMARY'!$L$62,K59,'ANNUAL SUMMARY'!$O$99)+SUMIF('ANNUAL SUMMARY'!$FE$6,K59,'ANNUAL SUMMARY'!$FH$43)+SUMIF('ANNUAL SUMMARY'!$DH$6,K59,'ANNUAL SUMMARY'!$DK$43)+SUMIF('ANNUAL SUMMARY'!$BI$6,K59,'ANNUAL SUMMARY'!$BL$43)+SUMIF('ANNUAL SUMMARY'!$L$6,K59,'ANNUAL SUMMARY'!$O$43)+SUMIF('PREVIOUS LOGS'!$K$6,K59,'PREVIOUS LOGS'!$M$39)+SUMIF('PREVIOUS LOGS'!$K$59,$K$6,'PREVIOUS LOGS'!$M$92)+SUMIF('PREVIOUS LOGS'!$K$112,K59,'PREVIOUS LOGS'!$M$145)+SUMIF('PREVIOUS LOGS'!$K$165,K59,'PREVIOUS LOGS'!$M$198)+SUMIF('PREVIOUS LOGS'!$K$218,K59,'PREVIOUS LOGS'!$M$251)+SUMIF('PREVIOUS LOGS'!$K$271,K59,'PREVIOUS LOGS'!$M$304)+SUMIF('PREVIOUS LOGS'!$K$324,K59,'PREVIOUS LOGS'!$M$357)+SUMIF('PREVIOUS LOGS'!$BH$6,K59,'PREVIOUS LOGS'!$BJ$39)+SUMIF('PREVIOUS LOGS'!$BH$59,$K$6,'PREVIOUS LOGS'!$BJ$92)+SUMIF('PREVIOUS LOGS'!$BH$112,K59,'PREVIOUS LOGS'!$BJ$145)+SUMIF('PREVIOUS LOGS'!$BH$165,K59,'PREVIOUS LOGS'!$BJ$198)+SUMIF('PREVIOUS LOGS'!$BH$218,K59,'PREVIOUS LOGS'!$BJ$251)+SUMIF('PREVIOUS LOGS'!$BH$271,K59,'PREVIOUS LOGS'!$BJ$304)+SUMIF('PREVIOUS LOGS'!$BH$324,K59,'PREVIOUS LOGS'!$BJ$357)+SUMIF('PREVIOUS LOGS'!$DF$6,K59,'PREVIOUS LOGS'!$DH$39)+SUMIF('PREVIOUS LOGS'!$DF$59,$K$6,'PREVIOUS LOGS'!$DH$92)+SUMIF('PREVIOUS LOGS'!$DF$112,K59,'PREVIOUS LOGS'!$DH$145)+SUMIF('PREVIOUS LOGS'!$DF$165,K59,'PREVIOUS LOGS'!$DH$198)+SUMIF('PREVIOUS LOGS'!$DF$218,K59,'PREVIOUS LOGS'!$DH$251)+SUMIF('PREVIOUS LOGS'!$DF$271,K59,'PREVIOUS LOGS'!$DH$304)+SUMIF('PREVIOUS LOGS'!$DF$324,K59,'PREVIOUS LOGS'!$DH$357)+SUMIF('PREVIOUS LOGS'!$FC$6,K59,'PREVIOUS LOGS'!$FE$39)+SUMIF('PREVIOUS LOGS'!$FC$59,$K$6,'PREVIOUS LOGS'!$FE$92)+SUMIF('PREVIOUS LOGS'!$FC$112,K59,'PREVIOUS LOGS'!$FE$145)+SUMIF('PREVIOUS LOGS'!$FC$165,K59,'PREVIOUS LOGS'!$FE$198)+SUMIF('PREVIOUS LOGS'!$FC$218,K59,'PREVIOUS LOGS'!$FE$251)+SUMIF('PREVIOUS LOGS'!$FC$271,K59,'PREVIOUS LOGS'!$FE$304)+SUMIF('PREVIOUS LOGS'!$FC$324,K59,'PREVIOUS LOGS'!$FE$357)</f>
        <v>0</v>
      </c>
      <c r="N92" s="699"/>
      <c r="O92" s="699"/>
      <c r="P92" s="699"/>
      <c r="Q92" s="699"/>
      <c r="R92" s="700"/>
      <c r="S92" s="698">
        <f>SUMIF('ANNUAL SUMMARY'!$FE$622,K59,'ANNUAL SUMMARY'!$FN$659)+SUMIF('ANNUAL SUMMARY'!$DH$622,K59,'ANNUAL SUMMARY'!$DQ$659)+SUMIF('ANNUAL SUMMARY'!$BI$622,K59,'ANNUAL SUMMARY'!$BR$659)+SUMIF('ANNUAL SUMMARY'!$L$622,K59,'ANNUAL SUMMARY'!$U$659)+SUMIF('ANNUAL SUMMARY'!$FE$566,K59,'ANNUAL SUMMARY'!$FN$603)+SUMIF('ANNUAL SUMMARY'!$DH$566,K59,'ANNUAL SUMMARY'!$DQ$603)+SUMIF('ANNUAL SUMMARY'!$BI$566,K59,'ANNUAL SUMMARY'!$BR$603)+SUMIF('ANNUAL SUMMARY'!$L$566,K59,'ANNUAL SUMMARY'!$U$603)+SUMIF('ANNUAL SUMMARY'!$FE$510,K59,'ANNUAL SUMMARY'!$FN$547)+SUMIF('ANNUAL SUMMARY'!$DH$510,K59,'ANNUAL SUMMARY'!$DQ$547)+SUMIF('ANNUAL SUMMARY'!$BI$510,K59,'ANNUAL SUMMARY'!$BR$547)+SUMIF('ANNUAL SUMMARY'!$L$510,K59,'ANNUAL SUMMARY'!$U$547)+SUMIF('ANNUAL SUMMARY'!$FE$454,K59,'ANNUAL SUMMARY'!$FN$491)+SUMIF('ANNUAL SUMMARY'!$DH$454,K59,'ANNUAL SUMMARY'!$DQ$491)+SUMIF('ANNUAL SUMMARY'!$BI$454,K59,'ANNUAL SUMMARY'!$BR$491)+SUMIF('ANNUAL SUMMARY'!$L$454,K59,'ANNUAL SUMMARY'!$U$491)+SUMIF('ANNUAL SUMMARY'!$FE$398,K59,'ANNUAL SUMMARY'!$FN$435)+SUMIF('ANNUAL SUMMARY'!$DH$398,K59,'ANNUAL SUMMARY'!$DQ$435)+SUMIF('ANNUAL SUMMARY'!$BI$398,K59,'ANNUAL SUMMARY'!$BR$435)+SUMIF('ANNUAL SUMMARY'!$L$398,K59,'ANNUAL SUMMARY'!$U$435)+SUMIF('ANNUAL SUMMARY'!$FE$342,K59,'ANNUAL SUMMARY'!$FN$379)+SUMIF('ANNUAL SUMMARY'!$DH$342,K59,'ANNUAL SUMMARY'!$DQ$379)+SUMIF('ANNUAL SUMMARY'!$BI$342,K59,'ANNUAL SUMMARY'!$BR$379)+SUMIF('ANNUAL SUMMARY'!$L$342,K59,'ANNUAL SUMMARY'!$U$379)+SUMIF('ANNUAL SUMMARY'!$FE$286,K59,'ANNUAL SUMMARY'!$FN$323)+SUMIF('ANNUAL SUMMARY'!$DH$286,K59,'ANNUAL SUMMARY'!$DQ$323)+SUMIF('ANNUAL SUMMARY'!$BI$286,K59,'ANNUAL SUMMARY'!$BR$323)+SUMIF('ANNUAL SUMMARY'!$L$286,K59,'ANNUAL SUMMARY'!$U$323)+SUMIF('ANNUAL SUMMARY'!$FE$230,K59,'ANNUAL SUMMARY'!$FN$267)+SUMIF('ANNUAL SUMMARY'!$DH$230,K59,'ANNUAL SUMMARY'!$DQ$267)+SUMIF('ANNUAL SUMMARY'!$BI$230,K59,'ANNUAL SUMMARY'!$BR$267)+SUMIF('ANNUAL SUMMARY'!$L$230,K59,'ANNUAL SUMMARY'!$U$267)+SUMIF('ANNUAL SUMMARY'!$FE$174,K59,'ANNUAL SUMMARY'!$FN$211)+SUMIF('ANNUAL SUMMARY'!$DH$174,K59,'ANNUAL SUMMARY'!$DQ$211)+SUMIF('ANNUAL SUMMARY'!$BI$174,K59,'ANNUAL SUMMARY'!$BR$211)+SUMIF('ANNUAL SUMMARY'!$L$174,K59,'ANNUAL SUMMARY'!$U$211)+SUMIF('ANNUAL SUMMARY'!$FE$118,K59,'ANNUAL SUMMARY'!$FN$155)+SUMIF('ANNUAL SUMMARY'!$DH$118,K59,'ANNUAL SUMMARY'!$DQ$155)+SUMIF('ANNUAL SUMMARY'!$BI$118,K59,'ANNUAL SUMMARY'!$BR$155)+SUMIF('ANNUAL SUMMARY'!$L$118,K59,'ANNUAL SUMMARY'!$U$155)+SUMIF('ANNUAL SUMMARY'!$FE$62,K59,'ANNUAL SUMMARY'!$FN$99)+SUMIF('ANNUAL SUMMARY'!$DH$62,K59,'ANNUAL SUMMARY'!$DQ$99)+SUMIF('ANNUAL SUMMARY'!$BI$62,K59,'ANNUAL SUMMARY'!$BR$99)+SUMIF('ANNUAL SUMMARY'!$L$62,K59,'ANNUAL SUMMARY'!$U$99)+SUMIF('ANNUAL SUMMARY'!$FE$6,K59,'ANNUAL SUMMARY'!$FN$43)+SUMIF('ANNUAL SUMMARY'!$DH$6,K59,'ANNUAL SUMMARY'!$DQ$43)+SUMIF('ANNUAL SUMMARY'!$BI$6,K59,'ANNUAL SUMMARY'!$BR$43)+SUMIF('ANNUAL SUMMARY'!$L$6,K59,'ANNUAL SUMMARY'!$U$43)</f>
        <v>0</v>
      </c>
      <c r="T92" s="699"/>
      <c r="U92" s="699"/>
      <c r="V92" s="699"/>
      <c r="W92" s="699"/>
      <c r="X92" s="700"/>
      <c r="Y92" s="15"/>
      <c r="Z92" s="711"/>
      <c r="AA92" s="712"/>
      <c r="AB92" s="712"/>
      <c r="AC92" s="712"/>
      <c r="AD92" s="712"/>
      <c r="AE92" s="712"/>
      <c r="AF92" s="693"/>
      <c r="AG92" s="693"/>
      <c r="AH92" s="693"/>
      <c r="AI92" s="693"/>
      <c r="AJ92" s="693"/>
      <c r="AK92" s="694"/>
      <c r="AL92" s="711"/>
      <c r="AM92" s="712"/>
      <c r="AN92" s="712"/>
      <c r="AO92" s="712"/>
      <c r="AP92" s="712"/>
      <c r="AQ92" s="712"/>
      <c r="AR92" s="692"/>
      <c r="AS92" s="693"/>
      <c r="AT92" s="693"/>
      <c r="AU92" s="693"/>
      <c r="AV92" s="693"/>
      <c r="AW92" s="1263"/>
      <c r="AX92" s="154"/>
      <c r="AY92" s="698">
        <f>SUMIF('ANNUAL SUMMARY'!$FE$622,BH59,'ANNUAL SUMMARY'!$EV$659)+SUMIF('ANNUAL SUMMARY'!$DH$622,BH59,'ANNUAL SUMMARY'!$CY$659)+SUMIF('ANNUAL SUMMARY'!$BI$622,BH59,'ANNUAL SUMMARY'!$AZ$659)+SUMIF('ANNUAL SUMMARY'!$L$622,BH59,'ANNUAL SUMMARY'!$C$659)+SUMIF('ANNUAL SUMMARY'!$FE$566,BH59,'ANNUAL SUMMARY'!$EV$603)+SUMIF('ANNUAL SUMMARY'!$DH$566,BH59,'ANNUAL SUMMARY'!$CY$603)+SUMIF('ANNUAL SUMMARY'!$BI$566,BH59,'ANNUAL SUMMARY'!$AZ$603)+SUMIF('ANNUAL SUMMARY'!$L$566,BH59,'ANNUAL SUMMARY'!$C$603)+SUMIF('ANNUAL SUMMARY'!$FE$510,BH59,'ANNUAL SUMMARY'!$EV$547)+SUMIF('ANNUAL SUMMARY'!$DH$510,BH59,'ANNUAL SUMMARY'!$CY$547)+SUMIF('ANNUAL SUMMARY'!$BI$510,BH59,'ANNUAL SUMMARY'!$AZ$547)+SUMIF('ANNUAL SUMMARY'!$L$510,BH59,'ANNUAL SUMMARY'!$C$547)+SUMIF('ANNUAL SUMMARY'!$FE$454,BH59,'ANNUAL SUMMARY'!$EV$491)+SUMIF('ANNUAL SUMMARY'!$DH$454,BH59,'ANNUAL SUMMARY'!$CY$491)+SUMIF('ANNUAL SUMMARY'!$BI$454,BH59,'ANNUAL SUMMARY'!$AZ$491)+SUMIF('ANNUAL SUMMARY'!$L$454,BH59,'ANNUAL SUMMARY'!$C$491)+SUMIF('ANNUAL SUMMARY'!$FE$398,BH59,'ANNUAL SUMMARY'!$EV$435)+SUMIF('ANNUAL SUMMARY'!$DH$398,BH59,'ANNUAL SUMMARY'!$CY$435)+SUMIF('ANNUAL SUMMARY'!$BI$398,BH59,'ANNUAL SUMMARY'!$AZ$435)+SUMIF('ANNUAL SUMMARY'!$L$398,BH59,'ANNUAL SUMMARY'!$C$435)+SUMIF('ANNUAL SUMMARY'!$FE$342,BH59,'ANNUAL SUMMARY'!$EV$379)+SUMIF('ANNUAL SUMMARY'!$DH$342,BH59,'ANNUAL SUMMARY'!$CY$379)+SUMIF('ANNUAL SUMMARY'!$BI$342,BH59,'ANNUAL SUMMARY'!$AZ$379)+SUMIF('ANNUAL SUMMARY'!$L$342,BH59,'ANNUAL SUMMARY'!$C$379)+SUMIF('ANNUAL SUMMARY'!$FE$286,BH59,'ANNUAL SUMMARY'!$EV$323)+SUMIF('ANNUAL SUMMARY'!$DH$286,BH59,'ANNUAL SUMMARY'!$CY$323)+SUMIF('ANNUAL SUMMARY'!$BI$286,BH59,'ANNUAL SUMMARY'!$AZ$323)+SUMIF('ANNUAL SUMMARY'!$L$286,BH59,'ANNUAL SUMMARY'!$C$323)+SUMIF('ANNUAL SUMMARY'!$FE$230,BH59,'ANNUAL SUMMARY'!$EV$267)+SUMIF('ANNUAL SUMMARY'!$DH$230,BH59,'ANNUAL SUMMARY'!$CY$267)+SUMIF('ANNUAL SUMMARY'!$BI$230,BH59,'ANNUAL SUMMARY'!$AZ$267)+SUMIF('ANNUAL SUMMARY'!$L$230,BH59,'ANNUAL SUMMARY'!$C$267)+SUMIF('ANNUAL SUMMARY'!$FE$174,BH59,'ANNUAL SUMMARY'!$EV$211)+SUMIF('ANNUAL SUMMARY'!$DH$174,BH59,'ANNUAL SUMMARY'!$CY$211)+SUMIF('ANNUAL SUMMARY'!$BI$174,BH59,'ANNUAL SUMMARY'!$AZ$211)+SUMIF('ANNUAL SUMMARY'!$L$174,BH59,'ANNUAL SUMMARY'!$C$211)+SUMIF('ANNUAL SUMMARY'!$FE$118,BH59,'ANNUAL SUMMARY'!$EV$155)+SUMIF('ANNUAL SUMMARY'!$DH$118,BH59,'ANNUAL SUMMARY'!$CY$155)+SUMIF('ANNUAL SUMMARY'!$BI$118,BH59,'ANNUAL SUMMARY'!$AZ$155)+SUMIF('ANNUAL SUMMARY'!$L$118,BH59,'ANNUAL SUMMARY'!$C$155)+SUMIF('ANNUAL SUMMARY'!$FE$62,BH59,'ANNUAL SUMMARY'!$EV$99)+SUMIF('ANNUAL SUMMARY'!$DH$62,BH59,'ANNUAL SUMMARY'!$CY$99)+SUMIF('ANNUAL SUMMARY'!$BI$62,BH59,'ANNUAL SUMMARY'!$AZ$99)+SUMIF('ANNUAL SUMMARY'!$L$62,BH59,'ANNUAL SUMMARY'!$C$99)+SUMIF('ANNUAL SUMMARY'!$FE$6,BH59,'ANNUAL SUMMARY'!$EV$43)+SUMIF('ANNUAL SUMMARY'!$DH$6,BH59,'ANNUAL SUMMARY'!$CY$43)+SUMIF('ANNUAL SUMMARY'!$BI$6,BH59,'ANNUAL SUMMARY'!$AZ$43)+SUMIF('ANNUAL SUMMARY'!$L$6,BH59,'ANNUAL SUMMARY'!$C$43)+SUMIF('PREVIOUS LOGS'!$K$6,BH59,'PREVIOUS LOGS'!$B$39)+SUMIF('PREVIOUS LOGS'!$K$59,$K$6,'PREVIOUS LOGS'!$B$92)+SUMIF('PREVIOUS LOGS'!$K$112,BH59,'PREVIOUS LOGS'!$B$145)+SUMIF('PREVIOUS LOGS'!$K$165,BH59,'PREVIOUS LOGS'!$B$198)+SUMIF('PREVIOUS LOGS'!$K$218,BH59,'PREVIOUS LOGS'!$B$251)+SUMIF('PREVIOUS LOGS'!$K$271,BH59,'PREVIOUS LOGS'!$B$304)+SUMIF('PREVIOUS LOGS'!$K$324,BH59,'PREVIOUS LOGS'!$B$357)+SUMIF('PREVIOUS LOGS'!$BH$6,BH59,'PREVIOUS LOGS'!$AY$39)+SUMIF('PREVIOUS LOGS'!$BH$59,$K$6,'PREVIOUS LOGS'!$AY$92)+SUMIF('PREVIOUS LOGS'!$BH$112,BH59,'PREVIOUS LOGS'!$AY$145)+SUMIF('PREVIOUS LOGS'!$BH$165,BH59,'PREVIOUS LOGS'!$AY$198)+SUMIF('PREVIOUS LOGS'!$BH$218,BH59,'PREVIOUS LOGS'!$AY$251)+SUMIF('PREVIOUS LOGS'!$BH$271,BH59,'PREVIOUS LOGS'!$AY$304)+SUMIF('PREVIOUS LOGS'!$BH$324,BH59,'PREVIOUS LOGS'!$AY$357)+SUMIF('PREVIOUS LOGS'!$DF$6,BH59,'PREVIOUS LOGS'!$CW$39)+SUMIF('PREVIOUS LOGS'!$DF$59,$K$6,'PREVIOUS LOGS'!$CW$92)+SUMIF('PREVIOUS LOGS'!$DF$112,BH59,'PREVIOUS LOGS'!$CW$145)+SUMIF('PREVIOUS LOGS'!$DF$165,BH59,'PREVIOUS LOGS'!$CW$198)+SUMIF('PREVIOUS LOGS'!$DF$218,BH59,'PREVIOUS LOGS'!$CW$251)+SUMIF('PREVIOUS LOGS'!$DF$271,BH59,'PREVIOUS LOGS'!$CW$304)+SUMIF('PREVIOUS LOGS'!$DF$324,BH59,'PREVIOUS LOGS'!$CW$357)+SUMIF('PREVIOUS LOGS'!$FC$6,BH59,'PREVIOUS LOGS'!$ET$39)+SUMIF('PREVIOUS LOGS'!$FC$59,$K$6,'PREVIOUS LOGS'!$ET$92)+SUMIF('PREVIOUS LOGS'!$FC$112,BH59,'PREVIOUS LOGS'!$ET$145)+SUMIF('PREVIOUS LOGS'!$FC$165,BH59,'PREVIOUS LOGS'!$ET$198)+SUMIF('PREVIOUS LOGS'!$FC$218,BH59,'PREVIOUS LOGS'!$ET$251)+SUMIF('PREVIOUS LOGS'!$FC$271,BH59,'PREVIOUS LOGS'!$ET$304)+SUMIF('PREVIOUS LOGS'!$FC$324,BH59,'PREVIOUS LOGS'!$ET$357)</f>
        <v>0</v>
      </c>
      <c r="AZ92" s="699"/>
      <c r="BA92" s="699"/>
      <c r="BB92" s="699"/>
      <c r="BC92" s="699"/>
      <c r="BD92" s="700"/>
      <c r="BE92" s="698">
        <f>SUMIF('ANNUAL SUMMARY'!$FE$622,BH59,'ANNUAL SUMMARY'!$FB$659)+SUMIF('ANNUAL SUMMARY'!$DH$622,BH59,'ANNUAL SUMMARY'!$DE$659)+SUMIF('ANNUAL SUMMARY'!$BI$622,BH59,'ANNUAL SUMMARY'!$BF$659)+SUMIF('ANNUAL SUMMARY'!$L$622,BH59,'ANNUAL SUMMARY'!$I$659)+SUMIF('ANNUAL SUMMARY'!$FE$566,BH59,'ANNUAL SUMMARY'!$FB$603)+SUMIF('ANNUAL SUMMARY'!$DH$566,BH59,'ANNUAL SUMMARY'!$DE$603)+SUMIF('ANNUAL SUMMARY'!$BI$566,BH59,'ANNUAL SUMMARY'!$BF$603)+SUMIF('ANNUAL SUMMARY'!$L$566,BH59,'ANNUAL SUMMARY'!$I$603)+SUMIF('ANNUAL SUMMARY'!$FE$510,BH59,'ANNUAL SUMMARY'!$FB$547)+SUMIF('ANNUAL SUMMARY'!$DH$510,BH59,'ANNUAL SUMMARY'!$DE$547)+SUMIF('ANNUAL SUMMARY'!$BI$510,BH59,'ANNUAL SUMMARY'!$BF$547)+SUMIF('ANNUAL SUMMARY'!$L$510,BH59,'ANNUAL SUMMARY'!$I$547)+SUMIF('ANNUAL SUMMARY'!$FE$454,BH59,'ANNUAL SUMMARY'!$FB$491)+SUMIF('ANNUAL SUMMARY'!$DH$454,BH59,'ANNUAL SUMMARY'!$DE$491)+SUMIF('ANNUAL SUMMARY'!$BI$454,BH59,'ANNUAL SUMMARY'!$BF$491)+SUMIF('ANNUAL SUMMARY'!$L$454,BH59,'ANNUAL SUMMARY'!$I$491)+SUMIF('ANNUAL SUMMARY'!$FE$398,BH59,'ANNUAL SUMMARY'!$FB$435)+SUMIF('ANNUAL SUMMARY'!$DH$398,BH59,'ANNUAL SUMMARY'!$DE$435)+SUMIF('ANNUAL SUMMARY'!$BI$398,BH59,'ANNUAL SUMMARY'!$BF$435)+SUMIF('ANNUAL SUMMARY'!$L$398,BH59,'ANNUAL SUMMARY'!$I$435)+SUMIF('ANNUAL SUMMARY'!$FE$342,BH59,'ANNUAL SUMMARY'!$FB$379)+SUMIF('ANNUAL SUMMARY'!$DH$342,BH59,'ANNUAL SUMMARY'!$DE$379)+SUMIF('ANNUAL SUMMARY'!$BI$342,BH59,'ANNUAL SUMMARY'!$BF$379)+SUMIF('ANNUAL SUMMARY'!$L$342,BH59,'ANNUAL SUMMARY'!$I$379)+SUMIF('ANNUAL SUMMARY'!$FE$286,BH59,'ANNUAL SUMMARY'!$FB$323)+SUMIF('ANNUAL SUMMARY'!$DH$286,BH59,'ANNUAL SUMMARY'!$DE$323)+SUMIF('ANNUAL SUMMARY'!$BI$286,BH59,'ANNUAL SUMMARY'!$BF$323)+SUMIF('ANNUAL SUMMARY'!$L$286,BH59,'ANNUAL SUMMARY'!$I$323)+SUMIF('ANNUAL SUMMARY'!$FE$230,BH59,'ANNUAL SUMMARY'!$FB$267)+SUMIF('ANNUAL SUMMARY'!$DH$230,BH59,'ANNUAL SUMMARY'!$DE$267)+SUMIF('ANNUAL SUMMARY'!$BI$230,BH59,'ANNUAL SUMMARY'!$BF$267)+SUMIF('ANNUAL SUMMARY'!$L$230,BH59,'ANNUAL SUMMARY'!$I$267)+SUMIF('ANNUAL SUMMARY'!$FE$174,BH59,'ANNUAL SUMMARY'!$FB$211)+SUMIF('ANNUAL SUMMARY'!$DH$174,BH59,'ANNUAL SUMMARY'!$DE$211)+SUMIF('ANNUAL SUMMARY'!$BI$174,BH59,'ANNUAL SUMMARY'!$BF$211)+SUMIF('ANNUAL SUMMARY'!$L$174,BH59,'ANNUAL SUMMARY'!$I$211)+SUMIF('ANNUAL SUMMARY'!$FE$118,BH59,'ANNUAL SUMMARY'!$FB$155)+SUMIF('ANNUAL SUMMARY'!$DH$118,BH59,'ANNUAL SUMMARY'!$DE$155)+SUMIF('ANNUAL SUMMARY'!$BI$118,BH59,'ANNUAL SUMMARY'!$BF$155)+SUMIF('ANNUAL SUMMARY'!$L$118,BH59,'ANNUAL SUMMARY'!$I$155)+SUMIF('ANNUAL SUMMARY'!$FE$62,BH59,'ANNUAL SUMMARY'!$FB$99)+SUMIF('ANNUAL SUMMARY'!$DH$62,BH59,'ANNUAL SUMMARY'!$DE$99)+SUMIF('ANNUAL SUMMARY'!$BI$62,BH59,'ANNUAL SUMMARY'!$BF$99)+SUMIF('ANNUAL SUMMARY'!$L$62,BH59,'ANNUAL SUMMARY'!$I$99)+SUMIF('ANNUAL SUMMARY'!$FE$6,BH59,'ANNUAL SUMMARY'!$FB$43)+SUMIF('ANNUAL SUMMARY'!$DH$6,BH59,'ANNUAL SUMMARY'!$DE$43)+SUMIF('ANNUAL SUMMARY'!$BI$6,BH59,'ANNUAL SUMMARY'!$BF$43)+SUMIF('ANNUAL SUMMARY'!$L$6,BH59,'ANNUAL SUMMARY'!$I$43)+SUMIF('PREVIOUS LOGS'!$K$6,BH59,'PREVIOUS LOGS'!$H$39)+SUMIF('PREVIOUS LOGS'!$K$59,$K$6,'PREVIOUS LOGS'!$B$92)+SUMIF('PREVIOUS LOGS'!$K$112,BH59,'PREVIOUS LOGS'!$B$145)+SUMIF('PREVIOUS LOGS'!$K$165,BH59,'PREVIOUS LOGS'!$B$198)+SUMIF('PREVIOUS LOGS'!$K$218,BH59,'PREVIOUS LOGS'!$B$251)+SUMIF('PREVIOUS LOGS'!$K$271,BH59,'PREVIOUS LOGS'!$B$304)+SUMIF('PREVIOUS LOGS'!$K$324,BH59,'PREVIOUS LOGS'!$B$357)+SUMIF('PREVIOUS LOGS'!$BH$6,BH59,'PREVIOUS LOGS'!$BE$39)+SUMIF('PREVIOUS LOGS'!$BH$59,$K$6,'PREVIOUS LOGS'!$AY$92)+SUMIF('PREVIOUS LOGS'!$BH$112,BH59,'PREVIOUS LOGS'!$AY$145)+SUMIF('PREVIOUS LOGS'!$BH$165,BH59,'PREVIOUS LOGS'!$AY$198)+SUMIF('PREVIOUS LOGS'!$BH$218,BH59,'PREVIOUS LOGS'!$AY$251)+SUMIF('PREVIOUS LOGS'!$BH$271,BH59,'PREVIOUS LOGS'!$AY$304)+SUMIF('PREVIOUS LOGS'!$BH$324,BH59,'PREVIOUS LOGS'!$AY$357)+SUMIF('PREVIOUS LOGS'!$DF$6,BH59,'PREVIOUS LOGS'!$DC$39)+SUMIF('PREVIOUS LOGS'!$DF$59,$K$6,'PREVIOUS LOGS'!$CW$92)+SUMIF('PREVIOUS LOGS'!$DF$112,BH59,'PREVIOUS LOGS'!$CW$145)+SUMIF('PREVIOUS LOGS'!$DF$165,BH59,'PREVIOUS LOGS'!$CW$198)+SUMIF('PREVIOUS LOGS'!$DF$218,BH59,'PREVIOUS LOGS'!$CW$251)+SUMIF('PREVIOUS LOGS'!$DF$271,BH59,'PREVIOUS LOGS'!$CW$304)+SUMIF('PREVIOUS LOGS'!$DF$324,BH59,'PREVIOUS LOGS'!$CW$357)+SUMIF('PREVIOUS LOGS'!$FC$6,BH59,'PREVIOUS LOGS'!$EZ$39)+SUMIF('PREVIOUS LOGS'!$FC$59,$K$6,'PREVIOUS LOGS'!$ET$92)+SUMIF('PREVIOUS LOGS'!$FC$112,BH59,'PREVIOUS LOGS'!$ET$145)+SUMIF('PREVIOUS LOGS'!$FC$165,BH59,'PREVIOUS LOGS'!$ET$198)+SUMIF('PREVIOUS LOGS'!$FC$218,BH59,'PREVIOUS LOGS'!$ET$251)+SUMIF('PREVIOUS LOGS'!$FC$271,BH59,'PREVIOUS LOGS'!$ET$304)+SUMIF('PREVIOUS LOGS'!$FC$324,BH59,'PREVIOUS LOGS'!$ET$357)</f>
        <v>0</v>
      </c>
      <c r="BF92" s="699"/>
      <c r="BG92" s="699"/>
      <c r="BH92" s="699"/>
      <c r="BI92" s="700"/>
      <c r="BJ92" s="698">
        <f>SUMIF('ANNUAL SUMMARY'!$FE$622,BH59,'ANNUAL SUMMARY'!$FH$659)+SUMIF('ANNUAL SUMMARY'!$DH$622,BH59,'ANNUAL SUMMARY'!$DK$659)+SUMIF('ANNUAL SUMMARY'!$BI$622,BH59,'ANNUAL SUMMARY'!$BL$659)+SUMIF('ANNUAL SUMMARY'!$L$622,BH59,'ANNUAL SUMMARY'!$O$659)+SUMIF('ANNUAL SUMMARY'!$FE$566,BH59,'ANNUAL SUMMARY'!$FH$603)+SUMIF('ANNUAL SUMMARY'!$DH$566,BH59,'ANNUAL SUMMARY'!$DK$603)+SUMIF('ANNUAL SUMMARY'!$BI$566,BH59,'ANNUAL SUMMARY'!$BL$603)+SUMIF('ANNUAL SUMMARY'!$L$566,BH59,'ANNUAL SUMMARY'!$O$603)+SUMIF('ANNUAL SUMMARY'!$FE$510,BH59,'ANNUAL SUMMARY'!$FH$547)+SUMIF('ANNUAL SUMMARY'!$DH$510,BH59,'ANNUAL SUMMARY'!$DK$547)+SUMIF('ANNUAL SUMMARY'!$BI$510,BH59,'ANNUAL SUMMARY'!$BL$547)+SUMIF('ANNUAL SUMMARY'!$L$510,BH59,'ANNUAL SUMMARY'!$O$547)+SUMIF('ANNUAL SUMMARY'!$FE$454,BH59,'ANNUAL SUMMARY'!$FH$491)+SUMIF('ANNUAL SUMMARY'!$DH$454,BH59,'ANNUAL SUMMARY'!$DK$491)+SUMIF('ANNUAL SUMMARY'!$BI$454,BH59,'ANNUAL SUMMARY'!$BL$491)+SUMIF('ANNUAL SUMMARY'!$L$454,BH59,'ANNUAL SUMMARY'!$O$491)+SUMIF('ANNUAL SUMMARY'!$FE$398,BH59,'ANNUAL SUMMARY'!$FH$435)+SUMIF('ANNUAL SUMMARY'!$DH$398,BH59,'ANNUAL SUMMARY'!$DK$435)+SUMIF('ANNUAL SUMMARY'!$BI$398,BH59,'ANNUAL SUMMARY'!$BL$435)+SUMIF('ANNUAL SUMMARY'!$L$398,BH59,'ANNUAL SUMMARY'!$O$435)+SUMIF('ANNUAL SUMMARY'!$FE$342,BH59,'ANNUAL SUMMARY'!$FH$379)+SUMIF('ANNUAL SUMMARY'!$DH$342,BH59,'ANNUAL SUMMARY'!$DK$379)+SUMIF('ANNUAL SUMMARY'!$BI$342,BH59,'ANNUAL SUMMARY'!$BL$379)+SUMIF('ANNUAL SUMMARY'!$L$342,BH59,'ANNUAL SUMMARY'!$O$379)+SUMIF('ANNUAL SUMMARY'!$FE$286,BH59,'ANNUAL SUMMARY'!$FH$323)+SUMIF('ANNUAL SUMMARY'!$DH$286,BH59,'ANNUAL SUMMARY'!$DK$323)+SUMIF('ANNUAL SUMMARY'!$BI$286,BH59,'ANNUAL SUMMARY'!$BL$323)+SUMIF('ANNUAL SUMMARY'!$L$286,BH59,'ANNUAL SUMMARY'!$O$323)+SUMIF('ANNUAL SUMMARY'!$FE$230,BH59,'ANNUAL SUMMARY'!$FH$267)+SUMIF('ANNUAL SUMMARY'!$DH$230,BH59,'ANNUAL SUMMARY'!$DK$267)+SUMIF('ANNUAL SUMMARY'!$BI$230,BH59,'ANNUAL SUMMARY'!$BL$267)+SUMIF('ANNUAL SUMMARY'!$L$230,BH59,'ANNUAL SUMMARY'!$O$267)+SUMIF('ANNUAL SUMMARY'!$FE$174,BH59,'ANNUAL SUMMARY'!$FH$211)+SUMIF('ANNUAL SUMMARY'!$DH$174,BH59,'ANNUAL SUMMARY'!$DK$211)+SUMIF('ANNUAL SUMMARY'!$BI$174,BH59,'ANNUAL SUMMARY'!$BL$211)+SUMIF('ANNUAL SUMMARY'!$L$174,BH59,'ANNUAL SUMMARY'!$O$211)+SUMIF('ANNUAL SUMMARY'!$FE$118,BH59,'ANNUAL SUMMARY'!$FH$155)+SUMIF('ANNUAL SUMMARY'!$DH$118,BH59,'ANNUAL SUMMARY'!$DK$155)+SUMIF('ANNUAL SUMMARY'!$BI$118,BH59,'ANNUAL SUMMARY'!$BL$155)+SUMIF('ANNUAL SUMMARY'!$L$118,BH59,'ANNUAL SUMMARY'!$O$155)+SUMIF('ANNUAL SUMMARY'!$FE$62,BH59,'ANNUAL SUMMARY'!$FH$99)+SUMIF('ANNUAL SUMMARY'!$DH$62,BH59,'ANNUAL SUMMARY'!$DK$99)+SUMIF('ANNUAL SUMMARY'!$BI$62,BH59,'ANNUAL SUMMARY'!$BL$99)+SUMIF('ANNUAL SUMMARY'!$L$62,BH59,'ANNUAL SUMMARY'!$O$99)+SUMIF('ANNUAL SUMMARY'!$FE$6,BH59,'ANNUAL SUMMARY'!$FH$43)+SUMIF('ANNUAL SUMMARY'!$DH$6,BH59,'ANNUAL SUMMARY'!$DK$43)+SUMIF('ANNUAL SUMMARY'!$BI$6,BH59,'ANNUAL SUMMARY'!$BL$43)+SUMIF('ANNUAL SUMMARY'!$L$6,BH59,'ANNUAL SUMMARY'!$O$43)+SUMIF('PREVIOUS LOGS'!$K$6,BH59,'PREVIOUS LOGS'!$M$39)+SUMIF('PREVIOUS LOGS'!$K$59,$K$6,'PREVIOUS LOGS'!$M$92)+SUMIF('PREVIOUS LOGS'!$K$112,BH59,'PREVIOUS LOGS'!$M$145)+SUMIF('PREVIOUS LOGS'!$K$165,BH59,'PREVIOUS LOGS'!$M$198)+SUMIF('PREVIOUS LOGS'!$K$218,BH59,'PREVIOUS LOGS'!$M$251)+SUMIF('PREVIOUS LOGS'!$K$271,BH59,'PREVIOUS LOGS'!$M$304)+SUMIF('PREVIOUS LOGS'!$K$324,BH59,'PREVIOUS LOGS'!$M$357)+SUMIF('PREVIOUS LOGS'!$BH$6,BH59,'PREVIOUS LOGS'!$BJ$39)+SUMIF('PREVIOUS LOGS'!$BH$59,$K$6,'PREVIOUS LOGS'!$BJ$92)+SUMIF('PREVIOUS LOGS'!$BH$112,BH59,'PREVIOUS LOGS'!$BJ$145)+SUMIF('PREVIOUS LOGS'!$BH$165,BH59,'PREVIOUS LOGS'!$BJ$198)+SUMIF('PREVIOUS LOGS'!$BH$218,BH59,'PREVIOUS LOGS'!$BJ$251)+SUMIF('PREVIOUS LOGS'!$BH$271,BH59,'PREVIOUS LOGS'!$BJ$304)+SUMIF('PREVIOUS LOGS'!$BH$324,BH59,'PREVIOUS LOGS'!$BJ$357)+SUMIF('PREVIOUS LOGS'!$DF$6,BH59,'PREVIOUS LOGS'!$DH$39)+SUMIF('PREVIOUS LOGS'!$DF$59,$K$6,'PREVIOUS LOGS'!$DH$92)+SUMIF('PREVIOUS LOGS'!$DF$112,BH59,'PREVIOUS LOGS'!$DH$145)+SUMIF('PREVIOUS LOGS'!$DF$165,BH59,'PREVIOUS LOGS'!$DH$198)+SUMIF('PREVIOUS LOGS'!$DF$218,BH59,'PREVIOUS LOGS'!$DH$251)+SUMIF('PREVIOUS LOGS'!$DF$271,BH59,'PREVIOUS LOGS'!$DH$304)+SUMIF('PREVIOUS LOGS'!$DF$324,BH59,'PREVIOUS LOGS'!$DH$357)+SUMIF('PREVIOUS LOGS'!$FC$6,BH59,'PREVIOUS LOGS'!$FE$39)+SUMIF('PREVIOUS LOGS'!$FC$59,$K$6,'PREVIOUS LOGS'!$FE$92)+SUMIF('PREVIOUS LOGS'!$FC$112,BH59,'PREVIOUS LOGS'!$FE$145)+SUMIF('PREVIOUS LOGS'!$FC$165,BH59,'PREVIOUS LOGS'!$FE$198)+SUMIF('PREVIOUS LOGS'!$FC$218,BH59,'PREVIOUS LOGS'!$FE$251)+SUMIF('PREVIOUS LOGS'!$FC$271,BH59,'PREVIOUS LOGS'!$FE$304)+SUMIF('PREVIOUS LOGS'!$FC$324,BH59,'PREVIOUS LOGS'!$FE$357)</f>
        <v>0</v>
      </c>
      <c r="BK92" s="699"/>
      <c r="BL92" s="699"/>
      <c r="BM92" s="699"/>
      <c r="BN92" s="699"/>
      <c r="BO92" s="700"/>
      <c r="BP92" s="698">
        <f>SUMIF('ANNUAL SUMMARY'!$FE$622,BH59,'ANNUAL SUMMARY'!$FN$659)+SUMIF('ANNUAL SUMMARY'!$DH$622,BH59,'ANNUAL SUMMARY'!$DQ$659)+SUMIF('ANNUAL SUMMARY'!$BI$622,BH59,'ANNUAL SUMMARY'!$BR$659)+SUMIF('ANNUAL SUMMARY'!$L$622,BH59,'ANNUAL SUMMARY'!$U$659)+SUMIF('ANNUAL SUMMARY'!$FE$566,BH59,'ANNUAL SUMMARY'!$FN$603)+SUMIF('ANNUAL SUMMARY'!$DH$566,BH59,'ANNUAL SUMMARY'!$DQ$603)+SUMIF('ANNUAL SUMMARY'!$BI$566,BH59,'ANNUAL SUMMARY'!$BR$603)+SUMIF('ANNUAL SUMMARY'!$L$566,BH59,'ANNUAL SUMMARY'!$U$603)+SUMIF('ANNUAL SUMMARY'!$FE$510,BH59,'ANNUAL SUMMARY'!$FN$547)+SUMIF('ANNUAL SUMMARY'!$DH$510,BH59,'ANNUAL SUMMARY'!$DQ$547)+SUMIF('ANNUAL SUMMARY'!$BI$510,BH59,'ANNUAL SUMMARY'!$BR$547)+SUMIF('ANNUAL SUMMARY'!$L$510,BH59,'ANNUAL SUMMARY'!$U$547)+SUMIF('ANNUAL SUMMARY'!$FE$454,BH59,'ANNUAL SUMMARY'!$FN$491)+SUMIF('ANNUAL SUMMARY'!$DH$454,BH59,'ANNUAL SUMMARY'!$DQ$491)+SUMIF('ANNUAL SUMMARY'!$BI$454,BH59,'ANNUAL SUMMARY'!$BR$491)+SUMIF('ANNUAL SUMMARY'!$L$454,BH59,'ANNUAL SUMMARY'!$U$491)+SUMIF('ANNUAL SUMMARY'!$FE$398,BH59,'ANNUAL SUMMARY'!$FN$435)+SUMIF('ANNUAL SUMMARY'!$DH$398,BH59,'ANNUAL SUMMARY'!$DQ$435)+SUMIF('ANNUAL SUMMARY'!$BI$398,BH59,'ANNUAL SUMMARY'!$BR$435)+SUMIF('ANNUAL SUMMARY'!$L$398,BH59,'ANNUAL SUMMARY'!$U$435)+SUMIF('ANNUAL SUMMARY'!$FE$342,BH59,'ANNUAL SUMMARY'!$FN$379)+SUMIF('ANNUAL SUMMARY'!$DH$342,BH59,'ANNUAL SUMMARY'!$DQ$379)+SUMIF('ANNUAL SUMMARY'!$BI$342,BH59,'ANNUAL SUMMARY'!$BR$379)+SUMIF('ANNUAL SUMMARY'!$L$342,BH59,'ANNUAL SUMMARY'!$U$379)+SUMIF('ANNUAL SUMMARY'!$FE$286,BH59,'ANNUAL SUMMARY'!$FN$323)+SUMIF('ANNUAL SUMMARY'!$DH$286,BH59,'ANNUAL SUMMARY'!$DQ$323)+SUMIF('ANNUAL SUMMARY'!$BI$286,BH59,'ANNUAL SUMMARY'!$BR$323)+SUMIF('ANNUAL SUMMARY'!$L$286,BH59,'ANNUAL SUMMARY'!$U$323)+SUMIF('ANNUAL SUMMARY'!$FE$230,BH59,'ANNUAL SUMMARY'!$FN$267)+SUMIF('ANNUAL SUMMARY'!$DH$230,BH59,'ANNUAL SUMMARY'!$DQ$267)+SUMIF('ANNUAL SUMMARY'!$BI$230,BH59,'ANNUAL SUMMARY'!$BR$267)+SUMIF('ANNUAL SUMMARY'!$L$230,BH59,'ANNUAL SUMMARY'!$U$267)+SUMIF('ANNUAL SUMMARY'!$FE$174,BH59,'ANNUAL SUMMARY'!$FN$211)+SUMIF('ANNUAL SUMMARY'!$DH$174,BH59,'ANNUAL SUMMARY'!$DQ$211)+SUMIF('ANNUAL SUMMARY'!$BI$174,BH59,'ANNUAL SUMMARY'!$BR$211)+SUMIF('ANNUAL SUMMARY'!$L$174,BH59,'ANNUAL SUMMARY'!$U$211)+SUMIF('ANNUAL SUMMARY'!$FE$118,BH59,'ANNUAL SUMMARY'!$FN$155)+SUMIF('ANNUAL SUMMARY'!$DH$118,BH59,'ANNUAL SUMMARY'!$DQ$155)+SUMIF('ANNUAL SUMMARY'!$BI$118,BH59,'ANNUAL SUMMARY'!$BR$155)+SUMIF('ANNUAL SUMMARY'!$L$118,BH59,'ANNUAL SUMMARY'!$U$155)+SUMIF('ANNUAL SUMMARY'!$FE$62,BH59,'ANNUAL SUMMARY'!$FN$99)+SUMIF('ANNUAL SUMMARY'!$DH$62,BH59,'ANNUAL SUMMARY'!$DQ$99)+SUMIF('ANNUAL SUMMARY'!$BI$62,BH59,'ANNUAL SUMMARY'!$BR$99)+SUMIF('ANNUAL SUMMARY'!$L$62,BH59,'ANNUAL SUMMARY'!$U$99)+SUMIF('ANNUAL SUMMARY'!$FE$6,BH59,'ANNUAL SUMMARY'!$FN$43)+SUMIF('ANNUAL SUMMARY'!$DH$6,BH59,'ANNUAL SUMMARY'!$DQ$43)+SUMIF('ANNUAL SUMMARY'!$BI$6,BH59,'ANNUAL SUMMARY'!$BR$43)+SUMIF('ANNUAL SUMMARY'!$L$6,BH59,'ANNUAL SUMMARY'!$U$43)</f>
        <v>0</v>
      </c>
      <c r="BQ92" s="699"/>
      <c r="BR92" s="699"/>
      <c r="BS92" s="699"/>
      <c r="BT92" s="699"/>
      <c r="BU92" s="700"/>
      <c r="BV92" s="15"/>
      <c r="BW92" s="711"/>
      <c r="BX92" s="712"/>
      <c r="BY92" s="712"/>
      <c r="BZ92" s="712"/>
      <c r="CA92" s="712"/>
      <c r="CB92" s="712"/>
      <c r="CC92" s="693"/>
      <c r="CD92" s="693"/>
      <c r="CE92" s="693"/>
      <c r="CF92" s="693"/>
      <c r="CG92" s="693"/>
      <c r="CH92" s="694"/>
      <c r="CI92" s="711"/>
      <c r="CJ92" s="712"/>
      <c r="CK92" s="712"/>
      <c r="CL92" s="712"/>
      <c r="CM92" s="712"/>
      <c r="CN92" s="712"/>
      <c r="CO92" s="692"/>
      <c r="CP92" s="693"/>
      <c r="CQ92" s="693"/>
      <c r="CR92" s="693"/>
      <c r="CS92" s="694"/>
      <c r="CT92" s="1263"/>
      <c r="CU92" s="1250"/>
      <c r="CV92" s="154"/>
      <c r="CW92" s="698">
        <f>SUMIF('ANNUAL SUMMARY'!$FE$622,DF59,'ANNUAL SUMMARY'!$EV$659)+SUMIF('ANNUAL SUMMARY'!$DH$622,DF59,'ANNUAL SUMMARY'!$CY$659)+SUMIF('ANNUAL SUMMARY'!$BI$622,DF59,'ANNUAL SUMMARY'!$AZ$659)+SUMIF('ANNUAL SUMMARY'!$L$622,DF59,'ANNUAL SUMMARY'!$C$659)+SUMIF('ANNUAL SUMMARY'!$FE$566,DF59,'ANNUAL SUMMARY'!$EV$603)+SUMIF('ANNUAL SUMMARY'!$DH$566,DF59,'ANNUAL SUMMARY'!$CY$603)+SUMIF('ANNUAL SUMMARY'!$BI$566,DF59,'ANNUAL SUMMARY'!$AZ$603)+SUMIF('ANNUAL SUMMARY'!$L$566,DF59,'ANNUAL SUMMARY'!$C$603)+SUMIF('ANNUAL SUMMARY'!$FE$510,DF59,'ANNUAL SUMMARY'!$EV$547)+SUMIF('ANNUAL SUMMARY'!$DH$510,DF59,'ANNUAL SUMMARY'!$CY$547)+SUMIF('ANNUAL SUMMARY'!$BI$510,DF59,'ANNUAL SUMMARY'!$AZ$547)+SUMIF('ANNUAL SUMMARY'!$L$510,DF59,'ANNUAL SUMMARY'!$C$547)+SUMIF('ANNUAL SUMMARY'!$FE$454,DF59,'ANNUAL SUMMARY'!$EV$491)+SUMIF('ANNUAL SUMMARY'!$DH$454,DF59,'ANNUAL SUMMARY'!$CY$491)+SUMIF('ANNUAL SUMMARY'!$BI$454,DF59,'ANNUAL SUMMARY'!$AZ$491)+SUMIF('ANNUAL SUMMARY'!$L$454,DF59,'ANNUAL SUMMARY'!$C$491)+SUMIF('ANNUAL SUMMARY'!$FE$398,DF59,'ANNUAL SUMMARY'!$EV$435)+SUMIF('ANNUAL SUMMARY'!$DH$398,DF59,'ANNUAL SUMMARY'!$CY$435)+SUMIF('ANNUAL SUMMARY'!$BI$398,DF59,'ANNUAL SUMMARY'!$AZ$435)+SUMIF('ANNUAL SUMMARY'!$L$398,DF59,'ANNUAL SUMMARY'!$C$435)+SUMIF('ANNUAL SUMMARY'!$FE$342,DF59,'ANNUAL SUMMARY'!$EV$379)+SUMIF('ANNUAL SUMMARY'!$DH$342,DF59,'ANNUAL SUMMARY'!$CY$379)+SUMIF('ANNUAL SUMMARY'!$BI$342,DF59,'ANNUAL SUMMARY'!$AZ$379)+SUMIF('ANNUAL SUMMARY'!$L$342,DF59,'ANNUAL SUMMARY'!$C$379)+SUMIF('ANNUAL SUMMARY'!$FE$286,DF59,'ANNUAL SUMMARY'!$EV$323)+SUMIF('ANNUAL SUMMARY'!$DH$286,DF59,'ANNUAL SUMMARY'!$CY$323)+SUMIF('ANNUAL SUMMARY'!$BI$286,DF59,'ANNUAL SUMMARY'!$AZ$323)+SUMIF('ANNUAL SUMMARY'!$L$286,DF59,'ANNUAL SUMMARY'!$C$323)+SUMIF('ANNUAL SUMMARY'!$FE$230,DF59,'ANNUAL SUMMARY'!$EV$267)+SUMIF('ANNUAL SUMMARY'!$DH$230,DF59,'ANNUAL SUMMARY'!$CY$267)+SUMIF('ANNUAL SUMMARY'!$BI$230,DF59,'ANNUAL SUMMARY'!$AZ$267)+SUMIF('ANNUAL SUMMARY'!$L$230,DF59,'ANNUAL SUMMARY'!$C$267)+SUMIF('ANNUAL SUMMARY'!$FE$174,DF59,'ANNUAL SUMMARY'!$EV$211)+SUMIF('ANNUAL SUMMARY'!$DH$174,DF59,'ANNUAL SUMMARY'!$CY$211)+SUMIF('ANNUAL SUMMARY'!$BI$174,DF59,'ANNUAL SUMMARY'!$AZ$211)+SUMIF('ANNUAL SUMMARY'!$L$174,DF59,'ANNUAL SUMMARY'!$C$211)+SUMIF('ANNUAL SUMMARY'!$FE$118,DF59,'ANNUAL SUMMARY'!$EV$155)+SUMIF('ANNUAL SUMMARY'!$DH$118,DF59,'ANNUAL SUMMARY'!$CY$155)+SUMIF('ANNUAL SUMMARY'!$BI$118,DF59,'ANNUAL SUMMARY'!$AZ$155)+SUMIF('ANNUAL SUMMARY'!$L$118,DF59,'ANNUAL SUMMARY'!$C$155)+SUMIF('ANNUAL SUMMARY'!$FE$62,DF59,'ANNUAL SUMMARY'!$EV$99)+SUMIF('ANNUAL SUMMARY'!$DH$62,DF59,'ANNUAL SUMMARY'!$CY$99)+SUMIF('ANNUAL SUMMARY'!$BI$62,DF59,'ANNUAL SUMMARY'!$AZ$99)+SUMIF('ANNUAL SUMMARY'!$L$62,DF59,'ANNUAL SUMMARY'!$C$99)+SUMIF('ANNUAL SUMMARY'!$FE$6,DF59,'ANNUAL SUMMARY'!$EV$43)+SUMIF('ANNUAL SUMMARY'!$DH$6,DF59,'ANNUAL SUMMARY'!$CY$43)+SUMIF('ANNUAL SUMMARY'!$BI$6,DF59,'ANNUAL SUMMARY'!$AZ$43)+SUMIF('ANNUAL SUMMARY'!$L$6,DF59,'ANNUAL SUMMARY'!$C$43)+SUMIF('PREVIOUS LOGS'!$K$6,DF59,'PREVIOUS LOGS'!$B$39)+SUMIF('PREVIOUS LOGS'!$K$59,$K$6,'PREVIOUS LOGS'!$B$92)+SUMIF('PREVIOUS LOGS'!$K$112,DF59,'PREVIOUS LOGS'!$B$145)+SUMIF('PREVIOUS LOGS'!$K$165,DF59,'PREVIOUS LOGS'!$B$198)+SUMIF('PREVIOUS LOGS'!$K$218,DF59,'PREVIOUS LOGS'!$B$251)+SUMIF('PREVIOUS LOGS'!$K$271,DF59,'PREVIOUS LOGS'!$B$304)+SUMIF('PREVIOUS LOGS'!$K$324,DF59,'PREVIOUS LOGS'!$B$357)+SUMIF('PREVIOUS LOGS'!$BH$6,DF59,'PREVIOUS LOGS'!$AY$39)+SUMIF('PREVIOUS LOGS'!$BH$59,$K$6,'PREVIOUS LOGS'!$AY$92)+SUMIF('PREVIOUS LOGS'!$BH$112,DF59,'PREVIOUS LOGS'!$AY$145)+SUMIF('PREVIOUS LOGS'!$BH$165,DF59,'PREVIOUS LOGS'!$AY$198)+SUMIF('PREVIOUS LOGS'!$BH$218,DF59,'PREVIOUS LOGS'!$AY$251)+SUMIF('PREVIOUS LOGS'!$BH$271,DF59,'PREVIOUS LOGS'!$AY$304)+SUMIF('PREVIOUS LOGS'!$BH$324,DF59,'PREVIOUS LOGS'!$AY$357)+SUMIF('PREVIOUS LOGS'!$DF$6,DF59,'PREVIOUS LOGS'!$CW$39)+SUMIF('PREVIOUS LOGS'!$DF$59,$K$6,'PREVIOUS LOGS'!$CW$92)+SUMIF('PREVIOUS LOGS'!$DF$112,DF59,'PREVIOUS LOGS'!$CW$145)+SUMIF('PREVIOUS LOGS'!$DF$165,DF59,'PREVIOUS LOGS'!$CW$198)+SUMIF('PREVIOUS LOGS'!$DF$218,DF59,'PREVIOUS LOGS'!$CW$251)+SUMIF('PREVIOUS LOGS'!$DF$271,DF59,'PREVIOUS LOGS'!$CW$304)+SUMIF('PREVIOUS LOGS'!$DF$324,DF59,'PREVIOUS LOGS'!$CW$357)+SUMIF('PREVIOUS LOGS'!$FC$6,DF59,'PREVIOUS LOGS'!$ET$39)+SUMIF('PREVIOUS LOGS'!$FC$59,$K$6,'PREVIOUS LOGS'!$ET$92)+SUMIF('PREVIOUS LOGS'!$FC$112,DF59,'PREVIOUS LOGS'!$ET$145)+SUMIF('PREVIOUS LOGS'!$FC$165,DF59,'PREVIOUS LOGS'!$ET$198)+SUMIF('PREVIOUS LOGS'!$FC$218,DF59,'PREVIOUS LOGS'!$ET$251)+SUMIF('PREVIOUS LOGS'!$FC$271,DF59,'PREVIOUS LOGS'!$ET$304)+SUMIF('PREVIOUS LOGS'!$FC$324,DF59,'PREVIOUS LOGS'!$ET$357)</f>
        <v>0</v>
      </c>
      <c r="CX92" s="699"/>
      <c r="CY92" s="699"/>
      <c r="CZ92" s="699"/>
      <c r="DA92" s="699"/>
      <c r="DB92" s="700"/>
      <c r="DC92" s="698">
        <f>SUMIF('ANNUAL SUMMARY'!$FE$622,DF59,'ANNUAL SUMMARY'!$FB$659)+SUMIF('ANNUAL SUMMARY'!$DH$622,DF59,'ANNUAL SUMMARY'!$DE$659)+SUMIF('ANNUAL SUMMARY'!$BI$622,DF59,'ANNUAL SUMMARY'!$BF$659)+SUMIF('ANNUAL SUMMARY'!$L$622,DF59,'ANNUAL SUMMARY'!$I$659)+SUMIF('ANNUAL SUMMARY'!$FE$566,DF59,'ANNUAL SUMMARY'!$FB$603)+SUMIF('ANNUAL SUMMARY'!$DH$566,DF59,'ANNUAL SUMMARY'!$DE$603)+SUMIF('ANNUAL SUMMARY'!$BI$566,DF59,'ANNUAL SUMMARY'!$BF$603)+SUMIF('ANNUAL SUMMARY'!$L$566,DF59,'ANNUAL SUMMARY'!$I$603)+SUMIF('ANNUAL SUMMARY'!$FE$510,DF59,'ANNUAL SUMMARY'!$FB$547)+SUMIF('ANNUAL SUMMARY'!$DH$510,DF59,'ANNUAL SUMMARY'!$DE$547)+SUMIF('ANNUAL SUMMARY'!$BI$510,DF59,'ANNUAL SUMMARY'!$BF$547)+SUMIF('ANNUAL SUMMARY'!$L$510,DF59,'ANNUAL SUMMARY'!$I$547)+SUMIF('ANNUAL SUMMARY'!$FE$454,DF59,'ANNUAL SUMMARY'!$FB$491)+SUMIF('ANNUAL SUMMARY'!$DH$454,DF59,'ANNUAL SUMMARY'!$DE$491)+SUMIF('ANNUAL SUMMARY'!$BI$454,DF59,'ANNUAL SUMMARY'!$BF$491)+SUMIF('ANNUAL SUMMARY'!$L$454,DF59,'ANNUAL SUMMARY'!$I$491)+SUMIF('ANNUAL SUMMARY'!$FE$398,DF59,'ANNUAL SUMMARY'!$FB$435)+SUMIF('ANNUAL SUMMARY'!$DH$398,DF59,'ANNUAL SUMMARY'!$DE$435)+SUMIF('ANNUAL SUMMARY'!$BI$398,DF59,'ANNUAL SUMMARY'!$BF$435)+SUMIF('ANNUAL SUMMARY'!$L$398,DF59,'ANNUAL SUMMARY'!$I$435)+SUMIF('ANNUAL SUMMARY'!$FE$342,DF59,'ANNUAL SUMMARY'!$FB$379)+SUMIF('ANNUAL SUMMARY'!$DH$342,DF59,'ANNUAL SUMMARY'!$DE$379)+SUMIF('ANNUAL SUMMARY'!$BI$342,DF59,'ANNUAL SUMMARY'!$BF$379)+SUMIF('ANNUAL SUMMARY'!$L$342,DF59,'ANNUAL SUMMARY'!$I$379)+SUMIF('ANNUAL SUMMARY'!$FE$286,DF59,'ANNUAL SUMMARY'!$FB$323)+SUMIF('ANNUAL SUMMARY'!$DH$286,DF59,'ANNUAL SUMMARY'!$DE$323)+SUMIF('ANNUAL SUMMARY'!$BI$286,DF59,'ANNUAL SUMMARY'!$BF$323)+SUMIF('ANNUAL SUMMARY'!$L$286,DF59,'ANNUAL SUMMARY'!$I$323)+SUMIF('ANNUAL SUMMARY'!$FE$230,DF59,'ANNUAL SUMMARY'!$FB$267)+SUMIF('ANNUAL SUMMARY'!$DH$230,DF59,'ANNUAL SUMMARY'!$DE$267)+SUMIF('ANNUAL SUMMARY'!$BI$230,DF59,'ANNUAL SUMMARY'!$BF$267)+SUMIF('ANNUAL SUMMARY'!$L$230,DF59,'ANNUAL SUMMARY'!$I$267)+SUMIF('ANNUAL SUMMARY'!$FE$174,DF59,'ANNUAL SUMMARY'!$FB$211)+SUMIF('ANNUAL SUMMARY'!$DH$174,DF59,'ANNUAL SUMMARY'!$DE$211)+SUMIF('ANNUAL SUMMARY'!$BI$174,DF59,'ANNUAL SUMMARY'!$BF$211)+SUMIF('ANNUAL SUMMARY'!$L$174,DF59,'ANNUAL SUMMARY'!$I$211)+SUMIF('ANNUAL SUMMARY'!$FE$118,DF59,'ANNUAL SUMMARY'!$FB$155)+SUMIF('ANNUAL SUMMARY'!$DH$118,DF59,'ANNUAL SUMMARY'!$DE$155)+SUMIF('ANNUAL SUMMARY'!$BI$118,DF59,'ANNUAL SUMMARY'!$BF$155)+SUMIF('ANNUAL SUMMARY'!$L$118,DF59,'ANNUAL SUMMARY'!$I$155)+SUMIF('ANNUAL SUMMARY'!$FE$62,DF59,'ANNUAL SUMMARY'!$FB$99)+SUMIF('ANNUAL SUMMARY'!$DH$62,DF59,'ANNUAL SUMMARY'!$DE$99)+SUMIF('ANNUAL SUMMARY'!$BI$62,DF59,'ANNUAL SUMMARY'!$BF$99)+SUMIF('ANNUAL SUMMARY'!$L$62,DF59,'ANNUAL SUMMARY'!$I$99)+SUMIF('ANNUAL SUMMARY'!$FE$6,DF59,'ANNUAL SUMMARY'!$FB$43)+SUMIF('ANNUAL SUMMARY'!$DH$6,DF59,'ANNUAL SUMMARY'!$DE$43)+SUMIF('ANNUAL SUMMARY'!$BI$6,DF59,'ANNUAL SUMMARY'!$BF$43)+SUMIF('ANNUAL SUMMARY'!$L$6,DF59,'ANNUAL SUMMARY'!$I$43)+SUMIF('PREVIOUS LOGS'!$K$6,DF59,'PREVIOUS LOGS'!$H$39)+SUMIF('PREVIOUS LOGS'!$K$59,$K$6,'PREVIOUS LOGS'!$B$92)+SUMIF('PREVIOUS LOGS'!$K$112,DF59,'PREVIOUS LOGS'!$B$145)+SUMIF('PREVIOUS LOGS'!$K$165,DF59,'PREVIOUS LOGS'!$B$198)+SUMIF('PREVIOUS LOGS'!$K$218,DF59,'PREVIOUS LOGS'!$B$251)+SUMIF('PREVIOUS LOGS'!$K$271,DF59,'PREVIOUS LOGS'!$B$304)+SUMIF('PREVIOUS LOGS'!$K$324,DF59,'PREVIOUS LOGS'!$B$357)+SUMIF('PREVIOUS LOGS'!$BH$6,DF59,'PREVIOUS LOGS'!$BE$39)+SUMIF('PREVIOUS LOGS'!$BH$59,$K$6,'PREVIOUS LOGS'!$AY$92)+SUMIF('PREVIOUS LOGS'!$BH$112,DF59,'PREVIOUS LOGS'!$AY$145)+SUMIF('PREVIOUS LOGS'!$BH$165,DF59,'PREVIOUS LOGS'!$AY$198)+SUMIF('PREVIOUS LOGS'!$BH$218,DF59,'PREVIOUS LOGS'!$AY$251)+SUMIF('PREVIOUS LOGS'!$BH$271,DF59,'PREVIOUS LOGS'!$AY$304)+SUMIF('PREVIOUS LOGS'!$BH$324,DF59,'PREVIOUS LOGS'!$AY$357)+SUMIF('PREVIOUS LOGS'!$DF$6,DF59,'PREVIOUS LOGS'!$DC$39)+SUMIF('PREVIOUS LOGS'!$DF$59,$K$6,'PREVIOUS LOGS'!$CW$92)+SUMIF('PREVIOUS LOGS'!$DF$112,DF59,'PREVIOUS LOGS'!$CW$145)+SUMIF('PREVIOUS LOGS'!$DF$165,DF59,'PREVIOUS LOGS'!$CW$198)+SUMIF('PREVIOUS LOGS'!$DF$218,DF59,'PREVIOUS LOGS'!$CW$251)+SUMIF('PREVIOUS LOGS'!$DF$271,DF59,'PREVIOUS LOGS'!$CW$304)+SUMIF('PREVIOUS LOGS'!$DF$324,DF59,'PREVIOUS LOGS'!$CW$357)+SUMIF('PREVIOUS LOGS'!$FC$6,DF59,'PREVIOUS LOGS'!$EZ$39)+SUMIF('PREVIOUS LOGS'!$FC$59,$K$6,'PREVIOUS LOGS'!$ET$92)+SUMIF('PREVIOUS LOGS'!$FC$112,DF59,'PREVIOUS LOGS'!$ET$145)+SUMIF('PREVIOUS LOGS'!$FC$165,DF59,'PREVIOUS LOGS'!$ET$198)+SUMIF('PREVIOUS LOGS'!$FC$218,DF59,'PREVIOUS LOGS'!$ET$251)+SUMIF('PREVIOUS LOGS'!$FC$271,DF59,'PREVIOUS LOGS'!$ET$304)+SUMIF('PREVIOUS LOGS'!$FC$324,DF59,'PREVIOUS LOGS'!$ET$357)</f>
        <v>0</v>
      </c>
      <c r="DD92" s="699"/>
      <c r="DE92" s="699"/>
      <c r="DF92" s="699"/>
      <c r="DG92" s="700"/>
      <c r="DH92" s="698">
        <f>SUMIF('ANNUAL SUMMARY'!$FE$622,DF59,'ANNUAL SUMMARY'!$FH$659)+SUMIF('ANNUAL SUMMARY'!$DH$622,DF59,'ANNUAL SUMMARY'!$DK$659)+SUMIF('ANNUAL SUMMARY'!$BI$622,DF59,'ANNUAL SUMMARY'!$BL$659)+SUMIF('ANNUAL SUMMARY'!$L$622,DF59,'ANNUAL SUMMARY'!$O$659)+SUMIF('ANNUAL SUMMARY'!$FE$566,DF59,'ANNUAL SUMMARY'!$FH$603)+SUMIF('ANNUAL SUMMARY'!$DH$566,DF59,'ANNUAL SUMMARY'!$DK$603)+SUMIF('ANNUAL SUMMARY'!$BI$566,DF59,'ANNUAL SUMMARY'!$BL$603)+SUMIF('ANNUAL SUMMARY'!$L$566,DF59,'ANNUAL SUMMARY'!$O$603)+SUMIF('ANNUAL SUMMARY'!$FE$510,DF59,'ANNUAL SUMMARY'!$FH$547)+SUMIF('ANNUAL SUMMARY'!$DH$510,DF59,'ANNUAL SUMMARY'!$DK$547)+SUMIF('ANNUAL SUMMARY'!$BI$510,DF59,'ANNUAL SUMMARY'!$BL$547)+SUMIF('ANNUAL SUMMARY'!$L$510,DF59,'ANNUAL SUMMARY'!$O$547)+SUMIF('ANNUAL SUMMARY'!$FE$454,DF59,'ANNUAL SUMMARY'!$FH$491)+SUMIF('ANNUAL SUMMARY'!$DH$454,DF59,'ANNUAL SUMMARY'!$DK$491)+SUMIF('ANNUAL SUMMARY'!$BI$454,DF59,'ANNUAL SUMMARY'!$BL$491)+SUMIF('ANNUAL SUMMARY'!$L$454,DF59,'ANNUAL SUMMARY'!$O$491)+SUMIF('ANNUAL SUMMARY'!$FE$398,DF59,'ANNUAL SUMMARY'!$FH$435)+SUMIF('ANNUAL SUMMARY'!$DH$398,DF59,'ANNUAL SUMMARY'!$DK$435)+SUMIF('ANNUAL SUMMARY'!$BI$398,DF59,'ANNUAL SUMMARY'!$BL$435)+SUMIF('ANNUAL SUMMARY'!$L$398,DF59,'ANNUAL SUMMARY'!$O$435)+SUMIF('ANNUAL SUMMARY'!$FE$342,DF59,'ANNUAL SUMMARY'!$FH$379)+SUMIF('ANNUAL SUMMARY'!$DH$342,DF59,'ANNUAL SUMMARY'!$DK$379)+SUMIF('ANNUAL SUMMARY'!$BI$342,DF59,'ANNUAL SUMMARY'!$BL$379)+SUMIF('ANNUAL SUMMARY'!$L$342,DF59,'ANNUAL SUMMARY'!$O$379)+SUMIF('ANNUAL SUMMARY'!$FE$286,DF59,'ANNUAL SUMMARY'!$FH$323)+SUMIF('ANNUAL SUMMARY'!$DH$286,DF59,'ANNUAL SUMMARY'!$DK$323)+SUMIF('ANNUAL SUMMARY'!$BI$286,DF59,'ANNUAL SUMMARY'!$BL$323)+SUMIF('ANNUAL SUMMARY'!$L$286,DF59,'ANNUAL SUMMARY'!$O$323)+SUMIF('ANNUAL SUMMARY'!$FE$230,DF59,'ANNUAL SUMMARY'!$FH$267)+SUMIF('ANNUAL SUMMARY'!$DH$230,DF59,'ANNUAL SUMMARY'!$DK$267)+SUMIF('ANNUAL SUMMARY'!$BI$230,DF59,'ANNUAL SUMMARY'!$BL$267)+SUMIF('ANNUAL SUMMARY'!$L$230,DF59,'ANNUAL SUMMARY'!$O$267)+SUMIF('ANNUAL SUMMARY'!$FE$174,DF59,'ANNUAL SUMMARY'!$FH$211)+SUMIF('ANNUAL SUMMARY'!$DH$174,DF59,'ANNUAL SUMMARY'!$DK$211)+SUMIF('ANNUAL SUMMARY'!$BI$174,DF59,'ANNUAL SUMMARY'!$BL$211)+SUMIF('ANNUAL SUMMARY'!$L$174,DF59,'ANNUAL SUMMARY'!$O$211)+SUMIF('ANNUAL SUMMARY'!$FE$118,DF59,'ANNUAL SUMMARY'!$FH$155)+SUMIF('ANNUAL SUMMARY'!$DH$118,DF59,'ANNUAL SUMMARY'!$DK$155)+SUMIF('ANNUAL SUMMARY'!$BI$118,DF59,'ANNUAL SUMMARY'!$BL$155)+SUMIF('ANNUAL SUMMARY'!$L$118,DF59,'ANNUAL SUMMARY'!$O$155)+SUMIF('ANNUAL SUMMARY'!$FE$62,DF59,'ANNUAL SUMMARY'!$FH$99)+SUMIF('ANNUAL SUMMARY'!$DH$62,DF59,'ANNUAL SUMMARY'!$DK$99)+SUMIF('ANNUAL SUMMARY'!$BI$62,DF59,'ANNUAL SUMMARY'!$BL$99)+SUMIF('ANNUAL SUMMARY'!$L$62,DF59,'ANNUAL SUMMARY'!$O$99)+SUMIF('ANNUAL SUMMARY'!$FE$6,DF59,'ANNUAL SUMMARY'!$FH$43)+SUMIF('ANNUAL SUMMARY'!$DH$6,DF59,'ANNUAL SUMMARY'!$DK$43)+SUMIF('ANNUAL SUMMARY'!$BI$6,DF59,'ANNUAL SUMMARY'!$BL$43)+SUMIF('ANNUAL SUMMARY'!$L$6,DF59,'ANNUAL SUMMARY'!$O$43)+SUMIF('PREVIOUS LOGS'!$K$6,DF59,'PREVIOUS LOGS'!$M$39)+SUMIF('PREVIOUS LOGS'!$K$59,$K$6,'PREVIOUS LOGS'!$M$92)+SUMIF('PREVIOUS LOGS'!$K$112,DF59,'PREVIOUS LOGS'!$M$145)+SUMIF('PREVIOUS LOGS'!$K$165,DF59,'PREVIOUS LOGS'!$M$198)+SUMIF('PREVIOUS LOGS'!$K$218,DF59,'PREVIOUS LOGS'!$M$251)+SUMIF('PREVIOUS LOGS'!$K$271,DF59,'PREVIOUS LOGS'!$M$304)+SUMIF('PREVIOUS LOGS'!$K$324,DF59,'PREVIOUS LOGS'!$M$357)+SUMIF('PREVIOUS LOGS'!$BH$6,DF59,'PREVIOUS LOGS'!$BJ$39)+SUMIF('PREVIOUS LOGS'!$BH$59,$K$6,'PREVIOUS LOGS'!$BJ$92)+SUMIF('PREVIOUS LOGS'!$BH$112,DF59,'PREVIOUS LOGS'!$BJ$145)+SUMIF('PREVIOUS LOGS'!$BH$165,DF59,'PREVIOUS LOGS'!$BJ$198)+SUMIF('PREVIOUS LOGS'!$BH$218,DF59,'PREVIOUS LOGS'!$BJ$251)+SUMIF('PREVIOUS LOGS'!$BH$271,DF59,'PREVIOUS LOGS'!$BJ$304)+SUMIF('PREVIOUS LOGS'!$BH$324,DF59,'PREVIOUS LOGS'!$BJ$357)+SUMIF('PREVIOUS LOGS'!$DF$6,DF59,'PREVIOUS LOGS'!$DH$39)+SUMIF('PREVIOUS LOGS'!$DF$59,$K$6,'PREVIOUS LOGS'!$DH$92)+SUMIF('PREVIOUS LOGS'!$DF$112,DF59,'PREVIOUS LOGS'!$DH$145)+SUMIF('PREVIOUS LOGS'!$DF$165,DF59,'PREVIOUS LOGS'!$DH$198)+SUMIF('PREVIOUS LOGS'!$DF$218,DF59,'PREVIOUS LOGS'!$DH$251)+SUMIF('PREVIOUS LOGS'!$DF$271,DF59,'PREVIOUS LOGS'!$DH$304)+SUMIF('PREVIOUS LOGS'!$DF$324,DF59,'PREVIOUS LOGS'!$DH$357)+SUMIF('PREVIOUS LOGS'!$FC$6,DF59,'PREVIOUS LOGS'!$FE$39)+SUMIF('PREVIOUS LOGS'!$FC$59,$K$6,'PREVIOUS LOGS'!$FE$92)+SUMIF('PREVIOUS LOGS'!$FC$112,DF59,'PREVIOUS LOGS'!$FE$145)+SUMIF('PREVIOUS LOGS'!$FC$165,DF59,'PREVIOUS LOGS'!$FE$198)+SUMIF('PREVIOUS LOGS'!$FC$218,DF59,'PREVIOUS LOGS'!$FE$251)+SUMIF('PREVIOUS LOGS'!$FC$271,DF59,'PREVIOUS LOGS'!$FE$304)+SUMIF('PREVIOUS LOGS'!$FC$324,DF59,'PREVIOUS LOGS'!$FE$357)</f>
        <v>0</v>
      </c>
      <c r="DI92" s="699"/>
      <c r="DJ92" s="699"/>
      <c r="DK92" s="699"/>
      <c r="DL92" s="699"/>
      <c r="DM92" s="700"/>
      <c r="DN92" s="698">
        <f>SUMIF('ANNUAL SUMMARY'!$FE$622,DF59,'ANNUAL SUMMARY'!$FN$659)+SUMIF('ANNUAL SUMMARY'!$DH$622,DF59,'ANNUAL SUMMARY'!$DQ$659)+SUMIF('ANNUAL SUMMARY'!$BI$622,DF59,'ANNUAL SUMMARY'!$BR$659)+SUMIF('ANNUAL SUMMARY'!$L$622,DF59,'ANNUAL SUMMARY'!$U$659)+SUMIF('ANNUAL SUMMARY'!$FE$566,DF59,'ANNUAL SUMMARY'!$FN$603)+SUMIF('ANNUAL SUMMARY'!$DH$566,DF59,'ANNUAL SUMMARY'!$DQ$603)+SUMIF('ANNUAL SUMMARY'!$BI$566,DF59,'ANNUAL SUMMARY'!$BR$603)+SUMIF('ANNUAL SUMMARY'!$L$566,DF59,'ANNUAL SUMMARY'!$U$603)+SUMIF('ANNUAL SUMMARY'!$FE$510,DF59,'ANNUAL SUMMARY'!$FN$547)+SUMIF('ANNUAL SUMMARY'!$DH$510,DF59,'ANNUAL SUMMARY'!$DQ$547)+SUMIF('ANNUAL SUMMARY'!$BI$510,DF59,'ANNUAL SUMMARY'!$BR$547)+SUMIF('ANNUAL SUMMARY'!$L$510,DF59,'ANNUAL SUMMARY'!$U$547)+SUMIF('ANNUAL SUMMARY'!$FE$454,DF59,'ANNUAL SUMMARY'!$FN$491)+SUMIF('ANNUAL SUMMARY'!$DH$454,DF59,'ANNUAL SUMMARY'!$DQ$491)+SUMIF('ANNUAL SUMMARY'!$BI$454,DF59,'ANNUAL SUMMARY'!$BR$491)+SUMIF('ANNUAL SUMMARY'!$L$454,DF59,'ANNUAL SUMMARY'!$U$491)+SUMIF('ANNUAL SUMMARY'!$FE$398,DF59,'ANNUAL SUMMARY'!$FN$435)+SUMIF('ANNUAL SUMMARY'!$DH$398,DF59,'ANNUAL SUMMARY'!$DQ$435)+SUMIF('ANNUAL SUMMARY'!$BI$398,DF59,'ANNUAL SUMMARY'!$BR$435)+SUMIF('ANNUAL SUMMARY'!$L$398,DF59,'ANNUAL SUMMARY'!$U$435)+SUMIF('ANNUAL SUMMARY'!$FE$342,DF59,'ANNUAL SUMMARY'!$FN$379)+SUMIF('ANNUAL SUMMARY'!$DH$342,DF59,'ANNUAL SUMMARY'!$DQ$379)+SUMIF('ANNUAL SUMMARY'!$BI$342,DF59,'ANNUAL SUMMARY'!$BR$379)+SUMIF('ANNUAL SUMMARY'!$L$342,DF59,'ANNUAL SUMMARY'!$U$379)+SUMIF('ANNUAL SUMMARY'!$FE$286,DF59,'ANNUAL SUMMARY'!$FN$323)+SUMIF('ANNUAL SUMMARY'!$DH$286,DF59,'ANNUAL SUMMARY'!$DQ$323)+SUMIF('ANNUAL SUMMARY'!$BI$286,DF59,'ANNUAL SUMMARY'!$BR$323)+SUMIF('ANNUAL SUMMARY'!$L$286,DF59,'ANNUAL SUMMARY'!$U$323)+SUMIF('ANNUAL SUMMARY'!$FE$230,DF59,'ANNUAL SUMMARY'!$FN$267)+SUMIF('ANNUAL SUMMARY'!$DH$230,DF59,'ANNUAL SUMMARY'!$DQ$267)+SUMIF('ANNUAL SUMMARY'!$BI$230,DF59,'ANNUAL SUMMARY'!$BR$267)+SUMIF('ANNUAL SUMMARY'!$L$230,DF59,'ANNUAL SUMMARY'!$U$267)+SUMIF('ANNUAL SUMMARY'!$FE$174,DF59,'ANNUAL SUMMARY'!$FN$211)+SUMIF('ANNUAL SUMMARY'!$DH$174,DF59,'ANNUAL SUMMARY'!$DQ$211)+SUMIF('ANNUAL SUMMARY'!$BI$174,DF59,'ANNUAL SUMMARY'!$BR$211)+SUMIF('ANNUAL SUMMARY'!$L$174,DF59,'ANNUAL SUMMARY'!$U$211)+SUMIF('ANNUAL SUMMARY'!$FE$118,DF59,'ANNUAL SUMMARY'!$FN$155)+SUMIF('ANNUAL SUMMARY'!$DH$118,DF59,'ANNUAL SUMMARY'!$DQ$155)+SUMIF('ANNUAL SUMMARY'!$BI$118,DF59,'ANNUAL SUMMARY'!$BR$155)+SUMIF('ANNUAL SUMMARY'!$L$118,DF59,'ANNUAL SUMMARY'!$U$155)+SUMIF('ANNUAL SUMMARY'!$FE$62,DF59,'ANNUAL SUMMARY'!$FN$99)+SUMIF('ANNUAL SUMMARY'!$DH$62,DF59,'ANNUAL SUMMARY'!$DQ$99)+SUMIF('ANNUAL SUMMARY'!$BI$62,DF59,'ANNUAL SUMMARY'!$BR$99)+SUMIF('ANNUAL SUMMARY'!$L$62,DF59,'ANNUAL SUMMARY'!$U$99)+SUMIF('ANNUAL SUMMARY'!$FE$6,DF59,'ANNUAL SUMMARY'!$FN$43)+SUMIF('ANNUAL SUMMARY'!$DH$6,DF59,'ANNUAL SUMMARY'!$DQ$43)+SUMIF('ANNUAL SUMMARY'!$BI$6,DF59,'ANNUAL SUMMARY'!$BR$43)+SUMIF('ANNUAL SUMMARY'!$L$6,DF59,'ANNUAL SUMMARY'!$U$43)</f>
        <v>0</v>
      </c>
      <c r="DO92" s="699"/>
      <c r="DP92" s="699"/>
      <c r="DQ92" s="699"/>
      <c r="DR92" s="699"/>
      <c r="DS92" s="700"/>
      <c r="DT92" s="15"/>
      <c r="DU92" s="711"/>
      <c r="DV92" s="712"/>
      <c r="DW92" s="712"/>
      <c r="DX92" s="712"/>
      <c r="DY92" s="712"/>
      <c r="DZ92" s="712"/>
      <c r="EA92" s="693"/>
      <c r="EB92" s="693"/>
      <c r="EC92" s="693"/>
      <c r="ED92" s="693"/>
      <c r="EE92" s="693"/>
      <c r="EF92" s="694"/>
      <c r="EG92" s="711"/>
      <c r="EH92" s="712"/>
      <c r="EI92" s="712"/>
      <c r="EJ92" s="712"/>
      <c r="EK92" s="712"/>
      <c r="EL92" s="712"/>
      <c r="EM92" s="692"/>
      <c r="EN92" s="693"/>
      <c r="EO92" s="693"/>
      <c r="EP92" s="693"/>
      <c r="EQ92" s="693"/>
      <c r="ER92" s="1263"/>
      <c r="ES92" s="154"/>
      <c r="ET92" s="698">
        <f>SUMIF('ANNUAL SUMMARY'!$FE$622,FC59,'ANNUAL SUMMARY'!$EV$659)+SUMIF('ANNUAL SUMMARY'!$DH$622,FC59,'ANNUAL SUMMARY'!$CY$659)+SUMIF('ANNUAL SUMMARY'!$BI$622,FC59,'ANNUAL SUMMARY'!$AZ$659)+SUMIF('ANNUAL SUMMARY'!$L$622,FC59,'ANNUAL SUMMARY'!$C$659)+SUMIF('ANNUAL SUMMARY'!$FE$566,FC59,'ANNUAL SUMMARY'!$EV$603)+SUMIF('ANNUAL SUMMARY'!$DH$566,FC59,'ANNUAL SUMMARY'!$CY$603)+SUMIF('ANNUAL SUMMARY'!$BI$566,FC59,'ANNUAL SUMMARY'!$AZ$603)+SUMIF('ANNUAL SUMMARY'!$L$566,FC59,'ANNUAL SUMMARY'!$C$603)+SUMIF('ANNUAL SUMMARY'!$FE$510,FC59,'ANNUAL SUMMARY'!$EV$547)+SUMIF('ANNUAL SUMMARY'!$DH$510,FC59,'ANNUAL SUMMARY'!$CY$547)+SUMIF('ANNUAL SUMMARY'!$BI$510,FC59,'ANNUAL SUMMARY'!$AZ$547)+SUMIF('ANNUAL SUMMARY'!$L$510,FC59,'ANNUAL SUMMARY'!$C$547)+SUMIF('ANNUAL SUMMARY'!$FE$454,FC59,'ANNUAL SUMMARY'!$EV$491)+SUMIF('ANNUAL SUMMARY'!$DH$454,FC59,'ANNUAL SUMMARY'!$CY$491)+SUMIF('ANNUAL SUMMARY'!$BI$454,FC59,'ANNUAL SUMMARY'!$AZ$491)+SUMIF('ANNUAL SUMMARY'!$L$454,FC59,'ANNUAL SUMMARY'!$C$491)+SUMIF('ANNUAL SUMMARY'!$FE$398,FC59,'ANNUAL SUMMARY'!$EV$435)+SUMIF('ANNUAL SUMMARY'!$DH$398,FC59,'ANNUAL SUMMARY'!$CY$435)+SUMIF('ANNUAL SUMMARY'!$BI$398,FC59,'ANNUAL SUMMARY'!$AZ$435)+SUMIF('ANNUAL SUMMARY'!$L$398,FC59,'ANNUAL SUMMARY'!$C$435)+SUMIF('ANNUAL SUMMARY'!$FE$342,FC59,'ANNUAL SUMMARY'!$EV$379)+SUMIF('ANNUAL SUMMARY'!$DH$342,FC59,'ANNUAL SUMMARY'!$CY$379)+SUMIF('ANNUAL SUMMARY'!$BI$342,FC59,'ANNUAL SUMMARY'!$AZ$379)+SUMIF('ANNUAL SUMMARY'!$L$342,FC59,'ANNUAL SUMMARY'!$C$379)+SUMIF('ANNUAL SUMMARY'!$FE$286,FC59,'ANNUAL SUMMARY'!$EV$323)+SUMIF('ANNUAL SUMMARY'!$DH$286,FC59,'ANNUAL SUMMARY'!$CY$323)+SUMIF('ANNUAL SUMMARY'!$BI$286,FC59,'ANNUAL SUMMARY'!$AZ$323)+SUMIF('ANNUAL SUMMARY'!$L$286,FC59,'ANNUAL SUMMARY'!$C$323)+SUMIF('ANNUAL SUMMARY'!$FE$230,FC59,'ANNUAL SUMMARY'!$EV$267)+SUMIF('ANNUAL SUMMARY'!$DH$230,FC59,'ANNUAL SUMMARY'!$CY$267)+SUMIF('ANNUAL SUMMARY'!$BI$230,FC59,'ANNUAL SUMMARY'!$AZ$267)+SUMIF('ANNUAL SUMMARY'!$L$230,FC59,'ANNUAL SUMMARY'!$C$267)+SUMIF('ANNUAL SUMMARY'!$FE$174,FC59,'ANNUAL SUMMARY'!$EV$211)+SUMIF('ANNUAL SUMMARY'!$DH$174,FC59,'ANNUAL SUMMARY'!$CY$211)+SUMIF('ANNUAL SUMMARY'!$BI$174,FC59,'ANNUAL SUMMARY'!$AZ$211)+SUMIF('ANNUAL SUMMARY'!$L$174,FC59,'ANNUAL SUMMARY'!$C$211)+SUMIF('ANNUAL SUMMARY'!$FE$118,FC59,'ANNUAL SUMMARY'!$EV$155)+SUMIF('ANNUAL SUMMARY'!$DH$118,FC59,'ANNUAL SUMMARY'!$CY$155)+SUMIF('ANNUAL SUMMARY'!$BI$118,FC59,'ANNUAL SUMMARY'!$AZ$155)+SUMIF('ANNUAL SUMMARY'!$L$118,FC59,'ANNUAL SUMMARY'!$C$155)+SUMIF('ANNUAL SUMMARY'!$FE$62,FC59,'ANNUAL SUMMARY'!$EV$99)+SUMIF('ANNUAL SUMMARY'!$DH$62,FC59,'ANNUAL SUMMARY'!$CY$99)+SUMIF('ANNUAL SUMMARY'!$BI$62,FC59,'ANNUAL SUMMARY'!$AZ$99)+SUMIF('ANNUAL SUMMARY'!$L$62,FC59,'ANNUAL SUMMARY'!$C$99)+SUMIF('ANNUAL SUMMARY'!$FE$6,FC59,'ANNUAL SUMMARY'!$EV$43)+SUMIF('ANNUAL SUMMARY'!$DH$6,FC59,'ANNUAL SUMMARY'!$CY$43)+SUMIF('ANNUAL SUMMARY'!$BI$6,FC59,'ANNUAL SUMMARY'!$AZ$43)+SUMIF('ANNUAL SUMMARY'!$L$6,FC59,'ANNUAL SUMMARY'!$C$43)+SUMIF('PREVIOUS LOGS'!$K$6,FC59,'PREVIOUS LOGS'!$B$39)+SUMIF('PREVIOUS LOGS'!$K$59,$K$6,'PREVIOUS LOGS'!$B$92)+SUMIF('PREVIOUS LOGS'!$K$112,FC59,'PREVIOUS LOGS'!$B$145)+SUMIF('PREVIOUS LOGS'!$K$165,FC59,'PREVIOUS LOGS'!$B$198)+SUMIF('PREVIOUS LOGS'!$K$218,FC59,'PREVIOUS LOGS'!$B$251)+SUMIF('PREVIOUS LOGS'!$K$271,FC59,'PREVIOUS LOGS'!$B$304)+SUMIF('PREVIOUS LOGS'!$K$324,FC59,'PREVIOUS LOGS'!$B$357)+SUMIF('PREVIOUS LOGS'!$BH$6,FC59,'PREVIOUS LOGS'!$AY$39)+SUMIF('PREVIOUS LOGS'!$BH$59,$K$6,'PREVIOUS LOGS'!$AY$92)+SUMIF('PREVIOUS LOGS'!$BH$112,FC59,'PREVIOUS LOGS'!$AY$145)+SUMIF('PREVIOUS LOGS'!$BH$165,FC59,'PREVIOUS LOGS'!$AY$198)+SUMIF('PREVIOUS LOGS'!$BH$218,FC59,'PREVIOUS LOGS'!$AY$251)+SUMIF('PREVIOUS LOGS'!$BH$271,FC59,'PREVIOUS LOGS'!$AY$304)+SUMIF('PREVIOUS LOGS'!$BH$324,FC59,'PREVIOUS LOGS'!$AY$357)+SUMIF('PREVIOUS LOGS'!$DF$6,FC59,'PREVIOUS LOGS'!$CW$39)+SUMIF('PREVIOUS LOGS'!$DF$59,$K$6,'PREVIOUS LOGS'!$CW$92)+SUMIF('PREVIOUS LOGS'!$DF$112,FC59,'PREVIOUS LOGS'!$CW$145)+SUMIF('PREVIOUS LOGS'!$DF$165,FC59,'PREVIOUS LOGS'!$CW$198)+SUMIF('PREVIOUS LOGS'!$DF$218,FC59,'PREVIOUS LOGS'!$CW$251)+SUMIF('PREVIOUS LOGS'!$DF$271,FC59,'PREVIOUS LOGS'!$CW$304)+SUMIF('PREVIOUS LOGS'!$DF$324,FC59,'PREVIOUS LOGS'!$CW$357)+SUMIF('PREVIOUS LOGS'!$FC$6,FC59,'PREVIOUS LOGS'!$ET$39)+SUMIF('PREVIOUS LOGS'!$FC$59,$K$6,'PREVIOUS LOGS'!$ET$92)+SUMIF('PREVIOUS LOGS'!$FC$112,FC59,'PREVIOUS LOGS'!$ET$145)+SUMIF('PREVIOUS LOGS'!$FC$165,FC59,'PREVIOUS LOGS'!$ET$198)+SUMIF('PREVIOUS LOGS'!$FC$218,FC59,'PREVIOUS LOGS'!$ET$251)+SUMIF('PREVIOUS LOGS'!$FC$271,FC59,'PREVIOUS LOGS'!$ET$304)+SUMIF('PREVIOUS LOGS'!$FC$324,FC59,'PREVIOUS LOGS'!$ET$357)</f>
        <v>0</v>
      </c>
      <c r="EU92" s="699"/>
      <c r="EV92" s="699"/>
      <c r="EW92" s="699"/>
      <c r="EX92" s="699"/>
      <c r="EY92" s="700"/>
      <c r="EZ92" s="698">
        <f>SUMIF('ANNUAL SUMMARY'!$FE$622,FC59,'ANNUAL SUMMARY'!$FB$659)+SUMIF('ANNUAL SUMMARY'!$DH$622,FC59,'ANNUAL SUMMARY'!$DE$659)+SUMIF('ANNUAL SUMMARY'!$BI$622,FC59,'ANNUAL SUMMARY'!$BF$659)+SUMIF('ANNUAL SUMMARY'!$L$622,FC59,'ANNUAL SUMMARY'!$I$659)+SUMIF('ANNUAL SUMMARY'!$FE$566,FC59,'ANNUAL SUMMARY'!$FB$603)+SUMIF('ANNUAL SUMMARY'!$DH$566,FC59,'ANNUAL SUMMARY'!$DE$603)+SUMIF('ANNUAL SUMMARY'!$BI$566,FC59,'ANNUAL SUMMARY'!$BF$603)+SUMIF('ANNUAL SUMMARY'!$L$566,FC59,'ANNUAL SUMMARY'!$I$603)+SUMIF('ANNUAL SUMMARY'!$FE$510,FC59,'ANNUAL SUMMARY'!$FB$547)+SUMIF('ANNUAL SUMMARY'!$DH$510,FC59,'ANNUAL SUMMARY'!$DE$547)+SUMIF('ANNUAL SUMMARY'!$BI$510,FC59,'ANNUAL SUMMARY'!$BF$547)+SUMIF('ANNUAL SUMMARY'!$L$510,FC59,'ANNUAL SUMMARY'!$I$547)+SUMIF('ANNUAL SUMMARY'!$FE$454,FC59,'ANNUAL SUMMARY'!$FB$491)+SUMIF('ANNUAL SUMMARY'!$DH$454,FC59,'ANNUAL SUMMARY'!$DE$491)+SUMIF('ANNUAL SUMMARY'!$BI$454,FC59,'ANNUAL SUMMARY'!$BF$491)+SUMIF('ANNUAL SUMMARY'!$L$454,FC59,'ANNUAL SUMMARY'!$I$491)+SUMIF('ANNUAL SUMMARY'!$FE$398,FC59,'ANNUAL SUMMARY'!$FB$435)+SUMIF('ANNUAL SUMMARY'!$DH$398,FC59,'ANNUAL SUMMARY'!$DE$435)+SUMIF('ANNUAL SUMMARY'!$BI$398,FC59,'ANNUAL SUMMARY'!$BF$435)+SUMIF('ANNUAL SUMMARY'!$L$398,FC59,'ANNUAL SUMMARY'!$I$435)+SUMIF('ANNUAL SUMMARY'!$FE$342,FC59,'ANNUAL SUMMARY'!$FB$379)+SUMIF('ANNUAL SUMMARY'!$DH$342,FC59,'ANNUAL SUMMARY'!$DE$379)+SUMIF('ANNUAL SUMMARY'!$BI$342,FC59,'ANNUAL SUMMARY'!$BF$379)+SUMIF('ANNUAL SUMMARY'!$L$342,FC59,'ANNUAL SUMMARY'!$I$379)+SUMIF('ANNUAL SUMMARY'!$FE$286,FC59,'ANNUAL SUMMARY'!$FB$323)+SUMIF('ANNUAL SUMMARY'!$DH$286,FC59,'ANNUAL SUMMARY'!$DE$323)+SUMIF('ANNUAL SUMMARY'!$BI$286,FC59,'ANNUAL SUMMARY'!$BF$323)+SUMIF('ANNUAL SUMMARY'!$L$286,FC59,'ANNUAL SUMMARY'!$I$323)+SUMIF('ANNUAL SUMMARY'!$FE$230,FC59,'ANNUAL SUMMARY'!$FB$267)+SUMIF('ANNUAL SUMMARY'!$DH$230,FC59,'ANNUAL SUMMARY'!$DE$267)+SUMIF('ANNUAL SUMMARY'!$BI$230,FC59,'ANNUAL SUMMARY'!$BF$267)+SUMIF('ANNUAL SUMMARY'!$L$230,FC59,'ANNUAL SUMMARY'!$I$267)+SUMIF('ANNUAL SUMMARY'!$FE$174,FC59,'ANNUAL SUMMARY'!$FB$211)+SUMIF('ANNUAL SUMMARY'!$DH$174,FC59,'ANNUAL SUMMARY'!$DE$211)+SUMIF('ANNUAL SUMMARY'!$BI$174,FC59,'ANNUAL SUMMARY'!$BF$211)+SUMIF('ANNUAL SUMMARY'!$L$174,FC59,'ANNUAL SUMMARY'!$I$211)+SUMIF('ANNUAL SUMMARY'!$FE$118,FC59,'ANNUAL SUMMARY'!$FB$155)+SUMIF('ANNUAL SUMMARY'!$DH$118,FC59,'ANNUAL SUMMARY'!$DE$155)+SUMIF('ANNUAL SUMMARY'!$BI$118,FC59,'ANNUAL SUMMARY'!$BF$155)+SUMIF('ANNUAL SUMMARY'!$L$118,FC59,'ANNUAL SUMMARY'!$I$155)+SUMIF('ANNUAL SUMMARY'!$FE$62,FC59,'ANNUAL SUMMARY'!$FB$99)+SUMIF('ANNUAL SUMMARY'!$DH$62,FC59,'ANNUAL SUMMARY'!$DE$99)+SUMIF('ANNUAL SUMMARY'!$BI$62,FC59,'ANNUAL SUMMARY'!$BF$99)+SUMIF('ANNUAL SUMMARY'!$L$62,FC59,'ANNUAL SUMMARY'!$I$99)+SUMIF('ANNUAL SUMMARY'!$FE$6,FC59,'ANNUAL SUMMARY'!$FB$43)+SUMIF('ANNUAL SUMMARY'!$DH$6,FC59,'ANNUAL SUMMARY'!$DE$43)+SUMIF('ANNUAL SUMMARY'!$BI$6,FC59,'ANNUAL SUMMARY'!$BF$43)+SUMIF('ANNUAL SUMMARY'!$L$6,FC59,'ANNUAL SUMMARY'!$I$43)+SUMIF('PREVIOUS LOGS'!$K$6,FC59,'PREVIOUS LOGS'!$H$39)+SUMIF('PREVIOUS LOGS'!$K$59,$K$6,'PREVIOUS LOGS'!$B$92)+SUMIF('PREVIOUS LOGS'!$K$112,FC59,'PREVIOUS LOGS'!$B$145)+SUMIF('PREVIOUS LOGS'!$K$165,FC59,'PREVIOUS LOGS'!$B$198)+SUMIF('PREVIOUS LOGS'!$K$218,FC59,'PREVIOUS LOGS'!$B$251)+SUMIF('PREVIOUS LOGS'!$K$271,FC59,'PREVIOUS LOGS'!$B$304)+SUMIF('PREVIOUS LOGS'!$K$324,FC59,'PREVIOUS LOGS'!$B$357)+SUMIF('PREVIOUS LOGS'!$BH$6,FC59,'PREVIOUS LOGS'!$BE$39)+SUMIF('PREVIOUS LOGS'!$BH$59,$K$6,'PREVIOUS LOGS'!$AY$92)+SUMIF('PREVIOUS LOGS'!$BH$112,FC59,'PREVIOUS LOGS'!$AY$145)+SUMIF('PREVIOUS LOGS'!$BH$165,FC59,'PREVIOUS LOGS'!$AY$198)+SUMIF('PREVIOUS LOGS'!$BH$218,FC59,'PREVIOUS LOGS'!$AY$251)+SUMIF('PREVIOUS LOGS'!$BH$271,FC59,'PREVIOUS LOGS'!$AY$304)+SUMIF('PREVIOUS LOGS'!$BH$324,FC59,'PREVIOUS LOGS'!$AY$357)+SUMIF('PREVIOUS LOGS'!$DF$6,FC59,'PREVIOUS LOGS'!$DC$39)+SUMIF('PREVIOUS LOGS'!$DF$59,$K$6,'PREVIOUS LOGS'!$CW$92)+SUMIF('PREVIOUS LOGS'!$DF$112,FC59,'PREVIOUS LOGS'!$CW$145)+SUMIF('PREVIOUS LOGS'!$DF$165,FC59,'PREVIOUS LOGS'!$CW$198)+SUMIF('PREVIOUS LOGS'!$DF$218,FC59,'PREVIOUS LOGS'!$CW$251)+SUMIF('PREVIOUS LOGS'!$DF$271,FC59,'PREVIOUS LOGS'!$CW$304)+SUMIF('PREVIOUS LOGS'!$DF$324,FC59,'PREVIOUS LOGS'!$CW$357)+SUMIF('PREVIOUS LOGS'!$FC$6,FC59,'PREVIOUS LOGS'!$EZ$39)+SUMIF('PREVIOUS LOGS'!$FC$59,$K$6,'PREVIOUS LOGS'!$ET$92)+SUMIF('PREVIOUS LOGS'!$FC$112,FC59,'PREVIOUS LOGS'!$ET$145)+SUMIF('PREVIOUS LOGS'!$FC$165,FC59,'PREVIOUS LOGS'!$ET$198)+SUMIF('PREVIOUS LOGS'!$FC$218,FC59,'PREVIOUS LOGS'!$ET$251)+SUMIF('PREVIOUS LOGS'!$FC$271,FC59,'PREVIOUS LOGS'!$ET$304)+SUMIF('PREVIOUS LOGS'!$FC$324,FC59,'PREVIOUS LOGS'!$ET$357)</f>
        <v>0</v>
      </c>
      <c r="FA92" s="699"/>
      <c r="FB92" s="699"/>
      <c r="FC92" s="699"/>
      <c r="FD92" s="700"/>
      <c r="FE92" s="698">
        <f>SUMIF('ANNUAL SUMMARY'!$FE$622,FC59,'ANNUAL SUMMARY'!$FH$659)+SUMIF('ANNUAL SUMMARY'!$DH$622,FC59,'ANNUAL SUMMARY'!$DK$659)+SUMIF('ANNUAL SUMMARY'!$BI$622,FC59,'ANNUAL SUMMARY'!$BL$659)+SUMIF('ANNUAL SUMMARY'!$L$622,FC59,'ANNUAL SUMMARY'!$O$659)+SUMIF('ANNUAL SUMMARY'!$FE$566,FC59,'ANNUAL SUMMARY'!$FH$603)+SUMIF('ANNUAL SUMMARY'!$DH$566,FC59,'ANNUAL SUMMARY'!$DK$603)+SUMIF('ANNUAL SUMMARY'!$BI$566,FC59,'ANNUAL SUMMARY'!$BL$603)+SUMIF('ANNUAL SUMMARY'!$L$566,FC59,'ANNUAL SUMMARY'!$O$603)+SUMIF('ANNUAL SUMMARY'!$FE$510,FC59,'ANNUAL SUMMARY'!$FH$547)+SUMIF('ANNUAL SUMMARY'!$DH$510,FC59,'ANNUAL SUMMARY'!$DK$547)+SUMIF('ANNUAL SUMMARY'!$BI$510,FC59,'ANNUAL SUMMARY'!$BL$547)+SUMIF('ANNUAL SUMMARY'!$L$510,FC59,'ANNUAL SUMMARY'!$O$547)+SUMIF('ANNUAL SUMMARY'!$FE$454,FC59,'ANNUAL SUMMARY'!$FH$491)+SUMIF('ANNUAL SUMMARY'!$DH$454,FC59,'ANNUAL SUMMARY'!$DK$491)+SUMIF('ANNUAL SUMMARY'!$BI$454,FC59,'ANNUAL SUMMARY'!$BL$491)+SUMIF('ANNUAL SUMMARY'!$L$454,FC59,'ANNUAL SUMMARY'!$O$491)+SUMIF('ANNUAL SUMMARY'!$FE$398,FC59,'ANNUAL SUMMARY'!$FH$435)+SUMIF('ANNUAL SUMMARY'!$DH$398,FC59,'ANNUAL SUMMARY'!$DK$435)+SUMIF('ANNUAL SUMMARY'!$BI$398,FC59,'ANNUAL SUMMARY'!$BL$435)+SUMIF('ANNUAL SUMMARY'!$L$398,FC59,'ANNUAL SUMMARY'!$O$435)+SUMIF('ANNUAL SUMMARY'!$FE$342,FC59,'ANNUAL SUMMARY'!$FH$379)+SUMIF('ANNUAL SUMMARY'!$DH$342,FC59,'ANNUAL SUMMARY'!$DK$379)+SUMIF('ANNUAL SUMMARY'!$BI$342,FC59,'ANNUAL SUMMARY'!$BL$379)+SUMIF('ANNUAL SUMMARY'!$L$342,FC59,'ANNUAL SUMMARY'!$O$379)+SUMIF('ANNUAL SUMMARY'!$FE$286,FC59,'ANNUAL SUMMARY'!$FH$323)+SUMIF('ANNUAL SUMMARY'!$DH$286,FC59,'ANNUAL SUMMARY'!$DK$323)+SUMIF('ANNUAL SUMMARY'!$BI$286,FC59,'ANNUAL SUMMARY'!$BL$323)+SUMIF('ANNUAL SUMMARY'!$L$286,FC59,'ANNUAL SUMMARY'!$O$323)+SUMIF('ANNUAL SUMMARY'!$FE$230,FC59,'ANNUAL SUMMARY'!$FH$267)+SUMIF('ANNUAL SUMMARY'!$DH$230,FC59,'ANNUAL SUMMARY'!$DK$267)+SUMIF('ANNUAL SUMMARY'!$BI$230,FC59,'ANNUAL SUMMARY'!$BL$267)+SUMIF('ANNUAL SUMMARY'!$L$230,FC59,'ANNUAL SUMMARY'!$O$267)+SUMIF('ANNUAL SUMMARY'!$FE$174,FC59,'ANNUAL SUMMARY'!$FH$211)+SUMIF('ANNUAL SUMMARY'!$DH$174,FC59,'ANNUAL SUMMARY'!$DK$211)+SUMIF('ANNUAL SUMMARY'!$BI$174,FC59,'ANNUAL SUMMARY'!$BL$211)+SUMIF('ANNUAL SUMMARY'!$L$174,FC59,'ANNUAL SUMMARY'!$O$211)+SUMIF('ANNUAL SUMMARY'!$FE$118,FC59,'ANNUAL SUMMARY'!$FH$155)+SUMIF('ANNUAL SUMMARY'!$DH$118,FC59,'ANNUAL SUMMARY'!$DK$155)+SUMIF('ANNUAL SUMMARY'!$BI$118,FC59,'ANNUAL SUMMARY'!$BL$155)+SUMIF('ANNUAL SUMMARY'!$L$118,FC59,'ANNUAL SUMMARY'!$O$155)+SUMIF('ANNUAL SUMMARY'!$FE$62,FC59,'ANNUAL SUMMARY'!$FH$99)+SUMIF('ANNUAL SUMMARY'!$DH$62,FC59,'ANNUAL SUMMARY'!$DK$99)+SUMIF('ANNUAL SUMMARY'!$BI$62,FC59,'ANNUAL SUMMARY'!$BL$99)+SUMIF('ANNUAL SUMMARY'!$L$62,FC59,'ANNUAL SUMMARY'!$O$99)+SUMIF('ANNUAL SUMMARY'!$FE$6,FC59,'ANNUAL SUMMARY'!$FH$43)+SUMIF('ANNUAL SUMMARY'!$DH$6,FC59,'ANNUAL SUMMARY'!$DK$43)+SUMIF('ANNUAL SUMMARY'!$BI$6,FC59,'ANNUAL SUMMARY'!$BL$43)+SUMIF('ANNUAL SUMMARY'!$L$6,FC59,'ANNUAL SUMMARY'!$O$43)+SUMIF('PREVIOUS LOGS'!$K$6,FC59,'PREVIOUS LOGS'!$M$39)+SUMIF('PREVIOUS LOGS'!$K$59,$K$6,'PREVIOUS LOGS'!$M$92)+SUMIF('PREVIOUS LOGS'!$K$112,FC59,'PREVIOUS LOGS'!$M$145)+SUMIF('PREVIOUS LOGS'!$K$165,FC59,'PREVIOUS LOGS'!$M$198)+SUMIF('PREVIOUS LOGS'!$K$218,FC59,'PREVIOUS LOGS'!$M$251)+SUMIF('PREVIOUS LOGS'!$K$271,FC59,'PREVIOUS LOGS'!$M$304)+SUMIF('PREVIOUS LOGS'!$K$324,FC59,'PREVIOUS LOGS'!$M$357)+SUMIF('PREVIOUS LOGS'!$BH$6,FC59,'PREVIOUS LOGS'!$BJ$39)+SUMIF('PREVIOUS LOGS'!$BH$59,$K$6,'PREVIOUS LOGS'!$BJ$92)+SUMIF('PREVIOUS LOGS'!$BH$112,FC59,'PREVIOUS LOGS'!$BJ$145)+SUMIF('PREVIOUS LOGS'!$BH$165,FC59,'PREVIOUS LOGS'!$BJ$198)+SUMIF('PREVIOUS LOGS'!$BH$218,FC59,'PREVIOUS LOGS'!$BJ$251)+SUMIF('PREVIOUS LOGS'!$BH$271,FC59,'PREVIOUS LOGS'!$BJ$304)+SUMIF('PREVIOUS LOGS'!$BH$324,FC59,'PREVIOUS LOGS'!$BJ$357)+SUMIF('PREVIOUS LOGS'!$DF$6,FC59,'PREVIOUS LOGS'!$DH$39)+SUMIF('PREVIOUS LOGS'!$DF$59,$K$6,'PREVIOUS LOGS'!$DH$92)+SUMIF('PREVIOUS LOGS'!$DF$112,FC59,'PREVIOUS LOGS'!$DH$145)+SUMIF('PREVIOUS LOGS'!$DF$165,FC59,'PREVIOUS LOGS'!$DH$198)+SUMIF('PREVIOUS LOGS'!$DF$218,FC59,'PREVIOUS LOGS'!$DH$251)+SUMIF('PREVIOUS LOGS'!$DF$271,FC59,'PREVIOUS LOGS'!$DH$304)+SUMIF('PREVIOUS LOGS'!$DF$324,FC59,'PREVIOUS LOGS'!$DH$357)+SUMIF('PREVIOUS LOGS'!$FC$6,FC59,'PREVIOUS LOGS'!$FE$39)+SUMIF('PREVIOUS LOGS'!$FC$59,$K$6,'PREVIOUS LOGS'!$FE$92)+SUMIF('PREVIOUS LOGS'!$FC$112,FC59,'PREVIOUS LOGS'!$FE$145)+SUMIF('PREVIOUS LOGS'!$FC$165,FC59,'PREVIOUS LOGS'!$FE$198)+SUMIF('PREVIOUS LOGS'!$FC$218,FC59,'PREVIOUS LOGS'!$FE$251)+SUMIF('PREVIOUS LOGS'!$FC$271,FC59,'PREVIOUS LOGS'!$FE$304)+SUMIF('PREVIOUS LOGS'!$FC$324,FC59,'PREVIOUS LOGS'!$FE$357)</f>
        <v>0</v>
      </c>
      <c r="FF92" s="699"/>
      <c r="FG92" s="699"/>
      <c r="FH92" s="699"/>
      <c r="FI92" s="699"/>
      <c r="FJ92" s="700"/>
      <c r="FK92" s="698">
        <f>SUMIF('ANNUAL SUMMARY'!$FE$622,FC59,'ANNUAL SUMMARY'!$FN$659)+SUMIF('ANNUAL SUMMARY'!$DH$622,FC59,'ANNUAL SUMMARY'!$DQ$659)+SUMIF('ANNUAL SUMMARY'!$BI$622,FC59,'ANNUAL SUMMARY'!$BR$659)+SUMIF('ANNUAL SUMMARY'!$L$622,FC59,'ANNUAL SUMMARY'!$U$659)+SUMIF('ANNUAL SUMMARY'!$FE$566,FC59,'ANNUAL SUMMARY'!$FN$603)+SUMIF('ANNUAL SUMMARY'!$DH$566,FC59,'ANNUAL SUMMARY'!$DQ$603)+SUMIF('ANNUAL SUMMARY'!$BI$566,FC59,'ANNUAL SUMMARY'!$BR$603)+SUMIF('ANNUAL SUMMARY'!$L$566,FC59,'ANNUAL SUMMARY'!$U$603)+SUMIF('ANNUAL SUMMARY'!$FE$510,FC59,'ANNUAL SUMMARY'!$FN$547)+SUMIF('ANNUAL SUMMARY'!$DH$510,FC59,'ANNUAL SUMMARY'!$DQ$547)+SUMIF('ANNUAL SUMMARY'!$BI$510,FC59,'ANNUAL SUMMARY'!$BR$547)+SUMIF('ANNUAL SUMMARY'!$L$510,FC59,'ANNUAL SUMMARY'!$U$547)+SUMIF('ANNUAL SUMMARY'!$FE$454,FC59,'ANNUAL SUMMARY'!$FN$491)+SUMIF('ANNUAL SUMMARY'!$DH$454,FC59,'ANNUAL SUMMARY'!$DQ$491)+SUMIF('ANNUAL SUMMARY'!$BI$454,FC59,'ANNUAL SUMMARY'!$BR$491)+SUMIF('ANNUAL SUMMARY'!$L$454,FC59,'ANNUAL SUMMARY'!$U$491)+SUMIF('ANNUAL SUMMARY'!$FE$398,FC59,'ANNUAL SUMMARY'!$FN$435)+SUMIF('ANNUAL SUMMARY'!$DH$398,FC59,'ANNUAL SUMMARY'!$DQ$435)+SUMIF('ANNUAL SUMMARY'!$BI$398,FC59,'ANNUAL SUMMARY'!$BR$435)+SUMIF('ANNUAL SUMMARY'!$L$398,FC59,'ANNUAL SUMMARY'!$U$435)+SUMIF('ANNUAL SUMMARY'!$FE$342,FC59,'ANNUAL SUMMARY'!$FN$379)+SUMIF('ANNUAL SUMMARY'!$DH$342,FC59,'ANNUAL SUMMARY'!$DQ$379)+SUMIF('ANNUAL SUMMARY'!$BI$342,FC59,'ANNUAL SUMMARY'!$BR$379)+SUMIF('ANNUAL SUMMARY'!$L$342,FC59,'ANNUAL SUMMARY'!$U$379)+SUMIF('ANNUAL SUMMARY'!$FE$286,FC59,'ANNUAL SUMMARY'!$FN$323)+SUMIF('ANNUAL SUMMARY'!$DH$286,FC59,'ANNUAL SUMMARY'!$DQ$323)+SUMIF('ANNUAL SUMMARY'!$BI$286,FC59,'ANNUAL SUMMARY'!$BR$323)+SUMIF('ANNUAL SUMMARY'!$L$286,FC59,'ANNUAL SUMMARY'!$U$323)+SUMIF('ANNUAL SUMMARY'!$FE$230,FC59,'ANNUAL SUMMARY'!$FN$267)+SUMIF('ANNUAL SUMMARY'!$DH$230,FC59,'ANNUAL SUMMARY'!$DQ$267)+SUMIF('ANNUAL SUMMARY'!$BI$230,FC59,'ANNUAL SUMMARY'!$BR$267)+SUMIF('ANNUAL SUMMARY'!$L$230,FC59,'ANNUAL SUMMARY'!$U$267)+SUMIF('ANNUAL SUMMARY'!$FE$174,FC59,'ANNUAL SUMMARY'!$FN$211)+SUMIF('ANNUAL SUMMARY'!$DH$174,FC59,'ANNUAL SUMMARY'!$DQ$211)+SUMIF('ANNUAL SUMMARY'!$BI$174,FC59,'ANNUAL SUMMARY'!$BR$211)+SUMIF('ANNUAL SUMMARY'!$L$174,FC59,'ANNUAL SUMMARY'!$U$211)+SUMIF('ANNUAL SUMMARY'!$FE$118,FC59,'ANNUAL SUMMARY'!$FN$155)+SUMIF('ANNUAL SUMMARY'!$DH$118,FC59,'ANNUAL SUMMARY'!$DQ$155)+SUMIF('ANNUAL SUMMARY'!$BI$118,FC59,'ANNUAL SUMMARY'!$BR$155)+SUMIF('ANNUAL SUMMARY'!$L$118,FC59,'ANNUAL SUMMARY'!$U$155)+SUMIF('ANNUAL SUMMARY'!$FE$62,FC59,'ANNUAL SUMMARY'!$FN$99)+SUMIF('ANNUAL SUMMARY'!$DH$62,FC59,'ANNUAL SUMMARY'!$DQ$99)+SUMIF('ANNUAL SUMMARY'!$BI$62,FC59,'ANNUAL SUMMARY'!$BR$99)+SUMIF('ANNUAL SUMMARY'!$L$62,FC59,'ANNUAL SUMMARY'!$U$99)+SUMIF('ANNUAL SUMMARY'!$FE$6,FC59,'ANNUAL SUMMARY'!$FN$43)+SUMIF('ANNUAL SUMMARY'!$DH$6,FC59,'ANNUAL SUMMARY'!$DQ$43)+SUMIF('ANNUAL SUMMARY'!$BI$6,FC59,'ANNUAL SUMMARY'!$BR$43)+SUMIF('ANNUAL SUMMARY'!$L$6,FC59,'ANNUAL SUMMARY'!$U$43)</f>
        <v>0</v>
      </c>
      <c r="FL92" s="699"/>
      <c r="FM92" s="699"/>
      <c r="FN92" s="699"/>
      <c r="FO92" s="699"/>
      <c r="FP92" s="700"/>
      <c r="FQ92" s="15"/>
      <c r="FR92" s="711"/>
      <c r="FS92" s="712"/>
      <c r="FT92" s="712"/>
      <c r="FU92" s="712"/>
      <c r="FV92" s="712"/>
      <c r="FW92" s="712"/>
      <c r="FX92" s="693"/>
      <c r="FY92" s="693"/>
      <c r="FZ92" s="693"/>
      <c r="GA92" s="693"/>
      <c r="GB92" s="693"/>
      <c r="GC92" s="694"/>
      <c r="GD92" s="711"/>
      <c r="GE92" s="712"/>
      <c r="GF92" s="712"/>
      <c r="GG92" s="712"/>
      <c r="GH92" s="712"/>
      <c r="GI92" s="712"/>
      <c r="GJ92" s="692"/>
      <c r="GK92" s="693"/>
      <c r="GL92" s="693"/>
      <c r="GM92" s="693"/>
      <c r="GN92" s="694"/>
      <c r="GO92" s="1263"/>
    </row>
    <row r="93" spans="1:197" ht="9" customHeight="1" x14ac:dyDescent="0.25">
      <c r="A93" s="154"/>
      <c r="B93" s="704"/>
      <c r="C93" s="705"/>
      <c r="D93" s="705"/>
      <c r="E93" s="705"/>
      <c r="F93" s="705"/>
      <c r="G93" s="706"/>
      <c r="H93" s="701"/>
      <c r="I93" s="702"/>
      <c r="J93" s="702"/>
      <c r="K93" s="702"/>
      <c r="L93" s="703"/>
      <c r="M93" s="701"/>
      <c r="N93" s="702"/>
      <c r="O93" s="702"/>
      <c r="P93" s="702"/>
      <c r="Q93" s="702"/>
      <c r="R93" s="703"/>
      <c r="S93" s="704"/>
      <c r="T93" s="705"/>
      <c r="U93" s="705"/>
      <c r="V93" s="705"/>
      <c r="W93" s="705"/>
      <c r="X93" s="706"/>
      <c r="Y93" s="15"/>
      <c r="Z93" s="709" t="str">
        <f>IF('FRONT PAGE'!$A$1="www.fly-logics.com","REGISTRATION",0)</f>
        <v>REGISTRATION</v>
      </c>
      <c r="AA93" s="710"/>
      <c r="AB93" s="710"/>
      <c r="AC93" s="710"/>
      <c r="AD93" s="710"/>
      <c r="AE93" s="710"/>
      <c r="AF93" s="690" t="s">
        <v>68</v>
      </c>
      <c r="AG93" s="690"/>
      <c r="AH93" s="690"/>
      <c r="AI93" s="690"/>
      <c r="AJ93" s="690"/>
      <c r="AK93" s="691"/>
      <c r="AL93" s="709" t="str">
        <f>IF('FRONT PAGE'!$A$1="www.fly-logics.com","REG. DATE",0)</f>
        <v>REG. DATE</v>
      </c>
      <c r="AM93" s="710"/>
      <c r="AN93" s="710"/>
      <c r="AO93" s="710"/>
      <c r="AP93" s="710"/>
      <c r="AQ93" s="710"/>
      <c r="AR93" s="683">
        <v>25917</v>
      </c>
      <c r="AS93" s="684"/>
      <c r="AT93" s="684"/>
      <c r="AU93" s="684"/>
      <c r="AV93" s="684"/>
      <c r="AW93" s="1263"/>
      <c r="AX93" s="154"/>
      <c r="AY93" s="704"/>
      <c r="AZ93" s="705"/>
      <c r="BA93" s="705"/>
      <c r="BB93" s="705"/>
      <c r="BC93" s="705"/>
      <c r="BD93" s="706"/>
      <c r="BE93" s="701"/>
      <c r="BF93" s="702"/>
      <c r="BG93" s="702"/>
      <c r="BH93" s="702"/>
      <c r="BI93" s="703"/>
      <c r="BJ93" s="701"/>
      <c r="BK93" s="702"/>
      <c r="BL93" s="702"/>
      <c r="BM93" s="702"/>
      <c r="BN93" s="702"/>
      <c r="BO93" s="703"/>
      <c r="BP93" s="704"/>
      <c r="BQ93" s="705"/>
      <c r="BR93" s="705"/>
      <c r="BS93" s="705"/>
      <c r="BT93" s="705"/>
      <c r="BU93" s="706"/>
      <c r="BV93" s="15"/>
      <c r="BW93" s="709" t="str">
        <f>IF('FRONT PAGE'!$A$1="www.fly-logics.com","REGISTRATION",0)</f>
        <v>REGISTRATION</v>
      </c>
      <c r="BX93" s="710"/>
      <c r="BY93" s="710"/>
      <c r="BZ93" s="710"/>
      <c r="CA93" s="710"/>
      <c r="CB93" s="710"/>
      <c r="CC93" s="690" t="s">
        <v>68</v>
      </c>
      <c r="CD93" s="690"/>
      <c r="CE93" s="690"/>
      <c r="CF93" s="690"/>
      <c r="CG93" s="690"/>
      <c r="CH93" s="691"/>
      <c r="CI93" s="709" t="str">
        <f>IF('FRONT PAGE'!$A$1="www.fly-logics.com","REG. DATE",0)</f>
        <v>REG. DATE</v>
      </c>
      <c r="CJ93" s="710"/>
      <c r="CK93" s="710"/>
      <c r="CL93" s="710"/>
      <c r="CM93" s="710"/>
      <c r="CN93" s="710"/>
      <c r="CO93" s="683">
        <v>25917</v>
      </c>
      <c r="CP93" s="684"/>
      <c r="CQ93" s="684"/>
      <c r="CR93" s="684"/>
      <c r="CS93" s="685"/>
      <c r="CT93" s="1263"/>
      <c r="CU93" s="1250"/>
      <c r="CV93" s="154"/>
      <c r="CW93" s="704"/>
      <c r="CX93" s="705"/>
      <c r="CY93" s="705"/>
      <c r="CZ93" s="705"/>
      <c r="DA93" s="705"/>
      <c r="DB93" s="706"/>
      <c r="DC93" s="701"/>
      <c r="DD93" s="702"/>
      <c r="DE93" s="702"/>
      <c r="DF93" s="702"/>
      <c r="DG93" s="703"/>
      <c r="DH93" s="701"/>
      <c r="DI93" s="702"/>
      <c r="DJ93" s="702"/>
      <c r="DK93" s="702"/>
      <c r="DL93" s="702"/>
      <c r="DM93" s="703"/>
      <c r="DN93" s="704"/>
      <c r="DO93" s="705"/>
      <c r="DP93" s="705"/>
      <c r="DQ93" s="705"/>
      <c r="DR93" s="705"/>
      <c r="DS93" s="706"/>
      <c r="DT93" s="15"/>
      <c r="DU93" s="709" t="str">
        <f>IF('FRONT PAGE'!$A$1="www.fly-logics.com","REGISTRATION",0)</f>
        <v>REGISTRATION</v>
      </c>
      <c r="DV93" s="710"/>
      <c r="DW93" s="710"/>
      <c r="DX93" s="710"/>
      <c r="DY93" s="710"/>
      <c r="DZ93" s="710"/>
      <c r="EA93" s="690" t="s">
        <v>68</v>
      </c>
      <c r="EB93" s="690"/>
      <c r="EC93" s="690"/>
      <c r="ED93" s="690"/>
      <c r="EE93" s="690"/>
      <c r="EF93" s="691"/>
      <c r="EG93" s="709" t="str">
        <f>IF('FRONT PAGE'!$A$1="www.fly-logics.com","REG. DATE",0)</f>
        <v>REG. DATE</v>
      </c>
      <c r="EH93" s="710"/>
      <c r="EI93" s="710"/>
      <c r="EJ93" s="710"/>
      <c r="EK93" s="710"/>
      <c r="EL93" s="710"/>
      <c r="EM93" s="683">
        <v>25917</v>
      </c>
      <c r="EN93" s="684"/>
      <c r="EO93" s="684"/>
      <c r="EP93" s="684"/>
      <c r="EQ93" s="684"/>
      <c r="ER93" s="1263"/>
      <c r="ES93" s="154"/>
      <c r="ET93" s="704"/>
      <c r="EU93" s="705"/>
      <c r="EV93" s="705"/>
      <c r="EW93" s="705"/>
      <c r="EX93" s="705"/>
      <c r="EY93" s="706"/>
      <c r="EZ93" s="701"/>
      <c r="FA93" s="702"/>
      <c r="FB93" s="702"/>
      <c r="FC93" s="702"/>
      <c r="FD93" s="703"/>
      <c r="FE93" s="701"/>
      <c r="FF93" s="702"/>
      <c r="FG93" s="702"/>
      <c r="FH93" s="702"/>
      <c r="FI93" s="702"/>
      <c r="FJ93" s="703"/>
      <c r="FK93" s="704"/>
      <c r="FL93" s="705"/>
      <c r="FM93" s="705"/>
      <c r="FN93" s="705"/>
      <c r="FO93" s="705"/>
      <c r="FP93" s="706"/>
      <c r="FQ93" s="15"/>
      <c r="FR93" s="709" t="str">
        <f>IF('FRONT PAGE'!$A$1="www.fly-logics.com","REGISTRATION",0)</f>
        <v>REGISTRATION</v>
      </c>
      <c r="FS93" s="710"/>
      <c r="FT93" s="710"/>
      <c r="FU93" s="710"/>
      <c r="FV93" s="710"/>
      <c r="FW93" s="710"/>
      <c r="FX93" s="690" t="s">
        <v>68</v>
      </c>
      <c r="FY93" s="690"/>
      <c r="FZ93" s="690"/>
      <c r="GA93" s="690"/>
      <c r="GB93" s="690"/>
      <c r="GC93" s="691"/>
      <c r="GD93" s="709" t="str">
        <f>IF('FRONT PAGE'!$A$1="www.fly-logics.com","REG. DATE",0)</f>
        <v>REG. DATE</v>
      </c>
      <c r="GE93" s="710"/>
      <c r="GF93" s="710"/>
      <c r="GG93" s="710"/>
      <c r="GH93" s="710"/>
      <c r="GI93" s="710"/>
      <c r="GJ93" s="683">
        <v>25917</v>
      </c>
      <c r="GK93" s="684"/>
      <c r="GL93" s="684"/>
      <c r="GM93" s="684"/>
      <c r="GN93" s="685"/>
      <c r="GO93" s="1263"/>
    </row>
    <row r="94" spans="1:197" ht="6.75" customHeight="1" x14ac:dyDescent="0.25">
      <c r="A94" s="154"/>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15"/>
      <c r="Z94" s="711"/>
      <c r="AA94" s="712"/>
      <c r="AB94" s="712"/>
      <c r="AC94" s="712"/>
      <c r="AD94" s="712"/>
      <c r="AE94" s="712"/>
      <c r="AF94" s="693"/>
      <c r="AG94" s="693"/>
      <c r="AH94" s="693"/>
      <c r="AI94" s="693"/>
      <c r="AJ94" s="693"/>
      <c r="AK94" s="694"/>
      <c r="AL94" s="711"/>
      <c r="AM94" s="712"/>
      <c r="AN94" s="712"/>
      <c r="AO94" s="712"/>
      <c r="AP94" s="712"/>
      <c r="AQ94" s="712"/>
      <c r="AR94" s="686"/>
      <c r="AS94" s="687"/>
      <c r="AT94" s="687"/>
      <c r="AU94" s="687"/>
      <c r="AV94" s="687"/>
      <c r="AW94" s="1263"/>
      <c r="AX94" s="154"/>
      <c r="AY94" s="252"/>
      <c r="AZ94" s="252"/>
      <c r="BA94" s="252"/>
      <c r="BB94" s="252"/>
      <c r="BC94" s="252"/>
      <c r="BD94" s="252"/>
      <c r="BE94" s="252"/>
      <c r="BF94" s="252"/>
      <c r="BG94" s="252"/>
      <c r="BH94" s="252"/>
      <c r="BI94" s="252"/>
      <c r="BJ94" s="252"/>
      <c r="BK94" s="252"/>
      <c r="BL94" s="252"/>
      <c r="BM94" s="252"/>
      <c r="BN94" s="252"/>
      <c r="BO94" s="252"/>
      <c r="BP94" s="252"/>
      <c r="BQ94" s="252"/>
      <c r="BR94" s="252"/>
      <c r="BS94" s="252"/>
      <c r="BT94" s="252"/>
      <c r="BU94" s="252"/>
      <c r="BV94" s="15"/>
      <c r="BW94" s="711"/>
      <c r="BX94" s="712"/>
      <c r="BY94" s="712"/>
      <c r="BZ94" s="712"/>
      <c r="CA94" s="712"/>
      <c r="CB94" s="712"/>
      <c r="CC94" s="693"/>
      <c r="CD94" s="693"/>
      <c r="CE94" s="693"/>
      <c r="CF94" s="693"/>
      <c r="CG94" s="693"/>
      <c r="CH94" s="694"/>
      <c r="CI94" s="711"/>
      <c r="CJ94" s="712"/>
      <c r="CK94" s="712"/>
      <c r="CL94" s="712"/>
      <c r="CM94" s="712"/>
      <c r="CN94" s="712"/>
      <c r="CO94" s="686"/>
      <c r="CP94" s="687"/>
      <c r="CQ94" s="687"/>
      <c r="CR94" s="687"/>
      <c r="CS94" s="688"/>
      <c r="CT94" s="1263"/>
      <c r="CU94" s="1250"/>
      <c r="CV94" s="154"/>
      <c r="CW94" s="252"/>
      <c r="CX94" s="252"/>
      <c r="CY94" s="252"/>
      <c r="CZ94" s="252"/>
      <c r="DA94" s="252"/>
      <c r="DB94" s="252"/>
      <c r="DC94" s="252"/>
      <c r="DD94" s="252"/>
      <c r="DE94" s="252"/>
      <c r="DF94" s="252"/>
      <c r="DG94" s="252"/>
      <c r="DH94" s="252"/>
      <c r="DI94" s="252"/>
      <c r="DJ94" s="252"/>
      <c r="DK94" s="252"/>
      <c r="DL94" s="252"/>
      <c r="DM94" s="252"/>
      <c r="DN94" s="252"/>
      <c r="DO94" s="252"/>
      <c r="DP94" s="252"/>
      <c r="DQ94" s="252"/>
      <c r="DR94" s="252"/>
      <c r="DS94" s="252"/>
      <c r="DT94" s="15"/>
      <c r="DU94" s="711"/>
      <c r="DV94" s="712"/>
      <c r="DW94" s="712"/>
      <c r="DX94" s="712"/>
      <c r="DY94" s="712"/>
      <c r="DZ94" s="712"/>
      <c r="EA94" s="693"/>
      <c r="EB94" s="693"/>
      <c r="EC94" s="693"/>
      <c r="ED94" s="693"/>
      <c r="EE94" s="693"/>
      <c r="EF94" s="694"/>
      <c r="EG94" s="711"/>
      <c r="EH94" s="712"/>
      <c r="EI94" s="712"/>
      <c r="EJ94" s="712"/>
      <c r="EK94" s="712"/>
      <c r="EL94" s="712"/>
      <c r="EM94" s="686"/>
      <c r="EN94" s="687"/>
      <c r="EO94" s="687"/>
      <c r="EP94" s="687"/>
      <c r="EQ94" s="687"/>
      <c r="ER94" s="1263"/>
      <c r="ES94" s="154"/>
      <c r="ET94" s="252"/>
      <c r="EU94" s="252"/>
      <c r="EV94" s="252"/>
      <c r="EW94" s="252"/>
      <c r="EX94" s="252"/>
      <c r="EY94" s="252"/>
      <c r="EZ94" s="252"/>
      <c r="FA94" s="252"/>
      <c r="FB94" s="252"/>
      <c r="FC94" s="252"/>
      <c r="FD94" s="252"/>
      <c r="FE94" s="252"/>
      <c r="FF94" s="252"/>
      <c r="FG94" s="252"/>
      <c r="FH94" s="252"/>
      <c r="FI94" s="252"/>
      <c r="FJ94" s="252"/>
      <c r="FK94" s="252"/>
      <c r="FL94" s="252"/>
      <c r="FM94" s="252"/>
      <c r="FN94" s="252"/>
      <c r="FO94" s="252"/>
      <c r="FP94" s="252"/>
      <c r="FQ94" s="15"/>
      <c r="FR94" s="711"/>
      <c r="FS94" s="712"/>
      <c r="FT94" s="712"/>
      <c r="FU94" s="712"/>
      <c r="FV94" s="712"/>
      <c r="FW94" s="712"/>
      <c r="FX94" s="693"/>
      <c r="FY94" s="693"/>
      <c r="FZ94" s="693"/>
      <c r="GA94" s="693"/>
      <c r="GB94" s="693"/>
      <c r="GC94" s="694"/>
      <c r="GD94" s="711"/>
      <c r="GE94" s="712"/>
      <c r="GF94" s="712"/>
      <c r="GG94" s="712"/>
      <c r="GH94" s="712"/>
      <c r="GI94" s="712"/>
      <c r="GJ94" s="686"/>
      <c r="GK94" s="687"/>
      <c r="GL94" s="687"/>
      <c r="GM94" s="687"/>
      <c r="GN94" s="688"/>
      <c r="GO94" s="1263"/>
    </row>
    <row r="95" spans="1:197" ht="5.25" customHeight="1" x14ac:dyDescent="0.25">
      <c r="A95" s="154"/>
      <c r="B95" s="665" t="s">
        <v>37</v>
      </c>
      <c r="C95" s="666"/>
      <c r="D95" s="666"/>
      <c r="E95" s="895">
        <f>SUMIF('ANNUAL SUMMARY'!$L$6,K59,'ANNUAL SUMMARY'!$F$47)+SUMIF('ANNUAL SUMMARY'!$L$64,K59,'ANNUAL SUMMARY'!$F$105)+SUMIF('ANNUAL SUMMARY'!$L$122,K59,'ANNUAL SUMMARY'!$F$163)+SUMIF('ANNUAL SUMMARY'!$L$180,K59,'ANNUAL SUMMARY'!$F$221)+SUMIF('ANNUAL SUMMARY'!$L$238,K59,'ANNUAL SUMMARY'!$F$279)+SUMIF('ANNUAL SUMMARY'!$L$296,K59,'ANNUAL SUMMARY'!$F$337)+SUMIF('ANNUAL SUMMARY'!$L$354,K59,'ANNUAL SUMMARY'!$F$395)+SUMIF('ANNUAL SUMMARY'!$L$412,K59,'ANNUAL SUMMARY'!$F$453)+SUMIF('ANNUAL SUMMARY'!$L$470,K59,'ANNUAL SUMMARY'!$F$511)+SUMIF('ANNUAL SUMMARY'!$L$528,K59,'ANNUAL SUMMARY'!$F$569)+SUMIF('ANNUAL SUMMARY'!$L$586,K59,'ANNUAL SUMMARY'!$F$627)+SUMIF('ANNUAL SUMMARY'!$L$644,K59,'ANNUAL SUMMARY'!$F$685)+SUMIF('ANNUAL SUMMARY'!$BI$6,K59,'ANNUAL SUMMARY'!$BC$47)+SUMIF('ANNUAL SUMMARY'!$BI$64,K59,'ANNUAL SUMMARY'!$BC$105)+SUMIF('ANNUAL SUMMARY'!$BI$122,K59,'ANNUAL SUMMARY'!$BC$163)+SUMIF('ANNUAL SUMMARY'!$BI$180,K59,'ANNUAL SUMMARY'!$BC$221)+SUMIF('ANNUAL SUMMARY'!$BI$238,K59,'ANNUAL SUMMARY'!$BC$279)+SUMIF('ANNUAL SUMMARY'!$BI$296,K59,'ANNUAL SUMMARY'!$BC$337)+SUMIF('ANNUAL SUMMARY'!$BI$354,K59,'ANNUAL SUMMARY'!$BC$395)+SUMIF('ANNUAL SUMMARY'!$BI$412,K59,'ANNUAL SUMMARY'!$BC$453)+SUMIF('ANNUAL SUMMARY'!$BI$470,K59,'ANNUAL SUMMARY'!$BC$511)+SUMIF('ANNUAL SUMMARY'!$BI$528,K59,'ANNUAL SUMMARY'!$BC$569)+SUMIF('ANNUAL SUMMARY'!$BI$586,K59,'ANNUAL SUMMARY'!$BC$627)+SUMIF('ANNUAL SUMMARY'!$BI$644,K59,'ANNUAL SUMMARY'!$BC$685)+SUMIF('ANNUAL SUMMARY'!$DH$6,K59,'ANNUAL SUMMARY'!$DB$47)+SUMIF('ANNUAL SUMMARY'!$DH$64,K59,'ANNUAL SUMMARY'!$DB$105)+SUMIF('ANNUAL SUMMARY'!$DH$122,K59,'ANNUAL SUMMARY'!$DB$163)+SUMIF('ANNUAL SUMMARY'!$DH$180,K59,'ANNUAL SUMMARY'!$DB$221)+SUMIF('ANNUAL SUMMARY'!$DH$238,K59,'ANNUAL SUMMARY'!$DB$279)+SUMIF('ANNUAL SUMMARY'!$DH$296,K59,'ANNUAL SUMMARY'!$DB$337)+SUMIF('ANNUAL SUMMARY'!$DH$354,K59,'ANNUAL SUMMARY'!$DB$395)+SUMIF('ANNUAL SUMMARY'!$DH$412,K59,'ANNUAL SUMMARY'!$DB$453)+SUMIF('ANNUAL SUMMARY'!$DH$470,K59,'ANNUAL SUMMARY'!$DB$511)+SUMIF('ANNUAL SUMMARY'!$DH$528,K59,'ANNUAL SUMMARY'!$DB$569)+SUMIF('ANNUAL SUMMARY'!$DH$586,K59,'ANNUAL SUMMARY'!$DB$627)+SUMIF('ANNUAL SUMMARY'!$FE$6,K59,'ANNUAL SUMMARY'!$EY$47)+SUMIF('ANNUAL SUMMARY'!$DH$644,K59,'ANNUAL SUMMARY'!$DB$685)+SUMIF('ANNUAL SUMMARY'!$FE$64,K59,'ANNUAL SUMMARY'!$EY$105)+SUMIF('ANNUAL SUMMARY'!$FE$122,K59,'ANNUAL SUMMARY'!$EY$163)+SUMIF('ANNUAL SUMMARY'!$FE$180,K59,'ANNUAL SUMMARY'!$EY$221)+SUMIF('ANNUAL SUMMARY'!$FE$238,K59,'ANNUAL SUMMARY'!$EY$279)+SUMIF('ANNUAL SUMMARY'!$FE$296,K59,'ANNUAL SUMMARY'!$EY$337)+SUMIF('ANNUAL SUMMARY'!$FE$354,K59,'ANNUAL SUMMARY'!$EY$395)+SUMIF('ANNUAL SUMMARY'!$FE$412,K59,'ANNUAL SUMMARY'!$EY$453)+SUMIF('ANNUAL SUMMARY'!$FE$470,K59,'ANNUAL SUMMARY'!$EY$511)+SUMIF('ANNUAL SUMMARY'!$FE$586,K59,'ANNUAL SUMMARY'!$EY$627)+SUMIF('ANNUAL SUMMARY'!$FE$528,K59,'ANNUAL SUMMARY'!$EY$569)+SUMIF('ANNUAL SUMMARY'!$FE$644,K59,'ANNUAL SUMMARY'!$EY$685)+SUMIF('PREVIOUS LOGS'!$K$6,K59,'PREVIOUS LOGS'!$E$43)+SUMIF('PREVIOUS LOGS'!$K$59,$K$6,'PREVIOUS LOGS'!$E$96)+SUMIF('PREVIOUS LOGS'!$K$112,K59,'PREVIOUS LOGS'!$E$149)+SUMIF('PREVIOUS LOGS'!$K$165,K59,'PREVIOUS LOGS'!$E$202)+SUMIF('PREVIOUS LOGS'!$K$218,K59,'PREVIOUS LOGS'!$E$255)+SUMIF('PREVIOUS LOGS'!$K$271,K59,'PREVIOUS LOGS'!$E$308)+SUMIF('PREVIOUS LOGS'!$K$324,K59,'PREVIOUS LOGS'!$E$361)+SUMIF('PREVIOUS LOGS'!$BH$6,K59,'PREVIOUS LOGS'!$BB$43)+SUMIF('PREVIOUS LOGS'!$BH$59,$K$6,'PREVIOUS LOGS'!$BB$96)+SUMIF('PREVIOUS LOGS'!$BH$112,K59,'PREVIOUS LOGS'!$BB$149)+SUMIF('PREVIOUS LOGS'!$BH$165,K59,'PREVIOUS LOGS'!$BB$202)+SUMIF('PREVIOUS LOGS'!$BH$218,K59,'PREVIOUS LOGS'!$BB$255)+SUMIF('PREVIOUS LOGS'!$BH$271,K59,'PREVIOUS LOGS'!$BB$308)+SUMIF('PREVIOUS LOGS'!$BH$324,K59,'PREVIOUS LOGS'!$BB$361)+SUMIF('PREVIOUS LOGS'!$DF$6,K59,'PREVIOUS LOGS'!$CZ$43)+SUMIF('PREVIOUS LOGS'!$DF$59,$K$6,'PREVIOUS LOGS'!$CZ$96)+SUMIF('PREVIOUS LOGS'!$DF$112,K59,'PREVIOUS LOGS'!$CZ$149)+SUMIF('PREVIOUS LOGS'!$DF$165,K59,'PREVIOUS LOGS'!$CZ$202)+SUMIF('PREVIOUS LOGS'!$DF$218,K59,'PREVIOUS LOGS'!$CZ$255)+SUMIF('PREVIOUS LOGS'!$DF$271,K59,'PREVIOUS LOGS'!$CZ$308)+SUMIF('PREVIOUS LOGS'!$DF$324,K59,'PREVIOUS LOGS'!$CZ$361)+SUMIF('PREVIOUS LOGS'!$FC$6,K59,'PREVIOUS LOGS'!$EW$43)+SUMIF('PREVIOUS LOGS'!$FC$59,$K$6,'PREVIOUS LOGS'!$EW$96)+SUMIF('PREVIOUS LOGS'!$FC$112,K59,'PREVIOUS LOGS'!$EW$149)+SUMIF('PREVIOUS LOGS'!$FC$165,K59,'PREVIOUS LOGS'!$EW$202)+SUMIF('PREVIOUS LOGS'!$FC$218,K59,'PREVIOUS LOGS'!$EW$255)+SUMIF('PREVIOUS LOGS'!$FC$271,K59,'PREVIOUS LOGS'!$EW$308)+SUMIF('PREVIOUS LOGS'!$FC$324,K59,'PREVIOUS LOGS'!$EW$361)</f>
        <v>0</v>
      </c>
      <c r="F95" s="896"/>
      <c r="G95" s="896"/>
      <c r="H95" s="897"/>
      <c r="I95" s="20"/>
      <c r="J95" s="665" t="s">
        <v>36</v>
      </c>
      <c r="K95" s="666"/>
      <c r="L95" s="666"/>
      <c r="M95" s="671">
        <f>SUMIF('PREVIOUS LOGS'!$K$6,K59,'PREVIOUS LOGS'!$M$42)+SUMIF('PREVIOUS LOGS'!$K$59,$K$6,'PREVIOUS LOGS'!$M$95)+SUMIF('PREVIOUS LOGS'!$K$112,K59,'PREVIOUS LOGS'!$M$148)+SUMIF('PREVIOUS LOGS'!$K$165,K59,'PREVIOUS LOGS'!$M$201)+SUMIF('PREVIOUS LOGS'!$K$218,K59,'PREVIOUS LOGS'!$M$254)+SUMIF('PREVIOUS LOGS'!$K$271,K59,'PREVIOUS LOGS'!$M$307)+SUMIF('PREVIOUS LOGS'!$K$324,K59,'PREVIOUS LOGS'!$M$360)+SUMIF('PREVIOUS LOGS'!$BH$6,K59,'PREVIOUS LOGS'!$BJ$42)+SUMIF('PREVIOUS LOGS'!$BH$59,$K$6,'PREVIOUS LOGS'!$BJ$95)+SUMIF('PREVIOUS LOGS'!$BH$112,K59,'PREVIOUS LOGS'!$BJ$148)+SUMIF('PREVIOUS LOGS'!$BH$165,K59,'PREVIOUS LOGS'!$BJ$201)+SUMIF('PREVIOUS LOGS'!$BH$218,K59,'PREVIOUS LOGS'!$BJ$254)+SUMIF('PREVIOUS LOGS'!$BH$271,K59,'PREVIOUS LOGS'!$BJ$307)+SUMIF('PREVIOUS LOGS'!$BH$324,K59,'PREVIOUS LOGS'!$BJ$360)+SUMIF('PREVIOUS LOGS'!$DF$6,K59,'PREVIOUS LOGS'!$DH$42)+SUMIF('PREVIOUS LOGS'!$DF$59,$K$6,'PREVIOUS LOGS'!$DH$95)+SUMIF('PREVIOUS LOGS'!$DF$112,K59,'PREVIOUS LOGS'!$DH$148)+SUMIF('PREVIOUS LOGS'!$DF$165,K59,'PREVIOUS LOGS'!$DH$201)+SUMIF('PREVIOUS LOGS'!$DF$218,K59,'PREVIOUS LOGS'!$DH$254)+SUMIF('PREVIOUS LOGS'!$DF$271,K59,'PREVIOUS LOGS'!$DH$307)+SUMIF('PREVIOUS LOGS'!$DF$324,K59,'PREVIOUS LOGS'!$DH$360)+SUMIF('PREVIOUS LOGS'!$FC$6,K59,'PREVIOUS LOGS'!$FE$42)+SUMIF('PREVIOUS LOGS'!$FC$59,$K$6,'PREVIOUS LOGS'!$FE$95)+SUMIF('PREVIOUS LOGS'!$FC$112,K59,'PREVIOUS LOGS'!$FE$148)+SUMIF('PREVIOUS LOGS'!$FC$165,K59,'PREVIOUS LOGS'!$FE$201)+SUMIF('PREVIOUS LOGS'!$FC$218,K59,'PREVIOUS LOGS'!$FE$254)+SUMIF('PREVIOUS LOGS'!$FC$271,K59,'PREVIOUS LOGS'!$FE$307)+SUMIF('PREVIOUS LOGS'!$FC$324,K59,'PREVIOUS LOGS'!$FE$360)+SUMIF('ANNUAL SUMMARY'!$L$6,K59,'ANNUAL SUMMARY'!$N$47)+SUMIF('ANNUAL SUMMARY'!$L$64,K59,'ANNUAL SUMMARY'!$F$105)+SUMIF('ANNUAL SUMMARY'!$L$122,K59,'ANNUAL SUMMARY'!$F$163)+SUMIF('ANNUAL SUMMARY'!$L$180,K59,'ANNUAL SUMMARY'!$F$221)+SUMIF('ANNUAL SUMMARY'!$L$238,K59,'ANNUAL SUMMARY'!$F$279)+SUMIF('ANNUAL SUMMARY'!$L$296,K59,'ANNUAL SUMMARY'!$F$337)+SUMIF('ANNUAL SUMMARY'!$L$354,K59,'ANNUAL SUMMARY'!$F$395)+SUMIF('ANNUAL SUMMARY'!$L$412,K59,'ANNUAL SUMMARY'!$F$453)+SUMIF('ANNUAL SUMMARY'!$L$470,K59,'ANNUAL SUMMARY'!$F$511)+SUMIF('ANNUAL SUMMARY'!$L$528,K59,'ANNUAL SUMMARY'!$F$569)+SUMIF('ANNUAL SUMMARY'!$L$586,K59,'ANNUAL SUMMARY'!$F$627)+SUMIF('ANNUAL SUMMARY'!$L$644,K59,'ANNUAL SUMMARY'!$F$685)+SUMIF('ANNUAL SUMMARY'!$BI$6,K59,'ANNUAL SUMMARY'!$BK$47)+SUMIF('ANNUAL SUMMARY'!$BI$64,K59,'ANNUAL SUMMARY'!$BC$105)+SUMIF('ANNUAL SUMMARY'!$BI$122,K59,'ANNUAL SUMMARY'!$BC$163)+SUMIF('ANNUAL SUMMARY'!$BI$180,K59,'ANNUAL SUMMARY'!$BC$221)+SUMIF('ANNUAL SUMMARY'!$BI$238,K59,'ANNUAL SUMMARY'!$BC$279)+SUMIF('ANNUAL SUMMARY'!$BI$296,K59,'ANNUAL SUMMARY'!$BC$337)+SUMIF('ANNUAL SUMMARY'!$BI$354,K59,'ANNUAL SUMMARY'!$BC$395)+SUMIF('ANNUAL SUMMARY'!$BI$412,K59,'ANNUAL SUMMARY'!$BC$453)+SUMIF('ANNUAL SUMMARY'!$BI$470,K59,'ANNUAL SUMMARY'!$BC$511)+SUMIF('ANNUAL SUMMARY'!$BI$528,K59,'ANNUAL SUMMARY'!$BC$569)+SUMIF('ANNUAL SUMMARY'!$BI$586,K59,'ANNUAL SUMMARY'!$BC$627)+SUMIF('ANNUAL SUMMARY'!$BI$644,K59,'ANNUAL SUMMARY'!$BC$685)+SUMIF('ANNUAL SUMMARY'!$DH$6,K59,'ANNUAL SUMMARY'!$DJ$47)+SUMIF('ANNUAL SUMMARY'!$DH$64,K59,'ANNUAL SUMMARY'!$DB$105)+SUMIF('ANNUAL SUMMARY'!$DH$122,K59,'ANNUAL SUMMARY'!$DB$163)+SUMIF('ANNUAL SUMMARY'!$DH$180,K59,'ANNUAL SUMMARY'!$DB$221)+SUMIF('ANNUAL SUMMARY'!$DH$238,K59,'ANNUAL SUMMARY'!$DB$279)+SUMIF('ANNUAL SUMMARY'!$DH$296,K59,'ANNUAL SUMMARY'!$DB$337)+SUMIF('ANNUAL SUMMARY'!$DH$354,K59,'ANNUAL SUMMARY'!$DB$395)+SUMIF('ANNUAL SUMMARY'!$DH$412,K59,'ANNUAL SUMMARY'!$DB$453)+SUMIF('ANNUAL SUMMARY'!$DH$470,K59,'ANNUAL SUMMARY'!$DB$511)+SUMIF('ANNUAL SUMMARY'!$DH$528,K59,'ANNUAL SUMMARY'!$DB$569)+SUMIF('ANNUAL SUMMARY'!$DH$586,K59,'ANNUAL SUMMARY'!$DB$627)+SUMIF('ANNUAL SUMMARY'!$FE$6,K59,'ANNUAL SUMMARY'!$FG$47)+SUMIF('ANNUAL SUMMARY'!$DH$644,K59,'ANNUAL SUMMARY'!$DB$685)+SUMIF('ANNUAL SUMMARY'!$FE$64,K59,'ANNUAL SUMMARY'!$EY$105)+SUMIF('ANNUAL SUMMARY'!$FE$122,K59,'ANNUAL SUMMARY'!$EY$163)+SUMIF('ANNUAL SUMMARY'!$FE$180,K59,'ANNUAL SUMMARY'!$EY$221)+SUMIF('ANNUAL SUMMARY'!$FE$238,K59,'ANNUAL SUMMARY'!$EY$279)+SUMIF('ANNUAL SUMMARY'!$FE$296,K59,'ANNUAL SUMMARY'!$EY$337)+SUMIF('ANNUAL SUMMARY'!$FE$354,K59,'ANNUAL SUMMARY'!$EY$395)+SUMIF('ANNUAL SUMMARY'!$FE$412,K59,'ANNUAL SUMMARY'!$EY$453)+SUMIF('ANNUAL SUMMARY'!$FE$470,K59,'ANNUAL SUMMARY'!$EY$511)+SUMIF('ANNUAL SUMMARY'!$FE$586,K59,'ANNUAL SUMMARY'!$EY$627)+SUMIF('ANNUAL SUMMARY'!$FE$528,K59,'ANNUAL SUMMARY'!$EY$569)+SUMIF('ANNUAL SUMMARY'!$FE$644,K59,'ANNUAL SUMMARY'!$EY$685)</f>
        <v>0</v>
      </c>
      <c r="N95" s="672"/>
      <c r="O95" s="672"/>
      <c r="P95" s="673"/>
      <c r="Q95" s="20"/>
      <c r="R95" s="665" t="s">
        <v>39</v>
      </c>
      <c r="S95" s="666"/>
      <c r="T95" s="680"/>
      <c r="U95" s="671">
        <f>SUMIF('PREVIOUS LOGS'!$K$6,K59,'PREVIOUS LOGS'!$U$42)+SUMIF('PREVIOUS LOGS'!$K$59,$K$6,'PREVIOUS LOGS'!$U$95)+SUMIF('PREVIOUS LOGS'!$K$112,K59,'PREVIOUS LOGS'!$U$148)+SUMIF('PREVIOUS LOGS'!$K$165,K59,'PREVIOUS LOGS'!$U$201)+SUMIF('PREVIOUS LOGS'!$K$218,K59,'PREVIOUS LOGS'!$U$254)+SUMIF('PREVIOUS LOGS'!$K$271,K59,'PREVIOUS LOGS'!$U$307)+SUMIF('PREVIOUS LOGS'!$K$324,K59,'PREVIOUS LOGS'!$U$360)+SUMIF('PREVIOUS LOGS'!$BH$6,K59,'PREVIOUS LOGS'!$BR$42)+SUMIF('PREVIOUS LOGS'!$BH$59,$K$6,'PREVIOUS LOGS'!$BR$95)+SUMIF('PREVIOUS LOGS'!$BH$112,K59,'PREVIOUS LOGS'!$BR$148)+SUMIF('PREVIOUS LOGS'!$BH$165,K59,'PREVIOUS LOGS'!$BR$201)+SUMIF('PREVIOUS LOGS'!$BH$218,K59,'PREVIOUS LOGS'!$BR$254)+SUMIF('PREVIOUS LOGS'!$BH$271,K59,'PREVIOUS LOGS'!$BR$307)+SUMIF('PREVIOUS LOGS'!$BH$324,K59,'PREVIOUS LOGS'!$BR$360)+SUMIF('PREVIOUS LOGS'!$DF$6,K59,'PREVIOUS LOGS'!$DP$42)+SUMIF('PREVIOUS LOGS'!$DF$59,$K$6,'PREVIOUS LOGS'!$DP$95)+SUMIF('PREVIOUS LOGS'!$DF$112,K59,'PREVIOUS LOGS'!$DP$148)+SUMIF('PREVIOUS LOGS'!$DF$165,K59,'PREVIOUS LOGS'!$DP$201)+SUMIF('PREVIOUS LOGS'!$DF$218,K59,'PREVIOUS LOGS'!$DP$254)+SUMIF('PREVIOUS LOGS'!$DF$271,K59,'PREVIOUS LOGS'!$DP$307)+SUMIF('PREVIOUS LOGS'!$DF$324,K59,'PREVIOUS LOGS'!$DP$360)+SUMIF('PREVIOUS LOGS'!$FC$6,K59,'PREVIOUS LOGS'!$FM$42)+SUMIF('PREVIOUS LOGS'!$FC$59,$K$6,'PREVIOUS LOGS'!$FM$95)+SUMIF('PREVIOUS LOGS'!$FC$112,K59,'PREVIOUS LOGS'!$FM$148)+SUMIF('PREVIOUS LOGS'!$FC$165,K59,'PREVIOUS LOGS'!$FM$201)+SUMIF('PREVIOUS LOGS'!$FC$218,K59,'PREVIOUS LOGS'!$FM$254)+SUMIF('PREVIOUS LOGS'!$FC$271,K59,'PREVIOUS LOGS'!$FM$307)+SUMIF('PREVIOUS LOGS'!$FC$324,K59,'PREVIOUS LOGS'!$FM$360)+SUMIF('ANNUAL SUMMARY'!$L$6,K59,'ANNUAL SUMMARY'!$V$47)+SUMIF('ANNUAL SUMMARY'!$L$64,K59,'ANNUAL SUMMARY'!$V$105)+SUMIF('ANNUAL SUMMARY'!$L$122,K59,'ANNUAL SUMMARY'!$V$163)+SUMIF('ANNUAL SUMMARY'!$L$180,K59,'ANNUAL SUMMARY'!$V$221)+SUMIF('ANNUAL SUMMARY'!$L$238,K59,'ANNUAL SUMMARY'!$V$279)+SUMIF('ANNUAL SUMMARY'!$L$296,K59,'ANNUAL SUMMARY'!$V$337)+SUMIF('ANNUAL SUMMARY'!$L$354,K59,'ANNUAL SUMMARY'!$V$395)+SUMIF('ANNUAL SUMMARY'!$L$412,K59,'ANNUAL SUMMARY'!$V$453)+SUMIF('ANNUAL SUMMARY'!$L$470,K59,'ANNUAL SUMMARY'!$V$511)+SUMIF('ANNUAL SUMMARY'!$L$528,K59,'ANNUAL SUMMARY'!$V$569)+SUMIF('ANNUAL SUMMARY'!$L$586,K59,'ANNUAL SUMMARY'!$V$627)+SUMIF('ANNUAL SUMMARY'!$L$644,K59,'ANNUAL SUMMARY'!$V$685)+SUMIF('ANNUAL SUMMARY'!$BI$6,K59,'ANNUAL SUMMARY'!$BS$47)+SUMIF('ANNUAL SUMMARY'!$BI$64,K59,'ANNUAL SUMMARY'!$BS$105)+SUMIF('ANNUAL SUMMARY'!$BI$122,K59,'ANNUAL SUMMARY'!$BS$163)+SUMIF('ANNUAL SUMMARY'!$BI$180,K59,'ANNUAL SUMMARY'!$BS$221)+SUMIF('ANNUAL SUMMARY'!$BI$238,K59,'ANNUAL SUMMARY'!$BS$279)+SUMIF('ANNUAL SUMMARY'!$BI$296,K59,'ANNUAL SUMMARY'!$BS$337)+SUMIF('ANNUAL SUMMARY'!$BI$354,K59,'ANNUAL SUMMARY'!$BS$395)+SUMIF('ANNUAL SUMMARY'!$BI$412,K59,'ANNUAL SUMMARY'!$BS$453)+SUMIF('ANNUAL SUMMARY'!$BI$470,K59,'ANNUAL SUMMARY'!$BS$511)+SUMIF('ANNUAL SUMMARY'!$BI$528,K59,'ANNUAL SUMMARY'!$BS$569)+SUMIF('ANNUAL SUMMARY'!$BI$586,K59,'ANNUAL SUMMARY'!$BS$627)+SUMIF('ANNUAL SUMMARY'!$BI$644,K59,'ANNUAL SUMMARY'!$BS$685)+SUMIF('ANNUAL SUMMARY'!$DH$6,K59,'ANNUAL SUMMARY'!$DR$47)+SUMIF('ANNUAL SUMMARY'!$DH$64,K59,'ANNUAL SUMMARY'!$DR$105)+SUMIF('ANNUAL SUMMARY'!$DH$122,K59,'ANNUAL SUMMARY'!$DR$163)+SUMIF('ANNUAL SUMMARY'!$DH$180,K59,'ANNUAL SUMMARY'!$DR$221)+SUMIF('ANNUAL SUMMARY'!$DH$238,K59,'ANNUAL SUMMARY'!$DR$279)+SUMIF('ANNUAL SUMMARY'!$DH$296,K59,'ANNUAL SUMMARY'!$DR$337)+SUMIF('ANNUAL SUMMARY'!$DH$354,K59,'ANNUAL SUMMARY'!$DR$395)+SUMIF('ANNUAL SUMMARY'!$DH$412,K59,'ANNUAL SUMMARY'!$DR$453)+SUMIF('ANNUAL SUMMARY'!$DH$470,K59,'ANNUAL SUMMARY'!$DR$511)+SUMIF('ANNUAL SUMMARY'!$DH$528,K59,'ANNUAL SUMMARY'!$DR$569)+SUMIF('ANNUAL SUMMARY'!$DH$586,K59,'ANNUAL SUMMARY'!$DR$627)+SUMIF('ANNUAL SUMMARY'!$FE$6,K59,'ANNUAL SUMMARY'!$FO$47)+SUMIF('ANNUAL SUMMARY'!$DH$644,K59,'ANNUAL SUMMARY'!$DR$685)+SUMIF('ANNUAL SUMMARY'!$FE$64,K59,'ANNUAL SUMMARY'!$FO$105)+SUMIF('ANNUAL SUMMARY'!$FE$122,K59,'ANNUAL SUMMARY'!$FO$163)+SUMIF('ANNUAL SUMMARY'!$FE$180,K59,'ANNUAL SUMMARY'!$FO$221)+SUMIF('ANNUAL SUMMARY'!$FE$238,K59,'ANNUAL SUMMARY'!$FO$279)+SUMIF('ANNUAL SUMMARY'!$FE$296,K59,'ANNUAL SUMMARY'!$FO$337)+SUMIF('ANNUAL SUMMARY'!$FE$354,K59,'ANNUAL SUMMARY'!$FO$395)+SUMIF('ANNUAL SUMMARY'!$FE$412,K59,'ANNUAL SUMMARY'!$FO$453)+SUMIF('ANNUAL SUMMARY'!$FE$470,K59,'ANNUAL SUMMARY'!$FO$511)+SUMIF('ANNUAL SUMMARY'!$FE$586,K59,'ANNUAL SUMMARY'!$FO$627)+SUMIF('ANNUAL SUMMARY'!$FE$528,K59,'ANNUAL SUMMARY'!$FO$569)+SUMIF('ANNUAL SUMMARY'!$FE$644,K59,'ANNUAL SUMMARY'!$FO$685)</f>
        <v>0</v>
      </c>
      <c r="V95" s="672"/>
      <c r="W95" s="672"/>
      <c r="X95" s="673"/>
      <c r="Y95" s="15"/>
      <c r="Z95" s="709" t="str">
        <f>IF('FRONT PAGE'!$A$1="www.fly-logics.com","No SERIE",0)</f>
        <v>No SERIE</v>
      </c>
      <c r="AA95" s="710"/>
      <c r="AB95" s="710"/>
      <c r="AC95" s="710"/>
      <c r="AD95" s="710"/>
      <c r="AE95" s="710"/>
      <c r="AF95" s="690" t="s">
        <v>69</v>
      </c>
      <c r="AG95" s="690"/>
      <c r="AH95" s="690"/>
      <c r="AI95" s="690"/>
      <c r="AJ95" s="690"/>
      <c r="AK95" s="691"/>
      <c r="AL95" s="709" t="str">
        <f>IF('FRONT PAGE'!$A$1="www.fly-logics.com","BUILT DATE",0)</f>
        <v>BUILT DATE</v>
      </c>
      <c r="AM95" s="710"/>
      <c r="AN95" s="710"/>
      <c r="AO95" s="710"/>
      <c r="AP95" s="710"/>
      <c r="AQ95" s="710"/>
      <c r="AR95" s="689">
        <v>1923</v>
      </c>
      <c r="AS95" s="690"/>
      <c r="AT95" s="690"/>
      <c r="AU95" s="690"/>
      <c r="AV95" s="690"/>
      <c r="AW95" s="1263"/>
      <c r="AX95" s="154"/>
      <c r="AY95" s="665" t="s">
        <v>37</v>
      </c>
      <c r="AZ95" s="666"/>
      <c r="BA95" s="666"/>
      <c r="BB95" s="895">
        <f>SUMIF('ANNUAL SUMMARY'!$L$6,BH59,'ANNUAL SUMMARY'!$F$47)+SUMIF('ANNUAL SUMMARY'!$L$64,BH59,'ANNUAL SUMMARY'!$F$105)+SUMIF('ANNUAL SUMMARY'!$L$122,BH59,'ANNUAL SUMMARY'!$F$163)+SUMIF('ANNUAL SUMMARY'!$L$180,BH59,'ANNUAL SUMMARY'!$F$221)+SUMIF('ANNUAL SUMMARY'!$L$238,BH59,'ANNUAL SUMMARY'!$F$279)+SUMIF('ANNUAL SUMMARY'!$L$296,BH59,'ANNUAL SUMMARY'!$F$337)+SUMIF('ANNUAL SUMMARY'!$L$354,BH59,'ANNUAL SUMMARY'!$F$395)+SUMIF('ANNUAL SUMMARY'!$L$412,BH59,'ANNUAL SUMMARY'!$F$453)+SUMIF('ANNUAL SUMMARY'!$L$470,BH59,'ANNUAL SUMMARY'!$F$511)+SUMIF('ANNUAL SUMMARY'!$L$528,BH59,'ANNUAL SUMMARY'!$F$569)+SUMIF('ANNUAL SUMMARY'!$L$586,BH59,'ANNUAL SUMMARY'!$F$627)+SUMIF('ANNUAL SUMMARY'!$L$644,BH59,'ANNUAL SUMMARY'!$F$685)+SUMIF('ANNUAL SUMMARY'!$BI$6,BH59,'ANNUAL SUMMARY'!$BC$47)+SUMIF('ANNUAL SUMMARY'!$BI$64,BH59,'ANNUAL SUMMARY'!$BC$105)+SUMIF('ANNUAL SUMMARY'!$BI$122,BH59,'ANNUAL SUMMARY'!$BC$163)+SUMIF('ANNUAL SUMMARY'!$BI$180,BH59,'ANNUAL SUMMARY'!$BC$221)+SUMIF('ANNUAL SUMMARY'!$BI$238,BH59,'ANNUAL SUMMARY'!$BC$279)+SUMIF('ANNUAL SUMMARY'!$BI$296,BH59,'ANNUAL SUMMARY'!$BC$337)+SUMIF('ANNUAL SUMMARY'!$BI$354,BH59,'ANNUAL SUMMARY'!$BC$395)+SUMIF('ANNUAL SUMMARY'!$BI$412,BH59,'ANNUAL SUMMARY'!$BC$453)+SUMIF('ANNUAL SUMMARY'!$BI$470,BH59,'ANNUAL SUMMARY'!$BC$511)+SUMIF('ANNUAL SUMMARY'!$BI$528,BH59,'ANNUAL SUMMARY'!$BC$569)+SUMIF('ANNUAL SUMMARY'!$BI$586,BH59,'ANNUAL SUMMARY'!$BC$627)+SUMIF('ANNUAL SUMMARY'!$BI$644,BH59,'ANNUAL SUMMARY'!$BC$685)+SUMIF('ANNUAL SUMMARY'!$DH$6,BH59,'ANNUAL SUMMARY'!$DB$47)+SUMIF('ANNUAL SUMMARY'!$DH$64,BH59,'ANNUAL SUMMARY'!$DB$105)+SUMIF('ANNUAL SUMMARY'!$DH$122,BH59,'ANNUAL SUMMARY'!$DB$163)+SUMIF('ANNUAL SUMMARY'!$DH$180,BH59,'ANNUAL SUMMARY'!$DB$221)+SUMIF('ANNUAL SUMMARY'!$DH$238,BH59,'ANNUAL SUMMARY'!$DB$279)+SUMIF('ANNUAL SUMMARY'!$DH$296,BH59,'ANNUAL SUMMARY'!$DB$337)+SUMIF('ANNUAL SUMMARY'!$DH$354,BH59,'ANNUAL SUMMARY'!$DB$395)+SUMIF('ANNUAL SUMMARY'!$DH$412,BH59,'ANNUAL SUMMARY'!$DB$453)+SUMIF('ANNUAL SUMMARY'!$DH$470,BH59,'ANNUAL SUMMARY'!$DB$511)+SUMIF('ANNUAL SUMMARY'!$DH$528,BH59,'ANNUAL SUMMARY'!$DB$569)+SUMIF('ANNUAL SUMMARY'!$DH$586,BH59,'ANNUAL SUMMARY'!$DB$627)+SUMIF('ANNUAL SUMMARY'!$FE$6,BH59,'ANNUAL SUMMARY'!$EY$47)+SUMIF('ANNUAL SUMMARY'!$DH$644,BH59,'ANNUAL SUMMARY'!$DB$685)+SUMIF('ANNUAL SUMMARY'!$FE$64,BH59,'ANNUAL SUMMARY'!$EY$105)+SUMIF('ANNUAL SUMMARY'!$FE$122,BH59,'ANNUAL SUMMARY'!$EY$163)+SUMIF('ANNUAL SUMMARY'!$FE$180,BH59,'ANNUAL SUMMARY'!$EY$221)+SUMIF('ANNUAL SUMMARY'!$FE$238,BH59,'ANNUAL SUMMARY'!$EY$279)+SUMIF('ANNUAL SUMMARY'!$FE$296,BH59,'ANNUAL SUMMARY'!$EY$337)+SUMIF('ANNUAL SUMMARY'!$FE$354,BH59,'ANNUAL SUMMARY'!$EY$395)+SUMIF('ANNUAL SUMMARY'!$FE$412,BH59,'ANNUAL SUMMARY'!$EY$453)+SUMIF('ANNUAL SUMMARY'!$FE$470,BH59,'ANNUAL SUMMARY'!$EY$511)+SUMIF('ANNUAL SUMMARY'!$FE$586,BH59,'ANNUAL SUMMARY'!$EY$627)+SUMIF('ANNUAL SUMMARY'!$FE$528,BH59,'ANNUAL SUMMARY'!$EY$569)+SUMIF('ANNUAL SUMMARY'!$FE$644,BH59,'ANNUAL SUMMARY'!$EY$685)+SUMIF('PREVIOUS LOGS'!$K$6,BH59,'PREVIOUS LOGS'!$E$43)+SUMIF('PREVIOUS LOGS'!$K$59,$K$6,'PREVIOUS LOGS'!$E$96)+SUMIF('PREVIOUS LOGS'!$K$112,BH59,'PREVIOUS LOGS'!$E$149)+SUMIF('PREVIOUS LOGS'!$K$165,BH59,'PREVIOUS LOGS'!$E$202)+SUMIF('PREVIOUS LOGS'!$K$218,BH59,'PREVIOUS LOGS'!$E$255)+SUMIF('PREVIOUS LOGS'!$K$271,BH59,'PREVIOUS LOGS'!$E$308)+SUMIF('PREVIOUS LOGS'!$K$324,BH59,'PREVIOUS LOGS'!$E$361)+SUMIF('PREVIOUS LOGS'!$BH$6,BH59,'PREVIOUS LOGS'!$BB$43)+SUMIF('PREVIOUS LOGS'!$BH$59,$K$6,'PREVIOUS LOGS'!$BB$96)+SUMIF('PREVIOUS LOGS'!$BH$112,BH59,'PREVIOUS LOGS'!$BB$149)+SUMIF('PREVIOUS LOGS'!$BH$165,BH59,'PREVIOUS LOGS'!$BB$202)+SUMIF('PREVIOUS LOGS'!$BH$218,BH59,'PREVIOUS LOGS'!$BB$255)+SUMIF('PREVIOUS LOGS'!$BH$271,BH59,'PREVIOUS LOGS'!$BB$308)+SUMIF('PREVIOUS LOGS'!$BH$324,BH59,'PREVIOUS LOGS'!$BB$361)+SUMIF('PREVIOUS LOGS'!$DF$6,BH59,'PREVIOUS LOGS'!$CZ$43)+SUMIF('PREVIOUS LOGS'!$DF$59,$K$6,'PREVIOUS LOGS'!$CZ$96)+SUMIF('PREVIOUS LOGS'!$DF$112,BH59,'PREVIOUS LOGS'!$CZ$149)+SUMIF('PREVIOUS LOGS'!$DF$165,BH59,'PREVIOUS LOGS'!$CZ$202)+SUMIF('PREVIOUS LOGS'!$DF$218,BH59,'PREVIOUS LOGS'!$CZ$255)+SUMIF('PREVIOUS LOGS'!$DF$271,BH59,'PREVIOUS LOGS'!$CZ$308)+SUMIF('PREVIOUS LOGS'!$DF$324,BH59,'PREVIOUS LOGS'!$CZ$361)+SUMIF('PREVIOUS LOGS'!$FC$6,BH59,'PREVIOUS LOGS'!$EW$43)+SUMIF('PREVIOUS LOGS'!$FC$59,$K$6,'PREVIOUS LOGS'!$EW$96)+SUMIF('PREVIOUS LOGS'!$FC$112,BH59,'PREVIOUS LOGS'!$EW$149)+SUMIF('PREVIOUS LOGS'!$FC$165,BH59,'PREVIOUS LOGS'!$EW$202)+SUMIF('PREVIOUS LOGS'!$FC$218,BH59,'PREVIOUS LOGS'!$EW$255)+SUMIF('PREVIOUS LOGS'!$FC$271,BH59,'PREVIOUS LOGS'!$EW$308)+SUMIF('PREVIOUS LOGS'!$FC$324,BH59,'PREVIOUS LOGS'!$EW$361)</f>
        <v>0</v>
      </c>
      <c r="BC95" s="896"/>
      <c r="BD95" s="896"/>
      <c r="BE95" s="897"/>
      <c r="BF95" s="20"/>
      <c r="BG95" s="665" t="s">
        <v>36</v>
      </c>
      <c r="BH95" s="666"/>
      <c r="BI95" s="666"/>
      <c r="BJ95" s="671">
        <f>SUMIF('PREVIOUS LOGS'!$K$6,BH59,'PREVIOUS LOGS'!$M$42)+SUMIF('PREVIOUS LOGS'!$K$59,$K$6,'PREVIOUS LOGS'!$M$95)+SUMIF('PREVIOUS LOGS'!$K$112,BH59,'PREVIOUS LOGS'!$M$148)+SUMIF('PREVIOUS LOGS'!$K$165,BH59,'PREVIOUS LOGS'!$M$201)+SUMIF('PREVIOUS LOGS'!$K$218,BH59,'PREVIOUS LOGS'!$M$254)+SUMIF('PREVIOUS LOGS'!$K$271,BH59,'PREVIOUS LOGS'!$M$307)+SUMIF('PREVIOUS LOGS'!$K$324,BH59,'PREVIOUS LOGS'!$M$360)+SUMIF('PREVIOUS LOGS'!$BH$6,BH59,'PREVIOUS LOGS'!$BJ$42)+SUMIF('PREVIOUS LOGS'!$BH$59,$K$6,'PREVIOUS LOGS'!$BJ$95)+SUMIF('PREVIOUS LOGS'!$BH$112,BH59,'PREVIOUS LOGS'!$BJ$148)+SUMIF('PREVIOUS LOGS'!$BH$165,BH59,'PREVIOUS LOGS'!$BJ$201)+SUMIF('PREVIOUS LOGS'!$BH$218,BH59,'PREVIOUS LOGS'!$BJ$254)+SUMIF('PREVIOUS LOGS'!$BH$271,BH59,'PREVIOUS LOGS'!$BJ$307)+SUMIF('PREVIOUS LOGS'!$BH$324,BH59,'PREVIOUS LOGS'!$BJ$360)+SUMIF('PREVIOUS LOGS'!$DF$6,BH59,'PREVIOUS LOGS'!$DH$42)+SUMIF('PREVIOUS LOGS'!$DF$59,$K$6,'PREVIOUS LOGS'!$DH$95)+SUMIF('PREVIOUS LOGS'!$DF$112,BH59,'PREVIOUS LOGS'!$DH$148)+SUMIF('PREVIOUS LOGS'!$DF$165,BH59,'PREVIOUS LOGS'!$DH$201)+SUMIF('PREVIOUS LOGS'!$DF$218,BH59,'PREVIOUS LOGS'!$DH$254)+SUMIF('PREVIOUS LOGS'!$DF$271,BH59,'PREVIOUS LOGS'!$DH$307)+SUMIF('PREVIOUS LOGS'!$DF$324,BH59,'PREVIOUS LOGS'!$DH$360)+SUMIF('PREVIOUS LOGS'!$FC$6,BH59,'PREVIOUS LOGS'!$FE$42)+SUMIF('PREVIOUS LOGS'!$FC$59,$K$6,'PREVIOUS LOGS'!$FE$95)+SUMIF('PREVIOUS LOGS'!$FC$112,BH59,'PREVIOUS LOGS'!$FE$148)+SUMIF('PREVIOUS LOGS'!$FC$165,BH59,'PREVIOUS LOGS'!$FE$201)+SUMIF('PREVIOUS LOGS'!$FC$218,BH59,'PREVIOUS LOGS'!$FE$254)+SUMIF('PREVIOUS LOGS'!$FC$271,BH59,'PREVIOUS LOGS'!$FE$307)+SUMIF('PREVIOUS LOGS'!$FC$324,BH59,'PREVIOUS LOGS'!$FE$360)+SUMIF('ANNUAL SUMMARY'!$L$6,BH59,'ANNUAL SUMMARY'!$N$47)+SUMIF('ANNUAL SUMMARY'!$L$64,BH59,'ANNUAL SUMMARY'!$F$105)+SUMIF('ANNUAL SUMMARY'!$L$122,BH59,'ANNUAL SUMMARY'!$F$163)+SUMIF('ANNUAL SUMMARY'!$L$180,BH59,'ANNUAL SUMMARY'!$F$221)+SUMIF('ANNUAL SUMMARY'!$L$238,BH59,'ANNUAL SUMMARY'!$F$279)+SUMIF('ANNUAL SUMMARY'!$L$296,BH59,'ANNUAL SUMMARY'!$F$337)+SUMIF('ANNUAL SUMMARY'!$L$354,BH59,'ANNUAL SUMMARY'!$F$395)+SUMIF('ANNUAL SUMMARY'!$L$412,BH59,'ANNUAL SUMMARY'!$F$453)+SUMIF('ANNUAL SUMMARY'!$L$470,BH59,'ANNUAL SUMMARY'!$F$511)+SUMIF('ANNUAL SUMMARY'!$L$528,BH59,'ANNUAL SUMMARY'!$F$569)+SUMIF('ANNUAL SUMMARY'!$L$586,BH59,'ANNUAL SUMMARY'!$F$627)+SUMIF('ANNUAL SUMMARY'!$L$644,BH59,'ANNUAL SUMMARY'!$F$685)+SUMIF('ANNUAL SUMMARY'!$BI$6,BH59,'ANNUAL SUMMARY'!$BK$47)+SUMIF('ANNUAL SUMMARY'!$BI$64,BH59,'ANNUAL SUMMARY'!$BC$105)+SUMIF('ANNUAL SUMMARY'!$BI$122,BH59,'ANNUAL SUMMARY'!$BC$163)+SUMIF('ANNUAL SUMMARY'!$BI$180,BH59,'ANNUAL SUMMARY'!$BC$221)+SUMIF('ANNUAL SUMMARY'!$BI$238,BH59,'ANNUAL SUMMARY'!$BC$279)+SUMIF('ANNUAL SUMMARY'!$BI$296,BH59,'ANNUAL SUMMARY'!$BC$337)+SUMIF('ANNUAL SUMMARY'!$BI$354,BH59,'ANNUAL SUMMARY'!$BC$395)+SUMIF('ANNUAL SUMMARY'!$BI$412,BH59,'ANNUAL SUMMARY'!$BC$453)+SUMIF('ANNUAL SUMMARY'!$BI$470,BH59,'ANNUAL SUMMARY'!$BC$511)+SUMIF('ANNUAL SUMMARY'!$BI$528,BH59,'ANNUAL SUMMARY'!$BC$569)+SUMIF('ANNUAL SUMMARY'!$BI$586,BH59,'ANNUAL SUMMARY'!$BC$627)+SUMIF('ANNUAL SUMMARY'!$BI$644,BH59,'ANNUAL SUMMARY'!$BC$685)+SUMIF('ANNUAL SUMMARY'!$DH$6,BH59,'ANNUAL SUMMARY'!$DJ$47)+SUMIF('ANNUAL SUMMARY'!$DH$64,BH59,'ANNUAL SUMMARY'!$DB$105)+SUMIF('ANNUAL SUMMARY'!$DH$122,BH59,'ANNUAL SUMMARY'!$DB$163)+SUMIF('ANNUAL SUMMARY'!$DH$180,BH59,'ANNUAL SUMMARY'!$DB$221)+SUMIF('ANNUAL SUMMARY'!$DH$238,BH59,'ANNUAL SUMMARY'!$DB$279)+SUMIF('ANNUAL SUMMARY'!$DH$296,BH59,'ANNUAL SUMMARY'!$DB$337)+SUMIF('ANNUAL SUMMARY'!$DH$354,BH59,'ANNUAL SUMMARY'!$DB$395)+SUMIF('ANNUAL SUMMARY'!$DH$412,BH59,'ANNUAL SUMMARY'!$DB$453)+SUMIF('ANNUAL SUMMARY'!$DH$470,BH59,'ANNUAL SUMMARY'!$DB$511)+SUMIF('ANNUAL SUMMARY'!$DH$528,BH59,'ANNUAL SUMMARY'!$DB$569)+SUMIF('ANNUAL SUMMARY'!$DH$586,BH59,'ANNUAL SUMMARY'!$DB$627)+SUMIF('ANNUAL SUMMARY'!$FE$6,BH59,'ANNUAL SUMMARY'!$FG$47)+SUMIF('ANNUAL SUMMARY'!$DH$644,BH59,'ANNUAL SUMMARY'!$DB$685)+SUMIF('ANNUAL SUMMARY'!$FE$64,BH59,'ANNUAL SUMMARY'!$EY$105)+SUMIF('ANNUAL SUMMARY'!$FE$122,BH59,'ANNUAL SUMMARY'!$EY$163)+SUMIF('ANNUAL SUMMARY'!$FE$180,BH59,'ANNUAL SUMMARY'!$EY$221)+SUMIF('ANNUAL SUMMARY'!$FE$238,BH59,'ANNUAL SUMMARY'!$EY$279)+SUMIF('ANNUAL SUMMARY'!$FE$296,BH59,'ANNUAL SUMMARY'!$EY$337)+SUMIF('ANNUAL SUMMARY'!$FE$354,BH59,'ANNUAL SUMMARY'!$EY$395)+SUMIF('ANNUAL SUMMARY'!$FE$412,BH59,'ANNUAL SUMMARY'!$EY$453)+SUMIF('ANNUAL SUMMARY'!$FE$470,BH59,'ANNUAL SUMMARY'!$EY$511)+SUMIF('ANNUAL SUMMARY'!$FE$586,BH59,'ANNUAL SUMMARY'!$EY$627)+SUMIF('ANNUAL SUMMARY'!$FE$528,BH59,'ANNUAL SUMMARY'!$EY$569)+SUMIF('ANNUAL SUMMARY'!$FE$644,BH59,'ANNUAL SUMMARY'!$EY$685)</f>
        <v>0</v>
      </c>
      <c r="BK95" s="672"/>
      <c r="BL95" s="672"/>
      <c r="BM95" s="673"/>
      <c r="BN95" s="20"/>
      <c r="BO95" s="665" t="s">
        <v>39</v>
      </c>
      <c r="BP95" s="666"/>
      <c r="BQ95" s="680"/>
      <c r="BR95" s="671">
        <f>SUMIF('PREVIOUS LOGS'!$K$6,BH59,'PREVIOUS LOGS'!$U$42)+SUMIF('PREVIOUS LOGS'!$K$59,$K$6,'PREVIOUS LOGS'!$U$95)+SUMIF('PREVIOUS LOGS'!$K$112,BH59,'PREVIOUS LOGS'!$U$148)+SUMIF('PREVIOUS LOGS'!$K$165,BH59,'PREVIOUS LOGS'!$U$201)+SUMIF('PREVIOUS LOGS'!$K$218,BH59,'PREVIOUS LOGS'!$U$254)+SUMIF('PREVIOUS LOGS'!$K$271,BH59,'PREVIOUS LOGS'!$U$307)+SUMIF('PREVIOUS LOGS'!$K$324,BH59,'PREVIOUS LOGS'!$U$360)+SUMIF('PREVIOUS LOGS'!$BH$6,BH59,'PREVIOUS LOGS'!$BR$42)+SUMIF('PREVIOUS LOGS'!$BH$59,$K$6,'PREVIOUS LOGS'!$BR$95)+SUMIF('PREVIOUS LOGS'!$BH$112,BH59,'PREVIOUS LOGS'!$BR$148)+SUMIF('PREVIOUS LOGS'!$BH$165,BH59,'PREVIOUS LOGS'!$BR$201)+SUMIF('PREVIOUS LOGS'!$BH$218,BH59,'PREVIOUS LOGS'!$BR$254)+SUMIF('PREVIOUS LOGS'!$BH$271,BH59,'PREVIOUS LOGS'!$BR$307)+SUMIF('PREVIOUS LOGS'!$BH$324,BH59,'PREVIOUS LOGS'!$BR$360)+SUMIF('PREVIOUS LOGS'!$DF$6,BH59,'PREVIOUS LOGS'!$DP$42)+SUMIF('PREVIOUS LOGS'!$DF$59,$K$6,'PREVIOUS LOGS'!$DP$95)+SUMIF('PREVIOUS LOGS'!$DF$112,BH59,'PREVIOUS LOGS'!$DP$148)+SUMIF('PREVIOUS LOGS'!$DF$165,BH59,'PREVIOUS LOGS'!$DP$201)+SUMIF('PREVIOUS LOGS'!$DF$218,BH59,'PREVIOUS LOGS'!$DP$254)+SUMIF('PREVIOUS LOGS'!$DF$271,BH59,'PREVIOUS LOGS'!$DP$307)+SUMIF('PREVIOUS LOGS'!$DF$324,BH59,'PREVIOUS LOGS'!$DP$360)+SUMIF('PREVIOUS LOGS'!$FC$6,BH59,'PREVIOUS LOGS'!$FM$42)+SUMIF('PREVIOUS LOGS'!$FC$59,$K$6,'PREVIOUS LOGS'!$FM$95)+SUMIF('PREVIOUS LOGS'!$FC$112,BH59,'PREVIOUS LOGS'!$FM$148)+SUMIF('PREVIOUS LOGS'!$FC$165,BH59,'PREVIOUS LOGS'!$FM$201)+SUMIF('PREVIOUS LOGS'!$FC$218,BH59,'PREVIOUS LOGS'!$FM$254)+SUMIF('PREVIOUS LOGS'!$FC$271,BH59,'PREVIOUS LOGS'!$FM$307)+SUMIF('PREVIOUS LOGS'!$FC$324,BH59,'PREVIOUS LOGS'!$FM$360)+SUMIF('ANNUAL SUMMARY'!$L$6,BH59,'ANNUAL SUMMARY'!$V$47)+SUMIF('ANNUAL SUMMARY'!$L$64,BH59,'ANNUAL SUMMARY'!$V$105)+SUMIF('ANNUAL SUMMARY'!$L$122,BH59,'ANNUAL SUMMARY'!$V$163)+SUMIF('ANNUAL SUMMARY'!$L$180,BH59,'ANNUAL SUMMARY'!$V$221)+SUMIF('ANNUAL SUMMARY'!$L$238,BH59,'ANNUAL SUMMARY'!$V$279)+SUMIF('ANNUAL SUMMARY'!$L$296,BH59,'ANNUAL SUMMARY'!$V$337)+SUMIF('ANNUAL SUMMARY'!$L$354,BH59,'ANNUAL SUMMARY'!$V$395)+SUMIF('ANNUAL SUMMARY'!$L$412,BH59,'ANNUAL SUMMARY'!$V$453)+SUMIF('ANNUAL SUMMARY'!$L$470,BH59,'ANNUAL SUMMARY'!$V$511)+SUMIF('ANNUAL SUMMARY'!$L$528,BH59,'ANNUAL SUMMARY'!$V$569)+SUMIF('ANNUAL SUMMARY'!$L$586,BH59,'ANNUAL SUMMARY'!$V$627)+SUMIF('ANNUAL SUMMARY'!$L$644,BH59,'ANNUAL SUMMARY'!$V$685)+SUMIF('ANNUAL SUMMARY'!$BI$6,BH59,'ANNUAL SUMMARY'!$BS$47)+SUMIF('ANNUAL SUMMARY'!$BI$64,BH59,'ANNUAL SUMMARY'!$BS$105)+SUMIF('ANNUAL SUMMARY'!$BI$122,BH59,'ANNUAL SUMMARY'!$BS$163)+SUMIF('ANNUAL SUMMARY'!$BI$180,BH59,'ANNUAL SUMMARY'!$BS$221)+SUMIF('ANNUAL SUMMARY'!$BI$238,BH59,'ANNUAL SUMMARY'!$BS$279)+SUMIF('ANNUAL SUMMARY'!$BI$296,BH59,'ANNUAL SUMMARY'!$BS$337)+SUMIF('ANNUAL SUMMARY'!$BI$354,BH59,'ANNUAL SUMMARY'!$BS$395)+SUMIF('ANNUAL SUMMARY'!$BI$412,BH59,'ANNUAL SUMMARY'!$BS$453)+SUMIF('ANNUAL SUMMARY'!$BI$470,BH59,'ANNUAL SUMMARY'!$BS$511)+SUMIF('ANNUAL SUMMARY'!$BI$528,BH59,'ANNUAL SUMMARY'!$BS$569)+SUMIF('ANNUAL SUMMARY'!$BI$586,BH59,'ANNUAL SUMMARY'!$BS$627)+SUMIF('ANNUAL SUMMARY'!$BI$644,BH59,'ANNUAL SUMMARY'!$BS$685)+SUMIF('ANNUAL SUMMARY'!$DH$6,BH59,'ANNUAL SUMMARY'!$DR$47)+SUMIF('ANNUAL SUMMARY'!$DH$64,BH59,'ANNUAL SUMMARY'!$DR$105)+SUMIF('ANNUAL SUMMARY'!$DH$122,BH59,'ANNUAL SUMMARY'!$DR$163)+SUMIF('ANNUAL SUMMARY'!$DH$180,BH59,'ANNUAL SUMMARY'!$DR$221)+SUMIF('ANNUAL SUMMARY'!$DH$238,BH59,'ANNUAL SUMMARY'!$DR$279)+SUMIF('ANNUAL SUMMARY'!$DH$296,BH59,'ANNUAL SUMMARY'!$DR$337)+SUMIF('ANNUAL SUMMARY'!$DH$354,BH59,'ANNUAL SUMMARY'!$DR$395)+SUMIF('ANNUAL SUMMARY'!$DH$412,BH59,'ANNUAL SUMMARY'!$DR$453)+SUMIF('ANNUAL SUMMARY'!$DH$470,BH59,'ANNUAL SUMMARY'!$DR$511)+SUMIF('ANNUAL SUMMARY'!$DH$528,BH59,'ANNUAL SUMMARY'!$DR$569)+SUMIF('ANNUAL SUMMARY'!$DH$586,BH59,'ANNUAL SUMMARY'!$DR$627)+SUMIF('ANNUAL SUMMARY'!$FE$6,BH59,'ANNUAL SUMMARY'!$FO$47)+SUMIF('ANNUAL SUMMARY'!$DH$644,BH59,'ANNUAL SUMMARY'!$DR$685)+SUMIF('ANNUAL SUMMARY'!$FE$64,BH59,'ANNUAL SUMMARY'!$FO$105)+SUMIF('ANNUAL SUMMARY'!$FE$122,BH59,'ANNUAL SUMMARY'!$FO$163)+SUMIF('ANNUAL SUMMARY'!$FE$180,BH59,'ANNUAL SUMMARY'!$FO$221)+SUMIF('ANNUAL SUMMARY'!$FE$238,BH59,'ANNUAL SUMMARY'!$FO$279)+SUMIF('ANNUAL SUMMARY'!$FE$296,BH59,'ANNUAL SUMMARY'!$FO$337)+SUMIF('ANNUAL SUMMARY'!$FE$354,BH59,'ANNUAL SUMMARY'!$FO$395)+SUMIF('ANNUAL SUMMARY'!$FE$412,BH59,'ANNUAL SUMMARY'!$FO$453)+SUMIF('ANNUAL SUMMARY'!$FE$470,BH59,'ANNUAL SUMMARY'!$FO$511)+SUMIF('ANNUAL SUMMARY'!$FE$586,BH59,'ANNUAL SUMMARY'!$FO$627)+SUMIF('ANNUAL SUMMARY'!$FE$528,BH59,'ANNUAL SUMMARY'!$FO$569)+SUMIF('ANNUAL SUMMARY'!$FE$644,BH59,'ANNUAL SUMMARY'!$FO$685)</f>
        <v>0</v>
      </c>
      <c r="BS95" s="672"/>
      <c r="BT95" s="672"/>
      <c r="BU95" s="673"/>
      <c r="BV95" s="15"/>
      <c r="BW95" s="709" t="str">
        <f>IF('FRONT PAGE'!$A$1="www.fly-logics.com","No SERIE",0)</f>
        <v>No SERIE</v>
      </c>
      <c r="BX95" s="710"/>
      <c r="BY95" s="710"/>
      <c r="BZ95" s="710"/>
      <c r="CA95" s="710"/>
      <c r="CB95" s="710"/>
      <c r="CC95" s="690" t="s">
        <v>69</v>
      </c>
      <c r="CD95" s="690"/>
      <c r="CE95" s="690"/>
      <c r="CF95" s="690"/>
      <c r="CG95" s="690"/>
      <c r="CH95" s="691"/>
      <c r="CI95" s="709" t="str">
        <f>IF('FRONT PAGE'!$A$1="www.fly-logics.com","BUILT DATE",0)</f>
        <v>BUILT DATE</v>
      </c>
      <c r="CJ95" s="710"/>
      <c r="CK95" s="710"/>
      <c r="CL95" s="710"/>
      <c r="CM95" s="710"/>
      <c r="CN95" s="710"/>
      <c r="CO95" s="689">
        <v>1923</v>
      </c>
      <c r="CP95" s="690"/>
      <c r="CQ95" s="690"/>
      <c r="CR95" s="690"/>
      <c r="CS95" s="691"/>
      <c r="CT95" s="1263"/>
      <c r="CU95" s="1250"/>
      <c r="CV95" s="154"/>
      <c r="CW95" s="665" t="s">
        <v>37</v>
      </c>
      <c r="CX95" s="666"/>
      <c r="CY95" s="666"/>
      <c r="CZ95" s="895">
        <f>SUMIF('ANNUAL SUMMARY'!$L$6,DF59,'ANNUAL SUMMARY'!$F$47)+SUMIF('ANNUAL SUMMARY'!$L$64,DF59,'ANNUAL SUMMARY'!$F$105)+SUMIF('ANNUAL SUMMARY'!$L$122,DF59,'ANNUAL SUMMARY'!$F$163)+SUMIF('ANNUAL SUMMARY'!$L$180,DF59,'ANNUAL SUMMARY'!$F$221)+SUMIF('ANNUAL SUMMARY'!$L$238,DF59,'ANNUAL SUMMARY'!$F$279)+SUMIF('ANNUAL SUMMARY'!$L$296,DF59,'ANNUAL SUMMARY'!$F$337)+SUMIF('ANNUAL SUMMARY'!$L$354,DF59,'ANNUAL SUMMARY'!$F$395)+SUMIF('ANNUAL SUMMARY'!$L$412,DF59,'ANNUAL SUMMARY'!$F$453)+SUMIF('ANNUAL SUMMARY'!$L$470,DF59,'ANNUAL SUMMARY'!$F$511)+SUMIF('ANNUAL SUMMARY'!$L$528,DF59,'ANNUAL SUMMARY'!$F$569)+SUMIF('ANNUAL SUMMARY'!$L$586,DF59,'ANNUAL SUMMARY'!$F$627)+SUMIF('ANNUAL SUMMARY'!$L$644,DF59,'ANNUAL SUMMARY'!$F$685)+SUMIF('ANNUAL SUMMARY'!$BI$6,DF59,'ANNUAL SUMMARY'!$BC$47)+SUMIF('ANNUAL SUMMARY'!$BI$64,DF59,'ANNUAL SUMMARY'!$BC$105)+SUMIF('ANNUAL SUMMARY'!$BI$122,DF59,'ANNUAL SUMMARY'!$BC$163)+SUMIF('ANNUAL SUMMARY'!$BI$180,DF59,'ANNUAL SUMMARY'!$BC$221)+SUMIF('ANNUAL SUMMARY'!$BI$238,DF59,'ANNUAL SUMMARY'!$BC$279)+SUMIF('ANNUAL SUMMARY'!$BI$296,DF59,'ANNUAL SUMMARY'!$BC$337)+SUMIF('ANNUAL SUMMARY'!$BI$354,DF59,'ANNUAL SUMMARY'!$BC$395)+SUMIF('ANNUAL SUMMARY'!$BI$412,DF59,'ANNUAL SUMMARY'!$BC$453)+SUMIF('ANNUAL SUMMARY'!$BI$470,DF59,'ANNUAL SUMMARY'!$BC$511)+SUMIF('ANNUAL SUMMARY'!$BI$528,DF59,'ANNUAL SUMMARY'!$BC$569)+SUMIF('ANNUAL SUMMARY'!$BI$586,DF59,'ANNUAL SUMMARY'!$BC$627)+SUMIF('ANNUAL SUMMARY'!$BI$644,DF59,'ANNUAL SUMMARY'!$BC$685)+SUMIF('ANNUAL SUMMARY'!$DH$6,DF59,'ANNUAL SUMMARY'!$DB$47)+SUMIF('ANNUAL SUMMARY'!$DH$64,DF59,'ANNUAL SUMMARY'!$DB$105)+SUMIF('ANNUAL SUMMARY'!$DH$122,DF59,'ANNUAL SUMMARY'!$DB$163)+SUMIF('ANNUAL SUMMARY'!$DH$180,DF59,'ANNUAL SUMMARY'!$DB$221)+SUMIF('ANNUAL SUMMARY'!$DH$238,DF59,'ANNUAL SUMMARY'!$DB$279)+SUMIF('ANNUAL SUMMARY'!$DH$296,DF59,'ANNUAL SUMMARY'!$DB$337)+SUMIF('ANNUAL SUMMARY'!$DH$354,DF59,'ANNUAL SUMMARY'!$DB$395)+SUMIF('ANNUAL SUMMARY'!$DH$412,DF59,'ANNUAL SUMMARY'!$DB$453)+SUMIF('ANNUAL SUMMARY'!$DH$470,DF59,'ANNUAL SUMMARY'!$DB$511)+SUMIF('ANNUAL SUMMARY'!$DH$528,DF59,'ANNUAL SUMMARY'!$DB$569)+SUMIF('ANNUAL SUMMARY'!$DH$586,DF59,'ANNUAL SUMMARY'!$DB$627)+SUMIF('ANNUAL SUMMARY'!$FE$6,DF59,'ANNUAL SUMMARY'!$EY$47)+SUMIF('ANNUAL SUMMARY'!$DH$644,DF59,'ANNUAL SUMMARY'!$DB$685)+SUMIF('ANNUAL SUMMARY'!$FE$64,DF59,'ANNUAL SUMMARY'!$EY$105)+SUMIF('ANNUAL SUMMARY'!$FE$122,DF59,'ANNUAL SUMMARY'!$EY$163)+SUMIF('ANNUAL SUMMARY'!$FE$180,DF59,'ANNUAL SUMMARY'!$EY$221)+SUMIF('ANNUAL SUMMARY'!$FE$238,DF59,'ANNUAL SUMMARY'!$EY$279)+SUMIF('ANNUAL SUMMARY'!$FE$296,DF59,'ANNUAL SUMMARY'!$EY$337)+SUMIF('ANNUAL SUMMARY'!$FE$354,DF59,'ANNUAL SUMMARY'!$EY$395)+SUMIF('ANNUAL SUMMARY'!$FE$412,DF59,'ANNUAL SUMMARY'!$EY$453)+SUMIF('ANNUAL SUMMARY'!$FE$470,DF59,'ANNUAL SUMMARY'!$EY$511)+SUMIF('ANNUAL SUMMARY'!$FE$586,DF59,'ANNUAL SUMMARY'!$EY$627)+SUMIF('ANNUAL SUMMARY'!$FE$528,DF59,'ANNUAL SUMMARY'!$EY$569)+SUMIF('ANNUAL SUMMARY'!$FE$644,DF59,'ANNUAL SUMMARY'!$EY$685)+SUMIF('PREVIOUS LOGS'!$K$6,DF59,'PREVIOUS LOGS'!$E$43)+SUMIF('PREVIOUS LOGS'!$K$59,$K$6,'PREVIOUS LOGS'!$E$96)+SUMIF('PREVIOUS LOGS'!$K$112,DF59,'PREVIOUS LOGS'!$E$149)+SUMIF('PREVIOUS LOGS'!$K$165,DF59,'PREVIOUS LOGS'!$E$202)+SUMIF('PREVIOUS LOGS'!$K$218,DF59,'PREVIOUS LOGS'!$E$255)+SUMIF('PREVIOUS LOGS'!$K$271,DF59,'PREVIOUS LOGS'!$E$308)+SUMIF('PREVIOUS LOGS'!$K$324,DF59,'PREVIOUS LOGS'!$E$361)+SUMIF('PREVIOUS LOGS'!$BH$6,DF59,'PREVIOUS LOGS'!$BB$43)+SUMIF('PREVIOUS LOGS'!$BH$59,$K$6,'PREVIOUS LOGS'!$BB$96)+SUMIF('PREVIOUS LOGS'!$BH$112,DF59,'PREVIOUS LOGS'!$BB$149)+SUMIF('PREVIOUS LOGS'!$BH$165,DF59,'PREVIOUS LOGS'!$BB$202)+SUMIF('PREVIOUS LOGS'!$BH$218,DF59,'PREVIOUS LOGS'!$BB$255)+SUMIF('PREVIOUS LOGS'!$BH$271,DF59,'PREVIOUS LOGS'!$BB$308)+SUMIF('PREVIOUS LOGS'!$BH$324,DF59,'PREVIOUS LOGS'!$BB$361)+SUMIF('PREVIOUS LOGS'!$DF$6,DF59,'PREVIOUS LOGS'!$CZ$43)+SUMIF('PREVIOUS LOGS'!$DF$59,$K$6,'PREVIOUS LOGS'!$CZ$96)+SUMIF('PREVIOUS LOGS'!$DF$112,DF59,'PREVIOUS LOGS'!$CZ$149)+SUMIF('PREVIOUS LOGS'!$DF$165,DF59,'PREVIOUS LOGS'!$CZ$202)+SUMIF('PREVIOUS LOGS'!$DF$218,DF59,'PREVIOUS LOGS'!$CZ$255)+SUMIF('PREVIOUS LOGS'!$DF$271,DF59,'PREVIOUS LOGS'!$CZ$308)+SUMIF('PREVIOUS LOGS'!$DF$324,DF59,'PREVIOUS LOGS'!$CZ$361)+SUMIF('PREVIOUS LOGS'!$FC$6,DF59,'PREVIOUS LOGS'!$EW$43)+SUMIF('PREVIOUS LOGS'!$FC$59,$K$6,'PREVIOUS LOGS'!$EW$96)+SUMIF('PREVIOUS LOGS'!$FC$112,DF59,'PREVIOUS LOGS'!$EW$149)+SUMIF('PREVIOUS LOGS'!$FC$165,DF59,'PREVIOUS LOGS'!$EW$202)+SUMIF('PREVIOUS LOGS'!$FC$218,DF59,'PREVIOUS LOGS'!$EW$255)+SUMIF('PREVIOUS LOGS'!$FC$271,DF59,'PREVIOUS LOGS'!$EW$308)+SUMIF('PREVIOUS LOGS'!$FC$324,DF59,'PREVIOUS LOGS'!$EW$361)</f>
        <v>0</v>
      </c>
      <c r="DA95" s="896"/>
      <c r="DB95" s="896"/>
      <c r="DC95" s="897"/>
      <c r="DD95" s="20"/>
      <c r="DE95" s="665" t="s">
        <v>36</v>
      </c>
      <c r="DF95" s="666"/>
      <c r="DG95" s="666"/>
      <c r="DH95" s="671">
        <f>SUMIF('PREVIOUS LOGS'!$K$6,DF59,'PREVIOUS LOGS'!$M$42)+SUMIF('PREVIOUS LOGS'!$K$59,$K$6,'PREVIOUS LOGS'!$M$95)+SUMIF('PREVIOUS LOGS'!$K$112,DF59,'PREVIOUS LOGS'!$M$148)+SUMIF('PREVIOUS LOGS'!$K$165,DF59,'PREVIOUS LOGS'!$M$201)+SUMIF('PREVIOUS LOGS'!$K$218,DF59,'PREVIOUS LOGS'!$M$254)+SUMIF('PREVIOUS LOGS'!$K$271,DF59,'PREVIOUS LOGS'!$M$307)+SUMIF('PREVIOUS LOGS'!$K$324,DF59,'PREVIOUS LOGS'!$M$360)+SUMIF('PREVIOUS LOGS'!$BH$6,DF59,'PREVIOUS LOGS'!$BJ$42)+SUMIF('PREVIOUS LOGS'!$BH$59,$K$6,'PREVIOUS LOGS'!$BJ$95)+SUMIF('PREVIOUS LOGS'!$BH$112,DF59,'PREVIOUS LOGS'!$BJ$148)+SUMIF('PREVIOUS LOGS'!$BH$165,DF59,'PREVIOUS LOGS'!$BJ$201)+SUMIF('PREVIOUS LOGS'!$BH$218,DF59,'PREVIOUS LOGS'!$BJ$254)+SUMIF('PREVIOUS LOGS'!$BH$271,DF59,'PREVIOUS LOGS'!$BJ$307)+SUMIF('PREVIOUS LOGS'!$BH$324,DF59,'PREVIOUS LOGS'!$BJ$360)+SUMIF('PREVIOUS LOGS'!$DF$6,DF59,'PREVIOUS LOGS'!$DH$42)+SUMIF('PREVIOUS LOGS'!$DF$59,$K$6,'PREVIOUS LOGS'!$DH$95)+SUMIF('PREVIOUS LOGS'!$DF$112,DF59,'PREVIOUS LOGS'!$DH$148)+SUMIF('PREVIOUS LOGS'!$DF$165,DF59,'PREVIOUS LOGS'!$DH$201)+SUMIF('PREVIOUS LOGS'!$DF$218,DF59,'PREVIOUS LOGS'!$DH$254)+SUMIF('PREVIOUS LOGS'!$DF$271,DF59,'PREVIOUS LOGS'!$DH$307)+SUMIF('PREVIOUS LOGS'!$DF$324,DF59,'PREVIOUS LOGS'!$DH$360)+SUMIF('PREVIOUS LOGS'!$FC$6,DF59,'PREVIOUS LOGS'!$FE$42)+SUMIF('PREVIOUS LOGS'!$FC$59,$K$6,'PREVIOUS LOGS'!$FE$95)+SUMIF('PREVIOUS LOGS'!$FC$112,DF59,'PREVIOUS LOGS'!$FE$148)+SUMIF('PREVIOUS LOGS'!$FC$165,DF59,'PREVIOUS LOGS'!$FE$201)+SUMIF('PREVIOUS LOGS'!$FC$218,DF59,'PREVIOUS LOGS'!$FE$254)+SUMIF('PREVIOUS LOGS'!$FC$271,DF59,'PREVIOUS LOGS'!$FE$307)+SUMIF('PREVIOUS LOGS'!$FC$324,DF59,'PREVIOUS LOGS'!$FE$360)+SUMIF('ANNUAL SUMMARY'!$L$6,DF59,'ANNUAL SUMMARY'!$N$47)+SUMIF('ANNUAL SUMMARY'!$L$64,DF59,'ANNUAL SUMMARY'!$F$105)+SUMIF('ANNUAL SUMMARY'!$L$122,DF59,'ANNUAL SUMMARY'!$F$163)+SUMIF('ANNUAL SUMMARY'!$L$180,DF59,'ANNUAL SUMMARY'!$F$221)+SUMIF('ANNUAL SUMMARY'!$L$238,DF59,'ANNUAL SUMMARY'!$F$279)+SUMIF('ANNUAL SUMMARY'!$L$296,DF59,'ANNUAL SUMMARY'!$F$337)+SUMIF('ANNUAL SUMMARY'!$L$354,DF59,'ANNUAL SUMMARY'!$F$395)+SUMIF('ANNUAL SUMMARY'!$L$412,DF59,'ANNUAL SUMMARY'!$F$453)+SUMIF('ANNUAL SUMMARY'!$L$470,DF59,'ANNUAL SUMMARY'!$F$511)+SUMIF('ANNUAL SUMMARY'!$L$528,DF59,'ANNUAL SUMMARY'!$F$569)+SUMIF('ANNUAL SUMMARY'!$L$586,DF59,'ANNUAL SUMMARY'!$F$627)+SUMIF('ANNUAL SUMMARY'!$L$644,DF59,'ANNUAL SUMMARY'!$F$685)+SUMIF('ANNUAL SUMMARY'!$BI$6,DF59,'ANNUAL SUMMARY'!$BK$47)+SUMIF('ANNUAL SUMMARY'!$BI$64,DF59,'ANNUAL SUMMARY'!$BC$105)+SUMIF('ANNUAL SUMMARY'!$BI$122,DF59,'ANNUAL SUMMARY'!$BC$163)+SUMIF('ANNUAL SUMMARY'!$BI$180,DF59,'ANNUAL SUMMARY'!$BC$221)+SUMIF('ANNUAL SUMMARY'!$BI$238,DF59,'ANNUAL SUMMARY'!$BC$279)+SUMIF('ANNUAL SUMMARY'!$BI$296,DF59,'ANNUAL SUMMARY'!$BC$337)+SUMIF('ANNUAL SUMMARY'!$BI$354,DF59,'ANNUAL SUMMARY'!$BC$395)+SUMIF('ANNUAL SUMMARY'!$BI$412,DF59,'ANNUAL SUMMARY'!$BC$453)+SUMIF('ANNUAL SUMMARY'!$BI$470,DF59,'ANNUAL SUMMARY'!$BC$511)+SUMIF('ANNUAL SUMMARY'!$BI$528,DF59,'ANNUAL SUMMARY'!$BC$569)+SUMIF('ANNUAL SUMMARY'!$BI$586,DF59,'ANNUAL SUMMARY'!$BC$627)+SUMIF('ANNUAL SUMMARY'!$BI$644,DF59,'ANNUAL SUMMARY'!$BC$685)+SUMIF('ANNUAL SUMMARY'!$DH$6,DF59,'ANNUAL SUMMARY'!$DJ$47)+SUMIF('ANNUAL SUMMARY'!$DH$64,DF59,'ANNUAL SUMMARY'!$DB$105)+SUMIF('ANNUAL SUMMARY'!$DH$122,DF59,'ANNUAL SUMMARY'!$DB$163)+SUMIF('ANNUAL SUMMARY'!$DH$180,DF59,'ANNUAL SUMMARY'!$DB$221)+SUMIF('ANNUAL SUMMARY'!$DH$238,DF59,'ANNUAL SUMMARY'!$DB$279)+SUMIF('ANNUAL SUMMARY'!$DH$296,DF59,'ANNUAL SUMMARY'!$DB$337)+SUMIF('ANNUAL SUMMARY'!$DH$354,DF59,'ANNUAL SUMMARY'!$DB$395)+SUMIF('ANNUAL SUMMARY'!$DH$412,DF59,'ANNUAL SUMMARY'!$DB$453)+SUMIF('ANNUAL SUMMARY'!$DH$470,DF59,'ANNUAL SUMMARY'!$DB$511)+SUMIF('ANNUAL SUMMARY'!$DH$528,DF59,'ANNUAL SUMMARY'!$DB$569)+SUMIF('ANNUAL SUMMARY'!$DH$586,DF59,'ANNUAL SUMMARY'!$DB$627)+SUMIF('ANNUAL SUMMARY'!$FE$6,DF59,'ANNUAL SUMMARY'!$FG$47)+SUMIF('ANNUAL SUMMARY'!$DH$644,DF59,'ANNUAL SUMMARY'!$DB$685)+SUMIF('ANNUAL SUMMARY'!$FE$64,DF59,'ANNUAL SUMMARY'!$EY$105)+SUMIF('ANNUAL SUMMARY'!$FE$122,DF59,'ANNUAL SUMMARY'!$EY$163)+SUMIF('ANNUAL SUMMARY'!$FE$180,DF59,'ANNUAL SUMMARY'!$EY$221)+SUMIF('ANNUAL SUMMARY'!$FE$238,DF59,'ANNUAL SUMMARY'!$EY$279)+SUMIF('ANNUAL SUMMARY'!$FE$296,DF59,'ANNUAL SUMMARY'!$EY$337)+SUMIF('ANNUAL SUMMARY'!$FE$354,DF59,'ANNUAL SUMMARY'!$EY$395)+SUMIF('ANNUAL SUMMARY'!$FE$412,DF59,'ANNUAL SUMMARY'!$EY$453)+SUMIF('ANNUAL SUMMARY'!$FE$470,DF59,'ANNUAL SUMMARY'!$EY$511)+SUMIF('ANNUAL SUMMARY'!$FE$586,DF59,'ANNUAL SUMMARY'!$EY$627)+SUMIF('ANNUAL SUMMARY'!$FE$528,DF59,'ANNUAL SUMMARY'!$EY$569)+SUMIF('ANNUAL SUMMARY'!$FE$644,DF59,'ANNUAL SUMMARY'!$EY$685)</f>
        <v>0</v>
      </c>
      <c r="DI95" s="672"/>
      <c r="DJ95" s="672"/>
      <c r="DK95" s="673"/>
      <c r="DL95" s="20"/>
      <c r="DM95" s="665" t="s">
        <v>39</v>
      </c>
      <c r="DN95" s="666"/>
      <c r="DO95" s="680"/>
      <c r="DP95" s="671">
        <f>SUMIF('PREVIOUS LOGS'!$K$6,DF59,'PREVIOUS LOGS'!$U$42)+SUMIF('PREVIOUS LOGS'!$K$59,$K$6,'PREVIOUS LOGS'!$U$95)+SUMIF('PREVIOUS LOGS'!$K$112,DF59,'PREVIOUS LOGS'!$U$148)+SUMIF('PREVIOUS LOGS'!$K$165,DF59,'PREVIOUS LOGS'!$U$201)+SUMIF('PREVIOUS LOGS'!$K$218,DF59,'PREVIOUS LOGS'!$U$254)+SUMIF('PREVIOUS LOGS'!$K$271,DF59,'PREVIOUS LOGS'!$U$307)+SUMIF('PREVIOUS LOGS'!$K$324,DF59,'PREVIOUS LOGS'!$U$360)+SUMIF('PREVIOUS LOGS'!$BH$6,DF59,'PREVIOUS LOGS'!$BR$42)+SUMIF('PREVIOUS LOGS'!$BH$59,$K$6,'PREVIOUS LOGS'!$BR$95)+SUMIF('PREVIOUS LOGS'!$BH$112,DF59,'PREVIOUS LOGS'!$BR$148)+SUMIF('PREVIOUS LOGS'!$BH$165,DF59,'PREVIOUS LOGS'!$BR$201)+SUMIF('PREVIOUS LOGS'!$BH$218,DF59,'PREVIOUS LOGS'!$BR$254)+SUMIF('PREVIOUS LOGS'!$BH$271,DF59,'PREVIOUS LOGS'!$BR$307)+SUMIF('PREVIOUS LOGS'!$BH$324,DF59,'PREVIOUS LOGS'!$BR$360)+SUMIF('PREVIOUS LOGS'!$DF$6,DF59,'PREVIOUS LOGS'!$DP$42)+SUMIF('PREVIOUS LOGS'!$DF$59,$K$6,'PREVIOUS LOGS'!$DP$95)+SUMIF('PREVIOUS LOGS'!$DF$112,DF59,'PREVIOUS LOGS'!$DP$148)+SUMIF('PREVIOUS LOGS'!$DF$165,DF59,'PREVIOUS LOGS'!$DP$201)+SUMIF('PREVIOUS LOGS'!$DF$218,DF59,'PREVIOUS LOGS'!$DP$254)+SUMIF('PREVIOUS LOGS'!$DF$271,DF59,'PREVIOUS LOGS'!$DP$307)+SUMIF('PREVIOUS LOGS'!$DF$324,DF59,'PREVIOUS LOGS'!$DP$360)+SUMIF('PREVIOUS LOGS'!$FC$6,DF59,'PREVIOUS LOGS'!$FM$42)+SUMIF('PREVIOUS LOGS'!$FC$59,$K$6,'PREVIOUS LOGS'!$FM$95)+SUMIF('PREVIOUS LOGS'!$FC$112,DF59,'PREVIOUS LOGS'!$FM$148)+SUMIF('PREVIOUS LOGS'!$FC$165,DF59,'PREVIOUS LOGS'!$FM$201)+SUMIF('PREVIOUS LOGS'!$FC$218,DF59,'PREVIOUS LOGS'!$FM$254)+SUMIF('PREVIOUS LOGS'!$FC$271,DF59,'PREVIOUS LOGS'!$FM$307)+SUMIF('PREVIOUS LOGS'!$FC$324,DF59,'PREVIOUS LOGS'!$FM$360)+SUMIF('ANNUAL SUMMARY'!$L$6,DF59,'ANNUAL SUMMARY'!$V$47)+SUMIF('ANNUAL SUMMARY'!$L$64,DF59,'ANNUAL SUMMARY'!$V$105)+SUMIF('ANNUAL SUMMARY'!$L$122,DF59,'ANNUAL SUMMARY'!$V$163)+SUMIF('ANNUAL SUMMARY'!$L$180,DF59,'ANNUAL SUMMARY'!$V$221)+SUMIF('ANNUAL SUMMARY'!$L$238,DF59,'ANNUAL SUMMARY'!$V$279)+SUMIF('ANNUAL SUMMARY'!$L$296,DF59,'ANNUAL SUMMARY'!$V$337)+SUMIF('ANNUAL SUMMARY'!$L$354,DF59,'ANNUAL SUMMARY'!$V$395)+SUMIF('ANNUAL SUMMARY'!$L$412,DF59,'ANNUAL SUMMARY'!$V$453)+SUMIF('ANNUAL SUMMARY'!$L$470,DF59,'ANNUAL SUMMARY'!$V$511)+SUMIF('ANNUAL SUMMARY'!$L$528,DF59,'ANNUAL SUMMARY'!$V$569)+SUMIF('ANNUAL SUMMARY'!$L$586,DF59,'ANNUAL SUMMARY'!$V$627)+SUMIF('ANNUAL SUMMARY'!$L$644,DF59,'ANNUAL SUMMARY'!$V$685)+SUMIF('ANNUAL SUMMARY'!$BI$6,DF59,'ANNUAL SUMMARY'!$BS$47)+SUMIF('ANNUAL SUMMARY'!$BI$64,DF59,'ANNUAL SUMMARY'!$BS$105)+SUMIF('ANNUAL SUMMARY'!$BI$122,DF59,'ANNUAL SUMMARY'!$BS$163)+SUMIF('ANNUAL SUMMARY'!$BI$180,DF59,'ANNUAL SUMMARY'!$BS$221)+SUMIF('ANNUAL SUMMARY'!$BI$238,DF59,'ANNUAL SUMMARY'!$BS$279)+SUMIF('ANNUAL SUMMARY'!$BI$296,DF59,'ANNUAL SUMMARY'!$BS$337)+SUMIF('ANNUAL SUMMARY'!$BI$354,DF59,'ANNUAL SUMMARY'!$BS$395)+SUMIF('ANNUAL SUMMARY'!$BI$412,DF59,'ANNUAL SUMMARY'!$BS$453)+SUMIF('ANNUAL SUMMARY'!$BI$470,DF59,'ANNUAL SUMMARY'!$BS$511)+SUMIF('ANNUAL SUMMARY'!$BI$528,DF59,'ANNUAL SUMMARY'!$BS$569)+SUMIF('ANNUAL SUMMARY'!$BI$586,DF59,'ANNUAL SUMMARY'!$BS$627)+SUMIF('ANNUAL SUMMARY'!$BI$644,DF59,'ANNUAL SUMMARY'!$BS$685)+SUMIF('ANNUAL SUMMARY'!$DH$6,DF59,'ANNUAL SUMMARY'!$DR$47)+SUMIF('ANNUAL SUMMARY'!$DH$64,DF59,'ANNUAL SUMMARY'!$DR$105)+SUMIF('ANNUAL SUMMARY'!$DH$122,DF59,'ANNUAL SUMMARY'!$DR$163)+SUMIF('ANNUAL SUMMARY'!$DH$180,DF59,'ANNUAL SUMMARY'!$DR$221)+SUMIF('ANNUAL SUMMARY'!$DH$238,DF59,'ANNUAL SUMMARY'!$DR$279)+SUMIF('ANNUAL SUMMARY'!$DH$296,DF59,'ANNUAL SUMMARY'!$DR$337)+SUMIF('ANNUAL SUMMARY'!$DH$354,DF59,'ANNUAL SUMMARY'!$DR$395)+SUMIF('ANNUAL SUMMARY'!$DH$412,DF59,'ANNUAL SUMMARY'!$DR$453)+SUMIF('ANNUAL SUMMARY'!$DH$470,DF59,'ANNUAL SUMMARY'!$DR$511)+SUMIF('ANNUAL SUMMARY'!$DH$528,DF59,'ANNUAL SUMMARY'!$DR$569)+SUMIF('ANNUAL SUMMARY'!$DH$586,DF59,'ANNUAL SUMMARY'!$DR$627)+SUMIF('ANNUAL SUMMARY'!$FE$6,DF59,'ANNUAL SUMMARY'!$FO$47)+SUMIF('ANNUAL SUMMARY'!$DH$644,DF59,'ANNUAL SUMMARY'!$DR$685)+SUMIF('ANNUAL SUMMARY'!$FE$64,DF59,'ANNUAL SUMMARY'!$FO$105)+SUMIF('ANNUAL SUMMARY'!$FE$122,DF59,'ANNUAL SUMMARY'!$FO$163)+SUMIF('ANNUAL SUMMARY'!$FE$180,DF59,'ANNUAL SUMMARY'!$FO$221)+SUMIF('ANNUAL SUMMARY'!$FE$238,DF59,'ANNUAL SUMMARY'!$FO$279)+SUMIF('ANNUAL SUMMARY'!$FE$296,DF59,'ANNUAL SUMMARY'!$FO$337)+SUMIF('ANNUAL SUMMARY'!$FE$354,DF59,'ANNUAL SUMMARY'!$FO$395)+SUMIF('ANNUAL SUMMARY'!$FE$412,DF59,'ANNUAL SUMMARY'!$FO$453)+SUMIF('ANNUAL SUMMARY'!$FE$470,DF59,'ANNUAL SUMMARY'!$FO$511)+SUMIF('ANNUAL SUMMARY'!$FE$586,DF59,'ANNUAL SUMMARY'!$FO$627)+SUMIF('ANNUAL SUMMARY'!$FE$528,DF59,'ANNUAL SUMMARY'!$FO$569)+SUMIF('ANNUAL SUMMARY'!$FE$644,DF59,'ANNUAL SUMMARY'!$FO$685)</f>
        <v>0</v>
      </c>
      <c r="DQ95" s="672"/>
      <c r="DR95" s="672"/>
      <c r="DS95" s="673"/>
      <c r="DT95" s="15"/>
      <c r="DU95" s="709" t="str">
        <f>IF('FRONT PAGE'!$A$1="www.fly-logics.com","No SERIE",0)</f>
        <v>No SERIE</v>
      </c>
      <c r="DV95" s="710"/>
      <c r="DW95" s="710"/>
      <c r="DX95" s="710"/>
      <c r="DY95" s="710"/>
      <c r="DZ95" s="710"/>
      <c r="EA95" s="690" t="s">
        <v>69</v>
      </c>
      <c r="EB95" s="690"/>
      <c r="EC95" s="690"/>
      <c r="ED95" s="690"/>
      <c r="EE95" s="690"/>
      <c r="EF95" s="691"/>
      <c r="EG95" s="709" t="str">
        <f>IF('FRONT PAGE'!$A$1="www.fly-logics.com","BUILT DATE",0)</f>
        <v>BUILT DATE</v>
      </c>
      <c r="EH95" s="710"/>
      <c r="EI95" s="710"/>
      <c r="EJ95" s="710"/>
      <c r="EK95" s="710"/>
      <c r="EL95" s="710"/>
      <c r="EM95" s="689">
        <v>1923</v>
      </c>
      <c r="EN95" s="690"/>
      <c r="EO95" s="690"/>
      <c r="EP95" s="690"/>
      <c r="EQ95" s="690"/>
      <c r="ER95" s="1263"/>
      <c r="ES95" s="154"/>
      <c r="ET95" s="665" t="s">
        <v>37</v>
      </c>
      <c r="EU95" s="666"/>
      <c r="EV95" s="666"/>
      <c r="EW95" s="895">
        <f>SUMIF('ANNUAL SUMMARY'!$L$6,FC59,'ANNUAL SUMMARY'!$F$47)+SUMIF('ANNUAL SUMMARY'!$L$64,FC59,'ANNUAL SUMMARY'!$F$105)+SUMIF('ANNUAL SUMMARY'!$L$122,FC59,'ANNUAL SUMMARY'!$F$163)+SUMIF('ANNUAL SUMMARY'!$L$180,FC59,'ANNUAL SUMMARY'!$F$221)+SUMIF('ANNUAL SUMMARY'!$L$238,FC59,'ANNUAL SUMMARY'!$F$279)+SUMIF('ANNUAL SUMMARY'!$L$296,FC59,'ANNUAL SUMMARY'!$F$337)+SUMIF('ANNUAL SUMMARY'!$L$354,FC59,'ANNUAL SUMMARY'!$F$395)+SUMIF('ANNUAL SUMMARY'!$L$412,FC59,'ANNUAL SUMMARY'!$F$453)+SUMIF('ANNUAL SUMMARY'!$L$470,FC59,'ANNUAL SUMMARY'!$F$511)+SUMIF('ANNUAL SUMMARY'!$L$528,FC59,'ANNUAL SUMMARY'!$F$569)+SUMIF('ANNUAL SUMMARY'!$L$586,FC59,'ANNUAL SUMMARY'!$F$627)+SUMIF('ANNUAL SUMMARY'!$L$644,FC59,'ANNUAL SUMMARY'!$F$685)+SUMIF('ANNUAL SUMMARY'!$BI$6,FC59,'ANNUAL SUMMARY'!$BC$47)+SUMIF('ANNUAL SUMMARY'!$BI$64,FC59,'ANNUAL SUMMARY'!$BC$105)+SUMIF('ANNUAL SUMMARY'!$BI$122,FC59,'ANNUAL SUMMARY'!$BC$163)+SUMIF('ANNUAL SUMMARY'!$BI$180,FC59,'ANNUAL SUMMARY'!$BC$221)+SUMIF('ANNUAL SUMMARY'!$BI$238,FC59,'ANNUAL SUMMARY'!$BC$279)+SUMIF('ANNUAL SUMMARY'!$BI$296,FC59,'ANNUAL SUMMARY'!$BC$337)+SUMIF('ANNUAL SUMMARY'!$BI$354,FC59,'ANNUAL SUMMARY'!$BC$395)+SUMIF('ANNUAL SUMMARY'!$BI$412,FC59,'ANNUAL SUMMARY'!$BC$453)+SUMIF('ANNUAL SUMMARY'!$BI$470,FC59,'ANNUAL SUMMARY'!$BC$511)+SUMIF('ANNUAL SUMMARY'!$BI$528,FC59,'ANNUAL SUMMARY'!$BC$569)+SUMIF('ANNUAL SUMMARY'!$BI$586,FC59,'ANNUAL SUMMARY'!$BC$627)+SUMIF('ANNUAL SUMMARY'!$BI$644,FC59,'ANNUAL SUMMARY'!$BC$685)+SUMIF('ANNUAL SUMMARY'!$DH$6,FC59,'ANNUAL SUMMARY'!$DB$47)+SUMIF('ANNUAL SUMMARY'!$DH$64,FC59,'ANNUAL SUMMARY'!$DB$105)+SUMIF('ANNUAL SUMMARY'!$DH$122,FC59,'ANNUAL SUMMARY'!$DB$163)+SUMIF('ANNUAL SUMMARY'!$DH$180,FC59,'ANNUAL SUMMARY'!$DB$221)+SUMIF('ANNUAL SUMMARY'!$DH$238,FC59,'ANNUAL SUMMARY'!$DB$279)+SUMIF('ANNUAL SUMMARY'!$DH$296,FC59,'ANNUAL SUMMARY'!$DB$337)+SUMIF('ANNUAL SUMMARY'!$DH$354,FC59,'ANNUAL SUMMARY'!$DB$395)+SUMIF('ANNUAL SUMMARY'!$DH$412,FC59,'ANNUAL SUMMARY'!$DB$453)+SUMIF('ANNUAL SUMMARY'!$DH$470,FC59,'ANNUAL SUMMARY'!$DB$511)+SUMIF('ANNUAL SUMMARY'!$DH$528,FC59,'ANNUAL SUMMARY'!$DB$569)+SUMIF('ANNUAL SUMMARY'!$DH$586,FC59,'ANNUAL SUMMARY'!$DB$627)+SUMIF('ANNUAL SUMMARY'!$FE$6,FC59,'ANNUAL SUMMARY'!$EY$47)+SUMIF('ANNUAL SUMMARY'!$DH$644,FC59,'ANNUAL SUMMARY'!$DB$685)+SUMIF('ANNUAL SUMMARY'!$FE$64,FC59,'ANNUAL SUMMARY'!$EY$105)+SUMIF('ANNUAL SUMMARY'!$FE$122,FC59,'ANNUAL SUMMARY'!$EY$163)+SUMIF('ANNUAL SUMMARY'!$FE$180,FC59,'ANNUAL SUMMARY'!$EY$221)+SUMIF('ANNUAL SUMMARY'!$FE$238,FC59,'ANNUAL SUMMARY'!$EY$279)+SUMIF('ANNUAL SUMMARY'!$FE$296,FC59,'ANNUAL SUMMARY'!$EY$337)+SUMIF('ANNUAL SUMMARY'!$FE$354,FC59,'ANNUAL SUMMARY'!$EY$395)+SUMIF('ANNUAL SUMMARY'!$FE$412,FC59,'ANNUAL SUMMARY'!$EY$453)+SUMIF('ANNUAL SUMMARY'!$FE$470,FC59,'ANNUAL SUMMARY'!$EY$511)+SUMIF('ANNUAL SUMMARY'!$FE$586,FC59,'ANNUAL SUMMARY'!$EY$627)+SUMIF('ANNUAL SUMMARY'!$FE$528,FC59,'ANNUAL SUMMARY'!$EY$569)+SUMIF('ANNUAL SUMMARY'!$FE$644,FC59,'ANNUAL SUMMARY'!$EY$685)+SUMIF('PREVIOUS LOGS'!$K$6,FC59,'PREVIOUS LOGS'!$E$43)+SUMIF('PREVIOUS LOGS'!$K$59,$K$6,'PREVIOUS LOGS'!$E$96)+SUMIF('PREVIOUS LOGS'!$K$112,FC59,'PREVIOUS LOGS'!$E$149)+SUMIF('PREVIOUS LOGS'!$K$165,FC59,'PREVIOUS LOGS'!$E$202)+SUMIF('PREVIOUS LOGS'!$K$218,FC59,'PREVIOUS LOGS'!$E$255)+SUMIF('PREVIOUS LOGS'!$K$271,FC59,'PREVIOUS LOGS'!$E$308)+SUMIF('PREVIOUS LOGS'!$K$324,FC59,'PREVIOUS LOGS'!$E$361)+SUMIF('PREVIOUS LOGS'!$BH$6,FC59,'PREVIOUS LOGS'!$BB$43)+SUMIF('PREVIOUS LOGS'!$BH$59,$K$6,'PREVIOUS LOGS'!$BB$96)+SUMIF('PREVIOUS LOGS'!$BH$112,FC59,'PREVIOUS LOGS'!$BB$149)+SUMIF('PREVIOUS LOGS'!$BH$165,FC59,'PREVIOUS LOGS'!$BB$202)+SUMIF('PREVIOUS LOGS'!$BH$218,FC59,'PREVIOUS LOGS'!$BB$255)+SUMIF('PREVIOUS LOGS'!$BH$271,FC59,'PREVIOUS LOGS'!$BB$308)+SUMIF('PREVIOUS LOGS'!$BH$324,FC59,'PREVIOUS LOGS'!$BB$361)+SUMIF('PREVIOUS LOGS'!$DF$6,FC59,'PREVIOUS LOGS'!$CZ$43)+SUMIF('PREVIOUS LOGS'!$DF$59,$K$6,'PREVIOUS LOGS'!$CZ$96)+SUMIF('PREVIOUS LOGS'!$DF$112,FC59,'PREVIOUS LOGS'!$CZ$149)+SUMIF('PREVIOUS LOGS'!$DF$165,FC59,'PREVIOUS LOGS'!$CZ$202)+SUMIF('PREVIOUS LOGS'!$DF$218,FC59,'PREVIOUS LOGS'!$CZ$255)+SUMIF('PREVIOUS LOGS'!$DF$271,FC59,'PREVIOUS LOGS'!$CZ$308)+SUMIF('PREVIOUS LOGS'!$DF$324,FC59,'PREVIOUS LOGS'!$CZ$361)+SUMIF('PREVIOUS LOGS'!$FC$6,FC59,'PREVIOUS LOGS'!$EW$43)+SUMIF('PREVIOUS LOGS'!$FC$59,$K$6,'PREVIOUS LOGS'!$EW$96)+SUMIF('PREVIOUS LOGS'!$FC$112,FC59,'PREVIOUS LOGS'!$EW$149)+SUMIF('PREVIOUS LOGS'!$FC$165,FC59,'PREVIOUS LOGS'!$EW$202)+SUMIF('PREVIOUS LOGS'!$FC$218,FC59,'PREVIOUS LOGS'!$EW$255)+SUMIF('PREVIOUS LOGS'!$FC$271,FC59,'PREVIOUS LOGS'!$EW$308)+SUMIF('PREVIOUS LOGS'!$FC$324,FC59,'PREVIOUS LOGS'!$EW$361)</f>
        <v>0</v>
      </c>
      <c r="EX95" s="896"/>
      <c r="EY95" s="896"/>
      <c r="EZ95" s="897"/>
      <c r="FA95" s="20"/>
      <c r="FB95" s="665" t="s">
        <v>36</v>
      </c>
      <c r="FC95" s="666"/>
      <c r="FD95" s="666"/>
      <c r="FE95" s="671">
        <f>SUMIF('PREVIOUS LOGS'!$K$6,FC59,'PREVIOUS LOGS'!$M$42)+SUMIF('PREVIOUS LOGS'!$K$59,$K$6,'PREVIOUS LOGS'!$M$95)+SUMIF('PREVIOUS LOGS'!$K$112,FC59,'PREVIOUS LOGS'!$M$148)+SUMIF('PREVIOUS LOGS'!$K$165,FC59,'PREVIOUS LOGS'!$M$201)+SUMIF('PREVIOUS LOGS'!$K$218,FC59,'PREVIOUS LOGS'!$M$254)+SUMIF('PREVIOUS LOGS'!$K$271,FC59,'PREVIOUS LOGS'!$M$307)+SUMIF('PREVIOUS LOGS'!$K$324,FC59,'PREVIOUS LOGS'!$M$360)+SUMIF('PREVIOUS LOGS'!$BH$6,FC59,'PREVIOUS LOGS'!$BJ$42)+SUMIF('PREVIOUS LOGS'!$BH$59,$K$6,'PREVIOUS LOGS'!$BJ$95)+SUMIF('PREVIOUS LOGS'!$BH$112,FC59,'PREVIOUS LOGS'!$BJ$148)+SUMIF('PREVIOUS LOGS'!$BH$165,FC59,'PREVIOUS LOGS'!$BJ$201)+SUMIF('PREVIOUS LOGS'!$BH$218,FC59,'PREVIOUS LOGS'!$BJ$254)+SUMIF('PREVIOUS LOGS'!$BH$271,FC59,'PREVIOUS LOGS'!$BJ$307)+SUMIF('PREVIOUS LOGS'!$BH$324,FC59,'PREVIOUS LOGS'!$BJ$360)+SUMIF('PREVIOUS LOGS'!$DF$6,FC59,'PREVIOUS LOGS'!$DH$42)+SUMIF('PREVIOUS LOGS'!$DF$59,$K$6,'PREVIOUS LOGS'!$DH$95)+SUMIF('PREVIOUS LOGS'!$DF$112,FC59,'PREVIOUS LOGS'!$DH$148)+SUMIF('PREVIOUS LOGS'!$DF$165,FC59,'PREVIOUS LOGS'!$DH$201)+SUMIF('PREVIOUS LOGS'!$DF$218,FC59,'PREVIOUS LOGS'!$DH$254)+SUMIF('PREVIOUS LOGS'!$DF$271,FC59,'PREVIOUS LOGS'!$DH$307)+SUMIF('PREVIOUS LOGS'!$DF$324,FC59,'PREVIOUS LOGS'!$DH$360)+SUMIF('PREVIOUS LOGS'!$FC$6,FC59,'PREVIOUS LOGS'!$FE$42)+SUMIF('PREVIOUS LOGS'!$FC$59,$K$6,'PREVIOUS LOGS'!$FE$95)+SUMIF('PREVIOUS LOGS'!$FC$112,FC59,'PREVIOUS LOGS'!$FE$148)+SUMIF('PREVIOUS LOGS'!$FC$165,FC59,'PREVIOUS LOGS'!$FE$201)+SUMIF('PREVIOUS LOGS'!$FC$218,FC59,'PREVIOUS LOGS'!$FE$254)+SUMIF('PREVIOUS LOGS'!$FC$271,FC59,'PREVIOUS LOGS'!$FE$307)+SUMIF('PREVIOUS LOGS'!$FC$324,FC59,'PREVIOUS LOGS'!$FE$360)+SUMIF('ANNUAL SUMMARY'!$L$6,FC59,'ANNUAL SUMMARY'!$N$47)+SUMIF('ANNUAL SUMMARY'!$L$64,FC59,'ANNUAL SUMMARY'!$F$105)+SUMIF('ANNUAL SUMMARY'!$L$122,FC59,'ANNUAL SUMMARY'!$F$163)+SUMIF('ANNUAL SUMMARY'!$L$180,FC59,'ANNUAL SUMMARY'!$F$221)+SUMIF('ANNUAL SUMMARY'!$L$238,FC59,'ANNUAL SUMMARY'!$F$279)+SUMIF('ANNUAL SUMMARY'!$L$296,FC59,'ANNUAL SUMMARY'!$F$337)+SUMIF('ANNUAL SUMMARY'!$L$354,FC59,'ANNUAL SUMMARY'!$F$395)+SUMIF('ANNUAL SUMMARY'!$L$412,FC59,'ANNUAL SUMMARY'!$F$453)+SUMIF('ANNUAL SUMMARY'!$L$470,FC59,'ANNUAL SUMMARY'!$F$511)+SUMIF('ANNUAL SUMMARY'!$L$528,FC59,'ANNUAL SUMMARY'!$F$569)+SUMIF('ANNUAL SUMMARY'!$L$586,FC59,'ANNUAL SUMMARY'!$F$627)+SUMIF('ANNUAL SUMMARY'!$L$644,FC59,'ANNUAL SUMMARY'!$F$685)+SUMIF('ANNUAL SUMMARY'!$BI$6,FC59,'ANNUAL SUMMARY'!$BK$47)+SUMIF('ANNUAL SUMMARY'!$BI$64,FC59,'ANNUAL SUMMARY'!$BC$105)+SUMIF('ANNUAL SUMMARY'!$BI$122,FC59,'ANNUAL SUMMARY'!$BC$163)+SUMIF('ANNUAL SUMMARY'!$BI$180,FC59,'ANNUAL SUMMARY'!$BC$221)+SUMIF('ANNUAL SUMMARY'!$BI$238,FC59,'ANNUAL SUMMARY'!$BC$279)+SUMIF('ANNUAL SUMMARY'!$BI$296,FC59,'ANNUAL SUMMARY'!$BC$337)+SUMIF('ANNUAL SUMMARY'!$BI$354,FC59,'ANNUAL SUMMARY'!$BC$395)+SUMIF('ANNUAL SUMMARY'!$BI$412,FC59,'ANNUAL SUMMARY'!$BC$453)+SUMIF('ANNUAL SUMMARY'!$BI$470,FC59,'ANNUAL SUMMARY'!$BC$511)+SUMIF('ANNUAL SUMMARY'!$BI$528,FC59,'ANNUAL SUMMARY'!$BC$569)+SUMIF('ANNUAL SUMMARY'!$BI$586,FC59,'ANNUAL SUMMARY'!$BC$627)+SUMIF('ANNUAL SUMMARY'!$BI$644,FC59,'ANNUAL SUMMARY'!$BC$685)+SUMIF('ANNUAL SUMMARY'!$DH$6,FC59,'ANNUAL SUMMARY'!$DJ$47)+SUMIF('ANNUAL SUMMARY'!$DH$64,FC59,'ANNUAL SUMMARY'!$DB$105)+SUMIF('ANNUAL SUMMARY'!$DH$122,FC59,'ANNUAL SUMMARY'!$DB$163)+SUMIF('ANNUAL SUMMARY'!$DH$180,FC59,'ANNUAL SUMMARY'!$DB$221)+SUMIF('ANNUAL SUMMARY'!$DH$238,FC59,'ANNUAL SUMMARY'!$DB$279)+SUMIF('ANNUAL SUMMARY'!$DH$296,FC59,'ANNUAL SUMMARY'!$DB$337)+SUMIF('ANNUAL SUMMARY'!$DH$354,FC59,'ANNUAL SUMMARY'!$DB$395)+SUMIF('ANNUAL SUMMARY'!$DH$412,FC59,'ANNUAL SUMMARY'!$DB$453)+SUMIF('ANNUAL SUMMARY'!$DH$470,FC59,'ANNUAL SUMMARY'!$DB$511)+SUMIF('ANNUAL SUMMARY'!$DH$528,FC59,'ANNUAL SUMMARY'!$DB$569)+SUMIF('ANNUAL SUMMARY'!$DH$586,FC59,'ANNUAL SUMMARY'!$DB$627)+SUMIF('ANNUAL SUMMARY'!$FE$6,FC59,'ANNUAL SUMMARY'!$FG$47)+SUMIF('ANNUAL SUMMARY'!$DH$644,FC59,'ANNUAL SUMMARY'!$DB$685)+SUMIF('ANNUAL SUMMARY'!$FE$64,FC59,'ANNUAL SUMMARY'!$EY$105)+SUMIF('ANNUAL SUMMARY'!$FE$122,FC59,'ANNUAL SUMMARY'!$EY$163)+SUMIF('ANNUAL SUMMARY'!$FE$180,FC59,'ANNUAL SUMMARY'!$EY$221)+SUMIF('ANNUAL SUMMARY'!$FE$238,FC59,'ANNUAL SUMMARY'!$EY$279)+SUMIF('ANNUAL SUMMARY'!$FE$296,FC59,'ANNUAL SUMMARY'!$EY$337)+SUMIF('ANNUAL SUMMARY'!$FE$354,FC59,'ANNUAL SUMMARY'!$EY$395)+SUMIF('ANNUAL SUMMARY'!$FE$412,FC59,'ANNUAL SUMMARY'!$EY$453)+SUMIF('ANNUAL SUMMARY'!$FE$470,FC59,'ANNUAL SUMMARY'!$EY$511)+SUMIF('ANNUAL SUMMARY'!$FE$586,FC59,'ANNUAL SUMMARY'!$EY$627)+SUMIF('ANNUAL SUMMARY'!$FE$528,FC59,'ANNUAL SUMMARY'!$EY$569)+SUMIF('ANNUAL SUMMARY'!$FE$644,FC59,'ANNUAL SUMMARY'!$EY$685)</f>
        <v>0</v>
      </c>
      <c r="FF95" s="672"/>
      <c r="FG95" s="672"/>
      <c r="FH95" s="673"/>
      <c r="FI95" s="20"/>
      <c r="FJ95" s="665" t="s">
        <v>39</v>
      </c>
      <c r="FK95" s="666"/>
      <c r="FL95" s="680"/>
      <c r="FM95" s="671">
        <f>SUMIF('PREVIOUS LOGS'!$K$6,FC59,'PREVIOUS LOGS'!$U$42)+SUMIF('PREVIOUS LOGS'!$K$59,$K$6,'PREVIOUS LOGS'!$U$95)+SUMIF('PREVIOUS LOGS'!$K$112,FC59,'PREVIOUS LOGS'!$U$148)+SUMIF('PREVIOUS LOGS'!$K$165,FC59,'PREVIOUS LOGS'!$U$201)+SUMIF('PREVIOUS LOGS'!$K$218,FC59,'PREVIOUS LOGS'!$U$254)+SUMIF('PREVIOUS LOGS'!$K$271,FC59,'PREVIOUS LOGS'!$U$307)+SUMIF('PREVIOUS LOGS'!$K$324,FC59,'PREVIOUS LOGS'!$U$360)+SUMIF('PREVIOUS LOGS'!$BH$6,FC59,'PREVIOUS LOGS'!$BR$42)+SUMIF('PREVIOUS LOGS'!$BH$59,$K$6,'PREVIOUS LOGS'!$BR$95)+SUMIF('PREVIOUS LOGS'!$BH$112,FC59,'PREVIOUS LOGS'!$BR$148)+SUMIF('PREVIOUS LOGS'!$BH$165,FC59,'PREVIOUS LOGS'!$BR$201)+SUMIF('PREVIOUS LOGS'!$BH$218,FC59,'PREVIOUS LOGS'!$BR$254)+SUMIF('PREVIOUS LOGS'!$BH$271,FC59,'PREVIOUS LOGS'!$BR$307)+SUMIF('PREVIOUS LOGS'!$BH$324,FC59,'PREVIOUS LOGS'!$BR$360)+SUMIF('PREVIOUS LOGS'!$DF$6,FC59,'PREVIOUS LOGS'!$DP$42)+SUMIF('PREVIOUS LOGS'!$DF$59,$K$6,'PREVIOUS LOGS'!$DP$95)+SUMIF('PREVIOUS LOGS'!$DF$112,FC59,'PREVIOUS LOGS'!$DP$148)+SUMIF('PREVIOUS LOGS'!$DF$165,FC59,'PREVIOUS LOGS'!$DP$201)+SUMIF('PREVIOUS LOGS'!$DF$218,FC59,'PREVIOUS LOGS'!$DP$254)+SUMIF('PREVIOUS LOGS'!$DF$271,FC59,'PREVIOUS LOGS'!$DP$307)+SUMIF('PREVIOUS LOGS'!$DF$324,FC59,'PREVIOUS LOGS'!$DP$360)+SUMIF('PREVIOUS LOGS'!$FC$6,FC59,'PREVIOUS LOGS'!$FM$42)+SUMIF('PREVIOUS LOGS'!$FC$59,$K$6,'PREVIOUS LOGS'!$FM$95)+SUMIF('PREVIOUS LOGS'!$FC$112,FC59,'PREVIOUS LOGS'!$FM$148)+SUMIF('PREVIOUS LOGS'!$FC$165,FC59,'PREVIOUS LOGS'!$FM$201)+SUMIF('PREVIOUS LOGS'!$FC$218,FC59,'PREVIOUS LOGS'!$FM$254)+SUMIF('PREVIOUS LOGS'!$FC$271,FC59,'PREVIOUS LOGS'!$FM$307)+SUMIF('PREVIOUS LOGS'!$FC$324,FC59,'PREVIOUS LOGS'!$FM$360)+SUMIF('ANNUAL SUMMARY'!$L$6,FC59,'ANNUAL SUMMARY'!$V$47)+SUMIF('ANNUAL SUMMARY'!$L$64,FC59,'ANNUAL SUMMARY'!$V$105)+SUMIF('ANNUAL SUMMARY'!$L$122,FC59,'ANNUAL SUMMARY'!$V$163)+SUMIF('ANNUAL SUMMARY'!$L$180,FC59,'ANNUAL SUMMARY'!$V$221)+SUMIF('ANNUAL SUMMARY'!$L$238,FC59,'ANNUAL SUMMARY'!$V$279)+SUMIF('ANNUAL SUMMARY'!$L$296,FC59,'ANNUAL SUMMARY'!$V$337)+SUMIF('ANNUAL SUMMARY'!$L$354,FC59,'ANNUAL SUMMARY'!$V$395)+SUMIF('ANNUAL SUMMARY'!$L$412,FC59,'ANNUAL SUMMARY'!$V$453)+SUMIF('ANNUAL SUMMARY'!$L$470,FC59,'ANNUAL SUMMARY'!$V$511)+SUMIF('ANNUAL SUMMARY'!$L$528,FC59,'ANNUAL SUMMARY'!$V$569)+SUMIF('ANNUAL SUMMARY'!$L$586,FC59,'ANNUAL SUMMARY'!$V$627)+SUMIF('ANNUAL SUMMARY'!$L$644,FC59,'ANNUAL SUMMARY'!$V$685)+SUMIF('ANNUAL SUMMARY'!$BI$6,FC59,'ANNUAL SUMMARY'!$BS$47)+SUMIF('ANNUAL SUMMARY'!$BI$64,FC59,'ANNUAL SUMMARY'!$BS$105)+SUMIF('ANNUAL SUMMARY'!$BI$122,FC59,'ANNUAL SUMMARY'!$BS$163)+SUMIF('ANNUAL SUMMARY'!$BI$180,FC59,'ANNUAL SUMMARY'!$BS$221)+SUMIF('ANNUAL SUMMARY'!$BI$238,FC59,'ANNUAL SUMMARY'!$BS$279)+SUMIF('ANNUAL SUMMARY'!$BI$296,FC59,'ANNUAL SUMMARY'!$BS$337)+SUMIF('ANNUAL SUMMARY'!$BI$354,FC59,'ANNUAL SUMMARY'!$BS$395)+SUMIF('ANNUAL SUMMARY'!$BI$412,FC59,'ANNUAL SUMMARY'!$BS$453)+SUMIF('ANNUAL SUMMARY'!$BI$470,FC59,'ANNUAL SUMMARY'!$BS$511)+SUMIF('ANNUAL SUMMARY'!$BI$528,FC59,'ANNUAL SUMMARY'!$BS$569)+SUMIF('ANNUAL SUMMARY'!$BI$586,FC59,'ANNUAL SUMMARY'!$BS$627)+SUMIF('ANNUAL SUMMARY'!$BI$644,FC59,'ANNUAL SUMMARY'!$BS$685)+SUMIF('ANNUAL SUMMARY'!$DH$6,FC59,'ANNUAL SUMMARY'!$DR$47)+SUMIF('ANNUAL SUMMARY'!$DH$64,FC59,'ANNUAL SUMMARY'!$DR$105)+SUMIF('ANNUAL SUMMARY'!$DH$122,FC59,'ANNUAL SUMMARY'!$DR$163)+SUMIF('ANNUAL SUMMARY'!$DH$180,FC59,'ANNUAL SUMMARY'!$DR$221)+SUMIF('ANNUAL SUMMARY'!$DH$238,FC59,'ANNUAL SUMMARY'!$DR$279)+SUMIF('ANNUAL SUMMARY'!$DH$296,FC59,'ANNUAL SUMMARY'!$DR$337)+SUMIF('ANNUAL SUMMARY'!$DH$354,FC59,'ANNUAL SUMMARY'!$DR$395)+SUMIF('ANNUAL SUMMARY'!$DH$412,FC59,'ANNUAL SUMMARY'!$DR$453)+SUMIF('ANNUAL SUMMARY'!$DH$470,FC59,'ANNUAL SUMMARY'!$DR$511)+SUMIF('ANNUAL SUMMARY'!$DH$528,FC59,'ANNUAL SUMMARY'!$DR$569)+SUMIF('ANNUAL SUMMARY'!$DH$586,FC59,'ANNUAL SUMMARY'!$DR$627)+SUMIF('ANNUAL SUMMARY'!$FE$6,FC59,'ANNUAL SUMMARY'!$FO$47)+SUMIF('ANNUAL SUMMARY'!$DH$644,FC59,'ANNUAL SUMMARY'!$DR$685)+SUMIF('ANNUAL SUMMARY'!$FE$64,FC59,'ANNUAL SUMMARY'!$FO$105)+SUMIF('ANNUAL SUMMARY'!$FE$122,FC59,'ANNUAL SUMMARY'!$FO$163)+SUMIF('ANNUAL SUMMARY'!$FE$180,FC59,'ANNUAL SUMMARY'!$FO$221)+SUMIF('ANNUAL SUMMARY'!$FE$238,FC59,'ANNUAL SUMMARY'!$FO$279)+SUMIF('ANNUAL SUMMARY'!$FE$296,FC59,'ANNUAL SUMMARY'!$FO$337)+SUMIF('ANNUAL SUMMARY'!$FE$354,FC59,'ANNUAL SUMMARY'!$FO$395)+SUMIF('ANNUAL SUMMARY'!$FE$412,FC59,'ANNUAL SUMMARY'!$FO$453)+SUMIF('ANNUAL SUMMARY'!$FE$470,FC59,'ANNUAL SUMMARY'!$FO$511)+SUMIF('ANNUAL SUMMARY'!$FE$586,FC59,'ANNUAL SUMMARY'!$FO$627)+SUMIF('ANNUAL SUMMARY'!$FE$528,FC59,'ANNUAL SUMMARY'!$FO$569)+SUMIF('ANNUAL SUMMARY'!$FE$644,FC59,'ANNUAL SUMMARY'!$FO$685)</f>
        <v>0</v>
      </c>
      <c r="FN95" s="672"/>
      <c r="FO95" s="672"/>
      <c r="FP95" s="673"/>
      <c r="FQ95" s="15"/>
      <c r="FR95" s="709" t="str">
        <f>IF('FRONT PAGE'!$A$1="www.fly-logics.com","No SERIE",0)</f>
        <v>No SERIE</v>
      </c>
      <c r="FS95" s="710"/>
      <c r="FT95" s="710"/>
      <c r="FU95" s="710"/>
      <c r="FV95" s="710"/>
      <c r="FW95" s="710"/>
      <c r="FX95" s="690" t="s">
        <v>69</v>
      </c>
      <c r="FY95" s="690"/>
      <c r="FZ95" s="690"/>
      <c r="GA95" s="690"/>
      <c r="GB95" s="690"/>
      <c r="GC95" s="691"/>
      <c r="GD95" s="709" t="str">
        <f>IF('FRONT PAGE'!$A$1="www.fly-logics.com","BUILT DATE",0)</f>
        <v>BUILT DATE</v>
      </c>
      <c r="GE95" s="710"/>
      <c r="GF95" s="710"/>
      <c r="GG95" s="710"/>
      <c r="GH95" s="710"/>
      <c r="GI95" s="710"/>
      <c r="GJ95" s="689">
        <v>1923</v>
      </c>
      <c r="GK95" s="690"/>
      <c r="GL95" s="690"/>
      <c r="GM95" s="690"/>
      <c r="GN95" s="691"/>
      <c r="GO95" s="1263"/>
    </row>
    <row r="96" spans="1:197" ht="9.75" customHeight="1" x14ac:dyDescent="0.25">
      <c r="A96" s="154"/>
      <c r="B96" s="667"/>
      <c r="C96" s="668"/>
      <c r="D96" s="668"/>
      <c r="E96" s="898"/>
      <c r="F96" s="899"/>
      <c r="G96" s="899"/>
      <c r="H96" s="900"/>
      <c r="I96" s="20"/>
      <c r="J96" s="667"/>
      <c r="K96" s="668"/>
      <c r="L96" s="668"/>
      <c r="M96" s="674"/>
      <c r="N96" s="675"/>
      <c r="O96" s="675"/>
      <c r="P96" s="676"/>
      <c r="Q96" s="20"/>
      <c r="R96" s="667"/>
      <c r="S96" s="668"/>
      <c r="T96" s="681"/>
      <c r="U96" s="674"/>
      <c r="V96" s="675"/>
      <c r="W96" s="675"/>
      <c r="X96" s="676"/>
      <c r="Y96" s="15"/>
      <c r="Z96" s="711"/>
      <c r="AA96" s="712"/>
      <c r="AB96" s="712"/>
      <c r="AC96" s="712"/>
      <c r="AD96" s="712"/>
      <c r="AE96" s="712"/>
      <c r="AF96" s="693"/>
      <c r="AG96" s="693"/>
      <c r="AH96" s="693"/>
      <c r="AI96" s="693"/>
      <c r="AJ96" s="693"/>
      <c r="AK96" s="694"/>
      <c r="AL96" s="711"/>
      <c r="AM96" s="712"/>
      <c r="AN96" s="712"/>
      <c r="AO96" s="712"/>
      <c r="AP96" s="712"/>
      <c r="AQ96" s="712"/>
      <c r="AR96" s="692"/>
      <c r="AS96" s="693"/>
      <c r="AT96" s="693"/>
      <c r="AU96" s="693"/>
      <c r="AV96" s="693"/>
      <c r="AW96" s="1263"/>
      <c r="AX96" s="154"/>
      <c r="AY96" s="667"/>
      <c r="AZ96" s="668"/>
      <c r="BA96" s="668"/>
      <c r="BB96" s="898"/>
      <c r="BC96" s="899"/>
      <c r="BD96" s="899"/>
      <c r="BE96" s="900"/>
      <c r="BF96" s="20"/>
      <c r="BG96" s="667"/>
      <c r="BH96" s="668"/>
      <c r="BI96" s="668"/>
      <c r="BJ96" s="674"/>
      <c r="BK96" s="675"/>
      <c r="BL96" s="675"/>
      <c r="BM96" s="676"/>
      <c r="BN96" s="20"/>
      <c r="BO96" s="667"/>
      <c r="BP96" s="668"/>
      <c r="BQ96" s="681"/>
      <c r="BR96" s="674"/>
      <c r="BS96" s="675"/>
      <c r="BT96" s="675"/>
      <c r="BU96" s="676"/>
      <c r="BV96" s="15"/>
      <c r="BW96" s="711"/>
      <c r="BX96" s="712"/>
      <c r="BY96" s="712"/>
      <c r="BZ96" s="712"/>
      <c r="CA96" s="712"/>
      <c r="CB96" s="712"/>
      <c r="CC96" s="693"/>
      <c r="CD96" s="693"/>
      <c r="CE96" s="693"/>
      <c r="CF96" s="693"/>
      <c r="CG96" s="693"/>
      <c r="CH96" s="694"/>
      <c r="CI96" s="711"/>
      <c r="CJ96" s="712"/>
      <c r="CK96" s="712"/>
      <c r="CL96" s="712"/>
      <c r="CM96" s="712"/>
      <c r="CN96" s="712"/>
      <c r="CO96" s="692"/>
      <c r="CP96" s="693"/>
      <c r="CQ96" s="693"/>
      <c r="CR96" s="693"/>
      <c r="CS96" s="694"/>
      <c r="CT96" s="1263"/>
      <c r="CU96" s="1250"/>
      <c r="CV96" s="154"/>
      <c r="CW96" s="667"/>
      <c r="CX96" s="668"/>
      <c r="CY96" s="668"/>
      <c r="CZ96" s="898"/>
      <c r="DA96" s="899"/>
      <c r="DB96" s="899"/>
      <c r="DC96" s="900"/>
      <c r="DD96" s="20"/>
      <c r="DE96" s="667"/>
      <c r="DF96" s="668"/>
      <c r="DG96" s="668"/>
      <c r="DH96" s="674"/>
      <c r="DI96" s="675"/>
      <c r="DJ96" s="675"/>
      <c r="DK96" s="676"/>
      <c r="DL96" s="20"/>
      <c r="DM96" s="667"/>
      <c r="DN96" s="668"/>
      <c r="DO96" s="681"/>
      <c r="DP96" s="674"/>
      <c r="DQ96" s="675"/>
      <c r="DR96" s="675"/>
      <c r="DS96" s="676"/>
      <c r="DT96" s="15"/>
      <c r="DU96" s="711"/>
      <c r="DV96" s="712"/>
      <c r="DW96" s="712"/>
      <c r="DX96" s="712"/>
      <c r="DY96" s="712"/>
      <c r="DZ96" s="712"/>
      <c r="EA96" s="693"/>
      <c r="EB96" s="693"/>
      <c r="EC96" s="693"/>
      <c r="ED96" s="693"/>
      <c r="EE96" s="693"/>
      <c r="EF96" s="694"/>
      <c r="EG96" s="711"/>
      <c r="EH96" s="712"/>
      <c r="EI96" s="712"/>
      <c r="EJ96" s="712"/>
      <c r="EK96" s="712"/>
      <c r="EL96" s="712"/>
      <c r="EM96" s="692"/>
      <c r="EN96" s="693"/>
      <c r="EO96" s="693"/>
      <c r="EP96" s="693"/>
      <c r="EQ96" s="693"/>
      <c r="ER96" s="1263"/>
      <c r="ES96" s="154"/>
      <c r="ET96" s="667"/>
      <c r="EU96" s="668"/>
      <c r="EV96" s="668"/>
      <c r="EW96" s="898"/>
      <c r="EX96" s="899"/>
      <c r="EY96" s="899"/>
      <c r="EZ96" s="900"/>
      <c r="FA96" s="20"/>
      <c r="FB96" s="667"/>
      <c r="FC96" s="668"/>
      <c r="FD96" s="668"/>
      <c r="FE96" s="674"/>
      <c r="FF96" s="675"/>
      <c r="FG96" s="675"/>
      <c r="FH96" s="676"/>
      <c r="FI96" s="20"/>
      <c r="FJ96" s="667"/>
      <c r="FK96" s="668"/>
      <c r="FL96" s="681"/>
      <c r="FM96" s="674"/>
      <c r="FN96" s="675"/>
      <c r="FO96" s="675"/>
      <c r="FP96" s="676"/>
      <c r="FQ96" s="15"/>
      <c r="FR96" s="711"/>
      <c r="FS96" s="712"/>
      <c r="FT96" s="712"/>
      <c r="FU96" s="712"/>
      <c r="FV96" s="712"/>
      <c r="FW96" s="712"/>
      <c r="FX96" s="693"/>
      <c r="FY96" s="693"/>
      <c r="FZ96" s="693"/>
      <c r="GA96" s="693"/>
      <c r="GB96" s="693"/>
      <c r="GC96" s="694"/>
      <c r="GD96" s="711"/>
      <c r="GE96" s="712"/>
      <c r="GF96" s="712"/>
      <c r="GG96" s="712"/>
      <c r="GH96" s="712"/>
      <c r="GI96" s="712"/>
      <c r="GJ96" s="692"/>
      <c r="GK96" s="693"/>
      <c r="GL96" s="693"/>
      <c r="GM96" s="693"/>
      <c r="GN96" s="694"/>
      <c r="GO96" s="1263"/>
    </row>
    <row r="97" spans="1:197" ht="3" customHeight="1" x14ac:dyDescent="0.25">
      <c r="A97" s="154"/>
      <c r="B97" s="669"/>
      <c r="C97" s="670"/>
      <c r="D97" s="670"/>
      <c r="E97" s="901"/>
      <c r="F97" s="902"/>
      <c r="G97" s="902"/>
      <c r="H97" s="903"/>
      <c r="I97" s="20"/>
      <c r="J97" s="669"/>
      <c r="K97" s="670"/>
      <c r="L97" s="670"/>
      <c r="M97" s="677"/>
      <c r="N97" s="678"/>
      <c r="O97" s="678"/>
      <c r="P97" s="679"/>
      <c r="Q97" s="20"/>
      <c r="R97" s="669"/>
      <c r="S97" s="670"/>
      <c r="T97" s="682"/>
      <c r="U97" s="677"/>
      <c r="V97" s="678"/>
      <c r="W97" s="678"/>
      <c r="X97" s="679"/>
      <c r="Y97" s="15"/>
      <c r="Z97" s="910"/>
      <c r="AA97" s="910"/>
      <c r="AB97" s="910"/>
      <c r="AC97" s="910"/>
      <c r="AD97" s="910"/>
      <c r="AE97" s="910"/>
      <c r="AF97" s="910"/>
      <c r="AG97" s="910"/>
      <c r="AH97" s="910"/>
      <c r="AI97" s="910"/>
      <c r="AJ97" s="910"/>
      <c r="AK97" s="910"/>
      <c r="AL97" s="910"/>
      <c r="AM97" s="910"/>
      <c r="AN97" s="910"/>
      <c r="AO97" s="910"/>
      <c r="AP97" s="910"/>
      <c r="AQ97" s="910"/>
      <c r="AR97" s="910"/>
      <c r="AS97" s="910"/>
      <c r="AT97" s="910"/>
      <c r="AU97" s="910"/>
      <c r="AV97" s="910"/>
      <c r="AW97" s="1263"/>
      <c r="AX97" s="154"/>
      <c r="AY97" s="669"/>
      <c r="AZ97" s="670"/>
      <c r="BA97" s="670"/>
      <c r="BB97" s="901"/>
      <c r="BC97" s="902"/>
      <c r="BD97" s="902"/>
      <c r="BE97" s="903"/>
      <c r="BF97" s="20"/>
      <c r="BG97" s="669"/>
      <c r="BH97" s="670"/>
      <c r="BI97" s="670"/>
      <c r="BJ97" s="677"/>
      <c r="BK97" s="678"/>
      <c r="BL97" s="678"/>
      <c r="BM97" s="679"/>
      <c r="BN97" s="20"/>
      <c r="BO97" s="669"/>
      <c r="BP97" s="670"/>
      <c r="BQ97" s="682"/>
      <c r="BR97" s="677"/>
      <c r="BS97" s="678"/>
      <c r="BT97" s="678"/>
      <c r="BU97" s="679"/>
      <c r="BV97" s="15"/>
      <c r="BW97" s="910"/>
      <c r="BX97" s="910"/>
      <c r="BY97" s="910"/>
      <c r="BZ97" s="910"/>
      <c r="CA97" s="910"/>
      <c r="CB97" s="910"/>
      <c r="CC97" s="910"/>
      <c r="CD97" s="910"/>
      <c r="CE97" s="910"/>
      <c r="CF97" s="910"/>
      <c r="CG97" s="910"/>
      <c r="CH97" s="910"/>
      <c r="CI97" s="910"/>
      <c r="CJ97" s="910"/>
      <c r="CK97" s="910"/>
      <c r="CL97" s="910"/>
      <c r="CM97" s="910"/>
      <c r="CN97" s="910"/>
      <c r="CO97" s="910"/>
      <c r="CP97" s="910"/>
      <c r="CQ97" s="910"/>
      <c r="CR97" s="910"/>
      <c r="CS97" s="910"/>
      <c r="CT97" s="1263"/>
      <c r="CU97" s="1250"/>
      <c r="CV97" s="154"/>
      <c r="CW97" s="669"/>
      <c r="CX97" s="670"/>
      <c r="CY97" s="670"/>
      <c r="CZ97" s="901"/>
      <c r="DA97" s="902"/>
      <c r="DB97" s="902"/>
      <c r="DC97" s="903"/>
      <c r="DD97" s="20"/>
      <c r="DE97" s="669"/>
      <c r="DF97" s="670"/>
      <c r="DG97" s="670"/>
      <c r="DH97" s="677"/>
      <c r="DI97" s="678"/>
      <c r="DJ97" s="678"/>
      <c r="DK97" s="679"/>
      <c r="DL97" s="20"/>
      <c r="DM97" s="669"/>
      <c r="DN97" s="670"/>
      <c r="DO97" s="682"/>
      <c r="DP97" s="677"/>
      <c r="DQ97" s="678"/>
      <c r="DR97" s="678"/>
      <c r="DS97" s="679"/>
      <c r="DT97" s="15"/>
      <c r="DU97" s="910"/>
      <c r="DV97" s="910"/>
      <c r="DW97" s="910"/>
      <c r="DX97" s="910"/>
      <c r="DY97" s="910"/>
      <c r="DZ97" s="910"/>
      <c r="EA97" s="910"/>
      <c r="EB97" s="910"/>
      <c r="EC97" s="910"/>
      <c r="ED97" s="910"/>
      <c r="EE97" s="910"/>
      <c r="EF97" s="910"/>
      <c r="EG97" s="910"/>
      <c r="EH97" s="910"/>
      <c r="EI97" s="910"/>
      <c r="EJ97" s="910"/>
      <c r="EK97" s="910"/>
      <c r="EL97" s="910"/>
      <c r="EM97" s="910"/>
      <c r="EN97" s="910"/>
      <c r="EO97" s="910"/>
      <c r="EP97" s="910"/>
      <c r="EQ97" s="910"/>
      <c r="ER97" s="1263"/>
      <c r="ES97" s="154"/>
      <c r="ET97" s="669"/>
      <c r="EU97" s="670"/>
      <c r="EV97" s="670"/>
      <c r="EW97" s="901"/>
      <c r="EX97" s="902"/>
      <c r="EY97" s="902"/>
      <c r="EZ97" s="903"/>
      <c r="FA97" s="20"/>
      <c r="FB97" s="669"/>
      <c r="FC97" s="670"/>
      <c r="FD97" s="670"/>
      <c r="FE97" s="677"/>
      <c r="FF97" s="678"/>
      <c r="FG97" s="678"/>
      <c r="FH97" s="679"/>
      <c r="FI97" s="20"/>
      <c r="FJ97" s="669"/>
      <c r="FK97" s="670"/>
      <c r="FL97" s="682"/>
      <c r="FM97" s="677"/>
      <c r="FN97" s="678"/>
      <c r="FO97" s="678"/>
      <c r="FP97" s="679"/>
      <c r="FQ97" s="15"/>
      <c r="FR97" s="910"/>
      <c r="FS97" s="910"/>
      <c r="FT97" s="910"/>
      <c r="FU97" s="910"/>
      <c r="FV97" s="910"/>
      <c r="FW97" s="910"/>
      <c r="FX97" s="910"/>
      <c r="FY97" s="910"/>
      <c r="FZ97" s="910"/>
      <c r="GA97" s="910"/>
      <c r="GB97" s="910"/>
      <c r="GC97" s="910"/>
      <c r="GD97" s="910"/>
      <c r="GE97" s="910"/>
      <c r="GF97" s="910"/>
      <c r="GG97" s="910"/>
      <c r="GH97" s="910"/>
      <c r="GI97" s="910"/>
      <c r="GJ97" s="910"/>
      <c r="GK97" s="910"/>
      <c r="GL97" s="910"/>
      <c r="GM97" s="910"/>
      <c r="GN97" s="910"/>
      <c r="GO97" s="1263"/>
    </row>
    <row r="98" spans="1:197" ht="8.25" customHeight="1" x14ac:dyDescent="0.25">
      <c r="A98" s="154"/>
      <c r="B98" s="20"/>
      <c r="C98" s="20"/>
      <c r="D98" s="20"/>
      <c r="E98" s="20"/>
      <c r="F98" s="20"/>
      <c r="G98" s="20"/>
      <c r="H98" s="20"/>
      <c r="I98" s="20"/>
      <c r="J98" s="20"/>
      <c r="K98" s="20"/>
      <c r="L98" s="20"/>
      <c r="M98" s="20"/>
      <c r="N98" s="20"/>
      <c r="O98" s="20"/>
      <c r="P98" s="20"/>
      <c r="Q98" s="20"/>
      <c r="R98" s="20"/>
      <c r="S98" s="20"/>
      <c r="T98" s="20"/>
      <c r="U98" s="20"/>
      <c r="V98" s="20"/>
      <c r="W98" s="20"/>
      <c r="X98" s="20"/>
      <c r="Y98" s="15"/>
      <c r="Z98" s="709" t="str">
        <f>IF('FRONT PAGE'!$A$1="www.fly-logics.com","OWNERS",0)</f>
        <v>OWNERS</v>
      </c>
      <c r="AA98" s="710"/>
      <c r="AB98" s="710"/>
      <c r="AC98" s="710"/>
      <c r="AD98" s="710"/>
      <c r="AE98" s="710"/>
      <c r="AF98" s="843"/>
      <c r="AG98" s="843"/>
      <c r="AH98" s="843"/>
      <c r="AI98" s="843"/>
      <c r="AJ98" s="843"/>
      <c r="AK98" s="843"/>
      <c r="AL98" s="843"/>
      <c r="AM98" s="843"/>
      <c r="AN98" s="843"/>
      <c r="AO98" s="843"/>
      <c r="AP98" s="843"/>
      <c r="AQ98" s="843"/>
      <c r="AR98" s="843"/>
      <c r="AS98" s="843"/>
      <c r="AT98" s="843"/>
      <c r="AU98" s="843"/>
      <c r="AV98" s="843"/>
      <c r="AW98" s="1263"/>
      <c r="AX98" s="154"/>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15"/>
      <c r="BW98" s="709" t="str">
        <f>IF('FRONT PAGE'!$A$1="www.fly-logics.com","OWNERS",0)</f>
        <v>OWNERS</v>
      </c>
      <c r="BX98" s="710"/>
      <c r="BY98" s="710"/>
      <c r="BZ98" s="710"/>
      <c r="CA98" s="710"/>
      <c r="CB98" s="710"/>
      <c r="CC98" s="843"/>
      <c r="CD98" s="843"/>
      <c r="CE98" s="843"/>
      <c r="CF98" s="843"/>
      <c r="CG98" s="843"/>
      <c r="CH98" s="843"/>
      <c r="CI98" s="843"/>
      <c r="CJ98" s="843"/>
      <c r="CK98" s="843"/>
      <c r="CL98" s="843"/>
      <c r="CM98" s="843"/>
      <c r="CN98" s="843"/>
      <c r="CO98" s="843"/>
      <c r="CP98" s="843"/>
      <c r="CQ98" s="843"/>
      <c r="CR98" s="843"/>
      <c r="CS98" s="844"/>
      <c r="CT98" s="1263"/>
      <c r="CU98" s="1250"/>
      <c r="CV98" s="154"/>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15"/>
      <c r="DU98" s="709" t="str">
        <f>IF('FRONT PAGE'!$A$1="www.fly-logics.com","OWNERS",0)</f>
        <v>OWNERS</v>
      </c>
      <c r="DV98" s="710"/>
      <c r="DW98" s="710"/>
      <c r="DX98" s="710"/>
      <c r="DY98" s="710"/>
      <c r="DZ98" s="710"/>
      <c r="EA98" s="843"/>
      <c r="EB98" s="843"/>
      <c r="EC98" s="843"/>
      <c r="ED98" s="843"/>
      <c r="EE98" s="843"/>
      <c r="EF98" s="843"/>
      <c r="EG98" s="843"/>
      <c r="EH98" s="843"/>
      <c r="EI98" s="843"/>
      <c r="EJ98" s="843"/>
      <c r="EK98" s="843"/>
      <c r="EL98" s="843"/>
      <c r="EM98" s="843"/>
      <c r="EN98" s="843"/>
      <c r="EO98" s="843"/>
      <c r="EP98" s="843"/>
      <c r="EQ98" s="843"/>
      <c r="ER98" s="1263"/>
      <c r="ES98" s="154"/>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15"/>
      <c r="FR98" s="709" t="str">
        <f>IF('FRONT PAGE'!$A$1="www.fly-logics.com","OWNERS",0)</f>
        <v>OWNERS</v>
      </c>
      <c r="FS98" s="710"/>
      <c r="FT98" s="710"/>
      <c r="FU98" s="710"/>
      <c r="FV98" s="710"/>
      <c r="FW98" s="710"/>
      <c r="FX98" s="843"/>
      <c r="FY98" s="843"/>
      <c r="FZ98" s="843"/>
      <c r="GA98" s="843"/>
      <c r="GB98" s="843"/>
      <c r="GC98" s="843"/>
      <c r="GD98" s="843"/>
      <c r="GE98" s="843"/>
      <c r="GF98" s="843"/>
      <c r="GG98" s="843"/>
      <c r="GH98" s="843"/>
      <c r="GI98" s="843"/>
      <c r="GJ98" s="843"/>
      <c r="GK98" s="843"/>
      <c r="GL98" s="843"/>
      <c r="GM98" s="843"/>
      <c r="GN98" s="844"/>
      <c r="GO98" s="1263"/>
    </row>
    <row r="99" spans="1:197" ht="6" customHeight="1" x14ac:dyDescent="0.25">
      <c r="A99" s="789"/>
      <c r="B99" s="658"/>
      <c r="C99" s="658"/>
      <c r="D99" s="658"/>
      <c r="E99" s="658"/>
      <c r="F99" s="658"/>
      <c r="G99" s="658"/>
      <c r="H99" s="658"/>
      <c r="I99" s="658"/>
      <c r="J99" s="658"/>
      <c r="K99" s="658"/>
      <c r="L99" s="658"/>
      <c r="M99" s="658"/>
      <c r="N99" s="658"/>
      <c r="O99" s="658"/>
      <c r="P99" s="658"/>
      <c r="Q99" s="658"/>
      <c r="R99" s="658"/>
      <c r="S99" s="658"/>
      <c r="T99" s="658"/>
      <c r="U99" s="658"/>
      <c r="V99" s="658"/>
      <c r="W99" s="658"/>
      <c r="X99" s="658"/>
      <c r="Y99" s="664"/>
      <c r="Z99" s="711"/>
      <c r="AA99" s="712"/>
      <c r="AB99" s="712"/>
      <c r="AC99" s="712"/>
      <c r="AD99" s="712"/>
      <c r="AE99" s="712"/>
      <c r="AF99" s="845"/>
      <c r="AG99" s="845"/>
      <c r="AH99" s="845"/>
      <c r="AI99" s="845"/>
      <c r="AJ99" s="845"/>
      <c r="AK99" s="845"/>
      <c r="AL99" s="845"/>
      <c r="AM99" s="845"/>
      <c r="AN99" s="845"/>
      <c r="AO99" s="845"/>
      <c r="AP99" s="845"/>
      <c r="AQ99" s="845"/>
      <c r="AR99" s="845"/>
      <c r="AS99" s="845"/>
      <c r="AT99" s="845"/>
      <c r="AU99" s="845"/>
      <c r="AV99" s="845"/>
      <c r="AW99" s="1263"/>
      <c r="AX99" s="789"/>
      <c r="AY99" s="658"/>
      <c r="AZ99" s="658"/>
      <c r="BA99" s="658"/>
      <c r="BB99" s="658"/>
      <c r="BC99" s="658"/>
      <c r="BD99" s="658"/>
      <c r="BE99" s="658"/>
      <c r="BF99" s="658"/>
      <c r="BG99" s="658"/>
      <c r="BH99" s="658"/>
      <c r="BI99" s="658"/>
      <c r="BJ99" s="658"/>
      <c r="BK99" s="658"/>
      <c r="BL99" s="658"/>
      <c r="BM99" s="658"/>
      <c r="BN99" s="658"/>
      <c r="BO99" s="658"/>
      <c r="BP99" s="658"/>
      <c r="BQ99" s="658"/>
      <c r="BR99" s="658"/>
      <c r="BS99" s="658"/>
      <c r="BT99" s="658"/>
      <c r="BU99" s="658"/>
      <c r="BV99" s="664"/>
      <c r="BW99" s="711"/>
      <c r="BX99" s="712"/>
      <c r="BY99" s="712"/>
      <c r="BZ99" s="712"/>
      <c r="CA99" s="712"/>
      <c r="CB99" s="712"/>
      <c r="CC99" s="845"/>
      <c r="CD99" s="845"/>
      <c r="CE99" s="845"/>
      <c r="CF99" s="845"/>
      <c r="CG99" s="845"/>
      <c r="CH99" s="845"/>
      <c r="CI99" s="845"/>
      <c r="CJ99" s="845"/>
      <c r="CK99" s="845"/>
      <c r="CL99" s="845"/>
      <c r="CM99" s="845"/>
      <c r="CN99" s="845"/>
      <c r="CO99" s="845"/>
      <c r="CP99" s="845"/>
      <c r="CQ99" s="845"/>
      <c r="CR99" s="845"/>
      <c r="CS99" s="846"/>
      <c r="CT99" s="1263"/>
      <c r="CU99" s="1250"/>
      <c r="CV99" s="789"/>
      <c r="CW99" s="658"/>
      <c r="CX99" s="658"/>
      <c r="CY99" s="658"/>
      <c r="CZ99" s="658"/>
      <c r="DA99" s="658"/>
      <c r="DB99" s="658"/>
      <c r="DC99" s="658"/>
      <c r="DD99" s="658"/>
      <c r="DE99" s="658"/>
      <c r="DF99" s="658"/>
      <c r="DG99" s="658"/>
      <c r="DH99" s="658"/>
      <c r="DI99" s="658"/>
      <c r="DJ99" s="658"/>
      <c r="DK99" s="658"/>
      <c r="DL99" s="658"/>
      <c r="DM99" s="658"/>
      <c r="DN99" s="658"/>
      <c r="DO99" s="658"/>
      <c r="DP99" s="658"/>
      <c r="DQ99" s="658"/>
      <c r="DR99" s="658"/>
      <c r="DS99" s="658"/>
      <c r="DT99" s="664"/>
      <c r="DU99" s="711"/>
      <c r="DV99" s="712"/>
      <c r="DW99" s="712"/>
      <c r="DX99" s="712"/>
      <c r="DY99" s="712"/>
      <c r="DZ99" s="712"/>
      <c r="EA99" s="845"/>
      <c r="EB99" s="845"/>
      <c r="EC99" s="845"/>
      <c r="ED99" s="845"/>
      <c r="EE99" s="845"/>
      <c r="EF99" s="845"/>
      <c r="EG99" s="845"/>
      <c r="EH99" s="845"/>
      <c r="EI99" s="845"/>
      <c r="EJ99" s="845"/>
      <c r="EK99" s="845"/>
      <c r="EL99" s="845"/>
      <c r="EM99" s="845"/>
      <c r="EN99" s="845"/>
      <c r="EO99" s="845"/>
      <c r="EP99" s="845"/>
      <c r="EQ99" s="845"/>
      <c r="ER99" s="1263"/>
      <c r="ES99" s="789"/>
      <c r="ET99" s="658"/>
      <c r="EU99" s="658"/>
      <c r="EV99" s="658"/>
      <c r="EW99" s="658"/>
      <c r="EX99" s="658"/>
      <c r="EY99" s="658"/>
      <c r="EZ99" s="658"/>
      <c r="FA99" s="658"/>
      <c r="FB99" s="658"/>
      <c r="FC99" s="658"/>
      <c r="FD99" s="658"/>
      <c r="FE99" s="658"/>
      <c r="FF99" s="658"/>
      <c r="FG99" s="658"/>
      <c r="FH99" s="658"/>
      <c r="FI99" s="658"/>
      <c r="FJ99" s="658"/>
      <c r="FK99" s="658"/>
      <c r="FL99" s="658"/>
      <c r="FM99" s="658"/>
      <c r="FN99" s="658"/>
      <c r="FO99" s="658"/>
      <c r="FP99" s="658"/>
      <c r="FQ99" s="664"/>
      <c r="FR99" s="711"/>
      <c r="FS99" s="712"/>
      <c r="FT99" s="712"/>
      <c r="FU99" s="712"/>
      <c r="FV99" s="712"/>
      <c r="FW99" s="712"/>
      <c r="FX99" s="845"/>
      <c r="FY99" s="845"/>
      <c r="FZ99" s="845"/>
      <c r="GA99" s="845"/>
      <c r="GB99" s="845"/>
      <c r="GC99" s="845"/>
      <c r="GD99" s="845"/>
      <c r="GE99" s="845"/>
      <c r="GF99" s="845"/>
      <c r="GG99" s="845"/>
      <c r="GH99" s="845"/>
      <c r="GI99" s="845"/>
      <c r="GJ99" s="845"/>
      <c r="GK99" s="845"/>
      <c r="GL99" s="845"/>
      <c r="GM99" s="845"/>
      <c r="GN99" s="846"/>
      <c r="GO99" s="1263"/>
    </row>
    <row r="100" spans="1:197" ht="12.75" customHeight="1" x14ac:dyDescent="0.2">
      <c r="A100" s="790"/>
      <c r="B100" s="722" t="str">
        <f>'ANNUAL SUMMARY'!$C$50</f>
        <v>FLIGHT INSTRUCTOR</v>
      </c>
      <c r="C100" s="723"/>
      <c r="D100" s="723"/>
      <c r="E100" s="723"/>
      <c r="F100" s="723"/>
      <c r="G100" s="723"/>
      <c r="H100" s="723"/>
      <c r="I100" s="723"/>
      <c r="J100" s="723"/>
      <c r="K100" s="723"/>
      <c r="L100" s="723"/>
      <c r="M100" s="723"/>
      <c r="N100" s="723"/>
      <c r="O100" s="719" t="str">
        <f>'ANNUAL SUMMARY'!$Q$50</f>
        <v>NO FLIGHTS</v>
      </c>
      <c r="P100" s="720"/>
      <c r="Q100" s="720"/>
      <c r="R100" s="720"/>
      <c r="S100" s="720"/>
      <c r="T100" s="721"/>
      <c r="U100" s="724">
        <f>SUMIF('PREVIOUS LOGS'!$K$6,K59,'PREVIOUS LOGS'!$U$47)+SUMIF('PREVIOUS LOGS'!$K$59,$K$6,'PREVIOUS LOGS'!$U$100)+SUMIF('PREVIOUS LOGS'!$K$112,K59,'PREVIOUS LOGS'!$U$153)+SUMIF('PREVIOUS LOGS'!$K$165,K59,'PREVIOUS LOGS'!$U$206)+SUMIF('PREVIOUS LOGS'!$K$218,K59,'PREVIOUS LOGS'!$U$259)+SUMIF('PREVIOUS LOGS'!$K$271,K59,'PREVIOUS LOGS'!$U$312)+SUMIF('PREVIOUS LOGS'!$K$324,K59,'PREVIOUS LOGS'!$U$365)+SUMIF('PREVIOUS LOGS'!$BH$6,K59,'PREVIOUS LOGS'!$BR$47)+SUMIF('PREVIOUS LOGS'!$BH$59,$K$6,'PREVIOUS LOGS'!$BR$100)+SUMIF('PREVIOUS LOGS'!$BH$112,K59,'PREVIOUS LOGS'!$BR$153)+SUMIF('PREVIOUS LOGS'!$BH$165,K59,'PREVIOUS LOGS'!$BR$206)+SUMIF('PREVIOUS LOGS'!$BH$218,K59,'PREVIOUS LOGS'!$BR$259)+SUMIF('PREVIOUS LOGS'!$BH$271,K59,'PREVIOUS LOGS'!$BR$312)+SUMIF('PREVIOUS LOGS'!$BH$324,K59,'PREVIOUS LOGS'!$BR$365)+SUMIF('PREVIOUS LOGS'!$DF$6,K59,'PREVIOUS LOGS'!$DP$47)+SUMIF('PREVIOUS LOGS'!$DF$59,$K$6,'PREVIOUS LOGS'!$DP$100)+SUMIF('PREVIOUS LOGS'!$DF$112,K59,'PREVIOUS LOGS'!$DP$153)+SUMIF('PREVIOUS LOGS'!$DF$165,K59,'PREVIOUS LOGS'!$DP$206)+SUMIF('PREVIOUS LOGS'!$DF$218,K59,'PREVIOUS LOGS'!$DP$259)+SUMIF('PREVIOUS LOGS'!$DF$271,K59,'PREVIOUS LOGS'!$DP$312)+SUMIF('PREVIOUS LOGS'!$DF$324,K59,'PREVIOUS LOGS'!$DP$365)+SUMIF('PREVIOUS LOGS'!$FC$6,K59,'PREVIOUS LOGS'!$FM$47)+SUMIF('PREVIOUS LOGS'!$FC$59,$K$6,'PREVIOUS LOGS'!$FM$100)+SUMIF('PREVIOUS LOGS'!$FC$112,K59,'PREVIOUS LOGS'!$FM$153)+SUMIF('PREVIOUS LOGS'!$FC$165,K59,'PREVIOUS LOGS'!$FM$206)+SUMIF('PREVIOUS LOGS'!$FC$218,K59,'PREVIOUS LOGS'!$FM$259)+SUMIF('PREVIOUS LOGS'!$FC$271,K59,'PREVIOUS LOGS'!$FM$312)+SUMIF('PREVIOUS LOGS'!$FC$324,K59,'PREVIOUS LOGS'!$FM$365)+SUMIF('ANNUAL SUMMARY'!$L$6,K59,'ANNUAL SUMMARY'!$V$50)+SUMIF('ANNUAL SUMMARY'!$L$64,K59,'ANNUAL SUMMARY'!$V$108)+SUMIF('ANNUAL SUMMARY'!$L$122,K59,'ANNUAL SUMMARY'!$V$166)+SUMIF('ANNUAL SUMMARY'!$L$180,K59,'ANNUAL SUMMARY'!$V$224)+SUMIF('ANNUAL SUMMARY'!$L$238,K59,'ANNUAL SUMMARY'!$V$282)+SUMIF('ANNUAL SUMMARY'!$L$296,K59,'ANNUAL SUMMARY'!$V$340)+SUMIF('ANNUAL SUMMARY'!$L$354,K59,'ANNUAL SUMMARY'!$V$398)+SUMIF('ANNUAL SUMMARY'!$L$412,K59,'ANNUAL SUMMARY'!$V$456)+SUMIF('ANNUAL SUMMARY'!$L$470,K59,'ANNUAL SUMMARY'!$V$514)+SUMIF('ANNUAL SUMMARY'!$L$528,K59,'ANNUAL SUMMARY'!$V$572)+SUMIF('ANNUAL SUMMARY'!$L$586,K59,'ANNUAL SUMMARY'!$V$630)+SUMIF('ANNUAL SUMMARY'!$L$644,K59,'ANNUAL SUMMARY'!$V$688)+SUMIF('ANNUAL SUMMARY'!$BI$6,K59,'ANNUAL SUMMARY'!$BS$50)+SUMIF('ANNUAL SUMMARY'!$BI$64,K59,'ANNUAL SUMMARY'!$BS$108)+SUMIF('ANNUAL SUMMARY'!$BI$122,K59,'ANNUAL SUMMARY'!$BS$166)+SUMIF('ANNUAL SUMMARY'!$BI$180,K59,'ANNUAL SUMMARY'!$BS$224)+SUMIF('ANNUAL SUMMARY'!$BI$238,K59,'ANNUAL SUMMARY'!$BS$282)+SUMIF('ANNUAL SUMMARY'!$BI$296,K59,'ANNUAL SUMMARY'!$BS$340)+SUMIF('ANNUAL SUMMARY'!$BI$354,K59,'ANNUAL SUMMARY'!$BS$398)+SUMIF('ANNUAL SUMMARY'!$BI$412,K59,'ANNUAL SUMMARY'!$BS$456)+SUMIF('ANNUAL SUMMARY'!$BI$470,K59,'ANNUAL SUMMARY'!$BS$514)+SUMIF('ANNUAL SUMMARY'!$BI$528,K59,'ANNUAL SUMMARY'!$BS$572)+SUMIF('ANNUAL SUMMARY'!$BI$586,K59,'ANNUAL SUMMARY'!$BS$630)+SUMIF('ANNUAL SUMMARY'!$BI$644,K59,'ANNUAL SUMMARY'!$BS$688)+SUMIF('ANNUAL SUMMARY'!$DH$6,K59,'ANNUAL SUMMARY'!$DR$50)+SUMIF('ANNUAL SUMMARY'!$DH$64,K59,'ANNUAL SUMMARY'!$DR$108)+SUMIF('ANNUAL SUMMARY'!$DH$122,K59,'ANNUAL SUMMARY'!$DR$166)+SUMIF('ANNUAL SUMMARY'!$DH$180,K59,'ANNUAL SUMMARY'!$DR$224)+SUMIF('ANNUAL SUMMARY'!$DH$238,K59,'ANNUAL SUMMARY'!$DR$282)+SUMIF('ANNUAL SUMMARY'!$DH$296,K59,'ANNUAL SUMMARY'!$DR$340)+SUMIF('ANNUAL SUMMARY'!$DH$354,K59,'ANNUAL SUMMARY'!$DR$398)+SUMIF('ANNUAL SUMMARY'!$DH$412,K59,'ANNUAL SUMMARY'!$DR$456)+SUMIF('ANNUAL SUMMARY'!$DH$470,K59,'ANNUAL SUMMARY'!$DR$514)+SUMIF('ANNUAL SUMMARY'!$DH$528,K59,'ANNUAL SUMMARY'!$DR$572)+SUMIF('ANNUAL SUMMARY'!$DH$586,K59,'ANNUAL SUMMARY'!$DR$630)+SUMIF('ANNUAL SUMMARY'!$FE$6,K59,'ANNUAL SUMMARY'!$FO$50)+SUMIF('ANNUAL SUMMARY'!$DH$644,K59,'ANNUAL SUMMARY'!$DR$688)+SUMIF('ANNUAL SUMMARY'!$FE$64,K59,'ANNUAL SUMMARY'!$FO$108)+SUMIF('ANNUAL SUMMARY'!$FE$122,K59,'ANNUAL SUMMARY'!$FO$166)+SUMIF('ANNUAL SUMMARY'!$FE$180,K59,'ANNUAL SUMMARY'!$FO$224)+SUMIF('ANNUAL SUMMARY'!$FE$238,K59,'ANNUAL SUMMARY'!$FO$282)+SUMIF('ANNUAL SUMMARY'!$FE$296,K59,'ANNUAL SUMMARY'!$FO$340)+SUMIF('ANNUAL SUMMARY'!$FE$354,K59,'ANNUAL SUMMARY'!$FO$398)+SUMIF('ANNUAL SUMMARY'!$FE$412,K59,'ANNUAL SUMMARY'!$FO$456)+SUMIF('ANNUAL SUMMARY'!$FE$470,K59,'ANNUAL SUMMARY'!$FO$514)+SUMIF('ANNUAL SUMMARY'!$FE$586,K59,'ANNUAL SUMMARY'!$FO$630)+SUMIF('ANNUAL SUMMARY'!$FE$528,K59,'ANNUAL SUMMARY'!$FO$572)+SUMIF('ANNUAL SUMMARY'!$FE$644,K59,'ANNUAL SUMMARY'!$FO$688)</f>
        <v>0</v>
      </c>
      <c r="V100" s="725"/>
      <c r="W100" s="725"/>
      <c r="X100" s="726"/>
      <c r="Y100" s="643"/>
      <c r="Z100" s="709" t="str">
        <f>IF('FRONT PAGE'!$A$1="www.fly-logics.com","MANUFACTURER",0)</f>
        <v>MANUFACTURER</v>
      </c>
      <c r="AA100" s="710"/>
      <c r="AB100" s="710"/>
      <c r="AC100" s="710"/>
      <c r="AD100" s="710"/>
      <c r="AE100" s="710"/>
      <c r="AF100" s="690"/>
      <c r="AG100" s="690"/>
      <c r="AH100" s="690"/>
      <c r="AI100" s="690"/>
      <c r="AJ100" s="690"/>
      <c r="AK100" s="691"/>
      <c r="AL100" s="709" t="str">
        <f>IF('FRONT PAGE'!$A$1="www.fly-logics.com","MODEL",0)</f>
        <v>MODEL</v>
      </c>
      <c r="AM100" s="710"/>
      <c r="AN100" s="710"/>
      <c r="AO100" s="710"/>
      <c r="AP100" s="710"/>
      <c r="AQ100" s="710"/>
      <c r="AR100" s="689"/>
      <c r="AS100" s="690"/>
      <c r="AT100" s="690"/>
      <c r="AU100" s="690"/>
      <c r="AV100" s="690"/>
      <c r="AW100" s="1263"/>
      <c r="AX100" s="790"/>
      <c r="AY100" s="722" t="str">
        <f>'ANNUAL SUMMARY'!$C$50</f>
        <v>FLIGHT INSTRUCTOR</v>
      </c>
      <c r="AZ100" s="723"/>
      <c r="BA100" s="723"/>
      <c r="BB100" s="723"/>
      <c r="BC100" s="723"/>
      <c r="BD100" s="723"/>
      <c r="BE100" s="723"/>
      <c r="BF100" s="723"/>
      <c r="BG100" s="723"/>
      <c r="BH100" s="723"/>
      <c r="BI100" s="723"/>
      <c r="BJ100" s="723"/>
      <c r="BK100" s="723"/>
      <c r="BL100" s="719" t="str">
        <f>'ANNUAL SUMMARY'!$Q$50</f>
        <v>NO FLIGHTS</v>
      </c>
      <c r="BM100" s="720"/>
      <c r="BN100" s="720"/>
      <c r="BO100" s="720"/>
      <c r="BP100" s="720"/>
      <c r="BQ100" s="721"/>
      <c r="BR100" s="724">
        <f>SUMIF('PREVIOUS LOGS'!$K$6,BH59,'PREVIOUS LOGS'!$U$47)+SUMIF('PREVIOUS LOGS'!$K$59,$K$6,'PREVIOUS LOGS'!$U$100)+SUMIF('PREVIOUS LOGS'!$K$112,BH59,'PREVIOUS LOGS'!$U$153)+SUMIF('PREVIOUS LOGS'!$K$165,BH59,'PREVIOUS LOGS'!$U$206)+SUMIF('PREVIOUS LOGS'!$K$218,BH59,'PREVIOUS LOGS'!$U$259)+SUMIF('PREVIOUS LOGS'!$K$271,BH59,'PREVIOUS LOGS'!$U$312)+SUMIF('PREVIOUS LOGS'!$K$324,BH59,'PREVIOUS LOGS'!$U$365)+SUMIF('PREVIOUS LOGS'!$BH$6,BH59,'PREVIOUS LOGS'!$BR$47)+SUMIF('PREVIOUS LOGS'!$BH$59,$K$6,'PREVIOUS LOGS'!$BR$100)+SUMIF('PREVIOUS LOGS'!$BH$112,BH59,'PREVIOUS LOGS'!$BR$153)+SUMIF('PREVIOUS LOGS'!$BH$165,BH59,'PREVIOUS LOGS'!$BR$206)+SUMIF('PREVIOUS LOGS'!$BH$218,BH59,'PREVIOUS LOGS'!$BR$259)+SUMIF('PREVIOUS LOGS'!$BH$271,BH59,'PREVIOUS LOGS'!$BR$312)+SUMIF('PREVIOUS LOGS'!$BH$324,BH59,'PREVIOUS LOGS'!$BR$365)+SUMIF('PREVIOUS LOGS'!$DF$6,BH59,'PREVIOUS LOGS'!$DP$47)+SUMIF('PREVIOUS LOGS'!$DF$59,$K$6,'PREVIOUS LOGS'!$DP$100)+SUMIF('PREVIOUS LOGS'!$DF$112,BH59,'PREVIOUS LOGS'!$DP$153)+SUMIF('PREVIOUS LOGS'!$DF$165,BH59,'PREVIOUS LOGS'!$DP$206)+SUMIF('PREVIOUS LOGS'!$DF$218,BH59,'PREVIOUS LOGS'!$DP$259)+SUMIF('PREVIOUS LOGS'!$DF$271,BH59,'PREVIOUS LOGS'!$DP$312)+SUMIF('PREVIOUS LOGS'!$DF$324,BH59,'PREVIOUS LOGS'!$DP$365)+SUMIF('PREVIOUS LOGS'!$FC$6,BH59,'PREVIOUS LOGS'!$FM$47)+SUMIF('PREVIOUS LOGS'!$FC$59,$K$6,'PREVIOUS LOGS'!$FM$100)+SUMIF('PREVIOUS LOGS'!$FC$112,BH59,'PREVIOUS LOGS'!$FM$153)+SUMIF('PREVIOUS LOGS'!$FC$165,BH59,'PREVIOUS LOGS'!$FM$206)+SUMIF('PREVIOUS LOGS'!$FC$218,BH59,'PREVIOUS LOGS'!$FM$259)+SUMIF('PREVIOUS LOGS'!$FC$271,BH59,'PREVIOUS LOGS'!$FM$312)+SUMIF('PREVIOUS LOGS'!$FC$324,BH59,'PREVIOUS LOGS'!$FM$365)+SUMIF('ANNUAL SUMMARY'!$L$6,BH59,'ANNUAL SUMMARY'!$V$50)+SUMIF('ANNUAL SUMMARY'!$L$64,BH59,'ANNUAL SUMMARY'!$V$108)+SUMIF('ANNUAL SUMMARY'!$L$122,BH59,'ANNUAL SUMMARY'!$V$166)+SUMIF('ANNUAL SUMMARY'!$L$180,BH59,'ANNUAL SUMMARY'!$V$224)+SUMIF('ANNUAL SUMMARY'!$L$238,BH59,'ANNUAL SUMMARY'!$V$282)+SUMIF('ANNUAL SUMMARY'!$L$296,BH59,'ANNUAL SUMMARY'!$V$340)+SUMIF('ANNUAL SUMMARY'!$L$354,BH59,'ANNUAL SUMMARY'!$V$398)+SUMIF('ANNUAL SUMMARY'!$L$412,BH59,'ANNUAL SUMMARY'!$V$456)+SUMIF('ANNUAL SUMMARY'!$L$470,BH59,'ANNUAL SUMMARY'!$V$514)+SUMIF('ANNUAL SUMMARY'!$L$528,BH59,'ANNUAL SUMMARY'!$V$572)+SUMIF('ANNUAL SUMMARY'!$L$586,BH59,'ANNUAL SUMMARY'!$V$630)+SUMIF('ANNUAL SUMMARY'!$L$644,BH59,'ANNUAL SUMMARY'!$V$688)+SUMIF('ANNUAL SUMMARY'!$BI$6,BH59,'ANNUAL SUMMARY'!$BS$50)+SUMIF('ANNUAL SUMMARY'!$BI$64,BH59,'ANNUAL SUMMARY'!$BS$108)+SUMIF('ANNUAL SUMMARY'!$BI$122,BH59,'ANNUAL SUMMARY'!$BS$166)+SUMIF('ANNUAL SUMMARY'!$BI$180,BH59,'ANNUAL SUMMARY'!$BS$224)+SUMIF('ANNUAL SUMMARY'!$BI$238,BH59,'ANNUAL SUMMARY'!$BS$282)+SUMIF('ANNUAL SUMMARY'!$BI$296,BH59,'ANNUAL SUMMARY'!$BS$340)+SUMIF('ANNUAL SUMMARY'!$BI$354,BH59,'ANNUAL SUMMARY'!$BS$398)+SUMIF('ANNUAL SUMMARY'!$BI$412,BH59,'ANNUAL SUMMARY'!$BS$456)+SUMIF('ANNUAL SUMMARY'!$BI$470,BH59,'ANNUAL SUMMARY'!$BS$514)+SUMIF('ANNUAL SUMMARY'!$BI$528,BH59,'ANNUAL SUMMARY'!$BS$572)+SUMIF('ANNUAL SUMMARY'!$BI$586,BH59,'ANNUAL SUMMARY'!$BS$630)+SUMIF('ANNUAL SUMMARY'!$BI$644,BH59,'ANNUAL SUMMARY'!$BS$688)+SUMIF('ANNUAL SUMMARY'!$DH$6,BH59,'ANNUAL SUMMARY'!$DR$50)+SUMIF('ANNUAL SUMMARY'!$DH$64,BH59,'ANNUAL SUMMARY'!$DR$108)+SUMIF('ANNUAL SUMMARY'!$DH$122,BH59,'ANNUAL SUMMARY'!$DR$166)+SUMIF('ANNUAL SUMMARY'!$DH$180,BH59,'ANNUAL SUMMARY'!$DR$224)+SUMIF('ANNUAL SUMMARY'!$DH$238,BH59,'ANNUAL SUMMARY'!$DR$282)+SUMIF('ANNUAL SUMMARY'!$DH$296,BH59,'ANNUAL SUMMARY'!$DR$340)+SUMIF('ANNUAL SUMMARY'!$DH$354,BH59,'ANNUAL SUMMARY'!$DR$398)+SUMIF('ANNUAL SUMMARY'!$DH$412,BH59,'ANNUAL SUMMARY'!$DR$456)+SUMIF('ANNUAL SUMMARY'!$DH$470,BH59,'ANNUAL SUMMARY'!$DR$514)+SUMIF('ANNUAL SUMMARY'!$DH$528,BH59,'ANNUAL SUMMARY'!$DR$572)+SUMIF('ANNUAL SUMMARY'!$DH$586,BH59,'ANNUAL SUMMARY'!$DR$630)+SUMIF('ANNUAL SUMMARY'!$FE$6,BH59,'ANNUAL SUMMARY'!$FO$50)+SUMIF('ANNUAL SUMMARY'!$DH$644,BH59,'ANNUAL SUMMARY'!$DR$688)+SUMIF('ANNUAL SUMMARY'!$FE$64,BH59,'ANNUAL SUMMARY'!$FO$108)+SUMIF('ANNUAL SUMMARY'!$FE$122,BH59,'ANNUAL SUMMARY'!$FO$166)+SUMIF('ANNUAL SUMMARY'!$FE$180,BH59,'ANNUAL SUMMARY'!$FO$224)+SUMIF('ANNUAL SUMMARY'!$FE$238,BH59,'ANNUAL SUMMARY'!$FO$282)+SUMIF('ANNUAL SUMMARY'!$FE$296,BH59,'ANNUAL SUMMARY'!$FO$340)+SUMIF('ANNUAL SUMMARY'!$FE$354,BH59,'ANNUAL SUMMARY'!$FO$398)+SUMIF('ANNUAL SUMMARY'!$FE$412,BH59,'ANNUAL SUMMARY'!$FO$456)+SUMIF('ANNUAL SUMMARY'!$FE$470,BH59,'ANNUAL SUMMARY'!$FO$514)+SUMIF('ANNUAL SUMMARY'!$FE$586,BH59,'ANNUAL SUMMARY'!$FO$630)+SUMIF('ANNUAL SUMMARY'!$FE$528,BH59,'ANNUAL SUMMARY'!$FO$572)+SUMIF('ANNUAL SUMMARY'!$FE$644,BH59,'ANNUAL SUMMARY'!$FO$688)</f>
        <v>0</v>
      </c>
      <c r="BS100" s="725"/>
      <c r="BT100" s="725"/>
      <c r="BU100" s="726"/>
      <c r="BV100" s="643"/>
      <c r="BW100" s="709" t="str">
        <f>IF('FRONT PAGE'!$A$1="www.fly-logics.com","MANUFACTURER",0)</f>
        <v>MANUFACTURER</v>
      </c>
      <c r="BX100" s="710"/>
      <c r="BY100" s="710"/>
      <c r="BZ100" s="710"/>
      <c r="CA100" s="710"/>
      <c r="CB100" s="710"/>
      <c r="CC100" s="690"/>
      <c r="CD100" s="690"/>
      <c r="CE100" s="690"/>
      <c r="CF100" s="690"/>
      <c r="CG100" s="690"/>
      <c r="CH100" s="691"/>
      <c r="CI100" s="709" t="str">
        <f>IF('FRONT PAGE'!$A$1="www.fly-logics.com","MODEL",0)</f>
        <v>MODEL</v>
      </c>
      <c r="CJ100" s="710"/>
      <c r="CK100" s="710"/>
      <c r="CL100" s="710"/>
      <c r="CM100" s="710"/>
      <c r="CN100" s="710"/>
      <c r="CO100" s="689"/>
      <c r="CP100" s="690"/>
      <c r="CQ100" s="690"/>
      <c r="CR100" s="690"/>
      <c r="CS100" s="691"/>
      <c r="CT100" s="1263"/>
      <c r="CU100" s="1250"/>
      <c r="CV100" s="790"/>
      <c r="CW100" s="722" t="str">
        <f>'ANNUAL SUMMARY'!$C$50</f>
        <v>FLIGHT INSTRUCTOR</v>
      </c>
      <c r="CX100" s="723"/>
      <c r="CY100" s="723"/>
      <c r="CZ100" s="723"/>
      <c r="DA100" s="723"/>
      <c r="DB100" s="723"/>
      <c r="DC100" s="723"/>
      <c r="DD100" s="723"/>
      <c r="DE100" s="723"/>
      <c r="DF100" s="723"/>
      <c r="DG100" s="723"/>
      <c r="DH100" s="723"/>
      <c r="DI100" s="723"/>
      <c r="DJ100" s="719" t="str">
        <f>'ANNUAL SUMMARY'!$Q$50</f>
        <v>NO FLIGHTS</v>
      </c>
      <c r="DK100" s="720"/>
      <c r="DL100" s="720"/>
      <c r="DM100" s="720"/>
      <c r="DN100" s="720"/>
      <c r="DO100" s="721"/>
      <c r="DP100" s="724">
        <f>SUMIF('PREVIOUS LOGS'!$K$6,DF59,'PREVIOUS LOGS'!$U$47)+SUMIF('PREVIOUS LOGS'!$K$59,$K$6,'PREVIOUS LOGS'!$U$100)+SUMIF('PREVIOUS LOGS'!$K$112,DF59,'PREVIOUS LOGS'!$U$153)+SUMIF('PREVIOUS LOGS'!$K$165,DF59,'PREVIOUS LOGS'!$U$206)+SUMIF('PREVIOUS LOGS'!$K$218,DF59,'PREVIOUS LOGS'!$U$259)+SUMIF('PREVIOUS LOGS'!$K$271,DF59,'PREVIOUS LOGS'!$U$312)+SUMIF('PREVIOUS LOGS'!$K$324,DF59,'PREVIOUS LOGS'!$U$365)+SUMIF('PREVIOUS LOGS'!$BH$6,DF59,'PREVIOUS LOGS'!$BR$47)+SUMIF('PREVIOUS LOGS'!$BH$59,$K$6,'PREVIOUS LOGS'!$BR$100)+SUMIF('PREVIOUS LOGS'!$BH$112,DF59,'PREVIOUS LOGS'!$BR$153)+SUMIF('PREVIOUS LOGS'!$BH$165,DF59,'PREVIOUS LOGS'!$BR$206)+SUMIF('PREVIOUS LOGS'!$BH$218,DF59,'PREVIOUS LOGS'!$BR$259)+SUMIF('PREVIOUS LOGS'!$BH$271,DF59,'PREVIOUS LOGS'!$BR$312)+SUMIF('PREVIOUS LOGS'!$BH$324,DF59,'PREVIOUS LOGS'!$BR$365)+SUMIF('PREVIOUS LOGS'!$DF$6,DF59,'PREVIOUS LOGS'!$DP$47)+SUMIF('PREVIOUS LOGS'!$DF$59,$K$6,'PREVIOUS LOGS'!$DP$100)+SUMIF('PREVIOUS LOGS'!$DF$112,DF59,'PREVIOUS LOGS'!$DP$153)+SUMIF('PREVIOUS LOGS'!$DF$165,DF59,'PREVIOUS LOGS'!$DP$206)+SUMIF('PREVIOUS LOGS'!$DF$218,DF59,'PREVIOUS LOGS'!$DP$259)+SUMIF('PREVIOUS LOGS'!$DF$271,DF59,'PREVIOUS LOGS'!$DP$312)+SUMIF('PREVIOUS LOGS'!$DF$324,DF59,'PREVIOUS LOGS'!$DP$365)+SUMIF('PREVIOUS LOGS'!$FC$6,DF59,'PREVIOUS LOGS'!$FM$47)+SUMIF('PREVIOUS LOGS'!$FC$59,$K$6,'PREVIOUS LOGS'!$FM$100)+SUMIF('PREVIOUS LOGS'!$FC$112,DF59,'PREVIOUS LOGS'!$FM$153)+SUMIF('PREVIOUS LOGS'!$FC$165,DF59,'PREVIOUS LOGS'!$FM$206)+SUMIF('PREVIOUS LOGS'!$FC$218,DF59,'PREVIOUS LOGS'!$FM$259)+SUMIF('PREVIOUS LOGS'!$FC$271,DF59,'PREVIOUS LOGS'!$FM$312)+SUMIF('PREVIOUS LOGS'!$FC$324,DF59,'PREVIOUS LOGS'!$FM$365)+SUMIF('ANNUAL SUMMARY'!$L$6,DF59,'ANNUAL SUMMARY'!$V$50)+SUMIF('ANNUAL SUMMARY'!$L$64,DF59,'ANNUAL SUMMARY'!$V$108)+SUMIF('ANNUAL SUMMARY'!$L$122,DF59,'ANNUAL SUMMARY'!$V$166)+SUMIF('ANNUAL SUMMARY'!$L$180,DF59,'ANNUAL SUMMARY'!$V$224)+SUMIF('ANNUAL SUMMARY'!$L$238,DF59,'ANNUAL SUMMARY'!$V$282)+SUMIF('ANNUAL SUMMARY'!$L$296,DF59,'ANNUAL SUMMARY'!$V$340)+SUMIF('ANNUAL SUMMARY'!$L$354,DF59,'ANNUAL SUMMARY'!$V$398)+SUMIF('ANNUAL SUMMARY'!$L$412,DF59,'ANNUAL SUMMARY'!$V$456)+SUMIF('ANNUAL SUMMARY'!$L$470,DF59,'ANNUAL SUMMARY'!$V$514)+SUMIF('ANNUAL SUMMARY'!$L$528,DF59,'ANNUAL SUMMARY'!$V$572)+SUMIF('ANNUAL SUMMARY'!$L$586,DF59,'ANNUAL SUMMARY'!$V$630)+SUMIF('ANNUAL SUMMARY'!$L$644,DF59,'ANNUAL SUMMARY'!$V$688)+SUMIF('ANNUAL SUMMARY'!$BI$6,DF59,'ANNUAL SUMMARY'!$BS$50)+SUMIF('ANNUAL SUMMARY'!$BI$64,DF59,'ANNUAL SUMMARY'!$BS$108)+SUMIF('ANNUAL SUMMARY'!$BI$122,DF59,'ANNUAL SUMMARY'!$BS$166)+SUMIF('ANNUAL SUMMARY'!$BI$180,DF59,'ANNUAL SUMMARY'!$BS$224)+SUMIF('ANNUAL SUMMARY'!$BI$238,DF59,'ANNUAL SUMMARY'!$BS$282)+SUMIF('ANNUAL SUMMARY'!$BI$296,DF59,'ANNUAL SUMMARY'!$BS$340)+SUMIF('ANNUAL SUMMARY'!$BI$354,DF59,'ANNUAL SUMMARY'!$BS$398)+SUMIF('ANNUAL SUMMARY'!$BI$412,DF59,'ANNUAL SUMMARY'!$BS$456)+SUMIF('ANNUAL SUMMARY'!$BI$470,DF59,'ANNUAL SUMMARY'!$BS$514)+SUMIF('ANNUAL SUMMARY'!$BI$528,DF59,'ANNUAL SUMMARY'!$BS$572)+SUMIF('ANNUAL SUMMARY'!$BI$586,DF59,'ANNUAL SUMMARY'!$BS$630)+SUMIF('ANNUAL SUMMARY'!$BI$644,DF59,'ANNUAL SUMMARY'!$BS$688)+SUMIF('ANNUAL SUMMARY'!$DH$6,DF59,'ANNUAL SUMMARY'!$DR$50)+SUMIF('ANNUAL SUMMARY'!$DH$64,DF59,'ANNUAL SUMMARY'!$DR$108)+SUMIF('ANNUAL SUMMARY'!$DH$122,DF59,'ANNUAL SUMMARY'!$DR$166)+SUMIF('ANNUAL SUMMARY'!$DH$180,DF59,'ANNUAL SUMMARY'!$DR$224)+SUMIF('ANNUAL SUMMARY'!$DH$238,DF59,'ANNUAL SUMMARY'!$DR$282)+SUMIF('ANNUAL SUMMARY'!$DH$296,DF59,'ANNUAL SUMMARY'!$DR$340)+SUMIF('ANNUAL SUMMARY'!$DH$354,DF59,'ANNUAL SUMMARY'!$DR$398)+SUMIF('ANNUAL SUMMARY'!$DH$412,DF59,'ANNUAL SUMMARY'!$DR$456)+SUMIF('ANNUAL SUMMARY'!$DH$470,DF59,'ANNUAL SUMMARY'!$DR$514)+SUMIF('ANNUAL SUMMARY'!$DH$528,DF59,'ANNUAL SUMMARY'!$DR$572)+SUMIF('ANNUAL SUMMARY'!$DH$586,DF59,'ANNUAL SUMMARY'!$DR$630)+SUMIF('ANNUAL SUMMARY'!$FE$6,DF59,'ANNUAL SUMMARY'!$FO$50)+SUMIF('ANNUAL SUMMARY'!$DH$644,DF59,'ANNUAL SUMMARY'!$DR$688)+SUMIF('ANNUAL SUMMARY'!$FE$64,DF59,'ANNUAL SUMMARY'!$FO$108)+SUMIF('ANNUAL SUMMARY'!$FE$122,DF59,'ANNUAL SUMMARY'!$FO$166)+SUMIF('ANNUAL SUMMARY'!$FE$180,DF59,'ANNUAL SUMMARY'!$FO$224)+SUMIF('ANNUAL SUMMARY'!$FE$238,DF59,'ANNUAL SUMMARY'!$FO$282)+SUMIF('ANNUAL SUMMARY'!$FE$296,DF59,'ANNUAL SUMMARY'!$FO$340)+SUMIF('ANNUAL SUMMARY'!$FE$354,DF59,'ANNUAL SUMMARY'!$FO$398)+SUMIF('ANNUAL SUMMARY'!$FE$412,DF59,'ANNUAL SUMMARY'!$FO$456)+SUMIF('ANNUAL SUMMARY'!$FE$470,DF59,'ANNUAL SUMMARY'!$FO$514)+SUMIF('ANNUAL SUMMARY'!$FE$586,DF59,'ANNUAL SUMMARY'!$FO$630)+SUMIF('ANNUAL SUMMARY'!$FE$528,DF59,'ANNUAL SUMMARY'!$FO$572)+SUMIF('ANNUAL SUMMARY'!$FE$644,DF59,'ANNUAL SUMMARY'!$FO$688)</f>
        <v>0</v>
      </c>
      <c r="DQ100" s="725"/>
      <c r="DR100" s="725"/>
      <c r="DS100" s="726"/>
      <c r="DT100" s="643"/>
      <c r="DU100" s="709" t="str">
        <f>IF('FRONT PAGE'!$A$1="www.fly-logics.com","MANUFACTURER",0)</f>
        <v>MANUFACTURER</v>
      </c>
      <c r="DV100" s="710"/>
      <c r="DW100" s="710"/>
      <c r="DX100" s="710"/>
      <c r="DY100" s="710"/>
      <c r="DZ100" s="710"/>
      <c r="EA100" s="690"/>
      <c r="EB100" s="690"/>
      <c r="EC100" s="690"/>
      <c r="ED100" s="690"/>
      <c r="EE100" s="690"/>
      <c r="EF100" s="691"/>
      <c r="EG100" s="709" t="str">
        <f>IF('FRONT PAGE'!$A$1="www.fly-logics.com","MODEL",0)</f>
        <v>MODEL</v>
      </c>
      <c r="EH100" s="710"/>
      <c r="EI100" s="710"/>
      <c r="EJ100" s="710"/>
      <c r="EK100" s="710"/>
      <c r="EL100" s="710"/>
      <c r="EM100" s="689"/>
      <c r="EN100" s="690"/>
      <c r="EO100" s="690"/>
      <c r="EP100" s="690"/>
      <c r="EQ100" s="690"/>
      <c r="ER100" s="1263"/>
      <c r="ES100" s="790"/>
      <c r="ET100" s="722" t="str">
        <f>'ANNUAL SUMMARY'!$C$50</f>
        <v>FLIGHT INSTRUCTOR</v>
      </c>
      <c r="EU100" s="723"/>
      <c r="EV100" s="723"/>
      <c r="EW100" s="723"/>
      <c r="EX100" s="723"/>
      <c r="EY100" s="723"/>
      <c r="EZ100" s="723"/>
      <c r="FA100" s="723"/>
      <c r="FB100" s="723"/>
      <c r="FC100" s="723"/>
      <c r="FD100" s="723"/>
      <c r="FE100" s="723"/>
      <c r="FF100" s="723"/>
      <c r="FG100" s="719" t="str">
        <f>'ANNUAL SUMMARY'!$Q$50</f>
        <v>NO FLIGHTS</v>
      </c>
      <c r="FH100" s="720"/>
      <c r="FI100" s="720"/>
      <c r="FJ100" s="720"/>
      <c r="FK100" s="720"/>
      <c r="FL100" s="721"/>
      <c r="FM100" s="724">
        <f>SUMIF('PREVIOUS LOGS'!$K$6,FC59,'PREVIOUS LOGS'!$U$47)+SUMIF('PREVIOUS LOGS'!$K$59,$K$6,'PREVIOUS LOGS'!$U$100)+SUMIF('PREVIOUS LOGS'!$K$112,FC59,'PREVIOUS LOGS'!$U$153)+SUMIF('PREVIOUS LOGS'!$K$165,FC59,'PREVIOUS LOGS'!$U$206)+SUMIF('PREVIOUS LOGS'!$K$218,FC59,'PREVIOUS LOGS'!$U$259)+SUMIF('PREVIOUS LOGS'!$K$271,FC59,'PREVIOUS LOGS'!$U$312)+SUMIF('PREVIOUS LOGS'!$K$324,FC59,'PREVIOUS LOGS'!$U$365)+SUMIF('PREVIOUS LOGS'!$BH$6,FC59,'PREVIOUS LOGS'!$BR$47)+SUMIF('PREVIOUS LOGS'!$BH$59,$K$6,'PREVIOUS LOGS'!$BR$100)+SUMIF('PREVIOUS LOGS'!$BH$112,FC59,'PREVIOUS LOGS'!$BR$153)+SUMIF('PREVIOUS LOGS'!$BH$165,FC59,'PREVIOUS LOGS'!$BR$206)+SUMIF('PREVIOUS LOGS'!$BH$218,FC59,'PREVIOUS LOGS'!$BR$259)+SUMIF('PREVIOUS LOGS'!$BH$271,FC59,'PREVIOUS LOGS'!$BR$312)+SUMIF('PREVIOUS LOGS'!$BH$324,FC59,'PREVIOUS LOGS'!$BR$365)+SUMIF('PREVIOUS LOGS'!$DF$6,FC59,'PREVIOUS LOGS'!$DP$47)+SUMIF('PREVIOUS LOGS'!$DF$59,$K$6,'PREVIOUS LOGS'!$DP$100)+SUMIF('PREVIOUS LOGS'!$DF$112,FC59,'PREVIOUS LOGS'!$DP$153)+SUMIF('PREVIOUS LOGS'!$DF$165,FC59,'PREVIOUS LOGS'!$DP$206)+SUMIF('PREVIOUS LOGS'!$DF$218,FC59,'PREVIOUS LOGS'!$DP$259)+SUMIF('PREVIOUS LOGS'!$DF$271,FC59,'PREVIOUS LOGS'!$DP$312)+SUMIF('PREVIOUS LOGS'!$DF$324,FC59,'PREVIOUS LOGS'!$DP$365)+SUMIF('PREVIOUS LOGS'!$FC$6,FC59,'PREVIOUS LOGS'!$FM$47)+SUMIF('PREVIOUS LOGS'!$FC$59,$K$6,'PREVIOUS LOGS'!$FM$100)+SUMIF('PREVIOUS LOGS'!$FC$112,FC59,'PREVIOUS LOGS'!$FM$153)+SUMIF('PREVIOUS LOGS'!$FC$165,FC59,'PREVIOUS LOGS'!$FM$206)+SUMIF('PREVIOUS LOGS'!$FC$218,FC59,'PREVIOUS LOGS'!$FM$259)+SUMIF('PREVIOUS LOGS'!$FC$271,FC59,'PREVIOUS LOGS'!$FM$312)+SUMIF('PREVIOUS LOGS'!$FC$324,FC59,'PREVIOUS LOGS'!$FM$365)+SUMIF('ANNUAL SUMMARY'!$L$6,FC59,'ANNUAL SUMMARY'!$V$50)+SUMIF('ANNUAL SUMMARY'!$L$64,FC59,'ANNUAL SUMMARY'!$V$108)+SUMIF('ANNUAL SUMMARY'!$L$122,FC59,'ANNUAL SUMMARY'!$V$166)+SUMIF('ANNUAL SUMMARY'!$L$180,FC59,'ANNUAL SUMMARY'!$V$224)+SUMIF('ANNUAL SUMMARY'!$L$238,FC59,'ANNUAL SUMMARY'!$V$282)+SUMIF('ANNUAL SUMMARY'!$L$296,FC59,'ANNUAL SUMMARY'!$V$340)+SUMIF('ANNUAL SUMMARY'!$L$354,FC59,'ANNUAL SUMMARY'!$V$398)+SUMIF('ANNUAL SUMMARY'!$L$412,FC59,'ANNUAL SUMMARY'!$V$456)+SUMIF('ANNUAL SUMMARY'!$L$470,FC59,'ANNUAL SUMMARY'!$V$514)+SUMIF('ANNUAL SUMMARY'!$L$528,FC59,'ANNUAL SUMMARY'!$V$572)+SUMIF('ANNUAL SUMMARY'!$L$586,FC59,'ANNUAL SUMMARY'!$V$630)+SUMIF('ANNUAL SUMMARY'!$L$644,FC59,'ANNUAL SUMMARY'!$V$688)+SUMIF('ANNUAL SUMMARY'!$BI$6,FC59,'ANNUAL SUMMARY'!$BS$50)+SUMIF('ANNUAL SUMMARY'!$BI$64,FC59,'ANNUAL SUMMARY'!$BS$108)+SUMIF('ANNUAL SUMMARY'!$BI$122,FC59,'ANNUAL SUMMARY'!$BS$166)+SUMIF('ANNUAL SUMMARY'!$BI$180,FC59,'ANNUAL SUMMARY'!$BS$224)+SUMIF('ANNUAL SUMMARY'!$BI$238,FC59,'ANNUAL SUMMARY'!$BS$282)+SUMIF('ANNUAL SUMMARY'!$BI$296,FC59,'ANNUAL SUMMARY'!$BS$340)+SUMIF('ANNUAL SUMMARY'!$BI$354,FC59,'ANNUAL SUMMARY'!$BS$398)+SUMIF('ANNUAL SUMMARY'!$BI$412,FC59,'ANNUAL SUMMARY'!$BS$456)+SUMIF('ANNUAL SUMMARY'!$BI$470,FC59,'ANNUAL SUMMARY'!$BS$514)+SUMIF('ANNUAL SUMMARY'!$BI$528,FC59,'ANNUAL SUMMARY'!$BS$572)+SUMIF('ANNUAL SUMMARY'!$BI$586,FC59,'ANNUAL SUMMARY'!$BS$630)+SUMIF('ANNUAL SUMMARY'!$BI$644,FC59,'ANNUAL SUMMARY'!$BS$688)+SUMIF('ANNUAL SUMMARY'!$DH$6,FC59,'ANNUAL SUMMARY'!$DR$50)+SUMIF('ANNUAL SUMMARY'!$DH$64,FC59,'ANNUAL SUMMARY'!$DR$108)+SUMIF('ANNUAL SUMMARY'!$DH$122,FC59,'ANNUAL SUMMARY'!$DR$166)+SUMIF('ANNUAL SUMMARY'!$DH$180,FC59,'ANNUAL SUMMARY'!$DR$224)+SUMIF('ANNUAL SUMMARY'!$DH$238,FC59,'ANNUAL SUMMARY'!$DR$282)+SUMIF('ANNUAL SUMMARY'!$DH$296,FC59,'ANNUAL SUMMARY'!$DR$340)+SUMIF('ANNUAL SUMMARY'!$DH$354,FC59,'ANNUAL SUMMARY'!$DR$398)+SUMIF('ANNUAL SUMMARY'!$DH$412,FC59,'ANNUAL SUMMARY'!$DR$456)+SUMIF('ANNUAL SUMMARY'!$DH$470,FC59,'ANNUAL SUMMARY'!$DR$514)+SUMIF('ANNUAL SUMMARY'!$DH$528,FC59,'ANNUAL SUMMARY'!$DR$572)+SUMIF('ANNUAL SUMMARY'!$DH$586,FC59,'ANNUAL SUMMARY'!$DR$630)+SUMIF('ANNUAL SUMMARY'!$FE$6,FC59,'ANNUAL SUMMARY'!$FO$50)+SUMIF('ANNUAL SUMMARY'!$DH$644,FC59,'ANNUAL SUMMARY'!$DR$688)+SUMIF('ANNUAL SUMMARY'!$FE$64,FC59,'ANNUAL SUMMARY'!$FO$108)+SUMIF('ANNUAL SUMMARY'!$FE$122,FC59,'ANNUAL SUMMARY'!$FO$166)+SUMIF('ANNUAL SUMMARY'!$FE$180,FC59,'ANNUAL SUMMARY'!$FO$224)+SUMIF('ANNUAL SUMMARY'!$FE$238,FC59,'ANNUAL SUMMARY'!$FO$282)+SUMIF('ANNUAL SUMMARY'!$FE$296,FC59,'ANNUAL SUMMARY'!$FO$340)+SUMIF('ANNUAL SUMMARY'!$FE$354,FC59,'ANNUAL SUMMARY'!$FO$398)+SUMIF('ANNUAL SUMMARY'!$FE$412,FC59,'ANNUAL SUMMARY'!$FO$456)+SUMIF('ANNUAL SUMMARY'!$FE$470,FC59,'ANNUAL SUMMARY'!$FO$514)+SUMIF('ANNUAL SUMMARY'!$FE$586,FC59,'ANNUAL SUMMARY'!$FO$630)+SUMIF('ANNUAL SUMMARY'!$FE$528,FC59,'ANNUAL SUMMARY'!$FO$572)+SUMIF('ANNUAL SUMMARY'!$FE$644,FC59,'ANNUAL SUMMARY'!$FO$688)</f>
        <v>0</v>
      </c>
      <c r="FN100" s="725"/>
      <c r="FO100" s="725"/>
      <c r="FP100" s="726"/>
      <c r="FQ100" s="643"/>
      <c r="FR100" s="709" t="str">
        <f>IF('FRONT PAGE'!$A$1="www.fly-logics.com","MANUFACTURER",0)</f>
        <v>MANUFACTURER</v>
      </c>
      <c r="FS100" s="710"/>
      <c r="FT100" s="710"/>
      <c r="FU100" s="710"/>
      <c r="FV100" s="710"/>
      <c r="FW100" s="710"/>
      <c r="FX100" s="690"/>
      <c r="FY100" s="690"/>
      <c r="FZ100" s="690"/>
      <c r="GA100" s="690"/>
      <c r="GB100" s="690"/>
      <c r="GC100" s="691"/>
      <c r="GD100" s="709" t="str">
        <f>IF('FRONT PAGE'!$A$1="www.fly-logics.com","MODEL",0)</f>
        <v>MODEL</v>
      </c>
      <c r="GE100" s="710"/>
      <c r="GF100" s="710"/>
      <c r="GG100" s="710"/>
      <c r="GH100" s="710"/>
      <c r="GI100" s="710"/>
      <c r="GJ100" s="689"/>
      <c r="GK100" s="690"/>
      <c r="GL100" s="690"/>
      <c r="GM100" s="690"/>
      <c r="GN100" s="691"/>
      <c r="GO100" s="1263"/>
    </row>
    <row r="101" spans="1:197" ht="3.75" customHeight="1" x14ac:dyDescent="0.2">
      <c r="A101" s="790"/>
      <c r="B101" s="6"/>
      <c r="C101" s="6"/>
      <c r="D101" s="6"/>
      <c r="E101" s="6"/>
      <c r="F101" s="6"/>
      <c r="G101" s="6"/>
      <c r="H101" s="6"/>
      <c r="I101" s="6"/>
      <c r="J101" s="6"/>
      <c r="K101" s="6"/>
      <c r="L101" s="6"/>
      <c r="M101" s="6"/>
      <c r="N101" s="6"/>
      <c r="O101" s="6"/>
      <c r="P101" s="6"/>
      <c r="Q101" s="6"/>
      <c r="R101" s="6"/>
      <c r="S101" s="6"/>
      <c r="T101" s="6"/>
      <c r="U101" s="6"/>
      <c r="V101" s="6"/>
      <c r="W101" s="6"/>
      <c r="X101" s="6"/>
      <c r="Y101" s="643"/>
      <c r="Z101" s="711"/>
      <c r="AA101" s="712"/>
      <c r="AB101" s="712"/>
      <c r="AC101" s="712"/>
      <c r="AD101" s="712"/>
      <c r="AE101" s="712"/>
      <c r="AF101" s="693"/>
      <c r="AG101" s="693"/>
      <c r="AH101" s="693"/>
      <c r="AI101" s="693"/>
      <c r="AJ101" s="693"/>
      <c r="AK101" s="694"/>
      <c r="AL101" s="711"/>
      <c r="AM101" s="712"/>
      <c r="AN101" s="712"/>
      <c r="AO101" s="712"/>
      <c r="AP101" s="712"/>
      <c r="AQ101" s="712"/>
      <c r="AR101" s="692"/>
      <c r="AS101" s="693"/>
      <c r="AT101" s="693"/>
      <c r="AU101" s="693"/>
      <c r="AV101" s="693"/>
      <c r="AW101" s="1263"/>
      <c r="AX101" s="790"/>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43"/>
      <c r="BW101" s="711"/>
      <c r="BX101" s="712"/>
      <c r="BY101" s="712"/>
      <c r="BZ101" s="712"/>
      <c r="CA101" s="712"/>
      <c r="CB101" s="712"/>
      <c r="CC101" s="693"/>
      <c r="CD101" s="693"/>
      <c r="CE101" s="693"/>
      <c r="CF101" s="693"/>
      <c r="CG101" s="693"/>
      <c r="CH101" s="694"/>
      <c r="CI101" s="711"/>
      <c r="CJ101" s="712"/>
      <c r="CK101" s="712"/>
      <c r="CL101" s="712"/>
      <c r="CM101" s="712"/>
      <c r="CN101" s="712"/>
      <c r="CO101" s="692"/>
      <c r="CP101" s="693"/>
      <c r="CQ101" s="693"/>
      <c r="CR101" s="693"/>
      <c r="CS101" s="694"/>
      <c r="CT101" s="1263"/>
      <c r="CU101" s="1250"/>
      <c r="CV101" s="790"/>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43"/>
      <c r="DU101" s="711"/>
      <c r="DV101" s="712"/>
      <c r="DW101" s="712"/>
      <c r="DX101" s="712"/>
      <c r="DY101" s="712"/>
      <c r="DZ101" s="712"/>
      <c r="EA101" s="693"/>
      <c r="EB101" s="693"/>
      <c r="EC101" s="693"/>
      <c r="ED101" s="693"/>
      <c r="EE101" s="693"/>
      <c r="EF101" s="694"/>
      <c r="EG101" s="711"/>
      <c r="EH101" s="712"/>
      <c r="EI101" s="712"/>
      <c r="EJ101" s="712"/>
      <c r="EK101" s="712"/>
      <c r="EL101" s="712"/>
      <c r="EM101" s="692"/>
      <c r="EN101" s="693"/>
      <c r="EO101" s="693"/>
      <c r="EP101" s="693"/>
      <c r="EQ101" s="693"/>
      <c r="ER101" s="1263"/>
      <c r="ES101" s="790"/>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43"/>
      <c r="FR101" s="711"/>
      <c r="FS101" s="712"/>
      <c r="FT101" s="712"/>
      <c r="FU101" s="712"/>
      <c r="FV101" s="712"/>
      <c r="FW101" s="712"/>
      <c r="FX101" s="693"/>
      <c r="FY101" s="693"/>
      <c r="FZ101" s="693"/>
      <c r="GA101" s="693"/>
      <c r="GB101" s="693"/>
      <c r="GC101" s="694"/>
      <c r="GD101" s="711"/>
      <c r="GE101" s="712"/>
      <c r="GF101" s="712"/>
      <c r="GG101" s="712"/>
      <c r="GH101" s="712"/>
      <c r="GI101" s="712"/>
      <c r="GJ101" s="692"/>
      <c r="GK101" s="693"/>
      <c r="GL101" s="693"/>
      <c r="GM101" s="693"/>
      <c r="GN101" s="694"/>
      <c r="GO101" s="1263"/>
    </row>
    <row r="102" spans="1:197" ht="12.75" customHeight="1" x14ac:dyDescent="0.25">
      <c r="A102" s="790"/>
      <c r="B102" s="893" t="str">
        <f>'ANNUAL SUMMARY'!$C$53</f>
        <v>HOURS</v>
      </c>
      <c r="C102" s="893"/>
      <c r="D102" s="893"/>
      <c r="E102" s="893"/>
      <c r="F102" s="891">
        <f>SUMIF('PREVIOUS LOGS'!$K$6,K59,'PREVIOUS LOGS'!$F$49)+SUMIF('PREVIOUS LOGS'!$K$59,$K$6,'PREVIOUS LOGS'!$F$102)+SUMIF('PREVIOUS LOGS'!$K$112,K59,'PREVIOUS LOGS'!$F$155)+SUMIF('PREVIOUS LOGS'!$K$165,K59,'PREVIOUS LOGS'!$F$208)+SUMIF('PREVIOUS LOGS'!$K$218,K59,'PREVIOUS LOGS'!$F$261)+SUMIF('PREVIOUS LOGS'!$K$271,K59,'PREVIOUS LOGS'!$F$314)+SUMIF('PREVIOUS LOGS'!$K$324,K59,'PREVIOUS LOGS'!$F$367)+SUMIF('PREVIOUS LOGS'!$BH$6,K59,'PREVIOUS LOGS'!$BC$49)+SUMIF('PREVIOUS LOGS'!$BH$59,$K$6,'PREVIOUS LOGS'!$BC$102)+SUMIF('PREVIOUS LOGS'!$BH$112,K59,'PREVIOUS LOGS'!$BC$155)+SUMIF('PREVIOUS LOGS'!$BH$165,K59,'PREVIOUS LOGS'!$BC$208)+SUMIF('PREVIOUS LOGS'!$BH$218,K59,'PREVIOUS LOGS'!$BC$261)+SUMIF('PREVIOUS LOGS'!$BH$271,K59,'PREVIOUS LOGS'!$BC$314)+SUMIF('PREVIOUS LOGS'!$BH$324,K59,'PREVIOUS LOGS'!$BC$367)+SUMIF('PREVIOUS LOGS'!$DF$6,K59,'PREVIOUS LOGS'!$DA$49)+SUMIF('PREVIOUS LOGS'!$DF$59,$K$6,'PREVIOUS LOGS'!$DA$102)+SUMIF('PREVIOUS LOGS'!$DF$112,K59,'PREVIOUS LOGS'!$DA$155)+SUMIF('PREVIOUS LOGS'!$DF$165,K59,'PREVIOUS LOGS'!$DA$208)+SUMIF('PREVIOUS LOGS'!$DF$218,K59,'PREVIOUS LOGS'!$DA$261)+SUMIF('PREVIOUS LOGS'!$DF$271,K59,'PREVIOUS LOGS'!$DA$314)+SUMIF('PREVIOUS LOGS'!$DF$324,K59,'PREVIOUS LOGS'!$DA$367)+SUMIF('PREVIOUS LOGS'!$FC$6,K59,'PREVIOUS LOGS'!$EX$49)+SUMIF('PREVIOUS LOGS'!$FC$59,$K$6,'PREVIOUS LOGS'!$EX$102)+SUMIF('PREVIOUS LOGS'!$FC$112,K59,'PREVIOUS LOGS'!$EX$155)+SUMIF('PREVIOUS LOGS'!$FC$165,K59,'PREVIOUS LOGS'!$EX$208)+SUMIF('PREVIOUS LOGS'!$FC$218,K59,'PREVIOUS LOGS'!$EX$261)+SUMIF('PREVIOUS LOGS'!$FC$271,K59,'PREVIOUS LOGS'!$EX$314)+SUMIF('PREVIOUS LOGS'!$FC$324,K59,'PREVIOUS LOGS'!$EX$367)+SUMIF('ANNUAL SUMMARY'!$L$6,K59,'ANNUAL SUMMARY'!$H$53)+SUMIF('ANNUAL SUMMARY'!$L$64,K59,'ANNUAL SUMMARY'!$H$111)+SUMIF('ANNUAL SUMMARY'!$L$122,K59,'ANNUAL SUMMARY'!$H$169)+SUMIF('ANNUAL SUMMARY'!$L$180,K59,'ANNUAL SUMMARY'!$H$227)+SUMIF('ANNUAL SUMMARY'!$L$238,K59,'ANNUAL SUMMARY'!$H$285)+SUMIF('ANNUAL SUMMARY'!$L$296,K59,'ANNUAL SUMMARY'!$H$343)+SUMIF('ANNUAL SUMMARY'!$L$354,K59,'ANNUAL SUMMARY'!$H$401)+SUMIF('ANNUAL SUMMARY'!$L$412,K59,'ANNUAL SUMMARY'!$H$459)+SUMIF('ANNUAL SUMMARY'!$L$470,K59,'ANNUAL SUMMARY'!$H$517)+SUMIF('ANNUAL SUMMARY'!$L$528,K59,'ANNUAL SUMMARY'!$H$575)+SUMIF('ANNUAL SUMMARY'!$L$586,K59,'ANNUAL SUMMARY'!$H$633)+SUMIF('ANNUAL SUMMARY'!$L$644,K59,'ANNUAL SUMMARY'!$H$691)+SUMIF('ANNUAL SUMMARY'!$BI$6,K59,'ANNUAL SUMMARY'!$BE$53)+SUMIF('ANNUAL SUMMARY'!$BI$64,K59,'ANNUAL SUMMARY'!$BE$111)+SUMIF('ANNUAL SUMMARY'!$BI$122,K59,'ANNUAL SUMMARY'!$BE$169)+SUMIF('ANNUAL SUMMARY'!$BI$180,K59,'ANNUAL SUMMARY'!$BE$227)+SUMIF('ANNUAL SUMMARY'!$BI$238,K59,'ANNUAL SUMMARY'!$BE$285)+SUMIF('ANNUAL SUMMARY'!$BI$296,K59,'ANNUAL SUMMARY'!$BE$343)+SUMIF('ANNUAL SUMMARY'!$BI$354,K59,'ANNUAL SUMMARY'!$BE$401)+SUMIF('ANNUAL SUMMARY'!$BI$412,K59,'ANNUAL SUMMARY'!$BE$459)+SUMIF('ANNUAL SUMMARY'!$BI$470,K59,'ANNUAL SUMMARY'!$BE$517)+SUMIF('ANNUAL SUMMARY'!$BI$528,K59,'ANNUAL SUMMARY'!$BE$575)+SUMIF('ANNUAL SUMMARY'!$BI$586,K59,'ANNUAL SUMMARY'!$BE$633)+SUMIF('ANNUAL SUMMARY'!$BI$644,K59,'ANNUAL SUMMARY'!$BE$691)+SUMIF('ANNUAL SUMMARY'!$DH$6,K59,'ANNUAL SUMMARY'!$DD$53)+SUMIF('ANNUAL SUMMARY'!$DH$64,K59,'ANNUAL SUMMARY'!$DD$111)+SUMIF('ANNUAL SUMMARY'!$DH$122,K59,'ANNUAL SUMMARY'!$DD$169)+SUMIF('ANNUAL SUMMARY'!$DH$180,K59,'ANNUAL SUMMARY'!$DD$227)+SUMIF('ANNUAL SUMMARY'!$DH$238,K59,'ANNUAL SUMMARY'!$DD$285)+SUMIF('ANNUAL SUMMARY'!$DH$296,K59,'ANNUAL SUMMARY'!$DD$343)+SUMIF('ANNUAL SUMMARY'!$DH$354,K59,'ANNUAL SUMMARY'!$DD$401)+SUMIF('ANNUAL SUMMARY'!$DH$412,K59,'ANNUAL SUMMARY'!$DD$459)+SUMIF('ANNUAL SUMMARY'!$DH$470,K59,'ANNUAL SUMMARY'!$DD$517)+SUMIF('ANNUAL SUMMARY'!$DH$528,K59,'ANNUAL SUMMARY'!$DD$575)+SUMIF('ANNUAL SUMMARY'!$DH$586,K59,'ANNUAL SUMMARY'!$DD$633)+SUMIF('ANNUAL SUMMARY'!$FE$6,K59,'ANNUAL SUMMARY'!$FA$53)+SUMIF('ANNUAL SUMMARY'!$DH$644,K59,'ANNUAL SUMMARY'!$DD$691)+SUMIF('ANNUAL SUMMARY'!$FE$64,K59,'ANNUAL SUMMARY'!$FA$111)+SUMIF('ANNUAL SUMMARY'!$FE$122,K59,'ANNUAL SUMMARY'!$FA$169)+SUMIF('ANNUAL SUMMARY'!$FE$180,K59,'ANNUAL SUMMARY'!$FA$227)+SUMIF('ANNUAL SUMMARY'!$FE$238,K59,'ANNUAL SUMMARY'!$FA$285)+SUMIF('ANNUAL SUMMARY'!$FE$296,K59,'ANNUAL SUMMARY'!$FA$343)+SUMIF('ANNUAL SUMMARY'!$FE$354,K59,'ANNUAL SUMMARY'!$FA$401)+SUMIF('ANNUAL SUMMARY'!$FE$412,K59,'ANNUAL SUMMARY'!$FA$459)+SUMIF('ANNUAL SUMMARY'!$FE$470,K59,'ANNUAL SUMMARY'!$FA$517)+SUMIF('ANNUAL SUMMARY'!$FE$586,K59,'ANNUAL SUMMARY'!$FA$633)+SUMIF('ANNUAL SUMMARY'!$FE$528,K59,'ANNUAL SUMMARY'!$FA$575)+SUMIF('ANNUAL SUMMARY'!$FE$644,K59,'ANNUAL SUMMARY'!$FA$691)</f>
        <v>0</v>
      </c>
      <c r="G102" s="718"/>
      <c r="H102" s="718"/>
      <c r="I102" s="718"/>
      <c r="J102" s="718"/>
      <c r="K102" s="718"/>
      <c r="L102" s="718"/>
      <c r="M102" s="15"/>
      <c r="N102" s="707" t="str">
        <f>'ANNUAL SUMMARY'!$O$53</f>
        <v>DAY</v>
      </c>
      <c r="O102" s="707"/>
      <c r="P102" s="707"/>
      <c r="Q102" s="894"/>
      <c r="R102" s="718">
        <f>SUMIF('PREVIOUS LOGS'!$K$6,K59,'PREVIOUS LOGS'!$R$49)+SUMIF('PREVIOUS LOGS'!$K$59,$K$6,'PREVIOUS LOGS'!$F$102)+SUMIF('PREVIOUS LOGS'!$K$112,K59,'PREVIOUS LOGS'!$F$155)+SUMIF('PREVIOUS LOGS'!$K$165,K59,'PREVIOUS LOGS'!$F$208)+SUMIF('PREVIOUS LOGS'!$K$218,K59,'PREVIOUS LOGS'!$F$261)+SUMIF('PREVIOUS LOGS'!$K$271,K59,'PREVIOUS LOGS'!$F$314)+SUMIF('PREVIOUS LOGS'!$K$324,K59,'PREVIOUS LOGS'!$F$367)+SUMIF('PREVIOUS LOGS'!$BH$6,K59,'PREVIOUS LOGS'!$BO$49)+SUMIF('PREVIOUS LOGS'!$BH$59,$K$6,'PREVIOUS LOGS'!$BC$102)+SUMIF('PREVIOUS LOGS'!$BH$112,K59,'PREVIOUS LOGS'!$BC$155)+SUMIF('PREVIOUS LOGS'!$BH$165,K59,'PREVIOUS LOGS'!$BC$208)+SUMIF('PREVIOUS LOGS'!$BH$218,K59,'PREVIOUS LOGS'!$BC$261)+SUMIF('PREVIOUS LOGS'!$BH$271,K59,'PREVIOUS LOGS'!$BC$314)+SUMIF('PREVIOUS LOGS'!$BH$324,K59,'PREVIOUS LOGS'!$BC$367)+SUMIF('PREVIOUS LOGS'!$DF$6,K59,'PREVIOUS LOGS'!$DM$49)+SUMIF('PREVIOUS LOGS'!$DF$59,$K$6,'PREVIOUS LOGS'!$DA$102)+SUMIF('PREVIOUS LOGS'!$DF$112,K59,'PREVIOUS LOGS'!$DA$155)+SUMIF('PREVIOUS LOGS'!$DF$165,K59,'PREVIOUS LOGS'!$DA$208)+SUMIF('PREVIOUS LOGS'!$DF$218,K59,'PREVIOUS LOGS'!$DA$261)+SUMIF('PREVIOUS LOGS'!$DF$271,K59,'PREVIOUS LOGS'!$DA$314)+SUMIF('PREVIOUS LOGS'!$DF$324,K59,'PREVIOUS LOGS'!$DA$367)+SUMIF('PREVIOUS LOGS'!$FC$6,K59,'PREVIOUS LOGS'!$FJ$49)+SUMIF('PREVIOUS LOGS'!$FC$59,$K$6,'PREVIOUS LOGS'!$EX$102)+SUMIF('PREVIOUS LOGS'!$FC$112,K59,'PREVIOUS LOGS'!$EX$155)+SUMIF('PREVIOUS LOGS'!$FC$165,K59,'PREVIOUS LOGS'!$EX$208)+SUMIF('PREVIOUS LOGS'!$FC$218,K59,'PREVIOUS LOGS'!$EX$261)+SUMIF('PREVIOUS LOGS'!$FC$271,K59,'PREVIOUS LOGS'!$EX$314)+SUMIF('PREVIOUS LOGS'!$FC$324,K59,'PREVIOUS LOGS'!$EX$367)+SUMIF('ANNUAL SUMMARY'!$L$6,K59,'ANNUAL SUMMARY'!$T$53)+SUMIF('ANNUAL SUMMARY'!$L$64,K59,'ANNUAL SUMMARY'!$H$111)+SUMIF('ANNUAL SUMMARY'!$L$122,K59,'ANNUAL SUMMARY'!$H$169)+SUMIF('ANNUAL SUMMARY'!$L$180,K59,'ANNUAL SUMMARY'!$H$227)+SUMIF('ANNUAL SUMMARY'!$L$238,K59,'ANNUAL SUMMARY'!$H$285)+SUMIF('ANNUAL SUMMARY'!$L$296,K59,'ANNUAL SUMMARY'!$H$343)+SUMIF('ANNUAL SUMMARY'!$L$354,K59,'ANNUAL SUMMARY'!$H$401)+SUMIF('ANNUAL SUMMARY'!$L$412,K59,'ANNUAL SUMMARY'!$H$459)+SUMIF('ANNUAL SUMMARY'!$L$470,K59,'ANNUAL SUMMARY'!$H$517)+SUMIF('ANNUAL SUMMARY'!$L$528,K59,'ANNUAL SUMMARY'!$H$575)+SUMIF('ANNUAL SUMMARY'!$L$586,K59,'ANNUAL SUMMARY'!$H$633)+SUMIF('ANNUAL SUMMARY'!$L$644,K59,'ANNUAL SUMMARY'!$H$691)+SUMIF('ANNUAL SUMMARY'!$BI$6,K59,'ANNUAL SUMMARY'!$BQ$53)+SUMIF('ANNUAL SUMMARY'!$BI$64,K59,'ANNUAL SUMMARY'!$BE$111)+SUMIF('ANNUAL SUMMARY'!$BI$122,K59,'ANNUAL SUMMARY'!$BE$169)+SUMIF('ANNUAL SUMMARY'!$BI$180,K59,'ANNUAL SUMMARY'!$BE$227)+SUMIF('ANNUAL SUMMARY'!$BI$238,K59,'ANNUAL SUMMARY'!$BE$285)+SUMIF('ANNUAL SUMMARY'!$BI$296,K59,'ANNUAL SUMMARY'!$BE$343)+SUMIF('ANNUAL SUMMARY'!$BI$354,K59,'ANNUAL SUMMARY'!$BE$401)+SUMIF('ANNUAL SUMMARY'!$BI$412,K59,'ANNUAL SUMMARY'!$BE$459)+SUMIF('ANNUAL SUMMARY'!$BI$470,K59,'ANNUAL SUMMARY'!$BE$517)+SUMIF('ANNUAL SUMMARY'!$BI$528,K59,'ANNUAL SUMMARY'!$BE$575)+SUMIF('ANNUAL SUMMARY'!$BI$586,K59,'ANNUAL SUMMARY'!$BE$633)+SUMIF('ANNUAL SUMMARY'!$BI$644,K59,'ANNUAL SUMMARY'!$BE$691)+SUMIF('ANNUAL SUMMARY'!$DH$6,K59,'ANNUAL SUMMARY'!$DP$53)+SUMIF('ANNUAL SUMMARY'!$DH$64,K59,'ANNUAL SUMMARY'!$DD$111)+SUMIF('ANNUAL SUMMARY'!$DH$122,K59,'ANNUAL SUMMARY'!$DD$169)+SUMIF('ANNUAL SUMMARY'!$DH$180,K59,'ANNUAL SUMMARY'!$DD$227)+SUMIF('ANNUAL SUMMARY'!$DH$238,K59,'ANNUAL SUMMARY'!$DD$285)+SUMIF('ANNUAL SUMMARY'!$DH$296,K59,'ANNUAL SUMMARY'!$DD$343)+SUMIF('ANNUAL SUMMARY'!$DH$354,K59,'ANNUAL SUMMARY'!$DD$401)+SUMIF('ANNUAL SUMMARY'!$DH$412,K59,'ANNUAL SUMMARY'!$DD$459)+SUMIF('ANNUAL SUMMARY'!$DH$470,K59,'ANNUAL SUMMARY'!$DD$517)+SUMIF('ANNUAL SUMMARY'!$DH$528,K59,'ANNUAL SUMMARY'!$DD$575)+SUMIF('ANNUAL SUMMARY'!$DH$586,K59,'ANNUAL SUMMARY'!$DD$633)+SUMIF('ANNUAL SUMMARY'!$FE$6,K59,'ANNUAL SUMMARY'!$FM$53)+SUMIF('ANNUAL SUMMARY'!$DH$644,K59,'ANNUAL SUMMARY'!$DD$691)+SUMIF('ANNUAL SUMMARY'!$FE$64,K59,'ANNUAL SUMMARY'!$FA$111)+SUMIF('ANNUAL SUMMARY'!$FE$122,K59,'ANNUAL SUMMARY'!$FA$169)+SUMIF('ANNUAL SUMMARY'!$FE$180,K59,'ANNUAL SUMMARY'!$FA$227)+SUMIF('ANNUAL SUMMARY'!$FE$238,K59,'ANNUAL SUMMARY'!$FA$285)+SUMIF('ANNUAL SUMMARY'!$FE$296,K59,'ANNUAL SUMMARY'!$FA$343)+SUMIF('ANNUAL SUMMARY'!$FE$354,K59,'ANNUAL SUMMARY'!$FA$401)+SUMIF('ANNUAL SUMMARY'!$FE$412,K59,'ANNUAL SUMMARY'!$FA$459)+SUMIF('ANNUAL SUMMARY'!$FE$470,K59,'ANNUAL SUMMARY'!$FA$517)+SUMIF('ANNUAL SUMMARY'!$FE$586,K59,'ANNUAL SUMMARY'!$FA$633)+SUMIF('ANNUAL SUMMARY'!$FE$528,K59,'ANNUAL SUMMARY'!$FA$575)+SUMIF('ANNUAL SUMMARY'!$FE$644,K59,'ANNUAL SUMMARY'!$FA$691)</f>
        <v>0</v>
      </c>
      <c r="S102" s="718"/>
      <c r="T102" s="718"/>
      <c r="U102" s="718"/>
      <c r="V102" s="718"/>
      <c r="W102" s="718"/>
      <c r="X102" s="718"/>
      <c r="Y102" s="643"/>
      <c r="Z102" s="709" t="str">
        <f>IF('FRONT PAGE'!$A$1="www.fly-logics.com","REGISTRATION",0)</f>
        <v>REGISTRATION</v>
      </c>
      <c r="AA102" s="710"/>
      <c r="AB102" s="710"/>
      <c r="AC102" s="710"/>
      <c r="AD102" s="710"/>
      <c r="AE102" s="710"/>
      <c r="AF102" s="690"/>
      <c r="AG102" s="690"/>
      <c r="AH102" s="690"/>
      <c r="AI102" s="690"/>
      <c r="AJ102" s="690"/>
      <c r="AK102" s="691"/>
      <c r="AL102" s="709" t="str">
        <f>IF('FRONT PAGE'!$A$1="www.fly-logics.com","REG. DATE",0)</f>
        <v>REG. DATE</v>
      </c>
      <c r="AM102" s="710"/>
      <c r="AN102" s="710"/>
      <c r="AO102" s="710"/>
      <c r="AP102" s="710"/>
      <c r="AQ102" s="710"/>
      <c r="AR102" s="683"/>
      <c r="AS102" s="684"/>
      <c r="AT102" s="684"/>
      <c r="AU102" s="684"/>
      <c r="AV102" s="684"/>
      <c r="AW102" s="1263"/>
      <c r="AX102" s="790"/>
      <c r="AY102" s="893" t="str">
        <f>'ANNUAL SUMMARY'!$C$53</f>
        <v>HOURS</v>
      </c>
      <c r="AZ102" s="893"/>
      <c r="BA102" s="893"/>
      <c r="BB102" s="893"/>
      <c r="BC102" s="891">
        <f>SUMIF('PREVIOUS LOGS'!$K$6,BH59,'PREVIOUS LOGS'!$F$49)+SUMIF('PREVIOUS LOGS'!$K$59,$K$6,'PREVIOUS LOGS'!$F$102)+SUMIF('PREVIOUS LOGS'!$K$112,BH59,'PREVIOUS LOGS'!$F$155)+SUMIF('PREVIOUS LOGS'!$K$165,BH59,'PREVIOUS LOGS'!$F$208)+SUMIF('PREVIOUS LOGS'!$K$218,BH59,'PREVIOUS LOGS'!$F$261)+SUMIF('PREVIOUS LOGS'!$K$271,BH59,'PREVIOUS LOGS'!$F$314)+SUMIF('PREVIOUS LOGS'!$K$324,BH59,'PREVIOUS LOGS'!$F$367)+SUMIF('PREVIOUS LOGS'!$BH$6,BH59,'PREVIOUS LOGS'!$BC$49)+SUMIF('PREVIOUS LOGS'!$BH$59,$K$6,'PREVIOUS LOGS'!$BC$102)+SUMIF('PREVIOUS LOGS'!$BH$112,BH59,'PREVIOUS LOGS'!$BC$155)+SUMIF('PREVIOUS LOGS'!$BH$165,BH59,'PREVIOUS LOGS'!$BC$208)+SUMIF('PREVIOUS LOGS'!$BH$218,BH59,'PREVIOUS LOGS'!$BC$261)+SUMIF('PREVIOUS LOGS'!$BH$271,BH59,'PREVIOUS LOGS'!$BC$314)+SUMIF('PREVIOUS LOGS'!$BH$324,BH59,'PREVIOUS LOGS'!$BC$367)+SUMIF('PREVIOUS LOGS'!$DF$6,BH59,'PREVIOUS LOGS'!$DA$49)+SUMIF('PREVIOUS LOGS'!$DF$59,$K$6,'PREVIOUS LOGS'!$DA$102)+SUMIF('PREVIOUS LOGS'!$DF$112,BH59,'PREVIOUS LOGS'!$DA$155)+SUMIF('PREVIOUS LOGS'!$DF$165,BH59,'PREVIOUS LOGS'!$DA$208)+SUMIF('PREVIOUS LOGS'!$DF$218,BH59,'PREVIOUS LOGS'!$DA$261)+SUMIF('PREVIOUS LOGS'!$DF$271,BH59,'PREVIOUS LOGS'!$DA$314)+SUMIF('PREVIOUS LOGS'!$DF$324,BH59,'PREVIOUS LOGS'!$DA$367)+SUMIF('PREVIOUS LOGS'!$FC$6,BH59,'PREVIOUS LOGS'!$EX$49)+SUMIF('PREVIOUS LOGS'!$FC$59,$K$6,'PREVIOUS LOGS'!$EX$102)+SUMIF('PREVIOUS LOGS'!$FC$112,BH59,'PREVIOUS LOGS'!$EX$155)+SUMIF('PREVIOUS LOGS'!$FC$165,BH59,'PREVIOUS LOGS'!$EX$208)+SUMIF('PREVIOUS LOGS'!$FC$218,BH59,'PREVIOUS LOGS'!$EX$261)+SUMIF('PREVIOUS LOGS'!$FC$271,BH59,'PREVIOUS LOGS'!$EX$314)+SUMIF('PREVIOUS LOGS'!$FC$324,BH59,'PREVIOUS LOGS'!$EX$367)+SUMIF('ANNUAL SUMMARY'!$L$6,BH59,'ANNUAL SUMMARY'!$H$53)+SUMIF('ANNUAL SUMMARY'!$L$64,BH59,'ANNUAL SUMMARY'!$H$111)+SUMIF('ANNUAL SUMMARY'!$L$122,BH59,'ANNUAL SUMMARY'!$H$169)+SUMIF('ANNUAL SUMMARY'!$L$180,BH59,'ANNUAL SUMMARY'!$H$227)+SUMIF('ANNUAL SUMMARY'!$L$238,BH59,'ANNUAL SUMMARY'!$H$285)+SUMIF('ANNUAL SUMMARY'!$L$296,BH59,'ANNUAL SUMMARY'!$H$343)+SUMIF('ANNUAL SUMMARY'!$L$354,BH59,'ANNUAL SUMMARY'!$H$401)+SUMIF('ANNUAL SUMMARY'!$L$412,BH59,'ANNUAL SUMMARY'!$H$459)+SUMIF('ANNUAL SUMMARY'!$L$470,BH59,'ANNUAL SUMMARY'!$H$517)+SUMIF('ANNUAL SUMMARY'!$L$528,BH59,'ANNUAL SUMMARY'!$H$575)+SUMIF('ANNUAL SUMMARY'!$L$586,BH59,'ANNUAL SUMMARY'!$H$633)+SUMIF('ANNUAL SUMMARY'!$L$644,BH59,'ANNUAL SUMMARY'!$H$691)+SUMIF('ANNUAL SUMMARY'!$BI$6,BH59,'ANNUAL SUMMARY'!$BE$53)+SUMIF('ANNUAL SUMMARY'!$BI$64,BH59,'ANNUAL SUMMARY'!$BE$111)+SUMIF('ANNUAL SUMMARY'!$BI$122,BH59,'ANNUAL SUMMARY'!$BE$169)+SUMIF('ANNUAL SUMMARY'!$BI$180,BH59,'ANNUAL SUMMARY'!$BE$227)+SUMIF('ANNUAL SUMMARY'!$BI$238,BH59,'ANNUAL SUMMARY'!$BE$285)+SUMIF('ANNUAL SUMMARY'!$BI$296,BH59,'ANNUAL SUMMARY'!$BE$343)+SUMIF('ANNUAL SUMMARY'!$BI$354,BH59,'ANNUAL SUMMARY'!$BE$401)+SUMIF('ANNUAL SUMMARY'!$BI$412,BH59,'ANNUAL SUMMARY'!$BE$459)+SUMIF('ANNUAL SUMMARY'!$BI$470,BH59,'ANNUAL SUMMARY'!$BE$517)+SUMIF('ANNUAL SUMMARY'!$BI$528,BH59,'ANNUAL SUMMARY'!$BE$575)+SUMIF('ANNUAL SUMMARY'!$BI$586,BH59,'ANNUAL SUMMARY'!$BE$633)+SUMIF('ANNUAL SUMMARY'!$BI$644,BH59,'ANNUAL SUMMARY'!$BE$691)+SUMIF('ANNUAL SUMMARY'!$DH$6,BH59,'ANNUAL SUMMARY'!$DD$53)+SUMIF('ANNUAL SUMMARY'!$DH$64,BH59,'ANNUAL SUMMARY'!$DD$111)+SUMIF('ANNUAL SUMMARY'!$DH$122,BH59,'ANNUAL SUMMARY'!$DD$169)+SUMIF('ANNUAL SUMMARY'!$DH$180,BH59,'ANNUAL SUMMARY'!$DD$227)+SUMIF('ANNUAL SUMMARY'!$DH$238,BH59,'ANNUAL SUMMARY'!$DD$285)+SUMIF('ANNUAL SUMMARY'!$DH$296,BH59,'ANNUAL SUMMARY'!$DD$343)+SUMIF('ANNUAL SUMMARY'!$DH$354,BH59,'ANNUAL SUMMARY'!$DD$401)+SUMIF('ANNUAL SUMMARY'!$DH$412,BH59,'ANNUAL SUMMARY'!$DD$459)+SUMIF('ANNUAL SUMMARY'!$DH$470,BH59,'ANNUAL SUMMARY'!$DD$517)+SUMIF('ANNUAL SUMMARY'!$DH$528,BH59,'ANNUAL SUMMARY'!$DD$575)+SUMIF('ANNUAL SUMMARY'!$DH$586,BH59,'ANNUAL SUMMARY'!$DD$633)+SUMIF('ANNUAL SUMMARY'!$FE$6,BH59,'ANNUAL SUMMARY'!$FA$53)+SUMIF('ANNUAL SUMMARY'!$DH$644,BH59,'ANNUAL SUMMARY'!$DD$691)+SUMIF('ANNUAL SUMMARY'!$FE$64,BH59,'ANNUAL SUMMARY'!$FA$111)+SUMIF('ANNUAL SUMMARY'!$FE$122,BH59,'ANNUAL SUMMARY'!$FA$169)+SUMIF('ANNUAL SUMMARY'!$FE$180,BH59,'ANNUAL SUMMARY'!$FA$227)+SUMIF('ANNUAL SUMMARY'!$FE$238,BH59,'ANNUAL SUMMARY'!$FA$285)+SUMIF('ANNUAL SUMMARY'!$FE$296,BH59,'ANNUAL SUMMARY'!$FA$343)+SUMIF('ANNUAL SUMMARY'!$FE$354,BH59,'ANNUAL SUMMARY'!$FA$401)+SUMIF('ANNUAL SUMMARY'!$FE$412,BH59,'ANNUAL SUMMARY'!$FA$459)+SUMIF('ANNUAL SUMMARY'!$FE$470,BH59,'ANNUAL SUMMARY'!$FA$517)+SUMIF('ANNUAL SUMMARY'!$FE$586,BH59,'ANNUAL SUMMARY'!$FA$633)+SUMIF('ANNUAL SUMMARY'!$FE$528,BH59,'ANNUAL SUMMARY'!$FA$575)+SUMIF('ANNUAL SUMMARY'!$FE$644,BH59,'ANNUAL SUMMARY'!$FA$691)</f>
        <v>0</v>
      </c>
      <c r="BD102" s="718"/>
      <c r="BE102" s="718"/>
      <c r="BF102" s="718"/>
      <c r="BG102" s="718"/>
      <c r="BH102" s="718"/>
      <c r="BI102" s="718"/>
      <c r="BJ102" s="15"/>
      <c r="BK102" s="707" t="str">
        <f>'ANNUAL SUMMARY'!$O$53</f>
        <v>DAY</v>
      </c>
      <c r="BL102" s="707"/>
      <c r="BM102" s="707"/>
      <c r="BN102" s="894"/>
      <c r="BO102" s="718">
        <f>SUMIF('PREVIOUS LOGS'!$K$6,BH59,'PREVIOUS LOGS'!$R$49)+SUMIF('PREVIOUS LOGS'!$K$59,$K$6,'PREVIOUS LOGS'!$F$102)+SUMIF('PREVIOUS LOGS'!$K$112,BH59,'PREVIOUS LOGS'!$F$155)+SUMIF('PREVIOUS LOGS'!$K$165,BH59,'PREVIOUS LOGS'!$F$208)+SUMIF('PREVIOUS LOGS'!$K$218,BH59,'PREVIOUS LOGS'!$F$261)+SUMIF('PREVIOUS LOGS'!$K$271,BH59,'PREVIOUS LOGS'!$F$314)+SUMIF('PREVIOUS LOGS'!$K$324,BH59,'PREVIOUS LOGS'!$F$367)+SUMIF('PREVIOUS LOGS'!$BH$6,BH59,'PREVIOUS LOGS'!$BO$49)+SUMIF('PREVIOUS LOGS'!$BH$59,$K$6,'PREVIOUS LOGS'!$BC$102)+SUMIF('PREVIOUS LOGS'!$BH$112,BH59,'PREVIOUS LOGS'!$BC$155)+SUMIF('PREVIOUS LOGS'!$BH$165,BH59,'PREVIOUS LOGS'!$BC$208)+SUMIF('PREVIOUS LOGS'!$BH$218,BH59,'PREVIOUS LOGS'!$BC$261)+SUMIF('PREVIOUS LOGS'!$BH$271,BH59,'PREVIOUS LOGS'!$BC$314)+SUMIF('PREVIOUS LOGS'!$BH$324,BH59,'PREVIOUS LOGS'!$BC$367)+SUMIF('PREVIOUS LOGS'!$DF$6,BH59,'PREVIOUS LOGS'!$DM$49)+SUMIF('PREVIOUS LOGS'!$DF$59,$K$6,'PREVIOUS LOGS'!$DA$102)+SUMIF('PREVIOUS LOGS'!$DF$112,BH59,'PREVIOUS LOGS'!$DA$155)+SUMIF('PREVIOUS LOGS'!$DF$165,BH59,'PREVIOUS LOGS'!$DA$208)+SUMIF('PREVIOUS LOGS'!$DF$218,BH59,'PREVIOUS LOGS'!$DA$261)+SUMIF('PREVIOUS LOGS'!$DF$271,BH59,'PREVIOUS LOGS'!$DA$314)+SUMIF('PREVIOUS LOGS'!$DF$324,BH59,'PREVIOUS LOGS'!$DA$367)+SUMIF('PREVIOUS LOGS'!$FC$6,BH59,'PREVIOUS LOGS'!$FJ$49)+SUMIF('PREVIOUS LOGS'!$FC$59,$K$6,'PREVIOUS LOGS'!$EX$102)+SUMIF('PREVIOUS LOGS'!$FC$112,BH59,'PREVIOUS LOGS'!$EX$155)+SUMIF('PREVIOUS LOGS'!$FC$165,BH59,'PREVIOUS LOGS'!$EX$208)+SUMIF('PREVIOUS LOGS'!$FC$218,BH59,'PREVIOUS LOGS'!$EX$261)+SUMIF('PREVIOUS LOGS'!$FC$271,BH59,'PREVIOUS LOGS'!$EX$314)+SUMIF('PREVIOUS LOGS'!$FC$324,BH59,'PREVIOUS LOGS'!$EX$367)+SUMIF('ANNUAL SUMMARY'!$L$6,BH59,'ANNUAL SUMMARY'!$T$53)+SUMIF('ANNUAL SUMMARY'!$L$64,BH59,'ANNUAL SUMMARY'!$H$111)+SUMIF('ANNUAL SUMMARY'!$L$122,BH59,'ANNUAL SUMMARY'!$H$169)+SUMIF('ANNUAL SUMMARY'!$L$180,BH59,'ANNUAL SUMMARY'!$H$227)+SUMIF('ANNUAL SUMMARY'!$L$238,BH59,'ANNUAL SUMMARY'!$H$285)+SUMIF('ANNUAL SUMMARY'!$L$296,BH59,'ANNUAL SUMMARY'!$H$343)+SUMIF('ANNUAL SUMMARY'!$L$354,BH59,'ANNUAL SUMMARY'!$H$401)+SUMIF('ANNUAL SUMMARY'!$L$412,BH59,'ANNUAL SUMMARY'!$H$459)+SUMIF('ANNUAL SUMMARY'!$L$470,BH59,'ANNUAL SUMMARY'!$H$517)+SUMIF('ANNUAL SUMMARY'!$L$528,BH59,'ANNUAL SUMMARY'!$H$575)+SUMIF('ANNUAL SUMMARY'!$L$586,BH59,'ANNUAL SUMMARY'!$H$633)+SUMIF('ANNUAL SUMMARY'!$L$644,BH59,'ANNUAL SUMMARY'!$H$691)+SUMIF('ANNUAL SUMMARY'!$BI$6,BH59,'ANNUAL SUMMARY'!$BQ$53)+SUMIF('ANNUAL SUMMARY'!$BI$64,BH59,'ANNUAL SUMMARY'!$BE$111)+SUMIF('ANNUAL SUMMARY'!$BI$122,BH59,'ANNUAL SUMMARY'!$BE$169)+SUMIF('ANNUAL SUMMARY'!$BI$180,BH59,'ANNUAL SUMMARY'!$BE$227)+SUMIF('ANNUAL SUMMARY'!$BI$238,BH59,'ANNUAL SUMMARY'!$BE$285)+SUMIF('ANNUAL SUMMARY'!$BI$296,BH59,'ANNUAL SUMMARY'!$BE$343)+SUMIF('ANNUAL SUMMARY'!$BI$354,BH59,'ANNUAL SUMMARY'!$BE$401)+SUMIF('ANNUAL SUMMARY'!$BI$412,BH59,'ANNUAL SUMMARY'!$BE$459)+SUMIF('ANNUAL SUMMARY'!$BI$470,BH59,'ANNUAL SUMMARY'!$BE$517)+SUMIF('ANNUAL SUMMARY'!$BI$528,BH59,'ANNUAL SUMMARY'!$BE$575)+SUMIF('ANNUAL SUMMARY'!$BI$586,BH59,'ANNUAL SUMMARY'!$BE$633)+SUMIF('ANNUAL SUMMARY'!$BI$644,BH59,'ANNUAL SUMMARY'!$BE$691)+SUMIF('ANNUAL SUMMARY'!$DH$6,BH59,'ANNUAL SUMMARY'!$DP$53)+SUMIF('ANNUAL SUMMARY'!$DH$64,BH59,'ANNUAL SUMMARY'!$DD$111)+SUMIF('ANNUAL SUMMARY'!$DH$122,BH59,'ANNUAL SUMMARY'!$DD$169)+SUMIF('ANNUAL SUMMARY'!$DH$180,BH59,'ANNUAL SUMMARY'!$DD$227)+SUMIF('ANNUAL SUMMARY'!$DH$238,BH59,'ANNUAL SUMMARY'!$DD$285)+SUMIF('ANNUAL SUMMARY'!$DH$296,BH59,'ANNUAL SUMMARY'!$DD$343)+SUMIF('ANNUAL SUMMARY'!$DH$354,BH59,'ANNUAL SUMMARY'!$DD$401)+SUMIF('ANNUAL SUMMARY'!$DH$412,BH59,'ANNUAL SUMMARY'!$DD$459)+SUMIF('ANNUAL SUMMARY'!$DH$470,BH59,'ANNUAL SUMMARY'!$DD$517)+SUMIF('ANNUAL SUMMARY'!$DH$528,BH59,'ANNUAL SUMMARY'!$DD$575)+SUMIF('ANNUAL SUMMARY'!$DH$586,BH59,'ANNUAL SUMMARY'!$DD$633)+SUMIF('ANNUAL SUMMARY'!$FE$6,BH59,'ANNUAL SUMMARY'!$FM$53)+SUMIF('ANNUAL SUMMARY'!$DH$644,BH59,'ANNUAL SUMMARY'!$DD$691)+SUMIF('ANNUAL SUMMARY'!$FE$64,BH59,'ANNUAL SUMMARY'!$FA$111)+SUMIF('ANNUAL SUMMARY'!$FE$122,BH59,'ANNUAL SUMMARY'!$FA$169)+SUMIF('ANNUAL SUMMARY'!$FE$180,BH59,'ANNUAL SUMMARY'!$FA$227)+SUMIF('ANNUAL SUMMARY'!$FE$238,BH59,'ANNUAL SUMMARY'!$FA$285)+SUMIF('ANNUAL SUMMARY'!$FE$296,BH59,'ANNUAL SUMMARY'!$FA$343)+SUMIF('ANNUAL SUMMARY'!$FE$354,BH59,'ANNUAL SUMMARY'!$FA$401)+SUMIF('ANNUAL SUMMARY'!$FE$412,BH59,'ANNUAL SUMMARY'!$FA$459)+SUMIF('ANNUAL SUMMARY'!$FE$470,BH59,'ANNUAL SUMMARY'!$FA$517)+SUMIF('ANNUAL SUMMARY'!$FE$586,BH59,'ANNUAL SUMMARY'!$FA$633)+SUMIF('ANNUAL SUMMARY'!$FE$528,BH59,'ANNUAL SUMMARY'!$FA$575)+SUMIF('ANNUAL SUMMARY'!$FE$644,BH59,'ANNUAL SUMMARY'!$FA$691)</f>
        <v>0</v>
      </c>
      <c r="BP102" s="718"/>
      <c r="BQ102" s="718"/>
      <c r="BR102" s="718"/>
      <c r="BS102" s="718"/>
      <c r="BT102" s="718"/>
      <c r="BU102" s="718"/>
      <c r="BV102" s="643"/>
      <c r="BW102" s="709" t="str">
        <f>IF('FRONT PAGE'!$A$1="www.fly-logics.com","REGISTRATION",0)</f>
        <v>REGISTRATION</v>
      </c>
      <c r="BX102" s="710"/>
      <c r="BY102" s="710"/>
      <c r="BZ102" s="710"/>
      <c r="CA102" s="710"/>
      <c r="CB102" s="710"/>
      <c r="CC102" s="690"/>
      <c r="CD102" s="690"/>
      <c r="CE102" s="690"/>
      <c r="CF102" s="690"/>
      <c r="CG102" s="690"/>
      <c r="CH102" s="691"/>
      <c r="CI102" s="709" t="str">
        <f>IF('FRONT PAGE'!$A$1="www.fly-logics.com","REG. DATE",0)</f>
        <v>REG. DATE</v>
      </c>
      <c r="CJ102" s="710"/>
      <c r="CK102" s="710"/>
      <c r="CL102" s="710"/>
      <c r="CM102" s="710"/>
      <c r="CN102" s="710"/>
      <c r="CO102" s="683"/>
      <c r="CP102" s="684"/>
      <c r="CQ102" s="684"/>
      <c r="CR102" s="684"/>
      <c r="CS102" s="685"/>
      <c r="CT102" s="1263"/>
      <c r="CU102" s="1250"/>
      <c r="CV102" s="790"/>
      <c r="CW102" s="893" t="str">
        <f>'ANNUAL SUMMARY'!$C$53</f>
        <v>HOURS</v>
      </c>
      <c r="CX102" s="893"/>
      <c r="CY102" s="893"/>
      <c r="CZ102" s="893"/>
      <c r="DA102" s="891">
        <f>SUMIF('PREVIOUS LOGS'!$K$6,DF59,'PREVIOUS LOGS'!$F$49)+SUMIF('PREVIOUS LOGS'!$K$59,$K$6,'PREVIOUS LOGS'!$F$102)+SUMIF('PREVIOUS LOGS'!$K$112,DF59,'PREVIOUS LOGS'!$F$155)+SUMIF('PREVIOUS LOGS'!$K$165,DF59,'PREVIOUS LOGS'!$F$208)+SUMIF('PREVIOUS LOGS'!$K$218,DF59,'PREVIOUS LOGS'!$F$261)+SUMIF('PREVIOUS LOGS'!$K$271,DF59,'PREVIOUS LOGS'!$F$314)+SUMIF('PREVIOUS LOGS'!$K$324,DF59,'PREVIOUS LOGS'!$F$367)+SUMIF('PREVIOUS LOGS'!$BH$6,DF59,'PREVIOUS LOGS'!$BC$49)+SUMIF('PREVIOUS LOGS'!$BH$59,$K$6,'PREVIOUS LOGS'!$BC$102)+SUMIF('PREVIOUS LOGS'!$BH$112,DF59,'PREVIOUS LOGS'!$BC$155)+SUMIF('PREVIOUS LOGS'!$BH$165,DF59,'PREVIOUS LOGS'!$BC$208)+SUMIF('PREVIOUS LOGS'!$BH$218,DF59,'PREVIOUS LOGS'!$BC$261)+SUMIF('PREVIOUS LOGS'!$BH$271,DF59,'PREVIOUS LOGS'!$BC$314)+SUMIF('PREVIOUS LOGS'!$BH$324,DF59,'PREVIOUS LOGS'!$BC$367)+SUMIF('PREVIOUS LOGS'!$DF$6,DF59,'PREVIOUS LOGS'!$DA$49)+SUMIF('PREVIOUS LOGS'!$DF$59,$K$6,'PREVIOUS LOGS'!$DA$102)+SUMIF('PREVIOUS LOGS'!$DF$112,DF59,'PREVIOUS LOGS'!$DA$155)+SUMIF('PREVIOUS LOGS'!$DF$165,DF59,'PREVIOUS LOGS'!$DA$208)+SUMIF('PREVIOUS LOGS'!$DF$218,DF59,'PREVIOUS LOGS'!$DA$261)+SUMIF('PREVIOUS LOGS'!$DF$271,DF59,'PREVIOUS LOGS'!$DA$314)+SUMIF('PREVIOUS LOGS'!$DF$324,DF59,'PREVIOUS LOGS'!$DA$367)+SUMIF('PREVIOUS LOGS'!$FC$6,DF59,'PREVIOUS LOGS'!$EX$49)+SUMIF('PREVIOUS LOGS'!$FC$59,$K$6,'PREVIOUS LOGS'!$EX$102)+SUMIF('PREVIOUS LOGS'!$FC$112,DF59,'PREVIOUS LOGS'!$EX$155)+SUMIF('PREVIOUS LOGS'!$FC$165,DF59,'PREVIOUS LOGS'!$EX$208)+SUMIF('PREVIOUS LOGS'!$FC$218,DF59,'PREVIOUS LOGS'!$EX$261)+SUMIF('PREVIOUS LOGS'!$FC$271,DF59,'PREVIOUS LOGS'!$EX$314)+SUMIF('PREVIOUS LOGS'!$FC$324,DF59,'PREVIOUS LOGS'!$EX$367)+SUMIF('ANNUAL SUMMARY'!$L$6,DF59,'ANNUAL SUMMARY'!$H$53)+SUMIF('ANNUAL SUMMARY'!$L$64,DF59,'ANNUAL SUMMARY'!$H$111)+SUMIF('ANNUAL SUMMARY'!$L$122,DF59,'ANNUAL SUMMARY'!$H$169)+SUMIF('ANNUAL SUMMARY'!$L$180,DF59,'ANNUAL SUMMARY'!$H$227)+SUMIF('ANNUAL SUMMARY'!$L$238,DF59,'ANNUAL SUMMARY'!$H$285)+SUMIF('ANNUAL SUMMARY'!$L$296,DF59,'ANNUAL SUMMARY'!$H$343)+SUMIF('ANNUAL SUMMARY'!$L$354,DF59,'ANNUAL SUMMARY'!$H$401)+SUMIF('ANNUAL SUMMARY'!$L$412,DF59,'ANNUAL SUMMARY'!$H$459)+SUMIF('ANNUAL SUMMARY'!$L$470,DF59,'ANNUAL SUMMARY'!$H$517)+SUMIF('ANNUAL SUMMARY'!$L$528,DF59,'ANNUAL SUMMARY'!$H$575)+SUMIF('ANNUAL SUMMARY'!$L$586,DF59,'ANNUAL SUMMARY'!$H$633)+SUMIF('ANNUAL SUMMARY'!$L$644,DF59,'ANNUAL SUMMARY'!$H$691)+SUMIF('ANNUAL SUMMARY'!$BI$6,DF59,'ANNUAL SUMMARY'!$BE$53)+SUMIF('ANNUAL SUMMARY'!$BI$64,DF59,'ANNUAL SUMMARY'!$BE$111)+SUMIF('ANNUAL SUMMARY'!$BI$122,DF59,'ANNUAL SUMMARY'!$BE$169)+SUMIF('ANNUAL SUMMARY'!$BI$180,DF59,'ANNUAL SUMMARY'!$BE$227)+SUMIF('ANNUAL SUMMARY'!$BI$238,DF59,'ANNUAL SUMMARY'!$BE$285)+SUMIF('ANNUAL SUMMARY'!$BI$296,DF59,'ANNUAL SUMMARY'!$BE$343)+SUMIF('ANNUAL SUMMARY'!$BI$354,DF59,'ANNUAL SUMMARY'!$BE$401)+SUMIF('ANNUAL SUMMARY'!$BI$412,DF59,'ANNUAL SUMMARY'!$BE$459)+SUMIF('ANNUAL SUMMARY'!$BI$470,DF59,'ANNUAL SUMMARY'!$BE$517)+SUMIF('ANNUAL SUMMARY'!$BI$528,DF59,'ANNUAL SUMMARY'!$BE$575)+SUMIF('ANNUAL SUMMARY'!$BI$586,DF59,'ANNUAL SUMMARY'!$BE$633)+SUMIF('ANNUAL SUMMARY'!$BI$644,DF59,'ANNUAL SUMMARY'!$BE$691)+SUMIF('ANNUAL SUMMARY'!$DH$6,DF59,'ANNUAL SUMMARY'!$DD$53)+SUMIF('ANNUAL SUMMARY'!$DH$64,DF59,'ANNUAL SUMMARY'!$DD$111)+SUMIF('ANNUAL SUMMARY'!$DH$122,DF59,'ANNUAL SUMMARY'!$DD$169)+SUMIF('ANNUAL SUMMARY'!$DH$180,DF59,'ANNUAL SUMMARY'!$DD$227)+SUMIF('ANNUAL SUMMARY'!$DH$238,DF59,'ANNUAL SUMMARY'!$DD$285)+SUMIF('ANNUAL SUMMARY'!$DH$296,DF59,'ANNUAL SUMMARY'!$DD$343)+SUMIF('ANNUAL SUMMARY'!$DH$354,DF59,'ANNUAL SUMMARY'!$DD$401)+SUMIF('ANNUAL SUMMARY'!$DH$412,DF59,'ANNUAL SUMMARY'!$DD$459)+SUMIF('ANNUAL SUMMARY'!$DH$470,DF59,'ANNUAL SUMMARY'!$DD$517)+SUMIF('ANNUAL SUMMARY'!$DH$528,DF59,'ANNUAL SUMMARY'!$DD$575)+SUMIF('ANNUAL SUMMARY'!$DH$586,DF59,'ANNUAL SUMMARY'!$DD$633)+SUMIF('ANNUAL SUMMARY'!$FE$6,DF59,'ANNUAL SUMMARY'!$FA$53)+SUMIF('ANNUAL SUMMARY'!$DH$644,DF59,'ANNUAL SUMMARY'!$DD$691)+SUMIF('ANNUAL SUMMARY'!$FE$64,DF59,'ANNUAL SUMMARY'!$FA$111)+SUMIF('ANNUAL SUMMARY'!$FE$122,DF59,'ANNUAL SUMMARY'!$FA$169)+SUMIF('ANNUAL SUMMARY'!$FE$180,DF59,'ANNUAL SUMMARY'!$FA$227)+SUMIF('ANNUAL SUMMARY'!$FE$238,DF59,'ANNUAL SUMMARY'!$FA$285)+SUMIF('ANNUAL SUMMARY'!$FE$296,DF59,'ANNUAL SUMMARY'!$FA$343)+SUMIF('ANNUAL SUMMARY'!$FE$354,DF59,'ANNUAL SUMMARY'!$FA$401)+SUMIF('ANNUAL SUMMARY'!$FE$412,DF59,'ANNUAL SUMMARY'!$FA$459)+SUMIF('ANNUAL SUMMARY'!$FE$470,DF59,'ANNUAL SUMMARY'!$FA$517)+SUMIF('ANNUAL SUMMARY'!$FE$586,DF59,'ANNUAL SUMMARY'!$FA$633)+SUMIF('ANNUAL SUMMARY'!$FE$528,DF59,'ANNUAL SUMMARY'!$FA$575)+SUMIF('ANNUAL SUMMARY'!$FE$644,DF59,'ANNUAL SUMMARY'!$FA$691)</f>
        <v>0</v>
      </c>
      <c r="DB102" s="718"/>
      <c r="DC102" s="718"/>
      <c r="DD102" s="718"/>
      <c r="DE102" s="718"/>
      <c r="DF102" s="718"/>
      <c r="DG102" s="718"/>
      <c r="DH102" s="15"/>
      <c r="DI102" s="707" t="str">
        <f>'ANNUAL SUMMARY'!$O$53</f>
        <v>DAY</v>
      </c>
      <c r="DJ102" s="707"/>
      <c r="DK102" s="707"/>
      <c r="DL102" s="894"/>
      <c r="DM102" s="718">
        <f>SUMIF('PREVIOUS LOGS'!$K$6,DF59,'PREVIOUS LOGS'!$R$49)+SUMIF('PREVIOUS LOGS'!$K$59,$K$6,'PREVIOUS LOGS'!$F$102)+SUMIF('PREVIOUS LOGS'!$K$112,DF59,'PREVIOUS LOGS'!$F$155)+SUMIF('PREVIOUS LOGS'!$K$165,DF59,'PREVIOUS LOGS'!$F$208)+SUMIF('PREVIOUS LOGS'!$K$218,DF59,'PREVIOUS LOGS'!$F$261)+SUMIF('PREVIOUS LOGS'!$K$271,DF59,'PREVIOUS LOGS'!$F$314)+SUMIF('PREVIOUS LOGS'!$K$324,DF59,'PREVIOUS LOGS'!$F$367)+SUMIF('PREVIOUS LOGS'!$BH$6,DF59,'PREVIOUS LOGS'!$BO$49)+SUMIF('PREVIOUS LOGS'!$BH$59,$K$6,'PREVIOUS LOGS'!$BC$102)+SUMIF('PREVIOUS LOGS'!$BH$112,DF59,'PREVIOUS LOGS'!$BC$155)+SUMIF('PREVIOUS LOGS'!$BH$165,DF59,'PREVIOUS LOGS'!$BC$208)+SUMIF('PREVIOUS LOGS'!$BH$218,DF59,'PREVIOUS LOGS'!$BC$261)+SUMIF('PREVIOUS LOGS'!$BH$271,DF59,'PREVIOUS LOGS'!$BC$314)+SUMIF('PREVIOUS LOGS'!$BH$324,DF59,'PREVIOUS LOGS'!$BC$367)+SUMIF('PREVIOUS LOGS'!$DF$6,DF59,'PREVIOUS LOGS'!$DM$49)+SUMIF('PREVIOUS LOGS'!$DF$59,$K$6,'PREVIOUS LOGS'!$DA$102)+SUMIF('PREVIOUS LOGS'!$DF$112,DF59,'PREVIOUS LOGS'!$DA$155)+SUMIF('PREVIOUS LOGS'!$DF$165,DF59,'PREVIOUS LOGS'!$DA$208)+SUMIF('PREVIOUS LOGS'!$DF$218,DF59,'PREVIOUS LOGS'!$DA$261)+SUMIF('PREVIOUS LOGS'!$DF$271,DF59,'PREVIOUS LOGS'!$DA$314)+SUMIF('PREVIOUS LOGS'!$DF$324,DF59,'PREVIOUS LOGS'!$DA$367)+SUMIF('PREVIOUS LOGS'!$FC$6,DF59,'PREVIOUS LOGS'!$FJ$49)+SUMIF('PREVIOUS LOGS'!$FC$59,$K$6,'PREVIOUS LOGS'!$EX$102)+SUMIF('PREVIOUS LOGS'!$FC$112,DF59,'PREVIOUS LOGS'!$EX$155)+SUMIF('PREVIOUS LOGS'!$FC$165,DF59,'PREVIOUS LOGS'!$EX$208)+SUMIF('PREVIOUS LOGS'!$FC$218,DF59,'PREVIOUS LOGS'!$EX$261)+SUMIF('PREVIOUS LOGS'!$FC$271,DF59,'PREVIOUS LOGS'!$EX$314)+SUMIF('PREVIOUS LOGS'!$FC$324,DF59,'PREVIOUS LOGS'!$EX$367)+SUMIF('ANNUAL SUMMARY'!$L$6,DF59,'ANNUAL SUMMARY'!$T$53)+SUMIF('ANNUAL SUMMARY'!$L$64,DF59,'ANNUAL SUMMARY'!$H$111)+SUMIF('ANNUAL SUMMARY'!$L$122,DF59,'ANNUAL SUMMARY'!$H$169)+SUMIF('ANNUAL SUMMARY'!$L$180,DF59,'ANNUAL SUMMARY'!$H$227)+SUMIF('ANNUAL SUMMARY'!$L$238,DF59,'ANNUAL SUMMARY'!$H$285)+SUMIF('ANNUAL SUMMARY'!$L$296,DF59,'ANNUAL SUMMARY'!$H$343)+SUMIF('ANNUAL SUMMARY'!$L$354,DF59,'ANNUAL SUMMARY'!$H$401)+SUMIF('ANNUAL SUMMARY'!$L$412,DF59,'ANNUAL SUMMARY'!$H$459)+SUMIF('ANNUAL SUMMARY'!$L$470,DF59,'ANNUAL SUMMARY'!$H$517)+SUMIF('ANNUAL SUMMARY'!$L$528,DF59,'ANNUAL SUMMARY'!$H$575)+SUMIF('ANNUAL SUMMARY'!$L$586,DF59,'ANNUAL SUMMARY'!$H$633)+SUMIF('ANNUAL SUMMARY'!$L$644,DF59,'ANNUAL SUMMARY'!$H$691)+SUMIF('ANNUAL SUMMARY'!$BI$6,DF59,'ANNUAL SUMMARY'!$BQ$53)+SUMIF('ANNUAL SUMMARY'!$BI$64,DF59,'ANNUAL SUMMARY'!$BE$111)+SUMIF('ANNUAL SUMMARY'!$BI$122,DF59,'ANNUAL SUMMARY'!$BE$169)+SUMIF('ANNUAL SUMMARY'!$BI$180,DF59,'ANNUAL SUMMARY'!$BE$227)+SUMIF('ANNUAL SUMMARY'!$BI$238,DF59,'ANNUAL SUMMARY'!$BE$285)+SUMIF('ANNUAL SUMMARY'!$BI$296,DF59,'ANNUAL SUMMARY'!$BE$343)+SUMIF('ANNUAL SUMMARY'!$BI$354,DF59,'ANNUAL SUMMARY'!$BE$401)+SUMIF('ANNUAL SUMMARY'!$BI$412,DF59,'ANNUAL SUMMARY'!$BE$459)+SUMIF('ANNUAL SUMMARY'!$BI$470,DF59,'ANNUAL SUMMARY'!$BE$517)+SUMIF('ANNUAL SUMMARY'!$BI$528,DF59,'ANNUAL SUMMARY'!$BE$575)+SUMIF('ANNUAL SUMMARY'!$BI$586,DF59,'ANNUAL SUMMARY'!$BE$633)+SUMIF('ANNUAL SUMMARY'!$BI$644,DF59,'ANNUAL SUMMARY'!$BE$691)+SUMIF('ANNUAL SUMMARY'!$DH$6,DF59,'ANNUAL SUMMARY'!$DP$53)+SUMIF('ANNUAL SUMMARY'!$DH$64,DF59,'ANNUAL SUMMARY'!$DD$111)+SUMIF('ANNUAL SUMMARY'!$DH$122,DF59,'ANNUAL SUMMARY'!$DD$169)+SUMIF('ANNUAL SUMMARY'!$DH$180,DF59,'ANNUAL SUMMARY'!$DD$227)+SUMIF('ANNUAL SUMMARY'!$DH$238,DF59,'ANNUAL SUMMARY'!$DD$285)+SUMIF('ANNUAL SUMMARY'!$DH$296,DF59,'ANNUAL SUMMARY'!$DD$343)+SUMIF('ANNUAL SUMMARY'!$DH$354,DF59,'ANNUAL SUMMARY'!$DD$401)+SUMIF('ANNUAL SUMMARY'!$DH$412,DF59,'ANNUAL SUMMARY'!$DD$459)+SUMIF('ANNUAL SUMMARY'!$DH$470,DF59,'ANNUAL SUMMARY'!$DD$517)+SUMIF('ANNUAL SUMMARY'!$DH$528,DF59,'ANNUAL SUMMARY'!$DD$575)+SUMIF('ANNUAL SUMMARY'!$DH$586,DF59,'ANNUAL SUMMARY'!$DD$633)+SUMIF('ANNUAL SUMMARY'!$FE$6,DF59,'ANNUAL SUMMARY'!$FM$53)+SUMIF('ANNUAL SUMMARY'!$DH$644,DF59,'ANNUAL SUMMARY'!$DD$691)+SUMIF('ANNUAL SUMMARY'!$FE$64,DF59,'ANNUAL SUMMARY'!$FA$111)+SUMIF('ANNUAL SUMMARY'!$FE$122,DF59,'ANNUAL SUMMARY'!$FA$169)+SUMIF('ANNUAL SUMMARY'!$FE$180,DF59,'ANNUAL SUMMARY'!$FA$227)+SUMIF('ANNUAL SUMMARY'!$FE$238,DF59,'ANNUAL SUMMARY'!$FA$285)+SUMIF('ANNUAL SUMMARY'!$FE$296,DF59,'ANNUAL SUMMARY'!$FA$343)+SUMIF('ANNUAL SUMMARY'!$FE$354,DF59,'ANNUAL SUMMARY'!$FA$401)+SUMIF('ANNUAL SUMMARY'!$FE$412,DF59,'ANNUAL SUMMARY'!$FA$459)+SUMIF('ANNUAL SUMMARY'!$FE$470,DF59,'ANNUAL SUMMARY'!$FA$517)+SUMIF('ANNUAL SUMMARY'!$FE$586,DF59,'ANNUAL SUMMARY'!$FA$633)+SUMIF('ANNUAL SUMMARY'!$FE$528,DF59,'ANNUAL SUMMARY'!$FA$575)+SUMIF('ANNUAL SUMMARY'!$FE$644,DF59,'ANNUAL SUMMARY'!$FA$691)</f>
        <v>0</v>
      </c>
      <c r="DN102" s="718"/>
      <c r="DO102" s="718"/>
      <c r="DP102" s="718"/>
      <c r="DQ102" s="718"/>
      <c r="DR102" s="718"/>
      <c r="DS102" s="718"/>
      <c r="DT102" s="643"/>
      <c r="DU102" s="709" t="str">
        <f>IF('FRONT PAGE'!$A$1="www.fly-logics.com","REGISTRATION",0)</f>
        <v>REGISTRATION</v>
      </c>
      <c r="DV102" s="710"/>
      <c r="DW102" s="710"/>
      <c r="DX102" s="710"/>
      <c r="DY102" s="710"/>
      <c r="DZ102" s="710"/>
      <c r="EA102" s="690"/>
      <c r="EB102" s="690"/>
      <c r="EC102" s="690"/>
      <c r="ED102" s="690"/>
      <c r="EE102" s="690"/>
      <c r="EF102" s="691"/>
      <c r="EG102" s="709" t="str">
        <f>IF('FRONT PAGE'!$A$1="www.fly-logics.com","REG. DATE",0)</f>
        <v>REG. DATE</v>
      </c>
      <c r="EH102" s="710"/>
      <c r="EI102" s="710"/>
      <c r="EJ102" s="710"/>
      <c r="EK102" s="710"/>
      <c r="EL102" s="710"/>
      <c r="EM102" s="683"/>
      <c r="EN102" s="684"/>
      <c r="EO102" s="684"/>
      <c r="EP102" s="684"/>
      <c r="EQ102" s="684"/>
      <c r="ER102" s="1263"/>
      <c r="ES102" s="790"/>
      <c r="ET102" s="893" t="str">
        <f>'ANNUAL SUMMARY'!$C$53</f>
        <v>HOURS</v>
      </c>
      <c r="EU102" s="893"/>
      <c r="EV102" s="893"/>
      <c r="EW102" s="893"/>
      <c r="EX102" s="891">
        <f>SUMIF('PREVIOUS LOGS'!$K$6,FC59,'PREVIOUS LOGS'!$F$49)+SUMIF('PREVIOUS LOGS'!$K$59,$K$6,'PREVIOUS LOGS'!$F$102)+SUMIF('PREVIOUS LOGS'!$K$112,FC59,'PREVIOUS LOGS'!$F$155)+SUMIF('PREVIOUS LOGS'!$K$165,FC59,'PREVIOUS LOGS'!$F$208)+SUMIF('PREVIOUS LOGS'!$K$218,FC59,'PREVIOUS LOGS'!$F$261)+SUMIF('PREVIOUS LOGS'!$K$271,FC59,'PREVIOUS LOGS'!$F$314)+SUMIF('PREVIOUS LOGS'!$K$324,FC59,'PREVIOUS LOGS'!$F$367)+SUMIF('PREVIOUS LOGS'!$BH$6,FC59,'PREVIOUS LOGS'!$BC$49)+SUMIF('PREVIOUS LOGS'!$BH$59,$K$6,'PREVIOUS LOGS'!$BC$102)+SUMIF('PREVIOUS LOGS'!$BH$112,FC59,'PREVIOUS LOGS'!$BC$155)+SUMIF('PREVIOUS LOGS'!$BH$165,FC59,'PREVIOUS LOGS'!$BC$208)+SUMIF('PREVIOUS LOGS'!$BH$218,FC59,'PREVIOUS LOGS'!$BC$261)+SUMIF('PREVIOUS LOGS'!$BH$271,FC59,'PREVIOUS LOGS'!$BC$314)+SUMIF('PREVIOUS LOGS'!$BH$324,FC59,'PREVIOUS LOGS'!$BC$367)+SUMIF('PREVIOUS LOGS'!$DF$6,FC59,'PREVIOUS LOGS'!$DA$49)+SUMIF('PREVIOUS LOGS'!$DF$59,$K$6,'PREVIOUS LOGS'!$DA$102)+SUMIF('PREVIOUS LOGS'!$DF$112,FC59,'PREVIOUS LOGS'!$DA$155)+SUMIF('PREVIOUS LOGS'!$DF$165,FC59,'PREVIOUS LOGS'!$DA$208)+SUMIF('PREVIOUS LOGS'!$DF$218,FC59,'PREVIOUS LOGS'!$DA$261)+SUMIF('PREVIOUS LOGS'!$DF$271,FC59,'PREVIOUS LOGS'!$DA$314)+SUMIF('PREVIOUS LOGS'!$DF$324,FC59,'PREVIOUS LOGS'!$DA$367)+SUMIF('PREVIOUS LOGS'!$FC$6,FC59,'PREVIOUS LOGS'!$EX$49)+SUMIF('PREVIOUS LOGS'!$FC$59,$K$6,'PREVIOUS LOGS'!$EX$102)+SUMIF('PREVIOUS LOGS'!$FC$112,FC59,'PREVIOUS LOGS'!$EX$155)+SUMIF('PREVIOUS LOGS'!$FC$165,FC59,'PREVIOUS LOGS'!$EX$208)+SUMIF('PREVIOUS LOGS'!$FC$218,FC59,'PREVIOUS LOGS'!$EX$261)+SUMIF('PREVIOUS LOGS'!$FC$271,FC59,'PREVIOUS LOGS'!$EX$314)+SUMIF('PREVIOUS LOGS'!$FC$324,FC59,'PREVIOUS LOGS'!$EX$367)+SUMIF('ANNUAL SUMMARY'!$L$6,FC59,'ANNUAL SUMMARY'!$H$53)+SUMIF('ANNUAL SUMMARY'!$L$64,FC59,'ANNUAL SUMMARY'!$H$111)+SUMIF('ANNUAL SUMMARY'!$L$122,FC59,'ANNUAL SUMMARY'!$H$169)+SUMIF('ANNUAL SUMMARY'!$L$180,FC59,'ANNUAL SUMMARY'!$H$227)+SUMIF('ANNUAL SUMMARY'!$L$238,FC59,'ANNUAL SUMMARY'!$H$285)+SUMIF('ANNUAL SUMMARY'!$L$296,FC59,'ANNUAL SUMMARY'!$H$343)+SUMIF('ANNUAL SUMMARY'!$L$354,FC59,'ANNUAL SUMMARY'!$H$401)+SUMIF('ANNUAL SUMMARY'!$L$412,FC59,'ANNUAL SUMMARY'!$H$459)+SUMIF('ANNUAL SUMMARY'!$L$470,FC59,'ANNUAL SUMMARY'!$H$517)+SUMIF('ANNUAL SUMMARY'!$L$528,FC59,'ANNUAL SUMMARY'!$H$575)+SUMIF('ANNUAL SUMMARY'!$L$586,FC59,'ANNUAL SUMMARY'!$H$633)+SUMIF('ANNUAL SUMMARY'!$L$644,FC59,'ANNUAL SUMMARY'!$H$691)+SUMIF('ANNUAL SUMMARY'!$BI$6,FC59,'ANNUAL SUMMARY'!$BE$53)+SUMIF('ANNUAL SUMMARY'!$BI$64,FC59,'ANNUAL SUMMARY'!$BE$111)+SUMIF('ANNUAL SUMMARY'!$BI$122,FC59,'ANNUAL SUMMARY'!$BE$169)+SUMIF('ANNUAL SUMMARY'!$BI$180,FC59,'ANNUAL SUMMARY'!$BE$227)+SUMIF('ANNUAL SUMMARY'!$BI$238,FC59,'ANNUAL SUMMARY'!$BE$285)+SUMIF('ANNUAL SUMMARY'!$BI$296,FC59,'ANNUAL SUMMARY'!$BE$343)+SUMIF('ANNUAL SUMMARY'!$BI$354,FC59,'ANNUAL SUMMARY'!$BE$401)+SUMIF('ANNUAL SUMMARY'!$BI$412,FC59,'ANNUAL SUMMARY'!$BE$459)+SUMIF('ANNUAL SUMMARY'!$BI$470,FC59,'ANNUAL SUMMARY'!$BE$517)+SUMIF('ANNUAL SUMMARY'!$BI$528,FC59,'ANNUAL SUMMARY'!$BE$575)+SUMIF('ANNUAL SUMMARY'!$BI$586,FC59,'ANNUAL SUMMARY'!$BE$633)+SUMIF('ANNUAL SUMMARY'!$BI$644,FC59,'ANNUAL SUMMARY'!$BE$691)+SUMIF('ANNUAL SUMMARY'!$DH$6,FC59,'ANNUAL SUMMARY'!$DD$53)+SUMIF('ANNUAL SUMMARY'!$DH$64,FC59,'ANNUAL SUMMARY'!$DD$111)+SUMIF('ANNUAL SUMMARY'!$DH$122,FC59,'ANNUAL SUMMARY'!$DD$169)+SUMIF('ANNUAL SUMMARY'!$DH$180,FC59,'ANNUAL SUMMARY'!$DD$227)+SUMIF('ANNUAL SUMMARY'!$DH$238,FC59,'ANNUAL SUMMARY'!$DD$285)+SUMIF('ANNUAL SUMMARY'!$DH$296,FC59,'ANNUAL SUMMARY'!$DD$343)+SUMIF('ANNUAL SUMMARY'!$DH$354,FC59,'ANNUAL SUMMARY'!$DD$401)+SUMIF('ANNUAL SUMMARY'!$DH$412,FC59,'ANNUAL SUMMARY'!$DD$459)+SUMIF('ANNUAL SUMMARY'!$DH$470,FC59,'ANNUAL SUMMARY'!$DD$517)+SUMIF('ANNUAL SUMMARY'!$DH$528,FC59,'ANNUAL SUMMARY'!$DD$575)+SUMIF('ANNUAL SUMMARY'!$DH$586,FC59,'ANNUAL SUMMARY'!$DD$633)+SUMIF('ANNUAL SUMMARY'!$FE$6,FC59,'ANNUAL SUMMARY'!$FA$53)+SUMIF('ANNUAL SUMMARY'!$DH$644,FC59,'ANNUAL SUMMARY'!$DD$691)+SUMIF('ANNUAL SUMMARY'!$FE$64,FC59,'ANNUAL SUMMARY'!$FA$111)+SUMIF('ANNUAL SUMMARY'!$FE$122,FC59,'ANNUAL SUMMARY'!$FA$169)+SUMIF('ANNUAL SUMMARY'!$FE$180,FC59,'ANNUAL SUMMARY'!$FA$227)+SUMIF('ANNUAL SUMMARY'!$FE$238,FC59,'ANNUAL SUMMARY'!$FA$285)+SUMIF('ANNUAL SUMMARY'!$FE$296,FC59,'ANNUAL SUMMARY'!$FA$343)+SUMIF('ANNUAL SUMMARY'!$FE$354,FC59,'ANNUAL SUMMARY'!$FA$401)+SUMIF('ANNUAL SUMMARY'!$FE$412,FC59,'ANNUAL SUMMARY'!$FA$459)+SUMIF('ANNUAL SUMMARY'!$FE$470,FC59,'ANNUAL SUMMARY'!$FA$517)+SUMIF('ANNUAL SUMMARY'!$FE$586,FC59,'ANNUAL SUMMARY'!$FA$633)+SUMIF('ANNUAL SUMMARY'!$FE$528,FC59,'ANNUAL SUMMARY'!$FA$575)+SUMIF('ANNUAL SUMMARY'!$FE$644,FC59,'ANNUAL SUMMARY'!$FA$691)</f>
        <v>0</v>
      </c>
      <c r="EY102" s="718"/>
      <c r="EZ102" s="718"/>
      <c r="FA102" s="718"/>
      <c r="FB102" s="718"/>
      <c r="FC102" s="718"/>
      <c r="FD102" s="718"/>
      <c r="FE102" s="15"/>
      <c r="FF102" s="707" t="str">
        <f>'ANNUAL SUMMARY'!$O$53</f>
        <v>DAY</v>
      </c>
      <c r="FG102" s="707"/>
      <c r="FH102" s="707"/>
      <c r="FI102" s="894"/>
      <c r="FJ102" s="718">
        <f>SUMIF('PREVIOUS LOGS'!$K$6,FC59,'PREVIOUS LOGS'!$R$49)+SUMIF('PREVIOUS LOGS'!$K$59,$K$6,'PREVIOUS LOGS'!$F$102)+SUMIF('PREVIOUS LOGS'!$K$112,FC59,'PREVIOUS LOGS'!$F$155)+SUMIF('PREVIOUS LOGS'!$K$165,FC59,'PREVIOUS LOGS'!$F$208)+SUMIF('PREVIOUS LOGS'!$K$218,FC59,'PREVIOUS LOGS'!$F$261)+SUMIF('PREVIOUS LOGS'!$K$271,FC59,'PREVIOUS LOGS'!$F$314)+SUMIF('PREVIOUS LOGS'!$K$324,FC59,'PREVIOUS LOGS'!$F$367)+SUMIF('PREVIOUS LOGS'!$BH$6,FC59,'PREVIOUS LOGS'!$BO$49)+SUMIF('PREVIOUS LOGS'!$BH$59,$K$6,'PREVIOUS LOGS'!$BC$102)+SUMIF('PREVIOUS LOGS'!$BH$112,FC59,'PREVIOUS LOGS'!$BC$155)+SUMIF('PREVIOUS LOGS'!$BH$165,FC59,'PREVIOUS LOGS'!$BC$208)+SUMIF('PREVIOUS LOGS'!$BH$218,FC59,'PREVIOUS LOGS'!$BC$261)+SUMIF('PREVIOUS LOGS'!$BH$271,FC59,'PREVIOUS LOGS'!$BC$314)+SUMIF('PREVIOUS LOGS'!$BH$324,FC59,'PREVIOUS LOGS'!$BC$367)+SUMIF('PREVIOUS LOGS'!$DF$6,FC59,'PREVIOUS LOGS'!$DM$49)+SUMIF('PREVIOUS LOGS'!$DF$59,$K$6,'PREVIOUS LOGS'!$DA$102)+SUMIF('PREVIOUS LOGS'!$DF$112,FC59,'PREVIOUS LOGS'!$DA$155)+SUMIF('PREVIOUS LOGS'!$DF$165,FC59,'PREVIOUS LOGS'!$DA$208)+SUMIF('PREVIOUS LOGS'!$DF$218,FC59,'PREVIOUS LOGS'!$DA$261)+SUMIF('PREVIOUS LOGS'!$DF$271,FC59,'PREVIOUS LOGS'!$DA$314)+SUMIF('PREVIOUS LOGS'!$DF$324,FC59,'PREVIOUS LOGS'!$DA$367)+SUMIF('PREVIOUS LOGS'!$FC$6,FC59,'PREVIOUS LOGS'!$FJ$49)+SUMIF('PREVIOUS LOGS'!$FC$59,$K$6,'PREVIOUS LOGS'!$EX$102)+SUMIF('PREVIOUS LOGS'!$FC$112,FC59,'PREVIOUS LOGS'!$EX$155)+SUMIF('PREVIOUS LOGS'!$FC$165,FC59,'PREVIOUS LOGS'!$EX$208)+SUMIF('PREVIOUS LOGS'!$FC$218,FC59,'PREVIOUS LOGS'!$EX$261)+SUMIF('PREVIOUS LOGS'!$FC$271,FC59,'PREVIOUS LOGS'!$EX$314)+SUMIF('PREVIOUS LOGS'!$FC$324,FC59,'PREVIOUS LOGS'!$EX$367)+SUMIF('ANNUAL SUMMARY'!$L$6,FC59,'ANNUAL SUMMARY'!$T$53)+SUMIF('ANNUAL SUMMARY'!$L$64,FC59,'ANNUAL SUMMARY'!$H$111)+SUMIF('ANNUAL SUMMARY'!$L$122,FC59,'ANNUAL SUMMARY'!$H$169)+SUMIF('ANNUAL SUMMARY'!$L$180,FC59,'ANNUAL SUMMARY'!$H$227)+SUMIF('ANNUAL SUMMARY'!$L$238,FC59,'ANNUAL SUMMARY'!$H$285)+SUMIF('ANNUAL SUMMARY'!$L$296,FC59,'ANNUAL SUMMARY'!$H$343)+SUMIF('ANNUAL SUMMARY'!$L$354,FC59,'ANNUAL SUMMARY'!$H$401)+SUMIF('ANNUAL SUMMARY'!$L$412,FC59,'ANNUAL SUMMARY'!$H$459)+SUMIF('ANNUAL SUMMARY'!$L$470,FC59,'ANNUAL SUMMARY'!$H$517)+SUMIF('ANNUAL SUMMARY'!$L$528,FC59,'ANNUAL SUMMARY'!$H$575)+SUMIF('ANNUAL SUMMARY'!$L$586,FC59,'ANNUAL SUMMARY'!$H$633)+SUMIF('ANNUAL SUMMARY'!$L$644,FC59,'ANNUAL SUMMARY'!$H$691)+SUMIF('ANNUAL SUMMARY'!$BI$6,FC59,'ANNUAL SUMMARY'!$BQ$53)+SUMIF('ANNUAL SUMMARY'!$BI$64,FC59,'ANNUAL SUMMARY'!$BE$111)+SUMIF('ANNUAL SUMMARY'!$BI$122,FC59,'ANNUAL SUMMARY'!$BE$169)+SUMIF('ANNUAL SUMMARY'!$BI$180,FC59,'ANNUAL SUMMARY'!$BE$227)+SUMIF('ANNUAL SUMMARY'!$BI$238,FC59,'ANNUAL SUMMARY'!$BE$285)+SUMIF('ANNUAL SUMMARY'!$BI$296,FC59,'ANNUAL SUMMARY'!$BE$343)+SUMIF('ANNUAL SUMMARY'!$BI$354,FC59,'ANNUAL SUMMARY'!$BE$401)+SUMIF('ANNUAL SUMMARY'!$BI$412,FC59,'ANNUAL SUMMARY'!$BE$459)+SUMIF('ANNUAL SUMMARY'!$BI$470,FC59,'ANNUAL SUMMARY'!$BE$517)+SUMIF('ANNUAL SUMMARY'!$BI$528,FC59,'ANNUAL SUMMARY'!$BE$575)+SUMIF('ANNUAL SUMMARY'!$BI$586,FC59,'ANNUAL SUMMARY'!$BE$633)+SUMIF('ANNUAL SUMMARY'!$BI$644,FC59,'ANNUAL SUMMARY'!$BE$691)+SUMIF('ANNUAL SUMMARY'!$DH$6,FC59,'ANNUAL SUMMARY'!$DP$53)+SUMIF('ANNUAL SUMMARY'!$DH$64,FC59,'ANNUAL SUMMARY'!$DD$111)+SUMIF('ANNUAL SUMMARY'!$DH$122,FC59,'ANNUAL SUMMARY'!$DD$169)+SUMIF('ANNUAL SUMMARY'!$DH$180,FC59,'ANNUAL SUMMARY'!$DD$227)+SUMIF('ANNUAL SUMMARY'!$DH$238,FC59,'ANNUAL SUMMARY'!$DD$285)+SUMIF('ANNUAL SUMMARY'!$DH$296,FC59,'ANNUAL SUMMARY'!$DD$343)+SUMIF('ANNUAL SUMMARY'!$DH$354,FC59,'ANNUAL SUMMARY'!$DD$401)+SUMIF('ANNUAL SUMMARY'!$DH$412,FC59,'ANNUAL SUMMARY'!$DD$459)+SUMIF('ANNUAL SUMMARY'!$DH$470,FC59,'ANNUAL SUMMARY'!$DD$517)+SUMIF('ANNUAL SUMMARY'!$DH$528,FC59,'ANNUAL SUMMARY'!$DD$575)+SUMIF('ANNUAL SUMMARY'!$DH$586,FC59,'ANNUAL SUMMARY'!$DD$633)+SUMIF('ANNUAL SUMMARY'!$FE$6,FC59,'ANNUAL SUMMARY'!$FM$53)+SUMIF('ANNUAL SUMMARY'!$DH$644,FC59,'ANNUAL SUMMARY'!$DD$691)+SUMIF('ANNUAL SUMMARY'!$FE$64,FC59,'ANNUAL SUMMARY'!$FA$111)+SUMIF('ANNUAL SUMMARY'!$FE$122,FC59,'ANNUAL SUMMARY'!$FA$169)+SUMIF('ANNUAL SUMMARY'!$FE$180,FC59,'ANNUAL SUMMARY'!$FA$227)+SUMIF('ANNUAL SUMMARY'!$FE$238,FC59,'ANNUAL SUMMARY'!$FA$285)+SUMIF('ANNUAL SUMMARY'!$FE$296,FC59,'ANNUAL SUMMARY'!$FA$343)+SUMIF('ANNUAL SUMMARY'!$FE$354,FC59,'ANNUAL SUMMARY'!$FA$401)+SUMIF('ANNUAL SUMMARY'!$FE$412,FC59,'ANNUAL SUMMARY'!$FA$459)+SUMIF('ANNUAL SUMMARY'!$FE$470,FC59,'ANNUAL SUMMARY'!$FA$517)+SUMIF('ANNUAL SUMMARY'!$FE$586,FC59,'ANNUAL SUMMARY'!$FA$633)+SUMIF('ANNUAL SUMMARY'!$FE$528,FC59,'ANNUAL SUMMARY'!$FA$575)+SUMIF('ANNUAL SUMMARY'!$FE$644,FC59,'ANNUAL SUMMARY'!$FA$691)</f>
        <v>0</v>
      </c>
      <c r="FK102" s="718"/>
      <c r="FL102" s="718"/>
      <c r="FM102" s="718"/>
      <c r="FN102" s="718"/>
      <c r="FO102" s="718"/>
      <c r="FP102" s="718"/>
      <c r="FQ102" s="643"/>
      <c r="FR102" s="709" t="str">
        <f>IF('FRONT PAGE'!$A$1="www.fly-logics.com","REGISTRATION",0)</f>
        <v>REGISTRATION</v>
      </c>
      <c r="FS102" s="710"/>
      <c r="FT102" s="710"/>
      <c r="FU102" s="710"/>
      <c r="FV102" s="710"/>
      <c r="FW102" s="710"/>
      <c r="FX102" s="690"/>
      <c r="FY102" s="690"/>
      <c r="FZ102" s="690"/>
      <c r="GA102" s="690"/>
      <c r="GB102" s="690"/>
      <c r="GC102" s="691"/>
      <c r="GD102" s="709" t="str">
        <f>IF('FRONT PAGE'!$A$1="www.fly-logics.com","REG. DATE",0)</f>
        <v>REG. DATE</v>
      </c>
      <c r="GE102" s="710"/>
      <c r="GF102" s="710"/>
      <c r="GG102" s="710"/>
      <c r="GH102" s="710"/>
      <c r="GI102" s="710"/>
      <c r="GJ102" s="683"/>
      <c r="GK102" s="684"/>
      <c r="GL102" s="684"/>
      <c r="GM102" s="684"/>
      <c r="GN102" s="685"/>
      <c r="GO102" s="1263"/>
    </row>
    <row r="103" spans="1:197" ht="3" customHeight="1" x14ac:dyDescent="0.25">
      <c r="A103" s="790"/>
      <c r="B103" s="6"/>
      <c r="C103" s="253"/>
      <c r="D103" s="253"/>
      <c r="E103" s="253"/>
      <c r="F103" s="6"/>
      <c r="G103" s="254"/>
      <c r="H103" s="254"/>
      <c r="I103" s="254"/>
      <c r="J103" s="254"/>
      <c r="K103" s="254"/>
      <c r="L103" s="254"/>
      <c r="M103" s="15"/>
      <c r="N103" s="6"/>
      <c r="O103" s="253"/>
      <c r="P103" s="253"/>
      <c r="Q103" s="253"/>
      <c r="R103" s="6"/>
      <c r="S103" s="254"/>
      <c r="T103" s="254"/>
      <c r="U103" s="254"/>
      <c r="V103" s="254"/>
      <c r="W103" s="254"/>
      <c r="X103" s="254"/>
      <c r="Y103" s="643"/>
      <c r="Z103" s="711"/>
      <c r="AA103" s="712"/>
      <c r="AB103" s="712"/>
      <c r="AC103" s="712"/>
      <c r="AD103" s="712"/>
      <c r="AE103" s="712"/>
      <c r="AF103" s="693"/>
      <c r="AG103" s="693"/>
      <c r="AH103" s="693"/>
      <c r="AI103" s="693"/>
      <c r="AJ103" s="693"/>
      <c r="AK103" s="694"/>
      <c r="AL103" s="711"/>
      <c r="AM103" s="712"/>
      <c r="AN103" s="712"/>
      <c r="AO103" s="712"/>
      <c r="AP103" s="712"/>
      <c r="AQ103" s="712"/>
      <c r="AR103" s="686"/>
      <c r="AS103" s="687"/>
      <c r="AT103" s="687"/>
      <c r="AU103" s="687"/>
      <c r="AV103" s="687"/>
      <c r="AW103" s="1263"/>
      <c r="AX103" s="790"/>
      <c r="AY103" s="6"/>
      <c r="AZ103" s="253"/>
      <c r="BA103" s="253"/>
      <c r="BB103" s="253"/>
      <c r="BC103" s="6"/>
      <c r="BD103" s="254"/>
      <c r="BE103" s="254"/>
      <c r="BF103" s="254"/>
      <c r="BG103" s="254"/>
      <c r="BH103" s="254"/>
      <c r="BI103" s="254"/>
      <c r="BJ103" s="15"/>
      <c r="BK103" s="6"/>
      <c r="BL103" s="253"/>
      <c r="BM103" s="253"/>
      <c r="BN103" s="253"/>
      <c r="BO103" s="6"/>
      <c r="BP103" s="254"/>
      <c r="BQ103" s="254"/>
      <c r="BR103" s="254"/>
      <c r="BS103" s="254"/>
      <c r="BT103" s="254"/>
      <c r="BU103" s="254"/>
      <c r="BV103" s="643"/>
      <c r="BW103" s="711"/>
      <c r="BX103" s="712"/>
      <c r="BY103" s="712"/>
      <c r="BZ103" s="712"/>
      <c r="CA103" s="712"/>
      <c r="CB103" s="712"/>
      <c r="CC103" s="693"/>
      <c r="CD103" s="693"/>
      <c r="CE103" s="693"/>
      <c r="CF103" s="693"/>
      <c r="CG103" s="693"/>
      <c r="CH103" s="694"/>
      <c r="CI103" s="711"/>
      <c r="CJ103" s="712"/>
      <c r="CK103" s="712"/>
      <c r="CL103" s="712"/>
      <c r="CM103" s="712"/>
      <c r="CN103" s="712"/>
      <c r="CO103" s="686"/>
      <c r="CP103" s="687"/>
      <c r="CQ103" s="687"/>
      <c r="CR103" s="687"/>
      <c r="CS103" s="688"/>
      <c r="CT103" s="1263"/>
      <c r="CU103" s="1250"/>
      <c r="CV103" s="790"/>
      <c r="CW103" s="6"/>
      <c r="CX103" s="253"/>
      <c r="CY103" s="253"/>
      <c r="CZ103" s="253"/>
      <c r="DA103" s="6"/>
      <c r="DB103" s="254"/>
      <c r="DC103" s="254"/>
      <c r="DD103" s="254"/>
      <c r="DE103" s="254"/>
      <c r="DF103" s="254"/>
      <c r="DG103" s="254"/>
      <c r="DH103" s="15"/>
      <c r="DI103" s="6"/>
      <c r="DJ103" s="253"/>
      <c r="DK103" s="253"/>
      <c r="DL103" s="253"/>
      <c r="DM103" s="6"/>
      <c r="DN103" s="254"/>
      <c r="DO103" s="254"/>
      <c r="DP103" s="254"/>
      <c r="DQ103" s="254"/>
      <c r="DR103" s="254"/>
      <c r="DS103" s="254"/>
      <c r="DT103" s="643"/>
      <c r="DU103" s="711"/>
      <c r="DV103" s="712"/>
      <c r="DW103" s="712"/>
      <c r="DX103" s="712"/>
      <c r="DY103" s="712"/>
      <c r="DZ103" s="712"/>
      <c r="EA103" s="693"/>
      <c r="EB103" s="693"/>
      <c r="EC103" s="693"/>
      <c r="ED103" s="693"/>
      <c r="EE103" s="693"/>
      <c r="EF103" s="694"/>
      <c r="EG103" s="711"/>
      <c r="EH103" s="712"/>
      <c r="EI103" s="712"/>
      <c r="EJ103" s="712"/>
      <c r="EK103" s="712"/>
      <c r="EL103" s="712"/>
      <c r="EM103" s="686"/>
      <c r="EN103" s="687"/>
      <c r="EO103" s="687"/>
      <c r="EP103" s="687"/>
      <c r="EQ103" s="687"/>
      <c r="ER103" s="1263"/>
      <c r="ES103" s="790"/>
      <c r="ET103" s="6"/>
      <c r="EU103" s="253"/>
      <c r="EV103" s="253"/>
      <c r="EW103" s="253"/>
      <c r="EX103" s="6"/>
      <c r="EY103" s="254"/>
      <c r="EZ103" s="254"/>
      <c r="FA103" s="254"/>
      <c r="FB103" s="254"/>
      <c r="FC103" s="254"/>
      <c r="FD103" s="254"/>
      <c r="FE103" s="15"/>
      <c r="FF103" s="6"/>
      <c r="FG103" s="253"/>
      <c r="FH103" s="253"/>
      <c r="FI103" s="253"/>
      <c r="FJ103" s="6"/>
      <c r="FK103" s="254"/>
      <c r="FL103" s="254"/>
      <c r="FM103" s="254"/>
      <c r="FN103" s="254"/>
      <c r="FO103" s="254"/>
      <c r="FP103" s="254"/>
      <c r="FQ103" s="643"/>
      <c r="FR103" s="711"/>
      <c r="FS103" s="712"/>
      <c r="FT103" s="712"/>
      <c r="FU103" s="712"/>
      <c r="FV103" s="712"/>
      <c r="FW103" s="712"/>
      <c r="FX103" s="693"/>
      <c r="FY103" s="693"/>
      <c r="FZ103" s="693"/>
      <c r="GA103" s="693"/>
      <c r="GB103" s="693"/>
      <c r="GC103" s="694"/>
      <c r="GD103" s="711"/>
      <c r="GE103" s="712"/>
      <c r="GF103" s="712"/>
      <c r="GG103" s="712"/>
      <c r="GH103" s="712"/>
      <c r="GI103" s="712"/>
      <c r="GJ103" s="686"/>
      <c r="GK103" s="687"/>
      <c r="GL103" s="687"/>
      <c r="GM103" s="687"/>
      <c r="GN103" s="688"/>
      <c r="GO103" s="1263"/>
    </row>
    <row r="104" spans="1:197" ht="12.75" customHeight="1" x14ac:dyDescent="0.25">
      <c r="A104" s="790"/>
      <c r="B104" s="707" t="str">
        <f>'ANNUAL SUMMARY'!$C$56</f>
        <v>IFR</v>
      </c>
      <c r="C104" s="707"/>
      <c r="D104" s="707"/>
      <c r="E104" s="707"/>
      <c r="F104" s="891">
        <f>SUMIF('PREVIOUS LOGS'!$K$6,K59,'PREVIOUS LOGS'!$F$51)+SUMIF('PREVIOUS LOGS'!$K$59,$K$6,'PREVIOUS LOGS'!$F$104)+SUMIF('PREVIOUS LOGS'!$K$112,K59,'PREVIOUS LOGS'!$F$157)+SUMIF('PREVIOUS LOGS'!$K$165,K59,'PREVIOUS LOGS'!$F$210)+SUMIF('PREVIOUS LOGS'!$K$218,K59,'PREVIOUS LOGS'!$F$263)+SUMIF('PREVIOUS LOGS'!$K$271,K59,'PREVIOUS LOGS'!$F$316)+SUMIF('PREVIOUS LOGS'!$K$324,K59,'PREVIOUS LOGS'!$F$369)+SUMIF('PREVIOUS LOGS'!$BH$6,K59,'PREVIOUS LOGS'!$BC$51)+SUMIF('PREVIOUS LOGS'!$BH$59,$K$6,'PREVIOUS LOGS'!$BC$104)+SUMIF('PREVIOUS LOGS'!$BH$112,K59,'PREVIOUS LOGS'!$BC$157)+SUMIF('PREVIOUS LOGS'!$BH$165,K59,'PREVIOUS LOGS'!$BC$210)+SUMIF('PREVIOUS LOGS'!$BH$218,K59,'PREVIOUS LOGS'!$BC$263)+SUMIF('PREVIOUS LOGS'!$BH$271,K59,'PREVIOUS LOGS'!$BC$316)+SUMIF('PREVIOUS LOGS'!$BH$324,K59,'PREVIOUS LOGS'!$BC$369)+SUMIF('PREVIOUS LOGS'!$DF$6,K59,'PREVIOUS LOGS'!$DA$51)+SUMIF('PREVIOUS LOGS'!$DF$59,$K$6,'PREVIOUS LOGS'!$DA$104)+SUMIF('PREVIOUS LOGS'!$DF$112,K59,'PREVIOUS LOGS'!$DA$157)+SUMIF('PREVIOUS LOGS'!$DF$165,K59,'PREVIOUS LOGS'!$DA$210)+SUMIF('PREVIOUS LOGS'!$DF$218,K59,'PREVIOUS LOGS'!$DA$263)+SUMIF('PREVIOUS LOGS'!$DF$271,K59,'PREVIOUS LOGS'!$DA$316)+SUMIF('PREVIOUS LOGS'!$DF$324,K59,'PREVIOUS LOGS'!$DA$369)+SUMIF('PREVIOUS LOGS'!$FC$6,K59,'PREVIOUS LOGS'!$EX$51)+SUMIF('PREVIOUS LOGS'!$FC$59,$K$6,'PREVIOUS LOGS'!$EX$104)+SUMIF('PREVIOUS LOGS'!$FC$112,K59,'PREVIOUS LOGS'!$EX$157)+SUMIF('PREVIOUS LOGS'!$FC$165,K59,'PREVIOUS LOGS'!$EX$210)+SUMIF('PREVIOUS LOGS'!$FC$218,K59,'PREVIOUS LOGS'!$EX$263)+SUMIF('PREVIOUS LOGS'!$FC$271,K59,'PREVIOUS LOGS'!$EX$316)+SUMIF('PREVIOUS LOGS'!$FC$324,K59,'PREVIOUS LOGS'!$EX$369)+SUMIF('ANNUAL SUMMARY'!$L$6,K59,'ANNUAL SUMMARY'!$H$56)+SUMIF('ANNUAL SUMMARY'!$L$64,K59,'ANNUAL SUMMARY'!$H$114)+SUMIF('ANNUAL SUMMARY'!$L$122,K59,'ANNUAL SUMMARY'!$H$172)+SUMIF('ANNUAL SUMMARY'!$L$180,K59,'ANNUAL SUMMARY'!$H$230)+SUMIF('ANNUAL SUMMARY'!$L$238,K59,'ANNUAL SUMMARY'!$H$288)+SUMIF('ANNUAL SUMMARY'!$L$296,K59,'ANNUAL SUMMARY'!$H$346)+SUMIF('ANNUAL SUMMARY'!$L$354,K59,'ANNUAL SUMMARY'!$H$404)+SUMIF('ANNUAL SUMMARY'!$L$412,K59,'ANNUAL SUMMARY'!$H$462)+SUMIF('ANNUAL SUMMARY'!$L$470,K59,'ANNUAL SUMMARY'!$H$520)+SUMIF('ANNUAL SUMMARY'!$L$528,K59,'ANNUAL SUMMARY'!$H$578)+SUMIF('ANNUAL SUMMARY'!$L$586,K59,'ANNUAL SUMMARY'!$H$636)+SUMIF('ANNUAL SUMMARY'!$L$644,K59,'ANNUAL SUMMARY'!$H$694)+SUMIF('ANNUAL SUMMARY'!$BI$6,K59,'ANNUAL SUMMARY'!$BE$56)+SUMIF('ANNUAL SUMMARY'!$BI$64,K59,'ANNUAL SUMMARY'!$BE$114)+SUMIF('ANNUAL SUMMARY'!$BI$122,K59,'ANNUAL SUMMARY'!$BE$172)+SUMIF('ANNUAL SUMMARY'!$BI$180,K59,'ANNUAL SUMMARY'!$BE$230)+SUMIF('ANNUAL SUMMARY'!$BI$238,K59,'ANNUAL SUMMARY'!$BE$288)+SUMIF('ANNUAL SUMMARY'!$BI$296,K59,'ANNUAL SUMMARY'!$BE$346)+SUMIF('ANNUAL SUMMARY'!$BI$354,K59,'ANNUAL SUMMARY'!$BE$404)+SUMIF('ANNUAL SUMMARY'!$BI$412,K59,'ANNUAL SUMMARY'!$BE$462)+SUMIF('ANNUAL SUMMARY'!$BI$470,K59,'ANNUAL SUMMARY'!$BE$520)+SUMIF('ANNUAL SUMMARY'!$BI$528,K59,'ANNUAL SUMMARY'!$BE$578)+SUMIF('ANNUAL SUMMARY'!$BI$586,K59,'ANNUAL SUMMARY'!$BE$636)+SUMIF('ANNUAL SUMMARY'!$BI$644,K59,'ANNUAL SUMMARY'!$BE$694)+SUMIF('ANNUAL SUMMARY'!$DH$6,K59,'ANNUAL SUMMARY'!$DD$56)+SUMIF('ANNUAL SUMMARY'!$DH$64,K59,'ANNUAL SUMMARY'!$DD$114)+SUMIF('ANNUAL SUMMARY'!$DH$122,K59,'ANNUAL SUMMARY'!$DD$172)+SUMIF('ANNUAL SUMMARY'!$DH$180,K59,'ANNUAL SUMMARY'!$DD$230)+SUMIF('ANNUAL SUMMARY'!$DH$238,K59,'ANNUAL SUMMARY'!$DD$288)+SUMIF('ANNUAL SUMMARY'!$DH$296,K59,'ANNUAL SUMMARY'!$DD$346)+SUMIF('ANNUAL SUMMARY'!$DH$354,K59,'ANNUAL SUMMARY'!$DD$404)+SUMIF('ANNUAL SUMMARY'!$DH$412,K59,'ANNUAL SUMMARY'!$DD$462)+SUMIF('ANNUAL SUMMARY'!$DH$470,K59,'ANNUAL SUMMARY'!$DD$520)+SUMIF('ANNUAL SUMMARY'!$DH$528,K59,'ANNUAL SUMMARY'!$DD$578)+SUMIF('ANNUAL SUMMARY'!$DH$586,K59,'ANNUAL SUMMARY'!$DD$636)+SUMIF('ANNUAL SUMMARY'!$FE$6,K59,'ANNUAL SUMMARY'!$FA$56)+SUMIF('ANNUAL SUMMARY'!$DH$644,K59,'ANNUAL SUMMARY'!$DD$694)+SUMIF('ANNUAL SUMMARY'!$FE$64,K59,'ANNUAL SUMMARY'!$FA$114)+SUMIF('ANNUAL SUMMARY'!$FE$122,K59,'ANNUAL SUMMARY'!$FA$172)+SUMIF('ANNUAL SUMMARY'!$FE$180,K59,'ANNUAL SUMMARY'!$FA$230)+SUMIF('ANNUAL SUMMARY'!$FE$238,K59,'ANNUAL SUMMARY'!$FA$288)+SUMIF('ANNUAL SUMMARY'!$FE$296,K59,'ANNUAL SUMMARY'!$FA$346)+SUMIF('ANNUAL SUMMARY'!$FE$354,K59,'ANNUAL SUMMARY'!$FA$404)+SUMIF('ANNUAL SUMMARY'!$FE$412,K59,'ANNUAL SUMMARY'!$FA$462)+SUMIF('ANNUAL SUMMARY'!$FE$470,K59,'ANNUAL SUMMARY'!$FA$520)+SUMIF('ANNUAL SUMMARY'!$FE$586,K59,'ANNUAL SUMMARY'!$FA$636)+SUMIF('ANNUAL SUMMARY'!$FE$528,K59,'ANNUAL SUMMARY'!$FA$578)+SUMIF('ANNUAL SUMMARY'!$FE$644,K59,'ANNUAL SUMMARY'!$FA$694)</f>
        <v>0</v>
      </c>
      <c r="G104" s="718"/>
      <c r="H104" s="718"/>
      <c r="I104" s="718"/>
      <c r="J104" s="718"/>
      <c r="K104" s="718"/>
      <c r="L104" s="718"/>
      <c r="M104" s="15"/>
      <c r="N104" s="707" t="str">
        <f>'ANNUAL SUMMARY'!$O$56</f>
        <v>NIGHT</v>
      </c>
      <c r="O104" s="707"/>
      <c r="P104" s="707"/>
      <c r="Q104" s="707"/>
      <c r="R104" s="892">
        <f>SUMIF('PREVIOUS LOGS'!$K$6,K59,'PREVIOUS LOGS'!$R$51)+SUMIF('PREVIOUS LOGS'!$K$59,$K$6,'PREVIOUS LOGS'!$R$104)+SUMIF('PREVIOUS LOGS'!$K$112,K59,'PREVIOUS LOGS'!$R$157)+SUMIF('PREVIOUS LOGS'!$K$165,K59,'PREVIOUS LOGS'!$R$210)+SUMIF('PREVIOUS LOGS'!$K$218,K59,'PREVIOUS LOGS'!$R$263)+SUMIF('PREVIOUS LOGS'!$K$271,K59,'PREVIOUS LOGS'!$R$316)+SUMIF('PREVIOUS LOGS'!$K$324,K59,'PREVIOUS LOGS'!$R$369)+SUMIF('PREVIOUS LOGS'!$BH$6,K59,'PREVIOUS LOGS'!$BO$51)+SUMIF('PREVIOUS LOGS'!$BH$59,$K$6,'PREVIOUS LOGS'!$BO$104)+SUMIF('PREVIOUS LOGS'!$BH$112,K59,'PREVIOUS LOGS'!$BO$157)+SUMIF('PREVIOUS LOGS'!$BH$165,K59,'PREVIOUS LOGS'!$BO$210)+SUMIF('PREVIOUS LOGS'!$BH$218,K59,'PREVIOUS LOGS'!$BO$263)+SUMIF('PREVIOUS LOGS'!$BH$271,K59,'PREVIOUS LOGS'!$BO$316)+SUMIF('PREVIOUS LOGS'!$BH$324,K59,'PREVIOUS LOGS'!$BO$369)+SUMIF('PREVIOUS LOGS'!$DF$6,K59,'PREVIOUS LOGS'!$DM$51)+SUMIF('PREVIOUS LOGS'!$DF$59,$K$6,'PREVIOUS LOGS'!$DM$104)+SUMIF('PREVIOUS LOGS'!$DF$112,K59,'PREVIOUS LOGS'!$DM$157)+SUMIF('PREVIOUS LOGS'!$DF$165,K59,'PREVIOUS LOGS'!$DM$210)+SUMIF('PREVIOUS LOGS'!$DF$218,K59,'PREVIOUS LOGS'!$DM$263)+SUMIF('PREVIOUS LOGS'!$DF$271,K59,'PREVIOUS LOGS'!$DM$316)+SUMIF('PREVIOUS LOGS'!$DF$324,K59,'PREVIOUS LOGS'!$DM$369)+SUMIF('PREVIOUS LOGS'!$FC$6,K59,'PREVIOUS LOGS'!$FJ$51)+SUMIF('PREVIOUS LOGS'!$FC$59,$K$6,'PREVIOUS LOGS'!$FJ$104)+SUMIF('PREVIOUS LOGS'!$FC$112,K59,'PREVIOUS LOGS'!$FJ$157)+SUMIF('PREVIOUS LOGS'!$FC$165,K59,'PREVIOUS LOGS'!$FJ$210)+SUMIF('PREVIOUS LOGS'!$FC$218,K59,'PREVIOUS LOGS'!$FJ$263)+SUMIF('PREVIOUS LOGS'!$FC$271,K59,'PREVIOUS LOGS'!$FJ$316)+SUMIF('PREVIOUS LOGS'!$FC$324,K59,'PREVIOUS LOGS'!$FJ$369)+SUMIF('ANNUAL SUMMARY'!$L$6,K59,'ANNUAL SUMMARY'!$T$56)+SUMIF('ANNUAL SUMMARY'!$L$64,K59,'ANNUAL SUMMARY'!$T$114)+SUMIF('ANNUAL SUMMARY'!$L$122,K59,'ANNUAL SUMMARY'!$T$172)+SUMIF('ANNUAL SUMMARY'!$L$180,K59,'ANNUAL SUMMARY'!$T$230)+SUMIF('ANNUAL SUMMARY'!$L$238,K59,'ANNUAL SUMMARY'!$T$288)+SUMIF('ANNUAL SUMMARY'!$L$296,K59,'ANNUAL SUMMARY'!$T$346)+SUMIF('ANNUAL SUMMARY'!$L$354,K59,'ANNUAL SUMMARY'!$T$404)+SUMIF('ANNUAL SUMMARY'!$L$412,K59,'ANNUAL SUMMARY'!$T$462)+SUMIF('ANNUAL SUMMARY'!$L$470,K59,'ANNUAL SUMMARY'!$T$520)+SUMIF('ANNUAL SUMMARY'!$L$528,K59,'ANNUAL SUMMARY'!$T$578)+SUMIF('ANNUAL SUMMARY'!$L$586,K59,'ANNUAL SUMMARY'!$T$636)+SUMIF('ANNUAL SUMMARY'!$L$644,K59,'ANNUAL SUMMARY'!$T$694)+SUMIF('ANNUAL SUMMARY'!$BI$6,K59,'ANNUAL SUMMARY'!$BQ$56)+SUMIF('ANNUAL SUMMARY'!$BI$64,K59,'ANNUAL SUMMARY'!$BQ$114)+SUMIF('ANNUAL SUMMARY'!$BI$122,K59,'ANNUAL SUMMARY'!$BQ$172)+SUMIF('ANNUAL SUMMARY'!$BI$180,K59,'ANNUAL SUMMARY'!$BQ$230)+SUMIF('ANNUAL SUMMARY'!$BI$238,K59,'ANNUAL SUMMARY'!$BQ$288)+SUMIF('ANNUAL SUMMARY'!$BI$296,K59,'ANNUAL SUMMARY'!$BQ$346)+SUMIF('ANNUAL SUMMARY'!$BI$354,K59,'ANNUAL SUMMARY'!$BQ$404)+SUMIF('ANNUAL SUMMARY'!$BI$412,K59,'ANNUAL SUMMARY'!$BQ$462)+SUMIF('ANNUAL SUMMARY'!$BI$470,K59,'ANNUAL SUMMARY'!$BQ$520)+SUMIF('ANNUAL SUMMARY'!$BI$528,K59,'ANNUAL SUMMARY'!$BQ$578)+SUMIF('ANNUAL SUMMARY'!$BI$586,K59,'ANNUAL SUMMARY'!$BQ$636)+SUMIF('ANNUAL SUMMARY'!$BI$644,K59,'ANNUAL SUMMARY'!$BQ$694)+SUMIF('ANNUAL SUMMARY'!$DH$6,K59,'ANNUAL SUMMARY'!$DP$56)+SUMIF('ANNUAL SUMMARY'!$DH$64,K59,'ANNUAL SUMMARY'!$DP$114)+SUMIF('ANNUAL SUMMARY'!$DH$122,K59,'ANNUAL SUMMARY'!$DP$172)+SUMIF('ANNUAL SUMMARY'!$DH$180,K59,'ANNUAL SUMMARY'!$DP$230)+SUMIF('ANNUAL SUMMARY'!$DH$238,K59,'ANNUAL SUMMARY'!$DP$288)+SUMIF('ANNUAL SUMMARY'!$DH$296,K59,'ANNUAL SUMMARY'!$DP$346)+SUMIF('ANNUAL SUMMARY'!$DH$354,K59,'ANNUAL SUMMARY'!$DP$404)+SUMIF('ANNUAL SUMMARY'!$DH$412,K59,'ANNUAL SUMMARY'!$DP$462)+SUMIF('ANNUAL SUMMARY'!$DH$470,K59,'ANNUAL SUMMARY'!$DP$520)+SUMIF('ANNUAL SUMMARY'!$DH$528,K59,'ANNUAL SUMMARY'!$DP$578)+SUMIF('ANNUAL SUMMARY'!$DH$586,K59,'ANNUAL SUMMARY'!$DP$636)+SUMIF('ANNUAL SUMMARY'!$FE$6,K59,'ANNUAL SUMMARY'!$FM$56)+SUMIF('ANNUAL SUMMARY'!$DH$644,K59,'ANNUAL SUMMARY'!$DP$694)+SUMIF('ANNUAL SUMMARY'!$FE$64,K59,'ANNUAL SUMMARY'!$FM$114)+SUMIF('ANNUAL SUMMARY'!$FE$122,K59,'ANNUAL SUMMARY'!$FM$172)+SUMIF('ANNUAL SUMMARY'!$FE$180,K59,'ANNUAL SUMMARY'!$FM$230)+SUMIF('ANNUAL SUMMARY'!$FE$238,K59,'ANNUAL SUMMARY'!$FM$288)+SUMIF('ANNUAL SUMMARY'!$FE$296,K59,'ANNUAL SUMMARY'!$FM$346)+SUMIF('ANNUAL SUMMARY'!$FE$354,K59,'ANNUAL SUMMARY'!$FM$404)+SUMIF('ANNUAL SUMMARY'!$FE$412,K59,'ANNUAL SUMMARY'!$FM$462)+SUMIF('ANNUAL SUMMARY'!$FE$470,K59,'ANNUAL SUMMARY'!$FM$520)+SUMIF('ANNUAL SUMMARY'!$FE$586,K59,'ANNUAL SUMMARY'!$FM$636)+SUMIF('ANNUAL SUMMARY'!$FE$528,K59,'ANNUAL SUMMARY'!$FM$578)+SUMIF('ANNUAL SUMMARY'!$FE$644,K59,'ANNUAL SUMMARY'!$FM$694)</f>
        <v>0</v>
      </c>
      <c r="S104" s="892"/>
      <c r="T104" s="892"/>
      <c r="U104" s="892"/>
      <c r="V104" s="892"/>
      <c r="W104" s="892"/>
      <c r="X104" s="891"/>
      <c r="Y104" s="643"/>
      <c r="Z104" s="709" t="str">
        <f>IF('FRONT PAGE'!$A$1="www.fly-logics.com","No SERIE",0)</f>
        <v>No SERIE</v>
      </c>
      <c r="AA104" s="710"/>
      <c r="AB104" s="710"/>
      <c r="AC104" s="710"/>
      <c r="AD104" s="710"/>
      <c r="AE104" s="710"/>
      <c r="AF104" s="690"/>
      <c r="AG104" s="690"/>
      <c r="AH104" s="690"/>
      <c r="AI104" s="690"/>
      <c r="AJ104" s="690"/>
      <c r="AK104" s="691"/>
      <c r="AL104" s="709" t="str">
        <f>IF('FRONT PAGE'!$A$1="www.fly-logics.com","BUILT DATE",0)</f>
        <v>BUILT DATE</v>
      </c>
      <c r="AM104" s="710"/>
      <c r="AN104" s="710"/>
      <c r="AO104" s="710"/>
      <c r="AP104" s="710"/>
      <c r="AQ104" s="710"/>
      <c r="AR104" s="689"/>
      <c r="AS104" s="690"/>
      <c r="AT104" s="690"/>
      <c r="AU104" s="690"/>
      <c r="AV104" s="690"/>
      <c r="AW104" s="1263"/>
      <c r="AX104" s="790"/>
      <c r="AY104" s="707" t="str">
        <f>'ANNUAL SUMMARY'!$C$56</f>
        <v>IFR</v>
      </c>
      <c r="AZ104" s="707"/>
      <c r="BA104" s="707"/>
      <c r="BB104" s="707"/>
      <c r="BC104" s="891">
        <f>SUMIF('PREVIOUS LOGS'!$K$6,BH59,'PREVIOUS LOGS'!$F$51)+SUMIF('PREVIOUS LOGS'!$K$59,$K$6,'PREVIOUS LOGS'!$F$104)+SUMIF('PREVIOUS LOGS'!$K$112,BH59,'PREVIOUS LOGS'!$F$157)+SUMIF('PREVIOUS LOGS'!$K$165,BH59,'PREVIOUS LOGS'!$F$210)+SUMIF('PREVIOUS LOGS'!$K$218,BH59,'PREVIOUS LOGS'!$F$263)+SUMIF('PREVIOUS LOGS'!$K$271,BH59,'PREVIOUS LOGS'!$F$316)+SUMIF('PREVIOUS LOGS'!$K$324,BH59,'PREVIOUS LOGS'!$F$369)+SUMIF('PREVIOUS LOGS'!$BH$6,BH59,'PREVIOUS LOGS'!$BC$51)+SUMIF('PREVIOUS LOGS'!$BH$59,$K$6,'PREVIOUS LOGS'!$BC$104)+SUMIF('PREVIOUS LOGS'!$BH$112,BH59,'PREVIOUS LOGS'!$BC$157)+SUMIF('PREVIOUS LOGS'!$BH$165,BH59,'PREVIOUS LOGS'!$BC$210)+SUMIF('PREVIOUS LOGS'!$BH$218,BH59,'PREVIOUS LOGS'!$BC$263)+SUMIF('PREVIOUS LOGS'!$BH$271,BH59,'PREVIOUS LOGS'!$BC$316)+SUMIF('PREVIOUS LOGS'!$BH$324,BH59,'PREVIOUS LOGS'!$BC$369)+SUMIF('PREVIOUS LOGS'!$DF$6,BH59,'PREVIOUS LOGS'!$DA$51)+SUMIF('PREVIOUS LOGS'!$DF$59,$K$6,'PREVIOUS LOGS'!$DA$104)+SUMIF('PREVIOUS LOGS'!$DF$112,BH59,'PREVIOUS LOGS'!$DA$157)+SUMIF('PREVIOUS LOGS'!$DF$165,BH59,'PREVIOUS LOGS'!$DA$210)+SUMIF('PREVIOUS LOGS'!$DF$218,BH59,'PREVIOUS LOGS'!$DA$263)+SUMIF('PREVIOUS LOGS'!$DF$271,BH59,'PREVIOUS LOGS'!$DA$316)+SUMIF('PREVIOUS LOGS'!$DF$324,BH59,'PREVIOUS LOGS'!$DA$369)+SUMIF('PREVIOUS LOGS'!$FC$6,BH59,'PREVIOUS LOGS'!$EX$51)+SUMIF('PREVIOUS LOGS'!$FC$59,$K$6,'PREVIOUS LOGS'!$EX$104)+SUMIF('PREVIOUS LOGS'!$FC$112,BH59,'PREVIOUS LOGS'!$EX$157)+SUMIF('PREVIOUS LOGS'!$FC$165,BH59,'PREVIOUS LOGS'!$EX$210)+SUMIF('PREVIOUS LOGS'!$FC$218,BH59,'PREVIOUS LOGS'!$EX$263)+SUMIF('PREVIOUS LOGS'!$FC$271,BH59,'PREVIOUS LOGS'!$EX$316)+SUMIF('PREVIOUS LOGS'!$FC$324,BH59,'PREVIOUS LOGS'!$EX$369)+SUMIF('ANNUAL SUMMARY'!$L$6,BH59,'ANNUAL SUMMARY'!$H$56)+SUMIF('ANNUAL SUMMARY'!$L$64,BH59,'ANNUAL SUMMARY'!$H$114)+SUMIF('ANNUAL SUMMARY'!$L$122,BH59,'ANNUAL SUMMARY'!$H$172)+SUMIF('ANNUAL SUMMARY'!$L$180,BH59,'ANNUAL SUMMARY'!$H$230)+SUMIF('ANNUAL SUMMARY'!$L$238,BH59,'ANNUAL SUMMARY'!$H$288)+SUMIF('ANNUAL SUMMARY'!$L$296,BH59,'ANNUAL SUMMARY'!$H$346)+SUMIF('ANNUAL SUMMARY'!$L$354,BH59,'ANNUAL SUMMARY'!$H$404)+SUMIF('ANNUAL SUMMARY'!$L$412,BH59,'ANNUAL SUMMARY'!$H$462)+SUMIF('ANNUAL SUMMARY'!$L$470,BH59,'ANNUAL SUMMARY'!$H$520)+SUMIF('ANNUAL SUMMARY'!$L$528,BH59,'ANNUAL SUMMARY'!$H$578)+SUMIF('ANNUAL SUMMARY'!$L$586,BH59,'ANNUAL SUMMARY'!$H$636)+SUMIF('ANNUAL SUMMARY'!$L$644,BH59,'ANNUAL SUMMARY'!$H$694)+SUMIF('ANNUAL SUMMARY'!$BI$6,BH59,'ANNUAL SUMMARY'!$BE$56)+SUMIF('ANNUAL SUMMARY'!$BI$64,BH59,'ANNUAL SUMMARY'!$BE$114)+SUMIF('ANNUAL SUMMARY'!$BI$122,BH59,'ANNUAL SUMMARY'!$BE$172)+SUMIF('ANNUAL SUMMARY'!$BI$180,BH59,'ANNUAL SUMMARY'!$BE$230)+SUMIF('ANNUAL SUMMARY'!$BI$238,BH59,'ANNUAL SUMMARY'!$BE$288)+SUMIF('ANNUAL SUMMARY'!$BI$296,BH59,'ANNUAL SUMMARY'!$BE$346)+SUMIF('ANNUAL SUMMARY'!$BI$354,BH59,'ANNUAL SUMMARY'!$BE$404)+SUMIF('ANNUAL SUMMARY'!$BI$412,BH59,'ANNUAL SUMMARY'!$BE$462)+SUMIF('ANNUAL SUMMARY'!$BI$470,BH59,'ANNUAL SUMMARY'!$BE$520)+SUMIF('ANNUAL SUMMARY'!$BI$528,BH59,'ANNUAL SUMMARY'!$BE$578)+SUMIF('ANNUAL SUMMARY'!$BI$586,BH59,'ANNUAL SUMMARY'!$BE$636)+SUMIF('ANNUAL SUMMARY'!$BI$644,BH59,'ANNUAL SUMMARY'!$BE$694)+SUMIF('ANNUAL SUMMARY'!$DH$6,BH59,'ANNUAL SUMMARY'!$DD$56)+SUMIF('ANNUAL SUMMARY'!$DH$64,BH59,'ANNUAL SUMMARY'!$DD$114)+SUMIF('ANNUAL SUMMARY'!$DH$122,BH59,'ANNUAL SUMMARY'!$DD$172)+SUMIF('ANNUAL SUMMARY'!$DH$180,BH59,'ANNUAL SUMMARY'!$DD$230)+SUMIF('ANNUAL SUMMARY'!$DH$238,BH59,'ANNUAL SUMMARY'!$DD$288)+SUMIF('ANNUAL SUMMARY'!$DH$296,BH59,'ANNUAL SUMMARY'!$DD$346)+SUMIF('ANNUAL SUMMARY'!$DH$354,BH59,'ANNUAL SUMMARY'!$DD$404)+SUMIF('ANNUAL SUMMARY'!$DH$412,BH59,'ANNUAL SUMMARY'!$DD$462)+SUMIF('ANNUAL SUMMARY'!$DH$470,BH59,'ANNUAL SUMMARY'!$DD$520)+SUMIF('ANNUAL SUMMARY'!$DH$528,BH59,'ANNUAL SUMMARY'!$DD$578)+SUMIF('ANNUAL SUMMARY'!$DH$586,BH59,'ANNUAL SUMMARY'!$DD$636)+SUMIF('ANNUAL SUMMARY'!$FE$6,BH59,'ANNUAL SUMMARY'!$FA$56)+SUMIF('ANNUAL SUMMARY'!$DH$644,BH59,'ANNUAL SUMMARY'!$DD$694)+SUMIF('ANNUAL SUMMARY'!$FE$64,BH59,'ANNUAL SUMMARY'!$FA$114)+SUMIF('ANNUAL SUMMARY'!$FE$122,BH59,'ANNUAL SUMMARY'!$FA$172)+SUMIF('ANNUAL SUMMARY'!$FE$180,BH59,'ANNUAL SUMMARY'!$FA$230)+SUMIF('ANNUAL SUMMARY'!$FE$238,BH59,'ANNUAL SUMMARY'!$FA$288)+SUMIF('ANNUAL SUMMARY'!$FE$296,BH59,'ANNUAL SUMMARY'!$FA$346)+SUMIF('ANNUAL SUMMARY'!$FE$354,BH59,'ANNUAL SUMMARY'!$FA$404)+SUMIF('ANNUAL SUMMARY'!$FE$412,BH59,'ANNUAL SUMMARY'!$FA$462)+SUMIF('ANNUAL SUMMARY'!$FE$470,BH59,'ANNUAL SUMMARY'!$FA$520)+SUMIF('ANNUAL SUMMARY'!$FE$586,BH59,'ANNUAL SUMMARY'!$FA$636)+SUMIF('ANNUAL SUMMARY'!$FE$528,BH59,'ANNUAL SUMMARY'!$FA$578)+SUMIF('ANNUAL SUMMARY'!$FE$644,BH59,'ANNUAL SUMMARY'!$FA$694)</f>
        <v>0</v>
      </c>
      <c r="BD104" s="718"/>
      <c r="BE104" s="718"/>
      <c r="BF104" s="718"/>
      <c r="BG104" s="718"/>
      <c r="BH104" s="718"/>
      <c r="BI104" s="718"/>
      <c r="BJ104" s="15"/>
      <c r="BK104" s="707" t="str">
        <f>'ANNUAL SUMMARY'!$O$56</f>
        <v>NIGHT</v>
      </c>
      <c r="BL104" s="707"/>
      <c r="BM104" s="707"/>
      <c r="BN104" s="707"/>
      <c r="BO104" s="892">
        <f>SUMIF('PREVIOUS LOGS'!$K$6,BH59,'PREVIOUS LOGS'!$R$51)+SUMIF('PREVIOUS LOGS'!$K$59,$K$6,'PREVIOUS LOGS'!$R$104)+SUMIF('PREVIOUS LOGS'!$K$112,BH59,'PREVIOUS LOGS'!$R$157)+SUMIF('PREVIOUS LOGS'!$K$165,BH59,'PREVIOUS LOGS'!$R$210)+SUMIF('PREVIOUS LOGS'!$K$218,BH59,'PREVIOUS LOGS'!$R$263)+SUMIF('PREVIOUS LOGS'!$K$271,BH59,'PREVIOUS LOGS'!$R$316)+SUMIF('PREVIOUS LOGS'!$K$324,BH59,'PREVIOUS LOGS'!$R$369)+SUMIF('PREVIOUS LOGS'!$BH$6,BH59,'PREVIOUS LOGS'!$BO$51)+SUMIF('PREVIOUS LOGS'!$BH$59,$K$6,'PREVIOUS LOGS'!$BO$104)+SUMIF('PREVIOUS LOGS'!$BH$112,BH59,'PREVIOUS LOGS'!$BO$157)+SUMIF('PREVIOUS LOGS'!$BH$165,BH59,'PREVIOUS LOGS'!$BO$210)+SUMIF('PREVIOUS LOGS'!$BH$218,BH59,'PREVIOUS LOGS'!$BO$263)+SUMIF('PREVIOUS LOGS'!$BH$271,BH59,'PREVIOUS LOGS'!$BO$316)+SUMIF('PREVIOUS LOGS'!$BH$324,BH59,'PREVIOUS LOGS'!$BO$369)+SUMIF('PREVIOUS LOGS'!$DF$6,BH59,'PREVIOUS LOGS'!$DM$51)+SUMIF('PREVIOUS LOGS'!$DF$59,$K$6,'PREVIOUS LOGS'!$DM$104)+SUMIF('PREVIOUS LOGS'!$DF$112,BH59,'PREVIOUS LOGS'!$DM$157)+SUMIF('PREVIOUS LOGS'!$DF$165,BH59,'PREVIOUS LOGS'!$DM$210)+SUMIF('PREVIOUS LOGS'!$DF$218,BH59,'PREVIOUS LOGS'!$DM$263)+SUMIF('PREVIOUS LOGS'!$DF$271,BH59,'PREVIOUS LOGS'!$DM$316)+SUMIF('PREVIOUS LOGS'!$DF$324,BH59,'PREVIOUS LOGS'!$DM$369)+SUMIF('PREVIOUS LOGS'!$FC$6,BH59,'PREVIOUS LOGS'!$FJ$51)+SUMIF('PREVIOUS LOGS'!$FC$59,$K$6,'PREVIOUS LOGS'!$FJ$104)+SUMIF('PREVIOUS LOGS'!$FC$112,BH59,'PREVIOUS LOGS'!$FJ$157)+SUMIF('PREVIOUS LOGS'!$FC$165,BH59,'PREVIOUS LOGS'!$FJ$210)+SUMIF('PREVIOUS LOGS'!$FC$218,BH59,'PREVIOUS LOGS'!$FJ$263)+SUMIF('PREVIOUS LOGS'!$FC$271,BH59,'PREVIOUS LOGS'!$FJ$316)+SUMIF('PREVIOUS LOGS'!$FC$324,BH59,'PREVIOUS LOGS'!$FJ$369)+SUMIF('ANNUAL SUMMARY'!$L$6,BH59,'ANNUAL SUMMARY'!$T$56)+SUMIF('ANNUAL SUMMARY'!$L$64,BH59,'ANNUAL SUMMARY'!$T$114)+SUMIF('ANNUAL SUMMARY'!$L$122,BH59,'ANNUAL SUMMARY'!$T$172)+SUMIF('ANNUAL SUMMARY'!$L$180,BH59,'ANNUAL SUMMARY'!$T$230)+SUMIF('ANNUAL SUMMARY'!$L$238,BH59,'ANNUAL SUMMARY'!$T$288)+SUMIF('ANNUAL SUMMARY'!$L$296,BH59,'ANNUAL SUMMARY'!$T$346)+SUMIF('ANNUAL SUMMARY'!$L$354,BH59,'ANNUAL SUMMARY'!$T$404)+SUMIF('ANNUAL SUMMARY'!$L$412,BH59,'ANNUAL SUMMARY'!$T$462)+SUMIF('ANNUAL SUMMARY'!$L$470,BH59,'ANNUAL SUMMARY'!$T$520)+SUMIF('ANNUAL SUMMARY'!$L$528,BH59,'ANNUAL SUMMARY'!$T$578)+SUMIF('ANNUAL SUMMARY'!$L$586,BH59,'ANNUAL SUMMARY'!$T$636)+SUMIF('ANNUAL SUMMARY'!$L$644,BH59,'ANNUAL SUMMARY'!$T$694)+SUMIF('ANNUAL SUMMARY'!$BI$6,BH59,'ANNUAL SUMMARY'!$BQ$56)+SUMIF('ANNUAL SUMMARY'!$BI$64,BH59,'ANNUAL SUMMARY'!$BQ$114)+SUMIF('ANNUAL SUMMARY'!$BI$122,BH59,'ANNUAL SUMMARY'!$BQ$172)+SUMIF('ANNUAL SUMMARY'!$BI$180,BH59,'ANNUAL SUMMARY'!$BQ$230)+SUMIF('ANNUAL SUMMARY'!$BI$238,BH59,'ANNUAL SUMMARY'!$BQ$288)+SUMIF('ANNUAL SUMMARY'!$BI$296,BH59,'ANNUAL SUMMARY'!$BQ$346)+SUMIF('ANNUAL SUMMARY'!$BI$354,BH59,'ANNUAL SUMMARY'!$BQ$404)+SUMIF('ANNUAL SUMMARY'!$BI$412,BH59,'ANNUAL SUMMARY'!$BQ$462)+SUMIF('ANNUAL SUMMARY'!$BI$470,BH59,'ANNUAL SUMMARY'!$BQ$520)+SUMIF('ANNUAL SUMMARY'!$BI$528,BH59,'ANNUAL SUMMARY'!$BQ$578)+SUMIF('ANNUAL SUMMARY'!$BI$586,BH59,'ANNUAL SUMMARY'!$BQ$636)+SUMIF('ANNUAL SUMMARY'!$BI$644,BH59,'ANNUAL SUMMARY'!$BQ$694)+SUMIF('ANNUAL SUMMARY'!$DH$6,BH59,'ANNUAL SUMMARY'!$DP$56)+SUMIF('ANNUAL SUMMARY'!$DH$64,BH59,'ANNUAL SUMMARY'!$DP$114)+SUMIF('ANNUAL SUMMARY'!$DH$122,BH59,'ANNUAL SUMMARY'!$DP$172)+SUMIF('ANNUAL SUMMARY'!$DH$180,BH59,'ANNUAL SUMMARY'!$DP$230)+SUMIF('ANNUAL SUMMARY'!$DH$238,BH59,'ANNUAL SUMMARY'!$DP$288)+SUMIF('ANNUAL SUMMARY'!$DH$296,BH59,'ANNUAL SUMMARY'!$DP$346)+SUMIF('ANNUAL SUMMARY'!$DH$354,BH59,'ANNUAL SUMMARY'!$DP$404)+SUMIF('ANNUAL SUMMARY'!$DH$412,BH59,'ANNUAL SUMMARY'!$DP$462)+SUMIF('ANNUAL SUMMARY'!$DH$470,BH59,'ANNUAL SUMMARY'!$DP$520)+SUMIF('ANNUAL SUMMARY'!$DH$528,BH59,'ANNUAL SUMMARY'!$DP$578)+SUMIF('ANNUAL SUMMARY'!$DH$586,BH59,'ANNUAL SUMMARY'!$DP$636)+SUMIF('ANNUAL SUMMARY'!$FE$6,BH59,'ANNUAL SUMMARY'!$FM$56)+SUMIF('ANNUAL SUMMARY'!$DH$644,BH59,'ANNUAL SUMMARY'!$DP$694)+SUMIF('ANNUAL SUMMARY'!$FE$64,BH59,'ANNUAL SUMMARY'!$FM$114)+SUMIF('ANNUAL SUMMARY'!$FE$122,BH59,'ANNUAL SUMMARY'!$FM$172)+SUMIF('ANNUAL SUMMARY'!$FE$180,BH59,'ANNUAL SUMMARY'!$FM$230)+SUMIF('ANNUAL SUMMARY'!$FE$238,BH59,'ANNUAL SUMMARY'!$FM$288)+SUMIF('ANNUAL SUMMARY'!$FE$296,BH59,'ANNUAL SUMMARY'!$FM$346)+SUMIF('ANNUAL SUMMARY'!$FE$354,BH59,'ANNUAL SUMMARY'!$FM$404)+SUMIF('ANNUAL SUMMARY'!$FE$412,BH59,'ANNUAL SUMMARY'!$FM$462)+SUMIF('ANNUAL SUMMARY'!$FE$470,BH59,'ANNUAL SUMMARY'!$FM$520)+SUMIF('ANNUAL SUMMARY'!$FE$586,BH59,'ANNUAL SUMMARY'!$FM$636)+SUMIF('ANNUAL SUMMARY'!$FE$528,BH59,'ANNUAL SUMMARY'!$FM$578)+SUMIF('ANNUAL SUMMARY'!$FE$644,BH59,'ANNUAL SUMMARY'!$FM$694)</f>
        <v>0</v>
      </c>
      <c r="BP104" s="892"/>
      <c r="BQ104" s="892"/>
      <c r="BR104" s="892"/>
      <c r="BS104" s="892"/>
      <c r="BT104" s="892"/>
      <c r="BU104" s="891"/>
      <c r="BV104" s="643"/>
      <c r="BW104" s="709" t="str">
        <f>IF('FRONT PAGE'!$A$1="www.fly-logics.com","No SERIE",0)</f>
        <v>No SERIE</v>
      </c>
      <c r="BX104" s="710"/>
      <c r="BY104" s="710"/>
      <c r="BZ104" s="710"/>
      <c r="CA104" s="710"/>
      <c r="CB104" s="710"/>
      <c r="CC104" s="690"/>
      <c r="CD104" s="690"/>
      <c r="CE104" s="690"/>
      <c r="CF104" s="690"/>
      <c r="CG104" s="690"/>
      <c r="CH104" s="691"/>
      <c r="CI104" s="709" t="str">
        <f>IF('FRONT PAGE'!$A$1="www.fly-logics.com","BUILT DATE",0)</f>
        <v>BUILT DATE</v>
      </c>
      <c r="CJ104" s="710"/>
      <c r="CK104" s="710"/>
      <c r="CL104" s="710"/>
      <c r="CM104" s="710"/>
      <c r="CN104" s="710"/>
      <c r="CO104" s="689"/>
      <c r="CP104" s="690"/>
      <c r="CQ104" s="690"/>
      <c r="CR104" s="690"/>
      <c r="CS104" s="691"/>
      <c r="CT104" s="1263"/>
      <c r="CU104" s="1250"/>
      <c r="CV104" s="790"/>
      <c r="CW104" s="707" t="str">
        <f>'ANNUAL SUMMARY'!$C$56</f>
        <v>IFR</v>
      </c>
      <c r="CX104" s="707"/>
      <c r="CY104" s="707"/>
      <c r="CZ104" s="707"/>
      <c r="DA104" s="891">
        <f>SUMIF('PREVIOUS LOGS'!$K$6,DF59,'PREVIOUS LOGS'!$F$51)+SUMIF('PREVIOUS LOGS'!$K$59,$K$6,'PREVIOUS LOGS'!$F$104)+SUMIF('PREVIOUS LOGS'!$K$112,DF59,'PREVIOUS LOGS'!$F$157)+SUMIF('PREVIOUS LOGS'!$K$165,DF59,'PREVIOUS LOGS'!$F$210)+SUMIF('PREVIOUS LOGS'!$K$218,DF59,'PREVIOUS LOGS'!$F$263)+SUMIF('PREVIOUS LOGS'!$K$271,DF59,'PREVIOUS LOGS'!$F$316)+SUMIF('PREVIOUS LOGS'!$K$324,DF59,'PREVIOUS LOGS'!$F$369)+SUMIF('PREVIOUS LOGS'!$BH$6,DF59,'PREVIOUS LOGS'!$BC$51)+SUMIF('PREVIOUS LOGS'!$BH$59,$K$6,'PREVIOUS LOGS'!$BC$104)+SUMIF('PREVIOUS LOGS'!$BH$112,DF59,'PREVIOUS LOGS'!$BC$157)+SUMIF('PREVIOUS LOGS'!$BH$165,DF59,'PREVIOUS LOGS'!$BC$210)+SUMIF('PREVIOUS LOGS'!$BH$218,DF59,'PREVIOUS LOGS'!$BC$263)+SUMIF('PREVIOUS LOGS'!$BH$271,DF59,'PREVIOUS LOGS'!$BC$316)+SUMIF('PREVIOUS LOGS'!$BH$324,DF59,'PREVIOUS LOGS'!$BC$369)+SUMIF('PREVIOUS LOGS'!$DF$6,DF59,'PREVIOUS LOGS'!$DA$51)+SUMIF('PREVIOUS LOGS'!$DF$59,$K$6,'PREVIOUS LOGS'!$DA$104)+SUMIF('PREVIOUS LOGS'!$DF$112,DF59,'PREVIOUS LOGS'!$DA$157)+SUMIF('PREVIOUS LOGS'!$DF$165,DF59,'PREVIOUS LOGS'!$DA$210)+SUMIF('PREVIOUS LOGS'!$DF$218,DF59,'PREVIOUS LOGS'!$DA$263)+SUMIF('PREVIOUS LOGS'!$DF$271,DF59,'PREVIOUS LOGS'!$DA$316)+SUMIF('PREVIOUS LOGS'!$DF$324,DF59,'PREVIOUS LOGS'!$DA$369)+SUMIF('PREVIOUS LOGS'!$FC$6,DF59,'PREVIOUS LOGS'!$EX$51)+SUMIF('PREVIOUS LOGS'!$FC$59,$K$6,'PREVIOUS LOGS'!$EX$104)+SUMIF('PREVIOUS LOGS'!$FC$112,DF59,'PREVIOUS LOGS'!$EX$157)+SUMIF('PREVIOUS LOGS'!$FC$165,DF59,'PREVIOUS LOGS'!$EX$210)+SUMIF('PREVIOUS LOGS'!$FC$218,DF59,'PREVIOUS LOGS'!$EX$263)+SUMIF('PREVIOUS LOGS'!$FC$271,DF59,'PREVIOUS LOGS'!$EX$316)+SUMIF('PREVIOUS LOGS'!$FC$324,DF59,'PREVIOUS LOGS'!$EX$369)+SUMIF('ANNUAL SUMMARY'!$L$6,DF59,'ANNUAL SUMMARY'!$H$56)+SUMIF('ANNUAL SUMMARY'!$L$64,DF59,'ANNUAL SUMMARY'!$H$114)+SUMIF('ANNUAL SUMMARY'!$L$122,DF59,'ANNUAL SUMMARY'!$H$172)+SUMIF('ANNUAL SUMMARY'!$L$180,DF59,'ANNUAL SUMMARY'!$H$230)+SUMIF('ANNUAL SUMMARY'!$L$238,DF59,'ANNUAL SUMMARY'!$H$288)+SUMIF('ANNUAL SUMMARY'!$L$296,DF59,'ANNUAL SUMMARY'!$H$346)+SUMIF('ANNUAL SUMMARY'!$L$354,DF59,'ANNUAL SUMMARY'!$H$404)+SUMIF('ANNUAL SUMMARY'!$L$412,DF59,'ANNUAL SUMMARY'!$H$462)+SUMIF('ANNUAL SUMMARY'!$L$470,DF59,'ANNUAL SUMMARY'!$H$520)+SUMIF('ANNUAL SUMMARY'!$L$528,DF59,'ANNUAL SUMMARY'!$H$578)+SUMIF('ANNUAL SUMMARY'!$L$586,DF59,'ANNUAL SUMMARY'!$H$636)+SUMIF('ANNUAL SUMMARY'!$L$644,DF59,'ANNUAL SUMMARY'!$H$694)+SUMIF('ANNUAL SUMMARY'!$BI$6,DF59,'ANNUAL SUMMARY'!$BE$56)+SUMIF('ANNUAL SUMMARY'!$BI$64,DF59,'ANNUAL SUMMARY'!$BE$114)+SUMIF('ANNUAL SUMMARY'!$BI$122,DF59,'ANNUAL SUMMARY'!$BE$172)+SUMIF('ANNUAL SUMMARY'!$BI$180,DF59,'ANNUAL SUMMARY'!$BE$230)+SUMIF('ANNUAL SUMMARY'!$BI$238,DF59,'ANNUAL SUMMARY'!$BE$288)+SUMIF('ANNUAL SUMMARY'!$BI$296,DF59,'ANNUAL SUMMARY'!$BE$346)+SUMIF('ANNUAL SUMMARY'!$BI$354,DF59,'ANNUAL SUMMARY'!$BE$404)+SUMIF('ANNUAL SUMMARY'!$BI$412,DF59,'ANNUAL SUMMARY'!$BE$462)+SUMIF('ANNUAL SUMMARY'!$BI$470,DF59,'ANNUAL SUMMARY'!$BE$520)+SUMIF('ANNUAL SUMMARY'!$BI$528,DF59,'ANNUAL SUMMARY'!$BE$578)+SUMIF('ANNUAL SUMMARY'!$BI$586,DF59,'ANNUAL SUMMARY'!$BE$636)+SUMIF('ANNUAL SUMMARY'!$BI$644,DF59,'ANNUAL SUMMARY'!$BE$694)+SUMIF('ANNUAL SUMMARY'!$DH$6,DF59,'ANNUAL SUMMARY'!$DD$56)+SUMIF('ANNUAL SUMMARY'!$DH$64,DF59,'ANNUAL SUMMARY'!$DD$114)+SUMIF('ANNUAL SUMMARY'!$DH$122,DF59,'ANNUAL SUMMARY'!$DD$172)+SUMIF('ANNUAL SUMMARY'!$DH$180,DF59,'ANNUAL SUMMARY'!$DD$230)+SUMIF('ANNUAL SUMMARY'!$DH$238,DF59,'ANNUAL SUMMARY'!$DD$288)+SUMIF('ANNUAL SUMMARY'!$DH$296,DF59,'ANNUAL SUMMARY'!$DD$346)+SUMIF('ANNUAL SUMMARY'!$DH$354,DF59,'ANNUAL SUMMARY'!$DD$404)+SUMIF('ANNUAL SUMMARY'!$DH$412,DF59,'ANNUAL SUMMARY'!$DD$462)+SUMIF('ANNUAL SUMMARY'!$DH$470,DF59,'ANNUAL SUMMARY'!$DD$520)+SUMIF('ANNUAL SUMMARY'!$DH$528,DF59,'ANNUAL SUMMARY'!$DD$578)+SUMIF('ANNUAL SUMMARY'!$DH$586,DF59,'ANNUAL SUMMARY'!$DD$636)+SUMIF('ANNUAL SUMMARY'!$FE$6,DF59,'ANNUAL SUMMARY'!$FA$56)+SUMIF('ANNUAL SUMMARY'!$DH$644,DF59,'ANNUAL SUMMARY'!$DD$694)+SUMIF('ANNUAL SUMMARY'!$FE$64,DF59,'ANNUAL SUMMARY'!$FA$114)+SUMIF('ANNUAL SUMMARY'!$FE$122,DF59,'ANNUAL SUMMARY'!$FA$172)+SUMIF('ANNUAL SUMMARY'!$FE$180,DF59,'ANNUAL SUMMARY'!$FA$230)+SUMIF('ANNUAL SUMMARY'!$FE$238,DF59,'ANNUAL SUMMARY'!$FA$288)+SUMIF('ANNUAL SUMMARY'!$FE$296,DF59,'ANNUAL SUMMARY'!$FA$346)+SUMIF('ANNUAL SUMMARY'!$FE$354,DF59,'ANNUAL SUMMARY'!$FA$404)+SUMIF('ANNUAL SUMMARY'!$FE$412,DF59,'ANNUAL SUMMARY'!$FA$462)+SUMIF('ANNUAL SUMMARY'!$FE$470,DF59,'ANNUAL SUMMARY'!$FA$520)+SUMIF('ANNUAL SUMMARY'!$FE$586,DF59,'ANNUAL SUMMARY'!$FA$636)+SUMIF('ANNUAL SUMMARY'!$FE$528,DF59,'ANNUAL SUMMARY'!$FA$578)+SUMIF('ANNUAL SUMMARY'!$FE$644,DF59,'ANNUAL SUMMARY'!$FA$694)</f>
        <v>0</v>
      </c>
      <c r="DB104" s="718"/>
      <c r="DC104" s="718"/>
      <c r="DD104" s="718"/>
      <c r="DE104" s="718"/>
      <c r="DF104" s="718"/>
      <c r="DG104" s="718"/>
      <c r="DH104" s="15"/>
      <c r="DI104" s="707" t="str">
        <f>'ANNUAL SUMMARY'!$O$56</f>
        <v>NIGHT</v>
      </c>
      <c r="DJ104" s="707"/>
      <c r="DK104" s="707"/>
      <c r="DL104" s="707"/>
      <c r="DM104" s="892">
        <f>SUMIF('PREVIOUS LOGS'!$K$6,DF59,'PREVIOUS LOGS'!$R$51)+SUMIF('PREVIOUS LOGS'!$K$59,$K$6,'PREVIOUS LOGS'!$R$104)+SUMIF('PREVIOUS LOGS'!$K$112,DF59,'PREVIOUS LOGS'!$R$157)+SUMIF('PREVIOUS LOGS'!$K$165,DF59,'PREVIOUS LOGS'!$R$210)+SUMIF('PREVIOUS LOGS'!$K$218,DF59,'PREVIOUS LOGS'!$R$263)+SUMIF('PREVIOUS LOGS'!$K$271,DF59,'PREVIOUS LOGS'!$R$316)+SUMIF('PREVIOUS LOGS'!$K$324,DF59,'PREVIOUS LOGS'!$R$369)+SUMIF('PREVIOUS LOGS'!$BH$6,DF59,'PREVIOUS LOGS'!$BO$51)+SUMIF('PREVIOUS LOGS'!$BH$59,$K$6,'PREVIOUS LOGS'!$BO$104)+SUMIF('PREVIOUS LOGS'!$BH$112,DF59,'PREVIOUS LOGS'!$BO$157)+SUMIF('PREVIOUS LOGS'!$BH$165,DF59,'PREVIOUS LOGS'!$BO$210)+SUMIF('PREVIOUS LOGS'!$BH$218,DF59,'PREVIOUS LOGS'!$BO$263)+SUMIF('PREVIOUS LOGS'!$BH$271,DF59,'PREVIOUS LOGS'!$BO$316)+SUMIF('PREVIOUS LOGS'!$BH$324,DF59,'PREVIOUS LOGS'!$BO$369)+SUMIF('PREVIOUS LOGS'!$DF$6,DF59,'PREVIOUS LOGS'!$DM$51)+SUMIF('PREVIOUS LOGS'!$DF$59,$K$6,'PREVIOUS LOGS'!$DM$104)+SUMIF('PREVIOUS LOGS'!$DF$112,DF59,'PREVIOUS LOGS'!$DM$157)+SUMIF('PREVIOUS LOGS'!$DF$165,DF59,'PREVIOUS LOGS'!$DM$210)+SUMIF('PREVIOUS LOGS'!$DF$218,DF59,'PREVIOUS LOGS'!$DM$263)+SUMIF('PREVIOUS LOGS'!$DF$271,DF59,'PREVIOUS LOGS'!$DM$316)+SUMIF('PREVIOUS LOGS'!$DF$324,DF59,'PREVIOUS LOGS'!$DM$369)+SUMIF('PREVIOUS LOGS'!$FC$6,DF59,'PREVIOUS LOGS'!$FJ$51)+SUMIF('PREVIOUS LOGS'!$FC$59,$K$6,'PREVIOUS LOGS'!$FJ$104)+SUMIF('PREVIOUS LOGS'!$FC$112,DF59,'PREVIOUS LOGS'!$FJ$157)+SUMIF('PREVIOUS LOGS'!$FC$165,DF59,'PREVIOUS LOGS'!$FJ$210)+SUMIF('PREVIOUS LOGS'!$FC$218,DF59,'PREVIOUS LOGS'!$FJ$263)+SUMIF('PREVIOUS LOGS'!$FC$271,DF59,'PREVIOUS LOGS'!$FJ$316)+SUMIF('PREVIOUS LOGS'!$FC$324,DF59,'PREVIOUS LOGS'!$FJ$369)+SUMIF('ANNUAL SUMMARY'!$L$6,DF59,'ANNUAL SUMMARY'!$T$56)+SUMIF('ANNUAL SUMMARY'!$L$64,DF59,'ANNUAL SUMMARY'!$T$114)+SUMIF('ANNUAL SUMMARY'!$L$122,DF59,'ANNUAL SUMMARY'!$T$172)+SUMIF('ANNUAL SUMMARY'!$L$180,DF59,'ANNUAL SUMMARY'!$T$230)+SUMIF('ANNUAL SUMMARY'!$L$238,DF59,'ANNUAL SUMMARY'!$T$288)+SUMIF('ANNUAL SUMMARY'!$L$296,DF59,'ANNUAL SUMMARY'!$T$346)+SUMIF('ANNUAL SUMMARY'!$L$354,DF59,'ANNUAL SUMMARY'!$T$404)+SUMIF('ANNUAL SUMMARY'!$L$412,DF59,'ANNUAL SUMMARY'!$T$462)+SUMIF('ANNUAL SUMMARY'!$L$470,DF59,'ANNUAL SUMMARY'!$T$520)+SUMIF('ANNUAL SUMMARY'!$L$528,DF59,'ANNUAL SUMMARY'!$T$578)+SUMIF('ANNUAL SUMMARY'!$L$586,DF59,'ANNUAL SUMMARY'!$T$636)+SUMIF('ANNUAL SUMMARY'!$L$644,DF59,'ANNUAL SUMMARY'!$T$694)+SUMIF('ANNUAL SUMMARY'!$BI$6,DF59,'ANNUAL SUMMARY'!$BQ$56)+SUMIF('ANNUAL SUMMARY'!$BI$64,DF59,'ANNUAL SUMMARY'!$BQ$114)+SUMIF('ANNUAL SUMMARY'!$BI$122,DF59,'ANNUAL SUMMARY'!$BQ$172)+SUMIF('ANNUAL SUMMARY'!$BI$180,DF59,'ANNUAL SUMMARY'!$BQ$230)+SUMIF('ANNUAL SUMMARY'!$BI$238,DF59,'ANNUAL SUMMARY'!$BQ$288)+SUMIF('ANNUAL SUMMARY'!$BI$296,DF59,'ANNUAL SUMMARY'!$BQ$346)+SUMIF('ANNUAL SUMMARY'!$BI$354,DF59,'ANNUAL SUMMARY'!$BQ$404)+SUMIF('ANNUAL SUMMARY'!$BI$412,DF59,'ANNUAL SUMMARY'!$BQ$462)+SUMIF('ANNUAL SUMMARY'!$BI$470,DF59,'ANNUAL SUMMARY'!$BQ$520)+SUMIF('ANNUAL SUMMARY'!$BI$528,DF59,'ANNUAL SUMMARY'!$BQ$578)+SUMIF('ANNUAL SUMMARY'!$BI$586,DF59,'ANNUAL SUMMARY'!$BQ$636)+SUMIF('ANNUAL SUMMARY'!$BI$644,DF59,'ANNUAL SUMMARY'!$BQ$694)+SUMIF('ANNUAL SUMMARY'!$DH$6,DF59,'ANNUAL SUMMARY'!$DP$56)+SUMIF('ANNUAL SUMMARY'!$DH$64,DF59,'ANNUAL SUMMARY'!$DP$114)+SUMIF('ANNUAL SUMMARY'!$DH$122,DF59,'ANNUAL SUMMARY'!$DP$172)+SUMIF('ANNUAL SUMMARY'!$DH$180,DF59,'ANNUAL SUMMARY'!$DP$230)+SUMIF('ANNUAL SUMMARY'!$DH$238,DF59,'ANNUAL SUMMARY'!$DP$288)+SUMIF('ANNUAL SUMMARY'!$DH$296,DF59,'ANNUAL SUMMARY'!$DP$346)+SUMIF('ANNUAL SUMMARY'!$DH$354,DF59,'ANNUAL SUMMARY'!$DP$404)+SUMIF('ANNUAL SUMMARY'!$DH$412,DF59,'ANNUAL SUMMARY'!$DP$462)+SUMIF('ANNUAL SUMMARY'!$DH$470,DF59,'ANNUAL SUMMARY'!$DP$520)+SUMIF('ANNUAL SUMMARY'!$DH$528,DF59,'ANNUAL SUMMARY'!$DP$578)+SUMIF('ANNUAL SUMMARY'!$DH$586,DF59,'ANNUAL SUMMARY'!$DP$636)+SUMIF('ANNUAL SUMMARY'!$FE$6,DF59,'ANNUAL SUMMARY'!$FM$56)+SUMIF('ANNUAL SUMMARY'!$DH$644,DF59,'ANNUAL SUMMARY'!$DP$694)+SUMIF('ANNUAL SUMMARY'!$FE$64,DF59,'ANNUAL SUMMARY'!$FM$114)+SUMIF('ANNUAL SUMMARY'!$FE$122,DF59,'ANNUAL SUMMARY'!$FM$172)+SUMIF('ANNUAL SUMMARY'!$FE$180,DF59,'ANNUAL SUMMARY'!$FM$230)+SUMIF('ANNUAL SUMMARY'!$FE$238,DF59,'ANNUAL SUMMARY'!$FM$288)+SUMIF('ANNUAL SUMMARY'!$FE$296,DF59,'ANNUAL SUMMARY'!$FM$346)+SUMIF('ANNUAL SUMMARY'!$FE$354,DF59,'ANNUAL SUMMARY'!$FM$404)+SUMIF('ANNUAL SUMMARY'!$FE$412,DF59,'ANNUAL SUMMARY'!$FM$462)+SUMIF('ANNUAL SUMMARY'!$FE$470,DF59,'ANNUAL SUMMARY'!$FM$520)+SUMIF('ANNUAL SUMMARY'!$FE$586,DF59,'ANNUAL SUMMARY'!$FM$636)+SUMIF('ANNUAL SUMMARY'!$FE$528,DF59,'ANNUAL SUMMARY'!$FM$578)+SUMIF('ANNUAL SUMMARY'!$FE$644,DF59,'ANNUAL SUMMARY'!$FM$694)</f>
        <v>0</v>
      </c>
      <c r="DN104" s="892"/>
      <c r="DO104" s="892"/>
      <c r="DP104" s="892"/>
      <c r="DQ104" s="892"/>
      <c r="DR104" s="892"/>
      <c r="DS104" s="891"/>
      <c r="DT104" s="643"/>
      <c r="DU104" s="709" t="str">
        <f>IF('FRONT PAGE'!$A$1="www.fly-logics.com","No SERIE",0)</f>
        <v>No SERIE</v>
      </c>
      <c r="DV104" s="710"/>
      <c r="DW104" s="710"/>
      <c r="DX104" s="710"/>
      <c r="DY104" s="710"/>
      <c r="DZ104" s="710"/>
      <c r="EA104" s="690"/>
      <c r="EB104" s="690"/>
      <c r="EC104" s="690"/>
      <c r="ED104" s="690"/>
      <c r="EE104" s="690"/>
      <c r="EF104" s="691"/>
      <c r="EG104" s="709" t="str">
        <f>IF('FRONT PAGE'!$A$1="www.fly-logics.com","BUILT DATE",0)</f>
        <v>BUILT DATE</v>
      </c>
      <c r="EH104" s="710"/>
      <c r="EI104" s="710"/>
      <c r="EJ104" s="710"/>
      <c r="EK104" s="710"/>
      <c r="EL104" s="710"/>
      <c r="EM104" s="689"/>
      <c r="EN104" s="690"/>
      <c r="EO104" s="690"/>
      <c r="EP104" s="690"/>
      <c r="EQ104" s="690"/>
      <c r="ER104" s="1263"/>
      <c r="ES104" s="790"/>
      <c r="ET104" s="707" t="str">
        <f>'ANNUAL SUMMARY'!$C$56</f>
        <v>IFR</v>
      </c>
      <c r="EU104" s="707"/>
      <c r="EV104" s="707"/>
      <c r="EW104" s="707"/>
      <c r="EX104" s="891">
        <f>SUMIF('PREVIOUS LOGS'!$K$6,FC59,'PREVIOUS LOGS'!$F$51)+SUMIF('PREVIOUS LOGS'!$K$59,$K$6,'PREVIOUS LOGS'!$F$104)+SUMIF('PREVIOUS LOGS'!$K$112,FC59,'PREVIOUS LOGS'!$F$157)+SUMIF('PREVIOUS LOGS'!$K$165,FC59,'PREVIOUS LOGS'!$F$210)+SUMIF('PREVIOUS LOGS'!$K$218,FC59,'PREVIOUS LOGS'!$F$263)+SUMIF('PREVIOUS LOGS'!$K$271,FC59,'PREVIOUS LOGS'!$F$316)+SUMIF('PREVIOUS LOGS'!$K$324,FC59,'PREVIOUS LOGS'!$F$369)+SUMIF('PREVIOUS LOGS'!$BH$6,FC59,'PREVIOUS LOGS'!$BC$51)+SUMIF('PREVIOUS LOGS'!$BH$59,$K$6,'PREVIOUS LOGS'!$BC$104)+SUMIF('PREVIOUS LOGS'!$BH$112,FC59,'PREVIOUS LOGS'!$BC$157)+SUMIF('PREVIOUS LOGS'!$BH$165,FC59,'PREVIOUS LOGS'!$BC$210)+SUMIF('PREVIOUS LOGS'!$BH$218,FC59,'PREVIOUS LOGS'!$BC$263)+SUMIF('PREVIOUS LOGS'!$BH$271,FC59,'PREVIOUS LOGS'!$BC$316)+SUMIF('PREVIOUS LOGS'!$BH$324,FC59,'PREVIOUS LOGS'!$BC$369)+SUMIF('PREVIOUS LOGS'!$DF$6,FC59,'PREVIOUS LOGS'!$DA$51)+SUMIF('PREVIOUS LOGS'!$DF$59,$K$6,'PREVIOUS LOGS'!$DA$104)+SUMIF('PREVIOUS LOGS'!$DF$112,FC59,'PREVIOUS LOGS'!$DA$157)+SUMIF('PREVIOUS LOGS'!$DF$165,FC59,'PREVIOUS LOGS'!$DA$210)+SUMIF('PREVIOUS LOGS'!$DF$218,FC59,'PREVIOUS LOGS'!$DA$263)+SUMIF('PREVIOUS LOGS'!$DF$271,FC59,'PREVIOUS LOGS'!$DA$316)+SUMIF('PREVIOUS LOGS'!$DF$324,FC59,'PREVIOUS LOGS'!$DA$369)+SUMIF('PREVIOUS LOGS'!$FC$6,FC59,'PREVIOUS LOGS'!$EX$51)+SUMIF('PREVIOUS LOGS'!$FC$59,$K$6,'PREVIOUS LOGS'!$EX$104)+SUMIF('PREVIOUS LOGS'!$FC$112,FC59,'PREVIOUS LOGS'!$EX$157)+SUMIF('PREVIOUS LOGS'!$FC$165,FC59,'PREVIOUS LOGS'!$EX$210)+SUMIF('PREVIOUS LOGS'!$FC$218,FC59,'PREVIOUS LOGS'!$EX$263)+SUMIF('PREVIOUS LOGS'!$FC$271,FC59,'PREVIOUS LOGS'!$EX$316)+SUMIF('PREVIOUS LOGS'!$FC$324,FC59,'PREVIOUS LOGS'!$EX$369)+SUMIF('ANNUAL SUMMARY'!$L$6,FC59,'ANNUAL SUMMARY'!$H$56)+SUMIF('ANNUAL SUMMARY'!$L$64,FC59,'ANNUAL SUMMARY'!$H$114)+SUMIF('ANNUAL SUMMARY'!$L$122,FC59,'ANNUAL SUMMARY'!$H$172)+SUMIF('ANNUAL SUMMARY'!$L$180,FC59,'ANNUAL SUMMARY'!$H$230)+SUMIF('ANNUAL SUMMARY'!$L$238,FC59,'ANNUAL SUMMARY'!$H$288)+SUMIF('ANNUAL SUMMARY'!$L$296,FC59,'ANNUAL SUMMARY'!$H$346)+SUMIF('ANNUAL SUMMARY'!$L$354,FC59,'ANNUAL SUMMARY'!$H$404)+SUMIF('ANNUAL SUMMARY'!$L$412,FC59,'ANNUAL SUMMARY'!$H$462)+SUMIF('ANNUAL SUMMARY'!$L$470,FC59,'ANNUAL SUMMARY'!$H$520)+SUMIF('ANNUAL SUMMARY'!$L$528,FC59,'ANNUAL SUMMARY'!$H$578)+SUMIF('ANNUAL SUMMARY'!$L$586,FC59,'ANNUAL SUMMARY'!$H$636)+SUMIF('ANNUAL SUMMARY'!$L$644,FC59,'ANNUAL SUMMARY'!$H$694)+SUMIF('ANNUAL SUMMARY'!$BI$6,FC59,'ANNUAL SUMMARY'!$BE$56)+SUMIF('ANNUAL SUMMARY'!$BI$64,FC59,'ANNUAL SUMMARY'!$BE$114)+SUMIF('ANNUAL SUMMARY'!$BI$122,FC59,'ANNUAL SUMMARY'!$BE$172)+SUMIF('ANNUAL SUMMARY'!$BI$180,FC59,'ANNUAL SUMMARY'!$BE$230)+SUMIF('ANNUAL SUMMARY'!$BI$238,FC59,'ANNUAL SUMMARY'!$BE$288)+SUMIF('ANNUAL SUMMARY'!$BI$296,FC59,'ANNUAL SUMMARY'!$BE$346)+SUMIF('ANNUAL SUMMARY'!$BI$354,FC59,'ANNUAL SUMMARY'!$BE$404)+SUMIF('ANNUAL SUMMARY'!$BI$412,FC59,'ANNUAL SUMMARY'!$BE$462)+SUMIF('ANNUAL SUMMARY'!$BI$470,FC59,'ANNUAL SUMMARY'!$BE$520)+SUMIF('ANNUAL SUMMARY'!$BI$528,FC59,'ANNUAL SUMMARY'!$BE$578)+SUMIF('ANNUAL SUMMARY'!$BI$586,FC59,'ANNUAL SUMMARY'!$BE$636)+SUMIF('ANNUAL SUMMARY'!$BI$644,FC59,'ANNUAL SUMMARY'!$BE$694)+SUMIF('ANNUAL SUMMARY'!$DH$6,FC59,'ANNUAL SUMMARY'!$DD$56)+SUMIF('ANNUAL SUMMARY'!$DH$64,FC59,'ANNUAL SUMMARY'!$DD$114)+SUMIF('ANNUAL SUMMARY'!$DH$122,FC59,'ANNUAL SUMMARY'!$DD$172)+SUMIF('ANNUAL SUMMARY'!$DH$180,FC59,'ANNUAL SUMMARY'!$DD$230)+SUMIF('ANNUAL SUMMARY'!$DH$238,FC59,'ANNUAL SUMMARY'!$DD$288)+SUMIF('ANNUAL SUMMARY'!$DH$296,FC59,'ANNUAL SUMMARY'!$DD$346)+SUMIF('ANNUAL SUMMARY'!$DH$354,FC59,'ANNUAL SUMMARY'!$DD$404)+SUMIF('ANNUAL SUMMARY'!$DH$412,FC59,'ANNUAL SUMMARY'!$DD$462)+SUMIF('ANNUAL SUMMARY'!$DH$470,FC59,'ANNUAL SUMMARY'!$DD$520)+SUMIF('ANNUAL SUMMARY'!$DH$528,FC59,'ANNUAL SUMMARY'!$DD$578)+SUMIF('ANNUAL SUMMARY'!$DH$586,FC59,'ANNUAL SUMMARY'!$DD$636)+SUMIF('ANNUAL SUMMARY'!$FE$6,FC59,'ANNUAL SUMMARY'!$FA$56)+SUMIF('ANNUAL SUMMARY'!$DH$644,FC59,'ANNUAL SUMMARY'!$DD$694)+SUMIF('ANNUAL SUMMARY'!$FE$64,FC59,'ANNUAL SUMMARY'!$FA$114)+SUMIF('ANNUAL SUMMARY'!$FE$122,FC59,'ANNUAL SUMMARY'!$FA$172)+SUMIF('ANNUAL SUMMARY'!$FE$180,FC59,'ANNUAL SUMMARY'!$FA$230)+SUMIF('ANNUAL SUMMARY'!$FE$238,FC59,'ANNUAL SUMMARY'!$FA$288)+SUMIF('ANNUAL SUMMARY'!$FE$296,FC59,'ANNUAL SUMMARY'!$FA$346)+SUMIF('ANNUAL SUMMARY'!$FE$354,FC59,'ANNUAL SUMMARY'!$FA$404)+SUMIF('ANNUAL SUMMARY'!$FE$412,FC59,'ANNUAL SUMMARY'!$FA$462)+SUMIF('ANNUAL SUMMARY'!$FE$470,FC59,'ANNUAL SUMMARY'!$FA$520)+SUMIF('ANNUAL SUMMARY'!$FE$586,FC59,'ANNUAL SUMMARY'!$FA$636)+SUMIF('ANNUAL SUMMARY'!$FE$528,FC59,'ANNUAL SUMMARY'!$FA$578)+SUMIF('ANNUAL SUMMARY'!$FE$644,FC59,'ANNUAL SUMMARY'!$FA$694)</f>
        <v>0</v>
      </c>
      <c r="EY104" s="718"/>
      <c r="EZ104" s="718"/>
      <c r="FA104" s="718"/>
      <c r="FB104" s="718"/>
      <c r="FC104" s="718"/>
      <c r="FD104" s="718"/>
      <c r="FE104" s="15"/>
      <c r="FF104" s="707" t="str">
        <f>'ANNUAL SUMMARY'!$O$56</f>
        <v>NIGHT</v>
      </c>
      <c r="FG104" s="707"/>
      <c r="FH104" s="707"/>
      <c r="FI104" s="707"/>
      <c r="FJ104" s="892">
        <f>SUMIF('PREVIOUS LOGS'!$K$6,FC59,'PREVIOUS LOGS'!$R$51)+SUMIF('PREVIOUS LOGS'!$K$59,$K$6,'PREVIOUS LOGS'!$R$104)+SUMIF('PREVIOUS LOGS'!$K$112,FC59,'PREVIOUS LOGS'!$R$157)+SUMIF('PREVIOUS LOGS'!$K$165,FC59,'PREVIOUS LOGS'!$R$210)+SUMIF('PREVIOUS LOGS'!$K$218,FC59,'PREVIOUS LOGS'!$R$263)+SUMIF('PREVIOUS LOGS'!$K$271,FC59,'PREVIOUS LOGS'!$R$316)+SUMIF('PREVIOUS LOGS'!$K$324,FC59,'PREVIOUS LOGS'!$R$369)+SUMIF('PREVIOUS LOGS'!$BH$6,FC59,'PREVIOUS LOGS'!$BO$51)+SUMIF('PREVIOUS LOGS'!$BH$59,$K$6,'PREVIOUS LOGS'!$BO$104)+SUMIF('PREVIOUS LOGS'!$BH$112,FC59,'PREVIOUS LOGS'!$BO$157)+SUMIF('PREVIOUS LOGS'!$BH$165,FC59,'PREVIOUS LOGS'!$BO$210)+SUMIF('PREVIOUS LOGS'!$BH$218,FC59,'PREVIOUS LOGS'!$BO$263)+SUMIF('PREVIOUS LOGS'!$BH$271,FC59,'PREVIOUS LOGS'!$BO$316)+SUMIF('PREVIOUS LOGS'!$BH$324,FC59,'PREVIOUS LOGS'!$BO$369)+SUMIF('PREVIOUS LOGS'!$DF$6,FC59,'PREVIOUS LOGS'!$DM$51)+SUMIF('PREVIOUS LOGS'!$DF$59,$K$6,'PREVIOUS LOGS'!$DM$104)+SUMIF('PREVIOUS LOGS'!$DF$112,FC59,'PREVIOUS LOGS'!$DM$157)+SUMIF('PREVIOUS LOGS'!$DF$165,FC59,'PREVIOUS LOGS'!$DM$210)+SUMIF('PREVIOUS LOGS'!$DF$218,FC59,'PREVIOUS LOGS'!$DM$263)+SUMIF('PREVIOUS LOGS'!$DF$271,FC59,'PREVIOUS LOGS'!$DM$316)+SUMIF('PREVIOUS LOGS'!$DF$324,FC59,'PREVIOUS LOGS'!$DM$369)+SUMIF('PREVIOUS LOGS'!$FC$6,FC59,'PREVIOUS LOGS'!$FJ$51)+SUMIF('PREVIOUS LOGS'!$FC$59,$K$6,'PREVIOUS LOGS'!$FJ$104)+SUMIF('PREVIOUS LOGS'!$FC$112,FC59,'PREVIOUS LOGS'!$FJ$157)+SUMIF('PREVIOUS LOGS'!$FC$165,FC59,'PREVIOUS LOGS'!$FJ$210)+SUMIF('PREVIOUS LOGS'!$FC$218,FC59,'PREVIOUS LOGS'!$FJ$263)+SUMIF('PREVIOUS LOGS'!$FC$271,FC59,'PREVIOUS LOGS'!$FJ$316)+SUMIF('PREVIOUS LOGS'!$FC$324,FC59,'PREVIOUS LOGS'!$FJ$369)+SUMIF('ANNUAL SUMMARY'!$L$6,FC59,'ANNUAL SUMMARY'!$T$56)+SUMIF('ANNUAL SUMMARY'!$L$64,FC59,'ANNUAL SUMMARY'!$T$114)+SUMIF('ANNUAL SUMMARY'!$L$122,FC59,'ANNUAL SUMMARY'!$T$172)+SUMIF('ANNUAL SUMMARY'!$L$180,FC59,'ANNUAL SUMMARY'!$T$230)+SUMIF('ANNUAL SUMMARY'!$L$238,FC59,'ANNUAL SUMMARY'!$T$288)+SUMIF('ANNUAL SUMMARY'!$L$296,FC59,'ANNUAL SUMMARY'!$T$346)+SUMIF('ANNUAL SUMMARY'!$L$354,FC59,'ANNUAL SUMMARY'!$T$404)+SUMIF('ANNUAL SUMMARY'!$L$412,FC59,'ANNUAL SUMMARY'!$T$462)+SUMIF('ANNUAL SUMMARY'!$L$470,FC59,'ANNUAL SUMMARY'!$T$520)+SUMIF('ANNUAL SUMMARY'!$L$528,FC59,'ANNUAL SUMMARY'!$T$578)+SUMIF('ANNUAL SUMMARY'!$L$586,FC59,'ANNUAL SUMMARY'!$T$636)+SUMIF('ANNUAL SUMMARY'!$L$644,FC59,'ANNUAL SUMMARY'!$T$694)+SUMIF('ANNUAL SUMMARY'!$BI$6,FC59,'ANNUAL SUMMARY'!$BQ$56)+SUMIF('ANNUAL SUMMARY'!$BI$64,FC59,'ANNUAL SUMMARY'!$BQ$114)+SUMIF('ANNUAL SUMMARY'!$BI$122,FC59,'ANNUAL SUMMARY'!$BQ$172)+SUMIF('ANNUAL SUMMARY'!$BI$180,FC59,'ANNUAL SUMMARY'!$BQ$230)+SUMIF('ANNUAL SUMMARY'!$BI$238,FC59,'ANNUAL SUMMARY'!$BQ$288)+SUMIF('ANNUAL SUMMARY'!$BI$296,FC59,'ANNUAL SUMMARY'!$BQ$346)+SUMIF('ANNUAL SUMMARY'!$BI$354,FC59,'ANNUAL SUMMARY'!$BQ$404)+SUMIF('ANNUAL SUMMARY'!$BI$412,FC59,'ANNUAL SUMMARY'!$BQ$462)+SUMIF('ANNUAL SUMMARY'!$BI$470,FC59,'ANNUAL SUMMARY'!$BQ$520)+SUMIF('ANNUAL SUMMARY'!$BI$528,FC59,'ANNUAL SUMMARY'!$BQ$578)+SUMIF('ANNUAL SUMMARY'!$BI$586,FC59,'ANNUAL SUMMARY'!$BQ$636)+SUMIF('ANNUAL SUMMARY'!$BI$644,FC59,'ANNUAL SUMMARY'!$BQ$694)+SUMIF('ANNUAL SUMMARY'!$DH$6,FC59,'ANNUAL SUMMARY'!$DP$56)+SUMIF('ANNUAL SUMMARY'!$DH$64,FC59,'ANNUAL SUMMARY'!$DP$114)+SUMIF('ANNUAL SUMMARY'!$DH$122,FC59,'ANNUAL SUMMARY'!$DP$172)+SUMIF('ANNUAL SUMMARY'!$DH$180,FC59,'ANNUAL SUMMARY'!$DP$230)+SUMIF('ANNUAL SUMMARY'!$DH$238,FC59,'ANNUAL SUMMARY'!$DP$288)+SUMIF('ANNUAL SUMMARY'!$DH$296,FC59,'ANNUAL SUMMARY'!$DP$346)+SUMIF('ANNUAL SUMMARY'!$DH$354,FC59,'ANNUAL SUMMARY'!$DP$404)+SUMIF('ANNUAL SUMMARY'!$DH$412,FC59,'ANNUAL SUMMARY'!$DP$462)+SUMIF('ANNUAL SUMMARY'!$DH$470,FC59,'ANNUAL SUMMARY'!$DP$520)+SUMIF('ANNUAL SUMMARY'!$DH$528,FC59,'ANNUAL SUMMARY'!$DP$578)+SUMIF('ANNUAL SUMMARY'!$DH$586,FC59,'ANNUAL SUMMARY'!$DP$636)+SUMIF('ANNUAL SUMMARY'!$FE$6,FC59,'ANNUAL SUMMARY'!$FM$56)+SUMIF('ANNUAL SUMMARY'!$DH$644,FC59,'ANNUAL SUMMARY'!$DP$694)+SUMIF('ANNUAL SUMMARY'!$FE$64,FC59,'ANNUAL SUMMARY'!$FM$114)+SUMIF('ANNUAL SUMMARY'!$FE$122,FC59,'ANNUAL SUMMARY'!$FM$172)+SUMIF('ANNUAL SUMMARY'!$FE$180,FC59,'ANNUAL SUMMARY'!$FM$230)+SUMIF('ANNUAL SUMMARY'!$FE$238,FC59,'ANNUAL SUMMARY'!$FM$288)+SUMIF('ANNUAL SUMMARY'!$FE$296,FC59,'ANNUAL SUMMARY'!$FM$346)+SUMIF('ANNUAL SUMMARY'!$FE$354,FC59,'ANNUAL SUMMARY'!$FM$404)+SUMIF('ANNUAL SUMMARY'!$FE$412,FC59,'ANNUAL SUMMARY'!$FM$462)+SUMIF('ANNUAL SUMMARY'!$FE$470,FC59,'ANNUAL SUMMARY'!$FM$520)+SUMIF('ANNUAL SUMMARY'!$FE$586,FC59,'ANNUAL SUMMARY'!$FM$636)+SUMIF('ANNUAL SUMMARY'!$FE$528,FC59,'ANNUAL SUMMARY'!$FM$578)+SUMIF('ANNUAL SUMMARY'!$FE$644,FC59,'ANNUAL SUMMARY'!$FM$694)</f>
        <v>0</v>
      </c>
      <c r="FK104" s="892"/>
      <c r="FL104" s="892"/>
      <c r="FM104" s="892"/>
      <c r="FN104" s="892"/>
      <c r="FO104" s="892"/>
      <c r="FP104" s="891"/>
      <c r="FQ104" s="643"/>
      <c r="FR104" s="709" t="str">
        <f>IF('FRONT PAGE'!$A$1="www.fly-logics.com","No SERIE",0)</f>
        <v>No SERIE</v>
      </c>
      <c r="FS104" s="710"/>
      <c r="FT104" s="710"/>
      <c r="FU104" s="710"/>
      <c r="FV104" s="710"/>
      <c r="FW104" s="710"/>
      <c r="FX104" s="690"/>
      <c r="FY104" s="690"/>
      <c r="FZ104" s="690"/>
      <c r="GA104" s="690"/>
      <c r="GB104" s="690"/>
      <c r="GC104" s="691"/>
      <c r="GD104" s="709" t="str">
        <f>IF('FRONT PAGE'!$A$1="www.fly-logics.com","BUILT DATE",0)</f>
        <v>BUILT DATE</v>
      </c>
      <c r="GE104" s="710"/>
      <c r="GF104" s="710"/>
      <c r="GG104" s="710"/>
      <c r="GH104" s="710"/>
      <c r="GI104" s="710"/>
      <c r="GJ104" s="689"/>
      <c r="GK104" s="690"/>
      <c r="GL104" s="690"/>
      <c r="GM104" s="690"/>
      <c r="GN104" s="691"/>
      <c r="GO104" s="1263"/>
    </row>
    <row r="105" spans="1:197" ht="6" customHeight="1" x14ac:dyDescent="0.25">
      <c r="A105" s="791"/>
      <c r="B105" s="890"/>
      <c r="C105" s="890"/>
      <c r="D105" s="890"/>
      <c r="E105" s="890"/>
      <c r="F105" s="890"/>
      <c r="G105" s="890"/>
      <c r="H105" s="890"/>
      <c r="I105" s="890"/>
      <c r="J105" s="890"/>
      <c r="K105" s="890"/>
      <c r="L105" s="890"/>
      <c r="M105" s="890"/>
      <c r="N105" s="890"/>
      <c r="O105" s="890"/>
      <c r="P105" s="890"/>
      <c r="Q105" s="890"/>
      <c r="R105" s="890"/>
      <c r="S105" s="890"/>
      <c r="T105" s="890"/>
      <c r="U105" s="890"/>
      <c r="V105" s="890"/>
      <c r="W105" s="890"/>
      <c r="X105" s="890"/>
      <c r="Y105" s="659"/>
      <c r="Z105" s="711"/>
      <c r="AA105" s="712"/>
      <c r="AB105" s="712"/>
      <c r="AC105" s="712"/>
      <c r="AD105" s="712"/>
      <c r="AE105" s="712"/>
      <c r="AF105" s="693"/>
      <c r="AG105" s="693"/>
      <c r="AH105" s="693"/>
      <c r="AI105" s="693"/>
      <c r="AJ105" s="693"/>
      <c r="AK105" s="694"/>
      <c r="AL105" s="711"/>
      <c r="AM105" s="712"/>
      <c r="AN105" s="712"/>
      <c r="AO105" s="712"/>
      <c r="AP105" s="712"/>
      <c r="AQ105" s="712"/>
      <c r="AR105" s="692"/>
      <c r="AS105" s="693"/>
      <c r="AT105" s="693"/>
      <c r="AU105" s="693"/>
      <c r="AV105" s="693"/>
      <c r="AW105" s="1263"/>
      <c r="AX105" s="791"/>
      <c r="AY105" s="890"/>
      <c r="AZ105" s="890"/>
      <c r="BA105" s="890"/>
      <c r="BB105" s="890"/>
      <c r="BC105" s="890"/>
      <c r="BD105" s="890"/>
      <c r="BE105" s="890"/>
      <c r="BF105" s="890"/>
      <c r="BG105" s="890"/>
      <c r="BH105" s="890"/>
      <c r="BI105" s="890"/>
      <c r="BJ105" s="890"/>
      <c r="BK105" s="890"/>
      <c r="BL105" s="890"/>
      <c r="BM105" s="890"/>
      <c r="BN105" s="890"/>
      <c r="BO105" s="890"/>
      <c r="BP105" s="890"/>
      <c r="BQ105" s="890"/>
      <c r="BR105" s="890"/>
      <c r="BS105" s="890"/>
      <c r="BT105" s="890"/>
      <c r="BU105" s="890"/>
      <c r="BV105" s="659"/>
      <c r="BW105" s="711"/>
      <c r="BX105" s="712"/>
      <c r="BY105" s="712"/>
      <c r="BZ105" s="712"/>
      <c r="CA105" s="712"/>
      <c r="CB105" s="712"/>
      <c r="CC105" s="693"/>
      <c r="CD105" s="693"/>
      <c r="CE105" s="693"/>
      <c r="CF105" s="693"/>
      <c r="CG105" s="693"/>
      <c r="CH105" s="694"/>
      <c r="CI105" s="711"/>
      <c r="CJ105" s="712"/>
      <c r="CK105" s="712"/>
      <c r="CL105" s="712"/>
      <c r="CM105" s="712"/>
      <c r="CN105" s="712"/>
      <c r="CO105" s="692"/>
      <c r="CP105" s="693"/>
      <c r="CQ105" s="693"/>
      <c r="CR105" s="693"/>
      <c r="CS105" s="694"/>
      <c r="CT105" s="1263"/>
      <c r="CU105" s="1250"/>
      <c r="CV105" s="791"/>
      <c r="CW105" s="890"/>
      <c r="CX105" s="890"/>
      <c r="CY105" s="890"/>
      <c r="CZ105" s="890"/>
      <c r="DA105" s="890"/>
      <c r="DB105" s="890"/>
      <c r="DC105" s="890"/>
      <c r="DD105" s="890"/>
      <c r="DE105" s="890"/>
      <c r="DF105" s="890"/>
      <c r="DG105" s="890"/>
      <c r="DH105" s="890"/>
      <c r="DI105" s="890"/>
      <c r="DJ105" s="890"/>
      <c r="DK105" s="890"/>
      <c r="DL105" s="890"/>
      <c r="DM105" s="890"/>
      <c r="DN105" s="890"/>
      <c r="DO105" s="890"/>
      <c r="DP105" s="890"/>
      <c r="DQ105" s="890"/>
      <c r="DR105" s="890"/>
      <c r="DS105" s="890"/>
      <c r="DT105" s="659"/>
      <c r="DU105" s="711"/>
      <c r="DV105" s="712"/>
      <c r="DW105" s="712"/>
      <c r="DX105" s="712"/>
      <c r="DY105" s="712"/>
      <c r="DZ105" s="712"/>
      <c r="EA105" s="693"/>
      <c r="EB105" s="693"/>
      <c r="EC105" s="693"/>
      <c r="ED105" s="693"/>
      <c r="EE105" s="693"/>
      <c r="EF105" s="694"/>
      <c r="EG105" s="711"/>
      <c r="EH105" s="712"/>
      <c r="EI105" s="712"/>
      <c r="EJ105" s="712"/>
      <c r="EK105" s="712"/>
      <c r="EL105" s="712"/>
      <c r="EM105" s="692"/>
      <c r="EN105" s="693"/>
      <c r="EO105" s="693"/>
      <c r="EP105" s="693"/>
      <c r="EQ105" s="693"/>
      <c r="ER105" s="1263"/>
      <c r="ES105" s="791"/>
      <c r="ET105" s="890"/>
      <c r="EU105" s="890"/>
      <c r="EV105" s="890"/>
      <c r="EW105" s="890"/>
      <c r="EX105" s="890"/>
      <c r="EY105" s="890"/>
      <c r="EZ105" s="890"/>
      <c r="FA105" s="890"/>
      <c r="FB105" s="890"/>
      <c r="FC105" s="890"/>
      <c r="FD105" s="890"/>
      <c r="FE105" s="890"/>
      <c r="FF105" s="890"/>
      <c r="FG105" s="890"/>
      <c r="FH105" s="890"/>
      <c r="FI105" s="890"/>
      <c r="FJ105" s="890"/>
      <c r="FK105" s="890"/>
      <c r="FL105" s="890"/>
      <c r="FM105" s="890"/>
      <c r="FN105" s="890"/>
      <c r="FO105" s="890"/>
      <c r="FP105" s="890"/>
      <c r="FQ105" s="659"/>
      <c r="FR105" s="711"/>
      <c r="FS105" s="712"/>
      <c r="FT105" s="712"/>
      <c r="FU105" s="712"/>
      <c r="FV105" s="712"/>
      <c r="FW105" s="712"/>
      <c r="FX105" s="693"/>
      <c r="FY105" s="693"/>
      <c r="FZ105" s="693"/>
      <c r="GA105" s="693"/>
      <c r="GB105" s="693"/>
      <c r="GC105" s="694"/>
      <c r="GD105" s="711"/>
      <c r="GE105" s="712"/>
      <c r="GF105" s="712"/>
      <c r="GG105" s="712"/>
      <c r="GH105" s="712"/>
      <c r="GI105" s="712"/>
      <c r="GJ105" s="692"/>
      <c r="GK105" s="693"/>
      <c r="GL105" s="693"/>
      <c r="GM105" s="693"/>
      <c r="GN105" s="694"/>
      <c r="GO105" s="1263"/>
    </row>
    <row r="106" spans="1:197" ht="9" customHeight="1" x14ac:dyDescent="0.2">
      <c r="A106" s="908"/>
      <c r="B106" s="908"/>
      <c r="C106" s="908"/>
      <c r="D106" s="908"/>
      <c r="E106" s="908"/>
      <c r="F106" s="908"/>
      <c r="G106" s="908"/>
      <c r="H106" s="908"/>
      <c r="I106" s="908"/>
      <c r="J106" s="908"/>
      <c r="K106" s="908"/>
      <c r="L106" s="908"/>
      <c r="M106" s="908"/>
      <c r="N106" s="908"/>
      <c r="O106" s="908"/>
      <c r="P106" s="908"/>
      <c r="Q106" s="908"/>
      <c r="R106" s="908"/>
      <c r="S106" s="908"/>
      <c r="T106" s="908"/>
      <c r="U106" s="908"/>
      <c r="V106" s="908"/>
      <c r="W106" s="908"/>
      <c r="X106" s="908"/>
      <c r="Y106" s="908"/>
      <c r="Z106" s="908"/>
      <c r="AA106" s="908"/>
      <c r="AB106" s="908"/>
      <c r="AC106" s="908"/>
      <c r="AD106" s="908"/>
      <c r="AE106" s="908"/>
      <c r="AF106" s="908"/>
      <c r="AG106" s="908"/>
      <c r="AH106" s="908"/>
      <c r="AI106" s="908"/>
      <c r="AJ106" s="908"/>
      <c r="AK106" s="908"/>
      <c r="AL106" s="908"/>
      <c r="AM106" s="908"/>
      <c r="AN106" s="908"/>
      <c r="AO106" s="908"/>
      <c r="AP106" s="908"/>
      <c r="AQ106" s="908"/>
      <c r="AR106" s="908"/>
      <c r="AS106" s="908"/>
      <c r="AT106" s="908"/>
      <c r="AU106" s="908"/>
      <c r="AV106" s="908"/>
      <c r="AW106" s="909"/>
      <c r="AX106" s="908"/>
      <c r="AY106" s="908"/>
      <c r="AZ106" s="908"/>
      <c r="BA106" s="908"/>
      <c r="BB106" s="908"/>
      <c r="BC106" s="908"/>
      <c r="BD106" s="908"/>
      <c r="BE106" s="908"/>
      <c r="BF106" s="908"/>
      <c r="BG106" s="908"/>
      <c r="BH106" s="908"/>
      <c r="BI106" s="908"/>
      <c r="BJ106" s="908"/>
      <c r="BK106" s="908"/>
      <c r="BL106" s="908"/>
      <c r="BM106" s="908"/>
      <c r="BN106" s="908"/>
      <c r="BO106" s="908"/>
      <c r="BP106" s="908"/>
      <c r="BQ106" s="908"/>
      <c r="BR106" s="908"/>
      <c r="BS106" s="908"/>
      <c r="BT106" s="908"/>
      <c r="BU106" s="908"/>
      <c r="BV106" s="908"/>
      <c r="BW106" s="908"/>
      <c r="BX106" s="908"/>
      <c r="BY106" s="908"/>
      <c r="BZ106" s="908"/>
      <c r="CA106" s="908"/>
      <c r="CB106" s="908"/>
      <c r="CC106" s="908"/>
      <c r="CD106" s="908"/>
      <c r="CE106" s="908"/>
      <c r="CF106" s="908"/>
      <c r="CG106" s="908"/>
      <c r="CH106" s="908"/>
      <c r="CI106" s="908"/>
      <c r="CJ106" s="908"/>
      <c r="CK106" s="908"/>
      <c r="CL106" s="908"/>
      <c r="CM106" s="908"/>
      <c r="CN106" s="908"/>
      <c r="CO106" s="908"/>
      <c r="CP106" s="908"/>
      <c r="CQ106" s="908"/>
      <c r="CR106" s="908"/>
      <c r="CS106" s="908"/>
      <c r="CT106" s="1266"/>
      <c r="CU106" s="1250"/>
      <c r="CV106" s="908"/>
      <c r="CW106" s="908"/>
      <c r="CX106" s="908"/>
      <c r="CY106" s="908"/>
      <c r="CZ106" s="908"/>
      <c r="DA106" s="908"/>
      <c r="DB106" s="908"/>
      <c r="DC106" s="908"/>
      <c r="DD106" s="908"/>
      <c r="DE106" s="908"/>
      <c r="DF106" s="908"/>
      <c r="DG106" s="908"/>
      <c r="DH106" s="908"/>
      <c r="DI106" s="908"/>
      <c r="DJ106" s="908"/>
      <c r="DK106" s="908"/>
      <c r="DL106" s="908"/>
      <c r="DM106" s="908"/>
      <c r="DN106" s="908"/>
      <c r="DO106" s="908"/>
      <c r="DP106" s="908"/>
      <c r="DQ106" s="908"/>
      <c r="DR106" s="908"/>
      <c r="DS106" s="908"/>
      <c r="DT106" s="908"/>
      <c r="DU106" s="908"/>
      <c r="DV106" s="908"/>
      <c r="DW106" s="908"/>
      <c r="DX106" s="908"/>
      <c r="DY106" s="908"/>
      <c r="DZ106" s="908"/>
      <c r="EA106" s="908"/>
      <c r="EB106" s="908"/>
      <c r="EC106" s="908"/>
      <c r="ED106" s="908"/>
      <c r="EE106" s="908"/>
      <c r="EF106" s="908"/>
      <c r="EG106" s="908"/>
      <c r="EH106" s="908"/>
      <c r="EI106" s="908"/>
      <c r="EJ106" s="908"/>
      <c r="EK106" s="908"/>
      <c r="EL106" s="908"/>
      <c r="EM106" s="908"/>
      <c r="EN106" s="908"/>
      <c r="EO106" s="908"/>
      <c r="EP106" s="908"/>
      <c r="EQ106" s="908"/>
      <c r="ER106" s="909"/>
      <c r="ES106" s="908"/>
      <c r="ET106" s="908"/>
      <c r="EU106" s="908"/>
      <c r="EV106" s="908"/>
      <c r="EW106" s="908"/>
      <c r="EX106" s="908"/>
      <c r="EY106" s="908"/>
      <c r="EZ106" s="908"/>
      <c r="FA106" s="908"/>
      <c r="FB106" s="908"/>
      <c r="FC106" s="908"/>
      <c r="FD106" s="908"/>
      <c r="FE106" s="908"/>
      <c r="FF106" s="908"/>
      <c r="FG106" s="908"/>
      <c r="FH106" s="908"/>
      <c r="FI106" s="908"/>
      <c r="FJ106" s="908"/>
      <c r="FK106" s="908"/>
      <c r="FL106" s="908"/>
      <c r="FM106" s="908"/>
      <c r="FN106" s="908"/>
      <c r="FO106" s="908"/>
      <c r="FP106" s="908"/>
      <c r="FQ106" s="908"/>
      <c r="FR106" s="908"/>
      <c r="FS106" s="908"/>
      <c r="FT106" s="908"/>
      <c r="FU106" s="908"/>
      <c r="FV106" s="908"/>
      <c r="FW106" s="908"/>
      <c r="FX106" s="908"/>
      <c r="FY106" s="908"/>
      <c r="FZ106" s="908"/>
      <c r="GA106" s="908"/>
      <c r="GB106" s="908"/>
      <c r="GC106" s="908"/>
      <c r="GD106" s="908"/>
      <c r="GE106" s="908"/>
      <c r="GF106" s="908"/>
      <c r="GG106" s="908"/>
      <c r="GH106" s="908"/>
      <c r="GI106" s="908"/>
      <c r="GJ106" s="908"/>
      <c r="GK106" s="908"/>
      <c r="GL106" s="908"/>
      <c r="GM106" s="908"/>
      <c r="GN106" s="908"/>
      <c r="GO106" s="1266"/>
    </row>
    <row r="107" spans="1:197" ht="6.75" customHeight="1" x14ac:dyDescent="0.2">
      <c r="A107" s="1209" t="str">
        <f>IF(LOGBOOK!$A$2="  DATE  ","TOTAL SUMMARY BY AIRCRAFT",0)</f>
        <v>TOTAL SUMMARY BY AIRCRAFT</v>
      </c>
      <c r="B107" s="1209"/>
      <c r="C107" s="1209"/>
      <c r="D107" s="1209"/>
      <c r="E107" s="1209"/>
      <c r="F107" s="1209"/>
      <c r="G107" s="1209"/>
      <c r="H107" s="1209"/>
      <c r="I107" s="1209"/>
      <c r="J107" s="1209"/>
      <c r="K107" s="1209"/>
      <c r="L107" s="1209"/>
      <c r="M107" s="1209"/>
      <c r="N107" s="1209"/>
      <c r="O107" s="1209"/>
      <c r="P107" s="1209"/>
      <c r="Q107" s="1209"/>
      <c r="R107" s="1209"/>
      <c r="S107" s="1209"/>
      <c r="T107" s="1209"/>
      <c r="U107" s="1209"/>
      <c r="V107" s="1209"/>
      <c r="W107" s="1209"/>
      <c r="X107" s="1209"/>
      <c r="Y107" s="1209"/>
      <c r="Z107" s="1209"/>
      <c r="AA107" s="1209"/>
      <c r="AB107" s="1209"/>
      <c r="AC107" s="1209"/>
      <c r="AD107" s="1209"/>
      <c r="AE107" s="1209"/>
      <c r="AF107" s="1209"/>
      <c r="AG107" s="1209"/>
      <c r="AH107" s="1209"/>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9"/>
      <c r="BF107" s="1209"/>
      <c r="BG107" s="1209"/>
      <c r="BH107" s="1209"/>
      <c r="BI107" s="1209"/>
      <c r="BJ107" s="1209"/>
      <c r="BK107" s="1209"/>
      <c r="BL107" s="1209"/>
      <c r="BM107" s="1209"/>
      <c r="BN107" s="1209"/>
      <c r="BO107" s="1209"/>
      <c r="BP107" s="1209"/>
      <c r="BQ107" s="1209"/>
      <c r="BR107" s="1209"/>
      <c r="BS107" s="1209"/>
      <c r="BT107" s="1209"/>
      <c r="BU107" s="1209"/>
      <c r="BV107" s="1209"/>
      <c r="BW107" s="1209"/>
      <c r="BX107" s="1209"/>
      <c r="BY107" s="1209"/>
      <c r="BZ107" s="1209"/>
      <c r="CA107" s="1209"/>
      <c r="CB107" s="1209"/>
      <c r="CC107" s="1209"/>
      <c r="CD107" s="1209"/>
      <c r="CE107" s="1209"/>
      <c r="CF107" s="1209"/>
      <c r="CG107" s="1209"/>
      <c r="CH107" s="1209"/>
      <c r="CI107" s="1209"/>
      <c r="CJ107" s="1209"/>
      <c r="CK107" s="1209"/>
      <c r="CL107" s="1209"/>
      <c r="CM107" s="1209"/>
      <c r="CN107" s="1209"/>
      <c r="CO107" s="1209"/>
      <c r="CP107" s="1209"/>
      <c r="CQ107" s="1209"/>
      <c r="CR107" s="1209"/>
      <c r="CS107" s="1209"/>
      <c r="CT107" s="1264"/>
      <c r="CU107" s="1248"/>
      <c r="CV107" s="1209" t="str">
        <f>IF(LOGBOOK!$A$2="  DATE  ","FLY LOGICS",0)</f>
        <v>FLY LOGICS</v>
      </c>
      <c r="CW107" s="1209">
        <f>IF(LOGBOOK!A108="  FECHA  ","FLY LOGICS",0)</f>
        <v>0</v>
      </c>
      <c r="CX107" s="1209"/>
      <c r="CY107" s="1209"/>
      <c r="CZ107" s="1209"/>
      <c r="DA107" s="1209"/>
      <c r="DB107" s="1209"/>
      <c r="DC107" s="1209"/>
      <c r="DD107" s="1209"/>
      <c r="DE107" s="1209"/>
      <c r="DF107" s="1209"/>
      <c r="DG107" s="1209"/>
      <c r="DH107" s="1209"/>
      <c r="DI107" s="1209"/>
      <c r="DJ107" s="1209"/>
      <c r="DK107" s="1209"/>
      <c r="DL107" s="1209"/>
      <c r="DM107" s="1209"/>
      <c r="DN107" s="1209"/>
      <c r="DO107" s="1209"/>
      <c r="DP107" s="1209"/>
      <c r="DQ107" s="1209"/>
      <c r="DR107" s="1209"/>
      <c r="DS107" s="1209"/>
      <c r="DT107" s="1209"/>
      <c r="DU107" s="1209"/>
      <c r="DV107" s="1209"/>
      <c r="DW107" s="1209"/>
      <c r="DX107" s="1209"/>
      <c r="DY107" s="1209"/>
      <c r="DZ107" s="1209"/>
      <c r="EA107" s="1209"/>
      <c r="EB107" s="1209"/>
      <c r="EC107" s="1209"/>
      <c r="ED107" s="1209"/>
      <c r="EE107" s="1209"/>
      <c r="EF107" s="1209"/>
      <c r="EG107" s="1209"/>
      <c r="EH107" s="1209"/>
      <c r="EI107" s="1209"/>
      <c r="EJ107" s="1209"/>
      <c r="EK107" s="1209"/>
      <c r="EL107" s="1209"/>
      <c r="EM107" s="1209"/>
      <c r="EN107" s="1209"/>
      <c r="EO107" s="1209"/>
      <c r="EP107" s="1209"/>
      <c r="EQ107" s="1209"/>
      <c r="ER107" s="1209"/>
      <c r="ES107" s="1267"/>
      <c r="ET107" s="1211" t="str">
        <f>IF(LOGBOOK!$A$2="  DATE  ","TOTAL SUMMARY BY AIRCRAFT",0)</f>
        <v>TOTAL SUMMARY BY AIRCRAFT</v>
      </c>
      <c r="EU107" s="1211"/>
      <c r="EV107" s="1211"/>
      <c r="EW107" s="1211"/>
      <c r="EX107" s="1211"/>
      <c r="EY107" s="1211"/>
      <c r="EZ107" s="1211"/>
      <c r="FA107" s="1211"/>
      <c r="FB107" s="1211"/>
      <c r="FC107" s="1211"/>
      <c r="FD107" s="1211"/>
      <c r="FE107" s="1211"/>
      <c r="FF107" s="1211"/>
      <c r="FG107" s="1211"/>
      <c r="FH107" s="1211"/>
      <c r="FI107" s="1211"/>
      <c r="FJ107" s="1211"/>
      <c r="FK107" s="1211"/>
      <c r="FL107" s="1211"/>
      <c r="FM107" s="1211"/>
      <c r="FN107" s="1211"/>
      <c r="FO107" s="1211"/>
      <c r="FP107" s="1211"/>
      <c r="FQ107" s="1211"/>
      <c r="FR107" s="1211"/>
      <c r="FS107" s="1211"/>
      <c r="FT107" s="1211"/>
      <c r="FU107" s="1211"/>
      <c r="FV107" s="1211"/>
      <c r="FW107" s="1211"/>
      <c r="FX107" s="1211"/>
      <c r="FY107" s="1211"/>
      <c r="FZ107" s="1211"/>
      <c r="GA107" s="1211"/>
      <c r="GB107" s="1211"/>
      <c r="GC107" s="1211"/>
      <c r="GD107" s="1211"/>
      <c r="GE107" s="1211"/>
      <c r="GF107" s="1211"/>
      <c r="GG107" s="1211"/>
      <c r="GH107" s="1211"/>
      <c r="GI107" s="1211"/>
      <c r="GJ107" s="1211"/>
      <c r="GK107" s="1211"/>
      <c r="GL107" s="1211"/>
      <c r="GM107" s="1211"/>
      <c r="GN107" s="1211"/>
      <c r="GO107" s="1269"/>
    </row>
    <row r="108" spans="1:197" ht="6.75" customHeight="1" x14ac:dyDescent="0.2">
      <c r="A108" s="1209"/>
      <c r="B108" s="1209"/>
      <c r="C108" s="1209"/>
      <c r="D108" s="1209"/>
      <c r="E108" s="1209"/>
      <c r="F108" s="1209"/>
      <c r="G108" s="1209"/>
      <c r="H108" s="1209"/>
      <c r="I108" s="1209"/>
      <c r="J108" s="1209"/>
      <c r="K108" s="1209"/>
      <c r="L108" s="1209"/>
      <c r="M108" s="1209"/>
      <c r="N108" s="1209"/>
      <c r="O108" s="1209"/>
      <c r="P108" s="1209"/>
      <c r="Q108" s="1209"/>
      <c r="R108" s="1209"/>
      <c r="S108" s="1209"/>
      <c r="T108" s="1209"/>
      <c r="U108" s="1209"/>
      <c r="V108" s="1209"/>
      <c r="W108" s="1209"/>
      <c r="X108" s="1209"/>
      <c r="Y108" s="1209"/>
      <c r="Z108" s="1209"/>
      <c r="AA108" s="1209"/>
      <c r="AB108" s="1209"/>
      <c r="AC108" s="1209"/>
      <c r="AD108" s="1209"/>
      <c r="AE108" s="1209"/>
      <c r="AF108" s="1209"/>
      <c r="AG108" s="1209"/>
      <c r="AH108" s="1209"/>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9"/>
      <c r="BF108" s="1209"/>
      <c r="BG108" s="1209"/>
      <c r="BH108" s="1209"/>
      <c r="BI108" s="1209"/>
      <c r="BJ108" s="1209"/>
      <c r="BK108" s="1209"/>
      <c r="BL108" s="1209"/>
      <c r="BM108" s="1209"/>
      <c r="BN108" s="1209"/>
      <c r="BO108" s="1209"/>
      <c r="BP108" s="1209"/>
      <c r="BQ108" s="1209"/>
      <c r="BR108" s="1209"/>
      <c r="BS108" s="1209"/>
      <c r="BT108" s="1209"/>
      <c r="BU108" s="1209"/>
      <c r="BV108" s="1209"/>
      <c r="BW108" s="1209"/>
      <c r="BX108" s="1209"/>
      <c r="BY108" s="1209"/>
      <c r="BZ108" s="1209"/>
      <c r="CA108" s="1209"/>
      <c r="CB108" s="1209"/>
      <c r="CC108" s="1209"/>
      <c r="CD108" s="1209"/>
      <c r="CE108" s="1209"/>
      <c r="CF108" s="1209"/>
      <c r="CG108" s="1209"/>
      <c r="CH108" s="1209"/>
      <c r="CI108" s="1209"/>
      <c r="CJ108" s="1209"/>
      <c r="CK108" s="1209"/>
      <c r="CL108" s="1209"/>
      <c r="CM108" s="1209"/>
      <c r="CN108" s="1209"/>
      <c r="CO108" s="1209"/>
      <c r="CP108" s="1209"/>
      <c r="CQ108" s="1209"/>
      <c r="CR108" s="1209"/>
      <c r="CS108" s="1209"/>
      <c r="CT108" s="1264"/>
      <c r="CU108" s="1249"/>
      <c r="CV108" s="1209"/>
      <c r="CW108" s="1209"/>
      <c r="CX108" s="1209"/>
      <c r="CY108" s="1209"/>
      <c r="CZ108" s="1209"/>
      <c r="DA108" s="1209"/>
      <c r="DB108" s="1209"/>
      <c r="DC108" s="1209"/>
      <c r="DD108" s="1209"/>
      <c r="DE108" s="1209"/>
      <c r="DF108" s="1209"/>
      <c r="DG108" s="1209"/>
      <c r="DH108" s="1209"/>
      <c r="DI108" s="1209"/>
      <c r="DJ108" s="1209"/>
      <c r="DK108" s="1209"/>
      <c r="DL108" s="1209"/>
      <c r="DM108" s="1209"/>
      <c r="DN108" s="1209"/>
      <c r="DO108" s="1209"/>
      <c r="DP108" s="1209"/>
      <c r="DQ108" s="1209"/>
      <c r="DR108" s="1209"/>
      <c r="DS108" s="1209"/>
      <c r="DT108" s="1209"/>
      <c r="DU108" s="1209"/>
      <c r="DV108" s="1209"/>
      <c r="DW108" s="1209"/>
      <c r="DX108" s="1209"/>
      <c r="DY108" s="1209"/>
      <c r="DZ108" s="1209"/>
      <c r="EA108" s="1209"/>
      <c r="EB108" s="1209"/>
      <c r="EC108" s="1209"/>
      <c r="ED108" s="1209"/>
      <c r="EE108" s="1209"/>
      <c r="EF108" s="1209"/>
      <c r="EG108" s="1209"/>
      <c r="EH108" s="1209"/>
      <c r="EI108" s="1209"/>
      <c r="EJ108" s="1209"/>
      <c r="EK108" s="1209"/>
      <c r="EL108" s="1209"/>
      <c r="EM108" s="1209"/>
      <c r="EN108" s="1209"/>
      <c r="EO108" s="1209"/>
      <c r="EP108" s="1209"/>
      <c r="EQ108" s="1209"/>
      <c r="ER108" s="1209"/>
      <c r="ES108" s="1267"/>
      <c r="ET108" s="1211"/>
      <c r="EU108" s="1211"/>
      <c r="EV108" s="1211"/>
      <c r="EW108" s="1211"/>
      <c r="EX108" s="1211"/>
      <c r="EY108" s="1211"/>
      <c r="EZ108" s="1211"/>
      <c r="FA108" s="1211"/>
      <c r="FB108" s="1211"/>
      <c r="FC108" s="1211"/>
      <c r="FD108" s="1211"/>
      <c r="FE108" s="1211"/>
      <c r="FF108" s="1211"/>
      <c r="FG108" s="1211"/>
      <c r="FH108" s="1211"/>
      <c r="FI108" s="1211"/>
      <c r="FJ108" s="1211"/>
      <c r="FK108" s="1211"/>
      <c r="FL108" s="1211"/>
      <c r="FM108" s="1211"/>
      <c r="FN108" s="1211"/>
      <c r="FO108" s="1211"/>
      <c r="FP108" s="1211"/>
      <c r="FQ108" s="1211"/>
      <c r="FR108" s="1211"/>
      <c r="FS108" s="1211"/>
      <c r="FT108" s="1211"/>
      <c r="FU108" s="1211"/>
      <c r="FV108" s="1211"/>
      <c r="FW108" s="1211"/>
      <c r="FX108" s="1211"/>
      <c r="FY108" s="1211"/>
      <c r="FZ108" s="1211"/>
      <c r="GA108" s="1211"/>
      <c r="GB108" s="1211"/>
      <c r="GC108" s="1211"/>
      <c r="GD108" s="1211"/>
      <c r="GE108" s="1211"/>
      <c r="GF108" s="1211"/>
      <c r="GG108" s="1211"/>
      <c r="GH108" s="1211"/>
      <c r="GI108" s="1211"/>
      <c r="GJ108" s="1211"/>
      <c r="GK108" s="1211"/>
      <c r="GL108" s="1211"/>
      <c r="GM108" s="1211"/>
      <c r="GN108" s="1211"/>
      <c r="GO108" s="1269"/>
    </row>
    <row r="109" spans="1:197" ht="6.75" customHeight="1" x14ac:dyDescent="0.2">
      <c r="A109" s="1210"/>
      <c r="B109" s="1210"/>
      <c r="C109" s="1210"/>
      <c r="D109" s="1210"/>
      <c r="E109" s="1210"/>
      <c r="F109" s="1210"/>
      <c r="G109" s="1210"/>
      <c r="H109" s="1210"/>
      <c r="I109" s="1210"/>
      <c r="J109" s="1210"/>
      <c r="K109" s="1210"/>
      <c r="L109" s="1210"/>
      <c r="M109" s="1210"/>
      <c r="N109" s="1210"/>
      <c r="O109" s="1210"/>
      <c r="P109" s="1210"/>
      <c r="Q109" s="1210"/>
      <c r="R109" s="1210"/>
      <c r="S109" s="1210"/>
      <c r="T109" s="1210"/>
      <c r="U109" s="1210"/>
      <c r="V109" s="1210"/>
      <c r="W109" s="1210"/>
      <c r="X109" s="1210"/>
      <c r="Y109" s="1210"/>
      <c r="Z109" s="1210"/>
      <c r="AA109" s="1210"/>
      <c r="AB109" s="1210"/>
      <c r="AC109" s="1210"/>
      <c r="AD109" s="1210"/>
      <c r="AE109" s="1210"/>
      <c r="AF109" s="1210"/>
      <c r="AG109" s="1210"/>
      <c r="AH109" s="1210"/>
      <c r="AI109" s="1210"/>
      <c r="AJ109" s="1210"/>
      <c r="AK109" s="1210"/>
      <c r="AL109" s="1210"/>
      <c r="AM109" s="1210"/>
      <c r="AN109" s="1210"/>
      <c r="AO109" s="1210"/>
      <c r="AP109" s="1210"/>
      <c r="AQ109" s="1210"/>
      <c r="AR109" s="1210"/>
      <c r="AS109" s="1210"/>
      <c r="AT109" s="1210"/>
      <c r="AU109" s="1210"/>
      <c r="AV109" s="1210"/>
      <c r="AW109" s="1210"/>
      <c r="AX109" s="1210"/>
      <c r="AY109" s="1210"/>
      <c r="AZ109" s="1210"/>
      <c r="BA109" s="1210"/>
      <c r="BB109" s="1210"/>
      <c r="BC109" s="1210"/>
      <c r="BD109" s="1210"/>
      <c r="BE109" s="1210"/>
      <c r="BF109" s="1210"/>
      <c r="BG109" s="1210"/>
      <c r="BH109" s="1210"/>
      <c r="BI109" s="1210"/>
      <c r="BJ109" s="1210"/>
      <c r="BK109" s="1210"/>
      <c r="BL109" s="1210"/>
      <c r="BM109" s="1210"/>
      <c r="BN109" s="1210"/>
      <c r="BO109" s="1210"/>
      <c r="BP109" s="1210"/>
      <c r="BQ109" s="1210"/>
      <c r="BR109" s="1210"/>
      <c r="BS109" s="1210"/>
      <c r="BT109" s="1210"/>
      <c r="BU109" s="1210"/>
      <c r="BV109" s="1210"/>
      <c r="BW109" s="1210"/>
      <c r="BX109" s="1210"/>
      <c r="BY109" s="1210"/>
      <c r="BZ109" s="1210"/>
      <c r="CA109" s="1210"/>
      <c r="CB109" s="1210"/>
      <c r="CC109" s="1210"/>
      <c r="CD109" s="1210"/>
      <c r="CE109" s="1210"/>
      <c r="CF109" s="1210"/>
      <c r="CG109" s="1210"/>
      <c r="CH109" s="1210"/>
      <c r="CI109" s="1210"/>
      <c r="CJ109" s="1210"/>
      <c r="CK109" s="1210"/>
      <c r="CL109" s="1210"/>
      <c r="CM109" s="1210"/>
      <c r="CN109" s="1210"/>
      <c r="CO109" s="1210"/>
      <c r="CP109" s="1210"/>
      <c r="CQ109" s="1210"/>
      <c r="CR109" s="1210"/>
      <c r="CS109" s="1210"/>
      <c r="CT109" s="1265"/>
      <c r="CU109" s="1249"/>
      <c r="CV109" s="1210"/>
      <c r="CW109" s="1210"/>
      <c r="CX109" s="1210"/>
      <c r="CY109" s="1210"/>
      <c r="CZ109" s="1210"/>
      <c r="DA109" s="1210"/>
      <c r="DB109" s="1210"/>
      <c r="DC109" s="1210"/>
      <c r="DD109" s="1210"/>
      <c r="DE109" s="1210"/>
      <c r="DF109" s="1210"/>
      <c r="DG109" s="1210"/>
      <c r="DH109" s="1210"/>
      <c r="DI109" s="1210"/>
      <c r="DJ109" s="1210"/>
      <c r="DK109" s="1210"/>
      <c r="DL109" s="1210"/>
      <c r="DM109" s="1210"/>
      <c r="DN109" s="1210"/>
      <c r="DO109" s="1210"/>
      <c r="DP109" s="1210"/>
      <c r="DQ109" s="1210"/>
      <c r="DR109" s="1210"/>
      <c r="DS109" s="1210"/>
      <c r="DT109" s="1210"/>
      <c r="DU109" s="1210"/>
      <c r="DV109" s="1210"/>
      <c r="DW109" s="1210"/>
      <c r="DX109" s="1210"/>
      <c r="DY109" s="1210"/>
      <c r="DZ109" s="1210"/>
      <c r="EA109" s="1210"/>
      <c r="EB109" s="1210"/>
      <c r="EC109" s="1210"/>
      <c r="ED109" s="1210"/>
      <c r="EE109" s="1210"/>
      <c r="EF109" s="1210"/>
      <c r="EG109" s="1210"/>
      <c r="EH109" s="1210"/>
      <c r="EI109" s="1210"/>
      <c r="EJ109" s="1210"/>
      <c r="EK109" s="1210"/>
      <c r="EL109" s="1210"/>
      <c r="EM109" s="1210"/>
      <c r="EN109" s="1210"/>
      <c r="EO109" s="1210"/>
      <c r="EP109" s="1210"/>
      <c r="EQ109" s="1210"/>
      <c r="ER109" s="1210"/>
      <c r="ES109" s="1268"/>
      <c r="ET109" s="1212"/>
      <c r="EU109" s="1212"/>
      <c r="EV109" s="1212"/>
      <c r="EW109" s="1212"/>
      <c r="EX109" s="1212"/>
      <c r="EY109" s="1212"/>
      <c r="EZ109" s="1212"/>
      <c r="FA109" s="1212"/>
      <c r="FB109" s="1212"/>
      <c r="FC109" s="1212"/>
      <c r="FD109" s="1212"/>
      <c r="FE109" s="1212"/>
      <c r="FF109" s="1212"/>
      <c r="FG109" s="1212"/>
      <c r="FH109" s="1212"/>
      <c r="FI109" s="1212"/>
      <c r="FJ109" s="1212"/>
      <c r="FK109" s="1212"/>
      <c r="FL109" s="1212"/>
      <c r="FM109" s="1212"/>
      <c r="FN109" s="1212"/>
      <c r="FO109" s="1212"/>
      <c r="FP109" s="1212"/>
      <c r="FQ109" s="1212"/>
      <c r="FR109" s="1212"/>
      <c r="FS109" s="1212"/>
      <c r="FT109" s="1212"/>
      <c r="FU109" s="1212"/>
      <c r="FV109" s="1212"/>
      <c r="FW109" s="1212"/>
      <c r="FX109" s="1212"/>
      <c r="FY109" s="1212"/>
      <c r="FZ109" s="1212"/>
      <c r="GA109" s="1212"/>
      <c r="GB109" s="1212"/>
      <c r="GC109" s="1212"/>
      <c r="GD109" s="1212"/>
      <c r="GE109" s="1212"/>
      <c r="GF109" s="1212"/>
      <c r="GG109" s="1212"/>
      <c r="GH109" s="1212"/>
      <c r="GI109" s="1212"/>
      <c r="GJ109" s="1212"/>
      <c r="GK109" s="1212"/>
      <c r="GL109" s="1212"/>
      <c r="GM109" s="1212"/>
      <c r="GN109" s="1212"/>
      <c r="GO109" s="1270"/>
    </row>
    <row r="110" spans="1:197" ht="3.75" customHeight="1" x14ac:dyDescent="0.25">
      <c r="A110" s="741"/>
      <c r="B110" s="742"/>
      <c r="C110" s="742"/>
      <c r="D110" s="742"/>
      <c r="E110" s="742"/>
      <c r="F110" s="742"/>
      <c r="G110" s="742"/>
      <c r="H110" s="742"/>
      <c r="I110" s="742"/>
      <c r="J110" s="742"/>
      <c r="K110" s="742"/>
      <c r="L110" s="742"/>
      <c r="M110" s="742"/>
      <c r="N110" s="742"/>
      <c r="O110" s="742"/>
      <c r="P110" s="742"/>
      <c r="Q110" s="742"/>
      <c r="R110" s="742"/>
      <c r="S110" s="742"/>
      <c r="T110" s="742"/>
      <c r="U110" s="742"/>
      <c r="V110" s="742"/>
      <c r="W110" s="742"/>
      <c r="X110" s="742"/>
      <c r="Y110" s="742"/>
      <c r="Z110" s="742"/>
      <c r="AA110" s="742"/>
      <c r="AB110" s="742"/>
      <c r="AC110" s="742"/>
      <c r="AD110" s="742"/>
      <c r="AE110" s="742"/>
      <c r="AF110" s="742"/>
      <c r="AG110" s="742"/>
      <c r="AH110" s="742"/>
      <c r="AI110" s="742"/>
      <c r="AJ110" s="742"/>
      <c r="AK110" s="742"/>
      <c r="AL110" s="742"/>
      <c r="AM110" s="742"/>
      <c r="AN110" s="742"/>
      <c r="AO110" s="742"/>
      <c r="AP110" s="742"/>
      <c r="AQ110" s="742"/>
      <c r="AR110" s="742"/>
      <c r="AS110" s="742"/>
      <c r="AT110" s="742"/>
      <c r="AU110" s="742"/>
      <c r="AV110" s="742"/>
      <c r="AW110" s="742"/>
      <c r="AX110" s="741"/>
      <c r="AY110" s="742"/>
      <c r="AZ110" s="742"/>
      <c r="BA110" s="742"/>
      <c r="BB110" s="742"/>
      <c r="BC110" s="742"/>
      <c r="BD110" s="742"/>
      <c r="BE110" s="742"/>
      <c r="BF110" s="742"/>
      <c r="BG110" s="742"/>
      <c r="BH110" s="742"/>
      <c r="BI110" s="742"/>
      <c r="BJ110" s="742"/>
      <c r="BK110" s="742"/>
      <c r="BL110" s="742"/>
      <c r="BM110" s="742"/>
      <c r="BN110" s="742"/>
      <c r="BO110" s="742"/>
      <c r="BP110" s="742"/>
      <c r="BQ110" s="742"/>
      <c r="BR110" s="742"/>
      <c r="BS110" s="742"/>
      <c r="BT110" s="742"/>
      <c r="BU110" s="742"/>
      <c r="BV110" s="742"/>
      <c r="BW110" s="742"/>
      <c r="BX110" s="742"/>
      <c r="BY110" s="742"/>
      <c r="BZ110" s="742"/>
      <c r="CA110" s="742"/>
      <c r="CB110" s="742"/>
      <c r="CC110" s="742"/>
      <c r="CD110" s="742"/>
      <c r="CE110" s="742"/>
      <c r="CF110" s="742"/>
      <c r="CG110" s="742"/>
      <c r="CH110" s="742"/>
      <c r="CI110" s="742"/>
      <c r="CJ110" s="742"/>
      <c r="CK110" s="742"/>
      <c r="CL110" s="742"/>
      <c r="CM110" s="742"/>
      <c r="CN110" s="742"/>
      <c r="CO110" s="742"/>
      <c r="CP110" s="742"/>
      <c r="CQ110" s="742"/>
      <c r="CR110" s="742"/>
      <c r="CS110" s="742"/>
      <c r="CT110" s="743"/>
      <c r="CU110" s="1250"/>
      <c r="CV110" s="741"/>
      <c r="CW110" s="742"/>
      <c r="CX110" s="742"/>
      <c r="CY110" s="742"/>
      <c r="CZ110" s="742"/>
      <c r="DA110" s="742"/>
      <c r="DB110" s="742"/>
      <c r="DC110" s="742"/>
      <c r="DD110" s="742"/>
      <c r="DE110" s="742"/>
      <c r="DF110" s="742"/>
      <c r="DG110" s="742"/>
      <c r="DH110" s="742"/>
      <c r="DI110" s="742"/>
      <c r="DJ110" s="742"/>
      <c r="DK110" s="742"/>
      <c r="DL110" s="742"/>
      <c r="DM110" s="742"/>
      <c r="DN110" s="742"/>
      <c r="DO110" s="742"/>
      <c r="DP110" s="742"/>
      <c r="DQ110" s="742"/>
      <c r="DR110" s="742"/>
      <c r="DS110" s="742"/>
      <c r="DT110" s="742"/>
      <c r="DU110" s="742"/>
      <c r="DV110" s="742"/>
      <c r="DW110" s="742"/>
      <c r="DX110" s="742"/>
      <c r="DY110" s="742"/>
      <c r="DZ110" s="742"/>
      <c r="EA110" s="742"/>
      <c r="EB110" s="742"/>
      <c r="EC110" s="742"/>
      <c r="ED110" s="742"/>
      <c r="EE110" s="742"/>
      <c r="EF110" s="742"/>
      <c r="EG110" s="742"/>
      <c r="EH110" s="742"/>
      <c r="EI110" s="742"/>
      <c r="EJ110" s="742"/>
      <c r="EK110" s="742"/>
      <c r="EL110" s="742"/>
      <c r="EM110" s="742"/>
      <c r="EN110" s="742"/>
      <c r="EO110" s="742"/>
      <c r="EP110" s="742"/>
      <c r="EQ110" s="742"/>
      <c r="ER110" s="742"/>
      <c r="ES110" s="741"/>
      <c r="ET110" s="742"/>
      <c r="EU110" s="742"/>
      <c r="EV110" s="742"/>
      <c r="EW110" s="742"/>
      <c r="EX110" s="742"/>
      <c r="EY110" s="742"/>
      <c r="EZ110" s="742"/>
      <c r="FA110" s="742"/>
      <c r="FB110" s="742"/>
      <c r="FC110" s="742"/>
      <c r="FD110" s="742"/>
      <c r="FE110" s="742"/>
      <c r="FF110" s="742"/>
      <c r="FG110" s="742"/>
      <c r="FH110" s="742"/>
      <c r="FI110" s="742"/>
      <c r="FJ110" s="742"/>
      <c r="FK110" s="742"/>
      <c r="FL110" s="742"/>
      <c r="FM110" s="742"/>
      <c r="FN110" s="742"/>
      <c r="FO110" s="742"/>
      <c r="FP110" s="742"/>
      <c r="FQ110" s="742"/>
      <c r="FR110" s="742"/>
      <c r="FS110" s="742"/>
      <c r="FT110" s="742"/>
      <c r="FU110" s="742"/>
      <c r="FV110" s="742"/>
      <c r="FW110" s="742"/>
      <c r="FX110" s="742"/>
      <c r="FY110" s="742"/>
      <c r="FZ110" s="742"/>
      <c r="GA110" s="742"/>
      <c r="GB110" s="742"/>
      <c r="GC110" s="742"/>
      <c r="GD110" s="742"/>
      <c r="GE110" s="742"/>
      <c r="GF110" s="742"/>
      <c r="GG110" s="742"/>
      <c r="GH110" s="742"/>
      <c r="GI110" s="742"/>
      <c r="GJ110" s="742"/>
      <c r="GK110" s="742"/>
      <c r="GL110" s="742"/>
      <c r="GM110" s="742"/>
      <c r="GN110" s="742"/>
      <c r="GO110" s="743"/>
    </row>
    <row r="111" spans="1:197" ht="5.25" customHeight="1" thickBot="1" x14ac:dyDescent="0.3">
      <c r="A111" s="770" t="str">
        <f>'ANNUAL SUMMARY'!$B$5</f>
        <v>MANUFACTURER &amp; MODEL</v>
      </c>
      <c r="B111" s="771"/>
      <c r="C111" s="771"/>
      <c r="D111" s="771"/>
      <c r="E111" s="771"/>
      <c r="F111" s="771"/>
      <c r="G111" s="771"/>
      <c r="H111" s="771"/>
      <c r="I111" s="771"/>
      <c r="J111" s="771"/>
      <c r="K111" s="776"/>
      <c r="L111" s="776"/>
      <c r="M111" s="776"/>
      <c r="N111" s="776"/>
      <c r="O111" s="776"/>
      <c r="P111" s="776"/>
      <c r="Q111" s="776"/>
      <c r="R111" s="776"/>
      <c r="S111" s="776"/>
      <c r="T111" s="776"/>
      <c r="U111" s="776"/>
      <c r="V111" s="776"/>
      <c r="W111" s="776"/>
      <c r="X111" s="776"/>
      <c r="Y111" s="776"/>
      <c r="Z111" s="776"/>
      <c r="AA111" s="776"/>
      <c r="AB111" s="776"/>
      <c r="AC111" s="776"/>
      <c r="AD111" s="776"/>
      <c r="AE111" s="776"/>
      <c r="AF111" s="776"/>
      <c r="AG111" s="776"/>
      <c r="AH111" s="776"/>
      <c r="AI111" s="776"/>
      <c r="AJ111" s="776"/>
      <c r="AK111" s="776"/>
      <c r="AL111" s="776"/>
      <c r="AM111" s="776"/>
      <c r="AN111" s="776"/>
      <c r="AO111" s="776"/>
      <c r="AP111" s="776"/>
      <c r="AQ111" s="776"/>
      <c r="AR111" s="776"/>
      <c r="AS111" s="776"/>
      <c r="AT111" s="776"/>
      <c r="AU111" s="776"/>
      <c r="AV111" s="776"/>
      <c r="AW111" s="1263"/>
      <c r="AX111" s="770" t="str">
        <f>'ANNUAL SUMMARY'!$B$5</f>
        <v>MANUFACTURER &amp; MODEL</v>
      </c>
      <c r="AY111" s="771"/>
      <c r="AZ111" s="771"/>
      <c r="BA111" s="771"/>
      <c r="BB111" s="771"/>
      <c r="BC111" s="771"/>
      <c r="BD111" s="771"/>
      <c r="BE111" s="771"/>
      <c r="BF111" s="771"/>
      <c r="BG111" s="771"/>
      <c r="BH111" s="776"/>
      <c r="BI111" s="776"/>
      <c r="BJ111" s="776"/>
      <c r="BK111" s="776"/>
      <c r="BL111" s="776"/>
      <c r="BM111" s="776"/>
      <c r="BN111" s="776"/>
      <c r="BO111" s="776"/>
      <c r="BP111" s="776"/>
      <c r="BQ111" s="776"/>
      <c r="BR111" s="776"/>
      <c r="BS111" s="776"/>
      <c r="BT111" s="776"/>
      <c r="BU111" s="776"/>
      <c r="BV111" s="776"/>
      <c r="BW111" s="776"/>
      <c r="BX111" s="776"/>
      <c r="BY111" s="776"/>
      <c r="BZ111" s="776"/>
      <c r="CA111" s="776"/>
      <c r="CB111" s="776"/>
      <c r="CC111" s="776"/>
      <c r="CD111" s="776"/>
      <c r="CE111" s="776"/>
      <c r="CF111" s="776"/>
      <c r="CG111" s="776"/>
      <c r="CH111" s="776"/>
      <c r="CI111" s="776"/>
      <c r="CJ111" s="776"/>
      <c r="CK111" s="776"/>
      <c r="CL111" s="776"/>
      <c r="CM111" s="776"/>
      <c r="CN111" s="776"/>
      <c r="CO111" s="776"/>
      <c r="CP111" s="776"/>
      <c r="CQ111" s="776"/>
      <c r="CR111" s="776"/>
      <c r="CS111" s="776"/>
      <c r="CT111" s="1263"/>
      <c r="CU111" s="1250"/>
      <c r="CV111" s="770" t="str">
        <f>'ANNUAL SUMMARY'!$B$5</f>
        <v>MANUFACTURER &amp; MODEL</v>
      </c>
      <c r="CW111" s="771"/>
      <c r="CX111" s="771"/>
      <c r="CY111" s="771"/>
      <c r="CZ111" s="771"/>
      <c r="DA111" s="771"/>
      <c r="DB111" s="771"/>
      <c r="DC111" s="771"/>
      <c r="DD111" s="771"/>
      <c r="DE111" s="771"/>
      <c r="DF111" s="776"/>
      <c r="DG111" s="776"/>
      <c r="DH111" s="776"/>
      <c r="DI111" s="776"/>
      <c r="DJ111" s="776"/>
      <c r="DK111" s="776"/>
      <c r="DL111" s="776"/>
      <c r="DM111" s="776"/>
      <c r="DN111" s="776"/>
      <c r="DO111" s="776"/>
      <c r="DP111" s="776"/>
      <c r="DQ111" s="776"/>
      <c r="DR111" s="776"/>
      <c r="DS111" s="776"/>
      <c r="DT111" s="776"/>
      <c r="DU111" s="776"/>
      <c r="DV111" s="776"/>
      <c r="DW111" s="776"/>
      <c r="DX111" s="776"/>
      <c r="DY111" s="776"/>
      <c r="DZ111" s="776"/>
      <c r="EA111" s="776"/>
      <c r="EB111" s="776"/>
      <c r="EC111" s="776"/>
      <c r="ED111" s="776"/>
      <c r="EE111" s="776"/>
      <c r="EF111" s="776"/>
      <c r="EG111" s="776"/>
      <c r="EH111" s="776"/>
      <c r="EI111" s="776"/>
      <c r="EJ111" s="776"/>
      <c r="EK111" s="776"/>
      <c r="EL111" s="776"/>
      <c r="EM111" s="776"/>
      <c r="EN111" s="776"/>
      <c r="EO111" s="776"/>
      <c r="EP111" s="776"/>
      <c r="EQ111" s="776"/>
      <c r="ER111" s="1263"/>
      <c r="ES111" s="770" t="str">
        <f>'ANNUAL SUMMARY'!$B$5</f>
        <v>MANUFACTURER &amp; MODEL</v>
      </c>
      <c r="ET111" s="771"/>
      <c r="EU111" s="771"/>
      <c r="EV111" s="771"/>
      <c r="EW111" s="771"/>
      <c r="EX111" s="771"/>
      <c r="EY111" s="771"/>
      <c r="EZ111" s="771"/>
      <c r="FA111" s="771"/>
      <c r="FB111" s="771"/>
      <c r="FC111" s="776"/>
      <c r="FD111" s="776"/>
      <c r="FE111" s="776"/>
      <c r="FF111" s="776"/>
      <c r="FG111" s="776"/>
      <c r="FH111" s="776"/>
      <c r="FI111" s="776"/>
      <c r="FJ111" s="776"/>
      <c r="FK111" s="776"/>
      <c r="FL111" s="776"/>
      <c r="FM111" s="776"/>
      <c r="FN111" s="776"/>
      <c r="FO111" s="776"/>
      <c r="FP111" s="776"/>
      <c r="FQ111" s="776"/>
      <c r="FR111" s="776"/>
      <c r="FS111" s="776"/>
      <c r="FT111" s="776"/>
      <c r="FU111" s="776"/>
      <c r="FV111" s="776"/>
      <c r="FW111" s="776"/>
      <c r="FX111" s="776"/>
      <c r="FY111" s="776"/>
      <c r="FZ111" s="776"/>
      <c r="GA111" s="776"/>
      <c r="GB111" s="776"/>
      <c r="GC111" s="776"/>
      <c r="GD111" s="776"/>
      <c r="GE111" s="776"/>
      <c r="GF111" s="776"/>
      <c r="GG111" s="776"/>
      <c r="GH111" s="776"/>
      <c r="GI111" s="776"/>
      <c r="GJ111" s="776"/>
      <c r="GK111" s="776"/>
      <c r="GL111" s="776"/>
      <c r="GM111" s="776"/>
      <c r="GN111" s="776"/>
      <c r="GO111" s="1263"/>
    </row>
    <row r="112" spans="1:197" ht="5.25" customHeight="1" thickTop="1" x14ac:dyDescent="0.2">
      <c r="A112" s="772"/>
      <c r="B112" s="773"/>
      <c r="C112" s="773"/>
      <c r="D112" s="773"/>
      <c r="E112" s="773"/>
      <c r="F112" s="773"/>
      <c r="G112" s="773"/>
      <c r="H112" s="773"/>
      <c r="I112" s="773"/>
      <c r="J112" s="773"/>
      <c r="K112" s="1116"/>
      <c r="L112" s="1114"/>
      <c r="M112" s="1114"/>
      <c r="N112" s="1114"/>
      <c r="O112" s="1114"/>
      <c r="P112" s="1114"/>
      <c r="Q112" s="1114"/>
      <c r="R112" s="1114"/>
      <c r="S112" s="1114"/>
      <c r="T112" s="1114"/>
      <c r="U112" s="1114"/>
      <c r="V112" s="1114"/>
      <c r="W112" s="1114"/>
      <c r="X112" s="1114"/>
      <c r="Y112" s="1114"/>
      <c r="Z112" s="1114"/>
      <c r="AA112" s="1114"/>
      <c r="AB112" s="1114"/>
      <c r="AC112" s="1115"/>
      <c r="AD112" s="1111"/>
      <c r="AE112" s="762" t="str">
        <f>IF('FRONT PAGE'!$A$1="www.fly-logics.com","PIC",0)</f>
        <v>PIC</v>
      </c>
      <c r="AF112" s="757"/>
      <c r="AG112" s="757"/>
      <c r="AH112" s="760"/>
      <c r="AI112" s="756" t="str">
        <f>IF('FRONT PAGE'!$A$1="www.fly-logics.com","SIC",0)</f>
        <v>SIC</v>
      </c>
      <c r="AJ112" s="757"/>
      <c r="AK112" s="757"/>
      <c r="AL112" s="760"/>
      <c r="AM112" s="756" t="str">
        <f>IF('FRONT PAGE'!$A$1="www.fly-logics.com","INSTRU.",0)</f>
        <v>INSTRU.</v>
      </c>
      <c r="AN112" s="757"/>
      <c r="AO112" s="757"/>
      <c r="AP112" s="757"/>
      <c r="AQ112" s="756" t="str">
        <f>'ANNUAL SUMMARY'!$AR$5</f>
        <v>Landings</v>
      </c>
      <c r="AR112" s="757"/>
      <c r="AS112" s="757"/>
      <c r="AT112" s="757"/>
      <c r="AU112" s="757"/>
      <c r="AV112" s="757"/>
      <c r="AW112" s="1263"/>
      <c r="AX112" s="772"/>
      <c r="AY112" s="773"/>
      <c r="AZ112" s="773"/>
      <c r="BA112" s="773"/>
      <c r="BB112" s="773"/>
      <c r="BC112" s="773"/>
      <c r="BD112" s="773"/>
      <c r="BE112" s="773"/>
      <c r="BF112" s="773"/>
      <c r="BG112" s="773"/>
      <c r="BH112" s="1116"/>
      <c r="BI112" s="1114"/>
      <c r="BJ112" s="1114"/>
      <c r="BK112" s="1114"/>
      <c r="BL112" s="1114"/>
      <c r="BM112" s="1114"/>
      <c r="BN112" s="1114"/>
      <c r="BO112" s="1114"/>
      <c r="BP112" s="1114"/>
      <c r="BQ112" s="1114"/>
      <c r="BR112" s="1114"/>
      <c r="BS112" s="1114"/>
      <c r="BT112" s="1114"/>
      <c r="BU112" s="1114"/>
      <c r="BV112" s="1114"/>
      <c r="BW112" s="1114"/>
      <c r="BX112" s="1114"/>
      <c r="BY112" s="1114"/>
      <c r="BZ112" s="1115"/>
      <c r="CA112" s="1111"/>
      <c r="CB112" s="762" t="str">
        <f>IF('FRONT PAGE'!$A$1="www.fly-logics.com","PIC",0)</f>
        <v>PIC</v>
      </c>
      <c r="CC112" s="757"/>
      <c r="CD112" s="757"/>
      <c r="CE112" s="760"/>
      <c r="CF112" s="756" t="str">
        <f>IF('FRONT PAGE'!$A$1="www.fly-logics.com","SIC",0)</f>
        <v>SIC</v>
      </c>
      <c r="CG112" s="757"/>
      <c r="CH112" s="757"/>
      <c r="CI112" s="760"/>
      <c r="CJ112" s="756" t="str">
        <f>IF('FRONT PAGE'!$A$1="www.fly-logics.com","INSTRU.",0)</f>
        <v>INSTRU.</v>
      </c>
      <c r="CK112" s="757"/>
      <c r="CL112" s="757"/>
      <c r="CM112" s="757"/>
      <c r="CN112" s="756" t="str">
        <f>'ANNUAL SUMMARY'!$AR$5</f>
        <v>Landings</v>
      </c>
      <c r="CO112" s="757"/>
      <c r="CP112" s="757"/>
      <c r="CQ112" s="757"/>
      <c r="CR112" s="757"/>
      <c r="CS112" s="777"/>
      <c r="CT112" s="1263"/>
      <c r="CU112" s="1250"/>
      <c r="CV112" s="772"/>
      <c r="CW112" s="773"/>
      <c r="CX112" s="773"/>
      <c r="CY112" s="773"/>
      <c r="CZ112" s="773"/>
      <c r="DA112" s="773"/>
      <c r="DB112" s="773"/>
      <c r="DC112" s="773"/>
      <c r="DD112" s="773"/>
      <c r="DE112" s="773"/>
      <c r="DF112" s="1116"/>
      <c r="DG112" s="1114"/>
      <c r="DH112" s="1114"/>
      <c r="DI112" s="1114"/>
      <c r="DJ112" s="1114"/>
      <c r="DK112" s="1114"/>
      <c r="DL112" s="1114"/>
      <c r="DM112" s="1114"/>
      <c r="DN112" s="1114"/>
      <c r="DO112" s="1114"/>
      <c r="DP112" s="1114"/>
      <c r="DQ112" s="1114"/>
      <c r="DR112" s="1114"/>
      <c r="DS112" s="1114"/>
      <c r="DT112" s="1114"/>
      <c r="DU112" s="1114"/>
      <c r="DV112" s="1114"/>
      <c r="DW112" s="1114"/>
      <c r="DX112" s="1115"/>
      <c r="DY112" s="1111"/>
      <c r="DZ112" s="762" t="str">
        <f>IF('FRONT PAGE'!$A$1="www.fly-logics.com","PIC",0)</f>
        <v>PIC</v>
      </c>
      <c r="EA112" s="757"/>
      <c r="EB112" s="757"/>
      <c r="EC112" s="760"/>
      <c r="ED112" s="756" t="str">
        <f>IF('FRONT PAGE'!$A$1="www.fly-logics.com","SIC",0)</f>
        <v>SIC</v>
      </c>
      <c r="EE112" s="757"/>
      <c r="EF112" s="757"/>
      <c r="EG112" s="760"/>
      <c r="EH112" s="756" t="str">
        <f>IF('FRONT PAGE'!$A$1="www.fly-logics.com","INSTRU.",0)</f>
        <v>INSTRU.</v>
      </c>
      <c r="EI112" s="757"/>
      <c r="EJ112" s="757"/>
      <c r="EK112" s="757"/>
      <c r="EL112" s="756" t="str">
        <f>'ANNUAL SUMMARY'!$AR$5</f>
        <v>Landings</v>
      </c>
      <c r="EM112" s="757"/>
      <c r="EN112" s="757"/>
      <c r="EO112" s="757"/>
      <c r="EP112" s="757"/>
      <c r="EQ112" s="757"/>
      <c r="ER112" s="1263"/>
      <c r="ES112" s="772"/>
      <c r="ET112" s="773"/>
      <c r="EU112" s="773"/>
      <c r="EV112" s="773"/>
      <c r="EW112" s="773"/>
      <c r="EX112" s="773"/>
      <c r="EY112" s="773"/>
      <c r="EZ112" s="773"/>
      <c r="FA112" s="773"/>
      <c r="FB112" s="773"/>
      <c r="FC112" s="1116"/>
      <c r="FD112" s="1114"/>
      <c r="FE112" s="1114"/>
      <c r="FF112" s="1114"/>
      <c r="FG112" s="1114"/>
      <c r="FH112" s="1114"/>
      <c r="FI112" s="1114"/>
      <c r="FJ112" s="1114"/>
      <c r="FK112" s="1114"/>
      <c r="FL112" s="1114"/>
      <c r="FM112" s="1114"/>
      <c r="FN112" s="1114"/>
      <c r="FO112" s="1114"/>
      <c r="FP112" s="1114"/>
      <c r="FQ112" s="1114"/>
      <c r="FR112" s="1114"/>
      <c r="FS112" s="1114"/>
      <c r="FT112" s="1114"/>
      <c r="FU112" s="1115"/>
      <c r="FV112" s="1111"/>
      <c r="FW112" s="762" t="str">
        <f>IF('FRONT PAGE'!$A$1="www.fly-logics.com","PIC",0)</f>
        <v>PIC</v>
      </c>
      <c r="FX112" s="757"/>
      <c r="FY112" s="757"/>
      <c r="FZ112" s="760"/>
      <c r="GA112" s="756" t="str">
        <f>IF('FRONT PAGE'!$A$1="www.fly-logics.com","SIC",0)</f>
        <v>SIC</v>
      </c>
      <c r="GB112" s="757"/>
      <c r="GC112" s="757"/>
      <c r="GD112" s="760"/>
      <c r="GE112" s="756" t="str">
        <f>IF('FRONT PAGE'!$A$1="www.fly-logics.com","INSTRU.",0)</f>
        <v>INSTRU.</v>
      </c>
      <c r="GF112" s="757"/>
      <c r="GG112" s="757"/>
      <c r="GH112" s="757"/>
      <c r="GI112" s="756" t="str">
        <f>'ANNUAL SUMMARY'!$AR$5</f>
        <v>Landings</v>
      </c>
      <c r="GJ112" s="757"/>
      <c r="GK112" s="757"/>
      <c r="GL112" s="757"/>
      <c r="GM112" s="757"/>
      <c r="GN112" s="777"/>
      <c r="GO112" s="1263"/>
    </row>
    <row r="113" spans="1:197" ht="5.25" customHeight="1" thickBot="1" x14ac:dyDescent="0.25">
      <c r="A113" s="772"/>
      <c r="B113" s="773"/>
      <c r="C113" s="773"/>
      <c r="D113" s="773"/>
      <c r="E113" s="773"/>
      <c r="F113" s="773"/>
      <c r="G113" s="773"/>
      <c r="H113" s="773"/>
      <c r="I113" s="773"/>
      <c r="J113" s="773"/>
      <c r="K113" s="1117"/>
      <c r="L113" s="1112"/>
      <c r="M113" s="1112"/>
      <c r="N113" s="1112"/>
      <c r="O113" s="1112"/>
      <c r="P113" s="1112"/>
      <c r="Q113" s="1112"/>
      <c r="R113" s="1112"/>
      <c r="S113" s="1112"/>
      <c r="T113" s="1112"/>
      <c r="U113" s="1112"/>
      <c r="V113" s="1112"/>
      <c r="W113" s="1112"/>
      <c r="X113" s="1112"/>
      <c r="Y113" s="1112"/>
      <c r="Z113" s="1112"/>
      <c r="AA113" s="1112"/>
      <c r="AB113" s="1112"/>
      <c r="AC113" s="1113"/>
      <c r="AD113" s="1111"/>
      <c r="AE113" s="763"/>
      <c r="AF113" s="759"/>
      <c r="AG113" s="759"/>
      <c r="AH113" s="761"/>
      <c r="AI113" s="758"/>
      <c r="AJ113" s="759"/>
      <c r="AK113" s="759"/>
      <c r="AL113" s="761"/>
      <c r="AM113" s="758"/>
      <c r="AN113" s="759"/>
      <c r="AO113" s="759"/>
      <c r="AP113" s="759"/>
      <c r="AQ113" s="1258"/>
      <c r="AR113" s="1259"/>
      <c r="AS113" s="1259"/>
      <c r="AT113" s="1259"/>
      <c r="AU113" s="1259"/>
      <c r="AV113" s="1259"/>
      <c r="AW113" s="1263"/>
      <c r="AX113" s="772"/>
      <c r="AY113" s="773"/>
      <c r="AZ113" s="773"/>
      <c r="BA113" s="773"/>
      <c r="BB113" s="773"/>
      <c r="BC113" s="773"/>
      <c r="BD113" s="773"/>
      <c r="BE113" s="773"/>
      <c r="BF113" s="773"/>
      <c r="BG113" s="773"/>
      <c r="BH113" s="1117"/>
      <c r="BI113" s="1112"/>
      <c r="BJ113" s="1112"/>
      <c r="BK113" s="1112"/>
      <c r="BL113" s="1112"/>
      <c r="BM113" s="1112"/>
      <c r="BN113" s="1112"/>
      <c r="BO113" s="1112"/>
      <c r="BP113" s="1112"/>
      <c r="BQ113" s="1112"/>
      <c r="BR113" s="1112"/>
      <c r="BS113" s="1112"/>
      <c r="BT113" s="1112"/>
      <c r="BU113" s="1112"/>
      <c r="BV113" s="1112"/>
      <c r="BW113" s="1112"/>
      <c r="BX113" s="1112"/>
      <c r="BY113" s="1112"/>
      <c r="BZ113" s="1113"/>
      <c r="CA113" s="1111"/>
      <c r="CB113" s="763"/>
      <c r="CC113" s="759"/>
      <c r="CD113" s="759"/>
      <c r="CE113" s="761"/>
      <c r="CF113" s="758"/>
      <c r="CG113" s="759"/>
      <c r="CH113" s="759"/>
      <c r="CI113" s="761"/>
      <c r="CJ113" s="758"/>
      <c r="CK113" s="759"/>
      <c r="CL113" s="759"/>
      <c r="CM113" s="759"/>
      <c r="CN113" s="778"/>
      <c r="CO113" s="655"/>
      <c r="CP113" s="655"/>
      <c r="CQ113" s="655"/>
      <c r="CR113" s="655"/>
      <c r="CS113" s="779"/>
      <c r="CT113" s="1263"/>
      <c r="CU113" s="1250"/>
      <c r="CV113" s="772"/>
      <c r="CW113" s="773"/>
      <c r="CX113" s="773"/>
      <c r="CY113" s="773"/>
      <c r="CZ113" s="773"/>
      <c r="DA113" s="773"/>
      <c r="DB113" s="773"/>
      <c r="DC113" s="773"/>
      <c r="DD113" s="773"/>
      <c r="DE113" s="773"/>
      <c r="DF113" s="1117"/>
      <c r="DG113" s="1112"/>
      <c r="DH113" s="1112"/>
      <c r="DI113" s="1112"/>
      <c r="DJ113" s="1112"/>
      <c r="DK113" s="1112"/>
      <c r="DL113" s="1112"/>
      <c r="DM113" s="1112"/>
      <c r="DN113" s="1112"/>
      <c r="DO113" s="1112"/>
      <c r="DP113" s="1112"/>
      <c r="DQ113" s="1112"/>
      <c r="DR113" s="1112"/>
      <c r="DS113" s="1112"/>
      <c r="DT113" s="1112"/>
      <c r="DU113" s="1112"/>
      <c r="DV113" s="1112"/>
      <c r="DW113" s="1112"/>
      <c r="DX113" s="1113"/>
      <c r="DY113" s="1111"/>
      <c r="DZ113" s="763"/>
      <c r="EA113" s="759"/>
      <c r="EB113" s="759"/>
      <c r="EC113" s="761"/>
      <c r="ED113" s="758"/>
      <c r="EE113" s="759"/>
      <c r="EF113" s="759"/>
      <c r="EG113" s="761"/>
      <c r="EH113" s="758"/>
      <c r="EI113" s="759"/>
      <c r="EJ113" s="759"/>
      <c r="EK113" s="759"/>
      <c r="EL113" s="1258"/>
      <c r="EM113" s="1259"/>
      <c r="EN113" s="1259"/>
      <c r="EO113" s="1259"/>
      <c r="EP113" s="1259"/>
      <c r="EQ113" s="1259"/>
      <c r="ER113" s="1263"/>
      <c r="ES113" s="772"/>
      <c r="ET113" s="773"/>
      <c r="EU113" s="773"/>
      <c r="EV113" s="773"/>
      <c r="EW113" s="773"/>
      <c r="EX113" s="773"/>
      <c r="EY113" s="773"/>
      <c r="EZ113" s="773"/>
      <c r="FA113" s="773"/>
      <c r="FB113" s="773"/>
      <c r="FC113" s="1117"/>
      <c r="FD113" s="1112"/>
      <c r="FE113" s="1112"/>
      <c r="FF113" s="1112"/>
      <c r="FG113" s="1112"/>
      <c r="FH113" s="1112"/>
      <c r="FI113" s="1112"/>
      <c r="FJ113" s="1112"/>
      <c r="FK113" s="1112"/>
      <c r="FL113" s="1112"/>
      <c r="FM113" s="1112"/>
      <c r="FN113" s="1112"/>
      <c r="FO113" s="1112"/>
      <c r="FP113" s="1112"/>
      <c r="FQ113" s="1112"/>
      <c r="FR113" s="1112"/>
      <c r="FS113" s="1112"/>
      <c r="FT113" s="1112"/>
      <c r="FU113" s="1113"/>
      <c r="FV113" s="1111"/>
      <c r="FW113" s="763"/>
      <c r="FX113" s="759"/>
      <c r="FY113" s="759"/>
      <c r="FZ113" s="761"/>
      <c r="GA113" s="758"/>
      <c r="GB113" s="759"/>
      <c r="GC113" s="759"/>
      <c r="GD113" s="761"/>
      <c r="GE113" s="758"/>
      <c r="GF113" s="759"/>
      <c r="GG113" s="759"/>
      <c r="GH113" s="759"/>
      <c r="GI113" s="778"/>
      <c r="GJ113" s="655"/>
      <c r="GK113" s="655"/>
      <c r="GL113" s="655"/>
      <c r="GM113" s="655"/>
      <c r="GN113" s="779"/>
      <c r="GO113" s="1263"/>
    </row>
    <row r="114" spans="1:197" ht="5.25" customHeight="1" x14ac:dyDescent="0.25">
      <c r="A114" s="774"/>
      <c r="B114" s="775"/>
      <c r="C114" s="775"/>
      <c r="D114" s="775"/>
      <c r="E114" s="775"/>
      <c r="F114" s="775"/>
      <c r="G114" s="775"/>
      <c r="H114" s="775"/>
      <c r="I114" s="775"/>
      <c r="J114" s="775"/>
      <c r="K114" s="799"/>
      <c r="L114" s="799"/>
      <c r="M114" s="799"/>
      <c r="N114" s="799"/>
      <c r="O114" s="799"/>
      <c r="P114" s="799"/>
      <c r="Q114" s="799"/>
      <c r="R114" s="799"/>
      <c r="S114" s="799"/>
      <c r="T114" s="799"/>
      <c r="U114" s="799"/>
      <c r="V114" s="799"/>
      <c r="W114" s="799"/>
      <c r="X114" s="799"/>
      <c r="Y114" s="799"/>
      <c r="Z114" s="799"/>
      <c r="AA114" s="799"/>
      <c r="AB114" s="799"/>
      <c r="AC114" s="799"/>
      <c r="AD114" s="800"/>
      <c r="AE114" s="763"/>
      <c r="AF114" s="759"/>
      <c r="AG114" s="759"/>
      <c r="AH114" s="761"/>
      <c r="AI114" s="758"/>
      <c r="AJ114" s="759"/>
      <c r="AK114" s="759"/>
      <c r="AL114" s="761"/>
      <c r="AM114" s="758"/>
      <c r="AN114" s="759"/>
      <c r="AO114" s="759"/>
      <c r="AP114" s="759"/>
      <c r="AQ114" s="780" t="str">
        <f>'ANNUAL SUMMARY'!$AR$7</f>
        <v>D</v>
      </c>
      <c r="AR114" s="781"/>
      <c r="AS114" s="781"/>
      <c r="AT114" s="780" t="str">
        <f>'ANNUAL SUMMARY'!$AU$7</f>
        <v>N</v>
      </c>
      <c r="AU114" s="781"/>
      <c r="AV114" s="781"/>
      <c r="AW114" s="1263"/>
      <c r="AX114" s="774"/>
      <c r="AY114" s="775"/>
      <c r="AZ114" s="775"/>
      <c r="BA114" s="775"/>
      <c r="BB114" s="775"/>
      <c r="BC114" s="775"/>
      <c r="BD114" s="775"/>
      <c r="BE114" s="775"/>
      <c r="BF114" s="775"/>
      <c r="BG114" s="775"/>
      <c r="BH114" s="799"/>
      <c r="BI114" s="799"/>
      <c r="BJ114" s="799"/>
      <c r="BK114" s="799"/>
      <c r="BL114" s="799"/>
      <c r="BM114" s="799"/>
      <c r="BN114" s="799"/>
      <c r="BO114" s="799"/>
      <c r="BP114" s="799"/>
      <c r="BQ114" s="799"/>
      <c r="BR114" s="799"/>
      <c r="BS114" s="799"/>
      <c r="BT114" s="799"/>
      <c r="BU114" s="799"/>
      <c r="BV114" s="799"/>
      <c r="BW114" s="799"/>
      <c r="BX114" s="799"/>
      <c r="BY114" s="799"/>
      <c r="BZ114" s="799"/>
      <c r="CA114" s="800"/>
      <c r="CB114" s="763"/>
      <c r="CC114" s="759"/>
      <c r="CD114" s="759"/>
      <c r="CE114" s="761"/>
      <c r="CF114" s="758"/>
      <c r="CG114" s="759"/>
      <c r="CH114" s="759"/>
      <c r="CI114" s="761"/>
      <c r="CJ114" s="758"/>
      <c r="CK114" s="759"/>
      <c r="CL114" s="759"/>
      <c r="CM114" s="759"/>
      <c r="CN114" s="780" t="str">
        <f>'ANNUAL SUMMARY'!$AR$7</f>
        <v>D</v>
      </c>
      <c r="CO114" s="781"/>
      <c r="CP114" s="781"/>
      <c r="CQ114" s="780" t="str">
        <f>'ANNUAL SUMMARY'!$AU$7</f>
        <v>N</v>
      </c>
      <c r="CR114" s="781"/>
      <c r="CS114" s="781"/>
      <c r="CT114" s="1263"/>
      <c r="CU114" s="1250"/>
      <c r="CV114" s="774"/>
      <c r="CW114" s="775"/>
      <c r="CX114" s="775"/>
      <c r="CY114" s="775"/>
      <c r="CZ114" s="775"/>
      <c r="DA114" s="775"/>
      <c r="DB114" s="775"/>
      <c r="DC114" s="775"/>
      <c r="DD114" s="775"/>
      <c r="DE114" s="775"/>
      <c r="DF114" s="799"/>
      <c r="DG114" s="799"/>
      <c r="DH114" s="799"/>
      <c r="DI114" s="799"/>
      <c r="DJ114" s="799"/>
      <c r="DK114" s="799"/>
      <c r="DL114" s="799"/>
      <c r="DM114" s="799"/>
      <c r="DN114" s="799"/>
      <c r="DO114" s="799"/>
      <c r="DP114" s="799"/>
      <c r="DQ114" s="799"/>
      <c r="DR114" s="799"/>
      <c r="DS114" s="799"/>
      <c r="DT114" s="799"/>
      <c r="DU114" s="799"/>
      <c r="DV114" s="799"/>
      <c r="DW114" s="799"/>
      <c r="DX114" s="799"/>
      <c r="DY114" s="800"/>
      <c r="DZ114" s="763"/>
      <c r="EA114" s="759"/>
      <c r="EB114" s="759"/>
      <c r="EC114" s="761"/>
      <c r="ED114" s="758"/>
      <c r="EE114" s="759"/>
      <c r="EF114" s="759"/>
      <c r="EG114" s="761"/>
      <c r="EH114" s="758"/>
      <c r="EI114" s="759"/>
      <c r="EJ114" s="759"/>
      <c r="EK114" s="759"/>
      <c r="EL114" s="780" t="str">
        <f>'ANNUAL SUMMARY'!$AR$7</f>
        <v>D</v>
      </c>
      <c r="EM114" s="781"/>
      <c r="EN114" s="781"/>
      <c r="EO114" s="780" t="str">
        <f>'ANNUAL SUMMARY'!$AU$7</f>
        <v>N</v>
      </c>
      <c r="EP114" s="781"/>
      <c r="EQ114" s="781"/>
      <c r="ER114" s="1263"/>
      <c r="ES114" s="774"/>
      <c r="ET114" s="775"/>
      <c r="EU114" s="775"/>
      <c r="EV114" s="775"/>
      <c r="EW114" s="775"/>
      <c r="EX114" s="775"/>
      <c r="EY114" s="775"/>
      <c r="EZ114" s="775"/>
      <c r="FA114" s="775"/>
      <c r="FB114" s="775"/>
      <c r="FC114" s="799"/>
      <c r="FD114" s="799"/>
      <c r="FE114" s="799"/>
      <c r="FF114" s="799"/>
      <c r="FG114" s="799"/>
      <c r="FH114" s="799"/>
      <c r="FI114" s="799"/>
      <c r="FJ114" s="799"/>
      <c r="FK114" s="799"/>
      <c r="FL114" s="799"/>
      <c r="FM114" s="799"/>
      <c r="FN114" s="799"/>
      <c r="FO114" s="799"/>
      <c r="FP114" s="799"/>
      <c r="FQ114" s="799"/>
      <c r="FR114" s="799"/>
      <c r="FS114" s="799"/>
      <c r="FT114" s="799"/>
      <c r="FU114" s="799"/>
      <c r="FV114" s="800"/>
      <c r="FW114" s="763"/>
      <c r="FX114" s="759"/>
      <c r="FY114" s="759"/>
      <c r="FZ114" s="761"/>
      <c r="GA114" s="758"/>
      <c r="GB114" s="759"/>
      <c r="GC114" s="759"/>
      <c r="GD114" s="761"/>
      <c r="GE114" s="758"/>
      <c r="GF114" s="759"/>
      <c r="GG114" s="759"/>
      <c r="GH114" s="759"/>
      <c r="GI114" s="780" t="str">
        <f>'ANNUAL SUMMARY'!$AR$7</f>
        <v>D</v>
      </c>
      <c r="GJ114" s="781"/>
      <c r="GK114" s="781"/>
      <c r="GL114" s="780" t="str">
        <f>'ANNUAL SUMMARY'!$AU$7</f>
        <v>N</v>
      </c>
      <c r="GM114" s="781"/>
      <c r="GN114" s="781"/>
      <c r="GO114" s="1263"/>
    </row>
    <row r="115" spans="1:197" ht="5.25" customHeight="1" thickBot="1" x14ac:dyDescent="0.25">
      <c r="A115" s="801"/>
      <c r="B115" s="802"/>
      <c r="C115" s="802"/>
      <c r="D115" s="802"/>
      <c r="E115" s="802"/>
      <c r="F115" s="802"/>
      <c r="G115" s="802"/>
      <c r="H115" s="802"/>
      <c r="I115" s="802"/>
      <c r="J115" s="802"/>
      <c r="K115" s="802"/>
      <c r="L115" s="802"/>
      <c r="M115" s="802"/>
      <c r="N115" s="802"/>
      <c r="O115" s="802"/>
      <c r="P115" s="802"/>
      <c r="Q115" s="802"/>
      <c r="R115" s="802"/>
      <c r="S115" s="802"/>
      <c r="T115" s="802"/>
      <c r="U115" s="802"/>
      <c r="V115" s="802"/>
      <c r="W115" s="802"/>
      <c r="X115" s="802"/>
      <c r="Y115" s="802"/>
      <c r="Z115" s="802"/>
      <c r="AA115" s="802"/>
      <c r="AB115" s="802"/>
      <c r="AC115" s="802"/>
      <c r="AD115" s="802"/>
      <c r="AE115" s="1252"/>
      <c r="AF115" s="1253"/>
      <c r="AG115" s="1253"/>
      <c r="AH115" s="1254"/>
      <c r="AI115" s="1255"/>
      <c r="AJ115" s="1253"/>
      <c r="AK115" s="1253"/>
      <c r="AL115" s="1254"/>
      <c r="AM115" s="1255"/>
      <c r="AN115" s="1253"/>
      <c r="AO115" s="1253"/>
      <c r="AP115" s="1253"/>
      <c r="AQ115" s="1255"/>
      <c r="AR115" s="1253"/>
      <c r="AS115" s="1253"/>
      <c r="AT115" s="1255"/>
      <c r="AU115" s="1253"/>
      <c r="AV115" s="1253"/>
      <c r="AW115" s="1263"/>
      <c r="AX115" s="801"/>
      <c r="AY115" s="802"/>
      <c r="AZ115" s="802"/>
      <c r="BA115" s="802"/>
      <c r="BB115" s="802"/>
      <c r="BC115" s="802"/>
      <c r="BD115" s="802"/>
      <c r="BE115" s="802"/>
      <c r="BF115" s="802"/>
      <c r="BG115" s="802"/>
      <c r="BH115" s="802"/>
      <c r="BI115" s="802"/>
      <c r="BJ115" s="802"/>
      <c r="BK115" s="802"/>
      <c r="BL115" s="802"/>
      <c r="BM115" s="802"/>
      <c r="BN115" s="802"/>
      <c r="BO115" s="802"/>
      <c r="BP115" s="802"/>
      <c r="BQ115" s="802"/>
      <c r="BR115" s="802"/>
      <c r="BS115" s="802"/>
      <c r="BT115" s="802"/>
      <c r="BU115" s="802"/>
      <c r="BV115" s="802"/>
      <c r="BW115" s="802"/>
      <c r="BX115" s="802"/>
      <c r="BY115" s="802"/>
      <c r="BZ115" s="802"/>
      <c r="CA115" s="802"/>
      <c r="CB115" s="763"/>
      <c r="CC115" s="759"/>
      <c r="CD115" s="759"/>
      <c r="CE115" s="761"/>
      <c r="CF115" s="758"/>
      <c r="CG115" s="759"/>
      <c r="CH115" s="759"/>
      <c r="CI115" s="761"/>
      <c r="CJ115" s="758"/>
      <c r="CK115" s="759"/>
      <c r="CL115" s="759"/>
      <c r="CM115" s="759"/>
      <c r="CN115" s="758"/>
      <c r="CO115" s="759"/>
      <c r="CP115" s="759"/>
      <c r="CQ115" s="758"/>
      <c r="CR115" s="759"/>
      <c r="CS115" s="759"/>
      <c r="CT115" s="1263"/>
      <c r="CU115" s="1250"/>
      <c r="CV115" s="801"/>
      <c r="CW115" s="802"/>
      <c r="CX115" s="802"/>
      <c r="CY115" s="802"/>
      <c r="CZ115" s="802"/>
      <c r="DA115" s="802"/>
      <c r="DB115" s="802"/>
      <c r="DC115" s="802"/>
      <c r="DD115" s="802"/>
      <c r="DE115" s="802"/>
      <c r="DF115" s="802"/>
      <c r="DG115" s="802"/>
      <c r="DH115" s="802"/>
      <c r="DI115" s="802"/>
      <c r="DJ115" s="802"/>
      <c r="DK115" s="802"/>
      <c r="DL115" s="802"/>
      <c r="DM115" s="802"/>
      <c r="DN115" s="802"/>
      <c r="DO115" s="802"/>
      <c r="DP115" s="802"/>
      <c r="DQ115" s="802"/>
      <c r="DR115" s="802"/>
      <c r="DS115" s="802"/>
      <c r="DT115" s="802"/>
      <c r="DU115" s="802"/>
      <c r="DV115" s="802"/>
      <c r="DW115" s="802"/>
      <c r="DX115" s="802"/>
      <c r="DY115" s="802"/>
      <c r="DZ115" s="1252"/>
      <c r="EA115" s="1253"/>
      <c r="EB115" s="1253"/>
      <c r="EC115" s="1254"/>
      <c r="ED115" s="1255"/>
      <c r="EE115" s="1253"/>
      <c r="EF115" s="1253"/>
      <c r="EG115" s="1254"/>
      <c r="EH115" s="1255"/>
      <c r="EI115" s="1253"/>
      <c r="EJ115" s="1253"/>
      <c r="EK115" s="1253"/>
      <c r="EL115" s="1255"/>
      <c r="EM115" s="1253"/>
      <c r="EN115" s="1253"/>
      <c r="EO115" s="1255"/>
      <c r="EP115" s="1253"/>
      <c r="EQ115" s="1253"/>
      <c r="ER115" s="1263"/>
      <c r="ES115" s="801"/>
      <c r="ET115" s="802"/>
      <c r="EU115" s="802"/>
      <c r="EV115" s="802"/>
      <c r="EW115" s="802"/>
      <c r="EX115" s="802"/>
      <c r="EY115" s="802"/>
      <c r="EZ115" s="802"/>
      <c r="FA115" s="802"/>
      <c r="FB115" s="802"/>
      <c r="FC115" s="802"/>
      <c r="FD115" s="802"/>
      <c r="FE115" s="802"/>
      <c r="FF115" s="802"/>
      <c r="FG115" s="802"/>
      <c r="FH115" s="802"/>
      <c r="FI115" s="802"/>
      <c r="FJ115" s="802"/>
      <c r="FK115" s="802"/>
      <c r="FL115" s="802"/>
      <c r="FM115" s="802"/>
      <c r="FN115" s="802"/>
      <c r="FO115" s="802"/>
      <c r="FP115" s="802"/>
      <c r="FQ115" s="802"/>
      <c r="FR115" s="802"/>
      <c r="FS115" s="802"/>
      <c r="FT115" s="802"/>
      <c r="FU115" s="802"/>
      <c r="FV115" s="802"/>
      <c r="FW115" s="763"/>
      <c r="FX115" s="759"/>
      <c r="FY115" s="759"/>
      <c r="FZ115" s="761"/>
      <c r="GA115" s="758"/>
      <c r="GB115" s="759"/>
      <c r="GC115" s="759"/>
      <c r="GD115" s="761"/>
      <c r="GE115" s="758"/>
      <c r="GF115" s="759"/>
      <c r="GG115" s="759"/>
      <c r="GH115" s="759"/>
      <c r="GI115" s="758"/>
      <c r="GJ115" s="759"/>
      <c r="GK115" s="759"/>
      <c r="GL115" s="758"/>
      <c r="GM115" s="759"/>
      <c r="GN115" s="759"/>
      <c r="GO115" s="1263"/>
    </row>
    <row r="116" spans="1:197" ht="8.25" customHeight="1" thickTop="1" x14ac:dyDescent="0.25">
      <c r="A116" s="154"/>
      <c r="B116" s="842" t="str">
        <f>'ANNUAL SUMMARY'!$C$13</f>
        <v>TIME OF FLIGHT</v>
      </c>
      <c r="C116" s="771"/>
      <c r="D116" s="771"/>
      <c r="E116" s="771"/>
      <c r="F116" s="771"/>
      <c r="G116" s="771"/>
      <c r="H116" s="771"/>
      <c r="I116" s="771"/>
      <c r="J116" s="771"/>
      <c r="K116" s="771"/>
      <c r="L116" s="833"/>
      <c r="M116" s="6"/>
      <c r="N116" s="770" t="str">
        <f>'ANNUAL SUMMARY'!$O$13</f>
        <v>AVERANGE TIME</v>
      </c>
      <c r="O116" s="771"/>
      <c r="P116" s="771"/>
      <c r="Q116" s="771"/>
      <c r="R116" s="771"/>
      <c r="S116" s="771"/>
      <c r="T116" s="771"/>
      <c r="U116" s="771"/>
      <c r="V116" s="771"/>
      <c r="W116" s="771"/>
      <c r="X116" s="833"/>
      <c r="Y116" s="15"/>
      <c r="Z116" s="816" t="str">
        <f>IF('FRONT PAGE'!$A$1="www.fly-logics.com","B.Anterior",0)</f>
        <v>B.Anterior</v>
      </c>
      <c r="AA116" s="817"/>
      <c r="AB116" s="817"/>
      <c r="AC116" s="817"/>
      <c r="AD116" s="817"/>
      <c r="AE116" s="847">
        <f>SUMIF('PREVIOUS LOGS'!$K$6,K112,'PREVIOUS LOGS'!$AE$50)+SUMIF('PREVIOUS LOGS'!$K$59,$K$6,'PREVIOUS LOGS'!$AE$103)+SUMIF('PREVIOUS LOGS'!$K$112,K112,'PREVIOUS LOGS'!$AE$156)+SUMIF('PREVIOUS LOGS'!$K$165,K112,'PREVIOUS LOGS'!$AE$209)+SUMIF('PREVIOUS LOGS'!$K$218,K112,'PREVIOUS LOGS'!$AE$262)+SUMIF('PREVIOUS LOGS'!$K$271,K112,'PREVIOUS LOGS'!$AE$315)+SUMIF('PREVIOUS LOGS'!$K$324,K112,'PREVIOUS LOGS'!$AE$368)+SUMIF('PREVIOUS LOGS'!$BH$6,K112,'PREVIOUS LOGS'!$CB$50)+SUMIF('PREVIOUS LOGS'!$BH$59,$K$6,'PREVIOUS LOGS'!$CB$103)+SUMIF('PREVIOUS LOGS'!$BH$112,K112,'PREVIOUS LOGS'!$CB$156)+SUMIF('PREVIOUS LOGS'!$BH$165,K112,'PREVIOUS LOGS'!$CB$209)+SUMIF('PREVIOUS LOGS'!$BH$218,K112,'PREVIOUS LOGS'!$CB$262)+SUMIF('PREVIOUS LOGS'!$BH$271,K112,'PREVIOUS LOGS'!$CB$315)+SUMIF('PREVIOUS LOGS'!$BH$324,K112,'PREVIOUS LOGS'!$CB$368)+SUMIF('PREVIOUS LOGS'!$DF$6,K112,'PREVIOUS LOGS'!$DZ$50)+SUMIF('PREVIOUS LOGS'!$DF$59,$K$6,'PREVIOUS LOGS'!$DZ$103)+SUMIF('PREVIOUS LOGS'!$DF$112,K112,'PREVIOUS LOGS'!$DZ$156)+SUMIF('PREVIOUS LOGS'!$DF$165,K112,'PREVIOUS LOGS'!$DZ$209)+SUMIF('PREVIOUS LOGS'!$DF$218,K112,'PREVIOUS LOGS'!$DZ$262)+SUMIF('PREVIOUS LOGS'!$DF$271,K112,'PREVIOUS LOGS'!$DZ$315)+SUMIF('PREVIOUS LOGS'!$DF$324,K112,'PREVIOUS LOGS'!$DZ$368)+SUMIF('PREVIOUS LOGS'!$FC$6,K112,'PREVIOUS LOGS'!$FW$50)+SUMIF('PREVIOUS LOGS'!$FC$59,$K$6,'PREVIOUS LOGS'!$FW$103)+SUMIF('PREVIOUS LOGS'!$FC$112,K112,'PREVIOUS LOGS'!$FW$156)+SUMIF('PREVIOUS LOGS'!$FC$165,K112,'PREVIOUS LOGS'!$FW$209)+SUMIF('PREVIOUS LOGS'!$FC$218,K112,'PREVIOUS LOGS'!$FW$262)+SUMIF('PREVIOUS LOGS'!$FC$271,K112,'PREVIOUS LOGS'!$FW$315)+SUMIF('PREVIOUS LOGS'!$FC$324,K112,'PREVIOUS LOGS'!$FW$368)</f>
        <v>0</v>
      </c>
      <c r="AF116" s="848"/>
      <c r="AG116" s="848"/>
      <c r="AH116" s="849"/>
      <c r="AI116" s="847">
        <f>SUMIF('PREVIOUS LOGS'!$K$6,K112,'PREVIOUS LOGS'!$AI$50)+SUMIF('PREVIOUS LOGS'!$K$59,$K$6,'PREVIOUS LOGS'!$AI$103)+SUMIF('PREVIOUS LOGS'!$K$112,K112,'PREVIOUS LOGS'!$AI$156)+SUMIF('PREVIOUS LOGS'!$K$165,K112,'PREVIOUS LOGS'!$AI$209)+SUMIF('PREVIOUS LOGS'!$K$218,K112,'PREVIOUS LOGS'!$AI$262)+SUMIF('PREVIOUS LOGS'!$K$271,K112,'PREVIOUS LOGS'!$AI$315)+SUMIF('PREVIOUS LOGS'!$K$324,K112,'PREVIOUS LOGS'!$AI$368)+SUMIF('PREVIOUS LOGS'!$BH$6,K112,'PREVIOUS LOGS'!$CF$50)+SUMIF('PREVIOUS LOGS'!$BH$59,$K$6,'PREVIOUS LOGS'!$CF$103)+SUMIF('PREVIOUS LOGS'!$BH$112,K112,'PREVIOUS LOGS'!$CF$156)+SUMIF('PREVIOUS LOGS'!$BH$165,K112,'PREVIOUS LOGS'!$CF$209)+SUMIF('PREVIOUS LOGS'!$BH$218,K112,'PREVIOUS LOGS'!$CF$262)+SUMIF('PREVIOUS LOGS'!$BH$271,K112,'PREVIOUS LOGS'!$CF$315)+SUMIF('PREVIOUS LOGS'!$BH$324,K112,'PREVIOUS LOGS'!$CF$368)+SUMIF('PREVIOUS LOGS'!$DF$6,K112,'PREVIOUS LOGS'!$ED$50)+SUMIF('PREVIOUS LOGS'!$DF$59,$K$6,'PREVIOUS LOGS'!$ED$103)+SUMIF('PREVIOUS LOGS'!$DF$112,K112,'PREVIOUS LOGS'!$ED$156)+SUMIF('PREVIOUS LOGS'!$DF$165,K112,'PREVIOUS LOGS'!$ED$209)+SUMIF('PREVIOUS LOGS'!$DF$218,K112,'PREVIOUS LOGS'!$ED$262)+SUMIF('PREVIOUS LOGS'!$DF$271,K112,'PREVIOUS LOGS'!$ED$315)+SUMIF('PREVIOUS LOGS'!$DF$324,K112,'PREVIOUS LOGS'!$ED$368)+SUMIF('PREVIOUS LOGS'!$FC$6,K112,'PREVIOUS LOGS'!$GA$50)+SUMIF('PREVIOUS LOGS'!$FC$59,$K$6,'PREVIOUS LOGS'!$GA$103)+SUMIF('PREVIOUS LOGS'!$FC$112,K112,'PREVIOUS LOGS'!$GA$156)+SUMIF('PREVIOUS LOGS'!$FC$165,K112,'PREVIOUS LOGS'!$GA$209)+SUMIF('PREVIOUS LOGS'!$FC$218,K112,'PREVIOUS LOGS'!$GA$262)+SUMIF('PREVIOUS LOGS'!$FC$271,K112,'PREVIOUS LOGS'!$GA$315)+SUMIF('PREVIOUS LOGS'!$FC$324,K112,'PREVIOUS LOGS'!$GA$368)</f>
        <v>0</v>
      </c>
      <c r="AJ116" s="848"/>
      <c r="AK116" s="848"/>
      <c r="AL116" s="849"/>
      <c r="AM116" s="847">
        <f>SUMIF('PREVIOUS LOGS'!$K$6,K112,'PREVIOUS LOGS'!$AM$50)+SUMIF('PREVIOUS LOGS'!$K$59,$K$6,'PREVIOUS LOGS'!$AM$103)+SUMIF('PREVIOUS LOGS'!$K$112,K112,'PREVIOUS LOGS'!$AM$156)+SUMIF('PREVIOUS LOGS'!$K$165,K112,'PREVIOUS LOGS'!$AM$209)+SUMIF('PREVIOUS LOGS'!$K$218,K112,'PREVIOUS LOGS'!$AM$262)+SUMIF('PREVIOUS LOGS'!$K$271,K112,'PREVIOUS LOGS'!$AM$315)+SUMIF('PREVIOUS LOGS'!$K$324,K112,'PREVIOUS LOGS'!$AM$368)+SUMIF('PREVIOUS LOGS'!$BH$6,K112,'PREVIOUS LOGS'!$CJ$50)+SUMIF('PREVIOUS LOGS'!$BH$59,$K$6,'PREVIOUS LOGS'!$CJ$103)+SUMIF('PREVIOUS LOGS'!$BH$112,K112,'PREVIOUS LOGS'!$CJ$156)+SUMIF('PREVIOUS LOGS'!$BH$165,K112,'PREVIOUS LOGS'!$CJ$209)+SUMIF('PREVIOUS LOGS'!$BH$218,K112,'PREVIOUS LOGS'!$CJ$262)+SUMIF('PREVIOUS LOGS'!$BH$271,K112,'PREVIOUS LOGS'!$CJ$315)+SUMIF('PREVIOUS LOGS'!$BH$324,K112,'PREVIOUS LOGS'!$CJ$368)+SUMIF('PREVIOUS LOGS'!$DF$6,K112,'PREVIOUS LOGS'!$EH$50)+SUMIF('PREVIOUS LOGS'!$DF$59,$K$6,'PREVIOUS LOGS'!$EH$103)+SUMIF('PREVIOUS LOGS'!$DF$112,K112,'PREVIOUS LOGS'!$EH$156)+SUMIF('PREVIOUS LOGS'!$DF$165,K112,'PREVIOUS LOGS'!$EH$209)+SUMIF('PREVIOUS LOGS'!$DF$218,K112,'PREVIOUS LOGS'!$EH$262)+SUMIF('PREVIOUS LOGS'!$DF$271,K112,'PREVIOUS LOGS'!$EH$315)+SUMIF('PREVIOUS LOGS'!$DF$324,K112,'PREVIOUS LOGS'!$EH$368)+SUMIF('PREVIOUS LOGS'!$FC$6,K112,'PREVIOUS LOGS'!$GE$50)+SUMIF('PREVIOUS LOGS'!$FC$59,$K$6,'PREVIOUS LOGS'!$GE$103)+SUMIF('PREVIOUS LOGS'!$FC$112,K112,'PREVIOUS LOGS'!$GE$156)+SUMIF('PREVIOUS LOGS'!$FC$165,K112,'PREVIOUS LOGS'!$GE$209)+SUMIF('PREVIOUS LOGS'!$FC$218,K112,'PREVIOUS LOGS'!$GE$262)+SUMIF('PREVIOUS LOGS'!$FC$271,K112,'PREVIOUS LOGS'!$GE$315)+SUMIF('PREVIOUS LOGS'!$FC$324,K112,'PREVIOUS LOGS'!$GE$368)</f>
        <v>0</v>
      </c>
      <c r="AN116" s="848"/>
      <c r="AO116" s="848"/>
      <c r="AP116" s="849"/>
      <c r="AQ116" s="853">
        <f>SUMIF('PREVIOUS LOGS'!$K$6,K112,'PREVIOUS LOGS'!$AQ$50)+SUMIF('PREVIOUS LOGS'!$K$59,$K$6,'PREVIOUS LOGS'!$AQ$103)+SUMIF('PREVIOUS LOGS'!$K$112,K112,'PREVIOUS LOGS'!$AQ$156)+SUMIF('PREVIOUS LOGS'!$K$165,K112,'PREVIOUS LOGS'!$AQ$209)+SUMIF('PREVIOUS LOGS'!$K$218,K112,'PREVIOUS LOGS'!$AQ$262)+SUMIF('PREVIOUS LOGS'!$K$271,K112,'PREVIOUS LOGS'!$AQ$315)+SUMIF('PREVIOUS LOGS'!$K$324,K112,'PREVIOUS LOGS'!$AQ$368)+SUMIF('PREVIOUS LOGS'!$BH$6,K112,'PREVIOUS LOGS'!$CN$50)+SUMIF('PREVIOUS LOGS'!$BH$59,$K$6,'PREVIOUS LOGS'!$CN$103)+SUMIF('PREVIOUS LOGS'!$BH$112,K112,'PREVIOUS LOGS'!$CN$156)+SUMIF('PREVIOUS LOGS'!$BH$165,K112,'PREVIOUS LOGS'!$CN$209)+SUMIF('PREVIOUS LOGS'!$BH$218,K112,'PREVIOUS LOGS'!$CN$262)+SUMIF('PREVIOUS LOGS'!$BH$271,K112,'PREVIOUS LOGS'!$CN$315)+SUMIF('PREVIOUS LOGS'!$BH$324,K112,'PREVIOUS LOGS'!$CN$368)+SUMIF('PREVIOUS LOGS'!$DF$6,K112,'PREVIOUS LOGS'!$EL$50)+SUMIF('PREVIOUS LOGS'!$DF$59,$K$6,'PREVIOUS LOGS'!$EL$103)+SUMIF('PREVIOUS LOGS'!$DF$112,K112,'PREVIOUS LOGS'!$EL$156)+SUMIF('PREVIOUS LOGS'!$DF$165,K112,'PREVIOUS LOGS'!$EL$209)+SUMIF('PREVIOUS LOGS'!$DF$218,K112,'PREVIOUS LOGS'!$EL$262)+SUMIF('PREVIOUS LOGS'!$DF$271,K112,'PREVIOUS LOGS'!$EL$315)+SUMIF('PREVIOUS LOGS'!$DF$324,K112,'PREVIOUS LOGS'!$EL$368)+SUMIF('PREVIOUS LOGS'!$FC$6,K112,'PREVIOUS LOGS'!$GI$50)+SUMIF('PREVIOUS LOGS'!$FC$59,$K$6,'PREVIOUS LOGS'!$GI$103)+SUMIF('PREVIOUS LOGS'!$FC$112,K112,'PREVIOUS LOGS'!$GI$156)+SUMIF('PREVIOUS LOGS'!$FC$165,K112,'PREVIOUS LOGS'!$GI$209)+SUMIF('PREVIOUS LOGS'!$FC$218,K112,'PREVIOUS LOGS'!$GI$262)+SUMIF('PREVIOUS LOGS'!$FC$271,K112,'PREVIOUS LOGS'!$GI$315)+SUMIF('PREVIOUS LOGS'!$FC$324,K112,'PREVIOUS LOGS'!$GI$368)</f>
        <v>0</v>
      </c>
      <c r="AR116" s="854"/>
      <c r="AS116" s="855"/>
      <c r="AT116" s="853">
        <f>SUMIF('PREVIOUS LOGS'!$K$6,K112,'PREVIOUS LOGS'!$AT$50)+SUMIF('PREVIOUS LOGS'!$K$59,$K$6,'PREVIOUS LOGS'!$AT$103)+SUMIF('PREVIOUS LOGS'!$K$112,K112,'PREVIOUS LOGS'!$AT$156)+SUMIF('PREVIOUS LOGS'!$K$165,K112,'PREVIOUS LOGS'!$AT$209)+SUMIF('PREVIOUS LOGS'!$K$218,K112,'PREVIOUS LOGS'!$AT$262)+SUMIF('PREVIOUS LOGS'!$K$271,K112,'PREVIOUS LOGS'!$AT$315)+SUMIF('PREVIOUS LOGS'!$K$324,K112,'PREVIOUS LOGS'!$AT$368)+SUMIF('PREVIOUS LOGS'!$BH$6,K112,'PREVIOUS LOGS'!$CQ$50)+SUMIF('PREVIOUS LOGS'!$BH$59,$K$6,'PREVIOUS LOGS'!$CQ$103)+SUMIF('PREVIOUS LOGS'!$BH$112,K112,'PREVIOUS LOGS'!$CQ$156)+SUMIF('PREVIOUS LOGS'!$BH$165,K112,'PREVIOUS LOGS'!$CQ$209)+SUMIF('PREVIOUS LOGS'!$BH$218,K112,'PREVIOUS LOGS'!$CQ$262)+SUMIF('PREVIOUS LOGS'!$BH$271,K112,'PREVIOUS LOGS'!$CQ$315)+SUMIF('PREVIOUS LOGS'!$BH$324,K112,'PREVIOUS LOGS'!$CQ$368)+SUMIF('PREVIOUS LOGS'!$DF$6,K112,'PREVIOUS LOGS'!$EO$50)+SUMIF('PREVIOUS LOGS'!$DF$59,$K$6,'PREVIOUS LOGS'!$EO$103)+SUMIF('PREVIOUS LOGS'!$DF$112,K112,'PREVIOUS LOGS'!$EO$156)+SUMIF('PREVIOUS LOGS'!$DF$165,K112,'PREVIOUS LOGS'!$EO$209)+SUMIF('PREVIOUS LOGS'!$DF$218,K112,'PREVIOUS LOGS'!$EO$262)+SUMIF('PREVIOUS LOGS'!$DF$271,K112,'PREVIOUS LOGS'!$EO$315)+SUMIF('PREVIOUS LOGS'!$DF$324,K112,'PREVIOUS LOGS'!$EO$368)+SUMIF('PREVIOUS LOGS'!$FC$6,K112,'PREVIOUS LOGS'!$GL$50)+SUMIF('PREVIOUS LOGS'!$FC$59,$K$6,'PREVIOUS LOGS'!$GL$103)+SUMIF('PREVIOUS LOGS'!$FC$112,K112,'PREVIOUS LOGS'!$GL$156)+SUMIF('PREVIOUS LOGS'!$FC$165,K112,'PREVIOUS LOGS'!$GL$209)+SUMIF('PREVIOUS LOGS'!$FC$218,K112,'PREVIOUS LOGS'!$GL$262)+SUMIF('PREVIOUS LOGS'!$FC$271,K112,'PREVIOUS LOGS'!$GL$315)+SUMIF('PREVIOUS LOGS'!$FC$324,K112,'PREVIOUS LOGS'!$GL$368)</f>
        <v>0</v>
      </c>
      <c r="AU116" s="854"/>
      <c r="AV116" s="854"/>
      <c r="AW116" s="1263"/>
      <c r="AX116" s="154"/>
      <c r="AY116" s="842" t="str">
        <f>'ANNUAL SUMMARY'!$C$13</f>
        <v>TIME OF FLIGHT</v>
      </c>
      <c r="AZ116" s="771"/>
      <c r="BA116" s="771"/>
      <c r="BB116" s="771"/>
      <c r="BC116" s="771"/>
      <c r="BD116" s="771"/>
      <c r="BE116" s="771"/>
      <c r="BF116" s="771"/>
      <c r="BG116" s="771"/>
      <c r="BH116" s="771"/>
      <c r="BI116" s="833"/>
      <c r="BJ116" s="6"/>
      <c r="BK116" s="770" t="str">
        <f>'ANNUAL SUMMARY'!$O$13</f>
        <v>AVERANGE TIME</v>
      </c>
      <c r="BL116" s="771"/>
      <c r="BM116" s="771"/>
      <c r="BN116" s="771"/>
      <c r="BO116" s="771"/>
      <c r="BP116" s="771"/>
      <c r="BQ116" s="771"/>
      <c r="BR116" s="771"/>
      <c r="BS116" s="771"/>
      <c r="BT116" s="771"/>
      <c r="BU116" s="833"/>
      <c r="BV116" s="15"/>
      <c r="BW116" s="816" t="str">
        <f>IF('FRONT PAGE'!$A$1="www.fly-logics.com","B.Anterior",0)</f>
        <v>B.Anterior</v>
      </c>
      <c r="BX116" s="817"/>
      <c r="BY116" s="817"/>
      <c r="BZ116" s="817"/>
      <c r="CA116" s="817"/>
      <c r="CB116" s="847">
        <f>SUMIF('PREVIOUS LOGS'!$K$6,BH112,'PREVIOUS LOGS'!$AE$50)+SUMIF('PREVIOUS LOGS'!$K$59,$K$6,'PREVIOUS LOGS'!$AE$103)+SUMIF('PREVIOUS LOGS'!$K$112,BH112,'PREVIOUS LOGS'!$AE$156)+SUMIF('PREVIOUS LOGS'!$K$165,BH112,'PREVIOUS LOGS'!$AE$209)+SUMIF('PREVIOUS LOGS'!$K$218,BH112,'PREVIOUS LOGS'!$AE$262)+SUMIF('PREVIOUS LOGS'!$K$271,BH112,'PREVIOUS LOGS'!$AE$315)+SUMIF('PREVIOUS LOGS'!$K$324,BH112,'PREVIOUS LOGS'!$AE$368)+SUMIF('PREVIOUS LOGS'!$BH$6,BH112,'PREVIOUS LOGS'!$CB$50)+SUMIF('PREVIOUS LOGS'!$BH$59,$K$6,'PREVIOUS LOGS'!$CB$103)+SUMIF('PREVIOUS LOGS'!$BH$112,BH112,'PREVIOUS LOGS'!$CB$156)+SUMIF('PREVIOUS LOGS'!$BH$165,BH112,'PREVIOUS LOGS'!$CB$209)+SUMIF('PREVIOUS LOGS'!$BH$218,BH112,'PREVIOUS LOGS'!$CB$262)+SUMIF('PREVIOUS LOGS'!$BH$271,BH112,'PREVIOUS LOGS'!$CB$315)+SUMIF('PREVIOUS LOGS'!$BH$324,BH112,'PREVIOUS LOGS'!$CB$368)+SUMIF('PREVIOUS LOGS'!$DF$6,BH112,'PREVIOUS LOGS'!$DZ$50)+SUMIF('PREVIOUS LOGS'!$DF$59,$K$6,'PREVIOUS LOGS'!$DZ$103)+SUMIF('PREVIOUS LOGS'!$DF$112,BH112,'PREVIOUS LOGS'!$DZ$156)+SUMIF('PREVIOUS LOGS'!$DF$165,BH112,'PREVIOUS LOGS'!$DZ$209)+SUMIF('PREVIOUS LOGS'!$DF$218,BH112,'PREVIOUS LOGS'!$DZ$262)+SUMIF('PREVIOUS LOGS'!$DF$271,BH112,'PREVIOUS LOGS'!$DZ$315)+SUMIF('PREVIOUS LOGS'!$DF$324,BH112,'PREVIOUS LOGS'!$DZ$368)+SUMIF('PREVIOUS LOGS'!$FC$6,BH112,'PREVIOUS LOGS'!$FW$50)+SUMIF('PREVIOUS LOGS'!$FC$59,$K$6,'PREVIOUS LOGS'!$FW$103)+SUMIF('PREVIOUS LOGS'!$FC$112,BH112,'PREVIOUS LOGS'!$FW$156)+SUMIF('PREVIOUS LOGS'!$FC$165,BH112,'PREVIOUS LOGS'!$FW$209)+SUMIF('PREVIOUS LOGS'!$FC$218,BH112,'PREVIOUS LOGS'!$FW$262)+SUMIF('PREVIOUS LOGS'!$FC$271,BH112,'PREVIOUS LOGS'!$FW$315)+SUMIF('PREVIOUS LOGS'!$FC$324,BH112,'PREVIOUS LOGS'!$FW$368)</f>
        <v>0</v>
      </c>
      <c r="CC116" s="848"/>
      <c r="CD116" s="848"/>
      <c r="CE116" s="849"/>
      <c r="CF116" s="847">
        <f>SUMIF('PREVIOUS LOGS'!$K$6,BH112,'PREVIOUS LOGS'!$AI$50)+SUMIF('PREVIOUS LOGS'!$K$59,$K$6,'PREVIOUS LOGS'!$AI$103)+SUMIF('PREVIOUS LOGS'!$K$112,BH112,'PREVIOUS LOGS'!$AI$156)+SUMIF('PREVIOUS LOGS'!$K$165,BH112,'PREVIOUS LOGS'!$AI$209)+SUMIF('PREVIOUS LOGS'!$K$218,BH112,'PREVIOUS LOGS'!$AI$262)+SUMIF('PREVIOUS LOGS'!$K$271,BH112,'PREVIOUS LOGS'!$AI$315)+SUMIF('PREVIOUS LOGS'!$K$324,BH112,'PREVIOUS LOGS'!$AI$368)+SUMIF('PREVIOUS LOGS'!$BH$6,BH112,'PREVIOUS LOGS'!$CF$50)+SUMIF('PREVIOUS LOGS'!$BH$59,$K$6,'PREVIOUS LOGS'!$CF$103)+SUMIF('PREVIOUS LOGS'!$BH$112,BH112,'PREVIOUS LOGS'!$CF$156)+SUMIF('PREVIOUS LOGS'!$BH$165,BH112,'PREVIOUS LOGS'!$CF$209)+SUMIF('PREVIOUS LOGS'!$BH$218,BH112,'PREVIOUS LOGS'!$CF$262)+SUMIF('PREVIOUS LOGS'!$BH$271,BH112,'PREVIOUS LOGS'!$CF$315)+SUMIF('PREVIOUS LOGS'!$BH$324,BH112,'PREVIOUS LOGS'!$CF$368)+SUMIF('PREVIOUS LOGS'!$DF$6,BH112,'PREVIOUS LOGS'!$ED$50)+SUMIF('PREVIOUS LOGS'!$DF$59,$K$6,'PREVIOUS LOGS'!$ED$103)+SUMIF('PREVIOUS LOGS'!$DF$112,BH112,'PREVIOUS LOGS'!$ED$156)+SUMIF('PREVIOUS LOGS'!$DF$165,BH112,'PREVIOUS LOGS'!$ED$209)+SUMIF('PREVIOUS LOGS'!$DF$218,BH112,'PREVIOUS LOGS'!$ED$262)+SUMIF('PREVIOUS LOGS'!$DF$271,BH112,'PREVIOUS LOGS'!$ED$315)+SUMIF('PREVIOUS LOGS'!$DF$324,BH112,'PREVIOUS LOGS'!$ED$368)+SUMIF('PREVIOUS LOGS'!$FC$6,BH112,'PREVIOUS LOGS'!$GA$50)+SUMIF('PREVIOUS LOGS'!$FC$59,$K$6,'PREVIOUS LOGS'!$GA$103)+SUMIF('PREVIOUS LOGS'!$FC$112,BH112,'PREVIOUS LOGS'!$GA$156)+SUMIF('PREVIOUS LOGS'!$FC$165,BH112,'PREVIOUS LOGS'!$GA$209)+SUMIF('PREVIOUS LOGS'!$FC$218,BH112,'PREVIOUS LOGS'!$GA$262)+SUMIF('PREVIOUS LOGS'!$FC$271,BH112,'PREVIOUS LOGS'!$GA$315)+SUMIF('PREVIOUS LOGS'!$FC$324,BH112,'PREVIOUS LOGS'!$GA$368)</f>
        <v>0</v>
      </c>
      <c r="CG116" s="848"/>
      <c r="CH116" s="848"/>
      <c r="CI116" s="849"/>
      <c r="CJ116" s="847">
        <f>SUMIF('PREVIOUS LOGS'!$K$6,BH112,'PREVIOUS LOGS'!$AM$50)+SUMIF('PREVIOUS LOGS'!$K$59,$K$6,'PREVIOUS LOGS'!$AM$103)+SUMIF('PREVIOUS LOGS'!$K$112,BH112,'PREVIOUS LOGS'!$AM$156)+SUMIF('PREVIOUS LOGS'!$K$165,BH112,'PREVIOUS LOGS'!$AM$209)+SUMIF('PREVIOUS LOGS'!$K$218,BH112,'PREVIOUS LOGS'!$AM$262)+SUMIF('PREVIOUS LOGS'!$K$271,BH112,'PREVIOUS LOGS'!$AM$315)+SUMIF('PREVIOUS LOGS'!$K$324,BH112,'PREVIOUS LOGS'!$AM$368)+SUMIF('PREVIOUS LOGS'!$BH$6,BH112,'PREVIOUS LOGS'!$CJ$50)+SUMIF('PREVIOUS LOGS'!$BH$59,$K$6,'PREVIOUS LOGS'!$CJ$103)+SUMIF('PREVIOUS LOGS'!$BH$112,BH112,'PREVIOUS LOGS'!$CJ$156)+SUMIF('PREVIOUS LOGS'!$BH$165,BH112,'PREVIOUS LOGS'!$CJ$209)+SUMIF('PREVIOUS LOGS'!$BH$218,BH112,'PREVIOUS LOGS'!$CJ$262)+SUMIF('PREVIOUS LOGS'!$BH$271,BH112,'PREVIOUS LOGS'!$CJ$315)+SUMIF('PREVIOUS LOGS'!$BH$324,BH112,'PREVIOUS LOGS'!$CJ$368)+SUMIF('PREVIOUS LOGS'!$DF$6,BH112,'PREVIOUS LOGS'!$EH$50)+SUMIF('PREVIOUS LOGS'!$DF$59,$K$6,'PREVIOUS LOGS'!$EH$103)+SUMIF('PREVIOUS LOGS'!$DF$112,BH112,'PREVIOUS LOGS'!$EH$156)+SUMIF('PREVIOUS LOGS'!$DF$165,BH112,'PREVIOUS LOGS'!$EH$209)+SUMIF('PREVIOUS LOGS'!$DF$218,BH112,'PREVIOUS LOGS'!$EH$262)+SUMIF('PREVIOUS LOGS'!$DF$271,BH112,'PREVIOUS LOGS'!$EH$315)+SUMIF('PREVIOUS LOGS'!$DF$324,BH112,'PREVIOUS LOGS'!$EH$368)+SUMIF('PREVIOUS LOGS'!$FC$6,BH112,'PREVIOUS LOGS'!$GE$50)+SUMIF('PREVIOUS LOGS'!$FC$59,$K$6,'PREVIOUS LOGS'!$GE$103)+SUMIF('PREVIOUS LOGS'!$FC$112,BH112,'PREVIOUS LOGS'!$GE$156)+SUMIF('PREVIOUS LOGS'!$FC$165,BH112,'PREVIOUS LOGS'!$GE$209)+SUMIF('PREVIOUS LOGS'!$FC$218,BH112,'PREVIOUS LOGS'!$GE$262)+SUMIF('PREVIOUS LOGS'!$FC$271,BH112,'PREVIOUS LOGS'!$GE$315)+SUMIF('PREVIOUS LOGS'!$FC$324,BH112,'PREVIOUS LOGS'!$GE$368)</f>
        <v>0</v>
      </c>
      <c r="CK116" s="848"/>
      <c r="CL116" s="848"/>
      <c r="CM116" s="849"/>
      <c r="CN116" s="853">
        <f>SUMIF('PREVIOUS LOGS'!$K$6,BH112,'PREVIOUS LOGS'!$AQ$50)+SUMIF('PREVIOUS LOGS'!$K$59,$K$6,'PREVIOUS LOGS'!$AQ$103)+SUMIF('PREVIOUS LOGS'!$K$112,BH112,'PREVIOUS LOGS'!$AQ$156)+SUMIF('PREVIOUS LOGS'!$K$165,BH112,'PREVIOUS LOGS'!$AQ$209)+SUMIF('PREVIOUS LOGS'!$K$218,BH112,'PREVIOUS LOGS'!$AQ$262)+SUMIF('PREVIOUS LOGS'!$K$271,BH112,'PREVIOUS LOGS'!$AQ$315)+SUMIF('PREVIOUS LOGS'!$K$324,BH112,'PREVIOUS LOGS'!$AQ$368)+SUMIF('PREVIOUS LOGS'!$BH$6,BH112,'PREVIOUS LOGS'!$CN$50)+SUMIF('PREVIOUS LOGS'!$BH$59,$K$6,'PREVIOUS LOGS'!$CN$103)+SUMIF('PREVIOUS LOGS'!$BH$112,BH112,'PREVIOUS LOGS'!$CN$156)+SUMIF('PREVIOUS LOGS'!$BH$165,BH112,'PREVIOUS LOGS'!$CN$209)+SUMIF('PREVIOUS LOGS'!$BH$218,BH112,'PREVIOUS LOGS'!$CN$262)+SUMIF('PREVIOUS LOGS'!$BH$271,BH112,'PREVIOUS LOGS'!$CN$315)+SUMIF('PREVIOUS LOGS'!$BH$324,BH112,'PREVIOUS LOGS'!$CN$368)+SUMIF('PREVIOUS LOGS'!$DF$6,BH112,'PREVIOUS LOGS'!$EL$50)+SUMIF('PREVIOUS LOGS'!$DF$59,$K$6,'PREVIOUS LOGS'!$EL$103)+SUMIF('PREVIOUS LOGS'!$DF$112,BH112,'PREVIOUS LOGS'!$EL$156)+SUMIF('PREVIOUS LOGS'!$DF$165,BH112,'PREVIOUS LOGS'!$EL$209)+SUMIF('PREVIOUS LOGS'!$DF$218,BH112,'PREVIOUS LOGS'!$EL$262)+SUMIF('PREVIOUS LOGS'!$DF$271,BH112,'PREVIOUS LOGS'!$EL$315)+SUMIF('PREVIOUS LOGS'!$DF$324,BH112,'PREVIOUS LOGS'!$EL$368)+SUMIF('PREVIOUS LOGS'!$FC$6,BH112,'PREVIOUS LOGS'!$GI$50)+SUMIF('PREVIOUS LOGS'!$FC$59,$K$6,'PREVIOUS LOGS'!$GI$103)+SUMIF('PREVIOUS LOGS'!$FC$112,BH112,'PREVIOUS LOGS'!$GI$156)+SUMIF('PREVIOUS LOGS'!$FC$165,BH112,'PREVIOUS LOGS'!$GI$209)+SUMIF('PREVIOUS LOGS'!$FC$218,BH112,'PREVIOUS LOGS'!$GI$262)+SUMIF('PREVIOUS LOGS'!$FC$271,BH112,'PREVIOUS LOGS'!$GI$315)+SUMIF('PREVIOUS LOGS'!$FC$324,BH112,'PREVIOUS LOGS'!$GI$368)</f>
        <v>0</v>
      </c>
      <c r="CO116" s="854"/>
      <c r="CP116" s="855"/>
      <c r="CQ116" s="853">
        <f>SUMIF('PREVIOUS LOGS'!$K$6,BH112,'PREVIOUS LOGS'!$AT$50)+SUMIF('PREVIOUS LOGS'!$K$59,$K$6,'PREVIOUS LOGS'!$AT$103)+SUMIF('PREVIOUS LOGS'!$K$112,BH112,'PREVIOUS LOGS'!$AT$156)+SUMIF('PREVIOUS LOGS'!$K$165,BH112,'PREVIOUS LOGS'!$AT$209)+SUMIF('PREVIOUS LOGS'!$K$218,BH112,'PREVIOUS LOGS'!$AT$262)+SUMIF('PREVIOUS LOGS'!$K$271,BH112,'PREVIOUS LOGS'!$AT$315)+SUMIF('PREVIOUS LOGS'!$K$324,BH112,'PREVIOUS LOGS'!$AT$368)+SUMIF('PREVIOUS LOGS'!$BH$6,BH112,'PREVIOUS LOGS'!$CQ$50)+SUMIF('PREVIOUS LOGS'!$BH$59,$K$6,'PREVIOUS LOGS'!$CQ$103)+SUMIF('PREVIOUS LOGS'!$BH$112,BH112,'PREVIOUS LOGS'!$CQ$156)+SUMIF('PREVIOUS LOGS'!$BH$165,BH112,'PREVIOUS LOGS'!$CQ$209)+SUMIF('PREVIOUS LOGS'!$BH$218,BH112,'PREVIOUS LOGS'!$CQ$262)+SUMIF('PREVIOUS LOGS'!$BH$271,BH112,'PREVIOUS LOGS'!$CQ$315)+SUMIF('PREVIOUS LOGS'!$BH$324,BH112,'PREVIOUS LOGS'!$CQ$368)+SUMIF('PREVIOUS LOGS'!$DF$6,BH112,'PREVIOUS LOGS'!$EO$50)+SUMIF('PREVIOUS LOGS'!$DF$59,$K$6,'PREVIOUS LOGS'!$EO$103)+SUMIF('PREVIOUS LOGS'!$DF$112,BH112,'PREVIOUS LOGS'!$EO$156)+SUMIF('PREVIOUS LOGS'!$DF$165,BH112,'PREVIOUS LOGS'!$EO$209)+SUMIF('PREVIOUS LOGS'!$DF$218,BH112,'PREVIOUS LOGS'!$EO$262)+SUMIF('PREVIOUS LOGS'!$DF$271,BH112,'PREVIOUS LOGS'!$EO$315)+SUMIF('PREVIOUS LOGS'!$DF$324,BH112,'PREVIOUS LOGS'!$EO$368)+SUMIF('PREVIOUS LOGS'!$FC$6,BH112,'PREVIOUS LOGS'!$GL$50)+SUMIF('PREVIOUS LOGS'!$FC$59,$K$6,'PREVIOUS LOGS'!$GL$103)+SUMIF('PREVIOUS LOGS'!$FC$112,BH112,'PREVIOUS LOGS'!$GL$156)+SUMIF('PREVIOUS LOGS'!$FC$165,BH112,'PREVIOUS LOGS'!$GL$209)+SUMIF('PREVIOUS LOGS'!$FC$218,BH112,'PREVIOUS LOGS'!$GL$262)+SUMIF('PREVIOUS LOGS'!$FC$271,BH112,'PREVIOUS LOGS'!$GL$315)+SUMIF('PREVIOUS LOGS'!$FC$324,BH112,'PREVIOUS LOGS'!$GL$368)</f>
        <v>0</v>
      </c>
      <c r="CR116" s="854"/>
      <c r="CS116" s="859"/>
      <c r="CT116" s="1263"/>
      <c r="CU116" s="1250"/>
      <c r="CV116" s="154"/>
      <c r="CW116" s="842" t="str">
        <f>'ANNUAL SUMMARY'!$C$13</f>
        <v>TIME OF FLIGHT</v>
      </c>
      <c r="CX116" s="771"/>
      <c r="CY116" s="771"/>
      <c r="CZ116" s="771"/>
      <c r="DA116" s="771"/>
      <c r="DB116" s="771"/>
      <c r="DC116" s="771"/>
      <c r="DD116" s="771"/>
      <c r="DE116" s="771"/>
      <c r="DF116" s="771"/>
      <c r="DG116" s="833"/>
      <c r="DH116" s="6"/>
      <c r="DI116" s="770" t="str">
        <f>'ANNUAL SUMMARY'!$O$13</f>
        <v>AVERANGE TIME</v>
      </c>
      <c r="DJ116" s="771"/>
      <c r="DK116" s="771"/>
      <c r="DL116" s="771"/>
      <c r="DM116" s="771"/>
      <c r="DN116" s="771"/>
      <c r="DO116" s="771"/>
      <c r="DP116" s="771"/>
      <c r="DQ116" s="771"/>
      <c r="DR116" s="771"/>
      <c r="DS116" s="833"/>
      <c r="DT116" s="15"/>
      <c r="DU116" s="816" t="str">
        <f>IF('FRONT PAGE'!$A$1="www.fly-logics.com","B.Anterior",0)</f>
        <v>B.Anterior</v>
      </c>
      <c r="DV116" s="817"/>
      <c r="DW116" s="817"/>
      <c r="DX116" s="817"/>
      <c r="DY116" s="817"/>
      <c r="DZ116" s="847">
        <f>SUMIF('PREVIOUS LOGS'!$K$6,DF112,'PREVIOUS LOGS'!$AE$50)+SUMIF('PREVIOUS LOGS'!$K$59,$K$6,'PREVIOUS LOGS'!$AE$103)+SUMIF('PREVIOUS LOGS'!$K$112,DF112,'PREVIOUS LOGS'!$AE$156)+SUMIF('PREVIOUS LOGS'!$K$165,DF112,'PREVIOUS LOGS'!$AE$209)+SUMIF('PREVIOUS LOGS'!$K$218,DF112,'PREVIOUS LOGS'!$AE$262)+SUMIF('PREVIOUS LOGS'!$K$271,DF112,'PREVIOUS LOGS'!$AE$315)+SUMIF('PREVIOUS LOGS'!$K$324,DF112,'PREVIOUS LOGS'!$AE$368)+SUMIF('PREVIOUS LOGS'!$BH$6,DF112,'PREVIOUS LOGS'!$CB$50)+SUMIF('PREVIOUS LOGS'!$BH$59,$K$6,'PREVIOUS LOGS'!$CB$103)+SUMIF('PREVIOUS LOGS'!$BH$112,DF112,'PREVIOUS LOGS'!$CB$156)+SUMIF('PREVIOUS LOGS'!$BH$165,DF112,'PREVIOUS LOGS'!$CB$209)+SUMIF('PREVIOUS LOGS'!$BH$218,DF112,'PREVIOUS LOGS'!$CB$262)+SUMIF('PREVIOUS LOGS'!$BH$271,DF112,'PREVIOUS LOGS'!$CB$315)+SUMIF('PREVIOUS LOGS'!$BH$324,DF112,'PREVIOUS LOGS'!$CB$368)+SUMIF('PREVIOUS LOGS'!$DF$6,DF112,'PREVIOUS LOGS'!$DZ$50)+SUMIF('PREVIOUS LOGS'!$DF$59,$K$6,'PREVIOUS LOGS'!$DZ$103)+SUMIF('PREVIOUS LOGS'!$DF$112,DF112,'PREVIOUS LOGS'!$DZ$156)+SUMIF('PREVIOUS LOGS'!$DF$165,DF112,'PREVIOUS LOGS'!$DZ$209)+SUMIF('PREVIOUS LOGS'!$DF$218,DF112,'PREVIOUS LOGS'!$DZ$262)+SUMIF('PREVIOUS LOGS'!$DF$271,DF112,'PREVIOUS LOGS'!$DZ$315)+SUMIF('PREVIOUS LOGS'!$DF$324,DF112,'PREVIOUS LOGS'!$DZ$368)+SUMIF('PREVIOUS LOGS'!$FC$6,DF112,'PREVIOUS LOGS'!$FW$50)+SUMIF('PREVIOUS LOGS'!$FC$59,$K$6,'PREVIOUS LOGS'!$FW$103)+SUMIF('PREVIOUS LOGS'!$FC$112,DF112,'PREVIOUS LOGS'!$FW$156)+SUMIF('PREVIOUS LOGS'!$FC$165,DF112,'PREVIOUS LOGS'!$FW$209)+SUMIF('PREVIOUS LOGS'!$FC$218,DF112,'PREVIOUS LOGS'!$FW$262)+SUMIF('PREVIOUS LOGS'!$FC$271,DF112,'PREVIOUS LOGS'!$FW$315)+SUMIF('PREVIOUS LOGS'!$FC$324,DF112,'PREVIOUS LOGS'!$FW$368)</f>
        <v>0</v>
      </c>
      <c r="EA116" s="848"/>
      <c r="EB116" s="848"/>
      <c r="EC116" s="849"/>
      <c r="ED116" s="847">
        <f>SUMIF('PREVIOUS LOGS'!$K$6,DF112,'PREVIOUS LOGS'!$AI$50)+SUMIF('PREVIOUS LOGS'!$K$59,$K$6,'PREVIOUS LOGS'!$AI$103)+SUMIF('PREVIOUS LOGS'!$K$112,DF112,'PREVIOUS LOGS'!$AI$156)+SUMIF('PREVIOUS LOGS'!$K$165,DF112,'PREVIOUS LOGS'!$AI$209)+SUMIF('PREVIOUS LOGS'!$K$218,DF112,'PREVIOUS LOGS'!$AI$262)+SUMIF('PREVIOUS LOGS'!$K$271,DF112,'PREVIOUS LOGS'!$AI$315)+SUMIF('PREVIOUS LOGS'!$K$324,DF112,'PREVIOUS LOGS'!$AI$368)+SUMIF('PREVIOUS LOGS'!$BH$6,DF112,'PREVIOUS LOGS'!$CF$50)+SUMIF('PREVIOUS LOGS'!$BH$59,$K$6,'PREVIOUS LOGS'!$CF$103)+SUMIF('PREVIOUS LOGS'!$BH$112,DF112,'PREVIOUS LOGS'!$CF$156)+SUMIF('PREVIOUS LOGS'!$BH$165,DF112,'PREVIOUS LOGS'!$CF$209)+SUMIF('PREVIOUS LOGS'!$BH$218,DF112,'PREVIOUS LOGS'!$CF$262)+SUMIF('PREVIOUS LOGS'!$BH$271,DF112,'PREVIOUS LOGS'!$CF$315)+SUMIF('PREVIOUS LOGS'!$BH$324,DF112,'PREVIOUS LOGS'!$CF$368)+SUMIF('PREVIOUS LOGS'!$DF$6,DF112,'PREVIOUS LOGS'!$ED$50)+SUMIF('PREVIOUS LOGS'!$DF$59,$K$6,'PREVIOUS LOGS'!$ED$103)+SUMIF('PREVIOUS LOGS'!$DF$112,DF112,'PREVIOUS LOGS'!$ED$156)+SUMIF('PREVIOUS LOGS'!$DF$165,DF112,'PREVIOUS LOGS'!$ED$209)+SUMIF('PREVIOUS LOGS'!$DF$218,DF112,'PREVIOUS LOGS'!$ED$262)+SUMIF('PREVIOUS LOGS'!$DF$271,DF112,'PREVIOUS LOGS'!$ED$315)+SUMIF('PREVIOUS LOGS'!$DF$324,DF112,'PREVIOUS LOGS'!$ED$368)+SUMIF('PREVIOUS LOGS'!$FC$6,DF112,'PREVIOUS LOGS'!$GA$50)+SUMIF('PREVIOUS LOGS'!$FC$59,$K$6,'PREVIOUS LOGS'!$GA$103)+SUMIF('PREVIOUS LOGS'!$FC$112,DF112,'PREVIOUS LOGS'!$GA$156)+SUMIF('PREVIOUS LOGS'!$FC$165,DF112,'PREVIOUS LOGS'!$GA$209)+SUMIF('PREVIOUS LOGS'!$FC$218,DF112,'PREVIOUS LOGS'!$GA$262)+SUMIF('PREVIOUS LOGS'!$FC$271,DF112,'PREVIOUS LOGS'!$GA$315)+SUMIF('PREVIOUS LOGS'!$FC$324,DF112,'PREVIOUS LOGS'!$GA$368)</f>
        <v>0</v>
      </c>
      <c r="EE116" s="848"/>
      <c r="EF116" s="848"/>
      <c r="EG116" s="849"/>
      <c r="EH116" s="847">
        <f>SUMIF('PREVIOUS LOGS'!$K$6,DF112,'PREVIOUS LOGS'!$AM$50)+SUMIF('PREVIOUS LOGS'!$K$59,$K$6,'PREVIOUS LOGS'!$AM$103)+SUMIF('PREVIOUS LOGS'!$K$112,DF112,'PREVIOUS LOGS'!$AM$156)+SUMIF('PREVIOUS LOGS'!$K$165,DF112,'PREVIOUS LOGS'!$AM$209)+SUMIF('PREVIOUS LOGS'!$K$218,DF112,'PREVIOUS LOGS'!$AM$262)+SUMIF('PREVIOUS LOGS'!$K$271,DF112,'PREVIOUS LOGS'!$AM$315)+SUMIF('PREVIOUS LOGS'!$K$324,DF112,'PREVIOUS LOGS'!$AM$368)+SUMIF('PREVIOUS LOGS'!$BH$6,DF112,'PREVIOUS LOGS'!$CJ$50)+SUMIF('PREVIOUS LOGS'!$BH$59,$K$6,'PREVIOUS LOGS'!$CJ$103)+SUMIF('PREVIOUS LOGS'!$BH$112,DF112,'PREVIOUS LOGS'!$CJ$156)+SUMIF('PREVIOUS LOGS'!$BH$165,DF112,'PREVIOUS LOGS'!$CJ$209)+SUMIF('PREVIOUS LOGS'!$BH$218,DF112,'PREVIOUS LOGS'!$CJ$262)+SUMIF('PREVIOUS LOGS'!$BH$271,DF112,'PREVIOUS LOGS'!$CJ$315)+SUMIF('PREVIOUS LOGS'!$BH$324,DF112,'PREVIOUS LOGS'!$CJ$368)+SUMIF('PREVIOUS LOGS'!$DF$6,DF112,'PREVIOUS LOGS'!$EH$50)+SUMIF('PREVIOUS LOGS'!$DF$59,$K$6,'PREVIOUS LOGS'!$EH$103)+SUMIF('PREVIOUS LOGS'!$DF$112,DF112,'PREVIOUS LOGS'!$EH$156)+SUMIF('PREVIOUS LOGS'!$DF$165,DF112,'PREVIOUS LOGS'!$EH$209)+SUMIF('PREVIOUS LOGS'!$DF$218,DF112,'PREVIOUS LOGS'!$EH$262)+SUMIF('PREVIOUS LOGS'!$DF$271,DF112,'PREVIOUS LOGS'!$EH$315)+SUMIF('PREVIOUS LOGS'!$DF$324,DF112,'PREVIOUS LOGS'!$EH$368)+SUMIF('PREVIOUS LOGS'!$FC$6,DF112,'PREVIOUS LOGS'!$GE$50)+SUMIF('PREVIOUS LOGS'!$FC$59,$K$6,'PREVIOUS LOGS'!$GE$103)+SUMIF('PREVIOUS LOGS'!$FC$112,DF112,'PREVIOUS LOGS'!$GE$156)+SUMIF('PREVIOUS LOGS'!$FC$165,DF112,'PREVIOUS LOGS'!$GE$209)+SUMIF('PREVIOUS LOGS'!$FC$218,DF112,'PREVIOUS LOGS'!$GE$262)+SUMIF('PREVIOUS LOGS'!$FC$271,DF112,'PREVIOUS LOGS'!$GE$315)+SUMIF('PREVIOUS LOGS'!$FC$324,DF112,'PREVIOUS LOGS'!$GE$368)</f>
        <v>0</v>
      </c>
      <c r="EI116" s="848"/>
      <c r="EJ116" s="848"/>
      <c r="EK116" s="849"/>
      <c r="EL116" s="853">
        <f>SUMIF('PREVIOUS LOGS'!$K$6,DF112,'PREVIOUS LOGS'!$AQ$50)+SUMIF('PREVIOUS LOGS'!$K$59,$K$6,'PREVIOUS LOGS'!$AQ$103)+SUMIF('PREVIOUS LOGS'!$K$112,DF112,'PREVIOUS LOGS'!$AQ$156)+SUMIF('PREVIOUS LOGS'!$K$165,DF112,'PREVIOUS LOGS'!$AQ$209)+SUMIF('PREVIOUS LOGS'!$K$218,DF112,'PREVIOUS LOGS'!$AQ$262)+SUMIF('PREVIOUS LOGS'!$K$271,DF112,'PREVIOUS LOGS'!$AQ$315)+SUMIF('PREVIOUS LOGS'!$K$324,DF112,'PREVIOUS LOGS'!$AQ$368)+SUMIF('PREVIOUS LOGS'!$BH$6,DF112,'PREVIOUS LOGS'!$CN$50)+SUMIF('PREVIOUS LOGS'!$BH$59,$K$6,'PREVIOUS LOGS'!$CN$103)+SUMIF('PREVIOUS LOGS'!$BH$112,DF112,'PREVIOUS LOGS'!$CN$156)+SUMIF('PREVIOUS LOGS'!$BH$165,DF112,'PREVIOUS LOGS'!$CN$209)+SUMIF('PREVIOUS LOGS'!$BH$218,DF112,'PREVIOUS LOGS'!$CN$262)+SUMIF('PREVIOUS LOGS'!$BH$271,DF112,'PREVIOUS LOGS'!$CN$315)+SUMIF('PREVIOUS LOGS'!$BH$324,DF112,'PREVIOUS LOGS'!$CN$368)+SUMIF('PREVIOUS LOGS'!$DF$6,DF112,'PREVIOUS LOGS'!$EL$50)+SUMIF('PREVIOUS LOGS'!$DF$59,$K$6,'PREVIOUS LOGS'!$EL$103)+SUMIF('PREVIOUS LOGS'!$DF$112,DF112,'PREVIOUS LOGS'!$EL$156)+SUMIF('PREVIOUS LOGS'!$DF$165,DF112,'PREVIOUS LOGS'!$EL$209)+SUMIF('PREVIOUS LOGS'!$DF$218,DF112,'PREVIOUS LOGS'!$EL$262)+SUMIF('PREVIOUS LOGS'!$DF$271,DF112,'PREVIOUS LOGS'!$EL$315)+SUMIF('PREVIOUS LOGS'!$DF$324,DF112,'PREVIOUS LOGS'!$EL$368)+SUMIF('PREVIOUS LOGS'!$FC$6,DF112,'PREVIOUS LOGS'!$GI$50)+SUMIF('PREVIOUS LOGS'!$FC$59,$K$6,'PREVIOUS LOGS'!$GI$103)+SUMIF('PREVIOUS LOGS'!$FC$112,DF112,'PREVIOUS LOGS'!$GI$156)+SUMIF('PREVIOUS LOGS'!$FC$165,DF112,'PREVIOUS LOGS'!$GI$209)+SUMIF('PREVIOUS LOGS'!$FC$218,DF112,'PREVIOUS LOGS'!$GI$262)+SUMIF('PREVIOUS LOGS'!$FC$271,DF112,'PREVIOUS LOGS'!$GI$315)+SUMIF('PREVIOUS LOGS'!$FC$324,DF112,'PREVIOUS LOGS'!$GI$368)</f>
        <v>0</v>
      </c>
      <c r="EM116" s="854"/>
      <c r="EN116" s="855"/>
      <c r="EO116" s="853">
        <f>SUMIF('PREVIOUS LOGS'!$K$6,DF112,'PREVIOUS LOGS'!$AT$50)+SUMIF('PREVIOUS LOGS'!$K$59,$K$6,'PREVIOUS LOGS'!$AT$103)+SUMIF('PREVIOUS LOGS'!$K$112,DF112,'PREVIOUS LOGS'!$AT$156)+SUMIF('PREVIOUS LOGS'!$K$165,DF112,'PREVIOUS LOGS'!$AT$209)+SUMIF('PREVIOUS LOGS'!$K$218,DF112,'PREVIOUS LOGS'!$AT$262)+SUMIF('PREVIOUS LOGS'!$K$271,DF112,'PREVIOUS LOGS'!$AT$315)+SUMIF('PREVIOUS LOGS'!$K$324,DF112,'PREVIOUS LOGS'!$AT$368)+SUMIF('PREVIOUS LOGS'!$BH$6,DF112,'PREVIOUS LOGS'!$CQ$50)+SUMIF('PREVIOUS LOGS'!$BH$59,$K$6,'PREVIOUS LOGS'!$CQ$103)+SUMIF('PREVIOUS LOGS'!$BH$112,DF112,'PREVIOUS LOGS'!$CQ$156)+SUMIF('PREVIOUS LOGS'!$BH$165,DF112,'PREVIOUS LOGS'!$CQ$209)+SUMIF('PREVIOUS LOGS'!$BH$218,DF112,'PREVIOUS LOGS'!$CQ$262)+SUMIF('PREVIOUS LOGS'!$BH$271,DF112,'PREVIOUS LOGS'!$CQ$315)+SUMIF('PREVIOUS LOGS'!$BH$324,DF112,'PREVIOUS LOGS'!$CQ$368)+SUMIF('PREVIOUS LOGS'!$DF$6,DF112,'PREVIOUS LOGS'!$EO$50)+SUMIF('PREVIOUS LOGS'!$DF$59,$K$6,'PREVIOUS LOGS'!$EO$103)+SUMIF('PREVIOUS LOGS'!$DF$112,DF112,'PREVIOUS LOGS'!$EO$156)+SUMIF('PREVIOUS LOGS'!$DF$165,DF112,'PREVIOUS LOGS'!$EO$209)+SUMIF('PREVIOUS LOGS'!$DF$218,DF112,'PREVIOUS LOGS'!$EO$262)+SUMIF('PREVIOUS LOGS'!$DF$271,DF112,'PREVIOUS LOGS'!$EO$315)+SUMIF('PREVIOUS LOGS'!$DF$324,DF112,'PREVIOUS LOGS'!$EO$368)+SUMIF('PREVIOUS LOGS'!$FC$6,DF112,'PREVIOUS LOGS'!$GL$50)+SUMIF('PREVIOUS LOGS'!$FC$59,$K$6,'PREVIOUS LOGS'!$GL$103)+SUMIF('PREVIOUS LOGS'!$FC$112,DF112,'PREVIOUS LOGS'!$GL$156)+SUMIF('PREVIOUS LOGS'!$FC$165,DF112,'PREVIOUS LOGS'!$GL$209)+SUMIF('PREVIOUS LOGS'!$FC$218,DF112,'PREVIOUS LOGS'!$GL$262)+SUMIF('PREVIOUS LOGS'!$FC$271,DF112,'PREVIOUS LOGS'!$GL$315)+SUMIF('PREVIOUS LOGS'!$FC$324,DF112,'PREVIOUS LOGS'!$GL$368)</f>
        <v>0</v>
      </c>
      <c r="EP116" s="854"/>
      <c r="EQ116" s="854"/>
      <c r="ER116" s="1263"/>
      <c r="ES116" s="154"/>
      <c r="ET116" s="842" t="str">
        <f>'ANNUAL SUMMARY'!$C$13</f>
        <v>TIME OF FLIGHT</v>
      </c>
      <c r="EU116" s="771"/>
      <c r="EV116" s="771"/>
      <c r="EW116" s="771"/>
      <c r="EX116" s="771"/>
      <c r="EY116" s="771"/>
      <c r="EZ116" s="771"/>
      <c r="FA116" s="771"/>
      <c r="FB116" s="771"/>
      <c r="FC116" s="771"/>
      <c r="FD116" s="833"/>
      <c r="FE116" s="6"/>
      <c r="FF116" s="770" t="str">
        <f>'ANNUAL SUMMARY'!$O$13</f>
        <v>AVERANGE TIME</v>
      </c>
      <c r="FG116" s="771"/>
      <c r="FH116" s="771"/>
      <c r="FI116" s="771"/>
      <c r="FJ116" s="771"/>
      <c r="FK116" s="771"/>
      <c r="FL116" s="771"/>
      <c r="FM116" s="771"/>
      <c r="FN116" s="771"/>
      <c r="FO116" s="771"/>
      <c r="FP116" s="833"/>
      <c r="FQ116" s="15"/>
      <c r="FR116" s="816" t="str">
        <f>IF('FRONT PAGE'!$A$1="www.fly-logics.com","B.Anterior",0)</f>
        <v>B.Anterior</v>
      </c>
      <c r="FS116" s="817"/>
      <c r="FT116" s="817"/>
      <c r="FU116" s="817"/>
      <c r="FV116" s="817"/>
      <c r="FW116" s="847">
        <f>SUMIF('PREVIOUS LOGS'!$K$6,FC112,'PREVIOUS LOGS'!$AE$50)+SUMIF('PREVIOUS LOGS'!$K$59,$K$6,'PREVIOUS LOGS'!$AE$103)+SUMIF('PREVIOUS LOGS'!$K$112,FC112,'PREVIOUS LOGS'!$AE$156)+SUMIF('PREVIOUS LOGS'!$K$165,FC112,'PREVIOUS LOGS'!$AE$209)+SUMIF('PREVIOUS LOGS'!$K$218,FC112,'PREVIOUS LOGS'!$AE$262)+SUMIF('PREVIOUS LOGS'!$K$271,FC112,'PREVIOUS LOGS'!$AE$315)+SUMIF('PREVIOUS LOGS'!$K$324,FC112,'PREVIOUS LOGS'!$AE$368)+SUMIF('PREVIOUS LOGS'!$BH$6,FC112,'PREVIOUS LOGS'!$CB$50)+SUMIF('PREVIOUS LOGS'!$BH$59,$K$6,'PREVIOUS LOGS'!$CB$103)+SUMIF('PREVIOUS LOGS'!$BH$112,FC112,'PREVIOUS LOGS'!$CB$156)+SUMIF('PREVIOUS LOGS'!$BH$165,FC112,'PREVIOUS LOGS'!$CB$209)+SUMIF('PREVIOUS LOGS'!$BH$218,FC112,'PREVIOUS LOGS'!$CB$262)+SUMIF('PREVIOUS LOGS'!$BH$271,FC112,'PREVIOUS LOGS'!$CB$315)+SUMIF('PREVIOUS LOGS'!$BH$324,FC112,'PREVIOUS LOGS'!$CB$368)+SUMIF('PREVIOUS LOGS'!$DF$6,FC112,'PREVIOUS LOGS'!$DZ$50)+SUMIF('PREVIOUS LOGS'!$DF$59,$K$6,'PREVIOUS LOGS'!$DZ$103)+SUMIF('PREVIOUS LOGS'!$DF$112,FC112,'PREVIOUS LOGS'!$DZ$156)+SUMIF('PREVIOUS LOGS'!$DF$165,FC112,'PREVIOUS LOGS'!$DZ$209)+SUMIF('PREVIOUS LOGS'!$DF$218,FC112,'PREVIOUS LOGS'!$DZ$262)+SUMIF('PREVIOUS LOGS'!$DF$271,FC112,'PREVIOUS LOGS'!$DZ$315)+SUMIF('PREVIOUS LOGS'!$DF$324,FC112,'PREVIOUS LOGS'!$DZ$368)+SUMIF('PREVIOUS LOGS'!$FC$6,FC112,'PREVIOUS LOGS'!$FW$50)+SUMIF('PREVIOUS LOGS'!$FC$59,$K$6,'PREVIOUS LOGS'!$FW$103)+SUMIF('PREVIOUS LOGS'!$FC$112,FC112,'PREVIOUS LOGS'!$FW$156)+SUMIF('PREVIOUS LOGS'!$FC$165,FC112,'PREVIOUS LOGS'!$FW$209)+SUMIF('PREVIOUS LOGS'!$FC$218,FC112,'PREVIOUS LOGS'!$FW$262)+SUMIF('PREVIOUS LOGS'!$FC$271,FC112,'PREVIOUS LOGS'!$FW$315)+SUMIF('PREVIOUS LOGS'!$FC$324,FC112,'PREVIOUS LOGS'!$FW$368)</f>
        <v>0</v>
      </c>
      <c r="FX116" s="848"/>
      <c r="FY116" s="848"/>
      <c r="FZ116" s="849"/>
      <c r="GA116" s="847">
        <f>SUMIF('PREVIOUS LOGS'!$K$6,FC112,'PREVIOUS LOGS'!$AI$50)+SUMIF('PREVIOUS LOGS'!$K$59,$K$6,'PREVIOUS LOGS'!$AI$103)+SUMIF('PREVIOUS LOGS'!$K$112,FC112,'PREVIOUS LOGS'!$AI$156)+SUMIF('PREVIOUS LOGS'!$K$165,FC112,'PREVIOUS LOGS'!$AI$209)+SUMIF('PREVIOUS LOGS'!$K$218,FC112,'PREVIOUS LOGS'!$AI$262)+SUMIF('PREVIOUS LOGS'!$K$271,FC112,'PREVIOUS LOGS'!$AI$315)+SUMIF('PREVIOUS LOGS'!$K$324,FC112,'PREVIOUS LOGS'!$AI$368)+SUMIF('PREVIOUS LOGS'!$BH$6,FC112,'PREVIOUS LOGS'!$CF$50)+SUMIF('PREVIOUS LOGS'!$BH$59,$K$6,'PREVIOUS LOGS'!$CF$103)+SUMIF('PREVIOUS LOGS'!$BH$112,FC112,'PREVIOUS LOGS'!$CF$156)+SUMIF('PREVIOUS LOGS'!$BH$165,FC112,'PREVIOUS LOGS'!$CF$209)+SUMIF('PREVIOUS LOGS'!$BH$218,FC112,'PREVIOUS LOGS'!$CF$262)+SUMIF('PREVIOUS LOGS'!$BH$271,FC112,'PREVIOUS LOGS'!$CF$315)+SUMIF('PREVIOUS LOGS'!$BH$324,FC112,'PREVIOUS LOGS'!$CF$368)+SUMIF('PREVIOUS LOGS'!$DF$6,FC112,'PREVIOUS LOGS'!$ED$50)+SUMIF('PREVIOUS LOGS'!$DF$59,$K$6,'PREVIOUS LOGS'!$ED$103)+SUMIF('PREVIOUS LOGS'!$DF$112,FC112,'PREVIOUS LOGS'!$ED$156)+SUMIF('PREVIOUS LOGS'!$DF$165,FC112,'PREVIOUS LOGS'!$ED$209)+SUMIF('PREVIOUS LOGS'!$DF$218,FC112,'PREVIOUS LOGS'!$ED$262)+SUMIF('PREVIOUS LOGS'!$DF$271,FC112,'PREVIOUS LOGS'!$ED$315)+SUMIF('PREVIOUS LOGS'!$DF$324,FC112,'PREVIOUS LOGS'!$ED$368)+SUMIF('PREVIOUS LOGS'!$FC$6,FC112,'PREVIOUS LOGS'!$GA$50)+SUMIF('PREVIOUS LOGS'!$FC$59,$K$6,'PREVIOUS LOGS'!$GA$103)+SUMIF('PREVIOUS LOGS'!$FC$112,FC112,'PREVIOUS LOGS'!$GA$156)+SUMIF('PREVIOUS LOGS'!$FC$165,FC112,'PREVIOUS LOGS'!$GA$209)+SUMIF('PREVIOUS LOGS'!$FC$218,FC112,'PREVIOUS LOGS'!$GA$262)+SUMIF('PREVIOUS LOGS'!$FC$271,FC112,'PREVIOUS LOGS'!$GA$315)+SUMIF('PREVIOUS LOGS'!$FC$324,FC112,'PREVIOUS LOGS'!$GA$368)</f>
        <v>0</v>
      </c>
      <c r="GB116" s="848"/>
      <c r="GC116" s="848"/>
      <c r="GD116" s="849"/>
      <c r="GE116" s="847">
        <f>SUMIF('PREVIOUS LOGS'!$K$6,FC112,'PREVIOUS LOGS'!$AM$50)+SUMIF('PREVIOUS LOGS'!$K$59,$K$6,'PREVIOUS LOGS'!$AM$103)+SUMIF('PREVIOUS LOGS'!$K$112,FC112,'PREVIOUS LOGS'!$AM$156)+SUMIF('PREVIOUS LOGS'!$K$165,FC112,'PREVIOUS LOGS'!$AM$209)+SUMIF('PREVIOUS LOGS'!$K$218,FC112,'PREVIOUS LOGS'!$AM$262)+SUMIF('PREVIOUS LOGS'!$K$271,FC112,'PREVIOUS LOGS'!$AM$315)+SUMIF('PREVIOUS LOGS'!$K$324,FC112,'PREVIOUS LOGS'!$AM$368)+SUMIF('PREVIOUS LOGS'!$BH$6,FC112,'PREVIOUS LOGS'!$CJ$50)+SUMIF('PREVIOUS LOGS'!$BH$59,$K$6,'PREVIOUS LOGS'!$CJ$103)+SUMIF('PREVIOUS LOGS'!$BH$112,FC112,'PREVIOUS LOGS'!$CJ$156)+SUMIF('PREVIOUS LOGS'!$BH$165,FC112,'PREVIOUS LOGS'!$CJ$209)+SUMIF('PREVIOUS LOGS'!$BH$218,FC112,'PREVIOUS LOGS'!$CJ$262)+SUMIF('PREVIOUS LOGS'!$BH$271,FC112,'PREVIOUS LOGS'!$CJ$315)+SUMIF('PREVIOUS LOGS'!$BH$324,FC112,'PREVIOUS LOGS'!$CJ$368)+SUMIF('PREVIOUS LOGS'!$DF$6,FC112,'PREVIOUS LOGS'!$EH$50)+SUMIF('PREVIOUS LOGS'!$DF$59,$K$6,'PREVIOUS LOGS'!$EH$103)+SUMIF('PREVIOUS LOGS'!$DF$112,FC112,'PREVIOUS LOGS'!$EH$156)+SUMIF('PREVIOUS LOGS'!$DF$165,FC112,'PREVIOUS LOGS'!$EH$209)+SUMIF('PREVIOUS LOGS'!$DF$218,FC112,'PREVIOUS LOGS'!$EH$262)+SUMIF('PREVIOUS LOGS'!$DF$271,FC112,'PREVIOUS LOGS'!$EH$315)+SUMIF('PREVIOUS LOGS'!$DF$324,FC112,'PREVIOUS LOGS'!$EH$368)+SUMIF('PREVIOUS LOGS'!$FC$6,FC112,'PREVIOUS LOGS'!$GE$50)+SUMIF('PREVIOUS LOGS'!$FC$59,$K$6,'PREVIOUS LOGS'!$GE$103)+SUMIF('PREVIOUS LOGS'!$FC$112,FC112,'PREVIOUS LOGS'!$GE$156)+SUMIF('PREVIOUS LOGS'!$FC$165,FC112,'PREVIOUS LOGS'!$GE$209)+SUMIF('PREVIOUS LOGS'!$FC$218,FC112,'PREVIOUS LOGS'!$GE$262)+SUMIF('PREVIOUS LOGS'!$FC$271,FC112,'PREVIOUS LOGS'!$GE$315)+SUMIF('PREVIOUS LOGS'!$FC$324,FC112,'PREVIOUS LOGS'!$GE$368)</f>
        <v>0</v>
      </c>
      <c r="GF116" s="848"/>
      <c r="GG116" s="848"/>
      <c r="GH116" s="849"/>
      <c r="GI116" s="853">
        <f>SUMIF('PREVIOUS LOGS'!$K$6,FC112,'PREVIOUS LOGS'!$AQ$50)+SUMIF('PREVIOUS LOGS'!$K$59,$K$6,'PREVIOUS LOGS'!$AQ$103)+SUMIF('PREVIOUS LOGS'!$K$112,FC112,'PREVIOUS LOGS'!$AQ$156)+SUMIF('PREVIOUS LOGS'!$K$165,FC112,'PREVIOUS LOGS'!$AQ$209)+SUMIF('PREVIOUS LOGS'!$K$218,FC112,'PREVIOUS LOGS'!$AQ$262)+SUMIF('PREVIOUS LOGS'!$K$271,FC112,'PREVIOUS LOGS'!$AQ$315)+SUMIF('PREVIOUS LOGS'!$K$324,FC112,'PREVIOUS LOGS'!$AQ$368)+SUMIF('PREVIOUS LOGS'!$BH$6,FC112,'PREVIOUS LOGS'!$CN$50)+SUMIF('PREVIOUS LOGS'!$BH$59,$K$6,'PREVIOUS LOGS'!$CN$103)+SUMIF('PREVIOUS LOGS'!$BH$112,FC112,'PREVIOUS LOGS'!$CN$156)+SUMIF('PREVIOUS LOGS'!$BH$165,FC112,'PREVIOUS LOGS'!$CN$209)+SUMIF('PREVIOUS LOGS'!$BH$218,FC112,'PREVIOUS LOGS'!$CN$262)+SUMIF('PREVIOUS LOGS'!$BH$271,FC112,'PREVIOUS LOGS'!$CN$315)+SUMIF('PREVIOUS LOGS'!$BH$324,FC112,'PREVIOUS LOGS'!$CN$368)+SUMIF('PREVIOUS LOGS'!$DF$6,FC112,'PREVIOUS LOGS'!$EL$50)+SUMIF('PREVIOUS LOGS'!$DF$59,$K$6,'PREVIOUS LOGS'!$EL$103)+SUMIF('PREVIOUS LOGS'!$DF$112,FC112,'PREVIOUS LOGS'!$EL$156)+SUMIF('PREVIOUS LOGS'!$DF$165,FC112,'PREVIOUS LOGS'!$EL$209)+SUMIF('PREVIOUS LOGS'!$DF$218,FC112,'PREVIOUS LOGS'!$EL$262)+SUMIF('PREVIOUS LOGS'!$DF$271,FC112,'PREVIOUS LOGS'!$EL$315)+SUMIF('PREVIOUS LOGS'!$DF$324,FC112,'PREVIOUS LOGS'!$EL$368)+SUMIF('PREVIOUS LOGS'!$FC$6,FC112,'PREVIOUS LOGS'!$GI$50)+SUMIF('PREVIOUS LOGS'!$FC$59,$K$6,'PREVIOUS LOGS'!$GI$103)+SUMIF('PREVIOUS LOGS'!$FC$112,FC112,'PREVIOUS LOGS'!$GI$156)+SUMIF('PREVIOUS LOGS'!$FC$165,FC112,'PREVIOUS LOGS'!$GI$209)+SUMIF('PREVIOUS LOGS'!$FC$218,FC112,'PREVIOUS LOGS'!$GI$262)+SUMIF('PREVIOUS LOGS'!$FC$271,FC112,'PREVIOUS LOGS'!$GI$315)+SUMIF('PREVIOUS LOGS'!$FC$324,FC112,'PREVIOUS LOGS'!$GI$368)</f>
        <v>0</v>
      </c>
      <c r="GJ116" s="854"/>
      <c r="GK116" s="855"/>
      <c r="GL116" s="853">
        <f>SUMIF('PREVIOUS LOGS'!$K$6,FC112,'PREVIOUS LOGS'!$AT$50)+SUMIF('PREVIOUS LOGS'!$K$59,$K$6,'PREVIOUS LOGS'!$AT$103)+SUMIF('PREVIOUS LOGS'!$K$112,FC112,'PREVIOUS LOGS'!$AT$156)+SUMIF('PREVIOUS LOGS'!$K$165,FC112,'PREVIOUS LOGS'!$AT$209)+SUMIF('PREVIOUS LOGS'!$K$218,FC112,'PREVIOUS LOGS'!$AT$262)+SUMIF('PREVIOUS LOGS'!$K$271,FC112,'PREVIOUS LOGS'!$AT$315)+SUMIF('PREVIOUS LOGS'!$K$324,FC112,'PREVIOUS LOGS'!$AT$368)+SUMIF('PREVIOUS LOGS'!$BH$6,FC112,'PREVIOUS LOGS'!$CQ$50)+SUMIF('PREVIOUS LOGS'!$BH$59,$K$6,'PREVIOUS LOGS'!$CQ$103)+SUMIF('PREVIOUS LOGS'!$BH$112,FC112,'PREVIOUS LOGS'!$CQ$156)+SUMIF('PREVIOUS LOGS'!$BH$165,FC112,'PREVIOUS LOGS'!$CQ$209)+SUMIF('PREVIOUS LOGS'!$BH$218,FC112,'PREVIOUS LOGS'!$CQ$262)+SUMIF('PREVIOUS LOGS'!$BH$271,FC112,'PREVIOUS LOGS'!$CQ$315)+SUMIF('PREVIOUS LOGS'!$BH$324,FC112,'PREVIOUS LOGS'!$CQ$368)+SUMIF('PREVIOUS LOGS'!$DF$6,FC112,'PREVIOUS LOGS'!$EO$50)+SUMIF('PREVIOUS LOGS'!$DF$59,$K$6,'PREVIOUS LOGS'!$EO$103)+SUMIF('PREVIOUS LOGS'!$DF$112,FC112,'PREVIOUS LOGS'!$EO$156)+SUMIF('PREVIOUS LOGS'!$DF$165,FC112,'PREVIOUS LOGS'!$EO$209)+SUMIF('PREVIOUS LOGS'!$DF$218,FC112,'PREVIOUS LOGS'!$EO$262)+SUMIF('PREVIOUS LOGS'!$DF$271,FC112,'PREVIOUS LOGS'!$EO$315)+SUMIF('PREVIOUS LOGS'!$DF$324,FC112,'PREVIOUS LOGS'!$EO$368)+SUMIF('PREVIOUS LOGS'!$FC$6,FC112,'PREVIOUS LOGS'!$GL$50)+SUMIF('PREVIOUS LOGS'!$FC$59,$K$6,'PREVIOUS LOGS'!$GL$103)+SUMIF('PREVIOUS LOGS'!$FC$112,FC112,'PREVIOUS LOGS'!$GL$156)+SUMIF('PREVIOUS LOGS'!$FC$165,FC112,'PREVIOUS LOGS'!$GL$209)+SUMIF('PREVIOUS LOGS'!$FC$218,FC112,'PREVIOUS LOGS'!$GL$262)+SUMIF('PREVIOUS LOGS'!$FC$271,FC112,'PREVIOUS LOGS'!$GL$315)+SUMIF('PREVIOUS LOGS'!$FC$324,FC112,'PREVIOUS LOGS'!$GL$368)</f>
        <v>0</v>
      </c>
      <c r="GM116" s="854"/>
      <c r="GN116" s="859"/>
      <c r="GO116" s="1263"/>
    </row>
    <row r="117" spans="1:197" ht="8.25" customHeight="1" thickBot="1" x14ac:dyDescent="0.3">
      <c r="A117" s="154"/>
      <c r="B117" s="774"/>
      <c r="C117" s="775"/>
      <c r="D117" s="775"/>
      <c r="E117" s="775"/>
      <c r="F117" s="775"/>
      <c r="G117" s="775"/>
      <c r="H117" s="775"/>
      <c r="I117" s="775"/>
      <c r="J117" s="775"/>
      <c r="K117" s="775"/>
      <c r="L117" s="834"/>
      <c r="M117" s="14"/>
      <c r="N117" s="774"/>
      <c r="O117" s="775"/>
      <c r="P117" s="775"/>
      <c r="Q117" s="775"/>
      <c r="R117" s="775"/>
      <c r="S117" s="775"/>
      <c r="T117" s="775"/>
      <c r="U117" s="775"/>
      <c r="V117" s="775"/>
      <c r="W117" s="775"/>
      <c r="X117" s="834"/>
      <c r="Y117" s="15"/>
      <c r="Z117" s="818"/>
      <c r="AA117" s="819"/>
      <c r="AB117" s="819"/>
      <c r="AC117" s="819"/>
      <c r="AD117" s="819"/>
      <c r="AE117" s="850"/>
      <c r="AF117" s="851"/>
      <c r="AG117" s="851"/>
      <c r="AH117" s="852"/>
      <c r="AI117" s="850"/>
      <c r="AJ117" s="851"/>
      <c r="AK117" s="851"/>
      <c r="AL117" s="852"/>
      <c r="AM117" s="850"/>
      <c r="AN117" s="851"/>
      <c r="AO117" s="851"/>
      <c r="AP117" s="852"/>
      <c r="AQ117" s="856"/>
      <c r="AR117" s="857"/>
      <c r="AS117" s="858"/>
      <c r="AT117" s="856"/>
      <c r="AU117" s="857"/>
      <c r="AV117" s="857"/>
      <c r="AW117" s="1263"/>
      <c r="AX117" s="154"/>
      <c r="AY117" s="774"/>
      <c r="AZ117" s="775"/>
      <c r="BA117" s="775"/>
      <c r="BB117" s="775"/>
      <c r="BC117" s="775"/>
      <c r="BD117" s="775"/>
      <c r="BE117" s="775"/>
      <c r="BF117" s="775"/>
      <c r="BG117" s="775"/>
      <c r="BH117" s="775"/>
      <c r="BI117" s="834"/>
      <c r="BJ117" s="14"/>
      <c r="BK117" s="774"/>
      <c r="BL117" s="775"/>
      <c r="BM117" s="775"/>
      <c r="BN117" s="775"/>
      <c r="BO117" s="775"/>
      <c r="BP117" s="775"/>
      <c r="BQ117" s="775"/>
      <c r="BR117" s="775"/>
      <c r="BS117" s="775"/>
      <c r="BT117" s="775"/>
      <c r="BU117" s="834"/>
      <c r="BV117" s="15"/>
      <c r="BW117" s="818"/>
      <c r="BX117" s="819"/>
      <c r="BY117" s="819"/>
      <c r="BZ117" s="819"/>
      <c r="CA117" s="819"/>
      <c r="CB117" s="850"/>
      <c r="CC117" s="851"/>
      <c r="CD117" s="851"/>
      <c r="CE117" s="852"/>
      <c r="CF117" s="850"/>
      <c r="CG117" s="851"/>
      <c r="CH117" s="851"/>
      <c r="CI117" s="852"/>
      <c r="CJ117" s="850"/>
      <c r="CK117" s="851"/>
      <c r="CL117" s="851"/>
      <c r="CM117" s="852"/>
      <c r="CN117" s="856"/>
      <c r="CO117" s="857"/>
      <c r="CP117" s="858"/>
      <c r="CQ117" s="856"/>
      <c r="CR117" s="857"/>
      <c r="CS117" s="860"/>
      <c r="CT117" s="1263"/>
      <c r="CU117" s="1250"/>
      <c r="CV117" s="154"/>
      <c r="CW117" s="774"/>
      <c r="CX117" s="775"/>
      <c r="CY117" s="775"/>
      <c r="CZ117" s="775"/>
      <c r="DA117" s="775"/>
      <c r="DB117" s="775"/>
      <c r="DC117" s="775"/>
      <c r="DD117" s="775"/>
      <c r="DE117" s="775"/>
      <c r="DF117" s="775"/>
      <c r="DG117" s="834"/>
      <c r="DH117" s="14"/>
      <c r="DI117" s="774"/>
      <c r="DJ117" s="775"/>
      <c r="DK117" s="775"/>
      <c r="DL117" s="775"/>
      <c r="DM117" s="775"/>
      <c r="DN117" s="775"/>
      <c r="DO117" s="775"/>
      <c r="DP117" s="775"/>
      <c r="DQ117" s="775"/>
      <c r="DR117" s="775"/>
      <c r="DS117" s="834"/>
      <c r="DT117" s="15"/>
      <c r="DU117" s="818"/>
      <c r="DV117" s="819"/>
      <c r="DW117" s="819"/>
      <c r="DX117" s="819"/>
      <c r="DY117" s="819"/>
      <c r="DZ117" s="850"/>
      <c r="EA117" s="851"/>
      <c r="EB117" s="851"/>
      <c r="EC117" s="852"/>
      <c r="ED117" s="850"/>
      <c r="EE117" s="851"/>
      <c r="EF117" s="851"/>
      <c r="EG117" s="852"/>
      <c r="EH117" s="850"/>
      <c r="EI117" s="851"/>
      <c r="EJ117" s="851"/>
      <c r="EK117" s="852"/>
      <c r="EL117" s="856"/>
      <c r="EM117" s="857"/>
      <c r="EN117" s="858"/>
      <c r="EO117" s="856"/>
      <c r="EP117" s="857"/>
      <c r="EQ117" s="857"/>
      <c r="ER117" s="1263"/>
      <c r="ES117" s="154"/>
      <c r="ET117" s="774"/>
      <c r="EU117" s="775"/>
      <c r="EV117" s="775"/>
      <c r="EW117" s="775"/>
      <c r="EX117" s="775"/>
      <c r="EY117" s="775"/>
      <c r="EZ117" s="775"/>
      <c r="FA117" s="775"/>
      <c r="FB117" s="775"/>
      <c r="FC117" s="775"/>
      <c r="FD117" s="834"/>
      <c r="FE117" s="14"/>
      <c r="FF117" s="774"/>
      <c r="FG117" s="775"/>
      <c r="FH117" s="775"/>
      <c r="FI117" s="775"/>
      <c r="FJ117" s="775"/>
      <c r="FK117" s="775"/>
      <c r="FL117" s="775"/>
      <c r="FM117" s="775"/>
      <c r="FN117" s="775"/>
      <c r="FO117" s="775"/>
      <c r="FP117" s="834"/>
      <c r="FQ117" s="15"/>
      <c r="FR117" s="818"/>
      <c r="FS117" s="819"/>
      <c r="FT117" s="819"/>
      <c r="FU117" s="819"/>
      <c r="FV117" s="819"/>
      <c r="FW117" s="850"/>
      <c r="FX117" s="851"/>
      <c r="FY117" s="851"/>
      <c r="FZ117" s="852"/>
      <c r="GA117" s="850"/>
      <c r="GB117" s="851"/>
      <c r="GC117" s="851"/>
      <c r="GD117" s="852"/>
      <c r="GE117" s="850"/>
      <c r="GF117" s="851"/>
      <c r="GG117" s="851"/>
      <c r="GH117" s="852"/>
      <c r="GI117" s="856"/>
      <c r="GJ117" s="857"/>
      <c r="GK117" s="858"/>
      <c r="GL117" s="856"/>
      <c r="GM117" s="857"/>
      <c r="GN117" s="860"/>
      <c r="GO117" s="1263"/>
    </row>
    <row r="118" spans="1:197" ht="8.25" customHeight="1" thickTop="1" x14ac:dyDescent="0.25">
      <c r="A118" s="154"/>
      <c r="B118" s="827">
        <f>SUMIF('ANNUAL SUMMARY'!$FE$622,K112,'ANNUAL SUMMARY'!$EV$631)+SUMIF('ANNUAL SUMMARY'!$DH$622,K112,'ANNUAL SUMMARY'!$CY$631)+SUMIF('ANNUAL SUMMARY'!$BI$622,K112,'ANNUAL SUMMARY'!$AZ$631)+SUMIF('ANNUAL SUMMARY'!$L$622,K112,'ANNUAL SUMMARY'!$C$631)+SUMIF('ANNUAL SUMMARY'!$FE$566,K112,'ANNUAL SUMMARY'!$EV$575)+SUMIF('ANNUAL SUMMARY'!$DH$566,K112,'ANNUAL SUMMARY'!$CY$575)+SUMIF('ANNUAL SUMMARY'!$BI$566,K112,'ANNUAL SUMMARY'!$AZ$575)+SUMIF('ANNUAL SUMMARY'!$L$566,K112,'ANNUAL SUMMARY'!$C$575)+SUMIF('ANNUAL SUMMARY'!$FE$510,K112,'ANNUAL SUMMARY'!$EV$519)+SUMIF('ANNUAL SUMMARY'!$DH$510,K112,'ANNUAL SUMMARY'!$CY$519)+SUMIF('ANNUAL SUMMARY'!$BI$510,K112,'ANNUAL SUMMARY'!$AZ$519)+SUMIF('ANNUAL SUMMARY'!$L$510,K112,'ANNUAL SUMMARY'!$C$519)+SUMIF('ANNUAL SUMMARY'!$FE$454,K112,'ANNUAL SUMMARY'!$EV$463)+SUMIF('ANNUAL SUMMARY'!$DH$454,K112,'ANNUAL SUMMARY'!$CY$463)+SUMIF('ANNUAL SUMMARY'!$BI$454,K112,'ANNUAL SUMMARY'!$AZ$463)+SUMIF('ANNUAL SUMMARY'!$L$454,K112,'ANNUAL SUMMARY'!$C$463)+SUMIF('ANNUAL SUMMARY'!$FE$398,K112,'ANNUAL SUMMARY'!$EV$407)+SUMIF('ANNUAL SUMMARY'!$DH$398,K112,'ANNUAL SUMMARY'!$CY$407)+SUMIF('ANNUAL SUMMARY'!$BI$398,K112,'ANNUAL SUMMARY'!$AZ$407)+SUMIF('ANNUAL SUMMARY'!$L$398,K112,'ANNUAL SUMMARY'!$C$407)+SUMIF('ANNUAL SUMMARY'!$FE$342,K112,'ANNUAL SUMMARY'!$EV$351)+SUMIF('ANNUAL SUMMARY'!$DH$342,K112,'ANNUAL SUMMARY'!$CY$351)+SUMIF('ANNUAL SUMMARY'!$BI$342,K112,'ANNUAL SUMMARY'!$AZ$351)+SUMIF('ANNUAL SUMMARY'!$L$342,K112,'ANNUAL SUMMARY'!$C$351)+SUMIF('ANNUAL SUMMARY'!$FE$286,K112,'ANNUAL SUMMARY'!$EV$295)+SUMIF('ANNUAL SUMMARY'!$DH$286,K112,'ANNUAL SUMMARY'!$CY$295)+SUMIF('ANNUAL SUMMARY'!$BI$286,K112,'ANNUAL SUMMARY'!$AZ$295)+SUMIF('ANNUAL SUMMARY'!$L$286,K112,'ANNUAL SUMMARY'!$C$295)+SUMIF('ANNUAL SUMMARY'!$FE$230,K112,'ANNUAL SUMMARY'!$EV$239)+SUMIF('ANNUAL SUMMARY'!$DH$230,K112,'ANNUAL SUMMARY'!$CY$239)+SUMIF('ANNUAL SUMMARY'!$BI$230,K112,'ANNUAL SUMMARY'!$AZ$239)+SUMIF('ANNUAL SUMMARY'!$L$230,K112,'ANNUAL SUMMARY'!$C$239)+SUMIF('ANNUAL SUMMARY'!$FE$174,K112,'ANNUAL SUMMARY'!$EV$183)+SUMIF('ANNUAL SUMMARY'!$DH$174,K112,'ANNUAL SUMMARY'!$CY$183)+SUMIF('ANNUAL SUMMARY'!$BI$174,K112,'ANNUAL SUMMARY'!$AZ$183)+SUMIF('ANNUAL SUMMARY'!$L$174,K112,'ANNUAL SUMMARY'!$C$183)+SUMIF('ANNUAL SUMMARY'!$FE$118,K112,'ANNUAL SUMMARY'!$EV$127)+SUMIF('ANNUAL SUMMARY'!$DH$118,K112,'ANNUAL SUMMARY'!$CY$127)+SUMIF('ANNUAL SUMMARY'!$BI$118,K112,'ANNUAL SUMMARY'!$AZ$127)+SUMIF('ANNUAL SUMMARY'!$L$118,K112,'ANNUAL SUMMARY'!$C$127)+SUMIF('ANNUAL SUMMARY'!$FE$62,K112,'ANNUAL SUMMARY'!$EV$71)+SUMIF('ANNUAL SUMMARY'!$DH$62,K112,'ANNUAL SUMMARY'!$CY$71)+SUMIF('ANNUAL SUMMARY'!$BI$62,K112,'ANNUAL SUMMARY'!$AZ$71)+SUMIF('ANNUAL SUMMARY'!$L$62,K112,'ANNUAL SUMMARY'!$C$71)+SUMIF('ANNUAL SUMMARY'!$FE$6,K112,'ANNUAL SUMMARY'!$EV$15)+SUMIF('ANNUAL SUMMARY'!$DH$6,K112,'ANNUAL SUMMARY'!$CY$15)+SUMIF('ANNUAL SUMMARY'!$BI$6,K112,'ANNUAL SUMMARY'!$AZ$15)+SUMIF('ANNUAL SUMMARY'!$L$6,K112,'ANNUAL SUMMARY'!$C$15)+SUMIF('PREVIOUS LOGS'!$K$6,K112,'PREVIOUS LOGS'!$B$12)+SUMIF('PREVIOUS LOGS'!$K$59,$K$6,'PREVIOUS LOGS'!$B$65)+SUMIF('PREVIOUS LOGS'!$K$112,K112,'PREVIOUS LOGS'!$B$118)+SUMIF('PREVIOUS LOGS'!$K$165,K112,'PREVIOUS LOGS'!$B$171)+SUMIF('PREVIOUS LOGS'!$K$218,K112,'PREVIOUS LOGS'!$B$224)+SUMIF('PREVIOUS LOGS'!$K$271,K112,'PREVIOUS LOGS'!$B$277)+SUMIF('PREVIOUS LOGS'!$K$324,K112,'PREVIOUS LOGS'!$B$330)+SUMIF('PREVIOUS LOGS'!$BH$6,K112,'PREVIOUS LOGS'!$AY$12)+SUMIF('PREVIOUS LOGS'!$BH$59,$K$6,'PREVIOUS LOGS'!$AY$65)+SUMIF('PREVIOUS LOGS'!$BH$112,K112,'PREVIOUS LOGS'!$AY$118)+SUMIF('PREVIOUS LOGS'!$BH$165,K112,'PREVIOUS LOGS'!$AY$171)+SUMIF('PREVIOUS LOGS'!$BH$218,K112,'PREVIOUS LOGS'!$AY$224)+SUMIF('PREVIOUS LOGS'!$BH$271,K112,'PREVIOUS LOGS'!$AY$277)+SUMIF('PREVIOUS LOGS'!$BH$324,K112,'PREVIOUS LOGS'!$AY$330)+SUMIF('PREVIOUS LOGS'!$DF$6,K112,'PREVIOUS LOGS'!$CW$12)+SUMIF('PREVIOUS LOGS'!$DF$59,$K$6,'PREVIOUS LOGS'!$CW$65)+SUMIF('PREVIOUS LOGS'!$DF$112,K112,'PREVIOUS LOGS'!$CW$118)+SUMIF('PREVIOUS LOGS'!$DF$165,K112,'PREVIOUS LOGS'!$CW$171)+SUMIF('PREVIOUS LOGS'!$DF$218,K112,'PREVIOUS LOGS'!$CW$224)+SUMIF('PREVIOUS LOGS'!$DF$271,K112,'PREVIOUS LOGS'!$CW$277)+SUMIF('PREVIOUS LOGS'!$DF$324,K112,'PREVIOUS LOGS'!$CW$330)+SUMIF('PREVIOUS LOGS'!$FC$6,K112,'PREVIOUS LOGS'!$ET$12)+SUMIF('PREVIOUS LOGS'!$FC$59,$K$6,'PREVIOUS LOGS'!$ET$65)+SUMIF('PREVIOUS LOGS'!$FC$112,K112,'PREVIOUS LOGS'!$ET$118)+SUMIF('PREVIOUS LOGS'!$FC$165,K112,'PREVIOUS LOGS'!$ET$171)+SUMIF('PREVIOUS LOGS'!$FC$218,K112,'PREVIOUS LOGS'!$ET$224)+SUMIF('PREVIOUS LOGS'!$FC$271,K112,'PREVIOUS LOGS'!$ET$277)+SUMIF('PREVIOUS LOGS'!$FC$324,K112,'PREVIOUS LOGS'!$ET$330)</f>
        <v>0</v>
      </c>
      <c r="C118" s="828"/>
      <c r="D118" s="828"/>
      <c r="E118" s="828"/>
      <c r="F118" s="828"/>
      <c r="G118" s="828"/>
      <c r="H118" s="828"/>
      <c r="I118" s="828"/>
      <c r="J118" s="828"/>
      <c r="K118" s="828"/>
      <c r="L118" s="829"/>
      <c r="M118" s="14"/>
      <c r="N118" s="835" t="str">
        <f>IFERROR(B118/I120,"")</f>
        <v/>
      </c>
      <c r="O118" s="836"/>
      <c r="P118" s="836"/>
      <c r="Q118" s="836"/>
      <c r="R118" s="836"/>
      <c r="S118" s="836"/>
      <c r="T118" s="836"/>
      <c r="U118" s="836"/>
      <c r="V118" s="836"/>
      <c r="W118" s="836"/>
      <c r="X118" s="837"/>
      <c r="Y118" s="15"/>
      <c r="Z118" s="820">
        <v>2022</v>
      </c>
      <c r="AA118" s="821"/>
      <c r="AB118" s="821"/>
      <c r="AC118" s="821"/>
      <c r="AD118" s="821"/>
      <c r="AE118" s="1118">
        <f>SUMIFS('ANNUAL SUMMARY'!$AF$54,Z118,'ANNUAL SUMMARY'!$V$9,K112,'ANNUAL SUMMARY'!$L$6)+SUMIFS('ANNUAL SUMMARY'!$AF$112,Z118,'ANNUAL SUMMARY'!$V$9,K112,'ANNUAL SUMMARY'!$L$64)+SUMIFS('ANNUAL SUMMARY'!$AF$170,Z118,'ANNUAL SUMMARY'!$V$9,K112,'ANNUAL SUMMARY'!$L$122)+SUMIFS('ANNUAL SUMMARY'!$AF$228,Z118,'ANNUAL SUMMARY'!$V$9,K112,'ANNUAL SUMMARY'!$L$180)+SUMIFS('ANNUAL SUMMARY'!$AF$286,Z118,'ANNUAL SUMMARY'!$V$9,K112,'ANNUAL SUMMARY'!$L$238)+SUMIFS('ANNUAL SUMMARY'!$AF$344,Z118,'ANNUAL SUMMARY'!$V$9,K112,'ANNUAL SUMMARY'!$L$296)+SUMIFS('ANNUAL SUMMARY'!$AF$402,Z118,'ANNUAL SUMMARY'!$V$9,K112,'ANNUAL SUMMARY'!$L$354)+SUMIFS('ANNUAL SUMMARY'!$AF$460,Z118,'ANNUAL SUMMARY'!$V$9,K112,'ANNUAL SUMMARY'!$L$412)+SUMIFS('ANNUAL SUMMARY'!$AF$518,Z118,'ANNUAL SUMMARY'!$V$9,K112,'ANNUAL SUMMARY'!$L$470)+SUMIFS('ANNUAL SUMMARY'!$AF$576,Z118,'ANNUAL SUMMARY'!$V$9,K112,'ANNUAL SUMMARY'!$L$528)+SUMIFS('ANNUAL SUMMARY'!$AF$634,Z118,'ANNUAL SUMMARY'!$V$9,K112,'ANNUAL SUMMARY'!$L$586)+SUMIFS('ANNUAL SUMMARY'!$AF$692,Z118,'ANNUAL SUMMARY'!$V$9,K112,'ANNUAL SUMMARY'!$L$644)+SUMIFS('ANNUAL SUMMARY'!$CC$54,Z118,'ANNUAL SUMMARY'!$V$9,K112,'ANNUAL SUMMARY'!$BI$6)+SUMIFS('ANNUAL SUMMARY'!$CC$112,Z118,'ANNUAL SUMMARY'!$V$9,K112,'ANNUAL SUMMARY'!$BI$64)+SUMIFS('ANNUAL SUMMARY'!$CC$170,Z118,'ANNUAL SUMMARY'!$V$9,K112,'ANNUAL SUMMARY'!$BI$122)+SUMIFS('ANNUAL SUMMARY'!$CC$228,Z118,'ANNUAL SUMMARY'!$V$9,K112,'ANNUAL SUMMARY'!$BI$180)+SUMIFS('ANNUAL SUMMARY'!$CC$286,Z118,'ANNUAL SUMMARY'!$V$9,K112,'ANNUAL SUMMARY'!$BI$238)+SUMIFS('ANNUAL SUMMARY'!$CC$344,Z118,'ANNUAL SUMMARY'!$V$9,K112,'ANNUAL SUMMARY'!$BI$296)+SUMIFS('ANNUAL SUMMARY'!$CC$402,Z118,'ANNUAL SUMMARY'!$V$9,K112,'ANNUAL SUMMARY'!$BI$354)+SUMIFS('ANNUAL SUMMARY'!$CC$460,Z118,'ANNUAL SUMMARY'!$V$9,K112,'ANNUAL SUMMARY'!$BI$412)+SUMIFS('ANNUAL SUMMARY'!$CC$518,Z118,'ANNUAL SUMMARY'!$V$9,K112,'ANNUAL SUMMARY'!$BI$470)+SUMIFS('ANNUAL SUMMARY'!$CC$576,Z118,'ANNUAL SUMMARY'!$V$9,K112,'ANNUAL SUMMARY'!$BI$528)+SUMIFS('ANNUAL SUMMARY'!$CC$634,Z118,'ANNUAL SUMMARY'!$V$9,K112,'ANNUAL SUMMARY'!$BI$586)+SUMIFS('ANNUAL SUMMARY'!$CC$692,Z118,'ANNUAL SUMMARY'!$V$9,K112,'ANNUAL SUMMARY'!$BI$644)+SUMIFS('ANNUAL SUMMARY'!$EB$54,Z118,'ANNUAL SUMMARY'!$V$9,K112,'ANNUAL SUMMARY'!$DH$6)+SUMIFS('ANNUAL SUMMARY'!$EB$112,Z118,'ANNUAL SUMMARY'!$V$9,K112,'ANNUAL SUMMARY'!$DH$64)+SUMIFS('ANNUAL SUMMARY'!$EB$170,Z118,'ANNUAL SUMMARY'!$V$9,K112,'ANNUAL SUMMARY'!$DH$122)+SUMIFS('ANNUAL SUMMARY'!$EB$228,Z118,'ANNUAL SUMMARY'!$V$9,K112,'ANNUAL SUMMARY'!$DH$180)+SUMIFS('ANNUAL SUMMARY'!$EB$286,Z118,'ANNUAL SUMMARY'!$V$9,K112,'ANNUAL SUMMARY'!$DH$238)+SUMIFS('ANNUAL SUMMARY'!$EB$344,Z118,'ANNUAL SUMMARY'!$V$9,K112,'ANNUAL SUMMARY'!$DH$296)+SUMIFS('ANNUAL SUMMARY'!$EB$402,Z118,'ANNUAL SUMMARY'!$V$9,K112,'ANNUAL SUMMARY'!$DH$354)+SUMIFS('ANNUAL SUMMARY'!$EB$460,Z118,'ANNUAL SUMMARY'!$V$9,K112,'ANNUAL SUMMARY'!$DH$412)+SUMIFS('ANNUAL SUMMARY'!$EB$518,Z118,'ANNUAL SUMMARY'!$V$9,K112,'ANNUAL SUMMARY'!$DH$470)+SUMIFS('ANNUAL SUMMARY'!$EB$576,Z118,'ANNUAL SUMMARY'!$V$9,K112,'ANNUAL SUMMARY'!$DH$528)+SUMIFS('ANNUAL SUMMARY'!$EB$634,Z118,'ANNUAL SUMMARY'!$V$9,K112,'ANNUAL SUMMARY'!$DH$586)+SUMIFS('ANNUAL SUMMARY'!$EB$692,Z118,'ANNUAL SUMMARY'!$V$9,K112,'ANNUAL SUMMARY'!$DH$644)+SUMIFS('ANNUAL SUMMARY'!$FY$54,Z118,'ANNUAL SUMMARY'!$V$9,K112,'ANNUAL SUMMARY'!$FE$6)+SUMIFS('ANNUAL SUMMARY'!$FY$112,Z118,'ANNUAL SUMMARY'!$V$9,K112,'ANNUAL SUMMARY'!$FE$64)+SUMIFS('ANNUAL SUMMARY'!$FY$170,Z118,'ANNUAL SUMMARY'!$V$9,K112,'ANNUAL SUMMARY'!$FE$122)+SUMIFS('ANNUAL SUMMARY'!$FY$228,Z118,'ANNUAL SUMMARY'!$V$9,K112,'ANNUAL SUMMARY'!$FE$180)+SUMIFS('ANNUAL SUMMARY'!$FY$286,Z118,'ANNUAL SUMMARY'!$V$9,K112,'ANNUAL SUMMARY'!$FE$238)+SUMIFS('ANNUAL SUMMARY'!$FY$344,Z118,'ANNUAL SUMMARY'!$V$9,K112,'ANNUAL SUMMARY'!$FE$296)+SUMIFS('ANNUAL SUMMARY'!$FY$402,Z118,'ANNUAL SUMMARY'!$V$9,K112,'ANNUAL SUMMARY'!$FE$354)+SUMIFS('ANNUAL SUMMARY'!$FY$460,Z118,'ANNUAL SUMMARY'!$V$9,K112,'ANNUAL SUMMARY'!$FE$412)+SUMIFS('ANNUAL SUMMARY'!$FY$518,Z118,'ANNUAL SUMMARY'!$V$9,K112,'ANNUAL SUMMARY'!$FE$470)+SUMIFS('ANNUAL SUMMARY'!$FY$576,Z118,'ANNUAL SUMMARY'!$V$9,K112,'ANNUAL SUMMARY'!$FE$528)+SUMIFS('ANNUAL SUMMARY'!$FY$634,Z118,'ANNUAL SUMMARY'!$V$9,K112,'ANNUAL SUMMARY'!$FE$586)+SUMIFS('ANNUAL SUMMARY'!$FY$692,Z118,'ANNUAL SUMMARY'!$V$9,K112,'ANNUAL SUMMARY'!$FE$644)</f>
        <v>0</v>
      </c>
      <c r="AF118" s="727"/>
      <c r="AG118" s="727"/>
      <c r="AH118" s="727"/>
      <c r="AI118" s="727">
        <f>SUMIFS('ANNUAL SUMMARY'!$AJ$54,Z118,'ANNUAL SUMMARY'!$V$9,K112,'ANNUAL SUMMARY'!$L$6)+SUMIFS('ANNUAL SUMMARY'!$AJ$112,Z118,'ANNUAL SUMMARY'!$V$9,K112,'ANNUAL SUMMARY'!$L$64)+SUMIFS('ANNUAL SUMMARY'!$AJ$170,Z118,'ANNUAL SUMMARY'!$V$9,K112,'ANNUAL SUMMARY'!$L$122)+SUMIFS('ANNUAL SUMMARY'!$AJ$228,Z118,'ANNUAL SUMMARY'!$V$9,K112,'ANNUAL SUMMARY'!$L$180)+SUMIFS('ANNUAL SUMMARY'!$AJ$286,Z118,'ANNUAL SUMMARY'!$V$9,K112,'ANNUAL SUMMARY'!$L$238)+SUMIFS('ANNUAL SUMMARY'!$AJ$344,Z118,'ANNUAL SUMMARY'!$V$9,K112,'ANNUAL SUMMARY'!$L$296)+SUMIFS('ANNUAL SUMMARY'!$AJ$402,Z118,'ANNUAL SUMMARY'!$V$9,K112,'ANNUAL SUMMARY'!$L$354)+SUMIFS('ANNUAL SUMMARY'!$AJ$460,Z118,'ANNUAL SUMMARY'!$V$9,K112,'ANNUAL SUMMARY'!$L$412)+SUMIFS('ANNUAL SUMMARY'!$AJ$518,Z118,'ANNUAL SUMMARY'!$V$9,K112,'ANNUAL SUMMARY'!$L$470)+SUMIFS('ANNUAL SUMMARY'!$AJ$576,Z118,'ANNUAL SUMMARY'!$V$9,K112,'ANNUAL SUMMARY'!$L$528)+SUMIFS('ANNUAL SUMMARY'!$AJ$634,Z118,'ANNUAL SUMMARY'!$V$9,K112,'ANNUAL SUMMARY'!$L$586)+SUMIFS('ANNUAL SUMMARY'!$AJ$692,Z118,'ANNUAL SUMMARY'!$V$9,K112,'ANNUAL SUMMARY'!$L$644)+SUMIFS('ANNUAL SUMMARY'!$CG$54,Z118,'ANNUAL SUMMARY'!$V$9,K112,'ANNUAL SUMMARY'!$BI$6)+SUMIFS('ANNUAL SUMMARY'!$CG$112,Z118,'ANNUAL SUMMARY'!$V$9,K112,'ANNUAL SUMMARY'!$BI$64)+SUMIFS('ANNUAL SUMMARY'!$CG$170,Z118,'ANNUAL SUMMARY'!$V$9,K112,'ANNUAL SUMMARY'!$BI$122)+SUMIFS('ANNUAL SUMMARY'!$CG$228,Z118,'ANNUAL SUMMARY'!$V$9,K112,'ANNUAL SUMMARY'!$BI$180)+SUMIFS('ANNUAL SUMMARY'!$CG$286,Z118,'ANNUAL SUMMARY'!$V$9,K112,'ANNUAL SUMMARY'!$BI$238)+SUMIFS('ANNUAL SUMMARY'!$CG$344,Z118,'ANNUAL SUMMARY'!$V$9,K112,'ANNUAL SUMMARY'!$BI$296)+SUMIFS('ANNUAL SUMMARY'!$CG$402,Z118,'ANNUAL SUMMARY'!$V$9,K112,'ANNUAL SUMMARY'!$BI$354)+SUMIFS('ANNUAL SUMMARY'!$CG$460,Z118,'ANNUAL SUMMARY'!$V$9,K112,'ANNUAL SUMMARY'!$BI$412)+SUMIFS('ANNUAL SUMMARY'!$CG$518,Z118,'ANNUAL SUMMARY'!$V$9,K112,'ANNUAL SUMMARY'!$BI$470)+SUMIFS('ANNUAL SUMMARY'!$CG$576,Z118,'ANNUAL SUMMARY'!$V$9,K112,'ANNUAL SUMMARY'!$BI$528)+SUMIFS('ANNUAL SUMMARY'!$CG$634,Z118,'ANNUAL SUMMARY'!$V$9,K112,'ANNUAL SUMMARY'!$BI$586)+SUMIFS('ANNUAL SUMMARY'!$CG$692,Z118,'ANNUAL SUMMARY'!$V$9,K112,'ANNUAL SUMMARY'!$BI$644)+SUMIFS('ANNUAL SUMMARY'!$EF$54,Z118,'ANNUAL SUMMARY'!$V$9,K112,'ANNUAL SUMMARY'!$DH$6)+SUMIFS('ANNUAL SUMMARY'!$EF$112,Z118,'ANNUAL SUMMARY'!$V$9,K112,'ANNUAL SUMMARY'!$DH$64)+SUMIFS('ANNUAL SUMMARY'!$EF$170,Z118,'ANNUAL SUMMARY'!$V$9,K112,'ANNUAL SUMMARY'!$DH$122)+SUMIFS('ANNUAL SUMMARY'!$EF$228,Z118,'ANNUAL SUMMARY'!$V$9,K112,'ANNUAL SUMMARY'!$DH$180)+SUMIFS('ANNUAL SUMMARY'!$EF$286,Z118,'ANNUAL SUMMARY'!$V$9,K112,'ANNUAL SUMMARY'!$DH$238)+SUMIFS('ANNUAL SUMMARY'!$EF$344,Z118,'ANNUAL SUMMARY'!$V$9,K112,'ANNUAL SUMMARY'!$DH$296)+SUMIFS('ANNUAL SUMMARY'!$EF$402,Z118,'ANNUAL SUMMARY'!$V$9,K112,'ANNUAL SUMMARY'!$DH$354)+SUMIFS('ANNUAL SUMMARY'!$EF$460,Z118,'ANNUAL SUMMARY'!$V$9,K112,'ANNUAL SUMMARY'!$DH$412)+SUMIFS('ANNUAL SUMMARY'!$EF$518,Z118,'ANNUAL SUMMARY'!$V$9,K112,'ANNUAL SUMMARY'!$DH$470)+SUMIFS('ANNUAL SUMMARY'!$EF$576,Z118,'ANNUAL SUMMARY'!$V$9,K112,'ANNUAL SUMMARY'!$DH$528)+SUMIFS('ANNUAL SUMMARY'!$EF$634,Z118,'ANNUAL SUMMARY'!$V$9,K112,'ANNUAL SUMMARY'!$DH$586)+SUMIFS('ANNUAL SUMMARY'!$EF$692,Z118,'ANNUAL SUMMARY'!$V$9,K112,'ANNUAL SUMMARY'!$DH$644)+SUMIFS('ANNUAL SUMMARY'!$GC$54,Z118,'ANNUAL SUMMARY'!$V$9,K112,'ANNUAL SUMMARY'!$FE$6)+SUMIFS('ANNUAL SUMMARY'!$GC$112,Z118,'ANNUAL SUMMARY'!$V$9,K112,'ANNUAL SUMMARY'!$FE$64)+SUMIFS('ANNUAL SUMMARY'!$GC$170,Z118,'ANNUAL SUMMARY'!$V$9,K112,'ANNUAL SUMMARY'!$FE$122)+SUMIFS('ANNUAL SUMMARY'!$GC$228,Z118,'ANNUAL SUMMARY'!$V$9,K112,'ANNUAL SUMMARY'!$FE$180)+SUMIFS('ANNUAL SUMMARY'!$GC$286,Z118,'ANNUAL SUMMARY'!$V$9,K112,'ANNUAL SUMMARY'!$FE$238)+SUMIFS('ANNUAL SUMMARY'!$GC$344,Z118,'ANNUAL SUMMARY'!$V$9,K112,'ANNUAL SUMMARY'!$FE$296)+SUMIFS('ANNUAL SUMMARY'!$GC$402,Z118,'ANNUAL SUMMARY'!$V$9,K112,'ANNUAL SUMMARY'!$FE$354)+SUMIFS('ANNUAL SUMMARY'!$GC$460,Z118,'ANNUAL SUMMARY'!$V$9,K112,'ANNUAL SUMMARY'!$FE$412)+SUMIFS('ANNUAL SUMMARY'!$GC$518,Z118,'ANNUAL SUMMARY'!$V$9,K112,'ANNUAL SUMMARY'!$FE$470)+SUMIFS('ANNUAL SUMMARY'!$GC$576,Z118,'ANNUAL SUMMARY'!$V$9,K112,'ANNUAL SUMMARY'!$FE$528)+SUMIFS('ANNUAL SUMMARY'!$GC$634,Z118,'ANNUAL SUMMARY'!$V$9,K112,'ANNUAL SUMMARY'!$FE$586)+SUMIFS('ANNUAL SUMMARY'!$GC$692,Z118,'ANNUAL SUMMARY'!$V$9,K112,'ANNUAL SUMMARY'!$FE$644)</f>
        <v>0</v>
      </c>
      <c r="AJ118" s="727"/>
      <c r="AK118" s="727"/>
      <c r="AL118" s="727"/>
      <c r="AM118" s="727">
        <f>SUMIFS('ANNUAL SUMMARY'!$AN$54,Z118,'ANNUAL SUMMARY'!$V$9,K112,'ANNUAL SUMMARY'!$L$6)+SUMIFS('ANNUAL SUMMARY'!$AN$112,Z118,'ANNUAL SUMMARY'!$V$9,K112,'ANNUAL SUMMARY'!$L$64)+SUMIFS('ANNUAL SUMMARY'!$AN$170,Z118,'ANNUAL SUMMARY'!$V$9,K112,'ANNUAL SUMMARY'!$L$122)+SUMIFS('ANNUAL SUMMARY'!$AN$228,Z118,'ANNUAL SUMMARY'!$V$9,K112,'ANNUAL SUMMARY'!$L$180)+SUMIFS('ANNUAL SUMMARY'!$AN$286,Z118,'ANNUAL SUMMARY'!$V$9,K112,'ANNUAL SUMMARY'!$L$238)+SUMIFS('ANNUAL SUMMARY'!$AN$344,Z118,'ANNUAL SUMMARY'!$V$9,K112,'ANNUAL SUMMARY'!$L$296)+SUMIFS('ANNUAL SUMMARY'!$AN$402,Z118,'ANNUAL SUMMARY'!$V$9,K112,'ANNUAL SUMMARY'!$L$354)+SUMIFS('ANNUAL SUMMARY'!$AN$460,Z118,'ANNUAL SUMMARY'!$V$9,K112,'ANNUAL SUMMARY'!$L$412)+SUMIFS('ANNUAL SUMMARY'!$AN$518,Z118,'ANNUAL SUMMARY'!$V$9,K112,'ANNUAL SUMMARY'!$L$470)+SUMIFS('ANNUAL SUMMARY'!$AN$576,Z118,'ANNUAL SUMMARY'!$V$9,K112,'ANNUAL SUMMARY'!$L$528)+SUMIFS('ANNUAL SUMMARY'!$AN$634,Z118,'ANNUAL SUMMARY'!$V$9,K112,'ANNUAL SUMMARY'!$L$586)+SUMIFS('ANNUAL SUMMARY'!$AN$692,Z118,'ANNUAL SUMMARY'!$V$9,K112,'ANNUAL SUMMARY'!$L$644)+SUMIFS('ANNUAL SUMMARY'!$CK$54,Z118,'ANNUAL SUMMARY'!$V$9,K112,'ANNUAL SUMMARY'!$BI$6)+SUMIFS('ANNUAL SUMMARY'!$CK$112,Z118,'ANNUAL SUMMARY'!$V$9,K112,'ANNUAL SUMMARY'!$BI$64)+SUMIFS('ANNUAL SUMMARY'!$CK$170,Z118,'ANNUAL SUMMARY'!$V$9,K112,'ANNUAL SUMMARY'!$BI$122)+SUMIFS('ANNUAL SUMMARY'!$CK$228,Z118,'ANNUAL SUMMARY'!$V$9,K112,'ANNUAL SUMMARY'!$BI$180)+SUMIFS('ANNUAL SUMMARY'!$CK$286,Z118,'ANNUAL SUMMARY'!$V$9,K112,'ANNUAL SUMMARY'!$BI$238)+SUMIFS('ANNUAL SUMMARY'!$CK$344,Z118,'ANNUAL SUMMARY'!$V$9,K112,'ANNUAL SUMMARY'!$BI$296)+SUMIFS('ANNUAL SUMMARY'!$CK$402,Z118,'ANNUAL SUMMARY'!$V$9,K112,'ANNUAL SUMMARY'!$BI$354)+SUMIFS('ANNUAL SUMMARY'!$CK$460,Z118,'ANNUAL SUMMARY'!$V$9,K112,'ANNUAL SUMMARY'!$BI$412)+SUMIFS('ANNUAL SUMMARY'!$CK$518,Z118,'ANNUAL SUMMARY'!$V$9,K112,'ANNUAL SUMMARY'!$BI$470)+SUMIFS('ANNUAL SUMMARY'!$CK$576,Z118,'ANNUAL SUMMARY'!$V$9,K112,'ANNUAL SUMMARY'!$BI$528)+SUMIFS('ANNUAL SUMMARY'!$CK$634,Z118,'ANNUAL SUMMARY'!$V$9,K112,'ANNUAL SUMMARY'!$BI$586)+SUMIFS('ANNUAL SUMMARY'!$CK$692,Z118,'ANNUAL SUMMARY'!$V$9,K112,'ANNUAL SUMMARY'!$BI$644)+SUMIFS('ANNUAL SUMMARY'!$EJ$54,Z118,'ANNUAL SUMMARY'!$V$9,K112,'ANNUAL SUMMARY'!$DH$6)+SUMIFS('ANNUAL SUMMARY'!$EJ$112,Z118,'ANNUAL SUMMARY'!$V$9,K112,'ANNUAL SUMMARY'!$DH$64)+SUMIFS('ANNUAL SUMMARY'!$EJ$170,Z118,'ANNUAL SUMMARY'!$V$9,K112,'ANNUAL SUMMARY'!$DH$122)+SUMIFS('ANNUAL SUMMARY'!$EJ$228,Z118,'ANNUAL SUMMARY'!$V$9,K112,'ANNUAL SUMMARY'!$DH$180)+SUMIFS('ANNUAL SUMMARY'!$EJ$286,Z118,'ANNUAL SUMMARY'!$V$9,K112,'ANNUAL SUMMARY'!$DH$238)+SUMIFS('ANNUAL SUMMARY'!$EJ$344,Z118,'ANNUAL SUMMARY'!$V$9,K112,'ANNUAL SUMMARY'!$DH$296)+SUMIFS('ANNUAL SUMMARY'!$EJ$402,Z118,'ANNUAL SUMMARY'!$V$9,K112,'ANNUAL SUMMARY'!$DH$354)+SUMIFS('ANNUAL SUMMARY'!$EJ$460,Z118,'ANNUAL SUMMARY'!$V$9,K112,'ANNUAL SUMMARY'!$DH$412)+SUMIFS('ANNUAL SUMMARY'!$EJ$518,Z118,'ANNUAL SUMMARY'!$V$9,K112,'ANNUAL SUMMARY'!$DH$470)+SUMIFS('ANNUAL SUMMARY'!$EJ$576,Z118,'ANNUAL SUMMARY'!$V$9,K112,'ANNUAL SUMMARY'!$DH$528)+SUMIFS('ANNUAL SUMMARY'!$EJ$634,Z118,'ANNUAL SUMMARY'!$V$9,K112,'ANNUAL SUMMARY'!$DH$586)+SUMIFS('ANNUAL SUMMARY'!$EJ$692,Z118,'ANNUAL SUMMARY'!$V$9,K112,'ANNUAL SUMMARY'!$DH$644)+SUMIFS('ANNUAL SUMMARY'!$GG$54,Z118,'ANNUAL SUMMARY'!$V$9,K112,'ANNUAL SUMMARY'!$FE$6)+SUMIFS('ANNUAL SUMMARY'!$GG$112,Z118,'ANNUAL SUMMARY'!$V$9,K112,'ANNUAL SUMMARY'!$FE$64)+SUMIFS('ANNUAL SUMMARY'!$GG$170,Z118,'ANNUAL SUMMARY'!$V$9,K112,'ANNUAL SUMMARY'!$FE$122)+SUMIFS('ANNUAL SUMMARY'!$GG$228,Z118,'ANNUAL SUMMARY'!$V$9,K112,'ANNUAL SUMMARY'!$FE$180)+SUMIFS('ANNUAL SUMMARY'!$GG$286,Z118,'ANNUAL SUMMARY'!$V$9,K112,'ANNUAL SUMMARY'!$FE$238)+SUMIFS('ANNUAL SUMMARY'!$GG$344,Z118,'ANNUAL SUMMARY'!$V$9,K112,'ANNUAL SUMMARY'!$FE$296)+SUMIFS('ANNUAL SUMMARY'!$GG$402,Z118,'ANNUAL SUMMARY'!$V$9,K112,'ANNUAL SUMMARY'!$FE$354)+SUMIFS('ANNUAL SUMMARY'!$GG$460,Z118,'ANNUAL SUMMARY'!$V$9,K112,'ANNUAL SUMMARY'!$FE$412)+SUMIFS('ANNUAL SUMMARY'!$GG$518,Z118,'ANNUAL SUMMARY'!$V$9,K112,'ANNUAL SUMMARY'!$FE$470)+SUMIFS('ANNUAL SUMMARY'!$GG$576,Z118,'ANNUAL SUMMARY'!$V$9,K112,'ANNUAL SUMMARY'!$FE$528)+SUMIFS('ANNUAL SUMMARY'!$GG$634,Z118,'ANNUAL SUMMARY'!$V$9,K112,'ANNUAL SUMMARY'!$FE$586)+SUMIFS('ANNUAL SUMMARY'!$GG$692,Z118,'ANNUAL SUMMARY'!$V$9,K112,'ANNUAL SUMMARY'!$FE$644)</f>
        <v>0</v>
      </c>
      <c r="AN118" s="727"/>
      <c r="AO118" s="727"/>
      <c r="AP118" s="727"/>
      <c r="AQ118" s="728">
        <f>SUMIFS('ANNUAL SUMMARY'!$AR$54,Z118,'ANNUAL SUMMARY'!$V$9,K112,'ANNUAL SUMMARY'!$L$6)+SUMIFS('ANNUAL SUMMARY'!$AR$112,Z118,'ANNUAL SUMMARY'!$V$9,K112,'ANNUAL SUMMARY'!$L$64)+SUMIFS('ANNUAL SUMMARY'!$AR$170,Z118,'ANNUAL SUMMARY'!$V$9,K112,'ANNUAL SUMMARY'!$L$122)+SUMIFS('ANNUAL SUMMARY'!$AR$228,Z118,'ANNUAL SUMMARY'!$V$9,K112,'ANNUAL SUMMARY'!$L$180)+SUMIFS('ANNUAL SUMMARY'!$AR$286,Z118,'ANNUAL SUMMARY'!$V$9,K112,'ANNUAL SUMMARY'!$L$238)+SUMIFS('ANNUAL SUMMARY'!$AR$344,Z118,'ANNUAL SUMMARY'!$V$9,K112,'ANNUAL SUMMARY'!$L$296)+SUMIFS('ANNUAL SUMMARY'!$AR$402,Z118,'ANNUAL SUMMARY'!$V$9,K112,'ANNUAL SUMMARY'!$L$354)+SUMIFS('ANNUAL SUMMARY'!$AR$460,Z118,'ANNUAL SUMMARY'!$V$9,K112,'ANNUAL SUMMARY'!$L$412)+SUMIFS('ANNUAL SUMMARY'!$AR$518,Z118,'ANNUAL SUMMARY'!$V$9,K112,'ANNUAL SUMMARY'!$L$470)+SUMIFS('ANNUAL SUMMARY'!$AR$576,Z118,'ANNUAL SUMMARY'!$V$9,K112,'ANNUAL SUMMARY'!$L$528)+SUMIFS('ANNUAL SUMMARY'!$AR$634,Z118,'ANNUAL SUMMARY'!$V$9,K112,'ANNUAL SUMMARY'!$L$586)+SUMIFS('ANNUAL SUMMARY'!$AR$692,Z118,'ANNUAL SUMMARY'!$V$9,K112,'ANNUAL SUMMARY'!$L$644)+SUMIFS('ANNUAL SUMMARY'!$CO$54,Z118,'ANNUAL SUMMARY'!$V$9,K112,'ANNUAL SUMMARY'!$BI$6)+SUMIFS('ANNUAL SUMMARY'!$CO$112,Z118,'ANNUAL SUMMARY'!$V$9,K112,'ANNUAL SUMMARY'!$BI$64)+SUMIFS('ANNUAL SUMMARY'!$CO$170,Z118,'ANNUAL SUMMARY'!$V$9,K112,'ANNUAL SUMMARY'!$BI$122)+SUMIFS('ANNUAL SUMMARY'!$CO$228,Z118,'ANNUAL SUMMARY'!$V$9,K112,'ANNUAL SUMMARY'!$BI$180)+SUMIFS('ANNUAL SUMMARY'!$CO$286,Z118,'ANNUAL SUMMARY'!$V$9,K112,'ANNUAL SUMMARY'!$BI$238)+SUMIFS('ANNUAL SUMMARY'!$CO$344,Z118,'ANNUAL SUMMARY'!$V$9,K112,'ANNUAL SUMMARY'!$BI$296)+SUMIFS('ANNUAL SUMMARY'!$CO$402,Z118,'ANNUAL SUMMARY'!$V$9,K112,'ANNUAL SUMMARY'!$BI$354)+SUMIFS('ANNUAL SUMMARY'!$CO$460,Z118,'ANNUAL SUMMARY'!$V$9,K112,'ANNUAL SUMMARY'!$BI$412)+SUMIFS('ANNUAL SUMMARY'!$CO$518,Z118,'ANNUAL SUMMARY'!$V$9,K112,'ANNUAL SUMMARY'!$BI$470)+SUMIFS('ANNUAL SUMMARY'!$CO$576,Z118,'ANNUAL SUMMARY'!$V$9,K112,'ANNUAL SUMMARY'!$BI$528)+SUMIFS('ANNUAL SUMMARY'!$CO$634,Z118,'ANNUAL SUMMARY'!$V$9,K112,'ANNUAL SUMMARY'!$BI$586)+SUMIFS('ANNUAL SUMMARY'!$CO$692,Z118,'ANNUAL SUMMARY'!$V$9,K112,'ANNUAL SUMMARY'!$BI$644)+SUMIFS('ANNUAL SUMMARY'!$EN$54,Z118,'ANNUAL SUMMARY'!$V$9,K112,'ANNUAL SUMMARY'!$DH$6)+SUMIFS('ANNUAL SUMMARY'!$EN$112,Z118,'ANNUAL SUMMARY'!$V$9,K112,'ANNUAL SUMMARY'!$DH$64)+SUMIFS('ANNUAL SUMMARY'!$EN$170,Z118,'ANNUAL SUMMARY'!$V$9,K112,'ANNUAL SUMMARY'!$DH$122)+SUMIFS('ANNUAL SUMMARY'!$EN$228,Z118,'ANNUAL SUMMARY'!$V$9,K112,'ANNUAL SUMMARY'!$DH$180)+SUMIFS('ANNUAL SUMMARY'!$EN$286,Z118,'ANNUAL SUMMARY'!$V$9,K112,'ANNUAL SUMMARY'!$DH$238)+SUMIFS('ANNUAL SUMMARY'!$EN$344,Z118,'ANNUAL SUMMARY'!$V$9,K112,'ANNUAL SUMMARY'!$DH$296)+SUMIFS('ANNUAL SUMMARY'!$EN$402,Z118,'ANNUAL SUMMARY'!$V$9,K112,'ANNUAL SUMMARY'!$DH$354)+SUMIFS('ANNUAL SUMMARY'!$EN$460,Z118,'ANNUAL SUMMARY'!$V$9,K112,'ANNUAL SUMMARY'!$DH$412)+SUMIFS('ANNUAL SUMMARY'!$EN$518,Z118,'ANNUAL SUMMARY'!$V$9,K112,'ANNUAL SUMMARY'!$DH$470)+SUMIFS('ANNUAL SUMMARY'!$EN$576,Z118,'ANNUAL SUMMARY'!$V$9,K112,'ANNUAL SUMMARY'!$DH$528)+SUMIFS('ANNUAL SUMMARY'!$EN$634,Z118,'ANNUAL SUMMARY'!$V$9,K112,'ANNUAL SUMMARY'!$DH$586)+SUMIFS('ANNUAL SUMMARY'!$EN$692,Z118,'ANNUAL SUMMARY'!$V$9,K112,'ANNUAL SUMMARY'!$DH$644)+SUMIFS('ANNUAL SUMMARY'!$GK$54,Z118,'ANNUAL SUMMARY'!$V$9,K112,'ANNUAL SUMMARY'!$FE$6)+SUMIFS('ANNUAL SUMMARY'!$GK$112,Z118,'ANNUAL SUMMARY'!$V$9,K112,'ANNUAL SUMMARY'!$FE$64)+SUMIFS('ANNUAL SUMMARY'!$GK$170,Z118,'ANNUAL SUMMARY'!$V$9,K112,'ANNUAL SUMMARY'!$FE$122)+SUMIFS('ANNUAL SUMMARY'!$GK$228,Z118,'ANNUAL SUMMARY'!$V$9,K112,'ANNUAL SUMMARY'!$FE$180)+SUMIFS('ANNUAL SUMMARY'!$GK$286,Z118,'ANNUAL SUMMARY'!$V$9,K112,'ANNUAL SUMMARY'!$FE$238)+SUMIFS('ANNUAL SUMMARY'!$GK$344,Z118,'ANNUAL SUMMARY'!$V$9,K112,'ANNUAL SUMMARY'!$FE$296)+SUMIFS('ANNUAL SUMMARY'!$GK$402,Z118,'ANNUAL SUMMARY'!$V$9,K112,'ANNUAL SUMMARY'!$FE$354)+SUMIFS('ANNUAL SUMMARY'!$GK$460,Z118,'ANNUAL SUMMARY'!$V$9,K112,'ANNUAL SUMMARY'!$FE$412)+SUMIFS('ANNUAL SUMMARY'!$GK$518,Z118,'ANNUAL SUMMARY'!$V$9,K112,'ANNUAL SUMMARY'!$FE$470)+SUMIFS('ANNUAL SUMMARY'!$GK$576,Z118,'ANNUAL SUMMARY'!$V$9,K112,'ANNUAL SUMMARY'!$FE$528)+SUMIFS('ANNUAL SUMMARY'!$GK$634,Z118,'ANNUAL SUMMARY'!$V$9,K112,'ANNUAL SUMMARY'!$FE$586)+SUMIFS('ANNUAL SUMMARY'!$GK$692,Z118,'ANNUAL SUMMARY'!$V$9,K112,'ANNUAL SUMMARY'!$FE$644)</f>
        <v>0</v>
      </c>
      <c r="AR118" s="728"/>
      <c r="AS118" s="728"/>
      <c r="AT118" s="728">
        <f>SUMIFS('ANNUAL SUMMARY'!$AU$54,Z118,'ANNUAL SUMMARY'!$V$9,K112,'ANNUAL SUMMARY'!$L$6)+SUMIFS('ANNUAL SUMMARY'!$AU$112,Z118,'ANNUAL SUMMARY'!$V$9,K112,'ANNUAL SUMMARY'!$L$64)+SUMIFS('ANNUAL SUMMARY'!$AU$170,Z118,'ANNUAL SUMMARY'!$V$9,K112,'ANNUAL SUMMARY'!$L$122)+SUMIFS('ANNUAL SUMMARY'!$AU$228,Z118,'ANNUAL SUMMARY'!$V$9,K112,'ANNUAL SUMMARY'!$L$180)+SUMIFS('ANNUAL SUMMARY'!$AU$286,Z118,'ANNUAL SUMMARY'!$V$9,K112,'ANNUAL SUMMARY'!$L$238)+SUMIFS('ANNUAL SUMMARY'!$AU$344,Z118,'ANNUAL SUMMARY'!$V$9,K112,'ANNUAL SUMMARY'!$L$296)+SUMIFS('ANNUAL SUMMARY'!$AU$402,Z118,'ANNUAL SUMMARY'!$V$9,K112,'ANNUAL SUMMARY'!$L$354)+SUMIFS('ANNUAL SUMMARY'!$AU$460,Z118,'ANNUAL SUMMARY'!$V$9,K112,'ANNUAL SUMMARY'!$L$412)+SUMIFS('ANNUAL SUMMARY'!$AU$518,Z118,'ANNUAL SUMMARY'!$V$9,K112,'ANNUAL SUMMARY'!$L$470)+SUMIFS('ANNUAL SUMMARY'!$AU$576,Z118,'ANNUAL SUMMARY'!$V$9,K112,'ANNUAL SUMMARY'!$L$528)+SUMIFS('ANNUAL SUMMARY'!$AU$634,Z118,'ANNUAL SUMMARY'!$V$9,K112,'ANNUAL SUMMARY'!$L$586)+SUMIFS('ANNUAL SUMMARY'!$AU$692,Z118,'ANNUAL SUMMARY'!$V$9,K112,'ANNUAL SUMMARY'!$L$644)+SUMIFS('ANNUAL SUMMARY'!$CR$54,Z118,'ANNUAL SUMMARY'!$V$9,K112,'ANNUAL SUMMARY'!$BI$6)+SUMIFS('ANNUAL SUMMARY'!$CR$112,Z118,'ANNUAL SUMMARY'!$V$9,K112,'ANNUAL SUMMARY'!$BI$64)+SUMIFS('ANNUAL SUMMARY'!$CR$170,Z118,'ANNUAL SUMMARY'!$V$9,K112,'ANNUAL SUMMARY'!$BI$122)+SUMIFS('ANNUAL SUMMARY'!$CR$228,Z118,'ANNUAL SUMMARY'!$V$9,K112,'ANNUAL SUMMARY'!$BI$180)+SUMIFS('ANNUAL SUMMARY'!$CR$286,Z118,'ANNUAL SUMMARY'!$V$9,K112,'ANNUAL SUMMARY'!$BI$238)+SUMIFS('ANNUAL SUMMARY'!$CR$344,Z118,'ANNUAL SUMMARY'!$V$9,K112,'ANNUAL SUMMARY'!$BI$296)+SUMIFS('ANNUAL SUMMARY'!$CR$402,Z118,'ANNUAL SUMMARY'!$V$9,K112,'ANNUAL SUMMARY'!$BI$354)+SUMIFS('ANNUAL SUMMARY'!$CR$460,Z118,'ANNUAL SUMMARY'!$V$9,K112,'ANNUAL SUMMARY'!$BI$412)+SUMIFS('ANNUAL SUMMARY'!$CR$518,Z118,'ANNUAL SUMMARY'!$V$9,K112,'ANNUAL SUMMARY'!$BI$470)+SUMIFS('ANNUAL SUMMARY'!$CR$576,Z118,'ANNUAL SUMMARY'!$V$9,K112,'ANNUAL SUMMARY'!$BI$528)+SUMIFS('ANNUAL SUMMARY'!$CR$634,Z118,'ANNUAL SUMMARY'!$V$9,K112,'ANNUAL SUMMARY'!$BI$586)+SUMIFS('ANNUAL SUMMARY'!$CR$692,Z118,'ANNUAL SUMMARY'!$V$9,K112,'ANNUAL SUMMARY'!$BI$644)+SUMIFS('ANNUAL SUMMARY'!$EQ$54,Z118,'ANNUAL SUMMARY'!$V$9,K112,'ANNUAL SUMMARY'!$DH$6)+SUMIFS('ANNUAL SUMMARY'!$EQ$112,Z118,'ANNUAL SUMMARY'!$V$9,K112,'ANNUAL SUMMARY'!$DH$64)+SUMIFS('ANNUAL SUMMARY'!$EQ$170,Z118,'ANNUAL SUMMARY'!$V$9,K112,'ANNUAL SUMMARY'!$DH$122)+SUMIFS('ANNUAL SUMMARY'!$EQ$228,Z118,'ANNUAL SUMMARY'!$V$9,K112,'ANNUAL SUMMARY'!$DH$180)+SUMIFS('ANNUAL SUMMARY'!$EQ$286,Z118,'ANNUAL SUMMARY'!$V$9,K112,'ANNUAL SUMMARY'!$DH$238)+SUMIFS('ANNUAL SUMMARY'!$EQ$344,Z118,'ANNUAL SUMMARY'!$V$9,K112,'ANNUAL SUMMARY'!$DH$296)+SUMIFS('ANNUAL SUMMARY'!$EQ$402,Z118,'ANNUAL SUMMARY'!$V$9,K112,'ANNUAL SUMMARY'!$DH$354)+SUMIFS('ANNUAL SUMMARY'!$EQ$460,Z118,'ANNUAL SUMMARY'!$V$9,K112,'ANNUAL SUMMARY'!$DH$412)+SUMIFS('ANNUAL SUMMARY'!$EQ$518,Z118,'ANNUAL SUMMARY'!$V$9,K112,'ANNUAL SUMMARY'!$DH$470)+SUMIFS('ANNUAL SUMMARY'!$EQ$576,Z118,'ANNUAL SUMMARY'!$V$9,K112,'ANNUAL SUMMARY'!$DH$528)+SUMIFS('ANNUAL SUMMARY'!$EQ$634,Z118,'ANNUAL SUMMARY'!$V$9,K112,'ANNUAL SUMMARY'!$DH$586)+SUMIFS('ANNUAL SUMMARY'!$EQ$692,Z118,'ANNUAL SUMMARY'!$V$9,K112,'ANNUAL SUMMARY'!$DH$644)+SUMIFS('ANNUAL SUMMARY'!$GN$54,Z118,'ANNUAL SUMMARY'!$V$9,K112,'ANNUAL SUMMARY'!$FE$6)+SUMIFS('ANNUAL SUMMARY'!$GN$112,Z118,'ANNUAL SUMMARY'!$V$9,K112,'ANNUAL SUMMARY'!$FE$64)+SUMIFS('ANNUAL SUMMARY'!$GN$170,Z118,'ANNUAL SUMMARY'!$V$9,K112,'ANNUAL SUMMARY'!$FE$122)+SUMIFS('ANNUAL SUMMARY'!$GN$228,Z118,'ANNUAL SUMMARY'!$V$9,K112,'ANNUAL SUMMARY'!$FE$180)+SUMIFS('ANNUAL SUMMARY'!$GN$286,Z118,'ANNUAL SUMMARY'!$V$9,K112,'ANNUAL SUMMARY'!$FE$238)+SUMIFS('ANNUAL SUMMARY'!$GN$344,Z118,'ANNUAL SUMMARY'!$V$9,K112,'ANNUAL SUMMARY'!$FE$296)+SUMIFS('ANNUAL SUMMARY'!$GN$402,Z118,'ANNUAL SUMMARY'!$V$9,K112,'ANNUAL SUMMARY'!$FE$354)+SUMIFS('ANNUAL SUMMARY'!$GN$460,Z118,'ANNUAL SUMMARY'!$V$9,K112,'ANNUAL SUMMARY'!$FE$412)+SUMIFS('ANNUAL SUMMARY'!$GN$518,Z118,'ANNUAL SUMMARY'!$V$9,K112,'ANNUAL SUMMARY'!$FE$470)+SUMIFS('ANNUAL SUMMARY'!$GN$576,Z118,'ANNUAL SUMMARY'!$V$9,K112,'ANNUAL SUMMARY'!$FE$528)+SUMIFS('ANNUAL SUMMARY'!$GN$634,Z118,'ANNUAL SUMMARY'!$V$9,K112,'ANNUAL SUMMARY'!$FE$586)+SUMIFS('ANNUAL SUMMARY'!$GN$692,Z118,'ANNUAL SUMMARY'!$V$9,K112,'ANNUAL SUMMARY'!$FE$644)</f>
        <v>0</v>
      </c>
      <c r="AU118" s="728"/>
      <c r="AV118" s="1260"/>
      <c r="AW118" s="1263"/>
      <c r="AX118" s="154"/>
      <c r="AY118" s="827">
        <f>SUMIF('ANNUAL SUMMARY'!$FE$622,BH112,'ANNUAL SUMMARY'!$EV$631)+SUMIF('ANNUAL SUMMARY'!$DH$622,BH112,'ANNUAL SUMMARY'!$CY$631)+SUMIF('ANNUAL SUMMARY'!$BI$622,BH112,'ANNUAL SUMMARY'!$AZ$631)+SUMIF('ANNUAL SUMMARY'!$L$622,BH112,'ANNUAL SUMMARY'!$C$631)+SUMIF('ANNUAL SUMMARY'!$FE$566,BH112,'ANNUAL SUMMARY'!$EV$575)+SUMIF('ANNUAL SUMMARY'!$DH$566,BH112,'ANNUAL SUMMARY'!$CY$575)+SUMIF('ANNUAL SUMMARY'!$BI$566,BH112,'ANNUAL SUMMARY'!$AZ$575)+SUMIF('ANNUAL SUMMARY'!$L$566,BH112,'ANNUAL SUMMARY'!$C$575)+SUMIF('ANNUAL SUMMARY'!$FE$510,BH112,'ANNUAL SUMMARY'!$EV$519)+SUMIF('ANNUAL SUMMARY'!$DH$510,BH112,'ANNUAL SUMMARY'!$CY$519)+SUMIF('ANNUAL SUMMARY'!$BI$510,BH112,'ANNUAL SUMMARY'!$AZ$519)+SUMIF('ANNUAL SUMMARY'!$L$510,BH112,'ANNUAL SUMMARY'!$C$519)+SUMIF('ANNUAL SUMMARY'!$FE$454,BH112,'ANNUAL SUMMARY'!$EV$463)+SUMIF('ANNUAL SUMMARY'!$DH$454,BH112,'ANNUAL SUMMARY'!$CY$463)+SUMIF('ANNUAL SUMMARY'!$BI$454,BH112,'ANNUAL SUMMARY'!$AZ$463)+SUMIF('ANNUAL SUMMARY'!$L$454,BH112,'ANNUAL SUMMARY'!$C$463)+SUMIF('ANNUAL SUMMARY'!$FE$398,BH112,'ANNUAL SUMMARY'!$EV$407)+SUMIF('ANNUAL SUMMARY'!$DH$398,BH112,'ANNUAL SUMMARY'!$CY$407)+SUMIF('ANNUAL SUMMARY'!$BI$398,BH112,'ANNUAL SUMMARY'!$AZ$407)+SUMIF('ANNUAL SUMMARY'!$L$398,BH112,'ANNUAL SUMMARY'!$C$407)+SUMIF('ANNUAL SUMMARY'!$FE$342,BH112,'ANNUAL SUMMARY'!$EV$351)+SUMIF('ANNUAL SUMMARY'!$DH$342,BH112,'ANNUAL SUMMARY'!$CY$351)+SUMIF('ANNUAL SUMMARY'!$BI$342,BH112,'ANNUAL SUMMARY'!$AZ$351)+SUMIF('ANNUAL SUMMARY'!$L$342,BH112,'ANNUAL SUMMARY'!$C$351)+SUMIF('ANNUAL SUMMARY'!$FE$286,BH112,'ANNUAL SUMMARY'!$EV$295)+SUMIF('ANNUAL SUMMARY'!$DH$286,BH112,'ANNUAL SUMMARY'!$CY$295)+SUMIF('ANNUAL SUMMARY'!$BI$286,BH112,'ANNUAL SUMMARY'!$AZ$295)+SUMIF('ANNUAL SUMMARY'!$L$286,BH112,'ANNUAL SUMMARY'!$C$295)+SUMIF('ANNUAL SUMMARY'!$FE$230,BH112,'ANNUAL SUMMARY'!$EV$239)+SUMIF('ANNUAL SUMMARY'!$DH$230,BH112,'ANNUAL SUMMARY'!$CY$239)+SUMIF('ANNUAL SUMMARY'!$BI$230,BH112,'ANNUAL SUMMARY'!$AZ$239)+SUMIF('ANNUAL SUMMARY'!$L$230,BH112,'ANNUAL SUMMARY'!$C$239)+SUMIF('ANNUAL SUMMARY'!$FE$174,BH112,'ANNUAL SUMMARY'!$EV$183)+SUMIF('ANNUAL SUMMARY'!$DH$174,BH112,'ANNUAL SUMMARY'!$CY$183)+SUMIF('ANNUAL SUMMARY'!$BI$174,BH112,'ANNUAL SUMMARY'!$AZ$183)+SUMIF('ANNUAL SUMMARY'!$L$174,BH112,'ANNUAL SUMMARY'!$C$183)+SUMIF('ANNUAL SUMMARY'!$FE$118,BH112,'ANNUAL SUMMARY'!$EV$127)+SUMIF('ANNUAL SUMMARY'!$DH$118,BH112,'ANNUAL SUMMARY'!$CY$127)+SUMIF('ANNUAL SUMMARY'!$BI$118,BH112,'ANNUAL SUMMARY'!$AZ$127)+SUMIF('ANNUAL SUMMARY'!$L$118,BH112,'ANNUAL SUMMARY'!$C$127)+SUMIF('ANNUAL SUMMARY'!$FE$62,BH112,'ANNUAL SUMMARY'!$EV$71)+SUMIF('ANNUAL SUMMARY'!$DH$62,BH112,'ANNUAL SUMMARY'!$CY$71)+SUMIF('ANNUAL SUMMARY'!$BI$62,BH112,'ANNUAL SUMMARY'!$AZ$71)+SUMIF('ANNUAL SUMMARY'!$L$62,BH112,'ANNUAL SUMMARY'!$C$71)+SUMIF('ANNUAL SUMMARY'!$FE$6,BH112,'ANNUAL SUMMARY'!$EV$15)+SUMIF('ANNUAL SUMMARY'!$DH$6,BH112,'ANNUAL SUMMARY'!$CY$15)+SUMIF('ANNUAL SUMMARY'!$BI$6,BH112,'ANNUAL SUMMARY'!$AZ$15)+SUMIF('ANNUAL SUMMARY'!$L$6,BH112,'ANNUAL SUMMARY'!$C$15)+SUMIF('PREVIOUS LOGS'!$K$6,BH112,'PREVIOUS LOGS'!$B$12)+SUMIF('PREVIOUS LOGS'!$K$59,$K$6,'PREVIOUS LOGS'!$B$65)+SUMIF('PREVIOUS LOGS'!$K$112,BH112,'PREVIOUS LOGS'!$B$118)+SUMIF('PREVIOUS LOGS'!$K$165,BH112,'PREVIOUS LOGS'!$B$171)+SUMIF('PREVIOUS LOGS'!$K$218,BH112,'PREVIOUS LOGS'!$B$224)+SUMIF('PREVIOUS LOGS'!$K$271,BH112,'PREVIOUS LOGS'!$B$277)+SUMIF('PREVIOUS LOGS'!$K$324,BH112,'PREVIOUS LOGS'!$B$330)+SUMIF('PREVIOUS LOGS'!$BH$6,BH112,'PREVIOUS LOGS'!$AY$12)+SUMIF('PREVIOUS LOGS'!$BH$59,$K$6,'PREVIOUS LOGS'!$AY$65)+SUMIF('PREVIOUS LOGS'!$BH$112,BH112,'PREVIOUS LOGS'!$AY$118)+SUMIF('PREVIOUS LOGS'!$BH$165,BH112,'PREVIOUS LOGS'!$AY$171)+SUMIF('PREVIOUS LOGS'!$BH$218,BH112,'PREVIOUS LOGS'!$AY$224)+SUMIF('PREVIOUS LOGS'!$BH$271,BH112,'PREVIOUS LOGS'!$AY$277)+SUMIF('PREVIOUS LOGS'!$BH$324,BH112,'PREVIOUS LOGS'!$AY$330)+SUMIF('PREVIOUS LOGS'!$DF$6,BH112,'PREVIOUS LOGS'!$CW$12)+SUMIF('PREVIOUS LOGS'!$DF$59,$K$6,'PREVIOUS LOGS'!$CW$65)+SUMIF('PREVIOUS LOGS'!$DF$112,BH112,'PREVIOUS LOGS'!$CW$118)+SUMIF('PREVIOUS LOGS'!$DF$165,BH112,'PREVIOUS LOGS'!$CW$171)+SUMIF('PREVIOUS LOGS'!$DF$218,BH112,'PREVIOUS LOGS'!$CW$224)+SUMIF('PREVIOUS LOGS'!$DF$271,BH112,'PREVIOUS LOGS'!$CW$277)+SUMIF('PREVIOUS LOGS'!$DF$324,BH112,'PREVIOUS LOGS'!$CW$330)+SUMIF('PREVIOUS LOGS'!$FC$6,BH112,'PREVIOUS LOGS'!$ET$12)+SUMIF('PREVIOUS LOGS'!$FC$59,$K$6,'PREVIOUS LOGS'!$ET$65)+SUMIF('PREVIOUS LOGS'!$FC$112,BH112,'PREVIOUS LOGS'!$ET$118)+SUMIF('PREVIOUS LOGS'!$FC$165,BH112,'PREVIOUS LOGS'!$ET$171)+SUMIF('PREVIOUS LOGS'!$FC$218,BH112,'PREVIOUS LOGS'!$ET$224)+SUMIF('PREVIOUS LOGS'!$FC$271,BH112,'PREVIOUS LOGS'!$ET$277)+SUMIF('PREVIOUS LOGS'!$FC$324,BH112,'PREVIOUS LOGS'!$ET$330)</f>
        <v>0</v>
      </c>
      <c r="AZ118" s="828"/>
      <c r="BA118" s="828"/>
      <c r="BB118" s="828"/>
      <c r="BC118" s="828"/>
      <c r="BD118" s="828"/>
      <c r="BE118" s="828"/>
      <c r="BF118" s="828"/>
      <c r="BG118" s="828"/>
      <c r="BH118" s="828"/>
      <c r="BI118" s="829"/>
      <c r="BJ118" s="14"/>
      <c r="BK118" s="835" t="str">
        <f>IFERROR(AY118/BF120,"")</f>
        <v/>
      </c>
      <c r="BL118" s="836"/>
      <c r="BM118" s="836"/>
      <c r="BN118" s="836"/>
      <c r="BO118" s="836"/>
      <c r="BP118" s="836"/>
      <c r="BQ118" s="836"/>
      <c r="BR118" s="836"/>
      <c r="BS118" s="836"/>
      <c r="BT118" s="836"/>
      <c r="BU118" s="837"/>
      <c r="BV118" s="15"/>
      <c r="BW118" s="820">
        <v>2022</v>
      </c>
      <c r="BX118" s="821"/>
      <c r="BY118" s="821"/>
      <c r="BZ118" s="821"/>
      <c r="CA118" s="821"/>
      <c r="CB118" s="1118">
        <f>SUMIFS('ANNUAL SUMMARY'!$AF$54,BW118,'ANNUAL SUMMARY'!$V$9,BH112,'ANNUAL SUMMARY'!$L$6)+SUMIFS('ANNUAL SUMMARY'!$AF$112,BW118,'ANNUAL SUMMARY'!$V$9,BH112,'ANNUAL SUMMARY'!$L$64)+SUMIFS('ANNUAL SUMMARY'!$AF$170,BW118,'ANNUAL SUMMARY'!$V$9,BH112,'ANNUAL SUMMARY'!$L$122)+SUMIFS('ANNUAL SUMMARY'!$AF$228,BW118,'ANNUAL SUMMARY'!$V$9,BH112,'ANNUAL SUMMARY'!$L$180)+SUMIFS('ANNUAL SUMMARY'!$AF$286,BW118,'ANNUAL SUMMARY'!$V$9,BH112,'ANNUAL SUMMARY'!$L$238)+SUMIFS('ANNUAL SUMMARY'!$AF$344,BW118,'ANNUAL SUMMARY'!$V$9,BH112,'ANNUAL SUMMARY'!$L$296)+SUMIFS('ANNUAL SUMMARY'!$AF$402,BW118,'ANNUAL SUMMARY'!$V$9,BH112,'ANNUAL SUMMARY'!$L$354)+SUMIFS('ANNUAL SUMMARY'!$AF$460,BW118,'ANNUAL SUMMARY'!$V$9,BH112,'ANNUAL SUMMARY'!$L$412)+SUMIFS('ANNUAL SUMMARY'!$AF$518,BW118,'ANNUAL SUMMARY'!$V$9,BH112,'ANNUAL SUMMARY'!$L$470)+SUMIFS('ANNUAL SUMMARY'!$AF$576,BW118,'ANNUAL SUMMARY'!$V$9,BH112,'ANNUAL SUMMARY'!$L$528)+SUMIFS('ANNUAL SUMMARY'!$AF$634,BW118,'ANNUAL SUMMARY'!$V$9,BH112,'ANNUAL SUMMARY'!$L$586)+SUMIFS('ANNUAL SUMMARY'!$AF$692,BW118,'ANNUAL SUMMARY'!$V$9,BH112,'ANNUAL SUMMARY'!$L$644)+SUMIFS('ANNUAL SUMMARY'!$CC$54,BW118,'ANNUAL SUMMARY'!$V$9,BH112,'ANNUAL SUMMARY'!$BI$6)+SUMIFS('ANNUAL SUMMARY'!$CC$112,BW118,'ANNUAL SUMMARY'!$V$9,BH112,'ANNUAL SUMMARY'!$BI$64)+SUMIFS('ANNUAL SUMMARY'!$CC$170,BW118,'ANNUAL SUMMARY'!$V$9,BH112,'ANNUAL SUMMARY'!$BI$122)+SUMIFS('ANNUAL SUMMARY'!$CC$228,BW118,'ANNUAL SUMMARY'!$V$9,BH112,'ANNUAL SUMMARY'!$BI$180)+SUMIFS('ANNUAL SUMMARY'!$CC$286,BW118,'ANNUAL SUMMARY'!$V$9,BH112,'ANNUAL SUMMARY'!$BI$238)+SUMIFS('ANNUAL SUMMARY'!$CC$344,BW118,'ANNUAL SUMMARY'!$V$9,BH112,'ANNUAL SUMMARY'!$BI$296)+SUMIFS('ANNUAL SUMMARY'!$CC$402,BW118,'ANNUAL SUMMARY'!$V$9,BH112,'ANNUAL SUMMARY'!$BI$354)+SUMIFS('ANNUAL SUMMARY'!$CC$460,BW118,'ANNUAL SUMMARY'!$V$9,BH112,'ANNUAL SUMMARY'!$BI$412)+SUMIFS('ANNUAL SUMMARY'!$CC$518,BW118,'ANNUAL SUMMARY'!$V$9,BH112,'ANNUAL SUMMARY'!$BI$470)+SUMIFS('ANNUAL SUMMARY'!$CC$576,BW118,'ANNUAL SUMMARY'!$V$9,BH112,'ANNUAL SUMMARY'!$BI$528)+SUMIFS('ANNUAL SUMMARY'!$CC$634,BW118,'ANNUAL SUMMARY'!$V$9,BH112,'ANNUAL SUMMARY'!$BI$586)+SUMIFS('ANNUAL SUMMARY'!$CC$692,BW118,'ANNUAL SUMMARY'!$V$9,BH112,'ANNUAL SUMMARY'!$BI$644)+SUMIFS('ANNUAL SUMMARY'!$EB$54,BW118,'ANNUAL SUMMARY'!$V$9,BH112,'ANNUAL SUMMARY'!$DH$6)+SUMIFS('ANNUAL SUMMARY'!$EB$112,BW118,'ANNUAL SUMMARY'!$V$9,BH112,'ANNUAL SUMMARY'!$DH$64)+SUMIFS('ANNUAL SUMMARY'!$EB$170,BW118,'ANNUAL SUMMARY'!$V$9,BH112,'ANNUAL SUMMARY'!$DH$122)+SUMIFS('ANNUAL SUMMARY'!$EB$228,BW118,'ANNUAL SUMMARY'!$V$9,BH112,'ANNUAL SUMMARY'!$DH$180)+SUMIFS('ANNUAL SUMMARY'!$EB$286,BW118,'ANNUAL SUMMARY'!$V$9,BH112,'ANNUAL SUMMARY'!$DH$238)+SUMIFS('ANNUAL SUMMARY'!$EB$344,BW118,'ANNUAL SUMMARY'!$V$9,BH112,'ANNUAL SUMMARY'!$DH$296)+SUMIFS('ANNUAL SUMMARY'!$EB$402,BW118,'ANNUAL SUMMARY'!$V$9,BH112,'ANNUAL SUMMARY'!$DH$354)+SUMIFS('ANNUAL SUMMARY'!$EB$460,BW118,'ANNUAL SUMMARY'!$V$9,BH112,'ANNUAL SUMMARY'!$DH$412)+SUMIFS('ANNUAL SUMMARY'!$EB$518,BW118,'ANNUAL SUMMARY'!$V$9,BH112,'ANNUAL SUMMARY'!$DH$470)+SUMIFS('ANNUAL SUMMARY'!$EB$576,BW118,'ANNUAL SUMMARY'!$V$9,BH112,'ANNUAL SUMMARY'!$DH$528)+SUMIFS('ANNUAL SUMMARY'!$EB$634,BW118,'ANNUAL SUMMARY'!$V$9,BH112,'ANNUAL SUMMARY'!$DH$586)+SUMIFS('ANNUAL SUMMARY'!$EB$692,BW118,'ANNUAL SUMMARY'!$V$9,BH112,'ANNUAL SUMMARY'!$DH$644)+SUMIFS('ANNUAL SUMMARY'!$FY$54,BW118,'ANNUAL SUMMARY'!$V$9,BH112,'ANNUAL SUMMARY'!$FE$6)+SUMIFS('ANNUAL SUMMARY'!$FY$112,BW118,'ANNUAL SUMMARY'!$V$9,BH112,'ANNUAL SUMMARY'!$FE$64)+SUMIFS('ANNUAL SUMMARY'!$FY$170,BW118,'ANNUAL SUMMARY'!$V$9,BH112,'ANNUAL SUMMARY'!$FE$122)+SUMIFS('ANNUAL SUMMARY'!$FY$228,BW118,'ANNUAL SUMMARY'!$V$9,BH112,'ANNUAL SUMMARY'!$FE$180)+SUMIFS('ANNUAL SUMMARY'!$FY$286,BW118,'ANNUAL SUMMARY'!$V$9,BH112,'ANNUAL SUMMARY'!$FE$238)+SUMIFS('ANNUAL SUMMARY'!$FY$344,BW118,'ANNUAL SUMMARY'!$V$9,BH112,'ANNUAL SUMMARY'!$FE$296)+SUMIFS('ANNUAL SUMMARY'!$FY$402,BW118,'ANNUAL SUMMARY'!$V$9,BH112,'ANNUAL SUMMARY'!$FE$354)+SUMIFS('ANNUAL SUMMARY'!$FY$460,BW118,'ANNUAL SUMMARY'!$V$9,BH112,'ANNUAL SUMMARY'!$FE$412)+SUMIFS('ANNUAL SUMMARY'!$FY$518,BW118,'ANNUAL SUMMARY'!$V$9,BH112,'ANNUAL SUMMARY'!$FE$470)+SUMIFS('ANNUAL SUMMARY'!$FY$576,BW118,'ANNUAL SUMMARY'!$V$9,BH112,'ANNUAL SUMMARY'!$FE$528)+SUMIFS('ANNUAL SUMMARY'!$FY$634,BW118,'ANNUAL SUMMARY'!$V$9,BH112,'ANNUAL SUMMARY'!$FE$586)+SUMIFS('ANNUAL SUMMARY'!$FY$692,BW118,'ANNUAL SUMMARY'!$V$9,BH112,'ANNUAL SUMMARY'!$FE$644)</f>
        <v>0</v>
      </c>
      <c r="CC118" s="727"/>
      <c r="CD118" s="727"/>
      <c r="CE118" s="727"/>
      <c r="CF118" s="727">
        <f>SUMIFS('ANNUAL SUMMARY'!$AJ$54,BW118,'ANNUAL SUMMARY'!$V$9,BH112,'ANNUAL SUMMARY'!$L$6)+SUMIFS('ANNUAL SUMMARY'!$AJ$112,BW118,'ANNUAL SUMMARY'!$V$9,BH112,'ANNUAL SUMMARY'!$L$64)+SUMIFS('ANNUAL SUMMARY'!$AJ$170,BW118,'ANNUAL SUMMARY'!$V$9,BH112,'ANNUAL SUMMARY'!$L$122)+SUMIFS('ANNUAL SUMMARY'!$AJ$228,BW118,'ANNUAL SUMMARY'!$V$9,BH112,'ANNUAL SUMMARY'!$L$180)+SUMIFS('ANNUAL SUMMARY'!$AJ$286,BW118,'ANNUAL SUMMARY'!$V$9,BH112,'ANNUAL SUMMARY'!$L$238)+SUMIFS('ANNUAL SUMMARY'!$AJ$344,BW118,'ANNUAL SUMMARY'!$V$9,BH112,'ANNUAL SUMMARY'!$L$296)+SUMIFS('ANNUAL SUMMARY'!$AJ$402,BW118,'ANNUAL SUMMARY'!$V$9,BH112,'ANNUAL SUMMARY'!$L$354)+SUMIFS('ANNUAL SUMMARY'!$AJ$460,BW118,'ANNUAL SUMMARY'!$V$9,BH112,'ANNUAL SUMMARY'!$L$412)+SUMIFS('ANNUAL SUMMARY'!$AJ$518,BW118,'ANNUAL SUMMARY'!$V$9,BH112,'ANNUAL SUMMARY'!$L$470)+SUMIFS('ANNUAL SUMMARY'!$AJ$576,BW118,'ANNUAL SUMMARY'!$V$9,BH112,'ANNUAL SUMMARY'!$L$528)+SUMIFS('ANNUAL SUMMARY'!$AJ$634,BW118,'ANNUAL SUMMARY'!$V$9,BH112,'ANNUAL SUMMARY'!$L$586)+SUMIFS('ANNUAL SUMMARY'!$AJ$692,BW118,'ANNUAL SUMMARY'!$V$9,BH112,'ANNUAL SUMMARY'!$L$644)+SUMIFS('ANNUAL SUMMARY'!$CG$54,BW118,'ANNUAL SUMMARY'!$V$9,BH112,'ANNUAL SUMMARY'!$BI$6)+SUMIFS('ANNUAL SUMMARY'!$CG$112,BW118,'ANNUAL SUMMARY'!$V$9,BH112,'ANNUAL SUMMARY'!$BI$64)+SUMIFS('ANNUAL SUMMARY'!$CG$170,BW118,'ANNUAL SUMMARY'!$V$9,BH112,'ANNUAL SUMMARY'!$BI$122)+SUMIFS('ANNUAL SUMMARY'!$CG$228,BW118,'ANNUAL SUMMARY'!$V$9,BH112,'ANNUAL SUMMARY'!$BI$180)+SUMIFS('ANNUAL SUMMARY'!$CG$286,BW118,'ANNUAL SUMMARY'!$V$9,BH112,'ANNUAL SUMMARY'!$BI$238)+SUMIFS('ANNUAL SUMMARY'!$CG$344,BW118,'ANNUAL SUMMARY'!$V$9,BH112,'ANNUAL SUMMARY'!$BI$296)+SUMIFS('ANNUAL SUMMARY'!$CG$402,BW118,'ANNUAL SUMMARY'!$V$9,BH112,'ANNUAL SUMMARY'!$BI$354)+SUMIFS('ANNUAL SUMMARY'!$CG$460,BW118,'ANNUAL SUMMARY'!$V$9,BH112,'ANNUAL SUMMARY'!$BI$412)+SUMIFS('ANNUAL SUMMARY'!$CG$518,BW118,'ANNUAL SUMMARY'!$V$9,BH112,'ANNUAL SUMMARY'!$BI$470)+SUMIFS('ANNUAL SUMMARY'!$CG$576,BW118,'ANNUAL SUMMARY'!$V$9,BH112,'ANNUAL SUMMARY'!$BI$528)+SUMIFS('ANNUAL SUMMARY'!$CG$634,BW118,'ANNUAL SUMMARY'!$V$9,BH112,'ANNUAL SUMMARY'!$BI$586)+SUMIFS('ANNUAL SUMMARY'!$CG$692,BW118,'ANNUAL SUMMARY'!$V$9,BH112,'ANNUAL SUMMARY'!$BI$644)+SUMIFS('ANNUAL SUMMARY'!$EF$54,BW118,'ANNUAL SUMMARY'!$V$9,BH112,'ANNUAL SUMMARY'!$DH$6)+SUMIFS('ANNUAL SUMMARY'!$EF$112,BW118,'ANNUAL SUMMARY'!$V$9,BH112,'ANNUAL SUMMARY'!$DH$64)+SUMIFS('ANNUAL SUMMARY'!$EF$170,BW118,'ANNUAL SUMMARY'!$V$9,BH112,'ANNUAL SUMMARY'!$DH$122)+SUMIFS('ANNUAL SUMMARY'!$EF$228,BW118,'ANNUAL SUMMARY'!$V$9,BH112,'ANNUAL SUMMARY'!$DH$180)+SUMIFS('ANNUAL SUMMARY'!$EF$286,BW118,'ANNUAL SUMMARY'!$V$9,BH112,'ANNUAL SUMMARY'!$DH$238)+SUMIFS('ANNUAL SUMMARY'!$EF$344,BW118,'ANNUAL SUMMARY'!$V$9,BH112,'ANNUAL SUMMARY'!$DH$296)+SUMIFS('ANNUAL SUMMARY'!$EF$402,BW118,'ANNUAL SUMMARY'!$V$9,BH112,'ANNUAL SUMMARY'!$DH$354)+SUMIFS('ANNUAL SUMMARY'!$EF$460,BW118,'ANNUAL SUMMARY'!$V$9,BH112,'ANNUAL SUMMARY'!$DH$412)+SUMIFS('ANNUAL SUMMARY'!$EF$518,BW118,'ANNUAL SUMMARY'!$V$9,BH112,'ANNUAL SUMMARY'!$DH$470)+SUMIFS('ANNUAL SUMMARY'!$EF$576,BW118,'ANNUAL SUMMARY'!$V$9,BH112,'ANNUAL SUMMARY'!$DH$528)+SUMIFS('ANNUAL SUMMARY'!$EF$634,BW118,'ANNUAL SUMMARY'!$V$9,BH112,'ANNUAL SUMMARY'!$DH$586)+SUMIFS('ANNUAL SUMMARY'!$EF$692,BW118,'ANNUAL SUMMARY'!$V$9,BH112,'ANNUAL SUMMARY'!$DH$644)+SUMIFS('ANNUAL SUMMARY'!$GC$54,BW118,'ANNUAL SUMMARY'!$V$9,BH112,'ANNUAL SUMMARY'!$FE$6)+SUMIFS('ANNUAL SUMMARY'!$GC$112,BW118,'ANNUAL SUMMARY'!$V$9,BH112,'ANNUAL SUMMARY'!$FE$64)+SUMIFS('ANNUAL SUMMARY'!$GC$170,BW118,'ANNUAL SUMMARY'!$V$9,BH112,'ANNUAL SUMMARY'!$FE$122)+SUMIFS('ANNUAL SUMMARY'!$GC$228,BW118,'ANNUAL SUMMARY'!$V$9,BH112,'ANNUAL SUMMARY'!$FE$180)+SUMIFS('ANNUAL SUMMARY'!$GC$286,BW118,'ANNUAL SUMMARY'!$V$9,BH112,'ANNUAL SUMMARY'!$FE$238)+SUMIFS('ANNUAL SUMMARY'!$GC$344,BW118,'ANNUAL SUMMARY'!$V$9,BH112,'ANNUAL SUMMARY'!$FE$296)+SUMIFS('ANNUAL SUMMARY'!$GC$402,BW118,'ANNUAL SUMMARY'!$V$9,BH112,'ANNUAL SUMMARY'!$FE$354)+SUMIFS('ANNUAL SUMMARY'!$GC$460,BW118,'ANNUAL SUMMARY'!$V$9,BH112,'ANNUAL SUMMARY'!$FE$412)+SUMIFS('ANNUAL SUMMARY'!$GC$518,BW118,'ANNUAL SUMMARY'!$V$9,BH112,'ANNUAL SUMMARY'!$FE$470)+SUMIFS('ANNUAL SUMMARY'!$GC$576,BW118,'ANNUAL SUMMARY'!$V$9,BH112,'ANNUAL SUMMARY'!$FE$528)+SUMIFS('ANNUAL SUMMARY'!$GC$634,BW118,'ANNUAL SUMMARY'!$V$9,BH112,'ANNUAL SUMMARY'!$FE$586)+SUMIFS('ANNUAL SUMMARY'!$GC$692,BW118,'ANNUAL SUMMARY'!$V$9,BH112,'ANNUAL SUMMARY'!$FE$644)</f>
        <v>0</v>
      </c>
      <c r="CG118" s="727"/>
      <c r="CH118" s="727"/>
      <c r="CI118" s="727"/>
      <c r="CJ118" s="727">
        <f>SUMIFS('ANNUAL SUMMARY'!$AN$54,BW118,'ANNUAL SUMMARY'!$V$9,BH112,'ANNUAL SUMMARY'!$L$6)+SUMIFS('ANNUAL SUMMARY'!$AN$112,BW118,'ANNUAL SUMMARY'!$V$9,BH112,'ANNUAL SUMMARY'!$L$64)+SUMIFS('ANNUAL SUMMARY'!$AN$170,BW118,'ANNUAL SUMMARY'!$V$9,BH112,'ANNUAL SUMMARY'!$L$122)+SUMIFS('ANNUAL SUMMARY'!$AN$228,BW118,'ANNUAL SUMMARY'!$V$9,BH112,'ANNUAL SUMMARY'!$L$180)+SUMIFS('ANNUAL SUMMARY'!$AN$286,BW118,'ANNUAL SUMMARY'!$V$9,BH112,'ANNUAL SUMMARY'!$L$238)+SUMIFS('ANNUAL SUMMARY'!$AN$344,BW118,'ANNUAL SUMMARY'!$V$9,BH112,'ANNUAL SUMMARY'!$L$296)+SUMIFS('ANNUAL SUMMARY'!$AN$402,BW118,'ANNUAL SUMMARY'!$V$9,BH112,'ANNUAL SUMMARY'!$L$354)+SUMIFS('ANNUAL SUMMARY'!$AN$460,BW118,'ANNUAL SUMMARY'!$V$9,BH112,'ANNUAL SUMMARY'!$L$412)+SUMIFS('ANNUAL SUMMARY'!$AN$518,BW118,'ANNUAL SUMMARY'!$V$9,BH112,'ANNUAL SUMMARY'!$L$470)+SUMIFS('ANNUAL SUMMARY'!$AN$576,BW118,'ANNUAL SUMMARY'!$V$9,BH112,'ANNUAL SUMMARY'!$L$528)+SUMIFS('ANNUAL SUMMARY'!$AN$634,BW118,'ANNUAL SUMMARY'!$V$9,BH112,'ANNUAL SUMMARY'!$L$586)+SUMIFS('ANNUAL SUMMARY'!$AN$692,BW118,'ANNUAL SUMMARY'!$V$9,BH112,'ANNUAL SUMMARY'!$L$644)+SUMIFS('ANNUAL SUMMARY'!$CK$54,BW118,'ANNUAL SUMMARY'!$V$9,BH112,'ANNUAL SUMMARY'!$BI$6)+SUMIFS('ANNUAL SUMMARY'!$CK$112,BW118,'ANNUAL SUMMARY'!$V$9,BH112,'ANNUAL SUMMARY'!$BI$64)+SUMIFS('ANNUAL SUMMARY'!$CK$170,BW118,'ANNUAL SUMMARY'!$V$9,BH112,'ANNUAL SUMMARY'!$BI$122)+SUMIFS('ANNUAL SUMMARY'!$CK$228,BW118,'ANNUAL SUMMARY'!$V$9,BH112,'ANNUAL SUMMARY'!$BI$180)+SUMIFS('ANNUAL SUMMARY'!$CK$286,BW118,'ANNUAL SUMMARY'!$V$9,BH112,'ANNUAL SUMMARY'!$BI$238)+SUMIFS('ANNUAL SUMMARY'!$CK$344,BW118,'ANNUAL SUMMARY'!$V$9,BH112,'ANNUAL SUMMARY'!$BI$296)+SUMIFS('ANNUAL SUMMARY'!$CK$402,BW118,'ANNUAL SUMMARY'!$V$9,BH112,'ANNUAL SUMMARY'!$BI$354)+SUMIFS('ANNUAL SUMMARY'!$CK$460,BW118,'ANNUAL SUMMARY'!$V$9,BH112,'ANNUAL SUMMARY'!$BI$412)+SUMIFS('ANNUAL SUMMARY'!$CK$518,BW118,'ANNUAL SUMMARY'!$V$9,BH112,'ANNUAL SUMMARY'!$BI$470)+SUMIFS('ANNUAL SUMMARY'!$CK$576,BW118,'ANNUAL SUMMARY'!$V$9,BH112,'ANNUAL SUMMARY'!$BI$528)+SUMIFS('ANNUAL SUMMARY'!$CK$634,BW118,'ANNUAL SUMMARY'!$V$9,BH112,'ANNUAL SUMMARY'!$BI$586)+SUMIFS('ANNUAL SUMMARY'!$CK$692,BW118,'ANNUAL SUMMARY'!$V$9,BH112,'ANNUAL SUMMARY'!$BI$644)+SUMIFS('ANNUAL SUMMARY'!$EJ$54,BW118,'ANNUAL SUMMARY'!$V$9,BH112,'ANNUAL SUMMARY'!$DH$6)+SUMIFS('ANNUAL SUMMARY'!$EJ$112,BW118,'ANNUAL SUMMARY'!$V$9,BH112,'ANNUAL SUMMARY'!$DH$64)+SUMIFS('ANNUAL SUMMARY'!$EJ$170,BW118,'ANNUAL SUMMARY'!$V$9,BH112,'ANNUAL SUMMARY'!$DH$122)+SUMIFS('ANNUAL SUMMARY'!$EJ$228,BW118,'ANNUAL SUMMARY'!$V$9,BH112,'ANNUAL SUMMARY'!$DH$180)+SUMIFS('ANNUAL SUMMARY'!$EJ$286,BW118,'ANNUAL SUMMARY'!$V$9,BH112,'ANNUAL SUMMARY'!$DH$238)+SUMIFS('ANNUAL SUMMARY'!$EJ$344,BW118,'ANNUAL SUMMARY'!$V$9,BH112,'ANNUAL SUMMARY'!$DH$296)+SUMIFS('ANNUAL SUMMARY'!$EJ$402,BW118,'ANNUAL SUMMARY'!$V$9,BH112,'ANNUAL SUMMARY'!$DH$354)+SUMIFS('ANNUAL SUMMARY'!$EJ$460,BW118,'ANNUAL SUMMARY'!$V$9,BH112,'ANNUAL SUMMARY'!$DH$412)+SUMIFS('ANNUAL SUMMARY'!$EJ$518,BW118,'ANNUAL SUMMARY'!$V$9,BH112,'ANNUAL SUMMARY'!$DH$470)+SUMIFS('ANNUAL SUMMARY'!$EJ$576,BW118,'ANNUAL SUMMARY'!$V$9,BH112,'ANNUAL SUMMARY'!$DH$528)+SUMIFS('ANNUAL SUMMARY'!$EJ$634,BW118,'ANNUAL SUMMARY'!$V$9,BH112,'ANNUAL SUMMARY'!$DH$586)+SUMIFS('ANNUAL SUMMARY'!$EJ$692,BW118,'ANNUAL SUMMARY'!$V$9,BH112,'ANNUAL SUMMARY'!$DH$644)+SUMIFS('ANNUAL SUMMARY'!$GG$54,BW118,'ANNUAL SUMMARY'!$V$9,BH112,'ANNUAL SUMMARY'!$FE$6)+SUMIFS('ANNUAL SUMMARY'!$GG$112,BW118,'ANNUAL SUMMARY'!$V$9,BH112,'ANNUAL SUMMARY'!$FE$64)+SUMIFS('ANNUAL SUMMARY'!$GG$170,BW118,'ANNUAL SUMMARY'!$V$9,BH112,'ANNUAL SUMMARY'!$FE$122)+SUMIFS('ANNUAL SUMMARY'!$GG$228,BW118,'ANNUAL SUMMARY'!$V$9,BH112,'ANNUAL SUMMARY'!$FE$180)+SUMIFS('ANNUAL SUMMARY'!$GG$286,BW118,'ANNUAL SUMMARY'!$V$9,BH112,'ANNUAL SUMMARY'!$FE$238)+SUMIFS('ANNUAL SUMMARY'!$GG$344,BW118,'ANNUAL SUMMARY'!$V$9,BH112,'ANNUAL SUMMARY'!$FE$296)+SUMIFS('ANNUAL SUMMARY'!$GG$402,BW118,'ANNUAL SUMMARY'!$V$9,BH112,'ANNUAL SUMMARY'!$FE$354)+SUMIFS('ANNUAL SUMMARY'!$GG$460,BW118,'ANNUAL SUMMARY'!$V$9,BH112,'ANNUAL SUMMARY'!$FE$412)+SUMIFS('ANNUAL SUMMARY'!$GG$518,BW118,'ANNUAL SUMMARY'!$V$9,BH112,'ANNUAL SUMMARY'!$FE$470)+SUMIFS('ANNUAL SUMMARY'!$GG$576,BW118,'ANNUAL SUMMARY'!$V$9,BH112,'ANNUAL SUMMARY'!$FE$528)+SUMIFS('ANNUAL SUMMARY'!$GG$634,BW118,'ANNUAL SUMMARY'!$V$9,BH112,'ANNUAL SUMMARY'!$FE$586)+SUMIFS('ANNUAL SUMMARY'!$GG$692,BW118,'ANNUAL SUMMARY'!$V$9,BH112,'ANNUAL SUMMARY'!$FE$644)</f>
        <v>0</v>
      </c>
      <c r="CK118" s="727"/>
      <c r="CL118" s="727"/>
      <c r="CM118" s="727"/>
      <c r="CN118" s="728">
        <f>SUMIFS('ANNUAL SUMMARY'!$AR$54,BW118,'ANNUAL SUMMARY'!$V$9,BH112,'ANNUAL SUMMARY'!$L$6)+SUMIFS('ANNUAL SUMMARY'!$AR$112,BW118,'ANNUAL SUMMARY'!$V$9,BH112,'ANNUAL SUMMARY'!$L$64)+SUMIFS('ANNUAL SUMMARY'!$AR$170,BW118,'ANNUAL SUMMARY'!$V$9,BH112,'ANNUAL SUMMARY'!$L$122)+SUMIFS('ANNUAL SUMMARY'!$AR$228,BW118,'ANNUAL SUMMARY'!$V$9,BH112,'ANNUAL SUMMARY'!$L$180)+SUMIFS('ANNUAL SUMMARY'!$AR$286,BW118,'ANNUAL SUMMARY'!$V$9,BH112,'ANNUAL SUMMARY'!$L$238)+SUMIFS('ANNUAL SUMMARY'!$AR$344,BW118,'ANNUAL SUMMARY'!$V$9,BH112,'ANNUAL SUMMARY'!$L$296)+SUMIFS('ANNUAL SUMMARY'!$AR$402,BW118,'ANNUAL SUMMARY'!$V$9,BH112,'ANNUAL SUMMARY'!$L$354)+SUMIFS('ANNUAL SUMMARY'!$AR$460,BW118,'ANNUAL SUMMARY'!$V$9,BH112,'ANNUAL SUMMARY'!$L$412)+SUMIFS('ANNUAL SUMMARY'!$AR$518,BW118,'ANNUAL SUMMARY'!$V$9,BH112,'ANNUAL SUMMARY'!$L$470)+SUMIFS('ANNUAL SUMMARY'!$AR$576,BW118,'ANNUAL SUMMARY'!$V$9,BH112,'ANNUAL SUMMARY'!$L$528)+SUMIFS('ANNUAL SUMMARY'!$AR$634,BW118,'ANNUAL SUMMARY'!$V$9,BH112,'ANNUAL SUMMARY'!$L$586)+SUMIFS('ANNUAL SUMMARY'!$AR$692,BW118,'ANNUAL SUMMARY'!$V$9,BH112,'ANNUAL SUMMARY'!$L$644)+SUMIFS('ANNUAL SUMMARY'!$CO$54,BW118,'ANNUAL SUMMARY'!$V$9,BH112,'ANNUAL SUMMARY'!$BI$6)+SUMIFS('ANNUAL SUMMARY'!$CO$112,BW118,'ANNUAL SUMMARY'!$V$9,BH112,'ANNUAL SUMMARY'!$BI$64)+SUMIFS('ANNUAL SUMMARY'!$CO$170,BW118,'ANNUAL SUMMARY'!$V$9,BH112,'ANNUAL SUMMARY'!$BI$122)+SUMIFS('ANNUAL SUMMARY'!$CO$228,BW118,'ANNUAL SUMMARY'!$V$9,BH112,'ANNUAL SUMMARY'!$BI$180)+SUMIFS('ANNUAL SUMMARY'!$CO$286,BW118,'ANNUAL SUMMARY'!$V$9,BH112,'ANNUAL SUMMARY'!$BI$238)+SUMIFS('ANNUAL SUMMARY'!$CO$344,BW118,'ANNUAL SUMMARY'!$V$9,BH112,'ANNUAL SUMMARY'!$BI$296)+SUMIFS('ANNUAL SUMMARY'!$CO$402,BW118,'ANNUAL SUMMARY'!$V$9,BH112,'ANNUAL SUMMARY'!$BI$354)+SUMIFS('ANNUAL SUMMARY'!$CO$460,BW118,'ANNUAL SUMMARY'!$V$9,BH112,'ANNUAL SUMMARY'!$BI$412)+SUMIFS('ANNUAL SUMMARY'!$CO$518,BW118,'ANNUAL SUMMARY'!$V$9,BH112,'ANNUAL SUMMARY'!$BI$470)+SUMIFS('ANNUAL SUMMARY'!$CO$576,BW118,'ANNUAL SUMMARY'!$V$9,BH112,'ANNUAL SUMMARY'!$BI$528)+SUMIFS('ANNUAL SUMMARY'!$CO$634,BW118,'ANNUAL SUMMARY'!$V$9,BH112,'ANNUAL SUMMARY'!$BI$586)+SUMIFS('ANNUAL SUMMARY'!$CO$692,BW118,'ANNUAL SUMMARY'!$V$9,BH112,'ANNUAL SUMMARY'!$BI$644)+SUMIFS('ANNUAL SUMMARY'!$EN$54,BW118,'ANNUAL SUMMARY'!$V$9,BH112,'ANNUAL SUMMARY'!$DH$6)+SUMIFS('ANNUAL SUMMARY'!$EN$112,BW118,'ANNUAL SUMMARY'!$V$9,BH112,'ANNUAL SUMMARY'!$DH$64)+SUMIFS('ANNUAL SUMMARY'!$EN$170,BW118,'ANNUAL SUMMARY'!$V$9,BH112,'ANNUAL SUMMARY'!$DH$122)+SUMIFS('ANNUAL SUMMARY'!$EN$228,BW118,'ANNUAL SUMMARY'!$V$9,BH112,'ANNUAL SUMMARY'!$DH$180)+SUMIFS('ANNUAL SUMMARY'!$EN$286,BW118,'ANNUAL SUMMARY'!$V$9,BH112,'ANNUAL SUMMARY'!$DH$238)+SUMIFS('ANNUAL SUMMARY'!$EN$344,BW118,'ANNUAL SUMMARY'!$V$9,BH112,'ANNUAL SUMMARY'!$DH$296)+SUMIFS('ANNUAL SUMMARY'!$EN$402,BW118,'ANNUAL SUMMARY'!$V$9,BH112,'ANNUAL SUMMARY'!$DH$354)+SUMIFS('ANNUAL SUMMARY'!$EN$460,BW118,'ANNUAL SUMMARY'!$V$9,BH112,'ANNUAL SUMMARY'!$DH$412)+SUMIFS('ANNUAL SUMMARY'!$EN$518,BW118,'ANNUAL SUMMARY'!$V$9,BH112,'ANNUAL SUMMARY'!$DH$470)+SUMIFS('ANNUAL SUMMARY'!$EN$576,BW118,'ANNUAL SUMMARY'!$V$9,BH112,'ANNUAL SUMMARY'!$DH$528)+SUMIFS('ANNUAL SUMMARY'!$EN$634,BW118,'ANNUAL SUMMARY'!$V$9,BH112,'ANNUAL SUMMARY'!$DH$586)+SUMIFS('ANNUAL SUMMARY'!$EN$692,BW118,'ANNUAL SUMMARY'!$V$9,BH112,'ANNUAL SUMMARY'!$DH$644)+SUMIFS('ANNUAL SUMMARY'!$GK$54,BW118,'ANNUAL SUMMARY'!$V$9,BH112,'ANNUAL SUMMARY'!$FE$6)+SUMIFS('ANNUAL SUMMARY'!$GK$112,BW118,'ANNUAL SUMMARY'!$V$9,BH112,'ANNUAL SUMMARY'!$FE$64)+SUMIFS('ANNUAL SUMMARY'!$GK$170,BW118,'ANNUAL SUMMARY'!$V$9,BH112,'ANNUAL SUMMARY'!$FE$122)+SUMIFS('ANNUAL SUMMARY'!$GK$228,BW118,'ANNUAL SUMMARY'!$V$9,BH112,'ANNUAL SUMMARY'!$FE$180)+SUMIFS('ANNUAL SUMMARY'!$GK$286,BW118,'ANNUAL SUMMARY'!$V$9,BH112,'ANNUAL SUMMARY'!$FE$238)+SUMIFS('ANNUAL SUMMARY'!$GK$344,BW118,'ANNUAL SUMMARY'!$V$9,BH112,'ANNUAL SUMMARY'!$FE$296)+SUMIFS('ANNUAL SUMMARY'!$GK$402,BW118,'ANNUAL SUMMARY'!$V$9,BH112,'ANNUAL SUMMARY'!$FE$354)+SUMIFS('ANNUAL SUMMARY'!$GK$460,BW118,'ANNUAL SUMMARY'!$V$9,BH112,'ANNUAL SUMMARY'!$FE$412)+SUMIFS('ANNUAL SUMMARY'!$GK$518,BW118,'ANNUAL SUMMARY'!$V$9,BH112,'ANNUAL SUMMARY'!$FE$470)+SUMIFS('ANNUAL SUMMARY'!$GK$576,BW118,'ANNUAL SUMMARY'!$V$9,BH112,'ANNUAL SUMMARY'!$FE$528)+SUMIFS('ANNUAL SUMMARY'!$GK$634,BW118,'ANNUAL SUMMARY'!$V$9,BH112,'ANNUAL SUMMARY'!$FE$586)+SUMIFS('ANNUAL SUMMARY'!$GK$692,BW118,'ANNUAL SUMMARY'!$V$9,BH112,'ANNUAL SUMMARY'!$FE$644)</f>
        <v>0</v>
      </c>
      <c r="CO118" s="728"/>
      <c r="CP118" s="728"/>
      <c r="CQ118" s="728">
        <f>SUMIFS('ANNUAL SUMMARY'!$AU$54,BW118,'ANNUAL SUMMARY'!$V$9,BH112,'ANNUAL SUMMARY'!$L$6)+SUMIFS('ANNUAL SUMMARY'!$AU$112,BW118,'ANNUAL SUMMARY'!$V$9,BH112,'ANNUAL SUMMARY'!$L$64)+SUMIFS('ANNUAL SUMMARY'!$AU$170,BW118,'ANNUAL SUMMARY'!$V$9,BH112,'ANNUAL SUMMARY'!$L$122)+SUMIFS('ANNUAL SUMMARY'!$AU$228,BW118,'ANNUAL SUMMARY'!$V$9,BH112,'ANNUAL SUMMARY'!$L$180)+SUMIFS('ANNUAL SUMMARY'!$AU$286,BW118,'ANNUAL SUMMARY'!$V$9,BH112,'ANNUAL SUMMARY'!$L$238)+SUMIFS('ANNUAL SUMMARY'!$AU$344,BW118,'ANNUAL SUMMARY'!$V$9,BH112,'ANNUAL SUMMARY'!$L$296)+SUMIFS('ANNUAL SUMMARY'!$AU$402,BW118,'ANNUAL SUMMARY'!$V$9,BH112,'ANNUAL SUMMARY'!$L$354)+SUMIFS('ANNUAL SUMMARY'!$AU$460,BW118,'ANNUAL SUMMARY'!$V$9,BH112,'ANNUAL SUMMARY'!$L$412)+SUMIFS('ANNUAL SUMMARY'!$AU$518,BW118,'ANNUAL SUMMARY'!$V$9,BH112,'ANNUAL SUMMARY'!$L$470)+SUMIFS('ANNUAL SUMMARY'!$AU$576,BW118,'ANNUAL SUMMARY'!$V$9,BH112,'ANNUAL SUMMARY'!$L$528)+SUMIFS('ANNUAL SUMMARY'!$AU$634,BW118,'ANNUAL SUMMARY'!$V$9,BH112,'ANNUAL SUMMARY'!$L$586)+SUMIFS('ANNUAL SUMMARY'!$AU$692,BW118,'ANNUAL SUMMARY'!$V$9,BH112,'ANNUAL SUMMARY'!$L$644)+SUMIFS('ANNUAL SUMMARY'!$CR$54,BW118,'ANNUAL SUMMARY'!$V$9,BH112,'ANNUAL SUMMARY'!$BI$6)+SUMIFS('ANNUAL SUMMARY'!$CR$112,BW118,'ANNUAL SUMMARY'!$V$9,BH112,'ANNUAL SUMMARY'!$BI$64)+SUMIFS('ANNUAL SUMMARY'!$CR$170,BW118,'ANNUAL SUMMARY'!$V$9,BH112,'ANNUAL SUMMARY'!$BI$122)+SUMIFS('ANNUAL SUMMARY'!$CR$228,BW118,'ANNUAL SUMMARY'!$V$9,BH112,'ANNUAL SUMMARY'!$BI$180)+SUMIFS('ANNUAL SUMMARY'!$CR$286,BW118,'ANNUAL SUMMARY'!$V$9,BH112,'ANNUAL SUMMARY'!$BI$238)+SUMIFS('ANNUAL SUMMARY'!$CR$344,BW118,'ANNUAL SUMMARY'!$V$9,BH112,'ANNUAL SUMMARY'!$BI$296)+SUMIFS('ANNUAL SUMMARY'!$CR$402,BW118,'ANNUAL SUMMARY'!$V$9,BH112,'ANNUAL SUMMARY'!$BI$354)+SUMIFS('ANNUAL SUMMARY'!$CR$460,BW118,'ANNUAL SUMMARY'!$V$9,BH112,'ANNUAL SUMMARY'!$BI$412)+SUMIFS('ANNUAL SUMMARY'!$CR$518,BW118,'ANNUAL SUMMARY'!$V$9,BH112,'ANNUAL SUMMARY'!$BI$470)+SUMIFS('ANNUAL SUMMARY'!$CR$576,BW118,'ANNUAL SUMMARY'!$V$9,BH112,'ANNUAL SUMMARY'!$BI$528)+SUMIFS('ANNUAL SUMMARY'!$CR$634,BW118,'ANNUAL SUMMARY'!$V$9,BH112,'ANNUAL SUMMARY'!$BI$586)+SUMIFS('ANNUAL SUMMARY'!$CR$692,BW118,'ANNUAL SUMMARY'!$V$9,BH112,'ANNUAL SUMMARY'!$BI$644)+SUMIFS('ANNUAL SUMMARY'!$EQ$54,BW118,'ANNUAL SUMMARY'!$V$9,BH112,'ANNUAL SUMMARY'!$DH$6)+SUMIFS('ANNUAL SUMMARY'!$EQ$112,BW118,'ANNUAL SUMMARY'!$V$9,BH112,'ANNUAL SUMMARY'!$DH$64)+SUMIFS('ANNUAL SUMMARY'!$EQ$170,BW118,'ANNUAL SUMMARY'!$V$9,BH112,'ANNUAL SUMMARY'!$DH$122)+SUMIFS('ANNUAL SUMMARY'!$EQ$228,BW118,'ANNUAL SUMMARY'!$V$9,BH112,'ANNUAL SUMMARY'!$DH$180)+SUMIFS('ANNUAL SUMMARY'!$EQ$286,BW118,'ANNUAL SUMMARY'!$V$9,BH112,'ANNUAL SUMMARY'!$DH$238)+SUMIFS('ANNUAL SUMMARY'!$EQ$344,BW118,'ANNUAL SUMMARY'!$V$9,BH112,'ANNUAL SUMMARY'!$DH$296)+SUMIFS('ANNUAL SUMMARY'!$EQ$402,BW118,'ANNUAL SUMMARY'!$V$9,BH112,'ANNUAL SUMMARY'!$DH$354)+SUMIFS('ANNUAL SUMMARY'!$EQ$460,BW118,'ANNUAL SUMMARY'!$V$9,BH112,'ANNUAL SUMMARY'!$DH$412)+SUMIFS('ANNUAL SUMMARY'!$EQ$518,BW118,'ANNUAL SUMMARY'!$V$9,BH112,'ANNUAL SUMMARY'!$DH$470)+SUMIFS('ANNUAL SUMMARY'!$EQ$576,BW118,'ANNUAL SUMMARY'!$V$9,BH112,'ANNUAL SUMMARY'!$DH$528)+SUMIFS('ANNUAL SUMMARY'!$EQ$634,BW118,'ANNUAL SUMMARY'!$V$9,BH112,'ANNUAL SUMMARY'!$DH$586)+SUMIFS('ANNUAL SUMMARY'!$EQ$692,BW118,'ANNUAL SUMMARY'!$V$9,BH112,'ANNUAL SUMMARY'!$DH$644)+SUMIFS('ANNUAL SUMMARY'!$GN$54,BW118,'ANNUAL SUMMARY'!$V$9,BH112,'ANNUAL SUMMARY'!$FE$6)+SUMIFS('ANNUAL SUMMARY'!$GN$112,BW118,'ANNUAL SUMMARY'!$V$9,BH112,'ANNUAL SUMMARY'!$FE$64)+SUMIFS('ANNUAL SUMMARY'!$GN$170,BW118,'ANNUAL SUMMARY'!$V$9,BH112,'ANNUAL SUMMARY'!$FE$122)+SUMIFS('ANNUAL SUMMARY'!$GN$228,BW118,'ANNUAL SUMMARY'!$V$9,BH112,'ANNUAL SUMMARY'!$FE$180)+SUMIFS('ANNUAL SUMMARY'!$GN$286,BW118,'ANNUAL SUMMARY'!$V$9,BH112,'ANNUAL SUMMARY'!$FE$238)+SUMIFS('ANNUAL SUMMARY'!$GN$344,BW118,'ANNUAL SUMMARY'!$V$9,BH112,'ANNUAL SUMMARY'!$FE$296)+SUMIFS('ANNUAL SUMMARY'!$GN$402,BW118,'ANNUAL SUMMARY'!$V$9,BH112,'ANNUAL SUMMARY'!$FE$354)+SUMIFS('ANNUAL SUMMARY'!$GN$460,BW118,'ANNUAL SUMMARY'!$V$9,BH112,'ANNUAL SUMMARY'!$FE$412)+SUMIFS('ANNUAL SUMMARY'!$GN$518,BW118,'ANNUAL SUMMARY'!$V$9,BH112,'ANNUAL SUMMARY'!$FE$470)+SUMIFS('ANNUAL SUMMARY'!$GN$576,BW118,'ANNUAL SUMMARY'!$V$9,BH112,'ANNUAL SUMMARY'!$FE$528)+SUMIFS('ANNUAL SUMMARY'!$GN$634,BW118,'ANNUAL SUMMARY'!$V$9,BH112,'ANNUAL SUMMARY'!$FE$586)+SUMIFS('ANNUAL SUMMARY'!$GN$692,BW118,'ANNUAL SUMMARY'!$V$9,BH112,'ANNUAL SUMMARY'!$FE$644)</f>
        <v>0</v>
      </c>
      <c r="CR118" s="728"/>
      <c r="CS118" s="728"/>
      <c r="CT118" s="1263"/>
      <c r="CU118" s="1250"/>
      <c r="CV118" s="154"/>
      <c r="CW118" s="827">
        <f>SUMIF('ANNUAL SUMMARY'!$FE$622,DF112,'ANNUAL SUMMARY'!$EV$631)+SUMIF('ANNUAL SUMMARY'!$DH$622,DF112,'ANNUAL SUMMARY'!$CY$631)+SUMIF('ANNUAL SUMMARY'!$BI$622,DF112,'ANNUAL SUMMARY'!$AZ$631)+SUMIF('ANNUAL SUMMARY'!$L$622,DF112,'ANNUAL SUMMARY'!$C$631)+SUMIF('ANNUAL SUMMARY'!$FE$566,DF112,'ANNUAL SUMMARY'!$EV$575)+SUMIF('ANNUAL SUMMARY'!$DH$566,DF112,'ANNUAL SUMMARY'!$CY$575)+SUMIF('ANNUAL SUMMARY'!$BI$566,DF112,'ANNUAL SUMMARY'!$AZ$575)+SUMIF('ANNUAL SUMMARY'!$L$566,DF112,'ANNUAL SUMMARY'!$C$575)+SUMIF('ANNUAL SUMMARY'!$FE$510,DF112,'ANNUAL SUMMARY'!$EV$519)+SUMIF('ANNUAL SUMMARY'!$DH$510,DF112,'ANNUAL SUMMARY'!$CY$519)+SUMIF('ANNUAL SUMMARY'!$BI$510,DF112,'ANNUAL SUMMARY'!$AZ$519)+SUMIF('ANNUAL SUMMARY'!$L$510,DF112,'ANNUAL SUMMARY'!$C$519)+SUMIF('ANNUAL SUMMARY'!$FE$454,DF112,'ANNUAL SUMMARY'!$EV$463)+SUMIF('ANNUAL SUMMARY'!$DH$454,DF112,'ANNUAL SUMMARY'!$CY$463)+SUMIF('ANNUAL SUMMARY'!$BI$454,DF112,'ANNUAL SUMMARY'!$AZ$463)+SUMIF('ANNUAL SUMMARY'!$L$454,DF112,'ANNUAL SUMMARY'!$C$463)+SUMIF('ANNUAL SUMMARY'!$FE$398,DF112,'ANNUAL SUMMARY'!$EV$407)+SUMIF('ANNUAL SUMMARY'!$DH$398,DF112,'ANNUAL SUMMARY'!$CY$407)+SUMIF('ANNUAL SUMMARY'!$BI$398,DF112,'ANNUAL SUMMARY'!$AZ$407)+SUMIF('ANNUAL SUMMARY'!$L$398,DF112,'ANNUAL SUMMARY'!$C$407)+SUMIF('ANNUAL SUMMARY'!$FE$342,DF112,'ANNUAL SUMMARY'!$EV$351)+SUMIF('ANNUAL SUMMARY'!$DH$342,DF112,'ANNUAL SUMMARY'!$CY$351)+SUMIF('ANNUAL SUMMARY'!$BI$342,DF112,'ANNUAL SUMMARY'!$AZ$351)+SUMIF('ANNUAL SUMMARY'!$L$342,DF112,'ANNUAL SUMMARY'!$C$351)+SUMIF('ANNUAL SUMMARY'!$FE$286,DF112,'ANNUAL SUMMARY'!$EV$295)+SUMIF('ANNUAL SUMMARY'!$DH$286,DF112,'ANNUAL SUMMARY'!$CY$295)+SUMIF('ANNUAL SUMMARY'!$BI$286,DF112,'ANNUAL SUMMARY'!$AZ$295)+SUMIF('ANNUAL SUMMARY'!$L$286,DF112,'ANNUAL SUMMARY'!$C$295)+SUMIF('ANNUAL SUMMARY'!$FE$230,DF112,'ANNUAL SUMMARY'!$EV$239)+SUMIF('ANNUAL SUMMARY'!$DH$230,DF112,'ANNUAL SUMMARY'!$CY$239)+SUMIF('ANNUAL SUMMARY'!$BI$230,DF112,'ANNUAL SUMMARY'!$AZ$239)+SUMIF('ANNUAL SUMMARY'!$L$230,DF112,'ANNUAL SUMMARY'!$C$239)+SUMIF('ANNUAL SUMMARY'!$FE$174,DF112,'ANNUAL SUMMARY'!$EV$183)+SUMIF('ANNUAL SUMMARY'!$DH$174,DF112,'ANNUAL SUMMARY'!$CY$183)+SUMIF('ANNUAL SUMMARY'!$BI$174,DF112,'ANNUAL SUMMARY'!$AZ$183)+SUMIF('ANNUAL SUMMARY'!$L$174,DF112,'ANNUAL SUMMARY'!$C$183)+SUMIF('ANNUAL SUMMARY'!$FE$118,DF112,'ANNUAL SUMMARY'!$EV$127)+SUMIF('ANNUAL SUMMARY'!$DH$118,DF112,'ANNUAL SUMMARY'!$CY$127)+SUMIF('ANNUAL SUMMARY'!$BI$118,DF112,'ANNUAL SUMMARY'!$AZ$127)+SUMIF('ANNUAL SUMMARY'!$L$118,DF112,'ANNUAL SUMMARY'!$C$127)+SUMIF('ANNUAL SUMMARY'!$FE$62,DF112,'ANNUAL SUMMARY'!$EV$71)+SUMIF('ANNUAL SUMMARY'!$DH$62,DF112,'ANNUAL SUMMARY'!$CY$71)+SUMIF('ANNUAL SUMMARY'!$BI$62,DF112,'ANNUAL SUMMARY'!$AZ$71)+SUMIF('ANNUAL SUMMARY'!$L$62,DF112,'ANNUAL SUMMARY'!$C$71)+SUMIF('ANNUAL SUMMARY'!$FE$6,DF112,'ANNUAL SUMMARY'!$EV$15)+SUMIF('ANNUAL SUMMARY'!$DH$6,DF112,'ANNUAL SUMMARY'!$CY$15)+SUMIF('ANNUAL SUMMARY'!$BI$6,DF112,'ANNUAL SUMMARY'!$AZ$15)+SUMIF('ANNUAL SUMMARY'!$L$6,DF112,'ANNUAL SUMMARY'!$C$15)+SUMIF('PREVIOUS LOGS'!$K$6,DF112,'PREVIOUS LOGS'!$B$12)+SUMIF('PREVIOUS LOGS'!$K$59,$K$6,'PREVIOUS LOGS'!$B$65)+SUMIF('PREVIOUS LOGS'!$K$112,DF112,'PREVIOUS LOGS'!$B$118)+SUMIF('PREVIOUS LOGS'!$K$165,DF112,'PREVIOUS LOGS'!$B$171)+SUMIF('PREVIOUS LOGS'!$K$218,DF112,'PREVIOUS LOGS'!$B$224)+SUMIF('PREVIOUS LOGS'!$K$271,DF112,'PREVIOUS LOGS'!$B$277)+SUMIF('PREVIOUS LOGS'!$K$324,DF112,'PREVIOUS LOGS'!$B$330)+SUMIF('PREVIOUS LOGS'!$BH$6,DF112,'PREVIOUS LOGS'!$AY$12)+SUMIF('PREVIOUS LOGS'!$BH$59,$K$6,'PREVIOUS LOGS'!$AY$65)+SUMIF('PREVIOUS LOGS'!$BH$112,DF112,'PREVIOUS LOGS'!$AY$118)+SUMIF('PREVIOUS LOGS'!$BH$165,DF112,'PREVIOUS LOGS'!$AY$171)+SUMIF('PREVIOUS LOGS'!$BH$218,DF112,'PREVIOUS LOGS'!$AY$224)+SUMIF('PREVIOUS LOGS'!$BH$271,DF112,'PREVIOUS LOGS'!$AY$277)+SUMIF('PREVIOUS LOGS'!$BH$324,DF112,'PREVIOUS LOGS'!$AY$330)+SUMIF('PREVIOUS LOGS'!$DF$6,DF112,'PREVIOUS LOGS'!$CW$12)+SUMIF('PREVIOUS LOGS'!$DF$59,$K$6,'PREVIOUS LOGS'!$CW$65)+SUMIF('PREVIOUS LOGS'!$DF$112,DF112,'PREVIOUS LOGS'!$CW$118)+SUMIF('PREVIOUS LOGS'!$DF$165,DF112,'PREVIOUS LOGS'!$CW$171)+SUMIF('PREVIOUS LOGS'!$DF$218,DF112,'PREVIOUS LOGS'!$CW$224)+SUMIF('PREVIOUS LOGS'!$DF$271,DF112,'PREVIOUS LOGS'!$CW$277)+SUMIF('PREVIOUS LOGS'!$DF$324,DF112,'PREVIOUS LOGS'!$CW$330)+SUMIF('PREVIOUS LOGS'!$FC$6,DF112,'PREVIOUS LOGS'!$ET$12)+SUMIF('PREVIOUS LOGS'!$FC$59,$K$6,'PREVIOUS LOGS'!$ET$65)+SUMIF('PREVIOUS LOGS'!$FC$112,DF112,'PREVIOUS LOGS'!$ET$118)+SUMIF('PREVIOUS LOGS'!$FC$165,DF112,'PREVIOUS LOGS'!$ET$171)+SUMIF('PREVIOUS LOGS'!$FC$218,DF112,'PREVIOUS LOGS'!$ET$224)+SUMIF('PREVIOUS LOGS'!$FC$271,DF112,'PREVIOUS LOGS'!$ET$277)+SUMIF('PREVIOUS LOGS'!$FC$324,DF112,'PREVIOUS LOGS'!$ET$330)</f>
        <v>0</v>
      </c>
      <c r="CX118" s="828"/>
      <c r="CY118" s="828"/>
      <c r="CZ118" s="828"/>
      <c r="DA118" s="828"/>
      <c r="DB118" s="828"/>
      <c r="DC118" s="828"/>
      <c r="DD118" s="828"/>
      <c r="DE118" s="828"/>
      <c r="DF118" s="828"/>
      <c r="DG118" s="829"/>
      <c r="DH118" s="14"/>
      <c r="DI118" s="835" t="str">
        <f>IFERROR(CW118/DD120,"")</f>
        <v/>
      </c>
      <c r="DJ118" s="836"/>
      <c r="DK118" s="836"/>
      <c r="DL118" s="836"/>
      <c r="DM118" s="836"/>
      <c r="DN118" s="836"/>
      <c r="DO118" s="836"/>
      <c r="DP118" s="836"/>
      <c r="DQ118" s="836"/>
      <c r="DR118" s="836"/>
      <c r="DS118" s="837"/>
      <c r="DT118" s="15"/>
      <c r="DU118" s="820">
        <v>2022</v>
      </c>
      <c r="DV118" s="821"/>
      <c r="DW118" s="821"/>
      <c r="DX118" s="821"/>
      <c r="DY118" s="821"/>
      <c r="DZ118" s="1118">
        <f>SUMIFS('ANNUAL SUMMARY'!$AF$54,DU118,'ANNUAL SUMMARY'!$V$9,DF112,'ANNUAL SUMMARY'!$L$6)+SUMIFS('ANNUAL SUMMARY'!$AF$112,DU118,'ANNUAL SUMMARY'!$V$9,DF112,'ANNUAL SUMMARY'!$L$64)+SUMIFS('ANNUAL SUMMARY'!$AF$170,DU118,'ANNUAL SUMMARY'!$V$9,DF112,'ANNUAL SUMMARY'!$L$122)+SUMIFS('ANNUAL SUMMARY'!$AF$228,DU118,'ANNUAL SUMMARY'!$V$9,DF112,'ANNUAL SUMMARY'!$L$180)+SUMIFS('ANNUAL SUMMARY'!$AF$286,DU118,'ANNUAL SUMMARY'!$V$9,DF112,'ANNUAL SUMMARY'!$L$238)+SUMIFS('ANNUAL SUMMARY'!$AF$344,DU118,'ANNUAL SUMMARY'!$V$9,DF112,'ANNUAL SUMMARY'!$L$296)+SUMIFS('ANNUAL SUMMARY'!$AF$402,DU118,'ANNUAL SUMMARY'!$V$9,DF112,'ANNUAL SUMMARY'!$L$354)+SUMIFS('ANNUAL SUMMARY'!$AF$460,DU118,'ANNUAL SUMMARY'!$V$9,DF112,'ANNUAL SUMMARY'!$L$412)+SUMIFS('ANNUAL SUMMARY'!$AF$518,DU118,'ANNUAL SUMMARY'!$V$9,DF112,'ANNUAL SUMMARY'!$L$470)+SUMIFS('ANNUAL SUMMARY'!$AF$576,DU118,'ANNUAL SUMMARY'!$V$9,DF112,'ANNUAL SUMMARY'!$L$528)+SUMIFS('ANNUAL SUMMARY'!$AF$634,DU118,'ANNUAL SUMMARY'!$V$9,DF112,'ANNUAL SUMMARY'!$L$586)+SUMIFS('ANNUAL SUMMARY'!$AF$692,DU118,'ANNUAL SUMMARY'!$V$9,DF112,'ANNUAL SUMMARY'!$L$644)+SUMIFS('ANNUAL SUMMARY'!$CC$54,DU118,'ANNUAL SUMMARY'!$V$9,DF112,'ANNUAL SUMMARY'!$BI$6)+SUMIFS('ANNUAL SUMMARY'!$CC$112,DU118,'ANNUAL SUMMARY'!$V$9,DF112,'ANNUAL SUMMARY'!$BI$64)+SUMIFS('ANNUAL SUMMARY'!$CC$170,DU118,'ANNUAL SUMMARY'!$V$9,DF112,'ANNUAL SUMMARY'!$BI$122)+SUMIFS('ANNUAL SUMMARY'!$CC$228,DU118,'ANNUAL SUMMARY'!$V$9,DF112,'ANNUAL SUMMARY'!$BI$180)+SUMIFS('ANNUAL SUMMARY'!$CC$286,DU118,'ANNUAL SUMMARY'!$V$9,DF112,'ANNUAL SUMMARY'!$BI$238)+SUMIFS('ANNUAL SUMMARY'!$CC$344,DU118,'ANNUAL SUMMARY'!$V$9,DF112,'ANNUAL SUMMARY'!$BI$296)+SUMIFS('ANNUAL SUMMARY'!$CC$402,DU118,'ANNUAL SUMMARY'!$V$9,DF112,'ANNUAL SUMMARY'!$BI$354)+SUMIFS('ANNUAL SUMMARY'!$CC$460,DU118,'ANNUAL SUMMARY'!$V$9,DF112,'ANNUAL SUMMARY'!$BI$412)+SUMIFS('ANNUAL SUMMARY'!$CC$518,DU118,'ANNUAL SUMMARY'!$V$9,DF112,'ANNUAL SUMMARY'!$BI$470)+SUMIFS('ANNUAL SUMMARY'!$CC$576,DU118,'ANNUAL SUMMARY'!$V$9,DF112,'ANNUAL SUMMARY'!$BI$528)+SUMIFS('ANNUAL SUMMARY'!$CC$634,DU118,'ANNUAL SUMMARY'!$V$9,DF112,'ANNUAL SUMMARY'!$BI$586)+SUMIFS('ANNUAL SUMMARY'!$CC$692,DU118,'ANNUAL SUMMARY'!$V$9,DF112,'ANNUAL SUMMARY'!$BI$644)+SUMIFS('ANNUAL SUMMARY'!$EB$54,DU118,'ANNUAL SUMMARY'!$V$9,DF112,'ANNUAL SUMMARY'!$DH$6)+SUMIFS('ANNUAL SUMMARY'!$EB$112,DU118,'ANNUAL SUMMARY'!$V$9,DF112,'ANNUAL SUMMARY'!$DH$64)+SUMIFS('ANNUAL SUMMARY'!$EB$170,DU118,'ANNUAL SUMMARY'!$V$9,DF112,'ANNUAL SUMMARY'!$DH$122)+SUMIFS('ANNUAL SUMMARY'!$EB$228,DU118,'ANNUAL SUMMARY'!$V$9,DF112,'ANNUAL SUMMARY'!$DH$180)+SUMIFS('ANNUAL SUMMARY'!$EB$286,DU118,'ANNUAL SUMMARY'!$V$9,DF112,'ANNUAL SUMMARY'!$DH$238)+SUMIFS('ANNUAL SUMMARY'!$EB$344,DU118,'ANNUAL SUMMARY'!$V$9,DF112,'ANNUAL SUMMARY'!$DH$296)+SUMIFS('ANNUAL SUMMARY'!$EB$402,DU118,'ANNUAL SUMMARY'!$V$9,DF112,'ANNUAL SUMMARY'!$DH$354)+SUMIFS('ANNUAL SUMMARY'!$EB$460,DU118,'ANNUAL SUMMARY'!$V$9,DF112,'ANNUAL SUMMARY'!$DH$412)+SUMIFS('ANNUAL SUMMARY'!$EB$518,DU118,'ANNUAL SUMMARY'!$V$9,DF112,'ANNUAL SUMMARY'!$DH$470)+SUMIFS('ANNUAL SUMMARY'!$EB$576,DU118,'ANNUAL SUMMARY'!$V$9,DF112,'ANNUAL SUMMARY'!$DH$528)+SUMIFS('ANNUAL SUMMARY'!$EB$634,DU118,'ANNUAL SUMMARY'!$V$9,DF112,'ANNUAL SUMMARY'!$DH$586)+SUMIFS('ANNUAL SUMMARY'!$EB$692,DU118,'ANNUAL SUMMARY'!$V$9,DF112,'ANNUAL SUMMARY'!$DH$644)+SUMIFS('ANNUAL SUMMARY'!$FY$54,DU118,'ANNUAL SUMMARY'!$V$9,DF112,'ANNUAL SUMMARY'!$FE$6)+SUMIFS('ANNUAL SUMMARY'!$FY$112,DU118,'ANNUAL SUMMARY'!$V$9,DF112,'ANNUAL SUMMARY'!$FE$64)+SUMIFS('ANNUAL SUMMARY'!$FY$170,DU118,'ANNUAL SUMMARY'!$V$9,DF112,'ANNUAL SUMMARY'!$FE$122)+SUMIFS('ANNUAL SUMMARY'!$FY$228,DU118,'ANNUAL SUMMARY'!$V$9,DF112,'ANNUAL SUMMARY'!$FE$180)+SUMIFS('ANNUAL SUMMARY'!$FY$286,DU118,'ANNUAL SUMMARY'!$V$9,DF112,'ANNUAL SUMMARY'!$FE$238)+SUMIFS('ANNUAL SUMMARY'!$FY$344,DU118,'ANNUAL SUMMARY'!$V$9,DF112,'ANNUAL SUMMARY'!$FE$296)+SUMIFS('ANNUAL SUMMARY'!$FY$402,DU118,'ANNUAL SUMMARY'!$V$9,DF112,'ANNUAL SUMMARY'!$FE$354)+SUMIFS('ANNUAL SUMMARY'!$FY$460,DU118,'ANNUAL SUMMARY'!$V$9,DF112,'ANNUAL SUMMARY'!$FE$412)+SUMIFS('ANNUAL SUMMARY'!$FY$518,DU118,'ANNUAL SUMMARY'!$V$9,DF112,'ANNUAL SUMMARY'!$FE$470)+SUMIFS('ANNUAL SUMMARY'!$FY$576,DU118,'ANNUAL SUMMARY'!$V$9,DF112,'ANNUAL SUMMARY'!$FE$528)+SUMIFS('ANNUAL SUMMARY'!$FY$634,DU118,'ANNUAL SUMMARY'!$V$9,DF112,'ANNUAL SUMMARY'!$FE$586)+SUMIFS('ANNUAL SUMMARY'!$FY$692,DU118,'ANNUAL SUMMARY'!$V$9,DF112,'ANNUAL SUMMARY'!$FE$644)</f>
        <v>0</v>
      </c>
      <c r="EA118" s="727"/>
      <c r="EB118" s="727"/>
      <c r="EC118" s="727"/>
      <c r="ED118" s="727">
        <f>SUMIFS('ANNUAL SUMMARY'!$AJ$54,DU118,'ANNUAL SUMMARY'!$V$9,DF112,'ANNUAL SUMMARY'!$L$6)+SUMIFS('ANNUAL SUMMARY'!$AJ$112,DU118,'ANNUAL SUMMARY'!$V$9,DF112,'ANNUAL SUMMARY'!$L$64)+SUMIFS('ANNUAL SUMMARY'!$AJ$170,DU118,'ANNUAL SUMMARY'!$V$9,DF112,'ANNUAL SUMMARY'!$L$122)+SUMIFS('ANNUAL SUMMARY'!$AJ$228,DU118,'ANNUAL SUMMARY'!$V$9,DF112,'ANNUAL SUMMARY'!$L$180)+SUMIFS('ANNUAL SUMMARY'!$AJ$286,DU118,'ANNUAL SUMMARY'!$V$9,DF112,'ANNUAL SUMMARY'!$L$238)+SUMIFS('ANNUAL SUMMARY'!$AJ$344,DU118,'ANNUAL SUMMARY'!$V$9,DF112,'ANNUAL SUMMARY'!$L$296)+SUMIFS('ANNUAL SUMMARY'!$AJ$402,DU118,'ANNUAL SUMMARY'!$V$9,DF112,'ANNUAL SUMMARY'!$L$354)+SUMIFS('ANNUAL SUMMARY'!$AJ$460,DU118,'ANNUAL SUMMARY'!$V$9,DF112,'ANNUAL SUMMARY'!$L$412)+SUMIFS('ANNUAL SUMMARY'!$AJ$518,DU118,'ANNUAL SUMMARY'!$V$9,DF112,'ANNUAL SUMMARY'!$L$470)+SUMIFS('ANNUAL SUMMARY'!$AJ$576,DU118,'ANNUAL SUMMARY'!$V$9,DF112,'ANNUAL SUMMARY'!$L$528)+SUMIFS('ANNUAL SUMMARY'!$AJ$634,DU118,'ANNUAL SUMMARY'!$V$9,DF112,'ANNUAL SUMMARY'!$L$586)+SUMIFS('ANNUAL SUMMARY'!$AJ$692,DU118,'ANNUAL SUMMARY'!$V$9,DF112,'ANNUAL SUMMARY'!$L$644)+SUMIFS('ANNUAL SUMMARY'!$CG$54,DU118,'ANNUAL SUMMARY'!$V$9,DF112,'ANNUAL SUMMARY'!$BI$6)+SUMIFS('ANNUAL SUMMARY'!$CG$112,DU118,'ANNUAL SUMMARY'!$V$9,DF112,'ANNUAL SUMMARY'!$BI$64)+SUMIFS('ANNUAL SUMMARY'!$CG$170,DU118,'ANNUAL SUMMARY'!$V$9,DF112,'ANNUAL SUMMARY'!$BI$122)+SUMIFS('ANNUAL SUMMARY'!$CG$228,DU118,'ANNUAL SUMMARY'!$V$9,DF112,'ANNUAL SUMMARY'!$BI$180)+SUMIFS('ANNUAL SUMMARY'!$CG$286,DU118,'ANNUAL SUMMARY'!$V$9,DF112,'ANNUAL SUMMARY'!$BI$238)+SUMIFS('ANNUAL SUMMARY'!$CG$344,DU118,'ANNUAL SUMMARY'!$V$9,DF112,'ANNUAL SUMMARY'!$BI$296)+SUMIFS('ANNUAL SUMMARY'!$CG$402,DU118,'ANNUAL SUMMARY'!$V$9,DF112,'ANNUAL SUMMARY'!$BI$354)+SUMIFS('ANNUAL SUMMARY'!$CG$460,DU118,'ANNUAL SUMMARY'!$V$9,DF112,'ANNUAL SUMMARY'!$BI$412)+SUMIFS('ANNUAL SUMMARY'!$CG$518,DU118,'ANNUAL SUMMARY'!$V$9,DF112,'ANNUAL SUMMARY'!$BI$470)+SUMIFS('ANNUAL SUMMARY'!$CG$576,DU118,'ANNUAL SUMMARY'!$V$9,DF112,'ANNUAL SUMMARY'!$BI$528)+SUMIFS('ANNUAL SUMMARY'!$CG$634,DU118,'ANNUAL SUMMARY'!$V$9,DF112,'ANNUAL SUMMARY'!$BI$586)+SUMIFS('ANNUAL SUMMARY'!$CG$692,DU118,'ANNUAL SUMMARY'!$V$9,DF112,'ANNUAL SUMMARY'!$BI$644)+SUMIFS('ANNUAL SUMMARY'!$EF$54,DU118,'ANNUAL SUMMARY'!$V$9,DF112,'ANNUAL SUMMARY'!$DH$6)+SUMIFS('ANNUAL SUMMARY'!$EF$112,DU118,'ANNUAL SUMMARY'!$V$9,DF112,'ANNUAL SUMMARY'!$DH$64)+SUMIFS('ANNUAL SUMMARY'!$EF$170,DU118,'ANNUAL SUMMARY'!$V$9,DF112,'ANNUAL SUMMARY'!$DH$122)+SUMIFS('ANNUAL SUMMARY'!$EF$228,DU118,'ANNUAL SUMMARY'!$V$9,DF112,'ANNUAL SUMMARY'!$DH$180)+SUMIFS('ANNUAL SUMMARY'!$EF$286,DU118,'ANNUAL SUMMARY'!$V$9,DF112,'ANNUAL SUMMARY'!$DH$238)+SUMIFS('ANNUAL SUMMARY'!$EF$344,DU118,'ANNUAL SUMMARY'!$V$9,DF112,'ANNUAL SUMMARY'!$DH$296)+SUMIFS('ANNUAL SUMMARY'!$EF$402,DU118,'ANNUAL SUMMARY'!$V$9,DF112,'ANNUAL SUMMARY'!$DH$354)+SUMIFS('ANNUAL SUMMARY'!$EF$460,DU118,'ANNUAL SUMMARY'!$V$9,DF112,'ANNUAL SUMMARY'!$DH$412)+SUMIFS('ANNUAL SUMMARY'!$EF$518,DU118,'ANNUAL SUMMARY'!$V$9,DF112,'ANNUAL SUMMARY'!$DH$470)+SUMIFS('ANNUAL SUMMARY'!$EF$576,DU118,'ANNUAL SUMMARY'!$V$9,DF112,'ANNUAL SUMMARY'!$DH$528)+SUMIFS('ANNUAL SUMMARY'!$EF$634,DU118,'ANNUAL SUMMARY'!$V$9,DF112,'ANNUAL SUMMARY'!$DH$586)+SUMIFS('ANNUAL SUMMARY'!$EF$692,DU118,'ANNUAL SUMMARY'!$V$9,DF112,'ANNUAL SUMMARY'!$DH$644)+SUMIFS('ANNUAL SUMMARY'!$GC$54,DU118,'ANNUAL SUMMARY'!$V$9,DF112,'ANNUAL SUMMARY'!$FE$6)+SUMIFS('ANNUAL SUMMARY'!$GC$112,DU118,'ANNUAL SUMMARY'!$V$9,DF112,'ANNUAL SUMMARY'!$FE$64)+SUMIFS('ANNUAL SUMMARY'!$GC$170,DU118,'ANNUAL SUMMARY'!$V$9,DF112,'ANNUAL SUMMARY'!$FE$122)+SUMIFS('ANNUAL SUMMARY'!$GC$228,DU118,'ANNUAL SUMMARY'!$V$9,DF112,'ANNUAL SUMMARY'!$FE$180)+SUMIFS('ANNUAL SUMMARY'!$GC$286,DU118,'ANNUAL SUMMARY'!$V$9,DF112,'ANNUAL SUMMARY'!$FE$238)+SUMIFS('ANNUAL SUMMARY'!$GC$344,DU118,'ANNUAL SUMMARY'!$V$9,DF112,'ANNUAL SUMMARY'!$FE$296)+SUMIFS('ANNUAL SUMMARY'!$GC$402,DU118,'ANNUAL SUMMARY'!$V$9,DF112,'ANNUAL SUMMARY'!$FE$354)+SUMIFS('ANNUAL SUMMARY'!$GC$460,DU118,'ANNUAL SUMMARY'!$V$9,DF112,'ANNUAL SUMMARY'!$FE$412)+SUMIFS('ANNUAL SUMMARY'!$GC$518,DU118,'ANNUAL SUMMARY'!$V$9,DF112,'ANNUAL SUMMARY'!$FE$470)+SUMIFS('ANNUAL SUMMARY'!$GC$576,DU118,'ANNUAL SUMMARY'!$V$9,DF112,'ANNUAL SUMMARY'!$FE$528)+SUMIFS('ANNUAL SUMMARY'!$GC$634,DU118,'ANNUAL SUMMARY'!$V$9,DF112,'ANNUAL SUMMARY'!$FE$586)+SUMIFS('ANNUAL SUMMARY'!$GC$692,DU118,'ANNUAL SUMMARY'!$V$9,DF112,'ANNUAL SUMMARY'!$FE$644)</f>
        <v>0</v>
      </c>
      <c r="EE118" s="727"/>
      <c r="EF118" s="727"/>
      <c r="EG118" s="727"/>
      <c r="EH118" s="727">
        <f>SUMIFS('ANNUAL SUMMARY'!$AN$54,DU118,'ANNUAL SUMMARY'!$V$9,DF112,'ANNUAL SUMMARY'!$L$6)+SUMIFS('ANNUAL SUMMARY'!$AN$112,DU118,'ANNUAL SUMMARY'!$V$9,DF112,'ANNUAL SUMMARY'!$L$64)+SUMIFS('ANNUAL SUMMARY'!$AN$170,DU118,'ANNUAL SUMMARY'!$V$9,DF112,'ANNUAL SUMMARY'!$L$122)+SUMIFS('ANNUAL SUMMARY'!$AN$228,DU118,'ANNUAL SUMMARY'!$V$9,DF112,'ANNUAL SUMMARY'!$L$180)+SUMIFS('ANNUAL SUMMARY'!$AN$286,DU118,'ANNUAL SUMMARY'!$V$9,DF112,'ANNUAL SUMMARY'!$L$238)+SUMIFS('ANNUAL SUMMARY'!$AN$344,DU118,'ANNUAL SUMMARY'!$V$9,DF112,'ANNUAL SUMMARY'!$L$296)+SUMIFS('ANNUAL SUMMARY'!$AN$402,DU118,'ANNUAL SUMMARY'!$V$9,DF112,'ANNUAL SUMMARY'!$L$354)+SUMIFS('ANNUAL SUMMARY'!$AN$460,DU118,'ANNUAL SUMMARY'!$V$9,DF112,'ANNUAL SUMMARY'!$L$412)+SUMIFS('ANNUAL SUMMARY'!$AN$518,DU118,'ANNUAL SUMMARY'!$V$9,DF112,'ANNUAL SUMMARY'!$L$470)+SUMIFS('ANNUAL SUMMARY'!$AN$576,DU118,'ANNUAL SUMMARY'!$V$9,DF112,'ANNUAL SUMMARY'!$L$528)+SUMIFS('ANNUAL SUMMARY'!$AN$634,DU118,'ANNUAL SUMMARY'!$V$9,DF112,'ANNUAL SUMMARY'!$L$586)+SUMIFS('ANNUAL SUMMARY'!$AN$692,DU118,'ANNUAL SUMMARY'!$V$9,DF112,'ANNUAL SUMMARY'!$L$644)+SUMIFS('ANNUAL SUMMARY'!$CK$54,DU118,'ANNUAL SUMMARY'!$V$9,DF112,'ANNUAL SUMMARY'!$BI$6)+SUMIFS('ANNUAL SUMMARY'!$CK$112,DU118,'ANNUAL SUMMARY'!$V$9,DF112,'ANNUAL SUMMARY'!$BI$64)+SUMIFS('ANNUAL SUMMARY'!$CK$170,DU118,'ANNUAL SUMMARY'!$V$9,DF112,'ANNUAL SUMMARY'!$BI$122)+SUMIFS('ANNUAL SUMMARY'!$CK$228,DU118,'ANNUAL SUMMARY'!$V$9,DF112,'ANNUAL SUMMARY'!$BI$180)+SUMIFS('ANNUAL SUMMARY'!$CK$286,DU118,'ANNUAL SUMMARY'!$V$9,DF112,'ANNUAL SUMMARY'!$BI$238)+SUMIFS('ANNUAL SUMMARY'!$CK$344,DU118,'ANNUAL SUMMARY'!$V$9,DF112,'ANNUAL SUMMARY'!$BI$296)+SUMIFS('ANNUAL SUMMARY'!$CK$402,DU118,'ANNUAL SUMMARY'!$V$9,DF112,'ANNUAL SUMMARY'!$BI$354)+SUMIFS('ANNUAL SUMMARY'!$CK$460,DU118,'ANNUAL SUMMARY'!$V$9,DF112,'ANNUAL SUMMARY'!$BI$412)+SUMIFS('ANNUAL SUMMARY'!$CK$518,DU118,'ANNUAL SUMMARY'!$V$9,DF112,'ANNUAL SUMMARY'!$BI$470)+SUMIFS('ANNUAL SUMMARY'!$CK$576,DU118,'ANNUAL SUMMARY'!$V$9,DF112,'ANNUAL SUMMARY'!$BI$528)+SUMIFS('ANNUAL SUMMARY'!$CK$634,DU118,'ANNUAL SUMMARY'!$V$9,DF112,'ANNUAL SUMMARY'!$BI$586)+SUMIFS('ANNUAL SUMMARY'!$CK$692,DU118,'ANNUAL SUMMARY'!$V$9,DF112,'ANNUAL SUMMARY'!$BI$644)+SUMIFS('ANNUAL SUMMARY'!$EJ$54,DU118,'ANNUAL SUMMARY'!$V$9,DF112,'ANNUAL SUMMARY'!$DH$6)+SUMIFS('ANNUAL SUMMARY'!$EJ$112,DU118,'ANNUAL SUMMARY'!$V$9,DF112,'ANNUAL SUMMARY'!$DH$64)+SUMIFS('ANNUAL SUMMARY'!$EJ$170,DU118,'ANNUAL SUMMARY'!$V$9,DF112,'ANNUAL SUMMARY'!$DH$122)+SUMIFS('ANNUAL SUMMARY'!$EJ$228,DU118,'ANNUAL SUMMARY'!$V$9,DF112,'ANNUAL SUMMARY'!$DH$180)+SUMIFS('ANNUAL SUMMARY'!$EJ$286,DU118,'ANNUAL SUMMARY'!$V$9,DF112,'ANNUAL SUMMARY'!$DH$238)+SUMIFS('ANNUAL SUMMARY'!$EJ$344,DU118,'ANNUAL SUMMARY'!$V$9,DF112,'ANNUAL SUMMARY'!$DH$296)+SUMIFS('ANNUAL SUMMARY'!$EJ$402,DU118,'ANNUAL SUMMARY'!$V$9,DF112,'ANNUAL SUMMARY'!$DH$354)+SUMIFS('ANNUAL SUMMARY'!$EJ$460,DU118,'ANNUAL SUMMARY'!$V$9,DF112,'ANNUAL SUMMARY'!$DH$412)+SUMIFS('ANNUAL SUMMARY'!$EJ$518,DU118,'ANNUAL SUMMARY'!$V$9,DF112,'ANNUAL SUMMARY'!$DH$470)+SUMIFS('ANNUAL SUMMARY'!$EJ$576,DU118,'ANNUAL SUMMARY'!$V$9,DF112,'ANNUAL SUMMARY'!$DH$528)+SUMIFS('ANNUAL SUMMARY'!$EJ$634,DU118,'ANNUAL SUMMARY'!$V$9,DF112,'ANNUAL SUMMARY'!$DH$586)+SUMIFS('ANNUAL SUMMARY'!$EJ$692,DU118,'ANNUAL SUMMARY'!$V$9,DF112,'ANNUAL SUMMARY'!$DH$644)+SUMIFS('ANNUAL SUMMARY'!$GG$54,DU118,'ANNUAL SUMMARY'!$V$9,DF112,'ANNUAL SUMMARY'!$FE$6)+SUMIFS('ANNUAL SUMMARY'!$GG$112,DU118,'ANNUAL SUMMARY'!$V$9,DF112,'ANNUAL SUMMARY'!$FE$64)+SUMIFS('ANNUAL SUMMARY'!$GG$170,DU118,'ANNUAL SUMMARY'!$V$9,DF112,'ANNUAL SUMMARY'!$FE$122)+SUMIFS('ANNUAL SUMMARY'!$GG$228,DU118,'ANNUAL SUMMARY'!$V$9,DF112,'ANNUAL SUMMARY'!$FE$180)+SUMIFS('ANNUAL SUMMARY'!$GG$286,DU118,'ANNUAL SUMMARY'!$V$9,DF112,'ANNUAL SUMMARY'!$FE$238)+SUMIFS('ANNUAL SUMMARY'!$GG$344,DU118,'ANNUAL SUMMARY'!$V$9,DF112,'ANNUAL SUMMARY'!$FE$296)+SUMIFS('ANNUAL SUMMARY'!$GG$402,DU118,'ANNUAL SUMMARY'!$V$9,DF112,'ANNUAL SUMMARY'!$FE$354)+SUMIFS('ANNUAL SUMMARY'!$GG$460,DU118,'ANNUAL SUMMARY'!$V$9,DF112,'ANNUAL SUMMARY'!$FE$412)+SUMIFS('ANNUAL SUMMARY'!$GG$518,DU118,'ANNUAL SUMMARY'!$V$9,DF112,'ANNUAL SUMMARY'!$FE$470)+SUMIFS('ANNUAL SUMMARY'!$GG$576,DU118,'ANNUAL SUMMARY'!$V$9,DF112,'ANNUAL SUMMARY'!$FE$528)+SUMIFS('ANNUAL SUMMARY'!$GG$634,DU118,'ANNUAL SUMMARY'!$V$9,DF112,'ANNUAL SUMMARY'!$FE$586)+SUMIFS('ANNUAL SUMMARY'!$GG$692,DU118,'ANNUAL SUMMARY'!$V$9,DF112,'ANNUAL SUMMARY'!$FE$644)</f>
        <v>0</v>
      </c>
      <c r="EI118" s="727"/>
      <c r="EJ118" s="727"/>
      <c r="EK118" s="727"/>
      <c r="EL118" s="728">
        <f>SUMIFS('ANNUAL SUMMARY'!$AR$54,DU118,'ANNUAL SUMMARY'!$V$9,DF112,'ANNUAL SUMMARY'!$L$6)+SUMIFS('ANNUAL SUMMARY'!$AR$112,DU118,'ANNUAL SUMMARY'!$V$9,DF112,'ANNUAL SUMMARY'!$L$64)+SUMIFS('ANNUAL SUMMARY'!$AR$170,DU118,'ANNUAL SUMMARY'!$V$9,DF112,'ANNUAL SUMMARY'!$L$122)+SUMIFS('ANNUAL SUMMARY'!$AR$228,DU118,'ANNUAL SUMMARY'!$V$9,DF112,'ANNUAL SUMMARY'!$L$180)+SUMIFS('ANNUAL SUMMARY'!$AR$286,DU118,'ANNUAL SUMMARY'!$V$9,DF112,'ANNUAL SUMMARY'!$L$238)+SUMIFS('ANNUAL SUMMARY'!$AR$344,DU118,'ANNUAL SUMMARY'!$V$9,DF112,'ANNUAL SUMMARY'!$L$296)+SUMIFS('ANNUAL SUMMARY'!$AR$402,DU118,'ANNUAL SUMMARY'!$V$9,DF112,'ANNUAL SUMMARY'!$L$354)+SUMIFS('ANNUAL SUMMARY'!$AR$460,DU118,'ANNUAL SUMMARY'!$V$9,DF112,'ANNUAL SUMMARY'!$L$412)+SUMIFS('ANNUAL SUMMARY'!$AR$518,DU118,'ANNUAL SUMMARY'!$V$9,DF112,'ANNUAL SUMMARY'!$L$470)+SUMIFS('ANNUAL SUMMARY'!$AR$576,DU118,'ANNUAL SUMMARY'!$V$9,DF112,'ANNUAL SUMMARY'!$L$528)+SUMIFS('ANNUAL SUMMARY'!$AR$634,DU118,'ANNUAL SUMMARY'!$V$9,DF112,'ANNUAL SUMMARY'!$L$586)+SUMIFS('ANNUAL SUMMARY'!$AR$692,DU118,'ANNUAL SUMMARY'!$V$9,DF112,'ANNUAL SUMMARY'!$L$644)+SUMIFS('ANNUAL SUMMARY'!$CO$54,DU118,'ANNUAL SUMMARY'!$V$9,DF112,'ANNUAL SUMMARY'!$BI$6)+SUMIFS('ANNUAL SUMMARY'!$CO$112,DU118,'ANNUAL SUMMARY'!$V$9,DF112,'ANNUAL SUMMARY'!$BI$64)+SUMIFS('ANNUAL SUMMARY'!$CO$170,DU118,'ANNUAL SUMMARY'!$V$9,DF112,'ANNUAL SUMMARY'!$BI$122)+SUMIFS('ANNUAL SUMMARY'!$CO$228,DU118,'ANNUAL SUMMARY'!$V$9,DF112,'ANNUAL SUMMARY'!$BI$180)+SUMIFS('ANNUAL SUMMARY'!$CO$286,DU118,'ANNUAL SUMMARY'!$V$9,DF112,'ANNUAL SUMMARY'!$BI$238)+SUMIFS('ANNUAL SUMMARY'!$CO$344,DU118,'ANNUAL SUMMARY'!$V$9,DF112,'ANNUAL SUMMARY'!$BI$296)+SUMIFS('ANNUAL SUMMARY'!$CO$402,DU118,'ANNUAL SUMMARY'!$V$9,DF112,'ANNUAL SUMMARY'!$BI$354)+SUMIFS('ANNUAL SUMMARY'!$CO$460,DU118,'ANNUAL SUMMARY'!$V$9,DF112,'ANNUAL SUMMARY'!$BI$412)+SUMIFS('ANNUAL SUMMARY'!$CO$518,DU118,'ANNUAL SUMMARY'!$V$9,DF112,'ANNUAL SUMMARY'!$BI$470)+SUMIFS('ANNUAL SUMMARY'!$CO$576,DU118,'ANNUAL SUMMARY'!$V$9,DF112,'ANNUAL SUMMARY'!$BI$528)+SUMIFS('ANNUAL SUMMARY'!$CO$634,DU118,'ANNUAL SUMMARY'!$V$9,DF112,'ANNUAL SUMMARY'!$BI$586)+SUMIFS('ANNUAL SUMMARY'!$CO$692,DU118,'ANNUAL SUMMARY'!$V$9,DF112,'ANNUAL SUMMARY'!$BI$644)+SUMIFS('ANNUAL SUMMARY'!$EN$54,DU118,'ANNUAL SUMMARY'!$V$9,DF112,'ANNUAL SUMMARY'!$DH$6)+SUMIFS('ANNUAL SUMMARY'!$EN$112,DU118,'ANNUAL SUMMARY'!$V$9,DF112,'ANNUAL SUMMARY'!$DH$64)+SUMIFS('ANNUAL SUMMARY'!$EN$170,DU118,'ANNUAL SUMMARY'!$V$9,DF112,'ANNUAL SUMMARY'!$DH$122)+SUMIFS('ANNUAL SUMMARY'!$EN$228,DU118,'ANNUAL SUMMARY'!$V$9,DF112,'ANNUAL SUMMARY'!$DH$180)+SUMIFS('ANNUAL SUMMARY'!$EN$286,DU118,'ANNUAL SUMMARY'!$V$9,DF112,'ANNUAL SUMMARY'!$DH$238)+SUMIFS('ANNUAL SUMMARY'!$EN$344,DU118,'ANNUAL SUMMARY'!$V$9,DF112,'ANNUAL SUMMARY'!$DH$296)+SUMIFS('ANNUAL SUMMARY'!$EN$402,DU118,'ANNUAL SUMMARY'!$V$9,DF112,'ANNUAL SUMMARY'!$DH$354)+SUMIFS('ANNUAL SUMMARY'!$EN$460,DU118,'ANNUAL SUMMARY'!$V$9,DF112,'ANNUAL SUMMARY'!$DH$412)+SUMIFS('ANNUAL SUMMARY'!$EN$518,DU118,'ANNUAL SUMMARY'!$V$9,DF112,'ANNUAL SUMMARY'!$DH$470)+SUMIFS('ANNUAL SUMMARY'!$EN$576,DU118,'ANNUAL SUMMARY'!$V$9,DF112,'ANNUAL SUMMARY'!$DH$528)+SUMIFS('ANNUAL SUMMARY'!$EN$634,DU118,'ANNUAL SUMMARY'!$V$9,DF112,'ANNUAL SUMMARY'!$DH$586)+SUMIFS('ANNUAL SUMMARY'!$EN$692,DU118,'ANNUAL SUMMARY'!$V$9,DF112,'ANNUAL SUMMARY'!$DH$644)+SUMIFS('ANNUAL SUMMARY'!$GK$54,DU118,'ANNUAL SUMMARY'!$V$9,DF112,'ANNUAL SUMMARY'!$FE$6)+SUMIFS('ANNUAL SUMMARY'!$GK$112,DU118,'ANNUAL SUMMARY'!$V$9,DF112,'ANNUAL SUMMARY'!$FE$64)+SUMIFS('ANNUAL SUMMARY'!$GK$170,DU118,'ANNUAL SUMMARY'!$V$9,DF112,'ANNUAL SUMMARY'!$FE$122)+SUMIFS('ANNUAL SUMMARY'!$GK$228,DU118,'ANNUAL SUMMARY'!$V$9,DF112,'ANNUAL SUMMARY'!$FE$180)+SUMIFS('ANNUAL SUMMARY'!$GK$286,DU118,'ANNUAL SUMMARY'!$V$9,DF112,'ANNUAL SUMMARY'!$FE$238)+SUMIFS('ANNUAL SUMMARY'!$GK$344,DU118,'ANNUAL SUMMARY'!$V$9,DF112,'ANNUAL SUMMARY'!$FE$296)+SUMIFS('ANNUAL SUMMARY'!$GK$402,DU118,'ANNUAL SUMMARY'!$V$9,DF112,'ANNUAL SUMMARY'!$FE$354)+SUMIFS('ANNUAL SUMMARY'!$GK$460,DU118,'ANNUAL SUMMARY'!$V$9,DF112,'ANNUAL SUMMARY'!$FE$412)+SUMIFS('ANNUAL SUMMARY'!$GK$518,DU118,'ANNUAL SUMMARY'!$V$9,DF112,'ANNUAL SUMMARY'!$FE$470)+SUMIFS('ANNUAL SUMMARY'!$GK$576,DU118,'ANNUAL SUMMARY'!$V$9,DF112,'ANNUAL SUMMARY'!$FE$528)+SUMIFS('ANNUAL SUMMARY'!$GK$634,DU118,'ANNUAL SUMMARY'!$V$9,DF112,'ANNUAL SUMMARY'!$FE$586)+SUMIFS('ANNUAL SUMMARY'!$GK$692,DU118,'ANNUAL SUMMARY'!$V$9,DF112,'ANNUAL SUMMARY'!$FE$644)</f>
        <v>0</v>
      </c>
      <c r="EM118" s="728"/>
      <c r="EN118" s="728"/>
      <c r="EO118" s="728">
        <f>SUMIFS('ANNUAL SUMMARY'!$AU$54,DU118,'ANNUAL SUMMARY'!$V$9,DF112,'ANNUAL SUMMARY'!$L$6)+SUMIFS('ANNUAL SUMMARY'!$AU$112,DU118,'ANNUAL SUMMARY'!$V$9,DF112,'ANNUAL SUMMARY'!$L$64)+SUMIFS('ANNUAL SUMMARY'!$AU$170,DU118,'ANNUAL SUMMARY'!$V$9,DF112,'ANNUAL SUMMARY'!$L$122)+SUMIFS('ANNUAL SUMMARY'!$AU$228,DU118,'ANNUAL SUMMARY'!$V$9,DF112,'ANNUAL SUMMARY'!$L$180)+SUMIFS('ANNUAL SUMMARY'!$AU$286,DU118,'ANNUAL SUMMARY'!$V$9,DF112,'ANNUAL SUMMARY'!$L$238)+SUMIFS('ANNUAL SUMMARY'!$AU$344,DU118,'ANNUAL SUMMARY'!$V$9,DF112,'ANNUAL SUMMARY'!$L$296)+SUMIFS('ANNUAL SUMMARY'!$AU$402,DU118,'ANNUAL SUMMARY'!$V$9,DF112,'ANNUAL SUMMARY'!$L$354)+SUMIFS('ANNUAL SUMMARY'!$AU$460,DU118,'ANNUAL SUMMARY'!$V$9,DF112,'ANNUAL SUMMARY'!$L$412)+SUMIFS('ANNUAL SUMMARY'!$AU$518,DU118,'ANNUAL SUMMARY'!$V$9,DF112,'ANNUAL SUMMARY'!$L$470)+SUMIFS('ANNUAL SUMMARY'!$AU$576,DU118,'ANNUAL SUMMARY'!$V$9,DF112,'ANNUAL SUMMARY'!$L$528)+SUMIFS('ANNUAL SUMMARY'!$AU$634,DU118,'ANNUAL SUMMARY'!$V$9,DF112,'ANNUAL SUMMARY'!$L$586)+SUMIFS('ANNUAL SUMMARY'!$AU$692,DU118,'ANNUAL SUMMARY'!$V$9,DF112,'ANNUAL SUMMARY'!$L$644)+SUMIFS('ANNUAL SUMMARY'!$CR$54,DU118,'ANNUAL SUMMARY'!$V$9,DF112,'ANNUAL SUMMARY'!$BI$6)+SUMIFS('ANNUAL SUMMARY'!$CR$112,DU118,'ANNUAL SUMMARY'!$V$9,DF112,'ANNUAL SUMMARY'!$BI$64)+SUMIFS('ANNUAL SUMMARY'!$CR$170,DU118,'ANNUAL SUMMARY'!$V$9,DF112,'ANNUAL SUMMARY'!$BI$122)+SUMIFS('ANNUAL SUMMARY'!$CR$228,DU118,'ANNUAL SUMMARY'!$V$9,DF112,'ANNUAL SUMMARY'!$BI$180)+SUMIFS('ANNUAL SUMMARY'!$CR$286,DU118,'ANNUAL SUMMARY'!$V$9,DF112,'ANNUAL SUMMARY'!$BI$238)+SUMIFS('ANNUAL SUMMARY'!$CR$344,DU118,'ANNUAL SUMMARY'!$V$9,DF112,'ANNUAL SUMMARY'!$BI$296)+SUMIFS('ANNUAL SUMMARY'!$CR$402,DU118,'ANNUAL SUMMARY'!$V$9,DF112,'ANNUAL SUMMARY'!$BI$354)+SUMIFS('ANNUAL SUMMARY'!$CR$460,DU118,'ANNUAL SUMMARY'!$V$9,DF112,'ANNUAL SUMMARY'!$BI$412)+SUMIFS('ANNUAL SUMMARY'!$CR$518,DU118,'ANNUAL SUMMARY'!$V$9,DF112,'ANNUAL SUMMARY'!$BI$470)+SUMIFS('ANNUAL SUMMARY'!$CR$576,DU118,'ANNUAL SUMMARY'!$V$9,DF112,'ANNUAL SUMMARY'!$BI$528)+SUMIFS('ANNUAL SUMMARY'!$CR$634,DU118,'ANNUAL SUMMARY'!$V$9,DF112,'ANNUAL SUMMARY'!$BI$586)+SUMIFS('ANNUAL SUMMARY'!$CR$692,DU118,'ANNUAL SUMMARY'!$V$9,DF112,'ANNUAL SUMMARY'!$BI$644)+SUMIFS('ANNUAL SUMMARY'!$EQ$54,DU118,'ANNUAL SUMMARY'!$V$9,DF112,'ANNUAL SUMMARY'!$DH$6)+SUMIFS('ANNUAL SUMMARY'!$EQ$112,DU118,'ANNUAL SUMMARY'!$V$9,DF112,'ANNUAL SUMMARY'!$DH$64)+SUMIFS('ANNUAL SUMMARY'!$EQ$170,DU118,'ANNUAL SUMMARY'!$V$9,DF112,'ANNUAL SUMMARY'!$DH$122)+SUMIFS('ANNUAL SUMMARY'!$EQ$228,DU118,'ANNUAL SUMMARY'!$V$9,DF112,'ANNUAL SUMMARY'!$DH$180)+SUMIFS('ANNUAL SUMMARY'!$EQ$286,DU118,'ANNUAL SUMMARY'!$V$9,DF112,'ANNUAL SUMMARY'!$DH$238)+SUMIFS('ANNUAL SUMMARY'!$EQ$344,DU118,'ANNUAL SUMMARY'!$V$9,DF112,'ANNUAL SUMMARY'!$DH$296)+SUMIFS('ANNUAL SUMMARY'!$EQ$402,DU118,'ANNUAL SUMMARY'!$V$9,DF112,'ANNUAL SUMMARY'!$DH$354)+SUMIFS('ANNUAL SUMMARY'!$EQ$460,DU118,'ANNUAL SUMMARY'!$V$9,DF112,'ANNUAL SUMMARY'!$DH$412)+SUMIFS('ANNUAL SUMMARY'!$EQ$518,DU118,'ANNUAL SUMMARY'!$V$9,DF112,'ANNUAL SUMMARY'!$DH$470)+SUMIFS('ANNUAL SUMMARY'!$EQ$576,DU118,'ANNUAL SUMMARY'!$V$9,DF112,'ANNUAL SUMMARY'!$DH$528)+SUMIFS('ANNUAL SUMMARY'!$EQ$634,DU118,'ANNUAL SUMMARY'!$V$9,DF112,'ANNUAL SUMMARY'!$DH$586)+SUMIFS('ANNUAL SUMMARY'!$EQ$692,DU118,'ANNUAL SUMMARY'!$V$9,DF112,'ANNUAL SUMMARY'!$DH$644)+SUMIFS('ANNUAL SUMMARY'!$GN$54,DU118,'ANNUAL SUMMARY'!$V$9,DF112,'ANNUAL SUMMARY'!$FE$6)+SUMIFS('ANNUAL SUMMARY'!$GN$112,DU118,'ANNUAL SUMMARY'!$V$9,DF112,'ANNUAL SUMMARY'!$FE$64)+SUMIFS('ANNUAL SUMMARY'!$GN$170,DU118,'ANNUAL SUMMARY'!$V$9,DF112,'ANNUAL SUMMARY'!$FE$122)+SUMIFS('ANNUAL SUMMARY'!$GN$228,DU118,'ANNUAL SUMMARY'!$V$9,DF112,'ANNUAL SUMMARY'!$FE$180)+SUMIFS('ANNUAL SUMMARY'!$GN$286,DU118,'ANNUAL SUMMARY'!$V$9,DF112,'ANNUAL SUMMARY'!$FE$238)+SUMIFS('ANNUAL SUMMARY'!$GN$344,DU118,'ANNUAL SUMMARY'!$V$9,DF112,'ANNUAL SUMMARY'!$FE$296)+SUMIFS('ANNUAL SUMMARY'!$GN$402,DU118,'ANNUAL SUMMARY'!$V$9,DF112,'ANNUAL SUMMARY'!$FE$354)+SUMIFS('ANNUAL SUMMARY'!$GN$460,DU118,'ANNUAL SUMMARY'!$V$9,DF112,'ANNUAL SUMMARY'!$FE$412)+SUMIFS('ANNUAL SUMMARY'!$GN$518,DU118,'ANNUAL SUMMARY'!$V$9,DF112,'ANNUAL SUMMARY'!$FE$470)+SUMIFS('ANNUAL SUMMARY'!$GN$576,DU118,'ANNUAL SUMMARY'!$V$9,DF112,'ANNUAL SUMMARY'!$FE$528)+SUMIFS('ANNUAL SUMMARY'!$GN$634,DU118,'ANNUAL SUMMARY'!$V$9,DF112,'ANNUAL SUMMARY'!$FE$586)+SUMIFS('ANNUAL SUMMARY'!$GN$692,DU118,'ANNUAL SUMMARY'!$V$9,DF112,'ANNUAL SUMMARY'!$FE$644)</f>
        <v>0</v>
      </c>
      <c r="EP118" s="728"/>
      <c r="EQ118" s="1260"/>
      <c r="ER118" s="1263"/>
      <c r="ES118" s="154"/>
      <c r="ET118" s="827">
        <f>SUMIF('ANNUAL SUMMARY'!$FE$622,FC112,'ANNUAL SUMMARY'!$EV$631)+SUMIF('ANNUAL SUMMARY'!$DH$622,FC112,'ANNUAL SUMMARY'!$CY$631)+SUMIF('ANNUAL SUMMARY'!$BI$622,FC112,'ANNUAL SUMMARY'!$AZ$631)+SUMIF('ANNUAL SUMMARY'!$L$622,FC112,'ANNUAL SUMMARY'!$C$631)+SUMIF('ANNUAL SUMMARY'!$FE$566,FC112,'ANNUAL SUMMARY'!$EV$575)+SUMIF('ANNUAL SUMMARY'!$DH$566,FC112,'ANNUAL SUMMARY'!$CY$575)+SUMIF('ANNUAL SUMMARY'!$BI$566,FC112,'ANNUAL SUMMARY'!$AZ$575)+SUMIF('ANNUAL SUMMARY'!$L$566,FC112,'ANNUAL SUMMARY'!$C$575)+SUMIF('ANNUAL SUMMARY'!$FE$510,FC112,'ANNUAL SUMMARY'!$EV$519)+SUMIF('ANNUAL SUMMARY'!$DH$510,FC112,'ANNUAL SUMMARY'!$CY$519)+SUMIF('ANNUAL SUMMARY'!$BI$510,FC112,'ANNUAL SUMMARY'!$AZ$519)+SUMIF('ANNUAL SUMMARY'!$L$510,FC112,'ANNUAL SUMMARY'!$C$519)+SUMIF('ANNUAL SUMMARY'!$FE$454,FC112,'ANNUAL SUMMARY'!$EV$463)+SUMIF('ANNUAL SUMMARY'!$DH$454,FC112,'ANNUAL SUMMARY'!$CY$463)+SUMIF('ANNUAL SUMMARY'!$BI$454,FC112,'ANNUAL SUMMARY'!$AZ$463)+SUMIF('ANNUAL SUMMARY'!$L$454,FC112,'ANNUAL SUMMARY'!$C$463)+SUMIF('ANNUAL SUMMARY'!$FE$398,FC112,'ANNUAL SUMMARY'!$EV$407)+SUMIF('ANNUAL SUMMARY'!$DH$398,FC112,'ANNUAL SUMMARY'!$CY$407)+SUMIF('ANNUAL SUMMARY'!$BI$398,FC112,'ANNUAL SUMMARY'!$AZ$407)+SUMIF('ANNUAL SUMMARY'!$L$398,FC112,'ANNUAL SUMMARY'!$C$407)+SUMIF('ANNUAL SUMMARY'!$FE$342,FC112,'ANNUAL SUMMARY'!$EV$351)+SUMIF('ANNUAL SUMMARY'!$DH$342,FC112,'ANNUAL SUMMARY'!$CY$351)+SUMIF('ANNUAL SUMMARY'!$BI$342,FC112,'ANNUAL SUMMARY'!$AZ$351)+SUMIF('ANNUAL SUMMARY'!$L$342,FC112,'ANNUAL SUMMARY'!$C$351)+SUMIF('ANNUAL SUMMARY'!$FE$286,FC112,'ANNUAL SUMMARY'!$EV$295)+SUMIF('ANNUAL SUMMARY'!$DH$286,FC112,'ANNUAL SUMMARY'!$CY$295)+SUMIF('ANNUAL SUMMARY'!$BI$286,FC112,'ANNUAL SUMMARY'!$AZ$295)+SUMIF('ANNUAL SUMMARY'!$L$286,FC112,'ANNUAL SUMMARY'!$C$295)+SUMIF('ANNUAL SUMMARY'!$FE$230,FC112,'ANNUAL SUMMARY'!$EV$239)+SUMIF('ANNUAL SUMMARY'!$DH$230,FC112,'ANNUAL SUMMARY'!$CY$239)+SUMIF('ANNUAL SUMMARY'!$BI$230,FC112,'ANNUAL SUMMARY'!$AZ$239)+SUMIF('ANNUAL SUMMARY'!$L$230,FC112,'ANNUAL SUMMARY'!$C$239)+SUMIF('ANNUAL SUMMARY'!$FE$174,FC112,'ANNUAL SUMMARY'!$EV$183)+SUMIF('ANNUAL SUMMARY'!$DH$174,FC112,'ANNUAL SUMMARY'!$CY$183)+SUMIF('ANNUAL SUMMARY'!$BI$174,FC112,'ANNUAL SUMMARY'!$AZ$183)+SUMIF('ANNUAL SUMMARY'!$L$174,FC112,'ANNUAL SUMMARY'!$C$183)+SUMIF('ANNUAL SUMMARY'!$FE$118,FC112,'ANNUAL SUMMARY'!$EV$127)+SUMIF('ANNUAL SUMMARY'!$DH$118,FC112,'ANNUAL SUMMARY'!$CY$127)+SUMIF('ANNUAL SUMMARY'!$BI$118,FC112,'ANNUAL SUMMARY'!$AZ$127)+SUMIF('ANNUAL SUMMARY'!$L$118,FC112,'ANNUAL SUMMARY'!$C$127)+SUMIF('ANNUAL SUMMARY'!$FE$62,FC112,'ANNUAL SUMMARY'!$EV$71)+SUMIF('ANNUAL SUMMARY'!$DH$62,FC112,'ANNUAL SUMMARY'!$CY$71)+SUMIF('ANNUAL SUMMARY'!$BI$62,FC112,'ANNUAL SUMMARY'!$AZ$71)+SUMIF('ANNUAL SUMMARY'!$L$62,FC112,'ANNUAL SUMMARY'!$C$71)+SUMIF('ANNUAL SUMMARY'!$FE$6,FC112,'ANNUAL SUMMARY'!$EV$15)+SUMIF('ANNUAL SUMMARY'!$DH$6,FC112,'ANNUAL SUMMARY'!$CY$15)+SUMIF('ANNUAL SUMMARY'!$BI$6,FC112,'ANNUAL SUMMARY'!$AZ$15)+SUMIF('ANNUAL SUMMARY'!$L$6,FC112,'ANNUAL SUMMARY'!$C$15)+SUMIF('PREVIOUS LOGS'!$K$6,FC112,'PREVIOUS LOGS'!$B$12)+SUMIF('PREVIOUS LOGS'!$K$59,$K$6,'PREVIOUS LOGS'!$B$65)+SUMIF('PREVIOUS LOGS'!$K$112,FC112,'PREVIOUS LOGS'!$B$118)+SUMIF('PREVIOUS LOGS'!$K$165,FC112,'PREVIOUS LOGS'!$B$171)+SUMIF('PREVIOUS LOGS'!$K$218,FC112,'PREVIOUS LOGS'!$B$224)+SUMIF('PREVIOUS LOGS'!$K$271,FC112,'PREVIOUS LOGS'!$B$277)+SUMIF('PREVIOUS LOGS'!$K$324,FC112,'PREVIOUS LOGS'!$B$330)+SUMIF('PREVIOUS LOGS'!$BH$6,FC112,'PREVIOUS LOGS'!$AY$12)+SUMIF('PREVIOUS LOGS'!$BH$59,$K$6,'PREVIOUS LOGS'!$AY$65)+SUMIF('PREVIOUS LOGS'!$BH$112,FC112,'PREVIOUS LOGS'!$AY$118)+SUMIF('PREVIOUS LOGS'!$BH$165,FC112,'PREVIOUS LOGS'!$AY$171)+SUMIF('PREVIOUS LOGS'!$BH$218,FC112,'PREVIOUS LOGS'!$AY$224)+SUMIF('PREVIOUS LOGS'!$BH$271,FC112,'PREVIOUS LOGS'!$AY$277)+SUMIF('PREVIOUS LOGS'!$BH$324,FC112,'PREVIOUS LOGS'!$AY$330)+SUMIF('PREVIOUS LOGS'!$DF$6,FC112,'PREVIOUS LOGS'!$CW$12)+SUMIF('PREVIOUS LOGS'!$DF$59,$K$6,'PREVIOUS LOGS'!$CW$65)+SUMIF('PREVIOUS LOGS'!$DF$112,FC112,'PREVIOUS LOGS'!$CW$118)+SUMIF('PREVIOUS LOGS'!$DF$165,FC112,'PREVIOUS LOGS'!$CW$171)+SUMIF('PREVIOUS LOGS'!$DF$218,FC112,'PREVIOUS LOGS'!$CW$224)+SUMIF('PREVIOUS LOGS'!$DF$271,FC112,'PREVIOUS LOGS'!$CW$277)+SUMIF('PREVIOUS LOGS'!$DF$324,FC112,'PREVIOUS LOGS'!$CW$330)+SUMIF('PREVIOUS LOGS'!$FC$6,FC112,'PREVIOUS LOGS'!$ET$12)+SUMIF('PREVIOUS LOGS'!$FC$59,$K$6,'PREVIOUS LOGS'!$ET$65)+SUMIF('PREVIOUS LOGS'!$FC$112,FC112,'PREVIOUS LOGS'!$ET$118)+SUMIF('PREVIOUS LOGS'!$FC$165,FC112,'PREVIOUS LOGS'!$ET$171)+SUMIF('PREVIOUS LOGS'!$FC$218,FC112,'PREVIOUS LOGS'!$ET$224)+SUMIF('PREVIOUS LOGS'!$FC$271,FC112,'PREVIOUS LOGS'!$ET$277)+SUMIF('PREVIOUS LOGS'!$FC$324,FC112,'PREVIOUS LOGS'!$ET$330)</f>
        <v>0</v>
      </c>
      <c r="EU118" s="828"/>
      <c r="EV118" s="828"/>
      <c r="EW118" s="828"/>
      <c r="EX118" s="828"/>
      <c r="EY118" s="828"/>
      <c r="EZ118" s="828"/>
      <c r="FA118" s="828"/>
      <c r="FB118" s="828"/>
      <c r="FC118" s="828"/>
      <c r="FD118" s="829"/>
      <c r="FE118" s="14"/>
      <c r="FF118" s="835" t="str">
        <f>IFERROR(ET118/FA120,"")</f>
        <v/>
      </c>
      <c r="FG118" s="836"/>
      <c r="FH118" s="836"/>
      <c r="FI118" s="836"/>
      <c r="FJ118" s="836"/>
      <c r="FK118" s="836"/>
      <c r="FL118" s="836"/>
      <c r="FM118" s="836"/>
      <c r="FN118" s="836"/>
      <c r="FO118" s="836"/>
      <c r="FP118" s="837"/>
      <c r="FQ118" s="15"/>
      <c r="FR118" s="820">
        <v>2022</v>
      </c>
      <c r="FS118" s="821"/>
      <c r="FT118" s="821"/>
      <c r="FU118" s="821"/>
      <c r="FV118" s="821"/>
      <c r="FW118" s="1118">
        <f>SUMIFS('ANNUAL SUMMARY'!$AF$54,FR118,'ANNUAL SUMMARY'!$V$9,FC112,'ANNUAL SUMMARY'!$L$6)+SUMIFS('ANNUAL SUMMARY'!$AF$112,FR118,'ANNUAL SUMMARY'!$V$9,FC112,'ANNUAL SUMMARY'!$L$64)+SUMIFS('ANNUAL SUMMARY'!$AF$170,FR118,'ANNUAL SUMMARY'!$V$9,FC112,'ANNUAL SUMMARY'!$L$122)+SUMIFS('ANNUAL SUMMARY'!$AF$228,FR118,'ANNUAL SUMMARY'!$V$9,FC112,'ANNUAL SUMMARY'!$L$180)+SUMIFS('ANNUAL SUMMARY'!$AF$286,FR118,'ANNUAL SUMMARY'!$V$9,FC112,'ANNUAL SUMMARY'!$L$238)+SUMIFS('ANNUAL SUMMARY'!$AF$344,FR118,'ANNUAL SUMMARY'!$V$9,FC112,'ANNUAL SUMMARY'!$L$296)+SUMIFS('ANNUAL SUMMARY'!$AF$402,FR118,'ANNUAL SUMMARY'!$V$9,FC112,'ANNUAL SUMMARY'!$L$354)+SUMIFS('ANNUAL SUMMARY'!$AF$460,FR118,'ANNUAL SUMMARY'!$V$9,FC112,'ANNUAL SUMMARY'!$L$412)+SUMIFS('ANNUAL SUMMARY'!$AF$518,FR118,'ANNUAL SUMMARY'!$V$9,FC112,'ANNUAL SUMMARY'!$L$470)+SUMIFS('ANNUAL SUMMARY'!$AF$576,FR118,'ANNUAL SUMMARY'!$V$9,FC112,'ANNUAL SUMMARY'!$L$528)+SUMIFS('ANNUAL SUMMARY'!$AF$634,FR118,'ANNUAL SUMMARY'!$V$9,FC112,'ANNUAL SUMMARY'!$L$586)+SUMIFS('ANNUAL SUMMARY'!$AF$692,FR118,'ANNUAL SUMMARY'!$V$9,FC112,'ANNUAL SUMMARY'!$L$644)+SUMIFS('ANNUAL SUMMARY'!$CC$54,FR118,'ANNUAL SUMMARY'!$V$9,FC112,'ANNUAL SUMMARY'!$BI$6)+SUMIFS('ANNUAL SUMMARY'!$CC$112,FR118,'ANNUAL SUMMARY'!$V$9,FC112,'ANNUAL SUMMARY'!$BI$64)+SUMIFS('ANNUAL SUMMARY'!$CC$170,FR118,'ANNUAL SUMMARY'!$V$9,FC112,'ANNUAL SUMMARY'!$BI$122)+SUMIFS('ANNUAL SUMMARY'!$CC$228,FR118,'ANNUAL SUMMARY'!$V$9,FC112,'ANNUAL SUMMARY'!$BI$180)+SUMIFS('ANNUAL SUMMARY'!$CC$286,FR118,'ANNUAL SUMMARY'!$V$9,FC112,'ANNUAL SUMMARY'!$BI$238)+SUMIFS('ANNUAL SUMMARY'!$CC$344,FR118,'ANNUAL SUMMARY'!$V$9,FC112,'ANNUAL SUMMARY'!$BI$296)+SUMIFS('ANNUAL SUMMARY'!$CC$402,FR118,'ANNUAL SUMMARY'!$V$9,FC112,'ANNUAL SUMMARY'!$BI$354)+SUMIFS('ANNUAL SUMMARY'!$CC$460,FR118,'ANNUAL SUMMARY'!$V$9,FC112,'ANNUAL SUMMARY'!$BI$412)+SUMIFS('ANNUAL SUMMARY'!$CC$518,FR118,'ANNUAL SUMMARY'!$V$9,FC112,'ANNUAL SUMMARY'!$BI$470)+SUMIFS('ANNUAL SUMMARY'!$CC$576,FR118,'ANNUAL SUMMARY'!$V$9,FC112,'ANNUAL SUMMARY'!$BI$528)+SUMIFS('ANNUAL SUMMARY'!$CC$634,FR118,'ANNUAL SUMMARY'!$V$9,FC112,'ANNUAL SUMMARY'!$BI$586)+SUMIFS('ANNUAL SUMMARY'!$CC$692,FR118,'ANNUAL SUMMARY'!$V$9,FC112,'ANNUAL SUMMARY'!$BI$644)+SUMIFS('ANNUAL SUMMARY'!$EB$54,FR118,'ANNUAL SUMMARY'!$V$9,FC112,'ANNUAL SUMMARY'!$DH$6)+SUMIFS('ANNUAL SUMMARY'!$EB$112,FR118,'ANNUAL SUMMARY'!$V$9,FC112,'ANNUAL SUMMARY'!$DH$64)+SUMIFS('ANNUAL SUMMARY'!$EB$170,FR118,'ANNUAL SUMMARY'!$V$9,FC112,'ANNUAL SUMMARY'!$DH$122)+SUMIFS('ANNUAL SUMMARY'!$EB$228,FR118,'ANNUAL SUMMARY'!$V$9,FC112,'ANNUAL SUMMARY'!$DH$180)+SUMIFS('ANNUAL SUMMARY'!$EB$286,FR118,'ANNUAL SUMMARY'!$V$9,FC112,'ANNUAL SUMMARY'!$DH$238)+SUMIFS('ANNUAL SUMMARY'!$EB$344,FR118,'ANNUAL SUMMARY'!$V$9,FC112,'ANNUAL SUMMARY'!$DH$296)+SUMIFS('ANNUAL SUMMARY'!$EB$402,FR118,'ANNUAL SUMMARY'!$V$9,FC112,'ANNUAL SUMMARY'!$DH$354)+SUMIFS('ANNUAL SUMMARY'!$EB$460,FR118,'ANNUAL SUMMARY'!$V$9,FC112,'ANNUAL SUMMARY'!$DH$412)+SUMIFS('ANNUAL SUMMARY'!$EB$518,FR118,'ANNUAL SUMMARY'!$V$9,FC112,'ANNUAL SUMMARY'!$DH$470)+SUMIFS('ANNUAL SUMMARY'!$EB$576,FR118,'ANNUAL SUMMARY'!$V$9,FC112,'ANNUAL SUMMARY'!$DH$528)+SUMIFS('ANNUAL SUMMARY'!$EB$634,FR118,'ANNUAL SUMMARY'!$V$9,FC112,'ANNUAL SUMMARY'!$DH$586)+SUMIFS('ANNUAL SUMMARY'!$EB$692,FR118,'ANNUAL SUMMARY'!$V$9,FC112,'ANNUAL SUMMARY'!$DH$644)+SUMIFS('ANNUAL SUMMARY'!$FY$54,FR118,'ANNUAL SUMMARY'!$V$9,FC112,'ANNUAL SUMMARY'!$FE$6)+SUMIFS('ANNUAL SUMMARY'!$FY$112,FR118,'ANNUAL SUMMARY'!$V$9,FC112,'ANNUAL SUMMARY'!$FE$64)+SUMIFS('ANNUAL SUMMARY'!$FY$170,FR118,'ANNUAL SUMMARY'!$V$9,FC112,'ANNUAL SUMMARY'!$FE$122)+SUMIFS('ANNUAL SUMMARY'!$FY$228,FR118,'ANNUAL SUMMARY'!$V$9,FC112,'ANNUAL SUMMARY'!$FE$180)+SUMIFS('ANNUAL SUMMARY'!$FY$286,FR118,'ANNUAL SUMMARY'!$V$9,FC112,'ANNUAL SUMMARY'!$FE$238)+SUMIFS('ANNUAL SUMMARY'!$FY$344,FR118,'ANNUAL SUMMARY'!$V$9,FC112,'ANNUAL SUMMARY'!$FE$296)+SUMIFS('ANNUAL SUMMARY'!$FY$402,FR118,'ANNUAL SUMMARY'!$V$9,FC112,'ANNUAL SUMMARY'!$FE$354)+SUMIFS('ANNUAL SUMMARY'!$FY$460,FR118,'ANNUAL SUMMARY'!$V$9,FC112,'ANNUAL SUMMARY'!$FE$412)+SUMIFS('ANNUAL SUMMARY'!$FY$518,FR118,'ANNUAL SUMMARY'!$V$9,FC112,'ANNUAL SUMMARY'!$FE$470)+SUMIFS('ANNUAL SUMMARY'!$FY$576,FR118,'ANNUAL SUMMARY'!$V$9,FC112,'ANNUAL SUMMARY'!$FE$528)+SUMIFS('ANNUAL SUMMARY'!$FY$634,FR118,'ANNUAL SUMMARY'!$V$9,FC112,'ANNUAL SUMMARY'!$FE$586)+SUMIFS('ANNUAL SUMMARY'!$FY$692,FR118,'ANNUAL SUMMARY'!$V$9,FC112,'ANNUAL SUMMARY'!$FE$644)</f>
        <v>0</v>
      </c>
      <c r="FX118" s="727"/>
      <c r="FY118" s="727"/>
      <c r="FZ118" s="727"/>
      <c r="GA118" s="727">
        <f>SUMIFS('ANNUAL SUMMARY'!$AJ$54,FR118,'ANNUAL SUMMARY'!$V$9,FC112,'ANNUAL SUMMARY'!$L$6)+SUMIFS('ANNUAL SUMMARY'!$AJ$112,FR118,'ANNUAL SUMMARY'!$V$9,FC112,'ANNUAL SUMMARY'!$L$64)+SUMIFS('ANNUAL SUMMARY'!$AJ$170,FR118,'ANNUAL SUMMARY'!$V$9,FC112,'ANNUAL SUMMARY'!$L$122)+SUMIFS('ANNUAL SUMMARY'!$AJ$228,FR118,'ANNUAL SUMMARY'!$V$9,FC112,'ANNUAL SUMMARY'!$L$180)+SUMIFS('ANNUAL SUMMARY'!$AJ$286,FR118,'ANNUAL SUMMARY'!$V$9,FC112,'ANNUAL SUMMARY'!$L$238)+SUMIFS('ANNUAL SUMMARY'!$AJ$344,FR118,'ANNUAL SUMMARY'!$V$9,FC112,'ANNUAL SUMMARY'!$L$296)+SUMIFS('ANNUAL SUMMARY'!$AJ$402,FR118,'ANNUAL SUMMARY'!$V$9,FC112,'ANNUAL SUMMARY'!$L$354)+SUMIFS('ANNUAL SUMMARY'!$AJ$460,FR118,'ANNUAL SUMMARY'!$V$9,FC112,'ANNUAL SUMMARY'!$L$412)+SUMIFS('ANNUAL SUMMARY'!$AJ$518,FR118,'ANNUAL SUMMARY'!$V$9,FC112,'ANNUAL SUMMARY'!$L$470)+SUMIFS('ANNUAL SUMMARY'!$AJ$576,FR118,'ANNUAL SUMMARY'!$V$9,FC112,'ANNUAL SUMMARY'!$L$528)+SUMIFS('ANNUAL SUMMARY'!$AJ$634,FR118,'ANNUAL SUMMARY'!$V$9,FC112,'ANNUAL SUMMARY'!$L$586)+SUMIFS('ANNUAL SUMMARY'!$AJ$692,FR118,'ANNUAL SUMMARY'!$V$9,FC112,'ANNUAL SUMMARY'!$L$644)+SUMIFS('ANNUAL SUMMARY'!$CG$54,FR118,'ANNUAL SUMMARY'!$V$9,FC112,'ANNUAL SUMMARY'!$BI$6)+SUMIFS('ANNUAL SUMMARY'!$CG$112,FR118,'ANNUAL SUMMARY'!$V$9,FC112,'ANNUAL SUMMARY'!$BI$64)+SUMIFS('ANNUAL SUMMARY'!$CG$170,FR118,'ANNUAL SUMMARY'!$V$9,FC112,'ANNUAL SUMMARY'!$BI$122)+SUMIFS('ANNUAL SUMMARY'!$CG$228,FR118,'ANNUAL SUMMARY'!$V$9,FC112,'ANNUAL SUMMARY'!$BI$180)+SUMIFS('ANNUAL SUMMARY'!$CG$286,FR118,'ANNUAL SUMMARY'!$V$9,FC112,'ANNUAL SUMMARY'!$BI$238)+SUMIFS('ANNUAL SUMMARY'!$CG$344,FR118,'ANNUAL SUMMARY'!$V$9,FC112,'ANNUAL SUMMARY'!$BI$296)+SUMIFS('ANNUAL SUMMARY'!$CG$402,FR118,'ANNUAL SUMMARY'!$V$9,FC112,'ANNUAL SUMMARY'!$BI$354)+SUMIFS('ANNUAL SUMMARY'!$CG$460,FR118,'ANNUAL SUMMARY'!$V$9,FC112,'ANNUAL SUMMARY'!$BI$412)+SUMIFS('ANNUAL SUMMARY'!$CG$518,FR118,'ANNUAL SUMMARY'!$V$9,FC112,'ANNUAL SUMMARY'!$BI$470)+SUMIFS('ANNUAL SUMMARY'!$CG$576,FR118,'ANNUAL SUMMARY'!$V$9,FC112,'ANNUAL SUMMARY'!$BI$528)+SUMIFS('ANNUAL SUMMARY'!$CG$634,FR118,'ANNUAL SUMMARY'!$V$9,FC112,'ANNUAL SUMMARY'!$BI$586)+SUMIFS('ANNUAL SUMMARY'!$CG$692,FR118,'ANNUAL SUMMARY'!$V$9,FC112,'ANNUAL SUMMARY'!$BI$644)+SUMIFS('ANNUAL SUMMARY'!$EF$54,FR118,'ANNUAL SUMMARY'!$V$9,FC112,'ANNUAL SUMMARY'!$DH$6)+SUMIFS('ANNUAL SUMMARY'!$EF$112,FR118,'ANNUAL SUMMARY'!$V$9,FC112,'ANNUAL SUMMARY'!$DH$64)+SUMIFS('ANNUAL SUMMARY'!$EF$170,FR118,'ANNUAL SUMMARY'!$V$9,FC112,'ANNUAL SUMMARY'!$DH$122)+SUMIFS('ANNUAL SUMMARY'!$EF$228,FR118,'ANNUAL SUMMARY'!$V$9,FC112,'ANNUAL SUMMARY'!$DH$180)+SUMIFS('ANNUAL SUMMARY'!$EF$286,FR118,'ANNUAL SUMMARY'!$V$9,FC112,'ANNUAL SUMMARY'!$DH$238)+SUMIFS('ANNUAL SUMMARY'!$EF$344,FR118,'ANNUAL SUMMARY'!$V$9,FC112,'ANNUAL SUMMARY'!$DH$296)+SUMIFS('ANNUAL SUMMARY'!$EF$402,FR118,'ANNUAL SUMMARY'!$V$9,FC112,'ANNUAL SUMMARY'!$DH$354)+SUMIFS('ANNUAL SUMMARY'!$EF$460,FR118,'ANNUAL SUMMARY'!$V$9,FC112,'ANNUAL SUMMARY'!$DH$412)+SUMIFS('ANNUAL SUMMARY'!$EF$518,FR118,'ANNUAL SUMMARY'!$V$9,FC112,'ANNUAL SUMMARY'!$DH$470)+SUMIFS('ANNUAL SUMMARY'!$EF$576,FR118,'ANNUAL SUMMARY'!$V$9,FC112,'ANNUAL SUMMARY'!$DH$528)+SUMIFS('ANNUAL SUMMARY'!$EF$634,FR118,'ANNUAL SUMMARY'!$V$9,FC112,'ANNUAL SUMMARY'!$DH$586)+SUMIFS('ANNUAL SUMMARY'!$EF$692,FR118,'ANNUAL SUMMARY'!$V$9,FC112,'ANNUAL SUMMARY'!$DH$644)+SUMIFS('ANNUAL SUMMARY'!$GC$54,FR118,'ANNUAL SUMMARY'!$V$9,FC112,'ANNUAL SUMMARY'!$FE$6)+SUMIFS('ANNUAL SUMMARY'!$GC$112,FR118,'ANNUAL SUMMARY'!$V$9,FC112,'ANNUAL SUMMARY'!$FE$64)+SUMIFS('ANNUAL SUMMARY'!$GC$170,FR118,'ANNUAL SUMMARY'!$V$9,FC112,'ANNUAL SUMMARY'!$FE$122)+SUMIFS('ANNUAL SUMMARY'!$GC$228,FR118,'ANNUAL SUMMARY'!$V$9,FC112,'ANNUAL SUMMARY'!$FE$180)+SUMIFS('ANNUAL SUMMARY'!$GC$286,FR118,'ANNUAL SUMMARY'!$V$9,FC112,'ANNUAL SUMMARY'!$FE$238)+SUMIFS('ANNUAL SUMMARY'!$GC$344,FR118,'ANNUAL SUMMARY'!$V$9,FC112,'ANNUAL SUMMARY'!$FE$296)+SUMIFS('ANNUAL SUMMARY'!$GC$402,FR118,'ANNUAL SUMMARY'!$V$9,FC112,'ANNUAL SUMMARY'!$FE$354)+SUMIFS('ANNUAL SUMMARY'!$GC$460,FR118,'ANNUAL SUMMARY'!$V$9,FC112,'ANNUAL SUMMARY'!$FE$412)+SUMIFS('ANNUAL SUMMARY'!$GC$518,FR118,'ANNUAL SUMMARY'!$V$9,FC112,'ANNUAL SUMMARY'!$FE$470)+SUMIFS('ANNUAL SUMMARY'!$GC$576,FR118,'ANNUAL SUMMARY'!$V$9,FC112,'ANNUAL SUMMARY'!$FE$528)+SUMIFS('ANNUAL SUMMARY'!$GC$634,FR118,'ANNUAL SUMMARY'!$V$9,FC112,'ANNUAL SUMMARY'!$FE$586)+SUMIFS('ANNUAL SUMMARY'!$GC$692,FR118,'ANNUAL SUMMARY'!$V$9,FC112,'ANNUAL SUMMARY'!$FE$644)</f>
        <v>0</v>
      </c>
      <c r="GB118" s="727"/>
      <c r="GC118" s="727"/>
      <c r="GD118" s="727"/>
      <c r="GE118" s="727">
        <f>SUMIFS('ANNUAL SUMMARY'!$AN$54,FR118,'ANNUAL SUMMARY'!$V$9,FC112,'ANNUAL SUMMARY'!$L$6)+SUMIFS('ANNUAL SUMMARY'!$AN$112,FR118,'ANNUAL SUMMARY'!$V$9,FC112,'ANNUAL SUMMARY'!$L$64)+SUMIFS('ANNUAL SUMMARY'!$AN$170,FR118,'ANNUAL SUMMARY'!$V$9,FC112,'ANNUAL SUMMARY'!$L$122)+SUMIFS('ANNUAL SUMMARY'!$AN$228,FR118,'ANNUAL SUMMARY'!$V$9,FC112,'ANNUAL SUMMARY'!$L$180)+SUMIFS('ANNUAL SUMMARY'!$AN$286,FR118,'ANNUAL SUMMARY'!$V$9,FC112,'ANNUAL SUMMARY'!$L$238)+SUMIFS('ANNUAL SUMMARY'!$AN$344,FR118,'ANNUAL SUMMARY'!$V$9,FC112,'ANNUAL SUMMARY'!$L$296)+SUMIFS('ANNUAL SUMMARY'!$AN$402,FR118,'ANNUAL SUMMARY'!$V$9,FC112,'ANNUAL SUMMARY'!$L$354)+SUMIFS('ANNUAL SUMMARY'!$AN$460,FR118,'ANNUAL SUMMARY'!$V$9,FC112,'ANNUAL SUMMARY'!$L$412)+SUMIFS('ANNUAL SUMMARY'!$AN$518,FR118,'ANNUAL SUMMARY'!$V$9,FC112,'ANNUAL SUMMARY'!$L$470)+SUMIFS('ANNUAL SUMMARY'!$AN$576,FR118,'ANNUAL SUMMARY'!$V$9,FC112,'ANNUAL SUMMARY'!$L$528)+SUMIFS('ANNUAL SUMMARY'!$AN$634,FR118,'ANNUAL SUMMARY'!$V$9,FC112,'ANNUAL SUMMARY'!$L$586)+SUMIFS('ANNUAL SUMMARY'!$AN$692,FR118,'ANNUAL SUMMARY'!$V$9,FC112,'ANNUAL SUMMARY'!$L$644)+SUMIFS('ANNUAL SUMMARY'!$CK$54,FR118,'ANNUAL SUMMARY'!$V$9,FC112,'ANNUAL SUMMARY'!$BI$6)+SUMIFS('ANNUAL SUMMARY'!$CK$112,FR118,'ANNUAL SUMMARY'!$V$9,FC112,'ANNUAL SUMMARY'!$BI$64)+SUMIFS('ANNUAL SUMMARY'!$CK$170,FR118,'ANNUAL SUMMARY'!$V$9,FC112,'ANNUAL SUMMARY'!$BI$122)+SUMIFS('ANNUAL SUMMARY'!$CK$228,FR118,'ANNUAL SUMMARY'!$V$9,FC112,'ANNUAL SUMMARY'!$BI$180)+SUMIFS('ANNUAL SUMMARY'!$CK$286,FR118,'ANNUAL SUMMARY'!$V$9,FC112,'ANNUAL SUMMARY'!$BI$238)+SUMIFS('ANNUAL SUMMARY'!$CK$344,FR118,'ANNUAL SUMMARY'!$V$9,FC112,'ANNUAL SUMMARY'!$BI$296)+SUMIFS('ANNUAL SUMMARY'!$CK$402,FR118,'ANNUAL SUMMARY'!$V$9,FC112,'ANNUAL SUMMARY'!$BI$354)+SUMIFS('ANNUAL SUMMARY'!$CK$460,FR118,'ANNUAL SUMMARY'!$V$9,FC112,'ANNUAL SUMMARY'!$BI$412)+SUMIFS('ANNUAL SUMMARY'!$CK$518,FR118,'ANNUAL SUMMARY'!$V$9,FC112,'ANNUAL SUMMARY'!$BI$470)+SUMIFS('ANNUAL SUMMARY'!$CK$576,FR118,'ANNUAL SUMMARY'!$V$9,FC112,'ANNUAL SUMMARY'!$BI$528)+SUMIFS('ANNUAL SUMMARY'!$CK$634,FR118,'ANNUAL SUMMARY'!$V$9,FC112,'ANNUAL SUMMARY'!$BI$586)+SUMIFS('ANNUAL SUMMARY'!$CK$692,FR118,'ANNUAL SUMMARY'!$V$9,FC112,'ANNUAL SUMMARY'!$BI$644)+SUMIFS('ANNUAL SUMMARY'!$EJ$54,FR118,'ANNUAL SUMMARY'!$V$9,FC112,'ANNUAL SUMMARY'!$DH$6)+SUMIFS('ANNUAL SUMMARY'!$EJ$112,FR118,'ANNUAL SUMMARY'!$V$9,FC112,'ANNUAL SUMMARY'!$DH$64)+SUMIFS('ANNUAL SUMMARY'!$EJ$170,FR118,'ANNUAL SUMMARY'!$V$9,FC112,'ANNUAL SUMMARY'!$DH$122)+SUMIFS('ANNUAL SUMMARY'!$EJ$228,FR118,'ANNUAL SUMMARY'!$V$9,FC112,'ANNUAL SUMMARY'!$DH$180)+SUMIFS('ANNUAL SUMMARY'!$EJ$286,FR118,'ANNUAL SUMMARY'!$V$9,FC112,'ANNUAL SUMMARY'!$DH$238)+SUMIFS('ANNUAL SUMMARY'!$EJ$344,FR118,'ANNUAL SUMMARY'!$V$9,FC112,'ANNUAL SUMMARY'!$DH$296)+SUMIFS('ANNUAL SUMMARY'!$EJ$402,FR118,'ANNUAL SUMMARY'!$V$9,FC112,'ANNUAL SUMMARY'!$DH$354)+SUMIFS('ANNUAL SUMMARY'!$EJ$460,FR118,'ANNUAL SUMMARY'!$V$9,FC112,'ANNUAL SUMMARY'!$DH$412)+SUMIFS('ANNUAL SUMMARY'!$EJ$518,FR118,'ANNUAL SUMMARY'!$V$9,FC112,'ANNUAL SUMMARY'!$DH$470)+SUMIFS('ANNUAL SUMMARY'!$EJ$576,FR118,'ANNUAL SUMMARY'!$V$9,FC112,'ANNUAL SUMMARY'!$DH$528)+SUMIFS('ANNUAL SUMMARY'!$EJ$634,FR118,'ANNUAL SUMMARY'!$V$9,FC112,'ANNUAL SUMMARY'!$DH$586)+SUMIFS('ANNUAL SUMMARY'!$EJ$692,FR118,'ANNUAL SUMMARY'!$V$9,FC112,'ANNUAL SUMMARY'!$DH$644)+SUMIFS('ANNUAL SUMMARY'!$GG$54,FR118,'ANNUAL SUMMARY'!$V$9,FC112,'ANNUAL SUMMARY'!$FE$6)+SUMIFS('ANNUAL SUMMARY'!$GG$112,FR118,'ANNUAL SUMMARY'!$V$9,FC112,'ANNUAL SUMMARY'!$FE$64)+SUMIFS('ANNUAL SUMMARY'!$GG$170,FR118,'ANNUAL SUMMARY'!$V$9,FC112,'ANNUAL SUMMARY'!$FE$122)+SUMIFS('ANNUAL SUMMARY'!$GG$228,FR118,'ANNUAL SUMMARY'!$V$9,FC112,'ANNUAL SUMMARY'!$FE$180)+SUMIFS('ANNUAL SUMMARY'!$GG$286,FR118,'ANNUAL SUMMARY'!$V$9,FC112,'ANNUAL SUMMARY'!$FE$238)+SUMIFS('ANNUAL SUMMARY'!$GG$344,FR118,'ANNUAL SUMMARY'!$V$9,FC112,'ANNUAL SUMMARY'!$FE$296)+SUMIFS('ANNUAL SUMMARY'!$GG$402,FR118,'ANNUAL SUMMARY'!$V$9,FC112,'ANNUAL SUMMARY'!$FE$354)+SUMIFS('ANNUAL SUMMARY'!$GG$460,FR118,'ANNUAL SUMMARY'!$V$9,FC112,'ANNUAL SUMMARY'!$FE$412)+SUMIFS('ANNUAL SUMMARY'!$GG$518,FR118,'ANNUAL SUMMARY'!$V$9,FC112,'ANNUAL SUMMARY'!$FE$470)+SUMIFS('ANNUAL SUMMARY'!$GG$576,FR118,'ANNUAL SUMMARY'!$V$9,FC112,'ANNUAL SUMMARY'!$FE$528)+SUMIFS('ANNUAL SUMMARY'!$GG$634,FR118,'ANNUAL SUMMARY'!$V$9,FC112,'ANNUAL SUMMARY'!$FE$586)+SUMIFS('ANNUAL SUMMARY'!$GG$692,FR118,'ANNUAL SUMMARY'!$V$9,FC112,'ANNUAL SUMMARY'!$FE$644)</f>
        <v>0</v>
      </c>
      <c r="GF118" s="727"/>
      <c r="GG118" s="727"/>
      <c r="GH118" s="727"/>
      <c r="GI118" s="728">
        <f>SUMIFS('ANNUAL SUMMARY'!$AR$54,FR118,'ANNUAL SUMMARY'!$V$9,FC112,'ANNUAL SUMMARY'!$L$6)+SUMIFS('ANNUAL SUMMARY'!$AR$112,FR118,'ANNUAL SUMMARY'!$V$9,FC112,'ANNUAL SUMMARY'!$L$64)+SUMIFS('ANNUAL SUMMARY'!$AR$170,FR118,'ANNUAL SUMMARY'!$V$9,FC112,'ANNUAL SUMMARY'!$L$122)+SUMIFS('ANNUAL SUMMARY'!$AR$228,FR118,'ANNUAL SUMMARY'!$V$9,FC112,'ANNUAL SUMMARY'!$L$180)+SUMIFS('ANNUAL SUMMARY'!$AR$286,FR118,'ANNUAL SUMMARY'!$V$9,FC112,'ANNUAL SUMMARY'!$L$238)+SUMIFS('ANNUAL SUMMARY'!$AR$344,FR118,'ANNUAL SUMMARY'!$V$9,FC112,'ANNUAL SUMMARY'!$L$296)+SUMIFS('ANNUAL SUMMARY'!$AR$402,FR118,'ANNUAL SUMMARY'!$V$9,FC112,'ANNUAL SUMMARY'!$L$354)+SUMIFS('ANNUAL SUMMARY'!$AR$460,FR118,'ANNUAL SUMMARY'!$V$9,FC112,'ANNUAL SUMMARY'!$L$412)+SUMIFS('ANNUAL SUMMARY'!$AR$518,FR118,'ANNUAL SUMMARY'!$V$9,FC112,'ANNUAL SUMMARY'!$L$470)+SUMIFS('ANNUAL SUMMARY'!$AR$576,FR118,'ANNUAL SUMMARY'!$V$9,FC112,'ANNUAL SUMMARY'!$L$528)+SUMIFS('ANNUAL SUMMARY'!$AR$634,FR118,'ANNUAL SUMMARY'!$V$9,FC112,'ANNUAL SUMMARY'!$L$586)+SUMIFS('ANNUAL SUMMARY'!$AR$692,FR118,'ANNUAL SUMMARY'!$V$9,FC112,'ANNUAL SUMMARY'!$L$644)+SUMIFS('ANNUAL SUMMARY'!$CO$54,FR118,'ANNUAL SUMMARY'!$V$9,FC112,'ANNUAL SUMMARY'!$BI$6)+SUMIFS('ANNUAL SUMMARY'!$CO$112,FR118,'ANNUAL SUMMARY'!$V$9,FC112,'ANNUAL SUMMARY'!$BI$64)+SUMIFS('ANNUAL SUMMARY'!$CO$170,FR118,'ANNUAL SUMMARY'!$V$9,FC112,'ANNUAL SUMMARY'!$BI$122)+SUMIFS('ANNUAL SUMMARY'!$CO$228,FR118,'ANNUAL SUMMARY'!$V$9,FC112,'ANNUAL SUMMARY'!$BI$180)+SUMIFS('ANNUAL SUMMARY'!$CO$286,FR118,'ANNUAL SUMMARY'!$V$9,FC112,'ANNUAL SUMMARY'!$BI$238)+SUMIFS('ANNUAL SUMMARY'!$CO$344,FR118,'ANNUAL SUMMARY'!$V$9,FC112,'ANNUAL SUMMARY'!$BI$296)+SUMIFS('ANNUAL SUMMARY'!$CO$402,FR118,'ANNUAL SUMMARY'!$V$9,FC112,'ANNUAL SUMMARY'!$BI$354)+SUMIFS('ANNUAL SUMMARY'!$CO$460,FR118,'ANNUAL SUMMARY'!$V$9,FC112,'ANNUAL SUMMARY'!$BI$412)+SUMIFS('ANNUAL SUMMARY'!$CO$518,FR118,'ANNUAL SUMMARY'!$V$9,FC112,'ANNUAL SUMMARY'!$BI$470)+SUMIFS('ANNUAL SUMMARY'!$CO$576,FR118,'ANNUAL SUMMARY'!$V$9,FC112,'ANNUAL SUMMARY'!$BI$528)+SUMIFS('ANNUAL SUMMARY'!$CO$634,FR118,'ANNUAL SUMMARY'!$V$9,FC112,'ANNUAL SUMMARY'!$BI$586)+SUMIFS('ANNUAL SUMMARY'!$CO$692,FR118,'ANNUAL SUMMARY'!$V$9,FC112,'ANNUAL SUMMARY'!$BI$644)+SUMIFS('ANNUAL SUMMARY'!$EN$54,FR118,'ANNUAL SUMMARY'!$V$9,FC112,'ANNUAL SUMMARY'!$DH$6)+SUMIFS('ANNUAL SUMMARY'!$EN$112,FR118,'ANNUAL SUMMARY'!$V$9,FC112,'ANNUAL SUMMARY'!$DH$64)+SUMIFS('ANNUAL SUMMARY'!$EN$170,FR118,'ANNUAL SUMMARY'!$V$9,FC112,'ANNUAL SUMMARY'!$DH$122)+SUMIFS('ANNUAL SUMMARY'!$EN$228,FR118,'ANNUAL SUMMARY'!$V$9,FC112,'ANNUAL SUMMARY'!$DH$180)+SUMIFS('ANNUAL SUMMARY'!$EN$286,FR118,'ANNUAL SUMMARY'!$V$9,FC112,'ANNUAL SUMMARY'!$DH$238)+SUMIFS('ANNUAL SUMMARY'!$EN$344,FR118,'ANNUAL SUMMARY'!$V$9,FC112,'ANNUAL SUMMARY'!$DH$296)+SUMIFS('ANNUAL SUMMARY'!$EN$402,FR118,'ANNUAL SUMMARY'!$V$9,FC112,'ANNUAL SUMMARY'!$DH$354)+SUMIFS('ANNUAL SUMMARY'!$EN$460,FR118,'ANNUAL SUMMARY'!$V$9,FC112,'ANNUAL SUMMARY'!$DH$412)+SUMIFS('ANNUAL SUMMARY'!$EN$518,FR118,'ANNUAL SUMMARY'!$V$9,FC112,'ANNUAL SUMMARY'!$DH$470)+SUMIFS('ANNUAL SUMMARY'!$EN$576,FR118,'ANNUAL SUMMARY'!$V$9,FC112,'ANNUAL SUMMARY'!$DH$528)+SUMIFS('ANNUAL SUMMARY'!$EN$634,FR118,'ANNUAL SUMMARY'!$V$9,FC112,'ANNUAL SUMMARY'!$DH$586)+SUMIFS('ANNUAL SUMMARY'!$EN$692,FR118,'ANNUAL SUMMARY'!$V$9,FC112,'ANNUAL SUMMARY'!$DH$644)+SUMIFS('ANNUAL SUMMARY'!$GK$54,FR118,'ANNUAL SUMMARY'!$V$9,FC112,'ANNUAL SUMMARY'!$FE$6)+SUMIFS('ANNUAL SUMMARY'!$GK$112,FR118,'ANNUAL SUMMARY'!$V$9,FC112,'ANNUAL SUMMARY'!$FE$64)+SUMIFS('ANNUAL SUMMARY'!$GK$170,FR118,'ANNUAL SUMMARY'!$V$9,FC112,'ANNUAL SUMMARY'!$FE$122)+SUMIFS('ANNUAL SUMMARY'!$GK$228,FR118,'ANNUAL SUMMARY'!$V$9,FC112,'ANNUAL SUMMARY'!$FE$180)+SUMIFS('ANNUAL SUMMARY'!$GK$286,FR118,'ANNUAL SUMMARY'!$V$9,FC112,'ANNUAL SUMMARY'!$FE$238)+SUMIFS('ANNUAL SUMMARY'!$GK$344,FR118,'ANNUAL SUMMARY'!$V$9,FC112,'ANNUAL SUMMARY'!$FE$296)+SUMIFS('ANNUAL SUMMARY'!$GK$402,FR118,'ANNUAL SUMMARY'!$V$9,FC112,'ANNUAL SUMMARY'!$FE$354)+SUMIFS('ANNUAL SUMMARY'!$GK$460,FR118,'ANNUAL SUMMARY'!$V$9,FC112,'ANNUAL SUMMARY'!$FE$412)+SUMIFS('ANNUAL SUMMARY'!$GK$518,FR118,'ANNUAL SUMMARY'!$V$9,FC112,'ANNUAL SUMMARY'!$FE$470)+SUMIFS('ANNUAL SUMMARY'!$GK$576,FR118,'ANNUAL SUMMARY'!$V$9,FC112,'ANNUAL SUMMARY'!$FE$528)+SUMIFS('ANNUAL SUMMARY'!$GK$634,FR118,'ANNUAL SUMMARY'!$V$9,FC112,'ANNUAL SUMMARY'!$FE$586)+SUMIFS('ANNUAL SUMMARY'!$GK$692,FR118,'ANNUAL SUMMARY'!$V$9,FC112,'ANNUAL SUMMARY'!$FE$644)</f>
        <v>0</v>
      </c>
      <c r="GJ118" s="728"/>
      <c r="GK118" s="728"/>
      <c r="GL118" s="728">
        <f>SUMIFS('ANNUAL SUMMARY'!$AU$54,FR118,'ANNUAL SUMMARY'!$V$9,FC112,'ANNUAL SUMMARY'!$L$6)+SUMIFS('ANNUAL SUMMARY'!$AU$112,FR118,'ANNUAL SUMMARY'!$V$9,FC112,'ANNUAL SUMMARY'!$L$64)+SUMIFS('ANNUAL SUMMARY'!$AU$170,FR118,'ANNUAL SUMMARY'!$V$9,FC112,'ANNUAL SUMMARY'!$L$122)+SUMIFS('ANNUAL SUMMARY'!$AU$228,FR118,'ANNUAL SUMMARY'!$V$9,FC112,'ANNUAL SUMMARY'!$L$180)+SUMIFS('ANNUAL SUMMARY'!$AU$286,FR118,'ANNUAL SUMMARY'!$V$9,FC112,'ANNUAL SUMMARY'!$L$238)+SUMIFS('ANNUAL SUMMARY'!$AU$344,FR118,'ANNUAL SUMMARY'!$V$9,FC112,'ANNUAL SUMMARY'!$L$296)+SUMIFS('ANNUAL SUMMARY'!$AU$402,FR118,'ANNUAL SUMMARY'!$V$9,FC112,'ANNUAL SUMMARY'!$L$354)+SUMIFS('ANNUAL SUMMARY'!$AU$460,FR118,'ANNUAL SUMMARY'!$V$9,FC112,'ANNUAL SUMMARY'!$L$412)+SUMIFS('ANNUAL SUMMARY'!$AU$518,FR118,'ANNUAL SUMMARY'!$V$9,FC112,'ANNUAL SUMMARY'!$L$470)+SUMIFS('ANNUAL SUMMARY'!$AU$576,FR118,'ANNUAL SUMMARY'!$V$9,FC112,'ANNUAL SUMMARY'!$L$528)+SUMIFS('ANNUAL SUMMARY'!$AU$634,FR118,'ANNUAL SUMMARY'!$V$9,FC112,'ANNUAL SUMMARY'!$L$586)+SUMIFS('ANNUAL SUMMARY'!$AU$692,FR118,'ANNUAL SUMMARY'!$V$9,FC112,'ANNUAL SUMMARY'!$L$644)+SUMIFS('ANNUAL SUMMARY'!$CR$54,FR118,'ANNUAL SUMMARY'!$V$9,FC112,'ANNUAL SUMMARY'!$BI$6)+SUMIFS('ANNUAL SUMMARY'!$CR$112,FR118,'ANNUAL SUMMARY'!$V$9,FC112,'ANNUAL SUMMARY'!$BI$64)+SUMIFS('ANNUAL SUMMARY'!$CR$170,FR118,'ANNUAL SUMMARY'!$V$9,FC112,'ANNUAL SUMMARY'!$BI$122)+SUMIFS('ANNUAL SUMMARY'!$CR$228,FR118,'ANNUAL SUMMARY'!$V$9,FC112,'ANNUAL SUMMARY'!$BI$180)+SUMIFS('ANNUAL SUMMARY'!$CR$286,FR118,'ANNUAL SUMMARY'!$V$9,FC112,'ANNUAL SUMMARY'!$BI$238)+SUMIFS('ANNUAL SUMMARY'!$CR$344,FR118,'ANNUAL SUMMARY'!$V$9,FC112,'ANNUAL SUMMARY'!$BI$296)+SUMIFS('ANNUAL SUMMARY'!$CR$402,FR118,'ANNUAL SUMMARY'!$V$9,FC112,'ANNUAL SUMMARY'!$BI$354)+SUMIFS('ANNUAL SUMMARY'!$CR$460,FR118,'ANNUAL SUMMARY'!$V$9,FC112,'ANNUAL SUMMARY'!$BI$412)+SUMIFS('ANNUAL SUMMARY'!$CR$518,FR118,'ANNUAL SUMMARY'!$V$9,FC112,'ANNUAL SUMMARY'!$BI$470)+SUMIFS('ANNUAL SUMMARY'!$CR$576,FR118,'ANNUAL SUMMARY'!$V$9,FC112,'ANNUAL SUMMARY'!$BI$528)+SUMIFS('ANNUAL SUMMARY'!$CR$634,FR118,'ANNUAL SUMMARY'!$V$9,FC112,'ANNUAL SUMMARY'!$BI$586)+SUMIFS('ANNUAL SUMMARY'!$CR$692,FR118,'ANNUAL SUMMARY'!$V$9,FC112,'ANNUAL SUMMARY'!$BI$644)+SUMIFS('ANNUAL SUMMARY'!$EQ$54,FR118,'ANNUAL SUMMARY'!$V$9,FC112,'ANNUAL SUMMARY'!$DH$6)+SUMIFS('ANNUAL SUMMARY'!$EQ$112,FR118,'ANNUAL SUMMARY'!$V$9,FC112,'ANNUAL SUMMARY'!$DH$64)+SUMIFS('ANNUAL SUMMARY'!$EQ$170,FR118,'ANNUAL SUMMARY'!$V$9,FC112,'ANNUAL SUMMARY'!$DH$122)+SUMIFS('ANNUAL SUMMARY'!$EQ$228,FR118,'ANNUAL SUMMARY'!$V$9,FC112,'ANNUAL SUMMARY'!$DH$180)+SUMIFS('ANNUAL SUMMARY'!$EQ$286,FR118,'ANNUAL SUMMARY'!$V$9,FC112,'ANNUAL SUMMARY'!$DH$238)+SUMIFS('ANNUAL SUMMARY'!$EQ$344,FR118,'ANNUAL SUMMARY'!$V$9,FC112,'ANNUAL SUMMARY'!$DH$296)+SUMIFS('ANNUAL SUMMARY'!$EQ$402,FR118,'ANNUAL SUMMARY'!$V$9,FC112,'ANNUAL SUMMARY'!$DH$354)+SUMIFS('ANNUAL SUMMARY'!$EQ$460,FR118,'ANNUAL SUMMARY'!$V$9,FC112,'ANNUAL SUMMARY'!$DH$412)+SUMIFS('ANNUAL SUMMARY'!$EQ$518,FR118,'ANNUAL SUMMARY'!$V$9,FC112,'ANNUAL SUMMARY'!$DH$470)+SUMIFS('ANNUAL SUMMARY'!$EQ$576,FR118,'ANNUAL SUMMARY'!$V$9,FC112,'ANNUAL SUMMARY'!$DH$528)+SUMIFS('ANNUAL SUMMARY'!$EQ$634,FR118,'ANNUAL SUMMARY'!$V$9,FC112,'ANNUAL SUMMARY'!$DH$586)+SUMIFS('ANNUAL SUMMARY'!$EQ$692,FR118,'ANNUAL SUMMARY'!$V$9,FC112,'ANNUAL SUMMARY'!$DH$644)+SUMIFS('ANNUAL SUMMARY'!$GN$54,FR118,'ANNUAL SUMMARY'!$V$9,FC112,'ANNUAL SUMMARY'!$FE$6)+SUMIFS('ANNUAL SUMMARY'!$GN$112,FR118,'ANNUAL SUMMARY'!$V$9,FC112,'ANNUAL SUMMARY'!$FE$64)+SUMIFS('ANNUAL SUMMARY'!$GN$170,FR118,'ANNUAL SUMMARY'!$V$9,FC112,'ANNUAL SUMMARY'!$FE$122)+SUMIFS('ANNUAL SUMMARY'!$GN$228,FR118,'ANNUAL SUMMARY'!$V$9,FC112,'ANNUAL SUMMARY'!$FE$180)+SUMIFS('ANNUAL SUMMARY'!$GN$286,FR118,'ANNUAL SUMMARY'!$V$9,FC112,'ANNUAL SUMMARY'!$FE$238)+SUMIFS('ANNUAL SUMMARY'!$GN$344,FR118,'ANNUAL SUMMARY'!$V$9,FC112,'ANNUAL SUMMARY'!$FE$296)+SUMIFS('ANNUAL SUMMARY'!$GN$402,FR118,'ANNUAL SUMMARY'!$V$9,FC112,'ANNUAL SUMMARY'!$FE$354)+SUMIFS('ANNUAL SUMMARY'!$GN$460,FR118,'ANNUAL SUMMARY'!$V$9,FC112,'ANNUAL SUMMARY'!$FE$412)+SUMIFS('ANNUAL SUMMARY'!$GN$518,FR118,'ANNUAL SUMMARY'!$V$9,FC112,'ANNUAL SUMMARY'!$FE$470)+SUMIFS('ANNUAL SUMMARY'!$GN$576,FR118,'ANNUAL SUMMARY'!$V$9,FC112,'ANNUAL SUMMARY'!$FE$528)+SUMIFS('ANNUAL SUMMARY'!$GN$634,FR118,'ANNUAL SUMMARY'!$V$9,FC112,'ANNUAL SUMMARY'!$FE$586)+SUMIFS('ANNUAL SUMMARY'!$GN$692,FR118,'ANNUAL SUMMARY'!$V$9,FC112,'ANNUAL SUMMARY'!$FE$644)</f>
        <v>0</v>
      </c>
      <c r="GM118" s="728"/>
      <c r="GN118" s="728"/>
      <c r="GO118" s="1263"/>
    </row>
    <row r="119" spans="1:197" ht="15" customHeight="1" thickBot="1" x14ac:dyDescent="0.3">
      <c r="A119" s="154"/>
      <c r="B119" s="830"/>
      <c r="C119" s="831"/>
      <c r="D119" s="831"/>
      <c r="E119" s="831"/>
      <c r="F119" s="831"/>
      <c r="G119" s="831"/>
      <c r="H119" s="831"/>
      <c r="I119" s="831"/>
      <c r="J119" s="831"/>
      <c r="K119" s="831"/>
      <c r="L119" s="832"/>
      <c r="M119" s="14"/>
      <c r="N119" s="838"/>
      <c r="O119" s="839"/>
      <c r="P119" s="839"/>
      <c r="Q119" s="839"/>
      <c r="R119" s="839"/>
      <c r="S119" s="840"/>
      <c r="T119" s="840"/>
      <c r="U119" s="840"/>
      <c r="V119" s="840"/>
      <c r="W119" s="840"/>
      <c r="X119" s="841"/>
      <c r="Y119" s="15"/>
      <c r="Z119" s="822"/>
      <c r="AA119" s="823"/>
      <c r="AB119" s="823"/>
      <c r="AC119" s="823"/>
      <c r="AD119" s="823"/>
      <c r="AE119" s="727"/>
      <c r="AF119" s="727"/>
      <c r="AG119" s="727"/>
      <c r="AH119" s="727"/>
      <c r="AI119" s="727"/>
      <c r="AJ119" s="727"/>
      <c r="AK119" s="727"/>
      <c r="AL119" s="727"/>
      <c r="AM119" s="727"/>
      <c r="AN119" s="727"/>
      <c r="AO119" s="727"/>
      <c r="AP119" s="727"/>
      <c r="AQ119" s="728"/>
      <c r="AR119" s="728"/>
      <c r="AS119" s="728"/>
      <c r="AT119" s="728"/>
      <c r="AU119" s="728"/>
      <c r="AV119" s="1260"/>
      <c r="AW119" s="1263"/>
      <c r="AX119" s="154"/>
      <c r="AY119" s="830"/>
      <c r="AZ119" s="831"/>
      <c r="BA119" s="831"/>
      <c r="BB119" s="831"/>
      <c r="BC119" s="831"/>
      <c r="BD119" s="831"/>
      <c r="BE119" s="831"/>
      <c r="BF119" s="831"/>
      <c r="BG119" s="831"/>
      <c r="BH119" s="831"/>
      <c r="BI119" s="832"/>
      <c r="BJ119" s="14"/>
      <c r="BK119" s="838"/>
      <c r="BL119" s="839"/>
      <c r="BM119" s="839"/>
      <c r="BN119" s="839"/>
      <c r="BO119" s="839"/>
      <c r="BP119" s="840"/>
      <c r="BQ119" s="840"/>
      <c r="BR119" s="840"/>
      <c r="BS119" s="840"/>
      <c r="BT119" s="840"/>
      <c r="BU119" s="841"/>
      <c r="BV119" s="15"/>
      <c r="BW119" s="822"/>
      <c r="BX119" s="823"/>
      <c r="BY119" s="823"/>
      <c r="BZ119" s="823"/>
      <c r="CA119" s="823"/>
      <c r="CB119" s="727"/>
      <c r="CC119" s="727"/>
      <c r="CD119" s="727"/>
      <c r="CE119" s="727"/>
      <c r="CF119" s="727"/>
      <c r="CG119" s="727"/>
      <c r="CH119" s="727"/>
      <c r="CI119" s="727"/>
      <c r="CJ119" s="727"/>
      <c r="CK119" s="727"/>
      <c r="CL119" s="727"/>
      <c r="CM119" s="727"/>
      <c r="CN119" s="728"/>
      <c r="CO119" s="728"/>
      <c r="CP119" s="728"/>
      <c r="CQ119" s="728"/>
      <c r="CR119" s="728"/>
      <c r="CS119" s="728"/>
      <c r="CT119" s="1263"/>
      <c r="CU119" s="1250"/>
      <c r="CV119" s="154"/>
      <c r="CW119" s="830"/>
      <c r="CX119" s="831"/>
      <c r="CY119" s="831"/>
      <c r="CZ119" s="831"/>
      <c r="DA119" s="831"/>
      <c r="DB119" s="831"/>
      <c r="DC119" s="831"/>
      <c r="DD119" s="831"/>
      <c r="DE119" s="831"/>
      <c r="DF119" s="831"/>
      <c r="DG119" s="832"/>
      <c r="DH119" s="14"/>
      <c r="DI119" s="838"/>
      <c r="DJ119" s="839"/>
      <c r="DK119" s="839"/>
      <c r="DL119" s="839"/>
      <c r="DM119" s="839"/>
      <c r="DN119" s="840"/>
      <c r="DO119" s="840"/>
      <c r="DP119" s="840"/>
      <c r="DQ119" s="840"/>
      <c r="DR119" s="840"/>
      <c r="DS119" s="841"/>
      <c r="DT119" s="15"/>
      <c r="DU119" s="822"/>
      <c r="DV119" s="823"/>
      <c r="DW119" s="823"/>
      <c r="DX119" s="823"/>
      <c r="DY119" s="823"/>
      <c r="DZ119" s="727"/>
      <c r="EA119" s="727"/>
      <c r="EB119" s="727"/>
      <c r="EC119" s="727"/>
      <c r="ED119" s="727"/>
      <c r="EE119" s="727"/>
      <c r="EF119" s="727"/>
      <c r="EG119" s="727"/>
      <c r="EH119" s="727"/>
      <c r="EI119" s="727"/>
      <c r="EJ119" s="727"/>
      <c r="EK119" s="727"/>
      <c r="EL119" s="728"/>
      <c r="EM119" s="728"/>
      <c r="EN119" s="728"/>
      <c r="EO119" s="728"/>
      <c r="EP119" s="728"/>
      <c r="EQ119" s="1260"/>
      <c r="ER119" s="1263"/>
      <c r="ES119" s="154"/>
      <c r="ET119" s="830"/>
      <c r="EU119" s="831"/>
      <c r="EV119" s="831"/>
      <c r="EW119" s="831"/>
      <c r="EX119" s="831"/>
      <c r="EY119" s="831"/>
      <c r="EZ119" s="831"/>
      <c r="FA119" s="831"/>
      <c r="FB119" s="831"/>
      <c r="FC119" s="831"/>
      <c r="FD119" s="832"/>
      <c r="FE119" s="14"/>
      <c r="FF119" s="838"/>
      <c r="FG119" s="839"/>
      <c r="FH119" s="839"/>
      <c r="FI119" s="839"/>
      <c r="FJ119" s="839"/>
      <c r="FK119" s="840"/>
      <c r="FL119" s="840"/>
      <c r="FM119" s="840"/>
      <c r="FN119" s="840"/>
      <c r="FO119" s="840"/>
      <c r="FP119" s="841"/>
      <c r="FQ119" s="15"/>
      <c r="FR119" s="822"/>
      <c r="FS119" s="823"/>
      <c r="FT119" s="823"/>
      <c r="FU119" s="823"/>
      <c r="FV119" s="823"/>
      <c r="FW119" s="727"/>
      <c r="FX119" s="727"/>
      <c r="FY119" s="727"/>
      <c r="FZ119" s="727"/>
      <c r="GA119" s="727"/>
      <c r="GB119" s="727"/>
      <c r="GC119" s="727"/>
      <c r="GD119" s="727"/>
      <c r="GE119" s="727"/>
      <c r="GF119" s="727"/>
      <c r="GG119" s="727"/>
      <c r="GH119" s="727"/>
      <c r="GI119" s="728"/>
      <c r="GJ119" s="728"/>
      <c r="GK119" s="728"/>
      <c r="GL119" s="728"/>
      <c r="GM119" s="728"/>
      <c r="GN119" s="728"/>
      <c r="GO119" s="1263"/>
    </row>
    <row r="120" spans="1:197" ht="15" customHeight="1" thickTop="1" x14ac:dyDescent="0.25">
      <c r="A120" s="154"/>
      <c r="B120" s="824" t="str">
        <f>'ANNUAL SUMMARY'!$C$18</f>
        <v>NO. FLIGHTS</v>
      </c>
      <c r="C120" s="825"/>
      <c r="D120" s="825"/>
      <c r="E120" s="825"/>
      <c r="F120" s="825"/>
      <c r="G120" s="825"/>
      <c r="H120" s="826"/>
      <c r="I120" s="803">
        <f>SUMIF('ANNUAL SUMMARY'!$FE$622,K112,'ANNUAL SUMMARY'!$FC$634)+SUMIF('ANNUAL SUMMARY'!$DH$622,K112,'ANNUAL SUMMARY'!$DF$634)+SUMIF('ANNUAL SUMMARY'!$BI$622,K112,'ANNUAL SUMMARY'!$BG$634)+SUMIF('ANNUAL SUMMARY'!$L$622,K112,'ANNUAL SUMMARY'!$J$634)+SUMIF('ANNUAL SUMMARY'!$FE$566,K112,'ANNUAL SUMMARY'!$FC$578)+SUMIF('ANNUAL SUMMARY'!$DH$566,K112,'ANNUAL SUMMARY'!$DF$578)+SUMIF('ANNUAL SUMMARY'!$BI$566,K112,'ANNUAL SUMMARY'!$BG$578)+SUMIF('ANNUAL SUMMARY'!$L$566,K112,'ANNUAL SUMMARY'!$J$578)+SUMIF('ANNUAL SUMMARY'!$FE$510,K112,'ANNUAL SUMMARY'!$FC$522)+SUMIF('ANNUAL SUMMARY'!$DH$510,K112,'ANNUAL SUMMARY'!$DF$522)+SUMIF('ANNUAL SUMMARY'!$BI$510,K112,'ANNUAL SUMMARY'!$BG$522)+SUMIF('ANNUAL SUMMARY'!$L$510,K112,'ANNUAL SUMMARY'!$J$522)+SUMIF('ANNUAL SUMMARY'!$FE$454,K112,'ANNUAL SUMMARY'!$FC$466)+SUMIF('ANNUAL SUMMARY'!$DH$454,K112,'ANNUAL SUMMARY'!$DF$466)+SUMIF('ANNUAL SUMMARY'!$BI$454,K112,'ANNUAL SUMMARY'!$BG$466)+SUMIF('ANNUAL SUMMARY'!$L$454,K112,'ANNUAL SUMMARY'!$J$466)+SUMIF('ANNUAL SUMMARY'!$FE$398,K112,'ANNUAL SUMMARY'!$FC$410)+SUMIF('ANNUAL SUMMARY'!$DH$398,K112,'ANNUAL SUMMARY'!$DF$410)+SUMIF('ANNUAL SUMMARY'!$BI$398,K112,'ANNUAL SUMMARY'!$BG$410)+SUMIF('ANNUAL SUMMARY'!$L$398,K112,'ANNUAL SUMMARY'!$J$410)+SUMIF('ANNUAL SUMMARY'!$FE$342,K112,'ANNUAL SUMMARY'!$FC$354)+SUMIF('ANNUAL SUMMARY'!$DH$342,K112,'ANNUAL SUMMARY'!$DF$354)+SUMIF('ANNUAL SUMMARY'!$BI$342,K112,'ANNUAL SUMMARY'!$BG$354)+SUMIF('ANNUAL SUMMARY'!$L$342,K112,'ANNUAL SUMMARY'!$J$354)+SUMIF('ANNUAL SUMMARY'!$FE$286,K112,'ANNUAL SUMMARY'!$FC$298)+SUMIF('ANNUAL SUMMARY'!$DH$286,K112,'ANNUAL SUMMARY'!$DF$298)+SUMIF('ANNUAL SUMMARY'!$BI$286,K112,'ANNUAL SUMMARY'!$BG$298)+SUMIF('ANNUAL SUMMARY'!$L$286,K112,'ANNUAL SUMMARY'!$J$298)+SUMIF('ANNUAL SUMMARY'!$FE$230,K112,'ANNUAL SUMMARY'!$FC$242)+SUMIF('ANNUAL SUMMARY'!$DH$230,K112,'ANNUAL SUMMARY'!$DF$242)+SUMIF('ANNUAL SUMMARY'!$BI$230,K112,'ANNUAL SUMMARY'!$BG$242)+SUMIF('ANNUAL SUMMARY'!$L$230,K112,'ANNUAL SUMMARY'!$J$242)+SUMIF('ANNUAL SUMMARY'!$FE$174,K112,'ANNUAL SUMMARY'!$FC$186)+SUMIF('ANNUAL SUMMARY'!$DH$174,K112,'ANNUAL SUMMARY'!$DF$186)+SUMIF('ANNUAL SUMMARY'!$BI$174,K112,'ANNUAL SUMMARY'!$BG$186)+SUMIF('ANNUAL SUMMARY'!$L$174,K112,'ANNUAL SUMMARY'!$J$186)+SUMIF('ANNUAL SUMMARY'!$FE$118,K112,'ANNUAL SUMMARY'!$FC$130)+SUMIF('ANNUAL SUMMARY'!$DH$118,K112,'ANNUAL SUMMARY'!$DF$130)+SUMIF('ANNUAL SUMMARY'!$BI$118,K112,'ANNUAL SUMMARY'!$BG$130)+SUMIF('ANNUAL SUMMARY'!$L$118,K112,'ANNUAL SUMMARY'!$J$130)+SUMIF('ANNUAL SUMMARY'!$FE$62,K112,'ANNUAL SUMMARY'!$FC$74)+SUMIF('ANNUAL SUMMARY'!$DH$62,K112,'ANNUAL SUMMARY'!$DF$74)+SUMIF('ANNUAL SUMMARY'!$BI$62,K112,'ANNUAL SUMMARY'!$BG$74)+SUMIF('ANNUAL SUMMARY'!$L$62,K112,'ANNUAL SUMMARY'!$J$74)+SUMIF('ANNUAL SUMMARY'!$FE$6,K112,'ANNUAL SUMMARY'!$FC$18)+SUMIF('ANNUAL SUMMARY'!$DH$6,K112,'ANNUAL SUMMARY'!$DF$18)+SUMIF('ANNUAL SUMMARY'!$BI$6,K112,'ANNUAL SUMMARY'!$BG$18)+SUMIF('ANNUAL SUMMARY'!$L$6,K112,'ANNUAL SUMMARY'!$J$18)+SUMIF('PREVIOUS LOGS'!$K$6,K112,'PREVIOUS LOGS'!$B$12)+SUMIF('PREVIOUS LOGS'!$K$59,$K$6,'PREVIOUS LOGS'!$B$65)+SUMIF('PREVIOUS LOGS'!$K$112,K112,'PREVIOUS LOGS'!$B$118)+SUMIF('PREVIOUS LOGS'!$K$165,K112,'PREVIOUS LOGS'!$B$171)+SUMIF('PREVIOUS LOGS'!$K$218,K112,'PREVIOUS LOGS'!$B$224)+SUMIF('PREVIOUS LOGS'!$K$271,K112,'PREVIOUS LOGS'!$B$277)+SUMIF('PREVIOUS LOGS'!$K$324,K112,'PREVIOUS LOGS'!$B$330)+SUMIF('PREVIOUS LOGS'!$BH$6,K112,'PREVIOUS LOGS'!$AY$12)+SUMIF('PREVIOUS LOGS'!$BH$59,$K$6,'PREVIOUS LOGS'!$AY$65)+SUMIF('PREVIOUS LOGS'!$BH$112,K112,'PREVIOUS LOGS'!$AY$118)+SUMIF('PREVIOUS LOGS'!$BH$165,K112,'PREVIOUS LOGS'!$AY$171)+SUMIF('PREVIOUS LOGS'!$BH$218,K112,'PREVIOUS LOGS'!$AY$224)+SUMIF('PREVIOUS LOGS'!$BH$271,K112,'PREVIOUS LOGS'!$AY$277)+SUMIF('PREVIOUS LOGS'!$BH$324,K112,'PREVIOUS LOGS'!$AY$330)+SUMIF('PREVIOUS LOGS'!$DF$6,K112,'PREVIOUS LOGS'!$CW$12)+SUMIF('PREVIOUS LOGS'!$DF$59,$K$6,'PREVIOUS LOGS'!$CW$65)+SUMIF('PREVIOUS LOGS'!$DF$112,K112,'PREVIOUS LOGS'!$CW$118)+SUMIF('PREVIOUS LOGS'!$DF$165,K112,'PREVIOUS LOGS'!$CW$171)+SUMIF('PREVIOUS LOGS'!$DF$218,K112,'PREVIOUS LOGS'!$CW$224)+SUMIF('PREVIOUS LOGS'!$DF$271,K112,'PREVIOUS LOGS'!$CW$277)+SUMIF('PREVIOUS LOGS'!$DF$324,K112,'PREVIOUS LOGS'!$CW$330)+SUMIF('PREVIOUS LOGS'!$FC$6,K112,'PREVIOUS LOGS'!$ET$12)+SUMIF('PREVIOUS LOGS'!$FC$59,$K$6,'PREVIOUS LOGS'!$ET$65)+SUMIF('PREVIOUS LOGS'!$FC$112,K112,'PREVIOUS LOGS'!$ET$118)+SUMIF('PREVIOUS LOGS'!$FC$165,K112,'PREVIOUS LOGS'!$ET$171)+SUMIF('PREVIOUS LOGS'!$FC$218,K112,'PREVIOUS LOGS'!$ET$224)+SUMIF('PREVIOUS LOGS'!$FC$271,K112,'PREVIOUS LOGS'!$ET$277)+SUMIF('PREVIOUS LOGS'!$FC$324,K112,'PREVIOUS LOGS'!$ET$330)</f>
        <v>0</v>
      </c>
      <c r="J120" s="705"/>
      <c r="K120" s="705"/>
      <c r="L120" s="804"/>
      <c r="M120" s="637"/>
      <c r="N120" s="695" t="str">
        <f>'ANNUAL SUMMARY'!$O$18</f>
        <v>DAY</v>
      </c>
      <c r="O120" s="696"/>
      <c r="P120" s="696"/>
      <c r="Q120" s="696"/>
      <c r="R120" s="696" t="e">
        <f>SUMIF('ANNUAL SUMMARY'!$L$6,K112,'ANNUAL SUMMARY'!$T$18)+SUMIF('ANNUAL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SUMMARY'!#REF!)+SUMIF(#REF!,K112,#REF!)+SUMIF(#REF!,K112,#REF!)+SUMIF(#REF!,K112,#REF!)+SUMIF(#REF!,K112,#REF!)+SUMIF(#REF!,K112,#REF!)+SUMIF(#REF!,K112,#REF!)+SUMIF(#REF!,K112,#REF!)+SUMIF(#REF!,K112,#REF!)</f>
        <v>#REF!</v>
      </c>
      <c r="S120" s="697">
        <f>SUMIF('ANNUAL SUMMARY'!$FE$622,K112,'ANNUAL SUMMARY'!$FM$634)+SUMIF('ANNUAL SUMMARY'!$DH$622,K112,'ANNUAL SUMMARY'!$DP$634)+SUMIF('ANNUAL SUMMARY'!$BI$622,K112,'ANNUAL SUMMARY'!$BQ$634)+SUMIF('ANNUAL SUMMARY'!$L$622,K112,'ANNUAL SUMMARY'!$T$634)+SUMIF('ANNUAL SUMMARY'!$FE$566,K112,'ANNUAL SUMMARY'!$FM$578)+SUMIF('ANNUAL SUMMARY'!$DH$566,K112,'ANNUAL SUMMARY'!$DP$578)+SUMIF('ANNUAL SUMMARY'!$BI$566,K112,'ANNUAL SUMMARY'!$BQ$578)+SUMIF('ANNUAL SUMMARY'!$L$566,K112,'ANNUAL SUMMARY'!$T$578)+SUMIF('ANNUAL SUMMARY'!$FE$510,K112,'ANNUAL SUMMARY'!$FM$522)+SUMIF('ANNUAL SUMMARY'!$DH$510,K112,'ANNUAL SUMMARY'!$DP$522)+SUMIF('ANNUAL SUMMARY'!$BI$510,K112,'ANNUAL SUMMARY'!$BQ$522)+SUMIF('ANNUAL SUMMARY'!$L$510,K112,'ANNUAL SUMMARY'!$T$522)+SUMIF('ANNUAL SUMMARY'!$FE$454,K112,'ANNUAL SUMMARY'!$FM$466)+SUMIF('ANNUAL SUMMARY'!$DH$454,K112,'ANNUAL SUMMARY'!$DP$466)+SUMIF('ANNUAL SUMMARY'!$BI$454,K112,'ANNUAL SUMMARY'!$BQ$466)+SUMIF('ANNUAL SUMMARY'!$L$454,K112,'ANNUAL SUMMARY'!$T$466)+SUMIF('ANNUAL SUMMARY'!$FE$398,K112,'ANNUAL SUMMARY'!$FM$410)+SUMIF('ANNUAL SUMMARY'!$DH$398,K112,'ANNUAL SUMMARY'!$DP$410)+SUMIF('ANNUAL SUMMARY'!$BI$398,K112,'ANNUAL SUMMARY'!$BQ$410)+SUMIF('ANNUAL SUMMARY'!$L$398,K112,'ANNUAL SUMMARY'!$T$410)+SUMIF('ANNUAL SUMMARY'!$FE$342,K112,'ANNUAL SUMMARY'!$FM$354)+SUMIF('ANNUAL SUMMARY'!$DH$342,K112,'ANNUAL SUMMARY'!$DP$354)+SUMIF('ANNUAL SUMMARY'!$BI$342,K112,'ANNUAL SUMMARY'!$BQ$354)+SUMIF('ANNUAL SUMMARY'!$L$342,K112,'ANNUAL SUMMARY'!$T$354)+SUMIF('ANNUAL SUMMARY'!$FE$286,K112,'ANNUAL SUMMARY'!$FM$298)+SUMIF('ANNUAL SUMMARY'!$DH$286,K112,'ANNUAL SUMMARY'!$DP$298)+SUMIF('ANNUAL SUMMARY'!$BI$286,K112,'ANNUAL SUMMARY'!$BQ$298)+SUMIF('ANNUAL SUMMARY'!$L$286,K112,'ANNUAL SUMMARY'!$T$298)+SUMIF('ANNUAL SUMMARY'!$FE$230,K112,'ANNUAL SUMMARY'!$FM$242)+SUMIF('ANNUAL SUMMARY'!$DH$230,K112,'ANNUAL SUMMARY'!$DP$242)+SUMIF('ANNUAL SUMMARY'!$BI$230,K112,'ANNUAL SUMMARY'!$BQ$242)+SUMIF('ANNUAL SUMMARY'!$L$230,K112,'ANNUAL SUMMARY'!$T$242)+SUMIF('ANNUAL SUMMARY'!$FE$174,K112,'ANNUAL SUMMARY'!$FM$186)+SUMIF('ANNUAL SUMMARY'!$DH$174,K112,'ANNUAL SUMMARY'!$DP$186)+SUMIF('ANNUAL SUMMARY'!$BI$174,K112,'ANNUAL SUMMARY'!$BQ$186)+SUMIF('ANNUAL SUMMARY'!$L$174,K112,'ANNUAL SUMMARY'!$T$186)+SUMIF('ANNUAL SUMMARY'!$FE$118,K112,'ANNUAL SUMMARY'!$FM$130)+SUMIF('ANNUAL SUMMARY'!$DH$118,K112,'ANNUAL SUMMARY'!$DP$130)+SUMIF('ANNUAL SUMMARY'!$BI$118,K112,'ANNUAL SUMMARY'!$BQ$130)+SUMIF('ANNUAL SUMMARY'!$L$118,K112,'ANNUAL SUMMARY'!$T$130)+SUMIF('ANNUAL SUMMARY'!$FE$62,K112,'ANNUAL SUMMARY'!$FM$74)+SUMIF('ANNUAL SUMMARY'!$DH$62,K112,'ANNUAL SUMMARY'!$DP$74)+SUMIF('ANNUAL SUMMARY'!$BI$62,K112,'ANNUAL SUMMARY'!$BQ$74)+SUMIF('ANNUAL SUMMARY'!$L$62,K112,'ANNUAL SUMMARY'!$T$74)+SUMIF('ANNUAL SUMMARY'!$FE$6,K112,'ANNUAL SUMMARY'!$FM$18)+SUMIF('ANNUAL SUMMARY'!$DH$6,K112,'ANNUAL SUMMARY'!$DP$18)+SUMIF('ANNUAL SUMMARY'!$BI$6,K112,'ANNUAL SUMMARY'!$BQ$18)+SUMIF('ANNUAL SUMMARY'!$L$6,K112,'ANNUAL SUMMARY'!$T$18)+SUMIF('PREVIOUS LOGS'!$K$6,K112,'PREVIOUS LOGS'!$S$14)+SUMIF('PREVIOUS LOGS'!$K$59,$K$6,'PREVIOUS LOGS'!$S$67)+SUMIF('PREVIOUS LOGS'!$K$112,K112,'PREVIOUS LOGS'!$S$120)+SUMIF('PREVIOUS LOGS'!$K$165,K112,'PREVIOUS LOGS'!$S$173)+SUMIF('PREVIOUS LOGS'!$K$218,K112,'PREVIOUS LOGS'!$S$226)+SUMIF('PREVIOUS LOGS'!$K$271,K112,'PREVIOUS LOGS'!$S$279)+SUMIF('PREVIOUS LOGS'!$K$324,K112,'PREVIOUS LOGS'!$S$332)+SUMIF('PREVIOUS LOGS'!$BH$6,K112,'PREVIOUS LOGS'!$BP$14)+SUMIF('PREVIOUS LOGS'!$BH$59,$K$6,'PREVIOUS LOGS'!$BP$67)+SUMIF('PREVIOUS LOGS'!$BH$112,K112,'PREVIOUS LOGS'!$BP$120)+SUMIF('PREVIOUS LOGS'!$BH$165,K112,'PREVIOUS LOGS'!$BP$173)+SUMIF('PREVIOUS LOGS'!$BH$218,K112,'PREVIOUS LOGS'!$BP$226)+SUMIF('PREVIOUS LOGS'!$BH$271,K112,'PREVIOUS LOGS'!$BP$279)+SUMIF('PREVIOUS LOGS'!$BH$324,K112,'PREVIOUS LOGS'!$BP$332)+SUMIF('PREVIOUS LOGS'!$DF$6,K112,'PREVIOUS LOGS'!$DN$14)+SUMIF('PREVIOUS LOGS'!$DF$59,$K$6,'PREVIOUS LOGS'!$DN$67)+SUMIF('PREVIOUS LOGS'!$DF$112,K112,'PREVIOUS LOGS'!$DN$120)+SUMIF('PREVIOUS LOGS'!$DF$165,K112,'PREVIOUS LOGS'!$DN$173)+SUMIF('PREVIOUS LOGS'!$DF$218,K112,'PREVIOUS LOGS'!$DN$226)+SUMIF('PREVIOUS LOGS'!$DF$271,K112,'PREVIOUS LOGS'!$DN$279)+SUMIF('PREVIOUS LOGS'!$DF$324,K112,'PREVIOUS LOGS'!$DN$332)+SUMIF('PREVIOUS LOGS'!$FC$6,K112,'PREVIOUS LOGS'!$FK$14)+SUMIF('PREVIOUS LOGS'!$FC$59,$K$6,'PREVIOUS LOGS'!$FK$67)+SUMIF('PREVIOUS LOGS'!$FC$112,K112,'PREVIOUS LOGS'!$FK$120)+SUMIF('PREVIOUS LOGS'!$FC$165,K112,'PREVIOUS LOGS'!$FK$173)+SUMIF('PREVIOUS LOGS'!$FC$218,K112,'PREVIOUS LOGS'!$FK$226)+SUMIF('PREVIOUS LOGS'!$FC$271,K112,'PREVIOUS LOGS'!$FK$279)+SUMIF('PREVIOUS LOGS'!$FC$324,K112,'PREVIOUS LOGS'!$FK$332)</f>
        <v>0</v>
      </c>
      <c r="T120" s="697"/>
      <c r="U120" s="697"/>
      <c r="V120" s="697"/>
      <c r="W120" s="697"/>
      <c r="X120" s="697"/>
      <c r="Y120" s="15"/>
      <c r="Z120" s="812">
        <f>IF(Z118=0," ",Z118+1)</f>
        <v>2023</v>
      </c>
      <c r="AA120" s="813"/>
      <c r="AB120" s="813"/>
      <c r="AC120" s="813"/>
      <c r="AD120" s="813"/>
      <c r="AE120" s="1118">
        <f>SUMIFS('ANNUAL SUMMARY'!$AF$54,Z120,'ANNUAL SUMMARY'!$V$9,K112,'ANNUAL SUMMARY'!$L$6)+SUMIFS('ANNUAL SUMMARY'!$AF$112,Z120,'ANNUAL SUMMARY'!$V$9,K112,'ANNUAL SUMMARY'!$L$64)+SUMIFS('ANNUAL SUMMARY'!$AF$170,Z120,'ANNUAL SUMMARY'!$V$9,K112,'ANNUAL SUMMARY'!$L$122)+SUMIFS('ANNUAL SUMMARY'!$AF$228,Z120,'ANNUAL SUMMARY'!$V$9,K112,'ANNUAL SUMMARY'!$L$180)+SUMIFS('ANNUAL SUMMARY'!$AF$286,Z120,'ANNUAL SUMMARY'!$V$9,K112,'ANNUAL SUMMARY'!$L$238)+SUMIFS('ANNUAL SUMMARY'!$AF$344,Z120,'ANNUAL SUMMARY'!$V$9,K112,'ANNUAL SUMMARY'!$L$296)+SUMIFS('ANNUAL SUMMARY'!$AF$402,Z120,'ANNUAL SUMMARY'!$V$9,K112,'ANNUAL SUMMARY'!$L$354)+SUMIFS('ANNUAL SUMMARY'!$AF$460,Z120,'ANNUAL SUMMARY'!$V$9,K112,'ANNUAL SUMMARY'!$L$412)+SUMIFS('ANNUAL SUMMARY'!$AF$518,Z120,'ANNUAL SUMMARY'!$V$9,K112,'ANNUAL SUMMARY'!$L$470)+SUMIFS('ANNUAL SUMMARY'!$AF$576,Z120,'ANNUAL SUMMARY'!$V$9,K112,'ANNUAL SUMMARY'!$L$528)+SUMIFS('ANNUAL SUMMARY'!$AF$634,Z120,'ANNUAL SUMMARY'!$V$9,K112,'ANNUAL SUMMARY'!$L$586)+SUMIFS('ANNUAL SUMMARY'!$AF$692,Z120,'ANNUAL SUMMARY'!$V$9,K112,'ANNUAL SUMMARY'!$L$644)+SUMIFS('ANNUAL SUMMARY'!$CC$54,Z120,'ANNUAL SUMMARY'!$V$9,K112,'ANNUAL SUMMARY'!$BI$6)+SUMIFS('ANNUAL SUMMARY'!$CC$112,Z120,'ANNUAL SUMMARY'!$V$9,K112,'ANNUAL SUMMARY'!$BI$64)+SUMIFS('ANNUAL SUMMARY'!$CC$170,Z120,'ANNUAL SUMMARY'!$V$9,K112,'ANNUAL SUMMARY'!$BI$122)+SUMIFS('ANNUAL SUMMARY'!$CC$228,Z120,'ANNUAL SUMMARY'!$V$9,K112,'ANNUAL SUMMARY'!$BI$180)+SUMIFS('ANNUAL SUMMARY'!$CC$286,Z120,'ANNUAL SUMMARY'!$V$9,K112,'ANNUAL SUMMARY'!$BI$238)+SUMIFS('ANNUAL SUMMARY'!$CC$344,Z120,'ANNUAL SUMMARY'!$V$9,K112,'ANNUAL SUMMARY'!$BI$296)+SUMIFS('ANNUAL SUMMARY'!$CC$402,Z120,'ANNUAL SUMMARY'!$V$9,K112,'ANNUAL SUMMARY'!$BI$354)+SUMIFS('ANNUAL SUMMARY'!$CC$460,Z120,'ANNUAL SUMMARY'!$V$9,K112,'ANNUAL SUMMARY'!$BI$412)+SUMIFS('ANNUAL SUMMARY'!$CC$518,Z120,'ANNUAL SUMMARY'!$V$9,K112,'ANNUAL SUMMARY'!$BI$470)+SUMIFS('ANNUAL SUMMARY'!$CC$576,Z120,'ANNUAL SUMMARY'!$V$9,K112,'ANNUAL SUMMARY'!$BI$528)+SUMIFS('ANNUAL SUMMARY'!$CC$634,Z120,'ANNUAL SUMMARY'!$V$9,K112,'ANNUAL SUMMARY'!$BI$586)+SUMIFS('ANNUAL SUMMARY'!$CC$692,Z120,'ANNUAL SUMMARY'!$V$9,K112,'ANNUAL SUMMARY'!$BI$644)+SUMIFS('ANNUAL SUMMARY'!$EB$54,Z120,'ANNUAL SUMMARY'!$V$9,K112,'ANNUAL SUMMARY'!$DH$6)+SUMIFS('ANNUAL SUMMARY'!$EB$112,Z120,'ANNUAL SUMMARY'!$V$9,K112,'ANNUAL SUMMARY'!$DH$64)+SUMIFS('ANNUAL SUMMARY'!$EB$170,Z120,'ANNUAL SUMMARY'!$V$9,K112,'ANNUAL SUMMARY'!$DH$122)+SUMIFS('ANNUAL SUMMARY'!$EB$228,Z120,'ANNUAL SUMMARY'!$V$9,K112,'ANNUAL SUMMARY'!$DH$180)+SUMIFS('ANNUAL SUMMARY'!$EB$286,Z120,'ANNUAL SUMMARY'!$V$9,K112,'ANNUAL SUMMARY'!$DH$238)+SUMIFS('ANNUAL SUMMARY'!$EB$344,Z120,'ANNUAL SUMMARY'!$V$9,K112,'ANNUAL SUMMARY'!$DH$296)+SUMIFS('ANNUAL SUMMARY'!$EB$402,Z120,'ANNUAL SUMMARY'!$V$9,K112,'ANNUAL SUMMARY'!$DH$354)+SUMIFS('ANNUAL SUMMARY'!$EB$460,Z120,'ANNUAL SUMMARY'!$V$9,K112,'ANNUAL SUMMARY'!$DH$412)+SUMIFS('ANNUAL SUMMARY'!$EB$518,Z120,'ANNUAL SUMMARY'!$V$9,K112,'ANNUAL SUMMARY'!$DH$470)+SUMIFS('ANNUAL SUMMARY'!$EB$576,Z120,'ANNUAL SUMMARY'!$V$9,K112,'ANNUAL SUMMARY'!$DH$528)+SUMIFS('ANNUAL SUMMARY'!$EB$634,Z120,'ANNUAL SUMMARY'!$V$9,K112,'ANNUAL SUMMARY'!$DH$586)+SUMIFS('ANNUAL SUMMARY'!$EB$692,Z120,'ANNUAL SUMMARY'!$V$9,K112,'ANNUAL SUMMARY'!$DH$644)+SUMIFS('ANNUAL SUMMARY'!$FY$54,Z120,'ANNUAL SUMMARY'!$V$9,K112,'ANNUAL SUMMARY'!$FE$6)+SUMIFS('ANNUAL SUMMARY'!$FY$112,Z120,'ANNUAL SUMMARY'!$V$9,K112,'ANNUAL SUMMARY'!$FE$64)+SUMIFS('ANNUAL SUMMARY'!$FY$170,Z120,'ANNUAL SUMMARY'!$V$9,K112,'ANNUAL SUMMARY'!$FE$122)+SUMIFS('ANNUAL SUMMARY'!$FY$228,Z120,'ANNUAL SUMMARY'!$V$9,K112,'ANNUAL SUMMARY'!$FE$180)+SUMIFS('ANNUAL SUMMARY'!$FY$286,Z120,'ANNUAL SUMMARY'!$V$9,K112,'ANNUAL SUMMARY'!$FE$238)+SUMIFS('ANNUAL SUMMARY'!$FY$344,Z120,'ANNUAL SUMMARY'!$V$9,K112,'ANNUAL SUMMARY'!$FE$296)+SUMIFS('ANNUAL SUMMARY'!$FY$402,Z120,'ANNUAL SUMMARY'!$V$9,K112,'ANNUAL SUMMARY'!$FE$354)+SUMIFS('ANNUAL SUMMARY'!$FY$460,Z120,'ANNUAL SUMMARY'!$V$9,K112,'ANNUAL SUMMARY'!$FE$412)+SUMIFS('ANNUAL SUMMARY'!$FY$518,Z120,'ANNUAL SUMMARY'!$V$9,K112,'ANNUAL SUMMARY'!$FE$470)+SUMIFS('ANNUAL SUMMARY'!$FY$576,Z120,'ANNUAL SUMMARY'!$V$9,K112,'ANNUAL SUMMARY'!$FE$528)+SUMIFS('ANNUAL SUMMARY'!$FY$634,Z120,'ANNUAL SUMMARY'!$V$9,K112,'ANNUAL SUMMARY'!$FE$586)+SUMIFS('ANNUAL SUMMARY'!$FY$692,Z120,'ANNUAL SUMMARY'!$V$9,K112,'ANNUAL SUMMARY'!$FE$644)</f>
        <v>0</v>
      </c>
      <c r="AF120" s="727"/>
      <c r="AG120" s="727"/>
      <c r="AH120" s="727"/>
      <c r="AI120" s="727">
        <f>SUMIFS('ANNUAL SUMMARY'!$AJ$54,Z120,'ANNUAL SUMMARY'!$V$9,K112,'ANNUAL SUMMARY'!$L$6)+SUMIFS('ANNUAL SUMMARY'!$AJ$112,Z120,'ANNUAL SUMMARY'!$V$9,K112,'ANNUAL SUMMARY'!$L$64)+SUMIFS('ANNUAL SUMMARY'!$AJ$170,Z120,'ANNUAL SUMMARY'!$V$9,K112,'ANNUAL SUMMARY'!$L$122)+SUMIFS('ANNUAL SUMMARY'!$AJ$228,Z120,'ANNUAL SUMMARY'!$V$9,K112,'ANNUAL SUMMARY'!$L$180)+SUMIFS('ANNUAL SUMMARY'!$AJ$286,Z120,'ANNUAL SUMMARY'!$V$9,K112,'ANNUAL SUMMARY'!$L$238)+SUMIFS('ANNUAL SUMMARY'!$AJ$344,Z120,'ANNUAL SUMMARY'!$V$9,K112,'ANNUAL SUMMARY'!$L$296)+SUMIFS('ANNUAL SUMMARY'!$AJ$402,Z120,'ANNUAL SUMMARY'!$V$9,K112,'ANNUAL SUMMARY'!$L$354)+SUMIFS('ANNUAL SUMMARY'!$AJ$460,Z120,'ANNUAL SUMMARY'!$V$9,K112,'ANNUAL SUMMARY'!$L$412)+SUMIFS('ANNUAL SUMMARY'!$AJ$518,Z120,'ANNUAL SUMMARY'!$V$9,K112,'ANNUAL SUMMARY'!$L$470)+SUMIFS('ANNUAL SUMMARY'!$AJ$576,Z120,'ANNUAL SUMMARY'!$V$9,K112,'ANNUAL SUMMARY'!$L$528)+SUMIFS('ANNUAL SUMMARY'!$AJ$634,Z120,'ANNUAL SUMMARY'!$V$9,K112,'ANNUAL SUMMARY'!$L$586)+SUMIFS('ANNUAL SUMMARY'!$AJ$692,Z120,'ANNUAL SUMMARY'!$V$9,K112,'ANNUAL SUMMARY'!$L$644)+SUMIFS('ANNUAL SUMMARY'!$CG$54,Z120,'ANNUAL SUMMARY'!$V$9,K112,'ANNUAL SUMMARY'!$BI$6)+SUMIFS('ANNUAL SUMMARY'!$CG$112,Z120,'ANNUAL SUMMARY'!$V$9,K112,'ANNUAL SUMMARY'!$BI$64)+SUMIFS('ANNUAL SUMMARY'!$CG$170,Z120,'ANNUAL SUMMARY'!$V$9,K112,'ANNUAL SUMMARY'!$BI$122)+SUMIFS('ANNUAL SUMMARY'!$CG$228,Z120,'ANNUAL SUMMARY'!$V$9,K112,'ANNUAL SUMMARY'!$BI$180)+SUMIFS('ANNUAL SUMMARY'!$CG$286,Z120,'ANNUAL SUMMARY'!$V$9,K112,'ANNUAL SUMMARY'!$BI$238)+SUMIFS('ANNUAL SUMMARY'!$CG$344,Z120,'ANNUAL SUMMARY'!$V$9,K112,'ANNUAL SUMMARY'!$BI$296)+SUMIFS('ANNUAL SUMMARY'!$CG$402,Z120,'ANNUAL SUMMARY'!$V$9,K112,'ANNUAL SUMMARY'!$BI$354)+SUMIFS('ANNUAL SUMMARY'!$CG$460,Z120,'ANNUAL SUMMARY'!$V$9,K112,'ANNUAL SUMMARY'!$BI$412)+SUMIFS('ANNUAL SUMMARY'!$CG$518,Z120,'ANNUAL SUMMARY'!$V$9,K112,'ANNUAL SUMMARY'!$BI$470)+SUMIFS('ANNUAL SUMMARY'!$CG$576,Z120,'ANNUAL SUMMARY'!$V$9,K112,'ANNUAL SUMMARY'!$BI$528)+SUMIFS('ANNUAL SUMMARY'!$CG$634,Z120,'ANNUAL SUMMARY'!$V$9,K112,'ANNUAL SUMMARY'!$BI$586)+SUMIFS('ANNUAL SUMMARY'!$CG$692,Z120,'ANNUAL SUMMARY'!$V$9,K112,'ANNUAL SUMMARY'!$BI$644)+SUMIFS('ANNUAL SUMMARY'!$EF$54,Z120,'ANNUAL SUMMARY'!$V$9,K112,'ANNUAL SUMMARY'!$DH$6)+SUMIFS('ANNUAL SUMMARY'!$EF$112,Z120,'ANNUAL SUMMARY'!$V$9,K112,'ANNUAL SUMMARY'!$DH$64)+SUMIFS('ANNUAL SUMMARY'!$EF$170,Z120,'ANNUAL SUMMARY'!$V$9,K112,'ANNUAL SUMMARY'!$DH$122)+SUMIFS('ANNUAL SUMMARY'!$EF$228,Z120,'ANNUAL SUMMARY'!$V$9,K112,'ANNUAL SUMMARY'!$DH$180)+SUMIFS('ANNUAL SUMMARY'!$EF$286,Z120,'ANNUAL SUMMARY'!$V$9,K112,'ANNUAL SUMMARY'!$DH$238)+SUMIFS('ANNUAL SUMMARY'!$EF$344,Z120,'ANNUAL SUMMARY'!$V$9,K112,'ANNUAL SUMMARY'!$DH$296)+SUMIFS('ANNUAL SUMMARY'!$EF$402,Z120,'ANNUAL SUMMARY'!$V$9,K112,'ANNUAL SUMMARY'!$DH$354)+SUMIFS('ANNUAL SUMMARY'!$EF$460,Z120,'ANNUAL SUMMARY'!$V$9,K112,'ANNUAL SUMMARY'!$DH$412)+SUMIFS('ANNUAL SUMMARY'!$EF$518,Z120,'ANNUAL SUMMARY'!$V$9,K112,'ANNUAL SUMMARY'!$DH$470)+SUMIFS('ANNUAL SUMMARY'!$EF$576,Z120,'ANNUAL SUMMARY'!$V$9,K112,'ANNUAL SUMMARY'!$DH$528)+SUMIFS('ANNUAL SUMMARY'!$EF$634,Z120,'ANNUAL SUMMARY'!$V$9,K112,'ANNUAL SUMMARY'!$DH$586)+SUMIFS('ANNUAL SUMMARY'!$EF$692,Z120,'ANNUAL SUMMARY'!$V$9,K112,'ANNUAL SUMMARY'!$DH$644)+SUMIFS('ANNUAL SUMMARY'!$GC$54,Z120,'ANNUAL SUMMARY'!$V$9,K112,'ANNUAL SUMMARY'!$FE$6)+SUMIFS('ANNUAL SUMMARY'!$GC$112,Z120,'ANNUAL SUMMARY'!$V$9,K112,'ANNUAL SUMMARY'!$FE$64)+SUMIFS('ANNUAL SUMMARY'!$GC$170,Z120,'ANNUAL SUMMARY'!$V$9,K112,'ANNUAL SUMMARY'!$FE$122)+SUMIFS('ANNUAL SUMMARY'!$GC$228,Z120,'ANNUAL SUMMARY'!$V$9,K112,'ANNUAL SUMMARY'!$FE$180)+SUMIFS('ANNUAL SUMMARY'!$GC$286,Z120,'ANNUAL SUMMARY'!$V$9,K112,'ANNUAL SUMMARY'!$FE$238)+SUMIFS('ANNUAL SUMMARY'!$GC$344,Z120,'ANNUAL SUMMARY'!$V$9,K112,'ANNUAL SUMMARY'!$FE$296)+SUMIFS('ANNUAL SUMMARY'!$GC$402,Z120,'ANNUAL SUMMARY'!$V$9,K112,'ANNUAL SUMMARY'!$FE$354)+SUMIFS('ANNUAL SUMMARY'!$GC$460,Z120,'ANNUAL SUMMARY'!$V$9,K112,'ANNUAL SUMMARY'!$FE$412)+SUMIFS('ANNUAL SUMMARY'!$GC$518,Z120,'ANNUAL SUMMARY'!$V$9,K112,'ANNUAL SUMMARY'!$FE$470)+SUMIFS('ANNUAL SUMMARY'!$GC$576,Z120,'ANNUAL SUMMARY'!$V$9,K112,'ANNUAL SUMMARY'!$FE$528)+SUMIFS('ANNUAL SUMMARY'!$GC$634,Z120,'ANNUAL SUMMARY'!$V$9,K112,'ANNUAL SUMMARY'!$FE$586)+SUMIFS('ANNUAL SUMMARY'!$GC$692,Z120,'ANNUAL SUMMARY'!$V$9,K112,'ANNUAL SUMMARY'!$FE$644)</f>
        <v>0</v>
      </c>
      <c r="AJ120" s="727"/>
      <c r="AK120" s="727"/>
      <c r="AL120" s="727"/>
      <c r="AM120" s="727">
        <f>SUMIFS('ANNUAL SUMMARY'!$AN$54,Z120,'ANNUAL SUMMARY'!$V$9,K112,'ANNUAL SUMMARY'!$L$6)+SUMIFS('ANNUAL SUMMARY'!$AN$112,Z120,'ANNUAL SUMMARY'!$V$9,K112,'ANNUAL SUMMARY'!$L$64)+SUMIFS('ANNUAL SUMMARY'!$AN$170,Z120,'ANNUAL SUMMARY'!$V$9,K112,'ANNUAL SUMMARY'!$L$122)+SUMIFS('ANNUAL SUMMARY'!$AN$228,Z120,'ANNUAL SUMMARY'!$V$9,K112,'ANNUAL SUMMARY'!$L$180)+SUMIFS('ANNUAL SUMMARY'!$AN$286,Z120,'ANNUAL SUMMARY'!$V$9,K112,'ANNUAL SUMMARY'!$L$238)+SUMIFS('ANNUAL SUMMARY'!$AN$344,Z120,'ANNUAL SUMMARY'!$V$9,K112,'ANNUAL SUMMARY'!$L$296)+SUMIFS('ANNUAL SUMMARY'!$AN$402,Z120,'ANNUAL SUMMARY'!$V$9,K112,'ANNUAL SUMMARY'!$L$354)+SUMIFS('ANNUAL SUMMARY'!$AN$460,Z120,'ANNUAL SUMMARY'!$V$9,K112,'ANNUAL SUMMARY'!$L$412)+SUMIFS('ANNUAL SUMMARY'!$AN$518,Z120,'ANNUAL SUMMARY'!$V$9,K112,'ANNUAL SUMMARY'!$L$470)+SUMIFS('ANNUAL SUMMARY'!$AN$576,Z120,'ANNUAL SUMMARY'!$V$9,K112,'ANNUAL SUMMARY'!$L$528)+SUMIFS('ANNUAL SUMMARY'!$AN$634,Z120,'ANNUAL SUMMARY'!$V$9,K112,'ANNUAL SUMMARY'!$L$586)+SUMIFS('ANNUAL SUMMARY'!$AN$692,Z120,'ANNUAL SUMMARY'!$V$9,K112,'ANNUAL SUMMARY'!$L$644)+SUMIFS('ANNUAL SUMMARY'!$CK$54,Z120,'ANNUAL SUMMARY'!$V$9,K112,'ANNUAL SUMMARY'!$BI$6)+SUMIFS('ANNUAL SUMMARY'!$CK$112,Z120,'ANNUAL SUMMARY'!$V$9,K112,'ANNUAL SUMMARY'!$BI$64)+SUMIFS('ANNUAL SUMMARY'!$CK$170,Z120,'ANNUAL SUMMARY'!$V$9,K112,'ANNUAL SUMMARY'!$BI$122)+SUMIFS('ANNUAL SUMMARY'!$CK$228,Z120,'ANNUAL SUMMARY'!$V$9,K112,'ANNUAL SUMMARY'!$BI$180)+SUMIFS('ANNUAL SUMMARY'!$CK$286,Z120,'ANNUAL SUMMARY'!$V$9,K112,'ANNUAL SUMMARY'!$BI$238)+SUMIFS('ANNUAL SUMMARY'!$CK$344,Z120,'ANNUAL SUMMARY'!$V$9,K112,'ANNUAL SUMMARY'!$BI$296)+SUMIFS('ANNUAL SUMMARY'!$CK$402,Z120,'ANNUAL SUMMARY'!$V$9,K112,'ANNUAL SUMMARY'!$BI$354)+SUMIFS('ANNUAL SUMMARY'!$CK$460,Z120,'ANNUAL SUMMARY'!$V$9,K112,'ANNUAL SUMMARY'!$BI$412)+SUMIFS('ANNUAL SUMMARY'!$CK$518,Z120,'ANNUAL SUMMARY'!$V$9,K112,'ANNUAL SUMMARY'!$BI$470)+SUMIFS('ANNUAL SUMMARY'!$CK$576,Z120,'ANNUAL SUMMARY'!$V$9,K112,'ANNUAL SUMMARY'!$BI$528)+SUMIFS('ANNUAL SUMMARY'!$CK$634,Z120,'ANNUAL SUMMARY'!$V$9,K112,'ANNUAL SUMMARY'!$BI$586)+SUMIFS('ANNUAL SUMMARY'!$CK$692,Z120,'ANNUAL SUMMARY'!$V$9,K112,'ANNUAL SUMMARY'!$BI$644)+SUMIFS('ANNUAL SUMMARY'!$EJ$54,Z120,'ANNUAL SUMMARY'!$V$9,K112,'ANNUAL SUMMARY'!$DH$6)+SUMIFS('ANNUAL SUMMARY'!$EJ$112,Z120,'ANNUAL SUMMARY'!$V$9,K112,'ANNUAL SUMMARY'!$DH$64)+SUMIFS('ANNUAL SUMMARY'!$EJ$170,Z120,'ANNUAL SUMMARY'!$V$9,K112,'ANNUAL SUMMARY'!$DH$122)+SUMIFS('ANNUAL SUMMARY'!$EJ$228,Z120,'ANNUAL SUMMARY'!$V$9,K112,'ANNUAL SUMMARY'!$DH$180)+SUMIFS('ANNUAL SUMMARY'!$EJ$286,Z120,'ANNUAL SUMMARY'!$V$9,K112,'ANNUAL SUMMARY'!$DH$238)+SUMIFS('ANNUAL SUMMARY'!$EJ$344,Z120,'ANNUAL SUMMARY'!$V$9,K112,'ANNUAL SUMMARY'!$DH$296)+SUMIFS('ANNUAL SUMMARY'!$EJ$402,Z120,'ANNUAL SUMMARY'!$V$9,K112,'ANNUAL SUMMARY'!$DH$354)+SUMIFS('ANNUAL SUMMARY'!$EJ$460,Z120,'ANNUAL SUMMARY'!$V$9,K112,'ANNUAL SUMMARY'!$DH$412)+SUMIFS('ANNUAL SUMMARY'!$EJ$518,Z120,'ANNUAL SUMMARY'!$V$9,K112,'ANNUAL SUMMARY'!$DH$470)+SUMIFS('ANNUAL SUMMARY'!$EJ$576,Z120,'ANNUAL SUMMARY'!$V$9,K112,'ANNUAL SUMMARY'!$DH$528)+SUMIFS('ANNUAL SUMMARY'!$EJ$634,Z120,'ANNUAL SUMMARY'!$V$9,K112,'ANNUAL SUMMARY'!$DH$586)+SUMIFS('ANNUAL SUMMARY'!$EJ$692,Z120,'ANNUAL SUMMARY'!$V$9,K112,'ANNUAL SUMMARY'!$DH$644)+SUMIFS('ANNUAL SUMMARY'!$GG$54,Z120,'ANNUAL SUMMARY'!$V$9,K112,'ANNUAL SUMMARY'!$FE$6)+SUMIFS('ANNUAL SUMMARY'!$GG$112,Z120,'ANNUAL SUMMARY'!$V$9,K112,'ANNUAL SUMMARY'!$FE$64)+SUMIFS('ANNUAL SUMMARY'!$GG$170,Z120,'ANNUAL SUMMARY'!$V$9,K112,'ANNUAL SUMMARY'!$FE$122)+SUMIFS('ANNUAL SUMMARY'!$GG$228,Z120,'ANNUAL SUMMARY'!$V$9,K112,'ANNUAL SUMMARY'!$FE$180)+SUMIFS('ANNUAL SUMMARY'!$GG$286,Z120,'ANNUAL SUMMARY'!$V$9,K112,'ANNUAL SUMMARY'!$FE$238)+SUMIFS('ANNUAL SUMMARY'!$GG$344,Z120,'ANNUAL SUMMARY'!$V$9,K112,'ANNUAL SUMMARY'!$FE$296)+SUMIFS('ANNUAL SUMMARY'!$GG$402,Z120,'ANNUAL SUMMARY'!$V$9,K112,'ANNUAL SUMMARY'!$FE$354)+SUMIFS('ANNUAL SUMMARY'!$GG$460,Z120,'ANNUAL SUMMARY'!$V$9,K112,'ANNUAL SUMMARY'!$FE$412)+SUMIFS('ANNUAL SUMMARY'!$GG$518,Z120,'ANNUAL SUMMARY'!$V$9,K112,'ANNUAL SUMMARY'!$FE$470)+SUMIFS('ANNUAL SUMMARY'!$GG$576,Z120,'ANNUAL SUMMARY'!$V$9,K112,'ANNUAL SUMMARY'!$FE$528)+SUMIFS('ANNUAL SUMMARY'!$GG$634,Z120,'ANNUAL SUMMARY'!$V$9,K112,'ANNUAL SUMMARY'!$FE$586)+SUMIFS('ANNUAL SUMMARY'!$GG$692,Z120,'ANNUAL SUMMARY'!$V$9,K112,'ANNUAL SUMMARY'!$FE$644)</f>
        <v>0</v>
      </c>
      <c r="AN120" s="727"/>
      <c r="AO120" s="727"/>
      <c r="AP120" s="727"/>
      <c r="AQ120" s="728">
        <f>SUMIFS('ANNUAL SUMMARY'!$AR$54,Z120,'ANNUAL SUMMARY'!$V$9,K112,'ANNUAL SUMMARY'!$L$6)+SUMIFS('ANNUAL SUMMARY'!$AR$112,Z120,'ANNUAL SUMMARY'!$V$9,K112,'ANNUAL SUMMARY'!$L$64)+SUMIFS('ANNUAL SUMMARY'!$AR$170,Z120,'ANNUAL SUMMARY'!$V$9,K112,'ANNUAL SUMMARY'!$L$122)+SUMIFS('ANNUAL SUMMARY'!$AR$228,Z120,'ANNUAL SUMMARY'!$V$9,K112,'ANNUAL SUMMARY'!$L$180)+SUMIFS('ANNUAL SUMMARY'!$AR$286,Z120,'ANNUAL SUMMARY'!$V$9,K112,'ANNUAL SUMMARY'!$L$238)+SUMIFS('ANNUAL SUMMARY'!$AR$344,Z120,'ANNUAL SUMMARY'!$V$9,K112,'ANNUAL SUMMARY'!$L$296)+SUMIFS('ANNUAL SUMMARY'!$AR$402,Z120,'ANNUAL SUMMARY'!$V$9,K112,'ANNUAL SUMMARY'!$L$354)+SUMIFS('ANNUAL SUMMARY'!$AR$460,Z120,'ANNUAL SUMMARY'!$V$9,K112,'ANNUAL SUMMARY'!$L$412)+SUMIFS('ANNUAL SUMMARY'!$AR$518,Z120,'ANNUAL SUMMARY'!$V$9,K112,'ANNUAL SUMMARY'!$L$470)+SUMIFS('ANNUAL SUMMARY'!$AR$576,Z120,'ANNUAL SUMMARY'!$V$9,K112,'ANNUAL SUMMARY'!$L$528)+SUMIFS('ANNUAL SUMMARY'!$AR$634,Z120,'ANNUAL SUMMARY'!$V$9,K112,'ANNUAL SUMMARY'!$L$586)+SUMIFS('ANNUAL SUMMARY'!$AR$692,Z120,'ANNUAL SUMMARY'!$V$9,K112,'ANNUAL SUMMARY'!$L$644)+SUMIFS('ANNUAL SUMMARY'!$CO$54,Z120,'ANNUAL SUMMARY'!$V$9,K112,'ANNUAL SUMMARY'!$BI$6)+SUMIFS('ANNUAL SUMMARY'!$CO$112,Z120,'ANNUAL SUMMARY'!$V$9,K112,'ANNUAL SUMMARY'!$BI$64)+SUMIFS('ANNUAL SUMMARY'!$CO$170,Z120,'ANNUAL SUMMARY'!$V$9,K112,'ANNUAL SUMMARY'!$BI$122)+SUMIFS('ANNUAL SUMMARY'!$CO$228,Z120,'ANNUAL SUMMARY'!$V$9,K112,'ANNUAL SUMMARY'!$BI$180)+SUMIFS('ANNUAL SUMMARY'!$CO$286,Z120,'ANNUAL SUMMARY'!$V$9,K112,'ANNUAL SUMMARY'!$BI$238)+SUMIFS('ANNUAL SUMMARY'!$CO$344,Z120,'ANNUAL SUMMARY'!$V$9,K112,'ANNUAL SUMMARY'!$BI$296)+SUMIFS('ANNUAL SUMMARY'!$CO$402,Z120,'ANNUAL SUMMARY'!$V$9,K112,'ANNUAL SUMMARY'!$BI$354)+SUMIFS('ANNUAL SUMMARY'!$CO$460,Z120,'ANNUAL SUMMARY'!$V$9,K112,'ANNUAL SUMMARY'!$BI$412)+SUMIFS('ANNUAL SUMMARY'!$CO$518,Z120,'ANNUAL SUMMARY'!$V$9,K112,'ANNUAL SUMMARY'!$BI$470)+SUMIFS('ANNUAL SUMMARY'!$CO$576,Z120,'ANNUAL SUMMARY'!$V$9,K112,'ANNUAL SUMMARY'!$BI$528)+SUMIFS('ANNUAL SUMMARY'!$CO$634,Z120,'ANNUAL SUMMARY'!$V$9,K112,'ANNUAL SUMMARY'!$BI$586)+SUMIFS('ANNUAL SUMMARY'!$CO$692,Z120,'ANNUAL SUMMARY'!$V$9,K112,'ANNUAL SUMMARY'!$BI$644)+SUMIFS('ANNUAL SUMMARY'!$EN$54,Z120,'ANNUAL SUMMARY'!$V$9,K112,'ANNUAL SUMMARY'!$DH$6)+SUMIFS('ANNUAL SUMMARY'!$EN$112,Z120,'ANNUAL SUMMARY'!$V$9,K112,'ANNUAL SUMMARY'!$DH$64)+SUMIFS('ANNUAL SUMMARY'!$EN$170,Z120,'ANNUAL SUMMARY'!$V$9,K112,'ANNUAL SUMMARY'!$DH$122)+SUMIFS('ANNUAL SUMMARY'!$EN$228,Z120,'ANNUAL SUMMARY'!$V$9,K112,'ANNUAL SUMMARY'!$DH$180)+SUMIFS('ANNUAL SUMMARY'!$EN$286,Z120,'ANNUAL SUMMARY'!$V$9,K112,'ANNUAL SUMMARY'!$DH$238)+SUMIFS('ANNUAL SUMMARY'!$EN$344,Z120,'ANNUAL SUMMARY'!$V$9,K112,'ANNUAL SUMMARY'!$DH$296)+SUMIFS('ANNUAL SUMMARY'!$EN$402,Z120,'ANNUAL SUMMARY'!$V$9,K112,'ANNUAL SUMMARY'!$DH$354)+SUMIFS('ANNUAL SUMMARY'!$EN$460,Z120,'ANNUAL SUMMARY'!$V$9,K112,'ANNUAL SUMMARY'!$DH$412)+SUMIFS('ANNUAL SUMMARY'!$EN$518,Z120,'ANNUAL SUMMARY'!$V$9,K112,'ANNUAL SUMMARY'!$DH$470)+SUMIFS('ANNUAL SUMMARY'!$EN$576,Z120,'ANNUAL SUMMARY'!$V$9,K112,'ANNUAL SUMMARY'!$DH$528)+SUMIFS('ANNUAL SUMMARY'!$EN$634,Z120,'ANNUAL SUMMARY'!$V$9,K112,'ANNUAL SUMMARY'!$DH$586)+SUMIFS('ANNUAL SUMMARY'!$EN$692,Z120,'ANNUAL SUMMARY'!$V$9,K112,'ANNUAL SUMMARY'!$DH$644)+SUMIFS('ANNUAL SUMMARY'!$GK$54,Z120,'ANNUAL SUMMARY'!$V$9,K112,'ANNUAL SUMMARY'!$FE$6)+SUMIFS('ANNUAL SUMMARY'!$GK$112,Z120,'ANNUAL SUMMARY'!$V$9,K112,'ANNUAL SUMMARY'!$FE$64)+SUMIFS('ANNUAL SUMMARY'!$GK$170,Z120,'ANNUAL SUMMARY'!$V$9,K112,'ANNUAL SUMMARY'!$FE$122)+SUMIFS('ANNUAL SUMMARY'!$GK$228,Z120,'ANNUAL SUMMARY'!$V$9,K112,'ANNUAL SUMMARY'!$FE$180)+SUMIFS('ANNUAL SUMMARY'!$GK$286,Z120,'ANNUAL SUMMARY'!$V$9,K112,'ANNUAL SUMMARY'!$FE$238)+SUMIFS('ANNUAL SUMMARY'!$GK$344,Z120,'ANNUAL SUMMARY'!$V$9,K112,'ANNUAL SUMMARY'!$FE$296)+SUMIFS('ANNUAL SUMMARY'!$GK$402,Z120,'ANNUAL SUMMARY'!$V$9,K112,'ANNUAL SUMMARY'!$FE$354)+SUMIFS('ANNUAL SUMMARY'!$GK$460,Z120,'ANNUAL SUMMARY'!$V$9,K112,'ANNUAL SUMMARY'!$FE$412)+SUMIFS('ANNUAL SUMMARY'!$GK$518,Z120,'ANNUAL SUMMARY'!$V$9,K112,'ANNUAL SUMMARY'!$FE$470)+SUMIFS('ANNUAL SUMMARY'!$GK$576,Z120,'ANNUAL SUMMARY'!$V$9,K112,'ANNUAL SUMMARY'!$FE$528)+SUMIFS('ANNUAL SUMMARY'!$GK$634,Z120,'ANNUAL SUMMARY'!$V$9,K112,'ANNUAL SUMMARY'!$FE$586)+SUMIFS('ANNUAL SUMMARY'!$GK$692,Z120,'ANNUAL SUMMARY'!$V$9,K112,'ANNUAL SUMMARY'!$FE$644)</f>
        <v>0</v>
      </c>
      <c r="AR120" s="728"/>
      <c r="AS120" s="728"/>
      <c r="AT120" s="728">
        <f>SUMIFS('ANNUAL SUMMARY'!$AU$54,Z120,'ANNUAL SUMMARY'!$V$9,K112,'ANNUAL SUMMARY'!$L$6)+SUMIFS('ANNUAL SUMMARY'!$AU$112,Z120,'ANNUAL SUMMARY'!$V$9,K112,'ANNUAL SUMMARY'!$L$64)+SUMIFS('ANNUAL SUMMARY'!$AU$170,Z120,'ANNUAL SUMMARY'!$V$9,K112,'ANNUAL SUMMARY'!$L$122)+SUMIFS('ANNUAL SUMMARY'!$AU$228,Z120,'ANNUAL SUMMARY'!$V$9,K112,'ANNUAL SUMMARY'!$L$180)+SUMIFS('ANNUAL SUMMARY'!$AU$286,Z120,'ANNUAL SUMMARY'!$V$9,K112,'ANNUAL SUMMARY'!$L$238)+SUMIFS('ANNUAL SUMMARY'!$AU$344,Z120,'ANNUAL SUMMARY'!$V$9,K112,'ANNUAL SUMMARY'!$L$296)+SUMIFS('ANNUAL SUMMARY'!$AU$402,Z120,'ANNUAL SUMMARY'!$V$9,K112,'ANNUAL SUMMARY'!$L$354)+SUMIFS('ANNUAL SUMMARY'!$AU$460,Z120,'ANNUAL SUMMARY'!$V$9,K112,'ANNUAL SUMMARY'!$L$412)+SUMIFS('ANNUAL SUMMARY'!$AU$518,Z120,'ANNUAL SUMMARY'!$V$9,K112,'ANNUAL SUMMARY'!$L$470)+SUMIFS('ANNUAL SUMMARY'!$AU$576,Z120,'ANNUAL SUMMARY'!$V$9,K112,'ANNUAL SUMMARY'!$L$528)+SUMIFS('ANNUAL SUMMARY'!$AU$634,Z120,'ANNUAL SUMMARY'!$V$9,K112,'ANNUAL SUMMARY'!$L$586)+SUMIFS('ANNUAL SUMMARY'!$AU$692,Z120,'ANNUAL SUMMARY'!$V$9,K112,'ANNUAL SUMMARY'!$L$644)+SUMIFS('ANNUAL SUMMARY'!$CR$54,Z120,'ANNUAL SUMMARY'!$V$9,K112,'ANNUAL SUMMARY'!$BI$6)+SUMIFS('ANNUAL SUMMARY'!$CR$112,Z120,'ANNUAL SUMMARY'!$V$9,K112,'ANNUAL SUMMARY'!$BI$64)+SUMIFS('ANNUAL SUMMARY'!$CR$170,Z120,'ANNUAL SUMMARY'!$V$9,K112,'ANNUAL SUMMARY'!$BI$122)+SUMIFS('ANNUAL SUMMARY'!$CR$228,Z120,'ANNUAL SUMMARY'!$V$9,K112,'ANNUAL SUMMARY'!$BI$180)+SUMIFS('ANNUAL SUMMARY'!$CR$286,Z120,'ANNUAL SUMMARY'!$V$9,K112,'ANNUAL SUMMARY'!$BI$238)+SUMIFS('ANNUAL SUMMARY'!$CR$344,Z120,'ANNUAL SUMMARY'!$V$9,K112,'ANNUAL SUMMARY'!$BI$296)+SUMIFS('ANNUAL SUMMARY'!$CR$402,Z120,'ANNUAL SUMMARY'!$V$9,K112,'ANNUAL SUMMARY'!$BI$354)+SUMIFS('ANNUAL SUMMARY'!$CR$460,Z120,'ANNUAL SUMMARY'!$V$9,K112,'ANNUAL SUMMARY'!$BI$412)+SUMIFS('ANNUAL SUMMARY'!$CR$518,Z120,'ANNUAL SUMMARY'!$V$9,K112,'ANNUAL SUMMARY'!$BI$470)+SUMIFS('ANNUAL SUMMARY'!$CR$576,Z120,'ANNUAL SUMMARY'!$V$9,K112,'ANNUAL SUMMARY'!$BI$528)+SUMIFS('ANNUAL SUMMARY'!$CR$634,Z120,'ANNUAL SUMMARY'!$V$9,K112,'ANNUAL SUMMARY'!$BI$586)+SUMIFS('ANNUAL SUMMARY'!$CR$692,Z120,'ANNUAL SUMMARY'!$V$9,K112,'ANNUAL SUMMARY'!$BI$644)+SUMIFS('ANNUAL SUMMARY'!$EQ$54,Z120,'ANNUAL SUMMARY'!$V$9,K112,'ANNUAL SUMMARY'!$DH$6)+SUMIFS('ANNUAL SUMMARY'!$EQ$112,Z120,'ANNUAL SUMMARY'!$V$9,K112,'ANNUAL SUMMARY'!$DH$64)+SUMIFS('ANNUAL SUMMARY'!$EQ$170,Z120,'ANNUAL SUMMARY'!$V$9,K112,'ANNUAL SUMMARY'!$DH$122)+SUMIFS('ANNUAL SUMMARY'!$EQ$228,Z120,'ANNUAL SUMMARY'!$V$9,K112,'ANNUAL SUMMARY'!$DH$180)+SUMIFS('ANNUAL SUMMARY'!$EQ$286,Z120,'ANNUAL SUMMARY'!$V$9,K112,'ANNUAL SUMMARY'!$DH$238)+SUMIFS('ANNUAL SUMMARY'!$EQ$344,Z120,'ANNUAL SUMMARY'!$V$9,K112,'ANNUAL SUMMARY'!$DH$296)+SUMIFS('ANNUAL SUMMARY'!$EQ$402,Z120,'ANNUAL SUMMARY'!$V$9,K112,'ANNUAL SUMMARY'!$DH$354)+SUMIFS('ANNUAL SUMMARY'!$EQ$460,Z120,'ANNUAL SUMMARY'!$V$9,K112,'ANNUAL SUMMARY'!$DH$412)+SUMIFS('ANNUAL SUMMARY'!$EQ$518,Z120,'ANNUAL SUMMARY'!$V$9,K112,'ANNUAL SUMMARY'!$DH$470)+SUMIFS('ANNUAL SUMMARY'!$EQ$576,Z120,'ANNUAL SUMMARY'!$V$9,K112,'ANNUAL SUMMARY'!$DH$528)+SUMIFS('ANNUAL SUMMARY'!$EQ$634,Z120,'ANNUAL SUMMARY'!$V$9,K112,'ANNUAL SUMMARY'!$DH$586)+SUMIFS('ANNUAL SUMMARY'!$EQ$692,Z120,'ANNUAL SUMMARY'!$V$9,K112,'ANNUAL SUMMARY'!$DH$644)+SUMIFS('ANNUAL SUMMARY'!$GN$54,Z120,'ANNUAL SUMMARY'!$V$9,K112,'ANNUAL SUMMARY'!$FE$6)+SUMIFS('ANNUAL SUMMARY'!$GN$112,Z120,'ANNUAL SUMMARY'!$V$9,K112,'ANNUAL SUMMARY'!$FE$64)+SUMIFS('ANNUAL SUMMARY'!$GN$170,Z120,'ANNUAL SUMMARY'!$V$9,K112,'ANNUAL SUMMARY'!$FE$122)+SUMIFS('ANNUAL SUMMARY'!$GN$228,Z120,'ANNUAL SUMMARY'!$V$9,K112,'ANNUAL SUMMARY'!$FE$180)+SUMIFS('ANNUAL SUMMARY'!$GN$286,Z120,'ANNUAL SUMMARY'!$V$9,K112,'ANNUAL SUMMARY'!$FE$238)+SUMIFS('ANNUAL SUMMARY'!$GN$344,Z120,'ANNUAL SUMMARY'!$V$9,K112,'ANNUAL SUMMARY'!$FE$296)+SUMIFS('ANNUAL SUMMARY'!$GN$402,Z120,'ANNUAL SUMMARY'!$V$9,K112,'ANNUAL SUMMARY'!$FE$354)+SUMIFS('ANNUAL SUMMARY'!$GN$460,Z120,'ANNUAL SUMMARY'!$V$9,K112,'ANNUAL SUMMARY'!$FE$412)+SUMIFS('ANNUAL SUMMARY'!$GN$518,Z120,'ANNUAL SUMMARY'!$V$9,K112,'ANNUAL SUMMARY'!$FE$470)+SUMIFS('ANNUAL SUMMARY'!$GN$576,Z120,'ANNUAL SUMMARY'!$V$9,K112,'ANNUAL SUMMARY'!$FE$528)+SUMIFS('ANNUAL SUMMARY'!$GN$634,Z120,'ANNUAL SUMMARY'!$V$9,K112,'ANNUAL SUMMARY'!$FE$586)+SUMIFS('ANNUAL SUMMARY'!$GN$692,Z120,'ANNUAL SUMMARY'!$V$9,K112,'ANNUAL SUMMARY'!$FE$644)</f>
        <v>0</v>
      </c>
      <c r="AU120" s="728"/>
      <c r="AV120" s="1260"/>
      <c r="AW120" s="1263"/>
      <c r="AX120" s="154"/>
      <c r="AY120" s="824" t="str">
        <f>'ANNUAL SUMMARY'!$C$18</f>
        <v>NO. FLIGHTS</v>
      </c>
      <c r="AZ120" s="825"/>
      <c r="BA120" s="825"/>
      <c r="BB120" s="825"/>
      <c r="BC120" s="825"/>
      <c r="BD120" s="825"/>
      <c r="BE120" s="826"/>
      <c r="BF120" s="803">
        <f>SUMIF('ANNUAL SUMMARY'!$FE$622,BH112,'ANNUAL SUMMARY'!$FC$634)+SUMIF('ANNUAL SUMMARY'!$DH$622,BH112,'ANNUAL SUMMARY'!$DF$634)+SUMIF('ANNUAL SUMMARY'!$BI$622,BH112,'ANNUAL SUMMARY'!$BG$634)+SUMIF('ANNUAL SUMMARY'!$L$622,BH112,'ANNUAL SUMMARY'!$J$634)+SUMIF('ANNUAL SUMMARY'!$FE$566,BH112,'ANNUAL SUMMARY'!$FC$578)+SUMIF('ANNUAL SUMMARY'!$DH$566,BH112,'ANNUAL SUMMARY'!$DF$578)+SUMIF('ANNUAL SUMMARY'!$BI$566,BH112,'ANNUAL SUMMARY'!$BG$578)+SUMIF('ANNUAL SUMMARY'!$L$566,BH112,'ANNUAL SUMMARY'!$J$578)+SUMIF('ANNUAL SUMMARY'!$FE$510,BH112,'ANNUAL SUMMARY'!$FC$522)+SUMIF('ANNUAL SUMMARY'!$DH$510,BH112,'ANNUAL SUMMARY'!$DF$522)+SUMIF('ANNUAL SUMMARY'!$BI$510,BH112,'ANNUAL SUMMARY'!$BG$522)+SUMIF('ANNUAL SUMMARY'!$L$510,BH112,'ANNUAL SUMMARY'!$J$522)+SUMIF('ANNUAL SUMMARY'!$FE$454,BH112,'ANNUAL SUMMARY'!$FC$466)+SUMIF('ANNUAL SUMMARY'!$DH$454,BH112,'ANNUAL SUMMARY'!$DF$466)+SUMIF('ANNUAL SUMMARY'!$BI$454,BH112,'ANNUAL SUMMARY'!$BG$466)+SUMIF('ANNUAL SUMMARY'!$L$454,BH112,'ANNUAL SUMMARY'!$J$466)+SUMIF('ANNUAL SUMMARY'!$FE$398,BH112,'ANNUAL SUMMARY'!$FC$410)+SUMIF('ANNUAL SUMMARY'!$DH$398,BH112,'ANNUAL SUMMARY'!$DF$410)+SUMIF('ANNUAL SUMMARY'!$BI$398,BH112,'ANNUAL SUMMARY'!$BG$410)+SUMIF('ANNUAL SUMMARY'!$L$398,BH112,'ANNUAL SUMMARY'!$J$410)+SUMIF('ANNUAL SUMMARY'!$FE$342,BH112,'ANNUAL SUMMARY'!$FC$354)+SUMIF('ANNUAL SUMMARY'!$DH$342,BH112,'ANNUAL SUMMARY'!$DF$354)+SUMIF('ANNUAL SUMMARY'!$BI$342,BH112,'ANNUAL SUMMARY'!$BG$354)+SUMIF('ANNUAL SUMMARY'!$L$342,BH112,'ANNUAL SUMMARY'!$J$354)+SUMIF('ANNUAL SUMMARY'!$FE$286,BH112,'ANNUAL SUMMARY'!$FC$298)+SUMIF('ANNUAL SUMMARY'!$DH$286,BH112,'ANNUAL SUMMARY'!$DF$298)+SUMIF('ANNUAL SUMMARY'!$BI$286,BH112,'ANNUAL SUMMARY'!$BG$298)+SUMIF('ANNUAL SUMMARY'!$L$286,BH112,'ANNUAL SUMMARY'!$J$298)+SUMIF('ANNUAL SUMMARY'!$FE$230,BH112,'ANNUAL SUMMARY'!$FC$242)+SUMIF('ANNUAL SUMMARY'!$DH$230,BH112,'ANNUAL SUMMARY'!$DF$242)+SUMIF('ANNUAL SUMMARY'!$BI$230,BH112,'ANNUAL SUMMARY'!$BG$242)+SUMIF('ANNUAL SUMMARY'!$L$230,BH112,'ANNUAL SUMMARY'!$J$242)+SUMIF('ANNUAL SUMMARY'!$FE$174,BH112,'ANNUAL SUMMARY'!$FC$186)+SUMIF('ANNUAL SUMMARY'!$DH$174,BH112,'ANNUAL SUMMARY'!$DF$186)+SUMIF('ANNUAL SUMMARY'!$BI$174,BH112,'ANNUAL SUMMARY'!$BG$186)+SUMIF('ANNUAL SUMMARY'!$L$174,BH112,'ANNUAL SUMMARY'!$J$186)+SUMIF('ANNUAL SUMMARY'!$FE$118,BH112,'ANNUAL SUMMARY'!$FC$130)+SUMIF('ANNUAL SUMMARY'!$DH$118,BH112,'ANNUAL SUMMARY'!$DF$130)+SUMIF('ANNUAL SUMMARY'!$BI$118,BH112,'ANNUAL SUMMARY'!$BG$130)+SUMIF('ANNUAL SUMMARY'!$L$118,BH112,'ANNUAL SUMMARY'!$J$130)+SUMIF('ANNUAL SUMMARY'!$FE$62,BH112,'ANNUAL SUMMARY'!$FC$74)+SUMIF('ANNUAL SUMMARY'!$DH$62,BH112,'ANNUAL SUMMARY'!$DF$74)+SUMIF('ANNUAL SUMMARY'!$BI$62,BH112,'ANNUAL SUMMARY'!$BG$74)+SUMIF('ANNUAL SUMMARY'!$L$62,BH112,'ANNUAL SUMMARY'!$J$74)+SUMIF('ANNUAL SUMMARY'!$FE$6,BH112,'ANNUAL SUMMARY'!$FC$18)+SUMIF('ANNUAL SUMMARY'!$DH$6,BH112,'ANNUAL SUMMARY'!$DF$18)+SUMIF('ANNUAL SUMMARY'!$BI$6,BH112,'ANNUAL SUMMARY'!$BG$18)+SUMIF('ANNUAL SUMMARY'!$L$6,BH112,'ANNUAL SUMMARY'!$J$18)+SUMIF('PREVIOUS LOGS'!$K$6,BH112,'PREVIOUS LOGS'!$B$12)+SUMIF('PREVIOUS LOGS'!$K$59,$K$6,'PREVIOUS LOGS'!$B$65)+SUMIF('PREVIOUS LOGS'!$K$112,BH112,'PREVIOUS LOGS'!$B$118)+SUMIF('PREVIOUS LOGS'!$K$165,BH112,'PREVIOUS LOGS'!$B$171)+SUMIF('PREVIOUS LOGS'!$K$218,BH112,'PREVIOUS LOGS'!$B$224)+SUMIF('PREVIOUS LOGS'!$K$271,BH112,'PREVIOUS LOGS'!$B$277)+SUMIF('PREVIOUS LOGS'!$K$324,BH112,'PREVIOUS LOGS'!$B$330)+SUMIF('PREVIOUS LOGS'!$BH$6,BH112,'PREVIOUS LOGS'!$AY$12)+SUMIF('PREVIOUS LOGS'!$BH$59,$K$6,'PREVIOUS LOGS'!$AY$65)+SUMIF('PREVIOUS LOGS'!$BH$112,BH112,'PREVIOUS LOGS'!$AY$118)+SUMIF('PREVIOUS LOGS'!$BH$165,BH112,'PREVIOUS LOGS'!$AY$171)+SUMIF('PREVIOUS LOGS'!$BH$218,BH112,'PREVIOUS LOGS'!$AY$224)+SUMIF('PREVIOUS LOGS'!$BH$271,BH112,'PREVIOUS LOGS'!$AY$277)+SUMIF('PREVIOUS LOGS'!$BH$324,BH112,'PREVIOUS LOGS'!$AY$330)+SUMIF('PREVIOUS LOGS'!$DF$6,BH112,'PREVIOUS LOGS'!$CW$12)+SUMIF('PREVIOUS LOGS'!$DF$59,$K$6,'PREVIOUS LOGS'!$CW$65)+SUMIF('PREVIOUS LOGS'!$DF$112,BH112,'PREVIOUS LOGS'!$CW$118)+SUMIF('PREVIOUS LOGS'!$DF$165,BH112,'PREVIOUS LOGS'!$CW$171)+SUMIF('PREVIOUS LOGS'!$DF$218,BH112,'PREVIOUS LOGS'!$CW$224)+SUMIF('PREVIOUS LOGS'!$DF$271,BH112,'PREVIOUS LOGS'!$CW$277)+SUMIF('PREVIOUS LOGS'!$DF$324,BH112,'PREVIOUS LOGS'!$CW$330)+SUMIF('PREVIOUS LOGS'!$FC$6,BH112,'PREVIOUS LOGS'!$ET$12)+SUMIF('PREVIOUS LOGS'!$FC$59,$K$6,'PREVIOUS LOGS'!$ET$65)+SUMIF('PREVIOUS LOGS'!$FC$112,BH112,'PREVIOUS LOGS'!$ET$118)+SUMIF('PREVIOUS LOGS'!$FC$165,BH112,'PREVIOUS LOGS'!$ET$171)+SUMIF('PREVIOUS LOGS'!$FC$218,BH112,'PREVIOUS LOGS'!$ET$224)+SUMIF('PREVIOUS LOGS'!$FC$271,BH112,'PREVIOUS LOGS'!$ET$277)+SUMIF('PREVIOUS LOGS'!$FC$324,BH112,'PREVIOUS LOGS'!$ET$330)</f>
        <v>0</v>
      </c>
      <c r="BG120" s="705"/>
      <c r="BH120" s="705"/>
      <c r="BI120" s="804"/>
      <c r="BJ120" s="637"/>
      <c r="BK120" s="695" t="str">
        <f>'ANNUAL SUMMARY'!$O$18</f>
        <v>DAY</v>
      </c>
      <c r="BL120" s="696"/>
      <c r="BM120" s="696"/>
      <c r="BN120" s="696"/>
      <c r="BO120" s="696" t="e">
        <f>SUMIF('ANNUAL SUMMARY'!$L$6,BH112,'ANNUAL SUMMARY'!$T$18)+SUMIF('ANNUAL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SUMMARY'!#REF!)+SUMIF(#REF!,BH112,#REF!)+SUMIF(#REF!,BH112,#REF!)+SUMIF(#REF!,BH112,#REF!)+SUMIF(#REF!,BH112,#REF!)+SUMIF(#REF!,BH112,#REF!)+SUMIF(#REF!,BH112,#REF!)+SUMIF(#REF!,BH112,#REF!)+SUMIF(#REF!,BH112,#REF!)</f>
        <v>#REF!</v>
      </c>
      <c r="BP120" s="697">
        <f>SUMIF('ANNUAL SUMMARY'!$FE$622,BH112,'ANNUAL SUMMARY'!$FM$634)+SUMIF('ANNUAL SUMMARY'!$DH$622,BH112,'ANNUAL SUMMARY'!$DP$634)+SUMIF('ANNUAL SUMMARY'!$BI$622,BH112,'ANNUAL SUMMARY'!$BQ$634)+SUMIF('ANNUAL SUMMARY'!$L$622,BH112,'ANNUAL SUMMARY'!$T$634)+SUMIF('ANNUAL SUMMARY'!$FE$566,BH112,'ANNUAL SUMMARY'!$FM$578)+SUMIF('ANNUAL SUMMARY'!$DH$566,BH112,'ANNUAL SUMMARY'!$DP$578)+SUMIF('ANNUAL SUMMARY'!$BI$566,BH112,'ANNUAL SUMMARY'!$BQ$578)+SUMIF('ANNUAL SUMMARY'!$L$566,BH112,'ANNUAL SUMMARY'!$T$578)+SUMIF('ANNUAL SUMMARY'!$FE$510,BH112,'ANNUAL SUMMARY'!$FM$522)+SUMIF('ANNUAL SUMMARY'!$DH$510,BH112,'ANNUAL SUMMARY'!$DP$522)+SUMIF('ANNUAL SUMMARY'!$BI$510,BH112,'ANNUAL SUMMARY'!$BQ$522)+SUMIF('ANNUAL SUMMARY'!$L$510,BH112,'ANNUAL SUMMARY'!$T$522)+SUMIF('ANNUAL SUMMARY'!$FE$454,BH112,'ANNUAL SUMMARY'!$FM$466)+SUMIF('ANNUAL SUMMARY'!$DH$454,BH112,'ANNUAL SUMMARY'!$DP$466)+SUMIF('ANNUAL SUMMARY'!$BI$454,BH112,'ANNUAL SUMMARY'!$BQ$466)+SUMIF('ANNUAL SUMMARY'!$L$454,BH112,'ANNUAL SUMMARY'!$T$466)+SUMIF('ANNUAL SUMMARY'!$FE$398,BH112,'ANNUAL SUMMARY'!$FM$410)+SUMIF('ANNUAL SUMMARY'!$DH$398,BH112,'ANNUAL SUMMARY'!$DP$410)+SUMIF('ANNUAL SUMMARY'!$BI$398,BH112,'ANNUAL SUMMARY'!$BQ$410)+SUMIF('ANNUAL SUMMARY'!$L$398,BH112,'ANNUAL SUMMARY'!$T$410)+SUMIF('ANNUAL SUMMARY'!$FE$342,BH112,'ANNUAL SUMMARY'!$FM$354)+SUMIF('ANNUAL SUMMARY'!$DH$342,BH112,'ANNUAL SUMMARY'!$DP$354)+SUMIF('ANNUAL SUMMARY'!$BI$342,BH112,'ANNUAL SUMMARY'!$BQ$354)+SUMIF('ANNUAL SUMMARY'!$L$342,BH112,'ANNUAL SUMMARY'!$T$354)+SUMIF('ANNUAL SUMMARY'!$FE$286,BH112,'ANNUAL SUMMARY'!$FM$298)+SUMIF('ANNUAL SUMMARY'!$DH$286,BH112,'ANNUAL SUMMARY'!$DP$298)+SUMIF('ANNUAL SUMMARY'!$BI$286,BH112,'ANNUAL SUMMARY'!$BQ$298)+SUMIF('ANNUAL SUMMARY'!$L$286,BH112,'ANNUAL SUMMARY'!$T$298)+SUMIF('ANNUAL SUMMARY'!$FE$230,BH112,'ANNUAL SUMMARY'!$FM$242)+SUMIF('ANNUAL SUMMARY'!$DH$230,BH112,'ANNUAL SUMMARY'!$DP$242)+SUMIF('ANNUAL SUMMARY'!$BI$230,BH112,'ANNUAL SUMMARY'!$BQ$242)+SUMIF('ANNUAL SUMMARY'!$L$230,BH112,'ANNUAL SUMMARY'!$T$242)+SUMIF('ANNUAL SUMMARY'!$FE$174,BH112,'ANNUAL SUMMARY'!$FM$186)+SUMIF('ANNUAL SUMMARY'!$DH$174,BH112,'ANNUAL SUMMARY'!$DP$186)+SUMIF('ANNUAL SUMMARY'!$BI$174,BH112,'ANNUAL SUMMARY'!$BQ$186)+SUMIF('ANNUAL SUMMARY'!$L$174,BH112,'ANNUAL SUMMARY'!$T$186)+SUMIF('ANNUAL SUMMARY'!$FE$118,BH112,'ANNUAL SUMMARY'!$FM$130)+SUMIF('ANNUAL SUMMARY'!$DH$118,BH112,'ANNUAL SUMMARY'!$DP$130)+SUMIF('ANNUAL SUMMARY'!$BI$118,BH112,'ANNUAL SUMMARY'!$BQ$130)+SUMIF('ANNUAL SUMMARY'!$L$118,BH112,'ANNUAL SUMMARY'!$T$130)+SUMIF('ANNUAL SUMMARY'!$FE$62,BH112,'ANNUAL SUMMARY'!$FM$74)+SUMIF('ANNUAL SUMMARY'!$DH$62,BH112,'ANNUAL SUMMARY'!$DP$74)+SUMIF('ANNUAL SUMMARY'!$BI$62,BH112,'ANNUAL SUMMARY'!$BQ$74)+SUMIF('ANNUAL SUMMARY'!$L$62,BH112,'ANNUAL SUMMARY'!$T$74)+SUMIF('ANNUAL SUMMARY'!$FE$6,BH112,'ANNUAL SUMMARY'!$FM$18)+SUMIF('ANNUAL SUMMARY'!$DH$6,BH112,'ANNUAL SUMMARY'!$DP$18)+SUMIF('ANNUAL SUMMARY'!$BI$6,BH112,'ANNUAL SUMMARY'!$BQ$18)+SUMIF('ANNUAL SUMMARY'!$L$6,BH112,'ANNUAL SUMMARY'!$T$18)+SUMIF('PREVIOUS LOGS'!$K$6,BH112,'PREVIOUS LOGS'!$S$14)+SUMIF('PREVIOUS LOGS'!$K$59,$K$6,'PREVIOUS LOGS'!$S$67)+SUMIF('PREVIOUS LOGS'!$K$112,BH112,'PREVIOUS LOGS'!$S$120)+SUMIF('PREVIOUS LOGS'!$K$165,BH112,'PREVIOUS LOGS'!$S$173)+SUMIF('PREVIOUS LOGS'!$K$218,BH112,'PREVIOUS LOGS'!$S$226)+SUMIF('PREVIOUS LOGS'!$K$271,BH112,'PREVIOUS LOGS'!$S$279)+SUMIF('PREVIOUS LOGS'!$K$324,BH112,'PREVIOUS LOGS'!$S$332)+SUMIF('PREVIOUS LOGS'!$BH$6,BH112,'PREVIOUS LOGS'!$BP$14)+SUMIF('PREVIOUS LOGS'!$BH$59,$K$6,'PREVIOUS LOGS'!$BP$67)+SUMIF('PREVIOUS LOGS'!$BH$112,BH112,'PREVIOUS LOGS'!$BP$120)+SUMIF('PREVIOUS LOGS'!$BH$165,BH112,'PREVIOUS LOGS'!$BP$173)+SUMIF('PREVIOUS LOGS'!$BH$218,BH112,'PREVIOUS LOGS'!$BP$226)+SUMIF('PREVIOUS LOGS'!$BH$271,BH112,'PREVIOUS LOGS'!$BP$279)+SUMIF('PREVIOUS LOGS'!$BH$324,BH112,'PREVIOUS LOGS'!$BP$332)+SUMIF('PREVIOUS LOGS'!$DF$6,BH112,'PREVIOUS LOGS'!$DN$14)+SUMIF('PREVIOUS LOGS'!$DF$59,$K$6,'PREVIOUS LOGS'!$DN$67)+SUMIF('PREVIOUS LOGS'!$DF$112,BH112,'PREVIOUS LOGS'!$DN$120)+SUMIF('PREVIOUS LOGS'!$DF$165,BH112,'PREVIOUS LOGS'!$DN$173)+SUMIF('PREVIOUS LOGS'!$DF$218,BH112,'PREVIOUS LOGS'!$DN$226)+SUMIF('PREVIOUS LOGS'!$DF$271,BH112,'PREVIOUS LOGS'!$DN$279)+SUMIF('PREVIOUS LOGS'!$DF$324,BH112,'PREVIOUS LOGS'!$DN$332)+SUMIF('PREVIOUS LOGS'!$FC$6,BH112,'PREVIOUS LOGS'!$FK$14)+SUMIF('PREVIOUS LOGS'!$FC$59,$K$6,'PREVIOUS LOGS'!$FK$67)+SUMIF('PREVIOUS LOGS'!$FC$112,BH112,'PREVIOUS LOGS'!$FK$120)+SUMIF('PREVIOUS LOGS'!$FC$165,BH112,'PREVIOUS LOGS'!$FK$173)+SUMIF('PREVIOUS LOGS'!$FC$218,BH112,'PREVIOUS LOGS'!$FK$226)+SUMIF('PREVIOUS LOGS'!$FC$271,BH112,'PREVIOUS LOGS'!$FK$279)+SUMIF('PREVIOUS LOGS'!$FC$324,BH112,'PREVIOUS LOGS'!$FK$332)</f>
        <v>0</v>
      </c>
      <c r="BQ120" s="697"/>
      <c r="BR120" s="697"/>
      <c r="BS120" s="697"/>
      <c r="BT120" s="697"/>
      <c r="BU120" s="697"/>
      <c r="BV120" s="15"/>
      <c r="BW120" s="812">
        <f>IF(BW118=0," ",BW118+1)</f>
        <v>2023</v>
      </c>
      <c r="BX120" s="813"/>
      <c r="BY120" s="813"/>
      <c r="BZ120" s="813"/>
      <c r="CA120" s="813"/>
      <c r="CB120" s="1118">
        <f>SUMIFS('ANNUAL SUMMARY'!$AF$54,BW120,'ANNUAL SUMMARY'!$V$9,BH112,'ANNUAL SUMMARY'!$L$6)+SUMIFS('ANNUAL SUMMARY'!$AF$112,BW120,'ANNUAL SUMMARY'!$V$9,BH112,'ANNUAL SUMMARY'!$L$64)+SUMIFS('ANNUAL SUMMARY'!$AF$170,BW120,'ANNUAL SUMMARY'!$V$9,BH112,'ANNUAL SUMMARY'!$L$122)+SUMIFS('ANNUAL SUMMARY'!$AF$228,BW120,'ANNUAL SUMMARY'!$V$9,BH112,'ANNUAL SUMMARY'!$L$180)+SUMIFS('ANNUAL SUMMARY'!$AF$286,BW120,'ANNUAL SUMMARY'!$V$9,BH112,'ANNUAL SUMMARY'!$L$238)+SUMIFS('ANNUAL SUMMARY'!$AF$344,BW120,'ANNUAL SUMMARY'!$V$9,BH112,'ANNUAL SUMMARY'!$L$296)+SUMIFS('ANNUAL SUMMARY'!$AF$402,BW120,'ANNUAL SUMMARY'!$V$9,BH112,'ANNUAL SUMMARY'!$L$354)+SUMIFS('ANNUAL SUMMARY'!$AF$460,BW120,'ANNUAL SUMMARY'!$V$9,BH112,'ANNUAL SUMMARY'!$L$412)+SUMIFS('ANNUAL SUMMARY'!$AF$518,BW120,'ANNUAL SUMMARY'!$V$9,BH112,'ANNUAL SUMMARY'!$L$470)+SUMIFS('ANNUAL SUMMARY'!$AF$576,BW120,'ANNUAL SUMMARY'!$V$9,BH112,'ANNUAL SUMMARY'!$L$528)+SUMIFS('ANNUAL SUMMARY'!$AF$634,BW120,'ANNUAL SUMMARY'!$V$9,BH112,'ANNUAL SUMMARY'!$L$586)+SUMIFS('ANNUAL SUMMARY'!$AF$692,BW120,'ANNUAL SUMMARY'!$V$9,BH112,'ANNUAL SUMMARY'!$L$644)+SUMIFS('ANNUAL SUMMARY'!$CC$54,BW120,'ANNUAL SUMMARY'!$V$9,BH112,'ANNUAL SUMMARY'!$BI$6)+SUMIFS('ANNUAL SUMMARY'!$CC$112,BW120,'ANNUAL SUMMARY'!$V$9,BH112,'ANNUAL SUMMARY'!$BI$64)+SUMIFS('ANNUAL SUMMARY'!$CC$170,BW120,'ANNUAL SUMMARY'!$V$9,BH112,'ANNUAL SUMMARY'!$BI$122)+SUMIFS('ANNUAL SUMMARY'!$CC$228,BW120,'ANNUAL SUMMARY'!$V$9,BH112,'ANNUAL SUMMARY'!$BI$180)+SUMIFS('ANNUAL SUMMARY'!$CC$286,BW120,'ANNUAL SUMMARY'!$V$9,BH112,'ANNUAL SUMMARY'!$BI$238)+SUMIFS('ANNUAL SUMMARY'!$CC$344,BW120,'ANNUAL SUMMARY'!$V$9,BH112,'ANNUAL SUMMARY'!$BI$296)+SUMIFS('ANNUAL SUMMARY'!$CC$402,BW120,'ANNUAL SUMMARY'!$V$9,BH112,'ANNUAL SUMMARY'!$BI$354)+SUMIFS('ANNUAL SUMMARY'!$CC$460,BW120,'ANNUAL SUMMARY'!$V$9,BH112,'ANNUAL SUMMARY'!$BI$412)+SUMIFS('ANNUAL SUMMARY'!$CC$518,BW120,'ANNUAL SUMMARY'!$V$9,BH112,'ANNUAL SUMMARY'!$BI$470)+SUMIFS('ANNUAL SUMMARY'!$CC$576,BW120,'ANNUAL SUMMARY'!$V$9,BH112,'ANNUAL SUMMARY'!$BI$528)+SUMIFS('ANNUAL SUMMARY'!$CC$634,BW120,'ANNUAL SUMMARY'!$V$9,BH112,'ANNUAL SUMMARY'!$BI$586)+SUMIFS('ANNUAL SUMMARY'!$CC$692,BW120,'ANNUAL SUMMARY'!$V$9,BH112,'ANNUAL SUMMARY'!$BI$644)+SUMIFS('ANNUAL SUMMARY'!$EB$54,BW120,'ANNUAL SUMMARY'!$V$9,BH112,'ANNUAL SUMMARY'!$DH$6)+SUMIFS('ANNUAL SUMMARY'!$EB$112,BW120,'ANNUAL SUMMARY'!$V$9,BH112,'ANNUAL SUMMARY'!$DH$64)+SUMIFS('ANNUAL SUMMARY'!$EB$170,BW120,'ANNUAL SUMMARY'!$V$9,BH112,'ANNUAL SUMMARY'!$DH$122)+SUMIFS('ANNUAL SUMMARY'!$EB$228,BW120,'ANNUAL SUMMARY'!$V$9,BH112,'ANNUAL SUMMARY'!$DH$180)+SUMIFS('ANNUAL SUMMARY'!$EB$286,BW120,'ANNUAL SUMMARY'!$V$9,BH112,'ANNUAL SUMMARY'!$DH$238)+SUMIFS('ANNUAL SUMMARY'!$EB$344,BW120,'ANNUAL SUMMARY'!$V$9,BH112,'ANNUAL SUMMARY'!$DH$296)+SUMIFS('ANNUAL SUMMARY'!$EB$402,BW120,'ANNUAL SUMMARY'!$V$9,BH112,'ANNUAL SUMMARY'!$DH$354)+SUMIFS('ANNUAL SUMMARY'!$EB$460,BW120,'ANNUAL SUMMARY'!$V$9,BH112,'ANNUAL SUMMARY'!$DH$412)+SUMIFS('ANNUAL SUMMARY'!$EB$518,BW120,'ANNUAL SUMMARY'!$V$9,BH112,'ANNUAL SUMMARY'!$DH$470)+SUMIFS('ANNUAL SUMMARY'!$EB$576,BW120,'ANNUAL SUMMARY'!$V$9,BH112,'ANNUAL SUMMARY'!$DH$528)+SUMIFS('ANNUAL SUMMARY'!$EB$634,BW120,'ANNUAL SUMMARY'!$V$9,BH112,'ANNUAL SUMMARY'!$DH$586)+SUMIFS('ANNUAL SUMMARY'!$EB$692,BW120,'ANNUAL SUMMARY'!$V$9,BH112,'ANNUAL SUMMARY'!$DH$644)+SUMIFS('ANNUAL SUMMARY'!$FY$54,BW120,'ANNUAL SUMMARY'!$V$9,BH112,'ANNUAL SUMMARY'!$FE$6)+SUMIFS('ANNUAL SUMMARY'!$FY$112,BW120,'ANNUAL SUMMARY'!$V$9,BH112,'ANNUAL SUMMARY'!$FE$64)+SUMIFS('ANNUAL SUMMARY'!$FY$170,BW120,'ANNUAL SUMMARY'!$V$9,BH112,'ANNUAL SUMMARY'!$FE$122)+SUMIFS('ANNUAL SUMMARY'!$FY$228,BW120,'ANNUAL SUMMARY'!$V$9,BH112,'ANNUAL SUMMARY'!$FE$180)+SUMIFS('ANNUAL SUMMARY'!$FY$286,BW120,'ANNUAL SUMMARY'!$V$9,BH112,'ANNUAL SUMMARY'!$FE$238)+SUMIFS('ANNUAL SUMMARY'!$FY$344,BW120,'ANNUAL SUMMARY'!$V$9,BH112,'ANNUAL SUMMARY'!$FE$296)+SUMIFS('ANNUAL SUMMARY'!$FY$402,BW120,'ANNUAL SUMMARY'!$V$9,BH112,'ANNUAL SUMMARY'!$FE$354)+SUMIFS('ANNUAL SUMMARY'!$FY$460,BW120,'ANNUAL SUMMARY'!$V$9,BH112,'ANNUAL SUMMARY'!$FE$412)+SUMIFS('ANNUAL SUMMARY'!$FY$518,BW120,'ANNUAL SUMMARY'!$V$9,BH112,'ANNUAL SUMMARY'!$FE$470)+SUMIFS('ANNUAL SUMMARY'!$FY$576,BW120,'ANNUAL SUMMARY'!$V$9,BH112,'ANNUAL SUMMARY'!$FE$528)+SUMIFS('ANNUAL SUMMARY'!$FY$634,BW120,'ANNUAL SUMMARY'!$V$9,BH112,'ANNUAL SUMMARY'!$FE$586)+SUMIFS('ANNUAL SUMMARY'!$FY$692,BW120,'ANNUAL SUMMARY'!$V$9,BH112,'ANNUAL SUMMARY'!$FE$644)</f>
        <v>0</v>
      </c>
      <c r="CC120" s="727"/>
      <c r="CD120" s="727"/>
      <c r="CE120" s="727"/>
      <c r="CF120" s="727">
        <f>SUMIFS('ANNUAL SUMMARY'!$AJ$54,BW120,'ANNUAL SUMMARY'!$V$9,BH112,'ANNUAL SUMMARY'!$L$6)+SUMIFS('ANNUAL SUMMARY'!$AJ$112,BW120,'ANNUAL SUMMARY'!$V$9,BH112,'ANNUAL SUMMARY'!$L$64)+SUMIFS('ANNUAL SUMMARY'!$AJ$170,BW120,'ANNUAL SUMMARY'!$V$9,BH112,'ANNUAL SUMMARY'!$L$122)+SUMIFS('ANNUAL SUMMARY'!$AJ$228,BW120,'ANNUAL SUMMARY'!$V$9,BH112,'ANNUAL SUMMARY'!$L$180)+SUMIFS('ANNUAL SUMMARY'!$AJ$286,BW120,'ANNUAL SUMMARY'!$V$9,BH112,'ANNUAL SUMMARY'!$L$238)+SUMIFS('ANNUAL SUMMARY'!$AJ$344,BW120,'ANNUAL SUMMARY'!$V$9,BH112,'ANNUAL SUMMARY'!$L$296)+SUMIFS('ANNUAL SUMMARY'!$AJ$402,BW120,'ANNUAL SUMMARY'!$V$9,BH112,'ANNUAL SUMMARY'!$L$354)+SUMIFS('ANNUAL SUMMARY'!$AJ$460,BW120,'ANNUAL SUMMARY'!$V$9,BH112,'ANNUAL SUMMARY'!$L$412)+SUMIFS('ANNUAL SUMMARY'!$AJ$518,BW120,'ANNUAL SUMMARY'!$V$9,BH112,'ANNUAL SUMMARY'!$L$470)+SUMIFS('ANNUAL SUMMARY'!$AJ$576,BW120,'ANNUAL SUMMARY'!$V$9,BH112,'ANNUAL SUMMARY'!$L$528)+SUMIFS('ANNUAL SUMMARY'!$AJ$634,BW120,'ANNUAL SUMMARY'!$V$9,BH112,'ANNUAL SUMMARY'!$L$586)+SUMIFS('ANNUAL SUMMARY'!$AJ$692,BW120,'ANNUAL SUMMARY'!$V$9,BH112,'ANNUAL SUMMARY'!$L$644)+SUMIFS('ANNUAL SUMMARY'!$CG$54,BW120,'ANNUAL SUMMARY'!$V$9,BH112,'ANNUAL SUMMARY'!$BI$6)+SUMIFS('ANNUAL SUMMARY'!$CG$112,BW120,'ANNUAL SUMMARY'!$V$9,BH112,'ANNUAL SUMMARY'!$BI$64)+SUMIFS('ANNUAL SUMMARY'!$CG$170,BW120,'ANNUAL SUMMARY'!$V$9,BH112,'ANNUAL SUMMARY'!$BI$122)+SUMIFS('ANNUAL SUMMARY'!$CG$228,BW120,'ANNUAL SUMMARY'!$V$9,BH112,'ANNUAL SUMMARY'!$BI$180)+SUMIFS('ANNUAL SUMMARY'!$CG$286,BW120,'ANNUAL SUMMARY'!$V$9,BH112,'ANNUAL SUMMARY'!$BI$238)+SUMIFS('ANNUAL SUMMARY'!$CG$344,BW120,'ANNUAL SUMMARY'!$V$9,BH112,'ANNUAL SUMMARY'!$BI$296)+SUMIFS('ANNUAL SUMMARY'!$CG$402,BW120,'ANNUAL SUMMARY'!$V$9,BH112,'ANNUAL SUMMARY'!$BI$354)+SUMIFS('ANNUAL SUMMARY'!$CG$460,BW120,'ANNUAL SUMMARY'!$V$9,BH112,'ANNUAL SUMMARY'!$BI$412)+SUMIFS('ANNUAL SUMMARY'!$CG$518,BW120,'ANNUAL SUMMARY'!$V$9,BH112,'ANNUAL SUMMARY'!$BI$470)+SUMIFS('ANNUAL SUMMARY'!$CG$576,BW120,'ANNUAL SUMMARY'!$V$9,BH112,'ANNUAL SUMMARY'!$BI$528)+SUMIFS('ANNUAL SUMMARY'!$CG$634,BW120,'ANNUAL SUMMARY'!$V$9,BH112,'ANNUAL SUMMARY'!$BI$586)+SUMIFS('ANNUAL SUMMARY'!$CG$692,BW120,'ANNUAL SUMMARY'!$V$9,BH112,'ANNUAL SUMMARY'!$BI$644)+SUMIFS('ANNUAL SUMMARY'!$EF$54,BW120,'ANNUAL SUMMARY'!$V$9,BH112,'ANNUAL SUMMARY'!$DH$6)+SUMIFS('ANNUAL SUMMARY'!$EF$112,BW120,'ANNUAL SUMMARY'!$V$9,BH112,'ANNUAL SUMMARY'!$DH$64)+SUMIFS('ANNUAL SUMMARY'!$EF$170,BW120,'ANNUAL SUMMARY'!$V$9,BH112,'ANNUAL SUMMARY'!$DH$122)+SUMIFS('ANNUAL SUMMARY'!$EF$228,BW120,'ANNUAL SUMMARY'!$V$9,BH112,'ANNUAL SUMMARY'!$DH$180)+SUMIFS('ANNUAL SUMMARY'!$EF$286,BW120,'ANNUAL SUMMARY'!$V$9,BH112,'ANNUAL SUMMARY'!$DH$238)+SUMIFS('ANNUAL SUMMARY'!$EF$344,BW120,'ANNUAL SUMMARY'!$V$9,BH112,'ANNUAL SUMMARY'!$DH$296)+SUMIFS('ANNUAL SUMMARY'!$EF$402,BW120,'ANNUAL SUMMARY'!$V$9,BH112,'ANNUAL SUMMARY'!$DH$354)+SUMIFS('ANNUAL SUMMARY'!$EF$460,BW120,'ANNUAL SUMMARY'!$V$9,BH112,'ANNUAL SUMMARY'!$DH$412)+SUMIFS('ANNUAL SUMMARY'!$EF$518,BW120,'ANNUAL SUMMARY'!$V$9,BH112,'ANNUAL SUMMARY'!$DH$470)+SUMIFS('ANNUAL SUMMARY'!$EF$576,BW120,'ANNUAL SUMMARY'!$V$9,BH112,'ANNUAL SUMMARY'!$DH$528)+SUMIFS('ANNUAL SUMMARY'!$EF$634,BW120,'ANNUAL SUMMARY'!$V$9,BH112,'ANNUAL SUMMARY'!$DH$586)+SUMIFS('ANNUAL SUMMARY'!$EF$692,BW120,'ANNUAL SUMMARY'!$V$9,BH112,'ANNUAL SUMMARY'!$DH$644)+SUMIFS('ANNUAL SUMMARY'!$GC$54,BW120,'ANNUAL SUMMARY'!$V$9,BH112,'ANNUAL SUMMARY'!$FE$6)+SUMIFS('ANNUAL SUMMARY'!$GC$112,BW120,'ANNUAL SUMMARY'!$V$9,BH112,'ANNUAL SUMMARY'!$FE$64)+SUMIFS('ANNUAL SUMMARY'!$GC$170,BW120,'ANNUAL SUMMARY'!$V$9,BH112,'ANNUAL SUMMARY'!$FE$122)+SUMIFS('ANNUAL SUMMARY'!$GC$228,BW120,'ANNUAL SUMMARY'!$V$9,BH112,'ANNUAL SUMMARY'!$FE$180)+SUMIFS('ANNUAL SUMMARY'!$GC$286,BW120,'ANNUAL SUMMARY'!$V$9,BH112,'ANNUAL SUMMARY'!$FE$238)+SUMIFS('ANNUAL SUMMARY'!$GC$344,BW120,'ANNUAL SUMMARY'!$V$9,BH112,'ANNUAL SUMMARY'!$FE$296)+SUMIFS('ANNUAL SUMMARY'!$GC$402,BW120,'ANNUAL SUMMARY'!$V$9,BH112,'ANNUAL SUMMARY'!$FE$354)+SUMIFS('ANNUAL SUMMARY'!$GC$460,BW120,'ANNUAL SUMMARY'!$V$9,BH112,'ANNUAL SUMMARY'!$FE$412)+SUMIFS('ANNUAL SUMMARY'!$GC$518,BW120,'ANNUAL SUMMARY'!$V$9,BH112,'ANNUAL SUMMARY'!$FE$470)+SUMIFS('ANNUAL SUMMARY'!$GC$576,BW120,'ANNUAL SUMMARY'!$V$9,BH112,'ANNUAL SUMMARY'!$FE$528)+SUMIFS('ANNUAL SUMMARY'!$GC$634,BW120,'ANNUAL SUMMARY'!$V$9,BH112,'ANNUAL SUMMARY'!$FE$586)+SUMIFS('ANNUAL SUMMARY'!$GC$692,BW120,'ANNUAL SUMMARY'!$V$9,BH112,'ANNUAL SUMMARY'!$FE$644)</f>
        <v>0</v>
      </c>
      <c r="CG120" s="727"/>
      <c r="CH120" s="727"/>
      <c r="CI120" s="727"/>
      <c r="CJ120" s="727">
        <f>SUMIFS('ANNUAL SUMMARY'!$AN$54,BW120,'ANNUAL SUMMARY'!$V$9,BH112,'ANNUAL SUMMARY'!$L$6)+SUMIFS('ANNUAL SUMMARY'!$AN$112,BW120,'ANNUAL SUMMARY'!$V$9,BH112,'ANNUAL SUMMARY'!$L$64)+SUMIFS('ANNUAL SUMMARY'!$AN$170,BW120,'ANNUAL SUMMARY'!$V$9,BH112,'ANNUAL SUMMARY'!$L$122)+SUMIFS('ANNUAL SUMMARY'!$AN$228,BW120,'ANNUAL SUMMARY'!$V$9,BH112,'ANNUAL SUMMARY'!$L$180)+SUMIFS('ANNUAL SUMMARY'!$AN$286,BW120,'ANNUAL SUMMARY'!$V$9,BH112,'ANNUAL SUMMARY'!$L$238)+SUMIFS('ANNUAL SUMMARY'!$AN$344,BW120,'ANNUAL SUMMARY'!$V$9,BH112,'ANNUAL SUMMARY'!$L$296)+SUMIFS('ANNUAL SUMMARY'!$AN$402,BW120,'ANNUAL SUMMARY'!$V$9,BH112,'ANNUAL SUMMARY'!$L$354)+SUMIFS('ANNUAL SUMMARY'!$AN$460,BW120,'ANNUAL SUMMARY'!$V$9,BH112,'ANNUAL SUMMARY'!$L$412)+SUMIFS('ANNUAL SUMMARY'!$AN$518,BW120,'ANNUAL SUMMARY'!$V$9,BH112,'ANNUAL SUMMARY'!$L$470)+SUMIFS('ANNUAL SUMMARY'!$AN$576,BW120,'ANNUAL SUMMARY'!$V$9,BH112,'ANNUAL SUMMARY'!$L$528)+SUMIFS('ANNUAL SUMMARY'!$AN$634,BW120,'ANNUAL SUMMARY'!$V$9,BH112,'ANNUAL SUMMARY'!$L$586)+SUMIFS('ANNUAL SUMMARY'!$AN$692,BW120,'ANNUAL SUMMARY'!$V$9,BH112,'ANNUAL SUMMARY'!$L$644)+SUMIFS('ANNUAL SUMMARY'!$CK$54,BW120,'ANNUAL SUMMARY'!$V$9,BH112,'ANNUAL SUMMARY'!$BI$6)+SUMIFS('ANNUAL SUMMARY'!$CK$112,BW120,'ANNUAL SUMMARY'!$V$9,BH112,'ANNUAL SUMMARY'!$BI$64)+SUMIFS('ANNUAL SUMMARY'!$CK$170,BW120,'ANNUAL SUMMARY'!$V$9,BH112,'ANNUAL SUMMARY'!$BI$122)+SUMIFS('ANNUAL SUMMARY'!$CK$228,BW120,'ANNUAL SUMMARY'!$V$9,BH112,'ANNUAL SUMMARY'!$BI$180)+SUMIFS('ANNUAL SUMMARY'!$CK$286,BW120,'ANNUAL SUMMARY'!$V$9,BH112,'ANNUAL SUMMARY'!$BI$238)+SUMIFS('ANNUAL SUMMARY'!$CK$344,BW120,'ANNUAL SUMMARY'!$V$9,BH112,'ANNUAL SUMMARY'!$BI$296)+SUMIFS('ANNUAL SUMMARY'!$CK$402,BW120,'ANNUAL SUMMARY'!$V$9,BH112,'ANNUAL SUMMARY'!$BI$354)+SUMIFS('ANNUAL SUMMARY'!$CK$460,BW120,'ANNUAL SUMMARY'!$V$9,BH112,'ANNUAL SUMMARY'!$BI$412)+SUMIFS('ANNUAL SUMMARY'!$CK$518,BW120,'ANNUAL SUMMARY'!$V$9,BH112,'ANNUAL SUMMARY'!$BI$470)+SUMIFS('ANNUAL SUMMARY'!$CK$576,BW120,'ANNUAL SUMMARY'!$V$9,BH112,'ANNUAL SUMMARY'!$BI$528)+SUMIFS('ANNUAL SUMMARY'!$CK$634,BW120,'ANNUAL SUMMARY'!$V$9,BH112,'ANNUAL SUMMARY'!$BI$586)+SUMIFS('ANNUAL SUMMARY'!$CK$692,BW120,'ANNUAL SUMMARY'!$V$9,BH112,'ANNUAL SUMMARY'!$BI$644)+SUMIFS('ANNUAL SUMMARY'!$EJ$54,BW120,'ANNUAL SUMMARY'!$V$9,BH112,'ANNUAL SUMMARY'!$DH$6)+SUMIFS('ANNUAL SUMMARY'!$EJ$112,BW120,'ANNUAL SUMMARY'!$V$9,BH112,'ANNUAL SUMMARY'!$DH$64)+SUMIFS('ANNUAL SUMMARY'!$EJ$170,BW120,'ANNUAL SUMMARY'!$V$9,BH112,'ANNUAL SUMMARY'!$DH$122)+SUMIFS('ANNUAL SUMMARY'!$EJ$228,BW120,'ANNUAL SUMMARY'!$V$9,BH112,'ANNUAL SUMMARY'!$DH$180)+SUMIFS('ANNUAL SUMMARY'!$EJ$286,BW120,'ANNUAL SUMMARY'!$V$9,BH112,'ANNUAL SUMMARY'!$DH$238)+SUMIFS('ANNUAL SUMMARY'!$EJ$344,BW120,'ANNUAL SUMMARY'!$V$9,BH112,'ANNUAL SUMMARY'!$DH$296)+SUMIFS('ANNUAL SUMMARY'!$EJ$402,BW120,'ANNUAL SUMMARY'!$V$9,BH112,'ANNUAL SUMMARY'!$DH$354)+SUMIFS('ANNUAL SUMMARY'!$EJ$460,BW120,'ANNUAL SUMMARY'!$V$9,BH112,'ANNUAL SUMMARY'!$DH$412)+SUMIFS('ANNUAL SUMMARY'!$EJ$518,BW120,'ANNUAL SUMMARY'!$V$9,BH112,'ANNUAL SUMMARY'!$DH$470)+SUMIFS('ANNUAL SUMMARY'!$EJ$576,BW120,'ANNUAL SUMMARY'!$V$9,BH112,'ANNUAL SUMMARY'!$DH$528)+SUMIFS('ANNUAL SUMMARY'!$EJ$634,BW120,'ANNUAL SUMMARY'!$V$9,BH112,'ANNUAL SUMMARY'!$DH$586)+SUMIFS('ANNUAL SUMMARY'!$EJ$692,BW120,'ANNUAL SUMMARY'!$V$9,BH112,'ANNUAL SUMMARY'!$DH$644)+SUMIFS('ANNUAL SUMMARY'!$GG$54,BW120,'ANNUAL SUMMARY'!$V$9,BH112,'ANNUAL SUMMARY'!$FE$6)+SUMIFS('ANNUAL SUMMARY'!$GG$112,BW120,'ANNUAL SUMMARY'!$V$9,BH112,'ANNUAL SUMMARY'!$FE$64)+SUMIFS('ANNUAL SUMMARY'!$GG$170,BW120,'ANNUAL SUMMARY'!$V$9,BH112,'ANNUAL SUMMARY'!$FE$122)+SUMIFS('ANNUAL SUMMARY'!$GG$228,BW120,'ANNUAL SUMMARY'!$V$9,BH112,'ANNUAL SUMMARY'!$FE$180)+SUMIFS('ANNUAL SUMMARY'!$GG$286,BW120,'ANNUAL SUMMARY'!$V$9,BH112,'ANNUAL SUMMARY'!$FE$238)+SUMIFS('ANNUAL SUMMARY'!$GG$344,BW120,'ANNUAL SUMMARY'!$V$9,BH112,'ANNUAL SUMMARY'!$FE$296)+SUMIFS('ANNUAL SUMMARY'!$GG$402,BW120,'ANNUAL SUMMARY'!$V$9,BH112,'ANNUAL SUMMARY'!$FE$354)+SUMIFS('ANNUAL SUMMARY'!$GG$460,BW120,'ANNUAL SUMMARY'!$V$9,BH112,'ANNUAL SUMMARY'!$FE$412)+SUMIFS('ANNUAL SUMMARY'!$GG$518,BW120,'ANNUAL SUMMARY'!$V$9,BH112,'ANNUAL SUMMARY'!$FE$470)+SUMIFS('ANNUAL SUMMARY'!$GG$576,BW120,'ANNUAL SUMMARY'!$V$9,BH112,'ANNUAL SUMMARY'!$FE$528)+SUMIFS('ANNUAL SUMMARY'!$GG$634,BW120,'ANNUAL SUMMARY'!$V$9,BH112,'ANNUAL SUMMARY'!$FE$586)+SUMIFS('ANNUAL SUMMARY'!$GG$692,BW120,'ANNUAL SUMMARY'!$V$9,BH112,'ANNUAL SUMMARY'!$FE$644)</f>
        <v>0</v>
      </c>
      <c r="CK120" s="727"/>
      <c r="CL120" s="727"/>
      <c r="CM120" s="727"/>
      <c r="CN120" s="728">
        <f>SUMIFS('ANNUAL SUMMARY'!$AR$54,BW120,'ANNUAL SUMMARY'!$V$9,BH112,'ANNUAL SUMMARY'!$L$6)+SUMIFS('ANNUAL SUMMARY'!$AR$112,BW120,'ANNUAL SUMMARY'!$V$9,BH112,'ANNUAL SUMMARY'!$L$64)+SUMIFS('ANNUAL SUMMARY'!$AR$170,BW120,'ANNUAL SUMMARY'!$V$9,BH112,'ANNUAL SUMMARY'!$L$122)+SUMIFS('ANNUAL SUMMARY'!$AR$228,BW120,'ANNUAL SUMMARY'!$V$9,BH112,'ANNUAL SUMMARY'!$L$180)+SUMIFS('ANNUAL SUMMARY'!$AR$286,BW120,'ANNUAL SUMMARY'!$V$9,BH112,'ANNUAL SUMMARY'!$L$238)+SUMIFS('ANNUAL SUMMARY'!$AR$344,BW120,'ANNUAL SUMMARY'!$V$9,BH112,'ANNUAL SUMMARY'!$L$296)+SUMIFS('ANNUAL SUMMARY'!$AR$402,BW120,'ANNUAL SUMMARY'!$V$9,BH112,'ANNUAL SUMMARY'!$L$354)+SUMIFS('ANNUAL SUMMARY'!$AR$460,BW120,'ANNUAL SUMMARY'!$V$9,BH112,'ANNUAL SUMMARY'!$L$412)+SUMIFS('ANNUAL SUMMARY'!$AR$518,BW120,'ANNUAL SUMMARY'!$V$9,BH112,'ANNUAL SUMMARY'!$L$470)+SUMIFS('ANNUAL SUMMARY'!$AR$576,BW120,'ANNUAL SUMMARY'!$V$9,BH112,'ANNUAL SUMMARY'!$L$528)+SUMIFS('ANNUAL SUMMARY'!$AR$634,BW120,'ANNUAL SUMMARY'!$V$9,BH112,'ANNUAL SUMMARY'!$L$586)+SUMIFS('ANNUAL SUMMARY'!$AR$692,BW120,'ANNUAL SUMMARY'!$V$9,BH112,'ANNUAL SUMMARY'!$L$644)+SUMIFS('ANNUAL SUMMARY'!$CO$54,BW120,'ANNUAL SUMMARY'!$V$9,BH112,'ANNUAL SUMMARY'!$BI$6)+SUMIFS('ANNUAL SUMMARY'!$CO$112,BW120,'ANNUAL SUMMARY'!$V$9,BH112,'ANNUAL SUMMARY'!$BI$64)+SUMIFS('ANNUAL SUMMARY'!$CO$170,BW120,'ANNUAL SUMMARY'!$V$9,BH112,'ANNUAL SUMMARY'!$BI$122)+SUMIFS('ANNUAL SUMMARY'!$CO$228,BW120,'ANNUAL SUMMARY'!$V$9,BH112,'ANNUAL SUMMARY'!$BI$180)+SUMIFS('ANNUAL SUMMARY'!$CO$286,BW120,'ANNUAL SUMMARY'!$V$9,BH112,'ANNUAL SUMMARY'!$BI$238)+SUMIFS('ANNUAL SUMMARY'!$CO$344,BW120,'ANNUAL SUMMARY'!$V$9,BH112,'ANNUAL SUMMARY'!$BI$296)+SUMIFS('ANNUAL SUMMARY'!$CO$402,BW120,'ANNUAL SUMMARY'!$V$9,BH112,'ANNUAL SUMMARY'!$BI$354)+SUMIFS('ANNUAL SUMMARY'!$CO$460,BW120,'ANNUAL SUMMARY'!$V$9,BH112,'ANNUAL SUMMARY'!$BI$412)+SUMIFS('ANNUAL SUMMARY'!$CO$518,BW120,'ANNUAL SUMMARY'!$V$9,BH112,'ANNUAL SUMMARY'!$BI$470)+SUMIFS('ANNUAL SUMMARY'!$CO$576,BW120,'ANNUAL SUMMARY'!$V$9,BH112,'ANNUAL SUMMARY'!$BI$528)+SUMIFS('ANNUAL SUMMARY'!$CO$634,BW120,'ANNUAL SUMMARY'!$V$9,BH112,'ANNUAL SUMMARY'!$BI$586)+SUMIFS('ANNUAL SUMMARY'!$CO$692,BW120,'ANNUAL SUMMARY'!$V$9,BH112,'ANNUAL SUMMARY'!$BI$644)+SUMIFS('ANNUAL SUMMARY'!$EN$54,BW120,'ANNUAL SUMMARY'!$V$9,BH112,'ANNUAL SUMMARY'!$DH$6)+SUMIFS('ANNUAL SUMMARY'!$EN$112,BW120,'ANNUAL SUMMARY'!$V$9,BH112,'ANNUAL SUMMARY'!$DH$64)+SUMIFS('ANNUAL SUMMARY'!$EN$170,BW120,'ANNUAL SUMMARY'!$V$9,BH112,'ANNUAL SUMMARY'!$DH$122)+SUMIFS('ANNUAL SUMMARY'!$EN$228,BW120,'ANNUAL SUMMARY'!$V$9,BH112,'ANNUAL SUMMARY'!$DH$180)+SUMIFS('ANNUAL SUMMARY'!$EN$286,BW120,'ANNUAL SUMMARY'!$V$9,BH112,'ANNUAL SUMMARY'!$DH$238)+SUMIFS('ANNUAL SUMMARY'!$EN$344,BW120,'ANNUAL SUMMARY'!$V$9,BH112,'ANNUAL SUMMARY'!$DH$296)+SUMIFS('ANNUAL SUMMARY'!$EN$402,BW120,'ANNUAL SUMMARY'!$V$9,BH112,'ANNUAL SUMMARY'!$DH$354)+SUMIFS('ANNUAL SUMMARY'!$EN$460,BW120,'ANNUAL SUMMARY'!$V$9,BH112,'ANNUAL SUMMARY'!$DH$412)+SUMIFS('ANNUAL SUMMARY'!$EN$518,BW120,'ANNUAL SUMMARY'!$V$9,BH112,'ANNUAL SUMMARY'!$DH$470)+SUMIFS('ANNUAL SUMMARY'!$EN$576,BW120,'ANNUAL SUMMARY'!$V$9,BH112,'ANNUAL SUMMARY'!$DH$528)+SUMIFS('ANNUAL SUMMARY'!$EN$634,BW120,'ANNUAL SUMMARY'!$V$9,BH112,'ANNUAL SUMMARY'!$DH$586)+SUMIFS('ANNUAL SUMMARY'!$EN$692,BW120,'ANNUAL SUMMARY'!$V$9,BH112,'ANNUAL SUMMARY'!$DH$644)+SUMIFS('ANNUAL SUMMARY'!$GK$54,BW120,'ANNUAL SUMMARY'!$V$9,BH112,'ANNUAL SUMMARY'!$FE$6)+SUMIFS('ANNUAL SUMMARY'!$GK$112,BW120,'ANNUAL SUMMARY'!$V$9,BH112,'ANNUAL SUMMARY'!$FE$64)+SUMIFS('ANNUAL SUMMARY'!$GK$170,BW120,'ANNUAL SUMMARY'!$V$9,BH112,'ANNUAL SUMMARY'!$FE$122)+SUMIFS('ANNUAL SUMMARY'!$GK$228,BW120,'ANNUAL SUMMARY'!$V$9,BH112,'ANNUAL SUMMARY'!$FE$180)+SUMIFS('ANNUAL SUMMARY'!$GK$286,BW120,'ANNUAL SUMMARY'!$V$9,BH112,'ANNUAL SUMMARY'!$FE$238)+SUMIFS('ANNUAL SUMMARY'!$GK$344,BW120,'ANNUAL SUMMARY'!$V$9,BH112,'ANNUAL SUMMARY'!$FE$296)+SUMIFS('ANNUAL SUMMARY'!$GK$402,BW120,'ANNUAL SUMMARY'!$V$9,BH112,'ANNUAL SUMMARY'!$FE$354)+SUMIFS('ANNUAL SUMMARY'!$GK$460,BW120,'ANNUAL SUMMARY'!$V$9,BH112,'ANNUAL SUMMARY'!$FE$412)+SUMIFS('ANNUAL SUMMARY'!$GK$518,BW120,'ANNUAL SUMMARY'!$V$9,BH112,'ANNUAL SUMMARY'!$FE$470)+SUMIFS('ANNUAL SUMMARY'!$GK$576,BW120,'ANNUAL SUMMARY'!$V$9,BH112,'ANNUAL SUMMARY'!$FE$528)+SUMIFS('ANNUAL SUMMARY'!$GK$634,BW120,'ANNUAL SUMMARY'!$V$9,BH112,'ANNUAL SUMMARY'!$FE$586)+SUMIFS('ANNUAL SUMMARY'!$GK$692,BW120,'ANNUAL SUMMARY'!$V$9,BH112,'ANNUAL SUMMARY'!$FE$644)</f>
        <v>0</v>
      </c>
      <c r="CO120" s="728"/>
      <c r="CP120" s="728"/>
      <c r="CQ120" s="728">
        <f>SUMIFS('ANNUAL SUMMARY'!$AU$54,BW120,'ANNUAL SUMMARY'!$V$9,BH112,'ANNUAL SUMMARY'!$L$6)+SUMIFS('ANNUAL SUMMARY'!$AU$112,BW120,'ANNUAL SUMMARY'!$V$9,BH112,'ANNUAL SUMMARY'!$L$64)+SUMIFS('ANNUAL SUMMARY'!$AU$170,BW120,'ANNUAL SUMMARY'!$V$9,BH112,'ANNUAL SUMMARY'!$L$122)+SUMIFS('ANNUAL SUMMARY'!$AU$228,BW120,'ANNUAL SUMMARY'!$V$9,BH112,'ANNUAL SUMMARY'!$L$180)+SUMIFS('ANNUAL SUMMARY'!$AU$286,BW120,'ANNUAL SUMMARY'!$V$9,BH112,'ANNUAL SUMMARY'!$L$238)+SUMIFS('ANNUAL SUMMARY'!$AU$344,BW120,'ANNUAL SUMMARY'!$V$9,BH112,'ANNUAL SUMMARY'!$L$296)+SUMIFS('ANNUAL SUMMARY'!$AU$402,BW120,'ANNUAL SUMMARY'!$V$9,BH112,'ANNUAL SUMMARY'!$L$354)+SUMIFS('ANNUAL SUMMARY'!$AU$460,BW120,'ANNUAL SUMMARY'!$V$9,BH112,'ANNUAL SUMMARY'!$L$412)+SUMIFS('ANNUAL SUMMARY'!$AU$518,BW120,'ANNUAL SUMMARY'!$V$9,BH112,'ANNUAL SUMMARY'!$L$470)+SUMIFS('ANNUAL SUMMARY'!$AU$576,BW120,'ANNUAL SUMMARY'!$V$9,BH112,'ANNUAL SUMMARY'!$L$528)+SUMIFS('ANNUAL SUMMARY'!$AU$634,BW120,'ANNUAL SUMMARY'!$V$9,BH112,'ANNUAL SUMMARY'!$L$586)+SUMIFS('ANNUAL SUMMARY'!$AU$692,BW120,'ANNUAL SUMMARY'!$V$9,BH112,'ANNUAL SUMMARY'!$L$644)+SUMIFS('ANNUAL SUMMARY'!$CR$54,BW120,'ANNUAL SUMMARY'!$V$9,BH112,'ANNUAL SUMMARY'!$BI$6)+SUMIFS('ANNUAL SUMMARY'!$CR$112,BW120,'ANNUAL SUMMARY'!$V$9,BH112,'ANNUAL SUMMARY'!$BI$64)+SUMIFS('ANNUAL SUMMARY'!$CR$170,BW120,'ANNUAL SUMMARY'!$V$9,BH112,'ANNUAL SUMMARY'!$BI$122)+SUMIFS('ANNUAL SUMMARY'!$CR$228,BW120,'ANNUAL SUMMARY'!$V$9,BH112,'ANNUAL SUMMARY'!$BI$180)+SUMIFS('ANNUAL SUMMARY'!$CR$286,BW120,'ANNUAL SUMMARY'!$V$9,BH112,'ANNUAL SUMMARY'!$BI$238)+SUMIFS('ANNUAL SUMMARY'!$CR$344,BW120,'ANNUAL SUMMARY'!$V$9,BH112,'ANNUAL SUMMARY'!$BI$296)+SUMIFS('ANNUAL SUMMARY'!$CR$402,BW120,'ANNUAL SUMMARY'!$V$9,BH112,'ANNUAL SUMMARY'!$BI$354)+SUMIFS('ANNUAL SUMMARY'!$CR$460,BW120,'ANNUAL SUMMARY'!$V$9,BH112,'ANNUAL SUMMARY'!$BI$412)+SUMIFS('ANNUAL SUMMARY'!$CR$518,BW120,'ANNUAL SUMMARY'!$V$9,BH112,'ANNUAL SUMMARY'!$BI$470)+SUMIFS('ANNUAL SUMMARY'!$CR$576,BW120,'ANNUAL SUMMARY'!$V$9,BH112,'ANNUAL SUMMARY'!$BI$528)+SUMIFS('ANNUAL SUMMARY'!$CR$634,BW120,'ANNUAL SUMMARY'!$V$9,BH112,'ANNUAL SUMMARY'!$BI$586)+SUMIFS('ANNUAL SUMMARY'!$CR$692,BW120,'ANNUAL SUMMARY'!$V$9,BH112,'ANNUAL SUMMARY'!$BI$644)+SUMIFS('ANNUAL SUMMARY'!$EQ$54,BW120,'ANNUAL SUMMARY'!$V$9,BH112,'ANNUAL SUMMARY'!$DH$6)+SUMIFS('ANNUAL SUMMARY'!$EQ$112,BW120,'ANNUAL SUMMARY'!$V$9,BH112,'ANNUAL SUMMARY'!$DH$64)+SUMIFS('ANNUAL SUMMARY'!$EQ$170,BW120,'ANNUAL SUMMARY'!$V$9,BH112,'ANNUAL SUMMARY'!$DH$122)+SUMIFS('ANNUAL SUMMARY'!$EQ$228,BW120,'ANNUAL SUMMARY'!$V$9,BH112,'ANNUAL SUMMARY'!$DH$180)+SUMIFS('ANNUAL SUMMARY'!$EQ$286,BW120,'ANNUAL SUMMARY'!$V$9,BH112,'ANNUAL SUMMARY'!$DH$238)+SUMIFS('ANNUAL SUMMARY'!$EQ$344,BW120,'ANNUAL SUMMARY'!$V$9,BH112,'ANNUAL SUMMARY'!$DH$296)+SUMIFS('ANNUAL SUMMARY'!$EQ$402,BW120,'ANNUAL SUMMARY'!$V$9,BH112,'ANNUAL SUMMARY'!$DH$354)+SUMIFS('ANNUAL SUMMARY'!$EQ$460,BW120,'ANNUAL SUMMARY'!$V$9,BH112,'ANNUAL SUMMARY'!$DH$412)+SUMIFS('ANNUAL SUMMARY'!$EQ$518,BW120,'ANNUAL SUMMARY'!$V$9,BH112,'ANNUAL SUMMARY'!$DH$470)+SUMIFS('ANNUAL SUMMARY'!$EQ$576,BW120,'ANNUAL SUMMARY'!$V$9,BH112,'ANNUAL SUMMARY'!$DH$528)+SUMIFS('ANNUAL SUMMARY'!$EQ$634,BW120,'ANNUAL SUMMARY'!$V$9,BH112,'ANNUAL SUMMARY'!$DH$586)+SUMIFS('ANNUAL SUMMARY'!$EQ$692,BW120,'ANNUAL SUMMARY'!$V$9,BH112,'ANNUAL SUMMARY'!$DH$644)+SUMIFS('ANNUAL SUMMARY'!$GN$54,BW120,'ANNUAL SUMMARY'!$V$9,BH112,'ANNUAL SUMMARY'!$FE$6)+SUMIFS('ANNUAL SUMMARY'!$GN$112,BW120,'ANNUAL SUMMARY'!$V$9,BH112,'ANNUAL SUMMARY'!$FE$64)+SUMIFS('ANNUAL SUMMARY'!$GN$170,BW120,'ANNUAL SUMMARY'!$V$9,BH112,'ANNUAL SUMMARY'!$FE$122)+SUMIFS('ANNUAL SUMMARY'!$GN$228,BW120,'ANNUAL SUMMARY'!$V$9,BH112,'ANNUAL SUMMARY'!$FE$180)+SUMIFS('ANNUAL SUMMARY'!$GN$286,BW120,'ANNUAL SUMMARY'!$V$9,BH112,'ANNUAL SUMMARY'!$FE$238)+SUMIFS('ANNUAL SUMMARY'!$GN$344,BW120,'ANNUAL SUMMARY'!$V$9,BH112,'ANNUAL SUMMARY'!$FE$296)+SUMIFS('ANNUAL SUMMARY'!$GN$402,BW120,'ANNUAL SUMMARY'!$V$9,BH112,'ANNUAL SUMMARY'!$FE$354)+SUMIFS('ANNUAL SUMMARY'!$GN$460,BW120,'ANNUAL SUMMARY'!$V$9,BH112,'ANNUAL SUMMARY'!$FE$412)+SUMIFS('ANNUAL SUMMARY'!$GN$518,BW120,'ANNUAL SUMMARY'!$V$9,BH112,'ANNUAL SUMMARY'!$FE$470)+SUMIFS('ANNUAL SUMMARY'!$GN$576,BW120,'ANNUAL SUMMARY'!$V$9,BH112,'ANNUAL SUMMARY'!$FE$528)+SUMIFS('ANNUAL SUMMARY'!$GN$634,BW120,'ANNUAL SUMMARY'!$V$9,BH112,'ANNUAL SUMMARY'!$FE$586)+SUMIFS('ANNUAL SUMMARY'!$GN$692,BW120,'ANNUAL SUMMARY'!$V$9,BH112,'ANNUAL SUMMARY'!$FE$644)</f>
        <v>0</v>
      </c>
      <c r="CR120" s="728"/>
      <c r="CS120" s="728"/>
      <c r="CT120" s="1263"/>
      <c r="CU120" s="1250"/>
      <c r="CV120" s="154"/>
      <c r="CW120" s="824" t="str">
        <f>'ANNUAL SUMMARY'!$C$18</f>
        <v>NO. FLIGHTS</v>
      </c>
      <c r="CX120" s="825"/>
      <c r="CY120" s="825"/>
      <c r="CZ120" s="825"/>
      <c r="DA120" s="825"/>
      <c r="DB120" s="825"/>
      <c r="DC120" s="826"/>
      <c r="DD120" s="803">
        <f>SUMIF('ANNUAL SUMMARY'!$FE$622,DF112,'ANNUAL SUMMARY'!$FC$634)+SUMIF('ANNUAL SUMMARY'!$DH$622,DF112,'ANNUAL SUMMARY'!$DF$634)+SUMIF('ANNUAL SUMMARY'!$BI$622,DF112,'ANNUAL SUMMARY'!$BG$634)+SUMIF('ANNUAL SUMMARY'!$L$622,DF112,'ANNUAL SUMMARY'!$J$634)+SUMIF('ANNUAL SUMMARY'!$FE$566,DF112,'ANNUAL SUMMARY'!$FC$578)+SUMIF('ANNUAL SUMMARY'!$DH$566,DF112,'ANNUAL SUMMARY'!$DF$578)+SUMIF('ANNUAL SUMMARY'!$BI$566,DF112,'ANNUAL SUMMARY'!$BG$578)+SUMIF('ANNUAL SUMMARY'!$L$566,DF112,'ANNUAL SUMMARY'!$J$578)+SUMIF('ANNUAL SUMMARY'!$FE$510,DF112,'ANNUAL SUMMARY'!$FC$522)+SUMIF('ANNUAL SUMMARY'!$DH$510,DF112,'ANNUAL SUMMARY'!$DF$522)+SUMIF('ANNUAL SUMMARY'!$BI$510,DF112,'ANNUAL SUMMARY'!$BG$522)+SUMIF('ANNUAL SUMMARY'!$L$510,DF112,'ANNUAL SUMMARY'!$J$522)+SUMIF('ANNUAL SUMMARY'!$FE$454,DF112,'ANNUAL SUMMARY'!$FC$466)+SUMIF('ANNUAL SUMMARY'!$DH$454,DF112,'ANNUAL SUMMARY'!$DF$466)+SUMIF('ANNUAL SUMMARY'!$BI$454,DF112,'ANNUAL SUMMARY'!$BG$466)+SUMIF('ANNUAL SUMMARY'!$L$454,DF112,'ANNUAL SUMMARY'!$J$466)+SUMIF('ANNUAL SUMMARY'!$FE$398,DF112,'ANNUAL SUMMARY'!$FC$410)+SUMIF('ANNUAL SUMMARY'!$DH$398,DF112,'ANNUAL SUMMARY'!$DF$410)+SUMIF('ANNUAL SUMMARY'!$BI$398,DF112,'ANNUAL SUMMARY'!$BG$410)+SUMIF('ANNUAL SUMMARY'!$L$398,DF112,'ANNUAL SUMMARY'!$J$410)+SUMIF('ANNUAL SUMMARY'!$FE$342,DF112,'ANNUAL SUMMARY'!$FC$354)+SUMIF('ANNUAL SUMMARY'!$DH$342,DF112,'ANNUAL SUMMARY'!$DF$354)+SUMIF('ANNUAL SUMMARY'!$BI$342,DF112,'ANNUAL SUMMARY'!$BG$354)+SUMIF('ANNUAL SUMMARY'!$L$342,DF112,'ANNUAL SUMMARY'!$J$354)+SUMIF('ANNUAL SUMMARY'!$FE$286,DF112,'ANNUAL SUMMARY'!$FC$298)+SUMIF('ANNUAL SUMMARY'!$DH$286,DF112,'ANNUAL SUMMARY'!$DF$298)+SUMIF('ANNUAL SUMMARY'!$BI$286,DF112,'ANNUAL SUMMARY'!$BG$298)+SUMIF('ANNUAL SUMMARY'!$L$286,DF112,'ANNUAL SUMMARY'!$J$298)+SUMIF('ANNUAL SUMMARY'!$FE$230,DF112,'ANNUAL SUMMARY'!$FC$242)+SUMIF('ANNUAL SUMMARY'!$DH$230,DF112,'ANNUAL SUMMARY'!$DF$242)+SUMIF('ANNUAL SUMMARY'!$BI$230,DF112,'ANNUAL SUMMARY'!$BG$242)+SUMIF('ANNUAL SUMMARY'!$L$230,DF112,'ANNUAL SUMMARY'!$J$242)+SUMIF('ANNUAL SUMMARY'!$FE$174,DF112,'ANNUAL SUMMARY'!$FC$186)+SUMIF('ANNUAL SUMMARY'!$DH$174,DF112,'ANNUAL SUMMARY'!$DF$186)+SUMIF('ANNUAL SUMMARY'!$BI$174,DF112,'ANNUAL SUMMARY'!$BG$186)+SUMIF('ANNUAL SUMMARY'!$L$174,DF112,'ANNUAL SUMMARY'!$J$186)+SUMIF('ANNUAL SUMMARY'!$FE$118,DF112,'ANNUAL SUMMARY'!$FC$130)+SUMIF('ANNUAL SUMMARY'!$DH$118,DF112,'ANNUAL SUMMARY'!$DF$130)+SUMIF('ANNUAL SUMMARY'!$BI$118,DF112,'ANNUAL SUMMARY'!$BG$130)+SUMIF('ANNUAL SUMMARY'!$L$118,DF112,'ANNUAL SUMMARY'!$J$130)+SUMIF('ANNUAL SUMMARY'!$FE$62,DF112,'ANNUAL SUMMARY'!$FC$74)+SUMIF('ANNUAL SUMMARY'!$DH$62,DF112,'ANNUAL SUMMARY'!$DF$74)+SUMIF('ANNUAL SUMMARY'!$BI$62,DF112,'ANNUAL SUMMARY'!$BG$74)+SUMIF('ANNUAL SUMMARY'!$L$62,DF112,'ANNUAL SUMMARY'!$J$74)+SUMIF('ANNUAL SUMMARY'!$FE$6,DF112,'ANNUAL SUMMARY'!$FC$18)+SUMIF('ANNUAL SUMMARY'!$DH$6,DF112,'ANNUAL SUMMARY'!$DF$18)+SUMIF('ANNUAL SUMMARY'!$BI$6,DF112,'ANNUAL SUMMARY'!$BG$18)+SUMIF('ANNUAL SUMMARY'!$L$6,DF112,'ANNUAL SUMMARY'!$J$18)+SUMIF('PREVIOUS LOGS'!$K$6,DF112,'PREVIOUS LOGS'!$B$12)+SUMIF('PREVIOUS LOGS'!$K$59,$K$6,'PREVIOUS LOGS'!$B$65)+SUMIF('PREVIOUS LOGS'!$K$112,DF112,'PREVIOUS LOGS'!$B$118)+SUMIF('PREVIOUS LOGS'!$K$165,DF112,'PREVIOUS LOGS'!$B$171)+SUMIF('PREVIOUS LOGS'!$K$218,DF112,'PREVIOUS LOGS'!$B$224)+SUMIF('PREVIOUS LOGS'!$K$271,DF112,'PREVIOUS LOGS'!$B$277)+SUMIF('PREVIOUS LOGS'!$K$324,DF112,'PREVIOUS LOGS'!$B$330)+SUMIF('PREVIOUS LOGS'!$BH$6,DF112,'PREVIOUS LOGS'!$AY$12)+SUMIF('PREVIOUS LOGS'!$BH$59,$K$6,'PREVIOUS LOGS'!$AY$65)+SUMIF('PREVIOUS LOGS'!$BH$112,DF112,'PREVIOUS LOGS'!$AY$118)+SUMIF('PREVIOUS LOGS'!$BH$165,DF112,'PREVIOUS LOGS'!$AY$171)+SUMIF('PREVIOUS LOGS'!$BH$218,DF112,'PREVIOUS LOGS'!$AY$224)+SUMIF('PREVIOUS LOGS'!$BH$271,DF112,'PREVIOUS LOGS'!$AY$277)+SUMIF('PREVIOUS LOGS'!$BH$324,DF112,'PREVIOUS LOGS'!$AY$330)+SUMIF('PREVIOUS LOGS'!$DF$6,DF112,'PREVIOUS LOGS'!$CW$12)+SUMIF('PREVIOUS LOGS'!$DF$59,$K$6,'PREVIOUS LOGS'!$CW$65)+SUMIF('PREVIOUS LOGS'!$DF$112,DF112,'PREVIOUS LOGS'!$CW$118)+SUMIF('PREVIOUS LOGS'!$DF$165,DF112,'PREVIOUS LOGS'!$CW$171)+SUMIF('PREVIOUS LOGS'!$DF$218,DF112,'PREVIOUS LOGS'!$CW$224)+SUMIF('PREVIOUS LOGS'!$DF$271,DF112,'PREVIOUS LOGS'!$CW$277)+SUMIF('PREVIOUS LOGS'!$DF$324,DF112,'PREVIOUS LOGS'!$CW$330)+SUMIF('PREVIOUS LOGS'!$FC$6,DF112,'PREVIOUS LOGS'!$ET$12)+SUMIF('PREVIOUS LOGS'!$FC$59,$K$6,'PREVIOUS LOGS'!$ET$65)+SUMIF('PREVIOUS LOGS'!$FC$112,DF112,'PREVIOUS LOGS'!$ET$118)+SUMIF('PREVIOUS LOGS'!$FC$165,DF112,'PREVIOUS LOGS'!$ET$171)+SUMIF('PREVIOUS LOGS'!$FC$218,DF112,'PREVIOUS LOGS'!$ET$224)+SUMIF('PREVIOUS LOGS'!$FC$271,DF112,'PREVIOUS LOGS'!$ET$277)+SUMIF('PREVIOUS LOGS'!$FC$324,DF112,'PREVIOUS LOGS'!$ET$330)</f>
        <v>0</v>
      </c>
      <c r="DE120" s="705"/>
      <c r="DF120" s="705"/>
      <c r="DG120" s="804"/>
      <c r="DH120" s="637"/>
      <c r="DI120" s="695" t="str">
        <f>'ANNUAL SUMMARY'!$O$18</f>
        <v>DAY</v>
      </c>
      <c r="DJ120" s="696"/>
      <c r="DK120" s="696"/>
      <c r="DL120" s="696"/>
      <c r="DM120" s="696" t="e">
        <f>SUMIF('ANNUAL SUMMARY'!$L$6,DF112,'ANNUAL SUMMARY'!$T$18)+SUMIF('ANNUAL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SUMMARY'!#REF!)+SUMIF(#REF!,DF112,#REF!)+SUMIF(#REF!,DF112,#REF!)+SUMIF(#REF!,DF112,#REF!)+SUMIF(#REF!,DF112,#REF!)+SUMIF(#REF!,DF112,#REF!)+SUMIF(#REF!,DF112,#REF!)+SUMIF(#REF!,DF112,#REF!)+SUMIF(#REF!,DF112,#REF!)</f>
        <v>#REF!</v>
      </c>
      <c r="DN120" s="697">
        <f>SUMIF('ANNUAL SUMMARY'!$FE$622,DF112,'ANNUAL SUMMARY'!$FM$634)+SUMIF('ANNUAL SUMMARY'!$DH$622,DF112,'ANNUAL SUMMARY'!$DP$634)+SUMIF('ANNUAL SUMMARY'!$BI$622,DF112,'ANNUAL SUMMARY'!$BQ$634)+SUMIF('ANNUAL SUMMARY'!$L$622,DF112,'ANNUAL SUMMARY'!$T$634)+SUMIF('ANNUAL SUMMARY'!$FE$566,DF112,'ANNUAL SUMMARY'!$FM$578)+SUMIF('ANNUAL SUMMARY'!$DH$566,DF112,'ANNUAL SUMMARY'!$DP$578)+SUMIF('ANNUAL SUMMARY'!$BI$566,DF112,'ANNUAL SUMMARY'!$BQ$578)+SUMIF('ANNUAL SUMMARY'!$L$566,DF112,'ANNUAL SUMMARY'!$T$578)+SUMIF('ANNUAL SUMMARY'!$FE$510,DF112,'ANNUAL SUMMARY'!$FM$522)+SUMIF('ANNUAL SUMMARY'!$DH$510,DF112,'ANNUAL SUMMARY'!$DP$522)+SUMIF('ANNUAL SUMMARY'!$BI$510,DF112,'ANNUAL SUMMARY'!$BQ$522)+SUMIF('ANNUAL SUMMARY'!$L$510,DF112,'ANNUAL SUMMARY'!$T$522)+SUMIF('ANNUAL SUMMARY'!$FE$454,DF112,'ANNUAL SUMMARY'!$FM$466)+SUMIF('ANNUAL SUMMARY'!$DH$454,DF112,'ANNUAL SUMMARY'!$DP$466)+SUMIF('ANNUAL SUMMARY'!$BI$454,DF112,'ANNUAL SUMMARY'!$BQ$466)+SUMIF('ANNUAL SUMMARY'!$L$454,DF112,'ANNUAL SUMMARY'!$T$466)+SUMIF('ANNUAL SUMMARY'!$FE$398,DF112,'ANNUAL SUMMARY'!$FM$410)+SUMIF('ANNUAL SUMMARY'!$DH$398,DF112,'ANNUAL SUMMARY'!$DP$410)+SUMIF('ANNUAL SUMMARY'!$BI$398,DF112,'ANNUAL SUMMARY'!$BQ$410)+SUMIF('ANNUAL SUMMARY'!$L$398,DF112,'ANNUAL SUMMARY'!$T$410)+SUMIF('ANNUAL SUMMARY'!$FE$342,DF112,'ANNUAL SUMMARY'!$FM$354)+SUMIF('ANNUAL SUMMARY'!$DH$342,DF112,'ANNUAL SUMMARY'!$DP$354)+SUMIF('ANNUAL SUMMARY'!$BI$342,DF112,'ANNUAL SUMMARY'!$BQ$354)+SUMIF('ANNUAL SUMMARY'!$L$342,DF112,'ANNUAL SUMMARY'!$T$354)+SUMIF('ANNUAL SUMMARY'!$FE$286,DF112,'ANNUAL SUMMARY'!$FM$298)+SUMIF('ANNUAL SUMMARY'!$DH$286,DF112,'ANNUAL SUMMARY'!$DP$298)+SUMIF('ANNUAL SUMMARY'!$BI$286,DF112,'ANNUAL SUMMARY'!$BQ$298)+SUMIF('ANNUAL SUMMARY'!$L$286,DF112,'ANNUAL SUMMARY'!$T$298)+SUMIF('ANNUAL SUMMARY'!$FE$230,DF112,'ANNUAL SUMMARY'!$FM$242)+SUMIF('ANNUAL SUMMARY'!$DH$230,DF112,'ANNUAL SUMMARY'!$DP$242)+SUMIF('ANNUAL SUMMARY'!$BI$230,DF112,'ANNUAL SUMMARY'!$BQ$242)+SUMIF('ANNUAL SUMMARY'!$L$230,DF112,'ANNUAL SUMMARY'!$T$242)+SUMIF('ANNUAL SUMMARY'!$FE$174,DF112,'ANNUAL SUMMARY'!$FM$186)+SUMIF('ANNUAL SUMMARY'!$DH$174,DF112,'ANNUAL SUMMARY'!$DP$186)+SUMIF('ANNUAL SUMMARY'!$BI$174,DF112,'ANNUAL SUMMARY'!$BQ$186)+SUMIF('ANNUAL SUMMARY'!$L$174,DF112,'ANNUAL SUMMARY'!$T$186)+SUMIF('ANNUAL SUMMARY'!$FE$118,DF112,'ANNUAL SUMMARY'!$FM$130)+SUMIF('ANNUAL SUMMARY'!$DH$118,DF112,'ANNUAL SUMMARY'!$DP$130)+SUMIF('ANNUAL SUMMARY'!$BI$118,DF112,'ANNUAL SUMMARY'!$BQ$130)+SUMIF('ANNUAL SUMMARY'!$L$118,DF112,'ANNUAL SUMMARY'!$T$130)+SUMIF('ANNUAL SUMMARY'!$FE$62,DF112,'ANNUAL SUMMARY'!$FM$74)+SUMIF('ANNUAL SUMMARY'!$DH$62,DF112,'ANNUAL SUMMARY'!$DP$74)+SUMIF('ANNUAL SUMMARY'!$BI$62,DF112,'ANNUAL SUMMARY'!$BQ$74)+SUMIF('ANNUAL SUMMARY'!$L$62,DF112,'ANNUAL SUMMARY'!$T$74)+SUMIF('ANNUAL SUMMARY'!$FE$6,DF112,'ANNUAL SUMMARY'!$FM$18)+SUMIF('ANNUAL SUMMARY'!$DH$6,DF112,'ANNUAL SUMMARY'!$DP$18)+SUMIF('ANNUAL SUMMARY'!$BI$6,DF112,'ANNUAL SUMMARY'!$BQ$18)+SUMIF('ANNUAL SUMMARY'!$L$6,DF112,'ANNUAL SUMMARY'!$T$18)+SUMIF('PREVIOUS LOGS'!$K$6,DF112,'PREVIOUS LOGS'!$S$14)+SUMIF('PREVIOUS LOGS'!$K$59,$K$6,'PREVIOUS LOGS'!$S$67)+SUMIF('PREVIOUS LOGS'!$K$112,DF112,'PREVIOUS LOGS'!$S$120)+SUMIF('PREVIOUS LOGS'!$K$165,DF112,'PREVIOUS LOGS'!$S$173)+SUMIF('PREVIOUS LOGS'!$K$218,DF112,'PREVIOUS LOGS'!$S$226)+SUMIF('PREVIOUS LOGS'!$K$271,DF112,'PREVIOUS LOGS'!$S$279)+SUMIF('PREVIOUS LOGS'!$K$324,DF112,'PREVIOUS LOGS'!$S$332)+SUMIF('PREVIOUS LOGS'!$BH$6,DF112,'PREVIOUS LOGS'!$BP$14)+SUMIF('PREVIOUS LOGS'!$BH$59,$K$6,'PREVIOUS LOGS'!$BP$67)+SUMIF('PREVIOUS LOGS'!$BH$112,DF112,'PREVIOUS LOGS'!$BP$120)+SUMIF('PREVIOUS LOGS'!$BH$165,DF112,'PREVIOUS LOGS'!$BP$173)+SUMIF('PREVIOUS LOGS'!$BH$218,DF112,'PREVIOUS LOGS'!$BP$226)+SUMIF('PREVIOUS LOGS'!$BH$271,DF112,'PREVIOUS LOGS'!$BP$279)+SUMIF('PREVIOUS LOGS'!$BH$324,DF112,'PREVIOUS LOGS'!$BP$332)+SUMIF('PREVIOUS LOGS'!$DF$6,DF112,'PREVIOUS LOGS'!$DN$14)+SUMIF('PREVIOUS LOGS'!$DF$59,$K$6,'PREVIOUS LOGS'!$DN$67)+SUMIF('PREVIOUS LOGS'!$DF$112,DF112,'PREVIOUS LOGS'!$DN$120)+SUMIF('PREVIOUS LOGS'!$DF$165,DF112,'PREVIOUS LOGS'!$DN$173)+SUMIF('PREVIOUS LOGS'!$DF$218,DF112,'PREVIOUS LOGS'!$DN$226)+SUMIF('PREVIOUS LOGS'!$DF$271,DF112,'PREVIOUS LOGS'!$DN$279)+SUMIF('PREVIOUS LOGS'!$DF$324,DF112,'PREVIOUS LOGS'!$DN$332)+SUMIF('PREVIOUS LOGS'!$FC$6,DF112,'PREVIOUS LOGS'!$FK$14)+SUMIF('PREVIOUS LOGS'!$FC$59,$K$6,'PREVIOUS LOGS'!$FK$67)+SUMIF('PREVIOUS LOGS'!$FC$112,DF112,'PREVIOUS LOGS'!$FK$120)+SUMIF('PREVIOUS LOGS'!$FC$165,DF112,'PREVIOUS LOGS'!$FK$173)+SUMIF('PREVIOUS LOGS'!$FC$218,DF112,'PREVIOUS LOGS'!$FK$226)+SUMIF('PREVIOUS LOGS'!$FC$271,DF112,'PREVIOUS LOGS'!$FK$279)+SUMIF('PREVIOUS LOGS'!$FC$324,DF112,'PREVIOUS LOGS'!$FK$332)</f>
        <v>0</v>
      </c>
      <c r="DO120" s="697"/>
      <c r="DP120" s="697"/>
      <c r="DQ120" s="697"/>
      <c r="DR120" s="697"/>
      <c r="DS120" s="697"/>
      <c r="DT120" s="15"/>
      <c r="DU120" s="812">
        <f>IF(DU118=0," ",DU118+1)</f>
        <v>2023</v>
      </c>
      <c r="DV120" s="813"/>
      <c r="DW120" s="813"/>
      <c r="DX120" s="813"/>
      <c r="DY120" s="813"/>
      <c r="DZ120" s="1118">
        <f>SUMIFS('ANNUAL SUMMARY'!$AF$54,DU120,'ANNUAL SUMMARY'!$V$9,DF112,'ANNUAL SUMMARY'!$L$6)+SUMIFS('ANNUAL SUMMARY'!$AF$112,DU120,'ANNUAL SUMMARY'!$V$9,DF112,'ANNUAL SUMMARY'!$L$64)+SUMIFS('ANNUAL SUMMARY'!$AF$170,DU120,'ANNUAL SUMMARY'!$V$9,DF112,'ANNUAL SUMMARY'!$L$122)+SUMIFS('ANNUAL SUMMARY'!$AF$228,DU120,'ANNUAL SUMMARY'!$V$9,DF112,'ANNUAL SUMMARY'!$L$180)+SUMIFS('ANNUAL SUMMARY'!$AF$286,DU120,'ANNUAL SUMMARY'!$V$9,DF112,'ANNUAL SUMMARY'!$L$238)+SUMIFS('ANNUAL SUMMARY'!$AF$344,DU120,'ANNUAL SUMMARY'!$V$9,DF112,'ANNUAL SUMMARY'!$L$296)+SUMIFS('ANNUAL SUMMARY'!$AF$402,DU120,'ANNUAL SUMMARY'!$V$9,DF112,'ANNUAL SUMMARY'!$L$354)+SUMIFS('ANNUAL SUMMARY'!$AF$460,DU120,'ANNUAL SUMMARY'!$V$9,DF112,'ANNUAL SUMMARY'!$L$412)+SUMIFS('ANNUAL SUMMARY'!$AF$518,DU120,'ANNUAL SUMMARY'!$V$9,DF112,'ANNUAL SUMMARY'!$L$470)+SUMIFS('ANNUAL SUMMARY'!$AF$576,DU120,'ANNUAL SUMMARY'!$V$9,DF112,'ANNUAL SUMMARY'!$L$528)+SUMIFS('ANNUAL SUMMARY'!$AF$634,DU120,'ANNUAL SUMMARY'!$V$9,DF112,'ANNUAL SUMMARY'!$L$586)+SUMIFS('ANNUAL SUMMARY'!$AF$692,DU120,'ANNUAL SUMMARY'!$V$9,DF112,'ANNUAL SUMMARY'!$L$644)+SUMIFS('ANNUAL SUMMARY'!$CC$54,DU120,'ANNUAL SUMMARY'!$V$9,DF112,'ANNUAL SUMMARY'!$BI$6)+SUMIFS('ANNUAL SUMMARY'!$CC$112,DU120,'ANNUAL SUMMARY'!$V$9,DF112,'ANNUAL SUMMARY'!$BI$64)+SUMIFS('ANNUAL SUMMARY'!$CC$170,DU120,'ANNUAL SUMMARY'!$V$9,DF112,'ANNUAL SUMMARY'!$BI$122)+SUMIFS('ANNUAL SUMMARY'!$CC$228,DU120,'ANNUAL SUMMARY'!$V$9,DF112,'ANNUAL SUMMARY'!$BI$180)+SUMIFS('ANNUAL SUMMARY'!$CC$286,DU120,'ANNUAL SUMMARY'!$V$9,DF112,'ANNUAL SUMMARY'!$BI$238)+SUMIFS('ANNUAL SUMMARY'!$CC$344,DU120,'ANNUAL SUMMARY'!$V$9,DF112,'ANNUAL SUMMARY'!$BI$296)+SUMIFS('ANNUAL SUMMARY'!$CC$402,DU120,'ANNUAL SUMMARY'!$V$9,DF112,'ANNUAL SUMMARY'!$BI$354)+SUMIFS('ANNUAL SUMMARY'!$CC$460,DU120,'ANNUAL SUMMARY'!$V$9,DF112,'ANNUAL SUMMARY'!$BI$412)+SUMIFS('ANNUAL SUMMARY'!$CC$518,DU120,'ANNUAL SUMMARY'!$V$9,DF112,'ANNUAL SUMMARY'!$BI$470)+SUMIFS('ANNUAL SUMMARY'!$CC$576,DU120,'ANNUAL SUMMARY'!$V$9,DF112,'ANNUAL SUMMARY'!$BI$528)+SUMIFS('ANNUAL SUMMARY'!$CC$634,DU120,'ANNUAL SUMMARY'!$V$9,DF112,'ANNUAL SUMMARY'!$BI$586)+SUMIFS('ANNUAL SUMMARY'!$CC$692,DU120,'ANNUAL SUMMARY'!$V$9,DF112,'ANNUAL SUMMARY'!$BI$644)+SUMIFS('ANNUAL SUMMARY'!$EB$54,DU120,'ANNUAL SUMMARY'!$V$9,DF112,'ANNUAL SUMMARY'!$DH$6)+SUMIFS('ANNUAL SUMMARY'!$EB$112,DU120,'ANNUAL SUMMARY'!$V$9,DF112,'ANNUAL SUMMARY'!$DH$64)+SUMIFS('ANNUAL SUMMARY'!$EB$170,DU120,'ANNUAL SUMMARY'!$V$9,DF112,'ANNUAL SUMMARY'!$DH$122)+SUMIFS('ANNUAL SUMMARY'!$EB$228,DU120,'ANNUAL SUMMARY'!$V$9,DF112,'ANNUAL SUMMARY'!$DH$180)+SUMIFS('ANNUAL SUMMARY'!$EB$286,DU120,'ANNUAL SUMMARY'!$V$9,DF112,'ANNUAL SUMMARY'!$DH$238)+SUMIFS('ANNUAL SUMMARY'!$EB$344,DU120,'ANNUAL SUMMARY'!$V$9,DF112,'ANNUAL SUMMARY'!$DH$296)+SUMIFS('ANNUAL SUMMARY'!$EB$402,DU120,'ANNUAL SUMMARY'!$V$9,DF112,'ANNUAL SUMMARY'!$DH$354)+SUMIFS('ANNUAL SUMMARY'!$EB$460,DU120,'ANNUAL SUMMARY'!$V$9,DF112,'ANNUAL SUMMARY'!$DH$412)+SUMIFS('ANNUAL SUMMARY'!$EB$518,DU120,'ANNUAL SUMMARY'!$V$9,DF112,'ANNUAL SUMMARY'!$DH$470)+SUMIFS('ANNUAL SUMMARY'!$EB$576,DU120,'ANNUAL SUMMARY'!$V$9,DF112,'ANNUAL SUMMARY'!$DH$528)+SUMIFS('ANNUAL SUMMARY'!$EB$634,DU120,'ANNUAL SUMMARY'!$V$9,DF112,'ANNUAL SUMMARY'!$DH$586)+SUMIFS('ANNUAL SUMMARY'!$EB$692,DU120,'ANNUAL SUMMARY'!$V$9,DF112,'ANNUAL SUMMARY'!$DH$644)+SUMIFS('ANNUAL SUMMARY'!$FY$54,DU120,'ANNUAL SUMMARY'!$V$9,DF112,'ANNUAL SUMMARY'!$FE$6)+SUMIFS('ANNUAL SUMMARY'!$FY$112,DU120,'ANNUAL SUMMARY'!$V$9,DF112,'ANNUAL SUMMARY'!$FE$64)+SUMIFS('ANNUAL SUMMARY'!$FY$170,DU120,'ANNUAL SUMMARY'!$V$9,DF112,'ANNUAL SUMMARY'!$FE$122)+SUMIFS('ANNUAL SUMMARY'!$FY$228,DU120,'ANNUAL SUMMARY'!$V$9,DF112,'ANNUAL SUMMARY'!$FE$180)+SUMIFS('ANNUAL SUMMARY'!$FY$286,DU120,'ANNUAL SUMMARY'!$V$9,DF112,'ANNUAL SUMMARY'!$FE$238)+SUMIFS('ANNUAL SUMMARY'!$FY$344,DU120,'ANNUAL SUMMARY'!$V$9,DF112,'ANNUAL SUMMARY'!$FE$296)+SUMIFS('ANNUAL SUMMARY'!$FY$402,DU120,'ANNUAL SUMMARY'!$V$9,DF112,'ANNUAL SUMMARY'!$FE$354)+SUMIFS('ANNUAL SUMMARY'!$FY$460,DU120,'ANNUAL SUMMARY'!$V$9,DF112,'ANNUAL SUMMARY'!$FE$412)+SUMIFS('ANNUAL SUMMARY'!$FY$518,DU120,'ANNUAL SUMMARY'!$V$9,DF112,'ANNUAL SUMMARY'!$FE$470)+SUMIFS('ANNUAL SUMMARY'!$FY$576,DU120,'ANNUAL SUMMARY'!$V$9,DF112,'ANNUAL SUMMARY'!$FE$528)+SUMIFS('ANNUAL SUMMARY'!$FY$634,DU120,'ANNUAL SUMMARY'!$V$9,DF112,'ANNUAL SUMMARY'!$FE$586)+SUMIFS('ANNUAL SUMMARY'!$FY$692,DU120,'ANNUAL SUMMARY'!$V$9,DF112,'ANNUAL SUMMARY'!$FE$644)</f>
        <v>0</v>
      </c>
      <c r="EA120" s="727"/>
      <c r="EB120" s="727"/>
      <c r="EC120" s="727"/>
      <c r="ED120" s="727">
        <f>SUMIFS('ANNUAL SUMMARY'!$AJ$54,DU120,'ANNUAL SUMMARY'!$V$9,DF112,'ANNUAL SUMMARY'!$L$6)+SUMIFS('ANNUAL SUMMARY'!$AJ$112,DU120,'ANNUAL SUMMARY'!$V$9,DF112,'ANNUAL SUMMARY'!$L$64)+SUMIFS('ANNUAL SUMMARY'!$AJ$170,DU120,'ANNUAL SUMMARY'!$V$9,DF112,'ANNUAL SUMMARY'!$L$122)+SUMIFS('ANNUAL SUMMARY'!$AJ$228,DU120,'ANNUAL SUMMARY'!$V$9,DF112,'ANNUAL SUMMARY'!$L$180)+SUMIFS('ANNUAL SUMMARY'!$AJ$286,DU120,'ANNUAL SUMMARY'!$V$9,DF112,'ANNUAL SUMMARY'!$L$238)+SUMIFS('ANNUAL SUMMARY'!$AJ$344,DU120,'ANNUAL SUMMARY'!$V$9,DF112,'ANNUAL SUMMARY'!$L$296)+SUMIFS('ANNUAL SUMMARY'!$AJ$402,DU120,'ANNUAL SUMMARY'!$V$9,DF112,'ANNUAL SUMMARY'!$L$354)+SUMIFS('ANNUAL SUMMARY'!$AJ$460,DU120,'ANNUAL SUMMARY'!$V$9,DF112,'ANNUAL SUMMARY'!$L$412)+SUMIFS('ANNUAL SUMMARY'!$AJ$518,DU120,'ANNUAL SUMMARY'!$V$9,DF112,'ANNUAL SUMMARY'!$L$470)+SUMIFS('ANNUAL SUMMARY'!$AJ$576,DU120,'ANNUAL SUMMARY'!$V$9,DF112,'ANNUAL SUMMARY'!$L$528)+SUMIFS('ANNUAL SUMMARY'!$AJ$634,DU120,'ANNUAL SUMMARY'!$V$9,DF112,'ANNUAL SUMMARY'!$L$586)+SUMIFS('ANNUAL SUMMARY'!$AJ$692,DU120,'ANNUAL SUMMARY'!$V$9,DF112,'ANNUAL SUMMARY'!$L$644)+SUMIFS('ANNUAL SUMMARY'!$CG$54,DU120,'ANNUAL SUMMARY'!$V$9,DF112,'ANNUAL SUMMARY'!$BI$6)+SUMIFS('ANNUAL SUMMARY'!$CG$112,DU120,'ANNUAL SUMMARY'!$V$9,DF112,'ANNUAL SUMMARY'!$BI$64)+SUMIFS('ANNUAL SUMMARY'!$CG$170,DU120,'ANNUAL SUMMARY'!$V$9,DF112,'ANNUAL SUMMARY'!$BI$122)+SUMIFS('ANNUAL SUMMARY'!$CG$228,DU120,'ANNUAL SUMMARY'!$V$9,DF112,'ANNUAL SUMMARY'!$BI$180)+SUMIFS('ANNUAL SUMMARY'!$CG$286,DU120,'ANNUAL SUMMARY'!$V$9,DF112,'ANNUAL SUMMARY'!$BI$238)+SUMIFS('ANNUAL SUMMARY'!$CG$344,DU120,'ANNUAL SUMMARY'!$V$9,DF112,'ANNUAL SUMMARY'!$BI$296)+SUMIFS('ANNUAL SUMMARY'!$CG$402,DU120,'ANNUAL SUMMARY'!$V$9,DF112,'ANNUAL SUMMARY'!$BI$354)+SUMIFS('ANNUAL SUMMARY'!$CG$460,DU120,'ANNUAL SUMMARY'!$V$9,DF112,'ANNUAL SUMMARY'!$BI$412)+SUMIFS('ANNUAL SUMMARY'!$CG$518,DU120,'ANNUAL SUMMARY'!$V$9,DF112,'ANNUAL SUMMARY'!$BI$470)+SUMIFS('ANNUAL SUMMARY'!$CG$576,DU120,'ANNUAL SUMMARY'!$V$9,DF112,'ANNUAL SUMMARY'!$BI$528)+SUMIFS('ANNUAL SUMMARY'!$CG$634,DU120,'ANNUAL SUMMARY'!$V$9,DF112,'ANNUAL SUMMARY'!$BI$586)+SUMIFS('ANNUAL SUMMARY'!$CG$692,DU120,'ANNUAL SUMMARY'!$V$9,DF112,'ANNUAL SUMMARY'!$BI$644)+SUMIFS('ANNUAL SUMMARY'!$EF$54,DU120,'ANNUAL SUMMARY'!$V$9,DF112,'ANNUAL SUMMARY'!$DH$6)+SUMIFS('ANNUAL SUMMARY'!$EF$112,DU120,'ANNUAL SUMMARY'!$V$9,DF112,'ANNUAL SUMMARY'!$DH$64)+SUMIFS('ANNUAL SUMMARY'!$EF$170,DU120,'ANNUAL SUMMARY'!$V$9,DF112,'ANNUAL SUMMARY'!$DH$122)+SUMIFS('ANNUAL SUMMARY'!$EF$228,DU120,'ANNUAL SUMMARY'!$V$9,DF112,'ANNUAL SUMMARY'!$DH$180)+SUMIFS('ANNUAL SUMMARY'!$EF$286,DU120,'ANNUAL SUMMARY'!$V$9,DF112,'ANNUAL SUMMARY'!$DH$238)+SUMIFS('ANNUAL SUMMARY'!$EF$344,DU120,'ANNUAL SUMMARY'!$V$9,DF112,'ANNUAL SUMMARY'!$DH$296)+SUMIFS('ANNUAL SUMMARY'!$EF$402,DU120,'ANNUAL SUMMARY'!$V$9,DF112,'ANNUAL SUMMARY'!$DH$354)+SUMIFS('ANNUAL SUMMARY'!$EF$460,DU120,'ANNUAL SUMMARY'!$V$9,DF112,'ANNUAL SUMMARY'!$DH$412)+SUMIFS('ANNUAL SUMMARY'!$EF$518,DU120,'ANNUAL SUMMARY'!$V$9,DF112,'ANNUAL SUMMARY'!$DH$470)+SUMIFS('ANNUAL SUMMARY'!$EF$576,DU120,'ANNUAL SUMMARY'!$V$9,DF112,'ANNUAL SUMMARY'!$DH$528)+SUMIFS('ANNUAL SUMMARY'!$EF$634,DU120,'ANNUAL SUMMARY'!$V$9,DF112,'ANNUAL SUMMARY'!$DH$586)+SUMIFS('ANNUAL SUMMARY'!$EF$692,DU120,'ANNUAL SUMMARY'!$V$9,DF112,'ANNUAL SUMMARY'!$DH$644)+SUMIFS('ANNUAL SUMMARY'!$GC$54,DU120,'ANNUAL SUMMARY'!$V$9,DF112,'ANNUAL SUMMARY'!$FE$6)+SUMIFS('ANNUAL SUMMARY'!$GC$112,DU120,'ANNUAL SUMMARY'!$V$9,DF112,'ANNUAL SUMMARY'!$FE$64)+SUMIFS('ANNUAL SUMMARY'!$GC$170,DU120,'ANNUAL SUMMARY'!$V$9,DF112,'ANNUAL SUMMARY'!$FE$122)+SUMIFS('ANNUAL SUMMARY'!$GC$228,DU120,'ANNUAL SUMMARY'!$V$9,DF112,'ANNUAL SUMMARY'!$FE$180)+SUMIFS('ANNUAL SUMMARY'!$GC$286,DU120,'ANNUAL SUMMARY'!$V$9,DF112,'ANNUAL SUMMARY'!$FE$238)+SUMIFS('ANNUAL SUMMARY'!$GC$344,DU120,'ANNUAL SUMMARY'!$V$9,DF112,'ANNUAL SUMMARY'!$FE$296)+SUMIFS('ANNUAL SUMMARY'!$GC$402,DU120,'ANNUAL SUMMARY'!$V$9,DF112,'ANNUAL SUMMARY'!$FE$354)+SUMIFS('ANNUAL SUMMARY'!$GC$460,DU120,'ANNUAL SUMMARY'!$V$9,DF112,'ANNUAL SUMMARY'!$FE$412)+SUMIFS('ANNUAL SUMMARY'!$GC$518,DU120,'ANNUAL SUMMARY'!$V$9,DF112,'ANNUAL SUMMARY'!$FE$470)+SUMIFS('ANNUAL SUMMARY'!$GC$576,DU120,'ANNUAL SUMMARY'!$V$9,DF112,'ANNUAL SUMMARY'!$FE$528)+SUMIFS('ANNUAL SUMMARY'!$GC$634,DU120,'ANNUAL SUMMARY'!$V$9,DF112,'ANNUAL SUMMARY'!$FE$586)+SUMIFS('ANNUAL SUMMARY'!$GC$692,DU120,'ANNUAL SUMMARY'!$V$9,DF112,'ANNUAL SUMMARY'!$FE$644)</f>
        <v>0</v>
      </c>
      <c r="EE120" s="727"/>
      <c r="EF120" s="727"/>
      <c r="EG120" s="727"/>
      <c r="EH120" s="727">
        <f>SUMIFS('ANNUAL SUMMARY'!$AN$54,DU120,'ANNUAL SUMMARY'!$V$9,DF112,'ANNUAL SUMMARY'!$L$6)+SUMIFS('ANNUAL SUMMARY'!$AN$112,DU120,'ANNUAL SUMMARY'!$V$9,DF112,'ANNUAL SUMMARY'!$L$64)+SUMIFS('ANNUAL SUMMARY'!$AN$170,DU120,'ANNUAL SUMMARY'!$V$9,DF112,'ANNUAL SUMMARY'!$L$122)+SUMIFS('ANNUAL SUMMARY'!$AN$228,DU120,'ANNUAL SUMMARY'!$V$9,DF112,'ANNUAL SUMMARY'!$L$180)+SUMIFS('ANNUAL SUMMARY'!$AN$286,DU120,'ANNUAL SUMMARY'!$V$9,DF112,'ANNUAL SUMMARY'!$L$238)+SUMIFS('ANNUAL SUMMARY'!$AN$344,DU120,'ANNUAL SUMMARY'!$V$9,DF112,'ANNUAL SUMMARY'!$L$296)+SUMIFS('ANNUAL SUMMARY'!$AN$402,DU120,'ANNUAL SUMMARY'!$V$9,DF112,'ANNUAL SUMMARY'!$L$354)+SUMIFS('ANNUAL SUMMARY'!$AN$460,DU120,'ANNUAL SUMMARY'!$V$9,DF112,'ANNUAL SUMMARY'!$L$412)+SUMIFS('ANNUAL SUMMARY'!$AN$518,DU120,'ANNUAL SUMMARY'!$V$9,DF112,'ANNUAL SUMMARY'!$L$470)+SUMIFS('ANNUAL SUMMARY'!$AN$576,DU120,'ANNUAL SUMMARY'!$V$9,DF112,'ANNUAL SUMMARY'!$L$528)+SUMIFS('ANNUAL SUMMARY'!$AN$634,DU120,'ANNUAL SUMMARY'!$V$9,DF112,'ANNUAL SUMMARY'!$L$586)+SUMIFS('ANNUAL SUMMARY'!$AN$692,DU120,'ANNUAL SUMMARY'!$V$9,DF112,'ANNUAL SUMMARY'!$L$644)+SUMIFS('ANNUAL SUMMARY'!$CK$54,DU120,'ANNUAL SUMMARY'!$V$9,DF112,'ANNUAL SUMMARY'!$BI$6)+SUMIFS('ANNUAL SUMMARY'!$CK$112,DU120,'ANNUAL SUMMARY'!$V$9,DF112,'ANNUAL SUMMARY'!$BI$64)+SUMIFS('ANNUAL SUMMARY'!$CK$170,DU120,'ANNUAL SUMMARY'!$V$9,DF112,'ANNUAL SUMMARY'!$BI$122)+SUMIFS('ANNUAL SUMMARY'!$CK$228,DU120,'ANNUAL SUMMARY'!$V$9,DF112,'ANNUAL SUMMARY'!$BI$180)+SUMIFS('ANNUAL SUMMARY'!$CK$286,DU120,'ANNUAL SUMMARY'!$V$9,DF112,'ANNUAL SUMMARY'!$BI$238)+SUMIFS('ANNUAL SUMMARY'!$CK$344,DU120,'ANNUAL SUMMARY'!$V$9,DF112,'ANNUAL SUMMARY'!$BI$296)+SUMIFS('ANNUAL SUMMARY'!$CK$402,DU120,'ANNUAL SUMMARY'!$V$9,DF112,'ANNUAL SUMMARY'!$BI$354)+SUMIFS('ANNUAL SUMMARY'!$CK$460,DU120,'ANNUAL SUMMARY'!$V$9,DF112,'ANNUAL SUMMARY'!$BI$412)+SUMIFS('ANNUAL SUMMARY'!$CK$518,DU120,'ANNUAL SUMMARY'!$V$9,DF112,'ANNUAL SUMMARY'!$BI$470)+SUMIFS('ANNUAL SUMMARY'!$CK$576,DU120,'ANNUAL SUMMARY'!$V$9,DF112,'ANNUAL SUMMARY'!$BI$528)+SUMIFS('ANNUAL SUMMARY'!$CK$634,DU120,'ANNUAL SUMMARY'!$V$9,DF112,'ANNUAL SUMMARY'!$BI$586)+SUMIFS('ANNUAL SUMMARY'!$CK$692,DU120,'ANNUAL SUMMARY'!$V$9,DF112,'ANNUAL SUMMARY'!$BI$644)+SUMIFS('ANNUAL SUMMARY'!$EJ$54,DU120,'ANNUAL SUMMARY'!$V$9,DF112,'ANNUAL SUMMARY'!$DH$6)+SUMIFS('ANNUAL SUMMARY'!$EJ$112,DU120,'ANNUAL SUMMARY'!$V$9,DF112,'ANNUAL SUMMARY'!$DH$64)+SUMIFS('ANNUAL SUMMARY'!$EJ$170,DU120,'ANNUAL SUMMARY'!$V$9,DF112,'ANNUAL SUMMARY'!$DH$122)+SUMIFS('ANNUAL SUMMARY'!$EJ$228,DU120,'ANNUAL SUMMARY'!$V$9,DF112,'ANNUAL SUMMARY'!$DH$180)+SUMIFS('ANNUAL SUMMARY'!$EJ$286,DU120,'ANNUAL SUMMARY'!$V$9,DF112,'ANNUAL SUMMARY'!$DH$238)+SUMIFS('ANNUAL SUMMARY'!$EJ$344,DU120,'ANNUAL SUMMARY'!$V$9,DF112,'ANNUAL SUMMARY'!$DH$296)+SUMIFS('ANNUAL SUMMARY'!$EJ$402,DU120,'ANNUAL SUMMARY'!$V$9,DF112,'ANNUAL SUMMARY'!$DH$354)+SUMIFS('ANNUAL SUMMARY'!$EJ$460,DU120,'ANNUAL SUMMARY'!$V$9,DF112,'ANNUAL SUMMARY'!$DH$412)+SUMIFS('ANNUAL SUMMARY'!$EJ$518,DU120,'ANNUAL SUMMARY'!$V$9,DF112,'ANNUAL SUMMARY'!$DH$470)+SUMIFS('ANNUAL SUMMARY'!$EJ$576,DU120,'ANNUAL SUMMARY'!$V$9,DF112,'ANNUAL SUMMARY'!$DH$528)+SUMIFS('ANNUAL SUMMARY'!$EJ$634,DU120,'ANNUAL SUMMARY'!$V$9,DF112,'ANNUAL SUMMARY'!$DH$586)+SUMIFS('ANNUAL SUMMARY'!$EJ$692,DU120,'ANNUAL SUMMARY'!$V$9,DF112,'ANNUAL SUMMARY'!$DH$644)+SUMIFS('ANNUAL SUMMARY'!$GG$54,DU120,'ANNUAL SUMMARY'!$V$9,DF112,'ANNUAL SUMMARY'!$FE$6)+SUMIFS('ANNUAL SUMMARY'!$GG$112,DU120,'ANNUAL SUMMARY'!$V$9,DF112,'ANNUAL SUMMARY'!$FE$64)+SUMIFS('ANNUAL SUMMARY'!$GG$170,DU120,'ANNUAL SUMMARY'!$V$9,DF112,'ANNUAL SUMMARY'!$FE$122)+SUMIFS('ANNUAL SUMMARY'!$GG$228,DU120,'ANNUAL SUMMARY'!$V$9,DF112,'ANNUAL SUMMARY'!$FE$180)+SUMIFS('ANNUAL SUMMARY'!$GG$286,DU120,'ANNUAL SUMMARY'!$V$9,DF112,'ANNUAL SUMMARY'!$FE$238)+SUMIFS('ANNUAL SUMMARY'!$GG$344,DU120,'ANNUAL SUMMARY'!$V$9,DF112,'ANNUAL SUMMARY'!$FE$296)+SUMIFS('ANNUAL SUMMARY'!$GG$402,DU120,'ANNUAL SUMMARY'!$V$9,DF112,'ANNUAL SUMMARY'!$FE$354)+SUMIFS('ANNUAL SUMMARY'!$GG$460,DU120,'ANNUAL SUMMARY'!$V$9,DF112,'ANNUAL SUMMARY'!$FE$412)+SUMIFS('ANNUAL SUMMARY'!$GG$518,DU120,'ANNUAL SUMMARY'!$V$9,DF112,'ANNUAL SUMMARY'!$FE$470)+SUMIFS('ANNUAL SUMMARY'!$GG$576,DU120,'ANNUAL SUMMARY'!$V$9,DF112,'ANNUAL SUMMARY'!$FE$528)+SUMIFS('ANNUAL SUMMARY'!$GG$634,DU120,'ANNUAL SUMMARY'!$V$9,DF112,'ANNUAL SUMMARY'!$FE$586)+SUMIFS('ANNUAL SUMMARY'!$GG$692,DU120,'ANNUAL SUMMARY'!$V$9,DF112,'ANNUAL SUMMARY'!$FE$644)</f>
        <v>0</v>
      </c>
      <c r="EI120" s="727"/>
      <c r="EJ120" s="727"/>
      <c r="EK120" s="727"/>
      <c r="EL120" s="728">
        <f>SUMIFS('ANNUAL SUMMARY'!$AR$54,DU120,'ANNUAL SUMMARY'!$V$9,DF112,'ANNUAL SUMMARY'!$L$6)+SUMIFS('ANNUAL SUMMARY'!$AR$112,DU120,'ANNUAL SUMMARY'!$V$9,DF112,'ANNUAL SUMMARY'!$L$64)+SUMIFS('ANNUAL SUMMARY'!$AR$170,DU120,'ANNUAL SUMMARY'!$V$9,DF112,'ANNUAL SUMMARY'!$L$122)+SUMIFS('ANNUAL SUMMARY'!$AR$228,DU120,'ANNUAL SUMMARY'!$V$9,DF112,'ANNUAL SUMMARY'!$L$180)+SUMIFS('ANNUAL SUMMARY'!$AR$286,DU120,'ANNUAL SUMMARY'!$V$9,DF112,'ANNUAL SUMMARY'!$L$238)+SUMIFS('ANNUAL SUMMARY'!$AR$344,DU120,'ANNUAL SUMMARY'!$V$9,DF112,'ANNUAL SUMMARY'!$L$296)+SUMIFS('ANNUAL SUMMARY'!$AR$402,DU120,'ANNUAL SUMMARY'!$V$9,DF112,'ANNUAL SUMMARY'!$L$354)+SUMIFS('ANNUAL SUMMARY'!$AR$460,DU120,'ANNUAL SUMMARY'!$V$9,DF112,'ANNUAL SUMMARY'!$L$412)+SUMIFS('ANNUAL SUMMARY'!$AR$518,DU120,'ANNUAL SUMMARY'!$V$9,DF112,'ANNUAL SUMMARY'!$L$470)+SUMIFS('ANNUAL SUMMARY'!$AR$576,DU120,'ANNUAL SUMMARY'!$V$9,DF112,'ANNUAL SUMMARY'!$L$528)+SUMIFS('ANNUAL SUMMARY'!$AR$634,DU120,'ANNUAL SUMMARY'!$V$9,DF112,'ANNUAL SUMMARY'!$L$586)+SUMIFS('ANNUAL SUMMARY'!$AR$692,DU120,'ANNUAL SUMMARY'!$V$9,DF112,'ANNUAL SUMMARY'!$L$644)+SUMIFS('ANNUAL SUMMARY'!$CO$54,DU120,'ANNUAL SUMMARY'!$V$9,DF112,'ANNUAL SUMMARY'!$BI$6)+SUMIFS('ANNUAL SUMMARY'!$CO$112,DU120,'ANNUAL SUMMARY'!$V$9,DF112,'ANNUAL SUMMARY'!$BI$64)+SUMIFS('ANNUAL SUMMARY'!$CO$170,DU120,'ANNUAL SUMMARY'!$V$9,DF112,'ANNUAL SUMMARY'!$BI$122)+SUMIFS('ANNUAL SUMMARY'!$CO$228,DU120,'ANNUAL SUMMARY'!$V$9,DF112,'ANNUAL SUMMARY'!$BI$180)+SUMIFS('ANNUAL SUMMARY'!$CO$286,DU120,'ANNUAL SUMMARY'!$V$9,DF112,'ANNUAL SUMMARY'!$BI$238)+SUMIFS('ANNUAL SUMMARY'!$CO$344,DU120,'ANNUAL SUMMARY'!$V$9,DF112,'ANNUAL SUMMARY'!$BI$296)+SUMIFS('ANNUAL SUMMARY'!$CO$402,DU120,'ANNUAL SUMMARY'!$V$9,DF112,'ANNUAL SUMMARY'!$BI$354)+SUMIFS('ANNUAL SUMMARY'!$CO$460,DU120,'ANNUAL SUMMARY'!$V$9,DF112,'ANNUAL SUMMARY'!$BI$412)+SUMIFS('ANNUAL SUMMARY'!$CO$518,DU120,'ANNUAL SUMMARY'!$V$9,DF112,'ANNUAL SUMMARY'!$BI$470)+SUMIFS('ANNUAL SUMMARY'!$CO$576,DU120,'ANNUAL SUMMARY'!$V$9,DF112,'ANNUAL SUMMARY'!$BI$528)+SUMIFS('ANNUAL SUMMARY'!$CO$634,DU120,'ANNUAL SUMMARY'!$V$9,DF112,'ANNUAL SUMMARY'!$BI$586)+SUMIFS('ANNUAL SUMMARY'!$CO$692,DU120,'ANNUAL SUMMARY'!$V$9,DF112,'ANNUAL SUMMARY'!$BI$644)+SUMIFS('ANNUAL SUMMARY'!$EN$54,DU120,'ANNUAL SUMMARY'!$V$9,DF112,'ANNUAL SUMMARY'!$DH$6)+SUMIFS('ANNUAL SUMMARY'!$EN$112,DU120,'ANNUAL SUMMARY'!$V$9,DF112,'ANNUAL SUMMARY'!$DH$64)+SUMIFS('ANNUAL SUMMARY'!$EN$170,DU120,'ANNUAL SUMMARY'!$V$9,DF112,'ANNUAL SUMMARY'!$DH$122)+SUMIFS('ANNUAL SUMMARY'!$EN$228,DU120,'ANNUAL SUMMARY'!$V$9,DF112,'ANNUAL SUMMARY'!$DH$180)+SUMIFS('ANNUAL SUMMARY'!$EN$286,DU120,'ANNUAL SUMMARY'!$V$9,DF112,'ANNUAL SUMMARY'!$DH$238)+SUMIFS('ANNUAL SUMMARY'!$EN$344,DU120,'ANNUAL SUMMARY'!$V$9,DF112,'ANNUAL SUMMARY'!$DH$296)+SUMIFS('ANNUAL SUMMARY'!$EN$402,DU120,'ANNUAL SUMMARY'!$V$9,DF112,'ANNUAL SUMMARY'!$DH$354)+SUMIFS('ANNUAL SUMMARY'!$EN$460,DU120,'ANNUAL SUMMARY'!$V$9,DF112,'ANNUAL SUMMARY'!$DH$412)+SUMIFS('ANNUAL SUMMARY'!$EN$518,DU120,'ANNUAL SUMMARY'!$V$9,DF112,'ANNUAL SUMMARY'!$DH$470)+SUMIFS('ANNUAL SUMMARY'!$EN$576,DU120,'ANNUAL SUMMARY'!$V$9,DF112,'ANNUAL SUMMARY'!$DH$528)+SUMIFS('ANNUAL SUMMARY'!$EN$634,DU120,'ANNUAL SUMMARY'!$V$9,DF112,'ANNUAL SUMMARY'!$DH$586)+SUMIFS('ANNUAL SUMMARY'!$EN$692,DU120,'ANNUAL SUMMARY'!$V$9,DF112,'ANNUAL SUMMARY'!$DH$644)+SUMIFS('ANNUAL SUMMARY'!$GK$54,DU120,'ANNUAL SUMMARY'!$V$9,DF112,'ANNUAL SUMMARY'!$FE$6)+SUMIFS('ANNUAL SUMMARY'!$GK$112,DU120,'ANNUAL SUMMARY'!$V$9,DF112,'ANNUAL SUMMARY'!$FE$64)+SUMIFS('ANNUAL SUMMARY'!$GK$170,DU120,'ANNUAL SUMMARY'!$V$9,DF112,'ANNUAL SUMMARY'!$FE$122)+SUMIFS('ANNUAL SUMMARY'!$GK$228,DU120,'ANNUAL SUMMARY'!$V$9,DF112,'ANNUAL SUMMARY'!$FE$180)+SUMIFS('ANNUAL SUMMARY'!$GK$286,DU120,'ANNUAL SUMMARY'!$V$9,DF112,'ANNUAL SUMMARY'!$FE$238)+SUMIFS('ANNUAL SUMMARY'!$GK$344,DU120,'ANNUAL SUMMARY'!$V$9,DF112,'ANNUAL SUMMARY'!$FE$296)+SUMIFS('ANNUAL SUMMARY'!$GK$402,DU120,'ANNUAL SUMMARY'!$V$9,DF112,'ANNUAL SUMMARY'!$FE$354)+SUMIFS('ANNUAL SUMMARY'!$GK$460,DU120,'ANNUAL SUMMARY'!$V$9,DF112,'ANNUAL SUMMARY'!$FE$412)+SUMIFS('ANNUAL SUMMARY'!$GK$518,DU120,'ANNUAL SUMMARY'!$V$9,DF112,'ANNUAL SUMMARY'!$FE$470)+SUMIFS('ANNUAL SUMMARY'!$GK$576,DU120,'ANNUAL SUMMARY'!$V$9,DF112,'ANNUAL SUMMARY'!$FE$528)+SUMIFS('ANNUAL SUMMARY'!$GK$634,DU120,'ANNUAL SUMMARY'!$V$9,DF112,'ANNUAL SUMMARY'!$FE$586)+SUMIFS('ANNUAL SUMMARY'!$GK$692,DU120,'ANNUAL SUMMARY'!$V$9,DF112,'ANNUAL SUMMARY'!$FE$644)</f>
        <v>0</v>
      </c>
      <c r="EM120" s="728"/>
      <c r="EN120" s="728"/>
      <c r="EO120" s="728">
        <f>SUMIFS('ANNUAL SUMMARY'!$AU$54,DU120,'ANNUAL SUMMARY'!$V$9,DF112,'ANNUAL SUMMARY'!$L$6)+SUMIFS('ANNUAL SUMMARY'!$AU$112,DU120,'ANNUAL SUMMARY'!$V$9,DF112,'ANNUAL SUMMARY'!$L$64)+SUMIFS('ANNUAL SUMMARY'!$AU$170,DU120,'ANNUAL SUMMARY'!$V$9,DF112,'ANNUAL SUMMARY'!$L$122)+SUMIFS('ANNUAL SUMMARY'!$AU$228,DU120,'ANNUAL SUMMARY'!$V$9,DF112,'ANNUAL SUMMARY'!$L$180)+SUMIFS('ANNUAL SUMMARY'!$AU$286,DU120,'ANNUAL SUMMARY'!$V$9,DF112,'ANNUAL SUMMARY'!$L$238)+SUMIFS('ANNUAL SUMMARY'!$AU$344,DU120,'ANNUAL SUMMARY'!$V$9,DF112,'ANNUAL SUMMARY'!$L$296)+SUMIFS('ANNUAL SUMMARY'!$AU$402,DU120,'ANNUAL SUMMARY'!$V$9,DF112,'ANNUAL SUMMARY'!$L$354)+SUMIFS('ANNUAL SUMMARY'!$AU$460,DU120,'ANNUAL SUMMARY'!$V$9,DF112,'ANNUAL SUMMARY'!$L$412)+SUMIFS('ANNUAL SUMMARY'!$AU$518,DU120,'ANNUAL SUMMARY'!$V$9,DF112,'ANNUAL SUMMARY'!$L$470)+SUMIFS('ANNUAL SUMMARY'!$AU$576,DU120,'ANNUAL SUMMARY'!$V$9,DF112,'ANNUAL SUMMARY'!$L$528)+SUMIFS('ANNUAL SUMMARY'!$AU$634,DU120,'ANNUAL SUMMARY'!$V$9,DF112,'ANNUAL SUMMARY'!$L$586)+SUMIFS('ANNUAL SUMMARY'!$AU$692,DU120,'ANNUAL SUMMARY'!$V$9,DF112,'ANNUAL SUMMARY'!$L$644)+SUMIFS('ANNUAL SUMMARY'!$CR$54,DU120,'ANNUAL SUMMARY'!$V$9,DF112,'ANNUAL SUMMARY'!$BI$6)+SUMIFS('ANNUAL SUMMARY'!$CR$112,DU120,'ANNUAL SUMMARY'!$V$9,DF112,'ANNUAL SUMMARY'!$BI$64)+SUMIFS('ANNUAL SUMMARY'!$CR$170,DU120,'ANNUAL SUMMARY'!$V$9,DF112,'ANNUAL SUMMARY'!$BI$122)+SUMIFS('ANNUAL SUMMARY'!$CR$228,DU120,'ANNUAL SUMMARY'!$V$9,DF112,'ANNUAL SUMMARY'!$BI$180)+SUMIFS('ANNUAL SUMMARY'!$CR$286,DU120,'ANNUAL SUMMARY'!$V$9,DF112,'ANNUAL SUMMARY'!$BI$238)+SUMIFS('ANNUAL SUMMARY'!$CR$344,DU120,'ANNUAL SUMMARY'!$V$9,DF112,'ANNUAL SUMMARY'!$BI$296)+SUMIFS('ANNUAL SUMMARY'!$CR$402,DU120,'ANNUAL SUMMARY'!$V$9,DF112,'ANNUAL SUMMARY'!$BI$354)+SUMIFS('ANNUAL SUMMARY'!$CR$460,DU120,'ANNUAL SUMMARY'!$V$9,DF112,'ANNUAL SUMMARY'!$BI$412)+SUMIFS('ANNUAL SUMMARY'!$CR$518,DU120,'ANNUAL SUMMARY'!$V$9,DF112,'ANNUAL SUMMARY'!$BI$470)+SUMIFS('ANNUAL SUMMARY'!$CR$576,DU120,'ANNUAL SUMMARY'!$V$9,DF112,'ANNUAL SUMMARY'!$BI$528)+SUMIFS('ANNUAL SUMMARY'!$CR$634,DU120,'ANNUAL SUMMARY'!$V$9,DF112,'ANNUAL SUMMARY'!$BI$586)+SUMIFS('ANNUAL SUMMARY'!$CR$692,DU120,'ANNUAL SUMMARY'!$V$9,DF112,'ANNUAL SUMMARY'!$BI$644)+SUMIFS('ANNUAL SUMMARY'!$EQ$54,DU120,'ANNUAL SUMMARY'!$V$9,DF112,'ANNUAL SUMMARY'!$DH$6)+SUMIFS('ANNUAL SUMMARY'!$EQ$112,DU120,'ANNUAL SUMMARY'!$V$9,DF112,'ANNUAL SUMMARY'!$DH$64)+SUMIFS('ANNUAL SUMMARY'!$EQ$170,DU120,'ANNUAL SUMMARY'!$V$9,DF112,'ANNUAL SUMMARY'!$DH$122)+SUMIFS('ANNUAL SUMMARY'!$EQ$228,DU120,'ANNUAL SUMMARY'!$V$9,DF112,'ANNUAL SUMMARY'!$DH$180)+SUMIFS('ANNUAL SUMMARY'!$EQ$286,DU120,'ANNUAL SUMMARY'!$V$9,DF112,'ANNUAL SUMMARY'!$DH$238)+SUMIFS('ANNUAL SUMMARY'!$EQ$344,DU120,'ANNUAL SUMMARY'!$V$9,DF112,'ANNUAL SUMMARY'!$DH$296)+SUMIFS('ANNUAL SUMMARY'!$EQ$402,DU120,'ANNUAL SUMMARY'!$V$9,DF112,'ANNUAL SUMMARY'!$DH$354)+SUMIFS('ANNUAL SUMMARY'!$EQ$460,DU120,'ANNUAL SUMMARY'!$V$9,DF112,'ANNUAL SUMMARY'!$DH$412)+SUMIFS('ANNUAL SUMMARY'!$EQ$518,DU120,'ANNUAL SUMMARY'!$V$9,DF112,'ANNUAL SUMMARY'!$DH$470)+SUMIFS('ANNUAL SUMMARY'!$EQ$576,DU120,'ANNUAL SUMMARY'!$V$9,DF112,'ANNUAL SUMMARY'!$DH$528)+SUMIFS('ANNUAL SUMMARY'!$EQ$634,DU120,'ANNUAL SUMMARY'!$V$9,DF112,'ANNUAL SUMMARY'!$DH$586)+SUMIFS('ANNUAL SUMMARY'!$EQ$692,DU120,'ANNUAL SUMMARY'!$V$9,DF112,'ANNUAL SUMMARY'!$DH$644)+SUMIFS('ANNUAL SUMMARY'!$GN$54,DU120,'ANNUAL SUMMARY'!$V$9,DF112,'ANNUAL SUMMARY'!$FE$6)+SUMIFS('ANNUAL SUMMARY'!$GN$112,DU120,'ANNUAL SUMMARY'!$V$9,DF112,'ANNUAL SUMMARY'!$FE$64)+SUMIFS('ANNUAL SUMMARY'!$GN$170,DU120,'ANNUAL SUMMARY'!$V$9,DF112,'ANNUAL SUMMARY'!$FE$122)+SUMIFS('ANNUAL SUMMARY'!$GN$228,DU120,'ANNUAL SUMMARY'!$V$9,DF112,'ANNUAL SUMMARY'!$FE$180)+SUMIFS('ANNUAL SUMMARY'!$GN$286,DU120,'ANNUAL SUMMARY'!$V$9,DF112,'ANNUAL SUMMARY'!$FE$238)+SUMIFS('ANNUAL SUMMARY'!$GN$344,DU120,'ANNUAL SUMMARY'!$V$9,DF112,'ANNUAL SUMMARY'!$FE$296)+SUMIFS('ANNUAL SUMMARY'!$GN$402,DU120,'ANNUAL SUMMARY'!$V$9,DF112,'ANNUAL SUMMARY'!$FE$354)+SUMIFS('ANNUAL SUMMARY'!$GN$460,DU120,'ANNUAL SUMMARY'!$V$9,DF112,'ANNUAL SUMMARY'!$FE$412)+SUMIFS('ANNUAL SUMMARY'!$GN$518,DU120,'ANNUAL SUMMARY'!$V$9,DF112,'ANNUAL SUMMARY'!$FE$470)+SUMIFS('ANNUAL SUMMARY'!$GN$576,DU120,'ANNUAL SUMMARY'!$V$9,DF112,'ANNUAL SUMMARY'!$FE$528)+SUMIFS('ANNUAL SUMMARY'!$GN$634,DU120,'ANNUAL SUMMARY'!$V$9,DF112,'ANNUAL SUMMARY'!$FE$586)+SUMIFS('ANNUAL SUMMARY'!$GN$692,DU120,'ANNUAL SUMMARY'!$V$9,DF112,'ANNUAL SUMMARY'!$FE$644)</f>
        <v>0</v>
      </c>
      <c r="EP120" s="728"/>
      <c r="EQ120" s="1260"/>
      <c r="ER120" s="1263"/>
      <c r="ES120" s="154"/>
      <c r="ET120" s="824" t="str">
        <f>'ANNUAL SUMMARY'!$C$18</f>
        <v>NO. FLIGHTS</v>
      </c>
      <c r="EU120" s="825"/>
      <c r="EV120" s="825"/>
      <c r="EW120" s="825"/>
      <c r="EX120" s="825"/>
      <c r="EY120" s="825"/>
      <c r="EZ120" s="826"/>
      <c r="FA120" s="803">
        <f>SUMIF('ANNUAL SUMMARY'!$FE$622,FC112,'ANNUAL SUMMARY'!$FC$634)+SUMIF('ANNUAL SUMMARY'!$DH$622,FC112,'ANNUAL SUMMARY'!$DF$634)+SUMIF('ANNUAL SUMMARY'!$BI$622,FC112,'ANNUAL SUMMARY'!$BG$634)+SUMIF('ANNUAL SUMMARY'!$L$622,FC112,'ANNUAL SUMMARY'!$J$634)+SUMIF('ANNUAL SUMMARY'!$FE$566,FC112,'ANNUAL SUMMARY'!$FC$578)+SUMIF('ANNUAL SUMMARY'!$DH$566,FC112,'ANNUAL SUMMARY'!$DF$578)+SUMIF('ANNUAL SUMMARY'!$BI$566,FC112,'ANNUAL SUMMARY'!$BG$578)+SUMIF('ANNUAL SUMMARY'!$L$566,FC112,'ANNUAL SUMMARY'!$J$578)+SUMIF('ANNUAL SUMMARY'!$FE$510,FC112,'ANNUAL SUMMARY'!$FC$522)+SUMIF('ANNUAL SUMMARY'!$DH$510,FC112,'ANNUAL SUMMARY'!$DF$522)+SUMIF('ANNUAL SUMMARY'!$BI$510,FC112,'ANNUAL SUMMARY'!$BG$522)+SUMIF('ANNUAL SUMMARY'!$L$510,FC112,'ANNUAL SUMMARY'!$J$522)+SUMIF('ANNUAL SUMMARY'!$FE$454,FC112,'ANNUAL SUMMARY'!$FC$466)+SUMIF('ANNUAL SUMMARY'!$DH$454,FC112,'ANNUAL SUMMARY'!$DF$466)+SUMIF('ANNUAL SUMMARY'!$BI$454,FC112,'ANNUAL SUMMARY'!$BG$466)+SUMIF('ANNUAL SUMMARY'!$L$454,FC112,'ANNUAL SUMMARY'!$J$466)+SUMIF('ANNUAL SUMMARY'!$FE$398,FC112,'ANNUAL SUMMARY'!$FC$410)+SUMIF('ANNUAL SUMMARY'!$DH$398,FC112,'ANNUAL SUMMARY'!$DF$410)+SUMIF('ANNUAL SUMMARY'!$BI$398,FC112,'ANNUAL SUMMARY'!$BG$410)+SUMIF('ANNUAL SUMMARY'!$L$398,FC112,'ANNUAL SUMMARY'!$J$410)+SUMIF('ANNUAL SUMMARY'!$FE$342,FC112,'ANNUAL SUMMARY'!$FC$354)+SUMIF('ANNUAL SUMMARY'!$DH$342,FC112,'ANNUAL SUMMARY'!$DF$354)+SUMIF('ANNUAL SUMMARY'!$BI$342,FC112,'ANNUAL SUMMARY'!$BG$354)+SUMIF('ANNUAL SUMMARY'!$L$342,FC112,'ANNUAL SUMMARY'!$J$354)+SUMIF('ANNUAL SUMMARY'!$FE$286,FC112,'ANNUAL SUMMARY'!$FC$298)+SUMIF('ANNUAL SUMMARY'!$DH$286,FC112,'ANNUAL SUMMARY'!$DF$298)+SUMIF('ANNUAL SUMMARY'!$BI$286,FC112,'ANNUAL SUMMARY'!$BG$298)+SUMIF('ANNUAL SUMMARY'!$L$286,FC112,'ANNUAL SUMMARY'!$J$298)+SUMIF('ANNUAL SUMMARY'!$FE$230,FC112,'ANNUAL SUMMARY'!$FC$242)+SUMIF('ANNUAL SUMMARY'!$DH$230,FC112,'ANNUAL SUMMARY'!$DF$242)+SUMIF('ANNUAL SUMMARY'!$BI$230,FC112,'ANNUAL SUMMARY'!$BG$242)+SUMIF('ANNUAL SUMMARY'!$L$230,FC112,'ANNUAL SUMMARY'!$J$242)+SUMIF('ANNUAL SUMMARY'!$FE$174,FC112,'ANNUAL SUMMARY'!$FC$186)+SUMIF('ANNUAL SUMMARY'!$DH$174,FC112,'ANNUAL SUMMARY'!$DF$186)+SUMIF('ANNUAL SUMMARY'!$BI$174,FC112,'ANNUAL SUMMARY'!$BG$186)+SUMIF('ANNUAL SUMMARY'!$L$174,FC112,'ANNUAL SUMMARY'!$J$186)+SUMIF('ANNUAL SUMMARY'!$FE$118,FC112,'ANNUAL SUMMARY'!$FC$130)+SUMIF('ANNUAL SUMMARY'!$DH$118,FC112,'ANNUAL SUMMARY'!$DF$130)+SUMIF('ANNUAL SUMMARY'!$BI$118,FC112,'ANNUAL SUMMARY'!$BG$130)+SUMIF('ANNUAL SUMMARY'!$L$118,FC112,'ANNUAL SUMMARY'!$J$130)+SUMIF('ANNUAL SUMMARY'!$FE$62,FC112,'ANNUAL SUMMARY'!$FC$74)+SUMIF('ANNUAL SUMMARY'!$DH$62,FC112,'ANNUAL SUMMARY'!$DF$74)+SUMIF('ANNUAL SUMMARY'!$BI$62,FC112,'ANNUAL SUMMARY'!$BG$74)+SUMIF('ANNUAL SUMMARY'!$L$62,FC112,'ANNUAL SUMMARY'!$J$74)+SUMIF('ANNUAL SUMMARY'!$FE$6,FC112,'ANNUAL SUMMARY'!$FC$18)+SUMIF('ANNUAL SUMMARY'!$DH$6,FC112,'ANNUAL SUMMARY'!$DF$18)+SUMIF('ANNUAL SUMMARY'!$BI$6,FC112,'ANNUAL SUMMARY'!$BG$18)+SUMIF('ANNUAL SUMMARY'!$L$6,FC112,'ANNUAL SUMMARY'!$J$18)+SUMIF('PREVIOUS LOGS'!$K$6,FC112,'PREVIOUS LOGS'!$B$12)+SUMIF('PREVIOUS LOGS'!$K$59,$K$6,'PREVIOUS LOGS'!$B$65)+SUMIF('PREVIOUS LOGS'!$K$112,FC112,'PREVIOUS LOGS'!$B$118)+SUMIF('PREVIOUS LOGS'!$K$165,FC112,'PREVIOUS LOGS'!$B$171)+SUMIF('PREVIOUS LOGS'!$K$218,FC112,'PREVIOUS LOGS'!$B$224)+SUMIF('PREVIOUS LOGS'!$K$271,FC112,'PREVIOUS LOGS'!$B$277)+SUMIF('PREVIOUS LOGS'!$K$324,FC112,'PREVIOUS LOGS'!$B$330)+SUMIF('PREVIOUS LOGS'!$BH$6,FC112,'PREVIOUS LOGS'!$AY$12)+SUMIF('PREVIOUS LOGS'!$BH$59,$K$6,'PREVIOUS LOGS'!$AY$65)+SUMIF('PREVIOUS LOGS'!$BH$112,FC112,'PREVIOUS LOGS'!$AY$118)+SUMIF('PREVIOUS LOGS'!$BH$165,FC112,'PREVIOUS LOGS'!$AY$171)+SUMIF('PREVIOUS LOGS'!$BH$218,FC112,'PREVIOUS LOGS'!$AY$224)+SUMIF('PREVIOUS LOGS'!$BH$271,FC112,'PREVIOUS LOGS'!$AY$277)+SUMIF('PREVIOUS LOGS'!$BH$324,FC112,'PREVIOUS LOGS'!$AY$330)+SUMIF('PREVIOUS LOGS'!$DF$6,FC112,'PREVIOUS LOGS'!$CW$12)+SUMIF('PREVIOUS LOGS'!$DF$59,$K$6,'PREVIOUS LOGS'!$CW$65)+SUMIF('PREVIOUS LOGS'!$DF$112,FC112,'PREVIOUS LOGS'!$CW$118)+SUMIF('PREVIOUS LOGS'!$DF$165,FC112,'PREVIOUS LOGS'!$CW$171)+SUMIF('PREVIOUS LOGS'!$DF$218,FC112,'PREVIOUS LOGS'!$CW$224)+SUMIF('PREVIOUS LOGS'!$DF$271,FC112,'PREVIOUS LOGS'!$CW$277)+SUMIF('PREVIOUS LOGS'!$DF$324,FC112,'PREVIOUS LOGS'!$CW$330)+SUMIF('PREVIOUS LOGS'!$FC$6,FC112,'PREVIOUS LOGS'!$ET$12)+SUMIF('PREVIOUS LOGS'!$FC$59,$K$6,'PREVIOUS LOGS'!$ET$65)+SUMIF('PREVIOUS LOGS'!$FC$112,FC112,'PREVIOUS LOGS'!$ET$118)+SUMIF('PREVIOUS LOGS'!$FC$165,FC112,'PREVIOUS LOGS'!$ET$171)+SUMIF('PREVIOUS LOGS'!$FC$218,FC112,'PREVIOUS LOGS'!$ET$224)+SUMIF('PREVIOUS LOGS'!$FC$271,FC112,'PREVIOUS LOGS'!$ET$277)+SUMIF('PREVIOUS LOGS'!$FC$324,FC112,'PREVIOUS LOGS'!$ET$330)</f>
        <v>0</v>
      </c>
      <c r="FB120" s="705"/>
      <c r="FC120" s="705"/>
      <c r="FD120" s="804"/>
      <c r="FE120" s="637"/>
      <c r="FF120" s="695" t="str">
        <f>'ANNUAL SUMMARY'!$O$18</f>
        <v>DAY</v>
      </c>
      <c r="FG120" s="696"/>
      <c r="FH120" s="696"/>
      <c r="FI120" s="696"/>
      <c r="FJ120" s="696" t="e">
        <f>SUMIF('ANNUAL SUMMARY'!$L$6,FC112,'ANNUAL SUMMARY'!$T$18)+SUMIF('ANNUAL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SUMMARY'!#REF!)+SUMIF(#REF!,FC112,#REF!)+SUMIF(#REF!,FC112,#REF!)+SUMIF(#REF!,FC112,#REF!)+SUMIF(#REF!,FC112,#REF!)+SUMIF(#REF!,FC112,#REF!)+SUMIF(#REF!,FC112,#REF!)+SUMIF(#REF!,FC112,#REF!)+SUMIF(#REF!,FC112,#REF!)</f>
        <v>#REF!</v>
      </c>
      <c r="FK120" s="697">
        <f>SUMIF('ANNUAL SUMMARY'!$FE$622,FC112,'ANNUAL SUMMARY'!$FM$634)+SUMIF('ANNUAL SUMMARY'!$DH$622,FC112,'ANNUAL SUMMARY'!$DP$634)+SUMIF('ANNUAL SUMMARY'!$BI$622,FC112,'ANNUAL SUMMARY'!$BQ$634)+SUMIF('ANNUAL SUMMARY'!$L$622,FC112,'ANNUAL SUMMARY'!$T$634)+SUMIF('ANNUAL SUMMARY'!$FE$566,FC112,'ANNUAL SUMMARY'!$FM$578)+SUMIF('ANNUAL SUMMARY'!$DH$566,FC112,'ANNUAL SUMMARY'!$DP$578)+SUMIF('ANNUAL SUMMARY'!$BI$566,FC112,'ANNUAL SUMMARY'!$BQ$578)+SUMIF('ANNUAL SUMMARY'!$L$566,FC112,'ANNUAL SUMMARY'!$T$578)+SUMIF('ANNUAL SUMMARY'!$FE$510,FC112,'ANNUAL SUMMARY'!$FM$522)+SUMIF('ANNUAL SUMMARY'!$DH$510,FC112,'ANNUAL SUMMARY'!$DP$522)+SUMIF('ANNUAL SUMMARY'!$BI$510,FC112,'ANNUAL SUMMARY'!$BQ$522)+SUMIF('ANNUAL SUMMARY'!$L$510,FC112,'ANNUAL SUMMARY'!$T$522)+SUMIF('ANNUAL SUMMARY'!$FE$454,FC112,'ANNUAL SUMMARY'!$FM$466)+SUMIF('ANNUAL SUMMARY'!$DH$454,FC112,'ANNUAL SUMMARY'!$DP$466)+SUMIF('ANNUAL SUMMARY'!$BI$454,FC112,'ANNUAL SUMMARY'!$BQ$466)+SUMIF('ANNUAL SUMMARY'!$L$454,FC112,'ANNUAL SUMMARY'!$T$466)+SUMIF('ANNUAL SUMMARY'!$FE$398,FC112,'ANNUAL SUMMARY'!$FM$410)+SUMIF('ANNUAL SUMMARY'!$DH$398,FC112,'ANNUAL SUMMARY'!$DP$410)+SUMIF('ANNUAL SUMMARY'!$BI$398,FC112,'ANNUAL SUMMARY'!$BQ$410)+SUMIF('ANNUAL SUMMARY'!$L$398,FC112,'ANNUAL SUMMARY'!$T$410)+SUMIF('ANNUAL SUMMARY'!$FE$342,FC112,'ANNUAL SUMMARY'!$FM$354)+SUMIF('ANNUAL SUMMARY'!$DH$342,FC112,'ANNUAL SUMMARY'!$DP$354)+SUMIF('ANNUAL SUMMARY'!$BI$342,FC112,'ANNUAL SUMMARY'!$BQ$354)+SUMIF('ANNUAL SUMMARY'!$L$342,FC112,'ANNUAL SUMMARY'!$T$354)+SUMIF('ANNUAL SUMMARY'!$FE$286,FC112,'ANNUAL SUMMARY'!$FM$298)+SUMIF('ANNUAL SUMMARY'!$DH$286,FC112,'ANNUAL SUMMARY'!$DP$298)+SUMIF('ANNUAL SUMMARY'!$BI$286,FC112,'ANNUAL SUMMARY'!$BQ$298)+SUMIF('ANNUAL SUMMARY'!$L$286,FC112,'ANNUAL SUMMARY'!$T$298)+SUMIF('ANNUAL SUMMARY'!$FE$230,FC112,'ANNUAL SUMMARY'!$FM$242)+SUMIF('ANNUAL SUMMARY'!$DH$230,FC112,'ANNUAL SUMMARY'!$DP$242)+SUMIF('ANNUAL SUMMARY'!$BI$230,FC112,'ANNUAL SUMMARY'!$BQ$242)+SUMIF('ANNUAL SUMMARY'!$L$230,FC112,'ANNUAL SUMMARY'!$T$242)+SUMIF('ANNUAL SUMMARY'!$FE$174,FC112,'ANNUAL SUMMARY'!$FM$186)+SUMIF('ANNUAL SUMMARY'!$DH$174,FC112,'ANNUAL SUMMARY'!$DP$186)+SUMIF('ANNUAL SUMMARY'!$BI$174,FC112,'ANNUAL SUMMARY'!$BQ$186)+SUMIF('ANNUAL SUMMARY'!$L$174,FC112,'ANNUAL SUMMARY'!$T$186)+SUMIF('ANNUAL SUMMARY'!$FE$118,FC112,'ANNUAL SUMMARY'!$FM$130)+SUMIF('ANNUAL SUMMARY'!$DH$118,FC112,'ANNUAL SUMMARY'!$DP$130)+SUMIF('ANNUAL SUMMARY'!$BI$118,FC112,'ANNUAL SUMMARY'!$BQ$130)+SUMIF('ANNUAL SUMMARY'!$L$118,FC112,'ANNUAL SUMMARY'!$T$130)+SUMIF('ANNUAL SUMMARY'!$FE$62,FC112,'ANNUAL SUMMARY'!$FM$74)+SUMIF('ANNUAL SUMMARY'!$DH$62,FC112,'ANNUAL SUMMARY'!$DP$74)+SUMIF('ANNUAL SUMMARY'!$BI$62,FC112,'ANNUAL SUMMARY'!$BQ$74)+SUMIF('ANNUAL SUMMARY'!$L$62,FC112,'ANNUAL SUMMARY'!$T$74)+SUMIF('ANNUAL SUMMARY'!$FE$6,FC112,'ANNUAL SUMMARY'!$FM$18)+SUMIF('ANNUAL SUMMARY'!$DH$6,FC112,'ANNUAL SUMMARY'!$DP$18)+SUMIF('ANNUAL SUMMARY'!$BI$6,FC112,'ANNUAL SUMMARY'!$BQ$18)+SUMIF('ANNUAL SUMMARY'!$L$6,FC112,'ANNUAL SUMMARY'!$T$18)+SUMIF('PREVIOUS LOGS'!$K$6,FC112,'PREVIOUS LOGS'!$S$14)+SUMIF('PREVIOUS LOGS'!$K$59,$K$6,'PREVIOUS LOGS'!$S$67)+SUMIF('PREVIOUS LOGS'!$K$112,FC112,'PREVIOUS LOGS'!$S$120)+SUMIF('PREVIOUS LOGS'!$K$165,FC112,'PREVIOUS LOGS'!$S$173)+SUMIF('PREVIOUS LOGS'!$K$218,FC112,'PREVIOUS LOGS'!$S$226)+SUMIF('PREVIOUS LOGS'!$K$271,FC112,'PREVIOUS LOGS'!$S$279)+SUMIF('PREVIOUS LOGS'!$K$324,FC112,'PREVIOUS LOGS'!$S$332)+SUMIF('PREVIOUS LOGS'!$BH$6,FC112,'PREVIOUS LOGS'!$BP$14)+SUMIF('PREVIOUS LOGS'!$BH$59,$K$6,'PREVIOUS LOGS'!$BP$67)+SUMIF('PREVIOUS LOGS'!$BH$112,FC112,'PREVIOUS LOGS'!$BP$120)+SUMIF('PREVIOUS LOGS'!$BH$165,FC112,'PREVIOUS LOGS'!$BP$173)+SUMIF('PREVIOUS LOGS'!$BH$218,FC112,'PREVIOUS LOGS'!$BP$226)+SUMIF('PREVIOUS LOGS'!$BH$271,FC112,'PREVIOUS LOGS'!$BP$279)+SUMIF('PREVIOUS LOGS'!$BH$324,FC112,'PREVIOUS LOGS'!$BP$332)+SUMIF('PREVIOUS LOGS'!$DF$6,FC112,'PREVIOUS LOGS'!$DN$14)+SUMIF('PREVIOUS LOGS'!$DF$59,$K$6,'PREVIOUS LOGS'!$DN$67)+SUMIF('PREVIOUS LOGS'!$DF$112,FC112,'PREVIOUS LOGS'!$DN$120)+SUMIF('PREVIOUS LOGS'!$DF$165,FC112,'PREVIOUS LOGS'!$DN$173)+SUMIF('PREVIOUS LOGS'!$DF$218,FC112,'PREVIOUS LOGS'!$DN$226)+SUMIF('PREVIOUS LOGS'!$DF$271,FC112,'PREVIOUS LOGS'!$DN$279)+SUMIF('PREVIOUS LOGS'!$DF$324,FC112,'PREVIOUS LOGS'!$DN$332)+SUMIF('PREVIOUS LOGS'!$FC$6,FC112,'PREVIOUS LOGS'!$FK$14)+SUMIF('PREVIOUS LOGS'!$FC$59,$K$6,'PREVIOUS LOGS'!$FK$67)+SUMIF('PREVIOUS LOGS'!$FC$112,FC112,'PREVIOUS LOGS'!$FK$120)+SUMIF('PREVIOUS LOGS'!$FC$165,FC112,'PREVIOUS LOGS'!$FK$173)+SUMIF('PREVIOUS LOGS'!$FC$218,FC112,'PREVIOUS LOGS'!$FK$226)+SUMIF('PREVIOUS LOGS'!$FC$271,FC112,'PREVIOUS LOGS'!$FK$279)+SUMIF('PREVIOUS LOGS'!$FC$324,FC112,'PREVIOUS LOGS'!$FK$332)</f>
        <v>0</v>
      </c>
      <c r="FL120" s="697"/>
      <c r="FM120" s="697"/>
      <c r="FN120" s="697"/>
      <c r="FO120" s="697"/>
      <c r="FP120" s="697"/>
      <c r="FQ120" s="15"/>
      <c r="FR120" s="812">
        <f>IF(FR118=0," ",FR118+1)</f>
        <v>2023</v>
      </c>
      <c r="FS120" s="813"/>
      <c r="FT120" s="813"/>
      <c r="FU120" s="813"/>
      <c r="FV120" s="813"/>
      <c r="FW120" s="1118">
        <f>SUMIFS('ANNUAL SUMMARY'!$AF$54,FR120,'ANNUAL SUMMARY'!$V$9,FC112,'ANNUAL SUMMARY'!$L$6)+SUMIFS('ANNUAL SUMMARY'!$AF$112,FR120,'ANNUAL SUMMARY'!$V$9,FC112,'ANNUAL SUMMARY'!$L$64)+SUMIFS('ANNUAL SUMMARY'!$AF$170,FR120,'ANNUAL SUMMARY'!$V$9,FC112,'ANNUAL SUMMARY'!$L$122)+SUMIFS('ANNUAL SUMMARY'!$AF$228,FR120,'ANNUAL SUMMARY'!$V$9,FC112,'ANNUAL SUMMARY'!$L$180)+SUMIFS('ANNUAL SUMMARY'!$AF$286,FR120,'ANNUAL SUMMARY'!$V$9,FC112,'ANNUAL SUMMARY'!$L$238)+SUMIFS('ANNUAL SUMMARY'!$AF$344,FR120,'ANNUAL SUMMARY'!$V$9,FC112,'ANNUAL SUMMARY'!$L$296)+SUMIFS('ANNUAL SUMMARY'!$AF$402,FR120,'ANNUAL SUMMARY'!$V$9,FC112,'ANNUAL SUMMARY'!$L$354)+SUMIFS('ANNUAL SUMMARY'!$AF$460,FR120,'ANNUAL SUMMARY'!$V$9,FC112,'ANNUAL SUMMARY'!$L$412)+SUMIFS('ANNUAL SUMMARY'!$AF$518,FR120,'ANNUAL SUMMARY'!$V$9,FC112,'ANNUAL SUMMARY'!$L$470)+SUMIFS('ANNUAL SUMMARY'!$AF$576,FR120,'ANNUAL SUMMARY'!$V$9,FC112,'ANNUAL SUMMARY'!$L$528)+SUMIFS('ANNUAL SUMMARY'!$AF$634,FR120,'ANNUAL SUMMARY'!$V$9,FC112,'ANNUAL SUMMARY'!$L$586)+SUMIFS('ANNUAL SUMMARY'!$AF$692,FR120,'ANNUAL SUMMARY'!$V$9,FC112,'ANNUAL SUMMARY'!$L$644)+SUMIFS('ANNUAL SUMMARY'!$CC$54,FR120,'ANNUAL SUMMARY'!$V$9,FC112,'ANNUAL SUMMARY'!$BI$6)+SUMIFS('ANNUAL SUMMARY'!$CC$112,FR120,'ANNUAL SUMMARY'!$V$9,FC112,'ANNUAL SUMMARY'!$BI$64)+SUMIFS('ANNUAL SUMMARY'!$CC$170,FR120,'ANNUAL SUMMARY'!$V$9,FC112,'ANNUAL SUMMARY'!$BI$122)+SUMIFS('ANNUAL SUMMARY'!$CC$228,FR120,'ANNUAL SUMMARY'!$V$9,FC112,'ANNUAL SUMMARY'!$BI$180)+SUMIFS('ANNUAL SUMMARY'!$CC$286,FR120,'ANNUAL SUMMARY'!$V$9,FC112,'ANNUAL SUMMARY'!$BI$238)+SUMIFS('ANNUAL SUMMARY'!$CC$344,FR120,'ANNUAL SUMMARY'!$V$9,FC112,'ANNUAL SUMMARY'!$BI$296)+SUMIFS('ANNUAL SUMMARY'!$CC$402,FR120,'ANNUAL SUMMARY'!$V$9,FC112,'ANNUAL SUMMARY'!$BI$354)+SUMIFS('ANNUAL SUMMARY'!$CC$460,FR120,'ANNUAL SUMMARY'!$V$9,FC112,'ANNUAL SUMMARY'!$BI$412)+SUMIFS('ANNUAL SUMMARY'!$CC$518,FR120,'ANNUAL SUMMARY'!$V$9,FC112,'ANNUAL SUMMARY'!$BI$470)+SUMIFS('ANNUAL SUMMARY'!$CC$576,FR120,'ANNUAL SUMMARY'!$V$9,FC112,'ANNUAL SUMMARY'!$BI$528)+SUMIFS('ANNUAL SUMMARY'!$CC$634,FR120,'ANNUAL SUMMARY'!$V$9,FC112,'ANNUAL SUMMARY'!$BI$586)+SUMIFS('ANNUAL SUMMARY'!$CC$692,FR120,'ANNUAL SUMMARY'!$V$9,FC112,'ANNUAL SUMMARY'!$BI$644)+SUMIFS('ANNUAL SUMMARY'!$EB$54,FR120,'ANNUAL SUMMARY'!$V$9,FC112,'ANNUAL SUMMARY'!$DH$6)+SUMIFS('ANNUAL SUMMARY'!$EB$112,FR120,'ANNUAL SUMMARY'!$V$9,FC112,'ANNUAL SUMMARY'!$DH$64)+SUMIFS('ANNUAL SUMMARY'!$EB$170,FR120,'ANNUAL SUMMARY'!$V$9,FC112,'ANNUAL SUMMARY'!$DH$122)+SUMIFS('ANNUAL SUMMARY'!$EB$228,FR120,'ANNUAL SUMMARY'!$V$9,FC112,'ANNUAL SUMMARY'!$DH$180)+SUMIFS('ANNUAL SUMMARY'!$EB$286,FR120,'ANNUAL SUMMARY'!$V$9,FC112,'ANNUAL SUMMARY'!$DH$238)+SUMIFS('ANNUAL SUMMARY'!$EB$344,FR120,'ANNUAL SUMMARY'!$V$9,FC112,'ANNUAL SUMMARY'!$DH$296)+SUMIFS('ANNUAL SUMMARY'!$EB$402,FR120,'ANNUAL SUMMARY'!$V$9,FC112,'ANNUAL SUMMARY'!$DH$354)+SUMIFS('ANNUAL SUMMARY'!$EB$460,FR120,'ANNUAL SUMMARY'!$V$9,FC112,'ANNUAL SUMMARY'!$DH$412)+SUMIFS('ANNUAL SUMMARY'!$EB$518,FR120,'ANNUAL SUMMARY'!$V$9,FC112,'ANNUAL SUMMARY'!$DH$470)+SUMIFS('ANNUAL SUMMARY'!$EB$576,FR120,'ANNUAL SUMMARY'!$V$9,FC112,'ANNUAL SUMMARY'!$DH$528)+SUMIFS('ANNUAL SUMMARY'!$EB$634,FR120,'ANNUAL SUMMARY'!$V$9,FC112,'ANNUAL SUMMARY'!$DH$586)+SUMIFS('ANNUAL SUMMARY'!$EB$692,FR120,'ANNUAL SUMMARY'!$V$9,FC112,'ANNUAL SUMMARY'!$DH$644)+SUMIFS('ANNUAL SUMMARY'!$FY$54,FR120,'ANNUAL SUMMARY'!$V$9,FC112,'ANNUAL SUMMARY'!$FE$6)+SUMIFS('ANNUAL SUMMARY'!$FY$112,FR120,'ANNUAL SUMMARY'!$V$9,FC112,'ANNUAL SUMMARY'!$FE$64)+SUMIFS('ANNUAL SUMMARY'!$FY$170,FR120,'ANNUAL SUMMARY'!$V$9,FC112,'ANNUAL SUMMARY'!$FE$122)+SUMIFS('ANNUAL SUMMARY'!$FY$228,FR120,'ANNUAL SUMMARY'!$V$9,FC112,'ANNUAL SUMMARY'!$FE$180)+SUMIFS('ANNUAL SUMMARY'!$FY$286,FR120,'ANNUAL SUMMARY'!$V$9,FC112,'ANNUAL SUMMARY'!$FE$238)+SUMIFS('ANNUAL SUMMARY'!$FY$344,FR120,'ANNUAL SUMMARY'!$V$9,FC112,'ANNUAL SUMMARY'!$FE$296)+SUMIFS('ANNUAL SUMMARY'!$FY$402,FR120,'ANNUAL SUMMARY'!$V$9,FC112,'ANNUAL SUMMARY'!$FE$354)+SUMIFS('ANNUAL SUMMARY'!$FY$460,FR120,'ANNUAL SUMMARY'!$V$9,FC112,'ANNUAL SUMMARY'!$FE$412)+SUMIFS('ANNUAL SUMMARY'!$FY$518,FR120,'ANNUAL SUMMARY'!$V$9,FC112,'ANNUAL SUMMARY'!$FE$470)+SUMIFS('ANNUAL SUMMARY'!$FY$576,FR120,'ANNUAL SUMMARY'!$V$9,FC112,'ANNUAL SUMMARY'!$FE$528)+SUMIFS('ANNUAL SUMMARY'!$FY$634,FR120,'ANNUAL SUMMARY'!$V$9,FC112,'ANNUAL SUMMARY'!$FE$586)+SUMIFS('ANNUAL SUMMARY'!$FY$692,FR120,'ANNUAL SUMMARY'!$V$9,FC112,'ANNUAL SUMMARY'!$FE$644)</f>
        <v>0</v>
      </c>
      <c r="FX120" s="727"/>
      <c r="FY120" s="727"/>
      <c r="FZ120" s="727"/>
      <c r="GA120" s="727">
        <f>SUMIFS('ANNUAL SUMMARY'!$AJ$54,FR120,'ANNUAL SUMMARY'!$V$9,FC112,'ANNUAL SUMMARY'!$L$6)+SUMIFS('ANNUAL SUMMARY'!$AJ$112,FR120,'ANNUAL SUMMARY'!$V$9,FC112,'ANNUAL SUMMARY'!$L$64)+SUMIFS('ANNUAL SUMMARY'!$AJ$170,FR120,'ANNUAL SUMMARY'!$V$9,FC112,'ANNUAL SUMMARY'!$L$122)+SUMIFS('ANNUAL SUMMARY'!$AJ$228,FR120,'ANNUAL SUMMARY'!$V$9,FC112,'ANNUAL SUMMARY'!$L$180)+SUMIFS('ANNUAL SUMMARY'!$AJ$286,FR120,'ANNUAL SUMMARY'!$V$9,FC112,'ANNUAL SUMMARY'!$L$238)+SUMIFS('ANNUAL SUMMARY'!$AJ$344,FR120,'ANNUAL SUMMARY'!$V$9,FC112,'ANNUAL SUMMARY'!$L$296)+SUMIFS('ANNUAL SUMMARY'!$AJ$402,FR120,'ANNUAL SUMMARY'!$V$9,FC112,'ANNUAL SUMMARY'!$L$354)+SUMIFS('ANNUAL SUMMARY'!$AJ$460,FR120,'ANNUAL SUMMARY'!$V$9,FC112,'ANNUAL SUMMARY'!$L$412)+SUMIFS('ANNUAL SUMMARY'!$AJ$518,FR120,'ANNUAL SUMMARY'!$V$9,FC112,'ANNUAL SUMMARY'!$L$470)+SUMIFS('ANNUAL SUMMARY'!$AJ$576,FR120,'ANNUAL SUMMARY'!$V$9,FC112,'ANNUAL SUMMARY'!$L$528)+SUMIFS('ANNUAL SUMMARY'!$AJ$634,FR120,'ANNUAL SUMMARY'!$V$9,FC112,'ANNUAL SUMMARY'!$L$586)+SUMIFS('ANNUAL SUMMARY'!$AJ$692,FR120,'ANNUAL SUMMARY'!$V$9,FC112,'ANNUAL SUMMARY'!$L$644)+SUMIFS('ANNUAL SUMMARY'!$CG$54,FR120,'ANNUAL SUMMARY'!$V$9,FC112,'ANNUAL SUMMARY'!$BI$6)+SUMIFS('ANNUAL SUMMARY'!$CG$112,FR120,'ANNUAL SUMMARY'!$V$9,FC112,'ANNUAL SUMMARY'!$BI$64)+SUMIFS('ANNUAL SUMMARY'!$CG$170,FR120,'ANNUAL SUMMARY'!$V$9,FC112,'ANNUAL SUMMARY'!$BI$122)+SUMIFS('ANNUAL SUMMARY'!$CG$228,FR120,'ANNUAL SUMMARY'!$V$9,FC112,'ANNUAL SUMMARY'!$BI$180)+SUMIFS('ANNUAL SUMMARY'!$CG$286,FR120,'ANNUAL SUMMARY'!$V$9,FC112,'ANNUAL SUMMARY'!$BI$238)+SUMIFS('ANNUAL SUMMARY'!$CG$344,FR120,'ANNUAL SUMMARY'!$V$9,FC112,'ANNUAL SUMMARY'!$BI$296)+SUMIFS('ANNUAL SUMMARY'!$CG$402,FR120,'ANNUAL SUMMARY'!$V$9,FC112,'ANNUAL SUMMARY'!$BI$354)+SUMIFS('ANNUAL SUMMARY'!$CG$460,FR120,'ANNUAL SUMMARY'!$V$9,FC112,'ANNUAL SUMMARY'!$BI$412)+SUMIFS('ANNUAL SUMMARY'!$CG$518,FR120,'ANNUAL SUMMARY'!$V$9,FC112,'ANNUAL SUMMARY'!$BI$470)+SUMIFS('ANNUAL SUMMARY'!$CG$576,FR120,'ANNUAL SUMMARY'!$V$9,FC112,'ANNUAL SUMMARY'!$BI$528)+SUMIFS('ANNUAL SUMMARY'!$CG$634,FR120,'ANNUAL SUMMARY'!$V$9,FC112,'ANNUAL SUMMARY'!$BI$586)+SUMIFS('ANNUAL SUMMARY'!$CG$692,FR120,'ANNUAL SUMMARY'!$V$9,FC112,'ANNUAL SUMMARY'!$BI$644)+SUMIFS('ANNUAL SUMMARY'!$EF$54,FR120,'ANNUAL SUMMARY'!$V$9,FC112,'ANNUAL SUMMARY'!$DH$6)+SUMIFS('ANNUAL SUMMARY'!$EF$112,FR120,'ANNUAL SUMMARY'!$V$9,FC112,'ANNUAL SUMMARY'!$DH$64)+SUMIFS('ANNUAL SUMMARY'!$EF$170,FR120,'ANNUAL SUMMARY'!$V$9,FC112,'ANNUAL SUMMARY'!$DH$122)+SUMIFS('ANNUAL SUMMARY'!$EF$228,FR120,'ANNUAL SUMMARY'!$V$9,FC112,'ANNUAL SUMMARY'!$DH$180)+SUMIFS('ANNUAL SUMMARY'!$EF$286,FR120,'ANNUAL SUMMARY'!$V$9,FC112,'ANNUAL SUMMARY'!$DH$238)+SUMIFS('ANNUAL SUMMARY'!$EF$344,FR120,'ANNUAL SUMMARY'!$V$9,FC112,'ANNUAL SUMMARY'!$DH$296)+SUMIFS('ANNUAL SUMMARY'!$EF$402,FR120,'ANNUAL SUMMARY'!$V$9,FC112,'ANNUAL SUMMARY'!$DH$354)+SUMIFS('ANNUAL SUMMARY'!$EF$460,FR120,'ANNUAL SUMMARY'!$V$9,FC112,'ANNUAL SUMMARY'!$DH$412)+SUMIFS('ANNUAL SUMMARY'!$EF$518,FR120,'ANNUAL SUMMARY'!$V$9,FC112,'ANNUAL SUMMARY'!$DH$470)+SUMIFS('ANNUAL SUMMARY'!$EF$576,FR120,'ANNUAL SUMMARY'!$V$9,FC112,'ANNUAL SUMMARY'!$DH$528)+SUMIFS('ANNUAL SUMMARY'!$EF$634,FR120,'ANNUAL SUMMARY'!$V$9,FC112,'ANNUAL SUMMARY'!$DH$586)+SUMIFS('ANNUAL SUMMARY'!$EF$692,FR120,'ANNUAL SUMMARY'!$V$9,FC112,'ANNUAL SUMMARY'!$DH$644)+SUMIFS('ANNUAL SUMMARY'!$GC$54,FR120,'ANNUAL SUMMARY'!$V$9,FC112,'ANNUAL SUMMARY'!$FE$6)+SUMIFS('ANNUAL SUMMARY'!$GC$112,FR120,'ANNUAL SUMMARY'!$V$9,FC112,'ANNUAL SUMMARY'!$FE$64)+SUMIFS('ANNUAL SUMMARY'!$GC$170,FR120,'ANNUAL SUMMARY'!$V$9,FC112,'ANNUAL SUMMARY'!$FE$122)+SUMIFS('ANNUAL SUMMARY'!$GC$228,FR120,'ANNUAL SUMMARY'!$V$9,FC112,'ANNUAL SUMMARY'!$FE$180)+SUMIFS('ANNUAL SUMMARY'!$GC$286,FR120,'ANNUAL SUMMARY'!$V$9,FC112,'ANNUAL SUMMARY'!$FE$238)+SUMIFS('ANNUAL SUMMARY'!$GC$344,FR120,'ANNUAL SUMMARY'!$V$9,FC112,'ANNUAL SUMMARY'!$FE$296)+SUMIFS('ANNUAL SUMMARY'!$GC$402,FR120,'ANNUAL SUMMARY'!$V$9,FC112,'ANNUAL SUMMARY'!$FE$354)+SUMIFS('ANNUAL SUMMARY'!$GC$460,FR120,'ANNUAL SUMMARY'!$V$9,FC112,'ANNUAL SUMMARY'!$FE$412)+SUMIFS('ANNUAL SUMMARY'!$GC$518,FR120,'ANNUAL SUMMARY'!$V$9,FC112,'ANNUAL SUMMARY'!$FE$470)+SUMIFS('ANNUAL SUMMARY'!$GC$576,FR120,'ANNUAL SUMMARY'!$V$9,FC112,'ANNUAL SUMMARY'!$FE$528)+SUMIFS('ANNUAL SUMMARY'!$GC$634,FR120,'ANNUAL SUMMARY'!$V$9,FC112,'ANNUAL SUMMARY'!$FE$586)+SUMIFS('ANNUAL SUMMARY'!$GC$692,FR120,'ANNUAL SUMMARY'!$V$9,FC112,'ANNUAL SUMMARY'!$FE$644)</f>
        <v>0</v>
      </c>
      <c r="GB120" s="727"/>
      <c r="GC120" s="727"/>
      <c r="GD120" s="727"/>
      <c r="GE120" s="727">
        <f>SUMIFS('ANNUAL SUMMARY'!$AN$54,FR120,'ANNUAL SUMMARY'!$V$9,FC112,'ANNUAL SUMMARY'!$L$6)+SUMIFS('ANNUAL SUMMARY'!$AN$112,FR120,'ANNUAL SUMMARY'!$V$9,FC112,'ANNUAL SUMMARY'!$L$64)+SUMIFS('ANNUAL SUMMARY'!$AN$170,FR120,'ANNUAL SUMMARY'!$V$9,FC112,'ANNUAL SUMMARY'!$L$122)+SUMIFS('ANNUAL SUMMARY'!$AN$228,FR120,'ANNUAL SUMMARY'!$V$9,FC112,'ANNUAL SUMMARY'!$L$180)+SUMIFS('ANNUAL SUMMARY'!$AN$286,FR120,'ANNUAL SUMMARY'!$V$9,FC112,'ANNUAL SUMMARY'!$L$238)+SUMIFS('ANNUAL SUMMARY'!$AN$344,FR120,'ANNUAL SUMMARY'!$V$9,FC112,'ANNUAL SUMMARY'!$L$296)+SUMIFS('ANNUAL SUMMARY'!$AN$402,FR120,'ANNUAL SUMMARY'!$V$9,FC112,'ANNUAL SUMMARY'!$L$354)+SUMIFS('ANNUAL SUMMARY'!$AN$460,FR120,'ANNUAL SUMMARY'!$V$9,FC112,'ANNUAL SUMMARY'!$L$412)+SUMIFS('ANNUAL SUMMARY'!$AN$518,FR120,'ANNUAL SUMMARY'!$V$9,FC112,'ANNUAL SUMMARY'!$L$470)+SUMIFS('ANNUAL SUMMARY'!$AN$576,FR120,'ANNUAL SUMMARY'!$V$9,FC112,'ANNUAL SUMMARY'!$L$528)+SUMIFS('ANNUAL SUMMARY'!$AN$634,FR120,'ANNUAL SUMMARY'!$V$9,FC112,'ANNUAL SUMMARY'!$L$586)+SUMIFS('ANNUAL SUMMARY'!$AN$692,FR120,'ANNUAL SUMMARY'!$V$9,FC112,'ANNUAL SUMMARY'!$L$644)+SUMIFS('ANNUAL SUMMARY'!$CK$54,FR120,'ANNUAL SUMMARY'!$V$9,FC112,'ANNUAL SUMMARY'!$BI$6)+SUMIFS('ANNUAL SUMMARY'!$CK$112,FR120,'ANNUAL SUMMARY'!$V$9,FC112,'ANNUAL SUMMARY'!$BI$64)+SUMIFS('ANNUAL SUMMARY'!$CK$170,FR120,'ANNUAL SUMMARY'!$V$9,FC112,'ANNUAL SUMMARY'!$BI$122)+SUMIFS('ANNUAL SUMMARY'!$CK$228,FR120,'ANNUAL SUMMARY'!$V$9,FC112,'ANNUAL SUMMARY'!$BI$180)+SUMIFS('ANNUAL SUMMARY'!$CK$286,FR120,'ANNUAL SUMMARY'!$V$9,FC112,'ANNUAL SUMMARY'!$BI$238)+SUMIFS('ANNUAL SUMMARY'!$CK$344,FR120,'ANNUAL SUMMARY'!$V$9,FC112,'ANNUAL SUMMARY'!$BI$296)+SUMIFS('ANNUAL SUMMARY'!$CK$402,FR120,'ANNUAL SUMMARY'!$V$9,FC112,'ANNUAL SUMMARY'!$BI$354)+SUMIFS('ANNUAL SUMMARY'!$CK$460,FR120,'ANNUAL SUMMARY'!$V$9,FC112,'ANNUAL SUMMARY'!$BI$412)+SUMIFS('ANNUAL SUMMARY'!$CK$518,FR120,'ANNUAL SUMMARY'!$V$9,FC112,'ANNUAL SUMMARY'!$BI$470)+SUMIFS('ANNUAL SUMMARY'!$CK$576,FR120,'ANNUAL SUMMARY'!$V$9,FC112,'ANNUAL SUMMARY'!$BI$528)+SUMIFS('ANNUAL SUMMARY'!$CK$634,FR120,'ANNUAL SUMMARY'!$V$9,FC112,'ANNUAL SUMMARY'!$BI$586)+SUMIFS('ANNUAL SUMMARY'!$CK$692,FR120,'ANNUAL SUMMARY'!$V$9,FC112,'ANNUAL SUMMARY'!$BI$644)+SUMIFS('ANNUAL SUMMARY'!$EJ$54,FR120,'ANNUAL SUMMARY'!$V$9,FC112,'ANNUAL SUMMARY'!$DH$6)+SUMIFS('ANNUAL SUMMARY'!$EJ$112,FR120,'ANNUAL SUMMARY'!$V$9,FC112,'ANNUAL SUMMARY'!$DH$64)+SUMIFS('ANNUAL SUMMARY'!$EJ$170,FR120,'ANNUAL SUMMARY'!$V$9,FC112,'ANNUAL SUMMARY'!$DH$122)+SUMIFS('ANNUAL SUMMARY'!$EJ$228,FR120,'ANNUAL SUMMARY'!$V$9,FC112,'ANNUAL SUMMARY'!$DH$180)+SUMIFS('ANNUAL SUMMARY'!$EJ$286,FR120,'ANNUAL SUMMARY'!$V$9,FC112,'ANNUAL SUMMARY'!$DH$238)+SUMIFS('ANNUAL SUMMARY'!$EJ$344,FR120,'ANNUAL SUMMARY'!$V$9,FC112,'ANNUAL SUMMARY'!$DH$296)+SUMIFS('ANNUAL SUMMARY'!$EJ$402,FR120,'ANNUAL SUMMARY'!$V$9,FC112,'ANNUAL SUMMARY'!$DH$354)+SUMIFS('ANNUAL SUMMARY'!$EJ$460,FR120,'ANNUAL SUMMARY'!$V$9,FC112,'ANNUAL SUMMARY'!$DH$412)+SUMIFS('ANNUAL SUMMARY'!$EJ$518,FR120,'ANNUAL SUMMARY'!$V$9,FC112,'ANNUAL SUMMARY'!$DH$470)+SUMIFS('ANNUAL SUMMARY'!$EJ$576,FR120,'ANNUAL SUMMARY'!$V$9,FC112,'ANNUAL SUMMARY'!$DH$528)+SUMIFS('ANNUAL SUMMARY'!$EJ$634,FR120,'ANNUAL SUMMARY'!$V$9,FC112,'ANNUAL SUMMARY'!$DH$586)+SUMIFS('ANNUAL SUMMARY'!$EJ$692,FR120,'ANNUAL SUMMARY'!$V$9,FC112,'ANNUAL SUMMARY'!$DH$644)+SUMIFS('ANNUAL SUMMARY'!$GG$54,FR120,'ANNUAL SUMMARY'!$V$9,FC112,'ANNUAL SUMMARY'!$FE$6)+SUMIFS('ANNUAL SUMMARY'!$GG$112,FR120,'ANNUAL SUMMARY'!$V$9,FC112,'ANNUAL SUMMARY'!$FE$64)+SUMIFS('ANNUAL SUMMARY'!$GG$170,FR120,'ANNUAL SUMMARY'!$V$9,FC112,'ANNUAL SUMMARY'!$FE$122)+SUMIFS('ANNUAL SUMMARY'!$GG$228,FR120,'ANNUAL SUMMARY'!$V$9,FC112,'ANNUAL SUMMARY'!$FE$180)+SUMIFS('ANNUAL SUMMARY'!$GG$286,FR120,'ANNUAL SUMMARY'!$V$9,FC112,'ANNUAL SUMMARY'!$FE$238)+SUMIFS('ANNUAL SUMMARY'!$GG$344,FR120,'ANNUAL SUMMARY'!$V$9,FC112,'ANNUAL SUMMARY'!$FE$296)+SUMIFS('ANNUAL SUMMARY'!$GG$402,FR120,'ANNUAL SUMMARY'!$V$9,FC112,'ANNUAL SUMMARY'!$FE$354)+SUMIFS('ANNUAL SUMMARY'!$GG$460,FR120,'ANNUAL SUMMARY'!$V$9,FC112,'ANNUAL SUMMARY'!$FE$412)+SUMIFS('ANNUAL SUMMARY'!$GG$518,FR120,'ANNUAL SUMMARY'!$V$9,FC112,'ANNUAL SUMMARY'!$FE$470)+SUMIFS('ANNUAL SUMMARY'!$GG$576,FR120,'ANNUAL SUMMARY'!$V$9,FC112,'ANNUAL SUMMARY'!$FE$528)+SUMIFS('ANNUAL SUMMARY'!$GG$634,FR120,'ANNUAL SUMMARY'!$V$9,FC112,'ANNUAL SUMMARY'!$FE$586)+SUMIFS('ANNUAL SUMMARY'!$GG$692,FR120,'ANNUAL SUMMARY'!$V$9,FC112,'ANNUAL SUMMARY'!$FE$644)</f>
        <v>0</v>
      </c>
      <c r="GF120" s="727"/>
      <c r="GG120" s="727"/>
      <c r="GH120" s="727"/>
      <c r="GI120" s="728">
        <f>SUMIFS('ANNUAL SUMMARY'!$AR$54,FR120,'ANNUAL SUMMARY'!$V$9,FC112,'ANNUAL SUMMARY'!$L$6)+SUMIFS('ANNUAL SUMMARY'!$AR$112,FR120,'ANNUAL SUMMARY'!$V$9,FC112,'ANNUAL SUMMARY'!$L$64)+SUMIFS('ANNUAL SUMMARY'!$AR$170,FR120,'ANNUAL SUMMARY'!$V$9,FC112,'ANNUAL SUMMARY'!$L$122)+SUMIFS('ANNUAL SUMMARY'!$AR$228,FR120,'ANNUAL SUMMARY'!$V$9,FC112,'ANNUAL SUMMARY'!$L$180)+SUMIFS('ANNUAL SUMMARY'!$AR$286,FR120,'ANNUAL SUMMARY'!$V$9,FC112,'ANNUAL SUMMARY'!$L$238)+SUMIFS('ANNUAL SUMMARY'!$AR$344,FR120,'ANNUAL SUMMARY'!$V$9,FC112,'ANNUAL SUMMARY'!$L$296)+SUMIFS('ANNUAL SUMMARY'!$AR$402,FR120,'ANNUAL SUMMARY'!$V$9,FC112,'ANNUAL SUMMARY'!$L$354)+SUMIFS('ANNUAL SUMMARY'!$AR$460,FR120,'ANNUAL SUMMARY'!$V$9,FC112,'ANNUAL SUMMARY'!$L$412)+SUMIFS('ANNUAL SUMMARY'!$AR$518,FR120,'ANNUAL SUMMARY'!$V$9,FC112,'ANNUAL SUMMARY'!$L$470)+SUMIFS('ANNUAL SUMMARY'!$AR$576,FR120,'ANNUAL SUMMARY'!$V$9,FC112,'ANNUAL SUMMARY'!$L$528)+SUMIFS('ANNUAL SUMMARY'!$AR$634,FR120,'ANNUAL SUMMARY'!$V$9,FC112,'ANNUAL SUMMARY'!$L$586)+SUMIFS('ANNUAL SUMMARY'!$AR$692,FR120,'ANNUAL SUMMARY'!$V$9,FC112,'ANNUAL SUMMARY'!$L$644)+SUMIFS('ANNUAL SUMMARY'!$CO$54,FR120,'ANNUAL SUMMARY'!$V$9,FC112,'ANNUAL SUMMARY'!$BI$6)+SUMIFS('ANNUAL SUMMARY'!$CO$112,FR120,'ANNUAL SUMMARY'!$V$9,FC112,'ANNUAL SUMMARY'!$BI$64)+SUMIFS('ANNUAL SUMMARY'!$CO$170,FR120,'ANNUAL SUMMARY'!$V$9,FC112,'ANNUAL SUMMARY'!$BI$122)+SUMIFS('ANNUAL SUMMARY'!$CO$228,FR120,'ANNUAL SUMMARY'!$V$9,FC112,'ANNUAL SUMMARY'!$BI$180)+SUMIFS('ANNUAL SUMMARY'!$CO$286,FR120,'ANNUAL SUMMARY'!$V$9,FC112,'ANNUAL SUMMARY'!$BI$238)+SUMIFS('ANNUAL SUMMARY'!$CO$344,FR120,'ANNUAL SUMMARY'!$V$9,FC112,'ANNUAL SUMMARY'!$BI$296)+SUMIFS('ANNUAL SUMMARY'!$CO$402,FR120,'ANNUAL SUMMARY'!$V$9,FC112,'ANNUAL SUMMARY'!$BI$354)+SUMIFS('ANNUAL SUMMARY'!$CO$460,FR120,'ANNUAL SUMMARY'!$V$9,FC112,'ANNUAL SUMMARY'!$BI$412)+SUMIFS('ANNUAL SUMMARY'!$CO$518,FR120,'ANNUAL SUMMARY'!$V$9,FC112,'ANNUAL SUMMARY'!$BI$470)+SUMIFS('ANNUAL SUMMARY'!$CO$576,FR120,'ANNUAL SUMMARY'!$V$9,FC112,'ANNUAL SUMMARY'!$BI$528)+SUMIFS('ANNUAL SUMMARY'!$CO$634,FR120,'ANNUAL SUMMARY'!$V$9,FC112,'ANNUAL SUMMARY'!$BI$586)+SUMIFS('ANNUAL SUMMARY'!$CO$692,FR120,'ANNUAL SUMMARY'!$V$9,FC112,'ANNUAL SUMMARY'!$BI$644)+SUMIFS('ANNUAL SUMMARY'!$EN$54,FR120,'ANNUAL SUMMARY'!$V$9,FC112,'ANNUAL SUMMARY'!$DH$6)+SUMIFS('ANNUAL SUMMARY'!$EN$112,FR120,'ANNUAL SUMMARY'!$V$9,FC112,'ANNUAL SUMMARY'!$DH$64)+SUMIFS('ANNUAL SUMMARY'!$EN$170,FR120,'ANNUAL SUMMARY'!$V$9,FC112,'ANNUAL SUMMARY'!$DH$122)+SUMIFS('ANNUAL SUMMARY'!$EN$228,FR120,'ANNUAL SUMMARY'!$V$9,FC112,'ANNUAL SUMMARY'!$DH$180)+SUMIFS('ANNUAL SUMMARY'!$EN$286,FR120,'ANNUAL SUMMARY'!$V$9,FC112,'ANNUAL SUMMARY'!$DH$238)+SUMIFS('ANNUAL SUMMARY'!$EN$344,FR120,'ANNUAL SUMMARY'!$V$9,FC112,'ANNUAL SUMMARY'!$DH$296)+SUMIFS('ANNUAL SUMMARY'!$EN$402,FR120,'ANNUAL SUMMARY'!$V$9,FC112,'ANNUAL SUMMARY'!$DH$354)+SUMIFS('ANNUAL SUMMARY'!$EN$460,FR120,'ANNUAL SUMMARY'!$V$9,FC112,'ANNUAL SUMMARY'!$DH$412)+SUMIFS('ANNUAL SUMMARY'!$EN$518,FR120,'ANNUAL SUMMARY'!$V$9,FC112,'ANNUAL SUMMARY'!$DH$470)+SUMIFS('ANNUAL SUMMARY'!$EN$576,FR120,'ANNUAL SUMMARY'!$V$9,FC112,'ANNUAL SUMMARY'!$DH$528)+SUMIFS('ANNUAL SUMMARY'!$EN$634,FR120,'ANNUAL SUMMARY'!$V$9,FC112,'ANNUAL SUMMARY'!$DH$586)+SUMIFS('ANNUAL SUMMARY'!$EN$692,FR120,'ANNUAL SUMMARY'!$V$9,FC112,'ANNUAL SUMMARY'!$DH$644)+SUMIFS('ANNUAL SUMMARY'!$GK$54,FR120,'ANNUAL SUMMARY'!$V$9,FC112,'ANNUAL SUMMARY'!$FE$6)+SUMIFS('ANNUAL SUMMARY'!$GK$112,FR120,'ANNUAL SUMMARY'!$V$9,FC112,'ANNUAL SUMMARY'!$FE$64)+SUMIFS('ANNUAL SUMMARY'!$GK$170,FR120,'ANNUAL SUMMARY'!$V$9,FC112,'ANNUAL SUMMARY'!$FE$122)+SUMIFS('ANNUAL SUMMARY'!$GK$228,FR120,'ANNUAL SUMMARY'!$V$9,FC112,'ANNUAL SUMMARY'!$FE$180)+SUMIFS('ANNUAL SUMMARY'!$GK$286,FR120,'ANNUAL SUMMARY'!$V$9,FC112,'ANNUAL SUMMARY'!$FE$238)+SUMIFS('ANNUAL SUMMARY'!$GK$344,FR120,'ANNUAL SUMMARY'!$V$9,FC112,'ANNUAL SUMMARY'!$FE$296)+SUMIFS('ANNUAL SUMMARY'!$GK$402,FR120,'ANNUAL SUMMARY'!$V$9,FC112,'ANNUAL SUMMARY'!$FE$354)+SUMIFS('ANNUAL SUMMARY'!$GK$460,FR120,'ANNUAL SUMMARY'!$V$9,FC112,'ANNUAL SUMMARY'!$FE$412)+SUMIFS('ANNUAL SUMMARY'!$GK$518,FR120,'ANNUAL SUMMARY'!$V$9,FC112,'ANNUAL SUMMARY'!$FE$470)+SUMIFS('ANNUAL SUMMARY'!$GK$576,FR120,'ANNUAL SUMMARY'!$V$9,FC112,'ANNUAL SUMMARY'!$FE$528)+SUMIFS('ANNUAL SUMMARY'!$GK$634,FR120,'ANNUAL SUMMARY'!$V$9,FC112,'ANNUAL SUMMARY'!$FE$586)+SUMIFS('ANNUAL SUMMARY'!$GK$692,FR120,'ANNUAL SUMMARY'!$V$9,FC112,'ANNUAL SUMMARY'!$FE$644)</f>
        <v>0</v>
      </c>
      <c r="GJ120" s="728"/>
      <c r="GK120" s="728"/>
      <c r="GL120" s="728">
        <f>SUMIFS('ANNUAL SUMMARY'!$AU$54,FR120,'ANNUAL SUMMARY'!$V$9,FC112,'ANNUAL SUMMARY'!$L$6)+SUMIFS('ANNUAL SUMMARY'!$AU$112,FR120,'ANNUAL SUMMARY'!$V$9,FC112,'ANNUAL SUMMARY'!$L$64)+SUMIFS('ANNUAL SUMMARY'!$AU$170,FR120,'ANNUAL SUMMARY'!$V$9,FC112,'ANNUAL SUMMARY'!$L$122)+SUMIFS('ANNUAL SUMMARY'!$AU$228,FR120,'ANNUAL SUMMARY'!$V$9,FC112,'ANNUAL SUMMARY'!$L$180)+SUMIFS('ANNUAL SUMMARY'!$AU$286,FR120,'ANNUAL SUMMARY'!$V$9,FC112,'ANNUAL SUMMARY'!$L$238)+SUMIFS('ANNUAL SUMMARY'!$AU$344,FR120,'ANNUAL SUMMARY'!$V$9,FC112,'ANNUAL SUMMARY'!$L$296)+SUMIFS('ANNUAL SUMMARY'!$AU$402,FR120,'ANNUAL SUMMARY'!$V$9,FC112,'ANNUAL SUMMARY'!$L$354)+SUMIFS('ANNUAL SUMMARY'!$AU$460,FR120,'ANNUAL SUMMARY'!$V$9,FC112,'ANNUAL SUMMARY'!$L$412)+SUMIFS('ANNUAL SUMMARY'!$AU$518,FR120,'ANNUAL SUMMARY'!$V$9,FC112,'ANNUAL SUMMARY'!$L$470)+SUMIFS('ANNUAL SUMMARY'!$AU$576,FR120,'ANNUAL SUMMARY'!$V$9,FC112,'ANNUAL SUMMARY'!$L$528)+SUMIFS('ANNUAL SUMMARY'!$AU$634,FR120,'ANNUAL SUMMARY'!$V$9,FC112,'ANNUAL SUMMARY'!$L$586)+SUMIFS('ANNUAL SUMMARY'!$AU$692,FR120,'ANNUAL SUMMARY'!$V$9,FC112,'ANNUAL SUMMARY'!$L$644)+SUMIFS('ANNUAL SUMMARY'!$CR$54,FR120,'ANNUAL SUMMARY'!$V$9,FC112,'ANNUAL SUMMARY'!$BI$6)+SUMIFS('ANNUAL SUMMARY'!$CR$112,FR120,'ANNUAL SUMMARY'!$V$9,FC112,'ANNUAL SUMMARY'!$BI$64)+SUMIFS('ANNUAL SUMMARY'!$CR$170,FR120,'ANNUAL SUMMARY'!$V$9,FC112,'ANNUAL SUMMARY'!$BI$122)+SUMIFS('ANNUAL SUMMARY'!$CR$228,FR120,'ANNUAL SUMMARY'!$V$9,FC112,'ANNUAL SUMMARY'!$BI$180)+SUMIFS('ANNUAL SUMMARY'!$CR$286,FR120,'ANNUAL SUMMARY'!$V$9,FC112,'ANNUAL SUMMARY'!$BI$238)+SUMIFS('ANNUAL SUMMARY'!$CR$344,FR120,'ANNUAL SUMMARY'!$V$9,FC112,'ANNUAL SUMMARY'!$BI$296)+SUMIFS('ANNUAL SUMMARY'!$CR$402,FR120,'ANNUAL SUMMARY'!$V$9,FC112,'ANNUAL SUMMARY'!$BI$354)+SUMIFS('ANNUAL SUMMARY'!$CR$460,FR120,'ANNUAL SUMMARY'!$V$9,FC112,'ANNUAL SUMMARY'!$BI$412)+SUMIFS('ANNUAL SUMMARY'!$CR$518,FR120,'ANNUAL SUMMARY'!$V$9,FC112,'ANNUAL SUMMARY'!$BI$470)+SUMIFS('ANNUAL SUMMARY'!$CR$576,FR120,'ANNUAL SUMMARY'!$V$9,FC112,'ANNUAL SUMMARY'!$BI$528)+SUMIFS('ANNUAL SUMMARY'!$CR$634,FR120,'ANNUAL SUMMARY'!$V$9,FC112,'ANNUAL SUMMARY'!$BI$586)+SUMIFS('ANNUAL SUMMARY'!$CR$692,FR120,'ANNUAL SUMMARY'!$V$9,FC112,'ANNUAL SUMMARY'!$BI$644)+SUMIFS('ANNUAL SUMMARY'!$EQ$54,FR120,'ANNUAL SUMMARY'!$V$9,FC112,'ANNUAL SUMMARY'!$DH$6)+SUMIFS('ANNUAL SUMMARY'!$EQ$112,FR120,'ANNUAL SUMMARY'!$V$9,FC112,'ANNUAL SUMMARY'!$DH$64)+SUMIFS('ANNUAL SUMMARY'!$EQ$170,FR120,'ANNUAL SUMMARY'!$V$9,FC112,'ANNUAL SUMMARY'!$DH$122)+SUMIFS('ANNUAL SUMMARY'!$EQ$228,FR120,'ANNUAL SUMMARY'!$V$9,FC112,'ANNUAL SUMMARY'!$DH$180)+SUMIFS('ANNUAL SUMMARY'!$EQ$286,FR120,'ANNUAL SUMMARY'!$V$9,FC112,'ANNUAL SUMMARY'!$DH$238)+SUMIFS('ANNUAL SUMMARY'!$EQ$344,FR120,'ANNUAL SUMMARY'!$V$9,FC112,'ANNUAL SUMMARY'!$DH$296)+SUMIFS('ANNUAL SUMMARY'!$EQ$402,FR120,'ANNUAL SUMMARY'!$V$9,FC112,'ANNUAL SUMMARY'!$DH$354)+SUMIFS('ANNUAL SUMMARY'!$EQ$460,FR120,'ANNUAL SUMMARY'!$V$9,FC112,'ANNUAL SUMMARY'!$DH$412)+SUMIFS('ANNUAL SUMMARY'!$EQ$518,FR120,'ANNUAL SUMMARY'!$V$9,FC112,'ANNUAL SUMMARY'!$DH$470)+SUMIFS('ANNUAL SUMMARY'!$EQ$576,FR120,'ANNUAL SUMMARY'!$V$9,FC112,'ANNUAL SUMMARY'!$DH$528)+SUMIFS('ANNUAL SUMMARY'!$EQ$634,FR120,'ANNUAL SUMMARY'!$V$9,FC112,'ANNUAL SUMMARY'!$DH$586)+SUMIFS('ANNUAL SUMMARY'!$EQ$692,FR120,'ANNUAL SUMMARY'!$V$9,FC112,'ANNUAL SUMMARY'!$DH$644)+SUMIFS('ANNUAL SUMMARY'!$GN$54,FR120,'ANNUAL SUMMARY'!$V$9,FC112,'ANNUAL SUMMARY'!$FE$6)+SUMIFS('ANNUAL SUMMARY'!$GN$112,FR120,'ANNUAL SUMMARY'!$V$9,FC112,'ANNUAL SUMMARY'!$FE$64)+SUMIFS('ANNUAL SUMMARY'!$GN$170,FR120,'ANNUAL SUMMARY'!$V$9,FC112,'ANNUAL SUMMARY'!$FE$122)+SUMIFS('ANNUAL SUMMARY'!$GN$228,FR120,'ANNUAL SUMMARY'!$V$9,FC112,'ANNUAL SUMMARY'!$FE$180)+SUMIFS('ANNUAL SUMMARY'!$GN$286,FR120,'ANNUAL SUMMARY'!$V$9,FC112,'ANNUAL SUMMARY'!$FE$238)+SUMIFS('ANNUAL SUMMARY'!$GN$344,FR120,'ANNUAL SUMMARY'!$V$9,FC112,'ANNUAL SUMMARY'!$FE$296)+SUMIFS('ANNUAL SUMMARY'!$GN$402,FR120,'ANNUAL SUMMARY'!$V$9,FC112,'ANNUAL SUMMARY'!$FE$354)+SUMIFS('ANNUAL SUMMARY'!$GN$460,FR120,'ANNUAL SUMMARY'!$V$9,FC112,'ANNUAL SUMMARY'!$FE$412)+SUMIFS('ANNUAL SUMMARY'!$GN$518,FR120,'ANNUAL SUMMARY'!$V$9,FC112,'ANNUAL SUMMARY'!$FE$470)+SUMIFS('ANNUAL SUMMARY'!$GN$576,FR120,'ANNUAL SUMMARY'!$V$9,FC112,'ANNUAL SUMMARY'!$FE$528)+SUMIFS('ANNUAL SUMMARY'!$GN$634,FR120,'ANNUAL SUMMARY'!$V$9,FC112,'ANNUAL SUMMARY'!$FE$586)+SUMIFS('ANNUAL SUMMARY'!$GN$692,FR120,'ANNUAL SUMMARY'!$V$9,FC112,'ANNUAL SUMMARY'!$FE$644)</f>
        <v>0</v>
      </c>
      <c r="GM120" s="728"/>
      <c r="GN120" s="728"/>
      <c r="GO120" s="1263"/>
    </row>
    <row r="121" spans="1:197" ht="5.25" customHeight="1" x14ac:dyDescent="0.25">
      <c r="A121" s="154"/>
      <c r="B121" s="732"/>
      <c r="C121" s="733"/>
      <c r="D121" s="733"/>
      <c r="E121" s="733"/>
      <c r="F121" s="733"/>
      <c r="G121" s="733"/>
      <c r="H121" s="734"/>
      <c r="I121" s="805"/>
      <c r="J121" s="702"/>
      <c r="K121" s="702"/>
      <c r="L121" s="806"/>
      <c r="M121" s="785"/>
      <c r="N121" s="708"/>
      <c r="O121" s="708"/>
      <c r="P121" s="708"/>
      <c r="Q121" s="708"/>
      <c r="R121" s="708"/>
      <c r="S121" s="708"/>
      <c r="T121" s="708"/>
      <c r="U121" s="708"/>
      <c r="V121" s="708"/>
      <c r="W121" s="708"/>
      <c r="X121" s="708"/>
      <c r="Y121" s="15"/>
      <c r="Z121" s="814"/>
      <c r="AA121" s="815"/>
      <c r="AB121" s="815"/>
      <c r="AC121" s="815"/>
      <c r="AD121" s="815"/>
      <c r="AE121" s="727"/>
      <c r="AF121" s="727"/>
      <c r="AG121" s="727"/>
      <c r="AH121" s="727"/>
      <c r="AI121" s="727"/>
      <c r="AJ121" s="727"/>
      <c r="AK121" s="727"/>
      <c r="AL121" s="727"/>
      <c r="AM121" s="727"/>
      <c r="AN121" s="727"/>
      <c r="AO121" s="727"/>
      <c r="AP121" s="727"/>
      <c r="AQ121" s="728"/>
      <c r="AR121" s="728"/>
      <c r="AS121" s="728"/>
      <c r="AT121" s="728"/>
      <c r="AU121" s="728"/>
      <c r="AV121" s="1260"/>
      <c r="AW121" s="1263"/>
      <c r="AX121" s="154"/>
      <c r="AY121" s="732"/>
      <c r="AZ121" s="733"/>
      <c r="BA121" s="733"/>
      <c r="BB121" s="733"/>
      <c r="BC121" s="733"/>
      <c r="BD121" s="733"/>
      <c r="BE121" s="734"/>
      <c r="BF121" s="805"/>
      <c r="BG121" s="702"/>
      <c r="BH121" s="702"/>
      <c r="BI121" s="806"/>
      <c r="BJ121" s="785"/>
      <c r="BK121" s="708"/>
      <c r="BL121" s="708"/>
      <c r="BM121" s="708"/>
      <c r="BN121" s="708"/>
      <c r="BO121" s="708"/>
      <c r="BP121" s="708"/>
      <c r="BQ121" s="708"/>
      <c r="BR121" s="708"/>
      <c r="BS121" s="708"/>
      <c r="BT121" s="708"/>
      <c r="BU121" s="708"/>
      <c r="BV121" s="15"/>
      <c r="BW121" s="814"/>
      <c r="BX121" s="815"/>
      <c r="BY121" s="815"/>
      <c r="BZ121" s="815"/>
      <c r="CA121" s="815"/>
      <c r="CB121" s="727"/>
      <c r="CC121" s="727"/>
      <c r="CD121" s="727"/>
      <c r="CE121" s="727"/>
      <c r="CF121" s="727"/>
      <c r="CG121" s="727"/>
      <c r="CH121" s="727"/>
      <c r="CI121" s="727"/>
      <c r="CJ121" s="727"/>
      <c r="CK121" s="727"/>
      <c r="CL121" s="727"/>
      <c r="CM121" s="727"/>
      <c r="CN121" s="728"/>
      <c r="CO121" s="728"/>
      <c r="CP121" s="728"/>
      <c r="CQ121" s="728"/>
      <c r="CR121" s="728"/>
      <c r="CS121" s="728"/>
      <c r="CT121" s="1263"/>
      <c r="CU121" s="1250"/>
      <c r="CV121" s="154"/>
      <c r="CW121" s="732"/>
      <c r="CX121" s="733"/>
      <c r="CY121" s="733"/>
      <c r="CZ121" s="733"/>
      <c r="DA121" s="733"/>
      <c r="DB121" s="733"/>
      <c r="DC121" s="734"/>
      <c r="DD121" s="805"/>
      <c r="DE121" s="702"/>
      <c r="DF121" s="702"/>
      <c r="DG121" s="806"/>
      <c r="DH121" s="785"/>
      <c r="DI121" s="708"/>
      <c r="DJ121" s="708"/>
      <c r="DK121" s="708"/>
      <c r="DL121" s="708"/>
      <c r="DM121" s="708"/>
      <c r="DN121" s="708"/>
      <c r="DO121" s="708"/>
      <c r="DP121" s="708"/>
      <c r="DQ121" s="708"/>
      <c r="DR121" s="708"/>
      <c r="DS121" s="708"/>
      <c r="DT121" s="15"/>
      <c r="DU121" s="814"/>
      <c r="DV121" s="815"/>
      <c r="DW121" s="815"/>
      <c r="DX121" s="815"/>
      <c r="DY121" s="815"/>
      <c r="DZ121" s="727"/>
      <c r="EA121" s="727"/>
      <c r="EB121" s="727"/>
      <c r="EC121" s="727"/>
      <c r="ED121" s="727"/>
      <c r="EE121" s="727"/>
      <c r="EF121" s="727"/>
      <c r="EG121" s="727"/>
      <c r="EH121" s="727"/>
      <c r="EI121" s="727"/>
      <c r="EJ121" s="727"/>
      <c r="EK121" s="727"/>
      <c r="EL121" s="728"/>
      <c r="EM121" s="728"/>
      <c r="EN121" s="728"/>
      <c r="EO121" s="728"/>
      <c r="EP121" s="728"/>
      <c r="EQ121" s="1260"/>
      <c r="ER121" s="1263"/>
      <c r="ES121" s="154"/>
      <c r="ET121" s="732"/>
      <c r="EU121" s="733"/>
      <c r="EV121" s="733"/>
      <c r="EW121" s="733"/>
      <c r="EX121" s="733"/>
      <c r="EY121" s="733"/>
      <c r="EZ121" s="734"/>
      <c r="FA121" s="805"/>
      <c r="FB121" s="702"/>
      <c r="FC121" s="702"/>
      <c r="FD121" s="806"/>
      <c r="FE121" s="785"/>
      <c r="FF121" s="708"/>
      <c r="FG121" s="708"/>
      <c r="FH121" s="708"/>
      <c r="FI121" s="708"/>
      <c r="FJ121" s="708"/>
      <c r="FK121" s="708"/>
      <c r="FL121" s="708"/>
      <c r="FM121" s="708"/>
      <c r="FN121" s="708"/>
      <c r="FO121" s="708"/>
      <c r="FP121" s="708"/>
      <c r="FQ121" s="15"/>
      <c r="FR121" s="814"/>
      <c r="FS121" s="815"/>
      <c r="FT121" s="815"/>
      <c r="FU121" s="815"/>
      <c r="FV121" s="815"/>
      <c r="FW121" s="727"/>
      <c r="FX121" s="727"/>
      <c r="FY121" s="727"/>
      <c r="FZ121" s="727"/>
      <c r="GA121" s="727"/>
      <c r="GB121" s="727"/>
      <c r="GC121" s="727"/>
      <c r="GD121" s="727"/>
      <c r="GE121" s="727"/>
      <c r="GF121" s="727"/>
      <c r="GG121" s="727"/>
      <c r="GH121" s="727"/>
      <c r="GI121" s="728"/>
      <c r="GJ121" s="728"/>
      <c r="GK121" s="728"/>
      <c r="GL121" s="728"/>
      <c r="GM121" s="728"/>
      <c r="GN121" s="728"/>
      <c r="GO121" s="1263"/>
    </row>
    <row r="122" spans="1:197" ht="2.25" customHeight="1" x14ac:dyDescent="0.25">
      <c r="A122" s="154"/>
      <c r="B122" s="12"/>
      <c r="C122" s="12"/>
      <c r="D122" s="12"/>
      <c r="E122" s="12"/>
      <c r="F122" s="12"/>
      <c r="G122" s="12"/>
      <c r="H122" s="12"/>
      <c r="I122" s="12"/>
      <c r="J122" s="12"/>
      <c r="K122" s="12"/>
      <c r="L122" s="12"/>
      <c r="M122" s="15"/>
      <c r="N122" s="729" t="str">
        <f>'ANNUAL SUMMARY'!$O$20</f>
        <v>NIGHT</v>
      </c>
      <c r="O122" s="730"/>
      <c r="P122" s="730"/>
      <c r="Q122" s="730"/>
      <c r="R122" s="745"/>
      <c r="S122" s="749">
        <f>SUMIF('ANNUAL SUMMARY'!$FE$622,K112,'ANNUAL SUMMARY'!$FM$636)+SUMIF('ANNUAL SUMMARY'!$DH$622,K112,'ANNUAL SUMMARY'!$DP$636)+SUMIF('ANNUAL SUMMARY'!$BI$622,K112,'ANNUAL SUMMARY'!$BQ$636)+SUMIF('ANNUAL SUMMARY'!$L$622,K112,'ANNUAL SUMMARY'!$T$636)+SUMIF('ANNUAL SUMMARY'!$FE$566,K112,'ANNUAL SUMMARY'!$FM$580)+SUMIF('ANNUAL SUMMARY'!$DH$566,K112,'ANNUAL SUMMARY'!$DP$580)+SUMIF('ANNUAL SUMMARY'!$BI$566,K112,'ANNUAL SUMMARY'!$BQ$580)+SUMIF('ANNUAL SUMMARY'!$L$566,K112,'ANNUAL SUMMARY'!$T$580)+SUMIF('ANNUAL SUMMARY'!$FE$510,K112,'ANNUAL SUMMARY'!$FM$524)+SUMIF('ANNUAL SUMMARY'!$DH$510,K112,'ANNUAL SUMMARY'!$DP$524)+SUMIF('ANNUAL SUMMARY'!$BI$510,K112,'ANNUAL SUMMARY'!$BQ$524)+SUMIF('ANNUAL SUMMARY'!$L$510,K112,'ANNUAL SUMMARY'!$T$524)+SUMIF('ANNUAL SUMMARY'!$FE$454,K112,'ANNUAL SUMMARY'!$FM$468)+SUMIF('ANNUAL SUMMARY'!$DH$454,K112,'ANNUAL SUMMARY'!$DP$468)+SUMIF('ANNUAL SUMMARY'!$BI$454,K112,'ANNUAL SUMMARY'!$BQ$468)+SUMIF('ANNUAL SUMMARY'!$L$454,K112,'ANNUAL SUMMARY'!$T$468)+SUMIF('ANNUAL SUMMARY'!$FE$398,K112,'ANNUAL SUMMARY'!$FM$412)+SUMIF('ANNUAL SUMMARY'!$DH$398,K112,'ANNUAL SUMMARY'!$DP$412)+SUMIF('ANNUAL SUMMARY'!$BI$398,K112,'ANNUAL SUMMARY'!$BQ$412)+SUMIF('ANNUAL SUMMARY'!$L$398,K112,'ANNUAL SUMMARY'!$T$412)+SUMIF('ANNUAL SUMMARY'!$FE$342,K112,'ANNUAL SUMMARY'!$FM$356)+SUMIF('ANNUAL SUMMARY'!$DH$342,K112,'ANNUAL SUMMARY'!$DP$356)+SUMIF('ANNUAL SUMMARY'!$BI$342,K112,'ANNUAL SUMMARY'!$BQ$356)+SUMIF('ANNUAL SUMMARY'!$L$342,K112,'ANNUAL SUMMARY'!$T$356)+SUMIF('ANNUAL SUMMARY'!$FE$286,K112,'ANNUAL SUMMARY'!$FM$300)+SUMIF('ANNUAL SUMMARY'!$DH$286,K112,'ANNUAL SUMMARY'!$DP$300)+SUMIF('ANNUAL SUMMARY'!$BI$286,K112,'ANNUAL SUMMARY'!$BQ$300)+SUMIF('ANNUAL SUMMARY'!$L$286,K112,'ANNUAL SUMMARY'!$T$300)+SUMIF('ANNUAL SUMMARY'!$FE$230,K112,'ANNUAL SUMMARY'!$FM$244)+SUMIF('ANNUAL SUMMARY'!$DH$230,K112,'ANNUAL SUMMARY'!$DP$244)+SUMIF('ANNUAL SUMMARY'!$BI$230,K112,'ANNUAL SUMMARY'!$BQ$244)+SUMIF('ANNUAL SUMMARY'!$L$230,K112,'ANNUAL SUMMARY'!$T$244)+SUMIF('ANNUAL SUMMARY'!$FE$174,K112,'ANNUAL SUMMARY'!$FM$188)+SUMIF('ANNUAL SUMMARY'!$DH$174,K112,'ANNUAL SUMMARY'!$DP$188)+SUMIF('ANNUAL SUMMARY'!$BI$174,K112,'ANNUAL SUMMARY'!$BQ$188)+SUMIF('ANNUAL SUMMARY'!$L$174,K112,'ANNUAL SUMMARY'!$T$188)+SUMIF('ANNUAL SUMMARY'!$FE$118,K112,'ANNUAL SUMMARY'!$FM$132)+SUMIF('ANNUAL SUMMARY'!$DH$118,K112,'ANNUAL SUMMARY'!$DP$132)+SUMIF('ANNUAL SUMMARY'!$BI$118,K112,'ANNUAL SUMMARY'!$BQ$132)+SUMIF('ANNUAL SUMMARY'!$L$118,K112,'ANNUAL SUMMARY'!$T$132)+SUMIF('ANNUAL SUMMARY'!$FE$62,K112,'ANNUAL SUMMARY'!$FM$76)+SUMIF('ANNUAL SUMMARY'!$DH$62,K112,'ANNUAL SUMMARY'!$DP$76)+SUMIF('ANNUAL SUMMARY'!$BI$62,K112,'ANNUAL SUMMARY'!$BQ$76)+SUMIF('ANNUAL SUMMARY'!$L$62,K112,'ANNUAL SUMMARY'!$T$76)+SUMIF('ANNUAL SUMMARY'!$FE$6,K112,'ANNUAL SUMMARY'!$FM$20)+SUMIF('ANNUAL SUMMARY'!$DH$6,K112,'ANNUAL SUMMARY'!$DP$20)+SUMIF('ANNUAL SUMMARY'!$BI$6,K112,'ANNUAL SUMMARY'!$BQ$20)+SUMIF('ANNUAL SUMMARY'!$L$6,K112,'ANNUAL SUMMARY'!$T$20)+SUMIF('PREVIOUS LOGS'!$K$6,K112,'PREVIOUS LOGS'!$S$17)+SUMIF('PREVIOUS LOGS'!$K$59,$K$6,'PREVIOUS LOGS'!$S$70)+SUMIF('PREVIOUS LOGS'!$K$112,K112,'PREVIOUS LOGS'!$S$123)+SUMIF('PREVIOUS LOGS'!$K$165,K112,'PREVIOUS LOGS'!$S$176)+SUMIF('PREVIOUS LOGS'!$K$218,K112,'PREVIOUS LOGS'!$S$229)+SUMIF('PREVIOUS LOGS'!$K$271,K112,'PREVIOUS LOGS'!$S$282)+SUMIF('PREVIOUS LOGS'!$K$324,K112,'PREVIOUS LOGS'!$S$335)+SUMIF('PREVIOUS LOGS'!$BH$6,K112,'PREVIOUS LOGS'!$BP$17)+SUMIF('PREVIOUS LOGS'!$BH$59,$K$6,'PREVIOUS LOGS'!$BP$70)+SUMIF('PREVIOUS LOGS'!$BH$112,K112,'PREVIOUS LOGS'!$BP$123)+SUMIF('PREVIOUS LOGS'!$BH$165,K112,'PREVIOUS LOGS'!$BP$176)+SUMIF('PREVIOUS LOGS'!$BH$218,K112,'PREVIOUS LOGS'!$BP$229)+SUMIF('PREVIOUS LOGS'!$BH$271,K112,'PREVIOUS LOGS'!$BP$282)+SUMIF('PREVIOUS LOGS'!$BH$324,K112,'PREVIOUS LOGS'!$BP$335)+SUMIF('PREVIOUS LOGS'!$DF$6,K112,'PREVIOUS LOGS'!$DN$17)+SUMIF('PREVIOUS LOGS'!$DF$59,$K$6,'PREVIOUS LOGS'!$DN$70)+SUMIF('PREVIOUS LOGS'!$DF$112,K112,'PREVIOUS LOGS'!$DN$123)+SUMIF('PREVIOUS LOGS'!$DF$165,K112,'PREVIOUS LOGS'!$DN$176)+SUMIF('PREVIOUS LOGS'!$DF$218,K112,'PREVIOUS LOGS'!$DN$229)+SUMIF('PREVIOUS LOGS'!$DF$271,K112,'PREVIOUS LOGS'!$DN$282)+SUMIF('PREVIOUS LOGS'!$DF$324,K112,'PREVIOUS LOGS'!$DN$335)+SUMIF('PREVIOUS LOGS'!$FC$6,K112,'PREVIOUS LOGS'!$FK$17)+SUMIF('PREVIOUS LOGS'!$FC$59,$K$6,'PREVIOUS LOGS'!$FK$70)+SUMIF('PREVIOUS LOGS'!$FC$112,K112,'PREVIOUS LOGS'!$FK$123)+SUMIF('PREVIOUS LOGS'!$FC$165,K112,'PREVIOUS LOGS'!$FK$176)+SUMIF('PREVIOUS LOGS'!$FC$218,K112,'PREVIOUS LOGS'!$FK$229)+SUMIF('PREVIOUS LOGS'!$FC$271,K112,'PREVIOUS LOGS'!$FK$282)+SUMIF('PREVIOUS LOGS'!$FC$324,K112,'PREVIOUS LOGS'!$FK$335)</f>
        <v>0</v>
      </c>
      <c r="T122" s="750"/>
      <c r="U122" s="750"/>
      <c r="V122" s="750"/>
      <c r="W122" s="750"/>
      <c r="X122" s="751"/>
      <c r="Y122" s="15"/>
      <c r="Z122" s="812">
        <f>IF(Z118=0," ",Z118+2)</f>
        <v>2024</v>
      </c>
      <c r="AA122" s="813"/>
      <c r="AB122" s="813"/>
      <c r="AC122" s="813"/>
      <c r="AD122" s="813"/>
      <c r="AE122" s="1118">
        <f>SUMIFS('ANNUAL SUMMARY'!$AF$54,Z122,'ANNUAL SUMMARY'!$V$9,K112,'ANNUAL SUMMARY'!$L$6)+SUMIFS('ANNUAL SUMMARY'!$AF$112,Z122,'ANNUAL SUMMARY'!$V$9,K112,'ANNUAL SUMMARY'!$L$64)+SUMIFS('ANNUAL SUMMARY'!$AF$170,Z122,'ANNUAL SUMMARY'!$V$9,K112,'ANNUAL SUMMARY'!$L$122)+SUMIFS('ANNUAL SUMMARY'!$AF$228,Z122,'ANNUAL SUMMARY'!$V$9,K112,'ANNUAL SUMMARY'!$L$180)+SUMIFS('ANNUAL SUMMARY'!$AF$286,Z122,'ANNUAL SUMMARY'!$V$9,K112,'ANNUAL SUMMARY'!$L$238)+SUMIFS('ANNUAL SUMMARY'!$AF$344,Z122,'ANNUAL SUMMARY'!$V$9,K112,'ANNUAL SUMMARY'!$L$296)+SUMIFS('ANNUAL SUMMARY'!$AF$402,Z122,'ANNUAL SUMMARY'!$V$9,K112,'ANNUAL SUMMARY'!$L$354)+SUMIFS('ANNUAL SUMMARY'!$AF$460,Z122,'ANNUAL SUMMARY'!$V$9,K112,'ANNUAL SUMMARY'!$L$412)+SUMIFS('ANNUAL SUMMARY'!$AF$518,Z122,'ANNUAL SUMMARY'!$V$9,K112,'ANNUAL SUMMARY'!$L$470)+SUMIFS('ANNUAL SUMMARY'!$AF$576,Z122,'ANNUAL SUMMARY'!$V$9,K112,'ANNUAL SUMMARY'!$L$528)+SUMIFS('ANNUAL SUMMARY'!$AF$634,Z122,'ANNUAL SUMMARY'!$V$9,K112,'ANNUAL SUMMARY'!$L$586)+SUMIFS('ANNUAL SUMMARY'!$AF$692,Z122,'ANNUAL SUMMARY'!$V$9,K112,'ANNUAL SUMMARY'!$L$644)+SUMIFS('ANNUAL SUMMARY'!$CC$54,Z122,'ANNUAL SUMMARY'!$V$9,K112,'ANNUAL SUMMARY'!$BI$6)+SUMIFS('ANNUAL SUMMARY'!$CC$112,Z122,'ANNUAL SUMMARY'!$V$9,K112,'ANNUAL SUMMARY'!$BI$64)+SUMIFS('ANNUAL SUMMARY'!$CC$170,Z122,'ANNUAL SUMMARY'!$V$9,K112,'ANNUAL SUMMARY'!$BI$122)+SUMIFS('ANNUAL SUMMARY'!$CC$228,Z122,'ANNUAL SUMMARY'!$V$9,K112,'ANNUAL SUMMARY'!$BI$180)+SUMIFS('ANNUAL SUMMARY'!$CC$286,Z122,'ANNUAL SUMMARY'!$V$9,K112,'ANNUAL SUMMARY'!$BI$238)+SUMIFS('ANNUAL SUMMARY'!$CC$344,Z122,'ANNUAL SUMMARY'!$V$9,K112,'ANNUAL SUMMARY'!$BI$296)+SUMIFS('ANNUAL SUMMARY'!$CC$402,Z122,'ANNUAL SUMMARY'!$V$9,K112,'ANNUAL SUMMARY'!$BI$354)+SUMIFS('ANNUAL SUMMARY'!$CC$460,Z122,'ANNUAL SUMMARY'!$V$9,K112,'ANNUAL SUMMARY'!$BI$412)+SUMIFS('ANNUAL SUMMARY'!$CC$518,Z122,'ANNUAL SUMMARY'!$V$9,K112,'ANNUAL SUMMARY'!$BI$470)+SUMIFS('ANNUAL SUMMARY'!$CC$576,Z122,'ANNUAL SUMMARY'!$V$9,K112,'ANNUAL SUMMARY'!$BI$528)+SUMIFS('ANNUAL SUMMARY'!$CC$634,Z122,'ANNUAL SUMMARY'!$V$9,K112,'ANNUAL SUMMARY'!$BI$586)+SUMIFS('ANNUAL SUMMARY'!$CC$692,Z122,'ANNUAL SUMMARY'!$V$9,K112,'ANNUAL SUMMARY'!$BI$644)+SUMIFS('ANNUAL SUMMARY'!$EB$54,Z122,'ANNUAL SUMMARY'!$V$9,K112,'ANNUAL SUMMARY'!$DH$6)+SUMIFS('ANNUAL SUMMARY'!$EB$112,Z122,'ANNUAL SUMMARY'!$V$9,K112,'ANNUAL SUMMARY'!$DH$64)+SUMIFS('ANNUAL SUMMARY'!$EB$170,Z122,'ANNUAL SUMMARY'!$V$9,K112,'ANNUAL SUMMARY'!$DH$122)+SUMIFS('ANNUAL SUMMARY'!$EB$228,Z122,'ANNUAL SUMMARY'!$V$9,K112,'ANNUAL SUMMARY'!$DH$180)+SUMIFS('ANNUAL SUMMARY'!$EB$286,Z122,'ANNUAL SUMMARY'!$V$9,K112,'ANNUAL SUMMARY'!$DH$238)+SUMIFS('ANNUAL SUMMARY'!$EB$344,Z122,'ANNUAL SUMMARY'!$V$9,K112,'ANNUAL SUMMARY'!$DH$296)+SUMIFS('ANNUAL SUMMARY'!$EB$402,Z122,'ANNUAL SUMMARY'!$V$9,K112,'ANNUAL SUMMARY'!$DH$354)+SUMIFS('ANNUAL SUMMARY'!$EB$460,Z122,'ANNUAL SUMMARY'!$V$9,K112,'ANNUAL SUMMARY'!$DH$412)+SUMIFS('ANNUAL SUMMARY'!$EB$518,Z122,'ANNUAL SUMMARY'!$V$9,K112,'ANNUAL SUMMARY'!$DH$470)+SUMIFS('ANNUAL SUMMARY'!$EB$576,Z122,'ANNUAL SUMMARY'!$V$9,K112,'ANNUAL SUMMARY'!$DH$528)+SUMIFS('ANNUAL SUMMARY'!$EB$634,Z122,'ANNUAL SUMMARY'!$V$9,K112,'ANNUAL SUMMARY'!$DH$586)+SUMIFS('ANNUAL SUMMARY'!$EB$692,Z122,'ANNUAL SUMMARY'!$V$9,K112,'ANNUAL SUMMARY'!$DH$644)+SUMIFS('ANNUAL SUMMARY'!$FY$54,Z122,'ANNUAL SUMMARY'!$V$9,K112,'ANNUAL SUMMARY'!$FE$6)+SUMIFS('ANNUAL SUMMARY'!$FY$112,Z122,'ANNUAL SUMMARY'!$V$9,K112,'ANNUAL SUMMARY'!$FE$64)+SUMIFS('ANNUAL SUMMARY'!$FY$170,Z122,'ANNUAL SUMMARY'!$V$9,K112,'ANNUAL SUMMARY'!$FE$122)+SUMIFS('ANNUAL SUMMARY'!$FY$228,Z122,'ANNUAL SUMMARY'!$V$9,K112,'ANNUAL SUMMARY'!$FE$180)+SUMIFS('ANNUAL SUMMARY'!$FY$286,Z122,'ANNUAL SUMMARY'!$V$9,K112,'ANNUAL SUMMARY'!$FE$238)+SUMIFS('ANNUAL SUMMARY'!$FY$344,Z122,'ANNUAL SUMMARY'!$V$9,K112,'ANNUAL SUMMARY'!$FE$296)+SUMIFS('ANNUAL SUMMARY'!$FY$402,Z122,'ANNUAL SUMMARY'!$V$9,K112,'ANNUAL SUMMARY'!$FE$354)+SUMIFS('ANNUAL SUMMARY'!$FY$460,Z122,'ANNUAL SUMMARY'!$V$9,K112,'ANNUAL SUMMARY'!$FE$412)+SUMIFS('ANNUAL SUMMARY'!$FY$518,Z122,'ANNUAL SUMMARY'!$V$9,K112,'ANNUAL SUMMARY'!$FE$470)+SUMIFS('ANNUAL SUMMARY'!$FY$576,Z122,'ANNUAL SUMMARY'!$V$9,K112,'ANNUAL SUMMARY'!$FE$528)+SUMIFS('ANNUAL SUMMARY'!$FY$634,Z122,'ANNUAL SUMMARY'!$V$9,K112,'ANNUAL SUMMARY'!$FE$586)+SUMIFS('ANNUAL SUMMARY'!$FY$692,Z122,'ANNUAL SUMMARY'!$V$9,K112,'ANNUAL SUMMARY'!$FE$644)</f>
        <v>0</v>
      </c>
      <c r="AF122" s="727"/>
      <c r="AG122" s="727"/>
      <c r="AH122" s="727"/>
      <c r="AI122" s="727">
        <f>SUMIFS('ANNUAL SUMMARY'!$AJ$54,Z122,'ANNUAL SUMMARY'!$V$9,K112,'ANNUAL SUMMARY'!$L$6)+SUMIFS('ANNUAL SUMMARY'!$AJ$112,Z122,'ANNUAL SUMMARY'!$V$9,K112,'ANNUAL SUMMARY'!$L$64)+SUMIFS('ANNUAL SUMMARY'!$AJ$170,Z122,'ANNUAL SUMMARY'!$V$9,K112,'ANNUAL SUMMARY'!$L$122)+SUMIFS('ANNUAL SUMMARY'!$AJ$228,Z122,'ANNUAL SUMMARY'!$V$9,K112,'ANNUAL SUMMARY'!$L$180)+SUMIFS('ANNUAL SUMMARY'!$AJ$286,Z122,'ANNUAL SUMMARY'!$V$9,K112,'ANNUAL SUMMARY'!$L$238)+SUMIFS('ANNUAL SUMMARY'!$AJ$344,Z122,'ANNUAL SUMMARY'!$V$9,K112,'ANNUAL SUMMARY'!$L$296)+SUMIFS('ANNUAL SUMMARY'!$AJ$402,Z122,'ANNUAL SUMMARY'!$V$9,K112,'ANNUAL SUMMARY'!$L$354)+SUMIFS('ANNUAL SUMMARY'!$AJ$460,Z122,'ANNUAL SUMMARY'!$V$9,K112,'ANNUAL SUMMARY'!$L$412)+SUMIFS('ANNUAL SUMMARY'!$AJ$518,Z122,'ANNUAL SUMMARY'!$V$9,K112,'ANNUAL SUMMARY'!$L$470)+SUMIFS('ANNUAL SUMMARY'!$AJ$576,Z122,'ANNUAL SUMMARY'!$V$9,K112,'ANNUAL SUMMARY'!$L$528)+SUMIFS('ANNUAL SUMMARY'!$AJ$634,Z122,'ANNUAL SUMMARY'!$V$9,K112,'ANNUAL SUMMARY'!$L$586)+SUMIFS('ANNUAL SUMMARY'!$AJ$692,Z122,'ANNUAL SUMMARY'!$V$9,K112,'ANNUAL SUMMARY'!$L$644)+SUMIFS('ANNUAL SUMMARY'!$CG$54,Z122,'ANNUAL SUMMARY'!$V$9,K112,'ANNUAL SUMMARY'!$BI$6)+SUMIFS('ANNUAL SUMMARY'!$CG$112,Z122,'ANNUAL SUMMARY'!$V$9,K112,'ANNUAL SUMMARY'!$BI$64)+SUMIFS('ANNUAL SUMMARY'!$CG$170,Z122,'ANNUAL SUMMARY'!$V$9,K112,'ANNUAL SUMMARY'!$BI$122)+SUMIFS('ANNUAL SUMMARY'!$CG$228,Z122,'ANNUAL SUMMARY'!$V$9,K112,'ANNUAL SUMMARY'!$BI$180)+SUMIFS('ANNUAL SUMMARY'!$CG$286,Z122,'ANNUAL SUMMARY'!$V$9,K112,'ANNUAL SUMMARY'!$BI$238)+SUMIFS('ANNUAL SUMMARY'!$CG$344,Z122,'ANNUAL SUMMARY'!$V$9,K112,'ANNUAL SUMMARY'!$BI$296)+SUMIFS('ANNUAL SUMMARY'!$CG$402,Z122,'ANNUAL SUMMARY'!$V$9,K112,'ANNUAL SUMMARY'!$BI$354)+SUMIFS('ANNUAL SUMMARY'!$CG$460,Z122,'ANNUAL SUMMARY'!$V$9,K112,'ANNUAL SUMMARY'!$BI$412)+SUMIFS('ANNUAL SUMMARY'!$CG$518,Z122,'ANNUAL SUMMARY'!$V$9,K112,'ANNUAL SUMMARY'!$BI$470)+SUMIFS('ANNUAL SUMMARY'!$CG$576,Z122,'ANNUAL SUMMARY'!$V$9,K112,'ANNUAL SUMMARY'!$BI$528)+SUMIFS('ANNUAL SUMMARY'!$CG$634,Z122,'ANNUAL SUMMARY'!$V$9,K112,'ANNUAL SUMMARY'!$BI$586)+SUMIFS('ANNUAL SUMMARY'!$CG$692,Z122,'ANNUAL SUMMARY'!$V$9,K112,'ANNUAL SUMMARY'!$BI$644)+SUMIFS('ANNUAL SUMMARY'!$EF$54,Z122,'ANNUAL SUMMARY'!$V$9,K112,'ANNUAL SUMMARY'!$DH$6)+SUMIFS('ANNUAL SUMMARY'!$EF$112,Z122,'ANNUAL SUMMARY'!$V$9,K112,'ANNUAL SUMMARY'!$DH$64)+SUMIFS('ANNUAL SUMMARY'!$EF$170,Z122,'ANNUAL SUMMARY'!$V$9,K112,'ANNUAL SUMMARY'!$DH$122)+SUMIFS('ANNUAL SUMMARY'!$EF$228,Z122,'ANNUAL SUMMARY'!$V$9,K112,'ANNUAL SUMMARY'!$DH$180)+SUMIFS('ANNUAL SUMMARY'!$EF$286,Z122,'ANNUAL SUMMARY'!$V$9,K112,'ANNUAL SUMMARY'!$DH$238)+SUMIFS('ANNUAL SUMMARY'!$EF$344,Z122,'ANNUAL SUMMARY'!$V$9,K112,'ANNUAL SUMMARY'!$DH$296)+SUMIFS('ANNUAL SUMMARY'!$EF$402,Z122,'ANNUAL SUMMARY'!$V$9,K112,'ANNUAL SUMMARY'!$DH$354)+SUMIFS('ANNUAL SUMMARY'!$EF$460,Z122,'ANNUAL SUMMARY'!$V$9,K112,'ANNUAL SUMMARY'!$DH$412)+SUMIFS('ANNUAL SUMMARY'!$EF$518,Z122,'ANNUAL SUMMARY'!$V$9,K112,'ANNUAL SUMMARY'!$DH$470)+SUMIFS('ANNUAL SUMMARY'!$EF$576,Z122,'ANNUAL SUMMARY'!$V$9,K112,'ANNUAL SUMMARY'!$DH$528)+SUMIFS('ANNUAL SUMMARY'!$EF$634,Z122,'ANNUAL SUMMARY'!$V$9,K112,'ANNUAL SUMMARY'!$DH$586)+SUMIFS('ANNUAL SUMMARY'!$EF$692,Z122,'ANNUAL SUMMARY'!$V$9,K112,'ANNUAL SUMMARY'!$DH$644)+SUMIFS('ANNUAL SUMMARY'!$GC$54,Z122,'ANNUAL SUMMARY'!$V$9,K112,'ANNUAL SUMMARY'!$FE$6)+SUMIFS('ANNUAL SUMMARY'!$GC$112,Z122,'ANNUAL SUMMARY'!$V$9,K112,'ANNUAL SUMMARY'!$FE$64)+SUMIFS('ANNUAL SUMMARY'!$GC$170,Z122,'ANNUAL SUMMARY'!$V$9,K112,'ANNUAL SUMMARY'!$FE$122)+SUMIFS('ANNUAL SUMMARY'!$GC$228,Z122,'ANNUAL SUMMARY'!$V$9,K112,'ANNUAL SUMMARY'!$FE$180)+SUMIFS('ANNUAL SUMMARY'!$GC$286,Z122,'ANNUAL SUMMARY'!$V$9,K112,'ANNUAL SUMMARY'!$FE$238)+SUMIFS('ANNUAL SUMMARY'!$GC$344,Z122,'ANNUAL SUMMARY'!$V$9,K112,'ANNUAL SUMMARY'!$FE$296)+SUMIFS('ANNUAL SUMMARY'!$GC$402,Z122,'ANNUAL SUMMARY'!$V$9,K112,'ANNUAL SUMMARY'!$FE$354)+SUMIFS('ANNUAL SUMMARY'!$GC$460,Z122,'ANNUAL SUMMARY'!$V$9,K112,'ANNUAL SUMMARY'!$FE$412)+SUMIFS('ANNUAL SUMMARY'!$GC$518,Z122,'ANNUAL SUMMARY'!$V$9,K112,'ANNUAL SUMMARY'!$FE$470)+SUMIFS('ANNUAL SUMMARY'!$GC$576,Z122,'ANNUAL SUMMARY'!$V$9,K112,'ANNUAL SUMMARY'!$FE$528)+SUMIFS('ANNUAL SUMMARY'!$GC$634,Z122,'ANNUAL SUMMARY'!$V$9,K112,'ANNUAL SUMMARY'!$FE$586)+SUMIFS('ANNUAL SUMMARY'!$GC$692,Z122,'ANNUAL SUMMARY'!$V$9,K112,'ANNUAL SUMMARY'!$FE$644)</f>
        <v>0</v>
      </c>
      <c r="AJ122" s="727"/>
      <c r="AK122" s="727"/>
      <c r="AL122" s="727"/>
      <c r="AM122" s="727">
        <f>SUMIFS('ANNUAL SUMMARY'!$AN$54,Z122,'ANNUAL SUMMARY'!$V$9,K112,'ANNUAL SUMMARY'!$L$6)+SUMIFS('ANNUAL SUMMARY'!$AN$112,Z122,'ANNUAL SUMMARY'!$V$9,K112,'ANNUAL SUMMARY'!$L$64)+SUMIFS('ANNUAL SUMMARY'!$AN$170,Z122,'ANNUAL SUMMARY'!$V$9,K112,'ANNUAL SUMMARY'!$L$122)+SUMIFS('ANNUAL SUMMARY'!$AN$228,Z122,'ANNUAL SUMMARY'!$V$9,K112,'ANNUAL SUMMARY'!$L$180)+SUMIFS('ANNUAL SUMMARY'!$AN$286,Z122,'ANNUAL SUMMARY'!$V$9,K112,'ANNUAL SUMMARY'!$L$238)+SUMIFS('ANNUAL SUMMARY'!$AN$344,Z122,'ANNUAL SUMMARY'!$V$9,K112,'ANNUAL SUMMARY'!$L$296)+SUMIFS('ANNUAL SUMMARY'!$AN$402,Z122,'ANNUAL SUMMARY'!$V$9,K112,'ANNUAL SUMMARY'!$L$354)+SUMIFS('ANNUAL SUMMARY'!$AN$460,Z122,'ANNUAL SUMMARY'!$V$9,K112,'ANNUAL SUMMARY'!$L$412)+SUMIFS('ANNUAL SUMMARY'!$AN$518,Z122,'ANNUAL SUMMARY'!$V$9,K112,'ANNUAL SUMMARY'!$L$470)+SUMIFS('ANNUAL SUMMARY'!$AN$576,Z122,'ANNUAL SUMMARY'!$V$9,K112,'ANNUAL SUMMARY'!$L$528)+SUMIFS('ANNUAL SUMMARY'!$AN$634,Z122,'ANNUAL SUMMARY'!$V$9,K112,'ANNUAL SUMMARY'!$L$586)+SUMIFS('ANNUAL SUMMARY'!$AN$692,Z122,'ANNUAL SUMMARY'!$V$9,K112,'ANNUAL SUMMARY'!$L$644)+SUMIFS('ANNUAL SUMMARY'!$CK$54,Z122,'ANNUAL SUMMARY'!$V$9,K112,'ANNUAL SUMMARY'!$BI$6)+SUMIFS('ANNUAL SUMMARY'!$CK$112,Z122,'ANNUAL SUMMARY'!$V$9,K112,'ANNUAL SUMMARY'!$BI$64)+SUMIFS('ANNUAL SUMMARY'!$CK$170,Z122,'ANNUAL SUMMARY'!$V$9,K112,'ANNUAL SUMMARY'!$BI$122)+SUMIFS('ANNUAL SUMMARY'!$CK$228,Z122,'ANNUAL SUMMARY'!$V$9,K112,'ANNUAL SUMMARY'!$BI$180)+SUMIFS('ANNUAL SUMMARY'!$CK$286,Z122,'ANNUAL SUMMARY'!$V$9,K112,'ANNUAL SUMMARY'!$BI$238)+SUMIFS('ANNUAL SUMMARY'!$CK$344,Z122,'ANNUAL SUMMARY'!$V$9,K112,'ANNUAL SUMMARY'!$BI$296)+SUMIFS('ANNUAL SUMMARY'!$CK$402,Z122,'ANNUAL SUMMARY'!$V$9,K112,'ANNUAL SUMMARY'!$BI$354)+SUMIFS('ANNUAL SUMMARY'!$CK$460,Z122,'ANNUAL SUMMARY'!$V$9,K112,'ANNUAL SUMMARY'!$BI$412)+SUMIFS('ANNUAL SUMMARY'!$CK$518,Z122,'ANNUAL SUMMARY'!$V$9,K112,'ANNUAL SUMMARY'!$BI$470)+SUMIFS('ANNUAL SUMMARY'!$CK$576,Z122,'ANNUAL SUMMARY'!$V$9,K112,'ANNUAL SUMMARY'!$BI$528)+SUMIFS('ANNUAL SUMMARY'!$CK$634,Z122,'ANNUAL SUMMARY'!$V$9,K112,'ANNUAL SUMMARY'!$BI$586)+SUMIFS('ANNUAL SUMMARY'!$CK$692,Z122,'ANNUAL SUMMARY'!$V$9,K112,'ANNUAL SUMMARY'!$BI$644)+SUMIFS('ANNUAL SUMMARY'!$EJ$54,Z122,'ANNUAL SUMMARY'!$V$9,K112,'ANNUAL SUMMARY'!$DH$6)+SUMIFS('ANNUAL SUMMARY'!$EJ$112,Z122,'ANNUAL SUMMARY'!$V$9,K112,'ANNUAL SUMMARY'!$DH$64)+SUMIFS('ANNUAL SUMMARY'!$EJ$170,Z122,'ANNUAL SUMMARY'!$V$9,K112,'ANNUAL SUMMARY'!$DH$122)+SUMIFS('ANNUAL SUMMARY'!$EJ$228,Z122,'ANNUAL SUMMARY'!$V$9,K112,'ANNUAL SUMMARY'!$DH$180)+SUMIFS('ANNUAL SUMMARY'!$EJ$286,Z122,'ANNUAL SUMMARY'!$V$9,K112,'ANNUAL SUMMARY'!$DH$238)+SUMIFS('ANNUAL SUMMARY'!$EJ$344,Z122,'ANNUAL SUMMARY'!$V$9,K112,'ANNUAL SUMMARY'!$DH$296)+SUMIFS('ANNUAL SUMMARY'!$EJ$402,Z122,'ANNUAL SUMMARY'!$V$9,K112,'ANNUAL SUMMARY'!$DH$354)+SUMIFS('ANNUAL SUMMARY'!$EJ$460,Z122,'ANNUAL SUMMARY'!$V$9,K112,'ANNUAL SUMMARY'!$DH$412)+SUMIFS('ANNUAL SUMMARY'!$EJ$518,Z122,'ANNUAL SUMMARY'!$V$9,K112,'ANNUAL SUMMARY'!$DH$470)+SUMIFS('ANNUAL SUMMARY'!$EJ$576,Z122,'ANNUAL SUMMARY'!$V$9,K112,'ANNUAL SUMMARY'!$DH$528)+SUMIFS('ANNUAL SUMMARY'!$EJ$634,Z122,'ANNUAL SUMMARY'!$V$9,K112,'ANNUAL SUMMARY'!$DH$586)+SUMIFS('ANNUAL SUMMARY'!$EJ$692,Z122,'ANNUAL SUMMARY'!$V$9,K112,'ANNUAL SUMMARY'!$DH$644)+SUMIFS('ANNUAL SUMMARY'!$GG$54,Z122,'ANNUAL SUMMARY'!$V$9,K112,'ANNUAL SUMMARY'!$FE$6)+SUMIFS('ANNUAL SUMMARY'!$GG$112,Z122,'ANNUAL SUMMARY'!$V$9,K112,'ANNUAL SUMMARY'!$FE$64)+SUMIFS('ANNUAL SUMMARY'!$GG$170,Z122,'ANNUAL SUMMARY'!$V$9,K112,'ANNUAL SUMMARY'!$FE$122)+SUMIFS('ANNUAL SUMMARY'!$GG$228,Z122,'ANNUAL SUMMARY'!$V$9,K112,'ANNUAL SUMMARY'!$FE$180)+SUMIFS('ANNUAL SUMMARY'!$GG$286,Z122,'ANNUAL SUMMARY'!$V$9,K112,'ANNUAL SUMMARY'!$FE$238)+SUMIFS('ANNUAL SUMMARY'!$GG$344,Z122,'ANNUAL SUMMARY'!$V$9,K112,'ANNUAL SUMMARY'!$FE$296)+SUMIFS('ANNUAL SUMMARY'!$GG$402,Z122,'ANNUAL SUMMARY'!$V$9,K112,'ANNUAL SUMMARY'!$FE$354)+SUMIFS('ANNUAL SUMMARY'!$GG$460,Z122,'ANNUAL SUMMARY'!$V$9,K112,'ANNUAL SUMMARY'!$FE$412)+SUMIFS('ANNUAL SUMMARY'!$GG$518,Z122,'ANNUAL SUMMARY'!$V$9,K112,'ANNUAL SUMMARY'!$FE$470)+SUMIFS('ANNUAL SUMMARY'!$GG$576,Z122,'ANNUAL SUMMARY'!$V$9,K112,'ANNUAL SUMMARY'!$FE$528)+SUMIFS('ANNUAL SUMMARY'!$GG$634,Z122,'ANNUAL SUMMARY'!$V$9,K112,'ANNUAL SUMMARY'!$FE$586)+SUMIFS('ANNUAL SUMMARY'!$GG$692,Z122,'ANNUAL SUMMARY'!$V$9,K112,'ANNUAL SUMMARY'!$FE$644)</f>
        <v>0</v>
      </c>
      <c r="AN122" s="727"/>
      <c r="AO122" s="727"/>
      <c r="AP122" s="727"/>
      <c r="AQ122" s="728">
        <f>SUMIFS('ANNUAL SUMMARY'!$AR$54,Z122,'ANNUAL SUMMARY'!$V$9,K112,'ANNUAL SUMMARY'!$L$6)+SUMIFS('ANNUAL SUMMARY'!$AR$112,Z122,'ANNUAL SUMMARY'!$V$9,K112,'ANNUAL SUMMARY'!$L$64)+SUMIFS('ANNUAL SUMMARY'!$AR$170,Z122,'ANNUAL SUMMARY'!$V$9,K112,'ANNUAL SUMMARY'!$L$122)+SUMIFS('ANNUAL SUMMARY'!$AR$228,Z122,'ANNUAL SUMMARY'!$V$9,K112,'ANNUAL SUMMARY'!$L$180)+SUMIFS('ANNUAL SUMMARY'!$AR$286,Z122,'ANNUAL SUMMARY'!$V$9,K112,'ANNUAL SUMMARY'!$L$238)+SUMIFS('ANNUAL SUMMARY'!$AR$344,Z122,'ANNUAL SUMMARY'!$V$9,K112,'ANNUAL SUMMARY'!$L$296)+SUMIFS('ANNUAL SUMMARY'!$AR$402,Z122,'ANNUAL SUMMARY'!$V$9,K112,'ANNUAL SUMMARY'!$L$354)+SUMIFS('ANNUAL SUMMARY'!$AR$460,Z122,'ANNUAL SUMMARY'!$V$9,K112,'ANNUAL SUMMARY'!$L$412)+SUMIFS('ANNUAL SUMMARY'!$AR$518,Z122,'ANNUAL SUMMARY'!$V$9,K112,'ANNUAL SUMMARY'!$L$470)+SUMIFS('ANNUAL SUMMARY'!$AR$576,Z122,'ANNUAL SUMMARY'!$V$9,K112,'ANNUAL SUMMARY'!$L$528)+SUMIFS('ANNUAL SUMMARY'!$AR$634,Z122,'ANNUAL SUMMARY'!$V$9,K112,'ANNUAL SUMMARY'!$L$586)+SUMIFS('ANNUAL SUMMARY'!$AR$692,Z122,'ANNUAL SUMMARY'!$V$9,K112,'ANNUAL SUMMARY'!$L$644)+SUMIFS('ANNUAL SUMMARY'!$CO$54,Z122,'ANNUAL SUMMARY'!$V$9,K112,'ANNUAL SUMMARY'!$BI$6)+SUMIFS('ANNUAL SUMMARY'!$CO$112,Z122,'ANNUAL SUMMARY'!$V$9,K112,'ANNUAL SUMMARY'!$BI$64)+SUMIFS('ANNUAL SUMMARY'!$CO$170,Z122,'ANNUAL SUMMARY'!$V$9,K112,'ANNUAL SUMMARY'!$BI$122)+SUMIFS('ANNUAL SUMMARY'!$CO$228,Z122,'ANNUAL SUMMARY'!$V$9,K112,'ANNUAL SUMMARY'!$BI$180)+SUMIFS('ANNUAL SUMMARY'!$CO$286,Z122,'ANNUAL SUMMARY'!$V$9,K112,'ANNUAL SUMMARY'!$BI$238)+SUMIFS('ANNUAL SUMMARY'!$CO$344,Z122,'ANNUAL SUMMARY'!$V$9,K112,'ANNUAL SUMMARY'!$BI$296)+SUMIFS('ANNUAL SUMMARY'!$CO$402,Z122,'ANNUAL SUMMARY'!$V$9,K112,'ANNUAL SUMMARY'!$BI$354)+SUMIFS('ANNUAL SUMMARY'!$CO$460,Z122,'ANNUAL SUMMARY'!$V$9,K112,'ANNUAL SUMMARY'!$BI$412)+SUMIFS('ANNUAL SUMMARY'!$CO$518,Z122,'ANNUAL SUMMARY'!$V$9,K112,'ANNUAL SUMMARY'!$BI$470)+SUMIFS('ANNUAL SUMMARY'!$CO$576,Z122,'ANNUAL SUMMARY'!$V$9,K112,'ANNUAL SUMMARY'!$BI$528)+SUMIFS('ANNUAL SUMMARY'!$CO$634,Z122,'ANNUAL SUMMARY'!$V$9,K112,'ANNUAL SUMMARY'!$BI$586)+SUMIFS('ANNUAL SUMMARY'!$CO$692,Z122,'ANNUAL SUMMARY'!$V$9,K112,'ANNUAL SUMMARY'!$BI$644)+SUMIFS('ANNUAL SUMMARY'!$EN$54,Z122,'ANNUAL SUMMARY'!$V$9,K112,'ANNUAL SUMMARY'!$DH$6)+SUMIFS('ANNUAL SUMMARY'!$EN$112,Z122,'ANNUAL SUMMARY'!$V$9,K112,'ANNUAL SUMMARY'!$DH$64)+SUMIFS('ANNUAL SUMMARY'!$EN$170,Z122,'ANNUAL SUMMARY'!$V$9,K112,'ANNUAL SUMMARY'!$DH$122)+SUMIFS('ANNUAL SUMMARY'!$EN$228,Z122,'ANNUAL SUMMARY'!$V$9,K112,'ANNUAL SUMMARY'!$DH$180)+SUMIFS('ANNUAL SUMMARY'!$EN$286,Z122,'ANNUAL SUMMARY'!$V$9,K112,'ANNUAL SUMMARY'!$DH$238)+SUMIFS('ANNUAL SUMMARY'!$EN$344,Z122,'ANNUAL SUMMARY'!$V$9,K112,'ANNUAL SUMMARY'!$DH$296)+SUMIFS('ANNUAL SUMMARY'!$EN$402,Z122,'ANNUAL SUMMARY'!$V$9,K112,'ANNUAL SUMMARY'!$DH$354)+SUMIFS('ANNUAL SUMMARY'!$EN$460,Z122,'ANNUAL SUMMARY'!$V$9,K112,'ANNUAL SUMMARY'!$DH$412)+SUMIFS('ANNUAL SUMMARY'!$EN$518,Z122,'ANNUAL SUMMARY'!$V$9,K112,'ANNUAL SUMMARY'!$DH$470)+SUMIFS('ANNUAL SUMMARY'!$EN$576,Z122,'ANNUAL SUMMARY'!$V$9,K112,'ANNUAL SUMMARY'!$DH$528)+SUMIFS('ANNUAL SUMMARY'!$EN$634,Z122,'ANNUAL SUMMARY'!$V$9,K112,'ANNUAL SUMMARY'!$DH$586)+SUMIFS('ANNUAL SUMMARY'!$EN$692,Z122,'ANNUAL SUMMARY'!$V$9,K112,'ANNUAL SUMMARY'!$DH$644)+SUMIFS('ANNUAL SUMMARY'!$GK$54,Z122,'ANNUAL SUMMARY'!$V$9,K112,'ANNUAL SUMMARY'!$FE$6)+SUMIFS('ANNUAL SUMMARY'!$GK$112,Z122,'ANNUAL SUMMARY'!$V$9,K112,'ANNUAL SUMMARY'!$FE$64)+SUMIFS('ANNUAL SUMMARY'!$GK$170,Z122,'ANNUAL SUMMARY'!$V$9,K112,'ANNUAL SUMMARY'!$FE$122)+SUMIFS('ANNUAL SUMMARY'!$GK$228,Z122,'ANNUAL SUMMARY'!$V$9,K112,'ANNUAL SUMMARY'!$FE$180)+SUMIFS('ANNUAL SUMMARY'!$GK$286,Z122,'ANNUAL SUMMARY'!$V$9,K112,'ANNUAL SUMMARY'!$FE$238)+SUMIFS('ANNUAL SUMMARY'!$GK$344,Z122,'ANNUAL SUMMARY'!$V$9,K112,'ANNUAL SUMMARY'!$FE$296)+SUMIFS('ANNUAL SUMMARY'!$GK$402,Z122,'ANNUAL SUMMARY'!$V$9,K112,'ANNUAL SUMMARY'!$FE$354)+SUMIFS('ANNUAL SUMMARY'!$GK$460,Z122,'ANNUAL SUMMARY'!$V$9,K112,'ANNUAL SUMMARY'!$FE$412)+SUMIFS('ANNUAL SUMMARY'!$GK$518,Z122,'ANNUAL SUMMARY'!$V$9,K112,'ANNUAL SUMMARY'!$FE$470)+SUMIFS('ANNUAL SUMMARY'!$GK$576,Z122,'ANNUAL SUMMARY'!$V$9,K112,'ANNUAL SUMMARY'!$FE$528)+SUMIFS('ANNUAL SUMMARY'!$GK$634,Z122,'ANNUAL SUMMARY'!$V$9,K112,'ANNUAL SUMMARY'!$FE$586)+SUMIFS('ANNUAL SUMMARY'!$GK$692,Z122,'ANNUAL SUMMARY'!$V$9,K112,'ANNUAL SUMMARY'!$FE$644)</f>
        <v>0</v>
      </c>
      <c r="AR122" s="728"/>
      <c r="AS122" s="728"/>
      <c r="AT122" s="728">
        <f>SUMIFS('ANNUAL SUMMARY'!$AU$54,Z122,'ANNUAL SUMMARY'!$V$9,K112,'ANNUAL SUMMARY'!$L$6)+SUMIFS('ANNUAL SUMMARY'!$AU$112,Z122,'ANNUAL SUMMARY'!$V$9,K112,'ANNUAL SUMMARY'!$L$64)+SUMIFS('ANNUAL SUMMARY'!$AU$170,Z122,'ANNUAL SUMMARY'!$V$9,K112,'ANNUAL SUMMARY'!$L$122)+SUMIFS('ANNUAL SUMMARY'!$AU$228,Z122,'ANNUAL SUMMARY'!$V$9,K112,'ANNUAL SUMMARY'!$L$180)+SUMIFS('ANNUAL SUMMARY'!$AU$286,Z122,'ANNUAL SUMMARY'!$V$9,K112,'ANNUAL SUMMARY'!$L$238)+SUMIFS('ANNUAL SUMMARY'!$AU$344,Z122,'ANNUAL SUMMARY'!$V$9,K112,'ANNUAL SUMMARY'!$L$296)+SUMIFS('ANNUAL SUMMARY'!$AU$402,Z122,'ANNUAL SUMMARY'!$V$9,K112,'ANNUAL SUMMARY'!$L$354)+SUMIFS('ANNUAL SUMMARY'!$AU$460,Z122,'ANNUAL SUMMARY'!$V$9,K112,'ANNUAL SUMMARY'!$L$412)+SUMIFS('ANNUAL SUMMARY'!$AU$518,Z122,'ANNUAL SUMMARY'!$V$9,K112,'ANNUAL SUMMARY'!$L$470)+SUMIFS('ANNUAL SUMMARY'!$AU$576,Z122,'ANNUAL SUMMARY'!$V$9,K112,'ANNUAL SUMMARY'!$L$528)+SUMIFS('ANNUAL SUMMARY'!$AU$634,Z122,'ANNUAL SUMMARY'!$V$9,K112,'ANNUAL SUMMARY'!$L$586)+SUMIFS('ANNUAL SUMMARY'!$AU$692,Z122,'ANNUAL SUMMARY'!$V$9,K112,'ANNUAL SUMMARY'!$L$644)+SUMIFS('ANNUAL SUMMARY'!$CR$54,Z122,'ANNUAL SUMMARY'!$V$9,K112,'ANNUAL SUMMARY'!$BI$6)+SUMIFS('ANNUAL SUMMARY'!$CR$112,Z122,'ANNUAL SUMMARY'!$V$9,K112,'ANNUAL SUMMARY'!$BI$64)+SUMIFS('ANNUAL SUMMARY'!$CR$170,Z122,'ANNUAL SUMMARY'!$V$9,K112,'ANNUAL SUMMARY'!$BI$122)+SUMIFS('ANNUAL SUMMARY'!$CR$228,Z122,'ANNUAL SUMMARY'!$V$9,K112,'ANNUAL SUMMARY'!$BI$180)+SUMIFS('ANNUAL SUMMARY'!$CR$286,Z122,'ANNUAL SUMMARY'!$V$9,K112,'ANNUAL SUMMARY'!$BI$238)+SUMIFS('ANNUAL SUMMARY'!$CR$344,Z122,'ANNUAL SUMMARY'!$V$9,K112,'ANNUAL SUMMARY'!$BI$296)+SUMIFS('ANNUAL SUMMARY'!$CR$402,Z122,'ANNUAL SUMMARY'!$V$9,K112,'ANNUAL SUMMARY'!$BI$354)+SUMIFS('ANNUAL SUMMARY'!$CR$460,Z122,'ANNUAL SUMMARY'!$V$9,K112,'ANNUAL SUMMARY'!$BI$412)+SUMIFS('ANNUAL SUMMARY'!$CR$518,Z122,'ANNUAL SUMMARY'!$V$9,K112,'ANNUAL SUMMARY'!$BI$470)+SUMIFS('ANNUAL SUMMARY'!$CR$576,Z122,'ANNUAL SUMMARY'!$V$9,K112,'ANNUAL SUMMARY'!$BI$528)+SUMIFS('ANNUAL SUMMARY'!$CR$634,Z122,'ANNUAL SUMMARY'!$V$9,K112,'ANNUAL SUMMARY'!$BI$586)+SUMIFS('ANNUAL SUMMARY'!$CR$692,Z122,'ANNUAL SUMMARY'!$V$9,K112,'ANNUAL SUMMARY'!$BI$644)+SUMIFS('ANNUAL SUMMARY'!$EQ$54,Z122,'ANNUAL SUMMARY'!$V$9,K112,'ANNUAL SUMMARY'!$DH$6)+SUMIFS('ANNUAL SUMMARY'!$EQ$112,Z122,'ANNUAL SUMMARY'!$V$9,K112,'ANNUAL SUMMARY'!$DH$64)+SUMIFS('ANNUAL SUMMARY'!$EQ$170,Z122,'ANNUAL SUMMARY'!$V$9,K112,'ANNUAL SUMMARY'!$DH$122)+SUMIFS('ANNUAL SUMMARY'!$EQ$228,Z122,'ANNUAL SUMMARY'!$V$9,K112,'ANNUAL SUMMARY'!$DH$180)+SUMIFS('ANNUAL SUMMARY'!$EQ$286,Z122,'ANNUAL SUMMARY'!$V$9,K112,'ANNUAL SUMMARY'!$DH$238)+SUMIFS('ANNUAL SUMMARY'!$EQ$344,Z122,'ANNUAL SUMMARY'!$V$9,K112,'ANNUAL SUMMARY'!$DH$296)+SUMIFS('ANNUAL SUMMARY'!$EQ$402,Z122,'ANNUAL SUMMARY'!$V$9,K112,'ANNUAL SUMMARY'!$DH$354)+SUMIFS('ANNUAL SUMMARY'!$EQ$460,Z122,'ANNUAL SUMMARY'!$V$9,K112,'ANNUAL SUMMARY'!$DH$412)+SUMIFS('ANNUAL SUMMARY'!$EQ$518,Z122,'ANNUAL SUMMARY'!$V$9,K112,'ANNUAL SUMMARY'!$DH$470)+SUMIFS('ANNUAL SUMMARY'!$EQ$576,Z122,'ANNUAL SUMMARY'!$V$9,K112,'ANNUAL SUMMARY'!$DH$528)+SUMIFS('ANNUAL SUMMARY'!$EQ$634,Z122,'ANNUAL SUMMARY'!$V$9,K112,'ANNUAL SUMMARY'!$DH$586)+SUMIFS('ANNUAL SUMMARY'!$EQ$692,Z122,'ANNUAL SUMMARY'!$V$9,K112,'ANNUAL SUMMARY'!$DH$644)+SUMIFS('ANNUAL SUMMARY'!$GN$54,Z122,'ANNUAL SUMMARY'!$V$9,K112,'ANNUAL SUMMARY'!$FE$6)+SUMIFS('ANNUAL SUMMARY'!$GN$112,Z122,'ANNUAL SUMMARY'!$V$9,K112,'ANNUAL SUMMARY'!$FE$64)+SUMIFS('ANNUAL SUMMARY'!$GN$170,Z122,'ANNUAL SUMMARY'!$V$9,K112,'ANNUAL SUMMARY'!$FE$122)+SUMIFS('ANNUAL SUMMARY'!$GN$228,Z122,'ANNUAL SUMMARY'!$V$9,K112,'ANNUAL SUMMARY'!$FE$180)+SUMIFS('ANNUAL SUMMARY'!$GN$286,Z122,'ANNUAL SUMMARY'!$V$9,K112,'ANNUAL SUMMARY'!$FE$238)+SUMIFS('ANNUAL SUMMARY'!$GN$344,Z122,'ANNUAL SUMMARY'!$V$9,K112,'ANNUAL SUMMARY'!$FE$296)+SUMIFS('ANNUAL SUMMARY'!$GN$402,Z122,'ANNUAL SUMMARY'!$V$9,K112,'ANNUAL SUMMARY'!$FE$354)+SUMIFS('ANNUAL SUMMARY'!$GN$460,Z122,'ANNUAL SUMMARY'!$V$9,K112,'ANNUAL SUMMARY'!$FE$412)+SUMIFS('ANNUAL SUMMARY'!$GN$518,Z122,'ANNUAL SUMMARY'!$V$9,K112,'ANNUAL SUMMARY'!$FE$470)+SUMIFS('ANNUAL SUMMARY'!$GN$576,Z122,'ANNUAL SUMMARY'!$V$9,K112,'ANNUAL SUMMARY'!$FE$528)+SUMIFS('ANNUAL SUMMARY'!$GN$634,Z122,'ANNUAL SUMMARY'!$V$9,K112,'ANNUAL SUMMARY'!$FE$586)+SUMIFS('ANNUAL SUMMARY'!$GN$692,Z122,'ANNUAL SUMMARY'!$V$9,K112,'ANNUAL SUMMARY'!$FE$644)</f>
        <v>0</v>
      </c>
      <c r="AU122" s="728"/>
      <c r="AV122" s="1260"/>
      <c r="AW122" s="1263"/>
      <c r="AX122" s="154"/>
      <c r="AY122" s="12"/>
      <c r="AZ122" s="12"/>
      <c r="BA122" s="12"/>
      <c r="BB122" s="12"/>
      <c r="BC122" s="12"/>
      <c r="BD122" s="12"/>
      <c r="BE122" s="12"/>
      <c r="BF122" s="12"/>
      <c r="BG122" s="12"/>
      <c r="BH122" s="12"/>
      <c r="BI122" s="12"/>
      <c r="BJ122" s="15"/>
      <c r="BK122" s="729" t="str">
        <f>'ANNUAL SUMMARY'!$O$20</f>
        <v>NIGHT</v>
      </c>
      <c r="BL122" s="730"/>
      <c r="BM122" s="730"/>
      <c r="BN122" s="730"/>
      <c r="BO122" s="745"/>
      <c r="BP122" s="749">
        <f>SUMIF('ANNUAL SUMMARY'!$FE$622,BH112,'ANNUAL SUMMARY'!$FM$636)+SUMIF('ANNUAL SUMMARY'!$DH$622,BH112,'ANNUAL SUMMARY'!$DP$636)+SUMIF('ANNUAL SUMMARY'!$BI$622,BH112,'ANNUAL SUMMARY'!$BQ$636)+SUMIF('ANNUAL SUMMARY'!$L$622,BH112,'ANNUAL SUMMARY'!$T$636)+SUMIF('ANNUAL SUMMARY'!$FE$566,BH112,'ANNUAL SUMMARY'!$FM$580)+SUMIF('ANNUAL SUMMARY'!$DH$566,BH112,'ANNUAL SUMMARY'!$DP$580)+SUMIF('ANNUAL SUMMARY'!$BI$566,BH112,'ANNUAL SUMMARY'!$BQ$580)+SUMIF('ANNUAL SUMMARY'!$L$566,BH112,'ANNUAL SUMMARY'!$T$580)+SUMIF('ANNUAL SUMMARY'!$FE$510,BH112,'ANNUAL SUMMARY'!$FM$524)+SUMIF('ANNUAL SUMMARY'!$DH$510,BH112,'ANNUAL SUMMARY'!$DP$524)+SUMIF('ANNUAL SUMMARY'!$BI$510,BH112,'ANNUAL SUMMARY'!$BQ$524)+SUMIF('ANNUAL SUMMARY'!$L$510,BH112,'ANNUAL SUMMARY'!$T$524)+SUMIF('ANNUAL SUMMARY'!$FE$454,BH112,'ANNUAL SUMMARY'!$FM$468)+SUMIF('ANNUAL SUMMARY'!$DH$454,BH112,'ANNUAL SUMMARY'!$DP$468)+SUMIF('ANNUAL SUMMARY'!$BI$454,BH112,'ANNUAL SUMMARY'!$BQ$468)+SUMIF('ANNUAL SUMMARY'!$L$454,BH112,'ANNUAL SUMMARY'!$T$468)+SUMIF('ANNUAL SUMMARY'!$FE$398,BH112,'ANNUAL SUMMARY'!$FM$412)+SUMIF('ANNUAL SUMMARY'!$DH$398,BH112,'ANNUAL SUMMARY'!$DP$412)+SUMIF('ANNUAL SUMMARY'!$BI$398,BH112,'ANNUAL SUMMARY'!$BQ$412)+SUMIF('ANNUAL SUMMARY'!$L$398,BH112,'ANNUAL SUMMARY'!$T$412)+SUMIF('ANNUAL SUMMARY'!$FE$342,BH112,'ANNUAL SUMMARY'!$FM$356)+SUMIF('ANNUAL SUMMARY'!$DH$342,BH112,'ANNUAL SUMMARY'!$DP$356)+SUMIF('ANNUAL SUMMARY'!$BI$342,BH112,'ANNUAL SUMMARY'!$BQ$356)+SUMIF('ANNUAL SUMMARY'!$L$342,BH112,'ANNUAL SUMMARY'!$T$356)+SUMIF('ANNUAL SUMMARY'!$FE$286,BH112,'ANNUAL SUMMARY'!$FM$300)+SUMIF('ANNUAL SUMMARY'!$DH$286,BH112,'ANNUAL SUMMARY'!$DP$300)+SUMIF('ANNUAL SUMMARY'!$BI$286,BH112,'ANNUAL SUMMARY'!$BQ$300)+SUMIF('ANNUAL SUMMARY'!$L$286,BH112,'ANNUAL SUMMARY'!$T$300)+SUMIF('ANNUAL SUMMARY'!$FE$230,BH112,'ANNUAL SUMMARY'!$FM$244)+SUMIF('ANNUAL SUMMARY'!$DH$230,BH112,'ANNUAL SUMMARY'!$DP$244)+SUMIF('ANNUAL SUMMARY'!$BI$230,BH112,'ANNUAL SUMMARY'!$BQ$244)+SUMIF('ANNUAL SUMMARY'!$L$230,BH112,'ANNUAL SUMMARY'!$T$244)+SUMIF('ANNUAL SUMMARY'!$FE$174,BH112,'ANNUAL SUMMARY'!$FM$188)+SUMIF('ANNUAL SUMMARY'!$DH$174,BH112,'ANNUAL SUMMARY'!$DP$188)+SUMIF('ANNUAL SUMMARY'!$BI$174,BH112,'ANNUAL SUMMARY'!$BQ$188)+SUMIF('ANNUAL SUMMARY'!$L$174,BH112,'ANNUAL SUMMARY'!$T$188)+SUMIF('ANNUAL SUMMARY'!$FE$118,BH112,'ANNUAL SUMMARY'!$FM$132)+SUMIF('ANNUAL SUMMARY'!$DH$118,BH112,'ANNUAL SUMMARY'!$DP$132)+SUMIF('ANNUAL SUMMARY'!$BI$118,BH112,'ANNUAL SUMMARY'!$BQ$132)+SUMIF('ANNUAL SUMMARY'!$L$118,BH112,'ANNUAL SUMMARY'!$T$132)+SUMIF('ANNUAL SUMMARY'!$FE$62,BH112,'ANNUAL SUMMARY'!$FM$76)+SUMIF('ANNUAL SUMMARY'!$DH$62,BH112,'ANNUAL SUMMARY'!$DP$76)+SUMIF('ANNUAL SUMMARY'!$BI$62,BH112,'ANNUAL SUMMARY'!$BQ$76)+SUMIF('ANNUAL SUMMARY'!$L$62,BH112,'ANNUAL SUMMARY'!$T$76)+SUMIF('ANNUAL SUMMARY'!$FE$6,BH112,'ANNUAL SUMMARY'!$FM$20)+SUMIF('ANNUAL SUMMARY'!$DH$6,BH112,'ANNUAL SUMMARY'!$DP$20)+SUMIF('ANNUAL SUMMARY'!$BI$6,BH112,'ANNUAL SUMMARY'!$BQ$20)+SUMIF('ANNUAL SUMMARY'!$L$6,BH112,'ANNUAL SUMMARY'!$T$20)+SUMIF('PREVIOUS LOGS'!$K$6,BH112,'PREVIOUS LOGS'!$S$17)+SUMIF('PREVIOUS LOGS'!$K$59,$K$6,'PREVIOUS LOGS'!$S$70)+SUMIF('PREVIOUS LOGS'!$K$112,BH112,'PREVIOUS LOGS'!$S$123)+SUMIF('PREVIOUS LOGS'!$K$165,BH112,'PREVIOUS LOGS'!$S$176)+SUMIF('PREVIOUS LOGS'!$K$218,BH112,'PREVIOUS LOGS'!$S$229)+SUMIF('PREVIOUS LOGS'!$K$271,BH112,'PREVIOUS LOGS'!$S$282)+SUMIF('PREVIOUS LOGS'!$K$324,BH112,'PREVIOUS LOGS'!$S$335)+SUMIF('PREVIOUS LOGS'!$BH$6,BH112,'PREVIOUS LOGS'!$BP$17)+SUMIF('PREVIOUS LOGS'!$BH$59,$K$6,'PREVIOUS LOGS'!$BP$70)+SUMIF('PREVIOUS LOGS'!$BH$112,BH112,'PREVIOUS LOGS'!$BP$123)+SUMIF('PREVIOUS LOGS'!$BH$165,BH112,'PREVIOUS LOGS'!$BP$176)+SUMIF('PREVIOUS LOGS'!$BH$218,BH112,'PREVIOUS LOGS'!$BP$229)+SUMIF('PREVIOUS LOGS'!$BH$271,BH112,'PREVIOUS LOGS'!$BP$282)+SUMIF('PREVIOUS LOGS'!$BH$324,BH112,'PREVIOUS LOGS'!$BP$335)+SUMIF('PREVIOUS LOGS'!$DF$6,BH112,'PREVIOUS LOGS'!$DN$17)+SUMIF('PREVIOUS LOGS'!$DF$59,$K$6,'PREVIOUS LOGS'!$DN$70)+SUMIF('PREVIOUS LOGS'!$DF$112,BH112,'PREVIOUS LOGS'!$DN$123)+SUMIF('PREVIOUS LOGS'!$DF$165,BH112,'PREVIOUS LOGS'!$DN$176)+SUMIF('PREVIOUS LOGS'!$DF$218,BH112,'PREVIOUS LOGS'!$DN$229)+SUMIF('PREVIOUS LOGS'!$DF$271,BH112,'PREVIOUS LOGS'!$DN$282)+SUMIF('PREVIOUS LOGS'!$DF$324,BH112,'PREVIOUS LOGS'!$DN$335)+SUMIF('PREVIOUS LOGS'!$FC$6,BH112,'PREVIOUS LOGS'!$FK$17)+SUMIF('PREVIOUS LOGS'!$FC$59,$K$6,'PREVIOUS LOGS'!$FK$70)+SUMIF('PREVIOUS LOGS'!$FC$112,BH112,'PREVIOUS LOGS'!$FK$123)+SUMIF('PREVIOUS LOGS'!$FC$165,BH112,'PREVIOUS LOGS'!$FK$176)+SUMIF('PREVIOUS LOGS'!$FC$218,BH112,'PREVIOUS LOGS'!$FK$229)+SUMIF('PREVIOUS LOGS'!$FC$271,BH112,'PREVIOUS LOGS'!$FK$282)+SUMIF('PREVIOUS LOGS'!$FC$324,BH112,'PREVIOUS LOGS'!$FK$335)</f>
        <v>0</v>
      </c>
      <c r="BQ122" s="750"/>
      <c r="BR122" s="750"/>
      <c r="BS122" s="750"/>
      <c r="BT122" s="750"/>
      <c r="BU122" s="751"/>
      <c r="BV122" s="15"/>
      <c r="BW122" s="812">
        <f>IF(BW118=0," ",BW118+2)</f>
        <v>2024</v>
      </c>
      <c r="BX122" s="813"/>
      <c r="BY122" s="813"/>
      <c r="BZ122" s="813"/>
      <c r="CA122" s="813"/>
      <c r="CB122" s="1118">
        <f>SUMIFS('ANNUAL SUMMARY'!$AF$54,BW122,'ANNUAL SUMMARY'!$V$9,BH112,'ANNUAL SUMMARY'!$L$6)+SUMIFS('ANNUAL SUMMARY'!$AF$112,BW122,'ANNUAL SUMMARY'!$V$9,BH112,'ANNUAL SUMMARY'!$L$64)+SUMIFS('ANNUAL SUMMARY'!$AF$170,BW122,'ANNUAL SUMMARY'!$V$9,BH112,'ANNUAL SUMMARY'!$L$122)+SUMIFS('ANNUAL SUMMARY'!$AF$228,BW122,'ANNUAL SUMMARY'!$V$9,BH112,'ANNUAL SUMMARY'!$L$180)+SUMIFS('ANNUAL SUMMARY'!$AF$286,BW122,'ANNUAL SUMMARY'!$V$9,BH112,'ANNUAL SUMMARY'!$L$238)+SUMIFS('ANNUAL SUMMARY'!$AF$344,BW122,'ANNUAL SUMMARY'!$V$9,BH112,'ANNUAL SUMMARY'!$L$296)+SUMIFS('ANNUAL SUMMARY'!$AF$402,BW122,'ANNUAL SUMMARY'!$V$9,BH112,'ANNUAL SUMMARY'!$L$354)+SUMIFS('ANNUAL SUMMARY'!$AF$460,BW122,'ANNUAL SUMMARY'!$V$9,BH112,'ANNUAL SUMMARY'!$L$412)+SUMIFS('ANNUAL SUMMARY'!$AF$518,BW122,'ANNUAL SUMMARY'!$V$9,BH112,'ANNUAL SUMMARY'!$L$470)+SUMIFS('ANNUAL SUMMARY'!$AF$576,BW122,'ANNUAL SUMMARY'!$V$9,BH112,'ANNUAL SUMMARY'!$L$528)+SUMIFS('ANNUAL SUMMARY'!$AF$634,BW122,'ANNUAL SUMMARY'!$V$9,BH112,'ANNUAL SUMMARY'!$L$586)+SUMIFS('ANNUAL SUMMARY'!$AF$692,BW122,'ANNUAL SUMMARY'!$V$9,BH112,'ANNUAL SUMMARY'!$L$644)+SUMIFS('ANNUAL SUMMARY'!$CC$54,BW122,'ANNUAL SUMMARY'!$V$9,BH112,'ANNUAL SUMMARY'!$BI$6)+SUMIFS('ANNUAL SUMMARY'!$CC$112,BW122,'ANNUAL SUMMARY'!$V$9,BH112,'ANNUAL SUMMARY'!$BI$64)+SUMIFS('ANNUAL SUMMARY'!$CC$170,BW122,'ANNUAL SUMMARY'!$V$9,BH112,'ANNUAL SUMMARY'!$BI$122)+SUMIFS('ANNUAL SUMMARY'!$CC$228,BW122,'ANNUAL SUMMARY'!$V$9,BH112,'ANNUAL SUMMARY'!$BI$180)+SUMIFS('ANNUAL SUMMARY'!$CC$286,BW122,'ANNUAL SUMMARY'!$V$9,BH112,'ANNUAL SUMMARY'!$BI$238)+SUMIFS('ANNUAL SUMMARY'!$CC$344,BW122,'ANNUAL SUMMARY'!$V$9,BH112,'ANNUAL SUMMARY'!$BI$296)+SUMIFS('ANNUAL SUMMARY'!$CC$402,BW122,'ANNUAL SUMMARY'!$V$9,BH112,'ANNUAL SUMMARY'!$BI$354)+SUMIFS('ANNUAL SUMMARY'!$CC$460,BW122,'ANNUAL SUMMARY'!$V$9,BH112,'ANNUAL SUMMARY'!$BI$412)+SUMIFS('ANNUAL SUMMARY'!$CC$518,BW122,'ANNUAL SUMMARY'!$V$9,BH112,'ANNUAL SUMMARY'!$BI$470)+SUMIFS('ANNUAL SUMMARY'!$CC$576,BW122,'ANNUAL SUMMARY'!$V$9,BH112,'ANNUAL SUMMARY'!$BI$528)+SUMIFS('ANNUAL SUMMARY'!$CC$634,BW122,'ANNUAL SUMMARY'!$V$9,BH112,'ANNUAL SUMMARY'!$BI$586)+SUMIFS('ANNUAL SUMMARY'!$CC$692,BW122,'ANNUAL SUMMARY'!$V$9,BH112,'ANNUAL SUMMARY'!$BI$644)+SUMIFS('ANNUAL SUMMARY'!$EB$54,BW122,'ANNUAL SUMMARY'!$V$9,BH112,'ANNUAL SUMMARY'!$DH$6)+SUMIFS('ANNUAL SUMMARY'!$EB$112,BW122,'ANNUAL SUMMARY'!$V$9,BH112,'ANNUAL SUMMARY'!$DH$64)+SUMIFS('ANNUAL SUMMARY'!$EB$170,BW122,'ANNUAL SUMMARY'!$V$9,BH112,'ANNUAL SUMMARY'!$DH$122)+SUMIFS('ANNUAL SUMMARY'!$EB$228,BW122,'ANNUAL SUMMARY'!$V$9,BH112,'ANNUAL SUMMARY'!$DH$180)+SUMIFS('ANNUAL SUMMARY'!$EB$286,BW122,'ANNUAL SUMMARY'!$V$9,BH112,'ANNUAL SUMMARY'!$DH$238)+SUMIFS('ANNUAL SUMMARY'!$EB$344,BW122,'ANNUAL SUMMARY'!$V$9,BH112,'ANNUAL SUMMARY'!$DH$296)+SUMIFS('ANNUAL SUMMARY'!$EB$402,BW122,'ANNUAL SUMMARY'!$V$9,BH112,'ANNUAL SUMMARY'!$DH$354)+SUMIFS('ANNUAL SUMMARY'!$EB$460,BW122,'ANNUAL SUMMARY'!$V$9,BH112,'ANNUAL SUMMARY'!$DH$412)+SUMIFS('ANNUAL SUMMARY'!$EB$518,BW122,'ANNUAL SUMMARY'!$V$9,BH112,'ANNUAL SUMMARY'!$DH$470)+SUMIFS('ANNUAL SUMMARY'!$EB$576,BW122,'ANNUAL SUMMARY'!$V$9,BH112,'ANNUAL SUMMARY'!$DH$528)+SUMIFS('ANNUAL SUMMARY'!$EB$634,BW122,'ANNUAL SUMMARY'!$V$9,BH112,'ANNUAL SUMMARY'!$DH$586)+SUMIFS('ANNUAL SUMMARY'!$EB$692,BW122,'ANNUAL SUMMARY'!$V$9,BH112,'ANNUAL SUMMARY'!$DH$644)+SUMIFS('ANNUAL SUMMARY'!$FY$54,BW122,'ANNUAL SUMMARY'!$V$9,BH112,'ANNUAL SUMMARY'!$FE$6)+SUMIFS('ANNUAL SUMMARY'!$FY$112,BW122,'ANNUAL SUMMARY'!$V$9,BH112,'ANNUAL SUMMARY'!$FE$64)+SUMIFS('ANNUAL SUMMARY'!$FY$170,BW122,'ANNUAL SUMMARY'!$V$9,BH112,'ANNUAL SUMMARY'!$FE$122)+SUMIFS('ANNUAL SUMMARY'!$FY$228,BW122,'ANNUAL SUMMARY'!$V$9,BH112,'ANNUAL SUMMARY'!$FE$180)+SUMIFS('ANNUAL SUMMARY'!$FY$286,BW122,'ANNUAL SUMMARY'!$V$9,BH112,'ANNUAL SUMMARY'!$FE$238)+SUMIFS('ANNUAL SUMMARY'!$FY$344,BW122,'ANNUAL SUMMARY'!$V$9,BH112,'ANNUAL SUMMARY'!$FE$296)+SUMIFS('ANNUAL SUMMARY'!$FY$402,BW122,'ANNUAL SUMMARY'!$V$9,BH112,'ANNUAL SUMMARY'!$FE$354)+SUMIFS('ANNUAL SUMMARY'!$FY$460,BW122,'ANNUAL SUMMARY'!$V$9,BH112,'ANNUAL SUMMARY'!$FE$412)+SUMIFS('ANNUAL SUMMARY'!$FY$518,BW122,'ANNUAL SUMMARY'!$V$9,BH112,'ANNUAL SUMMARY'!$FE$470)+SUMIFS('ANNUAL SUMMARY'!$FY$576,BW122,'ANNUAL SUMMARY'!$V$9,BH112,'ANNUAL SUMMARY'!$FE$528)+SUMIFS('ANNUAL SUMMARY'!$FY$634,BW122,'ANNUAL SUMMARY'!$V$9,BH112,'ANNUAL SUMMARY'!$FE$586)+SUMIFS('ANNUAL SUMMARY'!$FY$692,BW122,'ANNUAL SUMMARY'!$V$9,BH112,'ANNUAL SUMMARY'!$FE$644)</f>
        <v>0</v>
      </c>
      <c r="CC122" s="727"/>
      <c r="CD122" s="727"/>
      <c r="CE122" s="727"/>
      <c r="CF122" s="727">
        <f>SUMIFS('ANNUAL SUMMARY'!$AJ$54,BW122,'ANNUAL SUMMARY'!$V$9,BH112,'ANNUAL SUMMARY'!$L$6)+SUMIFS('ANNUAL SUMMARY'!$AJ$112,BW122,'ANNUAL SUMMARY'!$V$9,BH112,'ANNUAL SUMMARY'!$L$64)+SUMIFS('ANNUAL SUMMARY'!$AJ$170,BW122,'ANNUAL SUMMARY'!$V$9,BH112,'ANNUAL SUMMARY'!$L$122)+SUMIFS('ANNUAL SUMMARY'!$AJ$228,BW122,'ANNUAL SUMMARY'!$V$9,BH112,'ANNUAL SUMMARY'!$L$180)+SUMIFS('ANNUAL SUMMARY'!$AJ$286,BW122,'ANNUAL SUMMARY'!$V$9,BH112,'ANNUAL SUMMARY'!$L$238)+SUMIFS('ANNUAL SUMMARY'!$AJ$344,BW122,'ANNUAL SUMMARY'!$V$9,BH112,'ANNUAL SUMMARY'!$L$296)+SUMIFS('ANNUAL SUMMARY'!$AJ$402,BW122,'ANNUAL SUMMARY'!$V$9,BH112,'ANNUAL SUMMARY'!$L$354)+SUMIFS('ANNUAL SUMMARY'!$AJ$460,BW122,'ANNUAL SUMMARY'!$V$9,BH112,'ANNUAL SUMMARY'!$L$412)+SUMIFS('ANNUAL SUMMARY'!$AJ$518,BW122,'ANNUAL SUMMARY'!$V$9,BH112,'ANNUAL SUMMARY'!$L$470)+SUMIFS('ANNUAL SUMMARY'!$AJ$576,BW122,'ANNUAL SUMMARY'!$V$9,BH112,'ANNUAL SUMMARY'!$L$528)+SUMIFS('ANNUAL SUMMARY'!$AJ$634,BW122,'ANNUAL SUMMARY'!$V$9,BH112,'ANNUAL SUMMARY'!$L$586)+SUMIFS('ANNUAL SUMMARY'!$AJ$692,BW122,'ANNUAL SUMMARY'!$V$9,BH112,'ANNUAL SUMMARY'!$L$644)+SUMIFS('ANNUAL SUMMARY'!$CG$54,BW122,'ANNUAL SUMMARY'!$V$9,BH112,'ANNUAL SUMMARY'!$BI$6)+SUMIFS('ANNUAL SUMMARY'!$CG$112,BW122,'ANNUAL SUMMARY'!$V$9,BH112,'ANNUAL SUMMARY'!$BI$64)+SUMIFS('ANNUAL SUMMARY'!$CG$170,BW122,'ANNUAL SUMMARY'!$V$9,BH112,'ANNUAL SUMMARY'!$BI$122)+SUMIFS('ANNUAL SUMMARY'!$CG$228,BW122,'ANNUAL SUMMARY'!$V$9,BH112,'ANNUAL SUMMARY'!$BI$180)+SUMIFS('ANNUAL SUMMARY'!$CG$286,BW122,'ANNUAL SUMMARY'!$V$9,BH112,'ANNUAL SUMMARY'!$BI$238)+SUMIFS('ANNUAL SUMMARY'!$CG$344,BW122,'ANNUAL SUMMARY'!$V$9,BH112,'ANNUAL SUMMARY'!$BI$296)+SUMIFS('ANNUAL SUMMARY'!$CG$402,BW122,'ANNUAL SUMMARY'!$V$9,BH112,'ANNUAL SUMMARY'!$BI$354)+SUMIFS('ANNUAL SUMMARY'!$CG$460,BW122,'ANNUAL SUMMARY'!$V$9,BH112,'ANNUAL SUMMARY'!$BI$412)+SUMIFS('ANNUAL SUMMARY'!$CG$518,BW122,'ANNUAL SUMMARY'!$V$9,BH112,'ANNUAL SUMMARY'!$BI$470)+SUMIFS('ANNUAL SUMMARY'!$CG$576,BW122,'ANNUAL SUMMARY'!$V$9,BH112,'ANNUAL SUMMARY'!$BI$528)+SUMIFS('ANNUAL SUMMARY'!$CG$634,BW122,'ANNUAL SUMMARY'!$V$9,BH112,'ANNUAL SUMMARY'!$BI$586)+SUMIFS('ANNUAL SUMMARY'!$CG$692,BW122,'ANNUAL SUMMARY'!$V$9,BH112,'ANNUAL SUMMARY'!$BI$644)+SUMIFS('ANNUAL SUMMARY'!$EF$54,BW122,'ANNUAL SUMMARY'!$V$9,BH112,'ANNUAL SUMMARY'!$DH$6)+SUMIFS('ANNUAL SUMMARY'!$EF$112,BW122,'ANNUAL SUMMARY'!$V$9,BH112,'ANNUAL SUMMARY'!$DH$64)+SUMIFS('ANNUAL SUMMARY'!$EF$170,BW122,'ANNUAL SUMMARY'!$V$9,BH112,'ANNUAL SUMMARY'!$DH$122)+SUMIFS('ANNUAL SUMMARY'!$EF$228,BW122,'ANNUAL SUMMARY'!$V$9,BH112,'ANNUAL SUMMARY'!$DH$180)+SUMIFS('ANNUAL SUMMARY'!$EF$286,BW122,'ANNUAL SUMMARY'!$V$9,BH112,'ANNUAL SUMMARY'!$DH$238)+SUMIFS('ANNUAL SUMMARY'!$EF$344,BW122,'ANNUAL SUMMARY'!$V$9,BH112,'ANNUAL SUMMARY'!$DH$296)+SUMIFS('ANNUAL SUMMARY'!$EF$402,BW122,'ANNUAL SUMMARY'!$V$9,BH112,'ANNUAL SUMMARY'!$DH$354)+SUMIFS('ANNUAL SUMMARY'!$EF$460,BW122,'ANNUAL SUMMARY'!$V$9,BH112,'ANNUAL SUMMARY'!$DH$412)+SUMIFS('ANNUAL SUMMARY'!$EF$518,BW122,'ANNUAL SUMMARY'!$V$9,BH112,'ANNUAL SUMMARY'!$DH$470)+SUMIFS('ANNUAL SUMMARY'!$EF$576,BW122,'ANNUAL SUMMARY'!$V$9,BH112,'ANNUAL SUMMARY'!$DH$528)+SUMIFS('ANNUAL SUMMARY'!$EF$634,BW122,'ANNUAL SUMMARY'!$V$9,BH112,'ANNUAL SUMMARY'!$DH$586)+SUMIFS('ANNUAL SUMMARY'!$EF$692,BW122,'ANNUAL SUMMARY'!$V$9,BH112,'ANNUAL SUMMARY'!$DH$644)+SUMIFS('ANNUAL SUMMARY'!$GC$54,BW122,'ANNUAL SUMMARY'!$V$9,BH112,'ANNUAL SUMMARY'!$FE$6)+SUMIFS('ANNUAL SUMMARY'!$GC$112,BW122,'ANNUAL SUMMARY'!$V$9,BH112,'ANNUAL SUMMARY'!$FE$64)+SUMIFS('ANNUAL SUMMARY'!$GC$170,BW122,'ANNUAL SUMMARY'!$V$9,BH112,'ANNUAL SUMMARY'!$FE$122)+SUMIFS('ANNUAL SUMMARY'!$GC$228,BW122,'ANNUAL SUMMARY'!$V$9,BH112,'ANNUAL SUMMARY'!$FE$180)+SUMIFS('ANNUAL SUMMARY'!$GC$286,BW122,'ANNUAL SUMMARY'!$V$9,BH112,'ANNUAL SUMMARY'!$FE$238)+SUMIFS('ANNUAL SUMMARY'!$GC$344,BW122,'ANNUAL SUMMARY'!$V$9,BH112,'ANNUAL SUMMARY'!$FE$296)+SUMIFS('ANNUAL SUMMARY'!$GC$402,BW122,'ANNUAL SUMMARY'!$V$9,BH112,'ANNUAL SUMMARY'!$FE$354)+SUMIFS('ANNUAL SUMMARY'!$GC$460,BW122,'ANNUAL SUMMARY'!$V$9,BH112,'ANNUAL SUMMARY'!$FE$412)+SUMIFS('ANNUAL SUMMARY'!$GC$518,BW122,'ANNUAL SUMMARY'!$V$9,BH112,'ANNUAL SUMMARY'!$FE$470)+SUMIFS('ANNUAL SUMMARY'!$GC$576,BW122,'ANNUAL SUMMARY'!$V$9,BH112,'ANNUAL SUMMARY'!$FE$528)+SUMIFS('ANNUAL SUMMARY'!$GC$634,BW122,'ANNUAL SUMMARY'!$V$9,BH112,'ANNUAL SUMMARY'!$FE$586)+SUMIFS('ANNUAL SUMMARY'!$GC$692,BW122,'ANNUAL SUMMARY'!$V$9,BH112,'ANNUAL SUMMARY'!$FE$644)</f>
        <v>0</v>
      </c>
      <c r="CG122" s="727"/>
      <c r="CH122" s="727"/>
      <c r="CI122" s="727"/>
      <c r="CJ122" s="727">
        <f>SUMIFS('ANNUAL SUMMARY'!$AN$54,BW122,'ANNUAL SUMMARY'!$V$9,BH112,'ANNUAL SUMMARY'!$L$6)+SUMIFS('ANNUAL SUMMARY'!$AN$112,BW122,'ANNUAL SUMMARY'!$V$9,BH112,'ANNUAL SUMMARY'!$L$64)+SUMIFS('ANNUAL SUMMARY'!$AN$170,BW122,'ANNUAL SUMMARY'!$V$9,BH112,'ANNUAL SUMMARY'!$L$122)+SUMIFS('ANNUAL SUMMARY'!$AN$228,BW122,'ANNUAL SUMMARY'!$V$9,BH112,'ANNUAL SUMMARY'!$L$180)+SUMIFS('ANNUAL SUMMARY'!$AN$286,BW122,'ANNUAL SUMMARY'!$V$9,BH112,'ANNUAL SUMMARY'!$L$238)+SUMIFS('ANNUAL SUMMARY'!$AN$344,BW122,'ANNUAL SUMMARY'!$V$9,BH112,'ANNUAL SUMMARY'!$L$296)+SUMIFS('ANNUAL SUMMARY'!$AN$402,BW122,'ANNUAL SUMMARY'!$V$9,BH112,'ANNUAL SUMMARY'!$L$354)+SUMIFS('ANNUAL SUMMARY'!$AN$460,BW122,'ANNUAL SUMMARY'!$V$9,BH112,'ANNUAL SUMMARY'!$L$412)+SUMIFS('ANNUAL SUMMARY'!$AN$518,BW122,'ANNUAL SUMMARY'!$V$9,BH112,'ANNUAL SUMMARY'!$L$470)+SUMIFS('ANNUAL SUMMARY'!$AN$576,BW122,'ANNUAL SUMMARY'!$V$9,BH112,'ANNUAL SUMMARY'!$L$528)+SUMIFS('ANNUAL SUMMARY'!$AN$634,BW122,'ANNUAL SUMMARY'!$V$9,BH112,'ANNUAL SUMMARY'!$L$586)+SUMIFS('ANNUAL SUMMARY'!$AN$692,BW122,'ANNUAL SUMMARY'!$V$9,BH112,'ANNUAL SUMMARY'!$L$644)+SUMIFS('ANNUAL SUMMARY'!$CK$54,BW122,'ANNUAL SUMMARY'!$V$9,BH112,'ANNUAL SUMMARY'!$BI$6)+SUMIFS('ANNUAL SUMMARY'!$CK$112,BW122,'ANNUAL SUMMARY'!$V$9,BH112,'ANNUAL SUMMARY'!$BI$64)+SUMIFS('ANNUAL SUMMARY'!$CK$170,BW122,'ANNUAL SUMMARY'!$V$9,BH112,'ANNUAL SUMMARY'!$BI$122)+SUMIFS('ANNUAL SUMMARY'!$CK$228,BW122,'ANNUAL SUMMARY'!$V$9,BH112,'ANNUAL SUMMARY'!$BI$180)+SUMIFS('ANNUAL SUMMARY'!$CK$286,BW122,'ANNUAL SUMMARY'!$V$9,BH112,'ANNUAL SUMMARY'!$BI$238)+SUMIFS('ANNUAL SUMMARY'!$CK$344,BW122,'ANNUAL SUMMARY'!$V$9,BH112,'ANNUAL SUMMARY'!$BI$296)+SUMIFS('ANNUAL SUMMARY'!$CK$402,BW122,'ANNUAL SUMMARY'!$V$9,BH112,'ANNUAL SUMMARY'!$BI$354)+SUMIFS('ANNUAL SUMMARY'!$CK$460,BW122,'ANNUAL SUMMARY'!$V$9,BH112,'ANNUAL SUMMARY'!$BI$412)+SUMIFS('ANNUAL SUMMARY'!$CK$518,BW122,'ANNUAL SUMMARY'!$V$9,BH112,'ANNUAL SUMMARY'!$BI$470)+SUMIFS('ANNUAL SUMMARY'!$CK$576,BW122,'ANNUAL SUMMARY'!$V$9,BH112,'ANNUAL SUMMARY'!$BI$528)+SUMIFS('ANNUAL SUMMARY'!$CK$634,BW122,'ANNUAL SUMMARY'!$V$9,BH112,'ANNUAL SUMMARY'!$BI$586)+SUMIFS('ANNUAL SUMMARY'!$CK$692,BW122,'ANNUAL SUMMARY'!$V$9,BH112,'ANNUAL SUMMARY'!$BI$644)+SUMIFS('ANNUAL SUMMARY'!$EJ$54,BW122,'ANNUAL SUMMARY'!$V$9,BH112,'ANNUAL SUMMARY'!$DH$6)+SUMIFS('ANNUAL SUMMARY'!$EJ$112,BW122,'ANNUAL SUMMARY'!$V$9,BH112,'ANNUAL SUMMARY'!$DH$64)+SUMIFS('ANNUAL SUMMARY'!$EJ$170,BW122,'ANNUAL SUMMARY'!$V$9,BH112,'ANNUAL SUMMARY'!$DH$122)+SUMIFS('ANNUAL SUMMARY'!$EJ$228,BW122,'ANNUAL SUMMARY'!$V$9,BH112,'ANNUAL SUMMARY'!$DH$180)+SUMIFS('ANNUAL SUMMARY'!$EJ$286,BW122,'ANNUAL SUMMARY'!$V$9,BH112,'ANNUAL SUMMARY'!$DH$238)+SUMIFS('ANNUAL SUMMARY'!$EJ$344,BW122,'ANNUAL SUMMARY'!$V$9,BH112,'ANNUAL SUMMARY'!$DH$296)+SUMIFS('ANNUAL SUMMARY'!$EJ$402,BW122,'ANNUAL SUMMARY'!$V$9,BH112,'ANNUAL SUMMARY'!$DH$354)+SUMIFS('ANNUAL SUMMARY'!$EJ$460,BW122,'ANNUAL SUMMARY'!$V$9,BH112,'ANNUAL SUMMARY'!$DH$412)+SUMIFS('ANNUAL SUMMARY'!$EJ$518,BW122,'ANNUAL SUMMARY'!$V$9,BH112,'ANNUAL SUMMARY'!$DH$470)+SUMIFS('ANNUAL SUMMARY'!$EJ$576,BW122,'ANNUAL SUMMARY'!$V$9,BH112,'ANNUAL SUMMARY'!$DH$528)+SUMIFS('ANNUAL SUMMARY'!$EJ$634,BW122,'ANNUAL SUMMARY'!$V$9,BH112,'ANNUAL SUMMARY'!$DH$586)+SUMIFS('ANNUAL SUMMARY'!$EJ$692,BW122,'ANNUAL SUMMARY'!$V$9,BH112,'ANNUAL SUMMARY'!$DH$644)+SUMIFS('ANNUAL SUMMARY'!$GG$54,BW122,'ANNUAL SUMMARY'!$V$9,BH112,'ANNUAL SUMMARY'!$FE$6)+SUMIFS('ANNUAL SUMMARY'!$GG$112,BW122,'ANNUAL SUMMARY'!$V$9,BH112,'ANNUAL SUMMARY'!$FE$64)+SUMIFS('ANNUAL SUMMARY'!$GG$170,BW122,'ANNUAL SUMMARY'!$V$9,BH112,'ANNUAL SUMMARY'!$FE$122)+SUMIFS('ANNUAL SUMMARY'!$GG$228,BW122,'ANNUAL SUMMARY'!$V$9,BH112,'ANNUAL SUMMARY'!$FE$180)+SUMIFS('ANNUAL SUMMARY'!$GG$286,BW122,'ANNUAL SUMMARY'!$V$9,BH112,'ANNUAL SUMMARY'!$FE$238)+SUMIFS('ANNUAL SUMMARY'!$GG$344,BW122,'ANNUAL SUMMARY'!$V$9,BH112,'ANNUAL SUMMARY'!$FE$296)+SUMIFS('ANNUAL SUMMARY'!$GG$402,BW122,'ANNUAL SUMMARY'!$V$9,BH112,'ANNUAL SUMMARY'!$FE$354)+SUMIFS('ANNUAL SUMMARY'!$GG$460,BW122,'ANNUAL SUMMARY'!$V$9,BH112,'ANNUAL SUMMARY'!$FE$412)+SUMIFS('ANNUAL SUMMARY'!$GG$518,BW122,'ANNUAL SUMMARY'!$V$9,BH112,'ANNUAL SUMMARY'!$FE$470)+SUMIFS('ANNUAL SUMMARY'!$GG$576,BW122,'ANNUAL SUMMARY'!$V$9,BH112,'ANNUAL SUMMARY'!$FE$528)+SUMIFS('ANNUAL SUMMARY'!$GG$634,BW122,'ANNUAL SUMMARY'!$V$9,BH112,'ANNUAL SUMMARY'!$FE$586)+SUMIFS('ANNUAL SUMMARY'!$GG$692,BW122,'ANNUAL SUMMARY'!$V$9,BH112,'ANNUAL SUMMARY'!$FE$644)</f>
        <v>0</v>
      </c>
      <c r="CK122" s="727"/>
      <c r="CL122" s="727"/>
      <c r="CM122" s="727"/>
      <c r="CN122" s="728">
        <f>SUMIFS('ANNUAL SUMMARY'!$AR$54,BW122,'ANNUAL SUMMARY'!$V$9,BH112,'ANNUAL SUMMARY'!$L$6)+SUMIFS('ANNUAL SUMMARY'!$AR$112,BW122,'ANNUAL SUMMARY'!$V$9,BH112,'ANNUAL SUMMARY'!$L$64)+SUMIFS('ANNUAL SUMMARY'!$AR$170,BW122,'ANNUAL SUMMARY'!$V$9,BH112,'ANNUAL SUMMARY'!$L$122)+SUMIFS('ANNUAL SUMMARY'!$AR$228,BW122,'ANNUAL SUMMARY'!$V$9,BH112,'ANNUAL SUMMARY'!$L$180)+SUMIFS('ANNUAL SUMMARY'!$AR$286,BW122,'ANNUAL SUMMARY'!$V$9,BH112,'ANNUAL SUMMARY'!$L$238)+SUMIFS('ANNUAL SUMMARY'!$AR$344,BW122,'ANNUAL SUMMARY'!$V$9,BH112,'ANNUAL SUMMARY'!$L$296)+SUMIFS('ANNUAL SUMMARY'!$AR$402,BW122,'ANNUAL SUMMARY'!$V$9,BH112,'ANNUAL SUMMARY'!$L$354)+SUMIFS('ANNUAL SUMMARY'!$AR$460,BW122,'ANNUAL SUMMARY'!$V$9,BH112,'ANNUAL SUMMARY'!$L$412)+SUMIFS('ANNUAL SUMMARY'!$AR$518,BW122,'ANNUAL SUMMARY'!$V$9,BH112,'ANNUAL SUMMARY'!$L$470)+SUMIFS('ANNUAL SUMMARY'!$AR$576,BW122,'ANNUAL SUMMARY'!$V$9,BH112,'ANNUAL SUMMARY'!$L$528)+SUMIFS('ANNUAL SUMMARY'!$AR$634,BW122,'ANNUAL SUMMARY'!$V$9,BH112,'ANNUAL SUMMARY'!$L$586)+SUMIFS('ANNUAL SUMMARY'!$AR$692,BW122,'ANNUAL SUMMARY'!$V$9,BH112,'ANNUAL SUMMARY'!$L$644)+SUMIFS('ANNUAL SUMMARY'!$CO$54,BW122,'ANNUAL SUMMARY'!$V$9,BH112,'ANNUAL SUMMARY'!$BI$6)+SUMIFS('ANNUAL SUMMARY'!$CO$112,BW122,'ANNUAL SUMMARY'!$V$9,BH112,'ANNUAL SUMMARY'!$BI$64)+SUMIFS('ANNUAL SUMMARY'!$CO$170,BW122,'ANNUAL SUMMARY'!$V$9,BH112,'ANNUAL SUMMARY'!$BI$122)+SUMIFS('ANNUAL SUMMARY'!$CO$228,BW122,'ANNUAL SUMMARY'!$V$9,BH112,'ANNUAL SUMMARY'!$BI$180)+SUMIFS('ANNUAL SUMMARY'!$CO$286,BW122,'ANNUAL SUMMARY'!$V$9,BH112,'ANNUAL SUMMARY'!$BI$238)+SUMIFS('ANNUAL SUMMARY'!$CO$344,BW122,'ANNUAL SUMMARY'!$V$9,BH112,'ANNUAL SUMMARY'!$BI$296)+SUMIFS('ANNUAL SUMMARY'!$CO$402,BW122,'ANNUAL SUMMARY'!$V$9,BH112,'ANNUAL SUMMARY'!$BI$354)+SUMIFS('ANNUAL SUMMARY'!$CO$460,BW122,'ANNUAL SUMMARY'!$V$9,BH112,'ANNUAL SUMMARY'!$BI$412)+SUMIFS('ANNUAL SUMMARY'!$CO$518,BW122,'ANNUAL SUMMARY'!$V$9,BH112,'ANNUAL SUMMARY'!$BI$470)+SUMIFS('ANNUAL SUMMARY'!$CO$576,BW122,'ANNUAL SUMMARY'!$V$9,BH112,'ANNUAL SUMMARY'!$BI$528)+SUMIFS('ANNUAL SUMMARY'!$CO$634,BW122,'ANNUAL SUMMARY'!$V$9,BH112,'ANNUAL SUMMARY'!$BI$586)+SUMIFS('ANNUAL SUMMARY'!$CO$692,BW122,'ANNUAL SUMMARY'!$V$9,BH112,'ANNUAL SUMMARY'!$BI$644)+SUMIFS('ANNUAL SUMMARY'!$EN$54,BW122,'ANNUAL SUMMARY'!$V$9,BH112,'ANNUAL SUMMARY'!$DH$6)+SUMIFS('ANNUAL SUMMARY'!$EN$112,BW122,'ANNUAL SUMMARY'!$V$9,BH112,'ANNUAL SUMMARY'!$DH$64)+SUMIFS('ANNUAL SUMMARY'!$EN$170,BW122,'ANNUAL SUMMARY'!$V$9,BH112,'ANNUAL SUMMARY'!$DH$122)+SUMIFS('ANNUAL SUMMARY'!$EN$228,BW122,'ANNUAL SUMMARY'!$V$9,BH112,'ANNUAL SUMMARY'!$DH$180)+SUMIFS('ANNUAL SUMMARY'!$EN$286,BW122,'ANNUAL SUMMARY'!$V$9,BH112,'ANNUAL SUMMARY'!$DH$238)+SUMIFS('ANNUAL SUMMARY'!$EN$344,BW122,'ANNUAL SUMMARY'!$V$9,BH112,'ANNUAL SUMMARY'!$DH$296)+SUMIFS('ANNUAL SUMMARY'!$EN$402,BW122,'ANNUAL SUMMARY'!$V$9,BH112,'ANNUAL SUMMARY'!$DH$354)+SUMIFS('ANNUAL SUMMARY'!$EN$460,BW122,'ANNUAL SUMMARY'!$V$9,BH112,'ANNUAL SUMMARY'!$DH$412)+SUMIFS('ANNUAL SUMMARY'!$EN$518,BW122,'ANNUAL SUMMARY'!$V$9,BH112,'ANNUAL SUMMARY'!$DH$470)+SUMIFS('ANNUAL SUMMARY'!$EN$576,BW122,'ANNUAL SUMMARY'!$V$9,BH112,'ANNUAL SUMMARY'!$DH$528)+SUMIFS('ANNUAL SUMMARY'!$EN$634,BW122,'ANNUAL SUMMARY'!$V$9,BH112,'ANNUAL SUMMARY'!$DH$586)+SUMIFS('ANNUAL SUMMARY'!$EN$692,BW122,'ANNUAL SUMMARY'!$V$9,BH112,'ANNUAL SUMMARY'!$DH$644)+SUMIFS('ANNUAL SUMMARY'!$GK$54,BW122,'ANNUAL SUMMARY'!$V$9,BH112,'ANNUAL SUMMARY'!$FE$6)+SUMIFS('ANNUAL SUMMARY'!$GK$112,BW122,'ANNUAL SUMMARY'!$V$9,BH112,'ANNUAL SUMMARY'!$FE$64)+SUMIFS('ANNUAL SUMMARY'!$GK$170,BW122,'ANNUAL SUMMARY'!$V$9,BH112,'ANNUAL SUMMARY'!$FE$122)+SUMIFS('ANNUAL SUMMARY'!$GK$228,BW122,'ANNUAL SUMMARY'!$V$9,BH112,'ANNUAL SUMMARY'!$FE$180)+SUMIFS('ANNUAL SUMMARY'!$GK$286,BW122,'ANNUAL SUMMARY'!$V$9,BH112,'ANNUAL SUMMARY'!$FE$238)+SUMIFS('ANNUAL SUMMARY'!$GK$344,BW122,'ANNUAL SUMMARY'!$V$9,BH112,'ANNUAL SUMMARY'!$FE$296)+SUMIFS('ANNUAL SUMMARY'!$GK$402,BW122,'ANNUAL SUMMARY'!$V$9,BH112,'ANNUAL SUMMARY'!$FE$354)+SUMIFS('ANNUAL SUMMARY'!$GK$460,BW122,'ANNUAL SUMMARY'!$V$9,BH112,'ANNUAL SUMMARY'!$FE$412)+SUMIFS('ANNUAL SUMMARY'!$GK$518,BW122,'ANNUAL SUMMARY'!$V$9,BH112,'ANNUAL SUMMARY'!$FE$470)+SUMIFS('ANNUAL SUMMARY'!$GK$576,BW122,'ANNUAL SUMMARY'!$V$9,BH112,'ANNUAL SUMMARY'!$FE$528)+SUMIFS('ANNUAL SUMMARY'!$GK$634,BW122,'ANNUAL SUMMARY'!$V$9,BH112,'ANNUAL SUMMARY'!$FE$586)+SUMIFS('ANNUAL SUMMARY'!$GK$692,BW122,'ANNUAL SUMMARY'!$V$9,BH112,'ANNUAL SUMMARY'!$FE$644)</f>
        <v>0</v>
      </c>
      <c r="CO122" s="728"/>
      <c r="CP122" s="728"/>
      <c r="CQ122" s="728">
        <f>SUMIFS('ANNUAL SUMMARY'!$AU$54,BW122,'ANNUAL SUMMARY'!$V$9,BH112,'ANNUAL SUMMARY'!$L$6)+SUMIFS('ANNUAL SUMMARY'!$AU$112,BW122,'ANNUAL SUMMARY'!$V$9,BH112,'ANNUAL SUMMARY'!$L$64)+SUMIFS('ANNUAL SUMMARY'!$AU$170,BW122,'ANNUAL SUMMARY'!$V$9,BH112,'ANNUAL SUMMARY'!$L$122)+SUMIFS('ANNUAL SUMMARY'!$AU$228,BW122,'ANNUAL SUMMARY'!$V$9,BH112,'ANNUAL SUMMARY'!$L$180)+SUMIFS('ANNUAL SUMMARY'!$AU$286,BW122,'ANNUAL SUMMARY'!$V$9,BH112,'ANNUAL SUMMARY'!$L$238)+SUMIFS('ANNUAL SUMMARY'!$AU$344,BW122,'ANNUAL SUMMARY'!$V$9,BH112,'ANNUAL SUMMARY'!$L$296)+SUMIFS('ANNUAL SUMMARY'!$AU$402,BW122,'ANNUAL SUMMARY'!$V$9,BH112,'ANNUAL SUMMARY'!$L$354)+SUMIFS('ANNUAL SUMMARY'!$AU$460,BW122,'ANNUAL SUMMARY'!$V$9,BH112,'ANNUAL SUMMARY'!$L$412)+SUMIFS('ANNUAL SUMMARY'!$AU$518,BW122,'ANNUAL SUMMARY'!$V$9,BH112,'ANNUAL SUMMARY'!$L$470)+SUMIFS('ANNUAL SUMMARY'!$AU$576,BW122,'ANNUAL SUMMARY'!$V$9,BH112,'ANNUAL SUMMARY'!$L$528)+SUMIFS('ANNUAL SUMMARY'!$AU$634,BW122,'ANNUAL SUMMARY'!$V$9,BH112,'ANNUAL SUMMARY'!$L$586)+SUMIFS('ANNUAL SUMMARY'!$AU$692,BW122,'ANNUAL SUMMARY'!$V$9,BH112,'ANNUAL SUMMARY'!$L$644)+SUMIFS('ANNUAL SUMMARY'!$CR$54,BW122,'ANNUAL SUMMARY'!$V$9,BH112,'ANNUAL SUMMARY'!$BI$6)+SUMIFS('ANNUAL SUMMARY'!$CR$112,BW122,'ANNUAL SUMMARY'!$V$9,BH112,'ANNUAL SUMMARY'!$BI$64)+SUMIFS('ANNUAL SUMMARY'!$CR$170,BW122,'ANNUAL SUMMARY'!$V$9,BH112,'ANNUAL SUMMARY'!$BI$122)+SUMIFS('ANNUAL SUMMARY'!$CR$228,BW122,'ANNUAL SUMMARY'!$V$9,BH112,'ANNUAL SUMMARY'!$BI$180)+SUMIFS('ANNUAL SUMMARY'!$CR$286,BW122,'ANNUAL SUMMARY'!$V$9,BH112,'ANNUAL SUMMARY'!$BI$238)+SUMIFS('ANNUAL SUMMARY'!$CR$344,BW122,'ANNUAL SUMMARY'!$V$9,BH112,'ANNUAL SUMMARY'!$BI$296)+SUMIFS('ANNUAL SUMMARY'!$CR$402,BW122,'ANNUAL SUMMARY'!$V$9,BH112,'ANNUAL SUMMARY'!$BI$354)+SUMIFS('ANNUAL SUMMARY'!$CR$460,BW122,'ANNUAL SUMMARY'!$V$9,BH112,'ANNUAL SUMMARY'!$BI$412)+SUMIFS('ANNUAL SUMMARY'!$CR$518,BW122,'ANNUAL SUMMARY'!$V$9,BH112,'ANNUAL SUMMARY'!$BI$470)+SUMIFS('ANNUAL SUMMARY'!$CR$576,BW122,'ANNUAL SUMMARY'!$V$9,BH112,'ANNUAL SUMMARY'!$BI$528)+SUMIFS('ANNUAL SUMMARY'!$CR$634,BW122,'ANNUAL SUMMARY'!$V$9,BH112,'ANNUAL SUMMARY'!$BI$586)+SUMIFS('ANNUAL SUMMARY'!$CR$692,BW122,'ANNUAL SUMMARY'!$V$9,BH112,'ANNUAL SUMMARY'!$BI$644)+SUMIFS('ANNUAL SUMMARY'!$EQ$54,BW122,'ANNUAL SUMMARY'!$V$9,BH112,'ANNUAL SUMMARY'!$DH$6)+SUMIFS('ANNUAL SUMMARY'!$EQ$112,BW122,'ANNUAL SUMMARY'!$V$9,BH112,'ANNUAL SUMMARY'!$DH$64)+SUMIFS('ANNUAL SUMMARY'!$EQ$170,BW122,'ANNUAL SUMMARY'!$V$9,BH112,'ANNUAL SUMMARY'!$DH$122)+SUMIFS('ANNUAL SUMMARY'!$EQ$228,BW122,'ANNUAL SUMMARY'!$V$9,BH112,'ANNUAL SUMMARY'!$DH$180)+SUMIFS('ANNUAL SUMMARY'!$EQ$286,BW122,'ANNUAL SUMMARY'!$V$9,BH112,'ANNUAL SUMMARY'!$DH$238)+SUMIFS('ANNUAL SUMMARY'!$EQ$344,BW122,'ANNUAL SUMMARY'!$V$9,BH112,'ANNUAL SUMMARY'!$DH$296)+SUMIFS('ANNUAL SUMMARY'!$EQ$402,BW122,'ANNUAL SUMMARY'!$V$9,BH112,'ANNUAL SUMMARY'!$DH$354)+SUMIFS('ANNUAL SUMMARY'!$EQ$460,BW122,'ANNUAL SUMMARY'!$V$9,BH112,'ANNUAL SUMMARY'!$DH$412)+SUMIFS('ANNUAL SUMMARY'!$EQ$518,BW122,'ANNUAL SUMMARY'!$V$9,BH112,'ANNUAL SUMMARY'!$DH$470)+SUMIFS('ANNUAL SUMMARY'!$EQ$576,BW122,'ANNUAL SUMMARY'!$V$9,BH112,'ANNUAL SUMMARY'!$DH$528)+SUMIFS('ANNUAL SUMMARY'!$EQ$634,BW122,'ANNUAL SUMMARY'!$V$9,BH112,'ANNUAL SUMMARY'!$DH$586)+SUMIFS('ANNUAL SUMMARY'!$EQ$692,BW122,'ANNUAL SUMMARY'!$V$9,BH112,'ANNUAL SUMMARY'!$DH$644)+SUMIFS('ANNUAL SUMMARY'!$GN$54,BW122,'ANNUAL SUMMARY'!$V$9,BH112,'ANNUAL SUMMARY'!$FE$6)+SUMIFS('ANNUAL SUMMARY'!$GN$112,BW122,'ANNUAL SUMMARY'!$V$9,BH112,'ANNUAL SUMMARY'!$FE$64)+SUMIFS('ANNUAL SUMMARY'!$GN$170,BW122,'ANNUAL SUMMARY'!$V$9,BH112,'ANNUAL SUMMARY'!$FE$122)+SUMIFS('ANNUAL SUMMARY'!$GN$228,BW122,'ANNUAL SUMMARY'!$V$9,BH112,'ANNUAL SUMMARY'!$FE$180)+SUMIFS('ANNUAL SUMMARY'!$GN$286,BW122,'ANNUAL SUMMARY'!$V$9,BH112,'ANNUAL SUMMARY'!$FE$238)+SUMIFS('ANNUAL SUMMARY'!$GN$344,BW122,'ANNUAL SUMMARY'!$V$9,BH112,'ANNUAL SUMMARY'!$FE$296)+SUMIFS('ANNUAL SUMMARY'!$GN$402,BW122,'ANNUAL SUMMARY'!$V$9,BH112,'ANNUAL SUMMARY'!$FE$354)+SUMIFS('ANNUAL SUMMARY'!$GN$460,BW122,'ANNUAL SUMMARY'!$V$9,BH112,'ANNUAL SUMMARY'!$FE$412)+SUMIFS('ANNUAL SUMMARY'!$GN$518,BW122,'ANNUAL SUMMARY'!$V$9,BH112,'ANNUAL SUMMARY'!$FE$470)+SUMIFS('ANNUAL SUMMARY'!$GN$576,BW122,'ANNUAL SUMMARY'!$V$9,BH112,'ANNUAL SUMMARY'!$FE$528)+SUMIFS('ANNUAL SUMMARY'!$GN$634,BW122,'ANNUAL SUMMARY'!$V$9,BH112,'ANNUAL SUMMARY'!$FE$586)+SUMIFS('ANNUAL SUMMARY'!$GN$692,BW122,'ANNUAL SUMMARY'!$V$9,BH112,'ANNUAL SUMMARY'!$FE$644)</f>
        <v>0</v>
      </c>
      <c r="CR122" s="728"/>
      <c r="CS122" s="728"/>
      <c r="CT122" s="1263"/>
      <c r="CU122" s="1250"/>
      <c r="CV122" s="154"/>
      <c r="CW122" s="12"/>
      <c r="CX122" s="12"/>
      <c r="CY122" s="12"/>
      <c r="CZ122" s="12"/>
      <c r="DA122" s="12"/>
      <c r="DB122" s="12"/>
      <c r="DC122" s="12"/>
      <c r="DD122" s="12"/>
      <c r="DE122" s="12"/>
      <c r="DF122" s="12"/>
      <c r="DG122" s="12"/>
      <c r="DH122" s="15"/>
      <c r="DI122" s="729" t="str">
        <f>'ANNUAL SUMMARY'!$O$20</f>
        <v>NIGHT</v>
      </c>
      <c r="DJ122" s="730"/>
      <c r="DK122" s="730"/>
      <c r="DL122" s="730"/>
      <c r="DM122" s="745"/>
      <c r="DN122" s="749">
        <f>SUMIF('ANNUAL SUMMARY'!$FE$622,DF112,'ANNUAL SUMMARY'!$FM$636)+SUMIF('ANNUAL SUMMARY'!$DH$622,DF112,'ANNUAL SUMMARY'!$DP$636)+SUMIF('ANNUAL SUMMARY'!$BI$622,DF112,'ANNUAL SUMMARY'!$BQ$636)+SUMIF('ANNUAL SUMMARY'!$L$622,DF112,'ANNUAL SUMMARY'!$T$636)+SUMIF('ANNUAL SUMMARY'!$FE$566,DF112,'ANNUAL SUMMARY'!$FM$580)+SUMIF('ANNUAL SUMMARY'!$DH$566,DF112,'ANNUAL SUMMARY'!$DP$580)+SUMIF('ANNUAL SUMMARY'!$BI$566,DF112,'ANNUAL SUMMARY'!$BQ$580)+SUMIF('ANNUAL SUMMARY'!$L$566,DF112,'ANNUAL SUMMARY'!$T$580)+SUMIF('ANNUAL SUMMARY'!$FE$510,DF112,'ANNUAL SUMMARY'!$FM$524)+SUMIF('ANNUAL SUMMARY'!$DH$510,DF112,'ANNUAL SUMMARY'!$DP$524)+SUMIF('ANNUAL SUMMARY'!$BI$510,DF112,'ANNUAL SUMMARY'!$BQ$524)+SUMIF('ANNUAL SUMMARY'!$L$510,DF112,'ANNUAL SUMMARY'!$T$524)+SUMIF('ANNUAL SUMMARY'!$FE$454,DF112,'ANNUAL SUMMARY'!$FM$468)+SUMIF('ANNUAL SUMMARY'!$DH$454,DF112,'ANNUAL SUMMARY'!$DP$468)+SUMIF('ANNUAL SUMMARY'!$BI$454,DF112,'ANNUAL SUMMARY'!$BQ$468)+SUMIF('ANNUAL SUMMARY'!$L$454,DF112,'ANNUAL SUMMARY'!$T$468)+SUMIF('ANNUAL SUMMARY'!$FE$398,DF112,'ANNUAL SUMMARY'!$FM$412)+SUMIF('ANNUAL SUMMARY'!$DH$398,DF112,'ANNUAL SUMMARY'!$DP$412)+SUMIF('ANNUAL SUMMARY'!$BI$398,DF112,'ANNUAL SUMMARY'!$BQ$412)+SUMIF('ANNUAL SUMMARY'!$L$398,DF112,'ANNUAL SUMMARY'!$T$412)+SUMIF('ANNUAL SUMMARY'!$FE$342,DF112,'ANNUAL SUMMARY'!$FM$356)+SUMIF('ANNUAL SUMMARY'!$DH$342,DF112,'ANNUAL SUMMARY'!$DP$356)+SUMIF('ANNUAL SUMMARY'!$BI$342,DF112,'ANNUAL SUMMARY'!$BQ$356)+SUMIF('ANNUAL SUMMARY'!$L$342,DF112,'ANNUAL SUMMARY'!$T$356)+SUMIF('ANNUAL SUMMARY'!$FE$286,DF112,'ANNUAL SUMMARY'!$FM$300)+SUMIF('ANNUAL SUMMARY'!$DH$286,DF112,'ANNUAL SUMMARY'!$DP$300)+SUMIF('ANNUAL SUMMARY'!$BI$286,DF112,'ANNUAL SUMMARY'!$BQ$300)+SUMIF('ANNUAL SUMMARY'!$L$286,DF112,'ANNUAL SUMMARY'!$T$300)+SUMIF('ANNUAL SUMMARY'!$FE$230,DF112,'ANNUAL SUMMARY'!$FM$244)+SUMIF('ANNUAL SUMMARY'!$DH$230,DF112,'ANNUAL SUMMARY'!$DP$244)+SUMIF('ANNUAL SUMMARY'!$BI$230,DF112,'ANNUAL SUMMARY'!$BQ$244)+SUMIF('ANNUAL SUMMARY'!$L$230,DF112,'ANNUAL SUMMARY'!$T$244)+SUMIF('ANNUAL SUMMARY'!$FE$174,DF112,'ANNUAL SUMMARY'!$FM$188)+SUMIF('ANNUAL SUMMARY'!$DH$174,DF112,'ANNUAL SUMMARY'!$DP$188)+SUMIF('ANNUAL SUMMARY'!$BI$174,DF112,'ANNUAL SUMMARY'!$BQ$188)+SUMIF('ANNUAL SUMMARY'!$L$174,DF112,'ANNUAL SUMMARY'!$T$188)+SUMIF('ANNUAL SUMMARY'!$FE$118,DF112,'ANNUAL SUMMARY'!$FM$132)+SUMIF('ANNUAL SUMMARY'!$DH$118,DF112,'ANNUAL SUMMARY'!$DP$132)+SUMIF('ANNUAL SUMMARY'!$BI$118,DF112,'ANNUAL SUMMARY'!$BQ$132)+SUMIF('ANNUAL SUMMARY'!$L$118,DF112,'ANNUAL SUMMARY'!$T$132)+SUMIF('ANNUAL SUMMARY'!$FE$62,DF112,'ANNUAL SUMMARY'!$FM$76)+SUMIF('ANNUAL SUMMARY'!$DH$62,DF112,'ANNUAL SUMMARY'!$DP$76)+SUMIF('ANNUAL SUMMARY'!$BI$62,DF112,'ANNUAL SUMMARY'!$BQ$76)+SUMIF('ANNUAL SUMMARY'!$L$62,DF112,'ANNUAL SUMMARY'!$T$76)+SUMIF('ANNUAL SUMMARY'!$FE$6,DF112,'ANNUAL SUMMARY'!$FM$20)+SUMIF('ANNUAL SUMMARY'!$DH$6,DF112,'ANNUAL SUMMARY'!$DP$20)+SUMIF('ANNUAL SUMMARY'!$BI$6,DF112,'ANNUAL SUMMARY'!$BQ$20)+SUMIF('ANNUAL SUMMARY'!$L$6,DF112,'ANNUAL SUMMARY'!$T$20)+SUMIF('PREVIOUS LOGS'!$K$6,DF112,'PREVIOUS LOGS'!$S$17)+SUMIF('PREVIOUS LOGS'!$K$59,$K$6,'PREVIOUS LOGS'!$S$70)+SUMIF('PREVIOUS LOGS'!$K$112,DF112,'PREVIOUS LOGS'!$S$123)+SUMIF('PREVIOUS LOGS'!$K$165,DF112,'PREVIOUS LOGS'!$S$176)+SUMIF('PREVIOUS LOGS'!$K$218,DF112,'PREVIOUS LOGS'!$S$229)+SUMIF('PREVIOUS LOGS'!$K$271,DF112,'PREVIOUS LOGS'!$S$282)+SUMIF('PREVIOUS LOGS'!$K$324,DF112,'PREVIOUS LOGS'!$S$335)+SUMIF('PREVIOUS LOGS'!$BH$6,DF112,'PREVIOUS LOGS'!$BP$17)+SUMIF('PREVIOUS LOGS'!$BH$59,$K$6,'PREVIOUS LOGS'!$BP$70)+SUMIF('PREVIOUS LOGS'!$BH$112,DF112,'PREVIOUS LOGS'!$BP$123)+SUMIF('PREVIOUS LOGS'!$BH$165,DF112,'PREVIOUS LOGS'!$BP$176)+SUMIF('PREVIOUS LOGS'!$BH$218,DF112,'PREVIOUS LOGS'!$BP$229)+SUMIF('PREVIOUS LOGS'!$BH$271,DF112,'PREVIOUS LOGS'!$BP$282)+SUMIF('PREVIOUS LOGS'!$BH$324,DF112,'PREVIOUS LOGS'!$BP$335)+SUMIF('PREVIOUS LOGS'!$DF$6,DF112,'PREVIOUS LOGS'!$DN$17)+SUMIF('PREVIOUS LOGS'!$DF$59,$K$6,'PREVIOUS LOGS'!$DN$70)+SUMIF('PREVIOUS LOGS'!$DF$112,DF112,'PREVIOUS LOGS'!$DN$123)+SUMIF('PREVIOUS LOGS'!$DF$165,DF112,'PREVIOUS LOGS'!$DN$176)+SUMIF('PREVIOUS LOGS'!$DF$218,DF112,'PREVIOUS LOGS'!$DN$229)+SUMIF('PREVIOUS LOGS'!$DF$271,DF112,'PREVIOUS LOGS'!$DN$282)+SUMIF('PREVIOUS LOGS'!$DF$324,DF112,'PREVIOUS LOGS'!$DN$335)+SUMIF('PREVIOUS LOGS'!$FC$6,DF112,'PREVIOUS LOGS'!$FK$17)+SUMIF('PREVIOUS LOGS'!$FC$59,$K$6,'PREVIOUS LOGS'!$FK$70)+SUMIF('PREVIOUS LOGS'!$FC$112,DF112,'PREVIOUS LOGS'!$FK$123)+SUMIF('PREVIOUS LOGS'!$FC$165,DF112,'PREVIOUS LOGS'!$FK$176)+SUMIF('PREVIOUS LOGS'!$FC$218,DF112,'PREVIOUS LOGS'!$FK$229)+SUMIF('PREVIOUS LOGS'!$FC$271,DF112,'PREVIOUS LOGS'!$FK$282)+SUMIF('PREVIOUS LOGS'!$FC$324,DF112,'PREVIOUS LOGS'!$FK$335)</f>
        <v>0</v>
      </c>
      <c r="DO122" s="750"/>
      <c r="DP122" s="750"/>
      <c r="DQ122" s="750"/>
      <c r="DR122" s="750"/>
      <c r="DS122" s="751"/>
      <c r="DT122" s="15"/>
      <c r="DU122" s="812">
        <f>IF(DU118=0," ",DU118+2)</f>
        <v>2024</v>
      </c>
      <c r="DV122" s="813"/>
      <c r="DW122" s="813"/>
      <c r="DX122" s="813"/>
      <c r="DY122" s="813"/>
      <c r="DZ122" s="1118">
        <f>SUMIFS('ANNUAL SUMMARY'!$AF$54,DU122,'ANNUAL SUMMARY'!$V$9,DF112,'ANNUAL SUMMARY'!$L$6)+SUMIFS('ANNUAL SUMMARY'!$AF$112,DU122,'ANNUAL SUMMARY'!$V$9,DF112,'ANNUAL SUMMARY'!$L$64)+SUMIFS('ANNUAL SUMMARY'!$AF$170,DU122,'ANNUAL SUMMARY'!$V$9,DF112,'ANNUAL SUMMARY'!$L$122)+SUMIFS('ANNUAL SUMMARY'!$AF$228,DU122,'ANNUAL SUMMARY'!$V$9,DF112,'ANNUAL SUMMARY'!$L$180)+SUMIFS('ANNUAL SUMMARY'!$AF$286,DU122,'ANNUAL SUMMARY'!$V$9,DF112,'ANNUAL SUMMARY'!$L$238)+SUMIFS('ANNUAL SUMMARY'!$AF$344,DU122,'ANNUAL SUMMARY'!$V$9,DF112,'ANNUAL SUMMARY'!$L$296)+SUMIFS('ANNUAL SUMMARY'!$AF$402,DU122,'ANNUAL SUMMARY'!$V$9,DF112,'ANNUAL SUMMARY'!$L$354)+SUMIFS('ANNUAL SUMMARY'!$AF$460,DU122,'ANNUAL SUMMARY'!$V$9,DF112,'ANNUAL SUMMARY'!$L$412)+SUMIFS('ANNUAL SUMMARY'!$AF$518,DU122,'ANNUAL SUMMARY'!$V$9,DF112,'ANNUAL SUMMARY'!$L$470)+SUMIFS('ANNUAL SUMMARY'!$AF$576,DU122,'ANNUAL SUMMARY'!$V$9,DF112,'ANNUAL SUMMARY'!$L$528)+SUMIFS('ANNUAL SUMMARY'!$AF$634,DU122,'ANNUAL SUMMARY'!$V$9,DF112,'ANNUAL SUMMARY'!$L$586)+SUMIFS('ANNUAL SUMMARY'!$AF$692,DU122,'ANNUAL SUMMARY'!$V$9,DF112,'ANNUAL SUMMARY'!$L$644)+SUMIFS('ANNUAL SUMMARY'!$CC$54,DU122,'ANNUAL SUMMARY'!$V$9,DF112,'ANNUAL SUMMARY'!$BI$6)+SUMIFS('ANNUAL SUMMARY'!$CC$112,DU122,'ANNUAL SUMMARY'!$V$9,DF112,'ANNUAL SUMMARY'!$BI$64)+SUMIFS('ANNUAL SUMMARY'!$CC$170,DU122,'ANNUAL SUMMARY'!$V$9,DF112,'ANNUAL SUMMARY'!$BI$122)+SUMIFS('ANNUAL SUMMARY'!$CC$228,DU122,'ANNUAL SUMMARY'!$V$9,DF112,'ANNUAL SUMMARY'!$BI$180)+SUMIFS('ANNUAL SUMMARY'!$CC$286,DU122,'ANNUAL SUMMARY'!$V$9,DF112,'ANNUAL SUMMARY'!$BI$238)+SUMIFS('ANNUAL SUMMARY'!$CC$344,DU122,'ANNUAL SUMMARY'!$V$9,DF112,'ANNUAL SUMMARY'!$BI$296)+SUMIFS('ANNUAL SUMMARY'!$CC$402,DU122,'ANNUAL SUMMARY'!$V$9,DF112,'ANNUAL SUMMARY'!$BI$354)+SUMIFS('ANNUAL SUMMARY'!$CC$460,DU122,'ANNUAL SUMMARY'!$V$9,DF112,'ANNUAL SUMMARY'!$BI$412)+SUMIFS('ANNUAL SUMMARY'!$CC$518,DU122,'ANNUAL SUMMARY'!$V$9,DF112,'ANNUAL SUMMARY'!$BI$470)+SUMIFS('ANNUAL SUMMARY'!$CC$576,DU122,'ANNUAL SUMMARY'!$V$9,DF112,'ANNUAL SUMMARY'!$BI$528)+SUMIFS('ANNUAL SUMMARY'!$CC$634,DU122,'ANNUAL SUMMARY'!$V$9,DF112,'ANNUAL SUMMARY'!$BI$586)+SUMIFS('ANNUAL SUMMARY'!$CC$692,DU122,'ANNUAL SUMMARY'!$V$9,DF112,'ANNUAL SUMMARY'!$BI$644)+SUMIFS('ANNUAL SUMMARY'!$EB$54,DU122,'ANNUAL SUMMARY'!$V$9,DF112,'ANNUAL SUMMARY'!$DH$6)+SUMIFS('ANNUAL SUMMARY'!$EB$112,DU122,'ANNUAL SUMMARY'!$V$9,DF112,'ANNUAL SUMMARY'!$DH$64)+SUMIFS('ANNUAL SUMMARY'!$EB$170,DU122,'ANNUAL SUMMARY'!$V$9,DF112,'ANNUAL SUMMARY'!$DH$122)+SUMIFS('ANNUAL SUMMARY'!$EB$228,DU122,'ANNUAL SUMMARY'!$V$9,DF112,'ANNUAL SUMMARY'!$DH$180)+SUMIFS('ANNUAL SUMMARY'!$EB$286,DU122,'ANNUAL SUMMARY'!$V$9,DF112,'ANNUAL SUMMARY'!$DH$238)+SUMIFS('ANNUAL SUMMARY'!$EB$344,DU122,'ANNUAL SUMMARY'!$V$9,DF112,'ANNUAL SUMMARY'!$DH$296)+SUMIFS('ANNUAL SUMMARY'!$EB$402,DU122,'ANNUAL SUMMARY'!$V$9,DF112,'ANNUAL SUMMARY'!$DH$354)+SUMIFS('ANNUAL SUMMARY'!$EB$460,DU122,'ANNUAL SUMMARY'!$V$9,DF112,'ANNUAL SUMMARY'!$DH$412)+SUMIFS('ANNUAL SUMMARY'!$EB$518,DU122,'ANNUAL SUMMARY'!$V$9,DF112,'ANNUAL SUMMARY'!$DH$470)+SUMIFS('ANNUAL SUMMARY'!$EB$576,DU122,'ANNUAL SUMMARY'!$V$9,DF112,'ANNUAL SUMMARY'!$DH$528)+SUMIFS('ANNUAL SUMMARY'!$EB$634,DU122,'ANNUAL SUMMARY'!$V$9,DF112,'ANNUAL SUMMARY'!$DH$586)+SUMIFS('ANNUAL SUMMARY'!$EB$692,DU122,'ANNUAL SUMMARY'!$V$9,DF112,'ANNUAL SUMMARY'!$DH$644)+SUMIFS('ANNUAL SUMMARY'!$FY$54,DU122,'ANNUAL SUMMARY'!$V$9,DF112,'ANNUAL SUMMARY'!$FE$6)+SUMIFS('ANNUAL SUMMARY'!$FY$112,DU122,'ANNUAL SUMMARY'!$V$9,DF112,'ANNUAL SUMMARY'!$FE$64)+SUMIFS('ANNUAL SUMMARY'!$FY$170,DU122,'ANNUAL SUMMARY'!$V$9,DF112,'ANNUAL SUMMARY'!$FE$122)+SUMIFS('ANNUAL SUMMARY'!$FY$228,DU122,'ANNUAL SUMMARY'!$V$9,DF112,'ANNUAL SUMMARY'!$FE$180)+SUMIFS('ANNUAL SUMMARY'!$FY$286,DU122,'ANNUAL SUMMARY'!$V$9,DF112,'ANNUAL SUMMARY'!$FE$238)+SUMIFS('ANNUAL SUMMARY'!$FY$344,DU122,'ANNUAL SUMMARY'!$V$9,DF112,'ANNUAL SUMMARY'!$FE$296)+SUMIFS('ANNUAL SUMMARY'!$FY$402,DU122,'ANNUAL SUMMARY'!$V$9,DF112,'ANNUAL SUMMARY'!$FE$354)+SUMIFS('ANNUAL SUMMARY'!$FY$460,DU122,'ANNUAL SUMMARY'!$V$9,DF112,'ANNUAL SUMMARY'!$FE$412)+SUMIFS('ANNUAL SUMMARY'!$FY$518,DU122,'ANNUAL SUMMARY'!$V$9,DF112,'ANNUAL SUMMARY'!$FE$470)+SUMIFS('ANNUAL SUMMARY'!$FY$576,DU122,'ANNUAL SUMMARY'!$V$9,DF112,'ANNUAL SUMMARY'!$FE$528)+SUMIFS('ANNUAL SUMMARY'!$FY$634,DU122,'ANNUAL SUMMARY'!$V$9,DF112,'ANNUAL SUMMARY'!$FE$586)+SUMIFS('ANNUAL SUMMARY'!$FY$692,DU122,'ANNUAL SUMMARY'!$V$9,DF112,'ANNUAL SUMMARY'!$FE$644)</f>
        <v>0</v>
      </c>
      <c r="EA122" s="727"/>
      <c r="EB122" s="727"/>
      <c r="EC122" s="727"/>
      <c r="ED122" s="727">
        <f>SUMIFS('ANNUAL SUMMARY'!$AJ$54,DU122,'ANNUAL SUMMARY'!$V$9,DF112,'ANNUAL SUMMARY'!$L$6)+SUMIFS('ANNUAL SUMMARY'!$AJ$112,DU122,'ANNUAL SUMMARY'!$V$9,DF112,'ANNUAL SUMMARY'!$L$64)+SUMIFS('ANNUAL SUMMARY'!$AJ$170,DU122,'ANNUAL SUMMARY'!$V$9,DF112,'ANNUAL SUMMARY'!$L$122)+SUMIFS('ANNUAL SUMMARY'!$AJ$228,DU122,'ANNUAL SUMMARY'!$V$9,DF112,'ANNUAL SUMMARY'!$L$180)+SUMIFS('ANNUAL SUMMARY'!$AJ$286,DU122,'ANNUAL SUMMARY'!$V$9,DF112,'ANNUAL SUMMARY'!$L$238)+SUMIFS('ANNUAL SUMMARY'!$AJ$344,DU122,'ANNUAL SUMMARY'!$V$9,DF112,'ANNUAL SUMMARY'!$L$296)+SUMIFS('ANNUAL SUMMARY'!$AJ$402,DU122,'ANNUAL SUMMARY'!$V$9,DF112,'ANNUAL SUMMARY'!$L$354)+SUMIFS('ANNUAL SUMMARY'!$AJ$460,DU122,'ANNUAL SUMMARY'!$V$9,DF112,'ANNUAL SUMMARY'!$L$412)+SUMIFS('ANNUAL SUMMARY'!$AJ$518,DU122,'ANNUAL SUMMARY'!$V$9,DF112,'ANNUAL SUMMARY'!$L$470)+SUMIFS('ANNUAL SUMMARY'!$AJ$576,DU122,'ANNUAL SUMMARY'!$V$9,DF112,'ANNUAL SUMMARY'!$L$528)+SUMIFS('ANNUAL SUMMARY'!$AJ$634,DU122,'ANNUAL SUMMARY'!$V$9,DF112,'ANNUAL SUMMARY'!$L$586)+SUMIFS('ANNUAL SUMMARY'!$AJ$692,DU122,'ANNUAL SUMMARY'!$V$9,DF112,'ANNUAL SUMMARY'!$L$644)+SUMIFS('ANNUAL SUMMARY'!$CG$54,DU122,'ANNUAL SUMMARY'!$V$9,DF112,'ANNUAL SUMMARY'!$BI$6)+SUMIFS('ANNUAL SUMMARY'!$CG$112,DU122,'ANNUAL SUMMARY'!$V$9,DF112,'ANNUAL SUMMARY'!$BI$64)+SUMIFS('ANNUAL SUMMARY'!$CG$170,DU122,'ANNUAL SUMMARY'!$V$9,DF112,'ANNUAL SUMMARY'!$BI$122)+SUMIFS('ANNUAL SUMMARY'!$CG$228,DU122,'ANNUAL SUMMARY'!$V$9,DF112,'ANNUAL SUMMARY'!$BI$180)+SUMIFS('ANNUAL SUMMARY'!$CG$286,DU122,'ANNUAL SUMMARY'!$V$9,DF112,'ANNUAL SUMMARY'!$BI$238)+SUMIFS('ANNUAL SUMMARY'!$CG$344,DU122,'ANNUAL SUMMARY'!$V$9,DF112,'ANNUAL SUMMARY'!$BI$296)+SUMIFS('ANNUAL SUMMARY'!$CG$402,DU122,'ANNUAL SUMMARY'!$V$9,DF112,'ANNUAL SUMMARY'!$BI$354)+SUMIFS('ANNUAL SUMMARY'!$CG$460,DU122,'ANNUAL SUMMARY'!$V$9,DF112,'ANNUAL SUMMARY'!$BI$412)+SUMIFS('ANNUAL SUMMARY'!$CG$518,DU122,'ANNUAL SUMMARY'!$V$9,DF112,'ANNUAL SUMMARY'!$BI$470)+SUMIFS('ANNUAL SUMMARY'!$CG$576,DU122,'ANNUAL SUMMARY'!$V$9,DF112,'ANNUAL SUMMARY'!$BI$528)+SUMIFS('ANNUAL SUMMARY'!$CG$634,DU122,'ANNUAL SUMMARY'!$V$9,DF112,'ANNUAL SUMMARY'!$BI$586)+SUMIFS('ANNUAL SUMMARY'!$CG$692,DU122,'ANNUAL SUMMARY'!$V$9,DF112,'ANNUAL SUMMARY'!$BI$644)+SUMIFS('ANNUAL SUMMARY'!$EF$54,DU122,'ANNUAL SUMMARY'!$V$9,DF112,'ANNUAL SUMMARY'!$DH$6)+SUMIFS('ANNUAL SUMMARY'!$EF$112,DU122,'ANNUAL SUMMARY'!$V$9,DF112,'ANNUAL SUMMARY'!$DH$64)+SUMIFS('ANNUAL SUMMARY'!$EF$170,DU122,'ANNUAL SUMMARY'!$V$9,DF112,'ANNUAL SUMMARY'!$DH$122)+SUMIFS('ANNUAL SUMMARY'!$EF$228,DU122,'ANNUAL SUMMARY'!$V$9,DF112,'ANNUAL SUMMARY'!$DH$180)+SUMIFS('ANNUAL SUMMARY'!$EF$286,DU122,'ANNUAL SUMMARY'!$V$9,DF112,'ANNUAL SUMMARY'!$DH$238)+SUMIFS('ANNUAL SUMMARY'!$EF$344,DU122,'ANNUAL SUMMARY'!$V$9,DF112,'ANNUAL SUMMARY'!$DH$296)+SUMIFS('ANNUAL SUMMARY'!$EF$402,DU122,'ANNUAL SUMMARY'!$V$9,DF112,'ANNUAL SUMMARY'!$DH$354)+SUMIFS('ANNUAL SUMMARY'!$EF$460,DU122,'ANNUAL SUMMARY'!$V$9,DF112,'ANNUAL SUMMARY'!$DH$412)+SUMIFS('ANNUAL SUMMARY'!$EF$518,DU122,'ANNUAL SUMMARY'!$V$9,DF112,'ANNUAL SUMMARY'!$DH$470)+SUMIFS('ANNUAL SUMMARY'!$EF$576,DU122,'ANNUAL SUMMARY'!$V$9,DF112,'ANNUAL SUMMARY'!$DH$528)+SUMIFS('ANNUAL SUMMARY'!$EF$634,DU122,'ANNUAL SUMMARY'!$V$9,DF112,'ANNUAL SUMMARY'!$DH$586)+SUMIFS('ANNUAL SUMMARY'!$EF$692,DU122,'ANNUAL SUMMARY'!$V$9,DF112,'ANNUAL SUMMARY'!$DH$644)+SUMIFS('ANNUAL SUMMARY'!$GC$54,DU122,'ANNUAL SUMMARY'!$V$9,DF112,'ANNUAL SUMMARY'!$FE$6)+SUMIFS('ANNUAL SUMMARY'!$GC$112,DU122,'ANNUAL SUMMARY'!$V$9,DF112,'ANNUAL SUMMARY'!$FE$64)+SUMIFS('ANNUAL SUMMARY'!$GC$170,DU122,'ANNUAL SUMMARY'!$V$9,DF112,'ANNUAL SUMMARY'!$FE$122)+SUMIFS('ANNUAL SUMMARY'!$GC$228,DU122,'ANNUAL SUMMARY'!$V$9,DF112,'ANNUAL SUMMARY'!$FE$180)+SUMIFS('ANNUAL SUMMARY'!$GC$286,DU122,'ANNUAL SUMMARY'!$V$9,DF112,'ANNUAL SUMMARY'!$FE$238)+SUMIFS('ANNUAL SUMMARY'!$GC$344,DU122,'ANNUAL SUMMARY'!$V$9,DF112,'ANNUAL SUMMARY'!$FE$296)+SUMIFS('ANNUAL SUMMARY'!$GC$402,DU122,'ANNUAL SUMMARY'!$V$9,DF112,'ANNUAL SUMMARY'!$FE$354)+SUMIFS('ANNUAL SUMMARY'!$GC$460,DU122,'ANNUAL SUMMARY'!$V$9,DF112,'ANNUAL SUMMARY'!$FE$412)+SUMIFS('ANNUAL SUMMARY'!$GC$518,DU122,'ANNUAL SUMMARY'!$V$9,DF112,'ANNUAL SUMMARY'!$FE$470)+SUMIFS('ANNUAL SUMMARY'!$GC$576,DU122,'ANNUAL SUMMARY'!$V$9,DF112,'ANNUAL SUMMARY'!$FE$528)+SUMIFS('ANNUAL SUMMARY'!$GC$634,DU122,'ANNUAL SUMMARY'!$V$9,DF112,'ANNUAL SUMMARY'!$FE$586)+SUMIFS('ANNUAL SUMMARY'!$GC$692,DU122,'ANNUAL SUMMARY'!$V$9,DF112,'ANNUAL SUMMARY'!$FE$644)</f>
        <v>0</v>
      </c>
      <c r="EE122" s="727"/>
      <c r="EF122" s="727"/>
      <c r="EG122" s="727"/>
      <c r="EH122" s="727">
        <f>SUMIFS('ANNUAL SUMMARY'!$AN$54,DU122,'ANNUAL SUMMARY'!$V$9,DF112,'ANNUAL SUMMARY'!$L$6)+SUMIFS('ANNUAL SUMMARY'!$AN$112,DU122,'ANNUAL SUMMARY'!$V$9,DF112,'ANNUAL SUMMARY'!$L$64)+SUMIFS('ANNUAL SUMMARY'!$AN$170,DU122,'ANNUAL SUMMARY'!$V$9,DF112,'ANNUAL SUMMARY'!$L$122)+SUMIFS('ANNUAL SUMMARY'!$AN$228,DU122,'ANNUAL SUMMARY'!$V$9,DF112,'ANNUAL SUMMARY'!$L$180)+SUMIFS('ANNUAL SUMMARY'!$AN$286,DU122,'ANNUAL SUMMARY'!$V$9,DF112,'ANNUAL SUMMARY'!$L$238)+SUMIFS('ANNUAL SUMMARY'!$AN$344,DU122,'ANNUAL SUMMARY'!$V$9,DF112,'ANNUAL SUMMARY'!$L$296)+SUMIFS('ANNUAL SUMMARY'!$AN$402,DU122,'ANNUAL SUMMARY'!$V$9,DF112,'ANNUAL SUMMARY'!$L$354)+SUMIFS('ANNUAL SUMMARY'!$AN$460,DU122,'ANNUAL SUMMARY'!$V$9,DF112,'ANNUAL SUMMARY'!$L$412)+SUMIFS('ANNUAL SUMMARY'!$AN$518,DU122,'ANNUAL SUMMARY'!$V$9,DF112,'ANNUAL SUMMARY'!$L$470)+SUMIFS('ANNUAL SUMMARY'!$AN$576,DU122,'ANNUAL SUMMARY'!$V$9,DF112,'ANNUAL SUMMARY'!$L$528)+SUMIFS('ANNUAL SUMMARY'!$AN$634,DU122,'ANNUAL SUMMARY'!$V$9,DF112,'ANNUAL SUMMARY'!$L$586)+SUMIFS('ANNUAL SUMMARY'!$AN$692,DU122,'ANNUAL SUMMARY'!$V$9,DF112,'ANNUAL SUMMARY'!$L$644)+SUMIFS('ANNUAL SUMMARY'!$CK$54,DU122,'ANNUAL SUMMARY'!$V$9,DF112,'ANNUAL SUMMARY'!$BI$6)+SUMIFS('ANNUAL SUMMARY'!$CK$112,DU122,'ANNUAL SUMMARY'!$V$9,DF112,'ANNUAL SUMMARY'!$BI$64)+SUMIFS('ANNUAL SUMMARY'!$CK$170,DU122,'ANNUAL SUMMARY'!$V$9,DF112,'ANNUAL SUMMARY'!$BI$122)+SUMIFS('ANNUAL SUMMARY'!$CK$228,DU122,'ANNUAL SUMMARY'!$V$9,DF112,'ANNUAL SUMMARY'!$BI$180)+SUMIFS('ANNUAL SUMMARY'!$CK$286,DU122,'ANNUAL SUMMARY'!$V$9,DF112,'ANNUAL SUMMARY'!$BI$238)+SUMIFS('ANNUAL SUMMARY'!$CK$344,DU122,'ANNUAL SUMMARY'!$V$9,DF112,'ANNUAL SUMMARY'!$BI$296)+SUMIFS('ANNUAL SUMMARY'!$CK$402,DU122,'ANNUAL SUMMARY'!$V$9,DF112,'ANNUAL SUMMARY'!$BI$354)+SUMIFS('ANNUAL SUMMARY'!$CK$460,DU122,'ANNUAL SUMMARY'!$V$9,DF112,'ANNUAL SUMMARY'!$BI$412)+SUMIFS('ANNUAL SUMMARY'!$CK$518,DU122,'ANNUAL SUMMARY'!$V$9,DF112,'ANNUAL SUMMARY'!$BI$470)+SUMIFS('ANNUAL SUMMARY'!$CK$576,DU122,'ANNUAL SUMMARY'!$V$9,DF112,'ANNUAL SUMMARY'!$BI$528)+SUMIFS('ANNUAL SUMMARY'!$CK$634,DU122,'ANNUAL SUMMARY'!$V$9,DF112,'ANNUAL SUMMARY'!$BI$586)+SUMIFS('ANNUAL SUMMARY'!$CK$692,DU122,'ANNUAL SUMMARY'!$V$9,DF112,'ANNUAL SUMMARY'!$BI$644)+SUMIFS('ANNUAL SUMMARY'!$EJ$54,DU122,'ANNUAL SUMMARY'!$V$9,DF112,'ANNUAL SUMMARY'!$DH$6)+SUMIFS('ANNUAL SUMMARY'!$EJ$112,DU122,'ANNUAL SUMMARY'!$V$9,DF112,'ANNUAL SUMMARY'!$DH$64)+SUMIFS('ANNUAL SUMMARY'!$EJ$170,DU122,'ANNUAL SUMMARY'!$V$9,DF112,'ANNUAL SUMMARY'!$DH$122)+SUMIFS('ANNUAL SUMMARY'!$EJ$228,DU122,'ANNUAL SUMMARY'!$V$9,DF112,'ANNUAL SUMMARY'!$DH$180)+SUMIFS('ANNUAL SUMMARY'!$EJ$286,DU122,'ANNUAL SUMMARY'!$V$9,DF112,'ANNUAL SUMMARY'!$DH$238)+SUMIFS('ANNUAL SUMMARY'!$EJ$344,DU122,'ANNUAL SUMMARY'!$V$9,DF112,'ANNUAL SUMMARY'!$DH$296)+SUMIFS('ANNUAL SUMMARY'!$EJ$402,DU122,'ANNUAL SUMMARY'!$V$9,DF112,'ANNUAL SUMMARY'!$DH$354)+SUMIFS('ANNUAL SUMMARY'!$EJ$460,DU122,'ANNUAL SUMMARY'!$V$9,DF112,'ANNUAL SUMMARY'!$DH$412)+SUMIFS('ANNUAL SUMMARY'!$EJ$518,DU122,'ANNUAL SUMMARY'!$V$9,DF112,'ANNUAL SUMMARY'!$DH$470)+SUMIFS('ANNUAL SUMMARY'!$EJ$576,DU122,'ANNUAL SUMMARY'!$V$9,DF112,'ANNUAL SUMMARY'!$DH$528)+SUMIFS('ANNUAL SUMMARY'!$EJ$634,DU122,'ANNUAL SUMMARY'!$V$9,DF112,'ANNUAL SUMMARY'!$DH$586)+SUMIFS('ANNUAL SUMMARY'!$EJ$692,DU122,'ANNUAL SUMMARY'!$V$9,DF112,'ANNUAL SUMMARY'!$DH$644)+SUMIFS('ANNUAL SUMMARY'!$GG$54,DU122,'ANNUAL SUMMARY'!$V$9,DF112,'ANNUAL SUMMARY'!$FE$6)+SUMIFS('ANNUAL SUMMARY'!$GG$112,DU122,'ANNUAL SUMMARY'!$V$9,DF112,'ANNUAL SUMMARY'!$FE$64)+SUMIFS('ANNUAL SUMMARY'!$GG$170,DU122,'ANNUAL SUMMARY'!$V$9,DF112,'ANNUAL SUMMARY'!$FE$122)+SUMIFS('ANNUAL SUMMARY'!$GG$228,DU122,'ANNUAL SUMMARY'!$V$9,DF112,'ANNUAL SUMMARY'!$FE$180)+SUMIFS('ANNUAL SUMMARY'!$GG$286,DU122,'ANNUAL SUMMARY'!$V$9,DF112,'ANNUAL SUMMARY'!$FE$238)+SUMIFS('ANNUAL SUMMARY'!$GG$344,DU122,'ANNUAL SUMMARY'!$V$9,DF112,'ANNUAL SUMMARY'!$FE$296)+SUMIFS('ANNUAL SUMMARY'!$GG$402,DU122,'ANNUAL SUMMARY'!$V$9,DF112,'ANNUAL SUMMARY'!$FE$354)+SUMIFS('ANNUAL SUMMARY'!$GG$460,DU122,'ANNUAL SUMMARY'!$V$9,DF112,'ANNUAL SUMMARY'!$FE$412)+SUMIFS('ANNUAL SUMMARY'!$GG$518,DU122,'ANNUAL SUMMARY'!$V$9,DF112,'ANNUAL SUMMARY'!$FE$470)+SUMIFS('ANNUAL SUMMARY'!$GG$576,DU122,'ANNUAL SUMMARY'!$V$9,DF112,'ANNUAL SUMMARY'!$FE$528)+SUMIFS('ANNUAL SUMMARY'!$GG$634,DU122,'ANNUAL SUMMARY'!$V$9,DF112,'ANNUAL SUMMARY'!$FE$586)+SUMIFS('ANNUAL SUMMARY'!$GG$692,DU122,'ANNUAL SUMMARY'!$V$9,DF112,'ANNUAL SUMMARY'!$FE$644)</f>
        <v>0</v>
      </c>
      <c r="EI122" s="727"/>
      <c r="EJ122" s="727"/>
      <c r="EK122" s="727"/>
      <c r="EL122" s="728">
        <f>SUMIFS('ANNUAL SUMMARY'!$AR$54,DU122,'ANNUAL SUMMARY'!$V$9,DF112,'ANNUAL SUMMARY'!$L$6)+SUMIFS('ANNUAL SUMMARY'!$AR$112,DU122,'ANNUAL SUMMARY'!$V$9,DF112,'ANNUAL SUMMARY'!$L$64)+SUMIFS('ANNUAL SUMMARY'!$AR$170,DU122,'ANNUAL SUMMARY'!$V$9,DF112,'ANNUAL SUMMARY'!$L$122)+SUMIFS('ANNUAL SUMMARY'!$AR$228,DU122,'ANNUAL SUMMARY'!$V$9,DF112,'ANNUAL SUMMARY'!$L$180)+SUMIFS('ANNUAL SUMMARY'!$AR$286,DU122,'ANNUAL SUMMARY'!$V$9,DF112,'ANNUAL SUMMARY'!$L$238)+SUMIFS('ANNUAL SUMMARY'!$AR$344,DU122,'ANNUAL SUMMARY'!$V$9,DF112,'ANNUAL SUMMARY'!$L$296)+SUMIFS('ANNUAL SUMMARY'!$AR$402,DU122,'ANNUAL SUMMARY'!$V$9,DF112,'ANNUAL SUMMARY'!$L$354)+SUMIFS('ANNUAL SUMMARY'!$AR$460,DU122,'ANNUAL SUMMARY'!$V$9,DF112,'ANNUAL SUMMARY'!$L$412)+SUMIFS('ANNUAL SUMMARY'!$AR$518,DU122,'ANNUAL SUMMARY'!$V$9,DF112,'ANNUAL SUMMARY'!$L$470)+SUMIFS('ANNUAL SUMMARY'!$AR$576,DU122,'ANNUAL SUMMARY'!$V$9,DF112,'ANNUAL SUMMARY'!$L$528)+SUMIFS('ANNUAL SUMMARY'!$AR$634,DU122,'ANNUAL SUMMARY'!$V$9,DF112,'ANNUAL SUMMARY'!$L$586)+SUMIFS('ANNUAL SUMMARY'!$AR$692,DU122,'ANNUAL SUMMARY'!$V$9,DF112,'ANNUAL SUMMARY'!$L$644)+SUMIFS('ANNUAL SUMMARY'!$CO$54,DU122,'ANNUAL SUMMARY'!$V$9,DF112,'ANNUAL SUMMARY'!$BI$6)+SUMIFS('ANNUAL SUMMARY'!$CO$112,DU122,'ANNUAL SUMMARY'!$V$9,DF112,'ANNUAL SUMMARY'!$BI$64)+SUMIFS('ANNUAL SUMMARY'!$CO$170,DU122,'ANNUAL SUMMARY'!$V$9,DF112,'ANNUAL SUMMARY'!$BI$122)+SUMIFS('ANNUAL SUMMARY'!$CO$228,DU122,'ANNUAL SUMMARY'!$V$9,DF112,'ANNUAL SUMMARY'!$BI$180)+SUMIFS('ANNUAL SUMMARY'!$CO$286,DU122,'ANNUAL SUMMARY'!$V$9,DF112,'ANNUAL SUMMARY'!$BI$238)+SUMIFS('ANNUAL SUMMARY'!$CO$344,DU122,'ANNUAL SUMMARY'!$V$9,DF112,'ANNUAL SUMMARY'!$BI$296)+SUMIFS('ANNUAL SUMMARY'!$CO$402,DU122,'ANNUAL SUMMARY'!$V$9,DF112,'ANNUAL SUMMARY'!$BI$354)+SUMIFS('ANNUAL SUMMARY'!$CO$460,DU122,'ANNUAL SUMMARY'!$V$9,DF112,'ANNUAL SUMMARY'!$BI$412)+SUMIFS('ANNUAL SUMMARY'!$CO$518,DU122,'ANNUAL SUMMARY'!$V$9,DF112,'ANNUAL SUMMARY'!$BI$470)+SUMIFS('ANNUAL SUMMARY'!$CO$576,DU122,'ANNUAL SUMMARY'!$V$9,DF112,'ANNUAL SUMMARY'!$BI$528)+SUMIFS('ANNUAL SUMMARY'!$CO$634,DU122,'ANNUAL SUMMARY'!$V$9,DF112,'ANNUAL SUMMARY'!$BI$586)+SUMIFS('ANNUAL SUMMARY'!$CO$692,DU122,'ANNUAL SUMMARY'!$V$9,DF112,'ANNUAL SUMMARY'!$BI$644)+SUMIFS('ANNUAL SUMMARY'!$EN$54,DU122,'ANNUAL SUMMARY'!$V$9,DF112,'ANNUAL SUMMARY'!$DH$6)+SUMIFS('ANNUAL SUMMARY'!$EN$112,DU122,'ANNUAL SUMMARY'!$V$9,DF112,'ANNUAL SUMMARY'!$DH$64)+SUMIFS('ANNUAL SUMMARY'!$EN$170,DU122,'ANNUAL SUMMARY'!$V$9,DF112,'ANNUAL SUMMARY'!$DH$122)+SUMIFS('ANNUAL SUMMARY'!$EN$228,DU122,'ANNUAL SUMMARY'!$V$9,DF112,'ANNUAL SUMMARY'!$DH$180)+SUMIFS('ANNUAL SUMMARY'!$EN$286,DU122,'ANNUAL SUMMARY'!$V$9,DF112,'ANNUAL SUMMARY'!$DH$238)+SUMIFS('ANNUAL SUMMARY'!$EN$344,DU122,'ANNUAL SUMMARY'!$V$9,DF112,'ANNUAL SUMMARY'!$DH$296)+SUMIFS('ANNUAL SUMMARY'!$EN$402,DU122,'ANNUAL SUMMARY'!$V$9,DF112,'ANNUAL SUMMARY'!$DH$354)+SUMIFS('ANNUAL SUMMARY'!$EN$460,DU122,'ANNUAL SUMMARY'!$V$9,DF112,'ANNUAL SUMMARY'!$DH$412)+SUMIFS('ANNUAL SUMMARY'!$EN$518,DU122,'ANNUAL SUMMARY'!$V$9,DF112,'ANNUAL SUMMARY'!$DH$470)+SUMIFS('ANNUAL SUMMARY'!$EN$576,DU122,'ANNUAL SUMMARY'!$V$9,DF112,'ANNUAL SUMMARY'!$DH$528)+SUMIFS('ANNUAL SUMMARY'!$EN$634,DU122,'ANNUAL SUMMARY'!$V$9,DF112,'ANNUAL SUMMARY'!$DH$586)+SUMIFS('ANNUAL SUMMARY'!$EN$692,DU122,'ANNUAL SUMMARY'!$V$9,DF112,'ANNUAL SUMMARY'!$DH$644)+SUMIFS('ANNUAL SUMMARY'!$GK$54,DU122,'ANNUAL SUMMARY'!$V$9,DF112,'ANNUAL SUMMARY'!$FE$6)+SUMIFS('ANNUAL SUMMARY'!$GK$112,DU122,'ANNUAL SUMMARY'!$V$9,DF112,'ANNUAL SUMMARY'!$FE$64)+SUMIFS('ANNUAL SUMMARY'!$GK$170,DU122,'ANNUAL SUMMARY'!$V$9,DF112,'ANNUAL SUMMARY'!$FE$122)+SUMIFS('ANNUAL SUMMARY'!$GK$228,DU122,'ANNUAL SUMMARY'!$V$9,DF112,'ANNUAL SUMMARY'!$FE$180)+SUMIFS('ANNUAL SUMMARY'!$GK$286,DU122,'ANNUAL SUMMARY'!$V$9,DF112,'ANNUAL SUMMARY'!$FE$238)+SUMIFS('ANNUAL SUMMARY'!$GK$344,DU122,'ANNUAL SUMMARY'!$V$9,DF112,'ANNUAL SUMMARY'!$FE$296)+SUMIFS('ANNUAL SUMMARY'!$GK$402,DU122,'ANNUAL SUMMARY'!$V$9,DF112,'ANNUAL SUMMARY'!$FE$354)+SUMIFS('ANNUAL SUMMARY'!$GK$460,DU122,'ANNUAL SUMMARY'!$V$9,DF112,'ANNUAL SUMMARY'!$FE$412)+SUMIFS('ANNUAL SUMMARY'!$GK$518,DU122,'ANNUAL SUMMARY'!$V$9,DF112,'ANNUAL SUMMARY'!$FE$470)+SUMIFS('ANNUAL SUMMARY'!$GK$576,DU122,'ANNUAL SUMMARY'!$V$9,DF112,'ANNUAL SUMMARY'!$FE$528)+SUMIFS('ANNUAL SUMMARY'!$GK$634,DU122,'ANNUAL SUMMARY'!$V$9,DF112,'ANNUAL SUMMARY'!$FE$586)+SUMIFS('ANNUAL SUMMARY'!$GK$692,DU122,'ANNUAL SUMMARY'!$V$9,DF112,'ANNUAL SUMMARY'!$FE$644)</f>
        <v>0</v>
      </c>
      <c r="EM122" s="728"/>
      <c r="EN122" s="728"/>
      <c r="EO122" s="728">
        <f>SUMIFS('ANNUAL SUMMARY'!$AU$54,DU122,'ANNUAL SUMMARY'!$V$9,DF112,'ANNUAL SUMMARY'!$L$6)+SUMIFS('ANNUAL SUMMARY'!$AU$112,DU122,'ANNUAL SUMMARY'!$V$9,DF112,'ANNUAL SUMMARY'!$L$64)+SUMIFS('ANNUAL SUMMARY'!$AU$170,DU122,'ANNUAL SUMMARY'!$V$9,DF112,'ANNUAL SUMMARY'!$L$122)+SUMIFS('ANNUAL SUMMARY'!$AU$228,DU122,'ANNUAL SUMMARY'!$V$9,DF112,'ANNUAL SUMMARY'!$L$180)+SUMIFS('ANNUAL SUMMARY'!$AU$286,DU122,'ANNUAL SUMMARY'!$V$9,DF112,'ANNUAL SUMMARY'!$L$238)+SUMIFS('ANNUAL SUMMARY'!$AU$344,DU122,'ANNUAL SUMMARY'!$V$9,DF112,'ANNUAL SUMMARY'!$L$296)+SUMIFS('ANNUAL SUMMARY'!$AU$402,DU122,'ANNUAL SUMMARY'!$V$9,DF112,'ANNUAL SUMMARY'!$L$354)+SUMIFS('ANNUAL SUMMARY'!$AU$460,DU122,'ANNUAL SUMMARY'!$V$9,DF112,'ANNUAL SUMMARY'!$L$412)+SUMIFS('ANNUAL SUMMARY'!$AU$518,DU122,'ANNUAL SUMMARY'!$V$9,DF112,'ANNUAL SUMMARY'!$L$470)+SUMIFS('ANNUAL SUMMARY'!$AU$576,DU122,'ANNUAL SUMMARY'!$V$9,DF112,'ANNUAL SUMMARY'!$L$528)+SUMIFS('ANNUAL SUMMARY'!$AU$634,DU122,'ANNUAL SUMMARY'!$V$9,DF112,'ANNUAL SUMMARY'!$L$586)+SUMIFS('ANNUAL SUMMARY'!$AU$692,DU122,'ANNUAL SUMMARY'!$V$9,DF112,'ANNUAL SUMMARY'!$L$644)+SUMIFS('ANNUAL SUMMARY'!$CR$54,DU122,'ANNUAL SUMMARY'!$V$9,DF112,'ANNUAL SUMMARY'!$BI$6)+SUMIFS('ANNUAL SUMMARY'!$CR$112,DU122,'ANNUAL SUMMARY'!$V$9,DF112,'ANNUAL SUMMARY'!$BI$64)+SUMIFS('ANNUAL SUMMARY'!$CR$170,DU122,'ANNUAL SUMMARY'!$V$9,DF112,'ANNUAL SUMMARY'!$BI$122)+SUMIFS('ANNUAL SUMMARY'!$CR$228,DU122,'ANNUAL SUMMARY'!$V$9,DF112,'ANNUAL SUMMARY'!$BI$180)+SUMIFS('ANNUAL SUMMARY'!$CR$286,DU122,'ANNUAL SUMMARY'!$V$9,DF112,'ANNUAL SUMMARY'!$BI$238)+SUMIFS('ANNUAL SUMMARY'!$CR$344,DU122,'ANNUAL SUMMARY'!$V$9,DF112,'ANNUAL SUMMARY'!$BI$296)+SUMIFS('ANNUAL SUMMARY'!$CR$402,DU122,'ANNUAL SUMMARY'!$V$9,DF112,'ANNUAL SUMMARY'!$BI$354)+SUMIFS('ANNUAL SUMMARY'!$CR$460,DU122,'ANNUAL SUMMARY'!$V$9,DF112,'ANNUAL SUMMARY'!$BI$412)+SUMIFS('ANNUAL SUMMARY'!$CR$518,DU122,'ANNUAL SUMMARY'!$V$9,DF112,'ANNUAL SUMMARY'!$BI$470)+SUMIFS('ANNUAL SUMMARY'!$CR$576,DU122,'ANNUAL SUMMARY'!$V$9,DF112,'ANNUAL SUMMARY'!$BI$528)+SUMIFS('ANNUAL SUMMARY'!$CR$634,DU122,'ANNUAL SUMMARY'!$V$9,DF112,'ANNUAL SUMMARY'!$BI$586)+SUMIFS('ANNUAL SUMMARY'!$CR$692,DU122,'ANNUAL SUMMARY'!$V$9,DF112,'ANNUAL SUMMARY'!$BI$644)+SUMIFS('ANNUAL SUMMARY'!$EQ$54,DU122,'ANNUAL SUMMARY'!$V$9,DF112,'ANNUAL SUMMARY'!$DH$6)+SUMIFS('ANNUAL SUMMARY'!$EQ$112,DU122,'ANNUAL SUMMARY'!$V$9,DF112,'ANNUAL SUMMARY'!$DH$64)+SUMIFS('ANNUAL SUMMARY'!$EQ$170,DU122,'ANNUAL SUMMARY'!$V$9,DF112,'ANNUAL SUMMARY'!$DH$122)+SUMIFS('ANNUAL SUMMARY'!$EQ$228,DU122,'ANNUAL SUMMARY'!$V$9,DF112,'ANNUAL SUMMARY'!$DH$180)+SUMIFS('ANNUAL SUMMARY'!$EQ$286,DU122,'ANNUAL SUMMARY'!$V$9,DF112,'ANNUAL SUMMARY'!$DH$238)+SUMIFS('ANNUAL SUMMARY'!$EQ$344,DU122,'ANNUAL SUMMARY'!$V$9,DF112,'ANNUAL SUMMARY'!$DH$296)+SUMIFS('ANNUAL SUMMARY'!$EQ$402,DU122,'ANNUAL SUMMARY'!$V$9,DF112,'ANNUAL SUMMARY'!$DH$354)+SUMIFS('ANNUAL SUMMARY'!$EQ$460,DU122,'ANNUAL SUMMARY'!$V$9,DF112,'ANNUAL SUMMARY'!$DH$412)+SUMIFS('ANNUAL SUMMARY'!$EQ$518,DU122,'ANNUAL SUMMARY'!$V$9,DF112,'ANNUAL SUMMARY'!$DH$470)+SUMIFS('ANNUAL SUMMARY'!$EQ$576,DU122,'ANNUAL SUMMARY'!$V$9,DF112,'ANNUAL SUMMARY'!$DH$528)+SUMIFS('ANNUAL SUMMARY'!$EQ$634,DU122,'ANNUAL SUMMARY'!$V$9,DF112,'ANNUAL SUMMARY'!$DH$586)+SUMIFS('ANNUAL SUMMARY'!$EQ$692,DU122,'ANNUAL SUMMARY'!$V$9,DF112,'ANNUAL SUMMARY'!$DH$644)+SUMIFS('ANNUAL SUMMARY'!$GN$54,DU122,'ANNUAL SUMMARY'!$V$9,DF112,'ANNUAL SUMMARY'!$FE$6)+SUMIFS('ANNUAL SUMMARY'!$GN$112,DU122,'ANNUAL SUMMARY'!$V$9,DF112,'ANNUAL SUMMARY'!$FE$64)+SUMIFS('ANNUAL SUMMARY'!$GN$170,DU122,'ANNUAL SUMMARY'!$V$9,DF112,'ANNUAL SUMMARY'!$FE$122)+SUMIFS('ANNUAL SUMMARY'!$GN$228,DU122,'ANNUAL SUMMARY'!$V$9,DF112,'ANNUAL SUMMARY'!$FE$180)+SUMIFS('ANNUAL SUMMARY'!$GN$286,DU122,'ANNUAL SUMMARY'!$V$9,DF112,'ANNUAL SUMMARY'!$FE$238)+SUMIFS('ANNUAL SUMMARY'!$GN$344,DU122,'ANNUAL SUMMARY'!$V$9,DF112,'ANNUAL SUMMARY'!$FE$296)+SUMIFS('ANNUAL SUMMARY'!$GN$402,DU122,'ANNUAL SUMMARY'!$V$9,DF112,'ANNUAL SUMMARY'!$FE$354)+SUMIFS('ANNUAL SUMMARY'!$GN$460,DU122,'ANNUAL SUMMARY'!$V$9,DF112,'ANNUAL SUMMARY'!$FE$412)+SUMIFS('ANNUAL SUMMARY'!$GN$518,DU122,'ANNUAL SUMMARY'!$V$9,DF112,'ANNUAL SUMMARY'!$FE$470)+SUMIFS('ANNUAL SUMMARY'!$GN$576,DU122,'ANNUAL SUMMARY'!$V$9,DF112,'ANNUAL SUMMARY'!$FE$528)+SUMIFS('ANNUAL SUMMARY'!$GN$634,DU122,'ANNUAL SUMMARY'!$V$9,DF112,'ANNUAL SUMMARY'!$FE$586)+SUMIFS('ANNUAL SUMMARY'!$GN$692,DU122,'ANNUAL SUMMARY'!$V$9,DF112,'ANNUAL SUMMARY'!$FE$644)</f>
        <v>0</v>
      </c>
      <c r="EP122" s="728"/>
      <c r="EQ122" s="1260"/>
      <c r="ER122" s="1263"/>
      <c r="ES122" s="154"/>
      <c r="ET122" s="12"/>
      <c r="EU122" s="12"/>
      <c r="EV122" s="12"/>
      <c r="EW122" s="12"/>
      <c r="EX122" s="12"/>
      <c r="EY122" s="12"/>
      <c r="EZ122" s="12"/>
      <c r="FA122" s="12"/>
      <c r="FB122" s="12"/>
      <c r="FC122" s="12"/>
      <c r="FD122" s="12"/>
      <c r="FE122" s="15"/>
      <c r="FF122" s="729" t="str">
        <f>'ANNUAL SUMMARY'!$O$20</f>
        <v>NIGHT</v>
      </c>
      <c r="FG122" s="730"/>
      <c r="FH122" s="730"/>
      <c r="FI122" s="730"/>
      <c r="FJ122" s="745"/>
      <c r="FK122" s="749">
        <f>SUMIF('ANNUAL SUMMARY'!$FE$622,FC112,'ANNUAL SUMMARY'!$FM$636)+SUMIF('ANNUAL SUMMARY'!$DH$622,FC112,'ANNUAL SUMMARY'!$DP$636)+SUMIF('ANNUAL SUMMARY'!$BI$622,FC112,'ANNUAL SUMMARY'!$BQ$636)+SUMIF('ANNUAL SUMMARY'!$L$622,FC112,'ANNUAL SUMMARY'!$T$636)+SUMIF('ANNUAL SUMMARY'!$FE$566,FC112,'ANNUAL SUMMARY'!$FM$580)+SUMIF('ANNUAL SUMMARY'!$DH$566,FC112,'ANNUAL SUMMARY'!$DP$580)+SUMIF('ANNUAL SUMMARY'!$BI$566,FC112,'ANNUAL SUMMARY'!$BQ$580)+SUMIF('ANNUAL SUMMARY'!$L$566,FC112,'ANNUAL SUMMARY'!$T$580)+SUMIF('ANNUAL SUMMARY'!$FE$510,FC112,'ANNUAL SUMMARY'!$FM$524)+SUMIF('ANNUAL SUMMARY'!$DH$510,FC112,'ANNUAL SUMMARY'!$DP$524)+SUMIF('ANNUAL SUMMARY'!$BI$510,FC112,'ANNUAL SUMMARY'!$BQ$524)+SUMIF('ANNUAL SUMMARY'!$L$510,FC112,'ANNUAL SUMMARY'!$T$524)+SUMIF('ANNUAL SUMMARY'!$FE$454,FC112,'ANNUAL SUMMARY'!$FM$468)+SUMIF('ANNUAL SUMMARY'!$DH$454,FC112,'ANNUAL SUMMARY'!$DP$468)+SUMIF('ANNUAL SUMMARY'!$BI$454,FC112,'ANNUAL SUMMARY'!$BQ$468)+SUMIF('ANNUAL SUMMARY'!$L$454,FC112,'ANNUAL SUMMARY'!$T$468)+SUMIF('ANNUAL SUMMARY'!$FE$398,FC112,'ANNUAL SUMMARY'!$FM$412)+SUMIF('ANNUAL SUMMARY'!$DH$398,FC112,'ANNUAL SUMMARY'!$DP$412)+SUMIF('ANNUAL SUMMARY'!$BI$398,FC112,'ANNUAL SUMMARY'!$BQ$412)+SUMIF('ANNUAL SUMMARY'!$L$398,FC112,'ANNUAL SUMMARY'!$T$412)+SUMIF('ANNUAL SUMMARY'!$FE$342,FC112,'ANNUAL SUMMARY'!$FM$356)+SUMIF('ANNUAL SUMMARY'!$DH$342,FC112,'ANNUAL SUMMARY'!$DP$356)+SUMIF('ANNUAL SUMMARY'!$BI$342,FC112,'ANNUAL SUMMARY'!$BQ$356)+SUMIF('ANNUAL SUMMARY'!$L$342,FC112,'ANNUAL SUMMARY'!$T$356)+SUMIF('ANNUAL SUMMARY'!$FE$286,FC112,'ANNUAL SUMMARY'!$FM$300)+SUMIF('ANNUAL SUMMARY'!$DH$286,FC112,'ANNUAL SUMMARY'!$DP$300)+SUMIF('ANNUAL SUMMARY'!$BI$286,FC112,'ANNUAL SUMMARY'!$BQ$300)+SUMIF('ANNUAL SUMMARY'!$L$286,FC112,'ANNUAL SUMMARY'!$T$300)+SUMIF('ANNUAL SUMMARY'!$FE$230,FC112,'ANNUAL SUMMARY'!$FM$244)+SUMIF('ANNUAL SUMMARY'!$DH$230,FC112,'ANNUAL SUMMARY'!$DP$244)+SUMIF('ANNUAL SUMMARY'!$BI$230,FC112,'ANNUAL SUMMARY'!$BQ$244)+SUMIF('ANNUAL SUMMARY'!$L$230,FC112,'ANNUAL SUMMARY'!$T$244)+SUMIF('ANNUAL SUMMARY'!$FE$174,FC112,'ANNUAL SUMMARY'!$FM$188)+SUMIF('ANNUAL SUMMARY'!$DH$174,FC112,'ANNUAL SUMMARY'!$DP$188)+SUMIF('ANNUAL SUMMARY'!$BI$174,FC112,'ANNUAL SUMMARY'!$BQ$188)+SUMIF('ANNUAL SUMMARY'!$L$174,FC112,'ANNUAL SUMMARY'!$T$188)+SUMIF('ANNUAL SUMMARY'!$FE$118,FC112,'ANNUAL SUMMARY'!$FM$132)+SUMIF('ANNUAL SUMMARY'!$DH$118,FC112,'ANNUAL SUMMARY'!$DP$132)+SUMIF('ANNUAL SUMMARY'!$BI$118,FC112,'ANNUAL SUMMARY'!$BQ$132)+SUMIF('ANNUAL SUMMARY'!$L$118,FC112,'ANNUAL SUMMARY'!$T$132)+SUMIF('ANNUAL SUMMARY'!$FE$62,FC112,'ANNUAL SUMMARY'!$FM$76)+SUMIF('ANNUAL SUMMARY'!$DH$62,FC112,'ANNUAL SUMMARY'!$DP$76)+SUMIF('ANNUAL SUMMARY'!$BI$62,FC112,'ANNUAL SUMMARY'!$BQ$76)+SUMIF('ANNUAL SUMMARY'!$L$62,FC112,'ANNUAL SUMMARY'!$T$76)+SUMIF('ANNUAL SUMMARY'!$FE$6,FC112,'ANNUAL SUMMARY'!$FM$20)+SUMIF('ANNUAL SUMMARY'!$DH$6,FC112,'ANNUAL SUMMARY'!$DP$20)+SUMIF('ANNUAL SUMMARY'!$BI$6,FC112,'ANNUAL SUMMARY'!$BQ$20)+SUMIF('ANNUAL SUMMARY'!$L$6,FC112,'ANNUAL SUMMARY'!$T$20)+SUMIF('PREVIOUS LOGS'!$K$6,FC112,'PREVIOUS LOGS'!$S$17)+SUMIF('PREVIOUS LOGS'!$K$59,$K$6,'PREVIOUS LOGS'!$S$70)+SUMIF('PREVIOUS LOGS'!$K$112,FC112,'PREVIOUS LOGS'!$S$123)+SUMIF('PREVIOUS LOGS'!$K$165,FC112,'PREVIOUS LOGS'!$S$176)+SUMIF('PREVIOUS LOGS'!$K$218,FC112,'PREVIOUS LOGS'!$S$229)+SUMIF('PREVIOUS LOGS'!$K$271,FC112,'PREVIOUS LOGS'!$S$282)+SUMIF('PREVIOUS LOGS'!$K$324,FC112,'PREVIOUS LOGS'!$S$335)+SUMIF('PREVIOUS LOGS'!$BH$6,FC112,'PREVIOUS LOGS'!$BP$17)+SUMIF('PREVIOUS LOGS'!$BH$59,$K$6,'PREVIOUS LOGS'!$BP$70)+SUMIF('PREVIOUS LOGS'!$BH$112,FC112,'PREVIOUS LOGS'!$BP$123)+SUMIF('PREVIOUS LOGS'!$BH$165,FC112,'PREVIOUS LOGS'!$BP$176)+SUMIF('PREVIOUS LOGS'!$BH$218,FC112,'PREVIOUS LOGS'!$BP$229)+SUMIF('PREVIOUS LOGS'!$BH$271,FC112,'PREVIOUS LOGS'!$BP$282)+SUMIF('PREVIOUS LOGS'!$BH$324,FC112,'PREVIOUS LOGS'!$BP$335)+SUMIF('PREVIOUS LOGS'!$DF$6,FC112,'PREVIOUS LOGS'!$DN$17)+SUMIF('PREVIOUS LOGS'!$DF$59,$K$6,'PREVIOUS LOGS'!$DN$70)+SUMIF('PREVIOUS LOGS'!$DF$112,FC112,'PREVIOUS LOGS'!$DN$123)+SUMIF('PREVIOUS LOGS'!$DF$165,FC112,'PREVIOUS LOGS'!$DN$176)+SUMIF('PREVIOUS LOGS'!$DF$218,FC112,'PREVIOUS LOGS'!$DN$229)+SUMIF('PREVIOUS LOGS'!$DF$271,FC112,'PREVIOUS LOGS'!$DN$282)+SUMIF('PREVIOUS LOGS'!$DF$324,FC112,'PREVIOUS LOGS'!$DN$335)+SUMIF('PREVIOUS LOGS'!$FC$6,FC112,'PREVIOUS LOGS'!$FK$17)+SUMIF('PREVIOUS LOGS'!$FC$59,$K$6,'PREVIOUS LOGS'!$FK$70)+SUMIF('PREVIOUS LOGS'!$FC$112,FC112,'PREVIOUS LOGS'!$FK$123)+SUMIF('PREVIOUS LOGS'!$FC$165,FC112,'PREVIOUS LOGS'!$FK$176)+SUMIF('PREVIOUS LOGS'!$FC$218,FC112,'PREVIOUS LOGS'!$FK$229)+SUMIF('PREVIOUS LOGS'!$FC$271,FC112,'PREVIOUS LOGS'!$FK$282)+SUMIF('PREVIOUS LOGS'!$FC$324,FC112,'PREVIOUS LOGS'!$FK$335)</f>
        <v>0</v>
      </c>
      <c r="FL122" s="750"/>
      <c r="FM122" s="750"/>
      <c r="FN122" s="750"/>
      <c r="FO122" s="750"/>
      <c r="FP122" s="751"/>
      <c r="FQ122" s="15"/>
      <c r="FR122" s="812">
        <f>IF(FR118=0," ",FR118+2)</f>
        <v>2024</v>
      </c>
      <c r="FS122" s="813"/>
      <c r="FT122" s="813"/>
      <c r="FU122" s="813"/>
      <c r="FV122" s="813"/>
      <c r="FW122" s="1118">
        <f>SUMIFS('ANNUAL SUMMARY'!$AF$54,FR122,'ANNUAL SUMMARY'!$V$9,FC112,'ANNUAL SUMMARY'!$L$6)+SUMIFS('ANNUAL SUMMARY'!$AF$112,FR122,'ANNUAL SUMMARY'!$V$9,FC112,'ANNUAL SUMMARY'!$L$64)+SUMIFS('ANNUAL SUMMARY'!$AF$170,FR122,'ANNUAL SUMMARY'!$V$9,FC112,'ANNUAL SUMMARY'!$L$122)+SUMIFS('ANNUAL SUMMARY'!$AF$228,FR122,'ANNUAL SUMMARY'!$V$9,FC112,'ANNUAL SUMMARY'!$L$180)+SUMIFS('ANNUAL SUMMARY'!$AF$286,FR122,'ANNUAL SUMMARY'!$V$9,FC112,'ANNUAL SUMMARY'!$L$238)+SUMIFS('ANNUAL SUMMARY'!$AF$344,FR122,'ANNUAL SUMMARY'!$V$9,FC112,'ANNUAL SUMMARY'!$L$296)+SUMIFS('ANNUAL SUMMARY'!$AF$402,FR122,'ANNUAL SUMMARY'!$V$9,FC112,'ANNUAL SUMMARY'!$L$354)+SUMIFS('ANNUAL SUMMARY'!$AF$460,FR122,'ANNUAL SUMMARY'!$V$9,FC112,'ANNUAL SUMMARY'!$L$412)+SUMIFS('ANNUAL SUMMARY'!$AF$518,FR122,'ANNUAL SUMMARY'!$V$9,FC112,'ANNUAL SUMMARY'!$L$470)+SUMIFS('ANNUAL SUMMARY'!$AF$576,FR122,'ANNUAL SUMMARY'!$V$9,FC112,'ANNUAL SUMMARY'!$L$528)+SUMIFS('ANNUAL SUMMARY'!$AF$634,FR122,'ANNUAL SUMMARY'!$V$9,FC112,'ANNUAL SUMMARY'!$L$586)+SUMIFS('ANNUAL SUMMARY'!$AF$692,FR122,'ANNUAL SUMMARY'!$V$9,FC112,'ANNUAL SUMMARY'!$L$644)+SUMIFS('ANNUAL SUMMARY'!$CC$54,FR122,'ANNUAL SUMMARY'!$V$9,FC112,'ANNUAL SUMMARY'!$BI$6)+SUMIFS('ANNUAL SUMMARY'!$CC$112,FR122,'ANNUAL SUMMARY'!$V$9,FC112,'ANNUAL SUMMARY'!$BI$64)+SUMIFS('ANNUAL SUMMARY'!$CC$170,FR122,'ANNUAL SUMMARY'!$V$9,FC112,'ANNUAL SUMMARY'!$BI$122)+SUMIFS('ANNUAL SUMMARY'!$CC$228,FR122,'ANNUAL SUMMARY'!$V$9,FC112,'ANNUAL SUMMARY'!$BI$180)+SUMIFS('ANNUAL SUMMARY'!$CC$286,FR122,'ANNUAL SUMMARY'!$V$9,FC112,'ANNUAL SUMMARY'!$BI$238)+SUMIFS('ANNUAL SUMMARY'!$CC$344,FR122,'ANNUAL SUMMARY'!$V$9,FC112,'ANNUAL SUMMARY'!$BI$296)+SUMIFS('ANNUAL SUMMARY'!$CC$402,FR122,'ANNUAL SUMMARY'!$V$9,FC112,'ANNUAL SUMMARY'!$BI$354)+SUMIFS('ANNUAL SUMMARY'!$CC$460,FR122,'ANNUAL SUMMARY'!$V$9,FC112,'ANNUAL SUMMARY'!$BI$412)+SUMIFS('ANNUAL SUMMARY'!$CC$518,FR122,'ANNUAL SUMMARY'!$V$9,FC112,'ANNUAL SUMMARY'!$BI$470)+SUMIFS('ANNUAL SUMMARY'!$CC$576,FR122,'ANNUAL SUMMARY'!$V$9,FC112,'ANNUAL SUMMARY'!$BI$528)+SUMIFS('ANNUAL SUMMARY'!$CC$634,FR122,'ANNUAL SUMMARY'!$V$9,FC112,'ANNUAL SUMMARY'!$BI$586)+SUMIFS('ANNUAL SUMMARY'!$CC$692,FR122,'ANNUAL SUMMARY'!$V$9,FC112,'ANNUAL SUMMARY'!$BI$644)+SUMIFS('ANNUAL SUMMARY'!$EB$54,FR122,'ANNUAL SUMMARY'!$V$9,FC112,'ANNUAL SUMMARY'!$DH$6)+SUMIFS('ANNUAL SUMMARY'!$EB$112,FR122,'ANNUAL SUMMARY'!$V$9,FC112,'ANNUAL SUMMARY'!$DH$64)+SUMIFS('ANNUAL SUMMARY'!$EB$170,FR122,'ANNUAL SUMMARY'!$V$9,FC112,'ANNUAL SUMMARY'!$DH$122)+SUMIFS('ANNUAL SUMMARY'!$EB$228,FR122,'ANNUAL SUMMARY'!$V$9,FC112,'ANNUAL SUMMARY'!$DH$180)+SUMIFS('ANNUAL SUMMARY'!$EB$286,FR122,'ANNUAL SUMMARY'!$V$9,FC112,'ANNUAL SUMMARY'!$DH$238)+SUMIFS('ANNUAL SUMMARY'!$EB$344,FR122,'ANNUAL SUMMARY'!$V$9,FC112,'ANNUAL SUMMARY'!$DH$296)+SUMIFS('ANNUAL SUMMARY'!$EB$402,FR122,'ANNUAL SUMMARY'!$V$9,FC112,'ANNUAL SUMMARY'!$DH$354)+SUMIFS('ANNUAL SUMMARY'!$EB$460,FR122,'ANNUAL SUMMARY'!$V$9,FC112,'ANNUAL SUMMARY'!$DH$412)+SUMIFS('ANNUAL SUMMARY'!$EB$518,FR122,'ANNUAL SUMMARY'!$V$9,FC112,'ANNUAL SUMMARY'!$DH$470)+SUMIFS('ANNUAL SUMMARY'!$EB$576,FR122,'ANNUAL SUMMARY'!$V$9,FC112,'ANNUAL SUMMARY'!$DH$528)+SUMIFS('ANNUAL SUMMARY'!$EB$634,FR122,'ANNUAL SUMMARY'!$V$9,FC112,'ANNUAL SUMMARY'!$DH$586)+SUMIFS('ANNUAL SUMMARY'!$EB$692,FR122,'ANNUAL SUMMARY'!$V$9,FC112,'ANNUAL SUMMARY'!$DH$644)+SUMIFS('ANNUAL SUMMARY'!$FY$54,FR122,'ANNUAL SUMMARY'!$V$9,FC112,'ANNUAL SUMMARY'!$FE$6)+SUMIFS('ANNUAL SUMMARY'!$FY$112,FR122,'ANNUAL SUMMARY'!$V$9,FC112,'ANNUAL SUMMARY'!$FE$64)+SUMIFS('ANNUAL SUMMARY'!$FY$170,FR122,'ANNUAL SUMMARY'!$V$9,FC112,'ANNUAL SUMMARY'!$FE$122)+SUMIFS('ANNUAL SUMMARY'!$FY$228,FR122,'ANNUAL SUMMARY'!$V$9,FC112,'ANNUAL SUMMARY'!$FE$180)+SUMIFS('ANNUAL SUMMARY'!$FY$286,FR122,'ANNUAL SUMMARY'!$V$9,FC112,'ANNUAL SUMMARY'!$FE$238)+SUMIFS('ANNUAL SUMMARY'!$FY$344,FR122,'ANNUAL SUMMARY'!$V$9,FC112,'ANNUAL SUMMARY'!$FE$296)+SUMIFS('ANNUAL SUMMARY'!$FY$402,FR122,'ANNUAL SUMMARY'!$V$9,FC112,'ANNUAL SUMMARY'!$FE$354)+SUMIFS('ANNUAL SUMMARY'!$FY$460,FR122,'ANNUAL SUMMARY'!$V$9,FC112,'ANNUAL SUMMARY'!$FE$412)+SUMIFS('ANNUAL SUMMARY'!$FY$518,FR122,'ANNUAL SUMMARY'!$V$9,FC112,'ANNUAL SUMMARY'!$FE$470)+SUMIFS('ANNUAL SUMMARY'!$FY$576,FR122,'ANNUAL SUMMARY'!$V$9,FC112,'ANNUAL SUMMARY'!$FE$528)+SUMIFS('ANNUAL SUMMARY'!$FY$634,FR122,'ANNUAL SUMMARY'!$V$9,FC112,'ANNUAL SUMMARY'!$FE$586)+SUMIFS('ANNUAL SUMMARY'!$FY$692,FR122,'ANNUAL SUMMARY'!$V$9,FC112,'ANNUAL SUMMARY'!$FE$644)</f>
        <v>0</v>
      </c>
      <c r="FX122" s="727"/>
      <c r="FY122" s="727"/>
      <c r="FZ122" s="727"/>
      <c r="GA122" s="727">
        <f>SUMIFS('ANNUAL SUMMARY'!$AJ$54,FR122,'ANNUAL SUMMARY'!$V$9,FC112,'ANNUAL SUMMARY'!$L$6)+SUMIFS('ANNUAL SUMMARY'!$AJ$112,FR122,'ANNUAL SUMMARY'!$V$9,FC112,'ANNUAL SUMMARY'!$L$64)+SUMIFS('ANNUAL SUMMARY'!$AJ$170,FR122,'ANNUAL SUMMARY'!$V$9,FC112,'ANNUAL SUMMARY'!$L$122)+SUMIFS('ANNUAL SUMMARY'!$AJ$228,FR122,'ANNUAL SUMMARY'!$V$9,FC112,'ANNUAL SUMMARY'!$L$180)+SUMIFS('ANNUAL SUMMARY'!$AJ$286,FR122,'ANNUAL SUMMARY'!$V$9,FC112,'ANNUAL SUMMARY'!$L$238)+SUMIFS('ANNUAL SUMMARY'!$AJ$344,FR122,'ANNUAL SUMMARY'!$V$9,FC112,'ANNUAL SUMMARY'!$L$296)+SUMIFS('ANNUAL SUMMARY'!$AJ$402,FR122,'ANNUAL SUMMARY'!$V$9,FC112,'ANNUAL SUMMARY'!$L$354)+SUMIFS('ANNUAL SUMMARY'!$AJ$460,FR122,'ANNUAL SUMMARY'!$V$9,FC112,'ANNUAL SUMMARY'!$L$412)+SUMIFS('ANNUAL SUMMARY'!$AJ$518,FR122,'ANNUAL SUMMARY'!$V$9,FC112,'ANNUAL SUMMARY'!$L$470)+SUMIFS('ANNUAL SUMMARY'!$AJ$576,FR122,'ANNUAL SUMMARY'!$V$9,FC112,'ANNUAL SUMMARY'!$L$528)+SUMIFS('ANNUAL SUMMARY'!$AJ$634,FR122,'ANNUAL SUMMARY'!$V$9,FC112,'ANNUAL SUMMARY'!$L$586)+SUMIFS('ANNUAL SUMMARY'!$AJ$692,FR122,'ANNUAL SUMMARY'!$V$9,FC112,'ANNUAL SUMMARY'!$L$644)+SUMIFS('ANNUAL SUMMARY'!$CG$54,FR122,'ANNUAL SUMMARY'!$V$9,FC112,'ANNUAL SUMMARY'!$BI$6)+SUMIFS('ANNUAL SUMMARY'!$CG$112,FR122,'ANNUAL SUMMARY'!$V$9,FC112,'ANNUAL SUMMARY'!$BI$64)+SUMIFS('ANNUAL SUMMARY'!$CG$170,FR122,'ANNUAL SUMMARY'!$V$9,FC112,'ANNUAL SUMMARY'!$BI$122)+SUMIFS('ANNUAL SUMMARY'!$CG$228,FR122,'ANNUAL SUMMARY'!$V$9,FC112,'ANNUAL SUMMARY'!$BI$180)+SUMIFS('ANNUAL SUMMARY'!$CG$286,FR122,'ANNUAL SUMMARY'!$V$9,FC112,'ANNUAL SUMMARY'!$BI$238)+SUMIFS('ANNUAL SUMMARY'!$CG$344,FR122,'ANNUAL SUMMARY'!$V$9,FC112,'ANNUAL SUMMARY'!$BI$296)+SUMIFS('ANNUAL SUMMARY'!$CG$402,FR122,'ANNUAL SUMMARY'!$V$9,FC112,'ANNUAL SUMMARY'!$BI$354)+SUMIFS('ANNUAL SUMMARY'!$CG$460,FR122,'ANNUAL SUMMARY'!$V$9,FC112,'ANNUAL SUMMARY'!$BI$412)+SUMIFS('ANNUAL SUMMARY'!$CG$518,FR122,'ANNUAL SUMMARY'!$V$9,FC112,'ANNUAL SUMMARY'!$BI$470)+SUMIFS('ANNUAL SUMMARY'!$CG$576,FR122,'ANNUAL SUMMARY'!$V$9,FC112,'ANNUAL SUMMARY'!$BI$528)+SUMIFS('ANNUAL SUMMARY'!$CG$634,FR122,'ANNUAL SUMMARY'!$V$9,FC112,'ANNUAL SUMMARY'!$BI$586)+SUMIFS('ANNUAL SUMMARY'!$CG$692,FR122,'ANNUAL SUMMARY'!$V$9,FC112,'ANNUAL SUMMARY'!$BI$644)+SUMIFS('ANNUAL SUMMARY'!$EF$54,FR122,'ANNUAL SUMMARY'!$V$9,FC112,'ANNUAL SUMMARY'!$DH$6)+SUMIFS('ANNUAL SUMMARY'!$EF$112,FR122,'ANNUAL SUMMARY'!$V$9,FC112,'ANNUAL SUMMARY'!$DH$64)+SUMIFS('ANNUAL SUMMARY'!$EF$170,FR122,'ANNUAL SUMMARY'!$V$9,FC112,'ANNUAL SUMMARY'!$DH$122)+SUMIFS('ANNUAL SUMMARY'!$EF$228,FR122,'ANNUAL SUMMARY'!$V$9,FC112,'ANNUAL SUMMARY'!$DH$180)+SUMIFS('ANNUAL SUMMARY'!$EF$286,FR122,'ANNUAL SUMMARY'!$V$9,FC112,'ANNUAL SUMMARY'!$DH$238)+SUMIFS('ANNUAL SUMMARY'!$EF$344,FR122,'ANNUAL SUMMARY'!$V$9,FC112,'ANNUAL SUMMARY'!$DH$296)+SUMIFS('ANNUAL SUMMARY'!$EF$402,FR122,'ANNUAL SUMMARY'!$V$9,FC112,'ANNUAL SUMMARY'!$DH$354)+SUMIFS('ANNUAL SUMMARY'!$EF$460,FR122,'ANNUAL SUMMARY'!$V$9,FC112,'ANNUAL SUMMARY'!$DH$412)+SUMIFS('ANNUAL SUMMARY'!$EF$518,FR122,'ANNUAL SUMMARY'!$V$9,FC112,'ANNUAL SUMMARY'!$DH$470)+SUMIFS('ANNUAL SUMMARY'!$EF$576,FR122,'ANNUAL SUMMARY'!$V$9,FC112,'ANNUAL SUMMARY'!$DH$528)+SUMIFS('ANNUAL SUMMARY'!$EF$634,FR122,'ANNUAL SUMMARY'!$V$9,FC112,'ANNUAL SUMMARY'!$DH$586)+SUMIFS('ANNUAL SUMMARY'!$EF$692,FR122,'ANNUAL SUMMARY'!$V$9,FC112,'ANNUAL SUMMARY'!$DH$644)+SUMIFS('ANNUAL SUMMARY'!$GC$54,FR122,'ANNUAL SUMMARY'!$V$9,FC112,'ANNUAL SUMMARY'!$FE$6)+SUMIFS('ANNUAL SUMMARY'!$GC$112,FR122,'ANNUAL SUMMARY'!$V$9,FC112,'ANNUAL SUMMARY'!$FE$64)+SUMIFS('ANNUAL SUMMARY'!$GC$170,FR122,'ANNUAL SUMMARY'!$V$9,FC112,'ANNUAL SUMMARY'!$FE$122)+SUMIFS('ANNUAL SUMMARY'!$GC$228,FR122,'ANNUAL SUMMARY'!$V$9,FC112,'ANNUAL SUMMARY'!$FE$180)+SUMIFS('ANNUAL SUMMARY'!$GC$286,FR122,'ANNUAL SUMMARY'!$V$9,FC112,'ANNUAL SUMMARY'!$FE$238)+SUMIFS('ANNUAL SUMMARY'!$GC$344,FR122,'ANNUAL SUMMARY'!$V$9,FC112,'ANNUAL SUMMARY'!$FE$296)+SUMIFS('ANNUAL SUMMARY'!$GC$402,FR122,'ANNUAL SUMMARY'!$V$9,FC112,'ANNUAL SUMMARY'!$FE$354)+SUMIFS('ANNUAL SUMMARY'!$GC$460,FR122,'ANNUAL SUMMARY'!$V$9,FC112,'ANNUAL SUMMARY'!$FE$412)+SUMIFS('ANNUAL SUMMARY'!$GC$518,FR122,'ANNUAL SUMMARY'!$V$9,FC112,'ANNUAL SUMMARY'!$FE$470)+SUMIFS('ANNUAL SUMMARY'!$GC$576,FR122,'ANNUAL SUMMARY'!$V$9,FC112,'ANNUAL SUMMARY'!$FE$528)+SUMIFS('ANNUAL SUMMARY'!$GC$634,FR122,'ANNUAL SUMMARY'!$V$9,FC112,'ANNUAL SUMMARY'!$FE$586)+SUMIFS('ANNUAL SUMMARY'!$GC$692,FR122,'ANNUAL SUMMARY'!$V$9,FC112,'ANNUAL SUMMARY'!$FE$644)</f>
        <v>0</v>
      </c>
      <c r="GB122" s="727"/>
      <c r="GC122" s="727"/>
      <c r="GD122" s="727"/>
      <c r="GE122" s="727">
        <f>SUMIFS('ANNUAL SUMMARY'!$AN$54,FR122,'ANNUAL SUMMARY'!$V$9,FC112,'ANNUAL SUMMARY'!$L$6)+SUMIFS('ANNUAL SUMMARY'!$AN$112,FR122,'ANNUAL SUMMARY'!$V$9,FC112,'ANNUAL SUMMARY'!$L$64)+SUMIFS('ANNUAL SUMMARY'!$AN$170,FR122,'ANNUAL SUMMARY'!$V$9,FC112,'ANNUAL SUMMARY'!$L$122)+SUMIFS('ANNUAL SUMMARY'!$AN$228,FR122,'ANNUAL SUMMARY'!$V$9,FC112,'ANNUAL SUMMARY'!$L$180)+SUMIFS('ANNUAL SUMMARY'!$AN$286,FR122,'ANNUAL SUMMARY'!$V$9,FC112,'ANNUAL SUMMARY'!$L$238)+SUMIFS('ANNUAL SUMMARY'!$AN$344,FR122,'ANNUAL SUMMARY'!$V$9,FC112,'ANNUAL SUMMARY'!$L$296)+SUMIFS('ANNUAL SUMMARY'!$AN$402,FR122,'ANNUAL SUMMARY'!$V$9,FC112,'ANNUAL SUMMARY'!$L$354)+SUMIFS('ANNUAL SUMMARY'!$AN$460,FR122,'ANNUAL SUMMARY'!$V$9,FC112,'ANNUAL SUMMARY'!$L$412)+SUMIFS('ANNUAL SUMMARY'!$AN$518,FR122,'ANNUAL SUMMARY'!$V$9,FC112,'ANNUAL SUMMARY'!$L$470)+SUMIFS('ANNUAL SUMMARY'!$AN$576,FR122,'ANNUAL SUMMARY'!$V$9,FC112,'ANNUAL SUMMARY'!$L$528)+SUMIFS('ANNUAL SUMMARY'!$AN$634,FR122,'ANNUAL SUMMARY'!$V$9,FC112,'ANNUAL SUMMARY'!$L$586)+SUMIFS('ANNUAL SUMMARY'!$AN$692,FR122,'ANNUAL SUMMARY'!$V$9,FC112,'ANNUAL SUMMARY'!$L$644)+SUMIFS('ANNUAL SUMMARY'!$CK$54,FR122,'ANNUAL SUMMARY'!$V$9,FC112,'ANNUAL SUMMARY'!$BI$6)+SUMIFS('ANNUAL SUMMARY'!$CK$112,FR122,'ANNUAL SUMMARY'!$V$9,FC112,'ANNUAL SUMMARY'!$BI$64)+SUMIFS('ANNUAL SUMMARY'!$CK$170,FR122,'ANNUAL SUMMARY'!$V$9,FC112,'ANNUAL SUMMARY'!$BI$122)+SUMIFS('ANNUAL SUMMARY'!$CK$228,FR122,'ANNUAL SUMMARY'!$V$9,FC112,'ANNUAL SUMMARY'!$BI$180)+SUMIFS('ANNUAL SUMMARY'!$CK$286,FR122,'ANNUAL SUMMARY'!$V$9,FC112,'ANNUAL SUMMARY'!$BI$238)+SUMIFS('ANNUAL SUMMARY'!$CK$344,FR122,'ANNUAL SUMMARY'!$V$9,FC112,'ANNUAL SUMMARY'!$BI$296)+SUMIFS('ANNUAL SUMMARY'!$CK$402,FR122,'ANNUAL SUMMARY'!$V$9,FC112,'ANNUAL SUMMARY'!$BI$354)+SUMIFS('ANNUAL SUMMARY'!$CK$460,FR122,'ANNUAL SUMMARY'!$V$9,FC112,'ANNUAL SUMMARY'!$BI$412)+SUMIFS('ANNUAL SUMMARY'!$CK$518,FR122,'ANNUAL SUMMARY'!$V$9,FC112,'ANNUAL SUMMARY'!$BI$470)+SUMIFS('ANNUAL SUMMARY'!$CK$576,FR122,'ANNUAL SUMMARY'!$V$9,FC112,'ANNUAL SUMMARY'!$BI$528)+SUMIFS('ANNUAL SUMMARY'!$CK$634,FR122,'ANNUAL SUMMARY'!$V$9,FC112,'ANNUAL SUMMARY'!$BI$586)+SUMIFS('ANNUAL SUMMARY'!$CK$692,FR122,'ANNUAL SUMMARY'!$V$9,FC112,'ANNUAL SUMMARY'!$BI$644)+SUMIFS('ANNUAL SUMMARY'!$EJ$54,FR122,'ANNUAL SUMMARY'!$V$9,FC112,'ANNUAL SUMMARY'!$DH$6)+SUMIFS('ANNUAL SUMMARY'!$EJ$112,FR122,'ANNUAL SUMMARY'!$V$9,FC112,'ANNUAL SUMMARY'!$DH$64)+SUMIFS('ANNUAL SUMMARY'!$EJ$170,FR122,'ANNUAL SUMMARY'!$V$9,FC112,'ANNUAL SUMMARY'!$DH$122)+SUMIFS('ANNUAL SUMMARY'!$EJ$228,FR122,'ANNUAL SUMMARY'!$V$9,FC112,'ANNUAL SUMMARY'!$DH$180)+SUMIFS('ANNUAL SUMMARY'!$EJ$286,FR122,'ANNUAL SUMMARY'!$V$9,FC112,'ANNUAL SUMMARY'!$DH$238)+SUMIFS('ANNUAL SUMMARY'!$EJ$344,FR122,'ANNUAL SUMMARY'!$V$9,FC112,'ANNUAL SUMMARY'!$DH$296)+SUMIFS('ANNUAL SUMMARY'!$EJ$402,FR122,'ANNUAL SUMMARY'!$V$9,FC112,'ANNUAL SUMMARY'!$DH$354)+SUMIFS('ANNUAL SUMMARY'!$EJ$460,FR122,'ANNUAL SUMMARY'!$V$9,FC112,'ANNUAL SUMMARY'!$DH$412)+SUMIFS('ANNUAL SUMMARY'!$EJ$518,FR122,'ANNUAL SUMMARY'!$V$9,FC112,'ANNUAL SUMMARY'!$DH$470)+SUMIFS('ANNUAL SUMMARY'!$EJ$576,FR122,'ANNUAL SUMMARY'!$V$9,FC112,'ANNUAL SUMMARY'!$DH$528)+SUMIFS('ANNUAL SUMMARY'!$EJ$634,FR122,'ANNUAL SUMMARY'!$V$9,FC112,'ANNUAL SUMMARY'!$DH$586)+SUMIFS('ANNUAL SUMMARY'!$EJ$692,FR122,'ANNUAL SUMMARY'!$V$9,FC112,'ANNUAL SUMMARY'!$DH$644)+SUMIFS('ANNUAL SUMMARY'!$GG$54,FR122,'ANNUAL SUMMARY'!$V$9,FC112,'ANNUAL SUMMARY'!$FE$6)+SUMIFS('ANNUAL SUMMARY'!$GG$112,FR122,'ANNUAL SUMMARY'!$V$9,FC112,'ANNUAL SUMMARY'!$FE$64)+SUMIFS('ANNUAL SUMMARY'!$GG$170,FR122,'ANNUAL SUMMARY'!$V$9,FC112,'ANNUAL SUMMARY'!$FE$122)+SUMIFS('ANNUAL SUMMARY'!$GG$228,FR122,'ANNUAL SUMMARY'!$V$9,FC112,'ANNUAL SUMMARY'!$FE$180)+SUMIFS('ANNUAL SUMMARY'!$GG$286,FR122,'ANNUAL SUMMARY'!$V$9,FC112,'ANNUAL SUMMARY'!$FE$238)+SUMIFS('ANNUAL SUMMARY'!$GG$344,FR122,'ANNUAL SUMMARY'!$V$9,FC112,'ANNUAL SUMMARY'!$FE$296)+SUMIFS('ANNUAL SUMMARY'!$GG$402,FR122,'ANNUAL SUMMARY'!$V$9,FC112,'ANNUAL SUMMARY'!$FE$354)+SUMIFS('ANNUAL SUMMARY'!$GG$460,FR122,'ANNUAL SUMMARY'!$V$9,FC112,'ANNUAL SUMMARY'!$FE$412)+SUMIFS('ANNUAL SUMMARY'!$GG$518,FR122,'ANNUAL SUMMARY'!$V$9,FC112,'ANNUAL SUMMARY'!$FE$470)+SUMIFS('ANNUAL SUMMARY'!$GG$576,FR122,'ANNUAL SUMMARY'!$V$9,FC112,'ANNUAL SUMMARY'!$FE$528)+SUMIFS('ANNUAL SUMMARY'!$GG$634,FR122,'ANNUAL SUMMARY'!$V$9,FC112,'ANNUAL SUMMARY'!$FE$586)+SUMIFS('ANNUAL SUMMARY'!$GG$692,FR122,'ANNUAL SUMMARY'!$V$9,FC112,'ANNUAL SUMMARY'!$FE$644)</f>
        <v>0</v>
      </c>
      <c r="GF122" s="727"/>
      <c r="GG122" s="727"/>
      <c r="GH122" s="727"/>
      <c r="GI122" s="728">
        <f>SUMIFS('ANNUAL SUMMARY'!$AR$54,FR122,'ANNUAL SUMMARY'!$V$9,FC112,'ANNUAL SUMMARY'!$L$6)+SUMIFS('ANNUAL SUMMARY'!$AR$112,FR122,'ANNUAL SUMMARY'!$V$9,FC112,'ANNUAL SUMMARY'!$L$64)+SUMIFS('ANNUAL SUMMARY'!$AR$170,FR122,'ANNUAL SUMMARY'!$V$9,FC112,'ANNUAL SUMMARY'!$L$122)+SUMIFS('ANNUAL SUMMARY'!$AR$228,FR122,'ANNUAL SUMMARY'!$V$9,FC112,'ANNUAL SUMMARY'!$L$180)+SUMIFS('ANNUAL SUMMARY'!$AR$286,FR122,'ANNUAL SUMMARY'!$V$9,FC112,'ANNUAL SUMMARY'!$L$238)+SUMIFS('ANNUAL SUMMARY'!$AR$344,FR122,'ANNUAL SUMMARY'!$V$9,FC112,'ANNUAL SUMMARY'!$L$296)+SUMIFS('ANNUAL SUMMARY'!$AR$402,FR122,'ANNUAL SUMMARY'!$V$9,FC112,'ANNUAL SUMMARY'!$L$354)+SUMIFS('ANNUAL SUMMARY'!$AR$460,FR122,'ANNUAL SUMMARY'!$V$9,FC112,'ANNUAL SUMMARY'!$L$412)+SUMIFS('ANNUAL SUMMARY'!$AR$518,FR122,'ANNUAL SUMMARY'!$V$9,FC112,'ANNUAL SUMMARY'!$L$470)+SUMIFS('ANNUAL SUMMARY'!$AR$576,FR122,'ANNUAL SUMMARY'!$V$9,FC112,'ANNUAL SUMMARY'!$L$528)+SUMIFS('ANNUAL SUMMARY'!$AR$634,FR122,'ANNUAL SUMMARY'!$V$9,FC112,'ANNUAL SUMMARY'!$L$586)+SUMIFS('ANNUAL SUMMARY'!$AR$692,FR122,'ANNUAL SUMMARY'!$V$9,FC112,'ANNUAL SUMMARY'!$L$644)+SUMIFS('ANNUAL SUMMARY'!$CO$54,FR122,'ANNUAL SUMMARY'!$V$9,FC112,'ANNUAL SUMMARY'!$BI$6)+SUMIFS('ANNUAL SUMMARY'!$CO$112,FR122,'ANNUAL SUMMARY'!$V$9,FC112,'ANNUAL SUMMARY'!$BI$64)+SUMIFS('ANNUAL SUMMARY'!$CO$170,FR122,'ANNUAL SUMMARY'!$V$9,FC112,'ANNUAL SUMMARY'!$BI$122)+SUMIFS('ANNUAL SUMMARY'!$CO$228,FR122,'ANNUAL SUMMARY'!$V$9,FC112,'ANNUAL SUMMARY'!$BI$180)+SUMIFS('ANNUAL SUMMARY'!$CO$286,FR122,'ANNUAL SUMMARY'!$V$9,FC112,'ANNUAL SUMMARY'!$BI$238)+SUMIFS('ANNUAL SUMMARY'!$CO$344,FR122,'ANNUAL SUMMARY'!$V$9,FC112,'ANNUAL SUMMARY'!$BI$296)+SUMIFS('ANNUAL SUMMARY'!$CO$402,FR122,'ANNUAL SUMMARY'!$V$9,FC112,'ANNUAL SUMMARY'!$BI$354)+SUMIFS('ANNUAL SUMMARY'!$CO$460,FR122,'ANNUAL SUMMARY'!$V$9,FC112,'ANNUAL SUMMARY'!$BI$412)+SUMIFS('ANNUAL SUMMARY'!$CO$518,FR122,'ANNUAL SUMMARY'!$V$9,FC112,'ANNUAL SUMMARY'!$BI$470)+SUMIFS('ANNUAL SUMMARY'!$CO$576,FR122,'ANNUAL SUMMARY'!$V$9,FC112,'ANNUAL SUMMARY'!$BI$528)+SUMIFS('ANNUAL SUMMARY'!$CO$634,FR122,'ANNUAL SUMMARY'!$V$9,FC112,'ANNUAL SUMMARY'!$BI$586)+SUMIFS('ANNUAL SUMMARY'!$CO$692,FR122,'ANNUAL SUMMARY'!$V$9,FC112,'ANNUAL SUMMARY'!$BI$644)+SUMIFS('ANNUAL SUMMARY'!$EN$54,FR122,'ANNUAL SUMMARY'!$V$9,FC112,'ANNUAL SUMMARY'!$DH$6)+SUMIFS('ANNUAL SUMMARY'!$EN$112,FR122,'ANNUAL SUMMARY'!$V$9,FC112,'ANNUAL SUMMARY'!$DH$64)+SUMIFS('ANNUAL SUMMARY'!$EN$170,FR122,'ANNUAL SUMMARY'!$V$9,FC112,'ANNUAL SUMMARY'!$DH$122)+SUMIFS('ANNUAL SUMMARY'!$EN$228,FR122,'ANNUAL SUMMARY'!$V$9,FC112,'ANNUAL SUMMARY'!$DH$180)+SUMIFS('ANNUAL SUMMARY'!$EN$286,FR122,'ANNUAL SUMMARY'!$V$9,FC112,'ANNUAL SUMMARY'!$DH$238)+SUMIFS('ANNUAL SUMMARY'!$EN$344,FR122,'ANNUAL SUMMARY'!$V$9,FC112,'ANNUAL SUMMARY'!$DH$296)+SUMIFS('ANNUAL SUMMARY'!$EN$402,FR122,'ANNUAL SUMMARY'!$V$9,FC112,'ANNUAL SUMMARY'!$DH$354)+SUMIFS('ANNUAL SUMMARY'!$EN$460,FR122,'ANNUAL SUMMARY'!$V$9,FC112,'ANNUAL SUMMARY'!$DH$412)+SUMIFS('ANNUAL SUMMARY'!$EN$518,FR122,'ANNUAL SUMMARY'!$V$9,FC112,'ANNUAL SUMMARY'!$DH$470)+SUMIFS('ANNUAL SUMMARY'!$EN$576,FR122,'ANNUAL SUMMARY'!$V$9,FC112,'ANNUAL SUMMARY'!$DH$528)+SUMIFS('ANNUAL SUMMARY'!$EN$634,FR122,'ANNUAL SUMMARY'!$V$9,FC112,'ANNUAL SUMMARY'!$DH$586)+SUMIFS('ANNUAL SUMMARY'!$EN$692,FR122,'ANNUAL SUMMARY'!$V$9,FC112,'ANNUAL SUMMARY'!$DH$644)+SUMIFS('ANNUAL SUMMARY'!$GK$54,FR122,'ANNUAL SUMMARY'!$V$9,FC112,'ANNUAL SUMMARY'!$FE$6)+SUMIFS('ANNUAL SUMMARY'!$GK$112,FR122,'ANNUAL SUMMARY'!$V$9,FC112,'ANNUAL SUMMARY'!$FE$64)+SUMIFS('ANNUAL SUMMARY'!$GK$170,FR122,'ANNUAL SUMMARY'!$V$9,FC112,'ANNUAL SUMMARY'!$FE$122)+SUMIFS('ANNUAL SUMMARY'!$GK$228,FR122,'ANNUAL SUMMARY'!$V$9,FC112,'ANNUAL SUMMARY'!$FE$180)+SUMIFS('ANNUAL SUMMARY'!$GK$286,FR122,'ANNUAL SUMMARY'!$V$9,FC112,'ANNUAL SUMMARY'!$FE$238)+SUMIFS('ANNUAL SUMMARY'!$GK$344,FR122,'ANNUAL SUMMARY'!$V$9,FC112,'ANNUAL SUMMARY'!$FE$296)+SUMIFS('ANNUAL SUMMARY'!$GK$402,FR122,'ANNUAL SUMMARY'!$V$9,FC112,'ANNUAL SUMMARY'!$FE$354)+SUMIFS('ANNUAL SUMMARY'!$GK$460,FR122,'ANNUAL SUMMARY'!$V$9,FC112,'ANNUAL SUMMARY'!$FE$412)+SUMIFS('ANNUAL SUMMARY'!$GK$518,FR122,'ANNUAL SUMMARY'!$V$9,FC112,'ANNUAL SUMMARY'!$FE$470)+SUMIFS('ANNUAL SUMMARY'!$GK$576,FR122,'ANNUAL SUMMARY'!$V$9,FC112,'ANNUAL SUMMARY'!$FE$528)+SUMIFS('ANNUAL SUMMARY'!$GK$634,FR122,'ANNUAL SUMMARY'!$V$9,FC112,'ANNUAL SUMMARY'!$FE$586)+SUMIFS('ANNUAL SUMMARY'!$GK$692,FR122,'ANNUAL SUMMARY'!$V$9,FC112,'ANNUAL SUMMARY'!$FE$644)</f>
        <v>0</v>
      </c>
      <c r="GJ122" s="728"/>
      <c r="GK122" s="728"/>
      <c r="GL122" s="728">
        <f>SUMIFS('ANNUAL SUMMARY'!$AU$54,FR122,'ANNUAL SUMMARY'!$V$9,FC112,'ANNUAL SUMMARY'!$L$6)+SUMIFS('ANNUAL SUMMARY'!$AU$112,FR122,'ANNUAL SUMMARY'!$V$9,FC112,'ANNUAL SUMMARY'!$L$64)+SUMIFS('ANNUAL SUMMARY'!$AU$170,FR122,'ANNUAL SUMMARY'!$V$9,FC112,'ANNUAL SUMMARY'!$L$122)+SUMIFS('ANNUAL SUMMARY'!$AU$228,FR122,'ANNUAL SUMMARY'!$V$9,FC112,'ANNUAL SUMMARY'!$L$180)+SUMIFS('ANNUAL SUMMARY'!$AU$286,FR122,'ANNUAL SUMMARY'!$V$9,FC112,'ANNUAL SUMMARY'!$L$238)+SUMIFS('ANNUAL SUMMARY'!$AU$344,FR122,'ANNUAL SUMMARY'!$V$9,FC112,'ANNUAL SUMMARY'!$L$296)+SUMIFS('ANNUAL SUMMARY'!$AU$402,FR122,'ANNUAL SUMMARY'!$V$9,FC112,'ANNUAL SUMMARY'!$L$354)+SUMIFS('ANNUAL SUMMARY'!$AU$460,FR122,'ANNUAL SUMMARY'!$V$9,FC112,'ANNUAL SUMMARY'!$L$412)+SUMIFS('ANNUAL SUMMARY'!$AU$518,FR122,'ANNUAL SUMMARY'!$V$9,FC112,'ANNUAL SUMMARY'!$L$470)+SUMIFS('ANNUAL SUMMARY'!$AU$576,FR122,'ANNUAL SUMMARY'!$V$9,FC112,'ANNUAL SUMMARY'!$L$528)+SUMIFS('ANNUAL SUMMARY'!$AU$634,FR122,'ANNUAL SUMMARY'!$V$9,FC112,'ANNUAL SUMMARY'!$L$586)+SUMIFS('ANNUAL SUMMARY'!$AU$692,FR122,'ANNUAL SUMMARY'!$V$9,FC112,'ANNUAL SUMMARY'!$L$644)+SUMIFS('ANNUAL SUMMARY'!$CR$54,FR122,'ANNUAL SUMMARY'!$V$9,FC112,'ANNUAL SUMMARY'!$BI$6)+SUMIFS('ANNUAL SUMMARY'!$CR$112,FR122,'ANNUAL SUMMARY'!$V$9,FC112,'ANNUAL SUMMARY'!$BI$64)+SUMIFS('ANNUAL SUMMARY'!$CR$170,FR122,'ANNUAL SUMMARY'!$V$9,FC112,'ANNUAL SUMMARY'!$BI$122)+SUMIFS('ANNUAL SUMMARY'!$CR$228,FR122,'ANNUAL SUMMARY'!$V$9,FC112,'ANNUAL SUMMARY'!$BI$180)+SUMIFS('ANNUAL SUMMARY'!$CR$286,FR122,'ANNUAL SUMMARY'!$V$9,FC112,'ANNUAL SUMMARY'!$BI$238)+SUMIFS('ANNUAL SUMMARY'!$CR$344,FR122,'ANNUAL SUMMARY'!$V$9,FC112,'ANNUAL SUMMARY'!$BI$296)+SUMIFS('ANNUAL SUMMARY'!$CR$402,FR122,'ANNUAL SUMMARY'!$V$9,FC112,'ANNUAL SUMMARY'!$BI$354)+SUMIFS('ANNUAL SUMMARY'!$CR$460,FR122,'ANNUAL SUMMARY'!$V$9,FC112,'ANNUAL SUMMARY'!$BI$412)+SUMIFS('ANNUAL SUMMARY'!$CR$518,FR122,'ANNUAL SUMMARY'!$V$9,FC112,'ANNUAL SUMMARY'!$BI$470)+SUMIFS('ANNUAL SUMMARY'!$CR$576,FR122,'ANNUAL SUMMARY'!$V$9,FC112,'ANNUAL SUMMARY'!$BI$528)+SUMIFS('ANNUAL SUMMARY'!$CR$634,FR122,'ANNUAL SUMMARY'!$V$9,FC112,'ANNUAL SUMMARY'!$BI$586)+SUMIFS('ANNUAL SUMMARY'!$CR$692,FR122,'ANNUAL SUMMARY'!$V$9,FC112,'ANNUAL SUMMARY'!$BI$644)+SUMIFS('ANNUAL SUMMARY'!$EQ$54,FR122,'ANNUAL SUMMARY'!$V$9,FC112,'ANNUAL SUMMARY'!$DH$6)+SUMIFS('ANNUAL SUMMARY'!$EQ$112,FR122,'ANNUAL SUMMARY'!$V$9,FC112,'ANNUAL SUMMARY'!$DH$64)+SUMIFS('ANNUAL SUMMARY'!$EQ$170,FR122,'ANNUAL SUMMARY'!$V$9,FC112,'ANNUAL SUMMARY'!$DH$122)+SUMIFS('ANNUAL SUMMARY'!$EQ$228,FR122,'ANNUAL SUMMARY'!$V$9,FC112,'ANNUAL SUMMARY'!$DH$180)+SUMIFS('ANNUAL SUMMARY'!$EQ$286,FR122,'ANNUAL SUMMARY'!$V$9,FC112,'ANNUAL SUMMARY'!$DH$238)+SUMIFS('ANNUAL SUMMARY'!$EQ$344,FR122,'ANNUAL SUMMARY'!$V$9,FC112,'ANNUAL SUMMARY'!$DH$296)+SUMIFS('ANNUAL SUMMARY'!$EQ$402,FR122,'ANNUAL SUMMARY'!$V$9,FC112,'ANNUAL SUMMARY'!$DH$354)+SUMIFS('ANNUAL SUMMARY'!$EQ$460,FR122,'ANNUAL SUMMARY'!$V$9,FC112,'ANNUAL SUMMARY'!$DH$412)+SUMIFS('ANNUAL SUMMARY'!$EQ$518,FR122,'ANNUAL SUMMARY'!$V$9,FC112,'ANNUAL SUMMARY'!$DH$470)+SUMIFS('ANNUAL SUMMARY'!$EQ$576,FR122,'ANNUAL SUMMARY'!$V$9,FC112,'ANNUAL SUMMARY'!$DH$528)+SUMIFS('ANNUAL SUMMARY'!$EQ$634,FR122,'ANNUAL SUMMARY'!$V$9,FC112,'ANNUAL SUMMARY'!$DH$586)+SUMIFS('ANNUAL SUMMARY'!$EQ$692,FR122,'ANNUAL SUMMARY'!$V$9,FC112,'ANNUAL SUMMARY'!$DH$644)+SUMIFS('ANNUAL SUMMARY'!$GN$54,FR122,'ANNUAL SUMMARY'!$V$9,FC112,'ANNUAL SUMMARY'!$FE$6)+SUMIFS('ANNUAL SUMMARY'!$GN$112,FR122,'ANNUAL SUMMARY'!$V$9,FC112,'ANNUAL SUMMARY'!$FE$64)+SUMIFS('ANNUAL SUMMARY'!$GN$170,FR122,'ANNUAL SUMMARY'!$V$9,FC112,'ANNUAL SUMMARY'!$FE$122)+SUMIFS('ANNUAL SUMMARY'!$GN$228,FR122,'ANNUAL SUMMARY'!$V$9,FC112,'ANNUAL SUMMARY'!$FE$180)+SUMIFS('ANNUAL SUMMARY'!$GN$286,FR122,'ANNUAL SUMMARY'!$V$9,FC112,'ANNUAL SUMMARY'!$FE$238)+SUMIFS('ANNUAL SUMMARY'!$GN$344,FR122,'ANNUAL SUMMARY'!$V$9,FC112,'ANNUAL SUMMARY'!$FE$296)+SUMIFS('ANNUAL SUMMARY'!$GN$402,FR122,'ANNUAL SUMMARY'!$V$9,FC112,'ANNUAL SUMMARY'!$FE$354)+SUMIFS('ANNUAL SUMMARY'!$GN$460,FR122,'ANNUAL SUMMARY'!$V$9,FC112,'ANNUAL SUMMARY'!$FE$412)+SUMIFS('ANNUAL SUMMARY'!$GN$518,FR122,'ANNUAL SUMMARY'!$V$9,FC112,'ANNUAL SUMMARY'!$FE$470)+SUMIFS('ANNUAL SUMMARY'!$GN$576,FR122,'ANNUAL SUMMARY'!$V$9,FC112,'ANNUAL SUMMARY'!$FE$528)+SUMIFS('ANNUAL SUMMARY'!$GN$634,FR122,'ANNUAL SUMMARY'!$V$9,FC112,'ANNUAL SUMMARY'!$FE$586)+SUMIFS('ANNUAL SUMMARY'!$GN$692,FR122,'ANNUAL SUMMARY'!$V$9,FC112,'ANNUAL SUMMARY'!$FE$644)</f>
        <v>0</v>
      </c>
      <c r="GM122" s="728"/>
      <c r="GN122" s="728"/>
      <c r="GO122" s="1263"/>
    </row>
    <row r="123" spans="1:197" ht="11.25" customHeight="1" x14ac:dyDescent="0.25">
      <c r="A123" s="154"/>
      <c r="B123" s="729" t="str">
        <f>'ANNUAL SUMMARY'!$C$21</f>
        <v>SOLO</v>
      </c>
      <c r="C123" s="730"/>
      <c r="D123" s="730"/>
      <c r="E123" s="730"/>
      <c r="F123" s="792">
        <f>SUMIF('ANNUAL SUMMARY'!$FE$622,K112,'ANNUAL SUMMARY'!$FA$637)+SUMIF('ANNUAL SUMMARY'!$DH$622,K112,'ANNUAL SUMMARY'!$DD$637)+SUMIF('ANNUAL SUMMARY'!$BI$622,K112,'ANNUAL SUMMARY'!$BE$637)+SUMIF('ANNUAL SUMMARY'!$L$622,K112,'ANNUAL SUMMARY'!$H$637)+SUMIF('ANNUAL SUMMARY'!$FE$566,K112,'ANNUAL SUMMARY'!$FA$581)+SUMIF('ANNUAL SUMMARY'!$DH$566,K112,'ANNUAL SUMMARY'!$DD$581)+SUMIF('ANNUAL SUMMARY'!$BI$566,K112,'ANNUAL SUMMARY'!$BE$581)+SUMIF('ANNUAL SUMMARY'!$L$566,K112,'ANNUAL SUMMARY'!$H$581)+SUMIF('ANNUAL SUMMARY'!$FE$510,K112,'ANNUAL SUMMARY'!$FA$525)+SUMIF('ANNUAL SUMMARY'!$DH$510,K112,'ANNUAL SUMMARY'!$DD$525)+SUMIF('ANNUAL SUMMARY'!$BI$510,K112,'ANNUAL SUMMARY'!$BE$525)+SUMIF('ANNUAL SUMMARY'!$L$510,K112,'ANNUAL SUMMARY'!$H$525)+SUMIF('ANNUAL SUMMARY'!$FE$454,K112,'ANNUAL SUMMARY'!$FA$469)+SUMIF('ANNUAL SUMMARY'!$DH$454,K112,'ANNUAL SUMMARY'!$DD$469)+SUMIF('ANNUAL SUMMARY'!$BI$454,K112,'ANNUAL SUMMARY'!$BE$469)+SUMIF('ANNUAL SUMMARY'!$L$454,K112,'ANNUAL SUMMARY'!$H$469)+SUMIF('ANNUAL SUMMARY'!$FE$398,K112,'ANNUAL SUMMARY'!$FA$413)+SUMIF('ANNUAL SUMMARY'!$DH$398,K112,'ANNUAL SUMMARY'!$DD$413)+SUMIF('ANNUAL SUMMARY'!$BI$398,K112,'ANNUAL SUMMARY'!$BE$413)+SUMIF('ANNUAL SUMMARY'!$L$398,K112,'ANNUAL SUMMARY'!$H$413)+SUMIF('ANNUAL SUMMARY'!$FE$342,K112,'ANNUAL SUMMARY'!$FA$357)+SUMIF('ANNUAL SUMMARY'!$DH$342,K112,'ANNUAL SUMMARY'!$DD$357)+SUMIF('ANNUAL SUMMARY'!$BI$342,K112,'ANNUAL SUMMARY'!$BE$357)+SUMIF('ANNUAL SUMMARY'!$L$342,K112,'ANNUAL SUMMARY'!$H$357)+SUMIF('ANNUAL SUMMARY'!$FE$286,K112,'ANNUAL SUMMARY'!$FA$301)+SUMIF('ANNUAL SUMMARY'!$DH$286,K112,'ANNUAL SUMMARY'!$DD$301)+SUMIF('ANNUAL SUMMARY'!$BI$286,K112,'ANNUAL SUMMARY'!$BE$301)+SUMIF('ANNUAL SUMMARY'!$L$286,K112,'ANNUAL SUMMARY'!$H$301)+SUMIF('ANNUAL SUMMARY'!$FE$230,K112,'ANNUAL SUMMARY'!$FA$245)+SUMIF('ANNUAL SUMMARY'!$DH$230,K112,'ANNUAL SUMMARY'!$DD$245)+SUMIF('ANNUAL SUMMARY'!$BI$230,K112,'ANNUAL SUMMARY'!$BE$245)+SUMIF('ANNUAL SUMMARY'!$L$230,K112,'ANNUAL SUMMARY'!$H$245)+SUMIF('ANNUAL SUMMARY'!$FE$174,K112,'ANNUAL SUMMARY'!$FA$189)+SUMIF('ANNUAL SUMMARY'!$DH$174,K112,'ANNUAL SUMMARY'!$DD$189)+SUMIF('ANNUAL SUMMARY'!$BI$174,K112,'ANNUAL SUMMARY'!$BE$189)+SUMIF('ANNUAL SUMMARY'!$L$174,K112,'ANNUAL SUMMARY'!$H$189)+SUMIF('ANNUAL SUMMARY'!$FE$118,K112,'ANNUAL SUMMARY'!$FA$133)+SUMIF('ANNUAL SUMMARY'!$DH$118,K112,'ANNUAL SUMMARY'!$DD$133)+SUMIF('ANNUAL SUMMARY'!$BI$118,K112,'ANNUAL SUMMARY'!$BE$133)+SUMIF('ANNUAL SUMMARY'!$L$118,K112,'ANNUAL SUMMARY'!$H$133)+SUMIF('ANNUAL SUMMARY'!$FE$62,K112,'ANNUAL SUMMARY'!$FA$77)+SUMIF('ANNUAL SUMMARY'!$DH$62,K112,'ANNUAL SUMMARY'!$DD$77)+SUMIF('ANNUAL SUMMARY'!$BI$62,K112,'ANNUAL SUMMARY'!$BE$77)+SUMIF('ANNUAL SUMMARY'!$L$62,K112,'ANNUAL SUMMARY'!$H$77)+SUMIF('ANNUAL SUMMARY'!$FE$6,K112,'ANNUAL SUMMARY'!$FA$21)+SUMIF('ANNUAL SUMMARY'!$DH$6,K112,'ANNUAL SUMMARY'!$DD$21)+SUMIF('ANNUAL SUMMARY'!$BI$6,K112,'ANNUAL SUMMARY'!$BE$21)+SUMIF('ANNUAL SUMMARY'!$L$6,K112,'ANNUAL SUMMARY'!$H$21)+SUMIF('PREVIOUS LOGS'!$K$6,K112,'PREVIOUS LOGS'!$F$17)+SUMIF('PREVIOUS LOGS'!$K$59,$K$6,'PREVIOUS LOGS'!$F$70)+SUMIF('PREVIOUS LOGS'!$K$112,K112,'PREVIOUS LOGS'!$F$123)+SUMIF('PREVIOUS LOGS'!$K$165,K112,'PREVIOUS LOGS'!$F$176)+SUMIF('PREVIOUS LOGS'!$K$218,K112,'PREVIOUS LOGS'!$F$229)+SUMIF('PREVIOUS LOGS'!$K$271,K112,'PREVIOUS LOGS'!$F$282)+SUMIF('PREVIOUS LOGS'!$K$324,K112,'PREVIOUS LOGS'!$F$335)+SUMIF('PREVIOUS LOGS'!$BH$6,K112,'PREVIOUS LOGS'!$BD$17)+SUMIF('PREVIOUS LOGS'!$BH$59,$K$6,'PREVIOUS LOGS'!$BD$70)+SUMIF('PREVIOUS LOGS'!$BH$112,K112,'PREVIOUS LOGS'!$BD$123)+SUMIF('PREVIOUS LOGS'!$BH$165,K112,'PREVIOUS LOGS'!$BD$176)+SUMIF('PREVIOUS LOGS'!$BH$218,K112,'PREVIOUS LOGS'!$BD$229)+SUMIF('PREVIOUS LOGS'!$BH$271,K112,'PREVIOUS LOGS'!$BD$282)+SUMIF('PREVIOUS LOGS'!$BH$324,K112,'PREVIOUS LOGS'!$BD$335)+SUMIF('PREVIOUS LOGS'!$DF$6,K112,'PREVIOUS LOGS'!$DB$17)+SUMIF('PREVIOUS LOGS'!$DF$59,$K$6,'PREVIOUS LOGS'!$DB$70)+SUMIF('PREVIOUS LOGS'!$DF$112,K112,'PREVIOUS LOGS'!$DB$123)+SUMIF('PREVIOUS LOGS'!$DF$165,K112,'PREVIOUS LOGS'!$DB$176)+SUMIF('PREVIOUS LOGS'!$DF$218,K112,'PREVIOUS LOGS'!$DB$229)+SUMIF('PREVIOUS LOGS'!$DF$271,K112,'PREVIOUS LOGS'!$DB$282)+SUMIF('PREVIOUS LOGS'!$DF$324,K112,'PREVIOUS LOGS'!$DB$335)+SUMIF('PREVIOUS LOGS'!$FC$6,K112,'PREVIOUS LOGS'!$EY$17)+SUMIF('PREVIOUS LOGS'!$FC$59,$K$6,'PREVIOUS LOGS'!$EY$70)+SUMIF('PREVIOUS LOGS'!$FC$112,K112,'PREVIOUS LOGS'!$EY$123)+SUMIF('PREVIOUS LOGS'!$FC$165,K112,'PREVIOUS LOGS'!$EY$176)+SUMIF('PREVIOUS LOGS'!$FC$218,K112,'PREVIOUS LOGS'!$EY$229)+SUMIF('PREVIOUS LOGS'!$FC$271,K112,'PREVIOUS LOGS'!$EY$282)+SUMIF('PREVIOUS LOGS'!$FC$324,K112,'PREVIOUS LOGS'!$EY$335)</f>
        <v>0</v>
      </c>
      <c r="G123" s="793"/>
      <c r="H123" s="793"/>
      <c r="I123" s="793"/>
      <c r="J123" s="793"/>
      <c r="K123" s="793"/>
      <c r="L123" s="794"/>
      <c r="M123" s="643"/>
      <c r="N123" s="746"/>
      <c r="O123" s="747"/>
      <c r="P123" s="747"/>
      <c r="Q123" s="747"/>
      <c r="R123" s="748"/>
      <c r="S123" s="752"/>
      <c r="T123" s="753"/>
      <c r="U123" s="753"/>
      <c r="V123" s="753"/>
      <c r="W123" s="753"/>
      <c r="X123" s="754"/>
      <c r="Y123" s="15"/>
      <c r="Z123" s="814"/>
      <c r="AA123" s="815"/>
      <c r="AB123" s="815"/>
      <c r="AC123" s="815"/>
      <c r="AD123" s="815"/>
      <c r="AE123" s="727"/>
      <c r="AF123" s="727"/>
      <c r="AG123" s="727"/>
      <c r="AH123" s="727"/>
      <c r="AI123" s="727"/>
      <c r="AJ123" s="727"/>
      <c r="AK123" s="727"/>
      <c r="AL123" s="727"/>
      <c r="AM123" s="727"/>
      <c r="AN123" s="727"/>
      <c r="AO123" s="727"/>
      <c r="AP123" s="727"/>
      <c r="AQ123" s="728"/>
      <c r="AR123" s="728"/>
      <c r="AS123" s="728"/>
      <c r="AT123" s="1256"/>
      <c r="AU123" s="1256"/>
      <c r="AV123" s="1261"/>
      <c r="AW123" s="1263"/>
      <c r="AX123" s="154"/>
      <c r="AY123" s="729" t="str">
        <f>'ANNUAL SUMMARY'!$C$21</f>
        <v>SOLO</v>
      </c>
      <c r="AZ123" s="730"/>
      <c r="BA123" s="730"/>
      <c r="BB123" s="730"/>
      <c r="BC123" s="792">
        <f>SUMIF('ANNUAL SUMMARY'!$FE$622,BH112,'ANNUAL SUMMARY'!$FA$637)+SUMIF('ANNUAL SUMMARY'!$DH$622,BH112,'ANNUAL SUMMARY'!$DD$637)+SUMIF('ANNUAL SUMMARY'!$BI$622,BH112,'ANNUAL SUMMARY'!$BE$637)+SUMIF('ANNUAL SUMMARY'!$L$622,BH112,'ANNUAL SUMMARY'!$H$637)+SUMIF('ANNUAL SUMMARY'!$FE$566,BH112,'ANNUAL SUMMARY'!$FA$581)+SUMIF('ANNUAL SUMMARY'!$DH$566,BH112,'ANNUAL SUMMARY'!$DD$581)+SUMIF('ANNUAL SUMMARY'!$BI$566,BH112,'ANNUAL SUMMARY'!$BE$581)+SUMIF('ANNUAL SUMMARY'!$L$566,BH112,'ANNUAL SUMMARY'!$H$581)+SUMIF('ANNUAL SUMMARY'!$FE$510,BH112,'ANNUAL SUMMARY'!$FA$525)+SUMIF('ANNUAL SUMMARY'!$DH$510,BH112,'ANNUAL SUMMARY'!$DD$525)+SUMIF('ANNUAL SUMMARY'!$BI$510,BH112,'ANNUAL SUMMARY'!$BE$525)+SUMIF('ANNUAL SUMMARY'!$L$510,BH112,'ANNUAL SUMMARY'!$H$525)+SUMIF('ANNUAL SUMMARY'!$FE$454,BH112,'ANNUAL SUMMARY'!$FA$469)+SUMIF('ANNUAL SUMMARY'!$DH$454,BH112,'ANNUAL SUMMARY'!$DD$469)+SUMIF('ANNUAL SUMMARY'!$BI$454,BH112,'ANNUAL SUMMARY'!$BE$469)+SUMIF('ANNUAL SUMMARY'!$L$454,BH112,'ANNUAL SUMMARY'!$H$469)+SUMIF('ANNUAL SUMMARY'!$FE$398,BH112,'ANNUAL SUMMARY'!$FA$413)+SUMIF('ANNUAL SUMMARY'!$DH$398,BH112,'ANNUAL SUMMARY'!$DD$413)+SUMIF('ANNUAL SUMMARY'!$BI$398,BH112,'ANNUAL SUMMARY'!$BE$413)+SUMIF('ANNUAL SUMMARY'!$L$398,BH112,'ANNUAL SUMMARY'!$H$413)+SUMIF('ANNUAL SUMMARY'!$FE$342,BH112,'ANNUAL SUMMARY'!$FA$357)+SUMIF('ANNUAL SUMMARY'!$DH$342,BH112,'ANNUAL SUMMARY'!$DD$357)+SUMIF('ANNUAL SUMMARY'!$BI$342,BH112,'ANNUAL SUMMARY'!$BE$357)+SUMIF('ANNUAL SUMMARY'!$L$342,BH112,'ANNUAL SUMMARY'!$H$357)+SUMIF('ANNUAL SUMMARY'!$FE$286,BH112,'ANNUAL SUMMARY'!$FA$301)+SUMIF('ANNUAL SUMMARY'!$DH$286,BH112,'ANNUAL SUMMARY'!$DD$301)+SUMIF('ANNUAL SUMMARY'!$BI$286,BH112,'ANNUAL SUMMARY'!$BE$301)+SUMIF('ANNUAL SUMMARY'!$L$286,BH112,'ANNUAL SUMMARY'!$H$301)+SUMIF('ANNUAL SUMMARY'!$FE$230,BH112,'ANNUAL SUMMARY'!$FA$245)+SUMIF('ANNUAL SUMMARY'!$DH$230,BH112,'ANNUAL SUMMARY'!$DD$245)+SUMIF('ANNUAL SUMMARY'!$BI$230,BH112,'ANNUAL SUMMARY'!$BE$245)+SUMIF('ANNUAL SUMMARY'!$L$230,BH112,'ANNUAL SUMMARY'!$H$245)+SUMIF('ANNUAL SUMMARY'!$FE$174,BH112,'ANNUAL SUMMARY'!$FA$189)+SUMIF('ANNUAL SUMMARY'!$DH$174,BH112,'ANNUAL SUMMARY'!$DD$189)+SUMIF('ANNUAL SUMMARY'!$BI$174,BH112,'ANNUAL SUMMARY'!$BE$189)+SUMIF('ANNUAL SUMMARY'!$L$174,BH112,'ANNUAL SUMMARY'!$H$189)+SUMIF('ANNUAL SUMMARY'!$FE$118,BH112,'ANNUAL SUMMARY'!$FA$133)+SUMIF('ANNUAL SUMMARY'!$DH$118,BH112,'ANNUAL SUMMARY'!$DD$133)+SUMIF('ANNUAL SUMMARY'!$BI$118,BH112,'ANNUAL SUMMARY'!$BE$133)+SUMIF('ANNUAL SUMMARY'!$L$118,BH112,'ANNUAL SUMMARY'!$H$133)+SUMIF('ANNUAL SUMMARY'!$FE$62,BH112,'ANNUAL SUMMARY'!$FA$77)+SUMIF('ANNUAL SUMMARY'!$DH$62,BH112,'ANNUAL SUMMARY'!$DD$77)+SUMIF('ANNUAL SUMMARY'!$BI$62,BH112,'ANNUAL SUMMARY'!$BE$77)+SUMIF('ANNUAL SUMMARY'!$L$62,BH112,'ANNUAL SUMMARY'!$H$77)+SUMIF('ANNUAL SUMMARY'!$FE$6,BH112,'ANNUAL SUMMARY'!$FA$21)+SUMIF('ANNUAL SUMMARY'!$DH$6,BH112,'ANNUAL SUMMARY'!$DD$21)+SUMIF('ANNUAL SUMMARY'!$BI$6,BH112,'ANNUAL SUMMARY'!$BE$21)+SUMIF('ANNUAL SUMMARY'!$L$6,BH112,'ANNUAL SUMMARY'!$H$21)+SUMIF('PREVIOUS LOGS'!$K$6,BH112,'PREVIOUS LOGS'!$F$17)+SUMIF('PREVIOUS LOGS'!$K$59,$K$6,'PREVIOUS LOGS'!$F$70)+SUMIF('PREVIOUS LOGS'!$K$112,BH112,'PREVIOUS LOGS'!$F$123)+SUMIF('PREVIOUS LOGS'!$K$165,BH112,'PREVIOUS LOGS'!$F$176)+SUMIF('PREVIOUS LOGS'!$K$218,BH112,'PREVIOUS LOGS'!$F$229)+SUMIF('PREVIOUS LOGS'!$K$271,BH112,'PREVIOUS LOGS'!$F$282)+SUMIF('PREVIOUS LOGS'!$K$324,BH112,'PREVIOUS LOGS'!$F$335)+SUMIF('PREVIOUS LOGS'!$BH$6,BH112,'PREVIOUS LOGS'!$BD$17)+SUMIF('PREVIOUS LOGS'!$BH$59,$K$6,'PREVIOUS LOGS'!$BD$70)+SUMIF('PREVIOUS LOGS'!$BH$112,BH112,'PREVIOUS LOGS'!$BD$123)+SUMIF('PREVIOUS LOGS'!$BH$165,BH112,'PREVIOUS LOGS'!$BD$176)+SUMIF('PREVIOUS LOGS'!$BH$218,BH112,'PREVIOUS LOGS'!$BD$229)+SUMIF('PREVIOUS LOGS'!$BH$271,BH112,'PREVIOUS LOGS'!$BD$282)+SUMIF('PREVIOUS LOGS'!$BH$324,BH112,'PREVIOUS LOGS'!$BD$335)+SUMIF('PREVIOUS LOGS'!$DF$6,BH112,'PREVIOUS LOGS'!$DB$17)+SUMIF('PREVIOUS LOGS'!$DF$59,$K$6,'PREVIOUS LOGS'!$DB$70)+SUMIF('PREVIOUS LOGS'!$DF$112,BH112,'PREVIOUS LOGS'!$DB$123)+SUMIF('PREVIOUS LOGS'!$DF$165,BH112,'PREVIOUS LOGS'!$DB$176)+SUMIF('PREVIOUS LOGS'!$DF$218,BH112,'PREVIOUS LOGS'!$DB$229)+SUMIF('PREVIOUS LOGS'!$DF$271,BH112,'PREVIOUS LOGS'!$DB$282)+SUMIF('PREVIOUS LOGS'!$DF$324,BH112,'PREVIOUS LOGS'!$DB$335)+SUMIF('PREVIOUS LOGS'!$FC$6,BH112,'PREVIOUS LOGS'!$EY$17)+SUMIF('PREVIOUS LOGS'!$FC$59,$K$6,'PREVIOUS LOGS'!$EY$70)+SUMIF('PREVIOUS LOGS'!$FC$112,BH112,'PREVIOUS LOGS'!$EY$123)+SUMIF('PREVIOUS LOGS'!$FC$165,BH112,'PREVIOUS LOGS'!$EY$176)+SUMIF('PREVIOUS LOGS'!$FC$218,BH112,'PREVIOUS LOGS'!$EY$229)+SUMIF('PREVIOUS LOGS'!$FC$271,BH112,'PREVIOUS LOGS'!$EY$282)+SUMIF('PREVIOUS LOGS'!$FC$324,BH112,'PREVIOUS LOGS'!$EY$335)</f>
        <v>0</v>
      </c>
      <c r="BD123" s="793"/>
      <c r="BE123" s="793"/>
      <c r="BF123" s="793"/>
      <c r="BG123" s="793"/>
      <c r="BH123" s="793"/>
      <c r="BI123" s="794"/>
      <c r="BJ123" s="643"/>
      <c r="BK123" s="746"/>
      <c r="BL123" s="747"/>
      <c r="BM123" s="747"/>
      <c r="BN123" s="747"/>
      <c r="BO123" s="748"/>
      <c r="BP123" s="752"/>
      <c r="BQ123" s="753"/>
      <c r="BR123" s="753"/>
      <c r="BS123" s="753"/>
      <c r="BT123" s="753"/>
      <c r="BU123" s="754"/>
      <c r="BV123" s="15"/>
      <c r="BW123" s="814"/>
      <c r="BX123" s="815"/>
      <c r="BY123" s="815"/>
      <c r="BZ123" s="815"/>
      <c r="CA123" s="815"/>
      <c r="CB123" s="727"/>
      <c r="CC123" s="727"/>
      <c r="CD123" s="727"/>
      <c r="CE123" s="727"/>
      <c r="CF123" s="727"/>
      <c r="CG123" s="727"/>
      <c r="CH123" s="727"/>
      <c r="CI123" s="727"/>
      <c r="CJ123" s="727"/>
      <c r="CK123" s="727"/>
      <c r="CL123" s="727"/>
      <c r="CM123" s="727"/>
      <c r="CN123" s="728"/>
      <c r="CO123" s="728"/>
      <c r="CP123" s="728"/>
      <c r="CQ123" s="728"/>
      <c r="CR123" s="728"/>
      <c r="CS123" s="728"/>
      <c r="CT123" s="1263"/>
      <c r="CU123" s="1250"/>
      <c r="CV123" s="154"/>
      <c r="CW123" s="729" t="str">
        <f>'ANNUAL SUMMARY'!$C$21</f>
        <v>SOLO</v>
      </c>
      <c r="CX123" s="730"/>
      <c r="CY123" s="730"/>
      <c r="CZ123" s="730"/>
      <c r="DA123" s="792">
        <f>SUMIF('ANNUAL SUMMARY'!$FE$622,DF112,'ANNUAL SUMMARY'!$FA$637)+SUMIF('ANNUAL SUMMARY'!$DH$622,DF112,'ANNUAL SUMMARY'!$DD$637)+SUMIF('ANNUAL SUMMARY'!$BI$622,DF112,'ANNUAL SUMMARY'!$BE$637)+SUMIF('ANNUAL SUMMARY'!$L$622,DF112,'ANNUAL SUMMARY'!$H$637)+SUMIF('ANNUAL SUMMARY'!$FE$566,DF112,'ANNUAL SUMMARY'!$FA$581)+SUMIF('ANNUAL SUMMARY'!$DH$566,DF112,'ANNUAL SUMMARY'!$DD$581)+SUMIF('ANNUAL SUMMARY'!$BI$566,DF112,'ANNUAL SUMMARY'!$BE$581)+SUMIF('ANNUAL SUMMARY'!$L$566,DF112,'ANNUAL SUMMARY'!$H$581)+SUMIF('ANNUAL SUMMARY'!$FE$510,DF112,'ANNUAL SUMMARY'!$FA$525)+SUMIF('ANNUAL SUMMARY'!$DH$510,DF112,'ANNUAL SUMMARY'!$DD$525)+SUMIF('ANNUAL SUMMARY'!$BI$510,DF112,'ANNUAL SUMMARY'!$BE$525)+SUMIF('ANNUAL SUMMARY'!$L$510,DF112,'ANNUAL SUMMARY'!$H$525)+SUMIF('ANNUAL SUMMARY'!$FE$454,DF112,'ANNUAL SUMMARY'!$FA$469)+SUMIF('ANNUAL SUMMARY'!$DH$454,DF112,'ANNUAL SUMMARY'!$DD$469)+SUMIF('ANNUAL SUMMARY'!$BI$454,DF112,'ANNUAL SUMMARY'!$BE$469)+SUMIF('ANNUAL SUMMARY'!$L$454,DF112,'ANNUAL SUMMARY'!$H$469)+SUMIF('ANNUAL SUMMARY'!$FE$398,DF112,'ANNUAL SUMMARY'!$FA$413)+SUMIF('ANNUAL SUMMARY'!$DH$398,DF112,'ANNUAL SUMMARY'!$DD$413)+SUMIF('ANNUAL SUMMARY'!$BI$398,DF112,'ANNUAL SUMMARY'!$BE$413)+SUMIF('ANNUAL SUMMARY'!$L$398,DF112,'ANNUAL SUMMARY'!$H$413)+SUMIF('ANNUAL SUMMARY'!$FE$342,DF112,'ANNUAL SUMMARY'!$FA$357)+SUMIF('ANNUAL SUMMARY'!$DH$342,DF112,'ANNUAL SUMMARY'!$DD$357)+SUMIF('ANNUAL SUMMARY'!$BI$342,DF112,'ANNUAL SUMMARY'!$BE$357)+SUMIF('ANNUAL SUMMARY'!$L$342,DF112,'ANNUAL SUMMARY'!$H$357)+SUMIF('ANNUAL SUMMARY'!$FE$286,DF112,'ANNUAL SUMMARY'!$FA$301)+SUMIF('ANNUAL SUMMARY'!$DH$286,DF112,'ANNUAL SUMMARY'!$DD$301)+SUMIF('ANNUAL SUMMARY'!$BI$286,DF112,'ANNUAL SUMMARY'!$BE$301)+SUMIF('ANNUAL SUMMARY'!$L$286,DF112,'ANNUAL SUMMARY'!$H$301)+SUMIF('ANNUAL SUMMARY'!$FE$230,DF112,'ANNUAL SUMMARY'!$FA$245)+SUMIF('ANNUAL SUMMARY'!$DH$230,DF112,'ANNUAL SUMMARY'!$DD$245)+SUMIF('ANNUAL SUMMARY'!$BI$230,DF112,'ANNUAL SUMMARY'!$BE$245)+SUMIF('ANNUAL SUMMARY'!$L$230,DF112,'ANNUAL SUMMARY'!$H$245)+SUMIF('ANNUAL SUMMARY'!$FE$174,DF112,'ANNUAL SUMMARY'!$FA$189)+SUMIF('ANNUAL SUMMARY'!$DH$174,DF112,'ANNUAL SUMMARY'!$DD$189)+SUMIF('ANNUAL SUMMARY'!$BI$174,DF112,'ANNUAL SUMMARY'!$BE$189)+SUMIF('ANNUAL SUMMARY'!$L$174,DF112,'ANNUAL SUMMARY'!$H$189)+SUMIF('ANNUAL SUMMARY'!$FE$118,DF112,'ANNUAL SUMMARY'!$FA$133)+SUMIF('ANNUAL SUMMARY'!$DH$118,DF112,'ANNUAL SUMMARY'!$DD$133)+SUMIF('ANNUAL SUMMARY'!$BI$118,DF112,'ANNUAL SUMMARY'!$BE$133)+SUMIF('ANNUAL SUMMARY'!$L$118,DF112,'ANNUAL SUMMARY'!$H$133)+SUMIF('ANNUAL SUMMARY'!$FE$62,DF112,'ANNUAL SUMMARY'!$FA$77)+SUMIF('ANNUAL SUMMARY'!$DH$62,DF112,'ANNUAL SUMMARY'!$DD$77)+SUMIF('ANNUAL SUMMARY'!$BI$62,DF112,'ANNUAL SUMMARY'!$BE$77)+SUMIF('ANNUAL SUMMARY'!$L$62,DF112,'ANNUAL SUMMARY'!$H$77)+SUMIF('ANNUAL SUMMARY'!$FE$6,DF112,'ANNUAL SUMMARY'!$FA$21)+SUMIF('ANNUAL SUMMARY'!$DH$6,DF112,'ANNUAL SUMMARY'!$DD$21)+SUMIF('ANNUAL SUMMARY'!$BI$6,DF112,'ANNUAL SUMMARY'!$BE$21)+SUMIF('ANNUAL SUMMARY'!$L$6,DF112,'ANNUAL SUMMARY'!$H$21)+SUMIF('PREVIOUS LOGS'!$K$6,DF112,'PREVIOUS LOGS'!$F$17)+SUMIF('PREVIOUS LOGS'!$K$59,$K$6,'PREVIOUS LOGS'!$F$70)+SUMIF('PREVIOUS LOGS'!$K$112,DF112,'PREVIOUS LOGS'!$F$123)+SUMIF('PREVIOUS LOGS'!$K$165,DF112,'PREVIOUS LOGS'!$F$176)+SUMIF('PREVIOUS LOGS'!$K$218,DF112,'PREVIOUS LOGS'!$F$229)+SUMIF('PREVIOUS LOGS'!$K$271,DF112,'PREVIOUS LOGS'!$F$282)+SUMIF('PREVIOUS LOGS'!$K$324,DF112,'PREVIOUS LOGS'!$F$335)+SUMIF('PREVIOUS LOGS'!$BH$6,DF112,'PREVIOUS LOGS'!$BD$17)+SUMIF('PREVIOUS LOGS'!$BH$59,$K$6,'PREVIOUS LOGS'!$BD$70)+SUMIF('PREVIOUS LOGS'!$BH$112,DF112,'PREVIOUS LOGS'!$BD$123)+SUMIF('PREVIOUS LOGS'!$BH$165,DF112,'PREVIOUS LOGS'!$BD$176)+SUMIF('PREVIOUS LOGS'!$BH$218,DF112,'PREVIOUS LOGS'!$BD$229)+SUMIF('PREVIOUS LOGS'!$BH$271,DF112,'PREVIOUS LOGS'!$BD$282)+SUMIF('PREVIOUS LOGS'!$BH$324,DF112,'PREVIOUS LOGS'!$BD$335)+SUMIF('PREVIOUS LOGS'!$DF$6,DF112,'PREVIOUS LOGS'!$DB$17)+SUMIF('PREVIOUS LOGS'!$DF$59,$K$6,'PREVIOUS LOGS'!$DB$70)+SUMIF('PREVIOUS LOGS'!$DF$112,DF112,'PREVIOUS LOGS'!$DB$123)+SUMIF('PREVIOUS LOGS'!$DF$165,DF112,'PREVIOUS LOGS'!$DB$176)+SUMIF('PREVIOUS LOGS'!$DF$218,DF112,'PREVIOUS LOGS'!$DB$229)+SUMIF('PREVIOUS LOGS'!$DF$271,DF112,'PREVIOUS LOGS'!$DB$282)+SUMIF('PREVIOUS LOGS'!$DF$324,DF112,'PREVIOUS LOGS'!$DB$335)+SUMIF('PREVIOUS LOGS'!$FC$6,DF112,'PREVIOUS LOGS'!$EY$17)+SUMIF('PREVIOUS LOGS'!$FC$59,$K$6,'PREVIOUS LOGS'!$EY$70)+SUMIF('PREVIOUS LOGS'!$FC$112,DF112,'PREVIOUS LOGS'!$EY$123)+SUMIF('PREVIOUS LOGS'!$FC$165,DF112,'PREVIOUS LOGS'!$EY$176)+SUMIF('PREVIOUS LOGS'!$FC$218,DF112,'PREVIOUS LOGS'!$EY$229)+SUMIF('PREVIOUS LOGS'!$FC$271,DF112,'PREVIOUS LOGS'!$EY$282)+SUMIF('PREVIOUS LOGS'!$FC$324,DF112,'PREVIOUS LOGS'!$EY$335)</f>
        <v>0</v>
      </c>
      <c r="DB123" s="793"/>
      <c r="DC123" s="793"/>
      <c r="DD123" s="793"/>
      <c r="DE123" s="793"/>
      <c r="DF123" s="793"/>
      <c r="DG123" s="794"/>
      <c r="DH123" s="643"/>
      <c r="DI123" s="746"/>
      <c r="DJ123" s="747"/>
      <c r="DK123" s="747"/>
      <c r="DL123" s="747"/>
      <c r="DM123" s="748"/>
      <c r="DN123" s="752"/>
      <c r="DO123" s="753"/>
      <c r="DP123" s="753"/>
      <c r="DQ123" s="753"/>
      <c r="DR123" s="753"/>
      <c r="DS123" s="754"/>
      <c r="DT123" s="15"/>
      <c r="DU123" s="814"/>
      <c r="DV123" s="815"/>
      <c r="DW123" s="815"/>
      <c r="DX123" s="815"/>
      <c r="DY123" s="815"/>
      <c r="DZ123" s="727"/>
      <c r="EA123" s="727"/>
      <c r="EB123" s="727"/>
      <c r="EC123" s="727"/>
      <c r="ED123" s="727"/>
      <c r="EE123" s="727"/>
      <c r="EF123" s="727"/>
      <c r="EG123" s="727"/>
      <c r="EH123" s="727"/>
      <c r="EI123" s="727"/>
      <c r="EJ123" s="727"/>
      <c r="EK123" s="727"/>
      <c r="EL123" s="728"/>
      <c r="EM123" s="728"/>
      <c r="EN123" s="728"/>
      <c r="EO123" s="1256"/>
      <c r="EP123" s="1256"/>
      <c r="EQ123" s="1261"/>
      <c r="ER123" s="1263"/>
      <c r="ES123" s="154"/>
      <c r="ET123" s="729" t="str">
        <f>'ANNUAL SUMMARY'!$C$21</f>
        <v>SOLO</v>
      </c>
      <c r="EU123" s="730"/>
      <c r="EV123" s="730"/>
      <c r="EW123" s="730"/>
      <c r="EX123" s="792">
        <f>SUMIF('ANNUAL SUMMARY'!$FE$622,FC112,'ANNUAL SUMMARY'!$FA$637)+SUMIF('ANNUAL SUMMARY'!$DH$622,FC112,'ANNUAL SUMMARY'!$DD$637)+SUMIF('ANNUAL SUMMARY'!$BI$622,FC112,'ANNUAL SUMMARY'!$BE$637)+SUMIF('ANNUAL SUMMARY'!$L$622,FC112,'ANNUAL SUMMARY'!$H$637)+SUMIF('ANNUAL SUMMARY'!$FE$566,FC112,'ANNUAL SUMMARY'!$FA$581)+SUMIF('ANNUAL SUMMARY'!$DH$566,FC112,'ANNUAL SUMMARY'!$DD$581)+SUMIF('ANNUAL SUMMARY'!$BI$566,FC112,'ANNUAL SUMMARY'!$BE$581)+SUMIF('ANNUAL SUMMARY'!$L$566,FC112,'ANNUAL SUMMARY'!$H$581)+SUMIF('ANNUAL SUMMARY'!$FE$510,FC112,'ANNUAL SUMMARY'!$FA$525)+SUMIF('ANNUAL SUMMARY'!$DH$510,FC112,'ANNUAL SUMMARY'!$DD$525)+SUMIF('ANNUAL SUMMARY'!$BI$510,FC112,'ANNUAL SUMMARY'!$BE$525)+SUMIF('ANNUAL SUMMARY'!$L$510,FC112,'ANNUAL SUMMARY'!$H$525)+SUMIF('ANNUAL SUMMARY'!$FE$454,FC112,'ANNUAL SUMMARY'!$FA$469)+SUMIF('ANNUAL SUMMARY'!$DH$454,FC112,'ANNUAL SUMMARY'!$DD$469)+SUMIF('ANNUAL SUMMARY'!$BI$454,FC112,'ANNUAL SUMMARY'!$BE$469)+SUMIF('ANNUAL SUMMARY'!$L$454,FC112,'ANNUAL SUMMARY'!$H$469)+SUMIF('ANNUAL SUMMARY'!$FE$398,FC112,'ANNUAL SUMMARY'!$FA$413)+SUMIF('ANNUAL SUMMARY'!$DH$398,FC112,'ANNUAL SUMMARY'!$DD$413)+SUMIF('ANNUAL SUMMARY'!$BI$398,FC112,'ANNUAL SUMMARY'!$BE$413)+SUMIF('ANNUAL SUMMARY'!$L$398,FC112,'ANNUAL SUMMARY'!$H$413)+SUMIF('ANNUAL SUMMARY'!$FE$342,FC112,'ANNUAL SUMMARY'!$FA$357)+SUMIF('ANNUAL SUMMARY'!$DH$342,FC112,'ANNUAL SUMMARY'!$DD$357)+SUMIF('ANNUAL SUMMARY'!$BI$342,FC112,'ANNUAL SUMMARY'!$BE$357)+SUMIF('ANNUAL SUMMARY'!$L$342,FC112,'ANNUAL SUMMARY'!$H$357)+SUMIF('ANNUAL SUMMARY'!$FE$286,FC112,'ANNUAL SUMMARY'!$FA$301)+SUMIF('ANNUAL SUMMARY'!$DH$286,FC112,'ANNUAL SUMMARY'!$DD$301)+SUMIF('ANNUAL SUMMARY'!$BI$286,FC112,'ANNUAL SUMMARY'!$BE$301)+SUMIF('ANNUAL SUMMARY'!$L$286,FC112,'ANNUAL SUMMARY'!$H$301)+SUMIF('ANNUAL SUMMARY'!$FE$230,FC112,'ANNUAL SUMMARY'!$FA$245)+SUMIF('ANNUAL SUMMARY'!$DH$230,FC112,'ANNUAL SUMMARY'!$DD$245)+SUMIF('ANNUAL SUMMARY'!$BI$230,FC112,'ANNUAL SUMMARY'!$BE$245)+SUMIF('ANNUAL SUMMARY'!$L$230,FC112,'ANNUAL SUMMARY'!$H$245)+SUMIF('ANNUAL SUMMARY'!$FE$174,FC112,'ANNUAL SUMMARY'!$FA$189)+SUMIF('ANNUAL SUMMARY'!$DH$174,FC112,'ANNUAL SUMMARY'!$DD$189)+SUMIF('ANNUAL SUMMARY'!$BI$174,FC112,'ANNUAL SUMMARY'!$BE$189)+SUMIF('ANNUAL SUMMARY'!$L$174,FC112,'ANNUAL SUMMARY'!$H$189)+SUMIF('ANNUAL SUMMARY'!$FE$118,FC112,'ANNUAL SUMMARY'!$FA$133)+SUMIF('ANNUAL SUMMARY'!$DH$118,FC112,'ANNUAL SUMMARY'!$DD$133)+SUMIF('ANNUAL SUMMARY'!$BI$118,FC112,'ANNUAL SUMMARY'!$BE$133)+SUMIF('ANNUAL SUMMARY'!$L$118,FC112,'ANNUAL SUMMARY'!$H$133)+SUMIF('ANNUAL SUMMARY'!$FE$62,FC112,'ANNUAL SUMMARY'!$FA$77)+SUMIF('ANNUAL SUMMARY'!$DH$62,FC112,'ANNUAL SUMMARY'!$DD$77)+SUMIF('ANNUAL SUMMARY'!$BI$62,FC112,'ANNUAL SUMMARY'!$BE$77)+SUMIF('ANNUAL SUMMARY'!$L$62,FC112,'ANNUAL SUMMARY'!$H$77)+SUMIF('ANNUAL SUMMARY'!$FE$6,FC112,'ANNUAL SUMMARY'!$FA$21)+SUMIF('ANNUAL SUMMARY'!$DH$6,FC112,'ANNUAL SUMMARY'!$DD$21)+SUMIF('ANNUAL SUMMARY'!$BI$6,FC112,'ANNUAL SUMMARY'!$BE$21)+SUMIF('ANNUAL SUMMARY'!$L$6,FC112,'ANNUAL SUMMARY'!$H$21)+SUMIF('PREVIOUS LOGS'!$K$6,FC112,'PREVIOUS LOGS'!$F$17)+SUMIF('PREVIOUS LOGS'!$K$59,$K$6,'PREVIOUS LOGS'!$F$70)+SUMIF('PREVIOUS LOGS'!$K$112,FC112,'PREVIOUS LOGS'!$F$123)+SUMIF('PREVIOUS LOGS'!$K$165,FC112,'PREVIOUS LOGS'!$F$176)+SUMIF('PREVIOUS LOGS'!$K$218,FC112,'PREVIOUS LOGS'!$F$229)+SUMIF('PREVIOUS LOGS'!$K$271,FC112,'PREVIOUS LOGS'!$F$282)+SUMIF('PREVIOUS LOGS'!$K$324,FC112,'PREVIOUS LOGS'!$F$335)+SUMIF('PREVIOUS LOGS'!$BH$6,FC112,'PREVIOUS LOGS'!$BD$17)+SUMIF('PREVIOUS LOGS'!$BH$59,$K$6,'PREVIOUS LOGS'!$BD$70)+SUMIF('PREVIOUS LOGS'!$BH$112,FC112,'PREVIOUS LOGS'!$BD$123)+SUMIF('PREVIOUS LOGS'!$BH$165,FC112,'PREVIOUS LOGS'!$BD$176)+SUMIF('PREVIOUS LOGS'!$BH$218,FC112,'PREVIOUS LOGS'!$BD$229)+SUMIF('PREVIOUS LOGS'!$BH$271,FC112,'PREVIOUS LOGS'!$BD$282)+SUMIF('PREVIOUS LOGS'!$BH$324,FC112,'PREVIOUS LOGS'!$BD$335)+SUMIF('PREVIOUS LOGS'!$DF$6,FC112,'PREVIOUS LOGS'!$DB$17)+SUMIF('PREVIOUS LOGS'!$DF$59,$K$6,'PREVIOUS LOGS'!$DB$70)+SUMIF('PREVIOUS LOGS'!$DF$112,FC112,'PREVIOUS LOGS'!$DB$123)+SUMIF('PREVIOUS LOGS'!$DF$165,FC112,'PREVIOUS LOGS'!$DB$176)+SUMIF('PREVIOUS LOGS'!$DF$218,FC112,'PREVIOUS LOGS'!$DB$229)+SUMIF('PREVIOUS LOGS'!$DF$271,FC112,'PREVIOUS LOGS'!$DB$282)+SUMIF('PREVIOUS LOGS'!$DF$324,FC112,'PREVIOUS LOGS'!$DB$335)+SUMIF('PREVIOUS LOGS'!$FC$6,FC112,'PREVIOUS LOGS'!$EY$17)+SUMIF('PREVIOUS LOGS'!$FC$59,$K$6,'PREVIOUS LOGS'!$EY$70)+SUMIF('PREVIOUS LOGS'!$FC$112,FC112,'PREVIOUS LOGS'!$EY$123)+SUMIF('PREVIOUS LOGS'!$FC$165,FC112,'PREVIOUS LOGS'!$EY$176)+SUMIF('PREVIOUS LOGS'!$FC$218,FC112,'PREVIOUS LOGS'!$EY$229)+SUMIF('PREVIOUS LOGS'!$FC$271,FC112,'PREVIOUS LOGS'!$EY$282)+SUMIF('PREVIOUS LOGS'!$FC$324,FC112,'PREVIOUS LOGS'!$EY$335)</f>
        <v>0</v>
      </c>
      <c r="EY123" s="793"/>
      <c r="EZ123" s="793"/>
      <c r="FA123" s="793"/>
      <c r="FB123" s="793"/>
      <c r="FC123" s="793"/>
      <c r="FD123" s="794"/>
      <c r="FE123" s="643"/>
      <c r="FF123" s="746"/>
      <c r="FG123" s="747"/>
      <c r="FH123" s="747"/>
      <c r="FI123" s="747"/>
      <c r="FJ123" s="748"/>
      <c r="FK123" s="752"/>
      <c r="FL123" s="753"/>
      <c r="FM123" s="753"/>
      <c r="FN123" s="753"/>
      <c r="FO123" s="753"/>
      <c r="FP123" s="754"/>
      <c r="FQ123" s="15"/>
      <c r="FR123" s="814"/>
      <c r="FS123" s="815"/>
      <c r="FT123" s="815"/>
      <c r="FU123" s="815"/>
      <c r="FV123" s="815"/>
      <c r="FW123" s="727"/>
      <c r="FX123" s="727"/>
      <c r="FY123" s="727"/>
      <c r="FZ123" s="727"/>
      <c r="GA123" s="727"/>
      <c r="GB123" s="727"/>
      <c r="GC123" s="727"/>
      <c r="GD123" s="727"/>
      <c r="GE123" s="727"/>
      <c r="GF123" s="727"/>
      <c r="GG123" s="727"/>
      <c r="GH123" s="727"/>
      <c r="GI123" s="728"/>
      <c r="GJ123" s="728"/>
      <c r="GK123" s="728"/>
      <c r="GL123" s="728"/>
      <c r="GM123" s="728"/>
      <c r="GN123" s="728"/>
      <c r="GO123" s="1263"/>
    </row>
    <row r="124" spans="1:197" ht="13.5" customHeight="1" x14ac:dyDescent="0.25">
      <c r="A124" s="154"/>
      <c r="B124" s="732"/>
      <c r="C124" s="733"/>
      <c r="D124" s="733"/>
      <c r="E124" s="733"/>
      <c r="F124" s="795"/>
      <c r="G124" s="796"/>
      <c r="H124" s="796"/>
      <c r="I124" s="796"/>
      <c r="J124" s="796"/>
      <c r="K124" s="796"/>
      <c r="L124" s="797"/>
      <c r="M124" s="624"/>
      <c r="N124" s="695" t="str">
        <f>'ANNUAL SUMMARY'!$O$22</f>
        <v>IFR</v>
      </c>
      <c r="O124" s="696"/>
      <c r="P124" s="696"/>
      <c r="Q124" s="696"/>
      <c r="R124" s="696"/>
      <c r="S124" s="755">
        <f>SUMIF('ANNUAL SUMMARY'!$FE$622,K112,'ANNUAL SUMMARY'!$FM$638)+SUMIF('ANNUAL SUMMARY'!$DH$622,K112,'ANNUAL SUMMARY'!$DP$638)+SUMIF('ANNUAL SUMMARY'!$BI$622,K112,'ANNUAL SUMMARY'!$BQ$638)+SUMIF('ANNUAL SUMMARY'!$L$622,K112,'ANNUAL SUMMARY'!$T$638)+SUMIF('ANNUAL SUMMARY'!$FE$566,K112,'ANNUAL SUMMARY'!$FM$582)+SUMIF('ANNUAL SUMMARY'!$DH$566,K112,'ANNUAL SUMMARY'!$DP$582)+SUMIF('ANNUAL SUMMARY'!$BI$566,K112,'ANNUAL SUMMARY'!$BQ$582)+SUMIF('ANNUAL SUMMARY'!$L$566,K112,'ANNUAL SUMMARY'!$T$582)+SUMIF('ANNUAL SUMMARY'!$FE$510,K112,'ANNUAL SUMMARY'!$FM$526)+SUMIF('ANNUAL SUMMARY'!$DH$510,K112,'ANNUAL SUMMARY'!$DP$526)+SUMIF('ANNUAL SUMMARY'!$BI$510,K112,'ANNUAL SUMMARY'!$BQ$526)+SUMIF('ANNUAL SUMMARY'!$L$510,K112,'ANNUAL SUMMARY'!$T$526)+SUMIF('ANNUAL SUMMARY'!$FE$454,K112,'ANNUAL SUMMARY'!$FM$470)+SUMIF('ANNUAL SUMMARY'!$DH$454,K112,'ANNUAL SUMMARY'!$DP$470)+SUMIF('ANNUAL SUMMARY'!$BI$454,K112,'ANNUAL SUMMARY'!$BQ$470)+SUMIF('ANNUAL SUMMARY'!$L$454,K112,'ANNUAL SUMMARY'!$T$470)+SUMIF('ANNUAL SUMMARY'!$FE$398,K112,'ANNUAL SUMMARY'!$FM$414)+SUMIF('ANNUAL SUMMARY'!$DH$398,K112,'ANNUAL SUMMARY'!$DP$414)+SUMIF('ANNUAL SUMMARY'!$BI$398,K112,'ANNUAL SUMMARY'!$BQ$414)+SUMIF('ANNUAL SUMMARY'!$L$398,K112,'ANNUAL SUMMARY'!$T$414)+SUMIF('ANNUAL SUMMARY'!$FE$342,K112,'ANNUAL SUMMARY'!$FM$358)+SUMIF('ANNUAL SUMMARY'!$DH$342,K112,'ANNUAL SUMMARY'!$DP$358)+SUMIF('ANNUAL SUMMARY'!$BI$342,K112,'ANNUAL SUMMARY'!$BQ$358)+SUMIF('ANNUAL SUMMARY'!$L$342,K112,'ANNUAL SUMMARY'!$T$358)+SUMIF('ANNUAL SUMMARY'!$FE$286,K112,'ANNUAL SUMMARY'!$FM$302)+SUMIF('ANNUAL SUMMARY'!$DH$286,K112,'ANNUAL SUMMARY'!$DP$302)+SUMIF('ANNUAL SUMMARY'!$BI$286,K112,'ANNUAL SUMMARY'!$BQ$302)+SUMIF('ANNUAL SUMMARY'!$L$286,K112,'ANNUAL SUMMARY'!$T$302)+SUMIF('ANNUAL SUMMARY'!$FE$230,K112,'ANNUAL SUMMARY'!$FM$246)+SUMIF('ANNUAL SUMMARY'!$DH$230,K112,'ANNUAL SUMMARY'!$DP$246)+SUMIF('ANNUAL SUMMARY'!$BI$230,K112,'ANNUAL SUMMARY'!$BQ$246)+SUMIF('ANNUAL SUMMARY'!$L$230,K112,'ANNUAL SUMMARY'!$T$246)+SUMIF('ANNUAL SUMMARY'!$FE$174,K112,'ANNUAL SUMMARY'!$FM$190)+SUMIF('ANNUAL SUMMARY'!$DH$174,K112,'ANNUAL SUMMARY'!$DP$190)+SUMIF('ANNUAL SUMMARY'!$BI$174,K112,'ANNUAL SUMMARY'!$BQ$190)+SUMIF('ANNUAL SUMMARY'!$L$174,K112,'ANNUAL SUMMARY'!$T$190)+SUMIF('ANNUAL SUMMARY'!$FE$118,K112,'ANNUAL SUMMARY'!$FM$134)+SUMIF('ANNUAL SUMMARY'!$DH$118,K112,'ANNUAL SUMMARY'!$DP$134)+SUMIF('ANNUAL SUMMARY'!$BI$118,K112,'ANNUAL SUMMARY'!$BQ$134)+SUMIF('ANNUAL SUMMARY'!$L$118,K112,'ANNUAL SUMMARY'!$T$134)+SUMIF('ANNUAL SUMMARY'!$FE$62,K112,'ANNUAL SUMMARY'!$FM$78)+SUMIF('ANNUAL SUMMARY'!$DH$62,K112,'ANNUAL SUMMARY'!$DP$78)+SUMIF('ANNUAL SUMMARY'!$BI$62,K112,'ANNUAL SUMMARY'!$BQ$78)+SUMIF('ANNUAL SUMMARY'!$L$62,K112,'ANNUAL SUMMARY'!$T$78)+SUMIF('ANNUAL SUMMARY'!$FE$6,K112,'ANNUAL SUMMARY'!$FM$22)+SUMIF('ANNUAL SUMMARY'!$DH$6,K112,'ANNUAL SUMMARY'!$DP$22)+SUMIF('ANNUAL SUMMARY'!$BI$6,K112,'ANNUAL SUMMARY'!$BQ$22)+SUMIF('ANNUAL SUMMARY'!$L$6,K112,'ANNUAL SUMMARY'!$T$22)+SUMIF('PREVIOUS LOGS'!$K$6,K112,'PREVIOUS LOGS'!$S$18)+SUMIF('PREVIOUS LOGS'!$K$59,$K$6,'PREVIOUS LOGS'!$S$71)+SUMIF('PREVIOUS LOGS'!$K$112,K112,'PREVIOUS LOGS'!$S$124)+SUMIF('PREVIOUS LOGS'!$K$165,K112,'PREVIOUS LOGS'!$S$177)+SUMIF('PREVIOUS LOGS'!$K$218,K112,'PREVIOUS LOGS'!$S$230)+SUMIF('PREVIOUS LOGS'!$K$271,K112,'PREVIOUS LOGS'!$S$283)+SUMIF('PREVIOUS LOGS'!$K$324,K112,'PREVIOUS LOGS'!$S$336)+SUMIF('PREVIOUS LOGS'!$BH$6,K112,'PREVIOUS LOGS'!$BP$18)+SUMIF('PREVIOUS LOGS'!$BH$59,$K$6,'PREVIOUS LOGS'!$BP$71)+SUMIF('PREVIOUS LOGS'!$BH$112,K112,'PREVIOUS LOGS'!$BP$124)+SUMIF('PREVIOUS LOGS'!$BH$165,K112,'PREVIOUS LOGS'!$BP$177)+SUMIF('PREVIOUS LOGS'!$BH$218,K112,'PREVIOUS LOGS'!$BP$230)+SUMIF('PREVIOUS LOGS'!$BH$271,K112,'PREVIOUS LOGS'!$BP$283)+SUMIF('PREVIOUS LOGS'!$BH$324,K112,'PREVIOUS LOGS'!$BP$336)+SUMIF('PREVIOUS LOGS'!$DF$6,K112,'PREVIOUS LOGS'!$DN$18)+SUMIF('PREVIOUS LOGS'!$DF$59,$K$6,'PREVIOUS LOGS'!$DN$71)+SUMIF('PREVIOUS LOGS'!$DF$112,K112,'PREVIOUS LOGS'!$DN$124)+SUMIF('PREVIOUS LOGS'!$DF$165,K112,'PREVIOUS LOGS'!$DN$177)+SUMIF('PREVIOUS LOGS'!$DF$218,K112,'PREVIOUS LOGS'!$DN$230)+SUMIF('PREVIOUS LOGS'!$DF$271,K112,'PREVIOUS LOGS'!$DN$283)+SUMIF('PREVIOUS LOGS'!$DF$324,K112,'PREVIOUS LOGS'!$DN$336)+SUMIF('PREVIOUS LOGS'!$FC$6,K112,'PREVIOUS LOGS'!$FK$18)+SUMIF('PREVIOUS LOGS'!$FC$59,$K$6,'PREVIOUS LOGS'!$FK$71)+SUMIF('PREVIOUS LOGS'!$FC$112,K112,'PREVIOUS LOGS'!$FK$124)+SUMIF('PREVIOUS LOGS'!$FC$165,K112,'PREVIOUS LOGS'!$FK$177)+SUMIF('PREVIOUS LOGS'!$FC$218,K112,'PREVIOUS LOGS'!$FK$230)+SUMIF('PREVIOUS LOGS'!$FC$271,K112,'PREVIOUS LOGS'!$FK$283)+SUMIF('PREVIOUS LOGS'!$FC$324,K112,'PREVIOUS LOGS'!$FK$336)</f>
        <v>0</v>
      </c>
      <c r="T124" s="755"/>
      <c r="U124" s="755"/>
      <c r="V124" s="755"/>
      <c r="W124" s="755"/>
      <c r="X124" s="755"/>
      <c r="Y124" s="15"/>
      <c r="Z124" s="812">
        <f>IF(Z118=0," ",Z118+3)</f>
        <v>2025</v>
      </c>
      <c r="AA124" s="813"/>
      <c r="AB124" s="813"/>
      <c r="AC124" s="813"/>
      <c r="AD124" s="813"/>
      <c r="AE124" s="1118">
        <f>SUMIFS('ANNUAL SUMMARY'!$AF$54,Z124,'ANNUAL SUMMARY'!$V$9,K112,'ANNUAL SUMMARY'!$L$6)+SUMIFS('ANNUAL SUMMARY'!$AF$112,Z124,'ANNUAL SUMMARY'!$V$9,K112,'ANNUAL SUMMARY'!$L$64)+SUMIFS('ANNUAL SUMMARY'!$AF$170,Z124,'ANNUAL SUMMARY'!$V$9,K112,'ANNUAL SUMMARY'!$L$122)+SUMIFS('ANNUAL SUMMARY'!$AF$228,Z124,'ANNUAL SUMMARY'!$V$9,K112,'ANNUAL SUMMARY'!$L$180)+SUMIFS('ANNUAL SUMMARY'!$AF$286,Z124,'ANNUAL SUMMARY'!$V$9,K112,'ANNUAL SUMMARY'!$L$238)+SUMIFS('ANNUAL SUMMARY'!$AF$344,Z124,'ANNUAL SUMMARY'!$V$9,K112,'ANNUAL SUMMARY'!$L$296)+SUMIFS('ANNUAL SUMMARY'!$AF$402,Z124,'ANNUAL SUMMARY'!$V$9,K112,'ANNUAL SUMMARY'!$L$354)+SUMIFS('ANNUAL SUMMARY'!$AF$460,Z124,'ANNUAL SUMMARY'!$V$9,K112,'ANNUAL SUMMARY'!$L$412)+SUMIFS('ANNUAL SUMMARY'!$AF$518,Z124,'ANNUAL SUMMARY'!$V$9,K112,'ANNUAL SUMMARY'!$L$470)+SUMIFS('ANNUAL SUMMARY'!$AF$576,Z124,'ANNUAL SUMMARY'!$V$9,K112,'ANNUAL SUMMARY'!$L$528)+SUMIFS('ANNUAL SUMMARY'!$AF$634,Z124,'ANNUAL SUMMARY'!$V$9,K112,'ANNUAL SUMMARY'!$L$586)+SUMIFS('ANNUAL SUMMARY'!$AF$692,Z124,'ANNUAL SUMMARY'!$V$9,K112,'ANNUAL SUMMARY'!$L$644)+SUMIFS('ANNUAL SUMMARY'!$CC$54,Z124,'ANNUAL SUMMARY'!$V$9,K112,'ANNUAL SUMMARY'!$BI$6)+SUMIFS('ANNUAL SUMMARY'!$CC$112,Z124,'ANNUAL SUMMARY'!$V$9,K112,'ANNUAL SUMMARY'!$BI$64)+SUMIFS('ANNUAL SUMMARY'!$CC$170,Z124,'ANNUAL SUMMARY'!$V$9,K112,'ANNUAL SUMMARY'!$BI$122)+SUMIFS('ANNUAL SUMMARY'!$CC$228,Z124,'ANNUAL SUMMARY'!$V$9,K112,'ANNUAL SUMMARY'!$BI$180)+SUMIFS('ANNUAL SUMMARY'!$CC$286,Z124,'ANNUAL SUMMARY'!$V$9,K112,'ANNUAL SUMMARY'!$BI$238)+SUMIFS('ANNUAL SUMMARY'!$CC$344,Z124,'ANNUAL SUMMARY'!$V$9,K112,'ANNUAL SUMMARY'!$BI$296)+SUMIFS('ANNUAL SUMMARY'!$CC$402,Z124,'ANNUAL SUMMARY'!$V$9,K112,'ANNUAL SUMMARY'!$BI$354)+SUMIFS('ANNUAL SUMMARY'!$CC$460,Z124,'ANNUAL SUMMARY'!$V$9,K112,'ANNUAL SUMMARY'!$BI$412)+SUMIFS('ANNUAL SUMMARY'!$CC$518,Z124,'ANNUAL SUMMARY'!$V$9,K112,'ANNUAL SUMMARY'!$BI$470)+SUMIFS('ANNUAL SUMMARY'!$CC$576,Z124,'ANNUAL SUMMARY'!$V$9,K112,'ANNUAL SUMMARY'!$BI$528)+SUMIFS('ANNUAL SUMMARY'!$CC$634,Z124,'ANNUAL SUMMARY'!$V$9,K112,'ANNUAL SUMMARY'!$BI$586)+SUMIFS('ANNUAL SUMMARY'!$CC$692,Z124,'ANNUAL SUMMARY'!$V$9,K112,'ANNUAL SUMMARY'!$BI$644)+SUMIFS('ANNUAL SUMMARY'!$EB$54,Z124,'ANNUAL SUMMARY'!$V$9,K112,'ANNUAL SUMMARY'!$DH$6)+SUMIFS('ANNUAL SUMMARY'!$EB$112,Z124,'ANNUAL SUMMARY'!$V$9,K112,'ANNUAL SUMMARY'!$DH$64)+SUMIFS('ANNUAL SUMMARY'!$EB$170,Z124,'ANNUAL SUMMARY'!$V$9,K112,'ANNUAL SUMMARY'!$DH$122)+SUMIFS('ANNUAL SUMMARY'!$EB$228,Z124,'ANNUAL SUMMARY'!$V$9,K112,'ANNUAL SUMMARY'!$DH$180)+SUMIFS('ANNUAL SUMMARY'!$EB$286,Z124,'ANNUAL SUMMARY'!$V$9,K112,'ANNUAL SUMMARY'!$DH$238)+SUMIFS('ANNUAL SUMMARY'!$EB$344,Z124,'ANNUAL SUMMARY'!$V$9,K112,'ANNUAL SUMMARY'!$DH$296)+SUMIFS('ANNUAL SUMMARY'!$EB$402,Z124,'ANNUAL SUMMARY'!$V$9,K112,'ANNUAL SUMMARY'!$DH$354)+SUMIFS('ANNUAL SUMMARY'!$EB$460,Z124,'ANNUAL SUMMARY'!$V$9,K112,'ANNUAL SUMMARY'!$DH$412)+SUMIFS('ANNUAL SUMMARY'!$EB$518,Z124,'ANNUAL SUMMARY'!$V$9,K112,'ANNUAL SUMMARY'!$DH$470)+SUMIFS('ANNUAL SUMMARY'!$EB$576,Z124,'ANNUAL SUMMARY'!$V$9,K112,'ANNUAL SUMMARY'!$DH$528)+SUMIFS('ANNUAL SUMMARY'!$EB$634,Z124,'ANNUAL SUMMARY'!$V$9,K112,'ANNUAL SUMMARY'!$DH$586)+SUMIFS('ANNUAL SUMMARY'!$EB$692,Z124,'ANNUAL SUMMARY'!$V$9,K112,'ANNUAL SUMMARY'!$DH$644)+SUMIFS('ANNUAL SUMMARY'!$FY$54,Z124,'ANNUAL SUMMARY'!$V$9,K112,'ANNUAL SUMMARY'!$FE$6)+SUMIFS('ANNUAL SUMMARY'!$FY$112,Z124,'ANNUAL SUMMARY'!$V$9,K112,'ANNUAL SUMMARY'!$FE$64)+SUMIFS('ANNUAL SUMMARY'!$FY$170,Z124,'ANNUAL SUMMARY'!$V$9,K112,'ANNUAL SUMMARY'!$FE$122)+SUMIFS('ANNUAL SUMMARY'!$FY$228,Z124,'ANNUAL SUMMARY'!$V$9,K112,'ANNUAL SUMMARY'!$FE$180)+SUMIFS('ANNUAL SUMMARY'!$FY$286,Z124,'ANNUAL SUMMARY'!$V$9,K112,'ANNUAL SUMMARY'!$FE$238)+SUMIFS('ANNUAL SUMMARY'!$FY$344,Z124,'ANNUAL SUMMARY'!$V$9,K112,'ANNUAL SUMMARY'!$FE$296)+SUMIFS('ANNUAL SUMMARY'!$FY$402,Z124,'ANNUAL SUMMARY'!$V$9,K112,'ANNUAL SUMMARY'!$FE$354)+SUMIFS('ANNUAL SUMMARY'!$FY$460,Z124,'ANNUAL SUMMARY'!$V$9,K112,'ANNUAL SUMMARY'!$FE$412)+SUMIFS('ANNUAL SUMMARY'!$FY$518,Z124,'ANNUAL SUMMARY'!$V$9,K112,'ANNUAL SUMMARY'!$FE$470)+SUMIFS('ANNUAL SUMMARY'!$FY$576,Z124,'ANNUAL SUMMARY'!$V$9,K112,'ANNUAL SUMMARY'!$FE$528)+SUMIFS('ANNUAL SUMMARY'!$FY$634,Z124,'ANNUAL SUMMARY'!$V$9,K112,'ANNUAL SUMMARY'!$FE$586)+SUMIFS('ANNUAL SUMMARY'!$FY$692,Z124,'ANNUAL SUMMARY'!$V$9,K112,'ANNUAL SUMMARY'!$FE$644)</f>
        <v>0</v>
      </c>
      <c r="AF124" s="727"/>
      <c r="AG124" s="727"/>
      <c r="AH124" s="727"/>
      <c r="AI124" s="727">
        <f>SUMIFS('ANNUAL SUMMARY'!$AJ$54,Z124,'ANNUAL SUMMARY'!$V$9,K112,'ANNUAL SUMMARY'!$L$6)+SUMIFS('ANNUAL SUMMARY'!$AJ$112,Z124,'ANNUAL SUMMARY'!$V$9,K112,'ANNUAL SUMMARY'!$L$64)+SUMIFS('ANNUAL SUMMARY'!$AJ$170,Z124,'ANNUAL SUMMARY'!$V$9,K112,'ANNUAL SUMMARY'!$L$122)+SUMIFS('ANNUAL SUMMARY'!$AJ$228,Z124,'ANNUAL SUMMARY'!$V$9,K112,'ANNUAL SUMMARY'!$L$180)+SUMIFS('ANNUAL SUMMARY'!$AJ$286,Z124,'ANNUAL SUMMARY'!$V$9,K112,'ANNUAL SUMMARY'!$L$238)+SUMIFS('ANNUAL SUMMARY'!$AJ$344,Z124,'ANNUAL SUMMARY'!$V$9,K112,'ANNUAL SUMMARY'!$L$296)+SUMIFS('ANNUAL SUMMARY'!$AJ$402,Z124,'ANNUAL SUMMARY'!$V$9,K112,'ANNUAL SUMMARY'!$L$354)+SUMIFS('ANNUAL SUMMARY'!$AJ$460,Z124,'ANNUAL SUMMARY'!$V$9,K112,'ANNUAL SUMMARY'!$L$412)+SUMIFS('ANNUAL SUMMARY'!$AJ$518,Z124,'ANNUAL SUMMARY'!$V$9,K112,'ANNUAL SUMMARY'!$L$470)+SUMIFS('ANNUAL SUMMARY'!$AJ$576,Z124,'ANNUAL SUMMARY'!$V$9,K112,'ANNUAL SUMMARY'!$L$528)+SUMIFS('ANNUAL SUMMARY'!$AJ$634,Z124,'ANNUAL SUMMARY'!$V$9,K112,'ANNUAL SUMMARY'!$L$586)+SUMIFS('ANNUAL SUMMARY'!$AJ$692,Z124,'ANNUAL SUMMARY'!$V$9,K112,'ANNUAL SUMMARY'!$L$644)+SUMIFS('ANNUAL SUMMARY'!$CG$54,Z124,'ANNUAL SUMMARY'!$V$9,K112,'ANNUAL SUMMARY'!$BI$6)+SUMIFS('ANNUAL SUMMARY'!$CG$112,Z124,'ANNUAL SUMMARY'!$V$9,K112,'ANNUAL SUMMARY'!$BI$64)+SUMIFS('ANNUAL SUMMARY'!$CG$170,Z124,'ANNUAL SUMMARY'!$V$9,K112,'ANNUAL SUMMARY'!$BI$122)+SUMIFS('ANNUAL SUMMARY'!$CG$228,Z124,'ANNUAL SUMMARY'!$V$9,K112,'ANNUAL SUMMARY'!$BI$180)+SUMIFS('ANNUAL SUMMARY'!$CG$286,Z124,'ANNUAL SUMMARY'!$V$9,K112,'ANNUAL SUMMARY'!$BI$238)+SUMIFS('ANNUAL SUMMARY'!$CG$344,Z124,'ANNUAL SUMMARY'!$V$9,K112,'ANNUAL SUMMARY'!$BI$296)+SUMIFS('ANNUAL SUMMARY'!$CG$402,Z124,'ANNUAL SUMMARY'!$V$9,K112,'ANNUAL SUMMARY'!$BI$354)+SUMIFS('ANNUAL SUMMARY'!$CG$460,Z124,'ANNUAL SUMMARY'!$V$9,K112,'ANNUAL SUMMARY'!$BI$412)+SUMIFS('ANNUAL SUMMARY'!$CG$518,Z124,'ANNUAL SUMMARY'!$V$9,K112,'ANNUAL SUMMARY'!$BI$470)+SUMIFS('ANNUAL SUMMARY'!$CG$576,Z124,'ANNUAL SUMMARY'!$V$9,K112,'ANNUAL SUMMARY'!$BI$528)+SUMIFS('ANNUAL SUMMARY'!$CG$634,Z124,'ANNUAL SUMMARY'!$V$9,K112,'ANNUAL SUMMARY'!$BI$586)+SUMIFS('ANNUAL SUMMARY'!$CG$692,Z124,'ANNUAL SUMMARY'!$V$9,K112,'ANNUAL SUMMARY'!$BI$644)+SUMIFS('ANNUAL SUMMARY'!$EF$54,Z124,'ANNUAL SUMMARY'!$V$9,K112,'ANNUAL SUMMARY'!$DH$6)+SUMIFS('ANNUAL SUMMARY'!$EF$112,Z124,'ANNUAL SUMMARY'!$V$9,K112,'ANNUAL SUMMARY'!$DH$64)+SUMIFS('ANNUAL SUMMARY'!$EF$170,Z124,'ANNUAL SUMMARY'!$V$9,K112,'ANNUAL SUMMARY'!$DH$122)+SUMIFS('ANNUAL SUMMARY'!$EF$228,Z124,'ANNUAL SUMMARY'!$V$9,K112,'ANNUAL SUMMARY'!$DH$180)+SUMIFS('ANNUAL SUMMARY'!$EF$286,Z124,'ANNUAL SUMMARY'!$V$9,K112,'ANNUAL SUMMARY'!$DH$238)+SUMIFS('ANNUAL SUMMARY'!$EF$344,Z124,'ANNUAL SUMMARY'!$V$9,K112,'ANNUAL SUMMARY'!$DH$296)+SUMIFS('ANNUAL SUMMARY'!$EF$402,Z124,'ANNUAL SUMMARY'!$V$9,K112,'ANNUAL SUMMARY'!$DH$354)+SUMIFS('ANNUAL SUMMARY'!$EF$460,Z124,'ANNUAL SUMMARY'!$V$9,K112,'ANNUAL SUMMARY'!$DH$412)+SUMIFS('ANNUAL SUMMARY'!$EF$518,Z124,'ANNUAL SUMMARY'!$V$9,K112,'ANNUAL SUMMARY'!$DH$470)+SUMIFS('ANNUAL SUMMARY'!$EF$576,Z124,'ANNUAL SUMMARY'!$V$9,K112,'ANNUAL SUMMARY'!$DH$528)+SUMIFS('ANNUAL SUMMARY'!$EF$634,Z124,'ANNUAL SUMMARY'!$V$9,K112,'ANNUAL SUMMARY'!$DH$586)+SUMIFS('ANNUAL SUMMARY'!$EF$692,Z124,'ANNUAL SUMMARY'!$V$9,K112,'ANNUAL SUMMARY'!$DH$644)+SUMIFS('ANNUAL SUMMARY'!$GC$54,Z124,'ANNUAL SUMMARY'!$V$9,K112,'ANNUAL SUMMARY'!$FE$6)+SUMIFS('ANNUAL SUMMARY'!$GC$112,Z124,'ANNUAL SUMMARY'!$V$9,K112,'ANNUAL SUMMARY'!$FE$64)+SUMIFS('ANNUAL SUMMARY'!$GC$170,Z124,'ANNUAL SUMMARY'!$V$9,K112,'ANNUAL SUMMARY'!$FE$122)+SUMIFS('ANNUAL SUMMARY'!$GC$228,Z124,'ANNUAL SUMMARY'!$V$9,K112,'ANNUAL SUMMARY'!$FE$180)+SUMIFS('ANNUAL SUMMARY'!$GC$286,Z124,'ANNUAL SUMMARY'!$V$9,K112,'ANNUAL SUMMARY'!$FE$238)+SUMIFS('ANNUAL SUMMARY'!$GC$344,Z124,'ANNUAL SUMMARY'!$V$9,K112,'ANNUAL SUMMARY'!$FE$296)+SUMIFS('ANNUAL SUMMARY'!$GC$402,Z124,'ANNUAL SUMMARY'!$V$9,K112,'ANNUAL SUMMARY'!$FE$354)+SUMIFS('ANNUAL SUMMARY'!$GC$460,Z124,'ANNUAL SUMMARY'!$V$9,K112,'ANNUAL SUMMARY'!$FE$412)+SUMIFS('ANNUAL SUMMARY'!$GC$518,Z124,'ANNUAL SUMMARY'!$V$9,K112,'ANNUAL SUMMARY'!$FE$470)+SUMIFS('ANNUAL SUMMARY'!$GC$576,Z124,'ANNUAL SUMMARY'!$V$9,K112,'ANNUAL SUMMARY'!$FE$528)+SUMIFS('ANNUAL SUMMARY'!$GC$634,Z124,'ANNUAL SUMMARY'!$V$9,K112,'ANNUAL SUMMARY'!$FE$586)+SUMIFS('ANNUAL SUMMARY'!$GC$692,Z124,'ANNUAL SUMMARY'!$V$9,K112,'ANNUAL SUMMARY'!$FE$644)</f>
        <v>0</v>
      </c>
      <c r="AJ124" s="727"/>
      <c r="AK124" s="727"/>
      <c r="AL124" s="727"/>
      <c r="AM124" s="727">
        <f>SUMIFS('ANNUAL SUMMARY'!$AN$54,Z124,'ANNUAL SUMMARY'!$V$9,K112,'ANNUAL SUMMARY'!$L$6)+SUMIFS('ANNUAL SUMMARY'!$AN$112,Z124,'ANNUAL SUMMARY'!$V$9,K112,'ANNUAL SUMMARY'!$L$64)+SUMIFS('ANNUAL SUMMARY'!$AN$170,Z124,'ANNUAL SUMMARY'!$V$9,K112,'ANNUAL SUMMARY'!$L$122)+SUMIFS('ANNUAL SUMMARY'!$AN$228,Z124,'ANNUAL SUMMARY'!$V$9,K112,'ANNUAL SUMMARY'!$L$180)+SUMIFS('ANNUAL SUMMARY'!$AN$286,Z124,'ANNUAL SUMMARY'!$V$9,K112,'ANNUAL SUMMARY'!$L$238)+SUMIFS('ANNUAL SUMMARY'!$AN$344,Z124,'ANNUAL SUMMARY'!$V$9,K112,'ANNUAL SUMMARY'!$L$296)+SUMIFS('ANNUAL SUMMARY'!$AN$402,Z124,'ANNUAL SUMMARY'!$V$9,K112,'ANNUAL SUMMARY'!$L$354)+SUMIFS('ANNUAL SUMMARY'!$AN$460,Z124,'ANNUAL SUMMARY'!$V$9,K112,'ANNUAL SUMMARY'!$L$412)+SUMIFS('ANNUAL SUMMARY'!$AN$518,Z124,'ANNUAL SUMMARY'!$V$9,K112,'ANNUAL SUMMARY'!$L$470)+SUMIFS('ANNUAL SUMMARY'!$AN$576,Z124,'ANNUAL SUMMARY'!$V$9,K112,'ANNUAL SUMMARY'!$L$528)+SUMIFS('ANNUAL SUMMARY'!$AN$634,Z124,'ANNUAL SUMMARY'!$V$9,K112,'ANNUAL SUMMARY'!$L$586)+SUMIFS('ANNUAL SUMMARY'!$AN$692,Z124,'ANNUAL SUMMARY'!$V$9,K112,'ANNUAL SUMMARY'!$L$644)+SUMIFS('ANNUAL SUMMARY'!$CK$54,Z124,'ANNUAL SUMMARY'!$V$9,K112,'ANNUAL SUMMARY'!$BI$6)+SUMIFS('ANNUAL SUMMARY'!$CK$112,Z124,'ANNUAL SUMMARY'!$V$9,K112,'ANNUAL SUMMARY'!$BI$64)+SUMIFS('ANNUAL SUMMARY'!$CK$170,Z124,'ANNUAL SUMMARY'!$V$9,K112,'ANNUAL SUMMARY'!$BI$122)+SUMIFS('ANNUAL SUMMARY'!$CK$228,Z124,'ANNUAL SUMMARY'!$V$9,K112,'ANNUAL SUMMARY'!$BI$180)+SUMIFS('ANNUAL SUMMARY'!$CK$286,Z124,'ANNUAL SUMMARY'!$V$9,K112,'ANNUAL SUMMARY'!$BI$238)+SUMIFS('ANNUAL SUMMARY'!$CK$344,Z124,'ANNUAL SUMMARY'!$V$9,K112,'ANNUAL SUMMARY'!$BI$296)+SUMIFS('ANNUAL SUMMARY'!$CK$402,Z124,'ANNUAL SUMMARY'!$V$9,K112,'ANNUAL SUMMARY'!$BI$354)+SUMIFS('ANNUAL SUMMARY'!$CK$460,Z124,'ANNUAL SUMMARY'!$V$9,K112,'ANNUAL SUMMARY'!$BI$412)+SUMIFS('ANNUAL SUMMARY'!$CK$518,Z124,'ANNUAL SUMMARY'!$V$9,K112,'ANNUAL SUMMARY'!$BI$470)+SUMIFS('ANNUAL SUMMARY'!$CK$576,Z124,'ANNUAL SUMMARY'!$V$9,K112,'ANNUAL SUMMARY'!$BI$528)+SUMIFS('ANNUAL SUMMARY'!$CK$634,Z124,'ANNUAL SUMMARY'!$V$9,K112,'ANNUAL SUMMARY'!$BI$586)+SUMIFS('ANNUAL SUMMARY'!$CK$692,Z124,'ANNUAL SUMMARY'!$V$9,K112,'ANNUAL SUMMARY'!$BI$644)+SUMIFS('ANNUAL SUMMARY'!$EJ$54,Z124,'ANNUAL SUMMARY'!$V$9,K112,'ANNUAL SUMMARY'!$DH$6)+SUMIFS('ANNUAL SUMMARY'!$EJ$112,Z124,'ANNUAL SUMMARY'!$V$9,K112,'ANNUAL SUMMARY'!$DH$64)+SUMIFS('ANNUAL SUMMARY'!$EJ$170,Z124,'ANNUAL SUMMARY'!$V$9,K112,'ANNUAL SUMMARY'!$DH$122)+SUMIFS('ANNUAL SUMMARY'!$EJ$228,Z124,'ANNUAL SUMMARY'!$V$9,K112,'ANNUAL SUMMARY'!$DH$180)+SUMIFS('ANNUAL SUMMARY'!$EJ$286,Z124,'ANNUAL SUMMARY'!$V$9,K112,'ANNUAL SUMMARY'!$DH$238)+SUMIFS('ANNUAL SUMMARY'!$EJ$344,Z124,'ANNUAL SUMMARY'!$V$9,K112,'ANNUAL SUMMARY'!$DH$296)+SUMIFS('ANNUAL SUMMARY'!$EJ$402,Z124,'ANNUAL SUMMARY'!$V$9,K112,'ANNUAL SUMMARY'!$DH$354)+SUMIFS('ANNUAL SUMMARY'!$EJ$460,Z124,'ANNUAL SUMMARY'!$V$9,K112,'ANNUAL SUMMARY'!$DH$412)+SUMIFS('ANNUAL SUMMARY'!$EJ$518,Z124,'ANNUAL SUMMARY'!$V$9,K112,'ANNUAL SUMMARY'!$DH$470)+SUMIFS('ANNUAL SUMMARY'!$EJ$576,Z124,'ANNUAL SUMMARY'!$V$9,K112,'ANNUAL SUMMARY'!$DH$528)+SUMIFS('ANNUAL SUMMARY'!$EJ$634,Z124,'ANNUAL SUMMARY'!$V$9,K112,'ANNUAL SUMMARY'!$DH$586)+SUMIFS('ANNUAL SUMMARY'!$EJ$692,Z124,'ANNUAL SUMMARY'!$V$9,K112,'ANNUAL SUMMARY'!$DH$644)+SUMIFS('ANNUAL SUMMARY'!$GG$54,Z124,'ANNUAL SUMMARY'!$V$9,K112,'ANNUAL SUMMARY'!$FE$6)+SUMIFS('ANNUAL SUMMARY'!$GG$112,Z124,'ANNUAL SUMMARY'!$V$9,K112,'ANNUAL SUMMARY'!$FE$64)+SUMIFS('ANNUAL SUMMARY'!$GG$170,Z124,'ANNUAL SUMMARY'!$V$9,K112,'ANNUAL SUMMARY'!$FE$122)+SUMIFS('ANNUAL SUMMARY'!$GG$228,Z124,'ANNUAL SUMMARY'!$V$9,K112,'ANNUAL SUMMARY'!$FE$180)+SUMIFS('ANNUAL SUMMARY'!$GG$286,Z124,'ANNUAL SUMMARY'!$V$9,K112,'ANNUAL SUMMARY'!$FE$238)+SUMIFS('ANNUAL SUMMARY'!$GG$344,Z124,'ANNUAL SUMMARY'!$V$9,K112,'ANNUAL SUMMARY'!$FE$296)+SUMIFS('ANNUAL SUMMARY'!$GG$402,Z124,'ANNUAL SUMMARY'!$V$9,K112,'ANNUAL SUMMARY'!$FE$354)+SUMIFS('ANNUAL SUMMARY'!$GG$460,Z124,'ANNUAL SUMMARY'!$V$9,K112,'ANNUAL SUMMARY'!$FE$412)+SUMIFS('ANNUAL SUMMARY'!$GG$518,Z124,'ANNUAL SUMMARY'!$V$9,K112,'ANNUAL SUMMARY'!$FE$470)+SUMIFS('ANNUAL SUMMARY'!$GG$576,Z124,'ANNUAL SUMMARY'!$V$9,K112,'ANNUAL SUMMARY'!$FE$528)+SUMIFS('ANNUAL SUMMARY'!$GG$634,Z124,'ANNUAL SUMMARY'!$V$9,K112,'ANNUAL SUMMARY'!$FE$586)+SUMIFS('ANNUAL SUMMARY'!$GG$692,Z124,'ANNUAL SUMMARY'!$V$9,K112,'ANNUAL SUMMARY'!$FE$644)</f>
        <v>0</v>
      </c>
      <c r="AN124" s="727"/>
      <c r="AO124" s="727"/>
      <c r="AP124" s="727"/>
      <c r="AQ124" s="728">
        <f>SUMIFS('ANNUAL SUMMARY'!$AR$54,Z124,'ANNUAL SUMMARY'!$V$9,K112,'ANNUAL SUMMARY'!$L$6)+SUMIFS('ANNUAL SUMMARY'!$AR$112,Z124,'ANNUAL SUMMARY'!$V$9,K112,'ANNUAL SUMMARY'!$L$64)+SUMIFS('ANNUAL SUMMARY'!$AR$170,Z124,'ANNUAL SUMMARY'!$V$9,K112,'ANNUAL SUMMARY'!$L$122)+SUMIFS('ANNUAL SUMMARY'!$AR$228,Z124,'ANNUAL SUMMARY'!$V$9,K112,'ANNUAL SUMMARY'!$L$180)+SUMIFS('ANNUAL SUMMARY'!$AR$286,Z124,'ANNUAL SUMMARY'!$V$9,K112,'ANNUAL SUMMARY'!$L$238)+SUMIFS('ANNUAL SUMMARY'!$AR$344,Z124,'ANNUAL SUMMARY'!$V$9,K112,'ANNUAL SUMMARY'!$L$296)+SUMIFS('ANNUAL SUMMARY'!$AR$402,Z124,'ANNUAL SUMMARY'!$V$9,K112,'ANNUAL SUMMARY'!$L$354)+SUMIFS('ANNUAL SUMMARY'!$AR$460,Z124,'ANNUAL SUMMARY'!$V$9,K112,'ANNUAL SUMMARY'!$L$412)+SUMIFS('ANNUAL SUMMARY'!$AR$518,Z124,'ANNUAL SUMMARY'!$V$9,K112,'ANNUAL SUMMARY'!$L$470)+SUMIFS('ANNUAL SUMMARY'!$AR$576,Z124,'ANNUAL SUMMARY'!$V$9,K112,'ANNUAL SUMMARY'!$L$528)+SUMIFS('ANNUAL SUMMARY'!$AR$634,Z124,'ANNUAL SUMMARY'!$V$9,K112,'ANNUAL SUMMARY'!$L$586)+SUMIFS('ANNUAL SUMMARY'!$AR$692,Z124,'ANNUAL SUMMARY'!$V$9,K112,'ANNUAL SUMMARY'!$L$644)+SUMIFS('ANNUAL SUMMARY'!$CO$54,Z124,'ANNUAL SUMMARY'!$V$9,K112,'ANNUAL SUMMARY'!$BI$6)+SUMIFS('ANNUAL SUMMARY'!$CO$112,Z124,'ANNUAL SUMMARY'!$V$9,K112,'ANNUAL SUMMARY'!$BI$64)+SUMIFS('ANNUAL SUMMARY'!$CO$170,Z124,'ANNUAL SUMMARY'!$V$9,K112,'ANNUAL SUMMARY'!$BI$122)+SUMIFS('ANNUAL SUMMARY'!$CO$228,Z124,'ANNUAL SUMMARY'!$V$9,K112,'ANNUAL SUMMARY'!$BI$180)+SUMIFS('ANNUAL SUMMARY'!$CO$286,Z124,'ANNUAL SUMMARY'!$V$9,K112,'ANNUAL SUMMARY'!$BI$238)+SUMIFS('ANNUAL SUMMARY'!$CO$344,Z124,'ANNUAL SUMMARY'!$V$9,K112,'ANNUAL SUMMARY'!$BI$296)+SUMIFS('ANNUAL SUMMARY'!$CO$402,Z124,'ANNUAL SUMMARY'!$V$9,K112,'ANNUAL SUMMARY'!$BI$354)+SUMIFS('ANNUAL SUMMARY'!$CO$460,Z124,'ANNUAL SUMMARY'!$V$9,K112,'ANNUAL SUMMARY'!$BI$412)+SUMIFS('ANNUAL SUMMARY'!$CO$518,Z124,'ANNUAL SUMMARY'!$V$9,K112,'ANNUAL SUMMARY'!$BI$470)+SUMIFS('ANNUAL SUMMARY'!$CO$576,Z124,'ANNUAL SUMMARY'!$V$9,K112,'ANNUAL SUMMARY'!$BI$528)+SUMIFS('ANNUAL SUMMARY'!$CO$634,Z124,'ANNUAL SUMMARY'!$V$9,K112,'ANNUAL SUMMARY'!$BI$586)+SUMIFS('ANNUAL SUMMARY'!$CO$692,Z124,'ANNUAL SUMMARY'!$V$9,K112,'ANNUAL SUMMARY'!$BI$644)+SUMIFS('ANNUAL SUMMARY'!$EN$54,Z124,'ANNUAL SUMMARY'!$V$9,K112,'ANNUAL SUMMARY'!$DH$6)+SUMIFS('ANNUAL SUMMARY'!$EN$112,Z124,'ANNUAL SUMMARY'!$V$9,K112,'ANNUAL SUMMARY'!$DH$64)+SUMIFS('ANNUAL SUMMARY'!$EN$170,Z124,'ANNUAL SUMMARY'!$V$9,K112,'ANNUAL SUMMARY'!$DH$122)+SUMIFS('ANNUAL SUMMARY'!$EN$228,Z124,'ANNUAL SUMMARY'!$V$9,K112,'ANNUAL SUMMARY'!$DH$180)+SUMIFS('ANNUAL SUMMARY'!$EN$286,Z124,'ANNUAL SUMMARY'!$V$9,K112,'ANNUAL SUMMARY'!$DH$238)+SUMIFS('ANNUAL SUMMARY'!$EN$344,Z124,'ANNUAL SUMMARY'!$V$9,K112,'ANNUAL SUMMARY'!$DH$296)+SUMIFS('ANNUAL SUMMARY'!$EN$402,Z124,'ANNUAL SUMMARY'!$V$9,K112,'ANNUAL SUMMARY'!$DH$354)+SUMIFS('ANNUAL SUMMARY'!$EN$460,Z124,'ANNUAL SUMMARY'!$V$9,K112,'ANNUAL SUMMARY'!$DH$412)+SUMIFS('ANNUAL SUMMARY'!$EN$518,Z124,'ANNUAL SUMMARY'!$V$9,K112,'ANNUAL SUMMARY'!$DH$470)+SUMIFS('ANNUAL SUMMARY'!$EN$576,Z124,'ANNUAL SUMMARY'!$V$9,K112,'ANNUAL SUMMARY'!$DH$528)+SUMIFS('ANNUAL SUMMARY'!$EN$634,Z124,'ANNUAL SUMMARY'!$V$9,K112,'ANNUAL SUMMARY'!$DH$586)+SUMIFS('ANNUAL SUMMARY'!$EN$692,Z124,'ANNUAL SUMMARY'!$V$9,K112,'ANNUAL SUMMARY'!$DH$644)+SUMIFS('ANNUAL SUMMARY'!$GK$54,Z124,'ANNUAL SUMMARY'!$V$9,K112,'ANNUAL SUMMARY'!$FE$6)+SUMIFS('ANNUAL SUMMARY'!$GK$112,Z124,'ANNUAL SUMMARY'!$V$9,K112,'ANNUAL SUMMARY'!$FE$64)+SUMIFS('ANNUAL SUMMARY'!$GK$170,Z124,'ANNUAL SUMMARY'!$V$9,K112,'ANNUAL SUMMARY'!$FE$122)+SUMIFS('ANNUAL SUMMARY'!$GK$228,Z124,'ANNUAL SUMMARY'!$V$9,K112,'ANNUAL SUMMARY'!$FE$180)+SUMIFS('ANNUAL SUMMARY'!$GK$286,Z124,'ANNUAL SUMMARY'!$V$9,K112,'ANNUAL SUMMARY'!$FE$238)+SUMIFS('ANNUAL SUMMARY'!$GK$344,Z124,'ANNUAL SUMMARY'!$V$9,K112,'ANNUAL SUMMARY'!$FE$296)+SUMIFS('ANNUAL SUMMARY'!$GK$402,Z124,'ANNUAL SUMMARY'!$V$9,K112,'ANNUAL SUMMARY'!$FE$354)+SUMIFS('ANNUAL SUMMARY'!$GK$460,Z124,'ANNUAL SUMMARY'!$V$9,K112,'ANNUAL SUMMARY'!$FE$412)+SUMIFS('ANNUAL SUMMARY'!$GK$518,Z124,'ANNUAL SUMMARY'!$V$9,K112,'ANNUAL SUMMARY'!$FE$470)+SUMIFS('ANNUAL SUMMARY'!$GK$576,Z124,'ANNUAL SUMMARY'!$V$9,K112,'ANNUAL SUMMARY'!$FE$528)+SUMIFS('ANNUAL SUMMARY'!$GK$634,Z124,'ANNUAL SUMMARY'!$V$9,K112,'ANNUAL SUMMARY'!$FE$586)+SUMIFS('ANNUAL SUMMARY'!$GK$692,Z124,'ANNUAL SUMMARY'!$V$9,K112,'ANNUAL SUMMARY'!$FE$644)</f>
        <v>0</v>
      </c>
      <c r="AR124" s="728"/>
      <c r="AS124" s="728"/>
      <c r="AT124" s="1257">
        <f>SUMIFS('ANNUAL SUMMARY'!$AU$54,Z124,'ANNUAL SUMMARY'!$V$9,K112,'ANNUAL SUMMARY'!$L$6)+SUMIFS('ANNUAL SUMMARY'!$AU$112,Z124,'ANNUAL SUMMARY'!$V$9,K112,'ANNUAL SUMMARY'!$L$64)+SUMIFS('ANNUAL SUMMARY'!$AU$170,Z124,'ANNUAL SUMMARY'!$V$9,K112,'ANNUAL SUMMARY'!$L$122)+SUMIFS('ANNUAL SUMMARY'!$AU$228,Z124,'ANNUAL SUMMARY'!$V$9,K112,'ANNUAL SUMMARY'!$L$180)+SUMIFS('ANNUAL SUMMARY'!$AU$286,Z124,'ANNUAL SUMMARY'!$V$9,K112,'ANNUAL SUMMARY'!$L$238)+SUMIFS('ANNUAL SUMMARY'!$AU$344,Z124,'ANNUAL SUMMARY'!$V$9,K112,'ANNUAL SUMMARY'!$L$296)+SUMIFS('ANNUAL SUMMARY'!$AU$402,Z124,'ANNUAL SUMMARY'!$V$9,K112,'ANNUAL SUMMARY'!$L$354)+SUMIFS('ANNUAL SUMMARY'!$AU$460,Z124,'ANNUAL SUMMARY'!$V$9,K112,'ANNUAL SUMMARY'!$L$412)+SUMIFS('ANNUAL SUMMARY'!$AU$518,Z124,'ANNUAL SUMMARY'!$V$9,K112,'ANNUAL SUMMARY'!$L$470)+SUMIFS('ANNUAL SUMMARY'!$AU$576,Z124,'ANNUAL SUMMARY'!$V$9,K112,'ANNUAL SUMMARY'!$L$528)+SUMIFS('ANNUAL SUMMARY'!$AU$634,Z124,'ANNUAL SUMMARY'!$V$9,K112,'ANNUAL SUMMARY'!$L$586)+SUMIFS('ANNUAL SUMMARY'!$AU$692,Z124,'ANNUAL SUMMARY'!$V$9,K112,'ANNUAL SUMMARY'!$L$644)+SUMIFS('ANNUAL SUMMARY'!$CR$54,Z124,'ANNUAL SUMMARY'!$V$9,K112,'ANNUAL SUMMARY'!$BI$6)+SUMIFS('ANNUAL SUMMARY'!$CR$112,Z124,'ANNUAL SUMMARY'!$V$9,K112,'ANNUAL SUMMARY'!$BI$64)+SUMIFS('ANNUAL SUMMARY'!$CR$170,Z124,'ANNUAL SUMMARY'!$V$9,K112,'ANNUAL SUMMARY'!$BI$122)+SUMIFS('ANNUAL SUMMARY'!$CR$228,Z124,'ANNUAL SUMMARY'!$V$9,K112,'ANNUAL SUMMARY'!$BI$180)+SUMIFS('ANNUAL SUMMARY'!$CR$286,Z124,'ANNUAL SUMMARY'!$V$9,K112,'ANNUAL SUMMARY'!$BI$238)+SUMIFS('ANNUAL SUMMARY'!$CR$344,Z124,'ANNUAL SUMMARY'!$V$9,K112,'ANNUAL SUMMARY'!$BI$296)+SUMIFS('ANNUAL SUMMARY'!$CR$402,Z124,'ANNUAL SUMMARY'!$V$9,K112,'ANNUAL SUMMARY'!$BI$354)+SUMIFS('ANNUAL SUMMARY'!$CR$460,Z124,'ANNUAL SUMMARY'!$V$9,K112,'ANNUAL SUMMARY'!$BI$412)+SUMIFS('ANNUAL SUMMARY'!$CR$518,Z124,'ANNUAL SUMMARY'!$V$9,K112,'ANNUAL SUMMARY'!$BI$470)+SUMIFS('ANNUAL SUMMARY'!$CR$576,Z124,'ANNUAL SUMMARY'!$V$9,K112,'ANNUAL SUMMARY'!$BI$528)+SUMIFS('ANNUAL SUMMARY'!$CR$634,Z124,'ANNUAL SUMMARY'!$V$9,K112,'ANNUAL SUMMARY'!$BI$586)+SUMIFS('ANNUAL SUMMARY'!$CR$692,Z124,'ANNUAL SUMMARY'!$V$9,K112,'ANNUAL SUMMARY'!$BI$644)+SUMIFS('ANNUAL SUMMARY'!$EQ$54,Z124,'ANNUAL SUMMARY'!$V$9,K112,'ANNUAL SUMMARY'!$DH$6)+SUMIFS('ANNUAL SUMMARY'!$EQ$112,Z124,'ANNUAL SUMMARY'!$V$9,K112,'ANNUAL SUMMARY'!$DH$64)+SUMIFS('ANNUAL SUMMARY'!$EQ$170,Z124,'ANNUAL SUMMARY'!$V$9,K112,'ANNUAL SUMMARY'!$DH$122)+SUMIFS('ANNUAL SUMMARY'!$EQ$228,Z124,'ANNUAL SUMMARY'!$V$9,K112,'ANNUAL SUMMARY'!$DH$180)+SUMIFS('ANNUAL SUMMARY'!$EQ$286,Z124,'ANNUAL SUMMARY'!$V$9,K112,'ANNUAL SUMMARY'!$DH$238)+SUMIFS('ANNUAL SUMMARY'!$EQ$344,Z124,'ANNUAL SUMMARY'!$V$9,K112,'ANNUAL SUMMARY'!$DH$296)+SUMIFS('ANNUAL SUMMARY'!$EQ$402,Z124,'ANNUAL SUMMARY'!$V$9,K112,'ANNUAL SUMMARY'!$DH$354)+SUMIFS('ANNUAL SUMMARY'!$EQ$460,Z124,'ANNUAL SUMMARY'!$V$9,K112,'ANNUAL SUMMARY'!$DH$412)+SUMIFS('ANNUAL SUMMARY'!$EQ$518,Z124,'ANNUAL SUMMARY'!$V$9,K112,'ANNUAL SUMMARY'!$DH$470)+SUMIFS('ANNUAL SUMMARY'!$EQ$576,Z124,'ANNUAL SUMMARY'!$V$9,K112,'ANNUAL SUMMARY'!$DH$528)+SUMIFS('ANNUAL SUMMARY'!$EQ$634,Z124,'ANNUAL SUMMARY'!$V$9,K112,'ANNUAL SUMMARY'!$DH$586)+SUMIFS('ANNUAL SUMMARY'!$EQ$692,Z124,'ANNUAL SUMMARY'!$V$9,K112,'ANNUAL SUMMARY'!$DH$644)+SUMIFS('ANNUAL SUMMARY'!$GN$54,Z124,'ANNUAL SUMMARY'!$V$9,K112,'ANNUAL SUMMARY'!$FE$6)+SUMIFS('ANNUAL SUMMARY'!$GN$112,Z124,'ANNUAL SUMMARY'!$V$9,K112,'ANNUAL SUMMARY'!$FE$64)+SUMIFS('ANNUAL SUMMARY'!$GN$170,Z124,'ANNUAL SUMMARY'!$V$9,K112,'ANNUAL SUMMARY'!$FE$122)+SUMIFS('ANNUAL SUMMARY'!$GN$228,Z124,'ANNUAL SUMMARY'!$V$9,K112,'ANNUAL SUMMARY'!$FE$180)+SUMIFS('ANNUAL SUMMARY'!$GN$286,Z124,'ANNUAL SUMMARY'!$V$9,K112,'ANNUAL SUMMARY'!$FE$238)+SUMIFS('ANNUAL SUMMARY'!$GN$344,Z124,'ANNUAL SUMMARY'!$V$9,K112,'ANNUAL SUMMARY'!$FE$296)+SUMIFS('ANNUAL SUMMARY'!$GN$402,Z124,'ANNUAL SUMMARY'!$V$9,K112,'ANNUAL SUMMARY'!$FE$354)+SUMIFS('ANNUAL SUMMARY'!$GN$460,Z124,'ANNUAL SUMMARY'!$V$9,K112,'ANNUAL SUMMARY'!$FE$412)+SUMIFS('ANNUAL SUMMARY'!$GN$518,Z124,'ANNUAL SUMMARY'!$V$9,K112,'ANNUAL SUMMARY'!$FE$470)+SUMIFS('ANNUAL SUMMARY'!$GN$576,Z124,'ANNUAL SUMMARY'!$V$9,K112,'ANNUAL SUMMARY'!$FE$528)+SUMIFS('ANNUAL SUMMARY'!$GN$634,Z124,'ANNUAL SUMMARY'!$V$9,K112,'ANNUAL SUMMARY'!$FE$586)+SUMIFS('ANNUAL SUMMARY'!$GN$692,Z124,'ANNUAL SUMMARY'!$V$9,K112,'ANNUAL SUMMARY'!$FE$644)</f>
        <v>0</v>
      </c>
      <c r="AU124" s="1257"/>
      <c r="AV124" s="1262"/>
      <c r="AW124" s="1263"/>
      <c r="AX124" s="154"/>
      <c r="AY124" s="732"/>
      <c r="AZ124" s="733"/>
      <c r="BA124" s="733"/>
      <c r="BB124" s="733"/>
      <c r="BC124" s="795"/>
      <c r="BD124" s="796"/>
      <c r="BE124" s="796"/>
      <c r="BF124" s="796"/>
      <c r="BG124" s="796"/>
      <c r="BH124" s="796"/>
      <c r="BI124" s="797"/>
      <c r="BJ124" s="624"/>
      <c r="BK124" s="695" t="str">
        <f>'ANNUAL SUMMARY'!$O$22</f>
        <v>IFR</v>
      </c>
      <c r="BL124" s="696"/>
      <c r="BM124" s="696"/>
      <c r="BN124" s="696"/>
      <c r="BO124" s="696"/>
      <c r="BP124" s="755">
        <f>SUMIF('ANNUAL SUMMARY'!$FE$622,BH112,'ANNUAL SUMMARY'!$FM$638)+SUMIF('ANNUAL SUMMARY'!$DH$622,BH112,'ANNUAL SUMMARY'!$DP$638)+SUMIF('ANNUAL SUMMARY'!$BI$622,BH112,'ANNUAL SUMMARY'!$BQ$638)+SUMIF('ANNUAL SUMMARY'!$L$622,BH112,'ANNUAL SUMMARY'!$T$638)+SUMIF('ANNUAL SUMMARY'!$FE$566,BH112,'ANNUAL SUMMARY'!$FM$582)+SUMIF('ANNUAL SUMMARY'!$DH$566,BH112,'ANNUAL SUMMARY'!$DP$582)+SUMIF('ANNUAL SUMMARY'!$BI$566,BH112,'ANNUAL SUMMARY'!$BQ$582)+SUMIF('ANNUAL SUMMARY'!$L$566,BH112,'ANNUAL SUMMARY'!$T$582)+SUMIF('ANNUAL SUMMARY'!$FE$510,BH112,'ANNUAL SUMMARY'!$FM$526)+SUMIF('ANNUAL SUMMARY'!$DH$510,BH112,'ANNUAL SUMMARY'!$DP$526)+SUMIF('ANNUAL SUMMARY'!$BI$510,BH112,'ANNUAL SUMMARY'!$BQ$526)+SUMIF('ANNUAL SUMMARY'!$L$510,BH112,'ANNUAL SUMMARY'!$T$526)+SUMIF('ANNUAL SUMMARY'!$FE$454,BH112,'ANNUAL SUMMARY'!$FM$470)+SUMIF('ANNUAL SUMMARY'!$DH$454,BH112,'ANNUAL SUMMARY'!$DP$470)+SUMIF('ANNUAL SUMMARY'!$BI$454,BH112,'ANNUAL SUMMARY'!$BQ$470)+SUMIF('ANNUAL SUMMARY'!$L$454,BH112,'ANNUAL SUMMARY'!$T$470)+SUMIF('ANNUAL SUMMARY'!$FE$398,BH112,'ANNUAL SUMMARY'!$FM$414)+SUMIF('ANNUAL SUMMARY'!$DH$398,BH112,'ANNUAL SUMMARY'!$DP$414)+SUMIF('ANNUAL SUMMARY'!$BI$398,BH112,'ANNUAL SUMMARY'!$BQ$414)+SUMIF('ANNUAL SUMMARY'!$L$398,BH112,'ANNUAL SUMMARY'!$T$414)+SUMIF('ANNUAL SUMMARY'!$FE$342,BH112,'ANNUAL SUMMARY'!$FM$358)+SUMIF('ANNUAL SUMMARY'!$DH$342,BH112,'ANNUAL SUMMARY'!$DP$358)+SUMIF('ANNUAL SUMMARY'!$BI$342,BH112,'ANNUAL SUMMARY'!$BQ$358)+SUMIF('ANNUAL SUMMARY'!$L$342,BH112,'ANNUAL SUMMARY'!$T$358)+SUMIF('ANNUAL SUMMARY'!$FE$286,BH112,'ANNUAL SUMMARY'!$FM$302)+SUMIF('ANNUAL SUMMARY'!$DH$286,BH112,'ANNUAL SUMMARY'!$DP$302)+SUMIF('ANNUAL SUMMARY'!$BI$286,BH112,'ANNUAL SUMMARY'!$BQ$302)+SUMIF('ANNUAL SUMMARY'!$L$286,BH112,'ANNUAL SUMMARY'!$T$302)+SUMIF('ANNUAL SUMMARY'!$FE$230,BH112,'ANNUAL SUMMARY'!$FM$246)+SUMIF('ANNUAL SUMMARY'!$DH$230,BH112,'ANNUAL SUMMARY'!$DP$246)+SUMIF('ANNUAL SUMMARY'!$BI$230,BH112,'ANNUAL SUMMARY'!$BQ$246)+SUMIF('ANNUAL SUMMARY'!$L$230,BH112,'ANNUAL SUMMARY'!$T$246)+SUMIF('ANNUAL SUMMARY'!$FE$174,BH112,'ANNUAL SUMMARY'!$FM$190)+SUMIF('ANNUAL SUMMARY'!$DH$174,BH112,'ANNUAL SUMMARY'!$DP$190)+SUMIF('ANNUAL SUMMARY'!$BI$174,BH112,'ANNUAL SUMMARY'!$BQ$190)+SUMIF('ANNUAL SUMMARY'!$L$174,BH112,'ANNUAL SUMMARY'!$T$190)+SUMIF('ANNUAL SUMMARY'!$FE$118,BH112,'ANNUAL SUMMARY'!$FM$134)+SUMIF('ANNUAL SUMMARY'!$DH$118,BH112,'ANNUAL SUMMARY'!$DP$134)+SUMIF('ANNUAL SUMMARY'!$BI$118,BH112,'ANNUAL SUMMARY'!$BQ$134)+SUMIF('ANNUAL SUMMARY'!$L$118,BH112,'ANNUAL SUMMARY'!$T$134)+SUMIF('ANNUAL SUMMARY'!$FE$62,BH112,'ANNUAL SUMMARY'!$FM$78)+SUMIF('ANNUAL SUMMARY'!$DH$62,BH112,'ANNUAL SUMMARY'!$DP$78)+SUMIF('ANNUAL SUMMARY'!$BI$62,BH112,'ANNUAL SUMMARY'!$BQ$78)+SUMIF('ANNUAL SUMMARY'!$L$62,BH112,'ANNUAL SUMMARY'!$T$78)+SUMIF('ANNUAL SUMMARY'!$FE$6,BH112,'ANNUAL SUMMARY'!$FM$22)+SUMIF('ANNUAL SUMMARY'!$DH$6,BH112,'ANNUAL SUMMARY'!$DP$22)+SUMIF('ANNUAL SUMMARY'!$BI$6,BH112,'ANNUAL SUMMARY'!$BQ$22)+SUMIF('ANNUAL SUMMARY'!$L$6,BH112,'ANNUAL SUMMARY'!$T$22)+SUMIF('PREVIOUS LOGS'!$K$6,BH112,'PREVIOUS LOGS'!$S$18)+SUMIF('PREVIOUS LOGS'!$K$59,$K$6,'PREVIOUS LOGS'!$S$71)+SUMIF('PREVIOUS LOGS'!$K$112,BH112,'PREVIOUS LOGS'!$S$124)+SUMIF('PREVIOUS LOGS'!$K$165,BH112,'PREVIOUS LOGS'!$S$177)+SUMIF('PREVIOUS LOGS'!$K$218,BH112,'PREVIOUS LOGS'!$S$230)+SUMIF('PREVIOUS LOGS'!$K$271,BH112,'PREVIOUS LOGS'!$S$283)+SUMIF('PREVIOUS LOGS'!$K$324,BH112,'PREVIOUS LOGS'!$S$336)+SUMIF('PREVIOUS LOGS'!$BH$6,BH112,'PREVIOUS LOGS'!$BP$18)+SUMIF('PREVIOUS LOGS'!$BH$59,$K$6,'PREVIOUS LOGS'!$BP$71)+SUMIF('PREVIOUS LOGS'!$BH$112,BH112,'PREVIOUS LOGS'!$BP$124)+SUMIF('PREVIOUS LOGS'!$BH$165,BH112,'PREVIOUS LOGS'!$BP$177)+SUMIF('PREVIOUS LOGS'!$BH$218,BH112,'PREVIOUS LOGS'!$BP$230)+SUMIF('PREVIOUS LOGS'!$BH$271,BH112,'PREVIOUS LOGS'!$BP$283)+SUMIF('PREVIOUS LOGS'!$BH$324,BH112,'PREVIOUS LOGS'!$BP$336)+SUMIF('PREVIOUS LOGS'!$DF$6,BH112,'PREVIOUS LOGS'!$DN$18)+SUMIF('PREVIOUS LOGS'!$DF$59,$K$6,'PREVIOUS LOGS'!$DN$71)+SUMIF('PREVIOUS LOGS'!$DF$112,BH112,'PREVIOUS LOGS'!$DN$124)+SUMIF('PREVIOUS LOGS'!$DF$165,BH112,'PREVIOUS LOGS'!$DN$177)+SUMIF('PREVIOUS LOGS'!$DF$218,BH112,'PREVIOUS LOGS'!$DN$230)+SUMIF('PREVIOUS LOGS'!$DF$271,BH112,'PREVIOUS LOGS'!$DN$283)+SUMIF('PREVIOUS LOGS'!$DF$324,BH112,'PREVIOUS LOGS'!$DN$336)+SUMIF('PREVIOUS LOGS'!$FC$6,BH112,'PREVIOUS LOGS'!$FK$18)+SUMIF('PREVIOUS LOGS'!$FC$59,$K$6,'PREVIOUS LOGS'!$FK$71)+SUMIF('PREVIOUS LOGS'!$FC$112,BH112,'PREVIOUS LOGS'!$FK$124)+SUMIF('PREVIOUS LOGS'!$FC$165,BH112,'PREVIOUS LOGS'!$FK$177)+SUMIF('PREVIOUS LOGS'!$FC$218,BH112,'PREVIOUS LOGS'!$FK$230)+SUMIF('PREVIOUS LOGS'!$FC$271,BH112,'PREVIOUS LOGS'!$FK$283)+SUMIF('PREVIOUS LOGS'!$FC$324,BH112,'PREVIOUS LOGS'!$FK$336)</f>
        <v>0</v>
      </c>
      <c r="BQ124" s="755"/>
      <c r="BR124" s="755"/>
      <c r="BS124" s="755"/>
      <c r="BT124" s="755"/>
      <c r="BU124" s="755"/>
      <c r="BV124" s="15"/>
      <c r="BW124" s="812">
        <f>IF(BW118=0," ",BW118+3)</f>
        <v>2025</v>
      </c>
      <c r="BX124" s="813"/>
      <c r="BY124" s="813"/>
      <c r="BZ124" s="813"/>
      <c r="CA124" s="813"/>
      <c r="CB124" s="1118">
        <f>SUMIFS('ANNUAL SUMMARY'!$AF$54,BW124,'ANNUAL SUMMARY'!$V$9,BH112,'ANNUAL SUMMARY'!$L$6)+SUMIFS('ANNUAL SUMMARY'!$AF$112,BW124,'ANNUAL SUMMARY'!$V$9,BH112,'ANNUAL SUMMARY'!$L$64)+SUMIFS('ANNUAL SUMMARY'!$AF$170,BW124,'ANNUAL SUMMARY'!$V$9,BH112,'ANNUAL SUMMARY'!$L$122)+SUMIFS('ANNUAL SUMMARY'!$AF$228,BW124,'ANNUAL SUMMARY'!$V$9,BH112,'ANNUAL SUMMARY'!$L$180)+SUMIFS('ANNUAL SUMMARY'!$AF$286,BW124,'ANNUAL SUMMARY'!$V$9,BH112,'ANNUAL SUMMARY'!$L$238)+SUMIFS('ANNUAL SUMMARY'!$AF$344,BW124,'ANNUAL SUMMARY'!$V$9,BH112,'ANNUAL SUMMARY'!$L$296)+SUMIFS('ANNUAL SUMMARY'!$AF$402,BW124,'ANNUAL SUMMARY'!$V$9,BH112,'ANNUAL SUMMARY'!$L$354)+SUMIFS('ANNUAL SUMMARY'!$AF$460,BW124,'ANNUAL SUMMARY'!$V$9,BH112,'ANNUAL SUMMARY'!$L$412)+SUMIFS('ANNUAL SUMMARY'!$AF$518,BW124,'ANNUAL SUMMARY'!$V$9,BH112,'ANNUAL SUMMARY'!$L$470)+SUMIFS('ANNUAL SUMMARY'!$AF$576,BW124,'ANNUAL SUMMARY'!$V$9,BH112,'ANNUAL SUMMARY'!$L$528)+SUMIFS('ANNUAL SUMMARY'!$AF$634,BW124,'ANNUAL SUMMARY'!$V$9,BH112,'ANNUAL SUMMARY'!$L$586)+SUMIFS('ANNUAL SUMMARY'!$AF$692,BW124,'ANNUAL SUMMARY'!$V$9,BH112,'ANNUAL SUMMARY'!$L$644)+SUMIFS('ANNUAL SUMMARY'!$CC$54,BW124,'ANNUAL SUMMARY'!$V$9,BH112,'ANNUAL SUMMARY'!$BI$6)+SUMIFS('ANNUAL SUMMARY'!$CC$112,BW124,'ANNUAL SUMMARY'!$V$9,BH112,'ANNUAL SUMMARY'!$BI$64)+SUMIFS('ANNUAL SUMMARY'!$CC$170,BW124,'ANNUAL SUMMARY'!$V$9,BH112,'ANNUAL SUMMARY'!$BI$122)+SUMIFS('ANNUAL SUMMARY'!$CC$228,BW124,'ANNUAL SUMMARY'!$V$9,BH112,'ANNUAL SUMMARY'!$BI$180)+SUMIFS('ANNUAL SUMMARY'!$CC$286,BW124,'ANNUAL SUMMARY'!$V$9,BH112,'ANNUAL SUMMARY'!$BI$238)+SUMIFS('ANNUAL SUMMARY'!$CC$344,BW124,'ANNUAL SUMMARY'!$V$9,BH112,'ANNUAL SUMMARY'!$BI$296)+SUMIFS('ANNUAL SUMMARY'!$CC$402,BW124,'ANNUAL SUMMARY'!$V$9,BH112,'ANNUAL SUMMARY'!$BI$354)+SUMIFS('ANNUAL SUMMARY'!$CC$460,BW124,'ANNUAL SUMMARY'!$V$9,BH112,'ANNUAL SUMMARY'!$BI$412)+SUMIFS('ANNUAL SUMMARY'!$CC$518,BW124,'ANNUAL SUMMARY'!$V$9,BH112,'ANNUAL SUMMARY'!$BI$470)+SUMIFS('ANNUAL SUMMARY'!$CC$576,BW124,'ANNUAL SUMMARY'!$V$9,BH112,'ANNUAL SUMMARY'!$BI$528)+SUMIFS('ANNUAL SUMMARY'!$CC$634,BW124,'ANNUAL SUMMARY'!$V$9,BH112,'ANNUAL SUMMARY'!$BI$586)+SUMIFS('ANNUAL SUMMARY'!$CC$692,BW124,'ANNUAL SUMMARY'!$V$9,BH112,'ANNUAL SUMMARY'!$BI$644)+SUMIFS('ANNUAL SUMMARY'!$EB$54,BW124,'ANNUAL SUMMARY'!$V$9,BH112,'ANNUAL SUMMARY'!$DH$6)+SUMIFS('ANNUAL SUMMARY'!$EB$112,BW124,'ANNUAL SUMMARY'!$V$9,BH112,'ANNUAL SUMMARY'!$DH$64)+SUMIFS('ANNUAL SUMMARY'!$EB$170,BW124,'ANNUAL SUMMARY'!$V$9,BH112,'ANNUAL SUMMARY'!$DH$122)+SUMIFS('ANNUAL SUMMARY'!$EB$228,BW124,'ANNUAL SUMMARY'!$V$9,BH112,'ANNUAL SUMMARY'!$DH$180)+SUMIFS('ANNUAL SUMMARY'!$EB$286,BW124,'ANNUAL SUMMARY'!$V$9,BH112,'ANNUAL SUMMARY'!$DH$238)+SUMIFS('ANNUAL SUMMARY'!$EB$344,BW124,'ANNUAL SUMMARY'!$V$9,BH112,'ANNUAL SUMMARY'!$DH$296)+SUMIFS('ANNUAL SUMMARY'!$EB$402,BW124,'ANNUAL SUMMARY'!$V$9,BH112,'ANNUAL SUMMARY'!$DH$354)+SUMIFS('ANNUAL SUMMARY'!$EB$460,BW124,'ANNUAL SUMMARY'!$V$9,BH112,'ANNUAL SUMMARY'!$DH$412)+SUMIFS('ANNUAL SUMMARY'!$EB$518,BW124,'ANNUAL SUMMARY'!$V$9,BH112,'ANNUAL SUMMARY'!$DH$470)+SUMIFS('ANNUAL SUMMARY'!$EB$576,BW124,'ANNUAL SUMMARY'!$V$9,BH112,'ANNUAL SUMMARY'!$DH$528)+SUMIFS('ANNUAL SUMMARY'!$EB$634,BW124,'ANNUAL SUMMARY'!$V$9,BH112,'ANNUAL SUMMARY'!$DH$586)+SUMIFS('ANNUAL SUMMARY'!$EB$692,BW124,'ANNUAL SUMMARY'!$V$9,BH112,'ANNUAL SUMMARY'!$DH$644)+SUMIFS('ANNUAL SUMMARY'!$FY$54,BW124,'ANNUAL SUMMARY'!$V$9,BH112,'ANNUAL SUMMARY'!$FE$6)+SUMIFS('ANNUAL SUMMARY'!$FY$112,BW124,'ANNUAL SUMMARY'!$V$9,BH112,'ANNUAL SUMMARY'!$FE$64)+SUMIFS('ANNUAL SUMMARY'!$FY$170,BW124,'ANNUAL SUMMARY'!$V$9,BH112,'ANNUAL SUMMARY'!$FE$122)+SUMIFS('ANNUAL SUMMARY'!$FY$228,BW124,'ANNUAL SUMMARY'!$V$9,BH112,'ANNUAL SUMMARY'!$FE$180)+SUMIFS('ANNUAL SUMMARY'!$FY$286,BW124,'ANNUAL SUMMARY'!$V$9,BH112,'ANNUAL SUMMARY'!$FE$238)+SUMIFS('ANNUAL SUMMARY'!$FY$344,BW124,'ANNUAL SUMMARY'!$V$9,BH112,'ANNUAL SUMMARY'!$FE$296)+SUMIFS('ANNUAL SUMMARY'!$FY$402,BW124,'ANNUAL SUMMARY'!$V$9,BH112,'ANNUAL SUMMARY'!$FE$354)+SUMIFS('ANNUAL SUMMARY'!$FY$460,BW124,'ANNUAL SUMMARY'!$V$9,BH112,'ANNUAL SUMMARY'!$FE$412)+SUMIFS('ANNUAL SUMMARY'!$FY$518,BW124,'ANNUAL SUMMARY'!$V$9,BH112,'ANNUAL SUMMARY'!$FE$470)+SUMIFS('ANNUAL SUMMARY'!$FY$576,BW124,'ANNUAL SUMMARY'!$V$9,BH112,'ANNUAL SUMMARY'!$FE$528)+SUMIFS('ANNUAL SUMMARY'!$FY$634,BW124,'ANNUAL SUMMARY'!$V$9,BH112,'ANNUAL SUMMARY'!$FE$586)+SUMIFS('ANNUAL SUMMARY'!$FY$692,BW124,'ANNUAL SUMMARY'!$V$9,BH112,'ANNUAL SUMMARY'!$FE$644)</f>
        <v>0</v>
      </c>
      <c r="CC124" s="727"/>
      <c r="CD124" s="727"/>
      <c r="CE124" s="727"/>
      <c r="CF124" s="727">
        <f>SUMIFS('ANNUAL SUMMARY'!$AJ$54,BW124,'ANNUAL SUMMARY'!$V$9,BH112,'ANNUAL SUMMARY'!$L$6)+SUMIFS('ANNUAL SUMMARY'!$AJ$112,BW124,'ANNUAL SUMMARY'!$V$9,BH112,'ANNUAL SUMMARY'!$L$64)+SUMIFS('ANNUAL SUMMARY'!$AJ$170,BW124,'ANNUAL SUMMARY'!$V$9,BH112,'ANNUAL SUMMARY'!$L$122)+SUMIFS('ANNUAL SUMMARY'!$AJ$228,BW124,'ANNUAL SUMMARY'!$V$9,BH112,'ANNUAL SUMMARY'!$L$180)+SUMIFS('ANNUAL SUMMARY'!$AJ$286,BW124,'ANNUAL SUMMARY'!$V$9,BH112,'ANNUAL SUMMARY'!$L$238)+SUMIFS('ANNUAL SUMMARY'!$AJ$344,BW124,'ANNUAL SUMMARY'!$V$9,BH112,'ANNUAL SUMMARY'!$L$296)+SUMIFS('ANNUAL SUMMARY'!$AJ$402,BW124,'ANNUAL SUMMARY'!$V$9,BH112,'ANNUAL SUMMARY'!$L$354)+SUMIFS('ANNUAL SUMMARY'!$AJ$460,BW124,'ANNUAL SUMMARY'!$V$9,BH112,'ANNUAL SUMMARY'!$L$412)+SUMIFS('ANNUAL SUMMARY'!$AJ$518,BW124,'ANNUAL SUMMARY'!$V$9,BH112,'ANNUAL SUMMARY'!$L$470)+SUMIFS('ANNUAL SUMMARY'!$AJ$576,BW124,'ANNUAL SUMMARY'!$V$9,BH112,'ANNUAL SUMMARY'!$L$528)+SUMIFS('ANNUAL SUMMARY'!$AJ$634,BW124,'ANNUAL SUMMARY'!$V$9,BH112,'ANNUAL SUMMARY'!$L$586)+SUMIFS('ANNUAL SUMMARY'!$AJ$692,BW124,'ANNUAL SUMMARY'!$V$9,BH112,'ANNUAL SUMMARY'!$L$644)+SUMIFS('ANNUAL SUMMARY'!$CG$54,BW124,'ANNUAL SUMMARY'!$V$9,BH112,'ANNUAL SUMMARY'!$BI$6)+SUMIFS('ANNUAL SUMMARY'!$CG$112,BW124,'ANNUAL SUMMARY'!$V$9,BH112,'ANNUAL SUMMARY'!$BI$64)+SUMIFS('ANNUAL SUMMARY'!$CG$170,BW124,'ANNUAL SUMMARY'!$V$9,BH112,'ANNUAL SUMMARY'!$BI$122)+SUMIFS('ANNUAL SUMMARY'!$CG$228,BW124,'ANNUAL SUMMARY'!$V$9,BH112,'ANNUAL SUMMARY'!$BI$180)+SUMIFS('ANNUAL SUMMARY'!$CG$286,BW124,'ANNUAL SUMMARY'!$V$9,BH112,'ANNUAL SUMMARY'!$BI$238)+SUMIFS('ANNUAL SUMMARY'!$CG$344,BW124,'ANNUAL SUMMARY'!$V$9,BH112,'ANNUAL SUMMARY'!$BI$296)+SUMIFS('ANNUAL SUMMARY'!$CG$402,BW124,'ANNUAL SUMMARY'!$V$9,BH112,'ANNUAL SUMMARY'!$BI$354)+SUMIFS('ANNUAL SUMMARY'!$CG$460,BW124,'ANNUAL SUMMARY'!$V$9,BH112,'ANNUAL SUMMARY'!$BI$412)+SUMIFS('ANNUAL SUMMARY'!$CG$518,BW124,'ANNUAL SUMMARY'!$V$9,BH112,'ANNUAL SUMMARY'!$BI$470)+SUMIFS('ANNUAL SUMMARY'!$CG$576,BW124,'ANNUAL SUMMARY'!$V$9,BH112,'ANNUAL SUMMARY'!$BI$528)+SUMIFS('ANNUAL SUMMARY'!$CG$634,BW124,'ANNUAL SUMMARY'!$V$9,BH112,'ANNUAL SUMMARY'!$BI$586)+SUMIFS('ANNUAL SUMMARY'!$CG$692,BW124,'ANNUAL SUMMARY'!$V$9,BH112,'ANNUAL SUMMARY'!$BI$644)+SUMIFS('ANNUAL SUMMARY'!$EF$54,BW124,'ANNUAL SUMMARY'!$V$9,BH112,'ANNUAL SUMMARY'!$DH$6)+SUMIFS('ANNUAL SUMMARY'!$EF$112,BW124,'ANNUAL SUMMARY'!$V$9,BH112,'ANNUAL SUMMARY'!$DH$64)+SUMIFS('ANNUAL SUMMARY'!$EF$170,BW124,'ANNUAL SUMMARY'!$V$9,BH112,'ANNUAL SUMMARY'!$DH$122)+SUMIFS('ANNUAL SUMMARY'!$EF$228,BW124,'ANNUAL SUMMARY'!$V$9,BH112,'ANNUAL SUMMARY'!$DH$180)+SUMIFS('ANNUAL SUMMARY'!$EF$286,BW124,'ANNUAL SUMMARY'!$V$9,BH112,'ANNUAL SUMMARY'!$DH$238)+SUMIFS('ANNUAL SUMMARY'!$EF$344,BW124,'ANNUAL SUMMARY'!$V$9,BH112,'ANNUAL SUMMARY'!$DH$296)+SUMIFS('ANNUAL SUMMARY'!$EF$402,BW124,'ANNUAL SUMMARY'!$V$9,BH112,'ANNUAL SUMMARY'!$DH$354)+SUMIFS('ANNUAL SUMMARY'!$EF$460,BW124,'ANNUAL SUMMARY'!$V$9,BH112,'ANNUAL SUMMARY'!$DH$412)+SUMIFS('ANNUAL SUMMARY'!$EF$518,BW124,'ANNUAL SUMMARY'!$V$9,BH112,'ANNUAL SUMMARY'!$DH$470)+SUMIFS('ANNUAL SUMMARY'!$EF$576,BW124,'ANNUAL SUMMARY'!$V$9,BH112,'ANNUAL SUMMARY'!$DH$528)+SUMIFS('ANNUAL SUMMARY'!$EF$634,BW124,'ANNUAL SUMMARY'!$V$9,BH112,'ANNUAL SUMMARY'!$DH$586)+SUMIFS('ANNUAL SUMMARY'!$EF$692,BW124,'ANNUAL SUMMARY'!$V$9,BH112,'ANNUAL SUMMARY'!$DH$644)+SUMIFS('ANNUAL SUMMARY'!$GC$54,BW124,'ANNUAL SUMMARY'!$V$9,BH112,'ANNUAL SUMMARY'!$FE$6)+SUMIFS('ANNUAL SUMMARY'!$GC$112,BW124,'ANNUAL SUMMARY'!$V$9,BH112,'ANNUAL SUMMARY'!$FE$64)+SUMIFS('ANNUAL SUMMARY'!$GC$170,BW124,'ANNUAL SUMMARY'!$V$9,BH112,'ANNUAL SUMMARY'!$FE$122)+SUMIFS('ANNUAL SUMMARY'!$GC$228,BW124,'ANNUAL SUMMARY'!$V$9,BH112,'ANNUAL SUMMARY'!$FE$180)+SUMIFS('ANNUAL SUMMARY'!$GC$286,BW124,'ANNUAL SUMMARY'!$V$9,BH112,'ANNUAL SUMMARY'!$FE$238)+SUMIFS('ANNUAL SUMMARY'!$GC$344,BW124,'ANNUAL SUMMARY'!$V$9,BH112,'ANNUAL SUMMARY'!$FE$296)+SUMIFS('ANNUAL SUMMARY'!$GC$402,BW124,'ANNUAL SUMMARY'!$V$9,BH112,'ANNUAL SUMMARY'!$FE$354)+SUMIFS('ANNUAL SUMMARY'!$GC$460,BW124,'ANNUAL SUMMARY'!$V$9,BH112,'ANNUAL SUMMARY'!$FE$412)+SUMIFS('ANNUAL SUMMARY'!$GC$518,BW124,'ANNUAL SUMMARY'!$V$9,BH112,'ANNUAL SUMMARY'!$FE$470)+SUMIFS('ANNUAL SUMMARY'!$GC$576,BW124,'ANNUAL SUMMARY'!$V$9,BH112,'ANNUAL SUMMARY'!$FE$528)+SUMIFS('ANNUAL SUMMARY'!$GC$634,BW124,'ANNUAL SUMMARY'!$V$9,BH112,'ANNUAL SUMMARY'!$FE$586)+SUMIFS('ANNUAL SUMMARY'!$GC$692,BW124,'ANNUAL SUMMARY'!$V$9,BH112,'ANNUAL SUMMARY'!$FE$644)</f>
        <v>0</v>
      </c>
      <c r="CG124" s="727"/>
      <c r="CH124" s="727"/>
      <c r="CI124" s="727"/>
      <c r="CJ124" s="727">
        <f>SUMIFS('ANNUAL SUMMARY'!$AN$54,BW124,'ANNUAL SUMMARY'!$V$9,BH112,'ANNUAL SUMMARY'!$L$6)+SUMIFS('ANNUAL SUMMARY'!$AN$112,BW124,'ANNUAL SUMMARY'!$V$9,BH112,'ANNUAL SUMMARY'!$L$64)+SUMIFS('ANNUAL SUMMARY'!$AN$170,BW124,'ANNUAL SUMMARY'!$V$9,BH112,'ANNUAL SUMMARY'!$L$122)+SUMIFS('ANNUAL SUMMARY'!$AN$228,BW124,'ANNUAL SUMMARY'!$V$9,BH112,'ANNUAL SUMMARY'!$L$180)+SUMIFS('ANNUAL SUMMARY'!$AN$286,BW124,'ANNUAL SUMMARY'!$V$9,BH112,'ANNUAL SUMMARY'!$L$238)+SUMIFS('ANNUAL SUMMARY'!$AN$344,BW124,'ANNUAL SUMMARY'!$V$9,BH112,'ANNUAL SUMMARY'!$L$296)+SUMIFS('ANNUAL SUMMARY'!$AN$402,BW124,'ANNUAL SUMMARY'!$V$9,BH112,'ANNUAL SUMMARY'!$L$354)+SUMIFS('ANNUAL SUMMARY'!$AN$460,BW124,'ANNUAL SUMMARY'!$V$9,BH112,'ANNUAL SUMMARY'!$L$412)+SUMIFS('ANNUAL SUMMARY'!$AN$518,BW124,'ANNUAL SUMMARY'!$V$9,BH112,'ANNUAL SUMMARY'!$L$470)+SUMIFS('ANNUAL SUMMARY'!$AN$576,BW124,'ANNUAL SUMMARY'!$V$9,BH112,'ANNUAL SUMMARY'!$L$528)+SUMIFS('ANNUAL SUMMARY'!$AN$634,BW124,'ANNUAL SUMMARY'!$V$9,BH112,'ANNUAL SUMMARY'!$L$586)+SUMIFS('ANNUAL SUMMARY'!$AN$692,BW124,'ANNUAL SUMMARY'!$V$9,BH112,'ANNUAL SUMMARY'!$L$644)+SUMIFS('ANNUAL SUMMARY'!$CK$54,BW124,'ANNUAL SUMMARY'!$V$9,BH112,'ANNUAL SUMMARY'!$BI$6)+SUMIFS('ANNUAL SUMMARY'!$CK$112,BW124,'ANNUAL SUMMARY'!$V$9,BH112,'ANNUAL SUMMARY'!$BI$64)+SUMIFS('ANNUAL SUMMARY'!$CK$170,BW124,'ANNUAL SUMMARY'!$V$9,BH112,'ANNUAL SUMMARY'!$BI$122)+SUMIFS('ANNUAL SUMMARY'!$CK$228,BW124,'ANNUAL SUMMARY'!$V$9,BH112,'ANNUAL SUMMARY'!$BI$180)+SUMIFS('ANNUAL SUMMARY'!$CK$286,BW124,'ANNUAL SUMMARY'!$V$9,BH112,'ANNUAL SUMMARY'!$BI$238)+SUMIFS('ANNUAL SUMMARY'!$CK$344,BW124,'ANNUAL SUMMARY'!$V$9,BH112,'ANNUAL SUMMARY'!$BI$296)+SUMIFS('ANNUAL SUMMARY'!$CK$402,BW124,'ANNUAL SUMMARY'!$V$9,BH112,'ANNUAL SUMMARY'!$BI$354)+SUMIFS('ANNUAL SUMMARY'!$CK$460,BW124,'ANNUAL SUMMARY'!$V$9,BH112,'ANNUAL SUMMARY'!$BI$412)+SUMIFS('ANNUAL SUMMARY'!$CK$518,BW124,'ANNUAL SUMMARY'!$V$9,BH112,'ANNUAL SUMMARY'!$BI$470)+SUMIFS('ANNUAL SUMMARY'!$CK$576,BW124,'ANNUAL SUMMARY'!$V$9,BH112,'ANNUAL SUMMARY'!$BI$528)+SUMIFS('ANNUAL SUMMARY'!$CK$634,BW124,'ANNUAL SUMMARY'!$V$9,BH112,'ANNUAL SUMMARY'!$BI$586)+SUMIFS('ANNUAL SUMMARY'!$CK$692,BW124,'ANNUAL SUMMARY'!$V$9,BH112,'ANNUAL SUMMARY'!$BI$644)+SUMIFS('ANNUAL SUMMARY'!$EJ$54,BW124,'ANNUAL SUMMARY'!$V$9,BH112,'ANNUAL SUMMARY'!$DH$6)+SUMIFS('ANNUAL SUMMARY'!$EJ$112,BW124,'ANNUAL SUMMARY'!$V$9,BH112,'ANNUAL SUMMARY'!$DH$64)+SUMIFS('ANNUAL SUMMARY'!$EJ$170,BW124,'ANNUAL SUMMARY'!$V$9,BH112,'ANNUAL SUMMARY'!$DH$122)+SUMIFS('ANNUAL SUMMARY'!$EJ$228,BW124,'ANNUAL SUMMARY'!$V$9,BH112,'ANNUAL SUMMARY'!$DH$180)+SUMIFS('ANNUAL SUMMARY'!$EJ$286,BW124,'ANNUAL SUMMARY'!$V$9,BH112,'ANNUAL SUMMARY'!$DH$238)+SUMIFS('ANNUAL SUMMARY'!$EJ$344,BW124,'ANNUAL SUMMARY'!$V$9,BH112,'ANNUAL SUMMARY'!$DH$296)+SUMIFS('ANNUAL SUMMARY'!$EJ$402,BW124,'ANNUAL SUMMARY'!$V$9,BH112,'ANNUAL SUMMARY'!$DH$354)+SUMIFS('ANNUAL SUMMARY'!$EJ$460,BW124,'ANNUAL SUMMARY'!$V$9,BH112,'ANNUAL SUMMARY'!$DH$412)+SUMIFS('ANNUAL SUMMARY'!$EJ$518,BW124,'ANNUAL SUMMARY'!$V$9,BH112,'ANNUAL SUMMARY'!$DH$470)+SUMIFS('ANNUAL SUMMARY'!$EJ$576,BW124,'ANNUAL SUMMARY'!$V$9,BH112,'ANNUAL SUMMARY'!$DH$528)+SUMIFS('ANNUAL SUMMARY'!$EJ$634,BW124,'ANNUAL SUMMARY'!$V$9,BH112,'ANNUAL SUMMARY'!$DH$586)+SUMIFS('ANNUAL SUMMARY'!$EJ$692,BW124,'ANNUAL SUMMARY'!$V$9,BH112,'ANNUAL SUMMARY'!$DH$644)+SUMIFS('ANNUAL SUMMARY'!$GG$54,BW124,'ANNUAL SUMMARY'!$V$9,BH112,'ANNUAL SUMMARY'!$FE$6)+SUMIFS('ANNUAL SUMMARY'!$GG$112,BW124,'ANNUAL SUMMARY'!$V$9,BH112,'ANNUAL SUMMARY'!$FE$64)+SUMIFS('ANNUAL SUMMARY'!$GG$170,BW124,'ANNUAL SUMMARY'!$V$9,BH112,'ANNUAL SUMMARY'!$FE$122)+SUMIFS('ANNUAL SUMMARY'!$GG$228,BW124,'ANNUAL SUMMARY'!$V$9,BH112,'ANNUAL SUMMARY'!$FE$180)+SUMIFS('ANNUAL SUMMARY'!$GG$286,BW124,'ANNUAL SUMMARY'!$V$9,BH112,'ANNUAL SUMMARY'!$FE$238)+SUMIFS('ANNUAL SUMMARY'!$GG$344,BW124,'ANNUAL SUMMARY'!$V$9,BH112,'ANNUAL SUMMARY'!$FE$296)+SUMIFS('ANNUAL SUMMARY'!$GG$402,BW124,'ANNUAL SUMMARY'!$V$9,BH112,'ANNUAL SUMMARY'!$FE$354)+SUMIFS('ANNUAL SUMMARY'!$GG$460,BW124,'ANNUAL SUMMARY'!$V$9,BH112,'ANNUAL SUMMARY'!$FE$412)+SUMIFS('ANNUAL SUMMARY'!$GG$518,BW124,'ANNUAL SUMMARY'!$V$9,BH112,'ANNUAL SUMMARY'!$FE$470)+SUMIFS('ANNUAL SUMMARY'!$GG$576,BW124,'ANNUAL SUMMARY'!$V$9,BH112,'ANNUAL SUMMARY'!$FE$528)+SUMIFS('ANNUAL SUMMARY'!$GG$634,BW124,'ANNUAL SUMMARY'!$V$9,BH112,'ANNUAL SUMMARY'!$FE$586)+SUMIFS('ANNUAL SUMMARY'!$GG$692,BW124,'ANNUAL SUMMARY'!$V$9,BH112,'ANNUAL SUMMARY'!$FE$644)</f>
        <v>0</v>
      </c>
      <c r="CK124" s="727"/>
      <c r="CL124" s="727"/>
      <c r="CM124" s="727"/>
      <c r="CN124" s="728">
        <f>SUMIFS('ANNUAL SUMMARY'!$AR$54,BW124,'ANNUAL SUMMARY'!$V$9,BH112,'ANNUAL SUMMARY'!$L$6)+SUMIFS('ANNUAL SUMMARY'!$AR$112,BW124,'ANNUAL SUMMARY'!$V$9,BH112,'ANNUAL SUMMARY'!$L$64)+SUMIFS('ANNUAL SUMMARY'!$AR$170,BW124,'ANNUAL SUMMARY'!$V$9,BH112,'ANNUAL SUMMARY'!$L$122)+SUMIFS('ANNUAL SUMMARY'!$AR$228,BW124,'ANNUAL SUMMARY'!$V$9,BH112,'ANNUAL SUMMARY'!$L$180)+SUMIFS('ANNUAL SUMMARY'!$AR$286,BW124,'ANNUAL SUMMARY'!$V$9,BH112,'ANNUAL SUMMARY'!$L$238)+SUMIFS('ANNUAL SUMMARY'!$AR$344,BW124,'ANNUAL SUMMARY'!$V$9,BH112,'ANNUAL SUMMARY'!$L$296)+SUMIFS('ANNUAL SUMMARY'!$AR$402,BW124,'ANNUAL SUMMARY'!$V$9,BH112,'ANNUAL SUMMARY'!$L$354)+SUMIFS('ANNUAL SUMMARY'!$AR$460,BW124,'ANNUAL SUMMARY'!$V$9,BH112,'ANNUAL SUMMARY'!$L$412)+SUMIFS('ANNUAL SUMMARY'!$AR$518,BW124,'ANNUAL SUMMARY'!$V$9,BH112,'ANNUAL SUMMARY'!$L$470)+SUMIFS('ANNUAL SUMMARY'!$AR$576,BW124,'ANNUAL SUMMARY'!$V$9,BH112,'ANNUAL SUMMARY'!$L$528)+SUMIFS('ANNUAL SUMMARY'!$AR$634,BW124,'ANNUAL SUMMARY'!$V$9,BH112,'ANNUAL SUMMARY'!$L$586)+SUMIFS('ANNUAL SUMMARY'!$AR$692,BW124,'ANNUAL SUMMARY'!$V$9,BH112,'ANNUAL SUMMARY'!$L$644)+SUMIFS('ANNUAL SUMMARY'!$CO$54,BW124,'ANNUAL SUMMARY'!$V$9,BH112,'ANNUAL SUMMARY'!$BI$6)+SUMIFS('ANNUAL SUMMARY'!$CO$112,BW124,'ANNUAL SUMMARY'!$V$9,BH112,'ANNUAL SUMMARY'!$BI$64)+SUMIFS('ANNUAL SUMMARY'!$CO$170,BW124,'ANNUAL SUMMARY'!$V$9,BH112,'ANNUAL SUMMARY'!$BI$122)+SUMIFS('ANNUAL SUMMARY'!$CO$228,BW124,'ANNUAL SUMMARY'!$V$9,BH112,'ANNUAL SUMMARY'!$BI$180)+SUMIFS('ANNUAL SUMMARY'!$CO$286,BW124,'ANNUAL SUMMARY'!$V$9,BH112,'ANNUAL SUMMARY'!$BI$238)+SUMIFS('ANNUAL SUMMARY'!$CO$344,BW124,'ANNUAL SUMMARY'!$V$9,BH112,'ANNUAL SUMMARY'!$BI$296)+SUMIFS('ANNUAL SUMMARY'!$CO$402,BW124,'ANNUAL SUMMARY'!$V$9,BH112,'ANNUAL SUMMARY'!$BI$354)+SUMIFS('ANNUAL SUMMARY'!$CO$460,BW124,'ANNUAL SUMMARY'!$V$9,BH112,'ANNUAL SUMMARY'!$BI$412)+SUMIFS('ANNUAL SUMMARY'!$CO$518,BW124,'ANNUAL SUMMARY'!$V$9,BH112,'ANNUAL SUMMARY'!$BI$470)+SUMIFS('ANNUAL SUMMARY'!$CO$576,BW124,'ANNUAL SUMMARY'!$V$9,BH112,'ANNUAL SUMMARY'!$BI$528)+SUMIFS('ANNUAL SUMMARY'!$CO$634,BW124,'ANNUAL SUMMARY'!$V$9,BH112,'ANNUAL SUMMARY'!$BI$586)+SUMIFS('ANNUAL SUMMARY'!$CO$692,BW124,'ANNUAL SUMMARY'!$V$9,BH112,'ANNUAL SUMMARY'!$BI$644)+SUMIFS('ANNUAL SUMMARY'!$EN$54,BW124,'ANNUAL SUMMARY'!$V$9,BH112,'ANNUAL SUMMARY'!$DH$6)+SUMIFS('ANNUAL SUMMARY'!$EN$112,BW124,'ANNUAL SUMMARY'!$V$9,BH112,'ANNUAL SUMMARY'!$DH$64)+SUMIFS('ANNUAL SUMMARY'!$EN$170,BW124,'ANNUAL SUMMARY'!$V$9,BH112,'ANNUAL SUMMARY'!$DH$122)+SUMIFS('ANNUAL SUMMARY'!$EN$228,BW124,'ANNUAL SUMMARY'!$V$9,BH112,'ANNUAL SUMMARY'!$DH$180)+SUMIFS('ANNUAL SUMMARY'!$EN$286,BW124,'ANNUAL SUMMARY'!$V$9,BH112,'ANNUAL SUMMARY'!$DH$238)+SUMIFS('ANNUAL SUMMARY'!$EN$344,BW124,'ANNUAL SUMMARY'!$V$9,BH112,'ANNUAL SUMMARY'!$DH$296)+SUMIFS('ANNUAL SUMMARY'!$EN$402,BW124,'ANNUAL SUMMARY'!$V$9,BH112,'ANNUAL SUMMARY'!$DH$354)+SUMIFS('ANNUAL SUMMARY'!$EN$460,BW124,'ANNUAL SUMMARY'!$V$9,BH112,'ANNUAL SUMMARY'!$DH$412)+SUMIFS('ANNUAL SUMMARY'!$EN$518,BW124,'ANNUAL SUMMARY'!$V$9,BH112,'ANNUAL SUMMARY'!$DH$470)+SUMIFS('ANNUAL SUMMARY'!$EN$576,BW124,'ANNUAL SUMMARY'!$V$9,BH112,'ANNUAL SUMMARY'!$DH$528)+SUMIFS('ANNUAL SUMMARY'!$EN$634,BW124,'ANNUAL SUMMARY'!$V$9,BH112,'ANNUAL SUMMARY'!$DH$586)+SUMIFS('ANNUAL SUMMARY'!$EN$692,BW124,'ANNUAL SUMMARY'!$V$9,BH112,'ANNUAL SUMMARY'!$DH$644)+SUMIFS('ANNUAL SUMMARY'!$GK$54,BW124,'ANNUAL SUMMARY'!$V$9,BH112,'ANNUAL SUMMARY'!$FE$6)+SUMIFS('ANNUAL SUMMARY'!$GK$112,BW124,'ANNUAL SUMMARY'!$V$9,BH112,'ANNUAL SUMMARY'!$FE$64)+SUMIFS('ANNUAL SUMMARY'!$GK$170,BW124,'ANNUAL SUMMARY'!$V$9,BH112,'ANNUAL SUMMARY'!$FE$122)+SUMIFS('ANNUAL SUMMARY'!$GK$228,BW124,'ANNUAL SUMMARY'!$V$9,BH112,'ANNUAL SUMMARY'!$FE$180)+SUMIFS('ANNUAL SUMMARY'!$GK$286,BW124,'ANNUAL SUMMARY'!$V$9,BH112,'ANNUAL SUMMARY'!$FE$238)+SUMIFS('ANNUAL SUMMARY'!$GK$344,BW124,'ANNUAL SUMMARY'!$V$9,BH112,'ANNUAL SUMMARY'!$FE$296)+SUMIFS('ANNUAL SUMMARY'!$GK$402,BW124,'ANNUAL SUMMARY'!$V$9,BH112,'ANNUAL SUMMARY'!$FE$354)+SUMIFS('ANNUAL SUMMARY'!$GK$460,BW124,'ANNUAL SUMMARY'!$V$9,BH112,'ANNUAL SUMMARY'!$FE$412)+SUMIFS('ANNUAL SUMMARY'!$GK$518,BW124,'ANNUAL SUMMARY'!$V$9,BH112,'ANNUAL SUMMARY'!$FE$470)+SUMIFS('ANNUAL SUMMARY'!$GK$576,BW124,'ANNUAL SUMMARY'!$V$9,BH112,'ANNUAL SUMMARY'!$FE$528)+SUMIFS('ANNUAL SUMMARY'!$GK$634,BW124,'ANNUAL SUMMARY'!$V$9,BH112,'ANNUAL SUMMARY'!$FE$586)+SUMIFS('ANNUAL SUMMARY'!$GK$692,BW124,'ANNUAL SUMMARY'!$V$9,BH112,'ANNUAL SUMMARY'!$FE$644)</f>
        <v>0</v>
      </c>
      <c r="CO124" s="728"/>
      <c r="CP124" s="728"/>
      <c r="CQ124" s="728">
        <f>SUMIFS('ANNUAL SUMMARY'!$AU$54,BW124,'ANNUAL SUMMARY'!$V$9,BH112,'ANNUAL SUMMARY'!$L$6)+SUMIFS('ANNUAL SUMMARY'!$AU$112,BW124,'ANNUAL SUMMARY'!$V$9,BH112,'ANNUAL SUMMARY'!$L$64)+SUMIFS('ANNUAL SUMMARY'!$AU$170,BW124,'ANNUAL SUMMARY'!$V$9,BH112,'ANNUAL SUMMARY'!$L$122)+SUMIFS('ANNUAL SUMMARY'!$AU$228,BW124,'ANNUAL SUMMARY'!$V$9,BH112,'ANNUAL SUMMARY'!$L$180)+SUMIFS('ANNUAL SUMMARY'!$AU$286,BW124,'ANNUAL SUMMARY'!$V$9,BH112,'ANNUAL SUMMARY'!$L$238)+SUMIFS('ANNUAL SUMMARY'!$AU$344,BW124,'ANNUAL SUMMARY'!$V$9,BH112,'ANNUAL SUMMARY'!$L$296)+SUMIFS('ANNUAL SUMMARY'!$AU$402,BW124,'ANNUAL SUMMARY'!$V$9,BH112,'ANNUAL SUMMARY'!$L$354)+SUMIFS('ANNUAL SUMMARY'!$AU$460,BW124,'ANNUAL SUMMARY'!$V$9,BH112,'ANNUAL SUMMARY'!$L$412)+SUMIFS('ANNUAL SUMMARY'!$AU$518,BW124,'ANNUAL SUMMARY'!$V$9,BH112,'ANNUAL SUMMARY'!$L$470)+SUMIFS('ANNUAL SUMMARY'!$AU$576,BW124,'ANNUAL SUMMARY'!$V$9,BH112,'ANNUAL SUMMARY'!$L$528)+SUMIFS('ANNUAL SUMMARY'!$AU$634,BW124,'ANNUAL SUMMARY'!$V$9,BH112,'ANNUAL SUMMARY'!$L$586)+SUMIFS('ANNUAL SUMMARY'!$AU$692,BW124,'ANNUAL SUMMARY'!$V$9,BH112,'ANNUAL SUMMARY'!$L$644)+SUMIFS('ANNUAL SUMMARY'!$CR$54,BW124,'ANNUAL SUMMARY'!$V$9,BH112,'ANNUAL SUMMARY'!$BI$6)+SUMIFS('ANNUAL SUMMARY'!$CR$112,BW124,'ANNUAL SUMMARY'!$V$9,BH112,'ANNUAL SUMMARY'!$BI$64)+SUMIFS('ANNUAL SUMMARY'!$CR$170,BW124,'ANNUAL SUMMARY'!$V$9,BH112,'ANNUAL SUMMARY'!$BI$122)+SUMIFS('ANNUAL SUMMARY'!$CR$228,BW124,'ANNUAL SUMMARY'!$V$9,BH112,'ANNUAL SUMMARY'!$BI$180)+SUMIFS('ANNUAL SUMMARY'!$CR$286,BW124,'ANNUAL SUMMARY'!$V$9,BH112,'ANNUAL SUMMARY'!$BI$238)+SUMIFS('ANNUAL SUMMARY'!$CR$344,BW124,'ANNUAL SUMMARY'!$V$9,BH112,'ANNUAL SUMMARY'!$BI$296)+SUMIFS('ANNUAL SUMMARY'!$CR$402,BW124,'ANNUAL SUMMARY'!$V$9,BH112,'ANNUAL SUMMARY'!$BI$354)+SUMIFS('ANNUAL SUMMARY'!$CR$460,BW124,'ANNUAL SUMMARY'!$V$9,BH112,'ANNUAL SUMMARY'!$BI$412)+SUMIFS('ANNUAL SUMMARY'!$CR$518,BW124,'ANNUAL SUMMARY'!$V$9,BH112,'ANNUAL SUMMARY'!$BI$470)+SUMIFS('ANNUAL SUMMARY'!$CR$576,BW124,'ANNUAL SUMMARY'!$V$9,BH112,'ANNUAL SUMMARY'!$BI$528)+SUMIFS('ANNUAL SUMMARY'!$CR$634,BW124,'ANNUAL SUMMARY'!$V$9,BH112,'ANNUAL SUMMARY'!$BI$586)+SUMIFS('ANNUAL SUMMARY'!$CR$692,BW124,'ANNUAL SUMMARY'!$V$9,BH112,'ANNUAL SUMMARY'!$BI$644)+SUMIFS('ANNUAL SUMMARY'!$EQ$54,BW124,'ANNUAL SUMMARY'!$V$9,BH112,'ANNUAL SUMMARY'!$DH$6)+SUMIFS('ANNUAL SUMMARY'!$EQ$112,BW124,'ANNUAL SUMMARY'!$V$9,BH112,'ANNUAL SUMMARY'!$DH$64)+SUMIFS('ANNUAL SUMMARY'!$EQ$170,BW124,'ANNUAL SUMMARY'!$V$9,BH112,'ANNUAL SUMMARY'!$DH$122)+SUMIFS('ANNUAL SUMMARY'!$EQ$228,BW124,'ANNUAL SUMMARY'!$V$9,BH112,'ANNUAL SUMMARY'!$DH$180)+SUMIFS('ANNUAL SUMMARY'!$EQ$286,BW124,'ANNUAL SUMMARY'!$V$9,BH112,'ANNUAL SUMMARY'!$DH$238)+SUMIFS('ANNUAL SUMMARY'!$EQ$344,BW124,'ANNUAL SUMMARY'!$V$9,BH112,'ANNUAL SUMMARY'!$DH$296)+SUMIFS('ANNUAL SUMMARY'!$EQ$402,BW124,'ANNUAL SUMMARY'!$V$9,BH112,'ANNUAL SUMMARY'!$DH$354)+SUMIFS('ANNUAL SUMMARY'!$EQ$460,BW124,'ANNUAL SUMMARY'!$V$9,BH112,'ANNUAL SUMMARY'!$DH$412)+SUMIFS('ANNUAL SUMMARY'!$EQ$518,BW124,'ANNUAL SUMMARY'!$V$9,BH112,'ANNUAL SUMMARY'!$DH$470)+SUMIFS('ANNUAL SUMMARY'!$EQ$576,BW124,'ANNUAL SUMMARY'!$V$9,BH112,'ANNUAL SUMMARY'!$DH$528)+SUMIFS('ANNUAL SUMMARY'!$EQ$634,BW124,'ANNUAL SUMMARY'!$V$9,BH112,'ANNUAL SUMMARY'!$DH$586)+SUMIFS('ANNUAL SUMMARY'!$EQ$692,BW124,'ANNUAL SUMMARY'!$V$9,BH112,'ANNUAL SUMMARY'!$DH$644)+SUMIFS('ANNUAL SUMMARY'!$GN$54,BW124,'ANNUAL SUMMARY'!$V$9,BH112,'ANNUAL SUMMARY'!$FE$6)+SUMIFS('ANNUAL SUMMARY'!$GN$112,BW124,'ANNUAL SUMMARY'!$V$9,BH112,'ANNUAL SUMMARY'!$FE$64)+SUMIFS('ANNUAL SUMMARY'!$GN$170,BW124,'ANNUAL SUMMARY'!$V$9,BH112,'ANNUAL SUMMARY'!$FE$122)+SUMIFS('ANNUAL SUMMARY'!$GN$228,BW124,'ANNUAL SUMMARY'!$V$9,BH112,'ANNUAL SUMMARY'!$FE$180)+SUMIFS('ANNUAL SUMMARY'!$GN$286,BW124,'ANNUAL SUMMARY'!$V$9,BH112,'ANNUAL SUMMARY'!$FE$238)+SUMIFS('ANNUAL SUMMARY'!$GN$344,BW124,'ANNUAL SUMMARY'!$V$9,BH112,'ANNUAL SUMMARY'!$FE$296)+SUMIFS('ANNUAL SUMMARY'!$GN$402,BW124,'ANNUAL SUMMARY'!$V$9,BH112,'ANNUAL SUMMARY'!$FE$354)+SUMIFS('ANNUAL SUMMARY'!$GN$460,BW124,'ANNUAL SUMMARY'!$V$9,BH112,'ANNUAL SUMMARY'!$FE$412)+SUMIFS('ANNUAL SUMMARY'!$GN$518,BW124,'ANNUAL SUMMARY'!$V$9,BH112,'ANNUAL SUMMARY'!$FE$470)+SUMIFS('ANNUAL SUMMARY'!$GN$576,BW124,'ANNUAL SUMMARY'!$V$9,BH112,'ANNUAL SUMMARY'!$FE$528)+SUMIFS('ANNUAL SUMMARY'!$GN$634,BW124,'ANNUAL SUMMARY'!$V$9,BH112,'ANNUAL SUMMARY'!$FE$586)+SUMIFS('ANNUAL SUMMARY'!$GN$692,BW124,'ANNUAL SUMMARY'!$V$9,BH112,'ANNUAL SUMMARY'!$FE$644)</f>
        <v>0</v>
      </c>
      <c r="CR124" s="728"/>
      <c r="CS124" s="728"/>
      <c r="CT124" s="1263"/>
      <c r="CU124" s="1250"/>
      <c r="CV124" s="154"/>
      <c r="CW124" s="732"/>
      <c r="CX124" s="733"/>
      <c r="CY124" s="733"/>
      <c r="CZ124" s="733"/>
      <c r="DA124" s="795"/>
      <c r="DB124" s="796"/>
      <c r="DC124" s="796"/>
      <c r="DD124" s="796"/>
      <c r="DE124" s="796"/>
      <c r="DF124" s="796"/>
      <c r="DG124" s="797"/>
      <c r="DH124" s="624"/>
      <c r="DI124" s="695" t="str">
        <f>'ANNUAL SUMMARY'!$O$22</f>
        <v>IFR</v>
      </c>
      <c r="DJ124" s="696"/>
      <c r="DK124" s="696"/>
      <c r="DL124" s="696"/>
      <c r="DM124" s="696"/>
      <c r="DN124" s="755">
        <f>SUMIF('ANNUAL SUMMARY'!$FE$622,DF112,'ANNUAL SUMMARY'!$FM$638)+SUMIF('ANNUAL SUMMARY'!$DH$622,DF112,'ANNUAL SUMMARY'!$DP$638)+SUMIF('ANNUAL SUMMARY'!$BI$622,DF112,'ANNUAL SUMMARY'!$BQ$638)+SUMIF('ANNUAL SUMMARY'!$L$622,DF112,'ANNUAL SUMMARY'!$T$638)+SUMIF('ANNUAL SUMMARY'!$FE$566,DF112,'ANNUAL SUMMARY'!$FM$582)+SUMIF('ANNUAL SUMMARY'!$DH$566,DF112,'ANNUAL SUMMARY'!$DP$582)+SUMIF('ANNUAL SUMMARY'!$BI$566,DF112,'ANNUAL SUMMARY'!$BQ$582)+SUMIF('ANNUAL SUMMARY'!$L$566,DF112,'ANNUAL SUMMARY'!$T$582)+SUMIF('ANNUAL SUMMARY'!$FE$510,DF112,'ANNUAL SUMMARY'!$FM$526)+SUMIF('ANNUAL SUMMARY'!$DH$510,DF112,'ANNUAL SUMMARY'!$DP$526)+SUMIF('ANNUAL SUMMARY'!$BI$510,DF112,'ANNUAL SUMMARY'!$BQ$526)+SUMIF('ANNUAL SUMMARY'!$L$510,DF112,'ANNUAL SUMMARY'!$T$526)+SUMIF('ANNUAL SUMMARY'!$FE$454,DF112,'ANNUAL SUMMARY'!$FM$470)+SUMIF('ANNUAL SUMMARY'!$DH$454,DF112,'ANNUAL SUMMARY'!$DP$470)+SUMIF('ANNUAL SUMMARY'!$BI$454,DF112,'ANNUAL SUMMARY'!$BQ$470)+SUMIF('ANNUAL SUMMARY'!$L$454,DF112,'ANNUAL SUMMARY'!$T$470)+SUMIF('ANNUAL SUMMARY'!$FE$398,DF112,'ANNUAL SUMMARY'!$FM$414)+SUMIF('ANNUAL SUMMARY'!$DH$398,DF112,'ANNUAL SUMMARY'!$DP$414)+SUMIF('ANNUAL SUMMARY'!$BI$398,DF112,'ANNUAL SUMMARY'!$BQ$414)+SUMIF('ANNUAL SUMMARY'!$L$398,DF112,'ANNUAL SUMMARY'!$T$414)+SUMIF('ANNUAL SUMMARY'!$FE$342,DF112,'ANNUAL SUMMARY'!$FM$358)+SUMIF('ANNUAL SUMMARY'!$DH$342,DF112,'ANNUAL SUMMARY'!$DP$358)+SUMIF('ANNUAL SUMMARY'!$BI$342,DF112,'ANNUAL SUMMARY'!$BQ$358)+SUMIF('ANNUAL SUMMARY'!$L$342,DF112,'ANNUAL SUMMARY'!$T$358)+SUMIF('ANNUAL SUMMARY'!$FE$286,DF112,'ANNUAL SUMMARY'!$FM$302)+SUMIF('ANNUAL SUMMARY'!$DH$286,DF112,'ANNUAL SUMMARY'!$DP$302)+SUMIF('ANNUAL SUMMARY'!$BI$286,DF112,'ANNUAL SUMMARY'!$BQ$302)+SUMIF('ANNUAL SUMMARY'!$L$286,DF112,'ANNUAL SUMMARY'!$T$302)+SUMIF('ANNUAL SUMMARY'!$FE$230,DF112,'ANNUAL SUMMARY'!$FM$246)+SUMIF('ANNUAL SUMMARY'!$DH$230,DF112,'ANNUAL SUMMARY'!$DP$246)+SUMIF('ANNUAL SUMMARY'!$BI$230,DF112,'ANNUAL SUMMARY'!$BQ$246)+SUMIF('ANNUAL SUMMARY'!$L$230,DF112,'ANNUAL SUMMARY'!$T$246)+SUMIF('ANNUAL SUMMARY'!$FE$174,DF112,'ANNUAL SUMMARY'!$FM$190)+SUMIF('ANNUAL SUMMARY'!$DH$174,DF112,'ANNUAL SUMMARY'!$DP$190)+SUMIF('ANNUAL SUMMARY'!$BI$174,DF112,'ANNUAL SUMMARY'!$BQ$190)+SUMIF('ANNUAL SUMMARY'!$L$174,DF112,'ANNUAL SUMMARY'!$T$190)+SUMIF('ANNUAL SUMMARY'!$FE$118,DF112,'ANNUAL SUMMARY'!$FM$134)+SUMIF('ANNUAL SUMMARY'!$DH$118,DF112,'ANNUAL SUMMARY'!$DP$134)+SUMIF('ANNUAL SUMMARY'!$BI$118,DF112,'ANNUAL SUMMARY'!$BQ$134)+SUMIF('ANNUAL SUMMARY'!$L$118,DF112,'ANNUAL SUMMARY'!$T$134)+SUMIF('ANNUAL SUMMARY'!$FE$62,DF112,'ANNUAL SUMMARY'!$FM$78)+SUMIF('ANNUAL SUMMARY'!$DH$62,DF112,'ANNUAL SUMMARY'!$DP$78)+SUMIF('ANNUAL SUMMARY'!$BI$62,DF112,'ANNUAL SUMMARY'!$BQ$78)+SUMIF('ANNUAL SUMMARY'!$L$62,DF112,'ANNUAL SUMMARY'!$T$78)+SUMIF('ANNUAL SUMMARY'!$FE$6,DF112,'ANNUAL SUMMARY'!$FM$22)+SUMIF('ANNUAL SUMMARY'!$DH$6,DF112,'ANNUAL SUMMARY'!$DP$22)+SUMIF('ANNUAL SUMMARY'!$BI$6,DF112,'ANNUAL SUMMARY'!$BQ$22)+SUMIF('ANNUAL SUMMARY'!$L$6,DF112,'ANNUAL SUMMARY'!$T$22)+SUMIF('PREVIOUS LOGS'!$K$6,DF112,'PREVIOUS LOGS'!$S$18)+SUMIF('PREVIOUS LOGS'!$K$59,$K$6,'PREVIOUS LOGS'!$S$71)+SUMIF('PREVIOUS LOGS'!$K$112,DF112,'PREVIOUS LOGS'!$S$124)+SUMIF('PREVIOUS LOGS'!$K$165,DF112,'PREVIOUS LOGS'!$S$177)+SUMIF('PREVIOUS LOGS'!$K$218,DF112,'PREVIOUS LOGS'!$S$230)+SUMIF('PREVIOUS LOGS'!$K$271,DF112,'PREVIOUS LOGS'!$S$283)+SUMIF('PREVIOUS LOGS'!$K$324,DF112,'PREVIOUS LOGS'!$S$336)+SUMIF('PREVIOUS LOGS'!$BH$6,DF112,'PREVIOUS LOGS'!$BP$18)+SUMIF('PREVIOUS LOGS'!$BH$59,$K$6,'PREVIOUS LOGS'!$BP$71)+SUMIF('PREVIOUS LOGS'!$BH$112,DF112,'PREVIOUS LOGS'!$BP$124)+SUMIF('PREVIOUS LOGS'!$BH$165,DF112,'PREVIOUS LOGS'!$BP$177)+SUMIF('PREVIOUS LOGS'!$BH$218,DF112,'PREVIOUS LOGS'!$BP$230)+SUMIF('PREVIOUS LOGS'!$BH$271,DF112,'PREVIOUS LOGS'!$BP$283)+SUMIF('PREVIOUS LOGS'!$BH$324,DF112,'PREVIOUS LOGS'!$BP$336)+SUMIF('PREVIOUS LOGS'!$DF$6,DF112,'PREVIOUS LOGS'!$DN$18)+SUMIF('PREVIOUS LOGS'!$DF$59,$K$6,'PREVIOUS LOGS'!$DN$71)+SUMIF('PREVIOUS LOGS'!$DF$112,DF112,'PREVIOUS LOGS'!$DN$124)+SUMIF('PREVIOUS LOGS'!$DF$165,DF112,'PREVIOUS LOGS'!$DN$177)+SUMIF('PREVIOUS LOGS'!$DF$218,DF112,'PREVIOUS LOGS'!$DN$230)+SUMIF('PREVIOUS LOGS'!$DF$271,DF112,'PREVIOUS LOGS'!$DN$283)+SUMIF('PREVIOUS LOGS'!$DF$324,DF112,'PREVIOUS LOGS'!$DN$336)+SUMIF('PREVIOUS LOGS'!$FC$6,DF112,'PREVIOUS LOGS'!$FK$18)+SUMIF('PREVIOUS LOGS'!$FC$59,$K$6,'PREVIOUS LOGS'!$FK$71)+SUMIF('PREVIOUS LOGS'!$FC$112,DF112,'PREVIOUS LOGS'!$FK$124)+SUMIF('PREVIOUS LOGS'!$FC$165,DF112,'PREVIOUS LOGS'!$FK$177)+SUMIF('PREVIOUS LOGS'!$FC$218,DF112,'PREVIOUS LOGS'!$FK$230)+SUMIF('PREVIOUS LOGS'!$FC$271,DF112,'PREVIOUS LOGS'!$FK$283)+SUMIF('PREVIOUS LOGS'!$FC$324,DF112,'PREVIOUS LOGS'!$FK$336)</f>
        <v>0</v>
      </c>
      <c r="DO124" s="755"/>
      <c r="DP124" s="755"/>
      <c r="DQ124" s="755"/>
      <c r="DR124" s="755"/>
      <c r="DS124" s="755"/>
      <c r="DT124" s="15"/>
      <c r="DU124" s="812">
        <f>IF(DU118=0," ",DU118+3)</f>
        <v>2025</v>
      </c>
      <c r="DV124" s="813"/>
      <c r="DW124" s="813"/>
      <c r="DX124" s="813"/>
      <c r="DY124" s="813"/>
      <c r="DZ124" s="1118">
        <f>SUMIFS('ANNUAL SUMMARY'!$AF$54,DU124,'ANNUAL SUMMARY'!$V$9,DF112,'ANNUAL SUMMARY'!$L$6)+SUMIFS('ANNUAL SUMMARY'!$AF$112,DU124,'ANNUAL SUMMARY'!$V$9,DF112,'ANNUAL SUMMARY'!$L$64)+SUMIFS('ANNUAL SUMMARY'!$AF$170,DU124,'ANNUAL SUMMARY'!$V$9,DF112,'ANNUAL SUMMARY'!$L$122)+SUMIFS('ANNUAL SUMMARY'!$AF$228,DU124,'ANNUAL SUMMARY'!$V$9,DF112,'ANNUAL SUMMARY'!$L$180)+SUMIFS('ANNUAL SUMMARY'!$AF$286,DU124,'ANNUAL SUMMARY'!$V$9,DF112,'ANNUAL SUMMARY'!$L$238)+SUMIFS('ANNUAL SUMMARY'!$AF$344,DU124,'ANNUAL SUMMARY'!$V$9,DF112,'ANNUAL SUMMARY'!$L$296)+SUMIFS('ANNUAL SUMMARY'!$AF$402,DU124,'ANNUAL SUMMARY'!$V$9,DF112,'ANNUAL SUMMARY'!$L$354)+SUMIFS('ANNUAL SUMMARY'!$AF$460,DU124,'ANNUAL SUMMARY'!$V$9,DF112,'ANNUAL SUMMARY'!$L$412)+SUMIFS('ANNUAL SUMMARY'!$AF$518,DU124,'ANNUAL SUMMARY'!$V$9,DF112,'ANNUAL SUMMARY'!$L$470)+SUMIFS('ANNUAL SUMMARY'!$AF$576,DU124,'ANNUAL SUMMARY'!$V$9,DF112,'ANNUAL SUMMARY'!$L$528)+SUMIFS('ANNUAL SUMMARY'!$AF$634,DU124,'ANNUAL SUMMARY'!$V$9,DF112,'ANNUAL SUMMARY'!$L$586)+SUMIFS('ANNUAL SUMMARY'!$AF$692,DU124,'ANNUAL SUMMARY'!$V$9,DF112,'ANNUAL SUMMARY'!$L$644)+SUMIFS('ANNUAL SUMMARY'!$CC$54,DU124,'ANNUAL SUMMARY'!$V$9,DF112,'ANNUAL SUMMARY'!$BI$6)+SUMIFS('ANNUAL SUMMARY'!$CC$112,DU124,'ANNUAL SUMMARY'!$V$9,DF112,'ANNUAL SUMMARY'!$BI$64)+SUMIFS('ANNUAL SUMMARY'!$CC$170,DU124,'ANNUAL SUMMARY'!$V$9,DF112,'ANNUAL SUMMARY'!$BI$122)+SUMIFS('ANNUAL SUMMARY'!$CC$228,DU124,'ANNUAL SUMMARY'!$V$9,DF112,'ANNUAL SUMMARY'!$BI$180)+SUMIFS('ANNUAL SUMMARY'!$CC$286,DU124,'ANNUAL SUMMARY'!$V$9,DF112,'ANNUAL SUMMARY'!$BI$238)+SUMIFS('ANNUAL SUMMARY'!$CC$344,DU124,'ANNUAL SUMMARY'!$V$9,DF112,'ANNUAL SUMMARY'!$BI$296)+SUMIFS('ANNUAL SUMMARY'!$CC$402,DU124,'ANNUAL SUMMARY'!$V$9,DF112,'ANNUAL SUMMARY'!$BI$354)+SUMIFS('ANNUAL SUMMARY'!$CC$460,DU124,'ANNUAL SUMMARY'!$V$9,DF112,'ANNUAL SUMMARY'!$BI$412)+SUMIFS('ANNUAL SUMMARY'!$CC$518,DU124,'ANNUAL SUMMARY'!$V$9,DF112,'ANNUAL SUMMARY'!$BI$470)+SUMIFS('ANNUAL SUMMARY'!$CC$576,DU124,'ANNUAL SUMMARY'!$V$9,DF112,'ANNUAL SUMMARY'!$BI$528)+SUMIFS('ANNUAL SUMMARY'!$CC$634,DU124,'ANNUAL SUMMARY'!$V$9,DF112,'ANNUAL SUMMARY'!$BI$586)+SUMIFS('ANNUAL SUMMARY'!$CC$692,DU124,'ANNUAL SUMMARY'!$V$9,DF112,'ANNUAL SUMMARY'!$BI$644)+SUMIFS('ANNUAL SUMMARY'!$EB$54,DU124,'ANNUAL SUMMARY'!$V$9,DF112,'ANNUAL SUMMARY'!$DH$6)+SUMIFS('ANNUAL SUMMARY'!$EB$112,DU124,'ANNUAL SUMMARY'!$V$9,DF112,'ANNUAL SUMMARY'!$DH$64)+SUMIFS('ANNUAL SUMMARY'!$EB$170,DU124,'ANNUAL SUMMARY'!$V$9,DF112,'ANNUAL SUMMARY'!$DH$122)+SUMIFS('ANNUAL SUMMARY'!$EB$228,DU124,'ANNUAL SUMMARY'!$V$9,DF112,'ANNUAL SUMMARY'!$DH$180)+SUMIFS('ANNUAL SUMMARY'!$EB$286,DU124,'ANNUAL SUMMARY'!$V$9,DF112,'ANNUAL SUMMARY'!$DH$238)+SUMIFS('ANNUAL SUMMARY'!$EB$344,DU124,'ANNUAL SUMMARY'!$V$9,DF112,'ANNUAL SUMMARY'!$DH$296)+SUMIFS('ANNUAL SUMMARY'!$EB$402,DU124,'ANNUAL SUMMARY'!$V$9,DF112,'ANNUAL SUMMARY'!$DH$354)+SUMIFS('ANNUAL SUMMARY'!$EB$460,DU124,'ANNUAL SUMMARY'!$V$9,DF112,'ANNUAL SUMMARY'!$DH$412)+SUMIFS('ANNUAL SUMMARY'!$EB$518,DU124,'ANNUAL SUMMARY'!$V$9,DF112,'ANNUAL SUMMARY'!$DH$470)+SUMIFS('ANNUAL SUMMARY'!$EB$576,DU124,'ANNUAL SUMMARY'!$V$9,DF112,'ANNUAL SUMMARY'!$DH$528)+SUMIFS('ANNUAL SUMMARY'!$EB$634,DU124,'ANNUAL SUMMARY'!$V$9,DF112,'ANNUAL SUMMARY'!$DH$586)+SUMIFS('ANNUAL SUMMARY'!$EB$692,DU124,'ANNUAL SUMMARY'!$V$9,DF112,'ANNUAL SUMMARY'!$DH$644)+SUMIFS('ANNUAL SUMMARY'!$FY$54,DU124,'ANNUAL SUMMARY'!$V$9,DF112,'ANNUAL SUMMARY'!$FE$6)+SUMIFS('ANNUAL SUMMARY'!$FY$112,DU124,'ANNUAL SUMMARY'!$V$9,DF112,'ANNUAL SUMMARY'!$FE$64)+SUMIFS('ANNUAL SUMMARY'!$FY$170,DU124,'ANNUAL SUMMARY'!$V$9,DF112,'ANNUAL SUMMARY'!$FE$122)+SUMIFS('ANNUAL SUMMARY'!$FY$228,DU124,'ANNUAL SUMMARY'!$V$9,DF112,'ANNUAL SUMMARY'!$FE$180)+SUMIFS('ANNUAL SUMMARY'!$FY$286,DU124,'ANNUAL SUMMARY'!$V$9,DF112,'ANNUAL SUMMARY'!$FE$238)+SUMIFS('ANNUAL SUMMARY'!$FY$344,DU124,'ANNUAL SUMMARY'!$V$9,DF112,'ANNUAL SUMMARY'!$FE$296)+SUMIFS('ANNUAL SUMMARY'!$FY$402,DU124,'ANNUAL SUMMARY'!$V$9,DF112,'ANNUAL SUMMARY'!$FE$354)+SUMIFS('ANNUAL SUMMARY'!$FY$460,DU124,'ANNUAL SUMMARY'!$V$9,DF112,'ANNUAL SUMMARY'!$FE$412)+SUMIFS('ANNUAL SUMMARY'!$FY$518,DU124,'ANNUAL SUMMARY'!$V$9,DF112,'ANNUAL SUMMARY'!$FE$470)+SUMIFS('ANNUAL SUMMARY'!$FY$576,DU124,'ANNUAL SUMMARY'!$V$9,DF112,'ANNUAL SUMMARY'!$FE$528)+SUMIFS('ANNUAL SUMMARY'!$FY$634,DU124,'ANNUAL SUMMARY'!$V$9,DF112,'ANNUAL SUMMARY'!$FE$586)+SUMIFS('ANNUAL SUMMARY'!$FY$692,DU124,'ANNUAL SUMMARY'!$V$9,DF112,'ANNUAL SUMMARY'!$FE$644)</f>
        <v>0</v>
      </c>
      <c r="EA124" s="727"/>
      <c r="EB124" s="727"/>
      <c r="EC124" s="727"/>
      <c r="ED124" s="727">
        <f>SUMIFS('ANNUAL SUMMARY'!$AJ$54,DU124,'ANNUAL SUMMARY'!$V$9,DF112,'ANNUAL SUMMARY'!$L$6)+SUMIFS('ANNUAL SUMMARY'!$AJ$112,DU124,'ANNUAL SUMMARY'!$V$9,DF112,'ANNUAL SUMMARY'!$L$64)+SUMIFS('ANNUAL SUMMARY'!$AJ$170,DU124,'ANNUAL SUMMARY'!$V$9,DF112,'ANNUAL SUMMARY'!$L$122)+SUMIFS('ANNUAL SUMMARY'!$AJ$228,DU124,'ANNUAL SUMMARY'!$V$9,DF112,'ANNUAL SUMMARY'!$L$180)+SUMIFS('ANNUAL SUMMARY'!$AJ$286,DU124,'ANNUAL SUMMARY'!$V$9,DF112,'ANNUAL SUMMARY'!$L$238)+SUMIFS('ANNUAL SUMMARY'!$AJ$344,DU124,'ANNUAL SUMMARY'!$V$9,DF112,'ANNUAL SUMMARY'!$L$296)+SUMIFS('ANNUAL SUMMARY'!$AJ$402,DU124,'ANNUAL SUMMARY'!$V$9,DF112,'ANNUAL SUMMARY'!$L$354)+SUMIFS('ANNUAL SUMMARY'!$AJ$460,DU124,'ANNUAL SUMMARY'!$V$9,DF112,'ANNUAL SUMMARY'!$L$412)+SUMIFS('ANNUAL SUMMARY'!$AJ$518,DU124,'ANNUAL SUMMARY'!$V$9,DF112,'ANNUAL SUMMARY'!$L$470)+SUMIFS('ANNUAL SUMMARY'!$AJ$576,DU124,'ANNUAL SUMMARY'!$V$9,DF112,'ANNUAL SUMMARY'!$L$528)+SUMIFS('ANNUAL SUMMARY'!$AJ$634,DU124,'ANNUAL SUMMARY'!$V$9,DF112,'ANNUAL SUMMARY'!$L$586)+SUMIFS('ANNUAL SUMMARY'!$AJ$692,DU124,'ANNUAL SUMMARY'!$V$9,DF112,'ANNUAL SUMMARY'!$L$644)+SUMIFS('ANNUAL SUMMARY'!$CG$54,DU124,'ANNUAL SUMMARY'!$V$9,DF112,'ANNUAL SUMMARY'!$BI$6)+SUMIFS('ANNUAL SUMMARY'!$CG$112,DU124,'ANNUAL SUMMARY'!$V$9,DF112,'ANNUAL SUMMARY'!$BI$64)+SUMIFS('ANNUAL SUMMARY'!$CG$170,DU124,'ANNUAL SUMMARY'!$V$9,DF112,'ANNUAL SUMMARY'!$BI$122)+SUMIFS('ANNUAL SUMMARY'!$CG$228,DU124,'ANNUAL SUMMARY'!$V$9,DF112,'ANNUAL SUMMARY'!$BI$180)+SUMIFS('ANNUAL SUMMARY'!$CG$286,DU124,'ANNUAL SUMMARY'!$V$9,DF112,'ANNUAL SUMMARY'!$BI$238)+SUMIFS('ANNUAL SUMMARY'!$CG$344,DU124,'ANNUAL SUMMARY'!$V$9,DF112,'ANNUAL SUMMARY'!$BI$296)+SUMIFS('ANNUAL SUMMARY'!$CG$402,DU124,'ANNUAL SUMMARY'!$V$9,DF112,'ANNUAL SUMMARY'!$BI$354)+SUMIFS('ANNUAL SUMMARY'!$CG$460,DU124,'ANNUAL SUMMARY'!$V$9,DF112,'ANNUAL SUMMARY'!$BI$412)+SUMIFS('ANNUAL SUMMARY'!$CG$518,DU124,'ANNUAL SUMMARY'!$V$9,DF112,'ANNUAL SUMMARY'!$BI$470)+SUMIFS('ANNUAL SUMMARY'!$CG$576,DU124,'ANNUAL SUMMARY'!$V$9,DF112,'ANNUAL SUMMARY'!$BI$528)+SUMIFS('ANNUAL SUMMARY'!$CG$634,DU124,'ANNUAL SUMMARY'!$V$9,DF112,'ANNUAL SUMMARY'!$BI$586)+SUMIFS('ANNUAL SUMMARY'!$CG$692,DU124,'ANNUAL SUMMARY'!$V$9,DF112,'ANNUAL SUMMARY'!$BI$644)+SUMIFS('ANNUAL SUMMARY'!$EF$54,DU124,'ANNUAL SUMMARY'!$V$9,DF112,'ANNUAL SUMMARY'!$DH$6)+SUMIFS('ANNUAL SUMMARY'!$EF$112,DU124,'ANNUAL SUMMARY'!$V$9,DF112,'ANNUAL SUMMARY'!$DH$64)+SUMIFS('ANNUAL SUMMARY'!$EF$170,DU124,'ANNUAL SUMMARY'!$V$9,DF112,'ANNUAL SUMMARY'!$DH$122)+SUMIFS('ANNUAL SUMMARY'!$EF$228,DU124,'ANNUAL SUMMARY'!$V$9,DF112,'ANNUAL SUMMARY'!$DH$180)+SUMIFS('ANNUAL SUMMARY'!$EF$286,DU124,'ANNUAL SUMMARY'!$V$9,DF112,'ANNUAL SUMMARY'!$DH$238)+SUMIFS('ANNUAL SUMMARY'!$EF$344,DU124,'ANNUAL SUMMARY'!$V$9,DF112,'ANNUAL SUMMARY'!$DH$296)+SUMIFS('ANNUAL SUMMARY'!$EF$402,DU124,'ANNUAL SUMMARY'!$V$9,DF112,'ANNUAL SUMMARY'!$DH$354)+SUMIFS('ANNUAL SUMMARY'!$EF$460,DU124,'ANNUAL SUMMARY'!$V$9,DF112,'ANNUAL SUMMARY'!$DH$412)+SUMIFS('ANNUAL SUMMARY'!$EF$518,DU124,'ANNUAL SUMMARY'!$V$9,DF112,'ANNUAL SUMMARY'!$DH$470)+SUMIFS('ANNUAL SUMMARY'!$EF$576,DU124,'ANNUAL SUMMARY'!$V$9,DF112,'ANNUAL SUMMARY'!$DH$528)+SUMIFS('ANNUAL SUMMARY'!$EF$634,DU124,'ANNUAL SUMMARY'!$V$9,DF112,'ANNUAL SUMMARY'!$DH$586)+SUMIFS('ANNUAL SUMMARY'!$EF$692,DU124,'ANNUAL SUMMARY'!$V$9,DF112,'ANNUAL SUMMARY'!$DH$644)+SUMIFS('ANNUAL SUMMARY'!$GC$54,DU124,'ANNUAL SUMMARY'!$V$9,DF112,'ANNUAL SUMMARY'!$FE$6)+SUMIFS('ANNUAL SUMMARY'!$GC$112,DU124,'ANNUAL SUMMARY'!$V$9,DF112,'ANNUAL SUMMARY'!$FE$64)+SUMIFS('ANNUAL SUMMARY'!$GC$170,DU124,'ANNUAL SUMMARY'!$V$9,DF112,'ANNUAL SUMMARY'!$FE$122)+SUMIFS('ANNUAL SUMMARY'!$GC$228,DU124,'ANNUAL SUMMARY'!$V$9,DF112,'ANNUAL SUMMARY'!$FE$180)+SUMIFS('ANNUAL SUMMARY'!$GC$286,DU124,'ANNUAL SUMMARY'!$V$9,DF112,'ANNUAL SUMMARY'!$FE$238)+SUMIFS('ANNUAL SUMMARY'!$GC$344,DU124,'ANNUAL SUMMARY'!$V$9,DF112,'ANNUAL SUMMARY'!$FE$296)+SUMIFS('ANNUAL SUMMARY'!$GC$402,DU124,'ANNUAL SUMMARY'!$V$9,DF112,'ANNUAL SUMMARY'!$FE$354)+SUMIFS('ANNUAL SUMMARY'!$GC$460,DU124,'ANNUAL SUMMARY'!$V$9,DF112,'ANNUAL SUMMARY'!$FE$412)+SUMIFS('ANNUAL SUMMARY'!$GC$518,DU124,'ANNUAL SUMMARY'!$V$9,DF112,'ANNUAL SUMMARY'!$FE$470)+SUMIFS('ANNUAL SUMMARY'!$GC$576,DU124,'ANNUAL SUMMARY'!$V$9,DF112,'ANNUAL SUMMARY'!$FE$528)+SUMIFS('ANNUAL SUMMARY'!$GC$634,DU124,'ANNUAL SUMMARY'!$V$9,DF112,'ANNUAL SUMMARY'!$FE$586)+SUMIFS('ANNUAL SUMMARY'!$GC$692,DU124,'ANNUAL SUMMARY'!$V$9,DF112,'ANNUAL SUMMARY'!$FE$644)</f>
        <v>0</v>
      </c>
      <c r="EE124" s="727"/>
      <c r="EF124" s="727"/>
      <c r="EG124" s="727"/>
      <c r="EH124" s="727">
        <f>SUMIFS('ANNUAL SUMMARY'!$AN$54,DU124,'ANNUAL SUMMARY'!$V$9,DF112,'ANNUAL SUMMARY'!$L$6)+SUMIFS('ANNUAL SUMMARY'!$AN$112,DU124,'ANNUAL SUMMARY'!$V$9,DF112,'ANNUAL SUMMARY'!$L$64)+SUMIFS('ANNUAL SUMMARY'!$AN$170,DU124,'ANNUAL SUMMARY'!$V$9,DF112,'ANNUAL SUMMARY'!$L$122)+SUMIFS('ANNUAL SUMMARY'!$AN$228,DU124,'ANNUAL SUMMARY'!$V$9,DF112,'ANNUAL SUMMARY'!$L$180)+SUMIFS('ANNUAL SUMMARY'!$AN$286,DU124,'ANNUAL SUMMARY'!$V$9,DF112,'ANNUAL SUMMARY'!$L$238)+SUMIFS('ANNUAL SUMMARY'!$AN$344,DU124,'ANNUAL SUMMARY'!$V$9,DF112,'ANNUAL SUMMARY'!$L$296)+SUMIFS('ANNUAL SUMMARY'!$AN$402,DU124,'ANNUAL SUMMARY'!$V$9,DF112,'ANNUAL SUMMARY'!$L$354)+SUMIFS('ANNUAL SUMMARY'!$AN$460,DU124,'ANNUAL SUMMARY'!$V$9,DF112,'ANNUAL SUMMARY'!$L$412)+SUMIFS('ANNUAL SUMMARY'!$AN$518,DU124,'ANNUAL SUMMARY'!$V$9,DF112,'ANNUAL SUMMARY'!$L$470)+SUMIFS('ANNUAL SUMMARY'!$AN$576,DU124,'ANNUAL SUMMARY'!$V$9,DF112,'ANNUAL SUMMARY'!$L$528)+SUMIFS('ANNUAL SUMMARY'!$AN$634,DU124,'ANNUAL SUMMARY'!$V$9,DF112,'ANNUAL SUMMARY'!$L$586)+SUMIFS('ANNUAL SUMMARY'!$AN$692,DU124,'ANNUAL SUMMARY'!$V$9,DF112,'ANNUAL SUMMARY'!$L$644)+SUMIFS('ANNUAL SUMMARY'!$CK$54,DU124,'ANNUAL SUMMARY'!$V$9,DF112,'ANNUAL SUMMARY'!$BI$6)+SUMIFS('ANNUAL SUMMARY'!$CK$112,DU124,'ANNUAL SUMMARY'!$V$9,DF112,'ANNUAL SUMMARY'!$BI$64)+SUMIFS('ANNUAL SUMMARY'!$CK$170,DU124,'ANNUAL SUMMARY'!$V$9,DF112,'ANNUAL SUMMARY'!$BI$122)+SUMIFS('ANNUAL SUMMARY'!$CK$228,DU124,'ANNUAL SUMMARY'!$V$9,DF112,'ANNUAL SUMMARY'!$BI$180)+SUMIFS('ANNUAL SUMMARY'!$CK$286,DU124,'ANNUAL SUMMARY'!$V$9,DF112,'ANNUAL SUMMARY'!$BI$238)+SUMIFS('ANNUAL SUMMARY'!$CK$344,DU124,'ANNUAL SUMMARY'!$V$9,DF112,'ANNUAL SUMMARY'!$BI$296)+SUMIFS('ANNUAL SUMMARY'!$CK$402,DU124,'ANNUAL SUMMARY'!$V$9,DF112,'ANNUAL SUMMARY'!$BI$354)+SUMIFS('ANNUAL SUMMARY'!$CK$460,DU124,'ANNUAL SUMMARY'!$V$9,DF112,'ANNUAL SUMMARY'!$BI$412)+SUMIFS('ANNUAL SUMMARY'!$CK$518,DU124,'ANNUAL SUMMARY'!$V$9,DF112,'ANNUAL SUMMARY'!$BI$470)+SUMIFS('ANNUAL SUMMARY'!$CK$576,DU124,'ANNUAL SUMMARY'!$V$9,DF112,'ANNUAL SUMMARY'!$BI$528)+SUMIFS('ANNUAL SUMMARY'!$CK$634,DU124,'ANNUAL SUMMARY'!$V$9,DF112,'ANNUAL SUMMARY'!$BI$586)+SUMIFS('ANNUAL SUMMARY'!$CK$692,DU124,'ANNUAL SUMMARY'!$V$9,DF112,'ANNUAL SUMMARY'!$BI$644)+SUMIFS('ANNUAL SUMMARY'!$EJ$54,DU124,'ANNUAL SUMMARY'!$V$9,DF112,'ANNUAL SUMMARY'!$DH$6)+SUMIFS('ANNUAL SUMMARY'!$EJ$112,DU124,'ANNUAL SUMMARY'!$V$9,DF112,'ANNUAL SUMMARY'!$DH$64)+SUMIFS('ANNUAL SUMMARY'!$EJ$170,DU124,'ANNUAL SUMMARY'!$V$9,DF112,'ANNUAL SUMMARY'!$DH$122)+SUMIFS('ANNUAL SUMMARY'!$EJ$228,DU124,'ANNUAL SUMMARY'!$V$9,DF112,'ANNUAL SUMMARY'!$DH$180)+SUMIFS('ANNUAL SUMMARY'!$EJ$286,DU124,'ANNUAL SUMMARY'!$V$9,DF112,'ANNUAL SUMMARY'!$DH$238)+SUMIFS('ANNUAL SUMMARY'!$EJ$344,DU124,'ANNUAL SUMMARY'!$V$9,DF112,'ANNUAL SUMMARY'!$DH$296)+SUMIFS('ANNUAL SUMMARY'!$EJ$402,DU124,'ANNUAL SUMMARY'!$V$9,DF112,'ANNUAL SUMMARY'!$DH$354)+SUMIFS('ANNUAL SUMMARY'!$EJ$460,DU124,'ANNUAL SUMMARY'!$V$9,DF112,'ANNUAL SUMMARY'!$DH$412)+SUMIFS('ANNUAL SUMMARY'!$EJ$518,DU124,'ANNUAL SUMMARY'!$V$9,DF112,'ANNUAL SUMMARY'!$DH$470)+SUMIFS('ANNUAL SUMMARY'!$EJ$576,DU124,'ANNUAL SUMMARY'!$V$9,DF112,'ANNUAL SUMMARY'!$DH$528)+SUMIFS('ANNUAL SUMMARY'!$EJ$634,DU124,'ANNUAL SUMMARY'!$V$9,DF112,'ANNUAL SUMMARY'!$DH$586)+SUMIFS('ANNUAL SUMMARY'!$EJ$692,DU124,'ANNUAL SUMMARY'!$V$9,DF112,'ANNUAL SUMMARY'!$DH$644)+SUMIFS('ANNUAL SUMMARY'!$GG$54,DU124,'ANNUAL SUMMARY'!$V$9,DF112,'ANNUAL SUMMARY'!$FE$6)+SUMIFS('ANNUAL SUMMARY'!$GG$112,DU124,'ANNUAL SUMMARY'!$V$9,DF112,'ANNUAL SUMMARY'!$FE$64)+SUMIFS('ANNUAL SUMMARY'!$GG$170,DU124,'ANNUAL SUMMARY'!$V$9,DF112,'ANNUAL SUMMARY'!$FE$122)+SUMIFS('ANNUAL SUMMARY'!$GG$228,DU124,'ANNUAL SUMMARY'!$V$9,DF112,'ANNUAL SUMMARY'!$FE$180)+SUMIFS('ANNUAL SUMMARY'!$GG$286,DU124,'ANNUAL SUMMARY'!$V$9,DF112,'ANNUAL SUMMARY'!$FE$238)+SUMIFS('ANNUAL SUMMARY'!$GG$344,DU124,'ANNUAL SUMMARY'!$V$9,DF112,'ANNUAL SUMMARY'!$FE$296)+SUMIFS('ANNUAL SUMMARY'!$GG$402,DU124,'ANNUAL SUMMARY'!$V$9,DF112,'ANNUAL SUMMARY'!$FE$354)+SUMIFS('ANNUAL SUMMARY'!$GG$460,DU124,'ANNUAL SUMMARY'!$V$9,DF112,'ANNUAL SUMMARY'!$FE$412)+SUMIFS('ANNUAL SUMMARY'!$GG$518,DU124,'ANNUAL SUMMARY'!$V$9,DF112,'ANNUAL SUMMARY'!$FE$470)+SUMIFS('ANNUAL SUMMARY'!$GG$576,DU124,'ANNUAL SUMMARY'!$V$9,DF112,'ANNUAL SUMMARY'!$FE$528)+SUMIFS('ANNUAL SUMMARY'!$GG$634,DU124,'ANNUAL SUMMARY'!$V$9,DF112,'ANNUAL SUMMARY'!$FE$586)+SUMIFS('ANNUAL SUMMARY'!$GG$692,DU124,'ANNUAL SUMMARY'!$V$9,DF112,'ANNUAL SUMMARY'!$FE$644)</f>
        <v>0</v>
      </c>
      <c r="EI124" s="727"/>
      <c r="EJ124" s="727"/>
      <c r="EK124" s="727"/>
      <c r="EL124" s="728">
        <f>SUMIFS('ANNUAL SUMMARY'!$AR$54,DU124,'ANNUAL SUMMARY'!$V$9,DF112,'ANNUAL SUMMARY'!$L$6)+SUMIFS('ANNUAL SUMMARY'!$AR$112,DU124,'ANNUAL SUMMARY'!$V$9,DF112,'ANNUAL SUMMARY'!$L$64)+SUMIFS('ANNUAL SUMMARY'!$AR$170,DU124,'ANNUAL SUMMARY'!$V$9,DF112,'ANNUAL SUMMARY'!$L$122)+SUMIFS('ANNUAL SUMMARY'!$AR$228,DU124,'ANNUAL SUMMARY'!$V$9,DF112,'ANNUAL SUMMARY'!$L$180)+SUMIFS('ANNUAL SUMMARY'!$AR$286,DU124,'ANNUAL SUMMARY'!$V$9,DF112,'ANNUAL SUMMARY'!$L$238)+SUMIFS('ANNUAL SUMMARY'!$AR$344,DU124,'ANNUAL SUMMARY'!$V$9,DF112,'ANNUAL SUMMARY'!$L$296)+SUMIFS('ANNUAL SUMMARY'!$AR$402,DU124,'ANNUAL SUMMARY'!$V$9,DF112,'ANNUAL SUMMARY'!$L$354)+SUMIFS('ANNUAL SUMMARY'!$AR$460,DU124,'ANNUAL SUMMARY'!$V$9,DF112,'ANNUAL SUMMARY'!$L$412)+SUMIFS('ANNUAL SUMMARY'!$AR$518,DU124,'ANNUAL SUMMARY'!$V$9,DF112,'ANNUAL SUMMARY'!$L$470)+SUMIFS('ANNUAL SUMMARY'!$AR$576,DU124,'ANNUAL SUMMARY'!$V$9,DF112,'ANNUAL SUMMARY'!$L$528)+SUMIFS('ANNUAL SUMMARY'!$AR$634,DU124,'ANNUAL SUMMARY'!$V$9,DF112,'ANNUAL SUMMARY'!$L$586)+SUMIFS('ANNUAL SUMMARY'!$AR$692,DU124,'ANNUAL SUMMARY'!$V$9,DF112,'ANNUAL SUMMARY'!$L$644)+SUMIFS('ANNUAL SUMMARY'!$CO$54,DU124,'ANNUAL SUMMARY'!$V$9,DF112,'ANNUAL SUMMARY'!$BI$6)+SUMIFS('ANNUAL SUMMARY'!$CO$112,DU124,'ANNUAL SUMMARY'!$V$9,DF112,'ANNUAL SUMMARY'!$BI$64)+SUMIFS('ANNUAL SUMMARY'!$CO$170,DU124,'ANNUAL SUMMARY'!$V$9,DF112,'ANNUAL SUMMARY'!$BI$122)+SUMIFS('ANNUAL SUMMARY'!$CO$228,DU124,'ANNUAL SUMMARY'!$V$9,DF112,'ANNUAL SUMMARY'!$BI$180)+SUMIFS('ANNUAL SUMMARY'!$CO$286,DU124,'ANNUAL SUMMARY'!$V$9,DF112,'ANNUAL SUMMARY'!$BI$238)+SUMIFS('ANNUAL SUMMARY'!$CO$344,DU124,'ANNUAL SUMMARY'!$V$9,DF112,'ANNUAL SUMMARY'!$BI$296)+SUMIFS('ANNUAL SUMMARY'!$CO$402,DU124,'ANNUAL SUMMARY'!$V$9,DF112,'ANNUAL SUMMARY'!$BI$354)+SUMIFS('ANNUAL SUMMARY'!$CO$460,DU124,'ANNUAL SUMMARY'!$V$9,DF112,'ANNUAL SUMMARY'!$BI$412)+SUMIFS('ANNUAL SUMMARY'!$CO$518,DU124,'ANNUAL SUMMARY'!$V$9,DF112,'ANNUAL SUMMARY'!$BI$470)+SUMIFS('ANNUAL SUMMARY'!$CO$576,DU124,'ANNUAL SUMMARY'!$V$9,DF112,'ANNUAL SUMMARY'!$BI$528)+SUMIFS('ANNUAL SUMMARY'!$CO$634,DU124,'ANNUAL SUMMARY'!$V$9,DF112,'ANNUAL SUMMARY'!$BI$586)+SUMIFS('ANNUAL SUMMARY'!$CO$692,DU124,'ANNUAL SUMMARY'!$V$9,DF112,'ANNUAL SUMMARY'!$BI$644)+SUMIFS('ANNUAL SUMMARY'!$EN$54,DU124,'ANNUAL SUMMARY'!$V$9,DF112,'ANNUAL SUMMARY'!$DH$6)+SUMIFS('ANNUAL SUMMARY'!$EN$112,DU124,'ANNUAL SUMMARY'!$V$9,DF112,'ANNUAL SUMMARY'!$DH$64)+SUMIFS('ANNUAL SUMMARY'!$EN$170,DU124,'ANNUAL SUMMARY'!$V$9,DF112,'ANNUAL SUMMARY'!$DH$122)+SUMIFS('ANNUAL SUMMARY'!$EN$228,DU124,'ANNUAL SUMMARY'!$V$9,DF112,'ANNUAL SUMMARY'!$DH$180)+SUMIFS('ANNUAL SUMMARY'!$EN$286,DU124,'ANNUAL SUMMARY'!$V$9,DF112,'ANNUAL SUMMARY'!$DH$238)+SUMIFS('ANNUAL SUMMARY'!$EN$344,DU124,'ANNUAL SUMMARY'!$V$9,DF112,'ANNUAL SUMMARY'!$DH$296)+SUMIFS('ANNUAL SUMMARY'!$EN$402,DU124,'ANNUAL SUMMARY'!$V$9,DF112,'ANNUAL SUMMARY'!$DH$354)+SUMIFS('ANNUAL SUMMARY'!$EN$460,DU124,'ANNUAL SUMMARY'!$V$9,DF112,'ANNUAL SUMMARY'!$DH$412)+SUMIFS('ANNUAL SUMMARY'!$EN$518,DU124,'ANNUAL SUMMARY'!$V$9,DF112,'ANNUAL SUMMARY'!$DH$470)+SUMIFS('ANNUAL SUMMARY'!$EN$576,DU124,'ANNUAL SUMMARY'!$V$9,DF112,'ANNUAL SUMMARY'!$DH$528)+SUMIFS('ANNUAL SUMMARY'!$EN$634,DU124,'ANNUAL SUMMARY'!$V$9,DF112,'ANNUAL SUMMARY'!$DH$586)+SUMIFS('ANNUAL SUMMARY'!$EN$692,DU124,'ANNUAL SUMMARY'!$V$9,DF112,'ANNUAL SUMMARY'!$DH$644)+SUMIFS('ANNUAL SUMMARY'!$GK$54,DU124,'ANNUAL SUMMARY'!$V$9,DF112,'ANNUAL SUMMARY'!$FE$6)+SUMIFS('ANNUAL SUMMARY'!$GK$112,DU124,'ANNUAL SUMMARY'!$V$9,DF112,'ANNUAL SUMMARY'!$FE$64)+SUMIFS('ANNUAL SUMMARY'!$GK$170,DU124,'ANNUAL SUMMARY'!$V$9,DF112,'ANNUAL SUMMARY'!$FE$122)+SUMIFS('ANNUAL SUMMARY'!$GK$228,DU124,'ANNUAL SUMMARY'!$V$9,DF112,'ANNUAL SUMMARY'!$FE$180)+SUMIFS('ANNUAL SUMMARY'!$GK$286,DU124,'ANNUAL SUMMARY'!$V$9,DF112,'ANNUAL SUMMARY'!$FE$238)+SUMIFS('ANNUAL SUMMARY'!$GK$344,DU124,'ANNUAL SUMMARY'!$V$9,DF112,'ANNUAL SUMMARY'!$FE$296)+SUMIFS('ANNUAL SUMMARY'!$GK$402,DU124,'ANNUAL SUMMARY'!$V$9,DF112,'ANNUAL SUMMARY'!$FE$354)+SUMIFS('ANNUAL SUMMARY'!$GK$460,DU124,'ANNUAL SUMMARY'!$V$9,DF112,'ANNUAL SUMMARY'!$FE$412)+SUMIFS('ANNUAL SUMMARY'!$GK$518,DU124,'ANNUAL SUMMARY'!$V$9,DF112,'ANNUAL SUMMARY'!$FE$470)+SUMIFS('ANNUAL SUMMARY'!$GK$576,DU124,'ANNUAL SUMMARY'!$V$9,DF112,'ANNUAL SUMMARY'!$FE$528)+SUMIFS('ANNUAL SUMMARY'!$GK$634,DU124,'ANNUAL SUMMARY'!$V$9,DF112,'ANNUAL SUMMARY'!$FE$586)+SUMIFS('ANNUAL SUMMARY'!$GK$692,DU124,'ANNUAL SUMMARY'!$V$9,DF112,'ANNUAL SUMMARY'!$FE$644)</f>
        <v>0</v>
      </c>
      <c r="EM124" s="728"/>
      <c r="EN124" s="728"/>
      <c r="EO124" s="1257">
        <f>SUMIFS('ANNUAL SUMMARY'!$AU$54,DU124,'ANNUAL SUMMARY'!$V$9,DF112,'ANNUAL SUMMARY'!$L$6)+SUMIFS('ANNUAL SUMMARY'!$AU$112,DU124,'ANNUAL SUMMARY'!$V$9,DF112,'ANNUAL SUMMARY'!$L$64)+SUMIFS('ANNUAL SUMMARY'!$AU$170,DU124,'ANNUAL SUMMARY'!$V$9,DF112,'ANNUAL SUMMARY'!$L$122)+SUMIFS('ANNUAL SUMMARY'!$AU$228,DU124,'ANNUAL SUMMARY'!$V$9,DF112,'ANNUAL SUMMARY'!$L$180)+SUMIFS('ANNUAL SUMMARY'!$AU$286,DU124,'ANNUAL SUMMARY'!$V$9,DF112,'ANNUAL SUMMARY'!$L$238)+SUMIFS('ANNUAL SUMMARY'!$AU$344,DU124,'ANNUAL SUMMARY'!$V$9,DF112,'ANNUAL SUMMARY'!$L$296)+SUMIFS('ANNUAL SUMMARY'!$AU$402,DU124,'ANNUAL SUMMARY'!$V$9,DF112,'ANNUAL SUMMARY'!$L$354)+SUMIFS('ANNUAL SUMMARY'!$AU$460,DU124,'ANNUAL SUMMARY'!$V$9,DF112,'ANNUAL SUMMARY'!$L$412)+SUMIFS('ANNUAL SUMMARY'!$AU$518,DU124,'ANNUAL SUMMARY'!$V$9,DF112,'ANNUAL SUMMARY'!$L$470)+SUMIFS('ANNUAL SUMMARY'!$AU$576,DU124,'ANNUAL SUMMARY'!$V$9,DF112,'ANNUAL SUMMARY'!$L$528)+SUMIFS('ANNUAL SUMMARY'!$AU$634,DU124,'ANNUAL SUMMARY'!$V$9,DF112,'ANNUAL SUMMARY'!$L$586)+SUMIFS('ANNUAL SUMMARY'!$AU$692,DU124,'ANNUAL SUMMARY'!$V$9,DF112,'ANNUAL SUMMARY'!$L$644)+SUMIFS('ANNUAL SUMMARY'!$CR$54,DU124,'ANNUAL SUMMARY'!$V$9,DF112,'ANNUAL SUMMARY'!$BI$6)+SUMIFS('ANNUAL SUMMARY'!$CR$112,DU124,'ANNUAL SUMMARY'!$V$9,DF112,'ANNUAL SUMMARY'!$BI$64)+SUMIFS('ANNUAL SUMMARY'!$CR$170,DU124,'ANNUAL SUMMARY'!$V$9,DF112,'ANNUAL SUMMARY'!$BI$122)+SUMIFS('ANNUAL SUMMARY'!$CR$228,DU124,'ANNUAL SUMMARY'!$V$9,DF112,'ANNUAL SUMMARY'!$BI$180)+SUMIFS('ANNUAL SUMMARY'!$CR$286,DU124,'ANNUAL SUMMARY'!$V$9,DF112,'ANNUAL SUMMARY'!$BI$238)+SUMIFS('ANNUAL SUMMARY'!$CR$344,DU124,'ANNUAL SUMMARY'!$V$9,DF112,'ANNUAL SUMMARY'!$BI$296)+SUMIFS('ANNUAL SUMMARY'!$CR$402,DU124,'ANNUAL SUMMARY'!$V$9,DF112,'ANNUAL SUMMARY'!$BI$354)+SUMIFS('ANNUAL SUMMARY'!$CR$460,DU124,'ANNUAL SUMMARY'!$V$9,DF112,'ANNUAL SUMMARY'!$BI$412)+SUMIFS('ANNUAL SUMMARY'!$CR$518,DU124,'ANNUAL SUMMARY'!$V$9,DF112,'ANNUAL SUMMARY'!$BI$470)+SUMIFS('ANNUAL SUMMARY'!$CR$576,DU124,'ANNUAL SUMMARY'!$V$9,DF112,'ANNUAL SUMMARY'!$BI$528)+SUMIFS('ANNUAL SUMMARY'!$CR$634,DU124,'ANNUAL SUMMARY'!$V$9,DF112,'ANNUAL SUMMARY'!$BI$586)+SUMIFS('ANNUAL SUMMARY'!$CR$692,DU124,'ANNUAL SUMMARY'!$V$9,DF112,'ANNUAL SUMMARY'!$BI$644)+SUMIFS('ANNUAL SUMMARY'!$EQ$54,DU124,'ANNUAL SUMMARY'!$V$9,DF112,'ANNUAL SUMMARY'!$DH$6)+SUMIFS('ANNUAL SUMMARY'!$EQ$112,DU124,'ANNUAL SUMMARY'!$V$9,DF112,'ANNUAL SUMMARY'!$DH$64)+SUMIFS('ANNUAL SUMMARY'!$EQ$170,DU124,'ANNUAL SUMMARY'!$V$9,DF112,'ANNUAL SUMMARY'!$DH$122)+SUMIFS('ANNUAL SUMMARY'!$EQ$228,DU124,'ANNUAL SUMMARY'!$V$9,DF112,'ANNUAL SUMMARY'!$DH$180)+SUMIFS('ANNUAL SUMMARY'!$EQ$286,DU124,'ANNUAL SUMMARY'!$V$9,DF112,'ANNUAL SUMMARY'!$DH$238)+SUMIFS('ANNUAL SUMMARY'!$EQ$344,DU124,'ANNUAL SUMMARY'!$V$9,DF112,'ANNUAL SUMMARY'!$DH$296)+SUMIFS('ANNUAL SUMMARY'!$EQ$402,DU124,'ANNUAL SUMMARY'!$V$9,DF112,'ANNUAL SUMMARY'!$DH$354)+SUMIFS('ANNUAL SUMMARY'!$EQ$460,DU124,'ANNUAL SUMMARY'!$V$9,DF112,'ANNUAL SUMMARY'!$DH$412)+SUMIFS('ANNUAL SUMMARY'!$EQ$518,DU124,'ANNUAL SUMMARY'!$V$9,DF112,'ANNUAL SUMMARY'!$DH$470)+SUMIFS('ANNUAL SUMMARY'!$EQ$576,DU124,'ANNUAL SUMMARY'!$V$9,DF112,'ANNUAL SUMMARY'!$DH$528)+SUMIFS('ANNUAL SUMMARY'!$EQ$634,DU124,'ANNUAL SUMMARY'!$V$9,DF112,'ANNUAL SUMMARY'!$DH$586)+SUMIFS('ANNUAL SUMMARY'!$EQ$692,DU124,'ANNUAL SUMMARY'!$V$9,DF112,'ANNUAL SUMMARY'!$DH$644)+SUMIFS('ANNUAL SUMMARY'!$GN$54,DU124,'ANNUAL SUMMARY'!$V$9,DF112,'ANNUAL SUMMARY'!$FE$6)+SUMIFS('ANNUAL SUMMARY'!$GN$112,DU124,'ANNUAL SUMMARY'!$V$9,DF112,'ANNUAL SUMMARY'!$FE$64)+SUMIFS('ANNUAL SUMMARY'!$GN$170,DU124,'ANNUAL SUMMARY'!$V$9,DF112,'ANNUAL SUMMARY'!$FE$122)+SUMIFS('ANNUAL SUMMARY'!$GN$228,DU124,'ANNUAL SUMMARY'!$V$9,DF112,'ANNUAL SUMMARY'!$FE$180)+SUMIFS('ANNUAL SUMMARY'!$GN$286,DU124,'ANNUAL SUMMARY'!$V$9,DF112,'ANNUAL SUMMARY'!$FE$238)+SUMIFS('ANNUAL SUMMARY'!$GN$344,DU124,'ANNUAL SUMMARY'!$V$9,DF112,'ANNUAL SUMMARY'!$FE$296)+SUMIFS('ANNUAL SUMMARY'!$GN$402,DU124,'ANNUAL SUMMARY'!$V$9,DF112,'ANNUAL SUMMARY'!$FE$354)+SUMIFS('ANNUAL SUMMARY'!$GN$460,DU124,'ANNUAL SUMMARY'!$V$9,DF112,'ANNUAL SUMMARY'!$FE$412)+SUMIFS('ANNUAL SUMMARY'!$GN$518,DU124,'ANNUAL SUMMARY'!$V$9,DF112,'ANNUAL SUMMARY'!$FE$470)+SUMIFS('ANNUAL SUMMARY'!$GN$576,DU124,'ANNUAL SUMMARY'!$V$9,DF112,'ANNUAL SUMMARY'!$FE$528)+SUMIFS('ANNUAL SUMMARY'!$GN$634,DU124,'ANNUAL SUMMARY'!$V$9,DF112,'ANNUAL SUMMARY'!$FE$586)+SUMIFS('ANNUAL SUMMARY'!$GN$692,DU124,'ANNUAL SUMMARY'!$V$9,DF112,'ANNUAL SUMMARY'!$FE$644)</f>
        <v>0</v>
      </c>
      <c r="EP124" s="1257"/>
      <c r="EQ124" s="1262"/>
      <c r="ER124" s="1263"/>
      <c r="ES124" s="154"/>
      <c r="ET124" s="732"/>
      <c r="EU124" s="733"/>
      <c r="EV124" s="733"/>
      <c r="EW124" s="733"/>
      <c r="EX124" s="795"/>
      <c r="EY124" s="796"/>
      <c r="EZ124" s="796"/>
      <c r="FA124" s="796"/>
      <c r="FB124" s="796"/>
      <c r="FC124" s="796"/>
      <c r="FD124" s="797"/>
      <c r="FE124" s="624"/>
      <c r="FF124" s="695" t="str">
        <f>'ANNUAL SUMMARY'!$O$22</f>
        <v>IFR</v>
      </c>
      <c r="FG124" s="696"/>
      <c r="FH124" s="696"/>
      <c r="FI124" s="696"/>
      <c r="FJ124" s="696"/>
      <c r="FK124" s="755">
        <f>SUMIF('ANNUAL SUMMARY'!$FE$622,FC112,'ANNUAL SUMMARY'!$FM$638)+SUMIF('ANNUAL SUMMARY'!$DH$622,FC112,'ANNUAL SUMMARY'!$DP$638)+SUMIF('ANNUAL SUMMARY'!$BI$622,FC112,'ANNUAL SUMMARY'!$BQ$638)+SUMIF('ANNUAL SUMMARY'!$L$622,FC112,'ANNUAL SUMMARY'!$T$638)+SUMIF('ANNUAL SUMMARY'!$FE$566,FC112,'ANNUAL SUMMARY'!$FM$582)+SUMIF('ANNUAL SUMMARY'!$DH$566,FC112,'ANNUAL SUMMARY'!$DP$582)+SUMIF('ANNUAL SUMMARY'!$BI$566,FC112,'ANNUAL SUMMARY'!$BQ$582)+SUMIF('ANNUAL SUMMARY'!$L$566,FC112,'ANNUAL SUMMARY'!$T$582)+SUMIF('ANNUAL SUMMARY'!$FE$510,FC112,'ANNUAL SUMMARY'!$FM$526)+SUMIF('ANNUAL SUMMARY'!$DH$510,FC112,'ANNUAL SUMMARY'!$DP$526)+SUMIF('ANNUAL SUMMARY'!$BI$510,FC112,'ANNUAL SUMMARY'!$BQ$526)+SUMIF('ANNUAL SUMMARY'!$L$510,FC112,'ANNUAL SUMMARY'!$T$526)+SUMIF('ANNUAL SUMMARY'!$FE$454,FC112,'ANNUAL SUMMARY'!$FM$470)+SUMIF('ANNUAL SUMMARY'!$DH$454,FC112,'ANNUAL SUMMARY'!$DP$470)+SUMIF('ANNUAL SUMMARY'!$BI$454,FC112,'ANNUAL SUMMARY'!$BQ$470)+SUMIF('ANNUAL SUMMARY'!$L$454,FC112,'ANNUAL SUMMARY'!$T$470)+SUMIF('ANNUAL SUMMARY'!$FE$398,FC112,'ANNUAL SUMMARY'!$FM$414)+SUMIF('ANNUAL SUMMARY'!$DH$398,FC112,'ANNUAL SUMMARY'!$DP$414)+SUMIF('ANNUAL SUMMARY'!$BI$398,FC112,'ANNUAL SUMMARY'!$BQ$414)+SUMIF('ANNUAL SUMMARY'!$L$398,FC112,'ANNUAL SUMMARY'!$T$414)+SUMIF('ANNUAL SUMMARY'!$FE$342,FC112,'ANNUAL SUMMARY'!$FM$358)+SUMIF('ANNUAL SUMMARY'!$DH$342,FC112,'ANNUAL SUMMARY'!$DP$358)+SUMIF('ANNUAL SUMMARY'!$BI$342,FC112,'ANNUAL SUMMARY'!$BQ$358)+SUMIF('ANNUAL SUMMARY'!$L$342,FC112,'ANNUAL SUMMARY'!$T$358)+SUMIF('ANNUAL SUMMARY'!$FE$286,FC112,'ANNUAL SUMMARY'!$FM$302)+SUMIF('ANNUAL SUMMARY'!$DH$286,FC112,'ANNUAL SUMMARY'!$DP$302)+SUMIF('ANNUAL SUMMARY'!$BI$286,FC112,'ANNUAL SUMMARY'!$BQ$302)+SUMIF('ANNUAL SUMMARY'!$L$286,FC112,'ANNUAL SUMMARY'!$T$302)+SUMIF('ANNUAL SUMMARY'!$FE$230,FC112,'ANNUAL SUMMARY'!$FM$246)+SUMIF('ANNUAL SUMMARY'!$DH$230,FC112,'ANNUAL SUMMARY'!$DP$246)+SUMIF('ANNUAL SUMMARY'!$BI$230,FC112,'ANNUAL SUMMARY'!$BQ$246)+SUMIF('ANNUAL SUMMARY'!$L$230,FC112,'ANNUAL SUMMARY'!$T$246)+SUMIF('ANNUAL SUMMARY'!$FE$174,FC112,'ANNUAL SUMMARY'!$FM$190)+SUMIF('ANNUAL SUMMARY'!$DH$174,FC112,'ANNUAL SUMMARY'!$DP$190)+SUMIF('ANNUAL SUMMARY'!$BI$174,FC112,'ANNUAL SUMMARY'!$BQ$190)+SUMIF('ANNUAL SUMMARY'!$L$174,FC112,'ANNUAL SUMMARY'!$T$190)+SUMIF('ANNUAL SUMMARY'!$FE$118,FC112,'ANNUAL SUMMARY'!$FM$134)+SUMIF('ANNUAL SUMMARY'!$DH$118,FC112,'ANNUAL SUMMARY'!$DP$134)+SUMIF('ANNUAL SUMMARY'!$BI$118,FC112,'ANNUAL SUMMARY'!$BQ$134)+SUMIF('ANNUAL SUMMARY'!$L$118,FC112,'ANNUAL SUMMARY'!$T$134)+SUMIF('ANNUAL SUMMARY'!$FE$62,FC112,'ANNUAL SUMMARY'!$FM$78)+SUMIF('ANNUAL SUMMARY'!$DH$62,FC112,'ANNUAL SUMMARY'!$DP$78)+SUMIF('ANNUAL SUMMARY'!$BI$62,FC112,'ANNUAL SUMMARY'!$BQ$78)+SUMIF('ANNUAL SUMMARY'!$L$62,FC112,'ANNUAL SUMMARY'!$T$78)+SUMIF('ANNUAL SUMMARY'!$FE$6,FC112,'ANNUAL SUMMARY'!$FM$22)+SUMIF('ANNUAL SUMMARY'!$DH$6,FC112,'ANNUAL SUMMARY'!$DP$22)+SUMIF('ANNUAL SUMMARY'!$BI$6,FC112,'ANNUAL SUMMARY'!$BQ$22)+SUMIF('ANNUAL SUMMARY'!$L$6,FC112,'ANNUAL SUMMARY'!$T$22)+SUMIF('PREVIOUS LOGS'!$K$6,FC112,'PREVIOUS LOGS'!$S$18)+SUMIF('PREVIOUS LOGS'!$K$59,$K$6,'PREVIOUS LOGS'!$S$71)+SUMIF('PREVIOUS LOGS'!$K$112,FC112,'PREVIOUS LOGS'!$S$124)+SUMIF('PREVIOUS LOGS'!$K$165,FC112,'PREVIOUS LOGS'!$S$177)+SUMIF('PREVIOUS LOGS'!$K$218,FC112,'PREVIOUS LOGS'!$S$230)+SUMIF('PREVIOUS LOGS'!$K$271,FC112,'PREVIOUS LOGS'!$S$283)+SUMIF('PREVIOUS LOGS'!$K$324,FC112,'PREVIOUS LOGS'!$S$336)+SUMIF('PREVIOUS LOGS'!$BH$6,FC112,'PREVIOUS LOGS'!$BP$18)+SUMIF('PREVIOUS LOGS'!$BH$59,$K$6,'PREVIOUS LOGS'!$BP$71)+SUMIF('PREVIOUS LOGS'!$BH$112,FC112,'PREVIOUS LOGS'!$BP$124)+SUMIF('PREVIOUS LOGS'!$BH$165,FC112,'PREVIOUS LOGS'!$BP$177)+SUMIF('PREVIOUS LOGS'!$BH$218,FC112,'PREVIOUS LOGS'!$BP$230)+SUMIF('PREVIOUS LOGS'!$BH$271,FC112,'PREVIOUS LOGS'!$BP$283)+SUMIF('PREVIOUS LOGS'!$BH$324,FC112,'PREVIOUS LOGS'!$BP$336)+SUMIF('PREVIOUS LOGS'!$DF$6,FC112,'PREVIOUS LOGS'!$DN$18)+SUMIF('PREVIOUS LOGS'!$DF$59,$K$6,'PREVIOUS LOGS'!$DN$71)+SUMIF('PREVIOUS LOGS'!$DF$112,FC112,'PREVIOUS LOGS'!$DN$124)+SUMIF('PREVIOUS LOGS'!$DF$165,FC112,'PREVIOUS LOGS'!$DN$177)+SUMIF('PREVIOUS LOGS'!$DF$218,FC112,'PREVIOUS LOGS'!$DN$230)+SUMIF('PREVIOUS LOGS'!$DF$271,FC112,'PREVIOUS LOGS'!$DN$283)+SUMIF('PREVIOUS LOGS'!$DF$324,FC112,'PREVIOUS LOGS'!$DN$336)+SUMIF('PREVIOUS LOGS'!$FC$6,FC112,'PREVIOUS LOGS'!$FK$18)+SUMIF('PREVIOUS LOGS'!$FC$59,$K$6,'PREVIOUS LOGS'!$FK$71)+SUMIF('PREVIOUS LOGS'!$FC$112,FC112,'PREVIOUS LOGS'!$FK$124)+SUMIF('PREVIOUS LOGS'!$FC$165,FC112,'PREVIOUS LOGS'!$FK$177)+SUMIF('PREVIOUS LOGS'!$FC$218,FC112,'PREVIOUS LOGS'!$FK$230)+SUMIF('PREVIOUS LOGS'!$FC$271,FC112,'PREVIOUS LOGS'!$FK$283)+SUMIF('PREVIOUS LOGS'!$FC$324,FC112,'PREVIOUS LOGS'!$FK$336)</f>
        <v>0</v>
      </c>
      <c r="FL124" s="755"/>
      <c r="FM124" s="755"/>
      <c r="FN124" s="755"/>
      <c r="FO124" s="755"/>
      <c r="FP124" s="755"/>
      <c r="FQ124" s="15"/>
      <c r="FR124" s="812">
        <f>IF(FR118=0," ",FR118+3)</f>
        <v>2025</v>
      </c>
      <c r="FS124" s="813"/>
      <c r="FT124" s="813"/>
      <c r="FU124" s="813"/>
      <c r="FV124" s="813"/>
      <c r="FW124" s="1118">
        <f>SUMIFS('ANNUAL SUMMARY'!$AF$54,FR124,'ANNUAL SUMMARY'!$V$9,FC112,'ANNUAL SUMMARY'!$L$6)+SUMIFS('ANNUAL SUMMARY'!$AF$112,FR124,'ANNUAL SUMMARY'!$V$9,FC112,'ANNUAL SUMMARY'!$L$64)+SUMIFS('ANNUAL SUMMARY'!$AF$170,FR124,'ANNUAL SUMMARY'!$V$9,FC112,'ANNUAL SUMMARY'!$L$122)+SUMIFS('ANNUAL SUMMARY'!$AF$228,FR124,'ANNUAL SUMMARY'!$V$9,FC112,'ANNUAL SUMMARY'!$L$180)+SUMIFS('ANNUAL SUMMARY'!$AF$286,FR124,'ANNUAL SUMMARY'!$V$9,FC112,'ANNUAL SUMMARY'!$L$238)+SUMIFS('ANNUAL SUMMARY'!$AF$344,FR124,'ANNUAL SUMMARY'!$V$9,FC112,'ANNUAL SUMMARY'!$L$296)+SUMIFS('ANNUAL SUMMARY'!$AF$402,FR124,'ANNUAL SUMMARY'!$V$9,FC112,'ANNUAL SUMMARY'!$L$354)+SUMIFS('ANNUAL SUMMARY'!$AF$460,FR124,'ANNUAL SUMMARY'!$V$9,FC112,'ANNUAL SUMMARY'!$L$412)+SUMIFS('ANNUAL SUMMARY'!$AF$518,FR124,'ANNUAL SUMMARY'!$V$9,FC112,'ANNUAL SUMMARY'!$L$470)+SUMIFS('ANNUAL SUMMARY'!$AF$576,FR124,'ANNUAL SUMMARY'!$V$9,FC112,'ANNUAL SUMMARY'!$L$528)+SUMIFS('ANNUAL SUMMARY'!$AF$634,FR124,'ANNUAL SUMMARY'!$V$9,FC112,'ANNUAL SUMMARY'!$L$586)+SUMIFS('ANNUAL SUMMARY'!$AF$692,FR124,'ANNUAL SUMMARY'!$V$9,FC112,'ANNUAL SUMMARY'!$L$644)+SUMIFS('ANNUAL SUMMARY'!$CC$54,FR124,'ANNUAL SUMMARY'!$V$9,FC112,'ANNUAL SUMMARY'!$BI$6)+SUMIFS('ANNUAL SUMMARY'!$CC$112,FR124,'ANNUAL SUMMARY'!$V$9,FC112,'ANNUAL SUMMARY'!$BI$64)+SUMIFS('ANNUAL SUMMARY'!$CC$170,FR124,'ANNUAL SUMMARY'!$V$9,FC112,'ANNUAL SUMMARY'!$BI$122)+SUMIFS('ANNUAL SUMMARY'!$CC$228,FR124,'ANNUAL SUMMARY'!$V$9,FC112,'ANNUAL SUMMARY'!$BI$180)+SUMIFS('ANNUAL SUMMARY'!$CC$286,FR124,'ANNUAL SUMMARY'!$V$9,FC112,'ANNUAL SUMMARY'!$BI$238)+SUMIFS('ANNUAL SUMMARY'!$CC$344,FR124,'ANNUAL SUMMARY'!$V$9,FC112,'ANNUAL SUMMARY'!$BI$296)+SUMIFS('ANNUAL SUMMARY'!$CC$402,FR124,'ANNUAL SUMMARY'!$V$9,FC112,'ANNUAL SUMMARY'!$BI$354)+SUMIFS('ANNUAL SUMMARY'!$CC$460,FR124,'ANNUAL SUMMARY'!$V$9,FC112,'ANNUAL SUMMARY'!$BI$412)+SUMIFS('ANNUAL SUMMARY'!$CC$518,FR124,'ANNUAL SUMMARY'!$V$9,FC112,'ANNUAL SUMMARY'!$BI$470)+SUMIFS('ANNUAL SUMMARY'!$CC$576,FR124,'ANNUAL SUMMARY'!$V$9,FC112,'ANNUAL SUMMARY'!$BI$528)+SUMIFS('ANNUAL SUMMARY'!$CC$634,FR124,'ANNUAL SUMMARY'!$V$9,FC112,'ANNUAL SUMMARY'!$BI$586)+SUMIFS('ANNUAL SUMMARY'!$CC$692,FR124,'ANNUAL SUMMARY'!$V$9,FC112,'ANNUAL SUMMARY'!$BI$644)+SUMIFS('ANNUAL SUMMARY'!$EB$54,FR124,'ANNUAL SUMMARY'!$V$9,FC112,'ANNUAL SUMMARY'!$DH$6)+SUMIFS('ANNUAL SUMMARY'!$EB$112,FR124,'ANNUAL SUMMARY'!$V$9,FC112,'ANNUAL SUMMARY'!$DH$64)+SUMIFS('ANNUAL SUMMARY'!$EB$170,FR124,'ANNUAL SUMMARY'!$V$9,FC112,'ANNUAL SUMMARY'!$DH$122)+SUMIFS('ANNUAL SUMMARY'!$EB$228,FR124,'ANNUAL SUMMARY'!$V$9,FC112,'ANNUAL SUMMARY'!$DH$180)+SUMIFS('ANNUAL SUMMARY'!$EB$286,FR124,'ANNUAL SUMMARY'!$V$9,FC112,'ANNUAL SUMMARY'!$DH$238)+SUMIFS('ANNUAL SUMMARY'!$EB$344,FR124,'ANNUAL SUMMARY'!$V$9,FC112,'ANNUAL SUMMARY'!$DH$296)+SUMIFS('ANNUAL SUMMARY'!$EB$402,FR124,'ANNUAL SUMMARY'!$V$9,FC112,'ANNUAL SUMMARY'!$DH$354)+SUMIFS('ANNUAL SUMMARY'!$EB$460,FR124,'ANNUAL SUMMARY'!$V$9,FC112,'ANNUAL SUMMARY'!$DH$412)+SUMIFS('ANNUAL SUMMARY'!$EB$518,FR124,'ANNUAL SUMMARY'!$V$9,FC112,'ANNUAL SUMMARY'!$DH$470)+SUMIFS('ANNUAL SUMMARY'!$EB$576,FR124,'ANNUAL SUMMARY'!$V$9,FC112,'ANNUAL SUMMARY'!$DH$528)+SUMIFS('ANNUAL SUMMARY'!$EB$634,FR124,'ANNUAL SUMMARY'!$V$9,FC112,'ANNUAL SUMMARY'!$DH$586)+SUMIFS('ANNUAL SUMMARY'!$EB$692,FR124,'ANNUAL SUMMARY'!$V$9,FC112,'ANNUAL SUMMARY'!$DH$644)+SUMIFS('ANNUAL SUMMARY'!$FY$54,FR124,'ANNUAL SUMMARY'!$V$9,FC112,'ANNUAL SUMMARY'!$FE$6)+SUMIFS('ANNUAL SUMMARY'!$FY$112,FR124,'ANNUAL SUMMARY'!$V$9,FC112,'ANNUAL SUMMARY'!$FE$64)+SUMIFS('ANNUAL SUMMARY'!$FY$170,FR124,'ANNUAL SUMMARY'!$V$9,FC112,'ANNUAL SUMMARY'!$FE$122)+SUMIFS('ANNUAL SUMMARY'!$FY$228,FR124,'ANNUAL SUMMARY'!$V$9,FC112,'ANNUAL SUMMARY'!$FE$180)+SUMIFS('ANNUAL SUMMARY'!$FY$286,FR124,'ANNUAL SUMMARY'!$V$9,FC112,'ANNUAL SUMMARY'!$FE$238)+SUMIFS('ANNUAL SUMMARY'!$FY$344,FR124,'ANNUAL SUMMARY'!$V$9,FC112,'ANNUAL SUMMARY'!$FE$296)+SUMIFS('ANNUAL SUMMARY'!$FY$402,FR124,'ANNUAL SUMMARY'!$V$9,FC112,'ANNUAL SUMMARY'!$FE$354)+SUMIFS('ANNUAL SUMMARY'!$FY$460,FR124,'ANNUAL SUMMARY'!$V$9,FC112,'ANNUAL SUMMARY'!$FE$412)+SUMIFS('ANNUAL SUMMARY'!$FY$518,FR124,'ANNUAL SUMMARY'!$V$9,FC112,'ANNUAL SUMMARY'!$FE$470)+SUMIFS('ANNUAL SUMMARY'!$FY$576,FR124,'ANNUAL SUMMARY'!$V$9,FC112,'ANNUAL SUMMARY'!$FE$528)+SUMIFS('ANNUAL SUMMARY'!$FY$634,FR124,'ANNUAL SUMMARY'!$V$9,FC112,'ANNUAL SUMMARY'!$FE$586)+SUMIFS('ANNUAL SUMMARY'!$FY$692,FR124,'ANNUAL SUMMARY'!$V$9,FC112,'ANNUAL SUMMARY'!$FE$644)</f>
        <v>0</v>
      </c>
      <c r="FX124" s="727"/>
      <c r="FY124" s="727"/>
      <c r="FZ124" s="727"/>
      <c r="GA124" s="727">
        <f>SUMIFS('ANNUAL SUMMARY'!$AJ$54,FR124,'ANNUAL SUMMARY'!$V$9,FC112,'ANNUAL SUMMARY'!$L$6)+SUMIFS('ANNUAL SUMMARY'!$AJ$112,FR124,'ANNUAL SUMMARY'!$V$9,FC112,'ANNUAL SUMMARY'!$L$64)+SUMIFS('ANNUAL SUMMARY'!$AJ$170,FR124,'ANNUAL SUMMARY'!$V$9,FC112,'ANNUAL SUMMARY'!$L$122)+SUMIFS('ANNUAL SUMMARY'!$AJ$228,FR124,'ANNUAL SUMMARY'!$V$9,FC112,'ANNUAL SUMMARY'!$L$180)+SUMIFS('ANNUAL SUMMARY'!$AJ$286,FR124,'ANNUAL SUMMARY'!$V$9,FC112,'ANNUAL SUMMARY'!$L$238)+SUMIFS('ANNUAL SUMMARY'!$AJ$344,FR124,'ANNUAL SUMMARY'!$V$9,FC112,'ANNUAL SUMMARY'!$L$296)+SUMIFS('ANNUAL SUMMARY'!$AJ$402,FR124,'ANNUAL SUMMARY'!$V$9,FC112,'ANNUAL SUMMARY'!$L$354)+SUMIFS('ANNUAL SUMMARY'!$AJ$460,FR124,'ANNUAL SUMMARY'!$V$9,FC112,'ANNUAL SUMMARY'!$L$412)+SUMIFS('ANNUAL SUMMARY'!$AJ$518,FR124,'ANNUAL SUMMARY'!$V$9,FC112,'ANNUAL SUMMARY'!$L$470)+SUMIFS('ANNUAL SUMMARY'!$AJ$576,FR124,'ANNUAL SUMMARY'!$V$9,FC112,'ANNUAL SUMMARY'!$L$528)+SUMIFS('ANNUAL SUMMARY'!$AJ$634,FR124,'ANNUAL SUMMARY'!$V$9,FC112,'ANNUAL SUMMARY'!$L$586)+SUMIFS('ANNUAL SUMMARY'!$AJ$692,FR124,'ANNUAL SUMMARY'!$V$9,FC112,'ANNUAL SUMMARY'!$L$644)+SUMIFS('ANNUAL SUMMARY'!$CG$54,FR124,'ANNUAL SUMMARY'!$V$9,FC112,'ANNUAL SUMMARY'!$BI$6)+SUMIFS('ANNUAL SUMMARY'!$CG$112,FR124,'ANNUAL SUMMARY'!$V$9,FC112,'ANNUAL SUMMARY'!$BI$64)+SUMIFS('ANNUAL SUMMARY'!$CG$170,FR124,'ANNUAL SUMMARY'!$V$9,FC112,'ANNUAL SUMMARY'!$BI$122)+SUMIFS('ANNUAL SUMMARY'!$CG$228,FR124,'ANNUAL SUMMARY'!$V$9,FC112,'ANNUAL SUMMARY'!$BI$180)+SUMIFS('ANNUAL SUMMARY'!$CG$286,FR124,'ANNUAL SUMMARY'!$V$9,FC112,'ANNUAL SUMMARY'!$BI$238)+SUMIFS('ANNUAL SUMMARY'!$CG$344,FR124,'ANNUAL SUMMARY'!$V$9,FC112,'ANNUAL SUMMARY'!$BI$296)+SUMIFS('ANNUAL SUMMARY'!$CG$402,FR124,'ANNUAL SUMMARY'!$V$9,FC112,'ANNUAL SUMMARY'!$BI$354)+SUMIFS('ANNUAL SUMMARY'!$CG$460,FR124,'ANNUAL SUMMARY'!$V$9,FC112,'ANNUAL SUMMARY'!$BI$412)+SUMIFS('ANNUAL SUMMARY'!$CG$518,FR124,'ANNUAL SUMMARY'!$V$9,FC112,'ANNUAL SUMMARY'!$BI$470)+SUMIFS('ANNUAL SUMMARY'!$CG$576,FR124,'ANNUAL SUMMARY'!$V$9,FC112,'ANNUAL SUMMARY'!$BI$528)+SUMIFS('ANNUAL SUMMARY'!$CG$634,FR124,'ANNUAL SUMMARY'!$V$9,FC112,'ANNUAL SUMMARY'!$BI$586)+SUMIFS('ANNUAL SUMMARY'!$CG$692,FR124,'ANNUAL SUMMARY'!$V$9,FC112,'ANNUAL SUMMARY'!$BI$644)+SUMIFS('ANNUAL SUMMARY'!$EF$54,FR124,'ANNUAL SUMMARY'!$V$9,FC112,'ANNUAL SUMMARY'!$DH$6)+SUMIFS('ANNUAL SUMMARY'!$EF$112,FR124,'ANNUAL SUMMARY'!$V$9,FC112,'ANNUAL SUMMARY'!$DH$64)+SUMIFS('ANNUAL SUMMARY'!$EF$170,FR124,'ANNUAL SUMMARY'!$V$9,FC112,'ANNUAL SUMMARY'!$DH$122)+SUMIFS('ANNUAL SUMMARY'!$EF$228,FR124,'ANNUAL SUMMARY'!$V$9,FC112,'ANNUAL SUMMARY'!$DH$180)+SUMIFS('ANNUAL SUMMARY'!$EF$286,FR124,'ANNUAL SUMMARY'!$V$9,FC112,'ANNUAL SUMMARY'!$DH$238)+SUMIFS('ANNUAL SUMMARY'!$EF$344,FR124,'ANNUAL SUMMARY'!$V$9,FC112,'ANNUAL SUMMARY'!$DH$296)+SUMIFS('ANNUAL SUMMARY'!$EF$402,FR124,'ANNUAL SUMMARY'!$V$9,FC112,'ANNUAL SUMMARY'!$DH$354)+SUMIFS('ANNUAL SUMMARY'!$EF$460,FR124,'ANNUAL SUMMARY'!$V$9,FC112,'ANNUAL SUMMARY'!$DH$412)+SUMIFS('ANNUAL SUMMARY'!$EF$518,FR124,'ANNUAL SUMMARY'!$V$9,FC112,'ANNUAL SUMMARY'!$DH$470)+SUMIFS('ANNUAL SUMMARY'!$EF$576,FR124,'ANNUAL SUMMARY'!$V$9,FC112,'ANNUAL SUMMARY'!$DH$528)+SUMIFS('ANNUAL SUMMARY'!$EF$634,FR124,'ANNUAL SUMMARY'!$V$9,FC112,'ANNUAL SUMMARY'!$DH$586)+SUMIFS('ANNUAL SUMMARY'!$EF$692,FR124,'ANNUAL SUMMARY'!$V$9,FC112,'ANNUAL SUMMARY'!$DH$644)+SUMIFS('ANNUAL SUMMARY'!$GC$54,FR124,'ANNUAL SUMMARY'!$V$9,FC112,'ANNUAL SUMMARY'!$FE$6)+SUMIFS('ANNUAL SUMMARY'!$GC$112,FR124,'ANNUAL SUMMARY'!$V$9,FC112,'ANNUAL SUMMARY'!$FE$64)+SUMIFS('ANNUAL SUMMARY'!$GC$170,FR124,'ANNUAL SUMMARY'!$V$9,FC112,'ANNUAL SUMMARY'!$FE$122)+SUMIFS('ANNUAL SUMMARY'!$GC$228,FR124,'ANNUAL SUMMARY'!$V$9,FC112,'ANNUAL SUMMARY'!$FE$180)+SUMIFS('ANNUAL SUMMARY'!$GC$286,FR124,'ANNUAL SUMMARY'!$V$9,FC112,'ANNUAL SUMMARY'!$FE$238)+SUMIFS('ANNUAL SUMMARY'!$GC$344,FR124,'ANNUAL SUMMARY'!$V$9,FC112,'ANNUAL SUMMARY'!$FE$296)+SUMIFS('ANNUAL SUMMARY'!$GC$402,FR124,'ANNUAL SUMMARY'!$V$9,FC112,'ANNUAL SUMMARY'!$FE$354)+SUMIFS('ANNUAL SUMMARY'!$GC$460,FR124,'ANNUAL SUMMARY'!$V$9,FC112,'ANNUAL SUMMARY'!$FE$412)+SUMIFS('ANNUAL SUMMARY'!$GC$518,FR124,'ANNUAL SUMMARY'!$V$9,FC112,'ANNUAL SUMMARY'!$FE$470)+SUMIFS('ANNUAL SUMMARY'!$GC$576,FR124,'ANNUAL SUMMARY'!$V$9,FC112,'ANNUAL SUMMARY'!$FE$528)+SUMIFS('ANNUAL SUMMARY'!$GC$634,FR124,'ANNUAL SUMMARY'!$V$9,FC112,'ANNUAL SUMMARY'!$FE$586)+SUMIFS('ANNUAL SUMMARY'!$GC$692,FR124,'ANNUAL SUMMARY'!$V$9,FC112,'ANNUAL SUMMARY'!$FE$644)</f>
        <v>0</v>
      </c>
      <c r="GB124" s="727"/>
      <c r="GC124" s="727"/>
      <c r="GD124" s="727"/>
      <c r="GE124" s="727">
        <f>SUMIFS('ANNUAL SUMMARY'!$AN$54,FR124,'ANNUAL SUMMARY'!$V$9,FC112,'ANNUAL SUMMARY'!$L$6)+SUMIFS('ANNUAL SUMMARY'!$AN$112,FR124,'ANNUAL SUMMARY'!$V$9,FC112,'ANNUAL SUMMARY'!$L$64)+SUMIFS('ANNUAL SUMMARY'!$AN$170,FR124,'ANNUAL SUMMARY'!$V$9,FC112,'ANNUAL SUMMARY'!$L$122)+SUMIFS('ANNUAL SUMMARY'!$AN$228,FR124,'ANNUAL SUMMARY'!$V$9,FC112,'ANNUAL SUMMARY'!$L$180)+SUMIFS('ANNUAL SUMMARY'!$AN$286,FR124,'ANNUAL SUMMARY'!$V$9,FC112,'ANNUAL SUMMARY'!$L$238)+SUMIFS('ANNUAL SUMMARY'!$AN$344,FR124,'ANNUAL SUMMARY'!$V$9,FC112,'ANNUAL SUMMARY'!$L$296)+SUMIFS('ANNUAL SUMMARY'!$AN$402,FR124,'ANNUAL SUMMARY'!$V$9,FC112,'ANNUAL SUMMARY'!$L$354)+SUMIFS('ANNUAL SUMMARY'!$AN$460,FR124,'ANNUAL SUMMARY'!$V$9,FC112,'ANNUAL SUMMARY'!$L$412)+SUMIFS('ANNUAL SUMMARY'!$AN$518,FR124,'ANNUAL SUMMARY'!$V$9,FC112,'ANNUAL SUMMARY'!$L$470)+SUMIFS('ANNUAL SUMMARY'!$AN$576,FR124,'ANNUAL SUMMARY'!$V$9,FC112,'ANNUAL SUMMARY'!$L$528)+SUMIFS('ANNUAL SUMMARY'!$AN$634,FR124,'ANNUAL SUMMARY'!$V$9,FC112,'ANNUAL SUMMARY'!$L$586)+SUMIFS('ANNUAL SUMMARY'!$AN$692,FR124,'ANNUAL SUMMARY'!$V$9,FC112,'ANNUAL SUMMARY'!$L$644)+SUMIFS('ANNUAL SUMMARY'!$CK$54,FR124,'ANNUAL SUMMARY'!$V$9,FC112,'ANNUAL SUMMARY'!$BI$6)+SUMIFS('ANNUAL SUMMARY'!$CK$112,FR124,'ANNUAL SUMMARY'!$V$9,FC112,'ANNUAL SUMMARY'!$BI$64)+SUMIFS('ANNUAL SUMMARY'!$CK$170,FR124,'ANNUAL SUMMARY'!$V$9,FC112,'ANNUAL SUMMARY'!$BI$122)+SUMIFS('ANNUAL SUMMARY'!$CK$228,FR124,'ANNUAL SUMMARY'!$V$9,FC112,'ANNUAL SUMMARY'!$BI$180)+SUMIFS('ANNUAL SUMMARY'!$CK$286,FR124,'ANNUAL SUMMARY'!$V$9,FC112,'ANNUAL SUMMARY'!$BI$238)+SUMIFS('ANNUAL SUMMARY'!$CK$344,FR124,'ANNUAL SUMMARY'!$V$9,FC112,'ANNUAL SUMMARY'!$BI$296)+SUMIFS('ANNUAL SUMMARY'!$CK$402,FR124,'ANNUAL SUMMARY'!$V$9,FC112,'ANNUAL SUMMARY'!$BI$354)+SUMIFS('ANNUAL SUMMARY'!$CK$460,FR124,'ANNUAL SUMMARY'!$V$9,FC112,'ANNUAL SUMMARY'!$BI$412)+SUMIFS('ANNUAL SUMMARY'!$CK$518,FR124,'ANNUAL SUMMARY'!$V$9,FC112,'ANNUAL SUMMARY'!$BI$470)+SUMIFS('ANNUAL SUMMARY'!$CK$576,FR124,'ANNUAL SUMMARY'!$V$9,FC112,'ANNUAL SUMMARY'!$BI$528)+SUMIFS('ANNUAL SUMMARY'!$CK$634,FR124,'ANNUAL SUMMARY'!$V$9,FC112,'ANNUAL SUMMARY'!$BI$586)+SUMIFS('ANNUAL SUMMARY'!$CK$692,FR124,'ANNUAL SUMMARY'!$V$9,FC112,'ANNUAL SUMMARY'!$BI$644)+SUMIFS('ANNUAL SUMMARY'!$EJ$54,FR124,'ANNUAL SUMMARY'!$V$9,FC112,'ANNUAL SUMMARY'!$DH$6)+SUMIFS('ANNUAL SUMMARY'!$EJ$112,FR124,'ANNUAL SUMMARY'!$V$9,FC112,'ANNUAL SUMMARY'!$DH$64)+SUMIFS('ANNUAL SUMMARY'!$EJ$170,FR124,'ANNUAL SUMMARY'!$V$9,FC112,'ANNUAL SUMMARY'!$DH$122)+SUMIFS('ANNUAL SUMMARY'!$EJ$228,FR124,'ANNUAL SUMMARY'!$V$9,FC112,'ANNUAL SUMMARY'!$DH$180)+SUMIFS('ANNUAL SUMMARY'!$EJ$286,FR124,'ANNUAL SUMMARY'!$V$9,FC112,'ANNUAL SUMMARY'!$DH$238)+SUMIFS('ANNUAL SUMMARY'!$EJ$344,FR124,'ANNUAL SUMMARY'!$V$9,FC112,'ANNUAL SUMMARY'!$DH$296)+SUMIFS('ANNUAL SUMMARY'!$EJ$402,FR124,'ANNUAL SUMMARY'!$V$9,FC112,'ANNUAL SUMMARY'!$DH$354)+SUMIFS('ANNUAL SUMMARY'!$EJ$460,FR124,'ANNUAL SUMMARY'!$V$9,FC112,'ANNUAL SUMMARY'!$DH$412)+SUMIFS('ANNUAL SUMMARY'!$EJ$518,FR124,'ANNUAL SUMMARY'!$V$9,FC112,'ANNUAL SUMMARY'!$DH$470)+SUMIFS('ANNUAL SUMMARY'!$EJ$576,FR124,'ANNUAL SUMMARY'!$V$9,FC112,'ANNUAL SUMMARY'!$DH$528)+SUMIFS('ANNUAL SUMMARY'!$EJ$634,FR124,'ANNUAL SUMMARY'!$V$9,FC112,'ANNUAL SUMMARY'!$DH$586)+SUMIFS('ANNUAL SUMMARY'!$EJ$692,FR124,'ANNUAL SUMMARY'!$V$9,FC112,'ANNUAL SUMMARY'!$DH$644)+SUMIFS('ANNUAL SUMMARY'!$GG$54,FR124,'ANNUAL SUMMARY'!$V$9,FC112,'ANNUAL SUMMARY'!$FE$6)+SUMIFS('ANNUAL SUMMARY'!$GG$112,FR124,'ANNUAL SUMMARY'!$V$9,FC112,'ANNUAL SUMMARY'!$FE$64)+SUMIFS('ANNUAL SUMMARY'!$GG$170,FR124,'ANNUAL SUMMARY'!$V$9,FC112,'ANNUAL SUMMARY'!$FE$122)+SUMIFS('ANNUAL SUMMARY'!$GG$228,FR124,'ANNUAL SUMMARY'!$V$9,FC112,'ANNUAL SUMMARY'!$FE$180)+SUMIFS('ANNUAL SUMMARY'!$GG$286,FR124,'ANNUAL SUMMARY'!$V$9,FC112,'ANNUAL SUMMARY'!$FE$238)+SUMIFS('ANNUAL SUMMARY'!$GG$344,FR124,'ANNUAL SUMMARY'!$V$9,FC112,'ANNUAL SUMMARY'!$FE$296)+SUMIFS('ANNUAL SUMMARY'!$GG$402,FR124,'ANNUAL SUMMARY'!$V$9,FC112,'ANNUAL SUMMARY'!$FE$354)+SUMIFS('ANNUAL SUMMARY'!$GG$460,FR124,'ANNUAL SUMMARY'!$V$9,FC112,'ANNUAL SUMMARY'!$FE$412)+SUMIFS('ANNUAL SUMMARY'!$GG$518,FR124,'ANNUAL SUMMARY'!$V$9,FC112,'ANNUAL SUMMARY'!$FE$470)+SUMIFS('ANNUAL SUMMARY'!$GG$576,FR124,'ANNUAL SUMMARY'!$V$9,FC112,'ANNUAL SUMMARY'!$FE$528)+SUMIFS('ANNUAL SUMMARY'!$GG$634,FR124,'ANNUAL SUMMARY'!$V$9,FC112,'ANNUAL SUMMARY'!$FE$586)+SUMIFS('ANNUAL SUMMARY'!$GG$692,FR124,'ANNUAL SUMMARY'!$V$9,FC112,'ANNUAL SUMMARY'!$FE$644)</f>
        <v>0</v>
      </c>
      <c r="GF124" s="727"/>
      <c r="GG124" s="727"/>
      <c r="GH124" s="727"/>
      <c r="GI124" s="728">
        <f>SUMIFS('ANNUAL SUMMARY'!$AR$54,FR124,'ANNUAL SUMMARY'!$V$9,FC112,'ANNUAL SUMMARY'!$L$6)+SUMIFS('ANNUAL SUMMARY'!$AR$112,FR124,'ANNUAL SUMMARY'!$V$9,FC112,'ANNUAL SUMMARY'!$L$64)+SUMIFS('ANNUAL SUMMARY'!$AR$170,FR124,'ANNUAL SUMMARY'!$V$9,FC112,'ANNUAL SUMMARY'!$L$122)+SUMIFS('ANNUAL SUMMARY'!$AR$228,FR124,'ANNUAL SUMMARY'!$V$9,FC112,'ANNUAL SUMMARY'!$L$180)+SUMIFS('ANNUAL SUMMARY'!$AR$286,FR124,'ANNUAL SUMMARY'!$V$9,FC112,'ANNUAL SUMMARY'!$L$238)+SUMIFS('ANNUAL SUMMARY'!$AR$344,FR124,'ANNUAL SUMMARY'!$V$9,FC112,'ANNUAL SUMMARY'!$L$296)+SUMIFS('ANNUAL SUMMARY'!$AR$402,FR124,'ANNUAL SUMMARY'!$V$9,FC112,'ANNUAL SUMMARY'!$L$354)+SUMIFS('ANNUAL SUMMARY'!$AR$460,FR124,'ANNUAL SUMMARY'!$V$9,FC112,'ANNUAL SUMMARY'!$L$412)+SUMIFS('ANNUAL SUMMARY'!$AR$518,FR124,'ANNUAL SUMMARY'!$V$9,FC112,'ANNUAL SUMMARY'!$L$470)+SUMIFS('ANNUAL SUMMARY'!$AR$576,FR124,'ANNUAL SUMMARY'!$V$9,FC112,'ANNUAL SUMMARY'!$L$528)+SUMIFS('ANNUAL SUMMARY'!$AR$634,FR124,'ANNUAL SUMMARY'!$V$9,FC112,'ANNUAL SUMMARY'!$L$586)+SUMIFS('ANNUAL SUMMARY'!$AR$692,FR124,'ANNUAL SUMMARY'!$V$9,FC112,'ANNUAL SUMMARY'!$L$644)+SUMIFS('ANNUAL SUMMARY'!$CO$54,FR124,'ANNUAL SUMMARY'!$V$9,FC112,'ANNUAL SUMMARY'!$BI$6)+SUMIFS('ANNUAL SUMMARY'!$CO$112,FR124,'ANNUAL SUMMARY'!$V$9,FC112,'ANNUAL SUMMARY'!$BI$64)+SUMIFS('ANNUAL SUMMARY'!$CO$170,FR124,'ANNUAL SUMMARY'!$V$9,FC112,'ANNUAL SUMMARY'!$BI$122)+SUMIFS('ANNUAL SUMMARY'!$CO$228,FR124,'ANNUAL SUMMARY'!$V$9,FC112,'ANNUAL SUMMARY'!$BI$180)+SUMIFS('ANNUAL SUMMARY'!$CO$286,FR124,'ANNUAL SUMMARY'!$V$9,FC112,'ANNUAL SUMMARY'!$BI$238)+SUMIFS('ANNUAL SUMMARY'!$CO$344,FR124,'ANNUAL SUMMARY'!$V$9,FC112,'ANNUAL SUMMARY'!$BI$296)+SUMIFS('ANNUAL SUMMARY'!$CO$402,FR124,'ANNUAL SUMMARY'!$V$9,FC112,'ANNUAL SUMMARY'!$BI$354)+SUMIFS('ANNUAL SUMMARY'!$CO$460,FR124,'ANNUAL SUMMARY'!$V$9,FC112,'ANNUAL SUMMARY'!$BI$412)+SUMIFS('ANNUAL SUMMARY'!$CO$518,FR124,'ANNUAL SUMMARY'!$V$9,FC112,'ANNUAL SUMMARY'!$BI$470)+SUMIFS('ANNUAL SUMMARY'!$CO$576,FR124,'ANNUAL SUMMARY'!$V$9,FC112,'ANNUAL SUMMARY'!$BI$528)+SUMIFS('ANNUAL SUMMARY'!$CO$634,FR124,'ANNUAL SUMMARY'!$V$9,FC112,'ANNUAL SUMMARY'!$BI$586)+SUMIFS('ANNUAL SUMMARY'!$CO$692,FR124,'ANNUAL SUMMARY'!$V$9,FC112,'ANNUAL SUMMARY'!$BI$644)+SUMIFS('ANNUAL SUMMARY'!$EN$54,FR124,'ANNUAL SUMMARY'!$V$9,FC112,'ANNUAL SUMMARY'!$DH$6)+SUMIFS('ANNUAL SUMMARY'!$EN$112,FR124,'ANNUAL SUMMARY'!$V$9,FC112,'ANNUAL SUMMARY'!$DH$64)+SUMIFS('ANNUAL SUMMARY'!$EN$170,FR124,'ANNUAL SUMMARY'!$V$9,FC112,'ANNUAL SUMMARY'!$DH$122)+SUMIFS('ANNUAL SUMMARY'!$EN$228,FR124,'ANNUAL SUMMARY'!$V$9,FC112,'ANNUAL SUMMARY'!$DH$180)+SUMIFS('ANNUAL SUMMARY'!$EN$286,FR124,'ANNUAL SUMMARY'!$V$9,FC112,'ANNUAL SUMMARY'!$DH$238)+SUMIFS('ANNUAL SUMMARY'!$EN$344,FR124,'ANNUAL SUMMARY'!$V$9,FC112,'ANNUAL SUMMARY'!$DH$296)+SUMIFS('ANNUAL SUMMARY'!$EN$402,FR124,'ANNUAL SUMMARY'!$V$9,FC112,'ANNUAL SUMMARY'!$DH$354)+SUMIFS('ANNUAL SUMMARY'!$EN$460,FR124,'ANNUAL SUMMARY'!$V$9,FC112,'ANNUAL SUMMARY'!$DH$412)+SUMIFS('ANNUAL SUMMARY'!$EN$518,FR124,'ANNUAL SUMMARY'!$V$9,FC112,'ANNUAL SUMMARY'!$DH$470)+SUMIFS('ANNUAL SUMMARY'!$EN$576,FR124,'ANNUAL SUMMARY'!$V$9,FC112,'ANNUAL SUMMARY'!$DH$528)+SUMIFS('ANNUAL SUMMARY'!$EN$634,FR124,'ANNUAL SUMMARY'!$V$9,FC112,'ANNUAL SUMMARY'!$DH$586)+SUMIFS('ANNUAL SUMMARY'!$EN$692,FR124,'ANNUAL SUMMARY'!$V$9,FC112,'ANNUAL SUMMARY'!$DH$644)+SUMIFS('ANNUAL SUMMARY'!$GK$54,FR124,'ANNUAL SUMMARY'!$V$9,FC112,'ANNUAL SUMMARY'!$FE$6)+SUMIFS('ANNUAL SUMMARY'!$GK$112,FR124,'ANNUAL SUMMARY'!$V$9,FC112,'ANNUAL SUMMARY'!$FE$64)+SUMIFS('ANNUAL SUMMARY'!$GK$170,FR124,'ANNUAL SUMMARY'!$V$9,FC112,'ANNUAL SUMMARY'!$FE$122)+SUMIFS('ANNUAL SUMMARY'!$GK$228,FR124,'ANNUAL SUMMARY'!$V$9,FC112,'ANNUAL SUMMARY'!$FE$180)+SUMIFS('ANNUAL SUMMARY'!$GK$286,FR124,'ANNUAL SUMMARY'!$V$9,FC112,'ANNUAL SUMMARY'!$FE$238)+SUMIFS('ANNUAL SUMMARY'!$GK$344,FR124,'ANNUAL SUMMARY'!$V$9,FC112,'ANNUAL SUMMARY'!$FE$296)+SUMIFS('ANNUAL SUMMARY'!$GK$402,FR124,'ANNUAL SUMMARY'!$V$9,FC112,'ANNUAL SUMMARY'!$FE$354)+SUMIFS('ANNUAL SUMMARY'!$GK$460,FR124,'ANNUAL SUMMARY'!$V$9,FC112,'ANNUAL SUMMARY'!$FE$412)+SUMIFS('ANNUAL SUMMARY'!$GK$518,FR124,'ANNUAL SUMMARY'!$V$9,FC112,'ANNUAL SUMMARY'!$FE$470)+SUMIFS('ANNUAL SUMMARY'!$GK$576,FR124,'ANNUAL SUMMARY'!$V$9,FC112,'ANNUAL SUMMARY'!$FE$528)+SUMIFS('ANNUAL SUMMARY'!$GK$634,FR124,'ANNUAL SUMMARY'!$V$9,FC112,'ANNUAL SUMMARY'!$FE$586)+SUMIFS('ANNUAL SUMMARY'!$GK$692,FR124,'ANNUAL SUMMARY'!$V$9,FC112,'ANNUAL SUMMARY'!$FE$644)</f>
        <v>0</v>
      </c>
      <c r="GJ124" s="728"/>
      <c r="GK124" s="728"/>
      <c r="GL124" s="728">
        <f>SUMIFS('ANNUAL SUMMARY'!$AU$54,FR124,'ANNUAL SUMMARY'!$V$9,FC112,'ANNUAL SUMMARY'!$L$6)+SUMIFS('ANNUAL SUMMARY'!$AU$112,FR124,'ANNUAL SUMMARY'!$V$9,FC112,'ANNUAL SUMMARY'!$L$64)+SUMIFS('ANNUAL SUMMARY'!$AU$170,FR124,'ANNUAL SUMMARY'!$V$9,FC112,'ANNUAL SUMMARY'!$L$122)+SUMIFS('ANNUAL SUMMARY'!$AU$228,FR124,'ANNUAL SUMMARY'!$V$9,FC112,'ANNUAL SUMMARY'!$L$180)+SUMIFS('ANNUAL SUMMARY'!$AU$286,FR124,'ANNUAL SUMMARY'!$V$9,FC112,'ANNUAL SUMMARY'!$L$238)+SUMIFS('ANNUAL SUMMARY'!$AU$344,FR124,'ANNUAL SUMMARY'!$V$9,FC112,'ANNUAL SUMMARY'!$L$296)+SUMIFS('ANNUAL SUMMARY'!$AU$402,FR124,'ANNUAL SUMMARY'!$V$9,FC112,'ANNUAL SUMMARY'!$L$354)+SUMIFS('ANNUAL SUMMARY'!$AU$460,FR124,'ANNUAL SUMMARY'!$V$9,FC112,'ANNUAL SUMMARY'!$L$412)+SUMIFS('ANNUAL SUMMARY'!$AU$518,FR124,'ANNUAL SUMMARY'!$V$9,FC112,'ANNUAL SUMMARY'!$L$470)+SUMIFS('ANNUAL SUMMARY'!$AU$576,FR124,'ANNUAL SUMMARY'!$V$9,FC112,'ANNUAL SUMMARY'!$L$528)+SUMIFS('ANNUAL SUMMARY'!$AU$634,FR124,'ANNUAL SUMMARY'!$V$9,FC112,'ANNUAL SUMMARY'!$L$586)+SUMIFS('ANNUAL SUMMARY'!$AU$692,FR124,'ANNUAL SUMMARY'!$V$9,FC112,'ANNUAL SUMMARY'!$L$644)+SUMIFS('ANNUAL SUMMARY'!$CR$54,FR124,'ANNUAL SUMMARY'!$V$9,FC112,'ANNUAL SUMMARY'!$BI$6)+SUMIFS('ANNUAL SUMMARY'!$CR$112,FR124,'ANNUAL SUMMARY'!$V$9,FC112,'ANNUAL SUMMARY'!$BI$64)+SUMIFS('ANNUAL SUMMARY'!$CR$170,FR124,'ANNUAL SUMMARY'!$V$9,FC112,'ANNUAL SUMMARY'!$BI$122)+SUMIFS('ANNUAL SUMMARY'!$CR$228,FR124,'ANNUAL SUMMARY'!$V$9,FC112,'ANNUAL SUMMARY'!$BI$180)+SUMIFS('ANNUAL SUMMARY'!$CR$286,FR124,'ANNUAL SUMMARY'!$V$9,FC112,'ANNUAL SUMMARY'!$BI$238)+SUMIFS('ANNUAL SUMMARY'!$CR$344,FR124,'ANNUAL SUMMARY'!$V$9,FC112,'ANNUAL SUMMARY'!$BI$296)+SUMIFS('ANNUAL SUMMARY'!$CR$402,FR124,'ANNUAL SUMMARY'!$V$9,FC112,'ANNUAL SUMMARY'!$BI$354)+SUMIFS('ANNUAL SUMMARY'!$CR$460,FR124,'ANNUAL SUMMARY'!$V$9,FC112,'ANNUAL SUMMARY'!$BI$412)+SUMIFS('ANNUAL SUMMARY'!$CR$518,FR124,'ANNUAL SUMMARY'!$V$9,FC112,'ANNUAL SUMMARY'!$BI$470)+SUMIFS('ANNUAL SUMMARY'!$CR$576,FR124,'ANNUAL SUMMARY'!$V$9,FC112,'ANNUAL SUMMARY'!$BI$528)+SUMIFS('ANNUAL SUMMARY'!$CR$634,FR124,'ANNUAL SUMMARY'!$V$9,FC112,'ANNUAL SUMMARY'!$BI$586)+SUMIFS('ANNUAL SUMMARY'!$CR$692,FR124,'ANNUAL SUMMARY'!$V$9,FC112,'ANNUAL SUMMARY'!$BI$644)+SUMIFS('ANNUAL SUMMARY'!$EQ$54,FR124,'ANNUAL SUMMARY'!$V$9,FC112,'ANNUAL SUMMARY'!$DH$6)+SUMIFS('ANNUAL SUMMARY'!$EQ$112,FR124,'ANNUAL SUMMARY'!$V$9,FC112,'ANNUAL SUMMARY'!$DH$64)+SUMIFS('ANNUAL SUMMARY'!$EQ$170,FR124,'ANNUAL SUMMARY'!$V$9,FC112,'ANNUAL SUMMARY'!$DH$122)+SUMIFS('ANNUAL SUMMARY'!$EQ$228,FR124,'ANNUAL SUMMARY'!$V$9,FC112,'ANNUAL SUMMARY'!$DH$180)+SUMIFS('ANNUAL SUMMARY'!$EQ$286,FR124,'ANNUAL SUMMARY'!$V$9,FC112,'ANNUAL SUMMARY'!$DH$238)+SUMIFS('ANNUAL SUMMARY'!$EQ$344,FR124,'ANNUAL SUMMARY'!$V$9,FC112,'ANNUAL SUMMARY'!$DH$296)+SUMIFS('ANNUAL SUMMARY'!$EQ$402,FR124,'ANNUAL SUMMARY'!$V$9,FC112,'ANNUAL SUMMARY'!$DH$354)+SUMIFS('ANNUAL SUMMARY'!$EQ$460,FR124,'ANNUAL SUMMARY'!$V$9,FC112,'ANNUAL SUMMARY'!$DH$412)+SUMIFS('ANNUAL SUMMARY'!$EQ$518,FR124,'ANNUAL SUMMARY'!$V$9,FC112,'ANNUAL SUMMARY'!$DH$470)+SUMIFS('ANNUAL SUMMARY'!$EQ$576,FR124,'ANNUAL SUMMARY'!$V$9,FC112,'ANNUAL SUMMARY'!$DH$528)+SUMIFS('ANNUAL SUMMARY'!$EQ$634,FR124,'ANNUAL SUMMARY'!$V$9,FC112,'ANNUAL SUMMARY'!$DH$586)+SUMIFS('ANNUAL SUMMARY'!$EQ$692,FR124,'ANNUAL SUMMARY'!$V$9,FC112,'ANNUAL SUMMARY'!$DH$644)+SUMIFS('ANNUAL SUMMARY'!$GN$54,FR124,'ANNUAL SUMMARY'!$V$9,FC112,'ANNUAL SUMMARY'!$FE$6)+SUMIFS('ANNUAL SUMMARY'!$GN$112,FR124,'ANNUAL SUMMARY'!$V$9,FC112,'ANNUAL SUMMARY'!$FE$64)+SUMIFS('ANNUAL SUMMARY'!$GN$170,FR124,'ANNUAL SUMMARY'!$V$9,FC112,'ANNUAL SUMMARY'!$FE$122)+SUMIFS('ANNUAL SUMMARY'!$GN$228,FR124,'ANNUAL SUMMARY'!$V$9,FC112,'ANNUAL SUMMARY'!$FE$180)+SUMIFS('ANNUAL SUMMARY'!$GN$286,FR124,'ANNUAL SUMMARY'!$V$9,FC112,'ANNUAL SUMMARY'!$FE$238)+SUMIFS('ANNUAL SUMMARY'!$GN$344,FR124,'ANNUAL SUMMARY'!$V$9,FC112,'ANNUAL SUMMARY'!$FE$296)+SUMIFS('ANNUAL SUMMARY'!$GN$402,FR124,'ANNUAL SUMMARY'!$V$9,FC112,'ANNUAL SUMMARY'!$FE$354)+SUMIFS('ANNUAL SUMMARY'!$GN$460,FR124,'ANNUAL SUMMARY'!$V$9,FC112,'ANNUAL SUMMARY'!$FE$412)+SUMIFS('ANNUAL SUMMARY'!$GN$518,FR124,'ANNUAL SUMMARY'!$V$9,FC112,'ANNUAL SUMMARY'!$FE$470)+SUMIFS('ANNUAL SUMMARY'!$GN$576,FR124,'ANNUAL SUMMARY'!$V$9,FC112,'ANNUAL SUMMARY'!$FE$528)+SUMIFS('ANNUAL SUMMARY'!$GN$634,FR124,'ANNUAL SUMMARY'!$V$9,FC112,'ANNUAL SUMMARY'!$FE$586)+SUMIFS('ANNUAL SUMMARY'!$GN$692,FR124,'ANNUAL SUMMARY'!$V$9,FC112,'ANNUAL SUMMARY'!$FE$644)</f>
        <v>0</v>
      </c>
      <c r="GM124" s="728"/>
      <c r="GN124" s="728"/>
      <c r="GO124" s="1263"/>
    </row>
    <row r="125" spans="1:197" ht="4.5" customHeight="1" x14ac:dyDescent="0.25">
      <c r="A125" s="154"/>
      <c r="B125" s="658"/>
      <c r="C125" s="658"/>
      <c r="D125" s="658"/>
      <c r="E125" s="658"/>
      <c r="F125" s="624"/>
      <c r="G125" s="624"/>
      <c r="H125" s="624"/>
      <c r="I125" s="624"/>
      <c r="J125" s="624"/>
      <c r="K125" s="624"/>
      <c r="L125" s="624"/>
      <c r="M125" s="624"/>
      <c r="N125" s="624"/>
      <c r="O125" s="624"/>
      <c r="P125" s="624"/>
      <c r="Q125" s="624"/>
      <c r="R125" s="624"/>
      <c r="S125" s="624"/>
      <c r="T125" s="624"/>
      <c r="U125" s="624"/>
      <c r="V125" s="624"/>
      <c r="W125" s="624"/>
      <c r="X125" s="624"/>
      <c r="Y125" s="15"/>
      <c r="Z125" s="814"/>
      <c r="AA125" s="815"/>
      <c r="AB125" s="815"/>
      <c r="AC125" s="815"/>
      <c r="AD125" s="815"/>
      <c r="AE125" s="727"/>
      <c r="AF125" s="727"/>
      <c r="AG125" s="727"/>
      <c r="AH125" s="727"/>
      <c r="AI125" s="727"/>
      <c r="AJ125" s="727"/>
      <c r="AK125" s="727"/>
      <c r="AL125" s="727"/>
      <c r="AM125" s="727"/>
      <c r="AN125" s="727"/>
      <c r="AO125" s="727"/>
      <c r="AP125" s="727"/>
      <c r="AQ125" s="728"/>
      <c r="AR125" s="728"/>
      <c r="AS125" s="728"/>
      <c r="AT125" s="728"/>
      <c r="AU125" s="728"/>
      <c r="AV125" s="1260"/>
      <c r="AW125" s="1263"/>
      <c r="AX125" s="154"/>
      <c r="AY125" s="658"/>
      <c r="AZ125" s="658"/>
      <c r="BA125" s="658"/>
      <c r="BB125" s="658"/>
      <c r="BC125" s="624"/>
      <c r="BD125" s="624"/>
      <c r="BE125" s="624"/>
      <c r="BF125" s="624"/>
      <c r="BG125" s="624"/>
      <c r="BH125" s="624"/>
      <c r="BI125" s="624"/>
      <c r="BJ125" s="624"/>
      <c r="BK125" s="624"/>
      <c r="BL125" s="624"/>
      <c r="BM125" s="624"/>
      <c r="BN125" s="624"/>
      <c r="BO125" s="624"/>
      <c r="BP125" s="624"/>
      <c r="BQ125" s="624"/>
      <c r="BR125" s="624"/>
      <c r="BS125" s="624"/>
      <c r="BT125" s="624"/>
      <c r="BU125" s="624"/>
      <c r="BV125" s="15"/>
      <c r="BW125" s="814"/>
      <c r="BX125" s="815"/>
      <c r="BY125" s="815"/>
      <c r="BZ125" s="815"/>
      <c r="CA125" s="815"/>
      <c r="CB125" s="727"/>
      <c r="CC125" s="727"/>
      <c r="CD125" s="727"/>
      <c r="CE125" s="727"/>
      <c r="CF125" s="727"/>
      <c r="CG125" s="727"/>
      <c r="CH125" s="727"/>
      <c r="CI125" s="727"/>
      <c r="CJ125" s="727"/>
      <c r="CK125" s="727"/>
      <c r="CL125" s="727"/>
      <c r="CM125" s="727"/>
      <c r="CN125" s="728"/>
      <c r="CO125" s="728"/>
      <c r="CP125" s="728"/>
      <c r="CQ125" s="728"/>
      <c r="CR125" s="728"/>
      <c r="CS125" s="728"/>
      <c r="CT125" s="1263"/>
      <c r="CU125" s="1250"/>
      <c r="CV125" s="154"/>
      <c r="CW125" s="658"/>
      <c r="CX125" s="658"/>
      <c r="CY125" s="658"/>
      <c r="CZ125" s="658"/>
      <c r="DA125" s="624"/>
      <c r="DB125" s="624"/>
      <c r="DC125" s="624"/>
      <c r="DD125" s="624"/>
      <c r="DE125" s="624"/>
      <c r="DF125" s="624"/>
      <c r="DG125" s="624"/>
      <c r="DH125" s="624"/>
      <c r="DI125" s="624"/>
      <c r="DJ125" s="624"/>
      <c r="DK125" s="624"/>
      <c r="DL125" s="624"/>
      <c r="DM125" s="624"/>
      <c r="DN125" s="624"/>
      <c r="DO125" s="624"/>
      <c r="DP125" s="624"/>
      <c r="DQ125" s="624"/>
      <c r="DR125" s="624"/>
      <c r="DS125" s="624"/>
      <c r="DT125" s="15"/>
      <c r="DU125" s="814"/>
      <c r="DV125" s="815"/>
      <c r="DW125" s="815"/>
      <c r="DX125" s="815"/>
      <c r="DY125" s="815"/>
      <c r="DZ125" s="727"/>
      <c r="EA125" s="727"/>
      <c r="EB125" s="727"/>
      <c r="EC125" s="727"/>
      <c r="ED125" s="727"/>
      <c r="EE125" s="727"/>
      <c r="EF125" s="727"/>
      <c r="EG125" s="727"/>
      <c r="EH125" s="727"/>
      <c r="EI125" s="727"/>
      <c r="EJ125" s="727"/>
      <c r="EK125" s="727"/>
      <c r="EL125" s="728"/>
      <c r="EM125" s="728"/>
      <c r="EN125" s="728"/>
      <c r="EO125" s="728"/>
      <c r="EP125" s="728"/>
      <c r="EQ125" s="1260"/>
      <c r="ER125" s="1263"/>
      <c r="ES125" s="154"/>
      <c r="ET125" s="658"/>
      <c r="EU125" s="658"/>
      <c r="EV125" s="658"/>
      <c r="EW125" s="658"/>
      <c r="EX125" s="624"/>
      <c r="EY125" s="624"/>
      <c r="EZ125" s="624"/>
      <c r="FA125" s="624"/>
      <c r="FB125" s="624"/>
      <c r="FC125" s="624"/>
      <c r="FD125" s="624"/>
      <c r="FE125" s="624"/>
      <c r="FF125" s="624"/>
      <c r="FG125" s="624"/>
      <c r="FH125" s="624"/>
      <c r="FI125" s="624"/>
      <c r="FJ125" s="624"/>
      <c r="FK125" s="624"/>
      <c r="FL125" s="624"/>
      <c r="FM125" s="624"/>
      <c r="FN125" s="624"/>
      <c r="FO125" s="624"/>
      <c r="FP125" s="624"/>
      <c r="FQ125" s="15"/>
      <c r="FR125" s="814"/>
      <c r="FS125" s="815"/>
      <c r="FT125" s="815"/>
      <c r="FU125" s="815"/>
      <c r="FV125" s="815"/>
      <c r="FW125" s="727"/>
      <c r="FX125" s="727"/>
      <c r="FY125" s="727"/>
      <c r="FZ125" s="727"/>
      <c r="GA125" s="727"/>
      <c r="GB125" s="727"/>
      <c r="GC125" s="727"/>
      <c r="GD125" s="727"/>
      <c r="GE125" s="727"/>
      <c r="GF125" s="727"/>
      <c r="GG125" s="727"/>
      <c r="GH125" s="727"/>
      <c r="GI125" s="728"/>
      <c r="GJ125" s="728"/>
      <c r="GK125" s="728"/>
      <c r="GL125" s="728"/>
      <c r="GM125" s="728"/>
      <c r="GN125" s="728"/>
      <c r="GO125" s="1263"/>
    </row>
    <row r="126" spans="1:197" ht="11.25" customHeight="1" x14ac:dyDescent="0.25">
      <c r="A126" s="154"/>
      <c r="B126" s="798" t="str">
        <f>'ANNUAL SUMMARY'!$C$24</f>
        <v>INSTR.</v>
      </c>
      <c r="C126" s="730"/>
      <c r="D126" s="730"/>
      <c r="E126" s="730"/>
      <c r="F126" s="792">
        <f>SUMIF('ANNUAL SUMMARY'!$FE$622,K112,'ANNUAL SUMMARY'!$FA$640)+SUMIF('ANNUAL SUMMARY'!$DH$622,K112,'ANNUAL SUMMARY'!$DD$640)+SUMIF('ANNUAL SUMMARY'!$BI$622,K112,'ANNUAL SUMMARY'!$BE$640)+SUMIF('ANNUAL SUMMARY'!$L$622,K112,'ANNUAL SUMMARY'!$H$640)+SUMIF('ANNUAL SUMMARY'!$FE$566,K112,'ANNUAL SUMMARY'!$FA$584)+SUMIF('ANNUAL SUMMARY'!$DH$566,K112,'ANNUAL SUMMARY'!$DD$584)+SUMIF('ANNUAL SUMMARY'!$BI$566,K112,'ANNUAL SUMMARY'!$BE$584)+SUMIF('ANNUAL SUMMARY'!$L$566,K112,'ANNUAL SUMMARY'!$H$584)+SUMIF('ANNUAL SUMMARY'!$FE$510,K112,'ANNUAL SUMMARY'!$FA$528)+SUMIF('ANNUAL SUMMARY'!$DH$510,K112,'ANNUAL SUMMARY'!$DD$528)+SUMIF('ANNUAL SUMMARY'!$BI$510,K112,'ANNUAL SUMMARY'!$BE$528)+SUMIF('ANNUAL SUMMARY'!$L$510,K112,'ANNUAL SUMMARY'!$H$528)+SUMIF('ANNUAL SUMMARY'!$FE$454,K112,'ANNUAL SUMMARY'!$FA$472)+SUMIF('ANNUAL SUMMARY'!$DH$454,K112,'ANNUAL SUMMARY'!$DD$472)+SUMIF('ANNUAL SUMMARY'!$BI$454,K112,'ANNUAL SUMMARY'!$BE$472)+SUMIF('ANNUAL SUMMARY'!$L$454,K112,'ANNUAL SUMMARY'!$H$472)+SUMIF('ANNUAL SUMMARY'!$FE$398,K112,'ANNUAL SUMMARY'!$FA$416)+SUMIF('ANNUAL SUMMARY'!$DH$398,K112,'ANNUAL SUMMARY'!$DD$416)+SUMIF('ANNUAL SUMMARY'!$BI$398,K112,'ANNUAL SUMMARY'!$BE$416)+SUMIF('ANNUAL SUMMARY'!$L$398,K112,'ANNUAL SUMMARY'!$H$416)+SUMIF('ANNUAL SUMMARY'!$FE$342,K112,'ANNUAL SUMMARY'!$FA$360)+SUMIF('ANNUAL SUMMARY'!$DH$342,K112,'ANNUAL SUMMARY'!$DD$360)+SUMIF('ANNUAL SUMMARY'!$BI$342,K112,'ANNUAL SUMMARY'!$BE$360)+SUMIF('ANNUAL SUMMARY'!$L$342,K112,'ANNUAL SUMMARY'!$H$360)+SUMIF('ANNUAL SUMMARY'!$FE$286,K112,'ANNUAL SUMMARY'!$FA$304)+SUMIF('ANNUAL SUMMARY'!$DH$286,K112,'ANNUAL SUMMARY'!$DD$304)+SUMIF('ANNUAL SUMMARY'!$BI$286,K112,'ANNUAL SUMMARY'!$BE$304)+SUMIF('ANNUAL SUMMARY'!$L$286,K112,'ANNUAL SUMMARY'!$H$304)+SUMIF('ANNUAL SUMMARY'!$FE$230,K112,'ANNUAL SUMMARY'!$FA$248)+SUMIF('ANNUAL SUMMARY'!$DH$230,K112,'ANNUAL SUMMARY'!$DD$248)+SUMIF('ANNUAL SUMMARY'!$BI$230,K112,'ANNUAL SUMMARY'!$BE$248)+SUMIF('ANNUAL SUMMARY'!$L$230,K112,'ANNUAL SUMMARY'!$H$248)+SUMIF('ANNUAL SUMMARY'!$FE$174,K112,'ANNUAL SUMMARY'!$FA$192)+SUMIF('ANNUAL SUMMARY'!$DH$174,K112,'ANNUAL SUMMARY'!$DD$192)+SUMIF('ANNUAL SUMMARY'!$BI$174,K112,'ANNUAL SUMMARY'!$BE$192)+SUMIF('ANNUAL SUMMARY'!$L$174,K112,'ANNUAL SUMMARY'!$H$192)+SUMIF('ANNUAL SUMMARY'!$FE$118,K112,'ANNUAL SUMMARY'!$FA$136)+SUMIF('ANNUAL SUMMARY'!$DH$118,K112,'ANNUAL SUMMARY'!$DD$136)+SUMIF('ANNUAL SUMMARY'!$BI$118,K112,'ANNUAL SUMMARY'!$BE$136)+SUMIF('ANNUAL SUMMARY'!$L$118,K112,'ANNUAL SUMMARY'!$H$136)+SUMIF('ANNUAL SUMMARY'!$FE$62,K112,'ANNUAL SUMMARY'!$FA$80)+SUMIF('ANNUAL SUMMARY'!$DH$62,K112,'ANNUAL SUMMARY'!$DD$80)+SUMIF('ANNUAL SUMMARY'!$BI$62,K112,'ANNUAL SUMMARY'!$BE$80)+SUMIF('ANNUAL SUMMARY'!$L$62,K112,'ANNUAL SUMMARY'!$H$80)+SUMIF('ANNUAL SUMMARY'!$FE$6,K112,'ANNUAL SUMMARY'!$FA$24)+SUMIF('ANNUAL SUMMARY'!$DH$6,K112,'ANNUAL SUMMARY'!$DD$24)+SUMIF('ANNUAL SUMMARY'!$BI$6,K112,'ANNUAL SUMMARY'!$BE$24)+SUMIF('ANNUAL SUMMARY'!$L$6,K112,'ANNUAL SUMMARY'!$H$24)+SUMIF('PREVIOUS LOGS'!$K$6,K112,'PREVIOUS LOGS'!$F$20)+SUMIF('PREVIOUS LOGS'!$K$59,$K$6,'PREVIOUS LOGS'!$F$73)+SUMIF('PREVIOUS LOGS'!$K$112,K112,'PREVIOUS LOGS'!$F$126)+SUMIF('PREVIOUS LOGS'!$K$165,K112,'PREVIOUS LOGS'!$F$179)+SUMIF('PREVIOUS LOGS'!$K$218,K112,'PREVIOUS LOGS'!$F$232)+SUMIF('PREVIOUS LOGS'!$K$271,K112,'PREVIOUS LOGS'!$F$285)+SUMIF('PREVIOUS LOGS'!$K$324,K112,'PREVIOUS LOGS'!$F$338)+SUMIF('PREVIOUS LOGS'!$BH$6,K112,'PREVIOUS LOGS'!$BD$20)+SUMIF('PREVIOUS LOGS'!$BH$59,$K$6,'PREVIOUS LOGS'!$BD$73)+SUMIF('PREVIOUS LOGS'!$BH$112,K112,'PREVIOUS LOGS'!$BD$126)+SUMIF('PREVIOUS LOGS'!$BH$165,K112,'PREVIOUS LOGS'!$BD$179)+SUMIF('PREVIOUS LOGS'!$BH$218,K112,'PREVIOUS LOGS'!$BD$232)+SUMIF('PREVIOUS LOGS'!$BH$271,K112,'PREVIOUS LOGS'!$BD$285)+SUMIF('PREVIOUS LOGS'!$BH$324,K112,'PREVIOUS LOGS'!$BD$338)+SUMIF('PREVIOUS LOGS'!$DF$6,K112,'PREVIOUS LOGS'!$DB$20)+SUMIF('PREVIOUS LOGS'!$DF$59,$K$6,'PREVIOUS LOGS'!$DB$73)+SUMIF('PREVIOUS LOGS'!$DF$112,K112,'PREVIOUS LOGS'!$DB$126)+SUMIF('PREVIOUS LOGS'!$DF$165,K112,'PREVIOUS LOGS'!$DB$179)+SUMIF('PREVIOUS LOGS'!$DF$218,K112,'PREVIOUS LOGS'!$DB$232)+SUMIF('PREVIOUS LOGS'!$DF$271,K112,'PREVIOUS LOGS'!$DB$285)+SUMIF('PREVIOUS LOGS'!$DF$324,K112,'PREVIOUS LOGS'!$DB$338)+SUMIF('PREVIOUS LOGS'!$FC$6,K112,'PREVIOUS LOGS'!$EY$20)+SUMIF('PREVIOUS LOGS'!$FC$59,$K$6,'PREVIOUS LOGS'!$EY$73)+SUMIF('PREVIOUS LOGS'!$FC$112,K112,'PREVIOUS LOGS'!$EY$126)+SUMIF('PREVIOUS LOGS'!$FC$165,K112,'PREVIOUS LOGS'!$EY$179)+SUMIF('PREVIOUS LOGS'!$FC$218,K112,'PREVIOUS LOGS'!$EY$232)+SUMIF('PREVIOUS LOGS'!$FC$271,K112,'PREVIOUS LOGS'!$EY$285)+SUMIF('PREVIOUS LOGS'!$FC$324,K112,'PREVIOUS LOGS'!$EY$338)</f>
        <v>0</v>
      </c>
      <c r="G126" s="793"/>
      <c r="H126" s="793"/>
      <c r="I126" s="793"/>
      <c r="J126" s="793"/>
      <c r="K126" s="793"/>
      <c r="L126" s="794"/>
      <c r="M126" s="643"/>
      <c r="N126" s="878" t="str">
        <f>'ANNUAL SUMMARY'!$O$24</f>
        <v>LANDINGSS</v>
      </c>
      <c r="O126" s="879"/>
      <c r="P126" s="879"/>
      <c r="Q126" s="879"/>
      <c r="R126" s="879"/>
      <c r="S126" s="879"/>
      <c r="T126" s="879"/>
      <c r="U126" s="879"/>
      <c r="V126" s="879"/>
      <c r="W126" s="879"/>
      <c r="X126" s="880"/>
      <c r="Y126" s="15"/>
      <c r="Z126" s="812">
        <f>IF(Z118=0," ",Z118+4)</f>
        <v>2026</v>
      </c>
      <c r="AA126" s="813"/>
      <c r="AB126" s="813"/>
      <c r="AC126" s="813"/>
      <c r="AD126" s="813"/>
      <c r="AE126" s="1118">
        <f>SUMIFS('ANNUAL SUMMARY'!$AF$54,Z126,'ANNUAL SUMMARY'!$V$9,K112,'ANNUAL SUMMARY'!$L$6)+SUMIFS('ANNUAL SUMMARY'!$AF$112,Z126,'ANNUAL SUMMARY'!$V$9,K112,'ANNUAL SUMMARY'!$L$64)+SUMIFS('ANNUAL SUMMARY'!$AF$170,Z126,'ANNUAL SUMMARY'!$V$9,K112,'ANNUAL SUMMARY'!$L$122)+SUMIFS('ANNUAL SUMMARY'!$AF$228,Z126,'ANNUAL SUMMARY'!$V$9,K112,'ANNUAL SUMMARY'!$L$180)+SUMIFS('ANNUAL SUMMARY'!$AF$286,Z126,'ANNUAL SUMMARY'!$V$9,K112,'ANNUAL SUMMARY'!$L$238)+SUMIFS('ANNUAL SUMMARY'!$AF$344,Z126,'ANNUAL SUMMARY'!$V$9,K112,'ANNUAL SUMMARY'!$L$296)+SUMIFS('ANNUAL SUMMARY'!$AF$402,Z126,'ANNUAL SUMMARY'!$V$9,K112,'ANNUAL SUMMARY'!$L$354)+SUMIFS('ANNUAL SUMMARY'!$AF$460,Z126,'ANNUAL SUMMARY'!$V$9,K112,'ANNUAL SUMMARY'!$L$412)+SUMIFS('ANNUAL SUMMARY'!$AF$518,Z126,'ANNUAL SUMMARY'!$V$9,K112,'ANNUAL SUMMARY'!$L$470)+SUMIFS('ANNUAL SUMMARY'!$AF$576,Z126,'ANNUAL SUMMARY'!$V$9,K112,'ANNUAL SUMMARY'!$L$528)+SUMIFS('ANNUAL SUMMARY'!$AF$634,Z126,'ANNUAL SUMMARY'!$V$9,K112,'ANNUAL SUMMARY'!$L$586)+SUMIFS('ANNUAL SUMMARY'!$AF$692,Z126,'ANNUAL SUMMARY'!$V$9,K112,'ANNUAL SUMMARY'!$L$644)+SUMIFS('ANNUAL SUMMARY'!$CC$54,Z126,'ANNUAL SUMMARY'!$V$9,K112,'ANNUAL SUMMARY'!$BI$6)+SUMIFS('ANNUAL SUMMARY'!$CC$112,Z126,'ANNUAL SUMMARY'!$V$9,K112,'ANNUAL SUMMARY'!$BI$64)+SUMIFS('ANNUAL SUMMARY'!$CC$170,Z126,'ANNUAL SUMMARY'!$V$9,K112,'ANNUAL SUMMARY'!$BI$122)+SUMIFS('ANNUAL SUMMARY'!$CC$228,Z126,'ANNUAL SUMMARY'!$V$9,K112,'ANNUAL SUMMARY'!$BI$180)+SUMIFS('ANNUAL SUMMARY'!$CC$286,Z126,'ANNUAL SUMMARY'!$V$9,K112,'ANNUAL SUMMARY'!$BI$238)+SUMIFS('ANNUAL SUMMARY'!$CC$344,Z126,'ANNUAL SUMMARY'!$V$9,K112,'ANNUAL SUMMARY'!$BI$296)+SUMIFS('ANNUAL SUMMARY'!$CC$402,Z126,'ANNUAL SUMMARY'!$V$9,K112,'ANNUAL SUMMARY'!$BI$354)+SUMIFS('ANNUAL SUMMARY'!$CC$460,Z126,'ANNUAL SUMMARY'!$V$9,K112,'ANNUAL SUMMARY'!$BI$412)+SUMIFS('ANNUAL SUMMARY'!$CC$518,Z126,'ANNUAL SUMMARY'!$V$9,K112,'ANNUAL SUMMARY'!$BI$470)+SUMIFS('ANNUAL SUMMARY'!$CC$576,Z126,'ANNUAL SUMMARY'!$V$9,K112,'ANNUAL SUMMARY'!$BI$528)+SUMIFS('ANNUAL SUMMARY'!$CC$634,Z126,'ANNUAL SUMMARY'!$V$9,K112,'ANNUAL SUMMARY'!$BI$586)+SUMIFS('ANNUAL SUMMARY'!$CC$692,Z126,'ANNUAL SUMMARY'!$V$9,K112,'ANNUAL SUMMARY'!$BI$644)+SUMIFS('ANNUAL SUMMARY'!$EB$54,Z126,'ANNUAL SUMMARY'!$V$9,K112,'ANNUAL SUMMARY'!$DH$6)+SUMIFS('ANNUAL SUMMARY'!$EB$112,Z126,'ANNUAL SUMMARY'!$V$9,K112,'ANNUAL SUMMARY'!$DH$64)+SUMIFS('ANNUAL SUMMARY'!$EB$170,Z126,'ANNUAL SUMMARY'!$V$9,K112,'ANNUAL SUMMARY'!$DH$122)+SUMIFS('ANNUAL SUMMARY'!$EB$228,Z126,'ANNUAL SUMMARY'!$V$9,K112,'ANNUAL SUMMARY'!$DH$180)+SUMIFS('ANNUAL SUMMARY'!$EB$286,Z126,'ANNUAL SUMMARY'!$V$9,K112,'ANNUAL SUMMARY'!$DH$238)+SUMIFS('ANNUAL SUMMARY'!$EB$344,Z126,'ANNUAL SUMMARY'!$V$9,K112,'ANNUAL SUMMARY'!$DH$296)+SUMIFS('ANNUAL SUMMARY'!$EB$402,Z126,'ANNUAL SUMMARY'!$V$9,K112,'ANNUAL SUMMARY'!$DH$354)+SUMIFS('ANNUAL SUMMARY'!$EB$460,Z126,'ANNUAL SUMMARY'!$V$9,K112,'ANNUAL SUMMARY'!$DH$412)+SUMIFS('ANNUAL SUMMARY'!$EB$518,Z126,'ANNUAL SUMMARY'!$V$9,K112,'ANNUAL SUMMARY'!$DH$470)+SUMIFS('ANNUAL SUMMARY'!$EB$576,Z126,'ANNUAL SUMMARY'!$V$9,K112,'ANNUAL SUMMARY'!$DH$528)+SUMIFS('ANNUAL SUMMARY'!$EB$634,Z126,'ANNUAL SUMMARY'!$V$9,K112,'ANNUAL SUMMARY'!$DH$586)+SUMIFS('ANNUAL SUMMARY'!$EB$692,Z126,'ANNUAL SUMMARY'!$V$9,K112,'ANNUAL SUMMARY'!$DH$644)+SUMIFS('ANNUAL SUMMARY'!$FY$54,Z126,'ANNUAL SUMMARY'!$V$9,K112,'ANNUAL SUMMARY'!$FE$6)+SUMIFS('ANNUAL SUMMARY'!$FY$112,Z126,'ANNUAL SUMMARY'!$V$9,K112,'ANNUAL SUMMARY'!$FE$64)+SUMIFS('ANNUAL SUMMARY'!$FY$170,Z126,'ANNUAL SUMMARY'!$V$9,K112,'ANNUAL SUMMARY'!$FE$122)+SUMIFS('ANNUAL SUMMARY'!$FY$228,Z126,'ANNUAL SUMMARY'!$V$9,K112,'ANNUAL SUMMARY'!$FE$180)+SUMIFS('ANNUAL SUMMARY'!$FY$286,Z126,'ANNUAL SUMMARY'!$V$9,K112,'ANNUAL SUMMARY'!$FE$238)+SUMIFS('ANNUAL SUMMARY'!$FY$344,Z126,'ANNUAL SUMMARY'!$V$9,K112,'ANNUAL SUMMARY'!$FE$296)+SUMIFS('ANNUAL SUMMARY'!$FY$402,Z126,'ANNUAL SUMMARY'!$V$9,K112,'ANNUAL SUMMARY'!$FE$354)+SUMIFS('ANNUAL SUMMARY'!$FY$460,Z126,'ANNUAL SUMMARY'!$V$9,K112,'ANNUAL SUMMARY'!$FE$412)+SUMIFS('ANNUAL SUMMARY'!$FY$518,Z126,'ANNUAL SUMMARY'!$V$9,K112,'ANNUAL SUMMARY'!$FE$470)+SUMIFS('ANNUAL SUMMARY'!$FY$576,Z126,'ANNUAL SUMMARY'!$V$9,K112,'ANNUAL SUMMARY'!$FE$528)+SUMIFS('ANNUAL SUMMARY'!$FY$634,Z126,'ANNUAL SUMMARY'!$V$9,K112,'ANNUAL SUMMARY'!$FE$586)+SUMIFS('ANNUAL SUMMARY'!$FY$692,Z126,'ANNUAL SUMMARY'!$V$9,K112,'ANNUAL SUMMARY'!$FE$644)</f>
        <v>0</v>
      </c>
      <c r="AF126" s="727"/>
      <c r="AG126" s="727"/>
      <c r="AH126" s="727"/>
      <c r="AI126" s="727">
        <f>SUMIFS('ANNUAL SUMMARY'!$AJ$54,Z126,'ANNUAL SUMMARY'!$V$9,K112,'ANNUAL SUMMARY'!$L$6)+SUMIFS('ANNUAL SUMMARY'!$AJ$112,Z126,'ANNUAL SUMMARY'!$V$9,K112,'ANNUAL SUMMARY'!$L$64)+SUMIFS('ANNUAL SUMMARY'!$AJ$170,Z126,'ANNUAL SUMMARY'!$V$9,K112,'ANNUAL SUMMARY'!$L$122)+SUMIFS('ANNUAL SUMMARY'!$AJ$228,Z126,'ANNUAL SUMMARY'!$V$9,K112,'ANNUAL SUMMARY'!$L$180)+SUMIFS('ANNUAL SUMMARY'!$AJ$286,Z126,'ANNUAL SUMMARY'!$V$9,K112,'ANNUAL SUMMARY'!$L$238)+SUMIFS('ANNUAL SUMMARY'!$AJ$344,Z126,'ANNUAL SUMMARY'!$V$9,K112,'ANNUAL SUMMARY'!$L$296)+SUMIFS('ANNUAL SUMMARY'!$AJ$402,Z126,'ANNUAL SUMMARY'!$V$9,K112,'ANNUAL SUMMARY'!$L$354)+SUMIFS('ANNUAL SUMMARY'!$AJ$460,Z126,'ANNUAL SUMMARY'!$V$9,K112,'ANNUAL SUMMARY'!$L$412)+SUMIFS('ANNUAL SUMMARY'!$AJ$518,Z126,'ANNUAL SUMMARY'!$V$9,K112,'ANNUAL SUMMARY'!$L$470)+SUMIFS('ANNUAL SUMMARY'!$AJ$576,Z126,'ANNUAL SUMMARY'!$V$9,K112,'ANNUAL SUMMARY'!$L$528)+SUMIFS('ANNUAL SUMMARY'!$AJ$634,Z126,'ANNUAL SUMMARY'!$V$9,K112,'ANNUAL SUMMARY'!$L$586)+SUMIFS('ANNUAL SUMMARY'!$AJ$692,Z126,'ANNUAL SUMMARY'!$V$9,K112,'ANNUAL SUMMARY'!$L$644)+SUMIFS('ANNUAL SUMMARY'!$CG$54,Z126,'ANNUAL SUMMARY'!$V$9,K112,'ANNUAL SUMMARY'!$BI$6)+SUMIFS('ANNUAL SUMMARY'!$CG$112,Z126,'ANNUAL SUMMARY'!$V$9,K112,'ANNUAL SUMMARY'!$BI$64)+SUMIFS('ANNUAL SUMMARY'!$CG$170,Z126,'ANNUAL SUMMARY'!$V$9,K112,'ANNUAL SUMMARY'!$BI$122)+SUMIFS('ANNUAL SUMMARY'!$CG$228,Z126,'ANNUAL SUMMARY'!$V$9,K112,'ANNUAL SUMMARY'!$BI$180)+SUMIFS('ANNUAL SUMMARY'!$CG$286,Z126,'ANNUAL SUMMARY'!$V$9,K112,'ANNUAL SUMMARY'!$BI$238)+SUMIFS('ANNUAL SUMMARY'!$CG$344,Z126,'ANNUAL SUMMARY'!$V$9,K112,'ANNUAL SUMMARY'!$BI$296)+SUMIFS('ANNUAL SUMMARY'!$CG$402,Z126,'ANNUAL SUMMARY'!$V$9,K112,'ANNUAL SUMMARY'!$BI$354)+SUMIFS('ANNUAL SUMMARY'!$CG$460,Z126,'ANNUAL SUMMARY'!$V$9,K112,'ANNUAL SUMMARY'!$BI$412)+SUMIFS('ANNUAL SUMMARY'!$CG$518,Z126,'ANNUAL SUMMARY'!$V$9,K112,'ANNUAL SUMMARY'!$BI$470)+SUMIFS('ANNUAL SUMMARY'!$CG$576,Z126,'ANNUAL SUMMARY'!$V$9,K112,'ANNUAL SUMMARY'!$BI$528)+SUMIFS('ANNUAL SUMMARY'!$CG$634,Z126,'ANNUAL SUMMARY'!$V$9,K112,'ANNUAL SUMMARY'!$BI$586)+SUMIFS('ANNUAL SUMMARY'!$CG$692,Z126,'ANNUAL SUMMARY'!$V$9,K112,'ANNUAL SUMMARY'!$BI$644)+SUMIFS('ANNUAL SUMMARY'!$EF$54,Z126,'ANNUAL SUMMARY'!$V$9,K112,'ANNUAL SUMMARY'!$DH$6)+SUMIFS('ANNUAL SUMMARY'!$EF$112,Z126,'ANNUAL SUMMARY'!$V$9,K112,'ANNUAL SUMMARY'!$DH$64)+SUMIFS('ANNUAL SUMMARY'!$EF$170,Z126,'ANNUAL SUMMARY'!$V$9,K112,'ANNUAL SUMMARY'!$DH$122)+SUMIFS('ANNUAL SUMMARY'!$EF$228,Z126,'ANNUAL SUMMARY'!$V$9,K112,'ANNUAL SUMMARY'!$DH$180)+SUMIFS('ANNUAL SUMMARY'!$EF$286,Z126,'ANNUAL SUMMARY'!$V$9,K112,'ANNUAL SUMMARY'!$DH$238)+SUMIFS('ANNUAL SUMMARY'!$EF$344,Z126,'ANNUAL SUMMARY'!$V$9,K112,'ANNUAL SUMMARY'!$DH$296)+SUMIFS('ANNUAL SUMMARY'!$EF$402,Z126,'ANNUAL SUMMARY'!$V$9,K112,'ANNUAL SUMMARY'!$DH$354)+SUMIFS('ANNUAL SUMMARY'!$EF$460,Z126,'ANNUAL SUMMARY'!$V$9,K112,'ANNUAL SUMMARY'!$DH$412)+SUMIFS('ANNUAL SUMMARY'!$EF$518,Z126,'ANNUAL SUMMARY'!$V$9,K112,'ANNUAL SUMMARY'!$DH$470)+SUMIFS('ANNUAL SUMMARY'!$EF$576,Z126,'ANNUAL SUMMARY'!$V$9,K112,'ANNUAL SUMMARY'!$DH$528)+SUMIFS('ANNUAL SUMMARY'!$EF$634,Z126,'ANNUAL SUMMARY'!$V$9,K112,'ANNUAL SUMMARY'!$DH$586)+SUMIFS('ANNUAL SUMMARY'!$EF$692,Z126,'ANNUAL SUMMARY'!$V$9,K112,'ANNUAL SUMMARY'!$DH$644)+SUMIFS('ANNUAL SUMMARY'!$GC$54,Z126,'ANNUAL SUMMARY'!$V$9,K112,'ANNUAL SUMMARY'!$FE$6)+SUMIFS('ANNUAL SUMMARY'!$GC$112,Z126,'ANNUAL SUMMARY'!$V$9,K112,'ANNUAL SUMMARY'!$FE$64)+SUMIFS('ANNUAL SUMMARY'!$GC$170,Z126,'ANNUAL SUMMARY'!$V$9,K112,'ANNUAL SUMMARY'!$FE$122)+SUMIFS('ANNUAL SUMMARY'!$GC$228,Z126,'ANNUAL SUMMARY'!$V$9,K112,'ANNUAL SUMMARY'!$FE$180)+SUMIFS('ANNUAL SUMMARY'!$GC$286,Z126,'ANNUAL SUMMARY'!$V$9,K112,'ANNUAL SUMMARY'!$FE$238)+SUMIFS('ANNUAL SUMMARY'!$GC$344,Z126,'ANNUAL SUMMARY'!$V$9,K112,'ANNUAL SUMMARY'!$FE$296)+SUMIFS('ANNUAL SUMMARY'!$GC$402,Z126,'ANNUAL SUMMARY'!$V$9,K112,'ANNUAL SUMMARY'!$FE$354)+SUMIFS('ANNUAL SUMMARY'!$GC$460,Z126,'ANNUAL SUMMARY'!$V$9,K112,'ANNUAL SUMMARY'!$FE$412)+SUMIFS('ANNUAL SUMMARY'!$GC$518,Z126,'ANNUAL SUMMARY'!$V$9,K112,'ANNUAL SUMMARY'!$FE$470)+SUMIFS('ANNUAL SUMMARY'!$GC$576,Z126,'ANNUAL SUMMARY'!$V$9,K112,'ANNUAL SUMMARY'!$FE$528)+SUMIFS('ANNUAL SUMMARY'!$GC$634,Z126,'ANNUAL SUMMARY'!$V$9,K112,'ANNUAL SUMMARY'!$FE$586)+SUMIFS('ANNUAL SUMMARY'!$GC$692,Z126,'ANNUAL SUMMARY'!$V$9,K112,'ANNUAL SUMMARY'!$FE$644)</f>
        <v>0</v>
      </c>
      <c r="AJ126" s="727"/>
      <c r="AK126" s="727"/>
      <c r="AL126" s="727"/>
      <c r="AM126" s="727">
        <f>SUMIFS('ANNUAL SUMMARY'!$AN$54,Z126,'ANNUAL SUMMARY'!$V$9,K112,'ANNUAL SUMMARY'!$L$6)+SUMIFS('ANNUAL SUMMARY'!$AN$112,Z126,'ANNUAL SUMMARY'!$V$9,K112,'ANNUAL SUMMARY'!$L$64)+SUMIFS('ANNUAL SUMMARY'!$AN$170,Z126,'ANNUAL SUMMARY'!$V$9,K112,'ANNUAL SUMMARY'!$L$122)+SUMIFS('ANNUAL SUMMARY'!$AN$228,Z126,'ANNUAL SUMMARY'!$V$9,K112,'ANNUAL SUMMARY'!$L$180)+SUMIFS('ANNUAL SUMMARY'!$AN$286,Z126,'ANNUAL SUMMARY'!$V$9,K112,'ANNUAL SUMMARY'!$L$238)+SUMIFS('ANNUAL SUMMARY'!$AN$344,Z126,'ANNUAL SUMMARY'!$V$9,K112,'ANNUAL SUMMARY'!$L$296)+SUMIFS('ANNUAL SUMMARY'!$AN$402,Z126,'ANNUAL SUMMARY'!$V$9,K112,'ANNUAL SUMMARY'!$L$354)+SUMIFS('ANNUAL SUMMARY'!$AN$460,Z126,'ANNUAL SUMMARY'!$V$9,K112,'ANNUAL SUMMARY'!$L$412)+SUMIFS('ANNUAL SUMMARY'!$AN$518,Z126,'ANNUAL SUMMARY'!$V$9,K112,'ANNUAL SUMMARY'!$L$470)+SUMIFS('ANNUAL SUMMARY'!$AN$576,Z126,'ANNUAL SUMMARY'!$V$9,K112,'ANNUAL SUMMARY'!$L$528)+SUMIFS('ANNUAL SUMMARY'!$AN$634,Z126,'ANNUAL SUMMARY'!$V$9,K112,'ANNUAL SUMMARY'!$L$586)+SUMIFS('ANNUAL SUMMARY'!$AN$692,Z126,'ANNUAL SUMMARY'!$V$9,K112,'ANNUAL SUMMARY'!$L$644)+SUMIFS('ANNUAL SUMMARY'!$CK$54,Z126,'ANNUAL SUMMARY'!$V$9,K112,'ANNUAL SUMMARY'!$BI$6)+SUMIFS('ANNUAL SUMMARY'!$CK$112,Z126,'ANNUAL SUMMARY'!$V$9,K112,'ANNUAL SUMMARY'!$BI$64)+SUMIFS('ANNUAL SUMMARY'!$CK$170,Z126,'ANNUAL SUMMARY'!$V$9,K112,'ANNUAL SUMMARY'!$BI$122)+SUMIFS('ANNUAL SUMMARY'!$CK$228,Z126,'ANNUAL SUMMARY'!$V$9,K112,'ANNUAL SUMMARY'!$BI$180)+SUMIFS('ANNUAL SUMMARY'!$CK$286,Z126,'ANNUAL SUMMARY'!$V$9,K112,'ANNUAL SUMMARY'!$BI$238)+SUMIFS('ANNUAL SUMMARY'!$CK$344,Z126,'ANNUAL SUMMARY'!$V$9,K112,'ANNUAL SUMMARY'!$BI$296)+SUMIFS('ANNUAL SUMMARY'!$CK$402,Z126,'ANNUAL SUMMARY'!$V$9,K112,'ANNUAL SUMMARY'!$BI$354)+SUMIFS('ANNUAL SUMMARY'!$CK$460,Z126,'ANNUAL SUMMARY'!$V$9,K112,'ANNUAL SUMMARY'!$BI$412)+SUMIFS('ANNUAL SUMMARY'!$CK$518,Z126,'ANNUAL SUMMARY'!$V$9,K112,'ANNUAL SUMMARY'!$BI$470)+SUMIFS('ANNUAL SUMMARY'!$CK$576,Z126,'ANNUAL SUMMARY'!$V$9,K112,'ANNUAL SUMMARY'!$BI$528)+SUMIFS('ANNUAL SUMMARY'!$CK$634,Z126,'ANNUAL SUMMARY'!$V$9,K112,'ANNUAL SUMMARY'!$BI$586)+SUMIFS('ANNUAL SUMMARY'!$CK$692,Z126,'ANNUAL SUMMARY'!$V$9,K112,'ANNUAL SUMMARY'!$BI$644)+SUMIFS('ANNUAL SUMMARY'!$EJ$54,Z126,'ANNUAL SUMMARY'!$V$9,K112,'ANNUAL SUMMARY'!$DH$6)+SUMIFS('ANNUAL SUMMARY'!$EJ$112,Z126,'ANNUAL SUMMARY'!$V$9,K112,'ANNUAL SUMMARY'!$DH$64)+SUMIFS('ANNUAL SUMMARY'!$EJ$170,Z126,'ANNUAL SUMMARY'!$V$9,K112,'ANNUAL SUMMARY'!$DH$122)+SUMIFS('ANNUAL SUMMARY'!$EJ$228,Z126,'ANNUAL SUMMARY'!$V$9,K112,'ANNUAL SUMMARY'!$DH$180)+SUMIFS('ANNUAL SUMMARY'!$EJ$286,Z126,'ANNUAL SUMMARY'!$V$9,K112,'ANNUAL SUMMARY'!$DH$238)+SUMIFS('ANNUAL SUMMARY'!$EJ$344,Z126,'ANNUAL SUMMARY'!$V$9,K112,'ANNUAL SUMMARY'!$DH$296)+SUMIFS('ANNUAL SUMMARY'!$EJ$402,Z126,'ANNUAL SUMMARY'!$V$9,K112,'ANNUAL SUMMARY'!$DH$354)+SUMIFS('ANNUAL SUMMARY'!$EJ$460,Z126,'ANNUAL SUMMARY'!$V$9,K112,'ANNUAL SUMMARY'!$DH$412)+SUMIFS('ANNUAL SUMMARY'!$EJ$518,Z126,'ANNUAL SUMMARY'!$V$9,K112,'ANNUAL SUMMARY'!$DH$470)+SUMIFS('ANNUAL SUMMARY'!$EJ$576,Z126,'ANNUAL SUMMARY'!$V$9,K112,'ANNUAL SUMMARY'!$DH$528)+SUMIFS('ANNUAL SUMMARY'!$EJ$634,Z126,'ANNUAL SUMMARY'!$V$9,K112,'ANNUAL SUMMARY'!$DH$586)+SUMIFS('ANNUAL SUMMARY'!$EJ$692,Z126,'ANNUAL SUMMARY'!$V$9,K112,'ANNUAL SUMMARY'!$DH$644)+SUMIFS('ANNUAL SUMMARY'!$GG$54,Z126,'ANNUAL SUMMARY'!$V$9,K112,'ANNUAL SUMMARY'!$FE$6)+SUMIFS('ANNUAL SUMMARY'!$GG$112,Z126,'ANNUAL SUMMARY'!$V$9,K112,'ANNUAL SUMMARY'!$FE$64)+SUMIFS('ANNUAL SUMMARY'!$GG$170,Z126,'ANNUAL SUMMARY'!$V$9,K112,'ANNUAL SUMMARY'!$FE$122)+SUMIFS('ANNUAL SUMMARY'!$GG$228,Z126,'ANNUAL SUMMARY'!$V$9,K112,'ANNUAL SUMMARY'!$FE$180)+SUMIFS('ANNUAL SUMMARY'!$GG$286,Z126,'ANNUAL SUMMARY'!$V$9,K112,'ANNUAL SUMMARY'!$FE$238)+SUMIFS('ANNUAL SUMMARY'!$GG$344,Z126,'ANNUAL SUMMARY'!$V$9,K112,'ANNUAL SUMMARY'!$FE$296)+SUMIFS('ANNUAL SUMMARY'!$GG$402,Z126,'ANNUAL SUMMARY'!$V$9,K112,'ANNUAL SUMMARY'!$FE$354)+SUMIFS('ANNUAL SUMMARY'!$GG$460,Z126,'ANNUAL SUMMARY'!$V$9,K112,'ANNUAL SUMMARY'!$FE$412)+SUMIFS('ANNUAL SUMMARY'!$GG$518,Z126,'ANNUAL SUMMARY'!$V$9,K112,'ANNUAL SUMMARY'!$FE$470)+SUMIFS('ANNUAL SUMMARY'!$GG$576,Z126,'ANNUAL SUMMARY'!$V$9,K112,'ANNUAL SUMMARY'!$FE$528)+SUMIFS('ANNUAL SUMMARY'!$GG$634,Z126,'ANNUAL SUMMARY'!$V$9,K112,'ANNUAL SUMMARY'!$FE$586)+SUMIFS('ANNUAL SUMMARY'!$GG$692,Z126,'ANNUAL SUMMARY'!$V$9,K112,'ANNUAL SUMMARY'!$FE$644)</f>
        <v>0</v>
      </c>
      <c r="AN126" s="727"/>
      <c r="AO126" s="727"/>
      <c r="AP126" s="727"/>
      <c r="AQ126" s="728">
        <f>SUMIFS('ANNUAL SUMMARY'!$AR$54,Z126,'ANNUAL SUMMARY'!$V$9,K112,'ANNUAL SUMMARY'!$L$6)+SUMIFS('ANNUAL SUMMARY'!$AR$112,Z126,'ANNUAL SUMMARY'!$V$9,K112,'ANNUAL SUMMARY'!$L$64)+SUMIFS('ANNUAL SUMMARY'!$AR$170,Z126,'ANNUAL SUMMARY'!$V$9,K112,'ANNUAL SUMMARY'!$L$122)+SUMIFS('ANNUAL SUMMARY'!$AR$228,Z126,'ANNUAL SUMMARY'!$V$9,K112,'ANNUAL SUMMARY'!$L$180)+SUMIFS('ANNUAL SUMMARY'!$AR$286,Z126,'ANNUAL SUMMARY'!$V$9,K112,'ANNUAL SUMMARY'!$L$238)+SUMIFS('ANNUAL SUMMARY'!$AR$344,Z126,'ANNUAL SUMMARY'!$V$9,K112,'ANNUAL SUMMARY'!$L$296)+SUMIFS('ANNUAL SUMMARY'!$AR$402,Z126,'ANNUAL SUMMARY'!$V$9,K112,'ANNUAL SUMMARY'!$L$354)+SUMIFS('ANNUAL SUMMARY'!$AR$460,Z126,'ANNUAL SUMMARY'!$V$9,K112,'ANNUAL SUMMARY'!$L$412)+SUMIFS('ANNUAL SUMMARY'!$AR$518,Z126,'ANNUAL SUMMARY'!$V$9,K112,'ANNUAL SUMMARY'!$L$470)+SUMIFS('ANNUAL SUMMARY'!$AR$576,Z126,'ANNUAL SUMMARY'!$V$9,K112,'ANNUAL SUMMARY'!$L$528)+SUMIFS('ANNUAL SUMMARY'!$AR$634,Z126,'ANNUAL SUMMARY'!$V$9,K112,'ANNUAL SUMMARY'!$L$586)+SUMIFS('ANNUAL SUMMARY'!$AR$692,Z126,'ANNUAL SUMMARY'!$V$9,K112,'ANNUAL SUMMARY'!$L$644)+SUMIFS('ANNUAL SUMMARY'!$CO$54,Z126,'ANNUAL SUMMARY'!$V$9,K112,'ANNUAL SUMMARY'!$BI$6)+SUMIFS('ANNUAL SUMMARY'!$CO$112,Z126,'ANNUAL SUMMARY'!$V$9,K112,'ANNUAL SUMMARY'!$BI$64)+SUMIFS('ANNUAL SUMMARY'!$CO$170,Z126,'ANNUAL SUMMARY'!$V$9,K112,'ANNUAL SUMMARY'!$BI$122)+SUMIFS('ANNUAL SUMMARY'!$CO$228,Z126,'ANNUAL SUMMARY'!$V$9,K112,'ANNUAL SUMMARY'!$BI$180)+SUMIFS('ANNUAL SUMMARY'!$CO$286,Z126,'ANNUAL SUMMARY'!$V$9,K112,'ANNUAL SUMMARY'!$BI$238)+SUMIFS('ANNUAL SUMMARY'!$CO$344,Z126,'ANNUAL SUMMARY'!$V$9,K112,'ANNUAL SUMMARY'!$BI$296)+SUMIFS('ANNUAL SUMMARY'!$CO$402,Z126,'ANNUAL SUMMARY'!$V$9,K112,'ANNUAL SUMMARY'!$BI$354)+SUMIFS('ANNUAL SUMMARY'!$CO$460,Z126,'ANNUAL SUMMARY'!$V$9,K112,'ANNUAL SUMMARY'!$BI$412)+SUMIFS('ANNUAL SUMMARY'!$CO$518,Z126,'ANNUAL SUMMARY'!$V$9,K112,'ANNUAL SUMMARY'!$BI$470)+SUMIFS('ANNUAL SUMMARY'!$CO$576,Z126,'ANNUAL SUMMARY'!$V$9,K112,'ANNUAL SUMMARY'!$BI$528)+SUMIFS('ANNUAL SUMMARY'!$CO$634,Z126,'ANNUAL SUMMARY'!$V$9,K112,'ANNUAL SUMMARY'!$BI$586)+SUMIFS('ANNUAL SUMMARY'!$CO$692,Z126,'ANNUAL SUMMARY'!$V$9,K112,'ANNUAL SUMMARY'!$BI$644)+SUMIFS('ANNUAL SUMMARY'!$EN$54,Z126,'ANNUAL SUMMARY'!$V$9,K112,'ANNUAL SUMMARY'!$DH$6)+SUMIFS('ANNUAL SUMMARY'!$EN$112,Z126,'ANNUAL SUMMARY'!$V$9,K112,'ANNUAL SUMMARY'!$DH$64)+SUMIFS('ANNUAL SUMMARY'!$EN$170,Z126,'ANNUAL SUMMARY'!$V$9,K112,'ANNUAL SUMMARY'!$DH$122)+SUMIFS('ANNUAL SUMMARY'!$EN$228,Z126,'ANNUAL SUMMARY'!$V$9,K112,'ANNUAL SUMMARY'!$DH$180)+SUMIFS('ANNUAL SUMMARY'!$EN$286,Z126,'ANNUAL SUMMARY'!$V$9,K112,'ANNUAL SUMMARY'!$DH$238)+SUMIFS('ANNUAL SUMMARY'!$EN$344,Z126,'ANNUAL SUMMARY'!$V$9,K112,'ANNUAL SUMMARY'!$DH$296)+SUMIFS('ANNUAL SUMMARY'!$EN$402,Z126,'ANNUAL SUMMARY'!$V$9,K112,'ANNUAL SUMMARY'!$DH$354)+SUMIFS('ANNUAL SUMMARY'!$EN$460,Z126,'ANNUAL SUMMARY'!$V$9,K112,'ANNUAL SUMMARY'!$DH$412)+SUMIFS('ANNUAL SUMMARY'!$EN$518,Z126,'ANNUAL SUMMARY'!$V$9,K112,'ANNUAL SUMMARY'!$DH$470)+SUMIFS('ANNUAL SUMMARY'!$EN$576,Z126,'ANNUAL SUMMARY'!$V$9,K112,'ANNUAL SUMMARY'!$DH$528)+SUMIFS('ANNUAL SUMMARY'!$EN$634,Z126,'ANNUAL SUMMARY'!$V$9,K112,'ANNUAL SUMMARY'!$DH$586)+SUMIFS('ANNUAL SUMMARY'!$EN$692,Z126,'ANNUAL SUMMARY'!$V$9,K112,'ANNUAL SUMMARY'!$DH$644)+SUMIFS('ANNUAL SUMMARY'!$GK$54,Z126,'ANNUAL SUMMARY'!$V$9,K112,'ANNUAL SUMMARY'!$FE$6)+SUMIFS('ANNUAL SUMMARY'!$GK$112,Z126,'ANNUAL SUMMARY'!$V$9,K112,'ANNUAL SUMMARY'!$FE$64)+SUMIFS('ANNUAL SUMMARY'!$GK$170,Z126,'ANNUAL SUMMARY'!$V$9,K112,'ANNUAL SUMMARY'!$FE$122)+SUMIFS('ANNUAL SUMMARY'!$GK$228,Z126,'ANNUAL SUMMARY'!$V$9,K112,'ANNUAL SUMMARY'!$FE$180)+SUMIFS('ANNUAL SUMMARY'!$GK$286,Z126,'ANNUAL SUMMARY'!$V$9,K112,'ANNUAL SUMMARY'!$FE$238)+SUMIFS('ANNUAL SUMMARY'!$GK$344,Z126,'ANNUAL SUMMARY'!$V$9,K112,'ANNUAL SUMMARY'!$FE$296)+SUMIFS('ANNUAL SUMMARY'!$GK$402,Z126,'ANNUAL SUMMARY'!$V$9,K112,'ANNUAL SUMMARY'!$FE$354)+SUMIFS('ANNUAL SUMMARY'!$GK$460,Z126,'ANNUAL SUMMARY'!$V$9,K112,'ANNUAL SUMMARY'!$FE$412)+SUMIFS('ANNUAL SUMMARY'!$GK$518,Z126,'ANNUAL SUMMARY'!$V$9,K112,'ANNUAL SUMMARY'!$FE$470)+SUMIFS('ANNUAL SUMMARY'!$GK$576,Z126,'ANNUAL SUMMARY'!$V$9,K112,'ANNUAL SUMMARY'!$FE$528)+SUMIFS('ANNUAL SUMMARY'!$GK$634,Z126,'ANNUAL SUMMARY'!$V$9,K112,'ANNUAL SUMMARY'!$FE$586)+SUMIFS('ANNUAL SUMMARY'!$GK$692,Z126,'ANNUAL SUMMARY'!$V$9,K112,'ANNUAL SUMMARY'!$FE$644)</f>
        <v>0</v>
      </c>
      <c r="AR126" s="728"/>
      <c r="AS126" s="728"/>
      <c r="AT126" s="728">
        <f>SUMIFS('ANNUAL SUMMARY'!$AU$54,Z126,'ANNUAL SUMMARY'!$V$9,K112,'ANNUAL SUMMARY'!$L$6)+SUMIFS('ANNUAL SUMMARY'!$AU$112,Z126,'ANNUAL SUMMARY'!$V$9,K112,'ANNUAL SUMMARY'!$L$64)+SUMIFS('ANNUAL SUMMARY'!$AU$170,Z126,'ANNUAL SUMMARY'!$V$9,K112,'ANNUAL SUMMARY'!$L$122)+SUMIFS('ANNUAL SUMMARY'!$AU$228,Z126,'ANNUAL SUMMARY'!$V$9,K112,'ANNUAL SUMMARY'!$L$180)+SUMIFS('ANNUAL SUMMARY'!$AU$286,Z126,'ANNUAL SUMMARY'!$V$9,K112,'ANNUAL SUMMARY'!$L$238)+SUMIFS('ANNUAL SUMMARY'!$AU$344,Z126,'ANNUAL SUMMARY'!$V$9,K112,'ANNUAL SUMMARY'!$L$296)+SUMIFS('ANNUAL SUMMARY'!$AU$402,Z126,'ANNUAL SUMMARY'!$V$9,K112,'ANNUAL SUMMARY'!$L$354)+SUMIFS('ANNUAL SUMMARY'!$AU$460,Z126,'ANNUAL SUMMARY'!$V$9,K112,'ANNUAL SUMMARY'!$L$412)+SUMIFS('ANNUAL SUMMARY'!$AU$518,Z126,'ANNUAL SUMMARY'!$V$9,K112,'ANNUAL SUMMARY'!$L$470)+SUMIFS('ANNUAL SUMMARY'!$AU$576,Z126,'ANNUAL SUMMARY'!$V$9,K112,'ANNUAL SUMMARY'!$L$528)+SUMIFS('ANNUAL SUMMARY'!$AU$634,Z126,'ANNUAL SUMMARY'!$V$9,K112,'ANNUAL SUMMARY'!$L$586)+SUMIFS('ANNUAL SUMMARY'!$AU$692,Z126,'ANNUAL SUMMARY'!$V$9,K112,'ANNUAL SUMMARY'!$L$644)+SUMIFS('ANNUAL SUMMARY'!$CR$54,Z126,'ANNUAL SUMMARY'!$V$9,K112,'ANNUAL SUMMARY'!$BI$6)+SUMIFS('ANNUAL SUMMARY'!$CR$112,Z126,'ANNUAL SUMMARY'!$V$9,K112,'ANNUAL SUMMARY'!$BI$64)+SUMIFS('ANNUAL SUMMARY'!$CR$170,Z126,'ANNUAL SUMMARY'!$V$9,K112,'ANNUAL SUMMARY'!$BI$122)+SUMIFS('ANNUAL SUMMARY'!$CR$228,Z126,'ANNUAL SUMMARY'!$V$9,K112,'ANNUAL SUMMARY'!$BI$180)+SUMIFS('ANNUAL SUMMARY'!$CR$286,Z126,'ANNUAL SUMMARY'!$V$9,K112,'ANNUAL SUMMARY'!$BI$238)+SUMIFS('ANNUAL SUMMARY'!$CR$344,Z126,'ANNUAL SUMMARY'!$V$9,K112,'ANNUAL SUMMARY'!$BI$296)+SUMIFS('ANNUAL SUMMARY'!$CR$402,Z126,'ANNUAL SUMMARY'!$V$9,K112,'ANNUAL SUMMARY'!$BI$354)+SUMIFS('ANNUAL SUMMARY'!$CR$460,Z126,'ANNUAL SUMMARY'!$V$9,K112,'ANNUAL SUMMARY'!$BI$412)+SUMIFS('ANNUAL SUMMARY'!$CR$518,Z126,'ANNUAL SUMMARY'!$V$9,K112,'ANNUAL SUMMARY'!$BI$470)+SUMIFS('ANNUAL SUMMARY'!$CR$576,Z126,'ANNUAL SUMMARY'!$V$9,K112,'ANNUAL SUMMARY'!$BI$528)+SUMIFS('ANNUAL SUMMARY'!$CR$634,Z126,'ANNUAL SUMMARY'!$V$9,K112,'ANNUAL SUMMARY'!$BI$586)+SUMIFS('ANNUAL SUMMARY'!$CR$692,Z126,'ANNUAL SUMMARY'!$V$9,K112,'ANNUAL SUMMARY'!$BI$644)+SUMIFS('ANNUAL SUMMARY'!$EQ$54,Z126,'ANNUAL SUMMARY'!$V$9,K112,'ANNUAL SUMMARY'!$DH$6)+SUMIFS('ANNUAL SUMMARY'!$EQ$112,Z126,'ANNUAL SUMMARY'!$V$9,K112,'ANNUAL SUMMARY'!$DH$64)+SUMIFS('ANNUAL SUMMARY'!$EQ$170,Z126,'ANNUAL SUMMARY'!$V$9,K112,'ANNUAL SUMMARY'!$DH$122)+SUMIFS('ANNUAL SUMMARY'!$EQ$228,Z126,'ANNUAL SUMMARY'!$V$9,K112,'ANNUAL SUMMARY'!$DH$180)+SUMIFS('ANNUAL SUMMARY'!$EQ$286,Z126,'ANNUAL SUMMARY'!$V$9,K112,'ANNUAL SUMMARY'!$DH$238)+SUMIFS('ANNUAL SUMMARY'!$EQ$344,Z126,'ANNUAL SUMMARY'!$V$9,K112,'ANNUAL SUMMARY'!$DH$296)+SUMIFS('ANNUAL SUMMARY'!$EQ$402,Z126,'ANNUAL SUMMARY'!$V$9,K112,'ANNUAL SUMMARY'!$DH$354)+SUMIFS('ANNUAL SUMMARY'!$EQ$460,Z126,'ANNUAL SUMMARY'!$V$9,K112,'ANNUAL SUMMARY'!$DH$412)+SUMIFS('ANNUAL SUMMARY'!$EQ$518,Z126,'ANNUAL SUMMARY'!$V$9,K112,'ANNUAL SUMMARY'!$DH$470)+SUMIFS('ANNUAL SUMMARY'!$EQ$576,Z126,'ANNUAL SUMMARY'!$V$9,K112,'ANNUAL SUMMARY'!$DH$528)+SUMIFS('ANNUAL SUMMARY'!$EQ$634,Z126,'ANNUAL SUMMARY'!$V$9,K112,'ANNUAL SUMMARY'!$DH$586)+SUMIFS('ANNUAL SUMMARY'!$EQ$692,Z126,'ANNUAL SUMMARY'!$V$9,K112,'ANNUAL SUMMARY'!$DH$644)+SUMIFS('ANNUAL SUMMARY'!$GN$54,Z126,'ANNUAL SUMMARY'!$V$9,K112,'ANNUAL SUMMARY'!$FE$6)+SUMIFS('ANNUAL SUMMARY'!$GN$112,Z126,'ANNUAL SUMMARY'!$V$9,K112,'ANNUAL SUMMARY'!$FE$64)+SUMIFS('ANNUAL SUMMARY'!$GN$170,Z126,'ANNUAL SUMMARY'!$V$9,K112,'ANNUAL SUMMARY'!$FE$122)+SUMIFS('ANNUAL SUMMARY'!$GN$228,Z126,'ANNUAL SUMMARY'!$V$9,K112,'ANNUAL SUMMARY'!$FE$180)+SUMIFS('ANNUAL SUMMARY'!$GN$286,Z126,'ANNUAL SUMMARY'!$V$9,K112,'ANNUAL SUMMARY'!$FE$238)+SUMIFS('ANNUAL SUMMARY'!$GN$344,Z126,'ANNUAL SUMMARY'!$V$9,K112,'ANNUAL SUMMARY'!$FE$296)+SUMIFS('ANNUAL SUMMARY'!$GN$402,Z126,'ANNUAL SUMMARY'!$V$9,K112,'ANNUAL SUMMARY'!$FE$354)+SUMIFS('ANNUAL SUMMARY'!$GN$460,Z126,'ANNUAL SUMMARY'!$V$9,K112,'ANNUAL SUMMARY'!$FE$412)+SUMIFS('ANNUAL SUMMARY'!$GN$518,Z126,'ANNUAL SUMMARY'!$V$9,K112,'ANNUAL SUMMARY'!$FE$470)+SUMIFS('ANNUAL SUMMARY'!$GN$576,Z126,'ANNUAL SUMMARY'!$V$9,K112,'ANNUAL SUMMARY'!$FE$528)+SUMIFS('ANNUAL SUMMARY'!$GN$634,Z126,'ANNUAL SUMMARY'!$V$9,K112,'ANNUAL SUMMARY'!$FE$586)+SUMIFS('ANNUAL SUMMARY'!$GN$692,Z126,'ANNUAL SUMMARY'!$V$9,K112,'ANNUAL SUMMARY'!$FE$644)</f>
        <v>0</v>
      </c>
      <c r="AU126" s="728"/>
      <c r="AV126" s="1260"/>
      <c r="AW126" s="1263"/>
      <c r="AX126" s="154"/>
      <c r="AY126" s="798" t="str">
        <f>'ANNUAL SUMMARY'!$C$24</f>
        <v>INSTR.</v>
      </c>
      <c r="AZ126" s="730"/>
      <c r="BA126" s="730"/>
      <c r="BB126" s="730"/>
      <c r="BC126" s="792">
        <f>SUMIF('ANNUAL SUMMARY'!$FE$622,BH112,'ANNUAL SUMMARY'!$FA$640)+SUMIF('ANNUAL SUMMARY'!$DH$622,BH112,'ANNUAL SUMMARY'!$DD$640)+SUMIF('ANNUAL SUMMARY'!$BI$622,BH112,'ANNUAL SUMMARY'!$BE$640)+SUMIF('ANNUAL SUMMARY'!$L$622,BH112,'ANNUAL SUMMARY'!$H$640)+SUMIF('ANNUAL SUMMARY'!$FE$566,BH112,'ANNUAL SUMMARY'!$FA$584)+SUMIF('ANNUAL SUMMARY'!$DH$566,BH112,'ANNUAL SUMMARY'!$DD$584)+SUMIF('ANNUAL SUMMARY'!$BI$566,BH112,'ANNUAL SUMMARY'!$BE$584)+SUMIF('ANNUAL SUMMARY'!$L$566,BH112,'ANNUAL SUMMARY'!$H$584)+SUMIF('ANNUAL SUMMARY'!$FE$510,BH112,'ANNUAL SUMMARY'!$FA$528)+SUMIF('ANNUAL SUMMARY'!$DH$510,BH112,'ANNUAL SUMMARY'!$DD$528)+SUMIF('ANNUAL SUMMARY'!$BI$510,BH112,'ANNUAL SUMMARY'!$BE$528)+SUMIF('ANNUAL SUMMARY'!$L$510,BH112,'ANNUAL SUMMARY'!$H$528)+SUMIF('ANNUAL SUMMARY'!$FE$454,BH112,'ANNUAL SUMMARY'!$FA$472)+SUMIF('ANNUAL SUMMARY'!$DH$454,BH112,'ANNUAL SUMMARY'!$DD$472)+SUMIF('ANNUAL SUMMARY'!$BI$454,BH112,'ANNUAL SUMMARY'!$BE$472)+SUMIF('ANNUAL SUMMARY'!$L$454,BH112,'ANNUAL SUMMARY'!$H$472)+SUMIF('ANNUAL SUMMARY'!$FE$398,BH112,'ANNUAL SUMMARY'!$FA$416)+SUMIF('ANNUAL SUMMARY'!$DH$398,BH112,'ANNUAL SUMMARY'!$DD$416)+SUMIF('ANNUAL SUMMARY'!$BI$398,BH112,'ANNUAL SUMMARY'!$BE$416)+SUMIF('ANNUAL SUMMARY'!$L$398,BH112,'ANNUAL SUMMARY'!$H$416)+SUMIF('ANNUAL SUMMARY'!$FE$342,BH112,'ANNUAL SUMMARY'!$FA$360)+SUMIF('ANNUAL SUMMARY'!$DH$342,BH112,'ANNUAL SUMMARY'!$DD$360)+SUMIF('ANNUAL SUMMARY'!$BI$342,BH112,'ANNUAL SUMMARY'!$BE$360)+SUMIF('ANNUAL SUMMARY'!$L$342,BH112,'ANNUAL SUMMARY'!$H$360)+SUMIF('ANNUAL SUMMARY'!$FE$286,BH112,'ANNUAL SUMMARY'!$FA$304)+SUMIF('ANNUAL SUMMARY'!$DH$286,BH112,'ANNUAL SUMMARY'!$DD$304)+SUMIF('ANNUAL SUMMARY'!$BI$286,BH112,'ANNUAL SUMMARY'!$BE$304)+SUMIF('ANNUAL SUMMARY'!$L$286,BH112,'ANNUAL SUMMARY'!$H$304)+SUMIF('ANNUAL SUMMARY'!$FE$230,BH112,'ANNUAL SUMMARY'!$FA$248)+SUMIF('ANNUAL SUMMARY'!$DH$230,BH112,'ANNUAL SUMMARY'!$DD$248)+SUMIF('ANNUAL SUMMARY'!$BI$230,BH112,'ANNUAL SUMMARY'!$BE$248)+SUMIF('ANNUAL SUMMARY'!$L$230,BH112,'ANNUAL SUMMARY'!$H$248)+SUMIF('ANNUAL SUMMARY'!$FE$174,BH112,'ANNUAL SUMMARY'!$FA$192)+SUMIF('ANNUAL SUMMARY'!$DH$174,BH112,'ANNUAL SUMMARY'!$DD$192)+SUMIF('ANNUAL SUMMARY'!$BI$174,BH112,'ANNUAL SUMMARY'!$BE$192)+SUMIF('ANNUAL SUMMARY'!$L$174,BH112,'ANNUAL SUMMARY'!$H$192)+SUMIF('ANNUAL SUMMARY'!$FE$118,BH112,'ANNUAL SUMMARY'!$FA$136)+SUMIF('ANNUAL SUMMARY'!$DH$118,BH112,'ANNUAL SUMMARY'!$DD$136)+SUMIF('ANNUAL SUMMARY'!$BI$118,BH112,'ANNUAL SUMMARY'!$BE$136)+SUMIF('ANNUAL SUMMARY'!$L$118,BH112,'ANNUAL SUMMARY'!$H$136)+SUMIF('ANNUAL SUMMARY'!$FE$62,BH112,'ANNUAL SUMMARY'!$FA$80)+SUMIF('ANNUAL SUMMARY'!$DH$62,BH112,'ANNUAL SUMMARY'!$DD$80)+SUMIF('ANNUAL SUMMARY'!$BI$62,BH112,'ANNUAL SUMMARY'!$BE$80)+SUMIF('ANNUAL SUMMARY'!$L$62,BH112,'ANNUAL SUMMARY'!$H$80)+SUMIF('ANNUAL SUMMARY'!$FE$6,BH112,'ANNUAL SUMMARY'!$FA$24)+SUMIF('ANNUAL SUMMARY'!$DH$6,BH112,'ANNUAL SUMMARY'!$DD$24)+SUMIF('ANNUAL SUMMARY'!$BI$6,BH112,'ANNUAL SUMMARY'!$BE$24)+SUMIF('ANNUAL SUMMARY'!$L$6,BH112,'ANNUAL SUMMARY'!$H$24)+SUMIF('PREVIOUS LOGS'!$K$6,BH112,'PREVIOUS LOGS'!$F$20)+SUMIF('PREVIOUS LOGS'!$K$59,$K$6,'PREVIOUS LOGS'!$F$73)+SUMIF('PREVIOUS LOGS'!$K$112,BH112,'PREVIOUS LOGS'!$F$126)+SUMIF('PREVIOUS LOGS'!$K$165,BH112,'PREVIOUS LOGS'!$F$179)+SUMIF('PREVIOUS LOGS'!$K$218,BH112,'PREVIOUS LOGS'!$F$232)+SUMIF('PREVIOUS LOGS'!$K$271,BH112,'PREVIOUS LOGS'!$F$285)+SUMIF('PREVIOUS LOGS'!$K$324,BH112,'PREVIOUS LOGS'!$F$338)+SUMIF('PREVIOUS LOGS'!$BH$6,BH112,'PREVIOUS LOGS'!$BD$20)+SUMIF('PREVIOUS LOGS'!$BH$59,$K$6,'PREVIOUS LOGS'!$BD$73)+SUMIF('PREVIOUS LOGS'!$BH$112,BH112,'PREVIOUS LOGS'!$BD$126)+SUMIF('PREVIOUS LOGS'!$BH$165,BH112,'PREVIOUS LOGS'!$BD$179)+SUMIF('PREVIOUS LOGS'!$BH$218,BH112,'PREVIOUS LOGS'!$BD$232)+SUMIF('PREVIOUS LOGS'!$BH$271,BH112,'PREVIOUS LOGS'!$BD$285)+SUMIF('PREVIOUS LOGS'!$BH$324,BH112,'PREVIOUS LOGS'!$BD$338)+SUMIF('PREVIOUS LOGS'!$DF$6,BH112,'PREVIOUS LOGS'!$DB$20)+SUMIF('PREVIOUS LOGS'!$DF$59,$K$6,'PREVIOUS LOGS'!$DB$73)+SUMIF('PREVIOUS LOGS'!$DF$112,BH112,'PREVIOUS LOGS'!$DB$126)+SUMIF('PREVIOUS LOGS'!$DF$165,BH112,'PREVIOUS LOGS'!$DB$179)+SUMIF('PREVIOUS LOGS'!$DF$218,BH112,'PREVIOUS LOGS'!$DB$232)+SUMIF('PREVIOUS LOGS'!$DF$271,BH112,'PREVIOUS LOGS'!$DB$285)+SUMIF('PREVIOUS LOGS'!$DF$324,BH112,'PREVIOUS LOGS'!$DB$338)+SUMIF('PREVIOUS LOGS'!$FC$6,BH112,'PREVIOUS LOGS'!$EY$20)+SUMIF('PREVIOUS LOGS'!$FC$59,$K$6,'PREVIOUS LOGS'!$EY$73)+SUMIF('PREVIOUS LOGS'!$FC$112,BH112,'PREVIOUS LOGS'!$EY$126)+SUMIF('PREVIOUS LOGS'!$FC$165,BH112,'PREVIOUS LOGS'!$EY$179)+SUMIF('PREVIOUS LOGS'!$FC$218,BH112,'PREVIOUS LOGS'!$EY$232)+SUMIF('PREVIOUS LOGS'!$FC$271,BH112,'PREVIOUS LOGS'!$EY$285)+SUMIF('PREVIOUS LOGS'!$FC$324,BH112,'PREVIOUS LOGS'!$EY$338)</f>
        <v>0</v>
      </c>
      <c r="BD126" s="793"/>
      <c r="BE126" s="793"/>
      <c r="BF126" s="793"/>
      <c r="BG126" s="793"/>
      <c r="BH126" s="793"/>
      <c r="BI126" s="794"/>
      <c r="BJ126" s="643"/>
      <c r="BK126" s="878" t="str">
        <f>'ANNUAL SUMMARY'!$O$24</f>
        <v>LANDINGSS</v>
      </c>
      <c r="BL126" s="879"/>
      <c r="BM126" s="879"/>
      <c r="BN126" s="879"/>
      <c r="BO126" s="879"/>
      <c r="BP126" s="879"/>
      <c r="BQ126" s="879"/>
      <c r="BR126" s="879"/>
      <c r="BS126" s="879"/>
      <c r="BT126" s="879"/>
      <c r="BU126" s="880"/>
      <c r="BV126" s="15"/>
      <c r="BW126" s="812">
        <f>IF(BW118=0," ",BW118+4)</f>
        <v>2026</v>
      </c>
      <c r="BX126" s="813"/>
      <c r="BY126" s="813"/>
      <c r="BZ126" s="813"/>
      <c r="CA126" s="813"/>
      <c r="CB126" s="1118">
        <f>SUMIFS('ANNUAL SUMMARY'!$AF$54,BW126,'ANNUAL SUMMARY'!$V$9,BH112,'ANNUAL SUMMARY'!$L$6)+SUMIFS('ANNUAL SUMMARY'!$AF$112,BW126,'ANNUAL SUMMARY'!$V$9,BH112,'ANNUAL SUMMARY'!$L$64)+SUMIFS('ANNUAL SUMMARY'!$AF$170,BW126,'ANNUAL SUMMARY'!$V$9,BH112,'ANNUAL SUMMARY'!$L$122)+SUMIFS('ANNUAL SUMMARY'!$AF$228,BW126,'ANNUAL SUMMARY'!$V$9,BH112,'ANNUAL SUMMARY'!$L$180)+SUMIFS('ANNUAL SUMMARY'!$AF$286,BW126,'ANNUAL SUMMARY'!$V$9,BH112,'ANNUAL SUMMARY'!$L$238)+SUMIFS('ANNUAL SUMMARY'!$AF$344,BW126,'ANNUAL SUMMARY'!$V$9,BH112,'ANNUAL SUMMARY'!$L$296)+SUMIFS('ANNUAL SUMMARY'!$AF$402,BW126,'ANNUAL SUMMARY'!$V$9,BH112,'ANNUAL SUMMARY'!$L$354)+SUMIFS('ANNUAL SUMMARY'!$AF$460,BW126,'ANNUAL SUMMARY'!$V$9,BH112,'ANNUAL SUMMARY'!$L$412)+SUMIFS('ANNUAL SUMMARY'!$AF$518,BW126,'ANNUAL SUMMARY'!$V$9,BH112,'ANNUAL SUMMARY'!$L$470)+SUMIFS('ANNUAL SUMMARY'!$AF$576,BW126,'ANNUAL SUMMARY'!$V$9,BH112,'ANNUAL SUMMARY'!$L$528)+SUMIFS('ANNUAL SUMMARY'!$AF$634,BW126,'ANNUAL SUMMARY'!$V$9,BH112,'ANNUAL SUMMARY'!$L$586)+SUMIFS('ANNUAL SUMMARY'!$AF$692,BW126,'ANNUAL SUMMARY'!$V$9,BH112,'ANNUAL SUMMARY'!$L$644)+SUMIFS('ANNUAL SUMMARY'!$CC$54,BW126,'ANNUAL SUMMARY'!$V$9,BH112,'ANNUAL SUMMARY'!$BI$6)+SUMIFS('ANNUAL SUMMARY'!$CC$112,BW126,'ANNUAL SUMMARY'!$V$9,BH112,'ANNUAL SUMMARY'!$BI$64)+SUMIFS('ANNUAL SUMMARY'!$CC$170,BW126,'ANNUAL SUMMARY'!$V$9,BH112,'ANNUAL SUMMARY'!$BI$122)+SUMIFS('ANNUAL SUMMARY'!$CC$228,BW126,'ANNUAL SUMMARY'!$V$9,BH112,'ANNUAL SUMMARY'!$BI$180)+SUMIFS('ANNUAL SUMMARY'!$CC$286,BW126,'ANNUAL SUMMARY'!$V$9,BH112,'ANNUAL SUMMARY'!$BI$238)+SUMIFS('ANNUAL SUMMARY'!$CC$344,BW126,'ANNUAL SUMMARY'!$V$9,BH112,'ANNUAL SUMMARY'!$BI$296)+SUMIFS('ANNUAL SUMMARY'!$CC$402,BW126,'ANNUAL SUMMARY'!$V$9,BH112,'ANNUAL SUMMARY'!$BI$354)+SUMIFS('ANNUAL SUMMARY'!$CC$460,BW126,'ANNUAL SUMMARY'!$V$9,BH112,'ANNUAL SUMMARY'!$BI$412)+SUMIFS('ANNUAL SUMMARY'!$CC$518,BW126,'ANNUAL SUMMARY'!$V$9,BH112,'ANNUAL SUMMARY'!$BI$470)+SUMIFS('ANNUAL SUMMARY'!$CC$576,BW126,'ANNUAL SUMMARY'!$V$9,BH112,'ANNUAL SUMMARY'!$BI$528)+SUMIFS('ANNUAL SUMMARY'!$CC$634,BW126,'ANNUAL SUMMARY'!$V$9,BH112,'ANNUAL SUMMARY'!$BI$586)+SUMIFS('ANNUAL SUMMARY'!$CC$692,BW126,'ANNUAL SUMMARY'!$V$9,BH112,'ANNUAL SUMMARY'!$BI$644)+SUMIFS('ANNUAL SUMMARY'!$EB$54,BW126,'ANNUAL SUMMARY'!$V$9,BH112,'ANNUAL SUMMARY'!$DH$6)+SUMIFS('ANNUAL SUMMARY'!$EB$112,BW126,'ANNUAL SUMMARY'!$V$9,BH112,'ANNUAL SUMMARY'!$DH$64)+SUMIFS('ANNUAL SUMMARY'!$EB$170,BW126,'ANNUAL SUMMARY'!$V$9,BH112,'ANNUAL SUMMARY'!$DH$122)+SUMIFS('ANNUAL SUMMARY'!$EB$228,BW126,'ANNUAL SUMMARY'!$V$9,BH112,'ANNUAL SUMMARY'!$DH$180)+SUMIFS('ANNUAL SUMMARY'!$EB$286,BW126,'ANNUAL SUMMARY'!$V$9,BH112,'ANNUAL SUMMARY'!$DH$238)+SUMIFS('ANNUAL SUMMARY'!$EB$344,BW126,'ANNUAL SUMMARY'!$V$9,BH112,'ANNUAL SUMMARY'!$DH$296)+SUMIFS('ANNUAL SUMMARY'!$EB$402,BW126,'ANNUAL SUMMARY'!$V$9,BH112,'ANNUAL SUMMARY'!$DH$354)+SUMIFS('ANNUAL SUMMARY'!$EB$460,BW126,'ANNUAL SUMMARY'!$V$9,BH112,'ANNUAL SUMMARY'!$DH$412)+SUMIFS('ANNUAL SUMMARY'!$EB$518,BW126,'ANNUAL SUMMARY'!$V$9,BH112,'ANNUAL SUMMARY'!$DH$470)+SUMIFS('ANNUAL SUMMARY'!$EB$576,BW126,'ANNUAL SUMMARY'!$V$9,BH112,'ANNUAL SUMMARY'!$DH$528)+SUMIFS('ANNUAL SUMMARY'!$EB$634,BW126,'ANNUAL SUMMARY'!$V$9,BH112,'ANNUAL SUMMARY'!$DH$586)+SUMIFS('ANNUAL SUMMARY'!$EB$692,BW126,'ANNUAL SUMMARY'!$V$9,BH112,'ANNUAL SUMMARY'!$DH$644)+SUMIFS('ANNUAL SUMMARY'!$FY$54,BW126,'ANNUAL SUMMARY'!$V$9,BH112,'ANNUAL SUMMARY'!$FE$6)+SUMIFS('ANNUAL SUMMARY'!$FY$112,BW126,'ANNUAL SUMMARY'!$V$9,BH112,'ANNUAL SUMMARY'!$FE$64)+SUMIFS('ANNUAL SUMMARY'!$FY$170,BW126,'ANNUAL SUMMARY'!$V$9,BH112,'ANNUAL SUMMARY'!$FE$122)+SUMIFS('ANNUAL SUMMARY'!$FY$228,BW126,'ANNUAL SUMMARY'!$V$9,BH112,'ANNUAL SUMMARY'!$FE$180)+SUMIFS('ANNUAL SUMMARY'!$FY$286,BW126,'ANNUAL SUMMARY'!$V$9,BH112,'ANNUAL SUMMARY'!$FE$238)+SUMIFS('ANNUAL SUMMARY'!$FY$344,BW126,'ANNUAL SUMMARY'!$V$9,BH112,'ANNUAL SUMMARY'!$FE$296)+SUMIFS('ANNUAL SUMMARY'!$FY$402,BW126,'ANNUAL SUMMARY'!$V$9,BH112,'ANNUAL SUMMARY'!$FE$354)+SUMIFS('ANNUAL SUMMARY'!$FY$460,BW126,'ANNUAL SUMMARY'!$V$9,BH112,'ANNUAL SUMMARY'!$FE$412)+SUMIFS('ANNUAL SUMMARY'!$FY$518,BW126,'ANNUAL SUMMARY'!$V$9,BH112,'ANNUAL SUMMARY'!$FE$470)+SUMIFS('ANNUAL SUMMARY'!$FY$576,BW126,'ANNUAL SUMMARY'!$V$9,BH112,'ANNUAL SUMMARY'!$FE$528)+SUMIFS('ANNUAL SUMMARY'!$FY$634,BW126,'ANNUAL SUMMARY'!$V$9,BH112,'ANNUAL SUMMARY'!$FE$586)+SUMIFS('ANNUAL SUMMARY'!$FY$692,BW126,'ANNUAL SUMMARY'!$V$9,BH112,'ANNUAL SUMMARY'!$FE$644)</f>
        <v>0</v>
      </c>
      <c r="CC126" s="727"/>
      <c r="CD126" s="727"/>
      <c r="CE126" s="727"/>
      <c r="CF126" s="727">
        <f>SUMIFS('ANNUAL SUMMARY'!$AJ$54,BW126,'ANNUAL SUMMARY'!$V$9,BH112,'ANNUAL SUMMARY'!$L$6)+SUMIFS('ANNUAL SUMMARY'!$AJ$112,BW126,'ANNUAL SUMMARY'!$V$9,BH112,'ANNUAL SUMMARY'!$L$64)+SUMIFS('ANNUAL SUMMARY'!$AJ$170,BW126,'ANNUAL SUMMARY'!$V$9,BH112,'ANNUAL SUMMARY'!$L$122)+SUMIFS('ANNUAL SUMMARY'!$AJ$228,BW126,'ANNUAL SUMMARY'!$V$9,BH112,'ANNUAL SUMMARY'!$L$180)+SUMIFS('ANNUAL SUMMARY'!$AJ$286,BW126,'ANNUAL SUMMARY'!$V$9,BH112,'ANNUAL SUMMARY'!$L$238)+SUMIFS('ANNUAL SUMMARY'!$AJ$344,BW126,'ANNUAL SUMMARY'!$V$9,BH112,'ANNUAL SUMMARY'!$L$296)+SUMIFS('ANNUAL SUMMARY'!$AJ$402,BW126,'ANNUAL SUMMARY'!$V$9,BH112,'ANNUAL SUMMARY'!$L$354)+SUMIFS('ANNUAL SUMMARY'!$AJ$460,BW126,'ANNUAL SUMMARY'!$V$9,BH112,'ANNUAL SUMMARY'!$L$412)+SUMIFS('ANNUAL SUMMARY'!$AJ$518,BW126,'ANNUAL SUMMARY'!$V$9,BH112,'ANNUAL SUMMARY'!$L$470)+SUMIFS('ANNUAL SUMMARY'!$AJ$576,BW126,'ANNUAL SUMMARY'!$V$9,BH112,'ANNUAL SUMMARY'!$L$528)+SUMIFS('ANNUAL SUMMARY'!$AJ$634,BW126,'ANNUAL SUMMARY'!$V$9,BH112,'ANNUAL SUMMARY'!$L$586)+SUMIFS('ANNUAL SUMMARY'!$AJ$692,BW126,'ANNUAL SUMMARY'!$V$9,BH112,'ANNUAL SUMMARY'!$L$644)+SUMIFS('ANNUAL SUMMARY'!$CG$54,BW126,'ANNUAL SUMMARY'!$V$9,BH112,'ANNUAL SUMMARY'!$BI$6)+SUMIFS('ANNUAL SUMMARY'!$CG$112,BW126,'ANNUAL SUMMARY'!$V$9,BH112,'ANNUAL SUMMARY'!$BI$64)+SUMIFS('ANNUAL SUMMARY'!$CG$170,BW126,'ANNUAL SUMMARY'!$V$9,BH112,'ANNUAL SUMMARY'!$BI$122)+SUMIFS('ANNUAL SUMMARY'!$CG$228,BW126,'ANNUAL SUMMARY'!$V$9,BH112,'ANNUAL SUMMARY'!$BI$180)+SUMIFS('ANNUAL SUMMARY'!$CG$286,BW126,'ANNUAL SUMMARY'!$V$9,BH112,'ANNUAL SUMMARY'!$BI$238)+SUMIFS('ANNUAL SUMMARY'!$CG$344,BW126,'ANNUAL SUMMARY'!$V$9,BH112,'ANNUAL SUMMARY'!$BI$296)+SUMIFS('ANNUAL SUMMARY'!$CG$402,BW126,'ANNUAL SUMMARY'!$V$9,BH112,'ANNUAL SUMMARY'!$BI$354)+SUMIFS('ANNUAL SUMMARY'!$CG$460,BW126,'ANNUAL SUMMARY'!$V$9,BH112,'ANNUAL SUMMARY'!$BI$412)+SUMIFS('ANNUAL SUMMARY'!$CG$518,BW126,'ANNUAL SUMMARY'!$V$9,BH112,'ANNUAL SUMMARY'!$BI$470)+SUMIFS('ANNUAL SUMMARY'!$CG$576,BW126,'ANNUAL SUMMARY'!$V$9,BH112,'ANNUAL SUMMARY'!$BI$528)+SUMIFS('ANNUAL SUMMARY'!$CG$634,BW126,'ANNUAL SUMMARY'!$V$9,BH112,'ANNUAL SUMMARY'!$BI$586)+SUMIFS('ANNUAL SUMMARY'!$CG$692,BW126,'ANNUAL SUMMARY'!$V$9,BH112,'ANNUAL SUMMARY'!$BI$644)+SUMIFS('ANNUAL SUMMARY'!$EF$54,BW126,'ANNUAL SUMMARY'!$V$9,BH112,'ANNUAL SUMMARY'!$DH$6)+SUMIFS('ANNUAL SUMMARY'!$EF$112,BW126,'ANNUAL SUMMARY'!$V$9,BH112,'ANNUAL SUMMARY'!$DH$64)+SUMIFS('ANNUAL SUMMARY'!$EF$170,BW126,'ANNUAL SUMMARY'!$V$9,BH112,'ANNUAL SUMMARY'!$DH$122)+SUMIFS('ANNUAL SUMMARY'!$EF$228,BW126,'ANNUAL SUMMARY'!$V$9,BH112,'ANNUAL SUMMARY'!$DH$180)+SUMIFS('ANNUAL SUMMARY'!$EF$286,BW126,'ANNUAL SUMMARY'!$V$9,BH112,'ANNUAL SUMMARY'!$DH$238)+SUMIFS('ANNUAL SUMMARY'!$EF$344,BW126,'ANNUAL SUMMARY'!$V$9,BH112,'ANNUAL SUMMARY'!$DH$296)+SUMIFS('ANNUAL SUMMARY'!$EF$402,BW126,'ANNUAL SUMMARY'!$V$9,BH112,'ANNUAL SUMMARY'!$DH$354)+SUMIFS('ANNUAL SUMMARY'!$EF$460,BW126,'ANNUAL SUMMARY'!$V$9,BH112,'ANNUAL SUMMARY'!$DH$412)+SUMIFS('ANNUAL SUMMARY'!$EF$518,BW126,'ANNUAL SUMMARY'!$V$9,BH112,'ANNUAL SUMMARY'!$DH$470)+SUMIFS('ANNUAL SUMMARY'!$EF$576,BW126,'ANNUAL SUMMARY'!$V$9,BH112,'ANNUAL SUMMARY'!$DH$528)+SUMIFS('ANNUAL SUMMARY'!$EF$634,BW126,'ANNUAL SUMMARY'!$V$9,BH112,'ANNUAL SUMMARY'!$DH$586)+SUMIFS('ANNUAL SUMMARY'!$EF$692,BW126,'ANNUAL SUMMARY'!$V$9,BH112,'ANNUAL SUMMARY'!$DH$644)+SUMIFS('ANNUAL SUMMARY'!$GC$54,BW126,'ANNUAL SUMMARY'!$V$9,BH112,'ANNUAL SUMMARY'!$FE$6)+SUMIFS('ANNUAL SUMMARY'!$GC$112,BW126,'ANNUAL SUMMARY'!$V$9,BH112,'ANNUAL SUMMARY'!$FE$64)+SUMIFS('ANNUAL SUMMARY'!$GC$170,BW126,'ANNUAL SUMMARY'!$V$9,BH112,'ANNUAL SUMMARY'!$FE$122)+SUMIFS('ANNUAL SUMMARY'!$GC$228,BW126,'ANNUAL SUMMARY'!$V$9,BH112,'ANNUAL SUMMARY'!$FE$180)+SUMIFS('ANNUAL SUMMARY'!$GC$286,BW126,'ANNUAL SUMMARY'!$V$9,BH112,'ANNUAL SUMMARY'!$FE$238)+SUMIFS('ANNUAL SUMMARY'!$GC$344,BW126,'ANNUAL SUMMARY'!$V$9,BH112,'ANNUAL SUMMARY'!$FE$296)+SUMIFS('ANNUAL SUMMARY'!$GC$402,BW126,'ANNUAL SUMMARY'!$V$9,BH112,'ANNUAL SUMMARY'!$FE$354)+SUMIFS('ANNUAL SUMMARY'!$GC$460,BW126,'ANNUAL SUMMARY'!$V$9,BH112,'ANNUAL SUMMARY'!$FE$412)+SUMIFS('ANNUAL SUMMARY'!$GC$518,BW126,'ANNUAL SUMMARY'!$V$9,BH112,'ANNUAL SUMMARY'!$FE$470)+SUMIFS('ANNUAL SUMMARY'!$GC$576,BW126,'ANNUAL SUMMARY'!$V$9,BH112,'ANNUAL SUMMARY'!$FE$528)+SUMIFS('ANNUAL SUMMARY'!$GC$634,BW126,'ANNUAL SUMMARY'!$V$9,BH112,'ANNUAL SUMMARY'!$FE$586)+SUMIFS('ANNUAL SUMMARY'!$GC$692,BW126,'ANNUAL SUMMARY'!$V$9,BH112,'ANNUAL SUMMARY'!$FE$644)</f>
        <v>0</v>
      </c>
      <c r="CG126" s="727"/>
      <c r="CH126" s="727"/>
      <c r="CI126" s="727"/>
      <c r="CJ126" s="727">
        <f>SUMIFS('ANNUAL SUMMARY'!$AN$54,BW126,'ANNUAL SUMMARY'!$V$9,BH112,'ANNUAL SUMMARY'!$L$6)+SUMIFS('ANNUAL SUMMARY'!$AN$112,BW126,'ANNUAL SUMMARY'!$V$9,BH112,'ANNUAL SUMMARY'!$L$64)+SUMIFS('ANNUAL SUMMARY'!$AN$170,BW126,'ANNUAL SUMMARY'!$V$9,BH112,'ANNUAL SUMMARY'!$L$122)+SUMIFS('ANNUAL SUMMARY'!$AN$228,BW126,'ANNUAL SUMMARY'!$V$9,BH112,'ANNUAL SUMMARY'!$L$180)+SUMIFS('ANNUAL SUMMARY'!$AN$286,BW126,'ANNUAL SUMMARY'!$V$9,BH112,'ANNUAL SUMMARY'!$L$238)+SUMIFS('ANNUAL SUMMARY'!$AN$344,BW126,'ANNUAL SUMMARY'!$V$9,BH112,'ANNUAL SUMMARY'!$L$296)+SUMIFS('ANNUAL SUMMARY'!$AN$402,BW126,'ANNUAL SUMMARY'!$V$9,BH112,'ANNUAL SUMMARY'!$L$354)+SUMIFS('ANNUAL SUMMARY'!$AN$460,BW126,'ANNUAL SUMMARY'!$V$9,BH112,'ANNUAL SUMMARY'!$L$412)+SUMIFS('ANNUAL SUMMARY'!$AN$518,BW126,'ANNUAL SUMMARY'!$V$9,BH112,'ANNUAL SUMMARY'!$L$470)+SUMIFS('ANNUAL SUMMARY'!$AN$576,BW126,'ANNUAL SUMMARY'!$V$9,BH112,'ANNUAL SUMMARY'!$L$528)+SUMIFS('ANNUAL SUMMARY'!$AN$634,BW126,'ANNUAL SUMMARY'!$V$9,BH112,'ANNUAL SUMMARY'!$L$586)+SUMIFS('ANNUAL SUMMARY'!$AN$692,BW126,'ANNUAL SUMMARY'!$V$9,BH112,'ANNUAL SUMMARY'!$L$644)+SUMIFS('ANNUAL SUMMARY'!$CK$54,BW126,'ANNUAL SUMMARY'!$V$9,BH112,'ANNUAL SUMMARY'!$BI$6)+SUMIFS('ANNUAL SUMMARY'!$CK$112,BW126,'ANNUAL SUMMARY'!$V$9,BH112,'ANNUAL SUMMARY'!$BI$64)+SUMIFS('ANNUAL SUMMARY'!$CK$170,BW126,'ANNUAL SUMMARY'!$V$9,BH112,'ANNUAL SUMMARY'!$BI$122)+SUMIFS('ANNUAL SUMMARY'!$CK$228,BW126,'ANNUAL SUMMARY'!$V$9,BH112,'ANNUAL SUMMARY'!$BI$180)+SUMIFS('ANNUAL SUMMARY'!$CK$286,BW126,'ANNUAL SUMMARY'!$V$9,BH112,'ANNUAL SUMMARY'!$BI$238)+SUMIFS('ANNUAL SUMMARY'!$CK$344,BW126,'ANNUAL SUMMARY'!$V$9,BH112,'ANNUAL SUMMARY'!$BI$296)+SUMIFS('ANNUAL SUMMARY'!$CK$402,BW126,'ANNUAL SUMMARY'!$V$9,BH112,'ANNUAL SUMMARY'!$BI$354)+SUMIFS('ANNUAL SUMMARY'!$CK$460,BW126,'ANNUAL SUMMARY'!$V$9,BH112,'ANNUAL SUMMARY'!$BI$412)+SUMIFS('ANNUAL SUMMARY'!$CK$518,BW126,'ANNUAL SUMMARY'!$V$9,BH112,'ANNUAL SUMMARY'!$BI$470)+SUMIFS('ANNUAL SUMMARY'!$CK$576,BW126,'ANNUAL SUMMARY'!$V$9,BH112,'ANNUAL SUMMARY'!$BI$528)+SUMIFS('ANNUAL SUMMARY'!$CK$634,BW126,'ANNUAL SUMMARY'!$V$9,BH112,'ANNUAL SUMMARY'!$BI$586)+SUMIFS('ANNUAL SUMMARY'!$CK$692,BW126,'ANNUAL SUMMARY'!$V$9,BH112,'ANNUAL SUMMARY'!$BI$644)+SUMIFS('ANNUAL SUMMARY'!$EJ$54,BW126,'ANNUAL SUMMARY'!$V$9,BH112,'ANNUAL SUMMARY'!$DH$6)+SUMIFS('ANNUAL SUMMARY'!$EJ$112,BW126,'ANNUAL SUMMARY'!$V$9,BH112,'ANNUAL SUMMARY'!$DH$64)+SUMIFS('ANNUAL SUMMARY'!$EJ$170,BW126,'ANNUAL SUMMARY'!$V$9,BH112,'ANNUAL SUMMARY'!$DH$122)+SUMIFS('ANNUAL SUMMARY'!$EJ$228,BW126,'ANNUAL SUMMARY'!$V$9,BH112,'ANNUAL SUMMARY'!$DH$180)+SUMIFS('ANNUAL SUMMARY'!$EJ$286,BW126,'ANNUAL SUMMARY'!$V$9,BH112,'ANNUAL SUMMARY'!$DH$238)+SUMIFS('ANNUAL SUMMARY'!$EJ$344,BW126,'ANNUAL SUMMARY'!$V$9,BH112,'ANNUAL SUMMARY'!$DH$296)+SUMIFS('ANNUAL SUMMARY'!$EJ$402,BW126,'ANNUAL SUMMARY'!$V$9,BH112,'ANNUAL SUMMARY'!$DH$354)+SUMIFS('ANNUAL SUMMARY'!$EJ$460,BW126,'ANNUAL SUMMARY'!$V$9,BH112,'ANNUAL SUMMARY'!$DH$412)+SUMIFS('ANNUAL SUMMARY'!$EJ$518,BW126,'ANNUAL SUMMARY'!$V$9,BH112,'ANNUAL SUMMARY'!$DH$470)+SUMIFS('ANNUAL SUMMARY'!$EJ$576,BW126,'ANNUAL SUMMARY'!$V$9,BH112,'ANNUAL SUMMARY'!$DH$528)+SUMIFS('ANNUAL SUMMARY'!$EJ$634,BW126,'ANNUAL SUMMARY'!$V$9,BH112,'ANNUAL SUMMARY'!$DH$586)+SUMIFS('ANNUAL SUMMARY'!$EJ$692,BW126,'ANNUAL SUMMARY'!$V$9,BH112,'ANNUAL SUMMARY'!$DH$644)+SUMIFS('ANNUAL SUMMARY'!$GG$54,BW126,'ANNUAL SUMMARY'!$V$9,BH112,'ANNUAL SUMMARY'!$FE$6)+SUMIFS('ANNUAL SUMMARY'!$GG$112,BW126,'ANNUAL SUMMARY'!$V$9,BH112,'ANNUAL SUMMARY'!$FE$64)+SUMIFS('ANNUAL SUMMARY'!$GG$170,BW126,'ANNUAL SUMMARY'!$V$9,BH112,'ANNUAL SUMMARY'!$FE$122)+SUMIFS('ANNUAL SUMMARY'!$GG$228,BW126,'ANNUAL SUMMARY'!$V$9,BH112,'ANNUAL SUMMARY'!$FE$180)+SUMIFS('ANNUAL SUMMARY'!$GG$286,BW126,'ANNUAL SUMMARY'!$V$9,BH112,'ANNUAL SUMMARY'!$FE$238)+SUMIFS('ANNUAL SUMMARY'!$GG$344,BW126,'ANNUAL SUMMARY'!$V$9,BH112,'ANNUAL SUMMARY'!$FE$296)+SUMIFS('ANNUAL SUMMARY'!$GG$402,BW126,'ANNUAL SUMMARY'!$V$9,BH112,'ANNUAL SUMMARY'!$FE$354)+SUMIFS('ANNUAL SUMMARY'!$GG$460,BW126,'ANNUAL SUMMARY'!$V$9,BH112,'ANNUAL SUMMARY'!$FE$412)+SUMIFS('ANNUAL SUMMARY'!$GG$518,BW126,'ANNUAL SUMMARY'!$V$9,BH112,'ANNUAL SUMMARY'!$FE$470)+SUMIFS('ANNUAL SUMMARY'!$GG$576,BW126,'ANNUAL SUMMARY'!$V$9,BH112,'ANNUAL SUMMARY'!$FE$528)+SUMIFS('ANNUAL SUMMARY'!$GG$634,BW126,'ANNUAL SUMMARY'!$V$9,BH112,'ANNUAL SUMMARY'!$FE$586)+SUMIFS('ANNUAL SUMMARY'!$GG$692,BW126,'ANNUAL SUMMARY'!$V$9,BH112,'ANNUAL SUMMARY'!$FE$644)</f>
        <v>0</v>
      </c>
      <c r="CK126" s="727"/>
      <c r="CL126" s="727"/>
      <c r="CM126" s="727"/>
      <c r="CN126" s="728">
        <f>SUMIFS('ANNUAL SUMMARY'!$AR$54,BW126,'ANNUAL SUMMARY'!$V$9,BH112,'ANNUAL SUMMARY'!$L$6)+SUMIFS('ANNUAL SUMMARY'!$AR$112,BW126,'ANNUAL SUMMARY'!$V$9,BH112,'ANNUAL SUMMARY'!$L$64)+SUMIFS('ANNUAL SUMMARY'!$AR$170,BW126,'ANNUAL SUMMARY'!$V$9,BH112,'ANNUAL SUMMARY'!$L$122)+SUMIFS('ANNUAL SUMMARY'!$AR$228,BW126,'ANNUAL SUMMARY'!$V$9,BH112,'ANNUAL SUMMARY'!$L$180)+SUMIFS('ANNUAL SUMMARY'!$AR$286,BW126,'ANNUAL SUMMARY'!$V$9,BH112,'ANNUAL SUMMARY'!$L$238)+SUMIFS('ANNUAL SUMMARY'!$AR$344,BW126,'ANNUAL SUMMARY'!$V$9,BH112,'ANNUAL SUMMARY'!$L$296)+SUMIFS('ANNUAL SUMMARY'!$AR$402,BW126,'ANNUAL SUMMARY'!$V$9,BH112,'ANNUAL SUMMARY'!$L$354)+SUMIFS('ANNUAL SUMMARY'!$AR$460,BW126,'ANNUAL SUMMARY'!$V$9,BH112,'ANNUAL SUMMARY'!$L$412)+SUMIFS('ANNUAL SUMMARY'!$AR$518,BW126,'ANNUAL SUMMARY'!$V$9,BH112,'ANNUAL SUMMARY'!$L$470)+SUMIFS('ANNUAL SUMMARY'!$AR$576,BW126,'ANNUAL SUMMARY'!$V$9,BH112,'ANNUAL SUMMARY'!$L$528)+SUMIFS('ANNUAL SUMMARY'!$AR$634,BW126,'ANNUAL SUMMARY'!$V$9,BH112,'ANNUAL SUMMARY'!$L$586)+SUMIFS('ANNUAL SUMMARY'!$AR$692,BW126,'ANNUAL SUMMARY'!$V$9,BH112,'ANNUAL SUMMARY'!$L$644)+SUMIFS('ANNUAL SUMMARY'!$CO$54,BW126,'ANNUAL SUMMARY'!$V$9,BH112,'ANNUAL SUMMARY'!$BI$6)+SUMIFS('ANNUAL SUMMARY'!$CO$112,BW126,'ANNUAL SUMMARY'!$V$9,BH112,'ANNUAL SUMMARY'!$BI$64)+SUMIFS('ANNUAL SUMMARY'!$CO$170,BW126,'ANNUAL SUMMARY'!$V$9,BH112,'ANNUAL SUMMARY'!$BI$122)+SUMIFS('ANNUAL SUMMARY'!$CO$228,BW126,'ANNUAL SUMMARY'!$V$9,BH112,'ANNUAL SUMMARY'!$BI$180)+SUMIFS('ANNUAL SUMMARY'!$CO$286,BW126,'ANNUAL SUMMARY'!$V$9,BH112,'ANNUAL SUMMARY'!$BI$238)+SUMIFS('ANNUAL SUMMARY'!$CO$344,BW126,'ANNUAL SUMMARY'!$V$9,BH112,'ANNUAL SUMMARY'!$BI$296)+SUMIFS('ANNUAL SUMMARY'!$CO$402,BW126,'ANNUAL SUMMARY'!$V$9,BH112,'ANNUAL SUMMARY'!$BI$354)+SUMIFS('ANNUAL SUMMARY'!$CO$460,BW126,'ANNUAL SUMMARY'!$V$9,BH112,'ANNUAL SUMMARY'!$BI$412)+SUMIFS('ANNUAL SUMMARY'!$CO$518,BW126,'ANNUAL SUMMARY'!$V$9,BH112,'ANNUAL SUMMARY'!$BI$470)+SUMIFS('ANNUAL SUMMARY'!$CO$576,BW126,'ANNUAL SUMMARY'!$V$9,BH112,'ANNUAL SUMMARY'!$BI$528)+SUMIFS('ANNUAL SUMMARY'!$CO$634,BW126,'ANNUAL SUMMARY'!$V$9,BH112,'ANNUAL SUMMARY'!$BI$586)+SUMIFS('ANNUAL SUMMARY'!$CO$692,BW126,'ANNUAL SUMMARY'!$V$9,BH112,'ANNUAL SUMMARY'!$BI$644)+SUMIFS('ANNUAL SUMMARY'!$EN$54,BW126,'ANNUAL SUMMARY'!$V$9,BH112,'ANNUAL SUMMARY'!$DH$6)+SUMIFS('ANNUAL SUMMARY'!$EN$112,BW126,'ANNUAL SUMMARY'!$V$9,BH112,'ANNUAL SUMMARY'!$DH$64)+SUMIFS('ANNUAL SUMMARY'!$EN$170,BW126,'ANNUAL SUMMARY'!$V$9,BH112,'ANNUAL SUMMARY'!$DH$122)+SUMIFS('ANNUAL SUMMARY'!$EN$228,BW126,'ANNUAL SUMMARY'!$V$9,BH112,'ANNUAL SUMMARY'!$DH$180)+SUMIFS('ANNUAL SUMMARY'!$EN$286,BW126,'ANNUAL SUMMARY'!$V$9,BH112,'ANNUAL SUMMARY'!$DH$238)+SUMIFS('ANNUAL SUMMARY'!$EN$344,BW126,'ANNUAL SUMMARY'!$V$9,BH112,'ANNUAL SUMMARY'!$DH$296)+SUMIFS('ANNUAL SUMMARY'!$EN$402,BW126,'ANNUAL SUMMARY'!$V$9,BH112,'ANNUAL SUMMARY'!$DH$354)+SUMIFS('ANNUAL SUMMARY'!$EN$460,BW126,'ANNUAL SUMMARY'!$V$9,BH112,'ANNUAL SUMMARY'!$DH$412)+SUMIFS('ANNUAL SUMMARY'!$EN$518,BW126,'ANNUAL SUMMARY'!$V$9,BH112,'ANNUAL SUMMARY'!$DH$470)+SUMIFS('ANNUAL SUMMARY'!$EN$576,BW126,'ANNUAL SUMMARY'!$V$9,BH112,'ANNUAL SUMMARY'!$DH$528)+SUMIFS('ANNUAL SUMMARY'!$EN$634,BW126,'ANNUAL SUMMARY'!$V$9,BH112,'ANNUAL SUMMARY'!$DH$586)+SUMIFS('ANNUAL SUMMARY'!$EN$692,BW126,'ANNUAL SUMMARY'!$V$9,BH112,'ANNUAL SUMMARY'!$DH$644)+SUMIFS('ANNUAL SUMMARY'!$GK$54,BW126,'ANNUAL SUMMARY'!$V$9,BH112,'ANNUAL SUMMARY'!$FE$6)+SUMIFS('ANNUAL SUMMARY'!$GK$112,BW126,'ANNUAL SUMMARY'!$V$9,BH112,'ANNUAL SUMMARY'!$FE$64)+SUMIFS('ANNUAL SUMMARY'!$GK$170,BW126,'ANNUAL SUMMARY'!$V$9,BH112,'ANNUAL SUMMARY'!$FE$122)+SUMIFS('ANNUAL SUMMARY'!$GK$228,BW126,'ANNUAL SUMMARY'!$V$9,BH112,'ANNUAL SUMMARY'!$FE$180)+SUMIFS('ANNUAL SUMMARY'!$GK$286,BW126,'ANNUAL SUMMARY'!$V$9,BH112,'ANNUAL SUMMARY'!$FE$238)+SUMIFS('ANNUAL SUMMARY'!$GK$344,BW126,'ANNUAL SUMMARY'!$V$9,BH112,'ANNUAL SUMMARY'!$FE$296)+SUMIFS('ANNUAL SUMMARY'!$GK$402,BW126,'ANNUAL SUMMARY'!$V$9,BH112,'ANNUAL SUMMARY'!$FE$354)+SUMIFS('ANNUAL SUMMARY'!$GK$460,BW126,'ANNUAL SUMMARY'!$V$9,BH112,'ANNUAL SUMMARY'!$FE$412)+SUMIFS('ANNUAL SUMMARY'!$GK$518,BW126,'ANNUAL SUMMARY'!$V$9,BH112,'ANNUAL SUMMARY'!$FE$470)+SUMIFS('ANNUAL SUMMARY'!$GK$576,BW126,'ANNUAL SUMMARY'!$V$9,BH112,'ANNUAL SUMMARY'!$FE$528)+SUMIFS('ANNUAL SUMMARY'!$GK$634,BW126,'ANNUAL SUMMARY'!$V$9,BH112,'ANNUAL SUMMARY'!$FE$586)+SUMIFS('ANNUAL SUMMARY'!$GK$692,BW126,'ANNUAL SUMMARY'!$V$9,BH112,'ANNUAL SUMMARY'!$FE$644)</f>
        <v>0</v>
      </c>
      <c r="CO126" s="728"/>
      <c r="CP126" s="728"/>
      <c r="CQ126" s="728">
        <f>SUMIFS('ANNUAL SUMMARY'!$AU$54,BW126,'ANNUAL SUMMARY'!$V$9,BH112,'ANNUAL SUMMARY'!$L$6)+SUMIFS('ANNUAL SUMMARY'!$AU$112,BW126,'ANNUAL SUMMARY'!$V$9,BH112,'ANNUAL SUMMARY'!$L$64)+SUMIFS('ANNUAL SUMMARY'!$AU$170,BW126,'ANNUAL SUMMARY'!$V$9,BH112,'ANNUAL SUMMARY'!$L$122)+SUMIFS('ANNUAL SUMMARY'!$AU$228,BW126,'ANNUAL SUMMARY'!$V$9,BH112,'ANNUAL SUMMARY'!$L$180)+SUMIFS('ANNUAL SUMMARY'!$AU$286,BW126,'ANNUAL SUMMARY'!$V$9,BH112,'ANNUAL SUMMARY'!$L$238)+SUMIFS('ANNUAL SUMMARY'!$AU$344,BW126,'ANNUAL SUMMARY'!$V$9,BH112,'ANNUAL SUMMARY'!$L$296)+SUMIFS('ANNUAL SUMMARY'!$AU$402,BW126,'ANNUAL SUMMARY'!$V$9,BH112,'ANNUAL SUMMARY'!$L$354)+SUMIFS('ANNUAL SUMMARY'!$AU$460,BW126,'ANNUAL SUMMARY'!$V$9,BH112,'ANNUAL SUMMARY'!$L$412)+SUMIFS('ANNUAL SUMMARY'!$AU$518,BW126,'ANNUAL SUMMARY'!$V$9,BH112,'ANNUAL SUMMARY'!$L$470)+SUMIFS('ANNUAL SUMMARY'!$AU$576,BW126,'ANNUAL SUMMARY'!$V$9,BH112,'ANNUAL SUMMARY'!$L$528)+SUMIFS('ANNUAL SUMMARY'!$AU$634,BW126,'ANNUAL SUMMARY'!$V$9,BH112,'ANNUAL SUMMARY'!$L$586)+SUMIFS('ANNUAL SUMMARY'!$AU$692,BW126,'ANNUAL SUMMARY'!$V$9,BH112,'ANNUAL SUMMARY'!$L$644)+SUMIFS('ANNUAL SUMMARY'!$CR$54,BW126,'ANNUAL SUMMARY'!$V$9,BH112,'ANNUAL SUMMARY'!$BI$6)+SUMIFS('ANNUAL SUMMARY'!$CR$112,BW126,'ANNUAL SUMMARY'!$V$9,BH112,'ANNUAL SUMMARY'!$BI$64)+SUMIFS('ANNUAL SUMMARY'!$CR$170,BW126,'ANNUAL SUMMARY'!$V$9,BH112,'ANNUAL SUMMARY'!$BI$122)+SUMIFS('ANNUAL SUMMARY'!$CR$228,BW126,'ANNUAL SUMMARY'!$V$9,BH112,'ANNUAL SUMMARY'!$BI$180)+SUMIFS('ANNUAL SUMMARY'!$CR$286,BW126,'ANNUAL SUMMARY'!$V$9,BH112,'ANNUAL SUMMARY'!$BI$238)+SUMIFS('ANNUAL SUMMARY'!$CR$344,BW126,'ANNUAL SUMMARY'!$V$9,BH112,'ANNUAL SUMMARY'!$BI$296)+SUMIFS('ANNUAL SUMMARY'!$CR$402,BW126,'ANNUAL SUMMARY'!$V$9,BH112,'ANNUAL SUMMARY'!$BI$354)+SUMIFS('ANNUAL SUMMARY'!$CR$460,BW126,'ANNUAL SUMMARY'!$V$9,BH112,'ANNUAL SUMMARY'!$BI$412)+SUMIFS('ANNUAL SUMMARY'!$CR$518,BW126,'ANNUAL SUMMARY'!$V$9,BH112,'ANNUAL SUMMARY'!$BI$470)+SUMIFS('ANNUAL SUMMARY'!$CR$576,BW126,'ANNUAL SUMMARY'!$V$9,BH112,'ANNUAL SUMMARY'!$BI$528)+SUMIFS('ANNUAL SUMMARY'!$CR$634,BW126,'ANNUAL SUMMARY'!$V$9,BH112,'ANNUAL SUMMARY'!$BI$586)+SUMIFS('ANNUAL SUMMARY'!$CR$692,BW126,'ANNUAL SUMMARY'!$V$9,BH112,'ANNUAL SUMMARY'!$BI$644)+SUMIFS('ANNUAL SUMMARY'!$EQ$54,BW126,'ANNUAL SUMMARY'!$V$9,BH112,'ANNUAL SUMMARY'!$DH$6)+SUMIFS('ANNUAL SUMMARY'!$EQ$112,BW126,'ANNUAL SUMMARY'!$V$9,BH112,'ANNUAL SUMMARY'!$DH$64)+SUMIFS('ANNUAL SUMMARY'!$EQ$170,BW126,'ANNUAL SUMMARY'!$V$9,BH112,'ANNUAL SUMMARY'!$DH$122)+SUMIFS('ANNUAL SUMMARY'!$EQ$228,BW126,'ANNUAL SUMMARY'!$V$9,BH112,'ANNUAL SUMMARY'!$DH$180)+SUMIFS('ANNUAL SUMMARY'!$EQ$286,BW126,'ANNUAL SUMMARY'!$V$9,BH112,'ANNUAL SUMMARY'!$DH$238)+SUMIFS('ANNUAL SUMMARY'!$EQ$344,BW126,'ANNUAL SUMMARY'!$V$9,BH112,'ANNUAL SUMMARY'!$DH$296)+SUMIFS('ANNUAL SUMMARY'!$EQ$402,BW126,'ANNUAL SUMMARY'!$V$9,BH112,'ANNUAL SUMMARY'!$DH$354)+SUMIFS('ANNUAL SUMMARY'!$EQ$460,BW126,'ANNUAL SUMMARY'!$V$9,BH112,'ANNUAL SUMMARY'!$DH$412)+SUMIFS('ANNUAL SUMMARY'!$EQ$518,BW126,'ANNUAL SUMMARY'!$V$9,BH112,'ANNUAL SUMMARY'!$DH$470)+SUMIFS('ANNUAL SUMMARY'!$EQ$576,BW126,'ANNUAL SUMMARY'!$V$9,BH112,'ANNUAL SUMMARY'!$DH$528)+SUMIFS('ANNUAL SUMMARY'!$EQ$634,BW126,'ANNUAL SUMMARY'!$V$9,BH112,'ANNUAL SUMMARY'!$DH$586)+SUMIFS('ANNUAL SUMMARY'!$EQ$692,BW126,'ANNUAL SUMMARY'!$V$9,BH112,'ANNUAL SUMMARY'!$DH$644)+SUMIFS('ANNUAL SUMMARY'!$GN$54,BW126,'ANNUAL SUMMARY'!$V$9,BH112,'ANNUAL SUMMARY'!$FE$6)+SUMIFS('ANNUAL SUMMARY'!$GN$112,BW126,'ANNUAL SUMMARY'!$V$9,BH112,'ANNUAL SUMMARY'!$FE$64)+SUMIFS('ANNUAL SUMMARY'!$GN$170,BW126,'ANNUAL SUMMARY'!$V$9,BH112,'ANNUAL SUMMARY'!$FE$122)+SUMIFS('ANNUAL SUMMARY'!$GN$228,BW126,'ANNUAL SUMMARY'!$V$9,BH112,'ANNUAL SUMMARY'!$FE$180)+SUMIFS('ANNUAL SUMMARY'!$GN$286,BW126,'ANNUAL SUMMARY'!$V$9,BH112,'ANNUAL SUMMARY'!$FE$238)+SUMIFS('ANNUAL SUMMARY'!$GN$344,BW126,'ANNUAL SUMMARY'!$V$9,BH112,'ANNUAL SUMMARY'!$FE$296)+SUMIFS('ANNUAL SUMMARY'!$GN$402,BW126,'ANNUAL SUMMARY'!$V$9,BH112,'ANNUAL SUMMARY'!$FE$354)+SUMIFS('ANNUAL SUMMARY'!$GN$460,BW126,'ANNUAL SUMMARY'!$V$9,BH112,'ANNUAL SUMMARY'!$FE$412)+SUMIFS('ANNUAL SUMMARY'!$GN$518,BW126,'ANNUAL SUMMARY'!$V$9,BH112,'ANNUAL SUMMARY'!$FE$470)+SUMIFS('ANNUAL SUMMARY'!$GN$576,BW126,'ANNUAL SUMMARY'!$V$9,BH112,'ANNUAL SUMMARY'!$FE$528)+SUMIFS('ANNUAL SUMMARY'!$GN$634,BW126,'ANNUAL SUMMARY'!$V$9,BH112,'ANNUAL SUMMARY'!$FE$586)+SUMIFS('ANNUAL SUMMARY'!$GN$692,BW126,'ANNUAL SUMMARY'!$V$9,BH112,'ANNUAL SUMMARY'!$FE$644)</f>
        <v>0</v>
      </c>
      <c r="CR126" s="728"/>
      <c r="CS126" s="728"/>
      <c r="CT126" s="1263"/>
      <c r="CU126" s="1250"/>
      <c r="CV126" s="154"/>
      <c r="CW126" s="798" t="str">
        <f>'ANNUAL SUMMARY'!$C$24</f>
        <v>INSTR.</v>
      </c>
      <c r="CX126" s="730"/>
      <c r="CY126" s="730"/>
      <c r="CZ126" s="730"/>
      <c r="DA126" s="792">
        <f>SUMIF('ANNUAL SUMMARY'!$FE$622,DF112,'ANNUAL SUMMARY'!$FA$640)+SUMIF('ANNUAL SUMMARY'!$DH$622,DF112,'ANNUAL SUMMARY'!$DD$640)+SUMIF('ANNUAL SUMMARY'!$BI$622,DF112,'ANNUAL SUMMARY'!$BE$640)+SUMIF('ANNUAL SUMMARY'!$L$622,DF112,'ANNUAL SUMMARY'!$H$640)+SUMIF('ANNUAL SUMMARY'!$FE$566,DF112,'ANNUAL SUMMARY'!$FA$584)+SUMIF('ANNUAL SUMMARY'!$DH$566,DF112,'ANNUAL SUMMARY'!$DD$584)+SUMIF('ANNUAL SUMMARY'!$BI$566,DF112,'ANNUAL SUMMARY'!$BE$584)+SUMIF('ANNUAL SUMMARY'!$L$566,DF112,'ANNUAL SUMMARY'!$H$584)+SUMIF('ANNUAL SUMMARY'!$FE$510,DF112,'ANNUAL SUMMARY'!$FA$528)+SUMIF('ANNUAL SUMMARY'!$DH$510,DF112,'ANNUAL SUMMARY'!$DD$528)+SUMIF('ANNUAL SUMMARY'!$BI$510,DF112,'ANNUAL SUMMARY'!$BE$528)+SUMIF('ANNUAL SUMMARY'!$L$510,DF112,'ANNUAL SUMMARY'!$H$528)+SUMIF('ANNUAL SUMMARY'!$FE$454,DF112,'ANNUAL SUMMARY'!$FA$472)+SUMIF('ANNUAL SUMMARY'!$DH$454,DF112,'ANNUAL SUMMARY'!$DD$472)+SUMIF('ANNUAL SUMMARY'!$BI$454,DF112,'ANNUAL SUMMARY'!$BE$472)+SUMIF('ANNUAL SUMMARY'!$L$454,DF112,'ANNUAL SUMMARY'!$H$472)+SUMIF('ANNUAL SUMMARY'!$FE$398,DF112,'ANNUAL SUMMARY'!$FA$416)+SUMIF('ANNUAL SUMMARY'!$DH$398,DF112,'ANNUAL SUMMARY'!$DD$416)+SUMIF('ANNUAL SUMMARY'!$BI$398,DF112,'ANNUAL SUMMARY'!$BE$416)+SUMIF('ANNUAL SUMMARY'!$L$398,DF112,'ANNUAL SUMMARY'!$H$416)+SUMIF('ANNUAL SUMMARY'!$FE$342,DF112,'ANNUAL SUMMARY'!$FA$360)+SUMIF('ANNUAL SUMMARY'!$DH$342,DF112,'ANNUAL SUMMARY'!$DD$360)+SUMIF('ANNUAL SUMMARY'!$BI$342,DF112,'ANNUAL SUMMARY'!$BE$360)+SUMIF('ANNUAL SUMMARY'!$L$342,DF112,'ANNUAL SUMMARY'!$H$360)+SUMIF('ANNUAL SUMMARY'!$FE$286,DF112,'ANNUAL SUMMARY'!$FA$304)+SUMIF('ANNUAL SUMMARY'!$DH$286,DF112,'ANNUAL SUMMARY'!$DD$304)+SUMIF('ANNUAL SUMMARY'!$BI$286,DF112,'ANNUAL SUMMARY'!$BE$304)+SUMIF('ANNUAL SUMMARY'!$L$286,DF112,'ANNUAL SUMMARY'!$H$304)+SUMIF('ANNUAL SUMMARY'!$FE$230,DF112,'ANNUAL SUMMARY'!$FA$248)+SUMIF('ANNUAL SUMMARY'!$DH$230,DF112,'ANNUAL SUMMARY'!$DD$248)+SUMIF('ANNUAL SUMMARY'!$BI$230,DF112,'ANNUAL SUMMARY'!$BE$248)+SUMIF('ANNUAL SUMMARY'!$L$230,DF112,'ANNUAL SUMMARY'!$H$248)+SUMIF('ANNUAL SUMMARY'!$FE$174,DF112,'ANNUAL SUMMARY'!$FA$192)+SUMIF('ANNUAL SUMMARY'!$DH$174,DF112,'ANNUAL SUMMARY'!$DD$192)+SUMIF('ANNUAL SUMMARY'!$BI$174,DF112,'ANNUAL SUMMARY'!$BE$192)+SUMIF('ANNUAL SUMMARY'!$L$174,DF112,'ANNUAL SUMMARY'!$H$192)+SUMIF('ANNUAL SUMMARY'!$FE$118,DF112,'ANNUAL SUMMARY'!$FA$136)+SUMIF('ANNUAL SUMMARY'!$DH$118,DF112,'ANNUAL SUMMARY'!$DD$136)+SUMIF('ANNUAL SUMMARY'!$BI$118,DF112,'ANNUAL SUMMARY'!$BE$136)+SUMIF('ANNUAL SUMMARY'!$L$118,DF112,'ANNUAL SUMMARY'!$H$136)+SUMIF('ANNUAL SUMMARY'!$FE$62,DF112,'ANNUAL SUMMARY'!$FA$80)+SUMIF('ANNUAL SUMMARY'!$DH$62,DF112,'ANNUAL SUMMARY'!$DD$80)+SUMIF('ANNUAL SUMMARY'!$BI$62,DF112,'ANNUAL SUMMARY'!$BE$80)+SUMIF('ANNUAL SUMMARY'!$L$62,DF112,'ANNUAL SUMMARY'!$H$80)+SUMIF('ANNUAL SUMMARY'!$FE$6,DF112,'ANNUAL SUMMARY'!$FA$24)+SUMIF('ANNUAL SUMMARY'!$DH$6,DF112,'ANNUAL SUMMARY'!$DD$24)+SUMIF('ANNUAL SUMMARY'!$BI$6,DF112,'ANNUAL SUMMARY'!$BE$24)+SUMIF('ANNUAL SUMMARY'!$L$6,DF112,'ANNUAL SUMMARY'!$H$24)+SUMIF('PREVIOUS LOGS'!$K$6,DF112,'PREVIOUS LOGS'!$F$20)+SUMIF('PREVIOUS LOGS'!$K$59,$K$6,'PREVIOUS LOGS'!$F$73)+SUMIF('PREVIOUS LOGS'!$K$112,DF112,'PREVIOUS LOGS'!$F$126)+SUMIF('PREVIOUS LOGS'!$K$165,DF112,'PREVIOUS LOGS'!$F$179)+SUMIF('PREVIOUS LOGS'!$K$218,DF112,'PREVIOUS LOGS'!$F$232)+SUMIF('PREVIOUS LOGS'!$K$271,DF112,'PREVIOUS LOGS'!$F$285)+SUMIF('PREVIOUS LOGS'!$K$324,DF112,'PREVIOUS LOGS'!$F$338)+SUMIF('PREVIOUS LOGS'!$BH$6,DF112,'PREVIOUS LOGS'!$BD$20)+SUMIF('PREVIOUS LOGS'!$BH$59,$K$6,'PREVIOUS LOGS'!$BD$73)+SUMIF('PREVIOUS LOGS'!$BH$112,DF112,'PREVIOUS LOGS'!$BD$126)+SUMIF('PREVIOUS LOGS'!$BH$165,DF112,'PREVIOUS LOGS'!$BD$179)+SUMIF('PREVIOUS LOGS'!$BH$218,DF112,'PREVIOUS LOGS'!$BD$232)+SUMIF('PREVIOUS LOGS'!$BH$271,DF112,'PREVIOUS LOGS'!$BD$285)+SUMIF('PREVIOUS LOGS'!$BH$324,DF112,'PREVIOUS LOGS'!$BD$338)+SUMIF('PREVIOUS LOGS'!$DF$6,DF112,'PREVIOUS LOGS'!$DB$20)+SUMIF('PREVIOUS LOGS'!$DF$59,$K$6,'PREVIOUS LOGS'!$DB$73)+SUMIF('PREVIOUS LOGS'!$DF$112,DF112,'PREVIOUS LOGS'!$DB$126)+SUMIF('PREVIOUS LOGS'!$DF$165,DF112,'PREVIOUS LOGS'!$DB$179)+SUMIF('PREVIOUS LOGS'!$DF$218,DF112,'PREVIOUS LOGS'!$DB$232)+SUMIF('PREVIOUS LOGS'!$DF$271,DF112,'PREVIOUS LOGS'!$DB$285)+SUMIF('PREVIOUS LOGS'!$DF$324,DF112,'PREVIOUS LOGS'!$DB$338)+SUMIF('PREVIOUS LOGS'!$FC$6,DF112,'PREVIOUS LOGS'!$EY$20)+SUMIF('PREVIOUS LOGS'!$FC$59,$K$6,'PREVIOUS LOGS'!$EY$73)+SUMIF('PREVIOUS LOGS'!$FC$112,DF112,'PREVIOUS LOGS'!$EY$126)+SUMIF('PREVIOUS LOGS'!$FC$165,DF112,'PREVIOUS LOGS'!$EY$179)+SUMIF('PREVIOUS LOGS'!$FC$218,DF112,'PREVIOUS LOGS'!$EY$232)+SUMIF('PREVIOUS LOGS'!$FC$271,DF112,'PREVIOUS LOGS'!$EY$285)+SUMIF('PREVIOUS LOGS'!$FC$324,DF112,'PREVIOUS LOGS'!$EY$338)</f>
        <v>0</v>
      </c>
      <c r="DB126" s="793"/>
      <c r="DC126" s="793"/>
      <c r="DD126" s="793"/>
      <c r="DE126" s="793"/>
      <c r="DF126" s="793"/>
      <c r="DG126" s="794"/>
      <c r="DH126" s="643"/>
      <c r="DI126" s="878" t="str">
        <f>'ANNUAL SUMMARY'!$O$24</f>
        <v>LANDINGSS</v>
      </c>
      <c r="DJ126" s="879"/>
      <c r="DK126" s="879"/>
      <c r="DL126" s="879"/>
      <c r="DM126" s="879"/>
      <c r="DN126" s="879"/>
      <c r="DO126" s="879"/>
      <c r="DP126" s="879"/>
      <c r="DQ126" s="879"/>
      <c r="DR126" s="879"/>
      <c r="DS126" s="880"/>
      <c r="DT126" s="15"/>
      <c r="DU126" s="812">
        <f>IF(DU118=0," ",DU118+4)</f>
        <v>2026</v>
      </c>
      <c r="DV126" s="813"/>
      <c r="DW126" s="813"/>
      <c r="DX126" s="813"/>
      <c r="DY126" s="813"/>
      <c r="DZ126" s="1118">
        <f>SUMIFS('ANNUAL SUMMARY'!$AF$54,DU126,'ANNUAL SUMMARY'!$V$9,DF112,'ANNUAL SUMMARY'!$L$6)+SUMIFS('ANNUAL SUMMARY'!$AF$112,DU126,'ANNUAL SUMMARY'!$V$9,DF112,'ANNUAL SUMMARY'!$L$64)+SUMIFS('ANNUAL SUMMARY'!$AF$170,DU126,'ANNUAL SUMMARY'!$V$9,DF112,'ANNUAL SUMMARY'!$L$122)+SUMIFS('ANNUAL SUMMARY'!$AF$228,DU126,'ANNUAL SUMMARY'!$V$9,DF112,'ANNUAL SUMMARY'!$L$180)+SUMIFS('ANNUAL SUMMARY'!$AF$286,DU126,'ANNUAL SUMMARY'!$V$9,DF112,'ANNUAL SUMMARY'!$L$238)+SUMIFS('ANNUAL SUMMARY'!$AF$344,DU126,'ANNUAL SUMMARY'!$V$9,DF112,'ANNUAL SUMMARY'!$L$296)+SUMIFS('ANNUAL SUMMARY'!$AF$402,DU126,'ANNUAL SUMMARY'!$V$9,DF112,'ANNUAL SUMMARY'!$L$354)+SUMIFS('ANNUAL SUMMARY'!$AF$460,DU126,'ANNUAL SUMMARY'!$V$9,DF112,'ANNUAL SUMMARY'!$L$412)+SUMIFS('ANNUAL SUMMARY'!$AF$518,DU126,'ANNUAL SUMMARY'!$V$9,DF112,'ANNUAL SUMMARY'!$L$470)+SUMIFS('ANNUAL SUMMARY'!$AF$576,DU126,'ANNUAL SUMMARY'!$V$9,DF112,'ANNUAL SUMMARY'!$L$528)+SUMIFS('ANNUAL SUMMARY'!$AF$634,DU126,'ANNUAL SUMMARY'!$V$9,DF112,'ANNUAL SUMMARY'!$L$586)+SUMIFS('ANNUAL SUMMARY'!$AF$692,DU126,'ANNUAL SUMMARY'!$V$9,DF112,'ANNUAL SUMMARY'!$L$644)+SUMIFS('ANNUAL SUMMARY'!$CC$54,DU126,'ANNUAL SUMMARY'!$V$9,DF112,'ANNUAL SUMMARY'!$BI$6)+SUMIFS('ANNUAL SUMMARY'!$CC$112,DU126,'ANNUAL SUMMARY'!$V$9,DF112,'ANNUAL SUMMARY'!$BI$64)+SUMIFS('ANNUAL SUMMARY'!$CC$170,DU126,'ANNUAL SUMMARY'!$V$9,DF112,'ANNUAL SUMMARY'!$BI$122)+SUMIFS('ANNUAL SUMMARY'!$CC$228,DU126,'ANNUAL SUMMARY'!$V$9,DF112,'ANNUAL SUMMARY'!$BI$180)+SUMIFS('ANNUAL SUMMARY'!$CC$286,DU126,'ANNUAL SUMMARY'!$V$9,DF112,'ANNUAL SUMMARY'!$BI$238)+SUMIFS('ANNUAL SUMMARY'!$CC$344,DU126,'ANNUAL SUMMARY'!$V$9,DF112,'ANNUAL SUMMARY'!$BI$296)+SUMIFS('ANNUAL SUMMARY'!$CC$402,DU126,'ANNUAL SUMMARY'!$V$9,DF112,'ANNUAL SUMMARY'!$BI$354)+SUMIFS('ANNUAL SUMMARY'!$CC$460,DU126,'ANNUAL SUMMARY'!$V$9,DF112,'ANNUAL SUMMARY'!$BI$412)+SUMIFS('ANNUAL SUMMARY'!$CC$518,DU126,'ANNUAL SUMMARY'!$V$9,DF112,'ANNUAL SUMMARY'!$BI$470)+SUMIFS('ANNUAL SUMMARY'!$CC$576,DU126,'ANNUAL SUMMARY'!$V$9,DF112,'ANNUAL SUMMARY'!$BI$528)+SUMIFS('ANNUAL SUMMARY'!$CC$634,DU126,'ANNUAL SUMMARY'!$V$9,DF112,'ANNUAL SUMMARY'!$BI$586)+SUMIFS('ANNUAL SUMMARY'!$CC$692,DU126,'ANNUAL SUMMARY'!$V$9,DF112,'ANNUAL SUMMARY'!$BI$644)+SUMIFS('ANNUAL SUMMARY'!$EB$54,DU126,'ANNUAL SUMMARY'!$V$9,DF112,'ANNUAL SUMMARY'!$DH$6)+SUMIFS('ANNUAL SUMMARY'!$EB$112,DU126,'ANNUAL SUMMARY'!$V$9,DF112,'ANNUAL SUMMARY'!$DH$64)+SUMIFS('ANNUAL SUMMARY'!$EB$170,DU126,'ANNUAL SUMMARY'!$V$9,DF112,'ANNUAL SUMMARY'!$DH$122)+SUMIFS('ANNUAL SUMMARY'!$EB$228,DU126,'ANNUAL SUMMARY'!$V$9,DF112,'ANNUAL SUMMARY'!$DH$180)+SUMIFS('ANNUAL SUMMARY'!$EB$286,DU126,'ANNUAL SUMMARY'!$V$9,DF112,'ANNUAL SUMMARY'!$DH$238)+SUMIFS('ANNUAL SUMMARY'!$EB$344,DU126,'ANNUAL SUMMARY'!$V$9,DF112,'ANNUAL SUMMARY'!$DH$296)+SUMIFS('ANNUAL SUMMARY'!$EB$402,DU126,'ANNUAL SUMMARY'!$V$9,DF112,'ANNUAL SUMMARY'!$DH$354)+SUMIFS('ANNUAL SUMMARY'!$EB$460,DU126,'ANNUAL SUMMARY'!$V$9,DF112,'ANNUAL SUMMARY'!$DH$412)+SUMIFS('ANNUAL SUMMARY'!$EB$518,DU126,'ANNUAL SUMMARY'!$V$9,DF112,'ANNUAL SUMMARY'!$DH$470)+SUMIFS('ANNUAL SUMMARY'!$EB$576,DU126,'ANNUAL SUMMARY'!$V$9,DF112,'ANNUAL SUMMARY'!$DH$528)+SUMIFS('ANNUAL SUMMARY'!$EB$634,DU126,'ANNUAL SUMMARY'!$V$9,DF112,'ANNUAL SUMMARY'!$DH$586)+SUMIFS('ANNUAL SUMMARY'!$EB$692,DU126,'ANNUAL SUMMARY'!$V$9,DF112,'ANNUAL SUMMARY'!$DH$644)+SUMIFS('ANNUAL SUMMARY'!$FY$54,DU126,'ANNUAL SUMMARY'!$V$9,DF112,'ANNUAL SUMMARY'!$FE$6)+SUMIFS('ANNUAL SUMMARY'!$FY$112,DU126,'ANNUAL SUMMARY'!$V$9,DF112,'ANNUAL SUMMARY'!$FE$64)+SUMIFS('ANNUAL SUMMARY'!$FY$170,DU126,'ANNUAL SUMMARY'!$V$9,DF112,'ANNUAL SUMMARY'!$FE$122)+SUMIFS('ANNUAL SUMMARY'!$FY$228,DU126,'ANNUAL SUMMARY'!$V$9,DF112,'ANNUAL SUMMARY'!$FE$180)+SUMIFS('ANNUAL SUMMARY'!$FY$286,DU126,'ANNUAL SUMMARY'!$V$9,DF112,'ANNUAL SUMMARY'!$FE$238)+SUMIFS('ANNUAL SUMMARY'!$FY$344,DU126,'ANNUAL SUMMARY'!$V$9,DF112,'ANNUAL SUMMARY'!$FE$296)+SUMIFS('ANNUAL SUMMARY'!$FY$402,DU126,'ANNUAL SUMMARY'!$V$9,DF112,'ANNUAL SUMMARY'!$FE$354)+SUMIFS('ANNUAL SUMMARY'!$FY$460,DU126,'ANNUAL SUMMARY'!$V$9,DF112,'ANNUAL SUMMARY'!$FE$412)+SUMIFS('ANNUAL SUMMARY'!$FY$518,DU126,'ANNUAL SUMMARY'!$V$9,DF112,'ANNUAL SUMMARY'!$FE$470)+SUMIFS('ANNUAL SUMMARY'!$FY$576,DU126,'ANNUAL SUMMARY'!$V$9,DF112,'ANNUAL SUMMARY'!$FE$528)+SUMIFS('ANNUAL SUMMARY'!$FY$634,DU126,'ANNUAL SUMMARY'!$V$9,DF112,'ANNUAL SUMMARY'!$FE$586)+SUMIFS('ANNUAL SUMMARY'!$FY$692,DU126,'ANNUAL SUMMARY'!$V$9,DF112,'ANNUAL SUMMARY'!$FE$644)</f>
        <v>0</v>
      </c>
      <c r="EA126" s="727"/>
      <c r="EB126" s="727"/>
      <c r="EC126" s="727"/>
      <c r="ED126" s="727">
        <f>SUMIFS('ANNUAL SUMMARY'!$AJ$54,DU126,'ANNUAL SUMMARY'!$V$9,DF112,'ANNUAL SUMMARY'!$L$6)+SUMIFS('ANNUAL SUMMARY'!$AJ$112,DU126,'ANNUAL SUMMARY'!$V$9,DF112,'ANNUAL SUMMARY'!$L$64)+SUMIFS('ANNUAL SUMMARY'!$AJ$170,DU126,'ANNUAL SUMMARY'!$V$9,DF112,'ANNUAL SUMMARY'!$L$122)+SUMIFS('ANNUAL SUMMARY'!$AJ$228,DU126,'ANNUAL SUMMARY'!$V$9,DF112,'ANNUAL SUMMARY'!$L$180)+SUMIFS('ANNUAL SUMMARY'!$AJ$286,DU126,'ANNUAL SUMMARY'!$V$9,DF112,'ANNUAL SUMMARY'!$L$238)+SUMIFS('ANNUAL SUMMARY'!$AJ$344,DU126,'ANNUAL SUMMARY'!$V$9,DF112,'ANNUAL SUMMARY'!$L$296)+SUMIFS('ANNUAL SUMMARY'!$AJ$402,DU126,'ANNUAL SUMMARY'!$V$9,DF112,'ANNUAL SUMMARY'!$L$354)+SUMIFS('ANNUAL SUMMARY'!$AJ$460,DU126,'ANNUAL SUMMARY'!$V$9,DF112,'ANNUAL SUMMARY'!$L$412)+SUMIFS('ANNUAL SUMMARY'!$AJ$518,DU126,'ANNUAL SUMMARY'!$V$9,DF112,'ANNUAL SUMMARY'!$L$470)+SUMIFS('ANNUAL SUMMARY'!$AJ$576,DU126,'ANNUAL SUMMARY'!$V$9,DF112,'ANNUAL SUMMARY'!$L$528)+SUMIFS('ANNUAL SUMMARY'!$AJ$634,DU126,'ANNUAL SUMMARY'!$V$9,DF112,'ANNUAL SUMMARY'!$L$586)+SUMIFS('ANNUAL SUMMARY'!$AJ$692,DU126,'ANNUAL SUMMARY'!$V$9,DF112,'ANNUAL SUMMARY'!$L$644)+SUMIFS('ANNUAL SUMMARY'!$CG$54,DU126,'ANNUAL SUMMARY'!$V$9,DF112,'ANNUAL SUMMARY'!$BI$6)+SUMIFS('ANNUAL SUMMARY'!$CG$112,DU126,'ANNUAL SUMMARY'!$V$9,DF112,'ANNUAL SUMMARY'!$BI$64)+SUMIFS('ANNUAL SUMMARY'!$CG$170,DU126,'ANNUAL SUMMARY'!$V$9,DF112,'ANNUAL SUMMARY'!$BI$122)+SUMIFS('ANNUAL SUMMARY'!$CG$228,DU126,'ANNUAL SUMMARY'!$V$9,DF112,'ANNUAL SUMMARY'!$BI$180)+SUMIFS('ANNUAL SUMMARY'!$CG$286,DU126,'ANNUAL SUMMARY'!$V$9,DF112,'ANNUAL SUMMARY'!$BI$238)+SUMIFS('ANNUAL SUMMARY'!$CG$344,DU126,'ANNUAL SUMMARY'!$V$9,DF112,'ANNUAL SUMMARY'!$BI$296)+SUMIFS('ANNUAL SUMMARY'!$CG$402,DU126,'ANNUAL SUMMARY'!$V$9,DF112,'ANNUAL SUMMARY'!$BI$354)+SUMIFS('ANNUAL SUMMARY'!$CG$460,DU126,'ANNUAL SUMMARY'!$V$9,DF112,'ANNUAL SUMMARY'!$BI$412)+SUMIFS('ANNUAL SUMMARY'!$CG$518,DU126,'ANNUAL SUMMARY'!$V$9,DF112,'ANNUAL SUMMARY'!$BI$470)+SUMIFS('ANNUAL SUMMARY'!$CG$576,DU126,'ANNUAL SUMMARY'!$V$9,DF112,'ANNUAL SUMMARY'!$BI$528)+SUMIFS('ANNUAL SUMMARY'!$CG$634,DU126,'ANNUAL SUMMARY'!$V$9,DF112,'ANNUAL SUMMARY'!$BI$586)+SUMIFS('ANNUAL SUMMARY'!$CG$692,DU126,'ANNUAL SUMMARY'!$V$9,DF112,'ANNUAL SUMMARY'!$BI$644)+SUMIFS('ANNUAL SUMMARY'!$EF$54,DU126,'ANNUAL SUMMARY'!$V$9,DF112,'ANNUAL SUMMARY'!$DH$6)+SUMIFS('ANNUAL SUMMARY'!$EF$112,DU126,'ANNUAL SUMMARY'!$V$9,DF112,'ANNUAL SUMMARY'!$DH$64)+SUMIFS('ANNUAL SUMMARY'!$EF$170,DU126,'ANNUAL SUMMARY'!$V$9,DF112,'ANNUAL SUMMARY'!$DH$122)+SUMIFS('ANNUAL SUMMARY'!$EF$228,DU126,'ANNUAL SUMMARY'!$V$9,DF112,'ANNUAL SUMMARY'!$DH$180)+SUMIFS('ANNUAL SUMMARY'!$EF$286,DU126,'ANNUAL SUMMARY'!$V$9,DF112,'ANNUAL SUMMARY'!$DH$238)+SUMIFS('ANNUAL SUMMARY'!$EF$344,DU126,'ANNUAL SUMMARY'!$V$9,DF112,'ANNUAL SUMMARY'!$DH$296)+SUMIFS('ANNUAL SUMMARY'!$EF$402,DU126,'ANNUAL SUMMARY'!$V$9,DF112,'ANNUAL SUMMARY'!$DH$354)+SUMIFS('ANNUAL SUMMARY'!$EF$460,DU126,'ANNUAL SUMMARY'!$V$9,DF112,'ANNUAL SUMMARY'!$DH$412)+SUMIFS('ANNUAL SUMMARY'!$EF$518,DU126,'ANNUAL SUMMARY'!$V$9,DF112,'ANNUAL SUMMARY'!$DH$470)+SUMIFS('ANNUAL SUMMARY'!$EF$576,DU126,'ANNUAL SUMMARY'!$V$9,DF112,'ANNUAL SUMMARY'!$DH$528)+SUMIFS('ANNUAL SUMMARY'!$EF$634,DU126,'ANNUAL SUMMARY'!$V$9,DF112,'ANNUAL SUMMARY'!$DH$586)+SUMIFS('ANNUAL SUMMARY'!$EF$692,DU126,'ANNUAL SUMMARY'!$V$9,DF112,'ANNUAL SUMMARY'!$DH$644)+SUMIFS('ANNUAL SUMMARY'!$GC$54,DU126,'ANNUAL SUMMARY'!$V$9,DF112,'ANNUAL SUMMARY'!$FE$6)+SUMIFS('ANNUAL SUMMARY'!$GC$112,DU126,'ANNUAL SUMMARY'!$V$9,DF112,'ANNUAL SUMMARY'!$FE$64)+SUMIFS('ANNUAL SUMMARY'!$GC$170,DU126,'ANNUAL SUMMARY'!$V$9,DF112,'ANNUAL SUMMARY'!$FE$122)+SUMIFS('ANNUAL SUMMARY'!$GC$228,DU126,'ANNUAL SUMMARY'!$V$9,DF112,'ANNUAL SUMMARY'!$FE$180)+SUMIFS('ANNUAL SUMMARY'!$GC$286,DU126,'ANNUAL SUMMARY'!$V$9,DF112,'ANNUAL SUMMARY'!$FE$238)+SUMIFS('ANNUAL SUMMARY'!$GC$344,DU126,'ANNUAL SUMMARY'!$V$9,DF112,'ANNUAL SUMMARY'!$FE$296)+SUMIFS('ANNUAL SUMMARY'!$GC$402,DU126,'ANNUAL SUMMARY'!$V$9,DF112,'ANNUAL SUMMARY'!$FE$354)+SUMIFS('ANNUAL SUMMARY'!$GC$460,DU126,'ANNUAL SUMMARY'!$V$9,DF112,'ANNUAL SUMMARY'!$FE$412)+SUMIFS('ANNUAL SUMMARY'!$GC$518,DU126,'ANNUAL SUMMARY'!$V$9,DF112,'ANNUAL SUMMARY'!$FE$470)+SUMIFS('ANNUAL SUMMARY'!$GC$576,DU126,'ANNUAL SUMMARY'!$V$9,DF112,'ANNUAL SUMMARY'!$FE$528)+SUMIFS('ANNUAL SUMMARY'!$GC$634,DU126,'ANNUAL SUMMARY'!$V$9,DF112,'ANNUAL SUMMARY'!$FE$586)+SUMIFS('ANNUAL SUMMARY'!$GC$692,DU126,'ANNUAL SUMMARY'!$V$9,DF112,'ANNUAL SUMMARY'!$FE$644)</f>
        <v>0</v>
      </c>
      <c r="EE126" s="727"/>
      <c r="EF126" s="727"/>
      <c r="EG126" s="727"/>
      <c r="EH126" s="727">
        <f>SUMIFS('ANNUAL SUMMARY'!$AN$54,DU126,'ANNUAL SUMMARY'!$V$9,DF112,'ANNUAL SUMMARY'!$L$6)+SUMIFS('ANNUAL SUMMARY'!$AN$112,DU126,'ANNUAL SUMMARY'!$V$9,DF112,'ANNUAL SUMMARY'!$L$64)+SUMIFS('ANNUAL SUMMARY'!$AN$170,DU126,'ANNUAL SUMMARY'!$V$9,DF112,'ANNUAL SUMMARY'!$L$122)+SUMIFS('ANNUAL SUMMARY'!$AN$228,DU126,'ANNUAL SUMMARY'!$V$9,DF112,'ANNUAL SUMMARY'!$L$180)+SUMIFS('ANNUAL SUMMARY'!$AN$286,DU126,'ANNUAL SUMMARY'!$V$9,DF112,'ANNUAL SUMMARY'!$L$238)+SUMIFS('ANNUAL SUMMARY'!$AN$344,DU126,'ANNUAL SUMMARY'!$V$9,DF112,'ANNUAL SUMMARY'!$L$296)+SUMIFS('ANNUAL SUMMARY'!$AN$402,DU126,'ANNUAL SUMMARY'!$V$9,DF112,'ANNUAL SUMMARY'!$L$354)+SUMIFS('ANNUAL SUMMARY'!$AN$460,DU126,'ANNUAL SUMMARY'!$V$9,DF112,'ANNUAL SUMMARY'!$L$412)+SUMIFS('ANNUAL SUMMARY'!$AN$518,DU126,'ANNUAL SUMMARY'!$V$9,DF112,'ANNUAL SUMMARY'!$L$470)+SUMIFS('ANNUAL SUMMARY'!$AN$576,DU126,'ANNUAL SUMMARY'!$V$9,DF112,'ANNUAL SUMMARY'!$L$528)+SUMIFS('ANNUAL SUMMARY'!$AN$634,DU126,'ANNUAL SUMMARY'!$V$9,DF112,'ANNUAL SUMMARY'!$L$586)+SUMIFS('ANNUAL SUMMARY'!$AN$692,DU126,'ANNUAL SUMMARY'!$V$9,DF112,'ANNUAL SUMMARY'!$L$644)+SUMIFS('ANNUAL SUMMARY'!$CK$54,DU126,'ANNUAL SUMMARY'!$V$9,DF112,'ANNUAL SUMMARY'!$BI$6)+SUMIFS('ANNUAL SUMMARY'!$CK$112,DU126,'ANNUAL SUMMARY'!$V$9,DF112,'ANNUAL SUMMARY'!$BI$64)+SUMIFS('ANNUAL SUMMARY'!$CK$170,DU126,'ANNUAL SUMMARY'!$V$9,DF112,'ANNUAL SUMMARY'!$BI$122)+SUMIFS('ANNUAL SUMMARY'!$CK$228,DU126,'ANNUAL SUMMARY'!$V$9,DF112,'ANNUAL SUMMARY'!$BI$180)+SUMIFS('ANNUAL SUMMARY'!$CK$286,DU126,'ANNUAL SUMMARY'!$V$9,DF112,'ANNUAL SUMMARY'!$BI$238)+SUMIFS('ANNUAL SUMMARY'!$CK$344,DU126,'ANNUAL SUMMARY'!$V$9,DF112,'ANNUAL SUMMARY'!$BI$296)+SUMIFS('ANNUAL SUMMARY'!$CK$402,DU126,'ANNUAL SUMMARY'!$V$9,DF112,'ANNUAL SUMMARY'!$BI$354)+SUMIFS('ANNUAL SUMMARY'!$CK$460,DU126,'ANNUAL SUMMARY'!$V$9,DF112,'ANNUAL SUMMARY'!$BI$412)+SUMIFS('ANNUAL SUMMARY'!$CK$518,DU126,'ANNUAL SUMMARY'!$V$9,DF112,'ANNUAL SUMMARY'!$BI$470)+SUMIFS('ANNUAL SUMMARY'!$CK$576,DU126,'ANNUAL SUMMARY'!$V$9,DF112,'ANNUAL SUMMARY'!$BI$528)+SUMIFS('ANNUAL SUMMARY'!$CK$634,DU126,'ANNUAL SUMMARY'!$V$9,DF112,'ANNUAL SUMMARY'!$BI$586)+SUMIFS('ANNUAL SUMMARY'!$CK$692,DU126,'ANNUAL SUMMARY'!$V$9,DF112,'ANNUAL SUMMARY'!$BI$644)+SUMIFS('ANNUAL SUMMARY'!$EJ$54,DU126,'ANNUAL SUMMARY'!$V$9,DF112,'ANNUAL SUMMARY'!$DH$6)+SUMIFS('ANNUAL SUMMARY'!$EJ$112,DU126,'ANNUAL SUMMARY'!$V$9,DF112,'ANNUAL SUMMARY'!$DH$64)+SUMIFS('ANNUAL SUMMARY'!$EJ$170,DU126,'ANNUAL SUMMARY'!$V$9,DF112,'ANNUAL SUMMARY'!$DH$122)+SUMIFS('ANNUAL SUMMARY'!$EJ$228,DU126,'ANNUAL SUMMARY'!$V$9,DF112,'ANNUAL SUMMARY'!$DH$180)+SUMIFS('ANNUAL SUMMARY'!$EJ$286,DU126,'ANNUAL SUMMARY'!$V$9,DF112,'ANNUAL SUMMARY'!$DH$238)+SUMIFS('ANNUAL SUMMARY'!$EJ$344,DU126,'ANNUAL SUMMARY'!$V$9,DF112,'ANNUAL SUMMARY'!$DH$296)+SUMIFS('ANNUAL SUMMARY'!$EJ$402,DU126,'ANNUAL SUMMARY'!$V$9,DF112,'ANNUAL SUMMARY'!$DH$354)+SUMIFS('ANNUAL SUMMARY'!$EJ$460,DU126,'ANNUAL SUMMARY'!$V$9,DF112,'ANNUAL SUMMARY'!$DH$412)+SUMIFS('ANNUAL SUMMARY'!$EJ$518,DU126,'ANNUAL SUMMARY'!$V$9,DF112,'ANNUAL SUMMARY'!$DH$470)+SUMIFS('ANNUAL SUMMARY'!$EJ$576,DU126,'ANNUAL SUMMARY'!$V$9,DF112,'ANNUAL SUMMARY'!$DH$528)+SUMIFS('ANNUAL SUMMARY'!$EJ$634,DU126,'ANNUAL SUMMARY'!$V$9,DF112,'ANNUAL SUMMARY'!$DH$586)+SUMIFS('ANNUAL SUMMARY'!$EJ$692,DU126,'ANNUAL SUMMARY'!$V$9,DF112,'ANNUAL SUMMARY'!$DH$644)+SUMIFS('ANNUAL SUMMARY'!$GG$54,DU126,'ANNUAL SUMMARY'!$V$9,DF112,'ANNUAL SUMMARY'!$FE$6)+SUMIFS('ANNUAL SUMMARY'!$GG$112,DU126,'ANNUAL SUMMARY'!$V$9,DF112,'ANNUAL SUMMARY'!$FE$64)+SUMIFS('ANNUAL SUMMARY'!$GG$170,DU126,'ANNUAL SUMMARY'!$V$9,DF112,'ANNUAL SUMMARY'!$FE$122)+SUMIFS('ANNUAL SUMMARY'!$GG$228,DU126,'ANNUAL SUMMARY'!$V$9,DF112,'ANNUAL SUMMARY'!$FE$180)+SUMIFS('ANNUAL SUMMARY'!$GG$286,DU126,'ANNUAL SUMMARY'!$V$9,DF112,'ANNUAL SUMMARY'!$FE$238)+SUMIFS('ANNUAL SUMMARY'!$GG$344,DU126,'ANNUAL SUMMARY'!$V$9,DF112,'ANNUAL SUMMARY'!$FE$296)+SUMIFS('ANNUAL SUMMARY'!$GG$402,DU126,'ANNUAL SUMMARY'!$V$9,DF112,'ANNUAL SUMMARY'!$FE$354)+SUMIFS('ANNUAL SUMMARY'!$GG$460,DU126,'ANNUAL SUMMARY'!$V$9,DF112,'ANNUAL SUMMARY'!$FE$412)+SUMIFS('ANNUAL SUMMARY'!$GG$518,DU126,'ANNUAL SUMMARY'!$V$9,DF112,'ANNUAL SUMMARY'!$FE$470)+SUMIFS('ANNUAL SUMMARY'!$GG$576,DU126,'ANNUAL SUMMARY'!$V$9,DF112,'ANNUAL SUMMARY'!$FE$528)+SUMIFS('ANNUAL SUMMARY'!$GG$634,DU126,'ANNUAL SUMMARY'!$V$9,DF112,'ANNUAL SUMMARY'!$FE$586)+SUMIFS('ANNUAL SUMMARY'!$GG$692,DU126,'ANNUAL SUMMARY'!$V$9,DF112,'ANNUAL SUMMARY'!$FE$644)</f>
        <v>0</v>
      </c>
      <c r="EI126" s="727"/>
      <c r="EJ126" s="727"/>
      <c r="EK126" s="727"/>
      <c r="EL126" s="728">
        <f>SUMIFS('ANNUAL SUMMARY'!$AR$54,DU126,'ANNUAL SUMMARY'!$V$9,DF112,'ANNUAL SUMMARY'!$L$6)+SUMIFS('ANNUAL SUMMARY'!$AR$112,DU126,'ANNUAL SUMMARY'!$V$9,DF112,'ANNUAL SUMMARY'!$L$64)+SUMIFS('ANNUAL SUMMARY'!$AR$170,DU126,'ANNUAL SUMMARY'!$V$9,DF112,'ANNUAL SUMMARY'!$L$122)+SUMIFS('ANNUAL SUMMARY'!$AR$228,DU126,'ANNUAL SUMMARY'!$V$9,DF112,'ANNUAL SUMMARY'!$L$180)+SUMIFS('ANNUAL SUMMARY'!$AR$286,DU126,'ANNUAL SUMMARY'!$V$9,DF112,'ANNUAL SUMMARY'!$L$238)+SUMIFS('ANNUAL SUMMARY'!$AR$344,DU126,'ANNUAL SUMMARY'!$V$9,DF112,'ANNUAL SUMMARY'!$L$296)+SUMIFS('ANNUAL SUMMARY'!$AR$402,DU126,'ANNUAL SUMMARY'!$V$9,DF112,'ANNUAL SUMMARY'!$L$354)+SUMIFS('ANNUAL SUMMARY'!$AR$460,DU126,'ANNUAL SUMMARY'!$V$9,DF112,'ANNUAL SUMMARY'!$L$412)+SUMIFS('ANNUAL SUMMARY'!$AR$518,DU126,'ANNUAL SUMMARY'!$V$9,DF112,'ANNUAL SUMMARY'!$L$470)+SUMIFS('ANNUAL SUMMARY'!$AR$576,DU126,'ANNUAL SUMMARY'!$V$9,DF112,'ANNUAL SUMMARY'!$L$528)+SUMIFS('ANNUAL SUMMARY'!$AR$634,DU126,'ANNUAL SUMMARY'!$V$9,DF112,'ANNUAL SUMMARY'!$L$586)+SUMIFS('ANNUAL SUMMARY'!$AR$692,DU126,'ANNUAL SUMMARY'!$V$9,DF112,'ANNUAL SUMMARY'!$L$644)+SUMIFS('ANNUAL SUMMARY'!$CO$54,DU126,'ANNUAL SUMMARY'!$V$9,DF112,'ANNUAL SUMMARY'!$BI$6)+SUMIFS('ANNUAL SUMMARY'!$CO$112,DU126,'ANNUAL SUMMARY'!$V$9,DF112,'ANNUAL SUMMARY'!$BI$64)+SUMIFS('ANNUAL SUMMARY'!$CO$170,DU126,'ANNUAL SUMMARY'!$V$9,DF112,'ANNUAL SUMMARY'!$BI$122)+SUMIFS('ANNUAL SUMMARY'!$CO$228,DU126,'ANNUAL SUMMARY'!$V$9,DF112,'ANNUAL SUMMARY'!$BI$180)+SUMIFS('ANNUAL SUMMARY'!$CO$286,DU126,'ANNUAL SUMMARY'!$V$9,DF112,'ANNUAL SUMMARY'!$BI$238)+SUMIFS('ANNUAL SUMMARY'!$CO$344,DU126,'ANNUAL SUMMARY'!$V$9,DF112,'ANNUAL SUMMARY'!$BI$296)+SUMIFS('ANNUAL SUMMARY'!$CO$402,DU126,'ANNUAL SUMMARY'!$V$9,DF112,'ANNUAL SUMMARY'!$BI$354)+SUMIFS('ANNUAL SUMMARY'!$CO$460,DU126,'ANNUAL SUMMARY'!$V$9,DF112,'ANNUAL SUMMARY'!$BI$412)+SUMIFS('ANNUAL SUMMARY'!$CO$518,DU126,'ANNUAL SUMMARY'!$V$9,DF112,'ANNUAL SUMMARY'!$BI$470)+SUMIFS('ANNUAL SUMMARY'!$CO$576,DU126,'ANNUAL SUMMARY'!$V$9,DF112,'ANNUAL SUMMARY'!$BI$528)+SUMIFS('ANNUAL SUMMARY'!$CO$634,DU126,'ANNUAL SUMMARY'!$V$9,DF112,'ANNUAL SUMMARY'!$BI$586)+SUMIFS('ANNUAL SUMMARY'!$CO$692,DU126,'ANNUAL SUMMARY'!$V$9,DF112,'ANNUAL SUMMARY'!$BI$644)+SUMIFS('ANNUAL SUMMARY'!$EN$54,DU126,'ANNUAL SUMMARY'!$V$9,DF112,'ANNUAL SUMMARY'!$DH$6)+SUMIFS('ANNUAL SUMMARY'!$EN$112,DU126,'ANNUAL SUMMARY'!$V$9,DF112,'ANNUAL SUMMARY'!$DH$64)+SUMIFS('ANNUAL SUMMARY'!$EN$170,DU126,'ANNUAL SUMMARY'!$V$9,DF112,'ANNUAL SUMMARY'!$DH$122)+SUMIFS('ANNUAL SUMMARY'!$EN$228,DU126,'ANNUAL SUMMARY'!$V$9,DF112,'ANNUAL SUMMARY'!$DH$180)+SUMIFS('ANNUAL SUMMARY'!$EN$286,DU126,'ANNUAL SUMMARY'!$V$9,DF112,'ANNUAL SUMMARY'!$DH$238)+SUMIFS('ANNUAL SUMMARY'!$EN$344,DU126,'ANNUAL SUMMARY'!$V$9,DF112,'ANNUAL SUMMARY'!$DH$296)+SUMIFS('ANNUAL SUMMARY'!$EN$402,DU126,'ANNUAL SUMMARY'!$V$9,DF112,'ANNUAL SUMMARY'!$DH$354)+SUMIFS('ANNUAL SUMMARY'!$EN$460,DU126,'ANNUAL SUMMARY'!$V$9,DF112,'ANNUAL SUMMARY'!$DH$412)+SUMIFS('ANNUAL SUMMARY'!$EN$518,DU126,'ANNUAL SUMMARY'!$V$9,DF112,'ANNUAL SUMMARY'!$DH$470)+SUMIFS('ANNUAL SUMMARY'!$EN$576,DU126,'ANNUAL SUMMARY'!$V$9,DF112,'ANNUAL SUMMARY'!$DH$528)+SUMIFS('ANNUAL SUMMARY'!$EN$634,DU126,'ANNUAL SUMMARY'!$V$9,DF112,'ANNUAL SUMMARY'!$DH$586)+SUMIFS('ANNUAL SUMMARY'!$EN$692,DU126,'ANNUAL SUMMARY'!$V$9,DF112,'ANNUAL SUMMARY'!$DH$644)+SUMIFS('ANNUAL SUMMARY'!$GK$54,DU126,'ANNUAL SUMMARY'!$V$9,DF112,'ANNUAL SUMMARY'!$FE$6)+SUMIFS('ANNUAL SUMMARY'!$GK$112,DU126,'ANNUAL SUMMARY'!$V$9,DF112,'ANNUAL SUMMARY'!$FE$64)+SUMIFS('ANNUAL SUMMARY'!$GK$170,DU126,'ANNUAL SUMMARY'!$V$9,DF112,'ANNUAL SUMMARY'!$FE$122)+SUMIFS('ANNUAL SUMMARY'!$GK$228,DU126,'ANNUAL SUMMARY'!$V$9,DF112,'ANNUAL SUMMARY'!$FE$180)+SUMIFS('ANNUAL SUMMARY'!$GK$286,DU126,'ANNUAL SUMMARY'!$V$9,DF112,'ANNUAL SUMMARY'!$FE$238)+SUMIFS('ANNUAL SUMMARY'!$GK$344,DU126,'ANNUAL SUMMARY'!$V$9,DF112,'ANNUAL SUMMARY'!$FE$296)+SUMIFS('ANNUAL SUMMARY'!$GK$402,DU126,'ANNUAL SUMMARY'!$V$9,DF112,'ANNUAL SUMMARY'!$FE$354)+SUMIFS('ANNUAL SUMMARY'!$GK$460,DU126,'ANNUAL SUMMARY'!$V$9,DF112,'ANNUAL SUMMARY'!$FE$412)+SUMIFS('ANNUAL SUMMARY'!$GK$518,DU126,'ANNUAL SUMMARY'!$V$9,DF112,'ANNUAL SUMMARY'!$FE$470)+SUMIFS('ANNUAL SUMMARY'!$GK$576,DU126,'ANNUAL SUMMARY'!$V$9,DF112,'ANNUAL SUMMARY'!$FE$528)+SUMIFS('ANNUAL SUMMARY'!$GK$634,DU126,'ANNUAL SUMMARY'!$V$9,DF112,'ANNUAL SUMMARY'!$FE$586)+SUMIFS('ANNUAL SUMMARY'!$GK$692,DU126,'ANNUAL SUMMARY'!$V$9,DF112,'ANNUAL SUMMARY'!$FE$644)</f>
        <v>0</v>
      </c>
      <c r="EM126" s="728"/>
      <c r="EN126" s="728"/>
      <c r="EO126" s="728">
        <f>SUMIFS('ANNUAL SUMMARY'!$AU$54,DU126,'ANNUAL SUMMARY'!$V$9,DF112,'ANNUAL SUMMARY'!$L$6)+SUMIFS('ANNUAL SUMMARY'!$AU$112,DU126,'ANNUAL SUMMARY'!$V$9,DF112,'ANNUAL SUMMARY'!$L$64)+SUMIFS('ANNUAL SUMMARY'!$AU$170,DU126,'ANNUAL SUMMARY'!$V$9,DF112,'ANNUAL SUMMARY'!$L$122)+SUMIFS('ANNUAL SUMMARY'!$AU$228,DU126,'ANNUAL SUMMARY'!$V$9,DF112,'ANNUAL SUMMARY'!$L$180)+SUMIFS('ANNUAL SUMMARY'!$AU$286,DU126,'ANNUAL SUMMARY'!$V$9,DF112,'ANNUAL SUMMARY'!$L$238)+SUMIFS('ANNUAL SUMMARY'!$AU$344,DU126,'ANNUAL SUMMARY'!$V$9,DF112,'ANNUAL SUMMARY'!$L$296)+SUMIFS('ANNUAL SUMMARY'!$AU$402,DU126,'ANNUAL SUMMARY'!$V$9,DF112,'ANNUAL SUMMARY'!$L$354)+SUMIFS('ANNUAL SUMMARY'!$AU$460,DU126,'ANNUAL SUMMARY'!$V$9,DF112,'ANNUAL SUMMARY'!$L$412)+SUMIFS('ANNUAL SUMMARY'!$AU$518,DU126,'ANNUAL SUMMARY'!$V$9,DF112,'ANNUAL SUMMARY'!$L$470)+SUMIFS('ANNUAL SUMMARY'!$AU$576,DU126,'ANNUAL SUMMARY'!$V$9,DF112,'ANNUAL SUMMARY'!$L$528)+SUMIFS('ANNUAL SUMMARY'!$AU$634,DU126,'ANNUAL SUMMARY'!$V$9,DF112,'ANNUAL SUMMARY'!$L$586)+SUMIFS('ANNUAL SUMMARY'!$AU$692,DU126,'ANNUAL SUMMARY'!$V$9,DF112,'ANNUAL SUMMARY'!$L$644)+SUMIFS('ANNUAL SUMMARY'!$CR$54,DU126,'ANNUAL SUMMARY'!$V$9,DF112,'ANNUAL SUMMARY'!$BI$6)+SUMIFS('ANNUAL SUMMARY'!$CR$112,DU126,'ANNUAL SUMMARY'!$V$9,DF112,'ANNUAL SUMMARY'!$BI$64)+SUMIFS('ANNUAL SUMMARY'!$CR$170,DU126,'ANNUAL SUMMARY'!$V$9,DF112,'ANNUAL SUMMARY'!$BI$122)+SUMIFS('ANNUAL SUMMARY'!$CR$228,DU126,'ANNUAL SUMMARY'!$V$9,DF112,'ANNUAL SUMMARY'!$BI$180)+SUMIFS('ANNUAL SUMMARY'!$CR$286,DU126,'ANNUAL SUMMARY'!$V$9,DF112,'ANNUAL SUMMARY'!$BI$238)+SUMIFS('ANNUAL SUMMARY'!$CR$344,DU126,'ANNUAL SUMMARY'!$V$9,DF112,'ANNUAL SUMMARY'!$BI$296)+SUMIFS('ANNUAL SUMMARY'!$CR$402,DU126,'ANNUAL SUMMARY'!$V$9,DF112,'ANNUAL SUMMARY'!$BI$354)+SUMIFS('ANNUAL SUMMARY'!$CR$460,DU126,'ANNUAL SUMMARY'!$V$9,DF112,'ANNUAL SUMMARY'!$BI$412)+SUMIFS('ANNUAL SUMMARY'!$CR$518,DU126,'ANNUAL SUMMARY'!$V$9,DF112,'ANNUAL SUMMARY'!$BI$470)+SUMIFS('ANNUAL SUMMARY'!$CR$576,DU126,'ANNUAL SUMMARY'!$V$9,DF112,'ANNUAL SUMMARY'!$BI$528)+SUMIFS('ANNUAL SUMMARY'!$CR$634,DU126,'ANNUAL SUMMARY'!$V$9,DF112,'ANNUAL SUMMARY'!$BI$586)+SUMIFS('ANNUAL SUMMARY'!$CR$692,DU126,'ANNUAL SUMMARY'!$V$9,DF112,'ANNUAL SUMMARY'!$BI$644)+SUMIFS('ANNUAL SUMMARY'!$EQ$54,DU126,'ANNUAL SUMMARY'!$V$9,DF112,'ANNUAL SUMMARY'!$DH$6)+SUMIFS('ANNUAL SUMMARY'!$EQ$112,DU126,'ANNUAL SUMMARY'!$V$9,DF112,'ANNUAL SUMMARY'!$DH$64)+SUMIFS('ANNUAL SUMMARY'!$EQ$170,DU126,'ANNUAL SUMMARY'!$V$9,DF112,'ANNUAL SUMMARY'!$DH$122)+SUMIFS('ANNUAL SUMMARY'!$EQ$228,DU126,'ANNUAL SUMMARY'!$V$9,DF112,'ANNUAL SUMMARY'!$DH$180)+SUMIFS('ANNUAL SUMMARY'!$EQ$286,DU126,'ANNUAL SUMMARY'!$V$9,DF112,'ANNUAL SUMMARY'!$DH$238)+SUMIFS('ANNUAL SUMMARY'!$EQ$344,DU126,'ANNUAL SUMMARY'!$V$9,DF112,'ANNUAL SUMMARY'!$DH$296)+SUMIFS('ANNUAL SUMMARY'!$EQ$402,DU126,'ANNUAL SUMMARY'!$V$9,DF112,'ANNUAL SUMMARY'!$DH$354)+SUMIFS('ANNUAL SUMMARY'!$EQ$460,DU126,'ANNUAL SUMMARY'!$V$9,DF112,'ANNUAL SUMMARY'!$DH$412)+SUMIFS('ANNUAL SUMMARY'!$EQ$518,DU126,'ANNUAL SUMMARY'!$V$9,DF112,'ANNUAL SUMMARY'!$DH$470)+SUMIFS('ANNUAL SUMMARY'!$EQ$576,DU126,'ANNUAL SUMMARY'!$V$9,DF112,'ANNUAL SUMMARY'!$DH$528)+SUMIFS('ANNUAL SUMMARY'!$EQ$634,DU126,'ANNUAL SUMMARY'!$V$9,DF112,'ANNUAL SUMMARY'!$DH$586)+SUMIFS('ANNUAL SUMMARY'!$EQ$692,DU126,'ANNUAL SUMMARY'!$V$9,DF112,'ANNUAL SUMMARY'!$DH$644)+SUMIFS('ANNUAL SUMMARY'!$GN$54,DU126,'ANNUAL SUMMARY'!$V$9,DF112,'ANNUAL SUMMARY'!$FE$6)+SUMIFS('ANNUAL SUMMARY'!$GN$112,DU126,'ANNUAL SUMMARY'!$V$9,DF112,'ANNUAL SUMMARY'!$FE$64)+SUMIFS('ANNUAL SUMMARY'!$GN$170,DU126,'ANNUAL SUMMARY'!$V$9,DF112,'ANNUAL SUMMARY'!$FE$122)+SUMIFS('ANNUAL SUMMARY'!$GN$228,DU126,'ANNUAL SUMMARY'!$V$9,DF112,'ANNUAL SUMMARY'!$FE$180)+SUMIFS('ANNUAL SUMMARY'!$GN$286,DU126,'ANNUAL SUMMARY'!$V$9,DF112,'ANNUAL SUMMARY'!$FE$238)+SUMIFS('ANNUAL SUMMARY'!$GN$344,DU126,'ANNUAL SUMMARY'!$V$9,DF112,'ANNUAL SUMMARY'!$FE$296)+SUMIFS('ANNUAL SUMMARY'!$GN$402,DU126,'ANNUAL SUMMARY'!$V$9,DF112,'ANNUAL SUMMARY'!$FE$354)+SUMIFS('ANNUAL SUMMARY'!$GN$460,DU126,'ANNUAL SUMMARY'!$V$9,DF112,'ANNUAL SUMMARY'!$FE$412)+SUMIFS('ANNUAL SUMMARY'!$GN$518,DU126,'ANNUAL SUMMARY'!$V$9,DF112,'ANNUAL SUMMARY'!$FE$470)+SUMIFS('ANNUAL SUMMARY'!$GN$576,DU126,'ANNUAL SUMMARY'!$V$9,DF112,'ANNUAL SUMMARY'!$FE$528)+SUMIFS('ANNUAL SUMMARY'!$GN$634,DU126,'ANNUAL SUMMARY'!$V$9,DF112,'ANNUAL SUMMARY'!$FE$586)+SUMIFS('ANNUAL SUMMARY'!$GN$692,DU126,'ANNUAL SUMMARY'!$V$9,DF112,'ANNUAL SUMMARY'!$FE$644)</f>
        <v>0</v>
      </c>
      <c r="EP126" s="728"/>
      <c r="EQ126" s="1260"/>
      <c r="ER126" s="1263"/>
      <c r="ES126" s="154"/>
      <c r="ET126" s="798" t="str">
        <f>'ANNUAL SUMMARY'!$C$24</f>
        <v>INSTR.</v>
      </c>
      <c r="EU126" s="730"/>
      <c r="EV126" s="730"/>
      <c r="EW126" s="730"/>
      <c r="EX126" s="792">
        <f>SUMIF('ANNUAL SUMMARY'!$FE$622,FC112,'ANNUAL SUMMARY'!$FA$640)+SUMIF('ANNUAL SUMMARY'!$DH$622,FC112,'ANNUAL SUMMARY'!$DD$640)+SUMIF('ANNUAL SUMMARY'!$BI$622,FC112,'ANNUAL SUMMARY'!$BE$640)+SUMIF('ANNUAL SUMMARY'!$L$622,FC112,'ANNUAL SUMMARY'!$H$640)+SUMIF('ANNUAL SUMMARY'!$FE$566,FC112,'ANNUAL SUMMARY'!$FA$584)+SUMIF('ANNUAL SUMMARY'!$DH$566,FC112,'ANNUAL SUMMARY'!$DD$584)+SUMIF('ANNUAL SUMMARY'!$BI$566,FC112,'ANNUAL SUMMARY'!$BE$584)+SUMIF('ANNUAL SUMMARY'!$L$566,FC112,'ANNUAL SUMMARY'!$H$584)+SUMIF('ANNUAL SUMMARY'!$FE$510,FC112,'ANNUAL SUMMARY'!$FA$528)+SUMIF('ANNUAL SUMMARY'!$DH$510,FC112,'ANNUAL SUMMARY'!$DD$528)+SUMIF('ANNUAL SUMMARY'!$BI$510,FC112,'ANNUAL SUMMARY'!$BE$528)+SUMIF('ANNUAL SUMMARY'!$L$510,FC112,'ANNUAL SUMMARY'!$H$528)+SUMIF('ANNUAL SUMMARY'!$FE$454,FC112,'ANNUAL SUMMARY'!$FA$472)+SUMIF('ANNUAL SUMMARY'!$DH$454,FC112,'ANNUAL SUMMARY'!$DD$472)+SUMIF('ANNUAL SUMMARY'!$BI$454,FC112,'ANNUAL SUMMARY'!$BE$472)+SUMIF('ANNUAL SUMMARY'!$L$454,FC112,'ANNUAL SUMMARY'!$H$472)+SUMIF('ANNUAL SUMMARY'!$FE$398,FC112,'ANNUAL SUMMARY'!$FA$416)+SUMIF('ANNUAL SUMMARY'!$DH$398,FC112,'ANNUAL SUMMARY'!$DD$416)+SUMIF('ANNUAL SUMMARY'!$BI$398,FC112,'ANNUAL SUMMARY'!$BE$416)+SUMIF('ANNUAL SUMMARY'!$L$398,FC112,'ANNUAL SUMMARY'!$H$416)+SUMIF('ANNUAL SUMMARY'!$FE$342,FC112,'ANNUAL SUMMARY'!$FA$360)+SUMIF('ANNUAL SUMMARY'!$DH$342,FC112,'ANNUAL SUMMARY'!$DD$360)+SUMIF('ANNUAL SUMMARY'!$BI$342,FC112,'ANNUAL SUMMARY'!$BE$360)+SUMIF('ANNUAL SUMMARY'!$L$342,FC112,'ANNUAL SUMMARY'!$H$360)+SUMIF('ANNUAL SUMMARY'!$FE$286,FC112,'ANNUAL SUMMARY'!$FA$304)+SUMIF('ANNUAL SUMMARY'!$DH$286,FC112,'ANNUAL SUMMARY'!$DD$304)+SUMIF('ANNUAL SUMMARY'!$BI$286,FC112,'ANNUAL SUMMARY'!$BE$304)+SUMIF('ANNUAL SUMMARY'!$L$286,FC112,'ANNUAL SUMMARY'!$H$304)+SUMIF('ANNUAL SUMMARY'!$FE$230,FC112,'ANNUAL SUMMARY'!$FA$248)+SUMIF('ANNUAL SUMMARY'!$DH$230,FC112,'ANNUAL SUMMARY'!$DD$248)+SUMIF('ANNUAL SUMMARY'!$BI$230,FC112,'ANNUAL SUMMARY'!$BE$248)+SUMIF('ANNUAL SUMMARY'!$L$230,FC112,'ANNUAL SUMMARY'!$H$248)+SUMIF('ANNUAL SUMMARY'!$FE$174,FC112,'ANNUAL SUMMARY'!$FA$192)+SUMIF('ANNUAL SUMMARY'!$DH$174,FC112,'ANNUAL SUMMARY'!$DD$192)+SUMIF('ANNUAL SUMMARY'!$BI$174,FC112,'ANNUAL SUMMARY'!$BE$192)+SUMIF('ANNUAL SUMMARY'!$L$174,FC112,'ANNUAL SUMMARY'!$H$192)+SUMIF('ANNUAL SUMMARY'!$FE$118,FC112,'ANNUAL SUMMARY'!$FA$136)+SUMIF('ANNUAL SUMMARY'!$DH$118,FC112,'ANNUAL SUMMARY'!$DD$136)+SUMIF('ANNUAL SUMMARY'!$BI$118,FC112,'ANNUAL SUMMARY'!$BE$136)+SUMIF('ANNUAL SUMMARY'!$L$118,FC112,'ANNUAL SUMMARY'!$H$136)+SUMIF('ANNUAL SUMMARY'!$FE$62,FC112,'ANNUAL SUMMARY'!$FA$80)+SUMIF('ANNUAL SUMMARY'!$DH$62,FC112,'ANNUAL SUMMARY'!$DD$80)+SUMIF('ANNUAL SUMMARY'!$BI$62,FC112,'ANNUAL SUMMARY'!$BE$80)+SUMIF('ANNUAL SUMMARY'!$L$62,FC112,'ANNUAL SUMMARY'!$H$80)+SUMIF('ANNUAL SUMMARY'!$FE$6,FC112,'ANNUAL SUMMARY'!$FA$24)+SUMIF('ANNUAL SUMMARY'!$DH$6,FC112,'ANNUAL SUMMARY'!$DD$24)+SUMIF('ANNUAL SUMMARY'!$BI$6,FC112,'ANNUAL SUMMARY'!$BE$24)+SUMIF('ANNUAL SUMMARY'!$L$6,FC112,'ANNUAL SUMMARY'!$H$24)+SUMIF('PREVIOUS LOGS'!$K$6,FC112,'PREVIOUS LOGS'!$F$20)+SUMIF('PREVIOUS LOGS'!$K$59,$K$6,'PREVIOUS LOGS'!$F$73)+SUMIF('PREVIOUS LOGS'!$K$112,FC112,'PREVIOUS LOGS'!$F$126)+SUMIF('PREVIOUS LOGS'!$K$165,FC112,'PREVIOUS LOGS'!$F$179)+SUMIF('PREVIOUS LOGS'!$K$218,FC112,'PREVIOUS LOGS'!$F$232)+SUMIF('PREVIOUS LOGS'!$K$271,FC112,'PREVIOUS LOGS'!$F$285)+SUMIF('PREVIOUS LOGS'!$K$324,FC112,'PREVIOUS LOGS'!$F$338)+SUMIF('PREVIOUS LOGS'!$BH$6,FC112,'PREVIOUS LOGS'!$BD$20)+SUMIF('PREVIOUS LOGS'!$BH$59,$K$6,'PREVIOUS LOGS'!$BD$73)+SUMIF('PREVIOUS LOGS'!$BH$112,FC112,'PREVIOUS LOGS'!$BD$126)+SUMIF('PREVIOUS LOGS'!$BH$165,FC112,'PREVIOUS LOGS'!$BD$179)+SUMIF('PREVIOUS LOGS'!$BH$218,FC112,'PREVIOUS LOGS'!$BD$232)+SUMIF('PREVIOUS LOGS'!$BH$271,FC112,'PREVIOUS LOGS'!$BD$285)+SUMIF('PREVIOUS LOGS'!$BH$324,FC112,'PREVIOUS LOGS'!$BD$338)+SUMIF('PREVIOUS LOGS'!$DF$6,FC112,'PREVIOUS LOGS'!$DB$20)+SUMIF('PREVIOUS LOGS'!$DF$59,$K$6,'PREVIOUS LOGS'!$DB$73)+SUMIF('PREVIOUS LOGS'!$DF$112,FC112,'PREVIOUS LOGS'!$DB$126)+SUMIF('PREVIOUS LOGS'!$DF$165,FC112,'PREVIOUS LOGS'!$DB$179)+SUMIF('PREVIOUS LOGS'!$DF$218,FC112,'PREVIOUS LOGS'!$DB$232)+SUMIF('PREVIOUS LOGS'!$DF$271,FC112,'PREVIOUS LOGS'!$DB$285)+SUMIF('PREVIOUS LOGS'!$DF$324,FC112,'PREVIOUS LOGS'!$DB$338)+SUMIF('PREVIOUS LOGS'!$FC$6,FC112,'PREVIOUS LOGS'!$EY$20)+SUMIF('PREVIOUS LOGS'!$FC$59,$K$6,'PREVIOUS LOGS'!$EY$73)+SUMIF('PREVIOUS LOGS'!$FC$112,FC112,'PREVIOUS LOGS'!$EY$126)+SUMIF('PREVIOUS LOGS'!$FC$165,FC112,'PREVIOUS LOGS'!$EY$179)+SUMIF('PREVIOUS LOGS'!$FC$218,FC112,'PREVIOUS LOGS'!$EY$232)+SUMIF('PREVIOUS LOGS'!$FC$271,FC112,'PREVIOUS LOGS'!$EY$285)+SUMIF('PREVIOUS LOGS'!$FC$324,FC112,'PREVIOUS LOGS'!$EY$338)</f>
        <v>0</v>
      </c>
      <c r="EY126" s="793"/>
      <c r="EZ126" s="793"/>
      <c r="FA126" s="793"/>
      <c r="FB126" s="793"/>
      <c r="FC126" s="793"/>
      <c r="FD126" s="794"/>
      <c r="FE126" s="643"/>
      <c r="FF126" s="878" t="str">
        <f>'ANNUAL SUMMARY'!$O$24</f>
        <v>LANDINGSS</v>
      </c>
      <c r="FG126" s="879"/>
      <c r="FH126" s="879"/>
      <c r="FI126" s="879"/>
      <c r="FJ126" s="879"/>
      <c r="FK126" s="879"/>
      <c r="FL126" s="879"/>
      <c r="FM126" s="879"/>
      <c r="FN126" s="879"/>
      <c r="FO126" s="879"/>
      <c r="FP126" s="880"/>
      <c r="FQ126" s="15"/>
      <c r="FR126" s="812">
        <f>IF(FR118=0," ",FR118+4)</f>
        <v>2026</v>
      </c>
      <c r="FS126" s="813"/>
      <c r="FT126" s="813"/>
      <c r="FU126" s="813"/>
      <c r="FV126" s="813"/>
      <c r="FW126" s="1118">
        <f>SUMIFS('ANNUAL SUMMARY'!$AF$54,FR126,'ANNUAL SUMMARY'!$V$9,FC112,'ANNUAL SUMMARY'!$L$6)+SUMIFS('ANNUAL SUMMARY'!$AF$112,FR126,'ANNUAL SUMMARY'!$V$9,FC112,'ANNUAL SUMMARY'!$L$64)+SUMIFS('ANNUAL SUMMARY'!$AF$170,FR126,'ANNUAL SUMMARY'!$V$9,FC112,'ANNUAL SUMMARY'!$L$122)+SUMIFS('ANNUAL SUMMARY'!$AF$228,FR126,'ANNUAL SUMMARY'!$V$9,FC112,'ANNUAL SUMMARY'!$L$180)+SUMIFS('ANNUAL SUMMARY'!$AF$286,FR126,'ANNUAL SUMMARY'!$V$9,FC112,'ANNUAL SUMMARY'!$L$238)+SUMIFS('ANNUAL SUMMARY'!$AF$344,FR126,'ANNUAL SUMMARY'!$V$9,FC112,'ANNUAL SUMMARY'!$L$296)+SUMIFS('ANNUAL SUMMARY'!$AF$402,FR126,'ANNUAL SUMMARY'!$V$9,FC112,'ANNUAL SUMMARY'!$L$354)+SUMIFS('ANNUAL SUMMARY'!$AF$460,FR126,'ANNUAL SUMMARY'!$V$9,FC112,'ANNUAL SUMMARY'!$L$412)+SUMIFS('ANNUAL SUMMARY'!$AF$518,FR126,'ANNUAL SUMMARY'!$V$9,FC112,'ANNUAL SUMMARY'!$L$470)+SUMIFS('ANNUAL SUMMARY'!$AF$576,FR126,'ANNUAL SUMMARY'!$V$9,FC112,'ANNUAL SUMMARY'!$L$528)+SUMIFS('ANNUAL SUMMARY'!$AF$634,FR126,'ANNUAL SUMMARY'!$V$9,FC112,'ANNUAL SUMMARY'!$L$586)+SUMIFS('ANNUAL SUMMARY'!$AF$692,FR126,'ANNUAL SUMMARY'!$V$9,FC112,'ANNUAL SUMMARY'!$L$644)+SUMIFS('ANNUAL SUMMARY'!$CC$54,FR126,'ANNUAL SUMMARY'!$V$9,FC112,'ANNUAL SUMMARY'!$BI$6)+SUMIFS('ANNUAL SUMMARY'!$CC$112,FR126,'ANNUAL SUMMARY'!$V$9,FC112,'ANNUAL SUMMARY'!$BI$64)+SUMIFS('ANNUAL SUMMARY'!$CC$170,FR126,'ANNUAL SUMMARY'!$V$9,FC112,'ANNUAL SUMMARY'!$BI$122)+SUMIFS('ANNUAL SUMMARY'!$CC$228,FR126,'ANNUAL SUMMARY'!$V$9,FC112,'ANNUAL SUMMARY'!$BI$180)+SUMIFS('ANNUAL SUMMARY'!$CC$286,FR126,'ANNUAL SUMMARY'!$V$9,FC112,'ANNUAL SUMMARY'!$BI$238)+SUMIFS('ANNUAL SUMMARY'!$CC$344,FR126,'ANNUAL SUMMARY'!$V$9,FC112,'ANNUAL SUMMARY'!$BI$296)+SUMIFS('ANNUAL SUMMARY'!$CC$402,FR126,'ANNUAL SUMMARY'!$V$9,FC112,'ANNUAL SUMMARY'!$BI$354)+SUMIFS('ANNUAL SUMMARY'!$CC$460,FR126,'ANNUAL SUMMARY'!$V$9,FC112,'ANNUAL SUMMARY'!$BI$412)+SUMIFS('ANNUAL SUMMARY'!$CC$518,FR126,'ANNUAL SUMMARY'!$V$9,FC112,'ANNUAL SUMMARY'!$BI$470)+SUMIFS('ANNUAL SUMMARY'!$CC$576,FR126,'ANNUAL SUMMARY'!$V$9,FC112,'ANNUAL SUMMARY'!$BI$528)+SUMIFS('ANNUAL SUMMARY'!$CC$634,FR126,'ANNUAL SUMMARY'!$V$9,FC112,'ANNUAL SUMMARY'!$BI$586)+SUMIFS('ANNUAL SUMMARY'!$CC$692,FR126,'ANNUAL SUMMARY'!$V$9,FC112,'ANNUAL SUMMARY'!$BI$644)+SUMIFS('ANNUAL SUMMARY'!$EB$54,FR126,'ANNUAL SUMMARY'!$V$9,FC112,'ANNUAL SUMMARY'!$DH$6)+SUMIFS('ANNUAL SUMMARY'!$EB$112,FR126,'ANNUAL SUMMARY'!$V$9,FC112,'ANNUAL SUMMARY'!$DH$64)+SUMIFS('ANNUAL SUMMARY'!$EB$170,FR126,'ANNUAL SUMMARY'!$V$9,FC112,'ANNUAL SUMMARY'!$DH$122)+SUMIFS('ANNUAL SUMMARY'!$EB$228,FR126,'ANNUAL SUMMARY'!$V$9,FC112,'ANNUAL SUMMARY'!$DH$180)+SUMIFS('ANNUAL SUMMARY'!$EB$286,FR126,'ANNUAL SUMMARY'!$V$9,FC112,'ANNUAL SUMMARY'!$DH$238)+SUMIFS('ANNUAL SUMMARY'!$EB$344,FR126,'ANNUAL SUMMARY'!$V$9,FC112,'ANNUAL SUMMARY'!$DH$296)+SUMIFS('ANNUAL SUMMARY'!$EB$402,FR126,'ANNUAL SUMMARY'!$V$9,FC112,'ANNUAL SUMMARY'!$DH$354)+SUMIFS('ANNUAL SUMMARY'!$EB$460,FR126,'ANNUAL SUMMARY'!$V$9,FC112,'ANNUAL SUMMARY'!$DH$412)+SUMIFS('ANNUAL SUMMARY'!$EB$518,FR126,'ANNUAL SUMMARY'!$V$9,FC112,'ANNUAL SUMMARY'!$DH$470)+SUMIFS('ANNUAL SUMMARY'!$EB$576,FR126,'ANNUAL SUMMARY'!$V$9,FC112,'ANNUAL SUMMARY'!$DH$528)+SUMIFS('ANNUAL SUMMARY'!$EB$634,FR126,'ANNUAL SUMMARY'!$V$9,FC112,'ANNUAL SUMMARY'!$DH$586)+SUMIFS('ANNUAL SUMMARY'!$EB$692,FR126,'ANNUAL SUMMARY'!$V$9,FC112,'ANNUAL SUMMARY'!$DH$644)+SUMIFS('ANNUAL SUMMARY'!$FY$54,FR126,'ANNUAL SUMMARY'!$V$9,FC112,'ANNUAL SUMMARY'!$FE$6)+SUMIFS('ANNUAL SUMMARY'!$FY$112,FR126,'ANNUAL SUMMARY'!$V$9,FC112,'ANNUAL SUMMARY'!$FE$64)+SUMIFS('ANNUAL SUMMARY'!$FY$170,FR126,'ANNUAL SUMMARY'!$V$9,FC112,'ANNUAL SUMMARY'!$FE$122)+SUMIFS('ANNUAL SUMMARY'!$FY$228,FR126,'ANNUAL SUMMARY'!$V$9,FC112,'ANNUAL SUMMARY'!$FE$180)+SUMIFS('ANNUAL SUMMARY'!$FY$286,FR126,'ANNUAL SUMMARY'!$V$9,FC112,'ANNUAL SUMMARY'!$FE$238)+SUMIFS('ANNUAL SUMMARY'!$FY$344,FR126,'ANNUAL SUMMARY'!$V$9,FC112,'ANNUAL SUMMARY'!$FE$296)+SUMIFS('ANNUAL SUMMARY'!$FY$402,FR126,'ANNUAL SUMMARY'!$V$9,FC112,'ANNUAL SUMMARY'!$FE$354)+SUMIFS('ANNUAL SUMMARY'!$FY$460,FR126,'ANNUAL SUMMARY'!$V$9,FC112,'ANNUAL SUMMARY'!$FE$412)+SUMIFS('ANNUAL SUMMARY'!$FY$518,FR126,'ANNUAL SUMMARY'!$V$9,FC112,'ANNUAL SUMMARY'!$FE$470)+SUMIFS('ANNUAL SUMMARY'!$FY$576,FR126,'ANNUAL SUMMARY'!$V$9,FC112,'ANNUAL SUMMARY'!$FE$528)+SUMIFS('ANNUAL SUMMARY'!$FY$634,FR126,'ANNUAL SUMMARY'!$V$9,FC112,'ANNUAL SUMMARY'!$FE$586)+SUMIFS('ANNUAL SUMMARY'!$FY$692,FR126,'ANNUAL SUMMARY'!$V$9,FC112,'ANNUAL SUMMARY'!$FE$644)</f>
        <v>0</v>
      </c>
      <c r="FX126" s="727"/>
      <c r="FY126" s="727"/>
      <c r="FZ126" s="727"/>
      <c r="GA126" s="727">
        <f>SUMIFS('ANNUAL SUMMARY'!$AJ$54,FR126,'ANNUAL SUMMARY'!$V$9,FC112,'ANNUAL SUMMARY'!$L$6)+SUMIFS('ANNUAL SUMMARY'!$AJ$112,FR126,'ANNUAL SUMMARY'!$V$9,FC112,'ANNUAL SUMMARY'!$L$64)+SUMIFS('ANNUAL SUMMARY'!$AJ$170,FR126,'ANNUAL SUMMARY'!$V$9,FC112,'ANNUAL SUMMARY'!$L$122)+SUMIFS('ANNUAL SUMMARY'!$AJ$228,FR126,'ANNUAL SUMMARY'!$V$9,FC112,'ANNUAL SUMMARY'!$L$180)+SUMIFS('ANNUAL SUMMARY'!$AJ$286,FR126,'ANNUAL SUMMARY'!$V$9,FC112,'ANNUAL SUMMARY'!$L$238)+SUMIFS('ANNUAL SUMMARY'!$AJ$344,FR126,'ANNUAL SUMMARY'!$V$9,FC112,'ANNUAL SUMMARY'!$L$296)+SUMIFS('ANNUAL SUMMARY'!$AJ$402,FR126,'ANNUAL SUMMARY'!$V$9,FC112,'ANNUAL SUMMARY'!$L$354)+SUMIFS('ANNUAL SUMMARY'!$AJ$460,FR126,'ANNUAL SUMMARY'!$V$9,FC112,'ANNUAL SUMMARY'!$L$412)+SUMIFS('ANNUAL SUMMARY'!$AJ$518,FR126,'ANNUAL SUMMARY'!$V$9,FC112,'ANNUAL SUMMARY'!$L$470)+SUMIFS('ANNUAL SUMMARY'!$AJ$576,FR126,'ANNUAL SUMMARY'!$V$9,FC112,'ANNUAL SUMMARY'!$L$528)+SUMIFS('ANNUAL SUMMARY'!$AJ$634,FR126,'ANNUAL SUMMARY'!$V$9,FC112,'ANNUAL SUMMARY'!$L$586)+SUMIFS('ANNUAL SUMMARY'!$AJ$692,FR126,'ANNUAL SUMMARY'!$V$9,FC112,'ANNUAL SUMMARY'!$L$644)+SUMIFS('ANNUAL SUMMARY'!$CG$54,FR126,'ANNUAL SUMMARY'!$V$9,FC112,'ANNUAL SUMMARY'!$BI$6)+SUMIFS('ANNUAL SUMMARY'!$CG$112,FR126,'ANNUAL SUMMARY'!$V$9,FC112,'ANNUAL SUMMARY'!$BI$64)+SUMIFS('ANNUAL SUMMARY'!$CG$170,FR126,'ANNUAL SUMMARY'!$V$9,FC112,'ANNUAL SUMMARY'!$BI$122)+SUMIFS('ANNUAL SUMMARY'!$CG$228,FR126,'ANNUAL SUMMARY'!$V$9,FC112,'ANNUAL SUMMARY'!$BI$180)+SUMIFS('ANNUAL SUMMARY'!$CG$286,FR126,'ANNUAL SUMMARY'!$V$9,FC112,'ANNUAL SUMMARY'!$BI$238)+SUMIFS('ANNUAL SUMMARY'!$CG$344,FR126,'ANNUAL SUMMARY'!$V$9,FC112,'ANNUAL SUMMARY'!$BI$296)+SUMIFS('ANNUAL SUMMARY'!$CG$402,FR126,'ANNUAL SUMMARY'!$V$9,FC112,'ANNUAL SUMMARY'!$BI$354)+SUMIFS('ANNUAL SUMMARY'!$CG$460,FR126,'ANNUAL SUMMARY'!$V$9,FC112,'ANNUAL SUMMARY'!$BI$412)+SUMIFS('ANNUAL SUMMARY'!$CG$518,FR126,'ANNUAL SUMMARY'!$V$9,FC112,'ANNUAL SUMMARY'!$BI$470)+SUMIFS('ANNUAL SUMMARY'!$CG$576,FR126,'ANNUAL SUMMARY'!$V$9,FC112,'ANNUAL SUMMARY'!$BI$528)+SUMIFS('ANNUAL SUMMARY'!$CG$634,FR126,'ANNUAL SUMMARY'!$V$9,FC112,'ANNUAL SUMMARY'!$BI$586)+SUMIFS('ANNUAL SUMMARY'!$CG$692,FR126,'ANNUAL SUMMARY'!$V$9,FC112,'ANNUAL SUMMARY'!$BI$644)+SUMIFS('ANNUAL SUMMARY'!$EF$54,FR126,'ANNUAL SUMMARY'!$V$9,FC112,'ANNUAL SUMMARY'!$DH$6)+SUMIFS('ANNUAL SUMMARY'!$EF$112,FR126,'ANNUAL SUMMARY'!$V$9,FC112,'ANNUAL SUMMARY'!$DH$64)+SUMIFS('ANNUAL SUMMARY'!$EF$170,FR126,'ANNUAL SUMMARY'!$V$9,FC112,'ANNUAL SUMMARY'!$DH$122)+SUMIFS('ANNUAL SUMMARY'!$EF$228,FR126,'ANNUAL SUMMARY'!$V$9,FC112,'ANNUAL SUMMARY'!$DH$180)+SUMIFS('ANNUAL SUMMARY'!$EF$286,FR126,'ANNUAL SUMMARY'!$V$9,FC112,'ANNUAL SUMMARY'!$DH$238)+SUMIFS('ANNUAL SUMMARY'!$EF$344,FR126,'ANNUAL SUMMARY'!$V$9,FC112,'ANNUAL SUMMARY'!$DH$296)+SUMIFS('ANNUAL SUMMARY'!$EF$402,FR126,'ANNUAL SUMMARY'!$V$9,FC112,'ANNUAL SUMMARY'!$DH$354)+SUMIFS('ANNUAL SUMMARY'!$EF$460,FR126,'ANNUAL SUMMARY'!$V$9,FC112,'ANNUAL SUMMARY'!$DH$412)+SUMIFS('ANNUAL SUMMARY'!$EF$518,FR126,'ANNUAL SUMMARY'!$V$9,FC112,'ANNUAL SUMMARY'!$DH$470)+SUMIFS('ANNUAL SUMMARY'!$EF$576,FR126,'ANNUAL SUMMARY'!$V$9,FC112,'ANNUAL SUMMARY'!$DH$528)+SUMIFS('ANNUAL SUMMARY'!$EF$634,FR126,'ANNUAL SUMMARY'!$V$9,FC112,'ANNUAL SUMMARY'!$DH$586)+SUMIFS('ANNUAL SUMMARY'!$EF$692,FR126,'ANNUAL SUMMARY'!$V$9,FC112,'ANNUAL SUMMARY'!$DH$644)+SUMIFS('ANNUAL SUMMARY'!$GC$54,FR126,'ANNUAL SUMMARY'!$V$9,FC112,'ANNUAL SUMMARY'!$FE$6)+SUMIFS('ANNUAL SUMMARY'!$GC$112,FR126,'ANNUAL SUMMARY'!$V$9,FC112,'ANNUAL SUMMARY'!$FE$64)+SUMIFS('ANNUAL SUMMARY'!$GC$170,FR126,'ANNUAL SUMMARY'!$V$9,FC112,'ANNUAL SUMMARY'!$FE$122)+SUMIFS('ANNUAL SUMMARY'!$GC$228,FR126,'ANNUAL SUMMARY'!$V$9,FC112,'ANNUAL SUMMARY'!$FE$180)+SUMIFS('ANNUAL SUMMARY'!$GC$286,FR126,'ANNUAL SUMMARY'!$V$9,FC112,'ANNUAL SUMMARY'!$FE$238)+SUMIFS('ANNUAL SUMMARY'!$GC$344,FR126,'ANNUAL SUMMARY'!$V$9,FC112,'ANNUAL SUMMARY'!$FE$296)+SUMIFS('ANNUAL SUMMARY'!$GC$402,FR126,'ANNUAL SUMMARY'!$V$9,FC112,'ANNUAL SUMMARY'!$FE$354)+SUMIFS('ANNUAL SUMMARY'!$GC$460,FR126,'ANNUAL SUMMARY'!$V$9,FC112,'ANNUAL SUMMARY'!$FE$412)+SUMIFS('ANNUAL SUMMARY'!$GC$518,FR126,'ANNUAL SUMMARY'!$V$9,FC112,'ANNUAL SUMMARY'!$FE$470)+SUMIFS('ANNUAL SUMMARY'!$GC$576,FR126,'ANNUAL SUMMARY'!$V$9,FC112,'ANNUAL SUMMARY'!$FE$528)+SUMIFS('ANNUAL SUMMARY'!$GC$634,FR126,'ANNUAL SUMMARY'!$V$9,FC112,'ANNUAL SUMMARY'!$FE$586)+SUMIFS('ANNUAL SUMMARY'!$GC$692,FR126,'ANNUAL SUMMARY'!$V$9,FC112,'ANNUAL SUMMARY'!$FE$644)</f>
        <v>0</v>
      </c>
      <c r="GB126" s="727"/>
      <c r="GC126" s="727"/>
      <c r="GD126" s="727"/>
      <c r="GE126" s="727">
        <f>SUMIFS('ANNUAL SUMMARY'!$AN$54,FR126,'ANNUAL SUMMARY'!$V$9,FC112,'ANNUAL SUMMARY'!$L$6)+SUMIFS('ANNUAL SUMMARY'!$AN$112,FR126,'ANNUAL SUMMARY'!$V$9,FC112,'ANNUAL SUMMARY'!$L$64)+SUMIFS('ANNUAL SUMMARY'!$AN$170,FR126,'ANNUAL SUMMARY'!$V$9,FC112,'ANNUAL SUMMARY'!$L$122)+SUMIFS('ANNUAL SUMMARY'!$AN$228,FR126,'ANNUAL SUMMARY'!$V$9,FC112,'ANNUAL SUMMARY'!$L$180)+SUMIFS('ANNUAL SUMMARY'!$AN$286,FR126,'ANNUAL SUMMARY'!$V$9,FC112,'ANNUAL SUMMARY'!$L$238)+SUMIFS('ANNUAL SUMMARY'!$AN$344,FR126,'ANNUAL SUMMARY'!$V$9,FC112,'ANNUAL SUMMARY'!$L$296)+SUMIFS('ANNUAL SUMMARY'!$AN$402,FR126,'ANNUAL SUMMARY'!$V$9,FC112,'ANNUAL SUMMARY'!$L$354)+SUMIFS('ANNUAL SUMMARY'!$AN$460,FR126,'ANNUAL SUMMARY'!$V$9,FC112,'ANNUAL SUMMARY'!$L$412)+SUMIFS('ANNUAL SUMMARY'!$AN$518,FR126,'ANNUAL SUMMARY'!$V$9,FC112,'ANNUAL SUMMARY'!$L$470)+SUMIFS('ANNUAL SUMMARY'!$AN$576,FR126,'ANNUAL SUMMARY'!$V$9,FC112,'ANNUAL SUMMARY'!$L$528)+SUMIFS('ANNUAL SUMMARY'!$AN$634,FR126,'ANNUAL SUMMARY'!$V$9,FC112,'ANNUAL SUMMARY'!$L$586)+SUMIFS('ANNUAL SUMMARY'!$AN$692,FR126,'ANNUAL SUMMARY'!$V$9,FC112,'ANNUAL SUMMARY'!$L$644)+SUMIFS('ANNUAL SUMMARY'!$CK$54,FR126,'ANNUAL SUMMARY'!$V$9,FC112,'ANNUAL SUMMARY'!$BI$6)+SUMIFS('ANNUAL SUMMARY'!$CK$112,FR126,'ANNUAL SUMMARY'!$V$9,FC112,'ANNUAL SUMMARY'!$BI$64)+SUMIFS('ANNUAL SUMMARY'!$CK$170,FR126,'ANNUAL SUMMARY'!$V$9,FC112,'ANNUAL SUMMARY'!$BI$122)+SUMIFS('ANNUAL SUMMARY'!$CK$228,FR126,'ANNUAL SUMMARY'!$V$9,FC112,'ANNUAL SUMMARY'!$BI$180)+SUMIFS('ANNUAL SUMMARY'!$CK$286,FR126,'ANNUAL SUMMARY'!$V$9,FC112,'ANNUAL SUMMARY'!$BI$238)+SUMIFS('ANNUAL SUMMARY'!$CK$344,FR126,'ANNUAL SUMMARY'!$V$9,FC112,'ANNUAL SUMMARY'!$BI$296)+SUMIFS('ANNUAL SUMMARY'!$CK$402,FR126,'ANNUAL SUMMARY'!$V$9,FC112,'ANNUAL SUMMARY'!$BI$354)+SUMIFS('ANNUAL SUMMARY'!$CK$460,FR126,'ANNUAL SUMMARY'!$V$9,FC112,'ANNUAL SUMMARY'!$BI$412)+SUMIFS('ANNUAL SUMMARY'!$CK$518,FR126,'ANNUAL SUMMARY'!$V$9,FC112,'ANNUAL SUMMARY'!$BI$470)+SUMIFS('ANNUAL SUMMARY'!$CK$576,FR126,'ANNUAL SUMMARY'!$V$9,FC112,'ANNUAL SUMMARY'!$BI$528)+SUMIFS('ANNUAL SUMMARY'!$CK$634,FR126,'ANNUAL SUMMARY'!$V$9,FC112,'ANNUAL SUMMARY'!$BI$586)+SUMIFS('ANNUAL SUMMARY'!$CK$692,FR126,'ANNUAL SUMMARY'!$V$9,FC112,'ANNUAL SUMMARY'!$BI$644)+SUMIFS('ANNUAL SUMMARY'!$EJ$54,FR126,'ANNUAL SUMMARY'!$V$9,FC112,'ANNUAL SUMMARY'!$DH$6)+SUMIFS('ANNUAL SUMMARY'!$EJ$112,FR126,'ANNUAL SUMMARY'!$V$9,FC112,'ANNUAL SUMMARY'!$DH$64)+SUMIFS('ANNUAL SUMMARY'!$EJ$170,FR126,'ANNUAL SUMMARY'!$V$9,FC112,'ANNUAL SUMMARY'!$DH$122)+SUMIFS('ANNUAL SUMMARY'!$EJ$228,FR126,'ANNUAL SUMMARY'!$V$9,FC112,'ANNUAL SUMMARY'!$DH$180)+SUMIFS('ANNUAL SUMMARY'!$EJ$286,FR126,'ANNUAL SUMMARY'!$V$9,FC112,'ANNUAL SUMMARY'!$DH$238)+SUMIFS('ANNUAL SUMMARY'!$EJ$344,FR126,'ANNUAL SUMMARY'!$V$9,FC112,'ANNUAL SUMMARY'!$DH$296)+SUMIFS('ANNUAL SUMMARY'!$EJ$402,FR126,'ANNUAL SUMMARY'!$V$9,FC112,'ANNUAL SUMMARY'!$DH$354)+SUMIFS('ANNUAL SUMMARY'!$EJ$460,FR126,'ANNUAL SUMMARY'!$V$9,FC112,'ANNUAL SUMMARY'!$DH$412)+SUMIFS('ANNUAL SUMMARY'!$EJ$518,FR126,'ANNUAL SUMMARY'!$V$9,FC112,'ANNUAL SUMMARY'!$DH$470)+SUMIFS('ANNUAL SUMMARY'!$EJ$576,FR126,'ANNUAL SUMMARY'!$V$9,FC112,'ANNUAL SUMMARY'!$DH$528)+SUMIFS('ANNUAL SUMMARY'!$EJ$634,FR126,'ANNUAL SUMMARY'!$V$9,FC112,'ANNUAL SUMMARY'!$DH$586)+SUMIFS('ANNUAL SUMMARY'!$EJ$692,FR126,'ANNUAL SUMMARY'!$V$9,FC112,'ANNUAL SUMMARY'!$DH$644)+SUMIFS('ANNUAL SUMMARY'!$GG$54,FR126,'ANNUAL SUMMARY'!$V$9,FC112,'ANNUAL SUMMARY'!$FE$6)+SUMIFS('ANNUAL SUMMARY'!$GG$112,FR126,'ANNUAL SUMMARY'!$V$9,FC112,'ANNUAL SUMMARY'!$FE$64)+SUMIFS('ANNUAL SUMMARY'!$GG$170,FR126,'ANNUAL SUMMARY'!$V$9,FC112,'ANNUAL SUMMARY'!$FE$122)+SUMIFS('ANNUAL SUMMARY'!$GG$228,FR126,'ANNUAL SUMMARY'!$V$9,FC112,'ANNUAL SUMMARY'!$FE$180)+SUMIFS('ANNUAL SUMMARY'!$GG$286,FR126,'ANNUAL SUMMARY'!$V$9,FC112,'ANNUAL SUMMARY'!$FE$238)+SUMIFS('ANNUAL SUMMARY'!$GG$344,FR126,'ANNUAL SUMMARY'!$V$9,FC112,'ANNUAL SUMMARY'!$FE$296)+SUMIFS('ANNUAL SUMMARY'!$GG$402,FR126,'ANNUAL SUMMARY'!$V$9,FC112,'ANNUAL SUMMARY'!$FE$354)+SUMIFS('ANNUAL SUMMARY'!$GG$460,FR126,'ANNUAL SUMMARY'!$V$9,FC112,'ANNUAL SUMMARY'!$FE$412)+SUMIFS('ANNUAL SUMMARY'!$GG$518,FR126,'ANNUAL SUMMARY'!$V$9,FC112,'ANNUAL SUMMARY'!$FE$470)+SUMIFS('ANNUAL SUMMARY'!$GG$576,FR126,'ANNUAL SUMMARY'!$V$9,FC112,'ANNUAL SUMMARY'!$FE$528)+SUMIFS('ANNUAL SUMMARY'!$GG$634,FR126,'ANNUAL SUMMARY'!$V$9,FC112,'ANNUAL SUMMARY'!$FE$586)+SUMIFS('ANNUAL SUMMARY'!$GG$692,FR126,'ANNUAL SUMMARY'!$V$9,FC112,'ANNUAL SUMMARY'!$FE$644)</f>
        <v>0</v>
      </c>
      <c r="GF126" s="727"/>
      <c r="GG126" s="727"/>
      <c r="GH126" s="727"/>
      <c r="GI126" s="728">
        <f>SUMIFS('ANNUAL SUMMARY'!$AR$54,FR126,'ANNUAL SUMMARY'!$V$9,FC112,'ANNUAL SUMMARY'!$L$6)+SUMIFS('ANNUAL SUMMARY'!$AR$112,FR126,'ANNUAL SUMMARY'!$V$9,FC112,'ANNUAL SUMMARY'!$L$64)+SUMIFS('ANNUAL SUMMARY'!$AR$170,FR126,'ANNUAL SUMMARY'!$V$9,FC112,'ANNUAL SUMMARY'!$L$122)+SUMIFS('ANNUAL SUMMARY'!$AR$228,FR126,'ANNUAL SUMMARY'!$V$9,FC112,'ANNUAL SUMMARY'!$L$180)+SUMIFS('ANNUAL SUMMARY'!$AR$286,FR126,'ANNUAL SUMMARY'!$V$9,FC112,'ANNUAL SUMMARY'!$L$238)+SUMIFS('ANNUAL SUMMARY'!$AR$344,FR126,'ANNUAL SUMMARY'!$V$9,FC112,'ANNUAL SUMMARY'!$L$296)+SUMIFS('ANNUAL SUMMARY'!$AR$402,FR126,'ANNUAL SUMMARY'!$V$9,FC112,'ANNUAL SUMMARY'!$L$354)+SUMIFS('ANNUAL SUMMARY'!$AR$460,FR126,'ANNUAL SUMMARY'!$V$9,FC112,'ANNUAL SUMMARY'!$L$412)+SUMIFS('ANNUAL SUMMARY'!$AR$518,FR126,'ANNUAL SUMMARY'!$V$9,FC112,'ANNUAL SUMMARY'!$L$470)+SUMIFS('ANNUAL SUMMARY'!$AR$576,FR126,'ANNUAL SUMMARY'!$V$9,FC112,'ANNUAL SUMMARY'!$L$528)+SUMIFS('ANNUAL SUMMARY'!$AR$634,FR126,'ANNUAL SUMMARY'!$V$9,FC112,'ANNUAL SUMMARY'!$L$586)+SUMIFS('ANNUAL SUMMARY'!$AR$692,FR126,'ANNUAL SUMMARY'!$V$9,FC112,'ANNUAL SUMMARY'!$L$644)+SUMIFS('ANNUAL SUMMARY'!$CO$54,FR126,'ANNUAL SUMMARY'!$V$9,FC112,'ANNUAL SUMMARY'!$BI$6)+SUMIFS('ANNUAL SUMMARY'!$CO$112,FR126,'ANNUAL SUMMARY'!$V$9,FC112,'ANNUAL SUMMARY'!$BI$64)+SUMIFS('ANNUAL SUMMARY'!$CO$170,FR126,'ANNUAL SUMMARY'!$V$9,FC112,'ANNUAL SUMMARY'!$BI$122)+SUMIFS('ANNUAL SUMMARY'!$CO$228,FR126,'ANNUAL SUMMARY'!$V$9,FC112,'ANNUAL SUMMARY'!$BI$180)+SUMIFS('ANNUAL SUMMARY'!$CO$286,FR126,'ANNUAL SUMMARY'!$V$9,FC112,'ANNUAL SUMMARY'!$BI$238)+SUMIFS('ANNUAL SUMMARY'!$CO$344,FR126,'ANNUAL SUMMARY'!$V$9,FC112,'ANNUAL SUMMARY'!$BI$296)+SUMIFS('ANNUAL SUMMARY'!$CO$402,FR126,'ANNUAL SUMMARY'!$V$9,FC112,'ANNUAL SUMMARY'!$BI$354)+SUMIFS('ANNUAL SUMMARY'!$CO$460,FR126,'ANNUAL SUMMARY'!$V$9,FC112,'ANNUAL SUMMARY'!$BI$412)+SUMIFS('ANNUAL SUMMARY'!$CO$518,FR126,'ANNUAL SUMMARY'!$V$9,FC112,'ANNUAL SUMMARY'!$BI$470)+SUMIFS('ANNUAL SUMMARY'!$CO$576,FR126,'ANNUAL SUMMARY'!$V$9,FC112,'ANNUAL SUMMARY'!$BI$528)+SUMIFS('ANNUAL SUMMARY'!$CO$634,FR126,'ANNUAL SUMMARY'!$V$9,FC112,'ANNUAL SUMMARY'!$BI$586)+SUMIFS('ANNUAL SUMMARY'!$CO$692,FR126,'ANNUAL SUMMARY'!$V$9,FC112,'ANNUAL SUMMARY'!$BI$644)+SUMIFS('ANNUAL SUMMARY'!$EN$54,FR126,'ANNUAL SUMMARY'!$V$9,FC112,'ANNUAL SUMMARY'!$DH$6)+SUMIFS('ANNUAL SUMMARY'!$EN$112,FR126,'ANNUAL SUMMARY'!$V$9,FC112,'ANNUAL SUMMARY'!$DH$64)+SUMIFS('ANNUAL SUMMARY'!$EN$170,FR126,'ANNUAL SUMMARY'!$V$9,FC112,'ANNUAL SUMMARY'!$DH$122)+SUMIFS('ANNUAL SUMMARY'!$EN$228,FR126,'ANNUAL SUMMARY'!$V$9,FC112,'ANNUAL SUMMARY'!$DH$180)+SUMIFS('ANNUAL SUMMARY'!$EN$286,FR126,'ANNUAL SUMMARY'!$V$9,FC112,'ANNUAL SUMMARY'!$DH$238)+SUMIFS('ANNUAL SUMMARY'!$EN$344,FR126,'ANNUAL SUMMARY'!$V$9,FC112,'ANNUAL SUMMARY'!$DH$296)+SUMIFS('ANNUAL SUMMARY'!$EN$402,FR126,'ANNUAL SUMMARY'!$V$9,FC112,'ANNUAL SUMMARY'!$DH$354)+SUMIFS('ANNUAL SUMMARY'!$EN$460,FR126,'ANNUAL SUMMARY'!$V$9,FC112,'ANNUAL SUMMARY'!$DH$412)+SUMIFS('ANNUAL SUMMARY'!$EN$518,FR126,'ANNUAL SUMMARY'!$V$9,FC112,'ANNUAL SUMMARY'!$DH$470)+SUMIFS('ANNUAL SUMMARY'!$EN$576,FR126,'ANNUAL SUMMARY'!$V$9,FC112,'ANNUAL SUMMARY'!$DH$528)+SUMIFS('ANNUAL SUMMARY'!$EN$634,FR126,'ANNUAL SUMMARY'!$V$9,FC112,'ANNUAL SUMMARY'!$DH$586)+SUMIFS('ANNUAL SUMMARY'!$EN$692,FR126,'ANNUAL SUMMARY'!$V$9,FC112,'ANNUAL SUMMARY'!$DH$644)+SUMIFS('ANNUAL SUMMARY'!$GK$54,FR126,'ANNUAL SUMMARY'!$V$9,FC112,'ANNUAL SUMMARY'!$FE$6)+SUMIFS('ANNUAL SUMMARY'!$GK$112,FR126,'ANNUAL SUMMARY'!$V$9,FC112,'ANNUAL SUMMARY'!$FE$64)+SUMIFS('ANNUAL SUMMARY'!$GK$170,FR126,'ANNUAL SUMMARY'!$V$9,FC112,'ANNUAL SUMMARY'!$FE$122)+SUMIFS('ANNUAL SUMMARY'!$GK$228,FR126,'ANNUAL SUMMARY'!$V$9,FC112,'ANNUAL SUMMARY'!$FE$180)+SUMIFS('ANNUAL SUMMARY'!$GK$286,FR126,'ANNUAL SUMMARY'!$V$9,FC112,'ANNUAL SUMMARY'!$FE$238)+SUMIFS('ANNUAL SUMMARY'!$GK$344,FR126,'ANNUAL SUMMARY'!$V$9,FC112,'ANNUAL SUMMARY'!$FE$296)+SUMIFS('ANNUAL SUMMARY'!$GK$402,FR126,'ANNUAL SUMMARY'!$V$9,FC112,'ANNUAL SUMMARY'!$FE$354)+SUMIFS('ANNUAL SUMMARY'!$GK$460,FR126,'ANNUAL SUMMARY'!$V$9,FC112,'ANNUAL SUMMARY'!$FE$412)+SUMIFS('ANNUAL SUMMARY'!$GK$518,FR126,'ANNUAL SUMMARY'!$V$9,FC112,'ANNUAL SUMMARY'!$FE$470)+SUMIFS('ANNUAL SUMMARY'!$GK$576,FR126,'ANNUAL SUMMARY'!$V$9,FC112,'ANNUAL SUMMARY'!$FE$528)+SUMIFS('ANNUAL SUMMARY'!$GK$634,FR126,'ANNUAL SUMMARY'!$V$9,FC112,'ANNUAL SUMMARY'!$FE$586)+SUMIFS('ANNUAL SUMMARY'!$GK$692,FR126,'ANNUAL SUMMARY'!$V$9,FC112,'ANNUAL SUMMARY'!$FE$644)</f>
        <v>0</v>
      </c>
      <c r="GJ126" s="728"/>
      <c r="GK126" s="728"/>
      <c r="GL126" s="728">
        <f>SUMIFS('ANNUAL SUMMARY'!$AU$54,FR126,'ANNUAL SUMMARY'!$V$9,FC112,'ANNUAL SUMMARY'!$L$6)+SUMIFS('ANNUAL SUMMARY'!$AU$112,FR126,'ANNUAL SUMMARY'!$V$9,FC112,'ANNUAL SUMMARY'!$L$64)+SUMIFS('ANNUAL SUMMARY'!$AU$170,FR126,'ANNUAL SUMMARY'!$V$9,FC112,'ANNUAL SUMMARY'!$L$122)+SUMIFS('ANNUAL SUMMARY'!$AU$228,FR126,'ANNUAL SUMMARY'!$V$9,FC112,'ANNUAL SUMMARY'!$L$180)+SUMIFS('ANNUAL SUMMARY'!$AU$286,FR126,'ANNUAL SUMMARY'!$V$9,FC112,'ANNUAL SUMMARY'!$L$238)+SUMIFS('ANNUAL SUMMARY'!$AU$344,FR126,'ANNUAL SUMMARY'!$V$9,FC112,'ANNUAL SUMMARY'!$L$296)+SUMIFS('ANNUAL SUMMARY'!$AU$402,FR126,'ANNUAL SUMMARY'!$V$9,FC112,'ANNUAL SUMMARY'!$L$354)+SUMIFS('ANNUAL SUMMARY'!$AU$460,FR126,'ANNUAL SUMMARY'!$V$9,FC112,'ANNUAL SUMMARY'!$L$412)+SUMIFS('ANNUAL SUMMARY'!$AU$518,FR126,'ANNUAL SUMMARY'!$V$9,FC112,'ANNUAL SUMMARY'!$L$470)+SUMIFS('ANNUAL SUMMARY'!$AU$576,FR126,'ANNUAL SUMMARY'!$V$9,FC112,'ANNUAL SUMMARY'!$L$528)+SUMIFS('ANNUAL SUMMARY'!$AU$634,FR126,'ANNUAL SUMMARY'!$V$9,FC112,'ANNUAL SUMMARY'!$L$586)+SUMIFS('ANNUAL SUMMARY'!$AU$692,FR126,'ANNUAL SUMMARY'!$V$9,FC112,'ANNUAL SUMMARY'!$L$644)+SUMIFS('ANNUAL SUMMARY'!$CR$54,FR126,'ANNUAL SUMMARY'!$V$9,FC112,'ANNUAL SUMMARY'!$BI$6)+SUMIFS('ANNUAL SUMMARY'!$CR$112,FR126,'ANNUAL SUMMARY'!$V$9,FC112,'ANNUAL SUMMARY'!$BI$64)+SUMIFS('ANNUAL SUMMARY'!$CR$170,FR126,'ANNUAL SUMMARY'!$V$9,FC112,'ANNUAL SUMMARY'!$BI$122)+SUMIFS('ANNUAL SUMMARY'!$CR$228,FR126,'ANNUAL SUMMARY'!$V$9,FC112,'ANNUAL SUMMARY'!$BI$180)+SUMIFS('ANNUAL SUMMARY'!$CR$286,FR126,'ANNUAL SUMMARY'!$V$9,FC112,'ANNUAL SUMMARY'!$BI$238)+SUMIFS('ANNUAL SUMMARY'!$CR$344,FR126,'ANNUAL SUMMARY'!$V$9,FC112,'ANNUAL SUMMARY'!$BI$296)+SUMIFS('ANNUAL SUMMARY'!$CR$402,FR126,'ANNUAL SUMMARY'!$V$9,FC112,'ANNUAL SUMMARY'!$BI$354)+SUMIFS('ANNUAL SUMMARY'!$CR$460,FR126,'ANNUAL SUMMARY'!$V$9,FC112,'ANNUAL SUMMARY'!$BI$412)+SUMIFS('ANNUAL SUMMARY'!$CR$518,FR126,'ANNUAL SUMMARY'!$V$9,FC112,'ANNUAL SUMMARY'!$BI$470)+SUMIFS('ANNUAL SUMMARY'!$CR$576,FR126,'ANNUAL SUMMARY'!$V$9,FC112,'ANNUAL SUMMARY'!$BI$528)+SUMIFS('ANNUAL SUMMARY'!$CR$634,FR126,'ANNUAL SUMMARY'!$V$9,FC112,'ANNUAL SUMMARY'!$BI$586)+SUMIFS('ANNUAL SUMMARY'!$CR$692,FR126,'ANNUAL SUMMARY'!$V$9,FC112,'ANNUAL SUMMARY'!$BI$644)+SUMIFS('ANNUAL SUMMARY'!$EQ$54,FR126,'ANNUAL SUMMARY'!$V$9,FC112,'ANNUAL SUMMARY'!$DH$6)+SUMIFS('ANNUAL SUMMARY'!$EQ$112,FR126,'ANNUAL SUMMARY'!$V$9,FC112,'ANNUAL SUMMARY'!$DH$64)+SUMIFS('ANNUAL SUMMARY'!$EQ$170,FR126,'ANNUAL SUMMARY'!$V$9,FC112,'ANNUAL SUMMARY'!$DH$122)+SUMIFS('ANNUAL SUMMARY'!$EQ$228,FR126,'ANNUAL SUMMARY'!$V$9,FC112,'ANNUAL SUMMARY'!$DH$180)+SUMIFS('ANNUAL SUMMARY'!$EQ$286,FR126,'ANNUAL SUMMARY'!$V$9,FC112,'ANNUAL SUMMARY'!$DH$238)+SUMIFS('ANNUAL SUMMARY'!$EQ$344,FR126,'ANNUAL SUMMARY'!$V$9,FC112,'ANNUAL SUMMARY'!$DH$296)+SUMIFS('ANNUAL SUMMARY'!$EQ$402,FR126,'ANNUAL SUMMARY'!$V$9,FC112,'ANNUAL SUMMARY'!$DH$354)+SUMIFS('ANNUAL SUMMARY'!$EQ$460,FR126,'ANNUAL SUMMARY'!$V$9,FC112,'ANNUAL SUMMARY'!$DH$412)+SUMIFS('ANNUAL SUMMARY'!$EQ$518,FR126,'ANNUAL SUMMARY'!$V$9,FC112,'ANNUAL SUMMARY'!$DH$470)+SUMIFS('ANNUAL SUMMARY'!$EQ$576,FR126,'ANNUAL SUMMARY'!$V$9,FC112,'ANNUAL SUMMARY'!$DH$528)+SUMIFS('ANNUAL SUMMARY'!$EQ$634,FR126,'ANNUAL SUMMARY'!$V$9,FC112,'ANNUAL SUMMARY'!$DH$586)+SUMIFS('ANNUAL SUMMARY'!$EQ$692,FR126,'ANNUAL SUMMARY'!$V$9,FC112,'ANNUAL SUMMARY'!$DH$644)+SUMIFS('ANNUAL SUMMARY'!$GN$54,FR126,'ANNUAL SUMMARY'!$V$9,FC112,'ANNUAL SUMMARY'!$FE$6)+SUMIFS('ANNUAL SUMMARY'!$GN$112,FR126,'ANNUAL SUMMARY'!$V$9,FC112,'ANNUAL SUMMARY'!$FE$64)+SUMIFS('ANNUAL SUMMARY'!$GN$170,FR126,'ANNUAL SUMMARY'!$V$9,FC112,'ANNUAL SUMMARY'!$FE$122)+SUMIFS('ANNUAL SUMMARY'!$GN$228,FR126,'ANNUAL SUMMARY'!$V$9,FC112,'ANNUAL SUMMARY'!$FE$180)+SUMIFS('ANNUAL SUMMARY'!$GN$286,FR126,'ANNUAL SUMMARY'!$V$9,FC112,'ANNUAL SUMMARY'!$FE$238)+SUMIFS('ANNUAL SUMMARY'!$GN$344,FR126,'ANNUAL SUMMARY'!$V$9,FC112,'ANNUAL SUMMARY'!$FE$296)+SUMIFS('ANNUAL SUMMARY'!$GN$402,FR126,'ANNUAL SUMMARY'!$V$9,FC112,'ANNUAL SUMMARY'!$FE$354)+SUMIFS('ANNUAL SUMMARY'!$GN$460,FR126,'ANNUAL SUMMARY'!$V$9,FC112,'ANNUAL SUMMARY'!$FE$412)+SUMIFS('ANNUAL SUMMARY'!$GN$518,FR126,'ANNUAL SUMMARY'!$V$9,FC112,'ANNUAL SUMMARY'!$FE$470)+SUMIFS('ANNUAL SUMMARY'!$GN$576,FR126,'ANNUAL SUMMARY'!$V$9,FC112,'ANNUAL SUMMARY'!$FE$528)+SUMIFS('ANNUAL SUMMARY'!$GN$634,FR126,'ANNUAL SUMMARY'!$V$9,FC112,'ANNUAL SUMMARY'!$FE$586)+SUMIFS('ANNUAL SUMMARY'!$GN$692,FR126,'ANNUAL SUMMARY'!$V$9,FC112,'ANNUAL SUMMARY'!$FE$644)</f>
        <v>0</v>
      </c>
      <c r="GM126" s="728"/>
      <c r="GN126" s="728"/>
      <c r="GO126" s="1263"/>
    </row>
    <row r="127" spans="1:197" ht="6" customHeight="1" x14ac:dyDescent="0.25">
      <c r="A127" s="154"/>
      <c r="B127" s="732"/>
      <c r="C127" s="733"/>
      <c r="D127" s="733"/>
      <c r="E127" s="733"/>
      <c r="F127" s="795"/>
      <c r="G127" s="796"/>
      <c r="H127" s="796"/>
      <c r="I127" s="796"/>
      <c r="J127" s="796"/>
      <c r="K127" s="796"/>
      <c r="L127" s="797"/>
      <c r="M127" s="643"/>
      <c r="N127" s="881"/>
      <c r="O127" s="882"/>
      <c r="P127" s="882"/>
      <c r="Q127" s="882"/>
      <c r="R127" s="882"/>
      <c r="S127" s="882"/>
      <c r="T127" s="882"/>
      <c r="U127" s="882"/>
      <c r="V127" s="882"/>
      <c r="W127" s="882"/>
      <c r="X127" s="883"/>
      <c r="Y127" s="15"/>
      <c r="Z127" s="814"/>
      <c r="AA127" s="815"/>
      <c r="AB127" s="815"/>
      <c r="AC127" s="815"/>
      <c r="AD127" s="815"/>
      <c r="AE127" s="727"/>
      <c r="AF127" s="727"/>
      <c r="AG127" s="727"/>
      <c r="AH127" s="727"/>
      <c r="AI127" s="727"/>
      <c r="AJ127" s="727"/>
      <c r="AK127" s="727"/>
      <c r="AL127" s="727"/>
      <c r="AM127" s="727"/>
      <c r="AN127" s="727"/>
      <c r="AO127" s="727"/>
      <c r="AP127" s="727"/>
      <c r="AQ127" s="728"/>
      <c r="AR127" s="728"/>
      <c r="AS127" s="728"/>
      <c r="AT127" s="728"/>
      <c r="AU127" s="728"/>
      <c r="AV127" s="1260"/>
      <c r="AW127" s="1263"/>
      <c r="AX127" s="154"/>
      <c r="AY127" s="732"/>
      <c r="AZ127" s="733"/>
      <c r="BA127" s="733"/>
      <c r="BB127" s="733"/>
      <c r="BC127" s="795"/>
      <c r="BD127" s="796"/>
      <c r="BE127" s="796"/>
      <c r="BF127" s="796"/>
      <c r="BG127" s="796"/>
      <c r="BH127" s="796"/>
      <c r="BI127" s="797"/>
      <c r="BJ127" s="643"/>
      <c r="BK127" s="881"/>
      <c r="BL127" s="882"/>
      <c r="BM127" s="882"/>
      <c r="BN127" s="882"/>
      <c r="BO127" s="882"/>
      <c r="BP127" s="882"/>
      <c r="BQ127" s="882"/>
      <c r="BR127" s="882"/>
      <c r="BS127" s="882"/>
      <c r="BT127" s="882"/>
      <c r="BU127" s="883"/>
      <c r="BV127" s="15"/>
      <c r="BW127" s="814"/>
      <c r="BX127" s="815"/>
      <c r="BY127" s="815"/>
      <c r="BZ127" s="815"/>
      <c r="CA127" s="815"/>
      <c r="CB127" s="727"/>
      <c r="CC127" s="727"/>
      <c r="CD127" s="727"/>
      <c r="CE127" s="727"/>
      <c r="CF127" s="727"/>
      <c r="CG127" s="727"/>
      <c r="CH127" s="727"/>
      <c r="CI127" s="727"/>
      <c r="CJ127" s="727"/>
      <c r="CK127" s="727"/>
      <c r="CL127" s="727"/>
      <c r="CM127" s="727"/>
      <c r="CN127" s="728"/>
      <c r="CO127" s="728"/>
      <c r="CP127" s="728"/>
      <c r="CQ127" s="728"/>
      <c r="CR127" s="728"/>
      <c r="CS127" s="728"/>
      <c r="CT127" s="1263"/>
      <c r="CU127" s="1250"/>
      <c r="CV127" s="154"/>
      <c r="CW127" s="732"/>
      <c r="CX127" s="733"/>
      <c r="CY127" s="733"/>
      <c r="CZ127" s="733"/>
      <c r="DA127" s="795"/>
      <c r="DB127" s="796"/>
      <c r="DC127" s="796"/>
      <c r="DD127" s="796"/>
      <c r="DE127" s="796"/>
      <c r="DF127" s="796"/>
      <c r="DG127" s="797"/>
      <c r="DH127" s="643"/>
      <c r="DI127" s="881"/>
      <c r="DJ127" s="882"/>
      <c r="DK127" s="882"/>
      <c r="DL127" s="882"/>
      <c r="DM127" s="882"/>
      <c r="DN127" s="882"/>
      <c r="DO127" s="882"/>
      <c r="DP127" s="882"/>
      <c r="DQ127" s="882"/>
      <c r="DR127" s="882"/>
      <c r="DS127" s="883"/>
      <c r="DT127" s="15"/>
      <c r="DU127" s="814"/>
      <c r="DV127" s="815"/>
      <c r="DW127" s="815"/>
      <c r="DX127" s="815"/>
      <c r="DY127" s="815"/>
      <c r="DZ127" s="727"/>
      <c r="EA127" s="727"/>
      <c r="EB127" s="727"/>
      <c r="EC127" s="727"/>
      <c r="ED127" s="727"/>
      <c r="EE127" s="727"/>
      <c r="EF127" s="727"/>
      <c r="EG127" s="727"/>
      <c r="EH127" s="727"/>
      <c r="EI127" s="727"/>
      <c r="EJ127" s="727"/>
      <c r="EK127" s="727"/>
      <c r="EL127" s="728"/>
      <c r="EM127" s="728"/>
      <c r="EN127" s="728"/>
      <c r="EO127" s="728"/>
      <c r="EP127" s="728"/>
      <c r="EQ127" s="1260"/>
      <c r="ER127" s="1263"/>
      <c r="ES127" s="154"/>
      <c r="ET127" s="732"/>
      <c r="EU127" s="733"/>
      <c r="EV127" s="733"/>
      <c r="EW127" s="733"/>
      <c r="EX127" s="795"/>
      <c r="EY127" s="796"/>
      <c r="EZ127" s="796"/>
      <c r="FA127" s="796"/>
      <c r="FB127" s="796"/>
      <c r="FC127" s="796"/>
      <c r="FD127" s="797"/>
      <c r="FE127" s="643"/>
      <c r="FF127" s="881"/>
      <c r="FG127" s="882"/>
      <c r="FH127" s="882"/>
      <c r="FI127" s="882"/>
      <c r="FJ127" s="882"/>
      <c r="FK127" s="882"/>
      <c r="FL127" s="882"/>
      <c r="FM127" s="882"/>
      <c r="FN127" s="882"/>
      <c r="FO127" s="882"/>
      <c r="FP127" s="883"/>
      <c r="FQ127" s="15"/>
      <c r="FR127" s="814"/>
      <c r="FS127" s="815"/>
      <c r="FT127" s="815"/>
      <c r="FU127" s="815"/>
      <c r="FV127" s="815"/>
      <c r="FW127" s="727"/>
      <c r="FX127" s="727"/>
      <c r="FY127" s="727"/>
      <c r="FZ127" s="727"/>
      <c r="GA127" s="727"/>
      <c r="GB127" s="727"/>
      <c r="GC127" s="727"/>
      <c r="GD127" s="727"/>
      <c r="GE127" s="727"/>
      <c r="GF127" s="727"/>
      <c r="GG127" s="727"/>
      <c r="GH127" s="727"/>
      <c r="GI127" s="728"/>
      <c r="GJ127" s="728"/>
      <c r="GK127" s="728"/>
      <c r="GL127" s="728"/>
      <c r="GM127" s="728"/>
      <c r="GN127" s="728"/>
      <c r="GO127" s="1263"/>
    </row>
    <row r="128" spans="1:197" ht="5.25" customHeight="1" x14ac:dyDescent="0.25">
      <c r="A128" s="154"/>
      <c r="B128" s="658"/>
      <c r="C128" s="658"/>
      <c r="D128" s="658"/>
      <c r="E128" s="658"/>
      <c r="F128" s="624"/>
      <c r="G128" s="624"/>
      <c r="H128" s="624"/>
      <c r="I128" s="624"/>
      <c r="J128" s="624"/>
      <c r="K128" s="624"/>
      <c r="L128" s="624"/>
      <c r="M128" s="624"/>
      <c r="N128" s="658"/>
      <c r="O128" s="658"/>
      <c r="P128" s="658"/>
      <c r="Q128" s="658"/>
      <c r="R128" s="658"/>
      <c r="S128" s="658"/>
      <c r="T128" s="658"/>
      <c r="U128" s="658"/>
      <c r="V128" s="658"/>
      <c r="W128" s="658"/>
      <c r="X128" s="658"/>
      <c r="Y128" s="15"/>
      <c r="Z128" s="812">
        <f>IF(Z118=0," ",Z118+5)</f>
        <v>2027</v>
      </c>
      <c r="AA128" s="813"/>
      <c r="AB128" s="813"/>
      <c r="AC128" s="813"/>
      <c r="AD128" s="813"/>
      <c r="AE128" s="1118">
        <f>SUMIFS('ANNUAL SUMMARY'!$AF$54,Z128,'ANNUAL SUMMARY'!$V$9,K112,'ANNUAL SUMMARY'!$L$6)+SUMIFS('ANNUAL SUMMARY'!$AF$112,Z128,'ANNUAL SUMMARY'!$V$9,K112,'ANNUAL SUMMARY'!$L$64)+SUMIFS('ANNUAL SUMMARY'!$AF$170,Z128,'ANNUAL SUMMARY'!$V$9,K112,'ANNUAL SUMMARY'!$L$122)+SUMIFS('ANNUAL SUMMARY'!$AF$228,Z128,'ANNUAL SUMMARY'!$V$9,K112,'ANNUAL SUMMARY'!$L$180)+SUMIFS('ANNUAL SUMMARY'!$AF$286,Z128,'ANNUAL SUMMARY'!$V$9,K112,'ANNUAL SUMMARY'!$L$238)+SUMIFS('ANNUAL SUMMARY'!$AF$344,Z128,'ANNUAL SUMMARY'!$V$9,K112,'ANNUAL SUMMARY'!$L$296)+SUMIFS('ANNUAL SUMMARY'!$AF$402,Z128,'ANNUAL SUMMARY'!$V$9,K112,'ANNUAL SUMMARY'!$L$354)+SUMIFS('ANNUAL SUMMARY'!$AF$460,Z128,'ANNUAL SUMMARY'!$V$9,K112,'ANNUAL SUMMARY'!$L$412)+SUMIFS('ANNUAL SUMMARY'!$AF$518,Z128,'ANNUAL SUMMARY'!$V$9,K112,'ANNUAL SUMMARY'!$L$470)+SUMIFS('ANNUAL SUMMARY'!$AF$576,Z128,'ANNUAL SUMMARY'!$V$9,K112,'ANNUAL SUMMARY'!$L$528)+SUMIFS('ANNUAL SUMMARY'!$AF$634,Z128,'ANNUAL SUMMARY'!$V$9,K112,'ANNUAL SUMMARY'!$L$586)+SUMIFS('ANNUAL SUMMARY'!$AF$692,Z128,'ANNUAL SUMMARY'!$V$9,K112,'ANNUAL SUMMARY'!$L$644)+SUMIFS('ANNUAL SUMMARY'!$CC$54,Z128,'ANNUAL SUMMARY'!$V$9,K112,'ANNUAL SUMMARY'!$BI$6)+SUMIFS('ANNUAL SUMMARY'!$CC$112,Z128,'ANNUAL SUMMARY'!$V$9,K112,'ANNUAL SUMMARY'!$BI$64)+SUMIFS('ANNUAL SUMMARY'!$CC$170,Z128,'ANNUAL SUMMARY'!$V$9,K112,'ANNUAL SUMMARY'!$BI$122)+SUMIFS('ANNUAL SUMMARY'!$CC$228,Z128,'ANNUAL SUMMARY'!$V$9,K112,'ANNUAL SUMMARY'!$BI$180)+SUMIFS('ANNUAL SUMMARY'!$CC$286,Z128,'ANNUAL SUMMARY'!$V$9,K112,'ANNUAL SUMMARY'!$BI$238)+SUMIFS('ANNUAL SUMMARY'!$CC$344,Z128,'ANNUAL SUMMARY'!$V$9,K112,'ANNUAL SUMMARY'!$BI$296)+SUMIFS('ANNUAL SUMMARY'!$CC$402,Z128,'ANNUAL SUMMARY'!$V$9,K112,'ANNUAL SUMMARY'!$BI$354)+SUMIFS('ANNUAL SUMMARY'!$CC$460,Z128,'ANNUAL SUMMARY'!$V$9,K112,'ANNUAL SUMMARY'!$BI$412)+SUMIFS('ANNUAL SUMMARY'!$CC$518,Z128,'ANNUAL SUMMARY'!$V$9,K112,'ANNUAL SUMMARY'!$BI$470)+SUMIFS('ANNUAL SUMMARY'!$CC$576,Z128,'ANNUAL SUMMARY'!$V$9,K112,'ANNUAL SUMMARY'!$BI$528)+SUMIFS('ANNUAL SUMMARY'!$CC$634,Z128,'ANNUAL SUMMARY'!$V$9,K112,'ANNUAL SUMMARY'!$BI$586)+SUMIFS('ANNUAL SUMMARY'!$CC$692,Z128,'ANNUAL SUMMARY'!$V$9,K112,'ANNUAL SUMMARY'!$BI$644)+SUMIFS('ANNUAL SUMMARY'!$EB$54,Z128,'ANNUAL SUMMARY'!$V$9,K112,'ANNUAL SUMMARY'!$DH$6)+SUMIFS('ANNUAL SUMMARY'!$EB$112,Z128,'ANNUAL SUMMARY'!$V$9,K112,'ANNUAL SUMMARY'!$DH$64)+SUMIFS('ANNUAL SUMMARY'!$EB$170,Z128,'ANNUAL SUMMARY'!$V$9,K112,'ANNUAL SUMMARY'!$DH$122)+SUMIFS('ANNUAL SUMMARY'!$EB$228,Z128,'ANNUAL SUMMARY'!$V$9,K112,'ANNUAL SUMMARY'!$DH$180)+SUMIFS('ANNUAL SUMMARY'!$EB$286,Z128,'ANNUAL SUMMARY'!$V$9,K112,'ANNUAL SUMMARY'!$DH$238)+SUMIFS('ANNUAL SUMMARY'!$EB$344,Z128,'ANNUAL SUMMARY'!$V$9,K112,'ANNUAL SUMMARY'!$DH$296)+SUMIFS('ANNUAL SUMMARY'!$EB$402,Z128,'ANNUAL SUMMARY'!$V$9,K112,'ANNUAL SUMMARY'!$DH$354)+SUMIFS('ANNUAL SUMMARY'!$EB$460,Z128,'ANNUAL SUMMARY'!$V$9,K112,'ANNUAL SUMMARY'!$DH$412)+SUMIFS('ANNUAL SUMMARY'!$EB$518,Z128,'ANNUAL SUMMARY'!$V$9,K112,'ANNUAL SUMMARY'!$DH$470)+SUMIFS('ANNUAL SUMMARY'!$EB$576,Z128,'ANNUAL SUMMARY'!$V$9,K112,'ANNUAL SUMMARY'!$DH$528)+SUMIFS('ANNUAL SUMMARY'!$EB$634,Z128,'ANNUAL SUMMARY'!$V$9,K112,'ANNUAL SUMMARY'!$DH$586)+SUMIFS('ANNUAL SUMMARY'!$EB$692,Z128,'ANNUAL SUMMARY'!$V$9,K112,'ANNUAL SUMMARY'!$DH$644)+SUMIFS('ANNUAL SUMMARY'!$FY$54,Z128,'ANNUAL SUMMARY'!$V$9,K112,'ANNUAL SUMMARY'!$FE$6)+SUMIFS('ANNUAL SUMMARY'!$FY$112,Z128,'ANNUAL SUMMARY'!$V$9,K112,'ANNUAL SUMMARY'!$FE$64)+SUMIFS('ANNUAL SUMMARY'!$FY$170,Z128,'ANNUAL SUMMARY'!$V$9,K112,'ANNUAL SUMMARY'!$FE$122)+SUMIFS('ANNUAL SUMMARY'!$FY$228,Z128,'ANNUAL SUMMARY'!$V$9,K112,'ANNUAL SUMMARY'!$FE$180)+SUMIFS('ANNUAL SUMMARY'!$FY$286,Z128,'ANNUAL SUMMARY'!$V$9,K112,'ANNUAL SUMMARY'!$FE$238)+SUMIFS('ANNUAL SUMMARY'!$FY$344,Z128,'ANNUAL SUMMARY'!$V$9,K112,'ANNUAL SUMMARY'!$FE$296)+SUMIFS('ANNUAL SUMMARY'!$FY$402,Z128,'ANNUAL SUMMARY'!$V$9,K112,'ANNUAL SUMMARY'!$FE$354)+SUMIFS('ANNUAL SUMMARY'!$FY$460,Z128,'ANNUAL SUMMARY'!$V$9,K112,'ANNUAL SUMMARY'!$FE$412)+SUMIFS('ANNUAL SUMMARY'!$FY$518,Z128,'ANNUAL SUMMARY'!$V$9,K112,'ANNUAL SUMMARY'!$FE$470)+SUMIFS('ANNUAL SUMMARY'!$FY$576,Z128,'ANNUAL SUMMARY'!$V$9,K112,'ANNUAL SUMMARY'!$FE$528)+SUMIFS('ANNUAL SUMMARY'!$FY$634,Z128,'ANNUAL SUMMARY'!$V$9,K112,'ANNUAL SUMMARY'!$FE$586)+SUMIFS('ANNUAL SUMMARY'!$FY$692,Z128,'ANNUAL SUMMARY'!$V$9,K112,'ANNUAL SUMMARY'!$FE$644)</f>
        <v>0</v>
      </c>
      <c r="AF128" s="727"/>
      <c r="AG128" s="727"/>
      <c r="AH128" s="727"/>
      <c r="AI128" s="727">
        <f>SUMIFS('ANNUAL SUMMARY'!$AJ$54,Z128,'ANNUAL SUMMARY'!$V$9,K112,'ANNUAL SUMMARY'!$L$6)+SUMIFS('ANNUAL SUMMARY'!$AJ$112,Z128,'ANNUAL SUMMARY'!$V$9,K112,'ANNUAL SUMMARY'!$L$64)+SUMIFS('ANNUAL SUMMARY'!$AJ$170,Z128,'ANNUAL SUMMARY'!$V$9,K112,'ANNUAL SUMMARY'!$L$122)+SUMIFS('ANNUAL SUMMARY'!$AJ$228,Z128,'ANNUAL SUMMARY'!$V$9,K112,'ANNUAL SUMMARY'!$L$180)+SUMIFS('ANNUAL SUMMARY'!$AJ$286,Z128,'ANNUAL SUMMARY'!$V$9,K112,'ANNUAL SUMMARY'!$L$238)+SUMIFS('ANNUAL SUMMARY'!$AJ$344,Z128,'ANNUAL SUMMARY'!$V$9,K112,'ANNUAL SUMMARY'!$L$296)+SUMIFS('ANNUAL SUMMARY'!$AJ$402,Z128,'ANNUAL SUMMARY'!$V$9,K112,'ANNUAL SUMMARY'!$L$354)+SUMIFS('ANNUAL SUMMARY'!$AJ$460,Z128,'ANNUAL SUMMARY'!$V$9,K112,'ANNUAL SUMMARY'!$L$412)+SUMIFS('ANNUAL SUMMARY'!$AJ$518,Z128,'ANNUAL SUMMARY'!$V$9,K112,'ANNUAL SUMMARY'!$L$470)+SUMIFS('ANNUAL SUMMARY'!$AJ$576,Z128,'ANNUAL SUMMARY'!$V$9,K112,'ANNUAL SUMMARY'!$L$528)+SUMIFS('ANNUAL SUMMARY'!$AJ$634,Z128,'ANNUAL SUMMARY'!$V$9,K112,'ANNUAL SUMMARY'!$L$586)+SUMIFS('ANNUAL SUMMARY'!$AJ$692,Z128,'ANNUAL SUMMARY'!$V$9,K112,'ANNUAL SUMMARY'!$L$644)+SUMIFS('ANNUAL SUMMARY'!$CG$54,Z128,'ANNUAL SUMMARY'!$V$9,K112,'ANNUAL SUMMARY'!$BI$6)+SUMIFS('ANNUAL SUMMARY'!$CG$112,Z128,'ANNUAL SUMMARY'!$V$9,K112,'ANNUAL SUMMARY'!$BI$64)+SUMIFS('ANNUAL SUMMARY'!$CG$170,Z128,'ANNUAL SUMMARY'!$V$9,K112,'ANNUAL SUMMARY'!$BI$122)+SUMIFS('ANNUAL SUMMARY'!$CG$228,Z128,'ANNUAL SUMMARY'!$V$9,K112,'ANNUAL SUMMARY'!$BI$180)+SUMIFS('ANNUAL SUMMARY'!$CG$286,Z128,'ANNUAL SUMMARY'!$V$9,K112,'ANNUAL SUMMARY'!$BI$238)+SUMIFS('ANNUAL SUMMARY'!$CG$344,Z128,'ANNUAL SUMMARY'!$V$9,K112,'ANNUAL SUMMARY'!$BI$296)+SUMIFS('ANNUAL SUMMARY'!$CG$402,Z128,'ANNUAL SUMMARY'!$V$9,K112,'ANNUAL SUMMARY'!$BI$354)+SUMIFS('ANNUAL SUMMARY'!$CG$460,Z128,'ANNUAL SUMMARY'!$V$9,K112,'ANNUAL SUMMARY'!$BI$412)+SUMIFS('ANNUAL SUMMARY'!$CG$518,Z128,'ANNUAL SUMMARY'!$V$9,K112,'ANNUAL SUMMARY'!$BI$470)+SUMIFS('ANNUAL SUMMARY'!$CG$576,Z128,'ANNUAL SUMMARY'!$V$9,K112,'ANNUAL SUMMARY'!$BI$528)+SUMIFS('ANNUAL SUMMARY'!$CG$634,Z128,'ANNUAL SUMMARY'!$V$9,K112,'ANNUAL SUMMARY'!$BI$586)+SUMIFS('ANNUAL SUMMARY'!$CG$692,Z128,'ANNUAL SUMMARY'!$V$9,K112,'ANNUAL SUMMARY'!$BI$644)+SUMIFS('ANNUAL SUMMARY'!$EF$54,Z128,'ANNUAL SUMMARY'!$V$9,K112,'ANNUAL SUMMARY'!$DH$6)+SUMIFS('ANNUAL SUMMARY'!$EF$112,Z128,'ANNUAL SUMMARY'!$V$9,K112,'ANNUAL SUMMARY'!$DH$64)+SUMIFS('ANNUAL SUMMARY'!$EF$170,Z128,'ANNUAL SUMMARY'!$V$9,K112,'ANNUAL SUMMARY'!$DH$122)+SUMIFS('ANNUAL SUMMARY'!$EF$228,Z128,'ANNUAL SUMMARY'!$V$9,K112,'ANNUAL SUMMARY'!$DH$180)+SUMIFS('ANNUAL SUMMARY'!$EF$286,Z128,'ANNUAL SUMMARY'!$V$9,K112,'ANNUAL SUMMARY'!$DH$238)+SUMIFS('ANNUAL SUMMARY'!$EF$344,Z128,'ANNUAL SUMMARY'!$V$9,K112,'ANNUAL SUMMARY'!$DH$296)+SUMIFS('ANNUAL SUMMARY'!$EF$402,Z128,'ANNUAL SUMMARY'!$V$9,K112,'ANNUAL SUMMARY'!$DH$354)+SUMIFS('ANNUAL SUMMARY'!$EF$460,Z128,'ANNUAL SUMMARY'!$V$9,K112,'ANNUAL SUMMARY'!$DH$412)+SUMIFS('ANNUAL SUMMARY'!$EF$518,Z128,'ANNUAL SUMMARY'!$V$9,K112,'ANNUAL SUMMARY'!$DH$470)+SUMIFS('ANNUAL SUMMARY'!$EF$576,Z128,'ANNUAL SUMMARY'!$V$9,K112,'ANNUAL SUMMARY'!$DH$528)+SUMIFS('ANNUAL SUMMARY'!$EF$634,Z128,'ANNUAL SUMMARY'!$V$9,K112,'ANNUAL SUMMARY'!$DH$586)+SUMIFS('ANNUAL SUMMARY'!$EF$692,Z128,'ANNUAL SUMMARY'!$V$9,K112,'ANNUAL SUMMARY'!$DH$644)+SUMIFS('ANNUAL SUMMARY'!$GC$54,Z128,'ANNUAL SUMMARY'!$V$9,K112,'ANNUAL SUMMARY'!$FE$6)+SUMIFS('ANNUAL SUMMARY'!$GC$112,Z128,'ANNUAL SUMMARY'!$V$9,K112,'ANNUAL SUMMARY'!$FE$64)+SUMIFS('ANNUAL SUMMARY'!$GC$170,Z128,'ANNUAL SUMMARY'!$V$9,K112,'ANNUAL SUMMARY'!$FE$122)+SUMIFS('ANNUAL SUMMARY'!$GC$228,Z128,'ANNUAL SUMMARY'!$V$9,K112,'ANNUAL SUMMARY'!$FE$180)+SUMIFS('ANNUAL SUMMARY'!$GC$286,Z128,'ANNUAL SUMMARY'!$V$9,K112,'ANNUAL SUMMARY'!$FE$238)+SUMIFS('ANNUAL SUMMARY'!$GC$344,Z128,'ANNUAL SUMMARY'!$V$9,K112,'ANNUAL SUMMARY'!$FE$296)+SUMIFS('ANNUAL SUMMARY'!$GC$402,Z128,'ANNUAL SUMMARY'!$V$9,K112,'ANNUAL SUMMARY'!$FE$354)+SUMIFS('ANNUAL SUMMARY'!$GC$460,Z128,'ANNUAL SUMMARY'!$V$9,K112,'ANNUAL SUMMARY'!$FE$412)+SUMIFS('ANNUAL SUMMARY'!$GC$518,Z128,'ANNUAL SUMMARY'!$V$9,K112,'ANNUAL SUMMARY'!$FE$470)+SUMIFS('ANNUAL SUMMARY'!$GC$576,Z128,'ANNUAL SUMMARY'!$V$9,K112,'ANNUAL SUMMARY'!$FE$528)+SUMIFS('ANNUAL SUMMARY'!$GC$634,Z128,'ANNUAL SUMMARY'!$V$9,K112,'ANNUAL SUMMARY'!$FE$586)+SUMIFS('ANNUAL SUMMARY'!$GC$692,Z128,'ANNUAL SUMMARY'!$V$9,K112,'ANNUAL SUMMARY'!$FE$644)</f>
        <v>0</v>
      </c>
      <c r="AJ128" s="727"/>
      <c r="AK128" s="727"/>
      <c r="AL128" s="727"/>
      <c r="AM128" s="727">
        <f>SUMIFS('ANNUAL SUMMARY'!$AN$54,Z128,'ANNUAL SUMMARY'!$V$9,K112,'ANNUAL SUMMARY'!$L$6)+SUMIFS('ANNUAL SUMMARY'!$AN$112,Z128,'ANNUAL SUMMARY'!$V$9,K112,'ANNUAL SUMMARY'!$L$64)+SUMIFS('ANNUAL SUMMARY'!$AN$170,Z128,'ANNUAL SUMMARY'!$V$9,K112,'ANNUAL SUMMARY'!$L$122)+SUMIFS('ANNUAL SUMMARY'!$AN$228,Z128,'ANNUAL SUMMARY'!$V$9,K112,'ANNUAL SUMMARY'!$L$180)+SUMIFS('ANNUAL SUMMARY'!$AN$286,Z128,'ANNUAL SUMMARY'!$V$9,K112,'ANNUAL SUMMARY'!$L$238)+SUMIFS('ANNUAL SUMMARY'!$AN$344,Z128,'ANNUAL SUMMARY'!$V$9,K112,'ANNUAL SUMMARY'!$L$296)+SUMIFS('ANNUAL SUMMARY'!$AN$402,Z128,'ANNUAL SUMMARY'!$V$9,K112,'ANNUAL SUMMARY'!$L$354)+SUMIFS('ANNUAL SUMMARY'!$AN$460,Z128,'ANNUAL SUMMARY'!$V$9,K112,'ANNUAL SUMMARY'!$L$412)+SUMIFS('ANNUAL SUMMARY'!$AN$518,Z128,'ANNUAL SUMMARY'!$V$9,K112,'ANNUAL SUMMARY'!$L$470)+SUMIFS('ANNUAL SUMMARY'!$AN$576,Z128,'ANNUAL SUMMARY'!$V$9,K112,'ANNUAL SUMMARY'!$L$528)+SUMIFS('ANNUAL SUMMARY'!$AN$634,Z128,'ANNUAL SUMMARY'!$V$9,K112,'ANNUAL SUMMARY'!$L$586)+SUMIFS('ANNUAL SUMMARY'!$AN$692,Z128,'ANNUAL SUMMARY'!$V$9,K112,'ANNUAL SUMMARY'!$L$644)+SUMIFS('ANNUAL SUMMARY'!$CK$54,Z128,'ANNUAL SUMMARY'!$V$9,K112,'ANNUAL SUMMARY'!$BI$6)+SUMIFS('ANNUAL SUMMARY'!$CK$112,Z128,'ANNUAL SUMMARY'!$V$9,K112,'ANNUAL SUMMARY'!$BI$64)+SUMIFS('ANNUAL SUMMARY'!$CK$170,Z128,'ANNUAL SUMMARY'!$V$9,K112,'ANNUAL SUMMARY'!$BI$122)+SUMIFS('ANNUAL SUMMARY'!$CK$228,Z128,'ANNUAL SUMMARY'!$V$9,K112,'ANNUAL SUMMARY'!$BI$180)+SUMIFS('ANNUAL SUMMARY'!$CK$286,Z128,'ANNUAL SUMMARY'!$V$9,K112,'ANNUAL SUMMARY'!$BI$238)+SUMIFS('ANNUAL SUMMARY'!$CK$344,Z128,'ANNUAL SUMMARY'!$V$9,K112,'ANNUAL SUMMARY'!$BI$296)+SUMIFS('ANNUAL SUMMARY'!$CK$402,Z128,'ANNUAL SUMMARY'!$V$9,K112,'ANNUAL SUMMARY'!$BI$354)+SUMIFS('ANNUAL SUMMARY'!$CK$460,Z128,'ANNUAL SUMMARY'!$V$9,K112,'ANNUAL SUMMARY'!$BI$412)+SUMIFS('ANNUAL SUMMARY'!$CK$518,Z128,'ANNUAL SUMMARY'!$V$9,K112,'ANNUAL SUMMARY'!$BI$470)+SUMIFS('ANNUAL SUMMARY'!$CK$576,Z128,'ANNUAL SUMMARY'!$V$9,K112,'ANNUAL SUMMARY'!$BI$528)+SUMIFS('ANNUAL SUMMARY'!$CK$634,Z128,'ANNUAL SUMMARY'!$V$9,K112,'ANNUAL SUMMARY'!$BI$586)+SUMIFS('ANNUAL SUMMARY'!$CK$692,Z128,'ANNUAL SUMMARY'!$V$9,K112,'ANNUAL SUMMARY'!$BI$644)+SUMIFS('ANNUAL SUMMARY'!$EJ$54,Z128,'ANNUAL SUMMARY'!$V$9,K112,'ANNUAL SUMMARY'!$DH$6)+SUMIFS('ANNUAL SUMMARY'!$EJ$112,Z128,'ANNUAL SUMMARY'!$V$9,K112,'ANNUAL SUMMARY'!$DH$64)+SUMIFS('ANNUAL SUMMARY'!$EJ$170,Z128,'ANNUAL SUMMARY'!$V$9,K112,'ANNUAL SUMMARY'!$DH$122)+SUMIFS('ANNUAL SUMMARY'!$EJ$228,Z128,'ANNUAL SUMMARY'!$V$9,K112,'ANNUAL SUMMARY'!$DH$180)+SUMIFS('ANNUAL SUMMARY'!$EJ$286,Z128,'ANNUAL SUMMARY'!$V$9,K112,'ANNUAL SUMMARY'!$DH$238)+SUMIFS('ANNUAL SUMMARY'!$EJ$344,Z128,'ANNUAL SUMMARY'!$V$9,K112,'ANNUAL SUMMARY'!$DH$296)+SUMIFS('ANNUAL SUMMARY'!$EJ$402,Z128,'ANNUAL SUMMARY'!$V$9,K112,'ANNUAL SUMMARY'!$DH$354)+SUMIFS('ANNUAL SUMMARY'!$EJ$460,Z128,'ANNUAL SUMMARY'!$V$9,K112,'ANNUAL SUMMARY'!$DH$412)+SUMIFS('ANNUAL SUMMARY'!$EJ$518,Z128,'ANNUAL SUMMARY'!$V$9,K112,'ANNUAL SUMMARY'!$DH$470)+SUMIFS('ANNUAL SUMMARY'!$EJ$576,Z128,'ANNUAL SUMMARY'!$V$9,K112,'ANNUAL SUMMARY'!$DH$528)+SUMIFS('ANNUAL SUMMARY'!$EJ$634,Z128,'ANNUAL SUMMARY'!$V$9,K112,'ANNUAL SUMMARY'!$DH$586)+SUMIFS('ANNUAL SUMMARY'!$EJ$692,Z128,'ANNUAL SUMMARY'!$V$9,K112,'ANNUAL SUMMARY'!$DH$644)+SUMIFS('ANNUAL SUMMARY'!$GG$54,Z128,'ANNUAL SUMMARY'!$V$9,K112,'ANNUAL SUMMARY'!$FE$6)+SUMIFS('ANNUAL SUMMARY'!$GG$112,Z128,'ANNUAL SUMMARY'!$V$9,K112,'ANNUAL SUMMARY'!$FE$64)+SUMIFS('ANNUAL SUMMARY'!$GG$170,Z128,'ANNUAL SUMMARY'!$V$9,K112,'ANNUAL SUMMARY'!$FE$122)+SUMIFS('ANNUAL SUMMARY'!$GG$228,Z128,'ANNUAL SUMMARY'!$V$9,K112,'ANNUAL SUMMARY'!$FE$180)+SUMIFS('ANNUAL SUMMARY'!$GG$286,Z128,'ANNUAL SUMMARY'!$V$9,K112,'ANNUAL SUMMARY'!$FE$238)+SUMIFS('ANNUAL SUMMARY'!$GG$344,Z128,'ANNUAL SUMMARY'!$V$9,K112,'ANNUAL SUMMARY'!$FE$296)+SUMIFS('ANNUAL SUMMARY'!$GG$402,Z128,'ANNUAL SUMMARY'!$V$9,K112,'ANNUAL SUMMARY'!$FE$354)+SUMIFS('ANNUAL SUMMARY'!$GG$460,Z128,'ANNUAL SUMMARY'!$V$9,K112,'ANNUAL SUMMARY'!$FE$412)+SUMIFS('ANNUAL SUMMARY'!$GG$518,Z128,'ANNUAL SUMMARY'!$V$9,K112,'ANNUAL SUMMARY'!$FE$470)+SUMIFS('ANNUAL SUMMARY'!$GG$576,Z128,'ANNUAL SUMMARY'!$V$9,K112,'ANNUAL SUMMARY'!$FE$528)+SUMIFS('ANNUAL SUMMARY'!$GG$634,Z128,'ANNUAL SUMMARY'!$V$9,K112,'ANNUAL SUMMARY'!$FE$586)+SUMIFS('ANNUAL SUMMARY'!$GG$692,Z128,'ANNUAL SUMMARY'!$V$9,K112,'ANNUAL SUMMARY'!$FE$644)</f>
        <v>0</v>
      </c>
      <c r="AN128" s="727"/>
      <c r="AO128" s="727"/>
      <c r="AP128" s="727"/>
      <c r="AQ128" s="728">
        <f>SUMIFS('ANNUAL SUMMARY'!$AR$54,Z128,'ANNUAL SUMMARY'!$V$9,K112,'ANNUAL SUMMARY'!$L$6)+SUMIFS('ANNUAL SUMMARY'!$AR$112,Z128,'ANNUAL SUMMARY'!$V$9,K112,'ANNUAL SUMMARY'!$L$64)+SUMIFS('ANNUAL SUMMARY'!$AR$170,Z128,'ANNUAL SUMMARY'!$V$9,K112,'ANNUAL SUMMARY'!$L$122)+SUMIFS('ANNUAL SUMMARY'!$AR$228,Z128,'ANNUAL SUMMARY'!$V$9,K112,'ANNUAL SUMMARY'!$L$180)+SUMIFS('ANNUAL SUMMARY'!$AR$286,Z128,'ANNUAL SUMMARY'!$V$9,K112,'ANNUAL SUMMARY'!$L$238)+SUMIFS('ANNUAL SUMMARY'!$AR$344,Z128,'ANNUAL SUMMARY'!$V$9,K112,'ANNUAL SUMMARY'!$L$296)+SUMIFS('ANNUAL SUMMARY'!$AR$402,Z128,'ANNUAL SUMMARY'!$V$9,K112,'ANNUAL SUMMARY'!$L$354)+SUMIFS('ANNUAL SUMMARY'!$AR$460,Z128,'ANNUAL SUMMARY'!$V$9,K112,'ANNUAL SUMMARY'!$L$412)+SUMIFS('ANNUAL SUMMARY'!$AR$518,Z128,'ANNUAL SUMMARY'!$V$9,K112,'ANNUAL SUMMARY'!$L$470)+SUMIFS('ANNUAL SUMMARY'!$AR$576,Z128,'ANNUAL SUMMARY'!$V$9,K112,'ANNUAL SUMMARY'!$L$528)+SUMIFS('ANNUAL SUMMARY'!$AR$634,Z128,'ANNUAL SUMMARY'!$V$9,K112,'ANNUAL SUMMARY'!$L$586)+SUMIFS('ANNUAL SUMMARY'!$AR$692,Z128,'ANNUAL SUMMARY'!$V$9,K112,'ANNUAL SUMMARY'!$L$644)+SUMIFS('ANNUAL SUMMARY'!$CO$54,Z128,'ANNUAL SUMMARY'!$V$9,K112,'ANNUAL SUMMARY'!$BI$6)+SUMIFS('ANNUAL SUMMARY'!$CO$112,Z128,'ANNUAL SUMMARY'!$V$9,K112,'ANNUAL SUMMARY'!$BI$64)+SUMIFS('ANNUAL SUMMARY'!$CO$170,Z128,'ANNUAL SUMMARY'!$V$9,K112,'ANNUAL SUMMARY'!$BI$122)+SUMIFS('ANNUAL SUMMARY'!$CO$228,Z128,'ANNUAL SUMMARY'!$V$9,K112,'ANNUAL SUMMARY'!$BI$180)+SUMIFS('ANNUAL SUMMARY'!$CO$286,Z128,'ANNUAL SUMMARY'!$V$9,K112,'ANNUAL SUMMARY'!$BI$238)+SUMIFS('ANNUAL SUMMARY'!$CO$344,Z128,'ANNUAL SUMMARY'!$V$9,K112,'ANNUAL SUMMARY'!$BI$296)+SUMIFS('ANNUAL SUMMARY'!$CO$402,Z128,'ANNUAL SUMMARY'!$V$9,K112,'ANNUAL SUMMARY'!$BI$354)+SUMIFS('ANNUAL SUMMARY'!$CO$460,Z128,'ANNUAL SUMMARY'!$V$9,K112,'ANNUAL SUMMARY'!$BI$412)+SUMIFS('ANNUAL SUMMARY'!$CO$518,Z128,'ANNUAL SUMMARY'!$V$9,K112,'ANNUAL SUMMARY'!$BI$470)+SUMIFS('ANNUAL SUMMARY'!$CO$576,Z128,'ANNUAL SUMMARY'!$V$9,K112,'ANNUAL SUMMARY'!$BI$528)+SUMIFS('ANNUAL SUMMARY'!$CO$634,Z128,'ANNUAL SUMMARY'!$V$9,K112,'ANNUAL SUMMARY'!$BI$586)+SUMIFS('ANNUAL SUMMARY'!$CO$692,Z128,'ANNUAL SUMMARY'!$V$9,K112,'ANNUAL SUMMARY'!$BI$644)+SUMIFS('ANNUAL SUMMARY'!$EN$54,Z128,'ANNUAL SUMMARY'!$V$9,K112,'ANNUAL SUMMARY'!$DH$6)+SUMIFS('ANNUAL SUMMARY'!$EN$112,Z128,'ANNUAL SUMMARY'!$V$9,K112,'ANNUAL SUMMARY'!$DH$64)+SUMIFS('ANNUAL SUMMARY'!$EN$170,Z128,'ANNUAL SUMMARY'!$V$9,K112,'ANNUAL SUMMARY'!$DH$122)+SUMIFS('ANNUAL SUMMARY'!$EN$228,Z128,'ANNUAL SUMMARY'!$V$9,K112,'ANNUAL SUMMARY'!$DH$180)+SUMIFS('ANNUAL SUMMARY'!$EN$286,Z128,'ANNUAL SUMMARY'!$V$9,K112,'ANNUAL SUMMARY'!$DH$238)+SUMIFS('ANNUAL SUMMARY'!$EN$344,Z128,'ANNUAL SUMMARY'!$V$9,K112,'ANNUAL SUMMARY'!$DH$296)+SUMIFS('ANNUAL SUMMARY'!$EN$402,Z128,'ANNUAL SUMMARY'!$V$9,K112,'ANNUAL SUMMARY'!$DH$354)+SUMIFS('ANNUAL SUMMARY'!$EN$460,Z128,'ANNUAL SUMMARY'!$V$9,K112,'ANNUAL SUMMARY'!$DH$412)+SUMIFS('ANNUAL SUMMARY'!$EN$518,Z128,'ANNUAL SUMMARY'!$V$9,K112,'ANNUAL SUMMARY'!$DH$470)+SUMIFS('ANNUAL SUMMARY'!$EN$576,Z128,'ANNUAL SUMMARY'!$V$9,K112,'ANNUAL SUMMARY'!$DH$528)+SUMIFS('ANNUAL SUMMARY'!$EN$634,Z128,'ANNUAL SUMMARY'!$V$9,K112,'ANNUAL SUMMARY'!$DH$586)+SUMIFS('ANNUAL SUMMARY'!$EN$692,Z128,'ANNUAL SUMMARY'!$V$9,K112,'ANNUAL SUMMARY'!$DH$644)+SUMIFS('ANNUAL SUMMARY'!$GK$54,Z128,'ANNUAL SUMMARY'!$V$9,K112,'ANNUAL SUMMARY'!$FE$6)+SUMIFS('ANNUAL SUMMARY'!$GK$112,Z128,'ANNUAL SUMMARY'!$V$9,K112,'ANNUAL SUMMARY'!$FE$64)+SUMIFS('ANNUAL SUMMARY'!$GK$170,Z128,'ANNUAL SUMMARY'!$V$9,K112,'ANNUAL SUMMARY'!$FE$122)+SUMIFS('ANNUAL SUMMARY'!$GK$228,Z128,'ANNUAL SUMMARY'!$V$9,K112,'ANNUAL SUMMARY'!$FE$180)+SUMIFS('ANNUAL SUMMARY'!$GK$286,Z128,'ANNUAL SUMMARY'!$V$9,K112,'ANNUAL SUMMARY'!$FE$238)+SUMIFS('ANNUAL SUMMARY'!$GK$344,Z128,'ANNUAL SUMMARY'!$V$9,K112,'ANNUAL SUMMARY'!$FE$296)+SUMIFS('ANNUAL SUMMARY'!$GK$402,Z128,'ANNUAL SUMMARY'!$V$9,K112,'ANNUAL SUMMARY'!$FE$354)+SUMIFS('ANNUAL SUMMARY'!$GK$460,Z128,'ANNUAL SUMMARY'!$V$9,K112,'ANNUAL SUMMARY'!$FE$412)+SUMIFS('ANNUAL SUMMARY'!$GK$518,Z128,'ANNUAL SUMMARY'!$V$9,K112,'ANNUAL SUMMARY'!$FE$470)+SUMIFS('ANNUAL SUMMARY'!$GK$576,Z128,'ANNUAL SUMMARY'!$V$9,K112,'ANNUAL SUMMARY'!$FE$528)+SUMIFS('ANNUAL SUMMARY'!$GK$634,Z128,'ANNUAL SUMMARY'!$V$9,K112,'ANNUAL SUMMARY'!$FE$586)+SUMIFS('ANNUAL SUMMARY'!$GK$692,Z128,'ANNUAL SUMMARY'!$V$9,K112,'ANNUAL SUMMARY'!$FE$644)</f>
        <v>0</v>
      </c>
      <c r="AR128" s="728"/>
      <c r="AS128" s="728"/>
      <c r="AT128" s="728">
        <f>SUMIFS('ANNUAL SUMMARY'!$AU$54,Z128,'ANNUAL SUMMARY'!$V$9,K112,'ANNUAL SUMMARY'!$L$6)+SUMIFS('ANNUAL SUMMARY'!$AU$112,Z128,'ANNUAL SUMMARY'!$V$9,K112,'ANNUAL SUMMARY'!$L$64)+SUMIFS('ANNUAL SUMMARY'!$AU$170,Z128,'ANNUAL SUMMARY'!$V$9,K112,'ANNUAL SUMMARY'!$L$122)+SUMIFS('ANNUAL SUMMARY'!$AU$228,Z128,'ANNUAL SUMMARY'!$V$9,K112,'ANNUAL SUMMARY'!$L$180)+SUMIFS('ANNUAL SUMMARY'!$AU$286,Z128,'ANNUAL SUMMARY'!$V$9,K112,'ANNUAL SUMMARY'!$L$238)+SUMIFS('ANNUAL SUMMARY'!$AU$344,Z128,'ANNUAL SUMMARY'!$V$9,K112,'ANNUAL SUMMARY'!$L$296)+SUMIFS('ANNUAL SUMMARY'!$AU$402,Z128,'ANNUAL SUMMARY'!$V$9,K112,'ANNUAL SUMMARY'!$L$354)+SUMIFS('ANNUAL SUMMARY'!$AU$460,Z128,'ANNUAL SUMMARY'!$V$9,K112,'ANNUAL SUMMARY'!$L$412)+SUMIFS('ANNUAL SUMMARY'!$AU$518,Z128,'ANNUAL SUMMARY'!$V$9,K112,'ANNUAL SUMMARY'!$L$470)+SUMIFS('ANNUAL SUMMARY'!$AU$576,Z128,'ANNUAL SUMMARY'!$V$9,K112,'ANNUAL SUMMARY'!$L$528)+SUMIFS('ANNUAL SUMMARY'!$AU$634,Z128,'ANNUAL SUMMARY'!$V$9,K112,'ANNUAL SUMMARY'!$L$586)+SUMIFS('ANNUAL SUMMARY'!$AU$692,Z128,'ANNUAL SUMMARY'!$V$9,K112,'ANNUAL SUMMARY'!$L$644)+SUMIFS('ANNUAL SUMMARY'!$CR$54,Z128,'ANNUAL SUMMARY'!$V$9,K112,'ANNUAL SUMMARY'!$BI$6)+SUMIFS('ANNUAL SUMMARY'!$CR$112,Z128,'ANNUAL SUMMARY'!$V$9,K112,'ANNUAL SUMMARY'!$BI$64)+SUMIFS('ANNUAL SUMMARY'!$CR$170,Z128,'ANNUAL SUMMARY'!$V$9,K112,'ANNUAL SUMMARY'!$BI$122)+SUMIFS('ANNUAL SUMMARY'!$CR$228,Z128,'ANNUAL SUMMARY'!$V$9,K112,'ANNUAL SUMMARY'!$BI$180)+SUMIFS('ANNUAL SUMMARY'!$CR$286,Z128,'ANNUAL SUMMARY'!$V$9,K112,'ANNUAL SUMMARY'!$BI$238)+SUMIFS('ANNUAL SUMMARY'!$CR$344,Z128,'ANNUAL SUMMARY'!$V$9,K112,'ANNUAL SUMMARY'!$BI$296)+SUMIFS('ANNUAL SUMMARY'!$CR$402,Z128,'ANNUAL SUMMARY'!$V$9,K112,'ANNUAL SUMMARY'!$BI$354)+SUMIFS('ANNUAL SUMMARY'!$CR$460,Z128,'ANNUAL SUMMARY'!$V$9,K112,'ANNUAL SUMMARY'!$BI$412)+SUMIFS('ANNUAL SUMMARY'!$CR$518,Z128,'ANNUAL SUMMARY'!$V$9,K112,'ANNUAL SUMMARY'!$BI$470)+SUMIFS('ANNUAL SUMMARY'!$CR$576,Z128,'ANNUAL SUMMARY'!$V$9,K112,'ANNUAL SUMMARY'!$BI$528)+SUMIFS('ANNUAL SUMMARY'!$CR$634,Z128,'ANNUAL SUMMARY'!$V$9,K112,'ANNUAL SUMMARY'!$BI$586)+SUMIFS('ANNUAL SUMMARY'!$CR$692,Z128,'ANNUAL SUMMARY'!$V$9,K112,'ANNUAL SUMMARY'!$BI$644)+SUMIFS('ANNUAL SUMMARY'!$EQ$54,Z128,'ANNUAL SUMMARY'!$V$9,K112,'ANNUAL SUMMARY'!$DH$6)+SUMIFS('ANNUAL SUMMARY'!$EQ$112,Z128,'ANNUAL SUMMARY'!$V$9,K112,'ANNUAL SUMMARY'!$DH$64)+SUMIFS('ANNUAL SUMMARY'!$EQ$170,Z128,'ANNUAL SUMMARY'!$V$9,K112,'ANNUAL SUMMARY'!$DH$122)+SUMIFS('ANNUAL SUMMARY'!$EQ$228,Z128,'ANNUAL SUMMARY'!$V$9,K112,'ANNUAL SUMMARY'!$DH$180)+SUMIFS('ANNUAL SUMMARY'!$EQ$286,Z128,'ANNUAL SUMMARY'!$V$9,K112,'ANNUAL SUMMARY'!$DH$238)+SUMIFS('ANNUAL SUMMARY'!$EQ$344,Z128,'ANNUAL SUMMARY'!$V$9,K112,'ANNUAL SUMMARY'!$DH$296)+SUMIFS('ANNUAL SUMMARY'!$EQ$402,Z128,'ANNUAL SUMMARY'!$V$9,K112,'ANNUAL SUMMARY'!$DH$354)+SUMIFS('ANNUAL SUMMARY'!$EQ$460,Z128,'ANNUAL SUMMARY'!$V$9,K112,'ANNUAL SUMMARY'!$DH$412)+SUMIFS('ANNUAL SUMMARY'!$EQ$518,Z128,'ANNUAL SUMMARY'!$V$9,K112,'ANNUAL SUMMARY'!$DH$470)+SUMIFS('ANNUAL SUMMARY'!$EQ$576,Z128,'ANNUAL SUMMARY'!$V$9,K112,'ANNUAL SUMMARY'!$DH$528)+SUMIFS('ANNUAL SUMMARY'!$EQ$634,Z128,'ANNUAL SUMMARY'!$V$9,K112,'ANNUAL SUMMARY'!$DH$586)+SUMIFS('ANNUAL SUMMARY'!$EQ$692,Z128,'ANNUAL SUMMARY'!$V$9,K112,'ANNUAL SUMMARY'!$DH$644)+SUMIFS('ANNUAL SUMMARY'!$GN$54,Z128,'ANNUAL SUMMARY'!$V$9,K112,'ANNUAL SUMMARY'!$FE$6)+SUMIFS('ANNUAL SUMMARY'!$GN$112,Z128,'ANNUAL SUMMARY'!$V$9,K112,'ANNUAL SUMMARY'!$FE$64)+SUMIFS('ANNUAL SUMMARY'!$GN$170,Z128,'ANNUAL SUMMARY'!$V$9,K112,'ANNUAL SUMMARY'!$FE$122)+SUMIFS('ANNUAL SUMMARY'!$GN$228,Z128,'ANNUAL SUMMARY'!$V$9,K112,'ANNUAL SUMMARY'!$FE$180)+SUMIFS('ANNUAL SUMMARY'!$GN$286,Z128,'ANNUAL SUMMARY'!$V$9,K112,'ANNUAL SUMMARY'!$FE$238)+SUMIFS('ANNUAL SUMMARY'!$GN$344,Z128,'ANNUAL SUMMARY'!$V$9,K112,'ANNUAL SUMMARY'!$FE$296)+SUMIFS('ANNUAL SUMMARY'!$GN$402,Z128,'ANNUAL SUMMARY'!$V$9,K112,'ANNUAL SUMMARY'!$FE$354)+SUMIFS('ANNUAL SUMMARY'!$GN$460,Z128,'ANNUAL SUMMARY'!$V$9,K112,'ANNUAL SUMMARY'!$FE$412)+SUMIFS('ANNUAL SUMMARY'!$GN$518,Z128,'ANNUAL SUMMARY'!$V$9,K112,'ANNUAL SUMMARY'!$FE$470)+SUMIFS('ANNUAL SUMMARY'!$GN$576,Z128,'ANNUAL SUMMARY'!$V$9,K112,'ANNUAL SUMMARY'!$FE$528)+SUMIFS('ANNUAL SUMMARY'!$GN$634,Z128,'ANNUAL SUMMARY'!$V$9,K112,'ANNUAL SUMMARY'!$FE$586)+SUMIFS('ANNUAL SUMMARY'!$GN$692,Z128,'ANNUAL SUMMARY'!$V$9,K112,'ANNUAL SUMMARY'!$FE$644)</f>
        <v>0</v>
      </c>
      <c r="AU128" s="728"/>
      <c r="AV128" s="1260"/>
      <c r="AW128" s="1263"/>
      <c r="AX128" s="154"/>
      <c r="AY128" s="658"/>
      <c r="AZ128" s="658"/>
      <c r="BA128" s="658"/>
      <c r="BB128" s="658"/>
      <c r="BC128" s="624"/>
      <c r="BD128" s="624"/>
      <c r="BE128" s="624"/>
      <c r="BF128" s="624"/>
      <c r="BG128" s="624"/>
      <c r="BH128" s="624"/>
      <c r="BI128" s="624"/>
      <c r="BJ128" s="624"/>
      <c r="BK128" s="658"/>
      <c r="BL128" s="658"/>
      <c r="BM128" s="658"/>
      <c r="BN128" s="658"/>
      <c r="BO128" s="658"/>
      <c r="BP128" s="658"/>
      <c r="BQ128" s="658"/>
      <c r="BR128" s="658"/>
      <c r="BS128" s="658"/>
      <c r="BT128" s="658"/>
      <c r="BU128" s="658"/>
      <c r="BV128" s="15"/>
      <c r="BW128" s="812">
        <f>IF(BW118=0," ",BW118+5)</f>
        <v>2027</v>
      </c>
      <c r="BX128" s="813"/>
      <c r="BY128" s="813"/>
      <c r="BZ128" s="813"/>
      <c r="CA128" s="813"/>
      <c r="CB128" s="1118">
        <f>SUMIFS('ANNUAL SUMMARY'!$AF$54,BW128,'ANNUAL SUMMARY'!$V$9,BH112,'ANNUAL SUMMARY'!$L$6)+SUMIFS('ANNUAL SUMMARY'!$AF$112,BW128,'ANNUAL SUMMARY'!$V$9,BH112,'ANNUAL SUMMARY'!$L$64)+SUMIFS('ANNUAL SUMMARY'!$AF$170,BW128,'ANNUAL SUMMARY'!$V$9,BH112,'ANNUAL SUMMARY'!$L$122)+SUMIFS('ANNUAL SUMMARY'!$AF$228,BW128,'ANNUAL SUMMARY'!$V$9,BH112,'ANNUAL SUMMARY'!$L$180)+SUMIFS('ANNUAL SUMMARY'!$AF$286,BW128,'ANNUAL SUMMARY'!$V$9,BH112,'ANNUAL SUMMARY'!$L$238)+SUMIFS('ANNUAL SUMMARY'!$AF$344,BW128,'ANNUAL SUMMARY'!$V$9,BH112,'ANNUAL SUMMARY'!$L$296)+SUMIFS('ANNUAL SUMMARY'!$AF$402,BW128,'ANNUAL SUMMARY'!$V$9,BH112,'ANNUAL SUMMARY'!$L$354)+SUMIFS('ANNUAL SUMMARY'!$AF$460,BW128,'ANNUAL SUMMARY'!$V$9,BH112,'ANNUAL SUMMARY'!$L$412)+SUMIFS('ANNUAL SUMMARY'!$AF$518,BW128,'ANNUAL SUMMARY'!$V$9,BH112,'ANNUAL SUMMARY'!$L$470)+SUMIFS('ANNUAL SUMMARY'!$AF$576,BW128,'ANNUAL SUMMARY'!$V$9,BH112,'ANNUAL SUMMARY'!$L$528)+SUMIFS('ANNUAL SUMMARY'!$AF$634,BW128,'ANNUAL SUMMARY'!$V$9,BH112,'ANNUAL SUMMARY'!$L$586)+SUMIFS('ANNUAL SUMMARY'!$AF$692,BW128,'ANNUAL SUMMARY'!$V$9,BH112,'ANNUAL SUMMARY'!$L$644)+SUMIFS('ANNUAL SUMMARY'!$CC$54,BW128,'ANNUAL SUMMARY'!$V$9,BH112,'ANNUAL SUMMARY'!$BI$6)+SUMIFS('ANNUAL SUMMARY'!$CC$112,BW128,'ANNUAL SUMMARY'!$V$9,BH112,'ANNUAL SUMMARY'!$BI$64)+SUMIFS('ANNUAL SUMMARY'!$CC$170,BW128,'ANNUAL SUMMARY'!$V$9,BH112,'ANNUAL SUMMARY'!$BI$122)+SUMIFS('ANNUAL SUMMARY'!$CC$228,BW128,'ANNUAL SUMMARY'!$V$9,BH112,'ANNUAL SUMMARY'!$BI$180)+SUMIFS('ANNUAL SUMMARY'!$CC$286,BW128,'ANNUAL SUMMARY'!$V$9,BH112,'ANNUAL SUMMARY'!$BI$238)+SUMIFS('ANNUAL SUMMARY'!$CC$344,BW128,'ANNUAL SUMMARY'!$V$9,BH112,'ANNUAL SUMMARY'!$BI$296)+SUMIFS('ANNUAL SUMMARY'!$CC$402,BW128,'ANNUAL SUMMARY'!$V$9,BH112,'ANNUAL SUMMARY'!$BI$354)+SUMIFS('ANNUAL SUMMARY'!$CC$460,BW128,'ANNUAL SUMMARY'!$V$9,BH112,'ANNUAL SUMMARY'!$BI$412)+SUMIFS('ANNUAL SUMMARY'!$CC$518,BW128,'ANNUAL SUMMARY'!$V$9,BH112,'ANNUAL SUMMARY'!$BI$470)+SUMIFS('ANNUAL SUMMARY'!$CC$576,BW128,'ANNUAL SUMMARY'!$V$9,BH112,'ANNUAL SUMMARY'!$BI$528)+SUMIFS('ANNUAL SUMMARY'!$CC$634,BW128,'ANNUAL SUMMARY'!$V$9,BH112,'ANNUAL SUMMARY'!$BI$586)+SUMIFS('ANNUAL SUMMARY'!$CC$692,BW128,'ANNUAL SUMMARY'!$V$9,BH112,'ANNUAL SUMMARY'!$BI$644)+SUMIFS('ANNUAL SUMMARY'!$EB$54,BW128,'ANNUAL SUMMARY'!$V$9,BH112,'ANNUAL SUMMARY'!$DH$6)+SUMIFS('ANNUAL SUMMARY'!$EB$112,BW128,'ANNUAL SUMMARY'!$V$9,BH112,'ANNUAL SUMMARY'!$DH$64)+SUMIFS('ANNUAL SUMMARY'!$EB$170,BW128,'ANNUAL SUMMARY'!$V$9,BH112,'ANNUAL SUMMARY'!$DH$122)+SUMIFS('ANNUAL SUMMARY'!$EB$228,BW128,'ANNUAL SUMMARY'!$V$9,BH112,'ANNUAL SUMMARY'!$DH$180)+SUMIFS('ANNUAL SUMMARY'!$EB$286,BW128,'ANNUAL SUMMARY'!$V$9,BH112,'ANNUAL SUMMARY'!$DH$238)+SUMIFS('ANNUAL SUMMARY'!$EB$344,BW128,'ANNUAL SUMMARY'!$V$9,BH112,'ANNUAL SUMMARY'!$DH$296)+SUMIFS('ANNUAL SUMMARY'!$EB$402,BW128,'ANNUAL SUMMARY'!$V$9,BH112,'ANNUAL SUMMARY'!$DH$354)+SUMIFS('ANNUAL SUMMARY'!$EB$460,BW128,'ANNUAL SUMMARY'!$V$9,BH112,'ANNUAL SUMMARY'!$DH$412)+SUMIFS('ANNUAL SUMMARY'!$EB$518,BW128,'ANNUAL SUMMARY'!$V$9,BH112,'ANNUAL SUMMARY'!$DH$470)+SUMIFS('ANNUAL SUMMARY'!$EB$576,BW128,'ANNUAL SUMMARY'!$V$9,BH112,'ANNUAL SUMMARY'!$DH$528)+SUMIFS('ANNUAL SUMMARY'!$EB$634,BW128,'ANNUAL SUMMARY'!$V$9,BH112,'ANNUAL SUMMARY'!$DH$586)+SUMIFS('ANNUAL SUMMARY'!$EB$692,BW128,'ANNUAL SUMMARY'!$V$9,BH112,'ANNUAL SUMMARY'!$DH$644)+SUMIFS('ANNUAL SUMMARY'!$FY$54,BW128,'ANNUAL SUMMARY'!$V$9,BH112,'ANNUAL SUMMARY'!$FE$6)+SUMIFS('ANNUAL SUMMARY'!$FY$112,BW128,'ANNUAL SUMMARY'!$V$9,BH112,'ANNUAL SUMMARY'!$FE$64)+SUMIFS('ANNUAL SUMMARY'!$FY$170,BW128,'ANNUAL SUMMARY'!$V$9,BH112,'ANNUAL SUMMARY'!$FE$122)+SUMIFS('ANNUAL SUMMARY'!$FY$228,BW128,'ANNUAL SUMMARY'!$V$9,BH112,'ANNUAL SUMMARY'!$FE$180)+SUMIFS('ANNUAL SUMMARY'!$FY$286,BW128,'ANNUAL SUMMARY'!$V$9,BH112,'ANNUAL SUMMARY'!$FE$238)+SUMIFS('ANNUAL SUMMARY'!$FY$344,BW128,'ANNUAL SUMMARY'!$V$9,BH112,'ANNUAL SUMMARY'!$FE$296)+SUMIFS('ANNUAL SUMMARY'!$FY$402,BW128,'ANNUAL SUMMARY'!$V$9,BH112,'ANNUAL SUMMARY'!$FE$354)+SUMIFS('ANNUAL SUMMARY'!$FY$460,BW128,'ANNUAL SUMMARY'!$V$9,BH112,'ANNUAL SUMMARY'!$FE$412)+SUMIFS('ANNUAL SUMMARY'!$FY$518,BW128,'ANNUAL SUMMARY'!$V$9,BH112,'ANNUAL SUMMARY'!$FE$470)+SUMIFS('ANNUAL SUMMARY'!$FY$576,BW128,'ANNUAL SUMMARY'!$V$9,BH112,'ANNUAL SUMMARY'!$FE$528)+SUMIFS('ANNUAL SUMMARY'!$FY$634,BW128,'ANNUAL SUMMARY'!$V$9,BH112,'ANNUAL SUMMARY'!$FE$586)+SUMIFS('ANNUAL SUMMARY'!$FY$692,BW128,'ANNUAL SUMMARY'!$V$9,BH112,'ANNUAL SUMMARY'!$FE$644)</f>
        <v>0</v>
      </c>
      <c r="CC128" s="727"/>
      <c r="CD128" s="727"/>
      <c r="CE128" s="727"/>
      <c r="CF128" s="727">
        <f>SUMIFS('ANNUAL SUMMARY'!$AJ$54,BW128,'ANNUAL SUMMARY'!$V$9,BH112,'ANNUAL SUMMARY'!$L$6)+SUMIFS('ANNUAL SUMMARY'!$AJ$112,BW128,'ANNUAL SUMMARY'!$V$9,BH112,'ANNUAL SUMMARY'!$L$64)+SUMIFS('ANNUAL SUMMARY'!$AJ$170,BW128,'ANNUAL SUMMARY'!$V$9,BH112,'ANNUAL SUMMARY'!$L$122)+SUMIFS('ANNUAL SUMMARY'!$AJ$228,BW128,'ANNUAL SUMMARY'!$V$9,BH112,'ANNUAL SUMMARY'!$L$180)+SUMIFS('ANNUAL SUMMARY'!$AJ$286,BW128,'ANNUAL SUMMARY'!$V$9,BH112,'ANNUAL SUMMARY'!$L$238)+SUMIFS('ANNUAL SUMMARY'!$AJ$344,BW128,'ANNUAL SUMMARY'!$V$9,BH112,'ANNUAL SUMMARY'!$L$296)+SUMIFS('ANNUAL SUMMARY'!$AJ$402,BW128,'ANNUAL SUMMARY'!$V$9,BH112,'ANNUAL SUMMARY'!$L$354)+SUMIFS('ANNUAL SUMMARY'!$AJ$460,BW128,'ANNUAL SUMMARY'!$V$9,BH112,'ANNUAL SUMMARY'!$L$412)+SUMIFS('ANNUAL SUMMARY'!$AJ$518,BW128,'ANNUAL SUMMARY'!$V$9,BH112,'ANNUAL SUMMARY'!$L$470)+SUMIFS('ANNUAL SUMMARY'!$AJ$576,BW128,'ANNUAL SUMMARY'!$V$9,BH112,'ANNUAL SUMMARY'!$L$528)+SUMIFS('ANNUAL SUMMARY'!$AJ$634,BW128,'ANNUAL SUMMARY'!$V$9,BH112,'ANNUAL SUMMARY'!$L$586)+SUMIFS('ANNUAL SUMMARY'!$AJ$692,BW128,'ANNUAL SUMMARY'!$V$9,BH112,'ANNUAL SUMMARY'!$L$644)+SUMIFS('ANNUAL SUMMARY'!$CG$54,BW128,'ANNUAL SUMMARY'!$V$9,BH112,'ANNUAL SUMMARY'!$BI$6)+SUMIFS('ANNUAL SUMMARY'!$CG$112,BW128,'ANNUAL SUMMARY'!$V$9,BH112,'ANNUAL SUMMARY'!$BI$64)+SUMIFS('ANNUAL SUMMARY'!$CG$170,BW128,'ANNUAL SUMMARY'!$V$9,BH112,'ANNUAL SUMMARY'!$BI$122)+SUMIFS('ANNUAL SUMMARY'!$CG$228,BW128,'ANNUAL SUMMARY'!$V$9,BH112,'ANNUAL SUMMARY'!$BI$180)+SUMIFS('ANNUAL SUMMARY'!$CG$286,BW128,'ANNUAL SUMMARY'!$V$9,BH112,'ANNUAL SUMMARY'!$BI$238)+SUMIFS('ANNUAL SUMMARY'!$CG$344,BW128,'ANNUAL SUMMARY'!$V$9,BH112,'ANNUAL SUMMARY'!$BI$296)+SUMIFS('ANNUAL SUMMARY'!$CG$402,BW128,'ANNUAL SUMMARY'!$V$9,BH112,'ANNUAL SUMMARY'!$BI$354)+SUMIFS('ANNUAL SUMMARY'!$CG$460,BW128,'ANNUAL SUMMARY'!$V$9,BH112,'ANNUAL SUMMARY'!$BI$412)+SUMIFS('ANNUAL SUMMARY'!$CG$518,BW128,'ANNUAL SUMMARY'!$V$9,BH112,'ANNUAL SUMMARY'!$BI$470)+SUMIFS('ANNUAL SUMMARY'!$CG$576,BW128,'ANNUAL SUMMARY'!$V$9,BH112,'ANNUAL SUMMARY'!$BI$528)+SUMIFS('ANNUAL SUMMARY'!$CG$634,BW128,'ANNUAL SUMMARY'!$V$9,BH112,'ANNUAL SUMMARY'!$BI$586)+SUMIFS('ANNUAL SUMMARY'!$CG$692,BW128,'ANNUAL SUMMARY'!$V$9,BH112,'ANNUAL SUMMARY'!$BI$644)+SUMIFS('ANNUAL SUMMARY'!$EF$54,BW128,'ANNUAL SUMMARY'!$V$9,BH112,'ANNUAL SUMMARY'!$DH$6)+SUMIFS('ANNUAL SUMMARY'!$EF$112,BW128,'ANNUAL SUMMARY'!$V$9,BH112,'ANNUAL SUMMARY'!$DH$64)+SUMIFS('ANNUAL SUMMARY'!$EF$170,BW128,'ANNUAL SUMMARY'!$V$9,BH112,'ANNUAL SUMMARY'!$DH$122)+SUMIFS('ANNUAL SUMMARY'!$EF$228,BW128,'ANNUAL SUMMARY'!$V$9,BH112,'ANNUAL SUMMARY'!$DH$180)+SUMIFS('ANNUAL SUMMARY'!$EF$286,BW128,'ANNUAL SUMMARY'!$V$9,BH112,'ANNUAL SUMMARY'!$DH$238)+SUMIFS('ANNUAL SUMMARY'!$EF$344,BW128,'ANNUAL SUMMARY'!$V$9,BH112,'ANNUAL SUMMARY'!$DH$296)+SUMIFS('ANNUAL SUMMARY'!$EF$402,BW128,'ANNUAL SUMMARY'!$V$9,BH112,'ANNUAL SUMMARY'!$DH$354)+SUMIFS('ANNUAL SUMMARY'!$EF$460,BW128,'ANNUAL SUMMARY'!$V$9,BH112,'ANNUAL SUMMARY'!$DH$412)+SUMIFS('ANNUAL SUMMARY'!$EF$518,BW128,'ANNUAL SUMMARY'!$V$9,BH112,'ANNUAL SUMMARY'!$DH$470)+SUMIFS('ANNUAL SUMMARY'!$EF$576,BW128,'ANNUAL SUMMARY'!$V$9,BH112,'ANNUAL SUMMARY'!$DH$528)+SUMIFS('ANNUAL SUMMARY'!$EF$634,BW128,'ANNUAL SUMMARY'!$V$9,BH112,'ANNUAL SUMMARY'!$DH$586)+SUMIFS('ANNUAL SUMMARY'!$EF$692,BW128,'ANNUAL SUMMARY'!$V$9,BH112,'ANNUAL SUMMARY'!$DH$644)+SUMIFS('ANNUAL SUMMARY'!$GC$54,BW128,'ANNUAL SUMMARY'!$V$9,BH112,'ANNUAL SUMMARY'!$FE$6)+SUMIFS('ANNUAL SUMMARY'!$GC$112,BW128,'ANNUAL SUMMARY'!$V$9,BH112,'ANNUAL SUMMARY'!$FE$64)+SUMIFS('ANNUAL SUMMARY'!$GC$170,BW128,'ANNUAL SUMMARY'!$V$9,BH112,'ANNUAL SUMMARY'!$FE$122)+SUMIFS('ANNUAL SUMMARY'!$GC$228,BW128,'ANNUAL SUMMARY'!$V$9,BH112,'ANNUAL SUMMARY'!$FE$180)+SUMIFS('ANNUAL SUMMARY'!$GC$286,BW128,'ANNUAL SUMMARY'!$V$9,BH112,'ANNUAL SUMMARY'!$FE$238)+SUMIFS('ANNUAL SUMMARY'!$GC$344,BW128,'ANNUAL SUMMARY'!$V$9,BH112,'ANNUAL SUMMARY'!$FE$296)+SUMIFS('ANNUAL SUMMARY'!$GC$402,BW128,'ANNUAL SUMMARY'!$V$9,BH112,'ANNUAL SUMMARY'!$FE$354)+SUMIFS('ANNUAL SUMMARY'!$GC$460,BW128,'ANNUAL SUMMARY'!$V$9,BH112,'ANNUAL SUMMARY'!$FE$412)+SUMIFS('ANNUAL SUMMARY'!$GC$518,BW128,'ANNUAL SUMMARY'!$V$9,BH112,'ANNUAL SUMMARY'!$FE$470)+SUMIFS('ANNUAL SUMMARY'!$GC$576,BW128,'ANNUAL SUMMARY'!$V$9,BH112,'ANNUAL SUMMARY'!$FE$528)+SUMIFS('ANNUAL SUMMARY'!$GC$634,BW128,'ANNUAL SUMMARY'!$V$9,BH112,'ANNUAL SUMMARY'!$FE$586)+SUMIFS('ANNUAL SUMMARY'!$GC$692,BW128,'ANNUAL SUMMARY'!$V$9,BH112,'ANNUAL SUMMARY'!$FE$644)</f>
        <v>0</v>
      </c>
      <c r="CG128" s="727"/>
      <c r="CH128" s="727"/>
      <c r="CI128" s="727"/>
      <c r="CJ128" s="727">
        <f>SUMIFS('ANNUAL SUMMARY'!$AN$54,BW128,'ANNUAL SUMMARY'!$V$9,BH112,'ANNUAL SUMMARY'!$L$6)+SUMIFS('ANNUAL SUMMARY'!$AN$112,BW128,'ANNUAL SUMMARY'!$V$9,BH112,'ANNUAL SUMMARY'!$L$64)+SUMIFS('ANNUAL SUMMARY'!$AN$170,BW128,'ANNUAL SUMMARY'!$V$9,BH112,'ANNUAL SUMMARY'!$L$122)+SUMIFS('ANNUAL SUMMARY'!$AN$228,BW128,'ANNUAL SUMMARY'!$V$9,BH112,'ANNUAL SUMMARY'!$L$180)+SUMIFS('ANNUAL SUMMARY'!$AN$286,BW128,'ANNUAL SUMMARY'!$V$9,BH112,'ANNUAL SUMMARY'!$L$238)+SUMIFS('ANNUAL SUMMARY'!$AN$344,BW128,'ANNUAL SUMMARY'!$V$9,BH112,'ANNUAL SUMMARY'!$L$296)+SUMIFS('ANNUAL SUMMARY'!$AN$402,BW128,'ANNUAL SUMMARY'!$V$9,BH112,'ANNUAL SUMMARY'!$L$354)+SUMIFS('ANNUAL SUMMARY'!$AN$460,BW128,'ANNUAL SUMMARY'!$V$9,BH112,'ANNUAL SUMMARY'!$L$412)+SUMIFS('ANNUAL SUMMARY'!$AN$518,BW128,'ANNUAL SUMMARY'!$V$9,BH112,'ANNUAL SUMMARY'!$L$470)+SUMIFS('ANNUAL SUMMARY'!$AN$576,BW128,'ANNUAL SUMMARY'!$V$9,BH112,'ANNUAL SUMMARY'!$L$528)+SUMIFS('ANNUAL SUMMARY'!$AN$634,BW128,'ANNUAL SUMMARY'!$V$9,BH112,'ANNUAL SUMMARY'!$L$586)+SUMIFS('ANNUAL SUMMARY'!$AN$692,BW128,'ANNUAL SUMMARY'!$V$9,BH112,'ANNUAL SUMMARY'!$L$644)+SUMIFS('ANNUAL SUMMARY'!$CK$54,BW128,'ANNUAL SUMMARY'!$V$9,BH112,'ANNUAL SUMMARY'!$BI$6)+SUMIFS('ANNUAL SUMMARY'!$CK$112,BW128,'ANNUAL SUMMARY'!$V$9,BH112,'ANNUAL SUMMARY'!$BI$64)+SUMIFS('ANNUAL SUMMARY'!$CK$170,BW128,'ANNUAL SUMMARY'!$V$9,BH112,'ANNUAL SUMMARY'!$BI$122)+SUMIFS('ANNUAL SUMMARY'!$CK$228,BW128,'ANNUAL SUMMARY'!$V$9,BH112,'ANNUAL SUMMARY'!$BI$180)+SUMIFS('ANNUAL SUMMARY'!$CK$286,BW128,'ANNUAL SUMMARY'!$V$9,BH112,'ANNUAL SUMMARY'!$BI$238)+SUMIFS('ANNUAL SUMMARY'!$CK$344,BW128,'ANNUAL SUMMARY'!$V$9,BH112,'ANNUAL SUMMARY'!$BI$296)+SUMIFS('ANNUAL SUMMARY'!$CK$402,BW128,'ANNUAL SUMMARY'!$V$9,BH112,'ANNUAL SUMMARY'!$BI$354)+SUMIFS('ANNUAL SUMMARY'!$CK$460,BW128,'ANNUAL SUMMARY'!$V$9,BH112,'ANNUAL SUMMARY'!$BI$412)+SUMIFS('ANNUAL SUMMARY'!$CK$518,BW128,'ANNUAL SUMMARY'!$V$9,BH112,'ANNUAL SUMMARY'!$BI$470)+SUMIFS('ANNUAL SUMMARY'!$CK$576,BW128,'ANNUAL SUMMARY'!$V$9,BH112,'ANNUAL SUMMARY'!$BI$528)+SUMIFS('ANNUAL SUMMARY'!$CK$634,BW128,'ANNUAL SUMMARY'!$V$9,BH112,'ANNUAL SUMMARY'!$BI$586)+SUMIFS('ANNUAL SUMMARY'!$CK$692,BW128,'ANNUAL SUMMARY'!$V$9,BH112,'ANNUAL SUMMARY'!$BI$644)+SUMIFS('ANNUAL SUMMARY'!$EJ$54,BW128,'ANNUAL SUMMARY'!$V$9,BH112,'ANNUAL SUMMARY'!$DH$6)+SUMIFS('ANNUAL SUMMARY'!$EJ$112,BW128,'ANNUAL SUMMARY'!$V$9,BH112,'ANNUAL SUMMARY'!$DH$64)+SUMIFS('ANNUAL SUMMARY'!$EJ$170,BW128,'ANNUAL SUMMARY'!$V$9,BH112,'ANNUAL SUMMARY'!$DH$122)+SUMIFS('ANNUAL SUMMARY'!$EJ$228,BW128,'ANNUAL SUMMARY'!$V$9,BH112,'ANNUAL SUMMARY'!$DH$180)+SUMIFS('ANNUAL SUMMARY'!$EJ$286,BW128,'ANNUAL SUMMARY'!$V$9,BH112,'ANNUAL SUMMARY'!$DH$238)+SUMIFS('ANNUAL SUMMARY'!$EJ$344,BW128,'ANNUAL SUMMARY'!$V$9,BH112,'ANNUAL SUMMARY'!$DH$296)+SUMIFS('ANNUAL SUMMARY'!$EJ$402,BW128,'ANNUAL SUMMARY'!$V$9,BH112,'ANNUAL SUMMARY'!$DH$354)+SUMIFS('ANNUAL SUMMARY'!$EJ$460,BW128,'ANNUAL SUMMARY'!$V$9,BH112,'ANNUAL SUMMARY'!$DH$412)+SUMIFS('ANNUAL SUMMARY'!$EJ$518,BW128,'ANNUAL SUMMARY'!$V$9,BH112,'ANNUAL SUMMARY'!$DH$470)+SUMIFS('ANNUAL SUMMARY'!$EJ$576,BW128,'ANNUAL SUMMARY'!$V$9,BH112,'ANNUAL SUMMARY'!$DH$528)+SUMIFS('ANNUAL SUMMARY'!$EJ$634,BW128,'ANNUAL SUMMARY'!$V$9,BH112,'ANNUAL SUMMARY'!$DH$586)+SUMIFS('ANNUAL SUMMARY'!$EJ$692,BW128,'ANNUAL SUMMARY'!$V$9,BH112,'ANNUAL SUMMARY'!$DH$644)+SUMIFS('ANNUAL SUMMARY'!$GG$54,BW128,'ANNUAL SUMMARY'!$V$9,BH112,'ANNUAL SUMMARY'!$FE$6)+SUMIFS('ANNUAL SUMMARY'!$GG$112,BW128,'ANNUAL SUMMARY'!$V$9,BH112,'ANNUAL SUMMARY'!$FE$64)+SUMIFS('ANNUAL SUMMARY'!$GG$170,BW128,'ANNUAL SUMMARY'!$V$9,BH112,'ANNUAL SUMMARY'!$FE$122)+SUMIFS('ANNUAL SUMMARY'!$GG$228,BW128,'ANNUAL SUMMARY'!$V$9,BH112,'ANNUAL SUMMARY'!$FE$180)+SUMIFS('ANNUAL SUMMARY'!$GG$286,BW128,'ANNUAL SUMMARY'!$V$9,BH112,'ANNUAL SUMMARY'!$FE$238)+SUMIFS('ANNUAL SUMMARY'!$GG$344,BW128,'ANNUAL SUMMARY'!$V$9,BH112,'ANNUAL SUMMARY'!$FE$296)+SUMIFS('ANNUAL SUMMARY'!$GG$402,BW128,'ANNUAL SUMMARY'!$V$9,BH112,'ANNUAL SUMMARY'!$FE$354)+SUMIFS('ANNUAL SUMMARY'!$GG$460,BW128,'ANNUAL SUMMARY'!$V$9,BH112,'ANNUAL SUMMARY'!$FE$412)+SUMIFS('ANNUAL SUMMARY'!$GG$518,BW128,'ANNUAL SUMMARY'!$V$9,BH112,'ANNUAL SUMMARY'!$FE$470)+SUMIFS('ANNUAL SUMMARY'!$GG$576,BW128,'ANNUAL SUMMARY'!$V$9,BH112,'ANNUAL SUMMARY'!$FE$528)+SUMIFS('ANNUAL SUMMARY'!$GG$634,BW128,'ANNUAL SUMMARY'!$V$9,BH112,'ANNUAL SUMMARY'!$FE$586)+SUMIFS('ANNUAL SUMMARY'!$GG$692,BW128,'ANNUAL SUMMARY'!$V$9,BH112,'ANNUAL SUMMARY'!$FE$644)</f>
        <v>0</v>
      </c>
      <c r="CK128" s="727"/>
      <c r="CL128" s="727"/>
      <c r="CM128" s="727"/>
      <c r="CN128" s="728">
        <f>SUMIFS('ANNUAL SUMMARY'!$AR$54,BW128,'ANNUAL SUMMARY'!$V$9,BH112,'ANNUAL SUMMARY'!$L$6)+SUMIFS('ANNUAL SUMMARY'!$AR$112,BW128,'ANNUAL SUMMARY'!$V$9,BH112,'ANNUAL SUMMARY'!$L$64)+SUMIFS('ANNUAL SUMMARY'!$AR$170,BW128,'ANNUAL SUMMARY'!$V$9,BH112,'ANNUAL SUMMARY'!$L$122)+SUMIFS('ANNUAL SUMMARY'!$AR$228,BW128,'ANNUAL SUMMARY'!$V$9,BH112,'ANNUAL SUMMARY'!$L$180)+SUMIFS('ANNUAL SUMMARY'!$AR$286,BW128,'ANNUAL SUMMARY'!$V$9,BH112,'ANNUAL SUMMARY'!$L$238)+SUMIFS('ANNUAL SUMMARY'!$AR$344,BW128,'ANNUAL SUMMARY'!$V$9,BH112,'ANNUAL SUMMARY'!$L$296)+SUMIFS('ANNUAL SUMMARY'!$AR$402,BW128,'ANNUAL SUMMARY'!$V$9,BH112,'ANNUAL SUMMARY'!$L$354)+SUMIFS('ANNUAL SUMMARY'!$AR$460,BW128,'ANNUAL SUMMARY'!$V$9,BH112,'ANNUAL SUMMARY'!$L$412)+SUMIFS('ANNUAL SUMMARY'!$AR$518,BW128,'ANNUAL SUMMARY'!$V$9,BH112,'ANNUAL SUMMARY'!$L$470)+SUMIFS('ANNUAL SUMMARY'!$AR$576,BW128,'ANNUAL SUMMARY'!$V$9,BH112,'ANNUAL SUMMARY'!$L$528)+SUMIFS('ANNUAL SUMMARY'!$AR$634,BW128,'ANNUAL SUMMARY'!$V$9,BH112,'ANNUAL SUMMARY'!$L$586)+SUMIFS('ANNUAL SUMMARY'!$AR$692,BW128,'ANNUAL SUMMARY'!$V$9,BH112,'ANNUAL SUMMARY'!$L$644)+SUMIFS('ANNUAL SUMMARY'!$CO$54,BW128,'ANNUAL SUMMARY'!$V$9,BH112,'ANNUAL SUMMARY'!$BI$6)+SUMIFS('ANNUAL SUMMARY'!$CO$112,BW128,'ANNUAL SUMMARY'!$V$9,BH112,'ANNUAL SUMMARY'!$BI$64)+SUMIFS('ANNUAL SUMMARY'!$CO$170,BW128,'ANNUAL SUMMARY'!$V$9,BH112,'ANNUAL SUMMARY'!$BI$122)+SUMIFS('ANNUAL SUMMARY'!$CO$228,BW128,'ANNUAL SUMMARY'!$V$9,BH112,'ANNUAL SUMMARY'!$BI$180)+SUMIFS('ANNUAL SUMMARY'!$CO$286,BW128,'ANNUAL SUMMARY'!$V$9,BH112,'ANNUAL SUMMARY'!$BI$238)+SUMIFS('ANNUAL SUMMARY'!$CO$344,BW128,'ANNUAL SUMMARY'!$V$9,BH112,'ANNUAL SUMMARY'!$BI$296)+SUMIFS('ANNUAL SUMMARY'!$CO$402,BW128,'ANNUAL SUMMARY'!$V$9,BH112,'ANNUAL SUMMARY'!$BI$354)+SUMIFS('ANNUAL SUMMARY'!$CO$460,BW128,'ANNUAL SUMMARY'!$V$9,BH112,'ANNUAL SUMMARY'!$BI$412)+SUMIFS('ANNUAL SUMMARY'!$CO$518,BW128,'ANNUAL SUMMARY'!$V$9,BH112,'ANNUAL SUMMARY'!$BI$470)+SUMIFS('ANNUAL SUMMARY'!$CO$576,BW128,'ANNUAL SUMMARY'!$V$9,BH112,'ANNUAL SUMMARY'!$BI$528)+SUMIFS('ANNUAL SUMMARY'!$CO$634,BW128,'ANNUAL SUMMARY'!$V$9,BH112,'ANNUAL SUMMARY'!$BI$586)+SUMIFS('ANNUAL SUMMARY'!$CO$692,BW128,'ANNUAL SUMMARY'!$V$9,BH112,'ANNUAL SUMMARY'!$BI$644)+SUMIFS('ANNUAL SUMMARY'!$EN$54,BW128,'ANNUAL SUMMARY'!$V$9,BH112,'ANNUAL SUMMARY'!$DH$6)+SUMIFS('ANNUAL SUMMARY'!$EN$112,BW128,'ANNUAL SUMMARY'!$V$9,BH112,'ANNUAL SUMMARY'!$DH$64)+SUMIFS('ANNUAL SUMMARY'!$EN$170,BW128,'ANNUAL SUMMARY'!$V$9,BH112,'ANNUAL SUMMARY'!$DH$122)+SUMIFS('ANNUAL SUMMARY'!$EN$228,BW128,'ANNUAL SUMMARY'!$V$9,BH112,'ANNUAL SUMMARY'!$DH$180)+SUMIFS('ANNUAL SUMMARY'!$EN$286,BW128,'ANNUAL SUMMARY'!$V$9,BH112,'ANNUAL SUMMARY'!$DH$238)+SUMIFS('ANNUAL SUMMARY'!$EN$344,BW128,'ANNUAL SUMMARY'!$V$9,BH112,'ANNUAL SUMMARY'!$DH$296)+SUMIFS('ANNUAL SUMMARY'!$EN$402,BW128,'ANNUAL SUMMARY'!$V$9,BH112,'ANNUAL SUMMARY'!$DH$354)+SUMIFS('ANNUAL SUMMARY'!$EN$460,BW128,'ANNUAL SUMMARY'!$V$9,BH112,'ANNUAL SUMMARY'!$DH$412)+SUMIFS('ANNUAL SUMMARY'!$EN$518,BW128,'ANNUAL SUMMARY'!$V$9,BH112,'ANNUAL SUMMARY'!$DH$470)+SUMIFS('ANNUAL SUMMARY'!$EN$576,BW128,'ANNUAL SUMMARY'!$V$9,BH112,'ANNUAL SUMMARY'!$DH$528)+SUMIFS('ANNUAL SUMMARY'!$EN$634,BW128,'ANNUAL SUMMARY'!$V$9,BH112,'ANNUAL SUMMARY'!$DH$586)+SUMIFS('ANNUAL SUMMARY'!$EN$692,BW128,'ANNUAL SUMMARY'!$V$9,BH112,'ANNUAL SUMMARY'!$DH$644)+SUMIFS('ANNUAL SUMMARY'!$GK$54,BW128,'ANNUAL SUMMARY'!$V$9,BH112,'ANNUAL SUMMARY'!$FE$6)+SUMIFS('ANNUAL SUMMARY'!$GK$112,BW128,'ANNUAL SUMMARY'!$V$9,BH112,'ANNUAL SUMMARY'!$FE$64)+SUMIFS('ANNUAL SUMMARY'!$GK$170,BW128,'ANNUAL SUMMARY'!$V$9,BH112,'ANNUAL SUMMARY'!$FE$122)+SUMIFS('ANNUAL SUMMARY'!$GK$228,BW128,'ANNUAL SUMMARY'!$V$9,BH112,'ANNUAL SUMMARY'!$FE$180)+SUMIFS('ANNUAL SUMMARY'!$GK$286,BW128,'ANNUAL SUMMARY'!$V$9,BH112,'ANNUAL SUMMARY'!$FE$238)+SUMIFS('ANNUAL SUMMARY'!$GK$344,BW128,'ANNUAL SUMMARY'!$V$9,BH112,'ANNUAL SUMMARY'!$FE$296)+SUMIFS('ANNUAL SUMMARY'!$GK$402,BW128,'ANNUAL SUMMARY'!$V$9,BH112,'ANNUAL SUMMARY'!$FE$354)+SUMIFS('ANNUAL SUMMARY'!$GK$460,BW128,'ANNUAL SUMMARY'!$V$9,BH112,'ANNUAL SUMMARY'!$FE$412)+SUMIFS('ANNUAL SUMMARY'!$GK$518,BW128,'ANNUAL SUMMARY'!$V$9,BH112,'ANNUAL SUMMARY'!$FE$470)+SUMIFS('ANNUAL SUMMARY'!$GK$576,BW128,'ANNUAL SUMMARY'!$V$9,BH112,'ANNUAL SUMMARY'!$FE$528)+SUMIFS('ANNUAL SUMMARY'!$GK$634,BW128,'ANNUAL SUMMARY'!$V$9,BH112,'ANNUAL SUMMARY'!$FE$586)+SUMIFS('ANNUAL SUMMARY'!$GK$692,BW128,'ANNUAL SUMMARY'!$V$9,BH112,'ANNUAL SUMMARY'!$FE$644)</f>
        <v>0</v>
      </c>
      <c r="CO128" s="728"/>
      <c r="CP128" s="728"/>
      <c r="CQ128" s="728">
        <f>SUMIFS('ANNUAL SUMMARY'!$AU$54,BW128,'ANNUAL SUMMARY'!$V$9,BH112,'ANNUAL SUMMARY'!$L$6)+SUMIFS('ANNUAL SUMMARY'!$AU$112,BW128,'ANNUAL SUMMARY'!$V$9,BH112,'ANNUAL SUMMARY'!$L$64)+SUMIFS('ANNUAL SUMMARY'!$AU$170,BW128,'ANNUAL SUMMARY'!$V$9,BH112,'ANNUAL SUMMARY'!$L$122)+SUMIFS('ANNUAL SUMMARY'!$AU$228,BW128,'ANNUAL SUMMARY'!$V$9,BH112,'ANNUAL SUMMARY'!$L$180)+SUMIFS('ANNUAL SUMMARY'!$AU$286,BW128,'ANNUAL SUMMARY'!$V$9,BH112,'ANNUAL SUMMARY'!$L$238)+SUMIFS('ANNUAL SUMMARY'!$AU$344,BW128,'ANNUAL SUMMARY'!$V$9,BH112,'ANNUAL SUMMARY'!$L$296)+SUMIFS('ANNUAL SUMMARY'!$AU$402,BW128,'ANNUAL SUMMARY'!$V$9,BH112,'ANNUAL SUMMARY'!$L$354)+SUMIFS('ANNUAL SUMMARY'!$AU$460,BW128,'ANNUAL SUMMARY'!$V$9,BH112,'ANNUAL SUMMARY'!$L$412)+SUMIFS('ANNUAL SUMMARY'!$AU$518,BW128,'ANNUAL SUMMARY'!$V$9,BH112,'ANNUAL SUMMARY'!$L$470)+SUMIFS('ANNUAL SUMMARY'!$AU$576,BW128,'ANNUAL SUMMARY'!$V$9,BH112,'ANNUAL SUMMARY'!$L$528)+SUMIFS('ANNUAL SUMMARY'!$AU$634,BW128,'ANNUAL SUMMARY'!$V$9,BH112,'ANNUAL SUMMARY'!$L$586)+SUMIFS('ANNUAL SUMMARY'!$AU$692,BW128,'ANNUAL SUMMARY'!$V$9,BH112,'ANNUAL SUMMARY'!$L$644)+SUMIFS('ANNUAL SUMMARY'!$CR$54,BW128,'ANNUAL SUMMARY'!$V$9,BH112,'ANNUAL SUMMARY'!$BI$6)+SUMIFS('ANNUAL SUMMARY'!$CR$112,BW128,'ANNUAL SUMMARY'!$V$9,BH112,'ANNUAL SUMMARY'!$BI$64)+SUMIFS('ANNUAL SUMMARY'!$CR$170,BW128,'ANNUAL SUMMARY'!$V$9,BH112,'ANNUAL SUMMARY'!$BI$122)+SUMIFS('ANNUAL SUMMARY'!$CR$228,BW128,'ANNUAL SUMMARY'!$V$9,BH112,'ANNUAL SUMMARY'!$BI$180)+SUMIFS('ANNUAL SUMMARY'!$CR$286,BW128,'ANNUAL SUMMARY'!$V$9,BH112,'ANNUAL SUMMARY'!$BI$238)+SUMIFS('ANNUAL SUMMARY'!$CR$344,BW128,'ANNUAL SUMMARY'!$V$9,BH112,'ANNUAL SUMMARY'!$BI$296)+SUMIFS('ANNUAL SUMMARY'!$CR$402,BW128,'ANNUAL SUMMARY'!$V$9,BH112,'ANNUAL SUMMARY'!$BI$354)+SUMIFS('ANNUAL SUMMARY'!$CR$460,BW128,'ANNUAL SUMMARY'!$V$9,BH112,'ANNUAL SUMMARY'!$BI$412)+SUMIFS('ANNUAL SUMMARY'!$CR$518,BW128,'ANNUAL SUMMARY'!$V$9,BH112,'ANNUAL SUMMARY'!$BI$470)+SUMIFS('ANNUAL SUMMARY'!$CR$576,BW128,'ANNUAL SUMMARY'!$V$9,BH112,'ANNUAL SUMMARY'!$BI$528)+SUMIFS('ANNUAL SUMMARY'!$CR$634,BW128,'ANNUAL SUMMARY'!$V$9,BH112,'ANNUAL SUMMARY'!$BI$586)+SUMIFS('ANNUAL SUMMARY'!$CR$692,BW128,'ANNUAL SUMMARY'!$V$9,BH112,'ANNUAL SUMMARY'!$BI$644)+SUMIFS('ANNUAL SUMMARY'!$EQ$54,BW128,'ANNUAL SUMMARY'!$V$9,BH112,'ANNUAL SUMMARY'!$DH$6)+SUMIFS('ANNUAL SUMMARY'!$EQ$112,BW128,'ANNUAL SUMMARY'!$V$9,BH112,'ANNUAL SUMMARY'!$DH$64)+SUMIFS('ANNUAL SUMMARY'!$EQ$170,BW128,'ANNUAL SUMMARY'!$V$9,BH112,'ANNUAL SUMMARY'!$DH$122)+SUMIFS('ANNUAL SUMMARY'!$EQ$228,BW128,'ANNUAL SUMMARY'!$V$9,BH112,'ANNUAL SUMMARY'!$DH$180)+SUMIFS('ANNUAL SUMMARY'!$EQ$286,BW128,'ANNUAL SUMMARY'!$V$9,BH112,'ANNUAL SUMMARY'!$DH$238)+SUMIFS('ANNUAL SUMMARY'!$EQ$344,BW128,'ANNUAL SUMMARY'!$V$9,BH112,'ANNUAL SUMMARY'!$DH$296)+SUMIFS('ANNUAL SUMMARY'!$EQ$402,BW128,'ANNUAL SUMMARY'!$V$9,BH112,'ANNUAL SUMMARY'!$DH$354)+SUMIFS('ANNUAL SUMMARY'!$EQ$460,BW128,'ANNUAL SUMMARY'!$V$9,BH112,'ANNUAL SUMMARY'!$DH$412)+SUMIFS('ANNUAL SUMMARY'!$EQ$518,BW128,'ANNUAL SUMMARY'!$V$9,BH112,'ANNUAL SUMMARY'!$DH$470)+SUMIFS('ANNUAL SUMMARY'!$EQ$576,BW128,'ANNUAL SUMMARY'!$V$9,BH112,'ANNUAL SUMMARY'!$DH$528)+SUMIFS('ANNUAL SUMMARY'!$EQ$634,BW128,'ANNUAL SUMMARY'!$V$9,BH112,'ANNUAL SUMMARY'!$DH$586)+SUMIFS('ANNUAL SUMMARY'!$EQ$692,BW128,'ANNUAL SUMMARY'!$V$9,BH112,'ANNUAL SUMMARY'!$DH$644)+SUMIFS('ANNUAL SUMMARY'!$GN$54,BW128,'ANNUAL SUMMARY'!$V$9,BH112,'ANNUAL SUMMARY'!$FE$6)+SUMIFS('ANNUAL SUMMARY'!$GN$112,BW128,'ANNUAL SUMMARY'!$V$9,BH112,'ANNUAL SUMMARY'!$FE$64)+SUMIFS('ANNUAL SUMMARY'!$GN$170,BW128,'ANNUAL SUMMARY'!$V$9,BH112,'ANNUAL SUMMARY'!$FE$122)+SUMIFS('ANNUAL SUMMARY'!$GN$228,BW128,'ANNUAL SUMMARY'!$V$9,BH112,'ANNUAL SUMMARY'!$FE$180)+SUMIFS('ANNUAL SUMMARY'!$GN$286,BW128,'ANNUAL SUMMARY'!$V$9,BH112,'ANNUAL SUMMARY'!$FE$238)+SUMIFS('ANNUAL SUMMARY'!$GN$344,BW128,'ANNUAL SUMMARY'!$V$9,BH112,'ANNUAL SUMMARY'!$FE$296)+SUMIFS('ANNUAL SUMMARY'!$GN$402,BW128,'ANNUAL SUMMARY'!$V$9,BH112,'ANNUAL SUMMARY'!$FE$354)+SUMIFS('ANNUAL SUMMARY'!$GN$460,BW128,'ANNUAL SUMMARY'!$V$9,BH112,'ANNUAL SUMMARY'!$FE$412)+SUMIFS('ANNUAL SUMMARY'!$GN$518,BW128,'ANNUAL SUMMARY'!$V$9,BH112,'ANNUAL SUMMARY'!$FE$470)+SUMIFS('ANNUAL SUMMARY'!$GN$576,BW128,'ANNUAL SUMMARY'!$V$9,BH112,'ANNUAL SUMMARY'!$FE$528)+SUMIFS('ANNUAL SUMMARY'!$GN$634,BW128,'ANNUAL SUMMARY'!$V$9,BH112,'ANNUAL SUMMARY'!$FE$586)+SUMIFS('ANNUAL SUMMARY'!$GN$692,BW128,'ANNUAL SUMMARY'!$V$9,BH112,'ANNUAL SUMMARY'!$FE$644)</f>
        <v>0</v>
      </c>
      <c r="CR128" s="728"/>
      <c r="CS128" s="728"/>
      <c r="CT128" s="1263"/>
      <c r="CU128" s="1250"/>
      <c r="CV128" s="154"/>
      <c r="CW128" s="658"/>
      <c r="CX128" s="658"/>
      <c r="CY128" s="658"/>
      <c r="CZ128" s="658"/>
      <c r="DA128" s="624"/>
      <c r="DB128" s="624"/>
      <c r="DC128" s="624"/>
      <c r="DD128" s="624"/>
      <c r="DE128" s="624"/>
      <c r="DF128" s="624"/>
      <c r="DG128" s="624"/>
      <c r="DH128" s="624"/>
      <c r="DI128" s="658"/>
      <c r="DJ128" s="658"/>
      <c r="DK128" s="658"/>
      <c r="DL128" s="658"/>
      <c r="DM128" s="658"/>
      <c r="DN128" s="658"/>
      <c r="DO128" s="658"/>
      <c r="DP128" s="658"/>
      <c r="DQ128" s="658"/>
      <c r="DR128" s="658"/>
      <c r="DS128" s="658"/>
      <c r="DT128" s="15"/>
      <c r="DU128" s="812">
        <f>IF(DU118=0," ",DU118+5)</f>
        <v>2027</v>
      </c>
      <c r="DV128" s="813"/>
      <c r="DW128" s="813"/>
      <c r="DX128" s="813"/>
      <c r="DY128" s="813"/>
      <c r="DZ128" s="1118">
        <f>SUMIFS('ANNUAL SUMMARY'!$AF$54,DU128,'ANNUAL SUMMARY'!$V$9,DF112,'ANNUAL SUMMARY'!$L$6)+SUMIFS('ANNUAL SUMMARY'!$AF$112,DU128,'ANNUAL SUMMARY'!$V$9,DF112,'ANNUAL SUMMARY'!$L$64)+SUMIFS('ANNUAL SUMMARY'!$AF$170,DU128,'ANNUAL SUMMARY'!$V$9,DF112,'ANNUAL SUMMARY'!$L$122)+SUMIFS('ANNUAL SUMMARY'!$AF$228,DU128,'ANNUAL SUMMARY'!$V$9,DF112,'ANNUAL SUMMARY'!$L$180)+SUMIFS('ANNUAL SUMMARY'!$AF$286,DU128,'ANNUAL SUMMARY'!$V$9,DF112,'ANNUAL SUMMARY'!$L$238)+SUMIFS('ANNUAL SUMMARY'!$AF$344,DU128,'ANNUAL SUMMARY'!$V$9,DF112,'ANNUAL SUMMARY'!$L$296)+SUMIFS('ANNUAL SUMMARY'!$AF$402,DU128,'ANNUAL SUMMARY'!$V$9,DF112,'ANNUAL SUMMARY'!$L$354)+SUMIFS('ANNUAL SUMMARY'!$AF$460,DU128,'ANNUAL SUMMARY'!$V$9,DF112,'ANNUAL SUMMARY'!$L$412)+SUMIFS('ANNUAL SUMMARY'!$AF$518,DU128,'ANNUAL SUMMARY'!$V$9,DF112,'ANNUAL SUMMARY'!$L$470)+SUMIFS('ANNUAL SUMMARY'!$AF$576,DU128,'ANNUAL SUMMARY'!$V$9,DF112,'ANNUAL SUMMARY'!$L$528)+SUMIFS('ANNUAL SUMMARY'!$AF$634,DU128,'ANNUAL SUMMARY'!$V$9,DF112,'ANNUAL SUMMARY'!$L$586)+SUMIFS('ANNUAL SUMMARY'!$AF$692,DU128,'ANNUAL SUMMARY'!$V$9,DF112,'ANNUAL SUMMARY'!$L$644)+SUMIFS('ANNUAL SUMMARY'!$CC$54,DU128,'ANNUAL SUMMARY'!$V$9,DF112,'ANNUAL SUMMARY'!$BI$6)+SUMIFS('ANNUAL SUMMARY'!$CC$112,DU128,'ANNUAL SUMMARY'!$V$9,DF112,'ANNUAL SUMMARY'!$BI$64)+SUMIFS('ANNUAL SUMMARY'!$CC$170,DU128,'ANNUAL SUMMARY'!$V$9,DF112,'ANNUAL SUMMARY'!$BI$122)+SUMIFS('ANNUAL SUMMARY'!$CC$228,DU128,'ANNUAL SUMMARY'!$V$9,DF112,'ANNUAL SUMMARY'!$BI$180)+SUMIFS('ANNUAL SUMMARY'!$CC$286,DU128,'ANNUAL SUMMARY'!$V$9,DF112,'ANNUAL SUMMARY'!$BI$238)+SUMIFS('ANNUAL SUMMARY'!$CC$344,DU128,'ANNUAL SUMMARY'!$V$9,DF112,'ANNUAL SUMMARY'!$BI$296)+SUMIFS('ANNUAL SUMMARY'!$CC$402,DU128,'ANNUAL SUMMARY'!$V$9,DF112,'ANNUAL SUMMARY'!$BI$354)+SUMIFS('ANNUAL SUMMARY'!$CC$460,DU128,'ANNUAL SUMMARY'!$V$9,DF112,'ANNUAL SUMMARY'!$BI$412)+SUMIFS('ANNUAL SUMMARY'!$CC$518,DU128,'ANNUAL SUMMARY'!$V$9,DF112,'ANNUAL SUMMARY'!$BI$470)+SUMIFS('ANNUAL SUMMARY'!$CC$576,DU128,'ANNUAL SUMMARY'!$V$9,DF112,'ANNUAL SUMMARY'!$BI$528)+SUMIFS('ANNUAL SUMMARY'!$CC$634,DU128,'ANNUAL SUMMARY'!$V$9,DF112,'ANNUAL SUMMARY'!$BI$586)+SUMIFS('ANNUAL SUMMARY'!$CC$692,DU128,'ANNUAL SUMMARY'!$V$9,DF112,'ANNUAL SUMMARY'!$BI$644)+SUMIFS('ANNUAL SUMMARY'!$EB$54,DU128,'ANNUAL SUMMARY'!$V$9,DF112,'ANNUAL SUMMARY'!$DH$6)+SUMIFS('ANNUAL SUMMARY'!$EB$112,DU128,'ANNUAL SUMMARY'!$V$9,DF112,'ANNUAL SUMMARY'!$DH$64)+SUMIFS('ANNUAL SUMMARY'!$EB$170,DU128,'ANNUAL SUMMARY'!$V$9,DF112,'ANNUAL SUMMARY'!$DH$122)+SUMIFS('ANNUAL SUMMARY'!$EB$228,DU128,'ANNUAL SUMMARY'!$V$9,DF112,'ANNUAL SUMMARY'!$DH$180)+SUMIFS('ANNUAL SUMMARY'!$EB$286,DU128,'ANNUAL SUMMARY'!$V$9,DF112,'ANNUAL SUMMARY'!$DH$238)+SUMIFS('ANNUAL SUMMARY'!$EB$344,DU128,'ANNUAL SUMMARY'!$V$9,DF112,'ANNUAL SUMMARY'!$DH$296)+SUMIFS('ANNUAL SUMMARY'!$EB$402,DU128,'ANNUAL SUMMARY'!$V$9,DF112,'ANNUAL SUMMARY'!$DH$354)+SUMIFS('ANNUAL SUMMARY'!$EB$460,DU128,'ANNUAL SUMMARY'!$V$9,DF112,'ANNUAL SUMMARY'!$DH$412)+SUMIFS('ANNUAL SUMMARY'!$EB$518,DU128,'ANNUAL SUMMARY'!$V$9,DF112,'ANNUAL SUMMARY'!$DH$470)+SUMIFS('ANNUAL SUMMARY'!$EB$576,DU128,'ANNUAL SUMMARY'!$V$9,DF112,'ANNUAL SUMMARY'!$DH$528)+SUMIFS('ANNUAL SUMMARY'!$EB$634,DU128,'ANNUAL SUMMARY'!$V$9,DF112,'ANNUAL SUMMARY'!$DH$586)+SUMIFS('ANNUAL SUMMARY'!$EB$692,DU128,'ANNUAL SUMMARY'!$V$9,DF112,'ANNUAL SUMMARY'!$DH$644)+SUMIFS('ANNUAL SUMMARY'!$FY$54,DU128,'ANNUAL SUMMARY'!$V$9,DF112,'ANNUAL SUMMARY'!$FE$6)+SUMIFS('ANNUAL SUMMARY'!$FY$112,DU128,'ANNUAL SUMMARY'!$V$9,DF112,'ANNUAL SUMMARY'!$FE$64)+SUMIFS('ANNUAL SUMMARY'!$FY$170,DU128,'ANNUAL SUMMARY'!$V$9,DF112,'ANNUAL SUMMARY'!$FE$122)+SUMIFS('ANNUAL SUMMARY'!$FY$228,DU128,'ANNUAL SUMMARY'!$V$9,DF112,'ANNUAL SUMMARY'!$FE$180)+SUMIFS('ANNUAL SUMMARY'!$FY$286,DU128,'ANNUAL SUMMARY'!$V$9,DF112,'ANNUAL SUMMARY'!$FE$238)+SUMIFS('ANNUAL SUMMARY'!$FY$344,DU128,'ANNUAL SUMMARY'!$V$9,DF112,'ANNUAL SUMMARY'!$FE$296)+SUMIFS('ANNUAL SUMMARY'!$FY$402,DU128,'ANNUAL SUMMARY'!$V$9,DF112,'ANNUAL SUMMARY'!$FE$354)+SUMIFS('ANNUAL SUMMARY'!$FY$460,DU128,'ANNUAL SUMMARY'!$V$9,DF112,'ANNUAL SUMMARY'!$FE$412)+SUMIFS('ANNUAL SUMMARY'!$FY$518,DU128,'ANNUAL SUMMARY'!$V$9,DF112,'ANNUAL SUMMARY'!$FE$470)+SUMIFS('ANNUAL SUMMARY'!$FY$576,DU128,'ANNUAL SUMMARY'!$V$9,DF112,'ANNUAL SUMMARY'!$FE$528)+SUMIFS('ANNUAL SUMMARY'!$FY$634,DU128,'ANNUAL SUMMARY'!$V$9,DF112,'ANNUAL SUMMARY'!$FE$586)+SUMIFS('ANNUAL SUMMARY'!$FY$692,DU128,'ANNUAL SUMMARY'!$V$9,DF112,'ANNUAL SUMMARY'!$FE$644)</f>
        <v>0</v>
      </c>
      <c r="EA128" s="727"/>
      <c r="EB128" s="727"/>
      <c r="EC128" s="727"/>
      <c r="ED128" s="727">
        <f>SUMIFS('ANNUAL SUMMARY'!$AJ$54,DU128,'ANNUAL SUMMARY'!$V$9,DF112,'ANNUAL SUMMARY'!$L$6)+SUMIFS('ANNUAL SUMMARY'!$AJ$112,DU128,'ANNUAL SUMMARY'!$V$9,DF112,'ANNUAL SUMMARY'!$L$64)+SUMIFS('ANNUAL SUMMARY'!$AJ$170,DU128,'ANNUAL SUMMARY'!$V$9,DF112,'ANNUAL SUMMARY'!$L$122)+SUMIFS('ANNUAL SUMMARY'!$AJ$228,DU128,'ANNUAL SUMMARY'!$V$9,DF112,'ANNUAL SUMMARY'!$L$180)+SUMIFS('ANNUAL SUMMARY'!$AJ$286,DU128,'ANNUAL SUMMARY'!$V$9,DF112,'ANNUAL SUMMARY'!$L$238)+SUMIFS('ANNUAL SUMMARY'!$AJ$344,DU128,'ANNUAL SUMMARY'!$V$9,DF112,'ANNUAL SUMMARY'!$L$296)+SUMIFS('ANNUAL SUMMARY'!$AJ$402,DU128,'ANNUAL SUMMARY'!$V$9,DF112,'ANNUAL SUMMARY'!$L$354)+SUMIFS('ANNUAL SUMMARY'!$AJ$460,DU128,'ANNUAL SUMMARY'!$V$9,DF112,'ANNUAL SUMMARY'!$L$412)+SUMIFS('ANNUAL SUMMARY'!$AJ$518,DU128,'ANNUAL SUMMARY'!$V$9,DF112,'ANNUAL SUMMARY'!$L$470)+SUMIFS('ANNUAL SUMMARY'!$AJ$576,DU128,'ANNUAL SUMMARY'!$V$9,DF112,'ANNUAL SUMMARY'!$L$528)+SUMIFS('ANNUAL SUMMARY'!$AJ$634,DU128,'ANNUAL SUMMARY'!$V$9,DF112,'ANNUAL SUMMARY'!$L$586)+SUMIFS('ANNUAL SUMMARY'!$AJ$692,DU128,'ANNUAL SUMMARY'!$V$9,DF112,'ANNUAL SUMMARY'!$L$644)+SUMIFS('ANNUAL SUMMARY'!$CG$54,DU128,'ANNUAL SUMMARY'!$V$9,DF112,'ANNUAL SUMMARY'!$BI$6)+SUMIFS('ANNUAL SUMMARY'!$CG$112,DU128,'ANNUAL SUMMARY'!$V$9,DF112,'ANNUAL SUMMARY'!$BI$64)+SUMIFS('ANNUAL SUMMARY'!$CG$170,DU128,'ANNUAL SUMMARY'!$V$9,DF112,'ANNUAL SUMMARY'!$BI$122)+SUMIFS('ANNUAL SUMMARY'!$CG$228,DU128,'ANNUAL SUMMARY'!$V$9,DF112,'ANNUAL SUMMARY'!$BI$180)+SUMIFS('ANNUAL SUMMARY'!$CG$286,DU128,'ANNUAL SUMMARY'!$V$9,DF112,'ANNUAL SUMMARY'!$BI$238)+SUMIFS('ANNUAL SUMMARY'!$CG$344,DU128,'ANNUAL SUMMARY'!$V$9,DF112,'ANNUAL SUMMARY'!$BI$296)+SUMIFS('ANNUAL SUMMARY'!$CG$402,DU128,'ANNUAL SUMMARY'!$V$9,DF112,'ANNUAL SUMMARY'!$BI$354)+SUMIFS('ANNUAL SUMMARY'!$CG$460,DU128,'ANNUAL SUMMARY'!$V$9,DF112,'ANNUAL SUMMARY'!$BI$412)+SUMIFS('ANNUAL SUMMARY'!$CG$518,DU128,'ANNUAL SUMMARY'!$V$9,DF112,'ANNUAL SUMMARY'!$BI$470)+SUMIFS('ANNUAL SUMMARY'!$CG$576,DU128,'ANNUAL SUMMARY'!$V$9,DF112,'ANNUAL SUMMARY'!$BI$528)+SUMIFS('ANNUAL SUMMARY'!$CG$634,DU128,'ANNUAL SUMMARY'!$V$9,DF112,'ANNUAL SUMMARY'!$BI$586)+SUMIFS('ANNUAL SUMMARY'!$CG$692,DU128,'ANNUAL SUMMARY'!$V$9,DF112,'ANNUAL SUMMARY'!$BI$644)+SUMIFS('ANNUAL SUMMARY'!$EF$54,DU128,'ANNUAL SUMMARY'!$V$9,DF112,'ANNUAL SUMMARY'!$DH$6)+SUMIFS('ANNUAL SUMMARY'!$EF$112,DU128,'ANNUAL SUMMARY'!$V$9,DF112,'ANNUAL SUMMARY'!$DH$64)+SUMIFS('ANNUAL SUMMARY'!$EF$170,DU128,'ANNUAL SUMMARY'!$V$9,DF112,'ANNUAL SUMMARY'!$DH$122)+SUMIFS('ANNUAL SUMMARY'!$EF$228,DU128,'ANNUAL SUMMARY'!$V$9,DF112,'ANNUAL SUMMARY'!$DH$180)+SUMIFS('ANNUAL SUMMARY'!$EF$286,DU128,'ANNUAL SUMMARY'!$V$9,DF112,'ANNUAL SUMMARY'!$DH$238)+SUMIFS('ANNUAL SUMMARY'!$EF$344,DU128,'ANNUAL SUMMARY'!$V$9,DF112,'ANNUAL SUMMARY'!$DH$296)+SUMIFS('ANNUAL SUMMARY'!$EF$402,DU128,'ANNUAL SUMMARY'!$V$9,DF112,'ANNUAL SUMMARY'!$DH$354)+SUMIFS('ANNUAL SUMMARY'!$EF$460,DU128,'ANNUAL SUMMARY'!$V$9,DF112,'ANNUAL SUMMARY'!$DH$412)+SUMIFS('ANNUAL SUMMARY'!$EF$518,DU128,'ANNUAL SUMMARY'!$V$9,DF112,'ANNUAL SUMMARY'!$DH$470)+SUMIFS('ANNUAL SUMMARY'!$EF$576,DU128,'ANNUAL SUMMARY'!$V$9,DF112,'ANNUAL SUMMARY'!$DH$528)+SUMIFS('ANNUAL SUMMARY'!$EF$634,DU128,'ANNUAL SUMMARY'!$V$9,DF112,'ANNUAL SUMMARY'!$DH$586)+SUMIFS('ANNUAL SUMMARY'!$EF$692,DU128,'ANNUAL SUMMARY'!$V$9,DF112,'ANNUAL SUMMARY'!$DH$644)+SUMIFS('ANNUAL SUMMARY'!$GC$54,DU128,'ANNUAL SUMMARY'!$V$9,DF112,'ANNUAL SUMMARY'!$FE$6)+SUMIFS('ANNUAL SUMMARY'!$GC$112,DU128,'ANNUAL SUMMARY'!$V$9,DF112,'ANNUAL SUMMARY'!$FE$64)+SUMIFS('ANNUAL SUMMARY'!$GC$170,DU128,'ANNUAL SUMMARY'!$V$9,DF112,'ANNUAL SUMMARY'!$FE$122)+SUMIFS('ANNUAL SUMMARY'!$GC$228,DU128,'ANNUAL SUMMARY'!$V$9,DF112,'ANNUAL SUMMARY'!$FE$180)+SUMIFS('ANNUAL SUMMARY'!$GC$286,DU128,'ANNUAL SUMMARY'!$V$9,DF112,'ANNUAL SUMMARY'!$FE$238)+SUMIFS('ANNUAL SUMMARY'!$GC$344,DU128,'ANNUAL SUMMARY'!$V$9,DF112,'ANNUAL SUMMARY'!$FE$296)+SUMIFS('ANNUAL SUMMARY'!$GC$402,DU128,'ANNUAL SUMMARY'!$V$9,DF112,'ANNUAL SUMMARY'!$FE$354)+SUMIFS('ANNUAL SUMMARY'!$GC$460,DU128,'ANNUAL SUMMARY'!$V$9,DF112,'ANNUAL SUMMARY'!$FE$412)+SUMIFS('ANNUAL SUMMARY'!$GC$518,DU128,'ANNUAL SUMMARY'!$V$9,DF112,'ANNUAL SUMMARY'!$FE$470)+SUMIFS('ANNUAL SUMMARY'!$GC$576,DU128,'ANNUAL SUMMARY'!$V$9,DF112,'ANNUAL SUMMARY'!$FE$528)+SUMIFS('ANNUAL SUMMARY'!$GC$634,DU128,'ANNUAL SUMMARY'!$V$9,DF112,'ANNUAL SUMMARY'!$FE$586)+SUMIFS('ANNUAL SUMMARY'!$GC$692,DU128,'ANNUAL SUMMARY'!$V$9,DF112,'ANNUAL SUMMARY'!$FE$644)</f>
        <v>0</v>
      </c>
      <c r="EE128" s="727"/>
      <c r="EF128" s="727"/>
      <c r="EG128" s="727"/>
      <c r="EH128" s="727">
        <f>SUMIFS('ANNUAL SUMMARY'!$AN$54,DU128,'ANNUAL SUMMARY'!$V$9,DF112,'ANNUAL SUMMARY'!$L$6)+SUMIFS('ANNUAL SUMMARY'!$AN$112,DU128,'ANNUAL SUMMARY'!$V$9,DF112,'ANNUAL SUMMARY'!$L$64)+SUMIFS('ANNUAL SUMMARY'!$AN$170,DU128,'ANNUAL SUMMARY'!$V$9,DF112,'ANNUAL SUMMARY'!$L$122)+SUMIFS('ANNUAL SUMMARY'!$AN$228,DU128,'ANNUAL SUMMARY'!$V$9,DF112,'ANNUAL SUMMARY'!$L$180)+SUMIFS('ANNUAL SUMMARY'!$AN$286,DU128,'ANNUAL SUMMARY'!$V$9,DF112,'ANNUAL SUMMARY'!$L$238)+SUMIFS('ANNUAL SUMMARY'!$AN$344,DU128,'ANNUAL SUMMARY'!$V$9,DF112,'ANNUAL SUMMARY'!$L$296)+SUMIFS('ANNUAL SUMMARY'!$AN$402,DU128,'ANNUAL SUMMARY'!$V$9,DF112,'ANNUAL SUMMARY'!$L$354)+SUMIFS('ANNUAL SUMMARY'!$AN$460,DU128,'ANNUAL SUMMARY'!$V$9,DF112,'ANNUAL SUMMARY'!$L$412)+SUMIFS('ANNUAL SUMMARY'!$AN$518,DU128,'ANNUAL SUMMARY'!$V$9,DF112,'ANNUAL SUMMARY'!$L$470)+SUMIFS('ANNUAL SUMMARY'!$AN$576,DU128,'ANNUAL SUMMARY'!$V$9,DF112,'ANNUAL SUMMARY'!$L$528)+SUMIFS('ANNUAL SUMMARY'!$AN$634,DU128,'ANNUAL SUMMARY'!$V$9,DF112,'ANNUAL SUMMARY'!$L$586)+SUMIFS('ANNUAL SUMMARY'!$AN$692,DU128,'ANNUAL SUMMARY'!$V$9,DF112,'ANNUAL SUMMARY'!$L$644)+SUMIFS('ANNUAL SUMMARY'!$CK$54,DU128,'ANNUAL SUMMARY'!$V$9,DF112,'ANNUAL SUMMARY'!$BI$6)+SUMIFS('ANNUAL SUMMARY'!$CK$112,DU128,'ANNUAL SUMMARY'!$V$9,DF112,'ANNUAL SUMMARY'!$BI$64)+SUMIFS('ANNUAL SUMMARY'!$CK$170,DU128,'ANNUAL SUMMARY'!$V$9,DF112,'ANNUAL SUMMARY'!$BI$122)+SUMIFS('ANNUAL SUMMARY'!$CK$228,DU128,'ANNUAL SUMMARY'!$V$9,DF112,'ANNUAL SUMMARY'!$BI$180)+SUMIFS('ANNUAL SUMMARY'!$CK$286,DU128,'ANNUAL SUMMARY'!$V$9,DF112,'ANNUAL SUMMARY'!$BI$238)+SUMIFS('ANNUAL SUMMARY'!$CK$344,DU128,'ANNUAL SUMMARY'!$V$9,DF112,'ANNUAL SUMMARY'!$BI$296)+SUMIFS('ANNUAL SUMMARY'!$CK$402,DU128,'ANNUAL SUMMARY'!$V$9,DF112,'ANNUAL SUMMARY'!$BI$354)+SUMIFS('ANNUAL SUMMARY'!$CK$460,DU128,'ANNUAL SUMMARY'!$V$9,DF112,'ANNUAL SUMMARY'!$BI$412)+SUMIFS('ANNUAL SUMMARY'!$CK$518,DU128,'ANNUAL SUMMARY'!$V$9,DF112,'ANNUAL SUMMARY'!$BI$470)+SUMIFS('ANNUAL SUMMARY'!$CK$576,DU128,'ANNUAL SUMMARY'!$V$9,DF112,'ANNUAL SUMMARY'!$BI$528)+SUMIFS('ANNUAL SUMMARY'!$CK$634,DU128,'ANNUAL SUMMARY'!$V$9,DF112,'ANNUAL SUMMARY'!$BI$586)+SUMIFS('ANNUAL SUMMARY'!$CK$692,DU128,'ANNUAL SUMMARY'!$V$9,DF112,'ANNUAL SUMMARY'!$BI$644)+SUMIFS('ANNUAL SUMMARY'!$EJ$54,DU128,'ANNUAL SUMMARY'!$V$9,DF112,'ANNUAL SUMMARY'!$DH$6)+SUMIFS('ANNUAL SUMMARY'!$EJ$112,DU128,'ANNUAL SUMMARY'!$V$9,DF112,'ANNUAL SUMMARY'!$DH$64)+SUMIFS('ANNUAL SUMMARY'!$EJ$170,DU128,'ANNUAL SUMMARY'!$V$9,DF112,'ANNUAL SUMMARY'!$DH$122)+SUMIFS('ANNUAL SUMMARY'!$EJ$228,DU128,'ANNUAL SUMMARY'!$V$9,DF112,'ANNUAL SUMMARY'!$DH$180)+SUMIFS('ANNUAL SUMMARY'!$EJ$286,DU128,'ANNUAL SUMMARY'!$V$9,DF112,'ANNUAL SUMMARY'!$DH$238)+SUMIFS('ANNUAL SUMMARY'!$EJ$344,DU128,'ANNUAL SUMMARY'!$V$9,DF112,'ANNUAL SUMMARY'!$DH$296)+SUMIFS('ANNUAL SUMMARY'!$EJ$402,DU128,'ANNUAL SUMMARY'!$V$9,DF112,'ANNUAL SUMMARY'!$DH$354)+SUMIFS('ANNUAL SUMMARY'!$EJ$460,DU128,'ANNUAL SUMMARY'!$V$9,DF112,'ANNUAL SUMMARY'!$DH$412)+SUMIFS('ANNUAL SUMMARY'!$EJ$518,DU128,'ANNUAL SUMMARY'!$V$9,DF112,'ANNUAL SUMMARY'!$DH$470)+SUMIFS('ANNUAL SUMMARY'!$EJ$576,DU128,'ANNUAL SUMMARY'!$V$9,DF112,'ANNUAL SUMMARY'!$DH$528)+SUMIFS('ANNUAL SUMMARY'!$EJ$634,DU128,'ANNUAL SUMMARY'!$V$9,DF112,'ANNUAL SUMMARY'!$DH$586)+SUMIFS('ANNUAL SUMMARY'!$EJ$692,DU128,'ANNUAL SUMMARY'!$V$9,DF112,'ANNUAL SUMMARY'!$DH$644)+SUMIFS('ANNUAL SUMMARY'!$GG$54,DU128,'ANNUAL SUMMARY'!$V$9,DF112,'ANNUAL SUMMARY'!$FE$6)+SUMIFS('ANNUAL SUMMARY'!$GG$112,DU128,'ANNUAL SUMMARY'!$V$9,DF112,'ANNUAL SUMMARY'!$FE$64)+SUMIFS('ANNUAL SUMMARY'!$GG$170,DU128,'ANNUAL SUMMARY'!$V$9,DF112,'ANNUAL SUMMARY'!$FE$122)+SUMIFS('ANNUAL SUMMARY'!$GG$228,DU128,'ANNUAL SUMMARY'!$V$9,DF112,'ANNUAL SUMMARY'!$FE$180)+SUMIFS('ANNUAL SUMMARY'!$GG$286,DU128,'ANNUAL SUMMARY'!$V$9,DF112,'ANNUAL SUMMARY'!$FE$238)+SUMIFS('ANNUAL SUMMARY'!$GG$344,DU128,'ANNUAL SUMMARY'!$V$9,DF112,'ANNUAL SUMMARY'!$FE$296)+SUMIFS('ANNUAL SUMMARY'!$GG$402,DU128,'ANNUAL SUMMARY'!$V$9,DF112,'ANNUAL SUMMARY'!$FE$354)+SUMIFS('ANNUAL SUMMARY'!$GG$460,DU128,'ANNUAL SUMMARY'!$V$9,DF112,'ANNUAL SUMMARY'!$FE$412)+SUMIFS('ANNUAL SUMMARY'!$GG$518,DU128,'ANNUAL SUMMARY'!$V$9,DF112,'ANNUAL SUMMARY'!$FE$470)+SUMIFS('ANNUAL SUMMARY'!$GG$576,DU128,'ANNUAL SUMMARY'!$V$9,DF112,'ANNUAL SUMMARY'!$FE$528)+SUMIFS('ANNUAL SUMMARY'!$GG$634,DU128,'ANNUAL SUMMARY'!$V$9,DF112,'ANNUAL SUMMARY'!$FE$586)+SUMIFS('ANNUAL SUMMARY'!$GG$692,DU128,'ANNUAL SUMMARY'!$V$9,DF112,'ANNUAL SUMMARY'!$FE$644)</f>
        <v>0</v>
      </c>
      <c r="EI128" s="727"/>
      <c r="EJ128" s="727"/>
      <c r="EK128" s="727"/>
      <c r="EL128" s="728">
        <f>SUMIFS('ANNUAL SUMMARY'!$AR$54,DU128,'ANNUAL SUMMARY'!$V$9,DF112,'ANNUAL SUMMARY'!$L$6)+SUMIFS('ANNUAL SUMMARY'!$AR$112,DU128,'ANNUAL SUMMARY'!$V$9,DF112,'ANNUAL SUMMARY'!$L$64)+SUMIFS('ANNUAL SUMMARY'!$AR$170,DU128,'ANNUAL SUMMARY'!$V$9,DF112,'ANNUAL SUMMARY'!$L$122)+SUMIFS('ANNUAL SUMMARY'!$AR$228,DU128,'ANNUAL SUMMARY'!$V$9,DF112,'ANNUAL SUMMARY'!$L$180)+SUMIFS('ANNUAL SUMMARY'!$AR$286,DU128,'ANNUAL SUMMARY'!$V$9,DF112,'ANNUAL SUMMARY'!$L$238)+SUMIFS('ANNUAL SUMMARY'!$AR$344,DU128,'ANNUAL SUMMARY'!$V$9,DF112,'ANNUAL SUMMARY'!$L$296)+SUMIFS('ANNUAL SUMMARY'!$AR$402,DU128,'ANNUAL SUMMARY'!$V$9,DF112,'ANNUAL SUMMARY'!$L$354)+SUMIFS('ANNUAL SUMMARY'!$AR$460,DU128,'ANNUAL SUMMARY'!$V$9,DF112,'ANNUAL SUMMARY'!$L$412)+SUMIFS('ANNUAL SUMMARY'!$AR$518,DU128,'ANNUAL SUMMARY'!$V$9,DF112,'ANNUAL SUMMARY'!$L$470)+SUMIFS('ANNUAL SUMMARY'!$AR$576,DU128,'ANNUAL SUMMARY'!$V$9,DF112,'ANNUAL SUMMARY'!$L$528)+SUMIFS('ANNUAL SUMMARY'!$AR$634,DU128,'ANNUAL SUMMARY'!$V$9,DF112,'ANNUAL SUMMARY'!$L$586)+SUMIFS('ANNUAL SUMMARY'!$AR$692,DU128,'ANNUAL SUMMARY'!$V$9,DF112,'ANNUAL SUMMARY'!$L$644)+SUMIFS('ANNUAL SUMMARY'!$CO$54,DU128,'ANNUAL SUMMARY'!$V$9,DF112,'ANNUAL SUMMARY'!$BI$6)+SUMIFS('ANNUAL SUMMARY'!$CO$112,DU128,'ANNUAL SUMMARY'!$V$9,DF112,'ANNUAL SUMMARY'!$BI$64)+SUMIFS('ANNUAL SUMMARY'!$CO$170,DU128,'ANNUAL SUMMARY'!$V$9,DF112,'ANNUAL SUMMARY'!$BI$122)+SUMIFS('ANNUAL SUMMARY'!$CO$228,DU128,'ANNUAL SUMMARY'!$V$9,DF112,'ANNUAL SUMMARY'!$BI$180)+SUMIFS('ANNUAL SUMMARY'!$CO$286,DU128,'ANNUAL SUMMARY'!$V$9,DF112,'ANNUAL SUMMARY'!$BI$238)+SUMIFS('ANNUAL SUMMARY'!$CO$344,DU128,'ANNUAL SUMMARY'!$V$9,DF112,'ANNUAL SUMMARY'!$BI$296)+SUMIFS('ANNUAL SUMMARY'!$CO$402,DU128,'ANNUAL SUMMARY'!$V$9,DF112,'ANNUAL SUMMARY'!$BI$354)+SUMIFS('ANNUAL SUMMARY'!$CO$460,DU128,'ANNUAL SUMMARY'!$V$9,DF112,'ANNUAL SUMMARY'!$BI$412)+SUMIFS('ANNUAL SUMMARY'!$CO$518,DU128,'ANNUAL SUMMARY'!$V$9,DF112,'ANNUAL SUMMARY'!$BI$470)+SUMIFS('ANNUAL SUMMARY'!$CO$576,DU128,'ANNUAL SUMMARY'!$V$9,DF112,'ANNUAL SUMMARY'!$BI$528)+SUMIFS('ANNUAL SUMMARY'!$CO$634,DU128,'ANNUAL SUMMARY'!$V$9,DF112,'ANNUAL SUMMARY'!$BI$586)+SUMIFS('ANNUAL SUMMARY'!$CO$692,DU128,'ANNUAL SUMMARY'!$V$9,DF112,'ANNUAL SUMMARY'!$BI$644)+SUMIFS('ANNUAL SUMMARY'!$EN$54,DU128,'ANNUAL SUMMARY'!$V$9,DF112,'ANNUAL SUMMARY'!$DH$6)+SUMIFS('ANNUAL SUMMARY'!$EN$112,DU128,'ANNUAL SUMMARY'!$V$9,DF112,'ANNUAL SUMMARY'!$DH$64)+SUMIFS('ANNUAL SUMMARY'!$EN$170,DU128,'ANNUAL SUMMARY'!$V$9,DF112,'ANNUAL SUMMARY'!$DH$122)+SUMIFS('ANNUAL SUMMARY'!$EN$228,DU128,'ANNUAL SUMMARY'!$V$9,DF112,'ANNUAL SUMMARY'!$DH$180)+SUMIFS('ANNUAL SUMMARY'!$EN$286,DU128,'ANNUAL SUMMARY'!$V$9,DF112,'ANNUAL SUMMARY'!$DH$238)+SUMIFS('ANNUAL SUMMARY'!$EN$344,DU128,'ANNUAL SUMMARY'!$V$9,DF112,'ANNUAL SUMMARY'!$DH$296)+SUMIFS('ANNUAL SUMMARY'!$EN$402,DU128,'ANNUAL SUMMARY'!$V$9,DF112,'ANNUAL SUMMARY'!$DH$354)+SUMIFS('ANNUAL SUMMARY'!$EN$460,DU128,'ANNUAL SUMMARY'!$V$9,DF112,'ANNUAL SUMMARY'!$DH$412)+SUMIFS('ANNUAL SUMMARY'!$EN$518,DU128,'ANNUAL SUMMARY'!$V$9,DF112,'ANNUAL SUMMARY'!$DH$470)+SUMIFS('ANNUAL SUMMARY'!$EN$576,DU128,'ANNUAL SUMMARY'!$V$9,DF112,'ANNUAL SUMMARY'!$DH$528)+SUMIFS('ANNUAL SUMMARY'!$EN$634,DU128,'ANNUAL SUMMARY'!$V$9,DF112,'ANNUAL SUMMARY'!$DH$586)+SUMIFS('ANNUAL SUMMARY'!$EN$692,DU128,'ANNUAL SUMMARY'!$V$9,DF112,'ANNUAL SUMMARY'!$DH$644)+SUMIFS('ANNUAL SUMMARY'!$GK$54,DU128,'ANNUAL SUMMARY'!$V$9,DF112,'ANNUAL SUMMARY'!$FE$6)+SUMIFS('ANNUAL SUMMARY'!$GK$112,DU128,'ANNUAL SUMMARY'!$V$9,DF112,'ANNUAL SUMMARY'!$FE$64)+SUMIFS('ANNUAL SUMMARY'!$GK$170,DU128,'ANNUAL SUMMARY'!$V$9,DF112,'ANNUAL SUMMARY'!$FE$122)+SUMIFS('ANNUAL SUMMARY'!$GK$228,DU128,'ANNUAL SUMMARY'!$V$9,DF112,'ANNUAL SUMMARY'!$FE$180)+SUMIFS('ANNUAL SUMMARY'!$GK$286,DU128,'ANNUAL SUMMARY'!$V$9,DF112,'ANNUAL SUMMARY'!$FE$238)+SUMIFS('ANNUAL SUMMARY'!$GK$344,DU128,'ANNUAL SUMMARY'!$V$9,DF112,'ANNUAL SUMMARY'!$FE$296)+SUMIFS('ANNUAL SUMMARY'!$GK$402,DU128,'ANNUAL SUMMARY'!$V$9,DF112,'ANNUAL SUMMARY'!$FE$354)+SUMIFS('ANNUAL SUMMARY'!$GK$460,DU128,'ANNUAL SUMMARY'!$V$9,DF112,'ANNUAL SUMMARY'!$FE$412)+SUMIFS('ANNUAL SUMMARY'!$GK$518,DU128,'ANNUAL SUMMARY'!$V$9,DF112,'ANNUAL SUMMARY'!$FE$470)+SUMIFS('ANNUAL SUMMARY'!$GK$576,DU128,'ANNUAL SUMMARY'!$V$9,DF112,'ANNUAL SUMMARY'!$FE$528)+SUMIFS('ANNUAL SUMMARY'!$GK$634,DU128,'ANNUAL SUMMARY'!$V$9,DF112,'ANNUAL SUMMARY'!$FE$586)+SUMIFS('ANNUAL SUMMARY'!$GK$692,DU128,'ANNUAL SUMMARY'!$V$9,DF112,'ANNUAL SUMMARY'!$FE$644)</f>
        <v>0</v>
      </c>
      <c r="EM128" s="728"/>
      <c r="EN128" s="728"/>
      <c r="EO128" s="728">
        <f>SUMIFS('ANNUAL SUMMARY'!$AU$54,DU128,'ANNUAL SUMMARY'!$V$9,DF112,'ANNUAL SUMMARY'!$L$6)+SUMIFS('ANNUAL SUMMARY'!$AU$112,DU128,'ANNUAL SUMMARY'!$V$9,DF112,'ANNUAL SUMMARY'!$L$64)+SUMIFS('ANNUAL SUMMARY'!$AU$170,DU128,'ANNUAL SUMMARY'!$V$9,DF112,'ANNUAL SUMMARY'!$L$122)+SUMIFS('ANNUAL SUMMARY'!$AU$228,DU128,'ANNUAL SUMMARY'!$V$9,DF112,'ANNUAL SUMMARY'!$L$180)+SUMIFS('ANNUAL SUMMARY'!$AU$286,DU128,'ANNUAL SUMMARY'!$V$9,DF112,'ANNUAL SUMMARY'!$L$238)+SUMIFS('ANNUAL SUMMARY'!$AU$344,DU128,'ANNUAL SUMMARY'!$V$9,DF112,'ANNUAL SUMMARY'!$L$296)+SUMIFS('ANNUAL SUMMARY'!$AU$402,DU128,'ANNUAL SUMMARY'!$V$9,DF112,'ANNUAL SUMMARY'!$L$354)+SUMIFS('ANNUAL SUMMARY'!$AU$460,DU128,'ANNUAL SUMMARY'!$V$9,DF112,'ANNUAL SUMMARY'!$L$412)+SUMIFS('ANNUAL SUMMARY'!$AU$518,DU128,'ANNUAL SUMMARY'!$V$9,DF112,'ANNUAL SUMMARY'!$L$470)+SUMIFS('ANNUAL SUMMARY'!$AU$576,DU128,'ANNUAL SUMMARY'!$V$9,DF112,'ANNUAL SUMMARY'!$L$528)+SUMIFS('ANNUAL SUMMARY'!$AU$634,DU128,'ANNUAL SUMMARY'!$V$9,DF112,'ANNUAL SUMMARY'!$L$586)+SUMIFS('ANNUAL SUMMARY'!$AU$692,DU128,'ANNUAL SUMMARY'!$V$9,DF112,'ANNUAL SUMMARY'!$L$644)+SUMIFS('ANNUAL SUMMARY'!$CR$54,DU128,'ANNUAL SUMMARY'!$V$9,DF112,'ANNUAL SUMMARY'!$BI$6)+SUMIFS('ANNUAL SUMMARY'!$CR$112,DU128,'ANNUAL SUMMARY'!$V$9,DF112,'ANNUAL SUMMARY'!$BI$64)+SUMIFS('ANNUAL SUMMARY'!$CR$170,DU128,'ANNUAL SUMMARY'!$V$9,DF112,'ANNUAL SUMMARY'!$BI$122)+SUMIFS('ANNUAL SUMMARY'!$CR$228,DU128,'ANNUAL SUMMARY'!$V$9,DF112,'ANNUAL SUMMARY'!$BI$180)+SUMIFS('ANNUAL SUMMARY'!$CR$286,DU128,'ANNUAL SUMMARY'!$V$9,DF112,'ANNUAL SUMMARY'!$BI$238)+SUMIFS('ANNUAL SUMMARY'!$CR$344,DU128,'ANNUAL SUMMARY'!$V$9,DF112,'ANNUAL SUMMARY'!$BI$296)+SUMIFS('ANNUAL SUMMARY'!$CR$402,DU128,'ANNUAL SUMMARY'!$V$9,DF112,'ANNUAL SUMMARY'!$BI$354)+SUMIFS('ANNUAL SUMMARY'!$CR$460,DU128,'ANNUAL SUMMARY'!$V$9,DF112,'ANNUAL SUMMARY'!$BI$412)+SUMIFS('ANNUAL SUMMARY'!$CR$518,DU128,'ANNUAL SUMMARY'!$V$9,DF112,'ANNUAL SUMMARY'!$BI$470)+SUMIFS('ANNUAL SUMMARY'!$CR$576,DU128,'ANNUAL SUMMARY'!$V$9,DF112,'ANNUAL SUMMARY'!$BI$528)+SUMIFS('ANNUAL SUMMARY'!$CR$634,DU128,'ANNUAL SUMMARY'!$V$9,DF112,'ANNUAL SUMMARY'!$BI$586)+SUMIFS('ANNUAL SUMMARY'!$CR$692,DU128,'ANNUAL SUMMARY'!$V$9,DF112,'ANNUAL SUMMARY'!$BI$644)+SUMIFS('ANNUAL SUMMARY'!$EQ$54,DU128,'ANNUAL SUMMARY'!$V$9,DF112,'ANNUAL SUMMARY'!$DH$6)+SUMIFS('ANNUAL SUMMARY'!$EQ$112,DU128,'ANNUAL SUMMARY'!$V$9,DF112,'ANNUAL SUMMARY'!$DH$64)+SUMIFS('ANNUAL SUMMARY'!$EQ$170,DU128,'ANNUAL SUMMARY'!$V$9,DF112,'ANNUAL SUMMARY'!$DH$122)+SUMIFS('ANNUAL SUMMARY'!$EQ$228,DU128,'ANNUAL SUMMARY'!$V$9,DF112,'ANNUAL SUMMARY'!$DH$180)+SUMIFS('ANNUAL SUMMARY'!$EQ$286,DU128,'ANNUAL SUMMARY'!$V$9,DF112,'ANNUAL SUMMARY'!$DH$238)+SUMIFS('ANNUAL SUMMARY'!$EQ$344,DU128,'ANNUAL SUMMARY'!$V$9,DF112,'ANNUAL SUMMARY'!$DH$296)+SUMIFS('ANNUAL SUMMARY'!$EQ$402,DU128,'ANNUAL SUMMARY'!$V$9,DF112,'ANNUAL SUMMARY'!$DH$354)+SUMIFS('ANNUAL SUMMARY'!$EQ$460,DU128,'ANNUAL SUMMARY'!$V$9,DF112,'ANNUAL SUMMARY'!$DH$412)+SUMIFS('ANNUAL SUMMARY'!$EQ$518,DU128,'ANNUAL SUMMARY'!$V$9,DF112,'ANNUAL SUMMARY'!$DH$470)+SUMIFS('ANNUAL SUMMARY'!$EQ$576,DU128,'ANNUAL SUMMARY'!$V$9,DF112,'ANNUAL SUMMARY'!$DH$528)+SUMIFS('ANNUAL SUMMARY'!$EQ$634,DU128,'ANNUAL SUMMARY'!$V$9,DF112,'ANNUAL SUMMARY'!$DH$586)+SUMIFS('ANNUAL SUMMARY'!$EQ$692,DU128,'ANNUAL SUMMARY'!$V$9,DF112,'ANNUAL SUMMARY'!$DH$644)+SUMIFS('ANNUAL SUMMARY'!$GN$54,DU128,'ANNUAL SUMMARY'!$V$9,DF112,'ANNUAL SUMMARY'!$FE$6)+SUMIFS('ANNUAL SUMMARY'!$GN$112,DU128,'ANNUAL SUMMARY'!$V$9,DF112,'ANNUAL SUMMARY'!$FE$64)+SUMIFS('ANNUAL SUMMARY'!$GN$170,DU128,'ANNUAL SUMMARY'!$V$9,DF112,'ANNUAL SUMMARY'!$FE$122)+SUMIFS('ANNUAL SUMMARY'!$GN$228,DU128,'ANNUAL SUMMARY'!$V$9,DF112,'ANNUAL SUMMARY'!$FE$180)+SUMIFS('ANNUAL SUMMARY'!$GN$286,DU128,'ANNUAL SUMMARY'!$V$9,DF112,'ANNUAL SUMMARY'!$FE$238)+SUMIFS('ANNUAL SUMMARY'!$GN$344,DU128,'ANNUAL SUMMARY'!$V$9,DF112,'ANNUAL SUMMARY'!$FE$296)+SUMIFS('ANNUAL SUMMARY'!$GN$402,DU128,'ANNUAL SUMMARY'!$V$9,DF112,'ANNUAL SUMMARY'!$FE$354)+SUMIFS('ANNUAL SUMMARY'!$GN$460,DU128,'ANNUAL SUMMARY'!$V$9,DF112,'ANNUAL SUMMARY'!$FE$412)+SUMIFS('ANNUAL SUMMARY'!$GN$518,DU128,'ANNUAL SUMMARY'!$V$9,DF112,'ANNUAL SUMMARY'!$FE$470)+SUMIFS('ANNUAL SUMMARY'!$GN$576,DU128,'ANNUAL SUMMARY'!$V$9,DF112,'ANNUAL SUMMARY'!$FE$528)+SUMIFS('ANNUAL SUMMARY'!$GN$634,DU128,'ANNUAL SUMMARY'!$V$9,DF112,'ANNUAL SUMMARY'!$FE$586)+SUMIFS('ANNUAL SUMMARY'!$GN$692,DU128,'ANNUAL SUMMARY'!$V$9,DF112,'ANNUAL SUMMARY'!$FE$644)</f>
        <v>0</v>
      </c>
      <c r="EP128" s="728"/>
      <c r="EQ128" s="1260"/>
      <c r="ER128" s="1263"/>
      <c r="ES128" s="154"/>
      <c r="ET128" s="658"/>
      <c r="EU128" s="658"/>
      <c r="EV128" s="658"/>
      <c r="EW128" s="658"/>
      <c r="EX128" s="624"/>
      <c r="EY128" s="624"/>
      <c r="EZ128" s="624"/>
      <c r="FA128" s="624"/>
      <c r="FB128" s="624"/>
      <c r="FC128" s="624"/>
      <c r="FD128" s="624"/>
      <c r="FE128" s="624"/>
      <c r="FF128" s="658"/>
      <c r="FG128" s="658"/>
      <c r="FH128" s="658"/>
      <c r="FI128" s="658"/>
      <c r="FJ128" s="658"/>
      <c r="FK128" s="658"/>
      <c r="FL128" s="658"/>
      <c r="FM128" s="658"/>
      <c r="FN128" s="658"/>
      <c r="FO128" s="658"/>
      <c r="FP128" s="658"/>
      <c r="FQ128" s="15"/>
      <c r="FR128" s="812">
        <f>IF(FR118=0," ",FR118+5)</f>
        <v>2027</v>
      </c>
      <c r="FS128" s="813"/>
      <c r="FT128" s="813"/>
      <c r="FU128" s="813"/>
      <c r="FV128" s="813"/>
      <c r="FW128" s="1118">
        <f>SUMIFS('ANNUAL SUMMARY'!$AF$54,FR128,'ANNUAL SUMMARY'!$V$9,FC112,'ANNUAL SUMMARY'!$L$6)+SUMIFS('ANNUAL SUMMARY'!$AF$112,FR128,'ANNUAL SUMMARY'!$V$9,FC112,'ANNUAL SUMMARY'!$L$64)+SUMIFS('ANNUAL SUMMARY'!$AF$170,FR128,'ANNUAL SUMMARY'!$V$9,FC112,'ANNUAL SUMMARY'!$L$122)+SUMIFS('ANNUAL SUMMARY'!$AF$228,FR128,'ANNUAL SUMMARY'!$V$9,FC112,'ANNUAL SUMMARY'!$L$180)+SUMIFS('ANNUAL SUMMARY'!$AF$286,FR128,'ANNUAL SUMMARY'!$V$9,FC112,'ANNUAL SUMMARY'!$L$238)+SUMIFS('ANNUAL SUMMARY'!$AF$344,FR128,'ANNUAL SUMMARY'!$V$9,FC112,'ANNUAL SUMMARY'!$L$296)+SUMIFS('ANNUAL SUMMARY'!$AF$402,FR128,'ANNUAL SUMMARY'!$V$9,FC112,'ANNUAL SUMMARY'!$L$354)+SUMIFS('ANNUAL SUMMARY'!$AF$460,FR128,'ANNUAL SUMMARY'!$V$9,FC112,'ANNUAL SUMMARY'!$L$412)+SUMIFS('ANNUAL SUMMARY'!$AF$518,FR128,'ANNUAL SUMMARY'!$V$9,FC112,'ANNUAL SUMMARY'!$L$470)+SUMIFS('ANNUAL SUMMARY'!$AF$576,FR128,'ANNUAL SUMMARY'!$V$9,FC112,'ANNUAL SUMMARY'!$L$528)+SUMIFS('ANNUAL SUMMARY'!$AF$634,FR128,'ANNUAL SUMMARY'!$V$9,FC112,'ANNUAL SUMMARY'!$L$586)+SUMIFS('ANNUAL SUMMARY'!$AF$692,FR128,'ANNUAL SUMMARY'!$V$9,FC112,'ANNUAL SUMMARY'!$L$644)+SUMIFS('ANNUAL SUMMARY'!$CC$54,FR128,'ANNUAL SUMMARY'!$V$9,FC112,'ANNUAL SUMMARY'!$BI$6)+SUMIFS('ANNUAL SUMMARY'!$CC$112,FR128,'ANNUAL SUMMARY'!$V$9,FC112,'ANNUAL SUMMARY'!$BI$64)+SUMIFS('ANNUAL SUMMARY'!$CC$170,FR128,'ANNUAL SUMMARY'!$V$9,FC112,'ANNUAL SUMMARY'!$BI$122)+SUMIFS('ANNUAL SUMMARY'!$CC$228,FR128,'ANNUAL SUMMARY'!$V$9,FC112,'ANNUAL SUMMARY'!$BI$180)+SUMIFS('ANNUAL SUMMARY'!$CC$286,FR128,'ANNUAL SUMMARY'!$V$9,FC112,'ANNUAL SUMMARY'!$BI$238)+SUMIFS('ANNUAL SUMMARY'!$CC$344,FR128,'ANNUAL SUMMARY'!$V$9,FC112,'ANNUAL SUMMARY'!$BI$296)+SUMIFS('ANNUAL SUMMARY'!$CC$402,FR128,'ANNUAL SUMMARY'!$V$9,FC112,'ANNUAL SUMMARY'!$BI$354)+SUMIFS('ANNUAL SUMMARY'!$CC$460,FR128,'ANNUAL SUMMARY'!$V$9,FC112,'ANNUAL SUMMARY'!$BI$412)+SUMIFS('ANNUAL SUMMARY'!$CC$518,FR128,'ANNUAL SUMMARY'!$V$9,FC112,'ANNUAL SUMMARY'!$BI$470)+SUMIFS('ANNUAL SUMMARY'!$CC$576,FR128,'ANNUAL SUMMARY'!$V$9,FC112,'ANNUAL SUMMARY'!$BI$528)+SUMIFS('ANNUAL SUMMARY'!$CC$634,FR128,'ANNUAL SUMMARY'!$V$9,FC112,'ANNUAL SUMMARY'!$BI$586)+SUMIFS('ANNUAL SUMMARY'!$CC$692,FR128,'ANNUAL SUMMARY'!$V$9,FC112,'ANNUAL SUMMARY'!$BI$644)+SUMIFS('ANNUAL SUMMARY'!$EB$54,FR128,'ANNUAL SUMMARY'!$V$9,FC112,'ANNUAL SUMMARY'!$DH$6)+SUMIFS('ANNUAL SUMMARY'!$EB$112,FR128,'ANNUAL SUMMARY'!$V$9,FC112,'ANNUAL SUMMARY'!$DH$64)+SUMIFS('ANNUAL SUMMARY'!$EB$170,FR128,'ANNUAL SUMMARY'!$V$9,FC112,'ANNUAL SUMMARY'!$DH$122)+SUMIFS('ANNUAL SUMMARY'!$EB$228,FR128,'ANNUAL SUMMARY'!$V$9,FC112,'ANNUAL SUMMARY'!$DH$180)+SUMIFS('ANNUAL SUMMARY'!$EB$286,FR128,'ANNUAL SUMMARY'!$V$9,FC112,'ANNUAL SUMMARY'!$DH$238)+SUMIFS('ANNUAL SUMMARY'!$EB$344,FR128,'ANNUAL SUMMARY'!$V$9,FC112,'ANNUAL SUMMARY'!$DH$296)+SUMIFS('ANNUAL SUMMARY'!$EB$402,FR128,'ANNUAL SUMMARY'!$V$9,FC112,'ANNUAL SUMMARY'!$DH$354)+SUMIFS('ANNUAL SUMMARY'!$EB$460,FR128,'ANNUAL SUMMARY'!$V$9,FC112,'ANNUAL SUMMARY'!$DH$412)+SUMIFS('ANNUAL SUMMARY'!$EB$518,FR128,'ANNUAL SUMMARY'!$V$9,FC112,'ANNUAL SUMMARY'!$DH$470)+SUMIFS('ANNUAL SUMMARY'!$EB$576,FR128,'ANNUAL SUMMARY'!$V$9,FC112,'ANNUAL SUMMARY'!$DH$528)+SUMIFS('ANNUAL SUMMARY'!$EB$634,FR128,'ANNUAL SUMMARY'!$V$9,FC112,'ANNUAL SUMMARY'!$DH$586)+SUMIFS('ANNUAL SUMMARY'!$EB$692,FR128,'ANNUAL SUMMARY'!$V$9,FC112,'ANNUAL SUMMARY'!$DH$644)+SUMIFS('ANNUAL SUMMARY'!$FY$54,FR128,'ANNUAL SUMMARY'!$V$9,FC112,'ANNUAL SUMMARY'!$FE$6)+SUMIFS('ANNUAL SUMMARY'!$FY$112,FR128,'ANNUAL SUMMARY'!$V$9,FC112,'ANNUAL SUMMARY'!$FE$64)+SUMIFS('ANNUAL SUMMARY'!$FY$170,FR128,'ANNUAL SUMMARY'!$V$9,FC112,'ANNUAL SUMMARY'!$FE$122)+SUMIFS('ANNUAL SUMMARY'!$FY$228,FR128,'ANNUAL SUMMARY'!$V$9,FC112,'ANNUAL SUMMARY'!$FE$180)+SUMIFS('ANNUAL SUMMARY'!$FY$286,FR128,'ANNUAL SUMMARY'!$V$9,FC112,'ANNUAL SUMMARY'!$FE$238)+SUMIFS('ANNUAL SUMMARY'!$FY$344,FR128,'ANNUAL SUMMARY'!$V$9,FC112,'ANNUAL SUMMARY'!$FE$296)+SUMIFS('ANNUAL SUMMARY'!$FY$402,FR128,'ANNUAL SUMMARY'!$V$9,FC112,'ANNUAL SUMMARY'!$FE$354)+SUMIFS('ANNUAL SUMMARY'!$FY$460,FR128,'ANNUAL SUMMARY'!$V$9,FC112,'ANNUAL SUMMARY'!$FE$412)+SUMIFS('ANNUAL SUMMARY'!$FY$518,FR128,'ANNUAL SUMMARY'!$V$9,FC112,'ANNUAL SUMMARY'!$FE$470)+SUMIFS('ANNUAL SUMMARY'!$FY$576,FR128,'ANNUAL SUMMARY'!$V$9,FC112,'ANNUAL SUMMARY'!$FE$528)+SUMIFS('ANNUAL SUMMARY'!$FY$634,FR128,'ANNUAL SUMMARY'!$V$9,FC112,'ANNUAL SUMMARY'!$FE$586)+SUMIFS('ANNUAL SUMMARY'!$FY$692,FR128,'ANNUAL SUMMARY'!$V$9,FC112,'ANNUAL SUMMARY'!$FE$644)</f>
        <v>0</v>
      </c>
      <c r="FX128" s="727"/>
      <c r="FY128" s="727"/>
      <c r="FZ128" s="727"/>
      <c r="GA128" s="727">
        <f>SUMIFS('ANNUAL SUMMARY'!$AJ$54,FR128,'ANNUAL SUMMARY'!$V$9,FC112,'ANNUAL SUMMARY'!$L$6)+SUMIFS('ANNUAL SUMMARY'!$AJ$112,FR128,'ANNUAL SUMMARY'!$V$9,FC112,'ANNUAL SUMMARY'!$L$64)+SUMIFS('ANNUAL SUMMARY'!$AJ$170,FR128,'ANNUAL SUMMARY'!$V$9,FC112,'ANNUAL SUMMARY'!$L$122)+SUMIFS('ANNUAL SUMMARY'!$AJ$228,FR128,'ANNUAL SUMMARY'!$V$9,FC112,'ANNUAL SUMMARY'!$L$180)+SUMIFS('ANNUAL SUMMARY'!$AJ$286,FR128,'ANNUAL SUMMARY'!$V$9,FC112,'ANNUAL SUMMARY'!$L$238)+SUMIFS('ANNUAL SUMMARY'!$AJ$344,FR128,'ANNUAL SUMMARY'!$V$9,FC112,'ANNUAL SUMMARY'!$L$296)+SUMIFS('ANNUAL SUMMARY'!$AJ$402,FR128,'ANNUAL SUMMARY'!$V$9,FC112,'ANNUAL SUMMARY'!$L$354)+SUMIFS('ANNUAL SUMMARY'!$AJ$460,FR128,'ANNUAL SUMMARY'!$V$9,FC112,'ANNUAL SUMMARY'!$L$412)+SUMIFS('ANNUAL SUMMARY'!$AJ$518,FR128,'ANNUAL SUMMARY'!$V$9,FC112,'ANNUAL SUMMARY'!$L$470)+SUMIFS('ANNUAL SUMMARY'!$AJ$576,FR128,'ANNUAL SUMMARY'!$V$9,FC112,'ANNUAL SUMMARY'!$L$528)+SUMIFS('ANNUAL SUMMARY'!$AJ$634,FR128,'ANNUAL SUMMARY'!$V$9,FC112,'ANNUAL SUMMARY'!$L$586)+SUMIFS('ANNUAL SUMMARY'!$AJ$692,FR128,'ANNUAL SUMMARY'!$V$9,FC112,'ANNUAL SUMMARY'!$L$644)+SUMIFS('ANNUAL SUMMARY'!$CG$54,FR128,'ANNUAL SUMMARY'!$V$9,FC112,'ANNUAL SUMMARY'!$BI$6)+SUMIFS('ANNUAL SUMMARY'!$CG$112,FR128,'ANNUAL SUMMARY'!$V$9,FC112,'ANNUAL SUMMARY'!$BI$64)+SUMIFS('ANNUAL SUMMARY'!$CG$170,FR128,'ANNUAL SUMMARY'!$V$9,FC112,'ANNUAL SUMMARY'!$BI$122)+SUMIFS('ANNUAL SUMMARY'!$CG$228,FR128,'ANNUAL SUMMARY'!$V$9,FC112,'ANNUAL SUMMARY'!$BI$180)+SUMIFS('ANNUAL SUMMARY'!$CG$286,FR128,'ANNUAL SUMMARY'!$V$9,FC112,'ANNUAL SUMMARY'!$BI$238)+SUMIFS('ANNUAL SUMMARY'!$CG$344,FR128,'ANNUAL SUMMARY'!$V$9,FC112,'ANNUAL SUMMARY'!$BI$296)+SUMIFS('ANNUAL SUMMARY'!$CG$402,FR128,'ANNUAL SUMMARY'!$V$9,FC112,'ANNUAL SUMMARY'!$BI$354)+SUMIFS('ANNUAL SUMMARY'!$CG$460,FR128,'ANNUAL SUMMARY'!$V$9,FC112,'ANNUAL SUMMARY'!$BI$412)+SUMIFS('ANNUAL SUMMARY'!$CG$518,FR128,'ANNUAL SUMMARY'!$V$9,FC112,'ANNUAL SUMMARY'!$BI$470)+SUMIFS('ANNUAL SUMMARY'!$CG$576,FR128,'ANNUAL SUMMARY'!$V$9,FC112,'ANNUAL SUMMARY'!$BI$528)+SUMIFS('ANNUAL SUMMARY'!$CG$634,FR128,'ANNUAL SUMMARY'!$V$9,FC112,'ANNUAL SUMMARY'!$BI$586)+SUMIFS('ANNUAL SUMMARY'!$CG$692,FR128,'ANNUAL SUMMARY'!$V$9,FC112,'ANNUAL SUMMARY'!$BI$644)+SUMIFS('ANNUAL SUMMARY'!$EF$54,FR128,'ANNUAL SUMMARY'!$V$9,FC112,'ANNUAL SUMMARY'!$DH$6)+SUMIFS('ANNUAL SUMMARY'!$EF$112,FR128,'ANNUAL SUMMARY'!$V$9,FC112,'ANNUAL SUMMARY'!$DH$64)+SUMIFS('ANNUAL SUMMARY'!$EF$170,FR128,'ANNUAL SUMMARY'!$V$9,FC112,'ANNUAL SUMMARY'!$DH$122)+SUMIFS('ANNUAL SUMMARY'!$EF$228,FR128,'ANNUAL SUMMARY'!$V$9,FC112,'ANNUAL SUMMARY'!$DH$180)+SUMIFS('ANNUAL SUMMARY'!$EF$286,FR128,'ANNUAL SUMMARY'!$V$9,FC112,'ANNUAL SUMMARY'!$DH$238)+SUMIFS('ANNUAL SUMMARY'!$EF$344,FR128,'ANNUAL SUMMARY'!$V$9,FC112,'ANNUAL SUMMARY'!$DH$296)+SUMIFS('ANNUAL SUMMARY'!$EF$402,FR128,'ANNUAL SUMMARY'!$V$9,FC112,'ANNUAL SUMMARY'!$DH$354)+SUMIFS('ANNUAL SUMMARY'!$EF$460,FR128,'ANNUAL SUMMARY'!$V$9,FC112,'ANNUAL SUMMARY'!$DH$412)+SUMIFS('ANNUAL SUMMARY'!$EF$518,FR128,'ANNUAL SUMMARY'!$V$9,FC112,'ANNUAL SUMMARY'!$DH$470)+SUMIFS('ANNUAL SUMMARY'!$EF$576,FR128,'ANNUAL SUMMARY'!$V$9,FC112,'ANNUAL SUMMARY'!$DH$528)+SUMIFS('ANNUAL SUMMARY'!$EF$634,FR128,'ANNUAL SUMMARY'!$V$9,FC112,'ANNUAL SUMMARY'!$DH$586)+SUMIFS('ANNUAL SUMMARY'!$EF$692,FR128,'ANNUAL SUMMARY'!$V$9,FC112,'ANNUAL SUMMARY'!$DH$644)+SUMIFS('ANNUAL SUMMARY'!$GC$54,FR128,'ANNUAL SUMMARY'!$V$9,FC112,'ANNUAL SUMMARY'!$FE$6)+SUMIFS('ANNUAL SUMMARY'!$GC$112,FR128,'ANNUAL SUMMARY'!$V$9,FC112,'ANNUAL SUMMARY'!$FE$64)+SUMIFS('ANNUAL SUMMARY'!$GC$170,FR128,'ANNUAL SUMMARY'!$V$9,FC112,'ANNUAL SUMMARY'!$FE$122)+SUMIFS('ANNUAL SUMMARY'!$GC$228,FR128,'ANNUAL SUMMARY'!$V$9,FC112,'ANNUAL SUMMARY'!$FE$180)+SUMIFS('ANNUAL SUMMARY'!$GC$286,FR128,'ANNUAL SUMMARY'!$V$9,FC112,'ANNUAL SUMMARY'!$FE$238)+SUMIFS('ANNUAL SUMMARY'!$GC$344,FR128,'ANNUAL SUMMARY'!$V$9,FC112,'ANNUAL SUMMARY'!$FE$296)+SUMIFS('ANNUAL SUMMARY'!$GC$402,FR128,'ANNUAL SUMMARY'!$V$9,FC112,'ANNUAL SUMMARY'!$FE$354)+SUMIFS('ANNUAL SUMMARY'!$GC$460,FR128,'ANNUAL SUMMARY'!$V$9,FC112,'ANNUAL SUMMARY'!$FE$412)+SUMIFS('ANNUAL SUMMARY'!$GC$518,FR128,'ANNUAL SUMMARY'!$V$9,FC112,'ANNUAL SUMMARY'!$FE$470)+SUMIFS('ANNUAL SUMMARY'!$GC$576,FR128,'ANNUAL SUMMARY'!$V$9,FC112,'ANNUAL SUMMARY'!$FE$528)+SUMIFS('ANNUAL SUMMARY'!$GC$634,FR128,'ANNUAL SUMMARY'!$V$9,FC112,'ANNUAL SUMMARY'!$FE$586)+SUMIFS('ANNUAL SUMMARY'!$GC$692,FR128,'ANNUAL SUMMARY'!$V$9,FC112,'ANNUAL SUMMARY'!$FE$644)</f>
        <v>0</v>
      </c>
      <c r="GB128" s="727"/>
      <c r="GC128" s="727"/>
      <c r="GD128" s="727"/>
      <c r="GE128" s="727">
        <f>SUMIFS('ANNUAL SUMMARY'!$AN$54,FR128,'ANNUAL SUMMARY'!$V$9,FC112,'ANNUAL SUMMARY'!$L$6)+SUMIFS('ANNUAL SUMMARY'!$AN$112,FR128,'ANNUAL SUMMARY'!$V$9,FC112,'ANNUAL SUMMARY'!$L$64)+SUMIFS('ANNUAL SUMMARY'!$AN$170,FR128,'ANNUAL SUMMARY'!$V$9,FC112,'ANNUAL SUMMARY'!$L$122)+SUMIFS('ANNUAL SUMMARY'!$AN$228,FR128,'ANNUAL SUMMARY'!$V$9,FC112,'ANNUAL SUMMARY'!$L$180)+SUMIFS('ANNUAL SUMMARY'!$AN$286,FR128,'ANNUAL SUMMARY'!$V$9,FC112,'ANNUAL SUMMARY'!$L$238)+SUMIFS('ANNUAL SUMMARY'!$AN$344,FR128,'ANNUAL SUMMARY'!$V$9,FC112,'ANNUAL SUMMARY'!$L$296)+SUMIFS('ANNUAL SUMMARY'!$AN$402,FR128,'ANNUAL SUMMARY'!$V$9,FC112,'ANNUAL SUMMARY'!$L$354)+SUMIFS('ANNUAL SUMMARY'!$AN$460,FR128,'ANNUAL SUMMARY'!$V$9,FC112,'ANNUAL SUMMARY'!$L$412)+SUMIFS('ANNUAL SUMMARY'!$AN$518,FR128,'ANNUAL SUMMARY'!$V$9,FC112,'ANNUAL SUMMARY'!$L$470)+SUMIFS('ANNUAL SUMMARY'!$AN$576,FR128,'ANNUAL SUMMARY'!$V$9,FC112,'ANNUAL SUMMARY'!$L$528)+SUMIFS('ANNUAL SUMMARY'!$AN$634,FR128,'ANNUAL SUMMARY'!$V$9,FC112,'ANNUAL SUMMARY'!$L$586)+SUMIFS('ANNUAL SUMMARY'!$AN$692,FR128,'ANNUAL SUMMARY'!$V$9,FC112,'ANNUAL SUMMARY'!$L$644)+SUMIFS('ANNUAL SUMMARY'!$CK$54,FR128,'ANNUAL SUMMARY'!$V$9,FC112,'ANNUAL SUMMARY'!$BI$6)+SUMIFS('ANNUAL SUMMARY'!$CK$112,FR128,'ANNUAL SUMMARY'!$V$9,FC112,'ANNUAL SUMMARY'!$BI$64)+SUMIFS('ANNUAL SUMMARY'!$CK$170,FR128,'ANNUAL SUMMARY'!$V$9,FC112,'ANNUAL SUMMARY'!$BI$122)+SUMIFS('ANNUAL SUMMARY'!$CK$228,FR128,'ANNUAL SUMMARY'!$V$9,FC112,'ANNUAL SUMMARY'!$BI$180)+SUMIFS('ANNUAL SUMMARY'!$CK$286,FR128,'ANNUAL SUMMARY'!$V$9,FC112,'ANNUAL SUMMARY'!$BI$238)+SUMIFS('ANNUAL SUMMARY'!$CK$344,FR128,'ANNUAL SUMMARY'!$V$9,FC112,'ANNUAL SUMMARY'!$BI$296)+SUMIFS('ANNUAL SUMMARY'!$CK$402,FR128,'ANNUAL SUMMARY'!$V$9,FC112,'ANNUAL SUMMARY'!$BI$354)+SUMIFS('ANNUAL SUMMARY'!$CK$460,FR128,'ANNUAL SUMMARY'!$V$9,FC112,'ANNUAL SUMMARY'!$BI$412)+SUMIFS('ANNUAL SUMMARY'!$CK$518,FR128,'ANNUAL SUMMARY'!$V$9,FC112,'ANNUAL SUMMARY'!$BI$470)+SUMIFS('ANNUAL SUMMARY'!$CK$576,FR128,'ANNUAL SUMMARY'!$V$9,FC112,'ANNUAL SUMMARY'!$BI$528)+SUMIFS('ANNUAL SUMMARY'!$CK$634,FR128,'ANNUAL SUMMARY'!$V$9,FC112,'ANNUAL SUMMARY'!$BI$586)+SUMIFS('ANNUAL SUMMARY'!$CK$692,FR128,'ANNUAL SUMMARY'!$V$9,FC112,'ANNUAL SUMMARY'!$BI$644)+SUMIFS('ANNUAL SUMMARY'!$EJ$54,FR128,'ANNUAL SUMMARY'!$V$9,FC112,'ANNUAL SUMMARY'!$DH$6)+SUMIFS('ANNUAL SUMMARY'!$EJ$112,FR128,'ANNUAL SUMMARY'!$V$9,FC112,'ANNUAL SUMMARY'!$DH$64)+SUMIFS('ANNUAL SUMMARY'!$EJ$170,FR128,'ANNUAL SUMMARY'!$V$9,FC112,'ANNUAL SUMMARY'!$DH$122)+SUMIFS('ANNUAL SUMMARY'!$EJ$228,FR128,'ANNUAL SUMMARY'!$V$9,FC112,'ANNUAL SUMMARY'!$DH$180)+SUMIFS('ANNUAL SUMMARY'!$EJ$286,FR128,'ANNUAL SUMMARY'!$V$9,FC112,'ANNUAL SUMMARY'!$DH$238)+SUMIFS('ANNUAL SUMMARY'!$EJ$344,FR128,'ANNUAL SUMMARY'!$V$9,FC112,'ANNUAL SUMMARY'!$DH$296)+SUMIFS('ANNUAL SUMMARY'!$EJ$402,FR128,'ANNUAL SUMMARY'!$V$9,FC112,'ANNUAL SUMMARY'!$DH$354)+SUMIFS('ANNUAL SUMMARY'!$EJ$460,FR128,'ANNUAL SUMMARY'!$V$9,FC112,'ANNUAL SUMMARY'!$DH$412)+SUMIFS('ANNUAL SUMMARY'!$EJ$518,FR128,'ANNUAL SUMMARY'!$V$9,FC112,'ANNUAL SUMMARY'!$DH$470)+SUMIFS('ANNUAL SUMMARY'!$EJ$576,FR128,'ANNUAL SUMMARY'!$V$9,FC112,'ANNUAL SUMMARY'!$DH$528)+SUMIFS('ANNUAL SUMMARY'!$EJ$634,FR128,'ANNUAL SUMMARY'!$V$9,FC112,'ANNUAL SUMMARY'!$DH$586)+SUMIFS('ANNUAL SUMMARY'!$EJ$692,FR128,'ANNUAL SUMMARY'!$V$9,FC112,'ANNUAL SUMMARY'!$DH$644)+SUMIFS('ANNUAL SUMMARY'!$GG$54,FR128,'ANNUAL SUMMARY'!$V$9,FC112,'ANNUAL SUMMARY'!$FE$6)+SUMIFS('ANNUAL SUMMARY'!$GG$112,FR128,'ANNUAL SUMMARY'!$V$9,FC112,'ANNUAL SUMMARY'!$FE$64)+SUMIFS('ANNUAL SUMMARY'!$GG$170,FR128,'ANNUAL SUMMARY'!$V$9,FC112,'ANNUAL SUMMARY'!$FE$122)+SUMIFS('ANNUAL SUMMARY'!$GG$228,FR128,'ANNUAL SUMMARY'!$V$9,FC112,'ANNUAL SUMMARY'!$FE$180)+SUMIFS('ANNUAL SUMMARY'!$GG$286,FR128,'ANNUAL SUMMARY'!$V$9,FC112,'ANNUAL SUMMARY'!$FE$238)+SUMIFS('ANNUAL SUMMARY'!$GG$344,FR128,'ANNUAL SUMMARY'!$V$9,FC112,'ANNUAL SUMMARY'!$FE$296)+SUMIFS('ANNUAL SUMMARY'!$GG$402,FR128,'ANNUAL SUMMARY'!$V$9,FC112,'ANNUAL SUMMARY'!$FE$354)+SUMIFS('ANNUAL SUMMARY'!$GG$460,FR128,'ANNUAL SUMMARY'!$V$9,FC112,'ANNUAL SUMMARY'!$FE$412)+SUMIFS('ANNUAL SUMMARY'!$GG$518,FR128,'ANNUAL SUMMARY'!$V$9,FC112,'ANNUAL SUMMARY'!$FE$470)+SUMIFS('ANNUAL SUMMARY'!$GG$576,FR128,'ANNUAL SUMMARY'!$V$9,FC112,'ANNUAL SUMMARY'!$FE$528)+SUMIFS('ANNUAL SUMMARY'!$GG$634,FR128,'ANNUAL SUMMARY'!$V$9,FC112,'ANNUAL SUMMARY'!$FE$586)+SUMIFS('ANNUAL SUMMARY'!$GG$692,FR128,'ANNUAL SUMMARY'!$V$9,FC112,'ANNUAL SUMMARY'!$FE$644)</f>
        <v>0</v>
      </c>
      <c r="GF128" s="727"/>
      <c r="GG128" s="727"/>
      <c r="GH128" s="727"/>
      <c r="GI128" s="728">
        <f>SUMIFS('ANNUAL SUMMARY'!$AR$54,FR128,'ANNUAL SUMMARY'!$V$9,FC112,'ANNUAL SUMMARY'!$L$6)+SUMIFS('ANNUAL SUMMARY'!$AR$112,FR128,'ANNUAL SUMMARY'!$V$9,FC112,'ANNUAL SUMMARY'!$L$64)+SUMIFS('ANNUAL SUMMARY'!$AR$170,FR128,'ANNUAL SUMMARY'!$V$9,FC112,'ANNUAL SUMMARY'!$L$122)+SUMIFS('ANNUAL SUMMARY'!$AR$228,FR128,'ANNUAL SUMMARY'!$V$9,FC112,'ANNUAL SUMMARY'!$L$180)+SUMIFS('ANNUAL SUMMARY'!$AR$286,FR128,'ANNUAL SUMMARY'!$V$9,FC112,'ANNUAL SUMMARY'!$L$238)+SUMIFS('ANNUAL SUMMARY'!$AR$344,FR128,'ANNUAL SUMMARY'!$V$9,FC112,'ANNUAL SUMMARY'!$L$296)+SUMIFS('ANNUAL SUMMARY'!$AR$402,FR128,'ANNUAL SUMMARY'!$V$9,FC112,'ANNUAL SUMMARY'!$L$354)+SUMIFS('ANNUAL SUMMARY'!$AR$460,FR128,'ANNUAL SUMMARY'!$V$9,FC112,'ANNUAL SUMMARY'!$L$412)+SUMIFS('ANNUAL SUMMARY'!$AR$518,FR128,'ANNUAL SUMMARY'!$V$9,FC112,'ANNUAL SUMMARY'!$L$470)+SUMIFS('ANNUAL SUMMARY'!$AR$576,FR128,'ANNUAL SUMMARY'!$V$9,FC112,'ANNUAL SUMMARY'!$L$528)+SUMIFS('ANNUAL SUMMARY'!$AR$634,FR128,'ANNUAL SUMMARY'!$V$9,FC112,'ANNUAL SUMMARY'!$L$586)+SUMIFS('ANNUAL SUMMARY'!$AR$692,FR128,'ANNUAL SUMMARY'!$V$9,FC112,'ANNUAL SUMMARY'!$L$644)+SUMIFS('ANNUAL SUMMARY'!$CO$54,FR128,'ANNUAL SUMMARY'!$V$9,FC112,'ANNUAL SUMMARY'!$BI$6)+SUMIFS('ANNUAL SUMMARY'!$CO$112,FR128,'ANNUAL SUMMARY'!$V$9,FC112,'ANNUAL SUMMARY'!$BI$64)+SUMIFS('ANNUAL SUMMARY'!$CO$170,FR128,'ANNUAL SUMMARY'!$V$9,FC112,'ANNUAL SUMMARY'!$BI$122)+SUMIFS('ANNUAL SUMMARY'!$CO$228,FR128,'ANNUAL SUMMARY'!$V$9,FC112,'ANNUAL SUMMARY'!$BI$180)+SUMIFS('ANNUAL SUMMARY'!$CO$286,FR128,'ANNUAL SUMMARY'!$V$9,FC112,'ANNUAL SUMMARY'!$BI$238)+SUMIFS('ANNUAL SUMMARY'!$CO$344,FR128,'ANNUAL SUMMARY'!$V$9,FC112,'ANNUAL SUMMARY'!$BI$296)+SUMIFS('ANNUAL SUMMARY'!$CO$402,FR128,'ANNUAL SUMMARY'!$V$9,FC112,'ANNUAL SUMMARY'!$BI$354)+SUMIFS('ANNUAL SUMMARY'!$CO$460,FR128,'ANNUAL SUMMARY'!$V$9,FC112,'ANNUAL SUMMARY'!$BI$412)+SUMIFS('ANNUAL SUMMARY'!$CO$518,FR128,'ANNUAL SUMMARY'!$V$9,FC112,'ANNUAL SUMMARY'!$BI$470)+SUMIFS('ANNUAL SUMMARY'!$CO$576,FR128,'ANNUAL SUMMARY'!$V$9,FC112,'ANNUAL SUMMARY'!$BI$528)+SUMIFS('ANNUAL SUMMARY'!$CO$634,FR128,'ANNUAL SUMMARY'!$V$9,FC112,'ANNUAL SUMMARY'!$BI$586)+SUMIFS('ANNUAL SUMMARY'!$CO$692,FR128,'ANNUAL SUMMARY'!$V$9,FC112,'ANNUAL SUMMARY'!$BI$644)+SUMIFS('ANNUAL SUMMARY'!$EN$54,FR128,'ANNUAL SUMMARY'!$V$9,FC112,'ANNUAL SUMMARY'!$DH$6)+SUMIFS('ANNUAL SUMMARY'!$EN$112,FR128,'ANNUAL SUMMARY'!$V$9,FC112,'ANNUAL SUMMARY'!$DH$64)+SUMIFS('ANNUAL SUMMARY'!$EN$170,FR128,'ANNUAL SUMMARY'!$V$9,FC112,'ANNUAL SUMMARY'!$DH$122)+SUMIFS('ANNUAL SUMMARY'!$EN$228,FR128,'ANNUAL SUMMARY'!$V$9,FC112,'ANNUAL SUMMARY'!$DH$180)+SUMIFS('ANNUAL SUMMARY'!$EN$286,FR128,'ANNUAL SUMMARY'!$V$9,FC112,'ANNUAL SUMMARY'!$DH$238)+SUMIFS('ANNUAL SUMMARY'!$EN$344,FR128,'ANNUAL SUMMARY'!$V$9,FC112,'ANNUAL SUMMARY'!$DH$296)+SUMIFS('ANNUAL SUMMARY'!$EN$402,FR128,'ANNUAL SUMMARY'!$V$9,FC112,'ANNUAL SUMMARY'!$DH$354)+SUMIFS('ANNUAL SUMMARY'!$EN$460,FR128,'ANNUAL SUMMARY'!$V$9,FC112,'ANNUAL SUMMARY'!$DH$412)+SUMIFS('ANNUAL SUMMARY'!$EN$518,FR128,'ANNUAL SUMMARY'!$V$9,FC112,'ANNUAL SUMMARY'!$DH$470)+SUMIFS('ANNUAL SUMMARY'!$EN$576,FR128,'ANNUAL SUMMARY'!$V$9,FC112,'ANNUAL SUMMARY'!$DH$528)+SUMIFS('ANNUAL SUMMARY'!$EN$634,FR128,'ANNUAL SUMMARY'!$V$9,FC112,'ANNUAL SUMMARY'!$DH$586)+SUMIFS('ANNUAL SUMMARY'!$EN$692,FR128,'ANNUAL SUMMARY'!$V$9,FC112,'ANNUAL SUMMARY'!$DH$644)+SUMIFS('ANNUAL SUMMARY'!$GK$54,FR128,'ANNUAL SUMMARY'!$V$9,FC112,'ANNUAL SUMMARY'!$FE$6)+SUMIFS('ANNUAL SUMMARY'!$GK$112,FR128,'ANNUAL SUMMARY'!$V$9,FC112,'ANNUAL SUMMARY'!$FE$64)+SUMIFS('ANNUAL SUMMARY'!$GK$170,FR128,'ANNUAL SUMMARY'!$V$9,FC112,'ANNUAL SUMMARY'!$FE$122)+SUMIFS('ANNUAL SUMMARY'!$GK$228,FR128,'ANNUAL SUMMARY'!$V$9,FC112,'ANNUAL SUMMARY'!$FE$180)+SUMIFS('ANNUAL SUMMARY'!$GK$286,FR128,'ANNUAL SUMMARY'!$V$9,FC112,'ANNUAL SUMMARY'!$FE$238)+SUMIFS('ANNUAL SUMMARY'!$GK$344,FR128,'ANNUAL SUMMARY'!$V$9,FC112,'ANNUAL SUMMARY'!$FE$296)+SUMIFS('ANNUAL SUMMARY'!$GK$402,FR128,'ANNUAL SUMMARY'!$V$9,FC112,'ANNUAL SUMMARY'!$FE$354)+SUMIFS('ANNUAL SUMMARY'!$GK$460,FR128,'ANNUAL SUMMARY'!$V$9,FC112,'ANNUAL SUMMARY'!$FE$412)+SUMIFS('ANNUAL SUMMARY'!$GK$518,FR128,'ANNUAL SUMMARY'!$V$9,FC112,'ANNUAL SUMMARY'!$FE$470)+SUMIFS('ANNUAL SUMMARY'!$GK$576,FR128,'ANNUAL SUMMARY'!$V$9,FC112,'ANNUAL SUMMARY'!$FE$528)+SUMIFS('ANNUAL SUMMARY'!$GK$634,FR128,'ANNUAL SUMMARY'!$V$9,FC112,'ANNUAL SUMMARY'!$FE$586)+SUMIFS('ANNUAL SUMMARY'!$GK$692,FR128,'ANNUAL SUMMARY'!$V$9,FC112,'ANNUAL SUMMARY'!$FE$644)</f>
        <v>0</v>
      </c>
      <c r="GJ128" s="728"/>
      <c r="GK128" s="728"/>
      <c r="GL128" s="728">
        <f>SUMIFS('ANNUAL SUMMARY'!$AU$54,FR128,'ANNUAL SUMMARY'!$V$9,FC112,'ANNUAL SUMMARY'!$L$6)+SUMIFS('ANNUAL SUMMARY'!$AU$112,FR128,'ANNUAL SUMMARY'!$V$9,FC112,'ANNUAL SUMMARY'!$L$64)+SUMIFS('ANNUAL SUMMARY'!$AU$170,FR128,'ANNUAL SUMMARY'!$V$9,FC112,'ANNUAL SUMMARY'!$L$122)+SUMIFS('ANNUAL SUMMARY'!$AU$228,FR128,'ANNUAL SUMMARY'!$V$9,FC112,'ANNUAL SUMMARY'!$L$180)+SUMIFS('ANNUAL SUMMARY'!$AU$286,FR128,'ANNUAL SUMMARY'!$V$9,FC112,'ANNUAL SUMMARY'!$L$238)+SUMIFS('ANNUAL SUMMARY'!$AU$344,FR128,'ANNUAL SUMMARY'!$V$9,FC112,'ANNUAL SUMMARY'!$L$296)+SUMIFS('ANNUAL SUMMARY'!$AU$402,FR128,'ANNUAL SUMMARY'!$V$9,FC112,'ANNUAL SUMMARY'!$L$354)+SUMIFS('ANNUAL SUMMARY'!$AU$460,FR128,'ANNUAL SUMMARY'!$V$9,FC112,'ANNUAL SUMMARY'!$L$412)+SUMIFS('ANNUAL SUMMARY'!$AU$518,FR128,'ANNUAL SUMMARY'!$V$9,FC112,'ANNUAL SUMMARY'!$L$470)+SUMIFS('ANNUAL SUMMARY'!$AU$576,FR128,'ANNUAL SUMMARY'!$V$9,FC112,'ANNUAL SUMMARY'!$L$528)+SUMIFS('ANNUAL SUMMARY'!$AU$634,FR128,'ANNUAL SUMMARY'!$V$9,FC112,'ANNUAL SUMMARY'!$L$586)+SUMIFS('ANNUAL SUMMARY'!$AU$692,FR128,'ANNUAL SUMMARY'!$V$9,FC112,'ANNUAL SUMMARY'!$L$644)+SUMIFS('ANNUAL SUMMARY'!$CR$54,FR128,'ANNUAL SUMMARY'!$V$9,FC112,'ANNUAL SUMMARY'!$BI$6)+SUMIFS('ANNUAL SUMMARY'!$CR$112,FR128,'ANNUAL SUMMARY'!$V$9,FC112,'ANNUAL SUMMARY'!$BI$64)+SUMIFS('ANNUAL SUMMARY'!$CR$170,FR128,'ANNUAL SUMMARY'!$V$9,FC112,'ANNUAL SUMMARY'!$BI$122)+SUMIFS('ANNUAL SUMMARY'!$CR$228,FR128,'ANNUAL SUMMARY'!$V$9,FC112,'ANNUAL SUMMARY'!$BI$180)+SUMIFS('ANNUAL SUMMARY'!$CR$286,FR128,'ANNUAL SUMMARY'!$V$9,FC112,'ANNUAL SUMMARY'!$BI$238)+SUMIFS('ANNUAL SUMMARY'!$CR$344,FR128,'ANNUAL SUMMARY'!$V$9,FC112,'ANNUAL SUMMARY'!$BI$296)+SUMIFS('ANNUAL SUMMARY'!$CR$402,FR128,'ANNUAL SUMMARY'!$V$9,FC112,'ANNUAL SUMMARY'!$BI$354)+SUMIFS('ANNUAL SUMMARY'!$CR$460,FR128,'ANNUAL SUMMARY'!$V$9,FC112,'ANNUAL SUMMARY'!$BI$412)+SUMIFS('ANNUAL SUMMARY'!$CR$518,FR128,'ANNUAL SUMMARY'!$V$9,FC112,'ANNUAL SUMMARY'!$BI$470)+SUMIFS('ANNUAL SUMMARY'!$CR$576,FR128,'ANNUAL SUMMARY'!$V$9,FC112,'ANNUAL SUMMARY'!$BI$528)+SUMIFS('ANNUAL SUMMARY'!$CR$634,FR128,'ANNUAL SUMMARY'!$V$9,FC112,'ANNUAL SUMMARY'!$BI$586)+SUMIFS('ANNUAL SUMMARY'!$CR$692,FR128,'ANNUAL SUMMARY'!$V$9,FC112,'ANNUAL SUMMARY'!$BI$644)+SUMIFS('ANNUAL SUMMARY'!$EQ$54,FR128,'ANNUAL SUMMARY'!$V$9,FC112,'ANNUAL SUMMARY'!$DH$6)+SUMIFS('ANNUAL SUMMARY'!$EQ$112,FR128,'ANNUAL SUMMARY'!$V$9,FC112,'ANNUAL SUMMARY'!$DH$64)+SUMIFS('ANNUAL SUMMARY'!$EQ$170,FR128,'ANNUAL SUMMARY'!$V$9,FC112,'ANNUAL SUMMARY'!$DH$122)+SUMIFS('ANNUAL SUMMARY'!$EQ$228,FR128,'ANNUAL SUMMARY'!$V$9,FC112,'ANNUAL SUMMARY'!$DH$180)+SUMIFS('ANNUAL SUMMARY'!$EQ$286,FR128,'ANNUAL SUMMARY'!$V$9,FC112,'ANNUAL SUMMARY'!$DH$238)+SUMIFS('ANNUAL SUMMARY'!$EQ$344,FR128,'ANNUAL SUMMARY'!$V$9,FC112,'ANNUAL SUMMARY'!$DH$296)+SUMIFS('ANNUAL SUMMARY'!$EQ$402,FR128,'ANNUAL SUMMARY'!$V$9,FC112,'ANNUAL SUMMARY'!$DH$354)+SUMIFS('ANNUAL SUMMARY'!$EQ$460,FR128,'ANNUAL SUMMARY'!$V$9,FC112,'ANNUAL SUMMARY'!$DH$412)+SUMIFS('ANNUAL SUMMARY'!$EQ$518,FR128,'ANNUAL SUMMARY'!$V$9,FC112,'ANNUAL SUMMARY'!$DH$470)+SUMIFS('ANNUAL SUMMARY'!$EQ$576,FR128,'ANNUAL SUMMARY'!$V$9,FC112,'ANNUAL SUMMARY'!$DH$528)+SUMIFS('ANNUAL SUMMARY'!$EQ$634,FR128,'ANNUAL SUMMARY'!$V$9,FC112,'ANNUAL SUMMARY'!$DH$586)+SUMIFS('ANNUAL SUMMARY'!$EQ$692,FR128,'ANNUAL SUMMARY'!$V$9,FC112,'ANNUAL SUMMARY'!$DH$644)+SUMIFS('ANNUAL SUMMARY'!$GN$54,FR128,'ANNUAL SUMMARY'!$V$9,FC112,'ANNUAL SUMMARY'!$FE$6)+SUMIFS('ANNUAL SUMMARY'!$GN$112,FR128,'ANNUAL SUMMARY'!$V$9,FC112,'ANNUAL SUMMARY'!$FE$64)+SUMIFS('ANNUAL SUMMARY'!$GN$170,FR128,'ANNUAL SUMMARY'!$V$9,FC112,'ANNUAL SUMMARY'!$FE$122)+SUMIFS('ANNUAL SUMMARY'!$GN$228,FR128,'ANNUAL SUMMARY'!$V$9,FC112,'ANNUAL SUMMARY'!$FE$180)+SUMIFS('ANNUAL SUMMARY'!$GN$286,FR128,'ANNUAL SUMMARY'!$V$9,FC112,'ANNUAL SUMMARY'!$FE$238)+SUMIFS('ANNUAL SUMMARY'!$GN$344,FR128,'ANNUAL SUMMARY'!$V$9,FC112,'ANNUAL SUMMARY'!$FE$296)+SUMIFS('ANNUAL SUMMARY'!$GN$402,FR128,'ANNUAL SUMMARY'!$V$9,FC112,'ANNUAL SUMMARY'!$FE$354)+SUMIFS('ANNUAL SUMMARY'!$GN$460,FR128,'ANNUAL SUMMARY'!$V$9,FC112,'ANNUAL SUMMARY'!$FE$412)+SUMIFS('ANNUAL SUMMARY'!$GN$518,FR128,'ANNUAL SUMMARY'!$V$9,FC112,'ANNUAL SUMMARY'!$FE$470)+SUMIFS('ANNUAL SUMMARY'!$GN$576,FR128,'ANNUAL SUMMARY'!$V$9,FC112,'ANNUAL SUMMARY'!$FE$528)+SUMIFS('ANNUAL SUMMARY'!$GN$634,FR128,'ANNUAL SUMMARY'!$V$9,FC112,'ANNUAL SUMMARY'!$FE$586)+SUMIFS('ANNUAL SUMMARY'!$GN$692,FR128,'ANNUAL SUMMARY'!$V$9,FC112,'ANNUAL SUMMARY'!$FE$644)</f>
        <v>0</v>
      </c>
      <c r="GM128" s="728"/>
      <c r="GN128" s="728"/>
      <c r="GO128" s="1263"/>
    </row>
    <row r="129" spans="1:197" ht="9.75" customHeight="1" x14ac:dyDescent="0.25">
      <c r="A129" s="154"/>
      <c r="B129" s="798" t="str">
        <f>'ANNUAL SUMMARY'!$C$27</f>
        <v>PIC</v>
      </c>
      <c r="C129" s="730"/>
      <c r="D129" s="730"/>
      <c r="E129" s="730"/>
      <c r="F129" s="792">
        <f>SUMIF('ANNUAL SUMMARY'!$FE$622,K112,'ANNUAL SUMMARY'!$FA$643)+SUMIF('ANNUAL SUMMARY'!$DH$622,K112,'ANNUAL SUMMARY'!$DD$643)+SUMIF('ANNUAL SUMMARY'!$BI$622,K112,'ANNUAL SUMMARY'!$BE$643)+SUMIF('ANNUAL SUMMARY'!$L$622,K112,'ANNUAL SUMMARY'!$H$643)+SUMIF('ANNUAL SUMMARY'!$FE$566,K112,'ANNUAL SUMMARY'!$FA$587)+SUMIF('ANNUAL SUMMARY'!$DH$566,K112,'ANNUAL SUMMARY'!$DD$587)+SUMIF('ANNUAL SUMMARY'!$BI$566,K112,'ANNUAL SUMMARY'!$BE$587)+SUMIF('ANNUAL SUMMARY'!$L$566,K112,'ANNUAL SUMMARY'!$H$587)+SUMIF('ANNUAL SUMMARY'!$FE$510,K112,'ANNUAL SUMMARY'!$FA$531)+SUMIF('ANNUAL SUMMARY'!$DH$510,K112,'ANNUAL SUMMARY'!$DD$531)+SUMIF('ANNUAL SUMMARY'!$BI$510,K112,'ANNUAL SUMMARY'!$BE$531)+SUMIF('ANNUAL SUMMARY'!$L$510,K112,'ANNUAL SUMMARY'!$H$531)+SUMIF('ANNUAL SUMMARY'!$FE$454,K112,'ANNUAL SUMMARY'!$FA$475)+SUMIF('ANNUAL SUMMARY'!$DH$454,K112,'ANNUAL SUMMARY'!$DD$475)+SUMIF('ANNUAL SUMMARY'!$BI$454,K112,'ANNUAL SUMMARY'!$BE$475)+SUMIF('ANNUAL SUMMARY'!$L$454,K112,'ANNUAL SUMMARY'!$H$475)+SUMIF('ANNUAL SUMMARY'!$FE$398,K112,'ANNUAL SUMMARY'!$FA$419)+SUMIF('ANNUAL SUMMARY'!$DH$398,K112,'ANNUAL SUMMARY'!$DD$419)+SUMIF('ANNUAL SUMMARY'!$BI$398,K112,'ANNUAL SUMMARY'!$BE$419)+SUMIF('ANNUAL SUMMARY'!$L$398,K112,'ANNUAL SUMMARY'!$H$419)+SUMIF('ANNUAL SUMMARY'!$FE$342,K112,'ANNUAL SUMMARY'!$FA$363)+SUMIF('ANNUAL SUMMARY'!$DH$342,K112,'ANNUAL SUMMARY'!$DD$363)+SUMIF('ANNUAL SUMMARY'!$BI$342,K112,'ANNUAL SUMMARY'!$BE$363)+SUMIF('ANNUAL SUMMARY'!$L$342,K112,'ANNUAL SUMMARY'!$H$363)+SUMIF('ANNUAL SUMMARY'!$FE$286,K112,'ANNUAL SUMMARY'!$FA$307)+SUMIF('ANNUAL SUMMARY'!$DH$286,K112,'ANNUAL SUMMARY'!$DD$307)+SUMIF('ANNUAL SUMMARY'!$BI$286,K112,'ANNUAL SUMMARY'!$BE$307)+SUMIF('ANNUAL SUMMARY'!$L$286,K112,'ANNUAL SUMMARY'!$H$307)+SUMIF('ANNUAL SUMMARY'!$FE$230,K112,'ANNUAL SUMMARY'!$FA$251)+SUMIF('ANNUAL SUMMARY'!$DH$230,K112,'ANNUAL SUMMARY'!$DD$251)+SUMIF('ANNUAL SUMMARY'!$BI$230,K112,'ANNUAL SUMMARY'!$BE$251)+SUMIF('ANNUAL SUMMARY'!$L$230,K112,'ANNUAL SUMMARY'!$H$251)+SUMIF('ANNUAL SUMMARY'!$FE$174,K112,'ANNUAL SUMMARY'!$FA$195)+SUMIF('ANNUAL SUMMARY'!$DH$174,K112,'ANNUAL SUMMARY'!$DD$195)+SUMIF('ANNUAL SUMMARY'!$BI$174,K112,'ANNUAL SUMMARY'!$BE$195)+SUMIF('ANNUAL SUMMARY'!$L$174,K112,'ANNUAL SUMMARY'!$H$195)+SUMIF('ANNUAL SUMMARY'!$FE$118,K112,'ANNUAL SUMMARY'!$FA$139)+SUMIF('ANNUAL SUMMARY'!$DH$118,K112,'ANNUAL SUMMARY'!$DD$139)+SUMIF('ANNUAL SUMMARY'!$BI$118,K112,'ANNUAL SUMMARY'!$BE$139)+SUMIF('ANNUAL SUMMARY'!$L$118,K112,'ANNUAL SUMMARY'!$H$139)+SUMIF('ANNUAL SUMMARY'!$FE$62,K112,'ANNUAL SUMMARY'!$FA$83)+SUMIF('ANNUAL SUMMARY'!$DH$62,K112,'ANNUAL SUMMARY'!$DD$83)+SUMIF('ANNUAL SUMMARY'!$BI$62,K112,'ANNUAL SUMMARY'!$BE$83)+SUMIF('ANNUAL SUMMARY'!$L$62,K112,'ANNUAL SUMMARY'!$H$83)+SUMIF('ANNUAL SUMMARY'!$FE$6,K112,'ANNUAL SUMMARY'!$FA$27)+SUMIF('ANNUAL SUMMARY'!$DH$6,K112,'ANNUAL SUMMARY'!$DD$27)+SUMIF('ANNUAL SUMMARY'!$BI$6,K112,'ANNUAL SUMMARY'!$BE$27)+SUMIF('ANNUAL SUMMARY'!$L$6,K112,'ANNUAL SUMMARY'!$H$27)+SUMIF('PREVIOUS LOGS'!$K$6,K112,'PREVIOUS LOGS'!$F$23)+SUMIF('PREVIOUS LOGS'!$K$59,$K$6,'PREVIOUS LOGS'!$F$76)+SUMIF('PREVIOUS LOGS'!$K$112,K112,'PREVIOUS LOGS'!$F$129)+SUMIF('PREVIOUS LOGS'!$K$165,K112,'PREVIOUS LOGS'!$F$182)+SUMIF('PREVIOUS LOGS'!$K$218,K112,'PREVIOUS LOGS'!$F$235)+SUMIF('PREVIOUS LOGS'!$K$271,K112,'PREVIOUS LOGS'!$F$288)+SUMIF('PREVIOUS LOGS'!$K$324,K112,'PREVIOUS LOGS'!$F$341)+SUMIF('PREVIOUS LOGS'!$BH$6,K112,'PREVIOUS LOGS'!$BD$23)+SUMIF('PREVIOUS LOGS'!$BH$59,$K$6,'PREVIOUS LOGS'!$BD$76)+SUMIF('PREVIOUS LOGS'!$BH$112,K112,'PREVIOUS LOGS'!$BD$129)+SUMIF('PREVIOUS LOGS'!$BH$165,K112,'PREVIOUS LOGS'!$BD$182)+SUMIF('PREVIOUS LOGS'!$BH$218,K112,'PREVIOUS LOGS'!$BD$235)+SUMIF('PREVIOUS LOGS'!$BH$271,K112,'PREVIOUS LOGS'!$BD$288)+SUMIF('PREVIOUS LOGS'!$BH$324,K112,'PREVIOUS LOGS'!$BD$341)+SUMIF('PREVIOUS LOGS'!$DF$6,K112,'PREVIOUS LOGS'!$DB$23)+SUMIF('PREVIOUS LOGS'!$DF$59,$K$6,'PREVIOUS LOGS'!$DB$76)+SUMIF('PREVIOUS LOGS'!$DF$112,K112,'PREVIOUS LOGS'!$DB$129)+SUMIF('PREVIOUS LOGS'!$DF$165,K112,'PREVIOUS LOGS'!$DB$182)+SUMIF('PREVIOUS LOGS'!$DF$218,K112,'PREVIOUS LOGS'!$DB$235)+SUMIF('PREVIOUS LOGS'!$DF$271,K112,'PREVIOUS LOGS'!$DB$288)+SUMIF('PREVIOUS LOGS'!$DF$324,K112,'PREVIOUS LOGS'!$DB$341)+SUMIF('PREVIOUS LOGS'!$FC$6,K112,'PREVIOUS LOGS'!$EY$23)+SUMIF('PREVIOUS LOGS'!$FC$59,$K$6,'PREVIOUS LOGS'!$EY$76)+SUMIF('PREVIOUS LOGS'!$FC$112,K112,'PREVIOUS LOGS'!$EY$129)+SUMIF('PREVIOUS LOGS'!$FC$165,K112,'PREVIOUS LOGS'!$EY$182)+SUMIF('PREVIOUS LOGS'!$FC$218,K112,'PREVIOUS LOGS'!$EY$235)+SUMIF('PREVIOUS LOGS'!$FC$271,K112,'PREVIOUS LOGS'!$EY$288)+SUMIF('PREVIOUS LOGS'!$FC$324,K112,'PREVIOUS LOGS'!$EY$341)</f>
        <v>0</v>
      </c>
      <c r="G129" s="793"/>
      <c r="H129" s="793"/>
      <c r="I129" s="793"/>
      <c r="J129" s="793"/>
      <c r="K129" s="793"/>
      <c r="L129" s="794"/>
      <c r="M129" s="643"/>
      <c r="N129" s="729" t="str">
        <f>'ANNUAL SUMMARY'!$O$27</f>
        <v>DAY</v>
      </c>
      <c r="O129" s="862"/>
      <c r="P129" s="862"/>
      <c r="Q129" s="862"/>
      <c r="R129" s="863"/>
      <c r="S129" s="735">
        <f>SUMIF('ANNUAL SUMMARY'!$FE$622,K112,'ANNUAL SUMMARY'!$FM$643)+SUMIF('ANNUAL SUMMARY'!$DH$622,K112,'ANNUAL SUMMARY'!$DP$643)+SUMIF('ANNUAL SUMMARY'!$BI$622,K112,'ANNUAL SUMMARY'!$BQ$643)+SUMIF('ANNUAL SUMMARY'!$L$622,K112,'ANNUAL SUMMARY'!$T$643)+SUMIF('ANNUAL SUMMARY'!$FE$566,K112,'ANNUAL SUMMARY'!$FM$587)+SUMIF('ANNUAL SUMMARY'!$DH$566,K112,'ANNUAL SUMMARY'!$DP$587)+SUMIF('ANNUAL SUMMARY'!$BI$566,K112,'ANNUAL SUMMARY'!$BQ$587)+SUMIF('ANNUAL SUMMARY'!$L$566,K112,'ANNUAL SUMMARY'!$T$587)+SUMIF('ANNUAL SUMMARY'!$FE$510,K112,'ANNUAL SUMMARY'!$FM$531)+SUMIF('ANNUAL SUMMARY'!$DH$510,K112,'ANNUAL SUMMARY'!$DP$531)+SUMIF('ANNUAL SUMMARY'!$BI$510,K112,'ANNUAL SUMMARY'!$BQ$531)+SUMIF('ANNUAL SUMMARY'!$L$510,K112,'ANNUAL SUMMARY'!$T$531)+SUMIF('ANNUAL SUMMARY'!$FE$454,K112,'ANNUAL SUMMARY'!$FM$475)+SUMIF('ANNUAL SUMMARY'!$DH$454,K112,'ANNUAL SUMMARY'!$DP$475)+SUMIF('ANNUAL SUMMARY'!$BI$454,K112,'ANNUAL SUMMARY'!$BQ$475)+SUMIF('ANNUAL SUMMARY'!$L$454,K112,'ANNUAL SUMMARY'!$T$475)+SUMIF('ANNUAL SUMMARY'!$FE$398,K112,'ANNUAL SUMMARY'!$FM$419)+SUMIF('ANNUAL SUMMARY'!$DH$398,K112,'ANNUAL SUMMARY'!$DP$419)+SUMIF('ANNUAL SUMMARY'!$BI$398,K112,'ANNUAL SUMMARY'!$BQ$419)+SUMIF('ANNUAL SUMMARY'!$L$398,K112,'ANNUAL SUMMARY'!$T$419)+SUMIF('ANNUAL SUMMARY'!$FE$342,K112,'ANNUAL SUMMARY'!$FM$363)+SUMIF('ANNUAL SUMMARY'!$DH$342,K112,'ANNUAL SUMMARY'!$DP$363)+SUMIF('ANNUAL SUMMARY'!$BI$342,K112,'ANNUAL SUMMARY'!$BQ$363)+SUMIF('ANNUAL SUMMARY'!$L$342,K112,'ANNUAL SUMMARY'!$T$363)+SUMIF('ANNUAL SUMMARY'!$FE$286,K112,'ANNUAL SUMMARY'!$FM$307)+SUMIF('ANNUAL SUMMARY'!$DH$286,K112,'ANNUAL SUMMARY'!$DP$307)+SUMIF('ANNUAL SUMMARY'!$BI$286,K112,'ANNUAL SUMMARY'!$BQ$307)+SUMIF('ANNUAL SUMMARY'!$L$286,K112,'ANNUAL SUMMARY'!$T$307)+SUMIF('ANNUAL SUMMARY'!$FE$230,K112,'ANNUAL SUMMARY'!$FM$251)+SUMIF('ANNUAL SUMMARY'!$DH$230,K112,'ANNUAL SUMMARY'!$DP$251)+SUMIF('ANNUAL SUMMARY'!$BI$230,K112,'ANNUAL SUMMARY'!$BQ$251)+SUMIF('ANNUAL SUMMARY'!$L$230,K112,'ANNUAL SUMMARY'!$T$251)+SUMIF('ANNUAL SUMMARY'!$FE$174,K112,'ANNUAL SUMMARY'!$FM$195)+SUMIF('ANNUAL SUMMARY'!$DH$174,K112,'ANNUAL SUMMARY'!$DP$195)+SUMIF('ANNUAL SUMMARY'!$BI$174,K112,'ANNUAL SUMMARY'!$BQ$195)+SUMIF('ANNUAL SUMMARY'!$L$174,K112,'ANNUAL SUMMARY'!$T$195)+SUMIF('ANNUAL SUMMARY'!$FE$118,K112,'ANNUAL SUMMARY'!$FM$139)+SUMIF('ANNUAL SUMMARY'!$DH$118,K112,'ANNUAL SUMMARY'!$DP$139)+SUMIF('ANNUAL SUMMARY'!$BI$118,K112,'ANNUAL SUMMARY'!$BQ$139)+SUMIF('ANNUAL SUMMARY'!$L$118,K112,'ANNUAL SUMMARY'!$T$139)+SUMIF('ANNUAL SUMMARY'!$FE$62,K112,'ANNUAL SUMMARY'!$FM$83)+SUMIF('ANNUAL SUMMARY'!$DH$62,K112,'ANNUAL SUMMARY'!$DP$83)+SUMIF('ANNUAL SUMMARY'!$BI$62,K112,'ANNUAL SUMMARY'!$BQ$83)+SUMIF('ANNUAL SUMMARY'!$L$62,K112,'ANNUAL SUMMARY'!$T$83)+SUMIF('ANNUAL SUMMARY'!$FE$6,K112,'ANNUAL SUMMARY'!$FM$27)+SUMIF('ANNUAL SUMMARY'!$DH$6,K112,'ANNUAL SUMMARY'!$DP$27)+SUMIF('ANNUAL SUMMARY'!$BI$6,K112,'ANNUAL SUMMARY'!$BQ$27)+SUMIF('ANNUAL SUMMARY'!$L$6,K112,'ANNUAL SUMMARY'!$T$27)+SUMIF('PREVIOUS LOGS'!$K$6,K112,'PREVIOUS LOGS'!$S$23)+SUMIF('PREVIOUS LOGS'!$K$59,$K$6,'PREVIOUS LOGS'!$S$76)+SUMIF('PREVIOUS LOGS'!$K$112,K112,'PREVIOUS LOGS'!$S$129)+SUMIF('PREVIOUS LOGS'!$K$165,K112,'PREVIOUS LOGS'!$S$182)+SUMIF('PREVIOUS LOGS'!$K$218,K112,'PREVIOUS LOGS'!$S$235)+SUMIF('PREVIOUS LOGS'!$K$271,K112,'PREVIOUS LOGS'!$S$288)+SUMIF('PREVIOUS LOGS'!$K$324,K112,'PREVIOUS LOGS'!$S$341)+SUMIF('PREVIOUS LOGS'!$BH$6,K112,'PREVIOUS LOGS'!$BP$23)+SUMIF('PREVIOUS LOGS'!$BH$59,$K$6,'PREVIOUS LOGS'!$BP$76)+SUMIF('PREVIOUS LOGS'!$BH$112,K112,'PREVIOUS LOGS'!$BP$129)+SUMIF('PREVIOUS LOGS'!$BH$165,K112,'PREVIOUS LOGS'!$BP$182)+SUMIF('PREVIOUS LOGS'!$BH$218,K112,'PREVIOUS LOGS'!$BP$235)+SUMIF('PREVIOUS LOGS'!$BH$271,K112,'PREVIOUS LOGS'!$BP$288)+SUMIF('PREVIOUS LOGS'!$BH$324,K112,'PREVIOUS LOGS'!$BP$341)+SUMIF('PREVIOUS LOGS'!$DF$6,K112,'PREVIOUS LOGS'!$DN$23)+SUMIF('PREVIOUS LOGS'!$DF$59,$K$6,'PREVIOUS LOGS'!$DN$76)+SUMIF('PREVIOUS LOGS'!$DF$112,K112,'PREVIOUS LOGS'!$DN$129)+SUMIF('PREVIOUS LOGS'!$DF$165,K112,'PREVIOUS LOGS'!$DN$182)+SUMIF('PREVIOUS LOGS'!$DF$218,K112,'PREVIOUS LOGS'!$DN$235)+SUMIF('PREVIOUS LOGS'!$DF$271,K112,'PREVIOUS LOGS'!$DN$288)+SUMIF('PREVIOUS LOGS'!$DF$324,K112,'PREVIOUS LOGS'!$DN$341)+SUMIF('PREVIOUS LOGS'!$FC$6,K112,'PREVIOUS LOGS'!$FK$23)+SUMIF('PREVIOUS LOGS'!$FC$59,$K$6,'PREVIOUS LOGS'!$FK$76)+SUMIF('PREVIOUS LOGS'!$FC$112,K112,'PREVIOUS LOGS'!$FK$129)+SUMIF('PREVIOUS LOGS'!$FC$165,K112,'PREVIOUS LOGS'!$FK$182)+SUMIF('PREVIOUS LOGS'!$FC$218,K112,'PREVIOUS LOGS'!$FK$235)+SUMIF('PREVIOUS LOGS'!$FC$271,K112,'PREVIOUS LOGS'!$FK$288)+SUMIF('PREVIOUS LOGS'!$FC$324,K112,'PREVIOUS LOGS'!$FK$341)</f>
        <v>0</v>
      </c>
      <c r="T129" s="736"/>
      <c r="U129" s="736"/>
      <c r="V129" s="736"/>
      <c r="W129" s="736"/>
      <c r="X129" s="737"/>
      <c r="Y129" s="15"/>
      <c r="Z129" s="814"/>
      <c r="AA129" s="815"/>
      <c r="AB129" s="815"/>
      <c r="AC129" s="815"/>
      <c r="AD129" s="815"/>
      <c r="AE129" s="727"/>
      <c r="AF129" s="727"/>
      <c r="AG129" s="727"/>
      <c r="AH129" s="727"/>
      <c r="AI129" s="727"/>
      <c r="AJ129" s="727"/>
      <c r="AK129" s="727"/>
      <c r="AL129" s="727"/>
      <c r="AM129" s="727"/>
      <c r="AN129" s="727"/>
      <c r="AO129" s="727"/>
      <c r="AP129" s="727"/>
      <c r="AQ129" s="728"/>
      <c r="AR129" s="728"/>
      <c r="AS129" s="728"/>
      <c r="AT129" s="728"/>
      <c r="AU129" s="728"/>
      <c r="AV129" s="1260"/>
      <c r="AW129" s="1263"/>
      <c r="AX129" s="154"/>
      <c r="AY129" s="798" t="str">
        <f>'ANNUAL SUMMARY'!$C$27</f>
        <v>PIC</v>
      </c>
      <c r="AZ129" s="730"/>
      <c r="BA129" s="730"/>
      <c r="BB129" s="730"/>
      <c r="BC129" s="792">
        <f>SUMIF('ANNUAL SUMMARY'!$FE$622,BH112,'ANNUAL SUMMARY'!$FA$643)+SUMIF('ANNUAL SUMMARY'!$DH$622,BH112,'ANNUAL SUMMARY'!$DD$643)+SUMIF('ANNUAL SUMMARY'!$BI$622,BH112,'ANNUAL SUMMARY'!$BE$643)+SUMIF('ANNUAL SUMMARY'!$L$622,BH112,'ANNUAL SUMMARY'!$H$643)+SUMIF('ANNUAL SUMMARY'!$FE$566,BH112,'ANNUAL SUMMARY'!$FA$587)+SUMIF('ANNUAL SUMMARY'!$DH$566,BH112,'ANNUAL SUMMARY'!$DD$587)+SUMIF('ANNUAL SUMMARY'!$BI$566,BH112,'ANNUAL SUMMARY'!$BE$587)+SUMIF('ANNUAL SUMMARY'!$L$566,BH112,'ANNUAL SUMMARY'!$H$587)+SUMIF('ANNUAL SUMMARY'!$FE$510,BH112,'ANNUAL SUMMARY'!$FA$531)+SUMIF('ANNUAL SUMMARY'!$DH$510,BH112,'ANNUAL SUMMARY'!$DD$531)+SUMIF('ANNUAL SUMMARY'!$BI$510,BH112,'ANNUAL SUMMARY'!$BE$531)+SUMIF('ANNUAL SUMMARY'!$L$510,BH112,'ANNUAL SUMMARY'!$H$531)+SUMIF('ANNUAL SUMMARY'!$FE$454,BH112,'ANNUAL SUMMARY'!$FA$475)+SUMIF('ANNUAL SUMMARY'!$DH$454,BH112,'ANNUAL SUMMARY'!$DD$475)+SUMIF('ANNUAL SUMMARY'!$BI$454,BH112,'ANNUAL SUMMARY'!$BE$475)+SUMIF('ANNUAL SUMMARY'!$L$454,BH112,'ANNUAL SUMMARY'!$H$475)+SUMIF('ANNUAL SUMMARY'!$FE$398,BH112,'ANNUAL SUMMARY'!$FA$419)+SUMIF('ANNUAL SUMMARY'!$DH$398,BH112,'ANNUAL SUMMARY'!$DD$419)+SUMIF('ANNUAL SUMMARY'!$BI$398,BH112,'ANNUAL SUMMARY'!$BE$419)+SUMIF('ANNUAL SUMMARY'!$L$398,BH112,'ANNUAL SUMMARY'!$H$419)+SUMIF('ANNUAL SUMMARY'!$FE$342,BH112,'ANNUAL SUMMARY'!$FA$363)+SUMIF('ANNUAL SUMMARY'!$DH$342,BH112,'ANNUAL SUMMARY'!$DD$363)+SUMIF('ANNUAL SUMMARY'!$BI$342,BH112,'ANNUAL SUMMARY'!$BE$363)+SUMIF('ANNUAL SUMMARY'!$L$342,BH112,'ANNUAL SUMMARY'!$H$363)+SUMIF('ANNUAL SUMMARY'!$FE$286,BH112,'ANNUAL SUMMARY'!$FA$307)+SUMIF('ANNUAL SUMMARY'!$DH$286,BH112,'ANNUAL SUMMARY'!$DD$307)+SUMIF('ANNUAL SUMMARY'!$BI$286,BH112,'ANNUAL SUMMARY'!$BE$307)+SUMIF('ANNUAL SUMMARY'!$L$286,BH112,'ANNUAL SUMMARY'!$H$307)+SUMIF('ANNUAL SUMMARY'!$FE$230,BH112,'ANNUAL SUMMARY'!$FA$251)+SUMIF('ANNUAL SUMMARY'!$DH$230,BH112,'ANNUAL SUMMARY'!$DD$251)+SUMIF('ANNUAL SUMMARY'!$BI$230,BH112,'ANNUAL SUMMARY'!$BE$251)+SUMIF('ANNUAL SUMMARY'!$L$230,BH112,'ANNUAL SUMMARY'!$H$251)+SUMIF('ANNUAL SUMMARY'!$FE$174,BH112,'ANNUAL SUMMARY'!$FA$195)+SUMIF('ANNUAL SUMMARY'!$DH$174,BH112,'ANNUAL SUMMARY'!$DD$195)+SUMIF('ANNUAL SUMMARY'!$BI$174,BH112,'ANNUAL SUMMARY'!$BE$195)+SUMIF('ANNUAL SUMMARY'!$L$174,BH112,'ANNUAL SUMMARY'!$H$195)+SUMIF('ANNUAL SUMMARY'!$FE$118,BH112,'ANNUAL SUMMARY'!$FA$139)+SUMIF('ANNUAL SUMMARY'!$DH$118,BH112,'ANNUAL SUMMARY'!$DD$139)+SUMIF('ANNUAL SUMMARY'!$BI$118,BH112,'ANNUAL SUMMARY'!$BE$139)+SUMIF('ANNUAL SUMMARY'!$L$118,BH112,'ANNUAL SUMMARY'!$H$139)+SUMIF('ANNUAL SUMMARY'!$FE$62,BH112,'ANNUAL SUMMARY'!$FA$83)+SUMIF('ANNUAL SUMMARY'!$DH$62,BH112,'ANNUAL SUMMARY'!$DD$83)+SUMIF('ANNUAL SUMMARY'!$BI$62,BH112,'ANNUAL SUMMARY'!$BE$83)+SUMIF('ANNUAL SUMMARY'!$L$62,BH112,'ANNUAL SUMMARY'!$H$83)+SUMIF('ANNUAL SUMMARY'!$FE$6,BH112,'ANNUAL SUMMARY'!$FA$27)+SUMIF('ANNUAL SUMMARY'!$DH$6,BH112,'ANNUAL SUMMARY'!$DD$27)+SUMIF('ANNUAL SUMMARY'!$BI$6,BH112,'ANNUAL SUMMARY'!$BE$27)+SUMIF('ANNUAL SUMMARY'!$L$6,BH112,'ANNUAL SUMMARY'!$H$27)+SUMIF('PREVIOUS LOGS'!$K$6,BH112,'PREVIOUS LOGS'!$F$23)+SUMIF('PREVIOUS LOGS'!$K$59,$K$6,'PREVIOUS LOGS'!$F$76)+SUMIF('PREVIOUS LOGS'!$K$112,BH112,'PREVIOUS LOGS'!$F$129)+SUMIF('PREVIOUS LOGS'!$K$165,BH112,'PREVIOUS LOGS'!$F$182)+SUMIF('PREVIOUS LOGS'!$K$218,BH112,'PREVIOUS LOGS'!$F$235)+SUMIF('PREVIOUS LOGS'!$K$271,BH112,'PREVIOUS LOGS'!$F$288)+SUMIF('PREVIOUS LOGS'!$K$324,BH112,'PREVIOUS LOGS'!$F$341)+SUMIF('PREVIOUS LOGS'!$BH$6,BH112,'PREVIOUS LOGS'!$BD$23)+SUMIF('PREVIOUS LOGS'!$BH$59,$K$6,'PREVIOUS LOGS'!$BD$76)+SUMIF('PREVIOUS LOGS'!$BH$112,BH112,'PREVIOUS LOGS'!$BD$129)+SUMIF('PREVIOUS LOGS'!$BH$165,BH112,'PREVIOUS LOGS'!$BD$182)+SUMIF('PREVIOUS LOGS'!$BH$218,BH112,'PREVIOUS LOGS'!$BD$235)+SUMIF('PREVIOUS LOGS'!$BH$271,BH112,'PREVIOUS LOGS'!$BD$288)+SUMIF('PREVIOUS LOGS'!$BH$324,BH112,'PREVIOUS LOGS'!$BD$341)+SUMIF('PREVIOUS LOGS'!$DF$6,BH112,'PREVIOUS LOGS'!$DB$23)+SUMIF('PREVIOUS LOGS'!$DF$59,$K$6,'PREVIOUS LOGS'!$DB$76)+SUMIF('PREVIOUS LOGS'!$DF$112,BH112,'PREVIOUS LOGS'!$DB$129)+SUMIF('PREVIOUS LOGS'!$DF$165,BH112,'PREVIOUS LOGS'!$DB$182)+SUMIF('PREVIOUS LOGS'!$DF$218,BH112,'PREVIOUS LOGS'!$DB$235)+SUMIF('PREVIOUS LOGS'!$DF$271,BH112,'PREVIOUS LOGS'!$DB$288)+SUMIF('PREVIOUS LOGS'!$DF$324,BH112,'PREVIOUS LOGS'!$DB$341)+SUMIF('PREVIOUS LOGS'!$FC$6,BH112,'PREVIOUS LOGS'!$EY$23)+SUMIF('PREVIOUS LOGS'!$FC$59,$K$6,'PREVIOUS LOGS'!$EY$76)+SUMIF('PREVIOUS LOGS'!$FC$112,BH112,'PREVIOUS LOGS'!$EY$129)+SUMIF('PREVIOUS LOGS'!$FC$165,BH112,'PREVIOUS LOGS'!$EY$182)+SUMIF('PREVIOUS LOGS'!$FC$218,BH112,'PREVIOUS LOGS'!$EY$235)+SUMIF('PREVIOUS LOGS'!$FC$271,BH112,'PREVIOUS LOGS'!$EY$288)+SUMIF('PREVIOUS LOGS'!$FC$324,BH112,'PREVIOUS LOGS'!$EY$341)</f>
        <v>0</v>
      </c>
      <c r="BD129" s="793"/>
      <c r="BE129" s="793"/>
      <c r="BF129" s="793"/>
      <c r="BG129" s="793"/>
      <c r="BH129" s="793"/>
      <c r="BI129" s="794"/>
      <c r="BJ129" s="643"/>
      <c r="BK129" s="729" t="str">
        <f>'ANNUAL SUMMARY'!$O$27</f>
        <v>DAY</v>
      </c>
      <c r="BL129" s="862"/>
      <c r="BM129" s="862"/>
      <c r="BN129" s="862"/>
      <c r="BO129" s="863"/>
      <c r="BP129" s="735">
        <f>SUMIF('ANNUAL SUMMARY'!$FE$622,BH112,'ANNUAL SUMMARY'!$FM$643)+SUMIF('ANNUAL SUMMARY'!$DH$622,BH112,'ANNUAL SUMMARY'!$DP$643)+SUMIF('ANNUAL SUMMARY'!$BI$622,BH112,'ANNUAL SUMMARY'!$BQ$643)+SUMIF('ANNUAL SUMMARY'!$L$622,BH112,'ANNUAL SUMMARY'!$T$643)+SUMIF('ANNUAL SUMMARY'!$FE$566,BH112,'ANNUAL SUMMARY'!$FM$587)+SUMIF('ANNUAL SUMMARY'!$DH$566,BH112,'ANNUAL SUMMARY'!$DP$587)+SUMIF('ANNUAL SUMMARY'!$BI$566,BH112,'ANNUAL SUMMARY'!$BQ$587)+SUMIF('ANNUAL SUMMARY'!$L$566,BH112,'ANNUAL SUMMARY'!$T$587)+SUMIF('ANNUAL SUMMARY'!$FE$510,BH112,'ANNUAL SUMMARY'!$FM$531)+SUMIF('ANNUAL SUMMARY'!$DH$510,BH112,'ANNUAL SUMMARY'!$DP$531)+SUMIF('ANNUAL SUMMARY'!$BI$510,BH112,'ANNUAL SUMMARY'!$BQ$531)+SUMIF('ANNUAL SUMMARY'!$L$510,BH112,'ANNUAL SUMMARY'!$T$531)+SUMIF('ANNUAL SUMMARY'!$FE$454,BH112,'ANNUAL SUMMARY'!$FM$475)+SUMIF('ANNUAL SUMMARY'!$DH$454,BH112,'ANNUAL SUMMARY'!$DP$475)+SUMIF('ANNUAL SUMMARY'!$BI$454,BH112,'ANNUAL SUMMARY'!$BQ$475)+SUMIF('ANNUAL SUMMARY'!$L$454,BH112,'ANNUAL SUMMARY'!$T$475)+SUMIF('ANNUAL SUMMARY'!$FE$398,BH112,'ANNUAL SUMMARY'!$FM$419)+SUMIF('ANNUAL SUMMARY'!$DH$398,BH112,'ANNUAL SUMMARY'!$DP$419)+SUMIF('ANNUAL SUMMARY'!$BI$398,BH112,'ANNUAL SUMMARY'!$BQ$419)+SUMIF('ANNUAL SUMMARY'!$L$398,BH112,'ANNUAL SUMMARY'!$T$419)+SUMIF('ANNUAL SUMMARY'!$FE$342,BH112,'ANNUAL SUMMARY'!$FM$363)+SUMIF('ANNUAL SUMMARY'!$DH$342,BH112,'ANNUAL SUMMARY'!$DP$363)+SUMIF('ANNUAL SUMMARY'!$BI$342,BH112,'ANNUAL SUMMARY'!$BQ$363)+SUMIF('ANNUAL SUMMARY'!$L$342,BH112,'ANNUAL SUMMARY'!$T$363)+SUMIF('ANNUAL SUMMARY'!$FE$286,BH112,'ANNUAL SUMMARY'!$FM$307)+SUMIF('ANNUAL SUMMARY'!$DH$286,BH112,'ANNUAL SUMMARY'!$DP$307)+SUMIF('ANNUAL SUMMARY'!$BI$286,BH112,'ANNUAL SUMMARY'!$BQ$307)+SUMIF('ANNUAL SUMMARY'!$L$286,BH112,'ANNUAL SUMMARY'!$T$307)+SUMIF('ANNUAL SUMMARY'!$FE$230,BH112,'ANNUAL SUMMARY'!$FM$251)+SUMIF('ANNUAL SUMMARY'!$DH$230,BH112,'ANNUAL SUMMARY'!$DP$251)+SUMIF('ANNUAL SUMMARY'!$BI$230,BH112,'ANNUAL SUMMARY'!$BQ$251)+SUMIF('ANNUAL SUMMARY'!$L$230,BH112,'ANNUAL SUMMARY'!$T$251)+SUMIF('ANNUAL SUMMARY'!$FE$174,BH112,'ANNUAL SUMMARY'!$FM$195)+SUMIF('ANNUAL SUMMARY'!$DH$174,BH112,'ANNUAL SUMMARY'!$DP$195)+SUMIF('ANNUAL SUMMARY'!$BI$174,BH112,'ANNUAL SUMMARY'!$BQ$195)+SUMIF('ANNUAL SUMMARY'!$L$174,BH112,'ANNUAL SUMMARY'!$T$195)+SUMIF('ANNUAL SUMMARY'!$FE$118,BH112,'ANNUAL SUMMARY'!$FM$139)+SUMIF('ANNUAL SUMMARY'!$DH$118,BH112,'ANNUAL SUMMARY'!$DP$139)+SUMIF('ANNUAL SUMMARY'!$BI$118,BH112,'ANNUAL SUMMARY'!$BQ$139)+SUMIF('ANNUAL SUMMARY'!$L$118,BH112,'ANNUAL SUMMARY'!$T$139)+SUMIF('ANNUAL SUMMARY'!$FE$62,BH112,'ANNUAL SUMMARY'!$FM$83)+SUMIF('ANNUAL SUMMARY'!$DH$62,BH112,'ANNUAL SUMMARY'!$DP$83)+SUMIF('ANNUAL SUMMARY'!$BI$62,BH112,'ANNUAL SUMMARY'!$BQ$83)+SUMIF('ANNUAL SUMMARY'!$L$62,BH112,'ANNUAL SUMMARY'!$T$83)+SUMIF('ANNUAL SUMMARY'!$FE$6,BH112,'ANNUAL SUMMARY'!$FM$27)+SUMIF('ANNUAL SUMMARY'!$DH$6,BH112,'ANNUAL SUMMARY'!$DP$27)+SUMIF('ANNUAL SUMMARY'!$BI$6,BH112,'ANNUAL SUMMARY'!$BQ$27)+SUMIF('ANNUAL SUMMARY'!$L$6,BH112,'ANNUAL SUMMARY'!$T$27)+SUMIF('PREVIOUS LOGS'!$K$6,BH112,'PREVIOUS LOGS'!$S$23)+SUMIF('PREVIOUS LOGS'!$K$59,$K$6,'PREVIOUS LOGS'!$S$76)+SUMIF('PREVIOUS LOGS'!$K$112,BH112,'PREVIOUS LOGS'!$S$129)+SUMIF('PREVIOUS LOGS'!$K$165,BH112,'PREVIOUS LOGS'!$S$182)+SUMIF('PREVIOUS LOGS'!$K$218,BH112,'PREVIOUS LOGS'!$S$235)+SUMIF('PREVIOUS LOGS'!$K$271,BH112,'PREVIOUS LOGS'!$S$288)+SUMIF('PREVIOUS LOGS'!$K$324,BH112,'PREVIOUS LOGS'!$S$341)+SUMIF('PREVIOUS LOGS'!$BH$6,BH112,'PREVIOUS LOGS'!$BP$23)+SUMIF('PREVIOUS LOGS'!$BH$59,$K$6,'PREVIOUS LOGS'!$BP$76)+SUMIF('PREVIOUS LOGS'!$BH$112,BH112,'PREVIOUS LOGS'!$BP$129)+SUMIF('PREVIOUS LOGS'!$BH$165,BH112,'PREVIOUS LOGS'!$BP$182)+SUMIF('PREVIOUS LOGS'!$BH$218,BH112,'PREVIOUS LOGS'!$BP$235)+SUMIF('PREVIOUS LOGS'!$BH$271,BH112,'PREVIOUS LOGS'!$BP$288)+SUMIF('PREVIOUS LOGS'!$BH$324,BH112,'PREVIOUS LOGS'!$BP$341)+SUMIF('PREVIOUS LOGS'!$DF$6,BH112,'PREVIOUS LOGS'!$DN$23)+SUMIF('PREVIOUS LOGS'!$DF$59,$K$6,'PREVIOUS LOGS'!$DN$76)+SUMIF('PREVIOUS LOGS'!$DF$112,BH112,'PREVIOUS LOGS'!$DN$129)+SUMIF('PREVIOUS LOGS'!$DF$165,BH112,'PREVIOUS LOGS'!$DN$182)+SUMIF('PREVIOUS LOGS'!$DF$218,BH112,'PREVIOUS LOGS'!$DN$235)+SUMIF('PREVIOUS LOGS'!$DF$271,BH112,'PREVIOUS LOGS'!$DN$288)+SUMIF('PREVIOUS LOGS'!$DF$324,BH112,'PREVIOUS LOGS'!$DN$341)+SUMIF('PREVIOUS LOGS'!$FC$6,BH112,'PREVIOUS LOGS'!$FK$23)+SUMIF('PREVIOUS LOGS'!$FC$59,$K$6,'PREVIOUS LOGS'!$FK$76)+SUMIF('PREVIOUS LOGS'!$FC$112,BH112,'PREVIOUS LOGS'!$FK$129)+SUMIF('PREVIOUS LOGS'!$FC$165,BH112,'PREVIOUS LOGS'!$FK$182)+SUMIF('PREVIOUS LOGS'!$FC$218,BH112,'PREVIOUS LOGS'!$FK$235)+SUMIF('PREVIOUS LOGS'!$FC$271,BH112,'PREVIOUS LOGS'!$FK$288)+SUMIF('PREVIOUS LOGS'!$FC$324,BH112,'PREVIOUS LOGS'!$FK$341)</f>
        <v>0</v>
      </c>
      <c r="BQ129" s="736"/>
      <c r="BR129" s="736"/>
      <c r="BS129" s="736"/>
      <c r="BT129" s="736"/>
      <c r="BU129" s="737"/>
      <c r="BV129" s="15"/>
      <c r="BW129" s="814"/>
      <c r="BX129" s="815"/>
      <c r="BY129" s="815"/>
      <c r="BZ129" s="815"/>
      <c r="CA129" s="815"/>
      <c r="CB129" s="727"/>
      <c r="CC129" s="727"/>
      <c r="CD129" s="727"/>
      <c r="CE129" s="727"/>
      <c r="CF129" s="727"/>
      <c r="CG129" s="727"/>
      <c r="CH129" s="727"/>
      <c r="CI129" s="727"/>
      <c r="CJ129" s="727"/>
      <c r="CK129" s="727"/>
      <c r="CL129" s="727"/>
      <c r="CM129" s="727"/>
      <c r="CN129" s="728"/>
      <c r="CO129" s="728"/>
      <c r="CP129" s="728"/>
      <c r="CQ129" s="728"/>
      <c r="CR129" s="728"/>
      <c r="CS129" s="728"/>
      <c r="CT129" s="1263"/>
      <c r="CU129" s="1250"/>
      <c r="CV129" s="154"/>
      <c r="CW129" s="798" t="str">
        <f>'ANNUAL SUMMARY'!$C$27</f>
        <v>PIC</v>
      </c>
      <c r="CX129" s="730"/>
      <c r="CY129" s="730"/>
      <c r="CZ129" s="730"/>
      <c r="DA129" s="792">
        <f>SUMIF('ANNUAL SUMMARY'!$FE$622,DF112,'ANNUAL SUMMARY'!$FA$643)+SUMIF('ANNUAL SUMMARY'!$DH$622,DF112,'ANNUAL SUMMARY'!$DD$643)+SUMIF('ANNUAL SUMMARY'!$BI$622,DF112,'ANNUAL SUMMARY'!$BE$643)+SUMIF('ANNUAL SUMMARY'!$L$622,DF112,'ANNUAL SUMMARY'!$H$643)+SUMIF('ANNUAL SUMMARY'!$FE$566,DF112,'ANNUAL SUMMARY'!$FA$587)+SUMIF('ANNUAL SUMMARY'!$DH$566,DF112,'ANNUAL SUMMARY'!$DD$587)+SUMIF('ANNUAL SUMMARY'!$BI$566,DF112,'ANNUAL SUMMARY'!$BE$587)+SUMIF('ANNUAL SUMMARY'!$L$566,DF112,'ANNUAL SUMMARY'!$H$587)+SUMIF('ANNUAL SUMMARY'!$FE$510,DF112,'ANNUAL SUMMARY'!$FA$531)+SUMIF('ANNUAL SUMMARY'!$DH$510,DF112,'ANNUAL SUMMARY'!$DD$531)+SUMIF('ANNUAL SUMMARY'!$BI$510,DF112,'ANNUAL SUMMARY'!$BE$531)+SUMIF('ANNUAL SUMMARY'!$L$510,DF112,'ANNUAL SUMMARY'!$H$531)+SUMIF('ANNUAL SUMMARY'!$FE$454,DF112,'ANNUAL SUMMARY'!$FA$475)+SUMIF('ANNUAL SUMMARY'!$DH$454,DF112,'ANNUAL SUMMARY'!$DD$475)+SUMIF('ANNUAL SUMMARY'!$BI$454,DF112,'ANNUAL SUMMARY'!$BE$475)+SUMIF('ANNUAL SUMMARY'!$L$454,DF112,'ANNUAL SUMMARY'!$H$475)+SUMIF('ANNUAL SUMMARY'!$FE$398,DF112,'ANNUAL SUMMARY'!$FA$419)+SUMIF('ANNUAL SUMMARY'!$DH$398,DF112,'ANNUAL SUMMARY'!$DD$419)+SUMIF('ANNUAL SUMMARY'!$BI$398,DF112,'ANNUAL SUMMARY'!$BE$419)+SUMIF('ANNUAL SUMMARY'!$L$398,DF112,'ANNUAL SUMMARY'!$H$419)+SUMIF('ANNUAL SUMMARY'!$FE$342,DF112,'ANNUAL SUMMARY'!$FA$363)+SUMIF('ANNUAL SUMMARY'!$DH$342,DF112,'ANNUAL SUMMARY'!$DD$363)+SUMIF('ANNUAL SUMMARY'!$BI$342,DF112,'ANNUAL SUMMARY'!$BE$363)+SUMIF('ANNUAL SUMMARY'!$L$342,DF112,'ANNUAL SUMMARY'!$H$363)+SUMIF('ANNUAL SUMMARY'!$FE$286,DF112,'ANNUAL SUMMARY'!$FA$307)+SUMIF('ANNUAL SUMMARY'!$DH$286,DF112,'ANNUAL SUMMARY'!$DD$307)+SUMIF('ANNUAL SUMMARY'!$BI$286,DF112,'ANNUAL SUMMARY'!$BE$307)+SUMIF('ANNUAL SUMMARY'!$L$286,DF112,'ANNUAL SUMMARY'!$H$307)+SUMIF('ANNUAL SUMMARY'!$FE$230,DF112,'ANNUAL SUMMARY'!$FA$251)+SUMIF('ANNUAL SUMMARY'!$DH$230,DF112,'ANNUAL SUMMARY'!$DD$251)+SUMIF('ANNUAL SUMMARY'!$BI$230,DF112,'ANNUAL SUMMARY'!$BE$251)+SUMIF('ANNUAL SUMMARY'!$L$230,DF112,'ANNUAL SUMMARY'!$H$251)+SUMIF('ANNUAL SUMMARY'!$FE$174,DF112,'ANNUAL SUMMARY'!$FA$195)+SUMIF('ANNUAL SUMMARY'!$DH$174,DF112,'ANNUAL SUMMARY'!$DD$195)+SUMIF('ANNUAL SUMMARY'!$BI$174,DF112,'ANNUAL SUMMARY'!$BE$195)+SUMIF('ANNUAL SUMMARY'!$L$174,DF112,'ANNUAL SUMMARY'!$H$195)+SUMIF('ANNUAL SUMMARY'!$FE$118,DF112,'ANNUAL SUMMARY'!$FA$139)+SUMIF('ANNUAL SUMMARY'!$DH$118,DF112,'ANNUAL SUMMARY'!$DD$139)+SUMIF('ANNUAL SUMMARY'!$BI$118,DF112,'ANNUAL SUMMARY'!$BE$139)+SUMIF('ANNUAL SUMMARY'!$L$118,DF112,'ANNUAL SUMMARY'!$H$139)+SUMIF('ANNUAL SUMMARY'!$FE$62,DF112,'ANNUAL SUMMARY'!$FA$83)+SUMIF('ANNUAL SUMMARY'!$DH$62,DF112,'ANNUAL SUMMARY'!$DD$83)+SUMIF('ANNUAL SUMMARY'!$BI$62,DF112,'ANNUAL SUMMARY'!$BE$83)+SUMIF('ANNUAL SUMMARY'!$L$62,DF112,'ANNUAL SUMMARY'!$H$83)+SUMIF('ANNUAL SUMMARY'!$FE$6,DF112,'ANNUAL SUMMARY'!$FA$27)+SUMIF('ANNUAL SUMMARY'!$DH$6,DF112,'ANNUAL SUMMARY'!$DD$27)+SUMIF('ANNUAL SUMMARY'!$BI$6,DF112,'ANNUAL SUMMARY'!$BE$27)+SUMIF('ANNUAL SUMMARY'!$L$6,DF112,'ANNUAL SUMMARY'!$H$27)+SUMIF('PREVIOUS LOGS'!$K$6,DF112,'PREVIOUS LOGS'!$F$23)+SUMIF('PREVIOUS LOGS'!$K$59,$K$6,'PREVIOUS LOGS'!$F$76)+SUMIF('PREVIOUS LOGS'!$K$112,DF112,'PREVIOUS LOGS'!$F$129)+SUMIF('PREVIOUS LOGS'!$K$165,DF112,'PREVIOUS LOGS'!$F$182)+SUMIF('PREVIOUS LOGS'!$K$218,DF112,'PREVIOUS LOGS'!$F$235)+SUMIF('PREVIOUS LOGS'!$K$271,DF112,'PREVIOUS LOGS'!$F$288)+SUMIF('PREVIOUS LOGS'!$K$324,DF112,'PREVIOUS LOGS'!$F$341)+SUMIF('PREVIOUS LOGS'!$BH$6,DF112,'PREVIOUS LOGS'!$BD$23)+SUMIF('PREVIOUS LOGS'!$BH$59,$K$6,'PREVIOUS LOGS'!$BD$76)+SUMIF('PREVIOUS LOGS'!$BH$112,DF112,'PREVIOUS LOGS'!$BD$129)+SUMIF('PREVIOUS LOGS'!$BH$165,DF112,'PREVIOUS LOGS'!$BD$182)+SUMIF('PREVIOUS LOGS'!$BH$218,DF112,'PREVIOUS LOGS'!$BD$235)+SUMIF('PREVIOUS LOGS'!$BH$271,DF112,'PREVIOUS LOGS'!$BD$288)+SUMIF('PREVIOUS LOGS'!$BH$324,DF112,'PREVIOUS LOGS'!$BD$341)+SUMIF('PREVIOUS LOGS'!$DF$6,DF112,'PREVIOUS LOGS'!$DB$23)+SUMIF('PREVIOUS LOGS'!$DF$59,$K$6,'PREVIOUS LOGS'!$DB$76)+SUMIF('PREVIOUS LOGS'!$DF$112,DF112,'PREVIOUS LOGS'!$DB$129)+SUMIF('PREVIOUS LOGS'!$DF$165,DF112,'PREVIOUS LOGS'!$DB$182)+SUMIF('PREVIOUS LOGS'!$DF$218,DF112,'PREVIOUS LOGS'!$DB$235)+SUMIF('PREVIOUS LOGS'!$DF$271,DF112,'PREVIOUS LOGS'!$DB$288)+SUMIF('PREVIOUS LOGS'!$DF$324,DF112,'PREVIOUS LOGS'!$DB$341)+SUMIF('PREVIOUS LOGS'!$FC$6,DF112,'PREVIOUS LOGS'!$EY$23)+SUMIF('PREVIOUS LOGS'!$FC$59,$K$6,'PREVIOUS LOGS'!$EY$76)+SUMIF('PREVIOUS LOGS'!$FC$112,DF112,'PREVIOUS LOGS'!$EY$129)+SUMIF('PREVIOUS LOGS'!$FC$165,DF112,'PREVIOUS LOGS'!$EY$182)+SUMIF('PREVIOUS LOGS'!$FC$218,DF112,'PREVIOUS LOGS'!$EY$235)+SUMIF('PREVIOUS LOGS'!$FC$271,DF112,'PREVIOUS LOGS'!$EY$288)+SUMIF('PREVIOUS LOGS'!$FC$324,DF112,'PREVIOUS LOGS'!$EY$341)</f>
        <v>0</v>
      </c>
      <c r="DB129" s="793"/>
      <c r="DC129" s="793"/>
      <c r="DD129" s="793"/>
      <c r="DE129" s="793"/>
      <c r="DF129" s="793"/>
      <c r="DG129" s="794"/>
      <c r="DH129" s="643"/>
      <c r="DI129" s="729" t="str">
        <f>'ANNUAL SUMMARY'!$O$27</f>
        <v>DAY</v>
      </c>
      <c r="DJ129" s="862"/>
      <c r="DK129" s="862"/>
      <c r="DL129" s="862"/>
      <c r="DM129" s="863"/>
      <c r="DN129" s="735">
        <f>SUMIF('ANNUAL SUMMARY'!$FE$622,DF112,'ANNUAL SUMMARY'!$FM$643)+SUMIF('ANNUAL SUMMARY'!$DH$622,DF112,'ANNUAL SUMMARY'!$DP$643)+SUMIF('ANNUAL SUMMARY'!$BI$622,DF112,'ANNUAL SUMMARY'!$BQ$643)+SUMIF('ANNUAL SUMMARY'!$L$622,DF112,'ANNUAL SUMMARY'!$T$643)+SUMIF('ANNUAL SUMMARY'!$FE$566,DF112,'ANNUAL SUMMARY'!$FM$587)+SUMIF('ANNUAL SUMMARY'!$DH$566,DF112,'ANNUAL SUMMARY'!$DP$587)+SUMIF('ANNUAL SUMMARY'!$BI$566,DF112,'ANNUAL SUMMARY'!$BQ$587)+SUMIF('ANNUAL SUMMARY'!$L$566,DF112,'ANNUAL SUMMARY'!$T$587)+SUMIF('ANNUAL SUMMARY'!$FE$510,DF112,'ANNUAL SUMMARY'!$FM$531)+SUMIF('ANNUAL SUMMARY'!$DH$510,DF112,'ANNUAL SUMMARY'!$DP$531)+SUMIF('ANNUAL SUMMARY'!$BI$510,DF112,'ANNUAL SUMMARY'!$BQ$531)+SUMIF('ANNUAL SUMMARY'!$L$510,DF112,'ANNUAL SUMMARY'!$T$531)+SUMIF('ANNUAL SUMMARY'!$FE$454,DF112,'ANNUAL SUMMARY'!$FM$475)+SUMIF('ANNUAL SUMMARY'!$DH$454,DF112,'ANNUAL SUMMARY'!$DP$475)+SUMIF('ANNUAL SUMMARY'!$BI$454,DF112,'ANNUAL SUMMARY'!$BQ$475)+SUMIF('ANNUAL SUMMARY'!$L$454,DF112,'ANNUAL SUMMARY'!$T$475)+SUMIF('ANNUAL SUMMARY'!$FE$398,DF112,'ANNUAL SUMMARY'!$FM$419)+SUMIF('ANNUAL SUMMARY'!$DH$398,DF112,'ANNUAL SUMMARY'!$DP$419)+SUMIF('ANNUAL SUMMARY'!$BI$398,DF112,'ANNUAL SUMMARY'!$BQ$419)+SUMIF('ANNUAL SUMMARY'!$L$398,DF112,'ANNUAL SUMMARY'!$T$419)+SUMIF('ANNUAL SUMMARY'!$FE$342,DF112,'ANNUAL SUMMARY'!$FM$363)+SUMIF('ANNUAL SUMMARY'!$DH$342,DF112,'ANNUAL SUMMARY'!$DP$363)+SUMIF('ANNUAL SUMMARY'!$BI$342,DF112,'ANNUAL SUMMARY'!$BQ$363)+SUMIF('ANNUAL SUMMARY'!$L$342,DF112,'ANNUAL SUMMARY'!$T$363)+SUMIF('ANNUAL SUMMARY'!$FE$286,DF112,'ANNUAL SUMMARY'!$FM$307)+SUMIF('ANNUAL SUMMARY'!$DH$286,DF112,'ANNUAL SUMMARY'!$DP$307)+SUMIF('ANNUAL SUMMARY'!$BI$286,DF112,'ANNUAL SUMMARY'!$BQ$307)+SUMIF('ANNUAL SUMMARY'!$L$286,DF112,'ANNUAL SUMMARY'!$T$307)+SUMIF('ANNUAL SUMMARY'!$FE$230,DF112,'ANNUAL SUMMARY'!$FM$251)+SUMIF('ANNUAL SUMMARY'!$DH$230,DF112,'ANNUAL SUMMARY'!$DP$251)+SUMIF('ANNUAL SUMMARY'!$BI$230,DF112,'ANNUAL SUMMARY'!$BQ$251)+SUMIF('ANNUAL SUMMARY'!$L$230,DF112,'ANNUAL SUMMARY'!$T$251)+SUMIF('ANNUAL SUMMARY'!$FE$174,DF112,'ANNUAL SUMMARY'!$FM$195)+SUMIF('ANNUAL SUMMARY'!$DH$174,DF112,'ANNUAL SUMMARY'!$DP$195)+SUMIF('ANNUAL SUMMARY'!$BI$174,DF112,'ANNUAL SUMMARY'!$BQ$195)+SUMIF('ANNUAL SUMMARY'!$L$174,DF112,'ANNUAL SUMMARY'!$T$195)+SUMIF('ANNUAL SUMMARY'!$FE$118,DF112,'ANNUAL SUMMARY'!$FM$139)+SUMIF('ANNUAL SUMMARY'!$DH$118,DF112,'ANNUAL SUMMARY'!$DP$139)+SUMIF('ANNUAL SUMMARY'!$BI$118,DF112,'ANNUAL SUMMARY'!$BQ$139)+SUMIF('ANNUAL SUMMARY'!$L$118,DF112,'ANNUAL SUMMARY'!$T$139)+SUMIF('ANNUAL SUMMARY'!$FE$62,DF112,'ANNUAL SUMMARY'!$FM$83)+SUMIF('ANNUAL SUMMARY'!$DH$62,DF112,'ANNUAL SUMMARY'!$DP$83)+SUMIF('ANNUAL SUMMARY'!$BI$62,DF112,'ANNUAL SUMMARY'!$BQ$83)+SUMIF('ANNUAL SUMMARY'!$L$62,DF112,'ANNUAL SUMMARY'!$T$83)+SUMIF('ANNUAL SUMMARY'!$FE$6,DF112,'ANNUAL SUMMARY'!$FM$27)+SUMIF('ANNUAL SUMMARY'!$DH$6,DF112,'ANNUAL SUMMARY'!$DP$27)+SUMIF('ANNUAL SUMMARY'!$BI$6,DF112,'ANNUAL SUMMARY'!$BQ$27)+SUMIF('ANNUAL SUMMARY'!$L$6,DF112,'ANNUAL SUMMARY'!$T$27)+SUMIF('PREVIOUS LOGS'!$K$6,DF112,'PREVIOUS LOGS'!$S$23)+SUMIF('PREVIOUS LOGS'!$K$59,$K$6,'PREVIOUS LOGS'!$S$76)+SUMIF('PREVIOUS LOGS'!$K$112,DF112,'PREVIOUS LOGS'!$S$129)+SUMIF('PREVIOUS LOGS'!$K$165,DF112,'PREVIOUS LOGS'!$S$182)+SUMIF('PREVIOUS LOGS'!$K$218,DF112,'PREVIOUS LOGS'!$S$235)+SUMIF('PREVIOUS LOGS'!$K$271,DF112,'PREVIOUS LOGS'!$S$288)+SUMIF('PREVIOUS LOGS'!$K$324,DF112,'PREVIOUS LOGS'!$S$341)+SUMIF('PREVIOUS LOGS'!$BH$6,DF112,'PREVIOUS LOGS'!$BP$23)+SUMIF('PREVIOUS LOGS'!$BH$59,$K$6,'PREVIOUS LOGS'!$BP$76)+SUMIF('PREVIOUS LOGS'!$BH$112,DF112,'PREVIOUS LOGS'!$BP$129)+SUMIF('PREVIOUS LOGS'!$BH$165,DF112,'PREVIOUS LOGS'!$BP$182)+SUMIF('PREVIOUS LOGS'!$BH$218,DF112,'PREVIOUS LOGS'!$BP$235)+SUMIF('PREVIOUS LOGS'!$BH$271,DF112,'PREVIOUS LOGS'!$BP$288)+SUMIF('PREVIOUS LOGS'!$BH$324,DF112,'PREVIOUS LOGS'!$BP$341)+SUMIF('PREVIOUS LOGS'!$DF$6,DF112,'PREVIOUS LOGS'!$DN$23)+SUMIF('PREVIOUS LOGS'!$DF$59,$K$6,'PREVIOUS LOGS'!$DN$76)+SUMIF('PREVIOUS LOGS'!$DF$112,DF112,'PREVIOUS LOGS'!$DN$129)+SUMIF('PREVIOUS LOGS'!$DF$165,DF112,'PREVIOUS LOGS'!$DN$182)+SUMIF('PREVIOUS LOGS'!$DF$218,DF112,'PREVIOUS LOGS'!$DN$235)+SUMIF('PREVIOUS LOGS'!$DF$271,DF112,'PREVIOUS LOGS'!$DN$288)+SUMIF('PREVIOUS LOGS'!$DF$324,DF112,'PREVIOUS LOGS'!$DN$341)+SUMIF('PREVIOUS LOGS'!$FC$6,DF112,'PREVIOUS LOGS'!$FK$23)+SUMIF('PREVIOUS LOGS'!$FC$59,$K$6,'PREVIOUS LOGS'!$FK$76)+SUMIF('PREVIOUS LOGS'!$FC$112,DF112,'PREVIOUS LOGS'!$FK$129)+SUMIF('PREVIOUS LOGS'!$FC$165,DF112,'PREVIOUS LOGS'!$FK$182)+SUMIF('PREVIOUS LOGS'!$FC$218,DF112,'PREVIOUS LOGS'!$FK$235)+SUMIF('PREVIOUS LOGS'!$FC$271,DF112,'PREVIOUS LOGS'!$FK$288)+SUMIF('PREVIOUS LOGS'!$FC$324,DF112,'PREVIOUS LOGS'!$FK$341)</f>
        <v>0</v>
      </c>
      <c r="DO129" s="736"/>
      <c r="DP129" s="736"/>
      <c r="DQ129" s="736"/>
      <c r="DR129" s="736"/>
      <c r="DS129" s="737"/>
      <c r="DT129" s="15"/>
      <c r="DU129" s="814"/>
      <c r="DV129" s="815"/>
      <c r="DW129" s="815"/>
      <c r="DX129" s="815"/>
      <c r="DY129" s="815"/>
      <c r="DZ129" s="727"/>
      <c r="EA129" s="727"/>
      <c r="EB129" s="727"/>
      <c r="EC129" s="727"/>
      <c r="ED129" s="727"/>
      <c r="EE129" s="727"/>
      <c r="EF129" s="727"/>
      <c r="EG129" s="727"/>
      <c r="EH129" s="727"/>
      <c r="EI129" s="727"/>
      <c r="EJ129" s="727"/>
      <c r="EK129" s="727"/>
      <c r="EL129" s="728"/>
      <c r="EM129" s="728"/>
      <c r="EN129" s="728"/>
      <c r="EO129" s="728"/>
      <c r="EP129" s="728"/>
      <c r="EQ129" s="1260"/>
      <c r="ER129" s="1263"/>
      <c r="ES129" s="154"/>
      <c r="ET129" s="798" t="str">
        <f>'ANNUAL SUMMARY'!$C$27</f>
        <v>PIC</v>
      </c>
      <c r="EU129" s="730"/>
      <c r="EV129" s="730"/>
      <c r="EW129" s="730"/>
      <c r="EX129" s="792">
        <f>SUMIF('ANNUAL SUMMARY'!$FE$622,FC112,'ANNUAL SUMMARY'!$FA$643)+SUMIF('ANNUAL SUMMARY'!$DH$622,FC112,'ANNUAL SUMMARY'!$DD$643)+SUMIF('ANNUAL SUMMARY'!$BI$622,FC112,'ANNUAL SUMMARY'!$BE$643)+SUMIF('ANNUAL SUMMARY'!$L$622,FC112,'ANNUAL SUMMARY'!$H$643)+SUMIF('ANNUAL SUMMARY'!$FE$566,FC112,'ANNUAL SUMMARY'!$FA$587)+SUMIF('ANNUAL SUMMARY'!$DH$566,FC112,'ANNUAL SUMMARY'!$DD$587)+SUMIF('ANNUAL SUMMARY'!$BI$566,FC112,'ANNUAL SUMMARY'!$BE$587)+SUMIF('ANNUAL SUMMARY'!$L$566,FC112,'ANNUAL SUMMARY'!$H$587)+SUMIF('ANNUAL SUMMARY'!$FE$510,FC112,'ANNUAL SUMMARY'!$FA$531)+SUMIF('ANNUAL SUMMARY'!$DH$510,FC112,'ANNUAL SUMMARY'!$DD$531)+SUMIF('ANNUAL SUMMARY'!$BI$510,FC112,'ANNUAL SUMMARY'!$BE$531)+SUMIF('ANNUAL SUMMARY'!$L$510,FC112,'ANNUAL SUMMARY'!$H$531)+SUMIF('ANNUAL SUMMARY'!$FE$454,FC112,'ANNUAL SUMMARY'!$FA$475)+SUMIF('ANNUAL SUMMARY'!$DH$454,FC112,'ANNUAL SUMMARY'!$DD$475)+SUMIF('ANNUAL SUMMARY'!$BI$454,FC112,'ANNUAL SUMMARY'!$BE$475)+SUMIF('ANNUAL SUMMARY'!$L$454,FC112,'ANNUAL SUMMARY'!$H$475)+SUMIF('ANNUAL SUMMARY'!$FE$398,FC112,'ANNUAL SUMMARY'!$FA$419)+SUMIF('ANNUAL SUMMARY'!$DH$398,FC112,'ANNUAL SUMMARY'!$DD$419)+SUMIF('ANNUAL SUMMARY'!$BI$398,FC112,'ANNUAL SUMMARY'!$BE$419)+SUMIF('ANNUAL SUMMARY'!$L$398,FC112,'ANNUAL SUMMARY'!$H$419)+SUMIF('ANNUAL SUMMARY'!$FE$342,FC112,'ANNUAL SUMMARY'!$FA$363)+SUMIF('ANNUAL SUMMARY'!$DH$342,FC112,'ANNUAL SUMMARY'!$DD$363)+SUMIF('ANNUAL SUMMARY'!$BI$342,FC112,'ANNUAL SUMMARY'!$BE$363)+SUMIF('ANNUAL SUMMARY'!$L$342,FC112,'ANNUAL SUMMARY'!$H$363)+SUMIF('ANNUAL SUMMARY'!$FE$286,FC112,'ANNUAL SUMMARY'!$FA$307)+SUMIF('ANNUAL SUMMARY'!$DH$286,FC112,'ANNUAL SUMMARY'!$DD$307)+SUMIF('ANNUAL SUMMARY'!$BI$286,FC112,'ANNUAL SUMMARY'!$BE$307)+SUMIF('ANNUAL SUMMARY'!$L$286,FC112,'ANNUAL SUMMARY'!$H$307)+SUMIF('ANNUAL SUMMARY'!$FE$230,FC112,'ANNUAL SUMMARY'!$FA$251)+SUMIF('ANNUAL SUMMARY'!$DH$230,FC112,'ANNUAL SUMMARY'!$DD$251)+SUMIF('ANNUAL SUMMARY'!$BI$230,FC112,'ANNUAL SUMMARY'!$BE$251)+SUMIF('ANNUAL SUMMARY'!$L$230,FC112,'ANNUAL SUMMARY'!$H$251)+SUMIF('ANNUAL SUMMARY'!$FE$174,FC112,'ANNUAL SUMMARY'!$FA$195)+SUMIF('ANNUAL SUMMARY'!$DH$174,FC112,'ANNUAL SUMMARY'!$DD$195)+SUMIF('ANNUAL SUMMARY'!$BI$174,FC112,'ANNUAL SUMMARY'!$BE$195)+SUMIF('ANNUAL SUMMARY'!$L$174,FC112,'ANNUAL SUMMARY'!$H$195)+SUMIF('ANNUAL SUMMARY'!$FE$118,FC112,'ANNUAL SUMMARY'!$FA$139)+SUMIF('ANNUAL SUMMARY'!$DH$118,FC112,'ANNUAL SUMMARY'!$DD$139)+SUMIF('ANNUAL SUMMARY'!$BI$118,FC112,'ANNUAL SUMMARY'!$BE$139)+SUMIF('ANNUAL SUMMARY'!$L$118,FC112,'ANNUAL SUMMARY'!$H$139)+SUMIF('ANNUAL SUMMARY'!$FE$62,FC112,'ANNUAL SUMMARY'!$FA$83)+SUMIF('ANNUAL SUMMARY'!$DH$62,FC112,'ANNUAL SUMMARY'!$DD$83)+SUMIF('ANNUAL SUMMARY'!$BI$62,FC112,'ANNUAL SUMMARY'!$BE$83)+SUMIF('ANNUAL SUMMARY'!$L$62,FC112,'ANNUAL SUMMARY'!$H$83)+SUMIF('ANNUAL SUMMARY'!$FE$6,FC112,'ANNUAL SUMMARY'!$FA$27)+SUMIF('ANNUAL SUMMARY'!$DH$6,FC112,'ANNUAL SUMMARY'!$DD$27)+SUMIF('ANNUAL SUMMARY'!$BI$6,FC112,'ANNUAL SUMMARY'!$BE$27)+SUMIF('ANNUAL SUMMARY'!$L$6,FC112,'ANNUAL SUMMARY'!$H$27)+SUMIF('PREVIOUS LOGS'!$K$6,FC112,'PREVIOUS LOGS'!$F$23)+SUMIF('PREVIOUS LOGS'!$K$59,$K$6,'PREVIOUS LOGS'!$F$76)+SUMIF('PREVIOUS LOGS'!$K$112,FC112,'PREVIOUS LOGS'!$F$129)+SUMIF('PREVIOUS LOGS'!$K$165,FC112,'PREVIOUS LOGS'!$F$182)+SUMIF('PREVIOUS LOGS'!$K$218,FC112,'PREVIOUS LOGS'!$F$235)+SUMIF('PREVIOUS LOGS'!$K$271,FC112,'PREVIOUS LOGS'!$F$288)+SUMIF('PREVIOUS LOGS'!$K$324,FC112,'PREVIOUS LOGS'!$F$341)+SUMIF('PREVIOUS LOGS'!$BH$6,FC112,'PREVIOUS LOGS'!$BD$23)+SUMIF('PREVIOUS LOGS'!$BH$59,$K$6,'PREVIOUS LOGS'!$BD$76)+SUMIF('PREVIOUS LOGS'!$BH$112,FC112,'PREVIOUS LOGS'!$BD$129)+SUMIF('PREVIOUS LOGS'!$BH$165,FC112,'PREVIOUS LOGS'!$BD$182)+SUMIF('PREVIOUS LOGS'!$BH$218,FC112,'PREVIOUS LOGS'!$BD$235)+SUMIF('PREVIOUS LOGS'!$BH$271,FC112,'PREVIOUS LOGS'!$BD$288)+SUMIF('PREVIOUS LOGS'!$BH$324,FC112,'PREVIOUS LOGS'!$BD$341)+SUMIF('PREVIOUS LOGS'!$DF$6,FC112,'PREVIOUS LOGS'!$DB$23)+SUMIF('PREVIOUS LOGS'!$DF$59,$K$6,'PREVIOUS LOGS'!$DB$76)+SUMIF('PREVIOUS LOGS'!$DF$112,FC112,'PREVIOUS LOGS'!$DB$129)+SUMIF('PREVIOUS LOGS'!$DF$165,FC112,'PREVIOUS LOGS'!$DB$182)+SUMIF('PREVIOUS LOGS'!$DF$218,FC112,'PREVIOUS LOGS'!$DB$235)+SUMIF('PREVIOUS LOGS'!$DF$271,FC112,'PREVIOUS LOGS'!$DB$288)+SUMIF('PREVIOUS LOGS'!$DF$324,FC112,'PREVIOUS LOGS'!$DB$341)+SUMIF('PREVIOUS LOGS'!$FC$6,FC112,'PREVIOUS LOGS'!$EY$23)+SUMIF('PREVIOUS LOGS'!$FC$59,$K$6,'PREVIOUS LOGS'!$EY$76)+SUMIF('PREVIOUS LOGS'!$FC$112,FC112,'PREVIOUS LOGS'!$EY$129)+SUMIF('PREVIOUS LOGS'!$FC$165,FC112,'PREVIOUS LOGS'!$EY$182)+SUMIF('PREVIOUS LOGS'!$FC$218,FC112,'PREVIOUS LOGS'!$EY$235)+SUMIF('PREVIOUS LOGS'!$FC$271,FC112,'PREVIOUS LOGS'!$EY$288)+SUMIF('PREVIOUS LOGS'!$FC$324,FC112,'PREVIOUS LOGS'!$EY$341)</f>
        <v>0</v>
      </c>
      <c r="EY129" s="793"/>
      <c r="EZ129" s="793"/>
      <c r="FA129" s="793"/>
      <c r="FB129" s="793"/>
      <c r="FC129" s="793"/>
      <c r="FD129" s="794"/>
      <c r="FE129" s="643"/>
      <c r="FF129" s="729" t="str">
        <f>'ANNUAL SUMMARY'!$O$27</f>
        <v>DAY</v>
      </c>
      <c r="FG129" s="862"/>
      <c r="FH129" s="862"/>
      <c r="FI129" s="862"/>
      <c r="FJ129" s="863"/>
      <c r="FK129" s="735">
        <f>SUMIF('ANNUAL SUMMARY'!$FE$622,FC112,'ANNUAL SUMMARY'!$FM$643)+SUMIF('ANNUAL SUMMARY'!$DH$622,FC112,'ANNUAL SUMMARY'!$DP$643)+SUMIF('ANNUAL SUMMARY'!$BI$622,FC112,'ANNUAL SUMMARY'!$BQ$643)+SUMIF('ANNUAL SUMMARY'!$L$622,FC112,'ANNUAL SUMMARY'!$T$643)+SUMIF('ANNUAL SUMMARY'!$FE$566,FC112,'ANNUAL SUMMARY'!$FM$587)+SUMIF('ANNUAL SUMMARY'!$DH$566,FC112,'ANNUAL SUMMARY'!$DP$587)+SUMIF('ANNUAL SUMMARY'!$BI$566,FC112,'ANNUAL SUMMARY'!$BQ$587)+SUMIF('ANNUAL SUMMARY'!$L$566,FC112,'ANNUAL SUMMARY'!$T$587)+SUMIF('ANNUAL SUMMARY'!$FE$510,FC112,'ANNUAL SUMMARY'!$FM$531)+SUMIF('ANNUAL SUMMARY'!$DH$510,FC112,'ANNUAL SUMMARY'!$DP$531)+SUMIF('ANNUAL SUMMARY'!$BI$510,FC112,'ANNUAL SUMMARY'!$BQ$531)+SUMIF('ANNUAL SUMMARY'!$L$510,FC112,'ANNUAL SUMMARY'!$T$531)+SUMIF('ANNUAL SUMMARY'!$FE$454,FC112,'ANNUAL SUMMARY'!$FM$475)+SUMIF('ANNUAL SUMMARY'!$DH$454,FC112,'ANNUAL SUMMARY'!$DP$475)+SUMIF('ANNUAL SUMMARY'!$BI$454,FC112,'ANNUAL SUMMARY'!$BQ$475)+SUMIF('ANNUAL SUMMARY'!$L$454,FC112,'ANNUAL SUMMARY'!$T$475)+SUMIF('ANNUAL SUMMARY'!$FE$398,FC112,'ANNUAL SUMMARY'!$FM$419)+SUMIF('ANNUAL SUMMARY'!$DH$398,FC112,'ANNUAL SUMMARY'!$DP$419)+SUMIF('ANNUAL SUMMARY'!$BI$398,FC112,'ANNUAL SUMMARY'!$BQ$419)+SUMIF('ANNUAL SUMMARY'!$L$398,FC112,'ANNUAL SUMMARY'!$T$419)+SUMIF('ANNUAL SUMMARY'!$FE$342,FC112,'ANNUAL SUMMARY'!$FM$363)+SUMIF('ANNUAL SUMMARY'!$DH$342,FC112,'ANNUAL SUMMARY'!$DP$363)+SUMIF('ANNUAL SUMMARY'!$BI$342,FC112,'ANNUAL SUMMARY'!$BQ$363)+SUMIF('ANNUAL SUMMARY'!$L$342,FC112,'ANNUAL SUMMARY'!$T$363)+SUMIF('ANNUAL SUMMARY'!$FE$286,FC112,'ANNUAL SUMMARY'!$FM$307)+SUMIF('ANNUAL SUMMARY'!$DH$286,FC112,'ANNUAL SUMMARY'!$DP$307)+SUMIF('ANNUAL SUMMARY'!$BI$286,FC112,'ANNUAL SUMMARY'!$BQ$307)+SUMIF('ANNUAL SUMMARY'!$L$286,FC112,'ANNUAL SUMMARY'!$T$307)+SUMIF('ANNUAL SUMMARY'!$FE$230,FC112,'ANNUAL SUMMARY'!$FM$251)+SUMIF('ANNUAL SUMMARY'!$DH$230,FC112,'ANNUAL SUMMARY'!$DP$251)+SUMIF('ANNUAL SUMMARY'!$BI$230,FC112,'ANNUAL SUMMARY'!$BQ$251)+SUMIF('ANNUAL SUMMARY'!$L$230,FC112,'ANNUAL SUMMARY'!$T$251)+SUMIF('ANNUAL SUMMARY'!$FE$174,FC112,'ANNUAL SUMMARY'!$FM$195)+SUMIF('ANNUAL SUMMARY'!$DH$174,FC112,'ANNUAL SUMMARY'!$DP$195)+SUMIF('ANNUAL SUMMARY'!$BI$174,FC112,'ANNUAL SUMMARY'!$BQ$195)+SUMIF('ANNUAL SUMMARY'!$L$174,FC112,'ANNUAL SUMMARY'!$T$195)+SUMIF('ANNUAL SUMMARY'!$FE$118,FC112,'ANNUAL SUMMARY'!$FM$139)+SUMIF('ANNUAL SUMMARY'!$DH$118,FC112,'ANNUAL SUMMARY'!$DP$139)+SUMIF('ANNUAL SUMMARY'!$BI$118,FC112,'ANNUAL SUMMARY'!$BQ$139)+SUMIF('ANNUAL SUMMARY'!$L$118,FC112,'ANNUAL SUMMARY'!$T$139)+SUMIF('ANNUAL SUMMARY'!$FE$62,FC112,'ANNUAL SUMMARY'!$FM$83)+SUMIF('ANNUAL SUMMARY'!$DH$62,FC112,'ANNUAL SUMMARY'!$DP$83)+SUMIF('ANNUAL SUMMARY'!$BI$62,FC112,'ANNUAL SUMMARY'!$BQ$83)+SUMIF('ANNUAL SUMMARY'!$L$62,FC112,'ANNUAL SUMMARY'!$T$83)+SUMIF('ANNUAL SUMMARY'!$FE$6,FC112,'ANNUAL SUMMARY'!$FM$27)+SUMIF('ANNUAL SUMMARY'!$DH$6,FC112,'ANNUAL SUMMARY'!$DP$27)+SUMIF('ANNUAL SUMMARY'!$BI$6,FC112,'ANNUAL SUMMARY'!$BQ$27)+SUMIF('ANNUAL SUMMARY'!$L$6,FC112,'ANNUAL SUMMARY'!$T$27)+SUMIF('PREVIOUS LOGS'!$K$6,FC112,'PREVIOUS LOGS'!$S$23)+SUMIF('PREVIOUS LOGS'!$K$59,$K$6,'PREVIOUS LOGS'!$S$76)+SUMIF('PREVIOUS LOGS'!$K$112,FC112,'PREVIOUS LOGS'!$S$129)+SUMIF('PREVIOUS LOGS'!$K$165,FC112,'PREVIOUS LOGS'!$S$182)+SUMIF('PREVIOUS LOGS'!$K$218,FC112,'PREVIOUS LOGS'!$S$235)+SUMIF('PREVIOUS LOGS'!$K$271,FC112,'PREVIOUS LOGS'!$S$288)+SUMIF('PREVIOUS LOGS'!$K$324,FC112,'PREVIOUS LOGS'!$S$341)+SUMIF('PREVIOUS LOGS'!$BH$6,FC112,'PREVIOUS LOGS'!$BP$23)+SUMIF('PREVIOUS LOGS'!$BH$59,$K$6,'PREVIOUS LOGS'!$BP$76)+SUMIF('PREVIOUS LOGS'!$BH$112,FC112,'PREVIOUS LOGS'!$BP$129)+SUMIF('PREVIOUS LOGS'!$BH$165,FC112,'PREVIOUS LOGS'!$BP$182)+SUMIF('PREVIOUS LOGS'!$BH$218,FC112,'PREVIOUS LOGS'!$BP$235)+SUMIF('PREVIOUS LOGS'!$BH$271,FC112,'PREVIOUS LOGS'!$BP$288)+SUMIF('PREVIOUS LOGS'!$BH$324,FC112,'PREVIOUS LOGS'!$BP$341)+SUMIF('PREVIOUS LOGS'!$DF$6,FC112,'PREVIOUS LOGS'!$DN$23)+SUMIF('PREVIOUS LOGS'!$DF$59,$K$6,'PREVIOUS LOGS'!$DN$76)+SUMIF('PREVIOUS LOGS'!$DF$112,FC112,'PREVIOUS LOGS'!$DN$129)+SUMIF('PREVIOUS LOGS'!$DF$165,FC112,'PREVIOUS LOGS'!$DN$182)+SUMIF('PREVIOUS LOGS'!$DF$218,FC112,'PREVIOUS LOGS'!$DN$235)+SUMIF('PREVIOUS LOGS'!$DF$271,FC112,'PREVIOUS LOGS'!$DN$288)+SUMIF('PREVIOUS LOGS'!$DF$324,FC112,'PREVIOUS LOGS'!$DN$341)+SUMIF('PREVIOUS LOGS'!$FC$6,FC112,'PREVIOUS LOGS'!$FK$23)+SUMIF('PREVIOUS LOGS'!$FC$59,$K$6,'PREVIOUS LOGS'!$FK$76)+SUMIF('PREVIOUS LOGS'!$FC$112,FC112,'PREVIOUS LOGS'!$FK$129)+SUMIF('PREVIOUS LOGS'!$FC$165,FC112,'PREVIOUS LOGS'!$FK$182)+SUMIF('PREVIOUS LOGS'!$FC$218,FC112,'PREVIOUS LOGS'!$FK$235)+SUMIF('PREVIOUS LOGS'!$FC$271,FC112,'PREVIOUS LOGS'!$FK$288)+SUMIF('PREVIOUS LOGS'!$FC$324,FC112,'PREVIOUS LOGS'!$FK$341)</f>
        <v>0</v>
      </c>
      <c r="FL129" s="736"/>
      <c r="FM129" s="736"/>
      <c r="FN129" s="736"/>
      <c r="FO129" s="736"/>
      <c r="FP129" s="737"/>
      <c r="FQ129" s="15"/>
      <c r="FR129" s="814"/>
      <c r="FS129" s="815"/>
      <c r="FT129" s="815"/>
      <c r="FU129" s="815"/>
      <c r="FV129" s="815"/>
      <c r="FW129" s="727"/>
      <c r="FX129" s="727"/>
      <c r="FY129" s="727"/>
      <c r="FZ129" s="727"/>
      <c r="GA129" s="727"/>
      <c r="GB129" s="727"/>
      <c r="GC129" s="727"/>
      <c r="GD129" s="727"/>
      <c r="GE129" s="727"/>
      <c r="GF129" s="727"/>
      <c r="GG129" s="727"/>
      <c r="GH129" s="727"/>
      <c r="GI129" s="728"/>
      <c r="GJ129" s="728"/>
      <c r="GK129" s="728"/>
      <c r="GL129" s="728"/>
      <c r="GM129" s="728"/>
      <c r="GN129" s="728"/>
      <c r="GO129" s="1263"/>
    </row>
    <row r="130" spans="1:197" ht="9.75" customHeight="1" x14ac:dyDescent="0.25">
      <c r="A130" s="154"/>
      <c r="B130" s="732"/>
      <c r="C130" s="733"/>
      <c r="D130" s="733"/>
      <c r="E130" s="733"/>
      <c r="F130" s="795"/>
      <c r="G130" s="796"/>
      <c r="H130" s="796"/>
      <c r="I130" s="796"/>
      <c r="J130" s="796"/>
      <c r="K130" s="796"/>
      <c r="L130" s="797"/>
      <c r="M130" s="643"/>
      <c r="N130" s="864"/>
      <c r="O130" s="865"/>
      <c r="P130" s="865"/>
      <c r="Q130" s="865"/>
      <c r="R130" s="866"/>
      <c r="S130" s="738"/>
      <c r="T130" s="739"/>
      <c r="U130" s="739"/>
      <c r="V130" s="739"/>
      <c r="W130" s="739"/>
      <c r="X130" s="740"/>
      <c r="Y130" s="15"/>
      <c r="Z130" s="812">
        <f>IF(Z118=0," ",Z118+6)</f>
        <v>2028</v>
      </c>
      <c r="AA130" s="813"/>
      <c r="AB130" s="813"/>
      <c r="AC130" s="813"/>
      <c r="AD130" s="813"/>
      <c r="AE130" s="1118">
        <f>SUMIFS('ANNUAL SUMMARY'!$AF$54,Z130,'ANNUAL SUMMARY'!$V$9,K112,'ANNUAL SUMMARY'!$L$6)+SUMIFS('ANNUAL SUMMARY'!$AF$112,Z130,'ANNUAL SUMMARY'!$V$9,K112,'ANNUAL SUMMARY'!$L$64)+SUMIFS('ANNUAL SUMMARY'!$AF$170,Z130,'ANNUAL SUMMARY'!$V$9,K112,'ANNUAL SUMMARY'!$L$122)+SUMIFS('ANNUAL SUMMARY'!$AF$228,Z130,'ANNUAL SUMMARY'!$V$9,K112,'ANNUAL SUMMARY'!$L$180)+SUMIFS('ANNUAL SUMMARY'!$AF$286,Z130,'ANNUAL SUMMARY'!$V$9,K112,'ANNUAL SUMMARY'!$L$238)+SUMIFS('ANNUAL SUMMARY'!$AF$344,Z130,'ANNUAL SUMMARY'!$V$9,K112,'ANNUAL SUMMARY'!$L$296)+SUMIFS('ANNUAL SUMMARY'!$AF$402,Z130,'ANNUAL SUMMARY'!$V$9,K112,'ANNUAL SUMMARY'!$L$354)+SUMIFS('ANNUAL SUMMARY'!$AF$460,Z130,'ANNUAL SUMMARY'!$V$9,K112,'ANNUAL SUMMARY'!$L$412)+SUMIFS('ANNUAL SUMMARY'!$AF$518,Z130,'ANNUAL SUMMARY'!$V$9,K112,'ANNUAL SUMMARY'!$L$470)+SUMIFS('ANNUAL SUMMARY'!$AF$576,Z130,'ANNUAL SUMMARY'!$V$9,K112,'ANNUAL SUMMARY'!$L$528)+SUMIFS('ANNUAL SUMMARY'!$AF$634,Z130,'ANNUAL SUMMARY'!$V$9,K112,'ANNUAL SUMMARY'!$L$586)+SUMIFS('ANNUAL SUMMARY'!$AF$692,Z130,'ANNUAL SUMMARY'!$V$9,K112,'ANNUAL SUMMARY'!$L$644)+SUMIFS('ANNUAL SUMMARY'!$CC$54,Z130,'ANNUAL SUMMARY'!$V$9,K112,'ANNUAL SUMMARY'!$BI$6)+SUMIFS('ANNUAL SUMMARY'!$CC$112,Z130,'ANNUAL SUMMARY'!$V$9,K112,'ANNUAL SUMMARY'!$BI$64)+SUMIFS('ANNUAL SUMMARY'!$CC$170,Z130,'ANNUAL SUMMARY'!$V$9,K112,'ANNUAL SUMMARY'!$BI$122)+SUMIFS('ANNUAL SUMMARY'!$CC$228,Z130,'ANNUAL SUMMARY'!$V$9,K112,'ANNUAL SUMMARY'!$BI$180)+SUMIFS('ANNUAL SUMMARY'!$CC$286,Z130,'ANNUAL SUMMARY'!$V$9,K112,'ANNUAL SUMMARY'!$BI$238)+SUMIFS('ANNUAL SUMMARY'!$CC$344,Z130,'ANNUAL SUMMARY'!$V$9,K112,'ANNUAL SUMMARY'!$BI$296)+SUMIFS('ANNUAL SUMMARY'!$CC$402,Z130,'ANNUAL SUMMARY'!$V$9,K112,'ANNUAL SUMMARY'!$BI$354)+SUMIFS('ANNUAL SUMMARY'!$CC$460,Z130,'ANNUAL SUMMARY'!$V$9,K112,'ANNUAL SUMMARY'!$BI$412)+SUMIFS('ANNUAL SUMMARY'!$CC$518,Z130,'ANNUAL SUMMARY'!$V$9,K112,'ANNUAL SUMMARY'!$BI$470)+SUMIFS('ANNUAL SUMMARY'!$CC$576,Z130,'ANNUAL SUMMARY'!$V$9,K112,'ANNUAL SUMMARY'!$BI$528)+SUMIFS('ANNUAL SUMMARY'!$CC$634,Z130,'ANNUAL SUMMARY'!$V$9,K112,'ANNUAL SUMMARY'!$BI$586)+SUMIFS('ANNUAL SUMMARY'!$CC$692,Z130,'ANNUAL SUMMARY'!$V$9,K112,'ANNUAL SUMMARY'!$BI$644)+SUMIFS('ANNUAL SUMMARY'!$EB$54,Z130,'ANNUAL SUMMARY'!$V$9,K112,'ANNUAL SUMMARY'!$DH$6)+SUMIFS('ANNUAL SUMMARY'!$EB$112,Z130,'ANNUAL SUMMARY'!$V$9,K112,'ANNUAL SUMMARY'!$DH$64)+SUMIFS('ANNUAL SUMMARY'!$EB$170,Z130,'ANNUAL SUMMARY'!$V$9,K112,'ANNUAL SUMMARY'!$DH$122)+SUMIFS('ANNUAL SUMMARY'!$EB$228,Z130,'ANNUAL SUMMARY'!$V$9,K112,'ANNUAL SUMMARY'!$DH$180)+SUMIFS('ANNUAL SUMMARY'!$EB$286,Z130,'ANNUAL SUMMARY'!$V$9,K112,'ANNUAL SUMMARY'!$DH$238)+SUMIFS('ANNUAL SUMMARY'!$EB$344,Z130,'ANNUAL SUMMARY'!$V$9,K112,'ANNUAL SUMMARY'!$DH$296)+SUMIFS('ANNUAL SUMMARY'!$EB$402,Z130,'ANNUAL SUMMARY'!$V$9,K112,'ANNUAL SUMMARY'!$DH$354)+SUMIFS('ANNUAL SUMMARY'!$EB$460,Z130,'ANNUAL SUMMARY'!$V$9,K112,'ANNUAL SUMMARY'!$DH$412)+SUMIFS('ANNUAL SUMMARY'!$EB$518,Z130,'ANNUAL SUMMARY'!$V$9,K112,'ANNUAL SUMMARY'!$DH$470)+SUMIFS('ANNUAL SUMMARY'!$EB$576,Z130,'ANNUAL SUMMARY'!$V$9,K112,'ANNUAL SUMMARY'!$DH$528)+SUMIFS('ANNUAL SUMMARY'!$EB$634,Z130,'ANNUAL SUMMARY'!$V$9,K112,'ANNUAL SUMMARY'!$DH$586)+SUMIFS('ANNUAL SUMMARY'!$EB$692,Z130,'ANNUAL SUMMARY'!$V$9,K112,'ANNUAL SUMMARY'!$DH$644)+SUMIFS('ANNUAL SUMMARY'!$FY$54,Z130,'ANNUAL SUMMARY'!$V$9,K112,'ANNUAL SUMMARY'!$FE$6)+SUMIFS('ANNUAL SUMMARY'!$FY$112,Z130,'ANNUAL SUMMARY'!$V$9,K112,'ANNUAL SUMMARY'!$FE$64)+SUMIFS('ANNUAL SUMMARY'!$FY$170,Z130,'ANNUAL SUMMARY'!$V$9,K112,'ANNUAL SUMMARY'!$FE$122)+SUMIFS('ANNUAL SUMMARY'!$FY$228,Z130,'ANNUAL SUMMARY'!$V$9,K112,'ANNUAL SUMMARY'!$FE$180)+SUMIFS('ANNUAL SUMMARY'!$FY$286,Z130,'ANNUAL SUMMARY'!$V$9,K112,'ANNUAL SUMMARY'!$FE$238)+SUMIFS('ANNUAL SUMMARY'!$FY$344,Z130,'ANNUAL SUMMARY'!$V$9,K112,'ANNUAL SUMMARY'!$FE$296)+SUMIFS('ANNUAL SUMMARY'!$FY$402,Z130,'ANNUAL SUMMARY'!$V$9,K112,'ANNUAL SUMMARY'!$FE$354)+SUMIFS('ANNUAL SUMMARY'!$FY$460,Z130,'ANNUAL SUMMARY'!$V$9,K112,'ANNUAL SUMMARY'!$FE$412)+SUMIFS('ANNUAL SUMMARY'!$FY$518,Z130,'ANNUAL SUMMARY'!$V$9,K112,'ANNUAL SUMMARY'!$FE$470)+SUMIFS('ANNUAL SUMMARY'!$FY$576,Z130,'ANNUAL SUMMARY'!$V$9,K112,'ANNUAL SUMMARY'!$FE$528)+SUMIFS('ANNUAL SUMMARY'!$FY$634,Z130,'ANNUAL SUMMARY'!$V$9,K112,'ANNUAL SUMMARY'!$FE$586)+SUMIFS('ANNUAL SUMMARY'!$FY$692,Z130,'ANNUAL SUMMARY'!$V$9,K112,'ANNUAL SUMMARY'!$FE$644)</f>
        <v>0</v>
      </c>
      <c r="AF130" s="727"/>
      <c r="AG130" s="727"/>
      <c r="AH130" s="727"/>
      <c r="AI130" s="727">
        <f>SUMIFS('ANNUAL SUMMARY'!$AJ$54,Z130,'ANNUAL SUMMARY'!$V$9,K112,'ANNUAL SUMMARY'!$L$6)+SUMIFS('ANNUAL SUMMARY'!$AJ$112,Z130,'ANNUAL SUMMARY'!$V$9,K112,'ANNUAL SUMMARY'!$L$64)+SUMIFS('ANNUAL SUMMARY'!$AJ$170,Z130,'ANNUAL SUMMARY'!$V$9,K112,'ANNUAL SUMMARY'!$L$122)+SUMIFS('ANNUAL SUMMARY'!$AJ$228,Z130,'ANNUAL SUMMARY'!$V$9,K112,'ANNUAL SUMMARY'!$L$180)+SUMIFS('ANNUAL SUMMARY'!$AJ$286,Z130,'ANNUAL SUMMARY'!$V$9,K112,'ANNUAL SUMMARY'!$L$238)+SUMIFS('ANNUAL SUMMARY'!$AJ$344,Z130,'ANNUAL SUMMARY'!$V$9,K112,'ANNUAL SUMMARY'!$L$296)+SUMIFS('ANNUAL SUMMARY'!$AJ$402,Z130,'ANNUAL SUMMARY'!$V$9,K112,'ANNUAL SUMMARY'!$L$354)+SUMIFS('ANNUAL SUMMARY'!$AJ$460,Z130,'ANNUAL SUMMARY'!$V$9,K112,'ANNUAL SUMMARY'!$L$412)+SUMIFS('ANNUAL SUMMARY'!$AJ$518,Z130,'ANNUAL SUMMARY'!$V$9,K112,'ANNUAL SUMMARY'!$L$470)+SUMIFS('ANNUAL SUMMARY'!$AJ$576,Z130,'ANNUAL SUMMARY'!$V$9,K112,'ANNUAL SUMMARY'!$L$528)+SUMIFS('ANNUAL SUMMARY'!$AJ$634,Z130,'ANNUAL SUMMARY'!$V$9,K112,'ANNUAL SUMMARY'!$L$586)+SUMIFS('ANNUAL SUMMARY'!$AJ$692,Z130,'ANNUAL SUMMARY'!$V$9,K112,'ANNUAL SUMMARY'!$L$644)+SUMIFS('ANNUAL SUMMARY'!$CG$54,Z130,'ANNUAL SUMMARY'!$V$9,K112,'ANNUAL SUMMARY'!$BI$6)+SUMIFS('ANNUAL SUMMARY'!$CG$112,Z130,'ANNUAL SUMMARY'!$V$9,K112,'ANNUAL SUMMARY'!$BI$64)+SUMIFS('ANNUAL SUMMARY'!$CG$170,Z130,'ANNUAL SUMMARY'!$V$9,K112,'ANNUAL SUMMARY'!$BI$122)+SUMIFS('ANNUAL SUMMARY'!$CG$228,Z130,'ANNUAL SUMMARY'!$V$9,K112,'ANNUAL SUMMARY'!$BI$180)+SUMIFS('ANNUAL SUMMARY'!$CG$286,Z130,'ANNUAL SUMMARY'!$V$9,K112,'ANNUAL SUMMARY'!$BI$238)+SUMIFS('ANNUAL SUMMARY'!$CG$344,Z130,'ANNUAL SUMMARY'!$V$9,K112,'ANNUAL SUMMARY'!$BI$296)+SUMIFS('ANNUAL SUMMARY'!$CG$402,Z130,'ANNUAL SUMMARY'!$V$9,K112,'ANNUAL SUMMARY'!$BI$354)+SUMIFS('ANNUAL SUMMARY'!$CG$460,Z130,'ANNUAL SUMMARY'!$V$9,K112,'ANNUAL SUMMARY'!$BI$412)+SUMIFS('ANNUAL SUMMARY'!$CG$518,Z130,'ANNUAL SUMMARY'!$V$9,K112,'ANNUAL SUMMARY'!$BI$470)+SUMIFS('ANNUAL SUMMARY'!$CG$576,Z130,'ANNUAL SUMMARY'!$V$9,K112,'ANNUAL SUMMARY'!$BI$528)+SUMIFS('ANNUAL SUMMARY'!$CG$634,Z130,'ANNUAL SUMMARY'!$V$9,K112,'ANNUAL SUMMARY'!$BI$586)+SUMIFS('ANNUAL SUMMARY'!$CG$692,Z130,'ANNUAL SUMMARY'!$V$9,K112,'ANNUAL SUMMARY'!$BI$644)+SUMIFS('ANNUAL SUMMARY'!$EF$54,Z130,'ANNUAL SUMMARY'!$V$9,K112,'ANNUAL SUMMARY'!$DH$6)+SUMIFS('ANNUAL SUMMARY'!$EF$112,Z130,'ANNUAL SUMMARY'!$V$9,K112,'ANNUAL SUMMARY'!$DH$64)+SUMIFS('ANNUAL SUMMARY'!$EF$170,Z130,'ANNUAL SUMMARY'!$V$9,K112,'ANNUAL SUMMARY'!$DH$122)+SUMIFS('ANNUAL SUMMARY'!$EF$228,Z130,'ANNUAL SUMMARY'!$V$9,K112,'ANNUAL SUMMARY'!$DH$180)+SUMIFS('ANNUAL SUMMARY'!$EF$286,Z130,'ANNUAL SUMMARY'!$V$9,K112,'ANNUAL SUMMARY'!$DH$238)+SUMIFS('ANNUAL SUMMARY'!$EF$344,Z130,'ANNUAL SUMMARY'!$V$9,K112,'ANNUAL SUMMARY'!$DH$296)+SUMIFS('ANNUAL SUMMARY'!$EF$402,Z130,'ANNUAL SUMMARY'!$V$9,K112,'ANNUAL SUMMARY'!$DH$354)+SUMIFS('ANNUAL SUMMARY'!$EF$460,Z130,'ANNUAL SUMMARY'!$V$9,K112,'ANNUAL SUMMARY'!$DH$412)+SUMIFS('ANNUAL SUMMARY'!$EF$518,Z130,'ANNUAL SUMMARY'!$V$9,K112,'ANNUAL SUMMARY'!$DH$470)+SUMIFS('ANNUAL SUMMARY'!$EF$576,Z130,'ANNUAL SUMMARY'!$V$9,K112,'ANNUAL SUMMARY'!$DH$528)+SUMIFS('ANNUAL SUMMARY'!$EF$634,Z130,'ANNUAL SUMMARY'!$V$9,K112,'ANNUAL SUMMARY'!$DH$586)+SUMIFS('ANNUAL SUMMARY'!$EF$692,Z130,'ANNUAL SUMMARY'!$V$9,K112,'ANNUAL SUMMARY'!$DH$644)+SUMIFS('ANNUAL SUMMARY'!$GC$54,Z130,'ANNUAL SUMMARY'!$V$9,K112,'ANNUAL SUMMARY'!$FE$6)+SUMIFS('ANNUAL SUMMARY'!$GC$112,Z130,'ANNUAL SUMMARY'!$V$9,K112,'ANNUAL SUMMARY'!$FE$64)+SUMIFS('ANNUAL SUMMARY'!$GC$170,Z130,'ANNUAL SUMMARY'!$V$9,K112,'ANNUAL SUMMARY'!$FE$122)+SUMIFS('ANNUAL SUMMARY'!$GC$228,Z130,'ANNUAL SUMMARY'!$V$9,K112,'ANNUAL SUMMARY'!$FE$180)+SUMIFS('ANNUAL SUMMARY'!$GC$286,Z130,'ANNUAL SUMMARY'!$V$9,K112,'ANNUAL SUMMARY'!$FE$238)+SUMIFS('ANNUAL SUMMARY'!$GC$344,Z130,'ANNUAL SUMMARY'!$V$9,K112,'ANNUAL SUMMARY'!$FE$296)+SUMIFS('ANNUAL SUMMARY'!$GC$402,Z130,'ANNUAL SUMMARY'!$V$9,K112,'ANNUAL SUMMARY'!$FE$354)+SUMIFS('ANNUAL SUMMARY'!$GC$460,Z130,'ANNUAL SUMMARY'!$V$9,K112,'ANNUAL SUMMARY'!$FE$412)+SUMIFS('ANNUAL SUMMARY'!$GC$518,Z130,'ANNUAL SUMMARY'!$V$9,K112,'ANNUAL SUMMARY'!$FE$470)+SUMIFS('ANNUAL SUMMARY'!$GC$576,Z130,'ANNUAL SUMMARY'!$V$9,K112,'ANNUAL SUMMARY'!$FE$528)+SUMIFS('ANNUAL SUMMARY'!$GC$634,Z130,'ANNUAL SUMMARY'!$V$9,K112,'ANNUAL SUMMARY'!$FE$586)+SUMIFS('ANNUAL SUMMARY'!$GC$692,Z130,'ANNUAL SUMMARY'!$V$9,K112,'ANNUAL SUMMARY'!$FE$644)</f>
        <v>0</v>
      </c>
      <c r="AJ130" s="727"/>
      <c r="AK130" s="727"/>
      <c r="AL130" s="727"/>
      <c r="AM130" s="727">
        <f>SUMIFS('ANNUAL SUMMARY'!$AN$54,Z130,'ANNUAL SUMMARY'!$V$9,K112,'ANNUAL SUMMARY'!$L$6)+SUMIFS('ANNUAL SUMMARY'!$AN$112,Z130,'ANNUAL SUMMARY'!$V$9,K112,'ANNUAL SUMMARY'!$L$64)+SUMIFS('ANNUAL SUMMARY'!$AN$170,Z130,'ANNUAL SUMMARY'!$V$9,K112,'ANNUAL SUMMARY'!$L$122)+SUMIFS('ANNUAL SUMMARY'!$AN$228,Z130,'ANNUAL SUMMARY'!$V$9,K112,'ANNUAL SUMMARY'!$L$180)+SUMIFS('ANNUAL SUMMARY'!$AN$286,Z130,'ANNUAL SUMMARY'!$V$9,K112,'ANNUAL SUMMARY'!$L$238)+SUMIFS('ANNUAL SUMMARY'!$AN$344,Z130,'ANNUAL SUMMARY'!$V$9,K112,'ANNUAL SUMMARY'!$L$296)+SUMIFS('ANNUAL SUMMARY'!$AN$402,Z130,'ANNUAL SUMMARY'!$V$9,K112,'ANNUAL SUMMARY'!$L$354)+SUMIFS('ANNUAL SUMMARY'!$AN$460,Z130,'ANNUAL SUMMARY'!$V$9,K112,'ANNUAL SUMMARY'!$L$412)+SUMIFS('ANNUAL SUMMARY'!$AN$518,Z130,'ANNUAL SUMMARY'!$V$9,K112,'ANNUAL SUMMARY'!$L$470)+SUMIFS('ANNUAL SUMMARY'!$AN$576,Z130,'ANNUAL SUMMARY'!$V$9,K112,'ANNUAL SUMMARY'!$L$528)+SUMIFS('ANNUAL SUMMARY'!$AN$634,Z130,'ANNUAL SUMMARY'!$V$9,K112,'ANNUAL SUMMARY'!$L$586)+SUMIFS('ANNUAL SUMMARY'!$AN$692,Z130,'ANNUAL SUMMARY'!$V$9,K112,'ANNUAL SUMMARY'!$L$644)+SUMIFS('ANNUAL SUMMARY'!$CK$54,Z130,'ANNUAL SUMMARY'!$V$9,K112,'ANNUAL SUMMARY'!$BI$6)+SUMIFS('ANNUAL SUMMARY'!$CK$112,Z130,'ANNUAL SUMMARY'!$V$9,K112,'ANNUAL SUMMARY'!$BI$64)+SUMIFS('ANNUAL SUMMARY'!$CK$170,Z130,'ANNUAL SUMMARY'!$V$9,K112,'ANNUAL SUMMARY'!$BI$122)+SUMIFS('ANNUAL SUMMARY'!$CK$228,Z130,'ANNUAL SUMMARY'!$V$9,K112,'ANNUAL SUMMARY'!$BI$180)+SUMIFS('ANNUAL SUMMARY'!$CK$286,Z130,'ANNUAL SUMMARY'!$V$9,K112,'ANNUAL SUMMARY'!$BI$238)+SUMIFS('ANNUAL SUMMARY'!$CK$344,Z130,'ANNUAL SUMMARY'!$V$9,K112,'ANNUAL SUMMARY'!$BI$296)+SUMIFS('ANNUAL SUMMARY'!$CK$402,Z130,'ANNUAL SUMMARY'!$V$9,K112,'ANNUAL SUMMARY'!$BI$354)+SUMIFS('ANNUAL SUMMARY'!$CK$460,Z130,'ANNUAL SUMMARY'!$V$9,K112,'ANNUAL SUMMARY'!$BI$412)+SUMIFS('ANNUAL SUMMARY'!$CK$518,Z130,'ANNUAL SUMMARY'!$V$9,K112,'ANNUAL SUMMARY'!$BI$470)+SUMIFS('ANNUAL SUMMARY'!$CK$576,Z130,'ANNUAL SUMMARY'!$V$9,K112,'ANNUAL SUMMARY'!$BI$528)+SUMIFS('ANNUAL SUMMARY'!$CK$634,Z130,'ANNUAL SUMMARY'!$V$9,K112,'ANNUAL SUMMARY'!$BI$586)+SUMIFS('ANNUAL SUMMARY'!$CK$692,Z130,'ANNUAL SUMMARY'!$V$9,K112,'ANNUAL SUMMARY'!$BI$644)+SUMIFS('ANNUAL SUMMARY'!$EJ$54,Z130,'ANNUAL SUMMARY'!$V$9,K112,'ANNUAL SUMMARY'!$DH$6)+SUMIFS('ANNUAL SUMMARY'!$EJ$112,Z130,'ANNUAL SUMMARY'!$V$9,K112,'ANNUAL SUMMARY'!$DH$64)+SUMIFS('ANNUAL SUMMARY'!$EJ$170,Z130,'ANNUAL SUMMARY'!$V$9,K112,'ANNUAL SUMMARY'!$DH$122)+SUMIFS('ANNUAL SUMMARY'!$EJ$228,Z130,'ANNUAL SUMMARY'!$V$9,K112,'ANNUAL SUMMARY'!$DH$180)+SUMIFS('ANNUAL SUMMARY'!$EJ$286,Z130,'ANNUAL SUMMARY'!$V$9,K112,'ANNUAL SUMMARY'!$DH$238)+SUMIFS('ANNUAL SUMMARY'!$EJ$344,Z130,'ANNUAL SUMMARY'!$V$9,K112,'ANNUAL SUMMARY'!$DH$296)+SUMIFS('ANNUAL SUMMARY'!$EJ$402,Z130,'ANNUAL SUMMARY'!$V$9,K112,'ANNUAL SUMMARY'!$DH$354)+SUMIFS('ANNUAL SUMMARY'!$EJ$460,Z130,'ANNUAL SUMMARY'!$V$9,K112,'ANNUAL SUMMARY'!$DH$412)+SUMIFS('ANNUAL SUMMARY'!$EJ$518,Z130,'ANNUAL SUMMARY'!$V$9,K112,'ANNUAL SUMMARY'!$DH$470)+SUMIFS('ANNUAL SUMMARY'!$EJ$576,Z130,'ANNUAL SUMMARY'!$V$9,K112,'ANNUAL SUMMARY'!$DH$528)+SUMIFS('ANNUAL SUMMARY'!$EJ$634,Z130,'ANNUAL SUMMARY'!$V$9,K112,'ANNUAL SUMMARY'!$DH$586)+SUMIFS('ANNUAL SUMMARY'!$EJ$692,Z130,'ANNUAL SUMMARY'!$V$9,K112,'ANNUAL SUMMARY'!$DH$644)+SUMIFS('ANNUAL SUMMARY'!$GG$54,Z130,'ANNUAL SUMMARY'!$V$9,K112,'ANNUAL SUMMARY'!$FE$6)+SUMIFS('ANNUAL SUMMARY'!$GG$112,Z130,'ANNUAL SUMMARY'!$V$9,K112,'ANNUAL SUMMARY'!$FE$64)+SUMIFS('ANNUAL SUMMARY'!$GG$170,Z130,'ANNUAL SUMMARY'!$V$9,K112,'ANNUAL SUMMARY'!$FE$122)+SUMIFS('ANNUAL SUMMARY'!$GG$228,Z130,'ANNUAL SUMMARY'!$V$9,K112,'ANNUAL SUMMARY'!$FE$180)+SUMIFS('ANNUAL SUMMARY'!$GG$286,Z130,'ANNUAL SUMMARY'!$V$9,K112,'ANNUAL SUMMARY'!$FE$238)+SUMIFS('ANNUAL SUMMARY'!$GG$344,Z130,'ANNUAL SUMMARY'!$V$9,K112,'ANNUAL SUMMARY'!$FE$296)+SUMIFS('ANNUAL SUMMARY'!$GG$402,Z130,'ANNUAL SUMMARY'!$V$9,K112,'ANNUAL SUMMARY'!$FE$354)+SUMIFS('ANNUAL SUMMARY'!$GG$460,Z130,'ANNUAL SUMMARY'!$V$9,K112,'ANNUAL SUMMARY'!$FE$412)+SUMIFS('ANNUAL SUMMARY'!$GG$518,Z130,'ANNUAL SUMMARY'!$V$9,K112,'ANNUAL SUMMARY'!$FE$470)+SUMIFS('ANNUAL SUMMARY'!$GG$576,Z130,'ANNUAL SUMMARY'!$V$9,K112,'ANNUAL SUMMARY'!$FE$528)+SUMIFS('ANNUAL SUMMARY'!$GG$634,Z130,'ANNUAL SUMMARY'!$V$9,K112,'ANNUAL SUMMARY'!$FE$586)+SUMIFS('ANNUAL SUMMARY'!$GG$692,Z130,'ANNUAL SUMMARY'!$V$9,K112,'ANNUAL SUMMARY'!$FE$644)</f>
        <v>0</v>
      </c>
      <c r="AN130" s="727"/>
      <c r="AO130" s="727"/>
      <c r="AP130" s="727"/>
      <c r="AQ130" s="728">
        <f>SUMIFS('ANNUAL SUMMARY'!$AR$54,Z130,'ANNUAL SUMMARY'!$V$9,K112,'ANNUAL SUMMARY'!$L$6)+SUMIFS('ANNUAL SUMMARY'!$AR$112,Z130,'ANNUAL SUMMARY'!$V$9,K112,'ANNUAL SUMMARY'!$L$64)+SUMIFS('ANNUAL SUMMARY'!$AR$170,Z130,'ANNUAL SUMMARY'!$V$9,K112,'ANNUAL SUMMARY'!$L$122)+SUMIFS('ANNUAL SUMMARY'!$AR$228,Z130,'ANNUAL SUMMARY'!$V$9,K112,'ANNUAL SUMMARY'!$L$180)+SUMIFS('ANNUAL SUMMARY'!$AR$286,Z130,'ANNUAL SUMMARY'!$V$9,K112,'ANNUAL SUMMARY'!$L$238)+SUMIFS('ANNUAL SUMMARY'!$AR$344,Z130,'ANNUAL SUMMARY'!$V$9,K112,'ANNUAL SUMMARY'!$L$296)+SUMIFS('ANNUAL SUMMARY'!$AR$402,Z130,'ANNUAL SUMMARY'!$V$9,K112,'ANNUAL SUMMARY'!$L$354)+SUMIFS('ANNUAL SUMMARY'!$AR$460,Z130,'ANNUAL SUMMARY'!$V$9,K112,'ANNUAL SUMMARY'!$L$412)+SUMIFS('ANNUAL SUMMARY'!$AR$518,Z130,'ANNUAL SUMMARY'!$V$9,K112,'ANNUAL SUMMARY'!$L$470)+SUMIFS('ANNUAL SUMMARY'!$AR$576,Z130,'ANNUAL SUMMARY'!$V$9,K112,'ANNUAL SUMMARY'!$L$528)+SUMIFS('ANNUAL SUMMARY'!$AR$634,Z130,'ANNUAL SUMMARY'!$V$9,K112,'ANNUAL SUMMARY'!$L$586)+SUMIFS('ANNUAL SUMMARY'!$AR$692,Z130,'ANNUAL SUMMARY'!$V$9,K112,'ANNUAL SUMMARY'!$L$644)+SUMIFS('ANNUAL SUMMARY'!$CO$54,Z130,'ANNUAL SUMMARY'!$V$9,K112,'ANNUAL SUMMARY'!$BI$6)+SUMIFS('ANNUAL SUMMARY'!$CO$112,Z130,'ANNUAL SUMMARY'!$V$9,K112,'ANNUAL SUMMARY'!$BI$64)+SUMIFS('ANNUAL SUMMARY'!$CO$170,Z130,'ANNUAL SUMMARY'!$V$9,K112,'ANNUAL SUMMARY'!$BI$122)+SUMIFS('ANNUAL SUMMARY'!$CO$228,Z130,'ANNUAL SUMMARY'!$V$9,K112,'ANNUAL SUMMARY'!$BI$180)+SUMIFS('ANNUAL SUMMARY'!$CO$286,Z130,'ANNUAL SUMMARY'!$V$9,K112,'ANNUAL SUMMARY'!$BI$238)+SUMIFS('ANNUAL SUMMARY'!$CO$344,Z130,'ANNUAL SUMMARY'!$V$9,K112,'ANNUAL SUMMARY'!$BI$296)+SUMIFS('ANNUAL SUMMARY'!$CO$402,Z130,'ANNUAL SUMMARY'!$V$9,K112,'ANNUAL SUMMARY'!$BI$354)+SUMIFS('ANNUAL SUMMARY'!$CO$460,Z130,'ANNUAL SUMMARY'!$V$9,K112,'ANNUAL SUMMARY'!$BI$412)+SUMIFS('ANNUAL SUMMARY'!$CO$518,Z130,'ANNUAL SUMMARY'!$V$9,K112,'ANNUAL SUMMARY'!$BI$470)+SUMIFS('ANNUAL SUMMARY'!$CO$576,Z130,'ANNUAL SUMMARY'!$V$9,K112,'ANNUAL SUMMARY'!$BI$528)+SUMIFS('ANNUAL SUMMARY'!$CO$634,Z130,'ANNUAL SUMMARY'!$V$9,K112,'ANNUAL SUMMARY'!$BI$586)+SUMIFS('ANNUAL SUMMARY'!$CO$692,Z130,'ANNUAL SUMMARY'!$V$9,K112,'ANNUAL SUMMARY'!$BI$644)+SUMIFS('ANNUAL SUMMARY'!$EN$54,Z130,'ANNUAL SUMMARY'!$V$9,K112,'ANNUAL SUMMARY'!$DH$6)+SUMIFS('ANNUAL SUMMARY'!$EN$112,Z130,'ANNUAL SUMMARY'!$V$9,K112,'ANNUAL SUMMARY'!$DH$64)+SUMIFS('ANNUAL SUMMARY'!$EN$170,Z130,'ANNUAL SUMMARY'!$V$9,K112,'ANNUAL SUMMARY'!$DH$122)+SUMIFS('ANNUAL SUMMARY'!$EN$228,Z130,'ANNUAL SUMMARY'!$V$9,K112,'ANNUAL SUMMARY'!$DH$180)+SUMIFS('ANNUAL SUMMARY'!$EN$286,Z130,'ANNUAL SUMMARY'!$V$9,K112,'ANNUAL SUMMARY'!$DH$238)+SUMIFS('ANNUAL SUMMARY'!$EN$344,Z130,'ANNUAL SUMMARY'!$V$9,K112,'ANNUAL SUMMARY'!$DH$296)+SUMIFS('ANNUAL SUMMARY'!$EN$402,Z130,'ANNUAL SUMMARY'!$V$9,K112,'ANNUAL SUMMARY'!$DH$354)+SUMIFS('ANNUAL SUMMARY'!$EN$460,Z130,'ANNUAL SUMMARY'!$V$9,K112,'ANNUAL SUMMARY'!$DH$412)+SUMIFS('ANNUAL SUMMARY'!$EN$518,Z130,'ANNUAL SUMMARY'!$V$9,K112,'ANNUAL SUMMARY'!$DH$470)+SUMIFS('ANNUAL SUMMARY'!$EN$576,Z130,'ANNUAL SUMMARY'!$V$9,K112,'ANNUAL SUMMARY'!$DH$528)+SUMIFS('ANNUAL SUMMARY'!$EN$634,Z130,'ANNUAL SUMMARY'!$V$9,K112,'ANNUAL SUMMARY'!$DH$586)+SUMIFS('ANNUAL SUMMARY'!$EN$692,Z130,'ANNUAL SUMMARY'!$V$9,K112,'ANNUAL SUMMARY'!$DH$644)+SUMIFS('ANNUAL SUMMARY'!$GK$54,Z130,'ANNUAL SUMMARY'!$V$9,K112,'ANNUAL SUMMARY'!$FE$6)+SUMIFS('ANNUAL SUMMARY'!$GK$112,Z130,'ANNUAL SUMMARY'!$V$9,K112,'ANNUAL SUMMARY'!$FE$64)+SUMIFS('ANNUAL SUMMARY'!$GK$170,Z130,'ANNUAL SUMMARY'!$V$9,K112,'ANNUAL SUMMARY'!$FE$122)+SUMIFS('ANNUAL SUMMARY'!$GK$228,Z130,'ANNUAL SUMMARY'!$V$9,K112,'ANNUAL SUMMARY'!$FE$180)+SUMIFS('ANNUAL SUMMARY'!$GK$286,Z130,'ANNUAL SUMMARY'!$V$9,K112,'ANNUAL SUMMARY'!$FE$238)+SUMIFS('ANNUAL SUMMARY'!$GK$344,Z130,'ANNUAL SUMMARY'!$V$9,K112,'ANNUAL SUMMARY'!$FE$296)+SUMIFS('ANNUAL SUMMARY'!$GK$402,Z130,'ANNUAL SUMMARY'!$V$9,K112,'ANNUAL SUMMARY'!$FE$354)+SUMIFS('ANNUAL SUMMARY'!$GK$460,Z130,'ANNUAL SUMMARY'!$V$9,K112,'ANNUAL SUMMARY'!$FE$412)+SUMIFS('ANNUAL SUMMARY'!$GK$518,Z130,'ANNUAL SUMMARY'!$V$9,K112,'ANNUAL SUMMARY'!$FE$470)+SUMIFS('ANNUAL SUMMARY'!$GK$576,Z130,'ANNUAL SUMMARY'!$V$9,K112,'ANNUAL SUMMARY'!$FE$528)+SUMIFS('ANNUAL SUMMARY'!$GK$634,Z130,'ANNUAL SUMMARY'!$V$9,K112,'ANNUAL SUMMARY'!$FE$586)+SUMIFS('ANNUAL SUMMARY'!$GK$692,Z130,'ANNUAL SUMMARY'!$V$9,K112,'ANNUAL SUMMARY'!$FE$644)</f>
        <v>0</v>
      </c>
      <c r="AR130" s="728"/>
      <c r="AS130" s="728"/>
      <c r="AT130" s="728">
        <f>SUMIFS('ANNUAL SUMMARY'!$AU$54,Z130,'ANNUAL SUMMARY'!$V$9,K112,'ANNUAL SUMMARY'!$L$6)+SUMIFS('ANNUAL SUMMARY'!$AU$112,Z130,'ANNUAL SUMMARY'!$V$9,K112,'ANNUAL SUMMARY'!$L$64)+SUMIFS('ANNUAL SUMMARY'!$AU$170,Z130,'ANNUAL SUMMARY'!$V$9,K112,'ANNUAL SUMMARY'!$L$122)+SUMIFS('ANNUAL SUMMARY'!$AU$228,Z130,'ANNUAL SUMMARY'!$V$9,K112,'ANNUAL SUMMARY'!$L$180)+SUMIFS('ANNUAL SUMMARY'!$AU$286,Z130,'ANNUAL SUMMARY'!$V$9,K112,'ANNUAL SUMMARY'!$L$238)+SUMIFS('ANNUAL SUMMARY'!$AU$344,Z130,'ANNUAL SUMMARY'!$V$9,K112,'ANNUAL SUMMARY'!$L$296)+SUMIFS('ANNUAL SUMMARY'!$AU$402,Z130,'ANNUAL SUMMARY'!$V$9,K112,'ANNUAL SUMMARY'!$L$354)+SUMIFS('ANNUAL SUMMARY'!$AU$460,Z130,'ANNUAL SUMMARY'!$V$9,K112,'ANNUAL SUMMARY'!$L$412)+SUMIFS('ANNUAL SUMMARY'!$AU$518,Z130,'ANNUAL SUMMARY'!$V$9,K112,'ANNUAL SUMMARY'!$L$470)+SUMIFS('ANNUAL SUMMARY'!$AU$576,Z130,'ANNUAL SUMMARY'!$V$9,K112,'ANNUAL SUMMARY'!$L$528)+SUMIFS('ANNUAL SUMMARY'!$AU$634,Z130,'ANNUAL SUMMARY'!$V$9,K112,'ANNUAL SUMMARY'!$L$586)+SUMIFS('ANNUAL SUMMARY'!$AU$692,Z130,'ANNUAL SUMMARY'!$V$9,K112,'ANNUAL SUMMARY'!$L$644)+SUMIFS('ANNUAL SUMMARY'!$CR$54,Z130,'ANNUAL SUMMARY'!$V$9,K112,'ANNUAL SUMMARY'!$BI$6)+SUMIFS('ANNUAL SUMMARY'!$CR$112,Z130,'ANNUAL SUMMARY'!$V$9,K112,'ANNUAL SUMMARY'!$BI$64)+SUMIFS('ANNUAL SUMMARY'!$CR$170,Z130,'ANNUAL SUMMARY'!$V$9,K112,'ANNUAL SUMMARY'!$BI$122)+SUMIFS('ANNUAL SUMMARY'!$CR$228,Z130,'ANNUAL SUMMARY'!$V$9,K112,'ANNUAL SUMMARY'!$BI$180)+SUMIFS('ANNUAL SUMMARY'!$CR$286,Z130,'ANNUAL SUMMARY'!$V$9,K112,'ANNUAL SUMMARY'!$BI$238)+SUMIFS('ANNUAL SUMMARY'!$CR$344,Z130,'ANNUAL SUMMARY'!$V$9,K112,'ANNUAL SUMMARY'!$BI$296)+SUMIFS('ANNUAL SUMMARY'!$CR$402,Z130,'ANNUAL SUMMARY'!$V$9,K112,'ANNUAL SUMMARY'!$BI$354)+SUMIFS('ANNUAL SUMMARY'!$CR$460,Z130,'ANNUAL SUMMARY'!$V$9,K112,'ANNUAL SUMMARY'!$BI$412)+SUMIFS('ANNUAL SUMMARY'!$CR$518,Z130,'ANNUAL SUMMARY'!$V$9,K112,'ANNUAL SUMMARY'!$BI$470)+SUMIFS('ANNUAL SUMMARY'!$CR$576,Z130,'ANNUAL SUMMARY'!$V$9,K112,'ANNUAL SUMMARY'!$BI$528)+SUMIFS('ANNUAL SUMMARY'!$CR$634,Z130,'ANNUAL SUMMARY'!$V$9,K112,'ANNUAL SUMMARY'!$BI$586)+SUMIFS('ANNUAL SUMMARY'!$CR$692,Z130,'ANNUAL SUMMARY'!$V$9,K112,'ANNUAL SUMMARY'!$BI$644)+SUMIFS('ANNUAL SUMMARY'!$EQ$54,Z130,'ANNUAL SUMMARY'!$V$9,K112,'ANNUAL SUMMARY'!$DH$6)+SUMIFS('ANNUAL SUMMARY'!$EQ$112,Z130,'ANNUAL SUMMARY'!$V$9,K112,'ANNUAL SUMMARY'!$DH$64)+SUMIFS('ANNUAL SUMMARY'!$EQ$170,Z130,'ANNUAL SUMMARY'!$V$9,K112,'ANNUAL SUMMARY'!$DH$122)+SUMIFS('ANNUAL SUMMARY'!$EQ$228,Z130,'ANNUAL SUMMARY'!$V$9,K112,'ANNUAL SUMMARY'!$DH$180)+SUMIFS('ANNUAL SUMMARY'!$EQ$286,Z130,'ANNUAL SUMMARY'!$V$9,K112,'ANNUAL SUMMARY'!$DH$238)+SUMIFS('ANNUAL SUMMARY'!$EQ$344,Z130,'ANNUAL SUMMARY'!$V$9,K112,'ANNUAL SUMMARY'!$DH$296)+SUMIFS('ANNUAL SUMMARY'!$EQ$402,Z130,'ANNUAL SUMMARY'!$V$9,K112,'ANNUAL SUMMARY'!$DH$354)+SUMIFS('ANNUAL SUMMARY'!$EQ$460,Z130,'ANNUAL SUMMARY'!$V$9,K112,'ANNUAL SUMMARY'!$DH$412)+SUMIFS('ANNUAL SUMMARY'!$EQ$518,Z130,'ANNUAL SUMMARY'!$V$9,K112,'ANNUAL SUMMARY'!$DH$470)+SUMIFS('ANNUAL SUMMARY'!$EQ$576,Z130,'ANNUAL SUMMARY'!$V$9,K112,'ANNUAL SUMMARY'!$DH$528)+SUMIFS('ANNUAL SUMMARY'!$EQ$634,Z130,'ANNUAL SUMMARY'!$V$9,K112,'ANNUAL SUMMARY'!$DH$586)+SUMIFS('ANNUAL SUMMARY'!$EQ$692,Z130,'ANNUAL SUMMARY'!$V$9,K112,'ANNUAL SUMMARY'!$DH$644)+SUMIFS('ANNUAL SUMMARY'!$GN$54,Z130,'ANNUAL SUMMARY'!$V$9,K112,'ANNUAL SUMMARY'!$FE$6)+SUMIFS('ANNUAL SUMMARY'!$GN$112,Z130,'ANNUAL SUMMARY'!$V$9,K112,'ANNUAL SUMMARY'!$FE$64)+SUMIFS('ANNUAL SUMMARY'!$GN$170,Z130,'ANNUAL SUMMARY'!$V$9,K112,'ANNUAL SUMMARY'!$FE$122)+SUMIFS('ANNUAL SUMMARY'!$GN$228,Z130,'ANNUAL SUMMARY'!$V$9,K112,'ANNUAL SUMMARY'!$FE$180)+SUMIFS('ANNUAL SUMMARY'!$GN$286,Z130,'ANNUAL SUMMARY'!$V$9,K112,'ANNUAL SUMMARY'!$FE$238)+SUMIFS('ANNUAL SUMMARY'!$GN$344,Z130,'ANNUAL SUMMARY'!$V$9,K112,'ANNUAL SUMMARY'!$FE$296)+SUMIFS('ANNUAL SUMMARY'!$GN$402,Z130,'ANNUAL SUMMARY'!$V$9,K112,'ANNUAL SUMMARY'!$FE$354)+SUMIFS('ANNUAL SUMMARY'!$GN$460,Z130,'ANNUAL SUMMARY'!$V$9,K112,'ANNUAL SUMMARY'!$FE$412)+SUMIFS('ANNUAL SUMMARY'!$GN$518,Z130,'ANNUAL SUMMARY'!$V$9,K112,'ANNUAL SUMMARY'!$FE$470)+SUMIFS('ANNUAL SUMMARY'!$GN$576,Z130,'ANNUAL SUMMARY'!$V$9,K112,'ANNUAL SUMMARY'!$FE$528)+SUMIFS('ANNUAL SUMMARY'!$GN$634,Z130,'ANNUAL SUMMARY'!$V$9,K112,'ANNUAL SUMMARY'!$FE$586)+SUMIFS('ANNUAL SUMMARY'!$GN$692,Z130,'ANNUAL SUMMARY'!$V$9,K112,'ANNUAL SUMMARY'!$FE$644)</f>
        <v>0</v>
      </c>
      <c r="AU130" s="728"/>
      <c r="AV130" s="1260"/>
      <c r="AW130" s="1263"/>
      <c r="AX130" s="154"/>
      <c r="AY130" s="732"/>
      <c r="AZ130" s="733"/>
      <c r="BA130" s="733"/>
      <c r="BB130" s="733"/>
      <c r="BC130" s="795"/>
      <c r="BD130" s="796"/>
      <c r="BE130" s="796"/>
      <c r="BF130" s="796"/>
      <c r="BG130" s="796"/>
      <c r="BH130" s="796"/>
      <c r="BI130" s="797"/>
      <c r="BJ130" s="643"/>
      <c r="BK130" s="864"/>
      <c r="BL130" s="865"/>
      <c r="BM130" s="865"/>
      <c r="BN130" s="865"/>
      <c r="BO130" s="866"/>
      <c r="BP130" s="738"/>
      <c r="BQ130" s="739"/>
      <c r="BR130" s="739"/>
      <c r="BS130" s="739"/>
      <c r="BT130" s="739"/>
      <c r="BU130" s="740"/>
      <c r="BV130" s="15"/>
      <c r="BW130" s="812">
        <f>IF(BW118=0," ",BW118+6)</f>
        <v>2028</v>
      </c>
      <c r="BX130" s="813"/>
      <c r="BY130" s="813"/>
      <c r="BZ130" s="813"/>
      <c r="CA130" s="813"/>
      <c r="CB130" s="1118">
        <f>SUMIFS('ANNUAL SUMMARY'!$AF$54,BW130,'ANNUAL SUMMARY'!$V$9,BH112,'ANNUAL SUMMARY'!$L$6)+SUMIFS('ANNUAL SUMMARY'!$AF$112,BW130,'ANNUAL SUMMARY'!$V$9,BH112,'ANNUAL SUMMARY'!$L$64)+SUMIFS('ANNUAL SUMMARY'!$AF$170,BW130,'ANNUAL SUMMARY'!$V$9,BH112,'ANNUAL SUMMARY'!$L$122)+SUMIFS('ANNUAL SUMMARY'!$AF$228,BW130,'ANNUAL SUMMARY'!$V$9,BH112,'ANNUAL SUMMARY'!$L$180)+SUMIFS('ANNUAL SUMMARY'!$AF$286,BW130,'ANNUAL SUMMARY'!$V$9,BH112,'ANNUAL SUMMARY'!$L$238)+SUMIFS('ANNUAL SUMMARY'!$AF$344,BW130,'ANNUAL SUMMARY'!$V$9,BH112,'ANNUAL SUMMARY'!$L$296)+SUMIFS('ANNUAL SUMMARY'!$AF$402,BW130,'ANNUAL SUMMARY'!$V$9,BH112,'ANNUAL SUMMARY'!$L$354)+SUMIFS('ANNUAL SUMMARY'!$AF$460,BW130,'ANNUAL SUMMARY'!$V$9,BH112,'ANNUAL SUMMARY'!$L$412)+SUMIFS('ANNUAL SUMMARY'!$AF$518,BW130,'ANNUAL SUMMARY'!$V$9,BH112,'ANNUAL SUMMARY'!$L$470)+SUMIFS('ANNUAL SUMMARY'!$AF$576,BW130,'ANNUAL SUMMARY'!$V$9,BH112,'ANNUAL SUMMARY'!$L$528)+SUMIFS('ANNUAL SUMMARY'!$AF$634,BW130,'ANNUAL SUMMARY'!$V$9,BH112,'ANNUAL SUMMARY'!$L$586)+SUMIFS('ANNUAL SUMMARY'!$AF$692,BW130,'ANNUAL SUMMARY'!$V$9,BH112,'ANNUAL SUMMARY'!$L$644)+SUMIFS('ANNUAL SUMMARY'!$CC$54,BW130,'ANNUAL SUMMARY'!$V$9,BH112,'ANNUAL SUMMARY'!$BI$6)+SUMIFS('ANNUAL SUMMARY'!$CC$112,BW130,'ANNUAL SUMMARY'!$V$9,BH112,'ANNUAL SUMMARY'!$BI$64)+SUMIFS('ANNUAL SUMMARY'!$CC$170,BW130,'ANNUAL SUMMARY'!$V$9,BH112,'ANNUAL SUMMARY'!$BI$122)+SUMIFS('ANNUAL SUMMARY'!$CC$228,BW130,'ANNUAL SUMMARY'!$V$9,BH112,'ANNUAL SUMMARY'!$BI$180)+SUMIFS('ANNUAL SUMMARY'!$CC$286,BW130,'ANNUAL SUMMARY'!$V$9,BH112,'ANNUAL SUMMARY'!$BI$238)+SUMIFS('ANNUAL SUMMARY'!$CC$344,BW130,'ANNUAL SUMMARY'!$V$9,BH112,'ANNUAL SUMMARY'!$BI$296)+SUMIFS('ANNUAL SUMMARY'!$CC$402,BW130,'ANNUAL SUMMARY'!$V$9,BH112,'ANNUAL SUMMARY'!$BI$354)+SUMIFS('ANNUAL SUMMARY'!$CC$460,BW130,'ANNUAL SUMMARY'!$V$9,BH112,'ANNUAL SUMMARY'!$BI$412)+SUMIFS('ANNUAL SUMMARY'!$CC$518,BW130,'ANNUAL SUMMARY'!$V$9,BH112,'ANNUAL SUMMARY'!$BI$470)+SUMIFS('ANNUAL SUMMARY'!$CC$576,BW130,'ANNUAL SUMMARY'!$V$9,BH112,'ANNUAL SUMMARY'!$BI$528)+SUMIFS('ANNUAL SUMMARY'!$CC$634,BW130,'ANNUAL SUMMARY'!$V$9,BH112,'ANNUAL SUMMARY'!$BI$586)+SUMIFS('ANNUAL SUMMARY'!$CC$692,BW130,'ANNUAL SUMMARY'!$V$9,BH112,'ANNUAL SUMMARY'!$BI$644)+SUMIFS('ANNUAL SUMMARY'!$EB$54,BW130,'ANNUAL SUMMARY'!$V$9,BH112,'ANNUAL SUMMARY'!$DH$6)+SUMIFS('ANNUAL SUMMARY'!$EB$112,BW130,'ANNUAL SUMMARY'!$V$9,BH112,'ANNUAL SUMMARY'!$DH$64)+SUMIFS('ANNUAL SUMMARY'!$EB$170,BW130,'ANNUAL SUMMARY'!$V$9,BH112,'ANNUAL SUMMARY'!$DH$122)+SUMIFS('ANNUAL SUMMARY'!$EB$228,BW130,'ANNUAL SUMMARY'!$V$9,BH112,'ANNUAL SUMMARY'!$DH$180)+SUMIFS('ANNUAL SUMMARY'!$EB$286,BW130,'ANNUAL SUMMARY'!$V$9,BH112,'ANNUAL SUMMARY'!$DH$238)+SUMIFS('ANNUAL SUMMARY'!$EB$344,BW130,'ANNUAL SUMMARY'!$V$9,BH112,'ANNUAL SUMMARY'!$DH$296)+SUMIFS('ANNUAL SUMMARY'!$EB$402,BW130,'ANNUAL SUMMARY'!$V$9,BH112,'ANNUAL SUMMARY'!$DH$354)+SUMIFS('ANNUAL SUMMARY'!$EB$460,BW130,'ANNUAL SUMMARY'!$V$9,BH112,'ANNUAL SUMMARY'!$DH$412)+SUMIFS('ANNUAL SUMMARY'!$EB$518,BW130,'ANNUAL SUMMARY'!$V$9,BH112,'ANNUAL SUMMARY'!$DH$470)+SUMIFS('ANNUAL SUMMARY'!$EB$576,BW130,'ANNUAL SUMMARY'!$V$9,BH112,'ANNUAL SUMMARY'!$DH$528)+SUMIFS('ANNUAL SUMMARY'!$EB$634,BW130,'ANNUAL SUMMARY'!$V$9,BH112,'ANNUAL SUMMARY'!$DH$586)+SUMIFS('ANNUAL SUMMARY'!$EB$692,BW130,'ANNUAL SUMMARY'!$V$9,BH112,'ANNUAL SUMMARY'!$DH$644)+SUMIFS('ANNUAL SUMMARY'!$FY$54,BW130,'ANNUAL SUMMARY'!$V$9,BH112,'ANNUAL SUMMARY'!$FE$6)+SUMIFS('ANNUAL SUMMARY'!$FY$112,BW130,'ANNUAL SUMMARY'!$V$9,BH112,'ANNUAL SUMMARY'!$FE$64)+SUMIFS('ANNUAL SUMMARY'!$FY$170,BW130,'ANNUAL SUMMARY'!$V$9,BH112,'ANNUAL SUMMARY'!$FE$122)+SUMIFS('ANNUAL SUMMARY'!$FY$228,BW130,'ANNUAL SUMMARY'!$V$9,BH112,'ANNUAL SUMMARY'!$FE$180)+SUMIFS('ANNUAL SUMMARY'!$FY$286,BW130,'ANNUAL SUMMARY'!$V$9,BH112,'ANNUAL SUMMARY'!$FE$238)+SUMIFS('ANNUAL SUMMARY'!$FY$344,BW130,'ANNUAL SUMMARY'!$V$9,BH112,'ANNUAL SUMMARY'!$FE$296)+SUMIFS('ANNUAL SUMMARY'!$FY$402,BW130,'ANNUAL SUMMARY'!$V$9,BH112,'ANNUAL SUMMARY'!$FE$354)+SUMIFS('ANNUAL SUMMARY'!$FY$460,BW130,'ANNUAL SUMMARY'!$V$9,BH112,'ANNUAL SUMMARY'!$FE$412)+SUMIFS('ANNUAL SUMMARY'!$FY$518,BW130,'ANNUAL SUMMARY'!$V$9,BH112,'ANNUAL SUMMARY'!$FE$470)+SUMIFS('ANNUAL SUMMARY'!$FY$576,BW130,'ANNUAL SUMMARY'!$V$9,BH112,'ANNUAL SUMMARY'!$FE$528)+SUMIFS('ANNUAL SUMMARY'!$FY$634,BW130,'ANNUAL SUMMARY'!$V$9,BH112,'ANNUAL SUMMARY'!$FE$586)+SUMIFS('ANNUAL SUMMARY'!$FY$692,BW130,'ANNUAL SUMMARY'!$V$9,BH112,'ANNUAL SUMMARY'!$FE$644)</f>
        <v>0</v>
      </c>
      <c r="CC130" s="727"/>
      <c r="CD130" s="727"/>
      <c r="CE130" s="727"/>
      <c r="CF130" s="727">
        <f>SUMIFS('ANNUAL SUMMARY'!$AJ$54,BW130,'ANNUAL SUMMARY'!$V$9,BH112,'ANNUAL SUMMARY'!$L$6)+SUMIFS('ANNUAL SUMMARY'!$AJ$112,BW130,'ANNUAL SUMMARY'!$V$9,BH112,'ANNUAL SUMMARY'!$L$64)+SUMIFS('ANNUAL SUMMARY'!$AJ$170,BW130,'ANNUAL SUMMARY'!$V$9,BH112,'ANNUAL SUMMARY'!$L$122)+SUMIFS('ANNUAL SUMMARY'!$AJ$228,BW130,'ANNUAL SUMMARY'!$V$9,BH112,'ANNUAL SUMMARY'!$L$180)+SUMIFS('ANNUAL SUMMARY'!$AJ$286,BW130,'ANNUAL SUMMARY'!$V$9,BH112,'ANNUAL SUMMARY'!$L$238)+SUMIFS('ANNUAL SUMMARY'!$AJ$344,BW130,'ANNUAL SUMMARY'!$V$9,BH112,'ANNUAL SUMMARY'!$L$296)+SUMIFS('ANNUAL SUMMARY'!$AJ$402,BW130,'ANNUAL SUMMARY'!$V$9,BH112,'ANNUAL SUMMARY'!$L$354)+SUMIFS('ANNUAL SUMMARY'!$AJ$460,BW130,'ANNUAL SUMMARY'!$V$9,BH112,'ANNUAL SUMMARY'!$L$412)+SUMIFS('ANNUAL SUMMARY'!$AJ$518,BW130,'ANNUAL SUMMARY'!$V$9,BH112,'ANNUAL SUMMARY'!$L$470)+SUMIFS('ANNUAL SUMMARY'!$AJ$576,BW130,'ANNUAL SUMMARY'!$V$9,BH112,'ANNUAL SUMMARY'!$L$528)+SUMIFS('ANNUAL SUMMARY'!$AJ$634,BW130,'ANNUAL SUMMARY'!$V$9,BH112,'ANNUAL SUMMARY'!$L$586)+SUMIFS('ANNUAL SUMMARY'!$AJ$692,BW130,'ANNUAL SUMMARY'!$V$9,BH112,'ANNUAL SUMMARY'!$L$644)+SUMIFS('ANNUAL SUMMARY'!$CG$54,BW130,'ANNUAL SUMMARY'!$V$9,BH112,'ANNUAL SUMMARY'!$BI$6)+SUMIFS('ANNUAL SUMMARY'!$CG$112,BW130,'ANNUAL SUMMARY'!$V$9,BH112,'ANNUAL SUMMARY'!$BI$64)+SUMIFS('ANNUAL SUMMARY'!$CG$170,BW130,'ANNUAL SUMMARY'!$V$9,BH112,'ANNUAL SUMMARY'!$BI$122)+SUMIFS('ANNUAL SUMMARY'!$CG$228,BW130,'ANNUAL SUMMARY'!$V$9,BH112,'ANNUAL SUMMARY'!$BI$180)+SUMIFS('ANNUAL SUMMARY'!$CG$286,BW130,'ANNUAL SUMMARY'!$V$9,BH112,'ANNUAL SUMMARY'!$BI$238)+SUMIFS('ANNUAL SUMMARY'!$CG$344,BW130,'ANNUAL SUMMARY'!$V$9,BH112,'ANNUAL SUMMARY'!$BI$296)+SUMIFS('ANNUAL SUMMARY'!$CG$402,BW130,'ANNUAL SUMMARY'!$V$9,BH112,'ANNUAL SUMMARY'!$BI$354)+SUMIFS('ANNUAL SUMMARY'!$CG$460,BW130,'ANNUAL SUMMARY'!$V$9,BH112,'ANNUAL SUMMARY'!$BI$412)+SUMIFS('ANNUAL SUMMARY'!$CG$518,BW130,'ANNUAL SUMMARY'!$V$9,BH112,'ANNUAL SUMMARY'!$BI$470)+SUMIFS('ANNUAL SUMMARY'!$CG$576,BW130,'ANNUAL SUMMARY'!$V$9,BH112,'ANNUAL SUMMARY'!$BI$528)+SUMIFS('ANNUAL SUMMARY'!$CG$634,BW130,'ANNUAL SUMMARY'!$V$9,BH112,'ANNUAL SUMMARY'!$BI$586)+SUMIFS('ANNUAL SUMMARY'!$CG$692,BW130,'ANNUAL SUMMARY'!$V$9,BH112,'ANNUAL SUMMARY'!$BI$644)+SUMIFS('ANNUAL SUMMARY'!$EF$54,BW130,'ANNUAL SUMMARY'!$V$9,BH112,'ANNUAL SUMMARY'!$DH$6)+SUMIFS('ANNUAL SUMMARY'!$EF$112,BW130,'ANNUAL SUMMARY'!$V$9,BH112,'ANNUAL SUMMARY'!$DH$64)+SUMIFS('ANNUAL SUMMARY'!$EF$170,BW130,'ANNUAL SUMMARY'!$V$9,BH112,'ANNUAL SUMMARY'!$DH$122)+SUMIFS('ANNUAL SUMMARY'!$EF$228,BW130,'ANNUAL SUMMARY'!$V$9,BH112,'ANNUAL SUMMARY'!$DH$180)+SUMIFS('ANNUAL SUMMARY'!$EF$286,BW130,'ANNUAL SUMMARY'!$V$9,BH112,'ANNUAL SUMMARY'!$DH$238)+SUMIFS('ANNUAL SUMMARY'!$EF$344,BW130,'ANNUAL SUMMARY'!$V$9,BH112,'ANNUAL SUMMARY'!$DH$296)+SUMIFS('ANNUAL SUMMARY'!$EF$402,BW130,'ANNUAL SUMMARY'!$V$9,BH112,'ANNUAL SUMMARY'!$DH$354)+SUMIFS('ANNUAL SUMMARY'!$EF$460,BW130,'ANNUAL SUMMARY'!$V$9,BH112,'ANNUAL SUMMARY'!$DH$412)+SUMIFS('ANNUAL SUMMARY'!$EF$518,BW130,'ANNUAL SUMMARY'!$V$9,BH112,'ANNUAL SUMMARY'!$DH$470)+SUMIFS('ANNUAL SUMMARY'!$EF$576,BW130,'ANNUAL SUMMARY'!$V$9,BH112,'ANNUAL SUMMARY'!$DH$528)+SUMIFS('ANNUAL SUMMARY'!$EF$634,BW130,'ANNUAL SUMMARY'!$V$9,BH112,'ANNUAL SUMMARY'!$DH$586)+SUMIFS('ANNUAL SUMMARY'!$EF$692,BW130,'ANNUAL SUMMARY'!$V$9,BH112,'ANNUAL SUMMARY'!$DH$644)+SUMIFS('ANNUAL SUMMARY'!$GC$54,BW130,'ANNUAL SUMMARY'!$V$9,BH112,'ANNUAL SUMMARY'!$FE$6)+SUMIFS('ANNUAL SUMMARY'!$GC$112,BW130,'ANNUAL SUMMARY'!$V$9,BH112,'ANNUAL SUMMARY'!$FE$64)+SUMIFS('ANNUAL SUMMARY'!$GC$170,BW130,'ANNUAL SUMMARY'!$V$9,BH112,'ANNUAL SUMMARY'!$FE$122)+SUMIFS('ANNUAL SUMMARY'!$GC$228,BW130,'ANNUAL SUMMARY'!$V$9,BH112,'ANNUAL SUMMARY'!$FE$180)+SUMIFS('ANNUAL SUMMARY'!$GC$286,BW130,'ANNUAL SUMMARY'!$V$9,BH112,'ANNUAL SUMMARY'!$FE$238)+SUMIFS('ANNUAL SUMMARY'!$GC$344,BW130,'ANNUAL SUMMARY'!$V$9,BH112,'ANNUAL SUMMARY'!$FE$296)+SUMIFS('ANNUAL SUMMARY'!$GC$402,BW130,'ANNUAL SUMMARY'!$V$9,BH112,'ANNUAL SUMMARY'!$FE$354)+SUMIFS('ANNUAL SUMMARY'!$GC$460,BW130,'ANNUAL SUMMARY'!$V$9,BH112,'ANNUAL SUMMARY'!$FE$412)+SUMIFS('ANNUAL SUMMARY'!$GC$518,BW130,'ANNUAL SUMMARY'!$V$9,BH112,'ANNUAL SUMMARY'!$FE$470)+SUMIFS('ANNUAL SUMMARY'!$GC$576,BW130,'ANNUAL SUMMARY'!$V$9,BH112,'ANNUAL SUMMARY'!$FE$528)+SUMIFS('ANNUAL SUMMARY'!$GC$634,BW130,'ANNUAL SUMMARY'!$V$9,BH112,'ANNUAL SUMMARY'!$FE$586)+SUMIFS('ANNUAL SUMMARY'!$GC$692,BW130,'ANNUAL SUMMARY'!$V$9,BH112,'ANNUAL SUMMARY'!$FE$644)</f>
        <v>0</v>
      </c>
      <c r="CG130" s="727"/>
      <c r="CH130" s="727"/>
      <c r="CI130" s="727"/>
      <c r="CJ130" s="727">
        <f>SUMIFS('ANNUAL SUMMARY'!$AN$54,BW130,'ANNUAL SUMMARY'!$V$9,BH112,'ANNUAL SUMMARY'!$L$6)+SUMIFS('ANNUAL SUMMARY'!$AN$112,BW130,'ANNUAL SUMMARY'!$V$9,BH112,'ANNUAL SUMMARY'!$L$64)+SUMIFS('ANNUAL SUMMARY'!$AN$170,BW130,'ANNUAL SUMMARY'!$V$9,BH112,'ANNUAL SUMMARY'!$L$122)+SUMIFS('ANNUAL SUMMARY'!$AN$228,BW130,'ANNUAL SUMMARY'!$V$9,BH112,'ANNUAL SUMMARY'!$L$180)+SUMIFS('ANNUAL SUMMARY'!$AN$286,BW130,'ANNUAL SUMMARY'!$V$9,BH112,'ANNUAL SUMMARY'!$L$238)+SUMIFS('ANNUAL SUMMARY'!$AN$344,BW130,'ANNUAL SUMMARY'!$V$9,BH112,'ANNUAL SUMMARY'!$L$296)+SUMIFS('ANNUAL SUMMARY'!$AN$402,BW130,'ANNUAL SUMMARY'!$V$9,BH112,'ANNUAL SUMMARY'!$L$354)+SUMIFS('ANNUAL SUMMARY'!$AN$460,BW130,'ANNUAL SUMMARY'!$V$9,BH112,'ANNUAL SUMMARY'!$L$412)+SUMIFS('ANNUAL SUMMARY'!$AN$518,BW130,'ANNUAL SUMMARY'!$V$9,BH112,'ANNUAL SUMMARY'!$L$470)+SUMIFS('ANNUAL SUMMARY'!$AN$576,BW130,'ANNUAL SUMMARY'!$V$9,BH112,'ANNUAL SUMMARY'!$L$528)+SUMIFS('ANNUAL SUMMARY'!$AN$634,BW130,'ANNUAL SUMMARY'!$V$9,BH112,'ANNUAL SUMMARY'!$L$586)+SUMIFS('ANNUAL SUMMARY'!$AN$692,BW130,'ANNUAL SUMMARY'!$V$9,BH112,'ANNUAL SUMMARY'!$L$644)+SUMIFS('ANNUAL SUMMARY'!$CK$54,BW130,'ANNUAL SUMMARY'!$V$9,BH112,'ANNUAL SUMMARY'!$BI$6)+SUMIFS('ANNUAL SUMMARY'!$CK$112,BW130,'ANNUAL SUMMARY'!$V$9,BH112,'ANNUAL SUMMARY'!$BI$64)+SUMIFS('ANNUAL SUMMARY'!$CK$170,BW130,'ANNUAL SUMMARY'!$V$9,BH112,'ANNUAL SUMMARY'!$BI$122)+SUMIFS('ANNUAL SUMMARY'!$CK$228,BW130,'ANNUAL SUMMARY'!$V$9,BH112,'ANNUAL SUMMARY'!$BI$180)+SUMIFS('ANNUAL SUMMARY'!$CK$286,BW130,'ANNUAL SUMMARY'!$V$9,BH112,'ANNUAL SUMMARY'!$BI$238)+SUMIFS('ANNUAL SUMMARY'!$CK$344,BW130,'ANNUAL SUMMARY'!$V$9,BH112,'ANNUAL SUMMARY'!$BI$296)+SUMIFS('ANNUAL SUMMARY'!$CK$402,BW130,'ANNUAL SUMMARY'!$V$9,BH112,'ANNUAL SUMMARY'!$BI$354)+SUMIFS('ANNUAL SUMMARY'!$CK$460,BW130,'ANNUAL SUMMARY'!$V$9,BH112,'ANNUAL SUMMARY'!$BI$412)+SUMIFS('ANNUAL SUMMARY'!$CK$518,BW130,'ANNUAL SUMMARY'!$V$9,BH112,'ANNUAL SUMMARY'!$BI$470)+SUMIFS('ANNUAL SUMMARY'!$CK$576,BW130,'ANNUAL SUMMARY'!$V$9,BH112,'ANNUAL SUMMARY'!$BI$528)+SUMIFS('ANNUAL SUMMARY'!$CK$634,BW130,'ANNUAL SUMMARY'!$V$9,BH112,'ANNUAL SUMMARY'!$BI$586)+SUMIFS('ANNUAL SUMMARY'!$CK$692,BW130,'ANNUAL SUMMARY'!$V$9,BH112,'ANNUAL SUMMARY'!$BI$644)+SUMIFS('ANNUAL SUMMARY'!$EJ$54,BW130,'ANNUAL SUMMARY'!$V$9,BH112,'ANNUAL SUMMARY'!$DH$6)+SUMIFS('ANNUAL SUMMARY'!$EJ$112,BW130,'ANNUAL SUMMARY'!$V$9,BH112,'ANNUAL SUMMARY'!$DH$64)+SUMIFS('ANNUAL SUMMARY'!$EJ$170,BW130,'ANNUAL SUMMARY'!$V$9,BH112,'ANNUAL SUMMARY'!$DH$122)+SUMIFS('ANNUAL SUMMARY'!$EJ$228,BW130,'ANNUAL SUMMARY'!$V$9,BH112,'ANNUAL SUMMARY'!$DH$180)+SUMIFS('ANNUAL SUMMARY'!$EJ$286,BW130,'ANNUAL SUMMARY'!$V$9,BH112,'ANNUAL SUMMARY'!$DH$238)+SUMIFS('ANNUAL SUMMARY'!$EJ$344,BW130,'ANNUAL SUMMARY'!$V$9,BH112,'ANNUAL SUMMARY'!$DH$296)+SUMIFS('ANNUAL SUMMARY'!$EJ$402,BW130,'ANNUAL SUMMARY'!$V$9,BH112,'ANNUAL SUMMARY'!$DH$354)+SUMIFS('ANNUAL SUMMARY'!$EJ$460,BW130,'ANNUAL SUMMARY'!$V$9,BH112,'ANNUAL SUMMARY'!$DH$412)+SUMIFS('ANNUAL SUMMARY'!$EJ$518,BW130,'ANNUAL SUMMARY'!$V$9,BH112,'ANNUAL SUMMARY'!$DH$470)+SUMIFS('ANNUAL SUMMARY'!$EJ$576,BW130,'ANNUAL SUMMARY'!$V$9,BH112,'ANNUAL SUMMARY'!$DH$528)+SUMIFS('ANNUAL SUMMARY'!$EJ$634,BW130,'ANNUAL SUMMARY'!$V$9,BH112,'ANNUAL SUMMARY'!$DH$586)+SUMIFS('ANNUAL SUMMARY'!$EJ$692,BW130,'ANNUAL SUMMARY'!$V$9,BH112,'ANNUAL SUMMARY'!$DH$644)+SUMIFS('ANNUAL SUMMARY'!$GG$54,BW130,'ANNUAL SUMMARY'!$V$9,BH112,'ANNUAL SUMMARY'!$FE$6)+SUMIFS('ANNUAL SUMMARY'!$GG$112,BW130,'ANNUAL SUMMARY'!$V$9,BH112,'ANNUAL SUMMARY'!$FE$64)+SUMIFS('ANNUAL SUMMARY'!$GG$170,BW130,'ANNUAL SUMMARY'!$V$9,BH112,'ANNUAL SUMMARY'!$FE$122)+SUMIFS('ANNUAL SUMMARY'!$GG$228,BW130,'ANNUAL SUMMARY'!$V$9,BH112,'ANNUAL SUMMARY'!$FE$180)+SUMIFS('ANNUAL SUMMARY'!$GG$286,BW130,'ANNUAL SUMMARY'!$V$9,BH112,'ANNUAL SUMMARY'!$FE$238)+SUMIFS('ANNUAL SUMMARY'!$GG$344,BW130,'ANNUAL SUMMARY'!$V$9,BH112,'ANNUAL SUMMARY'!$FE$296)+SUMIFS('ANNUAL SUMMARY'!$GG$402,BW130,'ANNUAL SUMMARY'!$V$9,BH112,'ANNUAL SUMMARY'!$FE$354)+SUMIFS('ANNUAL SUMMARY'!$GG$460,BW130,'ANNUAL SUMMARY'!$V$9,BH112,'ANNUAL SUMMARY'!$FE$412)+SUMIFS('ANNUAL SUMMARY'!$GG$518,BW130,'ANNUAL SUMMARY'!$V$9,BH112,'ANNUAL SUMMARY'!$FE$470)+SUMIFS('ANNUAL SUMMARY'!$GG$576,BW130,'ANNUAL SUMMARY'!$V$9,BH112,'ANNUAL SUMMARY'!$FE$528)+SUMIFS('ANNUAL SUMMARY'!$GG$634,BW130,'ANNUAL SUMMARY'!$V$9,BH112,'ANNUAL SUMMARY'!$FE$586)+SUMIFS('ANNUAL SUMMARY'!$GG$692,BW130,'ANNUAL SUMMARY'!$V$9,BH112,'ANNUAL SUMMARY'!$FE$644)</f>
        <v>0</v>
      </c>
      <c r="CK130" s="727"/>
      <c r="CL130" s="727"/>
      <c r="CM130" s="727"/>
      <c r="CN130" s="728">
        <f>SUMIFS('ANNUAL SUMMARY'!$AR$54,BW130,'ANNUAL SUMMARY'!$V$9,BH112,'ANNUAL SUMMARY'!$L$6)+SUMIFS('ANNUAL SUMMARY'!$AR$112,BW130,'ANNUAL SUMMARY'!$V$9,BH112,'ANNUAL SUMMARY'!$L$64)+SUMIFS('ANNUAL SUMMARY'!$AR$170,BW130,'ANNUAL SUMMARY'!$V$9,BH112,'ANNUAL SUMMARY'!$L$122)+SUMIFS('ANNUAL SUMMARY'!$AR$228,BW130,'ANNUAL SUMMARY'!$V$9,BH112,'ANNUAL SUMMARY'!$L$180)+SUMIFS('ANNUAL SUMMARY'!$AR$286,BW130,'ANNUAL SUMMARY'!$V$9,BH112,'ANNUAL SUMMARY'!$L$238)+SUMIFS('ANNUAL SUMMARY'!$AR$344,BW130,'ANNUAL SUMMARY'!$V$9,BH112,'ANNUAL SUMMARY'!$L$296)+SUMIFS('ANNUAL SUMMARY'!$AR$402,BW130,'ANNUAL SUMMARY'!$V$9,BH112,'ANNUAL SUMMARY'!$L$354)+SUMIFS('ANNUAL SUMMARY'!$AR$460,BW130,'ANNUAL SUMMARY'!$V$9,BH112,'ANNUAL SUMMARY'!$L$412)+SUMIFS('ANNUAL SUMMARY'!$AR$518,BW130,'ANNUAL SUMMARY'!$V$9,BH112,'ANNUAL SUMMARY'!$L$470)+SUMIFS('ANNUAL SUMMARY'!$AR$576,BW130,'ANNUAL SUMMARY'!$V$9,BH112,'ANNUAL SUMMARY'!$L$528)+SUMIFS('ANNUAL SUMMARY'!$AR$634,BW130,'ANNUAL SUMMARY'!$V$9,BH112,'ANNUAL SUMMARY'!$L$586)+SUMIFS('ANNUAL SUMMARY'!$AR$692,BW130,'ANNUAL SUMMARY'!$V$9,BH112,'ANNUAL SUMMARY'!$L$644)+SUMIFS('ANNUAL SUMMARY'!$CO$54,BW130,'ANNUAL SUMMARY'!$V$9,BH112,'ANNUAL SUMMARY'!$BI$6)+SUMIFS('ANNUAL SUMMARY'!$CO$112,BW130,'ANNUAL SUMMARY'!$V$9,BH112,'ANNUAL SUMMARY'!$BI$64)+SUMIFS('ANNUAL SUMMARY'!$CO$170,BW130,'ANNUAL SUMMARY'!$V$9,BH112,'ANNUAL SUMMARY'!$BI$122)+SUMIFS('ANNUAL SUMMARY'!$CO$228,BW130,'ANNUAL SUMMARY'!$V$9,BH112,'ANNUAL SUMMARY'!$BI$180)+SUMIFS('ANNUAL SUMMARY'!$CO$286,BW130,'ANNUAL SUMMARY'!$V$9,BH112,'ANNUAL SUMMARY'!$BI$238)+SUMIFS('ANNUAL SUMMARY'!$CO$344,BW130,'ANNUAL SUMMARY'!$V$9,BH112,'ANNUAL SUMMARY'!$BI$296)+SUMIFS('ANNUAL SUMMARY'!$CO$402,BW130,'ANNUAL SUMMARY'!$V$9,BH112,'ANNUAL SUMMARY'!$BI$354)+SUMIFS('ANNUAL SUMMARY'!$CO$460,BW130,'ANNUAL SUMMARY'!$V$9,BH112,'ANNUAL SUMMARY'!$BI$412)+SUMIFS('ANNUAL SUMMARY'!$CO$518,BW130,'ANNUAL SUMMARY'!$V$9,BH112,'ANNUAL SUMMARY'!$BI$470)+SUMIFS('ANNUAL SUMMARY'!$CO$576,BW130,'ANNUAL SUMMARY'!$V$9,BH112,'ANNUAL SUMMARY'!$BI$528)+SUMIFS('ANNUAL SUMMARY'!$CO$634,BW130,'ANNUAL SUMMARY'!$V$9,BH112,'ANNUAL SUMMARY'!$BI$586)+SUMIFS('ANNUAL SUMMARY'!$CO$692,BW130,'ANNUAL SUMMARY'!$V$9,BH112,'ANNUAL SUMMARY'!$BI$644)+SUMIFS('ANNUAL SUMMARY'!$EN$54,BW130,'ANNUAL SUMMARY'!$V$9,BH112,'ANNUAL SUMMARY'!$DH$6)+SUMIFS('ANNUAL SUMMARY'!$EN$112,BW130,'ANNUAL SUMMARY'!$V$9,BH112,'ANNUAL SUMMARY'!$DH$64)+SUMIFS('ANNUAL SUMMARY'!$EN$170,BW130,'ANNUAL SUMMARY'!$V$9,BH112,'ANNUAL SUMMARY'!$DH$122)+SUMIFS('ANNUAL SUMMARY'!$EN$228,BW130,'ANNUAL SUMMARY'!$V$9,BH112,'ANNUAL SUMMARY'!$DH$180)+SUMIFS('ANNUAL SUMMARY'!$EN$286,BW130,'ANNUAL SUMMARY'!$V$9,BH112,'ANNUAL SUMMARY'!$DH$238)+SUMIFS('ANNUAL SUMMARY'!$EN$344,BW130,'ANNUAL SUMMARY'!$V$9,BH112,'ANNUAL SUMMARY'!$DH$296)+SUMIFS('ANNUAL SUMMARY'!$EN$402,BW130,'ANNUAL SUMMARY'!$V$9,BH112,'ANNUAL SUMMARY'!$DH$354)+SUMIFS('ANNUAL SUMMARY'!$EN$460,BW130,'ANNUAL SUMMARY'!$V$9,BH112,'ANNUAL SUMMARY'!$DH$412)+SUMIFS('ANNUAL SUMMARY'!$EN$518,BW130,'ANNUAL SUMMARY'!$V$9,BH112,'ANNUAL SUMMARY'!$DH$470)+SUMIFS('ANNUAL SUMMARY'!$EN$576,BW130,'ANNUAL SUMMARY'!$V$9,BH112,'ANNUAL SUMMARY'!$DH$528)+SUMIFS('ANNUAL SUMMARY'!$EN$634,BW130,'ANNUAL SUMMARY'!$V$9,BH112,'ANNUAL SUMMARY'!$DH$586)+SUMIFS('ANNUAL SUMMARY'!$EN$692,BW130,'ANNUAL SUMMARY'!$V$9,BH112,'ANNUAL SUMMARY'!$DH$644)+SUMIFS('ANNUAL SUMMARY'!$GK$54,BW130,'ANNUAL SUMMARY'!$V$9,BH112,'ANNUAL SUMMARY'!$FE$6)+SUMIFS('ANNUAL SUMMARY'!$GK$112,BW130,'ANNUAL SUMMARY'!$V$9,BH112,'ANNUAL SUMMARY'!$FE$64)+SUMIFS('ANNUAL SUMMARY'!$GK$170,BW130,'ANNUAL SUMMARY'!$V$9,BH112,'ANNUAL SUMMARY'!$FE$122)+SUMIFS('ANNUAL SUMMARY'!$GK$228,BW130,'ANNUAL SUMMARY'!$V$9,BH112,'ANNUAL SUMMARY'!$FE$180)+SUMIFS('ANNUAL SUMMARY'!$GK$286,BW130,'ANNUAL SUMMARY'!$V$9,BH112,'ANNUAL SUMMARY'!$FE$238)+SUMIFS('ANNUAL SUMMARY'!$GK$344,BW130,'ANNUAL SUMMARY'!$V$9,BH112,'ANNUAL SUMMARY'!$FE$296)+SUMIFS('ANNUAL SUMMARY'!$GK$402,BW130,'ANNUAL SUMMARY'!$V$9,BH112,'ANNUAL SUMMARY'!$FE$354)+SUMIFS('ANNUAL SUMMARY'!$GK$460,BW130,'ANNUAL SUMMARY'!$V$9,BH112,'ANNUAL SUMMARY'!$FE$412)+SUMIFS('ANNUAL SUMMARY'!$GK$518,BW130,'ANNUAL SUMMARY'!$V$9,BH112,'ANNUAL SUMMARY'!$FE$470)+SUMIFS('ANNUAL SUMMARY'!$GK$576,BW130,'ANNUAL SUMMARY'!$V$9,BH112,'ANNUAL SUMMARY'!$FE$528)+SUMIFS('ANNUAL SUMMARY'!$GK$634,BW130,'ANNUAL SUMMARY'!$V$9,BH112,'ANNUAL SUMMARY'!$FE$586)+SUMIFS('ANNUAL SUMMARY'!$GK$692,BW130,'ANNUAL SUMMARY'!$V$9,BH112,'ANNUAL SUMMARY'!$FE$644)</f>
        <v>0</v>
      </c>
      <c r="CO130" s="728"/>
      <c r="CP130" s="728"/>
      <c r="CQ130" s="728">
        <f>SUMIFS('ANNUAL SUMMARY'!$AU$54,BW130,'ANNUAL SUMMARY'!$V$9,BH112,'ANNUAL SUMMARY'!$L$6)+SUMIFS('ANNUAL SUMMARY'!$AU$112,BW130,'ANNUAL SUMMARY'!$V$9,BH112,'ANNUAL SUMMARY'!$L$64)+SUMIFS('ANNUAL SUMMARY'!$AU$170,BW130,'ANNUAL SUMMARY'!$V$9,BH112,'ANNUAL SUMMARY'!$L$122)+SUMIFS('ANNUAL SUMMARY'!$AU$228,BW130,'ANNUAL SUMMARY'!$V$9,BH112,'ANNUAL SUMMARY'!$L$180)+SUMIFS('ANNUAL SUMMARY'!$AU$286,BW130,'ANNUAL SUMMARY'!$V$9,BH112,'ANNUAL SUMMARY'!$L$238)+SUMIFS('ANNUAL SUMMARY'!$AU$344,BW130,'ANNUAL SUMMARY'!$V$9,BH112,'ANNUAL SUMMARY'!$L$296)+SUMIFS('ANNUAL SUMMARY'!$AU$402,BW130,'ANNUAL SUMMARY'!$V$9,BH112,'ANNUAL SUMMARY'!$L$354)+SUMIFS('ANNUAL SUMMARY'!$AU$460,BW130,'ANNUAL SUMMARY'!$V$9,BH112,'ANNUAL SUMMARY'!$L$412)+SUMIFS('ANNUAL SUMMARY'!$AU$518,BW130,'ANNUAL SUMMARY'!$V$9,BH112,'ANNUAL SUMMARY'!$L$470)+SUMIFS('ANNUAL SUMMARY'!$AU$576,BW130,'ANNUAL SUMMARY'!$V$9,BH112,'ANNUAL SUMMARY'!$L$528)+SUMIFS('ANNUAL SUMMARY'!$AU$634,BW130,'ANNUAL SUMMARY'!$V$9,BH112,'ANNUAL SUMMARY'!$L$586)+SUMIFS('ANNUAL SUMMARY'!$AU$692,BW130,'ANNUAL SUMMARY'!$V$9,BH112,'ANNUAL SUMMARY'!$L$644)+SUMIFS('ANNUAL SUMMARY'!$CR$54,BW130,'ANNUAL SUMMARY'!$V$9,BH112,'ANNUAL SUMMARY'!$BI$6)+SUMIFS('ANNUAL SUMMARY'!$CR$112,BW130,'ANNUAL SUMMARY'!$V$9,BH112,'ANNUAL SUMMARY'!$BI$64)+SUMIFS('ANNUAL SUMMARY'!$CR$170,BW130,'ANNUAL SUMMARY'!$V$9,BH112,'ANNUAL SUMMARY'!$BI$122)+SUMIFS('ANNUAL SUMMARY'!$CR$228,BW130,'ANNUAL SUMMARY'!$V$9,BH112,'ANNUAL SUMMARY'!$BI$180)+SUMIFS('ANNUAL SUMMARY'!$CR$286,BW130,'ANNUAL SUMMARY'!$V$9,BH112,'ANNUAL SUMMARY'!$BI$238)+SUMIFS('ANNUAL SUMMARY'!$CR$344,BW130,'ANNUAL SUMMARY'!$V$9,BH112,'ANNUAL SUMMARY'!$BI$296)+SUMIFS('ANNUAL SUMMARY'!$CR$402,BW130,'ANNUAL SUMMARY'!$V$9,BH112,'ANNUAL SUMMARY'!$BI$354)+SUMIFS('ANNUAL SUMMARY'!$CR$460,BW130,'ANNUAL SUMMARY'!$V$9,BH112,'ANNUAL SUMMARY'!$BI$412)+SUMIFS('ANNUAL SUMMARY'!$CR$518,BW130,'ANNUAL SUMMARY'!$V$9,BH112,'ANNUAL SUMMARY'!$BI$470)+SUMIFS('ANNUAL SUMMARY'!$CR$576,BW130,'ANNUAL SUMMARY'!$V$9,BH112,'ANNUAL SUMMARY'!$BI$528)+SUMIFS('ANNUAL SUMMARY'!$CR$634,BW130,'ANNUAL SUMMARY'!$V$9,BH112,'ANNUAL SUMMARY'!$BI$586)+SUMIFS('ANNUAL SUMMARY'!$CR$692,BW130,'ANNUAL SUMMARY'!$V$9,BH112,'ANNUAL SUMMARY'!$BI$644)+SUMIFS('ANNUAL SUMMARY'!$EQ$54,BW130,'ANNUAL SUMMARY'!$V$9,BH112,'ANNUAL SUMMARY'!$DH$6)+SUMIFS('ANNUAL SUMMARY'!$EQ$112,BW130,'ANNUAL SUMMARY'!$V$9,BH112,'ANNUAL SUMMARY'!$DH$64)+SUMIFS('ANNUAL SUMMARY'!$EQ$170,BW130,'ANNUAL SUMMARY'!$V$9,BH112,'ANNUAL SUMMARY'!$DH$122)+SUMIFS('ANNUAL SUMMARY'!$EQ$228,BW130,'ANNUAL SUMMARY'!$V$9,BH112,'ANNUAL SUMMARY'!$DH$180)+SUMIFS('ANNUAL SUMMARY'!$EQ$286,BW130,'ANNUAL SUMMARY'!$V$9,BH112,'ANNUAL SUMMARY'!$DH$238)+SUMIFS('ANNUAL SUMMARY'!$EQ$344,BW130,'ANNUAL SUMMARY'!$V$9,BH112,'ANNUAL SUMMARY'!$DH$296)+SUMIFS('ANNUAL SUMMARY'!$EQ$402,BW130,'ANNUAL SUMMARY'!$V$9,BH112,'ANNUAL SUMMARY'!$DH$354)+SUMIFS('ANNUAL SUMMARY'!$EQ$460,BW130,'ANNUAL SUMMARY'!$V$9,BH112,'ANNUAL SUMMARY'!$DH$412)+SUMIFS('ANNUAL SUMMARY'!$EQ$518,BW130,'ANNUAL SUMMARY'!$V$9,BH112,'ANNUAL SUMMARY'!$DH$470)+SUMIFS('ANNUAL SUMMARY'!$EQ$576,BW130,'ANNUAL SUMMARY'!$V$9,BH112,'ANNUAL SUMMARY'!$DH$528)+SUMIFS('ANNUAL SUMMARY'!$EQ$634,BW130,'ANNUAL SUMMARY'!$V$9,BH112,'ANNUAL SUMMARY'!$DH$586)+SUMIFS('ANNUAL SUMMARY'!$EQ$692,BW130,'ANNUAL SUMMARY'!$V$9,BH112,'ANNUAL SUMMARY'!$DH$644)+SUMIFS('ANNUAL SUMMARY'!$GN$54,BW130,'ANNUAL SUMMARY'!$V$9,BH112,'ANNUAL SUMMARY'!$FE$6)+SUMIFS('ANNUAL SUMMARY'!$GN$112,BW130,'ANNUAL SUMMARY'!$V$9,BH112,'ANNUAL SUMMARY'!$FE$64)+SUMIFS('ANNUAL SUMMARY'!$GN$170,BW130,'ANNUAL SUMMARY'!$V$9,BH112,'ANNUAL SUMMARY'!$FE$122)+SUMIFS('ANNUAL SUMMARY'!$GN$228,BW130,'ANNUAL SUMMARY'!$V$9,BH112,'ANNUAL SUMMARY'!$FE$180)+SUMIFS('ANNUAL SUMMARY'!$GN$286,BW130,'ANNUAL SUMMARY'!$V$9,BH112,'ANNUAL SUMMARY'!$FE$238)+SUMIFS('ANNUAL SUMMARY'!$GN$344,BW130,'ANNUAL SUMMARY'!$V$9,BH112,'ANNUAL SUMMARY'!$FE$296)+SUMIFS('ANNUAL SUMMARY'!$GN$402,BW130,'ANNUAL SUMMARY'!$V$9,BH112,'ANNUAL SUMMARY'!$FE$354)+SUMIFS('ANNUAL SUMMARY'!$GN$460,BW130,'ANNUAL SUMMARY'!$V$9,BH112,'ANNUAL SUMMARY'!$FE$412)+SUMIFS('ANNUAL SUMMARY'!$GN$518,BW130,'ANNUAL SUMMARY'!$V$9,BH112,'ANNUAL SUMMARY'!$FE$470)+SUMIFS('ANNUAL SUMMARY'!$GN$576,BW130,'ANNUAL SUMMARY'!$V$9,BH112,'ANNUAL SUMMARY'!$FE$528)+SUMIFS('ANNUAL SUMMARY'!$GN$634,BW130,'ANNUAL SUMMARY'!$V$9,BH112,'ANNUAL SUMMARY'!$FE$586)+SUMIFS('ANNUAL SUMMARY'!$GN$692,BW130,'ANNUAL SUMMARY'!$V$9,BH112,'ANNUAL SUMMARY'!$FE$644)</f>
        <v>0</v>
      </c>
      <c r="CR130" s="728"/>
      <c r="CS130" s="728"/>
      <c r="CT130" s="1263"/>
      <c r="CU130" s="1250"/>
      <c r="CV130" s="154"/>
      <c r="CW130" s="732"/>
      <c r="CX130" s="733"/>
      <c r="CY130" s="733"/>
      <c r="CZ130" s="733"/>
      <c r="DA130" s="795"/>
      <c r="DB130" s="796"/>
      <c r="DC130" s="796"/>
      <c r="DD130" s="796"/>
      <c r="DE130" s="796"/>
      <c r="DF130" s="796"/>
      <c r="DG130" s="797"/>
      <c r="DH130" s="643"/>
      <c r="DI130" s="864"/>
      <c r="DJ130" s="865"/>
      <c r="DK130" s="865"/>
      <c r="DL130" s="865"/>
      <c r="DM130" s="866"/>
      <c r="DN130" s="738"/>
      <c r="DO130" s="739"/>
      <c r="DP130" s="739"/>
      <c r="DQ130" s="739"/>
      <c r="DR130" s="739"/>
      <c r="DS130" s="740"/>
      <c r="DT130" s="15"/>
      <c r="DU130" s="812">
        <f>IF(DU118=0," ",DU118+6)</f>
        <v>2028</v>
      </c>
      <c r="DV130" s="813"/>
      <c r="DW130" s="813"/>
      <c r="DX130" s="813"/>
      <c r="DY130" s="813"/>
      <c r="DZ130" s="1118">
        <f>SUMIFS('ANNUAL SUMMARY'!$AF$54,DU130,'ANNUAL SUMMARY'!$V$9,DF112,'ANNUAL SUMMARY'!$L$6)+SUMIFS('ANNUAL SUMMARY'!$AF$112,DU130,'ANNUAL SUMMARY'!$V$9,DF112,'ANNUAL SUMMARY'!$L$64)+SUMIFS('ANNUAL SUMMARY'!$AF$170,DU130,'ANNUAL SUMMARY'!$V$9,DF112,'ANNUAL SUMMARY'!$L$122)+SUMIFS('ANNUAL SUMMARY'!$AF$228,DU130,'ANNUAL SUMMARY'!$V$9,DF112,'ANNUAL SUMMARY'!$L$180)+SUMIFS('ANNUAL SUMMARY'!$AF$286,DU130,'ANNUAL SUMMARY'!$V$9,DF112,'ANNUAL SUMMARY'!$L$238)+SUMIFS('ANNUAL SUMMARY'!$AF$344,DU130,'ANNUAL SUMMARY'!$V$9,DF112,'ANNUAL SUMMARY'!$L$296)+SUMIFS('ANNUAL SUMMARY'!$AF$402,DU130,'ANNUAL SUMMARY'!$V$9,DF112,'ANNUAL SUMMARY'!$L$354)+SUMIFS('ANNUAL SUMMARY'!$AF$460,DU130,'ANNUAL SUMMARY'!$V$9,DF112,'ANNUAL SUMMARY'!$L$412)+SUMIFS('ANNUAL SUMMARY'!$AF$518,DU130,'ANNUAL SUMMARY'!$V$9,DF112,'ANNUAL SUMMARY'!$L$470)+SUMIFS('ANNUAL SUMMARY'!$AF$576,DU130,'ANNUAL SUMMARY'!$V$9,DF112,'ANNUAL SUMMARY'!$L$528)+SUMIFS('ANNUAL SUMMARY'!$AF$634,DU130,'ANNUAL SUMMARY'!$V$9,DF112,'ANNUAL SUMMARY'!$L$586)+SUMIFS('ANNUAL SUMMARY'!$AF$692,DU130,'ANNUAL SUMMARY'!$V$9,DF112,'ANNUAL SUMMARY'!$L$644)+SUMIFS('ANNUAL SUMMARY'!$CC$54,DU130,'ANNUAL SUMMARY'!$V$9,DF112,'ANNUAL SUMMARY'!$BI$6)+SUMIFS('ANNUAL SUMMARY'!$CC$112,DU130,'ANNUAL SUMMARY'!$V$9,DF112,'ANNUAL SUMMARY'!$BI$64)+SUMIFS('ANNUAL SUMMARY'!$CC$170,DU130,'ANNUAL SUMMARY'!$V$9,DF112,'ANNUAL SUMMARY'!$BI$122)+SUMIFS('ANNUAL SUMMARY'!$CC$228,DU130,'ANNUAL SUMMARY'!$V$9,DF112,'ANNUAL SUMMARY'!$BI$180)+SUMIFS('ANNUAL SUMMARY'!$CC$286,DU130,'ANNUAL SUMMARY'!$V$9,DF112,'ANNUAL SUMMARY'!$BI$238)+SUMIFS('ANNUAL SUMMARY'!$CC$344,DU130,'ANNUAL SUMMARY'!$V$9,DF112,'ANNUAL SUMMARY'!$BI$296)+SUMIFS('ANNUAL SUMMARY'!$CC$402,DU130,'ANNUAL SUMMARY'!$V$9,DF112,'ANNUAL SUMMARY'!$BI$354)+SUMIFS('ANNUAL SUMMARY'!$CC$460,DU130,'ANNUAL SUMMARY'!$V$9,DF112,'ANNUAL SUMMARY'!$BI$412)+SUMIFS('ANNUAL SUMMARY'!$CC$518,DU130,'ANNUAL SUMMARY'!$V$9,DF112,'ANNUAL SUMMARY'!$BI$470)+SUMIFS('ANNUAL SUMMARY'!$CC$576,DU130,'ANNUAL SUMMARY'!$V$9,DF112,'ANNUAL SUMMARY'!$BI$528)+SUMIFS('ANNUAL SUMMARY'!$CC$634,DU130,'ANNUAL SUMMARY'!$V$9,DF112,'ANNUAL SUMMARY'!$BI$586)+SUMIFS('ANNUAL SUMMARY'!$CC$692,DU130,'ANNUAL SUMMARY'!$V$9,DF112,'ANNUAL SUMMARY'!$BI$644)+SUMIFS('ANNUAL SUMMARY'!$EB$54,DU130,'ANNUAL SUMMARY'!$V$9,DF112,'ANNUAL SUMMARY'!$DH$6)+SUMIFS('ANNUAL SUMMARY'!$EB$112,DU130,'ANNUAL SUMMARY'!$V$9,DF112,'ANNUAL SUMMARY'!$DH$64)+SUMIFS('ANNUAL SUMMARY'!$EB$170,DU130,'ANNUAL SUMMARY'!$V$9,DF112,'ANNUAL SUMMARY'!$DH$122)+SUMIFS('ANNUAL SUMMARY'!$EB$228,DU130,'ANNUAL SUMMARY'!$V$9,DF112,'ANNUAL SUMMARY'!$DH$180)+SUMIFS('ANNUAL SUMMARY'!$EB$286,DU130,'ANNUAL SUMMARY'!$V$9,DF112,'ANNUAL SUMMARY'!$DH$238)+SUMIFS('ANNUAL SUMMARY'!$EB$344,DU130,'ANNUAL SUMMARY'!$V$9,DF112,'ANNUAL SUMMARY'!$DH$296)+SUMIFS('ANNUAL SUMMARY'!$EB$402,DU130,'ANNUAL SUMMARY'!$V$9,DF112,'ANNUAL SUMMARY'!$DH$354)+SUMIFS('ANNUAL SUMMARY'!$EB$460,DU130,'ANNUAL SUMMARY'!$V$9,DF112,'ANNUAL SUMMARY'!$DH$412)+SUMIFS('ANNUAL SUMMARY'!$EB$518,DU130,'ANNUAL SUMMARY'!$V$9,DF112,'ANNUAL SUMMARY'!$DH$470)+SUMIFS('ANNUAL SUMMARY'!$EB$576,DU130,'ANNUAL SUMMARY'!$V$9,DF112,'ANNUAL SUMMARY'!$DH$528)+SUMIFS('ANNUAL SUMMARY'!$EB$634,DU130,'ANNUAL SUMMARY'!$V$9,DF112,'ANNUAL SUMMARY'!$DH$586)+SUMIFS('ANNUAL SUMMARY'!$EB$692,DU130,'ANNUAL SUMMARY'!$V$9,DF112,'ANNUAL SUMMARY'!$DH$644)+SUMIFS('ANNUAL SUMMARY'!$FY$54,DU130,'ANNUAL SUMMARY'!$V$9,DF112,'ANNUAL SUMMARY'!$FE$6)+SUMIFS('ANNUAL SUMMARY'!$FY$112,DU130,'ANNUAL SUMMARY'!$V$9,DF112,'ANNUAL SUMMARY'!$FE$64)+SUMIFS('ANNUAL SUMMARY'!$FY$170,DU130,'ANNUAL SUMMARY'!$V$9,DF112,'ANNUAL SUMMARY'!$FE$122)+SUMIFS('ANNUAL SUMMARY'!$FY$228,DU130,'ANNUAL SUMMARY'!$V$9,DF112,'ANNUAL SUMMARY'!$FE$180)+SUMIFS('ANNUAL SUMMARY'!$FY$286,DU130,'ANNUAL SUMMARY'!$V$9,DF112,'ANNUAL SUMMARY'!$FE$238)+SUMIFS('ANNUAL SUMMARY'!$FY$344,DU130,'ANNUAL SUMMARY'!$V$9,DF112,'ANNUAL SUMMARY'!$FE$296)+SUMIFS('ANNUAL SUMMARY'!$FY$402,DU130,'ANNUAL SUMMARY'!$V$9,DF112,'ANNUAL SUMMARY'!$FE$354)+SUMIFS('ANNUAL SUMMARY'!$FY$460,DU130,'ANNUAL SUMMARY'!$V$9,DF112,'ANNUAL SUMMARY'!$FE$412)+SUMIFS('ANNUAL SUMMARY'!$FY$518,DU130,'ANNUAL SUMMARY'!$V$9,DF112,'ANNUAL SUMMARY'!$FE$470)+SUMIFS('ANNUAL SUMMARY'!$FY$576,DU130,'ANNUAL SUMMARY'!$V$9,DF112,'ANNUAL SUMMARY'!$FE$528)+SUMIFS('ANNUAL SUMMARY'!$FY$634,DU130,'ANNUAL SUMMARY'!$V$9,DF112,'ANNUAL SUMMARY'!$FE$586)+SUMIFS('ANNUAL SUMMARY'!$FY$692,DU130,'ANNUAL SUMMARY'!$V$9,DF112,'ANNUAL SUMMARY'!$FE$644)</f>
        <v>0</v>
      </c>
      <c r="EA130" s="727"/>
      <c r="EB130" s="727"/>
      <c r="EC130" s="727"/>
      <c r="ED130" s="727">
        <f>SUMIFS('ANNUAL SUMMARY'!$AJ$54,DU130,'ANNUAL SUMMARY'!$V$9,DF112,'ANNUAL SUMMARY'!$L$6)+SUMIFS('ANNUAL SUMMARY'!$AJ$112,DU130,'ANNUAL SUMMARY'!$V$9,DF112,'ANNUAL SUMMARY'!$L$64)+SUMIFS('ANNUAL SUMMARY'!$AJ$170,DU130,'ANNUAL SUMMARY'!$V$9,DF112,'ANNUAL SUMMARY'!$L$122)+SUMIFS('ANNUAL SUMMARY'!$AJ$228,DU130,'ANNUAL SUMMARY'!$V$9,DF112,'ANNUAL SUMMARY'!$L$180)+SUMIFS('ANNUAL SUMMARY'!$AJ$286,DU130,'ANNUAL SUMMARY'!$V$9,DF112,'ANNUAL SUMMARY'!$L$238)+SUMIFS('ANNUAL SUMMARY'!$AJ$344,DU130,'ANNUAL SUMMARY'!$V$9,DF112,'ANNUAL SUMMARY'!$L$296)+SUMIFS('ANNUAL SUMMARY'!$AJ$402,DU130,'ANNUAL SUMMARY'!$V$9,DF112,'ANNUAL SUMMARY'!$L$354)+SUMIFS('ANNUAL SUMMARY'!$AJ$460,DU130,'ANNUAL SUMMARY'!$V$9,DF112,'ANNUAL SUMMARY'!$L$412)+SUMIFS('ANNUAL SUMMARY'!$AJ$518,DU130,'ANNUAL SUMMARY'!$V$9,DF112,'ANNUAL SUMMARY'!$L$470)+SUMIFS('ANNUAL SUMMARY'!$AJ$576,DU130,'ANNUAL SUMMARY'!$V$9,DF112,'ANNUAL SUMMARY'!$L$528)+SUMIFS('ANNUAL SUMMARY'!$AJ$634,DU130,'ANNUAL SUMMARY'!$V$9,DF112,'ANNUAL SUMMARY'!$L$586)+SUMIFS('ANNUAL SUMMARY'!$AJ$692,DU130,'ANNUAL SUMMARY'!$V$9,DF112,'ANNUAL SUMMARY'!$L$644)+SUMIFS('ANNUAL SUMMARY'!$CG$54,DU130,'ANNUAL SUMMARY'!$V$9,DF112,'ANNUAL SUMMARY'!$BI$6)+SUMIFS('ANNUAL SUMMARY'!$CG$112,DU130,'ANNUAL SUMMARY'!$V$9,DF112,'ANNUAL SUMMARY'!$BI$64)+SUMIFS('ANNUAL SUMMARY'!$CG$170,DU130,'ANNUAL SUMMARY'!$V$9,DF112,'ANNUAL SUMMARY'!$BI$122)+SUMIFS('ANNUAL SUMMARY'!$CG$228,DU130,'ANNUAL SUMMARY'!$V$9,DF112,'ANNUAL SUMMARY'!$BI$180)+SUMIFS('ANNUAL SUMMARY'!$CG$286,DU130,'ANNUAL SUMMARY'!$V$9,DF112,'ANNUAL SUMMARY'!$BI$238)+SUMIFS('ANNUAL SUMMARY'!$CG$344,DU130,'ANNUAL SUMMARY'!$V$9,DF112,'ANNUAL SUMMARY'!$BI$296)+SUMIFS('ANNUAL SUMMARY'!$CG$402,DU130,'ANNUAL SUMMARY'!$V$9,DF112,'ANNUAL SUMMARY'!$BI$354)+SUMIFS('ANNUAL SUMMARY'!$CG$460,DU130,'ANNUAL SUMMARY'!$V$9,DF112,'ANNUAL SUMMARY'!$BI$412)+SUMIFS('ANNUAL SUMMARY'!$CG$518,DU130,'ANNUAL SUMMARY'!$V$9,DF112,'ANNUAL SUMMARY'!$BI$470)+SUMIFS('ANNUAL SUMMARY'!$CG$576,DU130,'ANNUAL SUMMARY'!$V$9,DF112,'ANNUAL SUMMARY'!$BI$528)+SUMIFS('ANNUAL SUMMARY'!$CG$634,DU130,'ANNUAL SUMMARY'!$V$9,DF112,'ANNUAL SUMMARY'!$BI$586)+SUMIFS('ANNUAL SUMMARY'!$CG$692,DU130,'ANNUAL SUMMARY'!$V$9,DF112,'ANNUAL SUMMARY'!$BI$644)+SUMIFS('ANNUAL SUMMARY'!$EF$54,DU130,'ANNUAL SUMMARY'!$V$9,DF112,'ANNUAL SUMMARY'!$DH$6)+SUMIFS('ANNUAL SUMMARY'!$EF$112,DU130,'ANNUAL SUMMARY'!$V$9,DF112,'ANNUAL SUMMARY'!$DH$64)+SUMIFS('ANNUAL SUMMARY'!$EF$170,DU130,'ANNUAL SUMMARY'!$V$9,DF112,'ANNUAL SUMMARY'!$DH$122)+SUMIFS('ANNUAL SUMMARY'!$EF$228,DU130,'ANNUAL SUMMARY'!$V$9,DF112,'ANNUAL SUMMARY'!$DH$180)+SUMIFS('ANNUAL SUMMARY'!$EF$286,DU130,'ANNUAL SUMMARY'!$V$9,DF112,'ANNUAL SUMMARY'!$DH$238)+SUMIFS('ANNUAL SUMMARY'!$EF$344,DU130,'ANNUAL SUMMARY'!$V$9,DF112,'ANNUAL SUMMARY'!$DH$296)+SUMIFS('ANNUAL SUMMARY'!$EF$402,DU130,'ANNUAL SUMMARY'!$V$9,DF112,'ANNUAL SUMMARY'!$DH$354)+SUMIFS('ANNUAL SUMMARY'!$EF$460,DU130,'ANNUAL SUMMARY'!$V$9,DF112,'ANNUAL SUMMARY'!$DH$412)+SUMIFS('ANNUAL SUMMARY'!$EF$518,DU130,'ANNUAL SUMMARY'!$V$9,DF112,'ANNUAL SUMMARY'!$DH$470)+SUMIFS('ANNUAL SUMMARY'!$EF$576,DU130,'ANNUAL SUMMARY'!$V$9,DF112,'ANNUAL SUMMARY'!$DH$528)+SUMIFS('ANNUAL SUMMARY'!$EF$634,DU130,'ANNUAL SUMMARY'!$V$9,DF112,'ANNUAL SUMMARY'!$DH$586)+SUMIFS('ANNUAL SUMMARY'!$EF$692,DU130,'ANNUAL SUMMARY'!$V$9,DF112,'ANNUAL SUMMARY'!$DH$644)+SUMIFS('ANNUAL SUMMARY'!$GC$54,DU130,'ANNUAL SUMMARY'!$V$9,DF112,'ANNUAL SUMMARY'!$FE$6)+SUMIFS('ANNUAL SUMMARY'!$GC$112,DU130,'ANNUAL SUMMARY'!$V$9,DF112,'ANNUAL SUMMARY'!$FE$64)+SUMIFS('ANNUAL SUMMARY'!$GC$170,DU130,'ANNUAL SUMMARY'!$V$9,DF112,'ANNUAL SUMMARY'!$FE$122)+SUMIFS('ANNUAL SUMMARY'!$GC$228,DU130,'ANNUAL SUMMARY'!$V$9,DF112,'ANNUAL SUMMARY'!$FE$180)+SUMIFS('ANNUAL SUMMARY'!$GC$286,DU130,'ANNUAL SUMMARY'!$V$9,DF112,'ANNUAL SUMMARY'!$FE$238)+SUMIFS('ANNUAL SUMMARY'!$GC$344,DU130,'ANNUAL SUMMARY'!$V$9,DF112,'ANNUAL SUMMARY'!$FE$296)+SUMIFS('ANNUAL SUMMARY'!$GC$402,DU130,'ANNUAL SUMMARY'!$V$9,DF112,'ANNUAL SUMMARY'!$FE$354)+SUMIFS('ANNUAL SUMMARY'!$GC$460,DU130,'ANNUAL SUMMARY'!$V$9,DF112,'ANNUAL SUMMARY'!$FE$412)+SUMIFS('ANNUAL SUMMARY'!$GC$518,DU130,'ANNUAL SUMMARY'!$V$9,DF112,'ANNUAL SUMMARY'!$FE$470)+SUMIFS('ANNUAL SUMMARY'!$GC$576,DU130,'ANNUAL SUMMARY'!$V$9,DF112,'ANNUAL SUMMARY'!$FE$528)+SUMIFS('ANNUAL SUMMARY'!$GC$634,DU130,'ANNUAL SUMMARY'!$V$9,DF112,'ANNUAL SUMMARY'!$FE$586)+SUMIFS('ANNUAL SUMMARY'!$GC$692,DU130,'ANNUAL SUMMARY'!$V$9,DF112,'ANNUAL SUMMARY'!$FE$644)</f>
        <v>0</v>
      </c>
      <c r="EE130" s="727"/>
      <c r="EF130" s="727"/>
      <c r="EG130" s="727"/>
      <c r="EH130" s="727">
        <f>SUMIFS('ANNUAL SUMMARY'!$AN$54,DU130,'ANNUAL SUMMARY'!$V$9,DF112,'ANNUAL SUMMARY'!$L$6)+SUMIFS('ANNUAL SUMMARY'!$AN$112,DU130,'ANNUAL SUMMARY'!$V$9,DF112,'ANNUAL SUMMARY'!$L$64)+SUMIFS('ANNUAL SUMMARY'!$AN$170,DU130,'ANNUAL SUMMARY'!$V$9,DF112,'ANNUAL SUMMARY'!$L$122)+SUMIFS('ANNUAL SUMMARY'!$AN$228,DU130,'ANNUAL SUMMARY'!$V$9,DF112,'ANNUAL SUMMARY'!$L$180)+SUMIFS('ANNUAL SUMMARY'!$AN$286,DU130,'ANNUAL SUMMARY'!$V$9,DF112,'ANNUAL SUMMARY'!$L$238)+SUMIFS('ANNUAL SUMMARY'!$AN$344,DU130,'ANNUAL SUMMARY'!$V$9,DF112,'ANNUAL SUMMARY'!$L$296)+SUMIFS('ANNUAL SUMMARY'!$AN$402,DU130,'ANNUAL SUMMARY'!$V$9,DF112,'ANNUAL SUMMARY'!$L$354)+SUMIFS('ANNUAL SUMMARY'!$AN$460,DU130,'ANNUAL SUMMARY'!$V$9,DF112,'ANNUAL SUMMARY'!$L$412)+SUMIFS('ANNUAL SUMMARY'!$AN$518,DU130,'ANNUAL SUMMARY'!$V$9,DF112,'ANNUAL SUMMARY'!$L$470)+SUMIFS('ANNUAL SUMMARY'!$AN$576,DU130,'ANNUAL SUMMARY'!$V$9,DF112,'ANNUAL SUMMARY'!$L$528)+SUMIFS('ANNUAL SUMMARY'!$AN$634,DU130,'ANNUAL SUMMARY'!$V$9,DF112,'ANNUAL SUMMARY'!$L$586)+SUMIFS('ANNUAL SUMMARY'!$AN$692,DU130,'ANNUAL SUMMARY'!$V$9,DF112,'ANNUAL SUMMARY'!$L$644)+SUMIFS('ANNUAL SUMMARY'!$CK$54,DU130,'ANNUAL SUMMARY'!$V$9,DF112,'ANNUAL SUMMARY'!$BI$6)+SUMIFS('ANNUAL SUMMARY'!$CK$112,DU130,'ANNUAL SUMMARY'!$V$9,DF112,'ANNUAL SUMMARY'!$BI$64)+SUMIFS('ANNUAL SUMMARY'!$CK$170,DU130,'ANNUAL SUMMARY'!$V$9,DF112,'ANNUAL SUMMARY'!$BI$122)+SUMIFS('ANNUAL SUMMARY'!$CK$228,DU130,'ANNUAL SUMMARY'!$V$9,DF112,'ANNUAL SUMMARY'!$BI$180)+SUMIFS('ANNUAL SUMMARY'!$CK$286,DU130,'ANNUAL SUMMARY'!$V$9,DF112,'ANNUAL SUMMARY'!$BI$238)+SUMIFS('ANNUAL SUMMARY'!$CK$344,DU130,'ANNUAL SUMMARY'!$V$9,DF112,'ANNUAL SUMMARY'!$BI$296)+SUMIFS('ANNUAL SUMMARY'!$CK$402,DU130,'ANNUAL SUMMARY'!$V$9,DF112,'ANNUAL SUMMARY'!$BI$354)+SUMIFS('ANNUAL SUMMARY'!$CK$460,DU130,'ANNUAL SUMMARY'!$V$9,DF112,'ANNUAL SUMMARY'!$BI$412)+SUMIFS('ANNUAL SUMMARY'!$CK$518,DU130,'ANNUAL SUMMARY'!$V$9,DF112,'ANNUAL SUMMARY'!$BI$470)+SUMIFS('ANNUAL SUMMARY'!$CK$576,DU130,'ANNUAL SUMMARY'!$V$9,DF112,'ANNUAL SUMMARY'!$BI$528)+SUMIFS('ANNUAL SUMMARY'!$CK$634,DU130,'ANNUAL SUMMARY'!$V$9,DF112,'ANNUAL SUMMARY'!$BI$586)+SUMIFS('ANNUAL SUMMARY'!$CK$692,DU130,'ANNUAL SUMMARY'!$V$9,DF112,'ANNUAL SUMMARY'!$BI$644)+SUMIFS('ANNUAL SUMMARY'!$EJ$54,DU130,'ANNUAL SUMMARY'!$V$9,DF112,'ANNUAL SUMMARY'!$DH$6)+SUMIFS('ANNUAL SUMMARY'!$EJ$112,DU130,'ANNUAL SUMMARY'!$V$9,DF112,'ANNUAL SUMMARY'!$DH$64)+SUMIFS('ANNUAL SUMMARY'!$EJ$170,DU130,'ANNUAL SUMMARY'!$V$9,DF112,'ANNUAL SUMMARY'!$DH$122)+SUMIFS('ANNUAL SUMMARY'!$EJ$228,DU130,'ANNUAL SUMMARY'!$V$9,DF112,'ANNUAL SUMMARY'!$DH$180)+SUMIFS('ANNUAL SUMMARY'!$EJ$286,DU130,'ANNUAL SUMMARY'!$V$9,DF112,'ANNUAL SUMMARY'!$DH$238)+SUMIFS('ANNUAL SUMMARY'!$EJ$344,DU130,'ANNUAL SUMMARY'!$V$9,DF112,'ANNUAL SUMMARY'!$DH$296)+SUMIFS('ANNUAL SUMMARY'!$EJ$402,DU130,'ANNUAL SUMMARY'!$V$9,DF112,'ANNUAL SUMMARY'!$DH$354)+SUMIFS('ANNUAL SUMMARY'!$EJ$460,DU130,'ANNUAL SUMMARY'!$V$9,DF112,'ANNUAL SUMMARY'!$DH$412)+SUMIFS('ANNUAL SUMMARY'!$EJ$518,DU130,'ANNUAL SUMMARY'!$V$9,DF112,'ANNUAL SUMMARY'!$DH$470)+SUMIFS('ANNUAL SUMMARY'!$EJ$576,DU130,'ANNUAL SUMMARY'!$V$9,DF112,'ANNUAL SUMMARY'!$DH$528)+SUMIFS('ANNUAL SUMMARY'!$EJ$634,DU130,'ANNUAL SUMMARY'!$V$9,DF112,'ANNUAL SUMMARY'!$DH$586)+SUMIFS('ANNUAL SUMMARY'!$EJ$692,DU130,'ANNUAL SUMMARY'!$V$9,DF112,'ANNUAL SUMMARY'!$DH$644)+SUMIFS('ANNUAL SUMMARY'!$GG$54,DU130,'ANNUAL SUMMARY'!$V$9,DF112,'ANNUAL SUMMARY'!$FE$6)+SUMIFS('ANNUAL SUMMARY'!$GG$112,DU130,'ANNUAL SUMMARY'!$V$9,DF112,'ANNUAL SUMMARY'!$FE$64)+SUMIFS('ANNUAL SUMMARY'!$GG$170,DU130,'ANNUAL SUMMARY'!$V$9,DF112,'ANNUAL SUMMARY'!$FE$122)+SUMIFS('ANNUAL SUMMARY'!$GG$228,DU130,'ANNUAL SUMMARY'!$V$9,DF112,'ANNUAL SUMMARY'!$FE$180)+SUMIFS('ANNUAL SUMMARY'!$GG$286,DU130,'ANNUAL SUMMARY'!$V$9,DF112,'ANNUAL SUMMARY'!$FE$238)+SUMIFS('ANNUAL SUMMARY'!$GG$344,DU130,'ANNUAL SUMMARY'!$V$9,DF112,'ANNUAL SUMMARY'!$FE$296)+SUMIFS('ANNUAL SUMMARY'!$GG$402,DU130,'ANNUAL SUMMARY'!$V$9,DF112,'ANNUAL SUMMARY'!$FE$354)+SUMIFS('ANNUAL SUMMARY'!$GG$460,DU130,'ANNUAL SUMMARY'!$V$9,DF112,'ANNUAL SUMMARY'!$FE$412)+SUMIFS('ANNUAL SUMMARY'!$GG$518,DU130,'ANNUAL SUMMARY'!$V$9,DF112,'ANNUAL SUMMARY'!$FE$470)+SUMIFS('ANNUAL SUMMARY'!$GG$576,DU130,'ANNUAL SUMMARY'!$V$9,DF112,'ANNUAL SUMMARY'!$FE$528)+SUMIFS('ANNUAL SUMMARY'!$GG$634,DU130,'ANNUAL SUMMARY'!$V$9,DF112,'ANNUAL SUMMARY'!$FE$586)+SUMIFS('ANNUAL SUMMARY'!$GG$692,DU130,'ANNUAL SUMMARY'!$V$9,DF112,'ANNUAL SUMMARY'!$FE$644)</f>
        <v>0</v>
      </c>
      <c r="EI130" s="727"/>
      <c r="EJ130" s="727"/>
      <c r="EK130" s="727"/>
      <c r="EL130" s="728">
        <f>SUMIFS('ANNUAL SUMMARY'!$AR$54,DU130,'ANNUAL SUMMARY'!$V$9,DF112,'ANNUAL SUMMARY'!$L$6)+SUMIFS('ANNUAL SUMMARY'!$AR$112,DU130,'ANNUAL SUMMARY'!$V$9,DF112,'ANNUAL SUMMARY'!$L$64)+SUMIFS('ANNUAL SUMMARY'!$AR$170,DU130,'ANNUAL SUMMARY'!$V$9,DF112,'ANNUAL SUMMARY'!$L$122)+SUMIFS('ANNUAL SUMMARY'!$AR$228,DU130,'ANNUAL SUMMARY'!$V$9,DF112,'ANNUAL SUMMARY'!$L$180)+SUMIFS('ANNUAL SUMMARY'!$AR$286,DU130,'ANNUAL SUMMARY'!$V$9,DF112,'ANNUAL SUMMARY'!$L$238)+SUMIFS('ANNUAL SUMMARY'!$AR$344,DU130,'ANNUAL SUMMARY'!$V$9,DF112,'ANNUAL SUMMARY'!$L$296)+SUMIFS('ANNUAL SUMMARY'!$AR$402,DU130,'ANNUAL SUMMARY'!$V$9,DF112,'ANNUAL SUMMARY'!$L$354)+SUMIFS('ANNUAL SUMMARY'!$AR$460,DU130,'ANNUAL SUMMARY'!$V$9,DF112,'ANNUAL SUMMARY'!$L$412)+SUMIFS('ANNUAL SUMMARY'!$AR$518,DU130,'ANNUAL SUMMARY'!$V$9,DF112,'ANNUAL SUMMARY'!$L$470)+SUMIFS('ANNUAL SUMMARY'!$AR$576,DU130,'ANNUAL SUMMARY'!$V$9,DF112,'ANNUAL SUMMARY'!$L$528)+SUMIFS('ANNUAL SUMMARY'!$AR$634,DU130,'ANNUAL SUMMARY'!$V$9,DF112,'ANNUAL SUMMARY'!$L$586)+SUMIFS('ANNUAL SUMMARY'!$AR$692,DU130,'ANNUAL SUMMARY'!$V$9,DF112,'ANNUAL SUMMARY'!$L$644)+SUMIFS('ANNUAL SUMMARY'!$CO$54,DU130,'ANNUAL SUMMARY'!$V$9,DF112,'ANNUAL SUMMARY'!$BI$6)+SUMIFS('ANNUAL SUMMARY'!$CO$112,DU130,'ANNUAL SUMMARY'!$V$9,DF112,'ANNUAL SUMMARY'!$BI$64)+SUMIFS('ANNUAL SUMMARY'!$CO$170,DU130,'ANNUAL SUMMARY'!$V$9,DF112,'ANNUAL SUMMARY'!$BI$122)+SUMIFS('ANNUAL SUMMARY'!$CO$228,DU130,'ANNUAL SUMMARY'!$V$9,DF112,'ANNUAL SUMMARY'!$BI$180)+SUMIFS('ANNUAL SUMMARY'!$CO$286,DU130,'ANNUAL SUMMARY'!$V$9,DF112,'ANNUAL SUMMARY'!$BI$238)+SUMIFS('ANNUAL SUMMARY'!$CO$344,DU130,'ANNUAL SUMMARY'!$V$9,DF112,'ANNUAL SUMMARY'!$BI$296)+SUMIFS('ANNUAL SUMMARY'!$CO$402,DU130,'ANNUAL SUMMARY'!$V$9,DF112,'ANNUAL SUMMARY'!$BI$354)+SUMIFS('ANNUAL SUMMARY'!$CO$460,DU130,'ANNUAL SUMMARY'!$V$9,DF112,'ANNUAL SUMMARY'!$BI$412)+SUMIFS('ANNUAL SUMMARY'!$CO$518,DU130,'ANNUAL SUMMARY'!$V$9,DF112,'ANNUAL SUMMARY'!$BI$470)+SUMIFS('ANNUAL SUMMARY'!$CO$576,DU130,'ANNUAL SUMMARY'!$V$9,DF112,'ANNUAL SUMMARY'!$BI$528)+SUMIFS('ANNUAL SUMMARY'!$CO$634,DU130,'ANNUAL SUMMARY'!$V$9,DF112,'ANNUAL SUMMARY'!$BI$586)+SUMIFS('ANNUAL SUMMARY'!$CO$692,DU130,'ANNUAL SUMMARY'!$V$9,DF112,'ANNUAL SUMMARY'!$BI$644)+SUMIFS('ANNUAL SUMMARY'!$EN$54,DU130,'ANNUAL SUMMARY'!$V$9,DF112,'ANNUAL SUMMARY'!$DH$6)+SUMIFS('ANNUAL SUMMARY'!$EN$112,DU130,'ANNUAL SUMMARY'!$V$9,DF112,'ANNUAL SUMMARY'!$DH$64)+SUMIFS('ANNUAL SUMMARY'!$EN$170,DU130,'ANNUAL SUMMARY'!$V$9,DF112,'ANNUAL SUMMARY'!$DH$122)+SUMIFS('ANNUAL SUMMARY'!$EN$228,DU130,'ANNUAL SUMMARY'!$V$9,DF112,'ANNUAL SUMMARY'!$DH$180)+SUMIFS('ANNUAL SUMMARY'!$EN$286,DU130,'ANNUAL SUMMARY'!$V$9,DF112,'ANNUAL SUMMARY'!$DH$238)+SUMIFS('ANNUAL SUMMARY'!$EN$344,DU130,'ANNUAL SUMMARY'!$V$9,DF112,'ANNUAL SUMMARY'!$DH$296)+SUMIFS('ANNUAL SUMMARY'!$EN$402,DU130,'ANNUAL SUMMARY'!$V$9,DF112,'ANNUAL SUMMARY'!$DH$354)+SUMIFS('ANNUAL SUMMARY'!$EN$460,DU130,'ANNUAL SUMMARY'!$V$9,DF112,'ANNUAL SUMMARY'!$DH$412)+SUMIFS('ANNUAL SUMMARY'!$EN$518,DU130,'ANNUAL SUMMARY'!$V$9,DF112,'ANNUAL SUMMARY'!$DH$470)+SUMIFS('ANNUAL SUMMARY'!$EN$576,DU130,'ANNUAL SUMMARY'!$V$9,DF112,'ANNUAL SUMMARY'!$DH$528)+SUMIFS('ANNUAL SUMMARY'!$EN$634,DU130,'ANNUAL SUMMARY'!$V$9,DF112,'ANNUAL SUMMARY'!$DH$586)+SUMIFS('ANNUAL SUMMARY'!$EN$692,DU130,'ANNUAL SUMMARY'!$V$9,DF112,'ANNUAL SUMMARY'!$DH$644)+SUMIFS('ANNUAL SUMMARY'!$GK$54,DU130,'ANNUAL SUMMARY'!$V$9,DF112,'ANNUAL SUMMARY'!$FE$6)+SUMIFS('ANNUAL SUMMARY'!$GK$112,DU130,'ANNUAL SUMMARY'!$V$9,DF112,'ANNUAL SUMMARY'!$FE$64)+SUMIFS('ANNUAL SUMMARY'!$GK$170,DU130,'ANNUAL SUMMARY'!$V$9,DF112,'ANNUAL SUMMARY'!$FE$122)+SUMIFS('ANNUAL SUMMARY'!$GK$228,DU130,'ANNUAL SUMMARY'!$V$9,DF112,'ANNUAL SUMMARY'!$FE$180)+SUMIFS('ANNUAL SUMMARY'!$GK$286,DU130,'ANNUAL SUMMARY'!$V$9,DF112,'ANNUAL SUMMARY'!$FE$238)+SUMIFS('ANNUAL SUMMARY'!$GK$344,DU130,'ANNUAL SUMMARY'!$V$9,DF112,'ANNUAL SUMMARY'!$FE$296)+SUMIFS('ANNUAL SUMMARY'!$GK$402,DU130,'ANNUAL SUMMARY'!$V$9,DF112,'ANNUAL SUMMARY'!$FE$354)+SUMIFS('ANNUAL SUMMARY'!$GK$460,DU130,'ANNUAL SUMMARY'!$V$9,DF112,'ANNUAL SUMMARY'!$FE$412)+SUMIFS('ANNUAL SUMMARY'!$GK$518,DU130,'ANNUAL SUMMARY'!$V$9,DF112,'ANNUAL SUMMARY'!$FE$470)+SUMIFS('ANNUAL SUMMARY'!$GK$576,DU130,'ANNUAL SUMMARY'!$V$9,DF112,'ANNUAL SUMMARY'!$FE$528)+SUMIFS('ANNUAL SUMMARY'!$GK$634,DU130,'ANNUAL SUMMARY'!$V$9,DF112,'ANNUAL SUMMARY'!$FE$586)+SUMIFS('ANNUAL SUMMARY'!$GK$692,DU130,'ANNUAL SUMMARY'!$V$9,DF112,'ANNUAL SUMMARY'!$FE$644)</f>
        <v>0</v>
      </c>
      <c r="EM130" s="728"/>
      <c r="EN130" s="728"/>
      <c r="EO130" s="728">
        <f>SUMIFS('ANNUAL SUMMARY'!$AU$54,DU130,'ANNUAL SUMMARY'!$V$9,DF112,'ANNUAL SUMMARY'!$L$6)+SUMIFS('ANNUAL SUMMARY'!$AU$112,DU130,'ANNUAL SUMMARY'!$V$9,DF112,'ANNUAL SUMMARY'!$L$64)+SUMIFS('ANNUAL SUMMARY'!$AU$170,DU130,'ANNUAL SUMMARY'!$V$9,DF112,'ANNUAL SUMMARY'!$L$122)+SUMIFS('ANNUAL SUMMARY'!$AU$228,DU130,'ANNUAL SUMMARY'!$V$9,DF112,'ANNUAL SUMMARY'!$L$180)+SUMIFS('ANNUAL SUMMARY'!$AU$286,DU130,'ANNUAL SUMMARY'!$V$9,DF112,'ANNUAL SUMMARY'!$L$238)+SUMIFS('ANNUAL SUMMARY'!$AU$344,DU130,'ANNUAL SUMMARY'!$V$9,DF112,'ANNUAL SUMMARY'!$L$296)+SUMIFS('ANNUAL SUMMARY'!$AU$402,DU130,'ANNUAL SUMMARY'!$V$9,DF112,'ANNUAL SUMMARY'!$L$354)+SUMIFS('ANNUAL SUMMARY'!$AU$460,DU130,'ANNUAL SUMMARY'!$V$9,DF112,'ANNUAL SUMMARY'!$L$412)+SUMIFS('ANNUAL SUMMARY'!$AU$518,DU130,'ANNUAL SUMMARY'!$V$9,DF112,'ANNUAL SUMMARY'!$L$470)+SUMIFS('ANNUAL SUMMARY'!$AU$576,DU130,'ANNUAL SUMMARY'!$V$9,DF112,'ANNUAL SUMMARY'!$L$528)+SUMIFS('ANNUAL SUMMARY'!$AU$634,DU130,'ANNUAL SUMMARY'!$V$9,DF112,'ANNUAL SUMMARY'!$L$586)+SUMIFS('ANNUAL SUMMARY'!$AU$692,DU130,'ANNUAL SUMMARY'!$V$9,DF112,'ANNUAL SUMMARY'!$L$644)+SUMIFS('ANNUAL SUMMARY'!$CR$54,DU130,'ANNUAL SUMMARY'!$V$9,DF112,'ANNUAL SUMMARY'!$BI$6)+SUMIFS('ANNUAL SUMMARY'!$CR$112,DU130,'ANNUAL SUMMARY'!$V$9,DF112,'ANNUAL SUMMARY'!$BI$64)+SUMIFS('ANNUAL SUMMARY'!$CR$170,DU130,'ANNUAL SUMMARY'!$V$9,DF112,'ANNUAL SUMMARY'!$BI$122)+SUMIFS('ANNUAL SUMMARY'!$CR$228,DU130,'ANNUAL SUMMARY'!$V$9,DF112,'ANNUAL SUMMARY'!$BI$180)+SUMIFS('ANNUAL SUMMARY'!$CR$286,DU130,'ANNUAL SUMMARY'!$V$9,DF112,'ANNUAL SUMMARY'!$BI$238)+SUMIFS('ANNUAL SUMMARY'!$CR$344,DU130,'ANNUAL SUMMARY'!$V$9,DF112,'ANNUAL SUMMARY'!$BI$296)+SUMIFS('ANNUAL SUMMARY'!$CR$402,DU130,'ANNUAL SUMMARY'!$V$9,DF112,'ANNUAL SUMMARY'!$BI$354)+SUMIFS('ANNUAL SUMMARY'!$CR$460,DU130,'ANNUAL SUMMARY'!$V$9,DF112,'ANNUAL SUMMARY'!$BI$412)+SUMIFS('ANNUAL SUMMARY'!$CR$518,DU130,'ANNUAL SUMMARY'!$V$9,DF112,'ANNUAL SUMMARY'!$BI$470)+SUMIFS('ANNUAL SUMMARY'!$CR$576,DU130,'ANNUAL SUMMARY'!$V$9,DF112,'ANNUAL SUMMARY'!$BI$528)+SUMIFS('ANNUAL SUMMARY'!$CR$634,DU130,'ANNUAL SUMMARY'!$V$9,DF112,'ANNUAL SUMMARY'!$BI$586)+SUMIFS('ANNUAL SUMMARY'!$CR$692,DU130,'ANNUAL SUMMARY'!$V$9,DF112,'ANNUAL SUMMARY'!$BI$644)+SUMIFS('ANNUAL SUMMARY'!$EQ$54,DU130,'ANNUAL SUMMARY'!$V$9,DF112,'ANNUAL SUMMARY'!$DH$6)+SUMIFS('ANNUAL SUMMARY'!$EQ$112,DU130,'ANNUAL SUMMARY'!$V$9,DF112,'ANNUAL SUMMARY'!$DH$64)+SUMIFS('ANNUAL SUMMARY'!$EQ$170,DU130,'ANNUAL SUMMARY'!$V$9,DF112,'ANNUAL SUMMARY'!$DH$122)+SUMIFS('ANNUAL SUMMARY'!$EQ$228,DU130,'ANNUAL SUMMARY'!$V$9,DF112,'ANNUAL SUMMARY'!$DH$180)+SUMIFS('ANNUAL SUMMARY'!$EQ$286,DU130,'ANNUAL SUMMARY'!$V$9,DF112,'ANNUAL SUMMARY'!$DH$238)+SUMIFS('ANNUAL SUMMARY'!$EQ$344,DU130,'ANNUAL SUMMARY'!$V$9,DF112,'ANNUAL SUMMARY'!$DH$296)+SUMIFS('ANNUAL SUMMARY'!$EQ$402,DU130,'ANNUAL SUMMARY'!$V$9,DF112,'ANNUAL SUMMARY'!$DH$354)+SUMIFS('ANNUAL SUMMARY'!$EQ$460,DU130,'ANNUAL SUMMARY'!$V$9,DF112,'ANNUAL SUMMARY'!$DH$412)+SUMIFS('ANNUAL SUMMARY'!$EQ$518,DU130,'ANNUAL SUMMARY'!$V$9,DF112,'ANNUAL SUMMARY'!$DH$470)+SUMIFS('ANNUAL SUMMARY'!$EQ$576,DU130,'ANNUAL SUMMARY'!$V$9,DF112,'ANNUAL SUMMARY'!$DH$528)+SUMIFS('ANNUAL SUMMARY'!$EQ$634,DU130,'ANNUAL SUMMARY'!$V$9,DF112,'ANNUAL SUMMARY'!$DH$586)+SUMIFS('ANNUAL SUMMARY'!$EQ$692,DU130,'ANNUAL SUMMARY'!$V$9,DF112,'ANNUAL SUMMARY'!$DH$644)+SUMIFS('ANNUAL SUMMARY'!$GN$54,DU130,'ANNUAL SUMMARY'!$V$9,DF112,'ANNUAL SUMMARY'!$FE$6)+SUMIFS('ANNUAL SUMMARY'!$GN$112,DU130,'ANNUAL SUMMARY'!$V$9,DF112,'ANNUAL SUMMARY'!$FE$64)+SUMIFS('ANNUAL SUMMARY'!$GN$170,DU130,'ANNUAL SUMMARY'!$V$9,DF112,'ANNUAL SUMMARY'!$FE$122)+SUMIFS('ANNUAL SUMMARY'!$GN$228,DU130,'ANNUAL SUMMARY'!$V$9,DF112,'ANNUAL SUMMARY'!$FE$180)+SUMIFS('ANNUAL SUMMARY'!$GN$286,DU130,'ANNUAL SUMMARY'!$V$9,DF112,'ANNUAL SUMMARY'!$FE$238)+SUMIFS('ANNUAL SUMMARY'!$GN$344,DU130,'ANNUAL SUMMARY'!$V$9,DF112,'ANNUAL SUMMARY'!$FE$296)+SUMIFS('ANNUAL SUMMARY'!$GN$402,DU130,'ANNUAL SUMMARY'!$V$9,DF112,'ANNUAL SUMMARY'!$FE$354)+SUMIFS('ANNUAL SUMMARY'!$GN$460,DU130,'ANNUAL SUMMARY'!$V$9,DF112,'ANNUAL SUMMARY'!$FE$412)+SUMIFS('ANNUAL SUMMARY'!$GN$518,DU130,'ANNUAL SUMMARY'!$V$9,DF112,'ANNUAL SUMMARY'!$FE$470)+SUMIFS('ANNUAL SUMMARY'!$GN$576,DU130,'ANNUAL SUMMARY'!$V$9,DF112,'ANNUAL SUMMARY'!$FE$528)+SUMIFS('ANNUAL SUMMARY'!$GN$634,DU130,'ANNUAL SUMMARY'!$V$9,DF112,'ANNUAL SUMMARY'!$FE$586)+SUMIFS('ANNUAL SUMMARY'!$GN$692,DU130,'ANNUAL SUMMARY'!$V$9,DF112,'ANNUAL SUMMARY'!$FE$644)</f>
        <v>0</v>
      </c>
      <c r="EP130" s="728"/>
      <c r="EQ130" s="1260"/>
      <c r="ER130" s="1263"/>
      <c r="ES130" s="154"/>
      <c r="ET130" s="732"/>
      <c r="EU130" s="733"/>
      <c r="EV130" s="733"/>
      <c r="EW130" s="733"/>
      <c r="EX130" s="795"/>
      <c r="EY130" s="796"/>
      <c r="EZ130" s="796"/>
      <c r="FA130" s="796"/>
      <c r="FB130" s="796"/>
      <c r="FC130" s="796"/>
      <c r="FD130" s="797"/>
      <c r="FE130" s="643"/>
      <c r="FF130" s="864"/>
      <c r="FG130" s="865"/>
      <c r="FH130" s="865"/>
      <c r="FI130" s="865"/>
      <c r="FJ130" s="866"/>
      <c r="FK130" s="738"/>
      <c r="FL130" s="739"/>
      <c r="FM130" s="739"/>
      <c r="FN130" s="739"/>
      <c r="FO130" s="739"/>
      <c r="FP130" s="740"/>
      <c r="FQ130" s="15"/>
      <c r="FR130" s="812">
        <f>IF(FR118=0," ",FR118+6)</f>
        <v>2028</v>
      </c>
      <c r="FS130" s="813"/>
      <c r="FT130" s="813"/>
      <c r="FU130" s="813"/>
      <c r="FV130" s="813"/>
      <c r="FW130" s="1118">
        <f>SUMIFS('ANNUAL SUMMARY'!$AF$54,FR130,'ANNUAL SUMMARY'!$V$9,FC112,'ANNUAL SUMMARY'!$L$6)+SUMIFS('ANNUAL SUMMARY'!$AF$112,FR130,'ANNUAL SUMMARY'!$V$9,FC112,'ANNUAL SUMMARY'!$L$64)+SUMIFS('ANNUAL SUMMARY'!$AF$170,FR130,'ANNUAL SUMMARY'!$V$9,FC112,'ANNUAL SUMMARY'!$L$122)+SUMIFS('ANNUAL SUMMARY'!$AF$228,FR130,'ANNUAL SUMMARY'!$V$9,FC112,'ANNUAL SUMMARY'!$L$180)+SUMIFS('ANNUAL SUMMARY'!$AF$286,FR130,'ANNUAL SUMMARY'!$V$9,FC112,'ANNUAL SUMMARY'!$L$238)+SUMIFS('ANNUAL SUMMARY'!$AF$344,FR130,'ANNUAL SUMMARY'!$V$9,FC112,'ANNUAL SUMMARY'!$L$296)+SUMIFS('ANNUAL SUMMARY'!$AF$402,FR130,'ANNUAL SUMMARY'!$V$9,FC112,'ANNUAL SUMMARY'!$L$354)+SUMIFS('ANNUAL SUMMARY'!$AF$460,FR130,'ANNUAL SUMMARY'!$V$9,FC112,'ANNUAL SUMMARY'!$L$412)+SUMIFS('ANNUAL SUMMARY'!$AF$518,FR130,'ANNUAL SUMMARY'!$V$9,FC112,'ANNUAL SUMMARY'!$L$470)+SUMIFS('ANNUAL SUMMARY'!$AF$576,FR130,'ANNUAL SUMMARY'!$V$9,FC112,'ANNUAL SUMMARY'!$L$528)+SUMIFS('ANNUAL SUMMARY'!$AF$634,FR130,'ANNUAL SUMMARY'!$V$9,FC112,'ANNUAL SUMMARY'!$L$586)+SUMIFS('ANNUAL SUMMARY'!$AF$692,FR130,'ANNUAL SUMMARY'!$V$9,FC112,'ANNUAL SUMMARY'!$L$644)+SUMIFS('ANNUAL SUMMARY'!$CC$54,FR130,'ANNUAL SUMMARY'!$V$9,FC112,'ANNUAL SUMMARY'!$BI$6)+SUMIFS('ANNUAL SUMMARY'!$CC$112,FR130,'ANNUAL SUMMARY'!$V$9,FC112,'ANNUAL SUMMARY'!$BI$64)+SUMIFS('ANNUAL SUMMARY'!$CC$170,FR130,'ANNUAL SUMMARY'!$V$9,FC112,'ANNUAL SUMMARY'!$BI$122)+SUMIFS('ANNUAL SUMMARY'!$CC$228,FR130,'ANNUAL SUMMARY'!$V$9,FC112,'ANNUAL SUMMARY'!$BI$180)+SUMIFS('ANNUAL SUMMARY'!$CC$286,FR130,'ANNUAL SUMMARY'!$V$9,FC112,'ANNUAL SUMMARY'!$BI$238)+SUMIFS('ANNUAL SUMMARY'!$CC$344,FR130,'ANNUAL SUMMARY'!$V$9,FC112,'ANNUAL SUMMARY'!$BI$296)+SUMIFS('ANNUAL SUMMARY'!$CC$402,FR130,'ANNUAL SUMMARY'!$V$9,FC112,'ANNUAL SUMMARY'!$BI$354)+SUMIFS('ANNUAL SUMMARY'!$CC$460,FR130,'ANNUAL SUMMARY'!$V$9,FC112,'ANNUAL SUMMARY'!$BI$412)+SUMIFS('ANNUAL SUMMARY'!$CC$518,FR130,'ANNUAL SUMMARY'!$V$9,FC112,'ANNUAL SUMMARY'!$BI$470)+SUMIFS('ANNUAL SUMMARY'!$CC$576,FR130,'ANNUAL SUMMARY'!$V$9,FC112,'ANNUAL SUMMARY'!$BI$528)+SUMIFS('ANNUAL SUMMARY'!$CC$634,FR130,'ANNUAL SUMMARY'!$V$9,FC112,'ANNUAL SUMMARY'!$BI$586)+SUMIFS('ANNUAL SUMMARY'!$CC$692,FR130,'ANNUAL SUMMARY'!$V$9,FC112,'ANNUAL SUMMARY'!$BI$644)+SUMIFS('ANNUAL SUMMARY'!$EB$54,FR130,'ANNUAL SUMMARY'!$V$9,FC112,'ANNUAL SUMMARY'!$DH$6)+SUMIFS('ANNUAL SUMMARY'!$EB$112,FR130,'ANNUAL SUMMARY'!$V$9,FC112,'ANNUAL SUMMARY'!$DH$64)+SUMIFS('ANNUAL SUMMARY'!$EB$170,FR130,'ANNUAL SUMMARY'!$V$9,FC112,'ANNUAL SUMMARY'!$DH$122)+SUMIFS('ANNUAL SUMMARY'!$EB$228,FR130,'ANNUAL SUMMARY'!$V$9,FC112,'ANNUAL SUMMARY'!$DH$180)+SUMIFS('ANNUAL SUMMARY'!$EB$286,FR130,'ANNUAL SUMMARY'!$V$9,FC112,'ANNUAL SUMMARY'!$DH$238)+SUMIFS('ANNUAL SUMMARY'!$EB$344,FR130,'ANNUAL SUMMARY'!$V$9,FC112,'ANNUAL SUMMARY'!$DH$296)+SUMIFS('ANNUAL SUMMARY'!$EB$402,FR130,'ANNUAL SUMMARY'!$V$9,FC112,'ANNUAL SUMMARY'!$DH$354)+SUMIFS('ANNUAL SUMMARY'!$EB$460,FR130,'ANNUAL SUMMARY'!$V$9,FC112,'ANNUAL SUMMARY'!$DH$412)+SUMIFS('ANNUAL SUMMARY'!$EB$518,FR130,'ANNUAL SUMMARY'!$V$9,FC112,'ANNUAL SUMMARY'!$DH$470)+SUMIFS('ANNUAL SUMMARY'!$EB$576,FR130,'ANNUAL SUMMARY'!$V$9,FC112,'ANNUAL SUMMARY'!$DH$528)+SUMIFS('ANNUAL SUMMARY'!$EB$634,FR130,'ANNUAL SUMMARY'!$V$9,FC112,'ANNUAL SUMMARY'!$DH$586)+SUMIFS('ANNUAL SUMMARY'!$EB$692,FR130,'ANNUAL SUMMARY'!$V$9,FC112,'ANNUAL SUMMARY'!$DH$644)+SUMIFS('ANNUAL SUMMARY'!$FY$54,FR130,'ANNUAL SUMMARY'!$V$9,FC112,'ANNUAL SUMMARY'!$FE$6)+SUMIFS('ANNUAL SUMMARY'!$FY$112,FR130,'ANNUAL SUMMARY'!$V$9,FC112,'ANNUAL SUMMARY'!$FE$64)+SUMIFS('ANNUAL SUMMARY'!$FY$170,FR130,'ANNUAL SUMMARY'!$V$9,FC112,'ANNUAL SUMMARY'!$FE$122)+SUMIFS('ANNUAL SUMMARY'!$FY$228,FR130,'ANNUAL SUMMARY'!$V$9,FC112,'ANNUAL SUMMARY'!$FE$180)+SUMIFS('ANNUAL SUMMARY'!$FY$286,FR130,'ANNUAL SUMMARY'!$V$9,FC112,'ANNUAL SUMMARY'!$FE$238)+SUMIFS('ANNUAL SUMMARY'!$FY$344,FR130,'ANNUAL SUMMARY'!$V$9,FC112,'ANNUAL SUMMARY'!$FE$296)+SUMIFS('ANNUAL SUMMARY'!$FY$402,FR130,'ANNUAL SUMMARY'!$V$9,FC112,'ANNUAL SUMMARY'!$FE$354)+SUMIFS('ANNUAL SUMMARY'!$FY$460,FR130,'ANNUAL SUMMARY'!$V$9,FC112,'ANNUAL SUMMARY'!$FE$412)+SUMIFS('ANNUAL SUMMARY'!$FY$518,FR130,'ANNUAL SUMMARY'!$V$9,FC112,'ANNUAL SUMMARY'!$FE$470)+SUMIFS('ANNUAL SUMMARY'!$FY$576,FR130,'ANNUAL SUMMARY'!$V$9,FC112,'ANNUAL SUMMARY'!$FE$528)+SUMIFS('ANNUAL SUMMARY'!$FY$634,FR130,'ANNUAL SUMMARY'!$V$9,FC112,'ANNUAL SUMMARY'!$FE$586)+SUMIFS('ANNUAL SUMMARY'!$FY$692,FR130,'ANNUAL SUMMARY'!$V$9,FC112,'ANNUAL SUMMARY'!$FE$644)</f>
        <v>0</v>
      </c>
      <c r="FX130" s="727"/>
      <c r="FY130" s="727"/>
      <c r="FZ130" s="727"/>
      <c r="GA130" s="727">
        <f>SUMIFS('ANNUAL SUMMARY'!$AJ$54,FR130,'ANNUAL SUMMARY'!$V$9,FC112,'ANNUAL SUMMARY'!$L$6)+SUMIFS('ANNUAL SUMMARY'!$AJ$112,FR130,'ANNUAL SUMMARY'!$V$9,FC112,'ANNUAL SUMMARY'!$L$64)+SUMIFS('ANNUAL SUMMARY'!$AJ$170,FR130,'ANNUAL SUMMARY'!$V$9,FC112,'ANNUAL SUMMARY'!$L$122)+SUMIFS('ANNUAL SUMMARY'!$AJ$228,FR130,'ANNUAL SUMMARY'!$V$9,FC112,'ANNUAL SUMMARY'!$L$180)+SUMIFS('ANNUAL SUMMARY'!$AJ$286,FR130,'ANNUAL SUMMARY'!$V$9,FC112,'ANNUAL SUMMARY'!$L$238)+SUMIFS('ANNUAL SUMMARY'!$AJ$344,FR130,'ANNUAL SUMMARY'!$V$9,FC112,'ANNUAL SUMMARY'!$L$296)+SUMIFS('ANNUAL SUMMARY'!$AJ$402,FR130,'ANNUAL SUMMARY'!$V$9,FC112,'ANNUAL SUMMARY'!$L$354)+SUMIFS('ANNUAL SUMMARY'!$AJ$460,FR130,'ANNUAL SUMMARY'!$V$9,FC112,'ANNUAL SUMMARY'!$L$412)+SUMIFS('ANNUAL SUMMARY'!$AJ$518,FR130,'ANNUAL SUMMARY'!$V$9,FC112,'ANNUAL SUMMARY'!$L$470)+SUMIFS('ANNUAL SUMMARY'!$AJ$576,FR130,'ANNUAL SUMMARY'!$V$9,FC112,'ANNUAL SUMMARY'!$L$528)+SUMIFS('ANNUAL SUMMARY'!$AJ$634,FR130,'ANNUAL SUMMARY'!$V$9,FC112,'ANNUAL SUMMARY'!$L$586)+SUMIFS('ANNUAL SUMMARY'!$AJ$692,FR130,'ANNUAL SUMMARY'!$V$9,FC112,'ANNUAL SUMMARY'!$L$644)+SUMIFS('ANNUAL SUMMARY'!$CG$54,FR130,'ANNUAL SUMMARY'!$V$9,FC112,'ANNUAL SUMMARY'!$BI$6)+SUMIFS('ANNUAL SUMMARY'!$CG$112,FR130,'ANNUAL SUMMARY'!$V$9,FC112,'ANNUAL SUMMARY'!$BI$64)+SUMIFS('ANNUAL SUMMARY'!$CG$170,FR130,'ANNUAL SUMMARY'!$V$9,FC112,'ANNUAL SUMMARY'!$BI$122)+SUMIFS('ANNUAL SUMMARY'!$CG$228,FR130,'ANNUAL SUMMARY'!$V$9,FC112,'ANNUAL SUMMARY'!$BI$180)+SUMIFS('ANNUAL SUMMARY'!$CG$286,FR130,'ANNUAL SUMMARY'!$V$9,FC112,'ANNUAL SUMMARY'!$BI$238)+SUMIFS('ANNUAL SUMMARY'!$CG$344,FR130,'ANNUAL SUMMARY'!$V$9,FC112,'ANNUAL SUMMARY'!$BI$296)+SUMIFS('ANNUAL SUMMARY'!$CG$402,FR130,'ANNUAL SUMMARY'!$V$9,FC112,'ANNUAL SUMMARY'!$BI$354)+SUMIFS('ANNUAL SUMMARY'!$CG$460,FR130,'ANNUAL SUMMARY'!$V$9,FC112,'ANNUAL SUMMARY'!$BI$412)+SUMIFS('ANNUAL SUMMARY'!$CG$518,FR130,'ANNUAL SUMMARY'!$V$9,FC112,'ANNUAL SUMMARY'!$BI$470)+SUMIFS('ANNUAL SUMMARY'!$CG$576,FR130,'ANNUAL SUMMARY'!$V$9,FC112,'ANNUAL SUMMARY'!$BI$528)+SUMIFS('ANNUAL SUMMARY'!$CG$634,FR130,'ANNUAL SUMMARY'!$V$9,FC112,'ANNUAL SUMMARY'!$BI$586)+SUMIFS('ANNUAL SUMMARY'!$CG$692,FR130,'ANNUAL SUMMARY'!$V$9,FC112,'ANNUAL SUMMARY'!$BI$644)+SUMIFS('ANNUAL SUMMARY'!$EF$54,FR130,'ANNUAL SUMMARY'!$V$9,FC112,'ANNUAL SUMMARY'!$DH$6)+SUMIFS('ANNUAL SUMMARY'!$EF$112,FR130,'ANNUAL SUMMARY'!$V$9,FC112,'ANNUAL SUMMARY'!$DH$64)+SUMIFS('ANNUAL SUMMARY'!$EF$170,FR130,'ANNUAL SUMMARY'!$V$9,FC112,'ANNUAL SUMMARY'!$DH$122)+SUMIFS('ANNUAL SUMMARY'!$EF$228,FR130,'ANNUAL SUMMARY'!$V$9,FC112,'ANNUAL SUMMARY'!$DH$180)+SUMIFS('ANNUAL SUMMARY'!$EF$286,FR130,'ANNUAL SUMMARY'!$V$9,FC112,'ANNUAL SUMMARY'!$DH$238)+SUMIFS('ANNUAL SUMMARY'!$EF$344,FR130,'ANNUAL SUMMARY'!$V$9,FC112,'ANNUAL SUMMARY'!$DH$296)+SUMIFS('ANNUAL SUMMARY'!$EF$402,FR130,'ANNUAL SUMMARY'!$V$9,FC112,'ANNUAL SUMMARY'!$DH$354)+SUMIFS('ANNUAL SUMMARY'!$EF$460,FR130,'ANNUAL SUMMARY'!$V$9,FC112,'ANNUAL SUMMARY'!$DH$412)+SUMIFS('ANNUAL SUMMARY'!$EF$518,FR130,'ANNUAL SUMMARY'!$V$9,FC112,'ANNUAL SUMMARY'!$DH$470)+SUMIFS('ANNUAL SUMMARY'!$EF$576,FR130,'ANNUAL SUMMARY'!$V$9,FC112,'ANNUAL SUMMARY'!$DH$528)+SUMIFS('ANNUAL SUMMARY'!$EF$634,FR130,'ANNUAL SUMMARY'!$V$9,FC112,'ANNUAL SUMMARY'!$DH$586)+SUMIFS('ANNUAL SUMMARY'!$EF$692,FR130,'ANNUAL SUMMARY'!$V$9,FC112,'ANNUAL SUMMARY'!$DH$644)+SUMIFS('ANNUAL SUMMARY'!$GC$54,FR130,'ANNUAL SUMMARY'!$V$9,FC112,'ANNUAL SUMMARY'!$FE$6)+SUMIFS('ANNUAL SUMMARY'!$GC$112,FR130,'ANNUAL SUMMARY'!$V$9,FC112,'ANNUAL SUMMARY'!$FE$64)+SUMIFS('ANNUAL SUMMARY'!$GC$170,FR130,'ANNUAL SUMMARY'!$V$9,FC112,'ANNUAL SUMMARY'!$FE$122)+SUMIFS('ANNUAL SUMMARY'!$GC$228,FR130,'ANNUAL SUMMARY'!$V$9,FC112,'ANNUAL SUMMARY'!$FE$180)+SUMIFS('ANNUAL SUMMARY'!$GC$286,FR130,'ANNUAL SUMMARY'!$V$9,FC112,'ANNUAL SUMMARY'!$FE$238)+SUMIFS('ANNUAL SUMMARY'!$GC$344,FR130,'ANNUAL SUMMARY'!$V$9,FC112,'ANNUAL SUMMARY'!$FE$296)+SUMIFS('ANNUAL SUMMARY'!$GC$402,FR130,'ANNUAL SUMMARY'!$V$9,FC112,'ANNUAL SUMMARY'!$FE$354)+SUMIFS('ANNUAL SUMMARY'!$GC$460,FR130,'ANNUAL SUMMARY'!$V$9,FC112,'ANNUAL SUMMARY'!$FE$412)+SUMIFS('ANNUAL SUMMARY'!$GC$518,FR130,'ANNUAL SUMMARY'!$V$9,FC112,'ANNUAL SUMMARY'!$FE$470)+SUMIFS('ANNUAL SUMMARY'!$GC$576,FR130,'ANNUAL SUMMARY'!$V$9,FC112,'ANNUAL SUMMARY'!$FE$528)+SUMIFS('ANNUAL SUMMARY'!$GC$634,FR130,'ANNUAL SUMMARY'!$V$9,FC112,'ANNUAL SUMMARY'!$FE$586)+SUMIFS('ANNUAL SUMMARY'!$GC$692,FR130,'ANNUAL SUMMARY'!$V$9,FC112,'ANNUAL SUMMARY'!$FE$644)</f>
        <v>0</v>
      </c>
      <c r="GB130" s="727"/>
      <c r="GC130" s="727"/>
      <c r="GD130" s="727"/>
      <c r="GE130" s="727">
        <f>SUMIFS('ANNUAL SUMMARY'!$AN$54,FR130,'ANNUAL SUMMARY'!$V$9,FC112,'ANNUAL SUMMARY'!$L$6)+SUMIFS('ANNUAL SUMMARY'!$AN$112,FR130,'ANNUAL SUMMARY'!$V$9,FC112,'ANNUAL SUMMARY'!$L$64)+SUMIFS('ANNUAL SUMMARY'!$AN$170,FR130,'ANNUAL SUMMARY'!$V$9,FC112,'ANNUAL SUMMARY'!$L$122)+SUMIFS('ANNUAL SUMMARY'!$AN$228,FR130,'ANNUAL SUMMARY'!$V$9,FC112,'ANNUAL SUMMARY'!$L$180)+SUMIFS('ANNUAL SUMMARY'!$AN$286,FR130,'ANNUAL SUMMARY'!$V$9,FC112,'ANNUAL SUMMARY'!$L$238)+SUMIFS('ANNUAL SUMMARY'!$AN$344,FR130,'ANNUAL SUMMARY'!$V$9,FC112,'ANNUAL SUMMARY'!$L$296)+SUMIFS('ANNUAL SUMMARY'!$AN$402,FR130,'ANNUAL SUMMARY'!$V$9,FC112,'ANNUAL SUMMARY'!$L$354)+SUMIFS('ANNUAL SUMMARY'!$AN$460,FR130,'ANNUAL SUMMARY'!$V$9,FC112,'ANNUAL SUMMARY'!$L$412)+SUMIFS('ANNUAL SUMMARY'!$AN$518,FR130,'ANNUAL SUMMARY'!$V$9,FC112,'ANNUAL SUMMARY'!$L$470)+SUMIFS('ANNUAL SUMMARY'!$AN$576,FR130,'ANNUAL SUMMARY'!$V$9,FC112,'ANNUAL SUMMARY'!$L$528)+SUMIFS('ANNUAL SUMMARY'!$AN$634,FR130,'ANNUAL SUMMARY'!$V$9,FC112,'ANNUAL SUMMARY'!$L$586)+SUMIFS('ANNUAL SUMMARY'!$AN$692,FR130,'ANNUAL SUMMARY'!$V$9,FC112,'ANNUAL SUMMARY'!$L$644)+SUMIFS('ANNUAL SUMMARY'!$CK$54,FR130,'ANNUAL SUMMARY'!$V$9,FC112,'ANNUAL SUMMARY'!$BI$6)+SUMIFS('ANNUAL SUMMARY'!$CK$112,FR130,'ANNUAL SUMMARY'!$V$9,FC112,'ANNUAL SUMMARY'!$BI$64)+SUMIFS('ANNUAL SUMMARY'!$CK$170,FR130,'ANNUAL SUMMARY'!$V$9,FC112,'ANNUAL SUMMARY'!$BI$122)+SUMIFS('ANNUAL SUMMARY'!$CK$228,FR130,'ANNUAL SUMMARY'!$V$9,FC112,'ANNUAL SUMMARY'!$BI$180)+SUMIFS('ANNUAL SUMMARY'!$CK$286,FR130,'ANNUAL SUMMARY'!$V$9,FC112,'ANNUAL SUMMARY'!$BI$238)+SUMIFS('ANNUAL SUMMARY'!$CK$344,FR130,'ANNUAL SUMMARY'!$V$9,FC112,'ANNUAL SUMMARY'!$BI$296)+SUMIFS('ANNUAL SUMMARY'!$CK$402,FR130,'ANNUAL SUMMARY'!$V$9,FC112,'ANNUAL SUMMARY'!$BI$354)+SUMIFS('ANNUAL SUMMARY'!$CK$460,FR130,'ANNUAL SUMMARY'!$V$9,FC112,'ANNUAL SUMMARY'!$BI$412)+SUMIFS('ANNUAL SUMMARY'!$CK$518,FR130,'ANNUAL SUMMARY'!$V$9,FC112,'ANNUAL SUMMARY'!$BI$470)+SUMIFS('ANNUAL SUMMARY'!$CK$576,FR130,'ANNUAL SUMMARY'!$V$9,FC112,'ANNUAL SUMMARY'!$BI$528)+SUMIFS('ANNUAL SUMMARY'!$CK$634,FR130,'ANNUAL SUMMARY'!$V$9,FC112,'ANNUAL SUMMARY'!$BI$586)+SUMIFS('ANNUAL SUMMARY'!$CK$692,FR130,'ANNUAL SUMMARY'!$V$9,FC112,'ANNUAL SUMMARY'!$BI$644)+SUMIFS('ANNUAL SUMMARY'!$EJ$54,FR130,'ANNUAL SUMMARY'!$V$9,FC112,'ANNUAL SUMMARY'!$DH$6)+SUMIFS('ANNUAL SUMMARY'!$EJ$112,FR130,'ANNUAL SUMMARY'!$V$9,FC112,'ANNUAL SUMMARY'!$DH$64)+SUMIFS('ANNUAL SUMMARY'!$EJ$170,FR130,'ANNUAL SUMMARY'!$V$9,FC112,'ANNUAL SUMMARY'!$DH$122)+SUMIFS('ANNUAL SUMMARY'!$EJ$228,FR130,'ANNUAL SUMMARY'!$V$9,FC112,'ANNUAL SUMMARY'!$DH$180)+SUMIFS('ANNUAL SUMMARY'!$EJ$286,FR130,'ANNUAL SUMMARY'!$V$9,FC112,'ANNUAL SUMMARY'!$DH$238)+SUMIFS('ANNUAL SUMMARY'!$EJ$344,FR130,'ANNUAL SUMMARY'!$V$9,FC112,'ANNUAL SUMMARY'!$DH$296)+SUMIFS('ANNUAL SUMMARY'!$EJ$402,FR130,'ANNUAL SUMMARY'!$V$9,FC112,'ANNUAL SUMMARY'!$DH$354)+SUMIFS('ANNUAL SUMMARY'!$EJ$460,FR130,'ANNUAL SUMMARY'!$V$9,FC112,'ANNUAL SUMMARY'!$DH$412)+SUMIFS('ANNUAL SUMMARY'!$EJ$518,FR130,'ANNUAL SUMMARY'!$V$9,FC112,'ANNUAL SUMMARY'!$DH$470)+SUMIFS('ANNUAL SUMMARY'!$EJ$576,FR130,'ANNUAL SUMMARY'!$V$9,FC112,'ANNUAL SUMMARY'!$DH$528)+SUMIFS('ANNUAL SUMMARY'!$EJ$634,FR130,'ANNUAL SUMMARY'!$V$9,FC112,'ANNUAL SUMMARY'!$DH$586)+SUMIFS('ANNUAL SUMMARY'!$EJ$692,FR130,'ANNUAL SUMMARY'!$V$9,FC112,'ANNUAL SUMMARY'!$DH$644)+SUMIFS('ANNUAL SUMMARY'!$GG$54,FR130,'ANNUAL SUMMARY'!$V$9,FC112,'ANNUAL SUMMARY'!$FE$6)+SUMIFS('ANNUAL SUMMARY'!$GG$112,FR130,'ANNUAL SUMMARY'!$V$9,FC112,'ANNUAL SUMMARY'!$FE$64)+SUMIFS('ANNUAL SUMMARY'!$GG$170,FR130,'ANNUAL SUMMARY'!$V$9,FC112,'ANNUAL SUMMARY'!$FE$122)+SUMIFS('ANNUAL SUMMARY'!$GG$228,FR130,'ANNUAL SUMMARY'!$V$9,FC112,'ANNUAL SUMMARY'!$FE$180)+SUMIFS('ANNUAL SUMMARY'!$GG$286,FR130,'ANNUAL SUMMARY'!$V$9,FC112,'ANNUAL SUMMARY'!$FE$238)+SUMIFS('ANNUAL SUMMARY'!$GG$344,FR130,'ANNUAL SUMMARY'!$V$9,FC112,'ANNUAL SUMMARY'!$FE$296)+SUMIFS('ANNUAL SUMMARY'!$GG$402,FR130,'ANNUAL SUMMARY'!$V$9,FC112,'ANNUAL SUMMARY'!$FE$354)+SUMIFS('ANNUAL SUMMARY'!$GG$460,FR130,'ANNUAL SUMMARY'!$V$9,FC112,'ANNUAL SUMMARY'!$FE$412)+SUMIFS('ANNUAL SUMMARY'!$GG$518,FR130,'ANNUAL SUMMARY'!$V$9,FC112,'ANNUAL SUMMARY'!$FE$470)+SUMIFS('ANNUAL SUMMARY'!$GG$576,FR130,'ANNUAL SUMMARY'!$V$9,FC112,'ANNUAL SUMMARY'!$FE$528)+SUMIFS('ANNUAL SUMMARY'!$GG$634,FR130,'ANNUAL SUMMARY'!$V$9,FC112,'ANNUAL SUMMARY'!$FE$586)+SUMIFS('ANNUAL SUMMARY'!$GG$692,FR130,'ANNUAL SUMMARY'!$V$9,FC112,'ANNUAL SUMMARY'!$FE$644)</f>
        <v>0</v>
      </c>
      <c r="GF130" s="727"/>
      <c r="GG130" s="727"/>
      <c r="GH130" s="727"/>
      <c r="GI130" s="728">
        <f>SUMIFS('ANNUAL SUMMARY'!$AR$54,FR130,'ANNUAL SUMMARY'!$V$9,FC112,'ANNUAL SUMMARY'!$L$6)+SUMIFS('ANNUAL SUMMARY'!$AR$112,FR130,'ANNUAL SUMMARY'!$V$9,FC112,'ANNUAL SUMMARY'!$L$64)+SUMIFS('ANNUAL SUMMARY'!$AR$170,FR130,'ANNUAL SUMMARY'!$V$9,FC112,'ANNUAL SUMMARY'!$L$122)+SUMIFS('ANNUAL SUMMARY'!$AR$228,FR130,'ANNUAL SUMMARY'!$V$9,FC112,'ANNUAL SUMMARY'!$L$180)+SUMIFS('ANNUAL SUMMARY'!$AR$286,FR130,'ANNUAL SUMMARY'!$V$9,FC112,'ANNUAL SUMMARY'!$L$238)+SUMIFS('ANNUAL SUMMARY'!$AR$344,FR130,'ANNUAL SUMMARY'!$V$9,FC112,'ANNUAL SUMMARY'!$L$296)+SUMIFS('ANNUAL SUMMARY'!$AR$402,FR130,'ANNUAL SUMMARY'!$V$9,FC112,'ANNUAL SUMMARY'!$L$354)+SUMIFS('ANNUAL SUMMARY'!$AR$460,FR130,'ANNUAL SUMMARY'!$V$9,FC112,'ANNUAL SUMMARY'!$L$412)+SUMIFS('ANNUAL SUMMARY'!$AR$518,FR130,'ANNUAL SUMMARY'!$V$9,FC112,'ANNUAL SUMMARY'!$L$470)+SUMIFS('ANNUAL SUMMARY'!$AR$576,FR130,'ANNUAL SUMMARY'!$V$9,FC112,'ANNUAL SUMMARY'!$L$528)+SUMIFS('ANNUAL SUMMARY'!$AR$634,FR130,'ANNUAL SUMMARY'!$V$9,FC112,'ANNUAL SUMMARY'!$L$586)+SUMIFS('ANNUAL SUMMARY'!$AR$692,FR130,'ANNUAL SUMMARY'!$V$9,FC112,'ANNUAL SUMMARY'!$L$644)+SUMIFS('ANNUAL SUMMARY'!$CO$54,FR130,'ANNUAL SUMMARY'!$V$9,FC112,'ANNUAL SUMMARY'!$BI$6)+SUMIFS('ANNUAL SUMMARY'!$CO$112,FR130,'ANNUAL SUMMARY'!$V$9,FC112,'ANNUAL SUMMARY'!$BI$64)+SUMIFS('ANNUAL SUMMARY'!$CO$170,FR130,'ANNUAL SUMMARY'!$V$9,FC112,'ANNUAL SUMMARY'!$BI$122)+SUMIFS('ANNUAL SUMMARY'!$CO$228,FR130,'ANNUAL SUMMARY'!$V$9,FC112,'ANNUAL SUMMARY'!$BI$180)+SUMIFS('ANNUAL SUMMARY'!$CO$286,FR130,'ANNUAL SUMMARY'!$V$9,FC112,'ANNUAL SUMMARY'!$BI$238)+SUMIFS('ANNUAL SUMMARY'!$CO$344,FR130,'ANNUAL SUMMARY'!$V$9,FC112,'ANNUAL SUMMARY'!$BI$296)+SUMIFS('ANNUAL SUMMARY'!$CO$402,FR130,'ANNUAL SUMMARY'!$V$9,FC112,'ANNUAL SUMMARY'!$BI$354)+SUMIFS('ANNUAL SUMMARY'!$CO$460,FR130,'ANNUAL SUMMARY'!$V$9,FC112,'ANNUAL SUMMARY'!$BI$412)+SUMIFS('ANNUAL SUMMARY'!$CO$518,FR130,'ANNUAL SUMMARY'!$V$9,FC112,'ANNUAL SUMMARY'!$BI$470)+SUMIFS('ANNUAL SUMMARY'!$CO$576,FR130,'ANNUAL SUMMARY'!$V$9,FC112,'ANNUAL SUMMARY'!$BI$528)+SUMIFS('ANNUAL SUMMARY'!$CO$634,FR130,'ANNUAL SUMMARY'!$V$9,FC112,'ANNUAL SUMMARY'!$BI$586)+SUMIFS('ANNUAL SUMMARY'!$CO$692,FR130,'ANNUAL SUMMARY'!$V$9,FC112,'ANNUAL SUMMARY'!$BI$644)+SUMIFS('ANNUAL SUMMARY'!$EN$54,FR130,'ANNUAL SUMMARY'!$V$9,FC112,'ANNUAL SUMMARY'!$DH$6)+SUMIFS('ANNUAL SUMMARY'!$EN$112,FR130,'ANNUAL SUMMARY'!$V$9,FC112,'ANNUAL SUMMARY'!$DH$64)+SUMIFS('ANNUAL SUMMARY'!$EN$170,FR130,'ANNUAL SUMMARY'!$V$9,FC112,'ANNUAL SUMMARY'!$DH$122)+SUMIFS('ANNUAL SUMMARY'!$EN$228,FR130,'ANNUAL SUMMARY'!$V$9,FC112,'ANNUAL SUMMARY'!$DH$180)+SUMIFS('ANNUAL SUMMARY'!$EN$286,FR130,'ANNUAL SUMMARY'!$V$9,FC112,'ANNUAL SUMMARY'!$DH$238)+SUMIFS('ANNUAL SUMMARY'!$EN$344,FR130,'ANNUAL SUMMARY'!$V$9,FC112,'ANNUAL SUMMARY'!$DH$296)+SUMIFS('ANNUAL SUMMARY'!$EN$402,FR130,'ANNUAL SUMMARY'!$V$9,FC112,'ANNUAL SUMMARY'!$DH$354)+SUMIFS('ANNUAL SUMMARY'!$EN$460,FR130,'ANNUAL SUMMARY'!$V$9,FC112,'ANNUAL SUMMARY'!$DH$412)+SUMIFS('ANNUAL SUMMARY'!$EN$518,FR130,'ANNUAL SUMMARY'!$V$9,FC112,'ANNUAL SUMMARY'!$DH$470)+SUMIFS('ANNUAL SUMMARY'!$EN$576,FR130,'ANNUAL SUMMARY'!$V$9,FC112,'ANNUAL SUMMARY'!$DH$528)+SUMIFS('ANNUAL SUMMARY'!$EN$634,FR130,'ANNUAL SUMMARY'!$V$9,FC112,'ANNUAL SUMMARY'!$DH$586)+SUMIFS('ANNUAL SUMMARY'!$EN$692,FR130,'ANNUAL SUMMARY'!$V$9,FC112,'ANNUAL SUMMARY'!$DH$644)+SUMIFS('ANNUAL SUMMARY'!$GK$54,FR130,'ANNUAL SUMMARY'!$V$9,FC112,'ANNUAL SUMMARY'!$FE$6)+SUMIFS('ANNUAL SUMMARY'!$GK$112,FR130,'ANNUAL SUMMARY'!$V$9,FC112,'ANNUAL SUMMARY'!$FE$64)+SUMIFS('ANNUAL SUMMARY'!$GK$170,FR130,'ANNUAL SUMMARY'!$V$9,FC112,'ANNUAL SUMMARY'!$FE$122)+SUMIFS('ANNUAL SUMMARY'!$GK$228,FR130,'ANNUAL SUMMARY'!$V$9,FC112,'ANNUAL SUMMARY'!$FE$180)+SUMIFS('ANNUAL SUMMARY'!$GK$286,FR130,'ANNUAL SUMMARY'!$V$9,FC112,'ANNUAL SUMMARY'!$FE$238)+SUMIFS('ANNUAL SUMMARY'!$GK$344,FR130,'ANNUAL SUMMARY'!$V$9,FC112,'ANNUAL SUMMARY'!$FE$296)+SUMIFS('ANNUAL SUMMARY'!$GK$402,FR130,'ANNUAL SUMMARY'!$V$9,FC112,'ANNUAL SUMMARY'!$FE$354)+SUMIFS('ANNUAL SUMMARY'!$GK$460,FR130,'ANNUAL SUMMARY'!$V$9,FC112,'ANNUAL SUMMARY'!$FE$412)+SUMIFS('ANNUAL SUMMARY'!$GK$518,FR130,'ANNUAL SUMMARY'!$V$9,FC112,'ANNUAL SUMMARY'!$FE$470)+SUMIFS('ANNUAL SUMMARY'!$GK$576,FR130,'ANNUAL SUMMARY'!$V$9,FC112,'ANNUAL SUMMARY'!$FE$528)+SUMIFS('ANNUAL SUMMARY'!$GK$634,FR130,'ANNUAL SUMMARY'!$V$9,FC112,'ANNUAL SUMMARY'!$FE$586)+SUMIFS('ANNUAL SUMMARY'!$GK$692,FR130,'ANNUAL SUMMARY'!$V$9,FC112,'ANNUAL SUMMARY'!$FE$644)</f>
        <v>0</v>
      </c>
      <c r="GJ130" s="728"/>
      <c r="GK130" s="728"/>
      <c r="GL130" s="728">
        <f>SUMIFS('ANNUAL SUMMARY'!$AU$54,FR130,'ANNUAL SUMMARY'!$V$9,FC112,'ANNUAL SUMMARY'!$L$6)+SUMIFS('ANNUAL SUMMARY'!$AU$112,FR130,'ANNUAL SUMMARY'!$V$9,FC112,'ANNUAL SUMMARY'!$L$64)+SUMIFS('ANNUAL SUMMARY'!$AU$170,FR130,'ANNUAL SUMMARY'!$V$9,FC112,'ANNUAL SUMMARY'!$L$122)+SUMIFS('ANNUAL SUMMARY'!$AU$228,FR130,'ANNUAL SUMMARY'!$V$9,FC112,'ANNUAL SUMMARY'!$L$180)+SUMIFS('ANNUAL SUMMARY'!$AU$286,FR130,'ANNUAL SUMMARY'!$V$9,FC112,'ANNUAL SUMMARY'!$L$238)+SUMIFS('ANNUAL SUMMARY'!$AU$344,FR130,'ANNUAL SUMMARY'!$V$9,FC112,'ANNUAL SUMMARY'!$L$296)+SUMIFS('ANNUAL SUMMARY'!$AU$402,FR130,'ANNUAL SUMMARY'!$V$9,FC112,'ANNUAL SUMMARY'!$L$354)+SUMIFS('ANNUAL SUMMARY'!$AU$460,FR130,'ANNUAL SUMMARY'!$V$9,FC112,'ANNUAL SUMMARY'!$L$412)+SUMIFS('ANNUAL SUMMARY'!$AU$518,FR130,'ANNUAL SUMMARY'!$V$9,FC112,'ANNUAL SUMMARY'!$L$470)+SUMIFS('ANNUAL SUMMARY'!$AU$576,FR130,'ANNUAL SUMMARY'!$V$9,FC112,'ANNUAL SUMMARY'!$L$528)+SUMIFS('ANNUAL SUMMARY'!$AU$634,FR130,'ANNUAL SUMMARY'!$V$9,FC112,'ANNUAL SUMMARY'!$L$586)+SUMIFS('ANNUAL SUMMARY'!$AU$692,FR130,'ANNUAL SUMMARY'!$V$9,FC112,'ANNUAL SUMMARY'!$L$644)+SUMIFS('ANNUAL SUMMARY'!$CR$54,FR130,'ANNUAL SUMMARY'!$V$9,FC112,'ANNUAL SUMMARY'!$BI$6)+SUMIFS('ANNUAL SUMMARY'!$CR$112,FR130,'ANNUAL SUMMARY'!$V$9,FC112,'ANNUAL SUMMARY'!$BI$64)+SUMIFS('ANNUAL SUMMARY'!$CR$170,FR130,'ANNUAL SUMMARY'!$V$9,FC112,'ANNUAL SUMMARY'!$BI$122)+SUMIFS('ANNUAL SUMMARY'!$CR$228,FR130,'ANNUAL SUMMARY'!$V$9,FC112,'ANNUAL SUMMARY'!$BI$180)+SUMIFS('ANNUAL SUMMARY'!$CR$286,FR130,'ANNUAL SUMMARY'!$V$9,FC112,'ANNUAL SUMMARY'!$BI$238)+SUMIFS('ANNUAL SUMMARY'!$CR$344,FR130,'ANNUAL SUMMARY'!$V$9,FC112,'ANNUAL SUMMARY'!$BI$296)+SUMIFS('ANNUAL SUMMARY'!$CR$402,FR130,'ANNUAL SUMMARY'!$V$9,FC112,'ANNUAL SUMMARY'!$BI$354)+SUMIFS('ANNUAL SUMMARY'!$CR$460,FR130,'ANNUAL SUMMARY'!$V$9,FC112,'ANNUAL SUMMARY'!$BI$412)+SUMIFS('ANNUAL SUMMARY'!$CR$518,FR130,'ANNUAL SUMMARY'!$V$9,FC112,'ANNUAL SUMMARY'!$BI$470)+SUMIFS('ANNUAL SUMMARY'!$CR$576,FR130,'ANNUAL SUMMARY'!$V$9,FC112,'ANNUAL SUMMARY'!$BI$528)+SUMIFS('ANNUAL SUMMARY'!$CR$634,FR130,'ANNUAL SUMMARY'!$V$9,FC112,'ANNUAL SUMMARY'!$BI$586)+SUMIFS('ANNUAL SUMMARY'!$CR$692,FR130,'ANNUAL SUMMARY'!$V$9,FC112,'ANNUAL SUMMARY'!$BI$644)+SUMIFS('ANNUAL SUMMARY'!$EQ$54,FR130,'ANNUAL SUMMARY'!$V$9,FC112,'ANNUAL SUMMARY'!$DH$6)+SUMIFS('ANNUAL SUMMARY'!$EQ$112,FR130,'ANNUAL SUMMARY'!$V$9,FC112,'ANNUAL SUMMARY'!$DH$64)+SUMIFS('ANNUAL SUMMARY'!$EQ$170,FR130,'ANNUAL SUMMARY'!$V$9,FC112,'ANNUAL SUMMARY'!$DH$122)+SUMIFS('ANNUAL SUMMARY'!$EQ$228,FR130,'ANNUAL SUMMARY'!$V$9,FC112,'ANNUAL SUMMARY'!$DH$180)+SUMIFS('ANNUAL SUMMARY'!$EQ$286,FR130,'ANNUAL SUMMARY'!$V$9,FC112,'ANNUAL SUMMARY'!$DH$238)+SUMIFS('ANNUAL SUMMARY'!$EQ$344,FR130,'ANNUAL SUMMARY'!$V$9,FC112,'ANNUAL SUMMARY'!$DH$296)+SUMIFS('ANNUAL SUMMARY'!$EQ$402,FR130,'ANNUAL SUMMARY'!$V$9,FC112,'ANNUAL SUMMARY'!$DH$354)+SUMIFS('ANNUAL SUMMARY'!$EQ$460,FR130,'ANNUAL SUMMARY'!$V$9,FC112,'ANNUAL SUMMARY'!$DH$412)+SUMIFS('ANNUAL SUMMARY'!$EQ$518,FR130,'ANNUAL SUMMARY'!$V$9,FC112,'ANNUAL SUMMARY'!$DH$470)+SUMIFS('ANNUAL SUMMARY'!$EQ$576,FR130,'ANNUAL SUMMARY'!$V$9,FC112,'ANNUAL SUMMARY'!$DH$528)+SUMIFS('ANNUAL SUMMARY'!$EQ$634,FR130,'ANNUAL SUMMARY'!$V$9,FC112,'ANNUAL SUMMARY'!$DH$586)+SUMIFS('ANNUAL SUMMARY'!$EQ$692,FR130,'ANNUAL SUMMARY'!$V$9,FC112,'ANNUAL SUMMARY'!$DH$644)+SUMIFS('ANNUAL SUMMARY'!$GN$54,FR130,'ANNUAL SUMMARY'!$V$9,FC112,'ANNUAL SUMMARY'!$FE$6)+SUMIFS('ANNUAL SUMMARY'!$GN$112,FR130,'ANNUAL SUMMARY'!$V$9,FC112,'ANNUAL SUMMARY'!$FE$64)+SUMIFS('ANNUAL SUMMARY'!$GN$170,FR130,'ANNUAL SUMMARY'!$V$9,FC112,'ANNUAL SUMMARY'!$FE$122)+SUMIFS('ANNUAL SUMMARY'!$GN$228,FR130,'ANNUAL SUMMARY'!$V$9,FC112,'ANNUAL SUMMARY'!$FE$180)+SUMIFS('ANNUAL SUMMARY'!$GN$286,FR130,'ANNUAL SUMMARY'!$V$9,FC112,'ANNUAL SUMMARY'!$FE$238)+SUMIFS('ANNUAL SUMMARY'!$GN$344,FR130,'ANNUAL SUMMARY'!$V$9,FC112,'ANNUAL SUMMARY'!$FE$296)+SUMIFS('ANNUAL SUMMARY'!$GN$402,FR130,'ANNUAL SUMMARY'!$V$9,FC112,'ANNUAL SUMMARY'!$FE$354)+SUMIFS('ANNUAL SUMMARY'!$GN$460,FR130,'ANNUAL SUMMARY'!$V$9,FC112,'ANNUAL SUMMARY'!$FE$412)+SUMIFS('ANNUAL SUMMARY'!$GN$518,FR130,'ANNUAL SUMMARY'!$V$9,FC112,'ANNUAL SUMMARY'!$FE$470)+SUMIFS('ANNUAL SUMMARY'!$GN$576,FR130,'ANNUAL SUMMARY'!$V$9,FC112,'ANNUAL SUMMARY'!$FE$528)+SUMIFS('ANNUAL SUMMARY'!$GN$634,FR130,'ANNUAL SUMMARY'!$V$9,FC112,'ANNUAL SUMMARY'!$FE$586)+SUMIFS('ANNUAL SUMMARY'!$GN$692,FR130,'ANNUAL SUMMARY'!$V$9,FC112,'ANNUAL SUMMARY'!$FE$644)</f>
        <v>0</v>
      </c>
      <c r="GM130" s="728"/>
      <c r="GN130" s="728"/>
      <c r="GO130" s="1263"/>
    </row>
    <row r="131" spans="1:197" ht="5.25" customHeight="1" x14ac:dyDescent="0.25">
      <c r="A131" s="154"/>
      <c r="B131" s="658"/>
      <c r="C131" s="658"/>
      <c r="D131" s="658"/>
      <c r="E131" s="658"/>
      <c r="F131" s="624"/>
      <c r="G131" s="624"/>
      <c r="H131" s="624"/>
      <c r="I131" s="624"/>
      <c r="J131" s="624"/>
      <c r="K131" s="624"/>
      <c r="L131" s="624"/>
      <c r="M131" s="624"/>
      <c r="N131" s="658"/>
      <c r="O131" s="658"/>
      <c r="P131" s="658"/>
      <c r="Q131" s="658"/>
      <c r="R131" s="658"/>
      <c r="S131" s="658"/>
      <c r="T131" s="658"/>
      <c r="U131" s="658"/>
      <c r="V131" s="658"/>
      <c r="W131" s="658"/>
      <c r="X131" s="658"/>
      <c r="Y131" s="15"/>
      <c r="Z131" s="814"/>
      <c r="AA131" s="815"/>
      <c r="AB131" s="815"/>
      <c r="AC131" s="815"/>
      <c r="AD131" s="815"/>
      <c r="AE131" s="727"/>
      <c r="AF131" s="727"/>
      <c r="AG131" s="727"/>
      <c r="AH131" s="727"/>
      <c r="AI131" s="727"/>
      <c r="AJ131" s="727"/>
      <c r="AK131" s="727"/>
      <c r="AL131" s="727"/>
      <c r="AM131" s="727"/>
      <c r="AN131" s="727"/>
      <c r="AO131" s="727"/>
      <c r="AP131" s="727"/>
      <c r="AQ131" s="728"/>
      <c r="AR131" s="728"/>
      <c r="AS131" s="728"/>
      <c r="AT131" s="728"/>
      <c r="AU131" s="728"/>
      <c r="AV131" s="1260"/>
      <c r="AW131" s="1263"/>
      <c r="AX131" s="154"/>
      <c r="AY131" s="658"/>
      <c r="AZ131" s="658"/>
      <c r="BA131" s="658"/>
      <c r="BB131" s="658"/>
      <c r="BC131" s="624"/>
      <c r="BD131" s="624"/>
      <c r="BE131" s="624"/>
      <c r="BF131" s="624"/>
      <c r="BG131" s="624"/>
      <c r="BH131" s="624"/>
      <c r="BI131" s="624"/>
      <c r="BJ131" s="624"/>
      <c r="BK131" s="658"/>
      <c r="BL131" s="658"/>
      <c r="BM131" s="658"/>
      <c r="BN131" s="658"/>
      <c r="BO131" s="658"/>
      <c r="BP131" s="658"/>
      <c r="BQ131" s="658"/>
      <c r="BR131" s="658"/>
      <c r="BS131" s="658"/>
      <c r="BT131" s="658"/>
      <c r="BU131" s="658"/>
      <c r="BV131" s="15"/>
      <c r="BW131" s="814"/>
      <c r="BX131" s="815"/>
      <c r="BY131" s="815"/>
      <c r="BZ131" s="815"/>
      <c r="CA131" s="815"/>
      <c r="CB131" s="727"/>
      <c r="CC131" s="727"/>
      <c r="CD131" s="727"/>
      <c r="CE131" s="727"/>
      <c r="CF131" s="727"/>
      <c r="CG131" s="727"/>
      <c r="CH131" s="727"/>
      <c r="CI131" s="727"/>
      <c r="CJ131" s="727"/>
      <c r="CK131" s="727"/>
      <c r="CL131" s="727"/>
      <c r="CM131" s="727"/>
      <c r="CN131" s="728"/>
      <c r="CO131" s="728"/>
      <c r="CP131" s="728"/>
      <c r="CQ131" s="728"/>
      <c r="CR131" s="728"/>
      <c r="CS131" s="728"/>
      <c r="CT131" s="1263"/>
      <c r="CU131" s="1250"/>
      <c r="CV131" s="154"/>
      <c r="CW131" s="658"/>
      <c r="CX131" s="658"/>
      <c r="CY131" s="658"/>
      <c r="CZ131" s="658"/>
      <c r="DA131" s="624"/>
      <c r="DB131" s="624"/>
      <c r="DC131" s="624"/>
      <c r="DD131" s="624"/>
      <c r="DE131" s="624"/>
      <c r="DF131" s="624"/>
      <c r="DG131" s="624"/>
      <c r="DH131" s="624"/>
      <c r="DI131" s="658"/>
      <c r="DJ131" s="658"/>
      <c r="DK131" s="658"/>
      <c r="DL131" s="658"/>
      <c r="DM131" s="658"/>
      <c r="DN131" s="658"/>
      <c r="DO131" s="658"/>
      <c r="DP131" s="658"/>
      <c r="DQ131" s="658"/>
      <c r="DR131" s="658"/>
      <c r="DS131" s="658"/>
      <c r="DT131" s="15"/>
      <c r="DU131" s="814"/>
      <c r="DV131" s="815"/>
      <c r="DW131" s="815"/>
      <c r="DX131" s="815"/>
      <c r="DY131" s="815"/>
      <c r="DZ131" s="727"/>
      <c r="EA131" s="727"/>
      <c r="EB131" s="727"/>
      <c r="EC131" s="727"/>
      <c r="ED131" s="727"/>
      <c r="EE131" s="727"/>
      <c r="EF131" s="727"/>
      <c r="EG131" s="727"/>
      <c r="EH131" s="727"/>
      <c r="EI131" s="727"/>
      <c r="EJ131" s="727"/>
      <c r="EK131" s="727"/>
      <c r="EL131" s="728"/>
      <c r="EM131" s="728"/>
      <c r="EN131" s="728"/>
      <c r="EO131" s="728"/>
      <c r="EP131" s="728"/>
      <c r="EQ131" s="1260"/>
      <c r="ER131" s="1263"/>
      <c r="ES131" s="154"/>
      <c r="ET131" s="658"/>
      <c r="EU131" s="658"/>
      <c r="EV131" s="658"/>
      <c r="EW131" s="658"/>
      <c r="EX131" s="624"/>
      <c r="EY131" s="624"/>
      <c r="EZ131" s="624"/>
      <c r="FA131" s="624"/>
      <c r="FB131" s="624"/>
      <c r="FC131" s="624"/>
      <c r="FD131" s="624"/>
      <c r="FE131" s="624"/>
      <c r="FF131" s="658"/>
      <c r="FG131" s="658"/>
      <c r="FH131" s="658"/>
      <c r="FI131" s="658"/>
      <c r="FJ131" s="658"/>
      <c r="FK131" s="658"/>
      <c r="FL131" s="658"/>
      <c r="FM131" s="658"/>
      <c r="FN131" s="658"/>
      <c r="FO131" s="658"/>
      <c r="FP131" s="658"/>
      <c r="FQ131" s="15"/>
      <c r="FR131" s="814"/>
      <c r="FS131" s="815"/>
      <c r="FT131" s="815"/>
      <c r="FU131" s="815"/>
      <c r="FV131" s="815"/>
      <c r="FW131" s="727"/>
      <c r="FX131" s="727"/>
      <c r="FY131" s="727"/>
      <c r="FZ131" s="727"/>
      <c r="GA131" s="727"/>
      <c r="GB131" s="727"/>
      <c r="GC131" s="727"/>
      <c r="GD131" s="727"/>
      <c r="GE131" s="727"/>
      <c r="GF131" s="727"/>
      <c r="GG131" s="727"/>
      <c r="GH131" s="727"/>
      <c r="GI131" s="728"/>
      <c r="GJ131" s="728"/>
      <c r="GK131" s="728"/>
      <c r="GL131" s="728"/>
      <c r="GM131" s="728"/>
      <c r="GN131" s="728"/>
      <c r="GO131" s="1263"/>
    </row>
    <row r="132" spans="1:197" ht="13.5" customHeight="1" x14ac:dyDescent="0.25">
      <c r="A132" s="154"/>
      <c r="B132" s="798" t="str">
        <f>'ANNUAL SUMMARY'!$C$30</f>
        <v>SIC</v>
      </c>
      <c r="C132" s="730"/>
      <c r="D132" s="730"/>
      <c r="E132" s="730"/>
      <c r="F132" s="792">
        <f>SUMIF('ANNUAL SUMMARY'!$FE$622,K112,'ANNUAL SUMMARY'!$FA$646)+SUMIF('ANNUAL SUMMARY'!$DH$622,K112,'ANNUAL SUMMARY'!$DD$646)+SUMIF('ANNUAL SUMMARY'!$BI$622,K112,'ANNUAL SUMMARY'!$BE$646)+SUMIF('ANNUAL SUMMARY'!$L$622,K112,'ANNUAL SUMMARY'!$H$646)+SUMIF('ANNUAL SUMMARY'!$FE$566,K112,'ANNUAL SUMMARY'!$FA$590)+SUMIF('ANNUAL SUMMARY'!$DH$566,K112,'ANNUAL SUMMARY'!$DD$590)+SUMIF('ANNUAL SUMMARY'!$BI$566,K112,'ANNUAL SUMMARY'!$BE$590)+SUMIF('ANNUAL SUMMARY'!$L$566,K112,'ANNUAL SUMMARY'!$H$590)+SUMIF('ANNUAL SUMMARY'!$FE$510,K112,'ANNUAL SUMMARY'!$FA$534)+SUMIF('ANNUAL SUMMARY'!$DH$510,K112,'ANNUAL SUMMARY'!$DD$534)+SUMIF('ANNUAL SUMMARY'!$BI$510,K112,'ANNUAL SUMMARY'!$BE$534)+SUMIF('ANNUAL SUMMARY'!$L$510,K112,'ANNUAL SUMMARY'!$H$534)+SUMIF('ANNUAL SUMMARY'!$FE$454,K112,'ANNUAL SUMMARY'!$FA$478)+SUMIF('ANNUAL SUMMARY'!$DH$454,K112,'ANNUAL SUMMARY'!$DD$478)+SUMIF('ANNUAL SUMMARY'!$BI$454,K112,'ANNUAL SUMMARY'!$BE$478)+SUMIF('ANNUAL SUMMARY'!$L$454,K112,'ANNUAL SUMMARY'!$H$478)+SUMIF('ANNUAL SUMMARY'!$FE$398,K112,'ANNUAL SUMMARY'!$FA$422)+SUMIF('ANNUAL SUMMARY'!$DH$398,K112,'ANNUAL SUMMARY'!$DD$422)+SUMIF('ANNUAL SUMMARY'!$BI$398,K112,'ANNUAL SUMMARY'!$BE$422)+SUMIF('ANNUAL SUMMARY'!$L$398,K112,'ANNUAL SUMMARY'!$H$422)+SUMIF('ANNUAL SUMMARY'!$FE$342,K112,'ANNUAL SUMMARY'!$FA$366)+SUMIF('ANNUAL SUMMARY'!$DH$342,K112,'ANNUAL SUMMARY'!$DD$366)+SUMIF('ANNUAL SUMMARY'!$BI$342,K112,'ANNUAL SUMMARY'!$BE$366)+SUMIF('ANNUAL SUMMARY'!$L$342,K112,'ANNUAL SUMMARY'!$H$366)+SUMIF('ANNUAL SUMMARY'!$FE$286,K112,'ANNUAL SUMMARY'!$FA$310)+SUMIF('ANNUAL SUMMARY'!$DH$286,K112,'ANNUAL SUMMARY'!$DD$310)+SUMIF('ANNUAL SUMMARY'!$BI$286,K112,'ANNUAL SUMMARY'!$BE$310)+SUMIF('ANNUAL SUMMARY'!$L$286,K112,'ANNUAL SUMMARY'!$H$310)+SUMIF('ANNUAL SUMMARY'!$FE$230,K112,'ANNUAL SUMMARY'!$FA$254)+SUMIF('ANNUAL SUMMARY'!$DH$230,K112,'ANNUAL SUMMARY'!$DD$254)+SUMIF('ANNUAL SUMMARY'!$BI$230,K112,'ANNUAL SUMMARY'!$BE$254)+SUMIF('ANNUAL SUMMARY'!$L$230,K112,'ANNUAL SUMMARY'!$H$254)+SUMIF('ANNUAL SUMMARY'!$FE$174,K112,'ANNUAL SUMMARY'!$FA$198)+SUMIF('ANNUAL SUMMARY'!$DH$174,K112,'ANNUAL SUMMARY'!$DD$198)+SUMIF('ANNUAL SUMMARY'!$BI$174,K112,'ANNUAL SUMMARY'!$BE$198)+SUMIF('ANNUAL SUMMARY'!$L$174,K112,'ANNUAL SUMMARY'!$H$198)+SUMIF('ANNUAL SUMMARY'!$FE$118,K112,'ANNUAL SUMMARY'!$FA$142)+SUMIF('ANNUAL SUMMARY'!$DH$118,K112,'ANNUAL SUMMARY'!$DD$142)+SUMIF('ANNUAL SUMMARY'!$BI$118,K112,'ANNUAL SUMMARY'!$BE$142)+SUMIF('ANNUAL SUMMARY'!$L$118,K112,'ANNUAL SUMMARY'!$H$142)+SUMIF('ANNUAL SUMMARY'!$FE$62,K112,'ANNUAL SUMMARY'!$FA$86)+SUMIF('ANNUAL SUMMARY'!$DH$62,K112,'ANNUAL SUMMARY'!$DD$86)+SUMIF('ANNUAL SUMMARY'!$BI$62,K112,'ANNUAL SUMMARY'!$BE$86)+SUMIF('ANNUAL SUMMARY'!$L$62,K112,'ANNUAL SUMMARY'!$H$86)+SUMIF('ANNUAL SUMMARY'!$FE$6,K112,'ANNUAL SUMMARY'!$FA$30)+SUMIF('ANNUAL SUMMARY'!$DH$6,K112,'ANNUAL SUMMARY'!$DD$30)+SUMIF('ANNUAL SUMMARY'!$BI$6,K112,'ANNUAL SUMMARY'!$BE$30)+SUMIF('ANNUAL SUMMARY'!$L$6,K112,'ANNUAL SUMMARY'!$H$30)+SUMIF('PREVIOUS LOGS'!$K$6,K112,'PREVIOUS LOGS'!$F$26)+SUMIF('PREVIOUS LOGS'!$K$59,$K$6,'PREVIOUS LOGS'!$F$79)+SUMIF('PREVIOUS LOGS'!$K$112,K112,'PREVIOUS LOGS'!$F$132)+SUMIF('PREVIOUS LOGS'!$K$165,K112,'PREVIOUS LOGS'!$F$185)+SUMIF('PREVIOUS LOGS'!$K$218,K112,'PREVIOUS LOGS'!$F$238)+SUMIF('PREVIOUS LOGS'!$K$271,K112,'PREVIOUS LOGS'!$F$291)+SUMIF('PREVIOUS LOGS'!$K$324,K112,'PREVIOUS LOGS'!$F$344)+SUMIF('PREVIOUS LOGS'!$BH$6,K112,'PREVIOUS LOGS'!$BD$26)+SUMIF('PREVIOUS LOGS'!$BH$59,$K$6,'PREVIOUS LOGS'!$BD$79)+SUMIF('PREVIOUS LOGS'!$BH$112,K112,'PREVIOUS LOGS'!$BD$132)+SUMIF('PREVIOUS LOGS'!$BH$165,K112,'PREVIOUS LOGS'!$BD$185)+SUMIF('PREVIOUS LOGS'!$BH$218,K112,'PREVIOUS LOGS'!$BD$238)+SUMIF('PREVIOUS LOGS'!$BH$271,K112,'PREVIOUS LOGS'!$BD$291)+SUMIF('PREVIOUS LOGS'!$BH$324,K112,'PREVIOUS LOGS'!$BD$344)+SUMIF('PREVIOUS LOGS'!$DF$6,K112,'PREVIOUS LOGS'!$DB$26)+SUMIF('PREVIOUS LOGS'!$DF$59,$K$6,'PREVIOUS LOGS'!$DB$79)+SUMIF('PREVIOUS LOGS'!$DF$112,K112,'PREVIOUS LOGS'!$DB$132)+SUMIF('PREVIOUS LOGS'!$DF$165,K112,'PREVIOUS LOGS'!$DB$185)+SUMIF('PREVIOUS LOGS'!$DF$218,K112,'PREVIOUS LOGS'!$DB$238)+SUMIF('PREVIOUS LOGS'!$DF$271,K112,'PREVIOUS LOGS'!$DB$291)+SUMIF('PREVIOUS LOGS'!$DF$324,K112,'PREVIOUS LOGS'!$DB$344)+SUMIF('PREVIOUS LOGS'!$FC$6,K112,'PREVIOUS LOGS'!$EY$26)+SUMIF('PREVIOUS LOGS'!$FC$59,$K$6,'PREVIOUS LOGS'!$EY$79)+SUMIF('PREVIOUS LOGS'!$FC$112,K112,'PREVIOUS LOGS'!$EY$132)+SUMIF('PREVIOUS LOGS'!$FC$165,K112,'PREVIOUS LOGS'!$EY$185)+SUMIF('PREVIOUS LOGS'!$FC$218,K112,'PREVIOUS LOGS'!$EY$238)+SUMIF('PREVIOUS LOGS'!$FC$271,K112,'PREVIOUS LOGS'!$EY$291)+SUMIF('PREVIOUS LOGS'!$FC$324,K112,'PREVIOUS LOGS'!$EY$344)</f>
        <v>0</v>
      </c>
      <c r="G132" s="793"/>
      <c r="H132" s="793"/>
      <c r="I132" s="793"/>
      <c r="J132" s="793"/>
      <c r="K132" s="793"/>
      <c r="L132" s="794"/>
      <c r="M132" s="643"/>
      <c r="N132" s="729" t="str">
        <f>'ANNUAL SUMMARY'!$O$30</f>
        <v>NIGHT</v>
      </c>
      <c r="O132" s="730"/>
      <c r="P132" s="730"/>
      <c r="Q132" s="730"/>
      <c r="R132" s="731"/>
      <c r="S132" s="735">
        <f>SUMIF('ANNUAL SUMMARY'!$FE$622,K112,'ANNUAL SUMMARY'!$FM$646)+SUMIF('ANNUAL SUMMARY'!$DH$622,K112,'ANNUAL SUMMARY'!$DP$646)+SUMIF('ANNUAL SUMMARY'!$BI$622,K112,'ANNUAL SUMMARY'!$BQ$646)+SUMIF('ANNUAL SUMMARY'!$L$622,K112,'ANNUAL SUMMARY'!$T$646)+SUMIF('ANNUAL SUMMARY'!$FE$566,K112,'ANNUAL SUMMARY'!$FM$590)+SUMIF('ANNUAL SUMMARY'!$DH$566,K112,'ANNUAL SUMMARY'!$DP$590)+SUMIF('ANNUAL SUMMARY'!$BI$566,K112,'ANNUAL SUMMARY'!$BQ$590)+SUMIF('ANNUAL SUMMARY'!$L$566,K112,'ANNUAL SUMMARY'!$T$590)+SUMIF('ANNUAL SUMMARY'!$FE$510,K112,'ANNUAL SUMMARY'!$FM$534)+SUMIF('ANNUAL SUMMARY'!$DH$510,K112,'ANNUAL SUMMARY'!$DP$534)+SUMIF('ANNUAL SUMMARY'!$BI$510,K112,'ANNUAL SUMMARY'!$BQ$534)+SUMIF('ANNUAL SUMMARY'!$L$510,K112,'ANNUAL SUMMARY'!$T$534)+SUMIF('ANNUAL SUMMARY'!$FE$454,K112,'ANNUAL SUMMARY'!$FM$478)+SUMIF('ANNUAL SUMMARY'!$DH$454,K112,'ANNUAL SUMMARY'!$DP$478)+SUMIF('ANNUAL SUMMARY'!$BI$454,K112,'ANNUAL SUMMARY'!$BQ$478)+SUMIF('ANNUAL SUMMARY'!$L$454,K112,'ANNUAL SUMMARY'!$T$478)+SUMIF('ANNUAL SUMMARY'!$FE$398,K112,'ANNUAL SUMMARY'!$FM$422)+SUMIF('ANNUAL SUMMARY'!$DH$398,K112,'ANNUAL SUMMARY'!$DP$422)+SUMIF('ANNUAL SUMMARY'!$BI$398,K112,'ANNUAL SUMMARY'!$BQ$422)+SUMIF('ANNUAL SUMMARY'!$L$398,K112,'ANNUAL SUMMARY'!$T$422)+SUMIF('ANNUAL SUMMARY'!$FE$342,K112,'ANNUAL SUMMARY'!$FM$366)+SUMIF('ANNUAL SUMMARY'!$DH$342,K112,'ANNUAL SUMMARY'!$DP$366)+SUMIF('ANNUAL SUMMARY'!$BI$342,K112,'ANNUAL SUMMARY'!$BQ$366)+SUMIF('ANNUAL SUMMARY'!$L$342,K112,'ANNUAL SUMMARY'!$T$366)+SUMIF('ANNUAL SUMMARY'!$FE$286,K112,'ANNUAL SUMMARY'!$FM$310)+SUMIF('ANNUAL SUMMARY'!$DH$286,K112,'ANNUAL SUMMARY'!$DP$310)+SUMIF('ANNUAL SUMMARY'!$BI$286,K112,'ANNUAL SUMMARY'!$BQ$310)+SUMIF('ANNUAL SUMMARY'!$L$286,K112,'ANNUAL SUMMARY'!$T$310)+SUMIF('ANNUAL SUMMARY'!$FE$230,K112,'ANNUAL SUMMARY'!$FM$254)+SUMIF('ANNUAL SUMMARY'!$DH$230,K112,'ANNUAL SUMMARY'!$DP$254)+SUMIF('ANNUAL SUMMARY'!$BI$230,K112,'ANNUAL SUMMARY'!$BQ$254)+SUMIF('ANNUAL SUMMARY'!$L$230,K112,'ANNUAL SUMMARY'!$T$254)+SUMIF('ANNUAL SUMMARY'!$FE$174,K112,'ANNUAL SUMMARY'!$FM$198)+SUMIF('ANNUAL SUMMARY'!$DH$174,K112,'ANNUAL SUMMARY'!$DP$198)+SUMIF('ANNUAL SUMMARY'!$BI$174,K112,'ANNUAL SUMMARY'!$BQ$198)+SUMIF('ANNUAL SUMMARY'!$L$174,K112,'ANNUAL SUMMARY'!$T$198)+SUMIF('ANNUAL SUMMARY'!$FE$118,K112,'ANNUAL SUMMARY'!$FM$142)+SUMIF('ANNUAL SUMMARY'!$DH$118,K112,'ANNUAL SUMMARY'!$DP$142)+SUMIF('ANNUAL SUMMARY'!$BI$118,K112,'ANNUAL SUMMARY'!$BQ$142)+SUMIF('ANNUAL SUMMARY'!$L$118,K112,'ANNUAL SUMMARY'!$T$142)+SUMIF('ANNUAL SUMMARY'!$FE$62,K112,'ANNUAL SUMMARY'!$FM$86)+SUMIF('ANNUAL SUMMARY'!$DH$62,K112,'ANNUAL SUMMARY'!$DP$86)+SUMIF('ANNUAL SUMMARY'!$BI$62,K112,'ANNUAL SUMMARY'!$BQ$86)+SUMIF('ANNUAL SUMMARY'!$L$62,K112,'ANNUAL SUMMARY'!$T$86)+SUMIF('ANNUAL SUMMARY'!$FE$6,K112,'ANNUAL SUMMARY'!$FM$30)+SUMIF('ANNUAL SUMMARY'!$DH$6,K112,'ANNUAL SUMMARY'!$DP$30)+SUMIF('ANNUAL SUMMARY'!$BI$6,K112,'ANNUAL SUMMARY'!$BQ$30)+SUMIF('ANNUAL SUMMARY'!$L$6,K112,'ANNUAL SUMMARY'!$T$30)+SUMIF('PREVIOUS LOGS'!$K$6,K112,'PREVIOUS LOGS'!$S$26)+SUMIF('PREVIOUS LOGS'!$K$59,$K$6,'PREVIOUS LOGS'!$S$79)+SUMIF('PREVIOUS LOGS'!$K$112,K112,'PREVIOUS LOGS'!$S$132)+SUMIF('PREVIOUS LOGS'!$K$165,K112,'PREVIOUS LOGS'!$S$185)+SUMIF('PREVIOUS LOGS'!$K$218,K112,'PREVIOUS LOGS'!$S$238)+SUMIF('PREVIOUS LOGS'!$K$271,K112,'PREVIOUS LOGS'!$S$291)+SUMIF('PREVIOUS LOGS'!$K$324,K112,'PREVIOUS LOGS'!$S$344)+SUMIF('PREVIOUS LOGS'!$BH$6,K112,'PREVIOUS LOGS'!$BP$26)+SUMIF('PREVIOUS LOGS'!$BH$59,$K$6,'PREVIOUS LOGS'!$BP$79)+SUMIF('PREVIOUS LOGS'!$BH$112,K112,'PREVIOUS LOGS'!$BP$132)+SUMIF('PREVIOUS LOGS'!$BH$165,K112,'PREVIOUS LOGS'!$BP$185)+SUMIF('PREVIOUS LOGS'!$BH$218,K112,'PREVIOUS LOGS'!$BP$238)+SUMIF('PREVIOUS LOGS'!$BH$271,K112,'PREVIOUS LOGS'!$BP$291)+SUMIF('PREVIOUS LOGS'!$BH$324,K112,'PREVIOUS LOGS'!$BP$344)+SUMIF('PREVIOUS LOGS'!$DF$6,K112,'PREVIOUS LOGS'!$DN$26)+SUMIF('PREVIOUS LOGS'!$DF$59,$K$6,'PREVIOUS LOGS'!$DN$79)+SUMIF('PREVIOUS LOGS'!$DF$112,K112,'PREVIOUS LOGS'!$DN$132)+SUMIF('PREVIOUS LOGS'!$DF$165,K112,'PREVIOUS LOGS'!$DN$185)+SUMIF('PREVIOUS LOGS'!$DF$218,K112,'PREVIOUS LOGS'!$DN$238)+SUMIF('PREVIOUS LOGS'!$DF$271,K112,'PREVIOUS LOGS'!$DN$291)+SUMIF('PREVIOUS LOGS'!$DF$324,K112,'PREVIOUS LOGS'!$DN$344)+SUMIF('PREVIOUS LOGS'!$FC$6,K112,'PREVIOUS LOGS'!$FK$26)+SUMIF('PREVIOUS LOGS'!$FC$59,$K$6,'PREVIOUS LOGS'!$FK$79)+SUMIF('PREVIOUS LOGS'!$FC$112,K112,'PREVIOUS LOGS'!$FK$132)+SUMIF('PREVIOUS LOGS'!$FC$165,K112,'PREVIOUS LOGS'!$FK$185)+SUMIF('PREVIOUS LOGS'!$FC$218,K112,'PREVIOUS LOGS'!$FK$238)+SUMIF('PREVIOUS LOGS'!$FC$271,K112,'PREVIOUS LOGS'!$FK$291)+SUMIF('PREVIOUS LOGS'!$FC$324,K112,'PREVIOUS LOGS'!$FK$344)</f>
        <v>0</v>
      </c>
      <c r="T132" s="736"/>
      <c r="U132" s="736"/>
      <c r="V132" s="736"/>
      <c r="W132" s="736"/>
      <c r="X132" s="737"/>
      <c r="Y132" s="15"/>
      <c r="Z132" s="812">
        <f>IF(Z118=0," ",Z118+7)</f>
        <v>2029</v>
      </c>
      <c r="AA132" s="813"/>
      <c r="AB132" s="813"/>
      <c r="AC132" s="813"/>
      <c r="AD132" s="813"/>
      <c r="AE132" s="1118">
        <f>SUMIFS('ANNUAL SUMMARY'!$AF$54,Z132,'ANNUAL SUMMARY'!$V$9,K112,'ANNUAL SUMMARY'!$L$6)+SUMIFS('ANNUAL SUMMARY'!$AF$112,Z132,'ANNUAL SUMMARY'!$V$9,K112,'ANNUAL SUMMARY'!$L$64)+SUMIFS('ANNUAL SUMMARY'!$AF$170,Z132,'ANNUAL SUMMARY'!$V$9,K112,'ANNUAL SUMMARY'!$L$122)+SUMIFS('ANNUAL SUMMARY'!$AF$228,Z132,'ANNUAL SUMMARY'!$V$9,K112,'ANNUAL SUMMARY'!$L$180)+SUMIFS('ANNUAL SUMMARY'!$AF$286,Z132,'ANNUAL SUMMARY'!$V$9,K112,'ANNUAL SUMMARY'!$L$238)+SUMIFS('ANNUAL SUMMARY'!$AF$344,Z132,'ANNUAL SUMMARY'!$V$9,K112,'ANNUAL SUMMARY'!$L$296)+SUMIFS('ANNUAL SUMMARY'!$AF$402,Z132,'ANNUAL SUMMARY'!$V$9,K112,'ANNUAL SUMMARY'!$L$354)+SUMIFS('ANNUAL SUMMARY'!$AF$460,Z132,'ANNUAL SUMMARY'!$V$9,K112,'ANNUAL SUMMARY'!$L$412)+SUMIFS('ANNUAL SUMMARY'!$AF$518,Z132,'ANNUAL SUMMARY'!$V$9,K112,'ANNUAL SUMMARY'!$L$470)+SUMIFS('ANNUAL SUMMARY'!$AF$576,Z132,'ANNUAL SUMMARY'!$V$9,K112,'ANNUAL SUMMARY'!$L$528)+SUMIFS('ANNUAL SUMMARY'!$AF$634,Z132,'ANNUAL SUMMARY'!$V$9,K112,'ANNUAL SUMMARY'!$L$586)+SUMIFS('ANNUAL SUMMARY'!$AF$692,Z132,'ANNUAL SUMMARY'!$V$9,K112,'ANNUAL SUMMARY'!$L$644)+SUMIFS('ANNUAL SUMMARY'!$CC$54,Z132,'ANNUAL SUMMARY'!$V$9,K112,'ANNUAL SUMMARY'!$BI$6)+SUMIFS('ANNUAL SUMMARY'!$CC$112,Z132,'ANNUAL SUMMARY'!$V$9,K112,'ANNUAL SUMMARY'!$BI$64)+SUMIFS('ANNUAL SUMMARY'!$CC$170,Z132,'ANNUAL SUMMARY'!$V$9,K112,'ANNUAL SUMMARY'!$BI$122)+SUMIFS('ANNUAL SUMMARY'!$CC$228,Z132,'ANNUAL SUMMARY'!$V$9,K112,'ANNUAL SUMMARY'!$BI$180)+SUMIFS('ANNUAL SUMMARY'!$CC$286,Z132,'ANNUAL SUMMARY'!$V$9,K112,'ANNUAL SUMMARY'!$BI$238)+SUMIFS('ANNUAL SUMMARY'!$CC$344,Z132,'ANNUAL SUMMARY'!$V$9,K112,'ANNUAL SUMMARY'!$BI$296)+SUMIFS('ANNUAL SUMMARY'!$CC$402,Z132,'ANNUAL SUMMARY'!$V$9,K112,'ANNUAL SUMMARY'!$BI$354)+SUMIFS('ANNUAL SUMMARY'!$CC$460,Z132,'ANNUAL SUMMARY'!$V$9,K112,'ANNUAL SUMMARY'!$BI$412)+SUMIFS('ANNUAL SUMMARY'!$CC$518,Z132,'ANNUAL SUMMARY'!$V$9,K112,'ANNUAL SUMMARY'!$BI$470)+SUMIFS('ANNUAL SUMMARY'!$CC$576,Z132,'ANNUAL SUMMARY'!$V$9,K112,'ANNUAL SUMMARY'!$BI$528)+SUMIFS('ANNUAL SUMMARY'!$CC$634,Z132,'ANNUAL SUMMARY'!$V$9,K112,'ANNUAL SUMMARY'!$BI$586)+SUMIFS('ANNUAL SUMMARY'!$CC$692,Z132,'ANNUAL SUMMARY'!$V$9,K112,'ANNUAL SUMMARY'!$BI$644)+SUMIFS('ANNUAL SUMMARY'!$EB$54,Z132,'ANNUAL SUMMARY'!$V$9,K112,'ANNUAL SUMMARY'!$DH$6)+SUMIFS('ANNUAL SUMMARY'!$EB$112,Z132,'ANNUAL SUMMARY'!$V$9,K112,'ANNUAL SUMMARY'!$DH$64)+SUMIFS('ANNUAL SUMMARY'!$EB$170,Z132,'ANNUAL SUMMARY'!$V$9,K112,'ANNUAL SUMMARY'!$DH$122)+SUMIFS('ANNUAL SUMMARY'!$EB$228,Z132,'ANNUAL SUMMARY'!$V$9,K112,'ANNUAL SUMMARY'!$DH$180)+SUMIFS('ANNUAL SUMMARY'!$EB$286,Z132,'ANNUAL SUMMARY'!$V$9,K112,'ANNUAL SUMMARY'!$DH$238)+SUMIFS('ANNUAL SUMMARY'!$EB$344,Z132,'ANNUAL SUMMARY'!$V$9,K112,'ANNUAL SUMMARY'!$DH$296)+SUMIFS('ANNUAL SUMMARY'!$EB$402,Z132,'ANNUAL SUMMARY'!$V$9,K112,'ANNUAL SUMMARY'!$DH$354)+SUMIFS('ANNUAL SUMMARY'!$EB$460,Z132,'ANNUAL SUMMARY'!$V$9,K112,'ANNUAL SUMMARY'!$DH$412)+SUMIFS('ANNUAL SUMMARY'!$EB$518,Z132,'ANNUAL SUMMARY'!$V$9,K112,'ANNUAL SUMMARY'!$DH$470)+SUMIFS('ANNUAL SUMMARY'!$EB$576,Z132,'ANNUAL SUMMARY'!$V$9,K112,'ANNUAL SUMMARY'!$DH$528)+SUMIFS('ANNUAL SUMMARY'!$EB$634,Z132,'ANNUAL SUMMARY'!$V$9,K112,'ANNUAL SUMMARY'!$DH$586)+SUMIFS('ANNUAL SUMMARY'!$EB$692,Z132,'ANNUAL SUMMARY'!$V$9,K112,'ANNUAL SUMMARY'!$DH$644)+SUMIFS('ANNUAL SUMMARY'!$FY$54,Z132,'ANNUAL SUMMARY'!$V$9,K112,'ANNUAL SUMMARY'!$FE$6)+SUMIFS('ANNUAL SUMMARY'!$FY$112,Z132,'ANNUAL SUMMARY'!$V$9,K112,'ANNUAL SUMMARY'!$FE$64)+SUMIFS('ANNUAL SUMMARY'!$FY$170,Z132,'ANNUAL SUMMARY'!$V$9,K112,'ANNUAL SUMMARY'!$FE$122)+SUMIFS('ANNUAL SUMMARY'!$FY$228,Z132,'ANNUAL SUMMARY'!$V$9,K112,'ANNUAL SUMMARY'!$FE$180)+SUMIFS('ANNUAL SUMMARY'!$FY$286,Z132,'ANNUAL SUMMARY'!$V$9,K112,'ANNUAL SUMMARY'!$FE$238)+SUMIFS('ANNUAL SUMMARY'!$FY$344,Z132,'ANNUAL SUMMARY'!$V$9,K112,'ANNUAL SUMMARY'!$FE$296)+SUMIFS('ANNUAL SUMMARY'!$FY$402,Z132,'ANNUAL SUMMARY'!$V$9,K112,'ANNUAL SUMMARY'!$FE$354)+SUMIFS('ANNUAL SUMMARY'!$FY$460,Z132,'ANNUAL SUMMARY'!$V$9,K112,'ANNUAL SUMMARY'!$FE$412)+SUMIFS('ANNUAL SUMMARY'!$FY$518,Z132,'ANNUAL SUMMARY'!$V$9,K112,'ANNUAL SUMMARY'!$FE$470)+SUMIFS('ANNUAL SUMMARY'!$FY$576,Z132,'ANNUAL SUMMARY'!$V$9,K112,'ANNUAL SUMMARY'!$FE$528)+SUMIFS('ANNUAL SUMMARY'!$FY$634,Z132,'ANNUAL SUMMARY'!$V$9,K112,'ANNUAL SUMMARY'!$FE$586)+SUMIFS('ANNUAL SUMMARY'!$FY$692,Z132,'ANNUAL SUMMARY'!$V$9,K112,'ANNUAL SUMMARY'!$FE$644)</f>
        <v>0</v>
      </c>
      <c r="AF132" s="727"/>
      <c r="AG132" s="727"/>
      <c r="AH132" s="727"/>
      <c r="AI132" s="727">
        <f>SUMIFS('ANNUAL SUMMARY'!$AJ$54,Z132,'ANNUAL SUMMARY'!$V$9,K112,'ANNUAL SUMMARY'!$L$6)+SUMIFS('ANNUAL SUMMARY'!$AJ$112,Z132,'ANNUAL SUMMARY'!$V$9,K112,'ANNUAL SUMMARY'!$L$64)+SUMIFS('ANNUAL SUMMARY'!$AJ$170,Z132,'ANNUAL SUMMARY'!$V$9,K112,'ANNUAL SUMMARY'!$L$122)+SUMIFS('ANNUAL SUMMARY'!$AJ$228,Z132,'ANNUAL SUMMARY'!$V$9,K112,'ANNUAL SUMMARY'!$L$180)+SUMIFS('ANNUAL SUMMARY'!$AJ$286,Z132,'ANNUAL SUMMARY'!$V$9,K112,'ANNUAL SUMMARY'!$L$238)+SUMIFS('ANNUAL SUMMARY'!$AJ$344,Z132,'ANNUAL SUMMARY'!$V$9,K112,'ANNUAL SUMMARY'!$L$296)+SUMIFS('ANNUAL SUMMARY'!$AJ$402,Z132,'ANNUAL SUMMARY'!$V$9,K112,'ANNUAL SUMMARY'!$L$354)+SUMIFS('ANNUAL SUMMARY'!$AJ$460,Z132,'ANNUAL SUMMARY'!$V$9,K112,'ANNUAL SUMMARY'!$L$412)+SUMIFS('ANNUAL SUMMARY'!$AJ$518,Z132,'ANNUAL SUMMARY'!$V$9,K112,'ANNUAL SUMMARY'!$L$470)+SUMIFS('ANNUAL SUMMARY'!$AJ$576,Z132,'ANNUAL SUMMARY'!$V$9,K112,'ANNUAL SUMMARY'!$L$528)+SUMIFS('ANNUAL SUMMARY'!$AJ$634,Z132,'ANNUAL SUMMARY'!$V$9,K112,'ANNUAL SUMMARY'!$L$586)+SUMIFS('ANNUAL SUMMARY'!$AJ$692,Z132,'ANNUAL SUMMARY'!$V$9,K112,'ANNUAL SUMMARY'!$L$644)+SUMIFS('ANNUAL SUMMARY'!$CG$54,Z132,'ANNUAL SUMMARY'!$V$9,K112,'ANNUAL SUMMARY'!$BI$6)+SUMIFS('ANNUAL SUMMARY'!$CG$112,Z132,'ANNUAL SUMMARY'!$V$9,K112,'ANNUAL SUMMARY'!$BI$64)+SUMIFS('ANNUAL SUMMARY'!$CG$170,Z132,'ANNUAL SUMMARY'!$V$9,K112,'ANNUAL SUMMARY'!$BI$122)+SUMIFS('ANNUAL SUMMARY'!$CG$228,Z132,'ANNUAL SUMMARY'!$V$9,K112,'ANNUAL SUMMARY'!$BI$180)+SUMIFS('ANNUAL SUMMARY'!$CG$286,Z132,'ANNUAL SUMMARY'!$V$9,K112,'ANNUAL SUMMARY'!$BI$238)+SUMIFS('ANNUAL SUMMARY'!$CG$344,Z132,'ANNUAL SUMMARY'!$V$9,K112,'ANNUAL SUMMARY'!$BI$296)+SUMIFS('ANNUAL SUMMARY'!$CG$402,Z132,'ANNUAL SUMMARY'!$V$9,K112,'ANNUAL SUMMARY'!$BI$354)+SUMIFS('ANNUAL SUMMARY'!$CG$460,Z132,'ANNUAL SUMMARY'!$V$9,K112,'ANNUAL SUMMARY'!$BI$412)+SUMIFS('ANNUAL SUMMARY'!$CG$518,Z132,'ANNUAL SUMMARY'!$V$9,K112,'ANNUAL SUMMARY'!$BI$470)+SUMIFS('ANNUAL SUMMARY'!$CG$576,Z132,'ANNUAL SUMMARY'!$V$9,K112,'ANNUAL SUMMARY'!$BI$528)+SUMIFS('ANNUAL SUMMARY'!$CG$634,Z132,'ANNUAL SUMMARY'!$V$9,K112,'ANNUAL SUMMARY'!$BI$586)+SUMIFS('ANNUAL SUMMARY'!$CG$692,Z132,'ANNUAL SUMMARY'!$V$9,K112,'ANNUAL SUMMARY'!$BI$644)+SUMIFS('ANNUAL SUMMARY'!$EF$54,Z132,'ANNUAL SUMMARY'!$V$9,K112,'ANNUAL SUMMARY'!$DH$6)+SUMIFS('ANNUAL SUMMARY'!$EF$112,Z132,'ANNUAL SUMMARY'!$V$9,K112,'ANNUAL SUMMARY'!$DH$64)+SUMIFS('ANNUAL SUMMARY'!$EF$170,Z132,'ANNUAL SUMMARY'!$V$9,K112,'ANNUAL SUMMARY'!$DH$122)+SUMIFS('ANNUAL SUMMARY'!$EF$228,Z132,'ANNUAL SUMMARY'!$V$9,K112,'ANNUAL SUMMARY'!$DH$180)+SUMIFS('ANNUAL SUMMARY'!$EF$286,Z132,'ANNUAL SUMMARY'!$V$9,K112,'ANNUAL SUMMARY'!$DH$238)+SUMIFS('ANNUAL SUMMARY'!$EF$344,Z132,'ANNUAL SUMMARY'!$V$9,K112,'ANNUAL SUMMARY'!$DH$296)+SUMIFS('ANNUAL SUMMARY'!$EF$402,Z132,'ANNUAL SUMMARY'!$V$9,K112,'ANNUAL SUMMARY'!$DH$354)+SUMIFS('ANNUAL SUMMARY'!$EF$460,Z132,'ANNUAL SUMMARY'!$V$9,K112,'ANNUAL SUMMARY'!$DH$412)+SUMIFS('ANNUAL SUMMARY'!$EF$518,Z132,'ANNUAL SUMMARY'!$V$9,K112,'ANNUAL SUMMARY'!$DH$470)+SUMIFS('ANNUAL SUMMARY'!$EF$576,Z132,'ANNUAL SUMMARY'!$V$9,K112,'ANNUAL SUMMARY'!$DH$528)+SUMIFS('ANNUAL SUMMARY'!$EF$634,Z132,'ANNUAL SUMMARY'!$V$9,K112,'ANNUAL SUMMARY'!$DH$586)+SUMIFS('ANNUAL SUMMARY'!$EF$692,Z132,'ANNUAL SUMMARY'!$V$9,K112,'ANNUAL SUMMARY'!$DH$644)+SUMIFS('ANNUAL SUMMARY'!$GC$54,Z132,'ANNUAL SUMMARY'!$V$9,K112,'ANNUAL SUMMARY'!$FE$6)+SUMIFS('ANNUAL SUMMARY'!$GC$112,Z132,'ANNUAL SUMMARY'!$V$9,K112,'ANNUAL SUMMARY'!$FE$64)+SUMIFS('ANNUAL SUMMARY'!$GC$170,Z132,'ANNUAL SUMMARY'!$V$9,K112,'ANNUAL SUMMARY'!$FE$122)+SUMIFS('ANNUAL SUMMARY'!$GC$228,Z132,'ANNUAL SUMMARY'!$V$9,K112,'ANNUAL SUMMARY'!$FE$180)+SUMIFS('ANNUAL SUMMARY'!$GC$286,Z132,'ANNUAL SUMMARY'!$V$9,K112,'ANNUAL SUMMARY'!$FE$238)+SUMIFS('ANNUAL SUMMARY'!$GC$344,Z132,'ANNUAL SUMMARY'!$V$9,K112,'ANNUAL SUMMARY'!$FE$296)+SUMIFS('ANNUAL SUMMARY'!$GC$402,Z132,'ANNUAL SUMMARY'!$V$9,K112,'ANNUAL SUMMARY'!$FE$354)+SUMIFS('ANNUAL SUMMARY'!$GC$460,Z132,'ANNUAL SUMMARY'!$V$9,K112,'ANNUAL SUMMARY'!$FE$412)+SUMIFS('ANNUAL SUMMARY'!$GC$518,Z132,'ANNUAL SUMMARY'!$V$9,K112,'ANNUAL SUMMARY'!$FE$470)+SUMIFS('ANNUAL SUMMARY'!$GC$576,Z132,'ANNUAL SUMMARY'!$V$9,K112,'ANNUAL SUMMARY'!$FE$528)+SUMIFS('ANNUAL SUMMARY'!$GC$634,Z132,'ANNUAL SUMMARY'!$V$9,K112,'ANNUAL SUMMARY'!$FE$586)+SUMIFS('ANNUAL SUMMARY'!$GC$692,Z132,'ANNUAL SUMMARY'!$V$9,K112,'ANNUAL SUMMARY'!$FE$644)</f>
        <v>0</v>
      </c>
      <c r="AJ132" s="727"/>
      <c r="AK132" s="727"/>
      <c r="AL132" s="727"/>
      <c r="AM132" s="727">
        <f>SUMIFS('ANNUAL SUMMARY'!$AN$54,Z132,'ANNUAL SUMMARY'!$V$9,K112,'ANNUAL SUMMARY'!$L$6)+SUMIFS('ANNUAL SUMMARY'!$AN$112,Z132,'ANNUAL SUMMARY'!$V$9,K112,'ANNUAL SUMMARY'!$L$64)+SUMIFS('ANNUAL SUMMARY'!$AN$170,Z132,'ANNUAL SUMMARY'!$V$9,K112,'ANNUAL SUMMARY'!$L$122)+SUMIFS('ANNUAL SUMMARY'!$AN$228,Z132,'ANNUAL SUMMARY'!$V$9,K112,'ANNUAL SUMMARY'!$L$180)+SUMIFS('ANNUAL SUMMARY'!$AN$286,Z132,'ANNUAL SUMMARY'!$V$9,K112,'ANNUAL SUMMARY'!$L$238)+SUMIFS('ANNUAL SUMMARY'!$AN$344,Z132,'ANNUAL SUMMARY'!$V$9,K112,'ANNUAL SUMMARY'!$L$296)+SUMIFS('ANNUAL SUMMARY'!$AN$402,Z132,'ANNUAL SUMMARY'!$V$9,K112,'ANNUAL SUMMARY'!$L$354)+SUMIFS('ANNUAL SUMMARY'!$AN$460,Z132,'ANNUAL SUMMARY'!$V$9,K112,'ANNUAL SUMMARY'!$L$412)+SUMIFS('ANNUAL SUMMARY'!$AN$518,Z132,'ANNUAL SUMMARY'!$V$9,K112,'ANNUAL SUMMARY'!$L$470)+SUMIFS('ANNUAL SUMMARY'!$AN$576,Z132,'ANNUAL SUMMARY'!$V$9,K112,'ANNUAL SUMMARY'!$L$528)+SUMIFS('ANNUAL SUMMARY'!$AN$634,Z132,'ANNUAL SUMMARY'!$V$9,K112,'ANNUAL SUMMARY'!$L$586)+SUMIFS('ANNUAL SUMMARY'!$AN$692,Z132,'ANNUAL SUMMARY'!$V$9,K112,'ANNUAL SUMMARY'!$L$644)+SUMIFS('ANNUAL SUMMARY'!$CK$54,Z132,'ANNUAL SUMMARY'!$V$9,K112,'ANNUAL SUMMARY'!$BI$6)+SUMIFS('ANNUAL SUMMARY'!$CK$112,Z132,'ANNUAL SUMMARY'!$V$9,K112,'ANNUAL SUMMARY'!$BI$64)+SUMIFS('ANNUAL SUMMARY'!$CK$170,Z132,'ANNUAL SUMMARY'!$V$9,K112,'ANNUAL SUMMARY'!$BI$122)+SUMIFS('ANNUAL SUMMARY'!$CK$228,Z132,'ANNUAL SUMMARY'!$V$9,K112,'ANNUAL SUMMARY'!$BI$180)+SUMIFS('ANNUAL SUMMARY'!$CK$286,Z132,'ANNUAL SUMMARY'!$V$9,K112,'ANNUAL SUMMARY'!$BI$238)+SUMIFS('ANNUAL SUMMARY'!$CK$344,Z132,'ANNUAL SUMMARY'!$V$9,K112,'ANNUAL SUMMARY'!$BI$296)+SUMIFS('ANNUAL SUMMARY'!$CK$402,Z132,'ANNUAL SUMMARY'!$V$9,K112,'ANNUAL SUMMARY'!$BI$354)+SUMIFS('ANNUAL SUMMARY'!$CK$460,Z132,'ANNUAL SUMMARY'!$V$9,K112,'ANNUAL SUMMARY'!$BI$412)+SUMIFS('ANNUAL SUMMARY'!$CK$518,Z132,'ANNUAL SUMMARY'!$V$9,K112,'ANNUAL SUMMARY'!$BI$470)+SUMIFS('ANNUAL SUMMARY'!$CK$576,Z132,'ANNUAL SUMMARY'!$V$9,K112,'ANNUAL SUMMARY'!$BI$528)+SUMIFS('ANNUAL SUMMARY'!$CK$634,Z132,'ANNUAL SUMMARY'!$V$9,K112,'ANNUAL SUMMARY'!$BI$586)+SUMIFS('ANNUAL SUMMARY'!$CK$692,Z132,'ANNUAL SUMMARY'!$V$9,K112,'ANNUAL SUMMARY'!$BI$644)+SUMIFS('ANNUAL SUMMARY'!$EJ$54,Z132,'ANNUAL SUMMARY'!$V$9,K112,'ANNUAL SUMMARY'!$DH$6)+SUMIFS('ANNUAL SUMMARY'!$EJ$112,Z132,'ANNUAL SUMMARY'!$V$9,K112,'ANNUAL SUMMARY'!$DH$64)+SUMIFS('ANNUAL SUMMARY'!$EJ$170,Z132,'ANNUAL SUMMARY'!$V$9,K112,'ANNUAL SUMMARY'!$DH$122)+SUMIFS('ANNUAL SUMMARY'!$EJ$228,Z132,'ANNUAL SUMMARY'!$V$9,K112,'ANNUAL SUMMARY'!$DH$180)+SUMIFS('ANNUAL SUMMARY'!$EJ$286,Z132,'ANNUAL SUMMARY'!$V$9,K112,'ANNUAL SUMMARY'!$DH$238)+SUMIFS('ANNUAL SUMMARY'!$EJ$344,Z132,'ANNUAL SUMMARY'!$V$9,K112,'ANNUAL SUMMARY'!$DH$296)+SUMIFS('ANNUAL SUMMARY'!$EJ$402,Z132,'ANNUAL SUMMARY'!$V$9,K112,'ANNUAL SUMMARY'!$DH$354)+SUMIFS('ANNUAL SUMMARY'!$EJ$460,Z132,'ANNUAL SUMMARY'!$V$9,K112,'ANNUAL SUMMARY'!$DH$412)+SUMIFS('ANNUAL SUMMARY'!$EJ$518,Z132,'ANNUAL SUMMARY'!$V$9,K112,'ANNUAL SUMMARY'!$DH$470)+SUMIFS('ANNUAL SUMMARY'!$EJ$576,Z132,'ANNUAL SUMMARY'!$V$9,K112,'ANNUAL SUMMARY'!$DH$528)+SUMIFS('ANNUAL SUMMARY'!$EJ$634,Z132,'ANNUAL SUMMARY'!$V$9,K112,'ANNUAL SUMMARY'!$DH$586)+SUMIFS('ANNUAL SUMMARY'!$EJ$692,Z132,'ANNUAL SUMMARY'!$V$9,K112,'ANNUAL SUMMARY'!$DH$644)+SUMIFS('ANNUAL SUMMARY'!$GG$54,Z132,'ANNUAL SUMMARY'!$V$9,K112,'ANNUAL SUMMARY'!$FE$6)+SUMIFS('ANNUAL SUMMARY'!$GG$112,Z132,'ANNUAL SUMMARY'!$V$9,K112,'ANNUAL SUMMARY'!$FE$64)+SUMIFS('ANNUAL SUMMARY'!$GG$170,Z132,'ANNUAL SUMMARY'!$V$9,K112,'ANNUAL SUMMARY'!$FE$122)+SUMIFS('ANNUAL SUMMARY'!$GG$228,Z132,'ANNUAL SUMMARY'!$V$9,K112,'ANNUAL SUMMARY'!$FE$180)+SUMIFS('ANNUAL SUMMARY'!$GG$286,Z132,'ANNUAL SUMMARY'!$V$9,K112,'ANNUAL SUMMARY'!$FE$238)+SUMIFS('ANNUAL SUMMARY'!$GG$344,Z132,'ANNUAL SUMMARY'!$V$9,K112,'ANNUAL SUMMARY'!$FE$296)+SUMIFS('ANNUAL SUMMARY'!$GG$402,Z132,'ANNUAL SUMMARY'!$V$9,K112,'ANNUAL SUMMARY'!$FE$354)+SUMIFS('ANNUAL SUMMARY'!$GG$460,Z132,'ANNUAL SUMMARY'!$V$9,K112,'ANNUAL SUMMARY'!$FE$412)+SUMIFS('ANNUAL SUMMARY'!$GG$518,Z132,'ANNUAL SUMMARY'!$V$9,K112,'ANNUAL SUMMARY'!$FE$470)+SUMIFS('ANNUAL SUMMARY'!$GG$576,Z132,'ANNUAL SUMMARY'!$V$9,K112,'ANNUAL SUMMARY'!$FE$528)+SUMIFS('ANNUAL SUMMARY'!$GG$634,Z132,'ANNUAL SUMMARY'!$V$9,K112,'ANNUAL SUMMARY'!$FE$586)+SUMIFS('ANNUAL SUMMARY'!$GG$692,Z132,'ANNUAL SUMMARY'!$V$9,K112,'ANNUAL SUMMARY'!$FE$644)</f>
        <v>0</v>
      </c>
      <c r="AN132" s="727"/>
      <c r="AO132" s="727"/>
      <c r="AP132" s="727"/>
      <c r="AQ132" s="728">
        <f>SUMIFS('ANNUAL SUMMARY'!$AR$54,Z132,'ANNUAL SUMMARY'!$V$9,K112,'ANNUAL SUMMARY'!$L$6)+SUMIFS('ANNUAL SUMMARY'!$AR$112,Z132,'ANNUAL SUMMARY'!$V$9,K112,'ANNUAL SUMMARY'!$L$64)+SUMIFS('ANNUAL SUMMARY'!$AR$170,Z132,'ANNUAL SUMMARY'!$V$9,K112,'ANNUAL SUMMARY'!$L$122)+SUMIFS('ANNUAL SUMMARY'!$AR$228,Z132,'ANNUAL SUMMARY'!$V$9,K112,'ANNUAL SUMMARY'!$L$180)+SUMIFS('ANNUAL SUMMARY'!$AR$286,Z132,'ANNUAL SUMMARY'!$V$9,K112,'ANNUAL SUMMARY'!$L$238)+SUMIFS('ANNUAL SUMMARY'!$AR$344,Z132,'ANNUAL SUMMARY'!$V$9,K112,'ANNUAL SUMMARY'!$L$296)+SUMIFS('ANNUAL SUMMARY'!$AR$402,Z132,'ANNUAL SUMMARY'!$V$9,K112,'ANNUAL SUMMARY'!$L$354)+SUMIFS('ANNUAL SUMMARY'!$AR$460,Z132,'ANNUAL SUMMARY'!$V$9,K112,'ANNUAL SUMMARY'!$L$412)+SUMIFS('ANNUAL SUMMARY'!$AR$518,Z132,'ANNUAL SUMMARY'!$V$9,K112,'ANNUAL SUMMARY'!$L$470)+SUMIFS('ANNUAL SUMMARY'!$AR$576,Z132,'ANNUAL SUMMARY'!$V$9,K112,'ANNUAL SUMMARY'!$L$528)+SUMIFS('ANNUAL SUMMARY'!$AR$634,Z132,'ANNUAL SUMMARY'!$V$9,K112,'ANNUAL SUMMARY'!$L$586)+SUMIFS('ANNUAL SUMMARY'!$AR$692,Z132,'ANNUAL SUMMARY'!$V$9,K112,'ANNUAL SUMMARY'!$L$644)+SUMIFS('ANNUAL SUMMARY'!$CO$54,Z132,'ANNUAL SUMMARY'!$V$9,K112,'ANNUAL SUMMARY'!$BI$6)+SUMIFS('ANNUAL SUMMARY'!$CO$112,Z132,'ANNUAL SUMMARY'!$V$9,K112,'ANNUAL SUMMARY'!$BI$64)+SUMIFS('ANNUAL SUMMARY'!$CO$170,Z132,'ANNUAL SUMMARY'!$V$9,K112,'ANNUAL SUMMARY'!$BI$122)+SUMIFS('ANNUAL SUMMARY'!$CO$228,Z132,'ANNUAL SUMMARY'!$V$9,K112,'ANNUAL SUMMARY'!$BI$180)+SUMIFS('ANNUAL SUMMARY'!$CO$286,Z132,'ANNUAL SUMMARY'!$V$9,K112,'ANNUAL SUMMARY'!$BI$238)+SUMIFS('ANNUAL SUMMARY'!$CO$344,Z132,'ANNUAL SUMMARY'!$V$9,K112,'ANNUAL SUMMARY'!$BI$296)+SUMIFS('ANNUAL SUMMARY'!$CO$402,Z132,'ANNUAL SUMMARY'!$V$9,K112,'ANNUAL SUMMARY'!$BI$354)+SUMIFS('ANNUAL SUMMARY'!$CO$460,Z132,'ANNUAL SUMMARY'!$V$9,K112,'ANNUAL SUMMARY'!$BI$412)+SUMIFS('ANNUAL SUMMARY'!$CO$518,Z132,'ANNUAL SUMMARY'!$V$9,K112,'ANNUAL SUMMARY'!$BI$470)+SUMIFS('ANNUAL SUMMARY'!$CO$576,Z132,'ANNUAL SUMMARY'!$V$9,K112,'ANNUAL SUMMARY'!$BI$528)+SUMIFS('ANNUAL SUMMARY'!$CO$634,Z132,'ANNUAL SUMMARY'!$V$9,K112,'ANNUAL SUMMARY'!$BI$586)+SUMIFS('ANNUAL SUMMARY'!$CO$692,Z132,'ANNUAL SUMMARY'!$V$9,K112,'ANNUAL SUMMARY'!$BI$644)+SUMIFS('ANNUAL SUMMARY'!$EN$54,Z132,'ANNUAL SUMMARY'!$V$9,K112,'ANNUAL SUMMARY'!$DH$6)+SUMIFS('ANNUAL SUMMARY'!$EN$112,Z132,'ANNUAL SUMMARY'!$V$9,K112,'ANNUAL SUMMARY'!$DH$64)+SUMIFS('ANNUAL SUMMARY'!$EN$170,Z132,'ANNUAL SUMMARY'!$V$9,K112,'ANNUAL SUMMARY'!$DH$122)+SUMIFS('ANNUAL SUMMARY'!$EN$228,Z132,'ANNUAL SUMMARY'!$V$9,K112,'ANNUAL SUMMARY'!$DH$180)+SUMIFS('ANNUAL SUMMARY'!$EN$286,Z132,'ANNUAL SUMMARY'!$V$9,K112,'ANNUAL SUMMARY'!$DH$238)+SUMIFS('ANNUAL SUMMARY'!$EN$344,Z132,'ANNUAL SUMMARY'!$V$9,K112,'ANNUAL SUMMARY'!$DH$296)+SUMIFS('ANNUAL SUMMARY'!$EN$402,Z132,'ANNUAL SUMMARY'!$V$9,K112,'ANNUAL SUMMARY'!$DH$354)+SUMIFS('ANNUAL SUMMARY'!$EN$460,Z132,'ANNUAL SUMMARY'!$V$9,K112,'ANNUAL SUMMARY'!$DH$412)+SUMIFS('ANNUAL SUMMARY'!$EN$518,Z132,'ANNUAL SUMMARY'!$V$9,K112,'ANNUAL SUMMARY'!$DH$470)+SUMIFS('ANNUAL SUMMARY'!$EN$576,Z132,'ANNUAL SUMMARY'!$V$9,K112,'ANNUAL SUMMARY'!$DH$528)+SUMIFS('ANNUAL SUMMARY'!$EN$634,Z132,'ANNUAL SUMMARY'!$V$9,K112,'ANNUAL SUMMARY'!$DH$586)+SUMIFS('ANNUAL SUMMARY'!$EN$692,Z132,'ANNUAL SUMMARY'!$V$9,K112,'ANNUAL SUMMARY'!$DH$644)+SUMIFS('ANNUAL SUMMARY'!$GK$54,Z132,'ANNUAL SUMMARY'!$V$9,K112,'ANNUAL SUMMARY'!$FE$6)+SUMIFS('ANNUAL SUMMARY'!$GK$112,Z132,'ANNUAL SUMMARY'!$V$9,K112,'ANNUAL SUMMARY'!$FE$64)+SUMIFS('ANNUAL SUMMARY'!$GK$170,Z132,'ANNUAL SUMMARY'!$V$9,K112,'ANNUAL SUMMARY'!$FE$122)+SUMIFS('ANNUAL SUMMARY'!$GK$228,Z132,'ANNUAL SUMMARY'!$V$9,K112,'ANNUAL SUMMARY'!$FE$180)+SUMIFS('ANNUAL SUMMARY'!$GK$286,Z132,'ANNUAL SUMMARY'!$V$9,K112,'ANNUAL SUMMARY'!$FE$238)+SUMIFS('ANNUAL SUMMARY'!$GK$344,Z132,'ANNUAL SUMMARY'!$V$9,K112,'ANNUAL SUMMARY'!$FE$296)+SUMIFS('ANNUAL SUMMARY'!$GK$402,Z132,'ANNUAL SUMMARY'!$V$9,K112,'ANNUAL SUMMARY'!$FE$354)+SUMIFS('ANNUAL SUMMARY'!$GK$460,Z132,'ANNUAL SUMMARY'!$V$9,K112,'ANNUAL SUMMARY'!$FE$412)+SUMIFS('ANNUAL SUMMARY'!$GK$518,Z132,'ANNUAL SUMMARY'!$V$9,K112,'ANNUAL SUMMARY'!$FE$470)+SUMIFS('ANNUAL SUMMARY'!$GK$576,Z132,'ANNUAL SUMMARY'!$V$9,K112,'ANNUAL SUMMARY'!$FE$528)+SUMIFS('ANNUAL SUMMARY'!$GK$634,Z132,'ANNUAL SUMMARY'!$V$9,K112,'ANNUAL SUMMARY'!$FE$586)+SUMIFS('ANNUAL SUMMARY'!$GK$692,Z132,'ANNUAL SUMMARY'!$V$9,K112,'ANNUAL SUMMARY'!$FE$644)</f>
        <v>0</v>
      </c>
      <c r="AR132" s="728"/>
      <c r="AS132" s="728"/>
      <c r="AT132" s="728">
        <f>SUMIFS('ANNUAL SUMMARY'!$AU$54,Z132,'ANNUAL SUMMARY'!$V$9,K112,'ANNUAL SUMMARY'!$L$6)+SUMIFS('ANNUAL SUMMARY'!$AU$112,Z132,'ANNUAL SUMMARY'!$V$9,K112,'ANNUAL SUMMARY'!$L$64)+SUMIFS('ANNUAL SUMMARY'!$AU$170,Z132,'ANNUAL SUMMARY'!$V$9,K112,'ANNUAL SUMMARY'!$L$122)+SUMIFS('ANNUAL SUMMARY'!$AU$228,Z132,'ANNUAL SUMMARY'!$V$9,K112,'ANNUAL SUMMARY'!$L$180)+SUMIFS('ANNUAL SUMMARY'!$AU$286,Z132,'ANNUAL SUMMARY'!$V$9,K112,'ANNUAL SUMMARY'!$L$238)+SUMIFS('ANNUAL SUMMARY'!$AU$344,Z132,'ANNUAL SUMMARY'!$V$9,K112,'ANNUAL SUMMARY'!$L$296)+SUMIFS('ANNUAL SUMMARY'!$AU$402,Z132,'ANNUAL SUMMARY'!$V$9,K112,'ANNUAL SUMMARY'!$L$354)+SUMIFS('ANNUAL SUMMARY'!$AU$460,Z132,'ANNUAL SUMMARY'!$V$9,K112,'ANNUAL SUMMARY'!$L$412)+SUMIFS('ANNUAL SUMMARY'!$AU$518,Z132,'ANNUAL SUMMARY'!$V$9,K112,'ANNUAL SUMMARY'!$L$470)+SUMIFS('ANNUAL SUMMARY'!$AU$576,Z132,'ANNUAL SUMMARY'!$V$9,K112,'ANNUAL SUMMARY'!$L$528)+SUMIFS('ANNUAL SUMMARY'!$AU$634,Z132,'ANNUAL SUMMARY'!$V$9,K112,'ANNUAL SUMMARY'!$L$586)+SUMIFS('ANNUAL SUMMARY'!$AU$692,Z132,'ANNUAL SUMMARY'!$V$9,K112,'ANNUAL SUMMARY'!$L$644)+SUMIFS('ANNUAL SUMMARY'!$CR$54,Z132,'ANNUAL SUMMARY'!$V$9,K112,'ANNUAL SUMMARY'!$BI$6)+SUMIFS('ANNUAL SUMMARY'!$CR$112,Z132,'ANNUAL SUMMARY'!$V$9,K112,'ANNUAL SUMMARY'!$BI$64)+SUMIFS('ANNUAL SUMMARY'!$CR$170,Z132,'ANNUAL SUMMARY'!$V$9,K112,'ANNUAL SUMMARY'!$BI$122)+SUMIFS('ANNUAL SUMMARY'!$CR$228,Z132,'ANNUAL SUMMARY'!$V$9,K112,'ANNUAL SUMMARY'!$BI$180)+SUMIFS('ANNUAL SUMMARY'!$CR$286,Z132,'ANNUAL SUMMARY'!$V$9,K112,'ANNUAL SUMMARY'!$BI$238)+SUMIFS('ANNUAL SUMMARY'!$CR$344,Z132,'ANNUAL SUMMARY'!$V$9,K112,'ANNUAL SUMMARY'!$BI$296)+SUMIFS('ANNUAL SUMMARY'!$CR$402,Z132,'ANNUAL SUMMARY'!$V$9,K112,'ANNUAL SUMMARY'!$BI$354)+SUMIFS('ANNUAL SUMMARY'!$CR$460,Z132,'ANNUAL SUMMARY'!$V$9,K112,'ANNUAL SUMMARY'!$BI$412)+SUMIFS('ANNUAL SUMMARY'!$CR$518,Z132,'ANNUAL SUMMARY'!$V$9,K112,'ANNUAL SUMMARY'!$BI$470)+SUMIFS('ANNUAL SUMMARY'!$CR$576,Z132,'ANNUAL SUMMARY'!$V$9,K112,'ANNUAL SUMMARY'!$BI$528)+SUMIFS('ANNUAL SUMMARY'!$CR$634,Z132,'ANNUAL SUMMARY'!$V$9,K112,'ANNUAL SUMMARY'!$BI$586)+SUMIFS('ANNUAL SUMMARY'!$CR$692,Z132,'ANNUAL SUMMARY'!$V$9,K112,'ANNUAL SUMMARY'!$BI$644)+SUMIFS('ANNUAL SUMMARY'!$EQ$54,Z132,'ANNUAL SUMMARY'!$V$9,K112,'ANNUAL SUMMARY'!$DH$6)+SUMIFS('ANNUAL SUMMARY'!$EQ$112,Z132,'ANNUAL SUMMARY'!$V$9,K112,'ANNUAL SUMMARY'!$DH$64)+SUMIFS('ANNUAL SUMMARY'!$EQ$170,Z132,'ANNUAL SUMMARY'!$V$9,K112,'ANNUAL SUMMARY'!$DH$122)+SUMIFS('ANNUAL SUMMARY'!$EQ$228,Z132,'ANNUAL SUMMARY'!$V$9,K112,'ANNUAL SUMMARY'!$DH$180)+SUMIFS('ANNUAL SUMMARY'!$EQ$286,Z132,'ANNUAL SUMMARY'!$V$9,K112,'ANNUAL SUMMARY'!$DH$238)+SUMIFS('ANNUAL SUMMARY'!$EQ$344,Z132,'ANNUAL SUMMARY'!$V$9,K112,'ANNUAL SUMMARY'!$DH$296)+SUMIFS('ANNUAL SUMMARY'!$EQ$402,Z132,'ANNUAL SUMMARY'!$V$9,K112,'ANNUAL SUMMARY'!$DH$354)+SUMIFS('ANNUAL SUMMARY'!$EQ$460,Z132,'ANNUAL SUMMARY'!$V$9,K112,'ANNUAL SUMMARY'!$DH$412)+SUMIFS('ANNUAL SUMMARY'!$EQ$518,Z132,'ANNUAL SUMMARY'!$V$9,K112,'ANNUAL SUMMARY'!$DH$470)+SUMIFS('ANNUAL SUMMARY'!$EQ$576,Z132,'ANNUAL SUMMARY'!$V$9,K112,'ANNUAL SUMMARY'!$DH$528)+SUMIFS('ANNUAL SUMMARY'!$EQ$634,Z132,'ANNUAL SUMMARY'!$V$9,K112,'ANNUAL SUMMARY'!$DH$586)+SUMIFS('ANNUAL SUMMARY'!$EQ$692,Z132,'ANNUAL SUMMARY'!$V$9,K112,'ANNUAL SUMMARY'!$DH$644)+SUMIFS('ANNUAL SUMMARY'!$GN$54,Z132,'ANNUAL SUMMARY'!$V$9,K112,'ANNUAL SUMMARY'!$FE$6)+SUMIFS('ANNUAL SUMMARY'!$GN$112,Z132,'ANNUAL SUMMARY'!$V$9,K112,'ANNUAL SUMMARY'!$FE$64)+SUMIFS('ANNUAL SUMMARY'!$GN$170,Z132,'ANNUAL SUMMARY'!$V$9,K112,'ANNUAL SUMMARY'!$FE$122)+SUMIFS('ANNUAL SUMMARY'!$GN$228,Z132,'ANNUAL SUMMARY'!$V$9,K112,'ANNUAL SUMMARY'!$FE$180)+SUMIFS('ANNUAL SUMMARY'!$GN$286,Z132,'ANNUAL SUMMARY'!$V$9,K112,'ANNUAL SUMMARY'!$FE$238)+SUMIFS('ANNUAL SUMMARY'!$GN$344,Z132,'ANNUAL SUMMARY'!$V$9,K112,'ANNUAL SUMMARY'!$FE$296)+SUMIFS('ANNUAL SUMMARY'!$GN$402,Z132,'ANNUAL SUMMARY'!$V$9,K112,'ANNUAL SUMMARY'!$FE$354)+SUMIFS('ANNUAL SUMMARY'!$GN$460,Z132,'ANNUAL SUMMARY'!$V$9,K112,'ANNUAL SUMMARY'!$FE$412)+SUMIFS('ANNUAL SUMMARY'!$GN$518,Z132,'ANNUAL SUMMARY'!$V$9,K112,'ANNUAL SUMMARY'!$FE$470)+SUMIFS('ANNUAL SUMMARY'!$GN$576,Z132,'ANNUAL SUMMARY'!$V$9,K112,'ANNUAL SUMMARY'!$FE$528)+SUMIFS('ANNUAL SUMMARY'!$GN$634,Z132,'ANNUAL SUMMARY'!$V$9,K112,'ANNUAL SUMMARY'!$FE$586)+SUMIFS('ANNUAL SUMMARY'!$GN$692,Z132,'ANNUAL SUMMARY'!$V$9,K112,'ANNUAL SUMMARY'!$FE$644)</f>
        <v>0</v>
      </c>
      <c r="AU132" s="728"/>
      <c r="AV132" s="1260"/>
      <c r="AW132" s="1263"/>
      <c r="AX132" s="154"/>
      <c r="AY132" s="798" t="str">
        <f>'ANNUAL SUMMARY'!$C$30</f>
        <v>SIC</v>
      </c>
      <c r="AZ132" s="730"/>
      <c r="BA132" s="730"/>
      <c r="BB132" s="730"/>
      <c r="BC132" s="792">
        <f>SUMIF('ANNUAL SUMMARY'!$FE$622,BH112,'ANNUAL SUMMARY'!$FA$646)+SUMIF('ANNUAL SUMMARY'!$DH$622,BH112,'ANNUAL SUMMARY'!$DD$646)+SUMIF('ANNUAL SUMMARY'!$BI$622,BH112,'ANNUAL SUMMARY'!$BE$646)+SUMIF('ANNUAL SUMMARY'!$L$622,BH112,'ANNUAL SUMMARY'!$H$646)+SUMIF('ANNUAL SUMMARY'!$FE$566,BH112,'ANNUAL SUMMARY'!$FA$590)+SUMIF('ANNUAL SUMMARY'!$DH$566,BH112,'ANNUAL SUMMARY'!$DD$590)+SUMIF('ANNUAL SUMMARY'!$BI$566,BH112,'ANNUAL SUMMARY'!$BE$590)+SUMIF('ANNUAL SUMMARY'!$L$566,BH112,'ANNUAL SUMMARY'!$H$590)+SUMIF('ANNUAL SUMMARY'!$FE$510,BH112,'ANNUAL SUMMARY'!$FA$534)+SUMIF('ANNUAL SUMMARY'!$DH$510,BH112,'ANNUAL SUMMARY'!$DD$534)+SUMIF('ANNUAL SUMMARY'!$BI$510,BH112,'ANNUAL SUMMARY'!$BE$534)+SUMIF('ANNUAL SUMMARY'!$L$510,BH112,'ANNUAL SUMMARY'!$H$534)+SUMIF('ANNUAL SUMMARY'!$FE$454,BH112,'ANNUAL SUMMARY'!$FA$478)+SUMIF('ANNUAL SUMMARY'!$DH$454,BH112,'ANNUAL SUMMARY'!$DD$478)+SUMIF('ANNUAL SUMMARY'!$BI$454,BH112,'ANNUAL SUMMARY'!$BE$478)+SUMIF('ANNUAL SUMMARY'!$L$454,BH112,'ANNUAL SUMMARY'!$H$478)+SUMIF('ANNUAL SUMMARY'!$FE$398,BH112,'ANNUAL SUMMARY'!$FA$422)+SUMIF('ANNUAL SUMMARY'!$DH$398,BH112,'ANNUAL SUMMARY'!$DD$422)+SUMIF('ANNUAL SUMMARY'!$BI$398,BH112,'ANNUAL SUMMARY'!$BE$422)+SUMIF('ANNUAL SUMMARY'!$L$398,BH112,'ANNUAL SUMMARY'!$H$422)+SUMIF('ANNUAL SUMMARY'!$FE$342,BH112,'ANNUAL SUMMARY'!$FA$366)+SUMIF('ANNUAL SUMMARY'!$DH$342,BH112,'ANNUAL SUMMARY'!$DD$366)+SUMIF('ANNUAL SUMMARY'!$BI$342,BH112,'ANNUAL SUMMARY'!$BE$366)+SUMIF('ANNUAL SUMMARY'!$L$342,BH112,'ANNUAL SUMMARY'!$H$366)+SUMIF('ANNUAL SUMMARY'!$FE$286,BH112,'ANNUAL SUMMARY'!$FA$310)+SUMIF('ANNUAL SUMMARY'!$DH$286,BH112,'ANNUAL SUMMARY'!$DD$310)+SUMIF('ANNUAL SUMMARY'!$BI$286,BH112,'ANNUAL SUMMARY'!$BE$310)+SUMIF('ANNUAL SUMMARY'!$L$286,BH112,'ANNUAL SUMMARY'!$H$310)+SUMIF('ANNUAL SUMMARY'!$FE$230,BH112,'ANNUAL SUMMARY'!$FA$254)+SUMIF('ANNUAL SUMMARY'!$DH$230,BH112,'ANNUAL SUMMARY'!$DD$254)+SUMIF('ANNUAL SUMMARY'!$BI$230,BH112,'ANNUAL SUMMARY'!$BE$254)+SUMIF('ANNUAL SUMMARY'!$L$230,BH112,'ANNUAL SUMMARY'!$H$254)+SUMIF('ANNUAL SUMMARY'!$FE$174,BH112,'ANNUAL SUMMARY'!$FA$198)+SUMIF('ANNUAL SUMMARY'!$DH$174,BH112,'ANNUAL SUMMARY'!$DD$198)+SUMIF('ANNUAL SUMMARY'!$BI$174,BH112,'ANNUAL SUMMARY'!$BE$198)+SUMIF('ANNUAL SUMMARY'!$L$174,BH112,'ANNUAL SUMMARY'!$H$198)+SUMIF('ANNUAL SUMMARY'!$FE$118,BH112,'ANNUAL SUMMARY'!$FA$142)+SUMIF('ANNUAL SUMMARY'!$DH$118,BH112,'ANNUAL SUMMARY'!$DD$142)+SUMIF('ANNUAL SUMMARY'!$BI$118,BH112,'ANNUAL SUMMARY'!$BE$142)+SUMIF('ANNUAL SUMMARY'!$L$118,BH112,'ANNUAL SUMMARY'!$H$142)+SUMIF('ANNUAL SUMMARY'!$FE$62,BH112,'ANNUAL SUMMARY'!$FA$86)+SUMIF('ANNUAL SUMMARY'!$DH$62,BH112,'ANNUAL SUMMARY'!$DD$86)+SUMIF('ANNUAL SUMMARY'!$BI$62,BH112,'ANNUAL SUMMARY'!$BE$86)+SUMIF('ANNUAL SUMMARY'!$L$62,BH112,'ANNUAL SUMMARY'!$H$86)+SUMIF('ANNUAL SUMMARY'!$FE$6,BH112,'ANNUAL SUMMARY'!$FA$30)+SUMIF('ANNUAL SUMMARY'!$DH$6,BH112,'ANNUAL SUMMARY'!$DD$30)+SUMIF('ANNUAL SUMMARY'!$BI$6,BH112,'ANNUAL SUMMARY'!$BE$30)+SUMIF('ANNUAL SUMMARY'!$L$6,BH112,'ANNUAL SUMMARY'!$H$30)+SUMIF('PREVIOUS LOGS'!$K$6,BH112,'PREVIOUS LOGS'!$F$26)+SUMIF('PREVIOUS LOGS'!$K$59,$K$6,'PREVIOUS LOGS'!$F$79)+SUMIF('PREVIOUS LOGS'!$K$112,BH112,'PREVIOUS LOGS'!$F$132)+SUMIF('PREVIOUS LOGS'!$K$165,BH112,'PREVIOUS LOGS'!$F$185)+SUMIF('PREVIOUS LOGS'!$K$218,BH112,'PREVIOUS LOGS'!$F$238)+SUMIF('PREVIOUS LOGS'!$K$271,BH112,'PREVIOUS LOGS'!$F$291)+SUMIF('PREVIOUS LOGS'!$K$324,BH112,'PREVIOUS LOGS'!$F$344)+SUMIF('PREVIOUS LOGS'!$BH$6,BH112,'PREVIOUS LOGS'!$BD$26)+SUMIF('PREVIOUS LOGS'!$BH$59,$K$6,'PREVIOUS LOGS'!$BD$79)+SUMIF('PREVIOUS LOGS'!$BH$112,BH112,'PREVIOUS LOGS'!$BD$132)+SUMIF('PREVIOUS LOGS'!$BH$165,BH112,'PREVIOUS LOGS'!$BD$185)+SUMIF('PREVIOUS LOGS'!$BH$218,BH112,'PREVIOUS LOGS'!$BD$238)+SUMIF('PREVIOUS LOGS'!$BH$271,BH112,'PREVIOUS LOGS'!$BD$291)+SUMIF('PREVIOUS LOGS'!$BH$324,BH112,'PREVIOUS LOGS'!$BD$344)+SUMIF('PREVIOUS LOGS'!$DF$6,BH112,'PREVIOUS LOGS'!$DB$26)+SUMIF('PREVIOUS LOGS'!$DF$59,$K$6,'PREVIOUS LOGS'!$DB$79)+SUMIF('PREVIOUS LOGS'!$DF$112,BH112,'PREVIOUS LOGS'!$DB$132)+SUMIF('PREVIOUS LOGS'!$DF$165,BH112,'PREVIOUS LOGS'!$DB$185)+SUMIF('PREVIOUS LOGS'!$DF$218,BH112,'PREVIOUS LOGS'!$DB$238)+SUMIF('PREVIOUS LOGS'!$DF$271,BH112,'PREVIOUS LOGS'!$DB$291)+SUMIF('PREVIOUS LOGS'!$DF$324,BH112,'PREVIOUS LOGS'!$DB$344)+SUMIF('PREVIOUS LOGS'!$FC$6,BH112,'PREVIOUS LOGS'!$EY$26)+SUMIF('PREVIOUS LOGS'!$FC$59,$K$6,'PREVIOUS LOGS'!$EY$79)+SUMIF('PREVIOUS LOGS'!$FC$112,BH112,'PREVIOUS LOGS'!$EY$132)+SUMIF('PREVIOUS LOGS'!$FC$165,BH112,'PREVIOUS LOGS'!$EY$185)+SUMIF('PREVIOUS LOGS'!$FC$218,BH112,'PREVIOUS LOGS'!$EY$238)+SUMIF('PREVIOUS LOGS'!$FC$271,BH112,'PREVIOUS LOGS'!$EY$291)+SUMIF('PREVIOUS LOGS'!$FC$324,BH112,'PREVIOUS LOGS'!$EY$344)</f>
        <v>0</v>
      </c>
      <c r="BD132" s="793"/>
      <c r="BE132" s="793"/>
      <c r="BF132" s="793"/>
      <c r="BG132" s="793"/>
      <c r="BH132" s="793"/>
      <c r="BI132" s="794"/>
      <c r="BJ132" s="643"/>
      <c r="BK132" s="729" t="str">
        <f>'ANNUAL SUMMARY'!$O$30</f>
        <v>NIGHT</v>
      </c>
      <c r="BL132" s="730"/>
      <c r="BM132" s="730"/>
      <c r="BN132" s="730"/>
      <c r="BO132" s="731"/>
      <c r="BP132" s="735">
        <f>SUMIF('ANNUAL SUMMARY'!$FE$622,BH112,'ANNUAL SUMMARY'!$FM$646)+SUMIF('ANNUAL SUMMARY'!$DH$622,BH112,'ANNUAL SUMMARY'!$DP$646)+SUMIF('ANNUAL SUMMARY'!$BI$622,BH112,'ANNUAL SUMMARY'!$BQ$646)+SUMIF('ANNUAL SUMMARY'!$L$622,BH112,'ANNUAL SUMMARY'!$T$646)+SUMIF('ANNUAL SUMMARY'!$FE$566,BH112,'ANNUAL SUMMARY'!$FM$590)+SUMIF('ANNUAL SUMMARY'!$DH$566,BH112,'ANNUAL SUMMARY'!$DP$590)+SUMIF('ANNUAL SUMMARY'!$BI$566,BH112,'ANNUAL SUMMARY'!$BQ$590)+SUMIF('ANNUAL SUMMARY'!$L$566,BH112,'ANNUAL SUMMARY'!$T$590)+SUMIF('ANNUAL SUMMARY'!$FE$510,BH112,'ANNUAL SUMMARY'!$FM$534)+SUMIF('ANNUAL SUMMARY'!$DH$510,BH112,'ANNUAL SUMMARY'!$DP$534)+SUMIF('ANNUAL SUMMARY'!$BI$510,BH112,'ANNUAL SUMMARY'!$BQ$534)+SUMIF('ANNUAL SUMMARY'!$L$510,BH112,'ANNUAL SUMMARY'!$T$534)+SUMIF('ANNUAL SUMMARY'!$FE$454,BH112,'ANNUAL SUMMARY'!$FM$478)+SUMIF('ANNUAL SUMMARY'!$DH$454,BH112,'ANNUAL SUMMARY'!$DP$478)+SUMIF('ANNUAL SUMMARY'!$BI$454,BH112,'ANNUAL SUMMARY'!$BQ$478)+SUMIF('ANNUAL SUMMARY'!$L$454,BH112,'ANNUAL SUMMARY'!$T$478)+SUMIF('ANNUAL SUMMARY'!$FE$398,BH112,'ANNUAL SUMMARY'!$FM$422)+SUMIF('ANNUAL SUMMARY'!$DH$398,BH112,'ANNUAL SUMMARY'!$DP$422)+SUMIF('ANNUAL SUMMARY'!$BI$398,BH112,'ANNUAL SUMMARY'!$BQ$422)+SUMIF('ANNUAL SUMMARY'!$L$398,BH112,'ANNUAL SUMMARY'!$T$422)+SUMIF('ANNUAL SUMMARY'!$FE$342,BH112,'ANNUAL SUMMARY'!$FM$366)+SUMIF('ANNUAL SUMMARY'!$DH$342,BH112,'ANNUAL SUMMARY'!$DP$366)+SUMIF('ANNUAL SUMMARY'!$BI$342,BH112,'ANNUAL SUMMARY'!$BQ$366)+SUMIF('ANNUAL SUMMARY'!$L$342,BH112,'ANNUAL SUMMARY'!$T$366)+SUMIF('ANNUAL SUMMARY'!$FE$286,BH112,'ANNUAL SUMMARY'!$FM$310)+SUMIF('ANNUAL SUMMARY'!$DH$286,BH112,'ANNUAL SUMMARY'!$DP$310)+SUMIF('ANNUAL SUMMARY'!$BI$286,BH112,'ANNUAL SUMMARY'!$BQ$310)+SUMIF('ANNUAL SUMMARY'!$L$286,BH112,'ANNUAL SUMMARY'!$T$310)+SUMIF('ANNUAL SUMMARY'!$FE$230,BH112,'ANNUAL SUMMARY'!$FM$254)+SUMIF('ANNUAL SUMMARY'!$DH$230,BH112,'ANNUAL SUMMARY'!$DP$254)+SUMIF('ANNUAL SUMMARY'!$BI$230,BH112,'ANNUAL SUMMARY'!$BQ$254)+SUMIF('ANNUAL SUMMARY'!$L$230,BH112,'ANNUAL SUMMARY'!$T$254)+SUMIF('ANNUAL SUMMARY'!$FE$174,BH112,'ANNUAL SUMMARY'!$FM$198)+SUMIF('ANNUAL SUMMARY'!$DH$174,BH112,'ANNUAL SUMMARY'!$DP$198)+SUMIF('ANNUAL SUMMARY'!$BI$174,BH112,'ANNUAL SUMMARY'!$BQ$198)+SUMIF('ANNUAL SUMMARY'!$L$174,BH112,'ANNUAL SUMMARY'!$T$198)+SUMIF('ANNUAL SUMMARY'!$FE$118,BH112,'ANNUAL SUMMARY'!$FM$142)+SUMIF('ANNUAL SUMMARY'!$DH$118,BH112,'ANNUAL SUMMARY'!$DP$142)+SUMIF('ANNUAL SUMMARY'!$BI$118,BH112,'ANNUAL SUMMARY'!$BQ$142)+SUMIF('ANNUAL SUMMARY'!$L$118,BH112,'ANNUAL SUMMARY'!$T$142)+SUMIF('ANNUAL SUMMARY'!$FE$62,BH112,'ANNUAL SUMMARY'!$FM$86)+SUMIF('ANNUAL SUMMARY'!$DH$62,BH112,'ANNUAL SUMMARY'!$DP$86)+SUMIF('ANNUAL SUMMARY'!$BI$62,BH112,'ANNUAL SUMMARY'!$BQ$86)+SUMIF('ANNUAL SUMMARY'!$L$62,BH112,'ANNUAL SUMMARY'!$T$86)+SUMIF('ANNUAL SUMMARY'!$FE$6,BH112,'ANNUAL SUMMARY'!$FM$30)+SUMIF('ANNUAL SUMMARY'!$DH$6,BH112,'ANNUAL SUMMARY'!$DP$30)+SUMIF('ANNUAL SUMMARY'!$BI$6,BH112,'ANNUAL SUMMARY'!$BQ$30)+SUMIF('ANNUAL SUMMARY'!$L$6,BH112,'ANNUAL SUMMARY'!$T$30)+SUMIF('PREVIOUS LOGS'!$K$6,BH112,'PREVIOUS LOGS'!$S$26)+SUMIF('PREVIOUS LOGS'!$K$59,$K$6,'PREVIOUS LOGS'!$S$79)+SUMIF('PREVIOUS LOGS'!$K$112,BH112,'PREVIOUS LOGS'!$S$132)+SUMIF('PREVIOUS LOGS'!$K$165,BH112,'PREVIOUS LOGS'!$S$185)+SUMIF('PREVIOUS LOGS'!$K$218,BH112,'PREVIOUS LOGS'!$S$238)+SUMIF('PREVIOUS LOGS'!$K$271,BH112,'PREVIOUS LOGS'!$S$291)+SUMIF('PREVIOUS LOGS'!$K$324,BH112,'PREVIOUS LOGS'!$S$344)+SUMIF('PREVIOUS LOGS'!$BH$6,BH112,'PREVIOUS LOGS'!$BP$26)+SUMIF('PREVIOUS LOGS'!$BH$59,$K$6,'PREVIOUS LOGS'!$BP$79)+SUMIF('PREVIOUS LOGS'!$BH$112,BH112,'PREVIOUS LOGS'!$BP$132)+SUMIF('PREVIOUS LOGS'!$BH$165,BH112,'PREVIOUS LOGS'!$BP$185)+SUMIF('PREVIOUS LOGS'!$BH$218,BH112,'PREVIOUS LOGS'!$BP$238)+SUMIF('PREVIOUS LOGS'!$BH$271,BH112,'PREVIOUS LOGS'!$BP$291)+SUMIF('PREVIOUS LOGS'!$BH$324,BH112,'PREVIOUS LOGS'!$BP$344)+SUMIF('PREVIOUS LOGS'!$DF$6,BH112,'PREVIOUS LOGS'!$DN$26)+SUMIF('PREVIOUS LOGS'!$DF$59,$K$6,'PREVIOUS LOGS'!$DN$79)+SUMIF('PREVIOUS LOGS'!$DF$112,BH112,'PREVIOUS LOGS'!$DN$132)+SUMIF('PREVIOUS LOGS'!$DF$165,BH112,'PREVIOUS LOGS'!$DN$185)+SUMIF('PREVIOUS LOGS'!$DF$218,BH112,'PREVIOUS LOGS'!$DN$238)+SUMIF('PREVIOUS LOGS'!$DF$271,BH112,'PREVIOUS LOGS'!$DN$291)+SUMIF('PREVIOUS LOGS'!$DF$324,BH112,'PREVIOUS LOGS'!$DN$344)+SUMIF('PREVIOUS LOGS'!$FC$6,BH112,'PREVIOUS LOGS'!$FK$26)+SUMIF('PREVIOUS LOGS'!$FC$59,$K$6,'PREVIOUS LOGS'!$FK$79)+SUMIF('PREVIOUS LOGS'!$FC$112,BH112,'PREVIOUS LOGS'!$FK$132)+SUMIF('PREVIOUS LOGS'!$FC$165,BH112,'PREVIOUS LOGS'!$FK$185)+SUMIF('PREVIOUS LOGS'!$FC$218,BH112,'PREVIOUS LOGS'!$FK$238)+SUMIF('PREVIOUS LOGS'!$FC$271,BH112,'PREVIOUS LOGS'!$FK$291)+SUMIF('PREVIOUS LOGS'!$FC$324,BH112,'PREVIOUS LOGS'!$FK$344)</f>
        <v>0</v>
      </c>
      <c r="BQ132" s="736"/>
      <c r="BR132" s="736"/>
      <c r="BS132" s="736"/>
      <c r="BT132" s="736"/>
      <c r="BU132" s="737"/>
      <c r="BV132" s="15"/>
      <c r="BW132" s="812">
        <f>IF(BW118=0," ",BW118+7)</f>
        <v>2029</v>
      </c>
      <c r="BX132" s="813"/>
      <c r="BY132" s="813"/>
      <c r="BZ132" s="813"/>
      <c r="CA132" s="813"/>
      <c r="CB132" s="1118">
        <f>SUMIFS('ANNUAL SUMMARY'!$AF$54,BW132,'ANNUAL SUMMARY'!$V$9,BH112,'ANNUAL SUMMARY'!$L$6)+SUMIFS('ANNUAL SUMMARY'!$AF$112,BW132,'ANNUAL SUMMARY'!$V$9,BH112,'ANNUAL SUMMARY'!$L$64)+SUMIFS('ANNUAL SUMMARY'!$AF$170,BW132,'ANNUAL SUMMARY'!$V$9,BH112,'ANNUAL SUMMARY'!$L$122)+SUMIFS('ANNUAL SUMMARY'!$AF$228,BW132,'ANNUAL SUMMARY'!$V$9,BH112,'ANNUAL SUMMARY'!$L$180)+SUMIFS('ANNUAL SUMMARY'!$AF$286,BW132,'ANNUAL SUMMARY'!$V$9,BH112,'ANNUAL SUMMARY'!$L$238)+SUMIFS('ANNUAL SUMMARY'!$AF$344,BW132,'ANNUAL SUMMARY'!$V$9,BH112,'ANNUAL SUMMARY'!$L$296)+SUMIFS('ANNUAL SUMMARY'!$AF$402,BW132,'ANNUAL SUMMARY'!$V$9,BH112,'ANNUAL SUMMARY'!$L$354)+SUMIFS('ANNUAL SUMMARY'!$AF$460,BW132,'ANNUAL SUMMARY'!$V$9,BH112,'ANNUAL SUMMARY'!$L$412)+SUMIFS('ANNUAL SUMMARY'!$AF$518,BW132,'ANNUAL SUMMARY'!$V$9,BH112,'ANNUAL SUMMARY'!$L$470)+SUMIFS('ANNUAL SUMMARY'!$AF$576,BW132,'ANNUAL SUMMARY'!$V$9,BH112,'ANNUAL SUMMARY'!$L$528)+SUMIFS('ANNUAL SUMMARY'!$AF$634,BW132,'ANNUAL SUMMARY'!$V$9,BH112,'ANNUAL SUMMARY'!$L$586)+SUMIFS('ANNUAL SUMMARY'!$AF$692,BW132,'ANNUAL SUMMARY'!$V$9,BH112,'ANNUAL SUMMARY'!$L$644)+SUMIFS('ANNUAL SUMMARY'!$CC$54,BW132,'ANNUAL SUMMARY'!$V$9,BH112,'ANNUAL SUMMARY'!$BI$6)+SUMIFS('ANNUAL SUMMARY'!$CC$112,BW132,'ANNUAL SUMMARY'!$V$9,BH112,'ANNUAL SUMMARY'!$BI$64)+SUMIFS('ANNUAL SUMMARY'!$CC$170,BW132,'ANNUAL SUMMARY'!$V$9,BH112,'ANNUAL SUMMARY'!$BI$122)+SUMIFS('ANNUAL SUMMARY'!$CC$228,BW132,'ANNUAL SUMMARY'!$V$9,BH112,'ANNUAL SUMMARY'!$BI$180)+SUMIFS('ANNUAL SUMMARY'!$CC$286,BW132,'ANNUAL SUMMARY'!$V$9,BH112,'ANNUAL SUMMARY'!$BI$238)+SUMIFS('ANNUAL SUMMARY'!$CC$344,BW132,'ANNUAL SUMMARY'!$V$9,BH112,'ANNUAL SUMMARY'!$BI$296)+SUMIFS('ANNUAL SUMMARY'!$CC$402,BW132,'ANNUAL SUMMARY'!$V$9,BH112,'ANNUAL SUMMARY'!$BI$354)+SUMIFS('ANNUAL SUMMARY'!$CC$460,BW132,'ANNUAL SUMMARY'!$V$9,BH112,'ANNUAL SUMMARY'!$BI$412)+SUMIFS('ANNUAL SUMMARY'!$CC$518,BW132,'ANNUAL SUMMARY'!$V$9,BH112,'ANNUAL SUMMARY'!$BI$470)+SUMIFS('ANNUAL SUMMARY'!$CC$576,BW132,'ANNUAL SUMMARY'!$V$9,BH112,'ANNUAL SUMMARY'!$BI$528)+SUMIFS('ANNUAL SUMMARY'!$CC$634,BW132,'ANNUAL SUMMARY'!$V$9,BH112,'ANNUAL SUMMARY'!$BI$586)+SUMIFS('ANNUAL SUMMARY'!$CC$692,BW132,'ANNUAL SUMMARY'!$V$9,BH112,'ANNUAL SUMMARY'!$BI$644)+SUMIFS('ANNUAL SUMMARY'!$EB$54,BW132,'ANNUAL SUMMARY'!$V$9,BH112,'ANNUAL SUMMARY'!$DH$6)+SUMIFS('ANNUAL SUMMARY'!$EB$112,BW132,'ANNUAL SUMMARY'!$V$9,BH112,'ANNUAL SUMMARY'!$DH$64)+SUMIFS('ANNUAL SUMMARY'!$EB$170,BW132,'ANNUAL SUMMARY'!$V$9,BH112,'ANNUAL SUMMARY'!$DH$122)+SUMIFS('ANNUAL SUMMARY'!$EB$228,BW132,'ANNUAL SUMMARY'!$V$9,BH112,'ANNUAL SUMMARY'!$DH$180)+SUMIFS('ANNUAL SUMMARY'!$EB$286,BW132,'ANNUAL SUMMARY'!$V$9,BH112,'ANNUAL SUMMARY'!$DH$238)+SUMIFS('ANNUAL SUMMARY'!$EB$344,BW132,'ANNUAL SUMMARY'!$V$9,BH112,'ANNUAL SUMMARY'!$DH$296)+SUMIFS('ANNUAL SUMMARY'!$EB$402,BW132,'ANNUAL SUMMARY'!$V$9,BH112,'ANNUAL SUMMARY'!$DH$354)+SUMIFS('ANNUAL SUMMARY'!$EB$460,BW132,'ANNUAL SUMMARY'!$V$9,BH112,'ANNUAL SUMMARY'!$DH$412)+SUMIFS('ANNUAL SUMMARY'!$EB$518,BW132,'ANNUAL SUMMARY'!$V$9,BH112,'ANNUAL SUMMARY'!$DH$470)+SUMIFS('ANNUAL SUMMARY'!$EB$576,BW132,'ANNUAL SUMMARY'!$V$9,BH112,'ANNUAL SUMMARY'!$DH$528)+SUMIFS('ANNUAL SUMMARY'!$EB$634,BW132,'ANNUAL SUMMARY'!$V$9,BH112,'ANNUAL SUMMARY'!$DH$586)+SUMIFS('ANNUAL SUMMARY'!$EB$692,BW132,'ANNUAL SUMMARY'!$V$9,BH112,'ANNUAL SUMMARY'!$DH$644)+SUMIFS('ANNUAL SUMMARY'!$FY$54,BW132,'ANNUAL SUMMARY'!$V$9,BH112,'ANNUAL SUMMARY'!$FE$6)+SUMIFS('ANNUAL SUMMARY'!$FY$112,BW132,'ANNUAL SUMMARY'!$V$9,BH112,'ANNUAL SUMMARY'!$FE$64)+SUMIFS('ANNUAL SUMMARY'!$FY$170,BW132,'ANNUAL SUMMARY'!$V$9,BH112,'ANNUAL SUMMARY'!$FE$122)+SUMIFS('ANNUAL SUMMARY'!$FY$228,BW132,'ANNUAL SUMMARY'!$V$9,BH112,'ANNUAL SUMMARY'!$FE$180)+SUMIFS('ANNUAL SUMMARY'!$FY$286,BW132,'ANNUAL SUMMARY'!$V$9,BH112,'ANNUAL SUMMARY'!$FE$238)+SUMIFS('ANNUAL SUMMARY'!$FY$344,BW132,'ANNUAL SUMMARY'!$V$9,BH112,'ANNUAL SUMMARY'!$FE$296)+SUMIFS('ANNUAL SUMMARY'!$FY$402,BW132,'ANNUAL SUMMARY'!$V$9,BH112,'ANNUAL SUMMARY'!$FE$354)+SUMIFS('ANNUAL SUMMARY'!$FY$460,BW132,'ANNUAL SUMMARY'!$V$9,BH112,'ANNUAL SUMMARY'!$FE$412)+SUMIFS('ANNUAL SUMMARY'!$FY$518,BW132,'ANNUAL SUMMARY'!$V$9,BH112,'ANNUAL SUMMARY'!$FE$470)+SUMIFS('ANNUAL SUMMARY'!$FY$576,BW132,'ANNUAL SUMMARY'!$V$9,BH112,'ANNUAL SUMMARY'!$FE$528)+SUMIFS('ANNUAL SUMMARY'!$FY$634,BW132,'ANNUAL SUMMARY'!$V$9,BH112,'ANNUAL SUMMARY'!$FE$586)+SUMIFS('ANNUAL SUMMARY'!$FY$692,BW132,'ANNUAL SUMMARY'!$V$9,BH112,'ANNUAL SUMMARY'!$FE$644)</f>
        <v>0</v>
      </c>
      <c r="CC132" s="727"/>
      <c r="CD132" s="727"/>
      <c r="CE132" s="727"/>
      <c r="CF132" s="727">
        <f>SUMIFS('ANNUAL SUMMARY'!$AJ$54,BW132,'ANNUAL SUMMARY'!$V$9,BH112,'ANNUAL SUMMARY'!$L$6)+SUMIFS('ANNUAL SUMMARY'!$AJ$112,BW132,'ANNUAL SUMMARY'!$V$9,BH112,'ANNUAL SUMMARY'!$L$64)+SUMIFS('ANNUAL SUMMARY'!$AJ$170,BW132,'ANNUAL SUMMARY'!$V$9,BH112,'ANNUAL SUMMARY'!$L$122)+SUMIFS('ANNUAL SUMMARY'!$AJ$228,BW132,'ANNUAL SUMMARY'!$V$9,BH112,'ANNUAL SUMMARY'!$L$180)+SUMIFS('ANNUAL SUMMARY'!$AJ$286,BW132,'ANNUAL SUMMARY'!$V$9,BH112,'ANNUAL SUMMARY'!$L$238)+SUMIFS('ANNUAL SUMMARY'!$AJ$344,BW132,'ANNUAL SUMMARY'!$V$9,BH112,'ANNUAL SUMMARY'!$L$296)+SUMIFS('ANNUAL SUMMARY'!$AJ$402,BW132,'ANNUAL SUMMARY'!$V$9,BH112,'ANNUAL SUMMARY'!$L$354)+SUMIFS('ANNUAL SUMMARY'!$AJ$460,BW132,'ANNUAL SUMMARY'!$V$9,BH112,'ANNUAL SUMMARY'!$L$412)+SUMIFS('ANNUAL SUMMARY'!$AJ$518,BW132,'ANNUAL SUMMARY'!$V$9,BH112,'ANNUAL SUMMARY'!$L$470)+SUMIFS('ANNUAL SUMMARY'!$AJ$576,BW132,'ANNUAL SUMMARY'!$V$9,BH112,'ANNUAL SUMMARY'!$L$528)+SUMIFS('ANNUAL SUMMARY'!$AJ$634,BW132,'ANNUAL SUMMARY'!$V$9,BH112,'ANNUAL SUMMARY'!$L$586)+SUMIFS('ANNUAL SUMMARY'!$AJ$692,BW132,'ANNUAL SUMMARY'!$V$9,BH112,'ANNUAL SUMMARY'!$L$644)+SUMIFS('ANNUAL SUMMARY'!$CG$54,BW132,'ANNUAL SUMMARY'!$V$9,BH112,'ANNUAL SUMMARY'!$BI$6)+SUMIFS('ANNUAL SUMMARY'!$CG$112,BW132,'ANNUAL SUMMARY'!$V$9,BH112,'ANNUAL SUMMARY'!$BI$64)+SUMIFS('ANNUAL SUMMARY'!$CG$170,BW132,'ANNUAL SUMMARY'!$V$9,BH112,'ANNUAL SUMMARY'!$BI$122)+SUMIFS('ANNUAL SUMMARY'!$CG$228,BW132,'ANNUAL SUMMARY'!$V$9,BH112,'ANNUAL SUMMARY'!$BI$180)+SUMIFS('ANNUAL SUMMARY'!$CG$286,BW132,'ANNUAL SUMMARY'!$V$9,BH112,'ANNUAL SUMMARY'!$BI$238)+SUMIFS('ANNUAL SUMMARY'!$CG$344,BW132,'ANNUAL SUMMARY'!$V$9,BH112,'ANNUAL SUMMARY'!$BI$296)+SUMIFS('ANNUAL SUMMARY'!$CG$402,BW132,'ANNUAL SUMMARY'!$V$9,BH112,'ANNUAL SUMMARY'!$BI$354)+SUMIFS('ANNUAL SUMMARY'!$CG$460,BW132,'ANNUAL SUMMARY'!$V$9,BH112,'ANNUAL SUMMARY'!$BI$412)+SUMIFS('ANNUAL SUMMARY'!$CG$518,BW132,'ANNUAL SUMMARY'!$V$9,BH112,'ANNUAL SUMMARY'!$BI$470)+SUMIFS('ANNUAL SUMMARY'!$CG$576,BW132,'ANNUAL SUMMARY'!$V$9,BH112,'ANNUAL SUMMARY'!$BI$528)+SUMIFS('ANNUAL SUMMARY'!$CG$634,BW132,'ANNUAL SUMMARY'!$V$9,BH112,'ANNUAL SUMMARY'!$BI$586)+SUMIFS('ANNUAL SUMMARY'!$CG$692,BW132,'ANNUAL SUMMARY'!$V$9,BH112,'ANNUAL SUMMARY'!$BI$644)+SUMIFS('ANNUAL SUMMARY'!$EF$54,BW132,'ANNUAL SUMMARY'!$V$9,BH112,'ANNUAL SUMMARY'!$DH$6)+SUMIFS('ANNUAL SUMMARY'!$EF$112,BW132,'ANNUAL SUMMARY'!$V$9,BH112,'ANNUAL SUMMARY'!$DH$64)+SUMIFS('ANNUAL SUMMARY'!$EF$170,BW132,'ANNUAL SUMMARY'!$V$9,BH112,'ANNUAL SUMMARY'!$DH$122)+SUMIFS('ANNUAL SUMMARY'!$EF$228,BW132,'ANNUAL SUMMARY'!$V$9,BH112,'ANNUAL SUMMARY'!$DH$180)+SUMIFS('ANNUAL SUMMARY'!$EF$286,BW132,'ANNUAL SUMMARY'!$V$9,BH112,'ANNUAL SUMMARY'!$DH$238)+SUMIFS('ANNUAL SUMMARY'!$EF$344,BW132,'ANNUAL SUMMARY'!$V$9,BH112,'ANNUAL SUMMARY'!$DH$296)+SUMIFS('ANNUAL SUMMARY'!$EF$402,BW132,'ANNUAL SUMMARY'!$V$9,BH112,'ANNUAL SUMMARY'!$DH$354)+SUMIFS('ANNUAL SUMMARY'!$EF$460,BW132,'ANNUAL SUMMARY'!$V$9,BH112,'ANNUAL SUMMARY'!$DH$412)+SUMIFS('ANNUAL SUMMARY'!$EF$518,BW132,'ANNUAL SUMMARY'!$V$9,BH112,'ANNUAL SUMMARY'!$DH$470)+SUMIFS('ANNUAL SUMMARY'!$EF$576,BW132,'ANNUAL SUMMARY'!$V$9,BH112,'ANNUAL SUMMARY'!$DH$528)+SUMIFS('ANNUAL SUMMARY'!$EF$634,BW132,'ANNUAL SUMMARY'!$V$9,BH112,'ANNUAL SUMMARY'!$DH$586)+SUMIFS('ANNUAL SUMMARY'!$EF$692,BW132,'ANNUAL SUMMARY'!$V$9,BH112,'ANNUAL SUMMARY'!$DH$644)+SUMIFS('ANNUAL SUMMARY'!$GC$54,BW132,'ANNUAL SUMMARY'!$V$9,BH112,'ANNUAL SUMMARY'!$FE$6)+SUMIFS('ANNUAL SUMMARY'!$GC$112,BW132,'ANNUAL SUMMARY'!$V$9,BH112,'ANNUAL SUMMARY'!$FE$64)+SUMIFS('ANNUAL SUMMARY'!$GC$170,BW132,'ANNUAL SUMMARY'!$V$9,BH112,'ANNUAL SUMMARY'!$FE$122)+SUMIFS('ANNUAL SUMMARY'!$GC$228,BW132,'ANNUAL SUMMARY'!$V$9,BH112,'ANNUAL SUMMARY'!$FE$180)+SUMIFS('ANNUAL SUMMARY'!$GC$286,BW132,'ANNUAL SUMMARY'!$V$9,BH112,'ANNUAL SUMMARY'!$FE$238)+SUMIFS('ANNUAL SUMMARY'!$GC$344,BW132,'ANNUAL SUMMARY'!$V$9,BH112,'ANNUAL SUMMARY'!$FE$296)+SUMIFS('ANNUAL SUMMARY'!$GC$402,BW132,'ANNUAL SUMMARY'!$V$9,BH112,'ANNUAL SUMMARY'!$FE$354)+SUMIFS('ANNUAL SUMMARY'!$GC$460,BW132,'ANNUAL SUMMARY'!$V$9,BH112,'ANNUAL SUMMARY'!$FE$412)+SUMIFS('ANNUAL SUMMARY'!$GC$518,BW132,'ANNUAL SUMMARY'!$V$9,BH112,'ANNUAL SUMMARY'!$FE$470)+SUMIFS('ANNUAL SUMMARY'!$GC$576,BW132,'ANNUAL SUMMARY'!$V$9,BH112,'ANNUAL SUMMARY'!$FE$528)+SUMIFS('ANNUAL SUMMARY'!$GC$634,BW132,'ANNUAL SUMMARY'!$V$9,BH112,'ANNUAL SUMMARY'!$FE$586)+SUMIFS('ANNUAL SUMMARY'!$GC$692,BW132,'ANNUAL SUMMARY'!$V$9,BH112,'ANNUAL SUMMARY'!$FE$644)</f>
        <v>0</v>
      </c>
      <c r="CG132" s="727"/>
      <c r="CH132" s="727"/>
      <c r="CI132" s="727"/>
      <c r="CJ132" s="727">
        <f>SUMIFS('ANNUAL SUMMARY'!$AN$54,BW132,'ANNUAL SUMMARY'!$V$9,BH112,'ANNUAL SUMMARY'!$L$6)+SUMIFS('ANNUAL SUMMARY'!$AN$112,BW132,'ANNUAL SUMMARY'!$V$9,BH112,'ANNUAL SUMMARY'!$L$64)+SUMIFS('ANNUAL SUMMARY'!$AN$170,BW132,'ANNUAL SUMMARY'!$V$9,BH112,'ANNUAL SUMMARY'!$L$122)+SUMIFS('ANNUAL SUMMARY'!$AN$228,BW132,'ANNUAL SUMMARY'!$V$9,BH112,'ANNUAL SUMMARY'!$L$180)+SUMIFS('ANNUAL SUMMARY'!$AN$286,BW132,'ANNUAL SUMMARY'!$V$9,BH112,'ANNUAL SUMMARY'!$L$238)+SUMIFS('ANNUAL SUMMARY'!$AN$344,BW132,'ANNUAL SUMMARY'!$V$9,BH112,'ANNUAL SUMMARY'!$L$296)+SUMIFS('ANNUAL SUMMARY'!$AN$402,BW132,'ANNUAL SUMMARY'!$V$9,BH112,'ANNUAL SUMMARY'!$L$354)+SUMIFS('ANNUAL SUMMARY'!$AN$460,BW132,'ANNUAL SUMMARY'!$V$9,BH112,'ANNUAL SUMMARY'!$L$412)+SUMIFS('ANNUAL SUMMARY'!$AN$518,BW132,'ANNUAL SUMMARY'!$V$9,BH112,'ANNUAL SUMMARY'!$L$470)+SUMIFS('ANNUAL SUMMARY'!$AN$576,BW132,'ANNUAL SUMMARY'!$V$9,BH112,'ANNUAL SUMMARY'!$L$528)+SUMIFS('ANNUAL SUMMARY'!$AN$634,BW132,'ANNUAL SUMMARY'!$V$9,BH112,'ANNUAL SUMMARY'!$L$586)+SUMIFS('ANNUAL SUMMARY'!$AN$692,BW132,'ANNUAL SUMMARY'!$V$9,BH112,'ANNUAL SUMMARY'!$L$644)+SUMIFS('ANNUAL SUMMARY'!$CK$54,BW132,'ANNUAL SUMMARY'!$V$9,BH112,'ANNUAL SUMMARY'!$BI$6)+SUMIFS('ANNUAL SUMMARY'!$CK$112,BW132,'ANNUAL SUMMARY'!$V$9,BH112,'ANNUAL SUMMARY'!$BI$64)+SUMIFS('ANNUAL SUMMARY'!$CK$170,BW132,'ANNUAL SUMMARY'!$V$9,BH112,'ANNUAL SUMMARY'!$BI$122)+SUMIFS('ANNUAL SUMMARY'!$CK$228,BW132,'ANNUAL SUMMARY'!$V$9,BH112,'ANNUAL SUMMARY'!$BI$180)+SUMIFS('ANNUAL SUMMARY'!$CK$286,BW132,'ANNUAL SUMMARY'!$V$9,BH112,'ANNUAL SUMMARY'!$BI$238)+SUMIFS('ANNUAL SUMMARY'!$CK$344,BW132,'ANNUAL SUMMARY'!$V$9,BH112,'ANNUAL SUMMARY'!$BI$296)+SUMIFS('ANNUAL SUMMARY'!$CK$402,BW132,'ANNUAL SUMMARY'!$V$9,BH112,'ANNUAL SUMMARY'!$BI$354)+SUMIFS('ANNUAL SUMMARY'!$CK$460,BW132,'ANNUAL SUMMARY'!$V$9,BH112,'ANNUAL SUMMARY'!$BI$412)+SUMIFS('ANNUAL SUMMARY'!$CK$518,BW132,'ANNUAL SUMMARY'!$V$9,BH112,'ANNUAL SUMMARY'!$BI$470)+SUMIFS('ANNUAL SUMMARY'!$CK$576,BW132,'ANNUAL SUMMARY'!$V$9,BH112,'ANNUAL SUMMARY'!$BI$528)+SUMIFS('ANNUAL SUMMARY'!$CK$634,BW132,'ANNUAL SUMMARY'!$V$9,BH112,'ANNUAL SUMMARY'!$BI$586)+SUMIFS('ANNUAL SUMMARY'!$CK$692,BW132,'ANNUAL SUMMARY'!$V$9,BH112,'ANNUAL SUMMARY'!$BI$644)+SUMIFS('ANNUAL SUMMARY'!$EJ$54,BW132,'ANNUAL SUMMARY'!$V$9,BH112,'ANNUAL SUMMARY'!$DH$6)+SUMIFS('ANNUAL SUMMARY'!$EJ$112,BW132,'ANNUAL SUMMARY'!$V$9,BH112,'ANNUAL SUMMARY'!$DH$64)+SUMIFS('ANNUAL SUMMARY'!$EJ$170,BW132,'ANNUAL SUMMARY'!$V$9,BH112,'ANNUAL SUMMARY'!$DH$122)+SUMIFS('ANNUAL SUMMARY'!$EJ$228,BW132,'ANNUAL SUMMARY'!$V$9,BH112,'ANNUAL SUMMARY'!$DH$180)+SUMIFS('ANNUAL SUMMARY'!$EJ$286,BW132,'ANNUAL SUMMARY'!$V$9,BH112,'ANNUAL SUMMARY'!$DH$238)+SUMIFS('ANNUAL SUMMARY'!$EJ$344,BW132,'ANNUAL SUMMARY'!$V$9,BH112,'ANNUAL SUMMARY'!$DH$296)+SUMIFS('ANNUAL SUMMARY'!$EJ$402,BW132,'ANNUAL SUMMARY'!$V$9,BH112,'ANNUAL SUMMARY'!$DH$354)+SUMIFS('ANNUAL SUMMARY'!$EJ$460,BW132,'ANNUAL SUMMARY'!$V$9,BH112,'ANNUAL SUMMARY'!$DH$412)+SUMIFS('ANNUAL SUMMARY'!$EJ$518,BW132,'ANNUAL SUMMARY'!$V$9,BH112,'ANNUAL SUMMARY'!$DH$470)+SUMIFS('ANNUAL SUMMARY'!$EJ$576,BW132,'ANNUAL SUMMARY'!$V$9,BH112,'ANNUAL SUMMARY'!$DH$528)+SUMIFS('ANNUAL SUMMARY'!$EJ$634,BW132,'ANNUAL SUMMARY'!$V$9,BH112,'ANNUAL SUMMARY'!$DH$586)+SUMIFS('ANNUAL SUMMARY'!$EJ$692,BW132,'ANNUAL SUMMARY'!$V$9,BH112,'ANNUAL SUMMARY'!$DH$644)+SUMIFS('ANNUAL SUMMARY'!$GG$54,BW132,'ANNUAL SUMMARY'!$V$9,BH112,'ANNUAL SUMMARY'!$FE$6)+SUMIFS('ANNUAL SUMMARY'!$GG$112,BW132,'ANNUAL SUMMARY'!$V$9,BH112,'ANNUAL SUMMARY'!$FE$64)+SUMIFS('ANNUAL SUMMARY'!$GG$170,BW132,'ANNUAL SUMMARY'!$V$9,BH112,'ANNUAL SUMMARY'!$FE$122)+SUMIFS('ANNUAL SUMMARY'!$GG$228,BW132,'ANNUAL SUMMARY'!$V$9,BH112,'ANNUAL SUMMARY'!$FE$180)+SUMIFS('ANNUAL SUMMARY'!$GG$286,BW132,'ANNUAL SUMMARY'!$V$9,BH112,'ANNUAL SUMMARY'!$FE$238)+SUMIFS('ANNUAL SUMMARY'!$GG$344,BW132,'ANNUAL SUMMARY'!$V$9,BH112,'ANNUAL SUMMARY'!$FE$296)+SUMIFS('ANNUAL SUMMARY'!$GG$402,BW132,'ANNUAL SUMMARY'!$V$9,BH112,'ANNUAL SUMMARY'!$FE$354)+SUMIFS('ANNUAL SUMMARY'!$GG$460,BW132,'ANNUAL SUMMARY'!$V$9,BH112,'ANNUAL SUMMARY'!$FE$412)+SUMIFS('ANNUAL SUMMARY'!$GG$518,BW132,'ANNUAL SUMMARY'!$V$9,BH112,'ANNUAL SUMMARY'!$FE$470)+SUMIFS('ANNUAL SUMMARY'!$GG$576,BW132,'ANNUAL SUMMARY'!$V$9,BH112,'ANNUAL SUMMARY'!$FE$528)+SUMIFS('ANNUAL SUMMARY'!$GG$634,BW132,'ANNUAL SUMMARY'!$V$9,BH112,'ANNUAL SUMMARY'!$FE$586)+SUMIFS('ANNUAL SUMMARY'!$GG$692,BW132,'ANNUAL SUMMARY'!$V$9,BH112,'ANNUAL SUMMARY'!$FE$644)</f>
        <v>0</v>
      </c>
      <c r="CK132" s="727"/>
      <c r="CL132" s="727"/>
      <c r="CM132" s="727"/>
      <c r="CN132" s="728">
        <f>SUMIFS('ANNUAL SUMMARY'!$AR$54,BW132,'ANNUAL SUMMARY'!$V$9,BH112,'ANNUAL SUMMARY'!$L$6)+SUMIFS('ANNUAL SUMMARY'!$AR$112,BW132,'ANNUAL SUMMARY'!$V$9,BH112,'ANNUAL SUMMARY'!$L$64)+SUMIFS('ANNUAL SUMMARY'!$AR$170,BW132,'ANNUAL SUMMARY'!$V$9,BH112,'ANNUAL SUMMARY'!$L$122)+SUMIFS('ANNUAL SUMMARY'!$AR$228,BW132,'ANNUAL SUMMARY'!$V$9,BH112,'ANNUAL SUMMARY'!$L$180)+SUMIFS('ANNUAL SUMMARY'!$AR$286,BW132,'ANNUAL SUMMARY'!$V$9,BH112,'ANNUAL SUMMARY'!$L$238)+SUMIFS('ANNUAL SUMMARY'!$AR$344,BW132,'ANNUAL SUMMARY'!$V$9,BH112,'ANNUAL SUMMARY'!$L$296)+SUMIFS('ANNUAL SUMMARY'!$AR$402,BW132,'ANNUAL SUMMARY'!$V$9,BH112,'ANNUAL SUMMARY'!$L$354)+SUMIFS('ANNUAL SUMMARY'!$AR$460,BW132,'ANNUAL SUMMARY'!$V$9,BH112,'ANNUAL SUMMARY'!$L$412)+SUMIFS('ANNUAL SUMMARY'!$AR$518,BW132,'ANNUAL SUMMARY'!$V$9,BH112,'ANNUAL SUMMARY'!$L$470)+SUMIFS('ANNUAL SUMMARY'!$AR$576,BW132,'ANNUAL SUMMARY'!$V$9,BH112,'ANNUAL SUMMARY'!$L$528)+SUMIFS('ANNUAL SUMMARY'!$AR$634,BW132,'ANNUAL SUMMARY'!$V$9,BH112,'ANNUAL SUMMARY'!$L$586)+SUMIFS('ANNUAL SUMMARY'!$AR$692,BW132,'ANNUAL SUMMARY'!$V$9,BH112,'ANNUAL SUMMARY'!$L$644)+SUMIFS('ANNUAL SUMMARY'!$CO$54,BW132,'ANNUAL SUMMARY'!$V$9,BH112,'ANNUAL SUMMARY'!$BI$6)+SUMIFS('ANNUAL SUMMARY'!$CO$112,BW132,'ANNUAL SUMMARY'!$V$9,BH112,'ANNUAL SUMMARY'!$BI$64)+SUMIFS('ANNUAL SUMMARY'!$CO$170,BW132,'ANNUAL SUMMARY'!$V$9,BH112,'ANNUAL SUMMARY'!$BI$122)+SUMIFS('ANNUAL SUMMARY'!$CO$228,BW132,'ANNUAL SUMMARY'!$V$9,BH112,'ANNUAL SUMMARY'!$BI$180)+SUMIFS('ANNUAL SUMMARY'!$CO$286,BW132,'ANNUAL SUMMARY'!$V$9,BH112,'ANNUAL SUMMARY'!$BI$238)+SUMIFS('ANNUAL SUMMARY'!$CO$344,BW132,'ANNUAL SUMMARY'!$V$9,BH112,'ANNUAL SUMMARY'!$BI$296)+SUMIFS('ANNUAL SUMMARY'!$CO$402,BW132,'ANNUAL SUMMARY'!$V$9,BH112,'ANNUAL SUMMARY'!$BI$354)+SUMIFS('ANNUAL SUMMARY'!$CO$460,BW132,'ANNUAL SUMMARY'!$V$9,BH112,'ANNUAL SUMMARY'!$BI$412)+SUMIFS('ANNUAL SUMMARY'!$CO$518,BW132,'ANNUAL SUMMARY'!$V$9,BH112,'ANNUAL SUMMARY'!$BI$470)+SUMIFS('ANNUAL SUMMARY'!$CO$576,BW132,'ANNUAL SUMMARY'!$V$9,BH112,'ANNUAL SUMMARY'!$BI$528)+SUMIFS('ANNUAL SUMMARY'!$CO$634,BW132,'ANNUAL SUMMARY'!$V$9,BH112,'ANNUAL SUMMARY'!$BI$586)+SUMIFS('ANNUAL SUMMARY'!$CO$692,BW132,'ANNUAL SUMMARY'!$V$9,BH112,'ANNUAL SUMMARY'!$BI$644)+SUMIFS('ANNUAL SUMMARY'!$EN$54,BW132,'ANNUAL SUMMARY'!$V$9,BH112,'ANNUAL SUMMARY'!$DH$6)+SUMIFS('ANNUAL SUMMARY'!$EN$112,BW132,'ANNUAL SUMMARY'!$V$9,BH112,'ANNUAL SUMMARY'!$DH$64)+SUMIFS('ANNUAL SUMMARY'!$EN$170,BW132,'ANNUAL SUMMARY'!$V$9,BH112,'ANNUAL SUMMARY'!$DH$122)+SUMIFS('ANNUAL SUMMARY'!$EN$228,BW132,'ANNUAL SUMMARY'!$V$9,BH112,'ANNUAL SUMMARY'!$DH$180)+SUMIFS('ANNUAL SUMMARY'!$EN$286,BW132,'ANNUAL SUMMARY'!$V$9,BH112,'ANNUAL SUMMARY'!$DH$238)+SUMIFS('ANNUAL SUMMARY'!$EN$344,BW132,'ANNUAL SUMMARY'!$V$9,BH112,'ANNUAL SUMMARY'!$DH$296)+SUMIFS('ANNUAL SUMMARY'!$EN$402,BW132,'ANNUAL SUMMARY'!$V$9,BH112,'ANNUAL SUMMARY'!$DH$354)+SUMIFS('ANNUAL SUMMARY'!$EN$460,BW132,'ANNUAL SUMMARY'!$V$9,BH112,'ANNUAL SUMMARY'!$DH$412)+SUMIFS('ANNUAL SUMMARY'!$EN$518,BW132,'ANNUAL SUMMARY'!$V$9,BH112,'ANNUAL SUMMARY'!$DH$470)+SUMIFS('ANNUAL SUMMARY'!$EN$576,BW132,'ANNUAL SUMMARY'!$V$9,BH112,'ANNUAL SUMMARY'!$DH$528)+SUMIFS('ANNUAL SUMMARY'!$EN$634,BW132,'ANNUAL SUMMARY'!$V$9,BH112,'ANNUAL SUMMARY'!$DH$586)+SUMIFS('ANNUAL SUMMARY'!$EN$692,BW132,'ANNUAL SUMMARY'!$V$9,BH112,'ANNUAL SUMMARY'!$DH$644)+SUMIFS('ANNUAL SUMMARY'!$GK$54,BW132,'ANNUAL SUMMARY'!$V$9,BH112,'ANNUAL SUMMARY'!$FE$6)+SUMIFS('ANNUAL SUMMARY'!$GK$112,BW132,'ANNUAL SUMMARY'!$V$9,BH112,'ANNUAL SUMMARY'!$FE$64)+SUMIFS('ANNUAL SUMMARY'!$GK$170,BW132,'ANNUAL SUMMARY'!$V$9,BH112,'ANNUAL SUMMARY'!$FE$122)+SUMIFS('ANNUAL SUMMARY'!$GK$228,BW132,'ANNUAL SUMMARY'!$V$9,BH112,'ANNUAL SUMMARY'!$FE$180)+SUMIFS('ANNUAL SUMMARY'!$GK$286,BW132,'ANNUAL SUMMARY'!$V$9,BH112,'ANNUAL SUMMARY'!$FE$238)+SUMIFS('ANNUAL SUMMARY'!$GK$344,BW132,'ANNUAL SUMMARY'!$V$9,BH112,'ANNUAL SUMMARY'!$FE$296)+SUMIFS('ANNUAL SUMMARY'!$GK$402,BW132,'ANNUAL SUMMARY'!$V$9,BH112,'ANNUAL SUMMARY'!$FE$354)+SUMIFS('ANNUAL SUMMARY'!$GK$460,BW132,'ANNUAL SUMMARY'!$V$9,BH112,'ANNUAL SUMMARY'!$FE$412)+SUMIFS('ANNUAL SUMMARY'!$GK$518,BW132,'ANNUAL SUMMARY'!$V$9,BH112,'ANNUAL SUMMARY'!$FE$470)+SUMIFS('ANNUAL SUMMARY'!$GK$576,BW132,'ANNUAL SUMMARY'!$V$9,BH112,'ANNUAL SUMMARY'!$FE$528)+SUMIFS('ANNUAL SUMMARY'!$GK$634,BW132,'ANNUAL SUMMARY'!$V$9,BH112,'ANNUAL SUMMARY'!$FE$586)+SUMIFS('ANNUAL SUMMARY'!$GK$692,BW132,'ANNUAL SUMMARY'!$V$9,BH112,'ANNUAL SUMMARY'!$FE$644)</f>
        <v>0</v>
      </c>
      <c r="CO132" s="728"/>
      <c r="CP132" s="728"/>
      <c r="CQ132" s="728">
        <f>SUMIFS('ANNUAL SUMMARY'!$AU$54,BW132,'ANNUAL SUMMARY'!$V$9,BH112,'ANNUAL SUMMARY'!$L$6)+SUMIFS('ANNUAL SUMMARY'!$AU$112,BW132,'ANNUAL SUMMARY'!$V$9,BH112,'ANNUAL SUMMARY'!$L$64)+SUMIFS('ANNUAL SUMMARY'!$AU$170,BW132,'ANNUAL SUMMARY'!$V$9,BH112,'ANNUAL SUMMARY'!$L$122)+SUMIFS('ANNUAL SUMMARY'!$AU$228,BW132,'ANNUAL SUMMARY'!$V$9,BH112,'ANNUAL SUMMARY'!$L$180)+SUMIFS('ANNUAL SUMMARY'!$AU$286,BW132,'ANNUAL SUMMARY'!$V$9,BH112,'ANNUAL SUMMARY'!$L$238)+SUMIFS('ANNUAL SUMMARY'!$AU$344,BW132,'ANNUAL SUMMARY'!$V$9,BH112,'ANNUAL SUMMARY'!$L$296)+SUMIFS('ANNUAL SUMMARY'!$AU$402,BW132,'ANNUAL SUMMARY'!$V$9,BH112,'ANNUAL SUMMARY'!$L$354)+SUMIFS('ANNUAL SUMMARY'!$AU$460,BW132,'ANNUAL SUMMARY'!$V$9,BH112,'ANNUAL SUMMARY'!$L$412)+SUMIFS('ANNUAL SUMMARY'!$AU$518,BW132,'ANNUAL SUMMARY'!$V$9,BH112,'ANNUAL SUMMARY'!$L$470)+SUMIFS('ANNUAL SUMMARY'!$AU$576,BW132,'ANNUAL SUMMARY'!$V$9,BH112,'ANNUAL SUMMARY'!$L$528)+SUMIFS('ANNUAL SUMMARY'!$AU$634,BW132,'ANNUAL SUMMARY'!$V$9,BH112,'ANNUAL SUMMARY'!$L$586)+SUMIFS('ANNUAL SUMMARY'!$AU$692,BW132,'ANNUAL SUMMARY'!$V$9,BH112,'ANNUAL SUMMARY'!$L$644)+SUMIFS('ANNUAL SUMMARY'!$CR$54,BW132,'ANNUAL SUMMARY'!$V$9,BH112,'ANNUAL SUMMARY'!$BI$6)+SUMIFS('ANNUAL SUMMARY'!$CR$112,BW132,'ANNUAL SUMMARY'!$V$9,BH112,'ANNUAL SUMMARY'!$BI$64)+SUMIFS('ANNUAL SUMMARY'!$CR$170,BW132,'ANNUAL SUMMARY'!$V$9,BH112,'ANNUAL SUMMARY'!$BI$122)+SUMIFS('ANNUAL SUMMARY'!$CR$228,BW132,'ANNUAL SUMMARY'!$V$9,BH112,'ANNUAL SUMMARY'!$BI$180)+SUMIFS('ANNUAL SUMMARY'!$CR$286,BW132,'ANNUAL SUMMARY'!$V$9,BH112,'ANNUAL SUMMARY'!$BI$238)+SUMIFS('ANNUAL SUMMARY'!$CR$344,BW132,'ANNUAL SUMMARY'!$V$9,BH112,'ANNUAL SUMMARY'!$BI$296)+SUMIFS('ANNUAL SUMMARY'!$CR$402,BW132,'ANNUAL SUMMARY'!$V$9,BH112,'ANNUAL SUMMARY'!$BI$354)+SUMIFS('ANNUAL SUMMARY'!$CR$460,BW132,'ANNUAL SUMMARY'!$V$9,BH112,'ANNUAL SUMMARY'!$BI$412)+SUMIFS('ANNUAL SUMMARY'!$CR$518,BW132,'ANNUAL SUMMARY'!$V$9,BH112,'ANNUAL SUMMARY'!$BI$470)+SUMIFS('ANNUAL SUMMARY'!$CR$576,BW132,'ANNUAL SUMMARY'!$V$9,BH112,'ANNUAL SUMMARY'!$BI$528)+SUMIFS('ANNUAL SUMMARY'!$CR$634,BW132,'ANNUAL SUMMARY'!$V$9,BH112,'ANNUAL SUMMARY'!$BI$586)+SUMIFS('ANNUAL SUMMARY'!$CR$692,BW132,'ANNUAL SUMMARY'!$V$9,BH112,'ANNUAL SUMMARY'!$BI$644)+SUMIFS('ANNUAL SUMMARY'!$EQ$54,BW132,'ANNUAL SUMMARY'!$V$9,BH112,'ANNUAL SUMMARY'!$DH$6)+SUMIFS('ANNUAL SUMMARY'!$EQ$112,BW132,'ANNUAL SUMMARY'!$V$9,BH112,'ANNUAL SUMMARY'!$DH$64)+SUMIFS('ANNUAL SUMMARY'!$EQ$170,BW132,'ANNUAL SUMMARY'!$V$9,BH112,'ANNUAL SUMMARY'!$DH$122)+SUMIFS('ANNUAL SUMMARY'!$EQ$228,BW132,'ANNUAL SUMMARY'!$V$9,BH112,'ANNUAL SUMMARY'!$DH$180)+SUMIFS('ANNUAL SUMMARY'!$EQ$286,BW132,'ANNUAL SUMMARY'!$V$9,BH112,'ANNUAL SUMMARY'!$DH$238)+SUMIFS('ANNUAL SUMMARY'!$EQ$344,BW132,'ANNUAL SUMMARY'!$V$9,BH112,'ANNUAL SUMMARY'!$DH$296)+SUMIFS('ANNUAL SUMMARY'!$EQ$402,BW132,'ANNUAL SUMMARY'!$V$9,BH112,'ANNUAL SUMMARY'!$DH$354)+SUMIFS('ANNUAL SUMMARY'!$EQ$460,BW132,'ANNUAL SUMMARY'!$V$9,BH112,'ANNUAL SUMMARY'!$DH$412)+SUMIFS('ANNUAL SUMMARY'!$EQ$518,BW132,'ANNUAL SUMMARY'!$V$9,BH112,'ANNUAL SUMMARY'!$DH$470)+SUMIFS('ANNUAL SUMMARY'!$EQ$576,BW132,'ANNUAL SUMMARY'!$V$9,BH112,'ANNUAL SUMMARY'!$DH$528)+SUMIFS('ANNUAL SUMMARY'!$EQ$634,BW132,'ANNUAL SUMMARY'!$V$9,BH112,'ANNUAL SUMMARY'!$DH$586)+SUMIFS('ANNUAL SUMMARY'!$EQ$692,BW132,'ANNUAL SUMMARY'!$V$9,BH112,'ANNUAL SUMMARY'!$DH$644)+SUMIFS('ANNUAL SUMMARY'!$GN$54,BW132,'ANNUAL SUMMARY'!$V$9,BH112,'ANNUAL SUMMARY'!$FE$6)+SUMIFS('ANNUAL SUMMARY'!$GN$112,BW132,'ANNUAL SUMMARY'!$V$9,BH112,'ANNUAL SUMMARY'!$FE$64)+SUMIFS('ANNUAL SUMMARY'!$GN$170,BW132,'ANNUAL SUMMARY'!$V$9,BH112,'ANNUAL SUMMARY'!$FE$122)+SUMIFS('ANNUAL SUMMARY'!$GN$228,BW132,'ANNUAL SUMMARY'!$V$9,BH112,'ANNUAL SUMMARY'!$FE$180)+SUMIFS('ANNUAL SUMMARY'!$GN$286,BW132,'ANNUAL SUMMARY'!$V$9,BH112,'ANNUAL SUMMARY'!$FE$238)+SUMIFS('ANNUAL SUMMARY'!$GN$344,BW132,'ANNUAL SUMMARY'!$V$9,BH112,'ANNUAL SUMMARY'!$FE$296)+SUMIFS('ANNUAL SUMMARY'!$GN$402,BW132,'ANNUAL SUMMARY'!$V$9,BH112,'ANNUAL SUMMARY'!$FE$354)+SUMIFS('ANNUAL SUMMARY'!$GN$460,BW132,'ANNUAL SUMMARY'!$V$9,BH112,'ANNUAL SUMMARY'!$FE$412)+SUMIFS('ANNUAL SUMMARY'!$GN$518,BW132,'ANNUAL SUMMARY'!$V$9,BH112,'ANNUAL SUMMARY'!$FE$470)+SUMIFS('ANNUAL SUMMARY'!$GN$576,BW132,'ANNUAL SUMMARY'!$V$9,BH112,'ANNUAL SUMMARY'!$FE$528)+SUMIFS('ANNUAL SUMMARY'!$GN$634,BW132,'ANNUAL SUMMARY'!$V$9,BH112,'ANNUAL SUMMARY'!$FE$586)+SUMIFS('ANNUAL SUMMARY'!$GN$692,BW132,'ANNUAL SUMMARY'!$V$9,BH112,'ANNUAL SUMMARY'!$FE$644)</f>
        <v>0</v>
      </c>
      <c r="CR132" s="728"/>
      <c r="CS132" s="728"/>
      <c r="CT132" s="1263"/>
      <c r="CU132" s="1250"/>
      <c r="CV132" s="154"/>
      <c r="CW132" s="798" t="str">
        <f>'ANNUAL SUMMARY'!$C$30</f>
        <v>SIC</v>
      </c>
      <c r="CX132" s="730"/>
      <c r="CY132" s="730"/>
      <c r="CZ132" s="730"/>
      <c r="DA132" s="792">
        <f>SUMIF('ANNUAL SUMMARY'!$FE$622,DF112,'ANNUAL SUMMARY'!$FA$646)+SUMIF('ANNUAL SUMMARY'!$DH$622,DF112,'ANNUAL SUMMARY'!$DD$646)+SUMIF('ANNUAL SUMMARY'!$BI$622,DF112,'ANNUAL SUMMARY'!$BE$646)+SUMIF('ANNUAL SUMMARY'!$L$622,DF112,'ANNUAL SUMMARY'!$H$646)+SUMIF('ANNUAL SUMMARY'!$FE$566,DF112,'ANNUAL SUMMARY'!$FA$590)+SUMIF('ANNUAL SUMMARY'!$DH$566,DF112,'ANNUAL SUMMARY'!$DD$590)+SUMIF('ANNUAL SUMMARY'!$BI$566,DF112,'ANNUAL SUMMARY'!$BE$590)+SUMIF('ANNUAL SUMMARY'!$L$566,DF112,'ANNUAL SUMMARY'!$H$590)+SUMIF('ANNUAL SUMMARY'!$FE$510,DF112,'ANNUAL SUMMARY'!$FA$534)+SUMIF('ANNUAL SUMMARY'!$DH$510,DF112,'ANNUAL SUMMARY'!$DD$534)+SUMIF('ANNUAL SUMMARY'!$BI$510,DF112,'ANNUAL SUMMARY'!$BE$534)+SUMIF('ANNUAL SUMMARY'!$L$510,DF112,'ANNUAL SUMMARY'!$H$534)+SUMIF('ANNUAL SUMMARY'!$FE$454,DF112,'ANNUAL SUMMARY'!$FA$478)+SUMIF('ANNUAL SUMMARY'!$DH$454,DF112,'ANNUAL SUMMARY'!$DD$478)+SUMIF('ANNUAL SUMMARY'!$BI$454,DF112,'ANNUAL SUMMARY'!$BE$478)+SUMIF('ANNUAL SUMMARY'!$L$454,DF112,'ANNUAL SUMMARY'!$H$478)+SUMIF('ANNUAL SUMMARY'!$FE$398,DF112,'ANNUAL SUMMARY'!$FA$422)+SUMIF('ANNUAL SUMMARY'!$DH$398,DF112,'ANNUAL SUMMARY'!$DD$422)+SUMIF('ANNUAL SUMMARY'!$BI$398,DF112,'ANNUAL SUMMARY'!$BE$422)+SUMIF('ANNUAL SUMMARY'!$L$398,DF112,'ANNUAL SUMMARY'!$H$422)+SUMIF('ANNUAL SUMMARY'!$FE$342,DF112,'ANNUAL SUMMARY'!$FA$366)+SUMIF('ANNUAL SUMMARY'!$DH$342,DF112,'ANNUAL SUMMARY'!$DD$366)+SUMIF('ANNUAL SUMMARY'!$BI$342,DF112,'ANNUAL SUMMARY'!$BE$366)+SUMIF('ANNUAL SUMMARY'!$L$342,DF112,'ANNUAL SUMMARY'!$H$366)+SUMIF('ANNUAL SUMMARY'!$FE$286,DF112,'ANNUAL SUMMARY'!$FA$310)+SUMIF('ANNUAL SUMMARY'!$DH$286,DF112,'ANNUAL SUMMARY'!$DD$310)+SUMIF('ANNUAL SUMMARY'!$BI$286,DF112,'ANNUAL SUMMARY'!$BE$310)+SUMIF('ANNUAL SUMMARY'!$L$286,DF112,'ANNUAL SUMMARY'!$H$310)+SUMIF('ANNUAL SUMMARY'!$FE$230,DF112,'ANNUAL SUMMARY'!$FA$254)+SUMIF('ANNUAL SUMMARY'!$DH$230,DF112,'ANNUAL SUMMARY'!$DD$254)+SUMIF('ANNUAL SUMMARY'!$BI$230,DF112,'ANNUAL SUMMARY'!$BE$254)+SUMIF('ANNUAL SUMMARY'!$L$230,DF112,'ANNUAL SUMMARY'!$H$254)+SUMIF('ANNUAL SUMMARY'!$FE$174,DF112,'ANNUAL SUMMARY'!$FA$198)+SUMIF('ANNUAL SUMMARY'!$DH$174,DF112,'ANNUAL SUMMARY'!$DD$198)+SUMIF('ANNUAL SUMMARY'!$BI$174,DF112,'ANNUAL SUMMARY'!$BE$198)+SUMIF('ANNUAL SUMMARY'!$L$174,DF112,'ANNUAL SUMMARY'!$H$198)+SUMIF('ANNUAL SUMMARY'!$FE$118,DF112,'ANNUAL SUMMARY'!$FA$142)+SUMIF('ANNUAL SUMMARY'!$DH$118,DF112,'ANNUAL SUMMARY'!$DD$142)+SUMIF('ANNUAL SUMMARY'!$BI$118,DF112,'ANNUAL SUMMARY'!$BE$142)+SUMIF('ANNUAL SUMMARY'!$L$118,DF112,'ANNUAL SUMMARY'!$H$142)+SUMIF('ANNUAL SUMMARY'!$FE$62,DF112,'ANNUAL SUMMARY'!$FA$86)+SUMIF('ANNUAL SUMMARY'!$DH$62,DF112,'ANNUAL SUMMARY'!$DD$86)+SUMIF('ANNUAL SUMMARY'!$BI$62,DF112,'ANNUAL SUMMARY'!$BE$86)+SUMIF('ANNUAL SUMMARY'!$L$62,DF112,'ANNUAL SUMMARY'!$H$86)+SUMIF('ANNUAL SUMMARY'!$FE$6,DF112,'ANNUAL SUMMARY'!$FA$30)+SUMIF('ANNUAL SUMMARY'!$DH$6,DF112,'ANNUAL SUMMARY'!$DD$30)+SUMIF('ANNUAL SUMMARY'!$BI$6,DF112,'ANNUAL SUMMARY'!$BE$30)+SUMIF('ANNUAL SUMMARY'!$L$6,DF112,'ANNUAL SUMMARY'!$H$30)+SUMIF('PREVIOUS LOGS'!$K$6,DF112,'PREVIOUS LOGS'!$F$26)+SUMIF('PREVIOUS LOGS'!$K$59,$K$6,'PREVIOUS LOGS'!$F$79)+SUMIF('PREVIOUS LOGS'!$K$112,DF112,'PREVIOUS LOGS'!$F$132)+SUMIF('PREVIOUS LOGS'!$K$165,DF112,'PREVIOUS LOGS'!$F$185)+SUMIF('PREVIOUS LOGS'!$K$218,DF112,'PREVIOUS LOGS'!$F$238)+SUMIF('PREVIOUS LOGS'!$K$271,DF112,'PREVIOUS LOGS'!$F$291)+SUMIF('PREVIOUS LOGS'!$K$324,DF112,'PREVIOUS LOGS'!$F$344)+SUMIF('PREVIOUS LOGS'!$BH$6,DF112,'PREVIOUS LOGS'!$BD$26)+SUMIF('PREVIOUS LOGS'!$BH$59,$K$6,'PREVIOUS LOGS'!$BD$79)+SUMIF('PREVIOUS LOGS'!$BH$112,DF112,'PREVIOUS LOGS'!$BD$132)+SUMIF('PREVIOUS LOGS'!$BH$165,DF112,'PREVIOUS LOGS'!$BD$185)+SUMIF('PREVIOUS LOGS'!$BH$218,DF112,'PREVIOUS LOGS'!$BD$238)+SUMIF('PREVIOUS LOGS'!$BH$271,DF112,'PREVIOUS LOGS'!$BD$291)+SUMIF('PREVIOUS LOGS'!$BH$324,DF112,'PREVIOUS LOGS'!$BD$344)+SUMIF('PREVIOUS LOGS'!$DF$6,DF112,'PREVIOUS LOGS'!$DB$26)+SUMIF('PREVIOUS LOGS'!$DF$59,$K$6,'PREVIOUS LOGS'!$DB$79)+SUMIF('PREVIOUS LOGS'!$DF$112,DF112,'PREVIOUS LOGS'!$DB$132)+SUMIF('PREVIOUS LOGS'!$DF$165,DF112,'PREVIOUS LOGS'!$DB$185)+SUMIF('PREVIOUS LOGS'!$DF$218,DF112,'PREVIOUS LOGS'!$DB$238)+SUMIF('PREVIOUS LOGS'!$DF$271,DF112,'PREVIOUS LOGS'!$DB$291)+SUMIF('PREVIOUS LOGS'!$DF$324,DF112,'PREVIOUS LOGS'!$DB$344)+SUMIF('PREVIOUS LOGS'!$FC$6,DF112,'PREVIOUS LOGS'!$EY$26)+SUMIF('PREVIOUS LOGS'!$FC$59,$K$6,'PREVIOUS LOGS'!$EY$79)+SUMIF('PREVIOUS LOGS'!$FC$112,DF112,'PREVIOUS LOGS'!$EY$132)+SUMIF('PREVIOUS LOGS'!$FC$165,DF112,'PREVIOUS LOGS'!$EY$185)+SUMIF('PREVIOUS LOGS'!$FC$218,DF112,'PREVIOUS LOGS'!$EY$238)+SUMIF('PREVIOUS LOGS'!$FC$271,DF112,'PREVIOUS LOGS'!$EY$291)+SUMIF('PREVIOUS LOGS'!$FC$324,DF112,'PREVIOUS LOGS'!$EY$344)</f>
        <v>0</v>
      </c>
      <c r="DB132" s="793"/>
      <c r="DC132" s="793"/>
      <c r="DD132" s="793"/>
      <c r="DE132" s="793"/>
      <c r="DF132" s="793"/>
      <c r="DG132" s="794"/>
      <c r="DH132" s="643"/>
      <c r="DI132" s="729" t="str">
        <f>'ANNUAL SUMMARY'!$O$30</f>
        <v>NIGHT</v>
      </c>
      <c r="DJ132" s="730"/>
      <c r="DK132" s="730"/>
      <c r="DL132" s="730"/>
      <c r="DM132" s="731"/>
      <c r="DN132" s="735">
        <f>SUMIF('ANNUAL SUMMARY'!$FE$622,DF112,'ANNUAL SUMMARY'!$FM$646)+SUMIF('ANNUAL SUMMARY'!$DH$622,DF112,'ANNUAL SUMMARY'!$DP$646)+SUMIF('ANNUAL SUMMARY'!$BI$622,DF112,'ANNUAL SUMMARY'!$BQ$646)+SUMIF('ANNUAL SUMMARY'!$L$622,DF112,'ANNUAL SUMMARY'!$T$646)+SUMIF('ANNUAL SUMMARY'!$FE$566,DF112,'ANNUAL SUMMARY'!$FM$590)+SUMIF('ANNUAL SUMMARY'!$DH$566,DF112,'ANNUAL SUMMARY'!$DP$590)+SUMIF('ANNUAL SUMMARY'!$BI$566,DF112,'ANNUAL SUMMARY'!$BQ$590)+SUMIF('ANNUAL SUMMARY'!$L$566,DF112,'ANNUAL SUMMARY'!$T$590)+SUMIF('ANNUAL SUMMARY'!$FE$510,DF112,'ANNUAL SUMMARY'!$FM$534)+SUMIF('ANNUAL SUMMARY'!$DH$510,DF112,'ANNUAL SUMMARY'!$DP$534)+SUMIF('ANNUAL SUMMARY'!$BI$510,DF112,'ANNUAL SUMMARY'!$BQ$534)+SUMIF('ANNUAL SUMMARY'!$L$510,DF112,'ANNUAL SUMMARY'!$T$534)+SUMIF('ANNUAL SUMMARY'!$FE$454,DF112,'ANNUAL SUMMARY'!$FM$478)+SUMIF('ANNUAL SUMMARY'!$DH$454,DF112,'ANNUAL SUMMARY'!$DP$478)+SUMIF('ANNUAL SUMMARY'!$BI$454,DF112,'ANNUAL SUMMARY'!$BQ$478)+SUMIF('ANNUAL SUMMARY'!$L$454,DF112,'ANNUAL SUMMARY'!$T$478)+SUMIF('ANNUAL SUMMARY'!$FE$398,DF112,'ANNUAL SUMMARY'!$FM$422)+SUMIF('ANNUAL SUMMARY'!$DH$398,DF112,'ANNUAL SUMMARY'!$DP$422)+SUMIF('ANNUAL SUMMARY'!$BI$398,DF112,'ANNUAL SUMMARY'!$BQ$422)+SUMIF('ANNUAL SUMMARY'!$L$398,DF112,'ANNUAL SUMMARY'!$T$422)+SUMIF('ANNUAL SUMMARY'!$FE$342,DF112,'ANNUAL SUMMARY'!$FM$366)+SUMIF('ANNUAL SUMMARY'!$DH$342,DF112,'ANNUAL SUMMARY'!$DP$366)+SUMIF('ANNUAL SUMMARY'!$BI$342,DF112,'ANNUAL SUMMARY'!$BQ$366)+SUMIF('ANNUAL SUMMARY'!$L$342,DF112,'ANNUAL SUMMARY'!$T$366)+SUMIF('ANNUAL SUMMARY'!$FE$286,DF112,'ANNUAL SUMMARY'!$FM$310)+SUMIF('ANNUAL SUMMARY'!$DH$286,DF112,'ANNUAL SUMMARY'!$DP$310)+SUMIF('ANNUAL SUMMARY'!$BI$286,DF112,'ANNUAL SUMMARY'!$BQ$310)+SUMIF('ANNUAL SUMMARY'!$L$286,DF112,'ANNUAL SUMMARY'!$T$310)+SUMIF('ANNUAL SUMMARY'!$FE$230,DF112,'ANNUAL SUMMARY'!$FM$254)+SUMIF('ANNUAL SUMMARY'!$DH$230,DF112,'ANNUAL SUMMARY'!$DP$254)+SUMIF('ANNUAL SUMMARY'!$BI$230,DF112,'ANNUAL SUMMARY'!$BQ$254)+SUMIF('ANNUAL SUMMARY'!$L$230,DF112,'ANNUAL SUMMARY'!$T$254)+SUMIF('ANNUAL SUMMARY'!$FE$174,DF112,'ANNUAL SUMMARY'!$FM$198)+SUMIF('ANNUAL SUMMARY'!$DH$174,DF112,'ANNUAL SUMMARY'!$DP$198)+SUMIF('ANNUAL SUMMARY'!$BI$174,DF112,'ANNUAL SUMMARY'!$BQ$198)+SUMIF('ANNUAL SUMMARY'!$L$174,DF112,'ANNUAL SUMMARY'!$T$198)+SUMIF('ANNUAL SUMMARY'!$FE$118,DF112,'ANNUAL SUMMARY'!$FM$142)+SUMIF('ANNUAL SUMMARY'!$DH$118,DF112,'ANNUAL SUMMARY'!$DP$142)+SUMIF('ANNUAL SUMMARY'!$BI$118,DF112,'ANNUAL SUMMARY'!$BQ$142)+SUMIF('ANNUAL SUMMARY'!$L$118,DF112,'ANNUAL SUMMARY'!$T$142)+SUMIF('ANNUAL SUMMARY'!$FE$62,DF112,'ANNUAL SUMMARY'!$FM$86)+SUMIF('ANNUAL SUMMARY'!$DH$62,DF112,'ANNUAL SUMMARY'!$DP$86)+SUMIF('ANNUAL SUMMARY'!$BI$62,DF112,'ANNUAL SUMMARY'!$BQ$86)+SUMIF('ANNUAL SUMMARY'!$L$62,DF112,'ANNUAL SUMMARY'!$T$86)+SUMIF('ANNUAL SUMMARY'!$FE$6,DF112,'ANNUAL SUMMARY'!$FM$30)+SUMIF('ANNUAL SUMMARY'!$DH$6,DF112,'ANNUAL SUMMARY'!$DP$30)+SUMIF('ANNUAL SUMMARY'!$BI$6,DF112,'ANNUAL SUMMARY'!$BQ$30)+SUMIF('ANNUAL SUMMARY'!$L$6,DF112,'ANNUAL SUMMARY'!$T$30)+SUMIF('PREVIOUS LOGS'!$K$6,DF112,'PREVIOUS LOGS'!$S$26)+SUMIF('PREVIOUS LOGS'!$K$59,$K$6,'PREVIOUS LOGS'!$S$79)+SUMIF('PREVIOUS LOGS'!$K$112,DF112,'PREVIOUS LOGS'!$S$132)+SUMIF('PREVIOUS LOGS'!$K$165,DF112,'PREVIOUS LOGS'!$S$185)+SUMIF('PREVIOUS LOGS'!$K$218,DF112,'PREVIOUS LOGS'!$S$238)+SUMIF('PREVIOUS LOGS'!$K$271,DF112,'PREVIOUS LOGS'!$S$291)+SUMIF('PREVIOUS LOGS'!$K$324,DF112,'PREVIOUS LOGS'!$S$344)+SUMIF('PREVIOUS LOGS'!$BH$6,DF112,'PREVIOUS LOGS'!$BP$26)+SUMIF('PREVIOUS LOGS'!$BH$59,$K$6,'PREVIOUS LOGS'!$BP$79)+SUMIF('PREVIOUS LOGS'!$BH$112,DF112,'PREVIOUS LOGS'!$BP$132)+SUMIF('PREVIOUS LOGS'!$BH$165,DF112,'PREVIOUS LOGS'!$BP$185)+SUMIF('PREVIOUS LOGS'!$BH$218,DF112,'PREVIOUS LOGS'!$BP$238)+SUMIF('PREVIOUS LOGS'!$BH$271,DF112,'PREVIOUS LOGS'!$BP$291)+SUMIF('PREVIOUS LOGS'!$BH$324,DF112,'PREVIOUS LOGS'!$BP$344)+SUMIF('PREVIOUS LOGS'!$DF$6,DF112,'PREVIOUS LOGS'!$DN$26)+SUMIF('PREVIOUS LOGS'!$DF$59,$K$6,'PREVIOUS LOGS'!$DN$79)+SUMIF('PREVIOUS LOGS'!$DF$112,DF112,'PREVIOUS LOGS'!$DN$132)+SUMIF('PREVIOUS LOGS'!$DF$165,DF112,'PREVIOUS LOGS'!$DN$185)+SUMIF('PREVIOUS LOGS'!$DF$218,DF112,'PREVIOUS LOGS'!$DN$238)+SUMIF('PREVIOUS LOGS'!$DF$271,DF112,'PREVIOUS LOGS'!$DN$291)+SUMIF('PREVIOUS LOGS'!$DF$324,DF112,'PREVIOUS LOGS'!$DN$344)+SUMIF('PREVIOUS LOGS'!$FC$6,DF112,'PREVIOUS LOGS'!$FK$26)+SUMIF('PREVIOUS LOGS'!$FC$59,$K$6,'PREVIOUS LOGS'!$FK$79)+SUMIF('PREVIOUS LOGS'!$FC$112,DF112,'PREVIOUS LOGS'!$FK$132)+SUMIF('PREVIOUS LOGS'!$FC$165,DF112,'PREVIOUS LOGS'!$FK$185)+SUMIF('PREVIOUS LOGS'!$FC$218,DF112,'PREVIOUS LOGS'!$FK$238)+SUMIF('PREVIOUS LOGS'!$FC$271,DF112,'PREVIOUS LOGS'!$FK$291)+SUMIF('PREVIOUS LOGS'!$FC$324,DF112,'PREVIOUS LOGS'!$FK$344)</f>
        <v>0</v>
      </c>
      <c r="DO132" s="736"/>
      <c r="DP132" s="736"/>
      <c r="DQ132" s="736"/>
      <c r="DR132" s="736"/>
      <c r="DS132" s="737"/>
      <c r="DT132" s="15"/>
      <c r="DU132" s="812">
        <f>IF(DU118=0," ",DU118+7)</f>
        <v>2029</v>
      </c>
      <c r="DV132" s="813"/>
      <c r="DW132" s="813"/>
      <c r="DX132" s="813"/>
      <c r="DY132" s="813"/>
      <c r="DZ132" s="1118">
        <f>SUMIFS('ANNUAL SUMMARY'!$AF$54,DU132,'ANNUAL SUMMARY'!$V$9,DF112,'ANNUAL SUMMARY'!$L$6)+SUMIFS('ANNUAL SUMMARY'!$AF$112,DU132,'ANNUAL SUMMARY'!$V$9,DF112,'ANNUAL SUMMARY'!$L$64)+SUMIFS('ANNUAL SUMMARY'!$AF$170,DU132,'ANNUAL SUMMARY'!$V$9,DF112,'ANNUAL SUMMARY'!$L$122)+SUMIFS('ANNUAL SUMMARY'!$AF$228,DU132,'ANNUAL SUMMARY'!$V$9,DF112,'ANNUAL SUMMARY'!$L$180)+SUMIFS('ANNUAL SUMMARY'!$AF$286,DU132,'ANNUAL SUMMARY'!$V$9,DF112,'ANNUAL SUMMARY'!$L$238)+SUMIFS('ANNUAL SUMMARY'!$AF$344,DU132,'ANNUAL SUMMARY'!$V$9,DF112,'ANNUAL SUMMARY'!$L$296)+SUMIFS('ANNUAL SUMMARY'!$AF$402,DU132,'ANNUAL SUMMARY'!$V$9,DF112,'ANNUAL SUMMARY'!$L$354)+SUMIFS('ANNUAL SUMMARY'!$AF$460,DU132,'ANNUAL SUMMARY'!$V$9,DF112,'ANNUAL SUMMARY'!$L$412)+SUMIFS('ANNUAL SUMMARY'!$AF$518,DU132,'ANNUAL SUMMARY'!$V$9,DF112,'ANNUAL SUMMARY'!$L$470)+SUMIFS('ANNUAL SUMMARY'!$AF$576,DU132,'ANNUAL SUMMARY'!$V$9,DF112,'ANNUAL SUMMARY'!$L$528)+SUMIFS('ANNUAL SUMMARY'!$AF$634,DU132,'ANNUAL SUMMARY'!$V$9,DF112,'ANNUAL SUMMARY'!$L$586)+SUMIFS('ANNUAL SUMMARY'!$AF$692,DU132,'ANNUAL SUMMARY'!$V$9,DF112,'ANNUAL SUMMARY'!$L$644)+SUMIFS('ANNUAL SUMMARY'!$CC$54,DU132,'ANNUAL SUMMARY'!$V$9,DF112,'ANNUAL SUMMARY'!$BI$6)+SUMIFS('ANNUAL SUMMARY'!$CC$112,DU132,'ANNUAL SUMMARY'!$V$9,DF112,'ANNUAL SUMMARY'!$BI$64)+SUMIFS('ANNUAL SUMMARY'!$CC$170,DU132,'ANNUAL SUMMARY'!$V$9,DF112,'ANNUAL SUMMARY'!$BI$122)+SUMIFS('ANNUAL SUMMARY'!$CC$228,DU132,'ANNUAL SUMMARY'!$V$9,DF112,'ANNUAL SUMMARY'!$BI$180)+SUMIFS('ANNUAL SUMMARY'!$CC$286,DU132,'ANNUAL SUMMARY'!$V$9,DF112,'ANNUAL SUMMARY'!$BI$238)+SUMIFS('ANNUAL SUMMARY'!$CC$344,DU132,'ANNUAL SUMMARY'!$V$9,DF112,'ANNUAL SUMMARY'!$BI$296)+SUMIFS('ANNUAL SUMMARY'!$CC$402,DU132,'ANNUAL SUMMARY'!$V$9,DF112,'ANNUAL SUMMARY'!$BI$354)+SUMIFS('ANNUAL SUMMARY'!$CC$460,DU132,'ANNUAL SUMMARY'!$V$9,DF112,'ANNUAL SUMMARY'!$BI$412)+SUMIFS('ANNUAL SUMMARY'!$CC$518,DU132,'ANNUAL SUMMARY'!$V$9,DF112,'ANNUAL SUMMARY'!$BI$470)+SUMIFS('ANNUAL SUMMARY'!$CC$576,DU132,'ANNUAL SUMMARY'!$V$9,DF112,'ANNUAL SUMMARY'!$BI$528)+SUMIFS('ANNUAL SUMMARY'!$CC$634,DU132,'ANNUAL SUMMARY'!$V$9,DF112,'ANNUAL SUMMARY'!$BI$586)+SUMIFS('ANNUAL SUMMARY'!$CC$692,DU132,'ANNUAL SUMMARY'!$V$9,DF112,'ANNUAL SUMMARY'!$BI$644)+SUMIFS('ANNUAL SUMMARY'!$EB$54,DU132,'ANNUAL SUMMARY'!$V$9,DF112,'ANNUAL SUMMARY'!$DH$6)+SUMIFS('ANNUAL SUMMARY'!$EB$112,DU132,'ANNUAL SUMMARY'!$V$9,DF112,'ANNUAL SUMMARY'!$DH$64)+SUMIFS('ANNUAL SUMMARY'!$EB$170,DU132,'ANNUAL SUMMARY'!$V$9,DF112,'ANNUAL SUMMARY'!$DH$122)+SUMIFS('ANNUAL SUMMARY'!$EB$228,DU132,'ANNUAL SUMMARY'!$V$9,DF112,'ANNUAL SUMMARY'!$DH$180)+SUMIFS('ANNUAL SUMMARY'!$EB$286,DU132,'ANNUAL SUMMARY'!$V$9,DF112,'ANNUAL SUMMARY'!$DH$238)+SUMIFS('ANNUAL SUMMARY'!$EB$344,DU132,'ANNUAL SUMMARY'!$V$9,DF112,'ANNUAL SUMMARY'!$DH$296)+SUMIFS('ANNUAL SUMMARY'!$EB$402,DU132,'ANNUAL SUMMARY'!$V$9,DF112,'ANNUAL SUMMARY'!$DH$354)+SUMIFS('ANNUAL SUMMARY'!$EB$460,DU132,'ANNUAL SUMMARY'!$V$9,DF112,'ANNUAL SUMMARY'!$DH$412)+SUMIFS('ANNUAL SUMMARY'!$EB$518,DU132,'ANNUAL SUMMARY'!$V$9,DF112,'ANNUAL SUMMARY'!$DH$470)+SUMIFS('ANNUAL SUMMARY'!$EB$576,DU132,'ANNUAL SUMMARY'!$V$9,DF112,'ANNUAL SUMMARY'!$DH$528)+SUMIFS('ANNUAL SUMMARY'!$EB$634,DU132,'ANNUAL SUMMARY'!$V$9,DF112,'ANNUAL SUMMARY'!$DH$586)+SUMIFS('ANNUAL SUMMARY'!$EB$692,DU132,'ANNUAL SUMMARY'!$V$9,DF112,'ANNUAL SUMMARY'!$DH$644)+SUMIFS('ANNUAL SUMMARY'!$FY$54,DU132,'ANNUAL SUMMARY'!$V$9,DF112,'ANNUAL SUMMARY'!$FE$6)+SUMIFS('ANNUAL SUMMARY'!$FY$112,DU132,'ANNUAL SUMMARY'!$V$9,DF112,'ANNUAL SUMMARY'!$FE$64)+SUMIFS('ANNUAL SUMMARY'!$FY$170,DU132,'ANNUAL SUMMARY'!$V$9,DF112,'ANNUAL SUMMARY'!$FE$122)+SUMIFS('ANNUAL SUMMARY'!$FY$228,DU132,'ANNUAL SUMMARY'!$V$9,DF112,'ANNUAL SUMMARY'!$FE$180)+SUMIFS('ANNUAL SUMMARY'!$FY$286,DU132,'ANNUAL SUMMARY'!$V$9,DF112,'ANNUAL SUMMARY'!$FE$238)+SUMIFS('ANNUAL SUMMARY'!$FY$344,DU132,'ANNUAL SUMMARY'!$V$9,DF112,'ANNUAL SUMMARY'!$FE$296)+SUMIFS('ANNUAL SUMMARY'!$FY$402,DU132,'ANNUAL SUMMARY'!$V$9,DF112,'ANNUAL SUMMARY'!$FE$354)+SUMIFS('ANNUAL SUMMARY'!$FY$460,DU132,'ANNUAL SUMMARY'!$V$9,DF112,'ANNUAL SUMMARY'!$FE$412)+SUMIFS('ANNUAL SUMMARY'!$FY$518,DU132,'ANNUAL SUMMARY'!$V$9,DF112,'ANNUAL SUMMARY'!$FE$470)+SUMIFS('ANNUAL SUMMARY'!$FY$576,DU132,'ANNUAL SUMMARY'!$V$9,DF112,'ANNUAL SUMMARY'!$FE$528)+SUMIFS('ANNUAL SUMMARY'!$FY$634,DU132,'ANNUAL SUMMARY'!$V$9,DF112,'ANNUAL SUMMARY'!$FE$586)+SUMIFS('ANNUAL SUMMARY'!$FY$692,DU132,'ANNUAL SUMMARY'!$V$9,DF112,'ANNUAL SUMMARY'!$FE$644)</f>
        <v>0</v>
      </c>
      <c r="EA132" s="727"/>
      <c r="EB132" s="727"/>
      <c r="EC132" s="727"/>
      <c r="ED132" s="727">
        <f>SUMIFS('ANNUAL SUMMARY'!$AJ$54,DU132,'ANNUAL SUMMARY'!$V$9,DF112,'ANNUAL SUMMARY'!$L$6)+SUMIFS('ANNUAL SUMMARY'!$AJ$112,DU132,'ANNUAL SUMMARY'!$V$9,DF112,'ANNUAL SUMMARY'!$L$64)+SUMIFS('ANNUAL SUMMARY'!$AJ$170,DU132,'ANNUAL SUMMARY'!$V$9,DF112,'ANNUAL SUMMARY'!$L$122)+SUMIFS('ANNUAL SUMMARY'!$AJ$228,DU132,'ANNUAL SUMMARY'!$V$9,DF112,'ANNUAL SUMMARY'!$L$180)+SUMIFS('ANNUAL SUMMARY'!$AJ$286,DU132,'ANNUAL SUMMARY'!$V$9,DF112,'ANNUAL SUMMARY'!$L$238)+SUMIFS('ANNUAL SUMMARY'!$AJ$344,DU132,'ANNUAL SUMMARY'!$V$9,DF112,'ANNUAL SUMMARY'!$L$296)+SUMIFS('ANNUAL SUMMARY'!$AJ$402,DU132,'ANNUAL SUMMARY'!$V$9,DF112,'ANNUAL SUMMARY'!$L$354)+SUMIFS('ANNUAL SUMMARY'!$AJ$460,DU132,'ANNUAL SUMMARY'!$V$9,DF112,'ANNUAL SUMMARY'!$L$412)+SUMIFS('ANNUAL SUMMARY'!$AJ$518,DU132,'ANNUAL SUMMARY'!$V$9,DF112,'ANNUAL SUMMARY'!$L$470)+SUMIFS('ANNUAL SUMMARY'!$AJ$576,DU132,'ANNUAL SUMMARY'!$V$9,DF112,'ANNUAL SUMMARY'!$L$528)+SUMIFS('ANNUAL SUMMARY'!$AJ$634,DU132,'ANNUAL SUMMARY'!$V$9,DF112,'ANNUAL SUMMARY'!$L$586)+SUMIFS('ANNUAL SUMMARY'!$AJ$692,DU132,'ANNUAL SUMMARY'!$V$9,DF112,'ANNUAL SUMMARY'!$L$644)+SUMIFS('ANNUAL SUMMARY'!$CG$54,DU132,'ANNUAL SUMMARY'!$V$9,DF112,'ANNUAL SUMMARY'!$BI$6)+SUMIFS('ANNUAL SUMMARY'!$CG$112,DU132,'ANNUAL SUMMARY'!$V$9,DF112,'ANNUAL SUMMARY'!$BI$64)+SUMIFS('ANNUAL SUMMARY'!$CG$170,DU132,'ANNUAL SUMMARY'!$V$9,DF112,'ANNUAL SUMMARY'!$BI$122)+SUMIFS('ANNUAL SUMMARY'!$CG$228,DU132,'ANNUAL SUMMARY'!$V$9,DF112,'ANNUAL SUMMARY'!$BI$180)+SUMIFS('ANNUAL SUMMARY'!$CG$286,DU132,'ANNUAL SUMMARY'!$V$9,DF112,'ANNUAL SUMMARY'!$BI$238)+SUMIFS('ANNUAL SUMMARY'!$CG$344,DU132,'ANNUAL SUMMARY'!$V$9,DF112,'ANNUAL SUMMARY'!$BI$296)+SUMIFS('ANNUAL SUMMARY'!$CG$402,DU132,'ANNUAL SUMMARY'!$V$9,DF112,'ANNUAL SUMMARY'!$BI$354)+SUMIFS('ANNUAL SUMMARY'!$CG$460,DU132,'ANNUAL SUMMARY'!$V$9,DF112,'ANNUAL SUMMARY'!$BI$412)+SUMIFS('ANNUAL SUMMARY'!$CG$518,DU132,'ANNUAL SUMMARY'!$V$9,DF112,'ANNUAL SUMMARY'!$BI$470)+SUMIFS('ANNUAL SUMMARY'!$CG$576,DU132,'ANNUAL SUMMARY'!$V$9,DF112,'ANNUAL SUMMARY'!$BI$528)+SUMIFS('ANNUAL SUMMARY'!$CG$634,DU132,'ANNUAL SUMMARY'!$V$9,DF112,'ANNUAL SUMMARY'!$BI$586)+SUMIFS('ANNUAL SUMMARY'!$CG$692,DU132,'ANNUAL SUMMARY'!$V$9,DF112,'ANNUAL SUMMARY'!$BI$644)+SUMIFS('ANNUAL SUMMARY'!$EF$54,DU132,'ANNUAL SUMMARY'!$V$9,DF112,'ANNUAL SUMMARY'!$DH$6)+SUMIFS('ANNUAL SUMMARY'!$EF$112,DU132,'ANNUAL SUMMARY'!$V$9,DF112,'ANNUAL SUMMARY'!$DH$64)+SUMIFS('ANNUAL SUMMARY'!$EF$170,DU132,'ANNUAL SUMMARY'!$V$9,DF112,'ANNUAL SUMMARY'!$DH$122)+SUMIFS('ANNUAL SUMMARY'!$EF$228,DU132,'ANNUAL SUMMARY'!$V$9,DF112,'ANNUAL SUMMARY'!$DH$180)+SUMIFS('ANNUAL SUMMARY'!$EF$286,DU132,'ANNUAL SUMMARY'!$V$9,DF112,'ANNUAL SUMMARY'!$DH$238)+SUMIFS('ANNUAL SUMMARY'!$EF$344,DU132,'ANNUAL SUMMARY'!$V$9,DF112,'ANNUAL SUMMARY'!$DH$296)+SUMIFS('ANNUAL SUMMARY'!$EF$402,DU132,'ANNUAL SUMMARY'!$V$9,DF112,'ANNUAL SUMMARY'!$DH$354)+SUMIFS('ANNUAL SUMMARY'!$EF$460,DU132,'ANNUAL SUMMARY'!$V$9,DF112,'ANNUAL SUMMARY'!$DH$412)+SUMIFS('ANNUAL SUMMARY'!$EF$518,DU132,'ANNUAL SUMMARY'!$V$9,DF112,'ANNUAL SUMMARY'!$DH$470)+SUMIFS('ANNUAL SUMMARY'!$EF$576,DU132,'ANNUAL SUMMARY'!$V$9,DF112,'ANNUAL SUMMARY'!$DH$528)+SUMIFS('ANNUAL SUMMARY'!$EF$634,DU132,'ANNUAL SUMMARY'!$V$9,DF112,'ANNUAL SUMMARY'!$DH$586)+SUMIFS('ANNUAL SUMMARY'!$EF$692,DU132,'ANNUAL SUMMARY'!$V$9,DF112,'ANNUAL SUMMARY'!$DH$644)+SUMIFS('ANNUAL SUMMARY'!$GC$54,DU132,'ANNUAL SUMMARY'!$V$9,DF112,'ANNUAL SUMMARY'!$FE$6)+SUMIFS('ANNUAL SUMMARY'!$GC$112,DU132,'ANNUAL SUMMARY'!$V$9,DF112,'ANNUAL SUMMARY'!$FE$64)+SUMIFS('ANNUAL SUMMARY'!$GC$170,DU132,'ANNUAL SUMMARY'!$V$9,DF112,'ANNUAL SUMMARY'!$FE$122)+SUMIFS('ANNUAL SUMMARY'!$GC$228,DU132,'ANNUAL SUMMARY'!$V$9,DF112,'ANNUAL SUMMARY'!$FE$180)+SUMIFS('ANNUAL SUMMARY'!$GC$286,DU132,'ANNUAL SUMMARY'!$V$9,DF112,'ANNUAL SUMMARY'!$FE$238)+SUMIFS('ANNUAL SUMMARY'!$GC$344,DU132,'ANNUAL SUMMARY'!$V$9,DF112,'ANNUAL SUMMARY'!$FE$296)+SUMIFS('ANNUAL SUMMARY'!$GC$402,DU132,'ANNUAL SUMMARY'!$V$9,DF112,'ANNUAL SUMMARY'!$FE$354)+SUMIFS('ANNUAL SUMMARY'!$GC$460,DU132,'ANNUAL SUMMARY'!$V$9,DF112,'ANNUAL SUMMARY'!$FE$412)+SUMIFS('ANNUAL SUMMARY'!$GC$518,DU132,'ANNUAL SUMMARY'!$V$9,DF112,'ANNUAL SUMMARY'!$FE$470)+SUMIFS('ANNUAL SUMMARY'!$GC$576,DU132,'ANNUAL SUMMARY'!$V$9,DF112,'ANNUAL SUMMARY'!$FE$528)+SUMIFS('ANNUAL SUMMARY'!$GC$634,DU132,'ANNUAL SUMMARY'!$V$9,DF112,'ANNUAL SUMMARY'!$FE$586)+SUMIFS('ANNUAL SUMMARY'!$GC$692,DU132,'ANNUAL SUMMARY'!$V$9,DF112,'ANNUAL SUMMARY'!$FE$644)</f>
        <v>0</v>
      </c>
      <c r="EE132" s="727"/>
      <c r="EF132" s="727"/>
      <c r="EG132" s="727"/>
      <c r="EH132" s="727">
        <f>SUMIFS('ANNUAL SUMMARY'!$AN$54,DU132,'ANNUAL SUMMARY'!$V$9,DF112,'ANNUAL SUMMARY'!$L$6)+SUMIFS('ANNUAL SUMMARY'!$AN$112,DU132,'ANNUAL SUMMARY'!$V$9,DF112,'ANNUAL SUMMARY'!$L$64)+SUMIFS('ANNUAL SUMMARY'!$AN$170,DU132,'ANNUAL SUMMARY'!$V$9,DF112,'ANNUAL SUMMARY'!$L$122)+SUMIFS('ANNUAL SUMMARY'!$AN$228,DU132,'ANNUAL SUMMARY'!$V$9,DF112,'ANNUAL SUMMARY'!$L$180)+SUMIFS('ANNUAL SUMMARY'!$AN$286,DU132,'ANNUAL SUMMARY'!$V$9,DF112,'ANNUAL SUMMARY'!$L$238)+SUMIFS('ANNUAL SUMMARY'!$AN$344,DU132,'ANNUAL SUMMARY'!$V$9,DF112,'ANNUAL SUMMARY'!$L$296)+SUMIFS('ANNUAL SUMMARY'!$AN$402,DU132,'ANNUAL SUMMARY'!$V$9,DF112,'ANNUAL SUMMARY'!$L$354)+SUMIFS('ANNUAL SUMMARY'!$AN$460,DU132,'ANNUAL SUMMARY'!$V$9,DF112,'ANNUAL SUMMARY'!$L$412)+SUMIFS('ANNUAL SUMMARY'!$AN$518,DU132,'ANNUAL SUMMARY'!$V$9,DF112,'ANNUAL SUMMARY'!$L$470)+SUMIFS('ANNUAL SUMMARY'!$AN$576,DU132,'ANNUAL SUMMARY'!$V$9,DF112,'ANNUAL SUMMARY'!$L$528)+SUMIFS('ANNUAL SUMMARY'!$AN$634,DU132,'ANNUAL SUMMARY'!$V$9,DF112,'ANNUAL SUMMARY'!$L$586)+SUMIFS('ANNUAL SUMMARY'!$AN$692,DU132,'ANNUAL SUMMARY'!$V$9,DF112,'ANNUAL SUMMARY'!$L$644)+SUMIFS('ANNUAL SUMMARY'!$CK$54,DU132,'ANNUAL SUMMARY'!$V$9,DF112,'ANNUAL SUMMARY'!$BI$6)+SUMIFS('ANNUAL SUMMARY'!$CK$112,DU132,'ANNUAL SUMMARY'!$V$9,DF112,'ANNUAL SUMMARY'!$BI$64)+SUMIFS('ANNUAL SUMMARY'!$CK$170,DU132,'ANNUAL SUMMARY'!$V$9,DF112,'ANNUAL SUMMARY'!$BI$122)+SUMIFS('ANNUAL SUMMARY'!$CK$228,DU132,'ANNUAL SUMMARY'!$V$9,DF112,'ANNUAL SUMMARY'!$BI$180)+SUMIFS('ANNUAL SUMMARY'!$CK$286,DU132,'ANNUAL SUMMARY'!$V$9,DF112,'ANNUAL SUMMARY'!$BI$238)+SUMIFS('ANNUAL SUMMARY'!$CK$344,DU132,'ANNUAL SUMMARY'!$V$9,DF112,'ANNUAL SUMMARY'!$BI$296)+SUMIFS('ANNUAL SUMMARY'!$CK$402,DU132,'ANNUAL SUMMARY'!$V$9,DF112,'ANNUAL SUMMARY'!$BI$354)+SUMIFS('ANNUAL SUMMARY'!$CK$460,DU132,'ANNUAL SUMMARY'!$V$9,DF112,'ANNUAL SUMMARY'!$BI$412)+SUMIFS('ANNUAL SUMMARY'!$CK$518,DU132,'ANNUAL SUMMARY'!$V$9,DF112,'ANNUAL SUMMARY'!$BI$470)+SUMIFS('ANNUAL SUMMARY'!$CK$576,DU132,'ANNUAL SUMMARY'!$V$9,DF112,'ANNUAL SUMMARY'!$BI$528)+SUMIFS('ANNUAL SUMMARY'!$CK$634,DU132,'ANNUAL SUMMARY'!$V$9,DF112,'ANNUAL SUMMARY'!$BI$586)+SUMIFS('ANNUAL SUMMARY'!$CK$692,DU132,'ANNUAL SUMMARY'!$V$9,DF112,'ANNUAL SUMMARY'!$BI$644)+SUMIFS('ANNUAL SUMMARY'!$EJ$54,DU132,'ANNUAL SUMMARY'!$V$9,DF112,'ANNUAL SUMMARY'!$DH$6)+SUMIFS('ANNUAL SUMMARY'!$EJ$112,DU132,'ANNUAL SUMMARY'!$V$9,DF112,'ANNUAL SUMMARY'!$DH$64)+SUMIFS('ANNUAL SUMMARY'!$EJ$170,DU132,'ANNUAL SUMMARY'!$V$9,DF112,'ANNUAL SUMMARY'!$DH$122)+SUMIFS('ANNUAL SUMMARY'!$EJ$228,DU132,'ANNUAL SUMMARY'!$V$9,DF112,'ANNUAL SUMMARY'!$DH$180)+SUMIFS('ANNUAL SUMMARY'!$EJ$286,DU132,'ANNUAL SUMMARY'!$V$9,DF112,'ANNUAL SUMMARY'!$DH$238)+SUMIFS('ANNUAL SUMMARY'!$EJ$344,DU132,'ANNUAL SUMMARY'!$V$9,DF112,'ANNUAL SUMMARY'!$DH$296)+SUMIFS('ANNUAL SUMMARY'!$EJ$402,DU132,'ANNUAL SUMMARY'!$V$9,DF112,'ANNUAL SUMMARY'!$DH$354)+SUMIFS('ANNUAL SUMMARY'!$EJ$460,DU132,'ANNUAL SUMMARY'!$V$9,DF112,'ANNUAL SUMMARY'!$DH$412)+SUMIFS('ANNUAL SUMMARY'!$EJ$518,DU132,'ANNUAL SUMMARY'!$V$9,DF112,'ANNUAL SUMMARY'!$DH$470)+SUMIFS('ANNUAL SUMMARY'!$EJ$576,DU132,'ANNUAL SUMMARY'!$V$9,DF112,'ANNUAL SUMMARY'!$DH$528)+SUMIFS('ANNUAL SUMMARY'!$EJ$634,DU132,'ANNUAL SUMMARY'!$V$9,DF112,'ANNUAL SUMMARY'!$DH$586)+SUMIFS('ANNUAL SUMMARY'!$EJ$692,DU132,'ANNUAL SUMMARY'!$V$9,DF112,'ANNUAL SUMMARY'!$DH$644)+SUMIFS('ANNUAL SUMMARY'!$GG$54,DU132,'ANNUAL SUMMARY'!$V$9,DF112,'ANNUAL SUMMARY'!$FE$6)+SUMIFS('ANNUAL SUMMARY'!$GG$112,DU132,'ANNUAL SUMMARY'!$V$9,DF112,'ANNUAL SUMMARY'!$FE$64)+SUMIFS('ANNUAL SUMMARY'!$GG$170,DU132,'ANNUAL SUMMARY'!$V$9,DF112,'ANNUAL SUMMARY'!$FE$122)+SUMIFS('ANNUAL SUMMARY'!$GG$228,DU132,'ANNUAL SUMMARY'!$V$9,DF112,'ANNUAL SUMMARY'!$FE$180)+SUMIFS('ANNUAL SUMMARY'!$GG$286,DU132,'ANNUAL SUMMARY'!$V$9,DF112,'ANNUAL SUMMARY'!$FE$238)+SUMIFS('ANNUAL SUMMARY'!$GG$344,DU132,'ANNUAL SUMMARY'!$V$9,DF112,'ANNUAL SUMMARY'!$FE$296)+SUMIFS('ANNUAL SUMMARY'!$GG$402,DU132,'ANNUAL SUMMARY'!$V$9,DF112,'ANNUAL SUMMARY'!$FE$354)+SUMIFS('ANNUAL SUMMARY'!$GG$460,DU132,'ANNUAL SUMMARY'!$V$9,DF112,'ANNUAL SUMMARY'!$FE$412)+SUMIFS('ANNUAL SUMMARY'!$GG$518,DU132,'ANNUAL SUMMARY'!$V$9,DF112,'ANNUAL SUMMARY'!$FE$470)+SUMIFS('ANNUAL SUMMARY'!$GG$576,DU132,'ANNUAL SUMMARY'!$V$9,DF112,'ANNUAL SUMMARY'!$FE$528)+SUMIFS('ANNUAL SUMMARY'!$GG$634,DU132,'ANNUAL SUMMARY'!$V$9,DF112,'ANNUAL SUMMARY'!$FE$586)+SUMIFS('ANNUAL SUMMARY'!$GG$692,DU132,'ANNUAL SUMMARY'!$V$9,DF112,'ANNUAL SUMMARY'!$FE$644)</f>
        <v>0</v>
      </c>
      <c r="EI132" s="727"/>
      <c r="EJ132" s="727"/>
      <c r="EK132" s="727"/>
      <c r="EL132" s="728">
        <f>SUMIFS('ANNUAL SUMMARY'!$AR$54,DU132,'ANNUAL SUMMARY'!$V$9,DF112,'ANNUAL SUMMARY'!$L$6)+SUMIFS('ANNUAL SUMMARY'!$AR$112,DU132,'ANNUAL SUMMARY'!$V$9,DF112,'ANNUAL SUMMARY'!$L$64)+SUMIFS('ANNUAL SUMMARY'!$AR$170,DU132,'ANNUAL SUMMARY'!$V$9,DF112,'ANNUAL SUMMARY'!$L$122)+SUMIFS('ANNUAL SUMMARY'!$AR$228,DU132,'ANNUAL SUMMARY'!$V$9,DF112,'ANNUAL SUMMARY'!$L$180)+SUMIFS('ANNUAL SUMMARY'!$AR$286,DU132,'ANNUAL SUMMARY'!$V$9,DF112,'ANNUAL SUMMARY'!$L$238)+SUMIFS('ANNUAL SUMMARY'!$AR$344,DU132,'ANNUAL SUMMARY'!$V$9,DF112,'ANNUAL SUMMARY'!$L$296)+SUMIFS('ANNUAL SUMMARY'!$AR$402,DU132,'ANNUAL SUMMARY'!$V$9,DF112,'ANNUAL SUMMARY'!$L$354)+SUMIFS('ANNUAL SUMMARY'!$AR$460,DU132,'ANNUAL SUMMARY'!$V$9,DF112,'ANNUAL SUMMARY'!$L$412)+SUMIFS('ANNUAL SUMMARY'!$AR$518,DU132,'ANNUAL SUMMARY'!$V$9,DF112,'ANNUAL SUMMARY'!$L$470)+SUMIFS('ANNUAL SUMMARY'!$AR$576,DU132,'ANNUAL SUMMARY'!$V$9,DF112,'ANNUAL SUMMARY'!$L$528)+SUMIFS('ANNUAL SUMMARY'!$AR$634,DU132,'ANNUAL SUMMARY'!$V$9,DF112,'ANNUAL SUMMARY'!$L$586)+SUMIFS('ANNUAL SUMMARY'!$AR$692,DU132,'ANNUAL SUMMARY'!$V$9,DF112,'ANNUAL SUMMARY'!$L$644)+SUMIFS('ANNUAL SUMMARY'!$CO$54,DU132,'ANNUAL SUMMARY'!$V$9,DF112,'ANNUAL SUMMARY'!$BI$6)+SUMIFS('ANNUAL SUMMARY'!$CO$112,DU132,'ANNUAL SUMMARY'!$V$9,DF112,'ANNUAL SUMMARY'!$BI$64)+SUMIFS('ANNUAL SUMMARY'!$CO$170,DU132,'ANNUAL SUMMARY'!$V$9,DF112,'ANNUAL SUMMARY'!$BI$122)+SUMIFS('ANNUAL SUMMARY'!$CO$228,DU132,'ANNUAL SUMMARY'!$V$9,DF112,'ANNUAL SUMMARY'!$BI$180)+SUMIFS('ANNUAL SUMMARY'!$CO$286,DU132,'ANNUAL SUMMARY'!$V$9,DF112,'ANNUAL SUMMARY'!$BI$238)+SUMIFS('ANNUAL SUMMARY'!$CO$344,DU132,'ANNUAL SUMMARY'!$V$9,DF112,'ANNUAL SUMMARY'!$BI$296)+SUMIFS('ANNUAL SUMMARY'!$CO$402,DU132,'ANNUAL SUMMARY'!$V$9,DF112,'ANNUAL SUMMARY'!$BI$354)+SUMIFS('ANNUAL SUMMARY'!$CO$460,DU132,'ANNUAL SUMMARY'!$V$9,DF112,'ANNUAL SUMMARY'!$BI$412)+SUMIFS('ANNUAL SUMMARY'!$CO$518,DU132,'ANNUAL SUMMARY'!$V$9,DF112,'ANNUAL SUMMARY'!$BI$470)+SUMIFS('ANNUAL SUMMARY'!$CO$576,DU132,'ANNUAL SUMMARY'!$V$9,DF112,'ANNUAL SUMMARY'!$BI$528)+SUMIFS('ANNUAL SUMMARY'!$CO$634,DU132,'ANNUAL SUMMARY'!$V$9,DF112,'ANNUAL SUMMARY'!$BI$586)+SUMIFS('ANNUAL SUMMARY'!$CO$692,DU132,'ANNUAL SUMMARY'!$V$9,DF112,'ANNUAL SUMMARY'!$BI$644)+SUMIFS('ANNUAL SUMMARY'!$EN$54,DU132,'ANNUAL SUMMARY'!$V$9,DF112,'ANNUAL SUMMARY'!$DH$6)+SUMIFS('ANNUAL SUMMARY'!$EN$112,DU132,'ANNUAL SUMMARY'!$V$9,DF112,'ANNUAL SUMMARY'!$DH$64)+SUMIFS('ANNUAL SUMMARY'!$EN$170,DU132,'ANNUAL SUMMARY'!$V$9,DF112,'ANNUAL SUMMARY'!$DH$122)+SUMIFS('ANNUAL SUMMARY'!$EN$228,DU132,'ANNUAL SUMMARY'!$V$9,DF112,'ANNUAL SUMMARY'!$DH$180)+SUMIFS('ANNUAL SUMMARY'!$EN$286,DU132,'ANNUAL SUMMARY'!$V$9,DF112,'ANNUAL SUMMARY'!$DH$238)+SUMIFS('ANNUAL SUMMARY'!$EN$344,DU132,'ANNUAL SUMMARY'!$V$9,DF112,'ANNUAL SUMMARY'!$DH$296)+SUMIFS('ANNUAL SUMMARY'!$EN$402,DU132,'ANNUAL SUMMARY'!$V$9,DF112,'ANNUAL SUMMARY'!$DH$354)+SUMIFS('ANNUAL SUMMARY'!$EN$460,DU132,'ANNUAL SUMMARY'!$V$9,DF112,'ANNUAL SUMMARY'!$DH$412)+SUMIFS('ANNUAL SUMMARY'!$EN$518,DU132,'ANNUAL SUMMARY'!$V$9,DF112,'ANNUAL SUMMARY'!$DH$470)+SUMIFS('ANNUAL SUMMARY'!$EN$576,DU132,'ANNUAL SUMMARY'!$V$9,DF112,'ANNUAL SUMMARY'!$DH$528)+SUMIFS('ANNUAL SUMMARY'!$EN$634,DU132,'ANNUAL SUMMARY'!$V$9,DF112,'ANNUAL SUMMARY'!$DH$586)+SUMIFS('ANNUAL SUMMARY'!$EN$692,DU132,'ANNUAL SUMMARY'!$V$9,DF112,'ANNUAL SUMMARY'!$DH$644)+SUMIFS('ANNUAL SUMMARY'!$GK$54,DU132,'ANNUAL SUMMARY'!$V$9,DF112,'ANNUAL SUMMARY'!$FE$6)+SUMIFS('ANNUAL SUMMARY'!$GK$112,DU132,'ANNUAL SUMMARY'!$V$9,DF112,'ANNUAL SUMMARY'!$FE$64)+SUMIFS('ANNUAL SUMMARY'!$GK$170,DU132,'ANNUAL SUMMARY'!$V$9,DF112,'ANNUAL SUMMARY'!$FE$122)+SUMIFS('ANNUAL SUMMARY'!$GK$228,DU132,'ANNUAL SUMMARY'!$V$9,DF112,'ANNUAL SUMMARY'!$FE$180)+SUMIFS('ANNUAL SUMMARY'!$GK$286,DU132,'ANNUAL SUMMARY'!$V$9,DF112,'ANNUAL SUMMARY'!$FE$238)+SUMIFS('ANNUAL SUMMARY'!$GK$344,DU132,'ANNUAL SUMMARY'!$V$9,DF112,'ANNUAL SUMMARY'!$FE$296)+SUMIFS('ANNUAL SUMMARY'!$GK$402,DU132,'ANNUAL SUMMARY'!$V$9,DF112,'ANNUAL SUMMARY'!$FE$354)+SUMIFS('ANNUAL SUMMARY'!$GK$460,DU132,'ANNUAL SUMMARY'!$V$9,DF112,'ANNUAL SUMMARY'!$FE$412)+SUMIFS('ANNUAL SUMMARY'!$GK$518,DU132,'ANNUAL SUMMARY'!$V$9,DF112,'ANNUAL SUMMARY'!$FE$470)+SUMIFS('ANNUAL SUMMARY'!$GK$576,DU132,'ANNUAL SUMMARY'!$V$9,DF112,'ANNUAL SUMMARY'!$FE$528)+SUMIFS('ANNUAL SUMMARY'!$GK$634,DU132,'ANNUAL SUMMARY'!$V$9,DF112,'ANNUAL SUMMARY'!$FE$586)+SUMIFS('ANNUAL SUMMARY'!$GK$692,DU132,'ANNUAL SUMMARY'!$V$9,DF112,'ANNUAL SUMMARY'!$FE$644)</f>
        <v>0</v>
      </c>
      <c r="EM132" s="728"/>
      <c r="EN132" s="728"/>
      <c r="EO132" s="728">
        <f>SUMIFS('ANNUAL SUMMARY'!$AU$54,DU132,'ANNUAL SUMMARY'!$V$9,DF112,'ANNUAL SUMMARY'!$L$6)+SUMIFS('ANNUAL SUMMARY'!$AU$112,DU132,'ANNUAL SUMMARY'!$V$9,DF112,'ANNUAL SUMMARY'!$L$64)+SUMIFS('ANNUAL SUMMARY'!$AU$170,DU132,'ANNUAL SUMMARY'!$V$9,DF112,'ANNUAL SUMMARY'!$L$122)+SUMIFS('ANNUAL SUMMARY'!$AU$228,DU132,'ANNUAL SUMMARY'!$V$9,DF112,'ANNUAL SUMMARY'!$L$180)+SUMIFS('ANNUAL SUMMARY'!$AU$286,DU132,'ANNUAL SUMMARY'!$V$9,DF112,'ANNUAL SUMMARY'!$L$238)+SUMIFS('ANNUAL SUMMARY'!$AU$344,DU132,'ANNUAL SUMMARY'!$V$9,DF112,'ANNUAL SUMMARY'!$L$296)+SUMIFS('ANNUAL SUMMARY'!$AU$402,DU132,'ANNUAL SUMMARY'!$V$9,DF112,'ANNUAL SUMMARY'!$L$354)+SUMIFS('ANNUAL SUMMARY'!$AU$460,DU132,'ANNUAL SUMMARY'!$V$9,DF112,'ANNUAL SUMMARY'!$L$412)+SUMIFS('ANNUAL SUMMARY'!$AU$518,DU132,'ANNUAL SUMMARY'!$V$9,DF112,'ANNUAL SUMMARY'!$L$470)+SUMIFS('ANNUAL SUMMARY'!$AU$576,DU132,'ANNUAL SUMMARY'!$V$9,DF112,'ANNUAL SUMMARY'!$L$528)+SUMIFS('ANNUAL SUMMARY'!$AU$634,DU132,'ANNUAL SUMMARY'!$V$9,DF112,'ANNUAL SUMMARY'!$L$586)+SUMIFS('ANNUAL SUMMARY'!$AU$692,DU132,'ANNUAL SUMMARY'!$V$9,DF112,'ANNUAL SUMMARY'!$L$644)+SUMIFS('ANNUAL SUMMARY'!$CR$54,DU132,'ANNUAL SUMMARY'!$V$9,DF112,'ANNUAL SUMMARY'!$BI$6)+SUMIFS('ANNUAL SUMMARY'!$CR$112,DU132,'ANNUAL SUMMARY'!$V$9,DF112,'ANNUAL SUMMARY'!$BI$64)+SUMIFS('ANNUAL SUMMARY'!$CR$170,DU132,'ANNUAL SUMMARY'!$V$9,DF112,'ANNUAL SUMMARY'!$BI$122)+SUMIFS('ANNUAL SUMMARY'!$CR$228,DU132,'ANNUAL SUMMARY'!$V$9,DF112,'ANNUAL SUMMARY'!$BI$180)+SUMIFS('ANNUAL SUMMARY'!$CR$286,DU132,'ANNUAL SUMMARY'!$V$9,DF112,'ANNUAL SUMMARY'!$BI$238)+SUMIFS('ANNUAL SUMMARY'!$CR$344,DU132,'ANNUAL SUMMARY'!$V$9,DF112,'ANNUAL SUMMARY'!$BI$296)+SUMIFS('ANNUAL SUMMARY'!$CR$402,DU132,'ANNUAL SUMMARY'!$V$9,DF112,'ANNUAL SUMMARY'!$BI$354)+SUMIFS('ANNUAL SUMMARY'!$CR$460,DU132,'ANNUAL SUMMARY'!$V$9,DF112,'ANNUAL SUMMARY'!$BI$412)+SUMIFS('ANNUAL SUMMARY'!$CR$518,DU132,'ANNUAL SUMMARY'!$V$9,DF112,'ANNUAL SUMMARY'!$BI$470)+SUMIFS('ANNUAL SUMMARY'!$CR$576,DU132,'ANNUAL SUMMARY'!$V$9,DF112,'ANNUAL SUMMARY'!$BI$528)+SUMIFS('ANNUAL SUMMARY'!$CR$634,DU132,'ANNUAL SUMMARY'!$V$9,DF112,'ANNUAL SUMMARY'!$BI$586)+SUMIFS('ANNUAL SUMMARY'!$CR$692,DU132,'ANNUAL SUMMARY'!$V$9,DF112,'ANNUAL SUMMARY'!$BI$644)+SUMIFS('ANNUAL SUMMARY'!$EQ$54,DU132,'ANNUAL SUMMARY'!$V$9,DF112,'ANNUAL SUMMARY'!$DH$6)+SUMIFS('ANNUAL SUMMARY'!$EQ$112,DU132,'ANNUAL SUMMARY'!$V$9,DF112,'ANNUAL SUMMARY'!$DH$64)+SUMIFS('ANNUAL SUMMARY'!$EQ$170,DU132,'ANNUAL SUMMARY'!$V$9,DF112,'ANNUAL SUMMARY'!$DH$122)+SUMIFS('ANNUAL SUMMARY'!$EQ$228,DU132,'ANNUAL SUMMARY'!$V$9,DF112,'ANNUAL SUMMARY'!$DH$180)+SUMIFS('ANNUAL SUMMARY'!$EQ$286,DU132,'ANNUAL SUMMARY'!$V$9,DF112,'ANNUAL SUMMARY'!$DH$238)+SUMIFS('ANNUAL SUMMARY'!$EQ$344,DU132,'ANNUAL SUMMARY'!$V$9,DF112,'ANNUAL SUMMARY'!$DH$296)+SUMIFS('ANNUAL SUMMARY'!$EQ$402,DU132,'ANNUAL SUMMARY'!$V$9,DF112,'ANNUAL SUMMARY'!$DH$354)+SUMIFS('ANNUAL SUMMARY'!$EQ$460,DU132,'ANNUAL SUMMARY'!$V$9,DF112,'ANNUAL SUMMARY'!$DH$412)+SUMIFS('ANNUAL SUMMARY'!$EQ$518,DU132,'ANNUAL SUMMARY'!$V$9,DF112,'ANNUAL SUMMARY'!$DH$470)+SUMIFS('ANNUAL SUMMARY'!$EQ$576,DU132,'ANNUAL SUMMARY'!$V$9,DF112,'ANNUAL SUMMARY'!$DH$528)+SUMIFS('ANNUAL SUMMARY'!$EQ$634,DU132,'ANNUAL SUMMARY'!$V$9,DF112,'ANNUAL SUMMARY'!$DH$586)+SUMIFS('ANNUAL SUMMARY'!$EQ$692,DU132,'ANNUAL SUMMARY'!$V$9,DF112,'ANNUAL SUMMARY'!$DH$644)+SUMIFS('ANNUAL SUMMARY'!$GN$54,DU132,'ANNUAL SUMMARY'!$V$9,DF112,'ANNUAL SUMMARY'!$FE$6)+SUMIFS('ANNUAL SUMMARY'!$GN$112,DU132,'ANNUAL SUMMARY'!$V$9,DF112,'ANNUAL SUMMARY'!$FE$64)+SUMIFS('ANNUAL SUMMARY'!$GN$170,DU132,'ANNUAL SUMMARY'!$V$9,DF112,'ANNUAL SUMMARY'!$FE$122)+SUMIFS('ANNUAL SUMMARY'!$GN$228,DU132,'ANNUAL SUMMARY'!$V$9,DF112,'ANNUAL SUMMARY'!$FE$180)+SUMIFS('ANNUAL SUMMARY'!$GN$286,DU132,'ANNUAL SUMMARY'!$V$9,DF112,'ANNUAL SUMMARY'!$FE$238)+SUMIFS('ANNUAL SUMMARY'!$GN$344,DU132,'ANNUAL SUMMARY'!$V$9,DF112,'ANNUAL SUMMARY'!$FE$296)+SUMIFS('ANNUAL SUMMARY'!$GN$402,DU132,'ANNUAL SUMMARY'!$V$9,DF112,'ANNUAL SUMMARY'!$FE$354)+SUMIFS('ANNUAL SUMMARY'!$GN$460,DU132,'ANNUAL SUMMARY'!$V$9,DF112,'ANNUAL SUMMARY'!$FE$412)+SUMIFS('ANNUAL SUMMARY'!$GN$518,DU132,'ANNUAL SUMMARY'!$V$9,DF112,'ANNUAL SUMMARY'!$FE$470)+SUMIFS('ANNUAL SUMMARY'!$GN$576,DU132,'ANNUAL SUMMARY'!$V$9,DF112,'ANNUAL SUMMARY'!$FE$528)+SUMIFS('ANNUAL SUMMARY'!$GN$634,DU132,'ANNUAL SUMMARY'!$V$9,DF112,'ANNUAL SUMMARY'!$FE$586)+SUMIFS('ANNUAL SUMMARY'!$GN$692,DU132,'ANNUAL SUMMARY'!$V$9,DF112,'ANNUAL SUMMARY'!$FE$644)</f>
        <v>0</v>
      </c>
      <c r="EP132" s="728"/>
      <c r="EQ132" s="1260"/>
      <c r="ER132" s="1263"/>
      <c r="ES132" s="154"/>
      <c r="ET132" s="798" t="str">
        <f>'ANNUAL SUMMARY'!$C$30</f>
        <v>SIC</v>
      </c>
      <c r="EU132" s="730"/>
      <c r="EV132" s="730"/>
      <c r="EW132" s="730"/>
      <c r="EX132" s="792">
        <f>SUMIF('ANNUAL SUMMARY'!$FE$622,FC112,'ANNUAL SUMMARY'!$FA$646)+SUMIF('ANNUAL SUMMARY'!$DH$622,FC112,'ANNUAL SUMMARY'!$DD$646)+SUMIF('ANNUAL SUMMARY'!$BI$622,FC112,'ANNUAL SUMMARY'!$BE$646)+SUMIF('ANNUAL SUMMARY'!$L$622,FC112,'ANNUAL SUMMARY'!$H$646)+SUMIF('ANNUAL SUMMARY'!$FE$566,FC112,'ANNUAL SUMMARY'!$FA$590)+SUMIF('ANNUAL SUMMARY'!$DH$566,FC112,'ANNUAL SUMMARY'!$DD$590)+SUMIF('ANNUAL SUMMARY'!$BI$566,FC112,'ANNUAL SUMMARY'!$BE$590)+SUMIF('ANNUAL SUMMARY'!$L$566,FC112,'ANNUAL SUMMARY'!$H$590)+SUMIF('ANNUAL SUMMARY'!$FE$510,FC112,'ANNUAL SUMMARY'!$FA$534)+SUMIF('ANNUAL SUMMARY'!$DH$510,FC112,'ANNUAL SUMMARY'!$DD$534)+SUMIF('ANNUAL SUMMARY'!$BI$510,FC112,'ANNUAL SUMMARY'!$BE$534)+SUMIF('ANNUAL SUMMARY'!$L$510,FC112,'ANNUAL SUMMARY'!$H$534)+SUMIF('ANNUAL SUMMARY'!$FE$454,FC112,'ANNUAL SUMMARY'!$FA$478)+SUMIF('ANNUAL SUMMARY'!$DH$454,FC112,'ANNUAL SUMMARY'!$DD$478)+SUMIF('ANNUAL SUMMARY'!$BI$454,FC112,'ANNUAL SUMMARY'!$BE$478)+SUMIF('ANNUAL SUMMARY'!$L$454,FC112,'ANNUAL SUMMARY'!$H$478)+SUMIF('ANNUAL SUMMARY'!$FE$398,FC112,'ANNUAL SUMMARY'!$FA$422)+SUMIF('ANNUAL SUMMARY'!$DH$398,FC112,'ANNUAL SUMMARY'!$DD$422)+SUMIF('ANNUAL SUMMARY'!$BI$398,FC112,'ANNUAL SUMMARY'!$BE$422)+SUMIF('ANNUAL SUMMARY'!$L$398,FC112,'ANNUAL SUMMARY'!$H$422)+SUMIF('ANNUAL SUMMARY'!$FE$342,FC112,'ANNUAL SUMMARY'!$FA$366)+SUMIF('ANNUAL SUMMARY'!$DH$342,FC112,'ANNUAL SUMMARY'!$DD$366)+SUMIF('ANNUAL SUMMARY'!$BI$342,FC112,'ANNUAL SUMMARY'!$BE$366)+SUMIF('ANNUAL SUMMARY'!$L$342,FC112,'ANNUAL SUMMARY'!$H$366)+SUMIF('ANNUAL SUMMARY'!$FE$286,FC112,'ANNUAL SUMMARY'!$FA$310)+SUMIF('ANNUAL SUMMARY'!$DH$286,FC112,'ANNUAL SUMMARY'!$DD$310)+SUMIF('ANNUAL SUMMARY'!$BI$286,FC112,'ANNUAL SUMMARY'!$BE$310)+SUMIF('ANNUAL SUMMARY'!$L$286,FC112,'ANNUAL SUMMARY'!$H$310)+SUMIF('ANNUAL SUMMARY'!$FE$230,FC112,'ANNUAL SUMMARY'!$FA$254)+SUMIF('ANNUAL SUMMARY'!$DH$230,FC112,'ANNUAL SUMMARY'!$DD$254)+SUMIF('ANNUAL SUMMARY'!$BI$230,FC112,'ANNUAL SUMMARY'!$BE$254)+SUMIF('ANNUAL SUMMARY'!$L$230,FC112,'ANNUAL SUMMARY'!$H$254)+SUMIF('ANNUAL SUMMARY'!$FE$174,FC112,'ANNUAL SUMMARY'!$FA$198)+SUMIF('ANNUAL SUMMARY'!$DH$174,FC112,'ANNUAL SUMMARY'!$DD$198)+SUMIF('ANNUAL SUMMARY'!$BI$174,FC112,'ANNUAL SUMMARY'!$BE$198)+SUMIF('ANNUAL SUMMARY'!$L$174,FC112,'ANNUAL SUMMARY'!$H$198)+SUMIF('ANNUAL SUMMARY'!$FE$118,FC112,'ANNUAL SUMMARY'!$FA$142)+SUMIF('ANNUAL SUMMARY'!$DH$118,FC112,'ANNUAL SUMMARY'!$DD$142)+SUMIF('ANNUAL SUMMARY'!$BI$118,FC112,'ANNUAL SUMMARY'!$BE$142)+SUMIF('ANNUAL SUMMARY'!$L$118,FC112,'ANNUAL SUMMARY'!$H$142)+SUMIF('ANNUAL SUMMARY'!$FE$62,FC112,'ANNUAL SUMMARY'!$FA$86)+SUMIF('ANNUAL SUMMARY'!$DH$62,FC112,'ANNUAL SUMMARY'!$DD$86)+SUMIF('ANNUAL SUMMARY'!$BI$62,FC112,'ANNUAL SUMMARY'!$BE$86)+SUMIF('ANNUAL SUMMARY'!$L$62,FC112,'ANNUAL SUMMARY'!$H$86)+SUMIF('ANNUAL SUMMARY'!$FE$6,FC112,'ANNUAL SUMMARY'!$FA$30)+SUMIF('ANNUAL SUMMARY'!$DH$6,FC112,'ANNUAL SUMMARY'!$DD$30)+SUMIF('ANNUAL SUMMARY'!$BI$6,FC112,'ANNUAL SUMMARY'!$BE$30)+SUMIF('ANNUAL SUMMARY'!$L$6,FC112,'ANNUAL SUMMARY'!$H$30)+SUMIF('PREVIOUS LOGS'!$K$6,FC112,'PREVIOUS LOGS'!$F$26)+SUMIF('PREVIOUS LOGS'!$K$59,$K$6,'PREVIOUS LOGS'!$F$79)+SUMIF('PREVIOUS LOGS'!$K$112,FC112,'PREVIOUS LOGS'!$F$132)+SUMIF('PREVIOUS LOGS'!$K$165,FC112,'PREVIOUS LOGS'!$F$185)+SUMIF('PREVIOUS LOGS'!$K$218,FC112,'PREVIOUS LOGS'!$F$238)+SUMIF('PREVIOUS LOGS'!$K$271,FC112,'PREVIOUS LOGS'!$F$291)+SUMIF('PREVIOUS LOGS'!$K$324,FC112,'PREVIOUS LOGS'!$F$344)+SUMIF('PREVIOUS LOGS'!$BH$6,FC112,'PREVIOUS LOGS'!$BD$26)+SUMIF('PREVIOUS LOGS'!$BH$59,$K$6,'PREVIOUS LOGS'!$BD$79)+SUMIF('PREVIOUS LOGS'!$BH$112,FC112,'PREVIOUS LOGS'!$BD$132)+SUMIF('PREVIOUS LOGS'!$BH$165,FC112,'PREVIOUS LOGS'!$BD$185)+SUMIF('PREVIOUS LOGS'!$BH$218,FC112,'PREVIOUS LOGS'!$BD$238)+SUMIF('PREVIOUS LOGS'!$BH$271,FC112,'PREVIOUS LOGS'!$BD$291)+SUMIF('PREVIOUS LOGS'!$BH$324,FC112,'PREVIOUS LOGS'!$BD$344)+SUMIF('PREVIOUS LOGS'!$DF$6,FC112,'PREVIOUS LOGS'!$DB$26)+SUMIF('PREVIOUS LOGS'!$DF$59,$K$6,'PREVIOUS LOGS'!$DB$79)+SUMIF('PREVIOUS LOGS'!$DF$112,FC112,'PREVIOUS LOGS'!$DB$132)+SUMIF('PREVIOUS LOGS'!$DF$165,FC112,'PREVIOUS LOGS'!$DB$185)+SUMIF('PREVIOUS LOGS'!$DF$218,FC112,'PREVIOUS LOGS'!$DB$238)+SUMIF('PREVIOUS LOGS'!$DF$271,FC112,'PREVIOUS LOGS'!$DB$291)+SUMIF('PREVIOUS LOGS'!$DF$324,FC112,'PREVIOUS LOGS'!$DB$344)+SUMIF('PREVIOUS LOGS'!$FC$6,FC112,'PREVIOUS LOGS'!$EY$26)+SUMIF('PREVIOUS LOGS'!$FC$59,$K$6,'PREVIOUS LOGS'!$EY$79)+SUMIF('PREVIOUS LOGS'!$FC$112,FC112,'PREVIOUS LOGS'!$EY$132)+SUMIF('PREVIOUS LOGS'!$FC$165,FC112,'PREVIOUS LOGS'!$EY$185)+SUMIF('PREVIOUS LOGS'!$FC$218,FC112,'PREVIOUS LOGS'!$EY$238)+SUMIF('PREVIOUS LOGS'!$FC$271,FC112,'PREVIOUS LOGS'!$EY$291)+SUMIF('PREVIOUS LOGS'!$FC$324,FC112,'PREVIOUS LOGS'!$EY$344)</f>
        <v>0</v>
      </c>
      <c r="EY132" s="793"/>
      <c r="EZ132" s="793"/>
      <c r="FA132" s="793"/>
      <c r="FB132" s="793"/>
      <c r="FC132" s="793"/>
      <c r="FD132" s="794"/>
      <c r="FE132" s="643"/>
      <c r="FF132" s="729" t="str">
        <f>'ANNUAL SUMMARY'!$O$30</f>
        <v>NIGHT</v>
      </c>
      <c r="FG132" s="730"/>
      <c r="FH132" s="730"/>
      <c r="FI132" s="730"/>
      <c r="FJ132" s="731"/>
      <c r="FK132" s="735">
        <f>SUMIF('ANNUAL SUMMARY'!$FE$622,FC112,'ANNUAL SUMMARY'!$FM$646)+SUMIF('ANNUAL SUMMARY'!$DH$622,FC112,'ANNUAL SUMMARY'!$DP$646)+SUMIF('ANNUAL SUMMARY'!$BI$622,FC112,'ANNUAL SUMMARY'!$BQ$646)+SUMIF('ANNUAL SUMMARY'!$L$622,FC112,'ANNUAL SUMMARY'!$T$646)+SUMIF('ANNUAL SUMMARY'!$FE$566,FC112,'ANNUAL SUMMARY'!$FM$590)+SUMIF('ANNUAL SUMMARY'!$DH$566,FC112,'ANNUAL SUMMARY'!$DP$590)+SUMIF('ANNUAL SUMMARY'!$BI$566,FC112,'ANNUAL SUMMARY'!$BQ$590)+SUMIF('ANNUAL SUMMARY'!$L$566,FC112,'ANNUAL SUMMARY'!$T$590)+SUMIF('ANNUAL SUMMARY'!$FE$510,FC112,'ANNUAL SUMMARY'!$FM$534)+SUMIF('ANNUAL SUMMARY'!$DH$510,FC112,'ANNUAL SUMMARY'!$DP$534)+SUMIF('ANNUAL SUMMARY'!$BI$510,FC112,'ANNUAL SUMMARY'!$BQ$534)+SUMIF('ANNUAL SUMMARY'!$L$510,FC112,'ANNUAL SUMMARY'!$T$534)+SUMIF('ANNUAL SUMMARY'!$FE$454,FC112,'ANNUAL SUMMARY'!$FM$478)+SUMIF('ANNUAL SUMMARY'!$DH$454,FC112,'ANNUAL SUMMARY'!$DP$478)+SUMIF('ANNUAL SUMMARY'!$BI$454,FC112,'ANNUAL SUMMARY'!$BQ$478)+SUMIF('ANNUAL SUMMARY'!$L$454,FC112,'ANNUAL SUMMARY'!$T$478)+SUMIF('ANNUAL SUMMARY'!$FE$398,FC112,'ANNUAL SUMMARY'!$FM$422)+SUMIF('ANNUAL SUMMARY'!$DH$398,FC112,'ANNUAL SUMMARY'!$DP$422)+SUMIF('ANNUAL SUMMARY'!$BI$398,FC112,'ANNUAL SUMMARY'!$BQ$422)+SUMIF('ANNUAL SUMMARY'!$L$398,FC112,'ANNUAL SUMMARY'!$T$422)+SUMIF('ANNUAL SUMMARY'!$FE$342,FC112,'ANNUAL SUMMARY'!$FM$366)+SUMIF('ANNUAL SUMMARY'!$DH$342,FC112,'ANNUAL SUMMARY'!$DP$366)+SUMIF('ANNUAL SUMMARY'!$BI$342,FC112,'ANNUAL SUMMARY'!$BQ$366)+SUMIF('ANNUAL SUMMARY'!$L$342,FC112,'ANNUAL SUMMARY'!$T$366)+SUMIF('ANNUAL SUMMARY'!$FE$286,FC112,'ANNUAL SUMMARY'!$FM$310)+SUMIF('ANNUAL SUMMARY'!$DH$286,FC112,'ANNUAL SUMMARY'!$DP$310)+SUMIF('ANNUAL SUMMARY'!$BI$286,FC112,'ANNUAL SUMMARY'!$BQ$310)+SUMIF('ANNUAL SUMMARY'!$L$286,FC112,'ANNUAL SUMMARY'!$T$310)+SUMIF('ANNUAL SUMMARY'!$FE$230,FC112,'ANNUAL SUMMARY'!$FM$254)+SUMIF('ANNUAL SUMMARY'!$DH$230,FC112,'ANNUAL SUMMARY'!$DP$254)+SUMIF('ANNUAL SUMMARY'!$BI$230,FC112,'ANNUAL SUMMARY'!$BQ$254)+SUMIF('ANNUAL SUMMARY'!$L$230,FC112,'ANNUAL SUMMARY'!$T$254)+SUMIF('ANNUAL SUMMARY'!$FE$174,FC112,'ANNUAL SUMMARY'!$FM$198)+SUMIF('ANNUAL SUMMARY'!$DH$174,FC112,'ANNUAL SUMMARY'!$DP$198)+SUMIF('ANNUAL SUMMARY'!$BI$174,FC112,'ANNUAL SUMMARY'!$BQ$198)+SUMIF('ANNUAL SUMMARY'!$L$174,FC112,'ANNUAL SUMMARY'!$T$198)+SUMIF('ANNUAL SUMMARY'!$FE$118,FC112,'ANNUAL SUMMARY'!$FM$142)+SUMIF('ANNUAL SUMMARY'!$DH$118,FC112,'ANNUAL SUMMARY'!$DP$142)+SUMIF('ANNUAL SUMMARY'!$BI$118,FC112,'ANNUAL SUMMARY'!$BQ$142)+SUMIF('ANNUAL SUMMARY'!$L$118,FC112,'ANNUAL SUMMARY'!$T$142)+SUMIF('ANNUAL SUMMARY'!$FE$62,FC112,'ANNUAL SUMMARY'!$FM$86)+SUMIF('ANNUAL SUMMARY'!$DH$62,FC112,'ANNUAL SUMMARY'!$DP$86)+SUMIF('ANNUAL SUMMARY'!$BI$62,FC112,'ANNUAL SUMMARY'!$BQ$86)+SUMIF('ANNUAL SUMMARY'!$L$62,FC112,'ANNUAL SUMMARY'!$T$86)+SUMIF('ANNUAL SUMMARY'!$FE$6,FC112,'ANNUAL SUMMARY'!$FM$30)+SUMIF('ANNUAL SUMMARY'!$DH$6,FC112,'ANNUAL SUMMARY'!$DP$30)+SUMIF('ANNUAL SUMMARY'!$BI$6,FC112,'ANNUAL SUMMARY'!$BQ$30)+SUMIF('ANNUAL SUMMARY'!$L$6,FC112,'ANNUAL SUMMARY'!$T$30)+SUMIF('PREVIOUS LOGS'!$K$6,FC112,'PREVIOUS LOGS'!$S$26)+SUMIF('PREVIOUS LOGS'!$K$59,$K$6,'PREVIOUS LOGS'!$S$79)+SUMIF('PREVIOUS LOGS'!$K$112,FC112,'PREVIOUS LOGS'!$S$132)+SUMIF('PREVIOUS LOGS'!$K$165,FC112,'PREVIOUS LOGS'!$S$185)+SUMIF('PREVIOUS LOGS'!$K$218,FC112,'PREVIOUS LOGS'!$S$238)+SUMIF('PREVIOUS LOGS'!$K$271,FC112,'PREVIOUS LOGS'!$S$291)+SUMIF('PREVIOUS LOGS'!$K$324,FC112,'PREVIOUS LOGS'!$S$344)+SUMIF('PREVIOUS LOGS'!$BH$6,FC112,'PREVIOUS LOGS'!$BP$26)+SUMIF('PREVIOUS LOGS'!$BH$59,$K$6,'PREVIOUS LOGS'!$BP$79)+SUMIF('PREVIOUS LOGS'!$BH$112,FC112,'PREVIOUS LOGS'!$BP$132)+SUMIF('PREVIOUS LOGS'!$BH$165,FC112,'PREVIOUS LOGS'!$BP$185)+SUMIF('PREVIOUS LOGS'!$BH$218,FC112,'PREVIOUS LOGS'!$BP$238)+SUMIF('PREVIOUS LOGS'!$BH$271,FC112,'PREVIOUS LOGS'!$BP$291)+SUMIF('PREVIOUS LOGS'!$BH$324,FC112,'PREVIOUS LOGS'!$BP$344)+SUMIF('PREVIOUS LOGS'!$DF$6,FC112,'PREVIOUS LOGS'!$DN$26)+SUMIF('PREVIOUS LOGS'!$DF$59,$K$6,'PREVIOUS LOGS'!$DN$79)+SUMIF('PREVIOUS LOGS'!$DF$112,FC112,'PREVIOUS LOGS'!$DN$132)+SUMIF('PREVIOUS LOGS'!$DF$165,FC112,'PREVIOUS LOGS'!$DN$185)+SUMIF('PREVIOUS LOGS'!$DF$218,FC112,'PREVIOUS LOGS'!$DN$238)+SUMIF('PREVIOUS LOGS'!$DF$271,FC112,'PREVIOUS LOGS'!$DN$291)+SUMIF('PREVIOUS LOGS'!$DF$324,FC112,'PREVIOUS LOGS'!$DN$344)+SUMIF('PREVIOUS LOGS'!$FC$6,FC112,'PREVIOUS LOGS'!$FK$26)+SUMIF('PREVIOUS LOGS'!$FC$59,$K$6,'PREVIOUS LOGS'!$FK$79)+SUMIF('PREVIOUS LOGS'!$FC$112,FC112,'PREVIOUS LOGS'!$FK$132)+SUMIF('PREVIOUS LOGS'!$FC$165,FC112,'PREVIOUS LOGS'!$FK$185)+SUMIF('PREVIOUS LOGS'!$FC$218,FC112,'PREVIOUS LOGS'!$FK$238)+SUMIF('PREVIOUS LOGS'!$FC$271,FC112,'PREVIOUS LOGS'!$FK$291)+SUMIF('PREVIOUS LOGS'!$FC$324,FC112,'PREVIOUS LOGS'!$FK$344)</f>
        <v>0</v>
      </c>
      <c r="FL132" s="736"/>
      <c r="FM132" s="736"/>
      <c r="FN132" s="736"/>
      <c r="FO132" s="736"/>
      <c r="FP132" s="737"/>
      <c r="FQ132" s="15"/>
      <c r="FR132" s="812">
        <f>IF(FR118=0," ",FR118+7)</f>
        <v>2029</v>
      </c>
      <c r="FS132" s="813"/>
      <c r="FT132" s="813"/>
      <c r="FU132" s="813"/>
      <c r="FV132" s="813"/>
      <c r="FW132" s="1118">
        <f>SUMIFS('ANNUAL SUMMARY'!$AF$54,FR132,'ANNUAL SUMMARY'!$V$9,FC112,'ANNUAL SUMMARY'!$L$6)+SUMIFS('ANNUAL SUMMARY'!$AF$112,FR132,'ANNUAL SUMMARY'!$V$9,FC112,'ANNUAL SUMMARY'!$L$64)+SUMIFS('ANNUAL SUMMARY'!$AF$170,FR132,'ANNUAL SUMMARY'!$V$9,FC112,'ANNUAL SUMMARY'!$L$122)+SUMIFS('ANNUAL SUMMARY'!$AF$228,FR132,'ANNUAL SUMMARY'!$V$9,FC112,'ANNUAL SUMMARY'!$L$180)+SUMIFS('ANNUAL SUMMARY'!$AF$286,FR132,'ANNUAL SUMMARY'!$V$9,FC112,'ANNUAL SUMMARY'!$L$238)+SUMIFS('ANNUAL SUMMARY'!$AF$344,FR132,'ANNUAL SUMMARY'!$V$9,FC112,'ANNUAL SUMMARY'!$L$296)+SUMIFS('ANNUAL SUMMARY'!$AF$402,FR132,'ANNUAL SUMMARY'!$V$9,FC112,'ANNUAL SUMMARY'!$L$354)+SUMIFS('ANNUAL SUMMARY'!$AF$460,FR132,'ANNUAL SUMMARY'!$V$9,FC112,'ANNUAL SUMMARY'!$L$412)+SUMIFS('ANNUAL SUMMARY'!$AF$518,FR132,'ANNUAL SUMMARY'!$V$9,FC112,'ANNUAL SUMMARY'!$L$470)+SUMIFS('ANNUAL SUMMARY'!$AF$576,FR132,'ANNUAL SUMMARY'!$V$9,FC112,'ANNUAL SUMMARY'!$L$528)+SUMIFS('ANNUAL SUMMARY'!$AF$634,FR132,'ANNUAL SUMMARY'!$V$9,FC112,'ANNUAL SUMMARY'!$L$586)+SUMIFS('ANNUAL SUMMARY'!$AF$692,FR132,'ANNUAL SUMMARY'!$V$9,FC112,'ANNUAL SUMMARY'!$L$644)+SUMIFS('ANNUAL SUMMARY'!$CC$54,FR132,'ANNUAL SUMMARY'!$V$9,FC112,'ANNUAL SUMMARY'!$BI$6)+SUMIFS('ANNUAL SUMMARY'!$CC$112,FR132,'ANNUAL SUMMARY'!$V$9,FC112,'ANNUAL SUMMARY'!$BI$64)+SUMIFS('ANNUAL SUMMARY'!$CC$170,FR132,'ANNUAL SUMMARY'!$V$9,FC112,'ANNUAL SUMMARY'!$BI$122)+SUMIFS('ANNUAL SUMMARY'!$CC$228,FR132,'ANNUAL SUMMARY'!$V$9,FC112,'ANNUAL SUMMARY'!$BI$180)+SUMIFS('ANNUAL SUMMARY'!$CC$286,FR132,'ANNUAL SUMMARY'!$V$9,FC112,'ANNUAL SUMMARY'!$BI$238)+SUMIFS('ANNUAL SUMMARY'!$CC$344,FR132,'ANNUAL SUMMARY'!$V$9,FC112,'ANNUAL SUMMARY'!$BI$296)+SUMIFS('ANNUAL SUMMARY'!$CC$402,FR132,'ANNUAL SUMMARY'!$V$9,FC112,'ANNUAL SUMMARY'!$BI$354)+SUMIFS('ANNUAL SUMMARY'!$CC$460,FR132,'ANNUAL SUMMARY'!$V$9,FC112,'ANNUAL SUMMARY'!$BI$412)+SUMIFS('ANNUAL SUMMARY'!$CC$518,FR132,'ANNUAL SUMMARY'!$V$9,FC112,'ANNUAL SUMMARY'!$BI$470)+SUMIFS('ANNUAL SUMMARY'!$CC$576,FR132,'ANNUAL SUMMARY'!$V$9,FC112,'ANNUAL SUMMARY'!$BI$528)+SUMIFS('ANNUAL SUMMARY'!$CC$634,FR132,'ANNUAL SUMMARY'!$V$9,FC112,'ANNUAL SUMMARY'!$BI$586)+SUMIFS('ANNUAL SUMMARY'!$CC$692,FR132,'ANNUAL SUMMARY'!$V$9,FC112,'ANNUAL SUMMARY'!$BI$644)+SUMIFS('ANNUAL SUMMARY'!$EB$54,FR132,'ANNUAL SUMMARY'!$V$9,FC112,'ANNUAL SUMMARY'!$DH$6)+SUMIFS('ANNUAL SUMMARY'!$EB$112,FR132,'ANNUAL SUMMARY'!$V$9,FC112,'ANNUAL SUMMARY'!$DH$64)+SUMIFS('ANNUAL SUMMARY'!$EB$170,FR132,'ANNUAL SUMMARY'!$V$9,FC112,'ANNUAL SUMMARY'!$DH$122)+SUMIFS('ANNUAL SUMMARY'!$EB$228,FR132,'ANNUAL SUMMARY'!$V$9,FC112,'ANNUAL SUMMARY'!$DH$180)+SUMIFS('ANNUAL SUMMARY'!$EB$286,FR132,'ANNUAL SUMMARY'!$V$9,FC112,'ANNUAL SUMMARY'!$DH$238)+SUMIFS('ANNUAL SUMMARY'!$EB$344,FR132,'ANNUAL SUMMARY'!$V$9,FC112,'ANNUAL SUMMARY'!$DH$296)+SUMIFS('ANNUAL SUMMARY'!$EB$402,FR132,'ANNUAL SUMMARY'!$V$9,FC112,'ANNUAL SUMMARY'!$DH$354)+SUMIFS('ANNUAL SUMMARY'!$EB$460,FR132,'ANNUAL SUMMARY'!$V$9,FC112,'ANNUAL SUMMARY'!$DH$412)+SUMIFS('ANNUAL SUMMARY'!$EB$518,FR132,'ANNUAL SUMMARY'!$V$9,FC112,'ANNUAL SUMMARY'!$DH$470)+SUMIFS('ANNUAL SUMMARY'!$EB$576,FR132,'ANNUAL SUMMARY'!$V$9,FC112,'ANNUAL SUMMARY'!$DH$528)+SUMIFS('ANNUAL SUMMARY'!$EB$634,FR132,'ANNUAL SUMMARY'!$V$9,FC112,'ANNUAL SUMMARY'!$DH$586)+SUMIFS('ANNUAL SUMMARY'!$EB$692,FR132,'ANNUAL SUMMARY'!$V$9,FC112,'ANNUAL SUMMARY'!$DH$644)+SUMIFS('ANNUAL SUMMARY'!$FY$54,FR132,'ANNUAL SUMMARY'!$V$9,FC112,'ANNUAL SUMMARY'!$FE$6)+SUMIFS('ANNUAL SUMMARY'!$FY$112,FR132,'ANNUAL SUMMARY'!$V$9,FC112,'ANNUAL SUMMARY'!$FE$64)+SUMIFS('ANNUAL SUMMARY'!$FY$170,FR132,'ANNUAL SUMMARY'!$V$9,FC112,'ANNUAL SUMMARY'!$FE$122)+SUMIFS('ANNUAL SUMMARY'!$FY$228,FR132,'ANNUAL SUMMARY'!$V$9,FC112,'ANNUAL SUMMARY'!$FE$180)+SUMIFS('ANNUAL SUMMARY'!$FY$286,FR132,'ANNUAL SUMMARY'!$V$9,FC112,'ANNUAL SUMMARY'!$FE$238)+SUMIFS('ANNUAL SUMMARY'!$FY$344,FR132,'ANNUAL SUMMARY'!$V$9,FC112,'ANNUAL SUMMARY'!$FE$296)+SUMIFS('ANNUAL SUMMARY'!$FY$402,FR132,'ANNUAL SUMMARY'!$V$9,FC112,'ANNUAL SUMMARY'!$FE$354)+SUMIFS('ANNUAL SUMMARY'!$FY$460,FR132,'ANNUAL SUMMARY'!$V$9,FC112,'ANNUAL SUMMARY'!$FE$412)+SUMIFS('ANNUAL SUMMARY'!$FY$518,FR132,'ANNUAL SUMMARY'!$V$9,FC112,'ANNUAL SUMMARY'!$FE$470)+SUMIFS('ANNUAL SUMMARY'!$FY$576,FR132,'ANNUAL SUMMARY'!$V$9,FC112,'ANNUAL SUMMARY'!$FE$528)+SUMIFS('ANNUAL SUMMARY'!$FY$634,FR132,'ANNUAL SUMMARY'!$V$9,FC112,'ANNUAL SUMMARY'!$FE$586)+SUMIFS('ANNUAL SUMMARY'!$FY$692,FR132,'ANNUAL SUMMARY'!$V$9,FC112,'ANNUAL SUMMARY'!$FE$644)</f>
        <v>0</v>
      </c>
      <c r="FX132" s="727"/>
      <c r="FY132" s="727"/>
      <c r="FZ132" s="727"/>
      <c r="GA132" s="727">
        <f>SUMIFS('ANNUAL SUMMARY'!$AJ$54,FR132,'ANNUAL SUMMARY'!$V$9,FC112,'ANNUAL SUMMARY'!$L$6)+SUMIFS('ANNUAL SUMMARY'!$AJ$112,FR132,'ANNUAL SUMMARY'!$V$9,FC112,'ANNUAL SUMMARY'!$L$64)+SUMIFS('ANNUAL SUMMARY'!$AJ$170,FR132,'ANNUAL SUMMARY'!$V$9,FC112,'ANNUAL SUMMARY'!$L$122)+SUMIFS('ANNUAL SUMMARY'!$AJ$228,FR132,'ANNUAL SUMMARY'!$V$9,FC112,'ANNUAL SUMMARY'!$L$180)+SUMIFS('ANNUAL SUMMARY'!$AJ$286,FR132,'ANNUAL SUMMARY'!$V$9,FC112,'ANNUAL SUMMARY'!$L$238)+SUMIFS('ANNUAL SUMMARY'!$AJ$344,FR132,'ANNUAL SUMMARY'!$V$9,FC112,'ANNUAL SUMMARY'!$L$296)+SUMIFS('ANNUAL SUMMARY'!$AJ$402,FR132,'ANNUAL SUMMARY'!$V$9,FC112,'ANNUAL SUMMARY'!$L$354)+SUMIFS('ANNUAL SUMMARY'!$AJ$460,FR132,'ANNUAL SUMMARY'!$V$9,FC112,'ANNUAL SUMMARY'!$L$412)+SUMIFS('ANNUAL SUMMARY'!$AJ$518,FR132,'ANNUAL SUMMARY'!$V$9,FC112,'ANNUAL SUMMARY'!$L$470)+SUMIFS('ANNUAL SUMMARY'!$AJ$576,FR132,'ANNUAL SUMMARY'!$V$9,FC112,'ANNUAL SUMMARY'!$L$528)+SUMIFS('ANNUAL SUMMARY'!$AJ$634,FR132,'ANNUAL SUMMARY'!$V$9,FC112,'ANNUAL SUMMARY'!$L$586)+SUMIFS('ANNUAL SUMMARY'!$AJ$692,FR132,'ANNUAL SUMMARY'!$V$9,FC112,'ANNUAL SUMMARY'!$L$644)+SUMIFS('ANNUAL SUMMARY'!$CG$54,FR132,'ANNUAL SUMMARY'!$V$9,FC112,'ANNUAL SUMMARY'!$BI$6)+SUMIFS('ANNUAL SUMMARY'!$CG$112,FR132,'ANNUAL SUMMARY'!$V$9,FC112,'ANNUAL SUMMARY'!$BI$64)+SUMIFS('ANNUAL SUMMARY'!$CG$170,FR132,'ANNUAL SUMMARY'!$V$9,FC112,'ANNUAL SUMMARY'!$BI$122)+SUMIFS('ANNUAL SUMMARY'!$CG$228,FR132,'ANNUAL SUMMARY'!$V$9,FC112,'ANNUAL SUMMARY'!$BI$180)+SUMIFS('ANNUAL SUMMARY'!$CG$286,FR132,'ANNUAL SUMMARY'!$V$9,FC112,'ANNUAL SUMMARY'!$BI$238)+SUMIFS('ANNUAL SUMMARY'!$CG$344,FR132,'ANNUAL SUMMARY'!$V$9,FC112,'ANNUAL SUMMARY'!$BI$296)+SUMIFS('ANNUAL SUMMARY'!$CG$402,FR132,'ANNUAL SUMMARY'!$V$9,FC112,'ANNUAL SUMMARY'!$BI$354)+SUMIFS('ANNUAL SUMMARY'!$CG$460,FR132,'ANNUAL SUMMARY'!$V$9,FC112,'ANNUAL SUMMARY'!$BI$412)+SUMIFS('ANNUAL SUMMARY'!$CG$518,FR132,'ANNUAL SUMMARY'!$V$9,FC112,'ANNUAL SUMMARY'!$BI$470)+SUMIFS('ANNUAL SUMMARY'!$CG$576,FR132,'ANNUAL SUMMARY'!$V$9,FC112,'ANNUAL SUMMARY'!$BI$528)+SUMIFS('ANNUAL SUMMARY'!$CG$634,FR132,'ANNUAL SUMMARY'!$V$9,FC112,'ANNUAL SUMMARY'!$BI$586)+SUMIFS('ANNUAL SUMMARY'!$CG$692,FR132,'ANNUAL SUMMARY'!$V$9,FC112,'ANNUAL SUMMARY'!$BI$644)+SUMIFS('ANNUAL SUMMARY'!$EF$54,FR132,'ANNUAL SUMMARY'!$V$9,FC112,'ANNUAL SUMMARY'!$DH$6)+SUMIFS('ANNUAL SUMMARY'!$EF$112,FR132,'ANNUAL SUMMARY'!$V$9,FC112,'ANNUAL SUMMARY'!$DH$64)+SUMIFS('ANNUAL SUMMARY'!$EF$170,FR132,'ANNUAL SUMMARY'!$V$9,FC112,'ANNUAL SUMMARY'!$DH$122)+SUMIFS('ANNUAL SUMMARY'!$EF$228,FR132,'ANNUAL SUMMARY'!$V$9,FC112,'ANNUAL SUMMARY'!$DH$180)+SUMIFS('ANNUAL SUMMARY'!$EF$286,FR132,'ANNUAL SUMMARY'!$V$9,FC112,'ANNUAL SUMMARY'!$DH$238)+SUMIFS('ANNUAL SUMMARY'!$EF$344,FR132,'ANNUAL SUMMARY'!$V$9,FC112,'ANNUAL SUMMARY'!$DH$296)+SUMIFS('ANNUAL SUMMARY'!$EF$402,FR132,'ANNUAL SUMMARY'!$V$9,FC112,'ANNUAL SUMMARY'!$DH$354)+SUMIFS('ANNUAL SUMMARY'!$EF$460,FR132,'ANNUAL SUMMARY'!$V$9,FC112,'ANNUAL SUMMARY'!$DH$412)+SUMIFS('ANNUAL SUMMARY'!$EF$518,FR132,'ANNUAL SUMMARY'!$V$9,FC112,'ANNUAL SUMMARY'!$DH$470)+SUMIFS('ANNUAL SUMMARY'!$EF$576,FR132,'ANNUAL SUMMARY'!$V$9,FC112,'ANNUAL SUMMARY'!$DH$528)+SUMIFS('ANNUAL SUMMARY'!$EF$634,FR132,'ANNUAL SUMMARY'!$V$9,FC112,'ANNUAL SUMMARY'!$DH$586)+SUMIFS('ANNUAL SUMMARY'!$EF$692,FR132,'ANNUAL SUMMARY'!$V$9,FC112,'ANNUAL SUMMARY'!$DH$644)+SUMIFS('ANNUAL SUMMARY'!$GC$54,FR132,'ANNUAL SUMMARY'!$V$9,FC112,'ANNUAL SUMMARY'!$FE$6)+SUMIFS('ANNUAL SUMMARY'!$GC$112,FR132,'ANNUAL SUMMARY'!$V$9,FC112,'ANNUAL SUMMARY'!$FE$64)+SUMIFS('ANNUAL SUMMARY'!$GC$170,FR132,'ANNUAL SUMMARY'!$V$9,FC112,'ANNUAL SUMMARY'!$FE$122)+SUMIFS('ANNUAL SUMMARY'!$GC$228,FR132,'ANNUAL SUMMARY'!$V$9,FC112,'ANNUAL SUMMARY'!$FE$180)+SUMIFS('ANNUAL SUMMARY'!$GC$286,FR132,'ANNUAL SUMMARY'!$V$9,FC112,'ANNUAL SUMMARY'!$FE$238)+SUMIFS('ANNUAL SUMMARY'!$GC$344,FR132,'ANNUAL SUMMARY'!$V$9,FC112,'ANNUAL SUMMARY'!$FE$296)+SUMIFS('ANNUAL SUMMARY'!$GC$402,FR132,'ANNUAL SUMMARY'!$V$9,FC112,'ANNUAL SUMMARY'!$FE$354)+SUMIFS('ANNUAL SUMMARY'!$GC$460,FR132,'ANNUAL SUMMARY'!$V$9,FC112,'ANNUAL SUMMARY'!$FE$412)+SUMIFS('ANNUAL SUMMARY'!$GC$518,FR132,'ANNUAL SUMMARY'!$V$9,FC112,'ANNUAL SUMMARY'!$FE$470)+SUMIFS('ANNUAL SUMMARY'!$GC$576,FR132,'ANNUAL SUMMARY'!$V$9,FC112,'ANNUAL SUMMARY'!$FE$528)+SUMIFS('ANNUAL SUMMARY'!$GC$634,FR132,'ANNUAL SUMMARY'!$V$9,FC112,'ANNUAL SUMMARY'!$FE$586)+SUMIFS('ANNUAL SUMMARY'!$GC$692,FR132,'ANNUAL SUMMARY'!$V$9,FC112,'ANNUAL SUMMARY'!$FE$644)</f>
        <v>0</v>
      </c>
      <c r="GB132" s="727"/>
      <c r="GC132" s="727"/>
      <c r="GD132" s="727"/>
      <c r="GE132" s="727">
        <f>SUMIFS('ANNUAL SUMMARY'!$AN$54,FR132,'ANNUAL SUMMARY'!$V$9,FC112,'ANNUAL SUMMARY'!$L$6)+SUMIFS('ANNUAL SUMMARY'!$AN$112,FR132,'ANNUAL SUMMARY'!$V$9,FC112,'ANNUAL SUMMARY'!$L$64)+SUMIFS('ANNUAL SUMMARY'!$AN$170,FR132,'ANNUAL SUMMARY'!$V$9,FC112,'ANNUAL SUMMARY'!$L$122)+SUMIFS('ANNUAL SUMMARY'!$AN$228,FR132,'ANNUAL SUMMARY'!$V$9,FC112,'ANNUAL SUMMARY'!$L$180)+SUMIFS('ANNUAL SUMMARY'!$AN$286,FR132,'ANNUAL SUMMARY'!$V$9,FC112,'ANNUAL SUMMARY'!$L$238)+SUMIFS('ANNUAL SUMMARY'!$AN$344,FR132,'ANNUAL SUMMARY'!$V$9,FC112,'ANNUAL SUMMARY'!$L$296)+SUMIFS('ANNUAL SUMMARY'!$AN$402,FR132,'ANNUAL SUMMARY'!$V$9,FC112,'ANNUAL SUMMARY'!$L$354)+SUMIFS('ANNUAL SUMMARY'!$AN$460,FR132,'ANNUAL SUMMARY'!$V$9,FC112,'ANNUAL SUMMARY'!$L$412)+SUMIFS('ANNUAL SUMMARY'!$AN$518,FR132,'ANNUAL SUMMARY'!$V$9,FC112,'ANNUAL SUMMARY'!$L$470)+SUMIFS('ANNUAL SUMMARY'!$AN$576,FR132,'ANNUAL SUMMARY'!$V$9,FC112,'ANNUAL SUMMARY'!$L$528)+SUMIFS('ANNUAL SUMMARY'!$AN$634,FR132,'ANNUAL SUMMARY'!$V$9,FC112,'ANNUAL SUMMARY'!$L$586)+SUMIFS('ANNUAL SUMMARY'!$AN$692,FR132,'ANNUAL SUMMARY'!$V$9,FC112,'ANNUAL SUMMARY'!$L$644)+SUMIFS('ANNUAL SUMMARY'!$CK$54,FR132,'ANNUAL SUMMARY'!$V$9,FC112,'ANNUAL SUMMARY'!$BI$6)+SUMIFS('ANNUAL SUMMARY'!$CK$112,FR132,'ANNUAL SUMMARY'!$V$9,FC112,'ANNUAL SUMMARY'!$BI$64)+SUMIFS('ANNUAL SUMMARY'!$CK$170,FR132,'ANNUAL SUMMARY'!$V$9,FC112,'ANNUAL SUMMARY'!$BI$122)+SUMIFS('ANNUAL SUMMARY'!$CK$228,FR132,'ANNUAL SUMMARY'!$V$9,FC112,'ANNUAL SUMMARY'!$BI$180)+SUMIFS('ANNUAL SUMMARY'!$CK$286,FR132,'ANNUAL SUMMARY'!$V$9,FC112,'ANNUAL SUMMARY'!$BI$238)+SUMIFS('ANNUAL SUMMARY'!$CK$344,FR132,'ANNUAL SUMMARY'!$V$9,FC112,'ANNUAL SUMMARY'!$BI$296)+SUMIFS('ANNUAL SUMMARY'!$CK$402,FR132,'ANNUAL SUMMARY'!$V$9,FC112,'ANNUAL SUMMARY'!$BI$354)+SUMIFS('ANNUAL SUMMARY'!$CK$460,FR132,'ANNUAL SUMMARY'!$V$9,FC112,'ANNUAL SUMMARY'!$BI$412)+SUMIFS('ANNUAL SUMMARY'!$CK$518,FR132,'ANNUAL SUMMARY'!$V$9,FC112,'ANNUAL SUMMARY'!$BI$470)+SUMIFS('ANNUAL SUMMARY'!$CK$576,FR132,'ANNUAL SUMMARY'!$V$9,FC112,'ANNUAL SUMMARY'!$BI$528)+SUMIFS('ANNUAL SUMMARY'!$CK$634,FR132,'ANNUAL SUMMARY'!$V$9,FC112,'ANNUAL SUMMARY'!$BI$586)+SUMIFS('ANNUAL SUMMARY'!$CK$692,FR132,'ANNUAL SUMMARY'!$V$9,FC112,'ANNUAL SUMMARY'!$BI$644)+SUMIFS('ANNUAL SUMMARY'!$EJ$54,FR132,'ANNUAL SUMMARY'!$V$9,FC112,'ANNUAL SUMMARY'!$DH$6)+SUMIFS('ANNUAL SUMMARY'!$EJ$112,FR132,'ANNUAL SUMMARY'!$V$9,FC112,'ANNUAL SUMMARY'!$DH$64)+SUMIFS('ANNUAL SUMMARY'!$EJ$170,FR132,'ANNUAL SUMMARY'!$V$9,FC112,'ANNUAL SUMMARY'!$DH$122)+SUMIFS('ANNUAL SUMMARY'!$EJ$228,FR132,'ANNUAL SUMMARY'!$V$9,FC112,'ANNUAL SUMMARY'!$DH$180)+SUMIFS('ANNUAL SUMMARY'!$EJ$286,FR132,'ANNUAL SUMMARY'!$V$9,FC112,'ANNUAL SUMMARY'!$DH$238)+SUMIFS('ANNUAL SUMMARY'!$EJ$344,FR132,'ANNUAL SUMMARY'!$V$9,FC112,'ANNUAL SUMMARY'!$DH$296)+SUMIFS('ANNUAL SUMMARY'!$EJ$402,FR132,'ANNUAL SUMMARY'!$V$9,FC112,'ANNUAL SUMMARY'!$DH$354)+SUMIFS('ANNUAL SUMMARY'!$EJ$460,FR132,'ANNUAL SUMMARY'!$V$9,FC112,'ANNUAL SUMMARY'!$DH$412)+SUMIFS('ANNUAL SUMMARY'!$EJ$518,FR132,'ANNUAL SUMMARY'!$V$9,FC112,'ANNUAL SUMMARY'!$DH$470)+SUMIFS('ANNUAL SUMMARY'!$EJ$576,FR132,'ANNUAL SUMMARY'!$V$9,FC112,'ANNUAL SUMMARY'!$DH$528)+SUMIFS('ANNUAL SUMMARY'!$EJ$634,FR132,'ANNUAL SUMMARY'!$V$9,FC112,'ANNUAL SUMMARY'!$DH$586)+SUMIFS('ANNUAL SUMMARY'!$EJ$692,FR132,'ANNUAL SUMMARY'!$V$9,FC112,'ANNUAL SUMMARY'!$DH$644)+SUMIFS('ANNUAL SUMMARY'!$GG$54,FR132,'ANNUAL SUMMARY'!$V$9,FC112,'ANNUAL SUMMARY'!$FE$6)+SUMIFS('ANNUAL SUMMARY'!$GG$112,FR132,'ANNUAL SUMMARY'!$V$9,FC112,'ANNUAL SUMMARY'!$FE$64)+SUMIFS('ANNUAL SUMMARY'!$GG$170,FR132,'ANNUAL SUMMARY'!$V$9,FC112,'ANNUAL SUMMARY'!$FE$122)+SUMIFS('ANNUAL SUMMARY'!$GG$228,FR132,'ANNUAL SUMMARY'!$V$9,FC112,'ANNUAL SUMMARY'!$FE$180)+SUMIFS('ANNUAL SUMMARY'!$GG$286,FR132,'ANNUAL SUMMARY'!$V$9,FC112,'ANNUAL SUMMARY'!$FE$238)+SUMIFS('ANNUAL SUMMARY'!$GG$344,FR132,'ANNUAL SUMMARY'!$V$9,FC112,'ANNUAL SUMMARY'!$FE$296)+SUMIFS('ANNUAL SUMMARY'!$GG$402,FR132,'ANNUAL SUMMARY'!$V$9,FC112,'ANNUAL SUMMARY'!$FE$354)+SUMIFS('ANNUAL SUMMARY'!$GG$460,FR132,'ANNUAL SUMMARY'!$V$9,FC112,'ANNUAL SUMMARY'!$FE$412)+SUMIFS('ANNUAL SUMMARY'!$GG$518,FR132,'ANNUAL SUMMARY'!$V$9,FC112,'ANNUAL SUMMARY'!$FE$470)+SUMIFS('ANNUAL SUMMARY'!$GG$576,FR132,'ANNUAL SUMMARY'!$V$9,FC112,'ANNUAL SUMMARY'!$FE$528)+SUMIFS('ANNUAL SUMMARY'!$GG$634,FR132,'ANNUAL SUMMARY'!$V$9,FC112,'ANNUAL SUMMARY'!$FE$586)+SUMIFS('ANNUAL SUMMARY'!$GG$692,FR132,'ANNUAL SUMMARY'!$V$9,FC112,'ANNUAL SUMMARY'!$FE$644)</f>
        <v>0</v>
      </c>
      <c r="GF132" s="727"/>
      <c r="GG132" s="727"/>
      <c r="GH132" s="727"/>
      <c r="GI132" s="728">
        <f>SUMIFS('ANNUAL SUMMARY'!$AR$54,FR132,'ANNUAL SUMMARY'!$V$9,FC112,'ANNUAL SUMMARY'!$L$6)+SUMIFS('ANNUAL SUMMARY'!$AR$112,FR132,'ANNUAL SUMMARY'!$V$9,FC112,'ANNUAL SUMMARY'!$L$64)+SUMIFS('ANNUAL SUMMARY'!$AR$170,FR132,'ANNUAL SUMMARY'!$V$9,FC112,'ANNUAL SUMMARY'!$L$122)+SUMIFS('ANNUAL SUMMARY'!$AR$228,FR132,'ANNUAL SUMMARY'!$V$9,FC112,'ANNUAL SUMMARY'!$L$180)+SUMIFS('ANNUAL SUMMARY'!$AR$286,FR132,'ANNUAL SUMMARY'!$V$9,FC112,'ANNUAL SUMMARY'!$L$238)+SUMIFS('ANNUAL SUMMARY'!$AR$344,FR132,'ANNUAL SUMMARY'!$V$9,FC112,'ANNUAL SUMMARY'!$L$296)+SUMIFS('ANNUAL SUMMARY'!$AR$402,FR132,'ANNUAL SUMMARY'!$V$9,FC112,'ANNUAL SUMMARY'!$L$354)+SUMIFS('ANNUAL SUMMARY'!$AR$460,FR132,'ANNUAL SUMMARY'!$V$9,FC112,'ANNUAL SUMMARY'!$L$412)+SUMIFS('ANNUAL SUMMARY'!$AR$518,FR132,'ANNUAL SUMMARY'!$V$9,FC112,'ANNUAL SUMMARY'!$L$470)+SUMIFS('ANNUAL SUMMARY'!$AR$576,FR132,'ANNUAL SUMMARY'!$V$9,FC112,'ANNUAL SUMMARY'!$L$528)+SUMIFS('ANNUAL SUMMARY'!$AR$634,FR132,'ANNUAL SUMMARY'!$V$9,FC112,'ANNUAL SUMMARY'!$L$586)+SUMIFS('ANNUAL SUMMARY'!$AR$692,FR132,'ANNUAL SUMMARY'!$V$9,FC112,'ANNUAL SUMMARY'!$L$644)+SUMIFS('ANNUAL SUMMARY'!$CO$54,FR132,'ANNUAL SUMMARY'!$V$9,FC112,'ANNUAL SUMMARY'!$BI$6)+SUMIFS('ANNUAL SUMMARY'!$CO$112,FR132,'ANNUAL SUMMARY'!$V$9,FC112,'ANNUAL SUMMARY'!$BI$64)+SUMIFS('ANNUAL SUMMARY'!$CO$170,FR132,'ANNUAL SUMMARY'!$V$9,FC112,'ANNUAL SUMMARY'!$BI$122)+SUMIFS('ANNUAL SUMMARY'!$CO$228,FR132,'ANNUAL SUMMARY'!$V$9,FC112,'ANNUAL SUMMARY'!$BI$180)+SUMIFS('ANNUAL SUMMARY'!$CO$286,FR132,'ANNUAL SUMMARY'!$V$9,FC112,'ANNUAL SUMMARY'!$BI$238)+SUMIFS('ANNUAL SUMMARY'!$CO$344,FR132,'ANNUAL SUMMARY'!$V$9,FC112,'ANNUAL SUMMARY'!$BI$296)+SUMIFS('ANNUAL SUMMARY'!$CO$402,FR132,'ANNUAL SUMMARY'!$V$9,FC112,'ANNUAL SUMMARY'!$BI$354)+SUMIFS('ANNUAL SUMMARY'!$CO$460,FR132,'ANNUAL SUMMARY'!$V$9,FC112,'ANNUAL SUMMARY'!$BI$412)+SUMIFS('ANNUAL SUMMARY'!$CO$518,FR132,'ANNUAL SUMMARY'!$V$9,FC112,'ANNUAL SUMMARY'!$BI$470)+SUMIFS('ANNUAL SUMMARY'!$CO$576,FR132,'ANNUAL SUMMARY'!$V$9,FC112,'ANNUAL SUMMARY'!$BI$528)+SUMIFS('ANNUAL SUMMARY'!$CO$634,FR132,'ANNUAL SUMMARY'!$V$9,FC112,'ANNUAL SUMMARY'!$BI$586)+SUMIFS('ANNUAL SUMMARY'!$CO$692,FR132,'ANNUAL SUMMARY'!$V$9,FC112,'ANNUAL SUMMARY'!$BI$644)+SUMIFS('ANNUAL SUMMARY'!$EN$54,FR132,'ANNUAL SUMMARY'!$V$9,FC112,'ANNUAL SUMMARY'!$DH$6)+SUMIFS('ANNUAL SUMMARY'!$EN$112,FR132,'ANNUAL SUMMARY'!$V$9,FC112,'ANNUAL SUMMARY'!$DH$64)+SUMIFS('ANNUAL SUMMARY'!$EN$170,FR132,'ANNUAL SUMMARY'!$V$9,FC112,'ANNUAL SUMMARY'!$DH$122)+SUMIFS('ANNUAL SUMMARY'!$EN$228,FR132,'ANNUAL SUMMARY'!$V$9,FC112,'ANNUAL SUMMARY'!$DH$180)+SUMIFS('ANNUAL SUMMARY'!$EN$286,FR132,'ANNUAL SUMMARY'!$V$9,FC112,'ANNUAL SUMMARY'!$DH$238)+SUMIFS('ANNUAL SUMMARY'!$EN$344,FR132,'ANNUAL SUMMARY'!$V$9,FC112,'ANNUAL SUMMARY'!$DH$296)+SUMIFS('ANNUAL SUMMARY'!$EN$402,FR132,'ANNUAL SUMMARY'!$V$9,FC112,'ANNUAL SUMMARY'!$DH$354)+SUMIFS('ANNUAL SUMMARY'!$EN$460,FR132,'ANNUAL SUMMARY'!$V$9,FC112,'ANNUAL SUMMARY'!$DH$412)+SUMIFS('ANNUAL SUMMARY'!$EN$518,FR132,'ANNUAL SUMMARY'!$V$9,FC112,'ANNUAL SUMMARY'!$DH$470)+SUMIFS('ANNUAL SUMMARY'!$EN$576,FR132,'ANNUAL SUMMARY'!$V$9,FC112,'ANNUAL SUMMARY'!$DH$528)+SUMIFS('ANNUAL SUMMARY'!$EN$634,FR132,'ANNUAL SUMMARY'!$V$9,FC112,'ANNUAL SUMMARY'!$DH$586)+SUMIFS('ANNUAL SUMMARY'!$EN$692,FR132,'ANNUAL SUMMARY'!$V$9,FC112,'ANNUAL SUMMARY'!$DH$644)+SUMIFS('ANNUAL SUMMARY'!$GK$54,FR132,'ANNUAL SUMMARY'!$V$9,FC112,'ANNUAL SUMMARY'!$FE$6)+SUMIFS('ANNUAL SUMMARY'!$GK$112,FR132,'ANNUAL SUMMARY'!$V$9,FC112,'ANNUAL SUMMARY'!$FE$64)+SUMIFS('ANNUAL SUMMARY'!$GK$170,FR132,'ANNUAL SUMMARY'!$V$9,FC112,'ANNUAL SUMMARY'!$FE$122)+SUMIFS('ANNUAL SUMMARY'!$GK$228,FR132,'ANNUAL SUMMARY'!$V$9,FC112,'ANNUAL SUMMARY'!$FE$180)+SUMIFS('ANNUAL SUMMARY'!$GK$286,FR132,'ANNUAL SUMMARY'!$V$9,FC112,'ANNUAL SUMMARY'!$FE$238)+SUMIFS('ANNUAL SUMMARY'!$GK$344,FR132,'ANNUAL SUMMARY'!$V$9,FC112,'ANNUAL SUMMARY'!$FE$296)+SUMIFS('ANNUAL SUMMARY'!$GK$402,FR132,'ANNUAL SUMMARY'!$V$9,FC112,'ANNUAL SUMMARY'!$FE$354)+SUMIFS('ANNUAL SUMMARY'!$GK$460,FR132,'ANNUAL SUMMARY'!$V$9,FC112,'ANNUAL SUMMARY'!$FE$412)+SUMIFS('ANNUAL SUMMARY'!$GK$518,FR132,'ANNUAL SUMMARY'!$V$9,FC112,'ANNUAL SUMMARY'!$FE$470)+SUMIFS('ANNUAL SUMMARY'!$GK$576,FR132,'ANNUAL SUMMARY'!$V$9,FC112,'ANNUAL SUMMARY'!$FE$528)+SUMIFS('ANNUAL SUMMARY'!$GK$634,FR132,'ANNUAL SUMMARY'!$V$9,FC112,'ANNUAL SUMMARY'!$FE$586)+SUMIFS('ANNUAL SUMMARY'!$GK$692,FR132,'ANNUAL SUMMARY'!$V$9,FC112,'ANNUAL SUMMARY'!$FE$644)</f>
        <v>0</v>
      </c>
      <c r="GJ132" s="728"/>
      <c r="GK132" s="728"/>
      <c r="GL132" s="728">
        <f>SUMIFS('ANNUAL SUMMARY'!$AU$54,FR132,'ANNUAL SUMMARY'!$V$9,FC112,'ANNUAL SUMMARY'!$L$6)+SUMIFS('ANNUAL SUMMARY'!$AU$112,FR132,'ANNUAL SUMMARY'!$V$9,FC112,'ANNUAL SUMMARY'!$L$64)+SUMIFS('ANNUAL SUMMARY'!$AU$170,FR132,'ANNUAL SUMMARY'!$V$9,FC112,'ANNUAL SUMMARY'!$L$122)+SUMIFS('ANNUAL SUMMARY'!$AU$228,FR132,'ANNUAL SUMMARY'!$V$9,FC112,'ANNUAL SUMMARY'!$L$180)+SUMIFS('ANNUAL SUMMARY'!$AU$286,FR132,'ANNUAL SUMMARY'!$V$9,FC112,'ANNUAL SUMMARY'!$L$238)+SUMIFS('ANNUAL SUMMARY'!$AU$344,FR132,'ANNUAL SUMMARY'!$V$9,FC112,'ANNUAL SUMMARY'!$L$296)+SUMIFS('ANNUAL SUMMARY'!$AU$402,FR132,'ANNUAL SUMMARY'!$V$9,FC112,'ANNUAL SUMMARY'!$L$354)+SUMIFS('ANNUAL SUMMARY'!$AU$460,FR132,'ANNUAL SUMMARY'!$V$9,FC112,'ANNUAL SUMMARY'!$L$412)+SUMIFS('ANNUAL SUMMARY'!$AU$518,FR132,'ANNUAL SUMMARY'!$V$9,FC112,'ANNUAL SUMMARY'!$L$470)+SUMIFS('ANNUAL SUMMARY'!$AU$576,FR132,'ANNUAL SUMMARY'!$V$9,FC112,'ANNUAL SUMMARY'!$L$528)+SUMIFS('ANNUAL SUMMARY'!$AU$634,FR132,'ANNUAL SUMMARY'!$V$9,FC112,'ANNUAL SUMMARY'!$L$586)+SUMIFS('ANNUAL SUMMARY'!$AU$692,FR132,'ANNUAL SUMMARY'!$V$9,FC112,'ANNUAL SUMMARY'!$L$644)+SUMIFS('ANNUAL SUMMARY'!$CR$54,FR132,'ANNUAL SUMMARY'!$V$9,FC112,'ANNUAL SUMMARY'!$BI$6)+SUMIFS('ANNUAL SUMMARY'!$CR$112,FR132,'ANNUAL SUMMARY'!$V$9,FC112,'ANNUAL SUMMARY'!$BI$64)+SUMIFS('ANNUAL SUMMARY'!$CR$170,FR132,'ANNUAL SUMMARY'!$V$9,FC112,'ANNUAL SUMMARY'!$BI$122)+SUMIFS('ANNUAL SUMMARY'!$CR$228,FR132,'ANNUAL SUMMARY'!$V$9,FC112,'ANNUAL SUMMARY'!$BI$180)+SUMIFS('ANNUAL SUMMARY'!$CR$286,FR132,'ANNUAL SUMMARY'!$V$9,FC112,'ANNUAL SUMMARY'!$BI$238)+SUMIFS('ANNUAL SUMMARY'!$CR$344,FR132,'ANNUAL SUMMARY'!$V$9,FC112,'ANNUAL SUMMARY'!$BI$296)+SUMIFS('ANNUAL SUMMARY'!$CR$402,FR132,'ANNUAL SUMMARY'!$V$9,FC112,'ANNUAL SUMMARY'!$BI$354)+SUMIFS('ANNUAL SUMMARY'!$CR$460,FR132,'ANNUAL SUMMARY'!$V$9,FC112,'ANNUAL SUMMARY'!$BI$412)+SUMIFS('ANNUAL SUMMARY'!$CR$518,FR132,'ANNUAL SUMMARY'!$V$9,FC112,'ANNUAL SUMMARY'!$BI$470)+SUMIFS('ANNUAL SUMMARY'!$CR$576,FR132,'ANNUAL SUMMARY'!$V$9,FC112,'ANNUAL SUMMARY'!$BI$528)+SUMIFS('ANNUAL SUMMARY'!$CR$634,FR132,'ANNUAL SUMMARY'!$V$9,FC112,'ANNUAL SUMMARY'!$BI$586)+SUMIFS('ANNUAL SUMMARY'!$CR$692,FR132,'ANNUAL SUMMARY'!$V$9,FC112,'ANNUAL SUMMARY'!$BI$644)+SUMIFS('ANNUAL SUMMARY'!$EQ$54,FR132,'ANNUAL SUMMARY'!$V$9,FC112,'ANNUAL SUMMARY'!$DH$6)+SUMIFS('ANNUAL SUMMARY'!$EQ$112,FR132,'ANNUAL SUMMARY'!$V$9,FC112,'ANNUAL SUMMARY'!$DH$64)+SUMIFS('ANNUAL SUMMARY'!$EQ$170,FR132,'ANNUAL SUMMARY'!$V$9,FC112,'ANNUAL SUMMARY'!$DH$122)+SUMIFS('ANNUAL SUMMARY'!$EQ$228,FR132,'ANNUAL SUMMARY'!$V$9,FC112,'ANNUAL SUMMARY'!$DH$180)+SUMIFS('ANNUAL SUMMARY'!$EQ$286,FR132,'ANNUAL SUMMARY'!$V$9,FC112,'ANNUAL SUMMARY'!$DH$238)+SUMIFS('ANNUAL SUMMARY'!$EQ$344,FR132,'ANNUAL SUMMARY'!$V$9,FC112,'ANNUAL SUMMARY'!$DH$296)+SUMIFS('ANNUAL SUMMARY'!$EQ$402,FR132,'ANNUAL SUMMARY'!$V$9,FC112,'ANNUAL SUMMARY'!$DH$354)+SUMIFS('ANNUAL SUMMARY'!$EQ$460,FR132,'ANNUAL SUMMARY'!$V$9,FC112,'ANNUAL SUMMARY'!$DH$412)+SUMIFS('ANNUAL SUMMARY'!$EQ$518,FR132,'ANNUAL SUMMARY'!$V$9,FC112,'ANNUAL SUMMARY'!$DH$470)+SUMIFS('ANNUAL SUMMARY'!$EQ$576,FR132,'ANNUAL SUMMARY'!$V$9,FC112,'ANNUAL SUMMARY'!$DH$528)+SUMIFS('ANNUAL SUMMARY'!$EQ$634,FR132,'ANNUAL SUMMARY'!$V$9,FC112,'ANNUAL SUMMARY'!$DH$586)+SUMIFS('ANNUAL SUMMARY'!$EQ$692,FR132,'ANNUAL SUMMARY'!$V$9,FC112,'ANNUAL SUMMARY'!$DH$644)+SUMIFS('ANNUAL SUMMARY'!$GN$54,FR132,'ANNUAL SUMMARY'!$V$9,FC112,'ANNUAL SUMMARY'!$FE$6)+SUMIFS('ANNUAL SUMMARY'!$GN$112,FR132,'ANNUAL SUMMARY'!$V$9,FC112,'ANNUAL SUMMARY'!$FE$64)+SUMIFS('ANNUAL SUMMARY'!$GN$170,FR132,'ANNUAL SUMMARY'!$V$9,FC112,'ANNUAL SUMMARY'!$FE$122)+SUMIFS('ANNUAL SUMMARY'!$GN$228,FR132,'ANNUAL SUMMARY'!$V$9,FC112,'ANNUAL SUMMARY'!$FE$180)+SUMIFS('ANNUAL SUMMARY'!$GN$286,FR132,'ANNUAL SUMMARY'!$V$9,FC112,'ANNUAL SUMMARY'!$FE$238)+SUMIFS('ANNUAL SUMMARY'!$GN$344,FR132,'ANNUAL SUMMARY'!$V$9,FC112,'ANNUAL SUMMARY'!$FE$296)+SUMIFS('ANNUAL SUMMARY'!$GN$402,FR132,'ANNUAL SUMMARY'!$V$9,FC112,'ANNUAL SUMMARY'!$FE$354)+SUMIFS('ANNUAL SUMMARY'!$GN$460,FR132,'ANNUAL SUMMARY'!$V$9,FC112,'ANNUAL SUMMARY'!$FE$412)+SUMIFS('ANNUAL SUMMARY'!$GN$518,FR132,'ANNUAL SUMMARY'!$V$9,FC112,'ANNUAL SUMMARY'!$FE$470)+SUMIFS('ANNUAL SUMMARY'!$GN$576,FR132,'ANNUAL SUMMARY'!$V$9,FC112,'ANNUAL SUMMARY'!$FE$528)+SUMIFS('ANNUAL SUMMARY'!$GN$634,FR132,'ANNUAL SUMMARY'!$V$9,FC112,'ANNUAL SUMMARY'!$FE$586)+SUMIFS('ANNUAL SUMMARY'!$GN$692,FR132,'ANNUAL SUMMARY'!$V$9,FC112,'ANNUAL SUMMARY'!$FE$644)</f>
        <v>0</v>
      </c>
      <c r="GM132" s="728"/>
      <c r="GN132" s="728"/>
      <c r="GO132" s="1263"/>
    </row>
    <row r="133" spans="1:197" ht="6" customHeight="1" x14ac:dyDescent="0.25">
      <c r="A133" s="154"/>
      <c r="B133" s="732"/>
      <c r="C133" s="733"/>
      <c r="D133" s="733"/>
      <c r="E133" s="733"/>
      <c r="F133" s="795"/>
      <c r="G133" s="796"/>
      <c r="H133" s="796"/>
      <c r="I133" s="796"/>
      <c r="J133" s="796"/>
      <c r="K133" s="796"/>
      <c r="L133" s="797"/>
      <c r="M133" s="643"/>
      <c r="N133" s="732"/>
      <c r="O133" s="733"/>
      <c r="P133" s="733"/>
      <c r="Q133" s="733"/>
      <c r="R133" s="734"/>
      <c r="S133" s="738"/>
      <c r="T133" s="739"/>
      <c r="U133" s="739"/>
      <c r="V133" s="739"/>
      <c r="W133" s="739"/>
      <c r="X133" s="740"/>
      <c r="Y133" s="15"/>
      <c r="Z133" s="814"/>
      <c r="AA133" s="815"/>
      <c r="AB133" s="815"/>
      <c r="AC133" s="815"/>
      <c r="AD133" s="815"/>
      <c r="AE133" s="727"/>
      <c r="AF133" s="727"/>
      <c r="AG133" s="727"/>
      <c r="AH133" s="727"/>
      <c r="AI133" s="727"/>
      <c r="AJ133" s="727"/>
      <c r="AK133" s="727"/>
      <c r="AL133" s="727"/>
      <c r="AM133" s="727"/>
      <c r="AN133" s="727"/>
      <c r="AO133" s="727"/>
      <c r="AP133" s="727"/>
      <c r="AQ133" s="728"/>
      <c r="AR133" s="728"/>
      <c r="AS133" s="728"/>
      <c r="AT133" s="728"/>
      <c r="AU133" s="728"/>
      <c r="AV133" s="1260"/>
      <c r="AW133" s="1263"/>
      <c r="AX133" s="154"/>
      <c r="AY133" s="732"/>
      <c r="AZ133" s="733"/>
      <c r="BA133" s="733"/>
      <c r="BB133" s="733"/>
      <c r="BC133" s="795"/>
      <c r="BD133" s="796"/>
      <c r="BE133" s="796"/>
      <c r="BF133" s="796"/>
      <c r="BG133" s="796"/>
      <c r="BH133" s="796"/>
      <c r="BI133" s="797"/>
      <c r="BJ133" s="643"/>
      <c r="BK133" s="732"/>
      <c r="BL133" s="733"/>
      <c r="BM133" s="733"/>
      <c r="BN133" s="733"/>
      <c r="BO133" s="734"/>
      <c r="BP133" s="738"/>
      <c r="BQ133" s="739"/>
      <c r="BR133" s="739"/>
      <c r="BS133" s="739"/>
      <c r="BT133" s="739"/>
      <c r="BU133" s="740"/>
      <c r="BV133" s="15"/>
      <c r="BW133" s="814"/>
      <c r="BX133" s="815"/>
      <c r="BY133" s="815"/>
      <c r="BZ133" s="815"/>
      <c r="CA133" s="815"/>
      <c r="CB133" s="727"/>
      <c r="CC133" s="727"/>
      <c r="CD133" s="727"/>
      <c r="CE133" s="727"/>
      <c r="CF133" s="727"/>
      <c r="CG133" s="727"/>
      <c r="CH133" s="727"/>
      <c r="CI133" s="727"/>
      <c r="CJ133" s="727"/>
      <c r="CK133" s="727"/>
      <c r="CL133" s="727"/>
      <c r="CM133" s="727"/>
      <c r="CN133" s="728"/>
      <c r="CO133" s="728"/>
      <c r="CP133" s="728"/>
      <c r="CQ133" s="728"/>
      <c r="CR133" s="728"/>
      <c r="CS133" s="728"/>
      <c r="CT133" s="1263"/>
      <c r="CU133" s="1250"/>
      <c r="CV133" s="154"/>
      <c r="CW133" s="732"/>
      <c r="CX133" s="733"/>
      <c r="CY133" s="733"/>
      <c r="CZ133" s="733"/>
      <c r="DA133" s="795"/>
      <c r="DB133" s="796"/>
      <c r="DC133" s="796"/>
      <c r="DD133" s="796"/>
      <c r="DE133" s="796"/>
      <c r="DF133" s="796"/>
      <c r="DG133" s="797"/>
      <c r="DH133" s="643"/>
      <c r="DI133" s="732"/>
      <c r="DJ133" s="733"/>
      <c r="DK133" s="733"/>
      <c r="DL133" s="733"/>
      <c r="DM133" s="734"/>
      <c r="DN133" s="738"/>
      <c r="DO133" s="739"/>
      <c r="DP133" s="739"/>
      <c r="DQ133" s="739"/>
      <c r="DR133" s="739"/>
      <c r="DS133" s="740"/>
      <c r="DT133" s="15"/>
      <c r="DU133" s="814"/>
      <c r="DV133" s="815"/>
      <c r="DW133" s="815"/>
      <c r="DX133" s="815"/>
      <c r="DY133" s="815"/>
      <c r="DZ133" s="727"/>
      <c r="EA133" s="727"/>
      <c r="EB133" s="727"/>
      <c r="EC133" s="727"/>
      <c r="ED133" s="727"/>
      <c r="EE133" s="727"/>
      <c r="EF133" s="727"/>
      <c r="EG133" s="727"/>
      <c r="EH133" s="727"/>
      <c r="EI133" s="727"/>
      <c r="EJ133" s="727"/>
      <c r="EK133" s="727"/>
      <c r="EL133" s="728"/>
      <c r="EM133" s="728"/>
      <c r="EN133" s="728"/>
      <c r="EO133" s="728"/>
      <c r="EP133" s="728"/>
      <c r="EQ133" s="1260"/>
      <c r="ER133" s="1263"/>
      <c r="ES133" s="154"/>
      <c r="ET133" s="732"/>
      <c r="EU133" s="733"/>
      <c r="EV133" s="733"/>
      <c r="EW133" s="733"/>
      <c r="EX133" s="795"/>
      <c r="EY133" s="796"/>
      <c r="EZ133" s="796"/>
      <c r="FA133" s="796"/>
      <c r="FB133" s="796"/>
      <c r="FC133" s="796"/>
      <c r="FD133" s="797"/>
      <c r="FE133" s="643"/>
      <c r="FF133" s="732"/>
      <c r="FG133" s="733"/>
      <c r="FH133" s="733"/>
      <c r="FI133" s="733"/>
      <c r="FJ133" s="734"/>
      <c r="FK133" s="738"/>
      <c r="FL133" s="739"/>
      <c r="FM133" s="739"/>
      <c r="FN133" s="739"/>
      <c r="FO133" s="739"/>
      <c r="FP133" s="740"/>
      <c r="FQ133" s="15"/>
      <c r="FR133" s="814"/>
      <c r="FS133" s="815"/>
      <c r="FT133" s="815"/>
      <c r="FU133" s="815"/>
      <c r="FV133" s="815"/>
      <c r="FW133" s="727"/>
      <c r="FX133" s="727"/>
      <c r="FY133" s="727"/>
      <c r="FZ133" s="727"/>
      <c r="GA133" s="727"/>
      <c r="GB133" s="727"/>
      <c r="GC133" s="727"/>
      <c r="GD133" s="727"/>
      <c r="GE133" s="727"/>
      <c r="GF133" s="727"/>
      <c r="GG133" s="727"/>
      <c r="GH133" s="727"/>
      <c r="GI133" s="728"/>
      <c r="GJ133" s="728"/>
      <c r="GK133" s="728"/>
      <c r="GL133" s="728"/>
      <c r="GM133" s="728"/>
      <c r="GN133" s="728"/>
      <c r="GO133" s="1263"/>
    </row>
    <row r="134" spans="1:197" ht="5.25" customHeight="1" x14ac:dyDescent="0.25">
      <c r="A134" s="154"/>
      <c r="B134" s="624"/>
      <c r="C134" s="624"/>
      <c r="D134" s="624"/>
      <c r="E134" s="624"/>
      <c r="F134" s="624"/>
      <c r="G134" s="624"/>
      <c r="H134" s="624"/>
      <c r="I134" s="624"/>
      <c r="J134" s="624"/>
      <c r="K134" s="624"/>
      <c r="L134" s="624"/>
      <c r="M134" s="624"/>
      <c r="N134" s="624"/>
      <c r="O134" s="624"/>
      <c r="P134" s="624"/>
      <c r="Q134" s="624"/>
      <c r="R134" s="624"/>
      <c r="S134" s="624"/>
      <c r="T134" s="624"/>
      <c r="U134" s="624"/>
      <c r="V134" s="624"/>
      <c r="W134" s="624"/>
      <c r="X134" s="624"/>
      <c r="Y134" s="15"/>
      <c r="Z134" s="812">
        <f>IF(Z118=0," ",Z118+8)</f>
        <v>2030</v>
      </c>
      <c r="AA134" s="813"/>
      <c r="AB134" s="813"/>
      <c r="AC134" s="813"/>
      <c r="AD134" s="813"/>
      <c r="AE134" s="1118">
        <f>SUMIFS('ANNUAL SUMMARY'!$AF$54,Z134,'ANNUAL SUMMARY'!$V$9,K112,'ANNUAL SUMMARY'!$L$6)+SUMIFS('ANNUAL SUMMARY'!$AF$112,Z134,'ANNUAL SUMMARY'!$V$9,K112,'ANNUAL SUMMARY'!$L$64)+SUMIFS('ANNUAL SUMMARY'!$AF$170,Z134,'ANNUAL SUMMARY'!$V$9,K112,'ANNUAL SUMMARY'!$L$122)+SUMIFS('ANNUAL SUMMARY'!$AF$228,Z134,'ANNUAL SUMMARY'!$V$9,K112,'ANNUAL SUMMARY'!$L$180)+SUMIFS('ANNUAL SUMMARY'!$AF$286,Z134,'ANNUAL SUMMARY'!$V$9,K112,'ANNUAL SUMMARY'!$L$238)+SUMIFS('ANNUAL SUMMARY'!$AF$344,Z134,'ANNUAL SUMMARY'!$V$9,K112,'ANNUAL SUMMARY'!$L$296)+SUMIFS('ANNUAL SUMMARY'!$AF$402,Z134,'ANNUAL SUMMARY'!$V$9,K112,'ANNUAL SUMMARY'!$L$354)+SUMIFS('ANNUAL SUMMARY'!$AF$460,Z134,'ANNUAL SUMMARY'!$V$9,K112,'ANNUAL SUMMARY'!$L$412)+SUMIFS('ANNUAL SUMMARY'!$AF$518,Z134,'ANNUAL SUMMARY'!$V$9,K112,'ANNUAL SUMMARY'!$L$470)+SUMIFS('ANNUAL SUMMARY'!$AF$576,Z134,'ANNUAL SUMMARY'!$V$9,K112,'ANNUAL SUMMARY'!$L$528)+SUMIFS('ANNUAL SUMMARY'!$AF$634,Z134,'ANNUAL SUMMARY'!$V$9,K112,'ANNUAL SUMMARY'!$L$586)+SUMIFS('ANNUAL SUMMARY'!$AF$692,Z134,'ANNUAL SUMMARY'!$V$9,K112,'ANNUAL SUMMARY'!$L$644)+SUMIFS('ANNUAL SUMMARY'!$CC$54,Z134,'ANNUAL SUMMARY'!$V$9,K112,'ANNUAL SUMMARY'!$BI$6)+SUMIFS('ANNUAL SUMMARY'!$CC$112,Z134,'ANNUAL SUMMARY'!$V$9,K112,'ANNUAL SUMMARY'!$BI$64)+SUMIFS('ANNUAL SUMMARY'!$CC$170,Z134,'ANNUAL SUMMARY'!$V$9,K112,'ANNUAL SUMMARY'!$BI$122)+SUMIFS('ANNUAL SUMMARY'!$CC$228,Z134,'ANNUAL SUMMARY'!$V$9,K112,'ANNUAL SUMMARY'!$BI$180)+SUMIFS('ANNUAL SUMMARY'!$CC$286,Z134,'ANNUAL SUMMARY'!$V$9,K112,'ANNUAL SUMMARY'!$BI$238)+SUMIFS('ANNUAL SUMMARY'!$CC$344,Z134,'ANNUAL SUMMARY'!$V$9,K112,'ANNUAL SUMMARY'!$BI$296)+SUMIFS('ANNUAL SUMMARY'!$CC$402,Z134,'ANNUAL SUMMARY'!$V$9,K112,'ANNUAL SUMMARY'!$BI$354)+SUMIFS('ANNUAL SUMMARY'!$CC$460,Z134,'ANNUAL SUMMARY'!$V$9,K112,'ANNUAL SUMMARY'!$BI$412)+SUMIFS('ANNUAL SUMMARY'!$CC$518,Z134,'ANNUAL SUMMARY'!$V$9,K112,'ANNUAL SUMMARY'!$BI$470)+SUMIFS('ANNUAL SUMMARY'!$CC$576,Z134,'ANNUAL SUMMARY'!$V$9,K112,'ANNUAL SUMMARY'!$BI$528)+SUMIFS('ANNUAL SUMMARY'!$CC$634,Z134,'ANNUAL SUMMARY'!$V$9,K112,'ANNUAL SUMMARY'!$BI$586)+SUMIFS('ANNUAL SUMMARY'!$CC$692,Z134,'ANNUAL SUMMARY'!$V$9,K112,'ANNUAL SUMMARY'!$BI$644)+SUMIFS('ANNUAL SUMMARY'!$EB$54,Z134,'ANNUAL SUMMARY'!$V$9,K112,'ANNUAL SUMMARY'!$DH$6)+SUMIFS('ANNUAL SUMMARY'!$EB$112,Z134,'ANNUAL SUMMARY'!$V$9,K112,'ANNUAL SUMMARY'!$DH$64)+SUMIFS('ANNUAL SUMMARY'!$EB$170,Z134,'ANNUAL SUMMARY'!$V$9,K112,'ANNUAL SUMMARY'!$DH$122)+SUMIFS('ANNUAL SUMMARY'!$EB$228,Z134,'ANNUAL SUMMARY'!$V$9,K112,'ANNUAL SUMMARY'!$DH$180)+SUMIFS('ANNUAL SUMMARY'!$EB$286,Z134,'ANNUAL SUMMARY'!$V$9,K112,'ANNUAL SUMMARY'!$DH$238)+SUMIFS('ANNUAL SUMMARY'!$EB$344,Z134,'ANNUAL SUMMARY'!$V$9,K112,'ANNUAL SUMMARY'!$DH$296)+SUMIFS('ANNUAL SUMMARY'!$EB$402,Z134,'ANNUAL SUMMARY'!$V$9,K112,'ANNUAL SUMMARY'!$DH$354)+SUMIFS('ANNUAL SUMMARY'!$EB$460,Z134,'ANNUAL SUMMARY'!$V$9,K112,'ANNUAL SUMMARY'!$DH$412)+SUMIFS('ANNUAL SUMMARY'!$EB$518,Z134,'ANNUAL SUMMARY'!$V$9,K112,'ANNUAL SUMMARY'!$DH$470)+SUMIFS('ANNUAL SUMMARY'!$EB$576,Z134,'ANNUAL SUMMARY'!$V$9,K112,'ANNUAL SUMMARY'!$DH$528)+SUMIFS('ANNUAL SUMMARY'!$EB$634,Z134,'ANNUAL SUMMARY'!$V$9,K112,'ANNUAL SUMMARY'!$DH$586)+SUMIFS('ANNUAL SUMMARY'!$EB$692,Z134,'ANNUAL SUMMARY'!$V$9,K112,'ANNUAL SUMMARY'!$DH$644)+SUMIFS('ANNUAL SUMMARY'!$FY$54,Z134,'ANNUAL SUMMARY'!$V$9,K112,'ANNUAL SUMMARY'!$FE$6)+SUMIFS('ANNUAL SUMMARY'!$FY$112,Z134,'ANNUAL SUMMARY'!$V$9,K112,'ANNUAL SUMMARY'!$FE$64)+SUMIFS('ANNUAL SUMMARY'!$FY$170,Z134,'ANNUAL SUMMARY'!$V$9,K112,'ANNUAL SUMMARY'!$FE$122)+SUMIFS('ANNUAL SUMMARY'!$FY$228,Z134,'ANNUAL SUMMARY'!$V$9,K112,'ANNUAL SUMMARY'!$FE$180)+SUMIFS('ANNUAL SUMMARY'!$FY$286,Z134,'ANNUAL SUMMARY'!$V$9,K112,'ANNUAL SUMMARY'!$FE$238)+SUMIFS('ANNUAL SUMMARY'!$FY$344,Z134,'ANNUAL SUMMARY'!$V$9,K112,'ANNUAL SUMMARY'!$FE$296)+SUMIFS('ANNUAL SUMMARY'!$FY$402,Z134,'ANNUAL SUMMARY'!$V$9,K112,'ANNUAL SUMMARY'!$FE$354)+SUMIFS('ANNUAL SUMMARY'!$FY$460,Z134,'ANNUAL SUMMARY'!$V$9,K112,'ANNUAL SUMMARY'!$FE$412)+SUMIFS('ANNUAL SUMMARY'!$FY$518,Z134,'ANNUAL SUMMARY'!$V$9,K112,'ANNUAL SUMMARY'!$FE$470)+SUMIFS('ANNUAL SUMMARY'!$FY$576,Z134,'ANNUAL SUMMARY'!$V$9,K112,'ANNUAL SUMMARY'!$FE$528)+SUMIFS('ANNUAL SUMMARY'!$FY$634,Z134,'ANNUAL SUMMARY'!$V$9,K112,'ANNUAL SUMMARY'!$FE$586)+SUMIFS('ANNUAL SUMMARY'!$FY$692,Z134,'ANNUAL SUMMARY'!$V$9,K112,'ANNUAL SUMMARY'!$FE$644)</f>
        <v>0</v>
      </c>
      <c r="AF134" s="727"/>
      <c r="AG134" s="727"/>
      <c r="AH134" s="727"/>
      <c r="AI134" s="727">
        <f>SUMIFS('ANNUAL SUMMARY'!$AJ$54,Z134,'ANNUAL SUMMARY'!$V$9,K112,'ANNUAL SUMMARY'!$L$6)+SUMIFS('ANNUAL SUMMARY'!$AJ$112,Z134,'ANNUAL SUMMARY'!$V$9,K112,'ANNUAL SUMMARY'!$L$64)+SUMIFS('ANNUAL SUMMARY'!$AJ$170,Z134,'ANNUAL SUMMARY'!$V$9,K112,'ANNUAL SUMMARY'!$L$122)+SUMIFS('ANNUAL SUMMARY'!$AJ$228,Z134,'ANNUAL SUMMARY'!$V$9,K112,'ANNUAL SUMMARY'!$L$180)+SUMIFS('ANNUAL SUMMARY'!$AJ$286,Z134,'ANNUAL SUMMARY'!$V$9,K112,'ANNUAL SUMMARY'!$L$238)+SUMIFS('ANNUAL SUMMARY'!$AJ$344,Z134,'ANNUAL SUMMARY'!$V$9,K112,'ANNUAL SUMMARY'!$L$296)+SUMIFS('ANNUAL SUMMARY'!$AJ$402,Z134,'ANNUAL SUMMARY'!$V$9,K112,'ANNUAL SUMMARY'!$L$354)+SUMIFS('ANNUAL SUMMARY'!$AJ$460,Z134,'ANNUAL SUMMARY'!$V$9,K112,'ANNUAL SUMMARY'!$L$412)+SUMIFS('ANNUAL SUMMARY'!$AJ$518,Z134,'ANNUAL SUMMARY'!$V$9,K112,'ANNUAL SUMMARY'!$L$470)+SUMIFS('ANNUAL SUMMARY'!$AJ$576,Z134,'ANNUAL SUMMARY'!$V$9,K112,'ANNUAL SUMMARY'!$L$528)+SUMIFS('ANNUAL SUMMARY'!$AJ$634,Z134,'ANNUAL SUMMARY'!$V$9,K112,'ANNUAL SUMMARY'!$L$586)+SUMIFS('ANNUAL SUMMARY'!$AJ$692,Z134,'ANNUAL SUMMARY'!$V$9,K112,'ANNUAL SUMMARY'!$L$644)+SUMIFS('ANNUAL SUMMARY'!$CG$54,Z134,'ANNUAL SUMMARY'!$V$9,K112,'ANNUAL SUMMARY'!$BI$6)+SUMIFS('ANNUAL SUMMARY'!$CG$112,Z134,'ANNUAL SUMMARY'!$V$9,K112,'ANNUAL SUMMARY'!$BI$64)+SUMIFS('ANNUAL SUMMARY'!$CG$170,Z134,'ANNUAL SUMMARY'!$V$9,K112,'ANNUAL SUMMARY'!$BI$122)+SUMIFS('ANNUAL SUMMARY'!$CG$228,Z134,'ANNUAL SUMMARY'!$V$9,K112,'ANNUAL SUMMARY'!$BI$180)+SUMIFS('ANNUAL SUMMARY'!$CG$286,Z134,'ANNUAL SUMMARY'!$V$9,K112,'ANNUAL SUMMARY'!$BI$238)+SUMIFS('ANNUAL SUMMARY'!$CG$344,Z134,'ANNUAL SUMMARY'!$V$9,K112,'ANNUAL SUMMARY'!$BI$296)+SUMIFS('ANNUAL SUMMARY'!$CG$402,Z134,'ANNUAL SUMMARY'!$V$9,K112,'ANNUAL SUMMARY'!$BI$354)+SUMIFS('ANNUAL SUMMARY'!$CG$460,Z134,'ANNUAL SUMMARY'!$V$9,K112,'ANNUAL SUMMARY'!$BI$412)+SUMIFS('ANNUAL SUMMARY'!$CG$518,Z134,'ANNUAL SUMMARY'!$V$9,K112,'ANNUAL SUMMARY'!$BI$470)+SUMIFS('ANNUAL SUMMARY'!$CG$576,Z134,'ANNUAL SUMMARY'!$V$9,K112,'ANNUAL SUMMARY'!$BI$528)+SUMIFS('ANNUAL SUMMARY'!$CG$634,Z134,'ANNUAL SUMMARY'!$V$9,K112,'ANNUAL SUMMARY'!$BI$586)+SUMIFS('ANNUAL SUMMARY'!$CG$692,Z134,'ANNUAL SUMMARY'!$V$9,K112,'ANNUAL SUMMARY'!$BI$644)+SUMIFS('ANNUAL SUMMARY'!$EF$54,Z134,'ANNUAL SUMMARY'!$V$9,K112,'ANNUAL SUMMARY'!$DH$6)+SUMIFS('ANNUAL SUMMARY'!$EF$112,Z134,'ANNUAL SUMMARY'!$V$9,K112,'ANNUAL SUMMARY'!$DH$64)+SUMIFS('ANNUAL SUMMARY'!$EF$170,Z134,'ANNUAL SUMMARY'!$V$9,K112,'ANNUAL SUMMARY'!$DH$122)+SUMIFS('ANNUAL SUMMARY'!$EF$228,Z134,'ANNUAL SUMMARY'!$V$9,K112,'ANNUAL SUMMARY'!$DH$180)+SUMIFS('ANNUAL SUMMARY'!$EF$286,Z134,'ANNUAL SUMMARY'!$V$9,K112,'ANNUAL SUMMARY'!$DH$238)+SUMIFS('ANNUAL SUMMARY'!$EF$344,Z134,'ANNUAL SUMMARY'!$V$9,K112,'ANNUAL SUMMARY'!$DH$296)+SUMIFS('ANNUAL SUMMARY'!$EF$402,Z134,'ANNUAL SUMMARY'!$V$9,K112,'ANNUAL SUMMARY'!$DH$354)+SUMIFS('ANNUAL SUMMARY'!$EF$460,Z134,'ANNUAL SUMMARY'!$V$9,K112,'ANNUAL SUMMARY'!$DH$412)+SUMIFS('ANNUAL SUMMARY'!$EF$518,Z134,'ANNUAL SUMMARY'!$V$9,K112,'ANNUAL SUMMARY'!$DH$470)+SUMIFS('ANNUAL SUMMARY'!$EF$576,Z134,'ANNUAL SUMMARY'!$V$9,K112,'ANNUAL SUMMARY'!$DH$528)+SUMIFS('ANNUAL SUMMARY'!$EF$634,Z134,'ANNUAL SUMMARY'!$V$9,K112,'ANNUAL SUMMARY'!$DH$586)+SUMIFS('ANNUAL SUMMARY'!$EF$692,Z134,'ANNUAL SUMMARY'!$V$9,K112,'ANNUAL SUMMARY'!$DH$644)+SUMIFS('ANNUAL SUMMARY'!$GC$54,Z134,'ANNUAL SUMMARY'!$V$9,K112,'ANNUAL SUMMARY'!$FE$6)+SUMIFS('ANNUAL SUMMARY'!$GC$112,Z134,'ANNUAL SUMMARY'!$V$9,K112,'ANNUAL SUMMARY'!$FE$64)+SUMIFS('ANNUAL SUMMARY'!$GC$170,Z134,'ANNUAL SUMMARY'!$V$9,K112,'ANNUAL SUMMARY'!$FE$122)+SUMIFS('ANNUAL SUMMARY'!$GC$228,Z134,'ANNUAL SUMMARY'!$V$9,K112,'ANNUAL SUMMARY'!$FE$180)+SUMIFS('ANNUAL SUMMARY'!$GC$286,Z134,'ANNUAL SUMMARY'!$V$9,K112,'ANNUAL SUMMARY'!$FE$238)+SUMIFS('ANNUAL SUMMARY'!$GC$344,Z134,'ANNUAL SUMMARY'!$V$9,K112,'ANNUAL SUMMARY'!$FE$296)+SUMIFS('ANNUAL SUMMARY'!$GC$402,Z134,'ANNUAL SUMMARY'!$V$9,K112,'ANNUAL SUMMARY'!$FE$354)+SUMIFS('ANNUAL SUMMARY'!$GC$460,Z134,'ANNUAL SUMMARY'!$V$9,K112,'ANNUAL SUMMARY'!$FE$412)+SUMIFS('ANNUAL SUMMARY'!$GC$518,Z134,'ANNUAL SUMMARY'!$V$9,K112,'ANNUAL SUMMARY'!$FE$470)+SUMIFS('ANNUAL SUMMARY'!$GC$576,Z134,'ANNUAL SUMMARY'!$V$9,K112,'ANNUAL SUMMARY'!$FE$528)+SUMIFS('ANNUAL SUMMARY'!$GC$634,Z134,'ANNUAL SUMMARY'!$V$9,K112,'ANNUAL SUMMARY'!$FE$586)+SUMIFS('ANNUAL SUMMARY'!$GC$692,Z134,'ANNUAL SUMMARY'!$V$9,K112,'ANNUAL SUMMARY'!$FE$644)</f>
        <v>0</v>
      </c>
      <c r="AJ134" s="727"/>
      <c r="AK134" s="727"/>
      <c r="AL134" s="727"/>
      <c r="AM134" s="727">
        <f>SUMIFS('ANNUAL SUMMARY'!$AN$54,Z134,'ANNUAL SUMMARY'!$V$9,K112,'ANNUAL SUMMARY'!$L$6)+SUMIFS('ANNUAL SUMMARY'!$AN$112,Z134,'ANNUAL SUMMARY'!$V$9,K112,'ANNUAL SUMMARY'!$L$64)+SUMIFS('ANNUAL SUMMARY'!$AN$170,Z134,'ANNUAL SUMMARY'!$V$9,K112,'ANNUAL SUMMARY'!$L$122)+SUMIFS('ANNUAL SUMMARY'!$AN$228,Z134,'ANNUAL SUMMARY'!$V$9,K112,'ANNUAL SUMMARY'!$L$180)+SUMIFS('ANNUAL SUMMARY'!$AN$286,Z134,'ANNUAL SUMMARY'!$V$9,K112,'ANNUAL SUMMARY'!$L$238)+SUMIFS('ANNUAL SUMMARY'!$AN$344,Z134,'ANNUAL SUMMARY'!$V$9,K112,'ANNUAL SUMMARY'!$L$296)+SUMIFS('ANNUAL SUMMARY'!$AN$402,Z134,'ANNUAL SUMMARY'!$V$9,K112,'ANNUAL SUMMARY'!$L$354)+SUMIFS('ANNUAL SUMMARY'!$AN$460,Z134,'ANNUAL SUMMARY'!$V$9,K112,'ANNUAL SUMMARY'!$L$412)+SUMIFS('ANNUAL SUMMARY'!$AN$518,Z134,'ANNUAL SUMMARY'!$V$9,K112,'ANNUAL SUMMARY'!$L$470)+SUMIFS('ANNUAL SUMMARY'!$AN$576,Z134,'ANNUAL SUMMARY'!$V$9,K112,'ANNUAL SUMMARY'!$L$528)+SUMIFS('ANNUAL SUMMARY'!$AN$634,Z134,'ANNUAL SUMMARY'!$V$9,K112,'ANNUAL SUMMARY'!$L$586)+SUMIFS('ANNUAL SUMMARY'!$AN$692,Z134,'ANNUAL SUMMARY'!$V$9,K112,'ANNUAL SUMMARY'!$L$644)+SUMIFS('ANNUAL SUMMARY'!$CK$54,Z134,'ANNUAL SUMMARY'!$V$9,K112,'ANNUAL SUMMARY'!$BI$6)+SUMIFS('ANNUAL SUMMARY'!$CK$112,Z134,'ANNUAL SUMMARY'!$V$9,K112,'ANNUAL SUMMARY'!$BI$64)+SUMIFS('ANNUAL SUMMARY'!$CK$170,Z134,'ANNUAL SUMMARY'!$V$9,K112,'ANNUAL SUMMARY'!$BI$122)+SUMIFS('ANNUAL SUMMARY'!$CK$228,Z134,'ANNUAL SUMMARY'!$V$9,K112,'ANNUAL SUMMARY'!$BI$180)+SUMIFS('ANNUAL SUMMARY'!$CK$286,Z134,'ANNUAL SUMMARY'!$V$9,K112,'ANNUAL SUMMARY'!$BI$238)+SUMIFS('ANNUAL SUMMARY'!$CK$344,Z134,'ANNUAL SUMMARY'!$V$9,K112,'ANNUAL SUMMARY'!$BI$296)+SUMIFS('ANNUAL SUMMARY'!$CK$402,Z134,'ANNUAL SUMMARY'!$V$9,K112,'ANNUAL SUMMARY'!$BI$354)+SUMIFS('ANNUAL SUMMARY'!$CK$460,Z134,'ANNUAL SUMMARY'!$V$9,K112,'ANNUAL SUMMARY'!$BI$412)+SUMIFS('ANNUAL SUMMARY'!$CK$518,Z134,'ANNUAL SUMMARY'!$V$9,K112,'ANNUAL SUMMARY'!$BI$470)+SUMIFS('ANNUAL SUMMARY'!$CK$576,Z134,'ANNUAL SUMMARY'!$V$9,K112,'ANNUAL SUMMARY'!$BI$528)+SUMIFS('ANNUAL SUMMARY'!$CK$634,Z134,'ANNUAL SUMMARY'!$V$9,K112,'ANNUAL SUMMARY'!$BI$586)+SUMIFS('ANNUAL SUMMARY'!$CK$692,Z134,'ANNUAL SUMMARY'!$V$9,K112,'ANNUAL SUMMARY'!$BI$644)+SUMIFS('ANNUAL SUMMARY'!$EJ$54,Z134,'ANNUAL SUMMARY'!$V$9,K112,'ANNUAL SUMMARY'!$DH$6)+SUMIFS('ANNUAL SUMMARY'!$EJ$112,Z134,'ANNUAL SUMMARY'!$V$9,K112,'ANNUAL SUMMARY'!$DH$64)+SUMIFS('ANNUAL SUMMARY'!$EJ$170,Z134,'ANNUAL SUMMARY'!$V$9,K112,'ANNUAL SUMMARY'!$DH$122)+SUMIFS('ANNUAL SUMMARY'!$EJ$228,Z134,'ANNUAL SUMMARY'!$V$9,K112,'ANNUAL SUMMARY'!$DH$180)+SUMIFS('ANNUAL SUMMARY'!$EJ$286,Z134,'ANNUAL SUMMARY'!$V$9,K112,'ANNUAL SUMMARY'!$DH$238)+SUMIFS('ANNUAL SUMMARY'!$EJ$344,Z134,'ANNUAL SUMMARY'!$V$9,K112,'ANNUAL SUMMARY'!$DH$296)+SUMIFS('ANNUAL SUMMARY'!$EJ$402,Z134,'ANNUAL SUMMARY'!$V$9,K112,'ANNUAL SUMMARY'!$DH$354)+SUMIFS('ANNUAL SUMMARY'!$EJ$460,Z134,'ANNUAL SUMMARY'!$V$9,K112,'ANNUAL SUMMARY'!$DH$412)+SUMIFS('ANNUAL SUMMARY'!$EJ$518,Z134,'ANNUAL SUMMARY'!$V$9,K112,'ANNUAL SUMMARY'!$DH$470)+SUMIFS('ANNUAL SUMMARY'!$EJ$576,Z134,'ANNUAL SUMMARY'!$V$9,K112,'ANNUAL SUMMARY'!$DH$528)+SUMIFS('ANNUAL SUMMARY'!$EJ$634,Z134,'ANNUAL SUMMARY'!$V$9,K112,'ANNUAL SUMMARY'!$DH$586)+SUMIFS('ANNUAL SUMMARY'!$EJ$692,Z134,'ANNUAL SUMMARY'!$V$9,K112,'ANNUAL SUMMARY'!$DH$644)+SUMIFS('ANNUAL SUMMARY'!$GG$54,Z134,'ANNUAL SUMMARY'!$V$9,K112,'ANNUAL SUMMARY'!$FE$6)+SUMIFS('ANNUAL SUMMARY'!$GG$112,Z134,'ANNUAL SUMMARY'!$V$9,K112,'ANNUAL SUMMARY'!$FE$64)+SUMIFS('ANNUAL SUMMARY'!$GG$170,Z134,'ANNUAL SUMMARY'!$V$9,K112,'ANNUAL SUMMARY'!$FE$122)+SUMIFS('ANNUAL SUMMARY'!$GG$228,Z134,'ANNUAL SUMMARY'!$V$9,K112,'ANNUAL SUMMARY'!$FE$180)+SUMIFS('ANNUAL SUMMARY'!$GG$286,Z134,'ANNUAL SUMMARY'!$V$9,K112,'ANNUAL SUMMARY'!$FE$238)+SUMIFS('ANNUAL SUMMARY'!$GG$344,Z134,'ANNUAL SUMMARY'!$V$9,K112,'ANNUAL SUMMARY'!$FE$296)+SUMIFS('ANNUAL SUMMARY'!$GG$402,Z134,'ANNUAL SUMMARY'!$V$9,K112,'ANNUAL SUMMARY'!$FE$354)+SUMIFS('ANNUAL SUMMARY'!$GG$460,Z134,'ANNUAL SUMMARY'!$V$9,K112,'ANNUAL SUMMARY'!$FE$412)+SUMIFS('ANNUAL SUMMARY'!$GG$518,Z134,'ANNUAL SUMMARY'!$V$9,K112,'ANNUAL SUMMARY'!$FE$470)+SUMIFS('ANNUAL SUMMARY'!$GG$576,Z134,'ANNUAL SUMMARY'!$V$9,K112,'ANNUAL SUMMARY'!$FE$528)+SUMIFS('ANNUAL SUMMARY'!$GG$634,Z134,'ANNUAL SUMMARY'!$V$9,K112,'ANNUAL SUMMARY'!$FE$586)+SUMIFS('ANNUAL SUMMARY'!$GG$692,Z134,'ANNUAL SUMMARY'!$V$9,K112,'ANNUAL SUMMARY'!$FE$644)</f>
        <v>0</v>
      </c>
      <c r="AN134" s="727"/>
      <c r="AO134" s="727"/>
      <c r="AP134" s="727"/>
      <c r="AQ134" s="728">
        <f>SUMIFS('ANNUAL SUMMARY'!$AR$54,Z134,'ANNUAL SUMMARY'!$V$9,K112,'ANNUAL SUMMARY'!$L$6)+SUMIFS('ANNUAL SUMMARY'!$AR$112,Z134,'ANNUAL SUMMARY'!$V$9,K112,'ANNUAL SUMMARY'!$L$64)+SUMIFS('ANNUAL SUMMARY'!$AR$170,Z134,'ANNUAL SUMMARY'!$V$9,K112,'ANNUAL SUMMARY'!$L$122)+SUMIFS('ANNUAL SUMMARY'!$AR$228,Z134,'ANNUAL SUMMARY'!$V$9,K112,'ANNUAL SUMMARY'!$L$180)+SUMIFS('ANNUAL SUMMARY'!$AR$286,Z134,'ANNUAL SUMMARY'!$V$9,K112,'ANNUAL SUMMARY'!$L$238)+SUMIFS('ANNUAL SUMMARY'!$AR$344,Z134,'ANNUAL SUMMARY'!$V$9,K112,'ANNUAL SUMMARY'!$L$296)+SUMIFS('ANNUAL SUMMARY'!$AR$402,Z134,'ANNUAL SUMMARY'!$V$9,K112,'ANNUAL SUMMARY'!$L$354)+SUMIFS('ANNUAL SUMMARY'!$AR$460,Z134,'ANNUAL SUMMARY'!$V$9,K112,'ANNUAL SUMMARY'!$L$412)+SUMIFS('ANNUAL SUMMARY'!$AR$518,Z134,'ANNUAL SUMMARY'!$V$9,K112,'ANNUAL SUMMARY'!$L$470)+SUMIFS('ANNUAL SUMMARY'!$AR$576,Z134,'ANNUAL SUMMARY'!$V$9,K112,'ANNUAL SUMMARY'!$L$528)+SUMIFS('ANNUAL SUMMARY'!$AR$634,Z134,'ANNUAL SUMMARY'!$V$9,K112,'ANNUAL SUMMARY'!$L$586)+SUMIFS('ANNUAL SUMMARY'!$AR$692,Z134,'ANNUAL SUMMARY'!$V$9,K112,'ANNUAL SUMMARY'!$L$644)+SUMIFS('ANNUAL SUMMARY'!$CO$54,Z134,'ANNUAL SUMMARY'!$V$9,K112,'ANNUAL SUMMARY'!$BI$6)+SUMIFS('ANNUAL SUMMARY'!$CO$112,Z134,'ANNUAL SUMMARY'!$V$9,K112,'ANNUAL SUMMARY'!$BI$64)+SUMIFS('ANNUAL SUMMARY'!$CO$170,Z134,'ANNUAL SUMMARY'!$V$9,K112,'ANNUAL SUMMARY'!$BI$122)+SUMIFS('ANNUAL SUMMARY'!$CO$228,Z134,'ANNUAL SUMMARY'!$V$9,K112,'ANNUAL SUMMARY'!$BI$180)+SUMIFS('ANNUAL SUMMARY'!$CO$286,Z134,'ANNUAL SUMMARY'!$V$9,K112,'ANNUAL SUMMARY'!$BI$238)+SUMIFS('ANNUAL SUMMARY'!$CO$344,Z134,'ANNUAL SUMMARY'!$V$9,K112,'ANNUAL SUMMARY'!$BI$296)+SUMIFS('ANNUAL SUMMARY'!$CO$402,Z134,'ANNUAL SUMMARY'!$V$9,K112,'ANNUAL SUMMARY'!$BI$354)+SUMIFS('ANNUAL SUMMARY'!$CO$460,Z134,'ANNUAL SUMMARY'!$V$9,K112,'ANNUAL SUMMARY'!$BI$412)+SUMIFS('ANNUAL SUMMARY'!$CO$518,Z134,'ANNUAL SUMMARY'!$V$9,K112,'ANNUAL SUMMARY'!$BI$470)+SUMIFS('ANNUAL SUMMARY'!$CO$576,Z134,'ANNUAL SUMMARY'!$V$9,K112,'ANNUAL SUMMARY'!$BI$528)+SUMIFS('ANNUAL SUMMARY'!$CO$634,Z134,'ANNUAL SUMMARY'!$V$9,K112,'ANNUAL SUMMARY'!$BI$586)+SUMIFS('ANNUAL SUMMARY'!$CO$692,Z134,'ANNUAL SUMMARY'!$V$9,K112,'ANNUAL SUMMARY'!$BI$644)+SUMIFS('ANNUAL SUMMARY'!$EN$54,Z134,'ANNUAL SUMMARY'!$V$9,K112,'ANNUAL SUMMARY'!$DH$6)+SUMIFS('ANNUAL SUMMARY'!$EN$112,Z134,'ANNUAL SUMMARY'!$V$9,K112,'ANNUAL SUMMARY'!$DH$64)+SUMIFS('ANNUAL SUMMARY'!$EN$170,Z134,'ANNUAL SUMMARY'!$V$9,K112,'ANNUAL SUMMARY'!$DH$122)+SUMIFS('ANNUAL SUMMARY'!$EN$228,Z134,'ANNUAL SUMMARY'!$V$9,K112,'ANNUAL SUMMARY'!$DH$180)+SUMIFS('ANNUAL SUMMARY'!$EN$286,Z134,'ANNUAL SUMMARY'!$V$9,K112,'ANNUAL SUMMARY'!$DH$238)+SUMIFS('ANNUAL SUMMARY'!$EN$344,Z134,'ANNUAL SUMMARY'!$V$9,K112,'ANNUAL SUMMARY'!$DH$296)+SUMIFS('ANNUAL SUMMARY'!$EN$402,Z134,'ANNUAL SUMMARY'!$V$9,K112,'ANNUAL SUMMARY'!$DH$354)+SUMIFS('ANNUAL SUMMARY'!$EN$460,Z134,'ANNUAL SUMMARY'!$V$9,K112,'ANNUAL SUMMARY'!$DH$412)+SUMIFS('ANNUAL SUMMARY'!$EN$518,Z134,'ANNUAL SUMMARY'!$V$9,K112,'ANNUAL SUMMARY'!$DH$470)+SUMIFS('ANNUAL SUMMARY'!$EN$576,Z134,'ANNUAL SUMMARY'!$V$9,K112,'ANNUAL SUMMARY'!$DH$528)+SUMIFS('ANNUAL SUMMARY'!$EN$634,Z134,'ANNUAL SUMMARY'!$V$9,K112,'ANNUAL SUMMARY'!$DH$586)+SUMIFS('ANNUAL SUMMARY'!$EN$692,Z134,'ANNUAL SUMMARY'!$V$9,K112,'ANNUAL SUMMARY'!$DH$644)+SUMIFS('ANNUAL SUMMARY'!$GK$54,Z134,'ANNUAL SUMMARY'!$V$9,K112,'ANNUAL SUMMARY'!$FE$6)+SUMIFS('ANNUAL SUMMARY'!$GK$112,Z134,'ANNUAL SUMMARY'!$V$9,K112,'ANNUAL SUMMARY'!$FE$64)+SUMIFS('ANNUAL SUMMARY'!$GK$170,Z134,'ANNUAL SUMMARY'!$V$9,K112,'ANNUAL SUMMARY'!$FE$122)+SUMIFS('ANNUAL SUMMARY'!$GK$228,Z134,'ANNUAL SUMMARY'!$V$9,K112,'ANNUAL SUMMARY'!$FE$180)+SUMIFS('ANNUAL SUMMARY'!$GK$286,Z134,'ANNUAL SUMMARY'!$V$9,K112,'ANNUAL SUMMARY'!$FE$238)+SUMIFS('ANNUAL SUMMARY'!$GK$344,Z134,'ANNUAL SUMMARY'!$V$9,K112,'ANNUAL SUMMARY'!$FE$296)+SUMIFS('ANNUAL SUMMARY'!$GK$402,Z134,'ANNUAL SUMMARY'!$V$9,K112,'ANNUAL SUMMARY'!$FE$354)+SUMIFS('ANNUAL SUMMARY'!$GK$460,Z134,'ANNUAL SUMMARY'!$V$9,K112,'ANNUAL SUMMARY'!$FE$412)+SUMIFS('ANNUAL SUMMARY'!$GK$518,Z134,'ANNUAL SUMMARY'!$V$9,K112,'ANNUAL SUMMARY'!$FE$470)+SUMIFS('ANNUAL SUMMARY'!$GK$576,Z134,'ANNUAL SUMMARY'!$V$9,K112,'ANNUAL SUMMARY'!$FE$528)+SUMIFS('ANNUAL SUMMARY'!$GK$634,Z134,'ANNUAL SUMMARY'!$V$9,K112,'ANNUAL SUMMARY'!$FE$586)+SUMIFS('ANNUAL SUMMARY'!$GK$692,Z134,'ANNUAL SUMMARY'!$V$9,K112,'ANNUAL SUMMARY'!$FE$644)</f>
        <v>0</v>
      </c>
      <c r="AR134" s="728"/>
      <c r="AS134" s="728"/>
      <c r="AT134" s="728">
        <f>SUMIFS('ANNUAL SUMMARY'!$AU$54,Z134,'ANNUAL SUMMARY'!$V$9,K112,'ANNUAL SUMMARY'!$L$6)+SUMIFS('ANNUAL SUMMARY'!$AU$112,Z134,'ANNUAL SUMMARY'!$V$9,K112,'ANNUAL SUMMARY'!$L$64)+SUMIFS('ANNUAL SUMMARY'!$AU$170,Z134,'ANNUAL SUMMARY'!$V$9,K112,'ANNUAL SUMMARY'!$L$122)+SUMIFS('ANNUAL SUMMARY'!$AU$228,Z134,'ANNUAL SUMMARY'!$V$9,K112,'ANNUAL SUMMARY'!$L$180)+SUMIFS('ANNUAL SUMMARY'!$AU$286,Z134,'ANNUAL SUMMARY'!$V$9,K112,'ANNUAL SUMMARY'!$L$238)+SUMIFS('ANNUAL SUMMARY'!$AU$344,Z134,'ANNUAL SUMMARY'!$V$9,K112,'ANNUAL SUMMARY'!$L$296)+SUMIFS('ANNUAL SUMMARY'!$AU$402,Z134,'ANNUAL SUMMARY'!$V$9,K112,'ANNUAL SUMMARY'!$L$354)+SUMIFS('ANNUAL SUMMARY'!$AU$460,Z134,'ANNUAL SUMMARY'!$V$9,K112,'ANNUAL SUMMARY'!$L$412)+SUMIFS('ANNUAL SUMMARY'!$AU$518,Z134,'ANNUAL SUMMARY'!$V$9,K112,'ANNUAL SUMMARY'!$L$470)+SUMIFS('ANNUAL SUMMARY'!$AU$576,Z134,'ANNUAL SUMMARY'!$V$9,K112,'ANNUAL SUMMARY'!$L$528)+SUMIFS('ANNUAL SUMMARY'!$AU$634,Z134,'ANNUAL SUMMARY'!$V$9,K112,'ANNUAL SUMMARY'!$L$586)+SUMIFS('ANNUAL SUMMARY'!$AU$692,Z134,'ANNUAL SUMMARY'!$V$9,K112,'ANNUAL SUMMARY'!$L$644)+SUMIFS('ANNUAL SUMMARY'!$CR$54,Z134,'ANNUAL SUMMARY'!$V$9,K112,'ANNUAL SUMMARY'!$BI$6)+SUMIFS('ANNUAL SUMMARY'!$CR$112,Z134,'ANNUAL SUMMARY'!$V$9,K112,'ANNUAL SUMMARY'!$BI$64)+SUMIFS('ANNUAL SUMMARY'!$CR$170,Z134,'ANNUAL SUMMARY'!$V$9,K112,'ANNUAL SUMMARY'!$BI$122)+SUMIFS('ANNUAL SUMMARY'!$CR$228,Z134,'ANNUAL SUMMARY'!$V$9,K112,'ANNUAL SUMMARY'!$BI$180)+SUMIFS('ANNUAL SUMMARY'!$CR$286,Z134,'ANNUAL SUMMARY'!$V$9,K112,'ANNUAL SUMMARY'!$BI$238)+SUMIFS('ANNUAL SUMMARY'!$CR$344,Z134,'ANNUAL SUMMARY'!$V$9,K112,'ANNUAL SUMMARY'!$BI$296)+SUMIFS('ANNUAL SUMMARY'!$CR$402,Z134,'ANNUAL SUMMARY'!$V$9,K112,'ANNUAL SUMMARY'!$BI$354)+SUMIFS('ANNUAL SUMMARY'!$CR$460,Z134,'ANNUAL SUMMARY'!$V$9,K112,'ANNUAL SUMMARY'!$BI$412)+SUMIFS('ANNUAL SUMMARY'!$CR$518,Z134,'ANNUAL SUMMARY'!$V$9,K112,'ANNUAL SUMMARY'!$BI$470)+SUMIFS('ANNUAL SUMMARY'!$CR$576,Z134,'ANNUAL SUMMARY'!$V$9,K112,'ANNUAL SUMMARY'!$BI$528)+SUMIFS('ANNUAL SUMMARY'!$CR$634,Z134,'ANNUAL SUMMARY'!$V$9,K112,'ANNUAL SUMMARY'!$BI$586)+SUMIFS('ANNUAL SUMMARY'!$CR$692,Z134,'ANNUAL SUMMARY'!$V$9,K112,'ANNUAL SUMMARY'!$BI$644)+SUMIFS('ANNUAL SUMMARY'!$EQ$54,Z134,'ANNUAL SUMMARY'!$V$9,K112,'ANNUAL SUMMARY'!$DH$6)+SUMIFS('ANNUAL SUMMARY'!$EQ$112,Z134,'ANNUAL SUMMARY'!$V$9,K112,'ANNUAL SUMMARY'!$DH$64)+SUMIFS('ANNUAL SUMMARY'!$EQ$170,Z134,'ANNUAL SUMMARY'!$V$9,K112,'ANNUAL SUMMARY'!$DH$122)+SUMIFS('ANNUAL SUMMARY'!$EQ$228,Z134,'ANNUAL SUMMARY'!$V$9,K112,'ANNUAL SUMMARY'!$DH$180)+SUMIFS('ANNUAL SUMMARY'!$EQ$286,Z134,'ANNUAL SUMMARY'!$V$9,K112,'ANNUAL SUMMARY'!$DH$238)+SUMIFS('ANNUAL SUMMARY'!$EQ$344,Z134,'ANNUAL SUMMARY'!$V$9,K112,'ANNUAL SUMMARY'!$DH$296)+SUMIFS('ANNUAL SUMMARY'!$EQ$402,Z134,'ANNUAL SUMMARY'!$V$9,K112,'ANNUAL SUMMARY'!$DH$354)+SUMIFS('ANNUAL SUMMARY'!$EQ$460,Z134,'ANNUAL SUMMARY'!$V$9,K112,'ANNUAL SUMMARY'!$DH$412)+SUMIFS('ANNUAL SUMMARY'!$EQ$518,Z134,'ANNUAL SUMMARY'!$V$9,K112,'ANNUAL SUMMARY'!$DH$470)+SUMIFS('ANNUAL SUMMARY'!$EQ$576,Z134,'ANNUAL SUMMARY'!$V$9,K112,'ANNUAL SUMMARY'!$DH$528)+SUMIFS('ANNUAL SUMMARY'!$EQ$634,Z134,'ANNUAL SUMMARY'!$V$9,K112,'ANNUAL SUMMARY'!$DH$586)+SUMIFS('ANNUAL SUMMARY'!$EQ$692,Z134,'ANNUAL SUMMARY'!$V$9,K112,'ANNUAL SUMMARY'!$DH$644)+SUMIFS('ANNUAL SUMMARY'!$GN$54,Z134,'ANNUAL SUMMARY'!$V$9,K112,'ANNUAL SUMMARY'!$FE$6)+SUMIFS('ANNUAL SUMMARY'!$GN$112,Z134,'ANNUAL SUMMARY'!$V$9,K112,'ANNUAL SUMMARY'!$FE$64)+SUMIFS('ANNUAL SUMMARY'!$GN$170,Z134,'ANNUAL SUMMARY'!$V$9,K112,'ANNUAL SUMMARY'!$FE$122)+SUMIFS('ANNUAL SUMMARY'!$GN$228,Z134,'ANNUAL SUMMARY'!$V$9,K112,'ANNUAL SUMMARY'!$FE$180)+SUMIFS('ANNUAL SUMMARY'!$GN$286,Z134,'ANNUAL SUMMARY'!$V$9,K112,'ANNUAL SUMMARY'!$FE$238)+SUMIFS('ANNUAL SUMMARY'!$GN$344,Z134,'ANNUAL SUMMARY'!$V$9,K112,'ANNUAL SUMMARY'!$FE$296)+SUMIFS('ANNUAL SUMMARY'!$GN$402,Z134,'ANNUAL SUMMARY'!$V$9,K112,'ANNUAL SUMMARY'!$FE$354)+SUMIFS('ANNUAL SUMMARY'!$GN$460,Z134,'ANNUAL SUMMARY'!$V$9,K112,'ANNUAL SUMMARY'!$FE$412)+SUMIFS('ANNUAL SUMMARY'!$GN$518,Z134,'ANNUAL SUMMARY'!$V$9,K112,'ANNUAL SUMMARY'!$FE$470)+SUMIFS('ANNUAL SUMMARY'!$GN$576,Z134,'ANNUAL SUMMARY'!$V$9,K112,'ANNUAL SUMMARY'!$FE$528)+SUMIFS('ANNUAL SUMMARY'!$GN$634,Z134,'ANNUAL SUMMARY'!$V$9,K112,'ANNUAL SUMMARY'!$FE$586)+SUMIFS('ANNUAL SUMMARY'!$GN$692,Z134,'ANNUAL SUMMARY'!$V$9,K112,'ANNUAL SUMMARY'!$FE$644)</f>
        <v>0</v>
      </c>
      <c r="AU134" s="728"/>
      <c r="AV134" s="1260"/>
      <c r="AW134" s="1263"/>
      <c r="AX134" s="154"/>
      <c r="AY134" s="624"/>
      <c r="AZ134" s="624"/>
      <c r="BA134" s="624"/>
      <c r="BB134" s="624"/>
      <c r="BC134" s="624"/>
      <c r="BD134" s="624"/>
      <c r="BE134" s="624"/>
      <c r="BF134" s="624"/>
      <c r="BG134" s="624"/>
      <c r="BH134" s="624"/>
      <c r="BI134" s="624"/>
      <c r="BJ134" s="624"/>
      <c r="BK134" s="624"/>
      <c r="BL134" s="624"/>
      <c r="BM134" s="624"/>
      <c r="BN134" s="624"/>
      <c r="BO134" s="624"/>
      <c r="BP134" s="624"/>
      <c r="BQ134" s="624"/>
      <c r="BR134" s="624"/>
      <c r="BS134" s="624"/>
      <c r="BT134" s="624"/>
      <c r="BU134" s="624"/>
      <c r="BV134" s="15"/>
      <c r="BW134" s="812">
        <f>IF(BW118=0," ",BW118+8)</f>
        <v>2030</v>
      </c>
      <c r="BX134" s="813"/>
      <c r="BY134" s="813"/>
      <c r="BZ134" s="813"/>
      <c r="CA134" s="813"/>
      <c r="CB134" s="1118">
        <f>SUMIFS('ANNUAL SUMMARY'!$AF$54,BW134,'ANNUAL SUMMARY'!$V$9,BH112,'ANNUAL SUMMARY'!$L$6)+SUMIFS('ANNUAL SUMMARY'!$AF$112,BW134,'ANNUAL SUMMARY'!$V$9,BH112,'ANNUAL SUMMARY'!$L$64)+SUMIFS('ANNUAL SUMMARY'!$AF$170,BW134,'ANNUAL SUMMARY'!$V$9,BH112,'ANNUAL SUMMARY'!$L$122)+SUMIFS('ANNUAL SUMMARY'!$AF$228,BW134,'ANNUAL SUMMARY'!$V$9,BH112,'ANNUAL SUMMARY'!$L$180)+SUMIFS('ANNUAL SUMMARY'!$AF$286,BW134,'ANNUAL SUMMARY'!$V$9,BH112,'ANNUAL SUMMARY'!$L$238)+SUMIFS('ANNUAL SUMMARY'!$AF$344,BW134,'ANNUAL SUMMARY'!$V$9,BH112,'ANNUAL SUMMARY'!$L$296)+SUMIFS('ANNUAL SUMMARY'!$AF$402,BW134,'ANNUAL SUMMARY'!$V$9,BH112,'ANNUAL SUMMARY'!$L$354)+SUMIFS('ANNUAL SUMMARY'!$AF$460,BW134,'ANNUAL SUMMARY'!$V$9,BH112,'ANNUAL SUMMARY'!$L$412)+SUMIFS('ANNUAL SUMMARY'!$AF$518,BW134,'ANNUAL SUMMARY'!$V$9,BH112,'ANNUAL SUMMARY'!$L$470)+SUMIFS('ANNUAL SUMMARY'!$AF$576,BW134,'ANNUAL SUMMARY'!$V$9,BH112,'ANNUAL SUMMARY'!$L$528)+SUMIFS('ANNUAL SUMMARY'!$AF$634,BW134,'ANNUAL SUMMARY'!$V$9,BH112,'ANNUAL SUMMARY'!$L$586)+SUMIFS('ANNUAL SUMMARY'!$AF$692,BW134,'ANNUAL SUMMARY'!$V$9,BH112,'ANNUAL SUMMARY'!$L$644)+SUMIFS('ANNUAL SUMMARY'!$CC$54,BW134,'ANNUAL SUMMARY'!$V$9,BH112,'ANNUAL SUMMARY'!$BI$6)+SUMIFS('ANNUAL SUMMARY'!$CC$112,BW134,'ANNUAL SUMMARY'!$V$9,BH112,'ANNUAL SUMMARY'!$BI$64)+SUMIFS('ANNUAL SUMMARY'!$CC$170,BW134,'ANNUAL SUMMARY'!$V$9,BH112,'ANNUAL SUMMARY'!$BI$122)+SUMIFS('ANNUAL SUMMARY'!$CC$228,BW134,'ANNUAL SUMMARY'!$V$9,BH112,'ANNUAL SUMMARY'!$BI$180)+SUMIFS('ANNUAL SUMMARY'!$CC$286,BW134,'ANNUAL SUMMARY'!$V$9,BH112,'ANNUAL SUMMARY'!$BI$238)+SUMIFS('ANNUAL SUMMARY'!$CC$344,BW134,'ANNUAL SUMMARY'!$V$9,BH112,'ANNUAL SUMMARY'!$BI$296)+SUMIFS('ANNUAL SUMMARY'!$CC$402,BW134,'ANNUAL SUMMARY'!$V$9,BH112,'ANNUAL SUMMARY'!$BI$354)+SUMIFS('ANNUAL SUMMARY'!$CC$460,BW134,'ANNUAL SUMMARY'!$V$9,BH112,'ANNUAL SUMMARY'!$BI$412)+SUMIFS('ANNUAL SUMMARY'!$CC$518,BW134,'ANNUAL SUMMARY'!$V$9,BH112,'ANNUAL SUMMARY'!$BI$470)+SUMIFS('ANNUAL SUMMARY'!$CC$576,BW134,'ANNUAL SUMMARY'!$V$9,BH112,'ANNUAL SUMMARY'!$BI$528)+SUMIFS('ANNUAL SUMMARY'!$CC$634,BW134,'ANNUAL SUMMARY'!$V$9,BH112,'ANNUAL SUMMARY'!$BI$586)+SUMIFS('ANNUAL SUMMARY'!$CC$692,BW134,'ANNUAL SUMMARY'!$V$9,BH112,'ANNUAL SUMMARY'!$BI$644)+SUMIFS('ANNUAL SUMMARY'!$EB$54,BW134,'ANNUAL SUMMARY'!$V$9,BH112,'ANNUAL SUMMARY'!$DH$6)+SUMIFS('ANNUAL SUMMARY'!$EB$112,BW134,'ANNUAL SUMMARY'!$V$9,BH112,'ANNUAL SUMMARY'!$DH$64)+SUMIFS('ANNUAL SUMMARY'!$EB$170,BW134,'ANNUAL SUMMARY'!$V$9,BH112,'ANNUAL SUMMARY'!$DH$122)+SUMIFS('ANNUAL SUMMARY'!$EB$228,BW134,'ANNUAL SUMMARY'!$V$9,BH112,'ANNUAL SUMMARY'!$DH$180)+SUMIFS('ANNUAL SUMMARY'!$EB$286,BW134,'ANNUAL SUMMARY'!$V$9,BH112,'ANNUAL SUMMARY'!$DH$238)+SUMIFS('ANNUAL SUMMARY'!$EB$344,BW134,'ANNUAL SUMMARY'!$V$9,BH112,'ANNUAL SUMMARY'!$DH$296)+SUMIFS('ANNUAL SUMMARY'!$EB$402,BW134,'ANNUAL SUMMARY'!$V$9,BH112,'ANNUAL SUMMARY'!$DH$354)+SUMIFS('ANNUAL SUMMARY'!$EB$460,BW134,'ANNUAL SUMMARY'!$V$9,BH112,'ANNUAL SUMMARY'!$DH$412)+SUMIFS('ANNUAL SUMMARY'!$EB$518,BW134,'ANNUAL SUMMARY'!$V$9,BH112,'ANNUAL SUMMARY'!$DH$470)+SUMIFS('ANNUAL SUMMARY'!$EB$576,BW134,'ANNUAL SUMMARY'!$V$9,BH112,'ANNUAL SUMMARY'!$DH$528)+SUMIFS('ANNUAL SUMMARY'!$EB$634,BW134,'ANNUAL SUMMARY'!$V$9,BH112,'ANNUAL SUMMARY'!$DH$586)+SUMIFS('ANNUAL SUMMARY'!$EB$692,BW134,'ANNUAL SUMMARY'!$V$9,BH112,'ANNUAL SUMMARY'!$DH$644)+SUMIFS('ANNUAL SUMMARY'!$FY$54,BW134,'ANNUAL SUMMARY'!$V$9,BH112,'ANNUAL SUMMARY'!$FE$6)+SUMIFS('ANNUAL SUMMARY'!$FY$112,BW134,'ANNUAL SUMMARY'!$V$9,BH112,'ANNUAL SUMMARY'!$FE$64)+SUMIFS('ANNUAL SUMMARY'!$FY$170,BW134,'ANNUAL SUMMARY'!$V$9,BH112,'ANNUAL SUMMARY'!$FE$122)+SUMIFS('ANNUAL SUMMARY'!$FY$228,BW134,'ANNUAL SUMMARY'!$V$9,BH112,'ANNUAL SUMMARY'!$FE$180)+SUMIFS('ANNUAL SUMMARY'!$FY$286,BW134,'ANNUAL SUMMARY'!$V$9,BH112,'ANNUAL SUMMARY'!$FE$238)+SUMIFS('ANNUAL SUMMARY'!$FY$344,BW134,'ANNUAL SUMMARY'!$V$9,BH112,'ANNUAL SUMMARY'!$FE$296)+SUMIFS('ANNUAL SUMMARY'!$FY$402,BW134,'ANNUAL SUMMARY'!$V$9,BH112,'ANNUAL SUMMARY'!$FE$354)+SUMIFS('ANNUAL SUMMARY'!$FY$460,BW134,'ANNUAL SUMMARY'!$V$9,BH112,'ANNUAL SUMMARY'!$FE$412)+SUMIFS('ANNUAL SUMMARY'!$FY$518,BW134,'ANNUAL SUMMARY'!$V$9,BH112,'ANNUAL SUMMARY'!$FE$470)+SUMIFS('ANNUAL SUMMARY'!$FY$576,BW134,'ANNUAL SUMMARY'!$V$9,BH112,'ANNUAL SUMMARY'!$FE$528)+SUMIFS('ANNUAL SUMMARY'!$FY$634,BW134,'ANNUAL SUMMARY'!$V$9,BH112,'ANNUAL SUMMARY'!$FE$586)+SUMIFS('ANNUAL SUMMARY'!$FY$692,BW134,'ANNUAL SUMMARY'!$V$9,BH112,'ANNUAL SUMMARY'!$FE$644)</f>
        <v>0</v>
      </c>
      <c r="CC134" s="727"/>
      <c r="CD134" s="727"/>
      <c r="CE134" s="727"/>
      <c r="CF134" s="727">
        <f>SUMIFS('ANNUAL SUMMARY'!$AJ$54,BW134,'ANNUAL SUMMARY'!$V$9,BH112,'ANNUAL SUMMARY'!$L$6)+SUMIFS('ANNUAL SUMMARY'!$AJ$112,BW134,'ANNUAL SUMMARY'!$V$9,BH112,'ANNUAL SUMMARY'!$L$64)+SUMIFS('ANNUAL SUMMARY'!$AJ$170,BW134,'ANNUAL SUMMARY'!$V$9,BH112,'ANNUAL SUMMARY'!$L$122)+SUMIFS('ANNUAL SUMMARY'!$AJ$228,BW134,'ANNUAL SUMMARY'!$V$9,BH112,'ANNUAL SUMMARY'!$L$180)+SUMIFS('ANNUAL SUMMARY'!$AJ$286,BW134,'ANNUAL SUMMARY'!$V$9,BH112,'ANNUAL SUMMARY'!$L$238)+SUMIFS('ANNUAL SUMMARY'!$AJ$344,BW134,'ANNUAL SUMMARY'!$V$9,BH112,'ANNUAL SUMMARY'!$L$296)+SUMIFS('ANNUAL SUMMARY'!$AJ$402,BW134,'ANNUAL SUMMARY'!$V$9,BH112,'ANNUAL SUMMARY'!$L$354)+SUMIFS('ANNUAL SUMMARY'!$AJ$460,BW134,'ANNUAL SUMMARY'!$V$9,BH112,'ANNUAL SUMMARY'!$L$412)+SUMIFS('ANNUAL SUMMARY'!$AJ$518,BW134,'ANNUAL SUMMARY'!$V$9,BH112,'ANNUAL SUMMARY'!$L$470)+SUMIFS('ANNUAL SUMMARY'!$AJ$576,BW134,'ANNUAL SUMMARY'!$V$9,BH112,'ANNUAL SUMMARY'!$L$528)+SUMIFS('ANNUAL SUMMARY'!$AJ$634,BW134,'ANNUAL SUMMARY'!$V$9,BH112,'ANNUAL SUMMARY'!$L$586)+SUMIFS('ANNUAL SUMMARY'!$AJ$692,BW134,'ANNUAL SUMMARY'!$V$9,BH112,'ANNUAL SUMMARY'!$L$644)+SUMIFS('ANNUAL SUMMARY'!$CG$54,BW134,'ANNUAL SUMMARY'!$V$9,BH112,'ANNUAL SUMMARY'!$BI$6)+SUMIFS('ANNUAL SUMMARY'!$CG$112,BW134,'ANNUAL SUMMARY'!$V$9,BH112,'ANNUAL SUMMARY'!$BI$64)+SUMIFS('ANNUAL SUMMARY'!$CG$170,BW134,'ANNUAL SUMMARY'!$V$9,BH112,'ANNUAL SUMMARY'!$BI$122)+SUMIFS('ANNUAL SUMMARY'!$CG$228,BW134,'ANNUAL SUMMARY'!$V$9,BH112,'ANNUAL SUMMARY'!$BI$180)+SUMIFS('ANNUAL SUMMARY'!$CG$286,BW134,'ANNUAL SUMMARY'!$V$9,BH112,'ANNUAL SUMMARY'!$BI$238)+SUMIFS('ANNUAL SUMMARY'!$CG$344,BW134,'ANNUAL SUMMARY'!$V$9,BH112,'ANNUAL SUMMARY'!$BI$296)+SUMIFS('ANNUAL SUMMARY'!$CG$402,BW134,'ANNUAL SUMMARY'!$V$9,BH112,'ANNUAL SUMMARY'!$BI$354)+SUMIFS('ANNUAL SUMMARY'!$CG$460,BW134,'ANNUAL SUMMARY'!$V$9,BH112,'ANNUAL SUMMARY'!$BI$412)+SUMIFS('ANNUAL SUMMARY'!$CG$518,BW134,'ANNUAL SUMMARY'!$V$9,BH112,'ANNUAL SUMMARY'!$BI$470)+SUMIFS('ANNUAL SUMMARY'!$CG$576,BW134,'ANNUAL SUMMARY'!$V$9,BH112,'ANNUAL SUMMARY'!$BI$528)+SUMIFS('ANNUAL SUMMARY'!$CG$634,BW134,'ANNUAL SUMMARY'!$V$9,BH112,'ANNUAL SUMMARY'!$BI$586)+SUMIFS('ANNUAL SUMMARY'!$CG$692,BW134,'ANNUAL SUMMARY'!$V$9,BH112,'ANNUAL SUMMARY'!$BI$644)+SUMIFS('ANNUAL SUMMARY'!$EF$54,BW134,'ANNUAL SUMMARY'!$V$9,BH112,'ANNUAL SUMMARY'!$DH$6)+SUMIFS('ANNUAL SUMMARY'!$EF$112,BW134,'ANNUAL SUMMARY'!$V$9,BH112,'ANNUAL SUMMARY'!$DH$64)+SUMIFS('ANNUAL SUMMARY'!$EF$170,BW134,'ANNUAL SUMMARY'!$V$9,BH112,'ANNUAL SUMMARY'!$DH$122)+SUMIFS('ANNUAL SUMMARY'!$EF$228,BW134,'ANNUAL SUMMARY'!$V$9,BH112,'ANNUAL SUMMARY'!$DH$180)+SUMIFS('ANNUAL SUMMARY'!$EF$286,BW134,'ANNUAL SUMMARY'!$V$9,BH112,'ANNUAL SUMMARY'!$DH$238)+SUMIFS('ANNUAL SUMMARY'!$EF$344,BW134,'ANNUAL SUMMARY'!$V$9,BH112,'ANNUAL SUMMARY'!$DH$296)+SUMIFS('ANNUAL SUMMARY'!$EF$402,BW134,'ANNUAL SUMMARY'!$V$9,BH112,'ANNUAL SUMMARY'!$DH$354)+SUMIFS('ANNUAL SUMMARY'!$EF$460,BW134,'ANNUAL SUMMARY'!$V$9,BH112,'ANNUAL SUMMARY'!$DH$412)+SUMIFS('ANNUAL SUMMARY'!$EF$518,BW134,'ANNUAL SUMMARY'!$V$9,BH112,'ANNUAL SUMMARY'!$DH$470)+SUMIFS('ANNUAL SUMMARY'!$EF$576,BW134,'ANNUAL SUMMARY'!$V$9,BH112,'ANNUAL SUMMARY'!$DH$528)+SUMIFS('ANNUAL SUMMARY'!$EF$634,BW134,'ANNUAL SUMMARY'!$V$9,BH112,'ANNUAL SUMMARY'!$DH$586)+SUMIFS('ANNUAL SUMMARY'!$EF$692,BW134,'ANNUAL SUMMARY'!$V$9,BH112,'ANNUAL SUMMARY'!$DH$644)+SUMIFS('ANNUAL SUMMARY'!$GC$54,BW134,'ANNUAL SUMMARY'!$V$9,BH112,'ANNUAL SUMMARY'!$FE$6)+SUMIFS('ANNUAL SUMMARY'!$GC$112,BW134,'ANNUAL SUMMARY'!$V$9,BH112,'ANNUAL SUMMARY'!$FE$64)+SUMIFS('ANNUAL SUMMARY'!$GC$170,BW134,'ANNUAL SUMMARY'!$V$9,BH112,'ANNUAL SUMMARY'!$FE$122)+SUMIFS('ANNUAL SUMMARY'!$GC$228,BW134,'ANNUAL SUMMARY'!$V$9,BH112,'ANNUAL SUMMARY'!$FE$180)+SUMIFS('ANNUAL SUMMARY'!$GC$286,BW134,'ANNUAL SUMMARY'!$V$9,BH112,'ANNUAL SUMMARY'!$FE$238)+SUMIFS('ANNUAL SUMMARY'!$GC$344,BW134,'ANNUAL SUMMARY'!$V$9,BH112,'ANNUAL SUMMARY'!$FE$296)+SUMIFS('ANNUAL SUMMARY'!$GC$402,BW134,'ANNUAL SUMMARY'!$V$9,BH112,'ANNUAL SUMMARY'!$FE$354)+SUMIFS('ANNUAL SUMMARY'!$GC$460,BW134,'ANNUAL SUMMARY'!$V$9,BH112,'ANNUAL SUMMARY'!$FE$412)+SUMIFS('ANNUAL SUMMARY'!$GC$518,BW134,'ANNUAL SUMMARY'!$V$9,BH112,'ANNUAL SUMMARY'!$FE$470)+SUMIFS('ANNUAL SUMMARY'!$GC$576,BW134,'ANNUAL SUMMARY'!$V$9,BH112,'ANNUAL SUMMARY'!$FE$528)+SUMIFS('ANNUAL SUMMARY'!$GC$634,BW134,'ANNUAL SUMMARY'!$V$9,BH112,'ANNUAL SUMMARY'!$FE$586)+SUMIFS('ANNUAL SUMMARY'!$GC$692,BW134,'ANNUAL SUMMARY'!$V$9,BH112,'ANNUAL SUMMARY'!$FE$644)</f>
        <v>0</v>
      </c>
      <c r="CG134" s="727"/>
      <c r="CH134" s="727"/>
      <c r="CI134" s="727"/>
      <c r="CJ134" s="727">
        <f>SUMIFS('ANNUAL SUMMARY'!$AN$54,BW134,'ANNUAL SUMMARY'!$V$9,BH112,'ANNUAL SUMMARY'!$L$6)+SUMIFS('ANNUAL SUMMARY'!$AN$112,BW134,'ANNUAL SUMMARY'!$V$9,BH112,'ANNUAL SUMMARY'!$L$64)+SUMIFS('ANNUAL SUMMARY'!$AN$170,BW134,'ANNUAL SUMMARY'!$V$9,BH112,'ANNUAL SUMMARY'!$L$122)+SUMIFS('ANNUAL SUMMARY'!$AN$228,BW134,'ANNUAL SUMMARY'!$V$9,BH112,'ANNUAL SUMMARY'!$L$180)+SUMIFS('ANNUAL SUMMARY'!$AN$286,BW134,'ANNUAL SUMMARY'!$V$9,BH112,'ANNUAL SUMMARY'!$L$238)+SUMIFS('ANNUAL SUMMARY'!$AN$344,BW134,'ANNUAL SUMMARY'!$V$9,BH112,'ANNUAL SUMMARY'!$L$296)+SUMIFS('ANNUAL SUMMARY'!$AN$402,BW134,'ANNUAL SUMMARY'!$V$9,BH112,'ANNUAL SUMMARY'!$L$354)+SUMIFS('ANNUAL SUMMARY'!$AN$460,BW134,'ANNUAL SUMMARY'!$V$9,BH112,'ANNUAL SUMMARY'!$L$412)+SUMIFS('ANNUAL SUMMARY'!$AN$518,BW134,'ANNUAL SUMMARY'!$V$9,BH112,'ANNUAL SUMMARY'!$L$470)+SUMIFS('ANNUAL SUMMARY'!$AN$576,BW134,'ANNUAL SUMMARY'!$V$9,BH112,'ANNUAL SUMMARY'!$L$528)+SUMIFS('ANNUAL SUMMARY'!$AN$634,BW134,'ANNUAL SUMMARY'!$V$9,BH112,'ANNUAL SUMMARY'!$L$586)+SUMIFS('ANNUAL SUMMARY'!$AN$692,BW134,'ANNUAL SUMMARY'!$V$9,BH112,'ANNUAL SUMMARY'!$L$644)+SUMIFS('ANNUAL SUMMARY'!$CK$54,BW134,'ANNUAL SUMMARY'!$V$9,BH112,'ANNUAL SUMMARY'!$BI$6)+SUMIFS('ANNUAL SUMMARY'!$CK$112,BW134,'ANNUAL SUMMARY'!$V$9,BH112,'ANNUAL SUMMARY'!$BI$64)+SUMIFS('ANNUAL SUMMARY'!$CK$170,BW134,'ANNUAL SUMMARY'!$V$9,BH112,'ANNUAL SUMMARY'!$BI$122)+SUMIFS('ANNUAL SUMMARY'!$CK$228,BW134,'ANNUAL SUMMARY'!$V$9,BH112,'ANNUAL SUMMARY'!$BI$180)+SUMIFS('ANNUAL SUMMARY'!$CK$286,BW134,'ANNUAL SUMMARY'!$V$9,BH112,'ANNUAL SUMMARY'!$BI$238)+SUMIFS('ANNUAL SUMMARY'!$CK$344,BW134,'ANNUAL SUMMARY'!$V$9,BH112,'ANNUAL SUMMARY'!$BI$296)+SUMIFS('ANNUAL SUMMARY'!$CK$402,BW134,'ANNUAL SUMMARY'!$V$9,BH112,'ANNUAL SUMMARY'!$BI$354)+SUMIFS('ANNUAL SUMMARY'!$CK$460,BW134,'ANNUAL SUMMARY'!$V$9,BH112,'ANNUAL SUMMARY'!$BI$412)+SUMIFS('ANNUAL SUMMARY'!$CK$518,BW134,'ANNUAL SUMMARY'!$V$9,BH112,'ANNUAL SUMMARY'!$BI$470)+SUMIFS('ANNUAL SUMMARY'!$CK$576,BW134,'ANNUAL SUMMARY'!$V$9,BH112,'ANNUAL SUMMARY'!$BI$528)+SUMIFS('ANNUAL SUMMARY'!$CK$634,BW134,'ANNUAL SUMMARY'!$V$9,BH112,'ANNUAL SUMMARY'!$BI$586)+SUMIFS('ANNUAL SUMMARY'!$CK$692,BW134,'ANNUAL SUMMARY'!$V$9,BH112,'ANNUAL SUMMARY'!$BI$644)+SUMIFS('ANNUAL SUMMARY'!$EJ$54,BW134,'ANNUAL SUMMARY'!$V$9,BH112,'ANNUAL SUMMARY'!$DH$6)+SUMIFS('ANNUAL SUMMARY'!$EJ$112,BW134,'ANNUAL SUMMARY'!$V$9,BH112,'ANNUAL SUMMARY'!$DH$64)+SUMIFS('ANNUAL SUMMARY'!$EJ$170,BW134,'ANNUAL SUMMARY'!$V$9,BH112,'ANNUAL SUMMARY'!$DH$122)+SUMIFS('ANNUAL SUMMARY'!$EJ$228,BW134,'ANNUAL SUMMARY'!$V$9,BH112,'ANNUAL SUMMARY'!$DH$180)+SUMIFS('ANNUAL SUMMARY'!$EJ$286,BW134,'ANNUAL SUMMARY'!$V$9,BH112,'ANNUAL SUMMARY'!$DH$238)+SUMIFS('ANNUAL SUMMARY'!$EJ$344,BW134,'ANNUAL SUMMARY'!$V$9,BH112,'ANNUAL SUMMARY'!$DH$296)+SUMIFS('ANNUAL SUMMARY'!$EJ$402,BW134,'ANNUAL SUMMARY'!$V$9,BH112,'ANNUAL SUMMARY'!$DH$354)+SUMIFS('ANNUAL SUMMARY'!$EJ$460,BW134,'ANNUAL SUMMARY'!$V$9,BH112,'ANNUAL SUMMARY'!$DH$412)+SUMIFS('ANNUAL SUMMARY'!$EJ$518,BW134,'ANNUAL SUMMARY'!$V$9,BH112,'ANNUAL SUMMARY'!$DH$470)+SUMIFS('ANNUAL SUMMARY'!$EJ$576,BW134,'ANNUAL SUMMARY'!$V$9,BH112,'ANNUAL SUMMARY'!$DH$528)+SUMIFS('ANNUAL SUMMARY'!$EJ$634,BW134,'ANNUAL SUMMARY'!$V$9,BH112,'ANNUAL SUMMARY'!$DH$586)+SUMIFS('ANNUAL SUMMARY'!$EJ$692,BW134,'ANNUAL SUMMARY'!$V$9,BH112,'ANNUAL SUMMARY'!$DH$644)+SUMIFS('ANNUAL SUMMARY'!$GG$54,BW134,'ANNUAL SUMMARY'!$V$9,BH112,'ANNUAL SUMMARY'!$FE$6)+SUMIFS('ANNUAL SUMMARY'!$GG$112,BW134,'ANNUAL SUMMARY'!$V$9,BH112,'ANNUAL SUMMARY'!$FE$64)+SUMIFS('ANNUAL SUMMARY'!$GG$170,BW134,'ANNUAL SUMMARY'!$V$9,BH112,'ANNUAL SUMMARY'!$FE$122)+SUMIFS('ANNUAL SUMMARY'!$GG$228,BW134,'ANNUAL SUMMARY'!$V$9,BH112,'ANNUAL SUMMARY'!$FE$180)+SUMIFS('ANNUAL SUMMARY'!$GG$286,BW134,'ANNUAL SUMMARY'!$V$9,BH112,'ANNUAL SUMMARY'!$FE$238)+SUMIFS('ANNUAL SUMMARY'!$GG$344,BW134,'ANNUAL SUMMARY'!$V$9,BH112,'ANNUAL SUMMARY'!$FE$296)+SUMIFS('ANNUAL SUMMARY'!$GG$402,BW134,'ANNUAL SUMMARY'!$V$9,BH112,'ANNUAL SUMMARY'!$FE$354)+SUMIFS('ANNUAL SUMMARY'!$GG$460,BW134,'ANNUAL SUMMARY'!$V$9,BH112,'ANNUAL SUMMARY'!$FE$412)+SUMIFS('ANNUAL SUMMARY'!$GG$518,BW134,'ANNUAL SUMMARY'!$V$9,BH112,'ANNUAL SUMMARY'!$FE$470)+SUMIFS('ANNUAL SUMMARY'!$GG$576,BW134,'ANNUAL SUMMARY'!$V$9,BH112,'ANNUAL SUMMARY'!$FE$528)+SUMIFS('ANNUAL SUMMARY'!$GG$634,BW134,'ANNUAL SUMMARY'!$V$9,BH112,'ANNUAL SUMMARY'!$FE$586)+SUMIFS('ANNUAL SUMMARY'!$GG$692,BW134,'ANNUAL SUMMARY'!$V$9,BH112,'ANNUAL SUMMARY'!$FE$644)</f>
        <v>0</v>
      </c>
      <c r="CK134" s="727"/>
      <c r="CL134" s="727"/>
      <c r="CM134" s="727"/>
      <c r="CN134" s="728">
        <f>SUMIFS('ANNUAL SUMMARY'!$AR$54,BW134,'ANNUAL SUMMARY'!$V$9,BH112,'ANNUAL SUMMARY'!$L$6)+SUMIFS('ANNUAL SUMMARY'!$AR$112,BW134,'ANNUAL SUMMARY'!$V$9,BH112,'ANNUAL SUMMARY'!$L$64)+SUMIFS('ANNUAL SUMMARY'!$AR$170,BW134,'ANNUAL SUMMARY'!$V$9,BH112,'ANNUAL SUMMARY'!$L$122)+SUMIFS('ANNUAL SUMMARY'!$AR$228,BW134,'ANNUAL SUMMARY'!$V$9,BH112,'ANNUAL SUMMARY'!$L$180)+SUMIFS('ANNUAL SUMMARY'!$AR$286,BW134,'ANNUAL SUMMARY'!$V$9,BH112,'ANNUAL SUMMARY'!$L$238)+SUMIFS('ANNUAL SUMMARY'!$AR$344,BW134,'ANNUAL SUMMARY'!$V$9,BH112,'ANNUAL SUMMARY'!$L$296)+SUMIFS('ANNUAL SUMMARY'!$AR$402,BW134,'ANNUAL SUMMARY'!$V$9,BH112,'ANNUAL SUMMARY'!$L$354)+SUMIFS('ANNUAL SUMMARY'!$AR$460,BW134,'ANNUAL SUMMARY'!$V$9,BH112,'ANNUAL SUMMARY'!$L$412)+SUMIFS('ANNUAL SUMMARY'!$AR$518,BW134,'ANNUAL SUMMARY'!$V$9,BH112,'ANNUAL SUMMARY'!$L$470)+SUMIFS('ANNUAL SUMMARY'!$AR$576,BW134,'ANNUAL SUMMARY'!$V$9,BH112,'ANNUAL SUMMARY'!$L$528)+SUMIFS('ANNUAL SUMMARY'!$AR$634,BW134,'ANNUAL SUMMARY'!$V$9,BH112,'ANNUAL SUMMARY'!$L$586)+SUMIFS('ANNUAL SUMMARY'!$AR$692,BW134,'ANNUAL SUMMARY'!$V$9,BH112,'ANNUAL SUMMARY'!$L$644)+SUMIFS('ANNUAL SUMMARY'!$CO$54,BW134,'ANNUAL SUMMARY'!$V$9,BH112,'ANNUAL SUMMARY'!$BI$6)+SUMIFS('ANNUAL SUMMARY'!$CO$112,BW134,'ANNUAL SUMMARY'!$V$9,BH112,'ANNUAL SUMMARY'!$BI$64)+SUMIFS('ANNUAL SUMMARY'!$CO$170,BW134,'ANNUAL SUMMARY'!$V$9,BH112,'ANNUAL SUMMARY'!$BI$122)+SUMIFS('ANNUAL SUMMARY'!$CO$228,BW134,'ANNUAL SUMMARY'!$V$9,BH112,'ANNUAL SUMMARY'!$BI$180)+SUMIFS('ANNUAL SUMMARY'!$CO$286,BW134,'ANNUAL SUMMARY'!$V$9,BH112,'ANNUAL SUMMARY'!$BI$238)+SUMIFS('ANNUAL SUMMARY'!$CO$344,BW134,'ANNUAL SUMMARY'!$V$9,BH112,'ANNUAL SUMMARY'!$BI$296)+SUMIFS('ANNUAL SUMMARY'!$CO$402,BW134,'ANNUAL SUMMARY'!$V$9,BH112,'ANNUAL SUMMARY'!$BI$354)+SUMIFS('ANNUAL SUMMARY'!$CO$460,BW134,'ANNUAL SUMMARY'!$V$9,BH112,'ANNUAL SUMMARY'!$BI$412)+SUMIFS('ANNUAL SUMMARY'!$CO$518,BW134,'ANNUAL SUMMARY'!$V$9,BH112,'ANNUAL SUMMARY'!$BI$470)+SUMIFS('ANNUAL SUMMARY'!$CO$576,BW134,'ANNUAL SUMMARY'!$V$9,BH112,'ANNUAL SUMMARY'!$BI$528)+SUMIFS('ANNUAL SUMMARY'!$CO$634,BW134,'ANNUAL SUMMARY'!$V$9,BH112,'ANNUAL SUMMARY'!$BI$586)+SUMIFS('ANNUAL SUMMARY'!$CO$692,BW134,'ANNUAL SUMMARY'!$V$9,BH112,'ANNUAL SUMMARY'!$BI$644)+SUMIFS('ANNUAL SUMMARY'!$EN$54,BW134,'ANNUAL SUMMARY'!$V$9,BH112,'ANNUAL SUMMARY'!$DH$6)+SUMIFS('ANNUAL SUMMARY'!$EN$112,BW134,'ANNUAL SUMMARY'!$V$9,BH112,'ANNUAL SUMMARY'!$DH$64)+SUMIFS('ANNUAL SUMMARY'!$EN$170,BW134,'ANNUAL SUMMARY'!$V$9,BH112,'ANNUAL SUMMARY'!$DH$122)+SUMIFS('ANNUAL SUMMARY'!$EN$228,BW134,'ANNUAL SUMMARY'!$V$9,BH112,'ANNUAL SUMMARY'!$DH$180)+SUMIFS('ANNUAL SUMMARY'!$EN$286,BW134,'ANNUAL SUMMARY'!$V$9,BH112,'ANNUAL SUMMARY'!$DH$238)+SUMIFS('ANNUAL SUMMARY'!$EN$344,BW134,'ANNUAL SUMMARY'!$V$9,BH112,'ANNUAL SUMMARY'!$DH$296)+SUMIFS('ANNUAL SUMMARY'!$EN$402,BW134,'ANNUAL SUMMARY'!$V$9,BH112,'ANNUAL SUMMARY'!$DH$354)+SUMIFS('ANNUAL SUMMARY'!$EN$460,BW134,'ANNUAL SUMMARY'!$V$9,BH112,'ANNUAL SUMMARY'!$DH$412)+SUMIFS('ANNUAL SUMMARY'!$EN$518,BW134,'ANNUAL SUMMARY'!$V$9,BH112,'ANNUAL SUMMARY'!$DH$470)+SUMIFS('ANNUAL SUMMARY'!$EN$576,BW134,'ANNUAL SUMMARY'!$V$9,BH112,'ANNUAL SUMMARY'!$DH$528)+SUMIFS('ANNUAL SUMMARY'!$EN$634,BW134,'ANNUAL SUMMARY'!$V$9,BH112,'ANNUAL SUMMARY'!$DH$586)+SUMIFS('ANNUAL SUMMARY'!$EN$692,BW134,'ANNUAL SUMMARY'!$V$9,BH112,'ANNUAL SUMMARY'!$DH$644)+SUMIFS('ANNUAL SUMMARY'!$GK$54,BW134,'ANNUAL SUMMARY'!$V$9,BH112,'ANNUAL SUMMARY'!$FE$6)+SUMIFS('ANNUAL SUMMARY'!$GK$112,BW134,'ANNUAL SUMMARY'!$V$9,BH112,'ANNUAL SUMMARY'!$FE$64)+SUMIFS('ANNUAL SUMMARY'!$GK$170,BW134,'ANNUAL SUMMARY'!$V$9,BH112,'ANNUAL SUMMARY'!$FE$122)+SUMIFS('ANNUAL SUMMARY'!$GK$228,BW134,'ANNUAL SUMMARY'!$V$9,BH112,'ANNUAL SUMMARY'!$FE$180)+SUMIFS('ANNUAL SUMMARY'!$GK$286,BW134,'ANNUAL SUMMARY'!$V$9,BH112,'ANNUAL SUMMARY'!$FE$238)+SUMIFS('ANNUAL SUMMARY'!$GK$344,BW134,'ANNUAL SUMMARY'!$V$9,BH112,'ANNUAL SUMMARY'!$FE$296)+SUMIFS('ANNUAL SUMMARY'!$GK$402,BW134,'ANNUAL SUMMARY'!$V$9,BH112,'ANNUAL SUMMARY'!$FE$354)+SUMIFS('ANNUAL SUMMARY'!$GK$460,BW134,'ANNUAL SUMMARY'!$V$9,BH112,'ANNUAL SUMMARY'!$FE$412)+SUMIFS('ANNUAL SUMMARY'!$GK$518,BW134,'ANNUAL SUMMARY'!$V$9,BH112,'ANNUAL SUMMARY'!$FE$470)+SUMIFS('ANNUAL SUMMARY'!$GK$576,BW134,'ANNUAL SUMMARY'!$V$9,BH112,'ANNUAL SUMMARY'!$FE$528)+SUMIFS('ANNUAL SUMMARY'!$GK$634,BW134,'ANNUAL SUMMARY'!$V$9,BH112,'ANNUAL SUMMARY'!$FE$586)+SUMIFS('ANNUAL SUMMARY'!$GK$692,BW134,'ANNUAL SUMMARY'!$V$9,BH112,'ANNUAL SUMMARY'!$FE$644)</f>
        <v>0</v>
      </c>
      <c r="CO134" s="728"/>
      <c r="CP134" s="728"/>
      <c r="CQ134" s="728">
        <f>SUMIFS('ANNUAL SUMMARY'!$AU$54,BW134,'ANNUAL SUMMARY'!$V$9,BH112,'ANNUAL SUMMARY'!$L$6)+SUMIFS('ANNUAL SUMMARY'!$AU$112,BW134,'ANNUAL SUMMARY'!$V$9,BH112,'ANNUAL SUMMARY'!$L$64)+SUMIFS('ANNUAL SUMMARY'!$AU$170,BW134,'ANNUAL SUMMARY'!$V$9,BH112,'ANNUAL SUMMARY'!$L$122)+SUMIFS('ANNUAL SUMMARY'!$AU$228,BW134,'ANNUAL SUMMARY'!$V$9,BH112,'ANNUAL SUMMARY'!$L$180)+SUMIFS('ANNUAL SUMMARY'!$AU$286,BW134,'ANNUAL SUMMARY'!$V$9,BH112,'ANNUAL SUMMARY'!$L$238)+SUMIFS('ANNUAL SUMMARY'!$AU$344,BW134,'ANNUAL SUMMARY'!$V$9,BH112,'ANNUAL SUMMARY'!$L$296)+SUMIFS('ANNUAL SUMMARY'!$AU$402,BW134,'ANNUAL SUMMARY'!$V$9,BH112,'ANNUAL SUMMARY'!$L$354)+SUMIFS('ANNUAL SUMMARY'!$AU$460,BW134,'ANNUAL SUMMARY'!$V$9,BH112,'ANNUAL SUMMARY'!$L$412)+SUMIFS('ANNUAL SUMMARY'!$AU$518,BW134,'ANNUAL SUMMARY'!$V$9,BH112,'ANNUAL SUMMARY'!$L$470)+SUMIFS('ANNUAL SUMMARY'!$AU$576,BW134,'ANNUAL SUMMARY'!$V$9,BH112,'ANNUAL SUMMARY'!$L$528)+SUMIFS('ANNUAL SUMMARY'!$AU$634,BW134,'ANNUAL SUMMARY'!$V$9,BH112,'ANNUAL SUMMARY'!$L$586)+SUMIFS('ANNUAL SUMMARY'!$AU$692,BW134,'ANNUAL SUMMARY'!$V$9,BH112,'ANNUAL SUMMARY'!$L$644)+SUMIFS('ANNUAL SUMMARY'!$CR$54,BW134,'ANNUAL SUMMARY'!$V$9,BH112,'ANNUAL SUMMARY'!$BI$6)+SUMIFS('ANNUAL SUMMARY'!$CR$112,BW134,'ANNUAL SUMMARY'!$V$9,BH112,'ANNUAL SUMMARY'!$BI$64)+SUMIFS('ANNUAL SUMMARY'!$CR$170,BW134,'ANNUAL SUMMARY'!$V$9,BH112,'ANNUAL SUMMARY'!$BI$122)+SUMIFS('ANNUAL SUMMARY'!$CR$228,BW134,'ANNUAL SUMMARY'!$V$9,BH112,'ANNUAL SUMMARY'!$BI$180)+SUMIFS('ANNUAL SUMMARY'!$CR$286,BW134,'ANNUAL SUMMARY'!$V$9,BH112,'ANNUAL SUMMARY'!$BI$238)+SUMIFS('ANNUAL SUMMARY'!$CR$344,BW134,'ANNUAL SUMMARY'!$V$9,BH112,'ANNUAL SUMMARY'!$BI$296)+SUMIFS('ANNUAL SUMMARY'!$CR$402,BW134,'ANNUAL SUMMARY'!$V$9,BH112,'ANNUAL SUMMARY'!$BI$354)+SUMIFS('ANNUAL SUMMARY'!$CR$460,BW134,'ANNUAL SUMMARY'!$V$9,BH112,'ANNUAL SUMMARY'!$BI$412)+SUMIFS('ANNUAL SUMMARY'!$CR$518,BW134,'ANNUAL SUMMARY'!$V$9,BH112,'ANNUAL SUMMARY'!$BI$470)+SUMIFS('ANNUAL SUMMARY'!$CR$576,BW134,'ANNUAL SUMMARY'!$V$9,BH112,'ANNUAL SUMMARY'!$BI$528)+SUMIFS('ANNUAL SUMMARY'!$CR$634,BW134,'ANNUAL SUMMARY'!$V$9,BH112,'ANNUAL SUMMARY'!$BI$586)+SUMIFS('ANNUAL SUMMARY'!$CR$692,BW134,'ANNUAL SUMMARY'!$V$9,BH112,'ANNUAL SUMMARY'!$BI$644)+SUMIFS('ANNUAL SUMMARY'!$EQ$54,BW134,'ANNUAL SUMMARY'!$V$9,BH112,'ANNUAL SUMMARY'!$DH$6)+SUMIFS('ANNUAL SUMMARY'!$EQ$112,BW134,'ANNUAL SUMMARY'!$V$9,BH112,'ANNUAL SUMMARY'!$DH$64)+SUMIFS('ANNUAL SUMMARY'!$EQ$170,BW134,'ANNUAL SUMMARY'!$V$9,BH112,'ANNUAL SUMMARY'!$DH$122)+SUMIFS('ANNUAL SUMMARY'!$EQ$228,BW134,'ANNUAL SUMMARY'!$V$9,BH112,'ANNUAL SUMMARY'!$DH$180)+SUMIFS('ANNUAL SUMMARY'!$EQ$286,BW134,'ANNUAL SUMMARY'!$V$9,BH112,'ANNUAL SUMMARY'!$DH$238)+SUMIFS('ANNUAL SUMMARY'!$EQ$344,BW134,'ANNUAL SUMMARY'!$V$9,BH112,'ANNUAL SUMMARY'!$DH$296)+SUMIFS('ANNUAL SUMMARY'!$EQ$402,BW134,'ANNUAL SUMMARY'!$V$9,BH112,'ANNUAL SUMMARY'!$DH$354)+SUMIFS('ANNUAL SUMMARY'!$EQ$460,BW134,'ANNUAL SUMMARY'!$V$9,BH112,'ANNUAL SUMMARY'!$DH$412)+SUMIFS('ANNUAL SUMMARY'!$EQ$518,BW134,'ANNUAL SUMMARY'!$V$9,BH112,'ANNUAL SUMMARY'!$DH$470)+SUMIFS('ANNUAL SUMMARY'!$EQ$576,BW134,'ANNUAL SUMMARY'!$V$9,BH112,'ANNUAL SUMMARY'!$DH$528)+SUMIFS('ANNUAL SUMMARY'!$EQ$634,BW134,'ANNUAL SUMMARY'!$V$9,BH112,'ANNUAL SUMMARY'!$DH$586)+SUMIFS('ANNUAL SUMMARY'!$EQ$692,BW134,'ANNUAL SUMMARY'!$V$9,BH112,'ANNUAL SUMMARY'!$DH$644)+SUMIFS('ANNUAL SUMMARY'!$GN$54,BW134,'ANNUAL SUMMARY'!$V$9,BH112,'ANNUAL SUMMARY'!$FE$6)+SUMIFS('ANNUAL SUMMARY'!$GN$112,BW134,'ANNUAL SUMMARY'!$V$9,BH112,'ANNUAL SUMMARY'!$FE$64)+SUMIFS('ANNUAL SUMMARY'!$GN$170,BW134,'ANNUAL SUMMARY'!$V$9,BH112,'ANNUAL SUMMARY'!$FE$122)+SUMIFS('ANNUAL SUMMARY'!$GN$228,BW134,'ANNUAL SUMMARY'!$V$9,BH112,'ANNUAL SUMMARY'!$FE$180)+SUMIFS('ANNUAL SUMMARY'!$GN$286,BW134,'ANNUAL SUMMARY'!$V$9,BH112,'ANNUAL SUMMARY'!$FE$238)+SUMIFS('ANNUAL SUMMARY'!$GN$344,BW134,'ANNUAL SUMMARY'!$V$9,BH112,'ANNUAL SUMMARY'!$FE$296)+SUMIFS('ANNUAL SUMMARY'!$GN$402,BW134,'ANNUAL SUMMARY'!$V$9,BH112,'ANNUAL SUMMARY'!$FE$354)+SUMIFS('ANNUAL SUMMARY'!$GN$460,BW134,'ANNUAL SUMMARY'!$V$9,BH112,'ANNUAL SUMMARY'!$FE$412)+SUMIFS('ANNUAL SUMMARY'!$GN$518,BW134,'ANNUAL SUMMARY'!$V$9,BH112,'ANNUAL SUMMARY'!$FE$470)+SUMIFS('ANNUAL SUMMARY'!$GN$576,BW134,'ANNUAL SUMMARY'!$V$9,BH112,'ANNUAL SUMMARY'!$FE$528)+SUMIFS('ANNUAL SUMMARY'!$GN$634,BW134,'ANNUAL SUMMARY'!$V$9,BH112,'ANNUAL SUMMARY'!$FE$586)+SUMIFS('ANNUAL SUMMARY'!$GN$692,BW134,'ANNUAL SUMMARY'!$V$9,BH112,'ANNUAL SUMMARY'!$FE$644)</f>
        <v>0</v>
      </c>
      <c r="CR134" s="728"/>
      <c r="CS134" s="728"/>
      <c r="CT134" s="1263"/>
      <c r="CU134" s="1250"/>
      <c r="CV134" s="154"/>
      <c r="CW134" s="624"/>
      <c r="CX134" s="624"/>
      <c r="CY134" s="624"/>
      <c r="CZ134" s="624"/>
      <c r="DA134" s="624"/>
      <c r="DB134" s="624"/>
      <c r="DC134" s="624"/>
      <c r="DD134" s="624"/>
      <c r="DE134" s="624"/>
      <c r="DF134" s="624"/>
      <c r="DG134" s="624"/>
      <c r="DH134" s="624"/>
      <c r="DI134" s="624"/>
      <c r="DJ134" s="624"/>
      <c r="DK134" s="624"/>
      <c r="DL134" s="624"/>
      <c r="DM134" s="624"/>
      <c r="DN134" s="624"/>
      <c r="DO134" s="624"/>
      <c r="DP134" s="624"/>
      <c r="DQ134" s="624"/>
      <c r="DR134" s="624"/>
      <c r="DS134" s="624"/>
      <c r="DT134" s="15"/>
      <c r="DU134" s="812">
        <f>IF(DU118=0," ",DU118+8)</f>
        <v>2030</v>
      </c>
      <c r="DV134" s="813"/>
      <c r="DW134" s="813"/>
      <c r="DX134" s="813"/>
      <c r="DY134" s="813"/>
      <c r="DZ134" s="1118">
        <f>SUMIFS('ANNUAL SUMMARY'!$AF$54,DU134,'ANNUAL SUMMARY'!$V$9,DF112,'ANNUAL SUMMARY'!$L$6)+SUMIFS('ANNUAL SUMMARY'!$AF$112,DU134,'ANNUAL SUMMARY'!$V$9,DF112,'ANNUAL SUMMARY'!$L$64)+SUMIFS('ANNUAL SUMMARY'!$AF$170,DU134,'ANNUAL SUMMARY'!$V$9,DF112,'ANNUAL SUMMARY'!$L$122)+SUMIFS('ANNUAL SUMMARY'!$AF$228,DU134,'ANNUAL SUMMARY'!$V$9,DF112,'ANNUAL SUMMARY'!$L$180)+SUMIFS('ANNUAL SUMMARY'!$AF$286,DU134,'ANNUAL SUMMARY'!$V$9,DF112,'ANNUAL SUMMARY'!$L$238)+SUMIFS('ANNUAL SUMMARY'!$AF$344,DU134,'ANNUAL SUMMARY'!$V$9,DF112,'ANNUAL SUMMARY'!$L$296)+SUMIFS('ANNUAL SUMMARY'!$AF$402,DU134,'ANNUAL SUMMARY'!$V$9,DF112,'ANNUAL SUMMARY'!$L$354)+SUMIFS('ANNUAL SUMMARY'!$AF$460,DU134,'ANNUAL SUMMARY'!$V$9,DF112,'ANNUAL SUMMARY'!$L$412)+SUMIFS('ANNUAL SUMMARY'!$AF$518,DU134,'ANNUAL SUMMARY'!$V$9,DF112,'ANNUAL SUMMARY'!$L$470)+SUMIFS('ANNUAL SUMMARY'!$AF$576,DU134,'ANNUAL SUMMARY'!$V$9,DF112,'ANNUAL SUMMARY'!$L$528)+SUMIFS('ANNUAL SUMMARY'!$AF$634,DU134,'ANNUAL SUMMARY'!$V$9,DF112,'ANNUAL SUMMARY'!$L$586)+SUMIFS('ANNUAL SUMMARY'!$AF$692,DU134,'ANNUAL SUMMARY'!$V$9,DF112,'ANNUAL SUMMARY'!$L$644)+SUMIFS('ANNUAL SUMMARY'!$CC$54,DU134,'ANNUAL SUMMARY'!$V$9,DF112,'ANNUAL SUMMARY'!$BI$6)+SUMIFS('ANNUAL SUMMARY'!$CC$112,DU134,'ANNUAL SUMMARY'!$V$9,DF112,'ANNUAL SUMMARY'!$BI$64)+SUMIFS('ANNUAL SUMMARY'!$CC$170,DU134,'ANNUAL SUMMARY'!$V$9,DF112,'ANNUAL SUMMARY'!$BI$122)+SUMIFS('ANNUAL SUMMARY'!$CC$228,DU134,'ANNUAL SUMMARY'!$V$9,DF112,'ANNUAL SUMMARY'!$BI$180)+SUMIFS('ANNUAL SUMMARY'!$CC$286,DU134,'ANNUAL SUMMARY'!$V$9,DF112,'ANNUAL SUMMARY'!$BI$238)+SUMIFS('ANNUAL SUMMARY'!$CC$344,DU134,'ANNUAL SUMMARY'!$V$9,DF112,'ANNUAL SUMMARY'!$BI$296)+SUMIFS('ANNUAL SUMMARY'!$CC$402,DU134,'ANNUAL SUMMARY'!$V$9,DF112,'ANNUAL SUMMARY'!$BI$354)+SUMIFS('ANNUAL SUMMARY'!$CC$460,DU134,'ANNUAL SUMMARY'!$V$9,DF112,'ANNUAL SUMMARY'!$BI$412)+SUMIFS('ANNUAL SUMMARY'!$CC$518,DU134,'ANNUAL SUMMARY'!$V$9,DF112,'ANNUAL SUMMARY'!$BI$470)+SUMIFS('ANNUAL SUMMARY'!$CC$576,DU134,'ANNUAL SUMMARY'!$V$9,DF112,'ANNUAL SUMMARY'!$BI$528)+SUMIFS('ANNUAL SUMMARY'!$CC$634,DU134,'ANNUAL SUMMARY'!$V$9,DF112,'ANNUAL SUMMARY'!$BI$586)+SUMIFS('ANNUAL SUMMARY'!$CC$692,DU134,'ANNUAL SUMMARY'!$V$9,DF112,'ANNUAL SUMMARY'!$BI$644)+SUMIFS('ANNUAL SUMMARY'!$EB$54,DU134,'ANNUAL SUMMARY'!$V$9,DF112,'ANNUAL SUMMARY'!$DH$6)+SUMIFS('ANNUAL SUMMARY'!$EB$112,DU134,'ANNUAL SUMMARY'!$V$9,DF112,'ANNUAL SUMMARY'!$DH$64)+SUMIFS('ANNUAL SUMMARY'!$EB$170,DU134,'ANNUAL SUMMARY'!$V$9,DF112,'ANNUAL SUMMARY'!$DH$122)+SUMIFS('ANNUAL SUMMARY'!$EB$228,DU134,'ANNUAL SUMMARY'!$V$9,DF112,'ANNUAL SUMMARY'!$DH$180)+SUMIFS('ANNUAL SUMMARY'!$EB$286,DU134,'ANNUAL SUMMARY'!$V$9,DF112,'ANNUAL SUMMARY'!$DH$238)+SUMIFS('ANNUAL SUMMARY'!$EB$344,DU134,'ANNUAL SUMMARY'!$V$9,DF112,'ANNUAL SUMMARY'!$DH$296)+SUMIFS('ANNUAL SUMMARY'!$EB$402,DU134,'ANNUAL SUMMARY'!$V$9,DF112,'ANNUAL SUMMARY'!$DH$354)+SUMIFS('ANNUAL SUMMARY'!$EB$460,DU134,'ANNUAL SUMMARY'!$V$9,DF112,'ANNUAL SUMMARY'!$DH$412)+SUMIFS('ANNUAL SUMMARY'!$EB$518,DU134,'ANNUAL SUMMARY'!$V$9,DF112,'ANNUAL SUMMARY'!$DH$470)+SUMIFS('ANNUAL SUMMARY'!$EB$576,DU134,'ANNUAL SUMMARY'!$V$9,DF112,'ANNUAL SUMMARY'!$DH$528)+SUMIFS('ANNUAL SUMMARY'!$EB$634,DU134,'ANNUAL SUMMARY'!$V$9,DF112,'ANNUAL SUMMARY'!$DH$586)+SUMIFS('ANNUAL SUMMARY'!$EB$692,DU134,'ANNUAL SUMMARY'!$V$9,DF112,'ANNUAL SUMMARY'!$DH$644)+SUMIFS('ANNUAL SUMMARY'!$FY$54,DU134,'ANNUAL SUMMARY'!$V$9,DF112,'ANNUAL SUMMARY'!$FE$6)+SUMIFS('ANNUAL SUMMARY'!$FY$112,DU134,'ANNUAL SUMMARY'!$V$9,DF112,'ANNUAL SUMMARY'!$FE$64)+SUMIFS('ANNUAL SUMMARY'!$FY$170,DU134,'ANNUAL SUMMARY'!$V$9,DF112,'ANNUAL SUMMARY'!$FE$122)+SUMIFS('ANNUAL SUMMARY'!$FY$228,DU134,'ANNUAL SUMMARY'!$V$9,DF112,'ANNUAL SUMMARY'!$FE$180)+SUMIFS('ANNUAL SUMMARY'!$FY$286,DU134,'ANNUAL SUMMARY'!$V$9,DF112,'ANNUAL SUMMARY'!$FE$238)+SUMIFS('ANNUAL SUMMARY'!$FY$344,DU134,'ANNUAL SUMMARY'!$V$9,DF112,'ANNUAL SUMMARY'!$FE$296)+SUMIFS('ANNUAL SUMMARY'!$FY$402,DU134,'ANNUAL SUMMARY'!$V$9,DF112,'ANNUAL SUMMARY'!$FE$354)+SUMIFS('ANNUAL SUMMARY'!$FY$460,DU134,'ANNUAL SUMMARY'!$V$9,DF112,'ANNUAL SUMMARY'!$FE$412)+SUMIFS('ANNUAL SUMMARY'!$FY$518,DU134,'ANNUAL SUMMARY'!$V$9,DF112,'ANNUAL SUMMARY'!$FE$470)+SUMIFS('ANNUAL SUMMARY'!$FY$576,DU134,'ANNUAL SUMMARY'!$V$9,DF112,'ANNUAL SUMMARY'!$FE$528)+SUMIFS('ANNUAL SUMMARY'!$FY$634,DU134,'ANNUAL SUMMARY'!$V$9,DF112,'ANNUAL SUMMARY'!$FE$586)+SUMIFS('ANNUAL SUMMARY'!$FY$692,DU134,'ANNUAL SUMMARY'!$V$9,DF112,'ANNUAL SUMMARY'!$FE$644)</f>
        <v>0</v>
      </c>
      <c r="EA134" s="727"/>
      <c r="EB134" s="727"/>
      <c r="EC134" s="727"/>
      <c r="ED134" s="727">
        <f>SUMIFS('ANNUAL SUMMARY'!$AJ$54,DU134,'ANNUAL SUMMARY'!$V$9,DF112,'ANNUAL SUMMARY'!$L$6)+SUMIFS('ANNUAL SUMMARY'!$AJ$112,DU134,'ANNUAL SUMMARY'!$V$9,DF112,'ANNUAL SUMMARY'!$L$64)+SUMIFS('ANNUAL SUMMARY'!$AJ$170,DU134,'ANNUAL SUMMARY'!$V$9,DF112,'ANNUAL SUMMARY'!$L$122)+SUMIFS('ANNUAL SUMMARY'!$AJ$228,DU134,'ANNUAL SUMMARY'!$V$9,DF112,'ANNUAL SUMMARY'!$L$180)+SUMIFS('ANNUAL SUMMARY'!$AJ$286,DU134,'ANNUAL SUMMARY'!$V$9,DF112,'ANNUAL SUMMARY'!$L$238)+SUMIFS('ANNUAL SUMMARY'!$AJ$344,DU134,'ANNUAL SUMMARY'!$V$9,DF112,'ANNUAL SUMMARY'!$L$296)+SUMIFS('ANNUAL SUMMARY'!$AJ$402,DU134,'ANNUAL SUMMARY'!$V$9,DF112,'ANNUAL SUMMARY'!$L$354)+SUMIFS('ANNUAL SUMMARY'!$AJ$460,DU134,'ANNUAL SUMMARY'!$V$9,DF112,'ANNUAL SUMMARY'!$L$412)+SUMIFS('ANNUAL SUMMARY'!$AJ$518,DU134,'ANNUAL SUMMARY'!$V$9,DF112,'ANNUAL SUMMARY'!$L$470)+SUMIFS('ANNUAL SUMMARY'!$AJ$576,DU134,'ANNUAL SUMMARY'!$V$9,DF112,'ANNUAL SUMMARY'!$L$528)+SUMIFS('ANNUAL SUMMARY'!$AJ$634,DU134,'ANNUAL SUMMARY'!$V$9,DF112,'ANNUAL SUMMARY'!$L$586)+SUMIFS('ANNUAL SUMMARY'!$AJ$692,DU134,'ANNUAL SUMMARY'!$V$9,DF112,'ANNUAL SUMMARY'!$L$644)+SUMIFS('ANNUAL SUMMARY'!$CG$54,DU134,'ANNUAL SUMMARY'!$V$9,DF112,'ANNUAL SUMMARY'!$BI$6)+SUMIFS('ANNUAL SUMMARY'!$CG$112,DU134,'ANNUAL SUMMARY'!$V$9,DF112,'ANNUAL SUMMARY'!$BI$64)+SUMIFS('ANNUAL SUMMARY'!$CG$170,DU134,'ANNUAL SUMMARY'!$V$9,DF112,'ANNUAL SUMMARY'!$BI$122)+SUMIFS('ANNUAL SUMMARY'!$CG$228,DU134,'ANNUAL SUMMARY'!$V$9,DF112,'ANNUAL SUMMARY'!$BI$180)+SUMIFS('ANNUAL SUMMARY'!$CG$286,DU134,'ANNUAL SUMMARY'!$V$9,DF112,'ANNUAL SUMMARY'!$BI$238)+SUMIFS('ANNUAL SUMMARY'!$CG$344,DU134,'ANNUAL SUMMARY'!$V$9,DF112,'ANNUAL SUMMARY'!$BI$296)+SUMIFS('ANNUAL SUMMARY'!$CG$402,DU134,'ANNUAL SUMMARY'!$V$9,DF112,'ANNUAL SUMMARY'!$BI$354)+SUMIFS('ANNUAL SUMMARY'!$CG$460,DU134,'ANNUAL SUMMARY'!$V$9,DF112,'ANNUAL SUMMARY'!$BI$412)+SUMIFS('ANNUAL SUMMARY'!$CG$518,DU134,'ANNUAL SUMMARY'!$V$9,DF112,'ANNUAL SUMMARY'!$BI$470)+SUMIFS('ANNUAL SUMMARY'!$CG$576,DU134,'ANNUAL SUMMARY'!$V$9,DF112,'ANNUAL SUMMARY'!$BI$528)+SUMIFS('ANNUAL SUMMARY'!$CG$634,DU134,'ANNUAL SUMMARY'!$V$9,DF112,'ANNUAL SUMMARY'!$BI$586)+SUMIFS('ANNUAL SUMMARY'!$CG$692,DU134,'ANNUAL SUMMARY'!$V$9,DF112,'ANNUAL SUMMARY'!$BI$644)+SUMIFS('ANNUAL SUMMARY'!$EF$54,DU134,'ANNUAL SUMMARY'!$V$9,DF112,'ANNUAL SUMMARY'!$DH$6)+SUMIFS('ANNUAL SUMMARY'!$EF$112,DU134,'ANNUAL SUMMARY'!$V$9,DF112,'ANNUAL SUMMARY'!$DH$64)+SUMIFS('ANNUAL SUMMARY'!$EF$170,DU134,'ANNUAL SUMMARY'!$V$9,DF112,'ANNUAL SUMMARY'!$DH$122)+SUMIFS('ANNUAL SUMMARY'!$EF$228,DU134,'ANNUAL SUMMARY'!$V$9,DF112,'ANNUAL SUMMARY'!$DH$180)+SUMIFS('ANNUAL SUMMARY'!$EF$286,DU134,'ANNUAL SUMMARY'!$V$9,DF112,'ANNUAL SUMMARY'!$DH$238)+SUMIFS('ANNUAL SUMMARY'!$EF$344,DU134,'ANNUAL SUMMARY'!$V$9,DF112,'ANNUAL SUMMARY'!$DH$296)+SUMIFS('ANNUAL SUMMARY'!$EF$402,DU134,'ANNUAL SUMMARY'!$V$9,DF112,'ANNUAL SUMMARY'!$DH$354)+SUMIFS('ANNUAL SUMMARY'!$EF$460,DU134,'ANNUAL SUMMARY'!$V$9,DF112,'ANNUAL SUMMARY'!$DH$412)+SUMIFS('ANNUAL SUMMARY'!$EF$518,DU134,'ANNUAL SUMMARY'!$V$9,DF112,'ANNUAL SUMMARY'!$DH$470)+SUMIFS('ANNUAL SUMMARY'!$EF$576,DU134,'ANNUAL SUMMARY'!$V$9,DF112,'ANNUAL SUMMARY'!$DH$528)+SUMIFS('ANNUAL SUMMARY'!$EF$634,DU134,'ANNUAL SUMMARY'!$V$9,DF112,'ANNUAL SUMMARY'!$DH$586)+SUMIFS('ANNUAL SUMMARY'!$EF$692,DU134,'ANNUAL SUMMARY'!$V$9,DF112,'ANNUAL SUMMARY'!$DH$644)+SUMIFS('ANNUAL SUMMARY'!$GC$54,DU134,'ANNUAL SUMMARY'!$V$9,DF112,'ANNUAL SUMMARY'!$FE$6)+SUMIFS('ANNUAL SUMMARY'!$GC$112,DU134,'ANNUAL SUMMARY'!$V$9,DF112,'ANNUAL SUMMARY'!$FE$64)+SUMIFS('ANNUAL SUMMARY'!$GC$170,DU134,'ANNUAL SUMMARY'!$V$9,DF112,'ANNUAL SUMMARY'!$FE$122)+SUMIFS('ANNUAL SUMMARY'!$GC$228,DU134,'ANNUAL SUMMARY'!$V$9,DF112,'ANNUAL SUMMARY'!$FE$180)+SUMIFS('ANNUAL SUMMARY'!$GC$286,DU134,'ANNUAL SUMMARY'!$V$9,DF112,'ANNUAL SUMMARY'!$FE$238)+SUMIFS('ANNUAL SUMMARY'!$GC$344,DU134,'ANNUAL SUMMARY'!$V$9,DF112,'ANNUAL SUMMARY'!$FE$296)+SUMIFS('ANNUAL SUMMARY'!$GC$402,DU134,'ANNUAL SUMMARY'!$V$9,DF112,'ANNUAL SUMMARY'!$FE$354)+SUMIFS('ANNUAL SUMMARY'!$GC$460,DU134,'ANNUAL SUMMARY'!$V$9,DF112,'ANNUAL SUMMARY'!$FE$412)+SUMIFS('ANNUAL SUMMARY'!$GC$518,DU134,'ANNUAL SUMMARY'!$V$9,DF112,'ANNUAL SUMMARY'!$FE$470)+SUMIFS('ANNUAL SUMMARY'!$GC$576,DU134,'ANNUAL SUMMARY'!$V$9,DF112,'ANNUAL SUMMARY'!$FE$528)+SUMIFS('ANNUAL SUMMARY'!$GC$634,DU134,'ANNUAL SUMMARY'!$V$9,DF112,'ANNUAL SUMMARY'!$FE$586)+SUMIFS('ANNUAL SUMMARY'!$GC$692,DU134,'ANNUAL SUMMARY'!$V$9,DF112,'ANNUAL SUMMARY'!$FE$644)</f>
        <v>0</v>
      </c>
      <c r="EE134" s="727"/>
      <c r="EF134" s="727"/>
      <c r="EG134" s="727"/>
      <c r="EH134" s="727">
        <f>SUMIFS('ANNUAL SUMMARY'!$AN$54,DU134,'ANNUAL SUMMARY'!$V$9,DF112,'ANNUAL SUMMARY'!$L$6)+SUMIFS('ANNUAL SUMMARY'!$AN$112,DU134,'ANNUAL SUMMARY'!$V$9,DF112,'ANNUAL SUMMARY'!$L$64)+SUMIFS('ANNUAL SUMMARY'!$AN$170,DU134,'ANNUAL SUMMARY'!$V$9,DF112,'ANNUAL SUMMARY'!$L$122)+SUMIFS('ANNUAL SUMMARY'!$AN$228,DU134,'ANNUAL SUMMARY'!$V$9,DF112,'ANNUAL SUMMARY'!$L$180)+SUMIFS('ANNUAL SUMMARY'!$AN$286,DU134,'ANNUAL SUMMARY'!$V$9,DF112,'ANNUAL SUMMARY'!$L$238)+SUMIFS('ANNUAL SUMMARY'!$AN$344,DU134,'ANNUAL SUMMARY'!$V$9,DF112,'ANNUAL SUMMARY'!$L$296)+SUMIFS('ANNUAL SUMMARY'!$AN$402,DU134,'ANNUAL SUMMARY'!$V$9,DF112,'ANNUAL SUMMARY'!$L$354)+SUMIFS('ANNUAL SUMMARY'!$AN$460,DU134,'ANNUAL SUMMARY'!$V$9,DF112,'ANNUAL SUMMARY'!$L$412)+SUMIFS('ANNUAL SUMMARY'!$AN$518,DU134,'ANNUAL SUMMARY'!$V$9,DF112,'ANNUAL SUMMARY'!$L$470)+SUMIFS('ANNUAL SUMMARY'!$AN$576,DU134,'ANNUAL SUMMARY'!$V$9,DF112,'ANNUAL SUMMARY'!$L$528)+SUMIFS('ANNUAL SUMMARY'!$AN$634,DU134,'ANNUAL SUMMARY'!$V$9,DF112,'ANNUAL SUMMARY'!$L$586)+SUMIFS('ANNUAL SUMMARY'!$AN$692,DU134,'ANNUAL SUMMARY'!$V$9,DF112,'ANNUAL SUMMARY'!$L$644)+SUMIFS('ANNUAL SUMMARY'!$CK$54,DU134,'ANNUAL SUMMARY'!$V$9,DF112,'ANNUAL SUMMARY'!$BI$6)+SUMIFS('ANNUAL SUMMARY'!$CK$112,DU134,'ANNUAL SUMMARY'!$V$9,DF112,'ANNUAL SUMMARY'!$BI$64)+SUMIFS('ANNUAL SUMMARY'!$CK$170,DU134,'ANNUAL SUMMARY'!$V$9,DF112,'ANNUAL SUMMARY'!$BI$122)+SUMIFS('ANNUAL SUMMARY'!$CK$228,DU134,'ANNUAL SUMMARY'!$V$9,DF112,'ANNUAL SUMMARY'!$BI$180)+SUMIFS('ANNUAL SUMMARY'!$CK$286,DU134,'ANNUAL SUMMARY'!$V$9,DF112,'ANNUAL SUMMARY'!$BI$238)+SUMIFS('ANNUAL SUMMARY'!$CK$344,DU134,'ANNUAL SUMMARY'!$V$9,DF112,'ANNUAL SUMMARY'!$BI$296)+SUMIFS('ANNUAL SUMMARY'!$CK$402,DU134,'ANNUAL SUMMARY'!$V$9,DF112,'ANNUAL SUMMARY'!$BI$354)+SUMIFS('ANNUAL SUMMARY'!$CK$460,DU134,'ANNUAL SUMMARY'!$V$9,DF112,'ANNUAL SUMMARY'!$BI$412)+SUMIFS('ANNUAL SUMMARY'!$CK$518,DU134,'ANNUAL SUMMARY'!$V$9,DF112,'ANNUAL SUMMARY'!$BI$470)+SUMIFS('ANNUAL SUMMARY'!$CK$576,DU134,'ANNUAL SUMMARY'!$V$9,DF112,'ANNUAL SUMMARY'!$BI$528)+SUMIFS('ANNUAL SUMMARY'!$CK$634,DU134,'ANNUAL SUMMARY'!$V$9,DF112,'ANNUAL SUMMARY'!$BI$586)+SUMIFS('ANNUAL SUMMARY'!$CK$692,DU134,'ANNUAL SUMMARY'!$V$9,DF112,'ANNUAL SUMMARY'!$BI$644)+SUMIFS('ANNUAL SUMMARY'!$EJ$54,DU134,'ANNUAL SUMMARY'!$V$9,DF112,'ANNUAL SUMMARY'!$DH$6)+SUMIFS('ANNUAL SUMMARY'!$EJ$112,DU134,'ANNUAL SUMMARY'!$V$9,DF112,'ANNUAL SUMMARY'!$DH$64)+SUMIFS('ANNUAL SUMMARY'!$EJ$170,DU134,'ANNUAL SUMMARY'!$V$9,DF112,'ANNUAL SUMMARY'!$DH$122)+SUMIFS('ANNUAL SUMMARY'!$EJ$228,DU134,'ANNUAL SUMMARY'!$V$9,DF112,'ANNUAL SUMMARY'!$DH$180)+SUMIFS('ANNUAL SUMMARY'!$EJ$286,DU134,'ANNUAL SUMMARY'!$V$9,DF112,'ANNUAL SUMMARY'!$DH$238)+SUMIFS('ANNUAL SUMMARY'!$EJ$344,DU134,'ANNUAL SUMMARY'!$V$9,DF112,'ANNUAL SUMMARY'!$DH$296)+SUMIFS('ANNUAL SUMMARY'!$EJ$402,DU134,'ANNUAL SUMMARY'!$V$9,DF112,'ANNUAL SUMMARY'!$DH$354)+SUMIFS('ANNUAL SUMMARY'!$EJ$460,DU134,'ANNUAL SUMMARY'!$V$9,DF112,'ANNUAL SUMMARY'!$DH$412)+SUMIFS('ANNUAL SUMMARY'!$EJ$518,DU134,'ANNUAL SUMMARY'!$V$9,DF112,'ANNUAL SUMMARY'!$DH$470)+SUMIFS('ANNUAL SUMMARY'!$EJ$576,DU134,'ANNUAL SUMMARY'!$V$9,DF112,'ANNUAL SUMMARY'!$DH$528)+SUMIFS('ANNUAL SUMMARY'!$EJ$634,DU134,'ANNUAL SUMMARY'!$V$9,DF112,'ANNUAL SUMMARY'!$DH$586)+SUMIFS('ANNUAL SUMMARY'!$EJ$692,DU134,'ANNUAL SUMMARY'!$V$9,DF112,'ANNUAL SUMMARY'!$DH$644)+SUMIFS('ANNUAL SUMMARY'!$GG$54,DU134,'ANNUAL SUMMARY'!$V$9,DF112,'ANNUAL SUMMARY'!$FE$6)+SUMIFS('ANNUAL SUMMARY'!$GG$112,DU134,'ANNUAL SUMMARY'!$V$9,DF112,'ANNUAL SUMMARY'!$FE$64)+SUMIFS('ANNUAL SUMMARY'!$GG$170,DU134,'ANNUAL SUMMARY'!$V$9,DF112,'ANNUAL SUMMARY'!$FE$122)+SUMIFS('ANNUAL SUMMARY'!$GG$228,DU134,'ANNUAL SUMMARY'!$V$9,DF112,'ANNUAL SUMMARY'!$FE$180)+SUMIFS('ANNUAL SUMMARY'!$GG$286,DU134,'ANNUAL SUMMARY'!$V$9,DF112,'ANNUAL SUMMARY'!$FE$238)+SUMIFS('ANNUAL SUMMARY'!$GG$344,DU134,'ANNUAL SUMMARY'!$V$9,DF112,'ANNUAL SUMMARY'!$FE$296)+SUMIFS('ANNUAL SUMMARY'!$GG$402,DU134,'ANNUAL SUMMARY'!$V$9,DF112,'ANNUAL SUMMARY'!$FE$354)+SUMIFS('ANNUAL SUMMARY'!$GG$460,DU134,'ANNUAL SUMMARY'!$V$9,DF112,'ANNUAL SUMMARY'!$FE$412)+SUMIFS('ANNUAL SUMMARY'!$GG$518,DU134,'ANNUAL SUMMARY'!$V$9,DF112,'ANNUAL SUMMARY'!$FE$470)+SUMIFS('ANNUAL SUMMARY'!$GG$576,DU134,'ANNUAL SUMMARY'!$V$9,DF112,'ANNUAL SUMMARY'!$FE$528)+SUMIFS('ANNUAL SUMMARY'!$GG$634,DU134,'ANNUAL SUMMARY'!$V$9,DF112,'ANNUAL SUMMARY'!$FE$586)+SUMIFS('ANNUAL SUMMARY'!$GG$692,DU134,'ANNUAL SUMMARY'!$V$9,DF112,'ANNUAL SUMMARY'!$FE$644)</f>
        <v>0</v>
      </c>
      <c r="EI134" s="727"/>
      <c r="EJ134" s="727"/>
      <c r="EK134" s="727"/>
      <c r="EL134" s="728">
        <f>SUMIFS('ANNUAL SUMMARY'!$AR$54,DU134,'ANNUAL SUMMARY'!$V$9,DF112,'ANNUAL SUMMARY'!$L$6)+SUMIFS('ANNUAL SUMMARY'!$AR$112,DU134,'ANNUAL SUMMARY'!$V$9,DF112,'ANNUAL SUMMARY'!$L$64)+SUMIFS('ANNUAL SUMMARY'!$AR$170,DU134,'ANNUAL SUMMARY'!$V$9,DF112,'ANNUAL SUMMARY'!$L$122)+SUMIFS('ANNUAL SUMMARY'!$AR$228,DU134,'ANNUAL SUMMARY'!$V$9,DF112,'ANNUAL SUMMARY'!$L$180)+SUMIFS('ANNUAL SUMMARY'!$AR$286,DU134,'ANNUAL SUMMARY'!$V$9,DF112,'ANNUAL SUMMARY'!$L$238)+SUMIFS('ANNUAL SUMMARY'!$AR$344,DU134,'ANNUAL SUMMARY'!$V$9,DF112,'ANNUAL SUMMARY'!$L$296)+SUMIFS('ANNUAL SUMMARY'!$AR$402,DU134,'ANNUAL SUMMARY'!$V$9,DF112,'ANNUAL SUMMARY'!$L$354)+SUMIFS('ANNUAL SUMMARY'!$AR$460,DU134,'ANNUAL SUMMARY'!$V$9,DF112,'ANNUAL SUMMARY'!$L$412)+SUMIFS('ANNUAL SUMMARY'!$AR$518,DU134,'ANNUAL SUMMARY'!$V$9,DF112,'ANNUAL SUMMARY'!$L$470)+SUMIFS('ANNUAL SUMMARY'!$AR$576,DU134,'ANNUAL SUMMARY'!$V$9,DF112,'ANNUAL SUMMARY'!$L$528)+SUMIFS('ANNUAL SUMMARY'!$AR$634,DU134,'ANNUAL SUMMARY'!$V$9,DF112,'ANNUAL SUMMARY'!$L$586)+SUMIFS('ANNUAL SUMMARY'!$AR$692,DU134,'ANNUAL SUMMARY'!$V$9,DF112,'ANNUAL SUMMARY'!$L$644)+SUMIFS('ANNUAL SUMMARY'!$CO$54,DU134,'ANNUAL SUMMARY'!$V$9,DF112,'ANNUAL SUMMARY'!$BI$6)+SUMIFS('ANNUAL SUMMARY'!$CO$112,DU134,'ANNUAL SUMMARY'!$V$9,DF112,'ANNUAL SUMMARY'!$BI$64)+SUMIFS('ANNUAL SUMMARY'!$CO$170,DU134,'ANNUAL SUMMARY'!$V$9,DF112,'ANNUAL SUMMARY'!$BI$122)+SUMIFS('ANNUAL SUMMARY'!$CO$228,DU134,'ANNUAL SUMMARY'!$V$9,DF112,'ANNUAL SUMMARY'!$BI$180)+SUMIFS('ANNUAL SUMMARY'!$CO$286,DU134,'ANNUAL SUMMARY'!$V$9,DF112,'ANNUAL SUMMARY'!$BI$238)+SUMIFS('ANNUAL SUMMARY'!$CO$344,DU134,'ANNUAL SUMMARY'!$V$9,DF112,'ANNUAL SUMMARY'!$BI$296)+SUMIFS('ANNUAL SUMMARY'!$CO$402,DU134,'ANNUAL SUMMARY'!$V$9,DF112,'ANNUAL SUMMARY'!$BI$354)+SUMIFS('ANNUAL SUMMARY'!$CO$460,DU134,'ANNUAL SUMMARY'!$V$9,DF112,'ANNUAL SUMMARY'!$BI$412)+SUMIFS('ANNUAL SUMMARY'!$CO$518,DU134,'ANNUAL SUMMARY'!$V$9,DF112,'ANNUAL SUMMARY'!$BI$470)+SUMIFS('ANNUAL SUMMARY'!$CO$576,DU134,'ANNUAL SUMMARY'!$V$9,DF112,'ANNUAL SUMMARY'!$BI$528)+SUMIFS('ANNUAL SUMMARY'!$CO$634,DU134,'ANNUAL SUMMARY'!$V$9,DF112,'ANNUAL SUMMARY'!$BI$586)+SUMIFS('ANNUAL SUMMARY'!$CO$692,DU134,'ANNUAL SUMMARY'!$V$9,DF112,'ANNUAL SUMMARY'!$BI$644)+SUMIFS('ANNUAL SUMMARY'!$EN$54,DU134,'ANNUAL SUMMARY'!$V$9,DF112,'ANNUAL SUMMARY'!$DH$6)+SUMIFS('ANNUAL SUMMARY'!$EN$112,DU134,'ANNUAL SUMMARY'!$V$9,DF112,'ANNUAL SUMMARY'!$DH$64)+SUMIFS('ANNUAL SUMMARY'!$EN$170,DU134,'ANNUAL SUMMARY'!$V$9,DF112,'ANNUAL SUMMARY'!$DH$122)+SUMIFS('ANNUAL SUMMARY'!$EN$228,DU134,'ANNUAL SUMMARY'!$V$9,DF112,'ANNUAL SUMMARY'!$DH$180)+SUMIFS('ANNUAL SUMMARY'!$EN$286,DU134,'ANNUAL SUMMARY'!$V$9,DF112,'ANNUAL SUMMARY'!$DH$238)+SUMIFS('ANNUAL SUMMARY'!$EN$344,DU134,'ANNUAL SUMMARY'!$V$9,DF112,'ANNUAL SUMMARY'!$DH$296)+SUMIFS('ANNUAL SUMMARY'!$EN$402,DU134,'ANNUAL SUMMARY'!$V$9,DF112,'ANNUAL SUMMARY'!$DH$354)+SUMIFS('ANNUAL SUMMARY'!$EN$460,DU134,'ANNUAL SUMMARY'!$V$9,DF112,'ANNUAL SUMMARY'!$DH$412)+SUMIFS('ANNUAL SUMMARY'!$EN$518,DU134,'ANNUAL SUMMARY'!$V$9,DF112,'ANNUAL SUMMARY'!$DH$470)+SUMIFS('ANNUAL SUMMARY'!$EN$576,DU134,'ANNUAL SUMMARY'!$V$9,DF112,'ANNUAL SUMMARY'!$DH$528)+SUMIFS('ANNUAL SUMMARY'!$EN$634,DU134,'ANNUAL SUMMARY'!$V$9,DF112,'ANNUAL SUMMARY'!$DH$586)+SUMIFS('ANNUAL SUMMARY'!$EN$692,DU134,'ANNUAL SUMMARY'!$V$9,DF112,'ANNUAL SUMMARY'!$DH$644)+SUMIFS('ANNUAL SUMMARY'!$GK$54,DU134,'ANNUAL SUMMARY'!$V$9,DF112,'ANNUAL SUMMARY'!$FE$6)+SUMIFS('ANNUAL SUMMARY'!$GK$112,DU134,'ANNUAL SUMMARY'!$V$9,DF112,'ANNUAL SUMMARY'!$FE$64)+SUMIFS('ANNUAL SUMMARY'!$GK$170,DU134,'ANNUAL SUMMARY'!$V$9,DF112,'ANNUAL SUMMARY'!$FE$122)+SUMIFS('ANNUAL SUMMARY'!$GK$228,DU134,'ANNUAL SUMMARY'!$V$9,DF112,'ANNUAL SUMMARY'!$FE$180)+SUMIFS('ANNUAL SUMMARY'!$GK$286,DU134,'ANNUAL SUMMARY'!$V$9,DF112,'ANNUAL SUMMARY'!$FE$238)+SUMIFS('ANNUAL SUMMARY'!$GK$344,DU134,'ANNUAL SUMMARY'!$V$9,DF112,'ANNUAL SUMMARY'!$FE$296)+SUMIFS('ANNUAL SUMMARY'!$GK$402,DU134,'ANNUAL SUMMARY'!$V$9,DF112,'ANNUAL SUMMARY'!$FE$354)+SUMIFS('ANNUAL SUMMARY'!$GK$460,DU134,'ANNUAL SUMMARY'!$V$9,DF112,'ANNUAL SUMMARY'!$FE$412)+SUMIFS('ANNUAL SUMMARY'!$GK$518,DU134,'ANNUAL SUMMARY'!$V$9,DF112,'ANNUAL SUMMARY'!$FE$470)+SUMIFS('ANNUAL SUMMARY'!$GK$576,DU134,'ANNUAL SUMMARY'!$V$9,DF112,'ANNUAL SUMMARY'!$FE$528)+SUMIFS('ANNUAL SUMMARY'!$GK$634,DU134,'ANNUAL SUMMARY'!$V$9,DF112,'ANNUAL SUMMARY'!$FE$586)+SUMIFS('ANNUAL SUMMARY'!$GK$692,DU134,'ANNUAL SUMMARY'!$V$9,DF112,'ANNUAL SUMMARY'!$FE$644)</f>
        <v>0</v>
      </c>
      <c r="EM134" s="728"/>
      <c r="EN134" s="728"/>
      <c r="EO134" s="728">
        <f>SUMIFS('ANNUAL SUMMARY'!$AU$54,DU134,'ANNUAL SUMMARY'!$V$9,DF112,'ANNUAL SUMMARY'!$L$6)+SUMIFS('ANNUAL SUMMARY'!$AU$112,DU134,'ANNUAL SUMMARY'!$V$9,DF112,'ANNUAL SUMMARY'!$L$64)+SUMIFS('ANNUAL SUMMARY'!$AU$170,DU134,'ANNUAL SUMMARY'!$V$9,DF112,'ANNUAL SUMMARY'!$L$122)+SUMIFS('ANNUAL SUMMARY'!$AU$228,DU134,'ANNUAL SUMMARY'!$V$9,DF112,'ANNUAL SUMMARY'!$L$180)+SUMIFS('ANNUAL SUMMARY'!$AU$286,DU134,'ANNUAL SUMMARY'!$V$9,DF112,'ANNUAL SUMMARY'!$L$238)+SUMIFS('ANNUAL SUMMARY'!$AU$344,DU134,'ANNUAL SUMMARY'!$V$9,DF112,'ANNUAL SUMMARY'!$L$296)+SUMIFS('ANNUAL SUMMARY'!$AU$402,DU134,'ANNUAL SUMMARY'!$V$9,DF112,'ANNUAL SUMMARY'!$L$354)+SUMIFS('ANNUAL SUMMARY'!$AU$460,DU134,'ANNUAL SUMMARY'!$V$9,DF112,'ANNUAL SUMMARY'!$L$412)+SUMIFS('ANNUAL SUMMARY'!$AU$518,DU134,'ANNUAL SUMMARY'!$V$9,DF112,'ANNUAL SUMMARY'!$L$470)+SUMIFS('ANNUAL SUMMARY'!$AU$576,DU134,'ANNUAL SUMMARY'!$V$9,DF112,'ANNUAL SUMMARY'!$L$528)+SUMIFS('ANNUAL SUMMARY'!$AU$634,DU134,'ANNUAL SUMMARY'!$V$9,DF112,'ANNUAL SUMMARY'!$L$586)+SUMIFS('ANNUAL SUMMARY'!$AU$692,DU134,'ANNUAL SUMMARY'!$V$9,DF112,'ANNUAL SUMMARY'!$L$644)+SUMIFS('ANNUAL SUMMARY'!$CR$54,DU134,'ANNUAL SUMMARY'!$V$9,DF112,'ANNUAL SUMMARY'!$BI$6)+SUMIFS('ANNUAL SUMMARY'!$CR$112,DU134,'ANNUAL SUMMARY'!$V$9,DF112,'ANNUAL SUMMARY'!$BI$64)+SUMIFS('ANNUAL SUMMARY'!$CR$170,DU134,'ANNUAL SUMMARY'!$V$9,DF112,'ANNUAL SUMMARY'!$BI$122)+SUMIFS('ANNUAL SUMMARY'!$CR$228,DU134,'ANNUAL SUMMARY'!$V$9,DF112,'ANNUAL SUMMARY'!$BI$180)+SUMIFS('ANNUAL SUMMARY'!$CR$286,DU134,'ANNUAL SUMMARY'!$V$9,DF112,'ANNUAL SUMMARY'!$BI$238)+SUMIFS('ANNUAL SUMMARY'!$CR$344,DU134,'ANNUAL SUMMARY'!$V$9,DF112,'ANNUAL SUMMARY'!$BI$296)+SUMIFS('ANNUAL SUMMARY'!$CR$402,DU134,'ANNUAL SUMMARY'!$V$9,DF112,'ANNUAL SUMMARY'!$BI$354)+SUMIFS('ANNUAL SUMMARY'!$CR$460,DU134,'ANNUAL SUMMARY'!$V$9,DF112,'ANNUAL SUMMARY'!$BI$412)+SUMIFS('ANNUAL SUMMARY'!$CR$518,DU134,'ANNUAL SUMMARY'!$V$9,DF112,'ANNUAL SUMMARY'!$BI$470)+SUMIFS('ANNUAL SUMMARY'!$CR$576,DU134,'ANNUAL SUMMARY'!$V$9,DF112,'ANNUAL SUMMARY'!$BI$528)+SUMIFS('ANNUAL SUMMARY'!$CR$634,DU134,'ANNUAL SUMMARY'!$V$9,DF112,'ANNUAL SUMMARY'!$BI$586)+SUMIFS('ANNUAL SUMMARY'!$CR$692,DU134,'ANNUAL SUMMARY'!$V$9,DF112,'ANNUAL SUMMARY'!$BI$644)+SUMIFS('ANNUAL SUMMARY'!$EQ$54,DU134,'ANNUAL SUMMARY'!$V$9,DF112,'ANNUAL SUMMARY'!$DH$6)+SUMIFS('ANNUAL SUMMARY'!$EQ$112,DU134,'ANNUAL SUMMARY'!$V$9,DF112,'ANNUAL SUMMARY'!$DH$64)+SUMIFS('ANNUAL SUMMARY'!$EQ$170,DU134,'ANNUAL SUMMARY'!$V$9,DF112,'ANNUAL SUMMARY'!$DH$122)+SUMIFS('ANNUAL SUMMARY'!$EQ$228,DU134,'ANNUAL SUMMARY'!$V$9,DF112,'ANNUAL SUMMARY'!$DH$180)+SUMIFS('ANNUAL SUMMARY'!$EQ$286,DU134,'ANNUAL SUMMARY'!$V$9,DF112,'ANNUAL SUMMARY'!$DH$238)+SUMIFS('ANNUAL SUMMARY'!$EQ$344,DU134,'ANNUAL SUMMARY'!$V$9,DF112,'ANNUAL SUMMARY'!$DH$296)+SUMIFS('ANNUAL SUMMARY'!$EQ$402,DU134,'ANNUAL SUMMARY'!$V$9,DF112,'ANNUAL SUMMARY'!$DH$354)+SUMIFS('ANNUAL SUMMARY'!$EQ$460,DU134,'ANNUAL SUMMARY'!$V$9,DF112,'ANNUAL SUMMARY'!$DH$412)+SUMIFS('ANNUAL SUMMARY'!$EQ$518,DU134,'ANNUAL SUMMARY'!$V$9,DF112,'ANNUAL SUMMARY'!$DH$470)+SUMIFS('ANNUAL SUMMARY'!$EQ$576,DU134,'ANNUAL SUMMARY'!$V$9,DF112,'ANNUAL SUMMARY'!$DH$528)+SUMIFS('ANNUAL SUMMARY'!$EQ$634,DU134,'ANNUAL SUMMARY'!$V$9,DF112,'ANNUAL SUMMARY'!$DH$586)+SUMIFS('ANNUAL SUMMARY'!$EQ$692,DU134,'ANNUAL SUMMARY'!$V$9,DF112,'ANNUAL SUMMARY'!$DH$644)+SUMIFS('ANNUAL SUMMARY'!$GN$54,DU134,'ANNUAL SUMMARY'!$V$9,DF112,'ANNUAL SUMMARY'!$FE$6)+SUMIFS('ANNUAL SUMMARY'!$GN$112,DU134,'ANNUAL SUMMARY'!$V$9,DF112,'ANNUAL SUMMARY'!$FE$64)+SUMIFS('ANNUAL SUMMARY'!$GN$170,DU134,'ANNUAL SUMMARY'!$V$9,DF112,'ANNUAL SUMMARY'!$FE$122)+SUMIFS('ANNUAL SUMMARY'!$GN$228,DU134,'ANNUAL SUMMARY'!$V$9,DF112,'ANNUAL SUMMARY'!$FE$180)+SUMIFS('ANNUAL SUMMARY'!$GN$286,DU134,'ANNUAL SUMMARY'!$V$9,DF112,'ANNUAL SUMMARY'!$FE$238)+SUMIFS('ANNUAL SUMMARY'!$GN$344,DU134,'ANNUAL SUMMARY'!$V$9,DF112,'ANNUAL SUMMARY'!$FE$296)+SUMIFS('ANNUAL SUMMARY'!$GN$402,DU134,'ANNUAL SUMMARY'!$V$9,DF112,'ANNUAL SUMMARY'!$FE$354)+SUMIFS('ANNUAL SUMMARY'!$GN$460,DU134,'ANNUAL SUMMARY'!$V$9,DF112,'ANNUAL SUMMARY'!$FE$412)+SUMIFS('ANNUAL SUMMARY'!$GN$518,DU134,'ANNUAL SUMMARY'!$V$9,DF112,'ANNUAL SUMMARY'!$FE$470)+SUMIFS('ANNUAL SUMMARY'!$GN$576,DU134,'ANNUAL SUMMARY'!$V$9,DF112,'ANNUAL SUMMARY'!$FE$528)+SUMIFS('ANNUAL SUMMARY'!$GN$634,DU134,'ANNUAL SUMMARY'!$V$9,DF112,'ANNUAL SUMMARY'!$FE$586)+SUMIFS('ANNUAL SUMMARY'!$GN$692,DU134,'ANNUAL SUMMARY'!$V$9,DF112,'ANNUAL SUMMARY'!$FE$644)</f>
        <v>0</v>
      </c>
      <c r="EP134" s="728"/>
      <c r="EQ134" s="1260"/>
      <c r="ER134" s="1263"/>
      <c r="ES134" s="154"/>
      <c r="ET134" s="624"/>
      <c r="EU134" s="624"/>
      <c r="EV134" s="624"/>
      <c r="EW134" s="624"/>
      <c r="EX134" s="624"/>
      <c r="EY134" s="624"/>
      <c r="EZ134" s="624"/>
      <c r="FA134" s="624"/>
      <c r="FB134" s="624"/>
      <c r="FC134" s="624"/>
      <c r="FD134" s="624"/>
      <c r="FE134" s="624"/>
      <c r="FF134" s="624"/>
      <c r="FG134" s="624"/>
      <c r="FH134" s="624"/>
      <c r="FI134" s="624"/>
      <c r="FJ134" s="624"/>
      <c r="FK134" s="624"/>
      <c r="FL134" s="624"/>
      <c r="FM134" s="624"/>
      <c r="FN134" s="624"/>
      <c r="FO134" s="624"/>
      <c r="FP134" s="624"/>
      <c r="FQ134" s="15"/>
      <c r="FR134" s="812">
        <f>IF(FR118=0," ",FR118+8)</f>
        <v>2030</v>
      </c>
      <c r="FS134" s="813"/>
      <c r="FT134" s="813"/>
      <c r="FU134" s="813"/>
      <c r="FV134" s="813"/>
      <c r="FW134" s="1118">
        <f>SUMIFS('ANNUAL SUMMARY'!$AF$54,FR134,'ANNUAL SUMMARY'!$V$9,FC112,'ANNUAL SUMMARY'!$L$6)+SUMIFS('ANNUAL SUMMARY'!$AF$112,FR134,'ANNUAL SUMMARY'!$V$9,FC112,'ANNUAL SUMMARY'!$L$64)+SUMIFS('ANNUAL SUMMARY'!$AF$170,FR134,'ANNUAL SUMMARY'!$V$9,FC112,'ANNUAL SUMMARY'!$L$122)+SUMIFS('ANNUAL SUMMARY'!$AF$228,FR134,'ANNUAL SUMMARY'!$V$9,FC112,'ANNUAL SUMMARY'!$L$180)+SUMIFS('ANNUAL SUMMARY'!$AF$286,FR134,'ANNUAL SUMMARY'!$V$9,FC112,'ANNUAL SUMMARY'!$L$238)+SUMIFS('ANNUAL SUMMARY'!$AF$344,FR134,'ANNUAL SUMMARY'!$V$9,FC112,'ANNUAL SUMMARY'!$L$296)+SUMIFS('ANNUAL SUMMARY'!$AF$402,FR134,'ANNUAL SUMMARY'!$V$9,FC112,'ANNUAL SUMMARY'!$L$354)+SUMIFS('ANNUAL SUMMARY'!$AF$460,FR134,'ANNUAL SUMMARY'!$V$9,FC112,'ANNUAL SUMMARY'!$L$412)+SUMIFS('ANNUAL SUMMARY'!$AF$518,FR134,'ANNUAL SUMMARY'!$V$9,FC112,'ANNUAL SUMMARY'!$L$470)+SUMIFS('ANNUAL SUMMARY'!$AF$576,FR134,'ANNUAL SUMMARY'!$V$9,FC112,'ANNUAL SUMMARY'!$L$528)+SUMIFS('ANNUAL SUMMARY'!$AF$634,FR134,'ANNUAL SUMMARY'!$V$9,FC112,'ANNUAL SUMMARY'!$L$586)+SUMIFS('ANNUAL SUMMARY'!$AF$692,FR134,'ANNUAL SUMMARY'!$V$9,FC112,'ANNUAL SUMMARY'!$L$644)+SUMIFS('ANNUAL SUMMARY'!$CC$54,FR134,'ANNUAL SUMMARY'!$V$9,FC112,'ANNUAL SUMMARY'!$BI$6)+SUMIFS('ANNUAL SUMMARY'!$CC$112,FR134,'ANNUAL SUMMARY'!$V$9,FC112,'ANNUAL SUMMARY'!$BI$64)+SUMIFS('ANNUAL SUMMARY'!$CC$170,FR134,'ANNUAL SUMMARY'!$V$9,FC112,'ANNUAL SUMMARY'!$BI$122)+SUMIFS('ANNUAL SUMMARY'!$CC$228,FR134,'ANNUAL SUMMARY'!$V$9,FC112,'ANNUAL SUMMARY'!$BI$180)+SUMIFS('ANNUAL SUMMARY'!$CC$286,FR134,'ANNUAL SUMMARY'!$V$9,FC112,'ANNUAL SUMMARY'!$BI$238)+SUMIFS('ANNUAL SUMMARY'!$CC$344,FR134,'ANNUAL SUMMARY'!$V$9,FC112,'ANNUAL SUMMARY'!$BI$296)+SUMIFS('ANNUAL SUMMARY'!$CC$402,FR134,'ANNUAL SUMMARY'!$V$9,FC112,'ANNUAL SUMMARY'!$BI$354)+SUMIFS('ANNUAL SUMMARY'!$CC$460,FR134,'ANNUAL SUMMARY'!$V$9,FC112,'ANNUAL SUMMARY'!$BI$412)+SUMIFS('ANNUAL SUMMARY'!$CC$518,FR134,'ANNUAL SUMMARY'!$V$9,FC112,'ANNUAL SUMMARY'!$BI$470)+SUMIFS('ANNUAL SUMMARY'!$CC$576,FR134,'ANNUAL SUMMARY'!$V$9,FC112,'ANNUAL SUMMARY'!$BI$528)+SUMIFS('ANNUAL SUMMARY'!$CC$634,FR134,'ANNUAL SUMMARY'!$V$9,FC112,'ANNUAL SUMMARY'!$BI$586)+SUMIFS('ANNUAL SUMMARY'!$CC$692,FR134,'ANNUAL SUMMARY'!$V$9,FC112,'ANNUAL SUMMARY'!$BI$644)+SUMIFS('ANNUAL SUMMARY'!$EB$54,FR134,'ANNUAL SUMMARY'!$V$9,FC112,'ANNUAL SUMMARY'!$DH$6)+SUMIFS('ANNUAL SUMMARY'!$EB$112,FR134,'ANNUAL SUMMARY'!$V$9,FC112,'ANNUAL SUMMARY'!$DH$64)+SUMIFS('ANNUAL SUMMARY'!$EB$170,FR134,'ANNUAL SUMMARY'!$V$9,FC112,'ANNUAL SUMMARY'!$DH$122)+SUMIFS('ANNUAL SUMMARY'!$EB$228,FR134,'ANNUAL SUMMARY'!$V$9,FC112,'ANNUAL SUMMARY'!$DH$180)+SUMIFS('ANNUAL SUMMARY'!$EB$286,FR134,'ANNUAL SUMMARY'!$V$9,FC112,'ANNUAL SUMMARY'!$DH$238)+SUMIFS('ANNUAL SUMMARY'!$EB$344,FR134,'ANNUAL SUMMARY'!$V$9,FC112,'ANNUAL SUMMARY'!$DH$296)+SUMIFS('ANNUAL SUMMARY'!$EB$402,FR134,'ANNUAL SUMMARY'!$V$9,FC112,'ANNUAL SUMMARY'!$DH$354)+SUMIFS('ANNUAL SUMMARY'!$EB$460,FR134,'ANNUAL SUMMARY'!$V$9,FC112,'ANNUAL SUMMARY'!$DH$412)+SUMIFS('ANNUAL SUMMARY'!$EB$518,FR134,'ANNUAL SUMMARY'!$V$9,FC112,'ANNUAL SUMMARY'!$DH$470)+SUMIFS('ANNUAL SUMMARY'!$EB$576,FR134,'ANNUAL SUMMARY'!$V$9,FC112,'ANNUAL SUMMARY'!$DH$528)+SUMIFS('ANNUAL SUMMARY'!$EB$634,FR134,'ANNUAL SUMMARY'!$V$9,FC112,'ANNUAL SUMMARY'!$DH$586)+SUMIFS('ANNUAL SUMMARY'!$EB$692,FR134,'ANNUAL SUMMARY'!$V$9,FC112,'ANNUAL SUMMARY'!$DH$644)+SUMIFS('ANNUAL SUMMARY'!$FY$54,FR134,'ANNUAL SUMMARY'!$V$9,FC112,'ANNUAL SUMMARY'!$FE$6)+SUMIFS('ANNUAL SUMMARY'!$FY$112,FR134,'ANNUAL SUMMARY'!$V$9,FC112,'ANNUAL SUMMARY'!$FE$64)+SUMIFS('ANNUAL SUMMARY'!$FY$170,FR134,'ANNUAL SUMMARY'!$V$9,FC112,'ANNUAL SUMMARY'!$FE$122)+SUMIFS('ANNUAL SUMMARY'!$FY$228,FR134,'ANNUAL SUMMARY'!$V$9,FC112,'ANNUAL SUMMARY'!$FE$180)+SUMIFS('ANNUAL SUMMARY'!$FY$286,FR134,'ANNUAL SUMMARY'!$V$9,FC112,'ANNUAL SUMMARY'!$FE$238)+SUMIFS('ANNUAL SUMMARY'!$FY$344,FR134,'ANNUAL SUMMARY'!$V$9,FC112,'ANNUAL SUMMARY'!$FE$296)+SUMIFS('ANNUAL SUMMARY'!$FY$402,FR134,'ANNUAL SUMMARY'!$V$9,FC112,'ANNUAL SUMMARY'!$FE$354)+SUMIFS('ANNUAL SUMMARY'!$FY$460,FR134,'ANNUAL SUMMARY'!$V$9,FC112,'ANNUAL SUMMARY'!$FE$412)+SUMIFS('ANNUAL SUMMARY'!$FY$518,FR134,'ANNUAL SUMMARY'!$V$9,FC112,'ANNUAL SUMMARY'!$FE$470)+SUMIFS('ANNUAL SUMMARY'!$FY$576,FR134,'ANNUAL SUMMARY'!$V$9,FC112,'ANNUAL SUMMARY'!$FE$528)+SUMIFS('ANNUAL SUMMARY'!$FY$634,FR134,'ANNUAL SUMMARY'!$V$9,FC112,'ANNUAL SUMMARY'!$FE$586)+SUMIFS('ANNUAL SUMMARY'!$FY$692,FR134,'ANNUAL SUMMARY'!$V$9,FC112,'ANNUAL SUMMARY'!$FE$644)</f>
        <v>0</v>
      </c>
      <c r="FX134" s="727"/>
      <c r="FY134" s="727"/>
      <c r="FZ134" s="727"/>
      <c r="GA134" s="727">
        <f>SUMIFS('ANNUAL SUMMARY'!$AJ$54,FR134,'ANNUAL SUMMARY'!$V$9,FC112,'ANNUAL SUMMARY'!$L$6)+SUMIFS('ANNUAL SUMMARY'!$AJ$112,FR134,'ANNUAL SUMMARY'!$V$9,FC112,'ANNUAL SUMMARY'!$L$64)+SUMIFS('ANNUAL SUMMARY'!$AJ$170,FR134,'ANNUAL SUMMARY'!$V$9,FC112,'ANNUAL SUMMARY'!$L$122)+SUMIFS('ANNUAL SUMMARY'!$AJ$228,FR134,'ANNUAL SUMMARY'!$V$9,FC112,'ANNUAL SUMMARY'!$L$180)+SUMIFS('ANNUAL SUMMARY'!$AJ$286,FR134,'ANNUAL SUMMARY'!$V$9,FC112,'ANNUAL SUMMARY'!$L$238)+SUMIFS('ANNUAL SUMMARY'!$AJ$344,FR134,'ANNUAL SUMMARY'!$V$9,FC112,'ANNUAL SUMMARY'!$L$296)+SUMIFS('ANNUAL SUMMARY'!$AJ$402,FR134,'ANNUAL SUMMARY'!$V$9,FC112,'ANNUAL SUMMARY'!$L$354)+SUMIFS('ANNUAL SUMMARY'!$AJ$460,FR134,'ANNUAL SUMMARY'!$V$9,FC112,'ANNUAL SUMMARY'!$L$412)+SUMIFS('ANNUAL SUMMARY'!$AJ$518,FR134,'ANNUAL SUMMARY'!$V$9,FC112,'ANNUAL SUMMARY'!$L$470)+SUMIFS('ANNUAL SUMMARY'!$AJ$576,FR134,'ANNUAL SUMMARY'!$V$9,FC112,'ANNUAL SUMMARY'!$L$528)+SUMIFS('ANNUAL SUMMARY'!$AJ$634,FR134,'ANNUAL SUMMARY'!$V$9,FC112,'ANNUAL SUMMARY'!$L$586)+SUMIFS('ANNUAL SUMMARY'!$AJ$692,FR134,'ANNUAL SUMMARY'!$V$9,FC112,'ANNUAL SUMMARY'!$L$644)+SUMIFS('ANNUAL SUMMARY'!$CG$54,FR134,'ANNUAL SUMMARY'!$V$9,FC112,'ANNUAL SUMMARY'!$BI$6)+SUMIFS('ANNUAL SUMMARY'!$CG$112,FR134,'ANNUAL SUMMARY'!$V$9,FC112,'ANNUAL SUMMARY'!$BI$64)+SUMIFS('ANNUAL SUMMARY'!$CG$170,FR134,'ANNUAL SUMMARY'!$V$9,FC112,'ANNUAL SUMMARY'!$BI$122)+SUMIFS('ANNUAL SUMMARY'!$CG$228,FR134,'ANNUAL SUMMARY'!$V$9,FC112,'ANNUAL SUMMARY'!$BI$180)+SUMIFS('ANNUAL SUMMARY'!$CG$286,FR134,'ANNUAL SUMMARY'!$V$9,FC112,'ANNUAL SUMMARY'!$BI$238)+SUMIFS('ANNUAL SUMMARY'!$CG$344,FR134,'ANNUAL SUMMARY'!$V$9,FC112,'ANNUAL SUMMARY'!$BI$296)+SUMIFS('ANNUAL SUMMARY'!$CG$402,FR134,'ANNUAL SUMMARY'!$V$9,FC112,'ANNUAL SUMMARY'!$BI$354)+SUMIFS('ANNUAL SUMMARY'!$CG$460,FR134,'ANNUAL SUMMARY'!$V$9,FC112,'ANNUAL SUMMARY'!$BI$412)+SUMIFS('ANNUAL SUMMARY'!$CG$518,FR134,'ANNUAL SUMMARY'!$V$9,FC112,'ANNUAL SUMMARY'!$BI$470)+SUMIFS('ANNUAL SUMMARY'!$CG$576,FR134,'ANNUAL SUMMARY'!$V$9,FC112,'ANNUAL SUMMARY'!$BI$528)+SUMIFS('ANNUAL SUMMARY'!$CG$634,FR134,'ANNUAL SUMMARY'!$V$9,FC112,'ANNUAL SUMMARY'!$BI$586)+SUMIFS('ANNUAL SUMMARY'!$CG$692,FR134,'ANNUAL SUMMARY'!$V$9,FC112,'ANNUAL SUMMARY'!$BI$644)+SUMIFS('ANNUAL SUMMARY'!$EF$54,FR134,'ANNUAL SUMMARY'!$V$9,FC112,'ANNUAL SUMMARY'!$DH$6)+SUMIFS('ANNUAL SUMMARY'!$EF$112,FR134,'ANNUAL SUMMARY'!$V$9,FC112,'ANNUAL SUMMARY'!$DH$64)+SUMIFS('ANNUAL SUMMARY'!$EF$170,FR134,'ANNUAL SUMMARY'!$V$9,FC112,'ANNUAL SUMMARY'!$DH$122)+SUMIFS('ANNUAL SUMMARY'!$EF$228,FR134,'ANNUAL SUMMARY'!$V$9,FC112,'ANNUAL SUMMARY'!$DH$180)+SUMIFS('ANNUAL SUMMARY'!$EF$286,FR134,'ANNUAL SUMMARY'!$V$9,FC112,'ANNUAL SUMMARY'!$DH$238)+SUMIFS('ANNUAL SUMMARY'!$EF$344,FR134,'ANNUAL SUMMARY'!$V$9,FC112,'ANNUAL SUMMARY'!$DH$296)+SUMIFS('ANNUAL SUMMARY'!$EF$402,FR134,'ANNUAL SUMMARY'!$V$9,FC112,'ANNUAL SUMMARY'!$DH$354)+SUMIFS('ANNUAL SUMMARY'!$EF$460,FR134,'ANNUAL SUMMARY'!$V$9,FC112,'ANNUAL SUMMARY'!$DH$412)+SUMIFS('ANNUAL SUMMARY'!$EF$518,FR134,'ANNUAL SUMMARY'!$V$9,FC112,'ANNUAL SUMMARY'!$DH$470)+SUMIFS('ANNUAL SUMMARY'!$EF$576,FR134,'ANNUAL SUMMARY'!$V$9,FC112,'ANNUAL SUMMARY'!$DH$528)+SUMIFS('ANNUAL SUMMARY'!$EF$634,FR134,'ANNUAL SUMMARY'!$V$9,FC112,'ANNUAL SUMMARY'!$DH$586)+SUMIFS('ANNUAL SUMMARY'!$EF$692,FR134,'ANNUAL SUMMARY'!$V$9,FC112,'ANNUAL SUMMARY'!$DH$644)+SUMIFS('ANNUAL SUMMARY'!$GC$54,FR134,'ANNUAL SUMMARY'!$V$9,FC112,'ANNUAL SUMMARY'!$FE$6)+SUMIFS('ANNUAL SUMMARY'!$GC$112,FR134,'ANNUAL SUMMARY'!$V$9,FC112,'ANNUAL SUMMARY'!$FE$64)+SUMIFS('ANNUAL SUMMARY'!$GC$170,FR134,'ANNUAL SUMMARY'!$V$9,FC112,'ANNUAL SUMMARY'!$FE$122)+SUMIFS('ANNUAL SUMMARY'!$GC$228,FR134,'ANNUAL SUMMARY'!$V$9,FC112,'ANNUAL SUMMARY'!$FE$180)+SUMIFS('ANNUAL SUMMARY'!$GC$286,FR134,'ANNUAL SUMMARY'!$V$9,FC112,'ANNUAL SUMMARY'!$FE$238)+SUMIFS('ANNUAL SUMMARY'!$GC$344,FR134,'ANNUAL SUMMARY'!$V$9,FC112,'ANNUAL SUMMARY'!$FE$296)+SUMIFS('ANNUAL SUMMARY'!$GC$402,FR134,'ANNUAL SUMMARY'!$V$9,FC112,'ANNUAL SUMMARY'!$FE$354)+SUMIFS('ANNUAL SUMMARY'!$GC$460,FR134,'ANNUAL SUMMARY'!$V$9,FC112,'ANNUAL SUMMARY'!$FE$412)+SUMIFS('ANNUAL SUMMARY'!$GC$518,FR134,'ANNUAL SUMMARY'!$V$9,FC112,'ANNUAL SUMMARY'!$FE$470)+SUMIFS('ANNUAL SUMMARY'!$GC$576,FR134,'ANNUAL SUMMARY'!$V$9,FC112,'ANNUAL SUMMARY'!$FE$528)+SUMIFS('ANNUAL SUMMARY'!$GC$634,FR134,'ANNUAL SUMMARY'!$V$9,FC112,'ANNUAL SUMMARY'!$FE$586)+SUMIFS('ANNUAL SUMMARY'!$GC$692,FR134,'ANNUAL SUMMARY'!$V$9,FC112,'ANNUAL SUMMARY'!$FE$644)</f>
        <v>0</v>
      </c>
      <c r="GB134" s="727"/>
      <c r="GC134" s="727"/>
      <c r="GD134" s="727"/>
      <c r="GE134" s="727">
        <f>SUMIFS('ANNUAL SUMMARY'!$AN$54,FR134,'ANNUAL SUMMARY'!$V$9,FC112,'ANNUAL SUMMARY'!$L$6)+SUMIFS('ANNUAL SUMMARY'!$AN$112,FR134,'ANNUAL SUMMARY'!$V$9,FC112,'ANNUAL SUMMARY'!$L$64)+SUMIFS('ANNUAL SUMMARY'!$AN$170,FR134,'ANNUAL SUMMARY'!$V$9,FC112,'ANNUAL SUMMARY'!$L$122)+SUMIFS('ANNUAL SUMMARY'!$AN$228,FR134,'ANNUAL SUMMARY'!$V$9,FC112,'ANNUAL SUMMARY'!$L$180)+SUMIFS('ANNUAL SUMMARY'!$AN$286,FR134,'ANNUAL SUMMARY'!$V$9,FC112,'ANNUAL SUMMARY'!$L$238)+SUMIFS('ANNUAL SUMMARY'!$AN$344,FR134,'ANNUAL SUMMARY'!$V$9,FC112,'ANNUAL SUMMARY'!$L$296)+SUMIFS('ANNUAL SUMMARY'!$AN$402,FR134,'ANNUAL SUMMARY'!$V$9,FC112,'ANNUAL SUMMARY'!$L$354)+SUMIFS('ANNUAL SUMMARY'!$AN$460,FR134,'ANNUAL SUMMARY'!$V$9,FC112,'ANNUAL SUMMARY'!$L$412)+SUMIFS('ANNUAL SUMMARY'!$AN$518,FR134,'ANNUAL SUMMARY'!$V$9,FC112,'ANNUAL SUMMARY'!$L$470)+SUMIFS('ANNUAL SUMMARY'!$AN$576,FR134,'ANNUAL SUMMARY'!$V$9,FC112,'ANNUAL SUMMARY'!$L$528)+SUMIFS('ANNUAL SUMMARY'!$AN$634,FR134,'ANNUAL SUMMARY'!$V$9,FC112,'ANNUAL SUMMARY'!$L$586)+SUMIFS('ANNUAL SUMMARY'!$AN$692,FR134,'ANNUAL SUMMARY'!$V$9,FC112,'ANNUAL SUMMARY'!$L$644)+SUMIFS('ANNUAL SUMMARY'!$CK$54,FR134,'ANNUAL SUMMARY'!$V$9,FC112,'ANNUAL SUMMARY'!$BI$6)+SUMIFS('ANNUAL SUMMARY'!$CK$112,FR134,'ANNUAL SUMMARY'!$V$9,FC112,'ANNUAL SUMMARY'!$BI$64)+SUMIFS('ANNUAL SUMMARY'!$CK$170,FR134,'ANNUAL SUMMARY'!$V$9,FC112,'ANNUAL SUMMARY'!$BI$122)+SUMIFS('ANNUAL SUMMARY'!$CK$228,FR134,'ANNUAL SUMMARY'!$V$9,FC112,'ANNUAL SUMMARY'!$BI$180)+SUMIFS('ANNUAL SUMMARY'!$CK$286,FR134,'ANNUAL SUMMARY'!$V$9,FC112,'ANNUAL SUMMARY'!$BI$238)+SUMIFS('ANNUAL SUMMARY'!$CK$344,FR134,'ANNUAL SUMMARY'!$V$9,FC112,'ANNUAL SUMMARY'!$BI$296)+SUMIFS('ANNUAL SUMMARY'!$CK$402,FR134,'ANNUAL SUMMARY'!$V$9,FC112,'ANNUAL SUMMARY'!$BI$354)+SUMIFS('ANNUAL SUMMARY'!$CK$460,FR134,'ANNUAL SUMMARY'!$V$9,FC112,'ANNUAL SUMMARY'!$BI$412)+SUMIFS('ANNUAL SUMMARY'!$CK$518,FR134,'ANNUAL SUMMARY'!$V$9,FC112,'ANNUAL SUMMARY'!$BI$470)+SUMIFS('ANNUAL SUMMARY'!$CK$576,FR134,'ANNUAL SUMMARY'!$V$9,FC112,'ANNUAL SUMMARY'!$BI$528)+SUMIFS('ANNUAL SUMMARY'!$CK$634,FR134,'ANNUAL SUMMARY'!$V$9,FC112,'ANNUAL SUMMARY'!$BI$586)+SUMIFS('ANNUAL SUMMARY'!$CK$692,FR134,'ANNUAL SUMMARY'!$V$9,FC112,'ANNUAL SUMMARY'!$BI$644)+SUMIFS('ANNUAL SUMMARY'!$EJ$54,FR134,'ANNUAL SUMMARY'!$V$9,FC112,'ANNUAL SUMMARY'!$DH$6)+SUMIFS('ANNUAL SUMMARY'!$EJ$112,FR134,'ANNUAL SUMMARY'!$V$9,FC112,'ANNUAL SUMMARY'!$DH$64)+SUMIFS('ANNUAL SUMMARY'!$EJ$170,FR134,'ANNUAL SUMMARY'!$V$9,FC112,'ANNUAL SUMMARY'!$DH$122)+SUMIFS('ANNUAL SUMMARY'!$EJ$228,FR134,'ANNUAL SUMMARY'!$V$9,FC112,'ANNUAL SUMMARY'!$DH$180)+SUMIFS('ANNUAL SUMMARY'!$EJ$286,FR134,'ANNUAL SUMMARY'!$V$9,FC112,'ANNUAL SUMMARY'!$DH$238)+SUMIFS('ANNUAL SUMMARY'!$EJ$344,FR134,'ANNUAL SUMMARY'!$V$9,FC112,'ANNUAL SUMMARY'!$DH$296)+SUMIFS('ANNUAL SUMMARY'!$EJ$402,FR134,'ANNUAL SUMMARY'!$V$9,FC112,'ANNUAL SUMMARY'!$DH$354)+SUMIFS('ANNUAL SUMMARY'!$EJ$460,FR134,'ANNUAL SUMMARY'!$V$9,FC112,'ANNUAL SUMMARY'!$DH$412)+SUMIFS('ANNUAL SUMMARY'!$EJ$518,FR134,'ANNUAL SUMMARY'!$V$9,FC112,'ANNUAL SUMMARY'!$DH$470)+SUMIFS('ANNUAL SUMMARY'!$EJ$576,FR134,'ANNUAL SUMMARY'!$V$9,FC112,'ANNUAL SUMMARY'!$DH$528)+SUMIFS('ANNUAL SUMMARY'!$EJ$634,FR134,'ANNUAL SUMMARY'!$V$9,FC112,'ANNUAL SUMMARY'!$DH$586)+SUMIFS('ANNUAL SUMMARY'!$EJ$692,FR134,'ANNUAL SUMMARY'!$V$9,FC112,'ANNUAL SUMMARY'!$DH$644)+SUMIFS('ANNUAL SUMMARY'!$GG$54,FR134,'ANNUAL SUMMARY'!$V$9,FC112,'ANNUAL SUMMARY'!$FE$6)+SUMIFS('ANNUAL SUMMARY'!$GG$112,FR134,'ANNUAL SUMMARY'!$V$9,FC112,'ANNUAL SUMMARY'!$FE$64)+SUMIFS('ANNUAL SUMMARY'!$GG$170,FR134,'ANNUAL SUMMARY'!$V$9,FC112,'ANNUAL SUMMARY'!$FE$122)+SUMIFS('ANNUAL SUMMARY'!$GG$228,FR134,'ANNUAL SUMMARY'!$V$9,FC112,'ANNUAL SUMMARY'!$FE$180)+SUMIFS('ANNUAL SUMMARY'!$GG$286,FR134,'ANNUAL SUMMARY'!$V$9,FC112,'ANNUAL SUMMARY'!$FE$238)+SUMIFS('ANNUAL SUMMARY'!$GG$344,FR134,'ANNUAL SUMMARY'!$V$9,FC112,'ANNUAL SUMMARY'!$FE$296)+SUMIFS('ANNUAL SUMMARY'!$GG$402,FR134,'ANNUAL SUMMARY'!$V$9,FC112,'ANNUAL SUMMARY'!$FE$354)+SUMIFS('ANNUAL SUMMARY'!$GG$460,FR134,'ANNUAL SUMMARY'!$V$9,FC112,'ANNUAL SUMMARY'!$FE$412)+SUMIFS('ANNUAL SUMMARY'!$GG$518,FR134,'ANNUAL SUMMARY'!$V$9,FC112,'ANNUAL SUMMARY'!$FE$470)+SUMIFS('ANNUAL SUMMARY'!$GG$576,FR134,'ANNUAL SUMMARY'!$V$9,FC112,'ANNUAL SUMMARY'!$FE$528)+SUMIFS('ANNUAL SUMMARY'!$GG$634,FR134,'ANNUAL SUMMARY'!$V$9,FC112,'ANNUAL SUMMARY'!$FE$586)+SUMIFS('ANNUAL SUMMARY'!$GG$692,FR134,'ANNUAL SUMMARY'!$V$9,FC112,'ANNUAL SUMMARY'!$FE$644)</f>
        <v>0</v>
      </c>
      <c r="GF134" s="727"/>
      <c r="GG134" s="727"/>
      <c r="GH134" s="727"/>
      <c r="GI134" s="728">
        <f>SUMIFS('ANNUAL SUMMARY'!$AR$54,FR134,'ANNUAL SUMMARY'!$V$9,FC112,'ANNUAL SUMMARY'!$L$6)+SUMIFS('ANNUAL SUMMARY'!$AR$112,FR134,'ANNUAL SUMMARY'!$V$9,FC112,'ANNUAL SUMMARY'!$L$64)+SUMIFS('ANNUAL SUMMARY'!$AR$170,FR134,'ANNUAL SUMMARY'!$V$9,FC112,'ANNUAL SUMMARY'!$L$122)+SUMIFS('ANNUAL SUMMARY'!$AR$228,FR134,'ANNUAL SUMMARY'!$V$9,FC112,'ANNUAL SUMMARY'!$L$180)+SUMIFS('ANNUAL SUMMARY'!$AR$286,FR134,'ANNUAL SUMMARY'!$V$9,FC112,'ANNUAL SUMMARY'!$L$238)+SUMIFS('ANNUAL SUMMARY'!$AR$344,FR134,'ANNUAL SUMMARY'!$V$9,FC112,'ANNUAL SUMMARY'!$L$296)+SUMIFS('ANNUAL SUMMARY'!$AR$402,FR134,'ANNUAL SUMMARY'!$V$9,FC112,'ANNUAL SUMMARY'!$L$354)+SUMIFS('ANNUAL SUMMARY'!$AR$460,FR134,'ANNUAL SUMMARY'!$V$9,FC112,'ANNUAL SUMMARY'!$L$412)+SUMIFS('ANNUAL SUMMARY'!$AR$518,FR134,'ANNUAL SUMMARY'!$V$9,FC112,'ANNUAL SUMMARY'!$L$470)+SUMIFS('ANNUAL SUMMARY'!$AR$576,FR134,'ANNUAL SUMMARY'!$V$9,FC112,'ANNUAL SUMMARY'!$L$528)+SUMIFS('ANNUAL SUMMARY'!$AR$634,FR134,'ANNUAL SUMMARY'!$V$9,FC112,'ANNUAL SUMMARY'!$L$586)+SUMIFS('ANNUAL SUMMARY'!$AR$692,FR134,'ANNUAL SUMMARY'!$V$9,FC112,'ANNUAL SUMMARY'!$L$644)+SUMIFS('ANNUAL SUMMARY'!$CO$54,FR134,'ANNUAL SUMMARY'!$V$9,FC112,'ANNUAL SUMMARY'!$BI$6)+SUMIFS('ANNUAL SUMMARY'!$CO$112,FR134,'ANNUAL SUMMARY'!$V$9,FC112,'ANNUAL SUMMARY'!$BI$64)+SUMIFS('ANNUAL SUMMARY'!$CO$170,FR134,'ANNUAL SUMMARY'!$V$9,FC112,'ANNUAL SUMMARY'!$BI$122)+SUMIFS('ANNUAL SUMMARY'!$CO$228,FR134,'ANNUAL SUMMARY'!$V$9,FC112,'ANNUAL SUMMARY'!$BI$180)+SUMIFS('ANNUAL SUMMARY'!$CO$286,FR134,'ANNUAL SUMMARY'!$V$9,FC112,'ANNUAL SUMMARY'!$BI$238)+SUMIFS('ANNUAL SUMMARY'!$CO$344,FR134,'ANNUAL SUMMARY'!$V$9,FC112,'ANNUAL SUMMARY'!$BI$296)+SUMIFS('ANNUAL SUMMARY'!$CO$402,FR134,'ANNUAL SUMMARY'!$V$9,FC112,'ANNUAL SUMMARY'!$BI$354)+SUMIFS('ANNUAL SUMMARY'!$CO$460,FR134,'ANNUAL SUMMARY'!$V$9,FC112,'ANNUAL SUMMARY'!$BI$412)+SUMIFS('ANNUAL SUMMARY'!$CO$518,FR134,'ANNUAL SUMMARY'!$V$9,FC112,'ANNUAL SUMMARY'!$BI$470)+SUMIFS('ANNUAL SUMMARY'!$CO$576,FR134,'ANNUAL SUMMARY'!$V$9,FC112,'ANNUAL SUMMARY'!$BI$528)+SUMIFS('ANNUAL SUMMARY'!$CO$634,FR134,'ANNUAL SUMMARY'!$V$9,FC112,'ANNUAL SUMMARY'!$BI$586)+SUMIFS('ANNUAL SUMMARY'!$CO$692,FR134,'ANNUAL SUMMARY'!$V$9,FC112,'ANNUAL SUMMARY'!$BI$644)+SUMIFS('ANNUAL SUMMARY'!$EN$54,FR134,'ANNUAL SUMMARY'!$V$9,FC112,'ANNUAL SUMMARY'!$DH$6)+SUMIFS('ANNUAL SUMMARY'!$EN$112,FR134,'ANNUAL SUMMARY'!$V$9,FC112,'ANNUAL SUMMARY'!$DH$64)+SUMIFS('ANNUAL SUMMARY'!$EN$170,FR134,'ANNUAL SUMMARY'!$V$9,FC112,'ANNUAL SUMMARY'!$DH$122)+SUMIFS('ANNUAL SUMMARY'!$EN$228,FR134,'ANNUAL SUMMARY'!$V$9,FC112,'ANNUAL SUMMARY'!$DH$180)+SUMIFS('ANNUAL SUMMARY'!$EN$286,FR134,'ANNUAL SUMMARY'!$V$9,FC112,'ANNUAL SUMMARY'!$DH$238)+SUMIFS('ANNUAL SUMMARY'!$EN$344,FR134,'ANNUAL SUMMARY'!$V$9,FC112,'ANNUAL SUMMARY'!$DH$296)+SUMIFS('ANNUAL SUMMARY'!$EN$402,FR134,'ANNUAL SUMMARY'!$V$9,FC112,'ANNUAL SUMMARY'!$DH$354)+SUMIFS('ANNUAL SUMMARY'!$EN$460,FR134,'ANNUAL SUMMARY'!$V$9,FC112,'ANNUAL SUMMARY'!$DH$412)+SUMIFS('ANNUAL SUMMARY'!$EN$518,FR134,'ANNUAL SUMMARY'!$V$9,FC112,'ANNUAL SUMMARY'!$DH$470)+SUMIFS('ANNUAL SUMMARY'!$EN$576,FR134,'ANNUAL SUMMARY'!$V$9,FC112,'ANNUAL SUMMARY'!$DH$528)+SUMIFS('ANNUAL SUMMARY'!$EN$634,FR134,'ANNUAL SUMMARY'!$V$9,FC112,'ANNUAL SUMMARY'!$DH$586)+SUMIFS('ANNUAL SUMMARY'!$EN$692,FR134,'ANNUAL SUMMARY'!$V$9,FC112,'ANNUAL SUMMARY'!$DH$644)+SUMIFS('ANNUAL SUMMARY'!$GK$54,FR134,'ANNUAL SUMMARY'!$V$9,FC112,'ANNUAL SUMMARY'!$FE$6)+SUMIFS('ANNUAL SUMMARY'!$GK$112,FR134,'ANNUAL SUMMARY'!$V$9,FC112,'ANNUAL SUMMARY'!$FE$64)+SUMIFS('ANNUAL SUMMARY'!$GK$170,FR134,'ANNUAL SUMMARY'!$V$9,FC112,'ANNUAL SUMMARY'!$FE$122)+SUMIFS('ANNUAL SUMMARY'!$GK$228,FR134,'ANNUAL SUMMARY'!$V$9,FC112,'ANNUAL SUMMARY'!$FE$180)+SUMIFS('ANNUAL SUMMARY'!$GK$286,FR134,'ANNUAL SUMMARY'!$V$9,FC112,'ANNUAL SUMMARY'!$FE$238)+SUMIFS('ANNUAL SUMMARY'!$GK$344,FR134,'ANNUAL SUMMARY'!$V$9,FC112,'ANNUAL SUMMARY'!$FE$296)+SUMIFS('ANNUAL SUMMARY'!$GK$402,FR134,'ANNUAL SUMMARY'!$V$9,FC112,'ANNUAL SUMMARY'!$FE$354)+SUMIFS('ANNUAL SUMMARY'!$GK$460,FR134,'ANNUAL SUMMARY'!$V$9,FC112,'ANNUAL SUMMARY'!$FE$412)+SUMIFS('ANNUAL SUMMARY'!$GK$518,FR134,'ANNUAL SUMMARY'!$V$9,FC112,'ANNUAL SUMMARY'!$FE$470)+SUMIFS('ANNUAL SUMMARY'!$GK$576,FR134,'ANNUAL SUMMARY'!$V$9,FC112,'ANNUAL SUMMARY'!$FE$528)+SUMIFS('ANNUAL SUMMARY'!$GK$634,FR134,'ANNUAL SUMMARY'!$V$9,FC112,'ANNUAL SUMMARY'!$FE$586)+SUMIFS('ANNUAL SUMMARY'!$GK$692,FR134,'ANNUAL SUMMARY'!$V$9,FC112,'ANNUAL SUMMARY'!$FE$644)</f>
        <v>0</v>
      </c>
      <c r="GJ134" s="728"/>
      <c r="GK134" s="728"/>
      <c r="GL134" s="728">
        <f>SUMIFS('ANNUAL SUMMARY'!$AU$54,FR134,'ANNUAL SUMMARY'!$V$9,FC112,'ANNUAL SUMMARY'!$L$6)+SUMIFS('ANNUAL SUMMARY'!$AU$112,FR134,'ANNUAL SUMMARY'!$V$9,FC112,'ANNUAL SUMMARY'!$L$64)+SUMIFS('ANNUAL SUMMARY'!$AU$170,FR134,'ANNUAL SUMMARY'!$V$9,FC112,'ANNUAL SUMMARY'!$L$122)+SUMIFS('ANNUAL SUMMARY'!$AU$228,FR134,'ANNUAL SUMMARY'!$V$9,FC112,'ANNUAL SUMMARY'!$L$180)+SUMIFS('ANNUAL SUMMARY'!$AU$286,FR134,'ANNUAL SUMMARY'!$V$9,FC112,'ANNUAL SUMMARY'!$L$238)+SUMIFS('ANNUAL SUMMARY'!$AU$344,FR134,'ANNUAL SUMMARY'!$V$9,FC112,'ANNUAL SUMMARY'!$L$296)+SUMIFS('ANNUAL SUMMARY'!$AU$402,FR134,'ANNUAL SUMMARY'!$V$9,FC112,'ANNUAL SUMMARY'!$L$354)+SUMIFS('ANNUAL SUMMARY'!$AU$460,FR134,'ANNUAL SUMMARY'!$V$9,FC112,'ANNUAL SUMMARY'!$L$412)+SUMIFS('ANNUAL SUMMARY'!$AU$518,FR134,'ANNUAL SUMMARY'!$V$9,FC112,'ANNUAL SUMMARY'!$L$470)+SUMIFS('ANNUAL SUMMARY'!$AU$576,FR134,'ANNUAL SUMMARY'!$V$9,FC112,'ANNUAL SUMMARY'!$L$528)+SUMIFS('ANNUAL SUMMARY'!$AU$634,FR134,'ANNUAL SUMMARY'!$V$9,FC112,'ANNUAL SUMMARY'!$L$586)+SUMIFS('ANNUAL SUMMARY'!$AU$692,FR134,'ANNUAL SUMMARY'!$V$9,FC112,'ANNUAL SUMMARY'!$L$644)+SUMIFS('ANNUAL SUMMARY'!$CR$54,FR134,'ANNUAL SUMMARY'!$V$9,FC112,'ANNUAL SUMMARY'!$BI$6)+SUMIFS('ANNUAL SUMMARY'!$CR$112,FR134,'ANNUAL SUMMARY'!$V$9,FC112,'ANNUAL SUMMARY'!$BI$64)+SUMIFS('ANNUAL SUMMARY'!$CR$170,FR134,'ANNUAL SUMMARY'!$V$9,FC112,'ANNUAL SUMMARY'!$BI$122)+SUMIFS('ANNUAL SUMMARY'!$CR$228,FR134,'ANNUAL SUMMARY'!$V$9,FC112,'ANNUAL SUMMARY'!$BI$180)+SUMIFS('ANNUAL SUMMARY'!$CR$286,FR134,'ANNUAL SUMMARY'!$V$9,FC112,'ANNUAL SUMMARY'!$BI$238)+SUMIFS('ANNUAL SUMMARY'!$CR$344,FR134,'ANNUAL SUMMARY'!$V$9,FC112,'ANNUAL SUMMARY'!$BI$296)+SUMIFS('ANNUAL SUMMARY'!$CR$402,FR134,'ANNUAL SUMMARY'!$V$9,FC112,'ANNUAL SUMMARY'!$BI$354)+SUMIFS('ANNUAL SUMMARY'!$CR$460,FR134,'ANNUAL SUMMARY'!$V$9,FC112,'ANNUAL SUMMARY'!$BI$412)+SUMIFS('ANNUAL SUMMARY'!$CR$518,FR134,'ANNUAL SUMMARY'!$V$9,FC112,'ANNUAL SUMMARY'!$BI$470)+SUMIFS('ANNUAL SUMMARY'!$CR$576,FR134,'ANNUAL SUMMARY'!$V$9,FC112,'ANNUAL SUMMARY'!$BI$528)+SUMIFS('ANNUAL SUMMARY'!$CR$634,FR134,'ANNUAL SUMMARY'!$V$9,FC112,'ANNUAL SUMMARY'!$BI$586)+SUMIFS('ANNUAL SUMMARY'!$CR$692,FR134,'ANNUAL SUMMARY'!$V$9,FC112,'ANNUAL SUMMARY'!$BI$644)+SUMIFS('ANNUAL SUMMARY'!$EQ$54,FR134,'ANNUAL SUMMARY'!$V$9,FC112,'ANNUAL SUMMARY'!$DH$6)+SUMIFS('ANNUAL SUMMARY'!$EQ$112,FR134,'ANNUAL SUMMARY'!$V$9,FC112,'ANNUAL SUMMARY'!$DH$64)+SUMIFS('ANNUAL SUMMARY'!$EQ$170,FR134,'ANNUAL SUMMARY'!$V$9,FC112,'ANNUAL SUMMARY'!$DH$122)+SUMIFS('ANNUAL SUMMARY'!$EQ$228,FR134,'ANNUAL SUMMARY'!$V$9,FC112,'ANNUAL SUMMARY'!$DH$180)+SUMIFS('ANNUAL SUMMARY'!$EQ$286,FR134,'ANNUAL SUMMARY'!$V$9,FC112,'ANNUAL SUMMARY'!$DH$238)+SUMIFS('ANNUAL SUMMARY'!$EQ$344,FR134,'ANNUAL SUMMARY'!$V$9,FC112,'ANNUAL SUMMARY'!$DH$296)+SUMIFS('ANNUAL SUMMARY'!$EQ$402,FR134,'ANNUAL SUMMARY'!$V$9,FC112,'ANNUAL SUMMARY'!$DH$354)+SUMIFS('ANNUAL SUMMARY'!$EQ$460,FR134,'ANNUAL SUMMARY'!$V$9,FC112,'ANNUAL SUMMARY'!$DH$412)+SUMIFS('ANNUAL SUMMARY'!$EQ$518,FR134,'ANNUAL SUMMARY'!$V$9,FC112,'ANNUAL SUMMARY'!$DH$470)+SUMIFS('ANNUAL SUMMARY'!$EQ$576,FR134,'ANNUAL SUMMARY'!$V$9,FC112,'ANNUAL SUMMARY'!$DH$528)+SUMIFS('ANNUAL SUMMARY'!$EQ$634,FR134,'ANNUAL SUMMARY'!$V$9,FC112,'ANNUAL SUMMARY'!$DH$586)+SUMIFS('ANNUAL SUMMARY'!$EQ$692,FR134,'ANNUAL SUMMARY'!$V$9,FC112,'ANNUAL SUMMARY'!$DH$644)+SUMIFS('ANNUAL SUMMARY'!$GN$54,FR134,'ANNUAL SUMMARY'!$V$9,FC112,'ANNUAL SUMMARY'!$FE$6)+SUMIFS('ANNUAL SUMMARY'!$GN$112,FR134,'ANNUAL SUMMARY'!$V$9,FC112,'ANNUAL SUMMARY'!$FE$64)+SUMIFS('ANNUAL SUMMARY'!$GN$170,FR134,'ANNUAL SUMMARY'!$V$9,FC112,'ANNUAL SUMMARY'!$FE$122)+SUMIFS('ANNUAL SUMMARY'!$GN$228,FR134,'ANNUAL SUMMARY'!$V$9,FC112,'ANNUAL SUMMARY'!$FE$180)+SUMIFS('ANNUAL SUMMARY'!$GN$286,FR134,'ANNUAL SUMMARY'!$V$9,FC112,'ANNUAL SUMMARY'!$FE$238)+SUMIFS('ANNUAL SUMMARY'!$GN$344,FR134,'ANNUAL SUMMARY'!$V$9,FC112,'ANNUAL SUMMARY'!$FE$296)+SUMIFS('ANNUAL SUMMARY'!$GN$402,FR134,'ANNUAL SUMMARY'!$V$9,FC112,'ANNUAL SUMMARY'!$FE$354)+SUMIFS('ANNUAL SUMMARY'!$GN$460,FR134,'ANNUAL SUMMARY'!$V$9,FC112,'ANNUAL SUMMARY'!$FE$412)+SUMIFS('ANNUAL SUMMARY'!$GN$518,FR134,'ANNUAL SUMMARY'!$V$9,FC112,'ANNUAL SUMMARY'!$FE$470)+SUMIFS('ANNUAL SUMMARY'!$GN$576,FR134,'ANNUAL SUMMARY'!$V$9,FC112,'ANNUAL SUMMARY'!$FE$528)+SUMIFS('ANNUAL SUMMARY'!$GN$634,FR134,'ANNUAL SUMMARY'!$V$9,FC112,'ANNUAL SUMMARY'!$FE$586)+SUMIFS('ANNUAL SUMMARY'!$GN$692,FR134,'ANNUAL SUMMARY'!$V$9,FC112,'ANNUAL SUMMARY'!$FE$644)</f>
        <v>0</v>
      </c>
      <c r="GM134" s="728"/>
      <c r="GN134" s="728"/>
      <c r="GO134" s="1263"/>
    </row>
    <row r="135" spans="1:197" ht="14.25" customHeight="1" x14ac:dyDescent="0.25">
      <c r="A135" s="154"/>
      <c r="B135" s="867" t="str">
        <f>'ANNUAL SUMMARY'!$C$33</f>
        <v>CROSS C.</v>
      </c>
      <c r="C135" s="868"/>
      <c r="D135" s="868"/>
      <c r="E135" s="868"/>
      <c r="F135" s="792">
        <f>SUMIF('ANNUAL SUMMARY'!$FE$622,K112,'ANNUAL SUMMARY'!$FA$649)+SUMIF('ANNUAL SUMMARY'!$DH$622,K112,'ANNUAL SUMMARY'!$DD$649)+SUMIF('ANNUAL SUMMARY'!$BI$622,K112,'ANNUAL SUMMARY'!$BE$649)+SUMIF('ANNUAL SUMMARY'!$L$622,K112,'ANNUAL SUMMARY'!$H$649)+SUMIF('ANNUAL SUMMARY'!$FE$566,K112,'ANNUAL SUMMARY'!$FA$593)+SUMIF('ANNUAL SUMMARY'!$DH$566,K112,'ANNUAL SUMMARY'!$DD$593)+SUMIF('ANNUAL SUMMARY'!$BI$566,K112,'ANNUAL SUMMARY'!$BE$593)+SUMIF('ANNUAL SUMMARY'!$L$566,K112,'ANNUAL SUMMARY'!$H$593)+SUMIF('ANNUAL SUMMARY'!$FE$510,K112,'ANNUAL SUMMARY'!$FA$537)+SUMIF('ANNUAL SUMMARY'!$DH$510,K112,'ANNUAL SUMMARY'!$DD$537)+SUMIF('ANNUAL SUMMARY'!$BI$510,K112,'ANNUAL SUMMARY'!$BE$537)+SUMIF('ANNUAL SUMMARY'!$L$510,K112,'ANNUAL SUMMARY'!$H$537)+SUMIF('ANNUAL SUMMARY'!$FE$454,K112,'ANNUAL SUMMARY'!$FA$481)+SUMIF('ANNUAL SUMMARY'!$DH$454,K112,'ANNUAL SUMMARY'!$DD$481)+SUMIF('ANNUAL SUMMARY'!$BI$454,K112,'ANNUAL SUMMARY'!$BE$481)+SUMIF('ANNUAL SUMMARY'!$L$454,K112,'ANNUAL SUMMARY'!$H$481)+SUMIF('ANNUAL SUMMARY'!$FE$398,K112,'ANNUAL SUMMARY'!$FA$425)+SUMIF('ANNUAL SUMMARY'!$DH$398,K112,'ANNUAL SUMMARY'!$DD$425)+SUMIF('ANNUAL SUMMARY'!$BI$398,K112,'ANNUAL SUMMARY'!$BE$425)+SUMIF('ANNUAL SUMMARY'!$L$398,K112,'ANNUAL SUMMARY'!$H$425)+SUMIF('ANNUAL SUMMARY'!$FE$342,K112,'ANNUAL SUMMARY'!$FA$369)+SUMIF('ANNUAL SUMMARY'!$DH$342,K112,'ANNUAL SUMMARY'!$DD$369)+SUMIF('ANNUAL SUMMARY'!$BI$342,K112,'ANNUAL SUMMARY'!$BE$369)+SUMIF('ANNUAL SUMMARY'!$L$342,K112,'ANNUAL SUMMARY'!$H$369)+SUMIF('ANNUAL SUMMARY'!$FE$286,K112,'ANNUAL SUMMARY'!$FA$313)+SUMIF('ANNUAL SUMMARY'!$DH$286,K112,'ANNUAL SUMMARY'!$DD$313)+SUMIF('ANNUAL SUMMARY'!$BI$286,K112,'ANNUAL SUMMARY'!$BE$313)+SUMIF('ANNUAL SUMMARY'!$L$286,K112,'ANNUAL SUMMARY'!$H$313)+SUMIF('ANNUAL SUMMARY'!$FE$230,K112,'ANNUAL SUMMARY'!$FA$257)+SUMIF('ANNUAL SUMMARY'!$DH$230,K112,'ANNUAL SUMMARY'!$DD$257)+SUMIF('ANNUAL SUMMARY'!$BI$230,K112,'ANNUAL SUMMARY'!$BE$257)+SUMIF('ANNUAL SUMMARY'!$L$230,K112,'ANNUAL SUMMARY'!$H$257)+SUMIF('ANNUAL SUMMARY'!$FE$174,K112,'ANNUAL SUMMARY'!$FA$201)+SUMIF('ANNUAL SUMMARY'!$DH$174,K112,'ANNUAL SUMMARY'!$DD$201)+SUMIF('ANNUAL SUMMARY'!$BI$174,K112,'ANNUAL SUMMARY'!$BE$201)+SUMIF('ANNUAL SUMMARY'!$L$174,K112,'ANNUAL SUMMARY'!$H$201)+SUMIF('ANNUAL SUMMARY'!$FE$118,K112,'ANNUAL SUMMARY'!$FA$145)+SUMIF('ANNUAL SUMMARY'!$DH$118,K112,'ANNUAL SUMMARY'!$DD$145)+SUMIF('ANNUAL SUMMARY'!$BI$118,K112,'ANNUAL SUMMARY'!$BE$145)+SUMIF('ANNUAL SUMMARY'!$L$118,K112,'ANNUAL SUMMARY'!$H$145)+SUMIF('ANNUAL SUMMARY'!$FE$62,K112,'ANNUAL SUMMARY'!$FA$89)+SUMIF('ANNUAL SUMMARY'!$DH$62,K112,'ANNUAL SUMMARY'!$DD$89)+SUMIF('ANNUAL SUMMARY'!$BI$62,K112,'ANNUAL SUMMARY'!$BE$89)+SUMIF('ANNUAL SUMMARY'!$L$62,K112,'ANNUAL SUMMARY'!$H$89)+SUMIF('ANNUAL SUMMARY'!$FE$6,K112,'ANNUAL SUMMARY'!$FA$33)+SUMIF('ANNUAL SUMMARY'!$DH$6,K112,'ANNUAL SUMMARY'!$DD$33)+SUMIF('ANNUAL SUMMARY'!$BI$6,K112,'ANNUAL SUMMARY'!$BE$33)+SUMIF('ANNUAL SUMMARY'!$L$6,K112,'ANNUAL SUMMARY'!$H$33)+SUMIF('PREVIOUS LOGS'!$K$6,K112,'PREVIOUS LOGS'!$F$29)+SUMIF('PREVIOUS LOGS'!$K$59,$K$6,'PREVIOUS LOGS'!$F$82)+SUMIF('PREVIOUS LOGS'!$K$112,K112,'PREVIOUS LOGS'!$F$135)+SUMIF('PREVIOUS LOGS'!$K$165,K112,'PREVIOUS LOGS'!$F$188)+SUMIF('PREVIOUS LOGS'!$K$218,K112,'PREVIOUS LOGS'!$F$241)+SUMIF('PREVIOUS LOGS'!$K$271,K112,'PREVIOUS LOGS'!$F$294)+SUMIF('PREVIOUS LOGS'!$K$324,K112,'PREVIOUS LOGS'!$F$347)+SUMIF('PREVIOUS LOGS'!$BH$6,K112,'PREVIOUS LOGS'!$BD$29)+SUMIF('PREVIOUS LOGS'!$BH$59,$K$6,'PREVIOUS LOGS'!$BD$82)+SUMIF('PREVIOUS LOGS'!$BH$112,K112,'PREVIOUS LOGS'!$BD$135)+SUMIF('PREVIOUS LOGS'!$BH$165,K112,'PREVIOUS LOGS'!$BD$188)+SUMIF('PREVIOUS LOGS'!$BH$218,K112,'PREVIOUS LOGS'!$BD$241)+SUMIF('PREVIOUS LOGS'!$BH$271,K112,'PREVIOUS LOGS'!$BD$294)+SUMIF('PREVIOUS LOGS'!$BH$324,K112,'PREVIOUS LOGS'!$BD$347)+SUMIF('PREVIOUS LOGS'!$DF$6,K112,'PREVIOUS LOGS'!$DB$29)+SUMIF('PREVIOUS LOGS'!$DF$59,$K$6,'PREVIOUS LOGS'!$DB$82)+SUMIF('PREVIOUS LOGS'!$DF$112,K112,'PREVIOUS LOGS'!$DB$135)+SUMIF('PREVIOUS LOGS'!$DF$165,K112,'PREVIOUS LOGS'!$DB$188)+SUMIF('PREVIOUS LOGS'!$DF$218,K112,'PREVIOUS LOGS'!$DB$241)+SUMIF('PREVIOUS LOGS'!$DF$271,K112,'PREVIOUS LOGS'!$DB$294)+SUMIF('PREVIOUS LOGS'!$DF$324,K112,'PREVIOUS LOGS'!$DB$347)+SUMIF('PREVIOUS LOGS'!$FC$6,K112,'PREVIOUS LOGS'!$EY$29)+SUMIF('PREVIOUS LOGS'!$FC$59,$K$6,'PREVIOUS LOGS'!$EY$82)+SUMIF('PREVIOUS LOGS'!$FC$112,K112,'PREVIOUS LOGS'!$EY$135)+SUMIF('PREVIOUS LOGS'!$FC$165,K112,'PREVIOUS LOGS'!$EY$188)+SUMIF('PREVIOUS LOGS'!$FC$218,K112,'PREVIOUS LOGS'!$EY$241)+SUMIF('PREVIOUS LOGS'!$FC$271,K112,'PREVIOUS LOGS'!$EY$294)+SUMIF('PREVIOUS LOGS'!$FC$324,K112,'PREVIOUS LOGS'!$EY$347)</f>
        <v>0</v>
      </c>
      <c r="G135" s="793"/>
      <c r="H135" s="793"/>
      <c r="I135" s="793"/>
      <c r="J135" s="793"/>
      <c r="K135" s="793"/>
      <c r="L135" s="794"/>
      <c r="M135" s="643"/>
      <c r="N135" s="786" t="s">
        <v>63</v>
      </c>
      <c r="O135" s="644"/>
      <c r="P135" s="644"/>
      <c r="Q135" s="644"/>
      <c r="R135" s="644"/>
      <c r="S135" s="644"/>
      <c r="T135" s="644"/>
      <c r="U135" s="644"/>
      <c r="V135" s="644"/>
      <c r="W135" s="644"/>
      <c r="X135" s="645"/>
      <c r="Y135" s="15"/>
      <c r="Z135" s="814"/>
      <c r="AA135" s="815"/>
      <c r="AB135" s="815"/>
      <c r="AC135" s="815"/>
      <c r="AD135" s="815"/>
      <c r="AE135" s="727"/>
      <c r="AF135" s="727"/>
      <c r="AG135" s="727"/>
      <c r="AH135" s="727"/>
      <c r="AI135" s="727"/>
      <c r="AJ135" s="727"/>
      <c r="AK135" s="727"/>
      <c r="AL135" s="727"/>
      <c r="AM135" s="727"/>
      <c r="AN135" s="727"/>
      <c r="AO135" s="727"/>
      <c r="AP135" s="727"/>
      <c r="AQ135" s="728"/>
      <c r="AR135" s="728"/>
      <c r="AS135" s="728"/>
      <c r="AT135" s="728"/>
      <c r="AU135" s="728"/>
      <c r="AV135" s="1260"/>
      <c r="AW135" s="1263"/>
      <c r="AX135" s="154"/>
      <c r="AY135" s="867" t="str">
        <f>'ANNUAL SUMMARY'!$C$33</f>
        <v>CROSS C.</v>
      </c>
      <c r="AZ135" s="868"/>
      <c r="BA135" s="868"/>
      <c r="BB135" s="868"/>
      <c r="BC135" s="792">
        <f>SUMIF('ANNUAL SUMMARY'!$FE$622,BH112,'ANNUAL SUMMARY'!$FA$649)+SUMIF('ANNUAL SUMMARY'!$DH$622,BH112,'ANNUAL SUMMARY'!$DD$649)+SUMIF('ANNUAL SUMMARY'!$BI$622,BH112,'ANNUAL SUMMARY'!$BE$649)+SUMIF('ANNUAL SUMMARY'!$L$622,BH112,'ANNUAL SUMMARY'!$H$649)+SUMIF('ANNUAL SUMMARY'!$FE$566,BH112,'ANNUAL SUMMARY'!$FA$593)+SUMIF('ANNUAL SUMMARY'!$DH$566,BH112,'ANNUAL SUMMARY'!$DD$593)+SUMIF('ANNUAL SUMMARY'!$BI$566,BH112,'ANNUAL SUMMARY'!$BE$593)+SUMIF('ANNUAL SUMMARY'!$L$566,BH112,'ANNUAL SUMMARY'!$H$593)+SUMIF('ANNUAL SUMMARY'!$FE$510,BH112,'ANNUAL SUMMARY'!$FA$537)+SUMIF('ANNUAL SUMMARY'!$DH$510,BH112,'ANNUAL SUMMARY'!$DD$537)+SUMIF('ANNUAL SUMMARY'!$BI$510,BH112,'ANNUAL SUMMARY'!$BE$537)+SUMIF('ANNUAL SUMMARY'!$L$510,BH112,'ANNUAL SUMMARY'!$H$537)+SUMIF('ANNUAL SUMMARY'!$FE$454,BH112,'ANNUAL SUMMARY'!$FA$481)+SUMIF('ANNUAL SUMMARY'!$DH$454,BH112,'ANNUAL SUMMARY'!$DD$481)+SUMIF('ANNUAL SUMMARY'!$BI$454,BH112,'ANNUAL SUMMARY'!$BE$481)+SUMIF('ANNUAL SUMMARY'!$L$454,BH112,'ANNUAL SUMMARY'!$H$481)+SUMIF('ANNUAL SUMMARY'!$FE$398,BH112,'ANNUAL SUMMARY'!$FA$425)+SUMIF('ANNUAL SUMMARY'!$DH$398,BH112,'ANNUAL SUMMARY'!$DD$425)+SUMIF('ANNUAL SUMMARY'!$BI$398,BH112,'ANNUAL SUMMARY'!$BE$425)+SUMIF('ANNUAL SUMMARY'!$L$398,BH112,'ANNUAL SUMMARY'!$H$425)+SUMIF('ANNUAL SUMMARY'!$FE$342,BH112,'ANNUAL SUMMARY'!$FA$369)+SUMIF('ANNUAL SUMMARY'!$DH$342,BH112,'ANNUAL SUMMARY'!$DD$369)+SUMIF('ANNUAL SUMMARY'!$BI$342,BH112,'ANNUAL SUMMARY'!$BE$369)+SUMIF('ANNUAL SUMMARY'!$L$342,BH112,'ANNUAL SUMMARY'!$H$369)+SUMIF('ANNUAL SUMMARY'!$FE$286,BH112,'ANNUAL SUMMARY'!$FA$313)+SUMIF('ANNUAL SUMMARY'!$DH$286,BH112,'ANNUAL SUMMARY'!$DD$313)+SUMIF('ANNUAL SUMMARY'!$BI$286,BH112,'ANNUAL SUMMARY'!$BE$313)+SUMIF('ANNUAL SUMMARY'!$L$286,BH112,'ANNUAL SUMMARY'!$H$313)+SUMIF('ANNUAL SUMMARY'!$FE$230,BH112,'ANNUAL SUMMARY'!$FA$257)+SUMIF('ANNUAL SUMMARY'!$DH$230,BH112,'ANNUAL SUMMARY'!$DD$257)+SUMIF('ANNUAL SUMMARY'!$BI$230,BH112,'ANNUAL SUMMARY'!$BE$257)+SUMIF('ANNUAL SUMMARY'!$L$230,BH112,'ANNUAL SUMMARY'!$H$257)+SUMIF('ANNUAL SUMMARY'!$FE$174,BH112,'ANNUAL SUMMARY'!$FA$201)+SUMIF('ANNUAL SUMMARY'!$DH$174,BH112,'ANNUAL SUMMARY'!$DD$201)+SUMIF('ANNUAL SUMMARY'!$BI$174,BH112,'ANNUAL SUMMARY'!$BE$201)+SUMIF('ANNUAL SUMMARY'!$L$174,BH112,'ANNUAL SUMMARY'!$H$201)+SUMIF('ANNUAL SUMMARY'!$FE$118,BH112,'ANNUAL SUMMARY'!$FA$145)+SUMIF('ANNUAL SUMMARY'!$DH$118,BH112,'ANNUAL SUMMARY'!$DD$145)+SUMIF('ANNUAL SUMMARY'!$BI$118,BH112,'ANNUAL SUMMARY'!$BE$145)+SUMIF('ANNUAL SUMMARY'!$L$118,BH112,'ANNUAL SUMMARY'!$H$145)+SUMIF('ANNUAL SUMMARY'!$FE$62,BH112,'ANNUAL SUMMARY'!$FA$89)+SUMIF('ANNUAL SUMMARY'!$DH$62,BH112,'ANNUAL SUMMARY'!$DD$89)+SUMIF('ANNUAL SUMMARY'!$BI$62,BH112,'ANNUAL SUMMARY'!$BE$89)+SUMIF('ANNUAL SUMMARY'!$L$62,BH112,'ANNUAL SUMMARY'!$H$89)+SUMIF('ANNUAL SUMMARY'!$FE$6,BH112,'ANNUAL SUMMARY'!$FA$33)+SUMIF('ANNUAL SUMMARY'!$DH$6,BH112,'ANNUAL SUMMARY'!$DD$33)+SUMIF('ANNUAL SUMMARY'!$BI$6,BH112,'ANNUAL SUMMARY'!$BE$33)+SUMIF('ANNUAL SUMMARY'!$L$6,BH112,'ANNUAL SUMMARY'!$H$33)+SUMIF('PREVIOUS LOGS'!$K$6,BH112,'PREVIOUS LOGS'!$F$29)+SUMIF('PREVIOUS LOGS'!$K$59,$K$6,'PREVIOUS LOGS'!$F$82)+SUMIF('PREVIOUS LOGS'!$K$112,BH112,'PREVIOUS LOGS'!$F$135)+SUMIF('PREVIOUS LOGS'!$K$165,BH112,'PREVIOUS LOGS'!$F$188)+SUMIF('PREVIOUS LOGS'!$K$218,BH112,'PREVIOUS LOGS'!$F$241)+SUMIF('PREVIOUS LOGS'!$K$271,BH112,'PREVIOUS LOGS'!$F$294)+SUMIF('PREVIOUS LOGS'!$K$324,BH112,'PREVIOUS LOGS'!$F$347)+SUMIF('PREVIOUS LOGS'!$BH$6,BH112,'PREVIOUS LOGS'!$BD$29)+SUMIF('PREVIOUS LOGS'!$BH$59,$K$6,'PREVIOUS LOGS'!$BD$82)+SUMIF('PREVIOUS LOGS'!$BH$112,BH112,'PREVIOUS LOGS'!$BD$135)+SUMIF('PREVIOUS LOGS'!$BH$165,BH112,'PREVIOUS LOGS'!$BD$188)+SUMIF('PREVIOUS LOGS'!$BH$218,BH112,'PREVIOUS LOGS'!$BD$241)+SUMIF('PREVIOUS LOGS'!$BH$271,BH112,'PREVIOUS LOGS'!$BD$294)+SUMIF('PREVIOUS LOGS'!$BH$324,BH112,'PREVIOUS LOGS'!$BD$347)+SUMIF('PREVIOUS LOGS'!$DF$6,BH112,'PREVIOUS LOGS'!$DB$29)+SUMIF('PREVIOUS LOGS'!$DF$59,$K$6,'PREVIOUS LOGS'!$DB$82)+SUMIF('PREVIOUS LOGS'!$DF$112,BH112,'PREVIOUS LOGS'!$DB$135)+SUMIF('PREVIOUS LOGS'!$DF$165,BH112,'PREVIOUS LOGS'!$DB$188)+SUMIF('PREVIOUS LOGS'!$DF$218,BH112,'PREVIOUS LOGS'!$DB$241)+SUMIF('PREVIOUS LOGS'!$DF$271,BH112,'PREVIOUS LOGS'!$DB$294)+SUMIF('PREVIOUS LOGS'!$DF$324,BH112,'PREVIOUS LOGS'!$DB$347)+SUMIF('PREVIOUS LOGS'!$FC$6,BH112,'PREVIOUS LOGS'!$EY$29)+SUMIF('PREVIOUS LOGS'!$FC$59,$K$6,'PREVIOUS LOGS'!$EY$82)+SUMIF('PREVIOUS LOGS'!$FC$112,BH112,'PREVIOUS LOGS'!$EY$135)+SUMIF('PREVIOUS LOGS'!$FC$165,BH112,'PREVIOUS LOGS'!$EY$188)+SUMIF('PREVIOUS LOGS'!$FC$218,BH112,'PREVIOUS LOGS'!$EY$241)+SUMIF('PREVIOUS LOGS'!$FC$271,BH112,'PREVIOUS LOGS'!$EY$294)+SUMIF('PREVIOUS LOGS'!$FC$324,BH112,'PREVIOUS LOGS'!$EY$347)</f>
        <v>0</v>
      </c>
      <c r="BD135" s="793"/>
      <c r="BE135" s="793"/>
      <c r="BF135" s="793"/>
      <c r="BG135" s="793"/>
      <c r="BH135" s="793"/>
      <c r="BI135" s="794"/>
      <c r="BJ135" s="643"/>
      <c r="BK135" s="786" t="s">
        <v>63</v>
      </c>
      <c r="BL135" s="644"/>
      <c r="BM135" s="644"/>
      <c r="BN135" s="644"/>
      <c r="BO135" s="644"/>
      <c r="BP135" s="644"/>
      <c r="BQ135" s="644"/>
      <c r="BR135" s="644"/>
      <c r="BS135" s="644"/>
      <c r="BT135" s="644"/>
      <c r="BU135" s="645"/>
      <c r="BV135" s="15"/>
      <c r="BW135" s="814"/>
      <c r="BX135" s="815"/>
      <c r="BY135" s="815"/>
      <c r="BZ135" s="815"/>
      <c r="CA135" s="815"/>
      <c r="CB135" s="727"/>
      <c r="CC135" s="727"/>
      <c r="CD135" s="727"/>
      <c r="CE135" s="727"/>
      <c r="CF135" s="727"/>
      <c r="CG135" s="727"/>
      <c r="CH135" s="727"/>
      <c r="CI135" s="727"/>
      <c r="CJ135" s="727"/>
      <c r="CK135" s="727"/>
      <c r="CL135" s="727"/>
      <c r="CM135" s="727"/>
      <c r="CN135" s="728"/>
      <c r="CO135" s="728"/>
      <c r="CP135" s="728"/>
      <c r="CQ135" s="728"/>
      <c r="CR135" s="728"/>
      <c r="CS135" s="728"/>
      <c r="CT135" s="1263"/>
      <c r="CU135" s="1250"/>
      <c r="CV135" s="154"/>
      <c r="CW135" s="867" t="str">
        <f>'ANNUAL SUMMARY'!$C$33</f>
        <v>CROSS C.</v>
      </c>
      <c r="CX135" s="868"/>
      <c r="CY135" s="868"/>
      <c r="CZ135" s="868"/>
      <c r="DA135" s="792">
        <f>SUMIF('ANNUAL SUMMARY'!$FE$622,DF112,'ANNUAL SUMMARY'!$FA$649)+SUMIF('ANNUAL SUMMARY'!$DH$622,DF112,'ANNUAL SUMMARY'!$DD$649)+SUMIF('ANNUAL SUMMARY'!$BI$622,DF112,'ANNUAL SUMMARY'!$BE$649)+SUMIF('ANNUAL SUMMARY'!$L$622,DF112,'ANNUAL SUMMARY'!$H$649)+SUMIF('ANNUAL SUMMARY'!$FE$566,DF112,'ANNUAL SUMMARY'!$FA$593)+SUMIF('ANNUAL SUMMARY'!$DH$566,DF112,'ANNUAL SUMMARY'!$DD$593)+SUMIF('ANNUAL SUMMARY'!$BI$566,DF112,'ANNUAL SUMMARY'!$BE$593)+SUMIF('ANNUAL SUMMARY'!$L$566,DF112,'ANNUAL SUMMARY'!$H$593)+SUMIF('ANNUAL SUMMARY'!$FE$510,DF112,'ANNUAL SUMMARY'!$FA$537)+SUMIF('ANNUAL SUMMARY'!$DH$510,DF112,'ANNUAL SUMMARY'!$DD$537)+SUMIF('ANNUAL SUMMARY'!$BI$510,DF112,'ANNUAL SUMMARY'!$BE$537)+SUMIF('ANNUAL SUMMARY'!$L$510,DF112,'ANNUAL SUMMARY'!$H$537)+SUMIF('ANNUAL SUMMARY'!$FE$454,DF112,'ANNUAL SUMMARY'!$FA$481)+SUMIF('ANNUAL SUMMARY'!$DH$454,DF112,'ANNUAL SUMMARY'!$DD$481)+SUMIF('ANNUAL SUMMARY'!$BI$454,DF112,'ANNUAL SUMMARY'!$BE$481)+SUMIF('ANNUAL SUMMARY'!$L$454,DF112,'ANNUAL SUMMARY'!$H$481)+SUMIF('ANNUAL SUMMARY'!$FE$398,DF112,'ANNUAL SUMMARY'!$FA$425)+SUMIF('ANNUAL SUMMARY'!$DH$398,DF112,'ANNUAL SUMMARY'!$DD$425)+SUMIF('ANNUAL SUMMARY'!$BI$398,DF112,'ANNUAL SUMMARY'!$BE$425)+SUMIF('ANNUAL SUMMARY'!$L$398,DF112,'ANNUAL SUMMARY'!$H$425)+SUMIF('ANNUAL SUMMARY'!$FE$342,DF112,'ANNUAL SUMMARY'!$FA$369)+SUMIF('ANNUAL SUMMARY'!$DH$342,DF112,'ANNUAL SUMMARY'!$DD$369)+SUMIF('ANNUAL SUMMARY'!$BI$342,DF112,'ANNUAL SUMMARY'!$BE$369)+SUMIF('ANNUAL SUMMARY'!$L$342,DF112,'ANNUAL SUMMARY'!$H$369)+SUMIF('ANNUAL SUMMARY'!$FE$286,DF112,'ANNUAL SUMMARY'!$FA$313)+SUMIF('ANNUAL SUMMARY'!$DH$286,DF112,'ANNUAL SUMMARY'!$DD$313)+SUMIF('ANNUAL SUMMARY'!$BI$286,DF112,'ANNUAL SUMMARY'!$BE$313)+SUMIF('ANNUAL SUMMARY'!$L$286,DF112,'ANNUAL SUMMARY'!$H$313)+SUMIF('ANNUAL SUMMARY'!$FE$230,DF112,'ANNUAL SUMMARY'!$FA$257)+SUMIF('ANNUAL SUMMARY'!$DH$230,DF112,'ANNUAL SUMMARY'!$DD$257)+SUMIF('ANNUAL SUMMARY'!$BI$230,DF112,'ANNUAL SUMMARY'!$BE$257)+SUMIF('ANNUAL SUMMARY'!$L$230,DF112,'ANNUAL SUMMARY'!$H$257)+SUMIF('ANNUAL SUMMARY'!$FE$174,DF112,'ANNUAL SUMMARY'!$FA$201)+SUMIF('ANNUAL SUMMARY'!$DH$174,DF112,'ANNUAL SUMMARY'!$DD$201)+SUMIF('ANNUAL SUMMARY'!$BI$174,DF112,'ANNUAL SUMMARY'!$BE$201)+SUMIF('ANNUAL SUMMARY'!$L$174,DF112,'ANNUAL SUMMARY'!$H$201)+SUMIF('ANNUAL SUMMARY'!$FE$118,DF112,'ANNUAL SUMMARY'!$FA$145)+SUMIF('ANNUAL SUMMARY'!$DH$118,DF112,'ANNUAL SUMMARY'!$DD$145)+SUMIF('ANNUAL SUMMARY'!$BI$118,DF112,'ANNUAL SUMMARY'!$BE$145)+SUMIF('ANNUAL SUMMARY'!$L$118,DF112,'ANNUAL SUMMARY'!$H$145)+SUMIF('ANNUAL SUMMARY'!$FE$62,DF112,'ANNUAL SUMMARY'!$FA$89)+SUMIF('ANNUAL SUMMARY'!$DH$62,DF112,'ANNUAL SUMMARY'!$DD$89)+SUMIF('ANNUAL SUMMARY'!$BI$62,DF112,'ANNUAL SUMMARY'!$BE$89)+SUMIF('ANNUAL SUMMARY'!$L$62,DF112,'ANNUAL SUMMARY'!$H$89)+SUMIF('ANNUAL SUMMARY'!$FE$6,DF112,'ANNUAL SUMMARY'!$FA$33)+SUMIF('ANNUAL SUMMARY'!$DH$6,DF112,'ANNUAL SUMMARY'!$DD$33)+SUMIF('ANNUAL SUMMARY'!$BI$6,DF112,'ANNUAL SUMMARY'!$BE$33)+SUMIF('ANNUAL SUMMARY'!$L$6,DF112,'ANNUAL SUMMARY'!$H$33)+SUMIF('PREVIOUS LOGS'!$K$6,DF112,'PREVIOUS LOGS'!$F$29)+SUMIF('PREVIOUS LOGS'!$K$59,$K$6,'PREVIOUS LOGS'!$F$82)+SUMIF('PREVIOUS LOGS'!$K$112,DF112,'PREVIOUS LOGS'!$F$135)+SUMIF('PREVIOUS LOGS'!$K$165,DF112,'PREVIOUS LOGS'!$F$188)+SUMIF('PREVIOUS LOGS'!$K$218,DF112,'PREVIOUS LOGS'!$F$241)+SUMIF('PREVIOUS LOGS'!$K$271,DF112,'PREVIOUS LOGS'!$F$294)+SUMIF('PREVIOUS LOGS'!$K$324,DF112,'PREVIOUS LOGS'!$F$347)+SUMIF('PREVIOUS LOGS'!$BH$6,DF112,'PREVIOUS LOGS'!$BD$29)+SUMIF('PREVIOUS LOGS'!$BH$59,$K$6,'PREVIOUS LOGS'!$BD$82)+SUMIF('PREVIOUS LOGS'!$BH$112,DF112,'PREVIOUS LOGS'!$BD$135)+SUMIF('PREVIOUS LOGS'!$BH$165,DF112,'PREVIOUS LOGS'!$BD$188)+SUMIF('PREVIOUS LOGS'!$BH$218,DF112,'PREVIOUS LOGS'!$BD$241)+SUMIF('PREVIOUS LOGS'!$BH$271,DF112,'PREVIOUS LOGS'!$BD$294)+SUMIF('PREVIOUS LOGS'!$BH$324,DF112,'PREVIOUS LOGS'!$BD$347)+SUMIF('PREVIOUS LOGS'!$DF$6,DF112,'PREVIOUS LOGS'!$DB$29)+SUMIF('PREVIOUS LOGS'!$DF$59,$K$6,'PREVIOUS LOGS'!$DB$82)+SUMIF('PREVIOUS LOGS'!$DF$112,DF112,'PREVIOUS LOGS'!$DB$135)+SUMIF('PREVIOUS LOGS'!$DF$165,DF112,'PREVIOUS LOGS'!$DB$188)+SUMIF('PREVIOUS LOGS'!$DF$218,DF112,'PREVIOUS LOGS'!$DB$241)+SUMIF('PREVIOUS LOGS'!$DF$271,DF112,'PREVIOUS LOGS'!$DB$294)+SUMIF('PREVIOUS LOGS'!$DF$324,DF112,'PREVIOUS LOGS'!$DB$347)+SUMIF('PREVIOUS LOGS'!$FC$6,DF112,'PREVIOUS LOGS'!$EY$29)+SUMIF('PREVIOUS LOGS'!$FC$59,$K$6,'PREVIOUS LOGS'!$EY$82)+SUMIF('PREVIOUS LOGS'!$FC$112,DF112,'PREVIOUS LOGS'!$EY$135)+SUMIF('PREVIOUS LOGS'!$FC$165,DF112,'PREVIOUS LOGS'!$EY$188)+SUMIF('PREVIOUS LOGS'!$FC$218,DF112,'PREVIOUS LOGS'!$EY$241)+SUMIF('PREVIOUS LOGS'!$FC$271,DF112,'PREVIOUS LOGS'!$EY$294)+SUMIF('PREVIOUS LOGS'!$FC$324,DF112,'PREVIOUS LOGS'!$EY$347)</f>
        <v>0</v>
      </c>
      <c r="DB135" s="793"/>
      <c r="DC135" s="793"/>
      <c r="DD135" s="793"/>
      <c r="DE135" s="793"/>
      <c r="DF135" s="793"/>
      <c r="DG135" s="794"/>
      <c r="DH135" s="643"/>
      <c r="DI135" s="786" t="s">
        <v>63</v>
      </c>
      <c r="DJ135" s="644"/>
      <c r="DK135" s="644"/>
      <c r="DL135" s="644"/>
      <c r="DM135" s="644"/>
      <c r="DN135" s="644"/>
      <c r="DO135" s="644"/>
      <c r="DP135" s="644"/>
      <c r="DQ135" s="644"/>
      <c r="DR135" s="644"/>
      <c r="DS135" s="645"/>
      <c r="DT135" s="15"/>
      <c r="DU135" s="814"/>
      <c r="DV135" s="815"/>
      <c r="DW135" s="815"/>
      <c r="DX135" s="815"/>
      <c r="DY135" s="815"/>
      <c r="DZ135" s="727"/>
      <c r="EA135" s="727"/>
      <c r="EB135" s="727"/>
      <c r="EC135" s="727"/>
      <c r="ED135" s="727"/>
      <c r="EE135" s="727"/>
      <c r="EF135" s="727"/>
      <c r="EG135" s="727"/>
      <c r="EH135" s="727"/>
      <c r="EI135" s="727"/>
      <c r="EJ135" s="727"/>
      <c r="EK135" s="727"/>
      <c r="EL135" s="728"/>
      <c r="EM135" s="728"/>
      <c r="EN135" s="728"/>
      <c r="EO135" s="728"/>
      <c r="EP135" s="728"/>
      <c r="EQ135" s="1260"/>
      <c r="ER135" s="1263"/>
      <c r="ES135" s="154"/>
      <c r="ET135" s="867" t="str">
        <f>'ANNUAL SUMMARY'!$C$33</f>
        <v>CROSS C.</v>
      </c>
      <c r="EU135" s="868"/>
      <c r="EV135" s="868"/>
      <c r="EW135" s="868"/>
      <c r="EX135" s="792">
        <f>SUMIF('ANNUAL SUMMARY'!$FE$622,FC112,'ANNUAL SUMMARY'!$FA$649)+SUMIF('ANNUAL SUMMARY'!$DH$622,FC112,'ANNUAL SUMMARY'!$DD$649)+SUMIF('ANNUAL SUMMARY'!$BI$622,FC112,'ANNUAL SUMMARY'!$BE$649)+SUMIF('ANNUAL SUMMARY'!$L$622,FC112,'ANNUAL SUMMARY'!$H$649)+SUMIF('ANNUAL SUMMARY'!$FE$566,FC112,'ANNUAL SUMMARY'!$FA$593)+SUMIF('ANNUAL SUMMARY'!$DH$566,FC112,'ANNUAL SUMMARY'!$DD$593)+SUMIF('ANNUAL SUMMARY'!$BI$566,FC112,'ANNUAL SUMMARY'!$BE$593)+SUMIF('ANNUAL SUMMARY'!$L$566,FC112,'ANNUAL SUMMARY'!$H$593)+SUMIF('ANNUAL SUMMARY'!$FE$510,FC112,'ANNUAL SUMMARY'!$FA$537)+SUMIF('ANNUAL SUMMARY'!$DH$510,FC112,'ANNUAL SUMMARY'!$DD$537)+SUMIF('ANNUAL SUMMARY'!$BI$510,FC112,'ANNUAL SUMMARY'!$BE$537)+SUMIF('ANNUAL SUMMARY'!$L$510,FC112,'ANNUAL SUMMARY'!$H$537)+SUMIF('ANNUAL SUMMARY'!$FE$454,FC112,'ANNUAL SUMMARY'!$FA$481)+SUMIF('ANNUAL SUMMARY'!$DH$454,FC112,'ANNUAL SUMMARY'!$DD$481)+SUMIF('ANNUAL SUMMARY'!$BI$454,FC112,'ANNUAL SUMMARY'!$BE$481)+SUMIF('ANNUAL SUMMARY'!$L$454,FC112,'ANNUAL SUMMARY'!$H$481)+SUMIF('ANNUAL SUMMARY'!$FE$398,FC112,'ANNUAL SUMMARY'!$FA$425)+SUMIF('ANNUAL SUMMARY'!$DH$398,FC112,'ANNUAL SUMMARY'!$DD$425)+SUMIF('ANNUAL SUMMARY'!$BI$398,FC112,'ANNUAL SUMMARY'!$BE$425)+SUMIF('ANNUAL SUMMARY'!$L$398,FC112,'ANNUAL SUMMARY'!$H$425)+SUMIF('ANNUAL SUMMARY'!$FE$342,FC112,'ANNUAL SUMMARY'!$FA$369)+SUMIF('ANNUAL SUMMARY'!$DH$342,FC112,'ANNUAL SUMMARY'!$DD$369)+SUMIF('ANNUAL SUMMARY'!$BI$342,FC112,'ANNUAL SUMMARY'!$BE$369)+SUMIF('ANNUAL SUMMARY'!$L$342,FC112,'ANNUAL SUMMARY'!$H$369)+SUMIF('ANNUAL SUMMARY'!$FE$286,FC112,'ANNUAL SUMMARY'!$FA$313)+SUMIF('ANNUAL SUMMARY'!$DH$286,FC112,'ANNUAL SUMMARY'!$DD$313)+SUMIF('ANNUAL SUMMARY'!$BI$286,FC112,'ANNUAL SUMMARY'!$BE$313)+SUMIF('ANNUAL SUMMARY'!$L$286,FC112,'ANNUAL SUMMARY'!$H$313)+SUMIF('ANNUAL SUMMARY'!$FE$230,FC112,'ANNUAL SUMMARY'!$FA$257)+SUMIF('ANNUAL SUMMARY'!$DH$230,FC112,'ANNUAL SUMMARY'!$DD$257)+SUMIF('ANNUAL SUMMARY'!$BI$230,FC112,'ANNUAL SUMMARY'!$BE$257)+SUMIF('ANNUAL SUMMARY'!$L$230,FC112,'ANNUAL SUMMARY'!$H$257)+SUMIF('ANNUAL SUMMARY'!$FE$174,FC112,'ANNUAL SUMMARY'!$FA$201)+SUMIF('ANNUAL SUMMARY'!$DH$174,FC112,'ANNUAL SUMMARY'!$DD$201)+SUMIF('ANNUAL SUMMARY'!$BI$174,FC112,'ANNUAL SUMMARY'!$BE$201)+SUMIF('ANNUAL SUMMARY'!$L$174,FC112,'ANNUAL SUMMARY'!$H$201)+SUMIF('ANNUAL SUMMARY'!$FE$118,FC112,'ANNUAL SUMMARY'!$FA$145)+SUMIF('ANNUAL SUMMARY'!$DH$118,FC112,'ANNUAL SUMMARY'!$DD$145)+SUMIF('ANNUAL SUMMARY'!$BI$118,FC112,'ANNUAL SUMMARY'!$BE$145)+SUMIF('ANNUAL SUMMARY'!$L$118,FC112,'ANNUAL SUMMARY'!$H$145)+SUMIF('ANNUAL SUMMARY'!$FE$62,FC112,'ANNUAL SUMMARY'!$FA$89)+SUMIF('ANNUAL SUMMARY'!$DH$62,FC112,'ANNUAL SUMMARY'!$DD$89)+SUMIF('ANNUAL SUMMARY'!$BI$62,FC112,'ANNUAL SUMMARY'!$BE$89)+SUMIF('ANNUAL SUMMARY'!$L$62,FC112,'ANNUAL SUMMARY'!$H$89)+SUMIF('ANNUAL SUMMARY'!$FE$6,FC112,'ANNUAL SUMMARY'!$FA$33)+SUMIF('ANNUAL SUMMARY'!$DH$6,FC112,'ANNUAL SUMMARY'!$DD$33)+SUMIF('ANNUAL SUMMARY'!$BI$6,FC112,'ANNUAL SUMMARY'!$BE$33)+SUMIF('ANNUAL SUMMARY'!$L$6,FC112,'ANNUAL SUMMARY'!$H$33)+SUMIF('PREVIOUS LOGS'!$K$6,FC112,'PREVIOUS LOGS'!$F$29)+SUMIF('PREVIOUS LOGS'!$K$59,$K$6,'PREVIOUS LOGS'!$F$82)+SUMIF('PREVIOUS LOGS'!$K$112,FC112,'PREVIOUS LOGS'!$F$135)+SUMIF('PREVIOUS LOGS'!$K$165,FC112,'PREVIOUS LOGS'!$F$188)+SUMIF('PREVIOUS LOGS'!$K$218,FC112,'PREVIOUS LOGS'!$F$241)+SUMIF('PREVIOUS LOGS'!$K$271,FC112,'PREVIOUS LOGS'!$F$294)+SUMIF('PREVIOUS LOGS'!$K$324,FC112,'PREVIOUS LOGS'!$F$347)+SUMIF('PREVIOUS LOGS'!$BH$6,FC112,'PREVIOUS LOGS'!$BD$29)+SUMIF('PREVIOUS LOGS'!$BH$59,$K$6,'PREVIOUS LOGS'!$BD$82)+SUMIF('PREVIOUS LOGS'!$BH$112,FC112,'PREVIOUS LOGS'!$BD$135)+SUMIF('PREVIOUS LOGS'!$BH$165,FC112,'PREVIOUS LOGS'!$BD$188)+SUMIF('PREVIOUS LOGS'!$BH$218,FC112,'PREVIOUS LOGS'!$BD$241)+SUMIF('PREVIOUS LOGS'!$BH$271,FC112,'PREVIOUS LOGS'!$BD$294)+SUMIF('PREVIOUS LOGS'!$BH$324,FC112,'PREVIOUS LOGS'!$BD$347)+SUMIF('PREVIOUS LOGS'!$DF$6,FC112,'PREVIOUS LOGS'!$DB$29)+SUMIF('PREVIOUS LOGS'!$DF$59,$K$6,'PREVIOUS LOGS'!$DB$82)+SUMIF('PREVIOUS LOGS'!$DF$112,FC112,'PREVIOUS LOGS'!$DB$135)+SUMIF('PREVIOUS LOGS'!$DF$165,FC112,'PREVIOUS LOGS'!$DB$188)+SUMIF('PREVIOUS LOGS'!$DF$218,FC112,'PREVIOUS LOGS'!$DB$241)+SUMIF('PREVIOUS LOGS'!$DF$271,FC112,'PREVIOUS LOGS'!$DB$294)+SUMIF('PREVIOUS LOGS'!$DF$324,FC112,'PREVIOUS LOGS'!$DB$347)+SUMIF('PREVIOUS LOGS'!$FC$6,FC112,'PREVIOUS LOGS'!$EY$29)+SUMIF('PREVIOUS LOGS'!$FC$59,$K$6,'PREVIOUS LOGS'!$EY$82)+SUMIF('PREVIOUS LOGS'!$FC$112,FC112,'PREVIOUS LOGS'!$EY$135)+SUMIF('PREVIOUS LOGS'!$FC$165,FC112,'PREVIOUS LOGS'!$EY$188)+SUMIF('PREVIOUS LOGS'!$FC$218,FC112,'PREVIOUS LOGS'!$EY$241)+SUMIF('PREVIOUS LOGS'!$FC$271,FC112,'PREVIOUS LOGS'!$EY$294)+SUMIF('PREVIOUS LOGS'!$FC$324,FC112,'PREVIOUS LOGS'!$EY$347)</f>
        <v>0</v>
      </c>
      <c r="EY135" s="793"/>
      <c r="EZ135" s="793"/>
      <c r="FA135" s="793"/>
      <c r="FB135" s="793"/>
      <c r="FC135" s="793"/>
      <c r="FD135" s="794"/>
      <c r="FE135" s="643"/>
      <c r="FF135" s="786" t="s">
        <v>63</v>
      </c>
      <c r="FG135" s="644"/>
      <c r="FH135" s="644"/>
      <c r="FI135" s="644"/>
      <c r="FJ135" s="644"/>
      <c r="FK135" s="644"/>
      <c r="FL135" s="644"/>
      <c r="FM135" s="644"/>
      <c r="FN135" s="644"/>
      <c r="FO135" s="644"/>
      <c r="FP135" s="645"/>
      <c r="FQ135" s="15"/>
      <c r="FR135" s="814"/>
      <c r="FS135" s="815"/>
      <c r="FT135" s="815"/>
      <c r="FU135" s="815"/>
      <c r="FV135" s="815"/>
      <c r="FW135" s="727"/>
      <c r="FX135" s="727"/>
      <c r="FY135" s="727"/>
      <c r="FZ135" s="727"/>
      <c r="GA135" s="727"/>
      <c r="GB135" s="727"/>
      <c r="GC135" s="727"/>
      <c r="GD135" s="727"/>
      <c r="GE135" s="727"/>
      <c r="GF135" s="727"/>
      <c r="GG135" s="727"/>
      <c r="GH135" s="727"/>
      <c r="GI135" s="728"/>
      <c r="GJ135" s="728"/>
      <c r="GK135" s="728"/>
      <c r="GL135" s="728"/>
      <c r="GM135" s="728"/>
      <c r="GN135" s="728"/>
      <c r="GO135" s="1263"/>
    </row>
    <row r="136" spans="1:197" ht="6" customHeight="1" x14ac:dyDescent="0.25">
      <c r="A136" s="154"/>
      <c r="B136" s="869"/>
      <c r="C136" s="870"/>
      <c r="D136" s="870"/>
      <c r="E136" s="870"/>
      <c r="F136" s="795"/>
      <c r="G136" s="796"/>
      <c r="H136" s="796"/>
      <c r="I136" s="796"/>
      <c r="J136" s="796"/>
      <c r="K136" s="796"/>
      <c r="L136" s="797"/>
      <c r="M136" s="643"/>
      <c r="N136" s="787"/>
      <c r="O136" s="646"/>
      <c r="P136" s="646"/>
      <c r="Q136" s="646"/>
      <c r="R136" s="646"/>
      <c r="S136" s="646"/>
      <c r="T136" s="646"/>
      <c r="U136" s="646"/>
      <c r="V136" s="646"/>
      <c r="W136" s="646"/>
      <c r="X136" s="647"/>
      <c r="Y136" s="15"/>
      <c r="Z136" s="808" t="str">
        <f>IF('FRONT PAGE'!$A$1="www.fly-logics.com","Total Años",0)</f>
        <v>Total Años</v>
      </c>
      <c r="AA136" s="809"/>
      <c r="AB136" s="809"/>
      <c r="AC136" s="809"/>
      <c r="AD136" s="809"/>
      <c r="AE136" s="713">
        <f>SUM(AE116:AH135)</f>
        <v>0</v>
      </c>
      <c r="AF136" s="714"/>
      <c r="AG136" s="714"/>
      <c r="AH136" s="715"/>
      <c r="AI136" s="713">
        <f>SUM(AI116:AL135)</f>
        <v>0</v>
      </c>
      <c r="AJ136" s="714"/>
      <c r="AK136" s="714"/>
      <c r="AL136" s="715"/>
      <c r="AM136" s="713">
        <f>SUM(AM116:AP135)</f>
        <v>0</v>
      </c>
      <c r="AN136" s="714"/>
      <c r="AO136" s="714"/>
      <c r="AP136" s="715"/>
      <c r="AQ136" s="716">
        <f>SUM(AQ116:AS135)</f>
        <v>0</v>
      </c>
      <c r="AR136" s="717"/>
      <c r="AS136" s="717"/>
      <c r="AT136" s="716">
        <f>SUM(AT116:AV135)</f>
        <v>0</v>
      </c>
      <c r="AU136" s="717"/>
      <c r="AV136" s="717"/>
      <c r="AW136" s="1263"/>
      <c r="AX136" s="154"/>
      <c r="AY136" s="869"/>
      <c r="AZ136" s="870"/>
      <c r="BA136" s="870"/>
      <c r="BB136" s="870"/>
      <c r="BC136" s="795"/>
      <c r="BD136" s="796"/>
      <c r="BE136" s="796"/>
      <c r="BF136" s="796"/>
      <c r="BG136" s="796"/>
      <c r="BH136" s="796"/>
      <c r="BI136" s="797"/>
      <c r="BJ136" s="643"/>
      <c r="BK136" s="787"/>
      <c r="BL136" s="646"/>
      <c r="BM136" s="646"/>
      <c r="BN136" s="646"/>
      <c r="BO136" s="646"/>
      <c r="BP136" s="646"/>
      <c r="BQ136" s="646"/>
      <c r="BR136" s="646"/>
      <c r="BS136" s="646"/>
      <c r="BT136" s="646"/>
      <c r="BU136" s="647"/>
      <c r="BV136" s="15"/>
      <c r="BW136" s="808" t="str">
        <f>IF('FRONT PAGE'!$A$1="www.fly-logics.com","Total Años",0)</f>
        <v>Total Años</v>
      </c>
      <c r="BX136" s="809"/>
      <c r="BY136" s="809"/>
      <c r="BZ136" s="809"/>
      <c r="CA136" s="809"/>
      <c r="CB136" s="713">
        <f>SUM(CB116:CE135)</f>
        <v>0</v>
      </c>
      <c r="CC136" s="714"/>
      <c r="CD136" s="714"/>
      <c r="CE136" s="715"/>
      <c r="CF136" s="713">
        <f>SUM(CF116:CI135)</f>
        <v>0</v>
      </c>
      <c r="CG136" s="714"/>
      <c r="CH136" s="714"/>
      <c r="CI136" s="715"/>
      <c r="CJ136" s="713">
        <f>SUM(CJ116:CM135)</f>
        <v>0</v>
      </c>
      <c r="CK136" s="714"/>
      <c r="CL136" s="714"/>
      <c r="CM136" s="715"/>
      <c r="CN136" s="716">
        <f>SUM(CN116:CP135)</f>
        <v>0</v>
      </c>
      <c r="CO136" s="717"/>
      <c r="CP136" s="717"/>
      <c r="CQ136" s="716">
        <f>SUM(CQ116:CS135)</f>
        <v>0</v>
      </c>
      <c r="CR136" s="717"/>
      <c r="CS136" s="904"/>
      <c r="CT136" s="1263"/>
      <c r="CU136" s="1250"/>
      <c r="CV136" s="154"/>
      <c r="CW136" s="869"/>
      <c r="CX136" s="870"/>
      <c r="CY136" s="870"/>
      <c r="CZ136" s="870"/>
      <c r="DA136" s="795"/>
      <c r="DB136" s="796"/>
      <c r="DC136" s="796"/>
      <c r="DD136" s="796"/>
      <c r="DE136" s="796"/>
      <c r="DF136" s="796"/>
      <c r="DG136" s="797"/>
      <c r="DH136" s="643"/>
      <c r="DI136" s="787"/>
      <c r="DJ136" s="646"/>
      <c r="DK136" s="646"/>
      <c r="DL136" s="646"/>
      <c r="DM136" s="646"/>
      <c r="DN136" s="646"/>
      <c r="DO136" s="646"/>
      <c r="DP136" s="646"/>
      <c r="DQ136" s="646"/>
      <c r="DR136" s="646"/>
      <c r="DS136" s="647"/>
      <c r="DT136" s="15"/>
      <c r="DU136" s="808" t="str">
        <f>IF('FRONT PAGE'!$A$1="www.fly-logics.com","Total Años",0)</f>
        <v>Total Años</v>
      </c>
      <c r="DV136" s="809"/>
      <c r="DW136" s="809"/>
      <c r="DX136" s="809"/>
      <c r="DY136" s="809"/>
      <c r="DZ136" s="713">
        <f>SUM(DZ116:EC135)</f>
        <v>0</v>
      </c>
      <c r="EA136" s="714"/>
      <c r="EB136" s="714"/>
      <c r="EC136" s="715"/>
      <c r="ED136" s="713">
        <f>SUM(ED116:EG135)</f>
        <v>0</v>
      </c>
      <c r="EE136" s="714"/>
      <c r="EF136" s="714"/>
      <c r="EG136" s="715"/>
      <c r="EH136" s="713">
        <f>SUM(EH116:EK135)</f>
        <v>0</v>
      </c>
      <c r="EI136" s="714"/>
      <c r="EJ136" s="714"/>
      <c r="EK136" s="715"/>
      <c r="EL136" s="716">
        <f>SUM(EL116:EN135)</f>
        <v>0</v>
      </c>
      <c r="EM136" s="717"/>
      <c r="EN136" s="717"/>
      <c r="EO136" s="716">
        <f>SUM(EO116:EQ135)</f>
        <v>0</v>
      </c>
      <c r="EP136" s="717"/>
      <c r="EQ136" s="717"/>
      <c r="ER136" s="1263"/>
      <c r="ES136" s="154"/>
      <c r="ET136" s="869"/>
      <c r="EU136" s="870"/>
      <c r="EV136" s="870"/>
      <c r="EW136" s="870"/>
      <c r="EX136" s="795"/>
      <c r="EY136" s="796"/>
      <c r="EZ136" s="796"/>
      <c r="FA136" s="796"/>
      <c r="FB136" s="796"/>
      <c r="FC136" s="796"/>
      <c r="FD136" s="797"/>
      <c r="FE136" s="643"/>
      <c r="FF136" s="787"/>
      <c r="FG136" s="646"/>
      <c r="FH136" s="646"/>
      <c r="FI136" s="646"/>
      <c r="FJ136" s="646"/>
      <c r="FK136" s="646"/>
      <c r="FL136" s="646"/>
      <c r="FM136" s="646"/>
      <c r="FN136" s="646"/>
      <c r="FO136" s="646"/>
      <c r="FP136" s="647"/>
      <c r="FQ136" s="15"/>
      <c r="FR136" s="808" t="str">
        <f>IF('FRONT PAGE'!$A$1="www.fly-logics.com","Total Años",0)</f>
        <v>Total Años</v>
      </c>
      <c r="FS136" s="809"/>
      <c r="FT136" s="809"/>
      <c r="FU136" s="809"/>
      <c r="FV136" s="809"/>
      <c r="FW136" s="713">
        <f>SUM(FW116:FZ135)</f>
        <v>0</v>
      </c>
      <c r="FX136" s="714"/>
      <c r="FY136" s="714"/>
      <c r="FZ136" s="715"/>
      <c r="GA136" s="713">
        <f>SUM(GA116:GD135)</f>
        <v>0</v>
      </c>
      <c r="GB136" s="714"/>
      <c r="GC136" s="714"/>
      <c r="GD136" s="715"/>
      <c r="GE136" s="713">
        <f>SUM(GE116:GH135)</f>
        <v>0</v>
      </c>
      <c r="GF136" s="714"/>
      <c r="GG136" s="714"/>
      <c r="GH136" s="715"/>
      <c r="GI136" s="716">
        <f>SUM(GI116:GK135)</f>
        <v>0</v>
      </c>
      <c r="GJ136" s="717"/>
      <c r="GK136" s="717"/>
      <c r="GL136" s="716">
        <f>SUM(GL116:GN135)</f>
        <v>0</v>
      </c>
      <c r="GM136" s="717"/>
      <c r="GN136" s="904"/>
      <c r="GO136" s="1263"/>
    </row>
    <row r="137" spans="1:197" ht="2.25" customHeight="1" x14ac:dyDescent="0.25">
      <c r="A137" s="154"/>
      <c r="B137" s="624"/>
      <c r="C137" s="624"/>
      <c r="D137" s="624"/>
      <c r="E137" s="624"/>
      <c r="F137" s="624"/>
      <c r="G137" s="624"/>
      <c r="H137" s="624"/>
      <c r="I137" s="624"/>
      <c r="J137" s="624"/>
      <c r="K137" s="624"/>
      <c r="L137" s="624"/>
      <c r="M137" s="643"/>
      <c r="N137" s="787"/>
      <c r="O137" s="646"/>
      <c r="P137" s="646"/>
      <c r="Q137" s="646"/>
      <c r="R137" s="646"/>
      <c r="S137" s="646"/>
      <c r="T137" s="646"/>
      <c r="U137" s="646"/>
      <c r="V137" s="646"/>
      <c r="W137" s="646"/>
      <c r="X137" s="647"/>
      <c r="Y137" s="15"/>
      <c r="Z137" s="810"/>
      <c r="AA137" s="811"/>
      <c r="AB137" s="811"/>
      <c r="AC137" s="811"/>
      <c r="AD137" s="811"/>
      <c r="AE137" s="713"/>
      <c r="AF137" s="714"/>
      <c r="AG137" s="714"/>
      <c r="AH137" s="715"/>
      <c r="AI137" s="713"/>
      <c r="AJ137" s="714"/>
      <c r="AK137" s="714"/>
      <c r="AL137" s="715"/>
      <c r="AM137" s="713"/>
      <c r="AN137" s="714"/>
      <c r="AO137" s="714"/>
      <c r="AP137" s="715"/>
      <c r="AQ137" s="716"/>
      <c r="AR137" s="717"/>
      <c r="AS137" s="717"/>
      <c r="AT137" s="716"/>
      <c r="AU137" s="717"/>
      <c r="AV137" s="717"/>
      <c r="AW137" s="1263"/>
      <c r="AX137" s="154"/>
      <c r="AY137" s="624"/>
      <c r="AZ137" s="624"/>
      <c r="BA137" s="624"/>
      <c r="BB137" s="624"/>
      <c r="BC137" s="624"/>
      <c r="BD137" s="624"/>
      <c r="BE137" s="624"/>
      <c r="BF137" s="624"/>
      <c r="BG137" s="624"/>
      <c r="BH137" s="624"/>
      <c r="BI137" s="624"/>
      <c r="BJ137" s="643"/>
      <c r="BK137" s="787"/>
      <c r="BL137" s="646"/>
      <c r="BM137" s="646"/>
      <c r="BN137" s="646"/>
      <c r="BO137" s="646"/>
      <c r="BP137" s="646"/>
      <c r="BQ137" s="646"/>
      <c r="BR137" s="646"/>
      <c r="BS137" s="646"/>
      <c r="BT137" s="646"/>
      <c r="BU137" s="647"/>
      <c r="BV137" s="15"/>
      <c r="BW137" s="810"/>
      <c r="BX137" s="811"/>
      <c r="BY137" s="811"/>
      <c r="BZ137" s="811"/>
      <c r="CA137" s="811"/>
      <c r="CB137" s="713"/>
      <c r="CC137" s="714"/>
      <c r="CD137" s="714"/>
      <c r="CE137" s="715"/>
      <c r="CF137" s="713"/>
      <c r="CG137" s="714"/>
      <c r="CH137" s="714"/>
      <c r="CI137" s="715"/>
      <c r="CJ137" s="713"/>
      <c r="CK137" s="714"/>
      <c r="CL137" s="714"/>
      <c r="CM137" s="715"/>
      <c r="CN137" s="716"/>
      <c r="CO137" s="717"/>
      <c r="CP137" s="717"/>
      <c r="CQ137" s="716"/>
      <c r="CR137" s="717"/>
      <c r="CS137" s="904"/>
      <c r="CT137" s="1263"/>
      <c r="CU137" s="1250"/>
      <c r="CV137" s="154"/>
      <c r="CW137" s="624"/>
      <c r="CX137" s="624"/>
      <c r="CY137" s="624"/>
      <c r="CZ137" s="624"/>
      <c r="DA137" s="624"/>
      <c r="DB137" s="624"/>
      <c r="DC137" s="624"/>
      <c r="DD137" s="624"/>
      <c r="DE137" s="624"/>
      <c r="DF137" s="624"/>
      <c r="DG137" s="624"/>
      <c r="DH137" s="643"/>
      <c r="DI137" s="787"/>
      <c r="DJ137" s="646"/>
      <c r="DK137" s="646"/>
      <c r="DL137" s="646"/>
      <c r="DM137" s="646"/>
      <c r="DN137" s="646"/>
      <c r="DO137" s="646"/>
      <c r="DP137" s="646"/>
      <c r="DQ137" s="646"/>
      <c r="DR137" s="646"/>
      <c r="DS137" s="647"/>
      <c r="DT137" s="15"/>
      <c r="DU137" s="810"/>
      <c r="DV137" s="811"/>
      <c r="DW137" s="811"/>
      <c r="DX137" s="811"/>
      <c r="DY137" s="811"/>
      <c r="DZ137" s="713"/>
      <c r="EA137" s="714"/>
      <c r="EB137" s="714"/>
      <c r="EC137" s="715"/>
      <c r="ED137" s="713"/>
      <c r="EE137" s="714"/>
      <c r="EF137" s="714"/>
      <c r="EG137" s="715"/>
      <c r="EH137" s="713"/>
      <c r="EI137" s="714"/>
      <c r="EJ137" s="714"/>
      <c r="EK137" s="715"/>
      <c r="EL137" s="716"/>
      <c r="EM137" s="717"/>
      <c r="EN137" s="717"/>
      <c r="EO137" s="716"/>
      <c r="EP137" s="717"/>
      <c r="EQ137" s="717"/>
      <c r="ER137" s="1263"/>
      <c r="ES137" s="154"/>
      <c r="ET137" s="624"/>
      <c r="EU137" s="624"/>
      <c r="EV137" s="624"/>
      <c r="EW137" s="624"/>
      <c r="EX137" s="624"/>
      <c r="EY137" s="624"/>
      <c r="EZ137" s="624"/>
      <c r="FA137" s="624"/>
      <c r="FB137" s="624"/>
      <c r="FC137" s="624"/>
      <c r="FD137" s="624"/>
      <c r="FE137" s="643"/>
      <c r="FF137" s="787"/>
      <c r="FG137" s="646"/>
      <c r="FH137" s="646"/>
      <c r="FI137" s="646"/>
      <c r="FJ137" s="646"/>
      <c r="FK137" s="646"/>
      <c r="FL137" s="646"/>
      <c r="FM137" s="646"/>
      <c r="FN137" s="646"/>
      <c r="FO137" s="646"/>
      <c r="FP137" s="647"/>
      <c r="FQ137" s="15"/>
      <c r="FR137" s="810"/>
      <c r="FS137" s="811"/>
      <c r="FT137" s="811"/>
      <c r="FU137" s="811"/>
      <c r="FV137" s="811"/>
      <c r="FW137" s="713"/>
      <c r="FX137" s="714"/>
      <c r="FY137" s="714"/>
      <c r="FZ137" s="715"/>
      <c r="GA137" s="713"/>
      <c r="GB137" s="714"/>
      <c r="GC137" s="714"/>
      <c r="GD137" s="715"/>
      <c r="GE137" s="713"/>
      <c r="GF137" s="714"/>
      <c r="GG137" s="714"/>
      <c r="GH137" s="715"/>
      <c r="GI137" s="716"/>
      <c r="GJ137" s="717"/>
      <c r="GK137" s="717"/>
      <c r="GL137" s="716"/>
      <c r="GM137" s="717"/>
      <c r="GN137" s="904"/>
      <c r="GO137" s="1263"/>
    </row>
    <row r="138" spans="1:197" ht="8.25" customHeight="1" x14ac:dyDescent="0.25">
      <c r="A138" s="154"/>
      <c r="B138" s="166" t="str">
        <f>LOGBOOK!$J$3</f>
        <v>SINGLE-ENGINE</v>
      </c>
      <c r="C138" s="167" t="str">
        <f>LOGBOOK!$K$3</f>
        <v>MULTI-ENGINE</v>
      </c>
      <c r="D138" s="167" t="str">
        <f>LOGBOOK!$L$3</f>
        <v>TURBO PROP</v>
      </c>
      <c r="E138" s="167" t="str">
        <f>LOGBOOK!$M$3</f>
        <v>TURBO JET</v>
      </c>
      <c r="F138" s="167" t="str">
        <f>LOGBOOK!$N$3</f>
        <v>LSA</v>
      </c>
      <c r="G138" s="167" t="str">
        <f>LOGBOOK!$O$2</f>
        <v>HELICOPTER</v>
      </c>
      <c r="H138" s="167" t="str">
        <f>LOGBOOK!$P$2</f>
        <v>GLIDER</v>
      </c>
      <c r="I138" s="167" t="str">
        <f>LOGBOOK!$Q$2</f>
        <v>OTHERS</v>
      </c>
      <c r="J138" s="168"/>
      <c r="K138" s="169"/>
      <c r="L138" s="170" t="s">
        <v>64</v>
      </c>
      <c r="M138" s="16"/>
      <c r="N138" s="788"/>
      <c r="O138" s="648"/>
      <c r="P138" s="648"/>
      <c r="Q138" s="648"/>
      <c r="R138" s="648"/>
      <c r="S138" s="648"/>
      <c r="T138" s="648"/>
      <c r="U138" s="648"/>
      <c r="V138" s="648"/>
      <c r="W138" s="648"/>
      <c r="X138" s="649"/>
      <c r="Y138" s="15"/>
      <c r="Z138" s="810"/>
      <c r="AA138" s="811"/>
      <c r="AB138" s="811"/>
      <c r="AC138" s="811"/>
      <c r="AD138" s="811"/>
      <c r="AE138" s="713"/>
      <c r="AF138" s="714"/>
      <c r="AG138" s="714"/>
      <c r="AH138" s="715"/>
      <c r="AI138" s="713"/>
      <c r="AJ138" s="714"/>
      <c r="AK138" s="714"/>
      <c r="AL138" s="715"/>
      <c r="AM138" s="713"/>
      <c r="AN138" s="714"/>
      <c r="AO138" s="714"/>
      <c r="AP138" s="715"/>
      <c r="AQ138" s="716"/>
      <c r="AR138" s="717"/>
      <c r="AS138" s="717"/>
      <c r="AT138" s="905"/>
      <c r="AU138" s="906"/>
      <c r="AV138" s="906"/>
      <c r="AW138" s="1263"/>
      <c r="AX138" s="154"/>
      <c r="AY138" s="166" t="str">
        <f>LOGBOOK!$J$3</f>
        <v>SINGLE-ENGINE</v>
      </c>
      <c r="AZ138" s="167" t="str">
        <f>LOGBOOK!$K$3</f>
        <v>MULTI-ENGINE</v>
      </c>
      <c r="BA138" s="167" t="str">
        <f>LOGBOOK!$L$3</f>
        <v>TURBO PROP</v>
      </c>
      <c r="BB138" s="167" t="str">
        <f>LOGBOOK!$M$3</f>
        <v>TURBO JET</v>
      </c>
      <c r="BC138" s="167" t="str">
        <f>LOGBOOK!$N$3</f>
        <v>LSA</v>
      </c>
      <c r="BD138" s="167" t="str">
        <f>LOGBOOK!$O$2</f>
        <v>HELICOPTER</v>
      </c>
      <c r="BE138" s="167" t="str">
        <f>LOGBOOK!$P$2</f>
        <v>GLIDER</v>
      </c>
      <c r="BF138" s="167" t="str">
        <f>LOGBOOK!$Q$2</f>
        <v>OTHERS</v>
      </c>
      <c r="BG138" s="168"/>
      <c r="BH138" s="169"/>
      <c r="BI138" s="170" t="s">
        <v>64</v>
      </c>
      <c r="BJ138" s="16"/>
      <c r="BK138" s="788"/>
      <c r="BL138" s="648"/>
      <c r="BM138" s="648"/>
      <c r="BN138" s="648"/>
      <c r="BO138" s="648"/>
      <c r="BP138" s="648"/>
      <c r="BQ138" s="648"/>
      <c r="BR138" s="648"/>
      <c r="BS138" s="648"/>
      <c r="BT138" s="648"/>
      <c r="BU138" s="649"/>
      <c r="BV138" s="15"/>
      <c r="BW138" s="810"/>
      <c r="BX138" s="811"/>
      <c r="BY138" s="811"/>
      <c r="BZ138" s="811"/>
      <c r="CA138" s="811"/>
      <c r="CB138" s="713"/>
      <c r="CC138" s="714"/>
      <c r="CD138" s="714"/>
      <c r="CE138" s="715"/>
      <c r="CF138" s="713"/>
      <c r="CG138" s="714"/>
      <c r="CH138" s="714"/>
      <c r="CI138" s="715"/>
      <c r="CJ138" s="713"/>
      <c r="CK138" s="714"/>
      <c r="CL138" s="714"/>
      <c r="CM138" s="715"/>
      <c r="CN138" s="716"/>
      <c r="CO138" s="717"/>
      <c r="CP138" s="717"/>
      <c r="CQ138" s="905"/>
      <c r="CR138" s="906"/>
      <c r="CS138" s="907"/>
      <c r="CT138" s="1263"/>
      <c r="CU138" s="1250"/>
      <c r="CV138" s="154"/>
      <c r="CW138" s="166" t="str">
        <f>LOGBOOK!$J$3</f>
        <v>SINGLE-ENGINE</v>
      </c>
      <c r="CX138" s="167" t="str">
        <f>LOGBOOK!$K$3</f>
        <v>MULTI-ENGINE</v>
      </c>
      <c r="CY138" s="167" t="str">
        <f>LOGBOOK!$L$3</f>
        <v>TURBO PROP</v>
      </c>
      <c r="CZ138" s="167" t="str">
        <f>LOGBOOK!$M$3</f>
        <v>TURBO JET</v>
      </c>
      <c r="DA138" s="167" t="str">
        <f>LOGBOOK!$N$3</f>
        <v>LSA</v>
      </c>
      <c r="DB138" s="167" t="str">
        <f>LOGBOOK!$O$2</f>
        <v>HELICOPTER</v>
      </c>
      <c r="DC138" s="167" t="str">
        <f>LOGBOOK!$P$2</f>
        <v>GLIDER</v>
      </c>
      <c r="DD138" s="167" t="str">
        <f>LOGBOOK!$Q$2</f>
        <v>OTHERS</v>
      </c>
      <c r="DE138" s="168"/>
      <c r="DF138" s="169"/>
      <c r="DG138" s="170" t="s">
        <v>64</v>
      </c>
      <c r="DH138" s="16"/>
      <c r="DI138" s="788"/>
      <c r="DJ138" s="648"/>
      <c r="DK138" s="648"/>
      <c r="DL138" s="648"/>
      <c r="DM138" s="648"/>
      <c r="DN138" s="648"/>
      <c r="DO138" s="648"/>
      <c r="DP138" s="648"/>
      <c r="DQ138" s="648"/>
      <c r="DR138" s="648"/>
      <c r="DS138" s="649"/>
      <c r="DT138" s="15"/>
      <c r="DU138" s="810"/>
      <c r="DV138" s="811"/>
      <c r="DW138" s="811"/>
      <c r="DX138" s="811"/>
      <c r="DY138" s="811"/>
      <c r="DZ138" s="713"/>
      <c r="EA138" s="714"/>
      <c r="EB138" s="714"/>
      <c r="EC138" s="715"/>
      <c r="ED138" s="713"/>
      <c r="EE138" s="714"/>
      <c r="EF138" s="714"/>
      <c r="EG138" s="715"/>
      <c r="EH138" s="713"/>
      <c r="EI138" s="714"/>
      <c r="EJ138" s="714"/>
      <c r="EK138" s="715"/>
      <c r="EL138" s="716"/>
      <c r="EM138" s="717"/>
      <c r="EN138" s="717"/>
      <c r="EO138" s="905"/>
      <c r="EP138" s="906"/>
      <c r="EQ138" s="906"/>
      <c r="ER138" s="1263"/>
      <c r="ES138" s="154"/>
      <c r="ET138" s="166" t="str">
        <f>LOGBOOK!$J$3</f>
        <v>SINGLE-ENGINE</v>
      </c>
      <c r="EU138" s="167" t="str">
        <f>LOGBOOK!$K$3</f>
        <v>MULTI-ENGINE</v>
      </c>
      <c r="EV138" s="167" t="str">
        <f>LOGBOOK!$L$3</f>
        <v>TURBO PROP</v>
      </c>
      <c r="EW138" s="167" t="str">
        <f>LOGBOOK!$M$3</f>
        <v>TURBO JET</v>
      </c>
      <c r="EX138" s="167" t="str">
        <f>LOGBOOK!$N$3</f>
        <v>LSA</v>
      </c>
      <c r="EY138" s="167" t="str">
        <f>LOGBOOK!$O$2</f>
        <v>HELICOPTER</v>
      </c>
      <c r="EZ138" s="167" t="str">
        <f>LOGBOOK!$P$2</f>
        <v>GLIDER</v>
      </c>
      <c r="FA138" s="167" t="str">
        <f>LOGBOOK!$Q$2</f>
        <v>OTHERS</v>
      </c>
      <c r="FB138" s="168"/>
      <c r="FC138" s="169"/>
      <c r="FD138" s="170" t="s">
        <v>64</v>
      </c>
      <c r="FE138" s="16"/>
      <c r="FF138" s="788"/>
      <c r="FG138" s="648"/>
      <c r="FH138" s="648"/>
      <c r="FI138" s="648"/>
      <c r="FJ138" s="648"/>
      <c r="FK138" s="648"/>
      <c r="FL138" s="648"/>
      <c r="FM138" s="648"/>
      <c r="FN138" s="648"/>
      <c r="FO138" s="648"/>
      <c r="FP138" s="649"/>
      <c r="FQ138" s="15"/>
      <c r="FR138" s="810"/>
      <c r="FS138" s="811"/>
      <c r="FT138" s="811"/>
      <c r="FU138" s="811"/>
      <c r="FV138" s="811"/>
      <c r="FW138" s="713"/>
      <c r="FX138" s="714"/>
      <c r="FY138" s="714"/>
      <c r="FZ138" s="715"/>
      <c r="GA138" s="713"/>
      <c r="GB138" s="714"/>
      <c r="GC138" s="714"/>
      <c r="GD138" s="715"/>
      <c r="GE138" s="713"/>
      <c r="GF138" s="714"/>
      <c r="GG138" s="714"/>
      <c r="GH138" s="715"/>
      <c r="GI138" s="716"/>
      <c r="GJ138" s="717"/>
      <c r="GK138" s="717"/>
      <c r="GL138" s="905"/>
      <c r="GM138" s="906"/>
      <c r="GN138" s="907"/>
      <c r="GO138" s="1263"/>
    </row>
    <row r="139" spans="1:197" ht="3" customHeight="1" x14ac:dyDescent="0.25">
      <c r="A139" s="154"/>
      <c r="B139" s="624"/>
      <c r="C139" s="624"/>
      <c r="D139" s="624"/>
      <c r="E139" s="624"/>
      <c r="F139" s="624"/>
      <c r="G139" s="624"/>
      <c r="H139" s="624"/>
      <c r="I139" s="624"/>
      <c r="J139" s="624"/>
      <c r="K139" s="624"/>
      <c r="L139" s="624"/>
      <c r="M139" s="624"/>
      <c r="N139" s="658"/>
      <c r="O139" s="658"/>
      <c r="P139" s="658"/>
      <c r="Q139" s="658"/>
      <c r="R139" s="658"/>
      <c r="S139" s="658"/>
      <c r="T139" s="658"/>
      <c r="U139" s="658"/>
      <c r="V139" s="658"/>
      <c r="W139" s="658"/>
      <c r="X139" s="658"/>
      <c r="Y139" s="15"/>
      <c r="Z139" s="17"/>
      <c r="AA139" s="2" t="str">
        <f>AE112</f>
        <v>PIC</v>
      </c>
      <c r="AB139" s="2" t="str">
        <f>AI112</f>
        <v>SIC</v>
      </c>
      <c r="AC139" s="2" t="str">
        <f>AM112</f>
        <v>INSTRU.</v>
      </c>
      <c r="AD139" s="18"/>
      <c r="AE139" s="18"/>
      <c r="AF139" s="18"/>
      <c r="AG139" s="18"/>
      <c r="AH139" s="18"/>
      <c r="AI139" s="18"/>
      <c r="AJ139" s="18"/>
      <c r="AK139" s="18"/>
      <c r="AL139" s="18"/>
      <c r="AM139" s="18"/>
      <c r="AN139" s="18"/>
      <c r="AO139" s="18"/>
      <c r="AP139" s="18"/>
      <c r="AQ139" s="18"/>
      <c r="AR139" s="18"/>
      <c r="AS139" s="18"/>
      <c r="AT139" s="18"/>
      <c r="AU139" s="18"/>
      <c r="AV139" s="18"/>
      <c r="AW139" s="1263"/>
      <c r="AX139" s="154"/>
      <c r="AY139" s="624"/>
      <c r="AZ139" s="624"/>
      <c r="BA139" s="624"/>
      <c r="BB139" s="624"/>
      <c r="BC139" s="624"/>
      <c r="BD139" s="624"/>
      <c r="BE139" s="624"/>
      <c r="BF139" s="624"/>
      <c r="BG139" s="624"/>
      <c r="BH139" s="624"/>
      <c r="BI139" s="624"/>
      <c r="BJ139" s="624"/>
      <c r="BK139" s="658"/>
      <c r="BL139" s="658"/>
      <c r="BM139" s="658"/>
      <c r="BN139" s="658"/>
      <c r="BO139" s="658"/>
      <c r="BP139" s="658"/>
      <c r="BQ139" s="658"/>
      <c r="BR139" s="658"/>
      <c r="BS139" s="658"/>
      <c r="BT139" s="658"/>
      <c r="BU139" s="658"/>
      <c r="BV139" s="15"/>
      <c r="BW139" s="17"/>
      <c r="BX139" s="2" t="str">
        <f>CB112</f>
        <v>PIC</v>
      </c>
      <c r="BY139" s="2" t="str">
        <f>CF112</f>
        <v>SIC</v>
      </c>
      <c r="BZ139" s="2" t="str">
        <f>CJ112</f>
        <v>INSTRU.</v>
      </c>
      <c r="CA139" s="18"/>
      <c r="CB139" s="18"/>
      <c r="CC139" s="18"/>
      <c r="CD139" s="18"/>
      <c r="CE139" s="18"/>
      <c r="CF139" s="18"/>
      <c r="CG139" s="18"/>
      <c r="CH139" s="18"/>
      <c r="CI139" s="18"/>
      <c r="CJ139" s="18"/>
      <c r="CK139" s="18"/>
      <c r="CL139" s="18"/>
      <c r="CM139" s="18"/>
      <c r="CN139" s="18"/>
      <c r="CO139" s="18"/>
      <c r="CP139" s="18"/>
      <c r="CQ139" s="18"/>
      <c r="CR139" s="18"/>
      <c r="CS139" s="19"/>
      <c r="CT139" s="1263"/>
      <c r="CU139" s="1250"/>
      <c r="CV139" s="154"/>
      <c r="CW139" s="624"/>
      <c r="CX139" s="624"/>
      <c r="CY139" s="624"/>
      <c r="CZ139" s="624"/>
      <c r="DA139" s="624"/>
      <c r="DB139" s="624"/>
      <c r="DC139" s="624"/>
      <c r="DD139" s="624"/>
      <c r="DE139" s="624"/>
      <c r="DF139" s="624"/>
      <c r="DG139" s="624"/>
      <c r="DH139" s="624"/>
      <c r="DI139" s="658"/>
      <c r="DJ139" s="658"/>
      <c r="DK139" s="658"/>
      <c r="DL139" s="658"/>
      <c r="DM139" s="658"/>
      <c r="DN139" s="658"/>
      <c r="DO139" s="658"/>
      <c r="DP139" s="658"/>
      <c r="DQ139" s="658"/>
      <c r="DR139" s="658"/>
      <c r="DS139" s="658"/>
      <c r="DT139" s="15"/>
      <c r="DU139" s="17"/>
      <c r="DV139" s="2" t="str">
        <f>DZ112</f>
        <v>PIC</v>
      </c>
      <c r="DW139" s="2" t="str">
        <f>ED112</f>
        <v>SIC</v>
      </c>
      <c r="DX139" s="2" t="str">
        <f>EH112</f>
        <v>INSTRU.</v>
      </c>
      <c r="DY139" s="18"/>
      <c r="DZ139" s="18"/>
      <c r="EA139" s="18"/>
      <c r="EB139" s="18"/>
      <c r="EC139" s="18"/>
      <c r="ED139" s="18"/>
      <c r="EE139" s="18"/>
      <c r="EF139" s="18"/>
      <c r="EG139" s="18"/>
      <c r="EH139" s="18"/>
      <c r="EI139" s="18"/>
      <c r="EJ139" s="18"/>
      <c r="EK139" s="18"/>
      <c r="EL139" s="18"/>
      <c r="EM139" s="18"/>
      <c r="EN139" s="18"/>
      <c r="EO139" s="18"/>
      <c r="EP139" s="18"/>
      <c r="EQ139" s="18"/>
      <c r="ER139" s="1263"/>
      <c r="ES139" s="154"/>
      <c r="ET139" s="624"/>
      <c r="EU139" s="624"/>
      <c r="EV139" s="624"/>
      <c r="EW139" s="624"/>
      <c r="EX139" s="624"/>
      <c r="EY139" s="624"/>
      <c r="EZ139" s="624"/>
      <c r="FA139" s="624"/>
      <c r="FB139" s="624"/>
      <c r="FC139" s="624"/>
      <c r="FD139" s="624"/>
      <c r="FE139" s="624"/>
      <c r="FF139" s="658"/>
      <c r="FG139" s="658"/>
      <c r="FH139" s="658"/>
      <c r="FI139" s="658"/>
      <c r="FJ139" s="658"/>
      <c r="FK139" s="658"/>
      <c r="FL139" s="658"/>
      <c r="FM139" s="658"/>
      <c r="FN139" s="658"/>
      <c r="FO139" s="658"/>
      <c r="FP139" s="658"/>
      <c r="FQ139" s="15"/>
      <c r="FR139" s="17"/>
      <c r="FS139" s="2" t="str">
        <f>FW112</f>
        <v>PIC</v>
      </c>
      <c r="FT139" s="2" t="str">
        <f>GA112</f>
        <v>SIC</v>
      </c>
      <c r="FU139" s="2" t="str">
        <f>GE112</f>
        <v>INSTRU.</v>
      </c>
      <c r="FV139" s="18"/>
      <c r="FW139" s="18"/>
      <c r="FX139" s="18"/>
      <c r="FY139" s="18"/>
      <c r="FZ139" s="18"/>
      <c r="GA139" s="18"/>
      <c r="GB139" s="18"/>
      <c r="GC139" s="18"/>
      <c r="GD139" s="18"/>
      <c r="GE139" s="18"/>
      <c r="GF139" s="18"/>
      <c r="GG139" s="18"/>
      <c r="GH139" s="18"/>
      <c r="GI139" s="18"/>
      <c r="GJ139" s="18"/>
      <c r="GK139" s="18"/>
      <c r="GL139" s="18"/>
      <c r="GM139" s="18"/>
      <c r="GN139" s="19"/>
      <c r="GO139" s="1263"/>
    </row>
    <row r="140" spans="1:197" ht="8.25" customHeight="1" x14ac:dyDescent="0.25">
      <c r="A140" s="154"/>
      <c r="B140" s="764" t="str">
        <f>'ANNUAL SUMMARY'!$C$38</f>
        <v>APPROACHES</v>
      </c>
      <c r="C140" s="765"/>
      <c r="D140" s="765"/>
      <c r="E140" s="765"/>
      <c r="F140" s="765"/>
      <c r="G140" s="765"/>
      <c r="H140" s="765"/>
      <c r="I140" s="765"/>
      <c r="J140" s="765"/>
      <c r="K140" s="765"/>
      <c r="L140" s="765"/>
      <c r="M140" s="765"/>
      <c r="N140" s="765"/>
      <c r="O140" s="871" t="str">
        <f>IF('FRONT PAGE'!$A$1="www.fly-logics.com","APP",0)</f>
        <v>APP</v>
      </c>
      <c r="P140" s="872"/>
      <c r="Q140" s="872"/>
      <c r="R140" s="877">
        <f>SUMIF('ANNUAL SUMMARY'!$FE$622,K112,'ANNUAL SUMMARY'!$FN$654)+SUMIF('ANNUAL SUMMARY'!$DH$622,K112,'ANNUAL SUMMARY'!$DQ$654)+SUMIF('ANNUAL SUMMARY'!$BI$622,K112,'ANNUAL SUMMARY'!$BR$654)+SUMIF('ANNUAL SUMMARY'!$L$622,K112,'ANNUAL SUMMARY'!$U$654)+SUMIF('ANNUAL SUMMARY'!$FE$566,K112,'ANNUAL SUMMARY'!$FN$598)+SUMIF('ANNUAL SUMMARY'!$DH$566,K112,'ANNUAL SUMMARY'!$DQ$598)+SUMIF('ANNUAL SUMMARY'!$BI$566,K112,'ANNUAL SUMMARY'!$BR$598)+SUMIF('ANNUAL SUMMARY'!$L$566,K112,'ANNUAL SUMMARY'!$U$598)+SUMIF('ANNUAL SUMMARY'!$FE$510,K112,'ANNUAL SUMMARY'!$FN$542)+SUMIF('ANNUAL SUMMARY'!$DH$510,K112,'ANNUAL SUMMARY'!$DQ$542)+SUMIF('ANNUAL SUMMARY'!$BI$510,K112,'ANNUAL SUMMARY'!$BR$542)+SUMIF('ANNUAL SUMMARY'!$L$510,K112,'ANNUAL SUMMARY'!$U$542)+SUMIF('ANNUAL SUMMARY'!$FE$454,K112,'ANNUAL SUMMARY'!$FN$486)+SUMIF('ANNUAL SUMMARY'!$DH$454,K112,'ANNUAL SUMMARY'!$DQ$486)+SUMIF('ANNUAL SUMMARY'!$BI$454,K112,'ANNUAL SUMMARY'!$BR$486)+SUMIF('ANNUAL SUMMARY'!$L$454,K112,'ANNUAL SUMMARY'!$U$486)+SUMIF('ANNUAL SUMMARY'!$FE$398,K112,'ANNUAL SUMMARY'!$FN$430)+SUMIF('ANNUAL SUMMARY'!$DH$398,K112,'ANNUAL SUMMARY'!$DQ$430)+SUMIF('ANNUAL SUMMARY'!$BI$398,K112,'ANNUAL SUMMARY'!$BR$430)+SUMIF('ANNUAL SUMMARY'!$L$398,K112,'ANNUAL SUMMARY'!$U$430)+SUMIF('ANNUAL SUMMARY'!$FE$342,K112,'ANNUAL SUMMARY'!$FN$374)+SUMIF('ANNUAL SUMMARY'!$DH$342,K112,'ANNUAL SUMMARY'!$DQ$374)+SUMIF('ANNUAL SUMMARY'!$BI$342,K112,'ANNUAL SUMMARY'!$BR$374)+SUMIF('ANNUAL SUMMARY'!$L$342,K112,'ANNUAL SUMMARY'!$U$374)+SUMIF('ANNUAL SUMMARY'!$FE$286,K112,'ANNUAL SUMMARY'!$FN$318)+SUMIF('ANNUAL SUMMARY'!$DH$286,K112,'ANNUAL SUMMARY'!$DQ$318)+SUMIF('ANNUAL SUMMARY'!$BI$286,K112,'ANNUAL SUMMARY'!$BR$318)+SUMIF('ANNUAL SUMMARY'!$L$286,K112,'ANNUAL SUMMARY'!$U$318)+SUMIF('ANNUAL SUMMARY'!$FE$230,K112,'ANNUAL SUMMARY'!$FN$262)+SUMIF('ANNUAL SUMMARY'!$DH$230,K112,'ANNUAL SUMMARY'!$DQ$262)+SUMIF('ANNUAL SUMMARY'!$BI$230,K112,'ANNUAL SUMMARY'!$BR$262)+SUMIF('ANNUAL SUMMARY'!$L$230,K112,'ANNUAL SUMMARY'!$U$262)+SUMIF('ANNUAL SUMMARY'!$FE$174,K112,'ANNUAL SUMMARY'!$FN$206)+SUMIF('ANNUAL SUMMARY'!$DH$174,K112,'ANNUAL SUMMARY'!$DQ$206)+SUMIF('ANNUAL SUMMARY'!$BI$174,K112,'ANNUAL SUMMARY'!$BR$206)+SUMIF('ANNUAL SUMMARY'!$L$174,K112,'ANNUAL SUMMARY'!$U$206)+SUMIF('ANNUAL SUMMARY'!$FE$118,K112,'ANNUAL SUMMARY'!$FN$150)+SUMIF('ANNUAL SUMMARY'!$DH$118,K112,'ANNUAL SUMMARY'!$DQ$150)+SUMIF('ANNUAL SUMMARY'!$BI$118,K112,'ANNUAL SUMMARY'!$BR$150)+SUMIF('ANNUAL SUMMARY'!$L$118,K112,'ANNUAL SUMMARY'!$U$150)+SUMIF('ANNUAL SUMMARY'!$FE$62,K112,'ANNUAL SUMMARY'!$FN$94)+SUMIF('ANNUAL SUMMARY'!$DH$62,K112,'ANNUAL SUMMARY'!$DQ$94)+SUMIF('ANNUAL SUMMARY'!$BI$62,K112,'ANNUAL SUMMARY'!$BR$94)+SUMIF('ANNUAL SUMMARY'!$L$62,K112,'ANNUAL SUMMARY'!$U$94)+SUMIF('ANNUAL SUMMARY'!$FE$6,K112,'ANNUAL SUMMARY'!$FN$38)+SUMIF('ANNUAL SUMMARY'!$DH$6,K112,'ANNUAL SUMMARY'!$DQ$38)+SUMIF('ANNUAL SUMMARY'!$BI$6,K112,'ANNUAL SUMMARY'!$BR$38)+SUMIF('ANNUAL SUMMARY'!$L$6,K112,'ANNUAL SUMMARY'!$U$38)</f>
        <v>0</v>
      </c>
      <c r="S140" s="877"/>
      <c r="T140" s="877"/>
      <c r="U140" s="877"/>
      <c r="V140" s="877"/>
      <c r="W140" s="877"/>
      <c r="X140" s="877"/>
      <c r="Y140" s="15"/>
      <c r="Z140" s="884" t="str">
        <f>IF('FRONT PAGE'!$A$1="www.fly-logics.com","REGISTRO AVIONES MÁS USADOS",0)</f>
        <v>REGISTRO AVIONES MÁS USADOS</v>
      </c>
      <c r="AA140" s="885"/>
      <c r="AB140" s="885"/>
      <c r="AC140" s="885"/>
      <c r="AD140" s="885"/>
      <c r="AE140" s="885"/>
      <c r="AF140" s="885"/>
      <c r="AG140" s="885"/>
      <c r="AH140" s="885"/>
      <c r="AI140" s="885"/>
      <c r="AJ140" s="885"/>
      <c r="AK140" s="885"/>
      <c r="AL140" s="885"/>
      <c r="AM140" s="885"/>
      <c r="AN140" s="885"/>
      <c r="AO140" s="885"/>
      <c r="AP140" s="885"/>
      <c r="AQ140" s="885"/>
      <c r="AR140" s="885"/>
      <c r="AS140" s="885"/>
      <c r="AT140" s="885"/>
      <c r="AU140" s="885"/>
      <c r="AV140" s="885"/>
      <c r="AW140" s="1263"/>
      <c r="AX140" s="154"/>
      <c r="AY140" s="764" t="str">
        <f>'ANNUAL SUMMARY'!$C$38</f>
        <v>APPROACHES</v>
      </c>
      <c r="AZ140" s="765"/>
      <c r="BA140" s="765"/>
      <c r="BB140" s="765"/>
      <c r="BC140" s="765"/>
      <c r="BD140" s="765"/>
      <c r="BE140" s="765"/>
      <c r="BF140" s="765"/>
      <c r="BG140" s="765"/>
      <c r="BH140" s="765"/>
      <c r="BI140" s="765"/>
      <c r="BJ140" s="765"/>
      <c r="BK140" s="765"/>
      <c r="BL140" s="871" t="str">
        <f>IF('FRONT PAGE'!$A$1="www.fly-logics.com","APP",0)</f>
        <v>APP</v>
      </c>
      <c r="BM140" s="872"/>
      <c r="BN140" s="872"/>
      <c r="BO140" s="877">
        <f>SUMIF('ANNUAL SUMMARY'!$FE$622,BH112,'ANNUAL SUMMARY'!$FN$654)+SUMIF('ANNUAL SUMMARY'!$DH$622,BH112,'ANNUAL SUMMARY'!$DQ$654)+SUMIF('ANNUAL SUMMARY'!$BI$622,BH112,'ANNUAL SUMMARY'!$BR$654)+SUMIF('ANNUAL SUMMARY'!$L$622,BH112,'ANNUAL SUMMARY'!$U$654)+SUMIF('ANNUAL SUMMARY'!$FE$566,BH112,'ANNUAL SUMMARY'!$FN$598)+SUMIF('ANNUAL SUMMARY'!$DH$566,BH112,'ANNUAL SUMMARY'!$DQ$598)+SUMIF('ANNUAL SUMMARY'!$BI$566,BH112,'ANNUAL SUMMARY'!$BR$598)+SUMIF('ANNUAL SUMMARY'!$L$566,BH112,'ANNUAL SUMMARY'!$U$598)+SUMIF('ANNUAL SUMMARY'!$FE$510,BH112,'ANNUAL SUMMARY'!$FN$542)+SUMIF('ANNUAL SUMMARY'!$DH$510,BH112,'ANNUAL SUMMARY'!$DQ$542)+SUMIF('ANNUAL SUMMARY'!$BI$510,BH112,'ANNUAL SUMMARY'!$BR$542)+SUMIF('ANNUAL SUMMARY'!$L$510,BH112,'ANNUAL SUMMARY'!$U$542)+SUMIF('ANNUAL SUMMARY'!$FE$454,BH112,'ANNUAL SUMMARY'!$FN$486)+SUMIF('ANNUAL SUMMARY'!$DH$454,BH112,'ANNUAL SUMMARY'!$DQ$486)+SUMIF('ANNUAL SUMMARY'!$BI$454,BH112,'ANNUAL SUMMARY'!$BR$486)+SUMIF('ANNUAL SUMMARY'!$L$454,BH112,'ANNUAL SUMMARY'!$U$486)+SUMIF('ANNUAL SUMMARY'!$FE$398,BH112,'ANNUAL SUMMARY'!$FN$430)+SUMIF('ANNUAL SUMMARY'!$DH$398,BH112,'ANNUAL SUMMARY'!$DQ$430)+SUMIF('ANNUAL SUMMARY'!$BI$398,BH112,'ANNUAL SUMMARY'!$BR$430)+SUMIF('ANNUAL SUMMARY'!$L$398,BH112,'ANNUAL SUMMARY'!$U$430)+SUMIF('ANNUAL SUMMARY'!$FE$342,BH112,'ANNUAL SUMMARY'!$FN$374)+SUMIF('ANNUAL SUMMARY'!$DH$342,BH112,'ANNUAL SUMMARY'!$DQ$374)+SUMIF('ANNUAL SUMMARY'!$BI$342,BH112,'ANNUAL SUMMARY'!$BR$374)+SUMIF('ANNUAL SUMMARY'!$L$342,BH112,'ANNUAL SUMMARY'!$U$374)+SUMIF('ANNUAL SUMMARY'!$FE$286,BH112,'ANNUAL SUMMARY'!$FN$318)+SUMIF('ANNUAL SUMMARY'!$DH$286,BH112,'ANNUAL SUMMARY'!$DQ$318)+SUMIF('ANNUAL SUMMARY'!$BI$286,BH112,'ANNUAL SUMMARY'!$BR$318)+SUMIF('ANNUAL SUMMARY'!$L$286,BH112,'ANNUAL SUMMARY'!$U$318)+SUMIF('ANNUAL SUMMARY'!$FE$230,BH112,'ANNUAL SUMMARY'!$FN$262)+SUMIF('ANNUAL SUMMARY'!$DH$230,BH112,'ANNUAL SUMMARY'!$DQ$262)+SUMIF('ANNUAL SUMMARY'!$BI$230,BH112,'ANNUAL SUMMARY'!$BR$262)+SUMIF('ANNUAL SUMMARY'!$L$230,BH112,'ANNUAL SUMMARY'!$U$262)+SUMIF('ANNUAL SUMMARY'!$FE$174,BH112,'ANNUAL SUMMARY'!$FN$206)+SUMIF('ANNUAL SUMMARY'!$DH$174,BH112,'ANNUAL SUMMARY'!$DQ$206)+SUMIF('ANNUAL SUMMARY'!$BI$174,BH112,'ANNUAL SUMMARY'!$BR$206)+SUMIF('ANNUAL SUMMARY'!$L$174,BH112,'ANNUAL SUMMARY'!$U$206)+SUMIF('ANNUAL SUMMARY'!$FE$118,BH112,'ANNUAL SUMMARY'!$FN$150)+SUMIF('ANNUAL SUMMARY'!$DH$118,BH112,'ANNUAL SUMMARY'!$DQ$150)+SUMIF('ANNUAL SUMMARY'!$BI$118,BH112,'ANNUAL SUMMARY'!$BR$150)+SUMIF('ANNUAL SUMMARY'!$L$118,BH112,'ANNUAL SUMMARY'!$U$150)+SUMIF('ANNUAL SUMMARY'!$FE$62,BH112,'ANNUAL SUMMARY'!$FN$94)+SUMIF('ANNUAL SUMMARY'!$DH$62,BH112,'ANNUAL SUMMARY'!$DQ$94)+SUMIF('ANNUAL SUMMARY'!$BI$62,BH112,'ANNUAL SUMMARY'!$BR$94)+SUMIF('ANNUAL SUMMARY'!$L$62,BH112,'ANNUAL SUMMARY'!$U$94)+SUMIF('ANNUAL SUMMARY'!$FE$6,BH112,'ANNUAL SUMMARY'!$FN$38)+SUMIF('ANNUAL SUMMARY'!$DH$6,BH112,'ANNUAL SUMMARY'!$DQ$38)+SUMIF('ANNUAL SUMMARY'!$BI$6,BH112,'ANNUAL SUMMARY'!$BR$38)+SUMIF('ANNUAL SUMMARY'!$L$6,BH112,'ANNUAL SUMMARY'!$U$38)</f>
        <v>0</v>
      </c>
      <c r="BP140" s="877"/>
      <c r="BQ140" s="877"/>
      <c r="BR140" s="877"/>
      <c r="BS140" s="877"/>
      <c r="BT140" s="877"/>
      <c r="BU140" s="877"/>
      <c r="BV140" s="15"/>
      <c r="BW140" s="884" t="str">
        <f>IF('FRONT PAGE'!$A$1="www.fly-logics.com","REGISTRO AVIONES MÁS USADOS",0)</f>
        <v>REGISTRO AVIONES MÁS USADOS</v>
      </c>
      <c r="BX140" s="885"/>
      <c r="BY140" s="885"/>
      <c r="BZ140" s="885"/>
      <c r="CA140" s="885"/>
      <c r="CB140" s="885"/>
      <c r="CC140" s="885"/>
      <c r="CD140" s="885"/>
      <c r="CE140" s="885"/>
      <c r="CF140" s="885"/>
      <c r="CG140" s="885"/>
      <c r="CH140" s="885"/>
      <c r="CI140" s="885"/>
      <c r="CJ140" s="885"/>
      <c r="CK140" s="885"/>
      <c r="CL140" s="885"/>
      <c r="CM140" s="885"/>
      <c r="CN140" s="885"/>
      <c r="CO140" s="885"/>
      <c r="CP140" s="885"/>
      <c r="CQ140" s="885"/>
      <c r="CR140" s="885"/>
      <c r="CS140" s="886"/>
      <c r="CT140" s="1263"/>
      <c r="CU140" s="1250"/>
      <c r="CV140" s="154"/>
      <c r="CW140" s="764" t="str">
        <f>'ANNUAL SUMMARY'!$C$38</f>
        <v>APPROACHES</v>
      </c>
      <c r="CX140" s="765"/>
      <c r="CY140" s="765"/>
      <c r="CZ140" s="765"/>
      <c r="DA140" s="765"/>
      <c r="DB140" s="765"/>
      <c r="DC140" s="765"/>
      <c r="DD140" s="765"/>
      <c r="DE140" s="765"/>
      <c r="DF140" s="765"/>
      <c r="DG140" s="765"/>
      <c r="DH140" s="765"/>
      <c r="DI140" s="765"/>
      <c r="DJ140" s="871" t="str">
        <f>IF('FRONT PAGE'!$A$1="www.fly-logics.com","APP",0)</f>
        <v>APP</v>
      </c>
      <c r="DK140" s="872"/>
      <c r="DL140" s="872"/>
      <c r="DM140" s="877">
        <f>SUMIF('ANNUAL SUMMARY'!$FE$622,DF112,'ANNUAL SUMMARY'!$FN$654)+SUMIF('ANNUAL SUMMARY'!$DH$622,DF112,'ANNUAL SUMMARY'!$DQ$654)+SUMIF('ANNUAL SUMMARY'!$BI$622,DF112,'ANNUAL SUMMARY'!$BR$654)+SUMIF('ANNUAL SUMMARY'!$L$622,DF112,'ANNUAL SUMMARY'!$U$654)+SUMIF('ANNUAL SUMMARY'!$FE$566,DF112,'ANNUAL SUMMARY'!$FN$598)+SUMIF('ANNUAL SUMMARY'!$DH$566,DF112,'ANNUAL SUMMARY'!$DQ$598)+SUMIF('ANNUAL SUMMARY'!$BI$566,DF112,'ANNUAL SUMMARY'!$BR$598)+SUMIF('ANNUAL SUMMARY'!$L$566,DF112,'ANNUAL SUMMARY'!$U$598)+SUMIF('ANNUAL SUMMARY'!$FE$510,DF112,'ANNUAL SUMMARY'!$FN$542)+SUMIF('ANNUAL SUMMARY'!$DH$510,DF112,'ANNUAL SUMMARY'!$DQ$542)+SUMIF('ANNUAL SUMMARY'!$BI$510,DF112,'ANNUAL SUMMARY'!$BR$542)+SUMIF('ANNUAL SUMMARY'!$L$510,DF112,'ANNUAL SUMMARY'!$U$542)+SUMIF('ANNUAL SUMMARY'!$FE$454,DF112,'ANNUAL SUMMARY'!$FN$486)+SUMIF('ANNUAL SUMMARY'!$DH$454,DF112,'ANNUAL SUMMARY'!$DQ$486)+SUMIF('ANNUAL SUMMARY'!$BI$454,DF112,'ANNUAL SUMMARY'!$BR$486)+SUMIF('ANNUAL SUMMARY'!$L$454,DF112,'ANNUAL SUMMARY'!$U$486)+SUMIF('ANNUAL SUMMARY'!$FE$398,DF112,'ANNUAL SUMMARY'!$FN$430)+SUMIF('ANNUAL SUMMARY'!$DH$398,DF112,'ANNUAL SUMMARY'!$DQ$430)+SUMIF('ANNUAL SUMMARY'!$BI$398,DF112,'ANNUAL SUMMARY'!$BR$430)+SUMIF('ANNUAL SUMMARY'!$L$398,DF112,'ANNUAL SUMMARY'!$U$430)+SUMIF('ANNUAL SUMMARY'!$FE$342,DF112,'ANNUAL SUMMARY'!$FN$374)+SUMIF('ANNUAL SUMMARY'!$DH$342,DF112,'ANNUAL SUMMARY'!$DQ$374)+SUMIF('ANNUAL SUMMARY'!$BI$342,DF112,'ANNUAL SUMMARY'!$BR$374)+SUMIF('ANNUAL SUMMARY'!$L$342,DF112,'ANNUAL SUMMARY'!$U$374)+SUMIF('ANNUAL SUMMARY'!$FE$286,DF112,'ANNUAL SUMMARY'!$FN$318)+SUMIF('ANNUAL SUMMARY'!$DH$286,DF112,'ANNUAL SUMMARY'!$DQ$318)+SUMIF('ANNUAL SUMMARY'!$BI$286,DF112,'ANNUAL SUMMARY'!$BR$318)+SUMIF('ANNUAL SUMMARY'!$L$286,DF112,'ANNUAL SUMMARY'!$U$318)+SUMIF('ANNUAL SUMMARY'!$FE$230,DF112,'ANNUAL SUMMARY'!$FN$262)+SUMIF('ANNUAL SUMMARY'!$DH$230,DF112,'ANNUAL SUMMARY'!$DQ$262)+SUMIF('ANNUAL SUMMARY'!$BI$230,DF112,'ANNUAL SUMMARY'!$BR$262)+SUMIF('ANNUAL SUMMARY'!$L$230,DF112,'ANNUAL SUMMARY'!$U$262)+SUMIF('ANNUAL SUMMARY'!$FE$174,DF112,'ANNUAL SUMMARY'!$FN$206)+SUMIF('ANNUAL SUMMARY'!$DH$174,DF112,'ANNUAL SUMMARY'!$DQ$206)+SUMIF('ANNUAL SUMMARY'!$BI$174,DF112,'ANNUAL SUMMARY'!$BR$206)+SUMIF('ANNUAL SUMMARY'!$L$174,DF112,'ANNUAL SUMMARY'!$U$206)+SUMIF('ANNUAL SUMMARY'!$FE$118,DF112,'ANNUAL SUMMARY'!$FN$150)+SUMIF('ANNUAL SUMMARY'!$DH$118,DF112,'ANNUAL SUMMARY'!$DQ$150)+SUMIF('ANNUAL SUMMARY'!$BI$118,DF112,'ANNUAL SUMMARY'!$BR$150)+SUMIF('ANNUAL SUMMARY'!$L$118,DF112,'ANNUAL SUMMARY'!$U$150)+SUMIF('ANNUAL SUMMARY'!$FE$62,DF112,'ANNUAL SUMMARY'!$FN$94)+SUMIF('ANNUAL SUMMARY'!$DH$62,DF112,'ANNUAL SUMMARY'!$DQ$94)+SUMIF('ANNUAL SUMMARY'!$BI$62,DF112,'ANNUAL SUMMARY'!$BR$94)+SUMIF('ANNUAL SUMMARY'!$L$62,DF112,'ANNUAL SUMMARY'!$U$94)+SUMIF('ANNUAL SUMMARY'!$FE$6,DF112,'ANNUAL SUMMARY'!$FN$38)+SUMIF('ANNUAL SUMMARY'!$DH$6,DF112,'ANNUAL SUMMARY'!$DQ$38)+SUMIF('ANNUAL SUMMARY'!$BI$6,DF112,'ANNUAL SUMMARY'!$BR$38)+SUMIF('ANNUAL SUMMARY'!$L$6,DF112,'ANNUAL SUMMARY'!$U$38)</f>
        <v>0</v>
      </c>
      <c r="DN140" s="877"/>
      <c r="DO140" s="877"/>
      <c r="DP140" s="877"/>
      <c r="DQ140" s="877"/>
      <c r="DR140" s="877"/>
      <c r="DS140" s="877"/>
      <c r="DT140" s="15"/>
      <c r="DU140" s="884" t="str">
        <f>IF('FRONT PAGE'!$A$1="www.fly-logics.com","REGISTRO AVIONES MÁS USADOS",0)</f>
        <v>REGISTRO AVIONES MÁS USADOS</v>
      </c>
      <c r="DV140" s="885"/>
      <c r="DW140" s="885"/>
      <c r="DX140" s="885"/>
      <c r="DY140" s="885"/>
      <c r="DZ140" s="885"/>
      <c r="EA140" s="885"/>
      <c r="EB140" s="885"/>
      <c r="EC140" s="885"/>
      <c r="ED140" s="885"/>
      <c r="EE140" s="885"/>
      <c r="EF140" s="885"/>
      <c r="EG140" s="885"/>
      <c r="EH140" s="885"/>
      <c r="EI140" s="885"/>
      <c r="EJ140" s="885"/>
      <c r="EK140" s="885"/>
      <c r="EL140" s="885"/>
      <c r="EM140" s="885"/>
      <c r="EN140" s="885"/>
      <c r="EO140" s="885"/>
      <c r="EP140" s="885"/>
      <c r="EQ140" s="885"/>
      <c r="ER140" s="1263"/>
      <c r="ES140" s="154"/>
      <c r="ET140" s="764" t="str">
        <f>'ANNUAL SUMMARY'!$C$38</f>
        <v>APPROACHES</v>
      </c>
      <c r="EU140" s="765"/>
      <c r="EV140" s="765"/>
      <c r="EW140" s="765"/>
      <c r="EX140" s="765"/>
      <c r="EY140" s="765"/>
      <c r="EZ140" s="765"/>
      <c r="FA140" s="765"/>
      <c r="FB140" s="765"/>
      <c r="FC140" s="765"/>
      <c r="FD140" s="765"/>
      <c r="FE140" s="765"/>
      <c r="FF140" s="765"/>
      <c r="FG140" s="871" t="str">
        <f>IF('FRONT PAGE'!$A$1="www.fly-logics.com","APP",0)</f>
        <v>APP</v>
      </c>
      <c r="FH140" s="872"/>
      <c r="FI140" s="872"/>
      <c r="FJ140" s="877">
        <f>SUMIF('ANNUAL SUMMARY'!$FE$622,FC112,'ANNUAL SUMMARY'!$FN$654)+SUMIF('ANNUAL SUMMARY'!$DH$622,FC112,'ANNUAL SUMMARY'!$DQ$654)+SUMIF('ANNUAL SUMMARY'!$BI$622,FC112,'ANNUAL SUMMARY'!$BR$654)+SUMIF('ANNUAL SUMMARY'!$L$622,FC112,'ANNUAL SUMMARY'!$U$654)+SUMIF('ANNUAL SUMMARY'!$FE$566,FC112,'ANNUAL SUMMARY'!$FN$598)+SUMIF('ANNUAL SUMMARY'!$DH$566,FC112,'ANNUAL SUMMARY'!$DQ$598)+SUMIF('ANNUAL SUMMARY'!$BI$566,FC112,'ANNUAL SUMMARY'!$BR$598)+SUMIF('ANNUAL SUMMARY'!$L$566,FC112,'ANNUAL SUMMARY'!$U$598)+SUMIF('ANNUAL SUMMARY'!$FE$510,FC112,'ANNUAL SUMMARY'!$FN$542)+SUMIF('ANNUAL SUMMARY'!$DH$510,FC112,'ANNUAL SUMMARY'!$DQ$542)+SUMIF('ANNUAL SUMMARY'!$BI$510,FC112,'ANNUAL SUMMARY'!$BR$542)+SUMIF('ANNUAL SUMMARY'!$L$510,FC112,'ANNUAL SUMMARY'!$U$542)+SUMIF('ANNUAL SUMMARY'!$FE$454,FC112,'ANNUAL SUMMARY'!$FN$486)+SUMIF('ANNUAL SUMMARY'!$DH$454,FC112,'ANNUAL SUMMARY'!$DQ$486)+SUMIF('ANNUAL SUMMARY'!$BI$454,FC112,'ANNUAL SUMMARY'!$BR$486)+SUMIF('ANNUAL SUMMARY'!$L$454,FC112,'ANNUAL SUMMARY'!$U$486)+SUMIF('ANNUAL SUMMARY'!$FE$398,FC112,'ANNUAL SUMMARY'!$FN$430)+SUMIF('ANNUAL SUMMARY'!$DH$398,FC112,'ANNUAL SUMMARY'!$DQ$430)+SUMIF('ANNUAL SUMMARY'!$BI$398,FC112,'ANNUAL SUMMARY'!$BR$430)+SUMIF('ANNUAL SUMMARY'!$L$398,FC112,'ANNUAL SUMMARY'!$U$430)+SUMIF('ANNUAL SUMMARY'!$FE$342,FC112,'ANNUAL SUMMARY'!$FN$374)+SUMIF('ANNUAL SUMMARY'!$DH$342,FC112,'ANNUAL SUMMARY'!$DQ$374)+SUMIF('ANNUAL SUMMARY'!$BI$342,FC112,'ANNUAL SUMMARY'!$BR$374)+SUMIF('ANNUAL SUMMARY'!$L$342,FC112,'ANNUAL SUMMARY'!$U$374)+SUMIF('ANNUAL SUMMARY'!$FE$286,FC112,'ANNUAL SUMMARY'!$FN$318)+SUMIF('ANNUAL SUMMARY'!$DH$286,FC112,'ANNUAL SUMMARY'!$DQ$318)+SUMIF('ANNUAL SUMMARY'!$BI$286,FC112,'ANNUAL SUMMARY'!$BR$318)+SUMIF('ANNUAL SUMMARY'!$L$286,FC112,'ANNUAL SUMMARY'!$U$318)+SUMIF('ANNUAL SUMMARY'!$FE$230,FC112,'ANNUAL SUMMARY'!$FN$262)+SUMIF('ANNUAL SUMMARY'!$DH$230,FC112,'ANNUAL SUMMARY'!$DQ$262)+SUMIF('ANNUAL SUMMARY'!$BI$230,FC112,'ANNUAL SUMMARY'!$BR$262)+SUMIF('ANNUAL SUMMARY'!$L$230,FC112,'ANNUAL SUMMARY'!$U$262)+SUMIF('ANNUAL SUMMARY'!$FE$174,FC112,'ANNUAL SUMMARY'!$FN$206)+SUMIF('ANNUAL SUMMARY'!$DH$174,FC112,'ANNUAL SUMMARY'!$DQ$206)+SUMIF('ANNUAL SUMMARY'!$BI$174,FC112,'ANNUAL SUMMARY'!$BR$206)+SUMIF('ANNUAL SUMMARY'!$L$174,FC112,'ANNUAL SUMMARY'!$U$206)+SUMIF('ANNUAL SUMMARY'!$FE$118,FC112,'ANNUAL SUMMARY'!$FN$150)+SUMIF('ANNUAL SUMMARY'!$DH$118,FC112,'ANNUAL SUMMARY'!$DQ$150)+SUMIF('ANNUAL SUMMARY'!$BI$118,FC112,'ANNUAL SUMMARY'!$BR$150)+SUMIF('ANNUAL SUMMARY'!$L$118,FC112,'ANNUAL SUMMARY'!$U$150)+SUMIF('ANNUAL SUMMARY'!$FE$62,FC112,'ANNUAL SUMMARY'!$FN$94)+SUMIF('ANNUAL SUMMARY'!$DH$62,FC112,'ANNUAL SUMMARY'!$DQ$94)+SUMIF('ANNUAL SUMMARY'!$BI$62,FC112,'ANNUAL SUMMARY'!$BR$94)+SUMIF('ANNUAL SUMMARY'!$L$62,FC112,'ANNUAL SUMMARY'!$U$94)+SUMIF('ANNUAL SUMMARY'!$FE$6,FC112,'ANNUAL SUMMARY'!$FN$38)+SUMIF('ANNUAL SUMMARY'!$DH$6,FC112,'ANNUAL SUMMARY'!$DQ$38)+SUMIF('ANNUAL SUMMARY'!$BI$6,FC112,'ANNUAL SUMMARY'!$BR$38)+SUMIF('ANNUAL SUMMARY'!$L$6,FC112,'ANNUAL SUMMARY'!$U$38)</f>
        <v>0</v>
      </c>
      <c r="FK140" s="877"/>
      <c r="FL140" s="877"/>
      <c r="FM140" s="877"/>
      <c r="FN140" s="877"/>
      <c r="FO140" s="877"/>
      <c r="FP140" s="877"/>
      <c r="FQ140" s="15"/>
      <c r="FR140" s="884" t="str">
        <f>IF('FRONT PAGE'!$A$1="www.fly-logics.com","REGISTRO AVIONES MÁS USADOS",0)</f>
        <v>REGISTRO AVIONES MÁS USADOS</v>
      </c>
      <c r="FS140" s="885"/>
      <c r="FT140" s="885"/>
      <c r="FU140" s="885"/>
      <c r="FV140" s="885"/>
      <c r="FW140" s="885"/>
      <c r="FX140" s="885"/>
      <c r="FY140" s="885"/>
      <c r="FZ140" s="885"/>
      <c r="GA140" s="885"/>
      <c r="GB140" s="885"/>
      <c r="GC140" s="885"/>
      <c r="GD140" s="885"/>
      <c r="GE140" s="885"/>
      <c r="GF140" s="885"/>
      <c r="GG140" s="885"/>
      <c r="GH140" s="885"/>
      <c r="GI140" s="885"/>
      <c r="GJ140" s="885"/>
      <c r="GK140" s="885"/>
      <c r="GL140" s="885"/>
      <c r="GM140" s="885"/>
      <c r="GN140" s="886"/>
      <c r="GO140" s="1263"/>
    </row>
    <row r="141" spans="1:197" ht="11.1" customHeight="1" x14ac:dyDescent="0.25">
      <c r="A141" s="154"/>
      <c r="B141" s="766"/>
      <c r="C141" s="767"/>
      <c r="D141" s="767"/>
      <c r="E141" s="767"/>
      <c r="F141" s="767"/>
      <c r="G141" s="767"/>
      <c r="H141" s="767"/>
      <c r="I141" s="767"/>
      <c r="J141" s="767"/>
      <c r="K141" s="767"/>
      <c r="L141" s="767"/>
      <c r="M141" s="767"/>
      <c r="N141" s="767"/>
      <c r="O141" s="873"/>
      <c r="P141" s="874"/>
      <c r="Q141" s="874"/>
      <c r="R141" s="877"/>
      <c r="S141" s="877"/>
      <c r="T141" s="877"/>
      <c r="U141" s="877"/>
      <c r="V141" s="877"/>
      <c r="W141" s="877"/>
      <c r="X141" s="877"/>
      <c r="Y141" s="15"/>
      <c r="Z141" s="887"/>
      <c r="AA141" s="888"/>
      <c r="AB141" s="888"/>
      <c r="AC141" s="888"/>
      <c r="AD141" s="888"/>
      <c r="AE141" s="888"/>
      <c r="AF141" s="888"/>
      <c r="AG141" s="888"/>
      <c r="AH141" s="888"/>
      <c r="AI141" s="888"/>
      <c r="AJ141" s="888"/>
      <c r="AK141" s="888"/>
      <c r="AL141" s="888"/>
      <c r="AM141" s="888"/>
      <c r="AN141" s="888"/>
      <c r="AO141" s="888"/>
      <c r="AP141" s="888"/>
      <c r="AQ141" s="888"/>
      <c r="AR141" s="888"/>
      <c r="AS141" s="888"/>
      <c r="AT141" s="888"/>
      <c r="AU141" s="888"/>
      <c r="AV141" s="888"/>
      <c r="AW141" s="1263"/>
      <c r="AX141" s="154"/>
      <c r="AY141" s="766"/>
      <c r="AZ141" s="767"/>
      <c r="BA141" s="767"/>
      <c r="BB141" s="767"/>
      <c r="BC141" s="767"/>
      <c r="BD141" s="767"/>
      <c r="BE141" s="767"/>
      <c r="BF141" s="767"/>
      <c r="BG141" s="767"/>
      <c r="BH141" s="767"/>
      <c r="BI141" s="767"/>
      <c r="BJ141" s="767"/>
      <c r="BK141" s="767"/>
      <c r="BL141" s="873"/>
      <c r="BM141" s="874"/>
      <c r="BN141" s="874"/>
      <c r="BO141" s="877"/>
      <c r="BP141" s="877"/>
      <c r="BQ141" s="877"/>
      <c r="BR141" s="877"/>
      <c r="BS141" s="877"/>
      <c r="BT141" s="877"/>
      <c r="BU141" s="877"/>
      <c r="BV141" s="15"/>
      <c r="BW141" s="887"/>
      <c r="BX141" s="888"/>
      <c r="BY141" s="888"/>
      <c r="BZ141" s="888"/>
      <c r="CA141" s="888"/>
      <c r="CB141" s="888"/>
      <c r="CC141" s="888"/>
      <c r="CD141" s="888"/>
      <c r="CE141" s="888"/>
      <c r="CF141" s="888"/>
      <c r="CG141" s="888"/>
      <c r="CH141" s="888"/>
      <c r="CI141" s="888"/>
      <c r="CJ141" s="888"/>
      <c r="CK141" s="888"/>
      <c r="CL141" s="888"/>
      <c r="CM141" s="888"/>
      <c r="CN141" s="888"/>
      <c r="CO141" s="888"/>
      <c r="CP141" s="888"/>
      <c r="CQ141" s="888"/>
      <c r="CR141" s="888"/>
      <c r="CS141" s="889"/>
      <c r="CT141" s="1263"/>
      <c r="CU141" s="1250"/>
      <c r="CV141" s="154"/>
      <c r="CW141" s="766"/>
      <c r="CX141" s="767"/>
      <c r="CY141" s="767"/>
      <c r="CZ141" s="767"/>
      <c r="DA141" s="767"/>
      <c r="DB141" s="767"/>
      <c r="DC141" s="767"/>
      <c r="DD141" s="767"/>
      <c r="DE141" s="767"/>
      <c r="DF141" s="767"/>
      <c r="DG141" s="767"/>
      <c r="DH141" s="767"/>
      <c r="DI141" s="767"/>
      <c r="DJ141" s="873"/>
      <c r="DK141" s="874"/>
      <c r="DL141" s="874"/>
      <c r="DM141" s="877"/>
      <c r="DN141" s="877"/>
      <c r="DO141" s="877"/>
      <c r="DP141" s="877"/>
      <c r="DQ141" s="877"/>
      <c r="DR141" s="877"/>
      <c r="DS141" s="877"/>
      <c r="DT141" s="15"/>
      <c r="DU141" s="887"/>
      <c r="DV141" s="888"/>
      <c r="DW141" s="888"/>
      <c r="DX141" s="888"/>
      <c r="DY141" s="888"/>
      <c r="DZ141" s="888"/>
      <c r="EA141" s="888"/>
      <c r="EB141" s="888"/>
      <c r="EC141" s="888"/>
      <c r="ED141" s="888"/>
      <c r="EE141" s="888"/>
      <c r="EF141" s="888"/>
      <c r="EG141" s="888"/>
      <c r="EH141" s="888"/>
      <c r="EI141" s="888"/>
      <c r="EJ141" s="888"/>
      <c r="EK141" s="888"/>
      <c r="EL141" s="888"/>
      <c r="EM141" s="888"/>
      <c r="EN141" s="888"/>
      <c r="EO141" s="888"/>
      <c r="EP141" s="888"/>
      <c r="EQ141" s="888"/>
      <c r="ER141" s="1263"/>
      <c r="ES141" s="154"/>
      <c r="ET141" s="766"/>
      <c r="EU141" s="767"/>
      <c r="EV141" s="767"/>
      <c r="EW141" s="767"/>
      <c r="EX141" s="767"/>
      <c r="EY141" s="767"/>
      <c r="EZ141" s="767"/>
      <c r="FA141" s="767"/>
      <c r="FB141" s="767"/>
      <c r="FC141" s="767"/>
      <c r="FD141" s="767"/>
      <c r="FE141" s="767"/>
      <c r="FF141" s="767"/>
      <c r="FG141" s="873"/>
      <c r="FH141" s="874"/>
      <c r="FI141" s="874"/>
      <c r="FJ141" s="877"/>
      <c r="FK141" s="877"/>
      <c r="FL141" s="877"/>
      <c r="FM141" s="877"/>
      <c r="FN141" s="877"/>
      <c r="FO141" s="877"/>
      <c r="FP141" s="877"/>
      <c r="FQ141" s="15"/>
      <c r="FR141" s="887"/>
      <c r="FS141" s="888"/>
      <c r="FT141" s="888"/>
      <c r="FU141" s="888"/>
      <c r="FV141" s="888"/>
      <c r="FW141" s="888"/>
      <c r="FX141" s="888"/>
      <c r="FY141" s="888"/>
      <c r="FZ141" s="888"/>
      <c r="GA141" s="888"/>
      <c r="GB141" s="888"/>
      <c r="GC141" s="888"/>
      <c r="GD141" s="888"/>
      <c r="GE141" s="888"/>
      <c r="GF141" s="888"/>
      <c r="GG141" s="888"/>
      <c r="GH141" s="888"/>
      <c r="GI141" s="888"/>
      <c r="GJ141" s="888"/>
      <c r="GK141" s="888"/>
      <c r="GL141" s="888"/>
      <c r="GM141" s="888"/>
      <c r="GN141" s="889"/>
      <c r="GO141" s="1263"/>
    </row>
    <row r="142" spans="1:197" ht="15" customHeight="1" x14ac:dyDescent="0.25">
      <c r="A142" s="154"/>
      <c r="B142" s="768"/>
      <c r="C142" s="769"/>
      <c r="D142" s="769"/>
      <c r="E142" s="769"/>
      <c r="F142" s="769"/>
      <c r="G142" s="769"/>
      <c r="H142" s="769"/>
      <c r="I142" s="769"/>
      <c r="J142" s="769"/>
      <c r="K142" s="769"/>
      <c r="L142" s="769"/>
      <c r="M142" s="769"/>
      <c r="N142" s="769"/>
      <c r="O142" s="875"/>
      <c r="P142" s="876"/>
      <c r="Q142" s="876"/>
      <c r="R142" s="877"/>
      <c r="S142" s="877"/>
      <c r="T142" s="877"/>
      <c r="U142" s="877"/>
      <c r="V142" s="877"/>
      <c r="W142" s="877"/>
      <c r="X142" s="877"/>
      <c r="Y142" s="15"/>
      <c r="Z142" s="709" t="str">
        <f>IF('FRONT PAGE'!$A$1="www.fly-logics.com","OWNERS",0)</f>
        <v>OWNERS</v>
      </c>
      <c r="AA142" s="710"/>
      <c r="AB142" s="710"/>
      <c r="AC142" s="710"/>
      <c r="AD142" s="710"/>
      <c r="AE142" s="710"/>
      <c r="AF142" s="843" t="s">
        <v>65</v>
      </c>
      <c r="AG142" s="843"/>
      <c r="AH142" s="843"/>
      <c r="AI142" s="843"/>
      <c r="AJ142" s="843"/>
      <c r="AK142" s="843"/>
      <c r="AL142" s="843"/>
      <c r="AM142" s="843"/>
      <c r="AN142" s="843"/>
      <c r="AO142" s="843"/>
      <c r="AP142" s="843"/>
      <c r="AQ142" s="843"/>
      <c r="AR142" s="843"/>
      <c r="AS142" s="843"/>
      <c r="AT142" s="843"/>
      <c r="AU142" s="843"/>
      <c r="AV142" s="843"/>
      <c r="AW142" s="1263"/>
      <c r="AX142" s="154"/>
      <c r="AY142" s="768"/>
      <c r="AZ142" s="769"/>
      <c r="BA142" s="769"/>
      <c r="BB142" s="769"/>
      <c r="BC142" s="769"/>
      <c r="BD142" s="769"/>
      <c r="BE142" s="769"/>
      <c r="BF142" s="769"/>
      <c r="BG142" s="769"/>
      <c r="BH142" s="769"/>
      <c r="BI142" s="769"/>
      <c r="BJ142" s="769"/>
      <c r="BK142" s="769"/>
      <c r="BL142" s="875"/>
      <c r="BM142" s="876"/>
      <c r="BN142" s="876"/>
      <c r="BO142" s="877"/>
      <c r="BP142" s="877"/>
      <c r="BQ142" s="877"/>
      <c r="BR142" s="877"/>
      <c r="BS142" s="877"/>
      <c r="BT142" s="877"/>
      <c r="BU142" s="877"/>
      <c r="BV142" s="15"/>
      <c r="BW142" s="709" t="str">
        <f>IF('FRONT PAGE'!$A$1="www.fly-logics.com","OWNERS",0)</f>
        <v>OWNERS</v>
      </c>
      <c r="BX142" s="710"/>
      <c r="BY142" s="710"/>
      <c r="BZ142" s="710"/>
      <c r="CA142" s="710"/>
      <c r="CB142" s="710"/>
      <c r="CC142" s="843" t="s">
        <v>65</v>
      </c>
      <c r="CD142" s="843"/>
      <c r="CE142" s="843"/>
      <c r="CF142" s="843"/>
      <c r="CG142" s="843"/>
      <c r="CH142" s="843"/>
      <c r="CI142" s="843"/>
      <c r="CJ142" s="843"/>
      <c r="CK142" s="843"/>
      <c r="CL142" s="843"/>
      <c r="CM142" s="843"/>
      <c r="CN142" s="843"/>
      <c r="CO142" s="843"/>
      <c r="CP142" s="843"/>
      <c r="CQ142" s="843"/>
      <c r="CR142" s="843"/>
      <c r="CS142" s="844"/>
      <c r="CT142" s="1263"/>
      <c r="CU142" s="1250"/>
      <c r="CV142" s="154"/>
      <c r="CW142" s="768"/>
      <c r="CX142" s="769"/>
      <c r="CY142" s="769"/>
      <c r="CZ142" s="769"/>
      <c r="DA142" s="769"/>
      <c r="DB142" s="769"/>
      <c r="DC142" s="769"/>
      <c r="DD142" s="769"/>
      <c r="DE142" s="769"/>
      <c r="DF142" s="769"/>
      <c r="DG142" s="769"/>
      <c r="DH142" s="769"/>
      <c r="DI142" s="769"/>
      <c r="DJ142" s="875"/>
      <c r="DK142" s="876"/>
      <c r="DL142" s="876"/>
      <c r="DM142" s="877"/>
      <c r="DN142" s="877"/>
      <c r="DO142" s="877"/>
      <c r="DP142" s="877"/>
      <c r="DQ142" s="877"/>
      <c r="DR142" s="877"/>
      <c r="DS142" s="877"/>
      <c r="DT142" s="15"/>
      <c r="DU142" s="709" t="str">
        <f>IF('FRONT PAGE'!$A$1="www.fly-logics.com","OWNERS",0)</f>
        <v>OWNERS</v>
      </c>
      <c r="DV142" s="710"/>
      <c r="DW142" s="710"/>
      <c r="DX142" s="710"/>
      <c r="DY142" s="710"/>
      <c r="DZ142" s="710"/>
      <c r="EA142" s="843" t="s">
        <v>65</v>
      </c>
      <c r="EB142" s="843"/>
      <c r="EC142" s="843"/>
      <c r="ED142" s="843"/>
      <c r="EE142" s="843"/>
      <c r="EF142" s="843"/>
      <c r="EG142" s="843"/>
      <c r="EH142" s="843"/>
      <c r="EI142" s="843"/>
      <c r="EJ142" s="843"/>
      <c r="EK142" s="843"/>
      <c r="EL142" s="843"/>
      <c r="EM142" s="843"/>
      <c r="EN142" s="843"/>
      <c r="EO142" s="843"/>
      <c r="EP142" s="843"/>
      <c r="EQ142" s="843"/>
      <c r="ER142" s="1263"/>
      <c r="ES142" s="154"/>
      <c r="ET142" s="768"/>
      <c r="EU142" s="769"/>
      <c r="EV142" s="769"/>
      <c r="EW142" s="769"/>
      <c r="EX142" s="769"/>
      <c r="EY142" s="769"/>
      <c r="EZ142" s="769"/>
      <c r="FA142" s="769"/>
      <c r="FB142" s="769"/>
      <c r="FC142" s="769"/>
      <c r="FD142" s="769"/>
      <c r="FE142" s="769"/>
      <c r="FF142" s="769"/>
      <c r="FG142" s="875"/>
      <c r="FH142" s="876"/>
      <c r="FI142" s="876"/>
      <c r="FJ142" s="877"/>
      <c r="FK142" s="877"/>
      <c r="FL142" s="877"/>
      <c r="FM142" s="877"/>
      <c r="FN142" s="877"/>
      <c r="FO142" s="877"/>
      <c r="FP142" s="877"/>
      <c r="FQ142" s="15"/>
      <c r="FR142" s="709" t="str">
        <f>IF('FRONT PAGE'!$A$1="www.fly-logics.com","OWNERS",0)</f>
        <v>OWNERS</v>
      </c>
      <c r="FS142" s="710"/>
      <c r="FT142" s="710"/>
      <c r="FU142" s="710"/>
      <c r="FV142" s="710"/>
      <c r="FW142" s="710"/>
      <c r="FX142" s="843" t="s">
        <v>65</v>
      </c>
      <c r="FY142" s="843"/>
      <c r="FZ142" s="843"/>
      <c r="GA142" s="843"/>
      <c r="GB142" s="843"/>
      <c r="GC142" s="843"/>
      <c r="GD142" s="843"/>
      <c r="GE142" s="843"/>
      <c r="GF142" s="843"/>
      <c r="GG142" s="843"/>
      <c r="GH142" s="843"/>
      <c r="GI142" s="843"/>
      <c r="GJ142" s="843"/>
      <c r="GK142" s="843"/>
      <c r="GL142" s="843"/>
      <c r="GM142" s="843"/>
      <c r="GN142" s="844"/>
      <c r="GO142" s="1263"/>
    </row>
    <row r="143" spans="1:197" ht="4.5" customHeight="1" x14ac:dyDescent="0.25">
      <c r="A143" s="154"/>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711"/>
      <c r="AA143" s="712"/>
      <c r="AB143" s="712"/>
      <c r="AC143" s="712"/>
      <c r="AD143" s="712"/>
      <c r="AE143" s="712"/>
      <c r="AF143" s="845"/>
      <c r="AG143" s="845"/>
      <c r="AH143" s="845"/>
      <c r="AI143" s="845"/>
      <c r="AJ143" s="845"/>
      <c r="AK143" s="845"/>
      <c r="AL143" s="845"/>
      <c r="AM143" s="845"/>
      <c r="AN143" s="845"/>
      <c r="AO143" s="845"/>
      <c r="AP143" s="845"/>
      <c r="AQ143" s="845"/>
      <c r="AR143" s="845"/>
      <c r="AS143" s="845"/>
      <c r="AT143" s="845"/>
      <c r="AU143" s="845"/>
      <c r="AV143" s="845"/>
      <c r="AW143" s="1263"/>
      <c r="AX143" s="154"/>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711"/>
      <c r="BX143" s="712"/>
      <c r="BY143" s="712"/>
      <c r="BZ143" s="712"/>
      <c r="CA143" s="712"/>
      <c r="CB143" s="712"/>
      <c r="CC143" s="845"/>
      <c r="CD143" s="845"/>
      <c r="CE143" s="845"/>
      <c r="CF143" s="845"/>
      <c r="CG143" s="845"/>
      <c r="CH143" s="845"/>
      <c r="CI143" s="845"/>
      <c r="CJ143" s="845"/>
      <c r="CK143" s="845"/>
      <c r="CL143" s="845"/>
      <c r="CM143" s="845"/>
      <c r="CN143" s="845"/>
      <c r="CO143" s="845"/>
      <c r="CP143" s="845"/>
      <c r="CQ143" s="845"/>
      <c r="CR143" s="845"/>
      <c r="CS143" s="846"/>
      <c r="CT143" s="1263"/>
      <c r="CU143" s="1250"/>
      <c r="CV143" s="154"/>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15"/>
      <c r="DS143" s="15"/>
      <c r="DT143" s="15"/>
      <c r="DU143" s="711"/>
      <c r="DV143" s="712"/>
      <c r="DW143" s="712"/>
      <c r="DX143" s="712"/>
      <c r="DY143" s="712"/>
      <c r="DZ143" s="712"/>
      <c r="EA143" s="845"/>
      <c r="EB143" s="845"/>
      <c r="EC143" s="845"/>
      <c r="ED143" s="845"/>
      <c r="EE143" s="845"/>
      <c r="EF143" s="845"/>
      <c r="EG143" s="845"/>
      <c r="EH143" s="845"/>
      <c r="EI143" s="845"/>
      <c r="EJ143" s="845"/>
      <c r="EK143" s="845"/>
      <c r="EL143" s="845"/>
      <c r="EM143" s="845"/>
      <c r="EN143" s="845"/>
      <c r="EO143" s="845"/>
      <c r="EP143" s="845"/>
      <c r="EQ143" s="845"/>
      <c r="ER143" s="1263"/>
      <c r="ES143" s="154"/>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15"/>
      <c r="FR143" s="711"/>
      <c r="FS143" s="712"/>
      <c r="FT143" s="712"/>
      <c r="FU143" s="712"/>
      <c r="FV143" s="712"/>
      <c r="FW143" s="712"/>
      <c r="FX143" s="845"/>
      <c r="FY143" s="845"/>
      <c r="FZ143" s="845"/>
      <c r="GA143" s="845"/>
      <c r="GB143" s="845"/>
      <c r="GC143" s="845"/>
      <c r="GD143" s="845"/>
      <c r="GE143" s="845"/>
      <c r="GF143" s="845"/>
      <c r="GG143" s="845"/>
      <c r="GH143" s="845"/>
      <c r="GI143" s="845"/>
      <c r="GJ143" s="845"/>
      <c r="GK143" s="845"/>
      <c r="GL143" s="845"/>
      <c r="GM143" s="845"/>
      <c r="GN143" s="846"/>
      <c r="GO143" s="1263"/>
    </row>
    <row r="144" spans="1:197" ht="9.75" customHeight="1" x14ac:dyDescent="0.25">
      <c r="A144" s="154"/>
      <c r="B144" s="861" t="str">
        <f>IF('FRONT PAGE'!$A$1="www.fly-logics.com","ILS",0)</f>
        <v>ILS</v>
      </c>
      <c r="C144" s="861"/>
      <c r="D144" s="861"/>
      <c r="E144" s="861"/>
      <c r="F144" s="861"/>
      <c r="G144" s="861"/>
      <c r="H144" s="782" t="str">
        <f>IF('FRONT PAGE'!$A$1="www.fly-logics.com","VFR",0)</f>
        <v>VFR</v>
      </c>
      <c r="I144" s="783"/>
      <c r="J144" s="783"/>
      <c r="K144" s="783"/>
      <c r="L144" s="784"/>
      <c r="M144" s="782" t="str">
        <f>IF('FRONT PAGE'!$A$1="www.fly-logics.com","ADF",0)</f>
        <v>ADF</v>
      </c>
      <c r="N144" s="783"/>
      <c r="O144" s="783"/>
      <c r="P144" s="783"/>
      <c r="Q144" s="783"/>
      <c r="R144" s="784"/>
      <c r="S144" s="696" t="str">
        <f>IF('FRONT PAGE'!$A$1="www.fly-logics.com","VOR",0)</f>
        <v>VOR</v>
      </c>
      <c r="T144" s="696"/>
      <c r="U144" s="696"/>
      <c r="V144" s="696"/>
      <c r="W144" s="696"/>
      <c r="X144" s="696"/>
      <c r="Y144" s="15"/>
      <c r="Z144" s="709" t="str">
        <f>IF('FRONT PAGE'!$A$1="www.fly-logics.com","MANUFACTURER",0)</f>
        <v>MANUFACTURER</v>
      </c>
      <c r="AA144" s="710"/>
      <c r="AB144" s="710"/>
      <c r="AC144" s="710"/>
      <c r="AD144" s="710"/>
      <c r="AE144" s="710"/>
      <c r="AF144" s="690" t="s">
        <v>66</v>
      </c>
      <c r="AG144" s="690"/>
      <c r="AH144" s="690"/>
      <c r="AI144" s="690"/>
      <c r="AJ144" s="690"/>
      <c r="AK144" s="691"/>
      <c r="AL144" s="709" t="str">
        <f>IF('FRONT PAGE'!$A$1="www.fly-logics.com","MODEL",0)</f>
        <v>MODEL</v>
      </c>
      <c r="AM144" s="710"/>
      <c r="AN144" s="710"/>
      <c r="AO144" s="710"/>
      <c r="AP144" s="710"/>
      <c r="AQ144" s="710"/>
      <c r="AR144" s="689" t="s">
        <v>67</v>
      </c>
      <c r="AS144" s="690"/>
      <c r="AT144" s="690"/>
      <c r="AU144" s="690"/>
      <c r="AV144" s="690"/>
      <c r="AW144" s="1263"/>
      <c r="AX144" s="154"/>
      <c r="AY144" s="861" t="str">
        <f>IF('FRONT PAGE'!$A$1="www.fly-logics.com","ILS",0)</f>
        <v>ILS</v>
      </c>
      <c r="AZ144" s="861"/>
      <c r="BA144" s="861"/>
      <c r="BB144" s="861"/>
      <c r="BC144" s="861"/>
      <c r="BD144" s="861"/>
      <c r="BE144" s="782" t="str">
        <f>IF('FRONT PAGE'!$A$1="www.fly-logics.com","VFR",0)</f>
        <v>VFR</v>
      </c>
      <c r="BF144" s="783"/>
      <c r="BG144" s="783"/>
      <c r="BH144" s="783"/>
      <c r="BI144" s="784"/>
      <c r="BJ144" s="782" t="str">
        <f>IF('FRONT PAGE'!$A$1="www.fly-logics.com","ADF",0)</f>
        <v>ADF</v>
      </c>
      <c r="BK144" s="783"/>
      <c r="BL144" s="783"/>
      <c r="BM144" s="783"/>
      <c r="BN144" s="783"/>
      <c r="BO144" s="784"/>
      <c r="BP144" s="696" t="str">
        <f>IF('FRONT PAGE'!$A$1="www.fly-logics.com","VOR",0)</f>
        <v>VOR</v>
      </c>
      <c r="BQ144" s="696"/>
      <c r="BR144" s="696"/>
      <c r="BS144" s="696"/>
      <c r="BT144" s="696"/>
      <c r="BU144" s="696"/>
      <c r="BV144" s="15"/>
      <c r="BW144" s="709" t="str">
        <f>IF('FRONT PAGE'!$A$1="www.fly-logics.com","MANUFACTURER",0)</f>
        <v>MANUFACTURER</v>
      </c>
      <c r="BX144" s="710"/>
      <c r="BY144" s="710"/>
      <c r="BZ144" s="710"/>
      <c r="CA144" s="710"/>
      <c r="CB144" s="710"/>
      <c r="CC144" s="690" t="s">
        <v>66</v>
      </c>
      <c r="CD144" s="690"/>
      <c r="CE144" s="690"/>
      <c r="CF144" s="690"/>
      <c r="CG144" s="690"/>
      <c r="CH144" s="691"/>
      <c r="CI144" s="709" t="str">
        <f>IF('FRONT PAGE'!$A$1="www.fly-logics.com","MODEL",0)</f>
        <v>MODEL</v>
      </c>
      <c r="CJ144" s="710"/>
      <c r="CK144" s="710"/>
      <c r="CL144" s="710"/>
      <c r="CM144" s="710"/>
      <c r="CN144" s="710"/>
      <c r="CO144" s="689" t="s">
        <v>67</v>
      </c>
      <c r="CP144" s="690"/>
      <c r="CQ144" s="690"/>
      <c r="CR144" s="690"/>
      <c r="CS144" s="691"/>
      <c r="CT144" s="1263"/>
      <c r="CU144" s="1250"/>
      <c r="CV144" s="154"/>
      <c r="CW144" s="861" t="str">
        <f>IF('FRONT PAGE'!$A$1="www.fly-logics.com","ILS",0)</f>
        <v>ILS</v>
      </c>
      <c r="CX144" s="861"/>
      <c r="CY144" s="861"/>
      <c r="CZ144" s="861"/>
      <c r="DA144" s="861"/>
      <c r="DB144" s="861"/>
      <c r="DC144" s="782" t="str">
        <f>IF('FRONT PAGE'!$A$1="www.fly-logics.com","VFR",0)</f>
        <v>VFR</v>
      </c>
      <c r="DD144" s="783"/>
      <c r="DE144" s="783"/>
      <c r="DF144" s="783"/>
      <c r="DG144" s="784"/>
      <c r="DH144" s="782" t="str">
        <f>IF('FRONT PAGE'!$A$1="www.fly-logics.com","ADF",0)</f>
        <v>ADF</v>
      </c>
      <c r="DI144" s="783"/>
      <c r="DJ144" s="783"/>
      <c r="DK144" s="783"/>
      <c r="DL144" s="783"/>
      <c r="DM144" s="784"/>
      <c r="DN144" s="696" t="str">
        <f>IF('FRONT PAGE'!$A$1="www.fly-logics.com","VOR",0)</f>
        <v>VOR</v>
      </c>
      <c r="DO144" s="696"/>
      <c r="DP144" s="696"/>
      <c r="DQ144" s="696"/>
      <c r="DR144" s="696"/>
      <c r="DS144" s="696"/>
      <c r="DT144" s="15"/>
      <c r="DU144" s="709" t="str">
        <f>IF('FRONT PAGE'!$A$1="www.fly-logics.com","MANUFACTURER",0)</f>
        <v>MANUFACTURER</v>
      </c>
      <c r="DV144" s="710"/>
      <c r="DW144" s="710"/>
      <c r="DX144" s="710"/>
      <c r="DY144" s="710"/>
      <c r="DZ144" s="710"/>
      <c r="EA144" s="690" t="s">
        <v>66</v>
      </c>
      <c r="EB144" s="690"/>
      <c r="EC144" s="690"/>
      <c r="ED144" s="690"/>
      <c r="EE144" s="690"/>
      <c r="EF144" s="691"/>
      <c r="EG144" s="709" t="str">
        <f>IF('FRONT PAGE'!$A$1="www.fly-logics.com","MODEL",0)</f>
        <v>MODEL</v>
      </c>
      <c r="EH144" s="710"/>
      <c r="EI144" s="710"/>
      <c r="EJ144" s="710"/>
      <c r="EK144" s="710"/>
      <c r="EL144" s="710"/>
      <c r="EM144" s="689" t="s">
        <v>67</v>
      </c>
      <c r="EN144" s="690"/>
      <c r="EO144" s="690"/>
      <c r="EP144" s="690"/>
      <c r="EQ144" s="690"/>
      <c r="ER144" s="1263"/>
      <c r="ES144" s="154"/>
      <c r="ET144" s="861" t="str">
        <f>IF('FRONT PAGE'!$A$1="www.fly-logics.com","ILS",0)</f>
        <v>ILS</v>
      </c>
      <c r="EU144" s="861"/>
      <c r="EV144" s="861"/>
      <c r="EW144" s="861"/>
      <c r="EX144" s="861"/>
      <c r="EY144" s="861"/>
      <c r="EZ144" s="782" t="str">
        <f>IF('FRONT PAGE'!$A$1="www.fly-logics.com","VFR",0)</f>
        <v>VFR</v>
      </c>
      <c r="FA144" s="783"/>
      <c r="FB144" s="783"/>
      <c r="FC144" s="783"/>
      <c r="FD144" s="784"/>
      <c r="FE144" s="782" t="str">
        <f>IF('FRONT PAGE'!$A$1="www.fly-logics.com","ADF",0)</f>
        <v>ADF</v>
      </c>
      <c r="FF144" s="783"/>
      <c r="FG144" s="783"/>
      <c r="FH144" s="783"/>
      <c r="FI144" s="783"/>
      <c r="FJ144" s="784"/>
      <c r="FK144" s="696" t="str">
        <f>IF('FRONT PAGE'!$A$1="www.fly-logics.com","VOR",0)</f>
        <v>VOR</v>
      </c>
      <c r="FL144" s="696"/>
      <c r="FM144" s="696"/>
      <c r="FN144" s="696"/>
      <c r="FO144" s="696"/>
      <c r="FP144" s="696"/>
      <c r="FQ144" s="15"/>
      <c r="FR144" s="709" t="str">
        <f>IF('FRONT PAGE'!$A$1="www.fly-logics.com","MANUFACTURER",0)</f>
        <v>MANUFACTURER</v>
      </c>
      <c r="FS144" s="710"/>
      <c r="FT144" s="710"/>
      <c r="FU144" s="710"/>
      <c r="FV144" s="710"/>
      <c r="FW144" s="710"/>
      <c r="FX144" s="690" t="s">
        <v>66</v>
      </c>
      <c r="FY144" s="690"/>
      <c r="FZ144" s="690"/>
      <c r="GA144" s="690"/>
      <c r="GB144" s="690"/>
      <c r="GC144" s="691"/>
      <c r="GD144" s="709" t="str">
        <f>IF('FRONT PAGE'!$A$1="www.fly-logics.com","MODEL",0)</f>
        <v>MODEL</v>
      </c>
      <c r="GE144" s="710"/>
      <c r="GF144" s="710"/>
      <c r="GG144" s="710"/>
      <c r="GH144" s="710"/>
      <c r="GI144" s="710"/>
      <c r="GJ144" s="689" t="s">
        <v>67</v>
      </c>
      <c r="GK144" s="690"/>
      <c r="GL144" s="690"/>
      <c r="GM144" s="690"/>
      <c r="GN144" s="691"/>
      <c r="GO144" s="1263"/>
    </row>
    <row r="145" spans="1:197" ht="9.75" customHeight="1" x14ac:dyDescent="0.25">
      <c r="A145" s="154"/>
      <c r="B145" s="698">
        <f>SUMIF('ANNUAL SUMMARY'!$FE$622,K112,'ANNUAL SUMMARY'!$EV$659)+SUMIF('ANNUAL SUMMARY'!$DH$622,K112,'ANNUAL SUMMARY'!$CY$659)+SUMIF('ANNUAL SUMMARY'!$BI$622,K112,'ANNUAL SUMMARY'!$AZ$659)+SUMIF('ANNUAL SUMMARY'!$L$622,K112,'ANNUAL SUMMARY'!$C$659)+SUMIF('ANNUAL SUMMARY'!$FE$566,K112,'ANNUAL SUMMARY'!$EV$603)+SUMIF('ANNUAL SUMMARY'!$DH$566,K112,'ANNUAL SUMMARY'!$CY$603)+SUMIF('ANNUAL SUMMARY'!$BI$566,K112,'ANNUAL SUMMARY'!$AZ$603)+SUMIF('ANNUAL SUMMARY'!$L$566,K112,'ANNUAL SUMMARY'!$C$603)+SUMIF('ANNUAL SUMMARY'!$FE$510,K112,'ANNUAL SUMMARY'!$EV$547)+SUMIF('ANNUAL SUMMARY'!$DH$510,K112,'ANNUAL SUMMARY'!$CY$547)+SUMIF('ANNUAL SUMMARY'!$BI$510,K112,'ANNUAL SUMMARY'!$AZ$547)+SUMIF('ANNUAL SUMMARY'!$L$510,K112,'ANNUAL SUMMARY'!$C$547)+SUMIF('ANNUAL SUMMARY'!$FE$454,K112,'ANNUAL SUMMARY'!$EV$491)+SUMIF('ANNUAL SUMMARY'!$DH$454,K112,'ANNUAL SUMMARY'!$CY$491)+SUMIF('ANNUAL SUMMARY'!$BI$454,K112,'ANNUAL SUMMARY'!$AZ$491)+SUMIF('ANNUAL SUMMARY'!$L$454,K112,'ANNUAL SUMMARY'!$C$491)+SUMIF('ANNUAL SUMMARY'!$FE$398,K112,'ANNUAL SUMMARY'!$EV$435)+SUMIF('ANNUAL SUMMARY'!$DH$398,K112,'ANNUAL SUMMARY'!$CY$435)+SUMIF('ANNUAL SUMMARY'!$BI$398,K112,'ANNUAL SUMMARY'!$AZ$435)+SUMIF('ANNUAL SUMMARY'!$L$398,K112,'ANNUAL SUMMARY'!$C$435)+SUMIF('ANNUAL SUMMARY'!$FE$342,K112,'ANNUAL SUMMARY'!$EV$379)+SUMIF('ANNUAL SUMMARY'!$DH$342,K112,'ANNUAL SUMMARY'!$CY$379)+SUMIF('ANNUAL SUMMARY'!$BI$342,K112,'ANNUAL SUMMARY'!$AZ$379)+SUMIF('ANNUAL SUMMARY'!$L$342,K112,'ANNUAL SUMMARY'!$C$379)+SUMIF('ANNUAL SUMMARY'!$FE$286,K112,'ANNUAL SUMMARY'!$EV$323)+SUMIF('ANNUAL SUMMARY'!$DH$286,K112,'ANNUAL SUMMARY'!$CY$323)+SUMIF('ANNUAL SUMMARY'!$BI$286,K112,'ANNUAL SUMMARY'!$AZ$323)+SUMIF('ANNUAL SUMMARY'!$L$286,K112,'ANNUAL SUMMARY'!$C$323)+SUMIF('ANNUAL SUMMARY'!$FE$230,K112,'ANNUAL SUMMARY'!$EV$267)+SUMIF('ANNUAL SUMMARY'!$DH$230,K112,'ANNUAL SUMMARY'!$CY$267)+SUMIF('ANNUAL SUMMARY'!$BI$230,K112,'ANNUAL SUMMARY'!$AZ$267)+SUMIF('ANNUAL SUMMARY'!$L$230,K112,'ANNUAL SUMMARY'!$C$267)+SUMIF('ANNUAL SUMMARY'!$FE$174,K112,'ANNUAL SUMMARY'!$EV$211)+SUMIF('ANNUAL SUMMARY'!$DH$174,K112,'ANNUAL SUMMARY'!$CY$211)+SUMIF('ANNUAL SUMMARY'!$BI$174,K112,'ANNUAL SUMMARY'!$AZ$211)+SUMIF('ANNUAL SUMMARY'!$L$174,K112,'ANNUAL SUMMARY'!$C$211)+SUMIF('ANNUAL SUMMARY'!$FE$118,K112,'ANNUAL SUMMARY'!$EV$155)+SUMIF('ANNUAL SUMMARY'!$DH$118,K112,'ANNUAL SUMMARY'!$CY$155)+SUMIF('ANNUAL SUMMARY'!$BI$118,K112,'ANNUAL SUMMARY'!$AZ$155)+SUMIF('ANNUAL SUMMARY'!$L$118,K112,'ANNUAL SUMMARY'!$C$155)+SUMIF('ANNUAL SUMMARY'!$FE$62,K112,'ANNUAL SUMMARY'!$EV$99)+SUMIF('ANNUAL SUMMARY'!$DH$62,K112,'ANNUAL SUMMARY'!$CY$99)+SUMIF('ANNUAL SUMMARY'!$BI$62,K112,'ANNUAL SUMMARY'!$AZ$99)+SUMIF('ANNUAL SUMMARY'!$L$62,K112,'ANNUAL SUMMARY'!$C$99)+SUMIF('ANNUAL SUMMARY'!$FE$6,K112,'ANNUAL SUMMARY'!$EV$43)+SUMIF('ANNUAL SUMMARY'!$DH$6,K112,'ANNUAL SUMMARY'!$CY$43)+SUMIF('ANNUAL SUMMARY'!$BI$6,K112,'ANNUAL SUMMARY'!$AZ$43)+SUMIF('ANNUAL SUMMARY'!$L$6,K112,'ANNUAL SUMMARY'!$C$43)+SUMIF('PREVIOUS LOGS'!$K$6,K112,'PREVIOUS LOGS'!$B$39)+SUMIF('PREVIOUS LOGS'!$K$59,$K$6,'PREVIOUS LOGS'!$B$92)+SUMIF('PREVIOUS LOGS'!$K$112,K112,'PREVIOUS LOGS'!$B$145)+SUMIF('PREVIOUS LOGS'!$K$165,K112,'PREVIOUS LOGS'!$B$198)+SUMIF('PREVIOUS LOGS'!$K$218,K112,'PREVIOUS LOGS'!$B$251)+SUMIF('PREVIOUS LOGS'!$K$271,K112,'PREVIOUS LOGS'!$B$304)+SUMIF('PREVIOUS LOGS'!$K$324,K112,'PREVIOUS LOGS'!$B$357)+SUMIF('PREVIOUS LOGS'!$BH$6,K112,'PREVIOUS LOGS'!$AY$39)+SUMIF('PREVIOUS LOGS'!$BH$59,$K$6,'PREVIOUS LOGS'!$AY$92)+SUMIF('PREVIOUS LOGS'!$BH$112,K112,'PREVIOUS LOGS'!$AY$145)+SUMIF('PREVIOUS LOGS'!$BH$165,K112,'PREVIOUS LOGS'!$AY$198)+SUMIF('PREVIOUS LOGS'!$BH$218,K112,'PREVIOUS LOGS'!$AY$251)+SUMIF('PREVIOUS LOGS'!$BH$271,K112,'PREVIOUS LOGS'!$AY$304)+SUMIF('PREVIOUS LOGS'!$BH$324,K112,'PREVIOUS LOGS'!$AY$357)+SUMIF('PREVIOUS LOGS'!$DF$6,K112,'PREVIOUS LOGS'!$CW$39)+SUMIF('PREVIOUS LOGS'!$DF$59,$K$6,'PREVIOUS LOGS'!$CW$92)+SUMIF('PREVIOUS LOGS'!$DF$112,K112,'PREVIOUS LOGS'!$CW$145)+SUMIF('PREVIOUS LOGS'!$DF$165,K112,'PREVIOUS LOGS'!$CW$198)+SUMIF('PREVIOUS LOGS'!$DF$218,K112,'PREVIOUS LOGS'!$CW$251)+SUMIF('PREVIOUS LOGS'!$DF$271,K112,'PREVIOUS LOGS'!$CW$304)+SUMIF('PREVIOUS LOGS'!$DF$324,K112,'PREVIOUS LOGS'!$CW$357)+SUMIF('PREVIOUS LOGS'!$FC$6,K112,'PREVIOUS LOGS'!$ET$39)+SUMIF('PREVIOUS LOGS'!$FC$59,$K$6,'PREVIOUS LOGS'!$ET$92)+SUMIF('PREVIOUS LOGS'!$FC$112,K112,'PREVIOUS LOGS'!$ET$145)+SUMIF('PREVIOUS LOGS'!$FC$165,K112,'PREVIOUS LOGS'!$ET$198)+SUMIF('PREVIOUS LOGS'!$FC$218,K112,'PREVIOUS LOGS'!$ET$251)+SUMIF('PREVIOUS LOGS'!$FC$271,K112,'PREVIOUS LOGS'!$ET$304)+SUMIF('PREVIOUS LOGS'!$FC$324,K112,'PREVIOUS LOGS'!$ET$357)</f>
        <v>0</v>
      </c>
      <c r="C145" s="699"/>
      <c r="D145" s="699"/>
      <c r="E145" s="699"/>
      <c r="F145" s="699"/>
      <c r="G145" s="700"/>
      <c r="H145" s="698">
        <f>SUMIF('ANNUAL SUMMARY'!$FE$622,K112,'ANNUAL SUMMARY'!$FB$659)+SUMIF('ANNUAL SUMMARY'!$DH$622,K112,'ANNUAL SUMMARY'!$DE$659)+SUMIF('ANNUAL SUMMARY'!$BI$622,K112,'ANNUAL SUMMARY'!$BF$659)+SUMIF('ANNUAL SUMMARY'!$L$622,K112,'ANNUAL SUMMARY'!$I$659)+SUMIF('ANNUAL SUMMARY'!$FE$566,K112,'ANNUAL SUMMARY'!$FB$603)+SUMIF('ANNUAL SUMMARY'!$DH$566,K112,'ANNUAL SUMMARY'!$DE$603)+SUMIF('ANNUAL SUMMARY'!$BI$566,K112,'ANNUAL SUMMARY'!$BF$603)+SUMIF('ANNUAL SUMMARY'!$L$566,K112,'ANNUAL SUMMARY'!$I$603)+SUMIF('ANNUAL SUMMARY'!$FE$510,K112,'ANNUAL SUMMARY'!$FB$547)+SUMIF('ANNUAL SUMMARY'!$DH$510,K112,'ANNUAL SUMMARY'!$DE$547)+SUMIF('ANNUAL SUMMARY'!$BI$510,K112,'ANNUAL SUMMARY'!$BF$547)+SUMIF('ANNUAL SUMMARY'!$L$510,K112,'ANNUAL SUMMARY'!$I$547)+SUMIF('ANNUAL SUMMARY'!$FE$454,K112,'ANNUAL SUMMARY'!$FB$491)+SUMIF('ANNUAL SUMMARY'!$DH$454,K112,'ANNUAL SUMMARY'!$DE$491)+SUMIF('ANNUAL SUMMARY'!$BI$454,K112,'ANNUAL SUMMARY'!$BF$491)+SUMIF('ANNUAL SUMMARY'!$L$454,K112,'ANNUAL SUMMARY'!$I$491)+SUMIF('ANNUAL SUMMARY'!$FE$398,K112,'ANNUAL SUMMARY'!$FB$435)+SUMIF('ANNUAL SUMMARY'!$DH$398,K112,'ANNUAL SUMMARY'!$DE$435)+SUMIF('ANNUAL SUMMARY'!$BI$398,K112,'ANNUAL SUMMARY'!$BF$435)+SUMIF('ANNUAL SUMMARY'!$L$398,K112,'ANNUAL SUMMARY'!$I$435)+SUMIF('ANNUAL SUMMARY'!$FE$342,K112,'ANNUAL SUMMARY'!$FB$379)+SUMIF('ANNUAL SUMMARY'!$DH$342,K112,'ANNUAL SUMMARY'!$DE$379)+SUMIF('ANNUAL SUMMARY'!$BI$342,K112,'ANNUAL SUMMARY'!$BF$379)+SUMIF('ANNUAL SUMMARY'!$L$342,K112,'ANNUAL SUMMARY'!$I$379)+SUMIF('ANNUAL SUMMARY'!$FE$286,K112,'ANNUAL SUMMARY'!$FB$323)+SUMIF('ANNUAL SUMMARY'!$DH$286,K112,'ANNUAL SUMMARY'!$DE$323)+SUMIF('ANNUAL SUMMARY'!$BI$286,K112,'ANNUAL SUMMARY'!$BF$323)+SUMIF('ANNUAL SUMMARY'!$L$286,K112,'ANNUAL SUMMARY'!$I$323)+SUMIF('ANNUAL SUMMARY'!$FE$230,K112,'ANNUAL SUMMARY'!$FB$267)+SUMIF('ANNUAL SUMMARY'!$DH$230,K112,'ANNUAL SUMMARY'!$DE$267)+SUMIF('ANNUAL SUMMARY'!$BI$230,K112,'ANNUAL SUMMARY'!$BF$267)+SUMIF('ANNUAL SUMMARY'!$L$230,K112,'ANNUAL SUMMARY'!$I$267)+SUMIF('ANNUAL SUMMARY'!$FE$174,K112,'ANNUAL SUMMARY'!$FB$211)+SUMIF('ANNUAL SUMMARY'!$DH$174,K112,'ANNUAL SUMMARY'!$DE$211)+SUMIF('ANNUAL SUMMARY'!$BI$174,K112,'ANNUAL SUMMARY'!$BF$211)+SUMIF('ANNUAL SUMMARY'!$L$174,K112,'ANNUAL SUMMARY'!$I$211)+SUMIF('ANNUAL SUMMARY'!$FE$118,K112,'ANNUAL SUMMARY'!$FB$155)+SUMIF('ANNUAL SUMMARY'!$DH$118,K112,'ANNUAL SUMMARY'!$DE$155)+SUMIF('ANNUAL SUMMARY'!$BI$118,K112,'ANNUAL SUMMARY'!$BF$155)+SUMIF('ANNUAL SUMMARY'!$L$118,K112,'ANNUAL SUMMARY'!$I$155)+SUMIF('ANNUAL SUMMARY'!$FE$62,K112,'ANNUAL SUMMARY'!$FB$99)+SUMIF('ANNUAL SUMMARY'!$DH$62,K112,'ANNUAL SUMMARY'!$DE$99)+SUMIF('ANNUAL SUMMARY'!$BI$62,K112,'ANNUAL SUMMARY'!$BF$99)+SUMIF('ANNUAL SUMMARY'!$L$62,K112,'ANNUAL SUMMARY'!$I$99)+SUMIF('ANNUAL SUMMARY'!$FE$6,K112,'ANNUAL SUMMARY'!$FB$43)+SUMIF('ANNUAL SUMMARY'!$DH$6,K112,'ANNUAL SUMMARY'!$DE$43)+SUMIF('ANNUAL SUMMARY'!$BI$6,K112,'ANNUAL SUMMARY'!$BF$43)+SUMIF('ANNUAL SUMMARY'!$L$6,K112,'ANNUAL SUMMARY'!$I$43)+SUMIF('PREVIOUS LOGS'!$K$6,K112,'PREVIOUS LOGS'!$H$39)+SUMIF('PREVIOUS LOGS'!$K$59,$K$6,'PREVIOUS LOGS'!$B$92)+SUMIF('PREVIOUS LOGS'!$K$112,K112,'PREVIOUS LOGS'!$B$145)+SUMIF('PREVIOUS LOGS'!$K$165,K112,'PREVIOUS LOGS'!$B$198)+SUMIF('PREVIOUS LOGS'!$K$218,K112,'PREVIOUS LOGS'!$B$251)+SUMIF('PREVIOUS LOGS'!$K$271,K112,'PREVIOUS LOGS'!$B$304)+SUMIF('PREVIOUS LOGS'!$K$324,K112,'PREVIOUS LOGS'!$B$357)+SUMIF('PREVIOUS LOGS'!$BH$6,K112,'PREVIOUS LOGS'!$BE$39)+SUMIF('PREVIOUS LOGS'!$BH$59,$K$6,'PREVIOUS LOGS'!$AY$92)+SUMIF('PREVIOUS LOGS'!$BH$112,K112,'PREVIOUS LOGS'!$AY$145)+SUMIF('PREVIOUS LOGS'!$BH$165,K112,'PREVIOUS LOGS'!$AY$198)+SUMIF('PREVIOUS LOGS'!$BH$218,K112,'PREVIOUS LOGS'!$AY$251)+SUMIF('PREVIOUS LOGS'!$BH$271,K112,'PREVIOUS LOGS'!$AY$304)+SUMIF('PREVIOUS LOGS'!$BH$324,K112,'PREVIOUS LOGS'!$AY$357)+SUMIF('PREVIOUS LOGS'!$DF$6,K112,'PREVIOUS LOGS'!$DC$39)+SUMIF('PREVIOUS LOGS'!$DF$59,$K$6,'PREVIOUS LOGS'!$CW$92)+SUMIF('PREVIOUS LOGS'!$DF$112,K112,'PREVIOUS LOGS'!$CW$145)+SUMIF('PREVIOUS LOGS'!$DF$165,K112,'PREVIOUS LOGS'!$CW$198)+SUMIF('PREVIOUS LOGS'!$DF$218,K112,'PREVIOUS LOGS'!$CW$251)+SUMIF('PREVIOUS LOGS'!$DF$271,K112,'PREVIOUS LOGS'!$CW$304)+SUMIF('PREVIOUS LOGS'!$DF$324,K112,'PREVIOUS LOGS'!$CW$357)+SUMIF('PREVIOUS LOGS'!$FC$6,K112,'PREVIOUS LOGS'!$EZ$39)+SUMIF('PREVIOUS LOGS'!$FC$59,$K$6,'PREVIOUS LOGS'!$ET$92)+SUMIF('PREVIOUS LOGS'!$FC$112,K112,'PREVIOUS LOGS'!$ET$145)+SUMIF('PREVIOUS LOGS'!$FC$165,K112,'PREVIOUS LOGS'!$ET$198)+SUMIF('PREVIOUS LOGS'!$FC$218,K112,'PREVIOUS LOGS'!$ET$251)+SUMIF('PREVIOUS LOGS'!$FC$271,K112,'PREVIOUS LOGS'!$ET$304)+SUMIF('PREVIOUS LOGS'!$FC$324,K112,'PREVIOUS LOGS'!$ET$357)</f>
        <v>0</v>
      </c>
      <c r="I145" s="699"/>
      <c r="J145" s="699"/>
      <c r="K145" s="699"/>
      <c r="L145" s="700"/>
      <c r="M145" s="698">
        <f>SUMIF('ANNUAL SUMMARY'!$FE$622,K112,'ANNUAL SUMMARY'!$FH$659)+SUMIF('ANNUAL SUMMARY'!$DH$622,K112,'ANNUAL SUMMARY'!$DK$659)+SUMIF('ANNUAL SUMMARY'!$BI$622,K112,'ANNUAL SUMMARY'!$BL$659)+SUMIF('ANNUAL SUMMARY'!$L$622,K112,'ANNUAL SUMMARY'!$O$659)+SUMIF('ANNUAL SUMMARY'!$FE$566,K112,'ANNUAL SUMMARY'!$FH$603)+SUMIF('ANNUAL SUMMARY'!$DH$566,K112,'ANNUAL SUMMARY'!$DK$603)+SUMIF('ANNUAL SUMMARY'!$BI$566,K112,'ANNUAL SUMMARY'!$BL$603)+SUMIF('ANNUAL SUMMARY'!$L$566,K112,'ANNUAL SUMMARY'!$O$603)+SUMIF('ANNUAL SUMMARY'!$FE$510,K112,'ANNUAL SUMMARY'!$FH$547)+SUMIF('ANNUAL SUMMARY'!$DH$510,K112,'ANNUAL SUMMARY'!$DK$547)+SUMIF('ANNUAL SUMMARY'!$BI$510,K112,'ANNUAL SUMMARY'!$BL$547)+SUMIF('ANNUAL SUMMARY'!$L$510,K112,'ANNUAL SUMMARY'!$O$547)+SUMIF('ANNUAL SUMMARY'!$FE$454,K112,'ANNUAL SUMMARY'!$FH$491)+SUMIF('ANNUAL SUMMARY'!$DH$454,K112,'ANNUAL SUMMARY'!$DK$491)+SUMIF('ANNUAL SUMMARY'!$BI$454,K112,'ANNUAL SUMMARY'!$BL$491)+SUMIF('ANNUAL SUMMARY'!$L$454,K112,'ANNUAL SUMMARY'!$O$491)+SUMIF('ANNUAL SUMMARY'!$FE$398,K112,'ANNUAL SUMMARY'!$FH$435)+SUMIF('ANNUAL SUMMARY'!$DH$398,K112,'ANNUAL SUMMARY'!$DK$435)+SUMIF('ANNUAL SUMMARY'!$BI$398,K112,'ANNUAL SUMMARY'!$BL$435)+SUMIF('ANNUAL SUMMARY'!$L$398,K112,'ANNUAL SUMMARY'!$O$435)+SUMIF('ANNUAL SUMMARY'!$FE$342,K112,'ANNUAL SUMMARY'!$FH$379)+SUMIF('ANNUAL SUMMARY'!$DH$342,K112,'ANNUAL SUMMARY'!$DK$379)+SUMIF('ANNUAL SUMMARY'!$BI$342,K112,'ANNUAL SUMMARY'!$BL$379)+SUMIF('ANNUAL SUMMARY'!$L$342,K112,'ANNUAL SUMMARY'!$O$379)+SUMIF('ANNUAL SUMMARY'!$FE$286,K112,'ANNUAL SUMMARY'!$FH$323)+SUMIF('ANNUAL SUMMARY'!$DH$286,K112,'ANNUAL SUMMARY'!$DK$323)+SUMIF('ANNUAL SUMMARY'!$BI$286,K112,'ANNUAL SUMMARY'!$BL$323)+SUMIF('ANNUAL SUMMARY'!$L$286,K112,'ANNUAL SUMMARY'!$O$323)+SUMIF('ANNUAL SUMMARY'!$FE$230,K112,'ANNUAL SUMMARY'!$FH$267)+SUMIF('ANNUAL SUMMARY'!$DH$230,K112,'ANNUAL SUMMARY'!$DK$267)+SUMIF('ANNUAL SUMMARY'!$BI$230,K112,'ANNUAL SUMMARY'!$BL$267)+SUMIF('ANNUAL SUMMARY'!$L$230,K112,'ANNUAL SUMMARY'!$O$267)+SUMIF('ANNUAL SUMMARY'!$FE$174,K112,'ANNUAL SUMMARY'!$FH$211)+SUMIF('ANNUAL SUMMARY'!$DH$174,K112,'ANNUAL SUMMARY'!$DK$211)+SUMIF('ANNUAL SUMMARY'!$BI$174,K112,'ANNUAL SUMMARY'!$BL$211)+SUMIF('ANNUAL SUMMARY'!$L$174,K112,'ANNUAL SUMMARY'!$O$211)+SUMIF('ANNUAL SUMMARY'!$FE$118,K112,'ANNUAL SUMMARY'!$FH$155)+SUMIF('ANNUAL SUMMARY'!$DH$118,K112,'ANNUAL SUMMARY'!$DK$155)+SUMIF('ANNUAL SUMMARY'!$BI$118,K112,'ANNUAL SUMMARY'!$BL$155)+SUMIF('ANNUAL SUMMARY'!$L$118,K112,'ANNUAL SUMMARY'!$O$155)+SUMIF('ANNUAL SUMMARY'!$FE$62,K112,'ANNUAL SUMMARY'!$FH$99)+SUMIF('ANNUAL SUMMARY'!$DH$62,K112,'ANNUAL SUMMARY'!$DK$99)+SUMIF('ANNUAL SUMMARY'!$BI$62,K112,'ANNUAL SUMMARY'!$BL$99)+SUMIF('ANNUAL SUMMARY'!$L$62,K112,'ANNUAL SUMMARY'!$O$99)+SUMIF('ANNUAL SUMMARY'!$FE$6,K112,'ANNUAL SUMMARY'!$FH$43)+SUMIF('ANNUAL SUMMARY'!$DH$6,K112,'ANNUAL SUMMARY'!$DK$43)+SUMIF('ANNUAL SUMMARY'!$BI$6,K112,'ANNUAL SUMMARY'!$BL$43)+SUMIF('ANNUAL SUMMARY'!$L$6,K112,'ANNUAL SUMMARY'!$O$43)+SUMIF('PREVIOUS LOGS'!$K$6,K112,'PREVIOUS LOGS'!$M$39)+SUMIF('PREVIOUS LOGS'!$K$59,$K$6,'PREVIOUS LOGS'!$M$92)+SUMIF('PREVIOUS LOGS'!$K$112,K112,'PREVIOUS LOGS'!$M$145)+SUMIF('PREVIOUS LOGS'!$K$165,K112,'PREVIOUS LOGS'!$M$198)+SUMIF('PREVIOUS LOGS'!$K$218,K112,'PREVIOUS LOGS'!$M$251)+SUMIF('PREVIOUS LOGS'!$K$271,K112,'PREVIOUS LOGS'!$M$304)+SUMIF('PREVIOUS LOGS'!$K$324,K112,'PREVIOUS LOGS'!$M$357)+SUMIF('PREVIOUS LOGS'!$BH$6,K112,'PREVIOUS LOGS'!$BJ$39)+SUMIF('PREVIOUS LOGS'!$BH$59,$K$6,'PREVIOUS LOGS'!$BJ$92)+SUMIF('PREVIOUS LOGS'!$BH$112,K112,'PREVIOUS LOGS'!$BJ$145)+SUMIF('PREVIOUS LOGS'!$BH$165,K112,'PREVIOUS LOGS'!$BJ$198)+SUMIF('PREVIOUS LOGS'!$BH$218,K112,'PREVIOUS LOGS'!$BJ$251)+SUMIF('PREVIOUS LOGS'!$BH$271,K112,'PREVIOUS LOGS'!$BJ$304)+SUMIF('PREVIOUS LOGS'!$BH$324,K112,'PREVIOUS LOGS'!$BJ$357)+SUMIF('PREVIOUS LOGS'!$DF$6,K112,'PREVIOUS LOGS'!$DH$39)+SUMIF('PREVIOUS LOGS'!$DF$59,$K$6,'PREVIOUS LOGS'!$DH$92)+SUMIF('PREVIOUS LOGS'!$DF$112,K112,'PREVIOUS LOGS'!$DH$145)+SUMIF('PREVIOUS LOGS'!$DF$165,K112,'PREVIOUS LOGS'!$DH$198)+SUMIF('PREVIOUS LOGS'!$DF$218,K112,'PREVIOUS LOGS'!$DH$251)+SUMIF('PREVIOUS LOGS'!$DF$271,K112,'PREVIOUS LOGS'!$DH$304)+SUMIF('PREVIOUS LOGS'!$DF$324,K112,'PREVIOUS LOGS'!$DH$357)+SUMIF('PREVIOUS LOGS'!$FC$6,K112,'PREVIOUS LOGS'!$FE$39)+SUMIF('PREVIOUS LOGS'!$FC$59,$K$6,'PREVIOUS LOGS'!$FE$92)+SUMIF('PREVIOUS LOGS'!$FC$112,K112,'PREVIOUS LOGS'!$FE$145)+SUMIF('PREVIOUS LOGS'!$FC$165,K112,'PREVIOUS LOGS'!$FE$198)+SUMIF('PREVIOUS LOGS'!$FC$218,K112,'PREVIOUS LOGS'!$FE$251)+SUMIF('PREVIOUS LOGS'!$FC$271,K112,'PREVIOUS LOGS'!$FE$304)+SUMIF('PREVIOUS LOGS'!$FC$324,K112,'PREVIOUS LOGS'!$FE$357)</f>
        <v>0</v>
      </c>
      <c r="N145" s="699"/>
      <c r="O145" s="699"/>
      <c r="P145" s="699"/>
      <c r="Q145" s="699"/>
      <c r="R145" s="700"/>
      <c r="S145" s="698">
        <f>SUMIF('ANNUAL SUMMARY'!$FE$622,K112,'ANNUAL SUMMARY'!$FN$659)+SUMIF('ANNUAL SUMMARY'!$DH$622,K112,'ANNUAL SUMMARY'!$DQ$659)+SUMIF('ANNUAL SUMMARY'!$BI$622,K112,'ANNUAL SUMMARY'!$BR$659)+SUMIF('ANNUAL SUMMARY'!$L$622,K112,'ANNUAL SUMMARY'!$U$659)+SUMIF('ANNUAL SUMMARY'!$FE$566,K112,'ANNUAL SUMMARY'!$FN$603)+SUMIF('ANNUAL SUMMARY'!$DH$566,K112,'ANNUAL SUMMARY'!$DQ$603)+SUMIF('ANNUAL SUMMARY'!$BI$566,K112,'ANNUAL SUMMARY'!$BR$603)+SUMIF('ANNUAL SUMMARY'!$L$566,K112,'ANNUAL SUMMARY'!$U$603)+SUMIF('ANNUAL SUMMARY'!$FE$510,K112,'ANNUAL SUMMARY'!$FN$547)+SUMIF('ANNUAL SUMMARY'!$DH$510,K112,'ANNUAL SUMMARY'!$DQ$547)+SUMIF('ANNUAL SUMMARY'!$BI$510,K112,'ANNUAL SUMMARY'!$BR$547)+SUMIF('ANNUAL SUMMARY'!$L$510,K112,'ANNUAL SUMMARY'!$U$547)+SUMIF('ANNUAL SUMMARY'!$FE$454,K112,'ANNUAL SUMMARY'!$FN$491)+SUMIF('ANNUAL SUMMARY'!$DH$454,K112,'ANNUAL SUMMARY'!$DQ$491)+SUMIF('ANNUAL SUMMARY'!$BI$454,K112,'ANNUAL SUMMARY'!$BR$491)+SUMIF('ANNUAL SUMMARY'!$L$454,K112,'ANNUAL SUMMARY'!$U$491)+SUMIF('ANNUAL SUMMARY'!$FE$398,K112,'ANNUAL SUMMARY'!$FN$435)+SUMIF('ANNUAL SUMMARY'!$DH$398,K112,'ANNUAL SUMMARY'!$DQ$435)+SUMIF('ANNUAL SUMMARY'!$BI$398,K112,'ANNUAL SUMMARY'!$BR$435)+SUMIF('ANNUAL SUMMARY'!$L$398,K112,'ANNUAL SUMMARY'!$U$435)+SUMIF('ANNUAL SUMMARY'!$FE$342,K112,'ANNUAL SUMMARY'!$FN$379)+SUMIF('ANNUAL SUMMARY'!$DH$342,K112,'ANNUAL SUMMARY'!$DQ$379)+SUMIF('ANNUAL SUMMARY'!$BI$342,K112,'ANNUAL SUMMARY'!$BR$379)+SUMIF('ANNUAL SUMMARY'!$L$342,K112,'ANNUAL SUMMARY'!$U$379)+SUMIF('ANNUAL SUMMARY'!$FE$286,K112,'ANNUAL SUMMARY'!$FN$323)+SUMIF('ANNUAL SUMMARY'!$DH$286,K112,'ANNUAL SUMMARY'!$DQ$323)+SUMIF('ANNUAL SUMMARY'!$BI$286,K112,'ANNUAL SUMMARY'!$BR$323)+SUMIF('ANNUAL SUMMARY'!$L$286,K112,'ANNUAL SUMMARY'!$U$323)+SUMIF('ANNUAL SUMMARY'!$FE$230,K112,'ANNUAL SUMMARY'!$FN$267)+SUMIF('ANNUAL SUMMARY'!$DH$230,K112,'ANNUAL SUMMARY'!$DQ$267)+SUMIF('ANNUAL SUMMARY'!$BI$230,K112,'ANNUAL SUMMARY'!$BR$267)+SUMIF('ANNUAL SUMMARY'!$L$230,K112,'ANNUAL SUMMARY'!$U$267)+SUMIF('ANNUAL SUMMARY'!$FE$174,K112,'ANNUAL SUMMARY'!$FN$211)+SUMIF('ANNUAL SUMMARY'!$DH$174,K112,'ANNUAL SUMMARY'!$DQ$211)+SUMIF('ANNUAL SUMMARY'!$BI$174,K112,'ANNUAL SUMMARY'!$BR$211)+SUMIF('ANNUAL SUMMARY'!$L$174,K112,'ANNUAL SUMMARY'!$U$211)+SUMIF('ANNUAL SUMMARY'!$FE$118,K112,'ANNUAL SUMMARY'!$FN$155)+SUMIF('ANNUAL SUMMARY'!$DH$118,K112,'ANNUAL SUMMARY'!$DQ$155)+SUMIF('ANNUAL SUMMARY'!$BI$118,K112,'ANNUAL SUMMARY'!$BR$155)+SUMIF('ANNUAL SUMMARY'!$L$118,K112,'ANNUAL SUMMARY'!$U$155)+SUMIF('ANNUAL SUMMARY'!$FE$62,K112,'ANNUAL SUMMARY'!$FN$99)+SUMIF('ANNUAL SUMMARY'!$DH$62,K112,'ANNUAL SUMMARY'!$DQ$99)+SUMIF('ANNUAL SUMMARY'!$BI$62,K112,'ANNUAL SUMMARY'!$BR$99)+SUMIF('ANNUAL SUMMARY'!$L$62,K112,'ANNUAL SUMMARY'!$U$99)+SUMIF('ANNUAL SUMMARY'!$FE$6,K112,'ANNUAL SUMMARY'!$FN$43)+SUMIF('ANNUAL SUMMARY'!$DH$6,K112,'ANNUAL SUMMARY'!$DQ$43)+SUMIF('ANNUAL SUMMARY'!$BI$6,K112,'ANNUAL SUMMARY'!$BR$43)+SUMIF('ANNUAL SUMMARY'!$L$6,K112,'ANNUAL SUMMARY'!$U$43)</f>
        <v>0</v>
      </c>
      <c r="T145" s="699"/>
      <c r="U145" s="699"/>
      <c r="V145" s="699"/>
      <c r="W145" s="699"/>
      <c r="X145" s="700"/>
      <c r="Y145" s="15"/>
      <c r="Z145" s="711"/>
      <c r="AA145" s="712"/>
      <c r="AB145" s="712"/>
      <c r="AC145" s="712"/>
      <c r="AD145" s="712"/>
      <c r="AE145" s="712"/>
      <c r="AF145" s="693"/>
      <c r="AG145" s="693"/>
      <c r="AH145" s="693"/>
      <c r="AI145" s="693"/>
      <c r="AJ145" s="693"/>
      <c r="AK145" s="694"/>
      <c r="AL145" s="711"/>
      <c r="AM145" s="712"/>
      <c r="AN145" s="712"/>
      <c r="AO145" s="712"/>
      <c r="AP145" s="712"/>
      <c r="AQ145" s="712"/>
      <c r="AR145" s="692"/>
      <c r="AS145" s="693"/>
      <c r="AT145" s="693"/>
      <c r="AU145" s="693"/>
      <c r="AV145" s="693"/>
      <c r="AW145" s="1263"/>
      <c r="AX145" s="154"/>
      <c r="AY145" s="698">
        <f>SUMIF('ANNUAL SUMMARY'!$FE$622,BH112,'ANNUAL SUMMARY'!$EV$659)+SUMIF('ANNUAL SUMMARY'!$DH$622,BH112,'ANNUAL SUMMARY'!$CY$659)+SUMIF('ANNUAL SUMMARY'!$BI$622,BH112,'ANNUAL SUMMARY'!$AZ$659)+SUMIF('ANNUAL SUMMARY'!$L$622,BH112,'ANNUAL SUMMARY'!$C$659)+SUMIF('ANNUAL SUMMARY'!$FE$566,BH112,'ANNUAL SUMMARY'!$EV$603)+SUMIF('ANNUAL SUMMARY'!$DH$566,BH112,'ANNUAL SUMMARY'!$CY$603)+SUMIF('ANNUAL SUMMARY'!$BI$566,BH112,'ANNUAL SUMMARY'!$AZ$603)+SUMIF('ANNUAL SUMMARY'!$L$566,BH112,'ANNUAL SUMMARY'!$C$603)+SUMIF('ANNUAL SUMMARY'!$FE$510,BH112,'ANNUAL SUMMARY'!$EV$547)+SUMIF('ANNUAL SUMMARY'!$DH$510,BH112,'ANNUAL SUMMARY'!$CY$547)+SUMIF('ANNUAL SUMMARY'!$BI$510,BH112,'ANNUAL SUMMARY'!$AZ$547)+SUMIF('ANNUAL SUMMARY'!$L$510,BH112,'ANNUAL SUMMARY'!$C$547)+SUMIF('ANNUAL SUMMARY'!$FE$454,BH112,'ANNUAL SUMMARY'!$EV$491)+SUMIF('ANNUAL SUMMARY'!$DH$454,BH112,'ANNUAL SUMMARY'!$CY$491)+SUMIF('ANNUAL SUMMARY'!$BI$454,BH112,'ANNUAL SUMMARY'!$AZ$491)+SUMIF('ANNUAL SUMMARY'!$L$454,BH112,'ANNUAL SUMMARY'!$C$491)+SUMIF('ANNUAL SUMMARY'!$FE$398,BH112,'ANNUAL SUMMARY'!$EV$435)+SUMIF('ANNUAL SUMMARY'!$DH$398,BH112,'ANNUAL SUMMARY'!$CY$435)+SUMIF('ANNUAL SUMMARY'!$BI$398,BH112,'ANNUAL SUMMARY'!$AZ$435)+SUMIF('ANNUAL SUMMARY'!$L$398,BH112,'ANNUAL SUMMARY'!$C$435)+SUMIF('ANNUAL SUMMARY'!$FE$342,BH112,'ANNUAL SUMMARY'!$EV$379)+SUMIF('ANNUAL SUMMARY'!$DH$342,BH112,'ANNUAL SUMMARY'!$CY$379)+SUMIF('ANNUAL SUMMARY'!$BI$342,BH112,'ANNUAL SUMMARY'!$AZ$379)+SUMIF('ANNUAL SUMMARY'!$L$342,BH112,'ANNUAL SUMMARY'!$C$379)+SUMIF('ANNUAL SUMMARY'!$FE$286,BH112,'ANNUAL SUMMARY'!$EV$323)+SUMIF('ANNUAL SUMMARY'!$DH$286,BH112,'ANNUAL SUMMARY'!$CY$323)+SUMIF('ANNUAL SUMMARY'!$BI$286,BH112,'ANNUAL SUMMARY'!$AZ$323)+SUMIF('ANNUAL SUMMARY'!$L$286,BH112,'ANNUAL SUMMARY'!$C$323)+SUMIF('ANNUAL SUMMARY'!$FE$230,BH112,'ANNUAL SUMMARY'!$EV$267)+SUMIF('ANNUAL SUMMARY'!$DH$230,BH112,'ANNUAL SUMMARY'!$CY$267)+SUMIF('ANNUAL SUMMARY'!$BI$230,BH112,'ANNUAL SUMMARY'!$AZ$267)+SUMIF('ANNUAL SUMMARY'!$L$230,BH112,'ANNUAL SUMMARY'!$C$267)+SUMIF('ANNUAL SUMMARY'!$FE$174,BH112,'ANNUAL SUMMARY'!$EV$211)+SUMIF('ANNUAL SUMMARY'!$DH$174,BH112,'ANNUAL SUMMARY'!$CY$211)+SUMIF('ANNUAL SUMMARY'!$BI$174,BH112,'ANNUAL SUMMARY'!$AZ$211)+SUMIF('ANNUAL SUMMARY'!$L$174,BH112,'ANNUAL SUMMARY'!$C$211)+SUMIF('ANNUAL SUMMARY'!$FE$118,BH112,'ANNUAL SUMMARY'!$EV$155)+SUMIF('ANNUAL SUMMARY'!$DH$118,BH112,'ANNUAL SUMMARY'!$CY$155)+SUMIF('ANNUAL SUMMARY'!$BI$118,BH112,'ANNUAL SUMMARY'!$AZ$155)+SUMIF('ANNUAL SUMMARY'!$L$118,BH112,'ANNUAL SUMMARY'!$C$155)+SUMIF('ANNUAL SUMMARY'!$FE$62,BH112,'ANNUAL SUMMARY'!$EV$99)+SUMIF('ANNUAL SUMMARY'!$DH$62,BH112,'ANNUAL SUMMARY'!$CY$99)+SUMIF('ANNUAL SUMMARY'!$BI$62,BH112,'ANNUAL SUMMARY'!$AZ$99)+SUMIF('ANNUAL SUMMARY'!$L$62,BH112,'ANNUAL SUMMARY'!$C$99)+SUMIF('ANNUAL SUMMARY'!$FE$6,BH112,'ANNUAL SUMMARY'!$EV$43)+SUMIF('ANNUAL SUMMARY'!$DH$6,BH112,'ANNUAL SUMMARY'!$CY$43)+SUMIF('ANNUAL SUMMARY'!$BI$6,BH112,'ANNUAL SUMMARY'!$AZ$43)+SUMIF('ANNUAL SUMMARY'!$L$6,BH112,'ANNUAL SUMMARY'!$C$43)+SUMIF('PREVIOUS LOGS'!$K$6,BH112,'PREVIOUS LOGS'!$B$39)+SUMIF('PREVIOUS LOGS'!$K$59,$K$6,'PREVIOUS LOGS'!$B$92)+SUMIF('PREVIOUS LOGS'!$K$112,BH112,'PREVIOUS LOGS'!$B$145)+SUMIF('PREVIOUS LOGS'!$K$165,BH112,'PREVIOUS LOGS'!$B$198)+SUMIF('PREVIOUS LOGS'!$K$218,BH112,'PREVIOUS LOGS'!$B$251)+SUMIF('PREVIOUS LOGS'!$K$271,BH112,'PREVIOUS LOGS'!$B$304)+SUMIF('PREVIOUS LOGS'!$K$324,BH112,'PREVIOUS LOGS'!$B$357)+SUMIF('PREVIOUS LOGS'!$BH$6,BH112,'PREVIOUS LOGS'!$AY$39)+SUMIF('PREVIOUS LOGS'!$BH$59,$K$6,'PREVIOUS LOGS'!$AY$92)+SUMIF('PREVIOUS LOGS'!$BH$112,BH112,'PREVIOUS LOGS'!$AY$145)+SUMIF('PREVIOUS LOGS'!$BH$165,BH112,'PREVIOUS LOGS'!$AY$198)+SUMIF('PREVIOUS LOGS'!$BH$218,BH112,'PREVIOUS LOGS'!$AY$251)+SUMIF('PREVIOUS LOGS'!$BH$271,BH112,'PREVIOUS LOGS'!$AY$304)+SUMIF('PREVIOUS LOGS'!$BH$324,BH112,'PREVIOUS LOGS'!$AY$357)+SUMIF('PREVIOUS LOGS'!$DF$6,BH112,'PREVIOUS LOGS'!$CW$39)+SUMIF('PREVIOUS LOGS'!$DF$59,$K$6,'PREVIOUS LOGS'!$CW$92)+SUMIF('PREVIOUS LOGS'!$DF$112,BH112,'PREVIOUS LOGS'!$CW$145)+SUMIF('PREVIOUS LOGS'!$DF$165,BH112,'PREVIOUS LOGS'!$CW$198)+SUMIF('PREVIOUS LOGS'!$DF$218,BH112,'PREVIOUS LOGS'!$CW$251)+SUMIF('PREVIOUS LOGS'!$DF$271,BH112,'PREVIOUS LOGS'!$CW$304)+SUMIF('PREVIOUS LOGS'!$DF$324,BH112,'PREVIOUS LOGS'!$CW$357)+SUMIF('PREVIOUS LOGS'!$FC$6,BH112,'PREVIOUS LOGS'!$ET$39)+SUMIF('PREVIOUS LOGS'!$FC$59,$K$6,'PREVIOUS LOGS'!$ET$92)+SUMIF('PREVIOUS LOGS'!$FC$112,BH112,'PREVIOUS LOGS'!$ET$145)+SUMIF('PREVIOUS LOGS'!$FC$165,BH112,'PREVIOUS LOGS'!$ET$198)+SUMIF('PREVIOUS LOGS'!$FC$218,BH112,'PREVIOUS LOGS'!$ET$251)+SUMIF('PREVIOUS LOGS'!$FC$271,BH112,'PREVIOUS LOGS'!$ET$304)+SUMIF('PREVIOUS LOGS'!$FC$324,BH112,'PREVIOUS LOGS'!$ET$357)</f>
        <v>0</v>
      </c>
      <c r="AZ145" s="699"/>
      <c r="BA145" s="699"/>
      <c r="BB145" s="699"/>
      <c r="BC145" s="699"/>
      <c r="BD145" s="700"/>
      <c r="BE145" s="698">
        <f>SUMIF('ANNUAL SUMMARY'!$FE$622,BH112,'ANNUAL SUMMARY'!$FB$659)+SUMIF('ANNUAL SUMMARY'!$DH$622,BH112,'ANNUAL SUMMARY'!$DE$659)+SUMIF('ANNUAL SUMMARY'!$BI$622,BH112,'ANNUAL SUMMARY'!$BF$659)+SUMIF('ANNUAL SUMMARY'!$L$622,BH112,'ANNUAL SUMMARY'!$I$659)+SUMIF('ANNUAL SUMMARY'!$FE$566,BH112,'ANNUAL SUMMARY'!$FB$603)+SUMIF('ANNUAL SUMMARY'!$DH$566,BH112,'ANNUAL SUMMARY'!$DE$603)+SUMIF('ANNUAL SUMMARY'!$BI$566,BH112,'ANNUAL SUMMARY'!$BF$603)+SUMIF('ANNUAL SUMMARY'!$L$566,BH112,'ANNUAL SUMMARY'!$I$603)+SUMIF('ANNUAL SUMMARY'!$FE$510,BH112,'ANNUAL SUMMARY'!$FB$547)+SUMIF('ANNUAL SUMMARY'!$DH$510,BH112,'ANNUAL SUMMARY'!$DE$547)+SUMIF('ANNUAL SUMMARY'!$BI$510,BH112,'ANNUAL SUMMARY'!$BF$547)+SUMIF('ANNUAL SUMMARY'!$L$510,BH112,'ANNUAL SUMMARY'!$I$547)+SUMIF('ANNUAL SUMMARY'!$FE$454,BH112,'ANNUAL SUMMARY'!$FB$491)+SUMIF('ANNUAL SUMMARY'!$DH$454,BH112,'ANNUAL SUMMARY'!$DE$491)+SUMIF('ANNUAL SUMMARY'!$BI$454,BH112,'ANNUAL SUMMARY'!$BF$491)+SUMIF('ANNUAL SUMMARY'!$L$454,BH112,'ANNUAL SUMMARY'!$I$491)+SUMIF('ANNUAL SUMMARY'!$FE$398,BH112,'ANNUAL SUMMARY'!$FB$435)+SUMIF('ANNUAL SUMMARY'!$DH$398,BH112,'ANNUAL SUMMARY'!$DE$435)+SUMIF('ANNUAL SUMMARY'!$BI$398,BH112,'ANNUAL SUMMARY'!$BF$435)+SUMIF('ANNUAL SUMMARY'!$L$398,BH112,'ANNUAL SUMMARY'!$I$435)+SUMIF('ANNUAL SUMMARY'!$FE$342,BH112,'ANNUAL SUMMARY'!$FB$379)+SUMIF('ANNUAL SUMMARY'!$DH$342,BH112,'ANNUAL SUMMARY'!$DE$379)+SUMIF('ANNUAL SUMMARY'!$BI$342,BH112,'ANNUAL SUMMARY'!$BF$379)+SUMIF('ANNUAL SUMMARY'!$L$342,BH112,'ANNUAL SUMMARY'!$I$379)+SUMIF('ANNUAL SUMMARY'!$FE$286,BH112,'ANNUAL SUMMARY'!$FB$323)+SUMIF('ANNUAL SUMMARY'!$DH$286,BH112,'ANNUAL SUMMARY'!$DE$323)+SUMIF('ANNUAL SUMMARY'!$BI$286,BH112,'ANNUAL SUMMARY'!$BF$323)+SUMIF('ANNUAL SUMMARY'!$L$286,BH112,'ANNUAL SUMMARY'!$I$323)+SUMIF('ANNUAL SUMMARY'!$FE$230,BH112,'ANNUAL SUMMARY'!$FB$267)+SUMIF('ANNUAL SUMMARY'!$DH$230,BH112,'ANNUAL SUMMARY'!$DE$267)+SUMIF('ANNUAL SUMMARY'!$BI$230,BH112,'ANNUAL SUMMARY'!$BF$267)+SUMIF('ANNUAL SUMMARY'!$L$230,BH112,'ANNUAL SUMMARY'!$I$267)+SUMIF('ANNUAL SUMMARY'!$FE$174,BH112,'ANNUAL SUMMARY'!$FB$211)+SUMIF('ANNUAL SUMMARY'!$DH$174,BH112,'ANNUAL SUMMARY'!$DE$211)+SUMIF('ANNUAL SUMMARY'!$BI$174,BH112,'ANNUAL SUMMARY'!$BF$211)+SUMIF('ANNUAL SUMMARY'!$L$174,BH112,'ANNUAL SUMMARY'!$I$211)+SUMIF('ANNUAL SUMMARY'!$FE$118,BH112,'ANNUAL SUMMARY'!$FB$155)+SUMIF('ANNUAL SUMMARY'!$DH$118,BH112,'ANNUAL SUMMARY'!$DE$155)+SUMIF('ANNUAL SUMMARY'!$BI$118,BH112,'ANNUAL SUMMARY'!$BF$155)+SUMIF('ANNUAL SUMMARY'!$L$118,BH112,'ANNUAL SUMMARY'!$I$155)+SUMIF('ANNUAL SUMMARY'!$FE$62,BH112,'ANNUAL SUMMARY'!$FB$99)+SUMIF('ANNUAL SUMMARY'!$DH$62,BH112,'ANNUAL SUMMARY'!$DE$99)+SUMIF('ANNUAL SUMMARY'!$BI$62,BH112,'ANNUAL SUMMARY'!$BF$99)+SUMIF('ANNUAL SUMMARY'!$L$62,BH112,'ANNUAL SUMMARY'!$I$99)+SUMIF('ANNUAL SUMMARY'!$FE$6,BH112,'ANNUAL SUMMARY'!$FB$43)+SUMIF('ANNUAL SUMMARY'!$DH$6,BH112,'ANNUAL SUMMARY'!$DE$43)+SUMIF('ANNUAL SUMMARY'!$BI$6,BH112,'ANNUAL SUMMARY'!$BF$43)+SUMIF('ANNUAL SUMMARY'!$L$6,BH112,'ANNUAL SUMMARY'!$I$43)+SUMIF('PREVIOUS LOGS'!$K$6,BH112,'PREVIOUS LOGS'!$H$39)+SUMIF('PREVIOUS LOGS'!$K$59,$K$6,'PREVIOUS LOGS'!$B$92)+SUMIF('PREVIOUS LOGS'!$K$112,BH112,'PREVIOUS LOGS'!$B$145)+SUMIF('PREVIOUS LOGS'!$K$165,BH112,'PREVIOUS LOGS'!$B$198)+SUMIF('PREVIOUS LOGS'!$K$218,BH112,'PREVIOUS LOGS'!$B$251)+SUMIF('PREVIOUS LOGS'!$K$271,BH112,'PREVIOUS LOGS'!$B$304)+SUMIF('PREVIOUS LOGS'!$K$324,BH112,'PREVIOUS LOGS'!$B$357)+SUMIF('PREVIOUS LOGS'!$BH$6,BH112,'PREVIOUS LOGS'!$BE$39)+SUMIF('PREVIOUS LOGS'!$BH$59,$K$6,'PREVIOUS LOGS'!$AY$92)+SUMIF('PREVIOUS LOGS'!$BH$112,BH112,'PREVIOUS LOGS'!$AY$145)+SUMIF('PREVIOUS LOGS'!$BH$165,BH112,'PREVIOUS LOGS'!$AY$198)+SUMIF('PREVIOUS LOGS'!$BH$218,BH112,'PREVIOUS LOGS'!$AY$251)+SUMIF('PREVIOUS LOGS'!$BH$271,BH112,'PREVIOUS LOGS'!$AY$304)+SUMIF('PREVIOUS LOGS'!$BH$324,BH112,'PREVIOUS LOGS'!$AY$357)+SUMIF('PREVIOUS LOGS'!$DF$6,BH112,'PREVIOUS LOGS'!$DC$39)+SUMIF('PREVIOUS LOGS'!$DF$59,$K$6,'PREVIOUS LOGS'!$CW$92)+SUMIF('PREVIOUS LOGS'!$DF$112,BH112,'PREVIOUS LOGS'!$CW$145)+SUMIF('PREVIOUS LOGS'!$DF$165,BH112,'PREVIOUS LOGS'!$CW$198)+SUMIF('PREVIOUS LOGS'!$DF$218,BH112,'PREVIOUS LOGS'!$CW$251)+SUMIF('PREVIOUS LOGS'!$DF$271,BH112,'PREVIOUS LOGS'!$CW$304)+SUMIF('PREVIOUS LOGS'!$DF$324,BH112,'PREVIOUS LOGS'!$CW$357)+SUMIF('PREVIOUS LOGS'!$FC$6,BH112,'PREVIOUS LOGS'!$EZ$39)+SUMIF('PREVIOUS LOGS'!$FC$59,$K$6,'PREVIOUS LOGS'!$ET$92)+SUMIF('PREVIOUS LOGS'!$FC$112,BH112,'PREVIOUS LOGS'!$ET$145)+SUMIF('PREVIOUS LOGS'!$FC$165,BH112,'PREVIOUS LOGS'!$ET$198)+SUMIF('PREVIOUS LOGS'!$FC$218,BH112,'PREVIOUS LOGS'!$ET$251)+SUMIF('PREVIOUS LOGS'!$FC$271,BH112,'PREVIOUS LOGS'!$ET$304)+SUMIF('PREVIOUS LOGS'!$FC$324,BH112,'PREVIOUS LOGS'!$ET$357)</f>
        <v>0</v>
      </c>
      <c r="BF145" s="699"/>
      <c r="BG145" s="699"/>
      <c r="BH145" s="699"/>
      <c r="BI145" s="700"/>
      <c r="BJ145" s="698">
        <f>SUMIF('ANNUAL SUMMARY'!$FE$622,BH112,'ANNUAL SUMMARY'!$FH$659)+SUMIF('ANNUAL SUMMARY'!$DH$622,BH112,'ANNUAL SUMMARY'!$DK$659)+SUMIF('ANNUAL SUMMARY'!$BI$622,BH112,'ANNUAL SUMMARY'!$BL$659)+SUMIF('ANNUAL SUMMARY'!$L$622,BH112,'ANNUAL SUMMARY'!$O$659)+SUMIF('ANNUAL SUMMARY'!$FE$566,BH112,'ANNUAL SUMMARY'!$FH$603)+SUMIF('ANNUAL SUMMARY'!$DH$566,BH112,'ANNUAL SUMMARY'!$DK$603)+SUMIF('ANNUAL SUMMARY'!$BI$566,BH112,'ANNUAL SUMMARY'!$BL$603)+SUMIF('ANNUAL SUMMARY'!$L$566,BH112,'ANNUAL SUMMARY'!$O$603)+SUMIF('ANNUAL SUMMARY'!$FE$510,BH112,'ANNUAL SUMMARY'!$FH$547)+SUMIF('ANNUAL SUMMARY'!$DH$510,BH112,'ANNUAL SUMMARY'!$DK$547)+SUMIF('ANNUAL SUMMARY'!$BI$510,BH112,'ANNUAL SUMMARY'!$BL$547)+SUMIF('ANNUAL SUMMARY'!$L$510,BH112,'ANNUAL SUMMARY'!$O$547)+SUMIF('ANNUAL SUMMARY'!$FE$454,BH112,'ANNUAL SUMMARY'!$FH$491)+SUMIF('ANNUAL SUMMARY'!$DH$454,BH112,'ANNUAL SUMMARY'!$DK$491)+SUMIF('ANNUAL SUMMARY'!$BI$454,BH112,'ANNUAL SUMMARY'!$BL$491)+SUMIF('ANNUAL SUMMARY'!$L$454,BH112,'ANNUAL SUMMARY'!$O$491)+SUMIF('ANNUAL SUMMARY'!$FE$398,BH112,'ANNUAL SUMMARY'!$FH$435)+SUMIF('ANNUAL SUMMARY'!$DH$398,BH112,'ANNUAL SUMMARY'!$DK$435)+SUMIF('ANNUAL SUMMARY'!$BI$398,BH112,'ANNUAL SUMMARY'!$BL$435)+SUMIF('ANNUAL SUMMARY'!$L$398,BH112,'ANNUAL SUMMARY'!$O$435)+SUMIF('ANNUAL SUMMARY'!$FE$342,BH112,'ANNUAL SUMMARY'!$FH$379)+SUMIF('ANNUAL SUMMARY'!$DH$342,BH112,'ANNUAL SUMMARY'!$DK$379)+SUMIF('ANNUAL SUMMARY'!$BI$342,BH112,'ANNUAL SUMMARY'!$BL$379)+SUMIF('ANNUAL SUMMARY'!$L$342,BH112,'ANNUAL SUMMARY'!$O$379)+SUMIF('ANNUAL SUMMARY'!$FE$286,BH112,'ANNUAL SUMMARY'!$FH$323)+SUMIF('ANNUAL SUMMARY'!$DH$286,BH112,'ANNUAL SUMMARY'!$DK$323)+SUMIF('ANNUAL SUMMARY'!$BI$286,BH112,'ANNUAL SUMMARY'!$BL$323)+SUMIF('ANNUAL SUMMARY'!$L$286,BH112,'ANNUAL SUMMARY'!$O$323)+SUMIF('ANNUAL SUMMARY'!$FE$230,BH112,'ANNUAL SUMMARY'!$FH$267)+SUMIF('ANNUAL SUMMARY'!$DH$230,BH112,'ANNUAL SUMMARY'!$DK$267)+SUMIF('ANNUAL SUMMARY'!$BI$230,BH112,'ANNUAL SUMMARY'!$BL$267)+SUMIF('ANNUAL SUMMARY'!$L$230,BH112,'ANNUAL SUMMARY'!$O$267)+SUMIF('ANNUAL SUMMARY'!$FE$174,BH112,'ANNUAL SUMMARY'!$FH$211)+SUMIF('ANNUAL SUMMARY'!$DH$174,BH112,'ANNUAL SUMMARY'!$DK$211)+SUMIF('ANNUAL SUMMARY'!$BI$174,BH112,'ANNUAL SUMMARY'!$BL$211)+SUMIF('ANNUAL SUMMARY'!$L$174,BH112,'ANNUAL SUMMARY'!$O$211)+SUMIF('ANNUAL SUMMARY'!$FE$118,BH112,'ANNUAL SUMMARY'!$FH$155)+SUMIF('ANNUAL SUMMARY'!$DH$118,BH112,'ANNUAL SUMMARY'!$DK$155)+SUMIF('ANNUAL SUMMARY'!$BI$118,BH112,'ANNUAL SUMMARY'!$BL$155)+SUMIF('ANNUAL SUMMARY'!$L$118,BH112,'ANNUAL SUMMARY'!$O$155)+SUMIF('ANNUAL SUMMARY'!$FE$62,BH112,'ANNUAL SUMMARY'!$FH$99)+SUMIF('ANNUAL SUMMARY'!$DH$62,BH112,'ANNUAL SUMMARY'!$DK$99)+SUMIF('ANNUAL SUMMARY'!$BI$62,BH112,'ANNUAL SUMMARY'!$BL$99)+SUMIF('ANNUAL SUMMARY'!$L$62,BH112,'ANNUAL SUMMARY'!$O$99)+SUMIF('ANNUAL SUMMARY'!$FE$6,BH112,'ANNUAL SUMMARY'!$FH$43)+SUMIF('ANNUAL SUMMARY'!$DH$6,BH112,'ANNUAL SUMMARY'!$DK$43)+SUMIF('ANNUAL SUMMARY'!$BI$6,BH112,'ANNUAL SUMMARY'!$BL$43)+SUMIF('ANNUAL SUMMARY'!$L$6,BH112,'ANNUAL SUMMARY'!$O$43)+SUMIF('PREVIOUS LOGS'!$K$6,BH112,'PREVIOUS LOGS'!$M$39)+SUMIF('PREVIOUS LOGS'!$K$59,$K$6,'PREVIOUS LOGS'!$M$92)+SUMIF('PREVIOUS LOGS'!$K$112,BH112,'PREVIOUS LOGS'!$M$145)+SUMIF('PREVIOUS LOGS'!$K$165,BH112,'PREVIOUS LOGS'!$M$198)+SUMIF('PREVIOUS LOGS'!$K$218,BH112,'PREVIOUS LOGS'!$M$251)+SUMIF('PREVIOUS LOGS'!$K$271,BH112,'PREVIOUS LOGS'!$M$304)+SUMIF('PREVIOUS LOGS'!$K$324,BH112,'PREVIOUS LOGS'!$M$357)+SUMIF('PREVIOUS LOGS'!$BH$6,BH112,'PREVIOUS LOGS'!$BJ$39)+SUMIF('PREVIOUS LOGS'!$BH$59,$K$6,'PREVIOUS LOGS'!$BJ$92)+SUMIF('PREVIOUS LOGS'!$BH$112,BH112,'PREVIOUS LOGS'!$BJ$145)+SUMIF('PREVIOUS LOGS'!$BH$165,BH112,'PREVIOUS LOGS'!$BJ$198)+SUMIF('PREVIOUS LOGS'!$BH$218,BH112,'PREVIOUS LOGS'!$BJ$251)+SUMIF('PREVIOUS LOGS'!$BH$271,BH112,'PREVIOUS LOGS'!$BJ$304)+SUMIF('PREVIOUS LOGS'!$BH$324,BH112,'PREVIOUS LOGS'!$BJ$357)+SUMIF('PREVIOUS LOGS'!$DF$6,BH112,'PREVIOUS LOGS'!$DH$39)+SUMIF('PREVIOUS LOGS'!$DF$59,$K$6,'PREVIOUS LOGS'!$DH$92)+SUMIF('PREVIOUS LOGS'!$DF$112,BH112,'PREVIOUS LOGS'!$DH$145)+SUMIF('PREVIOUS LOGS'!$DF$165,BH112,'PREVIOUS LOGS'!$DH$198)+SUMIF('PREVIOUS LOGS'!$DF$218,BH112,'PREVIOUS LOGS'!$DH$251)+SUMIF('PREVIOUS LOGS'!$DF$271,BH112,'PREVIOUS LOGS'!$DH$304)+SUMIF('PREVIOUS LOGS'!$DF$324,BH112,'PREVIOUS LOGS'!$DH$357)+SUMIF('PREVIOUS LOGS'!$FC$6,BH112,'PREVIOUS LOGS'!$FE$39)+SUMIF('PREVIOUS LOGS'!$FC$59,$K$6,'PREVIOUS LOGS'!$FE$92)+SUMIF('PREVIOUS LOGS'!$FC$112,BH112,'PREVIOUS LOGS'!$FE$145)+SUMIF('PREVIOUS LOGS'!$FC$165,BH112,'PREVIOUS LOGS'!$FE$198)+SUMIF('PREVIOUS LOGS'!$FC$218,BH112,'PREVIOUS LOGS'!$FE$251)+SUMIF('PREVIOUS LOGS'!$FC$271,BH112,'PREVIOUS LOGS'!$FE$304)+SUMIF('PREVIOUS LOGS'!$FC$324,BH112,'PREVIOUS LOGS'!$FE$357)</f>
        <v>0</v>
      </c>
      <c r="BK145" s="699"/>
      <c r="BL145" s="699"/>
      <c r="BM145" s="699"/>
      <c r="BN145" s="699"/>
      <c r="BO145" s="700"/>
      <c r="BP145" s="698">
        <f>SUMIF('ANNUAL SUMMARY'!$FE$622,BH112,'ANNUAL SUMMARY'!$FN$659)+SUMIF('ANNUAL SUMMARY'!$DH$622,BH112,'ANNUAL SUMMARY'!$DQ$659)+SUMIF('ANNUAL SUMMARY'!$BI$622,BH112,'ANNUAL SUMMARY'!$BR$659)+SUMIF('ANNUAL SUMMARY'!$L$622,BH112,'ANNUAL SUMMARY'!$U$659)+SUMIF('ANNUAL SUMMARY'!$FE$566,BH112,'ANNUAL SUMMARY'!$FN$603)+SUMIF('ANNUAL SUMMARY'!$DH$566,BH112,'ANNUAL SUMMARY'!$DQ$603)+SUMIF('ANNUAL SUMMARY'!$BI$566,BH112,'ANNUAL SUMMARY'!$BR$603)+SUMIF('ANNUAL SUMMARY'!$L$566,BH112,'ANNUAL SUMMARY'!$U$603)+SUMIF('ANNUAL SUMMARY'!$FE$510,BH112,'ANNUAL SUMMARY'!$FN$547)+SUMIF('ANNUAL SUMMARY'!$DH$510,BH112,'ANNUAL SUMMARY'!$DQ$547)+SUMIF('ANNUAL SUMMARY'!$BI$510,BH112,'ANNUAL SUMMARY'!$BR$547)+SUMIF('ANNUAL SUMMARY'!$L$510,BH112,'ANNUAL SUMMARY'!$U$547)+SUMIF('ANNUAL SUMMARY'!$FE$454,BH112,'ANNUAL SUMMARY'!$FN$491)+SUMIF('ANNUAL SUMMARY'!$DH$454,BH112,'ANNUAL SUMMARY'!$DQ$491)+SUMIF('ANNUAL SUMMARY'!$BI$454,BH112,'ANNUAL SUMMARY'!$BR$491)+SUMIF('ANNUAL SUMMARY'!$L$454,BH112,'ANNUAL SUMMARY'!$U$491)+SUMIF('ANNUAL SUMMARY'!$FE$398,BH112,'ANNUAL SUMMARY'!$FN$435)+SUMIF('ANNUAL SUMMARY'!$DH$398,BH112,'ANNUAL SUMMARY'!$DQ$435)+SUMIF('ANNUAL SUMMARY'!$BI$398,BH112,'ANNUAL SUMMARY'!$BR$435)+SUMIF('ANNUAL SUMMARY'!$L$398,BH112,'ANNUAL SUMMARY'!$U$435)+SUMIF('ANNUAL SUMMARY'!$FE$342,BH112,'ANNUAL SUMMARY'!$FN$379)+SUMIF('ANNUAL SUMMARY'!$DH$342,BH112,'ANNUAL SUMMARY'!$DQ$379)+SUMIF('ANNUAL SUMMARY'!$BI$342,BH112,'ANNUAL SUMMARY'!$BR$379)+SUMIF('ANNUAL SUMMARY'!$L$342,BH112,'ANNUAL SUMMARY'!$U$379)+SUMIF('ANNUAL SUMMARY'!$FE$286,BH112,'ANNUAL SUMMARY'!$FN$323)+SUMIF('ANNUAL SUMMARY'!$DH$286,BH112,'ANNUAL SUMMARY'!$DQ$323)+SUMIF('ANNUAL SUMMARY'!$BI$286,BH112,'ANNUAL SUMMARY'!$BR$323)+SUMIF('ANNUAL SUMMARY'!$L$286,BH112,'ANNUAL SUMMARY'!$U$323)+SUMIF('ANNUAL SUMMARY'!$FE$230,BH112,'ANNUAL SUMMARY'!$FN$267)+SUMIF('ANNUAL SUMMARY'!$DH$230,BH112,'ANNUAL SUMMARY'!$DQ$267)+SUMIF('ANNUAL SUMMARY'!$BI$230,BH112,'ANNUAL SUMMARY'!$BR$267)+SUMIF('ANNUAL SUMMARY'!$L$230,BH112,'ANNUAL SUMMARY'!$U$267)+SUMIF('ANNUAL SUMMARY'!$FE$174,BH112,'ANNUAL SUMMARY'!$FN$211)+SUMIF('ANNUAL SUMMARY'!$DH$174,BH112,'ANNUAL SUMMARY'!$DQ$211)+SUMIF('ANNUAL SUMMARY'!$BI$174,BH112,'ANNUAL SUMMARY'!$BR$211)+SUMIF('ANNUAL SUMMARY'!$L$174,BH112,'ANNUAL SUMMARY'!$U$211)+SUMIF('ANNUAL SUMMARY'!$FE$118,BH112,'ANNUAL SUMMARY'!$FN$155)+SUMIF('ANNUAL SUMMARY'!$DH$118,BH112,'ANNUAL SUMMARY'!$DQ$155)+SUMIF('ANNUAL SUMMARY'!$BI$118,BH112,'ANNUAL SUMMARY'!$BR$155)+SUMIF('ANNUAL SUMMARY'!$L$118,BH112,'ANNUAL SUMMARY'!$U$155)+SUMIF('ANNUAL SUMMARY'!$FE$62,BH112,'ANNUAL SUMMARY'!$FN$99)+SUMIF('ANNUAL SUMMARY'!$DH$62,BH112,'ANNUAL SUMMARY'!$DQ$99)+SUMIF('ANNUAL SUMMARY'!$BI$62,BH112,'ANNUAL SUMMARY'!$BR$99)+SUMIF('ANNUAL SUMMARY'!$L$62,BH112,'ANNUAL SUMMARY'!$U$99)+SUMIF('ANNUAL SUMMARY'!$FE$6,BH112,'ANNUAL SUMMARY'!$FN$43)+SUMIF('ANNUAL SUMMARY'!$DH$6,BH112,'ANNUAL SUMMARY'!$DQ$43)+SUMIF('ANNUAL SUMMARY'!$BI$6,BH112,'ANNUAL SUMMARY'!$BR$43)+SUMIF('ANNUAL SUMMARY'!$L$6,BH112,'ANNUAL SUMMARY'!$U$43)</f>
        <v>0</v>
      </c>
      <c r="BQ145" s="699"/>
      <c r="BR145" s="699"/>
      <c r="BS145" s="699"/>
      <c r="BT145" s="699"/>
      <c r="BU145" s="700"/>
      <c r="BV145" s="15"/>
      <c r="BW145" s="711"/>
      <c r="BX145" s="712"/>
      <c r="BY145" s="712"/>
      <c r="BZ145" s="712"/>
      <c r="CA145" s="712"/>
      <c r="CB145" s="712"/>
      <c r="CC145" s="693"/>
      <c r="CD145" s="693"/>
      <c r="CE145" s="693"/>
      <c r="CF145" s="693"/>
      <c r="CG145" s="693"/>
      <c r="CH145" s="694"/>
      <c r="CI145" s="711"/>
      <c r="CJ145" s="712"/>
      <c r="CK145" s="712"/>
      <c r="CL145" s="712"/>
      <c r="CM145" s="712"/>
      <c r="CN145" s="712"/>
      <c r="CO145" s="692"/>
      <c r="CP145" s="693"/>
      <c r="CQ145" s="693"/>
      <c r="CR145" s="693"/>
      <c r="CS145" s="694"/>
      <c r="CT145" s="1263"/>
      <c r="CU145" s="1250"/>
      <c r="CV145" s="154"/>
      <c r="CW145" s="698">
        <f>SUMIF('ANNUAL SUMMARY'!$FE$622,DF112,'ANNUAL SUMMARY'!$EV$659)+SUMIF('ANNUAL SUMMARY'!$DH$622,DF112,'ANNUAL SUMMARY'!$CY$659)+SUMIF('ANNUAL SUMMARY'!$BI$622,DF112,'ANNUAL SUMMARY'!$AZ$659)+SUMIF('ANNUAL SUMMARY'!$L$622,DF112,'ANNUAL SUMMARY'!$C$659)+SUMIF('ANNUAL SUMMARY'!$FE$566,DF112,'ANNUAL SUMMARY'!$EV$603)+SUMIF('ANNUAL SUMMARY'!$DH$566,DF112,'ANNUAL SUMMARY'!$CY$603)+SUMIF('ANNUAL SUMMARY'!$BI$566,DF112,'ANNUAL SUMMARY'!$AZ$603)+SUMIF('ANNUAL SUMMARY'!$L$566,DF112,'ANNUAL SUMMARY'!$C$603)+SUMIF('ANNUAL SUMMARY'!$FE$510,DF112,'ANNUAL SUMMARY'!$EV$547)+SUMIF('ANNUAL SUMMARY'!$DH$510,DF112,'ANNUAL SUMMARY'!$CY$547)+SUMIF('ANNUAL SUMMARY'!$BI$510,DF112,'ANNUAL SUMMARY'!$AZ$547)+SUMIF('ANNUAL SUMMARY'!$L$510,DF112,'ANNUAL SUMMARY'!$C$547)+SUMIF('ANNUAL SUMMARY'!$FE$454,DF112,'ANNUAL SUMMARY'!$EV$491)+SUMIF('ANNUAL SUMMARY'!$DH$454,DF112,'ANNUAL SUMMARY'!$CY$491)+SUMIF('ANNUAL SUMMARY'!$BI$454,DF112,'ANNUAL SUMMARY'!$AZ$491)+SUMIF('ANNUAL SUMMARY'!$L$454,DF112,'ANNUAL SUMMARY'!$C$491)+SUMIF('ANNUAL SUMMARY'!$FE$398,DF112,'ANNUAL SUMMARY'!$EV$435)+SUMIF('ANNUAL SUMMARY'!$DH$398,DF112,'ANNUAL SUMMARY'!$CY$435)+SUMIF('ANNUAL SUMMARY'!$BI$398,DF112,'ANNUAL SUMMARY'!$AZ$435)+SUMIF('ANNUAL SUMMARY'!$L$398,DF112,'ANNUAL SUMMARY'!$C$435)+SUMIF('ANNUAL SUMMARY'!$FE$342,DF112,'ANNUAL SUMMARY'!$EV$379)+SUMIF('ANNUAL SUMMARY'!$DH$342,DF112,'ANNUAL SUMMARY'!$CY$379)+SUMIF('ANNUAL SUMMARY'!$BI$342,DF112,'ANNUAL SUMMARY'!$AZ$379)+SUMIF('ANNUAL SUMMARY'!$L$342,DF112,'ANNUAL SUMMARY'!$C$379)+SUMIF('ANNUAL SUMMARY'!$FE$286,DF112,'ANNUAL SUMMARY'!$EV$323)+SUMIF('ANNUAL SUMMARY'!$DH$286,DF112,'ANNUAL SUMMARY'!$CY$323)+SUMIF('ANNUAL SUMMARY'!$BI$286,DF112,'ANNUAL SUMMARY'!$AZ$323)+SUMIF('ANNUAL SUMMARY'!$L$286,DF112,'ANNUAL SUMMARY'!$C$323)+SUMIF('ANNUAL SUMMARY'!$FE$230,DF112,'ANNUAL SUMMARY'!$EV$267)+SUMIF('ANNUAL SUMMARY'!$DH$230,DF112,'ANNUAL SUMMARY'!$CY$267)+SUMIF('ANNUAL SUMMARY'!$BI$230,DF112,'ANNUAL SUMMARY'!$AZ$267)+SUMIF('ANNUAL SUMMARY'!$L$230,DF112,'ANNUAL SUMMARY'!$C$267)+SUMIF('ANNUAL SUMMARY'!$FE$174,DF112,'ANNUAL SUMMARY'!$EV$211)+SUMIF('ANNUAL SUMMARY'!$DH$174,DF112,'ANNUAL SUMMARY'!$CY$211)+SUMIF('ANNUAL SUMMARY'!$BI$174,DF112,'ANNUAL SUMMARY'!$AZ$211)+SUMIF('ANNUAL SUMMARY'!$L$174,DF112,'ANNUAL SUMMARY'!$C$211)+SUMIF('ANNUAL SUMMARY'!$FE$118,DF112,'ANNUAL SUMMARY'!$EV$155)+SUMIF('ANNUAL SUMMARY'!$DH$118,DF112,'ANNUAL SUMMARY'!$CY$155)+SUMIF('ANNUAL SUMMARY'!$BI$118,DF112,'ANNUAL SUMMARY'!$AZ$155)+SUMIF('ANNUAL SUMMARY'!$L$118,DF112,'ANNUAL SUMMARY'!$C$155)+SUMIF('ANNUAL SUMMARY'!$FE$62,DF112,'ANNUAL SUMMARY'!$EV$99)+SUMIF('ANNUAL SUMMARY'!$DH$62,DF112,'ANNUAL SUMMARY'!$CY$99)+SUMIF('ANNUAL SUMMARY'!$BI$62,DF112,'ANNUAL SUMMARY'!$AZ$99)+SUMIF('ANNUAL SUMMARY'!$L$62,DF112,'ANNUAL SUMMARY'!$C$99)+SUMIF('ANNUAL SUMMARY'!$FE$6,DF112,'ANNUAL SUMMARY'!$EV$43)+SUMIF('ANNUAL SUMMARY'!$DH$6,DF112,'ANNUAL SUMMARY'!$CY$43)+SUMIF('ANNUAL SUMMARY'!$BI$6,DF112,'ANNUAL SUMMARY'!$AZ$43)+SUMIF('ANNUAL SUMMARY'!$L$6,DF112,'ANNUAL SUMMARY'!$C$43)+SUMIF('PREVIOUS LOGS'!$K$6,DF112,'PREVIOUS LOGS'!$B$39)+SUMIF('PREVIOUS LOGS'!$K$59,$K$6,'PREVIOUS LOGS'!$B$92)+SUMIF('PREVIOUS LOGS'!$K$112,DF112,'PREVIOUS LOGS'!$B$145)+SUMIF('PREVIOUS LOGS'!$K$165,DF112,'PREVIOUS LOGS'!$B$198)+SUMIF('PREVIOUS LOGS'!$K$218,DF112,'PREVIOUS LOGS'!$B$251)+SUMIF('PREVIOUS LOGS'!$K$271,DF112,'PREVIOUS LOGS'!$B$304)+SUMIF('PREVIOUS LOGS'!$K$324,DF112,'PREVIOUS LOGS'!$B$357)+SUMIF('PREVIOUS LOGS'!$BH$6,DF112,'PREVIOUS LOGS'!$AY$39)+SUMIF('PREVIOUS LOGS'!$BH$59,$K$6,'PREVIOUS LOGS'!$AY$92)+SUMIF('PREVIOUS LOGS'!$BH$112,DF112,'PREVIOUS LOGS'!$AY$145)+SUMIF('PREVIOUS LOGS'!$BH$165,DF112,'PREVIOUS LOGS'!$AY$198)+SUMIF('PREVIOUS LOGS'!$BH$218,DF112,'PREVIOUS LOGS'!$AY$251)+SUMIF('PREVIOUS LOGS'!$BH$271,DF112,'PREVIOUS LOGS'!$AY$304)+SUMIF('PREVIOUS LOGS'!$BH$324,DF112,'PREVIOUS LOGS'!$AY$357)+SUMIF('PREVIOUS LOGS'!$DF$6,DF112,'PREVIOUS LOGS'!$CW$39)+SUMIF('PREVIOUS LOGS'!$DF$59,$K$6,'PREVIOUS LOGS'!$CW$92)+SUMIF('PREVIOUS LOGS'!$DF$112,DF112,'PREVIOUS LOGS'!$CW$145)+SUMIF('PREVIOUS LOGS'!$DF$165,DF112,'PREVIOUS LOGS'!$CW$198)+SUMIF('PREVIOUS LOGS'!$DF$218,DF112,'PREVIOUS LOGS'!$CW$251)+SUMIF('PREVIOUS LOGS'!$DF$271,DF112,'PREVIOUS LOGS'!$CW$304)+SUMIF('PREVIOUS LOGS'!$DF$324,DF112,'PREVIOUS LOGS'!$CW$357)+SUMIF('PREVIOUS LOGS'!$FC$6,DF112,'PREVIOUS LOGS'!$ET$39)+SUMIF('PREVIOUS LOGS'!$FC$59,$K$6,'PREVIOUS LOGS'!$ET$92)+SUMIF('PREVIOUS LOGS'!$FC$112,DF112,'PREVIOUS LOGS'!$ET$145)+SUMIF('PREVIOUS LOGS'!$FC$165,DF112,'PREVIOUS LOGS'!$ET$198)+SUMIF('PREVIOUS LOGS'!$FC$218,DF112,'PREVIOUS LOGS'!$ET$251)+SUMIF('PREVIOUS LOGS'!$FC$271,DF112,'PREVIOUS LOGS'!$ET$304)+SUMIF('PREVIOUS LOGS'!$FC$324,DF112,'PREVIOUS LOGS'!$ET$357)</f>
        <v>0</v>
      </c>
      <c r="CX145" s="699"/>
      <c r="CY145" s="699"/>
      <c r="CZ145" s="699"/>
      <c r="DA145" s="699"/>
      <c r="DB145" s="700"/>
      <c r="DC145" s="698">
        <f>SUMIF('ANNUAL SUMMARY'!$FE$622,DF112,'ANNUAL SUMMARY'!$FB$659)+SUMIF('ANNUAL SUMMARY'!$DH$622,DF112,'ANNUAL SUMMARY'!$DE$659)+SUMIF('ANNUAL SUMMARY'!$BI$622,DF112,'ANNUAL SUMMARY'!$BF$659)+SUMIF('ANNUAL SUMMARY'!$L$622,DF112,'ANNUAL SUMMARY'!$I$659)+SUMIF('ANNUAL SUMMARY'!$FE$566,DF112,'ANNUAL SUMMARY'!$FB$603)+SUMIF('ANNUAL SUMMARY'!$DH$566,DF112,'ANNUAL SUMMARY'!$DE$603)+SUMIF('ANNUAL SUMMARY'!$BI$566,DF112,'ANNUAL SUMMARY'!$BF$603)+SUMIF('ANNUAL SUMMARY'!$L$566,DF112,'ANNUAL SUMMARY'!$I$603)+SUMIF('ANNUAL SUMMARY'!$FE$510,DF112,'ANNUAL SUMMARY'!$FB$547)+SUMIF('ANNUAL SUMMARY'!$DH$510,DF112,'ANNUAL SUMMARY'!$DE$547)+SUMIF('ANNUAL SUMMARY'!$BI$510,DF112,'ANNUAL SUMMARY'!$BF$547)+SUMIF('ANNUAL SUMMARY'!$L$510,DF112,'ANNUAL SUMMARY'!$I$547)+SUMIF('ANNUAL SUMMARY'!$FE$454,DF112,'ANNUAL SUMMARY'!$FB$491)+SUMIF('ANNUAL SUMMARY'!$DH$454,DF112,'ANNUAL SUMMARY'!$DE$491)+SUMIF('ANNUAL SUMMARY'!$BI$454,DF112,'ANNUAL SUMMARY'!$BF$491)+SUMIF('ANNUAL SUMMARY'!$L$454,DF112,'ANNUAL SUMMARY'!$I$491)+SUMIF('ANNUAL SUMMARY'!$FE$398,DF112,'ANNUAL SUMMARY'!$FB$435)+SUMIF('ANNUAL SUMMARY'!$DH$398,DF112,'ANNUAL SUMMARY'!$DE$435)+SUMIF('ANNUAL SUMMARY'!$BI$398,DF112,'ANNUAL SUMMARY'!$BF$435)+SUMIF('ANNUAL SUMMARY'!$L$398,DF112,'ANNUAL SUMMARY'!$I$435)+SUMIF('ANNUAL SUMMARY'!$FE$342,DF112,'ANNUAL SUMMARY'!$FB$379)+SUMIF('ANNUAL SUMMARY'!$DH$342,DF112,'ANNUAL SUMMARY'!$DE$379)+SUMIF('ANNUAL SUMMARY'!$BI$342,DF112,'ANNUAL SUMMARY'!$BF$379)+SUMIF('ANNUAL SUMMARY'!$L$342,DF112,'ANNUAL SUMMARY'!$I$379)+SUMIF('ANNUAL SUMMARY'!$FE$286,DF112,'ANNUAL SUMMARY'!$FB$323)+SUMIF('ANNUAL SUMMARY'!$DH$286,DF112,'ANNUAL SUMMARY'!$DE$323)+SUMIF('ANNUAL SUMMARY'!$BI$286,DF112,'ANNUAL SUMMARY'!$BF$323)+SUMIF('ANNUAL SUMMARY'!$L$286,DF112,'ANNUAL SUMMARY'!$I$323)+SUMIF('ANNUAL SUMMARY'!$FE$230,DF112,'ANNUAL SUMMARY'!$FB$267)+SUMIF('ANNUAL SUMMARY'!$DH$230,DF112,'ANNUAL SUMMARY'!$DE$267)+SUMIF('ANNUAL SUMMARY'!$BI$230,DF112,'ANNUAL SUMMARY'!$BF$267)+SUMIF('ANNUAL SUMMARY'!$L$230,DF112,'ANNUAL SUMMARY'!$I$267)+SUMIF('ANNUAL SUMMARY'!$FE$174,DF112,'ANNUAL SUMMARY'!$FB$211)+SUMIF('ANNUAL SUMMARY'!$DH$174,DF112,'ANNUAL SUMMARY'!$DE$211)+SUMIF('ANNUAL SUMMARY'!$BI$174,DF112,'ANNUAL SUMMARY'!$BF$211)+SUMIF('ANNUAL SUMMARY'!$L$174,DF112,'ANNUAL SUMMARY'!$I$211)+SUMIF('ANNUAL SUMMARY'!$FE$118,DF112,'ANNUAL SUMMARY'!$FB$155)+SUMIF('ANNUAL SUMMARY'!$DH$118,DF112,'ANNUAL SUMMARY'!$DE$155)+SUMIF('ANNUAL SUMMARY'!$BI$118,DF112,'ANNUAL SUMMARY'!$BF$155)+SUMIF('ANNUAL SUMMARY'!$L$118,DF112,'ANNUAL SUMMARY'!$I$155)+SUMIF('ANNUAL SUMMARY'!$FE$62,DF112,'ANNUAL SUMMARY'!$FB$99)+SUMIF('ANNUAL SUMMARY'!$DH$62,DF112,'ANNUAL SUMMARY'!$DE$99)+SUMIF('ANNUAL SUMMARY'!$BI$62,DF112,'ANNUAL SUMMARY'!$BF$99)+SUMIF('ANNUAL SUMMARY'!$L$62,DF112,'ANNUAL SUMMARY'!$I$99)+SUMIF('ANNUAL SUMMARY'!$FE$6,DF112,'ANNUAL SUMMARY'!$FB$43)+SUMIF('ANNUAL SUMMARY'!$DH$6,DF112,'ANNUAL SUMMARY'!$DE$43)+SUMIF('ANNUAL SUMMARY'!$BI$6,DF112,'ANNUAL SUMMARY'!$BF$43)+SUMIF('ANNUAL SUMMARY'!$L$6,DF112,'ANNUAL SUMMARY'!$I$43)+SUMIF('PREVIOUS LOGS'!$K$6,DF112,'PREVIOUS LOGS'!$H$39)+SUMIF('PREVIOUS LOGS'!$K$59,$K$6,'PREVIOUS LOGS'!$B$92)+SUMIF('PREVIOUS LOGS'!$K$112,DF112,'PREVIOUS LOGS'!$B$145)+SUMIF('PREVIOUS LOGS'!$K$165,DF112,'PREVIOUS LOGS'!$B$198)+SUMIF('PREVIOUS LOGS'!$K$218,DF112,'PREVIOUS LOGS'!$B$251)+SUMIF('PREVIOUS LOGS'!$K$271,DF112,'PREVIOUS LOGS'!$B$304)+SUMIF('PREVIOUS LOGS'!$K$324,DF112,'PREVIOUS LOGS'!$B$357)+SUMIF('PREVIOUS LOGS'!$BH$6,DF112,'PREVIOUS LOGS'!$BE$39)+SUMIF('PREVIOUS LOGS'!$BH$59,$K$6,'PREVIOUS LOGS'!$AY$92)+SUMIF('PREVIOUS LOGS'!$BH$112,DF112,'PREVIOUS LOGS'!$AY$145)+SUMIF('PREVIOUS LOGS'!$BH$165,DF112,'PREVIOUS LOGS'!$AY$198)+SUMIF('PREVIOUS LOGS'!$BH$218,DF112,'PREVIOUS LOGS'!$AY$251)+SUMIF('PREVIOUS LOGS'!$BH$271,DF112,'PREVIOUS LOGS'!$AY$304)+SUMIF('PREVIOUS LOGS'!$BH$324,DF112,'PREVIOUS LOGS'!$AY$357)+SUMIF('PREVIOUS LOGS'!$DF$6,DF112,'PREVIOUS LOGS'!$DC$39)+SUMIF('PREVIOUS LOGS'!$DF$59,$K$6,'PREVIOUS LOGS'!$CW$92)+SUMIF('PREVIOUS LOGS'!$DF$112,DF112,'PREVIOUS LOGS'!$CW$145)+SUMIF('PREVIOUS LOGS'!$DF$165,DF112,'PREVIOUS LOGS'!$CW$198)+SUMIF('PREVIOUS LOGS'!$DF$218,DF112,'PREVIOUS LOGS'!$CW$251)+SUMIF('PREVIOUS LOGS'!$DF$271,DF112,'PREVIOUS LOGS'!$CW$304)+SUMIF('PREVIOUS LOGS'!$DF$324,DF112,'PREVIOUS LOGS'!$CW$357)+SUMIF('PREVIOUS LOGS'!$FC$6,DF112,'PREVIOUS LOGS'!$EZ$39)+SUMIF('PREVIOUS LOGS'!$FC$59,$K$6,'PREVIOUS LOGS'!$ET$92)+SUMIF('PREVIOUS LOGS'!$FC$112,DF112,'PREVIOUS LOGS'!$ET$145)+SUMIF('PREVIOUS LOGS'!$FC$165,DF112,'PREVIOUS LOGS'!$ET$198)+SUMIF('PREVIOUS LOGS'!$FC$218,DF112,'PREVIOUS LOGS'!$ET$251)+SUMIF('PREVIOUS LOGS'!$FC$271,DF112,'PREVIOUS LOGS'!$ET$304)+SUMIF('PREVIOUS LOGS'!$FC$324,DF112,'PREVIOUS LOGS'!$ET$357)</f>
        <v>0</v>
      </c>
      <c r="DD145" s="699"/>
      <c r="DE145" s="699"/>
      <c r="DF145" s="699"/>
      <c r="DG145" s="700"/>
      <c r="DH145" s="698">
        <f>SUMIF('ANNUAL SUMMARY'!$FE$622,DF112,'ANNUAL SUMMARY'!$FH$659)+SUMIF('ANNUAL SUMMARY'!$DH$622,DF112,'ANNUAL SUMMARY'!$DK$659)+SUMIF('ANNUAL SUMMARY'!$BI$622,DF112,'ANNUAL SUMMARY'!$BL$659)+SUMIF('ANNUAL SUMMARY'!$L$622,DF112,'ANNUAL SUMMARY'!$O$659)+SUMIF('ANNUAL SUMMARY'!$FE$566,DF112,'ANNUAL SUMMARY'!$FH$603)+SUMIF('ANNUAL SUMMARY'!$DH$566,DF112,'ANNUAL SUMMARY'!$DK$603)+SUMIF('ANNUAL SUMMARY'!$BI$566,DF112,'ANNUAL SUMMARY'!$BL$603)+SUMIF('ANNUAL SUMMARY'!$L$566,DF112,'ANNUAL SUMMARY'!$O$603)+SUMIF('ANNUAL SUMMARY'!$FE$510,DF112,'ANNUAL SUMMARY'!$FH$547)+SUMIF('ANNUAL SUMMARY'!$DH$510,DF112,'ANNUAL SUMMARY'!$DK$547)+SUMIF('ANNUAL SUMMARY'!$BI$510,DF112,'ANNUAL SUMMARY'!$BL$547)+SUMIF('ANNUAL SUMMARY'!$L$510,DF112,'ANNUAL SUMMARY'!$O$547)+SUMIF('ANNUAL SUMMARY'!$FE$454,DF112,'ANNUAL SUMMARY'!$FH$491)+SUMIF('ANNUAL SUMMARY'!$DH$454,DF112,'ANNUAL SUMMARY'!$DK$491)+SUMIF('ANNUAL SUMMARY'!$BI$454,DF112,'ANNUAL SUMMARY'!$BL$491)+SUMIF('ANNUAL SUMMARY'!$L$454,DF112,'ANNUAL SUMMARY'!$O$491)+SUMIF('ANNUAL SUMMARY'!$FE$398,DF112,'ANNUAL SUMMARY'!$FH$435)+SUMIF('ANNUAL SUMMARY'!$DH$398,DF112,'ANNUAL SUMMARY'!$DK$435)+SUMIF('ANNUAL SUMMARY'!$BI$398,DF112,'ANNUAL SUMMARY'!$BL$435)+SUMIF('ANNUAL SUMMARY'!$L$398,DF112,'ANNUAL SUMMARY'!$O$435)+SUMIF('ANNUAL SUMMARY'!$FE$342,DF112,'ANNUAL SUMMARY'!$FH$379)+SUMIF('ANNUAL SUMMARY'!$DH$342,DF112,'ANNUAL SUMMARY'!$DK$379)+SUMIF('ANNUAL SUMMARY'!$BI$342,DF112,'ANNUAL SUMMARY'!$BL$379)+SUMIF('ANNUAL SUMMARY'!$L$342,DF112,'ANNUAL SUMMARY'!$O$379)+SUMIF('ANNUAL SUMMARY'!$FE$286,DF112,'ANNUAL SUMMARY'!$FH$323)+SUMIF('ANNUAL SUMMARY'!$DH$286,DF112,'ANNUAL SUMMARY'!$DK$323)+SUMIF('ANNUAL SUMMARY'!$BI$286,DF112,'ANNUAL SUMMARY'!$BL$323)+SUMIF('ANNUAL SUMMARY'!$L$286,DF112,'ANNUAL SUMMARY'!$O$323)+SUMIF('ANNUAL SUMMARY'!$FE$230,DF112,'ANNUAL SUMMARY'!$FH$267)+SUMIF('ANNUAL SUMMARY'!$DH$230,DF112,'ANNUAL SUMMARY'!$DK$267)+SUMIF('ANNUAL SUMMARY'!$BI$230,DF112,'ANNUAL SUMMARY'!$BL$267)+SUMIF('ANNUAL SUMMARY'!$L$230,DF112,'ANNUAL SUMMARY'!$O$267)+SUMIF('ANNUAL SUMMARY'!$FE$174,DF112,'ANNUAL SUMMARY'!$FH$211)+SUMIF('ANNUAL SUMMARY'!$DH$174,DF112,'ANNUAL SUMMARY'!$DK$211)+SUMIF('ANNUAL SUMMARY'!$BI$174,DF112,'ANNUAL SUMMARY'!$BL$211)+SUMIF('ANNUAL SUMMARY'!$L$174,DF112,'ANNUAL SUMMARY'!$O$211)+SUMIF('ANNUAL SUMMARY'!$FE$118,DF112,'ANNUAL SUMMARY'!$FH$155)+SUMIF('ANNUAL SUMMARY'!$DH$118,DF112,'ANNUAL SUMMARY'!$DK$155)+SUMIF('ANNUAL SUMMARY'!$BI$118,DF112,'ANNUAL SUMMARY'!$BL$155)+SUMIF('ANNUAL SUMMARY'!$L$118,DF112,'ANNUAL SUMMARY'!$O$155)+SUMIF('ANNUAL SUMMARY'!$FE$62,DF112,'ANNUAL SUMMARY'!$FH$99)+SUMIF('ANNUAL SUMMARY'!$DH$62,DF112,'ANNUAL SUMMARY'!$DK$99)+SUMIF('ANNUAL SUMMARY'!$BI$62,DF112,'ANNUAL SUMMARY'!$BL$99)+SUMIF('ANNUAL SUMMARY'!$L$62,DF112,'ANNUAL SUMMARY'!$O$99)+SUMIF('ANNUAL SUMMARY'!$FE$6,DF112,'ANNUAL SUMMARY'!$FH$43)+SUMIF('ANNUAL SUMMARY'!$DH$6,DF112,'ANNUAL SUMMARY'!$DK$43)+SUMIF('ANNUAL SUMMARY'!$BI$6,DF112,'ANNUAL SUMMARY'!$BL$43)+SUMIF('ANNUAL SUMMARY'!$L$6,DF112,'ANNUAL SUMMARY'!$O$43)+SUMIF('PREVIOUS LOGS'!$K$6,DF112,'PREVIOUS LOGS'!$M$39)+SUMIF('PREVIOUS LOGS'!$K$59,$K$6,'PREVIOUS LOGS'!$M$92)+SUMIF('PREVIOUS LOGS'!$K$112,DF112,'PREVIOUS LOGS'!$M$145)+SUMIF('PREVIOUS LOGS'!$K$165,DF112,'PREVIOUS LOGS'!$M$198)+SUMIF('PREVIOUS LOGS'!$K$218,DF112,'PREVIOUS LOGS'!$M$251)+SUMIF('PREVIOUS LOGS'!$K$271,DF112,'PREVIOUS LOGS'!$M$304)+SUMIF('PREVIOUS LOGS'!$K$324,DF112,'PREVIOUS LOGS'!$M$357)+SUMIF('PREVIOUS LOGS'!$BH$6,DF112,'PREVIOUS LOGS'!$BJ$39)+SUMIF('PREVIOUS LOGS'!$BH$59,$K$6,'PREVIOUS LOGS'!$BJ$92)+SUMIF('PREVIOUS LOGS'!$BH$112,DF112,'PREVIOUS LOGS'!$BJ$145)+SUMIF('PREVIOUS LOGS'!$BH$165,DF112,'PREVIOUS LOGS'!$BJ$198)+SUMIF('PREVIOUS LOGS'!$BH$218,DF112,'PREVIOUS LOGS'!$BJ$251)+SUMIF('PREVIOUS LOGS'!$BH$271,DF112,'PREVIOUS LOGS'!$BJ$304)+SUMIF('PREVIOUS LOGS'!$BH$324,DF112,'PREVIOUS LOGS'!$BJ$357)+SUMIF('PREVIOUS LOGS'!$DF$6,DF112,'PREVIOUS LOGS'!$DH$39)+SUMIF('PREVIOUS LOGS'!$DF$59,$K$6,'PREVIOUS LOGS'!$DH$92)+SUMIF('PREVIOUS LOGS'!$DF$112,DF112,'PREVIOUS LOGS'!$DH$145)+SUMIF('PREVIOUS LOGS'!$DF$165,DF112,'PREVIOUS LOGS'!$DH$198)+SUMIF('PREVIOUS LOGS'!$DF$218,DF112,'PREVIOUS LOGS'!$DH$251)+SUMIF('PREVIOUS LOGS'!$DF$271,DF112,'PREVIOUS LOGS'!$DH$304)+SUMIF('PREVIOUS LOGS'!$DF$324,DF112,'PREVIOUS LOGS'!$DH$357)+SUMIF('PREVIOUS LOGS'!$FC$6,DF112,'PREVIOUS LOGS'!$FE$39)+SUMIF('PREVIOUS LOGS'!$FC$59,$K$6,'PREVIOUS LOGS'!$FE$92)+SUMIF('PREVIOUS LOGS'!$FC$112,DF112,'PREVIOUS LOGS'!$FE$145)+SUMIF('PREVIOUS LOGS'!$FC$165,DF112,'PREVIOUS LOGS'!$FE$198)+SUMIF('PREVIOUS LOGS'!$FC$218,DF112,'PREVIOUS LOGS'!$FE$251)+SUMIF('PREVIOUS LOGS'!$FC$271,DF112,'PREVIOUS LOGS'!$FE$304)+SUMIF('PREVIOUS LOGS'!$FC$324,DF112,'PREVIOUS LOGS'!$FE$357)</f>
        <v>0</v>
      </c>
      <c r="DI145" s="699"/>
      <c r="DJ145" s="699"/>
      <c r="DK145" s="699"/>
      <c r="DL145" s="699"/>
      <c r="DM145" s="700"/>
      <c r="DN145" s="698">
        <f>SUMIF('ANNUAL SUMMARY'!$FE$622,DF112,'ANNUAL SUMMARY'!$FN$659)+SUMIF('ANNUAL SUMMARY'!$DH$622,DF112,'ANNUAL SUMMARY'!$DQ$659)+SUMIF('ANNUAL SUMMARY'!$BI$622,DF112,'ANNUAL SUMMARY'!$BR$659)+SUMIF('ANNUAL SUMMARY'!$L$622,DF112,'ANNUAL SUMMARY'!$U$659)+SUMIF('ANNUAL SUMMARY'!$FE$566,DF112,'ANNUAL SUMMARY'!$FN$603)+SUMIF('ANNUAL SUMMARY'!$DH$566,DF112,'ANNUAL SUMMARY'!$DQ$603)+SUMIF('ANNUAL SUMMARY'!$BI$566,DF112,'ANNUAL SUMMARY'!$BR$603)+SUMIF('ANNUAL SUMMARY'!$L$566,DF112,'ANNUAL SUMMARY'!$U$603)+SUMIF('ANNUAL SUMMARY'!$FE$510,DF112,'ANNUAL SUMMARY'!$FN$547)+SUMIF('ANNUAL SUMMARY'!$DH$510,DF112,'ANNUAL SUMMARY'!$DQ$547)+SUMIF('ANNUAL SUMMARY'!$BI$510,DF112,'ANNUAL SUMMARY'!$BR$547)+SUMIF('ANNUAL SUMMARY'!$L$510,DF112,'ANNUAL SUMMARY'!$U$547)+SUMIF('ANNUAL SUMMARY'!$FE$454,DF112,'ANNUAL SUMMARY'!$FN$491)+SUMIF('ANNUAL SUMMARY'!$DH$454,DF112,'ANNUAL SUMMARY'!$DQ$491)+SUMIF('ANNUAL SUMMARY'!$BI$454,DF112,'ANNUAL SUMMARY'!$BR$491)+SUMIF('ANNUAL SUMMARY'!$L$454,DF112,'ANNUAL SUMMARY'!$U$491)+SUMIF('ANNUAL SUMMARY'!$FE$398,DF112,'ANNUAL SUMMARY'!$FN$435)+SUMIF('ANNUAL SUMMARY'!$DH$398,DF112,'ANNUAL SUMMARY'!$DQ$435)+SUMIF('ANNUAL SUMMARY'!$BI$398,DF112,'ANNUAL SUMMARY'!$BR$435)+SUMIF('ANNUAL SUMMARY'!$L$398,DF112,'ANNUAL SUMMARY'!$U$435)+SUMIF('ANNUAL SUMMARY'!$FE$342,DF112,'ANNUAL SUMMARY'!$FN$379)+SUMIF('ANNUAL SUMMARY'!$DH$342,DF112,'ANNUAL SUMMARY'!$DQ$379)+SUMIF('ANNUAL SUMMARY'!$BI$342,DF112,'ANNUAL SUMMARY'!$BR$379)+SUMIF('ANNUAL SUMMARY'!$L$342,DF112,'ANNUAL SUMMARY'!$U$379)+SUMIF('ANNUAL SUMMARY'!$FE$286,DF112,'ANNUAL SUMMARY'!$FN$323)+SUMIF('ANNUAL SUMMARY'!$DH$286,DF112,'ANNUAL SUMMARY'!$DQ$323)+SUMIF('ANNUAL SUMMARY'!$BI$286,DF112,'ANNUAL SUMMARY'!$BR$323)+SUMIF('ANNUAL SUMMARY'!$L$286,DF112,'ANNUAL SUMMARY'!$U$323)+SUMIF('ANNUAL SUMMARY'!$FE$230,DF112,'ANNUAL SUMMARY'!$FN$267)+SUMIF('ANNUAL SUMMARY'!$DH$230,DF112,'ANNUAL SUMMARY'!$DQ$267)+SUMIF('ANNUAL SUMMARY'!$BI$230,DF112,'ANNUAL SUMMARY'!$BR$267)+SUMIF('ANNUAL SUMMARY'!$L$230,DF112,'ANNUAL SUMMARY'!$U$267)+SUMIF('ANNUAL SUMMARY'!$FE$174,DF112,'ANNUAL SUMMARY'!$FN$211)+SUMIF('ANNUAL SUMMARY'!$DH$174,DF112,'ANNUAL SUMMARY'!$DQ$211)+SUMIF('ANNUAL SUMMARY'!$BI$174,DF112,'ANNUAL SUMMARY'!$BR$211)+SUMIF('ANNUAL SUMMARY'!$L$174,DF112,'ANNUAL SUMMARY'!$U$211)+SUMIF('ANNUAL SUMMARY'!$FE$118,DF112,'ANNUAL SUMMARY'!$FN$155)+SUMIF('ANNUAL SUMMARY'!$DH$118,DF112,'ANNUAL SUMMARY'!$DQ$155)+SUMIF('ANNUAL SUMMARY'!$BI$118,DF112,'ANNUAL SUMMARY'!$BR$155)+SUMIF('ANNUAL SUMMARY'!$L$118,DF112,'ANNUAL SUMMARY'!$U$155)+SUMIF('ANNUAL SUMMARY'!$FE$62,DF112,'ANNUAL SUMMARY'!$FN$99)+SUMIF('ANNUAL SUMMARY'!$DH$62,DF112,'ANNUAL SUMMARY'!$DQ$99)+SUMIF('ANNUAL SUMMARY'!$BI$62,DF112,'ANNUAL SUMMARY'!$BR$99)+SUMIF('ANNUAL SUMMARY'!$L$62,DF112,'ANNUAL SUMMARY'!$U$99)+SUMIF('ANNUAL SUMMARY'!$FE$6,DF112,'ANNUAL SUMMARY'!$FN$43)+SUMIF('ANNUAL SUMMARY'!$DH$6,DF112,'ANNUAL SUMMARY'!$DQ$43)+SUMIF('ANNUAL SUMMARY'!$BI$6,DF112,'ANNUAL SUMMARY'!$BR$43)+SUMIF('ANNUAL SUMMARY'!$L$6,DF112,'ANNUAL SUMMARY'!$U$43)</f>
        <v>0</v>
      </c>
      <c r="DO145" s="699"/>
      <c r="DP145" s="699"/>
      <c r="DQ145" s="699"/>
      <c r="DR145" s="699"/>
      <c r="DS145" s="700"/>
      <c r="DT145" s="15"/>
      <c r="DU145" s="711"/>
      <c r="DV145" s="712"/>
      <c r="DW145" s="712"/>
      <c r="DX145" s="712"/>
      <c r="DY145" s="712"/>
      <c r="DZ145" s="712"/>
      <c r="EA145" s="693"/>
      <c r="EB145" s="693"/>
      <c r="EC145" s="693"/>
      <c r="ED145" s="693"/>
      <c r="EE145" s="693"/>
      <c r="EF145" s="694"/>
      <c r="EG145" s="711"/>
      <c r="EH145" s="712"/>
      <c r="EI145" s="712"/>
      <c r="EJ145" s="712"/>
      <c r="EK145" s="712"/>
      <c r="EL145" s="712"/>
      <c r="EM145" s="692"/>
      <c r="EN145" s="693"/>
      <c r="EO145" s="693"/>
      <c r="EP145" s="693"/>
      <c r="EQ145" s="693"/>
      <c r="ER145" s="1263"/>
      <c r="ES145" s="154"/>
      <c r="ET145" s="698">
        <f>SUMIF('ANNUAL SUMMARY'!$FE$622,FC112,'ANNUAL SUMMARY'!$EV$659)+SUMIF('ANNUAL SUMMARY'!$DH$622,FC112,'ANNUAL SUMMARY'!$CY$659)+SUMIF('ANNUAL SUMMARY'!$BI$622,FC112,'ANNUAL SUMMARY'!$AZ$659)+SUMIF('ANNUAL SUMMARY'!$L$622,FC112,'ANNUAL SUMMARY'!$C$659)+SUMIF('ANNUAL SUMMARY'!$FE$566,FC112,'ANNUAL SUMMARY'!$EV$603)+SUMIF('ANNUAL SUMMARY'!$DH$566,FC112,'ANNUAL SUMMARY'!$CY$603)+SUMIF('ANNUAL SUMMARY'!$BI$566,FC112,'ANNUAL SUMMARY'!$AZ$603)+SUMIF('ANNUAL SUMMARY'!$L$566,FC112,'ANNUAL SUMMARY'!$C$603)+SUMIF('ANNUAL SUMMARY'!$FE$510,FC112,'ANNUAL SUMMARY'!$EV$547)+SUMIF('ANNUAL SUMMARY'!$DH$510,FC112,'ANNUAL SUMMARY'!$CY$547)+SUMIF('ANNUAL SUMMARY'!$BI$510,FC112,'ANNUAL SUMMARY'!$AZ$547)+SUMIF('ANNUAL SUMMARY'!$L$510,FC112,'ANNUAL SUMMARY'!$C$547)+SUMIF('ANNUAL SUMMARY'!$FE$454,FC112,'ANNUAL SUMMARY'!$EV$491)+SUMIF('ANNUAL SUMMARY'!$DH$454,FC112,'ANNUAL SUMMARY'!$CY$491)+SUMIF('ANNUAL SUMMARY'!$BI$454,FC112,'ANNUAL SUMMARY'!$AZ$491)+SUMIF('ANNUAL SUMMARY'!$L$454,FC112,'ANNUAL SUMMARY'!$C$491)+SUMIF('ANNUAL SUMMARY'!$FE$398,FC112,'ANNUAL SUMMARY'!$EV$435)+SUMIF('ANNUAL SUMMARY'!$DH$398,FC112,'ANNUAL SUMMARY'!$CY$435)+SUMIF('ANNUAL SUMMARY'!$BI$398,FC112,'ANNUAL SUMMARY'!$AZ$435)+SUMIF('ANNUAL SUMMARY'!$L$398,FC112,'ANNUAL SUMMARY'!$C$435)+SUMIF('ANNUAL SUMMARY'!$FE$342,FC112,'ANNUAL SUMMARY'!$EV$379)+SUMIF('ANNUAL SUMMARY'!$DH$342,FC112,'ANNUAL SUMMARY'!$CY$379)+SUMIF('ANNUAL SUMMARY'!$BI$342,FC112,'ANNUAL SUMMARY'!$AZ$379)+SUMIF('ANNUAL SUMMARY'!$L$342,FC112,'ANNUAL SUMMARY'!$C$379)+SUMIF('ANNUAL SUMMARY'!$FE$286,FC112,'ANNUAL SUMMARY'!$EV$323)+SUMIF('ANNUAL SUMMARY'!$DH$286,FC112,'ANNUAL SUMMARY'!$CY$323)+SUMIF('ANNUAL SUMMARY'!$BI$286,FC112,'ANNUAL SUMMARY'!$AZ$323)+SUMIF('ANNUAL SUMMARY'!$L$286,FC112,'ANNUAL SUMMARY'!$C$323)+SUMIF('ANNUAL SUMMARY'!$FE$230,FC112,'ANNUAL SUMMARY'!$EV$267)+SUMIF('ANNUAL SUMMARY'!$DH$230,FC112,'ANNUAL SUMMARY'!$CY$267)+SUMIF('ANNUAL SUMMARY'!$BI$230,FC112,'ANNUAL SUMMARY'!$AZ$267)+SUMIF('ANNUAL SUMMARY'!$L$230,FC112,'ANNUAL SUMMARY'!$C$267)+SUMIF('ANNUAL SUMMARY'!$FE$174,FC112,'ANNUAL SUMMARY'!$EV$211)+SUMIF('ANNUAL SUMMARY'!$DH$174,FC112,'ANNUAL SUMMARY'!$CY$211)+SUMIF('ANNUAL SUMMARY'!$BI$174,FC112,'ANNUAL SUMMARY'!$AZ$211)+SUMIF('ANNUAL SUMMARY'!$L$174,FC112,'ANNUAL SUMMARY'!$C$211)+SUMIF('ANNUAL SUMMARY'!$FE$118,FC112,'ANNUAL SUMMARY'!$EV$155)+SUMIF('ANNUAL SUMMARY'!$DH$118,FC112,'ANNUAL SUMMARY'!$CY$155)+SUMIF('ANNUAL SUMMARY'!$BI$118,FC112,'ANNUAL SUMMARY'!$AZ$155)+SUMIF('ANNUAL SUMMARY'!$L$118,FC112,'ANNUAL SUMMARY'!$C$155)+SUMIF('ANNUAL SUMMARY'!$FE$62,FC112,'ANNUAL SUMMARY'!$EV$99)+SUMIF('ANNUAL SUMMARY'!$DH$62,FC112,'ANNUAL SUMMARY'!$CY$99)+SUMIF('ANNUAL SUMMARY'!$BI$62,FC112,'ANNUAL SUMMARY'!$AZ$99)+SUMIF('ANNUAL SUMMARY'!$L$62,FC112,'ANNUAL SUMMARY'!$C$99)+SUMIF('ANNUAL SUMMARY'!$FE$6,FC112,'ANNUAL SUMMARY'!$EV$43)+SUMIF('ANNUAL SUMMARY'!$DH$6,FC112,'ANNUAL SUMMARY'!$CY$43)+SUMIF('ANNUAL SUMMARY'!$BI$6,FC112,'ANNUAL SUMMARY'!$AZ$43)+SUMIF('ANNUAL SUMMARY'!$L$6,FC112,'ANNUAL SUMMARY'!$C$43)+SUMIF('PREVIOUS LOGS'!$K$6,FC112,'PREVIOUS LOGS'!$B$39)+SUMIF('PREVIOUS LOGS'!$K$59,$K$6,'PREVIOUS LOGS'!$B$92)+SUMIF('PREVIOUS LOGS'!$K$112,FC112,'PREVIOUS LOGS'!$B$145)+SUMIF('PREVIOUS LOGS'!$K$165,FC112,'PREVIOUS LOGS'!$B$198)+SUMIF('PREVIOUS LOGS'!$K$218,FC112,'PREVIOUS LOGS'!$B$251)+SUMIF('PREVIOUS LOGS'!$K$271,FC112,'PREVIOUS LOGS'!$B$304)+SUMIF('PREVIOUS LOGS'!$K$324,FC112,'PREVIOUS LOGS'!$B$357)+SUMIF('PREVIOUS LOGS'!$BH$6,FC112,'PREVIOUS LOGS'!$AY$39)+SUMIF('PREVIOUS LOGS'!$BH$59,$K$6,'PREVIOUS LOGS'!$AY$92)+SUMIF('PREVIOUS LOGS'!$BH$112,FC112,'PREVIOUS LOGS'!$AY$145)+SUMIF('PREVIOUS LOGS'!$BH$165,FC112,'PREVIOUS LOGS'!$AY$198)+SUMIF('PREVIOUS LOGS'!$BH$218,FC112,'PREVIOUS LOGS'!$AY$251)+SUMIF('PREVIOUS LOGS'!$BH$271,FC112,'PREVIOUS LOGS'!$AY$304)+SUMIF('PREVIOUS LOGS'!$BH$324,FC112,'PREVIOUS LOGS'!$AY$357)+SUMIF('PREVIOUS LOGS'!$DF$6,FC112,'PREVIOUS LOGS'!$CW$39)+SUMIF('PREVIOUS LOGS'!$DF$59,$K$6,'PREVIOUS LOGS'!$CW$92)+SUMIF('PREVIOUS LOGS'!$DF$112,FC112,'PREVIOUS LOGS'!$CW$145)+SUMIF('PREVIOUS LOGS'!$DF$165,FC112,'PREVIOUS LOGS'!$CW$198)+SUMIF('PREVIOUS LOGS'!$DF$218,FC112,'PREVIOUS LOGS'!$CW$251)+SUMIF('PREVIOUS LOGS'!$DF$271,FC112,'PREVIOUS LOGS'!$CW$304)+SUMIF('PREVIOUS LOGS'!$DF$324,FC112,'PREVIOUS LOGS'!$CW$357)+SUMIF('PREVIOUS LOGS'!$FC$6,FC112,'PREVIOUS LOGS'!$ET$39)+SUMIF('PREVIOUS LOGS'!$FC$59,$K$6,'PREVIOUS LOGS'!$ET$92)+SUMIF('PREVIOUS LOGS'!$FC$112,FC112,'PREVIOUS LOGS'!$ET$145)+SUMIF('PREVIOUS LOGS'!$FC$165,FC112,'PREVIOUS LOGS'!$ET$198)+SUMIF('PREVIOUS LOGS'!$FC$218,FC112,'PREVIOUS LOGS'!$ET$251)+SUMIF('PREVIOUS LOGS'!$FC$271,FC112,'PREVIOUS LOGS'!$ET$304)+SUMIF('PREVIOUS LOGS'!$FC$324,FC112,'PREVIOUS LOGS'!$ET$357)</f>
        <v>0</v>
      </c>
      <c r="EU145" s="699"/>
      <c r="EV145" s="699"/>
      <c r="EW145" s="699"/>
      <c r="EX145" s="699"/>
      <c r="EY145" s="700"/>
      <c r="EZ145" s="698">
        <f>SUMIF('ANNUAL SUMMARY'!$FE$622,FC112,'ANNUAL SUMMARY'!$FB$659)+SUMIF('ANNUAL SUMMARY'!$DH$622,FC112,'ANNUAL SUMMARY'!$DE$659)+SUMIF('ANNUAL SUMMARY'!$BI$622,FC112,'ANNUAL SUMMARY'!$BF$659)+SUMIF('ANNUAL SUMMARY'!$L$622,FC112,'ANNUAL SUMMARY'!$I$659)+SUMIF('ANNUAL SUMMARY'!$FE$566,FC112,'ANNUAL SUMMARY'!$FB$603)+SUMIF('ANNUAL SUMMARY'!$DH$566,FC112,'ANNUAL SUMMARY'!$DE$603)+SUMIF('ANNUAL SUMMARY'!$BI$566,FC112,'ANNUAL SUMMARY'!$BF$603)+SUMIF('ANNUAL SUMMARY'!$L$566,FC112,'ANNUAL SUMMARY'!$I$603)+SUMIF('ANNUAL SUMMARY'!$FE$510,FC112,'ANNUAL SUMMARY'!$FB$547)+SUMIF('ANNUAL SUMMARY'!$DH$510,FC112,'ANNUAL SUMMARY'!$DE$547)+SUMIF('ANNUAL SUMMARY'!$BI$510,FC112,'ANNUAL SUMMARY'!$BF$547)+SUMIF('ANNUAL SUMMARY'!$L$510,FC112,'ANNUAL SUMMARY'!$I$547)+SUMIF('ANNUAL SUMMARY'!$FE$454,FC112,'ANNUAL SUMMARY'!$FB$491)+SUMIF('ANNUAL SUMMARY'!$DH$454,FC112,'ANNUAL SUMMARY'!$DE$491)+SUMIF('ANNUAL SUMMARY'!$BI$454,FC112,'ANNUAL SUMMARY'!$BF$491)+SUMIF('ANNUAL SUMMARY'!$L$454,FC112,'ANNUAL SUMMARY'!$I$491)+SUMIF('ANNUAL SUMMARY'!$FE$398,FC112,'ANNUAL SUMMARY'!$FB$435)+SUMIF('ANNUAL SUMMARY'!$DH$398,FC112,'ANNUAL SUMMARY'!$DE$435)+SUMIF('ANNUAL SUMMARY'!$BI$398,FC112,'ANNUAL SUMMARY'!$BF$435)+SUMIF('ANNUAL SUMMARY'!$L$398,FC112,'ANNUAL SUMMARY'!$I$435)+SUMIF('ANNUAL SUMMARY'!$FE$342,FC112,'ANNUAL SUMMARY'!$FB$379)+SUMIF('ANNUAL SUMMARY'!$DH$342,FC112,'ANNUAL SUMMARY'!$DE$379)+SUMIF('ANNUAL SUMMARY'!$BI$342,FC112,'ANNUAL SUMMARY'!$BF$379)+SUMIF('ANNUAL SUMMARY'!$L$342,FC112,'ANNUAL SUMMARY'!$I$379)+SUMIF('ANNUAL SUMMARY'!$FE$286,FC112,'ANNUAL SUMMARY'!$FB$323)+SUMIF('ANNUAL SUMMARY'!$DH$286,FC112,'ANNUAL SUMMARY'!$DE$323)+SUMIF('ANNUAL SUMMARY'!$BI$286,FC112,'ANNUAL SUMMARY'!$BF$323)+SUMIF('ANNUAL SUMMARY'!$L$286,FC112,'ANNUAL SUMMARY'!$I$323)+SUMIF('ANNUAL SUMMARY'!$FE$230,FC112,'ANNUAL SUMMARY'!$FB$267)+SUMIF('ANNUAL SUMMARY'!$DH$230,FC112,'ANNUAL SUMMARY'!$DE$267)+SUMIF('ANNUAL SUMMARY'!$BI$230,FC112,'ANNUAL SUMMARY'!$BF$267)+SUMIF('ANNUAL SUMMARY'!$L$230,FC112,'ANNUAL SUMMARY'!$I$267)+SUMIF('ANNUAL SUMMARY'!$FE$174,FC112,'ANNUAL SUMMARY'!$FB$211)+SUMIF('ANNUAL SUMMARY'!$DH$174,FC112,'ANNUAL SUMMARY'!$DE$211)+SUMIF('ANNUAL SUMMARY'!$BI$174,FC112,'ANNUAL SUMMARY'!$BF$211)+SUMIF('ANNUAL SUMMARY'!$L$174,FC112,'ANNUAL SUMMARY'!$I$211)+SUMIF('ANNUAL SUMMARY'!$FE$118,FC112,'ANNUAL SUMMARY'!$FB$155)+SUMIF('ANNUAL SUMMARY'!$DH$118,FC112,'ANNUAL SUMMARY'!$DE$155)+SUMIF('ANNUAL SUMMARY'!$BI$118,FC112,'ANNUAL SUMMARY'!$BF$155)+SUMIF('ANNUAL SUMMARY'!$L$118,FC112,'ANNUAL SUMMARY'!$I$155)+SUMIF('ANNUAL SUMMARY'!$FE$62,FC112,'ANNUAL SUMMARY'!$FB$99)+SUMIF('ANNUAL SUMMARY'!$DH$62,FC112,'ANNUAL SUMMARY'!$DE$99)+SUMIF('ANNUAL SUMMARY'!$BI$62,FC112,'ANNUAL SUMMARY'!$BF$99)+SUMIF('ANNUAL SUMMARY'!$L$62,FC112,'ANNUAL SUMMARY'!$I$99)+SUMIF('ANNUAL SUMMARY'!$FE$6,FC112,'ANNUAL SUMMARY'!$FB$43)+SUMIF('ANNUAL SUMMARY'!$DH$6,FC112,'ANNUAL SUMMARY'!$DE$43)+SUMIF('ANNUAL SUMMARY'!$BI$6,FC112,'ANNUAL SUMMARY'!$BF$43)+SUMIF('ANNUAL SUMMARY'!$L$6,FC112,'ANNUAL SUMMARY'!$I$43)+SUMIF('PREVIOUS LOGS'!$K$6,FC112,'PREVIOUS LOGS'!$H$39)+SUMIF('PREVIOUS LOGS'!$K$59,$K$6,'PREVIOUS LOGS'!$B$92)+SUMIF('PREVIOUS LOGS'!$K$112,FC112,'PREVIOUS LOGS'!$B$145)+SUMIF('PREVIOUS LOGS'!$K$165,FC112,'PREVIOUS LOGS'!$B$198)+SUMIF('PREVIOUS LOGS'!$K$218,FC112,'PREVIOUS LOGS'!$B$251)+SUMIF('PREVIOUS LOGS'!$K$271,FC112,'PREVIOUS LOGS'!$B$304)+SUMIF('PREVIOUS LOGS'!$K$324,FC112,'PREVIOUS LOGS'!$B$357)+SUMIF('PREVIOUS LOGS'!$BH$6,FC112,'PREVIOUS LOGS'!$BE$39)+SUMIF('PREVIOUS LOGS'!$BH$59,$K$6,'PREVIOUS LOGS'!$AY$92)+SUMIF('PREVIOUS LOGS'!$BH$112,FC112,'PREVIOUS LOGS'!$AY$145)+SUMIF('PREVIOUS LOGS'!$BH$165,FC112,'PREVIOUS LOGS'!$AY$198)+SUMIF('PREVIOUS LOGS'!$BH$218,FC112,'PREVIOUS LOGS'!$AY$251)+SUMIF('PREVIOUS LOGS'!$BH$271,FC112,'PREVIOUS LOGS'!$AY$304)+SUMIF('PREVIOUS LOGS'!$BH$324,FC112,'PREVIOUS LOGS'!$AY$357)+SUMIF('PREVIOUS LOGS'!$DF$6,FC112,'PREVIOUS LOGS'!$DC$39)+SUMIF('PREVIOUS LOGS'!$DF$59,$K$6,'PREVIOUS LOGS'!$CW$92)+SUMIF('PREVIOUS LOGS'!$DF$112,FC112,'PREVIOUS LOGS'!$CW$145)+SUMIF('PREVIOUS LOGS'!$DF$165,FC112,'PREVIOUS LOGS'!$CW$198)+SUMIF('PREVIOUS LOGS'!$DF$218,FC112,'PREVIOUS LOGS'!$CW$251)+SUMIF('PREVIOUS LOGS'!$DF$271,FC112,'PREVIOUS LOGS'!$CW$304)+SUMIF('PREVIOUS LOGS'!$DF$324,FC112,'PREVIOUS LOGS'!$CW$357)+SUMIF('PREVIOUS LOGS'!$FC$6,FC112,'PREVIOUS LOGS'!$EZ$39)+SUMIF('PREVIOUS LOGS'!$FC$59,$K$6,'PREVIOUS LOGS'!$ET$92)+SUMIF('PREVIOUS LOGS'!$FC$112,FC112,'PREVIOUS LOGS'!$ET$145)+SUMIF('PREVIOUS LOGS'!$FC$165,FC112,'PREVIOUS LOGS'!$ET$198)+SUMIF('PREVIOUS LOGS'!$FC$218,FC112,'PREVIOUS LOGS'!$ET$251)+SUMIF('PREVIOUS LOGS'!$FC$271,FC112,'PREVIOUS LOGS'!$ET$304)+SUMIF('PREVIOUS LOGS'!$FC$324,FC112,'PREVIOUS LOGS'!$ET$357)</f>
        <v>0</v>
      </c>
      <c r="FA145" s="699"/>
      <c r="FB145" s="699"/>
      <c r="FC145" s="699"/>
      <c r="FD145" s="700"/>
      <c r="FE145" s="698">
        <f>SUMIF('ANNUAL SUMMARY'!$FE$622,FC112,'ANNUAL SUMMARY'!$FH$659)+SUMIF('ANNUAL SUMMARY'!$DH$622,FC112,'ANNUAL SUMMARY'!$DK$659)+SUMIF('ANNUAL SUMMARY'!$BI$622,FC112,'ANNUAL SUMMARY'!$BL$659)+SUMIF('ANNUAL SUMMARY'!$L$622,FC112,'ANNUAL SUMMARY'!$O$659)+SUMIF('ANNUAL SUMMARY'!$FE$566,FC112,'ANNUAL SUMMARY'!$FH$603)+SUMIF('ANNUAL SUMMARY'!$DH$566,FC112,'ANNUAL SUMMARY'!$DK$603)+SUMIF('ANNUAL SUMMARY'!$BI$566,FC112,'ANNUAL SUMMARY'!$BL$603)+SUMIF('ANNUAL SUMMARY'!$L$566,FC112,'ANNUAL SUMMARY'!$O$603)+SUMIF('ANNUAL SUMMARY'!$FE$510,FC112,'ANNUAL SUMMARY'!$FH$547)+SUMIF('ANNUAL SUMMARY'!$DH$510,FC112,'ANNUAL SUMMARY'!$DK$547)+SUMIF('ANNUAL SUMMARY'!$BI$510,FC112,'ANNUAL SUMMARY'!$BL$547)+SUMIF('ANNUAL SUMMARY'!$L$510,FC112,'ANNUAL SUMMARY'!$O$547)+SUMIF('ANNUAL SUMMARY'!$FE$454,FC112,'ANNUAL SUMMARY'!$FH$491)+SUMIF('ANNUAL SUMMARY'!$DH$454,FC112,'ANNUAL SUMMARY'!$DK$491)+SUMIF('ANNUAL SUMMARY'!$BI$454,FC112,'ANNUAL SUMMARY'!$BL$491)+SUMIF('ANNUAL SUMMARY'!$L$454,FC112,'ANNUAL SUMMARY'!$O$491)+SUMIF('ANNUAL SUMMARY'!$FE$398,FC112,'ANNUAL SUMMARY'!$FH$435)+SUMIF('ANNUAL SUMMARY'!$DH$398,FC112,'ANNUAL SUMMARY'!$DK$435)+SUMIF('ANNUAL SUMMARY'!$BI$398,FC112,'ANNUAL SUMMARY'!$BL$435)+SUMIF('ANNUAL SUMMARY'!$L$398,FC112,'ANNUAL SUMMARY'!$O$435)+SUMIF('ANNUAL SUMMARY'!$FE$342,FC112,'ANNUAL SUMMARY'!$FH$379)+SUMIF('ANNUAL SUMMARY'!$DH$342,FC112,'ANNUAL SUMMARY'!$DK$379)+SUMIF('ANNUAL SUMMARY'!$BI$342,FC112,'ANNUAL SUMMARY'!$BL$379)+SUMIF('ANNUAL SUMMARY'!$L$342,FC112,'ANNUAL SUMMARY'!$O$379)+SUMIF('ANNUAL SUMMARY'!$FE$286,FC112,'ANNUAL SUMMARY'!$FH$323)+SUMIF('ANNUAL SUMMARY'!$DH$286,FC112,'ANNUAL SUMMARY'!$DK$323)+SUMIF('ANNUAL SUMMARY'!$BI$286,FC112,'ANNUAL SUMMARY'!$BL$323)+SUMIF('ANNUAL SUMMARY'!$L$286,FC112,'ANNUAL SUMMARY'!$O$323)+SUMIF('ANNUAL SUMMARY'!$FE$230,FC112,'ANNUAL SUMMARY'!$FH$267)+SUMIF('ANNUAL SUMMARY'!$DH$230,FC112,'ANNUAL SUMMARY'!$DK$267)+SUMIF('ANNUAL SUMMARY'!$BI$230,FC112,'ANNUAL SUMMARY'!$BL$267)+SUMIF('ANNUAL SUMMARY'!$L$230,FC112,'ANNUAL SUMMARY'!$O$267)+SUMIF('ANNUAL SUMMARY'!$FE$174,FC112,'ANNUAL SUMMARY'!$FH$211)+SUMIF('ANNUAL SUMMARY'!$DH$174,FC112,'ANNUAL SUMMARY'!$DK$211)+SUMIF('ANNUAL SUMMARY'!$BI$174,FC112,'ANNUAL SUMMARY'!$BL$211)+SUMIF('ANNUAL SUMMARY'!$L$174,FC112,'ANNUAL SUMMARY'!$O$211)+SUMIF('ANNUAL SUMMARY'!$FE$118,FC112,'ANNUAL SUMMARY'!$FH$155)+SUMIF('ANNUAL SUMMARY'!$DH$118,FC112,'ANNUAL SUMMARY'!$DK$155)+SUMIF('ANNUAL SUMMARY'!$BI$118,FC112,'ANNUAL SUMMARY'!$BL$155)+SUMIF('ANNUAL SUMMARY'!$L$118,FC112,'ANNUAL SUMMARY'!$O$155)+SUMIF('ANNUAL SUMMARY'!$FE$62,FC112,'ANNUAL SUMMARY'!$FH$99)+SUMIF('ANNUAL SUMMARY'!$DH$62,FC112,'ANNUAL SUMMARY'!$DK$99)+SUMIF('ANNUAL SUMMARY'!$BI$62,FC112,'ANNUAL SUMMARY'!$BL$99)+SUMIF('ANNUAL SUMMARY'!$L$62,FC112,'ANNUAL SUMMARY'!$O$99)+SUMIF('ANNUAL SUMMARY'!$FE$6,FC112,'ANNUAL SUMMARY'!$FH$43)+SUMIF('ANNUAL SUMMARY'!$DH$6,FC112,'ANNUAL SUMMARY'!$DK$43)+SUMIF('ANNUAL SUMMARY'!$BI$6,FC112,'ANNUAL SUMMARY'!$BL$43)+SUMIF('ANNUAL SUMMARY'!$L$6,FC112,'ANNUAL SUMMARY'!$O$43)+SUMIF('PREVIOUS LOGS'!$K$6,FC112,'PREVIOUS LOGS'!$M$39)+SUMIF('PREVIOUS LOGS'!$K$59,$K$6,'PREVIOUS LOGS'!$M$92)+SUMIF('PREVIOUS LOGS'!$K$112,FC112,'PREVIOUS LOGS'!$M$145)+SUMIF('PREVIOUS LOGS'!$K$165,FC112,'PREVIOUS LOGS'!$M$198)+SUMIF('PREVIOUS LOGS'!$K$218,FC112,'PREVIOUS LOGS'!$M$251)+SUMIF('PREVIOUS LOGS'!$K$271,FC112,'PREVIOUS LOGS'!$M$304)+SUMIF('PREVIOUS LOGS'!$K$324,FC112,'PREVIOUS LOGS'!$M$357)+SUMIF('PREVIOUS LOGS'!$BH$6,FC112,'PREVIOUS LOGS'!$BJ$39)+SUMIF('PREVIOUS LOGS'!$BH$59,$K$6,'PREVIOUS LOGS'!$BJ$92)+SUMIF('PREVIOUS LOGS'!$BH$112,FC112,'PREVIOUS LOGS'!$BJ$145)+SUMIF('PREVIOUS LOGS'!$BH$165,FC112,'PREVIOUS LOGS'!$BJ$198)+SUMIF('PREVIOUS LOGS'!$BH$218,FC112,'PREVIOUS LOGS'!$BJ$251)+SUMIF('PREVIOUS LOGS'!$BH$271,FC112,'PREVIOUS LOGS'!$BJ$304)+SUMIF('PREVIOUS LOGS'!$BH$324,FC112,'PREVIOUS LOGS'!$BJ$357)+SUMIF('PREVIOUS LOGS'!$DF$6,FC112,'PREVIOUS LOGS'!$DH$39)+SUMIF('PREVIOUS LOGS'!$DF$59,$K$6,'PREVIOUS LOGS'!$DH$92)+SUMIF('PREVIOUS LOGS'!$DF$112,FC112,'PREVIOUS LOGS'!$DH$145)+SUMIF('PREVIOUS LOGS'!$DF$165,FC112,'PREVIOUS LOGS'!$DH$198)+SUMIF('PREVIOUS LOGS'!$DF$218,FC112,'PREVIOUS LOGS'!$DH$251)+SUMIF('PREVIOUS LOGS'!$DF$271,FC112,'PREVIOUS LOGS'!$DH$304)+SUMIF('PREVIOUS LOGS'!$DF$324,FC112,'PREVIOUS LOGS'!$DH$357)+SUMIF('PREVIOUS LOGS'!$FC$6,FC112,'PREVIOUS LOGS'!$FE$39)+SUMIF('PREVIOUS LOGS'!$FC$59,$K$6,'PREVIOUS LOGS'!$FE$92)+SUMIF('PREVIOUS LOGS'!$FC$112,FC112,'PREVIOUS LOGS'!$FE$145)+SUMIF('PREVIOUS LOGS'!$FC$165,FC112,'PREVIOUS LOGS'!$FE$198)+SUMIF('PREVIOUS LOGS'!$FC$218,FC112,'PREVIOUS LOGS'!$FE$251)+SUMIF('PREVIOUS LOGS'!$FC$271,FC112,'PREVIOUS LOGS'!$FE$304)+SUMIF('PREVIOUS LOGS'!$FC$324,FC112,'PREVIOUS LOGS'!$FE$357)</f>
        <v>0</v>
      </c>
      <c r="FF145" s="699"/>
      <c r="FG145" s="699"/>
      <c r="FH145" s="699"/>
      <c r="FI145" s="699"/>
      <c r="FJ145" s="700"/>
      <c r="FK145" s="698">
        <f>SUMIF('ANNUAL SUMMARY'!$FE$622,FC112,'ANNUAL SUMMARY'!$FN$659)+SUMIF('ANNUAL SUMMARY'!$DH$622,FC112,'ANNUAL SUMMARY'!$DQ$659)+SUMIF('ANNUAL SUMMARY'!$BI$622,FC112,'ANNUAL SUMMARY'!$BR$659)+SUMIF('ANNUAL SUMMARY'!$L$622,FC112,'ANNUAL SUMMARY'!$U$659)+SUMIF('ANNUAL SUMMARY'!$FE$566,FC112,'ANNUAL SUMMARY'!$FN$603)+SUMIF('ANNUAL SUMMARY'!$DH$566,FC112,'ANNUAL SUMMARY'!$DQ$603)+SUMIF('ANNUAL SUMMARY'!$BI$566,FC112,'ANNUAL SUMMARY'!$BR$603)+SUMIF('ANNUAL SUMMARY'!$L$566,FC112,'ANNUAL SUMMARY'!$U$603)+SUMIF('ANNUAL SUMMARY'!$FE$510,FC112,'ANNUAL SUMMARY'!$FN$547)+SUMIF('ANNUAL SUMMARY'!$DH$510,FC112,'ANNUAL SUMMARY'!$DQ$547)+SUMIF('ANNUAL SUMMARY'!$BI$510,FC112,'ANNUAL SUMMARY'!$BR$547)+SUMIF('ANNUAL SUMMARY'!$L$510,FC112,'ANNUAL SUMMARY'!$U$547)+SUMIF('ANNUAL SUMMARY'!$FE$454,FC112,'ANNUAL SUMMARY'!$FN$491)+SUMIF('ANNUAL SUMMARY'!$DH$454,FC112,'ANNUAL SUMMARY'!$DQ$491)+SUMIF('ANNUAL SUMMARY'!$BI$454,FC112,'ANNUAL SUMMARY'!$BR$491)+SUMIF('ANNUAL SUMMARY'!$L$454,FC112,'ANNUAL SUMMARY'!$U$491)+SUMIF('ANNUAL SUMMARY'!$FE$398,FC112,'ANNUAL SUMMARY'!$FN$435)+SUMIF('ANNUAL SUMMARY'!$DH$398,FC112,'ANNUAL SUMMARY'!$DQ$435)+SUMIF('ANNUAL SUMMARY'!$BI$398,FC112,'ANNUAL SUMMARY'!$BR$435)+SUMIF('ANNUAL SUMMARY'!$L$398,FC112,'ANNUAL SUMMARY'!$U$435)+SUMIF('ANNUAL SUMMARY'!$FE$342,FC112,'ANNUAL SUMMARY'!$FN$379)+SUMIF('ANNUAL SUMMARY'!$DH$342,FC112,'ANNUAL SUMMARY'!$DQ$379)+SUMIF('ANNUAL SUMMARY'!$BI$342,FC112,'ANNUAL SUMMARY'!$BR$379)+SUMIF('ANNUAL SUMMARY'!$L$342,FC112,'ANNUAL SUMMARY'!$U$379)+SUMIF('ANNUAL SUMMARY'!$FE$286,FC112,'ANNUAL SUMMARY'!$FN$323)+SUMIF('ANNUAL SUMMARY'!$DH$286,FC112,'ANNUAL SUMMARY'!$DQ$323)+SUMIF('ANNUAL SUMMARY'!$BI$286,FC112,'ANNUAL SUMMARY'!$BR$323)+SUMIF('ANNUAL SUMMARY'!$L$286,FC112,'ANNUAL SUMMARY'!$U$323)+SUMIF('ANNUAL SUMMARY'!$FE$230,FC112,'ANNUAL SUMMARY'!$FN$267)+SUMIF('ANNUAL SUMMARY'!$DH$230,FC112,'ANNUAL SUMMARY'!$DQ$267)+SUMIF('ANNUAL SUMMARY'!$BI$230,FC112,'ANNUAL SUMMARY'!$BR$267)+SUMIF('ANNUAL SUMMARY'!$L$230,FC112,'ANNUAL SUMMARY'!$U$267)+SUMIF('ANNUAL SUMMARY'!$FE$174,FC112,'ANNUAL SUMMARY'!$FN$211)+SUMIF('ANNUAL SUMMARY'!$DH$174,FC112,'ANNUAL SUMMARY'!$DQ$211)+SUMIF('ANNUAL SUMMARY'!$BI$174,FC112,'ANNUAL SUMMARY'!$BR$211)+SUMIF('ANNUAL SUMMARY'!$L$174,FC112,'ANNUAL SUMMARY'!$U$211)+SUMIF('ANNUAL SUMMARY'!$FE$118,FC112,'ANNUAL SUMMARY'!$FN$155)+SUMIF('ANNUAL SUMMARY'!$DH$118,FC112,'ANNUAL SUMMARY'!$DQ$155)+SUMIF('ANNUAL SUMMARY'!$BI$118,FC112,'ANNUAL SUMMARY'!$BR$155)+SUMIF('ANNUAL SUMMARY'!$L$118,FC112,'ANNUAL SUMMARY'!$U$155)+SUMIF('ANNUAL SUMMARY'!$FE$62,FC112,'ANNUAL SUMMARY'!$FN$99)+SUMIF('ANNUAL SUMMARY'!$DH$62,FC112,'ANNUAL SUMMARY'!$DQ$99)+SUMIF('ANNUAL SUMMARY'!$BI$62,FC112,'ANNUAL SUMMARY'!$BR$99)+SUMIF('ANNUAL SUMMARY'!$L$62,FC112,'ANNUAL SUMMARY'!$U$99)+SUMIF('ANNUAL SUMMARY'!$FE$6,FC112,'ANNUAL SUMMARY'!$FN$43)+SUMIF('ANNUAL SUMMARY'!$DH$6,FC112,'ANNUAL SUMMARY'!$DQ$43)+SUMIF('ANNUAL SUMMARY'!$BI$6,FC112,'ANNUAL SUMMARY'!$BR$43)+SUMIF('ANNUAL SUMMARY'!$L$6,FC112,'ANNUAL SUMMARY'!$U$43)</f>
        <v>0</v>
      </c>
      <c r="FL145" s="699"/>
      <c r="FM145" s="699"/>
      <c r="FN145" s="699"/>
      <c r="FO145" s="699"/>
      <c r="FP145" s="700"/>
      <c r="FQ145" s="15"/>
      <c r="FR145" s="711"/>
      <c r="FS145" s="712"/>
      <c r="FT145" s="712"/>
      <c r="FU145" s="712"/>
      <c r="FV145" s="712"/>
      <c r="FW145" s="712"/>
      <c r="FX145" s="693"/>
      <c r="FY145" s="693"/>
      <c r="FZ145" s="693"/>
      <c r="GA145" s="693"/>
      <c r="GB145" s="693"/>
      <c r="GC145" s="694"/>
      <c r="GD145" s="711"/>
      <c r="GE145" s="712"/>
      <c r="GF145" s="712"/>
      <c r="GG145" s="712"/>
      <c r="GH145" s="712"/>
      <c r="GI145" s="712"/>
      <c r="GJ145" s="692"/>
      <c r="GK145" s="693"/>
      <c r="GL145" s="693"/>
      <c r="GM145" s="693"/>
      <c r="GN145" s="694"/>
      <c r="GO145" s="1263"/>
    </row>
    <row r="146" spans="1:197" ht="9" customHeight="1" x14ac:dyDescent="0.25">
      <c r="A146" s="154"/>
      <c r="B146" s="704"/>
      <c r="C146" s="705"/>
      <c r="D146" s="705"/>
      <c r="E146" s="705"/>
      <c r="F146" s="705"/>
      <c r="G146" s="706"/>
      <c r="H146" s="701"/>
      <c r="I146" s="702"/>
      <c r="J146" s="702"/>
      <c r="K146" s="702"/>
      <c r="L146" s="703"/>
      <c r="M146" s="701"/>
      <c r="N146" s="702"/>
      <c r="O146" s="702"/>
      <c r="P146" s="702"/>
      <c r="Q146" s="702"/>
      <c r="R146" s="703"/>
      <c r="S146" s="704"/>
      <c r="T146" s="705"/>
      <c r="U146" s="705"/>
      <c r="V146" s="705"/>
      <c r="W146" s="705"/>
      <c r="X146" s="706"/>
      <c r="Y146" s="15"/>
      <c r="Z146" s="709" t="str">
        <f>IF('FRONT PAGE'!$A$1="www.fly-logics.com","REGISTRATION",0)</f>
        <v>REGISTRATION</v>
      </c>
      <c r="AA146" s="710"/>
      <c r="AB146" s="710"/>
      <c r="AC146" s="710"/>
      <c r="AD146" s="710"/>
      <c r="AE146" s="710"/>
      <c r="AF146" s="690" t="s">
        <v>68</v>
      </c>
      <c r="AG146" s="690"/>
      <c r="AH146" s="690"/>
      <c r="AI146" s="690"/>
      <c r="AJ146" s="690"/>
      <c r="AK146" s="691"/>
      <c r="AL146" s="709" t="str">
        <f>IF('FRONT PAGE'!$A$1="www.fly-logics.com","REG. DATE",0)</f>
        <v>REG. DATE</v>
      </c>
      <c r="AM146" s="710"/>
      <c r="AN146" s="710"/>
      <c r="AO146" s="710"/>
      <c r="AP146" s="710"/>
      <c r="AQ146" s="710"/>
      <c r="AR146" s="683">
        <v>25917</v>
      </c>
      <c r="AS146" s="684"/>
      <c r="AT146" s="684"/>
      <c r="AU146" s="684"/>
      <c r="AV146" s="684"/>
      <c r="AW146" s="1263"/>
      <c r="AX146" s="154"/>
      <c r="AY146" s="704"/>
      <c r="AZ146" s="705"/>
      <c r="BA146" s="705"/>
      <c r="BB146" s="705"/>
      <c r="BC146" s="705"/>
      <c r="BD146" s="706"/>
      <c r="BE146" s="701"/>
      <c r="BF146" s="702"/>
      <c r="BG146" s="702"/>
      <c r="BH146" s="702"/>
      <c r="BI146" s="703"/>
      <c r="BJ146" s="701"/>
      <c r="BK146" s="702"/>
      <c r="BL146" s="702"/>
      <c r="BM146" s="702"/>
      <c r="BN146" s="702"/>
      <c r="BO146" s="703"/>
      <c r="BP146" s="704"/>
      <c r="BQ146" s="705"/>
      <c r="BR146" s="705"/>
      <c r="BS146" s="705"/>
      <c r="BT146" s="705"/>
      <c r="BU146" s="706"/>
      <c r="BV146" s="15"/>
      <c r="BW146" s="709" t="str">
        <f>IF('FRONT PAGE'!$A$1="www.fly-logics.com","REGISTRATION",0)</f>
        <v>REGISTRATION</v>
      </c>
      <c r="BX146" s="710"/>
      <c r="BY146" s="710"/>
      <c r="BZ146" s="710"/>
      <c r="CA146" s="710"/>
      <c r="CB146" s="710"/>
      <c r="CC146" s="690" t="s">
        <v>68</v>
      </c>
      <c r="CD146" s="690"/>
      <c r="CE146" s="690"/>
      <c r="CF146" s="690"/>
      <c r="CG146" s="690"/>
      <c r="CH146" s="691"/>
      <c r="CI146" s="709" t="str">
        <f>IF('FRONT PAGE'!$A$1="www.fly-logics.com","REG. DATE",0)</f>
        <v>REG. DATE</v>
      </c>
      <c r="CJ146" s="710"/>
      <c r="CK146" s="710"/>
      <c r="CL146" s="710"/>
      <c r="CM146" s="710"/>
      <c r="CN146" s="710"/>
      <c r="CO146" s="683">
        <v>25917</v>
      </c>
      <c r="CP146" s="684"/>
      <c r="CQ146" s="684"/>
      <c r="CR146" s="684"/>
      <c r="CS146" s="685"/>
      <c r="CT146" s="1263"/>
      <c r="CU146" s="1250"/>
      <c r="CV146" s="154"/>
      <c r="CW146" s="704"/>
      <c r="CX146" s="705"/>
      <c r="CY146" s="705"/>
      <c r="CZ146" s="705"/>
      <c r="DA146" s="705"/>
      <c r="DB146" s="706"/>
      <c r="DC146" s="701"/>
      <c r="DD146" s="702"/>
      <c r="DE146" s="702"/>
      <c r="DF146" s="702"/>
      <c r="DG146" s="703"/>
      <c r="DH146" s="701"/>
      <c r="DI146" s="702"/>
      <c r="DJ146" s="702"/>
      <c r="DK146" s="702"/>
      <c r="DL146" s="702"/>
      <c r="DM146" s="703"/>
      <c r="DN146" s="704"/>
      <c r="DO146" s="705"/>
      <c r="DP146" s="705"/>
      <c r="DQ146" s="705"/>
      <c r="DR146" s="705"/>
      <c r="DS146" s="706"/>
      <c r="DT146" s="15"/>
      <c r="DU146" s="709" t="str">
        <f>IF('FRONT PAGE'!$A$1="www.fly-logics.com","REGISTRATION",0)</f>
        <v>REGISTRATION</v>
      </c>
      <c r="DV146" s="710"/>
      <c r="DW146" s="710"/>
      <c r="DX146" s="710"/>
      <c r="DY146" s="710"/>
      <c r="DZ146" s="710"/>
      <c r="EA146" s="690" t="s">
        <v>68</v>
      </c>
      <c r="EB146" s="690"/>
      <c r="EC146" s="690"/>
      <c r="ED146" s="690"/>
      <c r="EE146" s="690"/>
      <c r="EF146" s="691"/>
      <c r="EG146" s="709" t="str">
        <f>IF('FRONT PAGE'!$A$1="www.fly-logics.com","REG. DATE",0)</f>
        <v>REG. DATE</v>
      </c>
      <c r="EH146" s="710"/>
      <c r="EI146" s="710"/>
      <c r="EJ146" s="710"/>
      <c r="EK146" s="710"/>
      <c r="EL146" s="710"/>
      <c r="EM146" s="683">
        <v>25917</v>
      </c>
      <c r="EN146" s="684"/>
      <c r="EO146" s="684"/>
      <c r="EP146" s="684"/>
      <c r="EQ146" s="684"/>
      <c r="ER146" s="1263"/>
      <c r="ES146" s="154"/>
      <c r="ET146" s="704"/>
      <c r="EU146" s="705"/>
      <c r="EV146" s="705"/>
      <c r="EW146" s="705"/>
      <c r="EX146" s="705"/>
      <c r="EY146" s="706"/>
      <c r="EZ146" s="701"/>
      <c r="FA146" s="702"/>
      <c r="FB146" s="702"/>
      <c r="FC146" s="702"/>
      <c r="FD146" s="703"/>
      <c r="FE146" s="701"/>
      <c r="FF146" s="702"/>
      <c r="FG146" s="702"/>
      <c r="FH146" s="702"/>
      <c r="FI146" s="702"/>
      <c r="FJ146" s="703"/>
      <c r="FK146" s="704"/>
      <c r="FL146" s="705"/>
      <c r="FM146" s="705"/>
      <c r="FN146" s="705"/>
      <c r="FO146" s="705"/>
      <c r="FP146" s="706"/>
      <c r="FQ146" s="15"/>
      <c r="FR146" s="709" t="str">
        <f>IF('FRONT PAGE'!$A$1="www.fly-logics.com","REGISTRATION",0)</f>
        <v>REGISTRATION</v>
      </c>
      <c r="FS146" s="710"/>
      <c r="FT146" s="710"/>
      <c r="FU146" s="710"/>
      <c r="FV146" s="710"/>
      <c r="FW146" s="710"/>
      <c r="FX146" s="690" t="s">
        <v>68</v>
      </c>
      <c r="FY146" s="690"/>
      <c r="FZ146" s="690"/>
      <c r="GA146" s="690"/>
      <c r="GB146" s="690"/>
      <c r="GC146" s="691"/>
      <c r="GD146" s="709" t="str">
        <f>IF('FRONT PAGE'!$A$1="www.fly-logics.com","REG. DATE",0)</f>
        <v>REG. DATE</v>
      </c>
      <c r="GE146" s="710"/>
      <c r="GF146" s="710"/>
      <c r="GG146" s="710"/>
      <c r="GH146" s="710"/>
      <c r="GI146" s="710"/>
      <c r="GJ146" s="683">
        <v>25917</v>
      </c>
      <c r="GK146" s="684"/>
      <c r="GL146" s="684"/>
      <c r="GM146" s="684"/>
      <c r="GN146" s="685"/>
      <c r="GO146" s="1263"/>
    </row>
    <row r="147" spans="1:197" ht="6.75" customHeight="1" x14ac:dyDescent="0.25">
      <c r="A147" s="154"/>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15"/>
      <c r="Z147" s="711"/>
      <c r="AA147" s="712"/>
      <c r="AB147" s="712"/>
      <c r="AC147" s="712"/>
      <c r="AD147" s="712"/>
      <c r="AE147" s="712"/>
      <c r="AF147" s="693"/>
      <c r="AG147" s="693"/>
      <c r="AH147" s="693"/>
      <c r="AI147" s="693"/>
      <c r="AJ147" s="693"/>
      <c r="AK147" s="694"/>
      <c r="AL147" s="711"/>
      <c r="AM147" s="712"/>
      <c r="AN147" s="712"/>
      <c r="AO147" s="712"/>
      <c r="AP147" s="712"/>
      <c r="AQ147" s="712"/>
      <c r="AR147" s="686"/>
      <c r="AS147" s="687"/>
      <c r="AT147" s="687"/>
      <c r="AU147" s="687"/>
      <c r="AV147" s="687"/>
      <c r="AW147" s="1263"/>
      <c r="AX147" s="154"/>
      <c r="AY147" s="252"/>
      <c r="AZ147" s="252"/>
      <c r="BA147" s="252"/>
      <c r="BB147" s="252"/>
      <c r="BC147" s="252"/>
      <c r="BD147" s="252"/>
      <c r="BE147" s="252"/>
      <c r="BF147" s="252"/>
      <c r="BG147" s="252"/>
      <c r="BH147" s="252"/>
      <c r="BI147" s="252"/>
      <c r="BJ147" s="252"/>
      <c r="BK147" s="252"/>
      <c r="BL147" s="252"/>
      <c r="BM147" s="252"/>
      <c r="BN147" s="252"/>
      <c r="BO147" s="252"/>
      <c r="BP147" s="252"/>
      <c r="BQ147" s="252"/>
      <c r="BR147" s="252"/>
      <c r="BS147" s="252"/>
      <c r="BT147" s="252"/>
      <c r="BU147" s="252"/>
      <c r="BV147" s="15"/>
      <c r="BW147" s="711"/>
      <c r="BX147" s="712"/>
      <c r="BY147" s="712"/>
      <c r="BZ147" s="712"/>
      <c r="CA147" s="712"/>
      <c r="CB147" s="712"/>
      <c r="CC147" s="693"/>
      <c r="CD147" s="693"/>
      <c r="CE147" s="693"/>
      <c r="CF147" s="693"/>
      <c r="CG147" s="693"/>
      <c r="CH147" s="694"/>
      <c r="CI147" s="711"/>
      <c r="CJ147" s="712"/>
      <c r="CK147" s="712"/>
      <c r="CL147" s="712"/>
      <c r="CM147" s="712"/>
      <c r="CN147" s="712"/>
      <c r="CO147" s="686"/>
      <c r="CP147" s="687"/>
      <c r="CQ147" s="687"/>
      <c r="CR147" s="687"/>
      <c r="CS147" s="688"/>
      <c r="CT147" s="1263"/>
      <c r="CU147" s="1250"/>
      <c r="CV147" s="154"/>
      <c r="CW147" s="252"/>
      <c r="CX147" s="252"/>
      <c r="CY147" s="252"/>
      <c r="CZ147" s="252"/>
      <c r="DA147" s="252"/>
      <c r="DB147" s="252"/>
      <c r="DC147" s="252"/>
      <c r="DD147" s="252"/>
      <c r="DE147" s="252"/>
      <c r="DF147" s="252"/>
      <c r="DG147" s="252"/>
      <c r="DH147" s="252"/>
      <c r="DI147" s="252"/>
      <c r="DJ147" s="252"/>
      <c r="DK147" s="252"/>
      <c r="DL147" s="252"/>
      <c r="DM147" s="252"/>
      <c r="DN147" s="252"/>
      <c r="DO147" s="252"/>
      <c r="DP147" s="252"/>
      <c r="DQ147" s="252"/>
      <c r="DR147" s="252"/>
      <c r="DS147" s="252"/>
      <c r="DT147" s="15"/>
      <c r="DU147" s="711"/>
      <c r="DV147" s="712"/>
      <c r="DW147" s="712"/>
      <c r="DX147" s="712"/>
      <c r="DY147" s="712"/>
      <c r="DZ147" s="712"/>
      <c r="EA147" s="693"/>
      <c r="EB147" s="693"/>
      <c r="EC147" s="693"/>
      <c r="ED147" s="693"/>
      <c r="EE147" s="693"/>
      <c r="EF147" s="694"/>
      <c r="EG147" s="711"/>
      <c r="EH147" s="712"/>
      <c r="EI147" s="712"/>
      <c r="EJ147" s="712"/>
      <c r="EK147" s="712"/>
      <c r="EL147" s="712"/>
      <c r="EM147" s="686"/>
      <c r="EN147" s="687"/>
      <c r="EO147" s="687"/>
      <c r="EP147" s="687"/>
      <c r="EQ147" s="687"/>
      <c r="ER147" s="1263"/>
      <c r="ES147" s="154"/>
      <c r="ET147" s="252"/>
      <c r="EU147" s="252"/>
      <c r="EV147" s="252"/>
      <c r="EW147" s="252"/>
      <c r="EX147" s="252"/>
      <c r="EY147" s="252"/>
      <c r="EZ147" s="252"/>
      <c r="FA147" s="252"/>
      <c r="FB147" s="252"/>
      <c r="FC147" s="252"/>
      <c r="FD147" s="252"/>
      <c r="FE147" s="252"/>
      <c r="FF147" s="252"/>
      <c r="FG147" s="252"/>
      <c r="FH147" s="252"/>
      <c r="FI147" s="252"/>
      <c r="FJ147" s="252"/>
      <c r="FK147" s="252"/>
      <c r="FL147" s="252"/>
      <c r="FM147" s="252"/>
      <c r="FN147" s="252"/>
      <c r="FO147" s="252"/>
      <c r="FP147" s="252"/>
      <c r="FQ147" s="15"/>
      <c r="FR147" s="711"/>
      <c r="FS147" s="712"/>
      <c r="FT147" s="712"/>
      <c r="FU147" s="712"/>
      <c r="FV147" s="712"/>
      <c r="FW147" s="712"/>
      <c r="FX147" s="693"/>
      <c r="FY147" s="693"/>
      <c r="FZ147" s="693"/>
      <c r="GA147" s="693"/>
      <c r="GB147" s="693"/>
      <c r="GC147" s="694"/>
      <c r="GD147" s="711"/>
      <c r="GE147" s="712"/>
      <c r="GF147" s="712"/>
      <c r="GG147" s="712"/>
      <c r="GH147" s="712"/>
      <c r="GI147" s="712"/>
      <c r="GJ147" s="686"/>
      <c r="GK147" s="687"/>
      <c r="GL147" s="687"/>
      <c r="GM147" s="687"/>
      <c r="GN147" s="688"/>
      <c r="GO147" s="1263"/>
    </row>
    <row r="148" spans="1:197" ht="5.25" customHeight="1" x14ac:dyDescent="0.25">
      <c r="A148" s="154"/>
      <c r="B148" s="665" t="s">
        <v>37</v>
      </c>
      <c r="C148" s="666"/>
      <c r="D148" s="666"/>
      <c r="E148" s="895">
        <f>SUMIF('ANNUAL SUMMARY'!$L$6,K112,'ANNUAL SUMMARY'!$F$47)+SUMIF('ANNUAL SUMMARY'!$L$64,K112,'ANNUAL SUMMARY'!$F$105)+SUMIF('ANNUAL SUMMARY'!$L$122,K112,'ANNUAL SUMMARY'!$F$163)+SUMIF('ANNUAL SUMMARY'!$L$180,K112,'ANNUAL SUMMARY'!$F$221)+SUMIF('ANNUAL SUMMARY'!$L$238,K112,'ANNUAL SUMMARY'!$F$279)+SUMIF('ANNUAL SUMMARY'!$L$296,K112,'ANNUAL SUMMARY'!$F$337)+SUMIF('ANNUAL SUMMARY'!$L$354,K112,'ANNUAL SUMMARY'!$F$395)+SUMIF('ANNUAL SUMMARY'!$L$412,K112,'ANNUAL SUMMARY'!$F$453)+SUMIF('ANNUAL SUMMARY'!$L$470,K112,'ANNUAL SUMMARY'!$F$511)+SUMIF('ANNUAL SUMMARY'!$L$528,K112,'ANNUAL SUMMARY'!$F$569)+SUMIF('ANNUAL SUMMARY'!$L$586,K112,'ANNUAL SUMMARY'!$F$627)+SUMIF('ANNUAL SUMMARY'!$L$644,K112,'ANNUAL SUMMARY'!$F$685)+SUMIF('ANNUAL SUMMARY'!$BI$6,K112,'ANNUAL SUMMARY'!$BC$47)+SUMIF('ANNUAL SUMMARY'!$BI$64,K112,'ANNUAL SUMMARY'!$BC$105)+SUMIF('ANNUAL SUMMARY'!$BI$122,K112,'ANNUAL SUMMARY'!$BC$163)+SUMIF('ANNUAL SUMMARY'!$BI$180,K112,'ANNUAL SUMMARY'!$BC$221)+SUMIF('ANNUAL SUMMARY'!$BI$238,K112,'ANNUAL SUMMARY'!$BC$279)+SUMIF('ANNUAL SUMMARY'!$BI$296,K112,'ANNUAL SUMMARY'!$BC$337)+SUMIF('ANNUAL SUMMARY'!$BI$354,K112,'ANNUAL SUMMARY'!$BC$395)+SUMIF('ANNUAL SUMMARY'!$BI$412,K112,'ANNUAL SUMMARY'!$BC$453)+SUMIF('ANNUAL SUMMARY'!$BI$470,K112,'ANNUAL SUMMARY'!$BC$511)+SUMIF('ANNUAL SUMMARY'!$BI$528,K112,'ANNUAL SUMMARY'!$BC$569)+SUMIF('ANNUAL SUMMARY'!$BI$586,K112,'ANNUAL SUMMARY'!$BC$627)+SUMIF('ANNUAL SUMMARY'!$BI$644,K112,'ANNUAL SUMMARY'!$BC$685)+SUMIF('ANNUAL SUMMARY'!$DH$6,K112,'ANNUAL SUMMARY'!$DB$47)+SUMIF('ANNUAL SUMMARY'!$DH$64,K112,'ANNUAL SUMMARY'!$DB$105)+SUMIF('ANNUAL SUMMARY'!$DH$122,K112,'ANNUAL SUMMARY'!$DB$163)+SUMIF('ANNUAL SUMMARY'!$DH$180,K112,'ANNUAL SUMMARY'!$DB$221)+SUMIF('ANNUAL SUMMARY'!$DH$238,K112,'ANNUAL SUMMARY'!$DB$279)+SUMIF('ANNUAL SUMMARY'!$DH$296,K112,'ANNUAL SUMMARY'!$DB$337)+SUMIF('ANNUAL SUMMARY'!$DH$354,K112,'ANNUAL SUMMARY'!$DB$395)+SUMIF('ANNUAL SUMMARY'!$DH$412,K112,'ANNUAL SUMMARY'!$DB$453)+SUMIF('ANNUAL SUMMARY'!$DH$470,K112,'ANNUAL SUMMARY'!$DB$511)+SUMIF('ANNUAL SUMMARY'!$DH$528,K112,'ANNUAL SUMMARY'!$DB$569)+SUMIF('ANNUAL SUMMARY'!$DH$586,K112,'ANNUAL SUMMARY'!$DB$627)+SUMIF('ANNUAL SUMMARY'!$FE$6,K112,'ANNUAL SUMMARY'!$EY$47)+SUMIF('ANNUAL SUMMARY'!$DH$644,K112,'ANNUAL SUMMARY'!$DB$685)+SUMIF('ANNUAL SUMMARY'!$FE$64,K112,'ANNUAL SUMMARY'!$EY$105)+SUMIF('ANNUAL SUMMARY'!$FE$122,K112,'ANNUAL SUMMARY'!$EY$163)+SUMIF('ANNUAL SUMMARY'!$FE$180,K112,'ANNUAL SUMMARY'!$EY$221)+SUMIF('ANNUAL SUMMARY'!$FE$238,K112,'ANNUAL SUMMARY'!$EY$279)+SUMIF('ANNUAL SUMMARY'!$FE$296,K112,'ANNUAL SUMMARY'!$EY$337)+SUMIF('ANNUAL SUMMARY'!$FE$354,K112,'ANNUAL SUMMARY'!$EY$395)+SUMIF('ANNUAL SUMMARY'!$FE$412,K112,'ANNUAL SUMMARY'!$EY$453)+SUMIF('ANNUAL SUMMARY'!$FE$470,K112,'ANNUAL SUMMARY'!$EY$511)+SUMIF('ANNUAL SUMMARY'!$FE$586,K112,'ANNUAL SUMMARY'!$EY$627)+SUMIF('ANNUAL SUMMARY'!$FE$528,K112,'ANNUAL SUMMARY'!$EY$569)+SUMIF('ANNUAL SUMMARY'!$FE$644,K112,'ANNUAL SUMMARY'!$EY$685)+SUMIF('PREVIOUS LOGS'!$K$6,K112,'PREVIOUS LOGS'!$E$43)+SUMIF('PREVIOUS LOGS'!$K$59,$K$6,'PREVIOUS LOGS'!$E$96)+SUMIF('PREVIOUS LOGS'!$K$112,K112,'PREVIOUS LOGS'!$E$149)+SUMIF('PREVIOUS LOGS'!$K$165,K112,'PREVIOUS LOGS'!$E$202)+SUMIF('PREVIOUS LOGS'!$K$218,K112,'PREVIOUS LOGS'!$E$255)+SUMIF('PREVIOUS LOGS'!$K$271,K112,'PREVIOUS LOGS'!$E$308)+SUMIF('PREVIOUS LOGS'!$K$324,K112,'PREVIOUS LOGS'!$E$361)+SUMIF('PREVIOUS LOGS'!$BH$6,K112,'PREVIOUS LOGS'!$BB$43)+SUMIF('PREVIOUS LOGS'!$BH$59,$K$6,'PREVIOUS LOGS'!$BB$96)+SUMIF('PREVIOUS LOGS'!$BH$112,K112,'PREVIOUS LOGS'!$BB$149)+SUMIF('PREVIOUS LOGS'!$BH$165,K112,'PREVIOUS LOGS'!$BB$202)+SUMIF('PREVIOUS LOGS'!$BH$218,K112,'PREVIOUS LOGS'!$BB$255)+SUMIF('PREVIOUS LOGS'!$BH$271,K112,'PREVIOUS LOGS'!$BB$308)+SUMIF('PREVIOUS LOGS'!$BH$324,K112,'PREVIOUS LOGS'!$BB$361)+SUMIF('PREVIOUS LOGS'!$DF$6,K112,'PREVIOUS LOGS'!$CZ$43)+SUMIF('PREVIOUS LOGS'!$DF$59,$K$6,'PREVIOUS LOGS'!$CZ$96)+SUMIF('PREVIOUS LOGS'!$DF$112,K112,'PREVIOUS LOGS'!$CZ$149)+SUMIF('PREVIOUS LOGS'!$DF$165,K112,'PREVIOUS LOGS'!$CZ$202)+SUMIF('PREVIOUS LOGS'!$DF$218,K112,'PREVIOUS LOGS'!$CZ$255)+SUMIF('PREVIOUS LOGS'!$DF$271,K112,'PREVIOUS LOGS'!$CZ$308)+SUMIF('PREVIOUS LOGS'!$DF$324,K112,'PREVIOUS LOGS'!$CZ$361)+SUMIF('PREVIOUS LOGS'!$FC$6,K112,'PREVIOUS LOGS'!$EW$43)+SUMIF('PREVIOUS LOGS'!$FC$59,$K$6,'PREVIOUS LOGS'!$EW$96)+SUMIF('PREVIOUS LOGS'!$FC$112,K112,'PREVIOUS LOGS'!$EW$149)+SUMIF('PREVIOUS LOGS'!$FC$165,K112,'PREVIOUS LOGS'!$EW$202)+SUMIF('PREVIOUS LOGS'!$FC$218,K112,'PREVIOUS LOGS'!$EW$255)+SUMIF('PREVIOUS LOGS'!$FC$271,K112,'PREVIOUS LOGS'!$EW$308)+SUMIF('PREVIOUS LOGS'!$FC$324,K112,'PREVIOUS LOGS'!$EW$361)</f>
        <v>0</v>
      </c>
      <c r="F148" s="896"/>
      <c r="G148" s="896"/>
      <c r="H148" s="897"/>
      <c r="I148" s="20"/>
      <c r="J148" s="665" t="s">
        <v>36</v>
      </c>
      <c r="K148" s="666"/>
      <c r="L148" s="666"/>
      <c r="M148" s="671">
        <f>SUMIF('PREVIOUS LOGS'!$K$6,K112,'PREVIOUS LOGS'!$M$42)+SUMIF('PREVIOUS LOGS'!$K$59,$K$6,'PREVIOUS LOGS'!$M$95)+SUMIF('PREVIOUS LOGS'!$K$112,K112,'PREVIOUS LOGS'!$M$148)+SUMIF('PREVIOUS LOGS'!$K$165,K112,'PREVIOUS LOGS'!$M$201)+SUMIF('PREVIOUS LOGS'!$K$218,K112,'PREVIOUS LOGS'!$M$254)+SUMIF('PREVIOUS LOGS'!$K$271,K112,'PREVIOUS LOGS'!$M$307)+SUMIF('PREVIOUS LOGS'!$K$324,K112,'PREVIOUS LOGS'!$M$360)+SUMIF('PREVIOUS LOGS'!$BH$6,K112,'PREVIOUS LOGS'!$BJ$42)+SUMIF('PREVIOUS LOGS'!$BH$59,$K$6,'PREVIOUS LOGS'!$BJ$95)+SUMIF('PREVIOUS LOGS'!$BH$112,K112,'PREVIOUS LOGS'!$BJ$148)+SUMIF('PREVIOUS LOGS'!$BH$165,K112,'PREVIOUS LOGS'!$BJ$201)+SUMIF('PREVIOUS LOGS'!$BH$218,K112,'PREVIOUS LOGS'!$BJ$254)+SUMIF('PREVIOUS LOGS'!$BH$271,K112,'PREVIOUS LOGS'!$BJ$307)+SUMIF('PREVIOUS LOGS'!$BH$324,K112,'PREVIOUS LOGS'!$BJ$360)+SUMIF('PREVIOUS LOGS'!$DF$6,K112,'PREVIOUS LOGS'!$DH$42)+SUMIF('PREVIOUS LOGS'!$DF$59,$K$6,'PREVIOUS LOGS'!$DH$95)+SUMIF('PREVIOUS LOGS'!$DF$112,K112,'PREVIOUS LOGS'!$DH$148)+SUMIF('PREVIOUS LOGS'!$DF$165,K112,'PREVIOUS LOGS'!$DH$201)+SUMIF('PREVIOUS LOGS'!$DF$218,K112,'PREVIOUS LOGS'!$DH$254)+SUMIF('PREVIOUS LOGS'!$DF$271,K112,'PREVIOUS LOGS'!$DH$307)+SUMIF('PREVIOUS LOGS'!$DF$324,K112,'PREVIOUS LOGS'!$DH$360)+SUMIF('PREVIOUS LOGS'!$FC$6,K112,'PREVIOUS LOGS'!$FE$42)+SUMIF('PREVIOUS LOGS'!$FC$59,$K$6,'PREVIOUS LOGS'!$FE$95)+SUMIF('PREVIOUS LOGS'!$FC$112,K112,'PREVIOUS LOGS'!$FE$148)+SUMIF('PREVIOUS LOGS'!$FC$165,K112,'PREVIOUS LOGS'!$FE$201)+SUMIF('PREVIOUS LOGS'!$FC$218,K112,'PREVIOUS LOGS'!$FE$254)+SUMIF('PREVIOUS LOGS'!$FC$271,K112,'PREVIOUS LOGS'!$FE$307)+SUMIF('PREVIOUS LOGS'!$FC$324,K112,'PREVIOUS LOGS'!$FE$360)+SUMIF('ANNUAL SUMMARY'!$L$6,K112,'ANNUAL SUMMARY'!$N$47)+SUMIF('ANNUAL SUMMARY'!$L$64,K112,'ANNUAL SUMMARY'!$F$105)+SUMIF('ANNUAL SUMMARY'!$L$122,K112,'ANNUAL SUMMARY'!$F$163)+SUMIF('ANNUAL SUMMARY'!$L$180,K112,'ANNUAL SUMMARY'!$F$221)+SUMIF('ANNUAL SUMMARY'!$L$238,K112,'ANNUAL SUMMARY'!$F$279)+SUMIF('ANNUAL SUMMARY'!$L$296,K112,'ANNUAL SUMMARY'!$F$337)+SUMIF('ANNUAL SUMMARY'!$L$354,K112,'ANNUAL SUMMARY'!$F$395)+SUMIF('ANNUAL SUMMARY'!$L$412,K112,'ANNUAL SUMMARY'!$F$453)+SUMIF('ANNUAL SUMMARY'!$L$470,K112,'ANNUAL SUMMARY'!$F$511)+SUMIF('ANNUAL SUMMARY'!$L$528,K112,'ANNUAL SUMMARY'!$F$569)+SUMIF('ANNUAL SUMMARY'!$L$586,K112,'ANNUAL SUMMARY'!$F$627)+SUMIF('ANNUAL SUMMARY'!$L$644,K112,'ANNUAL SUMMARY'!$F$685)+SUMIF('ANNUAL SUMMARY'!$BI$6,K112,'ANNUAL SUMMARY'!$BK$47)+SUMIF('ANNUAL SUMMARY'!$BI$64,K112,'ANNUAL SUMMARY'!$BC$105)+SUMIF('ANNUAL SUMMARY'!$BI$122,K112,'ANNUAL SUMMARY'!$BC$163)+SUMIF('ANNUAL SUMMARY'!$BI$180,K112,'ANNUAL SUMMARY'!$BC$221)+SUMIF('ANNUAL SUMMARY'!$BI$238,K112,'ANNUAL SUMMARY'!$BC$279)+SUMIF('ANNUAL SUMMARY'!$BI$296,K112,'ANNUAL SUMMARY'!$BC$337)+SUMIF('ANNUAL SUMMARY'!$BI$354,K112,'ANNUAL SUMMARY'!$BC$395)+SUMIF('ANNUAL SUMMARY'!$BI$412,K112,'ANNUAL SUMMARY'!$BC$453)+SUMIF('ANNUAL SUMMARY'!$BI$470,K112,'ANNUAL SUMMARY'!$BC$511)+SUMIF('ANNUAL SUMMARY'!$BI$528,K112,'ANNUAL SUMMARY'!$BC$569)+SUMIF('ANNUAL SUMMARY'!$BI$586,K112,'ANNUAL SUMMARY'!$BC$627)+SUMIF('ANNUAL SUMMARY'!$BI$644,K112,'ANNUAL SUMMARY'!$BC$685)+SUMIF('ANNUAL SUMMARY'!$DH$6,K112,'ANNUAL SUMMARY'!$DJ$47)+SUMIF('ANNUAL SUMMARY'!$DH$64,K112,'ANNUAL SUMMARY'!$DB$105)+SUMIF('ANNUAL SUMMARY'!$DH$122,K112,'ANNUAL SUMMARY'!$DB$163)+SUMIF('ANNUAL SUMMARY'!$DH$180,K112,'ANNUAL SUMMARY'!$DB$221)+SUMIF('ANNUAL SUMMARY'!$DH$238,K112,'ANNUAL SUMMARY'!$DB$279)+SUMIF('ANNUAL SUMMARY'!$DH$296,K112,'ANNUAL SUMMARY'!$DB$337)+SUMIF('ANNUAL SUMMARY'!$DH$354,K112,'ANNUAL SUMMARY'!$DB$395)+SUMIF('ANNUAL SUMMARY'!$DH$412,K112,'ANNUAL SUMMARY'!$DB$453)+SUMIF('ANNUAL SUMMARY'!$DH$470,K112,'ANNUAL SUMMARY'!$DB$511)+SUMIF('ANNUAL SUMMARY'!$DH$528,K112,'ANNUAL SUMMARY'!$DB$569)+SUMIF('ANNUAL SUMMARY'!$DH$586,K112,'ANNUAL SUMMARY'!$DB$627)+SUMIF('ANNUAL SUMMARY'!$FE$6,K112,'ANNUAL SUMMARY'!$FG$47)+SUMIF('ANNUAL SUMMARY'!$DH$644,K112,'ANNUAL SUMMARY'!$DB$685)+SUMIF('ANNUAL SUMMARY'!$FE$64,K112,'ANNUAL SUMMARY'!$EY$105)+SUMIF('ANNUAL SUMMARY'!$FE$122,K112,'ANNUAL SUMMARY'!$EY$163)+SUMIF('ANNUAL SUMMARY'!$FE$180,K112,'ANNUAL SUMMARY'!$EY$221)+SUMIF('ANNUAL SUMMARY'!$FE$238,K112,'ANNUAL SUMMARY'!$EY$279)+SUMIF('ANNUAL SUMMARY'!$FE$296,K112,'ANNUAL SUMMARY'!$EY$337)+SUMIF('ANNUAL SUMMARY'!$FE$354,K112,'ANNUAL SUMMARY'!$EY$395)+SUMIF('ANNUAL SUMMARY'!$FE$412,K112,'ANNUAL SUMMARY'!$EY$453)+SUMIF('ANNUAL SUMMARY'!$FE$470,K112,'ANNUAL SUMMARY'!$EY$511)+SUMIF('ANNUAL SUMMARY'!$FE$586,K112,'ANNUAL SUMMARY'!$EY$627)+SUMIF('ANNUAL SUMMARY'!$FE$528,K112,'ANNUAL SUMMARY'!$EY$569)+SUMIF('ANNUAL SUMMARY'!$FE$644,K112,'ANNUAL SUMMARY'!$EY$685)</f>
        <v>0</v>
      </c>
      <c r="N148" s="672"/>
      <c r="O148" s="672"/>
      <c r="P148" s="673"/>
      <c r="Q148" s="20"/>
      <c r="R148" s="665" t="s">
        <v>39</v>
      </c>
      <c r="S148" s="666"/>
      <c r="T148" s="680"/>
      <c r="U148" s="671">
        <f>SUMIF('PREVIOUS LOGS'!$K$6,K112,'PREVIOUS LOGS'!$U$42)+SUMIF('PREVIOUS LOGS'!$K$59,$K$6,'PREVIOUS LOGS'!$U$95)+SUMIF('PREVIOUS LOGS'!$K$112,K112,'PREVIOUS LOGS'!$U$148)+SUMIF('PREVIOUS LOGS'!$K$165,K112,'PREVIOUS LOGS'!$U$201)+SUMIF('PREVIOUS LOGS'!$K$218,K112,'PREVIOUS LOGS'!$U$254)+SUMIF('PREVIOUS LOGS'!$K$271,K112,'PREVIOUS LOGS'!$U$307)+SUMIF('PREVIOUS LOGS'!$K$324,K112,'PREVIOUS LOGS'!$U$360)+SUMIF('PREVIOUS LOGS'!$BH$6,K112,'PREVIOUS LOGS'!$BR$42)+SUMIF('PREVIOUS LOGS'!$BH$59,$K$6,'PREVIOUS LOGS'!$BR$95)+SUMIF('PREVIOUS LOGS'!$BH$112,K112,'PREVIOUS LOGS'!$BR$148)+SUMIF('PREVIOUS LOGS'!$BH$165,K112,'PREVIOUS LOGS'!$BR$201)+SUMIF('PREVIOUS LOGS'!$BH$218,K112,'PREVIOUS LOGS'!$BR$254)+SUMIF('PREVIOUS LOGS'!$BH$271,K112,'PREVIOUS LOGS'!$BR$307)+SUMIF('PREVIOUS LOGS'!$BH$324,K112,'PREVIOUS LOGS'!$BR$360)+SUMIF('PREVIOUS LOGS'!$DF$6,K112,'PREVIOUS LOGS'!$DP$42)+SUMIF('PREVIOUS LOGS'!$DF$59,$K$6,'PREVIOUS LOGS'!$DP$95)+SUMIF('PREVIOUS LOGS'!$DF$112,K112,'PREVIOUS LOGS'!$DP$148)+SUMIF('PREVIOUS LOGS'!$DF$165,K112,'PREVIOUS LOGS'!$DP$201)+SUMIF('PREVIOUS LOGS'!$DF$218,K112,'PREVIOUS LOGS'!$DP$254)+SUMIF('PREVIOUS LOGS'!$DF$271,K112,'PREVIOUS LOGS'!$DP$307)+SUMIF('PREVIOUS LOGS'!$DF$324,K112,'PREVIOUS LOGS'!$DP$360)+SUMIF('PREVIOUS LOGS'!$FC$6,K112,'PREVIOUS LOGS'!$FM$42)+SUMIF('PREVIOUS LOGS'!$FC$59,$K$6,'PREVIOUS LOGS'!$FM$95)+SUMIF('PREVIOUS LOGS'!$FC$112,K112,'PREVIOUS LOGS'!$FM$148)+SUMIF('PREVIOUS LOGS'!$FC$165,K112,'PREVIOUS LOGS'!$FM$201)+SUMIF('PREVIOUS LOGS'!$FC$218,K112,'PREVIOUS LOGS'!$FM$254)+SUMIF('PREVIOUS LOGS'!$FC$271,K112,'PREVIOUS LOGS'!$FM$307)+SUMIF('PREVIOUS LOGS'!$FC$324,K112,'PREVIOUS LOGS'!$FM$360)+SUMIF('ANNUAL SUMMARY'!$L$6,K112,'ANNUAL SUMMARY'!$V$47)+SUMIF('ANNUAL SUMMARY'!$L$64,K112,'ANNUAL SUMMARY'!$V$105)+SUMIF('ANNUAL SUMMARY'!$L$122,K112,'ANNUAL SUMMARY'!$V$163)+SUMIF('ANNUAL SUMMARY'!$L$180,K112,'ANNUAL SUMMARY'!$V$221)+SUMIF('ANNUAL SUMMARY'!$L$238,K112,'ANNUAL SUMMARY'!$V$279)+SUMIF('ANNUAL SUMMARY'!$L$296,K112,'ANNUAL SUMMARY'!$V$337)+SUMIF('ANNUAL SUMMARY'!$L$354,K112,'ANNUAL SUMMARY'!$V$395)+SUMIF('ANNUAL SUMMARY'!$L$412,K112,'ANNUAL SUMMARY'!$V$453)+SUMIF('ANNUAL SUMMARY'!$L$470,K112,'ANNUAL SUMMARY'!$V$511)+SUMIF('ANNUAL SUMMARY'!$L$528,K112,'ANNUAL SUMMARY'!$V$569)+SUMIF('ANNUAL SUMMARY'!$L$586,K112,'ANNUAL SUMMARY'!$V$627)+SUMIF('ANNUAL SUMMARY'!$L$644,K112,'ANNUAL SUMMARY'!$V$685)+SUMIF('ANNUAL SUMMARY'!$BI$6,K112,'ANNUAL SUMMARY'!$BS$47)+SUMIF('ANNUAL SUMMARY'!$BI$64,K112,'ANNUAL SUMMARY'!$BS$105)+SUMIF('ANNUAL SUMMARY'!$BI$122,K112,'ANNUAL SUMMARY'!$BS$163)+SUMIF('ANNUAL SUMMARY'!$BI$180,K112,'ANNUAL SUMMARY'!$BS$221)+SUMIF('ANNUAL SUMMARY'!$BI$238,K112,'ANNUAL SUMMARY'!$BS$279)+SUMIF('ANNUAL SUMMARY'!$BI$296,K112,'ANNUAL SUMMARY'!$BS$337)+SUMIF('ANNUAL SUMMARY'!$BI$354,K112,'ANNUAL SUMMARY'!$BS$395)+SUMIF('ANNUAL SUMMARY'!$BI$412,K112,'ANNUAL SUMMARY'!$BS$453)+SUMIF('ANNUAL SUMMARY'!$BI$470,K112,'ANNUAL SUMMARY'!$BS$511)+SUMIF('ANNUAL SUMMARY'!$BI$528,K112,'ANNUAL SUMMARY'!$BS$569)+SUMIF('ANNUAL SUMMARY'!$BI$586,K112,'ANNUAL SUMMARY'!$BS$627)+SUMIF('ANNUAL SUMMARY'!$BI$644,K112,'ANNUAL SUMMARY'!$BS$685)+SUMIF('ANNUAL SUMMARY'!$DH$6,K112,'ANNUAL SUMMARY'!$DR$47)+SUMIF('ANNUAL SUMMARY'!$DH$64,K112,'ANNUAL SUMMARY'!$DR$105)+SUMIF('ANNUAL SUMMARY'!$DH$122,K112,'ANNUAL SUMMARY'!$DR$163)+SUMIF('ANNUAL SUMMARY'!$DH$180,K112,'ANNUAL SUMMARY'!$DR$221)+SUMIF('ANNUAL SUMMARY'!$DH$238,K112,'ANNUAL SUMMARY'!$DR$279)+SUMIF('ANNUAL SUMMARY'!$DH$296,K112,'ANNUAL SUMMARY'!$DR$337)+SUMIF('ANNUAL SUMMARY'!$DH$354,K112,'ANNUAL SUMMARY'!$DR$395)+SUMIF('ANNUAL SUMMARY'!$DH$412,K112,'ANNUAL SUMMARY'!$DR$453)+SUMIF('ANNUAL SUMMARY'!$DH$470,K112,'ANNUAL SUMMARY'!$DR$511)+SUMIF('ANNUAL SUMMARY'!$DH$528,K112,'ANNUAL SUMMARY'!$DR$569)+SUMIF('ANNUAL SUMMARY'!$DH$586,K112,'ANNUAL SUMMARY'!$DR$627)+SUMIF('ANNUAL SUMMARY'!$FE$6,K112,'ANNUAL SUMMARY'!$FO$47)+SUMIF('ANNUAL SUMMARY'!$DH$644,K112,'ANNUAL SUMMARY'!$DR$685)+SUMIF('ANNUAL SUMMARY'!$FE$64,K112,'ANNUAL SUMMARY'!$FO$105)+SUMIF('ANNUAL SUMMARY'!$FE$122,K112,'ANNUAL SUMMARY'!$FO$163)+SUMIF('ANNUAL SUMMARY'!$FE$180,K112,'ANNUAL SUMMARY'!$FO$221)+SUMIF('ANNUAL SUMMARY'!$FE$238,K112,'ANNUAL SUMMARY'!$FO$279)+SUMIF('ANNUAL SUMMARY'!$FE$296,K112,'ANNUAL SUMMARY'!$FO$337)+SUMIF('ANNUAL SUMMARY'!$FE$354,K112,'ANNUAL SUMMARY'!$FO$395)+SUMIF('ANNUAL SUMMARY'!$FE$412,K112,'ANNUAL SUMMARY'!$FO$453)+SUMIF('ANNUAL SUMMARY'!$FE$470,K112,'ANNUAL SUMMARY'!$FO$511)+SUMIF('ANNUAL SUMMARY'!$FE$586,K112,'ANNUAL SUMMARY'!$FO$627)+SUMIF('ANNUAL SUMMARY'!$FE$528,K112,'ANNUAL SUMMARY'!$FO$569)+SUMIF('ANNUAL SUMMARY'!$FE$644,K112,'ANNUAL SUMMARY'!$FO$685)</f>
        <v>0</v>
      </c>
      <c r="V148" s="672"/>
      <c r="W148" s="672"/>
      <c r="X148" s="673"/>
      <c r="Y148" s="15"/>
      <c r="Z148" s="709" t="str">
        <f>IF('FRONT PAGE'!$A$1="www.fly-logics.com","No SERIE",0)</f>
        <v>No SERIE</v>
      </c>
      <c r="AA148" s="710"/>
      <c r="AB148" s="710"/>
      <c r="AC148" s="710"/>
      <c r="AD148" s="710"/>
      <c r="AE148" s="710"/>
      <c r="AF148" s="690" t="s">
        <v>69</v>
      </c>
      <c r="AG148" s="690"/>
      <c r="AH148" s="690"/>
      <c r="AI148" s="690"/>
      <c r="AJ148" s="690"/>
      <c r="AK148" s="691"/>
      <c r="AL148" s="709" t="str">
        <f>IF('FRONT PAGE'!$A$1="www.fly-logics.com","BUILT DATE",0)</f>
        <v>BUILT DATE</v>
      </c>
      <c r="AM148" s="710"/>
      <c r="AN148" s="710"/>
      <c r="AO148" s="710"/>
      <c r="AP148" s="710"/>
      <c r="AQ148" s="710"/>
      <c r="AR148" s="689">
        <v>1923</v>
      </c>
      <c r="AS148" s="690"/>
      <c r="AT148" s="690"/>
      <c r="AU148" s="690"/>
      <c r="AV148" s="690"/>
      <c r="AW148" s="1263"/>
      <c r="AX148" s="154"/>
      <c r="AY148" s="665" t="s">
        <v>37</v>
      </c>
      <c r="AZ148" s="666"/>
      <c r="BA148" s="666"/>
      <c r="BB148" s="895">
        <f>SUMIF('ANNUAL SUMMARY'!$L$6,BH112,'ANNUAL SUMMARY'!$F$47)+SUMIF('ANNUAL SUMMARY'!$L$64,BH112,'ANNUAL SUMMARY'!$F$105)+SUMIF('ANNUAL SUMMARY'!$L$122,BH112,'ANNUAL SUMMARY'!$F$163)+SUMIF('ANNUAL SUMMARY'!$L$180,BH112,'ANNUAL SUMMARY'!$F$221)+SUMIF('ANNUAL SUMMARY'!$L$238,BH112,'ANNUAL SUMMARY'!$F$279)+SUMIF('ANNUAL SUMMARY'!$L$296,BH112,'ANNUAL SUMMARY'!$F$337)+SUMIF('ANNUAL SUMMARY'!$L$354,BH112,'ANNUAL SUMMARY'!$F$395)+SUMIF('ANNUAL SUMMARY'!$L$412,BH112,'ANNUAL SUMMARY'!$F$453)+SUMIF('ANNUAL SUMMARY'!$L$470,BH112,'ANNUAL SUMMARY'!$F$511)+SUMIF('ANNUAL SUMMARY'!$L$528,BH112,'ANNUAL SUMMARY'!$F$569)+SUMIF('ANNUAL SUMMARY'!$L$586,BH112,'ANNUAL SUMMARY'!$F$627)+SUMIF('ANNUAL SUMMARY'!$L$644,BH112,'ANNUAL SUMMARY'!$F$685)+SUMIF('ANNUAL SUMMARY'!$BI$6,BH112,'ANNUAL SUMMARY'!$BC$47)+SUMIF('ANNUAL SUMMARY'!$BI$64,BH112,'ANNUAL SUMMARY'!$BC$105)+SUMIF('ANNUAL SUMMARY'!$BI$122,BH112,'ANNUAL SUMMARY'!$BC$163)+SUMIF('ANNUAL SUMMARY'!$BI$180,BH112,'ANNUAL SUMMARY'!$BC$221)+SUMIF('ANNUAL SUMMARY'!$BI$238,BH112,'ANNUAL SUMMARY'!$BC$279)+SUMIF('ANNUAL SUMMARY'!$BI$296,BH112,'ANNUAL SUMMARY'!$BC$337)+SUMIF('ANNUAL SUMMARY'!$BI$354,BH112,'ANNUAL SUMMARY'!$BC$395)+SUMIF('ANNUAL SUMMARY'!$BI$412,BH112,'ANNUAL SUMMARY'!$BC$453)+SUMIF('ANNUAL SUMMARY'!$BI$470,BH112,'ANNUAL SUMMARY'!$BC$511)+SUMIF('ANNUAL SUMMARY'!$BI$528,BH112,'ANNUAL SUMMARY'!$BC$569)+SUMIF('ANNUAL SUMMARY'!$BI$586,BH112,'ANNUAL SUMMARY'!$BC$627)+SUMIF('ANNUAL SUMMARY'!$BI$644,BH112,'ANNUAL SUMMARY'!$BC$685)+SUMIF('ANNUAL SUMMARY'!$DH$6,BH112,'ANNUAL SUMMARY'!$DB$47)+SUMIF('ANNUAL SUMMARY'!$DH$64,BH112,'ANNUAL SUMMARY'!$DB$105)+SUMIF('ANNUAL SUMMARY'!$DH$122,BH112,'ANNUAL SUMMARY'!$DB$163)+SUMIF('ANNUAL SUMMARY'!$DH$180,BH112,'ANNUAL SUMMARY'!$DB$221)+SUMIF('ANNUAL SUMMARY'!$DH$238,BH112,'ANNUAL SUMMARY'!$DB$279)+SUMIF('ANNUAL SUMMARY'!$DH$296,BH112,'ANNUAL SUMMARY'!$DB$337)+SUMIF('ANNUAL SUMMARY'!$DH$354,BH112,'ANNUAL SUMMARY'!$DB$395)+SUMIF('ANNUAL SUMMARY'!$DH$412,BH112,'ANNUAL SUMMARY'!$DB$453)+SUMIF('ANNUAL SUMMARY'!$DH$470,BH112,'ANNUAL SUMMARY'!$DB$511)+SUMIF('ANNUAL SUMMARY'!$DH$528,BH112,'ANNUAL SUMMARY'!$DB$569)+SUMIF('ANNUAL SUMMARY'!$DH$586,BH112,'ANNUAL SUMMARY'!$DB$627)+SUMIF('ANNUAL SUMMARY'!$FE$6,BH112,'ANNUAL SUMMARY'!$EY$47)+SUMIF('ANNUAL SUMMARY'!$DH$644,BH112,'ANNUAL SUMMARY'!$DB$685)+SUMIF('ANNUAL SUMMARY'!$FE$64,BH112,'ANNUAL SUMMARY'!$EY$105)+SUMIF('ANNUAL SUMMARY'!$FE$122,BH112,'ANNUAL SUMMARY'!$EY$163)+SUMIF('ANNUAL SUMMARY'!$FE$180,BH112,'ANNUAL SUMMARY'!$EY$221)+SUMIF('ANNUAL SUMMARY'!$FE$238,BH112,'ANNUAL SUMMARY'!$EY$279)+SUMIF('ANNUAL SUMMARY'!$FE$296,BH112,'ANNUAL SUMMARY'!$EY$337)+SUMIF('ANNUAL SUMMARY'!$FE$354,BH112,'ANNUAL SUMMARY'!$EY$395)+SUMIF('ANNUAL SUMMARY'!$FE$412,BH112,'ANNUAL SUMMARY'!$EY$453)+SUMIF('ANNUAL SUMMARY'!$FE$470,BH112,'ANNUAL SUMMARY'!$EY$511)+SUMIF('ANNUAL SUMMARY'!$FE$586,BH112,'ANNUAL SUMMARY'!$EY$627)+SUMIF('ANNUAL SUMMARY'!$FE$528,BH112,'ANNUAL SUMMARY'!$EY$569)+SUMIF('ANNUAL SUMMARY'!$FE$644,BH112,'ANNUAL SUMMARY'!$EY$685)+SUMIF('PREVIOUS LOGS'!$K$6,BH112,'PREVIOUS LOGS'!$E$43)+SUMIF('PREVIOUS LOGS'!$K$59,$K$6,'PREVIOUS LOGS'!$E$96)+SUMIF('PREVIOUS LOGS'!$K$112,BH112,'PREVIOUS LOGS'!$E$149)+SUMIF('PREVIOUS LOGS'!$K$165,BH112,'PREVIOUS LOGS'!$E$202)+SUMIF('PREVIOUS LOGS'!$K$218,BH112,'PREVIOUS LOGS'!$E$255)+SUMIF('PREVIOUS LOGS'!$K$271,BH112,'PREVIOUS LOGS'!$E$308)+SUMIF('PREVIOUS LOGS'!$K$324,BH112,'PREVIOUS LOGS'!$E$361)+SUMIF('PREVIOUS LOGS'!$BH$6,BH112,'PREVIOUS LOGS'!$BB$43)+SUMIF('PREVIOUS LOGS'!$BH$59,$K$6,'PREVIOUS LOGS'!$BB$96)+SUMIF('PREVIOUS LOGS'!$BH$112,BH112,'PREVIOUS LOGS'!$BB$149)+SUMIF('PREVIOUS LOGS'!$BH$165,BH112,'PREVIOUS LOGS'!$BB$202)+SUMIF('PREVIOUS LOGS'!$BH$218,BH112,'PREVIOUS LOGS'!$BB$255)+SUMIF('PREVIOUS LOGS'!$BH$271,BH112,'PREVIOUS LOGS'!$BB$308)+SUMIF('PREVIOUS LOGS'!$BH$324,BH112,'PREVIOUS LOGS'!$BB$361)+SUMIF('PREVIOUS LOGS'!$DF$6,BH112,'PREVIOUS LOGS'!$CZ$43)+SUMIF('PREVIOUS LOGS'!$DF$59,$K$6,'PREVIOUS LOGS'!$CZ$96)+SUMIF('PREVIOUS LOGS'!$DF$112,BH112,'PREVIOUS LOGS'!$CZ$149)+SUMIF('PREVIOUS LOGS'!$DF$165,BH112,'PREVIOUS LOGS'!$CZ$202)+SUMIF('PREVIOUS LOGS'!$DF$218,BH112,'PREVIOUS LOGS'!$CZ$255)+SUMIF('PREVIOUS LOGS'!$DF$271,BH112,'PREVIOUS LOGS'!$CZ$308)+SUMIF('PREVIOUS LOGS'!$DF$324,BH112,'PREVIOUS LOGS'!$CZ$361)+SUMIF('PREVIOUS LOGS'!$FC$6,BH112,'PREVIOUS LOGS'!$EW$43)+SUMIF('PREVIOUS LOGS'!$FC$59,$K$6,'PREVIOUS LOGS'!$EW$96)+SUMIF('PREVIOUS LOGS'!$FC$112,BH112,'PREVIOUS LOGS'!$EW$149)+SUMIF('PREVIOUS LOGS'!$FC$165,BH112,'PREVIOUS LOGS'!$EW$202)+SUMIF('PREVIOUS LOGS'!$FC$218,BH112,'PREVIOUS LOGS'!$EW$255)+SUMIF('PREVIOUS LOGS'!$FC$271,BH112,'PREVIOUS LOGS'!$EW$308)+SUMIF('PREVIOUS LOGS'!$FC$324,BH112,'PREVIOUS LOGS'!$EW$361)</f>
        <v>0</v>
      </c>
      <c r="BC148" s="896"/>
      <c r="BD148" s="896"/>
      <c r="BE148" s="897"/>
      <c r="BF148" s="20"/>
      <c r="BG148" s="665" t="s">
        <v>36</v>
      </c>
      <c r="BH148" s="666"/>
      <c r="BI148" s="666"/>
      <c r="BJ148" s="671">
        <f>SUMIF('PREVIOUS LOGS'!$K$6,BH112,'PREVIOUS LOGS'!$M$42)+SUMIF('PREVIOUS LOGS'!$K$59,$K$6,'PREVIOUS LOGS'!$M$95)+SUMIF('PREVIOUS LOGS'!$K$112,BH112,'PREVIOUS LOGS'!$M$148)+SUMIF('PREVIOUS LOGS'!$K$165,BH112,'PREVIOUS LOGS'!$M$201)+SUMIF('PREVIOUS LOGS'!$K$218,BH112,'PREVIOUS LOGS'!$M$254)+SUMIF('PREVIOUS LOGS'!$K$271,BH112,'PREVIOUS LOGS'!$M$307)+SUMIF('PREVIOUS LOGS'!$K$324,BH112,'PREVIOUS LOGS'!$M$360)+SUMIF('PREVIOUS LOGS'!$BH$6,BH112,'PREVIOUS LOGS'!$BJ$42)+SUMIF('PREVIOUS LOGS'!$BH$59,$K$6,'PREVIOUS LOGS'!$BJ$95)+SUMIF('PREVIOUS LOGS'!$BH$112,BH112,'PREVIOUS LOGS'!$BJ$148)+SUMIF('PREVIOUS LOGS'!$BH$165,BH112,'PREVIOUS LOGS'!$BJ$201)+SUMIF('PREVIOUS LOGS'!$BH$218,BH112,'PREVIOUS LOGS'!$BJ$254)+SUMIF('PREVIOUS LOGS'!$BH$271,BH112,'PREVIOUS LOGS'!$BJ$307)+SUMIF('PREVIOUS LOGS'!$BH$324,BH112,'PREVIOUS LOGS'!$BJ$360)+SUMIF('PREVIOUS LOGS'!$DF$6,BH112,'PREVIOUS LOGS'!$DH$42)+SUMIF('PREVIOUS LOGS'!$DF$59,$K$6,'PREVIOUS LOGS'!$DH$95)+SUMIF('PREVIOUS LOGS'!$DF$112,BH112,'PREVIOUS LOGS'!$DH$148)+SUMIF('PREVIOUS LOGS'!$DF$165,BH112,'PREVIOUS LOGS'!$DH$201)+SUMIF('PREVIOUS LOGS'!$DF$218,BH112,'PREVIOUS LOGS'!$DH$254)+SUMIF('PREVIOUS LOGS'!$DF$271,BH112,'PREVIOUS LOGS'!$DH$307)+SUMIF('PREVIOUS LOGS'!$DF$324,BH112,'PREVIOUS LOGS'!$DH$360)+SUMIF('PREVIOUS LOGS'!$FC$6,BH112,'PREVIOUS LOGS'!$FE$42)+SUMIF('PREVIOUS LOGS'!$FC$59,$K$6,'PREVIOUS LOGS'!$FE$95)+SUMIF('PREVIOUS LOGS'!$FC$112,BH112,'PREVIOUS LOGS'!$FE$148)+SUMIF('PREVIOUS LOGS'!$FC$165,BH112,'PREVIOUS LOGS'!$FE$201)+SUMIF('PREVIOUS LOGS'!$FC$218,BH112,'PREVIOUS LOGS'!$FE$254)+SUMIF('PREVIOUS LOGS'!$FC$271,BH112,'PREVIOUS LOGS'!$FE$307)+SUMIF('PREVIOUS LOGS'!$FC$324,BH112,'PREVIOUS LOGS'!$FE$360)+SUMIF('ANNUAL SUMMARY'!$L$6,BH112,'ANNUAL SUMMARY'!$N$47)+SUMIF('ANNUAL SUMMARY'!$L$64,BH112,'ANNUAL SUMMARY'!$F$105)+SUMIF('ANNUAL SUMMARY'!$L$122,BH112,'ANNUAL SUMMARY'!$F$163)+SUMIF('ANNUAL SUMMARY'!$L$180,BH112,'ANNUAL SUMMARY'!$F$221)+SUMIF('ANNUAL SUMMARY'!$L$238,BH112,'ANNUAL SUMMARY'!$F$279)+SUMIF('ANNUAL SUMMARY'!$L$296,BH112,'ANNUAL SUMMARY'!$F$337)+SUMIF('ANNUAL SUMMARY'!$L$354,BH112,'ANNUAL SUMMARY'!$F$395)+SUMIF('ANNUAL SUMMARY'!$L$412,BH112,'ANNUAL SUMMARY'!$F$453)+SUMIF('ANNUAL SUMMARY'!$L$470,BH112,'ANNUAL SUMMARY'!$F$511)+SUMIF('ANNUAL SUMMARY'!$L$528,BH112,'ANNUAL SUMMARY'!$F$569)+SUMIF('ANNUAL SUMMARY'!$L$586,BH112,'ANNUAL SUMMARY'!$F$627)+SUMIF('ANNUAL SUMMARY'!$L$644,BH112,'ANNUAL SUMMARY'!$F$685)+SUMIF('ANNUAL SUMMARY'!$BI$6,BH112,'ANNUAL SUMMARY'!$BK$47)+SUMIF('ANNUAL SUMMARY'!$BI$64,BH112,'ANNUAL SUMMARY'!$BC$105)+SUMIF('ANNUAL SUMMARY'!$BI$122,BH112,'ANNUAL SUMMARY'!$BC$163)+SUMIF('ANNUAL SUMMARY'!$BI$180,BH112,'ANNUAL SUMMARY'!$BC$221)+SUMIF('ANNUAL SUMMARY'!$BI$238,BH112,'ANNUAL SUMMARY'!$BC$279)+SUMIF('ANNUAL SUMMARY'!$BI$296,BH112,'ANNUAL SUMMARY'!$BC$337)+SUMIF('ANNUAL SUMMARY'!$BI$354,BH112,'ANNUAL SUMMARY'!$BC$395)+SUMIF('ANNUAL SUMMARY'!$BI$412,BH112,'ANNUAL SUMMARY'!$BC$453)+SUMIF('ANNUAL SUMMARY'!$BI$470,BH112,'ANNUAL SUMMARY'!$BC$511)+SUMIF('ANNUAL SUMMARY'!$BI$528,BH112,'ANNUAL SUMMARY'!$BC$569)+SUMIF('ANNUAL SUMMARY'!$BI$586,BH112,'ANNUAL SUMMARY'!$BC$627)+SUMIF('ANNUAL SUMMARY'!$BI$644,BH112,'ANNUAL SUMMARY'!$BC$685)+SUMIF('ANNUAL SUMMARY'!$DH$6,BH112,'ANNUAL SUMMARY'!$DJ$47)+SUMIF('ANNUAL SUMMARY'!$DH$64,BH112,'ANNUAL SUMMARY'!$DB$105)+SUMIF('ANNUAL SUMMARY'!$DH$122,BH112,'ANNUAL SUMMARY'!$DB$163)+SUMIF('ANNUAL SUMMARY'!$DH$180,BH112,'ANNUAL SUMMARY'!$DB$221)+SUMIF('ANNUAL SUMMARY'!$DH$238,BH112,'ANNUAL SUMMARY'!$DB$279)+SUMIF('ANNUAL SUMMARY'!$DH$296,BH112,'ANNUAL SUMMARY'!$DB$337)+SUMIF('ANNUAL SUMMARY'!$DH$354,BH112,'ANNUAL SUMMARY'!$DB$395)+SUMIF('ANNUAL SUMMARY'!$DH$412,BH112,'ANNUAL SUMMARY'!$DB$453)+SUMIF('ANNUAL SUMMARY'!$DH$470,BH112,'ANNUAL SUMMARY'!$DB$511)+SUMIF('ANNUAL SUMMARY'!$DH$528,BH112,'ANNUAL SUMMARY'!$DB$569)+SUMIF('ANNUAL SUMMARY'!$DH$586,BH112,'ANNUAL SUMMARY'!$DB$627)+SUMIF('ANNUAL SUMMARY'!$FE$6,BH112,'ANNUAL SUMMARY'!$FG$47)+SUMIF('ANNUAL SUMMARY'!$DH$644,BH112,'ANNUAL SUMMARY'!$DB$685)+SUMIF('ANNUAL SUMMARY'!$FE$64,BH112,'ANNUAL SUMMARY'!$EY$105)+SUMIF('ANNUAL SUMMARY'!$FE$122,BH112,'ANNUAL SUMMARY'!$EY$163)+SUMIF('ANNUAL SUMMARY'!$FE$180,BH112,'ANNUAL SUMMARY'!$EY$221)+SUMIF('ANNUAL SUMMARY'!$FE$238,BH112,'ANNUAL SUMMARY'!$EY$279)+SUMIF('ANNUAL SUMMARY'!$FE$296,BH112,'ANNUAL SUMMARY'!$EY$337)+SUMIF('ANNUAL SUMMARY'!$FE$354,BH112,'ANNUAL SUMMARY'!$EY$395)+SUMIF('ANNUAL SUMMARY'!$FE$412,BH112,'ANNUAL SUMMARY'!$EY$453)+SUMIF('ANNUAL SUMMARY'!$FE$470,BH112,'ANNUAL SUMMARY'!$EY$511)+SUMIF('ANNUAL SUMMARY'!$FE$586,BH112,'ANNUAL SUMMARY'!$EY$627)+SUMIF('ANNUAL SUMMARY'!$FE$528,BH112,'ANNUAL SUMMARY'!$EY$569)+SUMIF('ANNUAL SUMMARY'!$FE$644,BH112,'ANNUAL SUMMARY'!$EY$685)</f>
        <v>0</v>
      </c>
      <c r="BK148" s="672"/>
      <c r="BL148" s="672"/>
      <c r="BM148" s="673"/>
      <c r="BN148" s="20"/>
      <c r="BO148" s="665" t="s">
        <v>39</v>
      </c>
      <c r="BP148" s="666"/>
      <c r="BQ148" s="680"/>
      <c r="BR148" s="671">
        <f>SUMIF('PREVIOUS LOGS'!$K$6,BH112,'PREVIOUS LOGS'!$U$42)+SUMIF('PREVIOUS LOGS'!$K$59,$K$6,'PREVIOUS LOGS'!$U$95)+SUMIF('PREVIOUS LOGS'!$K$112,BH112,'PREVIOUS LOGS'!$U$148)+SUMIF('PREVIOUS LOGS'!$K$165,BH112,'PREVIOUS LOGS'!$U$201)+SUMIF('PREVIOUS LOGS'!$K$218,BH112,'PREVIOUS LOGS'!$U$254)+SUMIF('PREVIOUS LOGS'!$K$271,BH112,'PREVIOUS LOGS'!$U$307)+SUMIF('PREVIOUS LOGS'!$K$324,BH112,'PREVIOUS LOGS'!$U$360)+SUMIF('PREVIOUS LOGS'!$BH$6,BH112,'PREVIOUS LOGS'!$BR$42)+SUMIF('PREVIOUS LOGS'!$BH$59,$K$6,'PREVIOUS LOGS'!$BR$95)+SUMIF('PREVIOUS LOGS'!$BH$112,BH112,'PREVIOUS LOGS'!$BR$148)+SUMIF('PREVIOUS LOGS'!$BH$165,BH112,'PREVIOUS LOGS'!$BR$201)+SUMIF('PREVIOUS LOGS'!$BH$218,BH112,'PREVIOUS LOGS'!$BR$254)+SUMIF('PREVIOUS LOGS'!$BH$271,BH112,'PREVIOUS LOGS'!$BR$307)+SUMIF('PREVIOUS LOGS'!$BH$324,BH112,'PREVIOUS LOGS'!$BR$360)+SUMIF('PREVIOUS LOGS'!$DF$6,BH112,'PREVIOUS LOGS'!$DP$42)+SUMIF('PREVIOUS LOGS'!$DF$59,$K$6,'PREVIOUS LOGS'!$DP$95)+SUMIF('PREVIOUS LOGS'!$DF$112,BH112,'PREVIOUS LOGS'!$DP$148)+SUMIF('PREVIOUS LOGS'!$DF$165,BH112,'PREVIOUS LOGS'!$DP$201)+SUMIF('PREVIOUS LOGS'!$DF$218,BH112,'PREVIOUS LOGS'!$DP$254)+SUMIF('PREVIOUS LOGS'!$DF$271,BH112,'PREVIOUS LOGS'!$DP$307)+SUMIF('PREVIOUS LOGS'!$DF$324,BH112,'PREVIOUS LOGS'!$DP$360)+SUMIF('PREVIOUS LOGS'!$FC$6,BH112,'PREVIOUS LOGS'!$FM$42)+SUMIF('PREVIOUS LOGS'!$FC$59,$K$6,'PREVIOUS LOGS'!$FM$95)+SUMIF('PREVIOUS LOGS'!$FC$112,BH112,'PREVIOUS LOGS'!$FM$148)+SUMIF('PREVIOUS LOGS'!$FC$165,BH112,'PREVIOUS LOGS'!$FM$201)+SUMIF('PREVIOUS LOGS'!$FC$218,BH112,'PREVIOUS LOGS'!$FM$254)+SUMIF('PREVIOUS LOGS'!$FC$271,BH112,'PREVIOUS LOGS'!$FM$307)+SUMIF('PREVIOUS LOGS'!$FC$324,BH112,'PREVIOUS LOGS'!$FM$360)+SUMIF('ANNUAL SUMMARY'!$L$6,BH112,'ANNUAL SUMMARY'!$V$47)+SUMIF('ANNUAL SUMMARY'!$L$64,BH112,'ANNUAL SUMMARY'!$V$105)+SUMIF('ANNUAL SUMMARY'!$L$122,BH112,'ANNUAL SUMMARY'!$V$163)+SUMIF('ANNUAL SUMMARY'!$L$180,BH112,'ANNUAL SUMMARY'!$V$221)+SUMIF('ANNUAL SUMMARY'!$L$238,BH112,'ANNUAL SUMMARY'!$V$279)+SUMIF('ANNUAL SUMMARY'!$L$296,BH112,'ANNUAL SUMMARY'!$V$337)+SUMIF('ANNUAL SUMMARY'!$L$354,BH112,'ANNUAL SUMMARY'!$V$395)+SUMIF('ANNUAL SUMMARY'!$L$412,BH112,'ANNUAL SUMMARY'!$V$453)+SUMIF('ANNUAL SUMMARY'!$L$470,BH112,'ANNUAL SUMMARY'!$V$511)+SUMIF('ANNUAL SUMMARY'!$L$528,BH112,'ANNUAL SUMMARY'!$V$569)+SUMIF('ANNUAL SUMMARY'!$L$586,BH112,'ANNUAL SUMMARY'!$V$627)+SUMIF('ANNUAL SUMMARY'!$L$644,BH112,'ANNUAL SUMMARY'!$V$685)+SUMIF('ANNUAL SUMMARY'!$BI$6,BH112,'ANNUAL SUMMARY'!$BS$47)+SUMIF('ANNUAL SUMMARY'!$BI$64,BH112,'ANNUAL SUMMARY'!$BS$105)+SUMIF('ANNUAL SUMMARY'!$BI$122,BH112,'ANNUAL SUMMARY'!$BS$163)+SUMIF('ANNUAL SUMMARY'!$BI$180,BH112,'ANNUAL SUMMARY'!$BS$221)+SUMIF('ANNUAL SUMMARY'!$BI$238,BH112,'ANNUAL SUMMARY'!$BS$279)+SUMIF('ANNUAL SUMMARY'!$BI$296,BH112,'ANNUAL SUMMARY'!$BS$337)+SUMIF('ANNUAL SUMMARY'!$BI$354,BH112,'ANNUAL SUMMARY'!$BS$395)+SUMIF('ANNUAL SUMMARY'!$BI$412,BH112,'ANNUAL SUMMARY'!$BS$453)+SUMIF('ANNUAL SUMMARY'!$BI$470,BH112,'ANNUAL SUMMARY'!$BS$511)+SUMIF('ANNUAL SUMMARY'!$BI$528,BH112,'ANNUAL SUMMARY'!$BS$569)+SUMIF('ANNUAL SUMMARY'!$BI$586,BH112,'ANNUAL SUMMARY'!$BS$627)+SUMIF('ANNUAL SUMMARY'!$BI$644,BH112,'ANNUAL SUMMARY'!$BS$685)+SUMIF('ANNUAL SUMMARY'!$DH$6,BH112,'ANNUAL SUMMARY'!$DR$47)+SUMIF('ANNUAL SUMMARY'!$DH$64,BH112,'ANNUAL SUMMARY'!$DR$105)+SUMIF('ANNUAL SUMMARY'!$DH$122,BH112,'ANNUAL SUMMARY'!$DR$163)+SUMIF('ANNUAL SUMMARY'!$DH$180,BH112,'ANNUAL SUMMARY'!$DR$221)+SUMIF('ANNUAL SUMMARY'!$DH$238,BH112,'ANNUAL SUMMARY'!$DR$279)+SUMIF('ANNUAL SUMMARY'!$DH$296,BH112,'ANNUAL SUMMARY'!$DR$337)+SUMIF('ANNUAL SUMMARY'!$DH$354,BH112,'ANNUAL SUMMARY'!$DR$395)+SUMIF('ANNUAL SUMMARY'!$DH$412,BH112,'ANNUAL SUMMARY'!$DR$453)+SUMIF('ANNUAL SUMMARY'!$DH$470,BH112,'ANNUAL SUMMARY'!$DR$511)+SUMIF('ANNUAL SUMMARY'!$DH$528,BH112,'ANNUAL SUMMARY'!$DR$569)+SUMIF('ANNUAL SUMMARY'!$DH$586,BH112,'ANNUAL SUMMARY'!$DR$627)+SUMIF('ANNUAL SUMMARY'!$FE$6,BH112,'ANNUAL SUMMARY'!$FO$47)+SUMIF('ANNUAL SUMMARY'!$DH$644,BH112,'ANNUAL SUMMARY'!$DR$685)+SUMIF('ANNUAL SUMMARY'!$FE$64,BH112,'ANNUAL SUMMARY'!$FO$105)+SUMIF('ANNUAL SUMMARY'!$FE$122,BH112,'ANNUAL SUMMARY'!$FO$163)+SUMIF('ANNUAL SUMMARY'!$FE$180,BH112,'ANNUAL SUMMARY'!$FO$221)+SUMIF('ANNUAL SUMMARY'!$FE$238,BH112,'ANNUAL SUMMARY'!$FO$279)+SUMIF('ANNUAL SUMMARY'!$FE$296,BH112,'ANNUAL SUMMARY'!$FO$337)+SUMIF('ANNUAL SUMMARY'!$FE$354,BH112,'ANNUAL SUMMARY'!$FO$395)+SUMIF('ANNUAL SUMMARY'!$FE$412,BH112,'ANNUAL SUMMARY'!$FO$453)+SUMIF('ANNUAL SUMMARY'!$FE$470,BH112,'ANNUAL SUMMARY'!$FO$511)+SUMIF('ANNUAL SUMMARY'!$FE$586,BH112,'ANNUAL SUMMARY'!$FO$627)+SUMIF('ANNUAL SUMMARY'!$FE$528,BH112,'ANNUAL SUMMARY'!$FO$569)+SUMIF('ANNUAL SUMMARY'!$FE$644,BH112,'ANNUAL SUMMARY'!$FO$685)</f>
        <v>0</v>
      </c>
      <c r="BS148" s="672"/>
      <c r="BT148" s="672"/>
      <c r="BU148" s="673"/>
      <c r="BV148" s="15"/>
      <c r="BW148" s="709" t="str">
        <f>IF('FRONT PAGE'!$A$1="www.fly-logics.com","No SERIE",0)</f>
        <v>No SERIE</v>
      </c>
      <c r="BX148" s="710"/>
      <c r="BY148" s="710"/>
      <c r="BZ148" s="710"/>
      <c r="CA148" s="710"/>
      <c r="CB148" s="710"/>
      <c r="CC148" s="690" t="s">
        <v>69</v>
      </c>
      <c r="CD148" s="690"/>
      <c r="CE148" s="690"/>
      <c r="CF148" s="690"/>
      <c r="CG148" s="690"/>
      <c r="CH148" s="691"/>
      <c r="CI148" s="709" t="str">
        <f>IF('FRONT PAGE'!$A$1="www.fly-logics.com","BUILT DATE",0)</f>
        <v>BUILT DATE</v>
      </c>
      <c r="CJ148" s="710"/>
      <c r="CK148" s="710"/>
      <c r="CL148" s="710"/>
      <c r="CM148" s="710"/>
      <c r="CN148" s="710"/>
      <c r="CO148" s="689">
        <v>1923</v>
      </c>
      <c r="CP148" s="690"/>
      <c r="CQ148" s="690"/>
      <c r="CR148" s="690"/>
      <c r="CS148" s="691"/>
      <c r="CT148" s="1263"/>
      <c r="CU148" s="1250"/>
      <c r="CV148" s="154"/>
      <c r="CW148" s="665" t="s">
        <v>37</v>
      </c>
      <c r="CX148" s="666"/>
      <c r="CY148" s="666"/>
      <c r="CZ148" s="895">
        <f>SUMIF('ANNUAL SUMMARY'!$L$6,DF112,'ANNUAL SUMMARY'!$F$47)+SUMIF('ANNUAL SUMMARY'!$L$64,DF112,'ANNUAL SUMMARY'!$F$105)+SUMIF('ANNUAL SUMMARY'!$L$122,DF112,'ANNUAL SUMMARY'!$F$163)+SUMIF('ANNUAL SUMMARY'!$L$180,DF112,'ANNUAL SUMMARY'!$F$221)+SUMIF('ANNUAL SUMMARY'!$L$238,DF112,'ANNUAL SUMMARY'!$F$279)+SUMIF('ANNUAL SUMMARY'!$L$296,DF112,'ANNUAL SUMMARY'!$F$337)+SUMIF('ANNUAL SUMMARY'!$L$354,DF112,'ANNUAL SUMMARY'!$F$395)+SUMIF('ANNUAL SUMMARY'!$L$412,DF112,'ANNUAL SUMMARY'!$F$453)+SUMIF('ANNUAL SUMMARY'!$L$470,DF112,'ANNUAL SUMMARY'!$F$511)+SUMIF('ANNUAL SUMMARY'!$L$528,DF112,'ANNUAL SUMMARY'!$F$569)+SUMIF('ANNUAL SUMMARY'!$L$586,DF112,'ANNUAL SUMMARY'!$F$627)+SUMIF('ANNUAL SUMMARY'!$L$644,DF112,'ANNUAL SUMMARY'!$F$685)+SUMIF('ANNUAL SUMMARY'!$BI$6,DF112,'ANNUAL SUMMARY'!$BC$47)+SUMIF('ANNUAL SUMMARY'!$BI$64,DF112,'ANNUAL SUMMARY'!$BC$105)+SUMIF('ANNUAL SUMMARY'!$BI$122,DF112,'ANNUAL SUMMARY'!$BC$163)+SUMIF('ANNUAL SUMMARY'!$BI$180,DF112,'ANNUAL SUMMARY'!$BC$221)+SUMIF('ANNUAL SUMMARY'!$BI$238,DF112,'ANNUAL SUMMARY'!$BC$279)+SUMIF('ANNUAL SUMMARY'!$BI$296,DF112,'ANNUAL SUMMARY'!$BC$337)+SUMIF('ANNUAL SUMMARY'!$BI$354,DF112,'ANNUAL SUMMARY'!$BC$395)+SUMIF('ANNUAL SUMMARY'!$BI$412,DF112,'ANNUAL SUMMARY'!$BC$453)+SUMIF('ANNUAL SUMMARY'!$BI$470,DF112,'ANNUAL SUMMARY'!$BC$511)+SUMIF('ANNUAL SUMMARY'!$BI$528,DF112,'ANNUAL SUMMARY'!$BC$569)+SUMIF('ANNUAL SUMMARY'!$BI$586,DF112,'ANNUAL SUMMARY'!$BC$627)+SUMIF('ANNUAL SUMMARY'!$BI$644,DF112,'ANNUAL SUMMARY'!$BC$685)+SUMIF('ANNUAL SUMMARY'!$DH$6,DF112,'ANNUAL SUMMARY'!$DB$47)+SUMIF('ANNUAL SUMMARY'!$DH$64,DF112,'ANNUAL SUMMARY'!$DB$105)+SUMIF('ANNUAL SUMMARY'!$DH$122,DF112,'ANNUAL SUMMARY'!$DB$163)+SUMIF('ANNUAL SUMMARY'!$DH$180,DF112,'ANNUAL SUMMARY'!$DB$221)+SUMIF('ANNUAL SUMMARY'!$DH$238,DF112,'ANNUAL SUMMARY'!$DB$279)+SUMIF('ANNUAL SUMMARY'!$DH$296,DF112,'ANNUAL SUMMARY'!$DB$337)+SUMIF('ANNUAL SUMMARY'!$DH$354,DF112,'ANNUAL SUMMARY'!$DB$395)+SUMIF('ANNUAL SUMMARY'!$DH$412,DF112,'ANNUAL SUMMARY'!$DB$453)+SUMIF('ANNUAL SUMMARY'!$DH$470,DF112,'ANNUAL SUMMARY'!$DB$511)+SUMIF('ANNUAL SUMMARY'!$DH$528,DF112,'ANNUAL SUMMARY'!$DB$569)+SUMIF('ANNUAL SUMMARY'!$DH$586,DF112,'ANNUAL SUMMARY'!$DB$627)+SUMIF('ANNUAL SUMMARY'!$FE$6,DF112,'ANNUAL SUMMARY'!$EY$47)+SUMIF('ANNUAL SUMMARY'!$DH$644,DF112,'ANNUAL SUMMARY'!$DB$685)+SUMIF('ANNUAL SUMMARY'!$FE$64,DF112,'ANNUAL SUMMARY'!$EY$105)+SUMIF('ANNUAL SUMMARY'!$FE$122,DF112,'ANNUAL SUMMARY'!$EY$163)+SUMIF('ANNUAL SUMMARY'!$FE$180,DF112,'ANNUAL SUMMARY'!$EY$221)+SUMIF('ANNUAL SUMMARY'!$FE$238,DF112,'ANNUAL SUMMARY'!$EY$279)+SUMIF('ANNUAL SUMMARY'!$FE$296,DF112,'ANNUAL SUMMARY'!$EY$337)+SUMIF('ANNUAL SUMMARY'!$FE$354,DF112,'ANNUAL SUMMARY'!$EY$395)+SUMIF('ANNUAL SUMMARY'!$FE$412,DF112,'ANNUAL SUMMARY'!$EY$453)+SUMIF('ANNUAL SUMMARY'!$FE$470,DF112,'ANNUAL SUMMARY'!$EY$511)+SUMIF('ANNUAL SUMMARY'!$FE$586,DF112,'ANNUAL SUMMARY'!$EY$627)+SUMIF('ANNUAL SUMMARY'!$FE$528,DF112,'ANNUAL SUMMARY'!$EY$569)+SUMIF('ANNUAL SUMMARY'!$FE$644,DF112,'ANNUAL SUMMARY'!$EY$685)+SUMIF('PREVIOUS LOGS'!$K$6,DF112,'PREVIOUS LOGS'!$E$43)+SUMIF('PREVIOUS LOGS'!$K$59,$K$6,'PREVIOUS LOGS'!$E$96)+SUMIF('PREVIOUS LOGS'!$K$112,DF112,'PREVIOUS LOGS'!$E$149)+SUMIF('PREVIOUS LOGS'!$K$165,DF112,'PREVIOUS LOGS'!$E$202)+SUMIF('PREVIOUS LOGS'!$K$218,DF112,'PREVIOUS LOGS'!$E$255)+SUMIF('PREVIOUS LOGS'!$K$271,DF112,'PREVIOUS LOGS'!$E$308)+SUMIF('PREVIOUS LOGS'!$K$324,DF112,'PREVIOUS LOGS'!$E$361)+SUMIF('PREVIOUS LOGS'!$BH$6,DF112,'PREVIOUS LOGS'!$BB$43)+SUMIF('PREVIOUS LOGS'!$BH$59,$K$6,'PREVIOUS LOGS'!$BB$96)+SUMIF('PREVIOUS LOGS'!$BH$112,DF112,'PREVIOUS LOGS'!$BB$149)+SUMIF('PREVIOUS LOGS'!$BH$165,DF112,'PREVIOUS LOGS'!$BB$202)+SUMIF('PREVIOUS LOGS'!$BH$218,DF112,'PREVIOUS LOGS'!$BB$255)+SUMIF('PREVIOUS LOGS'!$BH$271,DF112,'PREVIOUS LOGS'!$BB$308)+SUMIF('PREVIOUS LOGS'!$BH$324,DF112,'PREVIOUS LOGS'!$BB$361)+SUMIF('PREVIOUS LOGS'!$DF$6,DF112,'PREVIOUS LOGS'!$CZ$43)+SUMIF('PREVIOUS LOGS'!$DF$59,$K$6,'PREVIOUS LOGS'!$CZ$96)+SUMIF('PREVIOUS LOGS'!$DF$112,DF112,'PREVIOUS LOGS'!$CZ$149)+SUMIF('PREVIOUS LOGS'!$DF$165,DF112,'PREVIOUS LOGS'!$CZ$202)+SUMIF('PREVIOUS LOGS'!$DF$218,DF112,'PREVIOUS LOGS'!$CZ$255)+SUMIF('PREVIOUS LOGS'!$DF$271,DF112,'PREVIOUS LOGS'!$CZ$308)+SUMIF('PREVIOUS LOGS'!$DF$324,DF112,'PREVIOUS LOGS'!$CZ$361)+SUMIF('PREVIOUS LOGS'!$FC$6,DF112,'PREVIOUS LOGS'!$EW$43)+SUMIF('PREVIOUS LOGS'!$FC$59,$K$6,'PREVIOUS LOGS'!$EW$96)+SUMIF('PREVIOUS LOGS'!$FC$112,DF112,'PREVIOUS LOGS'!$EW$149)+SUMIF('PREVIOUS LOGS'!$FC$165,DF112,'PREVIOUS LOGS'!$EW$202)+SUMIF('PREVIOUS LOGS'!$FC$218,DF112,'PREVIOUS LOGS'!$EW$255)+SUMIF('PREVIOUS LOGS'!$FC$271,DF112,'PREVIOUS LOGS'!$EW$308)+SUMIF('PREVIOUS LOGS'!$FC$324,DF112,'PREVIOUS LOGS'!$EW$361)</f>
        <v>0</v>
      </c>
      <c r="DA148" s="896"/>
      <c r="DB148" s="896"/>
      <c r="DC148" s="897"/>
      <c r="DD148" s="20"/>
      <c r="DE148" s="665" t="s">
        <v>36</v>
      </c>
      <c r="DF148" s="666"/>
      <c r="DG148" s="666"/>
      <c r="DH148" s="671">
        <f>SUMIF('PREVIOUS LOGS'!$K$6,DF112,'PREVIOUS LOGS'!$M$42)+SUMIF('PREVIOUS LOGS'!$K$59,$K$6,'PREVIOUS LOGS'!$M$95)+SUMIF('PREVIOUS LOGS'!$K$112,DF112,'PREVIOUS LOGS'!$M$148)+SUMIF('PREVIOUS LOGS'!$K$165,DF112,'PREVIOUS LOGS'!$M$201)+SUMIF('PREVIOUS LOGS'!$K$218,DF112,'PREVIOUS LOGS'!$M$254)+SUMIF('PREVIOUS LOGS'!$K$271,DF112,'PREVIOUS LOGS'!$M$307)+SUMIF('PREVIOUS LOGS'!$K$324,DF112,'PREVIOUS LOGS'!$M$360)+SUMIF('PREVIOUS LOGS'!$BH$6,DF112,'PREVIOUS LOGS'!$BJ$42)+SUMIF('PREVIOUS LOGS'!$BH$59,$K$6,'PREVIOUS LOGS'!$BJ$95)+SUMIF('PREVIOUS LOGS'!$BH$112,DF112,'PREVIOUS LOGS'!$BJ$148)+SUMIF('PREVIOUS LOGS'!$BH$165,DF112,'PREVIOUS LOGS'!$BJ$201)+SUMIF('PREVIOUS LOGS'!$BH$218,DF112,'PREVIOUS LOGS'!$BJ$254)+SUMIF('PREVIOUS LOGS'!$BH$271,DF112,'PREVIOUS LOGS'!$BJ$307)+SUMIF('PREVIOUS LOGS'!$BH$324,DF112,'PREVIOUS LOGS'!$BJ$360)+SUMIF('PREVIOUS LOGS'!$DF$6,DF112,'PREVIOUS LOGS'!$DH$42)+SUMIF('PREVIOUS LOGS'!$DF$59,$K$6,'PREVIOUS LOGS'!$DH$95)+SUMIF('PREVIOUS LOGS'!$DF$112,DF112,'PREVIOUS LOGS'!$DH$148)+SUMIF('PREVIOUS LOGS'!$DF$165,DF112,'PREVIOUS LOGS'!$DH$201)+SUMIF('PREVIOUS LOGS'!$DF$218,DF112,'PREVIOUS LOGS'!$DH$254)+SUMIF('PREVIOUS LOGS'!$DF$271,DF112,'PREVIOUS LOGS'!$DH$307)+SUMIF('PREVIOUS LOGS'!$DF$324,DF112,'PREVIOUS LOGS'!$DH$360)+SUMIF('PREVIOUS LOGS'!$FC$6,DF112,'PREVIOUS LOGS'!$FE$42)+SUMIF('PREVIOUS LOGS'!$FC$59,$K$6,'PREVIOUS LOGS'!$FE$95)+SUMIF('PREVIOUS LOGS'!$FC$112,DF112,'PREVIOUS LOGS'!$FE$148)+SUMIF('PREVIOUS LOGS'!$FC$165,DF112,'PREVIOUS LOGS'!$FE$201)+SUMIF('PREVIOUS LOGS'!$FC$218,DF112,'PREVIOUS LOGS'!$FE$254)+SUMIF('PREVIOUS LOGS'!$FC$271,DF112,'PREVIOUS LOGS'!$FE$307)+SUMIF('PREVIOUS LOGS'!$FC$324,DF112,'PREVIOUS LOGS'!$FE$360)+SUMIF('ANNUAL SUMMARY'!$L$6,DF112,'ANNUAL SUMMARY'!$N$47)+SUMIF('ANNUAL SUMMARY'!$L$64,DF112,'ANNUAL SUMMARY'!$F$105)+SUMIF('ANNUAL SUMMARY'!$L$122,DF112,'ANNUAL SUMMARY'!$F$163)+SUMIF('ANNUAL SUMMARY'!$L$180,DF112,'ANNUAL SUMMARY'!$F$221)+SUMIF('ANNUAL SUMMARY'!$L$238,DF112,'ANNUAL SUMMARY'!$F$279)+SUMIF('ANNUAL SUMMARY'!$L$296,DF112,'ANNUAL SUMMARY'!$F$337)+SUMIF('ANNUAL SUMMARY'!$L$354,DF112,'ANNUAL SUMMARY'!$F$395)+SUMIF('ANNUAL SUMMARY'!$L$412,DF112,'ANNUAL SUMMARY'!$F$453)+SUMIF('ANNUAL SUMMARY'!$L$470,DF112,'ANNUAL SUMMARY'!$F$511)+SUMIF('ANNUAL SUMMARY'!$L$528,DF112,'ANNUAL SUMMARY'!$F$569)+SUMIF('ANNUAL SUMMARY'!$L$586,DF112,'ANNUAL SUMMARY'!$F$627)+SUMIF('ANNUAL SUMMARY'!$L$644,DF112,'ANNUAL SUMMARY'!$F$685)+SUMIF('ANNUAL SUMMARY'!$BI$6,DF112,'ANNUAL SUMMARY'!$BK$47)+SUMIF('ANNUAL SUMMARY'!$BI$64,DF112,'ANNUAL SUMMARY'!$BC$105)+SUMIF('ANNUAL SUMMARY'!$BI$122,DF112,'ANNUAL SUMMARY'!$BC$163)+SUMIF('ANNUAL SUMMARY'!$BI$180,DF112,'ANNUAL SUMMARY'!$BC$221)+SUMIF('ANNUAL SUMMARY'!$BI$238,DF112,'ANNUAL SUMMARY'!$BC$279)+SUMIF('ANNUAL SUMMARY'!$BI$296,DF112,'ANNUAL SUMMARY'!$BC$337)+SUMIF('ANNUAL SUMMARY'!$BI$354,DF112,'ANNUAL SUMMARY'!$BC$395)+SUMIF('ANNUAL SUMMARY'!$BI$412,DF112,'ANNUAL SUMMARY'!$BC$453)+SUMIF('ANNUAL SUMMARY'!$BI$470,DF112,'ANNUAL SUMMARY'!$BC$511)+SUMIF('ANNUAL SUMMARY'!$BI$528,DF112,'ANNUAL SUMMARY'!$BC$569)+SUMIF('ANNUAL SUMMARY'!$BI$586,DF112,'ANNUAL SUMMARY'!$BC$627)+SUMIF('ANNUAL SUMMARY'!$BI$644,DF112,'ANNUAL SUMMARY'!$BC$685)+SUMIF('ANNUAL SUMMARY'!$DH$6,DF112,'ANNUAL SUMMARY'!$DJ$47)+SUMIF('ANNUAL SUMMARY'!$DH$64,DF112,'ANNUAL SUMMARY'!$DB$105)+SUMIF('ANNUAL SUMMARY'!$DH$122,DF112,'ANNUAL SUMMARY'!$DB$163)+SUMIF('ANNUAL SUMMARY'!$DH$180,DF112,'ANNUAL SUMMARY'!$DB$221)+SUMIF('ANNUAL SUMMARY'!$DH$238,DF112,'ANNUAL SUMMARY'!$DB$279)+SUMIF('ANNUAL SUMMARY'!$DH$296,DF112,'ANNUAL SUMMARY'!$DB$337)+SUMIF('ANNUAL SUMMARY'!$DH$354,DF112,'ANNUAL SUMMARY'!$DB$395)+SUMIF('ANNUAL SUMMARY'!$DH$412,DF112,'ANNUAL SUMMARY'!$DB$453)+SUMIF('ANNUAL SUMMARY'!$DH$470,DF112,'ANNUAL SUMMARY'!$DB$511)+SUMIF('ANNUAL SUMMARY'!$DH$528,DF112,'ANNUAL SUMMARY'!$DB$569)+SUMIF('ANNUAL SUMMARY'!$DH$586,DF112,'ANNUAL SUMMARY'!$DB$627)+SUMIF('ANNUAL SUMMARY'!$FE$6,DF112,'ANNUAL SUMMARY'!$FG$47)+SUMIF('ANNUAL SUMMARY'!$DH$644,DF112,'ANNUAL SUMMARY'!$DB$685)+SUMIF('ANNUAL SUMMARY'!$FE$64,DF112,'ANNUAL SUMMARY'!$EY$105)+SUMIF('ANNUAL SUMMARY'!$FE$122,DF112,'ANNUAL SUMMARY'!$EY$163)+SUMIF('ANNUAL SUMMARY'!$FE$180,DF112,'ANNUAL SUMMARY'!$EY$221)+SUMIF('ANNUAL SUMMARY'!$FE$238,DF112,'ANNUAL SUMMARY'!$EY$279)+SUMIF('ANNUAL SUMMARY'!$FE$296,DF112,'ANNUAL SUMMARY'!$EY$337)+SUMIF('ANNUAL SUMMARY'!$FE$354,DF112,'ANNUAL SUMMARY'!$EY$395)+SUMIF('ANNUAL SUMMARY'!$FE$412,DF112,'ANNUAL SUMMARY'!$EY$453)+SUMIF('ANNUAL SUMMARY'!$FE$470,DF112,'ANNUAL SUMMARY'!$EY$511)+SUMIF('ANNUAL SUMMARY'!$FE$586,DF112,'ANNUAL SUMMARY'!$EY$627)+SUMIF('ANNUAL SUMMARY'!$FE$528,DF112,'ANNUAL SUMMARY'!$EY$569)+SUMIF('ANNUAL SUMMARY'!$FE$644,DF112,'ANNUAL SUMMARY'!$EY$685)</f>
        <v>0</v>
      </c>
      <c r="DI148" s="672"/>
      <c r="DJ148" s="672"/>
      <c r="DK148" s="673"/>
      <c r="DL148" s="20"/>
      <c r="DM148" s="665" t="s">
        <v>39</v>
      </c>
      <c r="DN148" s="666"/>
      <c r="DO148" s="680"/>
      <c r="DP148" s="671">
        <f>SUMIF('PREVIOUS LOGS'!$K$6,DF112,'PREVIOUS LOGS'!$U$42)+SUMIF('PREVIOUS LOGS'!$K$59,$K$6,'PREVIOUS LOGS'!$U$95)+SUMIF('PREVIOUS LOGS'!$K$112,DF112,'PREVIOUS LOGS'!$U$148)+SUMIF('PREVIOUS LOGS'!$K$165,DF112,'PREVIOUS LOGS'!$U$201)+SUMIF('PREVIOUS LOGS'!$K$218,DF112,'PREVIOUS LOGS'!$U$254)+SUMIF('PREVIOUS LOGS'!$K$271,DF112,'PREVIOUS LOGS'!$U$307)+SUMIF('PREVIOUS LOGS'!$K$324,DF112,'PREVIOUS LOGS'!$U$360)+SUMIF('PREVIOUS LOGS'!$BH$6,DF112,'PREVIOUS LOGS'!$BR$42)+SUMIF('PREVIOUS LOGS'!$BH$59,$K$6,'PREVIOUS LOGS'!$BR$95)+SUMIF('PREVIOUS LOGS'!$BH$112,DF112,'PREVIOUS LOGS'!$BR$148)+SUMIF('PREVIOUS LOGS'!$BH$165,DF112,'PREVIOUS LOGS'!$BR$201)+SUMIF('PREVIOUS LOGS'!$BH$218,DF112,'PREVIOUS LOGS'!$BR$254)+SUMIF('PREVIOUS LOGS'!$BH$271,DF112,'PREVIOUS LOGS'!$BR$307)+SUMIF('PREVIOUS LOGS'!$BH$324,DF112,'PREVIOUS LOGS'!$BR$360)+SUMIF('PREVIOUS LOGS'!$DF$6,DF112,'PREVIOUS LOGS'!$DP$42)+SUMIF('PREVIOUS LOGS'!$DF$59,$K$6,'PREVIOUS LOGS'!$DP$95)+SUMIF('PREVIOUS LOGS'!$DF$112,DF112,'PREVIOUS LOGS'!$DP$148)+SUMIF('PREVIOUS LOGS'!$DF$165,DF112,'PREVIOUS LOGS'!$DP$201)+SUMIF('PREVIOUS LOGS'!$DF$218,DF112,'PREVIOUS LOGS'!$DP$254)+SUMIF('PREVIOUS LOGS'!$DF$271,DF112,'PREVIOUS LOGS'!$DP$307)+SUMIF('PREVIOUS LOGS'!$DF$324,DF112,'PREVIOUS LOGS'!$DP$360)+SUMIF('PREVIOUS LOGS'!$FC$6,DF112,'PREVIOUS LOGS'!$FM$42)+SUMIF('PREVIOUS LOGS'!$FC$59,$K$6,'PREVIOUS LOGS'!$FM$95)+SUMIF('PREVIOUS LOGS'!$FC$112,DF112,'PREVIOUS LOGS'!$FM$148)+SUMIF('PREVIOUS LOGS'!$FC$165,DF112,'PREVIOUS LOGS'!$FM$201)+SUMIF('PREVIOUS LOGS'!$FC$218,DF112,'PREVIOUS LOGS'!$FM$254)+SUMIF('PREVIOUS LOGS'!$FC$271,DF112,'PREVIOUS LOGS'!$FM$307)+SUMIF('PREVIOUS LOGS'!$FC$324,DF112,'PREVIOUS LOGS'!$FM$360)+SUMIF('ANNUAL SUMMARY'!$L$6,DF112,'ANNUAL SUMMARY'!$V$47)+SUMIF('ANNUAL SUMMARY'!$L$64,DF112,'ANNUAL SUMMARY'!$V$105)+SUMIF('ANNUAL SUMMARY'!$L$122,DF112,'ANNUAL SUMMARY'!$V$163)+SUMIF('ANNUAL SUMMARY'!$L$180,DF112,'ANNUAL SUMMARY'!$V$221)+SUMIF('ANNUAL SUMMARY'!$L$238,DF112,'ANNUAL SUMMARY'!$V$279)+SUMIF('ANNUAL SUMMARY'!$L$296,DF112,'ANNUAL SUMMARY'!$V$337)+SUMIF('ANNUAL SUMMARY'!$L$354,DF112,'ANNUAL SUMMARY'!$V$395)+SUMIF('ANNUAL SUMMARY'!$L$412,DF112,'ANNUAL SUMMARY'!$V$453)+SUMIF('ANNUAL SUMMARY'!$L$470,DF112,'ANNUAL SUMMARY'!$V$511)+SUMIF('ANNUAL SUMMARY'!$L$528,DF112,'ANNUAL SUMMARY'!$V$569)+SUMIF('ANNUAL SUMMARY'!$L$586,DF112,'ANNUAL SUMMARY'!$V$627)+SUMIF('ANNUAL SUMMARY'!$L$644,DF112,'ANNUAL SUMMARY'!$V$685)+SUMIF('ANNUAL SUMMARY'!$BI$6,DF112,'ANNUAL SUMMARY'!$BS$47)+SUMIF('ANNUAL SUMMARY'!$BI$64,DF112,'ANNUAL SUMMARY'!$BS$105)+SUMIF('ANNUAL SUMMARY'!$BI$122,DF112,'ANNUAL SUMMARY'!$BS$163)+SUMIF('ANNUAL SUMMARY'!$BI$180,DF112,'ANNUAL SUMMARY'!$BS$221)+SUMIF('ANNUAL SUMMARY'!$BI$238,DF112,'ANNUAL SUMMARY'!$BS$279)+SUMIF('ANNUAL SUMMARY'!$BI$296,DF112,'ANNUAL SUMMARY'!$BS$337)+SUMIF('ANNUAL SUMMARY'!$BI$354,DF112,'ANNUAL SUMMARY'!$BS$395)+SUMIF('ANNUAL SUMMARY'!$BI$412,DF112,'ANNUAL SUMMARY'!$BS$453)+SUMIF('ANNUAL SUMMARY'!$BI$470,DF112,'ANNUAL SUMMARY'!$BS$511)+SUMIF('ANNUAL SUMMARY'!$BI$528,DF112,'ANNUAL SUMMARY'!$BS$569)+SUMIF('ANNUAL SUMMARY'!$BI$586,DF112,'ANNUAL SUMMARY'!$BS$627)+SUMIF('ANNUAL SUMMARY'!$BI$644,DF112,'ANNUAL SUMMARY'!$BS$685)+SUMIF('ANNUAL SUMMARY'!$DH$6,DF112,'ANNUAL SUMMARY'!$DR$47)+SUMIF('ANNUAL SUMMARY'!$DH$64,DF112,'ANNUAL SUMMARY'!$DR$105)+SUMIF('ANNUAL SUMMARY'!$DH$122,DF112,'ANNUAL SUMMARY'!$DR$163)+SUMIF('ANNUAL SUMMARY'!$DH$180,DF112,'ANNUAL SUMMARY'!$DR$221)+SUMIF('ANNUAL SUMMARY'!$DH$238,DF112,'ANNUAL SUMMARY'!$DR$279)+SUMIF('ANNUAL SUMMARY'!$DH$296,DF112,'ANNUAL SUMMARY'!$DR$337)+SUMIF('ANNUAL SUMMARY'!$DH$354,DF112,'ANNUAL SUMMARY'!$DR$395)+SUMIF('ANNUAL SUMMARY'!$DH$412,DF112,'ANNUAL SUMMARY'!$DR$453)+SUMIF('ANNUAL SUMMARY'!$DH$470,DF112,'ANNUAL SUMMARY'!$DR$511)+SUMIF('ANNUAL SUMMARY'!$DH$528,DF112,'ANNUAL SUMMARY'!$DR$569)+SUMIF('ANNUAL SUMMARY'!$DH$586,DF112,'ANNUAL SUMMARY'!$DR$627)+SUMIF('ANNUAL SUMMARY'!$FE$6,DF112,'ANNUAL SUMMARY'!$FO$47)+SUMIF('ANNUAL SUMMARY'!$DH$644,DF112,'ANNUAL SUMMARY'!$DR$685)+SUMIF('ANNUAL SUMMARY'!$FE$64,DF112,'ANNUAL SUMMARY'!$FO$105)+SUMIF('ANNUAL SUMMARY'!$FE$122,DF112,'ANNUAL SUMMARY'!$FO$163)+SUMIF('ANNUAL SUMMARY'!$FE$180,DF112,'ANNUAL SUMMARY'!$FO$221)+SUMIF('ANNUAL SUMMARY'!$FE$238,DF112,'ANNUAL SUMMARY'!$FO$279)+SUMIF('ANNUAL SUMMARY'!$FE$296,DF112,'ANNUAL SUMMARY'!$FO$337)+SUMIF('ANNUAL SUMMARY'!$FE$354,DF112,'ANNUAL SUMMARY'!$FO$395)+SUMIF('ANNUAL SUMMARY'!$FE$412,DF112,'ANNUAL SUMMARY'!$FO$453)+SUMIF('ANNUAL SUMMARY'!$FE$470,DF112,'ANNUAL SUMMARY'!$FO$511)+SUMIF('ANNUAL SUMMARY'!$FE$586,DF112,'ANNUAL SUMMARY'!$FO$627)+SUMIF('ANNUAL SUMMARY'!$FE$528,DF112,'ANNUAL SUMMARY'!$FO$569)+SUMIF('ANNUAL SUMMARY'!$FE$644,DF112,'ANNUAL SUMMARY'!$FO$685)</f>
        <v>0</v>
      </c>
      <c r="DQ148" s="672"/>
      <c r="DR148" s="672"/>
      <c r="DS148" s="673"/>
      <c r="DT148" s="15"/>
      <c r="DU148" s="709" t="str">
        <f>IF('FRONT PAGE'!$A$1="www.fly-logics.com","No SERIE",0)</f>
        <v>No SERIE</v>
      </c>
      <c r="DV148" s="710"/>
      <c r="DW148" s="710"/>
      <c r="DX148" s="710"/>
      <c r="DY148" s="710"/>
      <c r="DZ148" s="710"/>
      <c r="EA148" s="690" t="s">
        <v>69</v>
      </c>
      <c r="EB148" s="690"/>
      <c r="EC148" s="690"/>
      <c r="ED148" s="690"/>
      <c r="EE148" s="690"/>
      <c r="EF148" s="691"/>
      <c r="EG148" s="709" t="str">
        <f>IF('FRONT PAGE'!$A$1="www.fly-logics.com","BUILT DATE",0)</f>
        <v>BUILT DATE</v>
      </c>
      <c r="EH148" s="710"/>
      <c r="EI148" s="710"/>
      <c r="EJ148" s="710"/>
      <c r="EK148" s="710"/>
      <c r="EL148" s="710"/>
      <c r="EM148" s="689">
        <v>1923</v>
      </c>
      <c r="EN148" s="690"/>
      <c r="EO148" s="690"/>
      <c r="EP148" s="690"/>
      <c r="EQ148" s="690"/>
      <c r="ER148" s="1263"/>
      <c r="ES148" s="154"/>
      <c r="ET148" s="665" t="s">
        <v>37</v>
      </c>
      <c r="EU148" s="666"/>
      <c r="EV148" s="666"/>
      <c r="EW148" s="895">
        <f>SUMIF('ANNUAL SUMMARY'!$L$6,FC112,'ANNUAL SUMMARY'!$F$47)+SUMIF('ANNUAL SUMMARY'!$L$64,FC112,'ANNUAL SUMMARY'!$F$105)+SUMIF('ANNUAL SUMMARY'!$L$122,FC112,'ANNUAL SUMMARY'!$F$163)+SUMIF('ANNUAL SUMMARY'!$L$180,FC112,'ANNUAL SUMMARY'!$F$221)+SUMIF('ANNUAL SUMMARY'!$L$238,FC112,'ANNUAL SUMMARY'!$F$279)+SUMIF('ANNUAL SUMMARY'!$L$296,FC112,'ANNUAL SUMMARY'!$F$337)+SUMIF('ANNUAL SUMMARY'!$L$354,FC112,'ANNUAL SUMMARY'!$F$395)+SUMIF('ANNUAL SUMMARY'!$L$412,FC112,'ANNUAL SUMMARY'!$F$453)+SUMIF('ANNUAL SUMMARY'!$L$470,FC112,'ANNUAL SUMMARY'!$F$511)+SUMIF('ANNUAL SUMMARY'!$L$528,FC112,'ANNUAL SUMMARY'!$F$569)+SUMIF('ANNUAL SUMMARY'!$L$586,FC112,'ANNUAL SUMMARY'!$F$627)+SUMIF('ANNUAL SUMMARY'!$L$644,FC112,'ANNUAL SUMMARY'!$F$685)+SUMIF('ANNUAL SUMMARY'!$BI$6,FC112,'ANNUAL SUMMARY'!$BC$47)+SUMIF('ANNUAL SUMMARY'!$BI$64,FC112,'ANNUAL SUMMARY'!$BC$105)+SUMIF('ANNUAL SUMMARY'!$BI$122,FC112,'ANNUAL SUMMARY'!$BC$163)+SUMIF('ANNUAL SUMMARY'!$BI$180,FC112,'ANNUAL SUMMARY'!$BC$221)+SUMIF('ANNUAL SUMMARY'!$BI$238,FC112,'ANNUAL SUMMARY'!$BC$279)+SUMIF('ANNUAL SUMMARY'!$BI$296,FC112,'ANNUAL SUMMARY'!$BC$337)+SUMIF('ANNUAL SUMMARY'!$BI$354,FC112,'ANNUAL SUMMARY'!$BC$395)+SUMIF('ANNUAL SUMMARY'!$BI$412,FC112,'ANNUAL SUMMARY'!$BC$453)+SUMIF('ANNUAL SUMMARY'!$BI$470,FC112,'ANNUAL SUMMARY'!$BC$511)+SUMIF('ANNUAL SUMMARY'!$BI$528,FC112,'ANNUAL SUMMARY'!$BC$569)+SUMIF('ANNUAL SUMMARY'!$BI$586,FC112,'ANNUAL SUMMARY'!$BC$627)+SUMIF('ANNUAL SUMMARY'!$BI$644,FC112,'ANNUAL SUMMARY'!$BC$685)+SUMIF('ANNUAL SUMMARY'!$DH$6,FC112,'ANNUAL SUMMARY'!$DB$47)+SUMIF('ANNUAL SUMMARY'!$DH$64,FC112,'ANNUAL SUMMARY'!$DB$105)+SUMIF('ANNUAL SUMMARY'!$DH$122,FC112,'ANNUAL SUMMARY'!$DB$163)+SUMIF('ANNUAL SUMMARY'!$DH$180,FC112,'ANNUAL SUMMARY'!$DB$221)+SUMIF('ANNUAL SUMMARY'!$DH$238,FC112,'ANNUAL SUMMARY'!$DB$279)+SUMIF('ANNUAL SUMMARY'!$DH$296,FC112,'ANNUAL SUMMARY'!$DB$337)+SUMIF('ANNUAL SUMMARY'!$DH$354,FC112,'ANNUAL SUMMARY'!$DB$395)+SUMIF('ANNUAL SUMMARY'!$DH$412,FC112,'ANNUAL SUMMARY'!$DB$453)+SUMIF('ANNUAL SUMMARY'!$DH$470,FC112,'ANNUAL SUMMARY'!$DB$511)+SUMIF('ANNUAL SUMMARY'!$DH$528,FC112,'ANNUAL SUMMARY'!$DB$569)+SUMIF('ANNUAL SUMMARY'!$DH$586,FC112,'ANNUAL SUMMARY'!$DB$627)+SUMIF('ANNUAL SUMMARY'!$FE$6,FC112,'ANNUAL SUMMARY'!$EY$47)+SUMIF('ANNUAL SUMMARY'!$DH$644,FC112,'ANNUAL SUMMARY'!$DB$685)+SUMIF('ANNUAL SUMMARY'!$FE$64,FC112,'ANNUAL SUMMARY'!$EY$105)+SUMIF('ANNUAL SUMMARY'!$FE$122,FC112,'ANNUAL SUMMARY'!$EY$163)+SUMIF('ANNUAL SUMMARY'!$FE$180,FC112,'ANNUAL SUMMARY'!$EY$221)+SUMIF('ANNUAL SUMMARY'!$FE$238,FC112,'ANNUAL SUMMARY'!$EY$279)+SUMIF('ANNUAL SUMMARY'!$FE$296,FC112,'ANNUAL SUMMARY'!$EY$337)+SUMIF('ANNUAL SUMMARY'!$FE$354,FC112,'ANNUAL SUMMARY'!$EY$395)+SUMIF('ANNUAL SUMMARY'!$FE$412,FC112,'ANNUAL SUMMARY'!$EY$453)+SUMIF('ANNUAL SUMMARY'!$FE$470,FC112,'ANNUAL SUMMARY'!$EY$511)+SUMIF('ANNUAL SUMMARY'!$FE$586,FC112,'ANNUAL SUMMARY'!$EY$627)+SUMIF('ANNUAL SUMMARY'!$FE$528,FC112,'ANNUAL SUMMARY'!$EY$569)+SUMIF('ANNUAL SUMMARY'!$FE$644,FC112,'ANNUAL SUMMARY'!$EY$685)+SUMIF('PREVIOUS LOGS'!$K$6,FC112,'PREVIOUS LOGS'!$E$43)+SUMIF('PREVIOUS LOGS'!$K$59,$K$6,'PREVIOUS LOGS'!$E$96)+SUMIF('PREVIOUS LOGS'!$K$112,FC112,'PREVIOUS LOGS'!$E$149)+SUMIF('PREVIOUS LOGS'!$K$165,FC112,'PREVIOUS LOGS'!$E$202)+SUMIF('PREVIOUS LOGS'!$K$218,FC112,'PREVIOUS LOGS'!$E$255)+SUMIF('PREVIOUS LOGS'!$K$271,FC112,'PREVIOUS LOGS'!$E$308)+SUMIF('PREVIOUS LOGS'!$K$324,FC112,'PREVIOUS LOGS'!$E$361)+SUMIF('PREVIOUS LOGS'!$BH$6,FC112,'PREVIOUS LOGS'!$BB$43)+SUMIF('PREVIOUS LOGS'!$BH$59,$K$6,'PREVIOUS LOGS'!$BB$96)+SUMIF('PREVIOUS LOGS'!$BH$112,FC112,'PREVIOUS LOGS'!$BB$149)+SUMIF('PREVIOUS LOGS'!$BH$165,FC112,'PREVIOUS LOGS'!$BB$202)+SUMIF('PREVIOUS LOGS'!$BH$218,FC112,'PREVIOUS LOGS'!$BB$255)+SUMIF('PREVIOUS LOGS'!$BH$271,FC112,'PREVIOUS LOGS'!$BB$308)+SUMIF('PREVIOUS LOGS'!$BH$324,FC112,'PREVIOUS LOGS'!$BB$361)+SUMIF('PREVIOUS LOGS'!$DF$6,FC112,'PREVIOUS LOGS'!$CZ$43)+SUMIF('PREVIOUS LOGS'!$DF$59,$K$6,'PREVIOUS LOGS'!$CZ$96)+SUMIF('PREVIOUS LOGS'!$DF$112,FC112,'PREVIOUS LOGS'!$CZ$149)+SUMIF('PREVIOUS LOGS'!$DF$165,FC112,'PREVIOUS LOGS'!$CZ$202)+SUMIF('PREVIOUS LOGS'!$DF$218,FC112,'PREVIOUS LOGS'!$CZ$255)+SUMIF('PREVIOUS LOGS'!$DF$271,FC112,'PREVIOUS LOGS'!$CZ$308)+SUMIF('PREVIOUS LOGS'!$DF$324,FC112,'PREVIOUS LOGS'!$CZ$361)+SUMIF('PREVIOUS LOGS'!$FC$6,FC112,'PREVIOUS LOGS'!$EW$43)+SUMIF('PREVIOUS LOGS'!$FC$59,$K$6,'PREVIOUS LOGS'!$EW$96)+SUMIF('PREVIOUS LOGS'!$FC$112,FC112,'PREVIOUS LOGS'!$EW$149)+SUMIF('PREVIOUS LOGS'!$FC$165,FC112,'PREVIOUS LOGS'!$EW$202)+SUMIF('PREVIOUS LOGS'!$FC$218,FC112,'PREVIOUS LOGS'!$EW$255)+SUMIF('PREVIOUS LOGS'!$FC$271,FC112,'PREVIOUS LOGS'!$EW$308)+SUMIF('PREVIOUS LOGS'!$FC$324,FC112,'PREVIOUS LOGS'!$EW$361)</f>
        <v>0</v>
      </c>
      <c r="EX148" s="896"/>
      <c r="EY148" s="896"/>
      <c r="EZ148" s="897"/>
      <c r="FA148" s="20"/>
      <c r="FB148" s="665" t="s">
        <v>36</v>
      </c>
      <c r="FC148" s="666"/>
      <c r="FD148" s="666"/>
      <c r="FE148" s="671">
        <f>SUMIF('PREVIOUS LOGS'!$K$6,FC112,'PREVIOUS LOGS'!$M$42)+SUMIF('PREVIOUS LOGS'!$K$59,$K$6,'PREVIOUS LOGS'!$M$95)+SUMIF('PREVIOUS LOGS'!$K$112,FC112,'PREVIOUS LOGS'!$M$148)+SUMIF('PREVIOUS LOGS'!$K$165,FC112,'PREVIOUS LOGS'!$M$201)+SUMIF('PREVIOUS LOGS'!$K$218,FC112,'PREVIOUS LOGS'!$M$254)+SUMIF('PREVIOUS LOGS'!$K$271,FC112,'PREVIOUS LOGS'!$M$307)+SUMIF('PREVIOUS LOGS'!$K$324,FC112,'PREVIOUS LOGS'!$M$360)+SUMIF('PREVIOUS LOGS'!$BH$6,FC112,'PREVIOUS LOGS'!$BJ$42)+SUMIF('PREVIOUS LOGS'!$BH$59,$K$6,'PREVIOUS LOGS'!$BJ$95)+SUMIF('PREVIOUS LOGS'!$BH$112,FC112,'PREVIOUS LOGS'!$BJ$148)+SUMIF('PREVIOUS LOGS'!$BH$165,FC112,'PREVIOUS LOGS'!$BJ$201)+SUMIF('PREVIOUS LOGS'!$BH$218,FC112,'PREVIOUS LOGS'!$BJ$254)+SUMIF('PREVIOUS LOGS'!$BH$271,FC112,'PREVIOUS LOGS'!$BJ$307)+SUMIF('PREVIOUS LOGS'!$BH$324,FC112,'PREVIOUS LOGS'!$BJ$360)+SUMIF('PREVIOUS LOGS'!$DF$6,FC112,'PREVIOUS LOGS'!$DH$42)+SUMIF('PREVIOUS LOGS'!$DF$59,$K$6,'PREVIOUS LOGS'!$DH$95)+SUMIF('PREVIOUS LOGS'!$DF$112,FC112,'PREVIOUS LOGS'!$DH$148)+SUMIF('PREVIOUS LOGS'!$DF$165,FC112,'PREVIOUS LOGS'!$DH$201)+SUMIF('PREVIOUS LOGS'!$DF$218,FC112,'PREVIOUS LOGS'!$DH$254)+SUMIF('PREVIOUS LOGS'!$DF$271,FC112,'PREVIOUS LOGS'!$DH$307)+SUMIF('PREVIOUS LOGS'!$DF$324,FC112,'PREVIOUS LOGS'!$DH$360)+SUMIF('PREVIOUS LOGS'!$FC$6,FC112,'PREVIOUS LOGS'!$FE$42)+SUMIF('PREVIOUS LOGS'!$FC$59,$K$6,'PREVIOUS LOGS'!$FE$95)+SUMIF('PREVIOUS LOGS'!$FC$112,FC112,'PREVIOUS LOGS'!$FE$148)+SUMIF('PREVIOUS LOGS'!$FC$165,FC112,'PREVIOUS LOGS'!$FE$201)+SUMIF('PREVIOUS LOGS'!$FC$218,FC112,'PREVIOUS LOGS'!$FE$254)+SUMIF('PREVIOUS LOGS'!$FC$271,FC112,'PREVIOUS LOGS'!$FE$307)+SUMIF('PREVIOUS LOGS'!$FC$324,FC112,'PREVIOUS LOGS'!$FE$360)+SUMIF('ANNUAL SUMMARY'!$L$6,FC112,'ANNUAL SUMMARY'!$N$47)+SUMIF('ANNUAL SUMMARY'!$L$64,FC112,'ANNUAL SUMMARY'!$F$105)+SUMIF('ANNUAL SUMMARY'!$L$122,FC112,'ANNUAL SUMMARY'!$F$163)+SUMIF('ANNUAL SUMMARY'!$L$180,FC112,'ANNUAL SUMMARY'!$F$221)+SUMIF('ANNUAL SUMMARY'!$L$238,FC112,'ANNUAL SUMMARY'!$F$279)+SUMIF('ANNUAL SUMMARY'!$L$296,FC112,'ANNUAL SUMMARY'!$F$337)+SUMIF('ANNUAL SUMMARY'!$L$354,FC112,'ANNUAL SUMMARY'!$F$395)+SUMIF('ANNUAL SUMMARY'!$L$412,FC112,'ANNUAL SUMMARY'!$F$453)+SUMIF('ANNUAL SUMMARY'!$L$470,FC112,'ANNUAL SUMMARY'!$F$511)+SUMIF('ANNUAL SUMMARY'!$L$528,FC112,'ANNUAL SUMMARY'!$F$569)+SUMIF('ANNUAL SUMMARY'!$L$586,FC112,'ANNUAL SUMMARY'!$F$627)+SUMIF('ANNUAL SUMMARY'!$L$644,FC112,'ANNUAL SUMMARY'!$F$685)+SUMIF('ANNUAL SUMMARY'!$BI$6,FC112,'ANNUAL SUMMARY'!$BK$47)+SUMIF('ANNUAL SUMMARY'!$BI$64,FC112,'ANNUAL SUMMARY'!$BC$105)+SUMIF('ANNUAL SUMMARY'!$BI$122,FC112,'ANNUAL SUMMARY'!$BC$163)+SUMIF('ANNUAL SUMMARY'!$BI$180,FC112,'ANNUAL SUMMARY'!$BC$221)+SUMIF('ANNUAL SUMMARY'!$BI$238,FC112,'ANNUAL SUMMARY'!$BC$279)+SUMIF('ANNUAL SUMMARY'!$BI$296,FC112,'ANNUAL SUMMARY'!$BC$337)+SUMIF('ANNUAL SUMMARY'!$BI$354,FC112,'ANNUAL SUMMARY'!$BC$395)+SUMIF('ANNUAL SUMMARY'!$BI$412,FC112,'ANNUAL SUMMARY'!$BC$453)+SUMIF('ANNUAL SUMMARY'!$BI$470,FC112,'ANNUAL SUMMARY'!$BC$511)+SUMIF('ANNUAL SUMMARY'!$BI$528,FC112,'ANNUAL SUMMARY'!$BC$569)+SUMIF('ANNUAL SUMMARY'!$BI$586,FC112,'ANNUAL SUMMARY'!$BC$627)+SUMIF('ANNUAL SUMMARY'!$BI$644,FC112,'ANNUAL SUMMARY'!$BC$685)+SUMIF('ANNUAL SUMMARY'!$DH$6,FC112,'ANNUAL SUMMARY'!$DJ$47)+SUMIF('ANNUAL SUMMARY'!$DH$64,FC112,'ANNUAL SUMMARY'!$DB$105)+SUMIF('ANNUAL SUMMARY'!$DH$122,FC112,'ANNUAL SUMMARY'!$DB$163)+SUMIF('ANNUAL SUMMARY'!$DH$180,FC112,'ANNUAL SUMMARY'!$DB$221)+SUMIF('ANNUAL SUMMARY'!$DH$238,FC112,'ANNUAL SUMMARY'!$DB$279)+SUMIF('ANNUAL SUMMARY'!$DH$296,FC112,'ANNUAL SUMMARY'!$DB$337)+SUMIF('ANNUAL SUMMARY'!$DH$354,FC112,'ANNUAL SUMMARY'!$DB$395)+SUMIF('ANNUAL SUMMARY'!$DH$412,FC112,'ANNUAL SUMMARY'!$DB$453)+SUMIF('ANNUAL SUMMARY'!$DH$470,FC112,'ANNUAL SUMMARY'!$DB$511)+SUMIF('ANNUAL SUMMARY'!$DH$528,FC112,'ANNUAL SUMMARY'!$DB$569)+SUMIF('ANNUAL SUMMARY'!$DH$586,FC112,'ANNUAL SUMMARY'!$DB$627)+SUMIF('ANNUAL SUMMARY'!$FE$6,FC112,'ANNUAL SUMMARY'!$FG$47)+SUMIF('ANNUAL SUMMARY'!$DH$644,FC112,'ANNUAL SUMMARY'!$DB$685)+SUMIF('ANNUAL SUMMARY'!$FE$64,FC112,'ANNUAL SUMMARY'!$EY$105)+SUMIF('ANNUAL SUMMARY'!$FE$122,FC112,'ANNUAL SUMMARY'!$EY$163)+SUMIF('ANNUAL SUMMARY'!$FE$180,FC112,'ANNUAL SUMMARY'!$EY$221)+SUMIF('ANNUAL SUMMARY'!$FE$238,FC112,'ANNUAL SUMMARY'!$EY$279)+SUMIF('ANNUAL SUMMARY'!$FE$296,FC112,'ANNUAL SUMMARY'!$EY$337)+SUMIF('ANNUAL SUMMARY'!$FE$354,FC112,'ANNUAL SUMMARY'!$EY$395)+SUMIF('ANNUAL SUMMARY'!$FE$412,FC112,'ANNUAL SUMMARY'!$EY$453)+SUMIF('ANNUAL SUMMARY'!$FE$470,FC112,'ANNUAL SUMMARY'!$EY$511)+SUMIF('ANNUAL SUMMARY'!$FE$586,FC112,'ANNUAL SUMMARY'!$EY$627)+SUMIF('ANNUAL SUMMARY'!$FE$528,FC112,'ANNUAL SUMMARY'!$EY$569)+SUMIF('ANNUAL SUMMARY'!$FE$644,FC112,'ANNUAL SUMMARY'!$EY$685)</f>
        <v>0</v>
      </c>
      <c r="FF148" s="672"/>
      <c r="FG148" s="672"/>
      <c r="FH148" s="673"/>
      <c r="FI148" s="20"/>
      <c r="FJ148" s="665" t="s">
        <v>39</v>
      </c>
      <c r="FK148" s="666"/>
      <c r="FL148" s="680"/>
      <c r="FM148" s="671">
        <f>SUMIF('PREVIOUS LOGS'!$K$6,FC112,'PREVIOUS LOGS'!$U$42)+SUMIF('PREVIOUS LOGS'!$K$59,$K$6,'PREVIOUS LOGS'!$U$95)+SUMIF('PREVIOUS LOGS'!$K$112,FC112,'PREVIOUS LOGS'!$U$148)+SUMIF('PREVIOUS LOGS'!$K$165,FC112,'PREVIOUS LOGS'!$U$201)+SUMIF('PREVIOUS LOGS'!$K$218,FC112,'PREVIOUS LOGS'!$U$254)+SUMIF('PREVIOUS LOGS'!$K$271,FC112,'PREVIOUS LOGS'!$U$307)+SUMIF('PREVIOUS LOGS'!$K$324,FC112,'PREVIOUS LOGS'!$U$360)+SUMIF('PREVIOUS LOGS'!$BH$6,FC112,'PREVIOUS LOGS'!$BR$42)+SUMIF('PREVIOUS LOGS'!$BH$59,$K$6,'PREVIOUS LOGS'!$BR$95)+SUMIF('PREVIOUS LOGS'!$BH$112,FC112,'PREVIOUS LOGS'!$BR$148)+SUMIF('PREVIOUS LOGS'!$BH$165,FC112,'PREVIOUS LOGS'!$BR$201)+SUMIF('PREVIOUS LOGS'!$BH$218,FC112,'PREVIOUS LOGS'!$BR$254)+SUMIF('PREVIOUS LOGS'!$BH$271,FC112,'PREVIOUS LOGS'!$BR$307)+SUMIF('PREVIOUS LOGS'!$BH$324,FC112,'PREVIOUS LOGS'!$BR$360)+SUMIF('PREVIOUS LOGS'!$DF$6,FC112,'PREVIOUS LOGS'!$DP$42)+SUMIF('PREVIOUS LOGS'!$DF$59,$K$6,'PREVIOUS LOGS'!$DP$95)+SUMIF('PREVIOUS LOGS'!$DF$112,FC112,'PREVIOUS LOGS'!$DP$148)+SUMIF('PREVIOUS LOGS'!$DF$165,FC112,'PREVIOUS LOGS'!$DP$201)+SUMIF('PREVIOUS LOGS'!$DF$218,FC112,'PREVIOUS LOGS'!$DP$254)+SUMIF('PREVIOUS LOGS'!$DF$271,FC112,'PREVIOUS LOGS'!$DP$307)+SUMIF('PREVIOUS LOGS'!$DF$324,FC112,'PREVIOUS LOGS'!$DP$360)+SUMIF('PREVIOUS LOGS'!$FC$6,FC112,'PREVIOUS LOGS'!$FM$42)+SUMIF('PREVIOUS LOGS'!$FC$59,$K$6,'PREVIOUS LOGS'!$FM$95)+SUMIF('PREVIOUS LOGS'!$FC$112,FC112,'PREVIOUS LOGS'!$FM$148)+SUMIF('PREVIOUS LOGS'!$FC$165,FC112,'PREVIOUS LOGS'!$FM$201)+SUMIF('PREVIOUS LOGS'!$FC$218,FC112,'PREVIOUS LOGS'!$FM$254)+SUMIF('PREVIOUS LOGS'!$FC$271,FC112,'PREVIOUS LOGS'!$FM$307)+SUMIF('PREVIOUS LOGS'!$FC$324,FC112,'PREVIOUS LOGS'!$FM$360)+SUMIF('ANNUAL SUMMARY'!$L$6,FC112,'ANNUAL SUMMARY'!$V$47)+SUMIF('ANNUAL SUMMARY'!$L$64,FC112,'ANNUAL SUMMARY'!$V$105)+SUMIF('ANNUAL SUMMARY'!$L$122,FC112,'ANNUAL SUMMARY'!$V$163)+SUMIF('ANNUAL SUMMARY'!$L$180,FC112,'ANNUAL SUMMARY'!$V$221)+SUMIF('ANNUAL SUMMARY'!$L$238,FC112,'ANNUAL SUMMARY'!$V$279)+SUMIF('ANNUAL SUMMARY'!$L$296,FC112,'ANNUAL SUMMARY'!$V$337)+SUMIF('ANNUAL SUMMARY'!$L$354,FC112,'ANNUAL SUMMARY'!$V$395)+SUMIF('ANNUAL SUMMARY'!$L$412,FC112,'ANNUAL SUMMARY'!$V$453)+SUMIF('ANNUAL SUMMARY'!$L$470,FC112,'ANNUAL SUMMARY'!$V$511)+SUMIF('ANNUAL SUMMARY'!$L$528,FC112,'ANNUAL SUMMARY'!$V$569)+SUMIF('ANNUAL SUMMARY'!$L$586,FC112,'ANNUAL SUMMARY'!$V$627)+SUMIF('ANNUAL SUMMARY'!$L$644,FC112,'ANNUAL SUMMARY'!$V$685)+SUMIF('ANNUAL SUMMARY'!$BI$6,FC112,'ANNUAL SUMMARY'!$BS$47)+SUMIF('ANNUAL SUMMARY'!$BI$64,FC112,'ANNUAL SUMMARY'!$BS$105)+SUMIF('ANNUAL SUMMARY'!$BI$122,FC112,'ANNUAL SUMMARY'!$BS$163)+SUMIF('ANNUAL SUMMARY'!$BI$180,FC112,'ANNUAL SUMMARY'!$BS$221)+SUMIF('ANNUAL SUMMARY'!$BI$238,FC112,'ANNUAL SUMMARY'!$BS$279)+SUMIF('ANNUAL SUMMARY'!$BI$296,FC112,'ANNUAL SUMMARY'!$BS$337)+SUMIF('ANNUAL SUMMARY'!$BI$354,FC112,'ANNUAL SUMMARY'!$BS$395)+SUMIF('ANNUAL SUMMARY'!$BI$412,FC112,'ANNUAL SUMMARY'!$BS$453)+SUMIF('ANNUAL SUMMARY'!$BI$470,FC112,'ANNUAL SUMMARY'!$BS$511)+SUMIF('ANNUAL SUMMARY'!$BI$528,FC112,'ANNUAL SUMMARY'!$BS$569)+SUMIF('ANNUAL SUMMARY'!$BI$586,FC112,'ANNUAL SUMMARY'!$BS$627)+SUMIF('ANNUAL SUMMARY'!$BI$644,FC112,'ANNUAL SUMMARY'!$BS$685)+SUMIF('ANNUAL SUMMARY'!$DH$6,FC112,'ANNUAL SUMMARY'!$DR$47)+SUMIF('ANNUAL SUMMARY'!$DH$64,FC112,'ANNUAL SUMMARY'!$DR$105)+SUMIF('ANNUAL SUMMARY'!$DH$122,FC112,'ANNUAL SUMMARY'!$DR$163)+SUMIF('ANNUAL SUMMARY'!$DH$180,FC112,'ANNUAL SUMMARY'!$DR$221)+SUMIF('ANNUAL SUMMARY'!$DH$238,FC112,'ANNUAL SUMMARY'!$DR$279)+SUMIF('ANNUAL SUMMARY'!$DH$296,FC112,'ANNUAL SUMMARY'!$DR$337)+SUMIF('ANNUAL SUMMARY'!$DH$354,FC112,'ANNUAL SUMMARY'!$DR$395)+SUMIF('ANNUAL SUMMARY'!$DH$412,FC112,'ANNUAL SUMMARY'!$DR$453)+SUMIF('ANNUAL SUMMARY'!$DH$470,FC112,'ANNUAL SUMMARY'!$DR$511)+SUMIF('ANNUAL SUMMARY'!$DH$528,FC112,'ANNUAL SUMMARY'!$DR$569)+SUMIF('ANNUAL SUMMARY'!$DH$586,FC112,'ANNUAL SUMMARY'!$DR$627)+SUMIF('ANNUAL SUMMARY'!$FE$6,FC112,'ANNUAL SUMMARY'!$FO$47)+SUMIF('ANNUAL SUMMARY'!$DH$644,FC112,'ANNUAL SUMMARY'!$DR$685)+SUMIF('ANNUAL SUMMARY'!$FE$64,FC112,'ANNUAL SUMMARY'!$FO$105)+SUMIF('ANNUAL SUMMARY'!$FE$122,FC112,'ANNUAL SUMMARY'!$FO$163)+SUMIF('ANNUAL SUMMARY'!$FE$180,FC112,'ANNUAL SUMMARY'!$FO$221)+SUMIF('ANNUAL SUMMARY'!$FE$238,FC112,'ANNUAL SUMMARY'!$FO$279)+SUMIF('ANNUAL SUMMARY'!$FE$296,FC112,'ANNUAL SUMMARY'!$FO$337)+SUMIF('ANNUAL SUMMARY'!$FE$354,FC112,'ANNUAL SUMMARY'!$FO$395)+SUMIF('ANNUAL SUMMARY'!$FE$412,FC112,'ANNUAL SUMMARY'!$FO$453)+SUMIF('ANNUAL SUMMARY'!$FE$470,FC112,'ANNUAL SUMMARY'!$FO$511)+SUMIF('ANNUAL SUMMARY'!$FE$586,FC112,'ANNUAL SUMMARY'!$FO$627)+SUMIF('ANNUAL SUMMARY'!$FE$528,FC112,'ANNUAL SUMMARY'!$FO$569)+SUMIF('ANNUAL SUMMARY'!$FE$644,FC112,'ANNUAL SUMMARY'!$FO$685)</f>
        <v>0</v>
      </c>
      <c r="FN148" s="672"/>
      <c r="FO148" s="672"/>
      <c r="FP148" s="673"/>
      <c r="FQ148" s="15"/>
      <c r="FR148" s="709" t="str">
        <f>IF('FRONT PAGE'!$A$1="www.fly-logics.com","No SERIE",0)</f>
        <v>No SERIE</v>
      </c>
      <c r="FS148" s="710"/>
      <c r="FT148" s="710"/>
      <c r="FU148" s="710"/>
      <c r="FV148" s="710"/>
      <c r="FW148" s="710"/>
      <c r="FX148" s="690" t="s">
        <v>69</v>
      </c>
      <c r="FY148" s="690"/>
      <c r="FZ148" s="690"/>
      <c r="GA148" s="690"/>
      <c r="GB148" s="690"/>
      <c r="GC148" s="691"/>
      <c r="GD148" s="709" t="str">
        <f>IF('FRONT PAGE'!$A$1="www.fly-logics.com","BUILT DATE",0)</f>
        <v>BUILT DATE</v>
      </c>
      <c r="GE148" s="710"/>
      <c r="GF148" s="710"/>
      <c r="GG148" s="710"/>
      <c r="GH148" s="710"/>
      <c r="GI148" s="710"/>
      <c r="GJ148" s="689">
        <v>1923</v>
      </c>
      <c r="GK148" s="690"/>
      <c r="GL148" s="690"/>
      <c r="GM148" s="690"/>
      <c r="GN148" s="691"/>
      <c r="GO148" s="1263"/>
    </row>
    <row r="149" spans="1:197" ht="9.75" customHeight="1" x14ac:dyDescent="0.25">
      <c r="A149" s="154"/>
      <c r="B149" s="667"/>
      <c r="C149" s="668"/>
      <c r="D149" s="668"/>
      <c r="E149" s="898"/>
      <c r="F149" s="899"/>
      <c r="G149" s="899"/>
      <c r="H149" s="900"/>
      <c r="I149" s="20"/>
      <c r="J149" s="667"/>
      <c r="K149" s="668"/>
      <c r="L149" s="668"/>
      <c r="M149" s="674"/>
      <c r="N149" s="675"/>
      <c r="O149" s="675"/>
      <c r="P149" s="676"/>
      <c r="Q149" s="20"/>
      <c r="R149" s="667"/>
      <c r="S149" s="668"/>
      <c r="T149" s="681"/>
      <c r="U149" s="674"/>
      <c r="V149" s="675"/>
      <c r="W149" s="675"/>
      <c r="X149" s="676"/>
      <c r="Y149" s="15"/>
      <c r="Z149" s="711"/>
      <c r="AA149" s="712"/>
      <c r="AB149" s="712"/>
      <c r="AC149" s="712"/>
      <c r="AD149" s="712"/>
      <c r="AE149" s="712"/>
      <c r="AF149" s="693"/>
      <c r="AG149" s="693"/>
      <c r="AH149" s="693"/>
      <c r="AI149" s="693"/>
      <c r="AJ149" s="693"/>
      <c r="AK149" s="694"/>
      <c r="AL149" s="711"/>
      <c r="AM149" s="712"/>
      <c r="AN149" s="712"/>
      <c r="AO149" s="712"/>
      <c r="AP149" s="712"/>
      <c r="AQ149" s="712"/>
      <c r="AR149" s="692"/>
      <c r="AS149" s="693"/>
      <c r="AT149" s="693"/>
      <c r="AU149" s="693"/>
      <c r="AV149" s="693"/>
      <c r="AW149" s="1263"/>
      <c r="AX149" s="154"/>
      <c r="AY149" s="667"/>
      <c r="AZ149" s="668"/>
      <c r="BA149" s="668"/>
      <c r="BB149" s="898"/>
      <c r="BC149" s="899"/>
      <c r="BD149" s="899"/>
      <c r="BE149" s="900"/>
      <c r="BF149" s="20"/>
      <c r="BG149" s="667"/>
      <c r="BH149" s="668"/>
      <c r="BI149" s="668"/>
      <c r="BJ149" s="674"/>
      <c r="BK149" s="675"/>
      <c r="BL149" s="675"/>
      <c r="BM149" s="676"/>
      <c r="BN149" s="20"/>
      <c r="BO149" s="667"/>
      <c r="BP149" s="668"/>
      <c r="BQ149" s="681"/>
      <c r="BR149" s="674"/>
      <c r="BS149" s="675"/>
      <c r="BT149" s="675"/>
      <c r="BU149" s="676"/>
      <c r="BV149" s="15"/>
      <c r="BW149" s="711"/>
      <c r="BX149" s="712"/>
      <c r="BY149" s="712"/>
      <c r="BZ149" s="712"/>
      <c r="CA149" s="712"/>
      <c r="CB149" s="712"/>
      <c r="CC149" s="693"/>
      <c r="CD149" s="693"/>
      <c r="CE149" s="693"/>
      <c r="CF149" s="693"/>
      <c r="CG149" s="693"/>
      <c r="CH149" s="694"/>
      <c r="CI149" s="711"/>
      <c r="CJ149" s="712"/>
      <c r="CK149" s="712"/>
      <c r="CL149" s="712"/>
      <c r="CM149" s="712"/>
      <c r="CN149" s="712"/>
      <c r="CO149" s="692"/>
      <c r="CP149" s="693"/>
      <c r="CQ149" s="693"/>
      <c r="CR149" s="693"/>
      <c r="CS149" s="694"/>
      <c r="CT149" s="1263"/>
      <c r="CU149" s="1250"/>
      <c r="CV149" s="154"/>
      <c r="CW149" s="667"/>
      <c r="CX149" s="668"/>
      <c r="CY149" s="668"/>
      <c r="CZ149" s="898"/>
      <c r="DA149" s="899"/>
      <c r="DB149" s="899"/>
      <c r="DC149" s="900"/>
      <c r="DD149" s="20"/>
      <c r="DE149" s="667"/>
      <c r="DF149" s="668"/>
      <c r="DG149" s="668"/>
      <c r="DH149" s="674"/>
      <c r="DI149" s="675"/>
      <c r="DJ149" s="675"/>
      <c r="DK149" s="676"/>
      <c r="DL149" s="20"/>
      <c r="DM149" s="667"/>
      <c r="DN149" s="668"/>
      <c r="DO149" s="681"/>
      <c r="DP149" s="674"/>
      <c r="DQ149" s="675"/>
      <c r="DR149" s="675"/>
      <c r="DS149" s="676"/>
      <c r="DT149" s="15"/>
      <c r="DU149" s="711"/>
      <c r="DV149" s="712"/>
      <c r="DW149" s="712"/>
      <c r="DX149" s="712"/>
      <c r="DY149" s="712"/>
      <c r="DZ149" s="712"/>
      <c r="EA149" s="693"/>
      <c r="EB149" s="693"/>
      <c r="EC149" s="693"/>
      <c r="ED149" s="693"/>
      <c r="EE149" s="693"/>
      <c r="EF149" s="694"/>
      <c r="EG149" s="711"/>
      <c r="EH149" s="712"/>
      <c r="EI149" s="712"/>
      <c r="EJ149" s="712"/>
      <c r="EK149" s="712"/>
      <c r="EL149" s="712"/>
      <c r="EM149" s="692"/>
      <c r="EN149" s="693"/>
      <c r="EO149" s="693"/>
      <c r="EP149" s="693"/>
      <c r="EQ149" s="693"/>
      <c r="ER149" s="1263"/>
      <c r="ES149" s="154"/>
      <c r="ET149" s="667"/>
      <c r="EU149" s="668"/>
      <c r="EV149" s="668"/>
      <c r="EW149" s="898"/>
      <c r="EX149" s="899"/>
      <c r="EY149" s="899"/>
      <c r="EZ149" s="900"/>
      <c r="FA149" s="20"/>
      <c r="FB149" s="667"/>
      <c r="FC149" s="668"/>
      <c r="FD149" s="668"/>
      <c r="FE149" s="674"/>
      <c r="FF149" s="675"/>
      <c r="FG149" s="675"/>
      <c r="FH149" s="676"/>
      <c r="FI149" s="20"/>
      <c r="FJ149" s="667"/>
      <c r="FK149" s="668"/>
      <c r="FL149" s="681"/>
      <c r="FM149" s="674"/>
      <c r="FN149" s="675"/>
      <c r="FO149" s="675"/>
      <c r="FP149" s="676"/>
      <c r="FQ149" s="15"/>
      <c r="FR149" s="711"/>
      <c r="FS149" s="712"/>
      <c r="FT149" s="712"/>
      <c r="FU149" s="712"/>
      <c r="FV149" s="712"/>
      <c r="FW149" s="712"/>
      <c r="FX149" s="693"/>
      <c r="FY149" s="693"/>
      <c r="FZ149" s="693"/>
      <c r="GA149" s="693"/>
      <c r="GB149" s="693"/>
      <c r="GC149" s="694"/>
      <c r="GD149" s="711"/>
      <c r="GE149" s="712"/>
      <c r="GF149" s="712"/>
      <c r="GG149" s="712"/>
      <c r="GH149" s="712"/>
      <c r="GI149" s="712"/>
      <c r="GJ149" s="692"/>
      <c r="GK149" s="693"/>
      <c r="GL149" s="693"/>
      <c r="GM149" s="693"/>
      <c r="GN149" s="694"/>
      <c r="GO149" s="1263"/>
    </row>
    <row r="150" spans="1:197" ht="3" customHeight="1" x14ac:dyDescent="0.25">
      <c r="A150" s="154"/>
      <c r="B150" s="669"/>
      <c r="C150" s="670"/>
      <c r="D150" s="670"/>
      <c r="E150" s="901"/>
      <c r="F150" s="902"/>
      <c r="G150" s="902"/>
      <c r="H150" s="903"/>
      <c r="I150" s="20"/>
      <c r="J150" s="669"/>
      <c r="K150" s="670"/>
      <c r="L150" s="670"/>
      <c r="M150" s="677"/>
      <c r="N150" s="678"/>
      <c r="O150" s="678"/>
      <c r="P150" s="679"/>
      <c r="Q150" s="20"/>
      <c r="R150" s="669"/>
      <c r="S150" s="670"/>
      <c r="T150" s="682"/>
      <c r="U150" s="677"/>
      <c r="V150" s="678"/>
      <c r="W150" s="678"/>
      <c r="X150" s="679"/>
      <c r="Y150" s="15"/>
      <c r="Z150" s="910"/>
      <c r="AA150" s="910"/>
      <c r="AB150" s="910"/>
      <c r="AC150" s="910"/>
      <c r="AD150" s="910"/>
      <c r="AE150" s="910"/>
      <c r="AF150" s="910"/>
      <c r="AG150" s="910"/>
      <c r="AH150" s="910"/>
      <c r="AI150" s="910"/>
      <c r="AJ150" s="910"/>
      <c r="AK150" s="910"/>
      <c r="AL150" s="910"/>
      <c r="AM150" s="910"/>
      <c r="AN150" s="910"/>
      <c r="AO150" s="910"/>
      <c r="AP150" s="910"/>
      <c r="AQ150" s="910"/>
      <c r="AR150" s="910"/>
      <c r="AS150" s="910"/>
      <c r="AT150" s="910"/>
      <c r="AU150" s="910"/>
      <c r="AV150" s="910"/>
      <c r="AW150" s="1263"/>
      <c r="AX150" s="154"/>
      <c r="AY150" s="669"/>
      <c r="AZ150" s="670"/>
      <c r="BA150" s="670"/>
      <c r="BB150" s="901"/>
      <c r="BC150" s="902"/>
      <c r="BD150" s="902"/>
      <c r="BE150" s="903"/>
      <c r="BF150" s="20"/>
      <c r="BG150" s="669"/>
      <c r="BH150" s="670"/>
      <c r="BI150" s="670"/>
      <c r="BJ150" s="677"/>
      <c r="BK150" s="678"/>
      <c r="BL150" s="678"/>
      <c r="BM150" s="679"/>
      <c r="BN150" s="20"/>
      <c r="BO150" s="669"/>
      <c r="BP150" s="670"/>
      <c r="BQ150" s="682"/>
      <c r="BR150" s="677"/>
      <c r="BS150" s="678"/>
      <c r="BT150" s="678"/>
      <c r="BU150" s="679"/>
      <c r="BV150" s="15"/>
      <c r="BW150" s="910"/>
      <c r="BX150" s="910"/>
      <c r="BY150" s="910"/>
      <c r="BZ150" s="910"/>
      <c r="CA150" s="910"/>
      <c r="CB150" s="910"/>
      <c r="CC150" s="910"/>
      <c r="CD150" s="910"/>
      <c r="CE150" s="910"/>
      <c r="CF150" s="910"/>
      <c r="CG150" s="910"/>
      <c r="CH150" s="910"/>
      <c r="CI150" s="910"/>
      <c r="CJ150" s="910"/>
      <c r="CK150" s="910"/>
      <c r="CL150" s="910"/>
      <c r="CM150" s="910"/>
      <c r="CN150" s="910"/>
      <c r="CO150" s="910"/>
      <c r="CP150" s="910"/>
      <c r="CQ150" s="910"/>
      <c r="CR150" s="910"/>
      <c r="CS150" s="910"/>
      <c r="CT150" s="1263"/>
      <c r="CU150" s="1250"/>
      <c r="CV150" s="154"/>
      <c r="CW150" s="669"/>
      <c r="CX150" s="670"/>
      <c r="CY150" s="670"/>
      <c r="CZ150" s="901"/>
      <c r="DA150" s="902"/>
      <c r="DB150" s="902"/>
      <c r="DC150" s="903"/>
      <c r="DD150" s="20"/>
      <c r="DE150" s="669"/>
      <c r="DF150" s="670"/>
      <c r="DG150" s="670"/>
      <c r="DH150" s="677"/>
      <c r="DI150" s="678"/>
      <c r="DJ150" s="678"/>
      <c r="DK150" s="679"/>
      <c r="DL150" s="20"/>
      <c r="DM150" s="669"/>
      <c r="DN150" s="670"/>
      <c r="DO150" s="682"/>
      <c r="DP150" s="677"/>
      <c r="DQ150" s="678"/>
      <c r="DR150" s="678"/>
      <c r="DS150" s="679"/>
      <c r="DT150" s="15"/>
      <c r="DU150" s="910"/>
      <c r="DV150" s="910"/>
      <c r="DW150" s="910"/>
      <c r="DX150" s="910"/>
      <c r="DY150" s="910"/>
      <c r="DZ150" s="910"/>
      <c r="EA150" s="910"/>
      <c r="EB150" s="910"/>
      <c r="EC150" s="910"/>
      <c r="ED150" s="910"/>
      <c r="EE150" s="910"/>
      <c r="EF150" s="910"/>
      <c r="EG150" s="910"/>
      <c r="EH150" s="910"/>
      <c r="EI150" s="910"/>
      <c r="EJ150" s="910"/>
      <c r="EK150" s="910"/>
      <c r="EL150" s="910"/>
      <c r="EM150" s="910"/>
      <c r="EN150" s="910"/>
      <c r="EO150" s="910"/>
      <c r="EP150" s="910"/>
      <c r="EQ150" s="910"/>
      <c r="ER150" s="1263"/>
      <c r="ES150" s="154"/>
      <c r="ET150" s="669"/>
      <c r="EU150" s="670"/>
      <c r="EV150" s="670"/>
      <c r="EW150" s="901"/>
      <c r="EX150" s="902"/>
      <c r="EY150" s="902"/>
      <c r="EZ150" s="903"/>
      <c r="FA150" s="20"/>
      <c r="FB150" s="669"/>
      <c r="FC150" s="670"/>
      <c r="FD150" s="670"/>
      <c r="FE150" s="677"/>
      <c r="FF150" s="678"/>
      <c r="FG150" s="678"/>
      <c r="FH150" s="679"/>
      <c r="FI150" s="20"/>
      <c r="FJ150" s="669"/>
      <c r="FK150" s="670"/>
      <c r="FL150" s="682"/>
      <c r="FM150" s="677"/>
      <c r="FN150" s="678"/>
      <c r="FO150" s="678"/>
      <c r="FP150" s="679"/>
      <c r="FQ150" s="15"/>
      <c r="FR150" s="910"/>
      <c r="FS150" s="910"/>
      <c r="FT150" s="910"/>
      <c r="FU150" s="910"/>
      <c r="FV150" s="910"/>
      <c r="FW150" s="910"/>
      <c r="FX150" s="910"/>
      <c r="FY150" s="910"/>
      <c r="FZ150" s="910"/>
      <c r="GA150" s="910"/>
      <c r="GB150" s="910"/>
      <c r="GC150" s="910"/>
      <c r="GD150" s="910"/>
      <c r="GE150" s="910"/>
      <c r="GF150" s="910"/>
      <c r="GG150" s="910"/>
      <c r="GH150" s="910"/>
      <c r="GI150" s="910"/>
      <c r="GJ150" s="910"/>
      <c r="GK150" s="910"/>
      <c r="GL150" s="910"/>
      <c r="GM150" s="910"/>
      <c r="GN150" s="910"/>
      <c r="GO150" s="1263"/>
    </row>
    <row r="151" spans="1:197" ht="8.25" customHeight="1" x14ac:dyDescent="0.25">
      <c r="A151" s="154"/>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15"/>
      <c r="Z151" s="709" t="str">
        <f>IF('FRONT PAGE'!$A$1="www.fly-logics.com","OWNERS",0)</f>
        <v>OWNERS</v>
      </c>
      <c r="AA151" s="710"/>
      <c r="AB151" s="710"/>
      <c r="AC151" s="710"/>
      <c r="AD151" s="710"/>
      <c r="AE151" s="710"/>
      <c r="AF151" s="843"/>
      <c r="AG151" s="843"/>
      <c r="AH151" s="843"/>
      <c r="AI151" s="843"/>
      <c r="AJ151" s="843"/>
      <c r="AK151" s="843"/>
      <c r="AL151" s="843"/>
      <c r="AM151" s="843"/>
      <c r="AN151" s="843"/>
      <c r="AO151" s="843"/>
      <c r="AP151" s="843"/>
      <c r="AQ151" s="843"/>
      <c r="AR151" s="843"/>
      <c r="AS151" s="843"/>
      <c r="AT151" s="843"/>
      <c r="AU151" s="843"/>
      <c r="AV151" s="843"/>
      <c r="AW151" s="1263"/>
      <c r="AX151" s="154"/>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15"/>
      <c r="BW151" s="709" t="str">
        <f>IF('FRONT PAGE'!$A$1="www.fly-logics.com","OWNERS",0)</f>
        <v>OWNERS</v>
      </c>
      <c r="BX151" s="710"/>
      <c r="BY151" s="710"/>
      <c r="BZ151" s="710"/>
      <c r="CA151" s="710"/>
      <c r="CB151" s="710"/>
      <c r="CC151" s="843"/>
      <c r="CD151" s="843"/>
      <c r="CE151" s="843"/>
      <c r="CF151" s="843"/>
      <c r="CG151" s="843"/>
      <c r="CH151" s="843"/>
      <c r="CI151" s="843"/>
      <c r="CJ151" s="843"/>
      <c r="CK151" s="843"/>
      <c r="CL151" s="843"/>
      <c r="CM151" s="843"/>
      <c r="CN151" s="843"/>
      <c r="CO151" s="843"/>
      <c r="CP151" s="843"/>
      <c r="CQ151" s="843"/>
      <c r="CR151" s="843"/>
      <c r="CS151" s="844"/>
      <c r="CT151" s="1263"/>
      <c r="CU151" s="1250"/>
      <c r="CV151" s="154"/>
      <c r="CW151" s="20"/>
      <c r="CX151" s="20"/>
      <c r="CY151" s="20"/>
      <c r="CZ151" s="20"/>
      <c r="DA151" s="20"/>
      <c r="DB151" s="20"/>
      <c r="DC151" s="20"/>
      <c r="DD151" s="20"/>
      <c r="DE151" s="20"/>
      <c r="DF151" s="20"/>
      <c r="DG151" s="20"/>
      <c r="DH151" s="20"/>
      <c r="DI151" s="20"/>
      <c r="DJ151" s="20"/>
      <c r="DK151" s="20"/>
      <c r="DL151" s="20"/>
      <c r="DM151" s="20"/>
      <c r="DN151" s="20"/>
      <c r="DO151" s="20"/>
      <c r="DP151" s="20"/>
      <c r="DQ151" s="20"/>
      <c r="DR151" s="20"/>
      <c r="DS151" s="20"/>
      <c r="DT151" s="15"/>
      <c r="DU151" s="709" t="str">
        <f>IF('FRONT PAGE'!$A$1="www.fly-logics.com","OWNERS",0)</f>
        <v>OWNERS</v>
      </c>
      <c r="DV151" s="710"/>
      <c r="DW151" s="710"/>
      <c r="DX151" s="710"/>
      <c r="DY151" s="710"/>
      <c r="DZ151" s="710"/>
      <c r="EA151" s="843"/>
      <c r="EB151" s="843"/>
      <c r="EC151" s="843"/>
      <c r="ED151" s="843"/>
      <c r="EE151" s="843"/>
      <c r="EF151" s="843"/>
      <c r="EG151" s="843"/>
      <c r="EH151" s="843"/>
      <c r="EI151" s="843"/>
      <c r="EJ151" s="843"/>
      <c r="EK151" s="843"/>
      <c r="EL151" s="843"/>
      <c r="EM151" s="843"/>
      <c r="EN151" s="843"/>
      <c r="EO151" s="843"/>
      <c r="EP151" s="843"/>
      <c r="EQ151" s="843"/>
      <c r="ER151" s="1263"/>
      <c r="ES151" s="154"/>
      <c r="ET151" s="20"/>
      <c r="EU151" s="20"/>
      <c r="EV151" s="20"/>
      <c r="EW151" s="20"/>
      <c r="EX151" s="20"/>
      <c r="EY151" s="20"/>
      <c r="EZ151" s="20"/>
      <c r="FA151" s="20"/>
      <c r="FB151" s="20"/>
      <c r="FC151" s="20"/>
      <c r="FD151" s="20"/>
      <c r="FE151" s="20"/>
      <c r="FF151" s="20"/>
      <c r="FG151" s="20"/>
      <c r="FH151" s="20"/>
      <c r="FI151" s="20"/>
      <c r="FJ151" s="20"/>
      <c r="FK151" s="20"/>
      <c r="FL151" s="20"/>
      <c r="FM151" s="20"/>
      <c r="FN151" s="20"/>
      <c r="FO151" s="20"/>
      <c r="FP151" s="20"/>
      <c r="FQ151" s="15"/>
      <c r="FR151" s="709" t="str">
        <f>IF('FRONT PAGE'!$A$1="www.fly-logics.com","OWNERS",0)</f>
        <v>OWNERS</v>
      </c>
      <c r="FS151" s="710"/>
      <c r="FT151" s="710"/>
      <c r="FU151" s="710"/>
      <c r="FV151" s="710"/>
      <c r="FW151" s="710"/>
      <c r="FX151" s="843"/>
      <c r="FY151" s="843"/>
      <c r="FZ151" s="843"/>
      <c r="GA151" s="843"/>
      <c r="GB151" s="843"/>
      <c r="GC151" s="843"/>
      <c r="GD151" s="843"/>
      <c r="GE151" s="843"/>
      <c r="GF151" s="843"/>
      <c r="GG151" s="843"/>
      <c r="GH151" s="843"/>
      <c r="GI151" s="843"/>
      <c r="GJ151" s="843"/>
      <c r="GK151" s="843"/>
      <c r="GL151" s="843"/>
      <c r="GM151" s="843"/>
      <c r="GN151" s="844"/>
      <c r="GO151" s="1263"/>
    </row>
    <row r="152" spans="1:197" ht="6" customHeight="1" x14ac:dyDescent="0.25">
      <c r="A152" s="789"/>
      <c r="B152" s="658"/>
      <c r="C152" s="658"/>
      <c r="D152" s="658"/>
      <c r="E152" s="658"/>
      <c r="F152" s="658"/>
      <c r="G152" s="658"/>
      <c r="H152" s="658"/>
      <c r="I152" s="658"/>
      <c r="J152" s="658"/>
      <c r="K152" s="658"/>
      <c r="L152" s="658"/>
      <c r="M152" s="658"/>
      <c r="N152" s="658"/>
      <c r="O152" s="658"/>
      <c r="P152" s="658"/>
      <c r="Q152" s="658"/>
      <c r="R152" s="658"/>
      <c r="S152" s="658"/>
      <c r="T152" s="658"/>
      <c r="U152" s="658"/>
      <c r="V152" s="658"/>
      <c r="W152" s="658"/>
      <c r="X152" s="658"/>
      <c r="Y152" s="664"/>
      <c r="Z152" s="711"/>
      <c r="AA152" s="712"/>
      <c r="AB152" s="712"/>
      <c r="AC152" s="712"/>
      <c r="AD152" s="712"/>
      <c r="AE152" s="712"/>
      <c r="AF152" s="845"/>
      <c r="AG152" s="845"/>
      <c r="AH152" s="845"/>
      <c r="AI152" s="845"/>
      <c r="AJ152" s="845"/>
      <c r="AK152" s="845"/>
      <c r="AL152" s="845"/>
      <c r="AM152" s="845"/>
      <c r="AN152" s="845"/>
      <c r="AO152" s="845"/>
      <c r="AP152" s="845"/>
      <c r="AQ152" s="845"/>
      <c r="AR152" s="845"/>
      <c r="AS152" s="845"/>
      <c r="AT152" s="845"/>
      <c r="AU152" s="845"/>
      <c r="AV152" s="845"/>
      <c r="AW152" s="1263"/>
      <c r="AX152" s="789"/>
      <c r="AY152" s="658"/>
      <c r="AZ152" s="658"/>
      <c r="BA152" s="658"/>
      <c r="BB152" s="658"/>
      <c r="BC152" s="658"/>
      <c r="BD152" s="658"/>
      <c r="BE152" s="658"/>
      <c r="BF152" s="658"/>
      <c r="BG152" s="658"/>
      <c r="BH152" s="658"/>
      <c r="BI152" s="658"/>
      <c r="BJ152" s="658"/>
      <c r="BK152" s="658"/>
      <c r="BL152" s="658"/>
      <c r="BM152" s="658"/>
      <c r="BN152" s="658"/>
      <c r="BO152" s="658"/>
      <c r="BP152" s="658"/>
      <c r="BQ152" s="658"/>
      <c r="BR152" s="658"/>
      <c r="BS152" s="658"/>
      <c r="BT152" s="658"/>
      <c r="BU152" s="658"/>
      <c r="BV152" s="664"/>
      <c r="BW152" s="711"/>
      <c r="BX152" s="712"/>
      <c r="BY152" s="712"/>
      <c r="BZ152" s="712"/>
      <c r="CA152" s="712"/>
      <c r="CB152" s="712"/>
      <c r="CC152" s="845"/>
      <c r="CD152" s="845"/>
      <c r="CE152" s="845"/>
      <c r="CF152" s="845"/>
      <c r="CG152" s="845"/>
      <c r="CH152" s="845"/>
      <c r="CI152" s="845"/>
      <c r="CJ152" s="845"/>
      <c r="CK152" s="845"/>
      <c r="CL152" s="845"/>
      <c r="CM152" s="845"/>
      <c r="CN152" s="845"/>
      <c r="CO152" s="845"/>
      <c r="CP152" s="845"/>
      <c r="CQ152" s="845"/>
      <c r="CR152" s="845"/>
      <c r="CS152" s="846"/>
      <c r="CT152" s="1263"/>
      <c r="CU152" s="1250"/>
      <c r="CV152" s="789"/>
      <c r="CW152" s="658"/>
      <c r="CX152" s="658"/>
      <c r="CY152" s="658"/>
      <c r="CZ152" s="658"/>
      <c r="DA152" s="658"/>
      <c r="DB152" s="658"/>
      <c r="DC152" s="658"/>
      <c r="DD152" s="658"/>
      <c r="DE152" s="658"/>
      <c r="DF152" s="658"/>
      <c r="DG152" s="658"/>
      <c r="DH152" s="658"/>
      <c r="DI152" s="658"/>
      <c r="DJ152" s="658"/>
      <c r="DK152" s="658"/>
      <c r="DL152" s="658"/>
      <c r="DM152" s="658"/>
      <c r="DN152" s="658"/>
      <c r="DO152" s="658"/>
      <c r="DP152" s="658"/>
      <c r="DQ152" s="658"/>
      <c r="DR152" s="658"/>
      <c r="DS152" s="658"/>
      <c r="DT152" s="664"/>
      <c r="DU152" s="711"/>
      <c r="DV152" s="712"/>
      <c r="DW152" s="712"/>
      <c r="DX152" s="712"/>
      <c r="DY152" s="712"/>
      <c r="DZ152" s="712"/>
      <c r="EA152" s="845"/>
      <c r="EB152" s="845"/>
      <c r="EC152" s="845"/>
      <c r="ED152" s="845"/>
      <c r="EE152" s="845"/>
      <c r="EF152" s="845"/>
      <c r="EG152" s="845"/>
      <c r="EH152" s="845"/>
      <c r="EI152" s="845"/>
      <c r="EJ152" s="845"/>
      <c r="EK152" s="845"/>
      <c r="EL152" s="845"/>
      <c r="EM152" s="845"/>
      <c r="EN152" s="845"/>
      <c r="EO152" s="845"/>
      <c r="EP152" s="845"/>
      <c r="EQ152" s="845"/>
      <c r="ER152" s="1263"/>
      <c r="ES152" s="789"/>
      <c r="ET152" s="658"/>
      <c r="EU152" s="658"/>
      <c r="EV152" s="658"/>
      <c r="EW152" s="658"/>
      <c r="EX152" s="658"/>
      <c r="EY152" s="658"/>
      <c r="EZ152" s="658"/>
      <c r="FA152" s="658"/>
      <c r="FB152" s="658"/>
      <c r="FC152" s="658"/>
      <c r="FD152" s="658"/>
      <c r="FE152" s="658"/>
      <c r="FF152" s="658"/>
      <c r="FG152" s="658"/>
      <c r="FH152" s="658"/>
      <c r="FI152" s="658"/>
      <c r="FJ152" s="658"/>
      <c r="FK152" s="658"/>
      <c r="FL152" s="658"/>
      <c r="FM152" s="658"/>
      <c r="FN152" s="658"/>
      <c r="FO152" s="658"/>
      <c r="FP152" s="658"/>
      <c r="FQ152" s="664"/>
      <c r="FR152" s="711"/>
      <c r="FS152" s="712"/>
      <c r="FT152" s="712"/>
      <c r="FU152" s="712"/>
      <c r="FV152" s="712"/>
      <c r="FW152" s="712"/>
      <c r="FX152" s="845"/>
      <c r="FY152" s="845"/>
      <c r="FZ152" s="845"/>
      <c r="GA152" s="845"/>
      <c r="GB152" s="845"/>
      <c r="GC152" s="845"/>
      <c r="GD152" s="845"/>
      <c r="GE152" s="845"/>
      <c r="GF152" s="845"/>
      <c r="GG152" s="845"/>
      <c r="GH152" s="845"/>
      <c r="GI152" s="845"/>
      <c r="GJ152" s="845"/>
      <c r="GK152" s="845"/>
      <c r="GL152" s="845"/>
      <c r="GM152" s="845"/>
      <c r="GN152" s="846"/>
      <c r="GO152" s="1263"/>
    </row>
    <row r="153" spans="1:197" ht="12.75" customHeight="1" x14ac:dyDescent="0.2">
      <c r="A153" s="790"/>
      <c r="B153" s="722" t="str">
        <f>'ANNUAL SUMMARY'!$C$50</f>
        <v>FLIGHT INSTRUCTOR</v>
      </c>
      <c r="C153" s="723"/>
      <c r="D153" s="723"/>
      <c r="E153" s="723"/>
      <c r="F153" s="723"/>
      <c r="G153" s="723"/>
      <c r="H153" s="723"/>
      <c r="I153" s="723"/>
      <c r="J153" s="723"/>
      <c r="K153" s="723"/>
      <c r="L153" s="723"/>
      <c r="M153" s="723"/>
      <c r="N153" s="723"/>
      <c r="O153" s="719" t="str">
        <f>'ANNUAL SUMMARY'!$Q$50</f>
        <v>NO FLIGHTS</v>
      </c>
      <c r="P153" s="720"/>
      <c r="Q153" s="720"/>
      <c r="R153" s="720"/>
      <c r="S153" s="720"/>
      <c r="T153" s="721"/>
      <c r="U153" s="724">
        <f>SUMIF('PREVIOUS LOGS'!$K$6,K112,'PREVIOUS LOGS'!$U$47)+SUMIF('PREVIOUS LOGS'!$K$59,$K$6,'PREVIOUS LOGS'!$U$100)+SUMIF('PREVIOUS LOGS'!$K$112,K112,'PREVIOUS LOGS'!$U$153)+SUMIF('PREVIOUS LOGS'!$K$165,K112,'PREVIOUS LOGS'!$U$206)+SUMIF('PREVIOUS LOGS'!$K$218,K112,'PREVIOUS LOGS'!$U$259)+SUMIF('PREVIOUS LOGS'!$K$271,K112,'PREVIOUS LOGS'!$U$312)+SUMIF('PREVIOUS LOGS'!$K$324,K112,'PREVIOUS LOGS'!$U$365)+SUMIF('PREVIOUS LOGS'!$BH$6,K112,'PREVIOUS LOGS'!$BR$47)+SUMIF('PREVIOUS LOGS'!$BH$59,$K$6,'PREVIOUS LOGS'!$BR$100)+SUMIF('PREVIOUS LOGS'!$BH$112,K112,'PREVIOUS LOGS'!$BR$153)+SUMIF('PREVIOUS LOGS'!$BH$165,K112,'PREVIOUS LOGS'!$BR$206)+SUMIF('PREVIOUS LOGS'!$BH$218,K112,'PREVIOUS LOGS'!$BR$259)+SUMIF('PREVIOUS LOGS'!$BH$271,K112,'PREVIOUS LOGS'!$BR$312)+SUMIF('PREVIOUS LOGS'!$BH$324,K112,'PREVIOUS LOGS'!$BR$365)+SUMIF('PREVIOUS LOGS'!$DF$6,K112,'PREVIOUS LOGS'!$DP$47)+SUMIF('PREVIOUS LOGS'!$DF$59,$K$6,'PREVIOUS LOGS'!$DP$100)+SUMIF('PREVIOUS LOGS'!$DF$112,K112,'PREVIOUS LOGS'!$DP$153)+SUMIF('PREVIOUS LOGS'!$DF$165,K112,'PREVIOUS LOGS'!$DP$206)+SUMIF('PREVIOUS LOGS'!$DF$218,K112,'PREVIOUS LOGS'!$DP$259)+SUMIF('PREVIOUS LOGS'!$DF$271,K112,'PREVIOUS LOGS'!$DP$312)+SUMIF('PREVIOUS LOGS'!$DF$324,K112,'PREVIOUS LOGS'!$DP$365)+SUMIF('PREVIOUS LOGS'!$FC$6,K112,'PREVIOUS LOGS'!$FM$47)+SUMIF('PREVIOUS LOGS'!$FC$59,$K$6,'PREVIOUS LOGS'!$FM$100)+SUMIF('PREVIOUS LOGS'!$FC$112,K112,'PREVIOUS LOGS'!$FM$153)+SUMIF('PREVIOUS LOGS'!$FC$165,K112,'PREVIOUS LOGS'!$FM$206)+SUMIF('PREVIOUS LOGS'!$FC$218,K112,'PREVIOUS LOGS'!$FM$259)+SUMIF('PREVIOUS LOGS'!$FC$271,K112,'PREVIOUS LOGS'!$FM$312)+SUMIF('PREVIOUS LOGS'!$FC$324,K112,'PREVIOUS LOGS'!$FM$365)+SUMIF('ANNUAL SUMMARY'!$L$6,K112,'ANNUAL SUMMARY'!$V$50)+SUMIF('ANNUAL SUMMARY'!$L$64,K112,'ANNUAL SUMMARY'!$V$108)+SUMIF('ANNUAL SUMMARY'!$L$122,K112,'ANNUAL SUMMARY'!$V$166)+SUMIF('ANNUAL SUMMARY'!$L$180,K112,'ANNUAL SUMMARY'!$V$224)+SUMIF('ANNUAL SUMMARY'!$L$238,K112,'ANNUAL SUMMARY'!$V$282)+SUMIF('ANNUAL SUMMARY'!$L$296,K112,'ANNUAL SUMMARY'!$V$340)+SUMIF('ANNUAL SUMMARY'!$L$354,K112,'ANNUAL SUMMARY'!$V$398)+SUMIF('ANNUAL SUMMARY'!$L$412,K112,'ANNUAL SUMMARY'!$V$456)+SUMIF('ANNUAL SUMMARY'!$L$470,K112,'ANNUAL SUMMARY'!$V$514)+SUMIF('ANNUAL SUMMARY'!$L$528,K112,'ANNUAL SUMMARY'!$V$572)+SUMIF('ANNUAL SUMMARY'!$L$586,K112,'ANNUAL SUMMARY'!$V$630)+SUMIF('ANNUAL SUMMARY'!$L$644,K112,'ANNUAL SUMMARY'!$V$688)+SUMIF('ANNUAL SUMMARY'!$BI$6,K112,'ANNUAL SUMMARY'!$BS$50)+SUMIF('ANNUAL SUMMARY'!$BI$64,K112,'ANNUAL SUMMARY'!$BS$108)+SUMIF('ANNUAL SUMMARY'!$BI$122,K112,'ANNUAL SUMMARY'!$BS$166)+SUMIF('ANNUAL SUMMARY'!$BI$180,K112,'ANNUAL SUMMARY'!$BS$224)+SUMIF('ANNUAL SUMMARY'!$BI$238,K112,'ANNUAL SUMMARY'!$BS$282)+SUMIF('ANNUAL SUMMARY'!$BI$296,K112,'ANNUAL SUMMARY'!$BS$340)+SUMIF('ANNUAL SUMMARY'!$BI$354,K112,'ANNUAL SUMMARY'!$BS$398)+SUMIF('ANNUAL SUMMARY'!$BI$412,K112,'ANNUAL SUMMARY'!$BS$456)+SUMIF('ANNUAL SUMMARY'!$BI$470,K112,'ANNUAL SUMMARY'!$BS$514)+SUMIF('ANNUAL SUMMARY'!$BI$528,K112,'ANNUAL SUMMARY'!$BS$572)+SUMIF('ANNUAL SUMMARY'!$BI$586,K112,'ANNUAL SUMMARY'!$BS$630)+SUMIF('ANNUAL SUMMARY'!$BI$644,K112,'ANNUAL SUMMARY'!$BS$688)+SUMIF('ANNUAL SUMMARY'!$DH$6,K112,'ANNUAL SUMMARY'!$DR$50)+SUMIF('ANNUAL SUMMARY'!$DH$64,K112,'ANNUAL SUMMARY'!$DR$108)+SUMIF('ANNUAL SUMMARY'!$DH$122,K112,'ANNUAL SUMMARY'!$DR$166)+SUMIF('ANNUAL SUMMARY'!$DH$180,K112,'ANNUAL SUMMARY'!$DR$224)+SUMIF('ANNUAL SUMMARY'!$DH$238,K112,'ANNUAL SUMMARY'!$DR$282)+SUMIF('ANNUAL SUMMARY'!$DH$296,K112,'ANNUAL SUMMARY'!$DR$340)+SUMIF('ANNUAL SUMMARY'!$DH$354,K112,'ANNUAL SUMMARY'!$DR$398)+SUMIF('ANNUAL SUMMARY'!$DH$412,K112,'ANNUAL SUMMARY'!$DR$456)+SUMIF('ANNUAL SUMMARY'!$DH$470,K112,'ANNUAL SUMMARY'!$DR$514)+SUMIF('ANNUAL SUMMARY'!$DH$528,K112,'ANNUAL SUMMARY'!$DR$572)+SUMIF('ANNUAL SUMMARY'!$DH$586,K112,'ANNUAL SUMMARY'!$DR$630)+SUMIF('ANNUAL SUMMARY'!$FE$6,K112,'ANNUAL SUMMARY'!$FO$50)+SUMIF('ANNUAL SUMMARY'!$DH$644,K112,'ANNUAL SUMMARY'!$DR$688)+SUMIF('ANNUAL SUMMARY'!$FE$64,K112,'ANNUAL SUMMARY'!$FO$108)+SUMIF('ANNUAL SUMMARY'!$FE$122,K112,'ANNUAL SUMMARY'!$FO$166)+SUMIF('ANNUAL SUMMARY'!$FE$180,K112,'ANNUAL SUMMARY'!$FO$224)+SUMIF('ANNUAL SUMMARY'!$FE$238,K112,'ANNUAL SUMMARY'!$FO$282)+SUMIF('ANNUAL SUMMARY'!$FE$296,K112,'ANNUAL SUMMARY'!$FO$340)+SUMIF('ANNUAL SUMMARY'!$FE$354,K112,'ANNUAL SUMMARY'!$FO$398)+SUMIF('ANNUAL SUMMARY'!$FE$412,K112,'ANNUAL SUMMARY'!$FO$456)+SUMIF('ANNUAL SUMMARY'!$FE$470,K112,'ANNUAL SUMMARY'!$FO$514)+SUMIF('ANNUAL SUMMARY'!$FE$586,K112,'ANNUAL SUMMARY'!$FO$630)+SUMIF('ANNUAL SUMMARY'!$FE$528,K112,'ANNUAL SUMMARY'!$FO$572)+SUMIF('ANNUAL SUMMARY'!$FE$644,K112,'ANNUAL SUMMARY'!$FO$688)</f>
        <v>0</v>
      </c>
      <c r="V153" s="725"/>
      <c r="W153" s="725"/>
      <c r="X153" s="726"/>
      <c r="Y153" s="643"/>
      <c r="Z153" s="709" t="str">
        <f>IF('FRONT PAGE'!$A$1="www.fly-logics.com","MANUFACTURER",0)</f>
        <v>MANUFACTURER</v>
      </c>
      <c r="AA153" s="710"/>
      <c r="AB153" s="710"/>
      <c r="AC153" s="710"/>
      <c r="AD153" s="710"/>
      <c r="AE153" s="710"/>
      <c r="AF153" s="690"/>
      <c r="AG153" s="690"/>
      <c r="AH153" s="690"/>
      <c r="AI153" s="690"/>
      <c r="AJ153" s="690"/>
      <c r="AK153" s="691"/>
      <c r="AL153" s="709" t="str">
        <f>IF('FRONT PAGE'!$A$1="www.fly-logics.com","MODEL",0)</f>
        <v>MODEL</v>
      </c>
      <c r="AM153" s="710"/>
      <c r="AN153" s="710"/>
      <c r="AO153" s="710"/>
      <c r="AP153" s="710"/>
      <c r="AQ153" s="710"/>
      <c r="AR153" s="689"/>
      <c r="AS153" s="690"/>
      <c r="AT153" s="690"/>
      <c r="AU153" s="690"/>
      <c r="AV153" s="690"/>
      <c r="AW153" s="1263"/>
      <c r="AX153" s="790"/>
      <c r="AY153" s="722" t="str">
        <f>'ANNUAL SUMMARY'!$C$50</f>
        <v>FLIGHT INSTRUCTOR</v>
      </c>
      <c r="AZ153" s="723"/>
      <c r="BA153" s="723"/>
      <c r="BB153" s="723"/>
      <c r="BC153" s="723"/>
      <c r="BD153" s="723"/>
      <c r="BE153" s="723"/>
      <c r="BF153" s="723"/>
      <c r="BG153" s="723"/>
      <c r="BH153" s="723"/>
      <c r="BI153" s="723"/>
      <c r="BJ153" s="723"/>
      <c r="BK153" s="723"/>
      <c r="BL153" s="719" t="str">
        <f>'ANNUAL SUMMARY'!$Q$50</f>
        <v>NO FLIGHTS</v>
      </c>
      <c r="BM153" s="720"/>
      <c r="BN153" s="720"/>
      <c r="BO153" s="720"/>
      <c r="BP153" s="720"/>
      <c r="BQ153" s="721"/>
      <c r="BR153" s="724">
        <f>SUMIF('PREVIOUS LOGS'!$K$6,BH112,'PREVIOUS LOGS'!$U$47)+SUMIF('PREVIOUS LOGS'!$K$59,$K$6,'PREVIOUS LOGS'!$U$100)+SUMIF('PREVIOUS LOGS'!$K$112,BH112,'PREVIOUS LOGS'!$U$153)+SUMIF('PREVIOUS LOGS'!$K$165,BH112,'PREVIOUS LOGS'!$U$206)+SUMIF('PREVIOUS LOGS'!$K$218,BH112,'PREVIOUS LOGS'!$U$259)+SUMIF('PREVIOUS LOGS'!$K$271,BH112,'PREVIOUS LOGS'!$U$312)+SUMIF('PREVIOUS LOGS'!$K$324,BH112,'PREVIOUS LOGS'!$U$365)+SUMIF('PREVIOUS LOGS'!$BH$6,BH112,'PREVIOUS LOGS'!$BR$47)+SUMIF('PREVIOUS LOGS'!$BH$59,$K$6,'PREVIOUS LOGS'!$BR$100)+SUMIF('PREVIOUS LOGS'!$BH$112,BH112,'PREVIOUS LOGS'!$BR$153)+SUMIF('PREVIOUS LOGS'!$BH$165,BH112,'PREVIOUS LOGS'!$BR$206)+SUMIF('PREVIOUS LOGS'!$BH$218,BH112,'PREVIOUS LOGS'!$BR$259)+SUMIF('PREVIOUS LOGS'!$BH$271,BH112,'PREVIOUS LOGS'!$BR$312)+SUMIF('PREVIOUS LOGS'!$BH$324,BH112,'PREVIOUS LOGS'!$BR$365)+SUMIF('PREVIOUS LOGS'!$DF$6,BH112,'PREVIOUS LOGS'!$DP$47)+SUMIF('PREVIOUS LOGS'!$DF$59,$K$6,'PREVIOUS LOGS'!$DP$100)+SUMIF('PREVIOUS LOGS'!$DF$112,BH112,'PREVIOUS LOGS'!$DP$153)+SUMIF('PREVIOUS LOGS'!$DF$165,BH112,'PREVIOUS LOGS'!$DP$206)+SUMIF('PREVIOUS LOGS'!$DF$218,BH112,'PREVIOUS LOGS'!$DP$259)+SUMIF('PREVIOUS LOGS'!$DF$271,BH112,'PREVIOUS LOGS'!$DP$312)+SUMIF('PREVIOUS LOGS'!$DF$324,BH112,'PREVIOUS LOGS'!$DP$365)+SUMIF('PREVIOUS LOGS'!$FC$6,BH112,'PREVIOUS LOGS'!$FM$47)+SUMIF('PREVIOUS LOGS'!$FC$59,$K$6,'PREVIOUS LOGS'!$FM$100)+SUMIF('PREVIOUS LOGS'!$FC$112,BH112,'PREVIOUS LOGS'!$FM$153)+SUMIF('PREVIOUS LOGS'!$FC$165,BH112,'PREVIOUS LOGS'!$FM$206)+SUMIF('PREVIOUS LOGS'!$FC$218,BH112,'PREVIOUS LOGS'!$FM$259)+SUMIF('PREVIOUS LOGS'!$FC$271,BH112,'PREVIOUS LOGS'!$FM$312)+SUMIF('PREVIOUS LOGS'!$FC$324,BH112,'PREVIOUS LOGS'!$FM$365)+SUMIF('ANNUAL SUMMARY'!$L$6,BH112,'ANNUAL SUMMARY'!$V$50)+SUMIF('ANNUAL SUMMARY'!$L$64,BH112,'ANNUAL SUMMARY'!$V$108)+SUMIF('ANNUAL SUMMARY'!$L$122,BH112,'ANNUAL SUMMARY'!$V$166)+SUMIF('ANNUAL SUMMARY'!$L$180,BH112,'ANNUAL SUMMARY'!$V$224)+SUMIF('ANNUAL SUMMARY'!$L$238,BH112,'ANNUAL SUMMARY'!$V$282)+SUMIF('ANNUAL SUMMARY'!$L$296,BH112,'ANNUAL SUMMARY'!$V$340)+SUMIF('ANNUAL SUMMARY'!$L$354,BH112,'ANNUAL SUMMARY'!$V$398)+SUMIF('ANNUAL SUMMARY'!$L$412,BH112,'ANNUAL SUMMARY'!$V$456)+SUMIF('ANNUAL SUMMARY'!$L$470,BH112,'ANNUAL SUMMARY'!$V$514)+SUMIF('ANNUAL SUMMARY'!$L$528,BH112,'ANNUAL SUMMARY'!$V$572)+SUMIF('ANNUAL SUMMARY'!$L$586,BH112,'ANNUAL SUMMARY'!$V$630)+SUMIF('ANNUAL SUMMARY'!$L$644,BH112,'ANNUAL SUMMARY'!$V$688)+SUMIF('ANNUAL SUMMARY'!$BI$6,BH112,'ANNUAL SUMMARY'!$BS$50)+SUMIF('ANNUAL SUMMARY'!$BI$64,BH112,'ANNUAL SUMMARY'!$BS$108)+SUMIF('ANNUAL SUMMARY'!$BI$122,BH112,'ANNUAL SUMMARY'!$BS$166)+SUMIF('ANNUAL SUMMARY'!$BI$180,BH112,'ANNUAL SUMMARY'!$BS$224)+SUMIF('ANNUAL SUMMARY'!$BI$238,BH112,'ANNUAL SUMMARY'!$BS$282)+SUMIF('ANNUAL SUMMARY'!$BI$296,BH112,'ANNUAL SUMMARY'!$BS$340)+SUMIF('ANNUAL SUMMARY'!$BI$354,BH112,'ANNUAL SUMMARY'!$BS$398)+SUMIF('ANNUAL SUMMARY'!$BI$412,BH112,'ANNUAL SUMMARY'!$BS$456)+SUMIF('ANNUAL SUMMARY'!$BI$470,BH112,'ANNUAL SUMMARY'!$BS$514)+SUMIF('ANNUAL SUMMARY'!$BI$528,BH112,'ANNUAL SUMMARY'!$BS$572)+SUMIF('ANNUAL SUMMARY'!$BI$586,BH112,'ANNUAL SUMMARY'!$BS$630)+SUMIF('ANNUAL SUMMARY'!$BI$644,BH112,'ANNUAL SUMMARY'!$BS$688)+SUMIF('ANNUAL SUMMARY'!$DH$6,BH112,'ANNUAL SUMMARY'!$DR$50)+SUMIF('ANNUAL SUMMARY'!$DH$64,BH112,'ANNUAL SUMMARY'!$DR$108)+SUMIF('ANNUAL SUMMARY'!$DH$122,BH112,'ANNUAL SUMMARY'!$DR$166)+SUMIF('ANNUAL SUMMARY'!$DH$180,BH112,'ANNUAL SUMMARY'!$DR$224)+SUMIF('ANNUAL SUMMARY'!$DH$238,BH112,'ANNUAL SUMMARY'!$DR$282)+SUMIF('ANNUAL SUMMARY'!$DH$296,BH112,'ANNUAL SUMMARY'!$DR$340)+SUMIF('ANNUAL SUMMARY'!$DH$354,BH112,'ANNUAL SUMMARY'!$DR$398)+SUMIF('ANNUAL SUMMARY'!$DH$412,BH112,'ANNUAL SUMMARY'!$DR$456)+SUMIF('ANNUAL SUMMARY'!$DH$470,BH112,'ANNUAL SUMMARY'!$DR$514)+SUMIF('ANNUAL SUMMARY'!$DH$528,BH112,'ANNUAL SUMMARY'!$DR$572)+SUMIF('ANNUAL SUMMARY'!$DH$586,BH112,'ANNUAL SUMMARY'!$DR$630)+SUMIF('ANNUAL SUMMARY'!$FE$6,BH112,'ANNUAL SUMMARY'!$FO$50)+SUMIF('ANNUAL SUMMARY'!$DH$644,BH112,'ANNUAL SUMMARY'!$DR$688)+SUMIF('ANNUAL SUMMARY'!$FE$64,BH112,'ANNUAL SUMMARY'!$FO$108)+SUMIF('ANNUAL SUMMARY'!$FE$122,BH112,'ANNUAL SUMMARY'!$FO$166)+SUMIF('ANNUAL SUMMARY'!$FE$180,BH112,'ANNUAL SUMMARY'!$FO$224)+SUMIF('ANNUAL SUMMARY'!$FE$238,BH112,'ANNUAL SUMMARY'!$FO$282)+SUMIF('ANNUAL SUMMARY'!$FE$296,BH112,'ANNUAL SUMMARY'!$FO$340)+SUMIF('ANNUAL SUMMARY'!$FE$354,BH112,'ANNUAL SUMMARY'!$FO$398)+SUMIF('ANNUAL SUMMARY'!$FE$412,BH112,'ANNUAL SUMMARY'!$FO$456)+SUMIF('ANNUAL SUMMARY'!$FE$470,BH112,'ANNUAL SUMMARY'!$FO$514)+SUMIF('ANNUAL SUMMARY'!$FE$586,BH112,'ANNUAL SUMMARY'!$FO$630)+SUMIF('ANNUAL SUMMARY'!$FE$528,BH112,'ANNUAL SUMMARY'!$FO$572)+SUMIF('ANNUAL SUMMARY'!$FE$644,BH112,'ANNUAL SUMMARY'!$FO$688)</f>
        <v>0</v>
      </c>
      <c r="BS153" s="725"/>
      <c r="BT153" s="725"/>
      <c r="BU153" s="726"/>
      <c r="BV153" s="643"/>
      <c r="BW153" s="709" t="str">
        <f>IF('FRONT PAGE'!$A$1="www.fly-logics.com","MANUFACTURER",0)</f>
        <v>MANUFACTURER</v>
      </c>
      <c r="BX153" s="710"/>
      <c r="BY153" s="710"/>
      <c r="BZ153" s="710"/>
      <c r="CA153" s="710"/>
      <c r="CB153" s="710"/>
      <c r="CC153" s="690"/>
      <c r="CD153" s="690"/>
      <c r="CE153" s="690"/>
      <c r="CF153" s="690"/>
      <c r="CG153" s="690"/>
      <c r="CH153" s="691"/>
      <c r="CI153" s="709" t="str">
        <f>IF('FRONT PAGE'!$A$1="www.fly-logics.com","MODEL",0)</f>
        <v>MODEL</v>
      </c>
      <c r="CJ153" s="710"/>
      <c r="CK153" s="710"/>
      <c r="CL153" s="710"/>
      <c r="CM153" s="710"/>
      <c r="CN153" s="710"/>
      <c r="CO153" s="689"/>
      <c r="CP153" s="690"/>
      <c r="CQ153" s="690"/>
      <c r="CR153" s="690"/>
      <c r="CS153" s="691"/>
      <c r="CT153" s="1263"/>
      <c r="CU153" s="1250"/>
      <c r="CV153" s="790"/>
      <c r="CW153" s="722" t="str">
        <f>'ANNUAL SUMMARY'!$C$50</f>
        <v>FLIGHT INSTRUCTOR</v>
      </c>
      <c r="CX153" s="723"/>
      <c r="CY153" s="723"/>
      <c r="CZ153" s="723"/>
      <c r="DA153" s="723"/>
      <c r="DB153" s="723"/>
      <c r="DC153" s="723"/>
      <c r="DD153" s="723"/>
      <c r="DE153" s="723"/>
      <c r="DF153" s="723"/>
      <c r="DG153" s="723"/>
      <c r="DH153" s="723"/>
      <c r="DI153" s="723"/>
      <c r="DJ153" s="719" t="str">
        <f>'ANNUAL SUMMARY'!$Q$50</f>
        <v>NO FLIGHTS</v>
      </c>
      <c r="DK153" s="720"/>
      <c r="DL153" s="720"/>
      <c r="DM153" s="720"/>
      <c r="DN153" s="720"/>
      <c r="DO153" s="721"/>
      <c r="DP153" s="724">
        <f>SUMIF('PREVIOUS LOGS'!$K$6,DF112,'PREVIOUS LOGS'!$U$47)+SUMIF('PREVIOUS LOGS'!$K$59,$K$6,'PREVIOUS LOGS'!$U$100)+SUMIF('PREVIOUS LOGS'!$K$112,DF112,'PREVIOUS LOGS'!$U$153)+SUMIF('PREVIOUS LOGS'!$K$165,DF112,'PREVIOUS LOGS'!$U$206)+SUMIF('PREVIOUS LOGS'!$K$218,DF112,'PREVIOUS LOGS'!$U$259)+SUMIF('PREVIOUS LOGS'!$K$271,DF112,'PREVIOUS LOGS'!$U$312)+SUMIF('PREVIOUS LOGS'!$K$324,DF112,'PREVIOUS LOGS'!$U$365)+SUMIF('PREVIOUS LOGS'!$BH$6,DF112,'PREVIOUS LOGS'!$BR$47)+SUMIF('PREVIOUS LOGS'!$BH$59,$K$6,'PREVIOUS LOGS'!$BR$100)+SUMIF('PREVIOUS LOGS'!$BH$112,DF112,'PREVIOUS LOGS'!$BR$153)+SUMIF('PREVIOUS LOGS'!$BH$165,DF112,'PREVIOUS LOGS'!$BR$206)+SUMIF('PREVIOUS LOGS'!$BH$218,DF112,'PREVIOUS LOGS'!$BR$259)+SUMIF('PREVIOUS LOGS'!$BH$271,DF112,'PREVIOUS LOGS'!$BR$312)+SUMIF('PREVIOUS LOGS'!$BH$324,DF112,'PREVIOUS LOGS'!$BR$365)+SUMIF('PREVIOUS LOGS'!$DF$6,DF112,'PREVIOUS LOGS'!$DP$47)+SUMIF('PREVIOUS LOGS'!$DF$59,$K$6,'PREVIOUS LOGS'!$DP$100)+SUMIF('PREVIOUS LOGS'!$DF$112,DF112,'PREVIOUS LOGS'!$DP$153)+SUMIF('PREVIOUS LOGS'!$DF$165,DF112,'PREVIOUS LOGS'!$DP$206)+SUMIF('PREVIOUS LOGS'!$DF$218,DF112,'PREVIOUS LOGS'!$DP$259)+SUMIF('PREVIOUS LOGS'!$DF$271,DF112,'PREVIOUS LOGS'!$DP$312)+SUMIF('PREVIOUS LOGS'!$DF$324,DF112,'PREVIOUS LOGS'!$DP$365)+SUMIF('PREVIOUS LOGS'!$FC$6,DF112,'PREVIOUS LOGS'!$FM$47)+SUMIF('PREVIOUS LOGS'!$FC$59,$K$6,'PREVIOUS LOGS'!$FM$100)+SUMIF('PREVIOUS LOGS'!$FC$112,DF112,'PREVIOUS LOGS'!$FM$153)+SUMIF('PREVIOUS LOGS'!$FC$165,DF112,'PREVIOUS LOGS'!$FM$206)+SUMIF('PREVIOUS LOGS'!$FC$218,DF112,'PREVIOUS LOGS'!$FM$259)+SUMIF('PREVIOUS LOGS'!$FC$271,DF112,'PREVIOUS LOGS'!$FM$312)+SUMIF('PREVIOUS LOGS'!$FC$324,DF112,'PREVIOUS LOGS'!$FM$365)+SUMIF('ANNUAL SUMMARY'!$L$6,DF112,'ANNUAL SUMMARY'!$V$50)+SUMIF('ANNUAL SUMMARY'!$L$64,DF112,'ANNUAL SUMMARY'!$V$108)+SUMIF('ANNUAL SUMMARY'!$L$122,DF112,'ANNUAL SUMMARY'!$V$166)+SUMIF('ANNUAL SUMMARY'!$L$180,DF112,'ANNUAL SUMMARY'!$V$224)+SUMIF('ANNUAL SUMMARY'!$L$238,DF112,'ANNUAL SUMMARY'!$V$282)+SUMIF('ANNUAL SUMMARY'!$L$296,DF112,'ANNUAL SUMMARY'!$V$340)+SUMIF('ANNUAL SUMMARY'!$L$354,DF112,'ANNUAL SUMMARY'!$V$398)+SUMIF('ANNUAL SUMMARY'!$L$412,DF112,'ANNUAL SUMMARY'!$V$456)+SUMIF('ANNUAL SUMMARY'!$L$470,DF112,'ANNUAL SUMMARY'!$V$514)+SUMIF('ANNUAL SUMMARY'!$L$528,DF112,'ANNUAL SUMMARY'!$V$572)+SUMIF('ANNUAL SUMMARY'!$L$586,DF112,'ANNUAL SUMMARY'!$V$630)+SUMIF('ANNUAL SUMMARY'!$L$644,DF112,'ANNUAL SUMMARY'!$V$688)+SUMIF('ANNUAL SUMMARY'!$BI$6,DF112,'ANNUAL SUMMARY'!$BS$50)+SUMIF('ANNUAL SUMMARY'!$BI$64,DF112,'ANNUAL SUMMARY'!$BS$108)+SUMIF('ANNUAL SUMMARY'!$BI$122,DF112,'ANNUAL SUMMARY'!$BS$166)+SUMIF('ANNUAL SUMMARY'!$BI$180,DF112,'ANNUAL SUMMARY'!$BS$224)+SUMIF('ANNUAL SUMMARY'!$BI$238,DF112,'ANNUAL SUMMARY'!$BS$282)+SUMIF('ANNUAL SUMMARY'!$BI$296,DF112,'ANNUAL SUMMARY'!$BS$340)+SUMIF('ANNUAL SUMMARY'!$BI$354,DF112,'ANNUAL SUMMARY'!$BS$398)+SUMIF('ANNUAL SUMMARY'!$BI$412,DF112,'ANNUAL SUMMARY'!$BS$456)+SUMIF('ANNUAL SUMMARY'!$BI$470,DF112,'ANNUAL SUMMARY'!$BS$514)+SUMIF('ANNUAL SUMMARY'!$BI$528,DF112,'ANNUAL SUMMARY'!$BS$572)+SUMIF('ANNUAL SUMMARY'!$BI$586,DF112,'ANNUAL SUMMARY'!$BS$630)+SUMIF('ANNUAL SUMMARY'!$BI$644,DF112,'ANNUAL SUMMARY'!$BS$688)+SUMIF('ANNUAL SUMMARY'!$DH$6,DF112,'ANNUAL SUMMARY'!$DR$50)+SUMIF('ANNUAL SUMMARY'!$DH$64,DF112,'ANNUAL SUMMARY'!$DR$108)+SUMIF('ANNUAL SUMMARY'!$DH$122,DF112,'ANNUAL SUMMARY'!$DR$166)+SUMIF('ANNUAL SUMMARY'!$DH$180,DF112,'ANNUAL SUMMARY'!$DR$224)+SUMIF('ANNUAL SUMMARY'!$DH$238,DF112,'ANNUAL SUMMARY'!$DR$282)+SUMIF('ANNUAL SUMMARY'!$DH$296,DF112,'ANNUAL SUMMARY'!$DR$340)+SUMIF('ANNUAL SUMMARY'!$DH$354,DF112,'ANNUAL SUMMARY'!$DR$398)+SUMIF('ANNUAL SUMMARY'!$DH$412,DF112,'ANNUAL SUMMARY'!$DR$456)+SUMIF('ANNUAL SUMMARY'!$DH$470,DF112,'ANNUAL SUMMARY'!$DR$514)+SUMIF('ANNUAL SUMMARY'!$DH$528,DF112,'ANNUAL SUMMARY'!$DR$572)+SUMIF('ANNUAL SUMMARY'!$DH$586,DF112,'ANNUAL SUMMARY'!$DR$630)+SUMIF('ANNUAL SUMMARY'!$FE$6,DF112,'ANNUAL SUMMARY'!$FO$50)+SUMIF('ANNUAL SUMMARY'!$DH$644,DF112,'ANNUAL SUMMARY'!$DR$688)+SUMIF('ANNUAL SUMMARY'!$FE$64,DF112,'ANNUAL SUMMARY'!$FO$108)+SUMIF('ANNUAL SUMMARY'!$FE$122,DF112,'ANNUAL SUMMARY'!$FO$166)+SUMIF('ANNUAL SUMMARY'!$FE$180,DF112,'ANNUAL SUMMARY'!$FO$224)+SUMIF('ANNUAL SUMMARY'!$FE$238,DF112,'ANNUAL SUMMARY'!$FO$282)+SUMIF('ANNUAL SUMMARY'!$FE$296,DF112,'ANNUAL SUMMARY'!$FO$340)+SUMIF('ANNUAL SUMMARY'!$FE$354,DF112,'ANNUAL SUMMARY'!$FO$398)+SUMIF('ANNUAL SUMMARY'!$FE$412,DF112,'ANNUAL SUMMARY'!$FO$456)+SUMIF('ANNUAL SUMMARY'!$FE$470,DF112,'ANNUAL SUMMARY'!$FO$514)+SUMIF('ANNUAL SUMMARY'!$FE$586,DF112,'ANNUAL SUMMARY'!$FO$630)+SUMIF('ANNUAL SUMMARY'!$FE$528,DF112,'ANNUAL SUMMARY'!$FO$572)+SUMIF('ANNUAL SUMMARY'!$FE$644,DF112,'ANNUAL SUMMARY'!$FO$688)</f>
        <v>0</v>
      </c>
      <c r="DQ153" s="725"/>
      <c r="DR153" s="725"/>
      <c r="DS153" s="726"/>
      <c r="DT153" s="643"/>
      <c r="DU153" s="709" t="str">
        <f>IF('FRONT PAGE'!$A$1="www.fly-logics.com","MANUFACTURER",0)</f>
        <v>MANUFACTURER</v>
      </c>
      <c r="DV153" s="710"/>
      <c r="DW153" s="710"/>
      <c r="DX153" s="710"/>
      <c r="DY153" s="710"/>
      <c r="DZ153" s="710"/>
      <c r="EA153" s="690"/>
      <c r="EB153" s="690"/>
      <c r="EC153" s="690"/>
      <c r="ED153" s="690"/>
      <c r="EE153" s="690"/>
      <c r="EF153" s="691"/>
      <c r="EG153" s="709" t="str">
        <f>IF('FRONT PAGE'!$A$1="www.fly-logics.com","MODEL",0)</f>
        <v>MODEL</v>
      </c>
      <c r="EH153" s="710"/>
      <c r="EI153" s="710"/>
      <c r="EJ153" s="710"/>
      <c r="EK153" s="710"/>
      <c r="EL153" s="710"/>
      <c r="EM153" s="689"/>
      <c r="EN153" s="690"/>
      <c r="EO153" s="690"/>
      <c r="EP153" s="690"/>
      <c r="EQ153" s="690"/>
      <c r="ER153" s="1263"/>
      <c r="ES153" s="790"/>
      <c r="ET153" s="722" t="str">
        <f>'ANNUAL SUMMARY'!$C$50</f>
        <v>FLIGHT INSTRUCTOR</v>
      </c>
      <c r="EU153" s="723"/>
      <c r="EV153" s="723"/>
      <c r="EW153" s="723"/>
      <c r="EX153" s="723"/>
      <c r="EY153" s="723"/>
      <c r="EZ153" s="723"/>
      <c r="FA153" s="723"/>
      <c r="FB153" s="723"/>
      <c r="FC153" s="723"/>
      <c r="FD153" s="723"/>
      <c r="FE153" s="723"/>
      <c r="FF153" s="723"/>
      <c r="FG153" s="719" t="str">
        <f>'ANNUAL SUMMARY'!$Q$50</f>
        <v>NO FLIGHTS</v>
      </c>
      <c r="FH153" s="720"/>
      <c r="FI153" s="720"/>
      <c r="FJ153" s="720"/>
      <c r="FK153" s="720"/>
      <c r="FL153" s="721"/>
      <c r="FM153" s="724">
        <f>SUMIF('PREVIOUS LOGS'!$K$6,FC112,'PREVIOUS LOGS'!$U$47)+SUMIF('PREVIOUS LOGS'!$K$59,$K$6,'PREVIOUS LOGS'!$U$100)+SUMIF('PREVIOUS LOGS'!$K$112,FC112,'PREVIOUS LOGS'!$U$153)+SUMIF('PREVIOUS LOGS'!$K$165,FC112,'PREVIOUS LOGS'!$U$206)+SUMIF('PREVIOUS LOGS'!$K$218,FC112,'PREVIOUS LOGS'!$U$259)+SUMIF('PREVIOUS LOGS'!$K$271,FC112,'PREVIOUS LOGS'!$U$312)+SUMIF('PREVIOUS LOGS'!$K$324,FC112,'PREVIOUS LOGS'!$U$365)+SUMIF('PREVIOUS LOGS'!$BH$6,FC112,'PREVIOUS LOGS'!$BR$47)+SUMIF('PREVIOUS LOGS'!$BH$59,$K$6,'PREVIOUS LOGS'!$BR$100)+SUMIF('PREVIOUS LOGS'!$BH$112,FC112,'PREVIOUS LOGS'!$BR$153)+SUMIF('PREVIOUS LOGS'!$BH$165,FC112,'PREVIOUS LOGS'!$BR$206)+SUMIF('PREVIOUS LOGS'!$BH$218,FC112,'PREVIOUS LOGS'!$BR$259)+SUMIF('PREVIOUS LOGS'!$BH$271,FC112,'PREVIOUS LOGS'!$BR$312)+SUMIF('PREVIOUS LOGS'!$BH$324,FC112,'PREVIOUS LOGS'!$BR$365)+SUMIF('PREVIOUS LOGS'!$DF$6,FC112,'PREVIOUS LOGS'!$DP$47)+SUMIF('PREVIOUS LOGS'!$DF$59,$K$6,'PREVIOUS LOGS'!$DP$100)+SUMIF('PREVIOUS LOGS'!$DF$112,FC112,'PREVIOUS LOGS'!$DP$153)+SUMIF('PREVIOUS LOGS'!$DF$165,FC112,'PREVIOUS LOGS'!$DP$206)+SUMIF('PREVIOUS LOGS'!$DF$218,FC112,'PREVIOUS LOGS'!$DP$259)+SUMIF('PREVIOUS LOGS'!$DF$271,FC112,'PREVIOUS LOGS'!$DP$312)+SUMIF('PREVIOUS LOGS'!$DF$324,FC112,'PREVIOUS LOGS'!$DP$365)+SUMIF('PREVIOUS LOGS'!$FC$6,FC112,'PREVIOUS LOGS'!$FM$47)+SUMIF('PREVIOUS LOGS'!$FC$59,$K$6,'PREVIOUS LOGS'!$FM$100)+SUMIF('PREVIOUS LOGS'!$FC$112,FC112,'PREVIOUS LOGS'!$FM$153)+SUMIF('PREVIOUS LOGS'!$FC$165,FC112,'PREVIOUS LOGS'!$FM$206)+SUMIF('PREVIOUS LOGS'!$FC$218,FC112,'PREVIOUS LOGS'!$FM$259)+SUMIF('PREVIOUS LOGS'!$FC$271,FC112,'PREVIOUS LOGS'!$FM$312)+SUMIF('PREVIOUS LOGS'!$FC$324,FC112,'PREVIOUS LOGS'!$FM$365)+SUMIF('ANNUAL SUMMARY'!$L$6,FC112,'ANNUAL SUMMARY'!$V$50)+SUMIF('ANNUAL SUMMARY'!$L$64,FC112,'ANNUAL SUMMARY'!$V$108)+SUMIF('ANNUAL SUMMARY'!$L$122,FC112,'ANNUAL SUMMARY'!$V$166)+SUMIF('ANNUAL SUMMARY'!$L$180,FC112,'ANNUAL SUMMARY'!$V$224)+SUMIF('ANNUAL SUMMARY'!$L$238,FC112,'ANNUAL SUMMARY'!$V$282)+SUMIF('ANNUAL SUMMARY'!$L$296,FC112,'ANNUAL SUMMARY'!$V$340)+SUMIF('ANNUAL SUMMARY'!$L$354,FC112,'ANNUAL SUMMARY'!$V$398)+SUMIF('ANNUAL SUMMARY'!$L$412,FC112,'ANNUAL SUMMARY'!$V$456)+SUMIF('ANNUAL SUMMARY'!$L$470,FC112,'ANNUAL SUMMARY'!$V$514)+SUMIF('ANNUAL SUMMARY'!$L$528,FC112,'ANNUAL SUMMARY'!$V$572)+SUMIF('ANNUAL SUMMARY'!$L$586,FC112,'ANNUAL SUMMARY'!$V$630)+SUMIF('ANNUAL SUMMARY'!$L$644,FC112,'ANNUAL SUMMARY'!$V$688)+SUMIF('ANNUAL SUMMARY'!$BI$6,FC112,'ANNUAL SUMMARY'!$BS$50)+SUMIF('ANNUAL SUMMARY'!$BI$64,FC112,'ANNUAL SUMMARY'!$BS$108)+SUMIF('ANNUAL SUMMARY'!$BI$122,FC112,'ANNUAL SUMMARY'!$BS$166)+SUMIF('ANNUAL SUMMARY'!$BI$180,FC112,'ANNUAL SUMMARY'!$BS$224)+SUMIF('ANNUAL SUMMARY'!$BI$238,FC112,'ANNUAL SUMMARY'!$BS$282)+SUMIF('ANNUAL SUMMARY'!$BI$296,FC112,'ANNUAL SUMMARY'!$BS$340)+SUMIF('ANNUAL SUMMARY'!$BI$354,FC112,'ANNUAL SUMMARY'!$BS$398)+SUMIF('ANNUAL SUMMARY'!$BI$412,FC112,'ANNUAL SUMMARY'!$BS$456)+SUMIF('ANNUAL SUMMARY'!$BI$470,FC112,'ANNUAL SUMMARY'!$BS$514)+SUMIF('ANNUAL SUMMARY'!$BI$528,FC112,'ANNUAL SUMMARY'!$BS$572)+SUMIF('ANNUAL SUMMARY'!$BI$586,FC112,'ANNUAL SUMMARY'!$BS$630)+SUMIF('ANNUAL SUMMARY'!$BI$644,FC112,'ANNUAL SUMMARY'!$BS$688)+SUMIF('ANNUAL SUMMARY'!$DH$6,FC112,'ANNUAL SUMMARY'!$DR$50)+SUMIF('ANNUAL SUMMARY'!$DH$64,FC112,'ANNUAL SUMMARY'!$DR$108)+SUMIF('ANNUAL SUMMARY'!$DH$122,FC112,'ANNUAL SUMMARY'!$DR$166)+SUMIF('ANNUAL SUMMARY'!$DH$180,FC112,'ANNUAL SUMMARY'!$DR$224)+SUMIF('ANNUAL SUMMARY'!$DH$238,FC112,'ANNUAL SUMMARY'!$DR$282)+SUMIF('ANNUAL SUMMARY'!$DH$296,FC112,'ANNUAL SUMMARY'!$DR$340)+SUMIF('ANNUAL SUMMARY'!$DH$354,FC112,'ANNUAL SUMMARY'!$DR$398)+SUMIF('ANNUAL SUMMARY'!$DH$412,FC112,'ANNUAL SUMMARY'!$DR$456)+SUMIF('ANNUAL SUMMARY'!$DH$470,FC112,'ANNUAL SUMMARY'!$DR$514)+SUMIF('ANNUAL SUMMARY'!$DH$528,FC112,'ANNUAL SUMMARY'!$DR$572)+SUMIF('ANNUAL SUMMARY'!$DH$586,FC112,'ANNUAL SUMMARY'!$DR$630)+SUMIF('ANNUAL SUMMARY'!$FE$6,FC112,'ANNUAL SUMMARY'!$FO$50)+SUMIF('ANNUAL SUMMARY'!$DH$644,FC112,'ANNUAL SUMMARY'!$DR$688)+SUMIF('ANNUAL SUMMARY'!$FE$64,FC112,'ANNUAL SUMMARY'!$FO$108)+SUMIF('ANNUAL SUMMARY'!$FE$122,FC112,'ANNUAL SUMMARY'!$FO$166)+SUMIF('ANNUAL SUMMARY'!$FE$180,FC112,'ANNUAL SUMMARY'!$FO$224)+SUMIF('ANNUAL SUMMARY'!$FE$238,FC112,'ANNUAL SUMMARY'!$FO$282)+SUMIF('ANNUAL SUMMARY'!$FE$296,FC112,'ANNUAL SUMMARY'!$FO$340)+SUMIF('ANNUAL SUMMARY'!$FE$354,FC112,'ANNUAL SUMMARY'!$FO$398)+SUMIF('ANNUAL SUMMARY'!$FE$412,FC112,'ANNUAL SUMMARY'!$FO$456)+SUMIF('ANNUAL SUMMARY'!$FE$470,FC112,'ANNUAL SUMMARY'!$FO$514)+SUMIF('ANNUAL SUMMARY'!$FE$586,FC112,'ANNUAL SUMMARY'!$FO$630)+SUMIF('ANNUAL SUMMARY'!$FE$528,FC112,'ANNUAL SUMMARY'!$FO$572)+SUMIF('ANNUAL SUMMARY'!$FE$644,FC112,'ANNUAL SUMMARY'!$FO$688)</f>
        <v>0</v>
      </c>
      <c r="FN153" s="725"/>
      <c r="FO153" s="725"/>
      <c r="FP153" s="726"/>
      <c r="FQ153" s="643"/>
      <c r="FR153" s="709" t="str">
        <f>IF('FRONT PAGE'!$A$1="www.fly-logics.com","MANUFACTURER",0)</f>
        <v>MANUFACTURER</v>
      </c>
      <c r="FS153" s="710"/>
      <c r="FT153" s="710"/>
      <c r="FU153" s="710"/>
      <c r="FV153" s="710"/>
      <c r="FW153" s="710"/>
      <c r="FX153" s="690"/>
      <c r="FY153" s="690"/>
      <c r="FZ153" s="690"/>
      <c r="GA153" s="690"/>
      <c r="GB153" s="690"/>
      <c r="GC153" s="691"/>
      <c r="GD153" s="709" t="str">
        <f>IF('FRONT PAGE'!$A$1="www.fly-logics.com","MODEL",0)</f>
        <v>MODEL</v>
      </c>
      <c r="GE153" s="710"/>
      <c r="GF153" s="710"/>
      <c r="GG153" s="710"/>
      <c r="GH153" s="710"/>
      <c r="GI153" s="710"/>
      <c r="GJ153" s="689"/>
      <c r="GK153" s="690"/>
      <c r="GL153" s="690"/>
      <c r="GM153" s="690"/>
      <c r="GN153" s="691"/>
      <c r="GO153" s="1263"/>
    </row>
    <row r="154" spans="1:197" ht="3.75" customHeight="1" x14ac:dyDescent="0.2">
      <c r="A154" s="790"/>
      <c r="B154" s="6"/>
      <c r="C154" s="6"/>
      <c r="D154" s="6"/>
      <c r="E154" s="6"/>
      <c r="F154" s="6"/>
      <c r="G154" s="6"/>
      <c r="H154" s="6"/>
      <c r="I154" s="6"/>
      <c r="J154" s="6"/>
      <c r="K154" s="6"/>
      <c r="L154" s="6"/>
      <c r="M154" s="6"/>
      <c r="N154" s="6"/>
      <c r="O154" s="6"/>
      <c r="P154" s="6"/>
      <c r="Q154" s="6"/>
      <c r="R154" s="6"/>
      <c r="S154" s="6"/>
      <c r="T154" s="6"/>
      <c r="U154" s="6"/>
      <c r="V154" s="6"/>
      <c r="W154" s="6"/>
      <c r="X154" s="6"/>
      <c r="Y154" s="643"/>
      <c r="Z154" s="711"/>
      <c r="AA154" s="712"/>
      <c r="AB154" s="712"/>
      <c r="AC154" s="712"/>
      <c r="AD154" s="712"/>
      <c r="AE154" s="712"/>
      <c r="AF154" s="693"/>
      <c r="AG154" s="693"/>
      <c r="AH154" s="693"/>
      <c r="AI154" s="693"/>
      <c r="AJ154" s="693"/>
      <c r="AK154" s="694"/>
      <c r="AL154" s="711"/>
      <c r="AM154" s="712"/>
      <c r="AN154" s="712"/>
      <c r="AO154" s="712"/>
      <c r="AP154" s="712"/>
      <c r="AQ154" s="712"/>
      <c r="AR154" s="692"/>
      <c r="AS154" s="693"/>
      <c r="AT154" s="693"/>
      <c r="AU154" s="693"/>
      <c r="AV154" s="693"/>
      <c r="AW154" s="1263"/>
      <c r="AX154" s="790"/>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43"/>
      <c r="BW154" s="711"/>
      <c r="BX154" s="712"/>
      <c r="BY154" s="712"/>
      <c r="BZ154" s="712"/>
      <c r="CA154" s="712"/>
      <c r="CB154" s="712"/>
      <c r="CC154" s="693"/>
      <c r="CD154" s="693"/>
      <c r="CE154" s="693"/>
      <c r="CF154" s="693"/>
      <c r="CG154" s="693"/>
      <c r="CH154" s="694"/>
      <c r="CI154" s="711"/>
      <c r="CJ154" s="712"/>
      <c r="CK154" s="712"/>
      <c r="CL154" s="712"/>
      <c r="CM154" s="712"/>
      <c r="CN154" s="712"/>
      <c r="CO154" s="692"/>
      <c r="CP154" s="693"/>
      <c r="CQ154" s="693"/>
      <c r="CR154" s="693"/>
      <c r="CS154" s="694"/>
      <c r="CT154" s="1263"/>
      <c r="CU154" s="1250"/>
      <c r="CV154" s="790"/>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43"/>
      <c r="DU154" s="711"/>
      <c r="DV154" s="712"/>
      <c r="DW154" s="712"/>
      <c r="DX154" s="712"/>
      <c r="DY154" s="712"/>
      <c r="DZ154" s="712"/>
      <c r="EA154" s="693"/>
      <c r="EB154" s="693"/>
      <c r="EC154" s="693"/>
      <c r="ED154" s="693"/>
      <c r="EE154" s="693"/>
      <c r="EF154" s="694"/>
      <c r="EG154" s="711"/>
      <c r="EH154" s="712"/>
      <c r="EI154" s="712"/>
      <c r="EJ154" s="712"/>
      <c r="EK154" s="712"/>
      <c r="EL154" s="712"/>
      <c r="EM154" s="692"/>
      <c r="EN154" s="693"/>
      <c r="EO154" s="693"/>
      <c r="EP154" s="693"/>
      <c r="EQ154" s="693"/>
      <c r="ER154" s="1263"/>
      <c r="ES154" s="790"/>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43"/>
      <c r="FR154" s="711"/>
      <c r="FS154" s="712"/>
      <c r="FT154" s="712"/>
      <c r="FU154" s="712"/>
      <c r="FV154" s="712"/>
      <c r="FW154" s="712"/>
      <c r="FX154" s="693"/>
      <c r="FY154" s="693"/>
      <c r="FZ154" s="693"/>
      <c r="GA154" s="693"/>
      <c r="GB154" s="693"/>
      <c r="GC154" s="694"/>
      <c r="GD154" s="711"/>
      <c r="GE154" s="712"/>
      <c r="GF154" s="712"/>
      <c r="GG154" s="712"/>
      <c r="GH154" s="712"/>
      <c r="GI154" s="712"/>
      <c r="GJ154" s="692"/>
      <c r="GK154" s="693"/>
      <c r="GL154" s="693"/>
      <c r="GM154" s="693"/>
      <c r="GN154" s="694"/>
      <c r="GO154" s="1263"/>
    </row>
    <row r="155" spans="1:197" ht="12.75" customHeight="1" x14ac:dyDescent="0.25">
      <c r="A155" s="790"/>
      <c r="B155" s="893" t="str">
        <f>'ANNUAL SUMMARY'!$C$53</f>
        <v>HOURS</v>
      </c>
      <c r="C155" s="893"/>
      <c r="D155" s="893"/>
      <c r="E155" s="893"/>
      <c r="F155" s="891">
        <f>SUMIF('PREVIOUS LOGS'!$K$6,K112,'PREVIOUS LOGS'!$F$49)+SUMIF('PREVIOUS LOGS'!$K$59,$K$6,'PREVIOUS LOGS'!$F$102)+SUMIF('PREVIOUS LOGS'!$K$112,K112,'PREVIOUS LOGS'!$F$155)+SUMIF('PREVIOUS LOGS'!$K$165,K112,'PREVIOUS LOGS'!$F$208)+SUMIF('PREVIOUS LOGS'!$K$218,K112,'PREVIOUS LOGS'!$F$261)+SUMIF('PREVIOUS LOGS'!$K$271,K112,'PREVIOUS LOGS'!$F$314)+SUMIF('PREVIOUS LOGS'!$K$324,K112,'PREVIOUS LOGS'!$F$367)+SUMIF('PREVIOUS LOGS'!$BH$6,K112,'PREVIOUS LOGS'!$BC$49)+SUMIF('PREVIOUS LOGS'!$BH$59,$K$6,'PREVIOUS LOGS'!$BC$102)+SUMIF('PREVIOUS LOGS'!$BH$112,K112,'PREVIOUS LOGS'!$BC$155)+SUMIF('PREVIOUS LOGS'!$BH$165,K112,'PREVIOUS LOGS'!$BC$208)+SUMIF('PREVIOUS LOGS'!$BH$218,K112,'PREVIOUS LOGS'!$BC$261)+SUMIF('PREVIOUS LOGS'!$BH$271,K112,'PREVIOUS LOGS'!$BC$314)+SUMIF('PREVIOUS LOGS'!$BH$324,K112,'PREVIOUS LOGS'!$BC$367)+SUMIF('PREVIOUS LOGS'!$DF$6,K112,'PREVIOUS LOGS'!$DA$49)+SUMIF('PREVIOUS LOGS'!$DF$59,$K$6,'PREVIOUS LOGS'!$DA$102)+SUMIF('PREVIOUS LOGS'!$DF$112,K112,'PREVIOUS LOGS'!$DA$155)+SUMIF('PREVIOUS LOGS'!$DF$165,K112,'PREVIOUS LOGS'!$DA$208)+SUMIF('PREVIOUS LOGS'!$DF$218,K112,'PREVIOUS LOGS'!$DA$261)+SUMIF('PREVIOUS LOGS'!$DF$271,K112,'PREVIOUS LOGS'!$DA$314)+SUMIF('PREVIOUS LOGS'!$DF$324,K112,'PREVIOUS LOGS'!$DA$367)+SUMIF('PREVIOUS LOGS'!$FC$6,K112,'PREVIOUS LOGS'!$EX$49)+SUMIF('PREVIOUS LOGS'!$FC$59,$K$6,'PREVIOUS LOGS'!$EX$102)+SUMIF('PREVIOUS LOGS'!$FC$112,K112,'PREVIOUS LOGS'!$EX$155)+SUMIF('PREVIOUS LOGS'!$FC$165,K112,'PREVIOUS LOGS'!$EX$208)+SUMIF('PREVIOUS LOGS'!$FC$218,K112,'PREVIOUS LOGS'!$EX$261)+SUMIF('PREVIOUS LOGS'!$FC$271,K112,'PREVIOUS LOGS'!$EX$314)+SUMIF('PREVIOUS LOGS'!$FC$324,K112,'PREVIOUS LOGS'!$EX$367)+SUMIF('ANNUAL SUMMARY'!$L$6,K112,'ANNUAL SUMMARY'!$H$53)+SUMIF('ANNUAL SUMMARY'!$L$64,K112,'ANNUAL SUMMARY'!$H$111)+SUMIF('ANNUAL SUMMARY'!$L$122,K112,'ANNUAL SUMMARY'!$H$169)+SUMIF('ANNUAL SUMMARY'!$L$180,K112,'ANNUAL SUMMARY'!$H$227)+SUMIF('ANNUAL SUMMARY'!$L$238,K112,'ANNUAL SUMMARY'!$H$285)+SUMIF('ANNUAL SUMMARY'!$L$296,K112,'ANNUAL SUMMARY'!$H$343)+SUMIF('ANNUAL SUMMARY'!$L$354,K112,'ANNUAL SUMMARY'!$H$401)+SUMIF('ANNUAL SUMMARY'!$L$412,K112,'ANNUAL SUMMARY'!$H$459)+SUMIF('ANNUAL SUMMARY'!$L$470,K112,'ANNUAL SUMMARY'!$H$517)+SUMIF('ANNUAL SUMMARY'!$L$528,K112,'ANNUAL SUMMARY'!$H$575)+SUMIF('ANNUAL SUMMARY'!$L$586,K112,'ANNUAL SUMMARY'!$H$633)+SUMIF('ANNUAL SUMMARY'!$L$644,K112,'ANNUAL SUMMARY'!$H$691)+SUMIF('ANNUAL SUMMARY'!$BI$6,K112,'ANNUAL SUMMARY'!$BE$53)+SUMIF('ANNUAL SUMMARY'!$BI$64,K112,'ANNUAL SUMMARY'!$BE$111)+SUMIF('ANNUAL SUMMARY'!$BI$122,K112,'ANNUAL SUMMARY'!$BE$169)+SUMIF('ANNUAL SUMMARY'!$BI$180,K112,'ANNUAL SUMMARY'!$BE$227)+SUMIF('ANNUAL SUMMARY'!$BI$238,K112,'ANNUAL SUMMARY'!$BE$285)+SUMIF('ANNUAL SUMMARY'!$BI$296,K112,'ANNUAL SUMMARY'!$BE$343)+SUMIF('ANNUAL SUMMARY'!$BI$354,K112,'ANNUAL SUMMARY'!$BE$401)+SUMIF('ANNUAL SUMMARY'!$BI$412,K112,'ANNUAL SUMMARY'!$BE$459)+SUMIF('ANNUAL SUMMARY'!$BI$470,K112,'ANNUAL SUMMARY'!$BE$517)+SUMIF('ANNUAL SUMMARY'!$BI$528,K112,'ANNUAL SUMMARY'!$BE$575)+SUMIF('ANNUAL SUMMARY'!$BI$586,K112,'ANNUAL SUMMARY'!$BE$633)+SUMIF('ANNUAL SUMMARY'!$BI$644,K112,'ANNUAL SUMMARY'!$BE$691)+SUMIF('ANNUAL SUMMARY'!$DH$6,K112,'ANNUAL SUMMARY'!$DD$53)+SUMIF('ANNUAL SUMMARY'!$DH$64,K112,'ANNUAL SUMMARY'!$DD$111)+SUMIF('ANNUAL SUMMARY'!$DH$122,K112,'ANNUAL SUMMARY'!$DD$169)+SUMIF('ANNUAL SUMMARY'!$DH$180,K112,'ANNUAL SUMMARY'!$DD$227)+SUMIF('ANNUAL SUMMARY'!$DH$238,K112,'ANNUAL SUMMARY'!$DD$285)+SUMIF('ANNUAL SUMMARY'!$DH$296,K112,'ANNUAL SUMMARY'!$DD$343)+SUMIF('ANNUAL SUMMARY'!$DH$354,K112,'ANNUAL SUMMARY'!$DD$401)+SUMIF('ANNUAL SUMMARY'!$DH$412,K112,'ANNUAL SUMMARY'!$DD$459)+SUMIF('ANNUAL SUMMARY'!$DH$470,K112,'ANNUAL SUMMARY'!$DD$517)+SUMIF('ANNUAL SUMMARY'!$DH$528,K112,'ANNUAL SUMMARY'!$DD$575)+SUMIF('ANNUAL SUMMARY'!$DH$586,K112,'ANNUAL SUMMARY'!$DD$633)+SUMIF('ANNUAL SUMMARY'!$FE$6,K112,'ANNUAL SUMMARY'!$FA$53)+SUMIF('ANNUAL SUMMARY'!$DH$644,K112,'ANNUAL SUMMARY'!$DD$691)+SUMIF('ANNUAL SUMMARY'!$FE$64,K112,'ANNUAL SUMMARY'!$FA$111)+SUMIF('ANNUAL SUMMARY'!$FE$122,K112,'ANNUAL SUMMARY'!$FA$169)+SUMIF('ANNUAL SUMMARY'!$FE$180,K112,'ANNUAL SUMMARY'!$FA$227)+SUMIF('ANNUAL SUMMARY'!$FE$238,K112,'ANNUAL SUMMARY'!$FA$285)+SUMIF('ANNUAL SUMMARY'!$FE$296,K112,'ANNUAL SUMMARY'!$FA$343)+SUMIF('ANNUAL SUMMARY'!$FE$354,K112,'ANNUAL SUMMARY'!$FA$401)+SUMIF('ANNUAL SUMMARY'!$FE$412,K112,'ANNUAL SUMMARY'!$FA$459)+SUMIF('ANNUAL SUMMARY'!$FE$470,K112,'ANNUAL SUMMARY'!$FA$517)+SUMIF('ANNUAL SUMMARY'!$FE$586,K112,'ANNUAL SUMMARY'!$FA$633)+SUMIF('ANNUAL SUMMARY'!$FE$528,K112,'ANNUAL SUMMARY'!$FA$575)+SUMIF('ANNUAL SUMMARY'!$FE$644,K112,'ANNUAL SUMMARY'!$FA$691)</f>
        <v>0</v>
      </c>
      <c r="G155" s="718"/>
      <c r="H155" s="718"/>
      <c r="I155" s="718"/>
      <c r="J155" s="718"/>
      <c r="K155" s="718"/>
      <c r="L155" s="718"/>
      <c r="M155" s="15"/>
      <c r="N155" s="707" t="str">
        <f>'ANNUAL SUMMARY'!$O$53</f>
        <v>DAY</v>
      </c>
      <c r="O155" s="707"/>
      <c r="P155" s="707"/>
      <c r="Q155" s="894"/>
      <c r="R155" s="718">
        <f>SUMIF('PREVIOUS LOGS'!$K$6,K112,'PREVIOUS LOGS'!$R$49)+SUMIF('PREVIOUS LOGS'!$K$59,$K$6,'PREVIOUS LOGS'!$F$102)+SUMIF('PREVIOUS LOGS'!$K$112,K112,'PREVIOUS LOGS'!$F$155)+SUMIF('PREVIOUS LOGS'!$K$165,K112,'PREVIOUS LOGS'!$F$208)+SUMIF('PREVIOUS LOGS'!$K$218,K112,'PREVIOUS LOGS'!$F$261)+SUMIF('PREVIOUS LOGS'!$K$271,K112,'PREVIOUS LOGS'!$F$314)+SUMIF('PREVIOUS LOGS'!$K$324,K112,'PREVIOUS LOGS'!$F$367)+SUMIF('PREVIOUS LOGS'!$BH$6,K112,'PREVIOUS LOGS'!$BO$49)+SUMIF('PREVIOUS LOGS'!$BH$59,$K$6,'PREVIOUS LOGS'!$BC$102)+SUMIF('PREVIOUS LOGS'!$BH$112,K112,'PREVIOUS LOGS'!$BC$155)+SUMIF('PREVIOUS LOGS'!$BH$165,K112,'PREVIOUS LOGS'!$BC$208)+SUMIF('PREVIOUS LOGS'!$BH$218,K112,'PREVIOUS LOGS'!$BC$261)+SUMIF('PREVIOUS LOGS'!$BH$271,K112,'PREVIOUS LOGS'!$BC$314)+SUMIF('PREVIOUS LOGS'!$BH$324,K112,'PREVIOUS LOGS'!$BC$367)+SUMIF('PREVIOUS LOGS'!$DF$6,K112,'PREVIOUS LOGS'!$DM$49)+SUMIF('PREVIOUS LOGS'!$DF$59,$K$6,'PREVIOUS LOGS'!$DA$102)+SUMIF('PREVIOUS LOGS'!$DF$112,K112,'PREVIOUS LOGS'!$DA$155)+SUMIF('PREVIOUS LOGS'!$DF$165,K112,'PREVIOUS LOGS'!$DA$208)+SUMIF('PREVIOUS LOGS'!$DF$218,K112,'PREVIOUS LOGS'!$DA$261)+SUMIF('PREVIOUS LOGS'!$DF$271,K112,'PREVIOUS LOGS'!$DA$314)+SUMIF('PREVIOUS LOGS'!$DF$324,K112,'PREVIOUS LOGS'!$DA$367)+SUMIF('PREVIOUS LOGS'!$FC$6,K112,'PREVIOUS LOGS'!$FJ$49)+SUMIF('PREVIOUS LOGS'!$FC$59,$K$6,'PREVIOUS LOGS'!$EX$102)+SUMIF('PREVIOUS LOGS'!$FC$112,K112,'PREVIOUS LOGS'!$EX$155)+SUMIF('PREVIOUS LOGS'!$FC$165,K112,'PREVIOUS LOGS'!$EX$208)+SUMIF('PREVIOUS LOGS'!$FC$218,K112,'PREVIOUS LOGS'!$EX$261)+SUMIF('PREVIOUS LOGS'!$FC$271,K112,'PREVIOUS LOGS'!$EX$314)+SUMIF('PREVIOUS LOGS'!$FC$324,K112,'PREVIOUS LOGS'!$EX$367)+SUMIF('ANNUAL SUMMARY'!$L$6,K112,'ANNUAL SUMMARY'!$T$53)+SUMIF('ANNUAL SUMMARY'!$L$64,K112,'ANNUAL SUMMARY'!$H$111)+SUMIF('ANNUAL SUMMARY'!$L$122,K112,'ANNUAL SUMMARY'!$H$169)+SUMIF('ANNUAL SUMMARY'!$L$180,K112,'ANNUAL SUMMARY'!$H$227)+SUMIF('ANNUAL SUMMARY'!$L$238,K112,'ANNUAL SUMMARY'!$H$285)+SUMIF('ANNUAL SUMMARY'!$L$296,K112,'ANNUAL SUMMARY'!$H$343)+SUMIF('ANNUAL SUMMARY'!$L$354,K112,'ANNUAL SUMMARY'!$H$401)+SUMIF('ANNUAL SUMMARY'!$L$412,K112,'ANNUAL SUMMARY'!$H$459)+SUMIF('ANNUAL SUMMARY'!$L$470,K112,'ANNUAL SUMMARY'!$H$517)+SUMIF('ANNUAL SUMMARY'!$L$528,K112,'ANNUAL SUMMARY'!$H$575)+SUMIF('ANNUAL SUMMARY'!$L$586,K112,'ANNUAL SUMMARY'!$H$633)+SUMIF('ANNUAL SUMMARY'!$L$644,K112,'ANNUAL SUMMARY'!$H$691)+SUMIF('ANNUAL SUMMARY'!$BI$6,K112,'ANNUAL SUMMARY'!$BQ$53)+SUMIF('ANNUAL SUMMARY'!$BI$64,K112,'ANNUAL SUMMARY'!$BE$111)+SUMIF('ANNUAL SUMMARY'!$BI$122,K112,'ANNUAL SUMMARY'!$BE$169)+SUMIF('ANNUAL SUMMARY'!$BI$180,K112,'ANNUAL SUMMARY'!$BE$227)+SUMIF('ANNUAL SUMMARY'!$BI$238,K112,'ANNUAL SUMMARY'!$BE$285)+SUMIF('ANNUAL SUMMARY'!$BI$296,K112,'ANNUAL SUMMARY'!$BE$343)+SUMIF('ANNUAL SUMMARY'!$BI$354,K112,'ANNUAL SUMMARY'!$BE$401)+SUMIF('ANNUAL SUMMARY'!$BI$412,K112,'ANNUAL SUMMARY'!$BE$459)+SUMIF('ANNUAL SUMMARY'!$BI$470,K112,'ANNUAL SUMMARY'!$BE$517)+SUMIF('ANNUAL SUMMARY'!$BI$528,K112,'ANNUAL SUMMARY'!$BE$575)+SUMIF('ANNUAL SUMMARY'!$BI$586,K112,'ANNUAL SUMMARY'!$BE$633)+SUMIF('ANNUAL SUMMARY'!$BI$644,K112,'ANNUAL SUMMARY'!$BE$691)+SUMIF('ANNUAL SUMMARY'!$DH$6,K112,'ANNUAL SUMMARY'!$DP$53)+SUMIF('ANNUAL SUMMARY'!$DH$64,K112,'ANNUAL SUMMARY'!$DD$111)+SUMIF('ANNUAL SUMMARY'!$DH$122,K112,'ANNUAL SUMMARY'!$DD$169)+SUMIF('ANNUAL SUMMARY'!$DH$180,K112,'ANNUAL SUMMARY'!$DD$227)+SUMIF('ANNUAL SUMMARY'!$DH$238,K112,'ANNUAL SUMMARY'!$DD$285)+SUMIF('ANNUAL SUMMARY'!$DH$296,K112,'ANNUAL SUMMARY'!$DD$343)+SUMIF('ANNUAL SUMMARY'!$DH$354,K112,'ANNUAL SUMMARY'!$DD$401)+SUMIF('ANNUAL SUMMARY'!$DH$412,K112,'ANNUAL SUMMARY'!$DD$459)+SUMIF('ANNUAL SUMMARY'!$DH$470,K112,'ANNUAL SUMMARY'!$DD$517)+SUMIF('ANNUAL SUMMARY'!$DH$528,K112,'ANNUAL SUMMARY'!$DD$575)+SUMIF('ANNUAL SUMMARY'!$DH$586,K112,'ANNUAL SUMMARY'!$DD$633)+SUMIF('ANNUAL SUMMARY'!$FE$6,K112,'ANNUAL SUMMARY'!$FM$53)+SUMIF('ANNUAL SUMMARY'!$DH$644,K112,'ANNUAL SUMMARY'!$DD$691)+SUMIF('ANNUAL SUMMARY'!$FE$64,K112,'ANNUAL SUMMARY'!$FA$111)+SUMIF('ANNUAL SUMMARY'!$FE$122,K112,'ANNUAL SUMMARY'!$FA$169)+SUMIF('ANNUAL SUMMARY'!$FE$180,K112,'ANNUAL SUMMARY'!$FA$227)+SUMIF('ANNUAL SUMMARY'!$FE$238,K112,'ANNUAL SUMMARY'!$FA$285)+SUMIF('ANNUAL SUMMARY'!$FE$296,K112,'ANNUAL SUMMARY'!$FA$343)+SUMIF('ANNUAL SUMMARY'!$FE$354,K112,'ANNUAL SUMMARY'!$FA$401)+SUMIF('ANNUAL SUMMARY'!$FE$412,K112,'ANNUAL SUMMARY'!$FA$459)+SUMIF('ANNUAL SUMMARY'!$FE$470,K112,'ANNUAL SUMMARY'!$FA$517)+SUMIF('ANNUAL SUMMARY'!$FE$586,K112,'ANNUAL SUMMARY'!$FA$633)+SUMIF('ANNUAL SUMMARY'!$FE$528,K112,'ANNUAL SUMMARY'!$FA$575)+SUMIF('ANNUAL SUMMARY'!$FE$644,K112,'ANNUAL SUMMARY'!$FA$691)</f>
        <v>0</v>
      </c>
      <c r="S155" s="718"/>
      <c r="T155" s="718"/>
      <c r="U155" s="718"/>
      <c r="V155" s="718"/>
      <c r="W155" s="718"/>
      <c r="X155" s="718"/>
      <c r="Y155" s="643"/>
      <c r="Z155" s="709" t="str">
        <f>IF('FRONT PAGE'!$A$1="www.fly-logics.com","REGISTRATION",0)</f>
        <v>REGISTRATION</v>
      </c>
      <c r="AA155" s="710"/>
      <c r="AB155" s="710"/>
      <c r="AC155" s="710"/>
      <c r="AD155" s="710"/>
      <c r="AE155" s="710"/>
      <c r="AF155" s="690"/>
      <c r="AG155" s="690"/>
      <c r="AH155" s="690"/>
      <c r="AI155" s="690"/>
      <c r="AJ155" s="690"/>
      <c r="AK155" s="691"/>
      <c r="AL155" s="709" t="str">
        <f>IF('FRONT PAGE'!$A$1="www.fly-logics.com","REG. DATE",0)</f>
        <v>REG. DATE</v>
      </c>
      <c r="AM155" s="710"/>
      <c r="AN155" s="710"/>
      <c r="AO155" s="710"/>
      <c r="AP155" s="710"/>
      <c r="AQ155" s="710"/>
      <c r="AR155" s="683"/>
      <c r="AS155" s="684"/>
      <c r="AT155" s="684"/>
      <c r="AU155" s="684"/>
      <c r="AV155" s="684"/>
      <c r="AW155" s="1263"/>
      <c r="AX155" s="790"/>
      <c r="AY155" s="893" t="str">
        <f>'ANNUAL SUMMARY'!$C$53</f>
        <v>HOURS</v>
      </c>
      <c r="AZ155" s="893"/>
      <c r="BA155" s="893"/>
      <c r="BB155" s="893"/>
      <c r="BC155" s="891">
        <f>SUMIF('PREVIOUS LOGS'!$K$6,BH112,'PREVIOUS LOGS'!$F$49)+SUMIF('PREVIOUS LOGS'!$K$59,$K$6,'PREVIOUS LOGS'!$F$102)+SUMIF('PREVIOUS LOGS'!$K$112,BH112,'PREVIOUS LOGS'!$F$155)+SUMIF('PREVIOUS LOGS'!$K$165,BH112,'PREVIOUS LOGS'!$F$208)+SUMIF('PREVIOUS LOGS'!$K$218,BH112,'PREVIOUS LOGS'!$F$261)+SUMIF('PREVIOUS LOGS'!$K$271,BH112,'PREVIOUS LOGS'!$F$314)+SUMIF('PREVIOUS LOGS'!$K$324,BH112,'PREVIOUS LOGS'!$F$367)+SUMIF('PREVIOUS LOGS'!$BH$6,BH112,'PREVIOUS LOGS'!$BC$49)+SUMIF('PREVIOUS LOGS'!$BH$59,$K$6,'PREVIOUS LOGS'!$BC$102)+SUMIF('PREVIOUS LOGS'!$BH$112,BH112,'PREVIOUS LOGS'!$BC$155)+SUMIF('PREVIOUS LOGS'!$BH$165,BH112,'PREVIOUS LOGS'!$BC$208)+SUMIF('PREVIOUS LOGS'!$BH$218,BH112,'PREVIOUS LOGS'!$BC$261)+SUMIF('PREVIOUS LOGS'!$BH$271,BH112,'PREVIOUS LOGS'!$BC$314)+SUMIF('PREVIOUS LOGS'!$BH$324,BH112,'PREVIOUS LOGS'!$BC$367)+SUMIF('PREVIOUS LOGS'!$DF$6,BH112,'PREVIOUS LOGS'!$DA$49)+SUMIF('PREVIOUS LOGS'!$DF$59,$K$6,'PREVIOUS LOGS'!$DA$102)+SUMIF('PREVIOUS LOGS'!$DF$112,BH112,'PREVIOUS LOGS'!$DA$155)+SUMIF('PREVIOUS LOGS'!$DF$165,BH112,'PREVIOUS LOGS'!$DA$208)+SUMIF('PREVIOUS LOGS'!$DF$218,BH112,'PREVIOUS LOGS'!$DA$261)+SUMIF('PREVIOUS LOGS'!$DF$271,BH112,'PREVIOUS LOGS'!$DA$314)+SUMIF('PREVIOUS LOGS'!$DF$324,BH112,'PREVIOUS LOGS'!$DA$367)+SUMIF('PREVIOUS LOGS'!$FC$6,BH112,'PREVIOUS LOGS'!$EX$49)+SUMIF('PREVIOUS LOGS'!$FC$59,$K$6,'PREVIOUS LOGS'!$EX$102)+SUMIF('PREVIOUS LOGS'!$FC$112,BH112,'PREVIOUS LOGS'!$EX$155)+SUMIF('PREVIOUS LOGS'!$FC$165,BH112,'PREVIOUS LOGS'!$EX$208)+SUMIF('PREVIOUS LOGS'!$FC$218,BH112,'PREVIOUS LOGS'!$EX$261)+SUMIF('PREVIOUS LOGS'!$FC$271,BH112,'PREVIOUS LOGS'!$EX$314)+SUMIF('PREVIOUS LOGS'!$FC$324,BH112,'PREVIOUS LOGS'!$EX$367)+SUMIF('ANNUAL SUMMARY'!$L$6,BH112,'ANNUAL SUMMARY'!$H$53)+SUMIF('ANNUAL SUMMARY'!$L$64,BH112,'ANNUAL SUMMARY'!$H$111)+SUMIF('ANNUAL SUMMARY'!$L$122,BH112,'ANNUAL SUMMARY'!$H$169)+SUMIF('ANNUAL SUMMARY'!$L$180,BH112,'ANNUAL SUMMARY'!$H$227)+SUMIF('ANNUAL SUMMARY'!$L$238,BH112,'ANNUAL SUMMARY'!$H$285)+SUMIF('ANNUAL SUMMARY'!$L$296,BH112,'ANNUAL SUMMARY'!$H$343)+SUMIF('ANNUAL SUMMARY'!$L$354,BH112,'ANNUAL SUMMARY'!$H$401)+SUMIF('ANNUAL SUMMARY'!$L$412,BH112,'ANNUAL SUMMARY'!$H$459)+SUMIF('ANNUAL SUMMARY'!$L$470,BH112,'ANNUAL SUMMARY'!$H$517)+SUMIF('ANNUAL SUMMARY'!$L$528,BH112,'ANNUAL SUMMARY'!$H$575)+SUMIF('ANNUAL SUMMARY'!$L$586,BH112,'ANNUAL SUMMARY'!$H$633)+SUMIF('ANNUAL SUMMARY'!$L$644,BH112,'ANNUAL SUMMARY'!$H$691)+SUMIF('ANNUAL SUMMARY'!$BI$6,BH112,'ANNUAL SUMMARY'!$BE$53)+SUMIF('ANNUAL SUMMARY'!$BI$64,BH112,'ANNUAL SUMMARY'!$BE$111)+SUMIF('ANNUAL SUMMARY'!$BI$122,BH112,'ANNUAL SUMMARY'!$BE$169)+SUMIF('ANNUAL SUMMARY'!$BI$180,BH112,'ANNUAL SUMMARY'!$BE$227)+SUMIF('ANNUAL SUMMARY'!$BI$238,BH112,'ANNUAL SUMMARY'!$BE$285)+SUMIF('ANNUAL SUMMARY'!$BI$296,BH112,'ANNUAL SUMMARY'!$BE$343)+SUMIF('ANNUAL SUMMARY'!$BI$354,BH112,'ANNUAL SUMMARY'!$BE$401)+SUMIF('ANNUAL SUMMARY'!$BI$412,BH112,'ANNUAL SUMMARY'!$BE$459)+SUMIF('ANNUAL SUMMARY'!$BI$470,BH112,'ANNUAL SUMMARY'!$BE$517)+SUMIF('ANNUAL SUMMARY'!$BI$528,BH112,'ANNUAL SUMMARY'!$BE$575)+SUMIF('ANNUAL SUMMARY'!$BI$586,BH112,'ANNUAL SUMMARY'!$BE$633)+SUMIF('ANNUAL SUMMARY'!$BI$644,BH112,'ANNUAL SUMMARY'!$BE$691)+SUMIF('ANNUAL SUMMARY'!$DH$6,BH112,'ANNUAL SUMMARY'!$DD$53)+SUMIF('ANNUAL SUMMARY'!$DH$64,BH112,'ANNUAL SUMMARY'!$DD$111)+SUMIF('ANNUAL SUMMARY'!$DH$122,BH112,'ANNUAL SUMMARY'!$DD$169)+SUMIF('ANNUAL SUMMARY'!$DH$180,BH112,'ANNUAL SUMMARY'!$DD$227)+SUMIF('ANNUAL SUMMARY'!$DH$238,BH112,'ANNUAL SUMMARY'!$DD$285)+SUMIF('ANNUAL SUMMARY'!$DH$296,BH112,'ANNUAL SUMMARY'!$DD$343)+SUMIF('ANNUAL SUMMARY'!$DH$354,BH112,'ANNUAL SUMMARY'!$DD$401)+SUMIF('ANNUAL SUMMARY'!$DH$412,BH112,'ANNUAL SUMMARY'!$DD$459)+SUMIF('ANNUAL SUMMARY'!$DH$470,BH112,'ANNUAL SUMMARY'!$DD$517)+SUMIF('ANNUAL SUMMARY'!$DH$528,BH112,'ANNUAL SUMMARY'!$DD$575)+SUMIF('ANNUAL SUMMARY'!$DH$586,BH112,'ANNUAL SUMMARY'!$DD$633)+SUMIF('ANNUAL SUMMARY'!$FE$6,BH112,'ANNUAL SUMMARY'!$FA$53)+SUMIF('ANNUAL SUMMARY'!$DH$644,BH112,'ANNUAL SUMMARY'!$DD$691)+SUMIF('ANNUAL SUMMARY'!$FE$64,BH112,'ANNUAL SUMMARY'!$FA$111)+SUMIF('ANNUAL SUMMARY'!$FE$122,BH112,'ANNUAL SUMMARY'!$FA$169)+SUMIF('ANNUAL SUMMARY'!$FE$180,BH112,'ANNUAL SUMMARY'!$FA$227)+SUMIF('ANNUAL SUMMARY'!$FE$238,BH112,'ANNUAL SUMMARY'!$FA$285)+SUMIF('ANNUAL SUMMARY'!$FE$296,BH112,'ANNUAL SUMMARY'!$FA$343)+SUMIF('ANNUAL SUMMARY'!$FE$354,BH112,'ANNUAL SUMMARY'!$FA$401)+SUMIF('ANNUAL SUMMARY'!$FE$412,BH112,'ANNUAL SUMMARY'!$FA$459)+SUMIF('ANNUAL SUMMARY'!$FE$470,BH112,'ANNUAL SUMMARY'!$FA$517)+SUMIF('ANNUAL SUMMARY'!$FE$586,BH112,'ANNUAL SUMMARY'!$FA$633)+SUMIF('ANNUAL SUMMARY'!$FE$528,BH112,'ANNUAL SUMMARY'!$FA$575)+SUMIF('ANNUAL SUMMARY'!$FE$644,BH112,'ANNUAL SUMMARY'!$FA$691)</f>
        <v>0</v>
      </c>
      <c r="BD155" s="718"/>
      <c r="BE155" s="718"/>
      <c r="BF155" s="718"/>
      <c r="BG155" s="718"/>
      <c r="BH155" s="718"/>
      <c r="BI155" s="718"/>
      <c r="BJ155" s="15"/>
      <c r="BK155" s="707" t="str">
        <f>'ANNUAL SUMMARY'!$O$53</f>
        <v>DAY</v>
      </c>
      <c r="BL155" s="707"/>
      <c r="BM155" s="707"/>
      <c r="BN155" s="894"/>
      <c r="BO155" s="718">
        <f>SUMIF('PREVIOUS LOGS'!$K$6,BH112,'PREVIOUS LOGS'!$R$49)+SUMIF('PREVIOUS LOGS'!$K$59,$K$6,'PREVIOUS LOGS'!$F$102)+SUMIF('PREVIOUS LOGS'!$K$112,BH112,'PREVIOUS LOGS'!$F$155)+SUMIF('PREVIOUS LOGS'!$K$165,BH112,'PREVIOUS LOGS'!$F$208)+SUMIF('PREVIOUS LOGS'!$K$218,BH112,'PREVIOUS LOGS'!$F$261)+SUMIF('PREVIOUS LOGS'!$K$271,BH112,'PREVIOUS LOGS'!$F$314)+SUMIF('PREVIOUS LOGS'!$K$324,BH112,'PREVIOUS LOGS'!$F$367)+SUMIF('PREVIOUS LOGS'!$BH$6,BH112,'PREVIOUS LOGS'!$BO$49)+SUMIF('PREVIOUS LOGS'!$BH$59,$K$6,'PREVIOUS LOGS'!$BC$102)+SUMIF('PREVIOUS LOGS'!$BH$112,BH112,'PREVIOUS LOGS'!$BC$155)+SUMIF('PREVIOUS LOGS'!$BH$165,BH112,'PREVIOUS LOGS'!$BC$208)+SUMIF('PREVIOUS LOGS'!$BH$218,BH112,'PREVIOUS LOGS'!$BC$261)+SUMIF('PREVIOUS LOGS'!$BH$271,BH112,'PREVIOUS LOGS'!$BC$314)+SUMIF('PREVIOUS LOGS'!$BH$324,BH112,'PREVIOUS LOGS'!$BC$367)+SUMIF('PREVIOUS LOGS'!$DF$6,BH112,'PREVIOUS LOGS'!$DM$49)+SUMIF('PREVIOUS LOGS'!$DF$59,$K$6,'PREVIOUS LOGS'!$DA$102)+SUMIF('PREVIOUS LOGS'!$DF$112,BH112,'PREVIOUS LOGS'!$DA$155)+SUMIF('PREVIOUS LOGS'!$DF$165,BH112,'PREVIOUS LOGS'!$DA$208)+SUMIF('PREVIOUS LOGS'!$DF$218,BH112,'PREVIOUS LOGS'!$DA$261)+SUMIF('PREVIOUS LOGS'!$DF$271,BH112,'PREVIOUS LOGS'!$DA$314)+SUMIF('PREVIOUS LOGS'!$DF$324,BH112,'PREVIOUS LOGS'!$DA$367)+SUMIF('PREVIOUS LOGS'!$FC$6,BH112,'PREVIOUS LOGS'!$FJ$49)+SUMIF('PREVIOUS LOGS'!$FC$59,$K$6,'PREVIOUS LOGS'!$EX$102)+SUMIF('PREVIOUS LOGS'!$FC$112,BH112,'PREVIOUS LOGS'!$EX$155)+SUMIF('PREVIOUS LOGS'!$FC$165,BH112,'PREVIOUS LOGS'!$EX$208)+SUMIF('PREVIOUS LOGS'!$FC$218,BH112,'PREVIOUS LOGS'!$EX$261)+SUMIF('PREVIOUS LOGS'!$FC$271,BH112,'PREVIOUS LOGS'!$EX$314)+SUMIF('PREVIOUS LOGS'!$FC$324,BH112,'PREVIOUS LOGS'!$EX$367)+SUMIF('ANNUAL SUMMARY'!$L$6,BH112,'ANNUAL SUMMARY'!$T$53)+SUMIF('ANNUAL SUMMARY'!$L$64,BH112,'ANNUAL SUMMARY'!$H$111)+SUMIF('ANNUAL SUMMARY'!$L$122,BH112,'ANNUAL SUMMARY'!$H$169)+SUMIF('ANNUAL SUMMARY'!$L$180,BH112,'ANNUAL SUMMARY'!$H$227)+SUMIF('ANNUAL SUMMARY'!$L$238,BH112,'ANNUAL SUMMARY'!$H$285)+SUMIF('ANNUAL SUMMARY'!$L$296,BH112,'ANNUAL SUMMARY'!$H$343)+SUMIF('ANNUAL SUMMARY'!$L$354,BH112,'ANNUAL SUMMARY'!$H$401)+SUMIF('ANNUAL SUMMARY'!$L$412,BH112,'ANNUAL SUMMARY'!$H$459)+SUMIF('ANNUAL SUMMARY'!$L$470,BH112,'ANNUAL SUMMARY'!$H$517)+SUMIF('ANNUAL SUMMARY'!$L$528,BH112,'ANNUAL SUMMARY'!$H$575)+SUMIF('ANNUAL SUMMARY'!$L$586,BH112,'ANNUAL SUMMARY'!$H$633)+SUMIF('ANNUAL SUMMARY'!$L$644,BH112,'ANNUAL SUMMARY'!$H$691)+SUMIF('ANNUAL SUMMARY'!$BI$6,BH112,'ANNUAL SUMMARY'!$BQ$53)+SUMIF('ANNUAL SUMMARY'!$BI$64,BH112,'ANNUAL SUMMARY'!$BE$111)+SUMIF('ANNUAL SUMMARY'!$BI$122,BH112,'ANNUAL SUMMARY'!$BE$169)+SUMIF('ANNUAL SUMMARY'!$BI$180,BH112,'ANNUAL SUMMARY'!$BE$227)+SUMIF('ANNUAL SUMMARY'!$BI$238,BH112,'ANNUAL SUMMARY'!$BE$285)+SUMIF('ANNUAL SUMMARY'!$BI$296,BH112,'ANNUAL SUMMARY'!$BE$343)+SUMIF('ANNUAL SUMMARY'!$BI$354,BH112,'ANNUAL SUMMARY'!$BE$401)+SUMIF('ANNUAL SUMMARY'!$BI$412,BH112,'ANNUAL SUMMARY'!$BE$459)+SUMIF('ANNUAL SUMMARY'!$BI$470,BH112,'ANNUAL SUMMARY'!$BE$517)+SUMIF('ANNUAL SUMMARY'!$BI$528,BH112,'ANNUAL SUMMARY'!$BE$575)+SUMIF('ANNUAL SUMMARY'!$BI$586,BH112,'ANNUAL SUMMARY'!$BE$633)+SUMIF('ANNUAL SUMMARY'!$BI$644,BH112,'ANNUAL SUMMARY'!$BE$691)+SUMIF('ANNUAL SUMMARY'!$DH$6,BH112,'ANNUAL SUMMARY'!$DP$53)+SUMIF('ANNUAL SUMMARY'!$DH$64,BH112,'ANNUAL SUMMARY'!$DD$111)+SUMIF('ANNUAL SUMMARY'!$DH$122,BH112,'ANNUAL SUMMARY'!$DD$169)+SUMIF('ANNUAL SUMMARY'!$DH$180,BH112,'ANNUAL SUMMARY'!$DD$227)+SUMIF('ANNUAL SUMMARY'!$DH$238,BH112,'ANNUAL SUMMARY'!$DD$285)+SUMIF('ANNUAL SUMMARY'!$DH$296,BH112,'ANNUAL SUMMARY'!$DD$343)+SUMIF('ANNUAL SUMMARY'!$DH$354,BH112,'ANNUAL SUMMARY'!$DD$401)+SUMIF('ANNUAL SUMMARY'!$DH$412,BH112,'ANNUAL SUMMARY'!$DD$459)+SUMIF('ANNUAL SUMMARY'!$DH$470,BH112,'ANNUAL SUMMARY'!$DD$517)+SUMIF('ANNUAL SUMMARY'!$DH$528,BH112,'ANNUAL SUMMARY'!$DD$575)+SUMIF('ANNUAL SUMMARY'!$DH$586,BH112,'ANNUAL SUMMARY'!$DD$633)+SUMIF('ANNUAL SUMMARY'!$FE$6,BH112,'ANNUAL SUMMARY'!$FM$53)+SUMIF('ANNUAL SUMMARY'!$DH$644,BH112,'ANNUAL SUMMARY'!$DD$691)+SUMIF('ANNUAL SUMMARY'!$FE$64,BH112,'ANNUAL SUMMARY'!$FA$111)+SUMIF('ANNUAL SUMMARY'!$FE$122,BH112,'ANNUAL SUMMARY'!$FA$169)+SUMIF('ANNUAL SUMMARY'!$FE$180,BH112,'ANNUAL SUMMARY'!$FA$227)+SUMIF('ANNUAL SUMMARY'!$FE$238,BH112,'ANNUAL SUMMARY'!$FA$285)+SUMIF('ANNUAL SUMMARY'!$FE$296,BH112,'ANNUAL SUMMARY'!$FA$343)+SUMIF('ANNUAL SUMMARY'!$FE$354,BH112,'ANNUAL SUMMARY'!$FA$401)+SUMIF('ANNUAL SUMMARY'!$FE$412,BH112,'ANNUAL SUMMARY'!$FA$459)+SUMIF('ANNUAL SUMMARY'!$FE$470,BH112,'ANNUAL SUMMARY'!$FA$517)+SUMIF('ANNUAL SUMMARY'!$FE$586,BH112,'ANNUAL SUMMARY'!$FA$633)+SUMIF('ANNUAL SUMMARY'!$FE$528,BH112,'ANNUAL SUMMARY'!$FA$575)+SUMIF('ANNUAL SUMMARY'!$FE$644,BH112,'ANNUAL SUMMARY'!$FA$691)</f>
        <v>0</v>
      </c>
      <c r="BP155" s="718"/>
      <c r="BQ155" s="718"/>
      <c r="BR155" s="718"/>
      <c r="BS155" s="718"/>
      <c r="BT155" s="718"/>
      <c r="BU155" s="718"/>
      <c r="BV155" s="643"/>
      <c r="BW155" s="709" t="str">
        <f>IF('FRONT PAGE'!$A$1="www.fly-logics.com","REGISTRATION",0)</f>
        <v>REGISTRATION</v>
      </c>
      <c r="BX155" s="710"/>
      <c r="BY155" s="710"/>
      <c r="BZ155" s="710"/>
      <c r="CA155" s="710"/>
      <c r="CB155" s="710"/>
      <c r="CC155" s="690"/>
      <c r="CD155" s="690"/>
      <c r="CE155" s="690"/>
      <c r="CF155" s="690"/>
      <c r="CG155" s="690"/>
      <c r="CH155" s="691"/>
      <c r="CI155" s="709" t="str">
        <f>IF('FRONT PAGE'!$A$1="www.fly-logics.com","REG. DATE",0)</f>
        <v>REG. DATE</v>
      </c>
      <c r="CJ155" s="710"/>
      <c r="CK155" s="710"/>
      <c r="CL155" s="710"/>
      <c r="CM155" s="710"/>
      <c r="CN155" s="710"/>
      <c r="CO155" s="683"/>
      <c r="CP155" s="684"/>
      <c r="CQ155" s="684"/>
      <c r="CR155" s="684"/>
      <c r="CS155" s="685"/>
      <c r="CT155" s="1263"/>
      <c r="CU155" s="1250"/>
      <c r="CV155" s="790"/>
      <c r="CW155" s="893" t="str">
        <f>'ANNUAL SUMMARY'!$C$53</f>
        <v>HOURS</v>
      </c>
      <c r="CX155" s="893"/>
      <c r="CY155" s="893"/>
      <c r="CZ155" s="893"/>
      <c r="DA155" s="891">
        <f>SUMIF('PREVIOUS LOGS'!$K$6,DF112,'PREVIOUS LOGS'!$F$49)+SUMIF('PREVIOUS LOGS'!$K$59,$K$6,'PREVIOUS LOGS'!$F$102)+SUMIF('PREVIOUS LOGS'!$K$112,DF112,'PREVIOUS LOGS'!$F$155)+SUMIF('PREVIOUS LOGS'!$K$165,DF112,'PREVIOUS LOGS'!$F$208)+SUMIF('PREVIOUS LOGS'!$K$218,DF112,'PREVIOUS LOGS'!$F$261)+SUMIF('PREVIOUS LOGS'!$K$271,DF112,'PREVIOUS LOGS'!$F$314)+SUMIF('PREVIOUS LOGS'!$K$324,DF112,'PREVIOUS LOGS'!$F$367)+SUMIF('PREVIOUS LOGS'!$BH$6,DF112,'PREVIOUS LOGS'!$BC$49)+SUMIF('PREVIOUS LOGS'!$BH$59,$K$6,'PREVIOUS LOGS'!$BC$102)+SUMIF('PREVIOUS LOGS'!$BH$112,DF112,'PREVIOUS LOGS'!$BC$155)+SUMIF('PREVIOUS LOGS'!$BH$165,DF112,'PREVIOUS LOGS'!$BC$208)+SUMIF('PREVIOUS LOGS'!$BH$218,DF112,'PREVIOUS LOGS'!$BC$261)+SUMIF('PREVIOUS LOGS'!$BH$271,DF112,'PREVIOUS LOGS'!$BC$314)+SUMIF('PREVIOUS LOGS'!$BH$324,DF112,'PREVIOUS LOGS'!$BC$367)+SUMIF('PREVIOUS LOGS'!$DF$6,DF112,'PREVIOUS LOGS'!$DA$49)+SUMIF('PREVIOUS LOGS'!$DF$59,$K$6,'PREVIOUS LOGS'!$DA$102)+SUMIF('PREVIOUS LOGS'!$DF$112,DF112,'PREVIOUS LOGS'!$DA$155)+SUMIF('PREVIOUS LOGS'!$DF$165,DF112,'PREVIOUS LOGS'!$DA$208)+SUMIF('PREVIOUS LOGS'!$DF$218,DF112,'PREVIOUS LOGS'!$DA$261)+SUMIF('PREVIOUS LOGS'!$DF$271,DF112,'PREVIOUS LOGS'!$DA$314)+SUMIF('PREVIOUS LOGS'!$DF$324,DF112,'PREVIOUS LOGS'!$DA$367)+SUMIF('PREVIOUS LOGS'!$FC$6,DF112,'PREVIOUS LOGS'!$EX$49)+SUMIF('PREVIOUS LOGS'!$FC$59,$K$6,'PREVIOUS LOGS'!$EX$102)+SUMIF('PREVIOUS LOGS'!$FC$112,DF112,'PREVIOUS LOGS'!$EX$155)+SUMIF('PREVIOUS LOGS'!$FC$165,DF112,'PREVIOUS LOGS'!$EX$208)+SUMIF('PREVIOUS LOGS'!$FC$218,DF112,'PREVIOUS LOGS'!$EX$261)+SUMIF('PREVIOUS LOGS'!$FC$271,DF112,'PREVIOUS LOGS'!$EX$314)+SUMIF('PREVIOUS LOGS'!$FC$324,DF112,'PREVIOUS LOGS'!$EX$367)+SUMIF('ANNUAL SUMMARY'!$L$6,DF112,'ANNUAL SUMMARY'!$H$53)+SUMIF('ANNUAL SUMMARY'!$L$64,DF112,'ANNUAL SUMMARY'!$H$111)+SUMIF('ANNUAL SUMMARY'!$L$122,DF112,'ANNUAL SUMMARY'!$H$169)+SUMIF('ANNUAL SUMMARY'!$L$180,DF112,'ANNUAL SUMMARY'!$H$227)+SUMIF('ANNUAL SUMMARY'!$L$238,DF112,'ANNUAL SUMMARY'!$H$285)+SUMIF('ANNUAL SUMMARY'!$L$296,DF112,'ANNUAL SUMMARY'!$H$343)+SUMIF('ANNUAL SUMMARY'!$L$354,DF112,'ANNUAL SUMMARY'!$H$401)+SUMIF('ANNUAL SUMMARY'!$L$412,DF112,'ANNUAL SUMMARY'!$H$459)+SUMIF('ANNUAL SUMMARY'!$L$470,DF112,'ANNUAL SUMMARY'!$H$517)+SUMIF('ANNUAL SUMMARY'!$L$528,DF112,'ANNUAL SUMMARY'!$H$575)+SUMIF('ANNUAL SUMMARY'!$L$586,DF112,'ANNUAL SUMMARY'!$H$633)+SUMIF('ANNUAL SUMMARY'!$L$644,DF112,'ANNUAL SUMMARY'!$H$691)+SUMIF('ANNUAL SUMMARY'!$BI$6,DF112,'ANNUAL SUMMARY'!$BE$53)+SUMIF('ANNUAL SUMMARY'!$BI$64,DF112,'ANNUAL SUMMARY'!$BE$111)+SUMIF('ANNUAL SUMMARY'!$BI$122,DF112,'ANNUAL SUMMARY'!$BE$169)+SUMIF('ANNUAL SUMMARY'!$BI$180,DF112,'ANNUAL SUMMARY'!$BE$227)+SUMIF('ANNUAL SUMMARY'!$BI$238,DF112,'ANNUAL SUMMARY'!$BE$285)+SUMIF('ANNUAL SUMMARY'!$BI$296,DF112,'ANNUAL SUMMARY'!$BE$343)+SUMIF('ANNUAL SUMMARY'!$BI$354,DF112,'ANNUAL SUMMARY'!$BE$401)+SUMIF('ANNUAL SUMMARY'!$BI$412,DF112,'ANNUAL SUMMARY'!$BE$459)+SUMIF('ANNUAL SUMMARY'!$BI$470,DF112,'ANNUAL SUMMARY'!$BE$517)+SUMIF('ANNUAL SUMMARY'!$BI$528,DF112,'ANNUAL SUMMARY'!$BE$575)+SUMIF('ANNUAL SUMMARY'!$BI$586,DF112,'ANNUAL SUMMARY'!$BE$633)+SUMIF('ANNUAL SUMMARY'!$BI$644,DF112,'ANNUAL SUMMARY'!$BE$691)+SUMIF('ANNUAL SUMMARY'!$DH$6,DF112,'ANNUAL SUMMARY'!$DD$53)+SUMIF('ANNUAL SUMMARY'!$DH$64,DF112,'ANNUAL SUMMARY'!$DD$111)+SUMIF('ANNUAL SUMMARY'!$DH$122,DF112,'ANNUAL SUMMARY'!$DD$169)+SUMIF('ANNUAL SUMMARY'!$DH$180,DF112,'ANNUAL SUMMARY'!$DD$227)+SUMIF('ANNUAL SUMMARY'!$DH$238,DF112,'ANNUAL SUMMARY'!$DD$285)+SUMIF('ANNUAL SUMMARY'!$DH$296,DF112,'ANNUAL SUMMARY'!$DD$343)+SUMIF('ANNUAL SUMMARY'!$DH$354,DF112,'ANNUAL SUMMARY'!$DD$401)+SUMIF('ANNUAL SUMMARY'!$DH$412,DF112,'ANNUAL SUMMARY'!$DD$459)+SUMIF('ANNUAL SUMMARY'!$DH$470,DF112,'ANNUAL SUMMARY'!$DD$517)+SUMIF('ANNUAL SUMMARY'!$DH$528,DF112,'ANNUAL SUMMARY'!$DD$575)+SUMIF('ANNUAL SUMMARY'!$DH$586,DF112,'ANNUAL SUMMARY'!$DD$633)+SUMIF('ANNUAL SUMMARY'!$FE$6,DF112,'ANNUAL SUMMARY'!$FA$53)+SUMIF('ANNUAL SUMMARY'!$DH$644,DF112,'ANNUAL SUMMARY'!$DD$691)+SUMIF('ANNUAL SUMMARY'!$FE$64,DF112,'ANNUAL SUMMARY'!$FA$111)+SUMIF('ANNUAL SUMMARY'!$FE$122,DF112,'ANNUAL SUMMARY'!$FA$169)+SUMIF('ANNUAL SUMMARY'!$FE$180,DF112,'ANNUAL SUMMARY'!$FA$227)+SUMIF('ANNUAL SUMMARY'!$FE$238,DF112,'ANNUAL SUMMARY'!$FA$285)+SUMIF('ANNUAL SUMMARY'!$FE$296,DF112,'ANNUAL SUMMARY'!$FA$343)+SUMIF('ANNUAL SUMMARY'!$FE$354,DF112,'ANNUAL SUMMARY'!$FA$401)+SUMIF('ANNUAL SUMMARY'!$FE$412,DF112,'ANNUAL SUMMARY'!$FA$459)+SUMIF('ANNUAL SUMMARY'!$FE$470,DF112,'ANNUAL SUMMARY'!$FA$517)+SUMIF('ANNUAL SUMMARY'!$FE$586,DF112,'ANNUAL SUMMARY'!$FA$633)+SUMIF('ANNUAL SUMMARY'!$FE$528,DF112,'ANNUAL SUMMARY'!$FA$575)+SUMIF('ANNUAL SUMMARY'!$FE$644,DF112,'ANNUAL SUMMARY'!$FA$691)</f>
        <v>0</v>
      </c>
      <c r="DB155" s="718"/>
      <c r="DC155" s="718"/>
      <c r="DD155" s="718"/>
      <c r="DE155" s="718"/>
      <c r="DF155" s="718"/>
      <c r="DG155" s="718"/>
      <c r="DH155" s="15"/>
      <c r="DI155" s="707" t="str">
        <f>'ANNUAL SUMMARY'!$O$53</f>
        <v>DAY</v>
      </c>
      <c r="DJ155" s="707"/>
      <c r="DK155" s="707"/>
      <c r="DL155" s="894"/>
      <c r="DM155" s="718">
        <f>SUMIF('PREVIOUS LOGS'!$K$6,DF112,'PREVIOUS LOGS'!$R$49)+SUMIF('PREVIOUS LOGS'!$K$59,$K$6,'PREVIOUS LOGS'!$F$102)+SUMIF('PREVIOUS LOGS'!$K$112,DF112,'PREVIOUS LOGS'!$F$155)+SUMIF('PREVIOUS LOGS'!$K$165,DF112,'PREVIOUS LOGS'!$F$208)+SUMIF('PREVIOUS LOGS'!$K$218,DF112,'PREVIOUS LOGS'!$F$261)+SUMIF('PREVIOUS LOGS'!$K$271,DF112,'PREVIOUS LOGS'!$F$314)+SUMIF('PREVIOUS LOGS'!$K$324,DF112,'PREVIOUS LOGS'!$F$367)+SUMIF('PREVIOUS LOGS'!$BH$6,DF112,'PREVIOUS LOGS'!$BO$49)+SUMIF('PREVIOUS LOGS'!$BH$59,$K$6,'PREVIOUS LOGS'!$BC$102)+SUMIF('PREVIOUS LOGS'!$BH$112,DF112,'PREVIOUS LOGS'!$BC$155)+SUMIF('PREVIOUS LOGS'!$BH$165,DF112,'PREVIOUS LOGS'!$BC$208)+SUMIF('PREVIOUS LOGS'!$BH$218,DF112,'PREVIOUS LOGS'!$BC$261)+SUMIF('PREVIOUS LOGS'!$BH$271,DF112,'PREVIOUS LOGS'!$BC$314)+SUMIF('PREVIOUS LOGS'!$BH$324,DF112,'PREVIOUS LOGS'!$BC$367)+SUMIF('PREVIOUS LOGS'!$DF$6,DF112,'PREVIOUS LOGS'!$DM$49)+SUMIF('PREVIOUS LOGS'!$DF$59,$K$6,'PREVIOUS LOGS'!$DA$102)+SUMIF('PREVIOUS LOGS'!$DF$112,DF112,'PREVIOUS LOGS'!$DA$155)+SUMIF('PREVIOUS LOGS'!$DF$165,DF112,'PREVIOUS LOGS'!$DA$208)+SUMIF('PREVIOUS LOGS'!$DF$218,DF112,'PREVIOUS LOGS'!$DA$261)+SUMIF('PREVIOUS LOGS'!$DF$271,DF112,'PREVIOUS LOGS'!$DA$314)+SUMIF('PREVIOUS LOGS'!$DF$324,DF112,'PREVIOUS LOGS'!$DA$367)+SUMIF('PREVIOUS LOGS'!$FC$6,DF112,'PREVIOUS LOGS'!$FJ$49)+SUMIF('PREVIOUS LOGS'!$FC$59,$K$6,'PREVIOUS LOGS'!$EX$102)+SUMIF('PREVIOUS LOGS'!$FC$112,DF112,'PREVIOUS LOGS'!$EX$155)+SUMIF('PREVIOUS LOGS'!$FC$165,DF112,'PREVIOUS LOGS'!$EX$208)+SUMIF('PREVIOUS LOGS'!$FC$218,DF112,'PREVIOUS LOGS'!$EX$261)+SUMIF('PREVIOUS LOGS'!$FC$271,DF112,'PREVIOUS LOGS'!$EX$314)+SUMIF('PREVIOUS LOGS'!$FC$324,DF112,'PREVIOUS LOGS'!$EX$367)+SUMIF('ANNUAL SUMMARY'!$L$6,DF112,'ANNUAL SUMMARY'!$T$53)+SUMIF('ANNUAL SUMMARY'!$L$64,DF112,'ANNUAL SUMMARY'!$H$111)+SUMIF('ANNUAL SUMMARY'!$L$122,DF112,'ANNUAL SUMMARY'!$H$169)+SUMIF('ANNUAL SUMMARY'!$L$180,DF112,'ANNUAL SUMMARY'!$H$227)+SUMIF('ANNUAL SUMMARY'!$L$238,DF112,'ANNUAL SUMMARY'!$H$285)+SUMIF('ANNUAL SUMMARY'!$L$296,DF112,'ANNUAL SUMMARY'!$H$343)+SUMIF('ANNUAL SUMMARY'!$L$354,DF112,'ANNUAL SUMMARY'!$H$401)+SUMIF('ANNUAL SUMMARY'!$L$412,DF112,'ANNUAL SUMMARY'!$H$459)+SUMIF('ANNUAL SUMMARY'!$L$470,DF112,'ANNUAL SUMMARY'!$H$517)+SUMIF('ANNUAL SUMMARY'!$L$528,DF112,'ANNUAL SUMMARY'!$H$575)+SUMIF('ANNUAL SUMMARY'!$L$586,DF112,'ANNUAL SUMMARY'!$H$633)+SUMIF('ANNUAL SUMMARY'!$L$644,DF112,'ANNUAL SUMMARY'!$H$691)+SUMIF('ANNUAL SUMMARY'!$BI$6,DF112,'ANNUAL SUMMARY'!$BQ$53)+SUMIF('ANNUAL SUMMARY'!$BI$64,DF112,'ANNUAL SUMMARY'!$BE$111)+SUMIF('ANNUAL SUMMARY'!$BI$122,DF112,'ANNUAL SUMMARY'!$BE$169)+SUMIF('ANNUAL SUMMARY'!$BI$180,DF112,'ANNUAL SUMMARY'!$BE$227)+SUMIF('ANNUAL SUMMARY'!$BI$238,DF112,'ANNUAL SUMMARY'!$BE$285)+SUMIF('ANNUAL SUMMARY'!$BI$296,DF112,'ANNUAL SUMMARY'!$BE$343)+SUMIF('ANNUAL SUMMARY'!$BI$354,DF112,'ANNUAL SUMMARY'!$BE$401)+SUMIF('ANNUAL SUMMARY'!$BI$412,DF112,'ANNUAL SUMMARY'!$BE$459)+SUMIF('ANNUAL SUMMARY'!$BI$470,DF112,'ANNUAL SUMMARY'!$BE$517)+SUMIF('ANNUAL SUMMARY'!$BI$528,DF112,'ANNUAL SUMMARY'!$BE$575)+SUMIF('ANNUAL SUMMARY'!$BI$586,DF112,'ANNUAL SUMMARY'!$BE$633)+SUMIF('ANNUAL SUMMARY'!$BI$644,DF112,'ANNUAL SUMMARY'!$BE$691)+SUMIF('ANNUAL SUMMARY'!$DH$6,DF112,'ANNUAL SUMMARY'!$DP$53)+SUMIF('ANNUAL SUMMARY'!$DH$64,DF112,'ANNUAL SUMMARY'!$DD$111)+SUMIF('ANNUAL SUMMARY'!$DH$122,DF112,'ANNUAL SUMMARY'!$DD$169)+SUMIF('ANNUAL SUMMARY'!$DH$180,DF112,'ANNUAL SUMMARY'!$DD$227)+SUMIF('ANNUAL SUMMARY'!$DH$238,DF112,'ANNUAL SUMMARY'!$DD$285)+SUMIF('ANNUAL SUMMARY'!$DH$296,DF112,'ANNUAL SUMMARY'!$DD$343)+SUMIF('ANNUAL SUMMARY'!$DH$354,DF112,'ANNUAL SUMMARY'!$DD$401)+SUMIF('ANNUAL SUMMARY'!$DH$412,DF112,'ANNUAL SUMMARY'!$DD$459)+SUMIF('ANNUAL SUMMARY'!$DH$470,DF112,'ANNUAL SUMMARY'!$DD$517)+SUMIF('ANNUAL SUMMARY'!$DH$528,DF112,'ANNUAL SUMMARY'!$DD$575)+SUMIF('ANNUAL SUMMARY'!$DH$586,DF112,'ANNUAL SUMMARY'!$DD$633)+SUMIF('ANNUAL SUMMARY'!$FE$6,DF112,'ANNUAL SUMMARY'!$FM$53)+SUMIF('ANNUAL SUMMARY'!$DH$644,DF112,'ANNUAL SUMMARY'!$DD$691)+SUMIF('ANNUAL SUMMARY'!$FE$64,DF112,'ANNUAL SUMMARY'!$FA$111)+SUMIF('ANNUAL SUMMARY'!$FE$122,DF112,'ANNUAL SUMMARY'!$FA$169)+SUMIF('ANNUAL SUMMARY'!$FE$180,DF112,'ANNUAL SUMMARY'!$FA$227)+SUMIF('ANNUAL SUMMARY'!$FE$238,DF112,'ANNUAL SUMMARY'!$FA$285)+SUMIF('ANNUAL SUMMARY'!$FE$296,DF112,'ANNUAL SUMMARY'!$FA$343)+SUMIF('ANNUAL SUMMARY'!$FE$354,DF112,'ANNUAL SUMMARY'!$FA$401)+SUMIF('ANNUAL SUMMARY'!$FE$412,DF112,'ANNUAL SUMMARY'!$FA$459)+SUMIF('ANNUAL SUMMARY'!$FE$470,DF112,'ANNUAL SUMMARY'!$FA$517)+SUMIF('ANNUAL SUMMARY'!$FE$586,DF112,'ANNUAL SUMMARY'!$FA$633)+SUMIF('ANNUAL SUMMARY'!$FE$528,DF112,'ANNUAL SUMMARY'!$FA$575)+SUMIF('ANNUAL SUMMARY'!$FE$644,DF112,'ANNUAL SUMMARY'!$FA$691)</f>
        <v>0</v>
      </c>
      <c r="DN155" s="718"/>
      <c r="DO155" s="718"/>
      <c r="DP155" s="718"/>
      <c r="DQ155" s="718"/>
      <c r="DR155" s="718"/>
      <c r="DS155" s="718"/>
      <c r="DT155" s="643"/>
      <c r="DU155" s="709" t="str">
        <f>IF('FRONT PAGE'!$A$1="www.fly-logics.com","REGISTRATION",0)</f>
        <v>REGISTRATION</v>
      </c>
      <c r="DV155" s="710"/>
      <c r="DW155" s="710"/>
      <c r="DX155" s="710"/>
      <c r="DY155" s="710"/>
      <c r="DZ155" s="710"/>
      <c r="EA155" s="690"/>
      <c r="EB155" s="690"/>
      <c r="EC155" s="690"/>
      <c r="ED155" s="690"/>
      <c r="EE155" s="690"/>
      <c r="EF155" s="691"/>
      <c r="EG155" s="709" t="str">
        <f>IF('FRONT PAGE'!$A$1="www.fly-logics.com","REG. DATE",0)</f>
        <v>REG. DATE</v>
      </c>
      <c r="EH155" s="710"/>
      <c r="EI155" s="710"/>
      <c r="EJ155" s="710"/>
      <c r="EK155" s="710"/>
      <c r="EL155" s="710"/>
      <c r="EM155" s="683"/>
      <c r="EN155" s="684"/>
      <c r="EO155" s="684"/>
      <c r="EP155" s="684"/>
      <c r="EQ155" s="684"/>
      <c r="ER155" s="1263"/>
      <c r="ES155" s="790"/>
      <c r="ET155" s="893" t="str">
        <f>'ANNUAL SUMMARY'!$C$53</f>
        <v>HOURS</v>
      </c>
      <c r="EU155" s="893"/>
      <c r="EV155" s="893"/>
      <c r="EW155" s="893"/>
      <c r="EX155" s="891">
        <f>SUMIF('PREVIOUS LOGS'!$K$6,FC112,'PREVIOUS LOGS'!$F$49)+SUMIF('PREVIOUS LOGS'!$K$59,$K$6,'PREVIOUS LOGS'!$F$102)+SUMIF('PREVIOUS LOGS'!$K$112,FC112,'PREVIOUS LOGS'!$F$155)+SUMIF('PREVIOUS LOGS'!$K$165,FC112,'PREVIOUS LOGS'!$F$208)+SUMIF('PREVIOUS LOGS'!$K$218,FC112,'PREVIOUS LOGS'!$F$261)+SUMIF('PREVIOUS LOGS'!$K$271,FC112,'PREVIOUS LOGS'!$F$314)+SUMIF('PREVIOUS LOGS'!$K$324,FC112,'PREVIOUS LOGS'!$F$367)+SUMIF('PREVIOUS LOGS'!$BH$6,FC112,'PREVIOUS LOGS'!$BC$49)+SUMIF('PREVIOUS LOGS'!$BH$59,$K$6,'PREVIOUS LOGS'!$BC$102)+SUMIF('PREVIOUS LOGS'!$BH$112,FC112,'PREVIOUS LOGS'!$BC$155)+SUMIF('PREVIOUS LOGS'!$BH$165,FC112,'PREVIOUS LOGS'!$BC$208)+SUMIF('PREVIOUS LOGS'!$BH$218,FC112,'PREVIOUS LOGS'!$BC$261)+SUMIF('PREVIOUS LOGS'!$BH$271,FC112,'PREVIOUS LOGS'!$BC$314)+SUMIF('PREVIOUS LOGS'!$BH$324,FC112,'PREVIOUS LOGS'!$BC$367)+SUMIF('PREVIOUS LOGS'!$DF$6,FC112,'PREVIOUS LOGS'!$DA$49)+SUMIF('PREVIOUS LOGS'!$DF$59,$K$6,'PREVIOUS LOGS'!$DA$102)+SUMIF('PREVIOUS LOGS'!$DF$112,FC112,'PREVIOUS LOGS'!$DA$155)+SUMIF('PREVIOUS LOGS'!$DF$165,FC112,'PREVIOUS LOGS'!$DA$208)+SUMIF('PREVIOUS LOGS'!$DF$218,FC112,'PREVIOUS LOGS'!$DA$261)+SUMIF('PREVIOUS LOGS'!$DF$271,FC112,'PREVIOUS LOGS'!$DA$314)+SUMIF('PREVIOUS LOGS'!$DF$324,FC112,'PREVIOUS LOGS'!$DA$367)+SUMIF('PREVIOUS LOGS'!$FC$6,FC112,'PREVIOUS LOGS'!$EX$49)+SUMIF('PREVIOUS LOGS'!$FC$59,$K$6,'PREVIOUS LOGS'!$EX$102)+SUMIF('PREVIOUS LOGS'!$FC$112,FC112,'PREVIOUS LOGS'!$EX$155)+SUMIF('PREVIOUS LOGS'!$FC$165,FC112,'PREVIOUS LOGS'!$EX$208)+SUMIF('PREVIOUS LOGS'!$FC$218,FC112,'PREVIOUS LOGS'!$EX$261)+SUMIF('PREVIOUS LOGS'!$FC$271,FC112,'PREVIOUS LOGS'!$EX$314)+SUMIF('PREVIOUS LOGS'!$FC$324,FC112,'PREVIOUS LOGS'!$EX$367)+SUMIF('ANNUAL SUMMARY'!$L$6,FC112,'ANNUAL SUMMARY'!$H$53)+SUMIF('ANNUAL SUMMARY'!$L$64,FC112,'ANNUAL SUMMARY'!$H$111)+SUMIF('ANNUAL SUMMARY'!$L$122,FC112,'ANNUAL SUMMARY'!$H$169)+SUMIF('ANNUAL SUMMARY'!$L$180,FC112,'ANNUAL SUMMARY'!$H$227)+SUMIF('ANNUAL SUMMARY'!$L$238,FC112,'ANNUAL SUMMARY'!$H$285)+SUMIF('ANNUAL SUMMARY'!$L$296,FC112,'ANNUAL SUMMARY'!$H$343)+SUMIF('ANNUAL SUMMARY'!$L$354,FC112,'ANNUAL SUMMARY'!$H$401)+SUMIF('ANNUAL SUMMARY'!$L$412,FC112,'ANNUAL SUMMARY'!$H$459)+SUMIF('ANNUAL SUMMARY'!$L$470,FC112,'ANNUAL SUMMARY'!$H$517)+SUMIF('ANNUAL SUMMARY'!$L$528,FC112,'ANNUAL SUMMARY'!$H$575)+SUMIF('ANNUAL SUMMARY'!$L$586,FC112,'ANNUAL SUMMARY'!$H$633)+SUMIF('ANNUAL SUMMARY'!$L$644,FC112,'ANNUAL SUMMARY'!$H$691)+SUMIF('ANNUAL SUMMARY'!$BI$6,FC112,'ANNUAL SUMMARY'!$BE$53)+SUMIF('ANNUAL SUMMARY'!$BI$64,FC112,'ANNUAL SUMMARY'!$BE$111)+SUMIF('ANNUAL SUMMARY'!$BI$122,FC112,'ANNUAL SUMMARY'!$BE$169)+SUMIF('ANNUAL SUMMARY'!$BI$180,FC112,'ANNUAL SUMMARY'!$BE$227)+SUMIF('ANNUAL SUMMARY'!$BI$238,FC112,'ANNUAL SUMMARY'!$BE$285)+SUMIF('ANNUAL SUMMARY'!$BI$296,FC112,'ANNUAL SUMMARY'!$BE$343)+SUMIF('ANNUAL SUMMARY'!$BI$354,FC112,'ANNUAL SUMMARY'!$BE$401)+SUMIF('ANNUAL SUMMARY'!$BI$412,FC112,'ANNUAL SUMMARY'!$BE$459)+SUMIF('ANNUAL SUMMARY'!$BI$470,FC112,'ANNUAL SUMMARY'!$BE$517)+SUMIF('ANNUAL SUMMARY'!$BI$528,FC112,'ANNUAL SUMMARY'!$BE$575)+SUMIF('ANNUAL SUMMARY'!$BI$586,FC112,'ANNUAL SUMMARY'!$BE$633)+SUMIF('ANNUAL SUMMARY'!$BI$644,FC112,'ANNUAL SUMMARY'!$BE$691)+SUMIF('ANNUAL SUMMARY'!$DH$6,FC112,'ANNUAL SUMMARY'!$DD$53)+SUMIF('ANNUAL SUMMARY'!$DH$64,FC112,'ANNUAL SUMMARY'!$DD$111)+SUMIF('ANNUAL SUMMARY'!$DH$122,FC112,'ANNUAL SUMMARY'!$DD$169)+SUMIF('ANNUAL SUMMARY'!$DH$180,FC112,'ANNUAL SUMMARY'!$DD$227)+SUMIF('ANNUAL SUMMARY'!$DH$238,FC112,'ANNUAL SUMMARY'!$DD$285)+SUMIF('ANNUAL SUMMARY'!$DH$296,FC112,'ANNUAL SUMMARY'!$DD$343)+SUMIF('ANNUAL SUMMARY'!$DH$354,FC112,'ANNUAL SUMMARY'!$DD$401)+SUMIF('ANNUAL SUMMARY'!$DH$412,FC112,'ANNUAL SUMMARY'!$DD$459)+SUMIF('ANNUAL SUMMARY'!$DH$470,FC112,'ANNUAL SUMMARY'!$DD$517)+SUMIF('ANNUAL SUMMARY'!$DH$528,FC112,'ANNUAL SUMMARY'!$DD$575)+SUMIF('ANNUAL SUMMARY'!$DH$586,FC112,'ANNUAL SUMMARY'!$DD$633)+SUMIF('ANNUAL SUMMARY'!$FE$6,FC112,'ANNUAL SUMMARY'!$FA$53)+SUMIF('ANNUAL SUMMARY'!$DH$644,FC112,'ANNUAL SUMMARY'!$DD$691)+SUMIF('ANNUAL SUMMARY'!$FE$64,FC112,'ANNUAL SUMMARY'!$FA$111)+SUMIF('ANNUAL SUMMARY'!$FE$122,FC112,'ANNUAL SUMMARY'!$FA$169)+SUMIF('ANNUAL SUMMARY'!$FE$180,FC112,'ANNUAL SUMMARY'!$FA$227)+SUMIF('ANNUAL SUMMARY'!$FE$238,FC112,'ANNUAL SUMMARY'!$FA$285)+SUMIF('ANNUAL SUMMARY'!$FE$296,FC112,'ANNUAL SUMMARY'!$FA$343)+SUMIF('ANNUAL SUMMARY'!$FE$354,FC112,'ANNUAL SUMMARY'!$FA$401)+SUMIF('ANNUAL SUMMARY'!$FE$412,FC112,'ANNUAL SUMMARY'!$FA$459)+SUMIF('ANNUAL SUMMARY'!$FE$470,FC112,'ANNUAL SUMMARY'!$FA$517)+SUMIF('ANNUAL SUMMARY'!$FE$586,FC112,'ANNUAL SUMMARY'!$FA$633)+SUMIF('ANNUAL SUMMARY'!$FE$528,FC112,'ANNUAL SUMMARY'!$FA$575)+SUMIF('ANNUAL SUMMARY'!$FE$644,FC112,'ANNUAL SUMMARY'!$FA$691)</f>
        <v>0</v>
      </c>
      <c r="EY155" s="718"/>
      <c r="EZ155" s="718"/>
      <c r="FA155" s="718"/>
      <c r="FB155" s="718"/>
      <c r="FC155" s="718"/>
      <c r="FD155" s="718"/>
      <c r="FE155" s="15"/>
      <c r="FF155" s="707" t="str">
        <f>'ANNUAL SUMMARY'!$O$53</f>
        <v>DAY</v>
      </c>
      <c r="FG155" s="707"/>
      <c r="FH155" s="707"/>
      <c r="FI155" s="894"/>
      <c r="FJ155" s="718">
        <f>SUMIF('PREVIOUS LOGS'!$K$6,FC112,'PREVIOUS LOGS'!$R$49)+SUMIF('PREVIOUS LOGS'!$K$59,$K$6,'PREVIOUS LOGS'!$F$102)+SUMIF('PREVIOUS LOGS'!$K$112,FC112,'PREVIOUS LOGS'!$F$155)+SUMIF('PREVIOUS LOGS'!$K$165,FC112,'PREVIOUS LOGS'!$F$208)+SUMIF('PREVIOUS LOGS'!$K$218,FC112,'PREVIOUS LOGS'!$F$261)+SUMIF('PREVIOUS LOGS'!$K$271,FC112,'PREVIOUS LOGS'!$F$314)+SUMIF('PREVIOUS LOGS'!$K$324,FC112,'PREVIOUS LOGS'!$F$367)+SUMIF('PREVIOUS LOGS'!$BH$6,FC112,'PREVIOUS LOGS'!$BO$49)+SUMIF('PREVIOUS LOGS'!$BH$59,$K$6,'PREVIOUS LOGS'!$BC$102)+SUMIF('PREVIOUS LOGS'!$BH$112,FC112,'PREVIOUS LOGS'!$BC$155)+SUMIF('PREVIOUS LOGS'!$BH$165,FC112,'PREVIOUS LOGS'!$BC$208)+SUMIF('PREVIOUS LOGS'!$BH$218,FC112,'PREVIOUS LOGS'!$BC$261)+SUMIF('PREVIOUS LOGS'!$BH$271,FC112,'PREVIOUS LOGS'!$BC$314)+SUMIF('PREVIOUS LOGS'!$BH$324,FC112,'PREVIOUS LOGS'!$BC$367)+SUMIF('PREVIOUS LOGS'!$DF$6,FC112,'PREVIOUS LOGS'!$DM$49)+SUMIF('PREVIOUS LOGS'!$DF$59,$K$6,'PREVIOUS LOGS'!$DA$102)+SUMIF('PREVIOUS LOGS'!$DF$112,FC112,'PREVIOUS LOGS'!$DA$155)+SUMIF('PREVIOUS LOGS'!$DF$165,FC112,'PREVIOUS LOGS'!$DA$208)+SUMIF('PREVIOUS LOGS'!$DF$218,FC112,'PREVIOUS LOGS'!$DA$261)+SUMIF('PREVIOUS LOGS'!$DF$271,FC112,'PREVIOUS LOGS'!$DA$314)+SUMIF('PREVIOUS LOGS'!$DF$324,FC112,'PREVIOUS LOGS'!$DA$367)+SUMIF('PREVIOUS LOGS'!$FC$6,FC112,'PREVIOUS LOGS'!$FJ$49)+SUMIF('PREVIOUS LOGS'!$FC$59,$K$6,'PREVIOUS LOGS'!$EX$102)+SUMIF('PREVIOUS LOGS'!$FC$112,FC112,'PREVIOUS LOGS'!$EX$155)+SUMIF('PREVIOUS LOGS'!$FC$165,FC112,'PREVIOUS LOGS'!$EX$208)+SUMIF('PREVIOUS LOGS'!$FC$218,FC112,'PREVIOUS LOGS'!$EX$261)+SUMIF('PREVIOUS LOGS'!$FC$271,FC112,'PREVIOUS LOGS'!$EX$314)+SUMIF('PREVIOUS LOGS'!$FC$324,FC112,'PREVIOUS LOGS'!$EX$367)+SUMIF('ANNUAL SUMMARY'!$L$6,FC112,'ANNUAL SUMMARY'!$T$53)+SUMIF('ANNUAL SUMMARY'!$L$64,FC112,'ANNUAL SUMMARY'!$H$111)+SUMIF('ANNUAL SUMMARY'!$L$122,FC112,'ANNUAL SUMMARY'!$H$169)+SUMIF('ANNUAL SUMMARY'!$L$180,FC112,'ANNUAL SUMMARY'!$H$227)+SUMIF('ANNUAL SUMMARY'!$L$238,FC112,'ANNUAL SUMMARY'!$H$285)+SUMIF('ANNUAL SUMMARY'!$L$296,FC112,'ANNUAL SUMMARY'!$H$343)+SUMIF('ANNUAL SUMMARY'!$L$354,FC112,'ANNUAL SUMMARY'!$H$401)+SUMIF('ANNUAL SUMMARY'!$L$412,FC112,'ANNUAL SUMMARY'!$H$459)+SUMIF('ANNUAL SUMMARY'!$L$470,FC112,'ANNUAL SUMMARY'!$H$517)+SUMIF('ANNUAL SUMMARY'!$L$528,FC112,'ANNUAL SUMMARY'!$H$575)+SUMIF('ANNUAL SUMMARY'!$L$586,FC112,'ANNUAL SUMMARY'!$H$633)+SUMIF('ANNUAL SUMMARY'!$L$644,FC112,'ANNUAL SUMMARY'!$H$691)+SUMIF('ANNUAL SUMMARY'!$BI$6,FC112,'ANNUAL SUMMARY'!$BQ$53)+SUMIF('ANNUAL SUMMARY'!$BI$64,FC112,'ANNUAL SUMMARY'!$BE$111)+SUMIF('ANNUAL SUMMARY'!$BI$122,FC112,'ANNUAL SUMMARY'!$BE$169)+SUMIF('ANNUAL SUMMARY'!$BI$180,FC112,'ANNUAL SUMMARY'!$BE$227)+SUMIF('ANNUAL SUMMARY'!$BI$238,FC112,'ANNUAL SUMMARY'!$BE$285)+SUMIF('ANNUAL SUMMARY'!$BI$296,FC112,'ANNUAL SUMMARY'!$BE$343)+SUMIF('ANNUAL SUMMARY'!$BI$354,FC112,'ANNUAL SUMMARY'!$BE$401)+SUMIF('ANNUAL SUMMARY'!$BI$412,FC112,'ANNUAL SUMMARY'!$BE$459)+SUMIF('ANNUAL SUMMARY'!$BI$470,FC112,'ANNUAL SUMMARY'!$BE$517)+SUMIF('ANNUAL SUMMARY'!$BI$528,FC112,'ANNUAL SUMMARY'!$BE$575)+SUMIF('ANNUAL SUMMARY'!$BI$586,FC112,'ANNUAL SUMMARY'!$BE$633)+SUMIF('ANNUAL SUMMARY'!$BI$644,FC112,'ANNUAL SUMMARY'!$BE$691)+SUMIF('ANNUAL SUMMARY'!$DH$6,FC112,'ANNUAL SUMMARY'!$DP$53)+SUMIF('ANNUAL SUMMARY'!$DH$64,FC112,'ANNUAL SUMMARY'!$DD$111)+SUMIF('ANNUAL SUMMARY'!$DH$122,FC112,'ANNUAL SUMMARY'!$DD$169)+SUMIF('ANNUAL SUMMARY'!$DH$180,FC112,'ANNUAL SUMMARY'!$DD$227)+SUMIF('ANNUAL SUMMARY'!$DH$238,FC112,'ANNUAL SUMMARY'!$DD$285)+SUMIF('ANNUAL SUMMARY'!$DH$296,FC112,'ANNUAL SUMMARY'!$DD$343)+SUMIF('ANNUAL SUMMARY'!$DH$354,FC112,'ANNUAL SUMMARY'!$DD$401)+SUMIF('ANNUAL SUMMARY'!$DH$412,FC112,'ANNUAL SUMMARY'!$DD$459)+SUMIF('ANNUAL SUMMARY'!$DH$470,FC112,'ANNUAL SUMMARY'!$DD$517)+SUMIF('ANNUAL SUMMARY'!$DH$528,FC112,'ANNUAL SUMMARY'!$DD$575)+SUMIF('ANNUAL SUMMARY'!$DH$586,FC112,'ANNUAL SUMMARY'!$DD$633)+SUMIF('ANNUAL SUMMARY'!$FE$6,FC112,'ANNUAL SUMMARY'!$FM$53)+SUMIF('ANNUAL SUMMARY'!$DH$644,FC112,'ANNUAL SUMMARY'!$DD$691)+SUMIF('ANNUAL SUMMARY'!$FE$64,FC112,'ANNUAL SUMMARY'!$FA$111)+SUMIF('ANNUAL SUMMARY'!$FE$122,FC112,'ANNUAL SUMMARY'!$FA$169)+SUMIF('ANNUAL SUMMARY'!$FE$180,FC112,'ANNUAL SUMMARY'!$FA$227)+SUMIF('ANNUAL SUMMARY'!$FE$238,FC112,'ANNUAL SUMMARY'!$FA$285)+SUMIF('ANNUAL SUMMARY'!$FE$296,FC112,'ANNUAL SUMMARY'!$FA$343)+SUMIF('ANNUAL SUMMARY'!$FE$354,FC112,'ANNUAL SUMMARY'!$FA$401)+SUMIF('ANNUAL SUMMARY'!$FE$412,FC112,'ANNUAL SUMMARY'!$FA$459)+SUMIF('ANNUAL SUMMARY'!$FE$470,FC112,'ANNUAL SUMMARY'!$FA$517)+SUMIF('ANNUAL SUMMARY'!$FE$586,FC112,'ANNUAL SUMMARY'!$FA$633)+SUMIF('ANNUAL SUMMARY'!$FE$528,FC112,'ANNUAL SUMMARY'!$FA$575)+SUMIF('ANNUAL SUMMARY'!$FE$644,FC112,'ANNUAL SUMMARY'!$FA$691)</f>
        <v>0</v>
      </c>
      <c r="FK155" s="718"/>
      <c r="FL155" s="718"/>
      <c r="FM155" s="718"/>
      <c r="FN155" s="718"/>
      <c r="FO155" s="718"/>
      <c r="FP155" s="718"/>
      <c r="FQ155" s="643"/>
      <c r="FR155" s="709" t="str">
        <f>IF('FRONT PAGE'!$A$1="www.fly-logics.com","REGISTRATION",0)</f>
        <v>REGISTRATION</v>
      </c>
      <c r="FS155" s="710"/>
      <c r="FT155" s="710"/>
      <c r="FU155" s="710"/>
      <c r="FV155" s="710"/>
      <c r="FW155" s="710"/>
      <c r="FX155" s="690"/>
      <c r="FY155" s="690"/>
      <c r="FZ155" s="690"/>
      <c r="GA155" s="690"/>
      <c r="GB155" s="690"/>
      <c r="GC155" s="691"/>
      <c r="GD155" s="709" t="str">
        <f>IF('FRONT PAGE'!$A$1="www.fly-logics.com","REG. DATE",0)</f>
        <v>REG. DATE</v>
      </c>
      <c r="GE155" s="710"/>
      <c r="GF155" s="710"/>
      <c r="GG155" s="710"/>
      <c r="GH155" s="710"/>
      <c r="GI155" s="710"/>
      <c r="GJ155" s="683"/>
      <c r="GK155" s="684"/>
      <c r="GL155" s="684"/>
      <c r="GM155" s="684"/>
      <c r="GN155" s="685"/>
      <c r="GO155" s="1263"/>
    </row>
    <row r="156" spans="1:197" ht="3" customHeight="1" x14ac:dyDescent="0.25">
      <c r="A156" s="790"/>
      <c r="B156" s="6"/>
      <c r="C156" s="253"/>
      <c r="D156" s="253"/>
      <c r="E156" s="253"/>
      <c r="F156" s="6"/>
      <c r="G156" s="254"/>
      <c r="H156" s="254"/>
      <c r="I156" s="254"/>
      <c r="J156" s="254"/>
      <c r="K156" s="254"/>
      <c r="L156" s="254"/>
      <c r="M156" s="15"/>
      <c r="N156" s="6"/>
      <c r="O156" s="253"/>
      <c r="P156" s="253"/>
      <c r="Q156" s="253"/>
      <c r="R156" s="6"/>
      <c r="S156" s="254"/>
      <c r="T156" s="254"/>
      <c r="U156" s="254"/>
      <c r="V156" s="254"/>
      <c r="W156" s="254"/>
      <c r="X156" s="254"/>
      <c r="Y156" s="643"/>
      <c r="Z156" s="711"/>
      <c r="AA156" s="712"/>
      <c r="AB156" s="712"/>
      <c r="AC156" s="712"/>
      <c r="AD156" s="712"/>
      <c r="AE156" s="712"/>
      <c r="AF156" s="693"/>
      <c r="AG156" s="693"/>
      <c r="AH156" s="693"/>
      <c r="AI156" s="693"/>
      <c r="AJ156" s="693"/>
      <c r="AK156" s="694"/>
      <c r="AL156" s="711"/>
      <c r="AM156" s="712"/>
      <c r="AN156" s="712"/>
      <c r="AO156" s="712"/>
      <c r="AP156" s="712"/>
      <c r="AQ156" s="712"/>
      <c r="AR156" s="686"/>
      <c r="AS156" s="687"/>
      <c r="AT156" s="687"/>
      <c r="AU156" s="687"/>
      <c r="AV156" s="687"/>
      <c r="AW156" s="1263"/>
      <c r="AX156" s="790"/>
      <c r="AY156" s="6"/>
      <c r="AZ156" s="253"/>
      <c r="BA156" s="253"/>
      <c r="BB156" s="253"/>
      <c r="BC156" s="6"/>
      <c r="BD156" s="254"/>
      <c r="BE156" s="254"/>
      <c r="BF156" s="254"/>
      <c r="BG156" s="254"/>
      <c r="BH156" s="254"/>
      <c r="BI156" s="254"/>
      <c r="BJ156" s="15"/>
      <c r="BK156" s="6"/>
      <c r="BL156" s="253"/>
      <c r="BM156" s="253"/>
      <c r="BN156" s="253"/>
      <c r="BO156" s="6"/>
      <c r="BP156" s="254"/>
      <c r="BQ156" s="254"/>
      <c r="BR156" s="254"/>
      <c r="BS156" s="254"/>
      <c r="BT156" s="254"/>
      <c r="BU156" s="254"/>
      <c r="BV156" s="643"/>
      <c r="BW156" s="711"/>
      <c r="BX156" s="712"/>
      <c r="BY156" s="712"/>
      <c r="BZ156" s="712"/>
      <c r="CA156" s="712"/>
      <c r="CB156" s="712"/>
      <c r="CC156" s="693"/>
      <c r="CD156" s="693"/>
      <c r="CE156" s="693"/>
      <c r="CF156" s="693"/>
      <c r="CG156" s="693"/>
      <c r="CH156" s="694"/>
      <c r="CI156" s="711"/>
      <c r="CJ156" s="712"/>
      <c r="CK156" s="712"/>
      <c r="CL156" s="712"/>
      <c r="CM156" s="712"/>
      <c r="CN156" s="712"/>
      <c r="CO156" s="686"/>
      <c r="CP156" s="687"/>
      <c r="CQ156" s="687"/>
      <c r="CR156" s="687"/>
      <c r="CS156" s="688"/>
      <c r="CT156" s="1263"/>
      <c r="CU156" s="1250"/>
      <c r="CV156" s="790"/>
      <c r="CW156" s="6"/>
      <c r="CX156" s="253"/>
      <c r="CY156" s="253"/>
      <c r="CZ156" s="253"/>
      <c r="DA156" s="6"/>
      <c r="DB156" s="254"/>
      <c r="DC156" s="254"/>
      <c r="DD156" s="254"/>
      <c r="DE156" s="254"/>
      <c r="DF156" s="254"/>
      <c r="DG156" s="254"/>
      <c r="DH156" s="15"/>
      <c r="DI156" s="6"/>
      <c r="DJ156" s="253"/>
      <c r="DK156" s="253"/>
      <c r="DL156" s="253"/>
      <c r="DM156" s="6"/>
      <c r="DN156" s="254"/>
      <c r="DO156" s="254"/>
      <c r="DP156" s="254"/>
      <c r="DQ156" s="254"/>
      <c r="DR156" s="254"/>
      <c r="DS156" s="254"/>
      <c r="DT156" s="643"/>
      <c r="DU156" s="711"/>
      <c r="DV156" s="712"/>
      <c r="DW156" s="712"/>
      <c r="DX156" s="712"/>
      <c r="DY156" s="712"/>
      <c r="DZ156" s="712"/>
      <c r="EA156" s="693"/>
      <c r="EB156" s="693"/>
      <c r="EC156" s="693"/>
      <c r="ED156" s="693"/>
      <c r="EE156" s="693"/>
      <c r="EF156" s="694"/>
      <c r="EG156" s="711"/>
      <c r="EH156" s="712"/>
      <c r="EI156" s="712"/>
      <c r="EJ156" s="712"/>
      <c r="EK156" s="712"/>
      <c r="EL156" s="712"/>
      <c r="EM156" s="686"/>
      <c r="EN156" s="687"/>
      <c r="EO156" s="687"/>
      <c r="EP156" s="687"/>
      <c r="EQ156" s="687"/>
      <c r="ER156" s="1263"/>
      <c r="ES156" s="790"/>
      <c r="ET156" s="6"/>
      <c r="EU156" s="253"/>
      <c r="EV156" s="253"/>
      <c r="EW156" s="253"/>
      <c r="EX156" s="6"/>
      <c r="EY156" s="254"/>
      <c r="EZ156" s="254"/>
      <c r="FA156" s="254"/>
      <c r="FB156" s="254"/>
      <c r="FC156" s="254"/>
      <c r="FD156" s="254"/>
      <c r="FE156" s="15"/>
      <c r="FF156" s="6"/>
      <c r="FG156" s="253"/>
      <c r="FH156" s="253"/>
      <c r="FI156" s="253"/>
      <c r="FJ156" s="6"/>
      <c r="FK156" s="254"/>
      <c r="FL156" s="254"/>
      <c r="FM156" s="254"/>
      <c r="FN156" s="254"/>
      <c r="FO156" s="254"/>
      <c r="FP156" s="254"/>
      <c r="FQ156" s="643"/>
      <c r="FR156" s="711"/>
      <c r="FS156" s="712"/>
      <c r="FT156" s="712"/>
      <c r="FU156" s="712"/>
      <c r="FV156" s="712"/>
      <c r="FW156" s="712"/>
      <c r="FX156" s="693"/>
      <c r="FY156" s="693"/>
      <c r="FZ156" s="693"/>
      <c r="GA156" s="693"/>
      <c r="GB156" s="693"/>
      <c r="GC156" s="694"/>
      <c r="GD156" s="711"/>
      <c r="GE156" s="712"/>
      <c r="GF156" s="712"/>
      <c r="GG156" s="712"/>
      <c r="GH156" s="712"/>
      <c r="GI156" s="712"/>
      <c r="GJ156" s="686"/>
      <c r="GK156" s="687"/>
      <c r="GL156" s="687"/>
      <c r="GM156" s="687"/>
      <c r="GN156" s="688"/>
      <c r="GO156" s="1263"/>
    </row>
    <row r="157" spans="1:197" ht="12.75" customHeight="1" x14ac:dyDescent="0.25">
      <c r="A157" s="790"/>
      <c r="B157" s="707" t="str">
        <f>'ANNUAL SUMMARY'!$C$56</f>
        <v>IFR</v>
      </c>
      <c r="C157" s="707"/>
      <c r="D157" s="707"/>
      <c r="E157" s="707"/>
      <c r="F157" s="891">
        <f>SUMIF('PREVIOUS LOGS'!$K$6,K112,'PREVIOUS LOGS'!$F$51)+SUMIF('PREVIOUS LOGS'!$K$59,$K$6,'PREVIOUS LOGS'!$F$104)+SUMIF('PREVIOUS LOGS'!$K$112,K112,'PREVIOUS LOGS'!$F$157)+SUMIF('PREVIOUS LOGS'!$K$165,K112,'PREVIOUS LOGS'!$F$210)+SUMIF('PREVIOUS LOGS'!$K$218,K112,'PREVIOUS LOGS'!$F$263)+SUMIF('PREVIOUS LOGS'!$K$271,K112,'PREVIOUS LOGS'!$F$316)+SUMIF('PREVIOUS LOGS'!$K$324,K112,'PREVIOUS LOGS'!$F$369)+SUMIF('PREVIOUS LOGS'!$BH$6,K112,'PREVIOUS LOGS'!$BC$51)+SUMIF('PREVIOUS LOGS'!$BH$59,$K$6,'PREVIOUS LOGS'!$BC$104)+SUMIF('PREVIOUS LOGS'!$BH$112,K112,'PREVIOUS LOGS'!$BC$157)+SUMIF('PREVIOUS LOGS'!$BH$165,K112,'PREVIOUS LOGS'!$BC$210)+SUMIF('PREVIOUS LOGS'!$BH$218,K112,'PREVIOUS LOGS'!$BC$263)+SUMIF('PREVIOUS LOGS'!$BH$271,K112,'PREVIOUS LOGS'!$BC$316)+SUMIF('PREVIOUS LOGS'!$BH$324,K112,'PREVIOUS LOGS'!$BC$369)+SUMIF('PREVIOUS LOGS'!$DF$6,K112,'PREVIOUS LOGS'!$DA$51)+SUMIF('PREVIOUS LOGS'!$DF$59,$K$6,'PREVIOUS LOGS'!$DA$104)+SUMIF('PREVIOUS LOGS'!$DF$112,K112,'PREVIOUS LOGS'!$DA$157)+SUMIF('PREVIOUS LOGS'!$DF$165,K112,'PREVIOUS LOGS'!$DA$210)+SUMIF('PREVIOUS LOGS'!$DF$218,K112,'PREVIOUS LOGS'!$DA$263)+SUMIF('PREVIOUS LOGS'!$DF$271,K112,'PREVIOUS LOGS'!$DA$316)+SUMIF('PREVIOUS LOGS'!$DF$324,K112,'PREVIOUS LOGS'!$DA$369)+SUMIF('PREVIOUS LOGS'!$FC$6,K112,'PREVIOUS LOGS'!$EX$51)+SUMIF('PREVIOUS LOGS'!$FC$59,$K$6,'PREVIOUS LOGS'!$EX$104)+SUMIF('PREVIOUS LOGS'!$FC$112,K112,'PREVIOUS LOGS'!$EX$157)+SUMIF('PREVIOUS LOGS'!$FC$165,K112,'PREVIOUS LOGS'!$EX$210)+SUMIF('PREVIOUS LOGS'!$FC$218,K112,'PREVIOUS LOGS'!$EX$263)+SUMIF('PREVIOUS LOGS'!$FC$271,K112,'PREVIOUS LOGS'!$EX$316)+SUMIF('PREVIOUS LOGS'!$FC$324,K112,'PREVIOUS LOGS'!$EX$369)+SUMIF('ANNUAL SUMMARY'!$L$6,K112,'ANNUAL SUMMARY'!$H$56)+SUMIF('ANNUAL SUMMARY'!$L$64,K112,'ANNUAL SUMMARY'!$H$114)+SUMIF('ANNUAL SUMMARY'!$L$122,K112,'ANNUAL SUMMARY'!$H$172)+SUMIF('ANNUAL SUMMARY'!$L$180,K112,'ANNUAL SUMMARY'!$H$230)+SUMIF('ANNUAL SUMMARY'!$L$238,K112,'ANNUAL SUMMARY'!$H$288)+SUMIF('ANNUAL SUMMARY'!$L$296,K112,'ANNUAL SUMMARY'!$H$346)+SUMIF('ANNUAL SUMMARY'!$L$354,K112,'ANNUAL SUMMARY'!$H$404)+SUMIF('ANNUAL SUMMARY'!$L$412,K112,'ANNUAL SUMMARY'!$H$462)+SUMIF('ANNUAL SUMMARY'!$L$470,K112,'ANNUAL SUMMARY'!$H$520)+SUMIF('ANNUAL SUMMARY'!$L$528,K112,'ANNUAL SUMMARY'!$H$578)+SUMIF('ANNUAL SUMMARY'!$L$586,K112,'ANNUAL SUMMARY'!$H$636)+SUMIF('ANNUAL SUMMARY'!$L$644,K112,'ANNUAL SUMMARY'!$H$694)+SUMIF('ANNUAL SUMMARY'!$BI$6,K112,'ANNUAL SUMMARY'!$BE$56)+SUMIF('ANNUAL SUMMARY'!$BI$64,K112,'ANNUAL SUMMARY'!$BE$114)+SUMIF('ANNUAL SUMMARY'!$BI$122,K112,'ANNUAL SUMMARY'!$BE$172)+SUMIF('ANNUAL SUMMARY'!$BI$180,K112,'ANNUAL SUMMARY'!$BE$230)+SUMIF('ANNUAL SUMMARY'!$BI$238,K112,'ANNUAL SUMMARY'!$BE$288)+SUMIF('ANNUAL SUMMARY'!$BI$296,K112,'ANNUAL SUMMARY'!$BE$346)+SUMIF('ANNUAL SUMMARY'!$BI$354,K112,'ANNUAL SUMMARY'!$BE$404)+SUMIF('ANNUAL SUMMARY'!$BI$412,K112,'ANNUAL SUMMARY'!$BE$462)+SUMIF('ANNUAL SUMMARY'!$BI$470,K112,'ANNUAL SUMMARY'!$BE$520)+SUMIF('ANNUAL SUMMARY'!$BI$528,K112,'ANNUAL SUMMARY'!$BE$578)+SUMIF('ANNUAL SUMMARY'!$BI$586,K112,'ANNUAL SUMMARY'!$BE$636)+SUMIF('ANNUAL SUMMARY'!$BI$644,K112,'ANNUAL SUMMARY'!$BE$694)+SUMIF('ANNUAL SUMMARY'!$DH$6,K112,'ANNUAL SUMMARY'!$DD$56)+SUMIF('ANNUAL SUMMARY'!$DH$64,K112,'ANNUAL SUMMARY'!$DD$114)+SUMIF('ANNUAL SUMMARY'!$DH$122,K112,'ANNUAL SUMMARY'!$DD$172)+SUMIF('ANNUAL SUMMARY'!$DH$180,K112,'ANNUAL SUMMARY'!$DD$230)+SUMIF('ANNUAL SUMMARY'!$DH$238,K112,'ANNUAL SUMMARY'!$DD$288)+SUMIF('ANNUAL SUMMARY'!$DH$296,K112,'ANNUAL SUMMARY'!$DD$346)+SUMIF('ANNUAL SUMMARY'!$DH$354,K112,'ANNUAL SUMMARY'!$DD$404)+SUMIF('ANNUAL SUMMARY'!$DH$412,K112,'ANNUAL SUMMARY'!$DD$462)+SUMIF('ANNUAL SUMMARY'!$DH$470,K112,'ANNUAL SUMMARY'!$DD$520)+SUMIF('ANNUAL SUMMARY'!$DH$528,K112,'ANNUAL SUMMARY'!$DD$578)+SUMIF('ANNUAL SUMMARY'!$DH$586,K112,'ANNUAL SUMMARY'!$DD$636)+SUMIF('ANNUAL SUMMARY'!$FE$6,K112,'ANNUAL SUMMARY'!$FA$56)+SUMIF('ANNUAL SUMMARY'!$DH$644,K112,'ANNUAL SUMMARY'!$DD$694)+SUMIF('ANNUAL SUMMARY'!$FE$64,K112,'ANNUAL SUMMARY'!$FA$114)+SUMIF('ANNUAL SUMMARY'!$FE$122,K112,'ANNUAL SUMMARY'!$FA$172)+SUMIF('ANNUAL SUMMARY'!$FE$180,K112,'ANNUAL SUMMARY'!$FA$230)+SUMIF('ANNUAL SUMMARY'!$FE$238,K112,'ANNUAL SUMMARY'!$FA$288)+SUMIF('ANNUAL SUMMARY'!$FE$296,K112,'ANNUAL SUMMARY'!$FA$346)+SUMIF('ANNUAL SUMMARY'!$FE$354,K112,'ANNUAL SUMMARY'!$FA$404)+SUMIF('ANNUAL SUMMARY'!$FE$412,K112,'ANNUAL SUMMARY'!$FA$462)+SUMIF('ANNUAL SUMMARY'!$FE$470,K112,'ANNUAL SUMMARY'!$FA$520)+SUMIF('ANNUAL SUMMARY'!$FE$586,K112,'ANNUAL SUMMARY'!$FA$636)+SUMIF('ANNUAL SUMMARY'!$FE$528,K112,'ANNUAL SUMMARY'!$FA$578)+SUMIF('ANNUAL SUMMARY'!$FE$644,K112,'ANNUAL SUMMARY'!$FA$694)</f>
        <v>0</v>
      </c>
      <c r="G157" s="718"/>
      <c r="H157" s="718"/>
      <c r="I157" s="718"/>
      <c r="J157" s="718"/>
      <c r="K157" s="718"/>
      <c r="L157" s="718"/>
      <c r="M157" s="15"/>
      <c r="N157" s="707" t="str">
        <f>'ANNUAL SUMMARY'!$O$56</f>
        <v>NIGHT</v>
      </c>
      <c r="O157" s="707"/>
      <c r="P157" s="707"/>
      <c r="Q157" s="707"/>
      <c r="R157" s="892">
        <f>SUMIF('PREVIOUS LOGS'!$K$6,K112,'PREVIOUS LOGS'!$R$51)+SUMIF('PREVIOUS LOGS'!$K$59,$K$6,'PREVIOUS LOGS'!$R$104)+SUMIF('PREVIOUS LOGS'!$K$112,K112,'PREVIOUS LOGS'!$R$157)+SUMIF('PREVIOUS LOGS'!$K$165,K112,'PREVIOUS LOGS'!$R$210)+SUMIF('PREVIOUS LOGS'!$K$218,K112,'PREVIOUS LOGS'!$R$263)+SUMIF('PREVIOUS LOGS'!$K$271,K112,'PREVIOUS LOGS'!$R$316)+SUMIF('PREVIOUS LOGS'!$K$324,K112,'PREVIOUS LOGS'!$R$369)+SUMIF('PREVIOUS LOGS'!$BH$6,K112,'PREVIOUS LOGS'!$BO$51)+SUMIF('PREVIOUS LOGS'!$BH$59,$K$6,'PREVIOUS LOGS'!$BO$104)+SUMIF('PREVIOUS LOGS'!$BH$112,K112,'PREVIOUS LOGS'!$BO$157)+SUMIF('PREVIOUS LOGS'!$BH$165,K112,'PREVIOUS LOGS'!$BO$210)+SUMIF('PREVIOUS LOGS'!$BH$218,K112,'PREVIOUS LOGS'!$BO$263)+SUMIF('PREVIOUS LOGS'!$BH$271,K112,'PREVIOUS LOGS'!$BO$316)+SUMIF('PREVIOUS LOGS'!$BH$324,K112,'PREVIOUS LOGS'!$BO$369)+SUMIF('PREVIOUS LOGS'!$DF$6,K112,'PREVIOUS LOGS'!$DM$51)+SUMIF('PREVIOUS LOGS'!$DF$59,$K$6,'PREVIOUS LOGS'!$DM$104)+SUMIF('PREVIOUS LOGS'!$DF$112,K112,'PREVIOUS LOGS'!$DM$157)+SUMIF('PREVIOUS LOGS'!$DF$165,K112,'PREVIOUS LOGS'!$DM$210)+SUMIF('PREVIOUS LOGS'!$DF$218,K112,'PREVIOUS LOGS'!$DM$263)+SUMIF('PREVIOUS LOGS'!$DF$271,K112,'PREVIOUS LOGS'!$DM$316)+SUMIF('PREVIOUS LOGS'!$DF$324,K112,'PREVIOUS LOGS'!$DM$369)+SUMIF('PREVIOUS LOGS'!$FC$6,K112,'PREVIOUS LOGS'!$FJ$51)+SUMIF('PREVIOUS LOGS'!$FC$59,$K$6,'PREVIOUS LOGS'!$FJ$104)+SUMIF('PREVIOUS LOGS'!$FC$112,K112,'PREVIOUS LOGS'!$FJ$157)+SUMIF('PREVIOUS LOGS'!$FC$165,K112,'PREVIOUS LOGS'!$FJ$210)+SUMIF('PREVIOUS LOGS'!$FC$218,K112,'PREVIOUS LOGS'!$FJ$263)+SUMIF('PREVIOUS LOGS'!$FC$271,K112,'PREVIOUS LOGS'!$FJ$316)+SUMIF('PREVIOUS LOGS'!$FC$324,K112,'PREVIOUS LOGS'!$FJ$369)+SUMIF('ANNUAL SUMMARY'!$L$6,K112,'ANNUAL SUMMARY'!$T$56)+SUMIF('ANNUAL SUMMARY'!$L$64,K112,'ANNUAL SUMMARY'!$T$114)+SUMIF('ANNUAL SUMMARY'!$L$122,K112,'ANNUAL SUMMARY'!$T$172)+SUMIF('ANNUAL SUMMARY'!$L$180,K112,'ANNUAL SUMMARY'!$T$230)+SUMIF('ANNUAL SUMMARY'!$L$238,K112,'ANNUAL SUMMARY'!$T$288)+SUMIF('ANNUAL SUMMARY'!$L$296,K112,'ANNUAL SUMMARY'!$T$346)+SUMIF('ANNUAL SUMMARY'!$L$354,K112,'ANNUAL SUMMARY'!$T$404)+SUMIF('ANNUAL SUMMARY'!$L$412,K112,'ANNUAL SUMMARY'!$T$462)+SUMIF('ANNUAL SUMMARY'!$L$470,K112,'ANNUAL SUMMARY'!$T$520)+SUMIF('ANNUAL SUMMARY'!$L$528,K112,'ANNUAL SUMMARY'!$T$578)+SUMIF('ANNUAL SUMMARY'!$L$586,K112,'ANNUAL SUMMARY'!$T$636)+SUMIF('ANNUAL SUMMARY'!$L$644,K112,'ANNUAL SUMMARY'!$T$694)+SUMIF('ANNUAL SUMMARY'!$BI$6,K112,'ANNUAL SUMMARY'!$BQ$56)+SUMIF('ANNUAL SUMMARY'!$BI$64,K112,'ANNUAL SUMMARY'!$BQ$114)+SUMIF('ANNUAL SUMMARY'!$BI$122,K112,'ANNUAL SUMMARY'!$BQ$172)+SUMIF('ANNUAL SUMMARY'!$BI$180,K112,'ANNUAL SUMMARY'!$BQ$230)+SUMIF('ANNUAL SUMMARY'!$BI$238,K112,'ANNUAL SUMMARY'!$BQ$288)+SUMIF('ANNUAL SUMMARY'!$BI$296,K112,'ANNUAL SUMMARY'!$BQ$346)+SUMIF('ANNUAL SUMMARY'!$BI$354,K112,'ANNUAL SUMMARY'!$BQ$404)+SUMIF('ANNUAL SUMMARY'!$BI$412,K112,'ANNUAL SUMMARY'!$BQ$462)+SUMIF('ANNUAL SUMMARY'!$BI$470,K112,'ANNUAL SUMMARY'!$BQ$520)+SUMIF('ANNUAL SUMMARY'!$BI$528,K112,'ANNUAL SUMMARY'!$BQ$578)+SUMIF('ANNUAL SUMMARY'!$BI$586,K112,'ANNUAL SUMMARY'!$BQ$636)+SUMIF('ANNUAL SUMMARY'!$BI$644,K112,'ANNUAL SUMMARY'!$BQ$694)+SUMIF('ANNUAL SUMMARY'!$DH$6,K112,'ANNUAL SUMMARY'!$DP$56)+SUMIF('ANNUAL SUMMARY'!$DH$64,K112,'ANNUAL SUMMARY'!$DP$114)+SUMIF('ANNUAL SUMMARY'!$DH$122,K112,'ANNUAL SUMMARY'!$DP$172)+SUMIF('ANNUAL SUMMARY'!$DH$180,K112,'ANNUAL SUMMARY'!$DP$230)+SUMIF('ANNUAL SUMMARY'!$DH$238,K112,'ANNUAL SUMMARY'!$DP$288)+SUMIF('ANNUAL SUMMARY'!$DH$296,K112,'ANNUAL SUMMARY'!$DP$346)+SUMIF('ANNUAL SUMMARY'!$DH$354,K112,'ANNUAL SUMMARY'!$DP$404)+SUMIF('ANNUAL SUMMARY'!$DH$412,K112,'ANNUAL SUMMARY'!$DP$462)+SUMIF('ANNUAL SUMMARY'!$DH$470,K112,'ANNUAL SUMMARY'!$DP$520)+SUMIF('ANNUAL SUMMARY'!$DH$528,K112,'ANNUAL SUMMARY'!$DP$578)+SUMIF('ANNUAL SUMMARY'!$DH$586,K112,'ANNUAL SUMMARY'!$DP$636)+SUMIF('ANNUAL SUMMARY'!$FE$6,K112,'ANNUAL SUMMARY'!$FM$56)+SUMIF('ANNUAL SUMMARY'!$DH$644,K112,'ANNUAL SUMMARY'!$DP$694)+SUMIF('ANNUAL SUMMARY'!$FE$64,K112,'ANNUAL SUMMARY'!$FM$114)+SUMIF('ANNUAL SUMMARY'!$FE$122,K112,'ANNUAL SUMMARY'!$FM$172)+SUMIF('ANNUAL SUMMARY'!$FE$180,K112,'ANNUAL SUMMARY'!$FM$230)+SUMIF('ANNUAL SUMMARY'!$FE$238,K112,'ANNUAL SUMMARY'!$FM$288)+SUMIF('ANNUAL SUMMARY'!$FE$296,K112,'ANNUAL SUMMARY'!$FM$346)+SUMIF('ANNUAL SUMMARY'!$FE$354,K112,'ANNUAL SUMMARY'!$FM$404)+SUMIF('ANNUAL SUMMARY'!$FE$412,K112,'ANNUAL SUMMARY'!$FM$462)+SUMIF('ANNUAL SUMMARY'!$FE$470,K112,'ANNUAL SUMMARY'!$FM$520)+SUMIF('ANNUAL SUMMARY'!$FE$586,K112,'ANNUAL SUMMARY'!$FM$636)+SUMIF('ANNUAL SUMMARY'!$FE$528,K112,'ANNUAL SUMMARY'!$FM$578)+SUMIF('ANNUAL SUMMARY'!$FE$644,K112,'ANNUAL SUMMARY'!$FM$694)</f>
        <v>0</v>
      </c>
      <c r="S157" s="892"/>
      <c r="T157" s="892"/>
      <c r="U157" s="892"/>
      <c r="V157" s="892"/>
      <c r="W157" s="892"/>
      <c r="X157" s="891"/>
      <c r="Y157" s="643"/>
      <c r="Z157" s="709" t="str">
        <f>IF('FRONT PAGE'!$A$1="www.fly-logics.com","No SERIE",0)</f>
        <v>No SERIE</v>
      </c>
      <c r="AA157" s="710"/>
      <c r="AB157" s="710"/>
      <c r="AC157" s="710"/>
      <c r="AD157" s="710"/>
      <c r="AE157" s="710"/>
      <c r="AF157" s="690"/>
      <c r="AG157" s="690"/>
      <c r="AH157" s="690"/>
      <c r="AI157" s="690"/>
      <c r="AJ157" s="690"/>
      <c r="AK157" s="691"/>
      <c r="AL157" s="709" t="str">
        <f>IF('FRONT PAGE'!$A$1="www.fly-logics.com","BUILT DATE",0)</f>
        <v>BUILT DATE</v>
      </c>
      <c r="AM157" s="710"/>
      <c r="AN157" s="710"/>
      <c r="AO157" s="710"/>
      <c r="AP157" s="710"/>
      <c r="AQ157" s="710"/>
      <c r="AR157" s="689"/>
      <c r="AS157" s="690"/>
      <c r="AT157" s="690"/>
      <c r="AU157" s="690"/>
      <c r="AV157" s="690"/>
      <c r="AW157" s="1263"/>
      <c r="AX157" s="790"/>
      <c r="AY157" s="707" t="str">
        <f>'ANNUAL SUMMARY'!$C$56</f>
        <v>IFR</v>
      </c>
      <c r="AZ157" s="707"/>
      <c r="BA157" s="707"/>
      <c r="BB157" s="707"/>
      <c r="BC157" s="891">
        <f>SUMIF('PREVIOUS LOGS'!$K$6,BH112,'PREVIOUS LOGS'!$F$51)+SUMIF('PREVIOUS LOGS'!$K$59,$K$6,'PREVIOUS LOGS'!$F$104)+SUMIF('PREVIOUS LOGS'!$K$112,BH112,'PREVIOUS LOGS'!$F$157)+SUMIF('PREVIOUS LOGS'!$K$165,BH112,'PREVIOUS LOGS'!$F$210)+SUMIF('PREVIOUS LOGS'!$K$218,BH112,'PREVIOUS LOGS'!$F$263)+SUMIF('PREVIOUS LOGS'!$K$271,BH112,'PREVIOUS LOGS'!$F$316)+SUMIF('PREVIOUS LOGS'!$K$324,BH112,'PREVIOUS LOGS'!$F$369)+SUMIF('PREVIOUS LOGS'!$BH$6,BH112,'PREVIOUS LOGS'!$BC$51)+SUMIF('PREVIOUS LOGS'!$BH$59,$K$6,'PREVIOUS LOGS'!$BC$104)+SUMIF('PREVIOUS LOGS'!$BH$112,BH112,'PREVIOUS LOGS'!$BC$157)+SUMIF('PREVIOUS LOGS'!$BH$165,BH112,'PREVIOUS LOGS'!$BC$210)+SUMIF('PREVIOUS LOGS'!$BH$218,BH112,'PREVIOUS LOGS'!$BC$263)+SUMIF('PREVIOUS LOGS'!$BH$271,BH112,'PREVIOUS LOGS'!$BC$316)+SUMIF('PREVIOUS LOGS'!$BH$324,BH112,'PREVIOUS LOGS'!$BC$369)+SUMIF('PREVIOUS LOGS'!$DF$6,BH112,'PREVIOUS LOGS'!$DA$51)+SUMIF('PREVIOUS LOGS'!$DF$59,$K$6,'PREVIOUS LOGS'!$DA$104)+SUMIF('PREVIOUS LOGS'!$DF$112,BH112,'PREVIOUS LOGS'!$DA$157)+SUMIF('PREVIOUS LOGS'!$DF$165,BH112,'PREVIOUS LOGS'!$DA$210)+SUMIF('PREVIOUS LOGS'!$DF$218,BH112,'PREVIOUS LOGS'!$DA$263)+SUMIF('PREVIOUS LOGS'!$DF$271,BH112,'PREVIOUS LOGS'!$DA$316)+SUMIF('PREVIOUS LOGS'!$DF$324,BH112,'PREVIOUS LOGS'!$DA$369)+SUMIF('PREVIOUS LOGS'!$FC$6,BH112,'PREVIOUS LOGS'!$EX$51)+SUMIF('PREVIOUS LOGS'!$FC$59,$K$6,'PREVIOUS LOGS'!$EX$104)+SUMIF('PREVIOUS LOGS'!$FC$112,BH112,'PREVIOUS LOGS'!$EX$157)+SUMIF('PREVIOUS LOGS'!$FC$165,BH112,'PREVIOUS LOGS'!$EX$210)+SUMIF('PREVIOUS LOGS'!$FC$218,BH112,'PREVIOUS LOGS'!$EX$263)+SUMIF('PREVIOUS LOGS'!$FC$271,BH112,'PREVIOUS LOGS'!$EX$316)+SUMIF('PREVIOUS LOGS'!$FC$324,BH112,'PREVIOUS LOGS'!$EX$369)+SUMIF('ANNUAL SUMMARY'!$L$6,BH112,'ANNUAL SUMMARY'!$H$56)+SUMIF('ANNUAL SUMMARY'!$L$64,BH112,'ANNUAL SUMMARY'!$H$114)+SUMIF('ANNUAL SUMMARY'!$L$122,BH112,'ANNUAL SUMMARY'!$H$172)+SUMIF('ANNUAL SUMMARY'!$L$180,BH112,'ANNUAL SUMMARY'!$H$230)+SUMIF('ANNUAL SUMMARY'!$L$238,BH112,'ANNUAL SUMMARY'!$H$288)+SUMIF('ANNUAL SUMMARY'!$L$296,BH112,'ANNUAL SUMMARY'!$H$346)+SUMIF('ANNUAL SUMMARY'!$L$354,BH112,'ANNUAL SUMMARY'!$H$404)+SUMIF('ANNUAL SUMMARY'!$L$412,BH112,'ANNUAL SUMMARY'!$H$462)+SUMIF('ANNUAL SUMMARY'!$L$470,BH112,'ANNUAL SUMMARY'!$H$520)+SUMIF('ANNUAL SUMMARY'!$L$528,BH112,'ANNUAL SUMMARY'!$H$578)+SUMIF('ANNUAL SUMMARY'!$L$586,BH112,'ANNUAL SUMMARY'!$H$636)+SUMIF('ANNUAL SUMMARY'!$L$644,BH112,'ANNUAL SUMMARY'!$H$694)+SUMIF('ANNUAL SUMMARY'!$BI$6,BH112,'ANNUAL SUMMARY'!$BE$56)+SUMIF('ANNUAL SUMMARY'!$BI$64,BH112,'ANNUAL SUMMARY'!$BE$114)+SUMIF('ANNUAL SUMMARY'!$BI$122,BH112,'ANNUAL SUMMARY'!$BE$172)+SUMIF('ANNUAL SUMMARY'!$BI$180,BH112,'ANNUAL SUMMARY'!$BE$230)+SUMIF('ANNUAL SUMMARY'!$BI$238,BH112,'ANNUAL SUMMARY'!$BE$288)+SUMIF('ANNUAL SUMMARY'!$BI$296,BH112,'ANNUAL SUMMARY'!$BE$346)+SUMIF('ANNUAL SUMMARY'!$BI$354,BH112,'ANNUAL SUMMARY'!$BE$404)+SUMIF('ANNUAL SUMMARY'!$BI$412,BH112,'ANNUAL SUMMARY'!$BE$462)+SUMIF('ANNUAL SUMMARY'!$BI$470,BH112,'ANNUAL SUMMARY'!$BE$520)+SUMIF('ANNUAL SUMMARY'!$BI$528,BH112,'ANNUAL SUMMARY'!$BE$578)+SUMIF('ANNUAL SUMMARY'!$BI$586,BH112,'ANNUAL SUMMARY'!$BE$636)+SUMIF('ANNUAL SUMMARY'!$BI$644,BH112,'ANNUAL SUMMARY'!$BE$694)+SUMIF('ANNUAL SUMMARY'!$DH$6,BH112,'ANNUAL SUMMARY'!$DD$56)+SUMIF('ANNUAL SUMMARY'!$DH$64,BH112,'ANNUAL SUMMARY'!$DD$114)+SUMIF('ANNUAL SUMMARY'!$DH$122,BH112,'ANNUAL SUMMARY'!$DD$172)+SUMIF('ANNUAL SUMMARY'!$DH$180,BH112,'ANNUAL SUMMARY'!$DD$230)+SUMIF('ANNUAL SUMMARY'!$DH$238,BH112,'ANNUAL SUMMARY'!$DD$288)+SUMIF('ANNUAL SUMMARY'!$DH$296,BH112,'ANNUAL SUMMARY'!$DD$346)+SUMIF('ANNUAL SUMMARY'!$DH$354,BH112,'ANNUAL SUMMARY'!$DD$404)+SUMIF('ANNUAL SUMMARY'!$DH$412,BH112,'ANNUAL SUMMARY'!$DD$462)+SUMIF('ANNUAL SUMMARY'!$DH$470,BH112,'ANNUAL SUMMARY'!$DD$520)+SUMIF('ANNUAL SUMMARY'!$DH$528,BH112,'ANNUAL SUMMARY'!$DD$578)+SUMIF('ANNUAL SUMMARY'!$DH$586,BH112,'ANNUAL SUMMARY'!$DD$636)+SUMIF('ANNUAL SUMMARY'!$FE$6,BH112,'ANNUAL SUMMARY'!$FA$56)+SUMIF('ANNUAL SUMMARY'!$DH$644,BH112,'ANNUAL SUMMARY'!$DD$694)+SUMIF('ANNUAL SUMMARY'!$FE$64,BH112,'ANNUAL SUMMARY'!$FA$114)+SUMIF('ANNUAL SUMMARY'!$FE$122,BH112,'ANNUAL SUMMARY'!$FA$172)+SUMIF('ANNUAL SUMMARY'!$FE$180,BH112,'ANNUAL SUMMARY'!$FA$230)+SUMIF('ANNUAL SUMMARY'!$FE$238,BH112,'ANNUAL SUMMARY'!$FA$288)+SUMIF('ANNUAL SUMMARY'!$FE$296,BH112,'ANNUAL SUMMARY'!$FA$346)+SUMIF('ANNUAL SUMMARY'!$FE$354,BH112,'ANNUAL SUMMARY'!$FA$404)+SUMIF('ANNUAL SUMMARY'!$FE$412,BH112,'ANNUAL SUMMARY'!$FA$462)+SUMIF('ANNUAL SUMMARY'!$FE$470,BH112,'ANNUAL SUMMARY'!$FA$520)+SUMIF('ANNUAL SUMMARY'!$FE$586,BH112,'ANNUAL SUMMARY'!$FA$636)+SUMIF('ANNUAL SUMMARY'!$FE$528,BH112,'ANNUAL SUMMARY'!$FA$578)+SUMIF('ANNUAL SUMMARY'!$FE$644,BH112,'ANNUAL SUMMARY'!$FA$694)</f>
        <v>0</v>
      </c>
      <c r="BD157" s="718"/>
      <c r="BE157" s="718"/>
      <c r="BF157" s="718"/>
      <c r="BG157" s="718"/>
      <c r="BH157" s="718"/>
      <c r="BI157" s="718"/>
      <c r="BJ157" s="15"/>
      <c r="BK157" s="707" t="str">
        <f>'ANNUAL SUMMARY'!$O$56</f>
        <v>NIGHT</v>
      </c>
      <c r="BL157" s="707"/>
      <c r="BM157" s="707"/>
      <c r="BN157" s="707"/>
      <c r="BO157" s="892">
        <f>SUMIF('PREVIOUS LOGS'!$K$6,BH112,'PREVIOUS LOGS'!$R$51)+SUMIF('PREVIOUS LOGS'!$K$59,$K$6,'PREVIOUS LOGS'!$R$104)+SUMIF('PREVIOUS LOGS'!$K$112,BH112,'PREVIOUS LOGS'!$R$157)+SUMIF('PREVIOUS LOGS'!$K$165,BH112,'PREVIOUS LOGS'!$R$210)+SUMIF('PREVIOUS LOGS'!$K$218,BH112,'PREVIOUS LOGS'!$R$263)+SUMIF('PREVIOUS LOGS'!$K$271,BH112,'PREVIOUS LOGS'!$R$316)+SUMIF('PREVIOUS LOGS'!$K$324,BH112,'PREVIOUS LOGS'!$R$369)+SUMIF('PREVIOUS LOGS'!$BH$6,BH112,'PREVIOUS LOGS'!$BO$51)+SUMIF('PREVIOUS LOGS'!$BH$59,$K$6,'PREVIOUS LOGS'!$BO$104)+SUMIF('PREVIOUS LOGS'!$BH$112,BH112,'PREVIOUS LOGS'!$BO$157)+SUMIF('PREVIOUS LOGS'!$BH$165,BH112,'PREVIOUS LOGS'!$BO$210)+SUMIF('PREVIOUS LOGS'!$BH$218,BH112,'PREVIOUS LOGS'!$BO$263)+SUMIF('PREVIOUS LOGS'!$BH$271,BH112,'PREVIOUS LOGS'!$BO$316)+SUMIF('PREVIOUS LOGS'!$BH$324,BH112,'PREVIOUS LOGS'!$BO$369)+SUMIF('PREVIOUS LOGS'!$DF$6,BH112,'PREVIOUS LOGS'!$DM$51)+SUMIF('PREVIOUS LOGS'!$DF$59,$K$6,'PREVIOUS LOGS'!$DM$104)+SUMIF('PREVIOUS LOGS'!$DF$112,BH112,'PREVIOUS LOGS'!$DM$157)+SUMIF('PREVIOUS LOGS'!$DF$165,BH112,'PREVIOUS LOGS'!$DM$210)+SUMIF('PREVIOUS LOGS'!$DF$218,BH112,'PREVIOUS LOGS'!$DM$263)+SUMIF('PREVIOUS LOGS'!$DF$271,BH112,'PREVIOUS LOGS'!$DM$316)+SUMIF('PREVIOUS LOGS'!$DF$324,BH112,'PREVIOUS LOGS'!$DM$369)+SUMIF('PREVIOUS LOGS'!$FC$6,BH112,'PREVIOUS LOGS'!$FJ$51)+SUMIF('PREVIOUS LOGS'!$FC$59,$K$6,'PREVIOUS LOGS'!$FJ$104)+SUMIF('PREVIOUS LOGS'!$FC$112,BH112,'PREVIOUS LOGS'!$FJ$157)+SUMIF('PREVIOUS LOGS'!$FC$165,BH112,'PREVIOUS LOGS'!$FJ$210)+SUMIF('PREVIOUS LOGS'!$FC$218,BH112,'PREVIOUS LOGS'!$FJ$263)+SUMIF('PREVIOUS LOGS'!$FC$271,BH112,'PREVIOUS LOGS'!$FJ$316)+SUMIF('PREVIOUS LOGS'!$FC$324,BH112,'PREVIOUS LOGS'!$FJ$369)+SUMIF('ANNUAL SUMMARY'!$L$6,BH112,'ANNUAL SUMMARY'!$T$56)+SUMIF('ANNUAL SUMMARY'!$L$64,BH112,'ANNUAL SUMMARY'!$T$114)+SUMIF('ANNUAL SUMMARY'!$L$122,BH112,'ANNUAL SUMMARY'!$T$172)+SUMIF('ANNUAL SUMMARY'!$L$180,BH112,'ANNUAL SUMMARY'!$T$230)+SUMIF('ANNUAL SUMMARY'!$L$238,BH112,'ANNUAL SUMMARY'!$T$288)+SUMIF('ANNUAL SUMMARY'!$L$296,BH112,'ANNUAL SUMMARY'!$T$346)+SUMIF('ANNUAL SUMMARY'!$L$354,BH112,'ANNUAL SUMMARY'!$T$404)+SUMIF('ANNUAL SUMMARY'!$L$412,BH112,'ANNUAL SUMMARY'!$T$462)+SUMIF('ANNUAL SUMMARY'!$L$470,BH112,'ANNUAL SUMMARY'!$T$520)+SUMIF('ANNUAL SUMMARY'!$L$528,BH112,'ANNUAL SUMMARY'!$T$578)+SUMIF('ANNUAL SUMMARY'!$L$586,BH112,'ANNUAL SUMMARY'!$T$636)+SUMIF('ANNUAL SUMMARY'!$L$644,BH112,'ANNUAL SUMMARY'!$T$694)+SUMIF('ANNUAL SUMMARY'!$BI$6,BH112,'ANNUAL SUMMARY'!$BQ$56)+SUMIF('ANNUAL SUMMARY'!$BI$64,BH112,'ANNUAL SUMMARY'!$BQ$114)+SUMIF('ANNUAL SUMMARY'!$BI$122,BH112,'ANNUAL SUMMARY'!$BQ$172)+SUMIF('ANNUAL SUMMARY'!$BI$180,BH112,'ANNUAL SUMMARY'!$BQ$230)+SUMIF('ANNUAL SUMMARY'!$BI$238,BH112,'ANNUAL SUMMARY'!$BQ$288)+SUMIF('ANNUAL SUMMARY'!$BI$296,BH112,'ANNUAL SUMMARY'!$BQ$346)+SUMIF('ANNUAL SUMMARY'!$BI$354,BH112,'ANNUAL SUMMARY'!$BQ$404)+SUMIF('ANNUAL SUMMARY'!$BI$412,BH112,'ANNUAL SUMMARY'!$BQ$462)+SUMIF('ANNUAL SUMMARY'!$BI$470,BH112,'ANNUAL SUMMARY'!$BQ$520)+SUMIF('ANNUAL SUMMARY'!$BI$528,BH112,'ANNUAL SUMMARY'!$BQ$578)+SUMIF('ANNUAL SUMMARY'!$BI$586,BH112,'ANNUAL SUMMARY'!$BQ$636)+SUMIF('ANNUAL SUMMARY'!$BI$644,BH112,'ANNUAL SUMMARY'!$BQ$694)+SUMIF('ANNUAL SUMMARY'!$DH$6,BH112,'ANNUAL SUMMARY'!$DP$56)+SUMIF('ANNUAL SUMMARY'!$DH$64,BH112,'ANNUAL SUMMARY'!$DP$114)+SUMIF('ANNUAL SUMMARY'!$DH$122,BH112,'ANNUAL SUMMARY'!$DP$172)+SUMIF('ANNUAL SUMMARY'!$DH$180,BH112,'ANNUAL SUMMARY'!$DP$230)+SUMIF('ANNUAL SUMMARY'!$DH$238,BH112,'ANNUAL SUMMARY'!$DP$288)+SUMIF('ANNUAL SUMMARY'!$DH$296,BH112,'ANNUAL SUMMARY'!$DP$346)+SUMIF('ANNUAL SUMMARY'!$DH$354,BH112,'ANNUAL SUMMARY'!$DP$404)+SUMIF('ANNUAL SUMMARY'!$DH$412,BH112,'ANNUAL SUMMARY'!$DP$462)+SUMIF('ANNUAL SUMMARY'!$DH$470,BH112,'ANNUAL SUMMARY'!$DP$520)+SUMIF('ANNUAL SUMMARY'!$DH$528,BH112,'ANNUAL SUMMARY'!$DP$578)+SUMIF('ANNUAL SUMMARY'!$DH$586,BH112,'ANNUAL SUMMARY'!$DP$636)+SUMIF('ANNUAL SUMMARY'!$FE$6,BH112,'ANNUAL SUMMARY'!$FM$56)+SUMIF('ANNUAL SUMMARY'!$DH$644,BH112,'ANNUAL SUMMARY'!$DP$694)+SUMIF('ANNUAL SUMMARY'!$FE$64,BH112,'ANNUAL SUMMARY'!$FM$114)+SUMIF('ANNUAL SUMMARY'!$FE$122,BH112,'ANNUAL SUMMARY'!$FM$172)+SUMIF('ANNUAL SUMMARY'!$FE$180,BH112,'ANNUAL SUMMARY'!$FM$230)+SUMIF('ANNUAL SUMMARY'!$FE$238,BH112,'ANNUAL SUMMARY'!$FM$288)+SUMIF('ANNUAL SUMMARY'!$FE$296,BH112,'ANNUAL SUMMARY'!$FM$346)+SUMIF('ANNUAL SUMMARY'!$FE$354,BH112,'ANNUAL SUMMARY'!$FM$404)+SUMIF('ANNUAL SUMMARY'!$FE$412,BH112,'ANNUAL SUMMARY'!$FM$462)+SUMIF('ANNUAL SUMMARY'!$FE$470,BH112,'ANNUAL SUMMARY'!$FM$520)+SUMIF('ANNUAL SUMMARY'!$FE$586,BH112,'ANNUAL SUMMARY'!$FM$636)+SUMIF('ANNUAL SUMMARY'!$FE$528,BH112,'ANNUAL SUMMARY'!$FM$578)+SUMIF('ANNUAL SUMMARY'!$FE$644,BH112,'ANNUAL SUMMARY'!$FM$694)</f>
        <v>0</v>
      </c>
      <c r="BP157" s="892"/>
      <c r="BQ157" s="892"/>
      <c r="BR157" s="892"/>
      <c r="BS157" s="892"/>
      <c r="BT157" s="892"/>
      <c r="BU157" s="891"/>
      <c r="BV157" s="643"/>
      <c r="BW157" s="709" t="str">
        <f>IF('FRONT PAGE'!$A$1="www.fly-logics.com","No SERIE",0)</f>
        <v>No SERIE</v>
      </c>
      <c r="BX157" s="710"/>
      <c r="BY157" s="710"/>
      <c r="BZ157" s="710"/>
      <c r="CA157" s="710"/>
      <c r="CB157" s="710"/>
      <c r="CC157" s="690"/>
      <c r="CD157" s="690"/>
      <c r="CE157" s="690"/>
      <c r="CF157" s="690"/>
      <c r="CG157" s="690"/>
      <c r="CH157" s="691"/>
      <c r="CI157" s="709" t="str">
        <f>IF('FRONT PAGE'!$A$1="www.fly-logics.com","BUILT DATE",0)</f>
        <v>BUILT DATE</v>
      </c>
      <c r="CJ157" s="710"/>
      <c r="CK157" s="710"/>
      <c r="CL157" s="710"/>
      <c r="CM157" s="710"/>
      <c r="CN157" s="710"/>
      <c r="CO157" s="689"/>
      <c r="CP157" s="690"/>
      <c r="CQ157" s="690"/>
      <c r="CR157" s="690"/>
      <c r="CS157" s="691"/>
      <c r="CT157" s="1263"/>
      <c r="CU157" s="1250"/>
      <c r="CV157" s="790"/>
      <c r="CW157" s="707" t="str">
        <f>'ANNUAL SUMMARY'!$C$56</f>
        <v>IFR</v>
      </c>
      <c r="CX157" s="707"/>
      <c r="CY157" s="707"/>
      <c r="CZ157" s="707"/>
      <c r="DA157" s="891">
        <f>SUMIF('PREVIOUS LOGS'!$K$6,DF112,'PREVIOUS LOGS'!$F$51)+SUMIF('PREVIOUS LOGS'!$K$59,$K$6,'PREVIOUS LOGS'!$F$104)+SUMIF('PREVIOUS LOGS'!$K$112,DF112,'PREVIOUS LOGS'!$F$157)+SUMIF('PREVIOUS LOGS'!$K$165,DF112,'PREVIOUS LOGS'!$F$210)+SUMIF('PREVIOUS LOGS'!$K$218,DF112,'PREVIOUS LOGS'!$F$263)+SUMIF('PREVIOUS LOGS'!$K$271,DF112,'PREVIOUS LOGS'!$F$316)+SUMIF('PREVIOUS LOGS'!$K$324,DF112,'PREVIOUS LOGS'!$F$369)+SUMIF('PREVIOUS LOGS'!$BH$6,DF112,'PREVIOUS LOGS'!$BC$51)+SUMIF('PREVIOUS LOGS'!$BH$59,$K$6,'PREVIOUS LOGS'!$BC$104)+SUMIF('PREVIOUS LOGS'!$BH$112,DF112,'PREVIOUS LOGS'!$BC$157)+SUMIF('PREVIOUS LOGS'!$BH$165,DF112,'PREVIOUS LOGS'!$BC$210)+SUMIF('PREVIOUS LOGS'!$BH$218,DF112,'PREVIOUS LOGS'!$BC$263)+SUMIF('PREVIOUS LOGS'!$BH$271,DF112,'PREVIOUS LOGS'!$BC$316)+SUMIF('PREVIOUS LOGS'!$BH$324,DF112,'PREVIOUS LOGS'!$BC$369)+SUMIF('PREVIOUS LOGS'!$DF$6,DF112,'PREVIOUS LOGS'!$DA$51)+SUMIF('PREVIOUS LOGS'!$DF$59,$K$6,'PREVIOUS LOGS'!$DA$104)+SUMIF('PREVIOUS LOGS'!$DF$112,DF112,'PREVIOUS LOGS'!$DA$157)+SUMIF('PREVIOUS LOGS'!$DF$165,DF112,'PREVIOUS LOGS'!$DA$210)+SUMIF('PREVIOUS LOGS'!$DF$218,DF112,'PREVIOUS LOGS'!$DA$263)+SUMIF('PREVIOUS LOGS'!$DF$271,DF112,'PREVIOUS LOGS'!$DA$316)+SUMIF('PREVIOUS LOGS'!$DF$324,DF112,'PREVIOUS LOGS'!$DA$369)+SUMIF('PREVIOUS LOGS'!$FC$6,DF112,'PREVIOUS LOGS'!$EX$51)+SUMIF('PREVIOUS LOGS'!$FC$59,$K$6,'PREVIOUS LOGS'!$EX$104)+SUMIF('PREVIOUS LOGS'!$FC$112,DF112,'PREVIOUS LOGS'!$EX$157)+SUMIF('PREVIOUS LOGS'!$FC$165,DF112,'PREVIOUS LOGS'!$EX$210)+SUMIF('PREVIOUS LOGS'!$FC$218,DF112,'PREVIOUS LOGS'!$EX$263)+SUMIF('PREVIOUS LOGS'!$FC$271,DF112,'PREVIOUS LOGS'!$EX$316)+SUMIF('PREVIOUS LOGS'!$FC$324,DF112,'PREVIOUS LOGS'!$EX$369)+SUMIF('ANNUAL SUMMARY'!$L$6,DF112,'ANNUAL SUMMARY'!$H$56)+SUMIF('ANNUAL SUMMARY'!$L$64,DF112,'ANNUAL SUMMARY'!$H$114)+SUMIF('ANNUAL SUMMARY'!$L$122,DF112,'ANNUAL SUMMARY'!$H$172)+SUMIF('ANNUAL SUMMARY'!$L$180,DF112,'ANNUAL SUMMARY'!$H$230)+SUMIF('ANNUAL SUMMARY'!$L$238,DF112,'ANNUAL SUMMARY'!$H$288)+SUMIF('ANNUAL SUMMARY'!$L$296,DF112,'ANNUAL SUMMARY'!$H$346)+SUMIF('ANNUAL SUMMARY'!$L$354,DF112,'ANNUAL SUMMARY'!$H$404)+SUMIF('ANNUAL SUMMARY'!$L$412,DF112,'ANNUAL SUMMARY'!$H$462)+SUMIF('ANNUAL SUMMARY'!$L$470,DF112,'ANNUAL SUMMARY'!$H$520)+SUMIF('ANNUAL SUMMARY'!$L$528,DF112,'ANNUAL SUMMARY'!$H$578)+SUMIF('ANNUAL SUMMARY'!$L$586,DF112,'ANNUAL SUMMARY'!$H$636)+SUMIF('ANNUAL SUMMARY'!$L$644,DF112,'ANNUAL SUMMARY'!$H$694)+SUMIF('ANNUAL SUMMARY'!$BI$6,DF112,'ANNUAL SUMMARY'!$BE$56)+SUMIF('ANNUAL SUMMARY'!$BI$64,DF112,'ANNUAL SUMMARY'!$BE$114)+SUMIF('ANNUAL SUMMARY'!$BI$122,DF112,'ANNUAL SUMMARY'!$BE$172)+SUMIF('ANNUAL SUMMARY'!$BI$180,DF112,'ANNUAL SUMMARY'!$BE$230)+SUMIF('ANNUAL SUMMARY'!$BI$238,DF112,'ANNUAL SUMMARY'!$BE$288)+SUMIF('ANNUAL SUMMARY'!$BI$296,DF112,'ANNUAL SUMMARY'!$BE$346)+SUMIF('ANNUAL SUMMARY'!$BI$354,DF112,'ANNUAL SUMMARY'!$BE$404)+SUMIF('ANNUAL SUMMARY'!$BI$412,DF112,'ANNUAL SUMMARY'!$BE$462)+SUMIF('ANNUAL SUMMARY'!$BI$470,DF112,'ANNUAL SUMMARY'!$BE$520)+SUMIF('ANNUAL SUMMARY'!$BI$528,DF112,'ANNUAL SUMMARY'!$BE$578)+SUMIF('ANNUAL SUMMARY'!$BI$586,DF112,'ANNUAL SUMMARY'!$BE$636)+SUMIF('ANNUAL SUMMARY'!$BI$644,DF112,'ANNUAL SUMMARY'!$BE$694)+SUMIF('ANNUAL SUMMARY'!$DH$6,DF112,'ANNUAL SUMMARY'!$DD$56)+SUMIF('ANNUAL SUMMARY'!$DH$64,DF112,'ANNUAL SUMMARY'!$DD$114)+SUMIF('ANNUAL SUMMARY'!$DH$122,DF112,'ANNUAL SUMMARY'!$DD$172)+SUMIF('ANNUAL SUMMARY'!$DH$180,DF112,'ANNUAL SUMMARY'!$DD$230)+SUMIF('ANNUAL SUMMARY'!$DH$238,DF112,'ANNUAL SUMMARY'!$DD$288)+SUMIF('ANNUAL SUMMARY'!$DH$296,DF112,'ANNUAL SUMMARY'!$DD$346)+SUMIF('ANNUAL SUMMARY'!$DH$354,DF112,'ANNUAL SUMMARY'!$DD$404)+SUMIF('ANNUAL SUMMARY'!$DH$412,DF112,'ANNUAL SUMMARY'!$DD$462)+SUMIF('ANNUAL SUMMARY'!$DH$470,DF112,'ANNUAL SUMMARY'!$DD$520)+SUMIF('ANNUAL SUMMARY'!$DH$528,DF112,'ANNUAL SUMMARY'!$DD$578)+SUMIF('ANNUAL SUMMARY'!$DH$586,DF112,'ANNUAL SUMMARY'!$DD$636)+SUMIF('ANNUAL SUMMARY'!$FE$6,DF112,'ANNUAL SUMMARY'!$FA$56)+SUMIF('ANNUAL SUMMARY'!$DH$644,DF112,'ANNUAL SUMMARY'!$DD$694)+SUMIF('ANNUAL SUMMARY'!$FE$64,DF112,'ANNUAL SUMMARY'!$FA$114)+SUMIF('ANNUAL SUMMARY'!$FE$122,DF112,'ANNUAL SUMMARY'!$FA$172)+SUMIF('ANNUAL SUMMARY'!$FE$180,DF112,'ANNUAL SUMMARY'!$FA$230)+SUMIF('ANNUAL SUMMARY'!$FE$238,DF112,'ANNUAL SUMMARY'!$FA$288)+SUMIF('ANNUAL SUMMARY'!$FE$296,DF112,'ANNUAL SUMMARY'!$FA$346)+SUMIF('ANNUAL SUMMARY'!$FE$354,DF112,'ANNUAL SUMMARY'!$FA$404)+SUMIF('ANNUAL SUMMARY'!$FE$412,DF112,'ANNUAL SUMMARY'!$FA$462)+SUMIF('ANNUAL SUMMARY'!$FE$470,DF112,'ANNUAL SUMMARY'!$FA$520)+SUMIF('ANNUAL SUMMARY'!$FE$586,DF112,'ANNUAL SUMMARY'!$FA$636)+SUMIF('ANNUAL SUMMARY'!$FE$528,DF112,'ANNUAL SUMMARY'!$FA$578)+SUMIF('ANNUAL SUMMARY'!$FE$644,DF112,'ANNUAL SUMMARY'!$FA$694)</f>
        <v>0</v>
      </c>
      <c r="DB157" s="718"/>
      <c r="DC157" s="718"/>
      <c r="DD157" s="718"/>
      <c r="DE157" s="718"/>
      <c r="DF157" s="718"/>
      <c r="DG157" s="718"/>
      <c r="DH157" s="15"/>
      <c r="DI157" s="707" t="str">
        <f>'ANNUAL SUMMARY'!$O$56</f>
        <v>NIGHT</v>
      </c>
      <c r="DJ157" s="707"/>
      <c r="DK157" s="707"/>
      <c r="DL157" s="707"/>
      <c r="DM157" s="892">
        <f>SUMIF('PREVIOUS LOGS'!$K$6,DF112,'PREVIOUS LOGS'!$R$51)+SUMIF('PREVIOUS LOGS'!$K$59,$K$6,'PREVIOUS LOGS'!$R$104)+SUMIF('PREVIOUS LOGS'!$K$112,DF112,'PREVIOUS LOGS'!$R$157)+SUMIF('PREVIOUS LOGS'!$K$165,DF112,'PREVIOUS LOGS'!$R$210)+SUMIF('PREVIOUS LOGS'!$K$218,DF112,'PREVIOUS LOGS'!$R$263)+SUMIF('PREVIOUS LOGS'!$K$271,DF112,'PREVIOUS LOGS'!$R$316)+SUMIF('PREVIOUS LOGS'!$K$324,DF112,'PREVIOUS LOGS'!$R$369)+SUMIF('PREVIOUS LOGS'!$BH$6,DF112,'PREVIOUS LOGS'!$BO$51)+SUMIF('PREVIOUS LOGS'!$BH$59,$K$6,'PREVIOUS LOGS'!$BO$104)+SUMIF('PREVIOUS LOGS'!$BH$112,DF112,'PREVIOUS LOGS'!$BO$157)+SUMIF('PREVIOUS LOGS'!$BH$165,DF112,'PREVIOUS LOGS'!$BO$210)+SUMIF('PREVIOUS LOGS'!$BH$218,DF112,'PREVIOUS LOGS'!$BO$263)+SUMIF('PREVIOUS LOGS'!$BH$271,DF112,'PREVIOUS LOGS'!$BO$316)+SUMIF('PREVIOUS LOGS'!$BH$324,DF112,'PREVIOUS LOGS'!$BO$369)+SUMIF('PREVIOUS LOGS'!$DF$6,DF112,'PREVIOUS LOGS'!$DM$51)+SUMIF('PREVIOUS LOGS'!$DF$59,$K$6,'PREVIOUS LOGS'!$DM$104)+SUMIF('PREVIOUS LOGS'!$DF$112,DF112,'PREVIOUS LOGS'!$DM$157)+SUMIF('PREVIOUS LOGS'!$DF$165,DF112,'PREVIOUS LOGS'!$DM$210)+SUMIF('PREVIOUS LOGS'!$DF$218,DF112,'PREVIOUS LOGS'!$DM$263)+SUMIF('PREVIOUS LOGS'!$DF$271,DF112,'PREVIOUS LOGS'!$DM$316)+SUMIF('PREVIOUS LOGS'!$DF$324,DF112,'PREVIOUS LOGS'!$DM$369)+SUMIF('PREVIOUS LOGS'!$FC$6,DF112,'PREVIOUS LOGS'!$FJ$51)+SUMIF('PREVIOUS LOGS'!$FC$59,$K$6,'PREVIOUS LOGS'!$FJ$104)+SUMIF('PREVIOUS LOGS'!$FC$112,DF112,'PREVIOUS LOGS'!$FJ$157)+SUMIF('PREVIOUS LOGS'!$FC$165,DF112,'PREVIOUS LOGS'!$FJ$210)+SUMIF('PREVIOUS LOGS'!$FC$218,DF112,'PREVIOUS LOGS'!$FJ$263)+SUMIF('PREVIOUS LOGS'!$FC$271,DF112,'PREVIOUS LOGS'!$FJ$316)+SUMIF('PREVIOUS LOGS'!$FC$324,DF112,'PREVIOUS LOGS'!$FJ$369)+SUMIF('ANNUAL SUMMARY'!$L$6,DF112,'ANNUAL SUMMARY'!$T$56)+SUMIF('ANNUAL SUMMARY'!$L$64,DF112,'ANNUAL SUMMARY'!$T$114)+SUMIF('ANNUAL SUMMARY'!$L$122,DF112,'ANNUAL SUMMARY'!$T$172)+SUMIF('ANNUAL SUMMARY'!$L$180,DF112,'ANNUAL SUMMARY'!$T$230)+SUMIF('ANNUAL SUMMARY'!$L$238,DF112,'ANNUAL SUMMARY'!$T$288)+SUMIF('ANNUAL SUMMARY'!$L$296,DF112,'ANNUAL SUMMARY'!$T$346)+SUMIF('ANNUAL SUMMARY'!$L$354,DF112,'ANNUAL SUMMARY'!$T$404)+SUMIF('ANNUAL SUMMARY'!$L$412,DF112,'ANNUAL SUMMARY'!$T$462)+SUMIF('ANNUAL SUMMARY'!$L$470,DF112,'ANNUAL SUMMARY'!$T$520)+SUMIF('ANNUAL SUMMARY'!$L$528,DF112,'ANNUAL SUMMARY'!$T$578)+SUMIF('ANNUAL SUMMARY'!$L$586,DF112,'ANNUAL SUMMARY'!$T$636)+SUMIF('ANNUAL SUMMARY'!$L$644,DF112,'ANNUAL SUMMARY'!$T$694)+SUMIF('ANNUAL SUMMARY'!$BI$6,DF112,'ANNUAL SUMMARY'!$BQ$56)+SUMIF('ANNUAL SUMMARY'!$BI$64,DF112,'ANNUAL SUMMARY'!$BQ$114)+SUMIF('ANNUAL SUMMARY'!$BI$122,DF112,'ANNUAL SUMMARY'!$BQ$172)+SUMIF('ANNUAL SUMMARY'!$BI$180,DF112,'ANNUAL SUMMARY'!$BQ$230)+SUMIF('ANNUAL SUMMARY'!$BI$238,DF112,'ANNUAL SUMMARY'!$BQ$288)+SUMIF('ANNUAL SUMMARY'!$BI$296,DF112,'ANNUAL SUMMARY'!$BQ$346)+SUMIF('ANNUAL SUMMARY'!$BI$354,DF112,'ANNUAL SUMMARY'!$BQ$404)+SUMIF('ANNUAL SUMMARY'!$BI$412,DF112,'ANNUAL SUMMARY'!$BQ$462)+SUMIF('ANNUAL SUMMARY'!$BI$470,DF112,'ANNUAL SUMMARY'!$BQ$520)+SUMIF('ANNUAL SUMMARY'!$BI$528,DF112,'ANNUAL SUMMARY'!$BQ$578)+SUMIF('ANNUAL SUMMARY'!$BI$586,DF112,'ANNUAL SUMMARY'!$BQ$636)+SUMIF('ANNUAL SUMMARY'!$BI$644,DF112,'ANNUAL SUMMARY'!$BQ$694)+SUMIF('ANNUAL SUMMARY'!$DH$6,DF112,'ANNUAL SUMMARY'!$DP$56)+SUMIF('ANNUAL SUMMARY'!$DH$64,DF112,'ANNUAL SUMMARY'!$DP$114)+SUMIF('ANNUAL SUMMARY'!$DH$122,DF112,'ANNUAL SUMMARY'!$DP$172)+SUMIF('ANNUAL SUMMARY'!$DH$180,DF112,'ANNUAL SUMMARY'!$DP$230)+SUMIF('ANNUAL SUMMARY'!$DH$238,DF112,'ANNUAL SUMMARY'!$DP$288)+SUMIF('ANNUAL SUMMARY'!$DH$296,DF112,'ANNUAL SUMMARY'!$DP$346)+SUMIF('ANNUAL SUMMARY'!$DH$354,DF112,'ANNUAL SUMMARY'!$DP$404)+SUMIF('ANNUAL SUMMARY'!$DH$412,DF112,'ANNUAL SUMMARY'!$DP$462)+SUMIF('ANNUAL SUMMARY'!$DH$470,DF112,'ANNUAL SUMMARY'!$DP$520)+SUMIF('ANNUAL SUMMARY'!$DH$528,DF112,'ANNUAL SUMMARY'!$DP$578)+SUMIF('ANNUAL SUMMARY'!$DH$586,DF112,'ANNUAL SUMMARY'!$DP$636)+SUMIF('ANNUAL SUMMARY'!$FE$6,DF112,'ANNUAL SUMMARY'!$FM$56)+SUMIF('ANNUAL SUMMARY'!$DH$644,DF112,'ANNUAL SUMMARY'!$DP$694)+SUMIF('ANNUAL SUMMARY'!$FE$64,DF112,'ANNUAL SUMMARY'!$FM$114)+SUMIF('ANNUAL SUMMARY'!$FE$122,DF112,'ANNUAL SUMMARY'!$FM$172)+SUMIF('ANNUAL SUMMARY'!$FE$180,DF112,'ANNUAL SUMMARY'!$FM$230)+SUMIF('ANNUAL SUMMARY'!$FE$238,DF112,'ANNUAL SUMMARY'!$FM$288)+SUMIF('ANNUAL SUMMARY'!$FE$296,DF112,'ANNUAL SUMMARY'!$FM$346)+SUMIF('ANNUAL SUMMARY'!$FE$354,DF112,'ANNUAL SUMMARY'!$FM$404)+SUMIF('ANNUAL SUMMARY'!$FE$412,DF112,'ANNUAL SUMMARY'!$FM$462)+SUMIF('ANNUAL SUMMARY'!$FE$470,DF112,'ANNUAL SUMMARY'!$FM$520)+SUMIF('ANNUAL SUMMARY'!$FE$586,DF112,'ANNUAL SUMMARY'!$FM$636)+SUMIF('ANNUAL SUMMARY'!$FE$528,DF112,'ANNUAL SUMMARY'!$FM$578)+SUMIF('ANNUAL SUMMARY'!$FE$644,DF112,'ANNUAL SUMMARY'!$FM$694)</f>
        <v>0</v>
      </c>
      <c r="DN157" s="892"/>
      <c r="DO157" s="892"/>
      <c r="DP157" s="892"/>
      <c r="DQ157" s="892"/>
      <c r="DR157" s="892"/>
      <c r="DS157" s="891"/>
      <c r="DT157" s="643"/>
      <c r="DU157" s="709" t="str">
        <f>IF('FRONT PAGE'!$A$1="www.fly-logics.com","No SERIE",0)</f>
        <v>No SERIE</v>
      </c>
      <c r="DV157" s="710"/>
      <c r="DW157" s="710"/>
      <c r="DX157" s="710"/>
      <c r="DY157" s="710"/>
      <c r="DZ157" s="710"/>
      <c r="EA157" s="690"/>
      <c r="EB157" s="690"/>
      <c r="EC157" s="690"/>
      <c r="ED157" s="690"/>
      <c r="EE157" s="690"/>
      <c r="EF157" s="691"/>
      <c r="EG157" s="709" t="str">
        <f>IF('FRONT PAGE'!$A$1="www.fly-logics.com","BUILT DATE",0)</f>
        <v>BUILT DATE</v>
      </c>
      <c r="EH157" s="710"/>
      <c r="EI157" s="710"/>
      <c r="EJ157" s="710"/>
      <c r="EK157" s="710"/>
      <c r="EL157" s="710"/>
      <c r="EM157" s="689"/>
      <c r="EN157" s="690"/>
      <c r="EO157" s="690"/>
      <c r="EP157" s="690"/>
      <c r="EQ157" s="690"/>
      <c r="ER157" s="1263"/>
      <c r="ES157" s="790"/>
      <c r="ET157" s="707" t="str">
        <f>'ANNUAL SUMMARY'!$C$56</f>
        <v>IFR</v>
      </c>
      <c r="EU157" s="707"/>
      <c r="EV157" s="707"/>
      <c r="EW157" s="707"/>
      <c r="EX157" s="891">
        <f>SUMIF('PREVIOUS LOGS'!$K$6,FC112,'PREVIOUS LOGS'!$F$51)+SUMIF('PREVIOUS LOGS'!$K$59,$K$6,'PREVIOUS LOGS'!$F$104)+SUMIF('PREVIOUS LOGS'!$K$112,FC112,'PREVIOUS LOGS'!$F$157)+SUMIF('PREVIOUS LOGS'!$K$165,FC112,'PREVIOUS LOGS'!$F$210)+SUMIF('PREVIOUS LOGS'!$K$218,FC112,'PREVIOUS LOGS'!$F$263)+SUMIF('PREVIOUS LOGS'!$K$271,FC112,'PREVIOUS LOGS'!$F$316)+SUMIF('PREVIOUS LOGS'!$K$324,FC112,'PREVIOUS LOGS'!$F$369)+SUMIF('PREVIOUS LOGS'!$BH$6,FC112,'PREVIOUS LOGS'!$BC$51)+SUMIF('PREVIOUS LOGS'!$BH$59,$K$6,'PREVIOUS LOGS'!$BC$104)+SUMIF('PREVIOUS LOGS'!$BH$112,FC112,'PREVIOUS LOGS'!$BC$157)+SUMIF('PREVIOUS LOGS'!$BH$165,FC112,'PREVIOUS LOGS'!$BC$210)+SUMIF('PREVIOUS LOGS'!$BH$218,FC112,'PREVIOUS LOGS'!$BC$263)+SUMIF('PREVIOUS LOGS'!$BH$271,FC112,'PREVIOUS LOGS'!$BC$316)+SUMIF('PREVIOUS LOGS'!$BH$324,FC112,'PREVIOUS LOGS'!$BC$369)+SUMIF('PREVIOUS LOGS'!$DF$6,FC112,'PREVIOUS LOGS'!$DA$51)+SUMIF('PREVIOUS LOGS'!$DF$59,$K$6,'PREVIOUS LOGS'!$DA$104)+SUMIF('PREVIOUS LOGS'!$DF$112,FC112,'PREVIOUS LOGS'!$DA$157)+SUMIF('PREVIOUS LOGS'!$DF$165,FC112,'PREVIOUS LOGS'!$DA$210)+SUMIF('PREVIOUS LOGS'!$DF$218,FC112,'PREVIOUS LOGS'!$DA$263)+SUMIF('PREVIOUS LOGS'!$DF$271,FC112,'PREVIOUS LOGS'!$DA$316)+SUMIF('PREVIOUS LOGS'!$DF$324,FC112,'PREVIOUS LOGS'!$DA$369)+SUMIF('PREVIOUS LOGS'!$FC$6,FC112,'PREVIOUS LOGS'!$EX$51)+SUMIF('PREVIOUS LOGS'!$FC$59,$K$6,'PREVIOUS LOGS'!$EX$104)+SUMIF('PREVIOUS LOGS'!$FC$112,FC112,'PREVIOUS LOGS'!$EX$157)+SUMIF('PREVIOUS LOGS'!$FC$165,FC112,'PREVIOUS LOGS'!$EX$210)+SUMIF('PREVIOUS LOGS'!$FC$218,FC112,'PREVIOUS LOGS'!$EX$263)+SUMIF('PREVIOUS LOGS'!$FC$271,FC112,'PREVIOUS LOGS'!$EX$316)+SUMIF('PREVIOUS LOGS'!$FC$324,FC112,'PREVIOUS LOGS'!$EX$369)+SUMIF('ANNUAL SUMMARY'!$L$6,FC112,'ANNUAL SUMMARY'!$H$56)+SUMIF('ANNUAL SUMMARY'!$L$64,FC112,'ANNUAL SUMMARY'!$H$114)+SUMIF('ANNUAL SUMMARY'!$L$122,FC112,'ANNUAL SUMMARY'!$H$172)+SUMIF('ANNUAL SUMMARY'!$L$180,FC112,'ANNUAL SUMMARY'!$H$230)+SUMIF('ANNUAL SUMMARY'!$L$238,FC112,'ANNUAL SUMMARY'!$H$288)+SUMIF('ANNUAL SUMMARY'!$L$296,FC112,'ANNUAL SUMMARY'!$H$346)+SUMIF('ANNUAL SUMMARY'!$L$354,FC112,'ANNUAL SUMMARY'!$H$404)+SUMIF('ANNUAL SUMMARY'!$L$412,FC112,'ANNUAL SUMMARY'!$H$462)+SUMIF('ANNUAL SUMMARY'!$L$470,FC112,'ANNUAL SUMMARY'!$H$520)+SUMIF('ANNUAL SUMMARY'!$L$528,FC112,'ANNUAL SUMMARY'!$H$578)+SUMIF('ANNUAL SUMMARY'!$L$586,FC112,'ANNUAL SUMMARY'!$H$636)+SUMIF('ANNUAL SUMMARY'!$L$644,FC112,'ANNUAL SUMMARY'!$H$694)+SUMIF('ANNUAL SUMMARY'!$BI$6,FC112,'ANNUAL SUMMARY'!$BE$56)+SUMIF('ANNUAL SUMMARY'!$BI$64,FC112,'ANNUAL SUMMARY'!$BE$114)+SUMIF('ANNUAL SUMMARY'!$BI$122,FC112,'ANNUAL SUMMARY'!$BE$172)+SUMIF('ANNUAL SUMMARY'!$BI$180,FC112,'ANNUAL SUMMARY'!$BE$230)+SUMIF('ANNUAL SUMMARY'!$BI$238,FC112,'ANNUAL SUMMARY'!$BE$288)+SUMIF('ANNUAL SUMMARY'!$BI$296,FC112,'ANNUAL SUMMARY'!$BE$346)+SUMIF('ANNUAL SUMMARY'!$BI$354,FC112,'ANNUAL SUMMARY'!$BE$404)+SUMIF('ANNUAL SUMMARY'!$BI$412,FC112,'ANNUAL SUMMARY'!$BE$462)+SUMIF('ANNUAL SUMMARY'!$BI$470,FC112,'ANNUAL SUMMARY'!$BE$520)+SUMIF('ANNUAL SUMMARY'!$BI$528,FC112,'ANNUAL SUMMARY'!$BE$578)+SUMIF('ANNUAL SUMMARY'!$BI$586,FC112,'ANNUAL SUMMARY'!$BE$636)+SUMIF('ANNUAL SUMMARY'!$BI$644,FC112,'ANNUAL SUMMARY'!$BE$694)+SUMIF('ANNUAL SUMMARY'!$DH$6,FC112,'ANNUAL SUMMARY'!$DD$56)+SUMIF('ANNUAL SUMMARY'!$DH$64,FC112,'ANNUAL SUMMARY'!$DD$114)+SUMIF('ANNUAL SUMMARY'!$DH$122,FC112,'ANNUAL SUMMARY'!$DD$172)+SUMIF('ANNUAL SUMMARY'!$DH$180,FC112,'ANNUAL SUMMARY'!$DD$230)+SUMIF('ANNUAL SUMMARY'!$DH$238,FC112,'ANNUAL SUMMARY'!$DD$288)+SUMIF('ANNUAL SUMMARY'!$DH$296,FC112,'ANNUAL SUMMARY'!$DD$346)+SUMIF('ANNUAL SUMMARY'!$DH$354,FC112,'ANNUAL SUMMARY'!$DD$404)+SUMIF('ANNUAL SUMMARY'!$DH$412,FC112,'ANNUAL SUMMARY'!$DD$462)+SUMIF('ANNUAL SUMMARY'!$DH$470,FC112,'ANNUAL SUMMARY'!$DD$520)+SUMIF('ANNUAL SUMMARY'!$DH$528,FC112,'ANNUAL SUMMARY'!$DD$578)+SUMIF('ANNUAL SUMMARY'!$DH$586,FC112,'ANNUAL SUMMARY'!$DD$636)+SUMIF('ANNUAL SUMMARY'!$FE$6,FC112,'ANNUAL SUMMARY'!$FA$56)+SUMIF('ANNUAL SUMMARY'!$DH$644,FC112,'ANNUAL SUMMARY'!$DD$694)+SUMIF('ANNUAL SUMMARY'!$FE$64,FC112,'ANNUAL SUMMARY'!$FA$114)+SUMIF('ANNUAL SUMMARY'!$FE$122,FC112,'ANNUAL SUMMARY'!$FA$172)+SUMIF('ANNUAL SUMMARY'!$FE$180,FC112,'ANNUAL SUMMARY'!$FA$230)+SUMIF('ANNUAL SUMMARY'!$FE$238,FC112,'ANNUAL SUMMARY'!$FA$288)+SUMIF('ANNUAL SUMMARY'!$FE$296,FC112,'ANNUAL SUMMARY'!$FA$346)+SUMIF('ANNUAL SUMMARY'!$FE$354,FC112,'ANNUAL SUMMARY'!$FA$404)+SUMIF('ANNUAL SUMMARY'!$FE$412,FC112,'ANNUAL SUMMARY'!$FA$462)+SUMIF('ANNUAL SUMMARY'!$FE$470,FC112,'ANNUAL SUMMARY'!$FA$520)+SUMIF('ANNUAL SUMMARY'!$FE$586,FC112,'ANNUAL SUMMARY'!$FA$636)+SUMIF('ANNUAL SUMMARY'!$FE$528,FC112,'ANNUAL SUMMARY'!$FA$578)+SUMIF('ANNUAL SUMMARY'!$FE$644,FC112,'ANNUAL SUMMARY'!$FA$694)</f>
        <v>0</v>
      </c>
      <c r="EY157" s="718"/>
      <c r="EZ157" s="718"/>
      <c r="FA157" s="718"/>
      <c r="FB157" s="718"/>
      <c r="FC157" s="718"/>
      <c r="FD157" s="718"/>
      <c r="FE157" s="15"/>
      <c r="FF157" s="707" t="str">
        <f>'ANNUAL SUMMARY'!$O$56</f>
        <v>NIGHT</v>
      </c>
      <c r="FG157" s="707"/>
      <c r="FH157" s="707"/>
      <c r="FI157" s="707"/>
      <c r="FJ157" s="892">
        <f>SUMIF('PREVIOUS LOGS'!$K$6,FC112,'PREVIOUS LOGS'!$R$51)+SUMIF('PREVIOUS LOGS'!$K$59,$K$6,'PREVIOUS LOGS'!$R$104)+SUMIF('PREVIOUS LOGS'!$K$112,FC112,'PREVIOUS LOGS'!$R$157)+SUMIF('PREVIOUS LOGS'!$K$165,FC112,'PREVIOUS LOGS'!$R$210)+SUMIF('PREVIOUS LOGS'!$K$218,FC112,'PREVIOUS LOGS'!$R$263)+SUMIF('PREVIOUS LOGS'!$K$271,FC112,'PREVIOUS LOGS'!$R$316)+SUMIF('PREVIOUS LOGS'!$K$324,FC112,'PREVIOUS LOGS'!$R$369)+SUMIF('PREVIOUS LOGS'!$BH$6,FC112,'PREVIOUS LOGS'!$BO$51)+SUMIF('PREVIOUS LOGS'!$BH$59,$K$6,'PREVIOUS LOGS'!$BO$104)+SUMIF('PREVIOUS LOGS'!$BH$112,FC112,'PREVIOUS LOGS'!$BO$157)+SUMIF('PREVIOUS LOGS'!$BH$165,FC112,'PREVIOUS LOGS'!$BO$210)+SUMIF('PREVIOUS LOGS'!$BH$218,FC112,'PREVIOUS LOGS'!$BO$263)+SUMIF('PREVIOUS LOGS'!$BH$271,FC112,'PREVIOUS LOGS'!$BO$316)+SUMIF('PREVIOUS LOGS'!$BH$324,FC112,'PREVIOUS LOGS'!$BO$369)+SUMIF('PREVIOUS LOGS'!$DF$6,FC112,'PREVIOUS LOGS'!$DM$51)+SUMIF('PREVIOUS LOGS'!$DF$59,$K$6,'PREVIOUS LOGS'!$DM$104)+SUMIF('PREVIOUS LOGS'!$DF$112,FC112,'PREVIOUS LOGS'!$DM$157)+SUMIF('PREVIOUS LOGS'!$DF$165,FC112,'PREVIOUS LOGS'!$DM$210)+SUMIF('PREVIOUS LOGS'!$DF$218,FC112,'PREVIOUS LOGS'!$DM$263)+SUMIF('PREVIOUS LOGS'!$DF$271,FC112,'PREVIOUS LOGS'!$DM$316)+SUMIF('PREVIOUS LOGS'!$DF$324,FC112,'PREVIOUS LOGS'!$DM$369)+SUMIF('PREVIOUS LOGS'!$FC$6,FC112,'PREVIOUS LOGS'!$FJ$51)+SUMIF('PREVIOUS LOGS'!$FC$59,$K$6,'PREVIOUS LOGS'!$FJ$104)+SUMIF('PREVIOUS LOGS'!$FC$112,FC112,'PREVIOUS LOGS'!$FJ$157)+SUMIF('PREVIOUS LOGS'!$FC$165,FC112,'PREVIOUS LOGS'!$FJ$210)+SUMIF('PREVIOUS LOGS'!$FC$218,FC112,'PREVIOUS LOGS'!$FJ$263)+SUMIF('PREVIOUS LOGS'!$FC$271,FC112,'PREVIOUS LOGS'!$FJ$316)+SUMIF('PREVIOUS LOGS'!$FC$324,FC112,'PREVIOUS LOGS'!$FJ$369)+SUMIF('ANNUAL SUMMARY'!$L$6,FC112,'ANNUAL SUMMARY'!$T$56)+SUMIF('ANNUAL SUMMARY'!$L$64,FC112,'ANNUAL SUMMARY'!$T$114)+SUMIF('ANNUAL SUMMARY'!$L$122,FC112,'ANNUAL SUMMARY'!$T$172)+SUMIF('ANNUAL SUMMARY'!$L$180,FC112,'ANNUAL SUMMARY'!$T$230)+SUMIF('ANNUAL SUMMARY'!$L$238,FC112,'ANNUAL SUMMARY'!$T$288)+SUMIF('ANNUAL SUMMARY'!$L$296,FC112,'ANNUAL SUMMARY'!$T$346)+SUMIF('ANNUAL SUMMARY'!$L$354,FC112,'ANNUAL SUMMARY'!$T$404)+SUMIF('ANNUAL SUMMARY'!$L$412,FC112,'ANNUAL SUMMARY'!$T$462)+SUMIF('ANNUAL SUMMARY'!$L$470,FC112,'ANNUAL SUMMARY'!$T$520)+SUMIF('ANNUAL SUMMARY'!$L$528,FC112,'ANNUAL SUMMARY'!$T$578)+SUMIF('ANNUAL SUMMARY'!$L$586,FC112,'ANNUAL SUMMARY'!$T$636)+SUMIF('ANNUAL SUMMARY'!$L$644,FC112,'ANNUAL SUMMARY'!$T$694)+SUMIF('ANNUAL SUMMARY'!$BI$6,FC112,'ANNUAL SUMMARY'!$BQ$56)+SUMIF('ANNUAL SUMMARY'!$BI$64,FC112,'ANNUAL SUMMARY'!$BQ$114)+SUMIF('ANNUAL SUMMARY'!$BI$122,FC112,'ANNUAL SUMMARY'!$BQ$172)+SUMIF('ANNUAL SUMMARY'!$BI$180,FC112,'ANNUAL SUMMARY'!$BQ$230)+SUMIF('ANNUAL SUMMARY'!$BI$238,FC112,'ANNUAL SUMMARY'!$BQ$288)+SUMIF('ANNUAL SUMMARY'!$BI$296,FC112,'ANNUAL SUMMARY'!$BQ$346)+SUMIF('ANNUAL SUMMARY'!$BI$354,FC112,'ANNUAL SUMMARY'!$BQ$404)+SUMIF('ANNUAL SUMMARY'!$BI$412,FC112,'ANNUAL SUMMARY'!$BQ$462)+SUMIF('ANNUAL SUMMARY'!$BI$470,FC112,'ANNUAL SUMMARY'!$BQ$520)+SUMIF('ANNUAL SUMMARY'!$BI$528,FC112,'ANNUAL SUMMARY'!$BQ$578)+SUMIF('ANNUAL SUMMARY'!$BI$586,FC112,'ANNUAL SUMMARY'!$BQ$636)+SUMIF('ANNUAL SUMMARY'!$BI$644,FC112,'ANNUAL SUMMARY'!$BQ$694)+SUMIF('ANNUAL SUMMARY'!$DH$6,FC112,'ANNUAL SUMMARY'!$DP$56)+SUMIF('ANNUAL SUMMARY'!$DH$64,FC112,'ANNUAL SUMMARY'!$DP$114)+SUMIF('ANNUAL SUMMARY'!$DH$122,FC112,'ANNUAL SUMMARY'!$DP$172)+SUMIF('ANNUAL SUMMARY'!$DH$180,FC112,'ANNUAL SUMMARY'!$DP$230)+SUMIF('ANNUAL SUMMARY'!$DH$238,FC112,'ANNUAL SUMMARY'!$DP$288)+SUMIF('ANNUAL SUMMARY'!$DH$296,FC112,'ANNUAL SUMMARY'!$DP$346)+SUMIF('ANNUAL SUMMARY'!$DH$354,FC112,'ANNUAL SUMMARY'!$DP$404)+SUMIF('ANNUAL SUMMARY'!$DH$412,FC112,'ANNUAL SUMMARY'!$DP$462)+SUMIF('ANNUAL SUMMARY'!$DH$470,FC112,'ANNUAL SUMMARY'!$DP$520)+SUMIF('ANNUAL SUMMARY'!$DH$528,FC112,'ANNUAL SUMMARY'!$DP$578)+SUMIF('ANNUAL SUMMARY'!$DH$586,FC112,'ANNUAL SUMMARY'!$DP$636)+SUMIF('ANNUAL SUMMARY'!$FE$6,FC112,'ANNUAL SUMMARY'!$FM$56)+SUMIF('ANNUAL SUMMARY'!$DH$644,FC112,'ANNUAL SUMMARY'!$DP$694)+SUMIF('ANNUAL SUMMARY'!$FE$64,FC112,'ANNUAL SUMMARY'!$FM$114)+SUMIF('ANNUAL SUMMARY'!$FE$122,FC112,'ANNUAL SUMMARY'!$FM$172)+SUMIF('ANNUAL SUMMARY'!$FE$180,FC112,'ANNUAL SUMMARY'!$FM$230)+SUMIF('ANNUAL SUMMARY'!$FE$238,FC112,'ANNUAL SUMMARY'!$FM$288)+SUMIF('ANNUAL SUMMARY'!$FE$296,FC112,'ANNUAL SUMMARY'!$FM$346)+SUMIF('ANNUAL SUMMARY'!$FE$354,FC112,'ANNUAL SUMMARY'!$FM$404)+SUMIF('ANNUAL SUMMARY'!$FE$412,FC112,'ANNUAL SUMMARY'!$FM$462)+SUMIF('ANNUAL SUMMARY'!$FE$470,FC112,'ANNUAL SUMMARY'!$FM$520)+SUMIF('ANNUAL SUMMARY'!$FE$586,FC112,'ANNUAL SUMMARY'!$FM$636)+SUMIF('ANNUAL SUMMARY'!$FE$528,FC112,'ANNUAL SUMMARY'!$FM$578)+SUMIF('ANNUAL SUMMARY'!$FE$644,FC112,'ANNUAL SUMMARY'!$FM$694)</f>
        <v>0</v>
      </c>
      <c r="FK157" s="892"/>
      <c r="FL157" s="892"/>
      <c r="FM157" s="892"/>
      <c r="FN157" s="892"/>
      <c r="FO157" s="892"/>
      <c r="FP157" s="891"/>
      <c r="FQ157" s="643"/>
      <c r="FR157" s="709" t="str">
        <f>IF('FRONT PAGE'!$A$1="www.fly-logics.com","No SERIE",0)</f>
        <v>No SERIE</v>
      </c>
      <c r="FS157" s="710"/>
      <c r="FT157" s="710"/>
      <c r="FU157" s="710"/>
      <c r="FV157" s="710"/>
      <c r="FW157" s="710"/>
      <c r="FX157" s="690"/>
      <c r="FY157" s="690"/>
      <c r="FZ157" s="690"/>
      <c r="GA157" s="690"/>
      <c r="GB157" s="690"/>
      <c r="GC157" s="691"/>
      <c r="GD157" s="709" t="str">
        <f>IF('FRONT PAGE'!$A$1="www.fly-logics.com","BUILT DATE",0)</f>
        <v>BUILT DATE</v>
      </c>
      <c r="GE157" s="710"/>
      <c r="GF157" s="710"/>
      <c r="GG157" s="710"/>
      <c r="GH157" s="710"/>
      <c r="GI157" s="710"/>
      <c r="GJ157" s="689"/>
      <c r="GK157" s="690"/>
      <c r="GL157" s="690"/>
      <c r="GM157" s="690"/>
      <c r="GN157" s="691"/>
      <c r="GO157" s="1263"/>
    </row>
    <row r="158" spans="1:197" ht="6" customHeight="1" x14ac:dyDescent="0.25">
      <c r="A158" s="791"/>
      <c r="B158" s="890"/>
      <c r="C158" s="890"/>
      <c r="D158" s="890"/>
      <c r="E158" s="890"/>
      <c r="F158" s="890"/>
      <c r="G158" s="890"/>
      <c r="H158" s="890"/>
      <c r="I158" s="890"/>
      <c r="J158" s="890"/>
      <c r="K158" s="890"/>
      <c r="L158" s="890"/>
      <c r="M158" s="890"/>
      <c r="N158" s="890"/>
      <c r="O158" s="890"/>
      <c r="P158" s="890"/>
      <c r="Q158" s="890"/>
      <c r="R158" s="890"/>
      <c r="S158" s="890"/>
      <c r="T158" s="890"/>
      <c r="U158" s="890"/>
      <c r="V158" s="890"/>
      <c r="W158" s="890"/>
      <c r="X158" s="890"/>
      <c r="Y158" s="659"/>
      <c r="Z158" s="711"/>
      <c r="AA158" s="712"/>
      <c r="AB158" s="712"/>
      <c r="AC158" s="712"/>
      <c r="AD158" s="712"/>
      <c r="AE158" s="712"/>
      <c r="AF158" s="693"/>
      <c r="AG158" s="693"/>
      <c r="AH158" s="693"/>
      <c r="AI158" s="693"/>
      <c r="AJ158" s="693"/>
      <c r="AK158" s="694"/>
      <c r="AL158" s="711"/>
      <c r="AM158" s="712"/>
      <c r="AN158" s="712"/>
      <c r="AO158" s="712"/>
      <c r="AP158" s="712"/>
      <c r="AQ158" s="712"/>
      <c r="AR158" s="692"/>
      <c r="AS158" s="693"/>
      <c r="AT158" s="693"/>
      <c r="AU158" s="693"/>
      <c r="AV158" s="693"/>
      <c r="AW158" s="1263"/>
      <c r="AX158" s="791"/>
      <c r="AY158" s="890"/>
      <c r="AZ158" s="890"/>
      <c r="BA158" s="890"/>
      <c r="BB158" s="890"/>
      <c r="BC158" s="890"/>
      <c r="BD158" s="890"/>
      <c r="BE158" s="890"/>
      <c r="BF158" s="890"/>
      <c r="BG158" s="890"/>
      <c r="BH158" s="890"/>
      <c r="BI158" s="890"/>
      <c r="BJ158" s="890"/>
      <c r="BK158" s="890"/>
      <c r="BL158" s="890"/>
      <c r="BM158" s="890"/>
      <c r="BN158" s="890"/>
      <c r="BO158" s="890"/>
      <c r="BP158" s="890"/>
      <c r="BQ158" s="890"/>
      <c r="BR158" s="890"/>
      <c r="BS158" s="890"/>
      <c r="BT158" s="890"/>
      <c r="BU158" s="890"/>
      <c r="BV158" s="659"/>
      <c r="BW158" s="711"/>
      <c r="BX158" s="712"/>
      <c r="BY158" s="712"/>
      <c r="BZ158" s="712"/>
      <c r="CA158" s="712"/>
      <c r="CB158" s="712"/>
      <c r="CC158" s="693"/>
      <c r="CD158" s="693"/>
      <c r="CE158" s="693"/>
      <c r="CF158" s="693"/>
      <c r="CG158" s="693"/>
      <c r="CH158" s="694"/>
      <c r="CI158" s="711"/>
      <c r="CJ158" s="712"/>
      <c r="CK158" s="712"/>
      <c r="CL158" s="712"/>
      <c r="CM158" s="712"/>
      <c r="CN158" s="712"/>
      <c r="CO158" s="692"/>
      <c r="CP158" s="693"/>
      <c r="CQ158" s="693"/>
      <c r="CR158" s="693"/>
      <c r="CS158" s="694"/>
      <c r="CT158" s="1263"/>
      <c r="CU158" s="1250"/>
      <c r="CV158" s="791"/>
      <c r="CW158" s="890"/>
      <c r="CX158" s="890"/>
      <c r="CY158" s="890"/>
      <c r="CZ158" s="890"/>
      <c r="DA158" s="890"/>
      <c r="DB158" s="890"/>
      <c r="DC158" s="890"/>
      <c r="DD158" s="890"/>
      <c r="DE158" s="890"/>
      <c r="DF158" s="890"/>
      <c r="DG158" s="890"/>
      <c r="DH158" s="890"/>
      <c r="DI158" s="890"/>
      <c r="DJ158" s="890"/>
      <c r="DK158" s="890"/>
      <c r="DL158" s="890"/>
      <c r="DM158" s="890"/>
      <c r="DN158" s="890"/>
      <c r="DO158" s="890"/>
      <c r="DP158" s="890"/>
      <c r="DQ158" s="890"/>
      <c r="DR158" s="890"/>
      <c r="DS158" s="890"/>
      <c r="DT158" s="659"/>
      <c r="DU158" s="711"/>
      <c r="DV158" s="712"/>
      <c r="DW158" s="712"/>
      <c r="DX158" s="712"/>
      <c r="DY158" s="712"/>
      <c r="DZ158" s="712"/>
      <c r="EA158" s="693"/>
      <c r="EB158" s="693"/>
      <c r="EC158" s="693"/>
      <c r="ED158" s="693"/>
      <c r="EE158" s="693"/>
      <c r="EF158" s="694"/>
      <c r="EG158" s="711"/>
      <c r="EH158" s="712"/>
      <c r="EI158" s="712"/>
      <c r="EJ158" s="712"/>
      <c r="EK158" s="712"/>
      <c r="EL158" s="712"/>
      <c r="EM158" s="692"/>
      <c r="EN158" s="693"/>
      <c r="EO158" s="693"/>
      <c r="EP158" s="693"/>
      <c r="EQ158" s="693"/>
      <c r="ER158" s="1263"/>
      <c r="ES158" s="791"/>
      <c r="ET158" s="890"/>
      <c r="EU158" s="890"/>
      <c r="EV158" s="890"/>
      <c r="EW158" s="890"/>
      <c r="EX158" s="890"/>
      <c r="EY158" s="890"/>
      <c r="EZ158" s="890"/>
      <c r="FA158" s="890"/>
      <c r="FB158" s="890"/>
      <c r="FC158" s="890"/>
      <c r="FD158" s="890"/>
      <c r="FE158" s="890"/>
      <c r="FF158" s="890"/>
      <c r="FG158" s="890"/>
      <c r="FH158" s="890"/>
      <c r="FI158" s="890"/>
      <c r="FJ158" s="890"/>
      <c r="FK158" s="890"/>
      <c r="FL158" s="890"/>
      <c r="FM158" s="890"/>
      <c r="FN158" s="890"/>
      <c r="FO158" s="890"/>
      <c r="FP158" s="890"/>
      <c r="FQ158" s="659"/>
      <c r="FR158" s="711"/>
      <c r="FS158" s="712"/>
      <c r="FT158" s="712"/>
      <c r="FU158" s="712"/>
      <c r="FV158" s="712"/>
      <c r="FW158" s="712"/>
      <c r="FX158" s="693"/>
      <c r="FY158" s="693"/>
      <c r="FZ158" s="693"/>
      <c r="GA158" s="693"/>
      <c r="GB158" s="693"/>
      <c r="GC158" s="694"/>
      <c r="GD158" s="711"/>
      <c r="GE158" s="712"/>
      <c r="GF158" s="712"/>
      <c r="GG158" s="712"/>
      <c r="GH158" s="712"/>
      <c r="GI158" s="712"/>
      <c r="GJ158" s="692"/>
      <c r="GK158" s="693"/>
      <c r="GL158" s="693"/>
      <c r="GM158" s="693"/>
      <c r="GN158" s="694"/>
      <c r="GO158" s="1263"/>
    </row>
    <row r="159" spans="1:197" ht="9" customHeight="1" x14ac:dyDescent="0.2">
      <c r="A159" s="908"/>
      <c r="B159" s="908"/>
      <c r="C159" s="908"/>
      <c r="D159" s="908"/>
      <c r="E159" s="908"/>
      <c r="F159" s="908"/>
      <c r="G159" s="908"/>
      <c r="H159" s="908"/>
      <c r="I159" s="908"/>
      <c r="J159" s="908"/>
      <c r="K159" s="908"/>
      <c r="L159" s="908"/>
      <c r="M159" s="908"/>
      <c r="N159" s="908"/>
      <c r="O159" s="908"/>
      <c r="P159" s="908"/>
      <c r="Q159" s="908"/>
      <c r="R159" s="908"/>
      <c r="S159" s="908"/>
      <c r="T159" s="908"/>
      <c r="U159" s="908"/>
      <c r="V159" s="908"/>
      <c r="W159" s="908"/>
      <c r="X159" s="908"/>
      <c r="Y159" s="908"/>
      <c r="Z159" s="908"/>
      <c r="AA159" s="908"/>
      <c r="AB159" s="908"/>
      <c r="AC159" s="908"/>
      <c r="AD159" s="908"/>
      <c r="AE159" s="908"/>
      <c r="AF159" s="908"/>
      <c r="AG159" s="908"/>
      <c r="AH159" s="908"/>
      <c r="AI159" s="908"/>
      <c r="AJ159" s="908"/>
      <c r="AK159" s="908"/>
      <c r="AL159" s="908"/>
      <c r="AM159" s="908"/>
      <c r="AN159" s="908"/>
      <c r="AO159" s="908"/>
      <c r="AP159" s="908"/>
      <c r="AQ159" s="908"/>
      <c r="AR159" s="908"/>
      <c r="AS159" s="908"/>
      <c r="AT159" s="908"/>
      <c r="AU159" s="908"/>
      <c r="AV159" s="908"/>
      <c r="AW159" s="909"/>
      <c r="AX159" s="908"/>
      <c r="AY159" s="908"/>
      <c r="AZ159" s="908"/>
      <c r="BA159" s="908"/>
      <c r="BB159" s="908"/>
      <c r="BC159" s="908"/>
      <c r="BD159" s="908"/>
      <c r="BE159" s="908"/>
      <c r="BF159" s="908"/>
      <c r="BG159" s="908"/>
      <c r="BH159" s="908"/>
      <c r="BI159" s="908"/>
      <c r="BJ159" s="908"/>
      <c r="BK159" s="908"/>
      <c r="BL159" s="908"/>
      <c r="BM159" s="908"/>
      <c r="BN159" s="908"/>
      <c r="BO159" s="908"/>
      <c r="BP159" s="908"/>
      <c r="BQ159" s="908"/>
      <c r="BR159" s="908"/>
      <c r="BS159" s="908"/>
      <c r="BT159" s="908"/>
      <c r="BU159" s="908"/>
      <c r="BV159" s="908"/>
      <c r="BW159" s="908"/>
      <c r="BX159" s="908"/>
      <c r="BY159" s="908"/>
      <c r="BZ159" s="908"/>
      <c r="CA159" s="908"/>
      <c r="CB159" s="908"/>
      <c r="CC159" s="908"/>
      <c r="CD159" s="908"/>
      <c r="CE159" s="908"/>
      <c r="CF159" s="908"/>
      <c r="CG159" s="908"/>
      <c r="CH159" s="908"/>
      <c r="CI159" s="908"/>
      <c r="CJ159" s="908"/>
      <c r="CK159" s="908"/>
      <c r="CL159" s="908"/>
      <c r="CM159" s="908"/>
      <c r="CN159" s="908"/>
      <c r="CO159" s="908"/>
      <c r="CP159" s="908"/>
      <c r="CQ159" s="908"/>
      <c r="CR159" s="908"/>
      <c r="CS159" s="908"/>
      <c r="CT159" s="1266"/>
      <c r="CU159" s="1250"/>
      <c r="CV159" s="908"/>
      <c r="CW159" s="908"/>
      <c r="CX159" s="908"/>
      <c r="CY159" s="908"/>
      <c r="CZ159" s="908"/>
      <c r="DA159" s="908"/>
      <c r="DB159" s="908"/>
      <c r="DC159" s="908"/>
      <c r="DD159" s="908"/>
      <c r="DE159" s="908"/>
      <c r="DF159" s="908"/>
      <c r="DG159" s="908"/>
      <c r="DH159" s="908"/>
      <c r="DI159" s="908"/>
      <c r="DJ159" s="908"/>
      <c r="DK159" s="908"/>
      <c r="DL159" s="908"/>
      <c r="DM159" s="908"/>
      <c r="DN159" s="908"/>
      <c r="DO159" s="908"/>
      <c r="DP159" s="908"/>
      <c r="DQ159" s="908"/>
      <c r="DR159" s="908"/>
      <c r="DS159" s="908"/>
      <c r="DT159" s="908"/>
      <c r="DU159" s="908"/>
      <c r="DV159" s="908"/>
      <c r="DW159" s="908"/>
      <c r="DX159" s="908"/>
      <c r="DY159" s="908"/>
      <c r="DZ159" s="908"/>
      <c r="EA159" s="908"/>
      <c r="EB159" s="908"/>
      <c r="EC159" s="908"/>
      <c r="ED159" s="908"/>
      <c r="EE159" s="908"/>
      <c r="EF159" s="908"/>
      <c r="EG159" s="908"/>
      <c r="EH159" s="908"/>
      <c r="EI159" s="908"/>
      <c r="EJ159" s="908"/>
      <c r="EK159" s="908"/>
      <c r="EL159" s="908"/>
      <c r="EM159" s="908"/>
      <c r="EN159" s="908"/>
      <c r="EO159" s="908"/>
      <c r="EP159" s="908"/>
      <c r="EQ159" s="908"/>
      <c r="ER159" s="909"/>
      <c r="ES159" s="908"/>
      <c r="ET159" s="908"/>
      <c r="EU159" s="908"/>
      <c r="EV159" s="908"/>
      <c r="EW159" s="908"/>
      <c r="EX159" s="908"/>
      <c r="EY159" s="908"/>
      <c r="EZ159" s="908"/>
      <c r="FA159" s="908"/>
      <c r="FB159" s="908"/>
      <c r="FC159" s="908"/>
      <c r="FD159" s="908"/>
      <c r="FE159" s="908"/>
      <c r="FF159" s="908"/>
      <c r="FG159" s="908"/>
      <c r="FH159" s="908"/>
      <c r="FI159" s="908"/>
      <c r="FJ159" s="908"/>
      <c r="FK159" s="908"/>
      <c r="FL159" s="908"/>
      <c r="FM159" s="908"/>
      <c r="FN159" s="908"/>
      <c r="FO159" s="908"/>
      <c r="FP159" s="908"/>
      <c r="FQ159" s="908"/>
      <c r="FR159" s="908"/>
      <c r="FS159" s="908"/>
      <c r="FT159" s="908"/>
      <c r="FU159" s="908"/>
      <c r="FV159" s="908"/>
      <c r="FW159" s="908"/>
      <c r="FX159" s="908"/>
      <c r="FY159" s="908"/>
      <c r="FZ159" s="908"/>
      <c r="GA159" s="908"/>
      <c r="GB159" s="908"/>
      <c r="GC159" s="908"/>
      <c r="GD159" s="908"/>
      <c r="GE159" s="908"/>
      <c r="GF159" s="908"/>
      <c r="GG159" s="908"/>
      <c r="GH159" s="908"/>
      <c r="GI159" s="908"/>
      <c r="GJ159" s="908"/>
      <c r="GK159" s="908"/>
      <c r="GL159" s="908"/>
      <c r="GM159" s="908"/>
      <c r="GN159" s="908"/>
      <c r="GO159" s="1266"/>
    </row>
    <row r="160" spans="1:197" ht="6.75" customHeight="1" x14ac:dyDescent="0.2">
      <c r="A160" s="1209" t="str">
        <f>IF(LOGBOOK!$A$2="  DATE  ","TOTAL SUMMARY BY AIRCRAFT",0)</f>
        <v>TOTAL SUMMARY BY AIRCRAFT</v>
      </c>
      <c r="B160" s="1209"/>
      <c r="C160" s="1209"/>
      <c r="D160" s="1209"/>
      <c r="E160" s="1209"/>
      <c r="F160" s="1209"/>
      <c r="G160" s="1209"/>
      <c r="H160" s="1209"/>
      <c r="I160" s="1209"/>
      <c r="J160" s="1209"/>
      <c r="K160" s="1209"/>
      <c r="L160" s="1209"/>
      <c r="M160" s="1209"/>
      <c r="N160" s="1209"/>
      <c r="O160" s="1209"/>
      <c r="P160" s="1209"/>
      <c r="Q160" s="1209"/>
      <c r="R160" s="1209"/>
      <c r="S160" s="1209"/>
      <c r="T160" s="1209"/>
      <c r="U160" s="1209"/>
      <c r="V160" s="1209"/>
      <c r="W160" s="1209"/>
      <c r="X160" s="1209"/>
      <c r="Y160" s="1209"/>
      <c r="Z160" s="1209"/>
      <c r="AA160" s="1209"/>
      <c r="AB160" s="1209"/>
      <c r="AC160" s="1209"/>
      <c r="AD160" s="1209"/>
      <c r="AE160" s="1209"/>
      <c r="AF160" s="1209"/>
      <c r="AG160" s="1209"/>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9"/>
      <c r="BF160" s="1209"/>
      <c r="BG160" s="1209"/>
      <c r="BH160" s="1209"/>
      <c r="BI160" s="1209"/>
      <c r="BJ160" s="1209"/>
      <c r="BK160" s="1209"/>
      <c r="BL160" s="1209"/>
      <c r="BM160" s="1209"/>
      <c r="BN160" s="1209"/>
      <c r="BO160" s="1209"/>
      <c r="BP160" s="1209"/>
      <c r="BQ160" s="1209"/>
      <c r="BR160" s="1209"/>
      <c r="BS160" s="1209"/>
      <c r="BT160" s="1209"/>
      <c r="BU160" s="1209"/>
      <c r="BV160" s="1209"/>
      <c r="BW160" s="1209"/>
      <c r="BX160" s="1209"/>
      <c r="BY160" s="1209"/>
      <c r="BZ160" s="1209"/>
      <c r="CA160" s="1209"/>
      <c r="CB160" s="1209"/>
      <c r="CC160" s="1209"/>
      <c r="CD160" s="1209"/>
      <c r="CE160" s="1209"/>
      <c r="CF160" s="1209"/>
      <c r="CG160" s="1209"/>
      <c r="CH160" s="1209"/>
      <c r="CI160" s="1209"/>
      <c r="CJ160" s="1209"/>
      <c r="CK160" s="1209"/>
      <c r="CL160" s="1209"/>
      <c r="CM160" s="1209"/>
      <c r="CN160" s="1209"/>
      <c r="CO160" s="1209"/>
      <c r="CP160" s="1209"/>
      <c r="CQ160" s="1209"/>
      <c r="CR160" s="1209"/>
      <c r="CS160" s="1209"/>
      <c r="CT160" s="1264"/>
      <c r="CU160" s="1248"/>
      <c r="CV160" s="1209" t="str">
        <f>IF(LOGBOOK!$A$2="  DATE  ","FLY LOGICS",0)</f>
        <v>FLY LOGICS</v>
      </c>
      <c r="CW160" s="1209">
        <f>IF(LOGBOOK!A161="  FECHA  ","FLY LOGICS",0)</f>
        <v>0</v>
      </c>
      <c r="CX160" s="1209"/>
      <c r="CY160" s="1209"/>
      <c r="CZ160" s="1209"/>
      <c r="DA160" s="1209"/>
      <c r="DB160" s="1209"/>
      <c r="DC160" s="1209"/>
      <c r="DD160" s="1209"/>
      <c r="DE160" s="1209"/>
      <c r="DF160" s="1209"/>
      <c r="DG160" s="1209"/>
      <c r="DH160" s="1209"/>
      <c r="DI160" s="1209"/>
      <c r="DJ160" s="1209"/>
      <c r="DK160" s="1209"/>
      <c r="DL160" s="1209"/>
      <c r="DM160" s="1209"/>
      <c r="DN160" s="1209"/>
      <c r="DO160" s="1209"/>
      <c r="DP160" s="1209"/>
      <c r="DQ160" s="1209"/>
      <c r="DR160" s="1209"/>
      <c r="DS160" s="1209"/>
      <c r="DT160" s="1209"/>
      <c r="DU160" s="1209"/>
      <c r="DV160" s="1209"/>
      <c r="DW160" s="1209"/>
      <c r="DX160" s="1209"/>
      <c r="DY160" s="1209"/>
      <c r="DZ160" s="1209"/>
      <c r="EA160" s="1209"/>
      <c r="EB160" s="1209"/>
      <c r="EC160" s="1209"/>
      <c r="ED160" s="1209"/>
      <c r="EE160" s="1209"/>
      <c r="EF160" s="1209"/>
      <c r="EG160" s="1209"/>
      <c r="EH160" s="1209"/>
      <c r="EI160" s="1209"/>
      <c r="EJ160" s="1209"/>
      <c r="EK160" s="1209"/>
      <c r="EL160" s="1209"/>
      <c r="EM160" s="1209"/>
      <c r="EN160" s="1209"/>
      <c r="EO160" s="1209"/>
      <c r="EP160" s="1209"/>
      <c r="EQ160" s="1209"/>
      <c r="ER160" s="1209"/>
      <c r="ES160" s="1267"/>
      <c r="ET160" s="1211" t="str">
        <f>IF(LOGBOOK!$A$2="  DATE  ","TOTAL SUMMARY BY AIRCRAFT",0)</f>
        <v>TOTAL SUMMARY BY AIRCRAFT</v>
      </c>
      <c r="EU160" s="1211"/>
      <c r="EV160" s="1211"/>
      <c r="EW160" s="1211"/>
      <c r="EX160" s="1211"/>
      <c r="EY160" s="1211"/>
      <c r="EZ160" s="1211"/>
      <c r="FA160" s="1211"/>
      <c r="FB160" s="1211"/>
      <c r="FC160" s="1211"/>
      <c r="FD160" s="1211"/>
      <c r="FE160" s="1211"/>
      <c r="FF160" s="1211"/>
      <c r="FG160" s="1211"/>
      <c r="FH160" s="1211"/>
      <c r="FI160" s="1211"/>
      <c r="FJ160" s="1211"/>
      <c r="FK160" s="1211"/>
      <c r="FL160" s="1211"/>
      <c r="FM160" s="1211"/>
      <c r="FN160" s="1211"/>
      <c r="FO160" s="1211"/>
      <c r="FP160" s="1211"/>
      <c r="FQ160" s="1211"/>
      <c r="FR160" s="1211"/>
      <c r="FS160" s="1211"/>
      <c r="FT160" s="1211"/>
      <c r="FU160" s="1211"/>
      <c r="FV160" s="1211"/>
      <c r="FW160" s="1211"/>
      <c r="FX160" s="1211"/>
      <c r="FY160" s="1211"/>
      <c r="FZ160" s="1211"/>
      <c r="GA160" s="1211"/>
      <c r="GB160" s="1211"/>
      <c r="GC160" s="1211"/>
      <c r="GD160" s="1211"/>
      <c r="GE160" s="1211"/>
      <c r="GF160" s="1211"/>
      <c r="GG160" s="1211"/>
      <c r="GH160" s="1211"/>
      <c r="GI160" s="1211"/>
      <c r="GJ160" s="1211"/>
      <c r="GK160" s="1211"/>
      <c r="GL160" s="1211"/>
      <c r="GM160" s="1211"/>
      <c r="GN160" s="1211"/>
      <c r="GO160" s="1269"/>
    </row>
    <row r="161" spans="1:197" ht="6.75" customHeight="1" x14ac:dyDescent="0.2">
      <c r="A161" s="1209"/>
      <c r="B161" s="1209"/>
      <c r="C161" s="1209"/>
      <c r="D161" s="1209"/>
      <c r="E161" s="1209"/>
      <c r="F161" s="1209"/>
      <c r="G161" s="1209"/>
      <c r="H161" s="1209"/>
      <c r="I161" s="1209"/>
      <c r="J161" s="1209"/>
      <c r="K161" s="1209"/>
      <c r="L161" s="1209"/>
      <c r="M161" s="1209"/>
      <c r="N161" s="1209"/>
      <c r="O161" s="1209"/>
      <c r="P161" s="1209"/>
      <c r="Q161" s="1209"/>
      <c r="R161" s="1209"/>
      <c r="S161" s="1209"/>
      <c r="T161" s="1209"/>
      <c r="U161" s="1209"/>
      <c r="V161" s="1209"/>
      <c r="W161" s="1209"/>
      <c r="X161" s="1209"/>
      <c r="Y161" s="1209"/>
      <c r="Z161" s="1209"/>
      <c r="AA161" s="1209"/>
      <c r="AB161" s="1209"/>
      <c r="AC161" s="1209"/>
      <c r="AD161" s="1209"/>
      <c r="AE161" s="1209"/>
      <c r="AF161" s="1209"/>
      <c r="AG161" s="1209"/>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9"/>
      <c r="BF161" s="1209"/>
      <c r="BG161" s="1209"/>
      <c r="BH161" s="1209"/>
      <c r="BI161" s="1209"/>
      <c r="BJ161" s="1209"/>
      <c r="BK161" s="1209"/>
      <c r="BL161" s="1209"/>
      <c r="BM161" s="1209"/>
      <c r="BN161" s="1209"/>
      <c r="BO161" s="1209"/>
      <c r="BP161" s="1209"/>
      <c r="BQ161" s="1209"/>
      <c r="BR161" s="1209"/>
      <c r="BS161" s="1209"/>
      <c r="BT161" s="1209"/>
      <c r="BU161" s="1209"/>
      <c r="BV161" s="1209"/>
      <c r="BW161" s="1209"/>
      <c r="BX161" s="1209"/>
      <c r="BY161" s="1209"/>
      <c r="BZ161" s="1209"/>
      <c r="CA161" s="1209"/>
      <c r="CB161" s="1209"/>
      <c r="CC161" s="1209"/>
      <c r="CD161" s="1209"/>
      <c r="CE161" s="1209"/>
      <c r="CF161" s="1209"/>
      <c r="CG161" s="1209"/>
      <c r="CH161" s="1209"/>
      <c r="CI161" s="1209"/>
      <c r="CJ161" s="1209"/>
      <c r="CK161" s="1209"/>
      <c r="CL161" s="1209"/>
      <c r="CM161" s="1209"/>
      <c r="CN161" s="1209"/>
      <c r="CO161" s="1209"/>
      <c r="CP161" s="1209"/>
      <c r="CQ161" s="1209"/>
      <c r="CR161" s="1209"/>
      <c r="CS161" s="1209"/>
      <c r="CT161" s="1264"/>
      <c r="CU161" s="1249"/>
      <c r="CV161" s="1209"/>
      <c r="CW161" s="1209"/>
      <c r="CX161" s="1209"/>
      <c r="CY161" s="1209"/>
      <c r="CZ161" s="1209"/>
      <c r="DA161" s="1209"/>
      <c r="DB161" s="1209"/>
      <c r="DC161" s="1209"/>
      <c r="DD161" s="1209"/>
      <c r="DE161" s="1209"/>
      <c r="DF161" s="1209"/>
      <c r="DG161" s="1209"/>
      <c r="DH161" s="1209"/>
      <c r="DI161" s="1209"/>
      <c r="DJ161" s="1209"/>
      <c r="DK161" s="1209"/>
      <c r="DL161" s="1209"/>
      <c r="DM161" s="1209"/>
      <c r="DN161" s="1209"/>
      <c r="DO161" s="1209"/>
      <c r="DP161" s="1209"/>
      <c r="DQ161" s="1209"/>
      <c r="DR161" s="1209"/>
      <c r="DS161" s="1209"/>
      <c r="DT161" s="1209"/>
      <c r="DU161" s="1209"/>
      <c r="DV161" s="1209"/>
      <c r="DW161" s="1209"/>
      <c r="DX161" s="1209"/>
      <c r="DY161" s="1209"/>
      <c r="DZ161" s="1209"/>
      <c r="EA161" s="1209"/>
      <c r="EB161" s="1209"/>
      <c r="EC161" s="1209"/>
      <c r="ED161" s="1209"/>
      <c r="EE161" s="1209"/>
      <c r="EF161" s="1209"/>
      <c r="EG161" s="1209"/>
      <c r="EH161" s="1209"/>
      <c r="EI161" s="1209"/>
      <c r="EJ161" s="1209"/>
      <c r="EK161" s="1209"/>
      <c r="EL161" s="1209"/>
      <c r="EM161" s="1209"/>
      <c r="EN161" s="1209"/>
      <c r="EO161" s="1209"/>
      <c r="EP161" s="1209"/>
      <c r="EQ161" s="1209"/>
      <c r="ER161" s="1209"/>
      <c r="ES161" s="1267"/>
      <c r="ET161" s="1211"/>
      <c r="EU161" s="1211"/>
      <c r="EV161" s="1211"/>
      <c r="EW161" s="1211"/>
      <c r="EX161" s="1211"/>
      <c r="EY161" s="1211"/>
      <c r="EZ161" s="1211"/>
      <c r="FA161" s="1211"/>
      <c r="FB161" s="1211"/>
      <c r="FC161" s="1211"/>
      <c r="FD161" s="1211"/>
      <c r="FE161" s="1211"/>
      <c r="FF161" s="1211"/>
      <c r="FG161" s="1211"/>
      <c r="FH161" s="1211"/>
      <c r="FI161" s="1211"/>
      <c r="FJ161" s="1211"/>
      <c r="FK161" s="1211"/>
      <c r="FL161" s="1211"/>
      <c r="FM161" s="1211"/>
      <c r="FN161" s="1211"/>
      <c r="FO161" s="1211"/>
      <c r="FP161" s="1211"/>
      <c r="FQ161" s="1211"/>
      <c r="FR161" s="1211"/>
      <c r="FS161" s="1211"/>
      <c r="FT161" s="1211"/>
      <c r="FU161" s="1211"/>
      <c r="FV161" s="1211"/>
      <c r="FW161" s="1211"/>
      <c r="FX161" s="1211"/>
      <c r="FY161" s="1211"/>
      <c r="FZ161" s="1211"/>
      <c r="GA161" s="1211"/>
      <c r="GB161" s="1211"/>
      <c r="GC161" s="1211"/>
      <c r="GD161" s="1211"/>
      <c r="GE161" s="1211"/>
      <c r="GF161" s="1211"/>
      <c r="GG161" s="1211"/>
      <c r="GH161" s="1211"/>
      <c r="GI161" s="1211"/>
      <c r="GJ161" s="1211"/>
      <c r="GK161" s="1211"/>
      <c r="GL161" s="1211"/>
      <c r="GM161" s="1211"/>
      <c r="GN161" s="1211"/>
      <c r="GO161" s="1269"/>
    </row>
    <row r="162" spans="1:197" ht="6.75" customHeight="1" x14ac:dyDescent="0.2">
      <c r="A162" s="1210"/>
      <c r="B162" s="1210"/>
      <c r="C162" s="1210"/>
      <c r="D162" s="1210"/>
      <c r="E162" s="1210"/>
      <c r="F162" s="1210"/>
      <c r="G162" s="1210"/>
      <c r="H162" s="1210"/>
      <c r="I162" s="1210"/>
      <c r="J162" s="1210"/>
      <c r="K162" s="1210"/>
      <c r="L162" s="1210"/>
      <c r="M162" s="1210"/>
      <c r="N162" s="1210"/>
      <c r="O162" s="1210"/>
      <c r="P162" s="1210"/>
      <c r="Q162" s="1210"/>
      <c r="R162" s="1210"/>
      <c r="S162" s="1210"/>
      <c r="T162" s="1210"/>
      <c r="U162" s="1210"/>
      <c r="V162" s="1210"/>
      <c r="W162" s="1210"/>
      <c r="X162" s="1210"/>
      <c r="Y162" s="1210"/>
      <c r="Z162" s="1210"/>
      <c r="AA162" s="1210"/>
      <c r="AB162" s="1210"/>
      <c r="AC162" s="1210"/>
      <c r="AD162" s="1210"/>
      <c r="AE162" s="1210"/>
      <c r="AF162" s="1210"/>
      <c r="AG162" s="1210"/>
      <c r="AH162" s="1210"/>
      <c r="AI162" s="1210"/>
      <c r="AJ162" s="1210"/>
      <c r="AK162" s="1210"/>
      <c r="AL162" s="1210"/>
      <c r="AM162" s="1210"/>
      <c r="AN162" s="1210"/>
      <c r="AO162" s="1210"/>
      <c r="AP162" s="1210"/>
      <c r="AQ162" s="1210"/>
      <c r="AR162" s="1210"/>
      <c r="AS162" s="1210"/>
      <c r="AT162" s="1210"/>
      <c r="AU162" s="1210"/>
      <c r="AV162" s="1210"/>
      <c r="AW162" s="1210"/>
      <c r="AX162" s="1210"/>
      <c r="AY162" s="1210"/>
      <c r="AZ162" s="1210"/>
      <c r="BA162" s="1210"/>
      <c r="BB162" s="1210"/>
      <c r="BC162" s="1210"/>
      <c r="BD162" s="1210"/>
      <c r="BE162" s="1210"/>
      <c r="BF162" s="1210"/>
      <c r="BG162" s="1210"/>
      <c r="BH162" s="1210"/>
      <c r="BI162" s="1210"/>
      <c r="BJ162" s="1210"/>
      <c r="BK162" s="1210"/>
      <c r="BL162" s="1210"/>
      <c r="BM162" s="1210"/>
      <c r="BN162" s="1210"/>
      <c r="BO162" s="1210"/>
      <c r="BP162" s="1210"/>
      <c r="BQ162" s="1210"/>
      <c r="BR162" s="1210"/>
      <c r="BS162" s="1210"/>
      <c r="BT162" s="1210"/>
      <c r="BU162" s="1210"/>
      <c r="BV162" s="1210"/>
      <c r="BW162" s="1210"/>
      <c r="BX162" s="1210"/>
      <c r="BY162" s="1210"/>
      <c r="BZ162" s="1210"/>
      <c r="CA162" s="1210"/>
      <c r="CB162" s="1210"/>
      <c r="CC162" s="1210"/>
      <c r="CD162" s="1210"/>
      <c r="CE162" s="1210"/>
      <c r="CF162" s="1210"/>
      <c r="CG162" s="1210"/>
      <c r="CH162" s="1210"/>
      <c r="CI162" s="1210"/>
      <c r="CJ162" s="1210"/>
      <c r="CK162" s="1210"/>
      <c r="CL162" s="1210"/>
      <c r="CM162" s="1210"/>
      <c r="CN162" s="1210"/>
      <c r="CO162" s="1210"/>
      <c r="CP162" s="1210"/>
      <c r="CQ162" s="1210"/>
      <c r="CR162" s="1210"/>
      <c r="CS162" s="1210"/>
      <c r="CT162" s="1265"/>
      <c r="CU162" s="1249"/>
      <c r="CV162" s="1210"/>
      <c r="CW162" s="1210"/>
      <c r="CX162" s="1210"/>
      <c r="CY162" s="1210"/>
      <c r="CZ162" s="1210"/>
      <c r="DA162" s="1210"/>
      <c r="DB162" s="1210"/>
      <c r="DC162" s="1210"/>
      <c r="DD162" s="1210"/>
      <c r="DE162" s="1210"/>
      <c r="DF162" s="1210"/>
      <c r="DG162" s="1210"/>
      <c r="DH162" s="1210"/>
      <c r="DI162" s="1210"/>
      <c r="DJ162" s="1210"/>
      <c r="DK162" s="1210"/>
      <c r="DL162" s="1210"/>
      <c r="DM162" s="1210"/>
      <c r="DN162" s="1210"/>
      <c r="DO162" s="1210"/>
      <c r="DP162" s="1210"/>
      <c r="DQ162" s="1210"/>
      <c r="DR162" s="1210"/>
      <c r="DS162" s="1210"/>
      <c r="DT162" s="1210"/>
      <c r="DU162" s="1210"/>
      <c r="DV162" s="1210"/>
      <c r="DW162" s="1210"/>
      <c r="DX162" s="1210"/>
      <c r="DY162" s="1210"/>
      <c r="DZ162" s="1210"/>
      <c r="EA162" s="1210"/>
      <c r="EB162" s="1210"/>
      <c r="EC162" s="1210"/>
      <c r="ED162" s="1210"/>
      <c r="EE162" s="1210"/>
      <c r="EF162" s="1210"/>
      <c r="EG162" s="1210"/>
      <c r="EH162" s="1210"/>
      <c r="EI162" s="1210"/>
      <c r="EJ162" s="1210"/>
      <c r="EK162" s="1210"/>
      <c r="EL162" s="1210"/>
      <c r="EM162" s="1210"/>
      <c r="EN162" s="1210"/>
      <c r="EO162" s="1210"/>
      <c r="EP162" s="1210"/>
      <c r="EQ162" s="1210"/>
      <c r="ER162" s="1210"/>
      <c r="ES162" s="1268"/>
      <c r="ET162" s="1212"/>
      <c r="EU162" s="1212"/>
      <c r="EV162" s="1212"/>
      <c r="EW162" s="1212"/>
      <c r="EX162" s="1212"/>
      <c r="EY162" s="1212"/>
      <c r="EZ162" s="1212"/>
      <c r="FA162" s="1212"/>
      <c r="FB162" s="1212"/>
      <c r="FC162" s="1212"/>
      <c r="FD162" s="1212"/>
      <c r="FE162" s="1212"/>
      <c r="FF162" s="1212"/>
      <c r="FG162" s="1212"/>
      <c r="FH162" s="1212"/>
      <c r="FI162" s="1212"/>
      <c r="FJ162" s="1212"/>
      <c r="FK162" s="1212"/>
      <c r="FL162" s="1212"/>
      <c r="FM162" s="1212"/>
      <c r="FN162" s="1212"/>
      <c r="FO162" s="1212"/>
      <c r="FP162" s="1212"/>
      <c r="FQ162" s="1212"/>
      <c r="FR162" s="1212"/>
      <c r="FS162" s="1212"/>
      <c r="FT162" s="1212"/>
      <c r="FU162" s="1212"/>
      <c r="FV162" s="1212"/>
      <c r="FW162" s="1212"/>
      <c r="FX162" s="1212"/>
      <c r="FY162" s="1212"/>
      <c r="FZ162" s="1212"/>
      <c r="GA162" s="1212"/>
      <c r="GB162" s="1212"/>
      <c r="GC162" s="1212"/>
      <c r="GD162" s="1212"/>
      <c r="GE162" s="1212"/>
      <c r="GF162" s="1212"/>
      <c r="GG162" s="1212"/>
      <c r="GH162" s="1212"/>
      <c r="GI162" s="1212"/>
      <c r="GJ162" s="1212"/>
      <c r="GK162" s="1212"/>
      <c r="GL162" s="1212"/>
      <c r="GM162" s="1212"/>
      <c r="GN162" s="1212"/>
      <c r="GO162" s="1270"/>
    </row>
    <row r="163" spans="1:197" ht="3.75" customHeight="1" x14ac:dyDescent="0.25">
      <c r="A163" s="741"/>
      <c r="B163" s="742"/>
      <c r="C163" s="742"/>
      <c r="D163" s="742"/>
      <c r="E163" s="742"/>
      <c r="F163" s="742"/>
      <c r="G163" s="742"/>
      <c r="H163" s="742"/>
      <c r="I163" s="742"/>
      <c r="J163" s="742"/>
      <c r="K163" s="742"/>
      <c r="L163" s="742"/>
      <c r="M163" s="742"/>
      <c r="N163" s="742"/>
      <c r="O163" s="742"/>
      <c r="P163" s="742"/>
      <c r="Q163" s="742"/>
      <c r="R163" s="742"/>
      <c r="S163" s="742"/>
      <c r="T163" s="742"/>
      <c r="U163" s="742"/>
      <c r="V163" s="742"/>
      <c r="W163" s="742"/>
      <c r="X163" s="742"/>
      <c r="Y163" s="742"/>
      <c r="Z163" s="742"/>
      <c r="AA163" s="742"/>
      <c r="AB163" s="742"/>
      <c r="AC163" s="742"/>
      <c r="AD163" s="742"/>
      <c r="AE163" s="742"/>
      <c r="AF163" s="742"/>
      <c r="AG163" s="742"/>
      <c r="AH163" s="742"/>
      <c r="AI163" s="742"/>
      <c r="AJ163" s="742"/>
      <c r="AK163" s="742"/>
      <c r="AL163" s="742"/>
      <c r="AM163" s="742"/>
      <c r="AN163" s="742"/>
      <c r="AO163" s="742"/>
      <c r="AP163" s="742"/>
      <c r="AQ163" s="742"/>
      <c r="AR163" s="742"/>
      <c r="AS163" s="742"/>
      <c r="AT163" s="742"/>
      <c r="AU163" s="742"/>
      <c r="AV163" s="742"/>
      <c r="AW163" s="742"/>
      <c r="AX163" s="741"/>
      <c r="AY163" s="742"/>
      <c r="AZ163" s="742"/>
      <c r="BA163" s="742"/>
      <c r="BB163" s="742"/>
      <c r="BC163" s="742"/>
      <c r="BD163" s="742"/>
      <c r="BE163" s="742"/>
      <c r="BF163" s="742"/>
      <c r="BG163" s="742"/>
      <c r="BH163" s="742"/>
      <c r="BI163" s="742"/>
      <c r="BJ163" s="742"/>
      <c r="BK163" s="742"/>
      <c r="BL163" s="742"/>
      <c r="BM163" s="742"/>
      <c r="BN163" s="742"/>
      <c r="BO163" s="742"/>
      <c r="BP163" s="742"/>
      <c r="BQ163" s="742"/>
      <c r="BR163" s="742"/>
      <c r="BS163" s="742"/>
      <c r="BT163" s="742"/>
      <c r="BU163" s="742"/>
      <c r="BV163" s="742"/>
      <c r="BW163" s="742"/>
      <c r="BX163" s="742"/>
      <c r="BY163" s="742"/>
      <c r="BZ163" s="742"/>
      <c r="CA163" s="742"/>
      <c r="CB163" s="742"/>
      <c r="CC163" s="742"/>
      <c r="CD163" s="742"/>
      <c r="CE163" s="742"/>
      <c r="CF163" s="742"/>
      <c r="CG163" s="742"/>
      <c r="CH163" s="742"/>
      <c r="CI163" s="742"/>
      <c r="CJ163" s="742"/>
      <c r="CK163" s="742"/>
      <c r="CL163" s="742"/>
      <c r="CM163" s="742"/>
      <c r="CN163" s="742"/>
      <c r="CO163" s="742"/>
      <c r="CP163" s="742"/>
      <c r="CQ163" s="742"/>
      <c r="CR163" s="742"/>
      <c r="CS163" s="742"/>
      <c r="CT163" s="743"/>
      <c r="CU163" s="1250"/>
      <c r="CV163" s="741"/>
      <c r="CW163" s="742"/>
      <c r="CX163" s="742"/>
      <c r="CY163" s="742"/>
      <c r="CZ163" s="742"/>
      <c r="DA163" s="742"/>
      <c r="DB163" s="742"/>
      <c r="DC163" s="742"/>
      <c r="DD163" s="742"/>
      <c r="DE163" s="742"/>
      <c r="DF163" s="742"/>
      <c r="DG163" s="742"/>
      <c r="DH163" s="742"/>
      <c r="DI163" s="742"/>
      <c r="DJ163" s="742"/>
      <c r="DK163" s="742"/>
      <c r="DL163" s="742"/>
      <c r="DM163" s="742"/>
      <c r="DN163" s="742"/>
      <c r="DO163" s="742"/>
      <c r="DP163" s="742"/>
      <c r="DQ163" s="742"/>
      <c r="DR163" s="742"/>
      <c r="DS163" s="742"/>
      <c r="DT163" s="742"/>
      <c r="DU163" s="742"/>
      <c r="DV163" s="742"/>
      <c r="DW163" s="742"/>
      <c r="DX163" s="742"/>
      <c r="DY163" s="742"/>
      <c r="DZ163" s="742"/>
      <c r="EA163" s="742"/>
      <c r="EB163" s="742"/>
      <c r="EC163" s="742"/>
      <c r="ED163" s="742"/>
      <c r="EE163" s="742"/>
      <c r="EF163" s="742"/>
      <c r="EG163" s="742"/>
      <c r="EH163" s="742"/>
      <c r="EI163" s="742"/>
      <c r="EJ163" s="742"/>
      <c r="EK163" s="742"/>
      <c r="EL163" s="742"/>
      <c r="EM163" s="742"/>
      <c r="EN163" s="742"/>
      <c r="EO163" s="742"/>
      <c r="EP163" s="742"/>
      <c r="EQ163" s="742"/>
      <c r="ER163" s="742"/>
      <c r="ES163" s="741"/>
      <c r="ET163" s="742"/>
      <c r="EU163" s="742"/>
      <c r="EV163" s="742"/>
      <c r="EW163" s="742"/>
      <c r="EX163" s="742"/>
      <c r="EY163" s="742"/>
      <c r="EZ163" s="742"/>
      <c r="FA163" s="742"/>
      <c r="FB163" s="742"/>
      <c r="FC163" s="742"/>
      <c r="FD163" s="742"/>
      <c r="FE163" s="742"/>
      <c r="FF163" s="742"/>
      <c r="FG163" s="742"/>
      <c r="FH163" s="742"/>
      <c r="FI163" s="742"/>
      <c r="FJ163" s="742"/>
      <c r="FK163" s="742"/>
      <c r="FL163" s="742"/>
      <c r="FM163" s="742"/>
      <c r="FN163" s="742"/>
      <c r="FO163" s="742"/>
      <c r="FP163" s="742"/>
      <c r="FQ163" s="742"/>
      <c r="FR163" s="742"/>
      <c r="FS163" s="742"/>
      <c r="FT163" s="742"/>
      <c r="FU163" s="742"/>
      <c r="FV163" s="742"/>
      <c r="FW163" s="742"/>
      <c r="FX163" s="742"/>
      <c r="FY163" s="742"/>
      <c r="FZ163" s="742"/>
      <c r="GA163" s="742"/>
      <c r="GB163" s="742"/>
      <c r="GC163" s="742"/>
      <c r="GD163" s="742"/>
      <c r="GE163" s="742"/>
      <c r="GF163" s="742"/>
      <c r="GG163" s="742"/>
      <c r="GH163" s="742"/>
      <c r="GI163" s="742"/>
      <c r="GJ163" s="742"/>
      <c r="GK163" s="742"/>
      <c r="GL163" s="742"/>
      <c r="GM163" s="742"/>
      <c r="GN163" s="742"/>
      <c r="GO163" s="743"/>
    </row>
    <row r="164" spans="1:197" ht="5.25" customHeight="1" thickBot="1" x14ac:dyDescent="0.3">
      <c r="A164" s="770" t="str">
        <f>'ANNUAL SUMMARY'!$B$5</f>
        <v>MANUFACTURER &amp; MODEL</v>
      </c>
      <c r="B164" s="771"/>
      <c r="C164" s="771"/>
      <c r="D164" s="771"/>
      <c r="E164" s="771"/>
      <c r="F164" s="771"/>
      <c r="G164" s="771"/>
      <c r="H164" s="771"/>
      <c r="I164" s="771"/>
      <c r="J164" s="771"/>
      <c r="K164" s="776"/>
      <c r="L164" s="776"/>
      <c r="M164" s="776"/>
      <c r="N164" s="776"/>
      <c r="O164" s="776"/>
      <c r="P164" s="776"/>
      <c r="Q164" s="776"/>
      <c r="R164" s="776"/>
      <c r="S164" s="776"/>
      <c r="T164" s="776"/>
      <c r="U164" s="776"/>
      <c r="V164" s="776"/>
      <c r="W164" s="776"/>
      <c r="X164" s="776"/>
      <c r="Y164" s="776"/>
      <c r="Z164" s="776"/>
      <c r="AA164" s="776"/>
      <c r="AB164" s="776"/>
      <c r="AC164" s="776"/>
      <c r="AD164" s="776"/>
      <c r="AE164" s="776"/>
      <c r="AF164" s="776"/>
      <c r="AG164" s="776"/>
      <c r="AH164" s="776"/>
      <c r="AI164" s="776"/>
      <c r="AJ164" s="776"/>
      <c r="AK164" s="776"/>
      <c r="AL164" s="776"/>
      <c r="AM164" s="776"/>
      <c r="AN164" s="776"/>
      <c r="AO164" s="776"/>
      <c r="AP164" s="776"/>
      <c r="AQ164" s="776"/>
      <c r="AR164" s="776"/>
      <c r="AS164" s="776"/>
      <c r="AT164" s="776"/>
      <c r="AU164" s="776"/>
      <c r="AV164" s="776"/>
      <c r="AW164" s="1263"/>
      <c r="AX164" s="770" t="str">
        <f>'ANNUAL SUMMARY'!$B$5</f>
        <v>MANUFACTURER &amp; MODEL</v>
      </c>
      <c r="AY164" s="771"/>
      <c r="AZ164" s="771"/>
      <c r="BA164" s="771"/>
      <c r="BB164" s="771"/>
      <c r="BC164" s="771"/>
      <c r="BD164" s="771"/>
      <c r="BE164" s="771"/>
      <c r="BF164" s="771"/>
      <c r="BG164" s="771"/>
      <c r="BH164" s="776"/>
      <c r="BI164" s="776"/>
      <c r="BJ164" s="776"/>
      <c r="BK164" s="776"/>
      <c r="BL164" s="776"/>
      <c r="BM164" s="776"/>
      <c r="BN164" s="776"/>
      <c r="BO164" s="776"/>
      <c r="BP164" s="776"/>
      <c r="BQ164" s="776"/>
      <c r="BR164" s="776"/>
      <c r="BS164" s="776"/>
      <c r="BT164" s="776"/>
      <c r="BU164" s="776"/>
      <c r="BV164" s="776"/>
      <c r="BW164" s="776"/>
      <c r="BX164" s="776"/>
      <c r="BY164" s="776"/>
      <c r="BZ164" s="776"/>
      <c r="CA164" s="776"/>
      <c r="CB164" s="776"/>
      <c r="CC164" s="776"/>
      <c r="CD164" s="776"/>
      <c r="CE164" s="776"/>
      <c r="CF164" s="776"/>
      <c r="CG164" s="776"/>
      <c r="CH164" s="776"/>
      <c r="CI164" s="776"/>
      <c r="CJ164" s="776"/>
      <c r="CK164" s="776"/>
      <c r="CL164" s="776"/>
      <c r="CM164" s="776"/>
      <c r="CN164" s="776"/>
      <c r="CO164" s="776"/>
      <c r="CP164" s="776"/>
      <c r="CQ164" s="776"/>
      <c r="CR164" s="776"/>
      <c r="CS164" s="776"/>
      <c r="CT164" s="1263"/>
      <c r="CU164" s="1250"/>
      <c r="CV164" s="770" t="str">
        <f>'ANNUAL SUMMARY'!$B$5</f>
        <v>MANUFACTURER &amp; MODEL</v>
      </c>
      <c r="CW164" s="771"/>
      <c r="CX164" s="771"/>
      <c r="CY164" s="771"/>
      <c r="CZ164" s="771"/>
      <c r="DA164" s="771"/>
      <c r="DB164" s="771"/>
      <c r="DC164" s="771"/>
      <c r="DD164" s="771"/>
      <c r="DE164" s="771"/>
      <c r="DF164" s="776"/>
      <c r="DG164" s="776"/>
      <c r="DH164" s="776"/>
      <c r="DI164" s="776"/>
      <c r="DJ164" s="776"/>
      <c r="DK164" s="776"/>
      <c r="DL164" s="776"/>
      <c r="DM164" s="776"/>
      <c r="DN164" s="776"/>
      <c r="DO164" s="776"/>
      <c r="DP164" s="776"/>
      <c r="DQ164" s="776"/>
      <c r="DR164" s="776"/>
      <c r="DS164" s="776"/>
      <c r="DT164" s="776"/>
      <c r="DU164" s="776"/>
      <c r="DV164" s="776"/>
      <c r="DW164" s="776"/>
      <c r="DX164" s="776"/>
      <c r="DY164" s="776"/>
      <c r="DZ164" s="776"/>
      <c r="EA164" s="776"/>
      <c r="EB164" s="776"/>
      <c r="EC164" s="776"/>
      <c r="ED164" s="776"/>
      <c r="EE164" s="776"/>
      <c r="EF164" s="776"/>
      <c r="EG164" s="776"/>
      <c r="EH164" s="776"/>
      <c r="EI164" s="776"/>
      <c r="EJ164" s="776"/>
      <c r="EK164" s="776"/>
      <c r="EL164" s="776"/>
      <c r="EM164" s="776"/>
      <c r="EN164" s="776"/>
      <c r="EO164" s="776"/>
      <c r="EP164" s="776"/>
      <c r="EQ164" s="776"/>
      <c r="ER164" s="1263"/>
      <c r="ES164" s="770" t="str">
        <f>'ANNUAL SUMMARY'!$B$5</f>
        <v>MANUFACTURER &amp; MODEL</v>
      </c>
      <c r="ET164" s="771"/>
      <c r="EU164" s="771"/>
      <c r="EV164" s="771"/>
      <c r="EW164" s="771"/>
      <c r="EX164" s="771"/>
      <c r="EY164" s="771"/>
      <c r="EZ164" s="771"/>
      <c r="FA164" s="771"/>
      <c r="FB164" s="771"/>
      <c r="FC164" s="776"/>
      <c r="FD164" s="776"/>
      <c r="FE164" s="776"/>
      <c r="FF164" s="776"/>
      <c r="FG164" s="776"/>
      <c r="FH164" s="776"/>
      <c r="FI164" s="776"/>
      <c r="FJ164" s="776"/>
      <c r="FK164" s="776"/>
      <c r="FL164" s="776"/>
      <c r="FM164" s="776"/>
      <c r="FN164" s="776"/>
      <c r="FO164" s="776"/>
      <c r="FP164" s="776"/>
      <c r="FQ164" s="776"/>
      <c r="FR164" s="776"/>
      <c r="FS164" s="776"/>
      <c r="FT164" s="776"/>
      <c r="FU164" s="776"/>
      <c r="FV164" s="776"/>
      <c r="FW164" s="776"/>
      <c r="FX164" s="776"/>
      <c r="FY164" s="776"/>
      <c r="FZ164" s="776"/>
      <c r="GA164" s="776"/>
      <c r="GB164" s="776"/>
      <c r="GC164" s="776"/>
      <c r="GD164" s="776"/>
      <c r="GE164" s="776"/>
      <c r="GF164" s="776"/>
      <c r="GG164" s="776"/>
      <c r="GH164" s="776"/>
      <c r="GI164" s="776"/>
      <c r="GJ164" s="776"/>
      <c r="GK164" s="776"/>
      <c r="GL164" s="776"/>
      <c r="GM164" s="776"/>
      <c r="GN164" s="776"/>
      <c r="GO164" s="1263"/>
    </row>
    <row r="165" spans="1:197" ht="5.25" customHeight="1" thickTop="1" x14ac:dyDescent="0.2">
      <c r="A165" s="772"/>
      <c r="B165" s="773"/>
      <c r="C165" s="773"/>
      <c r="D165" s="773"/>
      <c r="E165" s="773"/>
      <c r="F165" s="773"/>
      <c r="G165" s="773"/>
      <c r="H165" s="773"/>
      <c r="I165" s="773"/>
      <c r="J165" s="773"/>
      <c r="K165" s="1116"/>
      <c r="L165" s="1114"/>
      <c r="M165" s="1114"/>
      <c r="N165" s="1114"/>
      <c r="O165" s="1114"/>
      <c r="P165" s="1114"/>
      <c r="Q165" s="1114"/>
      <c r="R165" s="1114"/>
      <c r="S165" s="1114"/>
      <c r="T165" s="1114"/>
      <c r="U165" s="1114"/>
      <c r="V165" s="1114"/>
      <c r="W165" s="1114"/>
      <c r="X165" s="1114"/>
      <c r="Y165" s="1114"/>
      <c r="Z165" s="1114"/>
      <c r="AA165" s="1114"/>
      <c r="AB165" s="1114"/>
      <c r="AC165" s="1115"/>
      <c r="AD165" s="1111"/>
      <c r="AE165" s="762" t="str">
        <f>IF('FRONT PAGE'!$A$1="www.fly-logics.com","PIC",0)</f>
        <v>PIC</v>
      </c>
      <c r="AF165" s="757"/>
      <c r="AG165" s="757"/>
      <c r="AH165" s="760"/>
      <c r="AI165" s="756" t="str">
        <f>IF('FRONT PAGE'!$A$1="www.fly-logics.com","SIC",0)</f>
        <v>SIC</v>
      </c>
      <c r="AJ165" s="757"/>
      <c r="AK165" s="757"/>
      <c r="AL165" s="760"/>
      <c r="AM165" s="756" t="str">
        <f>IF('FRONT PAGE'!$A$1="www.fly-logics.com","INSTRU.",0)</f>
        <v>INSTRU.</v>
      </c>
      <c r="AN165" s="757"/>
      <c r="AO165" s="757"/>
      <c r="AP165" s="757"/>
      <c r="AQ165" s="756" t="str">
        <f>'ANNUAL SUMMARY'!$AR$5</f>
        <v>Landings</v>
      </c>
      <c r="AR165" s="757"/>
      <c r="AS165" s="757"/>
      <c r="AT165" s="757"/>
      <c r="AU165" s="757"/>
      <c r="AV165" s="757"/>
      <c r="AW165" s="1263"/>
      <c r="AX165" s="772"/>
      <c r="AY165" s="773"/>
      <c r="AZ165" s="773"/>
      <c r="BA165" s="773"/>
      <c r="BB165" s="773"/>
      <c r="BC165" s="773"/>
      <c r="BD165" s="773"/>
      <c r="BE165" s="773"/>
      <c r="BF165" s="773"/>
      <c r="BG165" s="773"/>
      <c r="BH165" s="1116"/>
      <c r="BI165" s="1114"/>
      <c r="BJ165" s="1114"/>
      <c r="BK165" s="1114"/>
      <c r="BL165" s="1114"/>
      <c r="BM165" s="1114"/>
      <c r="BN165" s="1114"/>
      <c r="BO165" s="1114"/>
      <c r="BP165" s="1114"/>
      <c r="BQ165" s="1114"/>
      <c r="BR165" s="1114"/>
      <c r="BS165" s="1114"/>
      <c r="BT165" s="1114"/>
      <c r="BU165" s="1114"/>
      <c r="BV165" s="1114"/>
      <c r="BW165" s="1114"/>
      <c r="BX165" s="1114"/>
      <c r="BY165" s="1114"/>
      <c r="BZ165" s="1115"/>
      <c r="CA165" s="1111"/>
      <c r="CB165" s="762" t="str">
        <f>IF('FRONT PAGE'!$A$1="www.fly-logics.com","PIC",0)</f>
        <v>PIC</v>
      </c>
      <c r="CC165" s="757"/>
      <c r="CD165" s="757"/>
      <c r="CE165" s="760"/>
      <c r="CF165" s="756" t="str">
        <f>IF('FRONT PAGE'!$A$1="www.fly-logics.com","SIC",0)</f>
        <v>SIC</v>
      </c>
      <c r="CG165" s="757"/>
      <c r="CH165" s="757"/>
      <c r="CI165" s="760"/>
      <c r="CJ165" s="756" t="str">
        <f>IF('FRONT PAGE'!$A$1="www.fly-logics.com","INSTRU.",0)</f>
        <v>INSTRU.</v>
      </c>
      <c r="CK165" s="757"/>
      <c r="CL165" s="757"/>
      <c r="CM165" s="757"/>
      <c r="CN165" s="756" t="str">
        <f>'ANNUAL SUMMARY'!$AR$5</f>
        <v>Landings</v>
      </c>
      <c r="CO165" s="757"/>
      <c r="CP165" s="757"/>
      <c r="CQ165" s="757"/>
      <c r="CR165" s="757"/>
      <c r="CS165" s="777"/>
      <c r="CT165" s="1263"/>
      <c r="CU165" s="1250"/>
      <c r="CV165" s="772"/>
      <c r="CW165" s="773"/>
      <c r="CX165" s="773"/>
      <c r="CY165" s="773"/>
      <c r="CZ165" s="773"/>
      <c r="DA165" s="773"/>
      <c r="DB165" s="773"/>
      <c r="DC165" s="773"/>
      <c r="DD165" s="773"/>
      <c r="DE165" s="773"/>
      <c r="DF165" s="1116"/>
      <c r="DG165" s="1114"/>
      <c r="DH165" s="1114"/>
      <c r="DI165" s="1114"/>
      <c r="DJ165" s="1114"/>
      <c r="DK165" s="1114"/>
      <c r="DL165" s="1114"/>
      <c r="DM165" s="1114"/>
      <c r="DN165" s="1114"/>
      <c r="DO165" s="1114"/>
      <c r="DP165" s="1114"/>
      <c r="DQ165" s="1114"/>
      <c r="DR165" s="1114"/>
      <c r="DS165" s="1114"/>
      <c r="DT165" s="1114"/>
      <c r="DU165" s="1114"/>
      <c r="DV165" s="1114"/>
      <c r="DW165" s="1114"/>
      <c r="DX165" s="1115"/>
      <c r="DY165" s="1111"/>
      <c r="DZ165" s="762" t="str">
        <f>IF('FRONT PAGE'!$A$1="www.fly-logics.com","PIC",0)</f>
        <v>PIC</v>
      </c>
      <c r="EA165" s="757"/>
      <c r="EB165" s="757"/>
      <c r="EC165" s="760"/>
      <c r="ED165" s="756" t="str">
        <f>IF('FRONT PAGE'!$A$1="www.fly-logics.com","SIC",0)</f>
        <v>SIC</v>
      </c>
      <c r="EE165" s="757"/>
      <c r="EF165" s="757"/>
      <c r="EG165" s="760"/>
      <c r="EH165" s="756" t="str">
        <f>IF('FRONT PAGE'!$A$1="www.fly-logics.com","INSTRU.",0)</f>
        <v>INSTRU.</v>
      </c>
      <c r="EI165" s="757"/>
      <c r="EJ165" s="757"/>
      <c r="EK165" s="757"/>
      <c r="EL165" s="756" t="str">
        <f>'ANNUAL SUMMARY'!$AR$5</f>
        <v>Landings</v>
      </c>
      <c r="EM165" s="757"/>
      <c r="EN165" s="757"/>
      <c r="EO165" s="757"/>
      <c r="EP165" s="757"/>
      <c r="EQ165" s="757"/>
      <c r="ER165" s="1263"/>
      <c r="ES165" s="772"/>
      <c r="ET165" s="773"/>
      <c r="EU165" s="773"/>
      <c r="EV165" s="773"/>
      <c r="EW165" s="773"/>
      <c r="EX165" s="773"/>
      <c r="EY165" s="773"/>
      <c r="EZ165" s="773"/>
      <c r="FA165" s="773"/>
      <c r="FB165" s="773"/>
      <c r="FC165" s="1116"/>
      <c r="FD165" s="1114"/>
      <c r="FE165" s="1114"/>
      <c r="FF165" s="1114"/>
      <c r="FG165" s="1114"/>
      <c r="FH165" s="1114"/>
      <c r="FI165" s="1114"/>
      <c r="FJ165" s="1114"/>
      <c r="FK165" s="1114"/>
      <c r="FL165" s="1114"/>
      <c r="FM165" s="1114"/>
      <c r="FN165" s="1114"/>
      <c r="FO165" s="1114"/>
      <c r="FP165" s="1114"/>
      <c r="FQ165" s="1114"/>
      <c r="FR165" s="1114"/>
      <c r="FS165" s="1114"/>
      <c r="FT165" s="1114"/>
      <c r="FU165" s="1115"/>
      <c r="FV165" s="1111"/>
      <c r="FW165" s="762" t="str">
        <f>IF('FRONT PAGE'!$A$1="www.fly-logics.com","PIC",0)</f>
        <v>PIC</v>
      </c>
      <c r="FX165" s="757"/>
      <c r="FY165" s="757"/>
      <c r="FZ165" s="760"/>
      <c r="GA165" s="756" t="str">
        <f>IF('FRONT PAGE'!$A$1="www.fly-logics.com","SIC",0)</f>
        <v>SIC</v>
      </c>
      <c r="GB165" s="757"/>
      <c r="GC165" s="757"/>
      <c r="GD165" s="760"/>
      <c r="GE165" s="756" t="str">
        <f>IF('FRONT PAGE'!$A$1="www.fly-logics.com","INSTRU.",0)</f>
        <v>INSTRU.</v>
      </c>
      <c r="GF165" s="757"/>
      <c r="GG165" s="757"/>
      <c r="GH165" s="757"/>
      <c r="GI165" s="756" t="str">
        <f>'ANNUAL SUMMARY'!$AR$5</f>
        <v>Landings</v>
      </c>
      <c r="GJ165" s="757"/>
      <c r="GK165" s="757"/>
      <c r="GL165" s="757"/>
      <c r="GM165" s="757"/>
      <c r="GN165" s="777"/>
      <c r="GO165" s="1263"/>
    </row>
    <row r="166" spans="1:197" ht="5.25" customHeight="1" thickBot="1" x14ac:dyDescent="0.25">
      <c r="A166" s="772"/>
      <c r="B166" s="773"/>
      <c r="C166" s="773"/>
      <c r="D166" s="773"/>
      <c r="E166" s="773"/>
      <c r="F166" s="773"/>
      <c r="G166" s="773"/>
      <c r="H166" s="773"/>
      <c r="I166" s="773"/>
      <c r="J166" s="773"/>
      <c r="K166" s="1117"/>
      <c r="L166" s="1112"/>
      <c r="M166" s="1112"/>
      <c r="N166" s="1112"/>
      <c r="O166" s="1112"/>
      <c r="P166" s="1112"/>
      <c r="Q166" s="1112"/>
      <c r="R166" s="1112"/>
      <c r="S166" s="1112"/>
      <c r="T166" s="1112"/>
      <c r="U166" s="1112"/>
      <c r="V166" s="1112"/>
      <c r="W166" s="1112"/>
      <c r="X166" s="1112"/>
      <c r="Y166" s="1112"/>
      <c r="Z166" s="1112"/>
      <c r="AA166" s="1112"/>
      <c r="AB166" s="1112"/>
      <c r="AC166" s="1113"/>
      <c r="AD166" s="1111"/>
      <c r="AE166" s="763"/>
      <c r="AF166" s="759"/>
      <c r="AG166" s="759"/>
      <c r="AH166" s="761"/>
      <c r="AI166" s="758"/>
      <c r="AJ166" s="759"/>
      <c r="AK166" s="759"/>
      <c r="AL166" s="761"/>
      <c r="AM166" s="758"/>
      <c r="AN166" s="759"/>
      <c r="AO166" s="759"/>
      <c r="AP166" s="759"/>
      <c r="AQ166" s="1258"/>
      <c r="AR166" s="1259"/>
      <c r="AS166" s="1259"/>
      <c r="AT166" s="1259"/>
      <c r="AU166" s="1259"/>
      <c r="AV166" s="1259"/>
      <c r="AW166" s="1263"/>
      <c r="AX166" s="772"/>
      <c r="AY166" s="773"/>
      <c r="AZ166" s="773"/>
      <c r="BA166" s="773"/>
      <c r="BB166" s="773"/>
      <c r="BC166" s="773"/>
      <c r="BD166" s="773"/>
      <c r="BE166" s="773"/>
      <c r="BF166" s="773"/>
      <c r="BG166" s="773"/>
      <c r="BH166" s="1117"/>
      <c r="BI166" s="1112"/>
      <c r="BJ166" s="1112"/>
      <c r="BK166" s="1112"/>
      <c r="BL166" s="1112"/>
      <c r="BM166" s="1112"/>
      <c r="BN166" s="1112"/>
      <c r="BO166" s="1112"/>
      <c r="BP166" s="1112"/>
      <c r="BQ166" s="1112"/>
      <c r="BR166" s="1112"/>
      <c r="BS166" s="1112"/>
      <c r="BT166" s="1112"/>
      <c r="BU166" s="1112"/>
      <c r="BV166" s="1112"/>
      <c r="BW166" s="1112"/>
      <c r="BX166" s="1112"/>
      <c r="BY166" s="1112"/>
      <c r="BZ166" s="1113"/>
      <c r="CA166" s="1111"/>
      <c r="CB166" s="763"/>
      <c r="CC166" s="759"/>
      <c r="CD166" s="759"/>
      <c r="CE166" s="761"/>
      <c r="CF166" s="758"/>
      <c r="CG166" s="759"/>
      <c r="CH166" s="759"/>
      <c r="CI166" s="761"/>
      <c r="CJ166" s="758"/>
      <c r="CK166" s="759"/>
      <c r="CL166" s="759"/>
      <c r="CM166" s="759"/>
      <c r="CN166" s="778"/>
      <c r="CO166" s="655"/>
      <c r="CP166" s="655"/>
      <c r="CQ166" s="655"/>
      <c r="CR166" s="655"/>
      <c r="CS166" s="779"/>
      <c r="CT166" s="1263"/>
      <c r="CU166" s="1250"/>
      <c r="CV166" s="772"/>
      <c r="CW166" s="773"/>
      <c r="CX166" s="773"/>
      <c r="CY166" s="773"/>
      <c r="CZ166" s="773"/>
      <c r="DA166" s="773"/>
      <c r="DB166" s="773"/>
      <c r="DC166" s="773"/>
      <c r="DD166" s="773"/>
      <c r="DE166" s="773"/>
      <c r="DF166" s="1117"/>
      <c r="DG166" s="1112"/>
      <c r="DH166" s="1112"/>
      <c r="DI166" s="1112"/>
      <c r="DJ166" s="1112"/>
      <c r="DK166" s="1112"/>
      <c r="DL166" s="1112"/>
      <c r="DM166" s="1112"/>
      <c r="DN166" s="1112"/>
      <c r="DO166" s="1112"/>
      <c r="DP166" s="1112"/>
      <c r="DQ166" s="1112"/>
      <c r="DR166" s="1112"/>
      <c r="DS166" s="1112"/>
      <c r="DT166" s="1112"/>
      <c r="DU166" s="1112"/>
      <c r="DV166" s="1112"/>
      <c r="DW166" s="1112"/>
      <c r="DX166" s="1113"/>
      <c r="DY166" s="1111"/>
      <c r="DZ166" s="763"/>
      <c r="EA166" s="759"/>
      <c r="EB166" s="759"/>
      <c r="EC166" s="761"/>
      <c r="ED166" s="758"/>
      <c r="EE166" s="759"/>
      <c r="EF166" s="759"/>
      <c r="EG166" s="761"/>
      <c r="EH166" s="758"/>
      <c r="EI166" s="759"/>
      <c r="EJ166" s="759"/>
      <c r="EK166" s="759"/>
      <c r="EL166" s="1258"/>
      <c r="EM166" s="1259"/>
      <c r="EN166" s="1259"/>
      <c r="EO166" s="1259"/>
      <c r="EP166" s="1259"/>
      <c r="EQ166" s="1259"/>
      <c r="ER166" s="1263"/>
      <c r="ES166" s="772"/>
      <c r="ET166" s="773"/>
      <c r="EU166" s="773"/>
      <c r="EV166" s="773"/>
      <c r="EW166" s="773"/>
      <c r="EX166" s="773"/>
      <c r="EY166" s="773"/>
      <c r="EZ166" s="773"/>
      <c r="FA166" s="773"/>
      <c r="FB166" s="773"/>
      <c r="FC166" s="1117"/>
      <c r="FD166" s="1112"/>
      <c r="FE166" s="1112"/>
      <c r="FF166" s="1112"/>
      <c r="FG166" s="1112"/>
      <c r="FH166" s="1112"/>
      <c r="FI166" s="1112"/>
      <c r="FJ166" s="1112"/>
      <c r="FK166" s="1112"/>
      <c r="FL166" s="1112"/>
      <c r="FM166" s="1112"/>
      <c r="FN166" s="1112"/>
      <c r="FO166" s="1112"/>
      <c r="FP166" s="1112"/>
      <c r="FQ166" s="1112"/>
      <c r="FR166" s="1112"/>
      <c r="FS166" s="1112"/>
      <c r="FT166" s="1112"/>
      <c r="FU166" s="1113"/>
      <c r="FV166" s="1111"/>
      <c r="FW166" s="763"/>
      <c r="FX166" s="759"/>
      <c r="FY166" s="759"/>
      <c r="FZ166" s="761"/>
      <c r="GA166" s="758"/>
      <c r="GB166" s="759"/>
      <c r="GC166" s="759"/>
      <c r="GD166" s="761"/>
      <c r="GE166" s="758"/>
      <c r="GF166" s="759"/>
      <c r="GG166" s="759"/>
      <c r="GH166" s="759"/>
      <c r="GI166" s="778"/>
      <c r="GJ166" s="655"/>
      <c r="GK166" s="655"/>
      <c r="GL166" s="655"/>
      <c r="GM166" s="655"/>
      <c r="GN166" s="779"/>
      <c r="GO166" s="1263"/>
    </row>
    <row r="167" spans="1:197" ht="5.25" customHeight="1" x14ac:dyDescent="0.25">
      <c r="A167" s="774"/>
      <c r="B167" s="775"/>
      <c r="C167" s="775"/>
      <c r="D167" s="775"/>
      <c r="E167" s="775"/>
      <c r="F167" s="775"/>
      <c r="G167" s="775"/>
      <c r="H167" s="775"/>
      <c r="I167" s="775"/>
      <c r="J167" s="775"/>
      <c r="K167" s="799"/>
      <c r="L167" s="799"/>
      <c r="M167" s="799"/>
      <c r="N167" s="799"/>
      <c r="O167" s="799"/>
      <c r="P167" s="799"/>
      <c r="Q167" s="799"/>
      <c r="R167" s="799"/>
      <c r="S167" s="799"/>
      <c r="T167" s="799"/>
      <c r="U167" s="799"/>
      <c r="V167" s="799"/>
      <c r="W167" s="799"/>
      <c r="X167" s="799"/>
      <c r="Y167" s="799"/>
      <c r="Z167" s="799"/>
      <c r="AA167" s="799"/>
      <c r="AB167" s="799"/>
      <c r="AC167" s="799"/>
      <c r="AD167" s="800"/>
      <c r="AE167" s="763"/>
      <c r="AF167" s="759"/>
      <c r="AG167" s="759"/>
      <c r="AH167" s="761"/>
      <c r="AI167" s="758"/>
      <c r="AJ167" s="759"/>
      <c r="AK167" s="759"/>
      <c r="AL167" s="761"/>
      <c r="AM167" s="758"/>
      <c r="AN167" s="759"/>
      <c r="AO167" s="759"/>
      <c r="AP167" s="759"/>
      <c r="AQ167" s="780" t="str">
        <f>'ANNUAL SUMMARY'!$AR$7</f>
        <v>D</v>
      </c>
      <c r="AR167" s="781"/>
      <c r="AS167" s="781"/>
      <c r="AT167" s="780" t="str">
        <f>'ANNUAL SUMMARY'!$AU$7</f>
        <v>N</v>
      </c>
      <c r="AU167" s="781"/>
      <c r="AV167" s="781"/>
      <c r="AW167" s="1263"/>
      <c r="AX167" s="774"/>
      <c r="AY167" s="775"/>
      <c r="AZ167" s="775"/>
      <c r="BA167" s="775"/>
      <c r="BB167" s="775"/>
      <c r="BC167" s="775"/>
      <c r="BD167" s="775"/>
      <c r="BE167" s="775"/>
      <c r="BF167" s="775"/>
      <c r="BG167" s="775"/>
      <c r="BH167" s="799"/>
      <c r="BI167" s="799"/>
      <c r="BJ167" s="799"/>
      <c r="BK167" s="799"/>
      <c r="BL167" s="799"/>
      <c r="BM167" s="799"/>
      <c r="BN167" s="799"/>
      <c r="BO167" s="799"/>
      <c r="BP167" s="799"/>
      <c r="BQ167" s="799"/>
      <c r="BR167" s="799"/>
      <c r="BS167" s="799"/>
      <c r="BT167" s="799"/>
      <c r="BU167" s="799"/>
      <c r="BV167" s="799"/>
      <c r="BW167" s="799"/>
      <c r="BX167" s="799"/>
      <c r="BY167" s="799"/>
      <c r="BZ167" s="799"/>
      <c r="CA167" s="800"/>
      <c r="CB167" s="763"/>
      <c r="CC167" s="759"/>
      <c r="CD167" s="759"/>
      <c r="CE167" s="761"/>
      <c r="CF167" s="758"/>
      <c r="CG167" s="759"/>
      <c r="CH167" s="759"/>
      <c r="CI167" s="761"/>
      <c r="CJ167" s="758"/>
      <c r="CK167" s="759"/>
      <c r="CL167" s="759"/>
      <c r="CM167" s="759"/>
      <c r="CN167" s="780" t="str">
        <f>'ANNUAL SUMMARY'!$AR$7</f>
        <v>D</v>
      </c>
      <c r="CO167" s="781"/>
      <c r="CP167" s="781"/>
      <c r="CQ167" s="780" t="str">
        <f>'ANNUAL SUMMARY'!$AU$7</f>
        <v>N</v>
      </c>
      <c r="CR167" s="781"/>
      <c r="CS167" s="781"/>
      <c r="CT167" s="1263"/>
      <c r="CU167" s="1250"/>
      <c r="CV167" s="774"/>
      <c r="CW167" s="775"/>
      <c r="CX167" s="775"/>
      <c r="CY167" s="775"/>
      <c r="CZ167" s="775"/>
      <c r="DA167" s="775"/>
      <c r="DB167" s="775"/>
      <c r="DC167" s="775"/>
      <c r="DD167" s="775"/>
      <c r="DE167" s="775"/>
      <c r="DF167" s="799"/>
      <c r="DG167" s="799"/>
      <c r="DH167" s="799"/>
      <c r="DI167" s="799"/>
      <c r="DJ167" s="799"/>
      <c r="DK167" s="799"/>
      <c r="DL167" s="799"/>
      <c r="DM167" s="799"/>
      <c r="DN167" s="799"/>
      <c r="DO167" s="799"/>
      <c r="DP167" s="799"/>
      <c r="DQ167" s="799"/>
      <c r="DR167" s="799"/>
      <c r="DS167" s="799"/>
      <c r="DT167" s="799"/>
      <c r="DU167" s="799"/>
      <c r="DV167" s="799"/>
      <c r="DW167" s="799"/>
      <c r="DX167" s="799"/>
      <c r="DY167" s="800"/>
      <c r="DZ167" s="763"/>
      <c r="EA167" s="759"/>
      <c r="EB167" s="759"/>
      <c r="EC167" s="761"/>
      <c r="ED167" s="758"/>
      <c r="EE167" s="759"/>
      <c r="EF167" s="759"/>
      <c r="EG167" s="761"/>
      <c r="EH167" s="758"/>
      <c r="EI167" s="759"/>
      <c r="EJ167" s="759"/>
      <c r="EK167" s="759"/>
      <c r="EL167" s="780" t="str">
        <f>'ANNUAL SUMMARY'!$AR$7</f>
        <v>D</v>
      </c>
      <c r="EM167" s="781"/>
      <c r="EN167" s="781"/>
      <c r="EO167" s="780" t="str">
        <f>'ANNUAL SUMMARY'!$AU$7</f>
        <v>N</v>
      </c>
      <c r="EP167" s="781"/>
      <c r="EQ167" s="781"/>
      <c r="ER167" s="1263"/>
      <c r="ES167" s="774"/>
      <c r="ET167" s="775"/>
      <c r="EU167" s="775"/>
      <c r="EV167" s="775"/>
      <c r="EW167" s="775"/>
      <c r="EX167" s="775"/>
      <c r="EY167" s="775"/>
      <c r="EZ167" s="775"/>
      <c r="FA167" s="775"/>
      <c r="FB167" s="775"/>
      <c r="FC167" s="799"/>
      <c r="FD167" s="799"/>
      <c r="FE167" s="799"/>
      <c r="FF167" s="799"/>
      <c r="FG167" s="799"/>
      <c r="FH167" s="799"/>
      <c r="FI167" s="799"/>
      <c r="FJ167" s="799"/>
      <c r="FK167" s="799"/>
      <c r="FL167" s="799"/>
      <c r="FM167" s="799"/>
      <c r="FN167" s="799"/>
      <c r="FO167" s="799"/>
      <c r="FP167" s="799"/>
      <c r="FQ167" s="799"/>
      <c r="FR167" s="799"/>
      <c r="FS167" s="799"/>
      <c r="FT167" s="799"/>
      <c r="FU167" s="799"/>
      <c r="FV167" s="800"/>
      <c r="FW167" s="763"/>
      <c r="FX167" s="759"/>
      <c r="FY167" s="759"/>
      <c r="FZ167" s="761"/>
      <c r="GA167" s="758"/>
      <c r="GB167" s="759"/>
      <c r="GC167" s="759"/>
      <c r="GD167" s="761"/>
      <c r="GE167" s="758"/>
      <c r="GF167" s="759"/>
      <c r="GG167" s="759"/>
      <c r="GH167" s="759"/>
      <c r="GI167" s="780" t="str">
        <f>'ANNUAL SUMMARY'!$AR$7</f>
        <v>D</v>
      </c>
      <c r="GJ167" s="781"/>
      <c r="GK167" s="781"/>
      <c r="GL167" s="780" t="str">
        <f>'ANNUAL SUMMARY'!$AU$7</f>
        <v>N</v>
      </c>
      <c r="GM167" s="781"/>
      <c r="GN167" s="781"/>
      <c r="GO167" s="1263"/>
    </row>
    <row r="168" spans="1:197" ht="5.25" customHeight="1" thickBot="1" x14ac:dyDescent="0.25">
      <c r="A168" s="801"/>
      <c r="B168" s="802"/>
      <c r="C168" s="802"/>
      <c r="D168" s="802"/>
      <c r="E168" s="802"/>
      <c r="F168" s="802"/>
      <c r="G168" s="802"/>
      <c r="H168" s="802"/>
      <c r="I168" s="802"/>
      <c r="J168" s="802"/>
      <c r="K168" s="802"/>
      <c r="L168" s="802"/>
      <c r="M168" s="802"/>
      <c r="N168" s="802"/>
      <c r="O168" s="802"/>
      <c r="P168" s="802"/>
      <c r="Q168" s="802"/>
      <c r="R168" s="802"/>
      <c r="S168" s="802"/>
      <c r="T168" s="802"/>
      <c r="U168" s="802"/>
      <c r="V168" s="802"/>
      <c r="W168" s="802"/>
      <c r="X168" s="802"/>
      <c r="Y168" s="802"/>
      <c r="Z168" s="802"/>
      <c r="AA168" s="802"/>
      <c r="AB168" s="802"/>
      <c r="AC168" s="802"/>
      <c r="AD168" s="802"/>
      <c r="AE168" s="1252"/>
      <c r="AF168" s="1253"/>
      <c r="AG168" s="1253"/>
      <c r="AH168" s="1254"/>
      <c r="AI168" s="1255"/>
      <c r="AJ168" s="1253"/>
      <c r="AK168" s="1253"/>
      <c r="AL168" s="1254"/>
      <c r="AM168" s="1255"/>
      <c r="AN168" s="1253"/>
      <c r="AO168" s="1253"/>
      <c r="AP168" s="1253"/>
      <c r="AQ168" s="1255"/>
      <c r="AR168" s="1253"/>
      <c r="AS168" s="1253"/>
      <c r="AT168" s="1255"/>
      <c r="AU168" s="1253"/>
      <c r="AV168" s="1253"/>
      <c r="AW168" s="1263"/>
      <c r="AX168" s="801"/>
      <c r="AY168" s="802"/>
      <c r="AZ168" s="802"/>
      <c r="BA168" s="802"/>
      <c r="BB168" s="802"/>
      <c r="BC168" s="802"/>
      <c r="BD168" s="802"/>
      <c r="BE168" s="802"/>
      <c r="BF168" s="802"/>
      <c r="BG168" s="802"/>
      <c r="BH168" s="802"/>
      <c r="BI168" s="802"/>
      <c r="BJ168" s="802"/>
      <c r="BK168" s="802"/>
      <c r="BL168" s="802"/>
      <c r="BM168" s="802"/>
      <c r="BN168" s="802"/>
      <c r="BO168" s="802"/>
      <c r="BP168" s="802"/>
      <c r="BQ168" s="802"/>
      <c r="BR168" s="802"/>
      <c r="BS168" s="802"/>
      <c r="BT168" s="802"/>
      <c r="BU168" s="802"/>
      <c r="BV168" s="802"/>
      <c r="BW168" s="802"/>
      <c r="BX168" s="802"/>
      <c r="BY168" s="802"/>
      <c r="BZ168" s="802"/>
      <c r="CA168" s="802"/>
      <c r="CB168" s="763"/>
      <c r="CC168" s="759"/>
      <c r="CD168" s="759"/>
      <c r="CE168" s="761"/>
      <c r="CF168" s="758"/>
      <c r="CG168" s="759"/>
      <c r="CH168" s="759"/>
      <c r="CI168" s="761"/>
      <c r="CJ168" s="758"/>
      <c r="CK168" s="759"/>
      <c r="CL168" s="759"/>
      <c r="CM168" s="759"/>
      <c r="CN168" s="758"/>
      <c r="CO168" s="759"/>
      <c r="CP168" s="759"/>
      <c r="CQ168" s="758"/>
      <c r="CR168" s="759"/>
      <c r="CS168" s="759"/>
      <c r="CT168" s="1263"/>
      <c r="CU168" s="1250"/>
      <c r="CV168" s="801"/>
      <c r="CW168" s="802"/>
      <c r="CX168" s="802"/>
      <c r="CY168" s="802"/>
      <c r="CZ168" s="802"/>
      <c r="DA168" s="802"/>
      <c r="DB168" s="802"/>
      <c r="DC168" s="802"/>
      <c r="DD168" s="802"/>
      <c r="DE168" s="802"/>
      <c r="DF168" s="802"/>
      <c r="DG168" s="802"/>
      <c r="DH168" s="802"/>
      <c r="DI168" s="802"/>
      <c r="DJ168" s="802"/>
      <c r="DK168" s="802"/>
      <c r="DL168" s="802"/>
      <c r="DM168" s="802"/>
      <c r="DN168" s="802"/>
      <c r="DO168" s="802"/>
      <c r="DP168" s="802"/>
      <c r="DQ168" s="802"/>
      <c r="DR168" s="802"/>
      <c r="DS168" s="802"/>
      <c r="DT168" s="802"/>
      <c r="DU168" s="802"/>
      <c r="DV168" s="802"/>
      <c r="DW168" s="802"/>
      <c r="DX168" s="802"/>
      <c r="DY168" s="802"/>
      <c r="DZ168" s="1252"/>
      <c r="EA168" s="1253"/>
      <c r="EB168" s="1253"/>
      <c r="EC168" s="1254"/>
      <c r="ED168" s="1255"/>
      <c r="EE168" s="1253"/>
      <c r="EF168" s="1253"/>
      <c r="EG168" s="1254"/>
      <c r="EH168" s="1255"/>
      <c r="EI168" s="1253"/>
      <c r="EJ168" s="1253"/>
      <c r="EK168" s="1253"/>
      <c r="EL168" s="1255"/>
      <c r="EM168" s="1253"/>
      <c r="EN168" s="1253"/>
      <c r="EO168" s="1255"/>
      <c r="EP168" s="1253"/>
      <c r="EQ168" s="1253"/>
      <c r="ER168" s="1263"/>
      <c r="ES168" s="801"/>
      <c r="ET168" s="802"/>
      <c r="EU168" s="802"/>
      <c r="EV168" s="802"/>
      <c r="EW168" s="802"/>
      <c r="EX168" s="802"/>
      <c r="EY168" s="802"/>
      <c r="EZ168" s="802"/>
      <c r="FA168" s="802"/>
      <c r="FB168" s="802"/>
      <c r="FC168" s="802"/>
      <c r="FD168" s="802"/>
      <c r="FE168" s="802"/>
      <c r="FF168" s="802"/>
      <c r="FG168" s="802"/>
      <c r="FH168" s="802"/>
      <c r="FI168" s="802"/>
      <c r="FJ168" s="802"/>
      <c r="FK168" s="802"/>
      <c r="FL168" s="802"/>
      <c r="FM168" s="802"/>
      <c r="FN168" s="802"/>
      <c r="FO168" s="802"/>
      <c r="FP168" s="802"/>
      <c r="FQ168" s="802"/>
      <c r="FR168" s="802"/>
      <c r="FS168" s="802"/>
      <c r="FT168" s="802"/>
      <c r="FU168" s="802"/>
      <c r="FV168" s="802"/>
      <c r="FW168" s="763"/>
      <c r="FX168" s="759"/>
      <c r="FY168" s="759"/>
      <c r="FZ168" s="761"/>
      <c r="GA168" s="758"/>
      <c r="GB168" s="759"/>
      <c r="GC168" s="759"/>
      <c r="GD168" s="761"/>
      <c r="GE168" s="758"/>
      <c r="GF168" s="759"/>
      <c r="GG168" s="759"/>
      <c r="GH168" s="759"/>
      <c r="GI168" s="758"/>
      <c r="GJ168" s="759"/>
      <c r="GK168" s="759"/>
      <c r="GL168" s="758"/>
      <c r="GM168" s="759"/>
      <c r="GN168" s="759"/>
      <c r="GO168" s="1263"/>
    </row>
    <row r="169" spans="1:197" ht="8.25" customHeight="1" thickTop="1" x14ac:dyDescent="0.25">
      <c r="A169" s="154"/>
      <c r="B169" s="842" t="str">
        <f>'ANNUAL SUMMARY'!$C$13</f>
        <v>TIME OF FLIGHT</v>
      </c>
      <c r="C169" s="771"/>
      <c r="D169" s="771"/>
      <c r="E169" s="771"/>
      <c r="F169" s="771"/>
      <c r="G169" s="771"/>
      <c r="H169" s="771"/>
      <c r="I169" s="771"/>
      <c r="J169" s="771"/>
      <c r="K169" s="771"/>
      <c r="L169" s="833"/>
      <c r="M169" s="6"/>
      <c r="N169" s="770" t="str">
        <f>'ANNUAL SUMMARY'!$O$13</f>
        <v>AVERANGE TIME</v>
      </c>
      <c r="O169" s="771"/>
      <c r="P169" s="771"/>
      <c r="Q169" s="771"/>
      <c r="R169" s="771"/>
      <c r="S169" s="771"/>
      <c r="T169" s="771"/>
      <c r="U169" s="771"/>
      <c r="V169" s="771"/>
      <c r="W169" s="771"/>
      <c r="X169" s="833"/>
      <c r="Y169" s="15"/>
      <c r="Z169" s="816" t="str">
        <f>IF('FRONT PAGE'!$A$1="www.fly-logics.com","B.Anterior",0)</f>
        <v>B.Anterior</v>
      </c>
      <c r="AA169" s="817"/>
      <c r="AB169" s="817"/>
      <c r="AC169" s="817"/>
      <c r="AD169" s="817"/>
      <c r="AE169" s="847">
        <f>SUMIF('PREVIOUS LOGS'!$K$6,K165,'PREVIOUS LOGS'!$AE$50)+SUMIF('PREVIOUS LOGS'!$K$59,$K$6,'PREVIOUS LOGS'!$AE$103)+SUMIF('PREVIOUS LOGS'!$K$112,K165,'PREVIOUS LOGS'!$AE$156)+SUMIF('PREVIOUS LOGS'!$K$165,K165,'PREVIOUS LOGS'!$AE$209)+SUMIF('PREVIOUS LOGS'!$K$218,K165,'PREVIOUS LOGS'!$AE$262)+SUMIF('PREVIOUS LOGS'!$K$271,K165,'PREVIOUS LOGS'!$AE$315)+SUMIF('PREVIOUS LOGS'!$K$324,K165,'PREVIOUS LOGS'!$AE$368)+SUMIF('PREVIOUS LOGS'!$BH$6,K165,'PREVIOUS LOGS'!$CB$50)+SUMIF('PREVIOUS LOGS'!$BH$59,$K$6,'PREVIOUS LOGS'!$CB$103)+SUMIF('PREVIOUS LOGS'!$BH$112,K165,'PREVIOUS LOGS'!$CB$156)+SUMIF('PREVIOUS LOGS'!$BH$165,K165,'PREVIOUS LOGS'!$CB$209)+SUMIF('PREVIOUS LOGS'!$BH$218,K165,'PREVIOUS LOGS'!$CB$262)+SUMIF('PREVIOUS LOGS'!$BH$271,K165,'PREVIOUS LOGS'!$CB$315)+SUMIF('PREVIOUS LOGS'!$BH$324,K165,'PREVIOUS LOGS'!$CB$368)+SUMIF('PREVIOUS LOGS'!$DF$6,K165,'PREVIOUS LOGS'!$DZ$50)+SUMIF('PREVIOUS LOGS'!$DF$59,$K$6,'PREVIOUS LOGS'!$DZ$103)+SUMIF('PREVIOUS LOGS'!$DF$112,K165,'PREVIOUS LOGS'!$DZ$156)+SUMIF('PREVIOUS LOGS'!$DF$165,K165,'PREVIOUS LOGS'!$DZ$209)+SUMIF('PREVIOUS LOGS'!$DF$218,K165,'PREVIOUS LOGS'!$DZ$262)+SUMIF('PREVIOUS LOGS'!$DF$271,K165,'PREVIOUS LOGS'!$DZ$315)+SUMIF('PREVIOUS LOGS'!$DF$324,K165,'PREVIOUS LOGS'!$DZ$368)+SUMIF('PREVIOUS LOGS'!$FC$6,K165,'PREVIOUS LOGS'!$FW$50)+SUMIF('PREVIOUS LOGS'!$FC$59,$K$6,'PREVIOUS LOGS'!$FW$103)+SUMIF('PREVIOUS LOGS'!$FC$112,K165,'PREVIOUS LOGS'!$FW$156)+SUMIF('PREVIOUS LOGS'!$FC$165,K165,'PREVIOUS LOGS'!$FW$209)+SUMIF('PREVIOUS LOGS'!$FC$218,K165,'PREVIOUS LOGS'!$FW$262)+SUMIF('PREVIOUS LOGS'!$FC$271,K165,'PREVIOUS LOGS'!$FW$315)+SUMIF('PREVIOUS LOGS'!$FC$324,K165,'PREVIOUS LOGS'!$FW$368)</f>
        <v>0</v>
      </c>
      <c r="AF169" s="848"/>
      <c r="AG169" s="848"/>
      <c r="AH169" s="849"/>
      <c r="AI169" s="847">
        <f>SUMIF('PREVIOUS LOGS'!$K$6,K165,'PREVIOUS LOGS'!$AI$50)+SUMIF('PREVIOUS LOGS'!$K$59,$K$6,'PREVIOUS LOGS'!$AI$103)+SUMIF('PREVIOUS LOGS'!$K$112,K165,'PREVIOUS LOGS'!$AI$156)+SUMIF('PREVIOUS LOGS'!$K$165,K165,'PREVIOUS LOGS'!$AI$209)+SUMIF('PREVIOUS LOGS'!$K$218,K165,'PREVIOUS LOGS'!$AI$262)+SUMIF('PREVIOUS LOGS'!$K$271,K165,'PREVIOUS LOGS'!$AI$315)+SUMIF('PREVIOUS LOGS'!$K$324,K165,'PREVIOUS LOGS'!$AI$368)+SUMIF('PREVIOUS LOGS'!$BH$6,K165,'PREVIOUS LOGS'!$CF$50)+SUMIF('PREVIOUS LOGS'!$BH$59,$K$6,'PREVIOUS LOGS'!$CF$103)+SUMIF('PREVIOUS LOGS'!$BH$112,K165,'PREVIOUS LOGS'!$CF$156)+SUMIF('PREVIOUS LOGS'!$BH$165,K165,'PREVIOUS LOGS'!$CF$209)+SUMIF('PREVIOUS LOGS'!$BH$218,K165,'PREVIOUS LOGS'!$CF$262)+SUMIF('PREVIOUS LOGS'!$BH$271,K165,'PREVIOUS LOGS'!$CF$315)+SUMIF('PREVIOUS LOGS'!$BH$324,K165,'PREVIOUS LOGS'!$CF$368)+SUMIF('PREVIOUS LOGS'!$DF$6,K165,'PREVIOUS LOGS'!$ED$50)+SUMIF('PREVIOUS LOGS'!$DF$59,$K$6,'PREVIOUS LOGS'!$ED$103)+SUMIF('PREVIOUS LOGS'!$DF$112,K165,'PREVIOUS LOGS'!$ED$156)+SUMIF('PREVIOUS LOGS'!$DF$165,K165,'PREVIOUS LOGS'!$ED$209)+SUMIF('PREVIOUS LOGS'!$DF$218,K165,'PREVIOUS LOGS'!$ED$262)+SUMIF('PREVIOUS LOGS'!$DF$271,K165,'PREVIOUS LOGS'!$ED$315)+SUMIF('PREVIOUS LOGS'!$DF$324,K165,'PREVIOUS LOGS'!$ED$368)+SUMIF('PREVIOUS LOGS'!$FC$6,K165,'PREVIOUS LOGS'!$GA$50)+SUMIF('PREVIOUS LOGS'!$FC$59,$K$6,'PREVIOUS LOGS'!$GA$103)+SUMIF('PREVIOUS LOGS'!$FC$112,K165,'PREVIOUS LOGS'!$GA$156)+SUMIF('PREVIOUS LOGS'!$FC$165,K165,'PREVIOUS LOGS'!$GA$209)+SUMIF('PREVIOUS LOGS'!$FC$218,K165,'PREVIOUS LOGS'!$GA$262)+SUMIF('PREVIOUS LOGS'!$FC$271,K165,'PREVIOUS LOGS'!$GA$315)+SUMIF('PREVIOUS LOGS'!$FC$324,K165,'PREVIOUS LOGS'!$GA$368)</f>
        <v>0</v>
      </c>
      <c r="AJ169" s="848"/>
      <c r="AK169" s="848"/>
      <c r="AL169" s="849"/>
      <c r="AM169" s="847">
        <f>SUMIF('PREVIOUS LOGS'!$K$6,K165,'PREVIOUS LOGS'!$AM$50)+SUMIF('PREVIOUS LOGS'!$K$59,$K$6,'PREVIOUS LOGS'!$AM$103)+SUMIF('PREVIOUS LOGS'!$K$112,K165,'PREVIOUS LOGS'!$AM$156)+SUMIF('PREVIOUS LOGS'!$K$165,K165,'PREVIOUS LOGS'!$AM$209)+SUMIF('PREVIOUS LOGS'!$K$218,K165,'PREVIOUS LOGS'!$AM$262)+SUMIF('PREVIOUS LOGS'!$K$271,K165,'PREVIOUS LOGS'!$AM$315)+SUMIF('PREVIOUS LOGS'!$K$324,K165,'PREVIOUS LOGS'!$AM$368)+SUMIF('PREVIOUS LOGS'!$BH$6,K165,'PREVIOUS LOGS'!$CJ$50)+SUMIF('PREVIOUS LOGS'!$BH$59,$K$6,'PREVIOUS LOGS'!$CJ$103)+SUMIF('PREVIOUS LOGS'!$BH$112,K165,'PREVIOUS LOGS'!$CJ$156)+SUMIF('PREVIOUS LOGS'!$BH$165,K165,'PREVIOUS LOGS'!$CJ$209)+SUMIF('PREVIOUS LOGS'!$BH$218,K165,'PREVIOUS LOGS'!$CJ$262)+SUMIF('PREVIOUS LOGS'!$BH$271,K165,'PREVIOUS LOGS'!$CJ$315)+SUMIF('PREVIOUS LOGS'!$BH$324,K165,'PREVIOUS LOGS'!$CJ$368)+SUMIF('PREVIOUS LOGS'!$DF$6,K165,'PREVIOUS LOGS'!$EH$50)+SUMIF('PREVIOUS LOGS'!$DF$59,$K$6,'PREVIOUS LOGS'!$EH$103)+SUMIF('PREVIOUS LOGS'!$DF$112,K165,'PREVIOUS LOGS'!$EH$156)+SUMIF('PREVIOUS LOGS'!$DF$165,K165,'PREVIOUS LOGS'!$EH$209)+SUMIF('PREVIOUS LOGS'!$DF$218,K165,'PREVIOUS LOGS'!$EH$262)+SUMIF('PREVIOUS LOGS'!$DF$271,K165,'PREVIOUS LOGS'!$EH$315)+SUMIF('PREVIOUS LOGS'!$DF$324,K165,'PREVIOUS LOGS'!$EH$368)+SUMIF('PREVIOUS LOGS'!$FC$6,K165,'PREVIOUS LOGS'!$GE$50)+SUMIF('PREVIOUS LOGS'!$FC$59,$K$6,'PREVIOUS LOGS'!$GE$103)+SUMIF('PREVIOUS LOGS'!$FC$112,K165,'PREVIOUS LOGS'!$GE$156)+SUMIF('PREVIOUS LOGS'!$FC$165,K165,'PREVIOUS LOGS'!$GE$209)+SUMIF('PREVIOUS LOGS'!$FC$218,K165,'PREVIOUS LOGS'!$GE$262)+SUMIF('PREVIOUS LOGS'!$FC$271,K165,'PREVIOUS LOGS'!$GE$315)+SUMIF('PREVIOUS LOGS'!$FC$324,K165,'PREVIOUS LOGS'!$GE$368)</f>
        <v>0</v>
      </c>
      <c r="AN169" s="848"/>
      <c r="AO169" s="848"/>
      <c r="AP169" s="849"/>
      <c r="AQ169" s="853">
        <f>SUMIF('PREVIOUS LOGS'!$K$6,K165,'PREVIOUS LOGS'!$AQ$50)+SUMIF('PREVIOUS LOGS'!$K$59,$K$6,'PREVIOUS LOGS'!$AQ$103)+SUMIF('PREVIOUS LOGS'!$K$112,K165,'PREVIOUS LOGS'!$AQ$156)+SUMIF('PREVIOUS LOGS'!$K$165,K165,'PREVIOUS LOGS'!$AQ$209)+SUMIF('PREVIOUS LOGS'!$K$218,K165,'PREVIOUS LOGS'!$AQ$262)+SUMIF('PREVIOUS LOGS'!$K$271,K165,'PREVIOUS LOGS'!$AQ$315)+SUMIF('PREVIOUS LOGS'!$K$324,K165,'PREVIOUS LOGS'!$AQ$368)+SUMIF('PREVIOUS LOGS'!$BH$6,K165,'PREVIOUS LOGS'!$CN$50)+SUMIF('PREVIOUS LOGS'!$BH$59,$K$6,'PREVIOUS LOGS'!$CN$103)+SUMIF('PREVIOUS LOGS'!$BH$112,K165,'PREVIOUS LOGS'!$CN$156)+SUMIF('PREVIOUS LOGS'!$BH$165,K165,'PREVIOUS LOGS'!$CN$209)+SUMIF('PREVIOUS LOGS'!$BH$218,K165,'PREVIOUS LOGS'!$CN$262)+SUMIF('PREVIOUS LOGS'!$BH$271,K165,'PREVIOUS LOGS'!$CN$315)+SUMIF('PREVIOUS LOGS'!$BH$324,K165,'PREVIOUS LOGS'!$CN$368)+SUMIF('PREVIOUS LOGS'!$DF$6,K165,'PREVIOUS LOGS'!$EL$50)+SUMIF('PREVIOUS LOGS'!$DF$59,$K$6,'PREVIOUS LOGS'!$EL$103)+SUMIF('PREVIOUS LOGS'!$DF$112,K165,'PREVIOUS LOGS'!$EL$156)+SUMIF('PREVIOUS LOGS'!$DF$165,K165,'PREVIOUS LOGS'!$EL$209)+SUMIF('PREVIOUS LOGS'!$DF$218,K165,'PREVIOUS LOGS'!$EL$262)+SUMIF('PREVIOUS LOGS'!$DF$271,K165,'PREVIOUS LOGS'!$EL$315)+SUMIF('PREVIOUS LOGS'!$DF$324,K165,'PREVIOUS LOGS'!$EL$368)+SUMIF('PREVIOUS LOGS'!$FC$6,K165,'PREVIOUS LOGS'!$GI$50)+SUMIF('PREVIOUS LOGS'!$FC$59,$K$6,'PREVIOUS LOGS'!$GI$103)+SUMIF('PREVIOUS LOGS'!$FC$112,K165,'PREVIOUS LOGS'!$GI$156)+SUMIF('PREVIOUS LOGS'!$FC$165,K165,'PREVIOUS LOGS'!$GI$209)+SUMIF('PREVIOUS LOGS'!$FC$218,K165,'PREVIOUS LOGS'!$GI$262)+SUMIF('PREVIOUS LOGS'!$FC$271,K165,'PREVIOUS LOGS'!$GI$315)+SUMIF('PREVIOUS LOGS'!$FC$324,K165,'PREVIOUS LOGS'!$GI$368)</f>
        <v>0</v>
      </c>
      <c r="AR169" s="854"/>
      <c r="AS169" s="855"/>
      <c r="AT169" s="853">
        <f>SUMIF('PREVIOUS LOGS'!$K$6,K165,'PREVIOUS LOGS'!$AT$50)+SUMIF('PREVIOUS LOGS'!$K$59,$K$6,'PREVIOUS LOGS'!$AT$103)+SUMIF('PREVIOUS LOGS'!$K$112,K165,'PREVIOUS LOGS'!$AT$156)+SUMIF('PREVIOUS LOGS'!$K$165,K165,'PREVIOUS LOGS'!$AT$209)+SUMIF('PREVIOUS LOGS'!$K$218,K165,'PREVIOUS LOGS'!$AT$262)+SUMIF('PREVIOUS LOGS'!$K$271,K165,'PREVIOUS LOGS'!$AT$315)+SUMIF('PREVIOUS LOGS'!$K$324,K165,'PREVIOUS LOGS'!$AT$368)+SUMIF('PREVIOUS LOGS'!$BH$6,K165,'PREVIOUS LOGS'!$CQ$50)+SUMIF('PREVIOUS LOGS'!$BH$59,$K$6,'PREVIOUS LOGS'!$CQ$103)+SUMIF('PREVIOUS LOGS'!$BH$112,K165,'PREVIOUS LOGS'!$CQ$156)+SUMIF('PREVIOUS LOGS'!$BH$165,K165,'PREVIOUS LOGS'!$CQ$209)+SUMIF('PREVIOUS LOGS'!$BH$218,K165,'PREVIOUS LOGS'!$CQ$262)+SUMIF('PREVIOUS LOGS'!$BH$271,K165,'PREVIOUS LOGS'!$CQ$315)+SUMIF('PREVIOUS LOGS'!$BH$324,K165,'PREVIOUS LOGS'!$CQ$368)+SUMIF('PREVIOUS LOGS'!$DF$6,K165,'PREVIOUS LOGS'!$EO$50)+SUMIF('PREVIOUS LOGS'!$DF$59,$K$6,'PREVIOUS LOGS'!$EO$103)+SUMIF('PREVIOUS LOGS'!$DF$112,K165,'PREVIOUS LOGS'!$EO$156)+SUMIF('PREVIOUS LOGS'!$DF$165,K165,'PREVIOUS LOGS'!$EO$209)+SUMIF('PREVIOUS LOGS'!$DF$218,K165,'PREVIOUS LOGS'!$EO$262)+SUMIF('PREVIOUS LOGS'!$DF$271,K165,'PREVIOUS LOGS'!$EO$315)+SUMIF('PREVIOUS LOGS'!$DF$324,K165,'PREVIOUS LOGS'!$EO$368)+SUMIF('PREVIOUS LOGS'!$FC$6,K165,'PREVIOUS LOGS'!$GL$50)+SUMIF('PREVIOUS LOGS'!$FC$59,$K$6,'PREVIOUS LOGS'!$GL$103)+SUMIF('PREVIOUS LOGS'!$FC$112,K165,'PREVIOUS LOGS'!$GL$156)+SUMIF('PREVIOUS LOGS'!$FC$165,K165,'PREVIOUS LOGS'!$GL$209)+SUMIF('PREVIOUS LOGS'!$FC$218,K165,'PREVIOUS LOGS'!$GL$262)+SUMIF('PREVIOUS LOGS'!$FC$271,K165,'PREVIOUS LOGS'!$GL$315)+SUMIF('PREVIOUS LOGS'!$FC$324,K165,'PREVIOUS LOGS'!$GL$368)</f>
        <v>0</v>
      </c>
      <c r="AU169" s="854"/>
      <c r="AV169" s="854"/>
      <c r="AW169" s="1263"/>
      <c r="AX169" s="154"/>
      <c r="AY169" s="842" t="str">
        <f>'ANNUAL SUMMARY'!$C$13</f>
        <v>TIME OF FLIGHT</v>
      </c>
      <c r="AZ169" s="771"/>
      <c r="BA169" s="771"/>
      <c r="BB169" s="771"/>
      <c r="BC169" s="771"/>
      <c r="BD169" s="771"/>
      <c r="BE169" s="771"/>
      <c r="BF169" s="771"/>
      <c r="BG169" s="771"/>
      <c r="BH169" s="771"/>
      <c r="BI169" s="833"/>
      <c r="BJ169" s="6"/>
      <c r="BK169" s="770" t="str">
        <f>'ANNUAL SUMMARY'!$O$13</f>
        <v>AVERANGE TIME</v>
      </c>
      <c r="BL169" s="771"/>
      <c r="BM169" s="771"/>
      <c r="BN169" s="771"/>
      <c r="BO169" s="771"/>
      <c r="BP169" s="771"/>
      <c r="BQ169" s="771"/>
      <c r="BR169" s="771"/>
      <c r="BS169" s="771"/>
      <c r="BT169" s="771"/>
      <c r="BU169" s="833"/>
      <c r="BV169" s="15"/>
      <c r="BW169" s="816" t="str">
        <f>IF('FRONT PAGE'!$A$1="www.fly-logics.com","B.Anterior",0)</f>
        <v>B.Anterior</v>
      </c>
      <c r="BX169" s="817"/>
      <c r="BY169" s="817"/>
      <c r="BZ169" s="817"/>
      <c r="CA169" s="817"/>
      <c r="CB169" s="847">
        <f>SUMIF('PREVIOUS LOGS'!$K$6,BH165,'PREVIOUS LOGS'!$AE$50)+SUMIF('PREVIOUS LOGS'!$K$59,$K$6,'PREVIOUS LOGS'!$AE$103)+SUMIF('PREVIOUS LOGS'!$K$112,BH165,'PREVIOUS LOGS'!$AE$156)+SUMIF('PREVIOUS LOGS'!$K$165,BH165,'PREVIOUS LOGS'!$AE$209)+SUMIF('PREVIOUS LOGS'!$K$218,BH165,'PREVIOUS LOGS'!$AE$262)+SUMIF('PREVIOUS LOGS'!$K$271,BH165,'PREVIOUS LOGS'!$AE$315)+SUMIF('PREVIOUS LOGS'!$K$324,BH165,'PREVIOUS LOGS'!$AE$368)+SUMIF('PREVIOUS LOGS'!$BH$6,BH165,'PREVIOUS LOGS'!$CB$50)+SUMIF('PREVIOUS LOGS'!$BH$59,$K$6,'PREVIOUS LOGS'!$CB$103)+SUMIF('PREVIOUS LOGS'!$BH$112,BH165,'PREVIOUS LOGS'!$CB$156)+SUMIF('PREVIOUS LOGS'!$BH$165,BH165,'PREVIOUS LOGS'!$CB$209)+SUMIF('PREVIOUS LOGS'!$BH$218,BH165,'PREVIOUS LOGS'!$CB$262)+SUMIF('PREVIOUS LOGS'!$BH$271,BH165,'PREVIOUS LOGS'!$CB$315)+SUMIF('PREVIOUS LOGS'!$BH$324,BH165,'PREVIOUS LOGS'!$CB$368)+SUMIF('PREVIOUS LOGS'!$DF$6,BH165,'PREVIOUS LOGS'!$DZ$50)+SUMIF('PREVIOUS LOGS'!$DF$59,$K$6,'PREVIOUS LOGS'!$DZ$103)+SUMIF('PREVIOUS LOGS'!$DF$112,BH165,'PREVIOUS LOGS'!$DZ$156)+SUMIF('PREVIOUS LOGS'!$DF$165,BH165,'PREVIOUS LOGS'!$DZ$209)+SUMIF('PREVIOUS LOGS'!$DF$218,BH165,'PREVIOUS LOGS'!$DZ$262)+SUMIF('PREVIOUS LOGS'!$DF$271,BH165,'PREVIOUS LOGS'!$DZ$315)+SUMIF('PREVIOUS LOGS'!$DF$324,BH165,'PREVIOUS LOGS'!$DZ$368)+SUMIF('PREVIOUS LOGS'!$FC$6,BH165,'PREVIOUS LOGS'!$FW$50)+SUMIF('PREVIOUS LOGS'!$FC$59,$K$6,'PREVIOUS LOGS'!$FW$103)+SUMIF('PREVIOUS LOGS'!$FC$112,BH165,'PREVIOUS LOGS'!$FW$156)+SUMIF('PREVIOUS LOGS'!$FC$165,BH165,'PREVIOUS LOGS'!$FW$209)+SUMIF('PREVIOUS LOGS'!$FC$218,BH165,'PREVIOUS LOGS'!$FW$262)+SUMIF('PREVIOUS LOGS'!$FC$271,BH165,'PREVIOUS LOGS'!$FW$315)+SUMIF('PREVIOUS LOGS'!$FC$324,BH165,'PREVIOUS LOGS'!$FW$368)</f>
        <v>0</v>
      </c>
      <c r="CC169" s="848"/>
      <c r="CD169" s="848"/>
      <c r="CE169" s="849"/>
      <c r="CF169" s="847">
        <f>SUMIF('PREVIOUS LOGS'!$K$6,BH165,'PREVIOUS LOGS'!$AI$50)+SUMIF('PREVIOUS LOGS'!$K$59,$K$6,'PREVIOUS LOGS'!$AI$103)+SUMIF('PREVIOUS LOGS'!$K$112,BH165,'PREVIOUS LOGS'!$AI$156)+SUMIF('PREVIOUS LOGS'!$K$165,BH165,'PREVIOUS LOGS'!$AI$209)+SUMIF('PREVIOUS LOGS'!$K$218,BH165,'PREVIOUS LOGS'!$AI$262)+SUMIF('PREVIOUS LOGS'!$K$271,BH165,'PREVIOUS LOGS'!$AI$315)+SUMIF('PREVIOUS LOGS'!$K$324,BH165,'PREVIOUS LOGS'!$AI$368)+SUMIF('PREVIOUS LOGS'!$BH$6,BH165,'PREVIOUS LOGS'!$CF$50)+SUMIF('PREVIOUS LOGS'!$BH$59,$K$6,'PREVIOUS LOGS'!$CF$103)+SUMIF('PREVIOUS LOGS'!$BH$112,BH165,'PREVIOUS LOGS'!$CF$156)+SUMIF('PREVIOUS LOGS'!$BH$165,BH165,'PREVIOUS LOGS'!$CF$209)+SUMIF('PREVIOUS LOGS'!$BH$218,BH165,'PREVIOUS LOGS'!$CF$262)+SUMIF('PREVIOUS LOGS'!$BH$271,BH165,'PREVIOUS LOGS'!$CF$315)+SUMIF('PREVIOUS LOGS'!$BH$324,BH165,'PREVIOUS LOGS'!$CF$368)+SUMIF('PREVIOUS LOGS'!$DF$6,BH165,'PREVIOUS LOGS'!$ED$50)+SUMIF('PREVIOUS LOGS'!$DF$59,$K$6,'PREVIOUS LOGS'!$ED$103)+SUMIF('PREVIOUS LOGS'!$DF$112,BH165,'PREVIOUS LOGS'!$ED$156)+SUMIF('PREVIOUS LOGS'!$DF$165,BH165,'PREVIOUS LOGS'!$ED$209)+SUMIF('PREVIOUS LOGS'!$DF$218,BH165,'PREVIOUS LOGS'!$ED$262)+SUMIF('PREVIOUS LOGS'!$DF$271,BH165,'PREVIOUS LOGS'!$ED$315)+SUMIF('PREVIOUS LOGS'!$DF$324,BH165,'PREVIOUS LOGS'!$ED$368)+SUMIF('PREVIOUS LOGS'!$FC$6,BH165,'PREVIOUS LOGS'!$GA$50)+SUMIF('PREVIOUS LOGS'!$FC$59,$K$6,'PREVIOUS LOGS'!$GA$103)+SUMIF('PREVIOUS LOGS'!$FC$112,BH165,'PREVIOUS LOGS'!$GA$156)+SUMIF('PREVIOUS LOGS'!$FC$165,BH165,'PREVIOUS LOGS'!$GA$209)+SUMIF('PREVIOUS LOGS'!$FC$218,BH165,'PREVIOUS LOGS'!$GA$262)+SUMIF('PREVIOUS LOGS'!$FC$271,BH165,'PREVIOUS LOGS'!$GA$315)+SUMIF('PREVIOUS LOGS'!$FC$324,BH165,'PREVIOUS LOGS'!$GA$368)</f>
        <v>0</v>
      </c>
      <c r="CG169" s="848"/>
      <c r="CH169" s="848"/>
      <c r="CI169" s="849"/>
      <c r="CJ169" s="847">
        <f>SUMIF('PREVIOUS LOGS'!$K$6,BH165,'PREVIOUS LOGS'!$AM$50)+SUMIF('PREVIOUS LOGS'!$K$59,$K$6,'PREVIOUS LOGS'!$AM$103)+SUMIF('PREVIOUS LOGS'!$K$112,BH165,'PREVIOUS LOGS'!$AM$156)+SUMIF('PREVIOUS LOGS'!$K$165,BH165,'PREVIOUS LOGS'!$AM$209)+SUMIF('PREVIOUS LOGS'!$K$218,BH165,'PREVIOUS LOGS'!$AM$262)+SUMIF('PREVIOUS LOGS'!$K$271,BH165,'PREVIOUS LOGS'!$AM$315)+SUMIF('PREVIOUS LOGS'!$K$324,BH165,'PREVIOUS LOGS'!$AM$368)+SUMIF('PREVIOUS LOGS'!$BH$6,BH165,'PREVIOUS LOGS'!$CJ$50)+SUMIF('PREVIOUS LOGS'!$BH$59,$K$6,'PREVIOUS LOGS'!$CJ$103)+SUMIF('PREVIOUS LOGS'!$BH$112,BH165,'PREVIOUS LOGS'!$CJ$156)+SUMIF('PREVIOUS LOGS'!$BH$165,BH165,'PREVIOUS LOGS'!$CJ$209)+SUMIF('PREVIOUS LOGS'!$BH$218,BH165,'PREVIOUS LOGS'!$CJ$262)+SUMIF('PREVIOUS LOGS'!$BH$271,BH165,'PREVIOUS LOGS'!$CJ$315)+SUMIF('PREVIOUS LOGS'!$BH$324,BH165,'PREVIOUS LOGS'!$CJ$368)+SUMIF('PREVIOUS LOGS'!$DF$6,BH165,'PREVIOUS LOGS'!$EH$50)+SUMIF('PREVIOUS LOGS'!$DF$59,$K$6,'PREVIOUS LOGS'!$EH$103)+SUMIF('PREVIOUS LOGS'!$DF$112,BH165,'PREVIOUS LOGS'!$EH$156)+SUMIF('PREVIOUS LOGS'!$DF$165,BH165,'PREVIOUS LOGS'!$EH$209)+SUMIF('PREVIOUS LOGS'!$DF$218,BH165,'PREVIOUS LOGS'!$EH$262)+SUMIF('PREVIOUS LOGS'!$DF$271,BH165,'PREVIOUS LOGS'!$EH$315)+SUMIF('PREVIOUS LOGS'!$DF$324,BH165,'PREVIOUS LOGS'!$EH$368)+SUMIF('PREVIOUS LOGS'!$FC$6,BH165,'PREVIOUS LOGS'!$GE$50)+SUMIF('PREVIOUS LOGS'!$FC$59,$K$6,'PREVIOUS LOGS'!$GE$103)+SUMIF('PREVIOUS LOGS'!$FC$112,BH165,'PREVIOUS LOGS'!$GE$156)+SUMIF('PREVIOUS LOGS'!$FC$165,BH165,'PREVIOUS LOGS'!$GE$209)+SUMIF('PREVIOUS LOGS'!$FC$218,BH165,'PREVIOUS LOGS'!$GE$262)+SUMIF('PREVIOUS LOGS'!$FC$271,BH165,'PREVIOUS LOGS'!$GE$315)+SUMIF('PREVIOUS LOGS'!$FC$324,BH165,'PREVIOUS LOGS'!$GE$368)</f>
        <v>0</v>
      </c>
      <c r="CK169" s="848"/>
      <c r="CL169" s="848"/>
      <c r="CM169" s="849"/>
      <c r="CN169" s="853">
        <f>SUMIF('PREVIOUS LOGS'!$K$6,BH165,'PREVIOUS LOGS'!$AQ$50)+SUMIF('PREVIOUS LOGS'!$K$59,$K$6,'PREVIOUS LOGS'!$AQ$103)+SUMIF('PREVIOUS LOGS'!$K$112,BH165,'PREVIOUS LOGS'!$AQ$156)+SUMIF('PREVIOUS LOGS'!$K$165,BH165,'PREVIOUS LOGS'!$AQ$209)+SUMIF('PREVIOUS LOGS'!$K$218,BH165,'PREVIOUS LOGS'!$AQ$262)+SUMIF('PREVIOUS LOGS'!$K$271,BH165,'PREVIOUS LOGS'!$AQ$315)+SUMIF('PREVIOUS LOGS'!$K$324,BH165,'PREVIOUS LOGS'!$AQ$368)+SUMIF('PREVIOUS LOGS'!$BH$6,BH165,'PREVIOUS LOGS'!$CN$50)+SUMIF('PREVIOUS LOGS'!$BH$59,$K$6,'PREVIOUS LOGS'!$CN$103)+SUMIF('PREVIOUS LOGS'!$BH$112,BH165,'PREVIOUS LOGS'!$CN$156)+SUMIF('PREVIOUS LOGS'!$BH$165,BH165,'PREVIOUS LOGS'!$CN$209)+SUMIF('PREVIOUS LOGS'!$BH$218,BH165,'PREVIOUS LOGS'!$CN$262)+SUMIF('PREVIOUS LOGS'!$BH$271,BH165,'PREVIOUS LOGS'!$CN$315)+SUMIF('PREVIOUS LOGS'!$BH$324,BH165,'PREVIOUS LOGS'!$CN$368)+SUMIF('PREVIOUS LOGS'!$DF$6,BH165,'PREVIOUS LOGS'!$EL$50)+SUMIF('PREVIOUS LOGS'!$DF$59,$K$6,'PREVIOUS LOGS'!$EL$103)+SUMIF('PREVIOUS LOGS'!$DF$112,BH165,'PREVIOUS LOGS'!$EL$156)+SUMIF('PREVIOUS LOGS'!$DF$165,BH165,'PREVIOUS LOGS'!$EL$209)+SUMIF('PREVIOUS LOGS'!$DF$218,BH165,'PREVIOUS LOGS'!$EL$262)+SUMIF('PREVIOUS LOGS'!$DF$271,BH165,'PREVIOUS LOGS'!$EL$315)+SUMIF('PREVIOUS LOGS'!$DF$324,BH165,'PREVIOUS LOGS'!$EL$368)+SUMIF('PREVIOUS LOGS'!$FC$6,BH165,'PREVIOUS LOGS'!$GI$50)+SUMIF('PREVIOUS LOGS'!$FC$59,$K$6,'PREVIOUS LOGS'!$GI$103)+SUMIF('PREVIOUS LOGS'!$FC$112,BH165,'PREVIOUS LOGS'!$GI$156)+SUMIF('PREVIOUS LOGS'!$FC$165,BH165,'PREVIOUS LOGS'!$GI$209)+SUMIF('PREVIOUS LOGS'!$FC$218,BH165,'PREVIOUS LOGS'!$GI$262)+SUMIF('PREVIOUS LOGS'!$FC$271,BH165,'PREVIOUS LOGS'!$GI$315)+SUMIF('PREVIOUS LOGS'!$FC$324,BH165,'PREVIOUS LOGS'!$GI$368)</f>
        <v>0</v>
      </c>
      <c r="CO169" s="854"/>
      <c r="CP169" s="855"/>
      <c r="CQ169" s="853">
        <f>SUMIF('PREVIOUS LOGS'!$K$6,BH165,'PREVIOUS LOGS'!$AT$50)+SUMIF('PREVIOUS LOGS'!$K$59,$K$6,'PREVIOUS LOGS'!$AT$103)+SUMIF('PREVIOUS LOGS'!$K$112,BH165,'PREVIOUS LOGS'!$AT$156)+SUMIF('PREVIOUS LOGS'!$K$165,BH165,'PREVIOUS LOGS'!$AT$209)+SUMIF('PREVIOUS LOGS'!$K$218,BH165,'PREVIOUS LOGS'!$AT$262)+SUMIF('PREVIOUS LOGS'!$K$271,BH165,'PREVIOUS LOGS'!$AT$315)+SUMIF('PREVIOUS LOGS'!$K$324,BH165,'PREVIOUS LOGS'!$AT$368)+SUMIF('PREVIOUS LOGS'!$BH$6,BH165,'PREVIOUS LOGS'!$CQ$50)+SUMIF('PREVIOUS LOGS'!$BH$59,$K$6,'PREVIOUS LOGS'!$CQ$103)+SUMIF('PREVIOUS LOGS'!$BH$112,BH165,'PREVIOUS LOGS'!$CQ$156)+SUMIF('PREVIOUS LOGS'!$BH$165,BH165,'PREVIOUS LOGS'!$CQ$209)+SUMIF('PREVIOUS LOGS'!$BH$218,BH165,'PREVIOUS LOGS'!$CQ$262)+SUMIF('PREVIOUS LOGS'!$BH$271,BH165,'PREVIOUS LOGS'!$CQ$315)+SUMIF('PREVIOUS LOGS'!$BH$324,BH165,'PREVIOUS LOGS'!$CQ$368)+SUMIF('PREVIOUS LOGS'!$DF$6,BH165,'PREVIOUS LOGS'!$EO$50)+SUMIF('PREVIOUS LOGS'!$DF$59,$K$6,'PREVIOUS LOGS'!$EO$103)+SUMIF('PREVIOUS LOGS'!$DF$112,BH165,'PREVIOUS LOGS'!$EO$156)+SUMIF('PREVIOUS LOGS'!$DF$165,BH165,'PREVIOUS LOGS'!$EO$209)+SUMIF('PREVIOUS LOGS'!$DF$218,BH165,'PREVIOUS LOGS'!$EO$262)+SUMIF('PREVIOUS LOGS'!$DF$271,BH165,'PREVIOUS LOGS'!$EO$315)+SUMIF('PREVIOUS LOGS'!$DF$324,BH165,'PREVIOUS LOGS'!$EO$368)+SUMIF('PREVIOUS LOGS'!$FC$6,BH165,'PREVIOUS LOGS'!$GL$50)+SUMIF('PREVIOUS LOGS'!$FC$59,$K$6,'PREVIOUS LOGS'!$GL$103)+SUMIF('PREVIOUS LOGS'!$FC$112,BH165,'PREVIOUS LOGS'!$GL$156)+SUMIF('PREVIOUS LOGS'!$FC$165,BH165,'PREVIOUS LOGS'!$GL$209)+SUMIF('PREVIOUS LOGS'!$FC$218,BH165,'PREVIOUS LOGS'!$GL$262)+SUMIF('PREVIOUS LOGS'!$FC$271,BH165,'PREVIOUS LOGS'!$GL$315)+SUMIF('PREVIOUS LOGS'!$FC$324,BH165,'PREVIOUS LOGS'!$GL$368)</f>
        <v>0</v>
      </c>
      <c r="CR169" s="854"/>
      <c r="CS169" s="859"/>
      <c r="CT169" s="1263"/>
      <c r="CU169" s="1250"/>
      <c r="CV169" s="154"/>
      <c r="CW169" s="842" t="str">
        <f>'ANNUAL SUMMARY'!$C$13</f>
        <v>TIME OF FLIGHT</v>
      </c>
      <c r="CX169" s="771"/>
      <c r="CY169" s="771"/>
      <c r="CZ169" s="771"/>
      <c r="DA169" s="771"/>
      <c r="DB169" s="771"/>
      <c r="DC169" s="771"/>
      <c r="DD169" s="771"/>
      <c r="DE169" s="771"/>
      <c r="DF169" s="771"/>
      <c r="DG169" s="833"/>
      <c r="DH169" s="6"/>
      <c r="DI169" s="770" t="str">
        <f>'ANNUAL SUMMARY'!$O$13</f>
        <v>AVERANGE TIME</v>
      </c>
      <c r="DJ169" s="771"/>
      <c r="DK169" s="771"/>
      <c r="DL169" s="771"/>
      <c r="DM169" s="771"/>
      <c r="DN169" s="771"/>
      <c r="DO169" s="771"/>
      <c r="DP169" s="771"/>
      <c r="DQ169" s="771"/>
      <c r="DR169" s="771"/>
      <c r="DS169" s="833"/>
      <c r="DT169" s="15"/>
      <c r="DU169" s="816" t="str">
        <f>IF('FRONT PAGE'!$A$1="www.fly-logics.com","B.Anterior",0)</f>
        <v>B.Anterior</v>
      </c>
      <c r="DV169" s="817"/>
      <c r="DW169" s="817"/>
      <c r="DX169" s="817"/>
      <c r="DY169" s="817"/>
      <c r="DZ169" s="847">
        <f>SUMIF('PREVIOUS LOGS'!$K$6,DF165,'PREVIOUS LOGS'!$AE$50)+SUMIF('PREVIOUS LOGS'!$K$59,$K$6,'PREVIOUS LOGS'!$AE$103)+SUMIF('PREVIOUS LOGS'!$K$112,DF165,'PREVIOUS LOGS'!$AE$156)+SUMIF('PREVIOUS LOGS'!$K$165,DF165,'PREVIOUS LOGS'!$AE$209)+SUMIF('PREVIOUS LOGS'!$K$218,DF165,'PREVIOUS LOGS'!$AE$262)+SUMIF('PREVIOUS LOGS'!$K$271,DF165,'PREVIOUS LOGS'!$AE$315)+SUMIF('PREVIOUS LOGS'!$K$324,DF165,'PREVIOUS LOGS'!$AE$368)+SUMIF('PREVIOUS LOGS'!$BH$6,DF165,'PREVIOUS LOGS'!$CB$50)+SUMIF('PREVIOUS LOGS'!$BH$59,$K$6,'PREVIOUS LOGS'!$CB$103)+SUMIF('PREVIOUS LOGS'!$BH$112,DF165,'PREVIOUS LOGS'!$CB$156)+SUMIF('PREVIOUS LOGS'!$BH$165,DF165,'PREVIOUS LOGS'!$CB$209)+SUMIF('PREVIOUS LOGS'!$BH$218,DF165,'PREVIOUS LOGS'!$CB$262)+SUMIF('PREVIOUS LOGS'!$BH$271,DF165,'PREVIOUS LOGS'!$CB$315)+SUMIF('PREVIOUS LOGS'!$BH$324,DF165,'PREVIOUS LOGS'!$CB$368)+SUMIF('PREVIOUS LOGS'!$DF$6,DF165,'PREVIOUS LOGS'!$DZ$50)+SUMIF('PREVIOUS LOGS'!$DF$59,$K$6,'PREVIOUS LOGS'!$DZ$103)+SUMIF('PREVIOUS LOGS'!$DF$112,DF165,'PREVIOUS LOGS'!$DZ$156)+SUMIF('PREVIOUS LOGS'!$DF$165,DF165,'PREVIOUS LOGS'!$DZ$209)+SUMIF('PREVIOUS LOGS'!$DF$218,DF165,'PREVIOUS LOGS'!$DZ$262)+SUMIF('PREVIOUS LOGS'!$DF$271,DF165,'PREVIOUS LOGS'!$DZ$315)+SUMIF('PREVIOUS LOGS'!$DF$324,DF165,'PREVIOUS LOGS'!$DZ$368)+SUMIF('PREVIOUS LOGS'!$FC$6,DF165,'PREVIOUS LOGS'!$FW$50)+SUMIF('PREVIOUS LOGS'!$FC$59,$K$6,'PREVIOUS LOGS'!$FW$103)+SUMIF('PREVIOUS LOGS'!$FC$112,DF165,'PREVIOUS LOGS'!$FW$156)+SUMIF('PREVIOUS LOGS'!$FC$165,DF165,'PREVIOUS LOGS'!$FW$209)+SUMIF('PREVIOUS LOGS'!$FC$218,DF165,'PREVIOUS LOGS'!$FW$262)+SUMIF('PREVIOUS LOGS'!$FC$271,DF165,'PREVIOUS LOGS'!$FW$315)+SUMIF('PREVIOUS LOGS'!$FC$324,DF165,'PREVIOUS LOGS'!$FW$368)</f>
        <v>0</v>
      </c>
      <c r="EA169" s="848"/>
      <c r="EB169" s="848"/>
      <c r="EC169" s="849"/>
      <c r="ED169" s="847">
        <f>SUMIF('PREVIOUS LOGS'!$K$6,DF165,'PREVIOUS LOGS'!$AI$50)+SUMIF('PREVIOUS LOGS'!$K$59,$K$6,'PREVIOUS LOGS'!$AI$103)+SUMIF('PREVIOUS LOGS'!$K$112,DF165,'PREVIOUS LOGS'!$AI$156)+SUMIF('PREVIOUS LOGS'!$K$165,DF165,'PREVIOUS LOGS'!$AI$209)+SUMIF('PREVIOUS LOGS'!$K$218,DF165,'PREVIOUS LOGS'!$AI$262)+SUMIF('PREVIOUS LOGS'!$K$271,DF165,'PREVIOUS LOGS'!$AI$315)+SUMIF('PREVIOUS LOGS'!$K$324,DF165,'PREVIOUS LOGS'!$AI$368)+SUMIF('PREVIOUS LOGS'!$BH$6,DF165,'PREVIOUS LOGS'!$CF$50)+SUMIF('PREVIOUS LOGS'!$BH$59,$K$6,'PREVIOUS LOGS'!$CF$103)+SUMIF('PREVIOUS LOGS'!$BH$112,DF165,'PREVIOUS LOGS'!$CF$156)+SUMIF('PREVIOUS LOGS'!$BH$165,DF165,'PREVIOUS LOGS'!$CF$209)+SUMIF('PREVIOUS LOGS'!$BH$218,DF165,'PREVIOUS LOGS'!$CF$262)+SUMIF('PREVIOUS LOGS'!$BH$271,DF165,'PREVIOUS LOGS'!$CF$315)+SUMIF('PREVIOUS LOGS'!$BH$324,DF165,'PREVIOUS LOGS'!$CF$368)+SUMIF('PREVIOUS LOGS'!$DF$6,DF165,'PREVIOUS LOGS'!$ED$50)+SUMIF('PREVIOUS LOGS'!$DF$59,$K$6,'PREVIOUS LOGS'!$ED$103)+SUMIF('PREVIOUS LOGS'!$DF$112,DF165,'PREVIOUS LOGS'!$ED$156)+SUMIF('PREVIOUS LOGS'!$DF$165,DF165,'PREVIOUS LOGS'!$ED$209)+SUMIF('PREVIOUS LOGS'!$DF$218,DF165,'PREVIOUS LOGS'!$ED$262)+SUMIF('PREVIOUS LOGS'!$DF$271,DF165,'PREVIOUS LOGS'!$ED$315)+SUMIF('PREVIOUS LOGS'!$DF$324,DF165,'PREVIOUS LOGS'!$ED$368)+SUMIF('PREVIOUS LOGS'!$FC$6,DF165,'PREVIOUS LOGS'!$GA$50)+SUMIF('PREVIOUS LOGS'!$FC$59,$K$6,'PREVIOUS LOGS'!$GA$103)+SUMIF('PREVIOUS LOGS'!$FC$112,DF165,'PREVIOUS LOGS'!$GA$156)+SUMIF('PREVIOUS LOGS'!$FC$165,DF165,'PREVIOUS LOGS'!$GA$209)+SUMIF('PREVIOUS LOGS'!$FC$218,DF165,'PREVIOUS LOGS'!$GA$262)+SUMIF('PREVIOUS LOGS'!$FC$271,DF165,'PREVIOUS LOGS'!$GA$315)+SUMIF('PREVIOUS LOGS'!$FC$324,DF165,'PREVIOUS LOGS'!$GA$368)</f>
        <v>0</v>
      </c>
      <c r="EE169" s="848"/>
      <c r="EF169" s="848"/>
      <c r="EG169" s="849"/>
      <c r="EH169" s="847">
        <f>SUMIF('PREVIOUS LOGS'!$K$6,DF165,'PREVIOUS LOGS'!$AM$50)+SUMIF('PREVIOUS LOGS'!$K$59,$K$6,'PREVIOUS LOGS'!$AM$103)+SUMIF('PREVIOUS LOGS'!$K$112,DF165,'PREVIOUS LOGS'!$AM$156)+SUMIF('PREVIOUS LOGS'!$K$165,DF165,'PREVIOUS LOGS'!$AM$209)+SUMIF('PREVIOUS LOGS'!$K$218,DF165,'PREVIOUS LOGS'!$AM$262)+SUMIF('PREVIOUS LOGS'!$K$271,DF165,'PREVIOUS LOGS'!$AM$315)+SUMIF('PREVIOUS LOGS'!$K$324,DF165,'PREVIOUS LOGS'!$AM$368)+SUMIF('PREVIOUS LOGS'!$BH$6,DF165,'PREVIOUS LOGS'!$CJ$50)+SUMIF('PREVIOUS LOGS'!$BH$59,$K$6,'PREVIOUS LOGS'!$CJ$103)+SUMIF('PREVIOUS LOGS'!$BH$112,DF165,'PREVIOUS LOGS'!$CJ$156)+SUMIF('PREVIOUS LOGS'!$BH$165,DF165,'PREVIOUS LOGS'!$CJ$209)+SUMIF('PREVIOUS LOGS'!$BH$218,DF165,'PREVIOUS LOGS'!$CJ$262)+SUMIF('PREVIOUS LOGS'!$BH$271,DF165,'PREVIOUS LOGS'!$CJ$315)+SUMIF('PREVIOUS LOGS'!$BH$324,DF165,'PREVIOUS LOGS'!$CJ$368)+SUMIF('PREVIOUS LOGS'!$DF$6,DF165,'PREVIOUS LOGS'!$EH$50)+SUMIF('PREVIOUS LOGS'!$DF$59,$K$6,'PREVIOUS LOGS'!$EH$103)+SUMIF('PREVIOUS LOGS'!$DF$112,DF165,'PREVIOUS LOGS'!$EH$156)+SUMIF('PREVIOUS LOGS'!$DF$165,DF165,'PREVIOUS LOGS'!$EH$209)+SUMIF('PREVIOUS LOGS'!$DF$218,DF165,'PREVIOUS LOGS'!$EH$262)+SUMIF('PREVIOUS LOGS'!$DF$271,DF165,'PREVIOUS LOGS'!$EH$315)+SUMIF('PREVIOUS LOGS'!$DF$324,DF165,'PREVIOUS LOGS'!$EH$368)+SUMIF('PREVIOUS LOGS'!$FC$6,DF165,'PREVIOUS LOGS'!$GE$50)+SUMIF('PREVIOUS LOGS'!$FC$59,$K$6,'PREVIOUS LOGS'!$GE$103)+SUMIF('PREVIOUS LOGS'!$FC$112,DF165,'PREVIOUS LOGS'!$GE$156)+SUMIF('PREVIOUS LOGS'!$FC$165,DF165,'PREVIOUS LOGS'!$GE$209)+SUMIF('PREVIOUS LOGS'!$FC$218,DF165,'PREVIOUS LOGS'!$GE$262)+SUMIF('PREVIOUS LOGS'!$FC$271,DF165,'PREVIOUS LOGS'!$GE$315)+SUMIF('PREVIOUS LOGS'!$FC$324,DF165,'PREVIOUS LOGS'!$GE$368)</f>
        <v>0</v>
      </c>
      <c r="EI169" s="848"/>
      <c r="EJ169" s="848"/>
      <c r="EK169" s="849"/>
      <c r="EL169" s="853">
        <f>SUMIF('PREVIOUS LOGS'!$K$6,DF165,'PREVIOUS LOGS'!$AQ$50)+SUMIF('PREVIOUS LOGS'!$K$59,$K$6,'PREVIOUS LOGS'!$AQ$103)+SUMIF('PREVIOUS LOGS'!$K$112,DF165,'PREVIOUS LOGS'!$AQ$156)+SUMIF('PREVIOUS LOGS'!$K$165,DF165,'PREVIOUS LOGS'!$AQ$209)+SUMIF('PREVIOUS LOGS'!$K$218,DF165,'PREVIOUS LOGS'!$AQ$262)+SUMIF('PREVIOUS LOGS'!$K$271,DF165,'PREVIOUS LOGS'!$AQ$315)+SUMIF('PREVIOUS LOGS'!$K$324,DF165,'PREVIOUS LOGS'!$AQ$368)+SUMIF('PREVIOUS LOGS'!$BH$6,DF165,'PREVIOUS LOGS'!$CN$50)+SUMIF('PREVIOUS LOGS'!$BH$59,$K$6,'PREVIOUS LOGS'!$CN$103)+SUMIF('PREVIOUS LOGS'!$BH$112,DF165,'PREVIOUS LOGS'!$CN$156)+SUMIF('PREVIOUS LOGS'!$BH$165,DF165,'PREVIOUS LOGS'!$CN$209)+SUMIF('PREVIOUS LOGS'!$BH$218,DF165,'PREVIOUS LOGS'!$CN$262)+SUMIF('PREVIOUS LOGS'!$BH$271,DF165,'PREVIOUS LOGS'!$CN$315)+SUMIF('PREVIOUS LOGS'!$BH$324,DF165,'PREVIOUS LOGS'!$CN$368)+SUMIF('PREVIOUS LOGS'!$DF$6,DF165,'PREVIOUS LOGS'!$EL$50)+SUMIF('PREVIOUS LOGS'!$DF$59,$K$6,'PREVIOUS LOGS'!$EL$103)+SUMIF('PREVIOUS LOGS'!$DF$112,DF165,'PREVIOUS LOGS'!$EL$156)+SUMIF('PREVIOUS LOGS'!$DF$165,DF165,'PREVIOUS LOGS'!$EL$209)+SUMIF('PREVIOUS LOGS'!$DF$218,DF165,'PREVIOUS LOGS'!$EL$262)+SUMIF('PREVIOUS LOGS'!$DF$271,DF165,'PREVIOUS LOGS'!$EL$315)+SUMIF('PREVIOUS LOGS'!$DF$324,DF165,'PREVIOUS LOGS'!$EL$368)+SUMIF('PREVIOUS LOGS'!$FC$6,DF165,'PREVIOUS LOGS'!$GI$50)+SUMIF('PREVIOUS LOGS'!$FC$59,$K$6,'PREVIOUS LOGS'!$GI$103)+SUMIF('PREVIOUS LOGS'!$FC$112,DF165,'PREVIOUS LOGS'!$GI$156)+SUMIF('PREVIOUS LOGS'!$FC$165,DF165,'PREVIOUS LOGS'!$GI$209)+SUMIF('PREVIOUS LOGS'!$FC$218,DF165,'PREVIOUS LOGS'!$GI$262)+SUMIF('PREVIOUS LOGS'!$FC$271,DF165,'PREVIOUS LOGS'!$GI$315)+SUMIF('PREVIOUS LOGS'!$FC$324,DF165,'PREVIOUS LOGS'!$GI$368)</f>
        <v>0</v>
      </c>
      <c r="EM169" s="854"/>
      <c r="EN169" s="855"/>
      <c r="EO169" s="853">
        <f>SUMIF('PREVIOUS LOGS'!$K$6,DF165,'PREVIOUS LOGS'!$AT$50)+SUMIF('PREVIOUS LOGS'!$K$59,$K$6,'PREVIOUS LOGS'!$AT$103)+SUMIF('PREVIOUS LOGS'!$K$112,DF165,'PREVIOUS LOGS'!$AT$156)+SUMIF('PREVIOUS LOGS'!$K$165,DF165,'PREVIOUS LOGS'!$AT$209)+SUMIF('PREVIOUS LOGS'!$K$218,DF165,'PREVIOUS LOGS'!$AT$262)+SUMIF('PREVIOUS LOGS'!$K$271,DF165,'PREVIOUS LOGS'!$AT$315)+SUMIF('PREVIOUS LOGS'!$K$324,DF165,'PREVIOUS LOGS'!$AT$368)+SUMIF('PREVIOUS LOGS'!$BH$6,DF165,'PREVIOUS LOGS'!$CQ$50)+SUMIF('PREVIOUS LOGS'!$BH$59,$K$6,'PREVIOUS LOGS'!$CQ$103)+SUMIF('PREVIOUS LOGS'!$BH$112,DF165,'PREVIOUS LOGS'!$CQ$156)+SUMIF('PREVIOUS LOGS'!$BH$165,DF165,'PREVIOUS LOGS'!$CQ$209)+SUMIF('PREVIOUS LOGS'!$BH$218,DF165,'PREVIOUS LOGS'!$CQ$262)+SUMIF('PREVIOUS LOGS'!$BH$271,DF165,'PREVIOUS LOGS'!$CQ$315)+SUMIF('PREVIOUS LOGS'!$BH$324,DF165,'PREVIOUS LOGS'!$CQ$368)+SUMIF('PREVIOUS LOGS'!$DF$6,DF165,'PREVIOUS LOGS'!$EO$50)+SUMIF('PREVIOUS LOGS'!$DF$59,$K$6,'PREVIOUS LOGS'!$EO$103)+SUMIF('PREVIOUS LOGS'!$DF$112,DF165,'PREVIOUS LOGS'!$EO$156)+SUMIF('PREVIOUS LOGS'!$DF$165,DF165,'PREVIOUS LOGS'!$EO$209)+SUMIF('PREVIOUS LOGS'!$DF$218,DF165,'PREVIOUS LOGS'!$EO$262)+SUMIF('PREVIOUS LOGS'!$DF$271,DF165,'PREVIOUS LOGS'!$EO$315)+SUMIF('PREVIOUS LOGS'!$DF$324,DF165,'PREVIOUS LOGS'!$EO$368)+SUMIF('PREVIOUS LOGS'!$FC$6,DF165,'PREVIOUS LOGS'!$GL$50)+SUMIF('PREVIOUS LOGS'!$FC$59,$K$6,'PREVIOUS LOGS'!$GL$103)+SUMIF('PREVIOUS LOGS'!$FC$112,DF165,'PREVIOUS LOGS'!$GL$156)+SUMIF('PREVIOUS LOGS'!$FC$165,DF165,'PREVIOUS LOGS'!$GL$209)+SUMIF('PREVIOUS LOGS'!$FC$218,DF165,'PREVIOUS LOGS'!$GL$262)+SUMIF('PREVIOUS LOGS'!$FC$271,DF165,'PREVIOUS LOGS'!$GL$315)+SUMIF('PREVIOUS LOGS'!$FC$324,DF165,'PREVIOUS LOGS'!$GL$368)</f>
        <v>0</v>
      </c>
      <c r="EP169" s="854"/>
      <c r="EQ169" s="854"/>
      <c r="ER169" s="1263"/>
      <c r="ES169" s="154"/>
      <c r="ET169" s="842" t="str">
        <f>'ANNUAL SUMMARY'!$C$13</f>
        <v>TIME OF FLIGHT</v>
      </c>
      <c r="EU169" s="771"/>
      <c r="EV169" s="771"/>
      <c r="EW169" s="771"/>
      <c r="EX169" s="771"/>
      <c r="EY169" s="771"/>
      <c r="EZ169" s="771"/>
      <c r="FA169" s="771"/>
      <c r="FB169" s="771"/>
      <c r="FC169" s="771"/>
      <c r="FD169" s="833"/>
      <c r="FE169" s="6"/>
      <c r="FF169" s="770" t="str">
        <f>'ANNUAL SUMMARY'!$O$13</f>
        <v>AVERANGE TIME</v>
      </c>
      <c r="FG169" s="771"/>
      <c r="FH169" s="771"/>
      <c r="FI169" s="771"/>
      <c r="FJ169" s="771"/>
      <c r="FK169" s="771"/>
      <c r="FL169" s="771"/>
      <c r="FM169" s="771"/>
      <c r="FN169" s="771"/>
      <c r="FO169" s="771"/>
      <c r="FP169" s="833"/>
      <c r="FQ169" s="15"/>
      <c r="FR169" s="816" t="str">
        <f>IF('FRONT PAGE'!$A$1="www.fly-logics.com","B.Anterior",0)</f>
        <v>B.Anterior</v>
      </c>
      <c r="FS169" s="817"/>
      <c r="FT169" s="817"/>
      <c r="FU169" s="817"/>
      <c r="FV169" s="817"/>
      <c r="FW169" s="847">
        <f>SUMIF('PREVIOUS LOGS'!$K$6,FC165,'PREVIOUS LOGS'!$AE$50)+SUMIF('PREVIOUS LOGS'!$K$59,$K$6,'PREVIOUS LOGS'!$AE$103)+SUMIF('PREVIOUS LOGS'!$K$112,FC165,'PREVIOUS LOGS'!$AE$156)+SUMIF('PREVIOUS LOGS'!$K$165,FC165,'PREVIOUS LOGS'!$AE$209)+SUMIF('PREVIOUS LOGS'!$K$218,FC165,'PREVIOUS LOGS'!$AE$262)+SUMIF('PREVIOUS LOGS'!$K$271,FC165,'PREVIOUS LOGS'!$AE$315)+SUMIF('PREVIOUS LOGS'!$K$324,FC165,'PREVIOUS LOGS'!$AE$368)+SUMIF('PREVIOUS LOGS'!$BH$6,FC165,'PREVIOUS LOGS'!$CB$50)+SUMIF('PREVIOUS LOGS'!$BH$59,$K$6,'PREVIOUS LOGS'!$CB$103)+SUMIF('PREVIOUS LOGS'!$BH$112,FC165,'PREVIOUS LOGS'!$CB$156)+SUMIF('PREVIOUS LOGS'!$BH$165,FC165,'PREVIOUS LOGS'!$CB$209)+SUMIF('PREVIOUS LOGS'!$BH$218,FC165,'PREVIOUS LOGS'!$CB$262)+SUMIF('PREVIOUS LOGS'!$BH$271,FC165,'PREVIOUS LOGS'!$CB$315)+SUMIF('PREVIOUS LOGS'!$BH$324,FC165,'PREVIOUS LOGS'!$CB$368)+SUMIF('PREVIOUS LOGS'!$DF$6,FC165,'PREVIOUS LOGS'!$DZ$50)+SUMIF('PREVIOUS LOGS'!$DF$59,$K$6,'PREVIOUS LOGS'!$DZ$103)+SUMIF('PREVIOUS LOGS'!$DF$112,FC165,'PREVIOUS LOGS'!$DZ$156)+SUMIF('PREVIOUS LOGS'!$DF$165,FC165,'PREVIOUS LOGS'!$DZ$209)+SUMIF('PREVIOUS LOGS'!$DF$218,FC165,'PREVIOUS LOGS'!$DZ$262)+SUMIF('PREVIOUS LOGS'!$DF$271,FC165,'PREVIOUS LOGS'!$DZ$315)+SUMIF('PREVIOUS LOGS'!$DF$324,FC165,'PREVIOUS LOGS'!$DZ$368)+SUMIF('PREVIOUS LOGS'!$FC$6,FC165,'PREVIOUS LOGS'!$FW$50)+SUMIF('PREVIOUS LOGS'!$FC$59,$K$6,'PREVIOUS LOGS'!$FW$103)+SUMIF('PREVIOUS LOGS'!$FC$112,FC165,'PREVIOUS LOGS'!$FW$156)+SUMIF('PREVIOUS LOGS'!$FC$165,FC165,'PREVIOUS LOGS'!$FW$209)+SUMIF('PREVIOUS LOGS'!$FC$218,FC165,'PREVIOUS LOGS'!$FW$262)+SUMIF('PREVIOUS LOGS'!$FC$271,FC165,'PREVIOUS LOGS'!$FW$315)+SUMIF('PREVIOUS LOGS'!$FC$324,FC165,'PREVIOUS LOGS'!$FW$368)</f>
        <v>0</v>
      </c>
      <c r="FX169" s="848"/>
      <c r="FY169" s="848"/>
      <c r="FZ169" s="849"/>
      <c r="GA169" s="847">
        <f>SUMIF('PREVIOUS LOGS'!$K$6,FC165,'PREVIOUS LOGS'!$AI$50)+SUMIF('PREVIOUS LOGS'!$K$59,$K$6,'PREVIOUS LOGS'!$AI$103)+SUMIF('PREVIOUS LOGS'!$K$112,FC165,'PREVIOUS LOGS'!$AI$156)+SUMIF('PREVIOUS LOGS'!$K$165,FC165,'PREVIOUS LOGS'!$AI$209)+SUMIF('PREVIOUS LOGS'!$K$218,FC165,'PREVIOUS LOGS'!$AI$262)+SUMIF('PREVIOUS LOGS'!$K$271,FC165,'PREVIOUS LOGS'!$AI$315)+SUMIF('PREVIOUS LOGS'!$K$324,FC165,'PREVIOUS LOGS'!$AI$368)+SUMIF('PREVIOUS LOGS'!$BH$6,FC165,'PREVIOUS LOGS'!$CF$50)+SUMIF('PREVIOUS LOGS'!$BH$59,$K$6,'PREVIOUS LOGS'!$CF$103)+SUMIF('PREVIOUS LOGS'!$BH$112,FC165,'PREVIOUS LOGS'!$CF$156)+SUMIF('PREVIOUS LOGS'!$BH$165,FC165,'PREVIOUS LOGS'!$CF$209)+SUMIF('PREVIOUS LOGS'!$BH$218,FC165,'PREVIOUS LOGS'!$CF$262)+SUMIF('PREVIOUS LOGS'!$BH$271,FC165,'PREVIOUS LOGS'!$CF$315)+SUMIF('PREVIOUS LOGS'!$BH$324,FC165,'PREVIOUS LOGS'!$CF$368)+SUMIF('PREVIOUS LOGS'!$DF$6,FC165,'PREVIOUS LOGS'!$ED$50)+SUMIF('PREVIOUS LOGS'!$DF$59,$K$6,'PREVIOUS LOGS'!$ED$103)+SUMIF('PREVIOUS LOGS'!$DF$112,FC165,'PREVIOUS LOGS'!$ED$156)+SUMIF('PREVIOUS LOGS'!$DF$165,FC165,'PREVIOUS LOGS'!$ED$209)+SUMIF('PREVIOUS LOGS'!$DF$218,FC165,'PREVIOUS LOGS'!$ED$262)+SUMIF('PREVIOUS LOGS'!$DF$271,FC165,'PREVIOUS LOGS'!$ED$315)+SUMIF('PREVIOUS LOGS'!$DF$324,FC165,'PREVIOUS LOGS'!$ED$368)+SUMIF('PREVIOUS LOGS'!$FC$6,FC165,'PREVIOUS LOGS'!$GA$50)+SUMIF('PREVIOUS LOGS'!$FC$59,$K$6,'PREVIOUS LOGS'!$GA$103)+SUMIF('PREVIOUS LOGS'!$FC$112,FC165,'PREVIOUS LOGS'!$GA$156)+SUMIF('PREVIOUS LOGS'!$FC$165,FC165,'PREVIOUS LOGS'!$GA$209)+SUMIF('PREVIOUS LOGS'!$FC$218,FC165,'PREVIOUS LOGS'!$GA$262)+SUMIF('PREVIOUS LOGS'!$FC$271,FC165,'PREVIOUS LOGS'!$GA$315)+SUMIF('PREVIOUS LOGS'!$FC$324,FC165,'PREVIOUS LOGS'!$GA$368)</f>
        <v>0</v>
      </c>
      <c r="GB169" s="848"/>
      <c r="GC169" s="848"/>
      <c r="GD169" s="849"/>
      <c r="GE169" s="847">
        <f>SUMIF('PREVIOUS LOGS'!$K$6,FC165,'PREVIOUS LOGS'!$AM$50)+SUMIF('PREVIOUS LOGS'!$K$59,$K$6,'PREVIOUS LOGS'!$AM$103)+SUMIF('PREVIOUS LOGS'!$K$112,FC165,'PREVIOUS LOGS'!$AM$156)+SUMIF('PREVIOUS LOGS'!$K$165,FC165,'PREVIOUS LOGS'!$AM$209)+SUMIF('PREVIOUS LOGS'!$K$218,FC165,'PREVIOUS LOGS'!$AM$262)+SUMIF('PREVIOUS LOGS'!$K$271,FC165,'PREVIOUS LOGS'!$AM$315)+SUMIF('PREVIOUS LOGS'!$K$324,FC165,'PREVIOUS LOGS'!$AM$368)+SUMIF('PREVIOUS LOGS'!$BH$6,FC165,'PREVIOUS LOGS'!$CJ$50)+SUMIF('PREVIOUS LOGS'!$BH$59,$K$6,'PREVIOUS LOGS'!$CJ$103)+SUMIF('PREVIOUS LOGS'!$BH$112,FC165,'PREVIOUS LOGS'!$CJ$156)+SUMIF('PREVIOUS LOGS'!$BH$165,FC165,'PREVIOUS LOGS'!$CJ$209)+SUMIF('PREVIOUS LOGS'!$BH$218,FC165,'PREVIOUS LOGS'!$CJ$262)+SUMIF('PREVIOUS LOGS'!$BH$271,FC165,'PREVIOUS LOGS'!$CJ$315)+SUMIF('PREVIOUS LOGS'!$BH$324,FC165,'PREVIOUS LOGS'!$CJ$368)+SUMIF('PREVIOUS LOGS'!$DF$6,FC165,'PREVIOUS LOGS'!$EH$50)+SUMIF('PREVIOUS LOGS'!$DF$59,$K$6,'PREVIOUS LOGS'!$EH$103)+SUMIF('PREVIOUS LOGS'!$DF$112,FC165,'PREVIOUS LOGS'!$EH$156)+SUMIF('PREVIOUS LOGS'!$DF$165,FC165,'PREVIOUS LOGS'!$EH$209)+SUMIF('PREVIOUS LOGS'!$DF$218,FC165,'PREVIOUS LOGS'!$EH$262)+SUMIF('PREVIOUS LOGS'!$DF$271,FC165,'PREVIOUS LOGS'!$EH$315)+SUMIF('PREVIOUS LOGS'!$DF$324,FC165,'PREVIOUS LOGS'!$EH$368)+SUMIF('PREVIOUS LOGS'!$FC$6,FC165,'PREVIOUS LOGS'!$GE$50)+SUMIF('PREVIOUS LOGS'!$FC$59,$K$6,'PREVIOUS LOGS'!$GE$103)+SUMIF('PREVIOUS LOGS'!$FC$112,FC165,'PREVIOUS LOGS'!$GE$156)+SUMIF('PREVIOUS LOGS'!$FC$165,FC165,'PREVIOUS LOGS'!$GE$209)+SUMIF('PREVIOUS LOGS'!$FC$218,FC165,'PREVIOUS LOGS'!$GE$262)+SUMIF('PREVIOUS LOGS'!$FC$271,FC165,'PREVIOUS LOGS'!$GE$315)+SUMIF('PREVIOUS LOGS'!$FC$324,FC165,'PREVIOUS LOGS'!$GE$368)</f>
        <v>0</v>
      </c>
      <c r="GF169" s="848"/>
      <c r="GG169" s="848"/>
      <c r="GH169" s="849"/>
      <c r="GI169" s="853">
        <f>SUMIF('PREVIOUS LOGS'!$K$6,FC165,'PREVIOUS LOGS'!$AQ$50)+SUMIF('PREVIOUS LOGS'!$K$59,$K$6,'PREVIOUS LOGS'!$AQ$103)+SUMIF('PREVIOUS LOGS'!$K$112,FC165,'PREVIOUS LOGS'!$AQ$156)+SUMIF('PREVIOUS LOGS'!$K$165,FC165,'PREVIOUS LOGS'!$AQ$209)+SUMIF('PREVIOUS LOGS'!$K$218,FC165,'PREVIOUS LOGS'!$AQ$262)+SUMIF('PREVIOUS LOGS'!$K$271,FC165,'PREVIOUS LOGS'!$AQ$315)+SUMIF('PREVIOUS LOGS'!$K$324,FC165,'PREVIOUS LOGS'!$AQ$368)+SUMIF('PREVIOUS LOGS'!$BH$6,FC165,'PREVIOUS LOGS'!$CN$50)+SUMIF('PREVIOUS LOGS'!$BH$59,$K$6,'PREVIOUS LOGS'!$CN$103)+SUMIF('PREVIOUS LOGS'!$BH$112,FC165,'PREVIOUS LOGS'!$CN$156)+SUMIF('PREVIOUS LOGS'!$BH$165,FC165,'PREVIOUS LOGS'!$CN$209)+SUMIF('PREVIOUS LOGS'!$BH$218,FC165,'PREVIOUS LOGS'!$CN$262)+SUMIF('PREVIOUS LOGS'!$BH$271,FC165,'PREVIOUS LOGS'!$CN$315)+SUMIF('PREVIOUS LOGS'!$BH$324,FC165,'PREVIOUS LOGS'!$CN$368)+SUMIF('PREVIOUS LOGS'!$DF$6,FC165,'PREVIOUS LOGS'!$EL$50)+SUMIF('PREVIOUS LOGS'!$DF$59,$K$6,'PREVIOUS LOGS'!$EL$103)+SUMIF('PREVIOUS LOGS'!$DF$112,FC165,'PREVIOUS LOGS'!$EL$156)+SUMIF('PREVIOUS LOGS'!$DF$165,FC165,'PREVIOUS LOGS'!$EL$209)+SUMIF('PREVIOUS LOGS'!$DF$218,FC165,'PREVIOUS LOGS'!$EL$262)+SUMIF('PREVIOUS LOGS'!$DF$271,FC165,'PREVIOUS LOGS'!$EL$315)+SUMIF('PREVIOUS LOGS'!$DF$324,FC165,'PREVIOUS LOGS'!$EL$368)+SUMIF('PREVIOUS LOGS'!$FC$6,FC165,'PREVIOUS LOGS'!$GI$50)+SUMIF('PREVIOUS LOGS'!$FC$59,$K$6,'PREVIOUS LOGS'!$GI$103)+SUMIF('PREVIOUS LOGS'!$FC$112,FC165,'PREVIOUS LOGS'!$GI$156)+SUMIF('PREVIOUS LOGS'!$FC$165,FC165,'PREVIOUS LOGS'!$GI$209)+SUMIF('PREVIOUS LOGS'!$FC$218,FC165,'PREVIOUS LOGS'!$GI$262)+SUMIF('PREVIOUS LOGS'!$FC$271,FC165,'PREVIOUS LOGS'!$GI$315)+SUMIF('PREVIOUS LOGS'!$FC$324,FC165,'PREVIOUS LOGS'!$GI$368)</f>
        <v>0</v>
      </c>
      <c r="GJ169" s="854"/>
      <c r="GK169" s="855"/>
      <c r="GL169" s="853">
        <f>SUMIF('PREVIOUS LOGS'!$K$6,FC165,'PREVIOUS LOGS'!$AT$50)+SUMIF('PREVIOUS LOGS'!$K$59,$K$6,'PREVIOUS LOGS'!$AT$103)+SUMIF('PREVIOUS LOGS'!$K$112,FC165,'PREVIOUS LOGS'!$AT$156)+SUMIF('PREVIOUS LOGS'!$K$165,FC165,'PREVIOUS LOGS'!$AT$209)+SUMIF('PREVIOUS LOGS'!$K$218,FC165,'PREVIOUS LOGS'!$AT$262)+SUMIF('PREVIOUS LOGS'!$K$271,FC165,'PREVIOUS LOGS'!$AT$315)+SUMIF('PREVIOUS LOGS'!$K$324,FC165,'PREVIOUS LOGS'!$AT$368)+SUMIF('PREVIOUS LOGS'!$BH$6,FC165,'PREVIOUS LOGS'!$CQ$50)+SUMIF('PREVIOUS LOGS'!$BH$59,$K$6,'PREVIOUS LOGS'!$CQ$103)+SUMIF('PREVIOUS LOGS'!$BH$112,FC165,'PREVIOUS LOGS'!$CQ$156)+SUMIF('PREVIOUS LOGS'!$BH$165,FC165,'PREVIOUS LOGS'!$CQ$209)+SUMIF('PREVIOUS LOGS'!$BH$218,FC165,'PREVIOUS LOGS'!$CQ$262)+SUMIF('PREVIOUS LOGS'!$BH$271,FC165,'PREVIOUS LOGS'!$CQ$315)+SUMIF('PREVIOUS LOGS'!$BH$324,FC165,'PREVIOUS LOGS'!$CQ$368)+SUMIF('PREVIOUS LOGS'!$DF$6,FC165,'PREVIOUS LOGS'!$EO$50)+SUMIF('PREVIOUS LOGS'!$DF$59,$K$6,'PREVIOUS LOGS'!$EO$103)+SUMIF('PREVIOUS LOGS'!$DF$112,FC165,'PREVIOUS LOGS'!$EO$156)+SUMIF('PREVIOUS LOGS'!$DF$165,FC165,'PREVIOUS LOGS'!$EO$209)+SUMIF('PREVIOUS LOGS'!$DF$218,FC165,'PREVIOUS LOGS'!$EO$262)+SUMIF('PREVIOUS LOGS'!$DF$271,FC165,'PREVIOUS LOGS'!$EO$315)+SUMIF('PREVIOUS LOGS'!$DF$324,FC165,'PREVIOUS LOGS'!$EO$368)+SUMIF('PREVIOUS LOGS'!$FC$6,FC165,'PREVIOUS LOGS'!$GL$50)+SUMIF('PREVIOUS LOGS'!$FC$59,$K$6,'PREVIOUS LOGS'!$GL$103)+SUMIF('PREVIOUS LOGS'!$FC$112,FC165,'PREVIOUS LOGS'!$GL$156)+SUMIF('PREVIOUS LOGS'!$FC$165,FC165,'PREVIOUS LOGS'!$GL$209)+SUMIF('PREVIOUS LOGS'!$FC$218,FC165,'PREVIOUS LOGS'!$GL$262)+SUMIF('PREVIOUS LOGS'!$FC$271,FC165,'PREVIOUS LOGS'!$GL$315)+SUMIF('PREVIOUS LOGS'!$FC$324,FC165,'PREVIOUS LOGS'!$GL$368)</f>
        <v>0</v>
      </c>
      <c r="GM169" s="854"/>
      <c r="GN169" s="859"/>
      <c r="GO169" s="1263"/>
    </row>
    <row r="170" spans="1:197" ht="8.25" customHeight="1" thickBot="1" x14ac:dyDescent="0.3">
      <c r="A170" s="154"/>
      <c r="B170" s="774"/>
      <c r="C170" s="775"/>
      <c r="D170" s="775"/>
      <c r="E170" s="775"/>
      <c r="F170" s="775"/>
      <c r="G170" s="775"/>
      <c r="H170" s="775"/>
      <c r="I170" s="775"/>
      <c r="J170" s="775"/>
      <c r="K170" s="775"/>
      <c r="L170" s="834"/>
      <c r="M170" s="14"/>
      <c r="N170" s="774"/>
      <c r="O170" s="775"/>
      <c r="P170" s="775"/>
      <c r="Q170" s="775"/>
      <c r="R170" s="775"/>
      <c r="S170" s="775"/>
      <c r="T170" s="775"/>
      <c r="U170" s="775"/>
      <c r="V170" s="775"/>
      <c r="W170" s="775"/>
      <c r="X170" s="834"/>
      <c r="Y170" s="15"/>
      <c r="Z170" s="818"/>
      <c r="AA170" s="819"/>
      <c r="AB170" s="819"/>
      <c r="AC170" s="819"/>
      <c r="AD170" s="819"/>
      <c r="AE170" s="850"/>
      <c r="AF170" s="851"/>
      <c r="AG170" s="851"/>
      <c r="AH170" s="852"/>
      <c r="AI170" s="850"/>
      <c r="AJ170" s="851"/>
      <c r="AK170" s="851"/>
      <c r="AL170" s="852"/>
      <c r="AM170" s="850"/>
      <c r="AN170" s="851"/>
      <c r="AO170" s="851"/>
      <c r="AP170" s="852"/>
      <c r="AQ170" s="856"/>
      <c r="AR170" s="857"/>
      <c r="AS170" s="858"/>
      <c r="AT170" s="856"/>
      <c r="AU170" s="857"/>
      <c r="AV170" s="857"/>
      <c r="AW170" s="1263"/>
      <c r="AX170" s="154"/>
      <c r="AY170" s="774"/>
      <c r="AZ170" s="775"/>
      <c r="BA170" s="775"/>
      <c r="BB170" s="775"/>
      <c r="BC170" s="775"/>
      <c r="BD170" s="775"/>
      <c r="BE170" s="775"/>
      <c r="BF170" s="775"/>
      <c r="BG170" s="775"/>
      <c r="BH170" s="775"/>
      <c r="BI170" s="834"/>
      <c r="BJ170" s="14"/>
      <c r="BK170" s="774"/>
      <c r="BL170" s="775"/>
      <c r="BM170" s="775"/>
      <c r="BN170" s="775"/>
      <c r="BO170" s="775"/>
      <c r="BP170" s="775"/>
      <c r="BQ170" s="775"/>
      <c r="BR170" s="775"/>
      <c r="BS170" s="775"/>
      <c r="BT170" s="775"/>
      <c r="BU170" s="834"/>
      <c r="BV170" s="15"/>
      <c r="BW170" s="818"/>
      <c r="BX170" s="819"/>
      <c r="BY170" s="819"/>
      <c r="BZ170" s="819"/>
      <c r="CA170" s="819"/>
      <c r="CB170" s="850"/>
      <c r="CC170" s="851"/>
      <c r="CD170" s="851"/>
      <c r="CE170" s="852"/>
      <c r="CF170" s="850"/>
      <c r="CG170" s="851"/>
      <c r="CH170" s="851"/>
      <c r="CI170" s="852"/>
      <c r="CJ170" s="850"/>
      <c r="CK170" s="851"/>
      <c r="CL170" s="851"/>
      <c r="CM170" s="852"/>
      <c r="CN170" s="856"/>
      <c r="CO170" s="857"/>
      <c r="CP170" s="858"/>
      <c r="CQ170" s="856"/>
      <c r="CR170" s="857"/>
      <c r="CS170" s="860"/>
      <c r="CT170" s="1263"/>
      <c r="CU170" s="1250"/>
      <c r="CV170" s="154"/>
      <c r="CW170" s="774"/>
      <c r="CX170" s="775"/>
      <c r="CY170" s="775"/>
      <c r="CZ170" s="775"/>
      <c r="DA170" s="775"/>
      <c r="DB170" s="775"/>
      <c r="DC170" s="775"/>
      <c r="DD170" s="775"/>
      <c r="DE170" s="775"/>
      <c r="DF170" s="775"/>
      <c r="DG170" s="834"/>
      <c r="DH170" s="14"/>
      <c r="DI170" s="774"/>
      <c r="DJ170" s="775"/>
      <c r="DK170" s="775"/>
      <c r="DL170" s="775"/>
      <c r="DM170" s="775"/>
      <c r="DN170" s="775"/>
      <c r="DO170" s="775"/>
      <c r="DP170" s="775"/>
      <c r="DQ170" s="775"/>
      <c r="DR170" s="775"/>
      <c r="DS170" s="834"/>
      <c r="DT170" s="15"/>
      <c r="DU170" s="818"/>
      <c r="DV170" s="819"/>
      <c r="DW170" s="819"/>
      <c r="DX170" s="819"/>
      <c r="DY170" s="819"/>
      <c r="DZ170" s="850"/>
      <c r="EA170" s="851"/>
      <c r="EB170" s="851"/>
      <c r="EC170" s="852"/>
      <c r="ED170" s="850"/>
      <c r="EE170" s="851"/>
      <c r="EF170" s="851"/>
      <c r="EG170" s="852"/>
      <c r="EH170" s="850"/>
      <c r="EI170" s="851"/>
      <c r="EJ170" s="851"/>
      <c r="EK170" s="852"/>
      <c r="EL170" s="856"/>
      <c r="EM170" s="857"/>
      <c r="EN170" s="858"/>
      <c r="EO170" s="856"/>
      <c r="EP170" s="857"/>
      <c r="EQ170" s="857"/>
      <c r="ER170" s="1263"/>
      <c r="ES170" s="154"/>
      <c r="ET170" s="774"/>
      <c r="EU170" s="775"/>
      <c r="EV170" s="775"/>
      <c r="EW170" s="775"/>
      <c r="EX170" s="775"/>
      <c r="EY170" s="775"/>
      <c r="EZ170" s="775"/>
      <c r="FA170" s="775"/>
      <c r="FB170" s="775"/>
      <c r="FC170" s="775"/>
      <c r="FD170" s="834"/>
      <c r="FE170" s="14"/>
      <c r="FF170" s="774"/>
      <c r="FG170" s="775"/>
      <c r="FH170" s="775"/>
      <c r="FI170" s="775"/>
      <c r="FJ170" s="775"/>
      <c r="FK170" s="775"/>
      <c r="FL170" s="775"/>
      <c r="FM170" s="775"/>
      <c r="FN170" s="775"/>
      <c r="FO170" s="775"/>
      <c r="FP170" s="834"/>
      <c r="FQ170" s="15"/>
      <c r="FR170" s="818"/>
      <c r="FS170" s="819"/>
      <c r="FT170" s="819"/>
      <c r="FU170" s="819"/>
      <c r="FV170" s="819"/>
      <c r="FW170" s="850"/>
      <c r="FX170" s="851"/>
      <c r="FY170" s="851"/>
      <c r="FZ170" s="852"/>
      <c r="GA170" s="850"/>
      <c r="GB170" s="851"/>
      <c r="GC170" s="851"/>
      <c r="GD170" s="852"/>
      <c r="GE170" s="850"/>
      <c r="GF170" s="851"/>
      <c r="GG170" s="851"/>
      <c r="GH170" s="852"/>
      <c r="GI170" s="856"/>
      <c r="GJ170" s="857"/>
      <c r="GK170" s="858"/>
      <c r="GL170" s="856"/>
      <c r="GM170" s="857"/>
      <c r="GN170" s="860"/>
      <c r="GO170" s="1263"/>
    </row>
    <row r="171" spans="1:197" ht="8.25" customHeight="1" thickTop="1" x14ac:dyDescent="0.25">
      <c r="A171" s="154"/>
      <c r="B171" s="827">
        <f>SUMIF('ANNUAL SUMMARY'!$FE$622,K165,'ANNUAL SUMMARY'!$EV$631)+SUMIF('ANNUAL SUMMARY'!$DH$622,K165,'ANNUAL SUMMARY'!$CY$631)+SUMIF('ANNUAL SUMMARY'!$BI$622,K165,'ANNUAL SUMMARY'!$AZ$631)+SUMIF('ANNUAL SUMMARY'!$L$622,K165,'ANNUAL SUMMARY'!$C$631)+SUMIF('ANNUAL SUMMARY'!$FE$566,K165,'ANNUAL SUMMARY'!$EV$575)+SUMIF('ANNUAL SUMMARY'!$DH$566,K165,'ANNUAL SUMMARY'!$CY$575)+SUMIF('ANNUAL SUMMARY'!$BI$566,K165,'ANNUAL SUMMARY'!$AZ$575)+SUMIF('ANNUAL SUMMARY'!$L$566,K165,'ANNUAL SUMMARY'!$C$575)+SUMIF('ANNUAL SUMMARY'!$FE$510,K165,'ANNUAL SUMMARY'!$EV$519)+SUMIF('ANNUAL SUMMARY'!$DH$510,K165,'ANNUAL SUMMARY'!$CY$519)+SUMIF('ANNUAL SUMMARY'!$BI$510,K165,'ANNUAL SUMMARY'!$AZ$519)+SUMIF('ANNUAL SUMMARY'!$L$510,K165,'ANNUAL SUMMARY'!$C$519)+SUMIF('ANNUAL SUMMARY'!$FE$454,K165,'ANNUAL SUMMARY'!$EV$463)+SUMIF('ANNUAL SUMMARY'!$DH$454,K165,'ANNUAL SUMMARY'!$CY$463)+SUMIF('ANNUAL SUMMARY'!$BI$454,K165,'ANNUAL SUMMARY'!$AZ$463)+SUMIF('ANNUAL SUMMARY'!$L$454,K165,'ANNUAL SUMMARY'!$C$463)+SUMIF('ANNUAL SUMMARY'!$FE$398,K165,'ANNUAL SUMMARY'!$EV$407)+SUMIF('ANNUAL SUMMARY'!$DH$398,K165,'ANNUAL SUMMARY'!$CY$407)+SUMIF('ANNUAL SUMMARY'!$BI$398,K165,'ANNUAL SUMMARY'!$AZ$407)+SUMIF('ANNUAL SUMMARY'!$L$398,K165,'ANNUAL SUMMARY'!$C$407)+SUMIF('ANNUAL SUMMARY'!$FE$342,K165,'ANNUAL SUMMARY'!$EV$351)+SUMIF('ANNUAL SUMMARY'!$DH$342,K165,'ANNUAL SUMMARY'!$CY$351)+SUMIF('ANNUAL SUMMARY'!$BI$342,K165,'ANNUAL SUMMARY'!$AZ$351)+SUMIF('ANNUAL SUMMARY'!$L$342,K165,'ANNUAL SUMMARY'!$C$351)+SUMIF('ANNUAL SUMMARY'!$FE$286,K165,'ANNUAL SUMMARY'!$EV$295)+SUMIF('ANNUAL SUMMARY'!$DH$286,K165,'ANNUAL SUMMARY'!$CY$295)+SUMIF('ANNUAL SUMMARY'!$BI$286,K165,'ANNUAL SUMMARY'!$AZ$295)+SUMIF('ANNUAL SUMMARY'!$L$286,K165,'ANNUAL SUMMARY'!$C$295)+SUMIF('ANNUAL SUMMARY'!$FE$230,K165,'ANNUAL SUMMARY'!$EV$239)+SUMIF('ANNUAL SUMMARY'!$DH$230,K165,'ANNUAL SUMMARY'!$CY$239)+SUMIF('ANNUAL SUMMARY'!$BI$230,K165,'ANNUAL SUMMARY'!$AZ$239)+SUMIF('ANNUAL SUMMARY'!$L$230,K165,'ANNUAL SUMMARY'!$C$239)+SUMIF('ANNUAL SUMMARY'!$FE$174,K165,'ANNUAL SUMMARY'!$EV$183)+SUMIF('ANNUAL SUMMARY'!$DH$174,K165,'ANNUAL SUMMARY'!$CY$183)+SUMIF('ANNUAL SUMMARY'!$BI$174,K165,'ANNUAL SUMMARY'!$AZ$183)+SUMIF('ANNUAL SUMMARY'!$L$174,K165,'ANNUAL SUMMARY'!$C$183)+SUMIF('ANNUAL SUMMARY'!$FE$118,K165,'ANNUAL SUMMARY'!$EV$127)+SUMIF('ANNUAL SUMMARY'!$DH$118,K165,'ANNUAL SUMMARY'!$CY$127)+SUMIF('ANNUAL SUMMARY'!$BI$118,K165,'ANNUAL SUMMARY'!$AZ$127)+SUMIF('ANNUAL SUMMARY'!$L$118,K165,'ANNUAL SUMMARY'!$C$127)+SUMIF('ANNUAL SUMMARY'!$FE$62,K165,'ANNUAL SUMMARY'!$EV$71)+SUMIF('ANNUAL SUMMARY'!$DH$62,K165,'ANNUAL SUMMARY'!$CY$71)+SUMIF('ANNUAL SUMMARY'!$BI$62,K165,'ANNUAL SUMMARY'!$AZ$71)+SUMIF('ANNUAL SUMMARY'!$L$62,K165,'ANNUAL SUMMARY'!$C$71)+SUMIF('ANNUAL SUMMARY'!$FE$6,K165,'ANNUAL SUMMARY'!$EV$15)+SUMIF('ANNUAL SUMMARY'!$DH$6,K165,'ANNUAL SUMMARY'!$CY$15)+SUMIF('ANNUAL SUMMARY'!$BI$6,K165,'ANNUAL SUMMARY'!$AZ$15)+SUMIF('ANNUAL SUMMARY'!$L$6,K165,'ANNUAL SUMMARY'!$C$15)+SUMIF('PREVIOUS LOGS'!$K$6,K165,'PREVIOUS LOGS'!$B$12)+SUMIF('PREVIOUS LOGS'!$K$59,$K$6,'PREVIOUS LOGS'!$B$65)+SUMIF('PREVIOUS LOGS'!$K$112,K165,'PREVIOUS LOGS'!$B$118)+SUMIF('PREVIOUS LOGS'!$K$165,K165,'PREVIOUS LOGS'!$B$171)+SUMIF('PREVIOUS LOGS'!$K$218,K165,'PREVIOUS LOGS'!$B$224)+SUMIF('PREVIOUS LOGS'!$K$271,K165,'PREVIOUS LOGS'!$B$277)+SUMIF('PREVIOUS LOGS'!$K$324,K165,'PREVIOUS LOGS'!$B$330)+SUMIF('PREVIOUS LOGS'!$BH$6,K165,'PREVIOUS LOGS'!$AY$12)+SUMIF('PREVIOUS LOGS'!$BH$59,$K$6,'PREVIOUS LOGS'!$AY$65)+SUMIF('PREVIOUS LOGS'!$BH$112,K165,'PREVIOUS LOGS'!$AY$118)+SUMIF('PREVIOUS LOGS'!$BH$165,K165,'PREVIOUS LOGS'!$AY$171)+SUMIF('PREVIOUS LOGS'!$BH$218,K165,'PREVIOUS LOGS'!$AY$224)+SUMIF('PREVIOUS LOGS'!$BH$271,K165,'PREVIOUS LOGS'!$AY$277)+SUMIF('PREVIOUS LOGS'!$BH$324,K165,'PREVIOUS LOGS'!$AY$330)+SUMIF('PREVIOUS LOGS'!$DF$6,K165,'PREVIOUS LOGS'!$CW$12)+SUMIF('PREVIOUS LOGS'!$DF$59,$K$6,'PREVIOUS LOGS'!$CW$65)+SUMIF('PREVIOUS LOGS'!$DF$112,K165,'PREVIOUS LOGS'!$CW$118)+SUMIF('PREVIOUS LOGS'!$DF$165,K165,'PREVIOUS LOGS'!$CW$171)+SUMIF('PREVIOUS LOGS'!$DF$218,K165,'PREVIOUS LOGS'!$CW$224)+SUMIF('PREVIOUS LOGS'!$DF$271,K165,'PREVIOUS LOGS'!$CW$277)+SUMIF('PREVIOUS LOGS'!$DF$324,K165,'PREVIOUS LOGS'!$CW$330)+SUMIF('PREVIOUS LOGS'!$FC$6,K165,'PREVIOUS LOGS'!$ET$12)+SUMIF('PREVIOUS LOGS'!$FC$59,$K$6,'PREVIOUS LOGS'!$ET$65)+SUMIF('PREVIOUS LOGS'!$FC$112,K165,'PREVIOUS LOGS'!$ET$118)+SUMIF('PREVIOUS LOGS'!$FC$165,K165,'PREVIOUS LOGS'!$ET$171)+SUMIF('PREVIOUS LOGS'!$FC$218,K165,'PREVIOUS LOGS'!$ET$224)+SUMIF('PREVIOUS LOGS'!$FC$271,K165,'PREVIOUS LOGS'!$ET$277)+SUMIF('PREVIOUS LOGS'!$FC$324,K165,'PREVIOUS LOGS'!$ET$330)</f>
        <v>0</v>
      </c>
      <c r="C171" s="828"/>
      <c r="D171" s="828"/>
      <c r="E171" s="828"/>
      <c r="F171" s="828"/>
      <c r="G171" s="828"/>
      <c r="H171" s="828"/>
      <c r="I171" s="828"/>
      <c r="J171" s="828"/>
      <c r="K171" s="828"/>
      <c r="L171" s="829"/>
      <c r="M171" s="14"/>
      <c r="N171" s="835" t="str">
        <f>IFERROR(B171/I173,"")</f>
        <v/>
      </c>
      <c r="O171" s="836"/>
      <c r="P171" s="836"/>
      <c r="Q171" s="836"/>
      <c r="R171" s="836"/>
      <c r="S171" s="836"/>
      <c r="T171" s="836"/>
      <c r="U171" s="836"/>
      <c r="V171" s="836"/>
      <c r="W171" s="836"/>
      <c r="X171" s="837"/>
      <c r="Y171" s="15"/>
      <c r="Z171" s="820">
        <v>2022</v>
      </c>
      <c r="AA171" s="821"/>
      <c r="AB171" s="821"/>
      <c r="AC171" s="821"/>
      <c r="AD171" s="821"/>
      <c r="AE171" s="1118">
        <f>SUMIFS('ANNUAL SUMMARY'!$AF$54,Z171,'ANNUAL SUMMARY'!$V$9,K165,'ANNUAL SUMMARY'!$L$6)+SUMIFS('ANNUAL SUMMARY'!$AF$112,Z171,'ANNUAL SUMMARY'!$V$9,K165,'ANNUAL SUMMARY'!$L$64)+SUMIFS('ANNUAL SUMMARY'!$AF$170,Z171,'ANNUAL SUMMARY'!$V$9,K165,'ANNUAL SUMMARY'!$L$122)+SUMIFS('ANNUAL SUMMARY'!$AF$228,Z171,'ANNUAL SUMMARY'!$V$9,K165,'ANNUAL SUMMARY'!$L$180)+SUMIFS('ANNUAL SUMMARY'!$AF$286,Z171,'ANNUAL SUMMARY'!$V$9,K165,'ANNUAL SUMMARY'!$L$238)+SUMIFS('ANNUAL SUMMARY'!$AF$344,Z171,'ANNUAL SUMMARY'!$V$9,K165,'ANNUAL SUMMARY'!$L$296)+SUMIFS('ANNUAL SUMMARY'!$AF$402,Z171,'ANNUAL SUMMARY'!$V$9,K165,'ANNUAL SUMMARY'!$L$354)+SUMIFS('ANNUAL SUMMARY'!$AF$460,Z171,'ANNUAL SUMMARY'!$V$9,K165,'ANNUAL SUMMARY'!$L$412)+SUMIFS('ANNUAL SUMMARY'!$AF$518,Z171,'ANNUAL SUMMARY'!$V$9,K165,'ANNUAL SUMMARY'!$L$470)+SUMIFS('ANNUAL SUMMARY'!$AF$576,Z171,'ANNUAL SUMMARY'!$V$9,K165,'ANNUAL SUMMARY'!$L$528)+SUMIFS('ANNUAL SUMMARY'!$AF$634,Z171,'ANNUAL SUMMARY'!$V$9,K165,'ANNUAL SUMMARY'!$L$586)+SUMIFS('ANNUAL SUMMARY'!$AF$692,Z171,'ANNUAL SUMMARY'!$V$9,K165,'ANNUAL SUMMARY'!$L$644)+SUMIFS('ANNUAL SUMMARY'!$CC$54,Z171,'ANNUAL SUMMARY'!$V$9,K165,'ANNUAL SUMMARY'!$BI$6)+SUMIFS('ANNUAL SUMMARY'!$CC$112,Z171,'ANNUAL SUMMARY'!$V$9,K165,'ANNUAL SUMMARY'!$BI$64)+SUMIFS('ANNUAL SUMMARY'!$CC$170,Z171,'ANNUAL SUMMARY'!$V$9,K165,'ANNUAL SUMMARY'!$BI$122)+SUMIFS('ANNUAL SUMMARY'!$CC$228,Z171,'ANNUAL SUMMARY'!$V$9,K165,'ANNUAL SUMMARY'!$BI$180)+SUMIFS('ANNUAL SUMMARY'!$CC$286,Z171,'ANNUAL SUMMARY'!$V$9,K165,'ANNUAL SUMMARY'!$BI$238)+SUMIFS('ANNUAL SUMMARY'!$CC$344,Z171,'ANNUAL SUMMARY'!$V$9,K165,'ANNUAL SUMMARY'!$BI$296)+SUMIFS('ANNUAL SUMMARY'!$CC$402,Z171,'ANNUAL SUMMARY'!$V$9,K165,'ANNUAL SUMMARY'!$BI$354)+SUMIFS('ANNUAL SUMMARY'!$CC$460,Z171,'ANNUAL SUMMARY'!$V$9,K165,'ANNUAL SUMMARY'!$BI$412)+SUMIFS('ANNUAL SUMMARY'!$CC$518,Z171,'ANNUAL SUMMARY'!$V$9,K165,'ANNUAL SUMMARY'!$BI$470)+SUMIFS('ANNUAL SUMMARY'!$CC$576,Z171,'ANNUAL SUMMARY'!$V$9,K165,'ANNUAL SUMMARY'!$BI$528)+SUMIFS('ANNUAL SUMMARY'!$CC$634,Z171,'ANNUAL SUMMARY'!$V$9,K165,'ANNUAL SUMMARY'!$BI$586)+SUMIFS('ANNUAL SUMMARY'!$CC$692,Z171,'ANNUAL SUMMARY'!$V$9,K165,'ANNUAL SUMMARY'!$BI$644)+SUMIFS('ANNUAL SUMMARY'!$EB$54,Z171,'ANNUAL SUMMARY'!$V$9,K165,'ANNUAL SUMMARY'!$DH$6)+SUMIFS('ANNUAL SUMMARY'!$EB$112,Z171,'ANNUAL SUMMARY'!$V$9,K165,'ANNUAL SUMMARY'!$DH$64)+SUMIFS('ANNUAL SUMMARY'!$EB$170,Z171,'ANNUAL SUMMARY'!$V$9,K165,'ANNUAL SUMMARY'!$DH$122)+SUMIFS('ANNUAL SUMMARY'!$EB$228,Z171,'ANNUAL SUMMARY'!$V$9,K165,'ANNUAL SUMMARY'!$DH$180)+SUMIFS('ANNUAL SUMMARY'!$EB$286,Z171,'ANNUAL SUMMARY'!$V$9,K165,'ANNUAL SUMMARY'!$DH$238)+SUMIFS('ANNUAL SUMMARY'!$EB$344,Z171,'ANNUAL SUMMARY'!$V$9,K165,'ANNUAL SUMMARY'!$DH$296)+SUMIFS('ANNUAL SUMMARY'!$EB$402,Z171,'ANNUAL SUMMARY'!$V$9,K165,'ANNUAL SUMMARY'!$DH$354)+SUMIFS('ANNUAL SUMMARY'!$EB$460,Z171,'ANNUAL SUMMARY'!$V$9,K165,'ANNUAL SUMMARY'!$DH$412)+SUMIFS('ANNUAL SUMMARY'!$EB$518,Z171,'ANNUAL SUMMARY'!$V$9,K165,'ANNUAL SUMMARY'!$DH$470)+SUMIFS('ANNUAL SUMMARY'!$EB$576,Z171,'ANNUAL SUMMARY'!$V$9,K165,'ANNUAL SUMMARY'!$DH$528)+SUMIFS('ANNUAL SUMMARY'!$EB$634,Z171,'ANNUAL SUMMARY'!$V$9,K165,'ANNUAL SUMMARY'!$DH$586)+SUMIFS('ANNUAL SUMMARY'!$EB$692,Z171,'ANNUAL SUMMARY'!$V$9,K165,'ANNUAL SUMMARY'!$DH$644)+SUMIFS('ANNUAL SUMMARY'!$FY$54,Z171,'ANNUAL SUMMARY'!$V$9,K165,'ANNUAL SUMMARY'!$FE$6)+SUMIFS('ANNUAL SUMMARY'!$FY$112,Z171,'ANNUAL SUMMARY'!$V$9,K165,'ANNUAL SUMMARY'!$FE$64)+SUMIFS('ANNUAL SUMMARY'!$FY$170,Z171,'ANNUAL SUMMARY'!$V$9,K165,'ANNUAL SUMMARY'!$FE$122)+SUMIFS('ANNUAL SUMMARY'!$FY$228,Z171,'ANNUAL SUMMARY'!$V$9,K165,'ANNUAL SUMMARY'!$FE$180)+SUMIFS('ANNUAL SUMMARY'!$FY$286,Z171,'ANNUAL SUMMARY'!$V$9,K165,'ANNUAL SUMMARY'!$FE$238)+SUMIFS('ANNUAL SUMMARY'!$FY$344,Z171,'ANNUAL SUMMARY'!$V$9,K165,'ANNUAL SUMMARY'!$FE$296)+SUMIFS('ANNUAL SUMMARY'!$FY$402,Z171,'ANNUAL SUMMARY'!$V$9,K165,'ANNUAL SUMMARY'!$FE$354)+SUMIFS('ANNUAL SUMMARY'!$FY$460,Z171,'ANNUAL SUMMARY'!$V$9,K165,'ANNUAL SUMMARY'!$FE$412)+SUMIFS('ANNUAL SUMMARY'!$FY$518,Z171,'ANNUAL SUMMARY'!$V$9,K165,'ANNUAL SUMMARY'!$FE$470)+SUMIFS('ANNUAL SUMMARY'!$FY$576,Z171,'ANNUAL SUMMARY'!$V$9,K165,'ANNUAL SUMMARY'!$FE$528)+SUMIFS('ANNUAL SUMMARY'!$FY$634,Z171,'ANNUAL SUMMARY'!$V$9,K165,'ANNUAL SUMMARY'!$FE$586)+SUMIFS('ANNUAL SUMMARY'!$FY$692,Z171,'ANNUAL SUMMARY'!$V$9,K165,'ANNUAL SUMMARY'!$FE$644)</f>
        <v>0</v>
      </c>
      <c r="AF171" s="727"/>
      <c r="AG171" s="727"/>
      <c r="AH171" s="727"/>
      <c r="AI171" s="727">
        <f>SUMIFS('ANNUAL SUMMARY'!$AJ$54,Z171,'ANNUAL SUMMARY'!$V$9,K165,'ANNUAL SUMMARY'!$L$6)+SUMIFS('ANNUAL SUMMARY'!$AJ$112,Z171,'ANNUAL SUMMARY'!$V$9,K165,'ANNUAL SUMMARY'!$L$64)+SUMIFS('ANNUAL SUMMARY'!$AJ$170,Z171,'ANNUAL SUMMARY'!$V$9,K165,'ANNUAL SUMMARY'!$L$122)+SUMIFS('ANNUAL SUMMARY'!$AJ$228,Z171,'ANNUAL SUMMARY'!$V$9,K165,'ANNUAL SUMMARY'!$L$180)+SUMIFS('ANNUAL SUMMARY'!$AJ$286,Z171,'ANNUAL SUMMARY'!$V$9,K165,'ANNUAL SUMMARY'!$L$238)+SUMIFS('ANNUAL SUMMARY'!$AJ$344,Z171,'ANNUAL SUMMARY'!$V$9,K165,'ANNUAL SUMMARY'!$L$296)+SUMIFS('ANNUAL SUMMARY'!$AJ$402,Z171,'ANNUAL SUMMARY'!$V$9,K165,'ANNUAL SUMMARY'!$L$354)+SUMIFS('ANNUAL SUMMARY'!$AJ$460,Z171,'ANNUAL SUMMARY'!$V$9,K165,'ANNUAL SUMMARY'!$L$412)+SUMIFS('ANNUAL SUMMARY'!$AJ$518,Z171,'ANNUAL SUMMARY'!$V$9,K165,'ANNUAL SUMMARY'!$L$470)+SUMIFS('ANNUAL SUMMARY'!$AJ$576,Z171,'ANNUAL SUMMARY'!$V$9,K165,'ANNUAL SUMMARY'!$L$528)+SUMIFS('ANNUAL SUMMARY'!$AJ$634,Z171,'ANNUAL SUMMARY'!$V$9,K165,'ANNUAL SUMMARY'!$L$586)+SUMIFS('ANNUAL SUMMARY'!$AJ$692,Z171,'ANNUAL SUMMARY'!$V$9,K165,'ANNUAL SUMMARY'!$L$644)+SUMIFS('ANNUAL SUMMARY'!$CG$54,Z171,'ANNUAL SUMMARY'!$V$9,K165,'ANNUAL SUMMARY'!$BI$6)+SUMIFS('ANNUAL SUMMARY'!$CG$112,Z171,'ANNUAL SUMMARY'!$V$9,K165,'ANNUAL SUMMARY'!$BI$64)+SUMIFS('ANNUAL SUMMARY'!$CG$170,Z171,'ANNUAL SUMMARY'!$V$9,K165,'ANNUAL SUMMARY'!$BI$122)+SUMIFS('ANNUAL SUMMARY'!$CG$228,Z171,'ANNUAL SUMMARY'!$V$9,K165,'ANNUAL SUMMARY'!$BI$180)+SUMIFS('ANNUAL SUMMARY'!$CG$286,Z171,'ANNUAL SUMMARY'!$V$9,K165,'ANNUAL SUMMARY'!$BI$238)+SUMIFS('ANNUAL SUMMARY'!$CG$344,Z171,'ANNUAL SUMMARY'!$V$9,K165,'ANNUAL SUMMARY'!$BI$296)+SUMIFS('ANNUAL SUMMARY'!$CG$402,Z171,'ANNUAL SUMMARY'!$V$9,K165,'ANNUAL SUMMARY'!$BI$354)+SUMIFS('ANNUAL SUMMARY'!$CG$460,Z171,'ANNUAL SUMMARY'!$V$9,K165,'ANNUAL SUMMARY'!$BI$412)+SUMIFS('ANNUAL SUMMARY'!$CG$518,Z171,'ANNUAL SUMMARY'!$V$9,K165,'ANNUAL SUMMARY'!$BI$470)+SUMIFS('ANNUAL SUMMARY'!$CG$576,Z171,'ANNUAL SUMMARY'!$V$9,K165,'ANNUAL SUMMARY'!$BI$528)+SUMIFS('ANNUAL SUMMARY'!$CG$634,Z171,'ANNUAL SUMMARY'!$V$9,K165,'ANNUAL SUMMARY'!$BI$586)+SUMIFS('ANNUAL SUMMARY'!$CG$692,Z171,'ANNUAL SUMMARY'!$V$9,K165,'ANNUAL SUMMARY'!$BI$644)+SUMIFS('ANNUAL SUMMARY'!$EF$54,Z171,'ANNUAL SUMMARY'!$V$9,K165,'ANNUAL SUMMARY'!$DH$6)+SUMIFS('ANNUAL SUMMARY'!$EF$112,Z171,'ANNUAL SUMMARY'!$V$9,K165,'ANNUAL SUMMARY'!$DH$64)+SUMIFS('ANNUAL SUMMARY'!$EF$170,Z171,'ANNUAL SUMMARY'!$V$9,K165,'ANNUAL SUMMARY'!$DH$122)+SUMIFS('ANNUAL SUMMARY'!$EF$228,Z171,'ANNUAL SUMMARY'!$V$9,K165,'ANNUAL SUMMARY'!$DH$180)+SUMIFS('ANNUAL SUMMARY'!$EF$286,Z171,'ANNUAL SUMMARY'!$V$9,K165,'ANNUAL SUMMARY'!$DH$238)+SUMIFS('ANNUAL SUMMARY'!$EF$344,Z171,'ANNUAL SUMMARY'!$V$9,K165,'ANNUAL SUMMARY'!$DH$296)+SUMIFS('ANNUAL SUMMARY'!$EF$402,Z171,'ANNUAL SUMMARY'!$V$9,K165,'ANNUAL SUMMARY'!$DH$354)+SUMIFS('ANNUAL SUMMARY'!$EF$460,Z171,'ANNUAL SUMMARY'!$V$9,K165,'ANNUAL SUMMARY'!$DH$412)+SUMIFS('ANNUAL SUMMARY'!$EF$518,Z171,'ANNUAL SUMMARY'!$V$9,K165,'ANNUAL SUMMARY'!$DH$470)+SUMIFS('ANNUAL SUMMARY'!$EF$576,Z171,'ANNUAL SUMMARY'!$V$9,K165,'ANNUAL SUMMARY'!$DH$528)+SUMIFS('ANNUAL SUMMARY'!$EF$634,Z171,'ANNUAL SUMMARY'!$V$9,K165,'ANNUAL SUMMARY'!$DH$586)+SUMIFS('ANNUAL SUMMARY'!$EF$692,Z171,'ANNUAL SUMMARY'!$V$9,K165,'ANNUAL SUMMARY'!$DH$644)+SUMIFS('ANNUAL SUMMARY'!$GC$54,Z171,'ANNUAL SUMMARY'!$V$9,K165,'ANNUAL SUMMARY'!$FE$6)+SUMIFS('ANNUAL SUMMARY'!$GC$112,Z171,'ANNUAL SUMMARY'!$V$9,K165,'ANNUAL SUMMARY'!$FE$64)+SUMIFS('ANNUAL SUMMARY'!$GC$170,Z171,'ANNUAL SUMMARY'!$V$9,K165,'ANNUAL SUMMARY'!$FE$122)+SUMIFS('ANNUAL SUMMARY'!$GC$228,Z171,'ANNUAL SUMMARY'!$V$9,K165,'ANNUAL SUMMARY'!$FE$180)+SUMIFS('ANNUAL SUMMARY'!$GC$286,Z171,'ANNUAL SUMMARY'!$V$9,K165,'ANNUAL SUMMARY'!$FE$238)+SUMIFS('ANNUAL SUMMARY'!$GC$344,Z171,'ANNUAL SUMMARY'!$V$9,K165,'ANNUAL SUMMARY'!$FE$296)+SUMIFS('ANNUAL SUMMARY'!$GC$402,Z171,'ANNUAL SUMMARY'!$V$9,K165,'ANNUAL SUMMARY'!$FE$354)+SUMIFS('ANNUAL SUMMARY'!$GC$460,Z171,'ANNUAL SUMMARY'!$V$9,K165,'ANNUAL SUMMARY'!$FE$412)+SUMIFS('ANNUAL SUMMARY'!$GC$518,Z171,'ANNUAL SUMMARY'!$V$9,K165,'ANNUAL SUMMARY'!$FE$470)+SUMIFS('ANNUAL SUMMARY'!$GC$576,Z171,'ANNUAL SUMMARY'!$V$9,K165,'ANNUAL SUMMARY'!$FE$528)+SUMIFS('ANNUAL SUMMARY'!$GC$634,Z171,'ANNUAL SUMMARY'!$V$9,K165,'ANNUAL SUMMARY'!$FE$586)+SUMIFS('ANNUAL SUMMARY'!$GC$692,Z171,'ANNUAL SUMMARY'!$V$9,K165,'ANNUAL SUMMARY'!$FE$644)</f>
        <v>0</v>
      </c>
      <c r="AJ171" s="727"/>
      <c r="AK171" s="727"/>
      <c r="AL171" s="727"/>
      <c r="AM171" s="727">
        <f>SUMIFS('ANNUAL SUMMARY'!$AN$54,Z171,'ANNUAL SUMMARY'!$V$9,K165,'ANNUAL SUMMARY'!$L$6)+SUMIFS('ANNUAL SUMMARY'!$AN$112,Z171,'ANNUAL SUMMARY'!$V$9,K165,'ANNUAL SUMMARY'!$L$64)+SUMIFS('ANNUAL SUMMARY'!$AN$170,Z171,'ANNUAL SUMMARY'!$V$9,K165,'ANNUAL SUMMARY'!$L$122)+SUMIFS('ANNUAL SUMMARY'!$AN$228,Z171,'ANNUAL SUMMARY'!$V$9,K165,'ANNUAL SUMMARY'!$L$180)+SUMIFS('ANNUAL SUMMARY'!$AN$286,Z171,'ANNUAL SUMMARY'!$V$9,K165,'ANNUAL SUMMARY'!$L$238)+SUMIFS('ANNUAL SUMMARY'!$AN$344,Z171,'ANNUAL SUMMARY'!$V$9,K165,'ANNUAL SUMMARY'!$L$296)+SUMIFS('ANNUAL SUMMARY'!$AN$402,Z171,'ANNUAL SUMMARY'!$V$9,K165,'ANNUAL SUMMARY'!$L$354)+SUMIFS('ANNUAL SUMMARY'!$AN$460,Z171,'ANNUAL SUMMARY'!$V$9,K165,'ANNUAL SUMMARY'!$L$412)+SUMIFS('ANNUAL SUMMARY'!$AN$518,Z171,'ANNUAL SUMMARY'!$V$9,K165,'ANNUAL SUMMARY'!$L$470)+SUMIFS('ANNUAL SUMMARY'!$AN$576,Z171,'ANNUAL SUMMARY'!$V$9,K165,'ANNUAL SUMMARY'!$L$528)+SUMIFS('ANNUAL SUMMARY'!$AN$634,Z171,'ANNUAL SUMMARY'!$V$9,K165,'ANNUAL SUMMARY'!$L$586)+SUMIFS('ANNUAL SUMMARY'!$AN$692,Z171,'ANNUAL SUMMARY'!$V$9,K165,'ANNUAL SUMMARY'!$L$644)+SUMIFS('ANNUAL SUMMARY'!$CK$54,Z171,'ANNUAL SUMMARY'!$V$9,K165,'ANNUAL SUMMARY'!$BI$6)+SUMIFS('ANNUAL SUMMARY'!$CK$112,Z171,'ANNUAL SUMMARY'!$V$9,K165,'ANNUAL SUMMARY'!$BI$64)+SUMIFS('ANNUAL SUMMARY'!$CK$170,Z171,'ANNUAL SUMMARY'!$V$9,K165,'ANNUAL SUMMARY'!$BI$122)+SUMIFS('ANNUAL SUMMARY'!$CK$228,Z171,'ANNUAL SUMMARY'!$V$9,K165,'ANNUAL SUMMARY'!$BI$180)+SUMIFS('ANNUAL SUMMARY'!$CK$286,Z171,'ANNUAL SUMMARY'!$V$9,K165,'ANNUAL SUMMARY'!$BI$238)+SUMIFS('ANNUAL SUMMARY'!$CK$344,Z171,'ANNUAL SUMMARY'!$V$9,K165,'ANNUAL SUMMARY'!$BI$296)+SUMIFS('ANNUAL SUMMARY'!$CK$402,Z171,'ANNUAL SUMMARY'!$V$9,K165,'ANNUAL SUMMARY'!$BI$354)+SUMIFS('ANNUAL SUMMARY'!$CK$460,Z171,'ANNUAL SUMMARY'!$V$9,K165,'ANNUAL SUMMARY'!$BI$412)+SUMIFS('ANNUAL SUMMARY'!$CK$518,Z171,'ANNUAL SUMMARY'!$V$9,K165,'ANNUAL SUMMARY'!$BI$470)+SUMIFS('ANNUAL SUMMARY'!$CK$576,Z171,'ANNUAL SUMMARY'!$V$9,K165,'ANNUAL SUMMARY'!$BI$528)+SUMIFS('ANNUAL SUMMARY'!$CK$634,Z171,'ANNUAL SUMMARY'!$V$9,K165,'ANNUAL SUMMARY'!$BI$586)+SUMIFS('ANNUAL SUMMARY'!$CK$692,Z171,'ANNUAL SUMMARY'!$V$9,K165,'ANNUAL SUMMARY'!$BI$644)+SUMIFS('ANNUAL SUMMARY'!$EJ$54,Z171,'ANNUAL SUMMARY'!$V$9,K165,'ANNUAL SUMMARY'!$DH$6)+SUMIFS('ANNUAL SUMMARY'!$EJ$112,Z171,'ANNUAL SUMMARY'!$V$9,K165,'ANNUAL SUMMARY'!$DH$64)+SUMIFS('ANNUAL SUMMARY'!$EJ$170,Z171,'ANNUAL SUMMARY'!$V$9,K165,'ANNUAL SUMMARY'!$DH$122)+SUMIFS('ANNUAL SUMMARY'!$EJ$228,Z171,'ANNUAL SUMMARY'!$V$9,K165,'ANNUAL SUMMARY'!$DH$180)+SUMIFS('ANNUAL SUMMARY'!$EJ$286,Z171,'ANNUAL SUMMARY'!$V$9,K165,'ANNUAL SUMMARY'!$DH$238)+SUMIFS('ANNUAL SUMMARY'!$EJ$344,Z171,'ANNUAL SUMMARY'!$V$9,K165,'ANNUAL SUMMARY'!$DH$296)+SUMIFS('ANNUAL SUMMARY'!$EJ$402,Z171,'ANNUAL SUMMARY'!$V$9,K165,'ANNUAL SUMMARY'!$DH$354)+SUMIFS('ANNUAL SUMMARY'!$EJ$460,Z171,'ANNUAL SUMMARY'!$V$9,K165,'ANNUAL SUMMARY'!$DH$412)+SUMIFS('ANNUAL SUMMARY'!$EJ$518,Z171,'ANNUAL SUMMARY'!$V$9,K165,'ANNUAL SUMMARY'!$DH$470)+SUMIFS('ANNUAL SUMMARY'!$EJ$576,Z171,'ANNUAL SUMMARY'!$V$9,K165,'ANNUAL SUMMARY'!$DH$528)+SUMIFS('ANNUAL SUMMARY'!$EJ$634,Z171,'ANNUAL SUMMARY'!$V$9,K165,'ANNUAL SUMMARY'!$DH$586)+SUMIFS('ANNUAL SUMMARY'!$EJ$692,Z171,'ANNUAL SUMMARY'!$V$9,K165,'ANNUAL SUMMARY'!$DH$644)+SUMIFS('ANNUAL SUMMARY'!$GG$54,Z171,'ANNUAL SUMMARY'!$V$9,K165,'ANNUAL SUMMARY'!$FE$6)+SUMIFS('ANNUAL SUMMARY'!$GG$112,Z171,'ANNUAL SUMMARY'!$V$9,K165,'ANNUAL SUMMARY'!$FE$64)+SUMIFS('ANNUAL SUMMARY'!$GG$170,Z171,'ANNUAL SUMMARY'!$V$9,K165,'ANNUAL SUMMARY'!$FE$122)+SUMIFS('ANNUAL SUMMARY'!$GG$228,Z171,'ANNUAL SUMMARY'!$V$9,K165,'ANNUAL SUMMARY'!$FE$180)+SUMIFS('ANNUAL SUMMARY'!$GG$286,Z171,'ANNUAL SUMMARY'!$V$9,K165,'ANNUAL SUMMARY'!$FE$238)+SUMIFS('ANNUAL SUMMARY'!$GG$344,Z171,'ANNUAL SUMMARY'!$V$9,K165,'ANNUAL SUMMARY'!$FE$296)+SUMIFS('ANNUAL SUMMARY'!$GG$402,Z171,'ANNUAL SUMMARY'!$V$9,K165,'ANNUAL SUMMARY'!$FE$354)+SUMIFS('ANNUAL SUMMARY'!$GG$460,Z171,'ANNUAL SUMMARY'!$V$9,K165,'ANNUAL SUMMARY'!$FE$412)+SUMIFS('ANNUAL SUMMARY'!$GG$518,Z171,'ANNUAL SUMMARY'!$V$9,K165,'ANNUAL SUMMARY'!$FE$470)+SUMIFS('ANNUAL SUMMARY'!$GG$576,Z171,'ANNUAL SUMMARY'!$V$9,K165,'ANNUAL SUMMARY'!$FE$528)+SUMIFS('ANNUAL SUMMARY'!$GG$634,Z171,'ANNUAL SUMMARY'!$V$9,K165,'ANNUAL SUMMARY'!$FE$586)+SUMIFS('ANNUAL SUMMARY'!$GG$692,Z171,'ANNUAL SUMMARY'!$V$9,K165,'ANNUAL SUMMARY'!$FE$644)</f>
        <v>0</v>
      </c>
      <c r="AN171" s="727"/>
      <c r="AO171" s="727"/>
      <c r="AP171" s="727"/>
      <c r="AQ171" s="728">
        <f>SUMIFS('ANNUAL SUMMARY'!$AR$54,Z171,'ANNUAL SUMMARY'!$V$9,K165,'ANNUAL SUMMARY'!$L$6)+SUMIFS('ANNUAL SUMMARY'!$AR$112,Z171,'ANNUAL SUMMARY'!$V$9,K165,'ANNUAL SUMMARY'!$L$64)+SUMIFS('ANNUAL SUMMARY'!$AR$170,Z171,'ANNUAL SUMMARY'!$V$9,K165,'ANNUAL SUMMARY'!$L$122)+SUMIFS('ANNUAL SUMMARY'!$AR$228,Z171,'ANNUAL SUMMARY'!$V$9,K165,'ANNUAL SUMMARY'!$L$180)+SUMIFS('ANNUAL SUMMARY'!$AR$286,Z171,'ANNUAL SUMMARY'!$V$9,K165,'ANNUAL SUMMARY'!$L$238)+SUMIFS('ANNUAL SUMMARY'!$AR$344,Z171,'ANNUAL SUMMARY'!$V$9,K165,'ANNUAL SUMMARY'!$L$296)+SUMIFS('ANNUAL SUMMARY'!$AR$402,Z171,'ANNUAL SUMMARY'!$V$9,K165,'ANNUAL SUMMARY'!$L$354)+SUMIFS('ANNUAL SUMMARY'!$AR$460,Z171,'ANNUAL SUMMARY'!$V$9,K165,'ANNUAL SUMMARY'!$L$412)+SUMIFS('ANNUAL SUMMARY'!$AR$518,Z171,'ANNUAL SUMMARY'!$V$9,K165,'ANNUAL SUMMARY'!$L$470)+SUMIFS('ANNUAL SUMMARY'!$AR$576,Z171,'ANNUAL SUMMARY'!$V$9,K165,'ANNUAL SUMMARY'!$L$528)+SUMIFS('ANNUAL SUMMARY'!$AR$634,Z171,'ANNUAL SUMMARY'!$V$9,K165,'ANNUAL SUMMARY'!$L$586)+SUMIFS('ANNUAL SUMMARY'!$AR$692,Z171,'ANNUAL SUMMARY'!$V$9,K165,'ANNUAL SUMMARY'!$L$644)+SUMIFS('ANNUAL SUMMARY'!$CO$54,Z171,'ANNUAL SUMMARY'!$V$9,K165,'ANNUAL SUMMARY'!$BI$6)+SUMIFS('ANNUAL SUMMARY'!$CO$112,Z171,'ANNUAL SUMMARY'!$V$9,K165,'ANNUAL SUMMARY'!$BI$64)+SUMIFS('ANNUAL SUMMARY'!$CO$170,Z171,'ANNUAL SUMMARY'!$V$9,K165,'ANNUAL SUMMARY'!$BI$122)+SUMIFS('ANNUAL SUMMARY'!$CO$228,Z171,'ANNUAL SUMMARY'!$V$9,K165,'ANNUAL SUMMARY'!$BI$180)+SUMIFS('ANNUAL SUMMARY'!$CO$286,Z171,'ANNUAL SUMMARY'!$V$9,K165,'ANNUAL SUMMARY'!$BI$238)+SUMIFS('ANNUAL SUMMARY'!$CO$344,Z171,'ANNUAL SUMMARY'!$V$9,K165,'ANNUAL SUMMARY'!$BI$296)+SUMIFS('ANNUAL SUMMARY'!$CO$402,Z171,'ANNUAL SUMMARY'!$V$9,K165,'ANNUAL SUMMARY'!$BI$354)+SUMIFS('ANNUAL SUMMARY'!$CO$460,Z171,'ANNUAL SUMMARY'!$V$9,K165,'ANNUAL SUMMARY'!$BI$412)+SUMIFS('ANNUAL SUMMARY'!$CO$518,Z171,'ANNUAL SUMMARY'!$V$9,K165,'ANNUAL SUMMARY'!$BI$470)+SUMIFS('ANNUAL SUMMARY'!$CO$576,Z171,'ANNUAL SUMMARY'!$V$9,K165,'ANNUAL SUMMARY'!$BI$528)+SUMIFS('ANNUAL SUMMARY'!$CO$634,Z171,'ANNUAL SUMMARY'!$V$9,K165,'ANNUAL SUMMARY'!$BI$586)+SUMIFS('ANNUAL SUMMARY'!$CO$692,Z171,'ANNUAL SUMMARY'!$V$9,K165,'ANNUAL SUMMARY'!$BI$644)+SUMIFS('ANNUAL SUMMARY'!$EN$54,Z171,'ANNUAL SUMMARY'!$V$9,K165,'ANNUAL SUMMARY'!$DH$6)+SUMIFS('ANNUAL SUMMARY'!$EN$112,Z171,'ANNUAL SUMMARY'!$V$9,K165,'ANNUAL SUMMARY'!$DH$64)+SUMIFS('ANNUAL SUMMARY'!$EN$170,Z171,'ANNUAL SUMMARY'!$V$9,K165,'ANNUAL SUMMARY'!$DH$122)+SUMIFS('ANNUAL SUMMARY'!$EN$228,Z171,'ANNUAL SUMMARY'!$V$9,K165,'ANNUAL SUMMARY'!$DH$180)+SUMIFS('ANNUAL SUMMARY'!$EN$286,Z171,'ANNUAL SUMMARY'!$V$9,K165,'ANNUAL SUMMARY'!$DH$238)+SUMIFS('ANNUAL SUMMARY'!$EN$344,Z171,'ANNUAL SUMMARY'!$V$9,K165,'ANNUAL SUMMARY'!$DH$296)+SUMIFS('ANNUAL SUMMARY'!$EN$402,Z171,'ANNUAL SUMMARY'!$V$9,K165,'ANNUAL SUMMARY'!$DH$354)+SUMIFS('ANNUAL SUMMARY'!$EN$460,Z171,'ANNUAL SUMMARY'!$V$9,K165,'ANNUAL SUMMARY'!$DH$412)+SUMIFS('ANNUAL SUMMARY'!$EN$518,Z171,'ANNUAL SUMMARY'!$V$9,K165,'ANNUAL SUMMARY'!$DH$470)+SUMIFS('ANNUAL SUMMARY'!$EN$576,Z171,'ANNUAL SUMMARY'!$V$9,K165,'ANNUAL SUMMARY'!$DH$528)+SUMIFS('ANNUAL SUMMARY'!$EN$634,Z171,'ANNUAL SUMMARY'!$V$9,K165,'ANNUAL SUMMARY'!$DH$586)+SUMIFS('ANNUAL SUMMARY'!$EN$692,Z171,'ANNUAL SUMMARY'!$V$9,K165,'ANNUAL SUMMARY'!$DH$644)+SUMIFS('ANNUAL SUMMARY'!$GK$54,Z171,'ANNUAL SUMMARY'!$V$9,K165,'ANNUAL SUMMARY'!$FE$6)+SUMIFS('ANNUAL SUMMARY'!$GK$112,Z171,'ANNUAL SUMMARY'!$V$9,K165,'ANNUAL SUMMARY'!$FE$64)+SUMIFS('ANNUAL SUMMARY'!$GK$170,Z171,'ANNUAL SUMMARY'!$V$9,K165,'ANNUAL SUMMARY'!$FE$122)+SUMIFS('ANNUAL SUMMARY'!$GK$228,Z171,'ANNUAL SUMMARY'!$V$9,K165,'ANNUAL SUMMARY'!$FE$180)+SUMIFS('ANNUAL SUMMARY'!$GK$286,Z171,'ANNUAL SUMMARY'!$V$9,K165,'ANNUAL SUMMARY'!$FE$238)+SUMIFS('ANNUAL SUMMARY'!$GK$344,Z171,'ANNUAL SUMMARY'!$V$9,K165,'ANNUAL SUMMARY'!$FE$296)+SUMIFS('ANNUAL SUMMARY'!$GK$402,Z171,'ANNUAL SUMMARY'!$V$9,K165,'ANNUAL SUMMARY'!$FE$354)+SUMIFS('ANNUAL SUMMARY'!$GK$460,Z171,'ANNUAL SUMMARY'!$V$9,K165,'ANNUAL SUMMARY'!$FE$412)+SUMIFS('ANNUAL SUMMARY'!$GK$518,Z171,'ANNUAL SUMMARY'!$V$9,K165,'ANNUAL SUMMARY'!$FE$470)+SUMIFS('ANNUAL SUMMARY'!$GK$576,Z171,'ANNUAL SUMMARY'!$V$9,K165,'ANNUAL SUMMARY'!$FE$528)+SUMIFS('ANNUAL SUMMARY'!$GK$634,Z171,'ANNUAL SUMMARY'!$V$9,K165,'ANNUAL SUMMARY'!$FE$586)+SUMIFS('ANNUAL SUMMARY'!$GK$692,Z171,'ANNUAL SUMMARY'!$V$9,K165,'ANNUAL SUMMARY'!$FE$644)</f>
        <v>0</v>
      </c>
      <c r="AR171" s="728"/>
      <c r="AS171" s="728"/>
      <c r="AT171" s="728">
        <f>SUMIFS('ANNUAL SUMMARY'!$AU$54,Z171,'ANNUAL SUMMARY'!$V$9,K165,'ANNUAL SUMMARY'!$L$6)+SUMIFS('ANNUAL SUMMARY'!$AU$112,Z171,'ANNUAL SUMMARY'!$V$9,K165,'ANNUAL SUMMARY'!$L$64)+SUMIFS('ANNUAL SUMMARY'!$AU$170,Z171,'ANNUAL SUMMARY'!$V$9,K165,'ANNUAL SUMMARY'!$L$122)+SUMIFS('ANNUAL SUMMARY'!$AU$228,Z171,'ANNUAL SUMMARY'!$V$9,K165,'ANNUAL SUMMARY'!$L$180)+SUMIFS('ANNUAL SUMMARY'!$AU$286,Z171,'ANNUAL SUMMARY'!$V$9,K165,'ANNUAL SUMMARY'!$L$238)+SUMIFS('ANNUAL SUMMARY'!$AU$344,Z171,'ANNUAL SUMMARY'!$V$9,K165,'ANNUAL SUMMARY'!$L$296)+SUMIFS('ANNUAL SUMMARY'!$AU$402,Z171,'ANNUAL SUMMARY'!$V$9,K165,'ANNUAL SUMMARY'!$L$354)+SUMIFS('ANNUAL SUMMARY'!$AU$460,Z171,'ANNUAL SUMMARY'!$V$9,K165,'ANNUAL SUMMARY'!$L$412)+SUMIFS('ANNUAL SUMMARY'!$AU$518,Z171,'ANNUAL SUMMARY'!$V$9,K165,'ANNUAL SUMMARY'!$L$470)+SUMIFS('ANNUAL SUMMARY'!$AU$576,Z171,'ANNUAL SUMMARY'!$V$9,K165,'ANNUAL SUMMARY'!$L$528)+SUMIFS('ANNUAL SUMMARY'!$AU$634,Z171,'ANNUAL SUMMARY'!$V$9,K165,'ANNUAL SUMMARY'!$L$586)+SUMIFS('ANNUAL SUMMARY'!$AU$692,Z171,'ANNUAL SUMMARY'!$V$9,K165,'ANNUAL SUMMARY'!$L$644)+SUMIFS('ANNUAL SUMMARY'!$CR$54,Z171,'ANNUAL SUMMARY'!$V$9,K165,'ANNUAL SUMMARY'!$BI$6)+SUMIFS('ANNUAL SUMMARY'!$CR$112,Z171,'ANNUAL SUMMARY'!$V$9,K165,'ANNUAL SUMMARY'!$BI$64)+SUMIFS('ANNUAL SUMMARY'!$CR$170,Z171,'ANNUAL SUMMARY'!$V$9,K165,'ANNUAL SUMMARY'!$BI$122)+SUMIFS('ANNUAL SUMMARY'!$CR$228,Z171,'ANNUAL SUMMARY'!$V$9,K165,'ANNUAL SUMMARY'!$BI$180)+SUMIFS('ANNUAL SUMMARY'!$CR$286,Z171,'ANNUAL SUMMARY'!$V$9,K165,'ANNUAL SUMMARY'!$BI$238)+SUMIFS('ANNUAL SUMMARY'!$CR$344,Z171,'ANNUAL SUMMARY'!$V$9,K165,'ANNUAL SUMMARY'!$BI$296)+SUMIFS('ANNUAL SUMMARY'!$CR$402,Z171,'ANNUAL SUMMARY'!$V$9,K165,'ANNUAL SUMMARY'!$BI$354)+SUMIFS('ANNUAL SUMMARY'!$CR$460,Z171,'ANNUAL SUMMARY'!$V$9,K165,'ANNUAL SUMMARY'!$BI$412)+SUMIFS('ANNUAL SUMMARY'!$CR$518,Z171,'ANNUAL SUMMARY'!$V$9,K165,'ANNUAL SUMMARY'!$BI$470)+SUMIFS('ANNUAL SUMMARY'!$CR$576,Z171,'ANNUAL SUMMARY'!$V$9,K165,'ANNUAL SUMMARY'!$BI$528)+SUMIFS('ANNUAL SUMMARY'!$CR$634,Z171,'ANNUAL SUMMARY'!$V$9,K165,'ANNUAL SUMMARY'!$BI$586)+SUMIFS('ANNUAL SUMMARY'!$CR$692,Z171,'ANNUAL SUMMARY'!$V$9,K165,'ANNUAL SUMMARY'!$BI$644)+SUMIFS('ANNUAL SUMMARY'!$EQ$54,Z171,'ANNUAL SUMMARY'!$V$9,K165,'ANNUAL SUMMARY'!$DH$6)+SUMIFS('ANNUAL SUMMARY'!$EQ$112,Z171,'ANNUAL SUMMARY'!$V$9,K165,'ANNUAL SUMMARY'!$DH$64)+SUMIFS('ANNUAL SUMMARY'!$EQ$170,Z171,'ANNUAL SUMMARY'!$V$9,K165,'ANNUAL SUMMARY'!$DH$122)+SUMIFS('ANNUAL SUMMARY'!$EQ$228,Z171,'ANNUAL SUMMARY'!$V$9,K165,'ANNUAL SUMMARY'!$DH$180)+SUMIFS('ANNUAL SUMMARY'!$EQ$286,Z171,'ANNUAL SUMMARY'!$V$9,K165,'ANNUAL SUMMARY'!$DH$238)+SUMIFS('ANNUAL SUMMARY'!$EQ$344,Z171,'ANNUAL SUMMARY'!$V$9,K165,'ANNUAL SUMMARY'!$DH$296)+SUMIFS('ANNUAL SUMMARY'!$EQ$402,Z171,'ANNUAL SUMMARY'!$V$9,K165,'ANNUAL SUMMARY'!$DH$354)+SUMIFS('ANNUAL SUMMARY'!$EQ$460,Z171,'ANNUAL SUMMARY'!$V$9,K165,'ANNUAL SUMMARY'!$DH$412)+SUMIFS('ANNUAL SUMMARY'!$EQ$518,Z171,'ANNUAL SUMMARY'!$V$9,K165,'ANNUAL SUMMARY'!$DH$470)+SUMIFS('ANNUAL SUMMARY'!$EQ$576,Z171,'ANNUAL SUMMARY'!$V$9,K165,'ANNUAL SUMMARY'!$DH$528)+SUMIFS('ANNUAL SUMMARY'!$EQ$634,Z171,'ANNUAL SUMMARY'!$V$9,K165,'ANNUAL SUMMARY'!$DH$586)+SUMIFS('ANNUAL SUMMARY'!$EQ$692,Z171,'ANNUAL SUMMARY'!$V$9,K165,'ANNUAL SUMMARY'!$DH$644)+SUMIFS('ANNUAL SUMMARY'!$GN$54,Z171,'ANNUAL SUMMARY'!$V$9,K165,'ANNUAL SUMMARY'!$FE$6)+SUMIFS('ANNUAL SUMMARY'!$GN$112,Z171,'ANNUAL SUMMARY'!$V$9,K165,'ANNUAL SUMMARY'!$FE$64)+SUMIFS('ANNUAL SUMMARY'!$GN$170,Z171,'ANNUAL SUMMARY'!$V$9,K165,'ANNUAL SUMMARY'!$FE$122)+SUMIFS('ANNUAL SUMMARY'!$GN$228,Z171,'ANNUAL SUMMARY'!$V$9,K165,'ANNUAL SUMMARY'!$FE$180)+SUMIFS('ANNUAL SUMMARY'!$GN$286,Z171,'ANNUAL SUMMARY'!$V$9,K165,'ANNUAL SUMMARY'!$FE$238)+SUMIFS('ANNUAL SUMMARY'!$GN$344,Z171,'ANNUAL SUMMARY'!$V$9,K165,'ANNUAL SUMMARY'!$FE$296)+SUMIFS('ANNUAL SUMMARY'!$GN$402,Z171,'ANNUAL SUMMARY'!$V$9,K165,'ANNUAL SUMMARY'!$FE$354)+SUMIFS('ANNUAL SUMMARY'!$GN$460,Z171,'ANNUAL SUMMARY'!$V$9,K165,'ANNUAL SUMMARY'!$FE$412)+SUMIFS('ANNUAL SUMMARY'!$GN$518,Z171,'ANNUAL SUMMARY'!$V$9,K165,'ANNUAL SUMMARY'!$FE$470)+SUMIFS('ANNUAL SUMMARY'!$GN$576,Z171,'ANNUAL SUMMARY'!$V$9,K165,'ANNUAL SUMMARY'!$FE$528)+SUMIFS('ANNUAL SUMMARY'!$GN$634,Z171,'ANNUAL SUMMARY'!$V$9,K165,'ANNUAL SUMMARY'!$FE$586)+SUMIFS('ANNUAL SUMMARY'!$GN$692,Z171,'ANNUAL SUMMARY'!$V$9,K165,'ANNUAL SUMMARY'!$FE$644)</f>
        <v>0</v>
      </c>
      <c r="AU171" s="728"/>
      <c r="AV171" s="1260"/>
      <c r="AW171" s="1263"/>
      <c r="AX171" s="154"/>
      <c r="AY171" s="827">
        <f>SUMIF('ANNUAL SUMMARY'!$FE$622,BH165,'ANNUAL SUMMARY'!$EV$631)+SUMIF('ANNUAL SUMMARY'!$DH$622,BH165,'ANNUAL SUMMARY'!$CY$631)+SUMIF('ANNUAL SUMMARY'!$BI$622,BH165,'ANNUAL SUMMARY'!$AZ$631)+SUMIF('ANNUAL SUMMARY'!$L$622,BH165,'ANNUAL SUMMARY'!$C$631)+SUMIF('ANNUAL SUMMARY'!$FE$566,BH165,'ANNUAL SUMMARY'!$EV$575)+SUMIF('ANNUAL SUMMARY'!$DH$566,BH165,'ANNUAL SUMMARY'!$CY$575)+SUMIF('ANNUAL SUMMARY'!$BI$566,BH165,'ANNUAL SUMMARY'!$AZ$575)+SUMIF('ANNUAL SUMMARY'!$L$566,BH165,'ANNUAL SUMMARY'!$C$575)+SUMIF('ANNUAL SUMMARY'!$FE$510,BH165,'ANNUAL SUMMARY'!$EV$519)+SUMIF('ANNUAL SUMMARY'!$DH$510,BH165,'ANNUAL SUMMARY'!$CY$519)+SUMIF('ANNUAL SUMMARY'!$BI$510,BH165,'ANNUAL SUMMARY'!$AZ$519)+SUMIF('ANNUAL SUMMARY'!$L$510,BH165,'ANNUAL SUMMARY'!$C$519)+SUMIF('ANNUAL SUMMARY'!$FE$454,BH165,'ANNUAL SUMMARY'!$EV$463)+SUMIF('ANNUAL SUMMARY'!$DH$454,BH165,'ANNUAL SUMMARY'!$CY$463)+SUMIF('ANNUAL SUMMARY'!$BI$454,BH165,'ANNUAL SUMMARY'!$AZ$463)+SUMIF('ANNUAL SUMMARY'!$L$454,BH165,'ANNUAL SUMMARY'!$C$463)+SUMIF('ANNUAL SUMMARY'!$FE$398,BH165,'ANNUAL SUMMARY'!$EV$407)+SUMIF('ANNUAL SUMMARY'!$DH$398,BH165,'ANNUAL SUMMARY'!$CY$407)+SUMIF('ANNUAL SUMMARY'!$BI$398,BH165,'ANNUAL SUMMARY'!$AZ$407)+SUMIF('ANNUAL SUMMARY'!$L$398,BH165,'ANNUAL SUMMARY'!$C$407)+SUMIF('ANNUAL SUMMARY'!$FE$342,BH165,'ANNUAL SUMMARY'!$EV$351)+SUMIF('ANNUAL SUMMARY'!$DH$342,BH165,'ANNUAL SUMMARY'!$CY$351)+SUMIF('ANNUAL SUMMARY'!$BI$342,BH165,'ANNUAL SUMMARY'!$AZ$351)+SUMIF('ANNUAL SUMMARY'!$L$342,BH165,'ANNUAL SUMMARY'!$C$351)+SUMIF('ANNUAL SUMMARY'!$FE$286,BH165,'ANNUAL SUMMARY'!$EV$295)+SUMIF('ANNUAL SUMMARY'!$DH$286,BH165,'ANNUAL SUMMARY'!$CY$295)+SUMIF('ANNUAL SUMMARY'!$BI$286,BH165,'ANNUAL SUMMARY'!$AZ$295)+SUMIF('ANNUAL SUMMARY'!$L$286,BH165,'ANNUAL SUMMARY'!$C$295)+SUMIF('ANNUAL SUMMARY'!$FE$230,BH165,'ANNUAL SUMMARY'!$EV$239)+SUMIF('ANNUAL SUMMARY'!$DH$230,BH165,'ANNUAL SUMMARY'!$CY$239)+SUMIF('ANNUAL SUMMARY'!$BI$230,BH165,'ANNUAL SUMMARY'!$AZ$239)+SUMIF('ANNUAL SUMMARY'!$L$230,BH165,'ANNUAL SUMMARY'!$C$239)+SUMIF('ANNUAL SUMMARY'!$FE$174,BH165,'ANNUAL SUMMARY'!$EV$183)+SUMIF('ANNUAL SUMMARY'!$DH$174,BH165,'ANNUAL SUMMARY'!$CY$183)+SUMIF('ANNUAL SUMMARY'!$BI$174,BH165,'ANNUAL SUMMARY'!$AZ$183)+SUMIF('ANNUAL SUMMARY'!$L$174,BH165,'ANNUAL SUMMARY'!$C$183)+SUMIF('ANNUAL SUMMARY'!$FE$118,BH165,'ANNUAL SUMMARY'!$EV$127)+SUMIF('ANNUAL SUMMARY'!$DH$118,BH165,'ANNUAL SUMMARY'!$CY$127)+SUMIF('ANNUAL SUMMARY'!$BI$118,BH165,'ANNUAL SUMMARY'!$AZ$127)+SUMIF('ANNUAL SUMMARY'!$L$118,BH165,'ANNUAL SUMMARY'!$C$127)+SUMIF('ANNUAL SUMMARY'!$FE$62,BH165,'ANNUAL SUMMARY'!$EV$71)+SUMIF('ANNUAL SUMMARY'!$DH$62,BH165,'ANNUAL SUMMARY'!$CY$71)+SUMIF('ANNUAL SUMMARY'!$BI$62,BH165,'ANNUAL SUMMARY'!$AZ$71)+SUMIF('ANNUAL SUMMARY'!$L$62,BH165,'ANNUAL SUMMARY'!$C$71)+SUMIF('ANNUAL SUMMARY'!$FE$6,BH165,'ANNUAL SUMMARY'!$EV$15)+SUMIF('ANNUAL SUMMARY'!$DH$6,BH165,'ANNUAL SUMMARY'!$CY$15)+SUMIF('ANNUAL SUMMARY'!$BI$6,BH165,'ANNUAL SUMMARY'!$AZ$15)+SUMIF('ANNUAL SUMMARY'!$L$6,BH165,'ANNUAL SUMMARY'!$C$15)+SUMIF('PREVIOUS LOGS'!$K$6,BH165,'PREVIOUS LOGS'!$B$12)+SUMIF('PREVIOUS LOGS'!$K$59,$K$6,'PREVIOUS LOGS'!$B$65)+SUMIF('PREVIOUS LOGS'!$K$112,BH165,'PREVIOUS LOGS'!$B$118)+SUMIF('PREVIOUS LOGS'!$K$165,BH165,'PREVIOUS LOGS'!$B$171)+SUMIF('PREVIOUS LOGS'!$K$218,BH165,'PREVIOUS LOGS'!$B$224)+SUMIF('PREVIOUS LOGS'!$K$271,BH165,'PREVIOUS LOGS'!$B$277)+SUMIF('PREVIOUS LOGS'!$K$324,BH165,'PREVIOUS LOGS'!$B$330)+SUMIF('PREVIOUS LOGS'!$BH$6,BH165,'PREVIOUS LOGS'!$AY$12)+SUMIF('PREVIOUS LOGS'!$BH$59,$K$6,'PREVIOUS LOGS'!$AY$65)+SUMIF('PREVIOUS LOGS'!$BH$112,BH165,'PREVIOUS LOGS'!$AY$118)+SUMIF('PREVIOUS LOGS'!$BH$165,BH165,'PREVIOUS LOGS'!$AY$171)+SUMIF('PREVIOUS LOGS'!$BH$218,BH165,'PREVIOUS LOGS'!$AY$224)+SUMIF('PREVIOUS LOGS'!$BH$271,BH165,'PREVIOUS LOGS'!$AY$277)+SUMIF('PREVIOUS LOGS'!$BH$324,BH165,'PREVIOUS LOGS'!$AY$330)+SUMIF('PREVIOUS LOGS'!$DF$6,BH165,'PREVIOUS LOGS'!$CW$12)+SUMIF('PREVIOUS LOGS'!$DF$59,$K$6,'PREVIOUS LOGS'!$CW$65)+SUMIF('PREVIOUS LOGS'!$DF$112,BH165,'PREVIOUS LOGS'!$CW$118)+SUMIF('PREVIOUS LOGS'!$DF$165,BH165,'PREVIOUS LOGS'!$CW$171)+SUMIF('PREVIOUS LOGS'!$DF$218,BH165,'PREVIOUS LOGS'!$CW$224)+SUMIF('PREVIOUS LOGS'!$DF$271,BH165,'PREVIOUS LOGS'!$CW$277)+SUMIF('PREVIOUS LOGS'!$DF$324,BH165,'PREVIOUS LOGS'!$CW$330)+SUMIF('PREVIOUS LOGS'!$FC$6,BH165,'PREVIOUS LOGS'!$ET$12)+SUMIF('PREVIOUS LOGS'!$FC$59,$K$6,'PREVIOUS LOGS'!$ET$65)+SUMIF('PREVIOUS LOGS'!$FC$112,BH165,'PREVIOUS LOGS'!$ET$118)+SUMIF('PREVIOUS LOGS'!$FC$165,BH165,'PREVIOUS LOGS'!$ET$171)+SUMIF('PREVIOUS LOGS'!$FC$218,BH165,'PREVIOUS LOGS'!$ET$224)+SUMIF('PREVIOUS LOGS'!$FC$271,BH165,'PREVIOUS LOGS'!$ET$277)+SUMIF('PREVIOUS LOGS'!$FC$324,BH165,'PREVIOUS LOGS'!$ET$330)</f>
        <v>0</v>
      </c>
      <c r="AZ171" s="828"/>
      <c r="BA171" s="828"/>
      <c r="BB171" s="828"/>
      <c r="BC171" s="828"/>
      <c r="BD171" s="828"/>
      <c r="BE171" s="828"/>
      <c r="BF171" s="828"/>
      <c r="BG171" s="828"/>
      <c r="BH171" s="828"/>
      <c r="BI171" s="829"/>
      <c r="BJ171" s="14"/>
      <c r="BK171" s="835" t="str">
        <f>IFERROR(AY171/BF173,"")</f>
        <v/>
      </c>
      <c r="BL171" s="836"/>
      <c r="BM171" s="836"/>
      <c r="BN171" s="836"/>
      <c r="BO171" s="836"/>
      <c r="BP171" s="836"/>
      <c r="BQ171" s="836"/>
      <c r="BR171" s="836"/>
      <c r="BS171" s="836"/>
      <c r="BT171" s="836"/>
      <c r="BU171" s="837"/>
      <c r="BV171" s="15"/>
      <c r="BW171" s="820">
        <v>2022</v>
      </c>
      <c r="BX171" s="821"/>
      <c r="BY171" s="821"/>
      <c r="BZ171" s="821"/>
      <c r="CA171" s="821"/>
      <c r="CB171" s="1118">
        <f>SUMIFS('ANNUAL SUMMARY'!$AF$54,BW171,'ANNUAL SUMMARY'!$V$9,BH165,'ANNUAL SUMMARY'!$L$6)+SUMIFS('ANNUAL SUMMARY'!$AF$112,BW171,'ANNUAL SUMMARY'!$V$9,BH165,'ANNUAL SUMMARY'!$L$64)+SUMIFS('ANNUAL SUMMARY'!$AF$170,BW171,'ANNUAL SUMMARY'!$V$9,BH165,'ANNUAL SUMMARY'!$L$122)+SUMIFS('ANNUAL SUMMARY'!$AF$228,BW171,'ANNUAL SUMMARY'!$V$9,BH165,'ANNUAL SUMMARY'!$L$180)+SUMIFS('ANNUAL SUMMARY'!$AF$286,BW171,'ANNUAL SUMMARY'!$V$9,BH165,'ANNUAL SUMMARY'!$L$238)+SUMIFS('ANNUAL SUMMARY'!$AF$344,BW171,'ANNUAL SUMMARY'!$V$9,BH165,'ANNUAL SUMMARY'!$L$296)+SUMIFS('ANNUAL SUMMARY'!$AF$402,BW171,'ANNUAL SUMMARY'!$V$9,BH165,'ANNUAL SUMMARY'!$L$354)+SUMIFS('ANNUAL SUMMARY'!$AF$460,BW171,'ANNUAL SUMMARY'!$V$9,BH165,'ANNUAL SUMMARY'!$L$412)+SUMIFS('ANNUAL SUMMARY'!$AF$518,BW171,'ANNUAL SUMMARY'!$V$9,BH165,'ANNUAL SUMMARY'!$L$470)+SUMIFS('ANNUAL SUMMARY'!$AF$576,BW171,'ANNUAL SUMMARY'!$V$9,BH165,'ANNUAL SUMMARY'!$L$528)+SUMIFS('ANNUAL SUMMARY'!$AF$634,BW171,'ANNUAL SUMMARY'!$V$9,BH165,'ANNUAL SUMMARY'!$L$586)+SUMIFS('ANNUAL SUMMARY'!$AF$692,BW171,'ANNUAL SUMMARY'!$V$9,BH165,'ANNUAL SUMMARY'!$L$644)+SUMIFS('ANNUAL SUMMARY'!$CC$54,BW171,'ANNUAL SUMMARY'!$V$9,BH165,'ANNUAL SUMMARY'!$BI$6)+SUMIFS('ANNUAL SUMMARY'!$CC$112,BW171,'ANNUAL SUMMARY'!$V$9,BH165,'ANNUAL SUMMARY'!$BI$64)+SUMIFS('ANNUAL SUMMARY'!$CC$170,BW171,'ANNUAL SUMMARY'!$V$9,BH165,'ANNUAL SUMMARY'!$BI$122)+SUMIFS('ANNUAL SUMMARY'!$CC$228,BW171,'ANNUAL SUMMARY'!$V$9,BH165,'ANNUAL SUMMARY'!$BI$180)+SUMIFS('ANNUAL SUMMARY'!$CC$286,BW171,'ANNUAL SUMMARY'!$V$9,BH165,'ANNUAL SUMMARY'!$BI$238)+SUMIFS('ANNUAL SUMMARY'!$CC$344,BW171,'ANNUAL SUMMARY'!$V$9,BH165,'ANNUAL SUMMARY'!$BI$296)+SUMIFS('ANNUAL SUMMARY'!$CC$402,BW171,'ANNUAL SUMMARY'!$V$9,BH165,'ANNUAL SUMMARY'!$BI$354)+SUMIFS('ANNUAL SUMMARY'!$CC$460,BW171,'ANNUAL SUMMARY'!$V$9,BH165,'ANNUAL SUMMARY'!$BI$412)+SUMIFS('ANNUAL SUMMARY'!$CC$518,BW171,'ANNUAL SUMMARY'!$V$9,BH165,'ANNUAL SUMMARY'!$BI$470)+SUMIFS('ANNUAL SUMMARY'!$CC$576,BW171,'ANNUAL SUMMARY'!$V$9,BH165,'ANNUAL SUMMARY'!$BI$528)+SUMIFS('ANNUAL SUMMARY'!$CC$634,BW171,'ANNUAL SUMMARY'!$V$9,BH165,'ANNUAL SUMMARY'!$BI$586)+SUMIFS('ANNUAL SUMMARY'!$CC$692,BW171,'ANNUAL SUMMARY'!$V$9,BH165,'ANNUAL SUMMARY'!$BI$644)+SUMIFS('ANNUAL SUMMARY'!$EB$54,BW171,'ANNUAL SUMMARY'!$V$9,BH165,'ANNUAL SUMMARY'!$DH$6)+SUMIFS('ANNUAL SUMMARY'!$EB$112,BW171,'ANNUAL SUMMARY'!$V$9,BH165,'ANNUAL SUMMARY'!$DH$64)+SUMIFS('ANNUAL SUMMARY'!$EB$170,BW171,'ANNUAL SUMMARY'!$V$9,BH165,'ANNUAL SUMMARY'!$DH$122)+SUMIFS('ANNUAL SUMMARY'!$EB$228,BW171,'ANNUAL SUMMARY'!$V$9,BH165,'ANNUAL SUMMARY'!$DH$180)+SUMIFS('ANNUAL SUMMARY'!$EB$286,BW171,'ANNUAL SUMMARY'!$V$9,BH165,'ANNUAL SUMMARY'!$DH$238)+SUMIFS('ANNUAL SUMMARY'!$EB$344,BW171,'ANNUAL SUMMARY'!$V$9,BH165,'ANNUAL SUMMARY'!$DH$296)+SUMIFS('ANNUAL SUMMARY'!$EB$402,BW171,'ANNUAL SUMMARY'!$V$9,BH165,'ANNUAL SUMMARY'!$DH$354)+SUMIFS('ANNUAL SUMMARY'!$EB$460,BW171,'ANNUAL SUMMARY'!$V$9,BH165,'ANNUAL SUMMARY'!$DH$412)+SUMIFS('ANNUAL SUMMARY'!$EB$518,BW171,'ANNUAL SUMMARY'!$V$9,BH165,'ANNUAL SUMMARY'!$DH$470)+SUMIFS('ANNUAL SUMMARY'!$EB$576,BW171,'ANNUAL SUMMARY'!$V$9,BH165,'ANNUAL SUMMARY'!$DH$528)+SUMIFS('ANNUAL SUMMARY'!$EB$634,BW171,'ANNUAL SUMMARY'!$V$9,BH165,'ANNUAL SUMMARY'!$DH$586)+SUMIFS('ANNUAL SUMMARY'!$EB$692,BW171,'ANNUAL SUMMARY'!$V$9,BH165,'ANNUAL SUMMARY'!$DH$644)+SUMIFS('ANNUAL SUMMARY'!$FY$54,BW171,'ANNUAL SUMMARY'!$V$9,BH165,'ANNUAL SUMMARY'!$FE$6)+SUMIFS('ANNUAL SUMMARY'!$FY$112,BW171,'ANNUAL SUMMARY'!$V$9,BH165,'ANNUAL SUMMARY'!$FE$64)+SUMIFS('ANNUAL SUMMARY'!$FY$170,BW171,'ANNUAL SUMMARY'!$V$9,BH165,'ANNUAL SUMMARY'!$FE$122)+SUMIFS('ANNUAL SUMMARY'!$FY$228,BW171,'ANNUAL SUMMARY'!$V$9,BH165,'ANNUAL SUMMARY'!$FE$180)+SUMIFS('ANNUAL SUMMARY'!$FY$286,BW171,'ANNUAL SUMMARY'!$V$9,BH165,'ANNUAL SUMMARY'!$FE$238)+SUMIFS('ANNUAL SUMMARY'!$FY$344,BW171,'ANNUAL SUMMARY'!$V$9,BH165,'ANNUAL SUMMARY'!$FE$296)+SUMIFS('ANNUAL SUMMARY'!$FY$402,BW171,'ANNUAL SUMMARY'!$V$9,BH165,'ANNUAL SUMMARY'!$FE$354)+SUMIFS('ANNUAL SUMMARY'!$FY$460,BW171,'ANNUAL SUMMARY'!$V$9,BH165,'ANNUAL SUMMARY'!$FE$412)+SUMIFS('ANNUAL SUMMARY'!$FY$518,BW171,'ANNUAL SUMMARY'!$V$9,BH165,'ANNUAL SUMMARY'!$FE$470)+SUMIFS('ANNUAL SUMMARY'!$FY$576,BW171,'ANNUAL SUMMARY'!$V$9,BH165,'ANNUAL SUMMARY'!$FE$528)+SUMIFS('ANNUAL SUMMARY'!$FY$634,BW171,'ANNUAL SUMMARY'!$V$9,BH165,'ANNUAL SUMMARY'!$FE$586)+SUMIFS('ANNUAL SUMMARY'!$FY$692,BW171,'ANNUAL SUMMARY'!$V$9,BH165,'ANNUAL SUMMARY'!$FE$644)</f>
        <v>0</v>
      </c>
      <c r="CC171" s="727"/>
      <c r="CD171" s="727"/>
      <c r="CE171" s="727"/>
      <c r="CF171" s="727">
        <f>SUMIFS('ANNUAL SUMMARY'!$AJ$54,BW171,'ANNUAL SUMMARY'!$V$9,BH165,'ANNUAL SUMMARY'!$L$6)+SUMIFS('ANNUAL SUMMARY'!$AJ$112,BW171,'ANNUAL SUMMARY'!$V$9,BH165,'ANNUAL SUMMARY'!$L$64)+SUMIFS('ANNUAL SUMMARY'!$AJ$170,BW171,'ANNUAL SUMMARY'!$V$9,BH165,'ANNUAL SUMMARY'!$L$122)+SUMIFS('ANNUAL SUMMARY'!$AJ$228,BW171,'ANNUAL SUMMARY'!$V$9,BH165,'ANNUAL SUMMARY'!$L$180)+SUMIFS('ANNUAL SUMMARY'!$AJ$286,BW171,'ANNUAL SUMMARY'!$V$9,BH165,'ANNUAL SUMMARY'!$L$238)+SUMIFS('ANNUAL SUMMARY'!$AJ$344,BW171,'ANNUAL SUMMARY'!$V$9,BH165,'ANNUAL SUMMARY'!$L$296)+SUMIFS('ANNUAL SUMMARY'!$AJ$402,BW171,'ANNUAL SUMMARY'!$V$9,BH165,'ANNUAL SUMMARY'!$L$354)+SUMIFS('ANNUAL SUMMARY'!$AJ$460,BW171,'ANNUAL SUMMARY'!$V$9,BH165,'ANNUAL SUMMARY'!$L$412)+SUMIFS('ANNUAL SUMMARY'!$AJ$518,BW171,'ANNUAL SUMMARY'!$V$9,BH165,'ANNUAL SUMMARY'!$L$470)+SUMIFS('ANNUAL SUMMARY'!$AJ$576,BW171,'ANNUAL SUMMARY'!$V$9,BH165,'ANNUAL SUMMARY'!$L$528)+SUMIFS('ANNUAL SUMMARY'!$AJ$634,BW171,'ANNUAL SUMMARY'!$V$9,BH165,'ANNUAL SUMMARY'!$L$586)+SUMIFS('ANNUAL SUMMARY'!$AJ$692,BW171,'ANNUAL SUMMARY'!$V$9,BH165,'ANNUAL SUMMARY'!$L$644)+SUMIFS('ANNUAL SUMMARY'!$CG$54,BW171,'ANNUAL SUMMARY'!$V$9,BH165,'ANNUAL SUMMARY'!$BI$6)+SUMIFS('ANNUAL SUMMARY'!$CG$112,BW171,'ANNUAL SUMMARY'!$V$9,BH165,'ANNUAL SUMMARY'!$BI$64)+SUMIFS('ANNUAL SUMMARY'!$CG$170,BW171,'ANNUAL SUMMARY'!$V$9,BH165,'ANNUAL SUMMARY'!$BI$122)+SUMIFS('ANNUAL SUMMARY'!$CG$228,BW171,'ANNUAL SUMMARY'!$V$9,BH165,'ANNUAL SUMMARY'!$BI$180)+SUMIFS('ANNUAL SUMMARY'!$CG$286,BW171,'ANNUAL SUMMARY'!$V$9,BH165,'ANNUAL SUMMARY'!$BI$238)+SUMIFS('ANNUAL SUMMARY'!$CG$344,BW171,'ANNUAL SUMMARY'!$V$9,BH165,'ANNUAL SUMMARY'!$BI$296)+SUMIFS('ANNUAL SUMMARY'!$CG$402,BW171,'ANNUAL SUMMARY'!$V$9,BH165,'ANNUAL SUMMARY'!$BI$354)+SUMIFS('ANNUAL SUMMARY'!$CG$460,BW171,'ANNUAL SUMMARY'!$V$9,BH165,'ANNUAL SUMMARY'!$BI$412)+SUMIFS('ANNUAL SUMMARY'!$CG$518,BW171,'ANNUAL SUMMARY'!$V$9,BH165,'ANNUAL SUMMARY'!$BI$470)+SUMIFS('ANNUAL SUMMARY'!$CG$576,BW171,'ANNUAL SUMMARY'!$V$9,BH165,'ANNUAL SUMMARY'!$BI$528)+SUMIFS('ANNUAL SUMMARY'!$CG$634,BW171,'ANNUAL SUMMARY'!$V$9,BH165,'ANNUAL SUMMARY'!$BI$586)+SUMIFS('ANNUAL SUMMARY'!$CG$692,BW171,'ANNUAL SUMMARY'!$V$9,BH165,'ANNUAL SUMMARY'!$BI$644)+SUMIFS('ANNUAL SUMMARY'!$EF$54,BW171,'ANNUAL SUMMARY'!$V$9,BH165,'ANNUAL SUMMARY'!$DH$6)+SUMIFS('ANNUAL SUMMARY'!$EF$112,BW171,'ANNUAL SUMMARY'!$V$9,BH165,'ANNUAL SUMMARY'!$DH$64)+SUMIFS('ANNUAL SUMMARY'!$EF$170,BW171,'ANNUAL SUMMARY'!$V$9,BH165,'ANNUAL SUMMARY'!$DH$122)+SUMIFS('ANNUAL SUMMARY'!$EF$228,BW171,'ANNUAL SUMMARY'!$V$9,BH165,'ANNUAL SUMMARY'!$DH$180)+SUMIFS('ANNUAL SUMMARY'!$EF$286,BW171,'ANNUAL SUMMARY'!$V$9,BH165,'ANNUAL SUMMARY'!$DH$238)+SUMIFS('ANNUAL SUMMARY'!$EF$344,BW171,'ANNUAL SUMMARY'!$V$9,BH165,'ANNUAL SUMMARY'!$DH$296)+SUMIFS('ANNUAL SUMMARY'!$EF$402,BW171,'ANNUAL SUMMARY'!$V$9,BH165,'ANNUAL SUMMARY'!$DH$354)+SUMIFS('ANNUAL SUMMARY'!$EF$460,BW171,'ANNUAL SUMMARY'!$V$9,BH165,'ANNUAL SUMMARY'!$DH$412)+SUMIFS('ANNUAL SUMMARY'!$EF$518,BW171,'ANNUAL SUMMARY'!$V$9,BH165,'ANNUAL SUMMARY'!$DH$470)+SUMIFS('ANNUAL SUMMARY'!$EF$576,BW171,'ANNUAL SUMMARY'!$V$9,BH165,'ANNUAL SUMMARY'!$DH$528)+SUMIFS('ANNUAL SUMMARY'!$EF$634,BW171,'ANNUAL SUMMARY'!$V$9,BH165,'ANNUAL SUMMARY'!$DH$586)+SUMIFS('ANNUAL SUMMARY'!$EF$692,BW171,'ANNUAL SUMMARY'!$V$9,BH165,'ANNUAL SUMMARY'!$DH$644)+SUMIFS('ANNUAL SUMMARY'!$GC$54,BW171,'ANNUAL SUMMARY'!$V$9,BH165,'ANNUAL SUMMARY'!$FE$6)+SUMIFS('ANNUAL SUMMARY'!$GC$112,BW171,'ANNUAL SUMMARY'!$V$9,BH165,'ANNUAL SUMMARY'!$FE$64)+SUMIFS('ANNUAL SUMMARY'!$GC$170,BW171,'ANNUAL SUMMARY'!$V$9,BH165,'ANNUAL SUMMARY'!$FE$122)+SUMIFS('ANNUAL SUMMARY'!$GC$228,BW171,'ANNUAL SUMMARY'!$V$9,BH165,'ANNUAL SUMMARY'!$FE$180)+SUMIFS('ANNUAL SUMMARY'!$GC$286,BW171,'ANNUAL SUMMARY'!$V$9,BH165,'ANNUAL SUMMARY'!$FE$238)+SUMIFS('ANNUAL SUMMARY'!$GC$344,BW171,'ANNUAL SUMMARY'!$V$9,BH165,'ANNUAL SUMMARY'!$FE$296)+SUMIFS('ANNUAL SUMMARY'!$GC$402,BW171,'ANNUAL SUMMARY'!$V$9,BH165,'ANNUAL SUMMARY'!$FE$354)+SUMIFS('ANNUAL SUMMARY'!$GC$460,BW171,'ANNUAL SUMMARY'!$V$9,BH165,'ANNUAL SUMMARY'!$FE$412)+SUMIFS('ANNUAL SUMMARY'!$GC$518,BW171,'ANNUAL SUMMARY'!$V$9,BH165,'ANNUAL SUMMARY'!$FE$470)+SUMIFS('ANNUAL SUMMARY'!$GC$576,BW171,'ANNUAL SUMMARY'!$V$9,BH165,'ANNUAL SUMMARY'!$FE$528)+SUMIFS('ANNUAL SUMMARY'!$GC$634,BW171,'ANNUAL SUMMARY'!$V$9,BH165,'ANNUAL SUMMARY'!$FE$586)+SUMIFS('ANNUAL SUMMARY'!$GC$692,BW171,'ANNUAL SUMMARY'!$V$9,BH165,'ANNUAL SUMMARY'!$FE$644)</f>
        <v>0</v>
      </c>
      <c r="CG171" s="727"/>
      <c r="CH171" s="727"/>
      <c r="CI171" s="727"/>
      <c r="CJ171" s="727">
        <f>SUMIFS('ANNUAL SUMMARY'!$AN$54,BW171,'ANNUAL SUMMARY'!$V$9,BH165,'ANNUAL SUMMARY'!$L$6)+SUMIFS('ANNUAL SUMMARY'!$AN$112,BW171,'ANNUAL SUMMARY'!$V$9,BH165,'ANNUAL SUMMARY'!$L$64)+SUMIFS('ANNUAL SUMMARY'!$AN$170,BW171,'ANNUAL SUMMARY'!$V$9,BH165,'ANNUAL SUMMARY'!$L$122)+SUMIFS('ANNUAL SUMMARY'!$AN$228,BW171,'ANNUAL SUMMARY'!$V$9,BH165,'ANNUAL SUMMARY'!$L$180)+SUMIFS('ANNUAL SUMMARY'!$AN$286,BW171,'ANNUAL SUMMARY'!$V$9,BH165,'ANNUAL SUMMARY'!$L$238)+SUMIFS('ANNUAL SUMMARY'!$AN$344,BW171,'ANNUAL SUMMARY'!$V$9,BH165,'ANNUAL SUMMARY'!$L$296)+SUMIFS('ANNUAL SUMMARY'!$AN$402,BW171,'ANNUAL SUMMARY'!$V$9,BH165,'ANNUAL SUMMARY'!$L$354)+SUMIFS('ANNUAL SUMMARY'!$AN$460,BW171,'ANNUAL SUMMARY'!$V$9,BH165,'ANNUAL SUMMARY'!$L$412)+SUMIFS('ANNUAL SUMMARY'!$AN$518,BW171,'ANNUAL SUMMARY'!$V$9,BH165,'ANNUAL SUMMARY'!$L$470)+SUMIFS('ANNUAL SUMMARY'!$AN$576,BW171,'ANNUAL SUMMARY'!$V$9,BH165,'ANNUAL SUMMARY'!$L$528)+SUMIFS('ANNUAL SUMMARY'!$AN$634,BW171,'ANNUAL SUMMARY'!$V$9,BH165,'ANNUAL SUMMARY'!$L$586)+SUMIFS('ANNUAL SUMMARY'!$AN$692,BW171,'ANNUAL SUMMARY'!$V$9,BH165,'ANNUAL SUMMARY'!$L$644)+SUMIFS('ANNUAL SUMMARY'!$CK$54,BW171,'ANNUAL SUMMARY'!$V$9,BH165,'ANNUAL SUMMARY'!$BI$6)+SUMIFS('ANNUAL SUMMARY'!$CK$112,BW171,'ANNUAL SUMMARY'!$V$9,BH165,'ANNUAL SUMMARY'!$BI$64)+SUMIFS('ANNUAL SUMMARY'!$CK$170,BW171,'ANNUAL SUMMARY'!$V$9,BH165,'ANNUAL SUMMARY'!$BI$122)+SUMIFS('ANNUAL SUMMARY'!$CK$228,BW171,'ANNUAL SUMMARY'!$V$9,BH165,'ANNUAL SUMMARY'!$BI$180)+SUMIFS('ANNUAL SUMMARY'!$CK$286,BW171,'ANNUAL SUMMARY'!$V$9,BH165,'ANNUAL SUMMARY'!$BI$238)+SUMIFS('ANNUAL SUMMARY'!$CK$344,BW171,'ANNUAL SUMMARY'!$V$9,BH165,'ANNUAL SUMMARY'!$BI$296)+SUMIFS('ANNUAL SUMMARY'!$CK$402,BW171,'ANNUAL SUMMARY'!$V$9,BH165,'ANNUAL SUMMARY'!$BI$354)+SUMIFS('ANNUAL SUMMARY'!$CK$460,BW171,'ANNUAL SUMMARY'!$V$9,BH165,'ANNUAL SUMMARY'!$BI$412)+SUMIFS('ANNUAL SUMMARY'!$CK$518,BW171,'ANNUAL SUMMARY'!$V$9,BH165,'ANNUAL SUMMARY'!$BI$470)+SUMIFS('ANNUAL SUMMARY'!$CK$576,BW171,'ANNUAL SUMMARY'!$V$9,BH165,'ANNUAL SUMMARY'!$BI$528)+SUMIFS('ANNUAL SUMMARY'!$CK$634,BW171,'ANNUAL SUMMARY'!$V$9,BH165,'ANNUAL SUMMARY'!$BI$586)+SUMIFS('ANNUAL SUMMARY'!$CK$692,BW171,'ANNUAL SUMMARY'!$V$9,BH165,'ANNUAL SUMMARY'!$BI$644)+SUMIFS('ANNUAL SUMMARY'!$EJ$54,BW171,'ANNUAL SUMMARY'!$V$9,BH165,'ANNUAL SUMMARY'!$DH$6)+SUMIFS('ANNUAL SUMMARY'!$EJ$112,BW171,'ANNUAL SUMMARY'!$V$9,BH165,'ANNUAL SUMMARY'!$DH$64)+SUMIFS('ANNUAL SUMMARY'!$EJ$170,BW171,'ANNUAL SUMMARY'!$V$9,BH165,'ANNUAL SUMMARY'!$DH$122)+SUMIFS('ANNUAL SUMMARY'!$EJ$228,BW171,'ANNUAL SUMMARY'!$V$9,BH165,'ANNUAL SUMMARY'!$DH$180)+SUMIFS('ANNUAL SUMMARY'!$EJ$286,BW171,'ANNUAL SUMMARY'!$V$9,BH165,'ANNUAL SUMMARY'!$DH$238)+SUMIFS('ANNUAL SUMMARY'!$EJ$344,BW171,'ANNUAL SUMMARY'!$V$9,BH165,'ANNUAL SUMMARY'!$DH$296)+SUMIFS('ANNUAL SUMMARY'!$EJ$402,BW171,'ANNUAL SUMMARY'!$V$9,BH165,'ANNUAL SUMMARY'!$DH$354)+SUMIFS('ANNUAL SUMMARY'!$EJ$460,BW171,'ANNUAL SUMMARY'!$V$9,BH165,'ANNUAL SUMMARY'!$DH$412)+SUMIFS('ANNUAL SUMMARY'!$EJ$518,BW171,'ANNUAL SUMMARY'!$V$9,BH165,'ANNUAL SUMMARY'!$DH$470)+SUMIFS('ANNUAL SUMMARY'!$EJ$576,BW171,'ANNUAL SUMMARY'!$V$9,BH165,'ANNUAL SUMMARY'!$DH$528)+SUMIFS('ANNUAL SUMMARY'!$EJ$634,BW171,'ANNUAL SUMMARY'!$V$9,BH165,'ANNUAL SUMMARY'!$DH$586)+SUMIFS('ANNUAL SUMMARY'!$EJ$692,BW171,'ANNUAL SUMMARY'!$V$9,BH165,'ANNUAL SUMMARY'!$DH$644)+SUMIFS('ANNUAL SUMMARY'!$GG$54,BW171,'ANNUAL SUMMARY'!$V$9,BH165,'ANNUAL SUMMARY'!$FE$6)+SUMIFS('ANNUAL SUMMARY'!$GG$112,BW171,'ANNUAL SUMMARY'!$V$9,BH165,'ANNUAL SUMMARY'!$FE$64)+SUMIFS('ANNUAL SUMMARY'!$GG$170,BW171,'ANNUAL SUMMARY'!$V$9,BH165,'ANNUAL SUMMARY'!$FE$122)+SUMIFS('ANNUAL SUMMARY'!$GG$228,BW171,'ANNUAL SUMMARY'!$V$9,BH165,'ANNUAL SUMMARY'!$FE$180)+SUMIFS('ANNUAL SUMMARY'!$GG$286,BW171,'ANNUAL SUMMARY'!$V$9,BH165,'ANNUAL SUMMARY'!$FE$238)+SUMIFS('ANNUAL SUMMARY'!$GG$344,BW171,'ANNUAL SUMMARY'!$V$9,BH165,'ANNUAL SUMMARY'!$FE$296)+SUMIFS('ANNUAL SUMMARY'!$GG$402,BW171,'ANNUAL SUMMARY'!$V$9,BH165,'ANNUAL SUMMARY'!$FE$354)+SUMIFS('ANNUAL SUMMARY'!$GG$460,BW171,'ANNUAL SUMMARY'!$V$9,BH165,'ANNUAL SUMMARY'!$FE$412)+SUMIFS('ANNUAL SUMMARY'!$GG$518,BW171,'ANNUAL SUMMARY'!$V$9,BH165,'ANNUAL SUMMARY'!$FE$470)+SUMIFS('ANNUAL SUMMARY'!$GG$576,BW171,'ANNUAL SUMMARY'!$V$9,BH165,'ANNUAL SUMMARY'!$FE$528)+SUMIFS('ANNUAL SUMMARY'!$GG$634,BW171,'ANNUAL SUMMARY'!$V$9,BH165,'ANNUAL SUMMARY'!$FE$586)+SUMIFS('ANNUAL SUMMARY'!$GG$692,BW171,'ANNUAL SUMMARY'!$V$9,BH165,'ANNUAL SUMMARY'!$FE$644)</f>
        <v>0</v>
      </c>
      <c r="CK171" s="727"/>
      <c r="CL171" s="727"/>
      <c r="CM171" s="727"/>
      <c r="CN171" s="728">
        <f>SUMIFS('ANNUAL SUMMARY'!$AR$54,BW171,'ANNUAL SUMMARY'!$V$9,BH165,'ANNUAL SUMMARY'!$L$6)+SUMIFS('ANNUAL SUMMARY'!$AR$112,BW171,'ANNUAL SUMMARY'!$V$9,BH165,'ANNUAL SUMMARY'!$L$64)+SUMIFS('ANNUAL SUMMARY'!$AR$170,BW171,'ANNUAL SUMMARY'!$V$9,BH165,'ANNUAL SUMMARY'!$L$122)+SUMIFS('ANNUAL SUMMARY'!$AR$228,BW171,'ANNUAL SUMMARY'!$V$9,BH165,'ANNUAL SUMMARY'!$L$180)+SUMIFS('ANNUAL SUMMARY'!$AR$286,BW171,'ANNUAL SUMMARY'!$V$9,BH165,'ANNUAL SUMMARY'!$L$238)+SUMIFS('ANNUAL SUMMARY'!$AR$344,BW171,'ANNUAL SUMMARY'!$V$9,BH165,'ANNUAL SUMMARY'!$L$296)+SUMIFS('ANNUAL SUMMARY'!$AR$402,BW171,'ANNUAL SUMMARY'!$V$9,BH165,'ANNUAL SUMMARY'!$L$354)+SUMIFS('ANNUAL SUMMARY'!$AR$460,BW171,'ANNUAL SUMMARY'!$V$9,BH165,'ANNUAL SUMMARY'!$L$412)+SUMIFS('ANNUAL SUMMARY'!$AR$518,BW171,'ANNUAL SUMMARY'!$V$9,BH165,'ANNUAL SUMMARY'!$L$470)+SUMIFS('ANNUAL SUMMARY'!$AR$576,BW171,'ANNUAL SUMMARY'!$V$9,BH165,'ANNUAL SUMMARY'!$L$528)+SUMIFS('ANNUAL SUMMARY'!$AR$634,BW171,'ANNUAL SUMMARY'!$V$9,BH165,'ANNUAL SUMMARY'!$L$586)+SUMIFS('ANNUAL SUMMARY'!$AR$692,BW171,'ANNUAL SUMMARY'!$V$9,BH165,'ANNUAL SUMMARY'!$L$644)+SUMIFS('ANNUAL SUMMARY'!$CO$54,BW171,'ANNUAL SUMMARY'!$V$9,BH165,'ANNUAL SUMMARY'!$BI$6)+SUMIFS('ANNUAL SUMMARY'!$CO$112,BW171,'ANNUAL SUMMARY'!$V$9,BH165,'ANNUAL SUMMARY'!$BI$64)+SUMIFS('ANNUAL SUMMARY'!$CO$170,BW171,'ANNUAL SUMMARY'!$V$9,BH165,'ANNUAL SUMMARY'!$BI$122)+SUMIFS('ANNUAL SUMMARY'!$CO$228,BW171,'ANNUAL SUMMARY'!$V$9,BH165,'ANNUAL SUMMARY'!$BI$180)+SUMIFS('ANNUAL SUMMARY'!$CO$286,BW171,'ANNUAL SUMMARY'!$V$9,BH165,'ANNUAL SUMMARY'!$BI$238)+SUMIFS('ANNUAL SUMMARY'!$CO$344,BW171,'ANNUAL SUMMARY'!$V$9,BH165,'ANNUAL SUMMARY'!$BI$296)+SUMIFS('ANNUAL SUMMARY'!$CO$402,BW171,'ANNUAL SUMMARY'!$V$9,BH165,'ANNUAL SUMMARY'!$BI$354)+SUMIFS('ANNUAL SUMMARY'!$CO$460,BW171,'ANNUAL SUMMARY'!$V$9,BH165,'ANNUAL SUMMARY'!$BI$412)+SUMIFS('ANNUAL SUMMARY'!$CO$518,BW171,'ANNUAL SUMMARY'!$V$9,BH165,'ANNUAL SUMMARY'!$BI$470)+SUMIFS('ANNUAL SUMMARY'!$CO$576,BW171,'ANNUAL SUMMARY'!$V$9,BH165,'ANNUAL SUMMARY'!$BI$528)+SUMIFS('ANNUAL SUMMARY'!$CO$634,BW171,'ANNUAL SUMMARY'!$V$9,BH165,'ANNUAL SUMMARY'!$BI$586)+SUMIFS('ANNUAL SUMMARY'!$CO$692,BW171,'ANNUAL SUMMARY'!$V$9,BH165,'ANNUAL SUMMARY'!$BI$644)+SUMIFS('ANNUAL SUMMARY'!$EN$54,BW171,'ANNUAL SUMMARY'!$V$9,BH165,'ANNUAL SUMMARY'!$DH$6)+SUMIFS('ANNUAL SUMMARY'!$EN$112,BW171,'ANNUAL SUMMARY'!$V$9,BH165,'ANNUAL SUMMARY'!$DH$64)+SUMIFS('ANNUAL SUMMARY'!$EN$170,BW171,'ANNUAL SUMMARY'!$V$9,BH165,'ANNUAL SUMMARY'!$DH$122)+SUMIFS('ANNUAL SUMMARY'!$EN$228,BW171,'ANNUAL SUMMARY'!$V$9,BH165,'ANNUAL SUMMARY'!$DH$180)+SUMIFS('ANNUAL SUMMARY'!$EN$286,BW171,'ANNUAL SUMMARY'!$V$9,BH165,'ANNUAL SUMMARY'!$DH$238)+SUMIFS('ANNUAL SUMMARY'!$EN$344,BW171,'ANNUAL SUMMARY'!$V$9,BH165,'ANNUAL SUMMARY'!$DH$296)+SUMIFS('ANNUAL SUMMARY'!$EN$402,BW171,'ANNUAL SUMMARY'!$V$9,BH165,'ANNUAL SUMMARY'!$DH$354)+SUMIFS('ANNUAL SUMMARY'!$EN$460,BW171,'ANNUAL SUMMARY'!$V$9,BH165,'ANNUAL SUMMARY'!$DH$412)+SUMIFS('ANNUAL SUMMARY'!$EN$518,BW171,'ANNUAL SUMMARY'!$V$9,BH165,'ANNUAL SUMMARY'!$DH$470)+SUMIFS('ANNUAL SUMMARY'!$EN$576,BW171,'ANNUAL SUMMARY'!$V$9,BH165,'ANNUAL SUMMARY'!$DH$528)+SUMIFS('ANNUAL SUMMARY'!$EN$634,BW171,'ANNUAL SUMMARY'!$V$9,BH165,'ANNUAL SUMMARY'!$DH$586)+SUMIFS('ANNUAL SUMMARY'!$EN$692,BW171,'ANNUAL SUMMARY'!$V$9,BH165,'ANNUAL SUMMARY'!$DH$644)+SUMIFS('ANNUAL SUMMARY'!$GK$54,BW171,'ANNUAL SUMMARY'!$V$9,BH165,'ANNUAL SUMMARY'!$FE$6)+SUMIFS('ANNUAL SUMMARY'!$GK$112,BW171,'ANNUAL SUMMARY'!$V$9,BH165,'ANNUAL SUMMARY'!$FE$64)+SUMIFS('ANNUAL SUMMARY'!$GK$170,BW171,'ANNUAL SUMMARY'!$V$9,BH165,'ANNUAL SUMMARY'!$FE$122)+SUMIFS('ANNUAL SUMMARY'!$GK$228,BW171,'ANNUAL SUMMARY'!$V$9,BH165,'ANNUAL SUMMARY'!$FE$180)+SUMIFS('ANNUAL SUMMARY'!$GK$286,BW171,'ANNUAL SUMMARY'!$V$9,BH165,'ANNUAL SUMMARY'!$FE$238)+SUMIFS('ANNUAL SUMMARY'!$GK$344,BW171,'ANNUAL SUMMARY'!$V$9,BH165,'ANNUAL SUMMARY'!$FE$296)+SUMIFS('ANNUAL SUMMARY'!$GK$402,BW171,'ANNUAL SUMMARY'!$V$9,BH165,'ANNUAL SUMMARY'!$FE$354)+SUMIFS('ANNUAL SUMMARY'!$GK$460,BW171,'ANNUAL SUMMARY'!$V$9,BH165,'ANNUAL SUMMARY'!$FE$412)+SUMIFS('ANNUAL SUMMARY'!$GK$518,BW171,'ANNUAL SUMMARY'!$V$9,BH165,'ANNUAL SUMMARY'!$FE$470)+SUMIFS('ANNUAL SUMMARY'!$GK$576,BW171,'ANNUAL SUMMARY'!$V$9,BH165,'ANNUAL SUMMARY'!$FE$528)+SUMIFS('ANNUAL SUMMARY'!$GK$634,BW171,'ANNUAL SUMMARY'!$V$9,BH165,'ANNUAL SUMMARY'!$FE$586)+SUMIFS('ANNUAL SUMMARY'!$GK$692,BW171,'ANNUAL SUMMARY'!$V$9,BH165,'ANNUAL SUMMARY'!$FE$644)</f>
        <v>0</v>
      </c>
      <c r="CO171" s="728"/>
      <c r="CP171" s="728"/>
      <c r="CQ171" s="728">
        <f>SUMIFS('ANNUAL SUMMARY'!$AU$54,BW171,'ANNUAL SUMMARY'!$V$9,BH165,'ANNUAL SUMMARY'!$L$6)+SUMIFS('ANNUAL SUMMARY'!$AU$112,BW171,'ANNUAL SUMMARY'!$V$9,BH165,'ANNUAL SUMMARY'!$L$64)+SUMIFS('ANNUAL SUMMARY'!$AU$170,BW171,'ANNUAL SUMMARY'!$V$9,BH165,'ANNUAL SUMMARY'!$L$122)+SUMIFS('ANNUAL SUMMARY'!$AU$228,BW171,'ANNUAL SUMMARY'!$V$9,BH165,'ANNUAL SUMMARY'!$L$180)+SUMIFS('ANNUAL SUMMARY'!$AU$286,BW171,'ANNUAL SUMMARY'!$V$9,BH165,'ANNUAL SUMMARY'!$L$238)+SUMIFS('ANNUAL SUMMARY'!$AU$344,BW171,'ANNUAL SUMMARY'!$V$9,BH165,'ANNUAL SUMMARY'!$L$296)+SUMIFS('ANNUAL SUMMARY'!$AU$402,BW171,'ANNUAL SUMMARY'!$V$9,BH165,'ANNUAL SUMMARY'!$L$354)+SUMIFS('ANNUAL SUMMARY'!$AU$460,BW171,'ANNUAL SUMMARY'!$V$9,BH165,'ANNUAL SUMMARY'!$L$412)+SUMIFS('ANNUAL SUMMARY'!$AU$518,BW171,'ANNUAL SUMMARY'!$V$9,BH165,'ANNUAL SUMMARY'!$L$470)+SUMIFS('ANNUAL SUMMARY'!$AU$576,BW171,'ANNUAL SUMMARY'!$V$9,BH165,'ANNUAL SUMMARY'!$L$528)+SUMIFS('ANNUAL SUMMARY'!$AU$634,BW171,'ANNUAL SUMMARY'!$V$9,BH165,'ANNUAL SUMMARY'!$L$586)+SUMIFS('ANNUAL SUMMARY'!$AU$692,BW171,'ANNUAL SUMMARY'!$V$9,BH165,'ANNUAL SUMMARY'!$L$644)+SUMIFS('ANNUAL SUMMARY'!$CR$54,BW171,'ANNUAL SUMMARY'!$V$9,BH165,'ANNUAL SUMMARY'!$BI$6)+SUMIFS('ANNUAL SUMMARY'!$CR$112,BW171,'ANNUAL SUMMARY'!$V$9,BH165,'ANNUAL SUMMARY'!$BI$64)+SUMIFS('ANNUAL SUMMARY'!$CR$170,BW171,'ANNUAL SUMMARY'!$V$9,BH165,'ANNUAL SUMMARY'!$BI$122)+SUMIFS('ANNUAL SUMMARY'!$CR$228,BW171,'ANNUAL SUMMARY'!$V$9,BH165,'ANNUAL SUMMARY'!$BI$180)+SUMIFS('ANNUAL SUMMARY'!$CR$286,BW171,'ANNUAL SUMMARY'!$V$9,BH165,'ANNUAL SUMMARY'!$BI$238)+SUMIFS('ANNUAL SUMMARY'!$CR$344,BW171,'ANNUAL SUMMARY'!$V$9,BH165,'ANNUAL SUMMARY'!$BI$296)+SUMIFS('ANNUAL SUMMARY'!$CR$402,BW171,'ANNUAL SUMMARY'!$V$9,BH165,'ANNUAL SUMMARY'!$BI$354)+SUMIFS('ANNUAL SUMMARY'!$CR$460,BW171,'ANNUAL SUMMARY'!$V$9,BH165,'ANNUAL SUMMARY'!$BI$412)+SUMIFS('ANNUAL SUMMARY'!$CR$518,BW171,'ANNUAL SUMMARY'!$V$9,BH165,'ANNUAL SUMMARY'!$BI$470)+SUMIFS('ANNUAL SUMMARY'!$CR$576,BW171,'ANNUAL SUMMARY'!$V$9,BH165,'ANNUAL SUMMARY'!$BI$528)+SUMIFS('ANNUAL SUMMARY'!$CR$634,BW171,'ANNUAL SUMMARY'!$V$9,BH165,'ANNUAL SUMMARY'!$BI$586)+SUMIFS('ANNUAL SUMMARY'!$CR$692,BW171,'ANNUAL SUMMARY'!$V$9,BH165,'ANNUAL SUMMARY'!$BI$644)+SUMIFS('ANNUAL SUMMARY'!$EQ$54,BW171,'ANNUAL SUMMARY'!$V$9,BH165,'ANNUAL SUMMARY'!$DH$6)+SUMIFS('ANNUAL SUMMARY'!$EQ$112,BW171,'ANNUAL SUMMARY'!$V$9,BH165,'ANNUAL SUMMARY'!$DH$64)+SUMIFS('ANNUAL SUMMARY'!$EQ$170,BW171,'ANNUAL SUMMARY'!$V$9,BH165,'ANNUAL SUMMARY'!$DH$122)+SUMIFS('ANNUAL SUMMARY'!$EQ$228,BW171,'ANNUAL SUMMARY'!$V$9,BH165,'ANNUAL SUMMARY'!$DH$180)+SUMIFS('ANNUAL SUMMARY'!$EQ$286,BW171,'ANNUAL SUMMARY'!$V$9,BH165,'ANNUAL SUMMARY'!$DH$238)+SUMIFS('ANNUAL SUMMARY'!$EQ$344,BW171,'ANNUAL SUMMARY'!$V$9,BH165,'ANNUAL SUMMARY'!$DH$296)+SUMIFS('ANNUAL SUMMARY'!$EQ$402,BW171,'ANNUAL SUMMARY'!$V$9,BH165,'ANNUAL SUMMARY'!$DH$354)+SUMIFS('ANNUAL SUMMARY'!$EQ$460,BW171,'ANNUAL SUMMARY'!$V$9,BH165,'ANNUAL SUMMARY'!$DH$412)+SUMIFS('ANNUAL SUMMARY'!$EQ$518,BW171,'ANNUAL SUMMARY'!$V$9,BH165,'ANNUAL SUMMARY'!$DH$470)+SUMIFS('ANNUAL SUMMARY'!$EQ$576,BW171,'ANNUAL SUMMARY'!$V$9,BH165,'ANNUAL SUMMARY'!$DH$528)+SUMIFS('ANNUAL SUMMARY'!$EQ$634,BW171,'ANNUAL SUMMARY'!$V$9,BH165,'ANNUAL SUMMARY'!$DH$586)+SUMIFS('ANNUAL SUMMARY'!$EQ$692,BW171,'ANNUAL SUMMARY'!$V$9,BH165,'ANNUAL SUMMARY'!$DH$644)+SUMIFS('ANNUAL SUMMARY'!$GN$54,BW171,'ANNUAL SUMMARY'!$V$9,BH165,'ANNUAL SUMMARY'!$FE$6)+SUMIFS('ANNUAL SUMMARY'!$GN$112,BW171,'ANNUAL SUMMARY'!$V$9,BH165,'ANNUAL SUMMARY'!$FE$64)+SUMIFS('ANNUAL SUMMARY'!$GN$170,BW171,'ANNUAL SUMMARY'!$V$9,BH165,'ANNUAL SUMMARY'!$FE$122)+SUMIFS('ANNUAL SUMMARY'!$GN$228,BW171,'ANNUAL SUMMARY'!$V$9,BH165,'ANNUAL SUMMARY'!$FE$180)+SUMIFS('ANNUAL SUMMARY'!$GN$286,BW171,'ANNUAL SUMMARY'!$V$9,BH165,'ANNUAL SUMMARY'!$FE$238)+SUMIFS('ANNUAL SUMMARY'!$GN$344,BW171,'ANNUAL SUMMARY'!$V$9,BH165,'ANNUAL SUMMARY'!$FE$296)+SUMIFS('ANNUAL SUMMARY'!$GN$402,BW171,'ANNUAL SUMMARY'!$V$9,BH165,'ANNUAL SUMMARY'!$FE$354)+SUMIFS('ANNUAL SUMMARY'!$GN$460,BW171,'ANNUAL SUMMARY'!$V$9,BH165,'ANNUAL SUMMARY'!$FE$412)+SUMIFS('ANNUAL SUMMARY'!$GN$518,BW171,'ANNUAL SUMMARY'!$V$9,BH165,'ANNUAL SUMMARY'!$FE$470)+SUMIFS('ANNUAL SUMMARY'!$GN$576,BW171,'ANNUAL SUMMARY'!$V$9,BH165,'ANNUAL SUMMARY'!$FE$528)+SUMIFS('ANNUAL SUMMARY'!$GN$634,BW171,'ANNUAL SUMMARY'!$V$9,BH165,'ANNUAL SUMMARY'!$FE$586)+SUMIFS('ANNUAL SUMMARY'!$GN$692,BW171,'ANNUAL SUMMARY'!$V$9,BH165,'ANNUAL SUMMARY'!$FE$644)</f>
        <v>0</v>
      </c>
      <c r="CR171" s="728"/>
      <c r="CS171" s="728"/>
      <c r="CT171" s="1263"/>
      <c r="CU171" s="1250"/>
      <c r="CV171" s="154"/>
      <c r="CW171" s="827">
        <f>SUMIF('ANNUAL SUMMARY'!$FE$622,DF165,'ANNUAL SUMMARY'!$EV$631)+SUMIF('ANNUAL SUMMARY'!$DH$622,DF165,'ANNUAL SUMMARY'!$CY$631)+SUMIF('ANNUAL SUMMARY'!$BI$622,DF165,'ANNUAL SUMMARY'!$AZ$631)+SUMIF('ANNUAL SUMMARY'!$L$622,DF165,'ANNUAL SUMMARY'!$C$631)+SUMIF('ANNUAL SUMMARY'!$FE$566,DF165,'ANNUAL SUMMARY'!$EV$575)+SUMIF('ANNUAL SUMMARY'!$DH$566,DF165,'ANNUAL SUMMARY'!$CY$575)+SUMIF('ANNUAL SUMMARY'!$BI$566,DF165,'ANNUAL SUMMARY'!$AZ$575)+SUMIF('ANNUAL SUMMARY'!$L$566,DF165,'ANNUAL SUMMARY'!$C$575)+SUMIF('ANNUAL SUMMARY'!$FE$510,DF165,'ANNUAL SUMMARY'!$EV$519)+SUMIF('ANNUAL SUMMARY'!$DH$510,DF165,'ANNUAL SUMMARY'!$CY$519)+SUMIF('ANNUAL SUMMARY'!$BI$510,DF165,'ANNUAL SUMMARY'!$AZ$519)+SUMIF('ANNUAL SUMMARY'!$L$510,DF165,'ANNUAL SUMMARY'!$C$519)+SUMIF('ANNUAL SUMMARY'!$FE$454,DF165,'ANNUAL SUMMARY'!$EV$463)+SUMIF('ANNUAL SUMMARY'!$DH$454,DF165,'ANNUAL SUMMARY'!$CY$463)+SUMIF('ANNUAL SUMMARY'!$BI$454,DF165,'ANNUAL SUMMARY'!$AZ$463)+SUMIF('ANNUAL SUMMARY'!$L$454,DF165,'ANNUAL SUMMARY'!$C$463)+SUMIF('ANNUAL SUMMARY'!$FE$398,DF165,'ANNUAL SUMMARY'!$EV$407)+SUMIF('ANNUAL SUMMARY'!$DH$398,DF165,'ANNUAL SUMMARY'!$CY$407)+SUMIF('ANNUAL SUMMARY'!$BI$398,DF165,'ANNUAL SUMMARY'!$AZ$407)+SUMIF('ANNUAL SUMMARY'!$L$398,DF165,'ANNUAL SUMMARY'!$C$407)+SUMIF('ANNUAL SUMMARY'!$FE$342,DF165,'ANNUAL SUMMARY'!$EV$351)+SUMIF('ANNUAL SUMMARY'!$DH$342,DF165,'ANNUAL SUMMARY'!$CY$351)+SUMIF('ANNUAL SUMMARY'!$BI$342,DF165,'ANNUAL SUMMARY'!$AZ$351)+SUMIF('ANNUAL SUMMARY'!$L$342,DF165,'ANNUAL SUMMARY'!$C$351)+SUMIF('ANNUAL SUMMARY'!$FE$286,DF165,'ANNUAL SUMMARY'!$EV$295)+SUMIF('ANNUAL SUMMARY'!$DH$286,DF165,'ANNUAL SUMMARY'!$CY$295)+SUMIF('ANNUAL SUMMARY'!$BI$286,DF165,'ANNUAL SUMMARY'!$AZ$295)+SUMIF('ANNUAL SUMMARY'!$L$286,DF165,'ANNUAL SUMMARY'!$C$295)+SUMIF('ANNUAL SUMMARY'!$FE$230,DF165,'ANNUAL SUMMARY'!$EV$239)+SUMIF('ANNUAL SUMMARY'!$DH$230,DF165,'ANNUAL SUMMARY'!$CY$239)+SUMIF('ANNUAL SUMMARY'!$BI$230,DF165,'ANNUAL SUMMARY'!$AZ$239)+SUMIF('ANNUAL SUMMARY'!$L$230,DF165,'ANNUAL SUMMARY'!$C$239)+SUMIF('ANNUAL SUMMARY'!$FE$174,DF165,'ANNUAL SUMMARY'!$EV$183)+SUMIF('ANNUAL SUMMARY'!$DH$174,DF165,'ANNUAL SUMMARY'!$CY$183)+SUMIF('ANNUAL SUMMARY'!$BI$174,DF165,'ANNUAL SUMMARY'!$AZ$183)+SUMIF('ANNUAL SUMMARY'!$L$174,DF165,'ANNUAL SUMMARY'!$C$183)+SUMIF('ANNUAL SUMMARY'!$FE$118,DF165,'ANNUAL SUMMARY'!$EV$127)+SUMIF('ANNUAL SUMMARY'!$DH$118,DF165,'ANNUAL SUMMARY'!$CY$127)+SUMIF('ANNUAL SUMMARY'!$BI$118,DF165,'ANNUAL SUMMARY'!$AZ$127)+SUMIF('ANNUAL SUMMARY'!$L$118,DF165,'ANNUAL SUMMARY'!$C$127)+SUMIF('ANNUAL SUMMARY'!$FE$62,DF165,'ANNUAL SUMMARY'!$EV$71)+SUMIF('ANNUAL SUMMARY'!$DH$62,DF165,'ANNUAL SUMMARY'!$CY$71)+SUMIF('ANNUAL SUMMARY'!$BI$62,DF165,'ANNUAL SUMMARY'!$AZ$71)+SUMIF('ANNUAL SUMMARY'!$L$62,DF165,'ANNUAL SUMMARY'!$C$71)+SUMIF('ANNUAL SUMMARY'!$FE$6,DF165,'ANNUAL SUMMARY'!$EV$15)+SUMIF('ANNUAL SUMMARY'!$DH$6,DF165,'ANNUAL SUMMARY'!$CY$15)+SUMIF('ANNUAL SUMMARY'!$BI$6,DF165,'ANNUAL SUMMARY'!$AZ$15)+SUMIF('ANNUAL SUMMARY'!$L$6,DF165,'ANNUAL SUMMARY'!$C$15)+SUMIF('PREVIOUS LOGS'!$K$6,DF165,'PREVIOUS LOGS'!$B$12)+SUMIF('PREVIOUS LOGS'!$K$59,$K$6,'PREVIOUS LOGS'!$B$65)+SUMIF('PREVIOUS LOGS'!$K$112,DF165,'PREVIOUS LOGS'!$B$118)+SUMIF('PREVIOUS LOGS'!$K$165,DF165,'PREVIOUS LOGS'!$B$171)+SUMIF('PREVIOUS LOGS'!$K$218,DF165,'PREVIOUS LOGS'!$B$224)+SUMIF('PREVIOUS LOGS'!$K$271,DF165,'PREVIOUS LOGS'!$B$277)+SUMIF('PREVIOUS LOGS'!$K$324,DF165,'PREVIOUS LOGS'!$B$330)+SUMIF('PREVIOUS LOGS'!$BH$6,DF165,'PREVIOUS LOGS'!$AY$12)+SUMIF('PREVIOUS LOGS'!$BH$59,$K$6,'PREVIOUS LOGS'!$AY$65)+SUMIF('PREVIOUS LOGS'!$BH$112,DF165,'PREVIOUS LOGS'!$AY$118)+SUMIF('PREVIOUS LOGS'!$BH$165,DF165,'PREVIOUS LOGS'!$AY$171)+SUMIF('PREVIOUS LOGS'!$BH$218,DF165,'PREVIOUS LOGS'!$AY$224)+SUMIF('PREVIOUS LOGS'!$BH$271,DF165,'PREVIOUS LOGS'!$AY$277)+SUMIF('PREVIOUS LOGS'!$BH$324,DF165,'PREVIOUS LOGS'!$AY$330)+SUMIF('PREVIOUS LOGS'!$DF$6,DF165,'PREVIOUS LOGS'!$CW$12)+SUMIF('PREVIOUS LOGS'!$DF$59,$K$6,'PREVIOUS LOGS'!$CW$65)+SUMIF('PREVIOUS LOGS'!$DF$112,DF165,'PREVIOUS LOGS'!$CW$118)+SUMIF('PREVIOUS LOGS'!$DF$165,DF165,'PREVIOUS LOGS'!$CW$171)+SUMIF('PREVIOUS LOGS'!$DF$218,DF165,'PREVIOUS LOGS'!$CW$224)+SUMIF('PREVIOUS LOGS'!$DF$271,DF165,'PREVIOUS LOGS'!$CW$277)+SUMIF('PREVIOUS LOGS'!$DF$324,DF165,'PREVIOUS LOGS'!$CW$330)+SUMIF('PREVIOUS LOGS'!$FC$6,DF165,'PREVIOUS LOGS'!$ET$12)+SUMIF('PREVIOUS LOGS'!$FC$59,$K$6,'PREVIOUS LOGS'!$ET$65)+SUMIF('PREVIOUS LOGS'!$FC$112,DF165,'PREVIOUS LOGS'!$ET$118)+SUMIF('PREVIOUS LOGS'!$FC$165,DF165,'PREVIOUS LOGS'!$ET$171)+SUMIF('PREVIOUS LOGS'!$FC$218,DF165,'PREVIOUS LOGS'!$ET$224)+SUMIF('PREVIOUS LOGS'!$FC$271,DF165,'PREVIOUS LOGS'!$ET$277)+SUMIF('PREVIOUS LOGS'!$FC$324,DF165,'PREVIOUS LOGS'!$ET$330)</f>
        <v>0</v>
      </c>
      <c r="CX171" s="828"/>
      <c r="CY171" s="828"/>
      <c r="CZ171" s="828"/>
      <c r="DA171" s="828"/>
      <c r="DB171" s="828"/>
      <c r="DC171" s="828"/>
      <c r="DD171" s="828"/>
      <c r="DE171" s="828"/>
      <c r="DF171" s="828"/>
      <c r="DG171" s="829"/>
      <c r="DH171" s="14"/>
      <c r="DI171" s="835" t="str">
        <f>IFERROR(CW171/DD173,"")</f>
        <v/>
      </c>
      <c r="DJ171" s="836"/>
      <c r="DK171" s="836"/>
      <c r="DL171" s="836"/>
      <c r="DM171" s="836"/>
      <c r="DN171" s="836"/>
      <c r="DO171" s="836"/>
      <c r="DP171" s="836"/>
      <c r="DQ171" s="836"/>
      <c r="DR171" s="836"/>
      <c r="DS171" s="837"/>
      <c r="DT171" s="15"/>
      <c r="DU171" s="820">
        <v>2022</v>
      </c>
      <c r="DV171" s="821"/>
      <c r="DW171" s="821"/>
      <c r="DX171" s="821"/>
      <c r="DY171" s="821"/>
      <c r="DZ171" s="1118">
        <f>SUMIFS('ANNUAL SUMMARY'!$AF$54,DU171,'ANNUAL SUMMARY'!$V$9,DF165,'ANNUAL SUMMARY'!$L$6)+SUMIFS('ANNUAL SUMMARY'!$AF$112,DU171,'ANNUAL SUMMARY'!$V$9,DF165,'ANNUAL SUMMARY'!$L$64)+SUMIFS('ANNUAL SUMMARY'!$AF$170,DU171,'ANNUAL SUMMARY'!$V$9,DF165,'ANNUAL SUMMARY'!$L$122)+SUMIFS('ANNUAL SUMMARY'!$AF$228,DU171,'ANNUAL SUMMARY'!$V$9,DF165,'ANNUAL SUMMARY'!$L$180)+SUMIFS('ANNUAL SUMMARY'!$AF$286,DU171,'ANNUAL SUMMARY'!$V$9,DF165,'ANNUAL SUMMARY'!$L$238)+SUMIFS('ANNUAL SUMMARY'!$AF$344,DU171,'ANNUAL SUMMARY'!$V$9,DF165,'ANNUAL SUMMARY'!$L$296)+SUMIFS('ANNUAL SUMMARY'!$AF$402,DU171,'ANNUAL SUMMARY'!$V$9,DF165,'ANNUAL SUMMARY'!$L$354)+SUMIFS('ANNUAL SUMMARY'!$AF$460,DU171,'ANNUAL SUMMARY'!$V$9,DF165,'ANNUAL SUMMARY'!$L$412)+SUMIFS('ANNUAL SUMMARY'!$AF$518,DU171,'ANNUAL SUMMARY'!$V$9,DF165,'ANNUAL SUMMARY'!$L$470)+SUMIFS('ANNUAL SUMMARY'!$AF$576,DU171,'ANNUAL SUMMARY'!$V$9,DF165,'ANNUAL SUMMARY'!$L$528)+SUMIFS('ANNUAL SUMMARY'!$AF$634,DU171,'ANNUAL SUMMARY'!$V$9,DF165,'ANNUAL SUMMARY'!$L$586)+SUMIFS('ANNUAL SUMMARY'!$AF$692,DU171,'ANNUAL SUMMARY'!$V$9,DF165,'ANNUAL SUMMARY'!$L$644)+SUMIFS('ANNUAL SUMMARY'!$CC$54,DU171,'ANNUAL SUMMARY'!$V$9,DF165,'ANNUAL SUMMARY'!$BI$6)+SUMIFS('ANNUAL SUMMARY'!$CC$112,DU171,'ANNUAL SUMMARY'!$V$9,DF165,'ANNUAL SUMMARY'!$BI$64)+SUMIFS('ANNUAL SUMMARY'!$CC$170,DU171,'ANNUAL SUMMARY'!$V$9,DF165,'ANNUAL SUMMARY'!$BI$122)+SUMIFS('ANNUAL SUMMARY'!$CC$228,DU171,'ANNUAL SUMMARY'!$V$9,DF165,'ANNUAL SUMMARY'!$BI$180)+SUMIFS('ANNUAL SUMMARY'!$CC$286,DU171,'ANNUAL SUMMARY'!$V$9,DF165,'ANNUAL SUMMARY'!$BI$238)+SUMIFS('ANNUAL SUMMARY'!$CC$344,DU171,'ANNUAL SUMMARY'!$V$9,DF165,'ANNUAL SUMMARY'!$BI$296)+SUMIFS('ANNUAL SUMMARY'!$CC$402,DU171,'ANNUAL SUMMARY'!$V$9,DF165,'ANNUAL SUMMARY'!$BI$354)+SUMIFS('ANNUAL SUMMARY'!$CC$460,DU171,'ANNUAL SUMMARY'!$V$9,DF165,'ANNUAL SUMMARY'!$BI$412)+SUMIFS('ANNUAL SUMMARY'!$CC$518,DU171,'ANNUAL SUMMARY'!$V$9,DF165,'ANNUAL SUMMARY'!$BI$470)+SUMIFS('ANNUAL SUMMARY'!$CC$576,DU171,'ANNUAL SUMMARY'!$V$9,DF165,'ANNUAL SUMMARY'!$BI$528)+SUMIFS('ANNUAL SUMMARY'!$CC$634,DU171,'ANNUAL SUMMARY'!$V$9,DF165,'ANNUAL SUMMARY'!$BI$586)+SUMIFS('ANNUAL SUMMARY'!$CC$692,DU171,'ANNUAL SUMMARY'!$V$9,DF165,'ANNUAL SUMMARY'!$BI$644)+SUMIFS('ANNUAL SUMMARY'!$EB$54,DU171,'ANNUAL SUMMARY'!$V$9,DF165,'ANNUAL SUMMARY'!$DH$6)+SUMIFS('ANNUAL SUMMARY'!$EB$112,DU171,'ANNUAL SUMMARY'!$V$9,DF165,'ANNUAL SUMMARY'!$DH$64)+SUMIFS('ANNUAL SUMMARY'!$EB$170,DU171,'ANNUAL SUMMARY'!$V$9,DF165,'ANNUAL SUMMARY'!$DH$122)+SUMIFS('ANNUAL SUMMARY'!$EB$228,DU171,'ANNUAL SUMMARY'!$V$9,DF165,'ANNUAL SUMMARY'!$DH$180)+SUMIFS('ANNUAL SUMMARY'!$EB$286,DU171,'ANNUAL SUMMARY'!$V$9,DF165,'ANNUAL SUMMARY'!$DH$238)+SUMIFS('ANNUAL SUMMARY'!$EB$344,DU171,'ANNUAL SUMMARY'!$V$9,DF165,'ANNUAL SUMMARY'!$DH$296)+SUMIFS('ANNUAL SUMMARY'!$EB$402,DU171,'ANNUAL SUMMARY'!$V$9,DF165,'ANNUAL SUMMARY'!$DH$354)+SUMIFS('ANNUAL SUMMARY'!$EB$460,DU171,'ANNUAL SUMMARY'!$V$9,DF165,'ANNUAL SUMMARY'!$DH$412)+SUMIFS('ANNUAL SUMMARY'!$EB$518,DU171,'ANNUAL SUMMARY'!$V$9,DF165,'ANNUAL SUMMARY'!$DH$470)+SUMIFS('ANNUAL SUMMARY'!$EB$576,DU171,'ANNUAL SUMMARY'!$V$9,DF165,'ANNUAL SUMMARY'!$DH$528)+SUMIFS('ANNUAL SUMMARY'!$EB$634,DU171,'ANNUAL SUMMARY'!$V$9,DF165,'ANNUAL SUMMARY'!$DH$586)+SUMIFS('ANNUAL SUMMARY'!$EB$692,DU171,'ANNUAL SUMMARY'!$V$9,DF165,'ANNUAL SUMMARY'!$DH$644)+SUMIFS('ANNUAL SUMMARY'!$FY$54,DU171,'ANNUAL SUMMARY'!$V$9,DF165,'ANNUAL SUMMARY'!$FE$6)+SUMIFS('ANNUAL SUMMARY'!$FY$112,DU171,'ANNUAL SUMMARY'!$V$9,DF165,'ANNUAL SUMMARY'!$FE$64)+SUMIFS('ANNUAL SUMMARY'!$FY$170,DU171,'ANNUAL SUMMARY'!$V$9,DF165,'ANNUAL SUMMARY'!$FE$122)+SUMIFS('ANNUAL SUMMARY'!$FY$228,DU171,'ANNUAL SUMMARY'!$V$9,DF165,'ANNUAL SUMMARY'!$FE$180)+SUMIFS('ANNUAL SUMMARY'!$FY$286,DU171,'ANNUAL SUMMARY'!$V$9,DF165,'ANNUAL SUMMARY'!$FE$238)+SUMIFS('ANNUAL SUMMARY'!$FY$344,DU171,'ANNUAL SUMMARY'!$V$9,DF165,'ANNUAL SUMMARY'!$FE$296)+SUMIFS('ANNUAL SUMMARY'!$FY$402,DU171,'ANNUAL SUMMARY'!$V$9,DF165,'ANNUAL SUMMARY'!$FE$354)+SUMIFS('ANNUAL SUMMARY'!$FY$460,DU171,'ANNUAL SUMMARY'!$V$9,DF165,'ANNUAL SUMMARY'!$FE$412)+SUMIFS('ANNUAL SUMMARY'!$FY$518,DU171,'ANNUAL SUMMARY'!$V$9,DF165,'ANNUAL SUMMARY'!$FE$470)+SUMIFS('ANNUAL SUMMARY'!$FY$576,DU171,'ANNUAL SUMMARY'!$V$9,DF165,'ANNUAL SUMMARY'!$FE$528)+SUMIFS('ANNUAL SUMMARY'!$FY$634,DU171,'ANNUAL SUMMARY'!$V$9,DF165,'ANNUAL SUMMARY'!$FE$586)+SUMIFS('ANNUAL SUMMARY'!$FY$692,DU171,'ANNUAL SUMMARY'!$V$9,DF165,'ANNUAL SUMMARY'!$FE$644)</f>
        <v>0</v>
      </c>
      <c r="EA171" s="727"/>
      <c r="EB171" s="727"/>
      <c r="EC171" s="727"/>
      <c r="ED171" s="727">
        <f>SUMIFS('ANNUAL SUMMARY'!$AJ$54,DU171,'ANNUAL SUMMARY'!$V$9,DF165,'ANNUAL SUMMARY'!$L$6)+SUMIFS('ANNUAL SUMMARY'!$AJ$112,DU171,'ANNUAL SUMMARY'!$V$9,DF165,'ANNUAL SUMMARY'!$L$64)+SUMIFS('ANNUAL SUMMARY'!$AJ$170,DU171,'ANNUAL SUMMARY'!$V$9,DF165,'ANNUAL SUMMARY'!$L$122)+SUMIFS('ANNUAL SUMMARY'!$AJ$228,DU171,'ANNUAL SUMMARY'!$V$9,DF165,'ANNUAL SUMMARY'!$L$180)+SUMIFS('ANNUAL SUMMARY'!$AJ$286,DU171,'ANNUAL SUMMARY'!$V$9,DF165,'ANNUAL SUMMARY'!$L$238)+SUMIFS('ANNUAL SUMMARY'!$AJ$344,DU171,'ANNUAL SUMMARY'!$V$9,DF165,'ANNUAL SUMMARY'!$L$296)+SUMIFS('ANNUAL SUMMARY'!$AJ$402,DU171,'ANNUAL SUMMARY'!$V$9,DF165,'ANNUAL SUMMARY'!$L$354)+SUMIFS('ANNUAL SUMMARY'!$AJ$460,DU171,'ANNUAL SUMMARY'!$V$9,DF165,'ANNUAL SUMMARY'!$L$412)+SUMIFS('ANNUAL SUMMARY'!$AJ$518,DU171,'ANNUAL SUMMARY'!$V$9,DF165,'ANNUAL SUMMARY'!$L$470)+SUMIFS('ANNUAL SUMMARY'!$AJ$576,DU171,'ANNUAL SUMMARY'!$V$9,DF165,'ANNUAL SUMMARY'!$L$528)+SUMIFS('ANNUAL SUMMARY'!$AJ$634,DU171,'ANNUAL SUMMARY'!$V$9,DF165,'ANNUAL SUMMARY'!$L$586)+SUMIFS('ANNUAL SUMMARY'!$AJ$692,DU171,'ANNUAL SUMMARY'!$V$9,DF165,'ANNUAL SUMMARY'!$L$644)+SUMIFS('ANNUAL SUMMARY'!$CG$54,DU171,'ANNUAL SUMMARY'!$V$9,DF165,'ANNUAL SUMMARY'!$BI$6)+SUMIFS('ANNUAL SUMMARY'!$CG$112,DU171,'ANNUAL SUMMARY'!$V$9,DF165,'ANNUAL SUMMARY'!$BI$64)+SUMIFS('ANNUAL SUMMARY'!$CG$170,DU171,'ANNUAL SUMMARY'!$V$9,DF165,'ANNUAL SUMMARY'!$BI$122)+SUMIFS('ANNUAL SUMMARY'!$CG$228,DU171,'ANNUAL SUMMARY'!$V$9,DF165,'ANNUAL SUMMARY'!$BI$180)+SUMIFS('ANNUAL SUMMARY'!$CG$286,DU171,'ANNUAL SUMMARY'!$V$9,DF165,'ANNUAL SUMMARY'!$BI$238)+SUMIFS('ANNUAL SUMMARY'!$CG$344,DU171,'ANNUAL SUMMARY'!$V$9,DF165,'ANNUAL SUMMARY'!$BI$296)+SUMIFS('ANNUAL SUMMARY'!$CG$402,DU171,'ANNUAL SUMMARY'!$V$9,DF165,'ANNUAL SUMMARY'!$BI$354)+SUMIFS('ANNUAL SUMMARY'!$CG$460,DU171,'ANNUAL SUMMARY'!$V$9,DF165,'ANNUAL SUMMARY'!$BI$412)+SUMIFS('ANNUAL SUMMARY'!$CG$518,DU171,'ANNUAL SUMMARY'!$V$9,DF165,'ANNUAL SUMMARY'!$BI$470)+SUMIFS('ANNUAL SUMMARY'!$CG$576,DU171,'ANNUAL SUMMARY'!$V$9,DF165,'ANNUAL SUMMARY'!$BI$528)+SUMIFS('ANNUAL SUMMARY'!$CG$634,DU171,'ANNUAL SUMMARY'!$V$9,DF165,'ANNUAL SUMMARY'!$BI$586)+SUMIFS('ANNUAL SUMMARY'!$CG$692,DU171,'ANNUAL SUMMARY'!$V$9,DF165,'ANNUAL SUMMARY'!$BI$644)+SUMIFS('ANNUAL SUMMARY'!$EF$54,DU171,'ANNUAL SUMMARY'!$V$9,DF165,'ANNUAL SUMMARY'!$DH$6)+SUMIFS('ANNUAL SUMMARY'!$EF$112,DU171,'ANNUAL SUMMARY'!$V$9,DF165,'ANNUAL SUMMARY'!$DH$64)+SUMIFS('ANNUAL SUMMARY'!$EF$170,DU171,'ANNUAL SUMMARY'!$V$9,DF165,'ANNUAL SUMMARY'!$DH$122)+SUMIFS('ANNUAL SUMMARY'!$EF$228,DU171,'ANNUAL SUMMARY'!$V$9,DF165,'ANNUAL SUMMARY'!$DH$180)+SUMIFS('ANNUAL SUMMARY'!$EF$286,DU171,'ANNUAL SUMMARY'!$V$9,DF165,'ANNUAL SUMMARY'!$DH$238)+SUMIFS('ANNUAL SUMMARY'!$EF$344,DU171,'ANNUAL SUMMARY'!$V$9,DF165,'ANNUAL SUMMARY'!$DH$296)+SUMIFS('ANNUAL SUMMARY'!$EF$402,DU171,'ANNUAL SUMMARY'!$V$9,DF165,'ANNUAL SUMMARY'!$DH$354)+SUMIFS('ANNUAL SUMMARY'!$EF$460,DU171,'ANNUAL SUMMARY'!$V$9,DF165,'ANNUAL SUMMARY'!$DH$412)+SUMIFS('ANNUAL SUMMARY'!$EF$518,DU171,'ANNUAL SUMMARY'!$V$9,DF165,'ANNUAL SUMMARY'!$DH$470)+SUMIFS('ANNUAL SUMMARY'!$EF$576,DU171,'ANNUAL SUMMARY'!$V$9,DF165,'ANNUAL SUMMARY'!$DH$528)+SUMIFS('ANNUAL SUMMARY'!$EF$634,DU171,'ANNUAL SUMMARY'!$V$9,DF165,'ANNUAL SUMMARY'!$DH$586)+SUMIFS('ANNUAL SUMMARY'!$EF$692,DU171,'ANNUAL SUMMARY'!$V$9,DF165,'ANNUAL SUMMARY'!$DH$644)+SUMIFS('ANNUAL SUMMARY'!$GC$54,DU171,'ANNUAL SUMMARY'!$V$9,DF165,'ANNUAL SUMMARY'!$FE$6)+SUMIFS('ANNUAL SUMMARY'!$GC$112,DU171,'ANNUAL SUMMARY'!$V$9,DF165,'ANNUAL SUMMARY'!$FE$64)+SUMIFS('ANNUAL SUMMARY'!$GC$170,DU171,'ANNUAL SUMMARY'!$V$9,DF165,'ANNUAL SUMMARY'!$FE$122)+SUMIFS('ANNUAL SUMMARY'!$GC$228,DU171,'ANNUAL SUMMARY'!$V$9,DF165,'ANNUAL SUMMARY'!$FE$180)+SUMIFS('ANNUAL SUMMARY'!$GC$286,DU171,'ANNUAL SUMMARY'!$V$9,DF165,'ANNUAL SUMMARY'!$FE$238)+SUMIFS('ANNUAL SUMMARY'!$GC$344,DU171,'ANNUAL SUMMARY'!$V$9,DF165,'ANNUAL SUMMARY'!$FE$296)+SUMIFS('ANNUAL SUMMARY'!$GC$402,DU171,'ANNUAL SUMMARY'!$V$9,DF165,'ANNUAL SUMMARY'!$FE$354)+SUMIFS('ANNUAL SUMMARY'!$GC$460,DU171,'ANNUAL SUMMARY'!$V$9,DF165,'ANNUAL SUMMARY'!$FE$412)+SUMIFS('ANNUAL SUMMARY'!$GC$518,DU171,'ANNUAL SUMMARY'!$V$9,DF165,'ANNUAL SUMMARY'!$FE$470)+SUMIFS('ANNUAL SUMMARY'!$GC$576,DU171,'ANNUAL SUMMARY'!$V$9,DF165,'ANNUAL SUMMARY'!$FE$528)+SUMIFS('ANNUAL SUMMARY'!$GC$634,DU171,'ANNUAL SUMMARY'!$V$9,DF165,'ANNUAL SUMMARY'!$FE$586)+SUMIFS('ANNUAL SUMMARY'!$GC$692,DU171,'ANNUAL SUMMARY'!$V$9,DF165,'ANNUAL SUMMARY'!$FE$644)</f>
        <v>0</v>
      </c>
      <c r="EE171" s="727"/>
      <c r="EF171" s="727"/>
      <c r="EG171" s="727"/>
      <c r="EH171" s="727">
        <f>SUMIFS('ANNUAL SUMMARY'!$AN$54,DU171,'ANNUAL SUMMARY'!$V$9,DF165,'ANNUAL SUMMARY'!$L$6)+SUMIFS('ANNUAL SUMMARY'!$AN$112,DU171,'ANNUAL SUMMARY'!$V$9,DF165,'ANNUAL SUMMARY'!$L$64)+SUMIFS('ANNUAL SUMMARY'!$AN$170,DU171,'ANNUAL SUMMARY'!$V$9,DF165,'ANNUAL SUMMARY'!$L$122)+SUMIFS('ANNUAL SUMMARY'!$AN$228,DU171,'ANNUAL SUMMARY'!$V$9,DF165,'ANNUAL SUMMARY'!$L$180)+SUMIFS('ANNUAL SUMMARY'!$AN$286,DU171,'ANNUAL SUMMARY'!$V$9,DF165,'ANNUAL SUMMARY'!$L$238)+SUMIFS('ANNUAL SUMMARY'!$AN$344,DU171,'ANNUAL SUMMARY'!$V$9,DF165,'ANNUAL SUMMARY'!$L$296)+SUMIFS('ANNUAL SUMMARY'!$AN$402,DU171,'ANNUAL SUMMARY'!$V$9,DF165,'ANNUAL SUMMARY'!$L$354)+SUMIFS('ANNUAL SUMMARY'!$AN$460,DU171,'ANNUAL SUMMARY'!$V$9,DF165,'ANNUAL SUMMARY'!$L$412)+SUMIFS('ANNUAL SUMMARY'!$AN$518,DU171,'ANNUAL SUMMARY'!$V$9,DF165,'ANNUAL SUMMARY'!$L$470)+SUMIFS('ANNUAL SUMMARY'!$AN$576,DU171,'ANNUAL SUMMARY'!$V$9,DF165,'ANNUAL SUMMARY'!$L$528)+SUMIFS('ANNUAL SUMMARY'!$AN$634,DU171,'ANNUAL SUMMARY'!$V$9,DF165,'ANNUAL SUMMARY'!$L$586)+SUMIFS('ANNUAL SUMMARY'!$AN$692,DU171,'ANNUAL SUMMARY'!$V$9,DF165,'ANNUAL SUMMARY'!$L$644)+SUMIFS('ANNUAL SUMMARY'!$CK$54,DU171,'ANNUAL SUMMARY'!$V$9,DF165,'ANNUAL SUMMARY'!$BI$6)+SUMIFS('ANNUAL SUMMARY'!$CK$112,DU171,'ANNUAL SUMMARY'!$V$9,DF165,'ANNUAL SUMMARY'!$BI$64)+SUMIFS('ANNUAL SUMMARY'!$CK$170,DU171,'ANNUAL SUMMARY'!$V$9,DF165,'ANNUAL SUMMARY'!$BI$122)+SUMIFS('ANNUAL SUMMARY'!$CK$228,DU171,'ANNUAL SUMMARY'!$V$9,DF165,'ANNUAL SUMMARY'!$BI$180)+SUMIFS('ANNUAL SUMMARY'!$CK$286,DU171,'ANNUAL SUMMARY'!$V$9,DF165,'ANNUAL SUMMARY'!$BI$238)+SUMIFS('ANNUAL SUMMARY'!$CK$344,DU171,'ANNUAL SUMMARY'!$V$9,DF165,'ANNUAL SUMMARY'!$BI$296)+SUMIFS('ANNUAL SUMMARY'!$CK$402,DU171,'ANNUAL SUMMARY'!$V$9,DF165,'ANNUAL SUMMARY'!$BI$354)+SUMIFS('ANNUAL SUMMARY'!$CK$460,DU171,'ANNUAL SUMMARY'!$V$9,DF165,'ANNUAL SUMMARY'!$BI$412)+SUMIFS('ANNUAL SUMMARY'!$CK$518,DU171,'ANNUAL SUMMARY'!$V$9,DF165,'ANNUAL SUMMARY'!$BI$470)+SUMIFS('ANNUAL SUMMARY'!$CK$576,DU171,'ANNUAL SUMMARY'!$V$9,DF165,'ANNUAL SUMMARY'!$BI$528)+SUMIFS('ANNUAL SUMMARY'!$CK$634,DU171,'ANNUAL SUMMARY'!$V$9,DF165,'ANNUAL SUMMARY'!$BI$586)+SUMIFS('ANNUAL SUMMARY'!$CK$692,DU171,'ANNUAL SUMMARY'!$V$9,DF165,'ANNUAL SUMMARY'!$BI$644)+SUMIFS('ANNUAL SUMMARY'!$EJ$54,DU171,'ANNUAL SUMMARY'!$V$9,DF165,'ANNUAL SUMMARY'!$DH$6)+SUMIFS('ANNUAL SUMMARY'!$EJ$112,DU171,'ANNUAL SUMMARY'!$V$9,DF165,'ANNUAL SUMMARY'!$DH$64)+SUMIFS('ANNUAL SUMMARY'!$EJ$170,DU171,'ANNUAL SUMMARY'!$V$9,DF165,'ANNUAL SUMMARY'!$DH$122)+SUMIFS('ANNUAL SUMMARY'!$EJ$228,DU171,'ANNUAL SUMMARY'!$V$9,DF165,'ANNUAL SUMMARY'!$DH$180)+SUMIFS('ANNUAL SUMMARY'!$EJ$286,DU171,'ANNUAL SUMMARY'!$V$9,DF165,'ANNUAL SUMMARY'!$DH$238)+SUMIFS('ANNUAL SUMMARY'!$EJ$344,DU171,'ANNUAL SUMMARY'!$V$9,DF165,'ANNUAL SUMMARY'!$DH$296)+SUMIFS('ANNUAL SUMMARY'!$EJ$402,DU171,'ANNUAL SUMMARY'!$V$9,DF165,'ANNUAL SUMMARY'!$DH$354)+SUMIFS('ANNUAL SUMMARY'!$EJ$460,DU171,'ANNUAL SUMMARY'!$V$9,DF165,'ANNUAL SUMMARY'!$DH$412)+SUMIFS('ANNUAL SUMMARY'!$EJ$518,DU171,'ANNUAL SUMMARY'!$V$9,DF165,'ANNUAL SUMMARY'!$DH$470)+SUMIFS('ANNUAL SUMMARY'!$EJ$576,DU171,'ANNUAL SUMMARY'!$V$9,DF165,'ANNUAL SUMMARY'!$DH$528)+SUMIFS('ANNUAL SUMMARY'!$EJ$634,DU171,'ANNUAL SUMMARY'!$V$9,DF165,'ANNUAL SUMMARY'!$DH$586)+SUMIFS('ANNUAL SUMMARY'!$EJ$692,DU171,'ANNUAL SUMMARY'!$V$9,DF165,'ANNUAL SUMMARY'!$DH$644)+SUMIFS('ANNUAL SUMMARY'!$GG$54,DU171,'ANNUAL SUMMARY'!$V$9,DF165,'ANNUAL SUMMARY'!$FE$6)+SUMIFS('ANNUAL SUMMARY'!$GG$112,DU171,'ANNUAL SUMMARY'!$V$9,DF165,'ANNUAL SUMMARY'!$FE$64)+SUMIFS('ANNUAL SUMMARY'!$GG$170,DU171,'ANNUAL SUMMARY'!$V$9,DF165,'ANNUAL SUMMARY'!$FE$122)+SUMIFS('ANNUAL SUMMARY'!$GG$228,DU171,'ANNUAL SUMMARY'!$V$9,DF165,'ANNUAL SUMMARY'!$FE$180)+SUMIFS('ANNUAL SUMMARY'!$GG$286,DU171,'ANNUAL SUMMARY'!$V$9,DF165,'ANNUAL SUMMARY'!$FE$238)+SUMIFS('ANNUAL SUMMARY'!$GG$344,DU171,'ANNUAL SUMMARY'!$V$9,DF165,'ANNUAL SUMMARY'!$FE$296)+SUMIFS('ANNUAL SUMMARY'!$GG$402,DU171,'ANNUAL SUMMARY'!$V$9,DF165,'ANNUAL SUMMARY'!$FE$354)+SUMIFS('ANNUAL SUMMARY'!$GG$460,DU171,'ANNUAL SUMMARY'!$V$9,DF165,'ANNUAL SUMMARY'!$FE$412)+SUMIFS('ANNUAL SUMMARY'!$GG$518,DU171,'ANNUAL SUMMARY'!$V$9,DF165,'ANNUAL SUMMARY'!$FE$470)+SUMIFS('ANNUAL SUMMARY'!$GG$576,DU171,'ANNUAL SUMMARY'!$V$9,DF165,'ANNUAL SUMMARY'!$FE$528)+SUMIFS('ANNUAL SUMMARY'!$GG$634,DU171,'ANNUAL SUMMARY'!$V$9,DF165,'ANNUAL SUMMARY'!$FE$586)+SUMIFS('ANNUAL SUMMARY'!$GG$692,DU171,'ANNUAL SUMMARY'!$V$9,DF165,'ANNUAL SUMMARY'!$FE$644)</f>
        <v>0</v>
      </c>
      <c r="EI171" s="727"/>
      <c r="EJ171" s="727"/>
      <c r="EK171" s="727"/>
      <c r="EL171" s="728">
        <f>SUMIFS('ANNUAL SUMMARY'!$AR$54,DU171,'ANNUAL SUMMARY'!$V$9,DF165,'ANNUAL SUMMARY'!$L$6)+SUMIFS('ANNUAL SUMMARY'!$AR$112,DU171,'ANNUAL SUMMARY'!$V$9,DF165,'ANNUAL SUMMARY'!$L$64)+SUMIFS('ANNUAL SUMMARY'!$AR$170,DU171,'ANNUAL SUMMARY'!$V$9,DF165,'ANNUAL SUMMARY'!$L$122)+SUMIFS('ANNUAL SUMMARY'!$AR$228,DU171,'ANNUAL SUMMARY'!$V$9,DF165,'ANNUAL SUMMARY'!$L$180)+SUMIFS('ANNUAL SUMMARY'!$AR$286,DU171,'ANNUAL SUMMARY'!$V$9,DF165,'ANNUAL SUMMARY'!$L$238)+SUMIFS('ANNUAL SUMMARY'!$AR$344,DU171,'ANNUAL SUMMARY'!$V$9,DF165,'ANNUAL SUMMARY'!$L$296)+SUMIFS('ANNUAL SUMMARY'!$AR$402,DU171,'ANNUAL SUMMARY'!$V$9,DF165,'ANNUAL SUMMARY'!$L$354)+SUMIFS('ANNUAL SUMMARY'!$AR$460,DU171,'ANNUAL SUMMARY'!$V$9,DF165,'ANNUAL SUMMARY'!$L$412)+SUMIFS('ANNUAL SUMMARY'!$AR$518,DU171,'ANNUAL SUMMARY'!$V$9,DF165,'ANNUAL SUMMARY'!$L$470)+SUMIFS('ANNUAL SUMMARY'!$AR$576,DU171,'ANNUAL SUMMARY'!$V$9,DF165,'ANNUAL SUMMARY'!$L$528)+SUMIFS('ANNUAL SUMMARY'!$AR$634,DU171,'ANNUAL SUMMARY'!$V$9,DF165,'ANNUAL SUMMARY'!$L$586)+SUMIFS('ANNUAL SUMMARY'!$AR$692,DU171,'ANNUAL SUMMARY'!$V$9,DF165,'ANNUAL SUMMARY'!$L$644)+SUMIFS('ANNUAL SUMMARY'!$CO$54,DU171,'ANNUAL SUMMARY'!$V$9,DF165,'ANNUAL SUMMARY'!$BI$6)+SUMIFS('ANNUAL SUMMARY'!$CO$112,DU171,'ANNUAL SUMMARY'!$V$9,DF165,'ANNUAL SUMMARY'!$BI$64)+SUMIFS('ANNUAL SUMMARY'!$CO$170,DU171,'ANNUAL SUMMARY'!$V$9,DF165,'ANNUAL SUMMARY'!$BI$122)+SUMIFS('ANNUAL SUMMARY'!$CO$228,DU171,'ANNUAL SUMMARY'!$V$9,DF165,'ANNUAL SUMMARY'!$BI$180)+SUMIFS('ANNUAL SUMMARY'!$CO$286,DU171,'ANNUAL SUMMARY'!$V$9,DF165,'ANNUAL SUMMARY'!$BI$238)+SUMIFS('ANNUAL SUMMARY'!$CO$344,DU171,'ANNUAL SUMMARY'!$V$9,DF165,'ANNUAL SUMMARY'!$BI$296)+SUMIFS('ANNUAL SUMMARY'!$CO$402,DU171,'ANNUAL SUMMARY'!$V$9,DF165,'ANNUAL SUMMARY'!$BI$354)+SUMIFS('ANNUAL SUMMARY'!$CO$460,DU171,'ANNUAL SUMMARY'!$V$9,DF165,'ANNUAL SUMMARY'!$BI$412)+SUMIFS('ANNUAL SUMMARY'!$CO$518,DU171,'ANNUAL SUMMARY'!$V$9,DF165,'ANNUAL SUMMARY'!$BI$470)+SUMIFS('ANNUAL SUMMARY'!$CO$576,DU171,'ANNUAL SUMMARY'!$V$9,DF165,'ANNUAL SUMMARY'!$BI$528)+SUMIFS('ANNUAL SUMMARY'!$CO$634,DU171,'ANNUAL SUMMARY'!$V$9,DF165,'ANNUAL SUMMARY'!$BI$586)+SUMIFS('ANNUAL SUMMARY'!$CO$692,DU171,'ANNUAL SUMMARY'!$V$9,DF165,'ANNUAL SUMMARY'!$BI$644)+SUMIFS('ANNUAL SUMMARY'!$EN$54,DU171,'ANNUAL SUMMARY'!$V$9,DF165,'ANNUAL SUMMARY'!$DH$6)+SUMIFS('ANNUAL SUMMARY'!$EN$112,DU171,'ANNUAL SUMMARY'!$V$9,DF165,'ANNUAL SUMMARY'!$DH$64)+SUMIFS('ANNUAL SUMMARY'!$EN$170,DU171,'ANNUAL SUMMARY'!$V$9,DF165,'ANNUAL SUMMARY'!$DH$122)+SUMIFS('ANNUAL SUMMARY'!$EN$228,DU171,'ANNUAL SUMMARY'!$V$9,DF165,'ANNUAL SUMMARY'!$DH$180)+SUMIFS('ANNUAL SUMMARY'!$EN$286,DU171,'ANNUAL SUMMARY'!$V$9,DF165,'ANNUAL SUMMARY'!$DH$238)+SUMIFS('ANNUAL SUMMARY'!$EN$344,DU171,'ANNUAL SUMMARY'!$V$9,DF165,'ANNUAL SUMMARY'!$DH$296)+SUMIFS('ANNUAL SUMMARY'!$EN$402,DU171,'ANNUAL SUMMARY'!$V$9,DF165,'ANNUAL SUMMARY'!$DH$354)+SUMIFS('ANNUAL SUMMARY'!$EN$460,DU171,'ANNUAL SUMMARY'!$V$9,DF165,'ANNUAL SUMMARY'!$DH$412)+SUMIFS('ANNUAL SUMMARY'!$EN$518,DU171,'ANNUAL SUMMARY'!$V$9,DF165,'ANNUAL SUMMARY'!$DH$470)+SUMIFS('ANNUAL SUMMARY'!$EN$576,DU171,'ANNUAL SUMMARY'!$V$9,DF165,'ANNUAL SUMMARY'!$DH$528)+SUMIFS('ANNUAL SUMMARY'!$EN$634,DU171,'ANNUAL SUMMARY'!$V$9,DF165,'ANNUAL SUMMARY'!$DH$586)+SUMIFS('ANNUAL SUMMARY'!$EN$692,DU171,'ANNUAL SUMMARY'!$V$9,DF165,'ANNUAL SUMMARY'!$DH$644)+SUMIFS('ANNUAL SUMMARY'!$GK$54,DU171,'ANNUAL SUMMARY'!$V$9,DF165,'ANNUAL SUMMARY'!$FE$6)+SUMIFS('ANNUAL SUMMARY'!$GK$112,DU171,'ANNUAL SUMMARY'!$V$9,DF165,'ANNUAL SUMMARY'!$FE$64)+SUMIFS('ANNUAL SUMMARY'!$GK$170,DU171,'ANNUAL SUMMARY'!$V$9,DF165,'ANNUAL SUMMARY'!$FE$122)+SUMIFS('ANNUAL SUMMARY'!$GK$228,DU171,'ANNUAL SUMMARY'!$V$9,DF165,'ANNUAL SUMMARY'!$FE$180)+SUMIFS('ANNUAL SUMMARY'!$GK$286,DU171,'ANNUAL SUMMARY'!$V$9,DF165,'ANNUAL SUMMARY'!$FE$238)+SUMIFS('ANNUAL SUMMARY'!$GK$344,DU171,'ANNUAL SUMMARY'!$V$9,DF165,'ANNUAL SUMMARY'!$FE$296)+SUMIFS('ANNUAL SUMMARY'!$GK$402,DU171,'ANNUAL SUMMARY'!$V$9,DF165,'ANNUAL SUMMARY'!$FE$354)+SUMIFS('ANNUAL SUMMARY'!$GK$460,DU171,'ANNUAL SUMMARY'!$V$9,DF165,'ANNUAL SUMMARY'!$FE$412)+SUMIFS('ANNUAL SUMMARY'!$GK$518,DU171,'ANNUAL SUMMARY'!$V$9,DF165,'ANNUAL SUMMARY'!$FE$470)+SUMIFS('ANNUAL SUMMARY'!$GK$576,DU171,'ANNUAL SUMMARY'!$V$9,DF165,'ANNUAL SUMMARY'!$FE$528)+SUMIFS('ANNUAL SUMMARY'!$GK$634,DU171,'ANNUAL SUMMARY'!$V$9,DF165,'ANNUAL SUMMARY'!$FE$586)+SUMIFS('ANNUAL SUMMARY'!$GK$692,DU171,'ANNUAL SUMMARY'!$V$9,DF165,'ANNUAL SUMMARY'!$FE$644)</f>
        <v>0</v>
      </c>
      <c r="EM171" s="728"/>
      <c r="EN171" s="728"/>
      <c r="EO171" s="728">
        <f>SUMIFS('ANNUAL SUMMARY'!$AU$54,DU171,'ANNUAL SUMMARY'!$V$9,DF165,'ANNUAL SUMMARY'!$L$6)+SUMIFS('ANNUAL SUMMARY'!$AU$112,DU171,'ANNUAL SUMMARY'!$V$9,DF165,'ANNUAL SUMMARY'!$L$64)+SUMIFS('ANNUAL SUMMARY'!$AU$170,DU171,'ANNUAL SUMMARY'!$V$9,DF165,'ANNUAL SUMMARY'!$L$122)+SUMIFS('ANNUAL SUMMARY'!$AU$228,DU171,'ANNUAL SUMMARY'!$V$9,DF165,'ANNUAL SUMMARY'!$L$180)+SUMIFS('ANNUAL SUMMARY'!$AU$286,DU171,'ANNUAL SUMMARY'!$V$9,DF165,'ANNUAL SUMMARY'!$L$238)+SUMIFS('ANNUAL SUMMARY'!$AU$344,DU171,'ANNUAL SUMMARY'!$V$9,DF165,'ANNUAL SUMMARY'!$L$296)+SUMIFS('ANNUAL SUMMARY'!$AU$402,DU171,'ANNUAL SUMMARY'!$V$9,DF165,'ANNUAL SUMMARY'!$L$354)+SUMIFS('ANNUAL SUMMARY'!$AU$460,DU171,'ANNUAL SUMMARY'!$V$9,DF165,'ANNUAL SUMMARY'!$L$412)+SUMIFS('ANNUAL SUMMARY'!$AU$518,DU171,'ANNUAL SUMMARY'!$V$9,DF165,'ANNUAL SUMMARY'!$L$470)+SUMIFS('ANNUAL SUMMARY'!$AU$576,DU171,'ANNUAL SUMMARY'!$V$9,DF165,'ANNUAL SUMMARY'!$L$528)+SUMIFS('ANNUAL SUMMARY'!$AU$634,DU171,'ANNUAL SUMMARY'!$V$9,DF165,'ANNUAL SUMMARY'!$L$586)+SUMIFS('ANNUAL SUMMARY'!$AU$692,DU171,'ANNUAL SUMMARY'!$V$9,DF165,'ANNUAL SUMMARY'!$L$644)+SUMIFS('ANNUAL SUMMARY'!$CR$54,DU171,'ANNUAL SUMMARY'!$V$9,DF165,'ANNUAL SUMMARY'!$BI$6)+SUMIFS('ANNUAL SUMMARY'!$CR$112,DU171,'ANNUAL SUMMARY'!$V$9,DF165,'ANNUAL SUMMARY'!$BI$64)+SUMIFS('ANNUAL SUMMARY'!$CR$170,DU171,'ANNUAL SUMMARY'!$V$9,DF165,'ANNUAL SUMMARY'!$BI$122)+SUMIFS('ANNUAL SUMMARY'!$CR$228,DU171,'ANNUAL SUMMARY'!$V$9,DF165,'ANNUAL SUMMARY'!$BI$180)+SUMIFS('ANNUAL SUMMARY'!$CR$286,DU171,'ANNUAL SUMMARY'!$V$9,DF165,'ANNUAL SUMMARY'!$BI$238)+SUMIFS('ANNUAL SUMMARY'!$CR$344,DU171,'ANNUAL SUMMARY'!$V$9,DF165,'ANNUAL SUMMARY'!$BI$296)+SUMIFS('ANNUAL SUMMARY'!$CR$402,DU171,'ANNUAL SUMMARY'!$V$9,DF165,'ANNUAL SUMMARY'!$BI$354)+SUMIFS('ANNUAL SUMMARY'!$CR$460,DU171,'ANNUAL SUMMARY'!$V$9,DF165,'ANNUAL SUMMARY'!$BI$412)+SUMIFS('ANNUAL SUMMARY'!$CR$518,DU171,'ANNUAL SUMMARY'!$V$9,DF165,'ANNUAL SUMMARY'!$BI$470)+SUMIFS('ANNUAL SUMMARY'!$CR$576,DU171,'ANNUAL SUMMARY'!$V$9,DF165,'ANNUAL SUMMARY'!$BI$528)+SUMIFS('ANNUAL SUMMARY'!$CR$634,DU171,'ANNUAL SUMMARY'!$V$9,DF165,'ANNUAL SUMMARY'!$BI$586)+SUMIFS('ANNUAL SUMMARY'!$CR$692,DU171,'ANNUAL SUMMARY'!$V$9,DF165,'ANNUAL SUMMARY'!$BI$644)+SUMIFS('ANNUAL SUMMARY'!$EQ$54,DU171,'ANNUAL SUMMARY'!$V$9,DF165,'ANNUAL SUMMARY'!$DH$6)+SUMIFS('ANNUAL SUMMARY'!$EQ$112,DU171,'ANNUAL SUMMARY'!$V$9,DF165,'ANNUAL SUMMARY'!$DH$64)+SUMIFS('ANNUAL SUMMARY'!$EQ$170,DU171,'ANNUAL SUMMARY'!$V$9,DF165,'ANNUAL SUMMARY'!$DH$122)+SUMIFS('ANNUAL SUMMARY'!$EQ$228,DU171,'ANNUAL SUMMARY'!$V$9,DF165,'ANNUAL SUMMARY'!$DH$180)+SUMIFS('ANNUAL SUMMARY'!$EQ$286,DU171,'ANNUAL SUMMARY'!$V$9,DF165,'ANNUAL SUMMARY'!$DH$238)+SUMIFS('ANNUAL SUMMARY'!$EQ$344,DU171,'ANNUAL SUMMARY'!$V$9,DF165,'ANNUAL SUMMARY'!$DH$296)+SUMIFS('ANNUAL SUMMARY'!$EQ$402,DU171,'ANNUAL SUMMARY'!$V$9,DF165,'ANNUAL SUMMARY'!$DH$354)+SUMIFS('ANNUAL SUMMARY'!$EQ$460,DU171,'ANNUAL SUMMARY'!$V$9,DF165,'ANNUAL SUMMARY'!$DH$412)+SUMIFS('ANNUAL SUMMARY'!$EQ$518,DU171,'ANNUAL SUMMARY'!$V$9,DF165,'ANNUAL SUMMARY'!$DH$470)+SUMIFS('ANNUAL SUMMARY'!$EQ$576,DU171,'ANNUAL SUMMARY'!$V$9,DF165,'ANNUAL SUMMARY'!$DH$528)+SUMIFS('ANNUAL SUMMARY'!$EQ$634,DU171,'ANNUAL SUMMARY'!$V$9,DF165,'ANNUAL SUMMARY'!$DH$586)+SUMIFS('ANNUAL SUMMARY'!$EQ$692,DU171,'ANNUAL SUMMARY'!$V$9,DF165,'ANNUAL SUMMARY'!$DH$644)+SUMIFS('ANNUAL SUMMARY'!$GN$54,DU171,'ANNUAL SUMMARY'!$V$9,DF165,'ANNUAL SUMMARY'!$FE$6)+SUMIFS('ANNUAL SUMMARY'!$GN$112,DU171,'ANNUAL SUMMARY'!$V$9,DF165,'ANNUAL SUMMARY'!$FE$64)+SUMIFS('ANNUAL SUMMARY'!$GN$170,DU171,'ANNUAL SUMMARY'!$V$9,DF165,'ANNUAL SUMMARY'!$FE$122)+SUMIFS('ANNUAL SUMMARY'!$GN$228,DU171,'ANNUAL SUMMARY'!$V$9,DF165,'ANNUAL SUMMARY'!$FE$180)+SUMIFS('ANNUAL SUMMARY'!$GN$286,DU171,'ANNUAL SUMMARY'!$V$9,DF165,'ANNUAL SUMMARY'!$FE$238)+SUMIFS('ANNUAL SUMMARY'!$GN$344,DU171,'ANNUAL SUMMARY'!$V$9,DF165,'ANNUAL SUMMARY'!$FE$296)+SUMIFS('ANNUAL SUMMARY'!$GN$402,DU171,'ANNUAL SUMMARY'!$V$9,DF165,'ANNUAL SUMMARY'!$FE$354)+SUMIFS('ANNUAL SUMMARY'!$GN$460,DU171,'ANNUAL SUMMARY'!$V$9,DF165,'ANNUAL SUMMARY'!$FE$412)+SUMIFS('ANNUAL SUMMARY'!$GN$518,DU171,'ANNUAL SUMMARY'!$V$9,DF165,'ANNUAL SUMMARY'!$FE$470)+SUMIFS('ANNUAL SUMMARY'!$GN$576,DU171,'ANNUAL SUMMARY'!$V$9,DF165,'ANNUAL SUMMARY'!$FE$528)+SUMIFS('ANNUAL SUMMARY'!$GN$634,DU171,'ANNUAL SUMMARY'!$V$9,DF165,'ANNUAL SUMMARY'!$FE$586)+SUMIFS('ANNUAL SUMMARY'!$GN$692,DU171,'ANNUAL SUMMARY'!$V$9,DF165,'ANNUAL SUMMARY'!$FE$644)</f>
        <v>0</v>
      </c>
      <c r="EP171" s="728"/>
      <c r="EQ171" s="1260"/>
      <c r="ER171" s="1263"/>
      <c r="ES171" s="154"/>
      <c r="ET171" s="827">
        <f>SUMIF('ANNUAL SUMMARY'!$FE$622,FC165,'ANNUAL SUMMARY'!$EV$631)+SUMIF('ANNUAL SUMMARY'!$DH$622,FC165,'ANNUAL SUMMARY'!$CY$631)+SUMIF('ANNUAL SUMMARY'!$BI$622,FC165,'ANNUAL SUMMARY'!$AZ$631)+SUMIF('ANNUAL SUMMARY'!$L$622,FC165,'ANNUAL SUMMARY'!$C$631)+SUMIF('ANNUAL SUMMARY'!$FE$566,FC165,'ANNUAL SUMMARY'!$EV$575)+SUMIF('ANNUAL SUMMARY'!$DH$566,FC165,'ANNUAL SUMMARY'!$CY$575)+SUMIF('ANNUAL SUMMARY'!$BI$566,FC165,'ANNUAL SUMMARY'!$AZ$575)+SUMIF('ANNUAL SUMMARY'!$L$566,FC165,'ANNUAL SUMMARY'!$C$575)+SUMIF('ANNUAL SUMMARY'!$FE$510,FC165,'ANNUAL SUMMARY'!$EV$519)+SUMIF('ANNUAL SUMMARY'!$DH$510,FC165,'ANNUAL SUMMARY'!$CY$519)+SUMIF('ANNUAL SUMMARY'!$BI$510,FC165,'ANNUAL SUMMARY'!$AZ$519)+SUMIF('ANNUAL SUMMARY'!$L$510,FC165,'ANNUAL SUMMARY'!$C$519)+SUMIF('ANNUAL SUMMARY'!$FE$454,FC165,'ANNUAL SUMMARY'!$EV$463)+SUMIF('ANNUAL SUMMARY'!$DH$454,FC165,'ANNUAL SUMMARY'!$CY$463)+SUMIF('ANNUAL SUMMARY'!$BI$454,FC165,'ANNUAL SUMMARY'!$AZ$463)+SUMIF('ANNUAL SUMMARY'!$L$454,FC165,'ANNUAL SUMMARY'!$C$463)+SUMIF('ANNUAL SUMMARY'!$FE$398,FC165,'ANNUAL SUMMARY'!$EV$407)+SUMIF('ANNUAL SUMMARY'!$DH$398,FC165,'ANNUAL SUMMARY'!$CY$407)+SUMIF('ANNUAL SUMMARY'!$BI$398,FC165,'ANNUAL SUMMARY'!$AZ$407)+SUMIF('ANNUAL SUMMARY'!$L$398,FC165,'ANNUAL SUMMARY'!$C$407)+SUMIF('ANNUAL SUMMARY'!$FE$342,FC165,'ANNUAL SUMMARY'!$EV$351)+SUMIF('ANNUAL SUMMARY'!$DH$342,FC165,'ANNUAL SUMMARY'!$CY$351)+SUMIF('ANNUAL SUMMARY'!$BI$342,FC165,'ANNUAL SUMMARY'!$AZ$351)+SUMIF('ANNUAL SUMMARY'!$L$342,FC165,'ANNUAL SUMMARY'!$C$351)+SUMIF('ANNUAL SUMMARY'!$FE$286,FC165,'ANNUAL SUMMARY'!$EV$295)+SUMIF('ANNUAL SUMMARY'!$DH$286,FC165,'ANNUAL SUMMARY'!$CY$295)+SUMIF('ANNUAL SUMMARY'!$BI$286,FC165,'ANNUAL SUMMARY'!$AZ$295)+SUMIF('ANNUAL SUMMARY'!$L$286,FC165,'ANNUAL SUMMARY'!$C$295)+SUMIF('ANNUAL SUMMARY'!$FE$230,FC165,'ANNUAL SUMMARY'!$EV$239)+SUMIF('ANNUAL SUMMARY'!$DH$230,FC165,'ANNUAL SUMMARY'!$CY$239)+SUMIF('ANNUAL SUMMARY'!$BI$230,FC165,'ANNUAL SUMMARY'!$AZ$239)+SUMIF('ANNUAL SUMMARY'!$L$230,FC165,'ANNUAL SUMMARY'!$C$239)+SUMIF('ANNUAL SUMMARY'!$FE$174,FC165,'ANNUAL SUMMARY'!$EV$183)+SUMIF('ANNUAL SUMMARY'!$DH$174,FC165,'ANNUAL SUMMARY'!$CY$183)+SUMIF('ANNUAL SUMMARY'!$BI$174,FC165,'ANNUAL SUMMARY'!$AZ$183)+SUMIF('ANNUAL SUMMARY'!$L$174,FC165,'ANNUAL SUMMARY'!$C$183)+SUMIF('ANNUAL SUMMARY'!$FE$118,FC165,'ANNUAL SUMMARY'!$EV$127)+SUMIF('ANNUAL SUMMARY'!$DH$118,FC165,'ANNUAL SUMMARY'!$CY$127)+SUMIF('ANNUAL SUMMARY'!$BI$118,FC165,'ANNUAL SUMMARY'!$AZ$127)+SUMIF('ANNUAL SUMMARY'!$L$118,FC165,'ANNUAL SUMMARY'!$C$127)+SUMIF('ANNUAL SUMMARY'!$FE$62,FC165,'ANNUAL SUMMARY'!$EV$71)+SUMIF('ANNUAL SUMMARY'!$DH$62,FC165,'ANNUAL SUMMARY'!$CY$71)+SUMIF('ANNUAL SUMMARY'!$BI$62,FC165,'ANNUAL SUMMARY'!$AZ$71)+SUMIF('ANNUAL SUMMARY'!$L$62,FC165,'ANNUAL SUMMARY'!$C$71)+SUMIF('ANNUAL SUMMARY'!$FE$6,FC165,'ANNUAL SUMMARY'!$EV$15)+SUMIF('ANNUAL SUMMARY'!$DH$6,FC165,'ANNUAL SUMMARY'!$CY$15)+SUMIF('ANNUAL SUMMARY'!$BI$6,FC165,'ANNUAL SUMMARY'!$AZ$15)+SUMIF('ANNUAL SUMMARY'!$L$6,FC165,'ANNUAL SUMMARY'!$C$15)+SUMIF('PREVIOUS LOGS'!$K$6,FC165,'PREVIOUS LOGS'!$B$12)+SUMIF('PREVIOUS LOGS'!$K$59,$K$6,'PREVIOUS LOGS'!$B$65)+SUMIF('PREVIOUS LOGS'!$K$112,FC165,'PREVIOUS LOGS'!$B$118)+SUMIF('PREVIOUS LOGS'!$K$165,FC165,'PREVIOUS LOGS'!$B$171)+SUMIF('PREVIOUS LOGS'!$K$218,FC165,'PREVIOUS LOGS'!$B$224)+SUMIF('PREVIOUS LOGS'!$K$271,FC165,'PREVIOUS LOGS'!$B$277)+SUMIF('PREVIOUS LOGS'!$K$324,FC165,'PREVIOUS LOGS'!$B$330)+SUMIF('PREVIOUS LOGS'!$BH$6,FC165,'PREVIOUS LOGS'!$AY$12)+SUMIF('PREVIOUS LOGS'!$BH$59,$K$6,'PREVIOUS LOGS'!$AY$65)+SUMIF('PREVIOUS LOGS'!$BH$112,FC165,'PREVIOUS LOGS'!$AY$118)+SUMIF('PREVIOUS LOGS'!$BH$165,FC165,'PREVIOUS LOGS'!$AY$171)+SUMIF('PREVIOUS LOGS'!$BH$218,FC165,'PREVIOUS LOGS'!$AY$224)+SUMIF('PREVIOUS LOGS'!$BH$271,FC165,'PREVIOUS LOGS'!$AY$277)+SUMIF('PREVIOUS LOGS'!$BH$324,FC165,'PREVIOUS LOGS'!$AY$330)+SUMIF('PREVIOUS LOGS'!$DF$6,FC165,'PREVIOUS LOGS'!$CW$12)+SUMIF('PREVIOUS LOGS'!$DF$59,$K$6,'PREVIOUS LOGS'!$CW$65)+SUMIF('PREVIOUS LOGS'!$DF$112,FC165,'PREVIOUS LOGS'!$CW$118)+SUMIF('PREVIOUS LOGS'!$DF$165,FC165,'PREVIOUS LOGS'!$CW$171)+SUMIF('PREVIOUS LOGS'!$DF$218,FC165,'PREVIOUS LOGS'!$CW$224)+SUMIF('PREVIOUS LOGS'!$DF$271,FC165,'PREVIOUS LOGS'!$CW$277)+SUMIF('PREVIOUS LOGS'!$DF$324,FC165,'PREVIOUS LOGS'!$CW$330)+SUMIF('PREVIOUS LOGS'!$FC$6,FC165,'PREVIOUS LOGS'!$ET$12)+SUMIF('PREVIOUS LOGS'!$FC$59,$K$6,'PREVIOUS LOGS'!$ET$65)+SUMIF('PREVIOUS LOGS'!$FC$112,FC165,'PREVIOUS LOGS'!$ET$118)+SUMIF('PREVIOUS LOGS'!$FC$165,FC165,'PREVIOUS LOGS'!$ET$171)+SUMIF('PREVIOUS LOGS'!$FC$218,FC165,'PREVIOUS LOGS'!$ET$224)+SUMIF('PREVIOUS LOGS'!$FC$271,FC165,'PREVIOUS LOGS'!$ET$277)+SUMIF('PREVIOUS LOGS'!$FC$324,FC165,'PREVIOUS LOGS'!$ET$330)</f>
        <v>0</v>
      </c>
      <c r="EU171" s="828"/>
      <c r="EV171" s="828"/>
      <c r="EW171" s="828"/>
      <c r="EX171" s="828"/>
      <c r="EY171" s="828"/>
      <c r="EZ171" s="828"/>
      <c r="FA171" s="828"/>
      <c r="FB171" s="828"/>
      <c r="FC171" s="828"/>
      <c r="FD171" s="829"/>
      <c r="FE171" s="14"/>
      <c r="FF171" s="835" t="str">
        <f>IFERROR(ET171/FA173,"")</f>
        <v/>
      </c>
      <c r="FG171" s="836"/>
      <c r="FH171" s="836"/>
      <c r="FI171" s="836"/>
      <c r="FJ171" s="836"/>
      <c r="FK171" s="836"/>
      <c r="FL171" s="836"/>
      <c r="FM171" s="836"/>
      <c r="FN171" s="836"/>
      <c r="FO171" s="836"/>
      <c r="FP171" s="837"/>
      <c r="FQ171" s="15"/>
      <c r="FR171" s="820">
        <v>2022</v>
      </c>
      <c r="FS171" s="821"/>
      <c r="FT171" s="821"/>
      <c r="FU171" s="821"/>
      <c r="FV171" s="821"/>
      <c r="FW171" s="1118">
        <f>SUMIFS('ANNUAL SUMMARY'!$AF$54,FR171,'ANNUAL SUMMARY'!$V$9,FC165,'ANNUAL SUMMARY'!$L$6)+SUMIFS('ANNUAL SUMMARY'!$AF$112,FR171,'ANNUAL SUMMARY'!$V$9,FC165,'ANNUAL SUMMARY'!$L$64)+SUMIFS('ANNUAL SUMMARY'!$AF$170,FR171,'ANNUAL SUMMARY'!$V$9,FC165,'ANNUAL SUMMARY'!$L$122)+SUMIFS('ANNUAL SUMMARY'!$AF$228,FR171,'ANNUAL SUMMARY'!$V$9,FC165,'ANNUAL SUMMARY'!$L$180)+SUMIFS('ANNUAL SUMMARY'!$AF$286,FR171,'ANNUAL SUMMARY'!$V$9,FC165,'ANNUAL SUMMARY'!$L$238)+SUMIFS('ANNUAL SUMMARY'!$AF$344,FR171,'ANNUAL SUMMARY'!$V$9,FC165,'ANNUAL SUMMARY'!$L$296)+SUMIFS('ANNUAL SUMMARY'!$AF$402,FR171,'ANNUAL SUMMARY'!$V$9,FC165,'ANNUAL SUMMARY'!$L$354)+SUMIFS('ANNUAL SUMMARY'!$AF$460,FR171,'ANNUAL SUMMARY'!$V$9,FC165,'ANNUAL SUMMARY'!$L$412)+SUMIFS('ANNUAL SUMMARY'!$AF$518,FR171,'ANNUAL SUMMARY'!$V$9,FC165,'ANNUAL SUMMARY'!$L$470)+SUMIFS('ANNUAL SUMMARY'!$AF$576,FR171,'ANNUAL SUMMARY'!$V$9,FC165,'ANNUAL SUMMARY'!$L$528)+SUMIFS('ANNUAL SUMMARY'!$AF$634,FR171,'ANNUAL SUMMARY'!$V$9,FC165,'ANNUAL SUMMARY'!$L$586)+SUMIFS('ANNUAL SUMMARY'!$AF$692,FR171,'ANNUAL SUMMARY'!$V$9,FC165,'ANNUAL SUMMARY'!$L$644)+SUMIFS('ANNUAL SUMMARY'!$CC$54,FR171,'ANNUAL SUMMARY'!$V$9,FC165,'ANNUAL SUMMARY'!$BI$6)+SUMIFS('ANNUAL SUMMARY'!$CC$112,FR171,'ANNUAL SUMMARY'!$V$9,FC165,'ANNUAL SUMMARY'!$BI$64)+SUMIFS('ANNUAL SUMMARY'!$CC$170,FR171,'ANNUAL SUMMARY'!$V$9,FC165,'ANNUAL SUMMARY'!$BI$122)+SUMIFS('ANNUAL SUMMARY'!$CC$228,FR171,'ANNUAL SUMMARY'!$V$9,FC165,'ANNUAL SUMMARY'!$BI$180)+SUMIFS('ANNUAL SUMMARY'!$CC$286,FR171,'ANNUAL SUMMARY'!$V$9,FC165,'ANNUAL SUMMARY'!$BI$238)+SUMIFS('ANNUAL SUMMARY'!$CC$344,FR171,'ANNUAL SUMMARY'!$V$9,FC165,'ANNUAL SUMMARY'!$BI$296)+SUMIFS('ANNUAL SUMMARY'!$CC$402,FR171,'ANNUAL SUMMARY'!$V$9,FC165,'ANNUAL SUMMARY'!$BI$354)+SUMIFS('ANNUAL SUMMARY'!$CC$460,FR171,'ANNUAL SUMMARY'!$V$9,FC165,'ANNUAL SUMMARY'!$BI$412)+SUMIFS('ANNUAL SUMMARY'!$CC$518,FR171,'ANNUAL SUMMARY'!$V$9,FC165,'ANNUAL SUMMARY'!$BI$470)+SUMIFS('ANNUAL SUMMARY'!$CC$576,FR171,'ANNUAL SUMMARY'!$V$9,FC165,'ANNUAL SUMMARY'!$BI$528)+SUMIFS('ANNUAL SUMMARY'!$CC$634,FR171,'ANNUAL SUMMARY'!$V$9,FC165,'ANNUAL SUMMARY'!$BI$586)+SUMIFS('ANNUAL SUMMARY'!$CC$692,FR171,'ANNUAL SUMMARY'!$V$9,FC165,'ANNUAL SUMMARY'!$BI$644)+SUMIFS('ANNUAL SUMMARY'!$EB$54,FR171,'ANNUAL SUMMARY'!$V$9,FC165,'ANNUAL SUMMARY'!$DH$6)+SUMIFS('ANNUAL SUMMARY'!$EB$112,FR171,'ANNUAL SUMMARY'!$V$9,FC165,'ANNUAL SUMMARY'!$DH$64)+SUMIFS('ANNUAL SUMMARY'!$EB$170,FR171,'ANNUAL SUMMARY'!$V$9,FC165,'ANNUAL SUMMARY'!$DH$122)+SUMIFS('ANNUAL SUMMARY'!$EB$228,FR171,'ANNUAL SUMMARY'!$V$9,FC165,'ANNUAL SUMMARY'!$DH$180)+SUMIFS('ANNUAL SUMMARY'!$EB$286,FR171,'ANNUAL SUMMARY'!$V$9,FC165,'ANNUAL SUMMARY'!$DH$238)+SUMIFS('ANNUAL SUMMARY'!$EB$344,FR171,'ANNUAL SUMMARY'!$V$9,FC165,'ANNUAL SUMMARY'!$DH$296)+SUMIFS('ANNUAL SUMMARY'!$EB$402,FR171,'ANNUAL SUMMARY'!$V$9,FC165,'ANNUAL SUMMARY'!$DH$354)+SUMIFS('ANNUAL SUMMARY'!$EB$460,FR171,'ANNUAL SUMMARY'!$V$9,FC165,'ANNUAL SUMMARY'!$DH$412)+SUMIFS('ANNUAL SUMMARY'!$EB$518,FR171,'ANNUAL SUMMARY'!$V$9,FC165,'ANNUAL SUMMARY'!$DH$470)+SUMIFS('ANNUAL SUMMARY'!$EB$576,FR171,'ANNUAL SUMMARY'!$V$9,FC165,'ANNUAL SUMMARY'!$DH$528)+SUMIFS('ANNUAL SUMMARY'!$EB$634,FR171,'ANNUAL SUMMARY'!$V$9,FC165,'ANNUAL SUMMARY'!$DH$586)+SUMIFS('ANNUAL SUMMARY'!$EB$692,FR171,'ANNUAL SUMMARY'!$V$9,FC165,'ANNUAL SUMMARY'!$DH$644)+SUMIFS('ANNUAL SUMMARY'!$FY$54,FR171,'ANNUAL SUMMARY'!$V$9,FC165,'ANNUAL SUMMARY'!$FE$6)+SUMIFS('ANNUAL SUMMARY'!$FY$112,FR171,'ANNUAL SUMMARY'!$V$9,FC165,'ANNUAL SUMMARY'!$FE$64)+SUMIFS('ANNUAL SUMMARY'!$FY$170,FR171,'ANNUAL SUMMARY'!$V$9,FC165,'ANNUAL SUMMARY'!$FE$122)+SUMIFS('ANNUAL SUMMARY'!$FY$228,FR171,'ANNUAL SUMMARY'!$V$9,FC165,'ANNUAL SUMMARY'!$FE$180)+SUMIFS('ANNUAL SUMMARY'!$FY$286,FR171,'ANNUAL SUMMARY'!$V$9,FC165,'ANNUAL SUMMARY'!$FE$238)+SUMIFS('ANNUAL SUMMARY'!$FY$344,FR171,'ANNUAL SUMMARY'!$V$9,FC165,'ANNUAL SUMMARY'!$FE$296)+SUMIFS('ANNUAL SUMMARY'!$FY$402,FR171,'ANNUAL SUMMARY'!$V$9,FC165,'ANNUAL SUMMARY'!$FE$354)+SUMIFS('ANNUAL SUMMARY'!$FY$460,FR171,'ANNUAL SUMMARY'!$V$9,FC165,'ANNUAL SUMMARY'!$FE$412)+SUMIFS('ANNUAL SUMMARY'!$FY$518,FR171,'ANNUAL SUMMARY'!$V$9,FC165,'ANNUAL SUMMARY'!$FE$470)+SUMIFS('ANNUAL SUMMARY'!$FY$576,FR171,'ANNUAL SUMMARY'!$V$9,FC165,'ANNUAL SUMMARY'!$FE$528)+SUMIFS('ANNUAL SUMMARY'!$FY$634,FR171,'ANNUAL SUMMARY'!$V$9,FC165,'ANNUAL SUMMARY'!$FE$586)+SUMIFS('ANNUAL SUMMARY'!$FY$692,FR171,'ANNUAL SUMMARY'!$V$9,FC165,'ANNUAL SUMMARY'!$FE$644)</f>
        <v>0</v>
      </c>
      <c r="FX171" s="727"/>
      <c r="FY171" s="727"/>
      <c r="FZ171" s="727"/>
      <c r="GA171" s="727">
        <f>SUMIFS('ANNUAL SUMMARY'!$AJ$54,FR171,'ANNUAL SUMMARY'!$V$9,FC165,'ANNUAL SUMMARY'!$L$6)+SUMIFS('ANNUAL SUMMARY'!$AJ$112,FR171,'ANNUAL SUMMARY'!$V$9,FC165,'ANNUAL SUMMARY'!$L$64)+SUMIFS('ANNUAL SUMMARY'!$AJ$170,FR171,'ANNUAL SUMMARY'!$V$9,FC165,'ANNUAL SUMMARY'!$L$122)+SUMIFS('ANNUAL SUMMARY'!$AJ$228,FR171,'ANNUAL SUMMARY'!$V$9,FC165,'ANNUAL SUMMARY'!$L$180)+SUMIFS('ANNUAL SUMMARY'!$AJ$286,FR171,'ANNUAL SUMMARY'!$V$9,FC165,'ANNUAL SUMMARY'!$L$238)+SUMIFS('ANNUAL SUMMARY'!$AJ$344,FR171,'ANNUAL SUMMARY'!$V$9,FC165,'ANNUAL SUMMARY'!$L$296)+SUMIFS('ANNUAL SUMMARY'!$AJ$402,FR171,'ANNUAL SUMMARY'!$V$9,FC165,'ANNUAL SUMMARY'!$L$354)+SUMIFS('ANNUAL SUMMARY'!$AJ$460,FR171,'ANNUAL SUMMARY'!$V$9,FC165,'ANNUAL SUMMARY'!$L$412)+SUMIFS('ANNUAL SUMMARY'!$AJ$518,FR171,'ANNUAL SUMMARY'!$V$9,FC165,'ANNUAL SUMMARY'!$L$470)+SUMIFS('ANNUAL SUMMARY'!$AJ$576,FR171,'ANNUAL SUMMARY'!$V$9,FC165,'ANNUAL SUMMARY'!$L$528)+SUMIFS('ANNUAL SUMMARY'!$AJ$634,FR171,'ANNUAL SUMMARY'!$V$9,FC165,'ANNUAL SUMMARY'!$L$586)+SUMIFS('ANNUAL SUMMARY'!$AJ$692,FR171,'ANNUAL SUMMARY'!$V$9,FC165,'ANNUAL SUMMARY'!$L$644)+SUMIFS('ANNUAL SUMMARY'!$CG$54,FR171,'ANNUAL SUMMARY'!$V$9,FC165,'ANNUAL SUMMARY'!$BI$6)+SUMIFS('ANNUAL SUMMARY'!$CG$112,FR171,'ANNUAL SUMMARY'!$V$9,FC165,'ANNUAL SUMMARY'!$BI$64)+SUMIFS('ANNUAL SUMMARY'!$CG$170,FR171,'ANNUAL SUMMARY'!$V$9,FC165,'ANNUAL SUMMARY'!$BI$122)+SUMIFS('ANNUAL SUMMARY'!$CG$228,FR171,'ANNUAL SUMMARY'!$V$9,FC165,'ANNUAL SUMMARY'!$BI$180)+SUMIFS('ANNUAL SUMMARY'!$CG$286,FR171,'ANNUAL SUMMARY'!$V$9,FC165,'ANNUAL SUMMARY'!$BI$238)+SUMIFS('ANNUAL SUMMARY'!$CG$344,FR171,'ANNUAL SUMMARY'!$V$9,FC165,'ANNUAL SUMMARY'!$BI$296)+SUMIFS('ANNUAL SUMMARY'!$CG$402,FR171,'ANNUAL SUMMARY'!$V$9,FC165,'ANNUAL SUMMARY'!$BI$354)+SUMIFS('ANNUAL SUMMARY'!$CG$460,FR171,'ANNUAL SUMMARY'!$V$9,FC165,'ANNUAL SUMMARY'!$BI$412)+SUMIFS('ANNUAL SUMMARY'!$CG$518,FR171,'ANNUAL SUMMARY'!$V$9,FC165,'ANNUAL SUMMARY'!$BI$470)+SUMIFS('ANNUAL SUMMARY'!$CG$576,FR171,'ANNUAL SUMMARY'!$V$9,FC165,'ANNUAL SUMMARY'!$BI$528)+SUMIFS('ANNUAL SUMMARY'!$CG$634,FR171,'ANNUAL SUMMARY'!$V$9,FC165,'ANNUAL SUMMARY'!$BI$586)+SUMIFS('ANNUAL SUMMARY'!$CG$692,FR171,'ANNUAL SUMMARY'!$V$9,FC165,'ANNUAL SUMMARY'!$BI$644)+SUMIFS('ANNUAL SUMMARY'!$EF$54,FR171,'ANNUAL SUMMARY'!$V$9,FC165,'ANNUAL SUMMARY'!$DH$6)+SUMIFS('ANNUAL SUMMARY'!$EF$112,FR171,'ANNUAL SUMMARY'!$V$9,FC165,'ANNUAL SUMMARY'!$DH$64)+SUMIFS('ANNUAL SUMMARY'!$EF$170,FR171,'ANNUAL SUMMARY'!$V$9,FC165,'ANNUAL SUMMARY'!$DH$122)+SUMIFS('ANNUAL SUMMARY'!$EF$228,FR171,'ANNUAL SUMMARY'!$V$9,FC165,'ANNUAL SUMMARY'!$DH$180)+SUMIFS('ANNUAL SUMMARY'!$EF$286,FR171,'ANNUAL SUMMARY'!$V$9,FC165,'ANNUAL SUMMARY'!$DH$238)+SUMIFS('ANNUAL SUMMARY'!$EF$344,FR171,'ANNUAL SUMMARY'!$V$9,FC165,'ANNUAL SUMMARY'!$DH$296)+SUMIFS('ANNUAL SUMMARY'!$EF$402,FR171,'ANNUAL SUMMARY'!$V$9,FC165,'ANNUAL SUMMARY'!$DH$354)+SUMIFS('ANNUAL SUMMARY'!$EF$460,FR171,'ANNUAL SUMMARY'!$V$9,FC165,'ANNUAL SUMMARY'!$DH$412)+SUMIFS('ANNUAL SUMMARY'!$EF$518,FR171,'ANNUAL SUMMARY'!$V$9,FC165,'ANNUAL SUMMARY'!$DH$470)+SUMIFS('ANNUAL SUMMARY'!$EF$576,FR171,'ANNUAL SUMMARY'!$V$9,FC165,'ANNUAL SUMMARY'!$DH$528)+SUMIFS('ANNUAL SUMMARY'!$EF$634,FR171,'ANNUAL SUMMARY'!$V$9,FC165,'ANNUAL SUMMARY'!$DH$586)+SUMIFS('ANNUAL SUMMARY'!$EF$692,FR171,'ANNUAL SUMMARY'!$V$9,FC165,'ANNUAL SUMMARY'!$DH$644)+SUMIFS('ANNUAL SUMMARY'!$GC$54,FR171,'ANNUAL SUMMARY'!$V$9,FC165,'ANNUAL SUMMARY'!$FE$6)+SUMIFS('ANNUAL SUMMARY'!$GC$112,FR171,'ANNUAL SUMMARY'!$V$9,FC165,'ANNUAL SUMMARY'!$FE$64)+SUMIFS('ANNUAL SUMMARY'!$GC$170,FR171,'ANNUAL SUMMARY'!$V$9,FC165,'ANNUAL SUMMARY'!$FE$122)+SUMIFS('ANNUAL SUMMARY'!$GC$228,FR171,'ANNUAL SUMMARY'!$V$9,FC165,'ANNUAL SUMMARY'!$FE$180)+SUMIFS('ANNUAL SUMMARY'!$GC$286,FR171,'ANNUAL SUMMARY'!$V$9,FC165,'ANNUAL SUMMARY'!$FE$238)+SUMIFS('ANNUAL SUMMARY'!$GC$344,FR171,'ANNUAL SUMMARY'!$V$9,FC165,'ANNUAL SUMMARY'!$FE$296)+SUMIFS('ANNUAL SUMMARY'!$GC$402,FR171,'ANNUAL SUMMARY'!$V$9,FC165,'ANNUAL SUMMARY'!$FE$354)+SUMIFS('ANNUAL SUMMARY'!$GC$460,FR171,'ANNUAL SUMMARY'!$V$9,FC165,'ANNUAL SUMMARY'!$FE$412)+SUMIFS('ANNUAL SUMMARY'!$GC$518,FR171,'ANNUAL SUMMARY'!$V$9,FC165,'ANNUAL SUMMARY'!$FE$470)+SUMIFS('ANNUAL SUMMARY'!$GC$576,FR171,'ANNUAL SUMMARY'!$V$9,FC165,'ANNUAL SUMMARY'!$FE$528)+SUMIFS('ANNUAL SUMMARY'!$GC$634,FR171,'ANNUAL SUMMARY'!$V$9,FC165,'ANNUAL SUMMARY'!$FE$586)+SUMIFS('ANNUAL SUMMARY'!$GC$692,FR171,'ANNUAL SUMMARY'!$V$9,FC165,'ANNUAL SUMMARY'!$FE$644)</f>
        <v>0</v>
      </c>
      <c r="GB171" s="727"/>
      <c r="GC171" s="727"/>
      <c r="GD171" s="727"/>
      <c r="GE171" s="727">
        <f>SUMIFS('ANNUAL SUMMARY'!$AN$54,FR171,'ANNUAL SUMMARY'!$V$9,FC165,'ANNUAL SUMMARY'!$L$6)+SUMIFS('ANNUAL SUMMARY'!$AN$112,FR171,'ANNUAL SUMMARY'!$V$9,FC165,'ANNUAL SUMMARY'!$L$64)+SUMIFS('ANNUAL SUMMARY'!$AN$170,FR171,'ANNUAL SUMMARY'!$V$9,FC165,'ANNUAL SUMMARY'!$L$122)+SUMIFS('ANNUAL SUMMARY'!$AN$228,FR171,'ANNUAL SUMMARY'!$V$9,FC165,'ANNUAL SUMMARY'!$L$180)+SUMIFS('ANNUAL SUMMARY'!$AN$286,FR171,'ANNUAL SUMMARY'!$V$9,FC165,'ANNUAL SUMMARY'!$L$238)+SUMIFS('ANNUAL SUMMARY'!$AN$344,FR171,'ANNUAL SUMMARY'!$V$9,FC165,'ANNUAL SUMMARY'!$L$296)+SUMIFS('ANNUAL SUMMARY'!$AN$402,FR171,'ANNUAL SUMMARY'!$V$9,FC165,'ANNUAL SUMMARY'!$L$354)+SUMIFS('ANNUAL SUMMARY'!$AN$460,FR171,'ANNUAL SUMMARY'!$V$9,FC165,'ANNUAL SUMMARY'!$L$412)+SUMIFS('ANNUAL SUMMARY'!$AN$518,FR171,'ANNUAL SUMMARY'!$V$9,FC165,'ANNUAL SUMMARY'!$L$470)+SUMIFS('ANNUAL SUMMARY'!$AN$576,FR171,'ANNUAL SUMMARY'!$V$9,FC165,'ANNUAL SUMMARY'!$L$528)+SUMIFS('ANNUAL SUMMARY'!$AN$634,FR171,'ANNUAL SUMMARY'!$V$9,FC165,'ANNUAL SUMMARY'!$L$586)+SUMIFS('ANNUAL SUMMARY'!$AN$692,FR171,'ANNUAL SUMMARY'!$V$9,FC165,'ANNUAL SUMMARY'!$L$644)+SUMIFS('ANNUAL SUMMARY'!$CK$54,FR171,'ANNUAL SUMMARY'!$V$9,FC165,'ANNUAL SUMMARY'!$BI$6)+SUMIFS('ANNUAL SUMMARY'!$CK$112,FR171,'ANNUAL SUMMARY'!$V$9,FC165,'ANNUAL SUMMARY'!$BI$64)+SUMIFS('ANNUAL SUMMARY'!$CK$170,FR171,'ANNUAL SUMMARY'!$V$9,FC165,'ANNUAL SUMMARY'!$BI$122)+SUMIFS('ANNUAL SUMMARY'!$CK$228,FR171,'ANNUAL SUMMARY'!$V$9,FC165,'ANNUAL SUMMARY'!$BI$180)+SUMIFS('ANNUAL SUMMARY'!$CK$286,FR171,'ANNUAL SUMMARY'!$V$9,FC165,'ANNUAL SUMMARY'!$BI$238)+SUMIFS('ANNUAL SUMMARY'!$CK$344,FR171,'ANNUAL SUMMARY'!$V$9,FC165,'ANNUAL SUMMARY'!$BI$296)+SUMIFS('ANNUAL SUMMARY'!$CK$402,FR171,'ANNUAL SUMMARY'!$V$9,FC165,'ANNUAL SUMMARY'!$BI$354)+SUMIFS('ANNUAL SUMMARY'!$CK$460,FR171,'ANNUAL SUMMARY'!$V$9,FC165,'ANNUAL SUMMARY'!$BI$412)+SUMIFS('ANNUAL SUMMARY'!$CK$518,FR171,'ANNUAL SUMMARY'!$V$9,FC165,'ANNUAL SUMMARY'!$BI$470)+SUMIFS('ANNUAL SUMMARY'!$CK$576,FR171,'ANNUAL SUMMARY'!$V$9,FC165,'ANNUAL SUMMARY'!$BI$528)+SUMIFS('ANNUAL SUMMARY'!$CK$634,FR171,'ANNUAL SUMMARY'!$V$9,FC165,'ANNUAL SUMMARY'!$BI$586)+SUMIFS('ANNUAL SUMMARY'!$CK$692,FR171,'ANNUAL SUMMARY'!$V$9,FC165,'ANNUAL SUMMARY'!$BI$644)+SUMIFS('ANNUAL SUMMARY'!$EJ$54,FR171,'ANNUAL SUMMARY'!$V$9,FC165,'ANNUAL SUMMARY'!$DH$6)+SUMIFS('ANNUAL SUMMARY'!$EJ$112,FR171,'ANNUAL SUMMARY'!$V$9,FC165,'ANNUAL SUMMARY'!$DH$64)+SUMIFS('ANNUAL SUMMARY'!$EJ$170,FR171,'ANNUAL SUMMARY'!$V$9,FC165,'ANNUAL SUMMARY'!$DH$122)+SUMIFS('ANNUAL SUMMARY'!$EJ$228,FR171,'ANNUAL SUMMARY'!$V$9,FC165,'ANNUAL SUMMARY'!$DH$180)+SUMIFS('ANNUAL SUMMARY'!$EJ$286,FR171,'ANNUAL SUMMARY'!$V$9,FC165,'ANNUAL SUMMARY'!$DH$238)+SUMIFS('ANNUAL SUMMARY'!$EJ$344,FR171,'ANNUAL SUMMARY'!$V$9,FC165,'ANNUAL SUMMARY'!$DH$296)+SUMIFS('ANNUAL SUMMARY'!$EJ$402,FR171,'ANNUAL SUMMARY'!$V$9,FC165,'ANNUAL SUMMARY'!$DH$354)+SUMIFS('ANNUAL SUMMARY'!$EJ$460,FR171,'ANNUAL SUMMARY'!$V$9,FC165,'ANNUAL SUMMARY'!$DH$412)+SUMIFS('ANNUAL SUMMARY'!$EJ$518,FR171,'ANNUAL SUMMARY'!$V$9,FC165,'ANNUAL SUMMARY'!$DH$470)+SUMIFS('ANNUAL SUMMARY'!$EJ$576,FR171,'ANNUAL SUMMARY'!$V$9,FC165,'ANNUAL SUMMARY'!$DH$528)+SUMIFS('ANNUAL SUMMARY'!$EJ$634,FR171,'ANNUAL SUMMARY'!$V$9,FC165,'ANNUAL SUMMARY'!$DH$586)+SUMIFS('ANNUAL SUMMARY'!$EJ$692,FR171,'ANNUAL SUMMARY'!$V$9,FC165,'ANNUAL SUMMARY'!$DH$644)+SUMIFS('ANNUAL SUMMARY'!$GG$54,FR171,'ANNUAL SUMMARY'!$V$9,FC165,'ANNUAL SUMMARY'!$FE$6)+SUMIFS('ANNUAL SUMMARY'!$GG$112,FR171,'ANNUAL SUMMARY'!$V$9,FC165,'ANNUAL SUMMARY'!$FE$64)+SUMIFS('ANNUAL SUMMARY'!$GG$170,FR171,'ANNUAL SUMMARY'!$V$9,FC165,'ANNUAL SUMMARY'!$FE$122)+SUMIFS('ANNUAL SUMMARY'!$GG$228,FR171,'ANNUAL SUMMARY'!$V$9,FC165,'ANNUAL SUMMARY'!$FE$180)+SUMIFS('ANNUAL SUMMARY'!$GG$286,FR171,'ANNUAL SUMMARY'!$V$9,FC165,'ANNUAL SUMMARY'!$FE$238)+SUMIFS('ANNUAL SUMMARY'!$GG$344,FR171,'ANNUAL SUMMARY'!$V$9,FC165,'ANNUAL SUMMARY'!$FE$296)+SUMIFS('ANNUAL SUMMARY'!$GG$402,FR171,'ANNUAL SUMMARY'!$V$9,FC165,'ANNUAL SUMMARY'!$FE$354)+SUMIFS('ANNUAL SUMMARY'!$GG$460,FR171,'ANNUAL SUMMARY'!$V$9,FC165,'ANNUAL SUMMARY'!$FE$412)+SUMIFS('ANNUAL SUMMARY'!$GG$518,FR171,'ANNUAL SUMMARY'!$V$9,FC165,'ANNUAL SUMMARY'!$FE$470)+SUMIFS('ANNUAL SUMMARY'!$GG$576,FR171,'ANNUAL SUMMARY'!$V$9,FC165,'ANNUAL SUMMARY'!$FE$528)+SUMIFS('ANNUAL SUMMARY'!$GG$634,FR171,'ANNUAL SUMMARY'!$V$9,FC165,'ANNUAL SUMMARY'!$FE$586)+SUMIFS('ANNUAL SUMMARY'!$GG$692,FR171,'ANNUAL SUMMARY'!$V$9,FC165,'ANNUAL SUMMARY'!$FE$644)</f>
        <v>0</v>
      </c>
      <c r="GF171" s="727"/>
      <c r="GG171" s="727"/>
      <c r="GH171" s="727"/>
      <c r="GI171" s="728">
        <f>SUMIFS('ANNUAL SUMMARY'!$AR$54,FR171,'ANNUAL SUMMARY'!$V$9,FC165,'ANNUAL SUMMARY'!$L$6)+SUMIFS('ANNUAL SUMMARY'!$AR$112,FR171,'ANNUAL SUMMARY'!$V$9,FC165,'ANNUAL SUMMARY'!$L$64)+SUMIFS('ANNUAL SUMMARY'!$AR$170,FR171,'ANNUAL SUMMARY'!$V$9,FC165,'ANNUAL SUMMARY'!$L$122)+SUMIFS('ANNUAL SUMMARY'!$AR$228,FR171,'ANNUAL SUMMARY'!$V$9,FC165,'ANNUAL SUMMARY'!$L$180)+SUMIFS('ANNUAL SUMMARY'!$AR$286,FR171,'ANNUAL SUMMARY'!$V$9,FC165,'ANNUAL SUMMARY'!$L$238)+SUMIFS('ANNUAL SUMMARY'!$AR$344,FR171,'ANNUAL SUMMARY'!$V$9,FC165,'ANNUAL SUMMARY'!$L$296)+SUMIFS('ANNUAL SUMMARY'!$AR$402,FR171,'ANNUAL SUMMARY'!$V$9,FC165,'ANNUAL SUMMARY'!$L$354)+SUMIFS('ANNUAL SUMMARY'!$AR$460,FR171,'ANNUAL SUMMARY'!$V$9,FC165,'ANNUAL SUMMARY'!$L$412)+SUMIFS('ANNUAL SUMMARY'!$AR$518,FR171,'ANNUAL SUMMARY'!$V$9,FC165,'ANNUAL SUMMARY'!$L$470)+SUMIFS('ANNUAL SUMMARY'!$AR$576,FR171,'ANNUAL SUMMARY'!$V$9,FC165,'ANNUAL SUMMARY'!$L$528)+SUMIFS('ANNUAL SUMMARY'!$AR$634,FR171,'ANNUAL SUMMARY'!$V$9,FC165,'ANNUAL SUMMARY'!$L$586)+SUMIFS('ANNUAL SUMMARY'!$AR$692,FR171,'ANNUAL SUMMARY'!$V$9,FC165,'ANNUAL SUMMARY'!$L$644)+SUMIFS('ANNUAL SUMMARY'!$CO$54,FR171,'ANNUAL SUMMARY'!$V$9,FC165,'ANNUAL SUMMARY'!$BI$6)+SUMIFS('ANNUAL SUMMARY'!$CO$112,FR171,'ANNUAL SUMMARY'!$V$9,FC165,'ANNUAL SUMMARY'!$BI$64)+SUMIFS('ANNUAL SUMMARY'!$CO$170,FR171,'ANNUAL SUMMARY'!$V$9,FC165,'ANNUAL SUMMARY'!$BI$122)+SUMIFS('ANNUAL SUMMARY'!$CO$228,FR171,'ANNUAL SUMMARY'!$V$9,FC165,'ANNUAL SUMMARY'!$BI$180)+SUMIFS('ANNUAL SUMMARY'!$CO$286,FR171,'ANNUAL SUMMARY'!$V$9,FC165,'ANNUAL SUMMARY'!$BI$238)+SUMIFS('ANNUAL SUMMARY'!$CO$344,FR171,'ANNUAL SUMMARY'!$V$9,FC165,'ANNUAL SUMMARY'!$BI$296)+SUMIFS('ANNUAL SUMMARY'!$CO$402,FR171,'ANNUAL SUMMARY'!$V$9,FC165,'ANNUAL SUMMARY'!$BI$354)+SUMIFS('ANNUAL SUMMARY'!$CO$460,FR171,'ANNUAL SUMMARY'!$V$9,FC165,'ANNUAL SUMMARY'!$BI$412)+SUMIFS('ANNUAL SUMMARY'!$CO$518,FR171,'ANNUAL SUMMARY'!$V$9,FC165,'ANNUAL SUMMARY'!$BI$470)+SUMIFS('ANNUAL SUMMARY'!$CO$576,FR171,'ANNUAL SUMMARY'!$V$9,FC165,'ANNUAL SUMMARY'!$BI$528)+SUMIFS('ANNUAL SUMMARY'!$CO$634,FR171,'ANNUAL SUMMARY'!$V$9,FC165,'ANNUAL SUMMARY'!$BI$586)+SUMIFS('ANNUAL SUMMARY'!$CO$692,FR171,'ANNUAL SUMMARY'!$V$9,FC165,'ANNUAL SUMMARY'!$BI$644)+SUMIFS('ANNUAL SUMMARY'!$EN$54,FR171,'ANNUAL SUMMARY'!$V$9,FC165,'ANNUAL SUMMARY'!$DH$6)+SUMIFS('ANNUAL SUMMARY'!$EN$112,FR171,'ANNUAL SUMMARY'!$V$9,FC165,'ANNUAL SUMMARY'!$DH$64)+SUMIFS('ANNUAL SUMMARY'!$EN$170,FR171,'ANNUAL SUMMARY'!$V$9,FC165,'ANNUAL SUMMARY'!$DH$122)+SUMIFS('ANNUAL SUMMARY'!$EN$228,FR171,'ANNUAL SUMMARY'!$V$9,FC165,'ANNUAL SUMMARY'!$DH$180)+SUMIFS('ANNUAL SUMMARY'!$EN$286,FR171,'ANNUAL SUMMARY'!$V$9,FC165,'ANNUAL SUMMARY'!$DH$238)+SUMIFS('ANNUAL SUMMARY'!$EN$344,FR171,'ANNUAL SUMMARY'!$V$9,FC165,'ANNUAL SUMMARY'!$DH$296)+SUMIFS('ANNUAL SUMMARY'!$EN$402,FR171,'ANNUAL SUMMARY'!$V$9,FC165,'ANNUAL SUMMARY'!$DH$354)+SUMIFS('ANNUAL SUMMARY'!$EN$460,FR171,'ANNUAL SUMMARY'!$V$9,FC165,'ANNUAL SUMMARY'!$DH$412)+SUMIFS('ANNUAL SUMMARY'!$EN$518,FR171,'ANNUAL SUMMARY'!$V$9,FC165,'ANNUAL SUMMARY'!$DH$470)+SUMIFS('ANNUAL SUMMARY'!$EN$576,FR171,'ANNUAL SUMMARY'!$V$9,FC165,'ANNUAL SUMMARY'!$DH$528)+SUMIFS('ANNUAL SUMMARY'!$EN$634,FR171,'ANNUAL SUMMARY'!$V$9,FC165,'ANNUAL SUMMARY'!$DH$586)+SUMIFS('ANNUAL SUMMARY'!$EN$692,FR171,'ANNUAL SUMMARY'!$V$9,FC165,'ANNUAL SUMMARY'!$DH$644)+SUMIFS('ANNUAL SUMMARY'!$GK$54,FR171,'ANNUAL SUMMARY'!$V$9,FC165,'ANNUAL SUMMARY'!$FE$6)+SUMIFS('ANNUAL SUMMARY'!$GK$112,FR171,'ANNUAL SUMMARY'!$V$9,FC165,'ANNUAL SUMMARY'!$FE$64)+SUMIFS('ANNUAL SUMMARY'!$GK$170,FR171,'ANNUAL SUMMARY'!$V$9,FC165,'ANNUAL SUMMARY'!$FE$122)+SUMIFS('ANNUAL SUMMARY'!$GK$228,FR171,'ANNUAL SUMMARY'!$V$9,FC165,'ANNUAL SUMMARY'!$FE$180)+SUMIFS('ANNUAL SUMMARY'!$GK$286,FR171,'ANNUAL SUMMARY'!$V$9,FC165,'ANNUAL SUMMARY'!$FE$238)+SUMIFS('ANNUAL SUMMARY'!$GK$344,FR171,'ANNUAL SUMMARY'!$V$9,FC165,'ANNUAL SUMMARY'!$FE$296)+SUMIFS('ANNUAL SUMMARY'!$GK$402,FR171,'ANNUAL SUMMARY'!$V$9,FC165,'ANNUAL SUMMARY'!$FE$354)+SUMIFS('ANNUAL SUMMARY'!$GK$460,FR171,'ANNUAL SUMMARY'!$V$9,FC165,'ANNUAL SUMMARY'!$FE$412)+SUMIFS('ANNUAL SUMMARY'!$GK$518,FR171,'ANNUAL SUMMARY'!$V$9,FC165,'ANNUAL SUMMARY'!$FE$470)+SUMIFS('ANNUAL SUMMARY'!$GK$576,FR171,'ANNUAL SUMMARY'!$V$9,FC165,'ANNUAL SUMMARY'!$FE$528)+SUMIFS('ANNUAL SUMMARY'!$GK$634,FR171,'ANNUAL SUMMARY'!$V$9,FC165,'ANNUAL SUMMARY'!$FE$586)+SUMIFS('ANNUAL SUMMARY'!$GK$692,FR171,'ANNUAL SUMMARY'!$V$9,FC165,'ANNUAL SUMMARY'!$FE$644)</f>
        <v>0</v>
      </c>
      <c r="GJ171" s="728"/>
      <c r="GK171" s="728"/>
      <c r="GL171" s="728">
        <f>SUMIFS('ANNUAL SUMMARY'!$AU$54,FR171,'ANNUAL SUMMARY'!$V$9,FC165,'ANNUAL SUMMARY'!$L$6)+SUMIFS('ANNUAL SUMMARY'!$AU$112,FR171,'ANNUAL SUMMARY'!$V$9,FC165,'ANNUAL SUMMARY'!$L$64)+SUMIFS('ANNUAL SUMMARY'!$AU$170,FR171,'ANNUAL SUMMARY'!$V$9,FC165,'ANNUAL SUMMARY'!$L$122)+SUMIFS('ANNUAL SUMMARY'!$AU$228,FR171,'ANNUAL SUMMARY'!$V$9,FC165,'ANNUAL SUMMARY'!$L$180)+SUMIFS('ANNUAL SUMMARY'!$AU$286,FR171,'ANNUAL SUMMARY'!$V$9,FC165,'ANNUAL SUMMARY'!$L$238)+SUMIFS('ANNUAL SUMMARY'!$AU$344,FR171,'ANNUAL SUMMARY'!$V$9,FC165,'ANNUAL SUMMARY'!$L$296)+SUMIFS('ANNUAL SUMMARY'!$AU$402,FR171,'ANNUAL SUMMARY'!$V$9,FC165,'ANNUAL SUMMARY'!$L$354)+SUMIFS('ANNUAL SUMMARY'!$AU$460,FR171,'ANNUAL SUMMARY'!$V$9,FC165,'ANNUAL SUMMARY'!$L$412)+SUMIFS('ANNUAL SUMMARY'!$AU$518,FR171,'ANNUAL SUMMARY'!$V$9,FC165,'ANNUAL SUMMARY'!$L$470)+SUMIFS('ANNUAL SUMMARY'!$AU$576,FR171,'ANNUAL SUMMARY'!$V$9,FC165,'ANNUAL SUMMARY'!$L$528)+SUMIFS('ANNUAL SUMMARY'!$AU$634,FR171,'ANNUAL SUMMARY'!$V$9,FC165,'ANNUAL SUMMARY'!$L$586)+SUMIFS('ANNUAL SUMMARY'!$AU$692,FR171,'ANNUAL SUMMARY'!$V$9,FC165,'ANNUAL SUMMARY'!$L$644)+SUMIFS('ANNUAL SUMMARY'!$CR$54,FR171,'ANNUAL SUMMARY'!$V$9,FC165,'ANNUAL SUMMARY'!$BI$6)+SUMIFS('ANNUAL SUMMARY'!$CR$112,FR171,'ANNUAL SUMMARY'!$V$9,FC165,'ANNUAL SUMMARY'!$BI$64)+SUMIFS('ANNUAL SUMMARY'!$CR$170,FR171,'ANNUAL SUMMARY'!$V$9,FC165,'ANNUAL SUMMARY'!$BI$122)+SUMIFS('ANNUAL SUMMARY'!$CR$228,FR171,'ANNUAL SUMMARY'!$V$9,FC165,'ANNUAL SUMMARY'!$BI$180)+SUMIFS('ANNUAL SUMMARY'!$CR$286,FR171,'ANNUAL SUMMARY'!$V$9,FC165,'ANNUAL SUMMARY'!$BI$238)+SUMIFS('ANNUAL SUMMARY'!$CR$344,FR171,'ANNUAL SUMMARY'!$V$9,FC165,'ANNUAL SUMMARY'!$BI$296)+SUMIFS('ANNUAL SUMMARY'!$CR$402,FR171,'ANNUAL SUMMARY'!$V$9,FC165,'ANNUAL SUMMARY'!$BI$354)+SUMIFS('ANNUAL SUMMARY'!$CR$460,FR171,'ANNUAL SUMMARY'!$V$9,FC165,'ANNUAL SUMMARY'!$BI$412)+SUMIFS('ANNUAL SUMMARY'!$CR$518,FR171,'ANNUAL SUMMARY'!$V$9,FC165,'ANNUAL SUMMARY'!$BI$470)+SUMIFS('ANNUAL SUMMARY'!$CR$576,FR171,'ANNUAL SUMMARY'!$V$9,FC165,'ANNUAL SUMMARY'!$BI$528)+SUMIFS('ANNUAL SUMMARY'!$CR$634,FR171,'ANNUAL SUMMARY'!$V$9,FC165,'ANNUAL SUMMARY'!$BI$586)+SUMIFS('ANNUAL SUMMARY'!$CR$692,FR171,'ANNUAL SUMMARY'!$V$9,FC165,'ANNUAL SUMMARY'!$BI$644)+SUMIFS('ANNUAL SUMMARY'!$EQ$54,FR171,'ANNUAL SUMMARY'!$V$9,FC165,'ANNUAL SUMMARY'!$DH$6)+SUMIFS('ANNUAL SUMMARY'!$EQ$112,FR171,'ANNUAL SUMMARY'!$V$9,FC165,'ANNUAL SUMMARY'!$DH$64)+SUMIFS('ANNUAL SUMMARY'!$EQ$170,FR171,'ANNUAL SUMMARY'!$V$9,FC165,'ANNUAL SUMMARY'!$DH$122)+SUMIFS('ANNUAL SUMMARY'!$EQ$228,FR171,'ANNUAL SUMMARY'!$V$9,FC165,'ANNUAL SUMMARY'!$DH$180)+SUMIFS('ANNUAL SUMMARY'!$EQ$286,FR171,'ANNUAL SUMMARY'!$V$9,FC165,'ANNUAL SUMMARY'!$DH$238)+SUMIFS('ANNUAL SUMMARY'!$EQ$344,FR171,'ANNUAL SUMMARY'!$V$9,FC165,'ANNUAL SUMMARY'!$DH$296)+SUMIFS('ANNUAL SUMMARY'!$EQ$402,FR171,'ANNUAL SUMMARY'!$V$9,FC165,'ANNUAL SUMMARY'!$DH$354)+SUMIFS('ANNUAL SUMMARY'!$EQ$460,FR171,'ANNUAL SUMMARY'!$V$9,FC165,'ANNUAL SUMMARY'!$DH$412)+SUMIFS('ANNUAL SUMMARY'!$EQ$518,FR171,'ANNUAL SUMMARY'!$V$9,FC165,'ANNUAL SUMMARY'!$DH$470)+SUMIFS('ANNUAL SUMMARY'!$EQ$576,FR171,'ANNUAL SUMMARY'!$V$9,FC165,'ANNUAL SUMMARY'!$DH$528)+SUMIFS('ANNUAL SUMMARY'!$EQ$634,FR171,'ANNUAL SUMMARY'!$V$9,FC165,'ANNUAL SUMMARY'!$DH$586)+SUMIFS('ANNUAL SUMMARY'!$EQ$692,FR171,'ANNUAL SUMMARY'!$V$9,FC165,'ANNUAL SUMMARY'!$DH$644)+SUMIFS('ANNUAL SUMMARY'!$GN$54,FR171,'ANNUAL SUMMARY'!$V$9,FC165,'ANNUAL SUMMARY'!$FE$6)+SUMIFS('ANNUAL SUMMARY'!$GN$112,FR171,'ANNUAL SUMMARY'!$V$9,FC165,'ANNUAL SUMMARY'!$FE$64)+SUMIFS('ANNUAL SUMMARY'!$GN$170,FR171,'ANNUAL SUMMARY'!$V$9,FC165,'ANNUAL SUMMARY'!$FE$122)+SUMIFS('ANNUAL SUMMARY'!$GN$228,FR171,'ANNUAL SUMMARY'!$V$9,FC165,'ANNUAL SUMMARY'!$FE$180)+SUMIFS('ANNUAL SUMMARY'!$GN$286,FR171,'ANNUAL SUMMARY'!$V$9,FC165,'ANNUAL SUMMARY'!$FE$238)+SUMIFS('ANNUAL SUMMARY'!$GN$344,FR171,'ANNUAL SUMMARY'!$V$9,FC165,'ANNUAL SUMMARY'!$FE$296)+SUMIFS('ANNUAL SUMMARY'!$GN$402,FR171,'ANNUAL SUMMARY'!$V$9,FC165,'ANNUAL SUMMARY'!$FE$354)+SUMIFS('ANNUAL SUMMARY'!$GN$460,FR171,'ANNUAL SUMMARY'!$V$9,FC165,'ANNUAL SUMMARY'!$FE$412)+SUMIFS('ANNUAL SUMMARY'!$GN$518,FR171,'ANNUAL SUMMARY'!$V$9,FC165,'ANNUAL SUMMARY'!$FE$470)+SUMIFS('ANNUAL SUMMARY'!$GN$576,FR171,'ANNUAL SUMMARY'!$V$9,FC165,'ANNUAL SUMMARY'!$FE$528)+SUMIFS('ANNUAL SUMMARY'!$GN$634,FR171,'ANNUAL SUMMARY'!$V$9,FC165,'ANNUAL SUMMARY'!$FE$586)+SUMIFS('ANNUAL SUMMARY'!$GN$692,FR171,'ANNUAL SUMMARY'!$V$9,FC165,'ANNUAL SUMMARY'!$FE$644)</f>
        <v>0</v>
      </c>
      <c r="GM171" s="728"/>
      <c r="GN171" s="728"/>
      <c r="GO171" s="1263"/>
    </row>
    <row r="172" spans="1:197" ht="15" customHeight="1" thickBot="1" x14ac:dyDescent="0.3">
      <c r="A172" s="154"/>
      <c r="B172" s="830"/>
      <c r="C172" s="831"/>
      <c r="D172" s="831"/>
      <c r="E172" s="831"/>
      <c r="F172" s="831"/>
      <c r="G172" s="831"/>
      <c r="H172" s="831"/>
      <c r="I172" s="831"/>
      <c r="J172" s="831"/>
      <c r="K172" s="831"/>
      <c r="L172" s="832"/>
      <c r="M172" s="14"/>
      <c r="N172" s="838"/>
      <c r="O172" s="839"/>
      <c r="P172" s="839"/>
      <c r="Q172" s="839"/>
      <c r="R172" s="839"/>
      <c r="S172" s="840"/>
      <c r="T172" s="840"/>
      <c r="U172" s="840"/>
      <c r="V172" s="840"/>
      <c r="W172" s="840"/>
      <c r="X172" s="841"/>
      <c r="Y172" s="15"/>
      <c r="Z172" s="822"/>
      <c r="AA172" s="823"/>
      <c r="AB172" s="823"/>
      <c r="AC172" s="823"/>
      <c r="AD172" s="823"/>
      <c r="AE172" s="727"/>
      <c r="AF172" s="727"/>
      <c r="AG172" s="727"/>
      <c r="AH172" s="727"/>
      <c r="AI172" s="727"/>
      <c r="AJ172" s="727"/>
      <c r="AK172" s="727"/>
      <c r="AL172" s="727"/>
      <c r="AM172" s="727"/>
      <c r="AN172" s="727"/>
      <c r="AO172" s="727"/>
      <c r="AP172" s="727"/>
      <c r="AQ172" s="728"/>
      <c r="AR172" s="728"/>
      <c r="AS172" s="728"/>
      <c r="AT172" s="728"/>
      <c r="AU172" s="728"/>
      <c r="AV172" s="1260"/>
      <c r="AW172" s="1263"/>
      <c r="AX172" s="154"/>
      <c r="AY172" s="830"/>
      <c r="AZ172" s="831"/>
      <c r="BA172" s="831"/>
      <c r="BB172" s="831"/>
      <c r="BC172" s="831"/>
      <c r="BD172" s="831"/>
      <c r="BE172" s="831"/>
      <c r="BF172" s="831"/>
      <c r="BG172" s="831"/>
      <c r="BH172" s="831"/>
      <c r="BI172" s="832"/>
      <c r="BJ172" s="14"/>
      <c r="BK172" s="838"/>
      <c r="BL172" s="839"/>
      <c r="BM172" s="839"/>
      <c r="BN172" s="839"/>
      <c r="BO172" s="839"/>
      <c r="BP172" s="840"/>
      <c r="BQ172" s="840"/>
      <c r="BR172" s="840"/>
      <c r="BS172" s="840"/>
      <c r="BT172" s="840"/>
      <c r="BU172" s="841"/>
      <c r="BV172" s="15"/>
      <c r="BW172" s="822"/>
      <c r="BX172" s="823"/>
      <c r="BY172" s="823"/>
      <c r="BZ172" s="823"/>
      <c r="CA172" s="823"/>
      <c r="CB172" s="727"/>
      <c r="CC172" s="727"/>
      <c r="CD172" s="727"/>
      <c r="CE172" s="727"/>
      <c r="CF172" s="727"/>
      <c r="CG172" s="727"/>
      <c r="CH172" s="727"/>
      <c r="CI172" s="727"/>
      <c r="CJ172" s="727"/>
      <c r="CK172" s="727"/>
      <c r="CL172" s="727"/>
      <c r="CM172" s="727"/>
      <c r="CN172" s="728"/>
      <c r="CO172" s="728"/>
      <c r="CP172" s="728"/>
      <c r="CQ172" s="728"/>
      <c r="CR172" s="728"/>
      <c r="CS172" s="728"/>
      <c r="CT172" s="1263"/>
      <c r="CU172" s="1250"/>
      <c r="CV172" s="154"/>
      <c r="CW172" s="830"/>
      <c r="CX172" s="831"/>
      <c r="CY172" s="831"/>
      <c r="CZ172" s="831"/>
      <c r="DA172" s="831"/>
      <c r="DB172" s="831"/>
      <c r="DC172" s="831"/>
      <c r="DD172" s="831"/>
      <c r="DE172" s="831"/>
      <c r="DF172" s="831"/>
      <c r="DG172" s="832"/>
      <c r="DH172" s="14"/>
      <c r="DI172" s="838"/>
      <c r="DJ172" s="839"/>
      <c r="DK172" s="839"/>
      <c r="DL172" s="839"/>
      <c r="DM172" s="839"/>
      <c r="DN172" s="840"/>
      <c r="DO172" s="840"/>
      <c r="DP172" s="840"/>
      <c r="DQ172" s="840"/>
      <c r="DR172" s="840"/>
      <c r="DS172" s="841"/>
      <c r="DT172" s="15"/>
      <c r="DU172" s="822"/>
      <c r="DV172" s="823"/>
      <c r="DW172" s="823"/>
      <c r="DX172" s="823"/>
      <c r="DY172" s="823"/>
      <c r="DZ172" s="727"/>
      <c r="EA172" s="727"/>
      <c r="EB172" s="727"/>
      <c r="EC172" s="727"/>
      <c r="ED172" s="727"/>
      <c r="EE172" s="727"/>
      <c r="EF172" s="727"/>
      <c r="EG172" s="727"/>
      <c r="EH172" s="727"/>
      <c r="EI172" s="727"/>
      <c r="EJ172" s="727"/>
      <c r="EK172" s="727"/>
      <c r="EL172" s="728"/>
      <c r="EM172" s="728"/>
      <c r="EN172" s="728"/>
      <c r="EO172" s="728"/>
      <c r="EP172" s="728"/>
      <c r="EQ172" s="1260"/>
      <c r="ER172" s="1263"/>
      <c r="ES172" s="154"/>
      <c r="ET172" s="830"/>
      <c r="EU172" s="831"/>
      <c r="EV172" s="831"/>
      <c r="EW172" s="831"/>
      <c r="EX172" s="831"/>
      <c r="EY172" s="831"/>
      <c r="EZ172" s="831"/>
      <c r="FA172" s="831"/>
      <c r="FB172" s="831"/>
      <c r="FC172" s="831"/>
      <c r="FD172" s="832"/>
      <c r="FE172" s="14"/>
      <c r="FF172" s="838"/>
      <c r="FG172" s="839"/>
      <c r="FH172" s="839"/>
      <c r="FI172" s="839"/>
      <c r="FJ172" s="839"/>
      <c r="FK172" s="840"/>
      <c r="FL172" s="840"/>
      <c r="FM172" s="840"/>
      <c r="FN172" s="840"/>
      <c r="FO172" s="840"/>
      <c r="FP172" s="841"/>
      <c r="FQ172" s="15"/>
      <c r="FR172" s="822"/>
      <c r="FS172" s="823"/>
      <c r="FT172" s="823"/>
      <c r="FU172" s="823"/>
      <c r="FV172" s="823"/>
      <c r="FW172" s="727"/>
      <c r="FX172" s="727"/>
      <c r="FY172" s="727"/>
      <c r="FZ172" s="727"/>
      <c r="GA172" s="727"/>
      <c r="GB172" s="727"/>
      <c r="GC172" s="727"/>
      <c r="GD172" s="727"/>
      <c r="GE172" s="727"/>
      <c r="GF172" s="727"/>
      <c r="GG172" s="727"/>
      <c r="GH172" s="727"/>
      <c r="GI172" s="728"/>
      <c r="GJ172" s="728"/>
      <c r="GK172" s="728"/>
      <c r="GL172" s="728"/>
      <c r="GM172" s="728"/>
      <c r="GN172" s="728"/>
      <c r="GO172" s="1263"/>
    </row>
    <row r="173" spans="1:197" ht="15" customHeight="1" thickTop="1" x14ac:dyDescent="0.25">
      <c r="A173" s="154"/>
      <c r="B173" s="824" t="str">
        <f>'ANNUAL SUMMARY'!$C$18</f>
        <v>NO. FLIGHTS</v>
      </c>
      <c r="C173" s="825"/>
      <c r="D173" s="825"/>
      <c r="E173" s="825"/>
      <c r="F173" s="825"/>
      <c r="G173" s="825"/>
      <c r="H173" s="826"/>
      <c r="I173" s="803">
        <f>SUMIF('ANNUAL SUMMARY'!$FE$622,K165,'ANNUAL SUMMARY'!$FC$634)+SUMIF('ANNUAL SUMMARY'!$DH$622,K165,'ANNUAL SUMMARY'!$DF$634)+SUMIF('ANNUAL SUMMARY'!$BI$622,K165,'ANNUAL SUMMARY'!$BG$634)+SUMIF('ANNUAL SUMMARY'!$L$622,K165,'ANNUAL SUMMARY'!$J$634)+SUMIF('ANNUAL SUMMARY'!$FE$566,K165,'ANNUAL SUMMARY'!$FC$578)+SUMIF('ANNUAL SUMMARY'!$DH$566,K165,'ANNUAL SUMMARY'!$DF$578)+SUMIF('ANNUAL SUMMARY'!$BI$566,K165,'ANNUAL SUMMARY'!$BG$578)+SUMIF('ANNUAL SUMMARY'!$L$566,K165,'ANNUAL SUMMARY'!$J$578)+SUMIF('ANNUAL SUMMARY'!$FE$510,K165,'ANNUAL SUMMARY'!$FC$522)+SUMIF('ANNUAL SUMMARY'!$DH$510,K165,'ANNUAL SUMMARY'!$DF$522)+SUMIF('ANNUAL SUMMARY'!$BI$510,K165,'ANNUAL SUMMARY'!$BG$522)+SUMIF('ANNUAL SUMMARY'!$L$510,K165,'ANNUAL SUMMARY'!$J$522)+SUMIF('ANNUAL SUMMARY'!$FE$454,K165,'ANNUAL SUMMARY'!$FC$466)+SUMIF('ANNUAL SUMMARY'!$DH$454,K165,'ANNUAL SUMMARY'!$DF$466)+SUMIF('ANNUAL SUMMARY'!$BI$454,K165,'ANNUAL SUMMARY'!$BG$466)+SUMIF('ANNUAL SUMMARY'!$L$454,K165,'ANNUAL SUMMARY'!$J$466)+SUMIF('ANNUAL SUMMARY'!$FE$398,K165,'ANNUAL SUMMARY'!$FC$410)+SUMIF('ANNUAL SUMMARY'!$DH$398,K165,'ANNUAL SUMMARY'!$DF$410)+SUMIF('ANNUAL SUMMARY'!$BI$398,K165,'ANNUAL SUMMARY'!$BG$410)+SUMIF('ANNUAL SUMMARY'!$L$398,K165,'ANNUAL SUMMARY'!$J$410)+SUMIF('ANNUAL SUMMARY'!$FE$342,K165,'ANNUAL SUMMARY'!$FC$354)+SUMIF('ANNUAL SUMMARY'!$DH$342,K165,'ANNUAL SUMMARY'!$DF$354)+SUMIF('ANNUAL SUMMARY'!$BI$342,K165,'ANNUAL SUMMARY'!$BG$354)+SUMIF('ANNUAL SUMMARY'!$L$342,K165,'ANNUAL SUMMARY'!$J$354)+SUMIF('ANNUAL SUMMARY'!$FE$286,K165,'ANNUAL SUMMARY'!$FC$298)+SUMIF('ANNUAL SUMMARY'!$DH$286,K165,'ANNUAL SUMMARY'!$DF$298)+SUMIF('ANNUAL SUMMARY'!$BI$286,K165,'ANNUAL SUMMARY'!$BG$298)+SUMIF('ANNUAL SUMMARY'!$L$286,K165,'ANNUAL SUMMARY'!$J$298)+SUMIF('ANNUAL SUMMARY'!$FE$230,K165,'ANNUAL SUMMARY'!$FC$242)+SUMIF('ANNUAL SUMMARY'!$DH$230,K165,'ANNUAL SUMMARY'!$DF$242)+SUMIF('ANNUAL SUMMARY'!$BI$230,K165,'ANNUAL SUMMARY'!$BG$242)+SUMIF('ANNUAL SUMMARY'!$L$230,K165,'ANNUAL SUMMARY'!$J$242)+SUMIF('ANNUAL SUMMARY'!$FE$174,K165,'ANNUAL SUMMARY'!$FC$186)+SUMIF('ANNUAL SUMMARY'!$DH$174,K165,'ANNUAL SUMMARY'!$DF$186)+SUMIF('ANNUAL SUMMARY'!$BI$174,K165,'ANNUAL SUMMARY'!$BG$186)+SUMIF('ANNUAL SUMMARY'!$L$174,K165,'ANNUAL SUMMARY'!$J$186)+SUMIF('ANNUAL SUMMARY'!$FE$118,K165,'ANNUAL SUMMARY'!$FC$130)+SUMIF('ANNUAL SUMMARY'!$DH$118,K165,'ANNUAL SUMMARY'!$DF$130)+SUMIF('ANNUAL SUMMARY'!$BI$118,K165,'ANNUAL SUMMARY'!$BG$130)+SUMIF('ANNUAL SUMMARY'!$L$118,K165,'ANNUAL SUMMARY'!$J$130)+SUMIF('ANNUAL SUMMARY'!$FE$62,K165,'ANNUAL SUMMARY'!$FC$74)+SUMIF('ANNUAL SUMMARY'!$DH$62,K165,'ANNUAL SUMMARY'!$DF$74)+SUMIF('ANNUAL SUMMARY'!$BI$62,K165,'ANNUAL SUMMARY'!$BG$74)+SUMIF('ANNUAL SUMMARY'!$L$62,K165,'ANNUAL SUMMARY'!$J$74)+SUMIF('ANNUAL SUMMARY'!$FE$6,K165,'ANNUAL SUMMARY'!$FC$18)+SUMIF('ANNUAL SUMMARY'!$DH$6,K165,'ANNUAL SUMMARY'!$DF$18)+SUMIF('ANNUAL SUMMARY'!$BI$6,K165,'ANNUAL SUMMARY'!$BG$18)+SUMIF('ANNUAL SUMMARY'!$L$6,K165,'ANNUAL SUMMARY'!$J$18)+SUMIF('PREVIOUS LOGS'!$K$6,K165,'PREVIOUS LOGS'!$B$12)+SUMIF('PREVIOUS LOGS'!$K$59,$K$6,'PREVIOUS LOGS'!$B$65)+SUMIF('PREVIOUS LOGS'!$K$112,K165,'PREVIOUS LOGS'!$B$118)+SUMIF('PREVIOUS LOGS'!$K$165,K165,'PREVIOUS LOGS'!$B$171)+SUMIF('PREVIOUS LOGS'!$K$218,K165,'PREVIOUS LOGS'!$B$224)+SUMIF('PREVIOUS LOGS'!$K$271,K165,'PREVIOUS LOGS'!$B$277)+SUMIF('PREVIOUS LOGS'!$K$324,K165,'PREVIOUS LOGS'!$B$330)+SUMIF('PREVIOUS LOGS'!$BH$6,K165,'PREVIOUS LOGS'!$AY$12)+SUMIF('PREVIOUS LOGS'!$BH$59,$K$6,'PREVIOUS LOGS'!$AY$65)+SUMIF('PREVIOUS LOGS'!$BH$112,K165,'PREVIOUS LOGS'!$AY$118)+SUMIF('PREVIOUS LOGS'!$BH$165,K165,'PREVIOUS LOGS'!$AY$171)+SUMIF('PREVIOUS LOGS'!$BH$218,K165,'PREVIOUS LOGS'!$AY$224)+SUMIF('PREVIOUS LOGS'!$BH$271,K165,'PREVIOUS LOGS'!$AY$277)+SUMIF('PREVIOUS LOGS'!$BH$324,K165,'PREVIOUS LOGS'!$AY$330)+SUMIF('PREVIOUS LOGS'!$DF$6,K165,'PREVIOUS LOGS'!$CW$12)+SUMIF('PREVIOUS LOGS'!$DF$59,$K$6,'PREVIOUS LOGS'!$CW$65)+SUMIF('PREVIOUS LOGS'!$DF$112,K165,'PREVIOUS LOGS'!$CW$118)+SUMIF('PREVIOUS LOGS'!$DF$165,K165,'PREVIOUS LOGS'!$CW$171)+SUMIF('PREVIOUS LOGS'!$DF$218,K165,'PREVIOUS LOGS'!$CW$224)+SUMIF('PREVIOUS LOGS'!$DF$271,K165,'PREVIOUS LOGS'!$CW$277)+SUMIF('PREVIOUS LOGS'!$DF$324,K165,'PREVIOUS LOGS'!$CW$330)+SUMIF('PREVIOUS LOGS'!$FC$6,K165,'PREVIOUS LOGS'!$ET$12)+SUMIF('PREVIOUS LOGS'!$FC$59,$K$6,'PREVIOUS LOGS'!$ET$65)+SUMIF('PREVIOUS LOGS'!$FC$112,K165,'PREVIOUS LOGS'!$ET$118)+SUMIF('PREVIOUS LOGS'!$FC$165,K165,'PREVIOUS LOGS'!$ET$171)+SUMIF('PREVIOUS LOGS'!$FC$218,K165,'PREVIOUS LOGS'!$ET$224)+SUMIF('PREVIOUS LOGS'!$FC$271,K165,'PREVIOUS LOGS'!$ET$277)+SUMIF('PREVIOUS LOGS'!$FC$324,K165,'PREVIOUS LOGS'!$ET$330)</f>
        <v>0</v>
      </c>
      <c r="J173" s="705"/>
      <c r="K173" s="705"/>
      <c r="L173" s="804"/>
      <c r="M173" s="637"/>
      <c r="N173" s="695" t="str">
        <f>'ANNUAL SUMMARY'!$O$18</f>
        <v>DAY</v>
      </c>
      <c r="O173" s="696"/>
      <c r="P173" s="696"/>
      <c r="Q173" s="696"/>
      <c r="R173" s="696" t="e">
        <f>SUMIF('ANNUAL SUMMARY'!$L$6,K165,'ANNUAL SUMMARY'!$T$18)+SUMIF('ANNUAL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SUMMARY'!#REF!)+SUMIF(#REF!,K165,#REF!)+SUMIF(#REF!,K165,#REF!)+SUMIF(#REF!,K165,#REF!)+SUMIF(#REF!,K165,#REF!)+SUMIF(#REF!,K165,#REF!)+SUMIF(#REF!,K165,#REF!)+SUMIF(#REF!,K165,#REF!)+SUMIF(#REF!,K165,#REF!)</f>
        <v>#REF!</v>
      </c>
      <c r="S173" s="697">
        <f>SUMIF('ANNUAL SUMMARY'!$FE$622,K165,'ANNUAL SUMMARY'!$FM$634)+SUMIF('ANNUAL SUMMARY'!$DH$622,K165,'ANNUAL SUMMARY'!$DP$634)+SUMIF('ANNUAL SUMMARY'!$BI$622,K165,'ANNUAL SUMMARY'!$BQ$634)+SUMIF('ANNUAL SUMMARY'!$L$622,K165,'ANNUAL SUMMARY'!$T$634)+SUMIF('ANNUAL SUMMARY'!$FE$566,K165,'ANNUAL SUMMARY'!$FM$578)+SUMIF('ANNUAL SUMMARY'!$DH$566,K165,'ANNUAL SUMMARY'!$DP$578)+SUMIF('ANNUAL SUMMARY'!$BI$566,K165,'ANNUAL SUMMARY'!$BQ$578)+SUMIF('ANNUAL SUMMARY'!$L$566,K165,'ANNUAL SUMMARY'!$T$578)+SUMIF('ANNUAL SUMMARY'!$FE$510,K165,'ANNUAL SUMMARY'!$FM$522)+SUMIF('ANNUAL SUMMARY'!$DH$510,K165,'ANNUAL SUMMARY'!$DP$522)+SUMIF('ANNUAL SUMMARY'!$BI$510,K165,'ANNUAL SUMMARY'!$BQ$522)+SUMIF('ANNUAL SUMMARY'!$L$510,K165,'ANNUAL SUMMARY'!$T$522)+SUMIF('ANNUAL SUMMARY'!$FE$454,K165,'ANNUAL SUMMARY'!$FM$466)+SUMIF('ANNUAL SUMMARY'!$DH$454,K165,'ANNUAL SUMMARY'!$DP$466)+SUMIF('ANNUAL SUMMARY'!$BI$454,K165,'ANNUAL SUMMARY'!$BQ$466)+SUMIF('ANNUAL SUMMARY'!$L$454,K165,'ANNUAL SUMMARY'!$T$466)+SUMIF('ANNUAL SUMMARY'!$FE$398,K165,'ANNUAL SUMMARY'!$FM$410)+SUMIF('ANNUAL SUMMARY'!$DH$398,K165,'ANNUAL SUMMARY'!$DP$410)+SUMIF('ANNUAL SUMMARY'!$BI$398,K165,'ANNUAL SUMMARY'!$BQ$410)+SUMIF('ANNUAL SUMMARY'!$L$398,K165,'ANNUAL SUMMARY'!$T$410)+SUMIF('ANNUAL SUMMARY'!$FE$342,K165,'ANNUAL SUMMARY'!$FM$354)+SUMIF('ANNUAL SUMMARY'!$DH$342,K165,'ANNUAL SUMMARY'!$DP$354)+SUMIF('ANNUAL SUMMARY'!$BI$342,K165,'ANNUAL SUMMARY'!$BQ$354)+SUMIF('ANNUAL SUMMARY'!$L$342,K165,'ANNUAL SUMMARY'!$T$354)+SUMIF('ANNUAL SUMMARY'!$FE$286,K165,'ANNUAL SUMMARY'!$FM$298)+SUMIF('ANNUAL SUMMARY'!$DH$286,K165,'ANNUAL SUMMARY'!$DP$298)+SUMIF('ANNUAL SUMMARY'!$BI$286,K165,'ANNUAL SUMMARY'!$BQ$298)+SUMIF('ANNUAL SUMMARY'!$L$286,K165,'ANNUAL SUMMARY'!$T$298)+SUMIF('ANNUAL SUMMARY'!$FE$230,K165,'ANNUAL SUMMARY'!$FM$242)+SUMIF('ANNUAL SUMMARY'!$DH$230,K165,'ANNUAL SUMMARY'!$DP$242)+SUMIF('ANNUAL SUMMARY'!$BI$230,K165,'ANNUAL SUMMARY'!$BQ$242)+SUMIF('ANNUAL SUMMARY'!$L$230,K165,'ANNUAL SUMMARY'!$T$242)+SUMIF('ANNUAL SUMMARY'!$FE$174,K165,'ANNUAL SUMMARY'!$FM$186)+SUMIF('ANNUAL SUMMARY'!$DH$174,K165,'ANNUAL SUMMARY'!$DP$186)+SUMIF('ANNUAL SUMMARY'!$BI$174,K165,'ANNUAL SUMMARY'!$BQ$186)+SUMIF('ANNUAL SUMMARY'!$L$174,K165,'ANNUAL SUMMARY'!$T$186)+SUMIF('ANNUAL SUMMARY'!$FE$118,K165,'ANNUAL SUMMARY'!$FM$130)+SUMIF('ANNUAL SUMMARY'!$DH$118,K165,'ANNUAL SUMMARY'!$DP$130)+SUMIF('ANNUAL SUMMARY'!$BI$118,K165,'ANNUAL SUMMARY'!$BQ$130)+SUMIF('ANNUAL SUMMARY'!$L$118,K165,'ANNUAL SUMMARY'!$T$130)+SUMIF('ANNUAL SUMMARY'!$FE$62,K165,'ANNUAL SUMMARY'!$FM$74)+SUMIF('ANNUAL SUMMARY'!$DH$62,K165,'ANNUAL SUMMARY'!$DP$74)+SUMIF('ANNUAL SUMMARY'!$BI$62,K165,'ANNUAL SUMMARY'!$BQ$74)+SUMIF('ANNUAL SUMMARY'!$L$62,K165,'ANNUAL SUMMARY'!$T$74)+SUMIF('ANNUAL SUMMARY'!$FE$6,K165,'ANNUAL SUMMARY'!$FM$18)+SUMIF('ANNUAL SUMMARY'!$DH$6,K165,'ANNUAL SUMMARY'!$DP$18)+SUMIF('ANNUAL SUMMARY'!$BI$6,K165,'ANNUAL SUMMARY'!$BQ$18)+SUMIF('ANNUAL SUMMARY'!$L$6,K165,'ANNUAL SUMMARY'!$T$18)+SUMIF('PREVIOUS LOGS'!$K$6,K165,'PREVIOUS LOGS'!$S$14)+SUMIF('PREVIOUS LOGS'!$K$59,$K$6,'PREVIOUS LOGS'!$S$67)+SUMIF('PREVIOUS LOGS'!$K$112,K165,'PREVIOUS LOGS'!$S$120)+SUMIF('PREVIOUS LOGS'!$K$165,K165,'PREVIOUS LOGS'!$S$173)+SUMIF('PREVIOUS LOGS'!$K$218,K165,'PREVIOUS LOGS'!$S$226)+SUMIF('PREVIOUS LOGS'!$K$271,K165,'PREVIOUS LOGS'!$S$279)+SUMIF('PREVIOUS LOGS'!$K$324,K165,'PREVIOUS LOGS'!$S$332)+SUMIF('PREVIOUS LOGS'!$BH$6,K165,'PREVIOUS LOGS'!$BP$14)+SUMIF('PREVIOUS LOGS'!$BH$59,$K$6,'PREVIOUS LOGS'!$BP$67)+SUMIF('PREVIOUS LOGS'!$BH$112,K165,'PREVIOUS LOGS'!$BP$120)+SUMIF('PREVIOUS LOGS'!$BH$165,K165,'PREVIOUS LOGS'!$BP$173)+SUMIF('PREVIOUS LOGS'!$BH$218,K165,'PREVIOUS LOGS'!$BP$226)+SUMIF('PREVIOUS LOGS'!$BH$271,K165,'PREVIOUS LOGS'!$BP$279)+SUMIF('PREVIOUS LOGS'!$BH$324,K165,'PREVIOUS LOGS'!$BP$332)+SUMIF('PREVIOUS LOGS'!$DF$6,K165,'PREVIOUS LOGS'!$DN$14)+SUMIF('PREVIOUS LOGS'!$DF$59,$K$6,'PREVIOUS LOGS'!$DN$67)+SUMIF('PREVIOUS LOGS'!$DF$112,K165,'PREVIOUS LOGS'!$DN$120)+SUMIF('PREVIOUS LOGS'!$DF$165,K165,'PREVIOUS LOGS'!$DN$173)+SUMIF('PREVIOUS LOGS'!$DF$218,K165,'PREVIOUS LOGS'!$DN$226)+SUMIF('PREVIOUS LOGS'!$DF$271,K165,'PREVIOUS LOGS'!$DN$279)+SUMIF('PREVIOUS LOGS'!$DF$324,K165,'PREVIOUS LOGS'!$DN$332)+SUMIF('PREVIOUS LOGS'!$FC$6,K165,'PREVIOUS LOGS'!$FK$14)+SUMIF('PREVIOUS LOGS'!$FC$59,$K$6,'PREVIOUS LOGS'!$FK$67)+SUMIF('PREVIOUS LOGS'!$FC$112,K165,'PREVIOUS LOGS'!$FK$120)+SUMIF('PREVIOUS LOGS'!$FC$165,K165,'PREVIOUS LOGS'!$FK$173)+SUMIF('PREVIOUS LOGS'!$FC$218,K165,'PREVIOUS LOGS'!$FK$226)+SUMIF('PREVIOUS LOGS'!$FC$271,K165,'PREVIOUS LOGS'!$FK$279)+SUMIF('PREVIOUS LOGS'!$FC$324,K165,'PREVIOUS LOGS'!$FK$332)</f>
        <v>0</v>
      </c>
      <c r="T173" s="697"/>
      <c r="U173" s="697"/>
      <c r="V173" s="697"/>
      <c r="W173" s="697"/>
      <c r="X173" s="697"/>
      <c r="Y173" s="15"/>
      <c r="Z173" s="812">
        <f>IF(Z171=0," ",Z171+1)</f>
        <v>2023</v>
      </c>
      <c r="AA173" s="813"/>
      <c r="AB173" s="813"/>
      <c r="AC173" s="813"/>
      <c r="AD173" s="813"/>
      <c r="AE173" s="1118">
        <f>SUMIFS('ANNUAL SUMMARY'!$AF$54,Z173,'ANNUAL SUMMARY'!$V$9,K165,'ANNUAL SUMMARY'!$L$6)+SUMIFS('ANNUAL SUMMARY'!$AF$112,Z173,'ANNUAL SUMMARY'!$V$9,K165,'ANNUAL SUMMARY'!$L$64)+SUMIFS('ANNUAL SUMMARY'!$AF$170,Z173,'ANNUAL SUMMARY'!$V$9,K165,'ANNUAL SUMMARY'!$L$122)+SUMIFS('ANNUAL SUMMARY'!$AF$228,Z173,'ANNUAL SUMMARY'!$V$9,K165,'ANNUAL SUMMARY'!$L$180)+SUMIFS('ANNUAL SUMMARY'!$AF$286,Z173,'ANNUAL SUMMARY'!$V$9,K165,'ANNUAL SUMMARY'!$L$238)+SUMIFS('ANNUAL SUMMARY'!$AF$344,Z173,'ANNUAL SUMMARY'!$V$9,K165,'ANNUAL SUMMARY'!$L$296)+SUMIFS('ANNUAL SUMMARY'!$AF$402,Z173,'ANNUAL SUMMARY'!$V$9,K165,'ANNUAL SUMMARY'!$L$354)+SUMIFS('ANNUAL SUMMARY'!$AF$460,Z173,'ANNUAL SUMMARY'!$V$9,K165,'ANNUAL SUMMARY'!$L$412)+SUMIFS('ANNUAL SUMMARY'!$AF$518,Z173,'ANNUAL SUMMARY'!$V$9,K165,'ANNUAL SUMMARY'!$L$470)+SUMIFS('ANNUAL SUMMARY'!$AF$576,Z173,'ANNUAL SUMMARY'!$V$9,K165,'ANNUAL SUMMARY'!$L$528)+SUMIFS('ANNUAL SUMMARY'!$AF$634,Z173,'ANNUAL SUMMARY'!$V$9,K165,'ANNUAL SUMMARY'!$L$586)+SUMIFS('ANNUAL SUMMARY'!$AF$692,Z173,'ANNUAL SUMMARY'!$V$9,K165,'ANNUAL SUMMARY'!$L$644)+SUMIFS('ANNUAL SUMMARY'!$CC$54,Z173,'ANNUAL SUMMARY'!$V$9,K165,'ANNUAL SUMMARY'!$BI$6)+SUMIFS('ANNUAL SUMMARY'!$CC$112,Z173,'ANNUAL SUMMARY'!$V$9,K165,'ANNUAL SUMMARY'!$BI$64)+SUMIFS('ANNUAL SUMMARY'!$CC$170,Z173,'ANNUAL SUMMARY'!$V$9,K165,'ANNUAL SUMMARY'!$BI$122)+SUMIFS('ANNUAL SUMMARY'!$CC$228,Z173,'ANNUAL SUMMARY'!$V$9,K165,'ANNUAL SUMMARY'!$BI$180)+SUMIFS('ANNUAL SUMMARY'!$CC$286,Z173,'ANNUAL SUMMARY'!$V$9,K165,'ANNUAL SUMMARY'!$BI$238)+SUMIFS('ANNUAL SUMMARY'!$CC$344,Z173,'ANNUAL SUMMARY'!$V$9,K165,'ANNUAL SUMMARY'!$BI$296)+SUMIFS('ANNUAL SUMMARY'!$CC$402,Z173,'ANNUAL SUMMARY'!$V$9,K165,'ANNUAL SUMMARY'!$BI$354)+SUMIFS('ANNUAL SUMMARY'!$CC$460,Z173,'ANNUAL SUMMARY'!$V$9,K165,'ANNUAL SUMMARY'!$BI$412)+SUMIFS('ANNUAL SUMMARY'!$CC$518,Z173,'ANNUAL SUMMARY'!$V$9,K165,'ANNUAL SUMMARY'!$BI$470)+SUMIFS('ANNUAL SUMMARY'!$CC$576,Z173,'ANNUAL SUMMARY'!$V$9,K165,'ANNUAL SUMMARY'!$BI$528)+SUMIFS('ANNUAL SUMMARY'!$CC$634,Z173,'ANNUAL SUMMARY'!$V$9,K165,'ANNUAL SUMMARY'!$BI$586)+SUMIFS('ANNUAL SUMMARY'!$CC$692,Z173,'ANNUAL SUMMARY'!$V$9,K165,'ANNUAL SUMMARY'!$BI$644)+SUMIFS('ANNUAL SUMMARY'!$EB$54,Z173,'ANNUAL SUMMARY'!$V$9,K165,'ANNUAL SUMMARY'!$DH$6)+SUMIFS('ANNUAL SUMMARY'!$EB$112,Z173,'ANNUAL SUMMARY'!$V$9,K165,'ANNUAL SUMMARY'!$DH$64)+SUMIFS('ANNUAL SUMMARY'!$EB$170,Z173,'ANNUAL SUMMARY'!$V$9,K165,'ANNUAL SUMMARY'!$DH$122)+SUMIFS('ANNUAL SUMMARY'!$EB$228,Z173,'ANNUAL SUMMARY'!$V$9,K165,'ANNUAL SUMMARY'!$DH$180)+SUMIFS('ANNUAL SUMMARY'!$EB$286,Z173,'ANNUAL SUMMARY'!$V$9,K165,'ANNUAL SUMMARY'!$DH$238)+SUMIFS('ANNUAL SUMMARY'!$EB$344,Z173,'ANNUAL SUMMARY'!$V$9,K165,'ANNUAL SUMMARY'!$DH$296)+SUMIFS('ANNUAL SUMMARY'!$EB$402,Z173,'ANNUAL SUMMARY'!$V$9,K165,'ANNUAL SUMMARY'!$DH$354)+SUMIFS('ANNUAL SUMMARY'!$EB$460,Z173,'ANNUAL SUMMARY'!$V$9,K165,'ANNUAL SUMMARY'!$DH$412)+SUMIFS('ANNUAL SUMMARY'!$EB$518,Z173,'ANNUAL SUMMARY'!$V$9,K165,'ANNUAL SUMMARY'!$DH$470)+SUMIFS('ANNUAL SUMMARY'!$EB$576,Z173,'ANNUAL SUMMARY'!$V$9,K165,'ANNUAL SUMMARY'!$DH$528)+SUMIFS('ANNUAL SUMMARY'!$EB$634,Z173,'ANNUAL SUMMARY'!$V$9,K165,'ANNUAL SUMMARY'!$DH$586)+SUMIFS('ANNUAL SUMMARY'!$EB$692,Z173,'ANNUAL SUMMARY'!$V$9,K165,'ANNUAL SUMMARY'!$DH$644)+SUMIFS('ANNUAL SUMMARY'!$FY$54,Z173,'ANNUAL SUMMARY'!$V$9,K165,'ANNUAL SUMMARY'!$FE$6)+SUMIFS('ANNUAL SUMMARY'!$FY$112,Z173,'ANNUAL SUMMARY'!$V$9,K165,'ANNUAL SUMMARY'!$FE$64)+SUMIFS('ANNUAL SUMMARY'!$FY$170,Z173,'ANNUAL SUMMARY'!$V$9,K165,'ANNUAL SUMMARY'!$FE$122)+SUMIFS('ANNUAL SUMMARY'!$FY$228,Z173,'ANNUAL SUMMARY'!$V$9,K165,'ANNUAL SUMMARY'!$FE$180)+SUMIFS('ANNUAL SUMMARY'!$FY$286,Z173,'ANNUAL SUMMARY'!$V$9,K165,'ANNUAL SUMMARY'!$FE$238)+SUMIFS('ANNUAL SUMMARY'!$FY$344,Z173,'ANNUAL SUMMARY'!$V$9,K165,'ANNUAL SUMMARY'!$FE$296)+SUMIFS('ANNUAL SUMMARY'!$FY$402,Z173,'ANNUAL SUMMARY'!$V$9,K165,'ANNUAL SUMMARY'!$FE$354)+SUMIFS('ANNUAL SUMMARY'!$FY$460,Z173,'ANNUAL SUMMARY'!$V$9,K165,'ANNUAL SUMMARY'!$FE$412)+SUMIFS('ANNUAL SUMMARY'!$FY$518,Z173,'ANNUAL SUMMARY'!$V$9,K165,'ANNUAL SUMMARY'!$FE$470)+SUMIFS('ANNUAL SUMMARY'!$FY$576,Z173,'ANNUAL SUMMARY'!$V$9,K165,'ANNUAL SUMMARY'!$FE$528)+SUMIFS('ANNUAL SUMMARY'!$FY$634,Z173,'ANNUAL SUMMARY'!$V$9,K165,'ANNUAL SUMMARY'!$FE$586)+SUMIFS('ANNUAL SUMMARY'!$FY$692,Z173,'ANNUAL SUMMARY'!$V$9,K165,'ANNUAL SUMMARY'!$FE$644)</f>
        <v>0</v>
      </c>
      <c r="AF173" s="727"/>
      <c r="AG173" s="727"/>
      <c r="AH173" s="727"/>
      <c r="AI173" s="727">
        <f>SUMIFS('ANNUAL SUMMARY'!$AJ$54,Z173,'ANNUAL SUMMARY'!$V$9,K165,'ANNUAL SUMMARY'!$L$6)+SUMIFS('ANNUAL SUMMARY'!$AJ$112,Z173,'ANNUAL SUMMARY'!$V$9,K165,'ANNUAL SUMMARY'!$L$64)+SUMIFS('ANNUAL SUMMARY'!$AJ$170,Z173,'ANNUAL SUMMARY'!$V$9,K165,'ANNUAL SUMMARY'!$L$122)+SUMIFS('ANNUAL SUMMARY'!$AJ$228,Z173,'ANNUAL SUMMARY'!$V$9,K165,'ANNUAL SUMMARY'!$L$180)+SUMIFS('ANNUAL SUMMARY'!$AJ$286,Z173,'ANNUAL SUMMARY'!$V$9,K165,'ANNUAL SUMMARY'!$L$238)+SUMIFS('ANNUAL SUMMARY'!$AJ$344,Z173,'ANNUAL SUMMARY'!$V$9,K165,'ANNUAL SUMMARY'!$L$296)+SUMIFS('ANNUAL SUMMARY'!$AJ$402,Z173,'ANNUAL SUMMARY'!$V$9,K165,'ANNUAL SUMMARY'!$L$354)+SUMIFS('ANNUAL SUMMARY'!$AJ$460,Z173,'ANNUAL SUMMARY'!$V$9,K165,'ANNUAL SUMMARY'!$L$412)+SUMIFS('ANNUAL SUMMARY'!$AJ$518,Z173,'ANNUAL SUMMARY'!$V$9,K165,'ANNUAL SUMMARY'!$L$470)+SUMIFS('ANNUAL SUMMARY'!$AJ$576,Z173,'ANNUAL SUMMARY'!$V$9,K165,'ANNUAL SUMMARY'!$L$528)+SUMIFS('ANNUAL SUMMARY'!$AJ$634,Z173,'ANNUAL SUMMARY'!$V$9,K165,'ANNUAL SUMMARY'!$L$586)+SUMIFS('ANNUAL SUMMARY'!$AJ$692,Z173,'ANNUAL SUMMARY'!$V$9,K165,'ANNUAL SUMMARY'!$L$644)+SUMIFS('ANNUAL SUMMARY'!$CG$54,Z173,'ANNUAL SUMMARY'!$V$9,K165,'ANNUAL SUMMARY'!$BI$6)+SUMIFS('ANNUAL SUMMARY'!$CG$112,Z173,'ANNUAL SUMMARY'!$V$9,K165,'ANNUAL SUMMARY'!$BI$64)+SUMIFS('ANNUAL SUMMARY'!$CG$170,Z173,'ANNUAL SUMMARY'!$V$9,K165,'ANNUAL SUMMARY'!$BI$122)+SUMIFS('ANNUAL SUMMARY'!$CG$228,Z173,'ANNUAL SUMMARY'!$V$9,K165,'ANNUAL SUMMARY'!$BI$180)+SUMIFS('ANNUAL SUMMARY'!$CG$286,Z173,'ANNUAL SUMMARY'!$V$9,K165,'ANNUAL SUMMARY'!$BI$238)+SUMIFS('ANNUAL SUMMARY'!$CG$344,Z173,'ANNUAL SUMMARY'!$V$9,K165,'ANNUAL SUMMARY'!$BI$296)+SUMIFS('ANNUAL SUMMARY'!$CG$402,Z173,'ANNUAL SUMMARY'!$V$9,K165,'ANNUAL SUMMARY'!$BI$354)+SUMIFS('ANNUAL SUMMARY'!$CG$460,Z173,'ANNUAL SUMMARY'!$V$9,K165,'ANNUAL SUMMARY'!$BI$412)+SUMIFS('ANNUAL SUMMARY'!$CG$518,Z173,'ANNUAL SUMMARY'!$V$9,K165,'ANNUAL SUMMARY'!$BI$470)+SUMIFS('ANNUAL SUMMARY'!$CG$576,Z173,'ANNUAL SUMMARY'!$V$9,K165,'ANNUAL SUMMARY'!$BI$528)+SUMIFS('ANNUAL SUMMARY'!$CG$634,Z173,'ANNUAL SUMMARY'!$V$9,K165,'ANNUAL SUMMARY'!$BI$586)+SUMIFS('ANNUAL SUMMARY'!$CG$692,Z173,'ANNUAL SUMMARY'!$V$9,K165,'ANNUAL SUMMARY'!$BI$644)+SUMIFS('ANNUAL SUMMARY'!$EF$54,Z173,'ANNUAL SUMMARY'!$V$9,K165,'ANNUAL SUMMARY'!$DH$6)+SUMIFS('ANNUAL SUMMARY'!$EF$112,Z173,'ANNUAL SUMMARY'!$V$9,K165,'ANNUAL SUMMARY'!$DH$64)+SUMIFS('ANNUAL SUMMARY'!$EF$170,Z173,'ANNUAL SUMMARY'!$V$9,K165,'ANNUAL SUMMARY'!$DH$122)+SUMIFS('ANNUAL SUMMARY'!$EF$228,Z173,'ANNUAL SUMMARY'!$V$9,K165,'ANNUAL SUMMARY'!$DH$180)+SUMIFS('ANNUAL SUMMARY'!$EF$286,Z173,'ANNUAL SUMMARY'!$V$9,K165,'ANNUAL SUMMARY'!$DH$238)+SUMIFS('ANNUAL SUMMARY'!$EF$344,Z173,'ANNUAL SUMMARY'!$V$9,K165,'ANNUAL SUMMARY'!$DH$296)+SUMIFS('ANNUAL SUMMARY'!$EF$402,Z173,'ANNUAL SUMMARY'!$V$9,K165,'ANNUAL SUMMARY'!$DH$354)+SUMIFS('ANNUAL SUMMARY'!$EF$460,Z173,'ANNUAL SUMMARY'!$V$9,K165,'ANNUAL SUMMARY'!$DH$412)+SUMIFS('ANNUAL SUMMARY'!$EF$518,Z173,'ANNUAL SUMMARY'!$V$9,K165,'ANNUAL SUMMARY'!$DH$470)+SUMIFS('ANNUAL SUMMARY'!$EF$576,Z173,'ANNUAL SUMMARY'!$V$9,K165,'ANNUAL SUMMARY'!$DH$528)+SUMIFS('ANNUAL SUMMARY'!$EF$634,Z173,'ANNUAL SUMMARY'!$V$9,K165,'ANNUAL SUMMARY'!$DH$586)+SUMIFS('ANNUAL SUMMARY'!$EF$692,Z173,'ANNUAL SUMMARY'!$V$9,K165,'ANNUAL SUMMARY'!$DH$644)+SUMIFS('ANNUAL SUMMARY'!$GC$54,Z173,'ANNUAL SUMMARY'!$V$9,K165,'ANNUAL SUMMARY'!$FE$6)+SUMIFS('ANNUAL SUMMARY'!$GC$112,Z173,'ANNUAL SUMMARY'!$V$9,K165,'ANNUAL SUMMARY'!$FE$64)+SUMIFS('ANNUAL SUMMARY'!$GC$170,Z173,'ANNUAL SUMMARY'!$V$9,K165,'ANNUAL SUMMARY'!$FE$122)+SUMIFS('ANNUAL SUMMARY'!$GC$228,Z173,'ANNUAL SUMMARY'!$V$9,K165,'ANNUAL SUMMARY'!$FE$180)+SUMIFS('ANNUAL SUMMARY'!$GC$286,Z173,'ANNUAL SUMMARY'!$V$9,K165,'ANNUAL SUMMARY'!$FE$238)+SUMIFS('ANNUAL SUMMARY'!$GC$344,Z173,'ANNUAL SUMMARY'!$V$9,K165,'ANNUAL SUMMARY'!$FE$296)+SUMIFS('ANNUAL SUMMARY'!$GC$402,Z173,'ANNUAL SUMMARY'!$V$9,K165,'ANNUAL SUMMARY'!$FE$354)+SUMIFS('ANNUAL SUMMARY'!$GC$460,Z173,'ANNUAL SUMMARY'!$V$9,K165,'ANNUAL SUMMARY'!$FE$412)+SUMIFS('ANNUAL SUMMARY'!$GC$518,Z173,'ANNUAL SUMMARY'!$V$9,K165,'ANNUAL SUMMARY'!$FE$470)+SUMIFS('ANNUAL SUMMARY'!$GC$576,Z173,'ANNUAL SUMMARY'!$V$9,K165,'ANNUAL SUMMARY'!$FE$528)+SUMIFS('ANNUAL SUMMARY'!$GC$634,Z173,'ANNUAL SUMMARY'!$V$9,K165,'ANNUAL SUMMARY'!$FE$586)+SUMIFS('ANNUAL SUMMARY'!$GC$692,Z173,'ANNUAL SUMMARY'!$V$9,K165,'ANNUAL SUMMARY'!$FE$644)</f>
        <v>0</v>
      </c>
      <c r="AJ173" s="727"/>
      <c r="AK173" s="727"/>
      <c r="AL173" s="727"/>
      <c r="AM173" s="727">
        <f>SUMIFS('ANNUAL SUMMARY'!$AN$54,Z173,'ANNUAL SUMMARY'!$V$9,K165,'ANNUAL SUMMARY'!$L$6)+SUMIFS('ANNUAL SUMMARY'!$AN$112,Z173,'ANNUAL SUMMARY'!$V$9,K165,'ANNUAL SUMMARY'!$L$64)+SUMIFS('ANNUAL SUMMARY'!$AN$170,Z173,'ANNUAL SUMMARY'!$V$9,K165,'ANNUAL SUMMARY'!$L$122)+SUMIFS('ANNUAL SUMMARY'!$AN$228,Z173,'ANNUAL SUMMARY'!$V$9,K165,'ANNUAL SUMMARY'!$L$180)+SUMIFS('ANNUAL SUMMARY'!$AN$286,Z173,'ANNUAL SUMMARY'!$V$9,K165,'ANNUAL SUMMARY'!$L$238)+SUMIFS('ANNUAL SUMMARY'!$AN$344,Z173,'ANNUAL SUMMARY'!$V$9,K165,'ANNUAL SUMMARY'!$L$296)+SUMIFS('ANNUAL SUMMARY'!$AN$402,Z173,'ANNUAL SUMMARY'!$V$9,K165,'ANNUAL SUMMARY'!$L$354)+SUMIFS('ANNUAL SUMMARY'!$AN$460,Z173,'ANNUAL SUMMARY'!$V$9,K165,'ANNUAL SUMMARY'!$L$412)+SUMIFS('ANNUAL SUMMARY'!$AN$518,Z173,'ANNUAL SUMMARY'!$V$9,K165,'ANNUAL SUMMARY'!$L$470)+SUMIFS('ANNUAL SUMMARY'!$AN$576,Z173,'ANNUAL SUMMARY'!$V$9,K165,'ANNUAL SUMMARY'!$L$528)+SUMIFS('ANNUAL SUMMARY'!$AN$634,Z173,'ANNUAL SUMMARY'!$V$9,K165,'ANNUAL SUMMARY'!$L$586)+SUMIFS('ANNUAL SUMMARY'!$AN$692,Z173,'ANNUAL SUMMARY'!$V$9,K165,'ANNUAL SUMMARY'!$L$644)+SUMIFS('ANNUAL SUMMARY'!$CK$54,Z173,'ANNUAL SUMMARY'!$V$9,K165,'ANNUAL SUMMARY'!$BI$6)+SUMIFS('ANNUAL SUMMARY'!$CK$112,Z173,'ANNUAL SUMMARY'!$V$9,K165,'ANNUAL SUMMARY'!$BI$64)+SUMIFS('ANNUAL SUMMARY'!$CK$170,Z173,'ANNUAL SUMMARY'!$V$9,K165,'ANNUAL SUMMARY'!$BI$122)+SUMIFS('ANNUAL SUMMARY'!$CK$228,Z173,'ANNUAL SUMMARY'!$V$9,K165,'ANNUAL SUMMARY'!$BI$180)+SUMIFS('ANNUAL SUMMARY'!$CK$286,Z173,'ANNUAL SUMMARY'!$V$9,K165,'ANNUAL SUMMARY'!$BI$238)+SUMIFS('ANNUAL SUMMARY'!$CK$344,Z173,'ANNUAL SUMMARY'!$V$9,K165,'ANNUAL SUMMARY'!$BI$296)+SUMIFS('ANNUAL SUMMARY'!$CK$402,Z173,'ANNUAL SUMMARY'!$V$9,K165,'ANNUAL SUMMARY'!$BI$354)+SUMIFS('ANNUAL SUMMARY'!$CK$460,Z173,'ANNUAL SUMMARY'!$V$9,K165,'ANNUAL SUMMARY'!$BI$412)+SUMIFS('ANNUAL SUMMARY'!$CK$518,Z173,'ANNUAL SUMMARY'!$V$9,K165,'ANNUAL SUMMARY'!$BI$470)+SUMIFS('ANNUAL SUMMARY'!$CK$576,Z173,'ANNUAL SUMMARY'!$V$9,K165,'ANNUAL SUMMARY'!$BI$528)+SUMIFS('ANNUAL SUMMARY'!$CK$634,Z173,'ANNUAL SUMMARY'!$V$9,K165,'ANNUAL SUMMARY'!$BI$586)+SUMIFS('ANNUAL SUMMARY'!$CK$692,Z173,'ANNUAL SUMMARY'!$V$9,K165,'ANNUAL SUMMARY'!$BI$644)+SUMIFS('ANNUAL SUMMARY'!$EJ$54,Z173,'ANNUAL SUMMARY'!$V$9,K165,'ANNUAL SUMMARY'!$DH$6)+SUMIFS('ANNUAL SUMMARY'!$EJ$112,Z173,'ANNUAL SUMMARY'!$V$9,K165,'ANNUAL SUMMARY'!$DH$64)+SUMIFS('ANNUAL SUMMARY'!$EJ$170,Z173,'ANNUAL SUMMARY'!$V$9,K165,'ANNUAL SUMMARY'!$DH$122)+SUMIFS('ANNUAL SUMMARY'!$EJ$228,Z173,'ANNUAL SUMMARY'!$V$9,K165,'ANNUAL SUMMARY'!$DH$180)+SUMIFS('ANNUAL SUMMARY'!$EJ$286,Z173,'ANNUAL SUMMARY'!$V$9,K165,'ANNUAL SUMMARY'!$DH$238)+SUMIFS('ANNUAL SUMMARY'!$EJ$344,Z173,'ANNUAL SUMMARY'!$V$9,K165,'ANNUAL SUMMARY'!$DH$296)+SUMIFS('ANNUAL SUMMARY'!$EJ$402,Z173,'ANNUAL SUMMARY'!$V$9,K165,'ANNUAL SUMMARY'!$DH$354)+SUMIFS('ANNUAL SUMMARY'!$EJ$460,Z173,'ANNUAL SUMMARY'!$V$9,K165,'ANNUAL SUMMARY'!$DH$412)+SUMIFS('ANNUAL SUMMARY'!$EJ$518,Z173,'ANNUAL SUMMARY'!$V$9,K165,'ANNUAL SUMMARY'!$DH$470)+SUMIFS('ANNUAL SUMMARY'!$EJ$576,Z173,'ANNUAL SUMMARY'!$V$9,K165,'ANNUAL SUMMARY'!$DH$528)+SUMIFS('ANNUAL SUMMARY'!$EJ$634,Z173,'ANNUAL SUMMARY'!$V$9,K165,'ANNUAL SUMMARY'!$DH$586)+SUMIFS('ANNUAL SUMMARY'!$EJ$692,Z173,'ANNUAL SUMMARY'!$V$9,K165,'ANNUAL SUMMARY'!$DH$644)+SUMIFS('ANNUAL SUMMARY'!$GG$54,Z173,'ANNUAL SUMMARY'!$V$9,K165,'ANNUAL SUMMARY'!$FE$6)+SUMIFS('ANNUAL SUMMARY'!$GG$112,Z173,'ANNUAL SUMMARY'!$V$9,K165,'ANNUAL SUMMARY'!$FE$64)+SUMIFS('ANNUAL SUMMARY'!$GG$170,Z173,'ANNUAL SUMMARY'!$V$9,K165,'ANNUAL SUMMARY'!$FE$122)+SUMIFS('ANNUAL SUMMARY'!$GG$228,Z173,'ANNUAL SUMMARY'!$V$9,K165,'ANNUAL SUMMARY'!$FE$180)+SUMIFS('ANNUAL SUMMARY'!$GG$286,Z173,'ANNUAL SUMMARY'!$V$9,K165,'ANNUAL SUMMARY'!$FE$238)+SUMIFS('ANNUAL SUMMARY'!$GG$344,Z173,'ANNUAL SUMMARY'!$V$9,K165,'ANNUAL SUMMARY'!$FE$296)+SUMIFS('ANNUAL SUMMARY'!$GG$402,Z173,'ANNUAL SUMMARY'!$V$9,K165,'ANNUAL SUMMARY'!$FE$354)+SUMIFS('ANNUAL SUMMARY'!$GG$460,Z173,'ANNUAL SUMMARY'!$V$9,K165,'ANNUAL SUMMARY'!$FE$412)+SUMIFS('ANNUAL SUMMARY'!$GG$518,Z173,'ANNUAL SUMMARY'!$V$9,K165,'ANNUAL SUMMARY'!$FE$470)+SUMIFS('ANNUAL SUMMARY'!$GG$576,Z173,'ANNUAL SUMMARY'!$V$9,K165,'ANNUAL SUMMARY'!$FE$528)+SUMIFS('ANNUAL SUMMARY'!$GG$634,Z173,'ANNUAL SUMMARY'!$V$9,K165,'ANNUAL SUMMARY'!$FE$586)+SUMIFS('ANNUAL SUMMARY'!$GG$692,Z173,'ANNUAL SUMMARY'!$V$9,K165,'ANNUAL SUMMARY'!$FE$644)</f>
        <v>0</v>
      </c>
      <c r="AN173" s="727"/>
      <c r="AO173" s="727"/>
      <c r="AP173" s="727"/>
      <c r="AQ173" s="728">
        <f>SUMIFS('ANNUAL SUMMARY'!$AR$54,Z173,'ANNUAL SUMMARY'!$V$9,K165,'ANNUAL SUMMARY'!$L$6)+SUMIFS('ANNUAL SUMMARY'!$AR$112,Z173,'ANNUAL SUMMARY'!$V$9,K165,'ANNUAL SUMMARY'!$L$64)+SUMIFS('ANNUAL SUMMARY'!$AR$170,Z173,'ANNUAL SUMMARY'!$V$9,K165,'ANNUAL SUMMARY'!$L$122)+SUMIFS('ANNUAL SUMMARY'!$AR$228,Z173,'ANNUAL SUMMARY'!$V$9,K165,'ANNUAL SUMMARY'!$L$180)+SUMIFS('ANNUAL SUMMARY'!$AR$286,Z173,'ANNUAL SUMMARY'!$V$9,K165,'ANNUAL SUMMARY'!$L$238)+SUMIFS('ANNUAL SUMMARY'!$AR$344,Z173,'ANNUAL SUMMARY'!$V$9,K165,'ANNUAL SUMMARY'!$L$296)+SUMIFS('ANNUAL SUMMARY'!$AR$402,Z173,'ANNUAL SUMMARY'!$V$9,K165,'ANNUAL SUMMARY'!$L$354)+SUMIFS('ANNUAL SUMMARY'!$AR$460,Z173,'ANNUAL SUMMARY'!$V$9,K165,'ANNUAL SUMMARY'!$L$412)+SUMIFS('ANNUAL SUMMARY'!$AR$518,Z173,'ANNUAL SUMMARY'!$V$9,K165,'ANNUAL SUMMARY'!$L$470)+SUMIFS('ANNUAL SUMMARY'!$AR$576,Z173,'ANNUAL SUMMARY'!$V$9,K165,'ANNUAL SUMMARY'!$L$528)+SUMIFS('ANNUAL SUMMARY'!$AR$634,Z173,'ANNUAL SUMMARY'!$V$9,K165,'ANNUAL SUMMARY'!$L$586)+SUMIFS('ANNUAL SUMMARY'!$AR$692,Z173,'ANNUAL SUMMARY'!$V$9,K165,'ANNUAL SUMMARY'!$L$644)+SUMIFS('ANNUAL SUMMARY'!$CO$54,Z173,'ANNUAL SUMMARY'!$V$9,K165,'ANNUAL SUMMARY'!$BI$6)+SUMIFS('ANNUAL SUMMARY'!$CO$112,Z173,'ANNUAL SUMMARY'!$V$9,K165,'ANNUAL SUMMARY'!$BI$64)+SUMIFS('ANNUAL SUMMARY'!$CO$170,Z173,'ANNUAL SUMMARY'!$V$9,K165,'ANNUAL SUMMARY'!$BI$122)+SUMIFS('ANNUAL SUMMARY'!$CO$228,Z173,'ANNUAL SUMMARY'!$V$9,K165,'ANNUAL SUMMARY'!$BI$180)+SUMIFS('ANNUAL SUMMARY'!$CO$286,Z173,'ANNUAL SUMMARY'!$V$9,K165,'ANNUAL SUMMARY'!$BI$238)+SUMIFS('ANNUAL SUMMARY'!$CO$344,Z173,'ANNUAL SUMMARY'!$V$9,K165,'ANNUAL SUMMARY'!$BI$296)+SUMIFS('ANNUAL SUMMARY'!$CO$402,Z173,'ANNUAL SUMMARY'!$V$9,K165,'ANNUAL SUMMARY'!$BI$354)+SUMIFS('ANNUAL SUMMARY'!$CO$460,Z173,'ANNUAL SUMMARY'!$V$9,K165,'ANNUAL SUMMARY'!$BI$412)+SUMIFS('ANNUAL SUMMARY'!$CO$518,Z173,'ANNUAL SUMMARY'!$V$9,K165,'ANNUAL SUMMARY'!$BI$470)+SUMIFS('ANNUAL SUMMARY'!$CO$576,Z173,'ANNUAL SUMMARY'!$V$9,K165,'ANNUAL SUMMARY'!$BI$528)+SUMIFS('ANNUAL SUMMARY'!$CO$634,Z173,'ANNUAL SUMMARY'!$V$9,K165,'ANNUAL SUMMARY'!$BI$586)+SUMIFS('ANNUAL SUMMARY'!$CO$692,Z173,'ANNUAL SUMMARY'!$V$9,K165,'ANNUAL SUMMARY'!$BI$644)+SUMIFS('ANNUAL SUMMARY'!$EN$54,Z173,'ANNUAL SUMMARY'!$V$9,K165,'ANNUAL SUMMARY'!$DH$6)+SUMIFS('ANNUAL SUMMARY'!$EN$112,Z173,'ANNUAL SUMMARY'!$V$9,K165,'ANNUAL SUMMARY'!$DH$64)+SUMIFS('ANNUAL SUMMARY'!$EN$170,Z173,'ANNUAL SUMMARY'!$V$9,K165,'ANNUAL SUMMARY'!$DH$122)+SUMIFS('ANNUAL SUMMARY'!$EN$228,Z173,'ANNUAL SUMMARY'!$V$9,K165,'ANNUAL SUMMARY'!$DH$180)+SUMIFS('ANNUAL SUMMARY'!$EN$286,Z173,'ANNUAL SUMMARY'!$V$9,K165,'ANNUAL SUMMARY'!$DH$238)+SUMIFS('ANNUAL SUMMARY'!$EN$344,Z173,'ANNUAL SUMMARY'!$V$9,K165,'ANNUAL SUMMARY'!$DH$296)+SUMIFS('ANNUAL SUMMARY'!$EN$402,Z173,'ANNUAL SUMMARY'!$V$9,K165,'ANNUAL SUMMARY'!$DH$354)+SUMIFS('ANNUAL SUMMARY'!$EN$460,Z173,'ANNUAL SUMMARY'!$V$9,K165,'ANNUAL SUMMARY'!$DH$412)+SUMIFS('ANNUAL SUMMARY'!$EN$518,Z173,'ANNUAL SUMMARY'!$V$9,K165,'ANNUAL SUMMARY'!$DH$470)+SUMIFS('ANNUAL SUMMARY'!$EN$576,Z173,'ANNUAL SUMMARY'!$V$9,K165,'ANNUAL SUMMARY'!$DH$528)+SUMIFS('ANNUAL SUMMARY'!$EN$634,Z173,'ANNUAL SUMMARY'!$V$9,K165,'ANNUAL SUMMARY'!$DH$586)+SUMIFS('ANNUAL SUMMARY'!$EN$692,Z173,'ANNUAL SUMMARY'!$V$9,K165,'ANNUAL SUMMARY'!$DH$644)+SUMIFS('ANNUAL SUMMARY'!$GK$54,Z173,'ANNUAL SUMMARY'!$V$9,K165,'ANNUAL SUMMARY'!$FE$6)+SUMIFS('ANNUAL SUMMARY'!$GK$112,Z173,'ANNUAL SUMMARY'!$V$9,K165,'ANNUAL SUMMARY'!$FE$64)+SUMIFS('ANNUAL SUMMARY'!$GK$170,Z173,'ANNUAL SUMMARY'!$V$9,K165,'ANNUAL SUMMARY'!$FE$122)+SUMIFS('ANNUAL SUMMARY'!$GK$228,Z173,'ANNUAL SUMMARY'!$V$9,K165,'ANNUAL SUMMARY'!$FE$180)+SUMIFS('ANNUAL SUMMARY'!$GK$286,Z173,'ANNUAL SUMMARY'!$V$9,K165,'ANNUAL SUMMARY'!$FE$238)+SUMIFS('ANNUAL SUMMARY'!$GK$344,Z173,'ANNUAL SUMMARY'!$V$9,K165,'ANNUAL SUMMARY'!$FE$296)+SUMIFS('ANNUAL SUMMARY'!$GK$402,Z173,'ANNUAL SUMMARY'!$V$9,K165,'ANNUAL SUMMARY'!$FE$354)+SUMIFS('ANNUAL SUMMARY'!$GK$460,Z173,'ANNUAL SUMMARY'!$V$9,K165,'ANNUAL SUMMARY'!$FE$412)+SUMIFS('ANNUAL SUMMARY'!$GK$518,Z173,'ANNUAL SUMMARY'!$V$9,K165,'ANNUAL SUMMARY'!$FE$470)+SUMIFS('ANNUAL SUMMARY'!$GK$576,Z173,'ANNUAL SUMMARY'!$V$9,K165,'ANNUAL SUMMARY'!$FE$528)+SUMIFS('ANNUAL SUMMARY'!$GK$634,Z173,'ANNUAL SUMMARY'!$V$9,K165,'ANNUAL SUMMARY'!$FE$586)+SUMIFS('ANNUAL SUMMARY'!$GK$692,Z173,'ANNUAL SUMMARY'!$V$9,K165,'ANNUAL SUMMARY'!$FE$644)</f>
        <v>0</v>
      </c>
      <c r="AR173" s="728"/>
      <c r="AS173" s="728"/>
      <c r="AT173" s="728">
        <f>SUMIFS('ANNUAL SUMMARY'!$AU$54,Z173,'ANNUAL SUMMARY'!$V$9,K165,'ANNUAL SUMMARY'!$L$6)+SUMIFS('ANNUAL SUMMARY'!$AU$112,Z173,'ANNUAL SUMMARY'!$V$9,K165,'ANNUAL SUMMARY'!$L$64)+SUMIFS('ANNUAL SUMMARY'!$AU$170,Z173,'ANNUAL SUMMARY'!$V$9,K165,'ANNUAL SUMMARY'!$L$122)+SUMIFS('ANNUAL SUMMARY'!$AU$228,Z173,'ANNUAL SUMMARY'!$V$9,K165,'ANNUAL SUMMARY'!$L$180)+SUMIFS('ANNUAL SUMMARY'!$AU$286,Z173,'ANNUAL SUMMARY'!$V$9,K165,'ANNUAL SUMMARY'!$L$238)+SUMIFS('ANNUAL SUMMARY'!$AU$344,Z173,'ANNUAL SUMMARY'!$V$9,K165,'ANNUAL SUMMARY'!$L$296)+SUMIFS('ANNUAL SUMMARY'!$AU$402,Z173,'ANNUAL SUMMARY'!$V$9,K165,'ANNUAL SUMMARY'!$L$354)+SUMIFS('ANNUAL SUMMARY'!$AU$460,Z173,'ANNUAL SUMMARY'!$V$9,K165,'ANNUAL SUMMARY'!$L$412)+SUMIFS('ANNUAL SUMMARY'!$AU$518,Z173,'ANNUAL SUMMARY'!$V$9,K165,'ANNUAL SUMMARY'!$L$470)+SUMIFS('ANNUAL SUMMARY'!$AU$576,Z173,'ANNUAL SUMMARY'!$V$9,K165,'ANNUAL SUMMARY'!$L$528)+SUMIFS('ANNUAL SUMMARY'!$AU$634,Z173,'ANNUAL SUMMARY'!$V$9,K165,'ANNUAL SUMMARY'!$L$586)+SUMIFS('ANNUAL SUMMARY'!$AU$692,Z173,'ANNUAL SUMMARY'!$V$9,K165,'ANNUAL SUMMARY'!$L$644)+SUMIFS('ANNUAL SUMMARY'!$CR$54,Z173,'ANNUAL SUMMARY'!$V$9,K165,'ANNUAL SUMMARY'!$BI$6)+SUMIFS('ANNUAL SUMMARY'!$CR$112,Z173,'ANNUAL SUMMARY'!$V$9,K165,'ANNUAL SUMMARY'!$BI$64)+SUMIFS('ANNUAL SUMMARY'!$CR$170,Z173,'ANNUAL SUMMARY'!$V$9,K165,'ANNUAL SUMMARY'!$BI$122)+SUMIFS('ANNUAL SUMMARY'!$CR$228,Z173,'ANNUAL SUMMARY'!$V$9,K165,'ANNUAL SUMMARY'!$BI$180)+SUMIFS('ANNUAL SUMMARY'!$CR$286,Z173,'ANNUAL SUMMARY'!$V$9,K165,'ANNUAL SUMMARY'!$BI$238)+SUMIFS('ANNUAL SUMMARY'!$CR$344,Z173,'ANNUAL SUMMARY'!$V$9,K165,'ANNUAL SUMMARY'!$BI$296)+SUMIFS('ANNUAL SUMMARY'!$CR$402,Z173,'ANNUAL SUMMARY'!$V$9,K165,'ANNUAL SUMMARY'!$BI$354)+SUMIFS('ANNUAL SUMMARY'!$CR$460,Z173,'ANNUAL SUMMARY'!$V$9,K165,'ANNUAL SUMMARY'!$BI$412)+SUMIFS('ANNUAL SUMMARY'!$CR$518,Z173,'ANNUAL SUMMARY'!$V$9,K165,'ANNUAL SUMMARY'!$BI$470)+SUMIFS('ANNUAL SUMMARY'!$CR$576,Z173,'ANNUAL SUMMARY'!$V$9,K165,'ANNUAL SUMMARY'!$BI$528)+SUMIFS('ANNUAL SUMMARY'!$CR$634,Z173,'ANNUAL SUMMARY'!$V$9,K165,'ANNUAL SUMMARY'!$BI$586)+SUMIFS('ANNUAL SUMMARY'!$CR$692,Z173,'ANNUAL SUMMARY'!$V$9,K165,'ANNUAL SUMMARY'!$BI$644)+SUMIFS('ANNUAL SUMMARY'!$EQ$54,Z173,'ANNUAL SUMMARY'!$V$9,K165,'ANNUAL SUMMARY'!$DH$6)+SUMIFS('ANNUAL SUMMARY'!$EQ$112,Z173,'ANNUAL SUMMARY'!$V$9,K165,'ANNUAL SUMMARY'!$DH$64)+SUMIFS('ANNUAL SUMMARY'!$EQ$170,Z173,'ANNUAL SUMMARY'!$V$9,K165,'ANNUAL SUMMARY'!$DH$122)+SUMIFS('ANNUAL SUMMARY'!$EQ$228,Z173,'ANNUAL SUMMARY'!$V$9,K165,'ANNUAL SUMMARY'!$DH$180)+SUMIFS('ANNUAL SUMMARY'!$EQ$286,Z173,'ANNUAL SUMMARY'!$V$9,K165,'ANNUAL SUMMARY'!$DH$238)+SUMIFS('ANNUAL SUMMARY'!$EQ$344,Z173,'ANNUAL SUMMARY'!$V$9,K165,'ANNUAL SUMMARY'!$DH$296)+SUMIFS('ANNUAL SUMMARY'!$EQ$402,Z173,'ANNUAL SUMMARY'!$V$9,K165,'ANNUAL SUMMARY'!$DH$354)+SUMIFS('ANNUAL SUMMARY'!$EQ$460,Z173,'ANNUAL SUMMARY'!$V$9,K165,'ANNUAL SUMMARY'!$DH$412)+SUMIFS('ANNUAL SUMMARY'!$EQ$518,Z173,'ANNUAL SUMMARY'!$V$9,K165,'ANNUAL SUMMARY'!$DH$470)+SUMIFS('ANNUAL SUMMARY'!$EQ$576,Z173,'ANNUAL SUMMARY'!$V$9,K165,'ANNUAL SUMMARY'!$DH$528)+SUMIFS('ANNUAL SUMMARY'!$EQ$634,Z173,'ANNUAL SUMMARY'!$V$9,K165,'ANNUAL SUMMARY'!$DH$586)+SUMIFS('ANNUAL SUMMARY'!$EQ$692,Z173,'ANNUAL SUMMARY'!$V$9,K165,'ANNUAL SUMMARY'!$DH$644)+SUMIFS('ANNUAL SUMMARY'!$GN$54,Z173,'ANNUAL SUMMARY'!$V$9,K165,'ANNUAL SUMMARY'!$FE$6)+SUMIFS('ANNUAL SUMMARY'!$GN$112,Z173,'ANNUAL SUMMARY'!$V$9,K165,'ANNUAL SUMMARY'!$FE$64)+SUMIFS('ANNUAL SUMMARY'!$GN$170,Z173,'ANNUAL SUMMARY'!$V$9,K165,'ANNUAL SUMMARY'!$FE$122)+SUMIFS('ANNUAL SUMMARY'!$GN$228,Z173,'ANNUAL SUMMARY'!$V$9,K165,'ANNUAL SUMMARY'!$FE$180)+SUMIFS('ANNUAL SUMMARY'!$GN$286,Z173,'ANNUAL SUMMARY'!$V$9,K165,'ANNUAL SUMMARY'!$FE$238)+SUMIFS('ANNUAL SUMMARY'!$GN$344,Z173,'ANNUAL SUMMARY'!$V$9,K165,'ANNUAL SUMMARY'!$FE$296)+SUMIFS('ANNUAL SUMMARY'!$GN$402,Z173,'ANNUAL SUMMARY'!$V$9,K165,'ANNUAL SUMMARY'!$FE$354)+SUMIFS('ANNUAL SUMMARY'!$GN$460,Z173,'ANNUAL SUMMARY'!$V$9,K165,'ANNUAL SUMMARY'!$FE$412)+SUMIFS('ANNUAL SUMMARY'!$GN$518,Z173,'ANNUAL SUMMARY'!$V$9,K165,'ANNUAL SUMMARY'!$FE$470)+SUMIFS('ANNUAL SUMMARY'!$GN$576,Z173,'ANNUAL SUMMARY'!$V$9,K165,'ANNUAL SUMMARY'!$FE$528)+SUMIFS('ANNUAL SUMMARY'!$GN$634,Z173,'ANNUAL SUMMARY'!$V$9,K165,'ANNUAL SUMMARY'!$FE$586)+SUMIFS('ANNUAL SUMMARY'!$GN$692,Z173,'ANNUAL SUMMARY'!$V$9,K165,'ANNUAL SUMMARY'!$FE$644)</f>
        <v>0</v>
      </c>
      <c r="AU173" s="728"/>
      <c r="AV173" s="1260"/>
      <c r="AW173" s="1263"/>
      <c r="AX173" s="154"/>
      <c r="AY173" s="824" t="str">
        <f>'ANNUAL SUMMARY'!$C$18</f>
        <v>NO. FLIGHTS</v>
      </c>
      <c r="AZ173" s="825"/>
      <c r="BA173" s="825"/>
      <c r="BB173" s="825"/>
      <c r="BC173" s="825"/>
      <c r="BD173" s="825"/>
      <c r="BE173" s="826"/>
      <c r="BF173" s="803">
        <f>SUMIF('ANNUAL SUMMARY'!$FE$622,BH165,'ANNUAL SUMMARY'!$FC$634)+SUMIF('ANNUAL SUMMARY'!$DH$622,BH165,'ANNUAL SUMMARY'!$DF$634)+SUMIF('ANNUAL SUMMARY'!$BI$622,BH165,'ANNUAL SUMMARY'!$BG$634)+SUMIF('ANNUAL SUMMARY'!$L$622,BH165,'ANNUAL SUMMARY'!$J$634)+SUMIF('ANNUAL SUMMARY'!$FE$566,BH165,'ANNUAL SUMMARY'!$FC$578)+SUMIF('ANNUAL SUMMARY'!$DH$566,BH165,'ANNUAL SUMMARY'!$DF$578)+SUMIF('ANNUAL SUMMARY'!$BI$566,BH165,'ANNUAL SUMMARY'!$BG$578)+SUMIF('ANNUAL SUMMARY'!$L$566,BH165,'ANNUAL SUMMARY'!$J$578)+SUMIF('ANNUAL SUMMARY'!$FE$510,BH165,'ANNUAL SUMMARY'!$FC$522)+SUMIF('ANNUAL SUMMARY'!$DH$510,BH165,'ANNUAL SUMMARY'!$DF$522)+SUMIF('ANNUAL SUMMARY'!$BI$510,BH165,'ANNUAL SUMMARY'!$BG$522)+SUMIF('ANNUAL SUMMARY'!$L$510,BH165,'ANNUAL SUMMARY'!$J$522)+SUMIF('ANNUAL SUMMARY'!$FE$454,BH165,'ANNUAL SUMMARY'!$FC$466)+SUMIF('ANNUAL SUMMARY'!$DH$454,BH165,'ANNUAL SUMMARY'!$DF$466)+SUMIF('ANNUAL SUMMARY'!$BI$454,BH165,'ANNUAL SUMMARY'!$BG$466)+SUMIF('ANNUAL SUMMARY'!$L$454,BH165,'ANNUAL SUMMARY'!$J$466)+SUMIF('ANNUAL SUMMARY'!$FE$398,BH165,'ANNUAL SUMMARY'!$FC$410)+SUMIF('ANNUAL SUMMARY'!$DH$398,BH165,'ANNUAL SUMMARY'!$DF$410)+SUMIF('ANNUAL SUMMARY'!$BI$398,BH165,'ANNUAL SUMMARY'!$BG$410)+SUMIF('ANNUAL SUMMARY'!$L$398,BH165,'ANNUAL SUMMARY'!$J$410)+SUMIF('ANNUAL SUMMARY'!$FE$342,BH165,'ANNUAL SUMMARY'!$FC$354)+SUMIF('ANNUAL SUMMARY'!$DH$342,BH165,'ANNUAL SUMMARY'!$DF$354)+SUMIF('ANNUAL SUMMARY'!$BI$342,BH165,'ANNUAL SUMMARY'!$BG$354)+SUMIF('ANNUAL SUMMARY'!$L$342,BH165,'ANNUAL SUMMARY'!$J$354)+SUMIF('ANNUAL SUMMARY'!$FE$286,BH165,'ANNUAL SUMMARY'!$FC$298)+SUMIF('ANNUAL SUMMARY'!$DH$286,BH165,'ANNUAL SUMMARY'!$DF$298)+SUMIF('ANNUAL SUMMARY'!$BI$286,BH165,'ANNUAL SUMMARY'!$BG$298)+SUMIF('ANNUAL SUMMARY'!$L$286,BH165,'ANNUAL SUMMARY'!$J$298)+SUMIF('ANNUAL SUMMARY'!$FE$230,BH165,'ANNUAL SUMMARY'!$FC$242)+SUMIF('ANNUAL SUMMARY'!$DH$230,BH165,'ANNUAL SUMMARY'!$DF$242)+SUMIF('ANNUAL SUMMARY'!$BI$230,BH165,'ANNUAL SUMMARY'!$BG$242)+SUMIF('ANNUAL SUMMARY'!$L$230,BH165,'ANNUAL SUMMARY'!$J$242)+SUMIF('ANNUAL SUMMARY'!$FE$174,BH165,'ANNUAL SUMMARY'!$FC$186)+SUMIF('ANNUAL SUMMARY'!$DH$174,BH165,'ANNUAL SUMMARY'!$DF$186)+SUMIF('ANNUAL SUMMARY'!$BI$174,BH165,'ANNUAL SUMMARY'!$BG$186)+SUMIF('ANNUAL SUMMARY'!$L$174,BH165,'ANNUAL SUMMARY'!$J$186)+SUMIF('ANNUAL SUMMARY'!$FE$118,BH165,'ANNUAL SUMMARY'!$FC$130)+SUMIF('ANNUAL SUMMARY'!$DH$118,BH165,'ANNUAL SUMMARY'!$DF$130)+SUMIF('ANNUAL SUMMARY'!$BI$118,BH165,'ANNUAL SUMMARY'!$BG$130)+SUMIF('ANNUAL SUMMARY'!$L$118,BH165,'ANNUAL SUMMARY'!$J$130)+SUMIF('ANNUAL SUMMARY'!$FE$62,BH165,'ANNUAL SUMMARY'!$FC$74)+SUMIF('ANNUAL SUMMARY'!$DH$62,BH165,'ANNUAL SUMMARY'!$DF$74)+SUMIF('ANNUAL SUMMARY'!$BI$62,BH165,'ANNUAL SUMMARY'!$BG$74)+SUMIF('ANNUAL SUMMARY'!$L$62,BH165,'ANNUAL SUMMARY'!$J$74)+SUMIF('ANNUAL SUMMARY'!$FE$6,BH165,'ANNUAL SUMMARY'!$FC$18)+SUMIF('ANNUAL SUMMARY'!$DH$6,BH165,'ANNUAL SUMMARY'!$DF$18)+SUMIF('ANNUAL SUMMARY'!$BI$6,BH165,'ANNUAL SUMMARY'!$BG$18)+SUMIF('ANNUAL SUMMARY'!$L$6,BH165,'ANNUAL SUMMARY'!$J$18)+SUMIF('PREVIOUS LOGS'!$K$6,BH165,'PREVIOUS LOGS'!$B$12)+SUMIF('PREVIOUS LOGS'!$K$59,$K$6,'PREVIOUS LOGS'!$B$65)+SUMIF('PREVIOUS LOGS'!$K$112,BH165,'PREVIOUS LOGS'!$B$118)+SUMIF('PREVIOUS LOGS'!$K$165,BH165,'PREVIOUS LOGS'!$B$171)+SUMIF('PREVIOUS LOGS'!$K$218,BH165,'PREVIOUS LOGS'!$B$224)+SUMIF('PREVIOUS LOGS'!$K$271,BH165,'PREVIOUS LOGS'!$B$277)+SUMIF('PREVIOUS LOGS'!$K$324,BH165,'PREVIOUS LOGS'!$B$330)+SUMIF('PREVIOUS LOGS'!$BH$6,BH165,'PREVIOUS LOGS'!$AY$12)+SUMIF('PREVIOUS LOGS'!$BH$59,$K$6,'PREVIOUS LOGS'!$AY$65)+SUMIF('PREVIOUS LOGS'!$BH$112,BH165,'PREVIOUS LOGS'!$AY$118)+SUMIF('PREVIOUS LOGS'!$BH$165,BH165,'PREVIOUS LOGS'!$AY$171)+SUMIF('PREVIOUS LOGS'!$BH$218,BH165,'PREVIOUS LOGS'!$AY$224)+SUMIF('PREVIOUS LOGS'!$BH$271,BH165,'PREVIOUS LOGS'!$AY$277)+SUMIF('PREVIOUS LOGS'!$BH$324,BH165,'PREVIOUS LOGS'!$AY$330)+SUMIF('PREVIOUS LOGS'!$DF$6,BH165,'PREVIOUS LOGS'!$CW$12)+SUMIF('PREVIOUS LOGS'!$DF$59,$K$6,'PREVIOUS LOGS'!$CW$65)+SUMIF('PREVIOUS LOGS'!$DF$112,BH165,'PREVIOUS LOGS'!$CW$118)+SUMIF('PREVIOUS LOGS'!$DF$165,BH165,'PREVIOUS LOGS'!$CW$171)+SUMIF('PREVIOUS LOGS'!$DF$218,BH165,'PREVIOUS LOGS'!$CW$224)+SUMIF('PREVIOUS LOGS'!$DF$271,BH165,'PREVIOUS LOGS'!$CW$277)+SUMIF('PREVIOUS LOGS'!$DF$324,BH165,'PREVIOUS LOGS'!$CW$330)+SUMIF('PREVIOUS LOGS'!$FC$6,BH165,'PREVIOUS LOGS'!$ET$12)+SUMIF('PREVIOUS LOGS'!$FC$59,$K$6,'PREVIOUS LOGS'!$ET$65)+SUMIF('PREVIOUS LOGS'!$FC$112,BH165,'PREVIOUS LOGS'!$ET$118)+SUMIF('PREVIOUS LOGS'!$FC$165,BH165,'PREVIOUS LOGS'!$ET$171)+SUMIF('PREVIOUS LOGS'!$FC$218,BH165,'PREVIOUS LOGS'!$ET$224)+SUMIF('PREVIOUS LOGS'!$FC$271,BH165,'PREVIOUS LOGS'!$ET$277)+SUMIF('PREVIOUS LOGS'!$FC$324,BH165,'PREVIOUS LOGS'!$ET$330)</f>
        <v>0</v>
      </c>
      <c r="BG173" s="705"/>
      <c r="BH173" s="705"/>
      <c r="BI173" s="804"/>
      <c r="BJ173" s="637"/>
      <c r="BK173" s="695" t="str">
        <f>'ANNUAL SUMMARY'!$O$18</f>
        <v>DAY</v>
      </c>
      <c r="BL173" s="696"/>
      <c r="BM173" s="696"/>
      <c r="BN173" s="696"/>
      <c r="BO173" s="696" t="e">
        <f>SUMIF('ANNUAL SUMMARY'!$L$6,BH165,'ANNUAL SUMMARY'!$T$18)+SUMIF('ANNUAL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SUMMARY'!#REF!)+SUMIF(#REF!,BH165,#REF!)+SUMIF(#REF!,BH165,#REF!)+SUMIF(#REF!,BH165,#REF!)+SUMIF(#REF!,BH165,#REF!)+SUMIF(#REF!,BH165,#REF!)+SUMIF(#REF!,BH165,#REF!)+SUMIF(#REF!,BH165,#REF!)+SUMIF(#REF!,BH165,#REF!)</f>
        <v>#REF!</v>
      </c>
      <c r="BP173" s="697">
        <f>SUMIF('ANNUAL SUMMARY'!$FE$622,BH165,'ANNUAL SUMMARY'!$FM$634)+SUMIF('ANNUAL SUMMARY'!$DH$622,BH165,'ANNUAL SUMMARY'!$DP$634)+SUMIF('ANNUAL SUMMARY'!$BI$622,BH165,'ANNUAL SUMMARY'!$BQ$634)+SUMIF('ANNUAL SUMMARY'!$L$622,BH165,'ANNUAL SUMMARY'!$T$634)+SUMIF('ANNUAL SUMMARY'!$FE$566,BH165,'ANNUAL SUMMARY'!$FM$578)+SUMIF('ANNUAL SUMMARY'!$DH$566,BH165,'ANNUAL SUMMARY'!$DP$578)+SUMIF('ANNUAL SUMMARY'!$BI$566,BH165,'ANNUAL SUMMARY'!$BQ$578)+SUMIF('ANNUAL SUMMARY'!$L$566,BH165,'ANNUAL SUMMARY'!$T$578)+SUMIF('ANNUAL SUMMARY'!$FE$510,BH165,'ANNUAL SUMMARY'!$FM$522)+SUMIF('ANNUAL SUMMARY'!$DH$510,BH165,'ANNUAL SUMMARY'!$DP$522)+SUMIF('ANNUAL SUMMARY'!$BI$510,BH165,'ANNUAL SUMMARY'!$BQ$522)+SUMIF('ANNUAL SUMMARY'!$L$510,BH165,'ANNUAL SUMMARY'!$T$522)+SUMIF('ANNUAL SUMMARY'!$FE$454,BH165,'ANNUAL SUMMARY'!$FM$466)+SUMIF('ANNUAL SUMMARY'!$DH$454,BH165,'ANNUAL SUMMARY'!$DP$466)+SUMIF('ANNUAL SUMMARY'!$BI$454,BH165,'ANNUAL SUMMARY'!$BQ$466)+SUMIF('ANNUAL SUMMARY'!$L$454,BH165,'ANNUAL SUMMARY'!$T$466)+SUMIF('ANNUAL SUMMARY'!$FE$398,BH165,'ANNUAL SUMMARY'!$FM$410)+SUMIF('ANNUAL SUMMARY'!$DH$398,BH165,'ANNUAL SUMMARY'!$DP$410)+SUMIF('ANNUAL SUMMARY'!$BI$398,BH165,'ANNUAL SUMMARY'!$BQ$410)+SUMIF('ANNUAL SUMMARY'!$L$398,BH165,'ANNUAL SUMMARY'!$T$410)+SUMIF('ANNUAL SUMMARY'!$FE$342,BH165,'ANNUAL SUMMARY'!$FM$354)+SUMIF('ANNUAL SUMMARY'!$DH$342,BH165,'ANNUAL SUMMARY'!$DP$354)+SUMIF('ANNUAL SUMMARY'!$BI$342,BH165,'ANNUAL SUMMARY'!$BQ$354)+SUMIF('ANNUAL SUMMARY'!$L$342,BH165,'ANNUAL SUMMARY'!$T$354)+SUMIF('ANNUAL SUMMARY'!$FE$286,BH165,'ANNUAL SUMMARY'!$FM$298)+SUMIF('ANNUAL SUMMARY'!$DH$286,BH165,'ANNUAL SUMMARY'!$DP$298)+SUMIF('ANNUAL SUMMARY'!$BI$286,BH165,'ANNUAL SUMMARY'!$BQ$298)+SUMIF('ANNUAL SUMMARY'!$L$286,BH165,'ANNUAL SUMMARY'!$T$298)+SUMIF('ANNUAL SUMMARY'!$FE$230,BH165,'ANNUAL SUMMARY'!$FM$242)+SUMIF('ANNUAL SUMMARY'!$DH$230,BH165,'ANNUAL SUMMARY'!$DP$242)+SUMIF('ANNUAL SUMMARY'!$BI$230,BH165,'ANNUAL SUMMARY'!$BQ$242)+SUMIF('ANNUAL SUMMARY'!$L$230,BH165,'ANNUAL SUMMARY'!$T$242)+SUMIF('ANNUAL SUMMARY'!$FE$174,BH165,'ANNUAL SUMMARY'!$FM$186)+SUMIF('ANNUAL SUMMARY'!$DH$174,BH165,'ANNUAL SUMMARY'!$DP$186)+SUMIF('ANNUAL SUMMARY'!$BI$174,BH165,'ANNUAL SUMMARY'!$BQ$186)+SUMIF('ANNUAL SUMMARY'!$L$174,BH165,'ANNUAL SUMMARY'!$T$186)+SUMIF('ANNUAL SUMMARY'!$FE$118,BH165,'ANNUAL SUMMARY'!$FM$130)+SUMIF('ANNUAL SUMMARY'!$DH$118,BH165,'ANNUAL SUMMARY'!$DP$130)+SUMIF('ANNUAL SUMMARY'!$BI$118,BH165,'ANNUAL SUMMARY'!$BQ$130)+SUMIF('ANNUAL SUMMARY'!$L$118,BH165,'ANNUAL SUMMARY'!$T$130)+SUMIF('ANNUAL SUMMARY'!$FE$62,BH165,'ANNUAL SUMMARY'!$FM$74)+SUMIF('ANNUAL SUMMARY'!$DH$62,BH165,'ANNUAL SUMMARY'!$DP$74)+SUMIF('ANNUAL SUMMARY'!$BI$62,BH165,'ANNUAL SUMMARY'!$BQ$74)+SUMIF('ANNUAL SUMMARY'!$L$62,BH165,'ANNUAL SUMMARY'!$T$74)+SUMIF('ANNUAL SUMMARY'!$FE$6,BH165,'ANNUAL SUMMARY'!$FM$18)+SUMIF('ANNUAL SUMMARY'!$DH$6,BH165,'ANNUAL SUMMARY'!$DP$18)+SUMIF('ANNUAL SUMMARY'!$BI$6,BH165,'ANNUAL SUMMARY'!$BQ$18)+SUMIF('ANNUAL SUMMARY'!$L$6,BH165,'ANNUAL SUMMARY'!$T$18)+SUMIF('PREVIOUS LOGS'!$K$6,BH165,'PREVIOUS LOGS'!$S$14)+SUMIF('PREVIOUS LOGS'!$K$59,$K$6,'PREVIOUS LOGS'!$S$67)+SUMIF('PREVIOUS LOGS'!$K$112,BH165,'PREVIOUS LOGS'!$S$120)+SUMIF('PREVIOUS LOGS'!$K$165,BH165,'PREVIOUS LOGS'!$S$173)+SUMIF('PREVIOUS LOGS'!$K$218,BH165,'PREVIOUS LOGS'!$S$226)+SUMIF('PREVIOUS LOGS'!$K$271,BH165,'PREVIOUS LOGS'!$S$279)+SUMIF('PREVIOUS LOGS'!$K$324,BH165,'PREVIOUS LOGS'!$S$332)+SUMIF('PREVIOUS LOGS'!$BH$6,BH165,'PREVIOUS LOGS'!$BP$14)+SUMIF('PREVIOUS LOGS'!$BH$59,$K$6,'PREVIOUS LOGS'!$BP$67)+SUMIF('PREVIOUS LOGS'!$BH$112,BH165,'PREVIOUS LOGS'!$BP$120)+SUMIF('PREVIOUS LOGS'!$BH$165,BH165,'PREVIOUS LOGS'!$BP$173)+SUMIF('PREVIOUS LOGS'!$BH$218,BH165,'PREVIOUS LOGS'!$BP$226)+SUMIF('PREVIOUS LOGS'!$BH$271,BH165,'PREVIOUS LOGS'!$BP$279)+SUMIF('PREVIOUS LOGS'!$BH$324,BH165,'PREVIOUS LOGS'!$BP$332)+SUMIF('PREVIOUS LOGS'!$DF$6,BH165,'PREVIOUS LOGS'!$DN$14)+SUMIF('PREVIOUS LOGS'!$DF$59,$K$6,'PREVIOUS LOGS'!$DN$67)+SUMIF('PREVIOUS LOGS'!$DF$112,BH165,'PREVIOUS LOGS'!$DN$120)+SUMIF('PREVIOUS LOGS'!$DF$165,BH165,'PREVIOUS LOGS'!$DN$173)+SUMIF('PREVIOUS LOGS'!$DF$218,BH165,'PREVIOUS LOGS'!$DN$226)+SUMIF('PREVIOUS LOGS'!$DF$271,BH165,'PREVIOUS LOGS'!$DN$279)+SUMIF('PREVIOUS LOGS'!$DF$324,BH165,'PREVIOUS LOGS'!$DN$332)+SUMIF('PREVIOUS LOGS'!$FC$6,BH165,'PREVIOUS LOGS'!$FK$14)+SUMIF('PREVIOUS LOGS'!$FC$59,$K$6,'PREVIOUS LOGS'!$FK$67)+SUMIF('PREVIOUS LOGS'!$FC$112,BH165,'PREVIOUS LOGS'!$FK$120)+SUMIF('PREVIOUS LOGS'!$FC$165,BH165,'PREVIOUS LOGS'!$FK$173)+SUMIF('PREVIOUS LOGS'!$FC$218,BH165,'PREVIOUS LOGS'!$FK$226)+SUMIF('PREVIOUS LOGS'!$FC$271,BH165,'PREVIOUS LOGS'!$FK$279)+SUMIF('PREVIOUS LOGS'!$FC$324,BH165,'PREVIOUS LOGS'!$FK$332)</f>
        <v>0</v>
      </c>
      <c r="BQ173" s="697"/>
      <c r="BR173" s="697"/>
      <c r="BS173" s="697"/>
      <c r="BT173" s="697"/>
      <c r="BU173" s="697"/>
      <c r="BV173" s="15"/>
      <c r="BW173" s="812">
        <f>IF(BW171=0," ",BW171+1)</f>
        <v>2023</v>
      </c>
      <c r="BX173" s="813"/>
      <c r="BY173" s="813"/>
      <c r="BZ173" s="813"/>
      <c r="CA173" s="813"/>
      <c r="CB173" s="1118">
        <f>SUMIFS('ANNUAL SUMMARY'!$AF$54,BW173,'ANNUAL SUMMARY'!$V$9,BH165,'ANNUAL SUMMARY'!$L$6)+SUMIFS('ANNUAL SUMMARY'!$AF$112,BW173,'ANNUAL SUMMARY'!$V$9,BH165,'ANNUAL SUMMARY'!$L$64)+SUMIFS('ANNUAL SUMMARY'!$AF$170,BW173,'ANNUAL SUMMARY'!$V$9,BH165,'ANNUAL SUMMARY'!$L$122)+SUMIFS('ANNUAL SUMMARY'!$AF$228,BW173,'ANNUAL SUMMARY'!$V$9,BH165,'ANNUAL SUMMARY'!$L$180)+SUMIFS('ANNUAL SUMMARY'!$AF$286,BW173,'ANNUAL SUMMARY'!$V$9,BH165,'ANNUAL SUMMARY'!$L$238)+SUMIFS('ANNUAL SUMMARY'!$AF$344,BW173,'ANNUAL SUMMARY'!$V$9,BH165,'ANNUAL SUMMARY'!$L$296)+SUMIFS('ANNUAL SUMMARY'!$AF$402,BW173,'ANNUAL SUMMARY'!$V$9,BH165,'ANNUAL SUMMARY'!$L$354)+SUMIFS('ANNUAL SUMMARY'!$AF$460,BW173,'ANNUAL SUMMARY'!$V$9,BH165,'ANNUAL SUMMARY'!$L$412)+SUMIFS('ANNUAL SUMMARY'!$AF$518,BW173,'ANNUAL SUMMARY'!$V$9,BH165,'ANNUAL SUMMARY'!$L$470)+SUMIFS('ANNUAL SUMMARY'!$AF$576,BW173,'ANNUAL SUMMARY'!$V$9,BH165,'ANNUAL SUMMARY'!$L$528)+SUMIFS('ANNUAL SUMMARY'!$AF$634,BW173,'ANNUAL SUMMARY'!$V$9,BH165,'ANNUAL SUMMARY'!$L$586)+SUMIFS('ANNUAL SUMMARY'!$AF$692,BW173,'ANNUAL SUMMARY'!$V$9,BH165,'ANNUAL SUMMARY'!$L$644)+SUMIFS('ANNUAL SUMMARY'!$CC$54,BW173,'ANNUAL SUMMARY'!$V$9,BH165,'ANNUAL SUMMARY'!$BI$6)+SUMIFS('ANNUAL SUMMARY'!$CC$112,BW173,'ANNUAL SUMMARY'!$V$9,BH165,'ANNUAL SUMMARY'!$BI$64)+SUMIFS('ANNUAL SUMMARY'!$CC$170,BW173,'ANNUAL SUMMARY'!$V$9,BH165,'ANNUAL SUMMARY'!$BI$122)+SUMIFS('ANNUAL SUMMARY'!$CC$228,BW173,'ANNUAL SUMMARY'!$V$9,BH165,'ANNUAL SUMMARY'!$BI$180)+SUMIFS('ANNUAL SUMMARY'!$CC$286,BW173,'ANNUAL SUMMARY'!$V$9,BH165,'ANNUAL SUMMARY'!$BI$238)+SUMIFS('ANNUAL SUMMARY'!$CC$344,BW173,'ANNUAL SUMMARY'!$V$9,BH165,'ANNUAL SUMMARY'!$BI$296)+SUMIFS('ANNUAL SUMMARY'!$CC$402,BW173,'ANNUAL SUMMARY'!$V$9,BH165,'ANNUAL SUMMARY'!$BI$354)+SUMIFS('ANNUAL SUMMARY'!$CC$460,BW173,'ANNUAL SUMMARY'!$V$9,BH165,'ANNUAL SUMMARY'!$BI$412)+SUMIFS('ANNUAL SUMMARY'!$CC$518,BW173,'ANNUAL SUMMARY'!$V$9,BH165,'ANNUAL SUMMARY'!$BI$470)+SUMIFS('ANNUAL SUMMARY'!$CC$576,BW173,'ANNUAL SUMMARY'!$V$9,BH165,'ANNUAL SUMMARY'!$BI$528)+SUMIFS('ANNUAL SUMMARY'!$CC$634,BW173,'ANNUAL SUMMARY'!$V$9,BH165,'ANNUAL SUMMARY'!$BI$586)+SUMIFS('ANNUAL SUMMARY'!$CC$692,BW173,'ANNUAL SUMMARY'!$V$9,BH165,'ANNUAL SUMMARY'!$BI$644)+SUMIFS('ANNUAL SUMMARY'!$EB$54,BW173,'ANNUAL SUMMARY'!$V$9,BH165,'ANNUAL SUMMARY'!$DH$6)+SUMIFS('ANNUAL SUMMARY'!$EB$112,BW173,'ANNUAL SUMMARY'!$V$9,BH165,'ANNUAL SUMMARY'!$DH$64)+SUMIFS('ANNUAL SUMMARY'!$EB$170,BW173,'ANNUAL SUMMARY'!$V$9,BH165,'ANNUAL SUMMARY'!$DH$122)+SUMIFS('ANNUAL SUMMARY'!$EB$228,BW173,'ANNUAL SUMMARY'!$V$9,BH165,'ANNUAL SUMMARY'!$DH$180)+SUMIFS('ANNUAL SUMMARY'!$EB$286,BW173,'ANNUAL SUMMARY'!$V$9,BH165,'ANNUAL SUMMARY'!$DH$238)+SUMIFS('ANNUAL SUMMARY'!$EB$344,BW173,'ANNUAL SUMMARY'!$V$9,BH165,'ANNUAL SUMMARY'!$DH$296)+SUMIFS('ANNUAL SUMMARY'!$EB$402,BW173,'ANNUAL SUMMARY'!$V$9,BH165,'ANNUAL SUMMARY'!$DH$354)+SUMIFS('ANNUAL SUMMARY'!$EB$460,BW173,'ANNUAL SUMMARY'!$V$9,BH165,'ANNUAL SUMMARY'!$DH$412)+SUMIFS('ANNUAL SUMMARY'!$EB$518,BW173,'ANNUAL SUMMARY'!$V$9,BH165,'ANNUAL SUMMARY'!$DH$470)+SUMIFS('ANNUAL SUMMARY'!$EB$576,BW173,'ANNUAL SUMMARY'!$V$9,BH165,'ANNUAL SUMMARY'!$DH$528)+SUMIFS('ANNUAL SUMMARY'!$EB$634,BW173,'ANNUAL SUMMARY'!$V$9,BH165,'ANNUAL SUMMARY'!$DH$586)+SUMIFS('ANNUAL SUMMARY'!$EB$692,BW173,'ANNUAL SUMMARY'!$V$9,BH165,'ANNUAL SUMMARY'!$DH$644)+SUMIFS('ANNUAL SUMMARY'!$FY$54,BW173,'ANNUAL SUMMARY'!$V$9,BH165,'ANNUAL SUMMARY'!$FE$6)+SUMIFS('ANNUAL SUMMARY'!$FY$112,BW173,'ANNUAL SUMMARY'!$V$9,BH165,'ANNUAL SUMMARY'!$FE$64)+SUMIFS('ANNUAL SUMMARY'!$FY$170,BW173,'ANNUAL SUMMARY'!$V$9,BH165,'ANNUAL SUMMARY'!$FE$122)+SUMIFS('ANNUAL SUMMARY'!$FY$228,BW173,'ANNUAL SUMMARY'!$V$9,BH165,'ANNUAL SUMMARY'!$FE$180)+SUMIFS('ANNUAL SUMMARY'!$FY$286,BW173,'ANNUAL SUMMARY'!$V$9,BH165,'ANNUAL SUMMARY'!$FE$238)+SUMIFS('ANNUAL SUMMARY'!$FY$344,BW173,'ANNUAL SUMMARY'!$V$9,BH165,'ANNUAL SUMMARY'!$FE$296)+SUMIFS('ANNUAL SUMMARY'!$FY$402,BW173,'ANNUAL SUMMARY'!$V$9,BH165,'ANNUAL SUMMARY'!$FE$354)+SUMIFS('ANNUAL SUMMARY'!$FY$460,BW173,'ANNUAL SUMMARY'!$V$9,BH165,'ANNUAL SUMMARY'!$FE$412)+SUMIFS('ANNUAL SUMMARY'!$FY$518,BW173,'ANNUAL SUMMARY'!$V$9,BH165,'ANNUAL SUMMARY'!$FE$470)+SUMIFS('ANNUAL SUMMARY'!$FY$576,BW173,'ANNUAL SUMMARY'!$V$9,BH165,'ANNUAL SUMMARY'!$FE$528)+SUMIFS('ANNUAL SUMMARY'!$FY$634,BW173,'ANNUAL SUMMARY'!$V$9,BH165,'ANNUAL SUMMARY'!$FE$586)+SUMIFS('ANNUAL SUMMARY'!$FY$692,BW173,'ANNUAL SUMMARY'!$V$9,BH165,'ANNUAL SUMMARY'!$FE$644)</f>
        <v>0</v>
      </c>
      <c r="CC173" s="727"/>
      <c r="CD173" s="727"/>
      <c r="CE173" s="727"/>
      <c r="CF173" s="727">
        <f>SUMIFS('ANNUAL SUMMARY'!$AJ$54,BW173,'ANNUAL SUMMARY'!$V$9,BH165,'ANNUAL SUMMARY'!$L$6)+SUMIFS('ANNUAL SUMMARY'!$AJ$112,BW173,'ANNUAL SUMMARY'!$V$9,BH165,'ANNUAL SUMMARY'!$L$64)+SUMIFS('ANNUAL SUMMARY'!$AJ$170,BW173,'ANNUAL SUMMARY'!$V$9,BH165,'ANNUAL SUMMARY'!$L$122)+SUMIFS('ANNUAL SUMMARY'!$AJ$228,BW173,'ANNUAL SUMMARY'!$V$9,BH165,'ANNUAL SUMMARY'!$L$180)+SUMIFS('ANNUAL SUMMARY'!$AJ$286,BW173,'ANNUAL SUMMARY'!$V$9,BH165,'ANNUAL SUMMARY'!$L$238)+SUMIFS('ANNUAL SUMMARY'!$AJ$344,BW173,'ANNUAL SUMMARY'!$V$9,BH165,'ANNUAL SUMMARY'!$L$296)+SUMIFS('ANNUAL SUMMARY'!$AJ$402,BW173,'ANNUAL SUMMARY'!$V$9,BH165,'ANNUAL SUMMARY'!$L$354)+SUMIFS('ANNUAL SUMMARY'!$AJ$460,BW173,'ANNUAL SUMMARY'!$V$9,BH165,'ANNUAL SUMMARY'!$L$412)+SUMIFS('ANNUAL SUMMARY'!$AJ$518,BW173,'ANNUAL SUMMARY'!$V$9,BH165,'ANNUAL SUMMARY'!$L$470)+SUMIFS('ANNUAL SUMMARY'!$AJ$576,BW173,'ANNUAL SUMMARY'!$V$9,BH165,'ANNUAL SUMMARY'!$L$528)+SUMIFS('ANNUAL SUMMARY'!$AJ$634,BW173,'ANNUAL SUMMARY'!$V$9,BH165,'ANNUAL SUMMARY'!$L$586)+SUMIFS('ANNUAL SUMMARY'!$AJ$692,BW173,'ANNUAL SUMMARY'!$V$9,BH165,'ANNUAL SUMMARY'!$L$644)+SUMIFS('ANNUAL SUMMARY'!$CG$54,BW173,'ANNUAL SUMMARY'!$V$9,BH165,'ANNUAL SUMMARY'!$BI$6)+SUMIFS('ANNUAL SUMMARY'!$CG$112,BW173,'ANNUAL SUMMARY'!$V$9,BH165,'ANNUAL SUMMARY'!$BI$64)+SUMIFS('ANNUAL SUMMARY'!$CG$170,BW173,'ANNUAL SUMMARY'!$V$9,BH165,'ANNUAL SUMMARY'!$BI$122)+SUMIFS('ANNUAL SUMMARY'!$CG$228,BW173,'ANNUAL SUMMARY'!$V$9,BH165,'ANNUAL SUMMARY'!$BI$180)+SUMIFS('ANNUAL SUMMARY'!$CG$286,BW173,'ANNUAL SUMMARY'!$V$9,BH165,'ANNUAL SUMMARY'!$BI$238)+SUMIFS('ANNUAL SUMMARY'!$CG$344,BW173,'ANNUAL SUMMARY'!$V$9,BH165,'ANNUAL SUMMARY'!$BI$296)+SUMIFS('ANNUAL SUMMARY'!$CG$402,BW173,'ANNUAL SUMMARY'!$V$9,BH165,'ANNUAL SUMMARY'!$BI$354)+SUMIFS('ANNUAL SUMMARY'!$CG$460,BW173,'ANNUAL SUMMARY'!$V$9,BH165,'ANNUAL SUMMARY'!$BI$412)+SUMIFS('ANNUAL SUMMARY'!$CG$518,BW173,'ANNUAL SUMMARY'!$V$9,BH165,'ANNUAL SUMMARY'!$BI$470)+SUMIFS('ANNUAL SUMMARY'!$CG$576,BW173,'ANNUAL SUMMARY'!$V$9,BH165,'ANNUAL SUMMARY'!$BI$528)+SUMIFS('ANNUAL SUMMARY'!$CG$634,BW173,'ANNUAL SUMMARY'!$V$9,BH165,'ANNUAL SUMMARY'!$BI$586)+SUMIFS('ANNUAL SUMMARY'!$CG$692,BW173,'ANNUAL SUMMARY'!$V$9,BH165,'ANNUAL SUMMARY'!$BI$644)+SUMIFS('ANNUAL SUMMARY'!$EF$54,BW173,'ANNUAL SUMMARY'!$V$9,BH165,'ANNUAL SUMMARY'!$DH$6)+SUMIFS('ANNUAL SUMMARY'!$EF$112,BW173,'ANNUAL SUMMARY'!$V$9,BH165,'ANNUAL SUMMARY'!$DH$64)+SUMIFS('ANNUAL SUMMARY'!$EF$170,BW173,'ANNUAL SUMMARY'!$V$9,BH165,'ANNUAL SUMMARY'!$DH$122)+SUMIFS('ANNUAL SUMMARY'!$EF$228,BW173,'ANNUAL SUMMARY'!$V$9,BH165,'ANNUAL SUMMARY'!$DH$180)+SUMIFS('ANNUAL SUMMARY'!$EF$286,BW173,'ANNUAL SUMMARY'!$V$9,BH165,'ANNUAL SUMMARY'!$DH$238)+SUMIFS('ANNUAL SUMMARY'!$EF$344,BW173,'ANNUAL SUMMARY'!$V$9,BH165,'ANNUAL SUMMARY'!$DH$296)+SUMIFS('ANNUAL SUMMARY'!$EF$402,BW173,'ANNUAL SUMMARY'!$V$9,BH165,'ANNUAL SUMMARY'!$DH$354)+SUMIFS('ANNUAL SUMMARY'!$EF$460,BW173,'ANNUAL SUMMARY'!$V$9,BH165,'ANNUAL SUMMARY'!$DH$412)+SUMIFS('ANNUAL SUMMARY'!$EF$518,BW173,'ANNUAL SUMMARY'!$V$9,BH165,'ANNUAL SUMMARY'!$DH$470)+SUMIFS('ANNUAL SUMMARY'!$EF$576,BW173,'ANNUAL SUMMARY'!$V$9,BH165,'ANNUAL SUMMARY'!$DH$528)+SUMIFS('ANNUAL SUMMARY'!$EF$634,BW173,'ANNUAL SUMMARY'!$V$9,BH165,'ANNUAL SUMMARY'!$DH$586)+SUMIFS('ANNUAL SUMMARY'!$EF$692,BW173,'ANNUAL SUMMARY'!$V$9,BH165,'ANNUAL SUMMARY'!$DH$644)+SUMIFS('ANNUAL SUMMARY'!$GC$54,BW173,'ANNUAL SUMMARY'!$V$9,BH165,'ANNUAL SUMMARY'!$FE$6)+SUMIFS('ANNUAL SUMMARY'!$GC$112,BW173,'ANNUAL SUMMARY'!$V$9,BH165,'ANNUAL SUMMARY'!$FE$64)+SUMIFS('ANNUAL SUMMARY'!$GC$170,BW173,'ANNUAL SUMMARY'!$V$9,BH165,'ANNUAL SUMMARY'!$FE$122)+SUMIFS('ANNUAL SUMMARY'!$GC$228,BW173,'ANNUAL SUMMARY'!$V$9,BH165,'ANNUAL SUMMARY'!$FE$180)+SUMIFS('ANNUAL SUMMARY'!$GC$286,BW173,'ANNUAL SUMMARY'!$V$9,BH165,'ANNUAL SUMMARY'!$FE$238)+SUMIFS('ANNUAL SUMMARY'!$GC$344,BW173,'ANNUAL SUMMARY'!$V$9,BH165,'ANNUAL SUMMARY'!$FE$296)+SUMIFS('ANNUAL SUMMARY'!$GC$402,BW173,'ANNUAL SUMMARY'!$V$9,BH165,'ANNUAL SUMMARY'!$FE$354)+SUMIFS('ANNUAL SUMMARY'!$GC$460,BW173,'ANNUAL SUMMARY'!$V$9,BH165,'ANNUAL SUMMARY'!$FE$412)+SUMIFS('ANNUAL SUMMARY'!$GC$518,BW173,'ANNUAL SUMMARY'!$V$9,BH165,'ANNUAL SUMMARY'!$FE$470)+SUMIFS('ANNUAL SUMMARY'!$GC$576,BW173,'ANNUAL SUMMARY'!$V$9,BH165,'ANNUAL SUMMARY'!$FE$528)+SUMIFS('ANNUAL SUMMARY'!$GC$634,BW173,'ANNUAL SUMMARY'!$V$9,BH165,'ANNUAL SUMMARY'!$FE$586)+SUMIFS('ANNUAL SUMMARY'!$GC$692,BW173,'ANNUAL SUMMARY'!$V$9,BH165,'ANNUAL SUMMARY'!$FE$644)</f>
        <v>0</v>
      </c>
      <c r="CG173" s="727"/>
      <c r="CH173" s="727"/>
      <c r="CI173" s="727"/>
      <c r="CJ173" s="727">
        <f>SUMIFS('ANNUAL SUMMARY'!$AN$54,BW173,'ANNUAL SUMMARY'!$V$9,BH165,'ANNUAL SUMMARY'!$L$6)+SUMIFS('ANNUAL SUMMARY'!$AN$112,BW173,'ANNUAL SUMMARY'!$V$9,BH165,'ANNUAL SUMMARY'!$L$64)+SUMIFS('ANNUAL SUMMARY'!$AN$170,BW173,'ANNUAL SUMMARY'!$V$9,BH165,'ANNUAL SUMMARY'!$L$122)+SUMIFS('ANNUAL SUMMARY'!$AN$228,BW173,'ANNUAL SUMMARY'!$V$9,BH165,'ANNUAL SUMMARY'!$L$180)+SUMIFS('ANNUAL SUMMARY'!$AN$286,BW173,'ANNUAL SUMMARY'!$V$9,BH165,'ANNUAL SUMMARY'!$L$238)+SUMIFS('ANNUAL SUMMARY'!$AN$344,BW173,'ANNUAL SUMMARY'!$V$9,BH165,'ANNUAL SUMMARY'!$L$296)+SUMIFS('ANNUAL SUMMARY'!$AN$402,BW173,'ANNUAL SUMMARY'!$V$9,BH165,'ANNUAL SUMMARY'!$L$354)+SUMIFS('ANNUAL SUMMARY'!$AN$460,BW173,'ANNUAL SUMMARY'!$V$9,BH165,'ANNUAL SUMMARY'!$L$412)+SUMIFS('ANNUAL SUMMARY'!$AN$518,BW173,'ANNUAL SUMMARY'!$V$9,BH165,'ANNUAL SUMMARY'!$L$470)+SUMIFS('ANNUAL SUMMARY'!$AN$576,BW173,'ANNUAL SUMMARY'!$V$9,BH165,'ANNUAL SUMMARY'!$L$528)+SUMIFS('ANNUAL SUMMARY'!$AN$634,BW173,'ANNUAL SUMMARY'!$V$9,BH165,'ANNUAL SUMMARY'!$L$586)+SUMIFS('ANNUAL SUMMARY'!$AN$692,BW173,'ANNUAL SUMMARY'!$V$9,BH165,'ANNUAL SUMMARY'!$L$644)+SUMIFS('ANNUAL SUMMARY'!$CK$54,BW173,'ANNUAL SUMMARY'!$V$9,BH165,'ANNUAL SUMMARY'!$BI$6)+SUMIFS('ANNUAL SUMMARY'!$CK$112,BW173,'ANNUAL SUMMARY'!$V$9,BH165,'ANNUAL SUMMARY'!$BI$64)+SUMIFS('ANNUAL SUMMARY'!$CK$170,BW173,'ANNUAL SUMMARY'!$V$9,BH165,'ANNUAL SUMMARY'!$BI$122)+SUMIFS('ANNUAL SUMMARY'!$CK$228,BW173,'ANNUAL SUMMARY'!$V$9,BH165,'ANNUAL SUMMARY'!$BI$180)+SUMIFS('ANNUAL SUMMARY'!$CK$286,BW173,'ANNUAL SUMMARY'!$V$9,BH165,'ANNUAL SUMMARY'!$BI$238)+SUMIFS('ANNUAL SUMMARY'!$CK$344,BW173,'ANNUAL SUMMARY'!$V$9,BH165,'ANNUAL SUMMARY'!$BI$296)+SUMIFS('ANNUAL SUMMARY'!$CK$402,BW173,'ANNUAL SUMMARY'!$V$9,BH165,'ANNUAL SUMMARY'!$BI$354)+SUMIFS('ANNUAL SUMMARY'!$CK$460,BW173,'ANNUAL SUMMARY'!$V$9,BH165,'ANNUAL SUMMARY'!$BI$412)+SUMIFS('ANNUAL SUMMARY'!$CK$518,BW173,'ANNUAL SUMMARY'!$V$9,BH165,'ANNUAL SUMMARY'!$BI$470)+SUMIFS('ANNUAL SUMMARY'!$CK$576,BW173,'ANNUAL SUMMARY'!$V$9,BH165,'ANNUAL SUMMARY'!$BI$528)+SUMIFS('ANNUAL SUMMARY'!$CK$634,BW173,'ANNUAL SUMMARY'!$V$9,BH165,'ANNUAL SUMMARY'!$BI$586)+SUMIFS('ANNUAL SUMMARY'!$CK$692,BW173,'ANNUAL SUMMARY'!$V$9,BH165,'ANNUAL SUMMARY'!$BI$644)+SUMIFS('ANNUAL SUMMARY'!$EJ$54,BW173,'ANNUAL SUMMARY'!$V$9,BH165,'ANNUAL SUMMARY'!$DH$6)+SUMIFS('ANNUAL SUMMARY'!$EJ$112,BW173,'ANNUAL SUMMARY'!$V$9,BH165,'ANNUAL SUMMARY'!$DH$64)+SUMIFS('ANNUAL SUMMARY'!$EJ$170,BW173,'ANNUAL SUMMARY'!$V$9,BH165,'ANNUAL SUMMARY'!$DH$122)+SUMIFS('ANNUAL SUMMARY'!$EJ$228,BW173,'ANNUAL SUMMARY'!$V$9,BH165,'ANNUAL SUMMARY'!$DH$180)+SUMIFS('ANNUAL SUMMARY'!$EJ$286,BW173,'ANNUAL SUMMARY'!$V$9,BH165,'ANNUAL SUMMARY'!$DH$238)+SUMIFS('ANNUAL SUMMARY'!$EJ$344,BW173,'ANNUAL SUMMARY'!$V$9,BH165,'ANNUAL SUMMARY'!$DH$296)+SUMIFS('ANNUAL SUMMARY'!$EJ$402,BW173,'ANNUAL SUMMARY'!$V$9,BH165,'ANNUAL SUMMARY'!$DH$354)+SUMIFS('ANNUAL SUMMARY'!$EJ$460,BW173,'ANNUAL SUMMARY'!$V$9,BH165,'ANNUAL SUMMARY'!$DH$412)+SUMIFS('ANNUAL SUMMARY'!$EJ$518,BW173,'ANNUAL SUMMARY'!$V$9,BH165,'ANNUAL SUMMARY'!$DH$470)+SUMIFS('ANNUAL SUMMARY'!$EJ$576,BW173,'ANNUAL SUMMARY'!$V$9,BH165,'ANNUAL SUMMARY'!$DH$528)+SUMIFS('ANNUAL SUMMARY'!$EJ$634,BW173,'ANNUAL SUMMARY'!$V$9,BH165,'ANNUAL SUMMARY'!$DH$586)+SUMIFS('ANNUAL SUMMARY'!$EJ$692,BW173,'ANNUAL SUMMARY'!$V$9,BH165,'ANNUAL SUMMARY'!$DH$644)+SUMIFS('ANNUAL SUMMARY'!$GG$54,BW173,'ANNUAL SUMMARY'!$V$9,BH165,'ANNUAL SUMMARY'!$FE$6)+SUMIFS('ANNUAL SUMMARY'!$GG$112,BW173,'ANNUAL SUMMARY'!$V$9,BH165,'ANNUAL SUMMARY'!$FE$64)+SUMIFS('ANNUAL SUMMARY'!$GG$170,BW173,'ANNUAL SUMMARY'!$V$9,BH165,'ANNUAL SUMMARY'!$FE$122)+SUMIFS('ANNUAL SUMMARY'!$GG$228,BW173,'ANNUAL SUMMARY'!$V$9,BH165,'ANNUAL SUMMARY'!$FE$180)+SUMIFS('ANNUAL SUMMARY'!$GG$286,BW173,'ANNUAL SUMMARY'!$V$9,BH165,'ANNUAL SUMMARY'!$FE$238)+SUMIFS('ANNUAL SUMMARY'!$GG$344,BW173,'ANNUAL SUMMARY'!$V$9,BH165,'ANNUAL SUMMARY'!$FE$296)+SUMIFS('ANNUAL SUMMARY'!$GG$402,BW173,'ANNUAL SUMMARY'!$V$9,BH165,'ANNUAL SUMMARY'!$FE$354)+SUMIFS('ANNUAL SUMMARY'!$GG$460,BW173,'ANNUAL SUMMARY'!$V$9,BH165,'ANNUAL SUMMARY'!$FE$412)+SUMIFS('ANNUAL SUMMARY'!$GG$518,BW173,'ANNUAL SUMMARY'!$V$9,BH165,'ANNUAL SUMMARY'!$FE$470)+SUMIFS('ANNUAL SUMMARY'!$GG$576,BW173,'ANNUAL SUMMARY'!$V$9,BH165,'ANNUAL SUMMARY'!$FE$528)+SUMIFS('ANNUAL SUMMARY'!$GG$634,BW173,'ANNUAL SUMMARY'!$V$9,BH165,'ANNUAL SUMMARY'!$FE$586)+SUMIFS('ANNUAL SUMMARY'!$GG$692,BW173,'ANNUAL SUMMARY'!$V$9,BH165,'ANNUAL SUMMARY'!$FE$644)</f>
        <v>0</v>
      </c>
      <c r="CK173" s="727"/>
      <c r="CL173" s="727"/>
      <c r="CM173" s="727"/>
      <c r="CN173" s="728">
        <f>SUMIFS('ANNUAL SUMMARY'!$AR$54,BW173,'ANNUAL SUMMARY'!$V$9,BH165,'ANNUAL SUMMARY'!$L$6)+SUMIFS('ANNUAL SUMMARY'!$AR$112,BW173,'ANNUAL SUMMARY'!$V$9,BH165,'ANNUAL SUMMARY'!$L$64)+SUMIFS('ANNUAL SUMMARY'!$AR$170,BW173,'ANNUAL SUMMARY'!$V$9,BH165,'ANNUAL SUMMARY'!$L$122)+SUMIFS('ANNUAL SUMMARY'!$AR$228,BW173,'ANNUAL SUMMARY'!$V$9,BH165,'ANNUAL SUMMARY'!$L$180)+SUMIFS('ANNUAL SUMMARY'!$AR$286,BW173,'ANNUAL SUMMARY'!$V$9,BH165,'ANNUAL SUMMARY'!$L$238)+SUMIFS('ANNUAL SUMMARY'!$AR$344,BW173,'ANNUAL SUMMARY'!$V$9,BH165,'ANNUAL SUMMARY'!$L$296)+SUMIFS('ANNUAL SUMMARY'!$AR$402,BW173,'ANNUAL SUMMARY'!$V$9,BH165,'ANNUAL SUMMARY'!$L$354)+SUMIFS('ANNUAL SUMMARY'!$AR$460,BW173,'ANNUAL SUMMARY'!$V$9,BH165,'ANNUAL SUMMARY'!$L$412)+SUMIFS('ANNUAL SUMMARY'!$AR$518,BW173,'ANNUAL SUMMARY'!$V$9,BH165,'ANNUAL SUMMARY'!$L$470)+SUMIFS('ANNUAL SUMMARY'!$AR$576,BW173,'ANNUAL SUMMARY'!$V$9,BH165,'ANNUAL SUMMARY'!$L$528)+SUMIFS('ANNUAL SUMMARY'!$AR$634,BW173,'ANNUAL SUMMARY'!$V$9,BH165,'ANNUAL SUMMARY'!$L$586)+SUMIFS('ANNUAL SUMMARY'!$AR$692,BW173,'ANNUAL SUMMARY'!$V$9,BH165,'ANNUAL SUMMARY'!$L$644)+SUMIFS('ANNUAL SUMMARY'!$CO$54,BW173,'ANNUAL SUMMARY'!$V$9,BH165,'ANNUAL SUMMARY'!$BI$6)+SUMIFS('ANNUAL SUMMARY'!$CO$112,BW173,'ANNUAL SUMMARY'!$V$9,BH165,'ANNUAL SUMMARY'!$BI$64)+SUMIFS('ANNUAL SUMMARY'!$CO$170,BW173,'ANNUAL SUMMARY'!$V$9,BH165,'ANNUAL SUMMARY'!$BI$122)+SUMIFS('ANNUAL SUMMARY'!$CO$228,BW173,'ANNUAL SUMMARY'!$V$9,BH165,'ANNUAL SUMMARY'!$BI$180)+SUMIFS('ANNUAL SUMMARY'!$CO$286,BW173,'ANNUAL SUMMARY'!$V$9,BH165,'ANNUAL SUMMARY'!$BI$238)+SUMIFS('ANNUAL SUMMARY'!$CO$344,BW173,'ANNUAL SUMMARY'!$V$9,BH165,'ANNUAL SUMMARY'!$BI$296)+SUMIFS('ANNUAL SUMMARY'!$CO$402,BW173,'ANNUAL SUMMARY'!$V$9,BH165,'ANNUAL SUMMARY'!$BI$354)+SUMIFS('ANNUAL SUMMARY'!$CO$460,BW173,'ANNUAL SUMMARY'!$V$9,BH165,'ANNUAL SUMMARY'!$BI$412)+SUMIFS('ANNUAL SUMMARY'!$CO$518,BW173,'ANNUAL SUMMARY'!$V$9,BH165,'ANNUAL SUMMARY'!$BI$470)+SUMIFS('ANNUAL SUMMARY'!$CO$576,BW173,'ANNUAL SUMMARY'!$V$9,BH165,'ANNUAL SUMMARY'!$BI$528)+SUMIFS('ANNUAL SUMMARY'!$CO$634,BW173,'ANNUAL SUMMARY'!$V$9,BH165,'ANNUAL SUMMARY'!$BI$586)+SUMIFS('ANNUAL SUMMARY'!$CO$692,BW173,'ANNUAL SUMMARY'!$V$9,BH165,'ANNUAL SUMMARY'!$BI$644)+SUMIFS('ANNUAL SUMMARY'!$EN$54,BW173,'ANNUAL SUMMARY'!$V$9,BH165,'ANNUAL SUMMARY'!$DH$6)+SUMIFS('ANNUAL SUMMARY'!$EN$112,BW173,'ANNUAL SUMMARY'!$V$9,BH165,'ANNUAL SUMMARY'!$DH$64)+SUMIFS('ANNUAL SUMMARY'!$EN$170,BW173,'ANNUAL SUMMARY'!$V$9,BH165,'ANNUAL SUMMARY'!$DH$122)+SUMIFS('ANNUAL SUMMARY'!$EN$228,BW173,'ANNUAL SUMMARY'!$V$9,BH165,'ANNUAL SUMMARY'!$DH$180)+SUMIFS('ANNUAL SUMMARY'!$EN$286,BW173,'ANNUAL SUMMARY'!$V$9,BH165,'ANNUAL SUMMARY'!$DH$238)+SUMIFS('ANNUAL SUMMARY'!$EN$344,BW173,'ANNUAL SUMMARY'!$V$9,BH165,'ANNUAL SUMMARY'!$DH$296)+SUMIFS('ANNUAL SUMMARY'!$EN$402,BW173,'ANNUAL SUMMARY'!$V$9,BH165,'ANNUAL SUMMARY'!$DH$354)+SUMIFS('ANNUAL SUMMARY'!$EN$460,BW173,'ANNUAL SUMMARY'!$V$9,BH165,'ANNUAL SUMMARY'!$DH$412)+SUMIFS('ANNUAL SUMMARY'!$EN$518,BW173,'ANNUAL SUMMARY'!$V$9,BH165,'ANNUAL SUMMARY'!$DH$470)+SUMIFS('ANNUAL SUMMARY'!$EN$576,BW173,'ANNUAL SUMMARY'!$V$9,BH165,'ANNUAL SUMMARY'!$DH$528)+SUMIFS('ANNUAL SUMMARY'!$EN$634,BW173,'ANNUAL SUMMARY'!$V$9,BH165,'ANNUAL SUMMARY'!$DH$586)+SUMIFS('ANNUAL SUMMARY'!$EN$692,BW173,'ANNUAL SUMMARY'!$V$9,BH165,'ANNUAL SUMMARY'!$DH$644)+SUMIFS('ANNUAL SUMMARY'!$GK$54,BW173,'ANNUAL SUMMARY'!$V$9,BH165,'ANNUAL SUMMARY'!$FE$6)+SUMIFS('ANNUAL SUMMARY'!$GK$112,BW173,'ANNUAL SUMMARY'!$V$9,BH165,'ANNUAL SUMMARY'!$FE$64)+SUMIFS('ANNUAL SUMMARY'!$GK$170,BW173,'ANNUAL SUMMARY'!$V$9,BH165,'ANNUAL SUMMARY'!$FE$122)+SUMIFS('ANNUAL SUMMARY'!$GK$228,BW173,'ANNUAL SUMMARY'!$V$9,BH165,'ANNUAL SUMMARY'!$FE$180)+SUMIFS('ANNUAL SUMMARY'!$GK$286,BW173,'ANNUAL SUMMARY'!$V$9,BH165,'ANNUAL SUMMARY'!$FE$238)+SUMIFS('ANNUAL SUMMARY'!$GK$344,BW173,'ANNUAL SUMMARY'!$V$9,BH165,'ANNUAL SUMMARY'!$FE$296)+SUMIFS('ANNUAL SUMMARY'!$GK$402,BW173,'ANNUAL SUMMARY'!$V$9,BH165,'ANNUAL SUMMARY'!$FE$354)+SUMIFS('ANNUAL SUMMARY'!$GK$460,BW173,'ANNUAL SUMMARY'!$V$9,BH165,'ANNUAL SUMMARY'!$FE$412)+SUMIFS('ANNUAL SUMMARY'!$GK$518,BW173,'ANNUAL SUMMARY'!$V$9,BH165,'ANNUAL SUMMARY'!$FE$470)+SUMIFS('ANNUAL SUMMARY'!$GK$576,BW173,'ANNUAL SUMMARY'!$V$9,BH165,'ANNUAL SUMMARY'!$FE$528)+SUMIFS('ANNUAL SUMMARY'!$GK$634,BW173,'ANNUAL SUMMARY'!$V$9,BH165,'ANNUAL SUMMARY'!$FE$586)+SUMIFS('ANNUAL SUMMARY'!$GK$692,BW173,'ANNUAL SUMMARY'!$V$9,BH165,'ANNUAL SUMMARY'!$FE$644)</f>
        <v>0</v>
      </c>
      <c r="CO173" s="728"/>
      <c r="CP173" s="728"/>
      <c r="CQ173" s="728">
        <f>SUMIFS('ANNUAL SUMMARY'!$AU$54,BW173,'ANNUAL SUMMARY'!$V$9,BH165,'ANNUAL SUMMARY'!$L$6)+SUMIFS('ANNUAL SUMMARY'!$AU$112,BW173,'ANNUAL SUMMARY'!$V$9,BH165,'ANNUAL SUMMARY'!$L$64)+SUMIFS('ANNUAL SUMMARY'!$AU$170,BW173,'ANNUAL SUMMARY'!$V$9,BH165,'ANNUAL SUMMARY'!$L$122)+SUMIFS('ANNUAL SUMMARY'!$AU$228,BW173,'ANNUAL SUMMARY'!$V$9,BH165,'ANNUAL SUMMARY'!$L$180)+SUMIFS('ANNUAL SUMMARY'!$AU$286,BW173,'ANNUAL SUMMARY'!$V$9,BH165,'ANNUAL SUMMARY'!$L$238)+SUMIFS('ANNUAL SUMMARY'!$AU$344,BW173,'ANNUAL SUMMARY'!$V$9,BH165,'ANNUAL SUMMARY'!$L$296)+SUMIFS('ANNUAL SUMMARY'!$AU$402,BW173,'ANNUAL SUMMARY'!$V$9,BH165,'ANNUAL SUMMARY'!$L$354)+SUMIFS('ANNUAL SUMMARY'!$AU$460,BW173,'ANNUAL SUMMARY'!$V$9,BH165,'ANNUAL SUMMARY'!$L$412)+SUMIFS('ANNUAL SUMMARY'!$AU$518,BW173,'ANNUAL SUMMARY'!$V$9,BH165,'ANNUAL SUMMARY'!$L$470)+SUMIFS('ANNUAL SUMMARY'!$AU$576,BW173,'ANNUAL SUMMARY'!$V$9,BH165,'ANNUAL SUMMARY'!$L$528)+SUMIFS('ANNUAL SUMMARY'!$AU$634,BW173,'ANNUAL SUMMARY'!$V$9,BH165,'ANNUAL SUMMARY'!$L$586)+SUMIFS('ANNUAL SUMMARY'!$AU$692,BW173,'ANNUAL SUMMARY'!$V$9,BH165,'ANNUAL SUMMARY'!$L$644)+SUMIFS('ANNUAL SUMMARY'!$CR$54,BW173,'ANNUAL SUMMARY'!$V$9,BH165,'ANNUAL SUMMARY'!$BI$6)+SUMIFS('ANNUAL SUMMARY'!$CR$112,BW173,'ANNUAL SUMMARY'!$V$9,BH165,'ANNUAL SUMMARY'!$BI$64)+SUMIFS('ANNUAL SUMMARY'!$CR$170,BW173,'ANNUAL SUMMARY'!$V$9,BH165,'ANNUAL SUMMARY'!$BI$122)+SUMIFS('ANNUAL SUMMARY'!$CR$228,BW173,'ANNUAL SUMMARY'!$V$9,BH165,'ANNUAL SUMMARY'!$BI$180)+SUMIFS('ANNUAL SUMMARY'!$CR$286,BW173,'ANNUAL SUMMARY'!$V$9,BH165,'ANNUAL SUMMARY'!$BI$238)+SUMIFS('ANNUAL SUMMARY'!$CR$344,BW173,'ANNUAL SUMMARY'!$V$9,BH165,'ANNUAL SUMMARY'!$BI$296)+SUMIFS('ANNUAL SUMMARY'!$CR$402,BW173,'ANNUAL SUMMARY'!$V$9,BH165,'ANNUAL SUMMARY'!$BI$354)+SUMIFS('ANNUAL SUMMARY'!$CR$460,BW173,'ANNUAL SUMMARY'!$V$9,BH165,'ANNUAL SUMMARY'!$BI$412)+SUMIFS('ANNUAL SUMMARY'!$CR$518,BW173,'ANNUAL SUMMARY'!$V$9,BH165,'ANNUAL SUMMARY'!$BI$470)+SUMIFS('ANNUAL SUMMARY'!$CR$576,BW173,'ANNUAL SUMMARY'!$V$9,BH165,'ANNUAL SUMMARY'!$BI$528)+SUMIFS('ANNUAL SUMMARY'!$CR$634,BW173,'ANNUAL SUMMARY'!$V$9,BH165,'ANNUAL SUMMARY'!$BI$586)+SUMIFS('ANNUAL SUMMARY'!$CR$692,BW173,'ANNUAL SUMMARY'!$V$9,BH165,'ANNUAL SUMMARY'!$BI$644)+SUMIFS('ANNUAL SUMMARY'!$EQ$54,BW173,'ANNUAL SUMMARY'!$V$9,BH165,'ANNUAL SUMMARY'!$DH$6)+SUMIFS('ANNUAL SUMMARY'!$EQ$112,BW173,'ANNUAL SUMMARY'!$V$9,BH165,'ANNUAL SUMMARY'!$DH$64)+SUMIFS('ANNUAL SUMMARY'!$EQ$170,BW173,'ANNUAL SUMMARY'!$V$9,BH165,'ANNUAL SUMMARY'!$DH$122)+SUMIFS('ANNUAL SUMMARY'!$EQ$228,BW173,'ANNUAL SUMMARY'!$V$9,BH165,'ANNUAL SUMMARY'!$DH$180)+SUMIFS('ANNUAL SUMMARY'!$EQ$286,BW173,'ANNUAL SUMMARY'!$V$9,BH165,'ANNUAL SUMMARY'!$DH$238)+SUMIFS('ANNUAL SUMMARY'!$EQ$344,BW173,'ANNUAL SUMMARY'!$V$9,BH165,'ANNUAL SUMMARY'!$DH$296)+SUMIFS('ANNUAL SUMMARY'!$EQ$402,BW173,'ANNUAL SUMMARY'!$V$9,BH165,'ANNUAL SUMMARY'!$DH$354)+SUMIFS('ANNUAL SUMMARY'!$EQ$460,BW173,'ANNUAL SUMMARY'!$V$9,BH165,'ANNUAL SUMMARY'!$DH$412)+SUMIFS('ANNUAL SUMMARY'!$EQ$518,BW173,'ANNUAL SUMMARY'!$V$9,BH165,'ANNUAL SUMMARY'!$DH$470)+SUMIFS('ANNUAL SUMMARY'!$EQ$576,BW173,'ANNUAL SUMMARY'!$V$9,BH165,'ANNUAL SUMMARY'!$DH$528)+SUMIFS('ANNUAL SUMMARY'!$EQ$634,BW173,'ANNUAL SUMMARY'!$V$9,BH165,'ANNUAL SUMMARY'!$DH$586)+SUMIFS('ANNUAL SUMMARY'!$EQ$692,BW173,'ANNUAL SUMMARY'!$V$9,BH165,'ANNUAL SUMMARY'!$DH$644)+SUMIFS('ANNUAL SUMMARY'!$GN$54,BW173,'ANNUAL SUMMARY'!$V$9,BH165,'ANNUAL SUMMARY'!$FE$6)+SUMIFS('ANNUAL SUMMARY'!$GN$112,BW173,'ANNUAL SUMMARY'!$V$9,BH165,'ANNUAL SUMMARY'!$FE$64)+SUMIFS('ANNUAL SUMMARY'!$GN$170,BW173,'ANNUAL SUMMARY'!$V$9,BH165,'ANNUAL SUMMARY'!$FE$122)+SUMIFS('ANNUAL SUMMARY'!$GN$228,BW173,'ANNUAL SUMMARY'!$V$9,BH165,'ANNUAL SUMMARY'!$FE$180)+SUMIFS('ANNUAL SUMMARY'!$GN$286,BW173,'ANNUAL SUMMARY'!$V$9,BH165,'ANNUAL SUMMARY'!$FE$238)+SUMIFS('ANNUAL SUMMARY'!$GN$344,BW173,'ANNUAL SUMMARY'!$V$9,BH165,'ANNUAL SUMMARY'!$FE$296)+SUMIFS('ANNUAL SUMMARY'!$GN$402,BW173,'ANNUAL SUMMARY'!$V$9,BH165,'ANNUAL SUMMARY'!$FE$354)+SUMIFS('ANNUAL SUMMARY'!$GN$460,BW173,'ANNUAL SUMMARY'!$V$9,BH165,'ANNUAL SUMMARY'!$FE$412)+SUMIFS('ANNUAL SUMMARY'!$GN$518,BW173,'ANNUAL SUMMARY'!$V$9,BH165,'ANNUAL SUMMARY'!$FE$470)+SUMIFS('ANNUAL SUMMARY'!$GN$576,BW173,'ANNUAL SUMMARY'!$V$9,BH165,'ANNUAL SUMMARY'!$FE$528)+SUMIFS('ANNUAL SUMMARY'!$GN$634,BW173,'ANNUAL SUMMARY'!$V$9,BH165,'ANNUAL SUMMARY'!$FE$586)+SUMIFS('ANNUAL SUMMARY'!$GN$692,BW173,'ANNUAL SUMMARY'!$V$9,BH165,'ANNUAL SUMMARY'!$FE$644)</f>
        <v>0</v>
      </c>
      <c r="CR173" s="728"/>
      <c r="CS173" s="728"/>
      <c r="CT173" s="1263"/>
      <c r="CU173" s="1250"/>
      <c r="CV173" s="154"/>
      <c r="CW173" s="824" t="str">
        <f>'ANNUAL SUMMARY'!$C$18</f>
        <v>NO. FLIGHTS</v>
      </c>
      <c r="CX173" s="825"/>
      <c r="CY173" s="825"/>
      <c r="CZ173" s="825"/>
      <c r="DA173" s="825"/>
      <c r="DB173" s="825"/>
      <c r="DC173" s="826"/>
      <c r="DD173" s="803">
        <f>SUMIF('ANNUAL SUMMARY'!$FE$622,DF165,'ANNUAL SUMMARY'!$FC$634)+SUMIF('ANNUAL SUMMARY'!$DH$622,DF165,'ANNUAL SUMMARY'!$DF$634)+SUMIF('ANNUAL SUMMARY'!$BI$622,DF165,'ANNUAL SUMMARY'!$BG$634)+SUMIF('ANNUAL SUMMARY'!$L$622,DF165,'ANNUAL SUMMARY'!$J$634)+SUMIF('ANNUAL SUMMARY'!$FE$566,DF165,'ANNUAL SUMMARY'!$FC$578)+SUMIF('ANNUAL SUMMARY'!$DH$566,DF165,'ANNUAL SUMMARY'!$DF$578)+SUMIF('ANNUAL SUMMARY'!$BI$566,DF165,'ANNUAL SUMMARY'!$BG$578)+SUMIF('ANNUAL SUMMARY'!$L$566,DF165,'ANNUAL SUMMARY'!$J$578)+SUMIF('ANNUAL SUMMARY'!$FE$510,DF165,'ANNUAL SUMMARY'!$FC$522)+SUMIF('ANNUAL SUMMARY'!$DH$510,DF165,'ANNUAL SUMMARY'!$DF$522)+SUMIF('ANNUAL SUMMARY'!$BI$510,DF165,'ANNUAL SUMMARY'!$BG$522)+SUMIF('ANNUAL SUMMARY'!$L$510,DF165,'ANNUAL SUMMARY'!$J$522)+SUMIF('ANNUAL SUMMARY'!$FE$454,DF165,'ANNUAL SUMMARY'!$FC$466)+SUMIF('ANNUAL SUMMARY'!$DH$454,DF165,'ANNUAL SUMMARY'!$DF$466)+SUMIF('ANNUAL SUMMARY'!$BI$454,DF165,'ANNUAL SUMMARY'!$BG$466)+SUMIF('ANNUAL SUMMARY'!$L$454,DF165,'ANNUAL SUMMARY'!$J$466)+SUMIF('ANNUAL SUMMARY'!$FE$398,DF165,'ANNUAL SUMMARY'!$FC$410)+SUMIF('ANNUAL SUMMARY'!$DH$398,DF165,'ANNUAL SUMMARY'!$DF$410)+SUMIF('ANNUAL SUMMARY'!$BI$398,DF165,'ANNUAL SUMMARY'!$BG$410)+SUMIF('ANNUAL SUMMARY'!$L$398,DF165,'ANNUAL SUMMARY'!$J$410)+SUMIF('ANNUAL SUMMARY'!$FE$342,DF165,'ANNUAL SUMMARY'!$FC$354)+SUMIF('ANNUAL SUMMARY'!$DH$342,DF165,'ANNUAL SUMMARY'!$DF$354)+SUMIF('ANNUAL SUMMARY'!$BI$342,DF165,'ANNUAL SUMMARY'!$BG$354)+SUMIF('ANNUAL SUMMARY'!$L$342,DF165,'ANNUAL SUMMARY'!$J$354)+SUMIF('ANNUAL SUMMARY'!$FE$286,DF165,'ANNUAL SUMMARY'!$FC$298)+SUMIF('ANNUAL SUMMARY'!$DH$286,DF165,'ANNUAL SUMMARY'!$DF$298)+SUMIF('ANNUAL SUMMARY'!$BI$286,DF165,'ANNUAL SUMMARY'!$BG$298)+SUMIF('ANNUAL SUMMARY'!$L$286,DF165,'ANNUAL SUMMARY'!$J$298)+SUMIF('ANNUAL SUMMARY'!$FE$230,DF165,'ANNUAL SUMMARY'!$FC$242)+SUMIF('ANNUAL SUMMARY'!$DH$230,DF165,'ANNUAL SUMMARY'!$DF$242)+SUMIF('ANNUAL SUMMARY'!$BI$230,DF165,'ANNUAL SUMMARY'!$BG$242)+SUMIF('ANNUAL SUMMARY'!$L$230,DF165,'ANNUAL SUMMARY'!$J$242)+SUMIF('ANNUAL SUMMARY'!$FE$174,DF165,'ANNUAL SUMMARY'!$FC$186)+SUMIF('ANNUAL SUMMARY'!$DH$174,DF165,'ANNUAL SUMMARY'!$DF$186)+SUMIF('ANNUAL SUMMARY'!$BI$174,DF165,'ANNUAL SUMMARY'!$BG$186)+SUMIF('ANNUAL SUMMARY'!$L$174,DF165,'ANNUAL SUMMARY'!$J$186)+SUMIF('ANNUAL SUMMARY'!$FE$118,DF165,'ANNUAL SUMMARY'!$FC$130)+SUMIF('ANNUAL SUMMARY'!$DH$118,DF165,'ANNUAL SUMMARY'!$DF$130)+SUMIF('ANNUAL SUMMARY'!$BI$118,DF165,'ANNUAL SUMMARY'!$BG$130)+SUMIF('ANNUAL SUMMARY'!$L$118,DF165,'ANNUAL SUMMARY'!$J$130)+SUMIF('ANNUAL SUMMARY'!$FE$62,DF165,'ANNUAL SUMMARY'!$FC$74)+SUMIF('ANNUAL SUMMARY'!$DH$62,DF165,'ANNUAL SUMMARY'!$DF$74)+SUMIF('ANNUAL SUMMARY'!$BI$62,DF165,'ANNUAL SUMMARY'!$BG$74)+SUMIF('ANNUAL SUMMARY'!$L$62,DF165,'ANNUAL SUMMARY'!$J$74)+SUMIF('ANNUAL SUMMARY'!$FE$6,DF165,'ANNUAL SUMMARY'!$FC$18)+SUMIF('ANNUAL SUMMARY'!$DH$6,DF165,'ANNUAL SUMMARY'!$DF$18)+SUMIF('ANNUAL SUMMARY'!$BI$6,DF165,'ANNUAL SUMMARY'!$BG$18)+SUMIF('ANNUAL SUMMARY'!$L$6,DF165,'ANNUAL SUMMARY'!$J$18)+SUMIF('PREVIOUS LOGS'!$K$6,DF165,'PREVIOUS LOGS'!$B$12)+SUMIF('PREVIOUS LOGS'!$K$59,$K$6,'PREVIOUS LOGS'!$B$65)+SUMIF('PREVIOUS LOGS'!$K$112,DF165,'PREVIOUS LOGS'!$B$118)+SUMIF('PREVIOUS LOGS'!$K$165,DF165,'PREVIOUS LOGS'!$B$171)+SUMIF('PREVIOUS LOGS'!$K$218,DF165,'PREVIOUS LOGS'!$B$224)+SUMIF('PREVIOUS LOGS'!$K$271,DF165,'PREVIOUS LOGS'!$B$277)+SUMIF('PREVIOUS LOGS'!$K$324,DF165,'PREVIOUS LOGS'!$B$330)+SUMIF('PREVIOUS LOGS'!$BH$6,DF165,'PREVIOUS LOGS'!$AY$12)+SUMIF('PREVIOUS LOGS'!$BH$59,$K$6,'PREVIOUS LOGS'!$AY$65)+SUMIF('PREVIOUS LOGS'!$BH$112,DF165,'PREVIOUS LOGS'!$AY$118)+SUMIF('PREVIOUS LOGS'!$BH$165,DF165,'PREVIOUS LOGS'!$AY$171)+SUMIF('PREVIOUS LOGS'!$BH$218,DF165,'PREVIOUS LOGS'!$AY$224)+SUMIF('PREVIOUS LOGS'!$BH$271,DF165,'PREVIOUS LOGS'!$AY$277)+SUMIF('PREVIOUS LOGS'!$BH$324,DF165,'PREVIOUS LOGS'!$AY$330)+SUMIF('PREVIOUS LOGS'!$DF$6,DF165,'PREVIOUS LOGS'!$CW$12)+SUMIF('PREVIOUS LOGS'!$DF$59,$K$6,'PREVIOUS LOGS'!$CW$65)+SUMIF('PREVIOUS LOGS'!$DF$112,DF165,'PREVIOUS LOGS'!$CW$118)+SUMIF('PREVIOUS LOGS'!$DF$165,DF165,'PREVIOUS LOGS'!$CW$171)+SUMIF('PREVIOUS LOGS'!$DF$218,DF165,'PREVIOUS LOGS'!$CW$224)+SUMIF('PREVIOUS LOGS'!$DF$271,DF165,'PREVIOUS LOGS'!$CW$277)+SUMIF('PREVIOUS LOGS'!$DF$324,DF165,'PREVIOUS LOGS'!$CW$330)+SUMIF('PREVIOUS LOGS'!$FC$6,DF165,'PREVIOUS LOGS'!$ET$12)+SUMIF('PREVIOUS LOGS'!$FC$59,$K$6,'PREVIOUS LOGS'!$ET$65)+SUMIF('PREVIOUS LOGS'!$FC$112,DF165,'PREVIOUS LOGS'!$ET$118)+SUMIF('PREVIOUS LOGS'!$FC$165,DF165,'PREVIOUS LOGS'!$ET$171)+SUMIF('PREVIOUS LOGS'!$FC$218,DF165,'PREVIOUS LOGS'!$ET$224)+SUMIF('PREVIOUS LOGS'!$FC$271,DF165,'PREVIOUS LOGS'!$ET$277)+SUMIF('PREVIOUS LOGS'!$FC$324,DF165,'PREVIOUS LOGS'!$ET$330)</f>
        <v>0</v>
      </c>
      <c r="DE173" s="705"/>
      <c r="DF173" s="705"/>
      <c r="DG173" s="804"/>
      <c r="DH173" s="637"/>
      <c r="DI173" s="695" t="str">
        <f>'ANNUAL SUMMARY'!$O$18</f>
        <v>DAY</v>
      </c>
      <c r="DJ173" s="696"/>
      <c r="DK173" s="696"/>
      <c r="DL173" s="696"/>
      <c r="DM173" s="696" t="e">
        <f>SUMIF('ANNUAL SUMMARY'!$L$6,DF165,'ANNUAL SUMMARY'!$T$18)+SUMIF('ANNUAL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SUMMARY'!#REF!)+SUMIF(#REF!,DF165,#REF!)+SUMIF(#REF!,DF165,#REF!)+SUMIF(#REF!,DF165,#REF!)+SUMIF(#REF!,DF165,#REF!)+SUMIF(#REF!,DF165,#REF!)+SUMIF(#REF!,DF165,#REF!)+SUMIF(#REF!,DF165,#REF!)+SUMIF(#REF!,DF165,#REF!)</f>
        <v>#REF!</v>
      </c>
      <c r="DN173" s="697">
        <f>SUMIF('ANNUAL SUMMARY'!$FE$622,DF165,'ANNUAL SUMMARY'!$FM$634)+SUMIF('ANNUAL SUMMARY'!$DH$622,DF165,'ANNUAL SUMMARY'!$DP$634)+SUMIF('ANNUAL SUMMARY'!$BI$622,DF165,'ANNUAL SUMMARY'!$BQ$634)+SUMIF('ANNUAL SUMMARY'!$L$622,DF165,'ANNUAL SUMMARY'!$T$634)+SUMIF('ANNUAL SUMMARY'!$FE$566,DF165,'ANNUAL SUMMARY'!$FM$578)+SUMIF('ANNUAL SUMMARY'!$DH$566,DF165,'ANNUAL SUMMARY'!$DP$578)+SUMIF('ANNUAL SUMMARY'!$BI$566,DF165,'ANNUAL SUMMARY'!$BQ$578)+SUMIF('ANNUAL SUMMARY'!$L$566,DF165,'ANNUAL SUMMARY'!$T$578)+SUMIF('ANNUAL SUMMARY'!$FE$510,DF165,'ANNUAL SUMMARY'!$FM$522)+SUMIF('ANNUAL SUMMARY'!$DH$510,DF165,'ANNUAL SUMMARY'!$DP$522)+SUMIF('ANNUAL SUMMARY'!$BI$510,DF165,'ANNUAL SUMMARY'!$BQ$522)+SUMIF('ANNUAL SUMMARY'!$L$510,DF165,'ANNUAL SUMMARY'!$T$522)+SUMIF('ANNUAL SUMMARY'!$FE$454,DF165,'ANNUAL SUMMARY'!$FM$466)+SUMIF('ANNUAL SUMMARY'!$DH$454,DF165,'ANNUAL SUMMARY'!$DP$466)+SUMIF('ANNUAL SUMMARY'!$BI$454,DF165,'ANNUAL SUMMARY'!$BQ$466)+SUMIF('ANNUAL SUMMARY'!$L$454,DF165,'ANNUAL SUMMARY'!$T$466)+SUMIF('ANNUAL SUMMARY'!$FE$398,DF165,'ANNUAL SUMMARY'!$FM$410)+SUMIF('ANNUAL SUMMARY'!$DH$398,DF165,'ANNUAL SUMMARY'!$DP$410)+SUMIF('ANNUAL SUMMARY'!$BI$398,DF165,'ANNUAL SUMMARY'!$BQ$410)+SUMIF('ANNUAL SUMMARY'!$L$398,DF165,'ANNUAL SUMMARY'!$T$410)+SUMIF('ANNUAL SUMMARY'!$FE$342,DF165,'ANNUAL SUMMARY'!$FM$354)+SUMIF('ANNUAL SUMMARY'!$DH$342,DF165,'ANNUAL SUMMARY'!$DP$354)+SUMIF('ANNUAL SUMMARY'!$BI$342,DF165,'ANNUAL SUMMARY'!$BQ$354)+SUMIF('ANNUAL SUMMARY'!$L$342,DF165,'ANNUAL SUMMARY'!$T$354)+SUMIF('ANNUAL SUMMARY'!$FE$286,DF165,'ANNUAL SUMMARY'!$FM$298)+SUMIF('ANNUAL SUMMARY'!$DH$286,DF165,'ANNUAL SUMMARY'!$DP$298)+SUMIF('ANNUAL SUMMARY'!$BI$286,DF165,'ANNUAL SUMMARY'!$BQ$298)+SUMIF('ANNUAL SUMMARY'!$L$286,DF165,'ANNUAL SUMMARY'!$T$298)+SUMIF('ANNUAL SUMMARY'!$FE$230,DF165,'ANNUAL SUMMARY'!$FM$242)+SUMIF('ANNUAL SUMMARY'!$DH$230,DF165,'ANNUAL SUMMARY'!$DP$242)+SUMIF('ANNUAL SUMMARY'!$BI$230,DF165,'ANNUAL SUMMARY'!$BQ$242)+SUMIF('ANNUAL SUMMARY'!$L$230,DF165,'ANNUAL SUMMARY'!$T$242)+SUMIF('ANNUAL SUMMARY'!$FE$174,DF165,'ANNUAL SUMMARY'!$FM$186)+SUMIF('ANNUAL SUMMARY'!$DH$174,DF165,'ANNUAL SUMMARY'!$DP$186)+SUMIF('ANNUAL SUMMARY'!$BI$174,DF165,'ANNUAL SUMMARY'!$BQ$186)+SUMIF('ANNUAL SUMMARY'!$L$174,DF165,'ANNUAL SUMMARY'!$T$186)+SUMIF('ANNUAL SUMMARY'!$FE$118,DF165,'ANNUAL SUMMARY'!$FM$130)+SUMIF('ANNUAL SUMMARY'!$DH$118,DF165,'ANNUAL SUMMARY'!$DP$130)+SUMIF('ANNUAL SUMMARY'!$BI$118,DF165,'ANNUAL SUMMARY'!$BQ$130)+SUMIF('ANNUAL SUMMARY'!$L$118,DF165,'ANNUAL SUMMARY'!$T$130)+SUMIF('ANNUAL SUMMARY'!$FE$62,DF165,'ANNUAL SUMMARY'!$FM$74)+SUMIF('ANNUAL SUMMARY'!$DH$62,DF165,'ANNUAL SUMMARY'!$DP$74)+SUMIF('ANNUAL SUMMARY'!$BI$62,DF165,'ANNUAL SUMMARY'!$BQ$74)+SUMIF('ANNUAL SUMMARY'!$L$62,DF165,'ANNUAL SUMMARY'!$T$74)+SUMIF('ANNUAL SUMMARY'!$FE$6,DF165,'ANNUAL SUMMARY'!$FM$18)+SUMIF('ANNUAL SUMMARY'!$DH$6,DF165,'ANNUAL SUMMARY'!$DP$18)+SUMIF('ANNUAL SUMMARY'!$BI$6,DF165,'ANNUAL SUMMARY'!$BQ$18)+SUMIF('ANNUAL SUMMARY'!$L$6,DF165,'ANNUAL SUMMARY'!$T$18)+SUMIF('PREVIOUS LOGS'!$K$6,DF165,'PREVIOUS LOGS'!$S$14)+SUMIF('PREVIOUS LOGS'!$K$59,$K$6,'PREVIOUS LOGS'!$S$67)+SUMIF('PREVIOUS LOGS'!$K$112,DF165,'PREVIOUS LOGS'!$S$120)+SUMIF('PREVIOUS LOGS'!$K$165,DF165,'PREVIOUS LOGS'!$S$173)+SUMIF('PREVIOUS LOGS'!$K$218,DF165,'PREVIOUS LOGS'!$S$226)+SUMIF('PREVIOUS LOGS'!$K$271,DF165,'PREVIOUS LOGS'!$S$279)+SUMIF('PREVIOUS LOGS'!$K$324,DF165,'PREVIOUS LOGS'!$S$332)+SUMIF('PREVIOUS LOGS'!$BH$6,DF165,'PREVIOUS LOGS'!$BP$14)+SUMIF('PREVIOUS LOGS'!$BH$59,$K$6,'PREVIOUS LOGS'!$BP$67)+SUMIF('PREVIOUS LOGS'!$BH$112,DF165,'PREVIOUS LOGS'!$BP$120)+SUMIF('PREVIOUS LOGS'!$BH$165,DF165,'PREVIOUS LOGS'!$BP$173)+SUMIF('PREVIOUS LOGS'!$BH$218,DF165,'PREVIOUS LOGS'!$BP$226)+SUMIF('PREVIOUS LOGS'!$BH$271,DF165,'PREVIOUS LOGS'!$BP$279)+SUMIF('PREVIOUS LOGS'!$BH$324,DF165,'PREVIOUS LOGS'!$BP$332)+SUMIF('PREVIOUS LOGS'!$DF$6,DF165,'PREVIOUS LOGS'!$DN$14)+SUMIF('PREVIOUS LOGS'!$DF$59,$K$6,'PREVIOUS LOGS'!$DN$67)+SUMIF('PREVIOUS LOGS'!$DF$112,DF165,'PREVIOUS LOGS'!$DN$120)+SUMIF('PREVIOUS LOGS'!$DF$165,DF165,'PREVIOUS LOGS'!$DN$173)+SUMIF('PREVIOUS LOGS'!$DF$218,DF165,'PREVIOUS LOGS'!$DN$226)+SUMIF('PREVIOUS LOGS'!$DF$271,DF165,'PREVIOUS LOGS'!$DN$279)+SUMIF('PREVIOUS LOGS'!$DF$324,DF165,'PREVIOUS LOGS'!$DN$332)+SUMIF('PREVIOUS LOGS'!$FC$6,DF165,'PREVIOUS LOGS'!$FK$14)+SUMIF('PREVIOUS LOGS'!$FC$59,$K$6,'PREVIOUS LOGS'!$FK$67)+SUMIF('PREVIOUS LOGS'!$FC$112,DF165,'PREVIOUS LOGS'!$FK$120)+SUMIF('PREVIOUS LOGS'!$FC$165,DF165,'PREVIOUS LOGS'!$FK$173)+SUMIF('PREVIOUS LOGS'!$FC$218,DF165,'PREVIOUS LOGS'!$FK$226)+SUMIF('PREVIOUS LOGS'!$FC$271,DF165,'PREVIOUS LOGS'!$FK$279)+SUMIF('PREVIOUS LOGS'!$FC$324,DF165,'PREVIOUS LOGS'!$FK$332)</f>
        <v>0</v>
      </c>
      <c r="DO173" s="697"/>
      <c r="DP173" s="697"/>
      <c r="DQ173" s="697"/>
      <c r="DR173" s="697"/>
      <c r="DS173" s="697"/>
      <c r="DT173" s="15"/>
      <c r="DU173" s="812">
        <f>IF(DU171=0," ",DU171+1)</f>
        <v>2023</v>
      </c>
      <c r="DV173" s="813"/>
      <c r="DW173" s="813"/>
      <c r="DX173" s="813"/>
      <c r="DY173" s="813"/>
      <c r="DZ173" s="1118">
        <f>SUMIFS('ANNUAL SUMMARY'!$AF$54,DU173,'ANNUAL SUMMARY'!$V$9,DF165,'ANNUAL SUMMARY'!$L$6)+SUMIFS('ANNUAL SUMMARY'!$AF$112,DU173,'ANNUAL SUMMARY'!$V$9,DF165,'ANNUAL SUMMARY'!$L$64)+SUMIFS('ANNUAL SUMMARY'!$AF$170,DU173,'ANNUAL SUMMARY'!$V$9,DF165,'ANNUAL SUMMARY'!$L$122)+SUMIFS('ANNUAL SUMMARY'!$AF$228,DU173,'ANNUAL SUMMARY'!$V$9,DF165,'ANNUAL SUMMARY'!$L$180)+SUMIFS('ANNUAL SUMMARY'!$AF$286,DU173,'ANNUAL SUMMARY'!$V$9,DF165,'ANNUAL SUMMARY'!$L$238)+SUMIFS('ANNUAL SUMMARY'!$AF$344,DU173,'ANNUAL SUMMARY'!$V$9,DF165,'ANNUAL SUMMARY'!$L$296)+SUMIFS('ANNUAL SUMMARY'!$AF$402,DU173,'ANNUAL SUMMARY'!$V$9,DF165,'ANNUAL SUMMARY'!$L$354)+SUMIFS('ANNUAL SUMMARY'!$AF$460,DU173,'ANNUAL SUMMARY'!$V$9,DF165,'ANNUAL SUMMARY'!$L$412)+SUMIFS('ANNUAL SUMMARY'!$AF$518,DU173,'ANNUAL SUMMARY'!$V$9,DF165,'ANNUAL SUMMARY'!$L$470)+SUMIFS('ANNUAL SUMMARY'!$AF$576,DU173,'ANNUAL SUMMARY'!$V$9,DF165,'ANNUAL SUMMARY'!$L$528)+SUMIFS('ANNUAL SUMMARY'!$AF$634,DU173,'ANNUAL SUMMARY'!$V$9,DF165,'ANNUAL SUMMARY'!$L$586)+SUMIFS('ANNUAL SUMMARY'!$AF$692,DU173,'ANNUAL SUMMARY'!$V$9,DF165,'ANNUAL SUMMARY'!$L$644)+SUMIFS('ANNUAL SUMMARY'!$CC$54,DU173,'ANNUAL SUMMARY'!$V$9,DF165,'ANNUAL SUMMARY'!$BI$6)+SUMIFS('ANNUAL SUMMARY'!$CC$112,DU173,'ANNUAL SUMMARY'!$V$9,DF165,'ANNUAL SUMMARY'!$BI$64)+SUMIFS('ANNUAL SUMMARY'!$CC$170,DU173,'ANNUAL SUMMARY'!$V$9,DF165,'ANNUAL SUMMARY'!$BI$122)+SUMIFS('ANNUAL SUMMARY'!$CC$228,DU173,'ANNUAL SUMMARY'!$V$9,DF165,'ANNUAL SUMMARY'!$BI$180)+SUMIFS('ANNUAL SUMMARY'!$CC$286,DU173,'ANNUAL SUMMARY'!$V$9,DF165,'ANNUAL SUMMARY'!$BI$238)+SUMIFS('ANNUAL SUMMARY'!$CC$344,DU173,'ANNUAL SUMMARY'!$V$9,DF165,'ANNUAL SUMMARY'!$BI$296)+SUMIFS('ANNUAL SUMMARY'!$CC$402,DU173,'ANNUAL SUMMARY'!$V$9,DF165,'ANNUAL SUMMARY'!$BI$354)+SUMIFS('ANNUAL SUMMARY'!$CC$460,DU173,'ANNUAL SUMMARY'!$V$9,DF165,'ANNUAL SUMMARY'!$BI$412)+SUMIFS('ANNUAL SUMMARY'!$CC$518,DU173,'ANNUAL SUMMARY'!$V$9,DF165,'ANNUAL SUMMARY'!$BI$470)+SUMIFS('ANNUAL SUMMARY'!$CC$576,DU173,'ANNUAL SUMMARY'!$V$9,DF165,'ANNUAL SUMMARY'!$BI$528)+SUMIFS('ANNUAL SUMMARY'!$CC$634,DU173,'ANNUAL SUMMARY'!$V$9,DF165,'ANNUAL SUMMARY'!$BI$586)+SUMIFS('ANNUAL SUMMARY'!$CC$692,DU173,'ANNUAL SUMMARY'!$V$9,DF165,'ANNUAL SUMMARY'!$BI$644)+SUMIFS('ANNUAL SUMMARY'!$EB$54,DU173,'ANNUAL SUMMARY'!$V$9,DF165,'ANNUAL SUMMARY'!$DH$6)+SUMIFS('ANNUAL SUMMARY'!$EB$112,DU173,'ANNUAL SUMMARY'!$V$9,DF165,'ANNUAL SUMMARY'!$DH$64)+SUMIFS('ANNUAL SUMMARY'!$EB$170,DU173,'ANNUAL SUMMARY'!$V$9,DF165,'ANNUAL SUMMARY'!$DH$122)+SUMIFS('ANNUAL SUMMARY'!$EB$228,DU173,'ANNUAL SUMMARY'!$V$9,DF165,'ANNUAL SUMMARY'!$DH$180)+SUMIFS('ANNUAL SUMMARY'!$EB$286,DU173,'ANNUAL SUMMARY'!$V$9,DF165,'ANNUAL SUMMARY'!$DH$238)+SUMIFS('ANNUAL SUMMARY'!$EB$344,DU173,'ANNUAL SUMMARY'!$V$9,DF165,'ANNUAL SUMMARY'!$DH$296)+SUMIFS('ANNUAL SUMMARY'!$EB$402,DU173,'ANNUAL SUMMARY'!$V$9,DF165,'ANNUAL SUMMARY'!$DH$354)+SUMIFS('ANNUAL SUMMARY'!$EB$460,DU173,'ANNUAL SUMMARY'!$V$9,DF165,'ANNUAL SUMMARY'!$DH$412)+SUMIFS('ANNUAL SUMMARY'!$EB$518,DU173,'ANNUAL SUMMARY'!$V$9,DF165,'ANNUAL SUMMARY'!$DH$470)+SUMIFS('ANNUAL SUMMARY'!$EB$576,DU173,'ANNUAL SUMMARY'!$V$9,DF165,'ANNUAL SUMMARY'!$DH$528)+SUMIFS('ANNUAL SUMMARY'!$EB$634,DU173,'ANNUAL SUMMARY'!$V$9,DF165,'ANNUAL SUMMARY'!$DH$586)+SUMIFS('ANNUAL SUMMARY'!$EB$692,DU173,'ANNUAL SUMMARY'!$V$9,DF165,'ANNUAL SUMMARY'!$DH$644)+SUMIFS('ANNUAL SUMMARY'!$FY$54,DU173,'ANNUAL SUMMARY'!$V$9,DF165,'ANNUAL SUMMARY'!$FE$6)+SUMIFS('ANNUAL SUMMARY'!$FY$112,DU173,'ANNUAL SUMMARY'!$V$9,DF165,'ANNUAL SUMMARY'!$FE$64)+SUMIFS('ANNUAL SUMMARY'!$FY$170,DU173,'ANNUAL SUMMARY'!$V$9,DF165,'ANNUAL SUMMARY'!$FE$122)+SUMIFS('ANNUAL SUMMARY'!$FY$228,DU173,'ANNUAL SUMMARY'!$V$9,DF165,'ANNUAL SUMMARY'!$FE$180)+SUMIFS('ANNUAL SUMMARY'!$FY$286,DU173,'ANNUAL SUMMARY'!$V$9,DF165,'ANNUAL SUMMARY'!$FE$238)+SUMIFS('ANNUAL SUMMARY'!$FY$344,DU173,'ANNUAL SUMMARY'!$V$9,DF165,'ANNUAL SUMMARY'!$FE$296)+SUMIFS('ANNUAL SUMMARY'!$FY$402,DU173,'ANNUAL SUMMARY'!$V$9,DF165,'ANNUAL SUMMARY'!$FE$354)+SUMIFS('ANNUAL SUMMARY'!$FY$460,DU173,'ANNUAL SUMMARY'!$V$9,DF165,'ANNUAL SUMMARY'!$FE$412)+SUMIFS('ANNUAL SUMMARY'!$FY$518,DU173,'ANNUAL SUMMARY'!$V$9,DF165,'ANNUAL SUMMARY'!$FE$470)+SUMIFS('ANNUAL SUMMARY'!$FY$576,DU173,'ANNUAL SUMMARY'!$V$9,DF165,'ANNUAL SUMMARY'!$FE$528)+SUMIFS('ANNUAL SUMMARY'!$FY$634,DU173,'ANNUAL SUMMARY'!$V$9,DF165,'ANNUAL SUMMARY'!$FE$586)+SUMIFS('ANNUAL SUMMARY'!$FY$692,DU173,'ANNUAL SUMMARY'!$V$9,DF165,'ANNUAL SUMMARY'!$FE$644)</f>
        <v>0</v>
      </c>
      <c r="EA173" s="727"/>
      <c r="EB173" s="727"/>
      <c r="EC173" s="727"/>
      <c r="ED173" s="727">
        <f>SUMIFS('ANNUAL SUMMARY'!$AJ$54,DU173,'ANNUAL SUMMARY'!$V$9,DF165,'ANNUAL SUMMARY'!$L$6)+SUMIFS('ANNUAL SUMMARY'!$AJ$112,DU173,'ANNUAL SUMMARY'!$V$9,DF165,'ANNUAL SUMMARY'!$L$64)+SUMIFS('ANNUAL SUMMARY'!$AJ$170,DU173,'ANNUAL SUMMARY'!$V$9,DF165,'ANNUAL SUMMARY'!$L$122)+SUMIFS('ANNUAL SUMMARY'!$AJ$228,DU173,'ANNUAL SUMMARY'!$V$9,DF165,'ANNUAL SUMMARY'!$L$180)+SUMIFS('ANNUAL SUMMARY'!$AJ$286,DU173,'ANNUAL SUMMARY'!$V$9,DF165,'ANNUAL SUMMARY'!$L$238)+SUMIFS('ANNUAL SUMMARY'!$AJ$344,DU173,'ANNUAL SUMMARY'!$V$9,DF165,'ANNUAL SUMMARY'!$L$296)+SUMIFS('ANNUAL SUMMARY'!$AJ$402,DU173,'ANNUAL SUMMARY'!$V$9,DF165,'ANNUAL SUMMARY'!$L$354)+SUMIFS('ANNUAL SUMMARY'!$AJ$460,DU173,'ANNUAL SUMMARY'!$V$9,DF165,'ANNUAL SUMMARY'!$L$412)+SUMIFS('ANNUAL SUMMARY'!$AJ$518,DU173,'ANNUAL SUMMARY'!$V$9,DF165,'ANNUAL SUMMARY'!$L$470)+SUMIFS('ANNUAL SUMMARY'!$AJ$576,DU173,'ANNUAL SUMMARY'!$V$9,DF165,'ANNUAL SUMMARY'!$L$528)+SUMIFS('ANNUAL SUMMARY'!$AJ$634,DU173,'ANNUAL SUMMARY'!$V$9,DF165,'ANNUAL SUMMARY'!$L$586)+SUMIFS('ANNUAL SUMMARY'!$AJ$692,DU173,'ANNUAL SUMMARY'!$V$9,DF165,'ANNUAL SUMMARY'!$L$644)+SUMIFS('ANNUAL SUMMARY'!$CG$54,DU173,'ANNUAL SUMMARY'!$V$9,DF165,'ANNUAL SUMMARY'!$BI$6)+SUMIFS('ANNUAL SUMMARY'!$CG$112,DU173,'ANNUAL SUMMARY'!$V$9,DF165,'ANNUAL SUMMARY'!$BI$64)+SUMIFS('ANNUAL SUMMARY'!$CG$170,DU173,'ANNUAL SUMMARY'!$V$9,DF165,'ANNUAL SUMMARY'!$BI$122)+SUMIFS('ANNUAL SUMMARY'!$CG$228,DU173,'ANNUAL SUMMARY'!$V$9,DF165,'ANNUAL SUMMARY'!$BI$180)+SUMIFS('ANNUAL SUMMARY'!$CG$286,DU173,'ANNUAL SUMMARY'!$V$9,DF165,'ANNUAL SUMMARY'!$BI$238)+SUMIFS('ANNUAL SUMMARY'!$CG$344,DU173,'ANNUAL SUMMARY'!$V$9,DF165,'ANNUAL SUMMARY'!$BI$296)+SUMIFS('ANNUAL SUMMARY'!$CG$402,DU173,'ANNUAL SUMMARY'!$V$9,DF165,'ANNUAL SUMMARY'!$BI$354)+SUMIFS('ANNUAL SUMMARY'!$CG$460,DU173,'ANNUAL SUMMARY'!$V$9,DF165,'ANNUAL SUMMARY'!$BI$412)+SUMIFS('ANNUAL SUMMARY'!$CG$518,DU173,'ANNUAL SUMMARY'!$V$9,DF165,'ANNUAL SUMMARY'!$BI$470)+SUMIFS('ANNUAL SUMMARY'!$CG$576,DU173,'ANNUAL SUMMARY'!$V$9,DF165,'ANNUAL SUMMARY'!$BI$528)+SUMIFS('ANNUAL SUMMARY'!$CG$634,DU173,'ANNUAL SUMMARY'!$V$9,DF165,'ANNUAL SUMMARY'!$BI$586)+SUMIFS('ANNUAL SUMMARY'!$CG$692,DU173,'ANNUAL SUMMARY'!$V$9,DF165,'ANNUAL SUMMARY'!$BI$644)+SUMIFS('ANNUAL SUMMARY'!$EF$54,DU173,'ANNUAL SUMMARY'!$V$9,DF165,'ANNUAL SUMMARY'!$DH$6)+SUMIFS('ANNUAL SUMMARY'!$EF$112,DU173,'ANNUAL SUMMARY'!$V$9,DF165,'ANNUAL SUMMARY'!$DH$64)+SUMIFS('ANNUAL SUMMARY'!$EF$170,DU173,'ANNUAL SUMMARY'!$V$9,DF165,'ANNUAL SUMMARY'!$DH$122)+SUMIFS('ANNUAL SUMMARY'!$EF$228,DU173,'ANNUAL SUMMARY'!$V$9,DF165,'ANNUAL SUMMARY'!$DH$180)+SUMIFS('ANNUAL SUMMARY'!$EF$286,DU173,'ANNUAL SUMMARY'!$V$9,DF165,'ANNUAL SUMMARY'!$DH$238)+SUMIFS('ANNUAL SUMMARY'!$EF$344,DU173,'ANNUAL SUMMARY'!$V$9,DF165,'ANNUAL SUMMARY'!$DH$296)+SUMIFS('ANNUAL SUMMARY'!$EF$402,DU173,'ANNUAL SUMMARY'!$V$9,DF165,'ANNUAL SUMMARY'!$DH$354)+SUMIFS('ANNUAL SUMMARY'!$EF$460,DU173,'ANNUAL SUMMARY'!$V$9,DF165,'ANNUAL SUMMARY'!$DH$412)+SUMIFS('ANNUAL SUMMARY'!$EF$518,DU173,'ANNUAL SUMMARY'!$V$9,DF165,'ANNUAL SUMMARY'!$DH$470)+SUMIFS('ANNUAL SUMMARY'!$EF$576,DU173,'ANNUAL SUMMARY'!$V$9,DF165,'ANNUAL SUMMARY'!$DH$528)+SUMIFS('ANNUAL SUMMARY'!$EF$634,DU173,'ANNUAL SUMMARY'!$V$9,DF165,'ANNUAL SUMMARY'!$DH$586)+SUMIFS('ANNUAL SUMMARY'!$EF$692,DU173,'ANNUAL SUMMARY'!$V$9,DF165,'ANNUAL SUMMARY'!$DH$644)+SUMIFS('ANNUAL SUMMARY'!$GC$54,DU173,'ANNUAL SUMMARY'!$V$9,DF165,'ANNUAL SUMMARY'!$FE$6)+SUMIFS('ANNUAL SUMMARY'!$GC$112,DU173,'ANNUAL SUMMARY'!$V$9,DF165,'ANNUAL SUMMARY'!$FE$64)+SUMIFS('ANNUAL SUMMARY'!$GC$170,DU173,'ANNUAL SUMMARY'!$V$9,DF165,'ANNUAL SUMMARY'!$FE$122)+SUMIFS('ANNUAL SUMMARY'!$GC$228,DU173,'ANNUAL SUMMARY'!$V$9,DF165,'ANNUAL SUMMARY'!$FE$180)+SUMIFS('ANNUAL SUMMARY'!$GC$286,DU173,'ANNUAL SUMMARY'!$V$9,DF165,'ANNUAL SUMMARY'!$FE$238)+SUMIFS('ANNUAL SUMMARY'!$GC$344,DU173,'ANNUAL SUMMARY'!$V$9,DF165,'ANNUAL SUMMARY'!$FE$296)+SUMIFS('ANNUAL SUMMARY'!$GC$402,DU173,'ANNUAL SUMMARY'!$V$9,DF165,'ANNUAL SUMMARY'!$FE$354)+SUMIFS('ANNUAL SUMMARY'!$GC$460,DU173,'ANNUAL SUMMARY'!$V$9,DF165,'ANNUAL SUMMARY'!$FE$412)+SUMIFS('ANNUAL SUMMARY'!$GC$518,DU173,'ANNUAL SUMMARY'!$V$9,DF165,'ANNUAL SUMMARY'!$FE$470)+SUMIFS('ANNUAL SUMMARY'!$GC$576,DU173,'ANNUAL SUMMARY'!$V$9,DF165,'ANNUAL SUMMARY'!$FE$528)+SUMIFS('ANNUAL SUMMARY'!$GC$634,DU173,'ANNUAL SUMMARY'!$V$9,DF165,'ANNUAL SUMMARY'!$FE$586)+SUMIFS('ANNUAL SUMMARY'!$GC$692,DU173,'ANNUAL SUMMARY'!$V$9,DF165,'ANNUAL SUMMARY'!$FE$644)</f>
        <v>0</v>
      </c>
      <c r="EE173" s="727"/>
      <c r="EF173" s="727"/>
      <c r="EG173" s="727"/>
      <c r="EH173" s="727">
        <f>SUMIFS('ANNUAL SUMMARY'!$AN$54,DU173,'ANNUAL SUMMARY'!$V$9,DF165,'ANNUAL SUMMARY'!$L$6)+SUMIFS('ANNUAL SUMMARY'!$AN$112,DU173,'ANNUAL SUMMARY'!$V$9,DF165,'ANNUAL SUMMARY'!$L$64)+SUMIFS('ANNUAL SUMMARY'!$AN$170,DU173,'ANNUAL SUMMARY'!$V$9,DF165,'ANNUAL SUMMARY'!$L$122)+SUMIFS('ANNUAL SUMMARY'!$AN$228,DU173,'ANNUAL SUMMARY'!$V$9,DF165,'ANNUAL SUMMARY'!$L$180)+SUMIFS('ANNUAL SUMMARY'!$AN$286,DU173,'ANNUAL SUMMARY'!$V$9,DF165,'ANNUAL SUMMARY'!$L$238)+SUMIFS('ANNUAL SUMMARY'!$AN$344,DU173,'ANNUAL SUMMARY'!$V$9,DF165,'ANNUAL SUMMARY'!$L$296)+SUMIFS('ANNUAL SUMMARY'!$AN$402,DU173,'ANNUAL SUMMARY'!$V$9,DF165,'ANNUAL SUMMARY'!$L$354)+SUMIFS('ANNUAL SUMMARY'!$AN$460,DU173,'ANNUAL SUMMARY'!$V$9,DF165,'ANNUAL SUMMARY'!$L$412)+SUMIFS('ANNUAL SUMMARY'!$AN$518,DU173,'ANNUAL SUMMARY'!$V$9,DF165,'ANNUAL SUMMARY'!$L$470)+SUMIFS('ANNUAL SUMMARY'!$AN$576,DU173,'ANNUAL SUMMARY'!$V$9,DF165,'ANNUAL SUMMARY'!$L$528)+SUMIFS('ANNUAL SUMMARY'!$AN$634,DU173,'ANNUAL SUMMARY'!$V$9,DF165,'ANNUAL SUMMARY'!$L$586)+SUMIFS('ANNUAL SUMMARY'!$AN$692,DU173,'ANNUAL SUMMARY'!$V$9,DF165,'ANNUAL SUMMARY'!$L$644)+SUMIFS('ANNUAL SUMMARY'!$CK$54,DU173,'ANNUAL SUMMARY'!$V$9,DF165,'ANNUAL SUMMARY'!$BI$6)+SUMIFS('ANNUAL SUMMARY'!$CK$112,DU173,'ANNUAL SUMMARY'!$V$9,DF165,'ANNUAL SUMMARY'!$BI$64)+SUMIFS('ANNUAL SUMMARY'!$CK$170,DU173,'ANNUAL SUMMARY'!$V$9,DF165,'ANNUAL SUMMARY'!$BI$122)+SUMIFS('ANNUAL SUMMARY'!$CK$228,DU173,'ANNUAL SUMMARY'!$V$9,DF165,'ANNUAL SUMMARY'!$BI$180)+SUMIFS('ANNUAL SUMMARY'!$CK$286,DU173,'ANNUAL SUMMARY'!$V$9,DF165,'ANNUAL SUMMARY'!$BI$238)+SUMIFS('ANNUAL SUMMARY'!$CK$344,DU173,'ANNUAL SUMMARY'!$V$9,DF165,'ANNUAL SUMMARY'!$BI$296)+SUMIFS('ANNUAL SUMMARY'!$CK$402,DU173,'ANNUAL SUMMARY'!$V$9,DF165,'ANNUAL SUMMARY'!$BI$354)+SUMIFS('ANNUAL SUMMARY'!$CK$460,DU173,'ANNUAL SUMMARY'!$V$9,DF165,'ANNUAL SUMMARY'!$BI$412)+SUMIFS('ANNUAL SUMMARY'!$CK$518,DU173,'ANNUAL SUMMARY'!$V$9,DF165,'ANNUAL SUMMARY'!$BI$470)+SUMIFS('ANNUAL SUMMARY'!$CK$576,DU173,'ANNUAL SUMMARY'!$V$9,DF165,'ANNUAL SUMMARY'!$BI$528)+SUMIFS('ANNUAL SUMMARY'!$CK$634,DU173,'ANNUAL SUMMARY'!$V$9,DF165,'ANNUAL SUMMARY'!$BI$586)+SUMIFS('ANNUAL SUMMARY'!$CK$692,DU173,'ANNUAL SUMMARY'!$V$9,DF165,'ANNUAL SUMMARY'!$BI$644)+SUMIFS('ANNUAL SUMMARY'!$EJ$54,DU173,'ANNUAL SUMMARY'!$V$9,DF165,'ANNUAL SUMMARY'!$DH$6)+SUMIFS('ANNUAL SUMMARY'!$EJ$112,DU173,'ANNUAL SUMMARY'!$V$9,DF165,'ANNUAL SUMMARY'!$DH$64)+SUMIFS('ANNUAL SUMMARY'!$EJ$170,DU173,'ANNUAL SUMMARY'!$V$9,DF165,'ANNUAL SUMMARY'!$DH$122)+SUMIFS('ANNUAL SUMMARY'!$EJ$228,DU173,'ANNUAL SUMMARY'!$V$9,DF165,'ANNUAL SUMMARY'!$DH$180)+SUMIFS('ANNUAL SUMMARY'!$EJ$286,DU173,'ANNUAL SUMMARY'!$V$9,DF165,'ANNUAL SUMMARY'!$DH$238)+SUMIFS('ANNUAL SUMMARY'!$EJ$344,DU173,'ANNUAL SUMMARY'!$V$9,DF165,'ANNUAL SUMMARY'!$DH$296)+SUMIFS('ANNUAL SUMMARY'!$EJ$402,DU173,'ANNUAL SUMMARY'!$V$9,DF165,'ANNUAL SUMMARY'!$DH$354)+SUMIFS('ANNUAL SUMMARY'!$EJ$460,DU173,'ANNUAL SUMMARY'!$V$9,DF165,'ANNUAL SUMMARY'!$DH$412)+SUMIFS('ANNUAL SUMMARY'!$EJ$518,DU173,'ANNUAL SUMMARY'!$V$9,DF165,'ANNUAL SUMMARY'!$DH$470)+SUMIFS('ANNUAL SUMMARY'!$EJ$576,DU173,'ANNUAL SUMMARY'!$V$9,DF165,'ANNUAL SUMMARY'!$DH$528)+SUMIFS('ANNUAL SUMMARY'!$EJ$634,DU173,'ANNUAL SUMMARY'!$V$9,DF165,'ANNUAL SUMMARY'!$DH$586)+SUMIFS('ANNUAL SUMMARY'!$EJ$692,DU173,'ANNUAL SUMMARY'!$V$9,DF165,'ANNUAL SUMMARY'!$DH$644)+SUMIFS('ANNUAL SUMMARY'!$GG$54,DU173,'ANNUAL SUMMARY'!$V$9,DF165,'ANNUAL SUMMARY'!$FE$6)+SUMIFS('ANNUAL SUMMARY'!$GG$112,DU173,'ANNUAL SUMMARY'!$V$9,DF165,'ANNUAL SUMMARY'!$FE$64)+SUMIFS('ANNUAL SUMMARY'!$GG$170,DU173,'ANNUAL SUMMARY'!$V$9,DF165,'ANNUAL SUMMARY'!$FE$122)+SUMIFS('ANNUAL SUMMARY'!$GG$228,DU173,'ANNUAL SUMMARY'!$V$9,DF165,'ANNUAL SUMMARY'!$FE$180)+SUMIFS('ANNUAL SUMMARY'!$GG$286,DU173,'ANNUAL SUMMARY'!$V$9,DF165,'ANNUAL SUMMARY'!$FE$238)+SUMIFS('ANNUAL SUMMARY'!$GG$344,DU173,'ANNUAL SUMMARY'!$V$9,DF165,'ANNUAL SUMMARY'!$FE$296)+SUMIFS('ANNUAL SUMMARY'!$GG$402,DU173,'ANNUAL SUMMARY'!$V$9,DF165,'ANNUAL SUMMARY'!$FE$354)+SUMIFS('ANNUAL SUMMARY'!$GG$460,DU173,'ANNUAL SUMMARY'!$V$9,DF165,'ANNUAL SUMMARY'!$FE$412)+SUMIFS('ANNUAL SUMMARY'!$GG$518,DU173,'ANNUAL SUMMARY'!$V$9,DF165,'ANNUAL SUMMARY'!$FE$470)+SUMIFS('ANNUAL SUMMARY'!$GG$576,DU173,'ANNUAL SUMMARY'!$V$9,DF165,'ANNUAL SUMMARY'!$FE$528)+SUMIFS('ANNUAL SUMMARY'!$GG$634,DU173,'ANNUAL SUMMARY'!$V$9,DF165,'ANNUAL SUMMARY'!$FE$586)+SUMIFS('ANNUAL SUMMARY'!$GG$692,DU173,'ANNUAL SUMMARY'!$V$9,DF165,'ANNUAL SUMMARY'!$FE$644)</f>
        <v>0</v>
      </c>
      <c r="EI173" s="727"/>
      <c r="EJ173" s="727"/>
      <c r="EK173" s="727"/>
      <c r="EL173" s="728">
        <f>SUMIFS('ANNUAL SUMMARY'!$AR$54,DU173,'ANNUAL SUMMARY'!$V$9,DF165,'ANNUAL SUMMARY'!$L$6)+SUMIFS('ANNUAL SUMMARY'!$AR$112,DU173,'ANNUAL SUMMARY'!$V$9,DF165,'ANNUAL SUMMARY'!$L$64)+SUMIFS('ANNUAL SUMMARY'!$AR$170,DU173,'ANNUAL SUMMARY'!$V$9,DF165,'ANNUAL SUMMARY'!$L$122)+SUMIFS('ANNUAL SUMMARY'!$AR$228,DU173,'ANNUAL SUMMARY'!$V$9,DF165,'ANNUAL SUMMARY'!$L$180)+SUMIFS('ANNUAL SUMMARY'!$AR$286,DU173,'ANNUAL SUMMARY'!$V$9,DF165,'ANNUAL SUMMARY'!$L$238)+SUMIFS('ANNUAL SUMMARY'!$AR$344,DU173,'ANNUAL SUMMARY'!$V$9,DF165,'ANNUAL SUMMARY'!$L$296)+SUMIFS('ANNUAL SUMMARY'!$AR$402,DU173,'ANNUAL SUMMARY'!$V$9,DF165,'ANNUAL SUMMARY'!$L$354)+SUMIFS('ANNUAL SUMMARY'!$AR$460,DU173,'ANNUAL SUMMARY'!$V$9,DF165,'ANNUAL SUMMARY'!$L$412)+SUMIFS('ANNUAL SUMMARY'!$AR$518,DU173,'ANNUAL SUMMARY'!$V$9,DF165,'ANNUAL SUMMARY'!$L$470)+SUMIFS('ANNUAL SUMMARY'!$AR$576,DU173,'ANNUAL SUMMARY'!$V$9,DF165,'ANNUAL SUMMARY'!$L$528)+SUMIFS('ANNUAL SUMMARY'!$AR$634,DU173,'ANNUAL SUMMARY'!$V$9,DF165,'ANNUAL SUMMARY'!$L$586)+SUMIFS('ANNUAL SUMMARY'!$AR$692,DU173,'ANNUAL SUMMARY'!$V$9,DF165,'ANNUAL SUMMARY'!$L$644)+SUMIFS('ANNUAL SUMMARY'!$CO$54,DU173,'ANNUAL SUMMARY'!$V$9,DF165,'ANNUAL SUMMARY'!$BI$6)+SUMIFS('ANNUAL SUMMARY'!$CO$112,DU173,'ANNUAL SUMMARY'!$V$9,DF165,'ANNUAL SUMMARY'!$BI$64)+SUMIFS('ANNUAL SUMMARY'!$CO$170,DU173,'ANNUAL SUMMARY'!$V$9,DF165,'ANNUAL SUMMARY'!$BI$122)+SUMIFS('ANNUAL SUMMARY'!$CO$228,DU173,'ANNUAL SUMMARY'!$V$9,DF165,'ANNUAL SUMMARY'!$BI$180)+SUMIFS('ANNUAL SUMMARY'!$CO$286,DU173,'ANNUAL SUMMARY'!$V$9,DF165,'ANNUAL SUMMARY'!$BI$238)+SUMIFS('ANNUAL SUMMARY'!$CO$344,DU173,'ANNUAL SUMMARY'!$V$9,DF165,'ANNUAL SUMMARY'!$BI$296)+SUMIFS('ANNUAL SUMMARY'!$CO$402,DU173,'ANNUAL SUMMARY'!$V$9,DF165,'ANNUAL SUMMARY'!$BI$354)+SUMIFS('ANNUAL SUMMARY'!$CO$460,DU173,'ANNUAL SUMMARY'!$V$9,DF165,'ANNUAL SUMMARY'!$BI$412)+SUMIFS('ANNUAL SUMMARY'!$CO$518,DU173,'ANNUAL SUMMARY'!$V$9,DF165,'ANNUAL SUMMARY'!$BI$470)+SUMIFS('ANNUAL SUMMARY'!$CO$576,DU173,'ANNUAL SUMMARY'!$V$9,DF165,'ANNUAL SUMMARY'!$BI$528)+SUMIFS('ANNUAL SUMMARY'!$CO$634,DU173,'ANNUAL SUMMARY'!$V$9,DF165,'ANNUAL SUMMARY'!$BI$586)+SUMIFS('ANNUAL SUMMARY'!$CO$692,DU173,'ANNUAL SUMMARY'!$V$9,DF165,'ANNUAL SUMMARY'!$BI$644)+SUMIFS('ANNUAL SUMMARY'!$EN$54,DU173,'ANNUAL SUMMARY'!$V$9,DF165,'ANNUAL SUMMARY'!$DH$6)+SUMIFS('ANNUAL SUMMARY'!$EN$112,DU173,'ANNUAL SUMMARY'!$V$9,DF165,'ANNUAL SUMMARY'!$DH$64)+SUMIFS('ANNUAL SUMMARY'!$EN$170,DU173,'ANNUAL SUMMARY'!$V$9,DF165,'ANNUAL SUMMARY'!$DH$122)+SUMIFS('ANNUAL SUMMARY'!$EN$228,DU173,'ANNUAL SUMMARY'!$V$9,DF165,'ANNUAL SUMMARY'!$DH$180)+SUMIFS('ANNUAL SUMMARY'!$EN$286,DU173,'ANNUAL SUMMARY'!$V$9,DF165,'ANNUAL SUMMARY'!$DH$238)+SUMIFS('ANNUAL SUMMARY'!$EN$344,DU173,'ANNUAL SUMMARY'!$V$9,DF165,'ANNUAL SUMMARY'!$DH$296)+SUMIFS('ANNUAL SUMMARY'!$EN$402,DU173,'ANNUAL SUMMARY'!$V$9,DF165,'ANNUAL SUMMARY'!$DH$354)+SUMIFS('ANNUAL SUMMARY'!$EN$460,DU173,'ANNUAL SUMMARY'!$V$9,DF165,'ANNUAL SUMMARY'!$DH$412)+SUMIFS('ANNUAL SUMMARY'!$EN$518,DU173,'ANNUAL SUMMARY'!$V$9,DF165,'ANNUAL SUMMARY'!$DH$470)+SUMIFS('ANNUAL SUMMARY'!$EN$576,DU173,'ANNUAL SUMMARY'!$V$9,DF165,'ANNUAL SUMMARY'!$DH$528)+SUMIFS('ANNUAL SUMMARY'!$EN$634,DU173,'ANNUAL SUMMARY'!$V$9,DF165,'ANNUAL SUMMARY'!$DH$586)+SUMIFS('ANNUAL SUMMARY'!$EN$692,DU173,'ANNUAL SUMMARY'!$V$9,DF165,'ANNUAL SUMMARY'!$DH$644)+SUMIFS('ANNUAL SUMMARY'!$GK$54,DU173,'ANNUAL SUMMARY'!$V$9,DF165,'ANNUAL SUMMARY'!$FE$6)+SUMIFS('ANNUAL SUMMARY'!$GK$112,DU173,'ANNUAL SUMMARY'!$V$9,DF165,'ANNUAL SUMMARY'!$FE$64)+SUMIFS('ANNUAL SUMMARY'!$GK$170,DU173,'ANNUAL SUMMARY'!$V$9,DF165,'ANNUAL SUMMARY'!$FE$122)+SUMIFS('ANNUAL SUMMARY'!$GK$228,DU173,'ANNUAL SUMMARY'!$V$9,DF165,'ANNUAL SUMMARY'!$FE$180)+SUMIFS('ANNUAL SUMMARY'!$GK$286,DU173,'ANNUAL SUMMARY'!$V$9,DF165,'ANNUAL SUMMARY'!$FE$238)+SUMIFS('ANNUAL SUMMARY'!$GK$344,DU173,'ANNUAL SUMMARY'!$V$9,DF165,'ANNUAL SUMMARY'!$FE$296)+SUMIFS('ANNUAL SUMMARY'!$GK$402,DU173,'ANNUAL SUMMARY'!$V$9,DF165,'ANNUAL SUMMARY'!$FE$354)+SUMIFS('ANNUAL SUMMARY'!$GK$460,DU173,'ANNUAL SUMMARY'!$V$9,DF165,'ANNUAL SUMMARY'!$FE$412)+SUMIFS('ANNUAL SUMMARY'!$GK$518,DU173,'ANNUAL SUMMARY'!$V$9,DF165,'ANNUAL SUMMARY'!$FE$470)+SUMIFS('ANNUAL SUMMARY'!$GK$576,DU173,'ANNUAL SUMMARY'!$V$9,DF165,'ANNUAL SUMMARY'!$FE$528)+SUMIFS('ANNUAL SUMMARY'!$GK$634,DU173,'ANNUAL SUMMARY'!$V$9,DF165,'ANNUAL SUMMARY'!$FE$586)+SUMIFS('ANNUAL SUMMARY'!$GK$692,DU173,'ANNUAL SUMMARY'!$V$9,DF165,'ANNUAL SUMMARY'!$FE$644)</f>
        <v>0</v>
      </c>
      <c r="EM173" s="728"/>
      <c r="EN173" s="728"/>
      <c r="EO173" s="728">
        <f>SUMIFS('ANNUAL SUMMARY'!$AU$54,DU173,'ANNUAL SUMMARY'!$V$9,DF165,'ANNUAL SUMMARY'!$L$6)+SUMIFS('ANNUAL SUMMARY'!$AU$112,DU173,'ANNUAL SUMMARY'!$V$9,DF165,'ANNUAL SUMMARY'!$L$64)+SUMIFS('ANNUAL SUMMARY'!$AU$170,DU173,'ANNUAL SUMMARY'!$V$9,DF165,'ANNUAL SUMMARY'!$L$122)+SUMIFS('ANNUAL SUMMARY'!$AU$228,DU173,'ANNUAL SUMMARY'!$V$9,DF165,'ANNUAL SUMMARY'!$L$180)+SUMIFS('ANNUAL SUMMARY'!$AU$286,DU173,'ANNUAL SUMMARY'!$V$9,DF165,'ANNUAL SUMMARY'!$L$238)+SUMIFS('ANNUAL SUMMARY'!$AU$344,DU173,'ANNUAL SUMMARY'!$V$9,DF165,'ANNUAL SUMMARY'!$L$296)+SUMIFS('ANNUAL SUMMARY'!$AU$402,DU173,'ANNUAL SUMMARY'!$V$9,DF165,'ANNUAL SUMMARY'!$L$354)+SUMIFS('ANNUAL SUMMARY'!$AU$460,DU173,'ANNUAL SUMMARY'!$V$9,DF165,'ANNUAL SUMMARY'!$L$412)+SUMIFS('ANNUAL SUMMARY'!$AU$518,DU173,'ANNUAL SUMMARY'!$V$9,DF165,'ANNUAL SUMMARY'!$L$470)+SUMIFS('ANNUAL SUMMARY'!$AU$576,DU173,'ANNUAL SUMMARY'!$V$9,DF165,'ANNUAL SUMMARY'!$L$528)+SUMIFS('ANNUAL SUMMARY'!$AU$634,DU173,'ANNUAL SUMMARY'!$V$9,DF165,'ANNUAL SUMMARY'!$L$586)+SUMIFS('ANNUAL SUMMARY'!$AU$692,DU173,'ANNUAL SUMMARY'!$V$9,DF165,'ANNUAL SUMMARY'!$L$644)+SUMIFS('ANNUAL SUMMARY'!$CR$54,DU173,'ANNUAL SUMMARY'!$V$9,DF165,'ANNUAL SUMMARY'!$BI$6)+SUMIFS('ANNUAL SUMMARY'!$CR$112,DU173,'ANNUAL SUMMARY'!$V$9,DF165,'ANNUAL SUMMARY'!$BI$64)+SUMIFS('ANNUAL SUMMARY'!$CR$170,DU173,'ANNUAL SUMMARY'!$V$9,DF165,'ANNUAL SUMMARY'!$BI$122)+SUMIFS('ANNUAL SUMMARY'!$CR$228,DU173,'ANNUAL SUMMARY'!$V$9,DF165,'ANNUAL SUMMARY'!$BI$180)+SUMIFS('ANNUAL SUMMARY'!$CR$286,DU173,'ANNUAL SUMMARY'!$V$9,DF165,'ANNUAL SUMMARY'!$BI$238)+SUMIFS('ANNUAL SUMMARY'!$CR$344,DU173,'ANNUAL SUMMARY'!$V$9,DF165,'ANNUAL SUMMARY'!$BI$296)+SUMIFS('ANNUAL SUMMARY'!$CR$402,DU173,'ANNUAL SUMMARY'!$V$9,DF165,'ANNUAL SUMMARY'!$BI$354)+SUMIFS('ANNUAL SUMMARY'!$CR$460,DU173,'ANNUAL SUMMARY'!$V$9,DF165,'ANNUAL SUMMARY'!$BI$412)+SUMIFS('ANNUAL SUMMARY'!$CR$518,DU173,'ANNUAL SUMMARY'!$V$9,DF165,'ANNUAL SUMMARY'!$BI$470)+SUMIFS('ANNUAL SUMMARY'!$CR$576,DU173,'ANNUAL SUMMARY'!$V$9,DF165,'ANNUAL SUMMARY'!$BI$528)+SUMIFS('ANNUAL SUMMARY'!$CR$634,DU173,'ANNUAL SUMMARY'!$V$9,DF165,'ANNUAL SUMMARY'!$BI$586)+SUMIFS('ANNUAL SUMMARY'!$CR$692,DU173,'ANNUAL SUMMARY'!$V$9,DF165,'ANNUAL SUMMARY'!$BI$644)+SUMIFS('ANNUAL SUMMARY'!$EQ$54,DU173,'ANNUAL SUMMARY'!$V$9,DF165,'ANNUAL SUMMARY'!$DH$6)+SUMIFS('ANNUAL SUMMARY'!$EQ$112,DU173,'ANNUAL SUMMARY'!$V$9,DF165,'ANNUAL SUMMARY'!$DH$64)+SUMIFS('ANNUAL SUMMARY'!$EQ$170,DU173,'ANNUAL SUMMARY'!$V$9,DF165,'ANNUAL SUMMARY'!$DH$122)+SUMIFS('ANNUAL SUMMARY'!$EQ$228,DU173,'ANNUAL SUMMARY'!$V$9,DF165,'ANNUAL SUMMARY'!$DH$180)+SUMIFS('ANNUAL SUMMARY'!$EQ$286,DU173,'ANNUAL SUMMARY'!$V$9,DF165,'ANNUAL SUMMARY'!$DH$238)+SUMIFS('ANNUAL SUMMARY'!$EQ$344,DU173,'ANNUAL SUMMARY'!$V$9,DF165,'ANNUAL SUMMARY'!$DH$296)+SUMIFS('ANNUAL SUMMARY'!$EQ$402,DU173,'ANNUAL SUMMARY'!$V$9,DF165,'ANNUAL SUMMARY'!$DH$354)+SUMIFS('ANNUAL SUMMARY'!$EQ$460,DU173,'ANNUAL SUMMARY'!$V$9,DF165,'ANNUAL SUMMARY'!$DH$412)+SUMIFS('ANNUAL SUMMARY'!$EQ$518,DU173,'ANNUAL SUMMARY'!$V$9,DF165,'ANNUAL SUMMARY'!$DH$470)+SUMIFS('ANNUAL SUMMARY'!$EQ$576,DU173,'ANNUAL SUMMARY'!$V$9,DF165,'ANNUAL SUMMARY'!$DH$528)+SUMIFS('ANNUAL SUMMARY'!$EQ$634,DU173,'ANNUAL SUMMARY'!$V$9,DF165,'ANNUAL SUMMARY'!$DH$586)+SUMIFS('ANNUAL SUMMARY'!$EQ$692,DU173,'ANNUAL SUMMARY'!$V$9,DF165,'ANNUAL SUMMARY'!$DH$644)+SUMIFS('ANNUAL SUMMARY'!$GN$54,DU173,'ANNUAL SUMMARY'!$V$9,DF165,'ANNUAL SUMMARY'!$FE$6)+SUMIFS('ANNUAL SUMMARY'!$GN$112,DU173,'ANNUAL SUMMARY'!$V$9,DF165,'ANNUAL SUMMARY'!$FE$64)+SUMIFS('ANNUAL SUMMARY'!$GN$170,DU173,'ANNUAL SUMMARY'!$V$9,DF165,'ANNUAL SUMMARY'!$FE$122)+SUMIFS('ANNUAL SUMMARY'!$GN$228,DU173,'ANNUAL SUMMARY'!$V$9,DF165,'ANNUAL SUMMARY'!$FE$180)+SUMIFS('ANNUAL SUMMARY'!$GN$286,DU173,'ANNUAL SUMMARY'!$V$9,DF165,'ANNUAL SUMMARY'!$FE$238)+SUMIFS('ANNUAL SUMMARY'!$GN$344,DU173,'ANNUAL SUMMARY'!$V$9,DF165,'ANNUAL SUMMARY'!$FE$296)+SUMIFS('ANNUAL SUMMARY'!$GN$402,DU173,'ANNUAL SUMMARY'!$V$9,DF165,'ANNUAL SUMMARY'!$FE$354)+SUMIFS('ANNUAL SUMMARY'!$GN$460,DU173,'ANNUAL SUMMARY'!$V$9,DF165,'ANNUAL SUMMARY'!$FE$412)+SUMIFS('ANNUAL SUMMARY'!$GN$518,DU173,'ANNUAL SUMMARY'!$V$9,DF165,'ANNUAL SUMMARY'!$FE$470)+SUMIFS('ANNUAL SUMMARY'!$GN$576,DU173,'ANNUAL SUMMARY'!$V$9,DF165,'ANNUAL SUMMARY'!$FE$528)+SUMIFS('ANNUAL SUMMARY'!$GN$634,DU173,'ANNUAL SUMMARY'!$V$9,DF165,'ANNUAL SUMMARY'!$FE$586)+SUMIFS('ANNUAL SUMMARY'!$GN$692,DU173,'ANNUAL SUMMARY'!$V$9,DF165,'ANNUAL SUMMARY'!$FE$644)</f>
        <v>0</v>
      </c>
      <c r="EP173" s="728"/>
      <c r="EQ173" s="1260"/>
      <c r="ER173" s="1263"/>
      <c r="ES173" s="154"/>
      <c r="ET173" s="824" t="str">
        <f>'ANNUAL SUMMARY'!$C$18</f>
        <v>NO. FLIGHTS</v>
      </c>
      <c r="EU173" s="825"/>
      <c r="EV173" s="825"/>
      <c r="EW173" s="825"/>
      <c r="EX173" s="825"/>
      <c r="EY173" s="825"/>
      <c r="EZ173" s="826"/>
      <c r="FA173" s="803">
        <f>SUMIF('ANNUAL SUMMARY'!$FE$622,FC165,'ANNUAL SUMMARY'!$FC$634)+SUMIF('ANNUAL SUMMARY'!$DH$622,FC165,'ANNUAL SUMMARY'!$DF$634)+SUMIF('ANNUAL SUMMARY'!$BI$622,FC165,'ANNUAL SUMMARY'!$BG$634)+SUMIF('ANNUAL SUMMARY'!$L$622,FC165,'ANNUAL SUMMARY'!$J$634)+SUMIF('ANNUAL SUMMARY'!$FE$566,FC165,'ANNUAL SUMMARY'!$FC$578)+SUMIF('ANNUAL SUMMARY'!$DH$566,FC165,'ANNUAL SUMMARY'!$DF$578)+SUMIF('ANNUAL SUMMARY'!$BI$566,FC165,'ANNUAL SUMMARY'!$BG$578)+SUMIF('ANNUAL SUMMARY'!$L$566,FC165,'ANNUAL SUMMARY'!$J$578)+SUMIF('ANNUAL SUMMARY'!$FE$510,FC165,'ANNUAL SUMMARY'!$FC$522)+SUMIF('ANNUAL SUMMARY'!$DH$510,FC165,'ANNUAL SUMMARY'!$DF$522)+SUMIF('ANNUAL SUMMARY'!$BI$510,FC165,'ANNUAL SUMMARY'!$BG$522)+SUMIF('ANNUAL SUMMARY'!$L$510,FC165,'ANNUAL SUMMARY'!$J$522)+SUMIF('ANNUAL SUMMARY'!$FE$454,FC165,'ANNUAL SUMMARY'!$FC$466)+SUMIF('ANNUAL SUMMARY'!$DH$454,FC165,'ANNUAL SUMMARY'!$DF$466)+SUMIF('ANNUAL SUMMARY'!$BI$454,FC165,'ANNUAL SUMMARY'!$BG$466)+SUMIF('ANNUAL SUMMARY'!$L$454,FC165,'ANNUAL SUMMARY'!$J$466)+SUMIF('ANNUAL SUMMARY'!$FE$398,FC165,'ANNUAL SUMMARY'!$FC$410)+SUMIF('ANNUAL SUMMARY'!$DH$398,FC165,'ANNUAL SUMMARY'!$DF$410)+SUMIF('ANNUAL SUMMARY'!$BI$398,FC165,'ANNUAL SUMMARY'!$BG$410)+SUMIF('ANNUAL SUMMARY'!$L$398,FC165,'ANNUAL SUMMARY'!$J$410)+SUMIF('ANNUAL SUMMARY'!$FE$342,FC165,'ANNUAL SUMMARY'!$FC$354)+SUMIF('ANNUAL SUMMARY'!$DH$342,FC165,'ANNUAL SUMMARY'!$DF$354)+SUMIF('ANNUAL SUMMARY'!$BI$342,FC165,'ANNUAL SUMMARY'!$BG$354)+SUMIF('ANNUAL SUMMARY'!$L$342,FC165,'ANNUAL SUMMARY'!$J$354)+SUMIF('ANNUAL SUMMARY'!$FE$286,FC165,'ANNUAL SUMMARY'!$FC$298)+SUMIF('ANNUAL SUMMARY'!$DH$286,FC165,'ANNUAL SUMMARY'!$DF$298)+SUMIF('ANNUAL SUMMARY'!$BI$286,FC165,'ANNUAL SUMMARY'!$BG$298)+SUMIF('ANNUAL SUMMARY'!$L$286,FC165,'ANNUAL SUMMARY'!$J$298)+SUMIF('ANNUAL SUMMARY'!$FE$230,FC165,'ANNUAL SUMMARY'!$FC$242)+SUMIF('ANNUAL SUMMARY'!$DH$230,FC165,'ANNUAL SUMMARY'!$DF$242)+SUMIF('ANNUAL SUMMARY'!$BI$230,FC165,'ANNUAL SUMMARY'!$BG$242)+SUMIF('ANNUAL SUMMARY'!$L$230,FC165,'ANNUAL SUMMARY'!$J$242)+SUMIF('ANNUAL SUMMARY'!$FE$174,FC165,'ANNUAL SUMMARY'!$FC$186)+SUMIF('ANNUAL SUMMARY'!$DH$174,FC165,'ANNUAL SUMMARY'!$DF$186)+SUMIF('ANNUAL SUMMARY'!$BI$174,FC165,'ANNUAL SUMMARY'!$BG$186)+SUMIF('ANNUAL SUMMARY'!$L$174,FC165,'ANNUAL SUMMARY'!$J$186)+SUMIF('ANNUAL SUMMARY'!$FE$118,FC165,'ANNUAL SUMMARY'!$FC$130)+SUMIF('ANNUAL SUMMARY'!$DH$118,FC165,'ANNUAL SUMMARY'!$DF$130)+SUMIF('ANNUAL SUMMARY'!$BI$118,FC165,'ANNUAL SUMMARY'!$BG$130)+SUMIF('ANNUAL SUMMARY'!$L$118,FC165,'ANNUAL SUMMARY'!$J$130)+SUMIF('ANNUAL SUMMARY'!$FE$62,FC165,'ANNUAL SUMMARY'!$FC$74)+SUMIF('ANNUAL SUMMARY'!$DH$62,FC165,'ANNUAL SUMMARY'!$DF$74)+SUMIF('ANNUAL SUMMARY'!$BI$62,FC165,'ANNUAL SUMMARY'!$BG$74)+SUMIF('ANNUAL SUMMARY'!$L$62,FC165,'ANNUAL SUMMARY'!$J$74)+SUMIF('ANNUAL SUMMARY'!$FE$6,FC165,'ANNUAL SUMMARY'!$FC$18)+SUMIF('ANNUAL SUMMARY'!$DH$6,FC165,'ANNUAL SUMMARY'!$DF$18)+SUMIF('ANNUAL SUMMARY'!$BI$6,FC165,'ANNUAL SUMMARY'!$BG$18)+SUMIF('ANNUAL SUMMARY'!$L$6,FC165,'ANNUAL SUMMARY'!$J$18)+SUMIF('PREVIOUS LOGS'!$K$6,FC165,'PREVIOUS LOGS'!$B$12)+SUMIF('PREVIOUS LOGS'!$K$59,$K$6,'PREVIOUS LOGS'!$B$65)+SUMIF('PREVIOUS LOGS'!$K$112,FC165,'PREVIOUS LOGS'!$B$118)+SUMIF('PREVIOUS LOGS'!$K$165,FC165,'PREVIOUS LOGS'!$B$171)+SUMIF('PREVIOUS LOGS'!$K$218,FC165,'PREVIOUS LOGS'!$B$224)+SUMIF('PREVIOUS LOGS'!$K$271,FC165,'PREVIOUS LOGS'!$B$277)+SUMIF('PREVIOUS LOGS'!$K$324,FC165,'PREVIOUS LOGS'!$B$330)+SUMIF('PREVIOUS LOGS'!$BH$6,FC165,'PREVIOUS LOGS'!$AY$12)+SUMIF('PREVIOUS LOGS'!$BH$59,$K$6,'PREVIOUS LOGS'!$AY$65)+SUMIF('PREVIOUS LOGS'!$BH$112,FC165,'PREVIOUS LOGS'!$AY$118)+SUMIF('PREVIOUS LOGS'!$BH$165,FC165,'PREVIOUS LOGS'!$AY$171)+SUMIF('PREVIOUS LOGS'!$BH$218,FC165,'PREVIOUS LOGS'!$AY$224)+SUMIF('PREVIOUS LOGS'!$BH$271,FC165,'PREVIOUS LOGS'!$AY$277)+SUMIF('PREVIOUS LOGS'!$BH$324,FC165,'PREVIOUS LOGS'!$AY$330)+SUMIF('PREVIOUS LOGS'!$DF$6,FC165,'PREVIOUS LOGS'!$CW$12)+SUMIF('PREVIOUS LOGS'!$DF$59,$K$6,'PREVIOUS LOGS'!$CW$65)+SUMIF('PREVIOUS LOGS'!$DF$112,FC165,'PREVIOUS LOGS'!$CW$118)+SUMIF('PREVIOUS LOGS'!$DF$165,FC165,'PREVIOUS LOGS'!$CW$171)+SUMIF('PREVIOUS LOGS'!$DF$218,FC165,'PREVIOUS LOGS'!$CW$224)+SUMIF('PREVIOUS LOGS'!$DF$271,FC165,'PREVIOUS LOGS'!$CW$277)+SUMIF('PREVIOUS LOGS'!$DF$324,FC165,'PREVIOUS LOGS'!$CW$330)+SUMIF('PREVIOUS LOGS'!$FC$6,FC165,'PREVIOUS LOGS'!$ET$12)+SUMIF('PREVIOUS LOGS'!$FC$59,$K$6,'PREVIOUS LOGS'!$ET$65)+SUMIF('PREVIOUS LOGS'!$FC$112,FC165,'PREVIOUS LOGS'!$ET$118)+SUMIF('PREVIOUS LOGS'!$FC$165,FC165,'PREVIOUS LOGS'!$ET$171)+SUMIF('PREVIOUS LOGS'!$FC$218,FC165,'PREVIOUS LOGS'!$ET$224)+SUMIF('PREVIOUS LOGS'!$FC$271,FC165,'PREVIOUS LOGS'!$ET$277)+SUMIF('PREVIOUS LOGS'!$FC$324,FC165,'PREVIOUS LOGS'!$ET$330)</f>
        <v>0</v>
      </c>
      <c r="FB173" s="705"/>
      <c r="FC173" s="705"/>
      <c r="FD173" s="804"/>
      <c r="FE173" s="637"/>
      <c r="FF173" s="695" t="str">
        <f>'ANNUAL SUMMARY'!$O$18</f>
        <v>DAY</v>
      </c>
      <c r="FG173" s="696"/>
      <c r="FH173" s="696"/>
      <c r="FI173" s="696"/>
      <c r="FJ173" s="696" t="e">
        <f>SUMIF('ANNUAL SUMMARY'!$L$6,FC165,'ANNUAL SUMMARY'!$T$18)+SUMIF('ANNUAL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SUMMARY'!#REF!)+SUMIF(#REF!,FC165,#REF!)+SUMIF(#REF!,FC165,#REF!)+SUMIF(#REF!,FC165,#REF!)+SUMIF(#REF!,FC165,#REF!)+SUMIF(#REF!,FC165,#REF!)+SUMIF(#REF!,FC165,#REF!)+SUMIF(#REF!,FC165,#REF!)+SUMIF(#REF!,FC165,#REF!)</f>
        <v>#REF!</v>
      </c>
      <c r="FK173" s="697">
        <f>SUMIF('ANNUAL SUMMARY'!$FE$622,FC165,'ANNUAL SUMMARY'!$FM$634)+SUMIF('ANNUAL SUMMARY'!$DH$622,FC165,'ANNUAL SUMMARY'!$DP$634)+SUMIF('ANNUAL SUMMARY'!$BI$622,FC165,'ANNUAL SUMMARY'!$BQ$634)+SUMIF('ANNUAL SUMMARY'!$L$622,FC165,'ANNUAL SUMMARY'!$T$634)+SUMIF('ANNUAL SUMMARY'!$FE$566,FC165,'ANNUAL SUMMARY'!$FM$578)+SUMIF('ANNUAL SUMMARY'!$DH$566,FC165,'ANNUAL SUMMARY'!$DP$578)+SUMIF('ANNUAL SUMMARY'!$BI$566,FC165,'ANNUAL SUMMARY'!$BQ$578)+SUMIF('ANNUAL SUMMARY'!$L$566,FC165,'ANNUAL SUMMARY'!$T$578)+SUMIF('ANNUAL SUMMARY'!$FE$510,FC165,'ANNUAL SUMMARY'!$FM$522)+SUMIF('ANNUAL SUMMARY'!$DH$510,FC165,'ANNUAL SUMMARY'!$DP$522)+SUMIF('ANNUAL SUMMARY'!$BI$510,FC165,'ANNUAL SUMMARY'!$BQ$522)+SUMIF('ANNUAL SUMMARY'!$L$510,FC165,'ANNUAL SUMMARY'!$T$522)+SUMIF('ANNUAL SUMMARY'!$FE$454,FC165,'ANNUAL SUMMARY'!$FM$466)+SUMIF('ANNUAL SUMMARY'!$DH$454,FC165,'ANNUAL SUMMARY'!$DP$466)+SUMIF('ANNUAL SUMMARY'!$BI$454,FC165,'ANNUAL SUMMARY'!$BQ$466)+SUMIF('ANNUAL SUMMARY'!$L$454,FC165,'ANNUAL SUMMARY'!$T$466)+SUMIF('ANNUAL SUMMARY'!$FE$398,FC165,'ANNUAL SUMMARY'!$FM$410)+SUMIF('ANNUAL SUMMARY'!$DH$398,FC165,'ANNUAL SUMMARY'!$DP$410)+SUMIF('ANNUAL SUMMARY'!$BI$398,FC165,'ANNUAL SUMMARY'!$BQ$410)+SUMIF('ANNUAL SUMMARY'!$L$398,FC165,'ANNUAL SUMMARY'!$T$410)+SUMIF('ANNUAL SUMMARY'!$FE$342,FC165,'ANNUAL SUMMARY'!$FM$354)+SUMIF('ANNUAL SUMMARY'!$DH$342,FC165,'ANNUAL SUMMARY'!$DP$354)+SUMIF('ANNUAL SUMMARY'!$BI$342,FC165,'ANNUAL SUMMARY'!$BQ$354)+SUMIF('ANNUAL SUMMARY'!$L$342,FC165,'ANNUAL SUMMARY'!$T$354)+SUMIF('ANNUAL SUMMARY'!$FE$286,FC165,'ANNUAL SUMMARY'!$FM$298)+SUMIF('ANNUAL SUMMARY'!$DH$286,FC165,'ANNUAL SUMMARY'!$DP$298)+SUMIF('ANNUAL SUMMARY'!$BI$286,FC165,'ANNUAL SUMMARY'!$BQ$298)+SUMIF('ANNUAL SUMMARY'!$L$286,FC165,'ANNUAL SUMMARY'!$T$298)+SUMIF('ANNUAL SUMMARY'!$FE$230,FC165,'ANNUAL SUMMARY'!$FM$242)+SUMIF('ANNUAL SUMMARY'!$DH$230,FC165,'ANNUAL SUMMARY'!$DP$242)+SUMIF('ANNUAL SUMMARY'!$BI$230,FC165,'ANNUAL SUMMARY'!$BQ$242)+SUMIF('ANNUAL SUMMARY'!$L$230,FC165,'ANNUAL SUMMARY'!$T$242)+SUMIF('ANNUAL SUMMARY'!$FE$174,FC165,'ANNUAL SUMMARY'!$FM$186)+SUMIF('ANNUAL SUMMARY'!$DH$174,FC165,'ANNUAL SUMMARY'!$DP$186)+SUMIF('ANNUAL SUMMARY'!$BI$174,FC165,'ANNUAL SUMMARY'!$BQ$186)+SUMIF('ANNUAL SUMMARY'!$L$174,FC165,'ANNUAL SUMMARY'!$T$186)+SUMIF('ANNUAL SUMMARY'!$FE$118,FC165,'ANNUAL SUMMARY'!$FM$130)+SUMIF('ANNUAL SUMMARY'!$DH$118,FC165,'ANNUAL SUMMARY'!$DP$130)+SUMIF('ANNUAL SUMMARY'!$BI$118,FC165,'ANNUAL SUMMARY'!$BQ$130)+SUMIF('ANNUAL SUMMARY'!$L$118,FC165,'ANNUAL SUMMARY'!$T$130)+SUMIF('ANNUAL SUMMARY'!$FE$62,FC165,'ANNUAL SUMMARY'!$FM$74)+SUMIF('ANNUAL SUMMARY'!$DH$62,FC165,'ANNUAL SUMMARY'!$DP$74)+SUMIF('ANNUAL SUMMARY'!$BI$62,FC165,'ANNUAL SUMMARY'!$BQ$74)+SUMIF('ANNUAL SUMMARY'!$L$62,FC165,'ANNUAL SUMMARY'!$T$74)+SUMIF('ANNUAL SUMMARY'!$FE$6,FC165,'ANNUAL SUMMARY'!$FM$18)+SUMIF('ANNUAL SUMMARY'!$DH$6,FC165,'ANNUAL SUMMARY'!$DP$18)+SUMIF('ANNUAL SUMMARY'!$BI$6,FC165,'ANNUAL SUMMARY'!$BQ$18)+SUMIF('ANNUAL SUMMARY'!$L$6,FC165,'ANNUAL SUMMARY'!$T$18)+SUMIF('PREVIOUS LOGS'!$K$6,FC165,'PREVIOUS LOGS'!$S$14)+SUMIF('PREVIOUS LOGS'!$K$59,$K$6,'PREVIOUS LOGS'!$S$67)+SUMIF('PREVIOUS LOGS'!$K$112,FC165,'PREVIOUS LOGS'!$S$120)+SUMIF('PREVIOUS LOGS'!$K$165,FC165,'PREVIOUS LOGS'!$S$173)+SUMIF('PREVIOUS LOGS'!$K$218,FC165,'PREVIOUS LOGS'!$S$226)+SUMIF('PREVIOUS LOGS'!$K$271,FC165,'PREVIOUS LOGS'!$S$279)+SUMIF('PREVIOUS LOGS'!$K$324,FC165,'PREVIOUS LOGS'!$S$332)+SUMIF('PREVIOUS LOGS'!$BH$6,FC165,'PREVIOUS LOGS'!$BP$14)+SUMIF('PREVIOUS LOGS'!$BH$59,$K$6,'PREVIOUS LOGS'!$BP$67)+SUMIF('PREVIOUS LOGS'!$BH$112,FC165,'PREVIOUS LOGS'!$BP$120)+SUMIF('PREVIOUS LOGS'!$BH$165,FC165,'PREVIOUS LOGS'!$BP$173)+SUMIF('PREVIOUS LOGS'!$BH$218,FC165,'PREVIOUS LOGS'!$BP$226)+SUMIF('PREVIOUS LOGS'!$BH$271,FC165,'PREVIOUS LOGS'!$BP$279)+SUMIF('PREVIOUS LOGS'!$BH$324,FC165,'PREVIOUS LOGS'!$BP$332)+SUMIF('PREVIOUS LOGS'!$DF$6,FC165,'PREVIOUS LOGS'!$DN$14)+SUMIF('PREVIOUS LOGS'!$DF$59,$K$6,'PREVIOUS LOGS'!$DN$67)+SUMIF('PREVIOUS LOGS'!$DF$112,FC165,'PREVIOUS LOGS'!$DN$120)+SUMIF('PREVIOUS LOGS'!$DF$165,FC165,'PREVIOUS LOGS'!$DN$173)+SUMIF('PREVIOUS LOGS'!$DF$218,FC165,'PREVIOUS LOGS'!$DN$226)+SUMIF('PREVIOUS LOGS'!$DF$271,FC165,'PREVIOUS LOGS'!$DN$279)+SUMIF('PREVIOUS LOGS'!$DF$324,FC165,'PREVIOUS LOGS'!$DN$332)+SUMIF('PREVIOUS LOGS'!$FC$6,FC165,'PREVIOUS LOGS'!$FK$14)+SUMIF('PREVIOUS LOGS'!$FC$59,$K$6,'PREVIOUS LOGS'!$FK$67)+SUMIF('PREVIOUS LOGS'!$FC$112,FC165,'PREVIOUS LOGS'!$FK$120)+SUMIF('PREVIOUS LOGS'!$FC$165,FC165,'PREVIOUS LOGS'!$FK$173)+SUMIF('PREVIOUS LOGS'!$FC$218,FC165,'PREVIOUS LOGS'!$FK$226)+SUMIF('PREVIOUS LOGS'!$FC$271,FC165,'PREVIOUS LOGS'!$FK$279)+SUMIF('PREVIOUS LOGS'!$FC$324,FC165,'PREVIOUS LOGS'!$FK$332)</f>
        <v>0</v>
      </c>
      <c r="FL173" s="697"/>
      <c r="FM173" s="697"/>
      <c r="FN173" s="697"/>
      <c r="FO173" s="697"/>
      <c r="FP173" s="697"/>
      <c r="FQ173" s="15"/>
      <c r="FR173" s="812">
        <f>IF(FR171=0," ",FR171+1)</f>
        <v>2023</v>
      </c>
      <c r="FS173" s="813"/>
      <c r="FT173" s="813"/>
      <c r="FU173" s="813"/>
      <c r="FV173" s="813"/>
      <c r="FW173" s="1118">
        <f>SUMIFS('ANNUAL SUMMARY'!$AF$54,FR173,'ANNUAL SUMMARY'!$V$9,FC165,'ANNUAL SUMMARY'!$L$6)+SUMIFS('ANNUAL SUMMARY'!$AF$112,FR173,'ANNUAL SUMMARY'!$V$9,FC165,'ANNUAL SUMMARY'!$L$64)+SUMIFS('ANNUAL SUMMARY'!$AF$170,FR173,'ANNUAL SUMMARY'!$V$9,FC165,'ANNUAL SUMMARY'!$L$122)+SUMIFS('ANNUAL SUMMARY'!$AF$228,FR173,'ANNUAL SUMMARY'!$V$9,FC165,'ANNUAL SUMMARY'!$L$180)+SUMIFS('ANNUAL SUMMARY'!$AF$286,FR173,'ANNUAL SUMMARY'!$V$9,FC165,'ANNUAL SUMMARY'!$L$238)+SUMIFS('ANNUAL SUMMARY'!$AF$344,FR173,'ANNUAL SUMMARY'!$V$9,FC165,'ANNUAL SUMMARY'!$L$296)+SUMIFS('ANNUAL SUMMARY'!$AF$402,FR173,'ANNUAL SUMMARY'!$V$9,FC165,'ANNUAL SUMMARY'!$L$354)+SUMIFS('ANNUAL SUMMARY'!$AF$460,FR173,'ANNUAL SUMMARY'!$V$9,FC165,'ANNUAL SUMMARY'!$L$412)+SUMIFS('ANNUAL SUMMARY'!$AF$518,FR173,'ANNUAL SUMMARY'!$V$9,FC165,'ANNUAL SUMMARY'!$L$470)+SUMIFS('ANNUAL SUMMARY'!$AF$576,FR173,'ANNUAL SUMMARY'!$V$9,FC165,'ANNUAL SUMMARY'!$L$528)+SUMIFS('ANNUAL SUMMARY'!$AF$634,FR173,'ANNUAL SUMMARY'!$V$9,FC165,'ANNUAL SUMMARY'!$L$586)+SUMIFS('ANNUAL SUMMARY'!$AF$692,FR173,'ANNUAL SUMMARY'!$V$9,FC165,'ANNUAL SUMMARY'!$L$644)+SUMIFS('ANNUAL SUMMARY'!$CC$54,FR173,'ANNUAL SUMMARY'!$V$9,FC165,'ANNUAL SUMMARY'!$BI$6)+SUMIFS('ANNUAL SUMMARY'!$CC$112,FR173,'ANNUAL SUMMARY'!$V$9,FC165,'ANNUAL SUMMARY'!$BI$64)+SUMIFS('ANNUAL SUMMARY'!$CC$170,FR173,'ANNUAL SUMMARY'!$V$9,FC165,'ANNUAL SUMMARY'!$BI$122)+SUMIFS('ANNUAL SUMMARY'!$CC$228,FR173,'ANNUAL SUMMARY'!$V$9,FC165,'ANNUAL SUMMARY'!$BI$180)+SUMIFS('ANNUAL SUMMARY'!$CC$286,FR173,'ANNUAL SUMMARY'!$V$9,FC165,'ANNUAL SUMMARY'!$BI$238)+SUMIFS('ANNUAL SUMMARY'!$CC$344,FR173,'ANNUAL SUMMARY'!$V$9,FC165,'ANNUAL SUMMARY'!$BI$296)+SUMIFS('ANNUAL SUMMARY'!$CC$402,FR173,'ANNUAL SUMMARY'!$V$9,FC165,'ANNUAL SUMMARY'!$BI$354)+SUMIFS('ANNUAL SUMMARY'!$CC$460,FR173,'ANNUAL SUMMARY'!$V$9,FC165,'ANNUAL SUMMARY'!$BI$412)+SUMIFS('ANNUAL SUMMARY'!$CC$518,FR173,'ANNUAL SUMMARY'!$V$9,FC165,'ANNUAL SUMMARY'!$BI$470)+SUMIFS('ANNUAL SUMMARY'!$CC$576,FR173,'ANNUAL SUMMARY'!$V$9,FC165,'ANNUAL SUMMARY'!$BI$528)+SUMIFS('ANNUAL SUMMARY'!$CC$634,FR173,'ANNUAL SUMMARY'!$V$9,FC165,'ANNUAL SUMMARY'!$BI$586)+SUMIFS('ANNUAL SUMMARY'!$CC$692,FR173,'ANNUAL SUMMARY'!$V$9,FC165,'ANNUAL SUMMARY'!$BI$644)+SUMIFS('ANNUAL SUMMARY'!$EB$54,FR173,'ANNUAL SUMMARY'!$V$9,FC165,'ANNUAL SUMMARY'!$DH$6)+SUMIFS('ANNUAL SUMMARY'!$EB$112,FR173,'ANNUAL SUMMARY'!$V$9,FC165,'ANNUAL SUMMARY'!$DH$64)+SUMIFS('ANNUAL SUMMARY'!$EB$170,FR173,'ANNUAL SUMMARY'!$V$9,FC165,'ANNUAL SUMMARY'!$DH$122)+SUMIFS('ANNUAL SUMMARY'!$EB$228,FR173,'ANNUAL SUMMARY'!$V$9,FC165,'ANNUAL SUMMARY'!$DH$180)+SUMIFS('ANNUAL SUMMARY'!$EB$286,FR173,'ANNUAL SUMMARY'!$V$9,FC165,'ANNUAL SUMMARY'!$DH$238)+SUMIFS('ANNUAL SUMMARY'!$EB$344,FR173,'ANNUAL SUMMARY'!$V$9,FC165,'ANNUAL SUMMARY'!$DH$296)+SUMIFS('ANNUAL SUMMARY'!$EB$402,FR173,'ANNUAL SUMMARY'!$V$9,FC165,'ANNUAL SUMMARY'!$DH$354)+SUMIFS('ANNUAL SUMMARY'!$EB$460,FR173,'ANNUAL SUMMARY'!$V$9,FC165,'ANNUAL SUMMARY'!$DH$412)+SUMIFS('ANNUAL SUMMARY'!$EB$518,FR173,'ANNUAL SUMMARY'!$V$9,FC165,'ANNUAL SUMMARY'!$DH$470)+SUMIFS('ANNUAL SUMMARY'!$EB$576,FR173,'ANNUAL SUMMARY'!$V$9,FC165,'ANNUAL SUMMARY'!$DH$528)+SUMIFS('ANNUAL SUMMARY'!$EB$634,FR173,'ANNUAL SUMMARY'!$V$9,FC165,'ANNUAL SUMMARY'!$DH$586)+SUMIFS('ANNUAL SUMMARY'!$EB$692,FR173,'ANNUAL SUMMARY'!$V$9,FC165,'ANNUAL SUMMARY'!$DH$644)+SUMIFS('ANNUAL SUMMARY'!$FY$54,FR173,'ANNUAL SUMMARY'!$V$9,FC165,'ANNUAL SUMMARY'!$FE$6)+SUMIFS('ANNUAL SUMMARY'!$FY$112,FR173,'ANNUAL SUMMARY'!$V$9,FC165,'ANNUAL SUMMARY'!$FE$64)+SUMIFS('ANNUAL SUMMARY'!$FY$170,FR173,'ANNUAL SUMMARY'!$V$9,FC165,'ANNUAL SUMMARY'!$FE$122)+SUMIFS('ANNUAL SUMMARY'!$FY$228,FR173,'ANNUAL SUMMARY'!$V$9,FC165,'ANNUAL SUMMARY'!$FE$180)+SUMIFS('ANNUAL SUMMARY'!$FY$286,FR173,'ANNUAL SUMMARY'!$V$9,FC165,'ANNUAL SUMMARY'!$FE$238)+SUMIFS('ANNUAL SUMMARY'!$FY$344,FR173,'ANNUAL SUMMARY'!$V$9,FC165,'ANNUAL SUMMARY'!$FE$296)+SUMIFS('ANNUAL SUMMARY'!$FY$402,FR173,'ANNUAL SUMMARY'!$V$9,FC165,'ANNUAL SUMMARY'!$FE$354)+SUMIFS('ANNUAL SUMMARY'!$FY$460,FR173,'ANNUAL SUMMARY'!$V$9,FC165,'ANNUAL SUMMARY'!$FE$412)+SUMIFS('ANNUAL SUMMARY'!$FY$518,FR173,'ANNUAL SUMMARY'!$V$9,FC165,'ANNUAL SUMMARY'!$FE$470)+SUMIFS('ANNUAL SUMMARY'!$FY$576,FR173,'ANNUAL SUMMARY'!$V$9,FC165,'ANNUAL SUMMARY'!$FE$528)+SUMIFS('ANNUAL SUMMARY'!$FY$634,FR173,'ANNUAL SUMMARY'!$V$9,FC165,'ANNUAL SUMMARY'!$FE$586)+SUMIFS('ANNUAL SUMMARY'!$FY$692,FR173,'ANNUAL SUMMARY'!$V$9,FC165,'ANNUAL SUMMARY'!$FE$644)</f>
        <v>0</v>
      </c>
      <c r="FX173" s="727"/>
      <c r="FY173" s="727"/>
      <c r="FZ173" s="727"/>
      <c r="GA173" s="727">
        <f>SUMIFS('ANNUAL SUMMARY'!$AJ$54,FR173,'ANNUAL SUMMARY'!$V$9,FC165,'ANNUAL SUMMARY'!$L$6)+SUMIFS('ANNUAL SUMMARY'!$AJ$112,FR173,'ANNUAL SUMMARY'!$V$9,FC165,'ANNUAL SUMMARY'!$L$64)+SUMIFS('ANNUAL SUMMARY'!$AJ$170,FR173,'ANNUAL SUMMARY'!$V$9,FC165,'ANNUAL SUMMARY'!$L$122)+SUMIFS('ANNUAL SUMMARY'!$AJ$228,FR173,'ANNUAL SUMMARY'!$V$9,FC165,'ANNUAL SUMMARY'!$L$180)+SUMIFS('ANNUAL SUMMARY'!$AJ$286,FR173,'ANNUAL SUMMARY'!$V$9,FC165,'ANNUAL SUMMARY'!$L$238)+SUMIFS('ANNUAL SUMMARY'!$AJ$344,FR173,'ANNUAL SUMMARY'!$V$9,FC165,'ANNUAL SUMMARY'!$L$296)+SUMIFS('ANNUAL SUMMARY'!$AJ$402,FR173,'ANNUAL SUMMARY'!$V$9,FC165,'ANNUAL SUMMARY'!$L$354)+SUMIFS('ANNUAL SUMMARY'!$AJ$460,FR173,'ANNUAL SUMMARY'!$V$9,FC165,'ANNUAL SUMMARY'!$L$412)+SUMIFS('ANNUAL SUMMARY'!$AJ$518,FR173,'ANNUAL SUMMARY'!$V$9,FC165,'ANNUAL SUMMARY'!$L$470)+SUMIFS('ANNUAL SUMMARY'!$AJ$576,FR173,'ANNUAL SUMMARY'!$V$9,FC165,'ANNUAL SUMMARY'!$L$528)+SUMIFS('ANNUAL SUMMARY'!$AJ$634,FR173,'ANNUAL SUMMARY'!$V$9,FC165,'ANNUAL SUMMARY'!$L$586)+SUMIFS('ANNUAL SUMMARY'!$AJ$692,FR173,'ANNUAL SUMMARY'!$V$9,FC165,'ANNUAL SUMMARY'!$L$644)+SUMIFS('ANNUAL SUMMARY'!$CG$54,FR173,'ANNUAL SUMMARY'!$V$9,FC165,'ANNUAL SUMMARY'!$BI$6)+SUMIFS('ANNUAL SUMMARY'!$CG$112,FR173,'ANNUAL SUMMARY'!$V$9,FC165,'ANNUAL SUMMARY'!$BI$64)+SUMIFS('ANNUAL SUMMARY'!$CG$170,FR173,'ANNUAL SUMMARY'!$V$9,FC165,'ANNUAL SUMMARY'!$BI$122)+SUMIFS('ANNUAL SUMMARY'!$CG$228,FR173,'ANNUAL SUMMARY'!$V$9,FC165,'ANNUAL SUMMARY'!$BI$180)+SUMIFS('ANNUAL SUMMARY'!$CG$286,FR173,'ANNUAL SUMMARY'!$V$9,FC165,'ANNUAL SUMMARY'!$BI$238)+SUMIFS('ANNUAL SUMMARY'!$CG$344,FR173,'ANNUAL SUMMARY'!$V$9,FC165,'ANNUAL SUMMARY'!$BI$296)+SUMIFS('ANNUAL SUMMARY'!$CG$402,FR173,'ANNUAL SUMMARY'!$V$9,FC165,'ANNUAL SUMMARY'!$BI$354)+SUMIFS('ANNUAL SUMMARY'!$CG$460,FR173,'ANNUAL SUMMARY'!$V$9,FC165,'ANNUAL SUMMARY'!$BI$412)+SUMIFS('ANNUAL SUMMARY'!$CG$518,FR173,'ANNUAL SUMMARY'!$V$9,FC165,'ANNUAL SUMMARY'!$BI$470)+SUMIFS('ANNUAL SUMMARY'!$CG$576,FR173,'ANNUAL SUMMARY'!$V$9,FC165,'ANNUAL SUMMARY'!$BI$528)+SUMIFS('ANNUAL SUMMARY'!$CG$634,FR173,'ANNUAL SUMMARY'!$V$9,FC165,'ANNUAL SUMMARY'!$BI$586)+SUMIFS('ANNUAL SUMMARY'!$CG$692,FR173,'ANNUAL SUMMARY'!$V$9,FC165,'ANNUAL SUMMARY'!$BI$644)+SUMIFS('ANNUAL SUMMARY'!$EF$54,FR173,'ANNUAL SUMMARY'!$V$9,FC165,'ANNUAL SUMMARY'!$DH$6)+SUMIFS('ANNUAL SUMMARY'!$EF$112,FR173,'ANNUAL SUMMARY'!$V$9,FC165,'ANNUAL SUMMARY'!$DH$64)+SUMIFS('ANNUAL SUMMARY'!$EF$170,FR173,'ANNUAL SUMMARY'!$V$9,FC165,'ANNUAL SUMMARY'!$DH$122)+SUMIFS('ANNUAL SUMMARY'!$EF$228,FR173,'ANNUAL SUMMARY'!$V$9,FC165,'ANNUAL SUMMARY'!$DH$180)+SUMIFS('ANNUAL SUMMARY'!$EF$286,FR173,'ANNUAL SUMMARY'!$V$9,FC165,'ANNUAL SUMMARY'!$DH$238)+SUMIFS('ANNUAL SUMMARY'!$EF$344,FR173,'ANNUAL SUMMARY'!$V$9,FC165,'ANNUAL SUMMARY'!$DH$296)+SUMIFS('ANNUAL SUMMARY'!$EF$402,FR173,'ANNUAL SUMMARY'!$V$9,FC165,'ANNUAL SUMMARY'!$DH$354)+SUMIFS('ANNUAL SUMMARY'!$EF$460,FR173,'ANNUAL SUMMARY'!$V$9,FC165,'ANNUAL SUMMARY'!$DH$412)+SUMIFS('ANNUAL SUMMARY'!$EF$518,FR173,'ANNUAL SUMMARY'!$V$9,FC165,'ANNUAL SUMMARY'!$DH$470)+SUMIFS('ANNUAL SUMMARY'!$EF$576,FR173,'ANNUAL SUMMARY'!$V$9,FC165,'ANNUAL SUMMARY'!$DH$528)+SUMIFS('ANNUAL SUMMARY'!$EF$634,FR173,'ANNUAL SUMMARY'!$V$9,FC165,'ANNUAL SUMMARY'!$DH$586)+SUMIFS('ANNUAL SUMMARY'!$EF$692,FR173,'ANNUAL SUMMARY'!$V$9,FC165,'ANNUAL SUMMARY'!$DH$644)+SUMIFS('ANNUAL SUMMARY'!$GC$54,FR173,'ANNUAL SUMMARY'!$V$9,FC165,'ANNUAL SUMMARY'!$FE$6)+SUMIFS('ANNUAL SUMMARY'!$GC$112,FR173,'ANNUAL SUMMARY'!$V$9,FC165,'ANNUAL SUMMARY'!$FE$64)+SUMIFS('ANNUAL SUMMARY'!$GC$170,FR173,'ANNUAL SUMMARY'!$V$9,FC165,'ANNUAL SUMMARY'!$FE$122)+SUMIFS('ANNUAL SUMMARY'!$GC$228,FR173,'ANNUAL SUMMARY'!$V$9,FC165,'ANNUAL SUMMARY'!$FE$180)+SUMIFS('ANNUAL SUMMARY'!$GC$286,FR173,'ANNUAL SUMMARY'!$V$9,FC165,'ANNUAL SUMMARY'!$FE$238)+SUMIFS('ANNUAL SUMMARY'!$GC$344,FR173,'ANNUAL SUMMARY'!$V$9,FC165,'ANNUAL SUMMARY'!$FE$296)+SUMIFS('ANNUAL SUMMARY'!$GC$402,FR173,'ANNUAL SUMMARY'!$V$9,FC165,'ANNUAL SUMMARY'!$FE$354)+SUMIFS('ANNUAL SUMMARY'!$GC$460,FR173,'ANNUAL SUMMARY'!$V$9,FC165,'ANNUAL SUMMARY'!$FE$412)+SUMIFS('ANNUAL SUMMARY'!$GC$518,FR173,'ANNUAL SUMMARY'!$V$9,FC165,'ANNUAL SUMMARY'!$FE$470)+SUMIFS('ANNUAL SUMMARY'!$GC$576,FR173,'ANNUAL SUMMARY'!$V$9,FC165,'ANNUAL SUMMARY'!$FE$528)+SUMIFS('ANNUAL SUMMARY'!$GC$634,FR173,'ANNUAL SUMMARY'!$V$9,FC165,'ANNUAL SUMMARY'!$FE$586)+SUMIFS('ANNUAL SUMMARY'!$GC$692,FR173,'ANNUAL SUMMARY'!$V$9,FC165,'ANNUAL SUMMARY'!$FE$644)</f>
        <v>0</v>
      </c>
      <c r="GB173" s="727"/>
      <c r="GC173" s="727"/>
      <c r="GD173" s="727"/>
      <c r="GE173" s="727">
        <f>SUMIFS('ANNUAL SUMMARY'!$AN$54,FR173,'ANNUAL SUMMARY'!$V$9,FC165,'ANNUAL SUMMARY'!$L$6)+SUMIFS('ANNUAL SUMMARY'!$AN$112,FR173,'ANNUAL SUMMARY'!$V$9,FC165,'ANNUAL SUMMARY'!$L$64)+SUMIFS('ANNUAL SUMMARY'!$AN$170,FR173,'ANNUAL SUMMARY'!$V$9,FC165,'ANNUAL SUMMARY'!$L$122)+SUMIFS('ANNUAL SUMMARY'!$AN$228,FR173,'ANNUAL SUMMARY'!$V$9,FC165,'ANNUAL SUMMARY'!$L$180)+SUMIFS('ANNUAL SUMMARY'!$AN$286,FR173,'ANNUAL SUMMARY'!$V$9,FC165,'ANNUAL SUMMARY'!$L$238)+SUMIFS('ANNUAL SUMMARY'!$AN$344,FR173,'ANNUAL SUMMARY'!$V$9,FC165,'ANNUAL SUMMARY'!$L$296)+SUMIFS('ANNUAL SUMMARY'!$AN$402,FR173,'ANNUAL SUMMARY'!$V$9,FC165,'ANNUAL SUMMARY'!$L$354)+SUMIFS('ANNUAL SUMMARY'!$AN$460,FR173,'ANNUAL SUMMARY'!$V$9,FC165,'ANNUAL SUMMARY'!$L$412)+SUMIFS('ANNUAL SUMMARY'!$AN$518,FR173,'ANNUAL SUMMARY'!$V$9,FC165,'ANNUAL SUMMARY'!$L$470)+SUMIFS('ANNUAL SUMMARY'!$AN$576,FR173,'ANNUAL SUMMARY'!$V$9,FC165,'ANNUAL SUMMARY'!$L$528)+SUMIFS('ANNUAL SUMMARY'!$AN$634,FR173,'ANNUAL SUMMARY'!$V$9,FC165,'ANNUAL SUMMARY'!$L$586)+SUMIFS('ANNUAL SUMMARY'!$AN$692,FR173,'ANNUAL SUMMARY'!$V$9,FC165,'ANNUAL SUMMARY'!$L$644)+SUMIFS('ANNUAL SUMMARY'!$CK$54,FR173,'ANNUAL SUMMARY'!$V$9,FC165,'ANNUAL SUMMARY'!$BI$6)+SUMIFS('ANNUAL SUMMARY'!$CK$112,FR173,'ANNUAL SUMMARY'!$V$9,FC165,'ANNUAL SUMMARY'!$BI$64)+SUMIFS('ANNUAL SUMMARY'!$CK$170,FR173,'ANNUAL SUMMARY'!$V$9,FC165,'ANNUAL SUMMARY'!$BI$122)+SUMIFS('ANNUAL SUMMARY'!$CK$228,FR173,'ANNUAL SUMMARY'!$V$9,FC165,'ANNUAL SUMMARY'!$BI$180)+SUMIFS('ANNUAL SUMMARY'!$CK$286,FR173,'ANNUAL SUMMARY'!$V$9,FC165,'ANNUAL SUMMARY'!$BI$238)+SUMIFS('ANNUAL SUMMARY'!$CK$344,FR173,'ANNUAL SUMMARY'!$V$9,FC165,'ANNUAL SUMMARY'!$BI$296)+SUMIFS('ANNUAL SUMMARY'!$CK$402,FR173,'ANNUAL SUMMARY'!$V$9,FC165,'ANNUAL SUMMARY'!$BI$354)+SUMIFS('ANNUAL SUMMARY'!$CK$460,FR173,'ANNUAL SUMMARY'!$V$9,FC165,'ANNUAL SUMMARY'!$BI$412)+SUMIFS('ANNUAL SUMMARY'!$CK$518,FR173,'ANNUAL SUMMARY'!$V$9,FC165,'ANNUAL SUMMARY'!$BI$470)+SUMIFS('ANNUAL SUMMARY'!$CK$576,FR173,'ANNUAL SUMMARY'!$V$9,FC165,'ANNUAL SUMMARY'!$BI$528)+SUMIFS('ANNUAL SUMMARY'!$CK$634,FR173,'ANNUAL SUMMARY'!$V$9,FC165,'ANNUAL SUMMARY'!$BI$586)+SUMIFS('ANNUAL SUMMARY'!$CK$692,FR173,'ANNUAL SUMMARY'!$V$9,FC165,'ANNUAL SUMMARY'!$BI$644)+SUMIFS('ANNUAL SUMMARY'!$EJ$54,FR173,'ANNUAL SUMMARY'!$V$9,FC165,'ANNUAL SUMMARY'!$DH$6)+SUMIFS('ANNUAL SUMMARY'!$EJ$112,FR173,'ANNUAL SUMMARY'!$V$9,FC165,'ANNUAL SUMMARY'!$DH$64)+SUMIFS('ANNUAL SUMMARY'!$EJ$170,FR173,'ANNUAL SUMMARY'!$V$9,FC165,'ANNUAL SUMMARY'!$DH$122)+SUMIFS('ANNUAL SUMMARY'!$EJ$228,FR173,'ANNUAL SUMMARY'!$V$9,FC165,'ANNUAL SUMMARY'!$DH$180)+SUMIFS('ANNUAL SUMMARY'!$EJ$286,FR173,'ANNUAL SUMMARY'!$V$9,FC165,'ANNUAL SUMMARY'!$DH$238)+SUMIFS('ANNUAL SUMMARY'!$EJ$344,FR173,'ANNUAL SUMMARY'!$V$9,FC165,'ANNUAL SUMMARY'!$DH$296)+SUMIFS('ANNUAL SUMMARY'!$EJ$402,FR173,'ANNUAL SUMMARY'!$V$9,FC165,'ANNUAL SUMMARY'!$DH$354)+SUMIFS('ANNUAL SUMMARY'!$EJ$460,FR173,'ANNUAL SUMMARY'!$V$9,FC165,'ANNUAL SUMMARY'!$DH$412)+SUMIFS('ANNUAL SUMMARY'!$EJ$518,FR173,'ANNUAL SUMMARY'!$V$9,FC165,'ANNUAL SUMMARY'!$DH$470)+SUMIFS('ANNUAL SUMMARY'!$EJ$576,FR173,'ANNUAL SUMMARY'!$V$9,FC165,'ANNUAL SUMMARY'!$DH$528)+SUMIFS('ANNUAL SUMMARY'!$EJ$634,FR173,'ANNUAL SUMMARY'!$V$9,FC165,'ANNUAL SUMMARY'!$DH$586)+SUMIFS('ANNUAL SUMMARY'!$EJ$692,FR173,'ANNUAL SUMMARY'!$V$9,FC165,'ANNUAL SUMMARY'!$DH$644)+SUMIFS('ANNUAL SUMMARY'!$GG$54,FR173,'ANNUAL SUMMARY'!$V$9,FC165,'ANNUAL SUMMARY'!$FE$6)+SUMIFS('ANNUAL SUMMARY'!$GG$112,FR173,'ANNUAL SUMMARY'!$V$9,FC165,'ANNUAL SUMMARY'!$FE$64)+SUMIFS('ANNUAL SUMMARY'!$GG$170,FR173,'ANNUAL SUMMARY'!$V$9,FC165,'ANNUAL SUMMARY'!$FE$122)+SUMIFS('ANNUAL SUMMARY'!$GG$228,FR173,'ANNUAL SUMMARY'!$V$9,FC165,'ANNUAL SUMMARY'!$FE$180)+SUMIFS('ANNUAL SUMMARY'!$GG$286,FR173,'ANNUAL SUMMARY'!$V$9,FC165,'ANNUAL SUMMARY'!$FE$238)+SUMIFS('ANNUAL SUMMARY'!$GG$344,FR173,'ANNUAL SUMMARY'!$V$9,FC165,'ANNUAL SUMMARY'!$FE$296)+SUMIFS('ANNUAL SUMMARY'!$GG$402,FR173,'ANNUAL SUMMARY'!$V$9,FC165,'ANNUAL SUMMARY'!$FE$354)+SUMIFS('ANNUAL SUMMARY'!$GG$460,FR173,'ANNUAL SUMMARY'!$V$9,FC165,'ANNUAL SUMMARY'!$FE$412)+SUMIFS('ANNUAL SUMMARY'!$GG$518,FR173,'ANNUAL SUMMARY'!$V$9,FC165,'ANNUAL SUMMARY'!$FE$470)+SUMIFS('ANNUAL SUMMARY'!$GG$576,FR173,'ANNUAL SUMMARY'!$V$9,FC165,'ANNUAL SUMMARY'!$FE$528)+SUMIFS('ANNUAL SUMMARY'!$GG$634,FR173,'ANNUAL SUMMARY'!$V$9,FC165,'ANNUAL SUMMARY'!$FE$586)+SUMIFS('ANNUAL SUMMARY'!$GG$692,FR173,'ANNUAL SUMMARY'!$V$9,FC165,'ANNUAL SUMMARY'!$FE$644)</f>
        <v>0</v>
      </c>
      <c r="GF173" s="727"/>
      <c r="GG173" s="727"/>
      <c r="GH173" s="727"/>
      <c r="GI173" s="728">
        <f>SUMIFS('ANNUAL SUMMARY'!$AR$54,FR173,'ANNUAL SUMMARY'!$V$9,FC165,'ANNUAL SUMMARY'!$L$6)+SUMIFS('ANNUAL SUMMARY'!$AR$112,FR173,'ANNUAL SUMMARY'!$V$9,FC165,'ANNUAL SUMMARY'!$L$64)+SUMIFS('ANNUAL SUMMARY'!$AR$170,FR173,'ANNUAL SUMMARY'!$V$9,FC165,'ANNUAL SUMMARY'!$L$122)+SUMIFS('ANNUAL SUMMARY'!$AR$228,FR173,'ANNUAL SUMMARY'!$V$9,FC165,'ANNUAL SUMMARY'!$L$180)+SUMIFS('ANNUAL SUMMARY'!$AR$286,FR173,'ANNUAL SUMMARY'!$V$9,FC165,'ANNUAL SUMMARY'!$L$238)+SUMIFS('ANNUAL SUMMARY'!$AR$344,FR173,'ANNUAL SUMMARY'!$V$9,FC165,'ANNUAL SUMMARY'!$L$296)+SUMIFS('ANNUAL SUMMARY'!$AR$402,FR173,'ANNUAL SUMMARY'!$V$9,FC165,'ANNUAL SUMMARY'!$L$354)+SUMIFS('ANNUAL SUMMARY'!$AR$460,FR173,'ANNUAL SUMMARY'!$V$9,FC165,'ANNUAL SUMMARY'!$L$412)+SUMIFS('ANNUAL SUMMARY'!$AR$518,FR173,'ANNUAL SUMMARY'!$V$9,FC165,'ANNUAL SUMMARY'!$L$470)+SUMIFS('ANNUAL SUMMARY'!$AR$576,FR173,'ANNUAL SUMMARY'!$V$9,FC165,'ANNUAL SUMMARY'!$L$528)+SUMIFS('ANNUAL SUMMARY'!$AR$634,FR173,'ANNUAL SUMMARY'!$V$9,FC165,'ANNUAL SUMMARY'!$L$586)+SUMIFS('ANNUAL SUMMARY'!$AR$692,FR173,'ANNUAL SUMMARY'!$V$9,FC165,'ANNUAL SUMMARY'!$L$644)+SUMIFS('ANNUAL SUMMARY'!$CO$54,FR173,'ANNUAL SUMMARY'!$V$9,FC165,'ANNUAL SUMMARY'!$BI$6)+SUMIFS('ANNUAL SUMMARY'!$CO$112,FR173,'ANNUAL SUMMARY'!$V$9,FC165,'ANNUAL SUMMARY'!$BI$64)+SUMIFS('ANNUAL SUMMARY'!$CO$170,FR173,'ANNUAL SUMMARY'!$V$9,FC165,'ANNUAL SUMMARY'!$BI$122)+SUMIFS('ANNUAL SUMMARY'!$CO$228,FR173,'ANNUAL SUMMARY'!$V$9,FC165,'ANNUAL SUMMARY'!$BI$180)+SUMIFS('ANNUAL SUMMARY'!$CO$286,FR173,'ANNUAL SUMMARY'!$V$9,FC165,'ANNUAL SUMMARY'!$BI$238)+SUMIFS('ANNUAL SUMMARY'!$CO$344,FR173,'ANNUAL SUMMARY'!$V$9,FC165,'ANNUAL SUMMARY'!$BI$296)+SUMIFS('ANNUAL SUMMARY'!$CO$402,FR173,'ANNUAL SUMMARY'!$V$9,FC165,'ANNUAL SUMMARY'!$BI$354)+SUMIFS('ANNUAL SUMMARY'!$CO$460,FR173,'ANNUAL SUMMARY'!$V$9,FC165,'ANNUAL SUMMARY'!$BI$412)+SUMIFS('ANNUAL SUMMARY'!$CO$518,FR173,'ANNUAL SUMMARY'!$V$9,FC165,'ANNUAL SUMMARY'!$BI$470)+SUMIFS('ANNUAL SUMMARY'!$CO$576,FR173,'ANNUAL SUMMARY'!$V$9,FC165,'ANNUAL SUMMARY'!$BI$528)+SUMIFS('ANNUAL SUMMARY'!$CO$634,FR173,'ANNUAL SUMMARY'!$V$9,FC165,'ANNUAL SUMMARY'!$BI$586)+SUMIFS('ANNUAL SUMMARY'!$CO$692,FR173,'ANNUAL SUMMARY'!$V$9,FC165,'ANNUAL SUMMARY'!$BI$644)+SUMIFS('ANNUAL SUMMARY'!$EN$54,FR173,'ANNUAL SUMMARY'!$V$9,FC165,'ANNUAL SUMMARY'!$DH$6)+SUMIFS('ANNUAL SUMMARY'!$EN$112,FR173,'ANNUAL SUMMARY'!$V$9,FC165,'ANNUAL SUMMARY'!$DH$64)+SUMIFS('ANNUAL SUMMARY'!$EN$170,FR173,'ANNUAL SUMMARY'!$V$9,FC165,'ANNUAL SUMMARY'!$DH$122)+SUMIFS('ANNUAL SUMMARY'!$EN$228,FR173,'ANNUAL SUMMARY'!$V$9,FC165,'ANNUAL SUMMARY'!$DH$180)+SUMIFS('ANNUAL SUMMARY'!$EN$286,FR173,'ANNUAL SUMMARY'!$V$9,FC165,'ANNUAL SUMMARY'!$DH$238)+SUMIFS('ANNUAL SUMMARY'!$EN$344,FR173,'ANNUAL SUMMARY'!$V$9,FC165,'ANNUAL SUMMARY'!$DH$296)+SUMIFS('ANNUAL SUMMARY'!$EN$402,FR173,'ANNUAL SUMMARY'!$V$9,FC165,'ANNUAL SUMMARY'!$DH$354)+SUMIFS('ANNUAL SUMMARY'!$EN$460,FR173,'ANNUAL SUMMARY'!$V$9,FC165,'ANNUAL SUMMARY'!$DH$412)+SUMIFS('ANNUAL SUMMARY'!$EN$518,FR173,'ANNUAL SUMMARY'!$V$9,FC165,'ANNUAL SUMMARY'!$DH$470)+SUMIFS('ANNUAL SUMMARY'!$EN$576,FR173,'ANNUAL SUMMARY'!$V$9,FC165,'ANNUAL SUMMARY'!$DH$528)+SUMIFS('ANNUAL SUMMARY'!$EN$634,FR173,'ANNUAL SUMMARY'!$V$9,FC165,'ANNUAL SUMMARY'!$DH$586)+SUMIFS('ANNUAL SUMMARY'!$EN$692,FR173,'ANNUAL SUMMARY'!$V$9,FC165,'ANNUAL SUMMARY'!$DH$644)+SUMIFS('ANNUAL SUMMARY'!$GK$54,FR173,'ANNUAL SUMMARY'!$V$9,FC165,'ANNUAL SUMMARY'!$FE$6)+SUMIFS('ANNUAL SUMMARY'!$GK$112,FR173,'ANNUAL SUMMARY'!$V$9,FC165,'ANNUAL SUMMARY'!$FE$64)+SUMIFS('ANNUAL SUMMARY'!$GK$170,FR173,'ANNUAL SUMMARY'!$V$9,FC165,'ANNUAL SUMMARY'!$FE$122)+SUMIFS('ANNUAL SUMMARY'!$GK$228,FR173,'ANNUAL SUMMARY'!$V$9,FC165,'ANNUAL SUMMARY'!$FE$180)+SUMIFS('ANNUAL SUMMARY'!$GK$286,FR173,'ANNUAL SUMMARY'!$V$9,FC165,'ANNUAL SUMMARY'!$FE$238)+SUMIFS('ANNUAL SUMMARY'!$GK$344,FR173,'ANNUAL SUMMARY'!$V$9,FC165,'ANNUAL SUMMARY'!$FE$296)+SUMIFS('ANNUAL SUMMARY'!$GK$402,FR173,'ANNUAL SUMMARY'!$V$9,FC165,'ANNUAL SUMMARY'!$FE$354)+SUMIFS('ANNUAL SUMMARY'!$GK$460,FR173,'ANNUAL SUMMARY'!$V$9,FC165,'ANNUAL SUMMARY'!$FE$412)+SUMIFS('ANNUAL SUMMARY'!$GK$518,FR173,'ANNUAL SUMMARY'!$V$9,FC165,'ANNUAL SUMMARY'!$FE$470)+SUMIFS('ANNUAL SUMMARY'!$GK$576,FR173,'ANNUAL SUMMARY'!$V$9,FC165,'ANNUAL SUMMARY'!$FE$528)+SUMIFS('ANNUAL SUMMARY'!$GK$634,FR173,'ANNUAL SUMMARY'!$V$9,FC165,'ANNUAL SUMMARY'!$FE$586)+SUMIFS('ANNUAL SUMMARY'!$GK$692,FR173,'ANNUAL SUMMARY'!$V$9,FC165,'ANNUAL SUMMARY'!$FE$644)</f>
        <v>0</v>
      </c>
      <c r="GJ173" s="728"/>
      <c r="GK173" s="728"/>
      <c r="GL173" s="728">
        <f>SUMIFS('ANNUAL SUMMARY'!$AU$54,FR173,'ANNUAL SUMMARY'!$V$9,FC165,'ANNUAL SUMMARY'!$L$6)+SUMIFS('ANNUAL SUMMARY'!$AU$112,FR173,'ANNUAL SUMMARY'!$V$9,FC165,'ANNUAL SUMMARY'!$L$64)+SUMIFS('ANNUAL SUMMARY'!$AU$170,FR173,'ANNUAL SUMMARY'!$V$9,FC165,'ANNUAL SUMMARY'!$L$122)+SUMIFS('ANNUAL SUMMARY'!$AU$228,FR173,'ANNUAL SUMMARY'!$V$9,FC165,'ANNUAL SUMMARY'!$L$180)+SUMIFS('ANNUAL SUMMARY'!$AU$286,FR173,'ANNUAL SUMMARY'!$V$9,FC165,'ANNUAL SUMMARY'!$L$238)+SUMIFS('ANNUAL SUMMARY'!$AU$344,FR173,'ANNUAL SUMMARY'!$V$9,FC165,'ANNUAL SUMMARY'!$L$296)+SUMIFS('ANNUAL SUMMARY'!$AU$402,FR173,'ANNUAL SUMMARY'!$V$9,FC165,'ANNUAL SUMMARY'!$L$354)+SUMIFS('ANNUAL SUMMARY'!$AU$460,FR173,'ANNUAL SUMMARY'!$V$9,FC165,'ANNUAL SUMMARY'!$L$412)+SUMIFS('ANNUAL SUMMARY'!$AU$518,FR173,'ANNUAL SUMMARY'!$V$9,FC165,'ANNUAL SUMMARY'!$L$470)+SUMIFS('ANNUAL SUMMARY'!$AU$576,FR173,'ANNUAL SUMMARY'!$V$9,FC165,'ANNUAL SUMMARY'!$L$528)+SUMIFS('ANNUAL SUMMARY'!$AU$634,FR173,'ANNUAL SUMMARY'!$V$9,FC165,'ANNUAL SUMMARY'!$L$586)+SUMIFS('ANNUAL SUMMARY'!$AU$692,FR173,'ANNUAL SUMMARY'!$V$9,FC165,'ANNUAL SUMMARY'!$L$644)+SUMIFS('ANNUAL SUMMARY'!$CR$54,FR173,'ANNUAL SUMMARY'!$V$9,FC165,'ANNUAL SUMMARY'!$BI$6)+SUMIFS('ANNUAL SUMMARY'!$CR$112,FR173,'ANNUAL SUMMARY'!$V$9,FC165,'ANNUAL SUMMARY'!$BI$64)+SUMIFS('ANNUAL SUMMARY'!$CR$170,FR173,'ANNUAL SUMMARY'!$V$9,FC165,'ANNUAL SUMMARY'!$BI$122)+SUMIFS('ANNUAL SUMMARY'!$CR$228,FR173,'ANNUAL SUMMARY'!$V$9,FC165,'ANNUAL SUMMARY'!$BI$180)+SUMIFS('ANNUAL SUMMARY'!$CR$286,FR173,'ANNUAL SUMMARY'!$V$9,FC165,'ANNUAL SUMMARY'!$BI$238)+SUMIFS('ANNUAL SUMMARY'!$CR$344,FR173,'ANNUAL SUMMARY'!$V$9,FC165,'ANNUAL SUMMARY'!$BI$296)+SUMIFS('ANNUAL SUMMARY'!$CR$402,FR173,'ANNUAL SUMMARY'!$V$9,FC165,'ANNUAL SUMMARY'!$BI$354)+SUMIFS('ANNUAL SUMMARY'!$CR$460,FR173,'ANNUAL SUMMARY'!$V$9,FC165,'ANNUAL SUMMARY'!$BI$412)+SUMIFS('ANNUAL SUMMARY'!$CR$518,FR173,'ANNUAL SUMMARY'!$V$9,FC165,'ANNUAL SUMMARY'!$BI$470)+SUMIFS('ANNUAL SUMMARY'!$CR$576,FR173,'ANNUAL SUMMARY'!$V$9,FC165,'ANNUAL SUMMARY'!$BI$528)+SUMIFS('ANNUAL SUMMARY'!$CR$634,FR173,'ANNUAL SUMMARY'!$V$9,FC165,'ANNUAL SUMMARY'!$BI$586)+SUMIFS('ANNUAL SUMMARY'!$CR$692,FR173,'ANNUAL SUMMARY'!$V$9,FC165,'ANNUAL SUMMARY'!$BI$644)+SUMIFS('ANNUAL SUMMARY'!$EQ$54,FR173,'ANNUAL SUMMARY'!$V$9,FC165,'ANNUAL SUMMARY'!$DH$6)+SUMIFS('ANNUAL SUMMARY'!$EQ$112,FR173,'ANNUAL SUMMARY'!$V$9,FC165,'ANNUAL SUMMARY'!$DH$64)+SUMIFS('ANNUAL SUMMARY'!$EQ$170,FR173,'ANNUAL SUMMARY'!$V$9,FC165,'ANNUAL SUMMARY'!$DH$122)+SUMIFS('ANNUAL SUMMARY'!$EQ$228,FR173,'ANNUAL SUMMARY'!$V$9,FC165,'ANNUAL SUMMARY'!$DH$180)+SUMIFS('ANNUAL SUMMARY'!$EQ$286,FR173,'ANNUAL SUMMARY'!$V$9,FC165,'ANNUAL SUMMARY'!$DH$238)+SUMIFS('ANNUAL SUMMARY'!$EQ$344,FR173,'ANNUAL SUMMARY'!$V$9,FC165,'ANNUAL SUMMARY'!$DH$296)+SUMIFS('ANNUAL SUMMARY'!$EQ$402,FR173,'ANNUAL SUMMARY'!$V$9,FC165,'ANNUAL SUMMARY'!$DH$354)+SUMIFS('ANNUAL SUMMARY'!$EQ$460,FR173,'ANNUAL SUMMARY'!$V$9,FC165,'ANNUAL SUMMARY'!$DH$412)+SUMIFS('ANNUAL SUMMARY'!$EQ$518,FR173,'ANNUAL SUMMARY'!$V$9,FC165,'ANNUAL SUMMARY'!$DH$470)+SUMIFS('ANNUAL SUMMARY'!$EQ$576,FR173,'ANNUAL SUMMARY'!$V$9,FC165,'ANNUAL SUMMARY'!$DH$528)+SUMIFS('ANNUAL SUMMARY'!$EQ$634,FR173,'ANNUAL SUMMARY'!$V$9,FC165,'ANNUAL SUMMARY'!$DH$586)+SUMIFS('ANNUAL SUMMARY'!$EQ$692,FR173,'ANNUAL SUMMARY'!$V$9,FC165,'ANNUAL SUMMARY'!$DH$644)+SUMIFS('ANNUAL SUMMARY'!$GN$54,FR173,'ANNUAL SUMMARY'!$V$9,FC165,'ANNUAL SUMMARY'!$FE$6)+SUMIFS('ANNUAL SUMMARY'!$GN$112,FR173,'ANNUAL SUMMARY'!$V$9,FC165,'ANNUAL SUMMARY'!$FE$64)+SUMIFS('ANNUAL SUMMARY'!$GN$170,FR173,'ANNUAL SUMMARY'!$V$9,FC165,'ANNUAL SUMMARY'!$FE$122)+SUMIFS('ANNUAL SUMMARY'!$GN$228,FR173,'ANNUAL SUMMARY'!$V$9,FC165,'ANNUAL SUMMARY'!$FE$180)+SUMIFS('ANNUAL SUMMARY'!$GN$286,FR173,'ANNUAL SUMMARY'!$V$9,FC165,'ANNUAL SUMMARY'!$FE$238)+SUMIFS('ANNUAL SUMMARY'!$GN$344,FR173,'ANNUAL SUMMARY'!$V$9,FC165,'ANNUAL SUMMARY'!$FE$296)+SUMIFS('ANNUAL SUMMARY'!$GN$402,FR173,'ANNUAL SUMMARY'!$V$9,FC165,'ANNUAL SUMMARY'!$FE$354)+SUMIFS('ANNUAL SUMMARY'!$GN$460,FR173,'ANNUAL SUMMARY'!$V$9,FC165,'ANNUAL SUMMARY'!$FE$412)+SUMIFS('ANNUAL SUMMARY'!$GN$518,FR173,'ANNUAL SUMMARY'!$V$9,FC165,'ANNUAL SUMMARY'!$FE$470)+SUMIFS('ANNUAL SUMMARY'!$GN$576,FR173,'ANNUAL SUMMARY'!$V$9,FC165,'ANNUAL SUMMARY'!$FE$528)+SUMIFS('ANNUAL SUMMARY'!$GN$634,FR173,'ANNUAL SUMMARY'!$V$9,FC165,'ANNUAL SUMMARY'!$FE$586)+SUMIFS('ANNUAL SUMMARY'!$GN$692,FR173,'ANNUAL SUMMARY'!$V$9,FC165,'ANNUAL SUMMARY'!$FE$644)</f>
        <v>0</v>
      </c>
      <c r="GM173" s="728"/>
      <c r="GN173" s="728"/>
      <c r="GO173" s="1263"/>
    </row>
    <row r="174" spans="1:197" ht="5.25" customHeight="1" x14ac:dyDescent="0.25">
      <c r="A174" s="154"/>
      <c r="B174" s="732"/>
      <c r="C174" s="733"/>
      <c r="D174" s="733"/>
      <c r="E174" s="733"/>
      <c r="F174" s="733"/>
      <c r="G174" s="733"/>
      <c r="H174" s="734"/>
      <c r="I174" s="805"/>
      <c r="J174" s="702"/>
      <c r="K174" s="702"/>
      <c r="L174" s="806"/>
      <c r="M174" s="785"/>
      <c r="N174" s="708"/>
      <c r="O174" s="708"/>
      <c r="P174" s="708"/>
      <c r="Q174" s="708"/>
      <c r="R174" s="708"/>
      <c r="S174" s="708"/>
      <c r="T174" s="708"/>
      <c r="U174" s="708"/>
      <c r="V174" s="708"/>
      <c r="W174" s="708"/>
      <c r="X174" s="708"/>
      <c r="Y174" s="15"/>
      <c r="Z174" s="814"/>
      <c r="AA174" s="815"/>
      <c r="AB174" s="815"/>
      <c r="AC174" s="815"/>
      <c r="AD174" s="815"/>
      <c r="AE174" s="727"/>
      <c r="AF174" s="727"/>
      <c r="AG174" s="727"/>
      <c r="AH174" s="727"/>
      <c r="AI174" s="727"/>
      <c r="AJ174" s="727"/>
      <c r="AK174" s="727"/>
      <c r="AL174" s="727"/>
      <c r="AM174" s="727"/>
      <c r="AN174" s="727"/>
      <c r="AO174" s="727"/>
      <c r="AP174" s="727"/>
      <c r="AQ174" s="728"/>
      <c r="AR174" s="728"/>
      <c r="AS174" s="728"/>
      <c r="AT174" s="728"/>
      <c r="AU174" s="728"/>
      <c r="AV174" s="1260"/>
      <c r="AW174" s="1263"/>
      <c r="AX174" s="154"/>
      <c r="AY174" s="732"/>
      <c r="AZ174" s="733"/>
      <c r="BA174" s="733"/>
      <c r="BB174" s="733"/>
      <c r="BC174" s="733"/>
      <c r="BD174" s="733"/>
      <c r="BE174" s="734"/>
      <c r="BF174" s="805"/>
      <c r="BG174" s="702"/>
      <c r="BH174" s="702"/>
      <c r="BI174" s="806"/>
      <c r="BJ174" s="785"/>
      <c r="BK174" s="708"/>
      <c r="BL174" s="708"/>
      <c r="BM174" s="708"/>
      <c r="BN174" s="708"/>
      <c r="BO174" s="708"/>
      <c r="BP174" s="708"/>
      <c r="BQ174" s="708"/>
      <c r="BR174" s="708"/>
      <c r="BS174" s="708"/>
      <c r="BT174" s="708"/>
      <c r="BU174" s="708"/>
      <c r="BV174" s="15"/>
      <c r="BW174" s="814"/>
      <c r="BX174" s="815"/>
      <c r="BY174" s="815"/>
      <c r="BZ174" s="815"/>
      <c r="CA174" s="815"/>
      <c r="CB174" s="727"/>
      <c r="CC174" s="727"/>
      <c r="CD174" s="727"/>
      <c r="CE174" s="727"/>
      <c r="CF174" s="727"/>
      <c r="CG174" s="727"/>
      <c r="CH174" s="727"/>
      <c r="CI174" s="727"/>
      <c r="CJ174" s="727"/>
      <c r="CK174" s="727"/>
      <c r="CL174" s="727"/>
      <c r="CM174" s="727"/>
      <c r="CN174" s="728"/>
      <c r="CO174" s="728"/>
      <c r="CP174" s="728"/>
      <c r="CQ174" s="728"/>
      <c r="CR174" s="728"/>
      <c r="CS174" s="728"/>
      <c r="CT174" s="1263"/>
      <c r="CU174" s="1250"/>
      <c r="CV174" s="154"/>
      <c r="CW174" s="732"/>
      <c r="CX174" s="733"/>
      <c r="CY174" s="733"/>
      <c r="CZ174" s="733"/>
      <c r="DA174" s="733"/>
      <c r="DB174" s="733"/>
      <c r="DC174" s="734"/>
      <c r="DD174" s="805"/>
      <c r="DE174" s="702"/>
      <c r="DF174" s="702"/>
      <c r="DG174" s="806"/>
      <c r="DH174" s="785"/>
      <c r="DI174" s="708"/>
      <c r="DJ174" s="708"/>
      <c r="DK174" s="708"/>
      <c r="DL174" s="708"/>
      <c r="DM174" s="708"/>
      <c r="DN174" s="708"/>
      <c r="DO174" s="708"/>
      <c r="DP174" s="708"/>
      <c r="DQ174" s="708"/>
      <c r="DR174" s="708"/>
      <c r="DS174" s="708"/>
      <c r="DT174" s="15"/>
      <c r="DU174" s="814"/>
      <c r="DV174" s="815"/>
      <c r="DW174" s="815"/>
      <c r="DX174" s="815"/>
      <c r="DY174" s="815"/>
      <c r="DZ174" s="727"/>
      <c r="EA174" s="727"/>
      <c r="EB174" s="727"/>
      <c r="EC174" s="727"/>
      <c r="ED174" s="727"/>
      <c r="EE174" s="727"/>
      <c r="EF174" s="727"/>
      <c r="EG174" s="727"/>
      <c r="EH174" s="727"/>
      <c r="EI174" s="727"/>
      <c r="EJ174" s="727"/>
      <c r="EK174" s="727"/>
      <c r="EL174" s="728"/>
      <c r="EM174" s="728"/>
      <c r="EN174" s="728"/>
      <c r="EO174" s="728"/>
      <c r="EP174" s="728"/>
      <c r="EQ174" s="1260"/>
      <c r="ER174" s="1263"/>
      <c r="ES174" s="154"/>
      <c r="ET174" s="732"/>
      <c r="EU174" s="733"/>
      <c r="EV174" s="733"/>
      <c r="EW174" s="733"/>
      <c r="EX174" s="733"/>
      <c r="EY174" s="733"/>
      <c r="EZ174" s="734"/>
      <c r="FA174" s="805"/>
      <c r="FB174" s="702"/>
      <c r="FC174" s="702"/>
      <c r="FD174" s="806"/>
      <c r="FE174" s="785"/>
      <c r="FF174" s="708"/>
      <c r="FG174" s="708"/>
      <c r="FH174" s="708"/>
      <c r="FI174" s="708"/>
      <c r="FJ174" s="708"/>
      <c r="FK174" s="708"/>
      <c r="FL174" s="708"/>
      <c r="FM174" s="708"/>
      <c r="FN174" s="708"/>
      <c r="FO174" s="708"/>
      <c r="FP174" s="708"/>
      <c r="FQ174" s="15"/>
      <c r="FR174" s="814"/>
      <c r="FS174" s="815"/>
      <c r="FT174" s="815"/>
      <c r="FU174" s="815"/>
      <c r="FV174" s="815"/>
      <c r="FW174" s="727"/>
      <c r="FX174" s="727"/>
      <c r="FY174" s="727"/>
      <c r="FZ174" s="727"/>
      <c r="GA174" s="727"/>
      <c r="GB174" s="727"/>
      <c r="GC174" s="727"/>
      <c r="GD174" s="727"/>
      <c r="GE174" s="727"/>
      <c r="GF174" s="727"/>
      <c r="GG174" s="727"/>
      <c r="GH174" s="727"/>
      <c r="GI174" s="728"/>
      <c r="GJ174" s="728"/>
      <c r="GK174" s="728"/>
      <c r="GL174" s="728"/>
      <c r="GM174" s="728"/>
      <c r="GN174" s="728"/>
      <c r="GO174" s="1263"/>
    </row>
    <row r="175" spans="1:197" ht="2.25" customHeight="1" x14ac:dyDescent="0.25">
      <c r="A175" s="154"/>
      <c r="B175" s="12"/>
      <c r="C175" s="12"/>
      <c r="D175" s="12"/>
      <c r="E175" s="12"/>
      <c r="F175" s="12"/>
      <c r="G175" s="12"/>
      <c r="H175" s="12"/>
      <c r="I175" s="12"/>
      <c r="J175" s="12"/>
      <c r="K175" s="12"/>
      <c r="L175" s="12"/>
      <c r="M175" s="15"/>
      <c r="N175" s="729" t="str">
        <f>'ANNUAL SUMMARY'!$O$20</f>
        <v>NIGHT</v>
      </c>
      <c r="O175" s="730"/>
      <c r="P175" s="730"/>
      <c r="Q175" s="730"/>
      <c r="R175" s="745"/>
      <c r="S175" s="749">
        <f>SUMIF('ANNUAL SUMMARY'!$FE$622,K165,'ANNUAL SUMMARY'!$FM$636)+SUMIF('ANNUAL SUMMARY'!$DH$622,K165,'ANNUAL SUMMARY'!$DP$636)+SUMIF('ANNUAL SUMMARY'!$BI$622,K165,'ANNUAL SUMMARY'!$BQ$636)+SUMIF('ANNUAL SUMMARY'!$L$622,K165,'ANNUAL SUMMARY'!$T$636)+SUMIF('ANNUAL SUMMARY'!$FE$566,K165,'ANNUAL SUMMARY'!$FM$580)+SUMIF('ANNUAL SUMMARY'!$DH$566,K165,'ANNUAL SUMMARY'!$DP$580)+SUMIF('ANNUAL SUMMARY'!$BI$566,K165,'ANNUAL SUMMARY'!$BQ$580)+SUMIF('ANNUAL SUMMARY'!$L$566,K165,'ANNUAL SUMMARY'!$T$580)+SUMIF('ANNUAL SUMMARY'!$FE$510,K165,'ANNUAL SUMMARY'!$FM$524)+SUMIF('ANNUAL SUMMARY'!$DH$510,K165,'ANNUAL SUMMARY'!$DP$524)+SUMIF('ANNUAL SUMMARY'!$BI$510,K165,'ANNUAL SUMMARY'!$BQ$524)+SUMIF('ANNUAL SUMMARY'!$L$510,K165,'ANNUAL SUMMARY'!$T$524)+SUMIF('ANNUAL SUMMARY'!$FE$454,K165,'ANNUAL SUMMARY'!$FM$468)+SUMIF('ANNUAL SUMMARY'!$DH$454,K165,'ANNUAL SUMMARY'!$DP$468)+SUMIF('ANNUAL SUMMARY'!$BI$454,K165,'ANNUAL SUMMARY'!$BQ$468)+SUMIF('ANNUAL SUMMARY'!$L$454,K165,'ANNUAL SUMMARY'!$T$468)+SUMIF('ANNUAL SUMMARY'!$FE$398,K165,'ANNUAL SUMMARY'!$FM$412)+SUMIF('ANNUAL SUMMARY'!$DH$398,K165,'ANNUAL SUMMARY'!$DP$412)+SUMIF('ANNUAL SUMMARY'!$BI$398,K165,'ANNUAL SUMMARY'!$BQ$412)+SUMIF('ANNUAL SUMMARY'!$L$398,K165,'ANNUAL SUMMARY'!$T$412)+SUMIF('ANNUAL SUMMARY'!$FE$342,K165,'ANNUAL SUMMARY'!$FM$356)+SUMIF('ANNUAL SUMMARY'!$DH$342,K165,'ANNUAL SUMMARY'!$DP$356)+SUMIF('ANNUAL SUMMARY'!$BI$342,K165,'ANNUAL SUMMARY'!$BQ$356)+SUMIF('ANNUAL SUMMARY'!$L$342,K165,'ANNUAL SUMMARY'!$T$356)+SUMIF('ANNUAL SUMMARY'!$FE$286,K165,'ANNUAL SUMMARY'!$FM$300)+SUMIF('ANNUAL SUMMARY'!$DH$286,K165,'ANNUAL SUMMARY'!$DP$300)+SUMIF('ANNUAL SUMMARY'!$BI$286,K165,'ANNUAL SUMMARY'!$BQ$300)+SUMIF('ANNUAL SUMMARY'!$L$286,K165,'ANNUAL SUMMARY'!$T$300)+SUMIF('ANNUAL SUMMARY'!$FE$230,K165,'ANNUAL SUMMARY'!$FM$244)+SUMIF('ANNUAL SUMMARY'!$DH$230,K165,'ANNUAL SUMMARY'!$DP$244)+SUMIF('ANNUAL SUMMARY'!$BI$230,K165,'ANNUAL SUMMARY'!$BQ$244)+SUMIF('ANNUAL SUMMARY'!$L$230,K165,'ANNUAL SUMMARY'!$T$244)+SUMIF('ANNUAL SUMMARY'!$FE$174,K165,'ANNUAL SUMMARY'!$FM$188)+SUMIF('ANNUAL SUMMARY'!$DH$174,K165,'ANNUAL SUMMARY'!$DP$188)+SUMIF('ANNUAL SUMMARY'!$BI$174,K165,'ANNUAL SUMMARY'!$BQ$188)+SUMIF('ANNUAL SUMMARY'!$L$174,K165,'ANNUAL SUMMARY'!$T$188)+SUMIF('ANNUAL SUMMARY'!$FE$118,K165,'ANNUAL SUMMARY'!$FM$132)+SUMIF('ANNUAL SUMMARY'!$DH$118,K165,'ANNUAL SUMMARY'!$DP$132)+SUMIF('ANNUAL SUMMARY'!$BI$118,K165,'ANNUAL SUMMARY'!$BQ$132)+SUMIF('ANNUAL SUMMARY'!$L$118,K165,'ANNUAL SUMMARY'!$T$132)+SUMIF('ANNUAL SUMMARY'!$FE$62,K165,'ANNUAL SUMMARY'!$FM$76)+SUMIF('ANNUAL SUMMARY'!$DH$62,K165,'ANNUAL SUMMARY'!$DP$76)+SUMIF('ANNUAL SUMMARY'!$BI$62,K165,'ANNUAL SUMMARY'!$BQ$76)+SUMIF('ANNUAL SUMMARY'!$L$62,K165,'ANNUAL SUMMARY'!$T$76)+SUMIF('ANNUAL SUMMARY'!$FE$6,K165,'ANNUAL SUMMARY'!$FM$20)+SUMIF('ANNUAL SUMMARY'!$DH$6,K165,'ANNUAL SUMMARY'!$DP$20)+SUMIF('ANNUAL SUMMARY'!$BI$6,K165,'ANNUAL SUMMARY'!$BQ$20)+SUMIF('ANNUAL SUMMARY'!$L$6,K165,'ANNUAL SUMMARY'!$T$20)+SUMIF('PREVIOUS LOGS'!$K$6,K165,'PREVIOUS LOGS'!$S$17)+SUMIF('PREVIOUS LOGS'!$K$59,$K$6,'PREVIOUS LOGS'!$S$70)+SUMIF('PREVIOUS LOGS'!$K$112,K165,'PREVIOUS LOGS'!$S$123)+SUMIF('PREVIOUS LOGS'!$K$165,K165,'PREVIOUS LOGS'!$S$176)+SUMIF('PREVIOUS LOGS'!$K$218,K165,'PREVIOUS LOGS'!$S$229)+SUMIF('PREVIOUS LOGS'!$K$271,K165,'PREVIOUS LOGS'!$S$282)+SUMIF('PREVIOUS LOGS'!$K$324,K165,'PREVIOUS LOGS'!$S$335)+SUMIF('PREVIOUS LOGS'!$BH$6,K165,'PREVIOUS LOGS'!$BP$17)+SUMIF('PREVIOUS LOGS'!$BH$59,$K$6,'PREVIOUS LOGS'!$BP$70)+SUMIF('PREVIOUS LOGS'!$BH$112,K165,'PREVIOUS LOGS'!$BP$123)+SUMIF('PREVIOUS LOGS'!$BH$165,K165,'PREVIOUS LOGS'!$BP$176)+SUMIF('PREVIOUS LOGS'!$BH$218,K165,'PREVIOUS LOGS'!$BP$229)+SUMIF('PREVIOUS LOGS'!$BH$271,K165,'PREVIOUS LOGS'!$BP$282)+SUMIF('PREVIOUS LOGS'!$BH$324,K165,'PREVIOUS LOGS'!$BP$335)+SUMIF('PREVIOUS LOGS'!$DF$6,K165,'PREVIOUS LOGS'!$DN$17)+SUMIF('PREVIOUS LOGS'!$DF$59,$K$6,'PREVIOUS LOGS'!$DN$70)+SUMIF('PREVIOUS LOGS'!$DF$112,K165,'PREVIOUS LOGS'!$DN$123)+SUMIF('PREVIOUS LOGS'!$DF$165,K165,'PREVIOUS LOGS'!$DN$176)+SUMIF('PREVIOUS LOGS'!$DF$218,K165,'PREVIOUS LOGS'!$DN$229)+SUMIF('PREVIOUS LOGS'!$DF$271,K165,'PREVIOUS LOGS'!$DN$282)+SUMIF('PREVIOUS LOGS'!$DF$324,K165,'PREVIOUS LOGS'!$DN$335)+SUMIF('PREVIOUS LOGS'!$FC$6,K165,'PREVIOUS LOGS'!$FK$17)+SUMIF('PREVIOUS LOGS'!$FC$59,$K$6,'PREVIOUS LOGS'!$FK$70)+SUMIF('PREVIOUS LOGS'!$FC$112,K165,'PREVIOUS LOGS'!$FK$123)+SUMIF('PREVIOUS LOGS'!$FC$165,K165,'PREVIOUS LOGS'!$FK$176)+SUMIF('PREVIOUS LOGS'!$FC$218,K165,'PREVIOUS LOGS'!$FK$229)+SUMIF('PREVIOUS LOGS'!$FC$271,K165,'PREVIOUS LOGS'!$FK$282)+SUMIF('PREVIOUS LOGS'!$FC$324,K165,'PREVIOUS LOGS'!$FK$335)</f>
        <v>0</v>
      </c>
      <c r="T175" s="750"/>
      <c r="U175" s="750"/>
      <c r="V175" s="750"/>
      <c r="W175" s="750"/>
      <c r="X175" s="751"/>
      <c r="Y175" s="15"/>
      <c r="Z175" s="812">
        <f>IF(Z171=0," ",Z171+2)</f>
        <v>2024</v>
      </c>
      <c r="AA175" s="813"/>
      <c r="AB175" s="813"/>
      <c r="AC175" s="813"/>
      <c r="AD175" s="813"/>
      <c r="AE175" s="1118">
        <f>SUMIFS('ANNUAL SUMMARY'!$AF$54,Z175,'ANNUAL SUMMARY'!$V$9,K165,'ANNUAL SUMMARY'!$L$6)+SUMIFS('ANNUAL SUMMARY'!$AF$112,Z175,'ANNUAL SUMMARY'!$V$9,K165,'ANNUAL SUMMARY'!$L$64)+SUMIFS('ANNUAL SUMMARY'!$AF$170,Z175,'ANNUAL SUMMARY'!$V$9,K165,'ANNUAL SUMMARY'!$L$122)+SUMIFS('ANNUAL SUMMARY'!$AF$228,Z175,'ANNUAL SUMMARY'!$V$9,K165,'ANNUAL SUMMARY'!$L$180)+SUMIFS('ANNUAL SUMMARY'!$AF$286,Z175,'ANNUAL SUMMARY'!$V$9,K165,'ANNUAL SUMMARY'!$L$238)+SUMIFS('ANNUAL SUMMARY'!$AF$344,Z175,'ANNUAL SUMMARY'!$V$9,K165,'ANNUAL SUMMARY'!$L$296)+SUMIFS('ANNUAL SUMMARY'!$AF$402,Z175,'ANNUAL SUMMARY'!$V$9,K165,'ANNUAL SUMMARY'!$L$354)+SUMIFS('ANNUAL SUMMARY'!$AF$460,Z175,'ANNUAL SUMMARY'!$V$9,K165,'ANNUAL SUMMARY'!$L$412)+SUMIFS('ANNUAL SUMMARY'!$AF$518,Z175,'ANNUAL SUMMARY'!$V$9,K165,'ANNUAL SUMMARY'!$L$470)+SUMIFS('ANNUAL SUMMARY'!$AF$576,Z175,'ANNUAL SUMMARY'!$V$9,K165,'ANNUAL SUMMARY'!$L$528)+SUMIFS('ANNUAL SUMMARY'!$AF$634,Z175,'ANNUAL SUMMARY'!$V$9,K165,'ANNUAL SUMMARY'!$L$586)+SUMIFS('ANNUAL SUMMARY'!$AF$692,Z175,'ANNUAL SUMMARY'!$V$9,K165,'ANNUAL SUMMARY'!$L$644)+SUMIFS('ANNUAL SUMMARY'!$CC$54,Z175,'ANNUAL SUMMARY'!$V$9,K165,'ANNUAL SUMMARY'!$BI$6)+SUMIFS('ANNUAL SUMMARY'!$CC$112,Z175,'ANNUAL SUMMARY'!$V$9,K165,'ANNUAL SUMMARY'!$BI$64)+SUMIFS('ANNUAL SUMMARY'!$CC$170,Z175,'ANNUAL SUMMARY'!$V$9,K165,'ANNUAL SUMMARY'!$BI$122)+SUMIFS('ANNUAL SUMMARY'!$CC$228,Z175,'ANNUAL SUMMARY'!$V$9,K165,'ANNUAL SUMMARY'!$BI$180)+SUMIFS('ANNUAL SUMMARY'!$CC$286,Z175,'ANNUAL SUMMARY'!$V$9,K165,'ANNUAL SUMMARY'!$BI$238)+SUMIFS('ANNUAL SUMMARY'!$CC$344,Z175,'ANNUAL SUMMARY'!$V$9,K165,'ANNUAL SUMMARY'!$BI$296)+SUMIFS('ANNUAL SUMMARY'!$CC$402,Z175,'ANNUAL SUMMARY'!$V$9,K165,'ANNUAL SUMMARY'!$BI$354)+SUMIFS('ANNUAL SUMMARY'!$CC$460,Z175,'ANNUAL SUMMARY'!$V$9,K165,'ANNUAL SUMMARY'!$BI$412)+SUMIFS('ANNUAL SUMMARY'!$CC$518,Z175,'ANNUAL SUMMARY'!$V$9,K165,'ANNUAL SUMMARY'!$BI$470)+SUMIFS('ANNUAL SUMMARY'!$CC$576,Z175,'ANNUAL SUMMARY'!$V$9,K165,'ANNUAL SUMMARY'!$BI$528)+SUMIFS('ANNUAL SUMMARY'!$CC$634,Z175,'ANNUAL SUMMARY'!$V$9,K165,'ANNUAL SUMMARY'!$BI$586)+SUMIFS('ANNUAL SUMMARY'!$CC$692,Z175,'ANNUAL SUMMARY'!$V$9,K165,'ANNUAL SUMMARY'!$BI$644)+SUMIFS('ANNUAL SUMMARY'!$EB$54,Z175,'ANNUAL SUMMARY'!$V$9,K165,'ANNUAL SUMMARY'!$DH$6)+SUMIFS('ANNUAL SUMMARY'!$EB$112,Z175,'ANNUAL SUMMARY'!$V$9,K165,'ANNUAL SUMMARY'!$DH$64)+SUMIFS('ANNUAL SUMMARY'!$EB$170,Z175,'ANNUAL SUMMARY'!$V$9,K165,'ANNUAL SUMMARY'!$DH$122)+SUMIFS('ANNUAL SUMMARY'!$EB$228,Z175,'ANNUAL SUMMARY'!$V$9,K165,'ANNUAL SUMMARY'!$DH$180)+SUMIFS('ANNUAL SUMMARY'!$EB$286,Z175,'ANNUAL SUMMARY'!$V$9,K165,'ANNUAL SUMMARY'!$DH$238)+SUMIFS('ANNUAL SUMMARY'!$EB$344,Z175,'ANNUAL SUMMARY'!$V$9,K165,'ANNUAL SUMMARY'!$DH$296)+SUMIFS('ANNUAL SUMMARY'!$EB$402,Z175,'ANNUAL SUMMARY'!$V$9,K165,'ANNUAL SUMMARY'!$DH$354)+SUMIFS('ANNUAL SUMMARY'!$EB$460,Z175,'ANNUAL SUMMARY'!$V$9,K165,'ANNUAL SUMMARY'!$DH$412)+SUMIFS('ANNUAL SUMMARY'!$EB$518,Z175,'ANNUAL SUMMARY'!$V$9,K165,'ANNUAL SUMMARY'!$DH$470)+SUMIFS('ANNUAL SUMMARY'!$EB$576,Z175,'ANNUAL SUMMARY'!$V$9,K165,'ANNUAL SUMMARY'!$DH$528)+SUMIFS('ANNUAL SUMMARY'!$EB$634,Z175,'ANNUAL SUMMARY'!$V$9,K165,'ANNUAL SUMMARY'!$DH$586)+SUMIFS('ANNUAL SUMMARY'!$EB$692,Z175,'ANNUAL SUMMARY'!$V$9,K165,'ANNUAL SUMMARY'!$DH$644)+SUMIFS('ANNUAL SUMMARY'!$FY$54,Z175,'ANNUAL SUMMARY'!$V$9,K165,'ANNUAL SUMMARY'!$FE$6)+SUMIFS('ANNUAL SUMMARY'!$FY$112,Z175,'ANNUAL SUMMARY'!$V$9,K165,'ANNUAL SUMMARY'!$FE$64)+SUMIFS('ANNUAL SUMMARY'!$FY$170,Z175,'ANNUAL SUMMARY'!$V$9,K165,'ANNUAL SUMMARY'!$FE$122)+SUMIFS('ANNUAL SUMMARY'!$FY$228,Z175,'ANNUAL SUMMARY'!$V$9,K165,'ANNUAL SUMMARY'!$FE$180)+SUMIFS('ANNUAL SUMMARY'!$FY$286,Z175,'ANNUAL SUMMARY'!$V$9,K165,'ANNUAL SUMMARY'!$FE$238)+SUMIFS('ANNUAL SUMMARY'!$FY$344,Z175,'ANNUAL SUMMARY'!$V$9,K165,'ANNUAL SUMMARY'!$FE$296)+SUMIFS('ANNUAL SUMMARY'!$FY$402,Z175,'ANNUAL SUMMARY'!$V$9,K165,'ANNUAL SUMMARY'!$FE$354)+SUMIFS('ANNUAL SUMMARY'!$FY$460,Z175,'ANNUAL SUMMARY'!$V$9,K165,'ANNUAL SUMMARY'!$FE$412)+SUMIFS('ANNUAL SUMMARY'!$FY$518,Z175,'ANNUAL SUMMARY'!$V$9,K165,'ANNUAL SUMMARY'!$FE$470)+SUMIFS('ANNUAL SUMMARY'!$FY$576,Z175,'ANNUAL SUMMARY'!$V$9,K165,'ANNUAL SUMMARY'!$FE$528)+SUMIFS('ANNUAL SUMMARY'!$FY$634,Z175,'ANNUAL SUMMARY'!$V$9,K165,'ANNUAL SUMMARY'!$FE$586)+SUMIFS('ANNUAL SUMMARY'!$FY$692,Z175,'ANNUAL SUMMARY'!$V$9,K165,'ANNUAL SUMMARY'!$FE$644)</f>
        <v>0</v>
      </c>
      <c r="AF175" s="727"/>
      <c r="AG175" s="727"/>
      <c r="AH175" s="727"/>
      <c r="AI175" s="727">
        <f>SUMIFS('ANNUAL SUMMARY'!$AJ$54,Z175,'ANNUAL SUMMARY'!$V$9,K165,'ANNUAL SUMMARY'!$L$6)+SUMIFS('ANNUAL SUMMARY'!$AJ$112,Z175,'ANNUAL SUMMARY'!$V$9,K165,'ANNUAL SUMMARY'!$L$64)+SUMIFS('ANNUAL SUMMARY'!$AJ$170,Z175,'ANNUAL SUMMARY'!$V$9,K165,'ANNUAL SUMMARY'!$L$122)+SUMIFS('ANNUAL SUMMARY'!$AJ$228,Z175,'ANNUAL SUMMARY'!$V$9,K165,'ANNUAL SUMMARY'!$L$180)+SUMIFS('ANNUAL SUMMARY'!$AJ$286,Z175,'ANNUAL SUMMARY'!$V$9,K165,'ANNUAL SUMMARY'!$L$238)+SUMIFS('ANNUAL SUMMARY'!$AJ$344,Z175,'ANNUAL SUMMARY'!$V$9,K165,'ANNUAL SUMMARY'!$L$296)+SUMIFS('ANNUAL SUMMARY'!$AJ$402,Z175,'ANNUAL SUMMARY'!$V$9,K165,'ANNUAL SUMMARY'!$L$354)+SUMIFS('ANNUAL SUMMARY'!$AJ$460,Z175,'ANNUAL SUMMARY'!$V$9,K165,'ANNUAL SUMMARY'!$L$412)+SUMIFS('ANNUAL SUMMARY'!$AJ$518,Z175,'ANNUAL SUMMARY'!$V$9,K165,'ANNUAL SUMMARY'!$L$470)+SUMIFS('ANNUAL SUMMARY'!$AJ$576,Z175,'ANNUAL SUMMARY'!$V$9,K165,'ANNUAL SUMMARY'!$L$528)+SUMIFS('ANNUAL SUMMARY'!$AJ$634,Z175,'ANNUAL SUMMARY'!$V$9,K165,'ANNUAL SUMMARY'!$L$586)+SUMIFS('ANNUAL SUMMARY'!$AJ$692,Z175,'ANNUAL SUMMARY'!$V$9,K165,'ANNUAL SUMMARY'!$L$644)+SUMIFS('ANNUAL SUMMARY'!$CG$54,Z175,'ANNUAL SUMMARY'!$V$9,K165,'ANNUAL SUMMARY'!$BI$6)+SUMIFS('ANNUAL SUMMARY'!$CG$112,Z175,'ANNUAL SUMMARY'!$V$9,K165,'ANNUAL SUMMARY'!$BI$64)+SUMIFS('ANNUAL SUMMARY'!$CG$170,Z175,'ANNUAL SUMMARY'!$V$9,K165,'ANNUAL SUMMARY'!$BI$122)+SUMIFS('ANNUAL SUMMARY'!$CG$228,Z175,'ANNUAL SUMMARY'!$V$9,K165,'ANNUAL SUMMARY'!$BI$180)+SUMIFS('ANNUAL SUMMARY'!$CG$286,Z175,'ANNUAL SUMMARY'!$V$9,K165,'ANNUAL SUMMARY'!$BI$238)+SUMIFS('ANNUAL SUMMARY'!$CG$344,Z175,'ANNUAL SUMMARY'!$V$9,K165,'ANNUAL SUMMARY'!$BI$296)+SUMIFS('ANNUAL SUMMARY'!$CG$402,Z175,'ANNUAL SUMMARY'!$V$9,K165,'ANNUAL SUMMARY'!$BI$354)+SUMIFS('ANNUAL SUMMARY'!$CG$460,Z175,'ANNUAL SUMMARY'!$V$9,K165,'ANNUAL SUMMARY'!$BI$412)+SUMIFS('ANNUAL SUMMARY'!$CG$518,Z175,'ANNUAL SUMMARY'!$V$9,K165,'ANNUAL SUMMARY'!$BI$470)+SUMIFS('ANNUAL SUMMARY'!$CG$576,Z175,'ANNUAL SUMMARY'!$V$9,K165,'ANNUAL SUMMARY'!$BI$528)+SUMIFS('ANNUAL SUMMARY'!$CG$634,Z175,'ANNUAL SUMMARY'!$V$9,K165,'ANNUAL SUMMARY'!$BI$586)+SUMIFS('ANNUAL SUMMARY'!$CG$692,Z175,'ANNUAL SUMMARY'!$V$9,K165,'ANNUAL SUMMARY'!$BI$644)+SUMIFS('ANNUAL SUMMARY'!$EF$54,Z175,'ANNUAL SUMMARY'!$V$9,K165,'ANNUAL SUMMARY'!$DH$6)+SUMIFS('ANNUAL SUMMARY'!$EF$112,Z175,'ANNUAL SUMMARY'!$V$9,K165,'ANNUAL SUMMARY'!$DH$64)+SUMIFS('ANNUAL SUMMARY'!$EF$170,Z175,'ANNUAL SUMMARY'!$V$9,K165,'ANNUAL SUMMARY'!$DH$122)+SUMIFS('ANNUAL SUMMARY'!$EF$228,Z175,'ANNUAL SUMMARY'!$V$9,K165,'ANNUAL SUMMARY'!$DH$180)+SUMIFS('ANNUAL SUMMARY'!$EF$286,Z175,'ANNUAL SUMMARY'!$V$9,K165,'ANNUAL SUMMARY'!$DH$238)+SUMIFS('ANNUAL SUMMARY'!$EF$344,Z175,'ANNUAL SUMMARY'!$V$9,K165,'ANNUAL SUMMARY'!$DH$296)+SUMIFS('ANNUAL SUMMARY'!$EF$402,Z175,'ANNUAL SUMMARY'!$V$9,K165,'ANNUAL SUMMARY'!$DH$354)+SUMIFS('ANNUAL SUMMARY'!$EF$460,Z175,'ANNUAL SUMMARY'!$V$9,K165,'ANNUAL SUMMARY'!$DH$412)+SUMIFS('ANNUAL SUMMARY'!$EF$518,Z175,'ANNUAL SUMMARY'!$V$9,K165,'ANNUAL SUMMARY'!$DH$470)+SUMIFS('ANNUAL SUMMARY'!$EF$576,Z175,'ANNUAL SUMMARY'!$V$9,K165,'ANNUAL SUMMARY'!$DH$528)+SUMIFS('ANNUAL SUMMARY'!$EF$634,Z175,'ANNUAL SUMMARY'!$V$9,K165,'ANNUAL SUMMARY'!$DH$586)+SUMIFS('ANNUAL SUMMARY'!$EF$692,Z175,'ANNUAL SUMMARY'!$V$9,K165,'ANNUAL SUMMARY'!$DH$644)+SUMIFS('ANNUAL SUMMARY'!$GC$54,Z175,'ANNUAL SUMMARY'!$V$9,K165,'ANNUAL SUMMARY'!$FE$6)+SUMIFS('ANNUAL SUMMARY'!$GC$112,Z175,'ANNUAL SUMMARY'!$V$9,K165,'ANNUAL SUMMARY'!$FE$64)+SUMIFS('ANNUAL SUMMARY'!$GC$170,Z175,'ANNUAL SUMMARY'!$V$9,K165,'ANNUAL SUMMARY'!$FE$122)+SUMIFS('ANNUAL SUMMARY'!$GC$228,Z175,'ANNUAL SUMMARY'!$V$9,K165,'ANNUAL SUMMARY'!$FE$180)+SUMIFS('ANNUAL SUMMARY'!$GC$286,Z175,'ANNUAL SUMMARY'!$V$9,K165,'ANNUAL SUMMARY'!$FE$238)+SUMIFS('ANNUAL SUMMARY'!$GC$344,Z175,'ANNUAL SUMMARY'!$V$9,K165,'ANNUAL SUMMARY'!$FE$296)+SUMIFS('ANNUAL SUMMARY'!$GC$402,Z175,'ANNUAL SUMMARY'!$V$9,K165,'ANNUAL SUMMARY'!$FE$354)+SUMIFS('ANNUAL SUMMARY'!$GC$460,Z175,'ANNUAL SUMMARY'!$V$9,K165,'ANNUAL SUMMARY'!$FE$412)+SUMIFS('ANNUAL SUMMARY'!$GC$518,Z175,'ANNUAL SUMMARY'!$V$9,K165,'ANNUAL SUMMARY'!$FE$470)+SUMIFS('ANNUAL SUMMARY'!$GC$576,Z175,'ANNUAL SUMMARY'!$V$9,K165,'ANNUAL SUMMARY'!$FE$528)+SUMIFS('ANNUAL SUMMARY'!$GC$634,Z175,'ANNUAL SUMMARY'!$V$9,K165,'ANNUAL SUMMARY'!$FE$586)+SUMIFS('ANNUAL SUMMARY'!$GC$692,Z175,'ANNUAL SUMMARY'!$V$9,K165,'ANNUAL SUMMARY'!$FE$644)</f>
        <v>0</v>
      </c>
      <c r="AJ175" s="727"/>
      <c r="AK175" s="727"/>
      <c r="AL175" s="727"/>
      <c r="AM175" s="727">
        <f>SUMIFS('ANNUAL SUMMARY'!$AN$54,Z175,'ANNUAL SUMMARY'!$V$9,K165,'ANNUAL SUMMARY'!$L$6)+SUMIFS('ANNUAL SUMMARY'!$AN$112,Z175,'ANNUAL SUMMARY'!$V$9,K165,'ANNUAL SUMMARY'!$L$64)+SUMIFS('ANNUAL SUMMARY'!$AN$170,Z175,'ANNUAL SUMMARY'!$V$9,K165,'ANNUAL SUMMARY'!$L$122)+SUMIFS('ANNUAL SUMMARY'!$AN$228,Z175,'ANNUAL SUMMARY'!$V$9,K165,'ANNUAL SUMMARY'!$L$180)+SUMIFS('ANNUAL SUMMARY'!$AN$286,Z175,'ANNUAL SUMMARY'!$V$9,K165,'ANNUAL SUMMARY'!$L$238)+SUMIFS('ANNUAL SUMMARY'!$AN$344,Z175,'ANNUAL SUMMARY'!$V$9,K165,'ANNUAL SUMMARY'!$L$296)+SUMIFS('ANNUAL SUMMARY'!$AN$402,Z175,'ANNUAL SUMMARY'!$V$9,K165,'ANNUAL SUMMARY'!$L$354)+SUMIFS('ANNUAL SUMMARY'!$AN$460,Z175,'ANNUAL SUMMARY'!$V$9,K165,'ANNUAL SUMMARY'!$L$412)+SUMIFS('ANNUAL SUMMARY'!$AN$518,Z175,'ANNUAL SUMMARY'!$V$9,K165,'ANNUAL SUMMARY'!$L$470)+SUMIFS('ANNUAL SUMMARY'!$AN$576,Z175,'ANNUAL SUMMARY'!$V$9,K165,'ANNUAL SUMMARY'!$L$528)+SUMIFS('ANNUAL SUMMARY'!$AN$634,Z175,'ANNUAL SUMMARY'!$V$9,K165,'ANNUAL SUMMARY'!$L$586)+SUMIFS('ANNUAL SUMMARY'!$AN$692,Z175,'ANNUAL SUMMARY'!$V$9,K165,'ANNUAL SUMMARY'!$L$644)+SUMIFS('ANNUAL SUMMARY'!$CK$54,Z175,'ANNUAL SUMMARY'!$V$9,K165,'ANNUAL SUMMARY'!$BI$6)+SUMIFS('ANNUAL SUMMARY'!$CK$112,Z175,'ANNUAL SUMMARY'!$V$9,K165,'ANNUAL SUMMARY'!$BI$64)+SUMIFS('ANNUAL SUMMARY'!$CK$170,Z175,'ANNUAL SUMMARY'!$V$9,K165,'ANNUAL SUMMARY'!$BI$122)+SUMIFS('ANNUAL SUMMARY'!$CK$228,Z175,'ANNUAL SUMMARY'!$V$9,K165,'ANNUAL SUMMARY'!$BI$180)+SUMIFS('ANNUAL SUMMARY'!$CK$286,Z175,'ANNUAL SUMMARY'!$V$9,K165,'ANNUAL SUMMARY'!$BI$238)+SUMIFS('ANNUAL SUMMARY'!$CK$344,Z175,'ANNUAL SUMMARY'!$V$9,K165,'ANNUAL SUMMARY'!$BI$296)+SUMIFS('ANNUAL SUMMARY'!$CK$402,Z175,'ANNUAL SUMMARY'!$V$9,K165,'ANNUAL SUMMARY'!$BI$354)+SUMIFS('ANNUAL SUMMARY'!$CK$460,Z175,'ANNUAL SUMMARY'!$V$9,K165,'ANNUAL SUMMARY'!$BI$412)+SUMIFS('ANNUAL SUMMARY'!$CK$518,Z175,'ANNUAL SUMMARY'!$V$9,K165,'ANNUAL SUMMARY'!$BI$470)+SUMIFS('ANNUAL SUMMARY'!$CK$576,Z175,'ANNUAL SUMMARY'!$V$9,K165,'ANNUAL SUMMARY'!$BI$528)+SUMIFS('ANNUAL SUMMARY'!$CK$634,Z175,'ANNUAL SUMMARY'!$V$9,K165,'ANNUAL SUMMARY'!$BI$586)+SUMIFS('ANNUAL SUMMARY'!$CK$692,Z175,'ANNUAL SUMMARY'!$V$9,K165,'ANNUAL SUMMARY'!$BI$644)+SUMIFS('ANNUAL SUMMARY'!$EJ$54,Z175,'ANNUAL SUMMARY'!$V$9,K165,'ANNUAL SUMMARY'!$DH$6)+SUMIFS('ANNUAL SUMMARY'!$EJ$112,Z175,'ANNUAL SUMMARY'!$V$9,K165,'ANNUAL SUMMARY'!$DH$64)+SUMIFS('ANNUAL SUMMARY'!$EJ$170,Z175,'ANNUAL SUMMARY'!$V$9,K165,'ANNUAL SUMMARY'!$DH$122)+SUMIFS('ANNUAL SUMMARY'!$EJ$228,Z175,'ANNUAL SUMMARY'!$V$9,K165,'ANNUAL SUMMARY'!$DH$180)+SUMIFS('ANNUAL SUMMARY'!$EJ$286,Z175,'ANNUAL SUMMARY'!$V$9,K165,'ANNUAL SUMMARY'!$DH$238)+SUMIFS('ANNUAL SUMMARY'!$EJ$344,Z175,'ANNUAL SUMMARY'!$V$9,K165,'ANNUAL SUMMARY'!$DH$296)+SUMIFS('ANNUAL SUMMARY'!$EJ$402,Z175,'ANNUAL SUMMARY'!$V$9,K165,'ANNUAL SUMMARY'!$DH$354)+SUMIFS('ANNUAL SUMMARY'!$EJ$460,Z175,'ANNUAL SUMMARY'!$V$9,K165,'ANNUAL SUMMARY'!$DH$412)+SUMIFS('ANNUAL SUMMARY'!$EJ$518,Z175,'ANNUAL SUMMARY'!$V$9,K165,'ANNUAL SUMMARY'!$DH$470)+SUMIFS('ANNUAL SUMMARY'!$EJ$576,Z175,'ANNUAL SUMMARY'!$V$9,K165,'ANNUAL SUMMARY'!$DH$528)+SUMIFS('ANNUAL SUMMARY'!$EJ$634,Z175,'ANNUAL SUMMARY'!$V$9,K165,'ANNUAL SUMMARY'!$DH$586)+SUMIFS('ANNUAL SUMMARY'!$EJ$692,Z175,'ANNUAL SUMMARY'!$V$9,K165,'ANNUAL SUMMARY'!$DH$644)+SUMIFS('ANNUAL SUMMARY'!$GG$54,Z175,'ANNUAL SUMMARY'!$V$9,K165,'ANNUAL SUMMARY'!$FE$6)+SUMIFS('ANNUAL SUMMARY'!$GG$112,Z175,'ANNUAL SUMMARY'!$V$9,K165,'ANNUAL SUMMARY'!$FE$64)+SUMIFS('ANNUAL SUMMARY'!$GG$170,Z175,'ANNUAL SUMMARY'!$V$9,K165,'ANNUAL SUMMARY'!$FE$122)+SUMIFS('ANNUAL SUMMARY'!$GG$228,Z175,'ANNUAL SUMMARY'!$V$9,K165,'ANNUAL SUMMARY'!$FE$180)+SUMIFS('ANNUAL SUMMARY'!$GG$286,Z175,'ANNUAL SUMMARY'!$V$9,K165,'ANNUAL SUMMARY'!$FE$238)+SUMIFS('ANNUAL SUMMARY'!$GG$344,Z175,'ANNUAL SUMMARY'!$V$9,K165,'ANNUAL SUMMARY'!$FE$296)+SUMIFS('ANNUAL SUMMARY'!$GG$402,Z175,'ANNUAL SUMMARY'!$V$9,K165,'ANNUAL SUMMARY'!$FE$354)+SUMIFS('ANNUAL SUMMARY'!$GG$460,Z175,'ANNUAL SUMMARY'!$V$9,K165,'ANNUAL SUMMARY'!$FE$412)+SUMIFS('ANNUAL SUMMARY'!$GG$518,Z175,'ANNUAL SUMMARY'!$V$9,K165,'ANNUAL SUMMARY'!$FE$470)+SUMIFS('ANNUAL SUMMARY'!$GG$576,Z175,'ANNUAL SUMMARY'!$V$9,K165,'ANNUAL SUMMARY'!$FE$528)+SUMIFS('ANNUAL SUMMARY'!$GG$634,Z175,'ANNUAL SUMMARY'!$V$9,K165,'ANNUAL SUMMARY'!$FE$586)+SUMIFS('ANNUAL SUMMARY'!$GG$692,Z175,'ANNUAL SUMMARY'!$V$9,K165,'ANNUAL SUMMARY'!$FE$644)</f>
        <v>0</v>
      </c>
      <c r="AN175" s="727"/>
      <c r="AO175" s="727"/>
      <c r="AP175" s="727"/>
      <c r="AQ175" s="728">
        <f>SUMIFS('ANNUAL SUMMARY'!$AR$54,Z175,'ANNUAL SUMMARY'!$V$9,K165,'ANNUAL SUMMARY'!$L$6)+SUMIFS('ANNUAL SUMMARY'!$AR$112,Z175,'ANNUAL SUMMARY'!$V$9,K165,'ANNUAL SUMMARY'!$L$64)+SUMIFS('ANNUAL SUMMARY'!$AR$170,Z175,'ANNUAL SUMMARY'!$V$9,K165,'ANNUAL SUMMARY'!$L$122)+SUMIFS('ANNUAL SUMMARY'!$AR$228,Z175,'ANNUAL SUMMARY'!$V$9,K165,'ANNUAL SUMMARY'!$L$180)+SUMIFS('ANNUAL SUMMARY'!$AR$286,Z175,'ANNUAL SUMMARY'!$V$9,K165,'ANNUAL SUMMARY'!$L$238)+SUMIFS('ANNUAL SUMMARY'!$AR$344,Z175,'ANNUAL SUMMARY'!$V$9,K165,'ANNUAL SUMMARY'!$L$296)+SUMIFS('ANNUAL SUMMARY'!$AR$402,Z175,'ANNUAL SUMMARY'!$V$9,K165,'ANNUAL SUMMARY'!$L$354)+SUMIFS('ANNUAL SUMMARY'!$AR$460,Z175,'ANNUAL SUMMARY'!$V$9,K165,'ANNUAL SUMMARY'!$L$412)+SUMIFS('ANNUAL SUMMARY'!$AR$518,Z175,'ANNUAL SUMMARY'!$V$9,K165,'ANNUAL SUMMARY'!$L$470)+SUMIFS('ANNUAL SUMMARY'!$AR$576,Z175,'ANNUAL SUMMARY'!$V$9,K165,'ANNUAL SUMMARY'!$L$528)+SUMIFS('ANNUAL SUMMARY'!$AR$634,Z175,'ANNUAL SUMMARY'!$V$9,K165,'ANNUAL SUMMARY'!$L$586)+SUMIFS('ANNUAL SUMMARY'!$AR$692,Z175,'ANNUAL SUMMARY'!$V$9,K165,'ANNUAL SUMMARY'!$L$644)+SUMIFS('ANNUAL SUMMARY'!$CO$54,Z175,'ANNUAL SUMMARY'!$V$9,K165,'ANNUAL SUMMARY'!$BI$6)+SUMIFS('ANNUAL SUMMARY'!$CO$112,Z175,'ANNUAL SUMMARY'!$V$9,K165,'ANNUAL SUMMARY'!$BI$64)+SUMIFS('ANNUAL SUMMARY'!$CO$170,Z175,'ANNUAL SUMMARY'!$V$9,K165,'ANNUAL SUMMARY'!$BI$122)+SUMIFS('ANNUAL SUMMARY'!$CO$228,Z175,'ANNUAL SUMMARY'!$V$9,K165,'ANNUAL SUMMARY'!$BI$180)+SUMIFS('ANNUAL SUMMARY'!$CO$286,Z175,'ANNUAL SUMMARY'!$V$9,K165,'ANNUAL SUMMARY'!$BI$238)+SUMIFS('ANNUAL SUMMARY'!$CO$344,Z175,'ANNUAL SUMMARY'!$V$9,K165,'ANNUAL SUMMARY'!$BI$296)+SUMIFS('ANNUAL SUMMARY'!$CO$402,Z175,'ANNUAL SUMMARY'!$V$9,K165,'ANNUAL SUMMARY'!$BI$354)+SUMIFS('ANNUAL SUMMARY'!$CO$460,Z175,'ANNUAL SUMMARY'!$V$9,K165,'ANNUAL SUMMARY'!$BI$412)+SUMIFS('ANNUAL SUMMARY'!$CO$518,Z175,'ANNUAL SUMMARY'!$V$9,K165,'ANNUAL SUMMARY'!$BI$470)+SUMIFS('ANNUAL SUMMARY'!$CO$576,Z175,'ANNUAL SUMMARY'!$V$9,K165,'ANNUAL SUMMARY'!$BI$528)+SUMIFS('ANNUAL SUMMARY'!$CO$634,Z175,'ANNUAL SUMMARY'!$V$9,K165,'ANNUAL SUMMARY'!$BI$586)+SUMIFS('ANNUAL SUMMARY'!$CO$692,Z175,'ANNUAL SUMMARY'!$V$9,K165,'ANNUAL SUMMARY'!$BI$644)+SUMIFS('ANNUAL SUMMARY'!$EN$54,Z175,'ANNUAL SUMMARY'!$V$9,K165,'ANNUAL SUMMARY'!$DH$6)+SUMIFS('ANNUAL SUMMARY'!$EN$112,Z175,'ANNUAL SUMMARY'!$V$9,K165,'ANNUAL SUMMARY'!$DH$64)+SUMIFS('ANNUAL SUMMARY'!$EN$170,Z175,'ANNUAL SUMMARY'!$V$9,K165,'ANNUAL SUMMARY'!$DH$122)+SUMIFS('ANNUAL SUMMARY'!$EN$228,Z175,'ANNUAL SUMMARY'!$V$9,K165,'ANNUAL SUMMARY'!$DH$180)+SUMIFS('ANNUAL SUMMARY'!$EN$286,Z175,'ANNUAL SUMMARY'!$V$9,K165,'ANNUAL SUMMARY'!$DH$238)+SUMIFS('ANNUAL SUMMARY'!$EN$344,Z175,'ANNUAL SUMMARY'!$V$9,K165,'ANNUAL SUMMARY'!$DH$296)+SUMIFS('ANNUAL SUMMARY'!$EN$402,Z175,'ANNUAL SUMMARY'!$V$9,K165,'ANNUAL SUMMARY'!$DH$354)+SUMIFS('ANNUAL SUMMARY'!$EN$460,Z175,'ANNUAL SUMMARY'!$V$9,K165,'ANNUAL SUMMARY'!$DH$412)+SUMIFS('ANNUAL SUMMARY'!$EN$518,Z175,'ANNUAL SUMMARY'!$V$9,K165,'ANNUAL SUMMARY'!$DH$470)+SUMIFS('ANNUAL SUMMARY'!$EN$576,Z175,'ANNUAL SUMMARY'!$V$9,K165,'ANNUAL SUMMARY'!$DH$528)+SUMIFS('ANNUAL SUMMARY'!$EN$634,Z175,'ANNUAL SUMMARY'!$V$9,K165,'ANNUAL SUMMARY'!$DH$586)+SUMIFS('ANNUAL SUMMARY'!$EN$692,Z175,'ANNUAL SUMMARY'!$V$9,K165,'ANNUAL SUMMARY'!$DH$644)+SUMIFS('ANNUAL SUMMARY'!$GK$54,Z175,'ANNUAL SUMMARY'!$V$9,K165,'ANNUAL SUMMARY'!$FE$6)+SUMIFS('ANNUAL SUMMARY'!$GK$112,Z175,'ANNUAL SUMMARY'!$V$9,K165,'ANNUAL SUMMARY'!$FE$64)+SUMIFS('ANNUAL SUMMARY'!$GK$170,Z175,'ANNUAL SUMMARY'!$V$9,K165,'ANNUAL SUMMARY'!$FE$122)+SUMIFS('ANNUAL SUMMARY'!$GK$228,Z175,'ANNUAL SUMMARY'!$V$9,K165,'ANNUAL SUMMARY'!$FE$180)+SUMIFS('ANNUAL SUMMARY'!$GK$286,Z175,'ANNUAL SUMMARY'!$V$9,K165,'ANNUAL SUMMARY'!$FE$238)+SUMIFS('ANNUAL SUMMARY'!$GK$344,Z175,'ANNUAL SUMMARY'!$V$9,K165,'ANNUAL SUMMARY'!$FE$296)+SUMIFS('ANNUAL SUMMARY'!$GK$402,Z175,'ANNUAL SUMMARY'!$V$9,K165,'ANNUAL SUMMARY'!$FE$354)+SUMIFS('ANNUAL SUMMARY'!$GK$460,Z175,'ANNUAL SUMMARY'!$V$9,K165,'ANNUAL SUMMARY'!$FE$412)+SUMIFS('ANNUAL SUMMARY'!$GK$518,Z175,'ANNUAL SUMMARY'!$V$9,K165,'ANNUAL SUMMARY'!$FE$470)+SUMIFS('ANNUAL SUMMARY'!$GK$576,Z175,'ANNUAL SUMMARY'!$V$9,K165,'ANNUAL SUMMARY'!$FE$528)+SUMIFS('ANNUAL SUMMARY'!$GK$634,Z175,'ANNUAL SUMMARY'!$V$9,K165,'ANNUAL SUMMARY'!$FE$586)+SUMIFS('ANNUAL SUMMARY'!$GK$692,Z175,'ANNUAL SUMMARY'!$V$9,K165,'ANNUAL SUMMARY'!$FE$644)</f>
        <v>0</v>
      </c>
      <c r="AR175" s="728"/>
      <c r="AS175" s="728"/>
      <c r="AT175" s="728">
        <f>SUMIFS('ANNUAL SUMMARY'!$AU$54,Z175,'ANNUAL SUMMARY'!$V$9,K165,'ANNUAL SUMMARY'!$L$6)+SUMIFS('ANNUAL SUMMARY'!$AU$112,Z175,'ANNUAL SUMMARY'!$V$9,K165,'ANNUAL SUMMARY'!$L$64)+SUMIFS('ANNUAL SUMMARY'!$AU$170,Z175,'ANNUAL SUMMARY'!$V$9,K165,'ANNUAL SUMMARY'!$L$122)+SUMIFS('ANNUAL SUMMARY'!$AU$228,Z175,'ANNUAL SUMMARY'!$V$9,K165,'ANNUAL SUMMARY'!$L$180)+SUMIFS('ANNUAL SUMMARY'!$AU$286,Z175,'ANNUAL SUMMARY'!$V$9,K165,'ANNUAL SUMMARY'!$L$238)+SUMIFS('ANNUAL SUMMARY'!$AU$344,Z175,'ANNUAL SUMMARY'!$V$9,K165,'ANNUAL SUMMARY'!$L$296)+SUMIFS('ANNUAL SUMMARY'!$AU$402,Z175,'ANNUAL SUMMARY'!$V$9,K165,'ANNUAL SUMMARY'!$L$354)+SUMIFS('ANNUAL SUMMARY'!$AU$460,Z175,'ANNUAL SUMMARY'!$V$9,K165,'ANNUAL SUMMARY'!$L$412)+SUMIFS('ANNUAL SUMMARY'!$AU$518,Z175,'ANNUAL SUMMARY'!$V$9,K165,'ANNUAL SUMMARY'!$L$470)+SUMIFS('ANNUAL SUMMARY'!$AU$576,Z175,'ANNUAL SUMMARY'!$V$9,K165,'ANNUAL SUMMARY'!$L$528)+SUMIFS('ANNUAL SUMMARY'!$AU$634,Z175,'ANNUAL SUMMARY'!$V$9,K165,'ANNUAL SUMMARY'!$L$586)+SUMIFS('ANNUAL SUMMARY'!$AU$692,Z175,'ANNUAL SUMMARY'!$V$9,K165,'ANNUAL SUMMARY'!$L$644)+SUMIFS('ANNUAL SUMMARY'!$CR$54,Z175,'ANNUAL SUMMARY'!$V$9,K165,'ANNUAL SUMMARY'!$BI$6)+SUMIFS('ANNUAL SUMMARY'!$CR$112,Z175,'ANNUAL SUMMARY'!$V$9,K165,'ANNUAL SUMMARY'!$BI$64)+SUMIFS('ANNUAL SUMMARY'!$CR$170,Z175,'ANNUAL SUMMARY'!$V$9,K165,'ANNUAL SUMMARY'!$BI$122)+SUMIFS('ANNUAL SUMMARY'!$CR$228,Z175,'ANNUAL SUMMARY'!$V$9,K165,'ANNUAL SUMMARY'!$BI$180)+SUMIFS('ANNUAL SUMMARY'!$CR$286,Z175,'ANNUAL SUMMARY'!$V$9,K165,'ANNUAL SUMMARY'!$BI$238)+SUMIFS('ANNUAL SUMMARY'!$CR$344,Z175,'ANNUAL SUMMARY'!$V$9,K165,'ANNUAL SUMMARY'!$BI$296)+SUMIFS('ANNUAL SUMMARY'!$CR$402,Z175,'ANNUAL SUMMARY'!$V$9,K165,'ANNUAL SUMMARY'!$BI$354)+SUMIFS('ANNUAL SUMMARY'!$CR$460,Z175,'ANNUAL SUMMARY'!$V$9,K165,'ANNUAL SUMMARY'!$BI$412)+SUMIFS('ANNUAL SUMMARY'!$CR$518,Z175,'ANNUAL SUMMARY'!$V$9,K165,'ANNUAL SUMMARY'!$BI$470)+SUMIFS('ANNUAL SUMMARY'!$CR$576,Z175,'ANNUAL SUMMARY'!$V$9,K165,'ANNUAL SUMMARY'!$BI$528)+SUMIFS('ANNUAL SUMMARY'!$CR$634,Z175,'ANNUAL SUMMARY'!$V$9,K165,'ANNUAL SUMMARY'!$BI$586)+SUMIFS('ANNUAL SUMMARY'!$CR$692,Z175,'ANNUAL SUMMARY'!$V$9,K165,'ANNUAL SUMMARY'!$BI$644)+SUMIFS('ANNUAL SUMMARY'!$EQ$54,Z175,'ANNUAL SUMMARY'!$V$9,K165,'ANNUAL SUMMARY'!$DH$6)+SUMIFS('ANNUAL SUMMARY'!$EQ$112,Z175,'ANNUAL SUMMARY'!$V$9,K165,'ANNUAL SUMMARY'!$DH$64)+SUMIFS('ANNUAL SUMMARY'!$EQ$170,Z175,'ANNUAL SUMMARY'!$V$9,K165,'ANNUAL SUMMARY'!$DH$122)+SUMIFS('ANNUAL SUMMARY'!$EQ$228,Z175,'ANNUAL SUMMARY'!$V$9,K165,'ANNUAL SUMMARY'!$DH$180)+SUMIFS('ANNUAL SUMMARY'!$EQ$286,Z175,'ANNUAL SUMMARY'!$V$9,K165,'ANNUAL SUMMARY'!$DH$238)+SUMIFS('ANNUAL SUMMARY'!$EQ$344,Z175,'ANNUAL SUMMARY'!$V$9,K165,'ANNUAL SUMMARY'!$DH$296)+SUMIFS('ANNUAL SUMMARY'!$EQ$402,Z175,'ANNUAL SUMMARY'!$V$9,K165,'ANNUAL SUMMARY'!$DH$354)+SUMIFS('ANNUAL SUMMARY'!$EQ$460,Z175,'ANNUAL SUMMARY'!$V$9,K165,'ANNUAL SUMMARY'!$DH$412)+SUMIFS('ANNUAL SUMMARY'!$EQ$518,Z175,'ANNUAL SUMMARY'!$V$9,K165,'ANNUAL SUMMARY'!$DH$470)+SUMIFS('ANNUAL SUMMARY'!$EQ$576,Z175,'ANNUAL SUMMARY'!$V$9,K165,'ANNUAL SUMMARY'!$DH$528)+SUMIFS('ANNUAL SUMMARY'!$EQ$634,Z175,'ANNUAL SUMMARY'!$V$9,K165,'ANNUAL SUMMARY'!$DH$586)+SUMIFS('ANNUAL SUMMARY'!$EQ$692,Z175,'ANNUAL SUMMARY'!$V$9,K165,'ANNUAL SUMMARY'!$DH$644)+SUMIFS('ANNUAL SUMMARY'!$GN$54,Z175,'ANNUAL SUMMARY'!$V$9,K165,'ANNUAL SUMMARY'!$FE$6)+SUMIFS('ANNUAL SUMMARY'!$GN$112,Z175,'ANNUAL SUMMARY'!$V$9,K165,'ANNUAL SUMMARY'!$FE$64)+SUMIFS('ANNUAL SUMMARY'!$GN$170,Z175,'ANNUAL SUMMARY'!$V$9,K165,'ANNUAL SUMMARY'!$FE$122)+SUMIFS('ANNUAL SUMMARY'!$GN$228,Z175,'ANNUAL SUMMARY'!$V$9,K165,'ANNUAL SUMMARY'!$FE$180)+SUMIFS('ANNUAL SUMMARY'!$GN$286,Z175,'ANNUAL SUMMARY'!$V$9,K165,'ANNUAL SUMMARY'!$FE$238)+SUMIFS('ANNUAL SUMMARY'!$GN$344,Z175,'ANNUAL SUMMARY'!$V$9,K165,'ANNUAL SUMMARY'!$FE$296)+SUMIFS('ANNUAL SUMMARY'!$GN$402,Z175,'ANNUAL SUMMARY'!$V$9,K165,'ANNUAL SUMMARY'!$FE$354)+SUMIFS('ANNUAL SUMMARY'!$GN$460,Z175,'ANNUAL SUMMARY'!$V$9,K165,'ANNUAL SUMMARY'!$FE$412)+SUMIFS('ANNUAL SUMMARY'!$GN$518,Z175,'ANNUAL SUMMARY'!$V$9,K165,'ANNUAL SUMMARY'!$FE$470)+SUMIFS('ANNUAL SUMMARY'!$GN$576,Z175,'ANNUAL SUMMARY'!$V$9,K165,'ANNUAL SUMMARY'!$FE$528)+SUMIFS('ANNUAL SUMMARY'!$GN$634,Z175,'ANNUAL SUMMARY'!$V$9,K165,'ANNUAL SUMMARY'!$FE$586)+SUMIFS('ANNUAL SUMMARY'!$GN$692,Z175,'ANNUAL SUMMARY'!$V$9,K165,'ANNUAL SUMMARY'!$FE$644)</f>
        <v>0</v>
      </c>
      <c r="AU175" s="728"/>
      <c r="AV175" s="1260"/>
      <c r="AW175" s="1263"/>
      <c r="AX175" s="154"/>
      <c r="AY175" s="12"/>
      <c r="AZ175" s="12"/>
      <c r="BA175" s="12"/>
      <c r="BB175" s="12"/>
      <c r="BC175" s="12"/>
      <c r="BD175" s="12"/>
      <c r="BE175" s="12"/>
      <c r="BF175" s="12"/>
      <c r="BG175" s="12"/>
      <c r="BH175" s="12"/>
      <c r="BI175" s="12"/>
      <c r="BJ175" s="15"/>
      <c r="BK175" s="729" t="str">
        <f>'ANNUAL SUMMARY'!$O$20</f>
        <v>NIGHT</v>
      </c>
      <c r="BL175" s="730"/>
      <c r="BM175" s="730"/>
      <c r="BN175" s="730"/>
      <c r="BO175" s="745"/>
      <c r="BP175" s="749">
        <f>SUMIF('ANNUAL SUMMARY'!$FE$622,BH165,'ANNUAL SUMMARY'!$FM$636)+SUMIF('ANNUAL SUMMARY'!$DH$622,BH165,'ANNUAL SUMMARY'!$DP$636)+SUMIF('ANNUAL SUMMARY'!$BI$622,BH165,'ANNUAL SUMMARY'!$BQ$636)+SUMIF('ANNUAL SUMMARY'!$L$622,BH165,'ANNUAL SUMMARY'!$T$636)+SUMIF('ANNUAL SUMMARY'!$FE$566,BH165,'ANNUAL SUMMARY'!$FM$580)+SUMIF('ANNUAL SUMMARY'!$DH$566,BH165,'ANNUAL SUMMARY'!$DP$580)+SUMIF('ANNUAL SUMMARY'!$BI$566,BH165,'ANNUAL SUMMARY'!$BQ$580)+SUMIF('ANNUAL SUMMARY'!$L$566,BH165,'ANNUAL SUMMARY'!$T$580)+SUMIF('ANNUAL SUMMARY'!$FE$510,BH165,'ANNUAL SUMMARY'!$FM$524)+SUMIF('ANNUAL SUMMARY'!$DH$510,BH165,'ANNUAL SUMMARY'!$DP$524)+SUMIF('ANNUAL SUMMARY'!$BI$510,BH165,'ANNUAL SUMMARY'!$BQ$524)+SUMIF('ANNUAL SUMMARY'!$L$510,BH165,'ANNUAL SUMMARY'!$T$524)+SUMIF('ANNUAL SUMMARY'!$FE$454,BH165,'ANNUAL SUMMARY'!$FM$468)+SUMIF('ANNUAL SUMMARY'!$DH$454,BH165,'ANNUAL SUMMARY'!$DP$468)+SUMIF('ANNUAL SUMMARY'!$BI$454,BH165,'ANNUAL SUMMARY'!$BQ$468)+SUMIF('ANNUAL SUMMARY'!$L$454,BH165,'ANNUAL SUMMARY'!$T$468)+SUMIF('ANNUAL SUMMARY'!$FE$398,BH165,'ANNUAL SUMMARY'!$FM$412)+SUMIF('ANNUAL SUMMARY'!$DH$398,BH165,'ANNUAL SUMMARY'!$DP$412)+SUMIF('ANNUAL SUMMARY'!$BI$398,BH165,'ANNUAL SUMMARY'!$BQ$412)+SUMIF('ANNUAL SUMMARY'!$L$398,BH165,'ANNUAL SUMMARY'!$T$412)+SUMIF('ANNUAL SUMMARY'!$FE$342,BH165,'ANNUAL SUMMARY'!$FM$356)+SUMIF('ANNUAL SUMMARY'!$DH$342,BH165,'ANNUAL SUMMARY'!$DP$356)+SUMIF('ANNUAL SUMMARY'!$BI$342,BH165,'ANNUAL SUMMARY'!$BQ$356)+SUMIF('ANNUAL SUMMARY'!$L$342,BH165,'ANNUAL SUMMARY'!$T$356)+SUMIF('ANNUAL SUMMARY'!$FE$286,BH165,'ANNUAL SUMMARY'!$FM$300)+SUMIF('ANNUAL SUMMARY'!$DH$286,BH165,'ANNUAL SUMMARY'!$DP$300)+SUMIF('ANNUAL SUMMARY'!$BI$286,BH165,'ANNUAL SUMMARY'!$BQ$300)+SUMIF('ANNUAL SUMMARY'!$L$286,BH165,'ANNUAL SUMMARY'!$T$300)+SUMIF('ANNUAL SUMMARY'!$FE$230,BH165,'ANNUAL SUMMARY'!$FM$244)+SUMIF('ANNUAL SUMMARY'!$DH$230,BH165,'ANNUAL SUMMARY'!$DP$244)+SUMIF('ANNUAL SUMMARY'!$BI$230,BH165,'ANNUAL SUMMARY'!$BQ$244)+SUMIF('ANNUAL SUMMARY'!$L$230,BH165,'ANNUAL SUMMARY'!$T$244)+SUMIF('ANNUAL SUMMARY'!$FE$174,BH165,'ANNUAL SUMMARY'!$FM$188)+SUMIF('ANNUAL SUMMARY'!$DH$174,BH165,'ANNUAL SUMMARY'!$DP$188)+SUMIF('ANNUAL SUMMARY'!$BI$174,BH165,'ANNUAL SUMMARY'!$BQ$188)+SUMIF('ANNUAL SUMMARY'!$L$174,BH165,'ANNUAL SUMMARY'!$T$188)+SUMIF('ANNUAL SUMMARY'!$FE$118,BH165,'ANNUAL SUMMARY'!$FM$132)+SUMIF('ANNUAL SUMMARY'!$DH$118,BH165,'ANNUAL SUMMARY'!$DP$132)+SUMIF('ANNUAL SUMMARY'!$BI$118,BH165,'ANNUAL SUMMARY'!$BQ$132)+SUMIF('ANNUAL SUMMARY'!$L$118,BH165,'ANNUAL SUMMARY'!$T$132)+SUMIF('ANNUAL SUMMARY'!$FE$62,BH165,'ANNUAL SUMMARY'!$FM$76)+SUMIF('ANNUAL SUMMARY'!$DH$62,BH165,'ANNUAL SUMMARY'!$DP$76)+SUMIF('ANNUAL SUMMARY'!$BI$62,BH165,'ANNUAL SUMMARY'!$BQ$76)+SUMIF('ANNUAL SUMMARY'!$L$62,BH165,'ANNUAL SUMMARY'!$T$76)+SUMIF('ANNUAL SUMMARY'!$FE$6,BH165,'ANNUAL SUMMARY'!$FM$20)+SUMIF('ANNUAL SUMMARY'!$DH$6,BH165,'ANNUAL SUMMARY'!$DP$20)+SUMIF('ANNUAL SUMMARY'!$BI$6,BH165,'ANNUAL SUMMARY'!$BQ$20)+SUMIF('ANNUAL SUMMARY'!$L$6,BH165,'ANNUAL SUMMARY'!$T$20)+SUMIF('PREVIOUS LOGS'!$K$6,BH165,'PREVIOUS LOGS'!$S$17)+SUMIF('PREVIOUS LOGS'!$K$59,$K$6,'PREVIOUS LOGS'!$S$70)+SUMIF('PREVIOUS LOGS'!$K$112,BH165,'PREVIOUS LOGS'!$S$123)+SUMIF('PREVIOUS LOGS'!$K$165,BH165,'PREVIOUS LOGS'!$S$176)+SUMIF('PREVIOUS LOGS'!$K$218,BH165,'PREVIOUS LOGS'!$S$229)+SUMIF('PREVIOUS LOGS'!$K$271,BH165,'PREVIOUS LOGS'!$S$282)+SUMIF('PREVIOUS LOGS'!$K$324,BH165,'PREVIOUS LOGS'!$S$335)+SUMIF('PREVIOUS LOGS'!$BH$6,BH165,'PREVIOUS LOGS'!$BP$17)+SUMIF('PREVIOUS LOGS'!$BH$59,$K$6,'PREVIOUS LOGS'!$BP$70)+SUMIF('PREVIOUS LOGS'!$BH$112,BH165,'PREVIOUS LOGS'!$BP$123)+SUMIF('PREVIOUS LOGS'!$BH$165,BH165,'PREVIOUS LOGS'!$BP$176)+SUMIF('PREVIOUS LOGS'!$BH$218,BH165,'PREVIOUS LOGS'!$BP$229)+SUMIF('PREVIOUS LOGS'!$BH$271,BH165,'PREVIOUS LOGS'!$BP$282)+SUMIF('PREVIOUS LOGS'!$BH$324,BH165,'PREVIOUS LOGS'!$BP$335)+SUMIF('PREVIOUS LOGS'!$DF$6,BH165,'PREVIOUS LOGS'!$DN$17)+SUMIF('PREVIOUS LOGS'!$DF$59,$K$6,'PREVIOUS LOGS'!$DN$70)+SUMIF('PREVIOUS LOGS'!$DF$112,BH165,'PREVIOUS LOGS'!$DN$123)+SUMIF('PREVIOUS LOGS'!$DF$165,BH165,'PREVIOUS LOGS'!$DN$176)+SUMIF('PREVIOUS LOGS'!$DF$218,BH165,'PREVIOUS LOGS'!$DN$229)+SUMIF('PREVIOUS LOGS'!$DF$271,BH165,'PREVIOUS LOGS'!$DN$282)+SUMIF('PREVIOUS LOGS'!$DF$324,BH165,'PREVIOUS LOGS'!$DN$335)+SUMIF('PREVIOUS LOGS'!$FC$6,BH165,'PREVIOUS LOGS'!$FK$17)+SUMIF('PREVIOUS LOGS'!$FC$59,$K$6,'PREVIOUS LOGS'!$FK$70)+SUMIF('PREVIOUS LOGS'!$FC$112,BH165,'PREVIOUS LOGS'!$FK$123)+SUMIF('PREVIOUS LOGS'!$FC$165,BH165,'PREVIOUS LOGS'!$FK$176)+SUMIF('PREVIOUS LOGS'!$FC$218,BH165,'PREVIOUS LOGS'!$FK$229)+SUMIF('PREVIOUS LOGS'!$FC$271,BH165,'PREVIOUS LOGS'!$FK$282)+SUMIF('PREVIOUS LOGS'!$FC$324,BH165,'PREVIOUS LOGS'!$FK$335)</f>
        <v>0</v>
      </c>
      <c r="BQ175" s="750"/>
      <c r="BR175" s="750"/>
      <c r="BS175" s="750"/>
      <c r="BT175" s="750"/>
      <c r="BU175" s="751"/>
      <c r="BV175" s="15"/>
      <c r="BW175" s="812">
        <f>IF(BW171=0," ",BW171+2)</f>
        <v>2024</v>
      </c>
      <c r="BX175" s="813"/>
      <c r="BY175" s="813"/>
      <c r="BZ175" s="813"/>
      <c r="CA175" s="813"/>
      <c r="CB175" s="1118">
        <f>SUMIFS('ANNUAL SUMMARY'!$AF$54,BW175,'ANNUAL SUMMARY'!$V$9,BH165,'ANNUAL SUMMARY'!$L$6)+SUMIFS('ANNUAL SUMMARY'!$AF$112,BW175,'ANNUAL SUMMARY'!$V$9,BH165,'ANNUAL SUMMARY'!$L$64)+SUMIFS('ANNUAL SUMMARY'!$AF$170,BW175,'ANNUAL SUMMARY'!$V$9,BH165,'ANNUAL SUMMARY'!$L$122)+SUMIFS('ANNUAL SUMMARY'!$AF$228,BW175,'ANNUAL SUMMARY'!$V$9,BH165,'ANNUAL SUMMARY'!$L$180)+SUMIFS('ANNUAL SUMMARY'!$AF$286,BW175,'ANNUAL SUMMARY'!$V$9,BH165,'ANNUAL SUMMARY'!$L$238)+SUMIFS('ANNUAL SUMMARY'!$AF$344,BW175,'ANNUAL SUMMARY'!$V$9,BH165,'ANNUAL SUMMARY'!$L$296)+SUMIFS('ANNUAL SUMMARY'!$AF$402,BW175,'ANNUAL SUMMARY'!$V$9,BH165,'ANNUAL SUMMARY'!$L$354)+SUMIFS('ANNUAL SUMMARY'!$AF$460,BW175,'ANNUAL SUMMARY'!$V$9,BH165,'ANNUAL SUMMARY'!$L$412)+SUMIFS('ANNUAL SUMMARY'!$AF$518,BW175,'ANNUAL SUMMARY'!$V$9,BH165,'ANNUAL SUMMARY'!$L$470)+SUMIFS('ANNUAL SUMMARY'!$AF$576,BW175,'ANNUAL SUMMARY'!$V$9,BH165,'ANNUAL SUMMARY'!$L$528)+SUMIFS('ANNUAL SUMMARY'!$AF$634,BW175,'ANNUAL SUMMARY'!$V$9,BH165,'ANNUAL SUMMARY'!$L$586)+SUMIFS('ANNUAL SUMMARY'!$AF$692,BW175,'ANNUAL SUMMARY'!$V$9,BH165,'ANNUAL SUMMARY'!$L$644)+SUMIFS('ANNUAL SUMMARY'!$CC$54,BW175,'ANNUAL SUMMARY'!$V$9,BH165,'ANNUAL SUMMARY'!$BI$6)+SUMIFS('ANNUAL SUMMARY'!$CC$112,BW175,'ANNUAL SUMMARY'!$V$9,BH165,'ANNUAL SUMMARY'!$BI$64)+SUMIFS('ANNUAL SUMMARY'!$CC$170,BW175,'ANNUAL SUMMARY'!$V$9,BH165,'ANNUAL SUMMARY'!$BI$122)+SUMIFS('ANNUAL SUMMARY'!$CC$228,BW175,'ANNUAL SUMMARY'!$V$9,BH165,'ANNUAL SUMMARY'!$BI$180)+SUMIFS('ANNUAL SUMMARY'!$CC$286,BW175,'ANNUAL SUMMARY'!$V$9,BH165,'ANNUAL SUMMARY'!$BI$238)+SUMIFS('ANNUAL SUMMARY'!$CC$344,BW175,'ANNUAL SUMMARY'!$V$9,BH165,'ANNUAL SUMMARY'!$BI$296)+SUMIFS('ANNUAL SUMMARY'!$CC$402,BW175,'ANNUAL SUMMARY'!$V$9,BH165,'ANNUAL SUMMARY'!$BI$354)+SUMIFS('ANNUAL SUMMARY'!$CC$460,BW175,'ANNUAL SUMMARY'!$V$9,BH165,'ANNUAL SUMMARY'!$BI$412)+SUMIFS('ANNUAL SUMMARY'!$CC$518,BW175,'ANNUAL SUMMARY'!$V$9,BH165,'ANNUAL SUMMARY'!$BI$470)+SUMIFS('ANNUAL SUMMARY'!$CC$576,BW175,'ANNUAL SUMMARY'!$V$9,BH165,'ANNUAL SUMMARY'!$BI$528)+SUMIFS('ANNUAL SUMMARY'!$CC$634,BW175,'ANNUAL SUMMARY'!$V$9,BH165,'ANNUAL SUMMARY'!$BI$586)+SUMIFS('ANNUAL SUMMARY'!$CC$692,BW175,'ANNUAL SUMMARY'!$V$9,BH165,'ANNUAL SUMMARY'!$BI$644)+SUMIFS('ANNUAL SUMMARY'!$EB$54,BW175,'ANNUAL SUMMARY'!$V$9,BH165,'ANNUAL SUMMARY'!$DH$6)+SUMIFS('ANNUAL SUMMARY'!$EB$112,BW175,'ANNUAL SUMMARY'!$V$9,BH165,'ANNUAL SUMMARY'!$DH$64)+SUMIFS('ANNUAL SUMMARY'!$EB$170,BW175,'ANNUAL SUMMARY'!$V$9,BH165,'ANNUAL SUMMARY'!$DH$122)+SUMIFS('ANNUAL SUMMARY'!$EB$228,BW175,'ANNUAL SUMMARY'!$V$9,BH165,'ANNUAL SUMMARY'!$DH$180)+SUMIFS('ANNUAL SUMMARY'!$EB$286,BW175,'ANNUAL SUMMARY'!$V$9,BH165,'ANNUAL SUMMARY'!$DH$238)+SUMIFS('ANNUAL SUMMARY'!$EB$344,BW175,'ANNUAL SUMMARY'!$V$9,BH165,'ANNUAL SUMMARY'!$DH$296)+SUMIFS('ANNUAL SUMMARY'!$EB$402,BW175,'ANNUAL SUMMARY'!$V$9,BH165,'ANNUAL SUMMARY'!$DH$354)+SUMIFS('ANNUAL SUMMARY'!$EB$460,BW175,'ANNUAL SUMMARY'!$V$9,BH165,'ANNUAL SUMMARY'!$DH$412)+SUMIFS('ANNUAL SUMMARY'!$EB$518,BW175,'ANNUAL SUMMARY'!$V$9,BH165,'ANNUAL SUMMARY'!$DH$470)+SUMIFS('ANNUAL SUMMARY'!$EB$576,BW175,'ANNUAL SUMMARY'!$V$9,BH165,'ANNUAL SUMMARY'!$DH$528)+SUMIFS('ANNUAL SUMMARY'!$EB$634,BW175,'ANNUAL SUMMARY'!$V$9,BH165,'ANNUAL SUMMARY'!$DH$586)+SUMIFS('ANNUAL SUMMARY'!$EB$692,BW175,'ANNUAL SUMMARY'!$V$9,BH165,'ANNUAL SUMMARY'!$DH$644)+SUMIFS('ANNUAL SUMMARY'!$FY$54,BW175,'ANNUAL SUMMARY'!$V$9,BH165,'ANNUAL SUMMARY'!$FE$6)+SUMIFS('ANNUAL SUMMARY'!$FY$112,BW175,'ANNUAL SUMMARY'!$V$9,BH165,'ANNUAL SUMMARY'!$FE$64)+SUMIFS('ANNUAL SUMMARY'!$FY$170,BW175,'ANNUAL SUMMARY'!$V$9,BH165,'ANNUAL SUMMARY'!$FE$122)+SUMIFS('ANNUAL SUMMARY'!$FY$228,BW175,'ANNUAL SUMMARY'!$V$9,BH165,'ANNUAL SUMMARY'!$FE$180)+SUMIFS('ANNUAL SUMMARY'!$FY$286,BW175,'ANNUAL SUMMARY'!$V$9,BH165,'ANNUAL SUMMARY'!$FE$238)+SUMIFS('ANNUAL SUMMARY'!$FY$344,BW175,'ANNUAL SUMMARY'!$V$9,BH165,'ANNUAL SUMMARY'!$FE$296)+SUMIFS('ANNUAL SUMMARY'!$FY$402,BW175,'ANNUAL SUMMARY'!$V$9,BH165,'ANNUAL SUMMARY'!$FE$354)+SUMIFS('ANNUAL SUMMARY'!$FY$460,BW175,'ANNUAL SUMMARY'!$V$9,BH165,'ANNUAL SUMMARY'!$FE$412)+SUMIFS('ANNUAL SUMMARY'!$FY$518,BW175,'ANNUAL SUMMARY'!$V$9,BH165,'ANNUAL SUMMARY'!$FE$470)+SUMIFS('ANNUAL SUMMARY'!$FY$576,BW175,'ANNUAL SUMMARY'!$V$9,BH165,'ANNUAL SUMMARY'!$FE$528)+SUMIFS('ANNUAL SUMMARY'!$FY$634,BW175,'ANNUAL SUMMARY'!$V$9,BH165,'ANNUAL SUMMARY'!$FE$586)+SUMIFS('ANNUAL SUMMARY'!$FY$692,BW175,'ANNUAL SUMMARY'!$V$9,BH165,'ANNUAL SUMMARY'!$FE$644)</f>
        <v>0</v>
      </c>
      <c r="CC175" s="727"/>
      <c r="CD175" s="727"/>
      <c r="CE175" s="727"/>
      <c r="CF175" s="727">
        <f>SUMIFS('ANNUAL SUMMARY'!$AJ$54,BW175,'ANNUAL SUMMARY'!$V$9,BH165,'ANNUAL SUMMARY'!$L$6)+SUMIFS('ANNUAL SUMMARY'!$AJ$112,BW175,'ANNUAL SUMMARY'!$V$9,BH165,'ANNUAL SUMMARY'!$L$64)+SUMIFS('ANNUAL SUMMARY'!$AJ$170,BW175,'ANNUAL SUMMARY'!$V$9,BH165,'ANNUAL SUMMARY'!$L$122)+SUMIFS('ANNUAL SUMMARY'!$AJ$228,BW175,'ANNUAL SUMMARY'!$V$9,BH165,'ANNUAL SUMMARY'!$L$180)+SUMIFS('ANNUAL SUMMARY'!$AJ$286,BW175,'ANNUAL SUMMARY'!$V$9,BH165,'ANNUAL SUMMARY'!$L$238)+SUMIFS('ANNUAL SUMMARY'!$AJ$344,BW175,'ANNUAL SUMMARY'!$V$9,BH165,'ANNUAL SUMMARY'!$L$296)+SUMIFS('ANNUAL SUMMARY'!$AJ$402,BW175,'ANNUAL SUMMARY'!$V$9,BH165,'ANNUAL SUMMARY'!$L$354)+SUMIFS('ANNUAL SUMMARY'!$AJ$460,BW175,'ANNUAL SUMMARY'!$V$9,BH165,'ANNUAL SUMMARY'!$L$412)+SUMIFS('ANNUAL SUMMARY'!$AJ$518,BW175,'ANNUAL SUMMARY'!$V$9,BH165,'ANNUAL SUMMARY'!$L$470)+SUMIFS('ANNUAL SUMMARY'!$AJ$576,BW175,'ANNUAL SUMMARY'!$V$9,BH165,'ANNUAL SUMMARY'!$L$528)+SUMIFS('ANNUAL SUMMARY'!$AJ$634,BW175,'ANNUAL SUMMARY'!$V$9,BH165,'ANNUAL SUMMARY'!$L$586)+SUMIFS('ANNUAL SUMMARY'!$AJ$692,BW175,'ANNUAL SUMMARY'!$V$9,BH165,'ANNUAL SUMMARY'!$L$644)+SUMIFS('ANNUAL SUMMARY'!$CG$54,BW175,'ANNUAL SUMMARY'!$V$9,BH165,'ANNUAL SUMMARY'!$BI$6)+SUMIFS('ANNUAL SUMMARY'!$CG$112,BW175,'ANNUAL SUMMARY'!$V$9,BH165,'ANNUAL SUMMARY'!$BI$64)+SUMIFS('ANNUAL SUMMARY'!$CG$170,BW175,'ANNUAL SUMMARY'!$V$9,BH165,'ANNUAL SUMMARY'!$BI$122)+SUMIFS('ANNUAL SUMMARY'!$CG$228,BW175,'ANNUAL SUMMARY'!$V$9,BH165,'ANNUAL SUMMARY'!$BI$180)+SUMIFS('ANNUAL SUMMARY'!$CG$286,BW175,'ANNUAL SUMMARY'!$V$9,BH165,'ANNUAL SUMMARY'!$BI$238)+SUMIFS('ANNUAL SUMMARY'!$CG$344,BW175,'ANNUAL SUMMARY'!$V$9,BH165,'ANNUAL SUMMARY'!$BI$296)+SUMIFS('ANNUAL SUMMARY'!$CG$402,BW175,'ANNUAL SUMMARY'!$V$9,BH165,'ANNUAL SUMMARY'!$BI$354)+SUMIFS('ANNUAL SUMMARY'!$CG$460,BW175,'ANNUAL SUMMARY'!$V$9,BH165,'ANNUAL SUMMARY'!$BI$412)+SUMIFS('ANNUAL SUMMARY'!$CG$518,BW175,'ANNUAL SUMMARY'!$V$9,BH165,'ANNUAL SUMMARY'!$BI$470)+SUMIFS('ANNUAL SUMMARY'!$CG$576,BW175,'ANNUAL SUMMARY'!$V$9,BH165,'ANNUAL SUMMARY'!$BI$528)+SUMIFS('ANNUAL SUMMARY'!$CG$634,BW175,'ANNUAL SUMMARY'!$V$9,BH165,'ANNUAL SUMMARY'!$BI$586)+SUMIFS('ANNUAL SUMMARY'!$CG$692,BW175,'ANNUAL SUMMARY'!$V$9,BH165,'ANNUAL SUMMARY'!$BI$644)+SUMIFS('ANNUAL SUMMARY'!$EF$54,BW175,'ANNUAL SUMMARY'!$V$9,BH165,'ANNUAL SUMMARY'!$DH$6)+SUMIFS('ANNUAL SUMMARY'!$EF$112,BW175,'ANNUAL SUMMARY'!$V$9,BH165,'ANNUAL SUMMARY'!$DH$64)+SUMIFS('ANNUAL SUMMARY'!$EF$170,BW175,'ANNUAL SUMMARY'!$V$9,BH165,'ANNUAL SUMMARY'!$DH$122)+SUMIFS('ANNUAL SUMMARY'!$EF$228,BW175,'ANNUAL SUMMARY'!$V$9,BH165,'ANNUAL SUMMARY'!$DH$180)+SUMIFS('ANNUAL SUMMARY'!$EF$286,BW175,'ANNUAL SUMMARY'!$V$9,BH165,'ANNUAL SUMMARY'!$DH$238)+SUMIFS('ANNUAL SUMMARY'!$EF$344,BW175,'ANNUAL SUMMARY'!$V$9,BH165,'ANNUAL SUMMARY'!$DH$296)+SUMIFS('ANNUAL SUMMARY'!$EF$402,BW175,'ANNUAL SUMMARY'!$V$9,BH165,'ANNUAL SUMMARY'!$DH$354)+SUMIFS('ANNUAL SUMMARY'!$EF$460,BW175,'ANNUAL SUMMARY'!$V$9,BH165,'ANNUAL SUMMARY'!$DH$412)+SUMIFS('ANNUAL SUMMARY'!$EF$518,BW175,'ANNUAL SUMMARY'!$V$9,BH165,'ANNUAL SUMMARY'!$DH$470)+SUMIFS('ANNUAL SUMMARY'!$EF$576,BW175,'ANNUAL SUMMARY'!$V$9,BH165,'ANNUAL SUMMARY'!$DH$528)+SUMIFS('ANNUAL SUMMARY'!$EF$634,BW175,'ANNUAL SUMMARY'!$V$9,BH165,'ANNUAL SUMMARY'!$DH$586)+SUMIFS('ANNUAL SUMMARY'!$EF$692,BW175,'ANNUAL SUMMARY'!$V$9,BH165,'ANNUAL SUMMARY'!$DH$644)+SUMIFS('ANNUAL SUMMARY'!$GC$54,BW175,'ANNUAL SUMMARY'!$V$9,BH165,'ANNUAL SUMMARY'!$FE$6)+SUMIFS('ANNUAL SUMMARY'!$GC$112,BW175,'ANNUAL SUMMARY'!$V$9,BH165,'ANNUAL SUMMARY'!$FE$64)+SUMIFS('ANNUAL SUMMARY'!$GC$170,BW175,'ANNUAL SUMMARY'!$V$9,BH165,'ANNUAL SUMMARY'!$FE$122)+SUMIFS('ANNUAL SUMMARY'!$GC$228,BW175,'ANNUAL SUMMARY'!$V$9,BH165,'ANNUAL SUMMARY'!$FE$180)+SUMIFS('ANNUAL SUMMARY'!$GC$286,BW175,'ANNUAL SUMMARY'!$V$9,BH165,'ANNUAL SUMMARY'!$FE$238)+SUMIFS('ANNUAL SUMMARY'!$GC$344,BW175,'ANNUAL SUMMARY'!$V$9,BH165,'ANNUAL SUMMARY'!$FE$296)+SUMIFS('ANNUAL SUMMARY'!$GC$402,BW175,'ANNUAL SUMMARY'!$V$9,BH165,'ANNUAL SUMMARY'!$FE$354)+SUMIFS('ANNUAL SUMMARY'!$GC$460,BW175,'ANNUAL SUMMARY'!$V$9,BH165,'ANNUAL SUMMARY'!$FE$412)+SUMIFS('ANNUAL SUMMARY'!$GC$518,BW175,'ANNUAL SUMMARY'!$V$9,BH165,'ANNUAL SUMMARY'!$FE$470)+SUMIFS('ANNUAL SUMMARY'!$GC$576,BW175,'ANNUAL SUMMARY'!$V$9,BH165,'ANNUAL SUMMARY'!$FE$528)+SUMIFS('ANNUAL SUMMARY'!$GC$634,BW175,'ANNUAL SUMMARY'!$V$9,BH165,'ANNUAL SUMMARY'!$FE$586)+SUMIFS('ANNUAL SUMMARY'!$GC$692,BW175,'ANNUAL SUMMARY'!$V$9,BH165,'ANNUAL SUMMARY'!$FE$644)</f>
        <v>0</v>
      </c>
      <c r="CG175" s="727"/>
      <c r="CH175" s="727"/>
      <c r="CI175" s="727"/>
      <c r="CJ175" s="727">
        <f>SUMIFS('ANNUAL SUMMARY'!$AN$54,BW175,'ANNUAL SUMMARY'!$V$9,BH165,'ANNUAL SUMMARY'!$L$6)+SUMIFS('ANNUAL SUMMARY'!$AN$112,BW175,'ANNUAL SUMMARY'!$V$9,BH165,'ANNUAL SUMMARY'!$L$64)+SUMIFS('ANNUAL SUMMARY'!$AN$170,BW175,'ANNUAL SUMMARY'!$V$9,BH165,'ANNUAL SUMMARY'!$L$122)+SUMIFS('ANNUAL SUMMARY'!$AN$228,BW175,'ANNUAL SUMMARY'!$V$9,BH165,'ANNUAL SUMMARY'!$L$180)+SUMIFS('ANNUAL SUMMARY'!$AN$286,BW175,'ANNUAL SUMMARY'!$V$9,BH165,'ANNUAL SUMMARY'!$L$238)+SUMIFS('ANNUAL SUMMARY'!$AN$344,BW175,'ANNUAL SUMMARY'!$V$9,BH165,'ANNUAL SUMMARY'!$L$296)+SUMIFS('ANNUAL SUMMARY'!$AN$402,BW175,'ANNUAL SUMMARY'!$V$9,BH165,'ANNUAL SUMMARY'!$L$354)+SUMIFS('ANNUAL SUMMARY'!$AN$460,BW175,'ANNUAL SUMMARY'!$V$9,BH165,'ANNUAL SUMMARY'!$L$412)+SUMIFS('ANNUAL SUMMARY'!$AN$518,BW175,'ANNUAL SUMMARY'!$V$9,BH165,'ANNUAL SUMMARY'!$L$470)+SUMIFS('ANNUAL SUMMARY'!$AN$576,BW175,'ANNUAL SUMMARY'!$V$9,BH165,'ANNUAL SUMMARY'!$L$528)+SUMIFS('ANNUAL SUMMARY'!$AN$634,BW175,'ANNUAL SUMMARY'!$V$9,BH165,'ANNUAL SUMMARY'!$L$586)+SUMIFS('ANNUAL SUMMARY'!$AN$692,BW175,'ANNUAL SUMMARY'!$V$9,BH165,'ANNUAL SUMMARY'!$L$644)+SUMIFS('ANNUAL SUMMARY'!$CK$54,BW175,'ANNUAL SUMMARY'!$V$9,BH165,'ANNUAL SUMMARY'!$BI$6)+SUMIFS('ANNUAL SUMMARY'!$CK$112,BW175,'ANNUAL SUMMARY'!$V$9,BH165,'ANNUAL SUMMARY'!$BI$64)+SUMIFS('ANNUAL SUMMARY'!$CK$170,BW175,'ANNUAL SUMMARY'!$V$9,BH165,'ANNUAL SUMMARY'!$BI$122)+SUMIFS('ANNUAL SUMMARY'!$CK$228,BW175,'ANNUAL SUMMARY'!$V$9,BH165,'ANNUAL SUMMARY'!$BI$180)+SUMIFS('ANNUAL SUMMARY'!$CK$286,BW175,'ANNUAL SUMMARY'!$V$9,BH165,'ANNUAL SUMMARY'!$BI$238)+SUMIFS('ANNUAL SUMMARY'!$CK$344,BW175,'ANNUAL SUMMARY'!$V$9,BH165,'ANNUAL SUMMARY'!$BI$296)+SUMIFS('ANNUAL SUMMARY'!$CK$402,BW175,'ANNUAL SUMMARY'!$V$9,BH165,'ANNUAL SUMMARY'!$BI$354)+SUMIFS('ANNUAL SUMMARY'!$CK$460,BW175,'ANNUAL SUMMARY'!$V$9,BH165,'ANNUAL SUMMARY'!$BI$412)+SUMIFS('ANNUAL SUMMARY'!$CK$518,BW175,'ANNUAL SUMMARY'!$V$9,BH165,'ANNUAL SUMMARY'!$BI$470)+SUMIFS('ANNUAL SUMMARY'!$CK$576,BW175,'ANNUAL SUMMARY'!$V$9,BH165,'ANNUAL SUMMARY'!$BI$528)+SUMIFS('ANNUAL SUMMARY'!$CK$634,BW175,'ANNUAL SUMMARY'!$V$9,BH165,'ANNUAL SUMMARY'!$BI$586)+SUMIFS('ANNUAL SUMMARY'!$CK$692,BW175,'ANNUAL SUMMARY'!$V$9,BH165,'ANNUAL SUMMARY'!$BI$644)+SUMIFS('ANNUAL SUMMARY'!$EJ$54,BW175,'ANNUAL SUMMARY'!$V$9,BH165,'ANNUAL SUMMARY'!$DH$6)+SUMIFS('ANNUAL SUMMARY'!$EJ$112,BW175,'ANNUAL SUMMARY'!$V$9,BH165,'ANNUAL SUMMARY'!$DH$64)+SUMIFS('ANNUAL SUMMARY'!$EJ$170,BW175,'ANNUAL SUMMARY'!$V$9,BH165,'ANNUAL SUMMARY'!$DH$122)+SUMIFS('ANNUAL SUMMARY'!$EJ$228,BW175,'ANNUAL SUMMARY'!$V$9,BH165,'ANNUAL SUMMARY'!$DH$180)+SUMIFS('ANNUAL SUMMARY'!$EJ$286,BW175,'ANNUAL SUMMARY'!$V$9,BH165,'ANNUAL SUMMARY'!$DH$238)+SUMIFS('ANNUAL SUMMARY'!$EJ$344,BW175,'ANNUAL SUMMARY'!$V$9,BH165,'ANNUAL SUMMARY'!$DH$296)+SUMIFS('ANNUAL SUMMARY'!$EJ$402,BW175,'ANNUAL SUMMARY'!$V$9,BH165,'ANNUAL SUMMARY'!$DH$354)+SUMIFS('ANNUAL SUMMARY'!$EJ$460,BW175,'ANNUAL SUMMARY'!$V$9,BH165,'ANNUAL SUMMARY'!$DH$412)+SUMIFS('ANNUAL SUMMARY'!$EJ$518,BW175,'ANNUAL SUMMARY'!$V$9,BH165,'ANNUAL SUMMARY'!$DH$470)+SUMIFS('ANNUAL SUMMARY'!$EJ$576,BW175,'ANNUAL SUMMARY'!$V$9,BH165,'ANNUAL SUMMARY'!$DH$528)+SUMIFS('ANNUAL SUMMARY'!$EJ$634,BW175,'ANNUAL SUMMARY'!$V$9,BH165,'ANNUAL SUMMARY'!$DH$586)+SUMIFS('ANNUAL SUMMARY'!$EJ$692,BW175,'ANNUAL SUMMARY'!$V$9,BH165,'ANNUAL SUMMARY'!$DH$644)+SUMIFS('ANNUAL SUMMARY'!$GG$54,BW175,'ANNUAL SUMMARY'!$V$9,BH165,'ANNUAL SUMMARY'!$FE$6)+SUMIFS('ANNUAL SUMMARY'!$GG$112,BW175,'ANNUAL SUMMARY'!$V$9,BH165,'ANNUAL SUMMARY'!$FE$64)+SUMIFS('ANNUAL SUMMARY'!$GG$170,BW175,'ANNUAL SUMMARY'!$V$9,BH165,'ANNUAL SUMMARY'!$FE$122)+SUMIFS('ANNUAL SUMMARY'!$GG$228,BW175,'ANNUAL SUMMARY'!$V$9,BH165,'ANNUAL SUMMARY'!$FE$180)+SUMIFS('ANNUAL SUMMARY'!$GG$286,BW175,'ANNUAL SUMMARY'!$V$9,BH165,'ANNUAL SUMMARY'!$FE$238)+SUMIFS('ANNUAL SUMMARY'!$GG$344,BW175,'ANNUAL SUMMARY'!$V$9,BH165,'ANNUAL SUMMARY'!$FE$296)+SUMIFS('ANNUAL SUMMARY'!$GG$402,BW175,'ANNUAL SUMMARY'!$V$9,BH165,'ANNUAL SUMMARY'!$FE$354)+SUMIFS('ANNUAL SUMMARY'!$GG$460,BW175,'ANNUAL SUMMARY'!$V$9,BH165,'ANNUAL SUMMARY'!$FE$412)+SUMIFS('ANNUAL SUMMARY'!$GG$518,BW175,'ANNUAL SUMMARY'!$V$9,BH165,'ANNUAL SUMMARY'!$FE$470)+SUMIFS('ANNUAL SUMMARY'!$GG$576,BW175,'ANNUAL SUMMARY'!$V$9,BH165,'ANNUAL SUMMARY'!$FE$528)+SUMIFS('ANNUAL SUMMARY'!$GG$634,BW175,'ANNUAL SUMMARY'!$V$9,BH165,'ANNUAL SUMMARY'!$FE$586)+SUMIFS('ANNUAL SUMMARY'!$GG$692,BW175,'ANNUAL SUMMARY'!$V$9,BH165,'ANNUAL SUMMARY'!$FE$644)</f>
        <v>0</v>
      </c>
      <c r="CK175" s="727"/>
      <c r="CL175" s="727"/>
      <c r="CM175" s="727"/>
      <c r="CN175" s="728">
        <f>SUMIFS('ANNUAL SUMMARY'!$AR$54,BW175,'ANNUAL SUMMARY'!$V$9,BH165,'ANNUAL SUMMARY'!$L$6)+SUMIFS('ANNUAL SUMMARY'!$AR$112,BW175,'ANNUAL SUMMARY'!$V$9,BH165,'ANNUAL SUMMARY'!$L$64)+SUMIFS('ANNUAL SUMMARY'!$AR$170,BW175,'ANNUAL SUMMARY'!$V$9,BH165,'ANNUAL SUMMARY'!$L$122)+SUMIFS('ANNUAL SUMMARY'!$AR$228,BW175,'ANNUAL SUMMARY'!$V$9,BH165,'ANNUAL SUMMARY'!$L$180)+SUMIFS('ANNUAL SUMMARY'!$AR$286,BW175,'ANNUAL SUMMARY'!$V$9,BH165,'ANNUAL SUMMARY'!$L$238)+SUMIFS('ANNUAL SUMMARY'!$AR$344,BW175,'ANNUAL SUMMARY'!$V$9,BH165,'ANNUAL SUMMARY'!$L$296)+SUMIFS('ANNUAL SUMMARY'!$AR$402,BW175,'ANNUAL SUMMARY'!$V$9,BH165,'ANNUAL SUMMARY'!$L$354)+SUMIFS('ANNUAL SUMMARY'!$AR$460,BW175,'ANNUAL SUMMARY'!$V$9,BH165,'ANNUAL SUMMARY'!$L$412)+SUMIFS('ANNUAL SUMMARY'!$AR$518,BW175,'ANNUAL SUMMARY'!$V$9,BH165,'ANNUAL SUMMARY'!$L$470)+SUMIFS('ANNUAL SUMMARY'!$AR$576,BW175,'ANNUAL SUMMARY'!$V$9,BH165,'ANNUAL SUMMARY'!$L$528)+SUMIFS('ANNUAL SUMMARY'!$AR$634,BW175,'ANNUAL SUMMARY'!$V$9,BH165,'ANNUAL SUMMARY'!$L$586)+SUMIFS('ANNUAL SUMMARY'!$AR$692,BW175,'ANNUAL SUMMARY'!$V$9,BH165,'ANNUAL SUMMARY'!$L$644)+SUMIFS('ANNUAL SUMMARY'!$CO$54,BW175,'ANNUAL SUMMARY'!$V$9,BH165,'ANNUAL SUMMARY'!$BI$6)+SUMIFS('ANNUAL SUMMARY'!$CO$112,BW175,'ANNUAL SUMMARY'!$V$9,BH165,'ANNUAL SUMMARY'!$BI$64)+SUMIFS('ANNUAL SUMMARY'!$CO$170,BW175,'ANNUAL SUMMARY'!$V$9,BH165,'ANNUAL SUMMARY'!$BI$122)+SUMIFS('ANNUAL SUMMARY'!$CO$228,BW175,'ANNUAL SUMMARY'!$V$9,BH165,'ANNUAL SUMMARY'!$BI$180)+SUMIFS('ANNUAL SUMMARY'!$CO$286,BW175,'ANNUAL SUMMARY'!$V$9,BH165,'ANNUAL SUMMARY'!$BI$238)+SUMIFS('ANNUAL SUMMARY'!$CO$344,BW175,'ANNUAL SUMMARY'!$V$9,BH165,'ANNUAL SUMMARY'!$BI$296)+SUMIFS('ANNUAL SUMMARY'!$CO$402,BW175,'ANNUAL SUMMARY'!$V$9,BH165,'ANNUAL SUMMARY'!$BI$354)+SUMIFS('ANNUAL SUMMARY'!$CO$460,BW175,'ANNUAL SUMMARY'!$V$9,BH165,'ANNUAL SUMMARY'!$BI$412)+SUMIFS('ANNUAL SUMMARY'!$CO$518,BW175,'ANNUAL SUMMARY'!$V$9,BH165,'ANNUAL SUMMARY'!$BI$470)+SUMIFS('ANNUAL SUMMARY'!$CO$576,BW175,'ANNUAL SUMMARY'!$V$9,BH165,'ANNUAL SUMMARY'!$BI$528)+SUMIFS('ANNUAL SUMMARY'!$CO$634,BW175,'ANNUAL SUMMARY'!$V$9,BH165,'ANNUAL SUMMARY'!$BI$586)+SUMIFS('ANNUAL SUMMARY'!$CO$692,BW175,'ANNUAL SUMMARY'!$V$9,BH165,'ANNUAL SUMMARY'!$BI$644)+SUMIFS('ANNUAL SUMMARY'!$EN$54,BW175,'ANNUAL SUMMARY'!$V$9,BH165,'ANNUAL SUMMARY'!$DH$6)+SUMIFS('ANNUAL SUMMARY'!$EN$112,BW175,'ANNUAL SUMMARY'!$V$9,BH165,'ANNUAL SUMMARY'!$DH$64)+SUMIFS('ANNUAL SUMMARY'!$EN$170,BW175,'ANNUAL SUMMARY'!$V$9,BH165,'ANNUAL SUMMARY'!$DH$122)+SUMIFS('ANNUAL SUMMARY'!$EN$228,BW175,'ANNUAL SUMMARY'!$V$9,BH165,'ANNUAL SUMMARY'!$DH$180)+SUMIFS('ANNUAL SUMMARY'!$EN$286,BW175,'ANNUAL SUMMARY'!$V$9,BH165,'ANNUAL SUMMARY'!$DH$238)+SUMIFS('ANNUAL SUMMARY'!$EN$344,BW175,'ANNUAL SUMMARY'!$V$9,BH165,'ANNUAL SUMMARY'!$DH$296)+SUMIFS('ANNUAL SUMMARY'!$EN$402,BW175,'ANNUAL SUMMARY'!$V$9,BH165,'ANNUAL SUMMARY'!$DH$354)+SUMIFS('ANNUAL SUMMARY'!$EN$460,BW175,'ANNUAL SUMMARY'!$V$9,BH165,'ANNUAL SUMMARY'!$DH$412)+SUMIFS('ANNUAL SUMMARY'!$EN$518,BW175,'ANNUAL SUMMARY'!$V$9,BH165,'ANNUAL SUMMARY'!$DH$470)+SUMIFS('ANNUAL SUMMARY'!$EN$576,BW175,'ANNUAL SUMMARY'!$V$9,BH165,'ANNUAL SUMMARY'!$DH$528)+SUMIFS('ANNUAL SUMMARY'!$EN$634,BW175,'ANNUAL SUMMARY'!$V$9,BH165,'ANNUAL SUMMARY'!$DH$586)+SUMIFS('ANNUAL SUMMARY'!$EN$692,BW175,'ANNUAL SUMMARY'!$V$9,BH165,'ANNUAL SUMMARY'!$DH$644)+SUMIFS('ANNUAL SUMMARY'!$GK$54,BW175,'ANNUAL SUMMARY'!$V$9,BH165,'ANNUAL SUMMARY'!$FE$6)+SUMIFS('ANNUAL SUMMARY'!$GK$112,BW175,'ANNUAL SUMMARY'!$V$9,BH165,'ANNUAL SUMMARY'!$FE$64)+SUMIFS('ANNUAL SUMMARY'!$GK$170,BW175,'ANNUAL SUMMARY'!$V$9,BH165,'ANNUAL SUMMARY'!$FE$122)+SUMIFS('ANNUAL SUMMARY'!$GK$228,BW175,'ANNUAL SUMMARY'!$V$9,BH165,'ANNUAL SUMMARY'!$FE$180)+SUMIFS('ANNUAL SUMMARY'!$GK$286,BW175,'ANNUAL SUMMARY'!$V$9,BH165,'ANNUAL SUMMARY'!$FE$238)+SUMIFS('ANNUAL SUMMARY'!$GK$344,BW175,'ANNUAL SUMMARY'!$V$9,BH165,'ANNUAL SUMMARY'!$FE$296)+SUMIFS('ANNUAL SUMMARY'!$GK$402,BW175,'ANNUAL SUMMARY'!$V$9,BH165,'ANNUAL SUMMARY'!$FE$354)+SUMIFS('ANNUAL SUMMARY'!$GK$460,BW175,'ANNUAL SUMMARY'!$V$9,BH165,'ANNUAL SUMMARY'!$FE$412)+SUMIFS('ANNUAL SUMMARY'!$GK$518,BW175,'ANNUAL SUMMARY'!$V$9,BH165,'ANNUAL SUMMARY'!$FE$470)+SUMIFS('ANNUAL SUMMARY'!$GK$576,BW175,'ANNUAL SUMMARY'!$V$9,BH165,'ANNUAL SUMMARY'!$FE$528)+SUMIFS('ANNUAL SUMMARY'!$GK$634,BW175,'ANNUAL SUMMARY'!$V$9,BH165,'ANNUAL SUMMARY'!$FE$586)+SUMIFS('ANNUAL SUMMARY'!$GK$692,BW175,'ANNUAL SUMMARY'!$V$9,BH165,'ANNUAL SUMMARY'!$FE$644)</f>
        <v>0</v>
      </c>
      <c r="CO175" s="728"/>
      <c r="CP175" s="728"/>
      <c r="CQ175" s="728">
        <f>SUMIFS('ANNUAL SUMMARY'!$AU$54,BW175,'ANNUAL SUMMARY'!$V$9,BH165,'ANNUAL SUMMARY'!$L$6)+SUMIFS('ANNUAL SUMMARY'!$AU$112,BW175,'ANNUAL SUMMARY'!$V$9,BH165,'ANNUAL SUMMARY'!$L$64)+SUMIFS('ANNUAL SUMMARY'!$AU$170,BW175,'ANNUAL SUMMARY'!$V$9,BH165,'ANNUAL SUMMARY'!$L$122)+SUMIFS('ANNUAL SUMMARY'!$AU$228,BW175,'ANNUAL SUMMARY'!$V$9,BH165,'ANNUAL SUMMARY'!$L$180)+SUMIFS('ANNUAL SUMMARY'!$AU$286,BW175,'ANNUAL SUMMARY'!$V$9,BH165,'ANNUAL SUMMARY'!$L$238)+SUMIFS('ANNUAL SUMMARY'!$AU$344,BW175,'ANNUAL SUMMARY'!$V$9,BH165,'ANNUAL SUMMARY'!$L$296)+SUMIFS('ANNUAL SUMMARY'!$AU$402,BW175,'ANNUAL SUMMARY'!$V$9,BH165,'ANNUAL SUMMARY'!$L$354)+SUMIFS('ANNUAL SUMMARY'!$AU$460,BW175,'ANNUAL SUMMARY'!$V$9,BH165,'ANNUAL SUMMARY'!$L$412)+SUMIFS('ANNUAL SUMMARY'!$AU$518,BW175,'ANNUAL SUMMARY'!$V$9,BH165,'ANNUAL SUMMARY'!$L$470)+SUMIFS('ANNUAL SUMMARY'!$AU$576,BW175,'ANNUAL SUMMARY'!$V$9,BH165,'ANNUAL SUMMARY'!$L$528)+SUMIFS('ANNUAL SUMMARY'!$AU$634,BW175,'ANNUAL SUMMARY'!$V$9,BH165,'ANNUAL SUMMARY'!$L$586)+SUMIFS('ANNUAL SUMMARY'!$AU$692,BW175,'ANNUAL SUMMARY'!$V$9,BH165,'ANNUAL SUMMARY'!$L$644)+SUMIFS('ANNUAL SUMMARY'!$CR$54,BW175,'ANNUAL SUMMARY'!$V$9,BH165,'ANNUAL SUMMARY'!$BI$6)+SUMIFS('ANNUAL SUMMARY'!$CR$112,BW175,'ANNUAL SUMMARY'!$V$9,BH165,'ANNUAL SUMMARY'!$BI$64)+SUMIFS('ANNUAL SUMMARY'!$CR$170,BW175,'ANNUAL SUMMARY'!$V$9,BH165,'ANNUAL SUMMARY'!$BI$122)+SUMIFS('ANNUAL SUMMARY'!$CR$228,BW175,'ANNUAL SUMMARY'!$V$9,BH165,'ANNUAL SUMMARY'!$BI$180)+SUMIFS('ANNUAL SUMMARY'!$CR$286,BW175,'ANNUAL SUMMARY'!$V$9,BH165,'ANNUAL SUMMARY'!$BI$238)+SUMIFS('ANNUAL SUMMARY'!$CR$344,BW175,'ANNUAL SUMMARY'!$V$9,BH165,'ANNUAL SUMMARY'!$BI$296)+SUMIFS('ANNUAL SUMMARY'!$CR$402,BW175,'ANNUAL SUMMARY'!$V$9,BH165,'ANNUAL SUMMARY'!$BI$354)+SUMIFS('ANNUAL SUMMARY'!$CR$460,BW175,'ANNUAL SUMMARY'!$V$9,BH165,'ANNUAL SUMMARY'!$BI$412)+SUMIFS('ANNUAL SUMMARY'!$CR$518,BW175,'ANNUAL SUMMARY'!$V$9,BH165,'ANNUAL SUMMARY'!$BI$470)+SUMIFS('ANNUAL SUMMARY'!$CR$576,BW175,'ANNUAL SUMMARY'!$V$9,BH165,'ANNUAL SUMMARY'!$BI$528)+SUMIFS('ANNUAL SUMMARY'!$CR$634,BW175,'ANNUAL SUMMARY'!$V$9,BH165,'ANNUAL SUMMARY'!$BI$586)+SUMIFS('ANNUAL SUMMARY'!$CR$692,BW175,'ANNUAL SUMMARY'!$V$9,BH165,'ANNUAL SUMMARY'!$BI$644)+SUMIFS('ANNUAL SUMMARY'!$EQ$54,BW175,'ANNUAL SUMMARY'!$V$9,BH165,'ANNUAL SUMMARY'!$DH$6)+SUMIFS('ANNUAL SUMMARY'!$EQ$112,BW175,'ANNUAL SUMMARY'!$V$9,BH165,'ANNUAL SUMMARY'!$DH$64)+SUMIFS('ANNUAL SUMMARY'!$EQ$170,BW175,'ANNUAL SUMMARY'!$V$9,BH165,'ANNUAL SUMMARY'!$DH$122)+SUMIFS('ANNUAL SUMMARY'!$EQ$228,BW175,'ANNUAL SUMMARY'!$V$9,BH165,'ANNUAL SUMMARY'!$DH$180)+SUMIFS('ANNUAL SUMMARY'!$EQ$286,BW175,'ANNUAL SUMMARY'!$V$9,BH165,'ANNUAL SUMMARY'!$DH$238)+SUMIFS('ANNUAL SUMMARY'!$EQ$344,BW175,'ANNUAL SUMMARY'!$V$9,BH165,'ANNUAL SUMMARY'!$DH$296)+SUMIFS('ANNUAL SUMMARY'!$EQ$402,BW175,'ANNUAL SUMMARY'!$V$9,BH165,'ANNUAL SUMMARY'!$DH$354)+SUMIFS('ANNUAL SUMMARY'!$EQ$460,BW175,'ANNUAL SUMMARY'!$V$9,BH165,'ANNUAL SUMMARY'!$DH$412)+SUMIFS('ANNUAL SUMMARY'!$EQ$518,BW175,'ANNUAL SUMMARY'!$V$9,BH165,'ANNUAL SUMMARY'!$DH$470)+SUMIFS('ANNUAL SUMMARY'!$EQ$576,BW175,'ANNUAL SUMMARY'!$V$9,BH165,'ANNUAL SUMMARY'!$DH$528)+SUMIFS('ANNUAL SUMMARY'!$EQ$634,BW175,'ANNUAL SUMMARY'!$V$9,BH165,'ANNUAL SUMMARY'!$DH$586)+SUMIFS('ANNUAL SUMMARY'!$EQ$692,BW175,'ANNUAL SUMMARY'!$V$9,BH165,'ANNUAL SUMMARY'!$DH$644)+SUMIFS('ANNUAL SUMMARY'!$GN$54,BW175,'ANNUAL SUMMARY'!$V$9,BH165,'ANNUAL SUMMARY'!$FE$6)+SUMIFS('ANNUAL SUMMARY'!$GN$112,BW175,'ANNUAL SUMMARY'!$V$9,BH165,'ANNUAL SUMMARY'!$FE$64)+SUMIFS('ANNUAL SUMMARY'!$GN$170,BW175,'ANNUAL SUMMARY'!$V$9,BH165,'ANNUAL SUMMARY'!$FE$122)+SUMIFS('ANNUAL SUMMARY'!$GN$228,BW175,'ANNUAL SUMMARY'!$V$9,BH165,'ANNUAL SUMMARY'!$FE$180)+SUMIFS('ANNUAL SUMMARY'!$GN$286,BW175,'ANNUAL SUMMARY'!$V$9,BH165,'ANNUAL SUMMARY'!$FE$238)+SUMIFS('ANNUAL SUMMARY'!$GN$344,BW175,'ANNUAL SUMMARY'!$V$9,BH165,'ANNUAL SUMMARY'!$FE$296)+SUMIFS('ANNUAL SUMMARY'!$GN$402,BW175,'ANNUAL SUMMARY'!$V$9,BH165,'ANNUAL SUMMARY'!$FE$354)+SUMIFS('ANNUAL SUMMARY'!$GN$460,BW175,'ANNUAL SUMMARY'!$V$9,BH165,'ANNUAL SUMMARY'!$FE$412)+SUMIFS('ANNUAL SUMMARY'!$GN$518,BW175,'ANNUAL SUMMARY'!$V$9,BH165,'ANNUAL SUMMARY'!$FE$470)+SUMIFS('ANNUAL SUMMARY'!$GN$576,BW175,'ANNUAL SUMMARY'!$V$9,BH165,'ANNUAL SUMMARY'!$FE$528)+SUMIFS('ANNUAL SUMMARY'!$GN$634,BW175,'ANNUAL SUMMARY'!$V$9,BH165,'ANNUAL SUMMARY'!$FE$586)+SUMIFS('ANNUAL SUMMARY'!$GN$692,BW175,'ANNUAL SUMMARY'!$V$9,BH165,'ANNUAL SUMMARY'!$FE$644)</f>
        <v>0</v>
      </c>
      <c r="CR175" s="728"/>
      <c r="CS175" s="728"/>
      <c r="CT175" s="1263"/>
      <c r="CU175" s="1250"/>
      <c r="CV175" s="154"/>
      <c r="CW175" s="12"/>
      <c r="CX175" s="12"/>
      <c r="CY175" s="12"/>
      <c r="CZ175" s="12"/>
      <c r="DA175" s="12"/>
      <c r="DB175" s="12"/>
      <c r="DC175" s="12"/>
      <c r="DD175" s="12"/>
      <c r="DE175" s="12"/>
      <c r="DF175" s="12"/>
      <c r="DG175" s="12"/>
      <c r="DH175" s="15"/>
      <c r="DI175" s="729" t="str">
        <f>'ANNUAL SUMMARY'!$O$20</f>
        <v>NIGHT</v>
      </c>
      <c r="DJ175" s="730"/>
      <c r="DK175" s="730"/>
      <c r="DL175" s="730"/>
      <c r="DM175" s="745"/>
      <c r="DN175" s="749">
        <f>SUMIF('ANNUAL SUMMARY'!$FE$622,DF165,'ANNUAL SUMMARY'!$FM$636)+SUMIF('ANNUAL SUMMARY'!$DH$622,DF165,'ANNUAL SUMMARY'!$DP$636)+SUMIF('ANNUAL SUMMARY'!$BI$622,DF165,'ANNUAL SUMMARY'!$BQ$636)+SUMIF('ANNUAL SUMMARY'!$L$622,DF165,'ANNUAL SUMMARY'!$T$636)+SUMIF('ANNUAL SUMMARY'!$FE$566,DF165,'ANNUAL SUMMARY'!$FM$580)+SUMIF('ANNUAL SUMMARY'!$DH$566,DF165,'ANNUAL SUMMARY'!$DP$580)+SUMIF('ANNUAL SUMMARY'!$BI$566,DF165,'ANNUAL SUMMARY'!$BQ$580)+SUMIF('ANNUAL SUMMARY'!$L$566,DF165,'ANNUAL SUMMARY'!$T$580)+SUMIF('ANNUAL SUMMARY'!$FE$510,DF165,'ANNUAL SUMMARY'!$FM$524)+SUMIF('ANNUAL SUMMARY'!$DH$510,DF165,'ANNUAL SUMMARY'!$DP$524)+SUMIF('ANNUAL SUMMARY'!$BI$510,DF165,'ANNUAL SUMMARY'!$BQ$524)+SUMIF('ANNUAL SUMMARY'!$L$510,DF165,'ANNUAL SUMMARY'!$T$524)+SUMIF('ANNUAL SUMMARY'!$FE$454,DF165,'ANNUAL SUMMARY'!$FM$468)+SUMIF('ANNUAL SUMMARY'!$DH$454,DF165,'ANNUAL SUMMARY'!$DP$468)+SUMIF('ANNUAL SUMMARY'!$BI$454,DF165,'ANNUAL SUMMARY'!$BQ$468)+SUMIF('ANNUAL SUMMARY'!$L$454,DF165,'ANNUAL SUMMARY'!$T$468)+SUMIF('ANNUAL SUMMARY'!$FE$398,DF165,'ANNUAL SUMMARY'!$FM$412)+SUMIF('ANNUAL SUMMARY'!$DH$398,DF165,'ANNUAL SUMMARY'!$DP$412)+SUMIF('ANNUAL SUMMARY'!$BI$398,DF165,'ANNUAL SUMMARY'!$BQ$412)+SUMIF('ANNUAL SUMMARY'!$L$398,DF165,'ANNUAL SUMMARY'!$T$412)+SUMIF('ANNUAL SUMMARY'!$FE$342,DF165,'ANNUAL SUMMARY'!$FM$356)+SUMIF('ANNUAL SUMMARY'!$DH$342,DF165,'ANNUAL SUMMARY'!$DP$356)+SUMIF('ANNUAL SUMMARY'!$BI$342,DF165,'ANNUAL SUMMARY'!$BQ$356)+SUMIF('ANNUAL SUMMARY'!$L$342,DF165,'ANNUAL SUMMARY'!$T$356)+SUMIF('ANNUAL SUMMARY'!$FE$286,DF165,'ANNUAL SUMMARY'!$FM$300)+SUMIF('ANNUAL SUMMARY'!$DH$286,DF165,'ANNUAL SUMMARY'!$DP$300)+SUMIF('ANNUAL SUMMARY'!$BI$286,DF165,'ANNUAL SUMMARY'!$BQ$300)+SUMIF('ANNUAL SUMMARY'!$L$286,DF165,'ANNUAL SUMMARY'!$T$300)+SUMIF('ANNUAL SUMMARY'!$FE$230,DF165,'ANNUAL SUMMARY'!$FM$244)+SUMIF('ANNUAL SUMMARY'!$DH$230,DF165,'ANNUAL SUMMARY'!$DP$244)+SUMIF('ANNUAL SUMMARY'!$BI$230,DF165,'ANNUAL SUMMARY'!$BQ$244)+SUMIF('ANNUAL SUMMARY'!$L$230,DF165,'ANNUAL SUMMARY'!$T$244)+SUMIF('ANNUAL SUMMARY'!$FE$174,DF165,'ANNUAL SUMMARY'!$FM$188)+SUMIF('ANNUAL SUMMARY'!$DH$174,DF165,'ANNUAL SUMMARY'!$DP$188)+SUMIF('ANNUAL SUMMARY'!$BI$174,DF165,'ANNUAL SUMMARY'!$BQ$188)+SUMIF('ANNUAL SUMMARY'!$L$174,DF165,'ANNUAL SUMMARY'!$T$188)+SUMIF('ANNUAL SUMMARY'!$FE$118,DF165,'ANNUAL SUMMARY'!$FM$132)+SUMIF('ANNUAL SUMMARY'!$DH$118,DF165,'ANNUAL SUMMARY'!$DP$132)+SUMIF('ANNUAL SUMMARY'!$BI$118,DF165,'ANNUAL SUMMARY'!$BQ$132)+SUMIF('ANNUAL SUMMARY'!$L$118,DF165,'ANNUAL SUMMARY'!$T$132)+SUMIF('ANNUAL SUMMARY'!$FE$62,DF165,'ANNUAL SUMMARY'!$FM$76)+SUMIF('ANNUAL SUMMARY'!$DH$62,DF165,'ANNUAL SUMMARY'!$DP$76)+SUMIF('ANNUAL SUMMARY'!$BI$62,DF165,'ANNUAL SUMMARY'!$BQ$76)+SUMIF('ANNUAL SUMMARY'!$L$62,DF165,'ANNUAL SUMMARY'!$T$76)+SUMIF('ANNUAL SUMMARY'!$FE$6,DF165,'ANNUAL SUMMARY'!$FM$20)+SUMIF('ANNUAL SUMMARY'!$DH$6,DF165,'ANNUAL SUMMARY'!$DP$20)+SUMIF('ANNUAL SUMMARY'!$BI$6,DF165,'ANNUAL SUMMARY'!$BQ$20)+SUMIF('ANNUAL SUMMARY'!$L$6,DF165,'ANNUAL SUMMARY'!$T$20)+SUMIF('PREVIOUS LOGS'!$K$6,DF165,'PREVIOUS LOGS'!$S$17)+SUMIF('PREVIOUS LOGS'!$K$59,$K$6,'PREVIOUS LOGS'!$S$70)+SUMIF('PREVIOUS LOGS'!$K$112,DF165,'PREVIOUS LOGS'!$S$123)+SUMIF('PREVIOUS LOGS'!$K$165,DF165,'PREVIOUS LOGS'!$S$176)+SUMIF('PREVIOUS LOGS'!$K$218,DF165,'PREVIOUS LOGS'!$S$229)+SUMIF('PREVIOUS LOGS'!$K$271,DF165,'PREVIOUS LOGS'!$S$282)+SUMIF('PREVIOUS LOGS'!$K$324,DF165,'PREVIOUS LOGS'!$S$335)+SUMIF('PREVIOUS LOGS'!$BH$6,DF165,'PREVIOUS LOGS'!$BP$17)+SUMIF('PREVIOUS LOGS'!$BH$59,$K$6,'PREVIOUS LOGS'!$BP$70)+SUMIF('PREVIOUS LOGS'!$BH$112,DF165,'PREVIOUS LOGS'!$BP$123)+SUMIF('PREVIOUS LOGS'!$BH$165,DF165,'PREVIOUS LOGS'!$BP$176)+SUMIF('PREVIOUS LOGS'!$BH$218,DF165,'PREVIOUS LOGS'!$BP$229)+SUMIF('PREVIOUS LOGS'!$BH$271,DF165,'PREVIOUS LOGS'!$BP$282)+SUMIF('PREVIOUS LOGS'!$BH$324,DF165,'PREVIOUS LOGS'!$BP$335)+SUMIF('PREVIOUS LOGS'!$DF$6,DF165,'PREVIOUS LOGS'!$DN$17)+SUMIF('PREVIOUS LOGS'!$DF$59,$K$6,'PREVIOUS LOGS'!$DN$70)+SUMIF('PREVIOUS LOGS'!$DF$112,DF165,'PREVIOUS LOGS'!$DN$123)+SUMIF('PREVIOUS LOGS'!$DF$165,DF165,'PREVIOUS LOGS'!$DN$176)+SUMIF('PREVIOUS LOGS'!$DF$218,DF165,'PREVIOUS LOGS'!$DN$229)+SUMIF('PREVIOUS LOGS'!$DF$271,DF165,'PREVIOUS LOGS'!$DN$282)+SUMIF('PREVIOUS LOGS'!$DF$324,DF165,'PREVIOUS LOGS'!$DN$335)+SUMIF('PREVIOUS LOGS'!$FC$6,DF165,'PREVIOUS LOGS'!$FK$17)+SUMIF('PREVIOUS LOGS'!$FC$59,$K$6,'PREVIOUS LOGS'!$FK$70)+SUMIF('PREVIOUS LOGS'!$FC$112,DF165,'PREVIOUS LOGS'!$FK$123)+SUMIF('PREVIOUS LOGS'!$FC$165,DF165,'PREVIOUS LOGS'!$FK$176)+SUMIF('PREVIOUS LOGS'!$FC$218,DF165,'PREVIOUS LOGS'!$FK$229)+SUMIF('PREVIOUS LOGS'!$FC$271,DF165,'PREVIOUS LOGS'!$FK$282)+SUMIF('PREVIOUS LOGS'!$FC$324,DF165,'PREVIOUS LOGS'!$FK$335)</f>
        <v>0</v>
      </c>
      <c r="DO175" s="750"/>
      <c r="DP175" s="750"/>
      <c r="DQ175" s="750"/>
      <c r="DR175" s="750"/>
      <c r="DS175" s="751"/>
      <c r="DT175" s="15"/>
      <c r="DU175" s="812">
        <f>IF(DU171=0," ",DU171+2)</f>
        <v>2024</v>
      </c>
      <c r="DV175" s="813"/>
      <c r="DW175" s="813"/>
      <c r="DX175" s="813"/>
      <c r="DY175" s="813"/>
      <c r="DZ175" s="1118">
        <f>SUMIFS('ANNUAL SUMMARY'!$AF$54,DU175,'ANNUAL SUMMARY'!$V$9,DF165,'ANNUAL SUMMARY'!$L$6)+SUMIFS('ANNUAL SUMMARY'!$AF$112,DU175,'ANNUAL SUMMARY'!$V$9,DF165,'ANNUAL SUMMARY'!$L$64)+SUMIFS('ANNUAL SUMMARY'!$AF$170,DU175,'ANNUAL SUMMARY'!$V$9,DF165,'ANNUAL SUMMARY'!$L$122)+SUMIFS('ANNUAL SUMMARY'!$AF$228,DU175,'ANNUAL SUMMARY'!$V$9,DF165,'ANNUAL SUMMARY'!$L$180)+SUMIFS('ANNUAL SUMMARY'!$AF$286,DU175,'ANNUAL SUMMARY'!$V$9,DF165,'ANNUAL SUMMARY'!$L$238)+SUMIFS('ANNUAL SUMMARY'!$AF$344,DU175,'ANNUAL SUMMARY'!$V$9,DF165,'ANNUAL SUMMARY'!$L$296)+SUMIFS('ANNUAL SUMMARY'!$AF$402,DU175,'ANNUAL SUMMARY'!$V$9,DF165,'ANNUAL SUMMARY'!$L$354)+SUMIFS('ANNUAL SUMMARY'!$AF$460,DU175,'ANNUAL SUMMARY'!$V$9,DF165,'ANNUAL SUMMARY'!$L$412)+SUMIFS('ANNUAL SUMMARY'!$AF$518,DU175,'ANNUAL SUMMARY'!$V$9,DF165,'ANNUAL SUMMARY'!$L$470)+SUMIFS('ANNUAL SUMMARY'!$AF$576,DU175,'ANNUAL SUMMARY'!$V$9,DF165,'ANNUAL SUMMARY'!$L$528)+SUMIFS('ANNUAL SUMMARY'!$AF$634,DU175,'ANNUAL SUMMARY'!$V$9,DF165,'ANNUAL SUMMARY'!$L$586)+SUMIFS('ANNUAL SUMMARY'!$AF$692,DU175,'ANNUAL SUMMARY'!$V$9,DF165,'ANNUAL SUMMARY'!$L$644)+SUMIFS('ANNUAL SUMMARY'!$CC$54,DU175,'ANNUAL SUMMARY'!$V$9,DF165,'ANNUAL SUMMARY'!$BI$6)+SUMIFS('ANNUAL SUMMARY'!$CC$112,DU175,'ANNUAL SUMMARY'!$V$9,DF165,'ANNUAL SUMMARY'!$BI$64)+SUMIFS('ANNUAL SUMMARY'!$CC$170,DU175,'ANNUAL SUMMARY'!$V$9,DF165,'ANNUAL SUMMARY'!$BI$122)+SUMIFS('ANNUAL SUMMARY'!$CC$228,DU175,'ANNUAL SUMMARY'!$V$9,DF165,'ANNUAL SUMMARY'!$BI$180)+SUMIFS('ANNUAL SUMMARY'!$CC$286,DU175,'ANNUAL SUMMARY'!$V$9,DF165,'ANNUAL SUMMARY'!$BI$238)+SUMIFS('ANNUAL SUMMARY'!$CC$344,DU175,'ANNUAL SUMMARY'!$V$9,DF165,'ANNUAL SUMMARY'!$BI$296)+SUMIFS('ANNUAL SUMMARY'!$CC$402,DU175,'ANNUAL SUMMARY'!$V$9,DF165,'ANNUAL SUMMARY'!$BI$354)+SUMIFS('ANNUAL SUMMARY'!$CC$460,DU175,'ANNUAL SUMMARY'!$V$9,DF165,'ANNUAL SUMMARY'!$BI$412)+SUMIFS('ANNUAL SUMMARY'!$CC$518,DU175,'ANNUAL SUMMARY'!$V$9,DF165,'ANNUAL SUMMARY'!$BI$470)+SUMIFS('ANNUAL SUMMARY'!$CC$576,DU175,'ANNUAL SUMMARY'!$V$9,DF165,'ANNUAL SUMMARY'!$BI$528)+SUMIFS('ANNUAL SUMMARY'!$CC$634,DU175,'ANNUAL SUMMARY'!$V$9,DF165,'ANNUAL SUMMARY'!$BI$586)+SUMIFS('ANNUAL SUMMARY'!$CC$692,DU175,'ANNUAL SUMMARY'!$V$9,DF165,'ANNUAL SUMMARY'!$BI$644)+SUMIFS('ANNUAL SUMMARY'!$EB$54,DU175,'ANNUAL SUMMARY'!$V$9,DF165,'ANNUAL SUMMARY'!$DH$6)+SUMIFS('ANNUAL SUMMARY'!$EB$112,DU175,'ANNUAL SUMMARY'!$V$9,DF165,'ANNUAL SUMMARY'!$DH$64)+SUMIFS('ANNUAL SUMMARY'!$EB$170,DU175,'ANNUAL SUMMARY'!$V$9,DF165,'ANNUAL SUMMARY'!$DH$122)+SUMIFS('ANNUAL SUMMARY'!$EB$228,DU175,'ANNUAL SUMMARY'!$V$9,DF165,'ANNUAL SUMMARY'!$DH$180)+SUMIFS('ANNUAL SUMMARY'!$EB$286,DU175,'ANNUAL SUMMARY'!$V$9,DF165,'ANNUAL SUMMARY'!$DH$238)+SUMIFS('ANNUAL SUMMARY'!$EB$344,DU175,'ANNUAL SUMMARY'!$V$9,DF165,'ANNUAL SUMMARY'!$DH$296)+SUMIFS('ANNUAL SUMMARY'!$EB$402,DU175,'ANNUAL SUMMARY'!$V$9,DF165,'ANNUAL SUMMARY'!$DH$354)+SUMIFS('ANNUAL SUMMARY'!$EB$460,DU175,'ANNUAL SUMMARY'!$V$9,DF165,'ANNUAL SUMMARY'!$DH$412)+SUMIFS('ANNUAL SUMMARY'!$EB$518,DU175,'ANNUAL SUMMARY'!$V$9,DF165,'ANNUAL SUMMARY'!$DH$470)+SUMIFS('ANNUAL SUMMARY'!$EB$576,DU175,'ANNUAL SUMMARY'!$V$9,DF165,'ANNUAL SUMMARY'!$DH$528)+SUMIFS('ANNUAL SUMMARY'!$EB$634,DU175,'ANNUAL SUMMARY'!$V$9,DF165,'ANNUAL SUMMARY'!$DH$586)+SUMIFS('ANNUAL SUMMARY'!$EB$692,DU175,'ANNUAL SUMMARY'!$V$9,DF165,'ANNUAL SUMMARY'!$DH$644)+SUMIFS('ANNUAL SUMMARY'!$FY$54,DU175,'ANNUAL SUMMARY'!$V$9,DF165,'ANNUAL SUMMARY'!$FE$6)+SUMIFS('ANNUAL SUMMARY'!$FY$112,DU175,'ANNUAL SUMMARY'!$V$9,DF165,'ANNUAL SUMMARY'!$FE$64)+SUMIFS('ANNUAL SUMMARY'!$FY$170,DU175,'ANNUAL SUMMARY'!$V$9,DF165,'ANNUAL SUMMARY'!$FE$122)+SUMIFS('ANNUAL SUMMARY'!$FY$228,DU175,'ANNUAL SUMMARY'!$V$9,DF165,'ANNUAL SUMMARY'!$FE$180)+SUMIFS('ANNUAL SUMMARY'!$FY$286,DU175,'ANNUAL SUMMARY'!$V$9,DF165,'ANNUAL SUMMARY'!$FE$238)+SUMIFS('ANNUAL SUMMARY'!$FY$344,DU175,'ANNUAL SUMMARY'!$V$9,DF165,'ANNUAL SUMMARY'!$FE$296)+SUMIFS('ANNUAL SUMMARY'!$FY$402,DU175,'ANNUAL SUMMARY'!$V$9,DF165,'ANNUAL SUMMARY'!$FE$354)+SUMIFS('ANNUAL SUMMARY'!$FY$460,DU175,'ANNUAL SUMMARY'!$V$9,DF165,'ANNUAL SUMMARY'!$FE$412)+SUMIFS('ANNUAL SUMMARY'!$FY$518,DU175,'ANNUAL SUMMARY'!$V$9,DF165,'ANNUAL SUMMARY'!$FE$470)+SUMIFS('ANNUAL SUMMARY'!$FY$576,DU175,'ANNUAL SUMMARY'!$V$9,DF165,'ANNUAL SUMMARY'!$FE$528)+SUMIFS('ANNUAL SUMMARY'!$FY$634,DU175,'ANNUAL SUMMARY'!$V$9,DF165,'ANNUAL SUMMARY'!$FE$586)+SUMIFS('ANNUAL SUMMARY'!$FY$692,DU175,'ANNUAL SUMMARY'!$V$9,DF165,'ANNUAL SUMMARY'!$FE$644)</f>
        <v>0</v>
      </c>
      <c r="EA175" s="727"/>
      <c r="EB175" s="727"/>
      <c r="EC175" s="727"/>
      <c r="ED175" s="727">
        <f>SUMIFS('ANNUAL SUMMARY'!$AJ$54,DU175,'ANNUAL SUMMARY'!$V$9,DF165,'ANNUAL SUMMARY'!$L$6)+SUMIFS('ANNUAL SUMMARY'!$AJ$112,DU175,'ANNUAL SUMMARY'!$V$9,DF165,'ANNUAL SUMMARY'!$L$64)+SUMIFS('ANNUAL SUMMARY'!$AJ$170,DU175,'ANNUAL SUMMARY'!$V$9,DF165,'ANNUAL SUMMARY'!$L$122)+SUMIFS('ANNUAL SUMMARY'!$AJ$228,DU175,'ANNUAL SUMMARY'!$V$9,DF165,'ANNUAL SUMMARY'!$L$180)+SUMIFS('ANNUAL SUMMARY'!$AJ$286,DU175,'ANNUAL SUMMARY'!$V$9,DF165,'ANNUAL SUMMARY'!$L$238)+SUMIFS('ANNUAL SUMMARY'!$AJ$344,DU175,'ANNUAL SUMMARY'!$V$9,DF165,'ANNUAL SUMMARY'!$L$296)+SUMIFS('ANNUAL SUMMARY'!$AJ$402,DU175,'ANNUAL SUMMARY'!$V$9,DF165,'ANNUAL SUMMARY'!$L$354)+SUMIFS('ANNUAL SUMMARY'!$AJ$460,DU175,'ANNUAL SUMMARY'!$V$9,DF165,'ANNUAL SUMMARY'!$L$412)+SUMIFS('ANNUAL SUMMARY'!$AJ$518,DU175,'ANNUAL SUMMARY'!$V$9,DF165,'ANNUAL SUMMARY'!$L$470)+SUMIFS('ANNUAL SUMMARY'!$AJ$576,DU175,'ANNUAL SUMMARY'!$V$9,DF165,'ANNUAL SUMMARY'!$L$528)+SUMIFS('ANNUAL SUMMARY'!$AJ$634,DU175,'ANNUAL SUMMARY'!$V$9,DF165,'ANNUAL SUMMARY'!$L$586)+SUMIFS('ANNUAL SUMMARY'!$AJ$692,DU175,'ANNUAL SUMMARY'!$V$9,DF165,'ANNUAL SUMMARY'!$L$644)+SUMIFS('ANNUAL SUMMARY'!$CG$54,DU175,'ANNUAL SUMMARY'!$V$9,DF165,'ANNUAL SUMMARY'!$BI$6)+SUMIFS('ANNUAL SUMMARY'!$CG$112,DU175,'ANNUAL SUMMARY'!$V$9,DF165,'ANNUAL SUMMARY'!$BI$64)+SUMIFS('ANNUAL SUMMARY'!$CG$170,DU175,'ANNUAL SUMMARY'!$V$9,DF165,'ANNUAL SUMMARY'!$BI$122)+SUMIFS('ANNUAL SUMMARY'!$CG$228,DU175,'ANNUAL SUMMARY'!$V$9,DF165,'ANNUAL SUMMARY'!$BI$180)+SUMIFS('ANNUAL SUMMARY'!$CG$286,DU175,'ANNUAL SUMMARY'!$V$9,DF165,'ANNUAL SUMMARY'!$BI$238)+SUMIFS('ANNUAL SUMMARY'!$CG$344,DU175,'ANNUAL SUMMARY'!$V$9,DF165,'ANNUAL SUMMARY'!$BI$296)+SUMIFS('ANNUAL SUMMARY'!$CG$402,DU175,'ANNUAL SUMMARY'!$V$9,DF165,'ANNUAL SUMMARY'!$BI$354)+SUMIFS('ANNUAL SUMMARY'!$CG$460,DU175,'ANNUAL SUMMARY'!$V$9,DF165,'ANNUAL SUMMARY'!$BI$412)+SUMIFS('ANNUAL SUMMARY'!$CG$518,DU175,'ANNUAL SUMMARY'!$V$9,DF165,'ANNUAL SUMMARY'!$BI$470)+SUMIFS('ANNUAL SUMMARY'!$CG$576,DU175,'ANNUAL SUMMARY'!$V$9,DF165,'ANNUAL SUMMARY'!$BI$528)+SUMIFS('ANNUAL SUMMARY'!$CG$634,DU175,'ANNUAL SUMMARY'!$V$9,DF165,'ANNUAL SUMMARY'!$BI$586)+SUMIFS('ANNUAL SUMMARY'!$CG$692,DU175,'ANNUAL SUMMARY'!$V$9,DF165,'ANNUAL SUMMARY'!$BI$644)+SUMIFS('ANNUAL SUMMARY'!$EF$54,DU175,'ANNUAL SUMMARY'!$V$9,DF165,'ANNUAL SUMMARY'!$DH$6)+SUMIFS('ANNUAL SUMMARY'!$EF$112,DU175,'ANNUAL SUMMARY'!$V$9,DF165,'ANNUAL SUMMARY'!$DH$64)+SUMIFS('ANNUAL SUMMARY'!$EF$170,DU175,'ANNUAL SUMMARY'!$V$9,DF165,'ANNUAL SUMMARY'!$DH$122)+SUMIFS('ANNUAL SUMMARY'!$EF$228,DU175,'ANNUAL SUMMARY'!$V$9,DF165,'ANNUAL SUMMARY'!$DH$180)+SUMIFS('ANNUAL SUMMARY'!$EF$286,DU175,'ANNUAL SUMMARY'!$V$9,DF165,'ANNUAL SUMMARY'!$DH$238)+SUMIFS('ANNUAL SUMMARY'!$EF$344,DU175,'ANNUAL SUMMARY'!$V$9,DF165,'ANNUAL SUMMARY'!$DH$296)+SUMIFS('ANNUAL SUMMARY'!$EF$402,DU175,'ANNUAL SUMMARY'!$V$9,DF165,'ANNUAL SUMMARY'!$DH$354)+SUMIFS('ANNUAL SUMMARY'!$EF$460,DU175,'ANNUAL SUMMARY'!$V$9,DF165,'ANNUAL SUMMARY'!$DH$412)+SUMIFS('ANNUAL SUMMARY'!$EF$518,DU175,'ANNUAL SUMMARY'!$V$9,DF165,'ANNUAL SUMMARY'!$DH$470)+SUMIFS('ANNUAL SUMMARY'!$EF$576,DU175,'ANNUAL SUMMARY'!$V$9,DF165,'ANNUAL SUMMARY'!$DH$528)+SUMIFS('ANNUAL SUMMARY'!$EF$634,DU175,'ANNUAL SUMMARY'!$V$9,DF165,'ANNUAL SUMMARY'!$DH$586)+SUMIFS('ANNUAL SUMMARY'!$EF$692,DU175,'ANNUAL SUMMARY'!$V$9,DF165,'ANNUAL SUMMARY'!$DH$644)+SUMIFS('ANNUAL SUMMARY'!$GC$54,DU175,'ANNUAL SUMMARY'!$V$9,DF165,'ANNUAL SUMMARY'!$FE$6)+SUMIFS('ANNUAL SUMMARY'!$GC$112,DU175,'ANNUAL SUMMARY'!$V$9,DF165,'ANNUAL SUMMARY'!$FE$64)+SUMIFS('ANNUAL SUMMARY'!$GC$170,DU175,'ANNUAL SUMMARY'!$V$9,DF165,'ANNUAL SUMMARY'!$FE$122)+SUMIFS('ANNUAL SUMMARY'!$GC$228,DU175,'ANNUAL SUMMARY'!$V$9,DF165,'ANNUAL SUMMARY'!$FE$180)+SUMIFS('ANNUAL SUMMARY'!$GC$286,DU175,'ANNUAL SUMMARY'!$V$9,DF165,'ANNUAL SUMMARY'!$FE$238)+SUMIFS('ANNUAL SUMMARY'!$GC$344,DU175,'ANNUAL SUMMARY'!$V$9,DF165,'ANNUAL SUMMARY'!$FE$296)+SUMIFS('ANNUAL SUMMARY'!$GC$402,DU175,'ANNUAL SUMMARY'!$V$9,DF165,'ANNUAL SUMMARY'!$FE$354)+SUMIFS('ANNUAL SUMMARY'!$GC$460,DU175,'ANNUAL SUMMARY'!$V$9,DF165,'ANNUAL SUMMARY'!$FE$412)+SUMIFS('ANNUAL SUMMARY'!$GC$518,DU175,'ANNUAL SUMMARY'!$V$9,DF165,'ANNUAL SUMMARY'!$FE$470)+SUMIFS('ANNUAL SUMMARY'!$GC$576,DU175,'ANNUAL SUMMARY'!$V$9,DF165,'ANNUAL SUMMARY'!$FE$528)+SUMIFS('ANNUAL SUMMARY'!$GC$634,DU175,'ANNUAL SUMMARY'!$V$9,DF165,'ANNUAL SUMMARY'!$FE$586)+SUMIFS('ANNUAL SUMMARY'!$GC$692,DU175,'ANNUAL SUMMARY'!$V$9,DF165,'ANNUAL SUMMARY'!$FE$644)</f>
        <v>0</v>
      </c>
      <c r="EE175" s="727"/>
      <c r="EF175" s="727"/>
      <c r="EG175" s="727"/>
      <c r="EH175" s="727">
        <f>SUMIFS('ANNUAL SUMMARY'!$AN$54,DU175,'ANNUAL SUMMARY'!$V$9,DF165,'ANNUAL SUMMARY'!$L$6)+SUMIFS('ANNUAL SUMMARY'!$AN$112,DU175,'ANNUAL SUMMARY'!$V$9,DF165,'ANNUAL SUMMARY'!$L$64)+SUMIFS('ANNUAL SUMMARY'!$AN$170,DU175,'ANNUAL SUMMARY'!$V$9,DF165,'ANNUAL SUMMARY'!$L$122)+SUMIFS('ANNUAL SUMMARY'!$AN$228,DU175,'ANNUAL SUMMARY'!$V$9,DF165,'ANNUAL SUMMARY'!$L$180)+SUMIFS('ANNUAL SUMMARY'!$AN$286,DU175,'ANNUAL SUMMARY'!$V$9,DF165,'ANNUAL SUMMARY'!$L$238)+SUMIFS('ANNUAL SUMMARY'!$AN$344,DU175,'ANNUAL SUMMARY'!$V$9,DF165,'ANNUAL SUMMARY'!$L$296)+SUMIFS('ANNUAL SUMMARY'!$AN$402,DU175,'ANNUAL SUMMARY'!$V$9,DF165,'ANNUAL SUMMARY'!$L$354)+SUMIFS('ANNUAL SUMMARY'!$AN$460,DU175,'ANNUAL SUMMARY'!$V$9,DF165,'ANNUAL SUMMARY'!$L$412)+SUMIFS('ANNUAL SUMMARY'!$AN$518,DU175,'ANNUAL SUMMARY'!$V$9,DF165,'ANNUAL SUMMARY'!$L$470)+SUMIFS('ANNUAL SUMMARY'!$AN$576,DU175,'ANNUAL SUMMARY'!$V$9,DF165,'ANNUAL SUMMARY'!$L$528)+SUMIFS('ANNUAL SUMMARY'!$AN$634,DU175,'ANNUAL SUMMARY'!$V$9,DF165,'ANNUAL SUMMARY'!$L$586)+SUMIFS('ANNUAL SUMMARY'!$AN$692,DU175,'ANNUAL SUMMARY'!$V$9,DF165,'ANNUAL SUMMARY'!$L$644)+SUMIFS('ANNUAL SUMMARY'!$CK$54,DU175,'ANNUAL SUMMARY'!$V$9,DF165,'ANNUAL SUMMARY'!$BI$6)+SUMIFS('ANNUAL SUMMARY'!$CK$112,DU175,'ANNUAL SUMMARY'!$V$9,DF165,'ANNUAL SUMMARY'!$BI$64)+SUMIFS('ANNUAL SUMMARY'!$CK$170,DU175,'ANNUAL SUMMARY'!$V$9,DF165,'ANNUAL SUMMARY'!$BI$122)+SUMIFS('ANNUAL SUMMARY'!$CK$228,DU175,'ANNUAL SUMMARY'!$V$9,DF165,'ANNUAL SUMMARY'!$BI$180)+SUMIFS('ANNUAL SUMMARY'!$CK$286,DU175,'ANNUAL SUMMARY'!$V$9,DF165,'ANNUAL SUMMARY'!$BI$238)+SUMIFS('ANNUAL SUMMARY'!$CK$344,DU175,'ANNUAL SUMMARY'!$V$9,DF165,'ANNUAL SUMMARY'!$BI$296)+SUMIFS('ANNUAL SUMMARY'!$CK$402,DU175,'ANNUAL SUMMARY'!$V$9,DF165,'ANNUAL SUMMARY'!$BI$354)+SUMIFS('ANNUAL SUMMARY'!$CK$460,DU175,'ANNUAL SUMMARY'!$V$9,DF165,'ANNUAL SUMMARY'!$BI$412)+SUMIFS('ANNUAL SUMMARY'!$CK$518,DU175,'ANNUAL SUMMARY'!$V$9,DF165,'ANNUAL SUMMARY'!$BI$470)+SUMIFS('ANNUAL SUMMARY'!$CK$576,DU175,'ANNUAL SUMMARY'!$V$9,DF165,'ANNUAL SUMMARY'!$BI$528)+SUMIFS('ANNUAL SUMMARY'!$CK$634,DU175,'ANNUAL SUMMARY'!$V$9,DF165,'ANNUAL SUMMARY'!$BI$586)+SUMIFS('ANNUAL SUMMARY'!$CK$692,DU175,'ANNUAL SUMMARY'!$V$9,DF165,'ANNUAL SUMMARY'!$BI$644)+SUMIFS('ANNUAL SUMMARY'!$EJ$54,DU175,'ANNUAL SUMMARY'!$V$9,DF165,'ANNUAL SUMMARY'!$DH$6)+SUMIFS('ANNUAL SUMMARY'!$EJ$112,DU175,'ANNUAL SUMMARY'!$V$9,DF165,'ANNUAL SUMMARY'!$DH$64)+SUMIFS('ANNUAL SUMMARY'!$EJ$170,DU175,'ANNUAL SUMMARY'!$V$9,DF165,'ANNUAL SUMMARY'!$DH$122)+SUMIFS('ANNUAL SUMMARY'!$EJ$228,DU175,'ANNUAL SUMMARY'!$V$9,DF165,'ANNUAL SUMMARY'!$DH$180)+SUMIFS('ANNUAL SUMMARY'!$EJ$286,DU175,'ANNUAL SUMMARY'!$V$9,DF165,'ANNUAL SUMMARY'!$DH$238)+SUMIFS('ANNUAL SUMMARY'!$EJ$344,DU175,'ANNUAL SUMMARY'!$V$9,DF165,'ANNUAL SUMMARY'!$DH$296)+SUMIFS('ANNUAL SUMMARY'!$EJ$402,DU175,'ANNUAL SUMMARY'!$V$9,DF165,'ANNUAL SUMMARY'!$DH$354)+SUMIFS('ANNUAL SUMMARY'!$EJ$460,DU175,'ANNUAL SUMMARY'!$V$9,DF165,'ANNUAL SUMMARY'!$DH$412)+SUMIFS('ANNUAL SUMMARY'!$EJ$518,DU175,'ANNUAL SUMMARY'!$V$9,DF165,'ANNUAL SUMMARY'!$DH$470)+SUMIFS('ANNUAL SUMMARY'!$EJ$576,DU175,'ANNUAL SUMMARY'!$V$9,DF165,'ANNUAL SUMMARY'!$DH$528)+SUMIFS('ANNUAL SUMMARY'!$EJ$634,DU175,'ANNUAL SUMMARY'!$V$9,DF165,'ANNUAL SUMMARY'!$DH$586)+SUMIFS('ANNUAL SUMMARY'!$EJ$692,DU175,'ANNUAL SUMMARY'!$V$9,DF165,'ANNUAL SUMMARY'!$DH$644)+SUMIFS('ANNUAL SUMMARY'!$GG$54,DU175,'ANNUAL SUMMARY'!$V$9,DF165,'ANNUAL SUMMARY'!$FE$6)+SUMIFS('ANNUAL SUMMARY'!$GG$112,DU175,'ANNUAL SUMMARY'!$V$9,DF165,'ANNUAL SUMMARY'!$FE$64)+SUMIFS('ANNUAL SUMMARY'!$GG$170,DU175,'ANNUAL SUMMARY'!$V$9,DF165,'ANNUAL SUMMARY'!$FE$122)+SUMIFS('ANNUAL SUMMARY'!$GG$228,DU175,'ANNUAL SUMMARY'!$V$9,DF165,'ANNUAL SUMMARY'!$FE$180)+SUMIFS('ANNUAL SUMMARY'!$GG$286,DU175,'ANNUAL SUMMARY'!$V$9,DF165,'ANNUAL SUMMARY'!$FE$238)+SUMIFS('ANNUAL SUMMARY'!$GG$344,DU175,'ANNUAL SUMMARY'!$V$9,DF165,'ANNUAL SUMMARY'!$FE$296)+SUMIFS('ANNUAL SUMMARY'!$GG$402,DU175,'ANNUAL SUMMARY'!$V$9,DF165,'ANNUAL SUMMARY'!$FE$354)+SUMIFS('ANNUAL SUMMARY'!$GG$460,DU175,'ANNUAL SUMMARY'!$V$9,DF165,'ANNUAL SUMMARY'!$FE$412)+SUMIFS('ANNUAL SUMMARY'!$GG$518,DU175,'ANNUAL SUMMARY'!$V$9,DF165,'ANNUAL SUMMARY'!$FE$470)+SUMIFS('ANNUAL SUMMARY'!$GG$576,DU175,'ANNUAL SUMMARY'!$V$9,DF165,'ANNUAL SUMMARY'!$FE$528)+SUMIFS('ANNUAL SUMMARY'!$GG$634,DU175,'ANNUAL SUMMARY'!$V$9,DF165,'ANNUAL SUMMARY'!$FE$586)+SUMIFS('ANNUAL SUMMARY'!$GG$692,DU175,'ANNUAL SUMMARY'!$V$9,DF165,'ANNUAL SUMMARY'!$FE$644)</f>
        <v>0</v>
      </c>
      <c r="EI175" s="727"/>
      <c r="EJ175" s="727"/>
      <c r="EK175" s="727"/>
      <c r="EL175" s="728">
        <f>SUMIFS('ANNUAL SUMMARY'!$AR$54,DU175,'ANNUAL SUMMARY'!$V$9,DF165,'ANNUAL SUMMARY'!$L$6)+SUMIFS('ANNUAL SUMMARY'!$AR$112,DU175,'ANNUAL SUMMARY'!$V$9,DF165,'ANNUAL SUMMARY'!$L$64)+SUMIFS('ANNUAL SUMMARY'!$AR$170,DU175,'ANNUAL SUMMARY'!$V$9,DF165,'ANNUAL SUMMARY'!$L$122)+SUMIFS('ANNUAL SUMMARY'!$AR$228,DU175,'ANNUAL SUMMARY'!$V$9,DF165,'ANNUAL SUMMARY'!$L$180)+SUMIFS('ANNUAL SUMMARY'!$AR$286,DU175,'ANNUAL SUMMARY'!$V$9,DF165,'ANNUAL SUMMARY'!$L$238)+SUMIFS('ANNUAL SUMMARY'!$AR$344,DU175,'ANNUAL SUMMARY'!$V$9,DF165,'ANNUAL SUMMARY'!$L$296)+SUMIFS('ANNUAL SUMMARY'!$AR$402,DU175,'ANNUAL SUMMARY'!$V$9,DF165,'ANNUAL SUMMARY'!$L$354)+SUMIFS('ANNUAL SUMMARY'!$AR$460,DU175,'ANNUAL SUMMARY'!$V$9,DF165,'ANNUAL SUMMARY'!$L$412)+SUMIFS('ANNUAL SUMMARY'!$AR$518,DU175,'ANNUAL SUMMARY'!$V$9,DF165,'ANNUAL SUMMARY'!$L$470)+SUMIFS('ANNUAL SUMMARY'!$AR$576,DU175,'ANNUAL SUMMARY'!$V$9,DF165,'ANNUAL SUMMARY'!$L$528)+SUMIFS('ANNUAL SUMMARY'!$AR$634,DU175,'ANNUAL SUMMARY'!$V$9,DF165,'ANNUAL SUMMARY'!$L$586)+SUMIFS('ANNUAL SUMMARY'!$AR$692,DU175,'ANNUAL SUMMARY'!$V$9,DF165,'ANNUAL SUMMARY'!$L$644)+SUMIFS('ANNUAL SUMMARY'!$CO$54,DU175,'ANNUAL SUMMARY'!$V$9,DF165,'ANNUAL SUMMARY'!$BI$6)+SUMIFS('ANNUAL SUMMARY'!$CO$112,DU175,'ANNUAL SUMMARY'!$V$9,DF165,'ANNUAL SUMMARY'!$BI$64)+SUMIFS('ANNUAL SUMMARY'!$CO$170,DU175,'ANNUAL SUMMARY'!$V$9,DF165,'ANNUAL SUMMARY'!$BI$122)+SUMIFS('ANNUAL SUMMARY'!$CO$228,DU175,'ANNUAL SUMMARY'!$V$9,DF165,'ANNUAL SUMMARY'!$BI$180)+SUMIFS('ANNUAL SUMMARY'!$CO$286,DU175,'ANNUAL SUMMARY'!$V$9,DF165,'ANNUAL SUMMARY'!$BI$238)+SUMIFS('ANNUAL SUMMARY'!$CO$344,DU175,'ANNUAL SUMMARY'!$V$9,DF165,'ANNUAL SUMMARY'!$BI$296)+SUMIFS('ANNUAL SUMMARY'!$CO$402,DU175,'ANNUAL SUMMARY'!$V$9,DF165,'ANNUAL SUMMARY'!$BI$354)+SUMIFS('ANNUAL SUMMARY'!$CO$460,DU175,'ANNUAL SUMMARY'!$V$9,DF165,'ANNUAL SUMMARY'!$BI$412)+SUMIFS('ANNUAL SUMMARY'!$CO$518,DU175,'ANNUAL SUMMARY'!$V$9,DF165,'ANNUAL SUMMARY'!$BI$470)+SUMIFS('ANNUAL SUMMARY'!$CO$576,DU175,'ANNUAL SUMMARY'!$V$9,DF165,'ANNUAL SUMMARY'!$BI$528)+SUMIFS('ANNUAL SUMMARY'!$CO$634,DU175,'ANNUAL SUMMARY'!$V$9,DF165,'ANNUAL SUMMARY'!$BI$586)+SUMIFS('ANNUAL SUMMARY'!$CO$692,DU175,'ANNUAL SUMMARY'!$V$9,DF165,'ANNUAL SUMMARY'!$BI$644)+SUMIFS('ANNUAL SUMMARY'!$EN$54,DU175,'ANNUAL SUMMARY'!$V$9,DF165,'ANNUAL SUMMARY'!$DH$6)+SUMIFS('ANNUAL SUMMARY'!$EN$112,DU175,'ANNUAL SUMMARY'!$V$9,DF165,'ANNUAL SUMMARY'!$DH$64)+SUMIFS('ANNUAL SUMMARY'!$EN$170,DU175,'ANNUAL SUMMARY'!$V$9,DF165,'ANNUAL SUMMARY'!$DH$122)+SUMIFS('ANNUAL SUMMARY'!$EN$228,DU175,'ANNUAL SUMMARY'!$V$9,DF165,'ANNUAL SUMMARY'!$DH$180)+SUMIFS('ANNUAL SUMMARY'!$EN$286,DU175,'ANNUAL SUMMARY'!$V$9,DF165,'ANNUAL SUMMARY'!$DH$238)+SUMIFS('ANNUAL SUMMARY'!$EN$344,DU175,'ANNUAL SUMMARY'!$V$9,DF165,'ANNUAL SUMMARY'!$DH$296)+SUMIFS('ANNUAL SUMMARY'!$EN$402,DU175,'ANNUAL SUMMARY'!$V$9,DF165,'ANNUAL SUMMARY'!$DH$354)+SUMIFS('ANNUAL SUMMARY'!$EN$460,DU175,'ANNUAL SUMMARY'!$V$9,DF165,'ANNUAL SUMMARY'!$DH$412)+SUMIFS('ANNUAL SUMMARY'!$EN$518,DU175,'ANNUAL SUMMARY'!$V$9,DF165,'ANNUAL SUMMARY'!$DH$470)+SUMIFS('ANNUAL SUMMARY'!$EN$576,DU175,'ANNUAL SUMMARY'!$V$9,DF165,'ANNUAL SUMMARY'!$DH$528)+SUMIFS('ANNUAL SUMMARY'!$EN$634,DU175,'ANNUAL SUMMARY'!$V$9,DF165,'ANNUAL SUMMARY'!$DH$586)+SUMIFS('ANNUAL SUMMARY'!$EN$692,DU175,'ANNUAL SUMMARY'!$V$9,DF165,'ANNUAL SUMMARY'!$DH$644)+SUMIFS('ANNUAL SUMMARY'!$GK$54,DU175,'ANNUAL SUMMARY'!$V$9,DF165,'ANNUAL SUMMARY'!$FE$6)+SUMIFS('ANNUAL SUMMARY'!$GK$112,DU175,'ANNUAL SUMMARY'!$V$9,DF165,'ANNUAL SUMMARY'!$FE$64)+SUMIFS('ANNUAL SUMMARY'!$GK$170,DU175,'ANNUAL SUMMARY'!$V$9,DF165,'ANNUAL SUMMARY'!$FE$122)+SUMIFS('ANNUAL SUMMARY'!$GK$228,DU175,'ANNUAL SUMMARY'!$V$9,DF165,'ANNUAL SUMMARY'!$FE$180)+SUMIFS('ANNUAL SUMMARY'!$GK$286,DU175,'ANNUAL SUMMARY'!$V$9,DF165,'ANNUAL SUMMARY'!$FE$238)+SUMIFS('ANNUAL SUMMARY'!$GK$344,DU175,'ANNUAL SUMMARY'!$V$9,DF165,'ANNUAL SUMMARY'!$FE$296)+SUMIFS('ANNUAL SUMMARY'!$GK$402,DU175,'ANNUAL SUMMARY'!$V$9,DF165,'ANNUAL SUMMARY'!$FE$354)+SUMIFS('ANNUAL SUMMARY'!$GK$460,DU175,'ANNUAL SUMMARY'!$V$9,DF165,'ANNUAL SUMMARY'!$FE$412)+SUMIFS('ANNUAL SUMMARY'!$GK$518,DU175,'ANNUAL SUMMARY'!$V$9,DF165,'ANNUAL SUMMARY'!$FE$470)+SUMIFS('ANNUAL SUMMARY'!$GK$576,DU175,'ANNUAL SUMMARY'!$V$9,DF165,'ANNUAL SUMMARY'!$FE$528)+SUMIFS('ANNUAL SUMMARY'!$GK$634,DU175,'ANNUAL SUMMARY'!$V$9,DF165,'ANNUAL SUMMARY'!$FE$586)+SUMIFS('ANNUAL SUMMARY'!$GK$692,DU175,'ANNUAL SUMMARY'!$V$9,DF165,'ANNUAL SUMMARY'!$FE$644)</f>
        <v>0</v>
      </c>
      <c r="EM175" s="728"/>
      <c r="EN175" s="728"/>
      <c r="EO175" s="728">
        <f>SUMIFS('ANNUAL SUMMARY'!$AU$54,DU175,'ANNUAL SUMMARY'!$V$9,DF165,'ANNUAL SUMMARY'!$L$6)+SUMIFS('ANNUAL SUMMARY'!$AU$112,DU175,'ANNUAL SUMMARY'!$V$9,DF165,'ANNUAL SUMMARY'!$L$64)+SUMIFS('ANNUAL SUMMARY'!$AU$170,DU175,'ANNUAL SUMMARY'!$V$9,DF165,'ANNUAL SUMMARY'!$L$122)+SUMIFS('ANNUAL SUMMARY'!$AU$228,DU175,'ANNUAL SUMMARY'!$V$9,DF165,'ANNUAL SUMMARY'!$L$180)+SUMIFS('ANNUAL SUMMARY'!$AU$286,DU175,'ANNUAL SUMMARY'!$V$9,DF165,'ANNUAL SUMMARY'!$L$238)+SUMIFS('ANNUAL SUMMARY'!$AU$344,DU175,'ANNUAL SUMMARY'!$V$9,DF165,'ANNUAL SUMMARY'!$L$296)+SUMIFS('ANNUAL SUMMARY'!$AU$402,DU175,'ANNUAL SUMMARY'!$V$9,DF165,'ANNUAL SUMMARY'!$L$354)+SUMIFS('ANNUAL SUMMARY'!$AU$460,DU175,'ANNUAL SUMMARY'!$V$9,DF165,'ANNUAL SUMMARY'!$L$412)+SUMIFS('ANNUAL SUMMARY'!$AU$518,DU175,'ANNUAL SUMMARY'!$V$9,DF165,'ANNUAL SUMMARY'!$L$470)+SUMIFS('ANNUAL SUMMARY'!$AU$576,DU175,'ANNUAL SUMMARY'!$V$9,DF165,'ANNUAL SUMMARY'!$L$528)+SUMIFS('ANNUAL SUMMARY'!$AU$634,DU175,'ANNUAL SUMMARY'!$V$9,DF165,'ANNUAL SUMMARY'!$L$586)+SUMIFS('ANNUAL SUMMARY'!$AU$692,DU175,'ANNUAL SUMMARY'!$V$9,DF165,'ANNUAL SUMMARY'!$L$644)+SUMIFS('ANNUAL SUMMARY'!$CR$54,DU175,'ANNUAL SUMMARY'!$V$9,DF165,'ANNUAL SUMMARY'!$BI$6)+SUMIFS('ANNUAL SUMMARY'!$CR$112,DU175,'ANNUAL SUMMARY'!$V$9,DF165,'ANNUAL SUMMARY'!$BI$64)+SUMIFS('ANNUAL SUMMARY'!$CR$170,DU175,'ANNUAL SUMMARY'!$V$9,DF165,'ANNUAL SUMMARY'!$BI$122)+SUMIFS('ANNUAL SUMMARY'!$CR$228,DU175,'ANNUAL SUMMARY'!$V$9,DF165,'ANNUAL SUMMARY'!$BI$180)+SUMIFS('ANNUAL SUMMARY'!$CR$286,DU175,'ANNUAL SUMMARY'!$V$9,DF165,'ANNUAL SUMMARY'!$BI$238)+SUMIFS('ANNUAL SUMMARY'!$CR$344,DU175,'ANNUAL SUMMARY'!$V$9,DF165,'ANNUAL SUMMARY'!$BI$296)+SUMIFS('ANNUAL SUMMARY'!$CR$402,DU175,'ANNUAL SUMMARY'!$V$9,DF165,'ANNUAL SUMMARY'!$BI$354)+SUMIFS('ANNUAL SUMMARY'!$CR$460,DU175,'ANNUAL SUMMARY'!$V$9,DF165,'ANNUAL SUMMARY'!$BI$412)+SUMIFS('ANNUAL SUMMARY'!$CR$518,DU175,'ANNUAL SUMMARY'!$V$9,DF165,'ANNUAL SUMMARY'!$BI$470)+SUMIFS('ANNUAL SUMMARY'!$CR$576,DU175,'ANNUAL SUMMARY'!$V$9,DF165,'ANNUAL SUMMARY'!$BI$528)+SUMIFS('ANNUAL SUMMARY'!$CR$634,DU175,'ANNUAL SUMMARY'!$V$9,DF165,'ANNUAL SUMMARY'!$BI$586)+SUMIFS('ANNUAL SUMMARY'!$CR$692,DU175,'ANNUAL SUMMARY'!$V$9,DF165,'ANNUAL SUMMARY'!$BI$644)+SUMIFS('ANNUAL SUMMARY'!$EQ$54,DU175,'ANNUAL SUMMARY'!$V$9,DF165,'ANNUAL SUMMARY'!$DH$6)+SUMIFS('ANNUAL SUMMARY'!$EQ$112,DU175,'ANNUAL SUMMARY'!$V$9,DF165,'ANNUAL SUMMARY'!$DH$64)+SUMIFS('ANNUAL SUMMARY'!$EQ$170,DU175,'ANNUAL SUMMARY'!$V$9,DF165,'ANNUAL SUMMARY'!$DH$122)+SUMIFS('ANNUAL SUMMARY'!$EQ$228,DU175,'ANNUAL SUMMARY'!$V$9,DF165,'ANNUAL SUMMARY'!$DH$180)+SUMIFS('ANNUAL SUMMARY'!$EQ$286,DU175,'ANNUAL SUMMARY'!$V$9,DF165,'ANNUAL SUMMARY'!$DH$238)+SUMIFS('ANNUAL SUMMARY'!$EQ$344,DU175,'ANNUAL SUMMARY'!$V$9,DF165,'ANNUAL SUMMARY'!$DH$296)+SUMIFS('ANNUAL SUMMARY'!$EQ$402,DU175,'ANNUAL SUMMARY'!$V$9,DF165,'ANNUAL SUMMARY'!$DH$354)+SUMIFS('ANNUAL SUMMARY'!$EQ$460,DU175,'ANNUAL SUMMARY'!$V$9,DF165,'ANNUAL SUMMARY'!$DH$412)+SUMIFS('ANNUAL SUMMARY'!$EQ$518,DU175,'ANNUAL SUMMARY'!$V$9,DF165,'ANNUAL SUMMARY'!$DH$470)+SUMIFS('ANNUAL SUMMARY'!$EQ$576,DU175,'ANNUAL SUMMARY'!$V$9,DF165,'ANNUAL SUMMARY'!$DH$528)+SUMIFS('ANNUAL SUMMARY'!$EQ$634,DU175,'ANNUAL SUMMARY'!$V$9,DF165,'ANNUAL SUMMARY'!$DH$586)+SUMIFS('ANNUAL SUMMARY'!$EQ$692,DU175,'ANNUAL SUMMARY'!$V$9,DF165,'ANNUAL SUMMARY'!$DH$644)+SUMIFS('ANNUAL SUMMARY'!$GN$54,DU175,'ANNUAL SUMMARY'!$V$9,DF165,'ANNUAL SUMMARY'!$FE$6)+SUMIFS('ANNUAL SUMMARY'!$GN$112,DU175,'ANNUAL SUMMARY'!$V$9,DF165,'ANNUAL SUMMARY'!$FE$64)+SUMIFS('ANNUAL SUMMARY'!$GN$170,DU175,'ANNUAL SUMMARY'!$V$9,DF165,'ANNUAL SUMMARY'!$FE$122)+SUMIFS('ANNUAL SUMMARY'!$GN$228,DU175,'ANNUAL SUMMARY'!$V$9,DF165,'ANNUAL SUMMARY'!$FE$180)+SUMIFS('ANNUAL SUMMARY'!$GN$286,DU175,'ANNUAL SUMMARY'!$V$9,DF165,'ANNUAL SUMMARY'!$FE$238)+SUMIFS('ANNUAL SUMMARY'!$GN$344,DU175,'ANNUAL SUMMARY'!$V$9,DF165,'ANNUAL SUMMARY'!$FE$296)+SUMIFS('ANNUAL SUMMARY'!$GN$402,DU175,'ANNUAL SUMMARY'!$V$9,DF165,'ANNUAL SUMMARY'!$FE$354)+SUMIFS('ANNUAL SUMMARY'!$GN$460,DU175,'ANNUAL SUMMARY'!$V$9,DF165,'ANNUAL SUMMARY'!$FE$412)+SUMIFS('ANNUAL SUMMARY'!$GN$518,DU175,'ANNUAL SUMMARY'!$V$9,DF165,'ANNUAL SUMMARY'!$FE$470)+SUMIFS('ANNUAL SUMMARY'!$GN$576,DU175,'ANNUAL SUMMARY'!$V$9,DF165,'ANNUAL SUMMARY'!$FE$528)+SUMIFS('ANNUAL SUMMARY'!$GN$634,DU175,'ANNUAL SUMMARY'!$V$9,DF165,'ANNUAL SUMMARY'!$FE$586)+SUMIFS('ANNUAL SUMMARY'!$GN$692,DU175,'ANNUAL SUMMARY'!$V$9,DF165,'ANNUAL SUMMARY'!$FE$644)</f>
        <v>0</v>
      </c>
      <c r="EP175" s="728"/>
      <c r="EQ175" s="1260"/>
      <c r="ER175" s="1263"/>
      <c r="ES175" s="154"/>
      <c r="ET175" s="12"/>
      <c r="EU175" s="12"/>
      <c r="EV175" s="12"/>
      <c r="EW175" s="12"/>
      <c r="EX175" s="12"/>
      <c r="EY175" s="12"/>
      <c r="EZ175" s="12"/>
      <c r="FA175" s="12"/>
      <c r="FB175" s="12"/>
      <c r="FC175" s="12"/>
      <c r="FD175" s="12"/>
      <c r="FE175" s="15"/>
      <c r="FF175" s="729" t="str">
        <f>'ANNUAL SUMMARY'!$O$20</f>
        <v>NIGHT</v>
      </c>
      <c r="FG175" s="730"/>
      <c r="FH175" s="730"/>
      <c r="FI175" s="730"/>
      <c r="FJ175" s="745"/>
      <c r="FK175" s="749">
        <f>SUMIF('ANNUAL SUMMARY'!$FE$622,FC165,'ANNUAL SUMMARY'!$FM$636)+SUMIF('ANNUAL SUMMARY'!$DH$622,FC165,'ANNUAL SUMMARY'!$DP$636)+SUMIF('ANNUAL SUMMARY'!$BI$622,FC165,'ANNUAL SUMMARY'!$BQ$636)+SUMIF('ANNUAL SUMMARY'!$L$622,FC165,'ANNUAL SUMMARY'!$T$636)+SUMIF('ANNUAL SUMMARY'!$FE$566,FC165,'ANNUAL SUMMARY'!$FM$580)+SUMIF('ANNUAL SUMMARY'!$DH$566,FC165,'ANNUAL SUMMARY'!$DP$580)+SUMIF('ANNUAL SUMMARY'!$BI$566,FC165,'ANNUAL SUMMARY'!$BQ$580)+SUMIF('ANNUAL SUMMARY'!$L$566,FC165,'ANNUAL SUMMARY'!$T$580)+SUMIF('ANNUAL SUMMARY'!$FE$510,FC165,'ANNUAL SUMMARY'!$FM$524)+SUMIF('ANNUAL SUMMARY'!$DH$510,FC165,'ANNUAL SUMMARY'!$DP$524)+SUMIF('ANNUAL SUMMARY'!$BI$510,FC165,'ANNUAL SUMMARY'!$BQ$524)+SUMIF('ANNUAL SUMMARY'!$L$510,FC165,'ANNUAL SUMMARY'!$T$524)+SUMIF('ANNUAL SUMMARY'!$FE$454,FC165,'ANNUAL SUMMARY'!$FM$468)+SUMIF('ANNUAL SUMMARY'!$DH$454,FC165,'ANNUAL SUMMARY'!$DP$468)+SUMIF('ANNUAL SUMMARY'!$BI$454,FC165,'ANNUAL SUMMARY'!$BQ$468)+SUMIF('ANNUAL SUMMARY'!$L$454,FC165,'ANNUAL SUMMARY'!$T$468)+SUMIF('ANNUAL SUMMARY'!$FE$398,FC165,'ANNUAL SUMMARY'!$FM$412)+SUMIF('ANNUAL SUMMARY'!$DH$398,FC165,'ANNUAL SUMMARY'!$DP$412)+SUMIF('ANNUAL SUMMARY'!$BI$398,FC165,'ANNUAL SUMMARY'!$BQ$412)+SUMIF('ANNUAL SUMMARY'!$L$398,FC165,'ANNUAL SUMMARY'!$T$412)+SUMIF('ANNUAL SUMMARY'!$FE$342,FC165,'ANNUAL SUMMARY'!$FM$356)+SUMIF('ANNUAL SUMMARY'!$DH$342,FC165,'ANNUAL SUMMARY'!$DP$356)+SUMIF('ANNUAL SUMMARY'!$BI$342,FC165,'ANNUAL SUMMARY'!$BQ$356)+SUMIF('ANNUAL SUMMARY'!$L$342,FC165,'ANNUAL SUMMARY'!$T$356)+SUMIF('ANNUAL SUMMARY'!$FE$286,FC165,'ANNUAL SUMMARY'!$FM$300)+SUMIF('ANNUAL SUMMARY'!$DH$286,FC165,'ANNUAL SUMMARY'!$DP$300)+SUMIF('ANNUAL SUMMARY'!$BI$286,FC165,'ANNUAL SUMMARY'!$BQ$300)+SUMIF('ANNUAL SUMMARY'!$L$286,FC165,'ANNUAL SUMMARY'!$T$300)+SUMIF('ANNUAL SUMMARY'!$FE$230,FC165,'ANNUAL SUMMARY'!$FM$244)+SUMIF('ANNUAL SUMMARY'!$DH$230,FC165,'ANNUAL SUMMARY'!$DP$244)+SUMIF('ANNUAL SUMMARY'!$BI$230,FC165,'ANNUAL SUMMARY'!$BQ$244)+SUMIF('ANNUAL SUMMARY'!$L$230,FC165,'ANNUAL SUMMARY'!$T$244)+SUMIF('ANNUAL SUMMARY'!$FE$174,FC165,'ANNUAL SUMMARY'!$FM$188)+SUMIF('ANNUAL SUMMARY'!$DH$174,FC165,'ANNUAL SUMMARY'!$DP$188)+SUMIF('ANNUAL SUMMARY'!$BI$174,FC165,'ANNUAL SUMMARY'!$BQ$188)+SUMIF('ANNUAL SUMMARY'!$L$174,FC165,'ANNUAL SUMMARY'!$T$188)+SUMIF('ANNUAL SUMMARY'!$FE$118,FC165,'ANNUAL SUMMARY'!$FM$132)+SUMIF('ANNUAL SUMMARY'!$DH$118,FC165,'ANNUAL SUMMARY'!$DP$132)+SUMIF('ANNUAL SUMMARY'!$BI$118,FC165,'ANNUAL SUMMARY'!$BQ$132)+SUMIF('ANNUAL SUMMARY'!$L$118,FC165,'ANNUAL SUMMARY'!$T$132)+SUMIF('ANNUAL SUMMARY'!$FE$62,FC165,'ANNUAL SUMMARY'!$FM$76)+SUMIF('ANNUAL SUMMARY'!$DH$62,FC165,'ANNUAL SUMMARY'!$DP$76)+SUMIF('ANNUAL SUMMARY'!$BI$62,FC165,'ANNUAL SUMMARY'!$BQ$76)+SUMIF('ANNUAL SUMMARY'!$L$62,FC165,'ANNUAL SUMMARY'!$T$76)+SUMIF('ANNUAL SUMMARY'!$FE$6,FC165,'ANNUAL SUMMARY'!$FM$20)+SUMIF('ANNUAL SUMMARY'!$DH$6,FC165,'ANNUAL SUMMARY'!$DP$20)+SUMIF('ANNUAL SUMMARY'!$BI$6,FC165,'ANNUAL SUMMARY'!$BQ$20)+SUMIF('ANNUAL SUMMARY'!$L$6,FC165,'ANNUAL SUMMARY'!$T$20)+SUMIF('PREVIOUS LOGS'!$K$6,FC165,'PREVIOUS LOGS'!$S$17)+SUMIF('PREVIOUS LOGS'!$K$59,$K$6,'PREVIOUS LOGS'!$S$70)+SUMIF('PREVIOUS LOGS'!$K$112,FC165,'PREVIOUS LOGS'!$S$123)+SUMIF('PREVIOUS LOGS'!$K$165,FC165,'PREVIOUS LOGS'!$S$176)+SUMIF('PREVIOUS LOGS'!$K$218,FC165,'PREVIOUS LOGS'!$S$229)+SUMIF('PREVIOUS LOGS'!$K$271,FC165,'PREVIOUS LOGS'!$S$282)+SUMIF('PREVIOUS LOGS'!$K$324,FC165,'PREVIOUS LOGS'!$S$335)+SUMIF('PREVIOUS LOGS'!$BH$6,FC165,'PREVIOUS LOGS'!$BP$17)+SUMIF('PREVIOUS LOGS'!$BH$59,$K$6,'PREVIOUS LOGS'!$BP$70)+SUMIF('PREVIOUS LOGS'!$BH$112,FC165,'PREVIOUS LOGS'!$BP$123)+SUMIF('PREVIOUS LOGS'!$BH$165,FC165,'PREVIOUS LOGS'!$BP$176)+SUMIF('PREVIOUS LOGS'!$BH$218,FC165,'PREVIOUS LOGS'!$BP$229)+SUMIF('PREVIOUS LOGS'!$BH$271,FC165,'PREVIOUS LOGS'!$BP$282)+SUMIF('PREVIOUS LOGS'!$BH$324,FC165,'PREVIOUS LOGS'!$BP$335)+SUMIF('PREVIOUS LOGS'!$DF$6,FC165,'PREVIOUS LOGS'!$DN$17)+SUMIF('PREVIOUS LOGS'!$DF$59,$K$6,'PREVIOUS LOGS'!$DN$70)+SUMIF('PREVIOUS LOGS'!$DF$112,FC165,'PREVIOUS LOGS'!$DN$123)+SUMIF('PREVIOUS LOGS'!$DF$165,FC165,'PREVIOUS LOGS'!$DN$176)+SUMIF('PREVIOUS LOGS'!$DF$218,FC165,'PREVIOUS LOGS'!$DN$229)+SUMIF('PREVIOUS LOGS'!$DF$271,FC165,'PREVIOUS LOGS'!$DN$282)+SUMIF('PREVIOUS LOGS'!$DF$324,FC165,'PREVIOUS LOGS'!$DN$335)+SUMIF('PREVIOUS LOGS'!$FC$6,FC165,'PREVIOUS LOGS'!$FK$17)+SUMIF('PREVIOUS LOGS'!$FC$59,$K$6,'PREVIOUS LOGS'!$FK$70)+SUMIF('PREVIOUS LOGS'!$FC$112,FC165,'PREVIOUS LOGS'!$FK$123)+SUMIF('PREVIOUS LOGS'!$FC$165,FC165,'PREVIOUS LOGS'!$FK$176)+SUMIF('PREVIOUS LOGS'!$FC$218,FC165,'PREVIOUS LOGS'!$FK$229)+SUMIF('PREVIOUS LOGS'!$FC$271,FC165,'PREVIOUS LOGS'!$FK$282)+SUMIF('PREVIOUS LOGS'!$FC$324,FC165,'PREVIOUS LOGS'!$FK$335)</f>
        <v>0</v>
      </c>
      <c r="FL175" s="750"/>
      <c r="FM175" s="750"/>
      <c r="FN175" s="750"/>
      <c r="FO175" s="750"/>
      <c r="FP175" s="751"/>
      <c r="FQ175" s="15"/>
      <c r="FR175" s="812">
        <f>IF(FR171=0," ",FR171+2)</f>
        <v>2024</v>
      </c>
      <c r="FS175" s="813"/>
      <c r="FT175" s="813"/>
      <c r="FU175" s="813"/>
      <c r="FV175" s="813"/>
      <c r="FW175" s="1118">
        <f>SUMIFS('ANNUAL SUMMARY'!$AF$54,FR175,'ANNUAL SUMMARY'!$V$9,FC165,'ANNUAL SUMMARY'!$L$6)+SUMIFS('ANNUAL SUMMARY'!$AF$112,FR175,'ANNUAL SUMMARY'!$V$9,FC165,'ANNUAL SUMMARY'!$L$64)+SUMIFS('ANNUAL SUMMARY'!$AF$170,FR175,'ANNUAL SUMMARY'!$V$9,FC165,'ANNUAL SUMMARY'!$L$122)+SUMIFS('ANNUAL SUMMARY'!$AF$228,FR175,'ANNUAL SUMMARY'!$V$9,FC165,'ANNUAL SUMMARY'!$L$180)+SUMIFS('ANNUAL SUMMARY'!$AF$286,FR175,'ANNUAL SUMMARY'!$V$9,FC165,'ANNUAL SUMMARY'!$L$238)+SUMIFS('ANNUAL SUMMARY'!$AF$344,FR175,'ANNUAL SUMMARY'!$V$9,FC165,'ANNUAL SUMMARY'!$L$296)+SUMIFS('ANNUAL SUMMARY'!$AF$402,FR175,'ANNUAL SUMMARY'!$V$9,FC165,'ANNUAL SUMMARY'!$L$354)+SUMIFS('ANNUAL SUMMARY'!$AF$460,FR175,'ANNUAL SUMMARY'!$V$9,FC165,'ANNUAL SUMMARY'!$L$412)+SUMIFS('ANNUAL SUMMARY'!$AF$518,FR175,'ANNUAL SUMMARY'!$V$9,FC165,'ANNUAL SUMMARY'!$L$470)+SUMIFS('ANNUAL SUMMARY'!$AF$576,FR175,'ANNUAL SUMMARY'!$V$9,FC165,'ANNUAL SUMMARY'!$L$528)+SUMIFS('ANNUAL SUMMARY'!$AF$634,FR175,'ANNUAL SUMMARY'!$V$9,FC165,'ANNUAL SUMMARY'!$L$586)+SUMIFS('ANNUAL SUMMARY'!$AF$692,FR175,'ANNUAL SUMMARY'!$V$9,FC165,'ANNUAL SUMMARY'!$L$644)+SUMIFS('ANNUAL SUMMARY'!$CC$54,FR175,'ANNUAL SUMMARY'!$V$9,FC165,'ANNUAL SUMMARY'!$BI$6)+SUMIFS('ANNUAL SUMMARY'!$CC$112,FR175,'ANNUAL SUMMARY'!$V$9,FC165,'ANNUAL SUMMARY'!$BI$64)+SUMIFS('ANNUAL SUMMARY'!$CC$170,FR175,'ANNUAL SUMMARY'!$V$9,FC165,'ANNUAL SUMMARY'!$BI$122)+SUMIFS('ANNUAL SUMMARY'!$CC$228,FR175,'ANNUAL SUMMARY'!$V$9,FC165,'ANNUAL SUMMARY'!$BI$180)+SUMIFS('ANNUAL SUMMARY'!$CC$286,FR175,'ANNUAL SUMMARY'!$V$9,FC165,'ANNUAL SUMMARY'!$BI$238)+SUMIFS('ANNUAL SUMMARY'!$CC$344,FR175,'ANNUAL SUMMARY'!$V$9,FC165,'ANNUAL SUMMARY'!$BI$296)+SUMIFS('ANNUAL SUMMARY'!$CC$402,FR175,'ANNUAL SUMMARY'!$V$9,FC165,'ANNUAL SUMMARY'!$BI$354)+SUMIFS('ANNUAL SUMMARY'!$CC$460,FR175,'ANNUAL SUMMARY'!$V$9,FC165,'ANNUAL SUMMARY'!$BI$412)+SUMIFS('ANNUAL SUMMARY'!$CC$518,FR175,'ANNUAL SUMMARY'!$V$9,FC165,'ANNUAL SUMMARY'!$BI$470)+SUMIFS('ANNUAL SUMMARY'!$CC$576,FR175,'ANNUAL SUMMARY'!$V$9,FC165,'ANNUAL SUMMARY'!$BI$528)+SUMIFS('ANNUAL SUMMARY'!$CC$634,FR175,'ANNUAL SUMMARY'!$V$9,FC165,'ANNUAL SUMMARY'!$BI$586)+SUMIFS('ANNUAL SUMMARY'!$CC$692,FR175,'ANNUAL SUMMARY'!$V$9,FC165,'ANNUAL SUMMARY'!$BI$644)+SUMIFS('ANNUAL SUMMARY'!$EB$54,FR175,'ANNUAL SUMMARY'!$V$9,FC165,'ANNUAL SUMMARY'!$DH$6)+SUMIFS('ANNUAL SUMMARY'!$EB$112,FR175,'ANNUAL SUMMARY'!$V$9,FC165,'ANNUAL SUMMARY'!$DH$64)+SUMIFS('ANNUAL SUMMARY'!$EB$170,FR175,'ANNUAL SUMMARY'!$V$9,FC165,'ANNUAL SUMMARY'!$DH$122)+SUMIFS('ANNUAL SUMMARY'!$EB$228,FR175,'ANNUAL SUMMARY'!$V$9,FC165,'ANNUAL SUMMARY'!$DH$180)+SUMIFS('ANNUAL SUMMARY'!$EB$286,FR175,'ANNUAL SUMMARY'!$V$9,FC165,'ANNUAL SUMMARY'!$DH$238)+SUMIFS('ANNUAL SUMMARY'!$EB$344,FR175,'ANNUAL SUMMARY'!$V$9,FC165,'ANNUAL SUMMARY'!$DH$296)+SUMIFS('ANNUAL SUMMARY'!$EB$402,FR175,'ANNUAL SUMMARY'!$V$9,FC165,'ANNUAL SUMMARY'!$DH$354)+SUMIFS('ANNUAL SUMMARY'!$EB$460,FR175,'ANNUAL SUMMARY'!$V$9,FC165,'ANNUAL SUMMARY'!$DH$412)+SUMIFS('ANNUAL SUMMARY'!$EB$518,FR175,'ANNUAL SUMMARY'!$V$9,FC165,'ANNUAL SUMMARY'!$DH$470)+SUMIFS('ANNUAL SUMMARY'!$EB$576,FR175,'ANNUAL SUMMARY'!$V$9,FC165,'ANNUAL SUMMARY'!$DH$528)+SUMIFS('ANNUAL SUMMARY'!$EB$634,FR175,'ANNUAL SUMMARY'!$V$9,FC165,'ANNUAL SUMMARY'!$DH$586)+SUMIFS('ANNUAL SUMMARY'!$EB$692,FR175,'ANNUAL SUMMARY'!$V$9,FC165,'ANNUAL SUMMARY'!$DH$644)+SUMIFS('ANNUAL SUMMARY'!$FY$54,FR175,'ANNUAL SUMMARY'!$V$9,FC165,'ANNUAL SUMMARY'!$FE$6)+SUMIFS('ANNUAL SUMMARY'!$FY$112,FR175,'ANNUAL SUMMARY'!$V$9,FC165,'ANNUAL SUMMARY'!$FE$64)+SUMIFS('ANNUAL SUMMARY'!$FY$170,FR175,'ANNUAL SUMMARY'!$V$9,FC165,'ANNUAL SUMMARY'!$FE$122)+SUMIFS('ANNUAL SUMMARY'!$FY$228,FR175,'ANNUAL SUMMARY'!$V$9,FC165,'ANNUAL SUMMARY'!$FE$180)+SUMIFS('ANNUAL SUMMARY'!$FY$286,FR175,'ANNUAL SUMMARY'!$V$9,FC165,'ANNUAL SUMMARY'!$FE$238)+SUMIFS('ANNUAL SUMMARY'!$FY$344,FR175,'ANNUAL SUMMARY'!$V$9,FC165,'ANNUAL SUMMARY'!$FE$296)+SUMIFS('ANNUAL SUMMARY'!$FY$402,FR175,'ANNUAL SUMMARY'!$V$9,FC165,'ANNUAL SUMMARY'!$FE$354)+SUMIFS('ANNUAL SUMMARY'!$FY$460,FR175,'ANNUAL SUMMARY'!$V$9,FC165,'ANNUAL SUMMARY'!$FE$412)+SUMIFS('ANNUAL SUMMARY'!$FY$518,FR175,'ANNUAL SUMMARY'!$V$9,FC165,'ANNUAL SUMMARY'!$FE$470)+SUMIFS('ANNUAL SUMMARY'!$FY$576,FR175,'ANNUAL SUMMARY'!$V$9,FC165,'ANNUAL SUMMARY'!$FE$528)+SUMIFS('ANNUAL SUMMARY'!$FY$634,FR175,'ANNUAL SUMMARY'!$V$9,FC165,'ANNUAL SUMMARY'!$FE$586)+SUMIFS('ANNUAL SUMMARY'!$FY$692,FR175,'ANNUAL SUMMARY'!$V$9,FC165,'ANNUAL SUMMARY'!$FE$644)</f>
        <v>0</v>
      </c>
      <c r="FX175" s="727"/>
      <c r="FY175" s="727"/>
      <c r="FZ175" s="727"/>
      <c r="GA175" s="727">
        <f>SUMIFS('ANNUAL SUMMARY'!$AJ$54,FR175,'ANNUAL SUMMARY'!$V$9,FC165,'ANNUAL SUMMARY'!$L$6)+SUMIFS('ANNUAL SUMMARY'!$AJ$112,FR175,'ANNUAL SUMMARY'!$V$9,FC165,'ANNUAL SUMMARY'!$L$64)+SUMIFS('ANNUAL SUMMARY'!$AJ$170,FR175,'ANNUAL SUMMARY'!$V$9,FC165,'ANNUAL SUMMARY'!$L$122)+SUMIFS('ANNUAL SUMMARY'!$AJ$228,FR175,'ANNUAL SUMMARY'!$V$9,FC165,'ANNUAL SUMMARY'!$L$180)+SUMIFS('ANNUAL SUMMARY'!$AJ$286,FR175,'ANNUAL SUMMARY'!$V$9,FC165,'ANNUAL SUMMARY'!$L$238)+SUMIFS('ANNUAL SUMMARY'!$AJ$344,FR175,'ANNUAL SUMMARY'!$V$9,FC165,'ANNUAL SUMMARY'!$L$296)+SUMIFS('ANNUAL SUMMARY'!$AJ$402,FR175,'ANNUAL SUMMARY'!$V$9,FC165,'ANNUAL SUMMARY'!$L$354)+SUMIFS('ANNUAL SUMMARY'!$AJ$460,FR175,'ANNUAL SUMMARY'!$V$9,FC165,'ANNUAL SUMMARY'!$L$412)+SUMIFS('ANNUAL SUMMARY'!$AJ$518,FR175,'ANNUAL SUMMARY'!$V$9,FC165,'ANNUAL SUMMARY'!$L$470)+SUMIFS('ANNUAL SUMMARY'!$AJ$576,FR175,'ANNUAL SUMMARY'!$V$9,FC165,'ANNUAL SUMMARY'!$L$528)+SUMIFS('ANNUAL SUMMARY'!$AJ$634,FR175,'ANNUAL SUMMARY'!$V$9,FC165,'ANNUAL SUMMARY'!$L$586)+SUMIFS('ANNUAL SUMMARY'!$AJ$692,FR175,'ANNUAL SUMMARY'!$V$9,FC165,'ANNUAL SUMMARY'!$L$644)+SUMIFS('ANNUAL SUMMARY'!$CG$54,FR175,'ANNUAL SUMMARY'!$V$9,FC165,'ANNUAL SUMMARY'!$BI$6)+SUMIFS('ANNUAL SUMMARY'!$CG$112,FR175,'ANNUAL SUMMARY'!$V$9,FC165,'ANNUAL SUMMARY'!$BI$64)+SUMIFS('ANNUAL SUMMARY'!$CG$170,FR175,'ANNUAL SUMMARY'!$V$9,FC165,'ANNUAL SUMMARY'!$BI$122)+SUMIFS('ANNUAL SUMMARY'!$CG$228,FR175,'ANNUAL SUMMARY'!$V$9,FC165,'ANNUAL SUMMARY'!$BI$180)+SUMIFS('ANNUAL SUMMARY'!$CG$286,FR175,'ANNUAL SUMMARY'!$V$9,FC165,'ANNUAL SUMMARY'!$BI$238)+SUMIFS('ANNUAL SUMMARY'!$CG$344,FR175,'ANNUAL SUMMARY'!$V$9,FC165,'ANNUAL SUMMARY'!$BI$296)+SUMIFS('ANNUAL SUMMARY'!$CG$402,FR175,'ANNUAL SUMMARY'!$V$9,FC165,'ANNUAL SUMMARY'!$BI$354)+SUMIFS('ANNUAL SUMMARY'!$CG$460,FR175,'ANNUAL SUMMARY'!$V$9,FC165,'ANNUAL SUMMARY'!$BI$412)+SUMIFS('ANNUAL SUMMARY'!$CG$518,FR175,'ANNUAL SUMMARY'!$V$9,FC165,'ANNUAL SUMMARY'!$BI$470)+SUMIFS('ANNUAL SUMMARY'!$CG$576,FR175,'ANNUAL SUMMARY'!$V$9,FC165,'ANNUAL SUMMARY'!$BI$528)+SUMIFS('ANNUAL SUMMARY'!$CG$634,FR175,'ANNUAL SUMMARY'!$V$9,FC165,'ANNUAL SUMMARY'!$BI$586)+SUMIFS('ANNUAL SUMMARY'!$CG$692,FR175,'ANNUAL SUMMARY'!$V$9,FC165,'ANNUAL SUMMARY'!$BI$644)+SUMIFS('ANNUAL SUMMARY'!$EF$54,FR175,'ANNUAL SUMMARY'!$V$9,FC165,'ANNUAL SUMMARY'!$DH$6)+SUMIFS('ANNUAL SUMMARY'!$EF$112,FR175,'ANNUAL SUMMARY'!$V$9,FC165,'ANNUAL SUMMARY'!$DH$64)+SUMIFS('ANNUAL SUMMARY'!$EF$170,FR175,'ANNUAL SUMMARY'!$V$9,FC165,'ANNUAL SUMMARY'!$DH$122)+SUMIFS('ANNUAL SUMMARY'!$EF$228,FR175,'ANNUAL SUMMARY'!$V$9,FC165,'ANNUAL SUMMARY'!$DH$180)+SUMIFS('ANNUAL SUMMARY'!$EF$286,FR175,'ANNUAL SUMMARY'!$V$9,FC165,'ANNUAL SUMMARY'!$DH$238)+SUMIFS('ANNUAL SUMMARY'!$EF$344,FR175,'ANNUAL SUMMARY'!$V$9,FC165,'ANNUAL SUMMARY'!$DH$296)+SUMIFS('ANNUAL SUMMARY'!$EF$402,FR175,'ANNUAL SUMMARY'!$V$9,FC165,'ANNUAL SUMMARY'!$DH$354)+SUMIFS('ANNUAL SUMMARY'!$EF$460,FR175,'ANNUAL SUMMARY'!$V$9,FC165,'ANNUAL SUMMARY'!$DH$412)+SUMIFS('ANNUAL SUMMARY'!$EF$518,FR175,'ANNUAL SUMMARY'!$V$9,FC165,'ANNUAL SUMMARY'!$DH$470)+SUMIFS('ANNUAL SUMMARY'!$EF$576,FR175,'ANNUAL SUMMARY'!$V$9,FC165,'ANNUAL SUMMARY'!$DH$528)+SUMIFS('ANNUAL SUMMARY'!$EF$634,FR175,'ANNUAL SUMMARY'!$V$9,FC165,'ANNUAL SUMMARY'!$DH$586)+SUMIFS('ANNUAL SUMMARY'!$EF$692,FR175,'ANNUAL SUMMARY'!$V$9,FC165,'ANNUAL SUMMARY'!$DH$644)+SUMIFS('ANNUAL SUMMARY'!$GC$54,FR175,'ANNUAL SUMMARY'!$V$9,FC165,'ANNUAL SUMMARY'!$FE$6)+SUMIFS('ANNUAL SUMMARY'!$GC$112,FR175,'ANNUAL SUMMARY'!$V$9,FC165,'ANNUAL SUMMARY'!$FE$64)+SUMIFS('ANNUAL SUMMARY'!$GC$170,FR175,'ANNUAL SUMMARY'!$V$9,FC165,'ANNUAL SUMMARY'!$FE$122)+SUMIFS('ANNUAL SUMMARY'!$GC$228,FR175,'ANNUAL SUMMARY'!$V$9,FC165,'ANNUAL SUMMARY'!$FE$180)+SUMIFS('ANNUAL SUMMARY'!$GC$286,FR175,'ANNUAL SUMMARY'!$V$9,FC165,'ANNUAL SUMMARY'!$FE$238)+SUMIFS('ANNUAL SUMMARY'!$GC$344,FR175,'ANNUAL SUMMARY'!$V$9,FC165,'ANNUAL SUMMARY'!$FE$296)+SUMIFS('ANNUAL SUMMARY'!$GC$402,FR175,'ANNUAL SUMMARY'!$V$9,FC165,'ANNUAL SUMMARY'!$FE$354)+SUMIFS('ANNUAL SUMMARY'!$GC$460,FR175,'ANNUAL SUMMARY'!$V$9,FC165,'ANNUAL SUMMARY'!$FE$412)+SUMIFS('ANNUAL SUMMARY'!$GC$518,FR175,'ANNUAL SUMMARY'!$V$9,FC165,'ANNUAL SUMMARY'!$FE$470)+SUMIFS('ANNUAL SUMMARY'!$GC$576,FR175,'ANNUAL SUMMARY'!$V$9,FC165,'ANNUAL SUMMARY'!$FE$528)+SUMIFS('ANNUAL SUMMARY'!$GC$634,FR175,'ANNUAL SUMMARY'!$V$9,FC165,'ANNUAL SUMMARY'!$FE$586)+SUMIFS('ANNUAL SUMMARY'!$GC$692,FR175,'ANNUAL SUMMARY'!$V$9,FC165,'ANNUAL SUMMARY'!$FE$644)</f>
        <v>0</v>
      </c>
      <c r="GB175" s="727"/>
      <c r="GC175" s="727"/>
      <c r="GD175" s="727"/>
      <c r="GE175" s="727">
        <f>SUMIFS('ANNUAL SUMMARY'!$AN$54,FR175,'ANNUAL SUMMARY'!$V$9,FC165,'ANNUAL SUMMARY'!$L$6)+SUMIFS('ANNUAL SUMMARY'!$AN$112,FR175,'ANNUAL SUMMARY'!$V$9,FC165,'ANNUAL SUMMARY'!$L$64)+SUMIFS('ANNUAL SUMMARY'!$AN$170,FR175,'ANNUAL SUMMARY'!$V$9,FC165,'ANNUAL SUMMARY'!$L$122)+SUMIFS('ANNUAL SUMMARY'!$AN$228,FR175,'ANNUAL SUMMARY'!$V$9,FC165,'ANNUAL SUMMARY'!$L$180)+SUMIFS('ANNUAL SUMMARY'!$AN$286,FR175,'ANNUAL SUMMARY'!$V$9,FC165,'ANNUAL SUMMARY'!$L$238)+SUMIFS('ANNUAL SUMMARY'!$AN$344,FR175,'ANNUAL SUMMARY'!$V$9,FC165,'ANNUAL SUMMARY'!$L$296)+SUMIFS('ANNUAL SUMMARY'!$AN$402,FR175,'ANNUAL SUMMARY'!$V$9,FC165,'ANNUAL SUMMARY'!$L$354)+SUMIFS('ANNUAL SUMMARY'!$AN$460,FR175,'ANNUAL SUMMARY'!$V$9,FC165,'ANNUAL SUMMARY'!$L$412)+SUMIFS('ANNUAL SUMMARY'!$AN$518,FR175,'ANNUAL SUMMARY'!$V$9,FC165,'ANNUAL SUMMARY'!$L$470)+SUMIFS('ANNUAL SUMMARY'!$AN$576,FR175,'ANNUAL SUMMARY'!$V$9,FC165,'ANNUAL SUMMARY'!$L$528)+SUMIFS('ANNUAL SUMMARY'!$AN$634,FR175,'ANNUAL SUMMARY'!$V$9,FC165,'ANNUAL SUMMARY'!$L$586)+SUMIFS('ANNUAL SUMMARY'!$AN$692,FR175,'ANNUAL SUMMARY'!$V$9,FC165,'ANNUAL SUMMARY'!$L$644)+SUMIFS('ANNUAL SUMMARY'!$CK$54,FR175,'ANNUAL SUMMARY'!$V$9,FC165,'ANNUAL SUMMARY'!$BI$6)+SUMIFS('ANNUAL SUMMARY'!$CK$112,FR175,'ANNUAL SUMMARY'!$V$9,FC165,'ANNUAL SUMMARY'!$BI$64)+SUMIFS('ANNUAL SUMMARY'!$CK$170,FR175,'ANNUAL SUMMARY'!$V$9,FC165,'ANNUAL SUMMARY'!$BI$122)+SUMIFS('ANNUAL SUMMARY'!$CK$228,FR175,'ANNUAL SUMMARY'!$V$9,FC165,'ANNUAL SUMMARY'!$BI$180)+SUMIFS('ANNUAL SUMMARY'!$CK$286,FR175,'ANNUAL SUMMARY'!$V$9,FC165,'ANNUAL SUMMARY'!$BI$238)+SUMIFS('ANNUAL SUMMARY'!$CK$344,FR175,'ANNUAL SUMMARY'!$V$9,FC165,'ANNUAL SUMMARY'!$BI$296)+SUMIFS('ANNUAL SUMMARY'!$CK$402,FR175,'ANNUAL SUMMARY'!$V$9,FC165,'ANNUAL SUMMARY'!$BI$354)+SUMIFS('ANNUAL SUMMARY'!$CK$460,FR175,'ANNUAL SUMMARY'!$V$9,FC165,'ANNUAL SUMMARY'!$BI$412)+SUMIFS('ANNUAL SUMMARY'!$CK$518,FR175,'ANNUAL SUMMARY'!$V$9,FC165,'ANNUAL SUMMARY'!$BI$470)+SUMIFS('ANNUAL SUMMARY'!$CK$576,FR175,'ANNUAL SUMMARY'!$V$9,FC165,'ANNUAL SUMMARY'!$BI$528)+SUMIFS('ANNUAL SUMMARY'!$CK$634,FR175,'ANNUAL SUMMARY'!$V$9,FC165,'ANNUAL SUMMARY'!$BI$586)+SUMIFS('ANNUAL SUMMARY'!$CK$692,FR175,'ANNUAL SUMMARY'!$V$9,FC165,'ANNUAL SUMMARY'!$BI$644)+SUMIFS('ANNUAL SUMMARY'!$EJ$54,FR175,'ANNUAL SUMMARY'!$V$9,FC165,'ANNUAL SUMMARY'!$DH$6)+SUMIFS('ANNUAL SUMMARY'!$EJ$112,FR175,'ANNUAL SUMMARY'!$V$9,FC165,'ANNUAL SUMMARY'!$DH$64)+SUMIFS('ANNUAL SUMMARY'!$EJ$170,FR175,'ANNUAL SUMMARY'!$V$9,FC165,'ANNUAL SUMMARY'!$DH$122)+SUMIFS('ANNUAL SUMMARY'!$EJ$228,FR175,'ANNUAL SUMMARY'!$V$9,FC165,'ANNUAL SUMMARY'!$DH$180)+SUMIFS('ANNUAL SUMMARY'!$EJ$286,FR175,'ANNUAL SUMMARY'!$V$9,FC165,'ANNUAL SUMMARY'!$DH$238)+SUMIFS('ANNUAL SUMMARY'!$EJ$344,FR175,'ANNUAL SUMMARY'!$V$9,FC165,'ANNUAL SUMMARY'!$DH$296)+SUMIFS('ANNUAL SUMMARY'!$EJ$402,FR175,'ANNUAL SUMMARY'!$V$9,FC165,'ANNUAL SUMMARY'!$DH$354)+SUMIFS('ANNUAL SUMMARY'!$EJ$460,FR175,'ANNUAL SUMMARY'!$V$9,FC165,'ANNUAL SUMMARY'!$DH$412)+SUMIFS('ANNUAL SUMMARY'!$EJ$518,FR175,'ANNUAL SUMMARY'!$V$9,FC165,'ANNUAL SUMMARY'!$DH$470)+SUMIFS('ANNUAL SUMMARY'!$EJ$576,FR175,'ANNUAL SUMMARY'!$V$9,FC165,'ANNUAL SUMMARY'!$DH$528)+SUMIFS('ANNUAL SUMMARY'!$EJ$634,FR175,'ANNUAL SUMMARY'!$V$9,FC165,'ANNUAL SUMMARY'!$DH$586)+SUMIFS('ANNUAL SUMMARY'!$EJ$692,FR175,'ANNUAL SUMMARY'!$V$9,FC165,'ANNUAL SUMMARY'!$DH$644)+SUMIFS('ANNUAL SUMMARY'!$GG$54,FR175,'ANNUAL SUMMARY'!$V$9,FC165,'ANNUAL SUMMARY'!$FE$6)+SUMIFS('ANNUAL SUMMARY'!$GG$112,FR175,'ANNUAL SUMMARY'!$V$9,FC165,'ANNUAL SUMMARY'!$FE$64)+SUMIFS('ANNUAL SUMMARY'!$GG$170,FR175,'ANNUAL SUMMARY'!$V$9,FC165,'ANNUAL SUMMARY'!$FE$122)+SUMIFS('ANNUAL SUMMARY'!$GG$228,FR175,'ANNUAL SUMMARY'!$V$9,FC165,'ANNUAL SUMMARY'!$FE$180)+SUMIFS('ANNUAL SUMMARY'!$GG$286,FR175,'ANNUAL SUMMARY'!$V$9,FC165,'ANNUAL SUMMARY'!$FE$238)+SUMIFS('ANNUAL SUMMARY'!$GG$344,FR175,'ANNUAL SUMMARY'!$V$9,FC165,'ANNUAL SUMMARY'!$FE$296)+SUMIFS('ANNUAL SUMMARY'!$GG$402,FR175,'ANNUAL SUMMARY'!$V$9,FC165,'ANNUAL SUMMARY'!$FE$354)+SUMIFS('ANNUAL SUMMARY'!$GG$460,FR175,'ANNUAL SUMMARY'!$V$9,FC165,'ANNUAL SUMMARY'!$FE$412)+SUMIFS('ANNUAL SUMMARY'!$GG$518,FR175,'ANNUAL SUMMARY'!$V$9,FC165,'ANNUAL SUMMARY'!$FE$470)+SUMIFS('ANNUAL SUMMARY'!$GG$576,FR175,'ANNUAL SUMMARY'!$V$9,FC165,'ANNUAL SUMMARY'!$FE$528)+SUMIFS('ANNUAL SUMMARY'!$GG$634,FR175,'ANNUAL SUMMARY'!$V$9,FC165,'ANNUAL SUMMARY'!$FE$586)+SUMIFS('ANNUAL SUMMARY'!$GG$692,FR175,'ANNUAL SUMMARY'!$V$9,FC165,'ANNUAL SUMMARY'!$FE$644)</f>
        <v>0</v>
      </c>
      <c r="GF175" s="727"/>
      <c r="GG175" s="727"/>
      <c r="GH175" s="727"/>
      <c r="GI175" s="728">
        <f>SUMIFS('ANNUAL SUMMARY'!$AR$54,FR175,'ANNUAL SUMMARY'!$V$9,FC165,'ANNUAL SUMMARY'!$L$6)+SUMIFS('ANNUAL SUMMARY'!$AR$112,FR175,'ANNUAL SUMMARY'!$V$9,FC165,'ANNUAL SUMMARY'!$L$64)+SUMIFS('ANNUAL SUMMARY'!$AR$170,FR175,'ANNUAL SUMMARY'!$V$9,FC165,'ANNUAL SUMMARY'!$L$122)+SUMIFS('ANNUAL SUMMARY'!$AR$228,FR175,'ANNUAL SUMMARY'!$V$9,FC165,'ANNUAL SUMMARY'!$L$180)+SUMIFS('ANNUAL SUMMARY'!$AR$286,FR175,'ANNUAL SUMMARY'!$V$9,FC165,'ANNUAL SUMMARY'!$L$238)+SUMIFS('ANNUAL SUMMARY'!$AR$344,FR175,'ANNUAL SUMMARY'!$V$9,FC165,'ANNUAL SUMMARY'!$L$296)+SUMIFS('ANNUAL SUMMARY'!$AR$402,FR175,'ANNUAL SUMMARY'!$V$9,FC165,'ANNUAL SUMMARY'!$L$354)+SUMIFS('ANNUAL SUMMARY'!$AR$460,FR175,'ANNUAL SUMMARY'!$V$9,FC165,'ANNUAL SUMMARY'!$L$412)+SUMIFS('ANNUAL SUMMARY'!$AR$518,FR175,'ANNUAL SUMMARY'!$V$9,FC165,'ANNUAL SUMMARY'!$L$470)+SUMIFS('ANNUAL SUMMARY'!$AR$576,FR175,'ANNUAL SUMMARY'!$V$9,FC165,'ANNUAL SUMMARY'!$L$528)+SUMIFS('ANNUAL SUMMARY'!$AR$634,FR175,'ANNUAL SUMMARY'!$V$9,FC165,'ANNUAL SUMMARY'!$L$586)+SUMIFS('ANNUAL SUMMARY'!$AR$692,FR175,'ANNUAL SUMMARY'!$V$9,FC165,'ANNUAL SUMMARY'!$L$644)+SUMIFS('ANNUAL SUMMARY'!$CO$54,FR175,'ANNUAL SUMMARY'!$V$9,FC165,'ANNUAL SUMMARY'!$BI$6)+SUMIFS('ANNUAL SUMMARY'!$CO$112,FR175,'ANNUAL SUMMARY'!$V$9,FC165,'ANNUAL SUMMARY'!$BI$64)+SUMIFS('ANNUAL SUMMARY'!$CO$170,FR175,'ANNUAL SUMMARY'!$V$9,FC165,'ANNUAL SUMMARY'!$BI$122)+SUMIFS('ANNUAL SUMMARY'!$CO$228,FR175,'ANNUAL SUMMARY'!$V$9,FC165,'ANNUAL SUMMARY'!$BI$180)+SUMIFS('ANNUAL SUMMARY'!$CO$286,FR175,'ANNUAL SUMMARY'!$V$9,FC165,'ANNUAL SUMMARY'!$BI$238)+SUMIFS('ANNUAL SUMMARY'!$CO$344,FR175,'ANNUAL SUMMARY'!$V$9,FC165,'ANNUAL SUMMARY'!$BI$296)+SUMIFS('ANNUAL SUMMARY'!$CO$402,FR175,'ANNUAL SUMMARY'!$V$9,FC165,'ANNUAL SUMMARY'!$BI$354)+SUMIFS('ANNUAL SUMMARY'!$CO$460,FR175,'ANNUAL SUMMARY'!$V$9,FC165,'ANNUAL SUMMARY'!$BI$412)+SUMIFS('ANNUAL SUMMARY'!$CO$518,FR175,'ANNUAL SUMMARY'!$V$9,FC165,'ANNUAL SUMMARY'!$BI$470)+SUMIFS('ANNUAL SUMMARY'!$CO$576,FR175,'ANNUAL SUMMARY'!$V$9,FC165,'ANNUAL SUMMARY'!$BI$528)+SUMIFS('ANNUAL SUMMARY'!$CO$634,FR175,'ANNUAL SUMMARY'!$V$9,FC165,'ANNUAL SUMMARY'!$BI$586)+SUMIFS('ANNUAL SUMMARY'!$CO$692,FR175,'ANNUAL SUMMARY'!$V$9,FC165,'ANNUAL SUMMARY'!$BI$644)+SUMIFS('ANNUAL SUMMARY'!$EN$54,FR175,'ANNUAL SUMMARY'!$V$9,FC165,'ANNUAL SUMMARY'!$DH$6)+SUMIFS('ANNUAL SUMMARY'!$EN$112,FR175,'ANNUAL SUMMARY'!$V$9,FC165,'ANNUAL SUMMARY'!$DH$64)+SUMIFS('ANNUAL SUMMARY'!$EN$170,FR175,'ANNUAL SUMMARY'!$V$9,FC165,'ANNUAL SUMMARY'!$DH$122)+SUMIFS('ANNUAL SUMMARY'!$EN$228,FR175,'ANNUAL SUMMARY'!$V$9,FC165,'ANNUAL SUMMARY'!$DH$180)+SUMIFS('ANNUAL SUMMARY'!$EN$286,FR175,'ANNUAL SUMMARY'!$V$9,FC165,'ANNUAL SUMMARY'!$DH$238)+SUMIFS('ANNUAL SUMMARY'!$EN$344,FR175,'ANNUAL SUMMARY'!$V$9,FC165,'ANNUAL SUMMARY'!$DH$296)+SUMIFS('ANNUAL SUMMARY'!$EN$402,FR175,'ANNUAL SUMMARY'!$V$9,FC165,'ANNUAL SUMMARY'!$DH$354)+SUMIFS('ANNUAL SUMMARY'!$EN$460,FR175,'ANNUAL SUMMARY'!$V$9,FC165,'ANNUAL SUMMARY'!$DH$412)+SUMIFS('ANNUAL SUMMARY'!$EN$518,FR175,'ANNUAL SUMMARY'!$V$9,FC165,'ANNUAL SUMMARY'!$DH$470)+SUMIFS('ANNUAL SUMMARY'!$EN$576,FR175,'ANNUAL SUMMARY'!$V$9,FC165,'ANNUAL SUMMARY'!$DH$528)+SUMIFS('ANNUAL SUMMARY'!$EN$634,FR175,'ANNUAL SUMMARY'!$V$9,FC165,'ANNUAL SUMMARY'!$DH$586)+SUMIFS('ANNUAL SUMMARY'!$EN$692,FR175,'ANNUAL SUMMARY'!$V$9,FC165,'ANNUAL SUMMARY'!$DH$644)+SUMIFS('ANNUAL SUMMARY'!$GK$54,FR175,'ANNUAL SUMMARY'!$V$9,FC165,'ANNUAL SUMMARY'!$FE$6)+SUMIFS('ANNUAL SUMMARY'!$GK$112,FR175,'ANNUAL SUMMARY'!$V$9,FC165,'ANNUAL SUMMARY'!$FE$64)+SUMIFS('ANNUAL SUMMARY'!$GK$170,FR175,'ANNUAL SUMMARY'!$V$9,FC165,'ANNUAL SUMMARY'!$FE$122)+SUMIFS('ANNUAL SUMMARY'!$GK$228,FR175,'ANNUAL SUMMARY'!$V$9,FC165,'ANNUAL SUMMARY'!$FE$180)+SUMIFS('ANNUAL SUMMARY'!$GK$286,FR175,'ANNUAL SUMMARY'!$V$9,FC165,'ANNUAL SUMMARY'!$FE$238)+SUMIFS('ANNUAL SUMMARY'!$GK$344,FR175,'ANNUAL SUMMARY'!$V$9,FC165,'ANNUAL SUMMARY'!$FE$296)+SUMIFS('ANNUAL SUMMARY'!$GK$402,FR175,'ANNUAL SUMMARY'!$V$9,FC165,'ANNUAL SUMMARY'!$FE$354)+SUMIFS('ANNUAL SUMMARY'!$GK$460,FR175,'ANNUAL SUMMARY'!$V$9,FC165,'ANNUAL SUMMARY'!$FE$412)+SUMIFS('ANNUAL SUMMARY'!$GK$518,FR175,'ANNUAL SUMMARY'!$V$9,FC165,'ANNUAL SUMMARY'!$FE$470)+SUMIFS('ANNUAL SUMMARY'!$GK$576,FR175,'ANNUAL SUMMARY'!$V$9,FC165,'ANNUAL SUMMARY'!$FE$528)+SUMIFS('ANNUAL SUMMARY'!$GK$634,FR175,'ANNUAL SUMMARY'!$V$9,FC165,'ANNUAL SUMMARY'!$FE$586)+SUMIFS('ANNUAL SUMMARY'!$GK$692,FR175,'ANNUAL SUMMARY'!$V$9,FC165,'ANNUAL SUMMARY'!$FE$644)</f>
        <v>0</v>
      </c>
      <c r="GJ175" s="728"/>
      <c r="GK175" s="728"/>
      <c r="GL175" s="728">
        <f>SUMIFS('ANNUAL SUMMARY'!$AU$54,FR175,'ANNUAL SUMMARY'!$V$9,FC165,'ANNUAL SUMMARY'!$L$6)+SUMIFS('ANNUAL SUMMARY'!$AU$112,FR175,'ANNUAL SUMMARY'!$V$9,FC165,'ANNUAL SUMMARY'!$L$64)+SUMIFS('ANNUAL SUMMARY'!$AU$170,FR175,'ANNUAL SUMMARY'!$V$9,FC165,'ANNUAL SUMMARY'!$L$122)+SUMIFS('ANNUAL SUMMARY'!$AU$228,FR175,'ANNUAL SUMMARY'!$V$9,FC165,'ANNUAL SUMMARY'!$L$180)+SUMIFS('ANNUAL SUMMARY'!$AU$286,FR175,'ANNUAL SUMMARY'!$V$9,FC165,'ANNUAL SUMMARY'!$L$238)+SUMIFS('ANNUAL SUMMARY'!$AU$344,FR175,'ANNUAL SUMMARY'!$V$9,FC165,'ANNUAL SUMMARY'!$L$296)+SUMIFS('ANNUAL SUMMARY'!$AU$402,FR175,'ANNUAL SUMMARY'!$V$9,FC165,'ANNUAL SUMMARY'!$L$354)+SUMIFS('ANNUAL SUMMARY'!$AU$460,FR175,'ANNUAL SUMMARY'!$V$9,FC165,'ANNUAL SUMMARY'!$L$412)+SUMIFS('ANNUAL SUMMARY'!$AU$518,FR175,'ANNUAL SUMMARY'!$V$9,FC165,'ANNUAL SUMMARY'!$L$470)+SUMIFS('ANNUAL SUMMARY'!$AU$576,FR175,'ANNUAL SUMMARY'!$V$9,FC165,'ANNUAL SUMMARY'!$L$528)+SUMIFS('ANNUAL SUMMARY'!$AU$634,FR175,'ANNUAL SUMMARY'!$V$9,FC165,'ANNUAL SUMMARY'!$L$586)+SUMIFS('ANNUAL SUMMARY'!$AU$692,FR175,'ANNUAL SUMMARY'!$V$9,FC165,'ANNUAL SUMMARY'!$L$644)+SUMIFS('ANNUAL SUMMARY'!$CR$54,FR175,'ANNUAL SUMMARY'!$V$9,FC165,'ANNUAL SUMMARY'!$BI$6)+SUMIFS('ANNUAL SUMMARY'!$CR$112,FR175,'ANNUAL SUMMARY'!$V$9,FC165,'ANNUAL SUMMARY'!$BI$64)+SUMIFS('ANNUAL SUMMARY'!$CR$170,FR175,'ANNUAL SUMMARY'!$V$9,FC165,'ANNUAL SUMMARY'!$BI$122)+SUMIFS('ANNUAL SUMMARY'!$CR$228,FR175,'ANNUAL SUMMARY'!$V$9,FC165,'ANNUAL SUMMARY'!$BI$180)+SUMIFS('ANNUAL SUMMARY'!$CR$286,FR175,'ANNUAL SUMMARY'!$V$9,FC165,'ANNUAL SUMMARY'!$BI$238)+SUMIFS('ANNUAL SUMMARY'!$CR$344,FR175,'ANNUAL SUMMARY'!$V$9,FC165,'ANNUAL SUMMARY'!$BI$296)+SUMIFS('ANNUAL SUMMARY'!$CR$402,FR175,'ANNUAL SUMMARY'!$V$9,FC165,'ANNUAL SUMMARY'!$BI$354)+SUMIFS('ANNUAL SUMMARY'!$CR$460,FR175,'ANNUAL SUMMARY'!$V$9,FC165,'ANNUAL SUMMARY'!$BI$412)+SUMIFS('ANNUAL SUMMARY'!$CR$518,FR175,'ANNUAL SUMMARY'!$V$9,FC165,'ANNUAL SUMMARY'!$BI$470)+SUMIFS('ANNUAL SUMMARY'!$CR$576,FR175,'ANNUAL SUMMARY'!$V$9,FC165,'ANNUAL SUMMARY'!$BI$528)+SUMIFS('ANNUAL SUMMARY'!$CR$634,FR175,'ANNUAL SUMMARY'!$V$9,FC165,'ANNUAL SUMMARY'!$BI$586)+SUMIFS('ANNUAL SUMMARY'!$CR$692,FR175,'ANNUAL SUMMARY'!$V$9,FC165,'ANNUAL SUMMARY'!$BI$644)+SUMIFS('ANNUAL SUMMARY'!$EQ$54,FR175,'ANNUAL SUMMARY'!$V$9,FC165,'ANNUAL SUMMARY'!$DH$6)+SUMIFS('ANNUAL SUMMARY'!$EQ$112,FR175,'ANNUAL SUMMARY'!$V$9,FC165,'ANNUAL SUMMARY'!$DH$64)+SUMIFS('ANNUAL SUMMARY'!$EQ$170,FR175,'ANNUAL SUMMARY'!$V$9,FC165,'ANNUAL SUMMARY'!$DH$122)+SUMIFS('ANNUAL SUMMARY'!$EQ$228,FR175,'ANNUAL SUMMARY'!$V$9,FC165,'ANNUAL SUMMARY'!$DH$180)+SUMIFS('ANNUAL SUMMARY'!$EQ$286,FR175,'ANNUAL SUMMARY'!$V$9,FC165,'ANNUAL SUMMARY'!$DH$238)+SUMIFS('ANNUAL SUMMARY'!$EQ$344,FR175,'ANNUAL SUMMARY'!$V$9,FC165,'ANNUAL SUMMARY'!$DH$296)+SUMIFS('ANNUAL SUMMARY'!$EQ$402,FR175,'ANNUAL SUMMARY'!$V$9,FC165,'ANNUAL SUMMARY'!$DH$354)+SUMIFS('ANNUAL SUMMARY'!$EQ$460,FR175,'ANNUAL SUMMARY'!$V$9,FC165,'ANNUAL SUMMARY'!$DH$412)+SUMIFS('ANNUAL SUMMARY'!$EQ$518,FR175,'ANNUAL SUMMARY'!$V$9,FC165,'ANNUAL SUMMARY'!$DH$470)+SUMIFS('ANNUAL SUMMARY'!$EQ$576,FR175,'ANNUAL SUMMARY'!$V$9,FC165,'ANNUAL SUMMARY'!$DH$528)+SUMIFS('ANNUAL SUMMARY'!$EQ$634,FR175,'ANNUAL SUMMARY'!$V$9,FC165,'ANNUAL SUMMARY'!$DH$586)+SUMIFS('ANNUAL SUMMARY'!$EQ$692,FR175,'ANNUAL SUMMARY'!$V$9,FC165,'ANNUAL SUMMARY'!$DH$644)+SUMIFS('ANNUAL SUMMARY'!$GN$54,FR175,'ANNUAL SUMMARY'!$V$9,FC165,'ANNUAL SUMMARY'!$FE$6)+SUMIFS('ANNUAL SUMMARY'!$GN$112,FR175,'ANNUAL SUMMARY'!$V$9,FC165,'ANNUAL SUMMARY'!$FE$64)+SUMIFS('ANNUAL SUMMARY'!$GN$170,FR175,'ANNUAL SUMMARY'!$V$9,FC165,'ANNUAL SUMMARY'!$FE$122)+SUMIFS('ANNUAL SUMMARY'!$GN$228,FR175,'ANNUAL SUMMARY'!$V$9,FC165,'ANNUAL SUMMARY'!$FE$180)+SUMIFS('ANNUAL SUMMARY'!$GN$286,FR175,'ANNUAL SUMMARY'!$V$9,FC165,'ANNUAL SUMMARY'!$FE$238)+SUMIFS('ANNUAL SUMMARY'!$GN$344,FR175,'ANNUAL SUMMARY'!$V$9,FC165,'ANNUAL SUMMARY'!$FE$296)+SUMIFS('ANNUAL SUMMARY'!$GN$402,FR175,'ANNUAL SUMMARY'!$V$9,FC165,'ANNUAL SUMMARY'!$FE$354)+SUMIFS('ANNUAL SUMMARY'!$GN$460,FR175,'ANNUAL SUMMARY'!$V$9,FC165,'ANNUAL SUMMARY'!$FE$412)+SUMIFS('ANNUAL SUMMARY'!$GN$518,FR175,'ANNUAL SUMMARY'!$V$9,FC165,'ANNUAL SUMMARY'!$FE$470)+SUMIFS('ANNUAL SUMMARY'!$GN$576,FR175,'ANNUAL SUMMARY'!$V$9,FC165,'ANNUAL SUMMARY'!$FE$528)+SUMIFS('ANNUAL SUMMARY'!$GN$634,FR175,'ANNUAL SUMMARY'!$V$9,FC165,'ANNUAL SUMMARY'!$FE$586)+SUMIFS('ANNUAL SUMMARY'!$GN$692,FR175,'ANNUAL SUMMARY'!$V$9,FC165,'ANNUAL SUMMARY'!$FE$644)</f>
        <v>0</v>
      </c>
      <c r="GM175" s="728"/>
      <c r="GN175" s="728"/>
      <c r="GO175" s="1263"/>
    </row>
    <row r="176" spans="1:197" ht="11.25" customHeight="1" x14ac:dyDescent="0.25">
      <c r="A176" s="154"/>
      <c r="B176" s="729" t="str">
        <f>'ANNUAL SUMMARY'!$C$21</f>
        <v>SOLO</v>
      </c>
      <c r="C176" s="730"/>
      <c r="D176" s="730"/>
      <c r="E176" s="730"/>
      <c r="F176" s="792">
        <f>SUMIF('ANNUAL SUMMARY'!$FE$622,K165,'ANNUAL SUMMARY'!$FA$637)+SUMIF('ANNUAL SUMMARY'!$DH$622,K165,'ANNUAL SUMMARY'!$DD$637)+SUMIF('ANNUAL SUMMARY'!$BI$622,K165,'ANNUAL SUMMARY'!$BE$637)+SUMIF('ANNUAL SUMMARY'!$L$622,K165,'ANNUAL SUMMARY'!$H$637)+SUMIF('ANNUAL SUMMARY'!$FE$566,K165,'ANNUAL SUMMARY'!$FA$581)+SUMIF('ANNUAL SUMMARY'!$DH$566,K165,'ANNUAL SUMMARY'!$DD$581)+SUMIF('ANNUAL SUMMARY'!$BI$566,K165,'ANNUAL SUMMARY'!$BE$581)+SUMIF('ANNUAL SUMMARY'!$L$566,K165,'ANNUAL SUMMARY'!$H$581)+SUMIF('ANNUAL SUMMARY'!$FE$510,K165,'ANNUAL SUMMARY'!$FA$525)+SUMIF('ANNUAL SUMMARY'!$DH$510,K165,'ANNUAL SUMMARY'!$DD$525)+SUMIF('ANNUAL SUMMARY'!$BI$510,K165,'ANNUAL SUMMARY'!$BE$525)+SUMIF('ANNUAL SUMMARY'!$L$510,K165,'ANNUAL SUMMARY'!$H$525)+SUMIF('ANNUAL SUMMARY'!$FE$454,K165,'ANNUAL SUMMARY'!$FA$469)+SUMIF('ANNUAL SUMMARY'!$DH$454,K165,'ANNUAL SUMMARY'!$DD$469)+SUMIF('ANNUAL SUMMARY'!$BI$454,K165,'ANNUAL SUMMARY'!$BE$469)+SUMIF('ANNUAL SUMMARY'!$L$454,K165,'ANNUAL SUMMARY'!$H$469)+SUMIF('ANNUAL SUMMARY'!$FE$398,K165,'ANNUAL SUMMARY'!$FA$413)+SUMIF('ANNUAL SUMMARY'!$DH$398,K165,'ANNUAL SUMMARY'!$DD$413)+SUMIF('ANNUAL SUMMARY'!$BI$398,K165,'ANNUAL SUMMARY'!$BE$413)+SUMIF('ANNUAL SUMMARY'!$L$398,K165,'ANNUAL SUMMARY'!$H$413)+SUMIF('ANNUAL SUMMARY'!$FE$342,K165,'ANNUAL SUMMARY'!$FA$357)+SUMIF('ANNUAL SUMMARY'!$DH$342,K165,'ANNUAL SUMMARY'!$DD$357)+SUMIF('ANNUAL SUMMARY'!$BI$342,K165,'ANNUAL SUMMARY'!$BE$357)+SUMIF('ANNUAL SUMMARY'!$L$342,K165,'ANNUAL SUMMARY'!$H$357)+SUMIF('ANNUAL SUMMARY'!$FE$286,K165,'ANNUAL SUMMARY'!$FA$301)+SUMIF('ANNUAL SUMMARY'!$DH$286,K165,'ANNUAL SUMMARY'!$DD$301)+SUMIF('ANNUAL SUMMARY'!$BI$286,K165,'ANNUAL SUMMARY'!$BE$301)+SUMIF('ANNUAL SUMMARY'!$L$286,K165,'ANNUAL SUMMARY'!$H$301)+SUMIF('ANNUAL SUMMARY'!$FE$230,K165,'ANNUAL SUMMARY'!$FA$245)+SUMIF('ANNUAL SUMMARY'!$DH$230,K165,'ANNUAL SUMMARY'!$DD$245)+SUMIF('ANNUAL SUMMARY'!$BI$230,K165,'ANNUAL SUMMARY'!$BE$245)+SUMIF('ANNUAL SUMMARY'!$L$230,K165,'ANNUAL SUMMARY'!$H$245)+SUMIF('ANNUAL SUMMARY'!$FE$174,K165,'ANNUAL SUMMARY'!$FA$189)+SUMIF('ANNUAL SUMMARY'!$DH$174,K165,'ANNUAL SUMMARY'!$DD$189)+SUMIF('ANNUAL SUMMARY'!$BI$174,K165,'ANNUAL SUMMARY'!$BE$189)+SUMIF('ANNUAL SUMMARY'!$L$174,K165,'ANNUAL SUMMARY'!$H$189)+SUMIF('ANNUAL SUMMARY'!$FE$118,K165,'ANNUAL SUMMARY'!$FA$133)+SUMIF('ANNUAL SUMMARY'!$DH$118,K165,'ANNUAL SUMMARY'!$DD$133)+SUMIF('ANNUAL SUMMARY'!$BI$118,K165,'ANNUAL SUMMARY'!$BE$133)+SUMIF('ANNUAL SUMMARY'!$L$118,K165,'ANNUAL SUMMARY'!$H$133)+SUMIF('ANNUAL SUMMARY'!$FE$62,K165,'ANNUAL SUMMARY'!$FA$77)+SUMIF('ANNUAL SUMMARY'!$DH$62,K165,'ANNUAL SUMMARY'!$DD$77)+SUMIF('ANNUAL SUMMARY'!$BI$62,K165,'ANNUAL SUMMARY'!$BE$77)+SUMIF('ANNUAL SUMMARY'!$L$62,K165,'ANNUAL SUMMARY'!$H$77)+SUMIF('ANNUAL SUMMARY'!$FE$6,K165,'ANNUAL SUMMARY'!$FA$21)+SUMIF('ANNUAL SUMMARY'!$DH$6,K165,'ANNUAL SUMMARY'!$DD$21)+SUMIF('ANNUAL SUMMARY'!$BI$6,K165,'ANNUAL SUMMARY'!$BE$21)+SUMIF('ANNUAL SUMMARY'!$L$6,K165,'ANNUAL SUMMARY'!$H$21)+SUMIF('PREVIOUS LOGS'!$K$6,K165,'PREVIOUS LOGS'!$F$17)+SUMIF('PREVIOUS LOGS'!$K$59,$K$6,'PREVIOUS LOGS'!$F$70)+SUMIF('PREVIOUS LOGS'!$K$112,K165,'PREVIOUS LOGS'!$F$123)+SUMIF('PREVIOUS LOGS'!$K$165,K165,'PREVIOUS LOGS'!$F$176)+SUMIF('PREVIOUS LOGS'!$K$218,K165,'PREVIOUS LOGS'!$F$229)+SUMIF('PREVIOUS LOGS'!$K$271,K165,'PREVIOUS LOGS'!$F$282)+SUMIF('PREVIOUS LOGS'!$K$324,K165,'PREVIOUS LOGS'!$F$335)+SUMIF('PREVIOUS LOGS'!$BH$6,K165,'PREVIOUS LOGS'!$BD$17)+SUMIF('PREVIOUS LOGS'!$BH$59,$K$6,'PREVIOUS LOGS'!$BD$70)+SUMIF('PREVIOUS LOGS'!$BH$112,K165,'PREVIOUS LOGS'!$BD$123)+SUMIF('PREVIOUS LOGS'!$BH$165,K165,'PREVIOUS LOGS'!$BD$176)+SUMIF('PREVIOUS LOGS'!$BH$218,K165,'PREVIOUS LOGS'!$BD$229)+SUMIF('PREVIOUS LOGS'!$BH$271,K165,'PREVIOUS LOGS'!$BD$282)+SUMIF('PREVIOUS LOGS'!$BH$324,K165,'PREVIOUS LOGS'!$BD$335)+SUMIF('PREVIOUS LOGS'!$DF$6,K165,'PREVIOUS LOGS'!$DB$17)+SUMIF('PREVIOUS LOGS'!$DF$59,$K$6,'PREVIOUS LOGS'!$DB$70)+SUMIF('PREVIOUS LOGS'!$DF$112,K165,'PREVIOUS LOGS'!$DB$123)+SUMIF('PREVIOUS LOGS'!$DF$165,K165,'PREVIOUS LOGS'!$DB$176)+SUMIF('PREVIOUS LOGS'!$DF$218,K165,'PREVIOUS LOGS'!$DB$229)+SUMIF('PREVIOUS LOGS'!$DF$271,K165,'PREVIOUS LOGS'!$DB$282)+SUMIF('PREVIOUS LOGS'!$DF$324,K165,'PREVIOUS LOGS'!$DB$335)+SUMIF('PREVIOUS LOGS'!$FC$6,K165,'PREVIOUS LOGS'!$EY$17)+SUMIF('PREVIOUS LOGS'!$FC$59,$K$6,'PREVIOUS LOGS'!$EY$70)+SUMIF('PREVIOUS LOGS'!$FC$112,K165,'PREVIOUS LOGS'!$EY$123)+SUMIF('PREVIOUS LOGS'!$FC$165,K165,'PREVIOUS LOGS'!$EY$176)+SUMIF('PREVIOUS LOGS'!$FC$218,K165,'PREVIOUS LOGS'!$EY$229)+SUMIF('PREVIOUS LOGS'!$FC$271,K165,'PREVIOUS LOGS'!$EY$282)+SUMIF('PREVIOUS LOGS'!$FC$324,K165,'PREVIOUS LOGS'!$EY$335)</f>
        <v>0</v>
      </c>
      <c r="G176" s="793"/>
      <c r="H176" s="793"/>
      <c r="I176" s="793"/>
      <c r="J176" s="793"/>
      <c r="K176" s="793"/>
      <c r="L176" s="794"/>
      <c r="M176" s="643"/>
      <c r="N176" s="746"/>
      <c r="O176" s="747"/>
      <c r="P176" s="747"/>
      <c r="Q176" s="747"/>
      <c r="R176" s="748"/>
      <c r="S176" s="752"/>
      <c r="T176" s="753"/>
      <c r="U176" s="753"/>
      <c r="V176" s="753"/>
      <c r="W176" s="753"/>
      <c r="X176" s="754"/>
      <c r="Y176" s="15"/>
      <c r="Z176" s="814"/>
      <c r="AA176" s="815"/>
      <c r="AB176" s="815"/>
      <c r="AC176" s="815"/>
      <c r="AD176" s="815"/>
      <c r="AE176" s="727"/>
      <c r="AF176" s="727"/>
      <c r="AG176" s="727"/>
      <c r="AH176" s="727"/>
      <c r="AI176" s="727"/>
      <c r="AJ176" s="727"/>
      <c r="AK176" s="727"/>
      <c r="AL176" s="727"/>
      <c r="AM176" s="727"/>
      <c r="AN176" s="727"/>
      <c r="AO176" s="727"/>
      <c r="AP176" s="727"/>
      <c r="AQ176" s="728"/>
      <c r="AR176" s="728"/>
      <c r="AS176" s="728"/>
      <c r="AT176" s="1256"/>
      <c r="AU176" s="1256"/>
      <c r="AV176" s="1261"/>
      <c r="AW176" s="1263"/>
      <c r="AX176" s="154"/>
      <c r="AY176" s="729" t="str">
        <f>'ANNUAL SUMMARY'!$C$21</f>
        <v>SOLO</v>
      </c>
      <c r="AZ176" s="730"/>
      <c r="BA176" s="730"/>
      <c r="BB176" s="730"/>
      <c r="BC176" s="792">
        <f>SUMIF('ANNUAL SUMMARY'!$FE$622,BH165,'ANNUAL SUMMARY'!$FA$637)+SUMIF('ANNUAL SUMMARY'!$DH$622,BH165,'ANNUAL SUMMARY'!$DD$637)+SUMIF('ANNUAL SUMMARY'!$BI$622,BH165,'ANNUAL SUMMARY'!$BE$637)+SUMIF('ANNUAL SUMMARY'!$L$622,BH165,'ANNUAL SUMMARY'!$H$637)+SUMIF('ANNUAL SUMMARY'!$FE$566,BH165,'ANNUAL SUMMARY'!$FA$581)+SUMIF('ANNUAL SUMMARY'!$DH$566,BH165,'ANNUAL SUMMARY'!$DD$581)+SUMIF('ANNUAL SUMMARY'!$BI$566,BH165,'ANNUAL SUMMARY'!$BE$581)+SUMIF('ANNUAL SUMMARY'!$L$566,BH165,'ANNUAL SUMMARY'!$H$581)+SUMIF('ANNUAL SUMMARY'!$FE$510,BH165,'ANNUAL SUMMARY'!$FA$525)+SUMIF('ANNUAL SUMMARY'!$DH$510,BH165,'ANNUAL SUMMARY'!$DD$525)+SUMIF('ANNUAL SUMMARY'!$BI$510,BH165,'ANNUAL SUMMARY'!$BE$525)+SUMIF('ANNUAL SUMMARY'!$L$510,BH165,'ANNUAL SUMMARY'!$H$525)+SUMIF('ANNUAL SUMMARY'!$FE$454,BH165,'ANNUAL SUMMARY'!$FA$469)+SUMIF('ANNUAL SUMMARY'!$DH$454,BH165,'ANNUAL SUMMARY'!$DD$469)+SUMIF('ANNUAL SUMMARY'!$BI$454,BH165,'ANNUAL SUMMARY'!$BE$469)+SUMIF('ANNUAL SUMMARY'!$L$454,BH165,'ANNUAL SUMMARY'!$H$469)+SUMIF('ANNUAL SUMMARY'!$FE$398,BH165,'ANNUAL SUMMARY'!$FA$413)+SUMIF('ANNUAL SUMMARY'!$DH$398,BH165,'ANNUAL SUMMARY'!$DD$413)+SUMIF('ANNUAL SUMMARY'!$BI$398,BH165,'ANNUAL SUMMARY'!$BE$413)+SUMIF('ANNUAL SUMMARY'!$L$398,BH165,'ANNUAL SUMMARY'!$H$413)+SUMIF('ANNUAL SUMMARY'!$FE$342,BH165,'ANNUAL SUMMARY'!$FA$357)+SUMIF('ANNUAL SUMMARY'!$DH$342,BH165,'ANNUAL SUMMARY'!$DD$357)+SUMIF('ANNUAL SUMMARY'!$BI$342,BH165,'ANNUAL SUMMARY'!$BE$357)+SUMIF('ANNUAL SUMMARY'!$L$342,BH165,'ANNUAL SUMMARY'!$H$357)+SUMIF('ANNUAL SUMMARY'!$FE$286,BH165,'ANNUAL SUMMARY'!$FA$301)+SUMIF('ANNUAL SUMMARY'!$DH$286,BH165,'ANNUAL SUMMARY'!$DD$301)+SUMIF('ANNUAL SUMMARY'!$BI$286,BH165,'ANNUAL SUMMARY'!$BE$301)+SUMIF('ANNUAL SUMMARY'!$L$286,BH165,'ANNUAL SUMMARY'!$H$301)+SUMIF('ANNUAL SUMMARY'!$FE$230,BH165,'ANNUAL SUMMARY'!$FA$245)+SUMIF('ANNUAL SUMMARY'!$DH$230,BH165,'ANNUAL SUMMARY'!$DD$245)+SUMIF('ANNUAL SUMMARY'!$BI$230,BH165,'ANNUAL SUMMARY'!$BE$245)+SUMIF('ANNUAL SUMMARY'!$L$230,BH165,'ANNUAL SUMMARY'!$H$245)+SUMIF('ANNUAL SUMMARY'!$FE$174,BH165,'ANNUAL SUMMARY'!$FA$189)+SUMIF('ANNUAL SUMMARY'!$DH$174,BH165,'ANNUAL SUMMARY'!$DD$189)+SUMIF('ANNUAL SUMMARY'!$BI$174,BH165,'ANNUAL SUMMARY'!$BE$189)+SUMIF('ANNUAL SUMMARY'!$L$174,BH165,'ANNUAL SUMMARY'!$H$189)+SUMIF('ANNUAL SUMMARY'!$FE$118,BH165,'ANNUAL SUMMARY'!$FA$133)+SUMIF('ANNUAL SUMMARY'!$DH$118,BH165,'ANNUAL SUMMARY'!$DD$133)+SUMIF('ANNUAL SUMMARY'!$BI$118,BH165,'ANNUAL SUMMARY'!$BE$133)+SUMIF('ANNUAL SUMMARY'!$L$118,BH165,'ANNUAL SUMMARY'!$H$133)+SUMIF('ANNUAL SUMMARY'!$FE$62,BH165,'ANNUAL SUMMARY'!$FA$77)+SUMIF('ANNUAL SUMMARY'!$DH$62,BH165,'ANNUAL SUMMARY'!$DD$77)+SUMIF('ANNUAL SUMMARY'!$BI$62,BH165,'ANNUAL SUMMARY'!$BE$77)+SUMIF('ANNUAL SUMMARY'!$L$62,BH165,'ANNUAL SUMMARY'!$H$77)+SUMIF('ANNUAL SUMMARY'!$FE$6,BH165,'ANNUAL SUMMARY'!$FA$21)+SUMIF('ANNUAL SUMMARY'!$DH$6,BH165,'ANNUAL SUMMARY'!$DD$21)+SUMIF('ANNUAL SUMMARY'!$BI$6,BH165,'ANNUAL SUMMARY'!$BE$21)+SUMIF('ANNUAL SUMMARY'!$L$6,BH165,'ANNUAL SUMMARY'!$H$21)+SUMIF('PREVIOUS LOGS'!$K$6,BH165,'PREVIOUS LOGS'!$F$17)+SUMIF('PREVIOUS LOGS'!$K$59,$K$6,'PREVIOUS LOGS'!$F$70)+SUMIF('PREVIOUS LOGS'!$K$112,BH165,'PREVIOUS LOGS'!$F$123)+SUMIF('PREVIOUS LOGS'!$K$165,BH165,'PREVIOUS LOGS'!$F$176)+SUMIF('PREVIOUS LOGS'!$K$218,BH165,'PREVIOUS LOGS'!$F$229)+SUMIF('PREVIOUS LOGS'!$K$271,BH165,'PREVIOUS LOGS'!$F$282)+SUMIF('PREVIOUS LOGS'!$K$324,BH165,'PREVIOUS LOGS'!$F$335)+SUMIF('PREVIOUS LOGS'!$BH$6,BH165,'PREVIOUS LOGS'!$BD$17)+SUMIF('PREVIOUS LOGS'!$BH$59,$K$6,'PREVIOUS LOGS'!$BD$70)+SUMIF('PREVIOUS LOGS'!$BH$112,BH165,'PREVIOUS LOGS'!$BD$123)+SUMIF('PREVIOUS LOGS'!$BH$165,BH165,'PREVIOUS LOGS'!$BD$176)+SUMIF('PREVIOUS LOGS'!$BH$218,BH165,'PREVIOUS LOGS'!$BD$229)+SUMIF('PREVIOUS LOGS'!$BH$271,BH165,'PREVIOUS LOGS'!$BD$282)+SUMIF('PREVIOUS LOGS'!$BH$324,BH165,'PREVIOUS LOGS'!$BD$335)+SUMIF('PREVIOUS LOGS'!$DF$6,BH165,'PREVIOUS LOGS'!$DB$17)+SUMIF('PREVIOUS LOGS'!$DF$59,$K$6,'PREVIOUS LOGS'!$DB$70)+SUMIF('PREVIOUS LOGS'!$DF$112,BH165,'PREVIOUS LOGS'!$DB$123)+SUMIF('PREVIOUS LOGS'!$DF$165,BH165,'PREVIOUS LOGS'!$DB$176)+SUMIF('PREVIOUS LOGS'!$DF$218,BH165,'PREVIOUS LOGS'!$DB$229)+SUMIF('PREVIOUS LOGS'!$DF$271,BH165,'PREVIOUS LOGS'!$DB$282)+SUMIF('PREVIOUS LOGS'!$DF$324,BH165,'PREVIOUS LOGS'!$DB$335)+SUMIF('PREVIOUS LOGS'!$FC$6,BH165,'PREVIOUS LOGS'!$EY$17)+SUMIF('PREVIOUS LOGS'!$FC$59,$K$6,'PREVIOUS LOGS'!$EY$70)+SUMIF('PREVIOUS LOGS'!$FC$112,BH165,'PREVIOUS LOGS'!$EY$123)+SUMIF('PREVIOUS LOGS'!$FC$165,BH165,'PREVIOUS LOGS'!$EY$176)+SUMIF('PREVIOUS LOGS'!$FC$218,BH165,'PREVIOUS LOGS'!$EY$229)+SUMIF('PREVIOUS LOGS'!$FC$271,BH165,'PREVIOUS LOGS'!$EY$282)+SUMIF('PREVIOUS LOGS'!$FC$324,BH165,'PREVIOUS LOGS'!$EY$335)</f>
        <v>0</v>
      </c>
      <c r="BD176" s="793"/>
      <c r="BE176" s="793"/>
      <c r="BF176" s="793"/>
      <c r="BG176" s="793"/>
      <c r="BH176" s="793"/>
      <c r="BI176" s="794"/>
      <c r="BJ176" s="643"/>
      <c r="BK176" s="746"/>
      <c r="BL176" s="747"/>
      <c r="BM176" s="747"/>
      <c r="BN176" s="747"/>
      <c r="BO176" s="748"/>
      <c r="BP176" s="752"/>
      <c r="BQ176" s="753"/>
      <c r="BR176" s="753"/>
      <c r="BS176" s="753"/>
      <c r="BT176" s="753"/>
      <c r="BU176" s="754"/>
      <c r="BV176" s="15"/>
      <c r="BW176" s="814"/>
      <c r="BX176" s="815"/>
      <c r="BY176" s="815"/>
      <c r="BZ176" s="815"/>
      <c r="CA176" s="815"/>
      <c r="CB176" s="727"/>
      <c r="CC176" s="727"/>
      <c r="CD176" s="727"/>
      <c r="CE176" s="727"/>
      <c r="CF176" s="727"/>
      <c r="CG176" s="727"/>
      <c r="CH176" s="727"/>
      <c r="CI176" s="727"/>
      <c r="CJ176" s="727"/>
      <c r="CK176" s="727"/>
      <c r="CL176" s="727"/>
      <c r="CM176" s="727"/>
      <c r="CN176" s="728"/>
      <c r="CO176" s="728"/>
      <c r="CP176" s="728"/>
      <c r="CQ176" s="728"/>
      <c r="CR176" s="728"/>
      <c r="CS176" s="728"/>
      <c r="CT176" s="1263"/>
      <c r="CU176" s="1250"/>
      <c r="CV176" s="154"/>
      <c r="CW176" s="729" t="str">
        <f>'ANNUAL SUMMARY'!$C$21</f>
        <v>SOLO</v>
      </c>
      <c r="CX176" s="730"/>
      <c r="CY176" s="730"/>
      <c r="CZ176" s="730"/>
      <c r="DA176" s="792">
        <f>SUMIF('ANNUAL SUMMARY'!$FE$622,DF165,'ANNUAL SUMMARY'!$FA$637)+SUMIF('ANNUAL SUMMARY'!$DH$622,DF165,'ANNUAL SUMMARY'!$DD$637)+SUMIF('ANNUAL SUMMARY'!$BI$622,DF165,'ANNUAL SUMMARY'!$BE$637)+SUMIF('ANNUAL SUMMARY'!$L$622,DF165,'ANNUAL SUMMARY'!$H$637)+SUMIF('ANNUAL SUMMARY'!$FE$566,DF165,'ANNUAL SUMMARY'!$FA$581)+SUMIF('ANNUAL SUMMARY'!$DH$566,DF165,'ANNUAL SUMMARY'!$DD$581)+SUMIF('ANNUAL SUMMARY'!$BI$566,DF165,'ANNUAL SUMMARY'!$BE$581)+SUMIF('ANNUAL SUMMARY'!$L$566,DF165,'ANNUAL SUMMARY'!$H$581)+SUMIF('ANNUAL SUMMARY'!$FE$510,DF165,'ANNUAL SUMMARY'!$FA$525)+SUMIF('ANNUAL SUMMARY'!$DH$510,DF165,'ANNUAL SUMMARY'!$DD$525)+SUMIF('ANNUAL SUMMARY'!$BI$510,DF165,'ANNUAL SUMMARY'!$BE$525)+SUMIF('ANNUAL SUMMARY'!$L$510,DF165,'ANNUAL SUMMARY'!$H$525)+SUMIF('ANNUAL SUMMARY'!$FE$454,DF165,'ANNUAL SUMMARY'!$FA$469)+SUMIF('ANNUAL SUMMARY'!$DH$454,DF165,'ANNUAL SUMMARY'!$DD$469)+SUMIF('ANNUAL SUMMARY'!$BI$454,DF165,'ANNUAL SUMMARY'!$BE$469)+SUMIF('ANNUAL SUMMARY'!$L$454,DF165,'ANNUAL SUMMARY'!$H$469)+SUMIF('ANNUAL SUMMARY'!$FE$398,DF165,'ANNUAL SUMMARY'!$FA$413)+SUMIF('ANNUAL SUMMARY'!$DH$398,DF165,'ANNUAL SUMMARY'!$DD$413)+SUMIF('ANNUAL SUMMARY'!$BI$398,DF165,'ANNUAL SUMMARY'!$BE$413)+SUMIF('ANNUAL SUMMARY'!$L$398,DF165,'ANNUAL SUMMARY'!$H$413)+SUMIF('ANNUAL SUMMARY'!$FE$342,DF165,'ANNUAL SUMMARY'!$FA$357)+SUMIF('ANNUAL SUMMARY'!$DH$342,DF165,'ANNUAL SUMMARY'!$DD$357)+SUMIF('ANNUAL SUMMARY'!$BI$342,DF165,'ANNUAL SUMMARY'!$BE$357)+SUMIF('ANNUAL SUMMARY'!$L$342,DF165,'ANNUAL SUMMARY'!$H$357)+SUMIF('ANNUAL SUMMARY'!$FE$286,DF165,'ANNUAL SUMMARY'!$FA$301)+SUMIF('ANNUAL SUMMARY'!$DH$286,DF165,'ANNUAL SUMMARY'!$DD$301)+SUMIF('ANNUAL SUMMARY'!$BI$286,DF165,'ANNUAL SUMMARY'!$BE$301)+SUMIF('ANNUAL SUMMARY'!$L$286,DF165,'ANNUAL SUMMARY'!$H$301)+SUMIF('ANNUAL SUMMARY'!$FE$230,DF165,'ANNUAL SUMMARY'!$FA$245)+SUMIF('ANNUAL SUMMARY'!$DH$230,DF165,'ANNUAL SUMMARY'!$DD$245)+SUMIF('ANNUAL SUMMARY'!$BI$230,DF165,'ANNUAL SUMMARY'!$BE$245)+SUMIF('ANNUAL SUMMARY'!$L$230,DF165,'ANNUAL SUMMARY'!$H$245)+SUMIF('ANNUAL SUMMARY'!$FE$174,DF165,'ANNUAL SUMMARY'!$FA$189)+SUMIF('ANNUAL SUMMARY'!$DH$174,DF165,'ANNUAL SUMMARY'!$DD$189)+SUMIF('ANNUAL SUMMARY'!$BI$174,DF165,'ANNUAL SUMMARY'!$BE$189)+SUMIF('ANNUAL SUMMARY'!$L$174,DF165,'ANNUAL SUMMARY'!$H$189)+SUMIF('ANNUAL SUMMARY'!$FE$118,DF165,'ANNUAL SUMMARY'!$FA$133)+SUMIF('ANNUAL SUMMARY'!$DH$118,DF165,'ANNUAL SUMMARY'!$DD$133)+SUMIF('ANNUAL SUMMARY'!$BI$118,DF165,'ANNUAL SUMMARY'!$BE$133)+SUMIF('ANNUAL SUMMARY'!$L$118,DF165,'ANNUAL SUMMARY'!$H$133)+SUMIF('ANNUAL SUMMARY'!$FE$62,DF165,'ANNUAL SUMMARY'!$FA$77)+SUMIF('ANNUAL SUMMARY'!$DH$62,DF165,'ANNUAL SUMMARY'!$DD$77)+SUMIF('ANNUAL SUMMARY'!$BI$62,DF165,'ANNUAL SUMMARY'!$BE$77)+SUMIF('ANNUAL SUMMARY'!$L$62,DF165,'ANNUAL SUMMARY'!$H$77)+SUMIF('ANNUAL SUMMARY'!$FE$6,DF165,'ANNUAL SUMMARY'!$FA$21)+SUMIF('ANNUAL SUMMARY'!$DH$6,DF165,'ANNUAL SUMMARY'!$DD$21)+SUMIF('ANNUAL SUMMARY'!$BI$6,DF165,'ANNUAL SUMMARY'!$BE$21)+SUMIF('ANNUAL SUMMARY'!$L$6,DF165,'ANNUAL SUMMARY'!$H$21)+SUMIF('PREVIOUS LOGS'!$K$6,DF165,'PREVIOUS LOGS'!$F$17)+SUMIF('PREVIOUS LOGS'!$K$59,$K$6,'PREVIOUS LOGS'!$F$70)+SUMIF('PREVIOUS LOGS'!$K$112,DF165,'PREVIOUS LOGS'!$F$123)+SUMIF('PREVIOUS LOGS'!$K$165,DF165,'PREVIOUS LOGS'!$F$176)+SUMIF('PREVIOUS LOGS'!$K$218,DF165,'PREVIOUS LOGS'!$F$229)+SUMIF('PREVIOUS LOGS'!$K$271,DF165,'PREVIOUS LOGS'!$F$282)+SUMIF('PREVIOUS LOGS'!$K$324,DF165,'PREVIOUS LOGS'!$F$335)+SUMIF('PREVIOUS LOGS'!$BH$6,DF165,'PREVIOUS LOGS'!$BD$17)+SUMIF('PREVIOUS LOGS'!$BH$59,$K$6,'PREVIOUS LOGS'!$BD$70)+SUMIF('PREVIOUS LOGS'!$BH$112,DF165,'PREVIOUS LOGS'!$BD$123)+SUMIF('PREVIOUS LOGS'!$BH$165,DF165,'PREVIOUS LOGS'!$BD$176)+SUMIF('PREVIOUS LOGS'!$BH$218,DF165,'PREVIOUS LOGS'!$BD$229)+SUMIF('PREVIOUS LOGS'!$BH$271,DF165,'PREVIOUS LOGS'!$BD$282)+SUMIF('PREVIOUS LOGS'!$BH$324,DF165,'PREVIOUS LOGS'!$BD$335)+SUMIF('PREVIOUS LOGS'!$DF$6,DF165,'PREVIOUS LOGS'!$DB$17)+SUMIF('PREVIOUS LOGS'!$DF$59,$K$6,'PREVIOUS LOGS'!$DB$70)+SUMIF('PREVIOUS LOGS'!$DF$112,DF165,'PREVIOUS LOGS'!$DB$123)+SUMIF('PREVIOUS LOGS'!$DF$165,DF165,'PREVIOUS LOGS'!$DB$176)+SUMIF('PREVIOUS LOGS'!$DF$218,DF165,'PREVIOUS LOGS'!$DB$229)+SUMIF('PREVIOUS LOGS'!$DF$271,DF165,'PREVIOUS LOGS'!$DB$282)+SUMIF('PREVIOUS LOGS'!$DF$324,DF165,'PREVIOUS LOGS'!$DB$335)+SUMIF('PREVIOUS LOGS'!$FC$6,DF165,'PREVIOUS LOGS'!$EY$17)+SUMIF('PREVIOUS LOGS'!$FC$59,$K$6,'PREVIOUS LOGS'!$EY$70)+SUMIF('PREVIOUS LOGS'!$FC$112,DF165,'PREVIOUS LOGS'!$EY$123)+SUMIF('PREVIOUS LOGS'!$FC$165,DF165,'PREVIOUS LOGS'!$EY$176)+SUMIF('PREVIOUS LOGS'!$FC$218,DF165,'PREVIOUS LOGS'!$EY$229)+SUMIF('PREVIOUS LOGS'!$FC$271,DF165,'PREVIOUS LOGS'!$EY$282)+SUMIF('PREVIOUS LOGS'!$FC$324,DF165,'PREVIOUS LOGS'!$EY$335)</f>
        <v>0</v>
      </c>
      <c r="DB176" s="793"/>
      <c r="DC176" s="793"/>
      <c r="DD176" s="793"/>
      <c r="DE176" s="793"/>
      <c r="DF176" s="793"/>
      <c r="DG176" s="794"/>
      <c r="DH176" s="643"/>
      <c r="DI176" s="746"/>
      <c r="DJ176" s="747"/>
      <c r="DK176" s="747"/>
      <c r="DL176" s="747"/>
      <c r="DM176" s="748"/>
      <c r="DN176" s="752"/>
      <c r="DO176" s="753"/>
      <c r="DP176" s="753"/>
      <c r="DQ176" s="753"/>
      <c r="DR176" s="753"/>
      <c r="DS176" s="754"/>
      <c r="DT176" s="15"/>
      <c r="DU176" s="814"/>
      <c r="DV176" s="815"/>
      <c r="DW176" s="815"/>
      <c r="DX176" s="815"/>
      <c r="DY176" s="815"/>
      <c r="DZ176" s="727"/>
      <c r="EA176" s="727"/>
      <c r="EB176" s="727"/>
      <c r="EC176" s="727"/>
      <c r="ED176" s="727"/>
      <c r="EE176" s="727"/>
      <c r="EF176" s="727"/>
      <c r="EG176" s="727"/>
      <c r="EH176" s="727"/>
      <c r="EI176" s="727"/>
      <c r="EJ176" s="727"/>
      <c r="EK176" s="727"/>
      <c r="EL176" s="728"/>
      <c r="EM176" s="728"/>
      <c r="EN176" s="728"/>
      <c r="EO176" s="1256"/>
      <c r="EP176" s="1256"/>
      <c r="EQ176" s="1261"/>
      <c r="ER176" s="1263"/>
      <c r="ES176" s="154"/>
      <c r="ET176" s="729" t="str">
        <f>'ANNUAL SUMMARY'!$C$21</f>
        <v>SOLO</v>
      </c>
      <c r="EU176" s="730"/>
      <c r="EV176" s="730"/>
      <c r="EW176" s="730"/>
      <c r="EX176" s="792">
        <f>SUMIF('ANNUAL SUMMARY'!$FE$622,FC165,'ANNUAL SUMMARY'!$FA$637)+SUMIF('ANNUAL SUMMARY'!$DH$622,FC165,'ANNUAL SUMMARY'!$DD$637)+SUMIF('ANNUAL SUMMARY'!$BI$622,FC165,'ANNUAL SUMMARY'!$BE$637)+SUMIF('ANNUAL SUMMARY'!$L$622,FC165,'ANNUAL SUMMARY'!$H$637)+SUMIF('ANNUAL SUMMARY'!$FE$566,FC165,'ANNUAL SUMMARY'!$FA$581)+SUMIF('ANNUAL SUMMARY'!$DH$566,FC165,'ANNUAL SUMMARY'!$DD$581)+SUMIF('ANNUAL SUMMARY'!$BI$566,FC165,'ANNUAL SUMMARY'!$BE$581)+SUMIF('ANNUAL SUMMARY'!$L$566,FC165,'ANNUAL SUMMARY'!$H$581)+SUMIF('ANNUAL SUMMARY'!$FE$510,FC165,'ANNUAL SUMMARY'!$FA$525)+SUMIF('ANNUAL SUMMARY'!$DH$510,FC165,'ANNUAL SUMMARY'!$DD$525)+SUMIF('ANNUAL SUMMARY'!$BI$510,FC165,'ANNUAL SUMMARY'!$BE$525)+SUMIF('ANNUAL SUMMARY'!$L$510,FC165,'ANNUAL SUMMARY'!$H$525)+SUMIF('ANNUAL SUMMARY'!$FE$454,FC165,'ANNUAL SUMMARY'!$FA$469)+SUMIF('ANNUAL SUMMARY'!$DH$454,FC165,'ANNUAL SUMMARY'!$DD$469)+SUMIF('ANNUAL SUMMARY'!$BI$454,FC165,'ANNUAL SUMMARY'!$BE$469)+SUMIF('ANNUAL SUMMARY'!$L$454,FC165,'ANNUAL SUMMARY'!$H$469)+SUMIF('ANNUAL SUMMARY'!$FE$398,FC165,'ANNUAL SUMMARY'!$FA$413)+SUMIF('ANNUAL SUMMARY'!$DH$398,FC165,'ANNUAL SUMMARY'!$DD$413)+SUMIF('ANNUAL SUMMARY'!$BI$398,FC165,'ANNUAL SUMMARY'!$BE$413)+SUMIF('ANNUAL SUMMARY'!$L$398,FC165,'ANNUAL SUMMARY'!$H$413)+SUMIF('ANNUAL SUMMARY'!$FE$342,FC165,'ANNUAL SUMMARY'!$FA$357)+SUMIF('ANNUAL SUMMARY'!$DH$342,FC165,'ANNUAL SUMMARY'!$DD$357)+SUMIF('ANNUAL SUMMARY'!$BI$342,FC165,'ANNUAL SUMMARY'!$BE$357)+SUMIF('ANNUAL SUMMARY'!$L$342,FC165,'ANNUAL SUMMARY'!$H$357)+SUMIF('ANNUAL SUMMARY'!$FE$286,FC165,'ANNUAL SUMMARY'!$FA$301)+SUMIF('ANNUAL SUMMARY'!$DH$286,FC165,'ANNUAL SUMMARY'!$DD$301)+SUMIF('ANNUAL SUMMARY'!$BI$286,FC165,'ANNUAL SUMMARY'!$BE$301)+SUMIF('ANNUAL SUMMARY'!$L$286,FC165,'ANNUAL SUMMARY'!$H$301)+SUMIF('ANNUAL SUMMARY'!$FE$230,FC165,'ANNUAL SUMMARY'!$FA$245)+SUMIF('ANNUAL SUMMARY'!$DH$230,FC165,'ANNUAL SUMMARY'!$DD$245)+SUMIF('ANNUAL SUMMARY'!$BI$230,FC165,'ANNUAL SUMMARY'!$BE$245)+SUMIF('ANNUAL SUMMARY'!$L$230,FC165,'ANNUAL SUMMARY'!$H$245)+SUMIF('ANNUAL SUMMARY'!$FE$174,FC165,'ANNUAL SUMMARY'!$FA$189)+SUMIF('ANNUAL SUMMARY'!$DH$174,FC165,'ANNUAL SUMMARY'!$DD$189)+SUMIF('ANNUAL SUMMARY'!$BI$174,FC165,'ANNUAL SUMMARY'!$BE$189)+SUMIF('ANNUAL SUMMARY'!$L$174,FC165,'ANNUAL SUMMARY'!$H$189)+SUMIF('ANNUAL SUMMARY'!$FE$118,FC165,'ANNUAL SUMMARY'!$FA$133)+SUMIF('ANNUAL SUMMARY'!$DH$118,FC165,'ANNUAL SUMMARY'!$DD$133)+SUMIF('ANNUAL SUMMARY'!$BI$118,FC165,'ANNUAL SUMMARY'!$BE$133)+SUMIF('ANNUAL SUMMARY'!$L$118,FC165,'ANNUAL SUMMARY'!$H$133)+SUMIF('ANNUAL SUMMARY'!$FE$62,FC165,'ANNUAL SUMMARY'!$FA$77)+SUMIF('ANNUAL SUMMARY'!$DH$62,FC165,'ANNUAL SUMMARY'!$DD$77)+SUMIF('ANNUAL SUMMARY'!$BI$62,FC165,'ANNUAL SUMMARY'!$BE$77)+SUMIF('ANNUAL SUMMARY'!$L$62,FC165,'ANNUAL SUMMARY'!$H$77)+SUMIF('ANNUAL SUMMARY'!$FE$6,FC165,'ANNUAL SUMMARY'!$FA$21)+SUMIF('ANNUAL SUMMARY'!$DH$6,FC165,'ANNUAL SUMMARY'!$DD$21)+SUMIF('ANNUAL SUMMARY'!$BI$6,FC165,'ANNUAL SUMMARY'!$BE$21)+SUMIF('ANNUAL SUMMARY'!$L$6,FC165,'ANNUAL SUMMARY'!$H$21)+SUMIF('PREVIOUS LOGS'!$K$6,FC165,'PREVIOUS LOGS'!$F$17)+SUMIF('PREVIOUS LOGS'!$K$59,$K$6,'PREVIOUS LOGS'!$F$70)+SUMIF('PREVIOUS LOGS'!$K$112,FC165,'PREVIOUS LOGS'!$F$123)+SUMIF('PREVIOUS LOGS'!$K$165,FC165,'PREVIOUS LOGS'!$F$176)+SUMIF('PREVIOUS LOGS'!$K$218,FC165,'PREVIOUS LOGS'!$F$229)+SUMIF('PREVIOUS LOGS'!$K$271,FC165,'PREVIOUS LOGS'!$F$282)+SUMIF('PREVIOUS LOGS'!$K$324,FC165,'PREVIOUS LOGS'!$F$335)+SUMIF('PREVIOUS LOGS'!$BH$6,FC165,'PREVIOUS LOGS'!$BD$17)+SUMIF('PREVIOUS LOGS'!$BH$59,$K$6,'PREVIOUS LOGS'!$BD$70)+SUMIF('PREVIOUS LOGS'!$BH$112,FC165,'PREVIOUS LOGS'!$BD$123)+SUMIF('PREVIOUS LOGS'!$BH$165,FC165,'PREVIOUS LOGS'!$BD$176)+SUMIF('PREVIOUS LOGS'!$BH$218,FC165,'PREVIOUS LOGS'!$BD$229)+SUMIF('PREVIOUS LOGS'!$BH$271,FC165,'PREVIOUS LOGS'!$BD$282)+SUMIF('PREVIOUS LOGS'!$BH$324,FC165,'PREVIOUS LOGS'!$BD$335)+SUMIF('PREVIOUS LOGS'!$DF$6,FC165,'PREVIOUS LOGS'!$DB$17)+SUMIF('PREVIOUS LOGS'!$DF$59,$K$6,'PREVIOUS LOGS'!$DB$70)+SUMIF('PREVIOUS LOGS'!$DF$112,FC165,'PREVIOUS LOGS'!$DB$123)+SUMIF('PREVIOUS LOGS'!$DF$165,FC165,'PREVIOUS LOGS'!$DB$176)+SUMIF('PREVIOUS LOGS'!$DF$218,FC165,'PREVIOUS LOGS'!$DB$229)+SUMIF('PREVIOUS LOGS'!$DF$271,FC165,'PREVIOUS LOGS'!$DB$282)+SUMIF('PREVIOUS LOGS'!$DF$324,FC165,'PREVIOUS LOGS'!$DB$335)+SUMIF('PREVIOUS LOGS'!$FC$6,FC165,'PREVIOUS LOGS'!$EY$17)+SUMIF('PREVIOUS LOGS'!$FC$59,$K$6,'PREVIOUS LOGS'!$EY$70)+SUMIF('PREVIOUS LOGS'!$FC$112,FC165,'PREVIOUS LOGS'!$EY$123)+SUMIF('PREVIOUS LOGS'!$FC$165,FC165,'PREVIOUS LOGS'!$EY$176)+SUMIF('PREVIOUS LOGS'!$FC$218,FC165,'PREVIOUS LOGS'!$EY$229)+SUMIF('PREVIOUS LOGS'!$FC$271,FC165,'PREVIOUS LOGS'!$EY$282)+SUMIF('PREVIOUS LOGS'!$FC$324,FC165,'PREVIOUS LOGS'!$EY$335)</f>
        <v>0</v>
      </c>
      <c r="EY176" s="793"/>
      <c r="EZ176" s="793"/>
      <c r="FA176" s="793"/>
      <c r="FB176" s="793"/>
      <c r="FC176" s="793"/>
      <c r="FD176" s="794"/>
      <c r="FE176" s="643"/>
      <c r="FF176" s="746"/>
      <c r="FG176" s="747"/>
      <c r="FH176" s="747"/>
      <c r="FI176" s="747"/>
      <c r="FJ176" s="748"/>
      <c r="FK176" s="752"/>
      <c r="FL176" s="753"/>
      <c r="FM176" s="753"/>
      <c r="FN176" s="753"/>
      <c r="FO176" s="753"/>
      <c r="FP176" s="754"/>
      <c r="FQ176" s="15"/>
      <c r="FR176" s="814"/>
      <c r="FS176" s="815"/>
      <c r="FT176" s="815"/>
      <c r="FU176" s="815"/>
      <c r="FV176" s="815"/>
      <c r="FW176" s="727"/>
      <c r="FX176" s="727"/>
      <c r="FY176" s="727"/>
      <c r="FZ176" s="727"/>
      <c r="GA176" s="727"/>
      <c r="GB176" s="727"/>
      <c r="GC176" s="727"/>
      <c r="GD176" s="727"/>
      <c r="GE176" s="727"/>
      <c r="GF176" s="727"/>
      <c r="GG176" s="727"/>
      <c r="GH176" s="727"/>
      <c r="GI176" s="728"/>
      <c r="GJ176" s="728"/>
      <c r="GK176" s="728"/>
      <c r="GL176" s="728"/>
      <c r="GM176" s="728"/>
      <c r="GN176" s="728"/>
      <c r="GO176" s="1263"/>
    </row>
    <row r="177" spans="1:197" ht="13.5" customHeight="1" x14ac:dyDescent="0.25">
      <c r="A177" s="154"/>
      <c r="B177" s="732"/>
      <c r="C177" s="733"/>
      <c r="D177" s="733"/>
      <c r="E177" s="733"/>
      <c r="F177" s="795"/>
      <c r="G177" s="796"/>
      <c r="H177" s="796"/>
      <c r="I177" s="796"/>
      <c r="J177" s="796"/>
      <c r="K177" s="796"/>
      <c r="L177" s="797"/>
      <c r="M177" s="624"/>
      <c r="N177" s="695" t="str">
        <f>'ANNUAL SUMMARY'!$O$22</f>
        <v>IFR</v>
      </c>
      <c r="O177" s="696"/>
      <c r="P177" s="696"/>
      <c r="Q177" s="696"/>
      <c r="R177" s="696"/>
      <c r="S177" s="755">
        <f>SUMIF('ANNUAL SUMMARY'!$FE$622,K165,'ANNUAL SUMMARY'!$FM$638)+SUMIF('ANNUAL SUMMARY'!$DH$622,K165,'ANNUAL SUMMARY'!$DP$638)+SUMIF('ANNUAL SUMMARY'!$BI$622,K165,'ANNUAL SUMMARY'!$BQ$638)+SUMIF('ANNUAL SUMMARY'!$L$622,K165,'ANNUAL SUMMARY'!$T$638)+SUMIF('ANNUAL SUMMARY'!$FE$566,K165,'ANNUAL SUMMARY'!$FM$582)+SUMIF('ANNUAL SUMMARY'!$DH$566,K165,'ANNUAL SUMMARY'!$DP$582)+SUMIF('ANNUAL SUMMARY'!$BI$566,K165,'ANNUAL SUMMARY'!$BQ$582)+SUMIF('ANNUAL SUMMARY'!$L$566,K165,'ANNUAL SUMMARY'!$T$582)+SUMIF('ANNUAL SUMMARY'!$FE$510,K165,'ANNUAL SUMMARY'!$FM$526)+SUMIF('ANNUAL SUMMARY'!$DH$510,K165,'ANNUAL SUMMARY'!$DP$526)+SUMIF('ANNUAL SUMMARY'!$BI$510,K165,'ANNUAL SUMMARY'!$BQ$526)+SUMIF('ANNUAL SUMMARY'!$L$510,K165,'ANNUAL SUMMARY'!$T$526)+SUMIF('ANNUAL SUMMARY'!$FE$454,K165,'ANNUAL SUMMARY'!$FM$470)+SUMIF('ANNUAL SUMMARY'!$DH$454,K165,'ANNUAL SUMMARY'!$DP$470)+SUMIF('ANNUAL SUMMARY'!$BI$454,K165,'ANNUAL SUMMARY'!$BQ$470)+SUMIF('ANNUAL SUMMARY'!$L$454,K165,'ANNUAL SUMMARY'!$T$470)+SUMIF('ANNUAL SUMMARY'!$FE$398,K165,'ANNUAL SUMMARY'!$FM$414)+SUMIF('ANNUAL SUMMARY'!$DH$398,K165,'ANNUAL SUMMARY'!$DP$414)+SUMIF('ANNUAL SUMMARY'!$BI$398,K165,'ANNUAL SUMMARY'!$BQ$414)+SUMIF('ANNUAL SUMMARY'!$L$398,K165,'ANNUAL SUMMARY'!$T$414)+SUMIF('ANNUAL SUMMARY'!$FE$342,K165,'ANNUAL SUMMARY'!$FM$358)+SUMIF('ANNUAL SUMMARY'!$DH$342,K165,'ANNUAL SUMMARY'!$DP$358)+SUMIF('ANNUAL SUMMARY'!$BI$342,K165,'ANNUAL SUMMARY'!$BQ$358)+SUMIF('ANNUAL SUMMARY'!$L$342,K165,'ANNUAL SUMMARY'!$T$358)+SUMIF('ANNUAL SUMMARY'!$FE$286,K165,'ANNUAL SUMMARY'!$FM$302)+SUMIF('ANNUAL SUMMARY'!$DH$286,K165,'ANNUAL SUMMARY'!$DP$302)+SUMIF('ANNUAL SUMMARY'!$BI$286,K165,'ANNUAL SUMMARY'!$BQ$302)+SUMIF('ANNUAL SUMMARY'!$L$286,K165,'ANNUAL SUMMARY'!$T$302)+SUMIF('ANNUAL SUMMARY'!$FE$230,K165,'ANNUAL SUMMARY'!$FM$246)+SUMIF('ANNUAL SUMMARY'!$DH$230,K165,'ANNUAL SUMMARY'!$DP$246)+SUMIF('ANNUAL SUMMARY'!$BI$230,K165,'ANNUAL SUMMARY'!$BQ$246)+SUMIF('ANNUAL SUMMARY'!$L$230,K165,'ANNUAL SUMMARY'!$T$246)+SUMIF('ANNUAL SUMMARY'!$FE$174,K165,'ANNUAL SUMMARY'!$FM$190)+SUMIF('ANNUAL SUMMARY'!$DH$174,K165,'ANNUAL SUMMARY'!$DP$190)+SUMIF('ANNUAL SUMMARY'!$BI$174,K165,'ANNUAL SUMMARY'!$BQ$190)+SUMIF('ANNUAL SUMMARY'!$L$174,K165,'ANNUAL SUMMARY'!$T$190)+SUMIF('ANNUAL SUMMARY'!$FE$118,K165,'ANNUAL SUMMARY'!$FM$134)+SUMIF('ANNUAL SUMMARY'!$DH$118,K165,'ANNUAL SUMMARY'!$DP$134)+SUMIF('ANNUAL SUMMARY'!$BI$118,K165,'ANNUAL SUMMARY'!$BQ$134)+SUMIF('ANNUAL SUMMARY'!$L$118,K165,'ANNUAL SUMMARY'!$T$134)+SUMIF('ANNUAL SUMMARY'!$FE$62,K165,'ANNUAL SUMMARY'!$FM$78)+SUMIF('ANNUAL SUMMARY'!$DH$62,K165,'ANNUAL SUMMARY'!$DP$78)+SUMIF('ANNUAL SUMMARY'!$BI$62,K165,'ANNUAL SUMMARY'!$BQ$78)+SUMIF('ANNUAL SUMMARY'!$L$62,K165,'ANNUAL SUMMARY'!$T$78)+SUMIF('ANNUAL SUMMARY'!$FE$6,K165,'ANNUAL SUMMARY'!$FM$22)+SUMIF('ANNUAL SUMMARY'!$DH$6,K165,'ANNUAL SUMMARY'!$DP$22)+SUMIF('ANNUAL SUMMARY'!$BI$6,K165,'ANNUAL SUMMARY'!$BQ$22)+SUMIF('ANNUAL SUMMARY'!$L$6,K165,'ANNUAL SUMMARY'!$T$22)+SUMIF('PREVIOUS LOGS'!$K$6,K165,'PREVIOUS LOGS'!$S$18)+SUMIF('PREVIOUS LOGS'!$K$59,$K$6,'PREVIOUS LOGS'!$S$71)+SUMIF('PREVIOUS LOGS'!$K$112,K165,'PREVIOUS LOGS'!$S$124)+SUMIF('PREVIOUS LOGS'!$K$165,K165,'PREVIOUS LOGS'!$S$177)+SUMIF('PREVIOUS LOGS'!$K$218,K165,'PREVIOUS LOGS'!$S$230)+SUMIF('PREVIOUS LOGS'!$K$271,K165,'PREVIOUS LOGS'!$S$283)+SUMIF('PREVIOUS LOGS'!$K$324,K165,'PREVIOUS LOGS'!$S$336)+SUMIF('PREVIOUS LOGS'!$BH$6,K165,'PREVIOUS LOGS'!$BP$18)+SUMIF('PREVIOUS LOGS'!$BH$59,$K$6,'PREVIOUS LOGS'!$BP$71)+SUMIF('PREVIOUS LOGS'!$BH$112,K165,'PREVIOUS LOGS'!$BP$124)+SUMIF('PREVIOUS LOGS'!$BH$165,K165,'PREVIOUS LOGS'!$BP$177)+SUMIF('PREVIOUS LOGS'!$BH$218,K165,'PREVIOUS LOGS'!$BP$230)+SUMIF('PREVIOUS LOGS'!$BH$271,K165,'PREVIOUS LOGS'!$BP$283)+SUMIF('PREVIOUS LOGS'!$BH$324,K165,'PREVIOUS LOGS'!$BP$336)+SUMIF('PREVIOUS LOGS'!$DF$6,K165,'PREVIOUS LOGS'!$DN$18)+SUMIF('PREVIOUS LOGS'!$DF$59,$K$6,'PREVIOUS LOGS'!$DN$71)+SUMIF('PREVIOUS LOGS'!$DF$112,K165,'PREVIOUS LOGS'!$DN$124)+SUMIF('PREVIOUS LOGS'!$DF$165,K165,'PREVIOUS LOGS'!$DN$177)+SUMIF('PREVIOUS LOGS'!$DF$218,K165,'PREVIOUS LOGS'!$DN$230)+SUMIF('PREVIOUS LOGS'!$DF$271,K165,'PREVIOUS LOGS'!$DN$283)+SUMIF('PREVIOUS LOGS'!$DF$324,K165,'PREVIOUS LOGS'!$DN$336)+SUMIF('PREVIOUS LOGS'!$FC$6,K165,'PREVIOUS LOGS'!$FK$18)+SUMIF('PREVIOUS LOGS'!$FC$59,$K$6,'PREVIOUS LOGS'!$FK$71)+SUMIF('PREVIOUS LOGS'!$FC$112,K165,'PREVIOUS LOGS'!$FK$124)+SUMIF('PREVIOUS LOGS'!$FC$165,K165,'PREVIOUS LOGS'!$FK$177)+SUMIF('PREVIOUS LOGS'!$FC$218,K165,'PREVIOUS LOGS'!$FK$230)+SUMIF('PREVIOUS LOGS'!$FC$271,K165,'PREVIOUS LOGS'!$FK$283)+SUMIF('PREVIOUS LOGS'!$FC$324,K165,'PREVIOUS LOGS'!$FK$336)</f>
        <v>0</v>
      </c>
      <c r="T177" s="755"/>
      <c r="U177" s="755"/>
      <c r="V177" s="755"/>
      <c r="W177" s="755"/>
      <c r="X177" s="755"/>
      <c r="Y177" s="15"/>
      <c r="Z177" s="812">
        <f>IF(Z171=0," ",Z171+3)</f>
        <v>2025</v>
      </c>
      <c r="AA177" s="813"/>
      <c r="AB177" s="813"/>
      <c r="AC177" s="813"/>
      <c r="AD177" s="813"/>
      <c r="AE177" s="1118">
        <f>SUMIFS('ANNUAL SUMMARY'!$AF$54,Z177,'ANNUAL SUMMARY'!$V$9,K165,'ANNUAL SUMMARY'!$L$6)+SUMIFS('ANNUAL SUMMARY'!$AF$112,Z177,'ANNUAL SUMMARY'!$V$9,K165,'ANNUAL SUMMARY'!$L$64)+SUMIFS('ANNUAL SUMMARY'!$AF$170,Z177,'ANNUAL SUMMARY'!$V$9,K165,'ANNUAL SUMMARY'!$L$122)+SUMIFS('ANNUAL SUMMARY'!$AF$228,Z177,'ANNUAL SUMMARY'!$V$9,K165,'ANNUAL SUMMARY'!$L$180)+SUMIFS('ANNUAL SUMMARY'!$AF$286,Z177,'ANNUAL SUMMARY'!$V$9,K165,'ANNUAL SUMMARY'!$L$238)+SUMIFS('ANNUAL SUMMARY'!$AF$344,Z177,'ANNUAL SUMMARY'!$V$9,K165,'ANNUAL SUMMARY'!$L$296)+SUMIFS('ANNUAL SUMMARY'!$AF$402,Z177,'ANNUAL SUMMARY'!$V$9,K165,'ANNUAL SUMMARY'!$L$354)+SUMIFS('ANNUAL SUMMARY'!$AF$460,Z177,'ANNUAL SUMMARY'!$V$9,K165,'ANNUAL SUMMARY'!$L$412)+SUMIFS('ANNUAL SUMMARY'!$AF$518,Z177,'ANNUAL SUMMARY'!$V$9,K165,'ANNUAL SUMMARY'!$L$470)+SUMIFS('ANNUAL SUMMARY'!$AF$576,Z177,'ANNUAL SUMMARY'!$V$9,K165,'ANNUAL SUMMARY'!$L$528)+SUMIFS('ANNUAL SUMMARY'!$AF$634,Z177,'ANNUAL SUMMARY'!$V$9,K165,'ANNUAL SUMMARY'!$L$586)+SUMIFS('ANNUAL SUMMARY'!$AF$692,Z177,'ANNUAL SUMMARY'!$V$9,K165,'ANNUAL SUMMARY'!$L$644)+SUMIFS('ANNUAL SUMMARY'!$CC$54,Z177,'ANNUAL SUMMARY'!$V$9,K165,'ANNUAL SUMMARY'!$BI$6)+SUMIFS('ANNUAL SUMMARY'!$CC$112,Z177,'ANNUAL SUMMARY'!$V$9,K165,'ANNUAL SUMMARY'!$BI$64)+SUMIFS('ANNUAL SUMMARY'!$CC$170,Z177,'ANNUAL SUMMARY'!$V$9,K165,'ANNUAL SUMMARY'!$BI$122)+SUMIFS('ANNUAL SUMMARY'!$CC$228,Z177,'ANNUAL SUMMARY'!$V$9,K165,'ANNUAL SUMMARY'!$BI$180)+SUMIFS('ANNUAL SUMMARY'!$CC$286,Z177,'ANNUAL SUMMARY'!$V$9,K165,'ANNUAL SUMMARY'!$BI$238)+SUMIFS('ANNUAL SUMMARY'!$CC$344,Z177,'ANNUAL SUMMARY'!$V$9,K165,'ANNUAL SUMMARY'!$BI$296)+SUMIFS('ANNUAL SUMMARY'!$CC$402,Z177,'ANNUAL SUMMARY'!$V$9,K165,'ANNUAL SUMMARY'!$BI$354)+SUMIFS('ANNUAL SUMMARY'!$CC$460,Z177,'ANNUAL SUMMARY'!$V$9,K165,'ANNUAL SUMMARY'!$BI$412)+SUMIFS('ANNUAL SUMMARY'!$CC$518,Z177,'ANNUAL SUMMARY'!$V$9,K165,'ANNUAL SUMMARY'!$BI$470)+SUMIFS('ANNUAL SUMMARY'!$CC$576,Z177,'ANNUAL SUMMARY'!$V$9,K165,'ANNUAL SUMMARY'!$BI$528)+SUMIFS('ANNUAL SUMMARY'!$CC$634,Z177,'ANNUAL SUMMARY'!$V$9,K165,'ANNUAL SUMMARY'!$BI$586)+SUMIFS('ANNUAL SUMMARY'!$CC$692,Z177,'ANNUAL SUMMARY'!$V$9,K165,'ANNUAL SUMMARY'!$BI$644)+SUMIFS('ANNUAL SUMMARY'!$EB$54,Z177,'ANNUAL SUMMARY'!$V$9,K165,'ANNUAL SUMMARY'!$DH$6)+SUMIFS('ANNUAL SUMMARY'!$EB$112,Z177,'ANNUAL SUMMARY'!$V$9,K165,'ANNUAL SUMMARY'!$DH$64)+SUMIFS('ANNUAL SUMMARY'!$EB$170,Z177,'ANNUAL SUMMARY'!$V$9,K165,'ANNUAL SUMMARY'!$DH$122)+SUMIFS('ANNUAL SUMMARY'!$EB$228,Z177,'ANNUAL SUMMARY'!$V$9,K165,'ANNUAL SUMMARY'!$DH$180)+SUMIFS('ANNUAL SUMMARY'!$EB$286,Z177,'ANNUAL SUMMARY'!$V$9,K165,'ANNUAL SUMMARY'!$DH$238)+SUMIFS('ANNUAL SUMMARY'!$EB$344,Z177,'ANNUAL SUMMARY'!$V$9,K165,'ANNUAL SUMMARY'!$DH$296)+SUMIFS('ANNUAL SUMMARY'!$EB$402,Z177,'ANNUAL SUMMARY'!$V$9,K165,'ANNUAL SUMMARY'!$DH$354)+SUMIFS('ANNUAL SUMMARY'!$EB$460,Z177,'ANNUAL SUMMARY'!$V$9,K165,'ANNUAL SUMMARY'!$DH$412)+SUMIFS('ANNUAL SUMMARY'!$EB$518,Z177,'ANNUAL SUMMARY'!$V$9,K165,'ANNUAL SUMMARY'!$DH$470)+SUMIFS('ANNUAL SUMMARY'!$EB$576,Z177,'ANNUAL SUMMARY'!$V$9,K165,'ANNUAL SUMMARY'!$DH$528)+SUMIFS('ANNUAL SUMMARY'!$EB$634,Z177,'ANNUAL SUMMARY'!$V$9,K165,'ANNUAL SUMMARY'!$DH$586)+SUMIFS('ANNUAL SUMMARY'!$EB$692,Z177,'ANNUAL SUMMARY'!$V$9,K165,'ANNUAL SUMMARY'!$DH$644)+SUMIFS('ANNUAL SUMMARY'!$FY$54,Z177,'ANNUAL SUMMARY'!$V$9,K165,'ANNUAL SUMMARY'!$FE$6)+SUMIFS('ANNUAL SUMMARY'!$FY$112,Z177,'ANNUAL SUMMARY'!$V$9,K165,'ANNUAL SUMMARY'!$FE$64)+SUMIFS('ANNUAL SUMMARY'!$FY$170,Z177,'ANNUAL SUMMARY'!$V$9,K165,'ANNUAL SUMMARY'!$FE$122)+SUMIFS('ANNUAL SUMMARY'!$FY$228,Z177,'ANNUAL SUMMARY'!$V$9,K165,'ANNUAL SUMMARY'!$FE$180)+SUMIFS('ANNUAL SUMMARY'!$FY$286,Z177,'ANNUAL SUMMARY'!$V$9,K165,'ANNUAL SUMMARY'!$FE$238)+SUMIFS('ANNUAL SUMMARY'!$FY$344,Z177,'ANNUAL SUMMARY'!$V$9,K165,'ANNUAL SUMMARY'!$FE$296)+SUMIFS('ANNUAL SUMMARY'!$FY$402,Z177,'ANNUAL SUMMARY'!$V$9,K165,'ANNUAL SUMMARY'!$FE$354)+SUMIFS('ANNUAL SUMMARY'!$FY$460,Z177,'ANNUAL SUMMARY'!$V$9,K165,'ANNUAL SUMMARY'!$FE$412)+SUMIFS('ANNUAL SUMMARY'!$FY$518,Z177,'ANNUAL SUMMARY'!$V$9,K165,'ANNUAL SUMMARY'!$FE$470)+SUMIFS('ANNUAL SUMMARY'!$FY$576,Z177,'ANNUAL SUMMARY'!$V$9,K165,'ANNUAL SUMMARY'!$FE$528)+SUMIFS('ANNUAL SUMMARY'!$FY$634,Z177,'ANNUAL SUMMARY'!$V$9,K165,'ANNUAL SUMMARY'!$FE$586)+SUMIFS('ANNUAL SUMMARY'!$FY$692,Z177,'ANNUAL SUMMARY'!$V$9,K165,'ANNUAL SUMMARY'!$FE$644)</f>
        <v>0</v>
      </c>
      <c r="AF177" s="727"/>
      <c r="AG177" s="727"/>
      <c r="AH177" s="727"/>
      <c r="AI177" s="727">
        <f>SUMIFS('ANNUAL SUMMARY'!$AJ$54,Z177,'ANNUAL SUMMARY'!$V$9,K165,'ANNUAL SUMMARY'!$L$6)+SUMIFS('ANNUAL SUMMARY'!$AJ$112,Z177,'ANNUAL SUMMARY'!$V$9,K165,'ANNUAL SUMMARY'!$L$64)+SUMIFS('ANNUAL SUMMARY'!$AJ$170,Z177,'ANNUAL SUMMARY'!$V$9,K165,'ANNUAL SUMMARY'!$L$122)+SUMIFS('ANNUAL SUMMARY'!$AJ$228,Z177,'ANNUAL SUMMARY'!$V$9,K165,'ANNUAL SUMMARY'!$L$180)+SUMIFS('ANNUAL SUMMARY'!$AJ$286,Z177,'ANNUAL SUMMARY'!$V$9,K165,'ANNUAL SUMMARY'!$L$238)+SUMIFS('ANNUAL SUMMARY'!$AJ$344,Z177,'ANNUAL SUMMARY'!$V$9,K165,'ANNUAL SUMMARY'!$L$296)+SUMIFS('ANNUAL SUMMARY'!$AJ$402,Z177,'ANNUAL SUMMARY'!$V$9,K165,'ANNUAL SUMMARY'!$L$354)+SUMIFS('ANNUAL SUMMARY'!$AJ$460,Z177,'ANNUAL SUMMARY'!$V$9,K165,'ANNUAL SUMMARY'!$L$412)+SUMIFS('ANNUAL SUMMARY'!$AJ$518,Z177,'ANNUAL SUMMARY'!$V$9,K165,'ANNUAL SUMMARY'!$L$470)+SUMIFS('ANNUAL SUMMARY'!$AJ$576,Z177,'ANNUAL SUMMARY'!$V$9,K165,'ANNUAL SUMMARY'!$L$528)+SUMIFS('ANNUAL SUMMARY'!$AJ$634,Z177,'ANNUAL SUMMARY'!$V$9,K165,'ANNUAL SUMMARY'!$L$586)+SUMIFS('ANNUAL SUMMARY'!$AJ$692,Z177,'ANNUAL SUMMARY'!$V$9,K165,'ANNUAL SUMMARY'!$L$644)+SUMIFS('ANNUAL SUMMARY'!$CG$54,Z177,'ANNUAL SUMMARY'!$V$9,K165,'ANNUAL SUMMARY'!$BI$6)+SUMIFS('ANNUAL SUMMARY'!$CG$112,Z177,'ANNUAL SUMMARY'!$V$9,K165,'ANNUAL SUMMARY'!$BI$64)+SUMIFS('ANNUAL SUMMARY'!$CG$170,Z177,'ANNUAL SUMMARY'!$V$9,K165,'ANNUAL SUMMARY'!$BI$122)+SUMIFS('ANNUAL SUMMARY'!$CG$228,Z177,'ANNUAL SUMMARY'!$V$9,K165,'ANNUAL SUMMARY'!$BI$180)+SUMIFS('ANNUAL SUMMARY'!$CG$286,Z177,'ANNUAL SUMMARY'!$V$9,K165,'ANNUAL SUMMARY'!$BI$238)+SUMIFS('ANNUAL SUMMARY'!$CG$344,Z177,'ANNUAL SUMMARY'!$V$9,K165,'ANNUAL SUMMARY'!$BI$296)+SUMIFS('ANNUAL SUMMARY'!$CG$402,Z177,'ANNUAL SUMMARY'!$V$9,K165,'ANNUAL SUMMARY'!$BI$354)+SUMIFS('ANNUAL SUMMARY'!$CG$460,Z177,'ANNUAL SUMMARY'!$V$9,K165,'ANNUAL SUMMARY'!$BI$412)+SUMIFS('ANNUAL SUMMARY'!$CG$518,Z177,'ANNUAL SUMMARY'!$V$9,K165,'ANNUAL SUMMARY'!$BI$470)+SUMIFS('ANNUAL SUMMARY'!$CG$576,Z177,'ANNUAL SUMMARY'!$V$9,K165,'ANNUAL SUMMARY'!$BI$528)+SUMIFS('ANNUAL SUMMARY'!$CG$634,Z177,'ANNUAL SUMMARY'!$V$9,K165,'ANNUAL SUMMARY'!$BI$586)+SUMIFS('ANNUAL SUMMARY'!$CG$692,Z177,'ANNUAL SUMMARY'!$V$9,K165,'ANNUAL SUMMARY'!$BI$644)+SUMIFS('ANNUAL SUMMARY'!$EF$54,Z177,'ANNUAL SUMMARY'!$V$9,K165,'ANNUAL SUMMARY'!$DH$6)+SUMIFS('ANNUAL SUMMARY'!$EF$112,Z177,'ANNUAL SUMMARY'!$V$9,K165,'ANNUAL SUMMARY'!$DH$64)+SUMIFS('ANNUAL SUMMARY'!$EF$170,Z177,'ANNUAL SUMMARY'!$V$9,K165,'ANNUAL SUMMARY'!$DH$122)+SUMIFS('ANNUAL SUMMARY'!$EF$228,Z177,'ANNUAL SUMMARY'!$V$9,K165,'ANNUAL SUMMARY'!$DH$180)+SUMIFS('ANNUAL SUMMARY'!$EF$286,Z177,'ANNUAL SUMMARY'!$V$9,K165,'ANNUAL SUMMARY'!$DH$238)+SUMIFS('ANNUAL SUMMARY'!$EF$344,Z177,'ANNUAL SUMMARY'!$V$9,K165,'ANNUAL SUMMARY'!$DH$296)+SUMIFS('ANNUAL SUMMARY'!$EF$402,Z177,'ANNUAL SUMMARY'!$V$9,K165,'ANNUAL SUMMARY'!$DH$354)+SUMIFS('ANNUAL SUMMARY'!$EF$460,Z177,'ANNUAL SUMMARY'!$V$9,K165,'ANNUAL SUMMARY'!$DH$412)+SUMIFS('ANNUAL SUMMARY'!$EF$518,Z177,'ANNUAL SUMMARY'!$V$9,K165,'ANNUAL SUMMARY'!$DH$470)+SUMIFS('ANNUAL SUMMARY'!$EF$576,Z177,'ANNUAL SUMMARY'!$V$9,K165,'ANNUAL SUMMARY'!$DH$528)+SUMIFS('ANNUAL SUMMARY'!$EF$634,Z177,'ANNUAL SUMMARY'!$V$9,K165,'ANNUAL SUMMARY'!$DH$586)+SUMIFS('ANNUAL SUMMARY'!$EF$692,Z177,'ANNUAL SUMMARY'!$V$9,K165,'ANNUAL SUMMARY'!$DH$644)+SUMIFS('ANNUAL SUMMARY'!$GC$54,Z177,'ANNUAL SUMMARY'!$V$9,K165,'ANNUAL SUMMARY'!$FE$6)+SUMIFS('ANNUAL SUMMARY'!$GC$112,Z177,'ANNUAL SUMMARY'!$V$9,K165,'ANNUAL SUMMARY'!$FE$64)+SUMIFS('ANNUAL SUMMARY'!$GC$170,Z177,'ANNUAL SUMMARY'!$V$9,K165,'ANNUAL SUMMARY'!$FE$122)+SUMIFS('ANNUAL SUMMARY'!$GC$228,Z177,'ANNUAL SUMMARY'!$V$9,K165,'ANNUAL SUMMARY'!$FE$180)+SUMIFS('ANNUAL SUMMARY'!$GC$286,Z177,'ANNUAL SUMMARY'!$V$9,K165,'ANNUAL SUMMARY'!$FE$238)+SUMIFS('ANNUAL SUMMARY'!$GC$344,Z177,'ANNUAL SUMMARY'!$V$9,K165,'ANNUAL SUMMARY'!$FE$296)+SUMIFS('ANNUAL SUMMARY'!$GC$402,Z177,'ANNUAL SUMMARY'!$V$9,K165,'ANNUAL SUMMARY'!$FE$354)+SUMIFS('ANNUAL SUMMARY'!$GC$460,Z177,'ANNUAL SUMMARY'!$V$9,K165,'ANNUAL SUMMARY'!$FE$412)+SUMIFS('ANNUAL SUMMARY'!$GC$518,Z177,'ANNUAL SUMMARY'!$V$9,K165,'ANNUAL SUMMARY'!$FE$470)+SUMIFS('ANNUAL SUMMARY'!$GC$576,Z177,'ANNUAL SUMMARY'!$V$9,K165,'ANNUAL SUMMARY'!$FE$528)+SUMIFS('ANNUAL SUMMARY'!$GC$634,Z177,'ANNUAL SUMMARY'!$V$9,K165,'ANNUAL SUMMARY'!$FE$586)+SUMIFS('ANNUAL SUMMARY'!$GC$692,Z177,'ANNUAL SUMMARY'!$V$9,K165,'ANNUAL SUMMARY'!$FE$644)</f>
        <v>0</v>
      </c>
      <c r="AJ177" s="727"/>
      <c r="AK177" s="727"/>
      <c r="AL177" s="727"/>
      <c r="AM177" s="727">
        <f>SUMIFS('ANNUAL SUMMARY'!$AN$54,Z177,'ANNUAL SUMMARY'!$V$9,K165,'ANNUAL SUMMARY'!$L$6)+SUMIFS('ANNUAL SUMMARY'!$AN$112,Z177,'ANNUAL SUMMARY'!$V$9,K165,'ANNUAL SUMMARY'!$L$64)+SUMIFS('ANNUAL SUMMARY'!$AN$170,Z177,'ANNUAL SUMMARY'!$V$9,K165,'ANNUAL SUMMARY'!$L$122)+SUMIFS('ANNUAL SUMMARY'!$AN$228,Z177,'ANNUAL SUMMARY'!$V$9,K165,'ANNUAL SUMMARY'!$L$180)+SUMIFS('ANNUAL SUMMARY'!$AN$286,Z177,'ANNUAL SUMMARY'!$V$9,K165,'ANNUAL SUMMARY'!$L$238)+SUMIFS('ANNUAL SUMMARY'!$AN$344,Z177,'ANNUAL SUMMARY'!$V$9,K165,'ANNUAL SUMMARY'!$L$296)+SUMIFS('ANNUAL SUMMARY'!$AN$402,Z177,'ANNUAL SUMMARY'!$V$9,K165,'ANNUAL SUMMARY'!$L$354)+SUMIFS('ANNUAL SUMMARY'!$AN$460,Z177,'ANNUAL SUMMARY'!$V$9,K165,'ANNUAL SUMMARY'!$L$412)+SUMIFS('ANNUAL SUMMARY'!$AN$518,Z177,'ANNUAL SUMMARY'!$V$9,K165,'ANNUAL SUMMARY'!$L$470)+SUMIFS('ANNUAL SUMMARY'!$AN$576,Z177,'ANNUAL SUMMARY'!$V$9,K165,'ANNUAL SUMMARY'!$L$528)+SUMIFS('ANNUAL SUMMARY'!$AN$634,Z177,'ANNUAL SUMMARY'!$V$9,K165,'ANNUAL SUMMARY'!$L$586)+SUMIFS('ANNUAL SUMMARY'!$AN$692,Z177,'ANNUAL SUMMARY'!$V$9,K165,'ANNUAL SUMMARY'!$L$644)+SUMIFS('ANNUAL SUMMARY'!$CK$54,Z177,'ANNUAL SUMMARY'!$V$9,K165,'ANNUAL SUMMARY'!$BI$6)+SUMIFS('ANNUAL SUMMARY'!$CK$112,Z177,'ANNUAL SUMMARY'!$V$9,K165,'ANNUAL SUMMARY'!$BI$64)+SUMIFS('ANNUAL SUMMARY'!$CK$170,Z177,'ANNUAL SUMMARY'!$V$9,K165,'ANNUAL SUMMARY'!$BI$122)+SUMIFS('ANNUAL SUMMARY'!$CK$228,Z177,'ANNUAL SUMMARY'!$V$9,K165,'ANNUAL SUMMARY'!$BI$180)+SUMIFS('ANNUAL SUMMARY'!$CK$286,Z177,'ANNUAL SUMMARY'!$V$9,K165,'ANNUAL SUMMARY'!$BI$238)+SUMIFS('ANNUAL SUMMARY'!$CK$344,Z177,'ANNUAL SUMMARY'!$V$9,K165,'ANNUAL SUMMARY'!$BI$296)+SUMIFS('ANNUAL SUMMARY'!$CK$402,Z177,'ANNUAL SUMMARY'!$V$9,K165,'ANNUAL SUMMARY'!$BI$354)+SUMIFS('ANNUAL SUMMARY'!$CK$460,Z177,'ANNUAL SUMMARY'!$V$9,K165,'ANNUAL SUMMARY'!$BI$412)+SUMIFS('ANNUAL SUMMARY'!$CK$518,Z177,'ANNUAL SUMMARY'!$V$9,K165,'ANNUAL SUMMARY'!$BI$470)+SUMIFS('ANNUAL SUMMARY'!$CK$576,Z177,'ANNUAL SUMMARY'!$V$9,K165,'ANNUAL SUMMARY'!$BI$528)+SUMIFS('ANNUAL SUMMARY'!$CK$634,Z177,'ANNUAL SUMMARY'!$V$9,K165,'ANNUAL SUMMARY'!$BI$586)+SUMIFS('ANNUAL SUMMARY'!$CK$692,Z177,'ANNUAL SUMMARY'!$V$9,K165,'ANNUAL SUMMARY'!$BI$644)+SUMIFS('ANNUAL SUMMARY'!$EJ$54,Z177,'ANNUAL SUMMARY'!$V$9,K165,'ANNUAL SUMMARY'!$DH$6)+SUMIFS('ANNUAL SUMMARY'!$EJ$112,Z177,'ANNUAL SUMMARY'!$V$9,K165,'ANNUAL SUMMARY'!$DH$64)+SUMIFS('ANNUAL SUMMARY'!$EJ$170,Z177,'ANNUAL SUMMARY'!$V$9,K165,'ANNUAL SUMMARY'!$DH$122)+SUMIFS('ANNUAL SUMMARY'!$EJ$228,Z177,'ANNUAL SUMMARY'!$V$9,K165,'ANNUAL SUMMARY'!$DH$180)+SUMIFS('ANNUAL SUMMARY'!$EJ$286,Z177,'ANNUAL SUMMARY'!$V$9,K165,'ANNUAL SUMMARY'!$DH$238)+SUMIFS('ANNUAL SUMMARY'!$EJ$344,Z177,'ANNUAL SUMMARY'!$V$9,K165,'ANNUAL SUMMARY'!$DH$296)+SUMIFS('ANNUAL SUMMARY'!$EJ$402,Z177,'ANNUAL SUMMARY'!$V$9,K165,'ANNUAL SUMMARY'!$DH$354)+SUMIFS('ANNUAL SUMMARY'!$EJ$460,Z177,'ANNUAL SUMMARY'!$V$9,K165,'ANNUAL SUMMARY'!$DH$412)+SUMIFS('ANNUAL SUMMARY'!$EJ$518,Z177,'ANNUAL SUMMARY'!$V$9,K165,'ANNUAL SUMMARY'!$DH$470)+SUMIFS('ANNUAL SUMMARY'!$EJ$576,Z177,'ANNUAL SUMMARY'!$V$9,K165,'ANNUAL SUMMARY'!$DH$528)+SUMIFS('ANNUAL SUMMARY'!$EJ$634,Z177,'ANNUAL SUMMARY'!$V$9,K165,'ANNUAL SUMMARY'!$DH$586)+SUMIFS('ANNUAL SUMMARY'!$EJ$692,Z177,'ANNUAL SUMMARY'!$V$9,K165,'ANNUAL SUMMARY'!$DH$644)+SUMIFS('ANNUAL SUMMARY'!$GG$54,Z177,'ANNUAL SUMMARY'!$V$9,K165,'ANNUAL SUMMARY'!$FE$6)+SUMIFS('ANNUAL SUMMARY'!$GG$112,Z177,'ANNUAL SUMMARY'!$V$9,K165,'ANNUAL SUMMARY'!$FE$64)+SUMIFS('ANNUAL SUMMARY'!$GG$170,Z177,'ANNUAL SUMMARY'!$V$9,K165,'ANNUAL SUMMARY'!$FE$122)+SUMIFS('ANNUAL SUMMARY'!$GG$228,Z177,'ANNUAL SUMMARY'!$V$9,K165,'ANNUAL SUMMARY'!$FE$180)+SUMIFS('ANNUAL SUMMARY'!$GG$286,Z177,'ANNUAL SUMMARY'!$V$9,K165,'ANNUAL SUMMARY'!$FE$238)+SUMIFS('ANNUAL SUMMARY'!$GG$344,Z177,'ANNUAL SUMMARY'!$V$9,K165,'ANNUAL SUMMARY'!$FE$296)+SUMIFS('ANNUAL SUMMARY'!$GG$402,Z177,'ANNUAL SUMMARY'!$V$9,K165,'ANNUAL SUMMARY'!$FE$354)+SUMIFS('ANNUAL SUMMARY'!$GG$460,Z177,'ANNUAL SUMMARY'!$V$9,K165,'ANNUAL SUMMARY'!$FE$412)+SUMIFS('ANNUAL SUMMARY'!$GG$518,Z177,'ANNUAL SUMMARY'!$V$9,K165,'ANNUAL SUMMARY'!$FE$470)+SUMIFS('ANNUAL SUMMARY'!$GG$576,Z177,'ANNUAL SUMMARY'!$V$9,K165,'ANNUAL SUMMARY'!$FE$528)+SUMIFS('ANNUAL SUMMARY'!$GG$634,Z177,'ANNUAL SUMMARY'!$V$9,K165,'ANNUAL SUMMARY'!$FE$586)+SUMIFS('ANNUAL SUMMARY'!$GG$692,Z177,'ANNUAL SUMMARY'!$V$9,K165,'ANNUAL SUMMARY'!$FE$644)</f>
        <v>0</v>
      </c>
      <c r="AN177" s="727"/>
      <c r="AO177" s="727"/>
      <c r="AP177" s="727"/>
      <c r="AQ177" s="728">
        <f>SUMIFS('ANNUAL SUMMARY'!$AR$54,Z177,'ANNUAL SUMMARY'!$V$9,K165,'ANNUAL SUMMARY'!$L$6)+SUMIFS('ANNUAL SUMMARY'!$AR$112,Z177,'ANNUAL SUMMARY'!$V$9,K165,'ANNUAL SUMMARY'!$L$64)+SUMIFS('ANNUAL SUMMARY'!$AR$170,Z177,'ANNUAL SUMMARY'!$V$9,K165,'ANNUAL SUMMARY'!$L$122)+SUMIFS('ANNUAL SUMMARY'!$AR$228,Z177,'ANNUAL SUMMARY'!$V$9,K165,'ANNUAL SUMMARY'!$L$180)+SUMIFS('ANNUAL SUMMARY'!$AR$286,Z177,'ANNUAL SUMMARY'!$V$9,K165,'ANNUAL SUMMARY'!$L$238)+SUMIFS('ANNUAL SUMMARY'!$AR$344,Z177,'ANNUAL SUMMARY'!$V$9,K165,'ANNUAL SUMMARY'!$L$296)+SUMIFS('ANNUAL SUMMARY'!$AR$402,Z177,'ANNUAL SUMMARY'!$V$9,K165,'ANNUAL SUMMARY'!$L$354)+SUMIFS('ANNUAL SUMMARY'!$AR$460,Z177,'ANNUAL SUMMARY'!$V$9,K165,'ANNUAL SUMMARY'!$L$412)+SUMIFS('ANNUAL SUMMARY'!$AR$518,Z177,'ANNUAL SUMMARY'!$V$9,K165,'ANNUAL SUMMARY'!$L$470)+SUMIFS('ANNUAL SUMMARY'!$AR$576,Z177,'ANNUAL SUMMARY'!$V$9,K165,'ANNUAL SUMMARY'!$L$528)+SUMIFS('ANNUAL SUMMARY'!$AR$634,Z177,'ANNUAL SUMMARY'!$V$9,K165,'ANNUAL SUMMARY'!$L$586)+SUMIFS('ANNUAL SUMMARY'!$AR$692,Z177,'ANNUAL SUMMARY'!$V$9,K165,'ANNUAL SUMMARY'!$L$644)+SUMIFS('ANNUAL SUMMARY'!$CO$54,Z177,'ANNUAL SUMMARY'!$V$9,K165,'ANNUAL SUMMARY'!$BI$6)+SUMIFS('ANNUAL SUMMARY'!$CO$112,Z177,'ANNUAL SUMMARY'!$V$9,K165,'ANNUAL SUMMARY'!$BI$64)+SUMIFS('ANNUAL SUMMARY'!$CO$170,Z177,'ANNUAL SUMMARY'!$V$9,K165,'ANNUAL SUMMARY'!$BI$122)+SUMIFS('ANNUAL SUMMARY'!$CO$228,Z177,'ANNUAL SUMMARY'!$V$9,K165,'ANNUAL SUMMARY'!$BI$180)+SUMIFS('ANNUAL SUMMARY'!$CO$286,Z177,'ANNUAL SUMMARY'!$V$9,K165,'ANNUAL SUMMARY'!$BI$238)+SUMIFS('ANNUAL SUMMARY'!$CO$344,Z177,'ANNUAL SUMMARY'!$V$9,K165,'ANNUAL SUMMARY'!$BI$296)+SUMIFS('ANNUAL SUMMARY'!$CO$402,Z177,'ANNUAL SUMMARY'!$V$9,K165,'ANNUAL SUMMARY'!$BI$354)+SUMIFS('ANNUAL SUMMARY'!$CO$460,Z177,'ANNUAL SUMMARY'!$V$9,K165,'ANNUAL SUMMARY'!$BI$412)+SUMIFS('ANNUAL SUMMARY'!$CO$518,Z177,'ANNUAL SUMMARY'!$V$9,K165,'ANNUAL SUMMARY'!$BI$470)+SUMIFS('ANNUAL SUMMARY'!$CO$576,Z177,'ANNUAL SUMMARY'!$V$9,K165,'ANNUAL SUMMARY'!$BI$528)+SUMIFS('ANNUAL SUMMARY'!$CO$634,Z177,'ANNUAL SUMMARY'!$V$9,K165,'ANNUAL SUMMARY'!$BI$586)+SUMIFS('ANNUAL SUMMARY'!$CO$692,Z177,'ANNUAL SUMMARY'!$V$9,K165,'ANNUAL SUMMARY'!$BI$644)+SUMIFS('ANNUAL SUMMARY'!$EN$54,Z177,'ANNUAL SUMMARY'!$V$9,K165,'ANNUAL SUMMARY'!$DH$6)+SUMIFS('ANNUAL SUMMARY'!$EN$112,Z177,'ANNUAL SUMMARY'!$V$9,K165,'ANNUAL SUMMARY'!$DH$64)+SUMIFS('ANNUAL SUMMARY'!$EN$170,Z177,'ANNUAL SUMMARY'!$V$9,K165,'ANNUAL SUMMARY'!$DH$122)+SUMIFS('ANNUAL SUMMARY'!$EN$228,Z177,'ANNUAL SUMMARY'!$V$9,K165,'ANNUAL SUMMARY'!$DH$180)+SUMIFS('ANNUAL SUMMARY'!$EN$286,Z177,'ANNUAL SUMMARY'!$V$9,K165,'ANNUAL SUMMARY'!$DH$238)+SUMIFS('ANNUAL SUMMARY'!$EN$344,Z177,'ANNUAL SUMMARY'!$V$9,K165,'ANNUAL SUMMARY'!$DH$296)+SUMIFS('ANNUAL SUMMARY'!$EN$402,Z177,'ANNUAL SUMMARY'!$V$9,K165,'ANNUAL SUMMARY'!$DH$354)+SUMIFS('ANNUAL SUMMARY'!$EN$460,Z177,'ANNUAL SUMMARY'!$V$9,K165,'ANNUAL SUMMARY'!$DH$412)+SUMIFS('ANNUAL SUMMARY'!$EN$518,Z177,'ANNUAL SUMMARY'!$V$9,K165,'ANNUAL SUMMARY'!$DH$470)+SUMIFS('ANNUAL SUMMARY'!$EN$576,Z177,'ANNUAL SUMMARY'!$V$9,K165,'ANNUAL SUMMARY'!$DH$528)+SUMIFS('ANNUAL SUMMARY'!$EN$634,Z177,'ANNUAL SUMMARY'!$V$9,K165,'ANNUAL SUMMARY'!$DH$586)+SUMIFS('ANNUAL SUMMARY'!$EN$692,Z177,'ANNUAL SUMMARY'!$V$9,K165,'ANNUAL SUMMARY'!$DH$644)+SUMIFS('ANNUAL SUMMARY'!$GK$54,Z177,'ANNUAL SUMMARY'!$V$9,K165,'ANNUAL SUMMARY'!$FE$6)+SUMIFS('ANNUAL SUMMARY'!$GK$112,Z177,'ANNUAL SUMMARY'!$V$9,K165,'ANNUAL SUMMARY'!$FE$64)+SUMIFS('ANNUAL SUMMARY'!$GK$170,Z177,'ANNUAL SUMMARY'!$V$9,K165,'ANNUAL SUMMARY'!$FE$122)+SUMIFS('ANNUAL SUMMARY'!$GK$228,Z177,'ANNUAL SUMMARY'!$V$9,K165,'ANNUAL SUMMARY'!$FE$180)+SUMIFS('ANNUAL SUMMARY'!$GK$286,Z177,'ANNUAL SUMMARY'!$V$9,K165,'ANNUAL SUMMARY'!$FE$238)+SUMIFS('ANNUAL SUMMARY'!$GK$344,Z177,'ANNUAL SUMMARY'!$V$9,K165,'ANNUAL SUMMARY'!$FE$296)+SUMIFS('ANNUAL SUMMARY'!$GK$402,Z177,'ANNUAL SUMMARY'!$V$9,K165,'ANNUAL SUMMARY'!$FE$354)+SUMIFS('ANNUAL SUMMARY'!$GK$460,Z177,'ANNUAL SUMMARY'!$V$9,K165,'ANNUAL SUMMARY'!$FE$412)+SUMIFS('ANNUAL SUMMARY'!$GK$518,Z177,'ANNUAL SUMMARY'!$V$9,K165,'ANNUAL SUMMARY'!$FE$470)+SUMIFS('ANNUAL SUMMARY'!$GK$576,Z177,'ANNUAL SUMMARY'!$V$9,K165,'ANNUAL SUMMARY'!$FE$528)+SUMIFS('ANNUAL SUMMARY'!$GK$634,Z177,'ANNUAL SUMMARY'!$V$9,K165,'ANNUAL SUMMARY'!$FE$586)+SUMIFS('ANNUAL SUMMARY'!$GK$692,Z177,'ANNUAL SUMMARY'!$V$9,K165,'ANNUAL SUMMARY'!$FE$644)</f>
        <v>0</v>
      </c>
      <c r="AR177" s="728"/>
      <c r="AS177" s="728"/>
      <c r="AT177" s="1257">
        <f>SUMIFS('ANNUAL SUMMARY'!$AU$54,Z177,'ANNUAL SUMMARY'!$V$9,K165,'ANNUAL SUMMARY'!$L$6)+SUMIFS('ANNUAL SUMMARY'!$AU$112,Z177,'ANNUAL SUMMARY'!$V$9,K165,'ANNUAL SUMMARY'!$L$64)+SUMIFS('ANNUAL SUMMARY'!$AU$170,Z177,'ANNUAL SUMMARY'!$V$9,K165,'ANNUAL SUMMARY'!$L$122)+SUMIFS('ANNUAL SUMMARY'!$AU$228,Z177,'ANNUAL SUMMARY'!$V$9,K165,'ANNUAL SUMMARY'!$L$180)+SUMIFS('ANNUAL SUMMARY'!$AU$286,Z177,'ANNUAL SUMMARY'!$V$9,K165,'ANNUAL SUMMARY'!$L$238)+SUMIFS('ANNUAL SUMMARY'!$AU$344,Z177,'ANNUAL SUMMARY'!$V$9,K165,'ANNUAL SUMMARY'!$L$296)+SUMIFS('ANNUAL SUMMARY'!$AU$402,Z177,'ANNUAL SUMMARY'!$V$9,K165,'ANNUAL SUMMARY'!$L$354)+SUMIFS('ANNUAL SUMMARY'!$AU$460,Z177,'ANNUAL SUMMARY'!$V$9,K165,'ANNUAL SUMMARY'!$L$412)+SUMIFS('ANNUAL SUMMARY'!$AU$518,Z177,'ANNUAL SUMMARY'!$V$9,K165,'ANNUAL SUMMARY'!$L$470)+SUMIFS('ANNUAL SUMMARY'!$AU$576,Z177,'ANNUAL SUMMARY'!$V$9,K165,'ANNUAL SUMMARY'!$L$528)+SUMIFS('ANNUAL SUMMARY'!$AU$634,Z177,'ANNUAL SUMMARY'!$V$9,K165,'ANNUAL SUMMARY'!$L$586)+SUMIFS('ANNUAL SUMMARY'!$AU$692,Z177,'ANNUAL SUMMARY'!$V$9,K165,'ANNUAL SUMMARY'!$L$644)+SUMIFS('ANNUAL SUMMARY'!$CR$54,Z177,'ANNUAL SUMMARY'!$V$9,K165,'ANNUAL SUMMARY'!$BI$6)+SUMIFS('ANNUAL SUMMARY'!$CR$112,Z177,'ANNUAL SUMMARY'!$V$9,K165,'ANNUAL SUMMARY'!$BI$64)+SUMIFS('ANNUAL SUMMARY'!$CR$170,Z177,'ANNUAL SUMMARY'!$V$9,K165,'ANNUAL SUMMARY'!$BI$122)+SUMIFS('ANNUAL SUMMARY'!$CR$228,Z177,'ANNUAL SUMMARY'!$V$9,K165,'ANNUAL SUMMARY'!$BI$180)+SUMIFS('ANNUAL SUMMARY'!$CR$286,Z177,'ANNUAL SUMMARY'!$V$9,K165,'ANNUAL SUMMARY'!$BI$238)+SUMIFS('ANNUAL SUMMARY'!$CR$344,Z177,'ANNUAL SUMMARY'!$V$9,K165,'ANNUAL SUMMARY'!$BI$296)+SUMIFS('ANNUAL SUMMARY'!$CR$402,Z177,'ANNUAL SUMMARY'!$V$9,K165,'ANNUAL SUMMARY'!$BI$354)+SUMIFS('ANNUAL SUMMARY'!$CR$460,Z177,'ANNUAL SUMMARY'!$V$9,K165,'ANNUAL SUMMARY'!$BI$412)+SUMIFS('ANNUAL SUMMARY'!$CR$518,Z177,'ANNUAL SUMMARY'!$V$9,K165,'ANNUAL SUMMARY'!$BI$470)+SUMIFS('ANNUAL SUMMARY'!$CR$576,Z177,'ANNUAL SUMMARY'!$V$9,K165,'ANNUAL SUMMARY'!$BI$528)+SUMIFS('ANNUAL SUMMARY'!$CR$634,Z177,'ANNUAL SUMMARY'!$V$9,K165,'ANNUAL SUMMARY'!$BI$586)+SUMIFS('ANNUAL SUMMARY'!$CR$692,Z177,'ANNUAL SUMMARY'!$V$9,K165,'ANNUAL SUMMARY'!$BI$644)+SUMIFS('ANNUAL SUMMARY'!$EQ$54,Z177,'ANNUAL SUMMARY'!$V$9,K165,'ANNUAL SUMMARY'!$DH$6)+SUMIFS('ANNUAL SUMMARY'!$EQ$112,Z177,'ANNUAL SUMMARY'!$V$9,K165,'ANNUAL SUMMARY'!$DH$64)+SUMIFS('ANNUAL SUMMARY'!$EQ$170,Z177,'ANNUAL SUMMARY'!$V$9,K165,'ANNUAL SUMMARY'!$DH$122)+SUMIFS('ANNUAL SUMMARY'!$EQ$228,Z177,'ANNUAL SUMMARY'!$V$9,K165,'ANNUAL SUMMARY'!$DH$180)+SUMIFS('ANNUAL SUMMARY'!$EQ$286,Z177,'ANNUAL SUMMARY'!$V$9,K165,'ANNUAL SUMMARY'!$DH$238)+SUMIFS('ANNUAL SUMMARY'!$EQ$344,Z177,'ANNUAL SUMMARY'!$V$9,K165,'ANNUAL SUMMARY'!$DH$296)+SUMIFS('ANNUAL SUMMARY'!$EQ$402,Z177,'ANNUAL SUMMARY'!$V$9,K165,'ANNUAL SUMMARY'!$DH$354)+SUMIFS('ANNUAL SUMMARY'!$EQ$460,Z177,'ANNUAL SUMMARY'!$V$9,K165,'ANNUAL SUMMARY'!$DH$412)+SUMIFS('ANNUAL SUMMARY'!$EQ$518,Z177,'ANNUAL SUMMARY'!$V$9,K165,'ANNUAL SUMMARY'!$DH$470)+SUMIFS('ANNUAL SUMMARY'!$EQ$576,Z177,'ANNUAL SUMMARY'!$V$9,K165,'ANNUAL SUMMARY'!$DH$528)+SUMIFS('ANNUAL SUMMARY'!$EQ$634,Z177,'ANNUAL SUMMARY'!$V$9,K165,'ANNUAL SUMMARY'!$DH$586)+SUMIFS('ANNUAL SUMMARY'!$EQ$692,Z177,'ANNUAL SUMMARY'!$V$9,K165,'ANNUAL SUMMARY'!$DH$644)+SUMIFS('ANNUAL SUMMARY'!$GN$54,Z177,'ANNUAL SUMMARY'!$V$9,K165,'ANNUAL SUMMARY'!$FE$6)+SUMIFS('ANNUAL SUMMARY'!$GN$112,Z177,'ANNUAL SUMMARY'!$V$9,K165,'ANNUAL SUMMARY'!$FE$64)+SUMIFS('ANNUAL SUMMARY'!$GN$170,Z177,'ANNUAL SUMMARY'!$V$9,K165,'ANNUAL SUMMARY'!$FE$122)+SUMIFS('ANNUAL SUMMARY'!$GN$228,Z177,'ANNUAL SUMMARY'!$V$9,K165,'ANNUAL SUMMARY'!$FE$180)+SUMIFS('ANNUAL SUMMARY'!$GN$286,Z177,'ANNUAL SUMMARY'!$V$9,K165,'ANNUAL SUMMARY'!$FE$238)+SUMIFS('ANNUAL SUMMARY'!$GN$344,Z177,'ANNUAL SUMMARY'!$V$9,K165,'ANNUAL SUMMARY'!$FE$296)+SUMIFS('ANNUAL SUMMARY'!$GN$402,Z177,'ANNUAL SUMMARY'!$V$9,K165,'ANNUAL SUMMARY'!$FE$354)+SUMIFS('ANNUAL SUMMARY'!$GN$460,Z177,'ANNUAL SUMMARY'!$V$9,K165,'ANNUAL SUMMARY'!$FE$412)+SUMIFS('ANNUAL SUMMARY'!$GN$518,Z177,'ANNUAL SUMMARY'!$V$9,K165,'ANNUAL SUMMARY'!$FE$470)+SUMIFS('ANNUAL SUMMARY'!$GN$576,Z177,'ANNUAL SUMMARY'!$V$9,K165,'ANNUAL SUMMARY'!$FE$528)+SUMIFS('ANNUAL SUMMARY'!$GN$634,Z177,'ANNUAL SUMMARY'!$V$9,K165,'ANNUAL SUMMARY'!$FE$586)+SUMIFS('ANNUAL SUMMARY'!$GN$692,Z177,'ANNUAL SUMMARY'!$V$9,K165,'ANNUAL SUMMARY'!$FE$644)</f>
        <v>0</v>
      </c>
      <c r="AU177" s="1257"/>
      <c r="AV177" s="1262"/>
      <c r="AW177" s="1263"/>
      <c r="AX177" s="154"/>
      <c r="AY177" s="732"/>
      <c r="AZ177" s="733"/>
      <c r="BA177" s="733"/>
      <c r="BB177" s="733"/>
      <c r="BC177" s="795"/>
      <c r="BD177" s="796"/>
      <c r="BE177" s="796"/>
      <c r="BF177" s="796"/>
      <c r="BG177" s="796"/>
      <c r="BH177" s="796"/>
      <c r="BI177" s="797"/>
      <c r="BJ177" s="624"/>
      <c r="BK177" s="695" t="str">
        <f>'ANNUAL SUMMARY'!$O$22</f>
        <v>IFR</v>
      </c>
      <c r="BL177" s="696"/>
      <c r="BM177" s="696"/>
      <c r="BN177" s="696"/>
      <c r="BO177" s="696"/>
      <c r="BP177" s="755">
        <f>SUMIF('ANNUAL SUMMARY'!$FE$622,BH165,'ANNUAL SUMMARY'!$FM$638)+SUMIF('ANNUAL SUMMARY'!$DH$622,BH165,'ANNUAL SUMMARY'!$DP$638)+SUMIF('ANNUAL SUMMARY'!$BI$622,BH165,'ANNUAL SUMMARY'!$BQ$638)+SUMIF('ANNUAL SUMMARY'!$L$622,BH165,'ANNUAL SUMMARY'!$T$638)+SUMIF('ANNUAL SUMMARY'!$FE$566,BH165,'ANNUAL SUMMARY'!$FM$582)+SUMIF('ANNUAL SUMMARY'!$DH$566,BH165,'ANNUAL SUMMARY'!$DP$582)+SUMIF('ANNUAL SUMMARY'!$BI$566,BH165,'ANNUAL SUMMARY'!$BQ$582)+SUMIF('ANNUAL SUMMARY'!$L$566,BH165,'ANNUAL SUMMARY'!$T$582)+SUMIF('ANNUAL SUMMARY'!$FE$510,BH165,'ANNUAL SUMMARY'!$FM$526)+SUMIF('ANNUAL SUMMARY'!$DH$510,BH165,'ANNUAL SUMMARY'!$DP$526)+SUMIF('ANNUAL SUMMARY'!$BI$510,BH165,'ANNUAL SUMMARY'!$BQ$526)+SUMIF('ANNUAL SUMMARY'!$L$510,BH165,'ANNUAL SUMMARY'!$T$526)+SUMIF('ANNUAL SUMMARY'!$FE$454,BH165,'ANNUAL SUMMARY'!$FM$470)+SUMIF('ANNUAL SUMMARY'!$DH$454,BH165,'ANNUAL SUMMARY'!$DP$470)+SUMIF('ANNUAL SUMMARY'!$BI$454,BH165,'ANNUAL SUMMARY'!$BQ$470)+SUMIF('ANNUAL SUMMARY'!$L$454,BH165,'ANNUAL SUMMARY'!$T$470)+SUMIF('ANNUAL SUMMARY'!$FE$398,BH165,'ANNUAL SUMMARY'!$FM$414)+SUMIF('ANNUAL SUMMARY'!$DH$398,BH165,'ANNUAL SUMMARY'!$DP$414)+SUMIF('ANNUAL SUMMARY'!$BI$398,BH165,'ANNUAL SUMMARY'!$BQ$414)+SUMIF('ANNUAL SUMMARY'!$L$398,BH165,'ANNUAL SUMMARY'!$T$414)+SUMIF('ANNUAL SUMMARY'!$FE$342,BH165,'ANNUAL SUMMARY'!$FM$358)+SUMIF('ANNUAL SUMMARY'!$DH$342,BH165,'ANNUAL SUMMARY'!$DP$358)+SUMIF('ANNUAL SUMMARY'!$BI$342,BH165,'ANNUAL SUMMARY'!$BQ$358)+SUMIF('ANNUAL SUMMARY'!$L$342,BH165,'ANNUAL SUMMARY'!$T$358)+SUMIF('ANNUAL SUMMARY'!$FE$286,BH165,'ANNUAL SUMMARY'!$FM$302)+SUMIF('ANNUAL SUMMARY'!$DH$286,BH165,'ANNUAL SUMMARY'!$DP$302)+SUMIF('ANNUAL SUMMARY'!$BI$286,BH165,'ANNUAL SUMMARY'!$BQ$302)+SUMIF('ANNUAL SUMMARY'!$L$286,BH165,'ANNUAL SUMMARY'!$T$302)+SUMIF('ANNUAL SUMMARY'!$FE$230,BH165,'ANNUAL SUMMARY'!$FM$246)+SUMIF('ANNUAL SUMMARY'!$DH$230,BH165,'ANNUAL SUMMARY'!$DP$246)+SUMIF('ANNUAL SUMMARY'!$BI$230,BH165,'ANNUAL SUMMARY'!$BQ$246)+SUMIF('ANNUAL SUMMARY'!$L$230,BH165,'ANNUAL SUMMARY'!$T$246)+SUMIF('ANNUAL SUMMARY'!$FE$174,BH165,'ANNUAL SUMMARY'!$FM$190)+SUMIF('ANNUAL SUMMARY'!$DH$174,BH165,'ANNUAL SUMMARY'!$DP$190)+SUMIF('ANNUAL SUMMARY'!$BI$174,BH165,'ANNUAL SUMMARY'!$BQ$190)+SUMIF('ANNUAL SUMMARY'!$L$174,BH165,'ANNUAL SUMMARY'!$T$190)+SUMIF('ANNUAL SUMMARY'!$FE$118,BH165,'ANNUAL SUMMARY'!$FM$134)+SUMIF('ANNUAL SUMMARY'!$DH$118,BH165,'ANNUAL SUMMARY'!$DP$134)+SUMIF('ANNUAL SUMMARY'!$BI$118,BH165,'ANNUAL SUMMARY'!$BQ$134)+SUMIF('ANNUAL SUMMARY'!$L$118,BH165,'ANNUAL SUMMARY'!$T$134)+SUMIF('ANNUAL SUMMARY'!$FE$62,BH165,'ANNUAL SUMMARY'!$FM$78)+SUMIF('ANNUAL SUMMARY'!$DH$62,BH165,'ANNUAL SUMMARY'!$DP$78)+SUMIF('ANNUAL SUMMARY'!$BI$62,BH165,'ANNUAL SUMMARY'!$BQ$78)+SUMIF('ANNUAL SUMMARY'!$L$62,BH165,'ANNUAL SUMMARY'!$T$78)+SUMIF('ANNUAL SUMMARY'!$FE$6,BH165,'ANNUAL SUMMARY'!$FM$22)+SUMIF('ANNUAL SUMMARY'!$DH$6,BH165,'ANNUAL SUMMARY'!$DP$22)+SUMIF('ANNUAL SUMMARY'!$BI$6,BH165,'ANNUAL SUMMARY'!$BQ$22)+SUMIF('ANNUAL SUMMARY'!$L$6,BH165,'ANNUAL SUMMARY'!$T$22)+SUMIF('PREVIOUS LOGS'!$K$6,BH165,'PREVIOUS LOGS'!$S$18)+SUMIF('PREVIOUS LOGS'!$K$59,$K$6,'PREVIOUS LOGS'!$S$71)+SUMIF('PREVIOUS LOGS'!$K$112,BH165,'PREVIOUS LOGS'!$S$124)+SUMIF('PREVIOUS LOGS'!$K$165,BH165,'PREVIOUS LOGS'!$S$177)+SUMIF('PREVIOUS LOGS'!$K$218,BH165,'PREVIOUS LOGS'!$S$230)+SUMIF('PREVIOUS LOGS'!$K$271,BH165,'PREVIOUS LOGS'!$S$283)+SUMIF('PREVIOUS LOGS'!$K$324,BH165,'PREVIOUS LOGS'!$S$336)+SUMIF('PREVIOUS LOGS'!$BH$6,BH165,'PREVIOUS LOGS'!$BP$18)+SUMIF('PREVIOUS LOGS'!$BH$59,$K$6,'PREVIOUS LOGS'!$BP$71)+SUMIF('PREVIOUS LOGS'!$BH$112,BH165,'PREVIOUS LOGS'!$BP$124)+SUMIF('PREVIOUS LOGS'!$BH$165,BH165,'PREVIOUS LOGS'!$BP$177)+SUMIF('PREVIOUS LOGS'!$BH$218,BH165,'PREVIOUS LOGS'!$BP$230)+SUMIF('PREVIOUS LOGS'!$BH$271,BH165,'PREVIOUS LOGS'!$BP$283)+SUMIF('PREVIOUS LOGS'!$BH$324,BH165,'PREVIOUS LOGS'!$BP$336)+SUMIF('PREVIOUS LOGS'!$DF$6,BH165,'PREVIOUS LOGS'!$DN$18)+SUMIF('PREVIOUS LOGS'!$DF$59,$K$6,'PREVIOUS LOGS'!$DN$71)+SUMIF('PREVIOUS LOGS'!$DF$112,BH165,'PREVIOUS LOGS'!$DN$124)+SUMIF('PREVIOUS LOGS'!$DF$165,BH165,'PREVIOUS LOGS'!$DN$177)+SUMIF('PREVIOUS LOGS'!$DF$218,BH165,'PREVIOUS LOGS'!$DN$230)+SUMIF('PREVIOUS LOGS'!$DF$271,BH165,'PREVIOUS LOGS'!$DN$283)+SUMIF('PREVIOUS LOGS'!$DF$324,BH165,'PREVIOUS LOGS'!$DN$336)+SUMIF('PREVIOUS LOGS'!$FC$6,BH165,'PREVIOUS LOGS'!$FK$18)+SUMIF('PREVIOUS LOGS'!$FC$59,$K$6,'PREVIOUS LOGS'!$FK$71)+SUMIF('PREVIOUS LOGS'!$FC$112,BH165,'PREVIOUS LOGS'!$FK$124)+SUMIF('PREVIOUS LOGS'!$FC$165,BH165,'PREVIOUS LOGS'!$FK$177)+SUMIF('PREVIOUS LOGS'!$FC$218,BH165,'PREVIOUS LOGS'!$FK$230)+SUMIF('PREVIOUS LOGS'!$FC$271,BH165,'PREVIOUS LOGS'!$FK$283)+SUMIF('PREVIOUS LOGS'!$FC$324,BH165,'PREVIOUS LOGS'!$FK$336)</f>
        <v>0</v>
      </c>
      <c r="BQ177" s="755"/>
      <c r="BR177" s="755"/>
      <c r="BS177" s="755"/>
      <c r="BT177" s="755"/>
      <c r="BU177" s="755"/>
      <c r="BV177" s="15"/>
      <c r="BW177" s="812">
        <f>IF(BW171=0," ",BW171+3)</f>
        <v>2025</v>
      </c>
      <c r="BX177" s="813"/>
      <c r="BY177" s="813"/>
      <c r="BZ177" s="813"/>
      <c r="CA177" s="813"/>
      <c r="CB177" s="1118">
        <f>SUMIFS('ANNUAL SUMMARY'!$AF$54,BW177,'ANNUAL SUMMARY'!$V$9,BH165,'ANNUAL SUMMARY'!$L$6)+SUMIFS('ANNUAL SUMMARY'!$AF$112,BW177,'ANNUAL SUMMARY'!$V$9,BH165,'ANNUAL SUMMARY'!$L$64)+SUMIFS('ANNUAL SUMMARY'!$AF$170,BW177,'ANNUAL SUMMARY'!$V$9,BH165,'ANNUAL SUMMARY'!$L$122)+SUMIFS('ANNUAL SUMMARY'!$AF$228,BW177,'ANNUAL SUMMARY'!$V$9,BH165,'ANNUAL SUMMARY'!$L$180)+SUMIFS('ANNUAL SUMMARY'!$AF$286,BW177,'ANNUAL SUMMARY'!$V$9,BH165,'ANNUAL SUMMARY'!$L$238)+SUMIFS('ANNUAL SUMMARY'!$AF$344,BW177,'ANNUAL SUMMARY'!$V$9,BH165,'ANNUAL SUMMARY'!$L$296)+SUMIFS('ANNUAL SUMMARY'!$AF$402,BW177,'ANNUAL SUMMARY'!$V$9,BH165,'ANNUAL SUMMARY'!$L$354)+SUMIFS('ANNUAL SUMMARY'!$AF$460,BW177,'ANNUAL SUMMARY'!$V$9,BH165,'ANNUAL SUMMARY'!$L$412)+SUMIFS('ANNUAL SUMMARY'!$AF$518,BW177,'ANNUAL SUMMARY'!$V$9,BH165,'ANNUAL SUMMARY'!$L$470)+SUMIFS('ANNUAL SUMMARY'!$AF$576,BW177,'ANNUAL SUMMARY'!$V$9,BH165,'ANNUAL SUMMARY'!$L$528)+SUMIFS('ANNUAL SUMMARY'!$AF$634,BW177,'ANNUAL SUMMARY'!$V$9,BH165,'ANNUAL SUMMARY'!$L$586)+SUMIFS('ANNUAL SUMMARY'!$AF$692,BW177,'ANNUAL SUMMARY'!$V$9,BH165,'ANNUAL SUMMARY'!$L$644)+SUMIFS('ANNUAL SUMMARY'!$CC$54,BW177,'ANNUAL SUMMARY'!$V$9,BH165,'ANNUAL SUMMARY'!$BI$6)+SUMIFS('ANNUAL SUMMARY'!$CC$112,BW177,'ANNUAL SUMMARY'!$V$9,BH165,'ANNUAL SUMMARY'!$BI$64)+SUMIFS('ANNUAL SUMMARY'!$CC$170,BW177,'ANNUAL SUMMARY'!$V$9,BH165,'ANNUAL SUMMARY'!$BI$122)+SUMIFS('ANNUAL SUMMARY'!$CC$228,BW177,'ANNUAL SUMMARY'!$V$9,BH165,'ANNUAL SUMMARY'!$BI$180)+SUMIFS('ANNUAL SUMMARY'!$CC$286,BW177,'ANNUAL SUMMARY'!$V$9,BH165,'ANNUAL SUMMARY'!$BI$238)+SUMIFS('ANNUAL SUMMARY'!$CC$344,BW177,'ANNUAL SUMMARY'!$V$9,BH165,'ANNUAL SUMMARY'!$BI$296)+SUMIFS('ANNUAL SUMMARY'!$CC$402,BW177,'ANNUAL SUMMARY'!$V$9,BH165,'ANNUAL SUMMARY'!$BI$354)+SUMIFS('ANNUAL SUMMARY'!$CC$460,BW177,'ANNUAL SUMMARY'!$V$9,BH165,'ANNUAL SUMMARY'!$BI$412)+SUMIFS('ANNUAL SUMMARY'!$CC$518,BW177,'ANNUAL SUMMARY'!$V$9,BH165,'ANNUAL SUMMARY'!$BI$470)+SUMIFS('ANNUAL SUMMARY'!$CC$576,BW177,'ANNUAL SUMMARY'!$V$9,BH165,'ANNUAL SUMMARY'!$BI$528)+SUMIFS('ANNUAL SUMMARY'!$CC$634,BW177,'ANNUAL SUMMARY'!$V$9,BH165,'ANNUAL SUMMARY'!$BI$586)+SUMIFS('ANNUAL SUMMARY'!$CC$692,BW177,'ANNUAL SUMMARY'!$V$9,BH165,'ANNUAL SUMMARY'!$BI$644)+SUMIFS('ANNUAL SUMMARY'!$EB$54,BW177,'ANNUAL SUMMARY'!$V$9,BH165,'ANNUAL SUMMARY'!$DH$6)+SUMIFS('ANNUAL SUMMARY'!$EB$112,BW177,'ANNUAL SUMMARY'!$V$9,BH165,'ANNUAL SUMMARY'!$DH$64)+SUMIFS('ANNUAL SUMMARY'!$EB$170,BW177,'ANNUAL SUMMARY'!$V$9,BH165,'ANNUAL SUMMARY'!$DH$122)+SUMIFS('ANNUAL SUMMARY'!$EB$228,BW177,'ANNUAL SUMMARY'!$V$9,BH165,'ANNUAL SUMMARY'!$DH$180)+SUMIFS('ANNUAL SUMMARY'!$EB$286,BW177,'ANNUAL SUMMARY'!$V$9,BH165,'ANNUAL SUMMARY'!$DH$238)+SUMIFS('ANNUAL SUMMARY'!$EB$344,BW177,'ANNUAL SUMMARY'!$V$9,BH165,'ANNUAL SUMMARY'!$DH$296)+SUMIFS('ANNUAL SUMMARY'!$EB$402,BW177,'ANNUAL SUMMARY'!$V$9,BH165,'ANNUAL SUMMARY'!$DH$354)+SUMIFS('ANNUAL SUMMARY'!$EB$460,BW177,'ANNUAL SUMMARY'!$V$9,BH165,'ANNUAL SUMMARY'!$DH$412)+SUMIFS('ANNUAL SUMMARY'!$EB$518,BW177,'ANNUAL SUMMARY'!$V$9,BH165,'ANNUAL SUMMARY'!$DH$470)+SUMIFS('ANNUAL SUMMARY'!$EB$576,BW177,'ANNUAL SUMMARY'!$V$9,BH165,'ANNUAL SUMMARY'!$DH$528)+SUMIFS('ANNUAL SUMMARY'!$EB$634,BW177,'ANNUAL SUMMARY'!$V$9,BH165,'ANNUAL SUMMARY'!$DH$586)+SUMIFS('ANNUAL SUMMARY'!$EB$692,BW177,'ANNUAL SUMMARY'!$V$9,BH165,'ANNUAL SUMMARY'!$DH$644)+SUMIFS('ANNUAL SUMMARY'!$FY$54,BW177,'ANNUAL SUMMARY'!$V$9,BH165,'ANNUAL SUMMARY'!$FE$6)+SUMIFS('ANNUAL SUMMARY'!$FY$112,BW177,'ANNUAL SUMMARY'!$V$9,BH165,'ANNUAL SUMMARY'!$FE$64)+SUMIFS('ANNUAL SUMMARY'!$FY$170,BW177,'ANNUAL SUMMARY'!$V$9,BH165,'ANNUAL SUMMARY'!$FE$122)+SUMIFS('ANNUAL SUMMARY'!$FY$228,BW177,'ANNUAL SUMMARY'!$V$9,BH165,'ANNUAL SUMMARY'!$FE$180)+SUMIFS('ANNUAL SUMMARY'!$FY$286,BW177,'ANNUAL SUMMARY'!$V$9,BH165,'ANNUAL SUMMARY'!$FE$238)+SUMIFS('ANNUAL SUMMARY'!$FY$344,BW177,'ANNUAL SUMMARY'!$V$9,BH165,'ANNUAL SUMMARY'!$FE$296)+SUMIFS('ANNUAL SUMMARY'!$FY$402,BW177,'ANNUAL SUMMARY'!$V$9,BH165,'ANNUAL SUMMARY'!$FE$354)+SUMIFS('ANNUAL SUMMARY'!$FY$460,BW177,'ANNUAL SUMMARY'!$V$9,BH165,'ANNUAL SUMMARY'!$FE$412)+SUMIFS('ANNUAL SUMMARY'!$FY$518,BW177,'ANNUAL SUMMARY'!$V$9,BH165,'ANNUAL SUMMARY'!$FE$470)+SUMIFS('ANNUAL SUMMARY'!$FY$576,BW177,'ANNUAL SUMMARY'!$V$9,BH165,'ANNUAL SUMMARY'!$FE$528)+SUMIFS('ANNUAL SUMMARY'!$FY$634,BW177,'ANNUAL SUMMARY'!$V$9,BH165,'ANNUAL SUMMARY'!$FE$586)+SUMIFS('ANNUAL SUMMARY'!$FY$692,BW177,'ANNUAL SUMMARY'!$V$9,BH165,'ANNUAL SUMMARY'!$FE$644)</f>
        <v>0</v>
      </c>
      <c r="CC177" s="727"/>
      <c r="CD177" s="727"/>
      <c r="CE177" s="727"/>
      <c r="CF177" s="727">
        <f>SUMIFS('ANNUAL SUMMARY'!$AJ$54,BW177,'ANNUAL SUMMARY'!$V$9,BH165,'ANNUAL SUMMARY'!$L$6)+SUMIFS('ANNUAL SUMMARY'!$AJ$112,BW177,'ANNUAL SUMMARY'!$V$9,BH165,'ANNUAL SUMMARY'!$L$64)+SUMIFS('ANNUAL SUMMARY'!$AJ$170,BW177,'ANNUAL SUMMARY'!$V$9,BH165,'ANNUAL SUMMARY'!$L$122)+SUMIFS('ANNUAL SUMMARY'!$AJ$228,BW177,'ANNUAL SUMMARY'!$V$9,BH165,'ANNUAL SUMMARY'!$L$180)+SUMIFS('ANNUAL SUMMARY'!$AJ$286,BW177,'ANNUAL SUMMARY'!$V$9,BH165,'ANNUAL SUMMARY'!$L$238)+SUMIFS('ANNUAL SUMMARY'!$AJ$344,BW177,'ANNUAL SUMMARY'!$V$9,BH165,'ANNUAL SUMMARY'!$L$296)+SUMIFS('ANNUAL SUMMARY'!$AJ$402,BW177,'ANNUAL SUMMARY'!$V$9,BH165,'ANNUAL SUMMARY'!$L$354)+SUMIFS('ANNUAL SUMMARY'!$AJ$460,BW177,'ANNUAL SUMMARY'!$V$9,BH165,'ANNUAL SUMMARY'!$L$412)+SUMIFS('ANNUAL SUMMARY'!$AJ$518,BW177,'ANNUAL SUMMARY'!$V$9,BH165,'ANNUAL SUMMARY'!$L$470)+SUMIFS('ANNUAL SUMMARY'!$AJ$576,BW177,'ANNUAL SUMMARY'!$V$9,BH165,'ANNUAL SUMMARY'!$L$528)+SUMIFS('ANNUAL SUMMARY'!$AJ$634,BW177,'ANNUAL SUMMARY'!$V$9,BH165,'ANNUAL SUMMARY'!$L$586)+SUMIFS('ANNUAL SUMMARY'!$AJ$692,BW177,'ANNUAL SUMMARY'!$V$9,BH165,'ANNUAL SUMMARY'!$L$644)+SUMIFS('ANNUAL SUMMARY'!$CG$54,BW177,'ANNUAL SUMMARY'!$V$9,BH165,'ANNUAL SUMMARY'!$BI$6)+SUMIFS('ANNUAL SUMMARY'!$CG$112,BW177,'ANNUAL SUMMARY'!$V$9,BH165,'ANNUAL SUMMARY'!$BI$64)+SUMIFS('ANNUAL SUMMARY'!$CG$170,BW177,'ANNUAL SUMMARY'!$V$9,BH165,'ANNUAL SUMMARY'!$BI$122)+SUMIFS('ANNUAL SUMMARY'!$CG$228,BW177,'ANNUAL SUMMARY'!$V$9,BH165,'ANNUAL SUMMARY'!$BI$180)+SUMIFS('ANNUAL SUMMARY'!$CG$286,BW177,'ANNUAL SUMMARY'!$V$9,BH165,'ANNUAL SUMMARY'!$BI$238)+SUMIFS('ANNUAL SUMMARY'!$CG$344,BW177,'ANNUAL SUMMARY'!$V$9,BH165,'ANNUAL SUMMARY'!$BI$296)+SUMIFS('ANNUAL SUMMARY'!$CG$402,BW177,'ANNUAL SUMMARY'!$V$9,BH165,'ANNUAL SUMMARY'!$BI$354)+SUMIFS('ANNUAL SUMMARY'!$CG$460,BW177,'ANNUAL SUMMARY'!$V$9,BH165,'ANNUAL SUMMARY'!$BI$412)+SUMIFS('ANNUAL SUMMARY'!$CG$518,BW177,'ANNUAL SUMMARY'!$V$9,BH165,'ANNUAL SUMMARY'!$BI$470)+SUMIFS('ANNUAL SUMMARY'!$CG$576,BW177,'ANNUAL SUMMARY'!$V$9,BH165,'ANNUAL SUMMARY'!$BI$528)+SUMIFS('ANNUAL SUMMARY'!$CG$634,BW177,'ANNUAL SUMMARY'!$V$9,BH165,'ANNUAL SUMMARY'!$BI$586)+SUMIFS('ANNUAL SUMMARY'!$CG$692,BW177,'ANNUAL SUMMARY'!$V$9,BH165,'ANNUAL SUMMARY'!$BI$644)+SUMIFS('ANNUAL SUMMARY'!$EF$54,BW177,'ANNUAL SUMMARY'!$V$9,BH165,'ANNUAL SUMMARY'!$DH$6)+SUMIFS('ANNUAL SUMMARY'!$EF$112,BW177,'ANNUAL SUMMARY'!$V$9,BH165,'ANNUAL SUMMARY'!$DH$64)+SUMIFS('ANNUAL SUMMARY'!$EF$170,BW177,'ANNUAL SUMMARY'!$V$9,BH165,'ANNUAL SUMMARY'!$DH$122)+SUMIFS('ANNUAL SUMMARY'!$EF$228,BW177,'ANNUAL SUMMARY'!$V$9,BH165,'ANNUAL SUMMARY'!$DH$180)+SUMIFS('ANNUAL SUMMARY'!$EF$286,BW177,'ANNUAL SUMMARY'!$V$9,BH165,'ANNUAL SUMMARY'!$DH$238)+SUMIFS('ANNUAL SUMMARY'!$EF$344,BW177,'ANNUAL SUMMARY'!$V$9,BH165,'ANNUAL SUMMARY'!$DH$296)+SUMIFS('ANNUAL SUMMARY'!$EF$402,BW177,'ANNUAL SUMMARY'!$V$9,BH165,'ANNUAL SUMMARY'!$DH$354)+SUMIFS('ANNUAL SUMMARY'!$EF$460,BW177,'ANNUAL SUMMARY'!$V$9,BH165,'ANNUAL SUMMARY'!$DH$412)+SUMIFS('ANNUAL SUMMARY'!$EF$518,BW177,'ANNUAL SUMMARY'!$V$9,BH165,'ANNUAL SUMMARY'!$DH$470)+SUMIFS('ANNUAL SUMMARY'!$EF$576,BW177,'ANNUAL SUMMARY'!$V$9,BH165,'ANNUAL SUMMARY'!$DH$528)+SUMIFS('ANNUAL SUMMARY'!$EF$634,BW177,'ANNUAL SUMMARY'!$V$9,BH165,'ANNUAL SUMMARY'!$DH$586)+SUMIFS('ANNUAL SUMMARY'!$EF$692,BW177,'ANNUAL SUMMARY'!$V$9,BH165,'ANNUAL SUMMARY'!$DH$644)+SUMIFS('ANNUAL SUMMARY'!$GC$54,BW177,'ANNUAL SUMMARY'!$V$9,BH165,'ANNUAL SUMMARY'!$FE$6)+SUMIFS('ANNUAL SUMMARY'!$GC$112,BW177,'ANNUAL SUMMARY'!$V$9,BH165,'ANNUAL SUMMARY'!$FE$64)+SUMIFS('ANNUAL SUMMARY'!$GC$170,BW177,'ANNUAL SUMMARY'!$V$9,BH165,'ANNUAL SUMMARY'!$FE$122)+SUMIFS('ANNUAL SUMMARY'!$GC$228,BW177,'ANNUAL SUMMARY'!$V$9,BH165,'ANNUAL SUMMARY'!$FE$180)+SUMIFS('ANNUAL SUMMARY'!$GC$286,BW177,'ANNUAL SUMMARY'!$V$9,BH165,'ANNUAL SUMMARY'!$FE$238)+SUMIFS('ANNUAL SUMMARY'!$GC$344,BW177,'ANNUAL SUMMARY'!$V$9,BH165,'ANNUAL SUMMARY'!$FE$296)+SUMIFS('ANNUAL SUMMARY'!$GC$402,BW177,'ANNUAL SUMMARY'!$V$9,BH165,'ANNUAL SUMMARY'!$FE$354)+SUMIFS('ANNUAL SUMMARY'!$GC$460,BW177,'ANNUAL SUMMARY'!$V$9,BH165,'ANNUAL SUMMARY'!$FE$412)+SUMIFS('ANNUAL SUMMARY'!$GC$518,BW177,'ANNUAL SUMMARY'!$V$9,BH165,'ANNUAL SUMMARY'!$FE$470)+SUMIFS('ANNUAL SUMMARY'!$GC$576,BW177,'ANNUAL SUMMARY'!$V$9,BH165,'ANNUAL SUMMARY'!$FE$528)+SUMIFS('ANNUAL SUMMARY'!$GC$634,BW177,'ANNUAL SUMMARY'!$V$9,BH165,'ANNUAL SUMMARY'!$FE$586)+SUMIFS('ANNUAL SUMMARY'!$GC$692,BW177,'ANNUAL SUMMARY'!$V$9,BH165,'ANNUAL SUMMARY'!$FE$644)</f>
        <v>0</v>
      </c>
      <c r="CG177" s="727"/>
      <c r="CH177" s="727"/>
      <c r="CI177" s="727"/>
      <c r="CJ177" s="727">
        <f>SUMIFS('ANNUAL SUMMARY'!$AN$54,BW177,'ANNUAL SUMMARY'!$V$9,BH165,'ANNUAL SUMMARY'!$L$6)+SUMIFS('ANNUAL SUMMARY'!$AN$112,BW177,'ANNUAL SUMMARY'!$V$9,BH165,'ANNUAL SUMMARY'!$L$64)+SUMIFS('ANNUAL SUMMARY'!$AN$170,BW177,'ANNUAL SUMMARY'!$V$9,BH165,'ANNUAL SUMMARY'!$L$122)+SUMIFS('ANNUAL SUMMARY'!$AN$228,BW177,'ANNUAL SUMMARY'!$V$9,BH165,'ANNUAL SUMMARY'!$L$180)+SUMIFS('ANNUAL SUMMARY'!$AN$286,BW177,'ANNUAL SUMMARY'!$V$9,BH165,'ANNUAL SUMMARY'!$L$238)+SUMIFS('ANNUAL SUMMARY'!$AN$344,BW177,'ANNUAL SUMMARY'!$V$9,BH165,'ANNUAL SUMMARY'!$L$296)+SUMIFS('ANNUAL SUMMARY'!$AN$402,BW177,'ANNUAL SUMMARY'!$V$9,BH165,'ANNUAL SUMMARY'!$L$354)+SUMIFS('ANNUAL SUMMARY'!$AN$460,BW177,'ANNUAL SUMMARY'!$V$9,BH165,'ANNUAL SUMMARY'!$L$412)+SUMIFS('ANNUAL SUMMARY'!$AN$518,BW177,'ANNUAL SUMMARY'!$V$9,BH165,'ANNUAL SUMMARY'!$L$470)+SUMIFS('ANNUAL SUMMARY'!$AN$576,BW177,'ANNUAL SUMMARY'!$V$9,BH165,'ANNUAL SUMMARY'!$L$528)+SUMIFS('ANNUAL SUMMARY'!$AN$634,BW177,'ANNUAL SUMMARY'!$V$9,BH165,'ANNUAL SUMMARY'!$L$586)+SUMIFS('ANNUAL SUMMARY'!$AN$692,BW177,'ANNUAL SUMMARY'!$V$9,BH165,'ANNUAL SUMMARY'!$L$644)+SUMIFS('ANNUAL SUMMARY'!$CK$54,BW177,'ANNUAL SUMMARY'!$V$9,BH165,'ANNUAL SUMMARY'!$BI$6)+SUMIFS('ANNUAL SUMMARY'!$CK$112,BW177,'ANNUAL SUMMARY'!$V$9,BH165,'ANNUAL SUMMARY'!$BI$64)+SUMIFS('ANNUAL SUMMARY'!$CK$170,BW177,'ANNUAL SUMMARY'!$V$9,BH165,'ANNUAL SUMMARY'!$BI$122)+SUMIFS('ANNUAL SUMMARY'!$CK$228,BW177,'ANNUAL SUMMARY'!$V$9,BH165,'ANNUAL SUMMARY'!$BI$180)+SUMIFS('ANNUAL SUMMARY'!$CK$286,BW177,'ANNUAL SUMMARY'!$V$9,BH165,'ANNUAL SUMMARY'!$BI$238)+SUMIFS('ANNUAL SUMMARY'!$CK$344,BW177,'ANNUAL SUMMARY'!$V$9,BH165,'ANNUAL SUMMARY'!$BI$296)+SUMIFS('ANNUAL SUMMARY'!$CK$402,BW177,'ANNUAL SUMMARY'!$V$9,BH165,'ANNUAL SUMMARY'!$BI$354)+SUMIFS('ANNUAL SUMMARY'!$CK$460,BW177,'ANNUAL SUMMARY'!$V$9,BH165,'ANNUAL SUMMARY'!$BI$412)+SUMIFS('ANNUAL SUMMARY'!$CK$518,BW177,'ANNUAL SUMMARY'!$V$9,BH165,'ANNUAL SUMMARY'!$BI$470)+SUMIFS('ANNUAL SUMMARY'!$CK$576,BW177,'ANNUAL SUMMARY'!$V$9,BH165,'ANNUAL SUMMARY'!$BI$528)+SUMIFS('ANNUAL SUMMARY'!$CK$634,BW177,'ANNUAL SUMMARY'!$V$9,BH165,'ANNUAL SUMMARY'!$BI$586)+SUMIFS('ANNUAL SUMMARY'!$CK$692,BW177,'ANNUAL SUMMARY'!$V$9,BH165,'ANNUAL SUMMARY'!$BI$644)+SUMIFS('ANNUAL SUMMARY'!$EJ$54,BW177,'ANNUAL SUMMARY'!$V$9,BH165,'ANNUAL SUMMARY'!$DH$6)+SUMIFS('ANNUAL SUMMARY'!$EJ$112,BW177,'ANNUAL SUMMARY'!$V$9,BH165,'ANNUAL SUMMARY'!$DH$64)+SUMIFS('ANNUAL SUMMARY'!$EJ$170,BW177,'ANNUAL SUMMARY'!$V$9,BH165,'ANNUAL SUMMARY'!$DH$122)+SUMIFS('ANNUAL SUMMARY'!$EJ$228,BW177,'ANNUAL SUMMARY'!$V$9,BH165,'ANNUAL SUMMARY'!$DH$180)+SUMIFS('ANNUAL SUMMARY'!$EJ$286,BW177,'ANNUAL SUMMARY'!$V$9,BH165,'ANNUAL SUMMARY'!$DH$238)+SUMIFS('ANNUAL SUMMARY'!$EJ$344,BW177,'ANNUAL SUMMARY'!$V$9,BH165,'ANNUAL SUMMARY'!$DH$296)+SUMIFS('ANNUAL SUMMARY'!$EJ$402,BW177,'ANNUAL SUMMARY'!$V$9,BH165,'ANNUAL SUMMARY'!$DH$354)+SUMIFS('ANNUAL SUMMARY'!$EJ$460,BW177,'ANNUAL SUMMARY'!$V$9,BH165,'ANNUAL SUMMARY'!$DH$412)+SUMIFS('ANNUAL SUMMARY'!$EJ$518,BW177,'ANNUAL SUMMARY'!$V$9,BH165,'ANNUAL SUMMARY'!$DH$470)+SUMIFS('ANNUAL SUMMARY'!$EJ$576,BW177,'ANNUAL SUMMARY'!$V$9,BH165,'ANNUAL SUMMARY'!$DH$528)+SUMIFS('ANNUAL SUMMARY'!$EJ$634,BW177,'ANNUAL SUMMARY'!$V$9,BH165,'ANNUAL SUMMARY'!$DH$586)+SUMIFS('ANNUAL SUMMARY'!$EJ$692,BW177,'ANNUAL SUMMARY'!$V$9,BH165,'ANNUAL SUMMARY'!$DH$644)+SUMIFS('ANNUAL SUMMARY'!$GG$54,BW177,'ANNUAL SUMMARY'!$V$9,BH165,'ANNUAL SUMMARY'!$FE$6)+SUMIFS('ANNUAL SUMMARY'!$GG$112,BW177,'ANNUAL SUMMARY'!$V$9,BH165,'ANNUAL SUMMARY'!$FE$64)+SUMIFS('ANNUAL SUMMARY'!$GG$170,BW177,'ANNUAL SUMMARY'!$V$9,BH165,'ANNUAL SUMMARY'!$FE$122)+SUMIFS('ANNUAL SUMMARY'!$GG$228,BW177,'ANNUAL SUMMARY'!$V$9,BH165,'ANNUAL SUMMARY'!$FE$180)+SUMIFS('ANNUAL SUMMARY'!$GG$286,BW177,'ANNUAL SUMMARY'!$V$9,BH165,'ANNUAL SUMMARY'!$FE$238)+SUMIFS('ANNUAL SUMMARY'!$GG$344,BW177,'ANNUAL SUMMARY'!$V$9,BH165,'ANNUAL SUMMARY'!$FE$296)+SUMIFS('ANNUAL SUMMARY'!$GG$402,BW177,'ANNUAL SUMMARY'!$V$9,BH165,'ANNUAL SUMMARY'!$FE$354)+SUMIFS('ANNUAL SUMMARY'!$GG$460,BW177,'ANNUAL SUMMARY'!$V$9,BH165,'ANNUAL SUMMARY'!$FE$412)+SUMIFS('ANNUAL SUMMARY'!$GG$518,BW177,'ANNUAL SUMMARY'!$V$9,BH165,'ANNUAL SUMMARY'!$FE$470)+SUMIFS('ANNUAL SUMMARY'!$GG$576,BW177,'ANNUAL SUMMARY'!$V$9,BH165,'ANNUAL SUMMARY'!$FE$528)+SUMIFS('ANNUAL SUMMARY'!$GG$634,BW177,'ANNUAL SUMMARY'!$V$9,BH165,'ANNUAL SUMMARY'!$FE$586)+SUMIFS('ANNUAL SUMMARY'!$GG$692,BW177,'ANNUAL SUMMARY'!$V$9,BH165,'ANNUAL SUMMARY'!$FE$644)</f>
        <v>0</v>
      </c>
      <c r="CK177" s="727"/>
      <c r="CL177" s="727"/>
      <c r="CM177" s="727"/>
      <c r="CN177" s="728">
        <f>SUMIFS('ANNUAL SUMMARY'!$AR$54,BW177,'ANNUAL SUMMARY'!$V$9,BH165,'ANNUAL SUMMARY'!$L$6)+SUMIFS('ANNUAL SUMMARY'!$AR$112,BW177,'ANNUAL SUMMARY'!$V$9,BH165,'ANNUAL SUMMARY'!$L$64)+SUMIFS('ANNUAL SUMMARY'!$AR$170,BW177,'ANNUAL SUMMARY'!$V$9,BH165,'ANNUAL SUMMARY'!$L$122)+SUMIFS('ANNUAL SUMMARY'!$AR$228,BW177,'ANNUAL SUMMARY'!$V$9,BH165,'ANNUAL SUMMARY'!$L$180)+SUMIFS('ANNUAL SUMMARY'!$AR$286,BW177,'ANNUAL SUMMARY'!$V$9,BH165,'ANNUAL SUMMARY'!$L$238)+SUMIFS('ANNUAL SUMMARY'!$AR$344,BW177,'ANNUAL SUMMARY'!$V$9,BH165,'ANNUAL SUMMARY'!$L$296)+SUMIFS('ANNUAL SUMMARY'!$AR$402,BW177,'ANNUAL SUMMARY'!$V$9,BH165,'ANNUAL SUMMARY'!$L$354)+SUMIFS('ANNUAL SUMMARY'!$AR$460,BW177,'ANNUAL SUMMARY'!$V$9,BH165,'ANNUAL SUMMARY'!$L$412)+SUMIFS('ANNUAL SUMMARY'!$AR$518,BW177,'ANNUAL SUMMARY'!$V$9,BH165,'ANNUAL SUMMARY'!$L$470)+SUMIFS('ANNUAL SUMMARY'!$AR$576,BW177,'ANNUAL SUMMARY'!$V$9,BH165,'ANNUAL SUMMARY'!$L$528)+SUMIFS('ANNUAL SUMMARY'!$AR$634,BW177,'ANNUAL SUMMARY'!$V$9,BH165,'ANNUAL SUMMARY'!$L$586)+SUMIFS('ANNUAL SUMMARY'!$AR$692,BW177,'ANNUAL SUMMARY'!$V$9,BH165,'ANNUAL SUMMARY'!$L$644)+SUMIFS('ANNUAL SUMMARY'!$CO$54,BW177,'ANNUAL SUMMARY'!$V$9,BH165,'ANNUAL SUMMARY'!$BI$6)+SUMIFS('ANNUAL SUMMARY'!$CO$112,BW177,'ANNUAL SUMMARY'!$V$9,BH165,'ANNUAL SUMMARY'!$BI$64)+SUMIFS('ANNUAL SUMMARY'!$CO$170,BW177,'ANNUAL SUMMARY'!$V$9,BH165,'ANNUAL SUMMARY'!$BI$122)+SUMIFS('ANNUAL SUMMARY'!$CO$228,BW177,'ANNUAL SUMMARY'!$V$9,BH165,'ANNUAL SUMMARY'!$BI$180)+SUMIFS('ANNUAL SUMMARY'!$CO$286,BW177,'ANNUAL SUMMARY'!$V$9,BH165,'ANNUAL SUMMARY'!$BI$238)+SUMIFS('ANNUAL SUMMARY'!$CO$344,BW177,'ANNUAL SUMMARY'!$V$9,BH165,'ANNUAL SUMMARY'!$BI$296)+SUMIFS('ANNUAL SUMMARY'!$CO$402,BW177,'ANNUAL SUMMARY'!$V$9,BH165,'ANNUAL SUMMARY'!$BI$354)+SUMIFS('ANNUAL SUMMARY'!$CO$460,BW177,'ANNUAL SUMMARY'!$V$9,BH165,'ANNUAL SUMMARY'!$BI$412)+SUMIFS('ANNUAL SUMMARY'!$CO$518,BW177,'ANNUAL SUMMARY'!$V$9,BH165,'ANNUAL SUMMARY'!$BI$470)+SUMIFS('ANNUAL SUMMARY'!$CO$576,BW177,'ANNUAL SUMMARY'!$V$9,BH165,'ANNUAL SUMMARY'!$BI$528)+SUMIFS('ANNUAL SUMMARY'!$CO$634,BW177,'ANNUAL SUMMARY'!$V$9,BH165,'ANNUAL SUMMARY'!$BI$586)+SUMIFS('ANNUAL SUMMARY'!$CO$692,BW177,'ANNUAL SUMMARY'!$V$9,BH165,'ANNUAL SUMMARY'!$BI$644)+SUMIFS('ANNUAL SUMMARY'!$EN$54,BW177,'ANNUAL SUMMARY'!$V$9,BH165,'ANNUAL SUMMARY'!$DH$6)+SUMIFS('ANNUAL SUMMARY'!$EN$112,BW177,'ANNUAL SUMMARY'!$V$9,BH165,'ANNUAL SUMMARY'!$DH$64)+SUMIFS('ANNUAL SUMMARY'!$EN$170,BW177,'ANNUAL SUMMARY'!$V$9,BH165,'ANNUAL SUMMARY'!$DH$122)+SUMIFS('ANNUAL SUMMARY'!$EN$228,BW177,'ANNUAL SUMMARY'!$V$9,BH165,'ANNUAL SUMMARY'!$DH$180)+SUMIFS('ANNUAL SUMMARY'!$EN$286,BW177,'ANNUAL SUMMARY'!$V$9,BH165,'ANNUAL SUMMARY'!$DH$238)+SUMIFS('ANNUAL SUMMARY'!$EN$344,BW177,'ANNUAL SUMMARY'!$V$9,BH165,'ANNUAL SUMMARY'!$DH$296)+SUMIFS('ANNUAL SUMMARY'!$EN$402,BW177,'ANNUAL SUMMARY'!$V$9,BH165,'ANNUAL SUMMARY'!$DH$354)+SUMIFS('ANNUAL SUMMARY'!$EN$460,BW177,'ANNUAL SUMMARY'!$V$9,BH165,'ANNUAL SUMMARY'!$DH$412)+SUMIFS('ANNUAL SUMMARY'!$EN$518,BW177,'ANNUAL SUMMARY'!$V$9,BH165,'ANNUAL SUMMARY'!$DH$470)+SUMIFS('ANNUAL SUMMARY'!$EN$576,BW177,'ANNUAL SUMMARY'!$V$9,BH165,'ANNUAL SUMMARY'!$DH$528)+SUMIFS('ANNUAL SUMMARY'!$EN$634,BW177,'ANNUAL SUMMARY'!$V$9,BH165,'ANNUAL SUMMARY'!$DH$586)+SUMIFS('ANNUAL SUMMARY'!$EN$692,BW177,'ANNUAL SUMMARY'!$V$9,BH165,'ANNUAL SUMMARY'!$DH$644)+SUMIFS('ANNUAL SUMMARY'!$GK$54,BW177,'ANNUAL SUMMARY'!$V$9,BH165,'ANNUAL SUMMARY'!$FE$6)+SUMIFS('ANNUAL SUMMARY'!$GK$112,BW177,'ANNUAL SUMMARY'!$V$9,BH165,'ANNUAL SUMMARY'!$FE$64)+SUMIFS('ANNUAL SUMMARY'!$GK$170,BW177,'ANNUAL SUMMARY'!$V$9,BH165,'ANNUAL SUMMARY'!$FE$122)+SUMIFS('ANNUAL SUMMARY'!$GK$228,BW177,'ANNUAL SUMMARY'!$V$9,BH165,'ANNUAL SUMMARY'!$FE$180)+SUMIFS('ANNUAL SUMMARY'!$GK$286,BW177,'ANNUAL SUMMARY'!$V$9,BH165,'ANNUAL SUMMARY'!$FE$238)+SUMIFS('ANNUAL SUMMARY'!$GK$344,BW177,'ANNUAL SUMMARY'!$V$9,BH165,'ANNUAL SUMMARY'!$FE$296)+SUMIFS('ANNUAL SUMMARY'!$GK$402,BW177,'ANNUAL SUMMARY'!$V$9,BH165,'ANNUAL SUMMARY'!$FE$354)+SUMIFS('ANNUAL SUMMARY'!$GK$460,BW177,'ANNUAL SUMMARY'!$V$9,BH165,'ANNUAL SUMMARY'!$FE$412)+SUMIFS('ANNUAL SUMMARY'!$GK$518,BW177,'ANNUAL SUMMARY'!$V$9,BH165,'ANNUAL SUMMARY'!$FE$470)+SUMIFS('ANNUAL SUMMARY'!$GK$576,BW177,'ANNUAL SUMMARY'!$V$9,BH165,'ANNUAL SUMMARY'!$FE$528)+SUMIFS('ANNUAL SUMMARY'!$GK$634,BW177,'ANNUAL SUMMARY'!$V$9,BH165,'ANNUAL SUMMARY'!$FE$586)+SUMIFS('ANNUAL SUMMARY'!$GK$692,BW177,'ANNUAL SUMMARY'!$V$9,BH165,'ANNUAL SUMMARY'!$FE$644)</f>
        <v>0</v>
      </c>
      <c r="CO177" s="728"/>
      <c r="CP177" s="728"/>
      <c r="CQ177" s="728">
        <f>SUMIFS('ANNUAL SUMMARY'!$AU$54,BW177,'ANNUAL SUMMARY'!$V$9,BH165,'ANNUAL SUMMARY'!$L$6)+SUMIFS('ANNUAL SUMMARY'!$AU$112,BW177,'ANNUAL SUMMARY'!$V$9,BH165,'ANNUAL SUMMARY'!$L$64)+SUMIFS('ANNUAL SUMMARY'!$AU$170,BW177,'ANNUAL SUMMARY'!$V$9,BH165,'ANNUAL SUMMARY'!$L$122)+SUMIFS('ANNUAL SUMMARY'!$AU$228,BW177,'ANNUAL SUMMARY'!$V$9,BH165,'ANNUAL SUMMARY'!$L$180)+SUMIFS('ANNUAL SUMMARY'!$AU$286,BW177,'ANNUAL SUMMARY'!$V$9,BH165,'ANNUAL SUMMARY'!$L$238)+SUMIFS('ANNUAL SUMMARY'!$AU$344,BW177,'ANNUAL SUMMARY'!$V$9,BH165,'ANNUAL SUMMARY'!$L$296)+SUMIFS('ANNUAL SUMMARY'!$AU$402,BW177,'ANNUAL SUMMARY'!$V$9,BH165,'ANNUAL SUMMARY'!$L$354)+SUMIFS('ANNUAL SUMMARY'!$AU$460,BW177,'ANNUAL SUMMARY'!$V$9,BH165,'ANNUAL SUMMARY'!$L$412)+SUMIFS('ANNUAL SUMMARY'!$AU$518,BW177,'ANNUAL SUMMARY'!$V$9,BH165,'ANNUAL SUMMARY'!$L$470)+SUMIFS('ANNUAL SUMMARY'!$AU$576,BW177,'ANNUAL SUMMARY'!$V$9,BH165,'ANNUAL SUMMARY'!$L$528)+SUMIFS('ANNUAL SUMMARY'!$AU$634,BW177,'ANNUAL SUMMARY'!$V$9,BH165,'ANNUAL SUMMARY'!$L$586)+SUMIFS('ANNUAL SUMMARY'!$AU$692,BW177,'ANNUAL SUMMARY'!$V$9,BH165,'ANNUAL SUMMARY'!$L$644)+SUMIFS('ANNUAL SUMMARY'!$CR$54,BW177,'ANNUAL SUMMARY'!$V$9,BH165,'ANNUAL SUMMARY'!$BI$6)+SUMIFS('ANNUAL SUMMARY'!$CR$112,BW177,'ANNUAL SUMMARY'!$V$9,BH165,'ANNUAL SUMMARY'!$BI$64)+SUMIFS('ANNUAL SUMMARY'!$CR$170,BW177,'ANNUAL SUMMARY'!$V$9,BH165,'ANNUAL SUMMARY'!$BI$122)+SUMIFS('ANNUAL SUMMARY'!$CR$228,BW177,'ANNUAL SUMMARY'!$V$9,BH165,'ANNUAL SUMMARY'!$BI$180)+SUMIFS('ANNUAL SUMMARY'!$CR$286,BW177,'ANNUAL SUMMARY'!$V$9,BH165,'ANNUAL SUMMARY'!$BI$238)+SUMIFS('ANNUAL SUMMARY'!$CR$344,BW177,'ANNUAL SUMMARY'!$V$9,BH165,'ANNUAL SUMMARY'!$BI$296)+SUMIFS('ANNUAL SUMMARY'!$CR$402,BW177,'ANNUAL SUMMARY'!$V$9,BH165,'ANNUAL SUMMARY'!$BI$354)+SUMIFS('ANNUAL SUMMARY'!$CR$460,BW177,'ANNUAL SUMMARY'!$V$9,BH165,'ANNUAL SUMMARY'!$BI$412)+SUMIFS('ANNUAL SUMMARY'!$CR$518,BW177,'ANNUAL SUMMARY'!$V$9,BH165,'ANNUAL SUMMARY'!$BI$470)+SUMIFS('ANNUAL SUMMARY'!$CR$576,BW177,'ANNUAL SUMMARY'!$V$9,BH165,'ANNUAL SUMMARY'!$BI$528)+SUMIFS('ANNUAL SUMMARY'!$CR$634,BW177,'ANNUAL SUMMARY'!$V$9,BH165,'ANNUAL SUMMARY'!$BI$586)+SUMIFS('ANNUAL SUMMARY'!$CR$692,BW177,'ANNUAL SUMMARY'!$V$9,BH165,'ANNUAL SUMMARY'!$BI$644)+SUMIFS('ANNUAL SUMMARY'!$EQ$54,BW177,'ANNUAL SUMMARY'!$V$9,BH165,'ANNUAL SUMMARY'!$DH$6)+SUMIFS('ANNUAL SUMMARY'!$EQ$112,BW177,'ANNUAL SUMMARY'!$V$9,BH165,'ANNUAL SUMMARY'!$DH$64)+SUMIFS('ANNUAL SUMMARY'!$EQ$170,BW177,'ANNUAL SUMMARY'!$V$9,BH165,'ANNUAL SUMMARY'!$DH$122)+SUMIFS('ANNUAL SUMMARY'!$EQ$228,BW177,'ANNUAL SUMMARY'!$V$9,BH165,'ANNUAL SUMMARY'!$DH$180)+SUMIFS('ANNUAL SUMMARY'!$EQ$286,BW177,'ANNUAL SUMMARY'!$V$9,BH165,'ANNUAL SUMMARY'!$DH$238)+SUMIFS('ANNUAL SUMMARY'!$EQ$344,BW177,'ANNUAL SUMMARY'!$V$9,BH165,'ANNUAL SUMMARY'!$DH$296)+SUMIFS('ANNUAL SUMMARY'!$EQ$402,BW177,'ANNUAL SUMMARY'!$V$9,BH165,'ANNUAL SUMMARY'!$DH$354)+SUMIFS('ANNUAL SUMMARY'!$EQ$460,BW177,'ANNUAL SUMMARY'!$V$9,BH165,'ANNUAL SUMMARY'!$DH$412)+SUMIFS('ANNUAL SUMMARY'!$EQ$518,BW177,'ANNUAL SUMMARY'!$V$9,BH165,'ANNUAL SUMMARY'!$DH$470)+SUMIFS('ANNUAL SUMMARY'!$EQ$576,BW177,'ANNUAL SUMMARY'!$V$9,BH165,'ANNUAL SUMMARY'!$DH$528)+SUMIFS('ANNUAL SUMMARY'!$EQ$634,BW177,'ANNUAL SUMMARY'!$V$9,BH165,'ANNUAL SUMMARY'!$DH$586)+SUMIFS('ANNUAL SUMMARY'!$EQ$692,BW177,'ANNUAL SUMMARY'!$V$9,BH165,'ANNUAL SUMMARY'!$DH$644)+SUMIFS('ANNUAL SUMMARY'!$GN$54,BW177,'ANNUAL SUMMARY'!$V$9,BH165,'ANNUAL SUMMARY'!$FE$6)+SUMIFS('ANNUAL SUMMARY'!$GN$112,BW177,'ANNUAL SUMMARY'!$V$9,BH165,'ANNUAL SUMMARY'!$FE$64)+SUMIFS('ANNUAL SUMMARY'!$GN$170,BW177,'ANNUAL SUMMARY'!$V$9,BH165,'ANNUAL SUMMARY'!$FE$122)+SUMIFS('ANNUAL SUMMARY'!$GN$228,BW177,'ANNUAL SUMMARY'!$V$9,BH165,'ANNUAL SUMMARY'!$FE$180)+SUMIFS('ANNUAL SUMMARY'!$GN$286,BW177,'ANNUAL SUMMARY'!$V$9,BH165,'ANNUAL SUMMARY'!$FE$238)+SUMIFS('ANNUAL SUMMARY'!$GN$344,BW177,'ANNUAL SUMMARY'!$V$9,BH165,'ANNUAL SUMMARY'!$FE$296)+SUMIFS('ANNUAL SUMMARY'!$GN$402,BW177,'ANNUAL SUMMARY'!$V$9,BH165,'ANNUAL SUMMARY'!$FE$354)+SUMIFS('ANNUAL SUMMARY'!$GN$460,BW177,'ANNUAL SUMMARY'!$V$9,BH165,'ANNUAL SUMMARY'!$FE$412)+SUMIFS('ANNUAL SUMMARY'!$GN$518,BW177,'ANNUAL SUMMARY'!$V$9,BH165,'ANNUAL SUMMARY'!$FE$470)+SUMIFS('ANNUAL SUMMARY'!$GN$576,BW177,'ANNUAL SUMMARY'!$V$9,BH165,'ANNUAL SUMMARY'!$FE$528)+SUMIFS('ANNUAL SUMMARY'!$GN$634,BW177,'ANNUAL SUMMARY'!$V$9,BH165,'ANNUAL SUMMARY'!$FE$586)+SUMIFS('ANNUAL SUMMARY'!$GN$692,BW177,'ANNUAL SUMMARY'!$V$9,BH165,'ANNUAL SUMMARY'!$FE$644)</f>
        <v>0</v>
      </c>
      <c r="CR177" s="728"/>
      <c r="CS177" s="728"/>
      <c r="CT177" s="1263"/>
      <c r="CU177" s="1250"/>
      <c r="CV177" s="154"/>
      <c r="CW177" s="732"/>
      <c r="CX177" s="733"/>
      <c r="CY177" s="733"/>
      <c r="CZ177" s="733"/>
      <c r="DA177" s="795"/>
      <c r="DB177" s="796"/>
      <c r="DC177" s="796"/>
      <c r="DD177" s="796"/>
      <c r="DE177" s="796"/>
      <c r="DF177" s="796"/>
      <c r="DG177" s="797"/>
      <c r="DH177" s="624"/>
      <c r="DI177" s="695" t="str">
        <f>'ANNUAL SUMMARY'!$O$22</f>
        <v>IFR</v>
      </c>
      <c r="DJ177" s="696"/>
      <c r="DK177" s="696"/>
      <c r="DL177" s="696"/>
      <c r="DM177" s="696"/>
      <c r="DN177" s="755">
        <f>SUMIF('ANNUAL SUMMARY'!$FE$622,DF165,'ANNUAL SUMMARY'!$FM$638)+SUMIF('ANNUAL SUMMARY'!$DH$622,DF165,'ANNUAL SUMMARY'!$DP$638)+SUMIF('ANNUAL SUMMARY'!$BI$622,DF165,'ANNUAL SUMMARY'!$BQ$638)+SUMIF('ANNUAL SUMMARY'!$L$622,DF165,'ANNUAL SUMMARY'!$T$638)+SUMIF('ANNUAL SUMMARY'!$FE$566,DF165,'ANNUAL SUMMARY'!$FM$582)+SUMIF('ANNUAL SUMMARY'!$DH$566,DF165,'ANNUAL SUMMARY'!$DP$582)+SUMIF('ANNUAL SUMMARY'!$BI$566,DF165,'ANNUAL SUMMARY'!$BQ$582)+SUMIF('ANNUAL SUMMARY'!$L$566,DF165,'ANNUAL SUMMARY'!$T$582)+SUMIF('ANNUAL SUMMARY'!$FE$510,DF165,'ANNUAL SUMMARY'!$FM$526)+SUMIF('ANNUAL SUMMARY'!$DH$510,DF165,'ANNUAL SUMMARY'!$DP$526)+SUMIF('ANNUAL SUMMARY'!$BI$510,DF165,'ANNUAL SUMMARY'!$BQ$526)+SUMIF('ANNUAL SUMMARY'!$L$510,DF165,'ANNUAL SUMMARY'!$T$526)+SUMIF('ANNUAL SUMMARY'!$FE$454,DF165,'ANNUAL SUMMARY'!$FM$470)+SUMIF('ANNUAL SUMMARY'!$DH$454,DF165,'ANNUAL SUMMARY'!$DP$470)+SUMIF('ANNUAL SUMMARY'!$BI$454,DF165,'ANNUAL SUMMARY'!$BQ$470)+SUMIF('ANNUAL SUMMARY'!$L$454,DF165,'ANNUAL SUMMARY'!$T$470)+SUMIF('ANNUAL SUMMARY'!$FE$398,DF165,'ANNUAL SUMMARY'!$FM$414)+SUMIF('ANNUAL SUMMARY'!$DH$398,DF165,'ANNUAL SUMMARY'!$DP$414)+SUMIF('ANNUAL SUMMARY'!$BI$398,DF165,'ANNUAL SUMMARY'!$BQ$414)+SUMIF('ANNUAL SUMMARY'!$L$398,DF165,'ANNUAL SUMMARY'!$T$414)+SUMIF('ANNUAL SUMMARY'!$FE$342,DF165,'ANNUAL SUMMARY'!$FM$358)+SUMIF('ANNUAL SUMMARY'!$DH$342,DF165,'ANNUAL SUMMARY'!$DP$358)+SUMIF('ANNUAL SUMMARY'!$BI$342,DF165,'ANNUAL SUMMARY'!$BQ$358)+SUMIF('ANNUAL SUMMARY'!$L$342,DF165,'ANNUAL SUMMARY'!$T$358)+SUMIF('ANNUAL SUMMARY'!$FE$286,DF165,'ANNUAL SUMMARY'!$FM$302)+SUMIF('ANNUAL SUMMARY'!$DH$286,DF165,'ANNUAL SUMMARY'!$DP$302)+SUMIF('ANNUAL SUMMARY'!$BI$286,DF165,'ANNUAL SUMMARY'!$BQ$302)+SUMIF('ANNUAL SUMMARY'!$L$286,DF165,'ANNUAL SUMMARY'!$T$302)+SUMIF('ANNUAL SUMMARY'!$FE$230,DF165,'ANNUAL SUMMARY'!$FM$246)+SUMIF('ANNUAL SUMMARY'!$DH$230,DF165,'ANNUAL SUMMARY'!$DP$246)+SUMIF('ANNUAL SUMMARY'!$BI$230,DF165,'ANNUAL SUMMARY'!$BQ$246)+SUMIF('ANNUAL SUMMARY'!$L$230,DF165,'ANNUAL SUMMARY'!$T$246)+SUMIF('ANNUAL SUMMARY'!$FE$174,DF165,'ANNUAL SUMMARY'!$FM$190)+SUMIF('ANNUAL SUMMARY'!$DH$174,DF165,'ANNUAL SUMMARY'!$DP$190)+SUMIF('ANNUAL SUMMARY'!$BI$174,DF165,'ANNUAL SUMMARY'!$BQ$190)+SUMIF('ANNUAL SUMMARY'!$L$174,DF165,'ANNUAL SUMMARY'!$T$190)+SUMIF('ANNUAL SUMMARY'!$FE$118,DF165,'ANNUAL SUMMARY'!$FM$134)+SUMIF('ANNUAL SUMMARY'!$DH$118,DF165,'ANNUAL SUMMARY'!$DP$134)+SUMIF('ANNUAL SUMMARY'!$BI$118,DF165,'ANNUAL SUMMARY'!$BQ$134)+SUMIF('ANNUAL SUMMARY'!$L$118,DF165,'ANNUAL SUMMARY'!$T$134)+SUMIF('ANNUAL SUMMARY'!$FE$62,DF165,'ANNUAL SUMMARY'!$FM$78)+SUMIF('ANNUAL SUMMARY'!$DH$62,DF165,'ANNUAL SUMMARY'!$DP$78)+SUMIF('ANNUAL SUMMARY'!$BI$62,DF165,'ANNUAL SUMMARY'!$BQ$78)+SUMIF('ANNUAL SUMMARY'!$L$62,DF165,'ANNUAL SUMMARY'!$T$78)+SUMIF('ANNUAL SUMMARY'!$FE$6,DF165,'ANNUAL SUMMARY'!$FM$22)+SUMIF('ANNUAL SUMMARY'!$DH$6,DF165,'ANNUAL SUMMARY'!$DP$22)+SUMIF('ANNUAL SUMMARY'!$BI$6,DF165,'ANNUAL SUMMARY'!$BQ$22)+SUMIF('ANNUAL SUMMARY'!$L$6,DF165,'ANNUAL SUMMARY'!$T$22)+SUMIF('PREVIOUS LOGS'!$K$6,DF165,'PREVIOUS LOGS'!$S$18)+SUMIF('PREVIOUS LOGS'!$K$59,$K$6,'PREVIOUS LOGS'!$S$71)+SUMIF('PREVIOUS LOGS'!$K$112,DF165,'PREVIOUS LOGS'!$S$124)+SUMIF('PREVIOUS LOGS'!$K$165,DF165,'PREVIOUS LOGS'!$S$177)+SUMIF('PREVIOUS LOGS'!$K$218,DF165,'PREVIOUS LOGS'!$S$230)+SUMIF('PREVIOUS LOGS'!$K$271,DF165,'PREVIOUS LOGS'!$S$283)+SUMIF('PREVIOUS LOGS'!$K$324,DF165,'PREVIOUS LOGS'!$S$336)+SUMIF('PREVIOUS LOGS'!$BH$6,DF165,'PREVIOUS LOGS'!$BP$18)+SUMIF('PREVIOUS LOGS'!$BH$59,$K$6,'PREVIOUS LOGS'!$BP$71)+SUMIF('PREVIOUS LOGS'!$BH$112,DF165,'PREVIOUS LOGS'!$BP$124)+SUMIF('PREVIOUS LOGS'!$BH$165,DF165,'PREVIOUS LOGS'!$BP$177)+SUMIF('PREVIOUS LOGS'!$BH$218,DF165,'PREVIOUS LOGS'!$BP$230)+SUMIF('PREVIOUS LOGS'!$BH$271,DF165,'PREVIOUS LOGS'!$BP$283)+SUMIF('PREVIOUS LOGS'!$BH$324,DF165,'PREVIOUS LOGS'!$BP$336)+SUMIF('PREVIOUS LOGS'!$DF$6,DF165,'PREVIOUS LOGS'!$DN$18)+SUMIF('PREVIOUS LOGS'!$DF$59,$K$6,'PREVIOUS LOGS'!$DN$71)+SUMIF('PREVIOUS LOGS'!$DF$112,DF165,'PREVIOUS LOGS'!$DN$124)+SUMIF('PREVIOUS LOGS'!$DF$165,DF165,'PREVIOUS LOGS'!$DN$177)+SUMIF('PREVIOUS LOGS'!$DF$218,DF165,'PREVIOUS LOGS'!$DN$230)+SUMIF('PREVIOUS LOGS'!$DF$271,DF165,'PREVIOUS LOGS'!$DN$283)+SUMIF('PREVIOUS LOGS'!$DF$324,DF165,'PREVIOUS LOGS'!$DN$336)+SUMIF('PREVIOUS LOGS'!$FC$6,DF165,'PREVIOUS LOGS'!$FK$18)+SUMIF('PREVIOUS LOGS'!$FC$59,$K$6,'PREVIOUS LOGS'!$FK$71)+SUMIF('PREVIOUS LOGS'!$FC$112,DF165,'PREVIOUS LOGS'!$FK$124)+SUMIF('PREVIOUS LOGS'!$FC$165,DF165,'PREVIOUS LOGS'!$FK$177)+SUMIF('PREVIOUS LOGS'!$FC$218,DF165,'PREVIOUS LOGS'!$FK$230)+SUMIF('PREVIOUS LOGS'!$FC$271,DF165,'PREVIOUS LOGS'!$FK$283)+SUMIF('PREVIOUS LOGS'!$FC$324,DF165,'PREVIOUS LOGS'!$FK$336)</f>
        <v>0</v>
      </c>
      <c r="DO177" s="755"/>
      <c r="DP177" s="755"/>
      <c r="DQ177" s="755"/>
      <c r="DR177" s="755"/>
      <c r="DS177" s="755"/>
      <c r="DT177" s="15"/>
      <c r="DU177" s="812">
        <f>IF(DU171=0," ",DU171+3)</f>
        <v>2025</v>
      </c>
      <c r="DV177" s="813"/>
      <c r="DW177" s="813"/>
      <c r="DX177" s="813"/>
      <c r="DY177" s="813"/>
      <c r="DZ177" s="1118">
        <f>SUMIFS('ANNUAL SUMMARY'!$AF$54,DU177,'ANNUAL SUMMARY'!$V$9,DF165,'ANNUAL SUMMARY'!$L$6)+SUMIFS('ANNUAL SUMMARY'!$AF$112,DU177,'ANNUAL SUMMARY'!$V$9,DF165,'ANNUAL SUMMARY'!$L$64)+SUMIFS('ANNUAL SUMMARY'!$AF$170,DU177,'ANNUAL SUMMARY'!$V$9,DF165,'ANNUAL SUMMARY'!$L$122)+SUMIFS('ANNUAL SUMMARY'!$AF$228,DU177,'ANNUAL SUMMARY'!$V$9,DF165,'ANNUAL SUMMARY'!$L$180)+SUMIFS('ANNUAL SUMMARY'!$AF$286,DU177,'ANNUAL SUMMARY'!$V$9,DF165,'ANNUAL SUMMARY'!$L$238)+SUMIFS('ANNUAL SUMMARY'!$AF$344,DU177,'ANNUAL SUMMARY'!$V$9,DF165,'ANNUAL SUMMARY'!$L$296)+SUMIFS('ANNUAL SUMMARY'!$AF$402,DU177,'ANNUAL SUMMARY'!$V$9,DF165,'ANNUAL SUMMARY'!$L$354)+SUMIFS('ANNUAL SUMMARY'!$AF$460,DU177,'ANNUAL SUMMARY'!$V$9,DF165,'ANNUAL SUMMARY'!$L$412)+SUMIFS('ANNUAL SUMMARY'!$AF$518,DU177,'ANNUAL SUMMARY'!$V$9,DF165,'ANNUAL SUMMARY'!$L$470)+SUMIFS('ANNUAL SUMMARY'!$AF$576,DU177,'ANNUAL SUMMARY'!$V$9,DF165,'ANNUAL SUMMARY'!$L$528)+SUMIFS('ANNUAL SUMMARY'!$AF$634,DU177,'ANNUAL SUMMARY'!$V$9,DF165,'ANNUAL SUMMARY'!$L$586)+SUMIFS('ANNUAL SUMMARY'!$AF$692,DU177,'ANNUAL SUMMARY'!$V$9,DF165,'ANNUAL SUMMARY'!$L$644)+SUMIFS('ANNUAL SUMMARY'!$CC$54,DU177,'ANNUAL SUMMARY'!$V$9,DF165,'ANNUAL SUMMARY'!$BI$6)+SUMIFS('ANNUAL SUMMARY'!$CC$112,DU177,'ANNUAL SUMMARY'!$V$9,DF165,'ANNUAL SUMMARY'!$BI$64)+SUMIFS('ANNUAL SUMMARY'!$CC$170,DU177,'ANNUAL SUMMARY'!$V$9,DF165,'ANNUAL SUMMARY'!$BI$122)+SUMIFS('ANNUAL SUMMARY'!$CC$228,DU177,'ANNUAL SUMMARY'!$V$9,DF165,'ANNUAL SUMMARY'!$BI$180)+SUMIFS('ANNUAL SUMMARY'!$CC$286,DU177,'ANNUAL SUMMARY'!$V$9,DF165,'ANNUAL SUMMARY'!$BI$238)+SUMIFS('ANNUAL SUMMARY'!$CC$344,DU177,'ANNUAL SUMMARY'!$V$9,DF165,'ANNUAL SUMMARY'!$BI$296)+SUMIFS('ANNUAL SUMMARY'!$CC$402,DU177,'ANNUAL SUMMARY'!$V$9,DF165,'ANNUAL SUMMARY'!$BI$354)+SUMIFS('ANNUAL SUMMARY'!$CC$460,DU177,'ANNUAL SUMMARY'!$V$9,DF165,'ANNUAL SUMMARY'!$BI$412)+SUMIFS('ANNUAL SUMMARY'!$CC$518,DU177,'ANNUAL SUMMARY'!$V$9,DF165,'ANNUAL SUMMARY'!$BI$470)+SUMIFS('ANNUAL SUMMARY'!$CC$576,DU177,'ANNUAL SUMMARY'!$V$9,DF165,'ANNUAL SUMMARY'!$BI$528)+SUMIFS('ANNUAL SUMMARY'!$CC$634,DU177,'ANNUAL SUMMARY'!$V$9,DF165,'ANNUAL SUMMARY'!$BI$586)+SUMIFS('ANNUAL SUMMARY'!$CC$692,DU177,'ANNUAL SUMMARY'!$V$9,DF165,'ANNUAL SUMMARY'!$BI$644)+SUMIFS('ANNUAL SUMMARY'!$EB$54,DU177,'ANNUAL SUMMARY'!$V$9,DF165,'ANNUAL SUMMARY'!$DH$6)+SUMIFS('ANNUAL SUMMARY'!$EB$112,DU177,'ANNUAL SUMMARY'!$V$9,DF165,'ANNUAL SUMMARY'!$DH$64)+SUMIFS('ANNUAL SUMMARY'!$EB$170,DU177,'ANNUAL SUMMARY'!$V$9,DF165,'ANNUAL SUMMARY'!$DH$122)+SUMIFS('ANNUAL SUMMARY'!$EB$228,DU177,'ANNUAL SUMMARY'!$V$9,DF165,'ANNUAL SUMMARY'!$DH$180)+SUMIFS('ANNUAL SUMMARY'!$EB$286,DU177,'ANNUAL SUMMARY'!$V$9,DF165,'ANNUAL SUMMARY'!$DH$238)+SUMIFS('ANNUAL SUMMARY'!$EB$344,DU177,'ANNUAL SUMMARY'!$V$9,DF165,'ANNUAL SUMMARY'!$DH$296)+SUMIFS('ANNUAL SUMMARY'!$EB$402,DU177,'ANNUAL SUMMARY'!$V$9,DF165,'ANNUAL SUMMARY'!$DH$354)+SUMIFS('ANNUAL SUMMARY'!$EB$460,DU177,'ANNUAL SUMMARY'!$V$9,DF165,'ANNUAL SUMMARY'!$DH$412)+SUMIFS('ANNUAL SUMMARY'!$EB$518,DU177,'ANNUAL SUMMARY'!$V$9,DF165,'ANNUAL SUMMARY'!$DH$470)+SUMIFS('ANNUAL SUMMARY'!$EB$576,DU177,'ANNUAL SUMMARY'!$V$9,DF165,'ANNUAL SUMMARY'!$DH$528)+SUMIFS('ANNUAL SUMMARY'!$EB$634,DU177,'ANNUAL SUMMARY'!$V$9,DF165,'ANNUAL SUMMARY'!$DH$586)+SUMIFS('ANNUAL SUMMARY'!$EB$692,DU177,'ANNUAL SUMMARY'!$V$9,DF165,'ANNUAL SUMMARY'!$DH$644)+SUMIFS('ANNUAL SUMMARY'!$FY$54,DU177,'ANNUAL SUMMARY'!$V$9,DF165,'ANNUAL SUMMARY'!$FE$6)+SUMIFS('ANNUAL SUMMARY'!$FY$112,DU177,'ANNUAL SUMMARY'!$V$9,DF165,'ANNUAL SUMMARY'!$FE$64)+SUMIFS('ANNUAL SUMMARY'!$FY$170,DU177,'ANNUAL SUMMARY'!$V$9,DF165,'ANNUAL SUMMARY'!$FE$122)+SUMIFS('ANNUAL SUMMARY'!$FY$228,DU177,'ANNUAL SUMMARY'!$V$9,DF165,'ANNUAL SUMMARY'!$FE$180)+SUMIFS('ANNUAL SUMMARY'!$FY$286,DU177,'ANNUAL SUMMARY'!$V$9,DF165,'ANNUAL SUMMARY'!$FE$238)+SUMIFS('ANNUAL SUMMARY'!$FY$344,DU177,'ANNUAL SUMMARY'!$V$9,DF165,'ANNUAL SUMMARY'!$FE$296)+SUMIFS('ANNUAL SUMMARY'!$FY$402,DU177,'ANNUAL SUMMARY'!$V$9,DF165,'ANNUAL SUMMARY'!$FE$354)+SUMIFS('ANNUAL SUMMARY'!$FY$460,DU177,'ANNUAL SUMMARY'!$V$9,DF165,'ANNUAL SUMMARY'!$FE$412)+SUMIFS('ANNUAL SUMMARY'!$FY$518,DU177,'ANNUAL SUMMARY'!$V$9,DF165,'ANNUAL SUMMARY'!$FE$470)+SUMIFS('ANNUAL SUMMARY'!$FY$576,DU177,'ANNUAL SUMMARY'!$V$9,DF165,'ANNUAL SUMMARY'!$FE$528)+SUMIFS('ANNUAL SUMMARY'!$FY$634,DU177,'ANNUAL SUMMARY'!$V$9,DF165,'ANNUAL SUMMARY'!$FE$586)+SUMIFS('ANNUAL SUMMARY'!$FY$692,DU177,'ANNUAL SUMMARY'!$V$9,DF165,'ANNUAL SUMMARY'!$FE$644)</f>
        <v>0</v>
      </c>
      <c r="EA177" s="727"/>
      <c r="EB177" s="727"/>
      <c r="EC177" s="727"/>
      <c r="ED177" s="727">
        <f>SUMIFS('ANNUAL SUMMARY'!$AJ$54,DU177,'ANNUAL SUMMARY'!$V$9,DF165,'ANNUAL SUMMARY'!$L$6)+SUMIFS('ANNUAL SUMMARY'!$AJ$112,DU177,'ANNUAL SUMMARY'!$V$9,DF165,'ANNUAL SUMMARY'!$L$64)+SUMIFS('ANNUAL SUMMARY'!$AJ$170,DU177,'ANNUAL SUMMARY'!$V$9,DF165,'ANNUAL SUMMARY'!$L$122)+SUMIFS('ANNUAL SUMMARY'!$AJ$228,DU177,'ANNUAL SUMMARY'!$V$9,DF165,'ANNUAL SUMMARY'!$L$180)+SUMIFS('ANNUAL SUMMARY'!$AJ$286,DU177,'ANNUAL SUMMARY'!$V$9,DF165,'ANNUAL SUMMARY'!$L$238)+SUMIFS('ANNUAL SUMMARY'!$AJ$344,DU177,'ANNUAL SUMMARY'!$V$9,DF165,'ANNUAL SUMMARY'!$L$296)+SUMIFS('ANNUAL SUMMARY'!$AJ$402,DU177,'ANNUAL SUMMARY'!$V$9,DF165,'ANNUAL SUMMARY'!$L$354)+SUMIFS('ANNUAL SUMMARY'!$AJ$460,DU177,'ANNUAL SUMMARY'!$V$9,DF165,'ANNUAL SUMMARY'!$L$412)+SUMIFS('ANNUAL SUMMARY'!$AJ$518,DU177,'ANNUAL SUMMARY'!$V$9,DF165,'ANNUAL SUMMARY'!$L$470)+SUMIFS('ANNUAL SUMMARY'!$AJ$576,DU177,'ANNUAL SUMMARY'!$V$9,DF165,'ANNUAL SUMMARY'!$L$528)+SUMIFS('ANNUAL SUMMARY'!$AJ$634,DU177,'ANNUAL SUMMARY'!$V$9,DF165,'ANNUAL SUMMARY'!$L$586)+SUMIFS('ANNUAL SUMMARY'!$AJ$692,DU177,'ANNUAL SUMMARY'!$V$9,DF165,'ANNUAL SUMMARY'!$L$644)+SUMIFS('ANNUAL SUMMARY'!$CG$54,DU177,'ANNUAL SUMMARY'!$V$9,DF165,'ANNUAL SUMMARY'!$BI$6)+SUMIFS('ANNUAL SUMMARY'!$CG$112,DU177,'ANNUAL SUMMARY'!$V$9,DF165,'ANNUAL SUMMARY'!$BI$64)+SUMIFS('ANNUAL SUMMARY'!$CG$170,DU177,'ANNUAL SUMMARY'!$V$9,DF165,'ANNUAL SUMMARY'!$BI$122)+SUMIFS('ANNUAL SUMMARY'!$CG$228,DU177,'ANNUAL SUMMARY'!$V$9,DF165,'ANNUAL SUMMARY'!$BI$180)+SUMIFS('ANNUAL SUMMARY'!$CG$286,DU177,'ANNUAL SUMMARY'!$V$9,DF165,'ANNUAL SUMMARY'!$BI$238)+SUMIFS('ANNUAL SUMMARY'!$CG$344,DU177,'ANNUAL SUMMARY'!$V$9,DF165,'ANNUAL SUMMARY'!$BI$296)+SUMIFS('ANNUAL SUMMARY'!$CG$402,DU177,'ANNUAL SUMMARY'!$V$9,DF165,'ANNUAL SUMMARY'!$BI$354)+SUMIFS('ANNUAL SUMMARY'!$CG$460,DU177,'ANNUAL SUMMARY'!$V$9,DF165,'ANNUAL SUMMARY'!$BI$412)+SUMIFS('ANNUAL SUMMARY'!$CG$518,DU177,'ANNUAL SUMMARY'!$V$9,DF165,'ANNUAL SUMMARY'!$BI$470)+SUMIFS('ANNUAL SUMMARY'!$CG$576,DU177,'ANNUAL SUMMARY'!$V$9,DF165,'ANNUAL SUMMARY'!$BI$528)+SUMIFS('ANNUAL SUMMARY'!$CG$634,DU177,'ANNUAL SUMMARY'!$V$9,DF165,'ANNUAL SUMMARY'!$BI$586)+SUMIFS('ANNUAL SUMMARY'!$CG$692,DU177,'ANNUAL SUMMARY'!$V$9,DF165,'ANNUAL SUMMARY'!$BI$644)+SUMIFS('ANNUAL SUMMARY'!$EF$54,DU177,'ANNUAL SUMMARY'!$V$9,DF165,'ANNUAL SUMMARY'!$DH$6)+SUMIFS('ANNUAL SUMMARY'!$EF$112,DU177,'ANNUAL SUMMARY'!$V$9,DF165,'ANNUAL SUMMARY'!$DH$64)+SUMIFS('ANNUAL SUMMARY'!$EF$170,DU177,'ANNUAL SUMMARY'!$V$9,DF165,'ANNUAL SUMMARY'!$DH$122)+SUMIFS('ANNUAL SUMMARY'!$EF$228,DU177,'ANNUAL SUMMARY'!$V$9,DF165,'ANNUAL SUMMARY'!$DH$180)+SUMIFS('ANNUAL SUMMARY'!$EF$286,DU177,'ANNUAL SUMMARY'!$V$9,DF165,'ANNUAL SUMMARY'!$DH$238)+SUMIFS('ANNUAL SUMMARY'!$EF$344,DU177,'ANNUAL SUMMARY'!$V$9,DF165,'ANNUAL SUMMARY'!$DH$296)+SUMIFS('ANNUAL SUMMARY'!$EF$402,DU177,'ANNUAL SUMMARY'!$V$9,DF165,'ANNUAL SUMMARY'!$DH$354)+SUMIFS('ANNUAL SUMMARY'!$EF$460,DU177,'ANNUAL SUMMARY'!$V$9,DF165,'ANNUAL SUMMARY'!$DH$412)+SUMIFS('ANNUAL SUMMARY'!$EF$518,DU177,'ANNUAL SUMMARY'!$V$9,DF165,'ANNUAL SUMMARY'!$DH$470)+SUMIFS('ANNUAL SUMMARY'!$EF$576,DU177,'ANNUAL SUMMARY'!$V$9,DF165,'ANNUAL SUMMARY'!$DH$528)+SUMIFS('ANNUAL SUMMARY'!$EF$634,DU177,'ANNUAL SUMMARY'!$V$9,DF165,'ANNUAL SUMMARY'!$DH$586)+SUMIFS('ANNUAL SUMMARY'!$EF$692,DU177,'ANNUAL SUMMARY'!$V$9,DF165,'ANNUAL SUMMARY'!$DH$644)+SUMIFS('ANNUAL SUMMARY'!$GC$54,DU177,'ANNUAL SUMMARY'!$V$9,DF165,'ANNUAL SUMMARY'!$FE$6)+SUMIFS('ANNUAL SUMMARY'!$GC$112,DU177,'ANNUAL SUMMARY'!$V$9,DF165,'ANNUAL SUMMARY'!$FE$64)+SUMIFS('ANNUAL SUMMARY'!$GC$170,DU177,'ANNUAL SUMMARY'!$V$9,DF165,'ANNUAL SUMMARY'!$FE$122)+SUMIFS('ANNUAL SUMMARY'!$GC$228,DU177,'ANNUAL SUMMARY'!$V$9,DF165,'ANNUAL SUMMARY'!$FE$180)+SUMIFS('ANNUAL SUMMARY'!$GC$286,DU177,'ANNUAL SUMMARY'!$V$9,DF165,'ANNUAL SUMMARY'!$FE$238)+SUMIFS('ANNUAL SUMMARY'!$GC$344,DU177,'ANNUAL SUMMARY'!$V$9,DF165,'ANNUAL SUMMARY'!$FE$296)+SUMIFS('ANNUAL SUMMARY'!$GC$402,DU177,'ANNUAL SUMMARY'!$V$9,DF165,'ANNUAL SUMMARY'!$FE$354)+SUMIFS('ANNUAL SUMMARY'!$GC$460,DU177,'ANNUAL SUMMARY'!$V$9,DF165,'ANNUAL SUMMARY'!$FE$412)+SUMIFS('ANNUAL SUMMARY'!$GC$518,DU177,'ANNUAL SUMMARY'!$V$9,DF165,'ANNUAL SUMMARY'!$FE$470)+SUMIFS('ANNUAL SUMMARY'!$GC$576,DU177,'ANNUAL SUMMARY'!$V$9,DF165,'ANNUAL SUMMARY'!$FE$528)+SUMIFS('ANNUAL SUMMARY'!$GC$634,DU177,'ANNUAL SUMMARY'!$V$9,DF165,'ANNUAL SUMMARY'!$FE$586)+SUMIFS('ANNUAL SUMMARY'!$GC$692,DU177,'ANNUAL SUMMARY'!$V$9,DF165,'ANNUAL SUMMARY'!$FE$644)</f>
        <v>0</v>
      </c>
      <c r="EE177" s="727"/>
      <c r="EF177" s="727"/>
      <c r="EG177" s="727"/>
      <c r="EH177" s="727">
        <f>SUMIFS('ANNUAL SUMMARY'!$AN$54,DU177,'ANNUAL SUMMARY'!$V$9,DF165,'ANNUAL SUMMARY'!$L$6)+SUMIFS('ANNUAL SUMMARY'!$AN$112,DU177,'ANNUAL SUMMARY'!$V$9,DF165,'ANNUAL SUMMARY'!$L$64)+SUMIFS('ANNUAL SUMMARY'!$AN$170,DU177,'ANNUAL SUMMARY'!$V$9,DF165,'ANNUAL SUMMARY'!$L$122)+SUMIFS('ANNUAL SUMMARY'!$AN$228,DU177,'ANNUAL SUMMARY'!$V$9,DF165,'ANNUAL SUMMARY'!$L$180)+SUMIFS('ANNUAL SUMMARY'!$AN$286,DU177,'ANNUAL SUMMARY'!$V$9,DF165,'ANNUAL SUMMARY'!$L$238)+SUMIFS('ANNUAL SUMMARY'!$AN$344,DU177,'ANNUAL SUMMARY'!$V$9,DF165,'ANNUAL SUMMARY'!$L$296)+SUMIFS('ANNUAL SUMMARY'!$AN$402,DU177,'ANNUAL SUMMARY'!$V$9,DF165,'ANNUAL SUMMARY'!$L$354)+SUMIFS('ANNUAL SUMMARY'!$AN$460,DU177,'ANNUAL SUMMARY'!$V$9,DF165,'ANNUAL SUMMARY'!$L$412)+SUMIFS('ANNUAL SUMMARY'!$AN$518,DU177,'ANNUAL SUMMARY'!$V$9,DF165,'ANNUAL SUMMARY'!$L$470)+SUMIFS('ANNUAL SUMMARY'!$AN$576,DU177,'ANNUAL SUMMARY'!$V$9,DF165,'ANNUAL SUMMARY'!$L$528)+SUMIFS('ANNUAL SUMMARY'!$AN$634,DU177,'ANNUAL SUMMARY'!$V$9,DF165,'ANNUAL SUMMARY'!$L$586)+SUMIFS('ANNUAL SUMMARY'!$AN$692,DU177,'ANNUAL SUMMARY'!$V$9,DF165,'ANNUAL SUMMARY'!$L$644)+SUMIFS('ANNUAL SUMMARY'!$CK$54,DU177,'ANNUAL SUMMARY'!$V$9,DF165,'ANNUAL SUMMARY'!$BI$6)+SUMIFS('ANNUAL SUMMARY'!$CK$112,DU177,'ANNUAL SUMMARY'!$V$9,DF165,'ANNUAL SUMMARY'!$BI$64)+SUMIFS('ANNUAL SUMMARY'!$CK$170,DU177,'ANNUAL SUMMARY'!$V$9,DF165,'ANNUAL SUMMARY'!$BI$122)+SUMIFS('ANNUAL SUMMARY'!$CK$228,DU177,'ANNUAL SUMMARY'!$V$9,DF165,'ANNUAL SUMMARY'!$BI$180)+SUMIFS('ANNUAL SUMMARY'!$CK$286,DU177,'ANNUAL SUMMARY'!$V$9,DF165,'ANNUAL SUMMARY'!$BI$238)+SUMIFS('ANNUAL SUMMARY'!$CK$344,DU177,'ANNUAL SUMMARY'!$V$9,DF165,'ANNUAL SUMMARY'!$BI$296)+SUMIFS('ANNUAL SUMMARY'!$CK$402,DU177,'ANNUAL SUMMARY'!$V$9,DF165,'ANNUAL SUMMARY'!$BI$354)+SUMIFS('ANNUAL SUMMARY'!$CK$460,DU177,'ANNUAL SUMMARY'!$V$9,DF165,'ANNUAL SUMMARY'!$BI$412)+SUMIFS('ANNUAL SUMMARY'!$CK$518,DU177,'ANNUAL SUMMARY'!$V$9,DF165,'ANNUAL SUMMARY'!$BI$470)+SUMIFS('ANNUAL SUMMARY'!$CK$576,DU177,'ANNUAL SUMMARY'!$V$9,DF165,'ANNUAL SUMMARY'!$BI$528)+SUMIFS('ANNUAL SUMMARY'!$CK$634,DU177,'ANNUAL SUMMARY'!$V$9,DF165,'ANNUAL SUMMARY'!$BI$586)+SUMIFS('ANNUAL SUMMARY'!$CK$692,DU177,'ANNUAL SUMMARY'!$V$9,DF165,'ANNUAL SUMMARY'!$BI$644)+SUMIFS('ANNUAL SUMMARY'!$EJ$54,DU177,'ANNUAL SUMMARY'!$V$9,DF165,'ANNUAL SUMMARY'!$DH$6)+SUMIFS('ANNUAL SUMMARY'!$EJ$112,DU177,'ANNUAL SUMMARY'!$V$9,DF165,'ANNUAL SUMMARY'!$DH$64)+SUMIFS('ANNUAL SUMMARY'!$EJ$170,DU177,'ANNUAL SUMMARY'!$V$9,DF165,'ANNUAL SUMMARY'!$DH$122)+SUMIFS('ANNUAL SUMMARY'!$EJ$228,DU177,'ANNUAL SUMMARY'!$V$9,DF165,'ANNUAL SUMMARY'!$DH$180)+SUMIFS('ANNUAL SUMMARY'!$EJ$286,DU177,'ANNUAL SUMMARY'!$V$9,DF165,'ANNUAL SUMMARY'!$DH$238)+SUMIFS('ANNUAL SUMMARY'!$EJ$344,DU177,'ANNUAL SUMMARY'!$V$9,DF165,'ANNUAL SUMMARY'!$DH$296)+SUMIFS('ANNUAL SUMMARY'!$EJ$402,DU177,'ANNUAL SUMMARY'!$V$9,DF165,'ANNUAL SUMMARY'!$DH$354)+SUMIFS('ANNUAL SUMMARY'!$EJ$460,DU177,'ANNUAL SUMMARY'!$V$9,DF165,'ANNUAL SUMMARY'!$DH$412)+SUMIFS('ANNUAL SUMMARY'!$EJ$518,DU177,'ANNUAL SUMMARY'!$V$9,DF165,'ANNUAL SUMMARY'!$DH$470)+SUMIFS('ANNUAL SUMMARY'!$EJ$576,DU177,'ANNUAL SUMMARY'!$V$9,DF165,'ANNUAL SUMMARY'!$DH$528)+SUMIFS('ANNUAL SUMMARY'!$EJ$634,DU177,'ANNUAL SUMMARY'!$V$9,DF165,'ANNUAL SUMMARY'!$DH$586)+SUMIFS('ANNUAL SUMMARY'!$EJ$692,DU177,'ANNUAL SUMMARY'!$V$9,DF165,'ANNUAL SUMMARY'!$DH$644)+SUMIFS('ANNUAL SUMMARY'!$GG$54,DU177,'ANNUAL SUMMARY'!$V$9,DF165,'ANNUAL SUMMARY'!$FE$6)+SUMIFS('ANNUAL SUMMARY'!$GG$112,DU177,'ANNUAL SUMMARY'!$V$9,DF165,'ANNUAL SUMMARY'!$FE$64)+SUMIFS('ANNUAL SUMMARY'!$GG$170,DU177,'ANNUAL SUMMARY'!$V$9,DF165,'ANNUAL SUMMARY'!$FE$122)+SUMIFS('ANNUAL SUMMARY'!$GG$228,DU177,'ANNUAL SUMMARY'!$V$9,DF165,'ANNUAL SUMMARY'!$FE$180)+SUMIFS('ANNUAL SUMMARY'!$GG$286,DU177,'ANNUAL SUMMARY'!$V$9,DF165,'ANNUAL SUMMARY'!$FE$238)+SUMIFS('ANNUAL SUMMARY'!$GG$344,DU177,'ANNUAL SUMMARY'!$V$9,DF165,'ANNUAL SUMMARY'!$FE$296)+SUMIFS('ANNUAL SUMMARY'!$GG$402,DU177,'ANNUAL SUMMARY'!$V$9,DF165,'ANNUAL SUMMARY'!$FE$354)+SUMIFS('ANNUAL SUMMARY'!$GG$460,DU177,'ANNUAL SUMMARY'!$V$9,DF165,'ANNUAL SUMMARY'!$FE$412)+SUMIFS('ANNUAL SUMMARY'!$GG$518,DU177,'ANNUAL SUMMARY'!$V$9,DF165,'ANNUAL SUMMARY'!$FE$470)+SUMIFS('ANNUAL SUMMARY'!$GG$576,DU177,'ANNUAL SUMMARY'!$V$9,DF165,'ANNUAL SUMMARY'!$FE$528)+SUMIFS('ANNUAL SUMMARY'!$GG$634,DU177,'ANNUAL SUMMARY'!$V$9,DF165,'ANNUAL SUMMARY'!$FE$586)+SUMIFS('ANNUAL SUMMARY'!$GG$692,DU177,'ANNUAL SUMMARY'!$V$9,DF165,'ANNUAL SUMMARY'!$FE$644)</f>
        <v>0</v>
      </c>
      <c r="EI177" s="727"/>
      <c r="EJ177" s="727"/>
      <c r="EK177" s="727"/>
      <c r="EL177" s="728">
        <f>SUMIFS('ANNUAL SUMMARY'!$AR$54,DU177,'ANNUAL SUMMARY'!$V$9,DF165,'ANNUAL SUMMARY'!$L$6)+SUMIFS('ANNUAL SUMMARY'!$AR$112,DU177,'ANNUAL SUMMARY'!$V$9,DF165,'ANNUAL SUMMARY'!$L$64)+SUMIFS('ANNUAL SUMMARY'!$AR$170,DU177,'ANNUAL SUMMARY'!$V$9,DF165,'ANNUAL SUMMARY'!$L$122)+SUMIFS('ANNUAL SUMMARY'!$AR$228,DU177,'ANNUAL SUMMARY'!$V$9,DF165,'ANNUAL SUMMARY'!$L$180)+SUMIFS('ANNUAL SUMMARY'!$AR$286,DU177,'ANNUAL SUMMARY'!$V$9,DF165,'ANNUAL SUMMARY'!$L$238)+SUMIFS('ANNUAL SUMMARY'!$AR$344,DU177,'ANNUAL SUMMARY'!$V$9,DF165,'ANNUAL SUMMARY'!$L$296)+SUMIFS('ANNUAL SUMMARY'!$AR$402,DU177,'ANNUAL SUMMARY'!$V$9,DF165,'ANNUAL SUMMARY'!$L$354)+SUMIFS('ANNUAL SUMMARY'!$AR$460,DU177,'ANNUAL SUMMARY'!$V$9,DF165,'ANNUAL SUMMARY'!$L$412)+SUMIFS('ANNUAL SUMMARY'!$AR$518,DU177,'ANNUAL SUMMARY'!$V$9,DF165,'ANNUAL SUMMARY'!$L$470)+SUMIFS('ANNUAL SUMMARY'!$AR$576,DU177,'ANNUAL SUMMARY'!$V$9,DF165,'ANNUAL SUMMARY'!$L$528)+SUMIFS('ANNUAL SUMMARY'!$AR$634,DU177,'ANNUAL SUMMARY'!$V$9,DF165,'ANNUAL SUMMARY'!$L$586)+SUMIFS('ANNUAL SUMMARY'!$AR$692,DU177,'ANNUAL SUMMARY'!$V$9,DF165,'ANNUAL SUMMARY'!$L$644)+SUMIFS('ANNUAL SUMMARY'!$CO$54,DU177,'ANNUAL SUMMARY'!$V$9,DF165,'ANNUAL SUMMARY'!$BI$6)+SUMIFS('ANNUAL SUMMARY'!$CO$112,DU177,'ANNUAL SUMMARY'!$V$9,DF165,'ANNUAL SUMMARY'!$BI$64)+SUMIFS('ANNUAL SUMMARY'!$CO$170,DU177,'ANNUAL SUMMARY'!$V$9,DF165,'ANNUAL SUMMARY'!$BI$122)+SUMIFS('ANNUAL SUMMARY'!$CO$228,DU177,'ANNUAL SUMMARY'!$V$9,DF165,'ANNUAL SUMMARY'!$BI$180)+SUMIFS('ANNUAL SUMMARY'!$CO$286,DU177,'ANNUAL SUMMARY'!$V$9,DF165,'ANNUAL SUMMARY'!$BI$238)+SUMIFS('ANNUAL SUMMARY'!$CO$344,DU177,'ANNUAL SUMMARY'!$V$9,DF165,'ANNUAL SUMMARY'!$BI$296)+SUMIFS('ANNUAL SUMMARY'!$CO$402,DU177,'ANNUAL SUMMARY'!$V$9,DF165,'ANNUAL SUMMARY'!$BI$354)+SUMIFS('ANNUAL SUMMARY'!$CO$460,DU177,'ANNUAL SUMMARY'!$V$9,DF165,'ANNUAL SUMMARY'!$BI$412)+SUMIFS('ANNUAL SUMMARY'!$CO$518,DU177,'ANNUAL SUMMARY'!$V$9,DF165,'ANNUAL SUMMARY'!$BI$470)+SUMIFS('ANNUAL SUMMARY'!$CO$576,DU177,'ANNUAL SUMMARY'!$V$9,DF165,'ANNUAL SUMMARY'!$BI$528)+SUMIFS('ANNUAL SUMMARY'!$CO$634,DU177,'ANNUAL SUMMARY'!$V$9,DF165,'ANNUAL SUMMARY'!$BI$586)+SUMIFS('ANNUAL SUMMARY'!$CO$692,DU177,'ANNUAL SUMMARY'!$V$9,DF165,'ANNUAL SUMMARY'!$BI$644)+SUMIFS('ANNUAL SUMMARY'!$EN$54,DU177,'ANNUAL SUMMARY'!$V$9,DF165,'ANNUAL SUMMARY'!$DH$6)+SUMIFS('ANNUAL SUMMARY'!$EN$112,DU177,'ANNUAL SUMMARY'!$V$9,DF165,'ANNUAL SUMMARY'!$DH$64)+SUMIFS('ANNUAL SUMMARY'!$EN$170,DU177,'ANNUAL SUMMARY'!$V$9,DF165,'ANNUAL SUMMARY'!$DH$122)+SUMIFS('ANNUAL SUMMARY'!$EN$228,DU177,'ANNUAL SUMMARY'!$V$9,DF165,'ANNUAL SUMMARY'!$DH$180)+SUMIFS('ANNUAL SUMMARY'!$EN$286,DU177,'ANNUAL SUMMARY'!$V$9,DF165,'ANNUAL SUMMARY'!$DH$238)+SUMIFS('ANNUAL SUMMARY'!$EN$344,DU177,'ANNUAL SUMMARY'!$V$9,DF165,'ANNUAL SUMMARY'!$DH$296)+SUMIFS('ANNUAL SUMMARY'!$EN$402,DU177,'ANNUAL SUMMARY'!$V$9,DF165,'ANNUAL SUMMARY'!$DH$354)+SUMIFS('ANNUAL SUMMARY'!$EN$460,DU177,'ANNUAL SUMMARY'!$V$9,DF165,'ANNUAL SUMMARY'!$DH$412)+SUMIFS('ANNUAL SUMMARY'!$EN$518,DU177,'ANNUAL SUMMARY'!$V$9,DF165,'ANNUAL SUMMARY'!$DH$470)+SUMIFS('ANNUAL SUMMARY'!$EN$576,DU177,'ANNUAL SUMMARY'!$V$9,DF165,'ANNUAL SUMMARY'!$DH$528)+SUMIFS('ANNUAL SUMMARY'!$EN$634,DU177,'ANNUAL SUMMARY'!$V$9,DF165,'ANNUAL SUMMARY'!$DH$586)+SUMIFS('ANNUAL SUMMARY'!$EN$692,DU177,'ANNUAL SUMMARY'!$V$9,DF165,'ANNUAL SUMMARY'!$DH$644)+SUMIFS('ANNUAL SUMMARY'!$GK$54,DU177,'ANNUAL SUMMARY'!$V$9,DF165,'ANNUAL SUMMARY'!$FE$6)+SUMIFS('ANNUAL SUMMARY'!$GK$112,DU177,'ANNUAL SUMMARY'!$V$9,DF165,'ANNUAL SUMMARY'!$FE$64)+SUMIFS('ANNUAL SUMMARY'!$GK$170,DU177,'ANNUAL SUMMARY'!$V$9,DF165,'ANNUAL SUMMARY'!$FE$122)+SUMIFS('ANNUAL SUMMARY'!$GK$228,DU177,'ANNUAL SUMMARY'!$V$9,DF165,'ANNUAL SUMMARY'!$FE$180)+SUMIFS('ANNUAL SUMMARY'!$GK$286,DU177,'ANNUAL SUMMARY'!$V$9,DF165,'ANNUAL SUMMARY'!$FE$238)+SUMIFS('ANNUAL SUMMARY'!$GK$344,DU177,'ANNUAL SUMMARY'!$V$9,DF165,'ANNUAL SUMMARY'!$FE$296)+SUMIFS('ANNUAL SUMMARY'!$GK$402,DU177,'ANNUAL SUMMARY'!$V$9,DF165,'ANNUAL SUMMARY'!$FE$354)+SUMIFS('ANNUAL SUMMARY'!$GK$460,DU177,'ANNUAL SUMMARY'!$V$9,DF165,'ANNUAL SUMMARY'!$FE$412)+SUMIFS('ANNUAL SUMMARY'!$GK$518,DU177,'ANNUAL SUMMARY'!$V$9,DF165,'ANNUAL SUMMARY'!$FE$470)+SUMIFS('ANNUAL SUMMARY'!$GK$576,DU177,'ANNUAL SUMMARY'!$V$9,DF165,'ANNUAL SUMMARY'!$FE$528)+SUMIFS('ANNUAL SUMMARY'!$GK$634,DU177,'ANNUAL SUMMARY'!$V$9,DF165,'ANNUAL SUMMARY'!$FE$586)+SUMIFS('ANNUAL SUMMARY'!$GK$692,DU177,'ANNUAL SUMMARY'!$V$9,DF165,'ANNUAL SUMMARY'!$FE$644)</f>
        <v>0</v>
      </c>
      <c r="EM177" s="728"/>
      <c r="EN177" s="728"/>
      <c r="EO177" s="1257">
        <f>SUMIFS('ANNUAL SUMMARY'!$AU$54,DU177,'ANNUAL SUMMARY'!$V$9,DF165,'ANNUAL SUMMARY'!$L$6)+SUMIFS('ANNUAL SUMMARY'!$AU$112,DU177,'ANNUAL SUMMARY'!$V$9,DF165,'ANNUAL SUMMARY'!$L$64)+SUMIFS('ANNUAL SUMMARY'!$AU$170,DU177,'ANNUAL SUMMARY'!$V$9,DF165,'ANNUAL SUMMARY'!$L$122)+SUMIFS('ANNUAL SUMMARY'!$AU$228,DU177,'ANNUAL SUMMARY'!$V$9,DF165,'ANNUAL SUMMARY'!$L$180)+SUMIFS('ANNUAL SUMMARY'!$AU$286,DU177,'ANNUAL SUMMARY'!$V$9,DF165,'ANNUAL SUMMARY'!$L$238)+SUMIFS('ANNUAL SUMMARY'!$AU$344,DU177,'ANNUAL SUMMARY'!$V$9,DF165,'ANNUAL SUMMARY'!$L$296)+SUMIFS('ANNUAL SUMMARY'!$AU$402,DU177,'ANNUAL SUMMARY'!$V$9,DF165,'ANNUAL SUMMARY'!$L$354)+SUMIFS('ANNUAL SUMMARY'!$AU$460,DU177,'ANNUAL SUMMARY'!$V$9,DF165,'ANNUAL SUMMARY'!$L$412)+SUMIFS('ANNUAL SUMMARY'!$AU$518,DU177,'ANNUAL SUMMARY'!$V$9,DF165,'ANNUAL SUMMARY'!$L$470)+SUMIFS('ANNUAL SUMMARY'!$AU$576,DU177,'ANNUAL SUMMARY'!$V$9,DF165,'ANNUAL SUMMARY'!$L$528)+SUMIFS('ANNUAL SUMMARY'!$AU$634,DU177,'ANNUAL SUMMARY'!$V$9,DF165,'ANNUAL SUMMARY'!$L$586)+SUMIFS('ANNUAL SUMMARY'!$AU$692,DU177,'ANNUAL SUMMARY'!$V$9,DF165,'ANNUAL SUMMARY'!$L$644)+SUMIFS('ANNUAL SUMMARY'!$CR$54,DU177,'ANNUAL SUMMARY'!$V$9,DF165,'ANNUAL SUMMARY'!$BI$6)+SUMIFS('ANNUAL SUMMARY'!$CR$112,DU177,'ANNUAL SUMMARY'!$V$9,DF165,'ANNUAL SUMMARY'!$BI$64)+SUMIFS('ANNUAL SUMMARY'!$CR$170,DU177,'ANNUAL SUMMARY'!$V$9,DF165,'ANNUAL SUMMARY'!$BI$122)+SUMIFS('ANNUAL SUMMARY'!$CR$228,DU177,'ANNUAL SUMMARY'!$V$9,DF165,'ANNUAL SUMMARY'!$BI$180)+SUMIFS('ANNUAL SUMMARY'!$CR$286,DU177,'ANNUAL SUMMARY'!$V$9,DF165,'ANNUAL SUMMARY'!$BI$238)+SUMIFS('ANNUAL SUMMARY'!$CR$344,DU177,'ANNUAL SUMMARY'!$V$9,DF165,'ANNUAL SUMMARY'!$BI$296)+SUMIFS('ANNUAL SUMMARY'!$CR$402,DU177,'ANNUAL SUMMARY'!$V$9,DF165,'ANNUAL SUMMARY'!$BI$354)+SUMIFS('ANNUAL SUMMARY'!$CR$460,DU177,'ANNUAL SUMMARY'!$V$9,DF165,'ANNUAL SUMMARY'!$BI$412)+SUMIFS('ANNUAL SUMMARY'!$CR$518,DU177,'ANNUAL SUMMARY'!$V$9,DF165,'ANNUAL SUMMARY'!$BI$470)+SUMIFS('ANNUAL SUMMARY'!$CR$576,DU177,'ANNUAL SUMMARY'!$V$9,DF165,'ANNUAL SUMMARY'!$BI$528)+SUMIFS('ANNUAL SUMMARY'!$CR$634,DU177,'ANNUAL SUMMARY'!$V$9,DF165,'ANNUAL SUMMARY'!$BI$586)+SUMIFS('ANNUAL SUMMARY'!$CR$692,DU177,'ANNUAL SUMMARY'!$V$9,DF165,'ANNUAL SUMMARY'!$BI$644)+SUMIFS('ANNUAL SUMMARY'!$EQ$54,DU177,'ANNUAL SUMMARY'!$V$9,DF165,'ANNUAL SUMMARY'!$DH$6)+SUMIFS('ANNUAL SUMMARY'!$EQ$112,DU177,'ANNUAL SUMMARY'!$V$9,DF165,'ANNUAL SUMMARY'!$DH$64)+SUMIFS('ANNUAL SUMMARY'!$EQ$170,DU177,'ANNUAL SUMMARY'!$V$9,DF165,'ANNUAL SUMMARY'!$DH$122)+SUMIFS('ANNUAL SUMMARY'!$EQ$228,DU177,'ANNUAL SUMMARY'!$V$9,DF165,'ANNUAL SUMMARY'!$DH$180)+SUMIFS('ANNUAL SUMMARY'!$EQ$286,DU177,'ANNUAL SUMMARY'!$V$9,DF165,'ANNUAL SUMMARY'!$DH$238)+SUMIFS('ANNUAL SUMMARY'!$EQ$344,DU177,'ANNUAL SUMMARY'!$V$9,DF165,'ANNUAL SUMMARY'!$DH$296)+SUMIFS('ANNUAL SUMMARY'!$EQ$402,DU177,'ANNUAL SUMMARY'!$V$9,DF165,'ANNUAL SUMMARY'!$DH$354)+SUMIFS('ANNUAL SUMMARY'!$EQ$460,DU177,'ANNUAL SUMMARY'!$V$9,DF165,'ANNUAL SUMMARY'!$DH$412)+SUMIFS('ANNUAL SUMMARY'!$EQ$518,DU177,'ANNUAL SUMMARY'!$V$9,DF165,'ANNUAL SUMMARY'!$DH$470)+SUMIFS('ANNUAL SUMMARY'!$EQ$576,DU177,'ANNUAL SUMMARY'!$V$9,DF165,'ANNUAL SUMMARY'!$DH$528)+SUMIFS('ANNUAL SUMMARY'!$EQ$634,DU177,'ANNUAL SUMMARY'!$V$9,DF165,'ANNUAL SUMMARY'!$DH$586)+SUMIFS('ANNUAL SUMMARY'!$EQ$692,DU177,'ANNUAL SUMMARY'!$V$9,DF165,'ANNUAL SUMMARY'!$DH$644)+SUMIFS('ANNUAL SUMMARY'!$GN$54,DU177,'ANNUAL SUMMARY'!$V$9,DF165,'ANNUAL SUMMARY'!$FE$6)+SUMIFS('ANNUAL SUMMARY'!$GN$112,DU177,'ANNUAL SUMMARY'!$V$9,DF165,'ANNUAL SUMMARY'!$FE$64)+SUMIFS('ANNUAL SUMMARY'!$GN$170,DU177,'ANNUAL SUMMARY'!$V$9,DF165,'ANNUAL SUMMARY'!$FE$122)+SUMIFS('ANNUAL SUMMARY'!$GN$228,DU177,'ANNUAL SUMMARY'!$V$9,DF165,'ANNUAL SUMMARY'!$FE$180)+SUMIFS('ANNUAL SUMMARY'!$GN$286,DU177,'ANNUAL SUMMARY'!$V$9,DF165,'ANNUAL SUMMARY'!$FE$238)+SUMIFS('ANNUAL SUMMARY'!$GN$344,DU177,'ANNUAL SUMMARY'!$V$9,DF165,'ANNUAL SUMMARY'!$FE$296)+SUMIFS('ANNUAL SUMMARY'!$GN$402,DU177,'ANNUAL SUMMARY'!$V$9,DF165,'ANNUAL SUMMARY'!$FE$354)+SUMIFS('ANNUAL SUMMARY'!$GN$460,DU177,'ANNUAL SUMMARY'!$V$9,DF165,'ANNUAL SUMMARY'!$FE$412)+SUMIFS('ANNUAL SUMMARY'!$GN$518,DU177,'ANNUAL SUMMARY'!$V$9,DF165,'ANNUAL SUMMARY'!$FE$470)+SUMIFS('ANNUAL SUMMARY'!$GN$576,DU177,'ANNUAL SUMMARY'!$V$9,DF165,'ANNUAL SUMMARY'!$FE$528)+SUMIFS('ANNUAL SUMMARY'!$GN$634,DU177,'ANNUAL SUMMARY'!$V$9,DF165,'ANNUAL SUMMARY'!$FE$586)+SUMIFS('ANNUAL SUMMARY'!$GN$692,DU177,'ANNUAL SUMMARY'!$V$9,DF165,'ANNUAL SUMMARY'!$FE$644)</f>
        <v>0</v>
      </c>
      <c r="EP177" s="1257"/>
      <c r="EQ177" s="1262"/>
      <c r="ER177" s="1263"/>
      <c r="ES177" s="154"/>
      <c r="ET177" s="732"/>
      <c r="EU177" s="733"/>
      <c r="EV177" s="733"/>
      <c r="EW177" s="733"/>
      <c r="EX177" s="795"/>
      <c r="EY177" s="796"/>
      <c r="EZ177" s="796"/>
      <c r="FA177" s="796"/>
      <c r="FB177" s="796"/>
      <c r="FC177" s="796"/>
      <c r="FD177" s="797"/>
      <c r="FE177" s="624"/>
      <c r="FF177" s="695" t="str">
        <f>'ANNUAL SUMMARY'!$O$22</f>
        <v>IFR</v>
      </c>
      <c r="FG177" s="696"/>
      <c r="FH177" s="696"/>
      <c r="FI177" s="696"/>
      <c r="FJ177" s="696"/>
      <c r="FK177" s="755">
        <f>SUMIF('ANNUAL SUMMARY'!$FE$622,FC165,'ANNUAL SUMMARY'!$FM$638)+SUMIF('ANNUAL SUMMARY'!$DH$622,FC165,'ANNUAL SUMMARY'!$DP$638)+SUMIF('ANNUAL SUMMARY'!$BI$622,FC165,'ANNUAL SUMMARY'!$BQ$638)+SUMIF('ANNUAL SUMMARY'!$L$622,FC165,'ANNUAL SUMMARY'!$T$638)+SUMIF('ANNUAL SUMMARY'!$FE$566,FC165,'ANNUAL SUMMARY'!$FM$582)+SUMIF('ANNUAL SUMMARY'!$DH$566,FC165,'ANNUAL SUMMARY'!$DP$582)+SUMIF('ANNUAL SUMMARY'!$BI$566,FC165,'ANNUAL SUMMARY'!$BQ$582)+SUMIF('ANNUAL SUMMARY'!$L$566,FC165,'ANNUAL SUMMARY'!$T$582)+SUMIF('ANNUAL SUMMARY'!$FE$510,FC165,'ANNUAL SUMMARY'!$FM$526)+SUMIF('ANNUAL SUMMARY'!$DH$510,FC165,'ANNUAL SUMMARY'!$DP$526)+SUMIF('ANNUAL SUMMARY'!$BI$510,FC165,'ANNUAL SUMMARY'!$BQ$526)+SUMIF('ANNUAL SUMMARY'!$L$510,FC165,'ANNUAL SUMMARY'!$T$526)+SUMIF('ANNUAL SUMMARY'!$FE$454,FC165,'ANNUAL SUMMARY'!$FM$470)+SUMIF('ANNUAL SUMMARY'!$DH$454,FC165,'ANNUAL SUMMARY'!$DP$470)+SUMIF('ANNUAL SUMMARY'!$BI$454,FC165,'ANNUAL SUMMARY'!$BQ$470)+SUMIF('ANNUAL SUMMARY'!$L$454,FC165,'ANNUAL SUMMARY'!$T$470)+SUMIF('ANNUAL SUMMARY'!$FE$398,FC165,'ANNUAL SUMMARY'!$FM$414)+SUMIF('ANNUAL SUMMARY'!$DH$398,FC165,'ANNUAL SUMMARY'!$DP$414)+SUMIF('ANNUAL SUMMARY'!$BI$398,FC165,'ANNUAL SUMMARY'!$BQ$414)+SUMIF('ANNUAL SUMMARY'!$L$398,FC165,'ANNUAL SUMMARY'!$T$414)+SUMIF('ANNUAL SUMMARY'!$FE$342,FC165,'ANNUAL SUMMARY'!$FM$358)+SUMIF('ANNUAL SUMMARY'!$DH$342,FC165,'ANNUAL SUMMARY'!$DP$358)+SUMIF('ANNUAL SUMMARY'!$BI$342,FC165,'ANNUAL SUMMARY'!$BQ$358)+SUMIF('ANNUAL SUMMARY'!$L$342,FC165,'ANNUAL SUMMARY'!$T$358)+SUMIF('ANNUAL SUMMARY'!$FE$286,FC165,'ANNUAL SUMMARY'!$FM$302)+SUMIF('ANNUAL SUMMARY'!$DH$286,FC165,'ANNUAL SUMMARY'!$DP$302)+SUMIF('ANNUAL SUMMARY'!$BI$286,FC165,'ANNUAL SUMMARY'!$BQ$302)+SUMIF('ANNUAL SUMMARY'!$L$286,FC165,'ANNUAL SUMMARY'!$T$302)+SUMIF('ANNUAL SUMMARY'!$FE$230,FC165,'ANNUAL SUMMARY'!$FM$246)+SUMIF('ANNUAL SUMMARY'!$DH$230,FC165,'ANNUAL SUMMARY'!$DP$246)+SUMIF('ANNUAL SUMMARY'!$BI$230,FC165,'ANNUAL SUMMARY'!$BQ$246)+SUMIF('ANNUAL SUMMARY'!$L$230,FC165,'ANNUAL SUMMARY'!$T$246)+SUMIF('ANNUAL SUMMARY'!$FE$174,FC165,'ANNUAL SUMMARY'!$FM$190)+SUMIF('ANNUAL SUMMARY'!$DH$174,FC165,'ANNUAL SUMMARY'!$DP$190)+SUMIF('ANNUAL SUMMARY'!$BI$174,FC165,'ANNUAL SUMMARY'!$BQ$190)+SUMIF('ANNUAL SUMMARY'!$L$174,FC165,'ANNUAL SUMMARY'!$T$190)+SUMIF('ANNUAL SUMMARY'!$FE$118,FC165,'ANNUAL SUMMARY'!$FM$134)+SUMIF('ANNUAL SUMMARY'!$DH$118,FC165,'ANNUAL SUMMARY'!$DP$134)+SUMIF('ANNUAL SUMMARY'!$BI$118,FC165,'ANNUAL SUMMARY'!$BQ$134)+SUMIF('ANNUAL SUMMARY'!$L$118,FC165,'ANNUAL SUMMARY'!$T$134)+SUMIF('ANNUAL SUMMARY'!$FE$62,FC165,'ANNUAL SUMMARY'!$FM$78)+SUMIF('ANNUAL SUMMARY'!$DH$62,FC165,'ANNUAL SUMMARY'!$DP$78)+SUMIF('ANNUAL SUMMARY'!$BI$62,FC165,'ANNUAL SUMMARY'!$BQ$78)+SUMIF('ANNUAL SUMMARY'!$L$62,FC165,'ANNUAL SUMMARY'!$T$78)+SUMIF('ANNUAL SUMMARY'!$FE$6,FC165,'ANNUAL SUMMARY'!$FM$22)+SUMIF('ANNUAL SUMMARY'!$DH$6,FC165,'ANNUAL SUMMARY'!$DP$22)+SUMIF('ANNUAL SUMMARY'!$BI$6,FC165,'ANNUAL SUMMARY'!$BQ$22)+SUMIF('ANNUAL SUMMARY'!$L$6,FC165,'ANNUAL SUMMARY'!$T$22)+SUMIF('PREVIOUS LOGS'!$K$6,FC165,'PREVIOUS LOGS'!$S$18)+SUMIF('PREVIOUS LOGS'!$K$59,$K$6,'PREVIOUS LOGS'!$S$71)+SUMIF('PREVIOUS LOGS'!$K$112,FC165,'PREVIOUS LOGS'!$S$124)+SUMIF('PREVIOUS LOGS'!$K$165,FC165,'PREVIOUS LOGS'!$S$177)+SUMIF('PREVIOUS LOGS'!$K$218,FC165,'PREVIOUS LOGS'!$S$230)+SUMIF('PREVIOUS LOGS'!$K$271,FC165,'PREVIOUS LOGS'!$S$283)+SUMIF('PREVIOUS LOGS'!$K$324,FC165,'PREVIOUS LOGS'!$S$336)+SUMIF('PREVIOUS LOGS'!$BH$6,FC165,'PREVIOUS LOGS'!$BP$18)+SUMIF('PREVIOUS LOGS'!$BH$59,$K$6,'PREVIOUS LOGS'!$BP$71)+SUMIF('PREVIOUS LOGS'!$BH$112,FC165,'PREVIOUS LOGS'!$BP$124)+SUMIF('PREVIOUS LOGS'!$BH$165,FC165,'PREVIOUS LOGS'!$BP$177)+SUMIF('PREVIOUS LOGS'!$BH$218,FC165,'PREVIOUS LOGS'!$BP$230)+SUMIF('PREVIOUS LOGS'!$BH$271,FC165,'PREVIOUS LOGS'!$BP$283)+SUMIF('PREVIOUS LOGS'!$BH$324,FC165,'PREVIOUS LOGS'!$BP$336)+SUMIF('PREVIOUS LOGS'!$DF$6,FC165,'PREVIOUS LOGS'!$DN$18)+SUMIF('PREVIOUS LOGS'!$DF$59,$K$6,'PREVIOUS LOGS'!$DN$71)+SUMIF('PREVIOUS LOGS'!$DF$112,FC165,'PREVIOUS LOGS'!$DN$124)+SUMIF('PREVIOUS LOGS'!$DF$165,FC165,'PREVIOUS LOGS'!$DN$177)+SUMIF('PREVIOUS LOGS'!$DF$218,FC165,'PREVIOUS LOGS'!$DN$230)+SUMIF('PREVIOUS LOGS'!$DF$271,FC165,'PREVIOUS LOGS'!$DN$283)+SUMIF('PREVIOUS LOGS'!$DF$324,FC165,'PREVIOUS LOGS'!$DN$336)+SUMIF('PREVIOUS LOGS'!$FC$6,FC165,'PREVIOUS LOGS'!$FK$18)+SUMIF('PREVIOUS LOGS'!$FC$59,$K$6,'PREVIOUS LOGS'!$FK$71)+SUMIF('PREVIOUS LOGS'!$FC$112,FC165,'PREVIOUS LOGS'!$FK$124)+SUMIF('PREVIOUS LOGS'!$FC$165,FC165,'PREVIOUS LOGS'!$FK$177)+SUMIF('PREVIOUS LOGS'!$FC$218,FC165,'PREVIOUS LOGS'!$FK$230)+SUMIF('PREVIOUS LOGS'!$FC$271,FC165,'PREVIOUS LOGS'!$FK$283)+SUMIF('PREVIOUS LOGS'!$FC$324,FC165,'PREVIOUS LOGS'!$FK$336)</f>
        <v>0</v>
      </c>
      <c r="FL177" s="755"/>
      <c r="FM177" s="755"/>
      <c r="FN177" s="755"/>
      <c r="FO177" s="755"/>
      <c r="FP177" s="755"/>
      <c r="FQ177" s="15"/>
      <c r="FR177" s="812">
        <f>IF(FR171=0," ",FR171+3)</f>
        <v>2025</v>
      </c>
      <c r="FS177" s="813"/>
      <c r="FT177" s="813"/>
      <c r="FU177" s="813"/>
      <c r="FV177" s="813"/>
      <c r="FW177" s="1118">
        <f>SUMIFS('ANNUAL SUMMARY'!$AF$54,FR177,'ANNUAL SUMMARY'!$V$9,FC165,'ANNUAL SUMMARY'!$L$6)+SUMIFS('ANNUAL SUMMARY'!$AF$112,FR177,'ANNUAL SUMMARY'!$V$9,FC165,'ANNUAL SUMMARY'!$L$64)+SUMIFS('ANNUAL SUMMARY'!$AF$170,FR177,'ANNUAL SUMMARY'!$V$9,FC165,'ANNUAL SUMMARY'!$L$122)+SUMIFS('ANNUAL SUMMARY'!$AF$228,FR177,'ANNUAL SUMMARY'!$V$9,FC165,'ANNUAL SUMMARY'!$L$180)+SUMIFS('ANNUAL SUMMARY'!$AF$286,FR177,'ANNUAL SUMMARY'!$V$9,FC165,'ANNUAL SUMMARY'!$L$238)+SUMIFS('ANNUAL SUMMARY'!$AF$344,FR177,'ANNUAL SUMMARY'!$V$9,FC165,'ANNUAL SUMMARY'!$L$296)+SUMIFS('ANNUAL SUMMARY'!$AF$402,FR177,'ANNUAL SUMMARY'!$V$9,FC165,'ANNUAL SUMMARY'!$L$354)+SUMIFS('ANNUAL SUMMARY'!$AF$460,FR177,'ANNUAL SUMMARY'!$V$9,FC165,'ANNUAL SUMMARY'!$L$412)+SUMIFS('ANNUAL SUMMARY'!$AF$518,FR177,'ANNUAL SUMMARY'!$V$9,FC165,'ANNUAL SUMMARY'!$L$470)+SUMIFS('ANNUAL SUMMARY'!$AF$576,FR177,'ANNUAL SUMMARY'!$V$9,FC165,'ANNUAL SUMMARY'!$L$528)+SUMIFS('ANNUAL SUMMARY'!$AF$634,FR177,'ANNUAL SUMMARY'!$V$9,FC165,'ANNUAL SUMMARY'!$L$586)+SUMIFS('ANNUAL SUMMARY'!$AF$692,FR177,'ANNUAL SUMMARY'!$V$9,FC165,'ANNUAL SUMMARY'!$L$644)+SUMIFS('ANNUAL SUMMARY'!$CC$54,FR177,'ANNUAL SUMMARY'!$V$9,FC165,'ANNUAL SUMMARY'!$BI$6)+SUMIFS('ANNUAL SUMMARY'!$CC$112,FR177,'ANNUAL SUMMARY'!$V$9,FC165,'ANNUAL SUMMARY'!$BI$64)+SUMIFS('ANNUAL SUMMARY'!$CC$170,FR177,'ANNUAL SUMMARY'!$V$9,FC165,'ANNUAL SUMMARY'!$BI$122)+SUMIFS('ANNUAL SUMMARY'!$CC$228,FR177,'ANNUAL SUMMARY'!$V$9,FC165,'ANNUAL SUMMARY'!$BI$180)+SUMIFS('ANNUAL SUMMARY'!$CC$286,FR177,'ANNUAL SUMMARY'!$V$9,FC165,'ANNUAL SUMMARY'!$BI$238)+SUMIFS('ANNUAL SUMMARY'!$CC$344,FR177,'ANNUAL SUMMARY'!$V$9,FC165,'ANNUAL SUMMARY'!$BI$296)+SUMIFS('ANNUAL SUMMARY'!$CC$402,FR177,'ANNUAL SUMMARY'!$V$9,FC165,'ANNUAL SUMMARY'!$BI$354)+SUMIFS('ANNUAL SUMMARY'!$CC$460,FR177,'ANNUAL SUMMARY'!$V$9,FC165,'ANNUAL SUMMARY'!$BI$412)+SUMIFS('ANNUAL SUMMARY'!$CC$518,FR177,'ANNUAL SUMMARY'!$V$9,FC165,'ANNUAL SUMMARY'!$BI$470)+SUMIFS('ANNUAL SUMMARY'!$CC$576,FR177,'ANNUAL SUMMARY'!$V$9,FC165,'ANNUAL SUMMARY'!$BI$528)+SUMIFS('ANNUAL SUMMARY'!$CC$634,FR177,'ANNUAL SUMMARY'!$V$9,FC165,'ANNUAL SUMMARY'!$BI$586)+SUMIFS('ANNUAL SUMMARY'!$CC$692,FR177,'ANNUAL SUMMARY'!$V$9,FC165,'ANNUAL SUMMARY'!$BI$644)+SUMIFS('ANNUAL SUMMARY'!$EB$54,FR177,'ANNUAL SUMMARY'!$V$9,FC165,'ANNUAL SUMMARY'!$DH$6)+SUMIFS('ANNUAL SUMMARY'!$EB$112,FR177,'ANNUAL SUMMARY'!$V$9,FC165,'ANNUAL SUMMARY'!$DH$64)+SUMIFS('ANNUAL SUMMARY'!$EB$170,FR177,'ANNUAL SUMMARY'!$V$9,FC165,'ANNUAL SUMMARY'!$DH$122)+SUMIFS('ANNUAL SUMMARY'!$EB$228,FR177,'ANNUAL SUMMARY'!$V$9,FC165,'ANNUAL SUMMARY'!$DH$180)+SUMIFS('ANNUAL SUMMARY'!$EB$286,FR177,'ANNUAL SUMMARY'!$V$9,FC165,'ANNUAL SUMMARY'!$DH$238)+SUMIFS('ANNUAL SUMMARY'!$EB$344,FR177,'ANNUAL SUMMARY'!$V$9,FC165,'ANNUAL SUMMARY'!$DH$296)+SUMIFS('ANNUAL SUMMARY'!$EB$402,FR177,'ANNUAL SUMMARY'!$V$9,FC165,'ANNUAL SUMMARY'!$DH$354)+SUMIFS('ANNUAL SUMMARY'!$EB$460,FR177,'ANNUAL SUMMARY'!$V$9,FC165,'ANNUAL SUMMARY'!$DH$412)+SUMIFS('ANNUAL SUMMARY'!$EB$518,FR177,'ANNUAL SUMMARY'!$V$9,FC165,'ANNUAL SUMMARY'!$DH$470)+SUMIFS('ANNUAL SUMMARY'!$EB$576,FR177,'ANNUAL SUMMARY'!$V$9,FC165,'ANNUAL SUMMARY'!$DH$528)+SUMIFS('ANNUAL SUMMARY'!$EB$634,FR177,'ANNUAL SUMMARY'!$V$9,FC165,'ANNUAL SUMMARY'!$DH$586)+SUMIFS('ANNUAL SUMMARY'!$EB$692,FR177,'ANNUAL SUMMARY'!$V$9,FC165,'ANNUAL SUMMARY'!$DH$644)+SUMIFS('ANNUAL SUMMARY'!$FY$54,FR177,'ANNUAL SUMMARY'!$V$9,FC165,'ANNUAL SUMMARY'!$FE$6)+SUMIFS('ANNUAL SUMMARY'!$FY$112,FR177,'ANNUAL SUMMARY'!$V$9,FC165,'ANNUAL SUMMARY'!$FE$64)+SUMIFS('ANNUAL SUMMARY'!$FY$170,FR177,'ANNUAL SUMMARY'!$V$9,FC165,'ANNUAL SUMMARY'!$FE$122)+SUMIFS('ANNUAL SUMMARY'!$FY$228,FR177,'ANNUAL SUMMARY'!$V$9,FC165,'ANNUAL SUMMARY'!$FE$180)+SUMIFS('ANNUAL SUMMARY'!$FY$286,FR177,'ANNUAL SUMMARY'!$V$9,FC165,'ANNUAL SUMMARY'!$FE$238)+SUMIFS('ANNUAL SUMMARY'!$FY$344,FR177,'ANNUAL SUMMARY'!$V$9,FC165,'ANNUAL SUMMARY'!$FE$296)+SUMIFS('ANNUAL SUMMARY'!$FY$402,FR177,'ANNUAL SUMMARY'!$V$9,FC165,'ANNUAL SUMMARY'!$FE$354)+SUMIFS('ANNUAL SUMMARY'!$FY$460,FR177,'ANNUAL SUMMARY'!$V$9,FC165,'ANNUAL SUMMARY'!$FE$412)+SUMIFS('ANNUAL SUMMARY'!$FY$518,FR177,'ANNUAL SUMMARY'!$V$9,FC165,'ANNUAL SUMMARY'!$FE$470)+SUMIFS('ANNUAL SUMMARY'!$FY$576,FR177,'ANNUAL SUMMARY'!$V$9,FC165,'ANNUAL SUMMARY'!$FE$528)+SUMIFS('ANNUAL SUMMARY'!$FY$634,FR177,'ANNUAL SUMMARY'!$V$9,FC165,'ANNUAL SUMMARY'!$FE$586)+SUMIFS('ANNUAL SUMMARY'!$FY$692,FR177,'ANNUAL SUMMARY'!$V$9,FC165,'ANNUAL SUMMARY'!$FE$644)</f>
        <v>0</v>
      </c>
      <c r="FX177" s="727"/>
      <c r="FY177" s="727"/>
      <c r="FZ177" s="727"/>
      <c r="GA177" s="727">
        <f>SUMIFS('ANNUAL SUMMARY'!$AJ$54,FR177,'ANNUAL SUMMARY'!$V$9,FC165,'ANNUAL SUMMARY'!$L$6)+SUMIFS('ANNUAL SUMMARY'!$AJ$112,FR177,'ANNUAL SUMMARY'!$V$9,FC165,'ANNUAL SUMMARY'!$L$64)+SUMIFS('ANNUAL SUMMARY'!$AJ$170,FR177,'ANNUAL SUMMARY'!$V$9,FC165,'ANNUAL SUMMARY'!$L$122)+SUMIFS('ANNUAL SUMMARY'!$AJ$228,FR177,'ANNUAL SUMMARY'!$V$9,FC165,'ANNUAL SUMMARY'!$L$180)+SUMIFS('ANNUAL SUMMARY'!$AJ$286,FR177,'ANNUAL SUMMARY'!$V$9,FC165,'ANNUAL SUMMARY'!$L$238)+SUMIFS('ANNUAL SUMMARY'!$AJ$344,FR177,'ANNUAL SUMMARY'!$V$9,FC165,'ANNUAL SUMMARY'!$L$296)+SUMIFS('ANNUAL SUMMARY'!$AJ$402,FR177,'ANNUAL SUMMARY'!$V$9,FC165,'ANNUAL SUMMARY'!$L$354)+SUMIFS('ANNUAL SUMMARY'!$AJ$460,FR177,'ANNUAL SUMMARY'!$V$9,FC165,'ANNUAL SUMMARY'!$L$412)+SUMIFS('ANNUAL SUMMARY'!$AJ$518,FR177,'ANNUAL SUMMARY'!$V$9,FC165,'ANNUAL SUMMARY'!$L$470)+SUMIFS('ANNUAL SUMMARY'!$AJ$576,FR177,'ANNUAL SUMMARY'!$V$9,FC165,'ANNUAL SUMMARY'!$L$528)+SUMIFS('ANNUAL SUMMARY'!$AJ$634,FR177,'ANNUAL SUMMARY'!$V$9,FC165,'ANNUAL SUMMARY'!$L$586)+SUMIFS('ANNUAL SUMMARY'!$AJ$692,FR177,'ANNUAL SUMMARY'!$V$9,FC165,'ANNUAL SUMMARY'!$L$644)+SUMIFS('ANNUAL SUMMARY'!$CG$54,FR177,'ANNUAL SUMMARY'!$V$9,FC165,'ANNUAL SUMMARY'!$BI$6)+SUMIFS('ANNUAL SUMMARY'!$CG$112,FR177,'ANNUAL SUMMARY'!$V$9,FC165,'ANNUAL SUMMARY'!$BI$64)+SUMIFS('ANNUAL SUMMARY'!$CG$170,FR177,'ANNUAL SUMMARY'!$V$9,FC165,'ANNUAL SUMMARY'!$BI$122)+SUMIFS('ANNUAL SUMMARY'!$CG$228,FR177,'ANNUAL SUMMARY'!$V$9,FC165,'ANNUAL SUMMARY'!$BI$180)+SUMIFS('ANNUAL SUMMARY'!$CG$286,FR177,'ANNUAL SUMMARY'!$V$9,FC165,'ANNUAL SUMMARY'!$BI$238)+SUMIFS('ANNUAL SUMMARY'!$CG$344,FR177,'ANNUAL SUMMARY'!$V$9,FC165,'ANNUAL SUMMARY'!$BI$296)+SUMIFS('ANNUAL SUMMARY'!$CG$402,FR177,'ANNUAL SUMMARY'!$V$9,FC165,'ANNUAL SUMMARY'!$BI$354)+SUMIFS('ANNUAL SUMMARY'!$CG$460,FR177,'ANNUAL SUMMARY'!$V$9,FC165,'ANNUAL SUMMARY'!$BI$412)+SUMIFS('ANNUAL SUMMARY'!$CG$518,FR177,'ANNUAL SUMMARY'!$V$9,FC165,'ANNUAL SUMMARY'!$BI$470)+SUMIFS('ANNUAL SUMMARY'!$CG$576,FR177,'ANNUAL SUMMARY'!$V$9,FC165,'ANNUAL SUMMARY'!$BI$528)+SUMIFS('ANNUAL SUMMARY'!$CG$634,FR177,'ANNUAL SUMMARY'!$V$9,FC165,'ANNUAL SUMMARY'!$BI$586)+SUMIFS('ANNUAL SUMMARY'!$CG$692,FR177,'ANNUAL SUMMARY'!$V$9,FC165,'ANNUAL SUMMARY'!$BI$644)+SUMIFS('ANNUAL SUMMARY'!$EF$54,FR177,'ANNUAL SUMMARY'!$V$9,FC165,'ANNUAL SUMMARY'!$DH$6)+SUMIFS('ANNUAL SUMMARY'!$EF$112,FR177,'ANNUAL SUMMARY'!$V$9,FC165,'ANNUAL SUMMARY'!$DH$64)+SUMIFS('ANNUAL SUMMARY'!$EF$170,FR177,'ANNUAL SUMMARY'!$V$9,FC165,'ANNUAL SUMMARY'!$DH$122)+SUMIFS('ANNUAL SUMMARY'!$EF$228,FR177,'ANNUAL SUMMARY'!$V$9,FC165,'ANNUAL SUMMARY'!$DH$180)+SUMIFS('ANNUAL SUMMARY'!$EF$286,FR177,'ANNUAL SUMMARY'!$V$9,FC165,'ANNUAL SUMMARY'!$DH$238)+SUMIFS('ANNUAL SUMMARY'!$EF$344,FR177,'ANNUAL SUMMARY'!$V$9,FC165,'ANNUAL SUMMARY'!$DH$296)+SUMIFS('ANNUAL SUMMARY'!$EF$402,FR177,'ANNUAL SUMMARY'!$V$9,FC165,'ANNUAL SUMMARY'!$DH$354)+SUMIFS('ANNUAL SUMMARY'!$EF$460,FR177,'ANNUAL SUMMARY'!$V$9,FC165,'ANNUAL SUMMARY'!$DH$412)+SUMIFS('ANNUAL SUMMARY'!$EF$518,FR177,'ANNUAL SUMMARY'!$V$9,FC165,'ANNUAL SUMMARY'!$DH$470)+SUMIFS('ANNUAL SUMMARY'!$EF$576,FR177,'ANNUAL SUMMARY'!$V$9,FC165,'ANNUAL SUMMARY'!$DH$528)+SUMIFS('ANNUAL SUMMARY'!$EF$634,FR177,'ANNUAL SUMMARY'!$V$9,FC165,'ANNUAL SUMMARY'!$DH$586)+SUMIFS('ANNUAL SUMMARY'!$EF$692,FR177,'ANNUAL SUMMARY'!$V$9,FC165,'ANNUAL SUMMARY'!$DH$644)+SUMIFS('ANNUAL SUMMARY'!$GC$54,FR177,'ANNUAL SUMMARY'!$V$9,FC165,'ANNUAL SUMMARY'!$FE$6)+SUMIFS('ANNUAL SUMMARY'!$GC$112,FR177,'ANNUAL SUMMARY'!$V$9,FC165,'ANNUAL SUMMARY'!$FE$64)+SUMIFS('ANNUAL SUMMARY'!$GC$170,FR177,'ANNUAL SUMMARY'!$V$9,FC165,'ANNUAL SUMMARY'!$FE$122)+SUMIFS('ANNUAL SUMMARY'!$GC$228,FR177,'ANNUAL SUMMARY'!$V$9,FC165,'ANNUAL SUMMARY'!$FE$180)+SUMIFS('ANNUAL SUMMARY'!$GC$286,FR177,'ANNUAL SUMMARY'!$V$9,FC165,'ANNUAL SUMMARY'!$FE$238)+SUMIFS('ANNUAL SUMMARY'!$GC$344,FR177,'ANNUAL SUMMARY'!$V$9,FC165,'ANNUAL SUMMARY'!$FE$296)+SUMIFS('ANNUAL SUMMARY'!$GC$402,FR177,'ANNUAL SUMMARY'!$V$9,FC165,'ANNUAL SUMMARY'!$FE$354)+SUMIFS('ANNUAL SUMMARY'!$GC$460,FR177,'ANNUAL SUMMARY'!$V$9,FC165,'ANNUAL SUMMARY'!$FE$412)+SUMIFS('ANNUAL SUMMARY'!$GC$518,FR177,'ANNUAL SUMMARY'!$V$9,FC165,'ANNUAL SUMMARY'!$FE$470)+SUMIFS('ANNUAL SUMMARY'!$GC$576,FR177,'ANNUAL SUMMARY'!$V$9,FC165,'ANNUAL SUMMARY'!$FE$528)+SUMIFS('ANNUAL SUMMARY'!$GC$634,FR177,'ANNUAL SUMMARY'!$V$9,FC165,'ANNUAL SUMMARY'!$FE$586)+SUMIFS('ANNUAL SUMMARY'!$GC$692,FR177,'ANNUAL SUMMARY'!$V$9,FC165,'ANNUAL SUMMARY'!$FE$644)</f>
        <v>0</v>
      </c>
      <c r="GB177" s="727"/>
      <c r="GC177" s="727"/>
      <c r="GD177" s="727"/>
      <c r="GE177" s="727">
        <f>SUMIFS('ANNUAL SUMMARY'!$AN$54,FR177,'ANNUAL SUMMARY'!$V$9,FC165,'ANNUAL SUMMARY'!$L$6)+SUMIFS('ANNUAL SUMMARY'!$AN$112,FR177,'ANNUAL SUMMARY'!$V$9,FC165,'ANNUAL SUMMARY'!$L$64)+SUMIFS('ANNUAL SUMMARY'!$AN$170,FR177,'ANNUAL SUMMARY'!$V$9,FC165,'ANNUAL SUMMARY'!$L$122)+SUMIFS('ANNUAL SUMMARY'!$AN$228,FR177,'ANNUAL SUMMARY'!$V$9,FC165,'ANNUAL SUMMARY'!$L$180)+SUMIFS('ANNUAL SUMMARY'!$AN$286,FR177,'ANNUAL SUMMARY'!$V$9,FC165,'ANNUAL SUMMARY'!$L$238)+SUMIFS('ANNUAL SUMMARY'!$AN$344,FR177,'ANNUAL SUMMARY'!$V$9,FC165,'ANNUAL SUMMARY'!$L$296)+SUMIFS('ANNUAL SUMMARY'!$AN$402,FR177,'ANNUAL SUMMARY'!$V$9,FC165,'ANNUAL SUMMARY'!$L$354)+SUMIFS('ANNUAL SUMMARY'!$AN$460,FR177,'ANNUAL SUMMARY'!$V$9,FC165,'ANNUAL SUMMARY'!$L$412)+SUMIFS('ANNUAL SUMMARY'!$AN$518,FR177,'ANNUAL SUMMARY'!$V$9,FC165,'ANNUAL SUMMARY'!$L$470)+SUMIFS('ANNUAL SUMMARY'!$AN$576,FR177,'ANNUAL SUMMARY'!$V$9,FC165,'ANNUAL SUMMARY'!$L$528)+SUMIFS('ANNUAL SUMMARY'!$AN$634,FR177,'ANNUAL SUMMARY'!$V$9,FC165,'ANNUAL SUMMARY'!$L$586)+SUMIFS('ANNUAL SUMMARY'!$AN$692,FR177,'ANNUAL SUMMARY'!$V$9,FC165,'ANNUAL SUMMARY'!$L$644)+SUMIFS('ANNUAL SUMMARY'!$CK$54,FR177,'ANNUAL SUMMARY'!$V$9,FC165,'ANNUAL SUMMARY'!$BI$6)+SUMIFS('ANNUAL SUMMARY'!$CK$112,FR177,'ANNUAL SUMMARY'!$V$9,FC165,'ANNUAL SUMMARY'!$BI$64)+SUMIFS('ANNUAL SUMMARY'!$CK$170,FR177,'ANNUAL SUMMARY'!$V$9,FC165,'ANNUAL SUMMARY'!$BI$122)+SUMIFS('ANNUAL SUMMARY'!$CK$228,FR177,'ANNUAL SUMMARY'!$V$9,FC165,'ANNUAL SUMMARY'!$BI$180)+SUMIFS('ANNUAL SUMMARY'!$CK$286,FR177,'ANNUAL SUMMARY'!$V$9,FC165,'ANNUAL SUMMARY'!$BI$238)+SUMIFS('ANNUAL SUMMARY'!$CK$344,FR177,'ANNUAL SUMMARY'!$V$9,FC165,'ANNUAL SUMMARY'!$BI$296)+SUMIFS('ANNUAL SUMMARY'!$CK$402,FR177,'ANNUAL SUMMARY'!$V$9,FC165,'ANNUAL SUMMARY'!$BI$354)+SUMIFS('ANNUAL SUMMARY'!$CK$460,FR177,'ANNUAL SUMMARY'!$V$9,FC165,'ANNUAL SUMMARY'!$BI$412)+SUMIFS('ANNUAL SUMMARY'!$CK$518,FR177,'ANNUAL SUMMARY'!$V$9,FC165,'ANNUAL SUMMARY'!$BI$470)+SUMIFS('ANNUAL SUMMARY'!$CK$576,FR177,'ANNUAL SUMMARY'!$V$9,FC165,'ANNUAL SUMMARY'!$BI$528)+SUMIFS('ANNUAL SUMMARY'!$CK$634,FR177,'ANNUAL SUMMARY'!$V$9,FC165,'ANNUAL SUMMARY'!$BI$586)+SUMIFS('ANNUAL SUMMARY'!$CK$692,FR177,'ANNUAL SUMMARY'!$V$9,FC165,'ANNUAL SUMMARY'!$BI$644)+SUMIFS('ANNUAL SUMMARY'!$EJ$54,FR177,'ANNUAL SUMMARY'!$V$9,FC165,'ANNUAL SUMMARY'!$DH$6)+SUMIFS('ANNUAL SUMMARY'!$EJ$112,FR177,'ANNUAL SUMMARY'!$V$9,FC165,'ANNUAL SUMMARY'!$DH$64)+SUMIFS('ANNUAL SUMMARY'!$EJ$170,FR177,'ANNUAL SUMMARY'!$V$9,FC165,'ANNUAL SUMMARY'!$DH$122)+SUMIFS('ANNUAL SUMMARY'!$EJ$228,FR177,'ANNUAL SUMMARY'!$V$9,FC165,'ANNUAL SUMMARY'!$DH$180)+SUMIFS('ANNUAL SUMMARY'!$EJ$286,FR177,'ANNUAL SUMMARY'!$V$9,FC165,'ANNUAL SUMMARY'!$DH$238)+SUMIFS('ANNUAL SUMMARY'!$EJ$344,FR177,'ANNUAL SUMMARY'!$V$9,FC165,'ANNUAL SUMMARY'!$DH$296)+SUMIFS('ANNUAL SUMMARY'!$EJ$402,FR177,'ANNUAL SUMMARY'!$V$9,FC165,'ANNUAL SUMMARY'!$DH$354)+SUMIFS('ANNUAL SUMMARY'!$EJ$460,FR177,'ANNUAL SUMMARY'!$V$9,FC165,'ANNUAL SUMMARY'!$DH$412)+SUMIFS('ANNUAL SUMMARY'!$EJ$518,FR177,'ANNUAL SUMMARY'!$V$9,FC165,'ANNUAL SUMMARY'!$DH$470)+SUMIFS('ANNUAL SUMMARY'!$EJ$576,FR177,'ANNUAL SUMMARY'!$V$9,FC165,'ANNUAL SUMMARY'!$DH$528)+SUMIFS('ANNUAL SUMMARY'!$EJ$634,FR177,'ANNUAL SUMMARY'!$V$9,FC165,'ANNUAL SUMMARY'!$DH$586)+SUMIFS('ANNUAL SUMMARY'!$EJ$692,FR177,'ANNUAL SUMMARY'!$V$9,FC165,'ANNUAL SUMMARY'!$DH$644)+SUMIFS('ANNUAL SUMMARY'!$GG$54,FR177,'ANNUAL SUMMARY'!$V$9,FC165,'ANNUAL SUMMARY'!$FE$6)+SUMIFS('ANNUAL SUMMARY'!$GG$112,FR177,'ANNUAL SUMMARY'!$V$9,FC165,'ANNUAL SUMMARY'!$FE$64)+SUMIFS('ANNUAL SUMMARY'!$GG$170,FR177,'ANNUAL SUMMARY'!$V$9,FC165,'ANNUAL SUMMARY'!$FE$122)+SUMIFS('ANNUAL SUMMARY'!$GG$228,FR177,'ANNUAL SUMMARY'!$V$9,FC165,'ANNUAL SUMMARY'!$FE$180)+SUMIFS('ANNUAL SUMMARY'!$GG$286,FR177,'ANNUAL SUMMARY'!$V$9,FC165,'ANNUAL SUMMARY'!$FE$238)+SUMIFS('ANNUAL SUMMARY'!$GG$344,FR177,'ANNUAL SUMMARY'!$V$9,FC165,'ANNUAL SUMMARY'!$FE$296)+SUMIFS('ANNUAL SUMMARY'!$GG$402,FR177,'ANNUAL SUMMARY'!$V$9,FC165,'ANNUAL SUMMARY'!$FE$354)+SUMIFS('ANNUAL SUMMARY'!$GG$460,FR177,'ANNUAL SUMMARY'!$V$9,FC165,'ANNUAL SUMMARY'!$FE$412)+SUMIFS('ANNUAL SUMMARY'!$GG$518,FR177,'ANNUAL SUMMARY'!$V$9,FC165,'ANNUAL SUMMARY'!$FE$470)+SUMIFS('ANNUAL SUMMARY'!$GG$576,FR177,'ANNUAL SUMMARY'!$V$9,FC165,'ANNUAL SUMMARY'!$FE$528)+SUMIFS('ANNUAL SUMMARY'!$GG$634,FR177,'ANNUAL SUMMARY'!$V$9,FC165,'ANNUAL SUMMARY'!$FE$586)+SUMIFS('ANNUAL SUMMARY'!$GG$692,FR177,'ANNUAL SUMMARY'!$V$9,FC165,'ANNUAL SUMMARY'!$FE$644)</f>
        <v>0</v>
      </c>
      <c r="GF177" s="727"/>
      <c r="GG177" s="727"/>
      <c r="GH177" s="727"/>
      <c r="GI177" s="728">
        <f>SUMIFS('ANNUAL SUMMARY'!$AR$54,FR177,'ANNUAL SUMMARY'!$V$9,FC165,'ANNUAL SUMMARY'!$L$6)+SUMIFS('ANNUAL SUMMARY'!$AR$112,FR177,'ANNUAL SUMMARY'!$V$9,FC165,'ANNUAL SUMMARY'!$L$64)+SUMIFS('ANNUAL SUMMARY'!$AR$170,FR177,'ANNUAL SUMMARY'!$V$9,FC165,'ANNUAL SUMMARY'!$L$122)+SUMIFS('ANNUAL SUMMARY'!$AR$228,FR177,'ANNUAL SUMMARY'!$V$9,FC165,'ANNUAL SUMMARY'!$L$180)+SUMIFS('ANNUAL SUMMARY'!$AR$286,FR177,'ANNUAL SUMMARY'!$V$9,FC165,'ANNUAL SUMMARY'!$L$238)+SUMIFS('ANNUAL SUMMARY'!$AR$344,FR177,'ANNUAL SUMMARY'!$V$9,FC165,'ANNUAL SUMMARY'!$L$296)+SUMIFS('ANNUAL SUMMARY'!$AR$402,FR177,'ANNUAL SUMMARY'!$V$9,FC165,'ANNUAL SUMMARY'!$L$354)+SUMIFS('ANNUAL SUMMARY'!$AR$460,FR177,'ANNUAL SUMMARY'!$V$9,FC165,'ANNUAL SUMMARY'!$L$412)+SUMIFS('ANNUAL SUMMARY'!$AR$518,FR177,'ANNUAL SUMMARY'!$V$9,FC165,'ANNUAL SUMMARY'!$L$470)+SUMIFS('ANNUAL SUMMARY'!$AR$576,FR177,'ANNUAL SUMMARY'!$V$9,FC165,'ANNUAL SUMMARY'!$L$528)+SUMIFS('ANNUAL SUMMARY'!$AR$634,FR177,'ANNUAL SUMMARY'!$V$9,FC165,'ANNUAL SUMMARY'!$L$586)+SUMIFS('ANNUAL SUMMARY'!$AR$692,FR177,'ANNUAL SUMMARY'!$V$9,FC165,'ANNUAL SUMMARY'!$L$644)+SUMIFS('ANNUAL SUMMARY'!$CO$54,FR177,'ANNUAL SUMMARY'!$V$9,FC165,'ANNUAL SUMMARY'!$BI$6)+SUMIFS('ANNUAL SUMMARY'!$CO$112,FR177,'ANNUAL SUMMARY'!$V$9,FC165,'ANNUAL SUMMARY'!$BI$64)+SUMIFS('ANNUAL SUMMARY'!$CO$170,FR177,'ANNUAL SUMMARY'!$V$9,FC165,'ANNUAL SUMMARY'!$BI$122)+SUMIFS('ANNUAL SUMMARY'!$CO$228,FR177,'ANNUAL SUMMARY'!$V$9,FC165,'ANNUAL SUMMARY'!$BI$180)+SUMIFS('ANNUAL SUMMARY'!$CO$286,FR177,'ANNUAL SUMMARY'!$V$9,FC165,'ANNUAL SUMMARY'!$BI$238)+SUMIFS('ANNUAL SUMMARY'!$CO$344,FR177,'ANNUAL SUMMARY'!$V$9,FC165,'ANNUAL SUMMARY'!$BI$296)+SUMIFS('ANNUAL SUMMARY'!$CO$402,FR177,'ANNUAL SUMMARY'!$V$9,FC165,'ANNUAL SUMMARY'!$BI$354)+SUMIFS('ANNUAL SUMMARY'!$CO$460,FR177,'ANNUAL SUMMARY'!$V$9,FC165,'ANNUAL SUMMARY'!$BI$412)+SUMIFS('ANNUAL SUMMARY'!$CO$518,FR177,'ANNUAL SUMMARY'!$V$9,FC165,'ANNUAL SUMMARY'!$BI$470)+SUMIFS('ANNUAL SUMMARY'!$CO$576,FR177,'ANNUAL SUMMARY'!$V$9,FC165,'ANNUAL SUMMARY'!$BI$528)+SUMIFS('ANNUAL SUMMARY'!$CO$634,FR177,'ANNUAL SUMMARY'!$V$9,FC165,'ANNUAL SUMMARY'!$BI$586)+SUMIFS('ANNUAL SUMMARY'!$CO$692,FR177,'ANNUAL SUMMARY'!$V$9,FC165,'ANNUAL SUMMARY'!$BI$644)+SUMIFS('ANNUAL SUMMARY'!$EN$54,FR177,'ANNUAL SUMMARY'!$V$9,FC165,'ANNUAL SUMMARY'!$DH$6)+SUMIFS('ANNUAL SUMMARY'!$EN$112,FR177,'ANNUAL SUMMARY'!$V$9,FC165,'ANNUAL SUMMARY'!$DH$64)+SUMIFS('ANNUAL SUMMARY'!$EN$170,FR177,'ANNUAL SUMMARY'!$V$9,FC165,'ANNUAL SUMMARY'!$DH$122)+SUMIFS('ANNUAL SUMMARY'!$EN$228,FR177,'ANNUAL SUMMARY'!$V$9,FC165,'ANNUAL SUMMARY'!$DH$180)+SUMIFS('ANNUAL SUMMARY'!$EN$286,FR177,'ANNUAL SUMMARY'!$V$9,FC165,'ANNUAL SUMMARY'!$DH$238)+SUMIFS('ANNUAL SUMMARY'!$EN$344,FR177,'ANNUAL SUMMARY'!$V$9,FC165,'ANNUAL SUMMARY'!$DH$296)+SUMIFS('ANNUAL SUMMARY'!$EN$402,FR177,'ANNUAL SUMMARY'!$V$9,FC165,'ANNUAL SUMMARY'!$DH$354)+SUMIFS('ANNUAL SUMMARY'!$EN$460,FR177,'ANNUAL SUMMARY'!$V$9,FC165,'ANNUAL SUMMARY'!$DH$412)+SUMIFS('ANNUAL SUMMARY'!$EN$518,FR177,'ANNUAL SUMMARY'!$V$9,FC165,'ANNUAL SUMMARY'!$DH$470)+SUMIFS('ANNUAL SUMMARY'!$EN$576,FR177,'ANNUAL SUMMARY'!$V$9,FC165,'ANNUAL SUMMARY'!$DH$528)+SUMIFS('ANNUAL SUMMARY'!$EN$634,FR177,'ANNUAL SUMMARY'!$V$9,FC165,'ANNUAL SUMMARY'!$DH$586)+SUMIFS('ANNUAL SUMMARY'!$EN$692,FR177,'ANNUAL SUMMARY'!$V$9,FC165,'ANNUAL SUMMARY'!$DH$644)+SUMIFS('ANNUAL SUMMARY'!$GK$54,FR177,'ANNUAL SUMMARY'!$V$9,FC165,'ANNUAL SUMMARY'!$FE$6)+SUMIFS('ANNUAL SUMMARY'!$GK$112,FR177,'ANNUAL SUMMARY'!$V$9,FC165,'ANNUAL SUMMARY'!$FE$64)+SUMIFS('ANNUAL SUMMARY'!$GK$170,FR177,'ANNUAL SUMMARY'!$V$9,FC165,'ANNUAL SUMMARY'!$FE$122)+SUMIFS('ANNUAL SUMMARY'!$GK$228,FR177,'ANNUAL SUMMARY'!$V$9,FC165,'ANNUAL SUMMARY'!$FE$180)+SUMIFS('ANNUAL SUMMARY'!$GK$286,FR177,'ANNUAL SUMMARY'!$V$9,FC165,'ANNUAL SUMMARY'!$FE$238)+SUMIFS('ANNUAL SUMMARY'!$GK$344,FR177,'ANNUAL SUMMARY'!$V$9,FC165,'ANNUAL SUMMARY'!$FE$296)+SUMIFS('ANNUAL SUMMARY'!$GK$402,FR177,'ANNUAL SUMMARY'!$V$9,FC165,'ANNUAL SUMMARY'!$FE$354)+SUMIFS('ANNUAL SUMMARY'!$GK$460,FR177,'ANNUAL SUMMARY'!$V$9,FC165,'ANNUAL SUMMARY'!$FE$412)+SUMIFS('ANNUAL SUMMARY'!$GK$518,FR177,'ANNUAL SUMMARY'!$V$9,FC165,'ANNUAL SUMMARY'!$FE$470)+SUMIFS('ANNUAL SUMMARY'!$GK$576,FR177,'ANNUAL SUMMARY'!$V$9,FC165,'ANNUAL SUMMARY'!$FE$528)+SUMIFS('ANNUAL SUMMARY'!$GK$634,FR177,'ANNUAL SUMMARY'!$V$9,FC165,'ANNUAL SUMMARY'!$FE$586)+SUMIFS('ANNUAL SUMMARY'!$GK$692,FR177,'ANNUAL SUMMARY'!$V$9,FC165,'ANNUAL SUMMARY'!$FE$644)</f>
        <v>0</v>
      </c>
      <c r="GJ177" s="728"/>
      <c r="GK177" s="728"/>
      <c r="GL177" s="728">
        <f>SUMIFS('ANNUAL SUMMARY'!$AU$54,FR177,'ANNUAL SUMMARY'!$V$9,FC165,'ANNUAL SUMMARY'!$L$6)+SUMIFS('ANNUAL SUMMARY'!$AU$112,FR177,'ANNUAL SUMMARY'!$V$9,FC165,'ANNUAL SUMMARY'!$L$64)+SUMIFS('ANNUAL SUMMARY'!$AU$170,FR177,'ANNUAL SUMMARY'!$V$9,FC165,'ANNUAL SUMMARY'!$L$122)+SUMIFS('ANNUAL SUMMARY'!$AU$228,FR177,'ANNUAL SUMMARY'!$V$9,FC165,'ANNUAL SUMMARY'!$L$180)+SUMIFS('ANNUAL SUMMARY'!$AU$286,FR177,'ANNUAL SUMMARY'!$V$9,FC165,'ANNUAL SUMMARY'!$L$238)+SUMIFS('ANNUAL SUMMARY'!$AU$344,FR177,'ANNUAL SUMMARY'!$V$9,FC165,'ANNUAL SUMMARY'!$L$296)+SUMIFS('ANNUAL SUMMARY'!$AU$402,FR177,'ANNUAL SUMMARY'!$V$9,FC165,'ANNUAL SUMMARY'!$L$354)+SUMIFS('ANNUAL SUMMARY'!$AU$460,FR177,'ANNUAL SUMMARY'!$V$9,FC165,'ANNUAL SUMMARY'!$L$412)+SUMIFS('ANNUAL SUMMARY'!$AU$518,FR177,'ANNUAL SUMMARY'!$V$9,FC165,'ANNUAL SUMMARY'!$L$470)+SUMIFS('ANNUAL SUMMARY'!$AU$576,FR177,'ANNUAL SUMMARY'!$V$9,FC165,'ANNUAL SUMMARY'!$L$528)+SUMIFS('ANNUAL SUMMARY'!$AU$634,FR177,'ANNUAL SUMMARY'!$V$9,FC165,'ANNUAL SUMMARY'!$L$586)+SUMIFS('ANNUAL SUMMARY'!$AU$692,FR177,'ANNUAL SUMMARY'!$V$9,FC165,'ANNUAL SUMMARY'!$L$644)+SUMIFS('ANNUAL SUMMARY'!$CR$54,FR177,'ANNUAL SUMMARY'!$V$9,FC165,'ANNUAL SUMMARY'!$BI$6)+SUMIFS('ANNUAL SUMMARY'!$CR$112,FR177,'ANNUAL SUMMARY'!$V$9,FC165,'ANNUAL SUMMARY'!$BI$64)+SUMIFS('ANNUAL SUMMARY'!$CR$170,FR177,'ANNUAL SUMMARY'!$V$9,FC165,'ANNUAL SUMMARY'!$BI$122)+SUMIFS('ANNUAL SUMMARY'!$CR$228,FR177,'ANNUAL SUMMARY'!$V$9,FC165,'ANNUAL SUMMARY'!$BI$180)+SUMIFS('ANNUAL SUMMARY'!$CR$286,FR177,'ANNUAL SUMMARY'!$V$9,FC165,'ANNUAL SUMMARY'!$BI$238)+SUMIFS('ANNUAL SUMMARY'!$CR$344,FR177,'ANNUAL SUMMARY'!$V$9,FC165,'ANNUAL SUMMARY'!$BI$296)+SUMIFS('ANNUAL SUMMARY'!$CR$402,FR177,'ANNUAL SUMMARY'!$V$9,FC165,'ANNUAL SUMMARY'!$BI$354)+SUMIFS('ANNUAL SUMMARY'!$CR$460,FR177,'ANNUAL SUMMARY'!$V$9,FC165,'ANNUAL SUMMARY'!$BI$412)+SUMIFS('ANNUAL SUMMARY'!$CR$518,FR177,'ANNUAL SUMMARY'!$V$9,FC165,'ANNUAL SUMMARY'!$BI$470)+SUMIFS('ANNUAL SUMMARY'!$CR$576,FR177,'ANNUAL SUMMARY'!$V$9,FC165,'ANNUAL SUMMARY'!$BI$528)+SUMIFS('ANNUAL SUMMARY'!$CR$634,FR177,'ANNUAL SUMMARY'!$V$9,FC165,'ANNUAL SUMMARY'!$BI$586)+SUMIFS('ANNUAL SUMMARY'!$CR$692,FR177,'ANNUAL SUMMARY'!$V$9,FC165,'ANNUAL SUMMARY'!$BI$644)+SUMIFS('ANNUAL SUMMARY'!$EQ$54,FR177,'ANNUAL SUMMARY'!$V$9,FC165,'ANNUAL SUMMARY'!$DH$6)+SUMIFS('ANNUAL SUMMARY'!$EQ$112,FR177,'ANNUAL SUMMARY'!$V$9,FC165,'ANNUAL SUMMARY'!$DH$64)+SUMIFS('ANNUAL SUMMARY'!$EQ$170,FR177,'ANNUAL SUMMARY'!$V$9,FC165,'ANNUAL SUMMARY'!$DH$122)+SUMIFS('ANNUAL SUMMARY'!$EQ$228,FR177,'ANNUAL SUMMARY'!$V$9,FC165,'ANNUAL SUMMARY'!$DH$180)+SUMIFS('ANNUAL SUMMARY'!$EQ$286,FR177,'ANNUAL SUMMARY'!$V$9,FC165,'ANNUAL SUMMARY'!$DH$238)+SUMIFS('ANNUAL SUMMARY'!$EQ$344,FR177,'ANNUAL SUMMARY'!$V$9,FC165,'ANNUAL SUMMARY'!$DH$296)+SUMIFS('ANNUAL SUMMARY'!$EQ$402,FR177,'ANNUAL SUMMARY'!$V$9,FC165,'ANNUAL SUMMARY'!$DH$354)+SUMIFS('ANNUAL SUMMARY'!$EQ$460,FR177,'ANNUAL SUMMARY'!$V$9,FC165,'ANNUAL SUMMARY'!$DH$412)+SUMIFS('ANNUAL SUMMARY'!$EQ$518,FR177,'ANNUAL SUMMARY'!$V$9,FC165,'ANNUAL SUMMARY'!$DH$470)+SUMIFS('ANNUAL SUMMARY'!$EQ$576,FR177,'ANNUAL SUMMARY'!$V$9,FC165,'ANNUAL SUMMARY'!$DH$528)+SUMIFS('ANNUAL SUMMARY'!$EQ$634,FR177,'ANNUAL SUMMARY'!$V$9,FC165,'ANNUAL SUMMARY'!$DH$586)+SUMIFS('ANNUAL SUMMARY'!$EQ$692,FR177,'ANNUAL SUMMARY'!$V$9,FC165,'ANNUAL SUMMARY'!$DH$644)+SUMIFS('ANNUAL SUMMARY'!$GN$54,FR177,'ANNUAL SUMMARY'!$V$9,FC165,'ANNUAL SUMMARY'!$FE$6)+SUMIFS('ANNUAL SUMMARY'!$GN$112,FR177,'ANNUAL SUMMARY'!$V$9,FC165,'ANNUAL SUMMARY'!$FE$64)+SUMIFS('ANNUAL SUMMARY'!$GN$170,FR177,'ANNUAL SUMMARY'!$V$9,FC165,'ANNUAL SUMMARY'!$FE$122)+SUMIFS('ANNUAL SUMMARY'!$GN$228,FR177,'ANNUAL SUMMARY'!$V$9,FC165,'ANNUAL SUMMARY'!$FE$180)+SUMIFS('ANNUAL SUMMARY'!$GN$286,FR177,'ANNUAL SUMMARY'!$V$9,FC165,'ANNUAL SUMMARY'!$FE$238)+SUMIFS('ANNUAL SUMMARY'!$GN$344,FR177,'ANNUAL SUMMARY'!$V$9,FC165,'ANNUAL SUMMARY'!$FE$296)+SUMIFS('ANNUAL SUMMARY'!$GN$402,FR177,'ANNUAL SUMMARY'!$V$9,FC165,'ANNUAL SUMMARY'!$FE$354)+SUMIFS('ANNUAL SUMMARY'!$GN$460,FR177,'ANNUAL SUMMARY'!$V$9,FC165,'ANNUAL SUMMARY'!$FE$412)+SUMIFS('ANNUAL SUMMARY'!$GN$518,FR177,'ANNUAL SUMMARY'!$V$9,FC165,'ANNUAL SUMMARY'!$FE$470)+SUMIFS('ANNUAL SUMMARY'!$GN$576,FR177,'ANNUAL SUMMARY'!$V$9,FC165,'ANNUAL SUMMARY'!$FE$528)+SUMIFS('ANNUAL SUMMARY'!$GN$634,FR177,'ANNUAL SUMMARY'!$V$9,FC165,'ANNUAL SUMMARY'!$FE$586)+SUMIFS('ANNUAL SUMMARY'!$GN$692,FR177,'ANNUAL SUMMARY'!$V$9,FC165,'ANNUAL SUMMARY'!$FE$644)</f>
        <v>0</v>
      </c>
      <c r="GM177" s="728"/>
      <c r="GN177" s="728"/>
      <c r="GO177" s="1263"/>
    </row>
    <row r="178" spans="1:197" ht="4.5" customHeight="1" x14ac:dyDescent="0.25">
      <c r="A178" s="154"/>
      <c r="B178" s="658"/>
      <c r="C178" s="658"/>
      <c r="D178" s="658"/>
      <c r="E178" s="658"/>
      <c r="F178" s="624"/>
      <c r="G178" s="624"/>
      <c r="H178" s="624"/>
      <c r="I178" s="624"/>
      <c r="J178" s="624"/>
      <c r="K178" s="624"/>
      <c r="L178" s="624"/>
      <c r="M178" s="624"/>
      <c r="N178" s="624"/>
      <c r="O178" s="624"/>
      <c r="P178" s="624"/>
      <c r="Q178" s="624"/>
      <c r="R178" s="624"/>
      <c r="S178" s="624"/>
      <c r="T178" s="624"/>
      <c r="U178" s="624"/>
      <c r="V178" s="624"/>
      <c r="W178" s="624"/>
      <c r="X178" s="624"/>
      <c r="Y178" s="15"/>
      <c r="Z178" s="814"/>
      <c r="AA178" s="815"/>
      <c r="AB178" s="815"/>
      <c r="AC178" s="815"/>
      <c r="AD178" s="815"/>
      <c r="AE178" s="727"/>
      <c r="AF178" s="727"/>
      <c r="AG178" s="727"/>
      <c r="AH178" s="727"/>
      <c r="AI178" s="727"/>
      <c r="AJ178" s="727"/>
      <c r="AK178" s="727"/>
      <c r="AL178" s="727"/>
      <c r="AM178" s="727"/>
      <c r="AN178" s="727"/>
      <c r="AO178" s="727"/>
      <c r="AP178" s="727"/>
      <c r="AQ178" s="728"/>
      <c r="AR178" s="728"/>
      <c r="AS178" s="728"/>
      <c r="AT178" s="728"/>
      <c r="AU178" s="728"/>
      <c r="AV178" s="1260"/>
      <c r="AW178" s="1263"/>
      <c r="AX178" s="154"/>
      <c r="AY178" s="658"/>
      <c r="AZ178" s="658"/>
      <c r="BA178" s="658"/>
      <c r="BB178" s="658"/>
      <c r="BC178" s="624"/>
      <c r="BD178" s="624"/>
      <c r="BE178" s="624"/>
      <c r="BF178" s="624"/>
      <c r="BG178" s="624"/>
      <c r="BH178" s="624"/>
      <c r="BI178" s="624"/>
      <c r="BJ178" s="624"/>
      <c r="BK178" s="624"/>
      <c r="BL178" s="624"/>
      <c r="BM178" s="624"/>
      <c r="BN178" s="624"/>
      <c r="BO178" s="624"/>
      <c r="BP178" s="624"/>
      <c r="BQ178" s="624"/>
      <c r="BR178" s="624"/>
      <c r="BS178" s="624"/>
      <c r="BT178" s="624"/>
      <c r="BU178" s="624"/>
      <c r="BV178" s="15"/>
      <c r="BW178" s="814"/>
      <c r="BX178" s="815"/>
      <c r="BY178" s="815"/>
      <c r="BZ178" s="815"/>
      <c r="CA178" s="815"/>
      <c r="CB178" s="727"/>
      <c r="CC178" s="727"/>
      <c r="CD178" s="727"/>
      <c r="CE178" s="727"/>
      <c r="CF178" s="727"/>
      <c r="CG178" s="727"/>
      <c r="CH178" s="727"/>
      <c r="CI178" s="727"/>
      <c r="CJ178" s="727"/>
      <c r="CK178" s="727"/>
      <c r="CL178" s="727"/>
      <c r="CM178" s="727"/>
      <c r="CN178" s="728"/>
      <c r="CO178" s="728"/>
      <c r="CP178" s="728"/>
      <c r="CQ178" s="728"/>
      <c r="CR178" s="728"/>
      <c r="CS178" s="728"/>
      <c r="CT178" s="1263"/>
      <c r="CU178" s="1250"/>
      <c r="CV178" s="154"/>
      <c r="CW178" s="658"/>
      <c r="CX178" s="658"/>
      <c r="CY178" s="658"/>
      <c r="CZ178" s="658"/>
      <c r="DA178" s="624"/>
      <c r="DB178" s="624"/>
      <c r="DC178" s="624"/>
      <c r="DD178" s="624"/>
      <c r="DE178" s="624"/>
      <c r="DF178" s="624"/>
      <c r="DG178" s="624"/>
      <c r="DH178" s="624"/>
      <c r="DI178" s="624"/>
      <c r="DJ178" s="624"/>
      <c r="DK178" s="624"/>
      <c r="DL178" s="624"/>
      <c r="DM178" s="624"/>
      <c r="DN178" s="624"/>
      <c r="DO178" s="624"/>
      <c r="DP178" s="624"/>
      <c r="DQ178" s="624"/>
      <c r="DR178" s="624"/>
      <c r="DS178" s="624"/>
      <c r="DT178" s="15"/>
      <c r="DU178" s="814"/>
      <c r="DV178" s="815"/>
      <c r="DW178" s="815"/>
      <c r="DX178" s="815"/>
      <c r="DY178" s="815"/>
      <c r="DZ178" s="727"/>
      <c r="EA178" s="727"/>
      <c r="EB178" s="727"/>
      <c r="EC178" s="727"/>
      <c r="ED178" s="727"/>
      <c r="EE178" s="727"/>
      <c r="EF178" s="727"/>
      <c r="EG178" s="727"/>
      <c r="EH178" s="727"/>
      <c r="EI178" s="727"/>
      <c r="EJ178" s="727"/>
      <c r="EK178" s="727"/>
      <c r="EL178" s="728"/>
      <c r="EM178" s="728"/>
      <c r="EN178" s="728"/>
      <c r="EO178" s="728"/>
      <c r="EP178" s="728"/>
      <c r="EQ178" s="1260"/>
      <c r="ER178" s="1263"/>
      <c r="ES178" s="154"/>
      <c r="ET178" s="658"/>
      <c r="EU178" s="658"/>
      <c r="EV178" s="658"/>
      <c r="EW178" s="658"/>
      <c r="EX178" s="624"/>
      <c r="EY178" s="624"/>
      <c r="EZ178" s="624"/>
      <c r="FA178" s="624"/>
      <c r="FB178" s="624"/>
      <c r="FC178" s="624"/>
      <c r="FD178" s="624"/>
      <c r="FE178" s="624"/>
      <c r="FF178" s="624"/>
      <c r="FG178" s="624"/>
      <c r="FH178" s="624"/>
      <c r="FI178" s="624"/>
      <c r="FJ178" s="624"/>
      <c r="FK178" s="624"/>
      <c r="FL178" s="624"/>
      <c r="FM178" s="624"/>
      <c r="FN178" s="624"/>
      <c r="FO178" s="624"/>
      <c r="FP178" s="624"/>
      <c r="FQ178" s="15"/>
      <c r="FR178" s="814"/>
      <c r="FS178" s="815"/>
      <c r="FT178" s="815"/>
      <c r="FU178" s="815"/>
      <c r="FV178" s="815"/>
      <c r="FW178" s="727"/>
      <c r="FX178" s="727"/>
      <c r="FY178" s="727"/>
      <c r="FZ178" s="727"/>
      <c r="GA178" s="727"/>
      <c r="GB178" s="727"/>
      <c r="GC178" s="727"/>
      <c r="GD178" s="727"/>
      <c r="GE178" s="727"/>
      <c r="GF178" s="727"/>
      <c r="GG178" s="727"/>
      <c r="GH178" s="727"/>
      <c r="GI178" s="728"/>
      <c r="GJ178" s="728"/>
      <c r="GK178" s="728"/>
      <c r="GL178" s="728"/>
      <c r="GM178" s="728"/>
      <c r="GN178" s="728"/>
      <c r="GO178" s="1263"/>
    </row>
    <row r="179" spans="1:197" ht="11.25" customHeight="1" x14ac:dyDescent="0.25">
      <c r="A179" s="154"/>
      <c r="B179" s="798" t="str">
        <f>'ANNUAL SUMMARY'!$C$24</f>
        <v>INSTR.</v>
      </c>
      <c r="C179" s="730"/>
      <c r="D179" s="730"/>
      <c r="E179" s="730"/>
      <c r="F179" s="792">
        <f>SUMIF('ANNUAL SUMMARY'!$FE$622,K165,'ANNUAL SUMMARY'!$FA$640)+SUMIF('ANNUAL SUMMARY'!$DH$622,K165,'ANNUAL SUMMARY'!$DD$640)+SUMIF('ANNUAL SUMMARY'!$BI$622,K165,'ANNUAL SUMMARY'!$BE$640)+SUMIF('ANNUAL SUMMARY'!$L$622,K165,'ANNUAL SUMMARY'!$H$640)+SUMIF('ANNUAL SUMMARY'!$FE$566,K165,'ANNUAL SUMMARY'!$FA$584)+SUMIF('ANNUAL SUMMARY'!$DH$566,K165,'ANNUAL SUMMARY'!$DD$584)+SUMIF('ANNUAL SUMMARY'!$BI$566,K165,'ANNUAL SUMMARY'!$BE$584)+SUMIF('ANNUAL SUMMARY'!$L$566,K165,'ANNUAL SUMMARY'!$H$584)+SUMIF('ANNUAL SUMMARY'!$FE$510,K165,'ANNUAL SUMMARY'!$FA$528)+SUMIF('ANNUAL SUMMARY'!$DH$510,K165,'ANNUAL SUMMARY'!$DD$528)+SUMIF('ANNUAL SUMMARY'!$BI$510,K165,'ANNUAL SUMMARY'!$BE$528)+SUMIF('ANNUAL SUMMARY'!$L$510,K165,'ANNUAL SUMMARY'!$H$528)+SUMIF('ANNUAL SUMMARY'!$FE$454,K165,'ANNUAL SUMMARY'!$FA$472)+SUMIF('ANNUAL SUMMARY'!$DH$454,K165,'ANNUAL SUMMARY'!$DD$472)+SUMIF('ANNUAL SUMMARY'!$BI$454,K165,'ANNUAL SUMMARY'!$BE$472)+SUMIF('ANNUAL SUMMARY'!$L$454,K165,'ANNUAL SUMMARY'!$H$472)+SUMIF('ANNUAL SUMMARY'!$FE$398,K165,'ANNUAL SUMMARY'!$FA$416)+SUMIF('ANNUAL SUMMARY'!$DH$398,K165,'ANNUAL SUMMARY'!$DD$416)+SUMIF('ANNUAL SUMMARY'!$BI$398,K165,'ANNUAL SUMMARY'!$BE$416)+SUMIF('ANNUAL SUMMARY'!$L$398,K165,'ANNUAL SUMMARY'!$H$416)+SUMIF('ANNUAL SUMMARY'!$FE$342,K165,'ANNUAL SUMMARY'!$FA$360)+SUMIF('ANNUAL SUMMARY'!$DH$342,K165,'ANNUAL SUMMARY'!$DD$360)+SUMIF('ANNUAL SUMMARY'!$BI$342,K165,'ANNUAL SUMMARY'!$BE$360)+SUMIF('ANNUAL SUMMARY'!$L$342,K165,'ANNUAL SUMMARY'!$H$360)+SUMIF('ANNUAL SUMMARY'!$FE$286,K165,'ANNUAL SUMMARY'!$FA$304)+SUMIF('ANNUAL SUMMARY'!$DH$286,K165,'ANNUAL SUMMARY'!$DD$304)+SUMIF('ANNUAL SUMMARY'!$BI$286,K165,'ANNUAL SUMMARY'!$BE$304)+SUMIF('ANNUAL SUMMARY'!$L$286,K165,'ANNUAL SUMMARY'!$H$304)+SUMIF('ANNUAL SUMMARY'!$FE$230,K165,'ANNUAL SUMMARY'!$FA$248)+SUMIF('ANNUAL SUMMARY'!$DH$230,K165,'ANNUAL SUMMARY'!$DD$248)+SUMIF('ANNUAL SUMMARY'!$BI$230,K165,'ANNUAL SUMMARY'!$BE$248)+SUMIF('ANNUAL SUMMARY'!$L$230,K165,'ANNUAL SUMMARY'!$H$248)+SUMIF('ANNUAL SUMMARY'!$FE$174,K165,'ANNUAL SUMMARY'!$FA$192)+SUMIF('ANNUAL SUMMARY'!$DH$174,K165,'ANNUAL SUMMARY'!$DD$192)+SUMIF('ANNUAL SUMMARY'!$BI$174,K165,'ANNUAL SUMMARY'!$BE$192)+SUMIF('ANNUAL SUMMARY'!$L$174,K165,'ANNUAL SUMMARY'!$H$192)+SUMIF('ANNUAL SUMMARY'!$FE$118,K165,'ANNUAL SUMMARY'!$FA$136)+SUMIF('ANNUAL SUMMARY'!$DH$118,K165,'ANNUAL SUMMARY'!$DD$136)+SUMIF('ANNUAL SUMMARY'!$BI$118,K165,'ANNUAL SUMMARY'!$BE$136)+SUMIF('ANNUAL SUMMARY'!$L$118,K165,'ANNUAL SUMMARY'!$H$136)+SUMIF('ANNUAL SUMMARY'!$FE$62,K165,'ANNUAL SUMMARY'!$FA$80)+SUMIF('ANNUAL SUMMARY'!$DH$62,K165,'ANNUAL SUMMARY'!$DD$80)+SUMIF('ANNUAL SUMMARY'!$BI$62,K165,'ANNUAL SUMMARY'!$BE$80)+SUMIF('ANNUAL SUMMARY'!$L$62,K165,'ANNUAL SUMMARY'!$H$80)+SUMIF('ANNUAL SUMMARY'!$FE$6,K165,'ANNUAL SUMMARY'!$FA$24)+SUMIF('ANNUAL SUMMARY'!$DH$6,K165,'ANNUAL SUMMARY'!$DD$24)+SUMIF('ANNUAL SUMMARY'!$BI$6,K165,'ANNUAL SUMMARY'!$BE$24)+SUMIF('ANNUAL SUMMARY'!$L$6,K165,'ANNUAL SUMMARY'!$H$24)+SUMIF('PREVIOUS LOGS'!$K$6,K165,'PREVIOUS LOGS'!$F$20)+SUMIF('PREVIOUS LOGS'!$K$59,$K$6,'PREVIOUS LOGS'!$F$73)+SUMIF('PREVIOUS LOGS'!$K$112,K165,'PREVIOUS LOGS'!$F$126)+SUMIF('PREVIOUS LOGS'!$K$165,K165,'PREVIOUS LOGS'!$F$179)+SUMIF('PREVIOUS LOGS'!$K$218,K165,'PREVIOUS LOGS'!$F$232)+SUMIF('PREVIOUS LOGS'!$K$271,K165,'PREVIOUS LOGS'!$F$285)+SUMIF('PREVIOUS LOGS'!$K$324,K165,'PREVIOUS LOGS'!$F$338)+SUMIF('PREVIOUS LOGS'!$BH$6,K165,'PREVIOUS LOGS'!$BD$20)+SUMIF('PREVIOUS LOGS'!$BH$59,$K$6,'PREVIOUS LOGS'!$BD$73)+SUMIF('PREVIOUS LOGS'!$BH$112,K165,'PREVIOUS LOGS'!$BD$126)+SUMIF('PREVIOUS LOGS'!$BH$165,K165,'PREVIOUS LOGS'!$BD$179)+SUMIF('PREVIOUS LOGS'!$BH$218,K165,'PREVIOUS LOGS'!$BD$232)+SUMIF('PREVIOUS LOGS'!$BH$271,K165,'PREVIOUS LOGS'!$BD$285)+SUMIF('PREVIOUS LOGS'!$BH$324,K165,'PREVIOUS LOGS'!$BD$338)+SUMIF('PREVIOUS LOGS'!$DF$6,K165,'PREVIOUS LOGS'!$DB$20)+SUMIF('PREVIOUS LOGS'!$DF$59,$K$6,'PREVIOUS LOGS'!$DB$73)+SUMIF('PREVIOUS LOGS'!$DF$112,K165,'PREVIOUS LOGS'!$DB$126)+SUMIF('PREVIOUS LOGS'!$DF$165,K165,'PREVIOUS LOGS'!$DB$179)+SUMIF('PREVIOUS LOGS'!$DF$218,K165,'PREVIOUS LOGS'!$DB$232)+SUMIF('PREVIOUS LOGS'!$DF$271,K165,'PREVIOUS LOGS'!$DB$285)+SUMIF('PREVIOUS LOGS'!$DF$324,K165,'PREVIOUS LOGS'!$DB$338)+SUMIF('PREVIOUS LOGS'!$FC$6,K165,'PREVIOUS LOGS'!$EY$20)+SUMIF('PREVIOUS LOGS'!$FC$59,$K$6,'PREVIOUS LOGS'!$EY$73)+SUMIF('PREVIOUS LOGS'!$FC$112,K165,'PREVIOUS LOGS'!$EY$126)+SUMIF('PREVIOUS LOGS'!$FC$165,K165,'PREVIOUS LOGS'!$EY$179)+SUMIF('PREVIOUS LOGS'!$FC$218,K165,'PREVIOUS LOGS'!$EY$232)+SUMIF('PREVIOUS LOGS'!$FC$271,K165,'PREVIOUS LOGS'!$EY$285)+SUMIF('PREVIOUS LOGS'!$FC$324,K165,'PREVIOUS LOGS'!$EY$338)</f>
        <v>0</v>
      </c>
      <c r="G179" s="793"/>
      <c r="H179" s="793"/>
      <c r="I179" s="793"/>
      <c r="J179" s="793"/>
      <c r="K179" s="793"/>
      <c r="L179" s="794"/>
      <c r="M179" s="643"/>
      <c r="N179" s="878" t="str">
        <f>'ANNUAL SUMMARY'!$O$24</f>
        <v>LANDINGSS</v>
      </c>
      <c r="O179" s="879"/>
      <c r="P179" s="879"/>
      <c r="Q179" s="879"/>
      <c r="R179" s="879"/>
      <c r="S179" s="879"/>
      <c r="T179" s="879"/>
      <c r="U179" s="879"/>
      <c r="V179" s="879"/>
      <c r="W179" s="879"/>
      <c r="X179" s="880"/>
      <c r="Y179" s="15"/>
      <c r="Z179" s="812">
        <f>IF(Z171=0," ",Z171+4)</f>
        <v>2026</v>
      </c>
      <c r="AA179" s="813"/>
      <c r="AB179" s="813"/>
      <c r="AC179" s="813"/>
      <c r="AD179" s="813"/>
      <c r="AE179" s="1118">
        <f>SUMIFS('ANNUAL SUMMARY'!$AF$54,Z179,'ANNUAL SUMMARY'!$V$9,K165,'ANNUAL SUMMARY'!$L$6)+SUMIFS('ANNUAL SUMMARY'!$AF$112,Z179,'ANNUAL SUMMARY'!$V$9,K165,'ANNUAL SUMMARY'!$L$64)+SUMIFS('ANNUAL SUMMARY'!$AF$170,Z179,'ANNUAL SUMMARY'!$V$9,K165,'ANNUAL SUMMARY'!$L$122)+SUMIFS('ANNUAL SUMMARY'!$AF$228,Z179,'ANNUAL SUMMARY'!$V$9,K165,'ANNUAL SUMMARY'!$L$180)+SUMIFS('ANNUAL SUMMARY'!$AF$286,Z179,'ANNUAL SUMMARY'!$V$9,K165,'ANNUAL SUMMARY'!$L$238)+SUMIFS('ANNUAL SUMMARY'!$AF$344,Z179,'ANNUAL SUMMARY'!$V$9,K165,'ANNUAL SUMMARY'!$L$296)+SUMIFS('ANNUAL SUMMARY'!$AF$402,Z179,'ANNUAL SUMMARY'!$V$9,K165,'ANNUAL SUMMARY'!$L$354)+SUMIFS('ANNUAL SUMMARY'!$AF$460,Z179,'ANNUAL SUMMARY'!$V$9,K165,'ANNUAL SUMMARY'!$L$412)+SUMIFS('ANNUAL SUMMARY'!$AF$518,Z179,'ANNUAL SUMMARY'!$V$9,K165,'ANNUAL SUMMARY'!$L$470)+SUMIFS('ANNUAL SUMMARY'!$AF$576,Z179,'ANNUAL SUMMARY'!$V$9,K165,'ANNUAL SUMMARY'!$L$528)+SUMIFS('ANNUAL SUMMARY'!$AF$634,Z179,'ANNUAL SUMMARY'!$V$9,K165,'ANNUAL SUMMARY'!$L$586)+SUMIFS('ANNUAL SUMMARY'!$AF$692,Z179,'ANNUAL SUMMARY'!$V$9,K165,'ANNUAL SUMMARY'!$L$644)+SUMIFS('ANNUAL SUMMARY'!$CC$54,Z179,'ANNUAL SUMMARY'!$V$9,K165,'ANNUAL SUMMARY'!$BI$6)+SUMIFS('ANNUAL SUMMARY'!$CC$112,Z179,'ANNUAL SUMMARY'!$V$9,K165,'ANNUAL SUMMARY'!$BI$64)+SUMIFS('ANNUAL SUMMARY'!$CC$170,Z179,'ANNUAL SUMMARY'!$V$9,K165,'ANNUAL SUMMARY'!$BI$122)+SUMIFS('ANNUAL SUMMARY'!$CC$228,Z179,'ANNUAL SUMMARY'!$V$9,K165,'ANNUAL SUMMARY'!$BI$180)+SUMIFS('ANNUAL SUMMARY'!$CC$286,Z179,'ANNUAL SUMMARY'!$V$9,K165,'ANNUAL SUMMARY'!$BI$238)+SUMIFS('ANNUAL SUMMARY'!$CC$344,Z179,'ANNUAL SUMMARY'!$V$9,K165,'ANNUAL SUMMARY'!$BI$296)+SUMIFS('ANNUAL SUMMARY'!$CC$402,Z179,'ANNUAL SUMMARY'!$V$9,K165,'ANNUAL SUMMARY'!$BI$354)+SUMIFS('ANNUAL SUMMARY'!$CC$460,Z179,'ANNUAL SUMMARY'!$V$9,K165,'ANNUAL SUMMARY'!$BI$412)+SUMIFS('ANNUAL SUMMARY'!$CC$518,Z179,'ANNUAL SUMMARY'!$V$9,K165,'ANNUAL SUMMARY'!$BI$470)+SUMIFS('ANNUAL SUMMARY'!$CC$576,Z179,'ANNUAL SUMMARY'!$V$9,K165,'ANNUAL SUMMARY'!$BI$528)+SUMIFS('ANNUAL SUMMARY'!$CC$634,Z179,'ANNUAL SUMMARY'!$V$9,K165,'ANNUAL SUMMARY'!$BI$586)+SUMIFS('ANNUAL SUMMARY'!$CC$692,Z179,'ANNUAL SUMMARY'!$V$9,K165,'ANNUAL SUMMARY'!$BI$644)+SUMIFS('ANNUAL SUMMARY'!$EB$54,Z179,'ANNUAL SUMMARY'!$V$9,K165,'ANNUAL SUMMARY'!$DH$6)+SUMIFS('ANNUAL SUMMARY'!$EB$112,Z179,'ANNUAL SUMMARY'!$V$9,K165,'ANNUAL SUMMARY'!$DH$64)+SUMIFS('ANNUAL SUMMARY'!$EB$170,Z179,'ANNUAL SUMMARY'!$V$9,K165,'ANNUAL SUMMARY'!$DH$122)+SUMIFS('ANNUAL SUMMARY'!$EB$228,Z179,'ANNUAL SUMMARY'!$V$9,K165,'ANNUAL SUMMARY'!$DH$180)+SUMIFS('ANNUAL SUMMARY'!$EB$286,Z179,'ANNUAL SUMMARY'!$V$9,K165,'ANNUAL SUMMARY'!$DH$238)+SUMIFS('ANNUAL SUMMARY'!$EB$344,Z179,'ANNUAL SUMMARY'!$V$9,K165,'ANNUAL SUMMARY'!$DH$296)+SUMIFS('ANNUAL SUMMARY'!$EB$402,Z179,'ANNUAL SUMMARY'!$V$9,K165,'ANNUAL SUMMARY'!$DH$354)+SUMIFS('ANNUAL SUMMARY'!$EB$460,Z179,'ANNUAL SUMMARY'!$V$9,K165,'ANNUAL SUMMARY'!$DH$412)+SUMIFS('ANNUAL SUMMARY'!$EB$518,Z179,'ANNUAL SUMMARY'!$V$9,K165,'ANNUAL SUMMARY'!$DH$470)+SUMIFS('ANNUAL SUMMARY'!$EB$576,Z179,'ANNUAL SUMMARY'!$V$9,K165,'ANNUAL SUMMARY'!$DH$528)+SUMIFS('ANNUAL SUMMARY'!$EB$634,Z179,'ANNUAL SUMMARY'!$V$9,K165,'ANNUAL SUMMARY'!$DH$586)+SUMIFS('ANNUAL SUMMARY'!$EB$692,Z179,'ANNUAL SUMMARY'!$V$9,K165,'ANNUAL SUMMARY'!$DH$644)+SUMIFS('ANNUAL SUMMARY'!$FY$54,Z179,'ANNUAL SUMMARY'!$V$9,K165,'ANNUAL SUMMARY'!$FE$6)+SUMIFS('ANNUAL SUMMARY'!$FY$112,Z179,'ANNUAL SUMMARY'!$V$9,K165,'ANNUAL SUMMARY'!$FE$64)+SUMIFS('ANNUAL SUMMARY'!$FY$170,Z179,'ANNUAL SUMMARY'!$V$9,K165,'ANNUAL SUMMARY'!$FE$122)+SUMIFS('ANNUAL SUMMARY'!$FY$228,Z179,'ANNUAL SUMMARY'!$V$9,K165,'ANNUAL SUMMARY'!$FE$180)+SUMIFS('ANNUAL SUMMARY'!$FY$286,Z179,'ANNUAL SUMMARY'!$V$9,K165,'ANNUAL SUMMARY'!$FE$238)+SUMIFS('ANNUAL SUMMARY'!$FY$344,Z179,'ANNUAL SUMMARY'!$V$9,K165,'ANNUAL SUMMARY'!$FE$296)+SUMIFS('ANNUAL SUMMARY'!$FY$402,Z179,'ANNUAL SUMMARY'!$V$9,K165,'ANNUAL SUMMARY'!$FE$354)+SUMIFS('ANNUAL SUMMARY'!$FY$460,Z179,'ANNUAL SUMMARY'!$V$9,K165,'ANNUAL SUMMARY'!$FE$412)+SUMIFS('ANNUAL SUMMARY'!$FY$518,Z179,'ANNUAL SUMMARY'!$V$9,K165,'ANNUAL SUMMARY'!$FE$470)+SUMIFS('ANNUAL SUMMARY'!$FY$576,Z179,'ANNUAL SUMMARY'!$V$9,K165,'ANNUAL SUMMARY'!$FE$528)+SUMIFS('ANNUAL SUMMARY'!$FY$634,Z179,'ANNUAL SUMMARY'!$V$9,K165,'ANNUAL SUMMARY'!$FE$586)+SUMIFS('ANNUAL SUMMARY'!$FY$692,Z179,'ANNUAL SUMMARY'!$V$9,K165,'ANNUAL SUMMARY'!$FE$644)</f>
        <v>0</v>
      </c>
      <c r="AF179" s="727"/>
      <c r="AG179" s="727"/>
      <c r="AH179" s="727"/>
      <c r="AI179" s="727">
        <f>SUMIFS('ANNUAL SUMMARY'!$AJ$54,Z179,'ANNUAL SUMMARY'!$V$9,K165,'ANNUAL SUMMARY'!$L$6)+SUMIFS('ANNUAL SUMMARY'!$AJ$112,Z179,'ANNUAL SUMMARY'!$V$9,K165,'ANNUAL SUMMARY'!$L$64)+SUMIFS('ANNUAL SUMMARY'!$AJ$170,Z179,'ANNUAL SUMMARY'!$V$9,K165,'ANNUAL SUMMARY'!$L$122)+SUMIFS('ANNUAL SUMMARY'!$AJ$228,Z179,'ANNUAL SUMMARY'!$V$9,K165,'ANNUAL SUMMARY'!$L$180)+SUMIFS('ANNUAL SUMMARY'!$AJ$286,Z179,'ANNUAL SUMMARY'!$V$9,K165,'ANNUAL SUMMARY'!$L$238)+SUMIFS('ANNUAL SUMMARY'!$AJ$344,Z179,'ANNUAL SUMMARY'!$V$9,K165,'ANNUAL SUMMARY'!$L$296)+SUMIFS('ANNUAL SUMMARY'!$AJ$402,Z179,'ANNUAL SUMMARY'!$V$9,K165,'ANNUAL SUMMARY'!$L$354)+SUMIFS('ANNUAL SUMMARY'!$AJ$460,Z179,'ANNUAL SUMMARY'!$V$9,K165,'ANNUAL SUMMARY'!$L$412)+SUMIFS('ANNUAL SUMMARY'!$AJ$518,Z179,'ANNUAL SUMMARY'!$V$9,K165,'ANNUAL SUMMARY'!$L$470)+SUMIFS('ANNUAL SUMMARY'!$AJ$576,Z179,'ANNUAL SUMMARY'!$V$9,K165,'ANNUAL SUMMARY'!$L$528)+SUMIFS('ANNUAL SUMMARY'!$AJ$634,Z179,'ANNUAL SUMMARY'!$V$9,K165,'ANNUAL SUMMARY'!$L$586)+SUMIFS('ANNUAL SUMMARY'!$AJ$692,Z179,'ANNUAL SUMMARY'!$V$9,K165,'ANNUAL SUMMARY'!$L$644)+SUMIFS('ANNUAL SUMMARY'!$CG$54,Z179,'ANNUAL SUMMARY'!$V$9,K165,'ANNUAL SUMMARY'!$BI$6)+SUMIFS('ANNUAL SUMMARY'!$CG$112,Z179,'ANNUAL SUMMARY'!$V$9,K165,'ANNUAL SUMMARY'!$BI$64)+SUMIFS('ANNUAL SUMMARY'!$CG$170,Z179,'ANNUAL SUMMARY'!$V$9,K165,'ANNUAL SUMMARY'!$BI$122)+SUMIFS('ANNUAL SUMMARY'!$CG$228,Z179,'ANNUAL SUMMARY'!$V$9,K165,'ANNUAL SUMMARY'!$BI$180)+SUMIFS('ANNUAL SUMMARY'!$CG$286,Z179,'ANNUAL SUMMARY'!$V$9,K165,'ANNUAL SUMMARY'!$BI$238)+SUMIFS('ANNUAL SUMMARY'!$CG$344,Z179,'ANNUAL SUMMARY'!$V$9,K165,'ANNUAL SUMMARY'!$BI$296)+SUMIFS('ANNUAL SUMMARY'!$CG$402,Z179,'ANNUAL SUMMARY'!$V$9,K165,'ANNUAL SUMMARY'!$BI$354)+SUMIFS('ANNUAL SUMMARY'!$CG$460,Z179,'ANNUAL SUMMARY'!$V$9,K165,'ANNUAL SUMMARY'!$BI$412)+SUMIFS('ANNUAL SUMMARY'!$CG$518,Z179,'ANNUAL SUMMARY'!$V$9,K165,'ANNUAL SUMMARY'!$BI$470)+SUMIFS('ANNUAL SUMMARY'!$CG$576,Z179,'ANNUAL SUMMARY'!$V$9,K165,'ANNUAL SUMMARY'!$BI$528)+SUMIFS('ANNUAL SUMMARY'!$CG$634,Z179,'ANNUAL SUMMARY'!$V$9,K165,'ANNUAL SUMMARY'!$BI$586)+SUMIFS('ANNUAL SUMMARY'!$CG$692,Z179,'ANNUAL SUMMARY'!$V$9,K165,'ANNUAL SUMMARY'!$BI$644)+SUMIFS('ANNUAL SUMMARY'!$EF$54,Z179,'ANNUAL SUMMARY'!$V$9,K165,'ANNUAL SUMMARY'!$DH$6)+SUMIFS('ANNUAL SUMMARY'!$EF$112,Z179,'ANNUAL SUMMARY'!$V$9,K165,'ANNUAL SUMMARY'!$DH$64)+SUMIFS('ANNUAL SUMMARY'!$EF$170,Z179,'ANNUAL SUMMARY'!$V$9,K165,'ANNUAL SUMMARY'!$DH$122)+SUMIFS('ANNUAL SUMMARY'!$EF$228,Z179,'ANNUAL SUMMARY'!$V$9,K165,'ANNUAL SUMMARY'!$DH$180)+SUMIFS('ANNUAL SUMMARY'!$EF$286,Z179,'ANNUAL SUMMARY'!$V$9,K165,'ANNUAL SUMMARY'!$DH$238)+SUMIFS('ANNUAL SUMMARY'!$EF$344,Z179,'ANNUAL SUMMARY'!$V$9,K165,'ANNUAL SUMMARY'!$DH$296)+SUMIFS('ANNUAL SUMMARY'!$EF$402,Z179,'ANNUAL SUMMARY'!$V$9,K165,'ANNUAL SUMMARY'!$DH$354)+SUMIFS('ANNUAL SUMMARY'!$EF$460,Z179,'ANNUAL SUMMARY'!$V$9,K165,'ANNUAL SUMMARY'!$DH$412)+SUMIFS('ANNUAL SUMMARY'!$EF$518,Z179,'ANNUAL SUMMARY'!$V$9,K165,'ANNUAL SUMMARY'!$DH$470)+SUMIFS('ANNUAL SUMMARY'!$EF$576,Z179,'ANNUAL SUMMARY'!$V$9,K165,'ANNUAL SUMMARY'!$DH$528)+SUMIFS('ANNUAL SUMMARY'!$EF$634,Z179,'ANNUAL SUMMARY'!$V$9,K165,'ANNUAL SUMMARY'!$DH$586)+SUMIFS('ANNUAL SUMMARY'!$EF$692,Z179,'ANNUAL SUMMARY'!$V$9,K165,'ANNUAL SUMMARY'!$DH$644)+SUMIFS('ANNUAL SUMMARY'!$GC$54,Z179,'ANNUAL SUMMARY'!$V$9,K165,'ANNUAL SUMMARY'!$FE$6)+SUMIFS('ANNUAL SUMMARY'!$GC$112,Z179,'ANNUAL SUMMARY'!$V$9,K165,'ANNUAL SUMMARY'!$FE$64)+SUMIFS('ANNUAL SUMMARY'!$GC$170,Z179,'ANNUAL SUMMARY'!$V$9,K165,'ANNUAL SUMMARY'!$FE$122)+SUMIFS('ANNUAL SUMMARY'!$GC$228,Z179,'ANNUAL SUMMARY'!$V$9,K165,'ANNUAL SUMMARY'!$FE$180)+SUMIFS('ANNUAL SUMMARY'!$GC$286,Z179,'ANNUAL SUMMARY'!$V$9,K165,'ANNUAL SUMMARY'!$FE$238)+SUMIFS('ANNUAL SUMMARY'!$GC$344,Z179,'ANNUAL SUMMARY'!$V$9,K165,'ANNUAL SUMMARY'!$FE$296)+SUMIFS('ANNUAL SUMMARY'!$GC$402,Z179,'ANNUAL SUMMARY'!$V$9,K165,'ANNUAL SUMMARY'!$FE$354)+SUMIFS('ANNUAL SUMMARY'!$GC$460,Z179,'ANNUAL SUMMARY'!$V$9,K165,'ANNUAL SUMMARY'!$FE$412)+SUMIFS('ANNUAL SUMMARY'!$GC$518,Z179,'ANNUAL SUMMARY'!$V$9,K165,'ANNUAL SUMMARY'!$FE$470)+SUMIFS('ANNUAL SUMMARY'!$GC$576,Z179,'ANNUAL SUMMARY'!$V$9,K165,'ANNUAL SUMMARY'!$FE$528)+SUMIFS('ANNUAL SUMMARY'!$GC$634,Z179,'ANNUAL SUMMARY'!$V$9,K165,'ANNUAL SUMMARY'!$FE$586)+SUMIFS('ANNUAL SUMMARY'!$GC$692,Z179,'ANNUAL SUMMARY'!$V$9,K165,'ANNUAL SUMMARY'!$FE$644)</f>
        <v>0</v>
      </c>
      <c r="AJ179" s="727"/>
      <c r="AK179" s="727"/>
      <c r="AL179" s="727"/>
      <c r="AM179" s="727">
        <f>SUMIFS('ANNUAL SUMMARY'!$AN$54,Z179,'ANNUAL SUMMARY'!$V$9,K165,'ANNUAL SUMMARY'!$L$6)+SUMIFS('ANNUAL SUMMARY'!$AN$112,Z179,'ANNUAL SUMMARY'!$V$9,K165,'ANNUAL SUMMARY'!$L$64)+SUMIFS('ANNUAL SUMMARY'!$AN$170,Z179,'ANNUAL SUMMARY'!$V$9,K165,'ANNUAL SUMMARY'!$L$122)+SUMIFS('ANNUAL SUMMARY'!$AN$228,Z179,'ANNUAL SUMMARY'!$V$9,K165,'ANNUAL SUMMARY'!$L$180)+SUMIFS('ANNUAL SUMMARY'!$AN$286,Z179,'ANNUAL SUMMARY'!$V$9,K165,'ANNUAL SUMMARY'!$L$238)+SUMIFS('ANNUAL SUMMARY'!$AN$344,Z179,'ANNUAL SUMMARY'!$V$9,K165,'ANNUAL SUMMARY'!$L$296)+SUMIFS('ANNUAL SUMMARY'!$AN$402,Z179,'ANNUAL SUMMARY'!$V$9,K165,'ANNUAL SUMMARY'!$L$354)+SUMIFS('ANNUAL SUMMARY'!$AN$460,Z179,'ANNUAL SUMMARY'!$V$9,K165,'ANNUAL SUMMARY'!$L$412)+SUMIFS('ANNUAL SUMMARY'!$AN$518,Z179,'ANNUAL SUMMARY'!$V$9,K165,'ANNUAL SUMMARY'!$L$470)+SUMIFS('ANNUAL SUMMARY'!$AN$576,Z179,'ANNUAL SUMMARY'!$V$9,K165,'ANNUAL SUMMARY'!$L$528)+SUMIFS('ANNUAL SUMMARY'!$AN$634,Z179,'ANNUAL SUMMARY'!$V$9,K165,'ANNUAL SUMMARY'!$L$586)+SUMIFS('ANNUAL SUMMARY'!$AN$692,Z179,'ANNUAL SUMMARY'!$V$9,K165,'ANNUAL SUMMARY'!$L$644)+SUMIFS('ANNUAL SUMMARY'!$CK$54,Z179,'ANNUAL SUMMARY'!$V$9,K165,'ANNUAL SUMMARY'!$BI$6)+SUMIFS('ANNUAL SUMMARY'!$CK$112,Z179,'ANNUAL SUMMARY'!$V$9,K165,'ANNUAL SUMMARY'!$BI$64)+SUMIFS('ANNUAL SUMMARY'!$CK$170,Z179,'ANNUAL SUMMARY'!$V$9,K165,'ANNUAL SUMMARY'!$BI$122)+SUMIFS('ANNUAL SUMMARY'!$CK$228,Z179,'ANNUAL SUMMARY'!$V$9,K165,'ANNUAL SUMMARY'!$BI$180)+SUMIFS('ANNUAL SUMMARY'!$CK$286,Z179,'ANNUAL SUMMARY'!$V$9,K165,'ANNUAL SUMMARY'!$BI$238)+SUMIFS('ANNUAL SUMMARY'!$CK$344,Z179,'ANNUAL SUMMARY'!$V$9,K165,'ANNUAL SUMMARY'!$BI$296)+SUMIFS('ANNUAL SUMMARY'!$CK$402,Z179,'ANNUAL SUMMARY'!$V$9,K165,'ANNUAL SUMMARY'!$BI$354)+SUMIFS('ANNUAL SUMMARY'!$CK$460,Z179,'ANNUAL SUMMARY'!$V$9,K165,'ANNUAL SUMMARY'!$BI$412)+SUMIFS('ANNUAL SUMMARY'!$CK$518,Z179,'ANNUAL SUMMARY'!$V$9,K165,'ANNUAL SUMMARY'!$BI$470)+SUMIFS('ANNUAL SUMMARY'!$CK$576,Z179,'ANNUAL SUMMARY'!$V$9,K165,'ANNUAL SUMMARY'!$BI$528)+SUMIFS('ANNUAL SUMMARY'!$CK$634,Z179,'ANNUAL SUMMARY'!$V$9,K165,'ANNUAL SUMMARY'!$BI$586)+SUMIFS('ANNUAL SUMMARY'!$CK$692,Z179,'ANNUAL SUMMARY'!$V$9,K165,'ANNUAL SUMMARY'!$BI$644)+SUMIFS('ANNUAL SUMMARY'!$EJ$54,Z179,'ANNUAL SUMMARY'!$V$9,K165,'ANNUAL SUMMARY'!$DH$6)+SUMIFS('ANNUAL SUMMARY'!$EJ$112,Z179,'ANNUAL SUMMARY'!$V$9,K165,'ANNUAL SUMMARY'!$DH$64)+SUMIFS('ANNUAL SUMMARY'!$EJ$170,Z179,'ANNUAL SUMMARY'!$V$9,K165,'ANNUAL SUMMARY'!$DH$122)+SUMIFS('ANNUAL SUMMARY'!$EJ$228,Z179,'ANNUAL SUMMARY'!$V$9,K165,'ANNUAL SUMMARY'!$DH$180)+SUMIFS('ANNUAL SUMMARY'!$EJ$286,Z179,'ANNUAL SUMMARY'!$V$9,K165,'ANNUAL SUMMARY'!$DH$238)+SUMIFS('ANNUAL SUMMARY'!$EJ$344,Z179,'ANNUAL SUMMARY'!$V$9,K165,'ANNUAL SUMMARY'!$DH$296)+SUMIFS('ANNUAL SUMMARY'!$EJ$402,Z179,'ANNUAL SUMMARY'!$V$9,K165,'ANNUAL SUMMARY'!$DH$354)+SUMIFS('ANNUAL SUMMARY'!$EJ$460,Z179,'ANNUAL SUMMARY'!$V$9,K165,'ANNUAL SUMMARY'!$DH$412)+SUMIFS('ANNUAL SUMMARY'!$EJ$518,Z179,'ANNUAL SUMMARY'!$V$9,K165,'ANNUAL SUMMARY'!$DH$470)+SUMIFS('ANNUAL SUMMARY'!$EJ$576,Z179,'ANNUAL SUMMARY'!$V$9,K165,'ANNUAL SUMMARY'!$DH$528)+SUMIFS('ANNUAL SUMMARY'!$EJ$634,Z179,'ANNUAL SUMMARY'!$V$9,K165,'ANNUAL SUMMARY'!$DH$586)+SUMIFS('ANNUAL SUMMARY'!$EJ$692,Z179,'ANNUAL SUMMARY'!$V$9,K165,'ANNUAL SUMMARY'!$DH$644)+SUMIFS('ANNUAL SUMMARY'!$GG$54,Z179,'ANNUAL SUMMARY'!$V$9,K165,'ANNUAL SUMMARY'!$FE$6)+SUMIFS('ANNUAL SUMMARY'!$GG$112,Z179,'ANNUAL SUMMARY'!$V$9,K165,'ANNUAL SUMMARY'!$FE$64)+SUMIFS('ANNUAL SUMMARY'!$GG$170,Z179,'ANNUAL SUMMARY'!$V$9,K165,'ANNUAL SUMMARY'!$FE$122)+SUMIFS('ANNUAL SUMMARY'!$GG$228,Z179,'ANNUAL SUMMARY'!$V$9,K165,'ANNUAL SUMMARY'!$FE$180)+SUMIFS('ANNUAL SUMMARY'!$GG$286,Z179,'ANNUAL SUMMARY'!$V$9,K165,'ANNUAL SUMMARY'!$FE$238)+SUMIFS('ANNUAL SUMMARY'!$GG$344,Z179,'ANNUAL SUMMARY'!$V$9,K165,'ANNUAL SUMMARY'!$FE$296)+SUMIFS('ANNUAL SUMMARY'!$GG$402,Z179,'ANNUAL SUMMARY'!$V$9,K165,'ANNUAL SUMMARY'!$FE$354)+SUMIFS('ANNUAL SUMMARY'!$GG$460,Z179,'ANNUAL SUMMARY'!$V$9,K165,'ANNUAL SUMMARY'!$FE$412)+SUMIFS('ANNUAL SUMMARY'!$GG$518,Z179,'ANNUAL SUMMARY'!$V$9,K165,'ANNUAL SUMMARY'!$FE$470)+SUMIFS('ANNUAL SUMMARY'!$GG$576,Z179,'ANNUAL SUMMARY'!$V$9,K165,'ANNUAL SUMMARY'!$FE$528)+SUMIFS('ANNUAL SUMMARY'!$GG$634,Z179,'ANNUAL SUMMARY'!$V$9,K165,'ANNUAL SUMMARY'!$FE$586)+SUMIFS('ANNUAL SUMMARY'!$GG$692,Z179,'ANNUAL SUMMARY'!$V$9,K165,'ANNUAL SUMMARY'!$FE$644)</f>
        <v>0</v>
      </c>
      <c r="AN179" s="727"/>
      <c r="AO179" s="727"/>
      <c r="AP179" s="727"/>
      <c r="AQ179" s="728">
        <f>SUMIFS('ANNUAL SUMMARY'!$AR$54,Z179,'ANNUAL SUMMARY'!$V$9,K165,'ANNUAL SUMMARY'!$L$6)+SUMIFS('ANNUAL SUMMARY'!$AR$112,Z179,'ANNUAL SUMMARY'!$V$9,K165,'ANNUAL SUMMARY'!$L$64)+SUMIFS('ANNUAL SUMMARY'!$AR$170,Z179,'ANNUAL SUMMARY'!$V$9,K165,'ANNUAL SUMMARY'!$L$122)+SUMIFS('ANNUAL SUMMARY'!$AR$228,Z179,'ANNUAL SUMMARY'!$V$9,K165,'ANNUAL SUMMARY'!$L$180)+SUMIFS('ANNUAL SUMMARY'!$AR$286,Z179,'ANNUAL SUMMARY'!$V$9,K165,'ANNUAL SUMMARY'!$L$238)+SUMIFS('ANNUAL SUMMARY'!$AR$344,Z179,'ANNUAL SUMMARY'!$V$9,K165,'ANNUAL SUMMARY'!$L$296)+SUMIFS('ANNUAL SUMMARY'!$AR$402,Z179,'ANNUAL SUMMARY'!$V$9,K165,'ANNUAL SUMMARY'!$L$354)+SUMIFS('ANNUAL SUMMARY'!$AR$460,Z179,'ANNUAL SUMMARY'!$V$9,K165,'ANNUAL SUMMARY'!$L$412)+SUMIFS('ANNUAL SUMMARY'!$AR$518,Z179,'ANNUAL SUMMARY'!$V$9,K165,'ANNUAL SUMMARY'!$L$470)+SUMIFS('ANNUAL SUMMARY'!$AR$576,Z179,'ANNUAL SUMMARY'!$V$9,K165,'ANNUAL SUMMARY'!$L$528)+SUMIFS('ANNUAL SUMMARY'!$AR$634,Z179,'ANNUAL SUMMARY'!$V$9,K165,'ANNUAL SUMMARY'!$L$586)+SUMIFS('ANNUAL SUMMARY'!$AR$692,Z179,'ANNUAL SUMMARY'!$V$9,K165,'ANNUAL SUMMARY'!$L$644)+SUMIFS('ANNUAL SUMMARY'!$CO$54,Z179,'ANNUAL SUMMARY'!$V$9,K165,'ANNUAL SUMMARY'!$BI$6)+SUMIFS('ANNUAL SUMMARY'!$CO$112,Z179,'ANNUAL SUMMARY'!$V$9,K165,'ANNUAL SUMMARY'!$BI$64)+SUMIFS('ANNUAL SUMMARY'!$CO$170,Z179,'ANNUAL SUMMARY'!$V$9,K165,'ANNUAL SUMMARY'!$BI$122)+SUMIFS('ANNUAL SUMMARY'!$CO$228,Z179,'ANNUAL SUMMARY'!$V$9,K165,'ANNUAL SUMMARY'!$BI$180)+SUMIFS('ANNUAL SUMMARY'!$CO$286,Z179,'ANNUAL SUMMARY'!$V$9,K165,'ANNUAL SUMMARY'!$BI$238)+SUMIFS('ANNUAL SUMMARY'!$CO$344,Z179,'ANNUAL SUMMARY'!$V$9,K165,'ANNUAL SUMMARY'!$BI$296)+SUMIFS('ANNUAL SUMMARY'!$CO$402,Z179,'ANNUAL SUMMARY'!$V$9,K165,'ANNUAL SUMMARY'!$BI$354)+SUMIFS('ANNUAL SUMMARY'!$CO$460,Z179,'ANNUAL SUMMARY'!$V$9,K165,'ANNUAL SUMMARY'!$BI$412)+SUMIFS('ANNUAL SUMMARY'!$CO$518,Z179,'ANNUAL SUMMARY'!$V$9,K165,'ANNUAL SUMMARY'!$BI$470)+SUMIFS('ANNUAL SUMMARY'!$CO$576,Z179,'ANNUAL SUMMARY'!$V$9,K165,'ANNUAL SUMMARY'!$BI$528)+SUMIFS('ANNUAL SUMMARY'!$CO$634,Z179,'ANNUAL SUMMARY'!$V$9,K165,'ANNUAL SUMMARY'!$BI$586)+SUMIFS('ANNUAL SUMMARY'!$CO$692,Z179,'ANNUAL SUMMARY'!$V$9,K165,'ANNUAL SUMMARY'!$BI$644)+SUMIFS('ANNUAL SUMMARY'!$EN$54,Z179,'ANNUAL SUMMARY'!$V$9,K165,'ANNUAL SUMMARY'!$DH$6)+SUMIFS('ANNUAL SUMMARY'!$EN$112,Z179,'ANNUAL SUMMARY'!$V$9,K165,'ANNUAL SUMMARY'!$DH$64)+SUMIFS('ANNUAL SUMMARY'!$EN$170,Z179,'ANNUAL SUMMARY'!$V$9,K165,'ANNUAL SUMMARY'!$DH$122)+SUMIFS('ANNUAL SUMMARY'!$EN$228,Z179,'ANNUAL SUMMARY'!$V$9,K165,'ANNUAL SUMMARY'!$DH$180)+SUMIFS('ANNUAL SUMMARY'!$EN$286,Z179,'ANNUAL SUMMARY'!$V$9,K165,'ANNUAL SUMMARY'!$DH$238)+SUMIFS('ANNUAL SUMMARY'!$EN$344,Z179,'ANNUAL SUMMARY'!$V$9,K165,'ANNUAL SUMMARY'!$DH$296)+SUMIFS('ANNUAL SUMMARY'!$EN$402,Z179,'ANNUAL SUMMARY'!$V$9,K165,'ANNUAL SUMMARY'!$DH$354)+SUMIFS('ANNUAL SUMMARY'!$EN$460,Z179,'ANNUAL SUMMARY'!$V$9,K165,'ANNUAL SUMMARY'!$DH$412)+SUMIFS('ANNUAL SUMMARY'!$EN$518,Z179,'ANNUAL SUMMARY'!$V$9,K165,'ANNUAL SUMMARY'!$DH$470)+SUMIFS('ANNUAL SUMMARY'!$EN$576,Z179,'ANNUAL SUMMARY'!$V$9,K165,'ANNUAL SUMMARY'!$DH$528)+SUMIFS('ANNUAL SUMMARY'!$EN$634,Z179,'ANNUAL SUMMARY'!$V$9,K165,'ANNUAL SUMMARY'!$DH$586)+SUMIFS('ANNUAL SUMMARY'!$EN$692,Z179,'ANNUAL SUMMARY'!$V$9,K165,'ANNUAL SUMMARY'!$DH$644)+SUMIFS('ANNUAL SUMMARY'!$GK$54,Z179,'ANNUAL SUMMARY'!$V$9,K165,'ANNUAL SUMMARY'!$FE$6)+SUMIFS('ANNUAL SUMMARY'!$GK$112,Z179,'ANNUAL SUMMARY'!$V$9,K165,'ANNUAL SUMMARY'!$FE$64)+SUMIFS('ANNUAL SUMMARY'!$GK$170,Z179,'ANNUAL SUMMARY'!$V$9,K165,'ANNUAL SUMMARY'!$FE$122)+SUMIFS('ANNUAL SUMMARY'!$GK$228,Z179,'ANNUAL SUMMARY'!$V$9,K165,'ANNUAL SUMMARY'!$FE$180)+SUMIFS('ANNUAL SUMMARY'!$GK$286,Z179,'ANNUAL SUMMARY'!$V$9,K165,'ANNUAL SUMMARY'!$FE$238)+SUMIFS('ANNUAL SUMMARY'!$GK$344,Z179,'ANNUAL SUMMARY'!$V$9,K165,'ANNUAL SUMMARY'!$FE$296)+SUMIFS('ANNUAL SUMMARY'!$GK$402,Z179,'ANNUAL SUMMARY'!$V$9,K165,'ANNUAL SUMMARY'!$FE$354)+SUMIFS('ANNUAL SUMMARY'!$GK$460,Z179,'ANNUAL SUMMARY'!$V$9,K165,'ANNUAL SUMMARY'!$FE$412)+SUMIFS('ANNUAL SUMMARY'!$GK$518,Z179,'ANNUAL SUMMARY'!$V$9,K165,'ANNUAL SUMMARY'!$FE$470)+SUMIFS('ANNUAL SUMMARY'!$GK$576,Z179,'ANNUAL SUMMARY'!$V$9,K165,'ANNUAL SUMMARY'!$FE$528)+SUMIFS('ANNUAL SUMMARY'!$GK$634,Z179,'ANNUAL SUMMARY'!$V$9,K165,'ANNUAL SUMMARY'!$FE$586)+SUMIFS('ANNUAL SUMMARY'!$GK$692,Z179,'ANNUAL SUMMARY'!$V$9,K165,'ANNUAL SUMMARY'!$FE$644)</f>
        <v>0</v>
      </c>
      <c r="AR179" s="728"/>
      <c r="AS179" s="728"/>
      <c r="AT179" s="728">
        <f>SUMIFS('ANNUAL SUMMARY'!$AU$54,Z179,'ANNUAL SUMMARY'!$V$9,K165,'ANNUAL SUMMARY'!$L$6)+SUMIFS('ANNUAL SUMMARY'!$AU$112,Z179,'ANNUAL SUMMARY'!$V$9,K165,'ANNUAL SUMMARY'!$L$64)+SUMIFS('ANNUAL SUMMARY'!$AU$170,Z179,'ANNUAL SUMMARY'!$V$9,K165,'ANNUAL SUMMARY'!$L$122)+SUMIFS('ANNUAL SUMMARY'!$AU$228,Z179,'ANNUAL SUMMARY'!$V$9,K165,'ANNUAL SUMMARY'!$L$180)+SUMIFS('ANNUAL SUMMARY'!$AU$286,Z179,'ANNUAL SUMMARY'!$V$9,K165,'ANNUAL SUMMARY'!$L$238)+SUMIFS('ANNUAL SUMMARY'!$AU$344,Z179,'ANNUAL SUMMARY'!$V$9,K165,'ANNUAL SUMMARY'!$L$296)+SUMIFS('ANNUAL SUMMARY'!$AU$402,Z179,'ANNUAL SUMMARY'!$V$9,K165,'ANNUAL SUMMARY'!$L$354)+SUMIFS('ANNUAL SUMMARY'!$AU$460,Z179,'ANNUAL SUMMARY'!$V$9,K165,'ANNUAL SUMMARY'!$L$412)+SUMIFS('ANNUAL SUMMARY'!$AU$518,Z179,'ANNUAL SUMMARY'!$V$9,K165,'ANNUAL SUMMARY'!$L$470)+SUMIFS('ANNUAL SUMMARY'!$AU$576,Z179,'ANNUAL SUMMARY'!$V$9,K165,'ANNUAL SUMMARY'!$L$528)+SUMIFS('ANNUAL SUMMARY'!$AU$634,Z179,'ANNUAL SUMMARY'!$V$9,K165,'ANNUAL SUMMARY'!$L$586)+SUMIFS('ANNUAL SUMMARY'!$AU$692,Z179,'ANNUAL SUMMARY'!$V$9,K165,'ANNUAL SUMMARY'!$L$644)+SUMIFS('ANNUAL SUMMARY'!$CR$54,Z179,'ANNUAL SUMMARY'!$V$9,K165,'ANNUAL SUMMARY'!$BI$6)+SUMIFS('ANNUAL SUMMARY'!$CR$112,Z179,'ANNUAL SUMMARY'!$V$9,K165,'ANNUAL SUMMARY'!$BI$64)+SUMIFS('ANNUAL SUMMARY'!$CR$170,Z179,'ANNUAL SUMMARY'!$V$9,K165,'ANNUAL SUMMARY'!$BI$122)+SUMIFS('ANNUAL SUMMARY'!$CR$228,Z179,'ANNUAL SUMMARY'!$V$9,K165,'ANNUAL SUMMARY'!$BI$180)+SUMIFS('ANNUAL SUMMARY'!$CR$286,Z179,'ANNUAL SUMMARY'!$V$9,K165,'ANNUAL SUMMARY'!$BI$238)+SUMIFS('ANNUAL SUMMARY'!$CR$344,Z179,'ANNUAL SUMMARY'!$V$9,K165,'ANNUAL SUMMARY'!$BI$296)+SUMIFS('ANNUAL SUMMARY'!$CR$402,Z179,'ANNUAL SUMMARY'!$V$9,K165,'ANNUAL SUMMARY'!$BI$354)+SUMIFS('ANNUAL SUMMARY'!$CR$460,Z179,'ANNUAL SUMMARY'!$V$9,K165,'ANNUAL SUMMARY'!$BI$412)+SUMIFS('ANNUAL SUMMARY'!$CR$518,Z179,'ANNUAL SUMMARY'!$V$9,K165,'ANNUAL SUMMARY'!$BI$470)+SUMIFS('ANNUAL SUMMARY'!$CR$576,Z179,'ANNUAL SUMMARY'!$V$9,K165,'ANNUAL SUMMARY'!$BI$528)+SUMIFS('ANNUAL SUMMARY'!$CR$634,Z179,'ANNUAL SUMMARY'!$V$9,K165,'ANNUAL SUMMARY'!$BI$586)+SUMIFS('ANNUAL SUMMARY'!$CR$692,Z179,'ANNUAL SUMMARY'!$V$9,K165,'ANNUAL SUMMARY'!$BI$644)+SUMIFS('ANNUAL SUMMARY'!$EQ$54,Z179,'ANNUAL SUMMARY'!$V$9,K165,'ANNUAL SUMMARY'!$DH$6)+SUMIFS('ANNUAL SUMMARY'!$EQ$112,Z179,'ANNUAL SUMMARY'!$V$9,K165,'ANNUAL SUMMARY'!$DH$64)+SUMIFS('ANNUAL SUMMARY'!$EQ$170,Z179,'ANNUAL SUMMARY'!$V$9,K165,'ANNUAL SUMMARY'!$DH$122)+SUMIFS('ANNUAL SUMMARY'!$EQ$228,Z179,'ANNUAL SUMMARY'!$V$9,K165,'ANNUAL SUMMARY'!$DH$180)+SUMIFS('ANNUAL SUMMARY'!$EQ$286,Z179,'ANNUAL SUMMARY'!$V$9,K165,'ANNUAL SUMMARY'!$DH$238)+SUMIFS('ANNUAL SUMMARY'!$EQ$344,Z179,'ANNUAL SUMMARY'!$V$9,K165,'ANNUAL SUMMARY'!$DH$296)+SUMIFS('ANNUAL SUMMARY'!$EQ$402,Z179,'ANNUAL SUMMARY'!$V$9,K165,'ANNUAL SUMMARY'!$DH$354)+SUMIFS('ANNUAL SUMMARY'!$EQ$460,Z179,'ANNUAL SUMMARY'!$V$9,K165,'ANNUAL SUMMARY'!$DH$412)+SUMIFS('ANNUAL SUMMARY'!$EQ$518,Z179,'ANNUAL SUMMARY'!$V$9,K165,'ANNUAL SUMMARY'!$DH$470)+SUMIFS('ANNUAL SUMMARY'!$EQ$576,Z179,'ANNUAL SUMMARY'!$V$9,K165,'ANNUAL SUMMARY'!$DH$528)+SUMIFS('ANNUAL SUMMARY'!$EQ$634,Z179,'ANNUAL SUMMARY'!$V$9,K165,'ANNUAL SUMMARY'!$DH$586)+SUMIFS('ANNUAL SUMMARY'!$EQ$692,Z179,'ANNUAL SUMMARY'!$V$9,K165,'ANNUAL SUMMARY'!$DH$644)+SUMIFS('ANNUAL SUMMARY'!$GN$54,Z179,'ANNUAL SUMMARY'!$V$9,K165,'ANNUAL SUMMARY'!$FE$6)+SUMIFS('ANNUAL SUMMARY'!$GN$112,Z179,'ANNUAL SUMMARY'!$V$9,K165,'ANNUAL SUMMARY'!$FE$64)+SUMIFS('ANNUAL SUMMARY'!$GN$170,Z179,'ANNUAL SUMMARY'!$V$9,K165,'ANNUAL SUMMARY'!$FE$122)+SUMIFS('ANNUAL SUMMARY'!$GN$228,Z179,'ANNUAL SUMMARY'!$V$9,K165,'ANNUAL SUMMARY'!$FE$180)+SUMIFS('ANNUAL SUMMARY'!$GN$286,Z179,'ANNUAL SUMMARY'!$V$9,K165,'ANNUAL SUMMARY'!$FE$238)+SUMIFS('ANNUAL SUMMARY'!$GN$344,Z179,'ANNUAL SUMMARY'!$V$9,K165,'ANNUAL SUMMARY'!$FE$296)+SUMIFS('ANNUAL SUMMARY'!$GN$402,Z179,'ANNUAL SUMMARY'!$V$9,K165,'ANNUAL SUMMARY'!$FE$354)+SUMIFS('ANNUAL SUMMARY'!$GN$460,Z179,'ANNUAL SUMMARY'!$V$9,K165,'ANNUAL SUMMARY'!$FE$412)+SUMIFS('ANNUAL SUMMARY'!$GN$518,Z179,'ANNUAL SUMMARY'!$V$9,K165,'ANNUAL SUMMARY'!$FE$470)+SUMIFS('ANNUAL SUMMARY'!$GN$576,Z179,'ANNUAL SUMMARY'!$V$9,K165,'ANNUAL SUMMARY'!$FE$528)+SUMIFS('ANNUAL SUMMARY'!$GN$634,Z179,'ANNUAL SUMMARY'!$V$9,K165,'ANNUAL SUMMARY'!$FE$586)+SUMIFS('ANNUAL SUMMARY'!$GN$692,Z179,'ANNUAL SUMMARY'!$V$9,K165,'ANNUAL SUMMARY'!$FE$644)</f>
        <v>0</v>
      </c>
      <c r="AU179" s="728"/>
      <c r="AV179" s="1260"/>
      <c r="AW179" s="1263"/>
      <c r="AX179" s="154"/>
      <c r="AY179" s="798" t="str">
        <f>'ANNUAL SUMMARY'!$C$24</f>
        <v>INSTR.</v>
      </c>
      <c r="AZ179" s="730"/>
      <c r="BA179" s="730"/>
      <c r="BB179" s="730"/>
      <c r="BC179" s="792">
        <f>SUMIF('ANNUAL SUMMARY'!$FE$622,BH165,'ANNUAL SUMMARY'!$FA$640)+SUMIF('ANNUAL SUMMARY'!$DH$622,BH165,'ANNUAL SUMMARY'!$DD$640)+SUMIF('ANNUAL SUMMARY'!$BI$622,BH165,'ANNUAL SUMMARY'!$BE$640)+SUMIF('ANNUAL SUMMARY'!$L$622,BH165,'ANNUAL SUMMARY'!$H$640)+SUMIF('ANNUAL SUMMARY'!$FE$566,BH165,'ANNUAL SUMMARY'!$FA$584)+SUMIF('ANNUAL SUMMARY'!$DH$566,BH165,'ANNUAL SUMMARY'!$DD$584)+SUMIF('ANNUAL SUMMARY'!$BI$566,BH165,'ANNUAL SUMMARY'!$BE$584)+SUMIF('ANNUAL SUMMARY'!$L$566,BH165,'ANNUAL SUMMARY'!$H$584)+SUMIF('ANNUAL SUMMARY'!$FE$510,BH165,'ANNUAL SUMMARY'!$FA$528)+SUMIF('ANNUAL SUMMARY'!$DH$510,BH165,'ANNUAL SUMMARY'!$DD$528)+SUMIF('ANNUAL SUMMARY'!$BI$510,BH165,'ANNUAL SUMMARY'!$BE$528)+SUMIF('ANNUAL SUMMARY'!$L$510,BH165,'ANNUAL SUMMARY'!$H$528)+SUMIF('ANNUAL SUMMARY'!$FE$454,BH165,'ANNUAL SUMMARY'!$FA$472)+SUMIF('ANNUAL SUMMARY'!$DH$454,BH165,'ANNUAL SUMMARY'!$DD$472)+SUMIF('ANNUAL SUMMARY'!$BI$454,BH165,'ANNUAL SUMMARY'!$BE$472)+SUMIF('ANNUAL SUMMARY'!$L$454,BH165,'ANNUAL SUMMARY'!$H$472)+SUMIF('ANNUAL SUMMARY'!$FE$398,BH165,'ANNUAL SUMMARY'!$FA$416)+SUMIF('ANNUAL SUMMARY'!$DH$398,BH165,'ANNUAL SUMMARY'!$DD$416)+SUMIF('ANNUAL SUMMARY'!$BI$398,BH165,'ANNUAL SUMMARY'!$BE$416)+SUMIF('ANNUAL SUMMARY'!$L$398,BH165,'ANNUAL SUMMARY'!$H$416)+SUMIF('ANNUAL SUMMARY'!$FE$342,BH165,'ANNUAL SUMMARY'!$FA$360)+SUMIF('ANNUAL SUMMARY'!$DH$342,BH165,'ANNUAL SUMMARY'!$DD$360)+SUMIF('ANNUAL SUMMARY'!$BI$342,BH165,'ANNUAL SUMMARY'!$BE$360)+SUMIF('ANNUAL SUMMARY'!$L$342,BH165,'ANNUAL SUMMARY'!$H$360)+SUMIF('ANNUAL SUMMARY'!$FE$286,BH165,'ANNUAL SUMMARY'!$FA$304)+SUMIF('ANNUAL SUMMARY'!$DH$286,BH165,'ANNUAL SUMMARY'!$DD$304)+SUMIF('ANNUAL SUMMARY'!$BI$286,BH165,'ANNUAL SUMMARY'!$BE$304)+SUMIF('ANNUAL SUMMARY'!$L$286,BH165,'ANNUAL SUMMARY'!$H$304)+SUMIF('ANNUAL SUMMARY'!$FE$230,BH165,'ANNUAL SUMMARY'!$FA$248)+SUMIF('ANNUAL SUMMARY'!$DH$230,BH165,'ANNUAL SUMMARY'!$DD$248)+SUMIF('ANNUAL SUMMARY'!$BI$230,BH165,'ANNUAL SUMMARY'!$BE$248)+SUMIF('ANNUAL SUMMARY'!$L$230,BH165,'ANNUAL SUMMARY'!$H$248)+SUMIF('ANNUAL SUMMARY'!$FE$174,BH165,'ANNUAL SUMMARY'!$FA$192)+SUMIF('ANNUAL SUMMARY'!$DH$174,BH165,'ANNUAL SUMMARY'!$DD$192)+SUMIF('ANNUAL SUMMARY'!$BI$174,BH165,'ANNUAL SUMMARY'!$BE$192)+SUMIF('ANNUAL SUMMARY'!$L$174,BH165,'ANNUAL SUMMARY'!$H$192)+SUMIF('ANNUAL SUMMARY'!$FE$118,BH165,'ANNUAL SUMMARY'!$FA$136)+SUMIF('ANNUAL SUMMARY'!$DH$118,BH165,'ANNUAL SUMMARY'!$DD$136)+SUMIF('ANNUAL SUMMARY'!$BI$118,BH165,'ANNUAL SUMMARY'!$BE$136)+SUMIF('ANNUAL SUMMARY'!$L$118,BH165,'ANNUAL SUMMARY'!$H$136)+SUMIF('ANNUAL SUMMARY'!$FE$62,BH165,'ANNUAL SUMMARY'!$FA$80)+SUMIF('ANNUAL SUMMARY'!$DH$62,BH165,'ANNUAL SUMMARY'!$DD$80)+SUMIF('ANNUAL SUMMARY'!$BI$62,BH165,'ANNUAL SUMMARY'!$BE$80)+SUMIF('ANNUAL SUMMARY'!$L$62,BH165,'ANNUAL SUMMARY'!$H$80)+SUMIF('ANNUAL SUMMARY'!$FE$6,BH165,'ANNUAL SUMMARY'!$FA$24)+SUMIF('ANNUAL SUMMARY'!$DH$6,BH165,'ANNUAL SUMMARY'!$DD$24)+SUMIF('ANNUAL SUMMARY'!$BI$6,BH165,'ANNUAL SUMMARY'!$BE$24)+SUMIF('ANNUAL SUMMARY'!$L$6,BH165,'ANNUAL SUMMARY'!$H$24)+SUMIF('PREVIOUS LOGS'!$K$6,BH165,'PREVIOUS LOGS'!$F$20)+SUMIF('PREVIOUS LOGS'!$K$59,$K$6,'PREVIOUS LOGS'!$F$73)+SUMIF('PREVIOUS LOGS'!$K$112,BH165,'PREVIOUS LOGS'!$F$126)+SUMIF('PREVIOUS LOGS'!$K$165,BH165,'PREVIOUS LOGS'!$F$179)+SUMIF('PREVIOUS LOGS'!$K$218,BH165,'PREVIOUS LOGS'!$F$232)+SUMIF('PREVIOUS LOGS'!$K$271,BH165,'PREVIOUS LOGS'!$F$285)+SUMIF('PREVIOUS LOGS'!$K$324,BH165,'PREVIOUS LOGS'!$F$338)+SUMIF('PREVIOUS LOGS'!$BH$6,BH165,'PREVIOUS LOGS'!$BD$20)+SUMIF('PREVIOUS LOGS'!$BH$59,$K$6,'PREVIOUS LOGS'!$BD$73)+SUMIF('PREVIOUS LOGS'!$BH$112,BH165,'PREVIOUS LOGS'!$BD$126)+SUMIF('PREVIOUS LOGS'!$BH$165,BH165,'PREVIOUS LOGS'!$BD$179)+SUMIF('PREVIOUS LOGS'!$BH$218,BH165,'PREVIOUS LOGS'!$BD$232)+SUMIF('PREVIOUS LOGS'!$BH$271,BH165,'PREVIOUS LOGS'!$BD$285)+SUMIF('PREVIOUS LOGS'!$BH$324,BH165,'PREVIOUS LOGS'!$BD$338)+SUMIF('PREVIOUS LOGS'!$DF$6,BH165,'PREVIOUS LOGS'!$DB$20)+SUMIF('PREVIOUS LOGS'!$DF$59,$K$6,'PREVIOUS LOGS'!$DB$73)+SUMIF('PREVIOUS LOGS'!$DF$112,BH165,'PREVIOUS LOGS'!$DB$126)+SUMIF('PREVIOUS LOGS'!$DF$165,BH165,'PREVIOUS LOGS'!$DB$179)+SUMIF('PREVIOUS LOGS'!$DF$218,BH165,'PREVIOUS LOGS'!$DB$232)+SUMIF('PREVIOUS LOGS'!$DF$271,BH165,'PREVIOUS LOGS'!$DB$285)+SUMIF('PREVIOUS LOGS'!$DF$324,BH165,'PREVIOUS LOGS'!$DB$338)+SUMIF('PREVIOUS LOGS'!$FC$6,BH165,'PREVIOUS LOGS'!$EY$20)+SUMIF('PREVIOUS LOGS'!$FC$59,$K$6,'PREVIOUS LOGS'!$EY$73)+SUMIF('PREVIOUS LOGS'!$FC$112,BH165,'PREVIOUS LOGS'!$EY$126)+SUMIF('PREVIOUS LOGS'!$FC$165,BH165,'PREVIOUS LOGS'!$EY$179)+SUMIF('PREVIOUS LOGS'!$FC$218,BH165,'PREVIOUS LOGS'!$EY$232)+SUMIF('PREVIOUS LOGS'!$FC$271,BH165,'PREVIOUS LOGS'!$EY$285)+SUMIF('PREVIOUS LOGS'!$FC$324,BH165,'PREVIOUS LOGS'!$EY$338)</f>
        <v>0</v>
      </c>
      <c r="BD179" s="793"/>
      <c r="BE179" s="793"/>
      <c r="BF179" s="793"/>
      <c r="BG179" s="793"/>
      <c r="BH179" s="793"/>
      <c r="BI179" s="794"/>
      <c r="BJ179" s="643"/>
      <c r="BK179" s="878" t="str">
        <f>'ANNUAL SUMMARY'!$O$24</f>
        <v>LANDINGSS</v>
      </c>
      <c r="BL179" s="879"/>
      <c r="BM179" s="879"/>
      <c r="BN179" s="879"/>
      <c r="BO179" s="879"/>
      <c r="BP179" s="879"/>
      <c r="BQ179" s="879"/>
      <c r="BR179" s="879"/>
      <c r="BS179" s="879"/>
      <c r="BT179" s="879"/>
      <c r="BU179" s="880"/>
      <c r="BV179" s="15"/>
      <c r="BW179" s="812">
        <f>IF(BW171=0," ",BW171+4)</f>
        <v>2026</v>
      </c>
      <c r="BX179" s="813"/>
      <c r="BY179" s="813"/>
      <c r="BZ179" s="813"/>
      <c r="CA179" s="813"/>
      <c r="CB179" s="1118">
        <f>SUMIFS('ANNUAL SUMMARY'!$AF$54,BW179,'ANNUAL SUMMARY'!$V$9,BH165,'ANNUAL SUMMARY'!$L$6)+SUMIFS('ANNUAL SUMMARY'!$AF$112,BW179,'ANNUAL SUMMARY'!$V$9,BH165,'ANNUAL SUMMARY'!$L$64)+SUMIFS('ANNUAL SUMMARY'!$AF$170,BW179,'ANNUAL SUMMARY'!$V$9,BH165,'ANNUAL SUMMARY'!$L$122)+SUMIFS('ANNUAL SUMMARY'!$AF$228,BW179,'ANNUAL SUMMARY'!$V$9,BH165,'ANNUAL SUMMARY'!$L$180)+SUMIFS('ANNUAL SUMMARY'!$AF$286,BW179,'ANNUAL SUMMARY'!$V$9,BH165,'ANNUAL SUMMARY'!$L$238)+SUMIFS('ANNUAL SUMMARY'!$AF$344,BW179,'ANNUAL SUMMARY'!$V$9,BH165,'ANNUAL SUMMARY'!$L$296)+SUMIFS('ANNUAL SUMMARY'!$AF$402,BW179,'ANNUAL SUMMARY'!$V$9,BH165,'ANNUAL SUMMARY'!$L$354)+SUMIFS('ANNUAL SUMMARY'!$AF$460,BW179,'ANNUAL SUMMARY'!$V$9,BH165,'ANNUAL SUMMARY'!$L$412)+SUMIFS('ANNUAL SUMMARY'!$AF$518,BW179,'ANNUAL SUMMARY'!$V$9,BH165,'ANNUAL SUMMARY'!$L$470)+SUMIFS('ANNUAL SUMMARY'!$AF$576,BW179,'ANNUAL SUMMARY'!$V$9,BH165,'ANNUAL SUMMARY'!$L$528)+SUMIFS('ANNUAL SUMMARY'!$AF$634,BW179,'ANNUAL SUMMARY'!$V$9,BH165,'ANNUAL SUMMARY'!$L$586)+SUMIFS('ANNUAL SUMMARY'!$AF$692,BW179,'ANNUAL SUMMARY'!$V$9,BH165,'ANNUAL SUMMARY'!$L$644)+SUMIFS('ANNUAL SUMMARY'!$CC$54,BW179,'ANNUAL SUMMARY'!$V$9,BH165,'ANNUAL SUMMARY'!$BI$6)+SUMIFS('ANNUAL SUMMARY'!$CC$112,BW179,'ANNUAL SUMMARY'!$V$9,BH165,'ANNUAL SUMMARY'!$BI$64)+SUMIFS('ANNUAL SUMMARY'!$CC$170,BW179,'ANNUAL SUMMARY'!$V$9,BH165,'ANNUAL SUMMARY'!$BI$122)+SUMIFS('ANNUAL SUMMARY'!$CC$228,BW179,'ANNUAL SUMMARY'!$V$9,BH165,'ANNUAL SUMMARY'!$BI$180)+SUMIFS('ANNUAL SUMMARY'!$CC$286,BW179,'ANNUAL SUMMARY'!$V$9,BH165,'ANNUAL SUMMARY'!$BI$238)+SUMIFS('ANNUAL SUMMARY'!$CC$344,BW179,'ANNUAL SUMMARY'!$V$9,BH165,'ANNUAL SUMMARY'!$BI$296)+SUMIFS('ANNUAL SUMMARY'!$CC$402,BW179,'ANNUAL SUMMARY'!$V$9,BH165,'ANNUAL SUMMARY'!$BI$354)+SUMIFS('ANNUAL SUMMARY'!$CC$460,BW179,'ANNUAL SUMMARY'!$V$9,BH165,'ANNUAL SUMMARY'!$BI$412)+SUMIFS('ANNUAL SUMMARY'!$CC$518,BW179,'ANNUAL SUMMARY'!$V$9,BH165,'ANNUAL SUMMARY'!$BI$470)+SUMIFS('ANNUAL SUMMARY'!$CC$576,BW179,'ANNUAL SUMMARY'!$V$9,BH165,'ANNUAL SUMMARY'!$BI$528)+SUMIFS('ANNUAL SUMMARY'!$CC$634,BW179,'ANNUAL SUMMARY'!$V$9,BH165,'ANNUAL SUMMARY'!$BI$586)+SUMIFS('ANNUAL SUMMARY'!$CC$692,BW179,'ANNUAL SUMMARY'!$V$9,BH165,'ANNUAL SUMMARY'!$BI$644)+SUMIFS('ANNUAL SUMMARY'!$EB$54,BW179,'ANNUAL SUMMARY'!$V$9,BH165,'ANNUAL SUMMARY'!$DH$6)+SUMIFS('ANNUAL SUMMARY'!$EB$112,BW179,'ANNUAL SUMMARY'!$V$9,BH165,'ANNUAL SUMMARY'!$DH$64)+SUMIFS('ANNUAL SUMMARY'!$EB$170,BW179,'ANNUAL SUMMARY'!$V$9,BH165,'ANNUAL SUMMARY'!$DH$122)+SUMIFS('ANNUAL SUMMARY'!$EB$228,BW179,'ANNUAL SUMMARY'!$V$9,BH165,'ANNUAL SUMMARY'!$DH$180)+SUMIFS('ANNUAL SUMMARY'!$EB$286,BW179,'ANNUAL SUMMARY'!$V$9,BH165,'ANNUAL SUMMARY'!$DH$238)+SUMIFS('ANNUAL SUMMARY'!$EB$344,BW179,'ANNUAL SUMMARY'!$V$9,BH165,'ANNUAL SUMMARY'!$DH$296)+SUMIFS('ANNUAL SUMMARY'!$EB$402,BW179,'ANNUAL SUMMARY'!$V$9,BH165,'ANNUAL SUMMARY'!$DH$354)+SUMIFS('ANNUAL SUMMARY'!$EB$460,BW179,'ANNUAL SUMMARY'!$V$9,BH165,'ANNUAL SUMMARY'!$DH$412)+SUMIFS('ANNUAL SUMMARY'!$EB$518,BW179,'ANNUAL SUMMARY'!$V$9,BH165,'ANNUAL SUMMARY'!$DH$470)+SUMIFS('ANNUAL SUMMARY'!$EB$576,BW179,'ANNUAL SUMMARY'!$V$9,BH165,'ANNUAL SUMMARY'!$DH$528)+SUMIFS('ANNUAL SUMMARY'!$EB$634,BW179,'ANNUAL SUMMARY'!$V$9,BH165,'ANNUAL SUMMARY'!$DH$586)+SUMIFS('ANNUAL SUMMARY'!$EB$692,BW179,'ANNUAL SUMMARY'!$V$9,BH165,'ANNUAL SUMMARY'!$DH$644)+SUMIFS('ANNUAL SUMMARY'!$FY$54,BW179,'ANNUAL SUMMARY'!$V$9,BH165,'ANNUAL SUMMARY'!$FE$6)+SUMIFS('ANNUAL SUMMARY'!$FY$112,BW179,'ANNUAL SUMMARY'!$V$9,BH165,'ANNUAL SUMMARY'!$FE$64)+SUMIFS('ANNUAL SUMMARY'!$FY$170,BW179,'ANNUAL SUMMARY'!$V$9,BH165,'ANNUAL SUMMARY'!$FE$122)+SUMIFS('ANNUAL SUMMARY'!$FY$228,BW179,'ANNUAL SUMMARY'!$V$9,BH165,'ANNUAL SUMMARY'!$FE$180)+SUMIFS('ANNUAL SUMMARY'!$FY$286,BW179,'ANNUAL SUMMARY'!$V$9,BH165,'ANNUAL SUMMARY'!$FE$238)+SUMIFS('ANNUAL SUMMARY'!$FY$344,BW179,'ANNUAL SUMMARY'!$V$9,BH165,'ANNUAL SUMMARY'!$FE$296)+SUMIFS('ANNUAL SUMMARY'!$FY$402,BW179,'ANNUAL SUMMARY'!$V$9,BH165,'ANNUAL SUMMARY'!$FE$354)+SUMIFS('ANNUAL SUMMARY'!$FY$460,BW179,'ANNUAL SUMMARY'!$V$9,BH165,'ANNUAL SUMMARY'!$FE$412)+SUMIFS('ANNUAL SUMMARY'!$FY$518,BW179,'ANNUAL SUMMARY'!$V$9,BH165,'ANNUAL SUMMARY'!$FE$470)+SUMIFS('ANNUAL SUMMARY'!$FY$576,BW179,'ANNUAL SUMMARY'!$V$9,BH165,'ANNUAL SUMMARY'!$FE$528)+SUMIFS('ANNUAL SUMMARY'!$FY$634,BW179,'ANNUAL SUMMARY'!$V$9,BH165,'ANNUAL SUMMARY'!$FE$586)+SUMIFS('ANNUAL SUMMARY'!$FY$692,BW179,'ANNUAL SUMMARY'!$V$9,BH165,'ANNUAL SUMMARY'!$FE$644)</f>
        <v>0</v>
      </c>
      <c r="CC179" s="727"/>
      <c r="CD179" s="727"/>
      <c r="CE179" s="727"/>
      <c r="CF179" s="727">
        <f>SUMIFS('ANNUAL SUMMARY'!$AJ$54,BW179,'ANNUAL SUMMARY'!$V$9,BH165,'ANNUAL SUMMARY'!$L$6)+SUMIFS('ANNUAL SUMMARY'!$AJ$112,BW179,'ANNUAL SUMMARY'!$V$9,BH165,'ANNUAL SUMMARY'!$L$64)+SUMIFS('ANNUAL SUMMARY'!$AJ$170,BW179,'ANNUAL SUMMARY'!$V$9,BH165,'ANNUAL SUMMARY'!$L$122)+SUMIFS('ANNUAL SUMMARY'!$AJ$228,BW179,'ANNUAL SUMMARY'!$V$9,BH165,'ANNUAL SUMMARY'!$L$180)+SUMIFS('ANNUAL SUMMARY'!$AJ$286,BW179,'ANNUAL SUMMARY'!$V$9,BH165,'ANNUAL SUMMARY'!$L$238)+SUMIFS('ANNUAL SUMMARY'!$AJ$344,BW179,'ANNUAL SUMMARY'!$V$9,BH165,'ANNUAL SUMMARY'!$L$296)+SUMIFS('ANNUAL SUMMARY'!$AJ$402,BW179,'ANNUAL SUMMARY'!$V$9,BH165,'ANNUAL SUMMARY'!$L$354)+SUMIFS('ANNUAL SUMMARY'!$AJ$460,BW179,'ANNUAL SUMMARY'!$V$9,BH165,'ANNUAL SUMMARY'!$L$412)+SUMIFS('ANNUAL SUMMARY'!$AJ$518,BW179,'ANNUAL SUMMARY'!$V$9,BH165,'ANNUAL SUMMARY'!$L$470)+SUMIFS('ANNUAL SUMMARY'!$AJ$576,BW179,'ANNUAL SUMMARY'!$V$9,BH165,'ANNUAL SUMMARY'!$L$528)+SUMIFS('ANNUAL SUMMARY'!$AJ$634,BW179,'ANNUAL SUMMARY'!$V$9,BH165,'ANNUAL SUMMARY'!$L$586)+SUMIFS('ANNUAL SUMMARY'!$AJ$692,BW179,'ANNUAL SUMMARY'!$V$9,BH165,'ANNUAL SUMMARY'!$L$644)+SUMIFS('ANNUAL SUMMARY'!$CG$54,BW179,'ANNUAL SUMMARY'!$V$9,BH165,'ANNUAL SUMMARY'!$BI$6)+SUMIFS('ANNUAL SUMMARY'!$CG$112,BW179,'ANNUAL SUMMARY'!$V$9,BH165,'ANNUAL SUMMARY'!$BI$64)+SUMIFS('ANNUAL SUMMARY'!$CG$170,BW179,'ANNUAL SUMMARY'!$V$9,BH165,'ANNUAL SUMMARY'!$BI$122)+SUMIFS('ANNUAL SUMMARY'!$CG$228,BW179,'ANNUAL SUMMARY'!$V$9,BH165,'ANNUAL SUMMARY'!$BI$180)+SUMIFS('ANNUAL SUMMARY'!$CG$286,BW179,'ANNUAL SUMMARY'!$V$9,BH165,'ANNUAL SUMMARY'!$BI$238)+SUMIFS('ANNUAL SUMMARY'!$CG$344,BW179,'ANNUAL SUMMARY'!$V$9,BH165,'ANNUAL SUMMARY'!$BI$296)+SUMIFS('ANNUAL SUMMARY'!$CG$402,BW179,'ANNUAL SUMMARY'!$V$9,BH165,'ANNUAL SUMMARY'!$BI$354)+SUMIFS('ANNUAL SUMMARY'!$CG$460,BW179,'ANNUAL SUMMARY'!$V$9,BH165,'ANNUAL SUMMARY'!$BI$412)+SUMIFS('ANNUAL SUMMARY'!$CG$518,BW179,'ANNUAL SUMMARY'!$V$9,BH165,'ANNUAL SUMMARY'!$BI$470)+SUMIFS('ANNUAL SUMMARY'!$CG$576,BW179,'ANNUAL SUMMARY'!$V$9,BH165,'ANNUAL SUMMARY'!$BI$528)+SUMIFS('ANNUAL SUMMARY'!$CG$634,BW179,'ANNUAL SUMMARY'!$V$9,BH165,'ANNUAL SUMMARY'!$BI$586)+SUMIFS('ANNUAL SUMMARY'!$CG$692,BW179,'ANNUAL SUMMARY'!$V$9,BH165,'ANNUAL SUMMARY'!$BI$644)+SUMIFS('ANNUAL SUMMARY'!$EF$54,BW179,'ANNUAL SUMMARY'!$V$9,BH165,'ANNUAL SUMMARY'!$DH$6)+SUMIFS('ANNUAL SUMMARY'!$EF$112,BW179,'ANNUAL SUMMARY'!$V$9,BH165,'ANNUAL SUMMARY'!$DH$64)+SUMIFS('ANNUAL SUMMARY'!$EF$170,BW179,'ANNUAL SUMMARY'!$V$9,BH165,'ANNUAL SUMMARY'!$DH$122)+SUMIFS('ANNUAL SUMMARY'!$EF$228,BW179,'ANNUAL SUMMARY'!$V$9,BH165,'ANNUAL SUMMARY'!$DH$180)+SUMIFS('ANNUAL SUMMARY'!$EF$286,BW179,'ANNUAL SUMMARY'!$V$9,BH165,'ANNUAL SUMMARY'!$DH$238)+SUMIFS('ANNUAL SUMMARY'!$EF$344,BW179,'ANNUAL SUMMARY'!$V$9,BH165,'ANNUAL SUMMARY'!$DH$296)+SUMIFS('ANNUAL SUMMARY'!$EF$402,BW179,'ANNUAL SUMMARY'!$V$9,BH165,'ANNUAL SUMMARY'!$DH$354)+SUMIFS('ANNUAL SUMMARY'!$EF$460,BW179,'ANNUAL SUMMARY'!$V$9,BH165,'ANNUAL SUMMARY'!$DH$412)+SUMIFS('ANNUAL SUMMARY'!$EF$518,BW179,'ANNUAL SUMMARY'!$V$9,BH165,'ANNUAL SUMMARY'!$DH$470)+SUMIFS('ANNUAL SUMMARY'!$EF$576,BW179,'ANNUAL SUMMARY'!$V$9,BH165,'ANNUAL SUMMARY'!$DH$528)+SUMIFS('ANNUAL SUMMARY'!$EF$634,BW179,'ANNUAL SUMMARY'!$V$9,BH165,'ANNUAL SUMMARY'!$DH$586)+SUMIFS('ANNUAL SUMMARY'!$EF$692,BW179,'ANNUAL SUMMARY'!$V$9,BH165,'ANNUAL SUMMARY'!$DH$644)+SUMIFS('ANNUAL SUMMARY'!$GC$54,BW179,'ANNUAL SUMMARY'!$V$9,BH165,'ANNUAL SUMMARY'!$FE$6)+SUMIFS('ANNUAL SUMMARY'!$GC$112,BW179,'ANNUAL SUMMARY'!$V$9,BH165,'ANNUAL SUMMARY'!$FE$64)+SUMIFS('ANNUAL SUMMARY'!$GC$170,BW179,'ANNUAL SUMMARY'!$V$9,BH165,'ANNUAL SUMMARY'!$FE$122)+SUMIFS('ANNUAL SUMMARY'!$GC$228,BW179,'ANNUAL SUMMARY'!$V$9,BH165,'ANNUAL SUMMARY'!$FE$180)+SUMIFS('ANNUAL SUMMARY'!$GC$286,BW179,'ANNUAL SUMMARY'!$V$9,BH165,'ANNUAL SUMMARY'!$FE$238)+SUMIFS('ANNUAL SUMMARY'!$GC$344,BW179,'ANNUAL SUMMARY'!$V$9,BH165,'ANNUAL SUMMARY'!$FE$296)+SUMIFS('ANNUAL SUMMARY'!$GC$402,BW179,'ANNUAL SUMMARY'!$V$9,BH165,'ANNUAL SUMMARY'!$FE$354)+SUMIFS('ANNUAL SUMMARY'!$GC$460,BW179,'ANNUAL SUMMARY'!$V$9,BH165,'ANNUAL SUMMARY'!$FE$412)+SUMIFS('ANNUAL SUMMARY'!$GC$518,BW179,'ANNUAL SUMMARY'!$V$9,BH165,'ANNUAL SUMMARY'!$FE$470)+SUMIFS('ANNUAL SUMMARY'!$GC$576,BW179,'ANNUAL SUMMARY'!$V$9,BH165,'ANNUAL SUMMARY'!$FE$528)+SUMIFS('ANNUAL SUMMARY'!$GC$634,BW179,'ANNUAL SUMMARY'!$V$9,BH165,'ANNUAL SUMMARY'!$FE$586)+SUMIFS('ANNUAL SUMMARY'!$GC$692,BW179,'ANNUAL SUMMARY'!$V$9,BH165,'ANNUAL SUMMARY'!$FE$644)</f>
        <v>0</v>
      </c>
      <c r="CG179" s="727"/>
      <c r="CH179" s="727"/>
      <c r="CI179" s="727"/>
      <c r="CJ179" s="727">
        <f>SUMIFS('ANNUAL SUMMARY'!$AN$54,BW179,'ANNUAL SUMMARY'!$V$9,BH165,'ANNUAL SUMMARY'!$L$6)+SUMIFS('ANNUAL SUMMARY'!$AN$112,BW179,'ANNUAL SUMMARY'!$V$9,BH165,'ANNUAL SUMMARY'!$L$64)+SUMIFS('ANNUAL SUMMARY'!$AN$170,BW179,'ANNUAL SUMMARY'!$V$9,BH165,'ANNUAL SUMMARY'!$L$122)+SUMIFS('ANNUAL SUMMARY'!$AN$228,BW179,'ANNUAL SUMMARY'!$V$9,BH165,'ANNUAL SUMMARY'!$L$180)+SUMIFS('ANNUAL SUMMARY'!$AN$286,BW179,'ANNUAL SUMMARY'!$V$9,BH165,'ANNUAL SUMMARY'!$L$238)+SUMIFS('ANNUAL SUMMARY'!$AN$344,BW179,'ANNUAL SUMMARY'!$V$9,BH165,'ANNUAL SUMMARY'!$L$296)+SUMIFS('ANNUAL SUMMARY'!$AN$402,BW179,'ANNUAL SUMMARY'!$V$9,BH165,'ANNUAL SUMMARY'!$L$354)+SUMIFS('ANNUAL SUMMARY'!$AN$460,BW179,'ANNUAL SUMMARY'!$V$9,BH165,'ANNUAL SUMMARY'!$L$412)+SUMIFS('ANNUAL SUMMARY'!$AN$518,BW179,'ANNUAL SUMMARY'!$V$9,BH165,'ANNUAL SUMMARY'!$L$470)+SUMIFS('ANNUAL SUMMARY'!$AN$576,BW179,'ANNUAL SUMMARY'!$V$9,BH165,'ANNUAL SUMMARY'!$L$528)+SUMIFS('ANNUAL SUMMARY'!$AN$634,BW179,'ANNUAL SUMMARY'!$V$9,BH165,'ANNUAL SUMMARY'!$L$586)+SUMIFS('ANNUAL SUMMARY'!$AN$692,BW179,'ANNUAL SUMMARY'!$V$9,BH165,'ANNUAL SUMMARY'!$L$644)+SUMIFS('ANNUAL SUMMARY'!$CK$54,BW179,'ANNUAL SUMMARY'!$V$9,BH165,'ANNUAL SUMMARY'!$BI$6)+SUMIFS('ANNUAL SUMMARY'!$CK$112,BW179,'ANNUAL SUMMARY'!$V$9,BH165,'ANNUAL SUMMARY'!$BI$64)+SUMIFS('ANNUAL SUMMARY'!$CK$170,BW179,'ANNUAL SUMMARY'!$V$9,BH165,'ANNUAL SUMMARY'!$BI$122)+SUMIFS('ANNUAL SUMMARY'!$CK$228,BW179,'ANNUAL SUMMARY'!$V$9,BH165,'ANNUAL SUMMARY'!$BI$180)+SUMIFS('ANNUAL SUMMARY'!$CK$286,BW179,'ANNUAL SUMMARY'!$V$9,BH165,'ANNUAL SUMMARY'!$BI$238)+SUMIFS('ANNUAL SUMMARY'!$CK$344,BW179,'ANNUAL SUMMARY'!$V$9,BH165,'ANNUAL SUMMARY'!$BI$296)+SUMIFS('ANNUAL SUMMARY'!$CK$402,BW179,'ANNUAL SUMMARY'!$V$9,BH165,'ANNUAL SUMMARY'!$BI$354)+SUMIFS('ANNUAL SUMMARY'!$CK$460,BW179,'ANNUAL SUMMARY'!$V$9,BH165,'ANNUAL SUMMARY'!$BI$412)+SUMIFS('ANNUAL SUMMARY'!$CK$518,BW179,'ANNUAL SUMMARY'!$V$9,BH165,'ANNUAL SUMMARY'!$BI$470)+SUMIFS('ANNUAL SUMMARY'!$CK$576,BW179,'ANNUAL SUMMARY'!$V$9,BH165,'ANNUAL SUMMARY'!$BI$528)+SUMIFS('ANNUAL SUMMARY'!$CK$634,BW179,'ANNUAL SUMMARY'!$V$9,BH165,'ANNUAL SUMMARY'!$BI$586)+SUMIFS('ANNUAL SUMMARY'!$CK$692,BW179,'ANNUAL SUMMARY'!$V$9,BH165,'ANNUAL SUMMARY'!$BI$644)+SUMIFS('ANNUAL SUMMARY'!$EJ$54,BW179,'ANNUAL SUMMARY'!$V$9,BH165,'ANNUAL SUMMARY'!$DH$6)+SUMIFS('ANNUAL SUMMARY'!$EJ$112,BW179,'ANNUAL SUMMARY'!$V$9,BH165,'ANNUAL SUMMARY'!$DH$64)+SUMIFS('ANNUAL SUMMARY'!$EJ$170,BW179,'ANNUAL SUMMARY'!$V$9,BH165,'ANNUAL SUMMARY'!$DH$122)+SUMIFS('ANNUAL SUMMARY'!$EJ$228,BW179,'ANNUAL SUMMARY'!$V$9,BH165,'ANNUAL SUMMARY'!$DH$180)+SUMIFS('ANNUAL SUMMARY'!$EJ$286,BW179,'ANNUAL SUMMARY'!$V$9,BH165,'ANNUAL SUMMARY'!$DH$238)+SUMIFS('ANNUAL SUMMARY'!$EJ$344,BW179,'ANNUAL SUMMARY'!$V$9,BH165,'ANNUAL SUMMARY'!$DH$296)+SUMIFS('ANNUAL SUMMARY'!$EJ$402,BW179,'ANNUAL SUMMARY'!$V$9,BH165,'ANNUAL SUMMARY'!$DH$354)+SUMIFS('ANNUAL SUMMARY'!$EJ$460,BW179,'ANNUAL SUMMARY'!$V$9,BH165,'ANNUAL SUMMARY'!$DH$412)+SUMIFS('ANNUAL SUMMARY'!$EJ$518,BW179,'ANNUAL SUMMARY'!$V$9,BH165,'ANNUAL SUMMARY'!$DH$470)+SUMIFS('ANNUAL SUMMARY'!$EJ$576,BW179,'ANNUAL SUMMARY'!$V$9,BH165,'ANNUAL SUMMARY'!$DH$528)+SUMIFS('ANNUAL SUMMARY'!$EJ$634,BW179,'ANNUAL SUMMARY'!$V$9,BH165,'ANNUAL SUMMARY'!$DH$586)+SUMIFS('ANNUAL SUMMARY'!$EJ$692,BW179,'ANNUAL SUMMARY'!$V$9,BH165,'ANNUAL SUMMARY'!$DH$644)+SUMIFS('ANNUAL SUMMARY'!$GG$54,BW179,'ANNUAL SUMMARY'!$V$9,BH165,'ANNUAL SUMMARY'!$FE$6)+SUMIFS('ANNUAL SUMMARY'!$GG$112,BW179,'ANNUAL SUMMARY'!$V$9,BH165,'ANNUAL SUMMARY'!$FE$64)+SUMIFS('ANNUAL SUMMARY'!$GG$170,BW179,'ANNUAL SUMMARY'!$V$9,BH165,'ANNUAL SUMMARY'!$FE$122)+SUMIFS('ANNUAL SUMMARY'!$GG$228,BW179,'ANNUAL SUMMARY'!$V$9,BH165,'ANNUAL SUMMARY'!$FE$180)+SUMIFS('ANNUAL SUMMARY'!$GG$286,BW179,'ANNUAL SUMMARY'!$V$9,BH165,'ANNUAL SUMMARY'!$FE$238)+SUMIFS('ANNUAL SUMMARY'!$GG$344,BW179,'ANNUAL SUMMARY'!$V$9,BH165,'ANNUAL SUMMARY'!$FE$296)+SUMIFS('ANNUAL SUMMARY'!$GG$402,BW179,'ANNUAL SUMMARY'!$V$9,BH165,'ANNUAL SUMMARY'!$FE$354)+SUMIFS('ANNUAL SUMMARY'!$GG$460,BW179,'ANNUAL SUMMARY'!$V$9,BH165,'ANNUAL SUMMARY'!$FE$412)+SUMIFS('ANNUAL SUMMARY'!$GG$518,BW179,'ANNUAL SUMMARY'!$V$9,BH165,'ANNUAL SUMMARY'!$FE$470)+SUMIFS('ANNUAL SUMMARY'!$GG$576,BW179,'ANNUAL SUMMARY'!$V$9,BH165,'ANNUAL SUMMARY'!$FE$528)+SUMIFS('ANNUAL SUMMARY'!$GG$634,BW179,'ANNUAL SUMMARY'!$V$9,BH165,'ANNUAL SUMMARY'!$FE$586)+SUMIFS('ANNUAL SUMMARY'!$GG$692,BW179,'ANNUAL SUMMARY'!$V$9,BH165,'ANNUAL SUMMARY'!$FE$644)</f>
        <v>0</v>
      </c>
      <c r="CK179" s="727"/>
      <c r="CL179" s="727"/>
      <c r="CM179" s="727"/>
      <c r="CN179" s="728">
        <f>SUMIFS('ANNUAL SUMMARY'!$AR$54,BW179,'ANNUAL SUMMARY'!$V$9,BH165,'ANNUAL SUMMARY'!$L$6)+SUMIFS('ANNUAL SUMMARY'!$AR$112,BW179,'ANNUAL SUMMARY'!$V$9,BH165,'ANNUAL SUMMARY'!$L$64)+SUMIFS('ANNUAL SUMMARY'!$AR$170,BW179,'ANNUAL SUMMARY'!$V$9,BH165,'ANNUAL SUMMARY'!$L$122)+SUMIFS('ANNUAL SUMMARY'!$AR$228,BW179,'ANNUAL SUMMARY'!$V$9,BH165,'ANNUAL SUMMARY'!$L$180)+SUMIFS('ANNUAL SUMMARY'!$AR$286,BW179,'ANNUAL SUMMARY'!$V$9,BH165,'ANNUAL SUMMARY'!$L$238)+SUMIFS('ANNUAL SUMMARY'!$AR$344,BW179,'ANNUAL SUMMARY'!$V$9,BH165,'ANNUAL SUMMARY'!$L$296)+SUMIFS('ANNUAL SUMMARY'!$AR$402,BW179,'ANNUAL SUMMARY'!$V$9,BH165,'ANNUAL SUMMARY'!$L$354)+SUMIFS('ANNUAL SUMMARY'!$AR$460,BW179,'ANNUAL SUMMARY'!$V$9,BH165,'ANNUAL SUMMARY'!$L$412)+SUMIFS('ANNUAL SUMMARY'!$AR$518,BW179,'ANNUAL SUMMARY'!$V$9,BH165,'ANNUAL SUMMARY'!$L$470)+SUMIFS('ANNUAL SUMMARY'!$AR$576,BW179,'ANNUAL SUMMARY'!$V$9,BH165,'ANNUAL SUMMARY'!$L$528)+SUMIFS('ANNUAL SUMMARY'!$AR$634,BW179,'ANNUAL SUMMARY'!$V$9,BH165,'ANNUAL SUMMARY'!$L$586)+SUMIFS('ANNUAL SUMMARY'!$AR$692,BW179,'ANNUAL SUMMARY'!$V$9,BH165,'ANNUAL SUMMARY'!$L$644)+SUMIFS('ANNUAL SUMMARY'!$CO$54,BW179,'ANNUAL SUMMARY'!$V$9,BH165,'ANNUAL SUMMARY'!$BI$6)+SUMIFS('ANNUAL SUMMARY'!$CO$112,BW179,'ANNUAL SUMMARY'!$V$9,BH165,'ANNUAL SUMMARY'!$BI$64)+SUMIFS('ANNUAL SUMMARY'!$CO$170,BW179,'ANNUAL SUMMARY'!$V$9,BH165,'ANNUAL SUMMARY'!$BI$122)+SUMIFS('ANNUAL SUMMARY'!$CO$228,BW179,'ANNUAL SUMMARY'!$V$9,BH165,'ANNUAL SUMMARY'!$BI$180)+SUMIFS('ANNUAL SUMMARY'!$CO$286,BW179,'ANNUAL SUMMARY'!$V$9,BH165,'ANNUAL SUMMARY'!$BI$238)+SUMIFS('ANNUAL SUMMARY'!$CO$344,BW179,'ANNUAL SUMMARY'!$V$9,BH165,'ANNUAL SUMMARY'!$BI$296)+SUMIFS('ANNUAL SUMMARY'!$CO$402,BW179,'ANNUAL SUMMARY'!$V$9,BH165,'ANNUAL SUMMARY'!$BI$354)+SUMIFS('ANNUAL SUMMARY'!$CO$460,BW179,'ANNUAL SUMMARY'!$V$9,BH165,'ANNUAL SUMMARY'!$BI$412)+SUMIFS('ANNUAL SUMMARY'!$CO$518,BW179,'ANNUAL SUMMARY'!$V$9,BH165,'ANNUAL SUMMARY'!$BI$470)+SUMIFS('ANNUAL SUMMARY'!$CO$576,BW179,'ANNUAL SUMMARY'!$V$9,BH165,'ANNUAL SUMMARY'!$BI$528)+SUMIFS('ANNUAL SUMMARY'!$CO$634,BW179,'ANNUAL SUMMARY'!$V$9,BH165,'ANNUAL SUMMARY'!$BI$586)+SUMIFS('ANNUAL SUMMARY'!$CO$692,BW179,'ANNUAL SUMMARY'!$V$9,BH165,'ANNUAL SUMMARY'!$BI$644)+SUMIFS('ANNUAL SUMMARY'!$EN$54,BW179,'ANNUAL SUMMARY'!$V$9,BH165,'ANNUAL SUMMARY'!$DH$6)+SUMIFS('ANNUAL SUMMARY'!$EN$112,BW179,'ANNUAL SUMMARY'!$V$9,BH165,'ANNUAL SUMMARY'!$DH$64)+SUMIFS('ANNUAL SUMMARY'!$EN$170,BW179,'ANNUAL SUMMARY'!$V$9,BH165,'ANNUAL SUMMARY'!$DH$122)+SUMIFS('ANNUAL SUMMARY'!$EN$228,BW179,'ANNUAL SUMMARY'!$V$9,BH165,'ANNUAL SUMMARY'!$DH$180)+SUMIFS('ANNUAL SUMMARY'!$EN$286,BW179,'ANNUAL SUMMARY'!$V$9,BH165,'ANNUAL SUMMARY'!$DH$238)+SUMIFS('ANNUAL SUMMARY'!$EN$344,BW179,'ANNUAL SUMMARY'!$V$9,BH165,'ANNUAL SUMMARY'!$DH$296)+SUMIFS('ANNUAL SUMMARY'!$EN$402,BW179,'ANNUAL SUMMARY'!$V$9,BH165,'ANNUAL SUMMARY'!$DH$354)+SUMIFS('ANNUAL SUMMARY'!$EN$460,BW179,'ANNUAL SUMMARY'!$V$9,BH165,'ANNUAL SUMMARY'!$DH$412)+SUMIFS('ANNUAL SUMMARY'!$EN$518,BW179,'ANNUAL SUMMARY'!$V$9,BH165,'ANNUAL SUMMARY'!$DH$470)+SUMIFS('ANNUAL SUMMARY'!$EN$576,BW179,'ANNUAL SUMMARY'!$V$9,BH165,'ANNUAL SUMMARY'!$DH$528)+SUMIFS('ANNUAL SUMMARY'!$EN$634,BW179,'ANNUAL SUMMARY'!$V$9,BH165,'ANNUAL SUMMARY'!$DH$586)+SUMIFS('ANNUAL SUMMARY'!$EN$692,BW179,'ANNUAL SUMMARY'!$V$9,BH165,'ANNUAL SUMMARY'!$DH$644)+SUMIFS('ANNUAL SUMMARY'!$GK$54,BW179,'ANNUAL SUMMARY'!$V$9,BH165,'ANNUAL SUMMARY'!$FE$6)+SUMIFS('ANNUAL SUMMARY'!$GK$112,BW179,'ANNUAL SUMMARY'!$V$9,BH165,'ANNUAL SUMMARY'!$FE$64)+SUMIFS('ANNUAL SUMMARY'!$GK$170,BW179,'ANNUAL SUMMARY'!$V$9,BH165,'ANNUAL SUMMARY'!$FE$122)+SUMIFS('ANNUAL SUMMARY'!$GK$228,BW179,'ANNUAL SUMMARY'!$V$9,BH165,'ANNUAL SUMMARY'!$FE$180)+SUMIFS('ANNUAL SUMMARY'!$GK$286,BW179,'ANNUAL SUMMARY'!$V$9,BH165,'ANNUAL SUMMARY'!$FE$238)+SUMIFS('ANNUAL SUMMARY'!$GK$344,BW179,'ANNUAL SUMMARY'!$V$9,BH165,'ANNUAL SUMMARY'!$FE$296)+SUMIFS('ANNUAL SUMMARY'!$GK$402,BW179,'ANNUAL SUMMARY'!$V$9,BH165,'ANNUAL SUMMARY'!$FE$354)+SUMIFS('ANNUAL SUMMARY'!$GK$460,BW179,'ANNUAL SUMMARY'!$V$9,BH165,'ANNUAL SUMMARY'!$FE$412)+SUMIFS('ANNUAL SUMMARY'!$GK$518,BW179,'ANNUAL SUMMARY'!$V$9,BH165,'ANNUAL SUMMARY'!$FE$470)+SUMIFS('ANNUAL SUMMARY'!$GK$576,BW179,'ANNUAL SUMMARY'!$V$9,BH165,'ANNUAL SUMMARY'!$FE$528)+SUMIFS('ANNUAL SUMMARY'!$GK$634,BW179,'ANNUAL SUMMARY'!$V$9,BH165,'ANNUAL SUMMARY'!$FE$586)+SUMIFS('ANNUAL SUMMARY'!$GK$692,BW179,'ANNUAL SUMMARY'!$V$9,BH165,'ANNUAL SUMMARY'!$FE$644)</f>
        <v>0</v>
      </c>
      <c r="CO179" s="728"/>
      <c r="CP179" s="728"/>
      <c r="CQ179" s="728">
        <f>SUMIFS('ANNUAL SUMMARY'!$AU$54,BW179,'ANNUAL SUMMARY'!$V$9,BH165,'ANNUAL SUMMARY'!$L$6)+SUMIFS('ANNUAL SUMMARY'!$AU$112,BW179,'ANNUAL SUMMARY'!$V$9,BH165,'ANNUAL SUMMARY'!$L$64)+SUMIFS('ANNUAL SUMMARY'!$AU$170,BW179,'ANNUAL SUMMARY'!$V$9,BH165,'ANNUAL SUMMARY'!$L$122)+SUMIFS('ANNUAL SUMMARY'!$AU$228,BW179,'ANNUAL SUMMARY'!$V$9,BH165,'ANNUAL SUMMARY'!$L$180)+SUMIFS('ANNUAL SUMMARY'!$AU$286,BW179,'ANNUAL SUMMARY'!$V$9,BH165,'ANNUAL SUMMARY'!$L$238)+SUMIFS('ANNUAL SUMMARY'!$AU$344,BW179,'ANNUAL SUMMARY'!$V$9,BH165,'ANNUAL SUMMARY'!$L$296)+SUMIFS('ANNUAL SUMMARY'!$AU$402,BW179,'ANNUAL SUMMARY'!$V$9,BH165,'ANNUAL SUMMARY'!$L$354)+SUMIFS('ANNUAL SUMMARY'!$AU$460,BW179,'ANNUAL SUMMARY'!$V$9,BH165,'ANNUAL SUMMARY'!$L$412)+SUMIFS('ANNUAL SUMMARY'!$AU$518,BW179,'ANNUAL SUMMARY'!$V$9,BH165,'ANNUAL SUMMARY'!$L$470)+SUMIFS('ANNUAL SUMMARY'!$AU$576,BW179,'ANNUAL SUMMARY'!$V$9,BH165,'ANNUAL SUMMARY'!$L$528)+SUMIFS('ANNUAL SUMMARY'!$AU$634,BW179,'ANNUAL SUMMARY'!$V$9,BH165,'ANNUAL SUMMARY'!$L$586)+SUMIFS('ANNUAL SUMMARY'!$AU$692,BW179,'ANNUAL SUMMARY'!$V$9,BH165,'ANNUAL SUMMARY'!$L$644)+SUMIFS('ANNUAL SUMMARY'!$CR$54,BW179,'ANNUAL SUMMARY'!$V$9,BH165,'ANNUAL SUMMARY'!$BI$6)+SUMIFS('ANNUAL SUMMARY'!$CR$112,BW179,'ANNUAL SUMMARY'!$V$9,BH165,'ANNUAL SUMMARY'!$BI$64)+SUMIFS('ANNUAL SUMMARY'!$CR$170,BW179,'ANNUAL SUMMARY'!$V$9,BH165,'ANNUAL SUMMARY'!$BI$122)+SUMIFS('ANNUAL SUMMARY'!$CR$228,BW179,'ANNUAL SUMMARY'!$V$9,BH165,'ANNUAL SUMMARY'!$BI$180)+SUMIFS('ANNUAL SUMMARY'!$CR$286,BW179,'ANNUAL SUMMARY'!$V$9,BH165,'ANNUAL SUMMARY'!$BI$238)+SUMIFS('ANNUAL SUMMARY'!$CR$344,BW179,'ANNUAL SUMMARY'!$V$9,BH165,'ANNUAL SUMMARY'!$BI$296)+SUMIFS('ANNUAL SUMMARY'!$CR$402,BW179,'ANNUAL SUMMARY'!$V$9,BH165,'ANNUAL SUMMARY'!$BI$354)+SUMIFS('ANNUAL SUMMARY'!$CR$460,BW179,'ANNUAL SUMMARY'!$V$9,BH165,'ANNUAL SUMMARY'!$BI$412)+SUMIFS('ANNUAL SUMMARY'!$CR$518,BW179,'ANNUAL SUMMARY'!$V$9,BH165,'ANNUAL SUMMARY'!$BI$470)+SUMIFS('ANNUAL SUMMARY'!$CR$576,BW179,'ANNUAL SUMMARY'!$V$9,BH165,'ANNUAL SUMMARY'!$BI$528)+SUMIFS('ANNUAL SUMMARY'!$CR$634,BW179,'ANNUAL SUMMARY'!$V$9,BH165,'ANNUAL SUMMARY'!$BI$586)+SUMIFS('ANNUAL SUMMARY'!$CR$692,BW179,'ANNUAL SUMMARY'!$V$9,BH165,'ANNUAL SUMMARY'!$BI$644)+SUMIFS('ANNUAL SUMMARY'!$EQ$54,BW179,'ANNUAL SUMMARY'!$V$9,BH165,'ANNUAL SUMMARY'!$DH$6)+SUMIFS('ANNUAL SUMMARY'!$EQ$112,BW179,'ANNUAL SUMMARY'!$V$9,BH165,'ANNUAL SUMMARY'!$DH$64)+SUMIFS('ANNUAL SUMMARY'!$EQ$170,BW179,'ANNUAL SUMMARY'!$V$9,BH165,'ANNUAL SUMMARY'!$DH$122)+SUMIFS('ANNUAL SUMMARY'!$EQ$228,BW179,'ANNUAL SUMMARY'!$V$9,BH165,'ANNUAL SUMMARY'!$DH$180)+SUMIFS('ANNUAL SUMMARY'!$EQ$286,BW179,'ANNUAL SUMMARY'!$V$9,BH165,'ANNUAL SUMMARY'!$DH$238)+SUMIFS('ANNUAL SUMMARY'!$EQ$344,BW179,'ANNUAL SUMMARY'!$V$9,BH165,'ANNUAL SUMMARY'!$DH$296)+SUMIFS('ANNUAL SUMMARY'!$EQ$402,BW179,'ANNUAL SUMMARY'!$V$9,BH165,'ANNUAL SUMMARY'!$DH$354)+SUMIFS('ANNUAL SUMMARY'!$EQ$460,BW179,'ANNUAL SUMMARY'!$V$9,BH165,'ANNUAL SUMMARY'!$DH$412)+SUMIFS('ANNUAL SUMMARY'!$EQ$518,BW179,'ANNUAL SUMMARY'!$V$9,BH165,'ANNUAL SUMMARY'!$DH$470)+SUMIFS('ANNUAL SUMMARY'!$EQ$576,BW179,'ANNUAL SUMMARY'!$V$9,BH165,'ANNUAL SUMMARY'!$DH$528)+SUMIFS('ANNUAL SUMMARY'!$EQ$634,BW179,'ANNUAL SUMMARY'!$V$9,BH165,'ANNUAL SUMMARY'!$DH$586)+SUMIFS('ANNUAL SUMMARY'!$EQ$692,BW179,'ANNUAL SUMMARY'!$V$9,BH165,'ANNUAL SUMMARY'!$DH$644)+SUMIFS('ANNUAL SUMMARY'!$GN$54,BW179,'ANNUAL SUMMARY'!$V$9,BH165,'ANNUAL SUMMARY'!$FE$6)+SUMIFS('ANNUAL SUMMARY'!$GN$112,BW179,'ANNUAL SUMMARY'!$V$9,BH165,'ANNUAL SUMMARY'!$FE$64)+SUMIFS('ANNUAL SUMMARY'!$GN$170,BW179,'ANNUAL SUMMARY'!$V$9,BH165,'ANNUAL SUMMARY'!$FE$122)+SUMIFS('ANNUAL SUMMARY'!$GN$228,BW179,'ANNUAL SUMMARY'!$V$9,BH165,'ANNUAL SUMMARY'!$FE$180)+SUMIFS('ANNUAL SUMMARY'!$GN$286,BW179,'ANNUAL SUMMARY'!$V$9,BH165,'ANNUAL SUMMARY'!$FE$238)+SUMIFS('ANNUAL SUMMARY'!$GN$344,BW179,'ANNUAL SUMMARY'!$V$9,BH165,'ANNUAL SUMMARY'!$FE$296)+SUMIFS('ANNUAL SUMMARY'!$GN$402,BW179,'ANNUAL SUMMARY'!$V$9,BH165,'ANNUAL SUMMARY'!$FE$354)+SUMIFS('ANNUAL SUMMARY'!$GN$460,BW179,'ANNUAL SUMMARY'!$V$9,BH165,'ANNUAL SUMMARY'!$FE$412)+SUMIFS('ANNUAL SUMMARY'!$GN$518,BW179,'ANNUAL SUMMARY'!$V$9,BH165,'ANNUAL SUMMARY'!$FE$470)+SUMIFS('ANNUAL SUMMARY'!$GN$576,BW179,'ANNUAL SUMMARY'!$V$9,BH165,'ANNUAL SUMMARY'!$FE$528)+SUMIFS('ANNUAL SUMMARY'!$GN$634,BW179,'ANNUAL SUMMARY'!$V$9,BH165,'ANNUAL SUMMARY'!$FE$586)+SUMIFS('ANNUAL SUMMARY'!$GN$692,BW179,'ANNUAL SUMMARY'!$V$9,BH165,'ANNUAL SUMMARY'!$FE$644)</f>
        <v>0</v>
      </c>
      <c r="CR179" s="728"/>
      <c r="CS179" s="728"/>
      <c r="CT179" s="1263"/>
      <c r="CU179" s="1250"/>
      <c r="CV179" s="154"/>
      <c r="CW179" s="798" t="str">
        <f>'ANNUAL SUMMARY'!$C$24</f>
        <v>INSTR.</v>
      </c>
      <c r="CX179" s="730"/>
      <c r="CY179" s="730"/>
      <c r="CZ179" s="730"/>
      <c r="DA179" s="792">
        <f>SUMIF('ANNUAL SUMMARY'!$FE$622,DF165,'ANNUAL SUMMARY'!$FA$640)+SUMIF('ANNUAL SUMMARY'!$DH$622,DF165,'ANNUAL SUMMARY'!$DD$640)+SUMIF('ANNUAL SUMMARY'!$BI$622,DF165,'ANNUAL SUMMARY'!$BE$640)+SUMIF('ANNUAL SUMMARY'!$L$622,DF165,'ANNUAL SUMMARY'!$H$640)+SUMIF('ANNUAL SUMMARY'!$FE$566,DF165,'ANNUAL SUMMARY'!$FA$584)+SUMIF('ANNUAL SUMMARY'!$DH$566,DF165,'ANNUAL SUMMARY'!$DD$584)+SUMIF('ANNUAL SUMMARY'!$BI$566,DF165,'ANNUAL SUMMARY'!$BE$584)+SUMIF('ANNUAL SUMMARY'!$L$566,DF165,'ANNUAL SUMMARY'!$H$584)+SUMIF('ANNUAL SUMMARY'!$FE$510,DF165,'ANNUAL SUMMARY'!$FA$528)+SUMIF('ANNUAL SUMMARY'!$DH$510,DF165,'ANNUAL SUMMARY'!$DD$528)+SUMIF('ANNUAL SUMMARY'!$BI$510,DF165,'ANNUAL SUMMARY'!$BE$528)+SUMIF('ANNUAL SUMMARY'!$L$510,DF165,'ANNUAL SUMMARY'!$H$528)+SUMIF('ANNUAL SUMMARY'!$FE$454,DF165,'ANNUAL SUMMARY'!$FA$472)+SUMIF('ANNUAL SUMMARY'!$DH$454,DF165,'ANNUAL SUMMARY'!$DD$472)+SUMIF('ANNUAL SUMMARY'!$BI$454,DF165,'ANNUAL SUMMARY'!$BE$472)+SUMIF('ANNUAL SUMMARY'!$L$454,DF165,'ANNUAL SUMMARY'!$H$472)+SUMIF('ANNUAL SUMMARY'!$FE$398,DF165,'ANNUAL SUMMARY'!$FA$416)+SUMIF('ANNUAL SUMMARY'!$DH$398,DF165,'ANNUAL SUMMARY'!$DD$416)+SUMIF('ANNUAL SUMMARY'!$BI$398,DF165,'ANNUAL SUMMARY'!$BE$416)+SUMIF('ANNUAL SUMMARY'!$L$398,DF165,'ANNUAL SUMMARY'!$H$416)+SUMIF('ANNUAL SUMMARY'!$FE$342,DF165,'ANNUAL SUMMARY'!$FA$360)+SUMIF('ANNUAL SUMMARY'!$DH$342,DF165,'ANNUAL SUMMARY'!$DD$360)+SUMIF('ANNUAL SUMMARY'!$BI$342,DF165,'ANNUAL SUMMARY'!$BE$360)+SUMIF('ANNUAL SUMMARY'!$L$342,DF165,'ANNUAL SUMMARY'!$H$360)+SUMIF('ANNUAL SUMMARY'!$FE$286,DF165,'ANNUAL SUMMARY'!$FA$304)+SUMIF('ANNUAL SUMMARY'!$DH$286,DF165,'ANNUAL SUMMARY'!$DD$304)+SUMIF('ANNUAL SUMMARY'!$BI$286,DF165,'ANNUAL SUMMARY'!$BE$304)+SUMIF('ANNUAL SUMMARY'!$L$286,DF165,'ANNUAL SUMMARY'!$H$304)+SUMIF('ANNUAL SUMMARY'!$FE$230,DF165,'ANNUAL SUMMARY'!$FA$248)+SUMIF('ANNUAL SUMMARY'!$DH$230,DF165,'ANNUAL SUMMARY'!$DD$248)+SUMIF('ANNUAL SUMMARY'!$BI$230,DF165,'ANNUAL SUMMARY'!$BE$248)+SUMIF('ANNUAL SUMMARY'!$L$230,DF165,'ANNUAL SUMMARY'!$H$248)+SUMIF('ANNUAL SUMMARY'!$FE$174,DF165,'ANNUAL SUMMARY'!$FA$192)+SUMIF('ANNUAL SUMMARY'!$DH$174,DF165,'ANNUAL SUMMARY'!$DD$192)+SUMIF('ANNUAL SUMMARY'!$BI$174,DF165,'ANNUAL SUMMARY'!$BE$192)+SUMIF('ANNUAL SUMMARY'!$L$174,DF165,'ANNUAL SUMMARY'!$H$192)+SUMIF('ANNUAL SUMMARY'!$FE$118,DF165,'ANNUAL SUMMARY'!$FA$136)+SUMIF('ANNUAL SUMMARY'!$DH$118,DF165,'ANNUAL SUMMARY'!$DD$136)+SUMIF('ANNUAL SUMMARY'!$BI$118,DF165,'ANNUAL SUMMARY'!$BE$136)+SUMIF('ANNUAL SUMMARY'!$L$118,DF165,'ANNUAL SUMMARY'!$H$136)+SUMIF('ANNUAL SUMMARY'!$FE$62,DF165,'ANNUAL SUMMARY'!$FA$80)+SUMIF('ANNUAL SUMMARY'!$DH$62,DF165,'ANNUAL SUMMARY'!$DD$80)+SUMIF('ANNUAL SUMMARY'!$BI$62,DF165,'ANNUAL SUMMARY'!$BE$80)+SUMIF('ANNUAL SUMMARY'!$L$62,DF165,'ANNUAL SUMMARY'!$H$80)+SUMIF('ANNUAL SUMMARY'!$FE$6,DF165,'ANNUAL SUMMARY'!$FA$24)+SUMIF('ANNUAL SUMMARY'!$DH$6,DF165,'ANNUAL SUMMARY'!$DD$24)+SUMIF('ANNUAL SUMMARY'!$BI$6,DF165,'ANNUAL SUMMARY'!$BE$24)+SUMIF('ANNUAL SUMMARY'!$L$6,DF165,'ANNUAL SUMMARY'!$H$24)+SUMIF('PREVIOUS LOGS'!$K$6,DF165,'PREVIOUS LOGS'!$F$20)+SUMIF('PREVIOUS LOGS'!$K$59,$K$6,'PREVIOUS LOGS'!$F$73)+SUMIF('PREVIOUS LOGS'!$K$112,DF165,'PREVIOUS LOGS'!$F$126)+SUMIF('PREVIOUS LOGS'!$K$165,DF165,'PREVIOUS LOGS'!$F$179)+SUMIF('PREVIOUS LOGS'!$K$218,DF165,'PREVIOUS LOGS'!$F$232)+SUMIF('PREVIOUS LOGS'!$K$271,DF165,'PREVIOUS LOGS'!$F$285)+SUMIF('PREVIOUS LOGS'!$K$324,DF165,'PREVIOUS LOGS'!$F$338)+SUMIF('PREVIOUS LOGS'!$BH$6,DF165,'PREVIOUS LOGS'!$BD$20)+SUMIF('PREVIOUS LOGS'!$BH$59,$K$6,'PREVIOUS LOGS'!$BD$73)+SUMIF('PREVIOUS LOGS'!$BH$112,DF165,'PREVIOUS LOGS'!$BD$126)+SUMIF('PREVIOUS LOGS'!$BH$165,DF165,'PREVIOUS LOGS'!$BD$179)+SUMIF('PREVIOUS LOGS'!$BH$218,DF165,'PREVIOUS LOGS'!$BD$232)+SUMIF('PREVIOUS LOGS'!$BH$271,DF165,'PREVIOUS LOGS'!$BD$285)+SUMIF('PREVIOUS LOGS'!$BH$324,DF165,'PREVIOUS LOGS'!$BD$338)+SUMIF('PREVIOUS LOGS'!$DF$6,DF165,'PREVIOUS LOGS'!$DB$20)+SUMIF('PREVIOUS LOGS'!$DF$59,$K$6,'PREVIOUS LOGS'!$DB$73)+SUMIF('PREVIOUS LOGS'!$DF$112,DF165,'PREVIOUS LOGS'!$DB$126)+SUMIF('PREVIOUS LOGS'!$DF$165,DF165,'PREVIOUS LOGS'!$DB$179)+SUMIF('PREVIOUS LOGS'!$DF$218,DF165,'PREVIOUS LOGS'!$DB$232)+SUMIF('PREVIOUS LOGS'!$DF$271,DF165,'PREVIOUS LOGS'!$DB$285)+SUMIF('PREVIOUS LOGS'!$DF$324,DF165,'PREVIOUS LOGS'!$DB$338)+SUMIF('PREVIOUS LOGS'!$FC$6,DF165,'PREVIOUS LOGS'!$EY$20)+SUMIF('PREVIOUS LOGS'!$FC$59,$K$6,'PREVIOUS LOGS'!$EY$73)+SUMIF('PREVIOUS LOGS'!$FC$112,DF165,'PREVIOUS LOGS'!$EY$126)+SUMIF('PREVIOUS LOGS'!$FC$165,DF165,'PREVIOUS LOGS'!$EY$179)+SUMIF('PREVIOUS LOGS'!$FC$218,DF165,'PREVIOUS LOGS'!$EY$232)+SUMIF('PREVIOUS LOGS'!$FC$271,DF165,'PREVIOUS LOGS'!$EY$285)+SUMIF('PREVIOUS LOGS'!$FC$324,DF165,'PREVIOUS LOGS'!$EY$338)</f>
        <v>0</v>
      </c>
      <c r="DB179" s="793"/>
      <c r="DC179" s="793"/>
      <c r="DD179" s="793"/>
      <c r="DE179" s="793"/>
      <c r="DF179" s="793"/>
      <c r="DG179" s="794"/>
      <c r="DH179" s="643"/>
      <c r="DI179" s="878" t="str">
        <f>'ANNUAL SUMMARY'!$O$24</f>
        <v>LANDINGSS</v>
      </c>
      <c r="DJ179" s="879"/>
      <c r="DK179" s="879"/>
      <c r="DL179" s="879"/>
      <c r="DM179" s="879"/>
      <c r="DN179" s="879"/>
      <c r="DO179" s="879"/>
      <c r="DP179" s="879"/>
      <c r="DQ179" s="879"/>
      <c r="DR179" s="879"/>
      <c r="DS179" s="880"/>
      <c r="DT179" s="15"/>
      <c r="DU179" s="812">
        <f>IF(DU171=0," ",DU171+4)</f>
        <v>2026</v>
      </c>
      <c r="DV179" s="813"/>
      <c r="DW179" s="813"/>
      <c r="DX179" s="813"/>
      <c r="DY179" s="813"/>
      <c r="DZ179" s="1118">
        <f>SUMIFS('ANNUAL SUMMARY'!$AF$54,DU179,'ANNUAL SUMMARY'!$V$9,DF165,'ANNUAL SUMMARY'!$L$6)+SUMIFS('ANNUAL SUMMARY'!$AF$112,DU179,'ANNUAL SUMMARY'!$V$9,DF165,'ANNUAL SUMMARY'!$L$64)+SUMIFS('ANNUAL SUMMARY'!$AF$170,DU179,'ANNUAL SUMMARY'!$V$9,DF165,'ANNUAL SUMMARY'!$L$122)+SUMIFS('ANNUAL SUMMARY'!$AF$228,DU179,'ANNUAL SUMMARY'!$V$9,DF165,'ANNUAL SUMMARY'!$L$180)+SUMIFS('ANNUAL SUMMARY'!$AF$286,DU179,'ANNUAL SUMMARY'!$V$9,DF165,'ANNUAL SUMMARY'!$L$238)+SUMIFS('ANNUAL SUMMARY'!$AF$344,DU179,'ANNUAL SUMMARY'!$V$9,DF165,'ANNUAL SUMMARY'!$L$296)+SUMIFS('ANNUAL SUMMARY'!$AF$402,DU179,'ANNUAL SUMMARY'!$V$9,DF165,'ANNUAL SUMMARY'!$L$354)+SUMIFS('ANNUAL SUMMARY'!$AF$460,DU179,'ANNUAL SUMMARY'!$V$9,DF165,'ANNUAL SUMMARY'!$L$412)+SUMIFS('ANNUAL SUMMARY'!$AF$518,DU179,'ANNUAL SUMMARY'!$V$9,DF165,'ANNUAL SUMMARY'!$L$470)+SUMIFS('ANNUAL SUMMARY'!$AF$576,DU179,'ANNUAL SUMMARY'!$V$9,DF165,'ANNUAL SUMMARY'!$L$528)+SUMIFS('ANNUAL SUMMARY'!$AF$634,DU179,'ANNUAL SUMMARY'!$V$9,DF165,'ANNUAL SUMMARY'!$L$586)+SUMIFS('ANNUAL SUMMARY'!$AF$692,DU179,'ANNUAL SUMMARY'!$V$9,DF165,'ANNUAL SUMMARY'!$L$644)+SUMIFS('ANNUAL SUMMARY'!$CC$54,DU179,'ANNUAL SUMMARY'!$V$9,DF165,'ANNUAL SUMMARY'!$BI$6)+SUMIFS('ANNUAL SUMMARY'!$CC$112,DU179,'ANNUAL SUMMARY'!$V$9,DF165,'ANNUAL SUMMARY'!$BI$64)+SUMIFS('ANNUAL SUMMARY'!$CC$170,DU179,'ANNUAL SUMMARY'!$V$9,DF165,'ANNUAL SUMMARY'!$BI$122)+SUMIFS('ANNUAL SUMMARY'!$CC$228,DU179,'ANNUAL SUMMARY'!$V$9,DF165,'ANNUAL SUMMARY'!$BI$180)+SUMIFS('ANNUAL SUMMARY'!$CC$286,DU179,'ANNUAL SUMMARY'!$V$9,DF165,'ANNUAL SUMMARY'!$BI$238)+SUMIFS('ANNUAL SUMMARY'!$CC$344,DU179,'ANNUAL SUMMARY'!$V$9,DF165,'ANNUAL SUMMARY'!$BI$296)+SUMIFS('ANNUAL SUMMARY'!$CC$402,DU179,'ANNUAL SUMMARY'!$V$9,DF165,'ANNUAL SUMMARY'!$BI$354)+SUMIFS('ANNUAL SUMMARY'!$CC$460,DU179,'ANNUAL SUMMARY'!$V$9,DF165,'ANNUAL SUMMARY'!$BI$412)+SUMIFS('ANNUAL SUMMARY'!$CC$518,DU179,'ANNUAL SUMMARY'!$V$9,DF165,'ANNUAL SUMMARY'!$BI$470)+SUMIFS('ANNUAL SUMMARY'!$CC$576,DU179,'ANNUAL SUMMARY'!$V$9,DF165,'ANNUAL SUMMARY'!$BI$528)+SUMIFS('ANNUAL SUMMARY'!$CC$634,DU179,'ANNUAL SUMMARY'!$V$9,DF165,'ANNUAL SUMMARY'!$BI$586)+SUMIFS('ANNUAL SUMMARY'!$CC$692,DU179,'ANNUAL SUMMARY'!$V$9,DF165,'ANNUAL SUMMARY'!$BI$644)+SUMIFS('ANNUAL SUMMARY'!$EB$54,DU179,'ANNUAL SUMMARY'!$V$9,DF165,'ANNUAL SUMMARY'!$DH$6)+SUMIFS('ANNUAL SUMMARY'!$EB$112,DU179,'ANNUAL SUMMARY'!$V$9,DF165,'ANNUAL SUMMARY'!$DH$64)+SUMIFS('ANNUAL SUMMARY'!$EB$170,DU179,'ANNUAL SUMMARY'!$V$9,DF165,'ANNUAL SUMMARY'!$DH$122)+SUMIFS('ANNUAL SUMMARY'!$EB$228,DU179,'ANNUAL SUMMARY'!$V$9,DF165,'ANNUAL SUMMARY'!$DH$180)+SUMIFS('ANNUAL SUMMARY'!$EB$286,DU179,'ANNUAL SUMMARY'!$V$9,DF165,'ANNUAL SUMMARY'!$DH$238)+SUMIFS('ANNUAL SUMMARY'!$EB$344,DU179,'ANNUAL SUMMARY'!$V$9,DF165,'ANNUAL SUMMARY'!$DH$296)+SUMIFS('ANNUAL SUMMARY'!$EB$402,DU179,'ANNUAL SUMMARY'!$V$9,DF165,'ANNUAL SUMMARY'!$DH$354)+SUMIFS('ANNUAL SUMMARY'!$EB$460,DU179,'ANNUAL SUMMARY'!$V$9,DF165,'ANNUAL SUMMARY'!$DH$412)+SUMIFS('ANNUAL SUMMARY'!$EB$518,DU179,'ANNUAL SUMMARY'!$V$9,DF165,'ANNUAL SUMMARY'!$DH$470)+SUMIFS('ANNUAL SUMMARY'!$EB$576,DU179,'ANNUAL SUMMARY'!$V$9,DF165,'ANNUAL SUMMARY'!$DH$528)+SUMIFS('ANNUAL SUMMARY'!$EB$634,DU179,'ANNUAL SUMMARY'!$V$9,DF165,'ANNUAL SUMMARY'!$DH$586)+SUMIFS('ANNUAL SUMMARY'!$EB$692,DU179,'ANNUAL SUMMARY'!$V$9,DF165,'ANNUAL SUMMARY'!$DH$644)+SUMIFS('ANNUAL SUMMARY'!$FY$54,DU179,'ANNUAL SUMMARY'!$V$9,DF165,'ANNUAL SUMMARY'!$FE$6)+SUMIFS('ANNUAL SUMMARY'!$FY$112,DU179,'ANNUAL SUMMARY'!$V$9,DF165,'ANNUAL SUMMARY'!$FE$64)+SUMIFS('ANNUAL SUMMARY'!$FY$170,DU179,'ANNUAL SUMMARY'!$V$9,DF165,'ANNUAL SUMMARY'!$FE$122)+SUMIFS('ANNUAL SUMMARY'!$FY$228,DU179,'ANNUAL SUMMARY'!$V$9,DF165,'ANNUAL SUMMARY'!$FE$180)+SUMIFS('ANNUAL SUMMARY'!$FY$286,DU179,'ANNUAL SUMMARY'!$V$9,DF165,'ANNUAL SUMMARY'!$FE$238)+SUMIFS('ANNUAL SUMMARY'!$FY$344,DU179,'ANNUAL SUMMARY'!$V$9,DF165,'ANNUAL SUMMARY'!$FE$296)+SUMIFS('ANNUAL SUMMARY'!$FY$402,DU179,'ANNUAL SUMMARY'!$V$9,DF165,'ANNUAL SUMMARY'!$FE$354)+SUMIFS('ANNUAL SUMMARY'!$FY$460,DU179,'ANNUAL SUMMARY'!$V$9,DF165,'ANNUAL SUMMARY'!$FE$412)+SUMIFS('ANNUAL SUMMARY'!$FY$518,DU179,'ANNUAL SUMMARY'!$V$9,DF165,'ANNUAL SUMMARY'!$FE$470)+SUMIFS('ANNUAL SUMMARY'!$FY$576,DU179,'ANNUAL SUMMARY'!$V$9,DF165,'ANNUAL SUMMARY'!$FE$528)+SUMIFS('ANNUAL SUMMARY'!$FY$634,DU179,'ANNUAL SUMMARY'!$V$9,DF165,'ANNUAL SUMMARY'!$FE$586)+SUMIFS('ANNUAL SUMMARY'!$FY$692,DU179,'ANNUAL SUMMARY'!$V$9,DF165,'ANNUAL SUMMARY'!$FE$644)</f>
        <v>0</v>
      </c>
      <c r="EA179" s="727"/>
      <c r="EB179" s="727"/>
      <c r="EC179" s="727"/>
      <c r="ED179" s="727">
        <f>SUMIFS('ANNUAL SUMMARY'!$AJ$54,DU179,'ANNUAL SUMMARY'!$V$9,DF165,'ANNUAL SUMMARY'!$L$6)+SUMIFS('ANNUAL SUMMARY'!$AJ$112,DU179,'ANNUAL SUMMARY'!$V$9,DF165,'ANNUAL SUMMARY'!$L$64)+SUMIFS('ANNUAL SUMMARY'!$AJ$170,DU179,'ANNUAL SUMMARY'!$V$9,DF165,'ANNUAL SUMMARY'!$L$122)+SUMIFS('ANNUAL SUMMARY'!$AJ$228,DU179,'ANNUAL SUMMARY'!$V$9,DF165,'ANNUAL SUMMARY'!$L$180)+SUMIFS('ANNUAL SUMMARY'!$AJ$286,DU179,'ANNUAL SUMMARY'!$V$9,DF165,'ANNUAL SUMMARY'!$L$238)+SUMIFS('ANNUAL SUMMARY'!$AJ$344,DU179,'ANNUAL SUMMARY'!$V$9,DF165,'ANNUAL SUMMARY'!$L$296)+SUMIFS('ANNUAL SUMMARY'!$AJ$402,DU179,'ANNUAL SUMMARY'!$V$9,DF165,'ANNUAL SUMMARY'!$L$354)+SUMIFS('ANNUAL SUMMARY'!$AJ$460,DU179,'ANNUAL SUMMARY'!$V$9,DF165,'ANNUAL SUMMARY'!$L$412)+SUMIFS('ANNUAL SUMMARY'!$AJ$518,DU179,'ANNUAL SUMMARY'!$V$9,DF165,'ANNUAL SUMMARY'!$L$470)+SUMIFS('ANNUAL SUMMARY'!$AJ$576,DU179,'ANNUAL SUMMARY'!$V$9,DF165,'ANNUAL SUMMARY'!$L$528)+SUMIFS('ANNUAL SUMMARY'!$AJ$634,DU179,'ANNUAL SUMMARY'!$V$9,DF165,'ANNUAL SUMMARY'!$L$586)+SUMIFS('ANNUAL SUMMARY'!$AJ$692,DU179,'ANNUAL SUMMARY'!$V$9,DF165,'ANNUAL SUMMARY'!$L$644)+SUMIFS('ANNUAL SUMMARY'!$CG$54,DU179,'ANNUAL SUMMARY'!$V$9,DF165,'ANNUAL SUMMARY'!$BI$6)+SUMIFS('ANNUAL SUMMARY'!$CG$112,DU179,'ANNUAL SUMMARY'!$V$9,DF165,'ANNUAL SUMMARY'!$BI$64)+SUMIFS('ANNUAL SUMMARY'!$CG$170,DU179,'ANNUAL SUMMARY'!$V$9,DF165,'ANNUAL SUMMARY'!$BI$122)+SUMIFS('ANNUAL SUMMARY'!$CG$228,DU179,'ANNUAL SUMMARY'!$V$9,DF165,'ANNUAL SUMMARY'!$BI$180)+SUMIFS('ANNUAL SUMMARY'!$CG$286,DU179,'ANNUAL SUMMARY'!$V$9,DF165,'ANNUAL SUMMARY'!$BI$238)+SUMIFS('ANNUAL SUMMARY'!$CG$344,DU179,'ANNUAL SUMMARY'!$V$9,DF165,'ANNUAL SUMMARY'!$BI$296)+SUMIFS('ANNUAL SUMMARY'!$CG$402,DU179,'ANNUAL SUMMARY'!$V$9,DF165,'ANNUAL SUMMARY'!$BI$354)+SUMIFS('ANNUAL SUMMARY'!$CG$460,DU179,'ANNUAL SUMMARY'!$V$9,DF165,'ANNUAL SUMMARY'!$BI$412)+SUMIFS('ANNUAL SUMMARY'!$CG$518,DU179,'ANNUAL SUMMARY'!$V$9,DF165,'ANNUAL SUMMARY'!$BI$470)+SUMIFS('ANNUAL SUMMARY'!$CG$576,DU179,'ANNUAL SUMMARY'!$V$9,DF165,'ANNUAL SUMMARY'!$BI$528)+SUMIFS('ANNUAL SUMMARY'!$CG$634,DU179,'ANNUAL SUMMARY'!$V$9,DF165,'ANNUAL SUMMARY'!$BI$586)+SUMIFS('ANNUAL SUMMARY'!$CG$692,DU179,'ANNUAL SUMMARY'!$V$9,DF165,'ANNUAL SUMMARY'!$BI$644)+SUMIFS('ANNUAL SUMMARY'!$EF$54,DU179,'ANNUAL SUMMARY'!$V$9,DF165,'ANNUAL SUMMARY'!$DH$6)+SUMIFS('ANNUAL SUMMARY'!$EF$112,DU179,'ANNUAL SUMMARY'!$V$9,DF165,'ANNUAL SUMMARY'!$DH$64)+SUMIFS('ANNUAL SUMMARY'!$EF$170,DU179,'ANNUAL SUMMARY'!$V$9,DF165,'ANNUAL SUMMARY'!$DH$122)+SUMIFS('ANNUAL SUMMARY'!$EF$228,DU179,'ANNUAL SUMMARY'!$V$9,DF165,'ANNUAL SUMMARY'!$DH$180)+SUMIFS('ANNUAL SUMMARY'!$EF$286,DU179,'ANNUAL SUMMARY'!$V$9,DF165,'ANNUAL SUMMARY'!$DH$238)+SUMIFS('ANNUAL SUMMARY'!$EF$344,DU179,'ANNUAL SUMMARY'!$V$9,DF165,'ANNUAL SUMMARY'!$DH$296)+SUMIFS('ANNUAL SUMMARY'!$EF$402,DU179,'ANNUAL SUMMARY'!$V$9,DF165,'ANNUAL SUMMARY'!$DH$354)+SUMIFS('ANNUAL SUMMARY'!$EF$460,DU179,'ANNUAL SUMMARY'!$V$9,DF165,'ANNUAL SUMMARY'!$DH$412)+SUMIFS('ANNUAL SUMMARY'!$EF$518,DU179,'ANNUAL SUMMARY'!$V$9,DF165,'ANNUAL SUMMARY'!$DH$470)+SUMIFS('ANNUAL SUMMARY'!$EF$576,DU179,'ANNUAL SUMMARY'!$V$9,DF165,'ANNUAL SUMMARY'!$DH$528)+SUMIFS('ANNUAL SUMMARY'!$EF$634,DU179,'ANNUAL SUMMARY'!$V$9,DF165,'ANNUAL SUMMARY'!$DH$586)+SUMIFS('ANNUAL SUMMARY'!$EF$692,DU179,'ANNUAL SUMMARY'!$V$9,DF165,'ANNUAL SUMMARY'!$DH$644)+SUMIFS('ANNUAL SUMMARY'!$GC$54,DU179,'ANNUAL SUMMARY'!$V$9,DF165,'ANNUAL SUMMARY'!$FE$6)+SUMIFS('ANNUAL SUMMARY'!$GC$112,DU179,'ANNUAL SUMMARY'!$V$9,DF165,'ANNUAL SUMMARY'!$FE$64)+SUMIFS('ANNUAL SUMMARY'!$GC$170,DU179,'ANNUAL SUMMARY'!$V$9,DF165,'ANNUAL SUMMARY'!$FE$122)+SUMIFS('ANNUAL SUMMARY'!$GC$228,DU179,'ANNUAL SUMMARY'!$V$9,DF165,'ANNUAL SUMMARY'!$FE$180)+SUMIFS('ANNUAL SUMMARY'!$GC$286,DU179,'ANNUAL SUMMARY'!$V$9,DF165,'ANNUAL SUMMARY'!$FE$238)+SUMIFS('ANNUAL SUMMARY'!$GC$344,DU179,'ANNUAL SUMMARY'!$V$9,DF165,'ANNUAL SUMMARY'!$FE$296)+SUMIFS('ANNUAL SUMMARY'!$GC$402,DU179,'ANNUAL SUMMARY'!$V$9,DF165,'ANNUAL SUMMARY'!$FE$354)+SUMIFS('ANNUAL SUMMARY'!$GC$460,DU179,'ANNUAL SUMMARY'!$V$9,DF165,'ANNUAL SUMMARY'!$FE$412)+SUMIFS('ANNUAL SUMMARY'!$GC$518,DU179,'ANNUAL SUMMARY'!$V$9,DF165,'ANNUAL SUMMARY'!$FE$470)+SUMIFS('ANNUAL SUMMARY'!$GC$576,DU179,'ANNUAL SUMMARY'!$V$9,DF165,'ANNUAL SUMMARY'!$FE$528)+SUMIFS('ANNUAL SUMMARY'!$GC$634,DU179,'ANNUAL SUMMARY'!$V$9,DF165,'ANNUAL SUMMARY'!$FE$586)+SUMIFS('ANNUAL SUMMARY'!$GC$692,DU179,'ANNUAL SUMMARY'!$V$9,DF165,'ANNUAL SUMMARY'!$FE$644)</f>
        <v>0</v>
      </c>
      <c r="EE179" s="727"/>
      <c r="EF179" s="727"/>
      <c r="EG179" s="727"/>
      <c r="EH179" s="727">
        <f>SUMIFS('ANNUAL SUMMARY'!$AN$54,DU179,'ANNUAL SUMMARY'!$V$9,DF165,'ANNUAL SUMMARY'!$L$6)+SUMIFS('ANNUAL SUMMARY'!$AN$112,DU179,'ANNUAL SUMMARY'!$V$9,DF165,'ANNUAL SUMMARY'!$L$64)+SUMIFS('ANNUAL SUMMARY'!$AN$170,DU179,'ANNUAL SUMMARY'!$V$9,DF165,'ANNUAL SUMMARY'!$L$122)+SUMIFS('ANNUAL SUMMARY'!$AN$228,DU179,'ANNUAL SUMMARY'!$V$9,DF165,'ANNUAL SUMMARY'!$L$180)+SUMIFS('ANNUAL SUMMARY'!$AN$286,DU179,'ANNUAL SUMMARY'!$V$9,DF165,'ANNUAL SUMMARY'!$L$238)+SUMIFS('ANNUAL SUMMARY'!$AN$344,DU179,'ANNUAL SUMMARY'!$V$9,DF165,'ANNUAL SUMMARY'!$L$296)+SUMIFS('ANNUAL SUMMARY'!$AN$402,DU179,'ANNUAL SUMMARY'!$V$9,DF165,'ANNUAL SUMMARY'!$L$354)+SUMIFS('ANNUAL SUMMARY'!$AN$460,DU179,'ANNUAL SUMMARY'!$V$9,DF165,'ANNUAL SUMMARY'!$L$412)+SUMIFS('ANNUAL SUMMARY'!$AN$518,DU179,'ANNUAL SUMMARY'!$V$9,DF165,'ANNUAL SUMMARY'!$L$470)+SUMIFS('ANNUAL SUMMARY'!$AN$576,DU179,'ANNUAL SUMMARY'!$V$9,DF165,'ANNUAL SUMMARY'!$L$528)+SUMIFS('ANNUAL SUMMARY'!$AN$634,DU179,'ANNUAL SUMMARY'!$V$9,DF165,'ANNUAL SUMMARY'!$L$586)+SUMIFS('ANNUAL SUMMARY'!$AN$692,DU179,'ANNUAL SUMMARY'!$V$9,DF165,'ANNUAL SUMMARY'!$L$644)+SUMIFS('ANNUAL SUMMARY'!$CK$54,DU179,'ANNUAL SUMMARY'!$V$9,DF165,'ANNUAL SUMMARY'!$BI$6)+SUMIFS('ANNUAL SUMMARY'!$CK$112,DU179,'ANNUAL SUMMARY'!$V$9,DF165,'ANNUAL SUMMARY'!$BI$64)+SUMIFS('ANNUAL SUMMARY'!$CK$170,DU179,'ANNUAL SUMMARY'!$V$9,DF165,'ANNUAL SUMMARY'!$BI$122)+SUMIFS('ANNUAL SUMMARY'!$CK$228,DU179,'ANNUAL SUMMARY'!$V$9,DF165,'ANNUAL SUMMARY'!$BI$180)+SUMIFS('ANNUAL SUMMARY'!$CK$286,DU179,'ANNUAL SUMMARY'!$V$9,DF165,'ANNUAL SUMMARY'!$BI$238)+SUMIFS('ANNUAL SUMMARY'!$CK$344,DU179,'ANNUAL SUMMARY'!$V$9,DF165,'ANNUAL SUMMARY'!$BI$296)+SUMIFS('ANNUAL SUMMARY'!$CK$402,DU179,'ANNUAL SUMMARY'!$V$9,DF165,'ANNUAL SUMMARY'!$BI$354)+SUMIFS('ANNUAL SUMMARY'!$CK$460,DU179,'ANNUAL SUMMARY'!$V$9,DF165,'ANNUAL SUMMARY'!$BI$412)+SUMIFS('ANNUAL SUMMARY'!$CK$518,DU179,'ANNUAL SUMMARY'!$V$9,DF165,'ANNUAL SUMMARY'!$BI$470)+SUMIFS('ANNUAL SUMMARY'!$CK$576,DU179,'ANNUAL SUMMARY'!$V$9,DF165,'ANNUAL SUMMARY'!$BI$528)+SUMIFS('ANNUAL SUMMARY'!$CK$634,DU179,'ANNUAL SUMMARY'!$V$9,DF165,'ANNUAL SUMMARY'!$BI$586)+SUMIFS('ANNUAL SUMMARY'!$CK$692,DU179,'ANNUAL SUMMARY'!$V$9,DF165,'ANNUAL SUMMARY'!$BI$644)+SUMIFS('ANNUAL SUMMARY'!$EJ$54,DU179,'ANNUAL SUMMARY'!$V$9,DF165,'ANNUAL SUMMARY'!$DH$6)+SUMIFS('ANNUAL SUMMARY'!$EJ$112,DU179,'ANNUAL SUMMARY'!$V$9,DF165,'ANNUAL SUMMARY'!$DH$64)+SUMIFS('ANNUAL SUMMARY'!$EJ$170,DU179,'ANNUAL SUMMARY'!$V$9,DF165,'ANNUAL SUMMARY'!$DH$122)+SUMIFS('ANNUAL SUMMARY'!$EJ$228,DU179,'ANNUAL SUMMARY'!$V$9,DF165,'ANNUAL SUMMARY'!$DH$180)+SUMIFS('ANNUAL SUMMARY'!$EJ$286,DU179,'ANNUAL SUMMARY'!$V$9,DF165,'ANNUAL SUMMARY'!$DH$238)+SUMIFS('ANNUAL SUMMARY'!$EJ$344,DU179,'ANNUAL SUMMARY'!$V$9,DF165,'ANNUAL SUMMARY'!$DH$296)+SUMIFS('ANNUAL SUMMARY'!$EJ$402,DU179,'ANNUAL SUMMARY'!$V$9,DF165,'ANNUAL SUMMARY'!$DH$354)+SUMIFS('ANNUAL SUMMARY'!$EJ$460,DU179,'ANNUAL SUMMARY'!$V$9,DF165,'ANNUAL SUMMARY'!$DH$412)+SUMIFS('ANNUAL SUMMARY'!$EJ$518,DU179,'ANNUAL SUMMARY'!$V$9,DF165,'ANNUAL SUMMARY'!$DH$470)+SUMIFS('ANNUAL SUMMARY'!$EJ$576,DU179,'ANNUAL SUMMARY'!$V$9,DF165,'ANNUAL SUMMARY'!$DH$528)+SUMIFS('ANNUAL SUMMARY'!$EJ$634,DU179,'ANNUAL SUMMARY'!$V$9,DF165,'ANNUAL SUMMARY'!$DH$586)+SUMIFS('ANNUAL SUMMARY'!$EJ$692,DU179,'ANNUAL SUMMARY'!$V$9,DF165,'ANNUAL SUMMARY'!$DH$644)+SUMIFS('ANNUAL SUMMARY'!$GG$54,DU179,'ANNUAL SUMMARY'!$V$9,DF165,'ANNUAL SUMMARY'!$FE$6)+SUMIFS('ANNUAL SUMMARY'!$GG$112,DU179,'ANNUAL SUMMARY'!$V$9,DF165,'ANNUAL SUMMARY'!$FE$64)+SUMIFS('ANNUAL SUMMARY'!$GG$170,DU179,'ANNUAL SUMMARY'!$V$9,DF165,'ANNUAL SUMMARY'!$FE$122)+SUMIFS('ANNUAL SUMMARY'!$GG$228,DU179,'ANNUAL SUMMARY'!$V$9,DF165,'ANNUAL SUMMARY'!$FE$180)+SUMIFS('ANNUAL SUMMARY'!$GG$286,DU179,'ANNUAL SUMMARY'!$V$9,DF165,'ANNUAL SUMMARY'!$FE$238)+SUMIFS('ANNUAL SUMMARY'!$GG$344,DU179,'ANNUAL SUMMARY'!$V$9,DF165,'ANNUAL SUMMARY'!$FE$296)+SUMIFS('ANNUAL SUMMARY'!$GG$402,DU179,'ANNUAL SUMMARY'!$V$9,DF165,'ANNUAL SUMMARY'!$FE$354)+SUMIFS('ANNUAL SUMMARY'!$GG$460,DU179,'ANNUAL SUMMARY'!$V$9,DF165,'ANNUAL SUMMARY'!$FE$412)+SUMIFS('ANNUAL SUMMARY'!$GG$518,DU179,'ANNUAL SUMMARY'!$V$9,DF165,'ANNUAL SUMMARY'!$FE$470)+SUMIFS('ANNUAL SUMMARY'!$GG$576,DU179,'ANNUAL SUMMARY'!$V$9,DF165,'ANNUAL SUMMARY'!$FE$528)+SUMIFS('ANNUAL SUMMARY'!$GG$634,DU179,'ANNUAL SUMMARY'!$V$9,DF165,'ANNUAL SUMMARY'!$FE$586)+SUMIFS('ANNUAL SUMMARY'!$GG$692,DU179,'ANNUAL SUMMARY'!$V$9,DF165,'ANNUAL SUMMARY'!$FE$644)</f>
        <v>0</v>
      </c>
      <c r="EI179" s="727"/>
      <c r="EJ179" s="727"/>
      <c r="EK179" s="727"/>
      <c r="EL179" s="728">
        <f>SUMIFS('ANNUAL SUMMARY'!$AR$54,DU179,'ANNUAL SUMMARY'!$V$9,DF165,'ANNUAL SUMMARY'!$L$6)+SUMIFS('ANNUAL SUMMARY'!$AR$112,DU179,'ANNUAL SUMMARY'!$V$9,DF165,'ANNUAL SUMMARY'!$L$64)+SUMIFS('ANNUAL SUMMARY'!$AR$170,DU179,'ANNUAL SUMMARY'!$V$9,DF165,'ANNUAL SUMMARY'!$L$122)+SUMIFS('ANNUAL SUMMARY'!$AR$228,DU179,'ANNUAL SUMMARY'!$V$9,DF165,'ANNUAL SUMMARY'!$L$180)+SUMIFS('ANNUAL SUMMARY'!$AR$286,DU179,'ANNUAL SUMMARY'!$V$9,DF165,'ANNUAL SUMMARY'!$L$238)+SUMIFS('ANNUAL SUMMARY'!$AR$344,DU179,'ANNUAL SUMMARY'!$V$9,DF165,'ANNUAL SUMMARY'!$L$296)+SUMIFS('ANNUAL SUMMARY'!$AR$402,DU179,'ANNUAL SUMMARY'!$V$9,DF165,'ANNUAL SUMMARY'!$L$354)+SUMIFS('ANNUAL SUMMARY'!$AR$460,DU179,'ANNUAL SUMMARY'!$V$9,DF165,'ANNUAL SUMMARY'!$L$412)+SUMIFS('ANNUAL SUMMARY'!$AR$518,DU179,'ANNUAL SUMMARY'!$V$9,DF165,'ANNUAL SUMMARY'!$L$470)+SUMIFS('ANNUAL SUMMARY'!$AR$576,DU179,'ANNUAL SUMMARY'!$V$9,DF165,'ANNUAL SUMMARY'!$L$528)+SUMIFS('ANNUAL SUMMARY'!$AR$634,DU179,'ANNUAL SUMMARY'!$V$9,DF165,'ANNUAL SUMMARY'!$L$586)+SUMIFS('ANNUAL SUMMARY'!$AR$692,DU179,'ANNUAL SUMMARY'!$V$9,DF165,'ANNUAL SUMMARY'!$L$644)+SUMIFS('ANNUAL SUMMARY'!$CO$54,DU179,'ANNUAL SUMMARY'!$V$9,DF165,'ANNUAL SUMMARY'!$BI$6)+SUMIFS('ANNUAL SUMMARY'!$CO$112,DU179,'ANNUAL SUMMARY'!$V$9,DF165,'ANNUAL SUMMARY'!$BI$64)+SUMIFS('ANNUAL SUMMARY'!$CO$170,DU179,'ANNUAL SUMMARY'!$V$9,DF165,'ANNUAL SUMMARY'!$BI$122)+SUMIFS('ANNUAL SUMMARY'!$CO$228,DU179,'ANNUAL SUMMARY'!$V$9,DF165,'ANNUAL SUMMARY'!$BI$180)+SUMIFS('ANNUAL SUMMARY'!$CO$286,DU179,'ANNUAL SUMMARY'!$V$9,DF165,'ANNUAL SUMMARY'!$BI$238)+SUMIFS('ANNUAL SUMMARY'!$CO$344,DU179,'ANNUAL SUMMARY'!$V$9,DF165,'ANNUAL SUMMARY'!$BI$296)+SUMIFS('ANNUAL SUMMARY'!$CO$402,DU179,'ANNUAL SUMMARY'!$V$9,DF165,'ANNUAL SUMMARY'!$BI$354)+SUMIFS('ANNUAL SUMMARY'!$CO$460,DU179,'ANNUAL SUMMARY'!$V$9,DF165,'ANNUAL SUMMARY'!$BI$412)+SUMIFS('ANNUAL SUMMARY'!$CO$518,DU179,'ANNUAL SUMMARY'!$V$9,DF165,'ANNUAL SUMMARY'!$BI$470)+SUMIFS('ANNUAL SUMMARY'!$CO$576,DU179,'ANNUAL SUMMARY'!$V$9,DF165,'ANNUAL SUMMARY'!$BI$528)+SUMIFS('ANNUAL SUMMARY'!$CO$634,DU179,'ANNUAL SUMMARY'!$V$9,DF165,'ANNUAL SUMMARY'!$BI$586)+SUMIFS('ANNUAL SUMMARY'!$CO$692,DU179,'ANNUAL SUMMARY'!$V$9,DF165,'ANNUAL SUMMARY'!$BI$644)+SUMIFS('ANNUAL SUMMARY'!$EN$54,DU179,'ANNUAL SUMMARY'!$V$9,DF165,'ANNUAL SUMMARY'!$DH$6)+SUMIFS('ANNUAL SUMMARY'!$EN$112,DU179,'ANNUAL SUMMARY'!$V$9,DF165,'ANNUAL SUMMARY'!$DH$64)+SUMIFS('ANNUAL SUMMARY'!$EN$170,DU179,'ANNUAL SUMMARY'!$V$9,DF165,'ANNUAL SUMMARY'!$DH$122)+SUMIFS('ANNUAL SUMMARY'!$EN$228,DU179,'ANNUAL SUMMARY'!$V$9,DF165,'ANNUAL SUMMARY'!$DH$180)+SUMIFS('ANNUAL SUMMARY'!$EN$286,DU179,'ANNUAL SUMMARY'!$V$9,DF165,'ANNUAL SUMMARY'!$DH$238)+SUMIFS('ANNUAL SUMMARY'!$EN$344,DU179,'ANNUAL SUMMARY'!$V$9,DF165,'ANNUAL SUMMARY'!$DH$296)+SUMIFS('ANNUAL SUMMARY'!$EN$402,DU179,'ANNUAL SUMMARY'!$V$9,DF165,'ANNUAL SUMMARY'!$DH$354)+SUMIFS('ANNUAL SUMMARY'!$EN$460,DU179,'ANNUAL SUMMARY'!$V$9,DF165,'ANNUAL SUMMARY'!$DH$412)+SUMIFS('ANNUAL SUMMARY'!$EN$518,DU179,'ANNUAL SUMMARY'!$V$9,DF165,'ANNUAL SUMMARY'!$DH$470)+SUMIFS('ANNUAL SUMMARY'!$EN$576,DU179,'ANNUAL SUMMARY'!$V$9,DF165,'ANNUAL SUMMARY'!$DH$528)+SUMIFS('ANNUAL SUMMARY'!$EN$634,DU179,'ANNUAL SUMMARY'!$V$9,DF165,'ANNUAL SUMMARY'!$DH$586)+SUMIFS('ANNUAL SUMMARY'!$EN$692,DU179,'ANNUAL SUMMARY'!$V$9,DF165,'ANNUAL SUMMARY'!$DH$644)+SUMIFS('ANNUAL SUMMARY'!$GK$54,DU179,'ANNUAL SUMMARY'!$V$9,DF165,'ANNUAL SUMMARY'!$FE$6)+SUMIFS('ANNUAL SUMMARY'!$GK$112,DU179,'ANNUAL SUMMARY'!$V$9,DF165,'ANNUAL SUMMARY'!$FE$64)+SUMIFS('ANNUAL SUMMARY'!$GK$170,DU179,'ANNUAL SUMMARY'!$V$9,DF165,'ANNUAL SUMMARY'!$FE$122)+SUMIFS('ANNUAL SUMMARY'!$GK$228,DU179,'ANNUAL SUMMARY'!$V$9,DF165,'ANNUAL SUMMARY'!$FE$180)+SUMIFS('ANNUAL SUMMARY'!$GK$286,DU179,'ANNUAL SUMMARY'!$V$9,DF165,'ANNUAL SUMMARY'!$FE$238)+SUMIFS('ANNUAL SUMMARY'!$GK$344,DU179,'ANNUAL SUMMARY'!$V$9,DF165,'ANNUAL SUMMARY'!$FE$296)+SUMIFS('ANNUAL SUMMARY'!$GK$402,DU179,'ANNUAL SUMMARY'!$V$9,DF165,'ANNUAL SUMMARY'!$FE$354)+SUMIFS('ANNUAL SUMMARY'!$GK$460,DU179,'ANNUAL SUMMARY'!$V$9,DF165,'ANNUAL SUMMARY'!$FE$412)+SUMIFS('ANNUAL SUMMARY'!$GK$518,DU179,'ANNUAL SUMMARY'!$V$9,DF165,'ANNUAL SUMMARY'!$FE$470)+SUMIFS('ANNUAL SUMMARY'!$GK$576,DU179,'ANNUAL SUMMARY'!$V$9,DF165,'ANNUAL SUMMARY'!$FE$528)+SUMIFS('ANNUAL SUMMARY'!$GK$634,DU179,'ANNUAL SUMMARY'!$V$9,DF165,'ANNUAL SUMMARY'!$FE$586)+SUMIFS('ANNUAL SUMMARY'!$GK$692,DU179,'ANNUAL SUMMARY'!$V$9,DF165,'ANNUAL SUMMARY'!$FE$644)</f>
        <v>0</v>
      </c>
      <c r="EM179" s="728"/>
      <c r="EN179" s="728"/>
      <c r="EO179" s="728">
        <f>SUMIFS('ANNUAL SUMMARY'!$AU$54,DU179,'ANNUAL SUMMARY'!$V$9,DF165,'ANNUAL SUMMARY'!$L$6)+SUMIFS('ANNUAL SUMMARY'!$AU$112,DU179,'ANNUAL SUMMARY'!$V$9,DF165,'ANNUAL SUMMARY'!$L$64)+SUMIFS('ANNUAL SUMMARY'!$AU$170,DU179,'ANNUAL SUMMARY'!$V$9,DF165,'ANNUAL SUMMARY'!$L$122)+SUMIFS('ANNUAL SUMMARY'!$AU$228,DU179,'ANNUAL SUMMARY'!$V$9,DF165,'ANNUAL SUMMARY'!$L$180)+SUMIFS('ANNUAL SUMMARY'!$AU$286,DU179,'ANNUAL SUMMARY'!$V$9,DF165,'ANNUAL SUMMARY'!$L$238)+SUMIFS('ANNUAL SUMMARY'!$AU$344,DU179,'ANNUAL SUMMARY'!$V$9,DF165,'ANNUAL SUMMARY'!$L$296)+SUMIFS('ANNUAL SUMMARY'!$AU$402,DU179,'ANNUAL SUMMARY'!$V$9,DF165,'ANNUAL SUMMARY'!$L$354)+SUMIFS('ANNUAL SUMMARY'!$AU$460,DU179,'ANNUAL SUMMARY'!$V$9,DF165,'ANNUAL SUMMARY'!$L$412)+SUMIFS('ANNUAL SUMMARY'!$AU$518,DU179,'ANNUAL SUMMARY'!$V$9,DF165,'ANNUAL SUMMARY'!$L$470)+SUMIFS('ANNUAL SUMMARY'!$AU$576,DU179,'ANNUAL SUMMARY'!$V$9,DF165,'ANNUAL SUMMARY'!$L$528)+SUMIFS('ANNUAL SUMMARY'!$AU$634,DU179,'ANNUAL SUMMARY'!$V$9,DF165,'ANNUAL SUMMARY'!$L$586)+SUMIFS('ANNUAL SUMMARY'!$AU$692,DU179,'ANNUAL SUMMARY'!$V$9,DF165,'ANNUAL SUMMARY'!$L$644)+SUMIFS('ANNUAL SUMMARY'!$CR$54,DU179,'ANNUAL SUMMARY'!$V$9,DF165,'ANNUAL SUMMARY'!$BI$6)+SUMIFS('ANNUAL SUMMARY'!$CR$112,DU179,'ANNUAL SUMMARY'!$V$9,DF165,'ANNUAL SUMMARY'!$BI$64)+SUMIFS('ANNUAL SUMMARY'!$CR$170,DU179,'ANNUAL SUMMARY'!$V$9,DF165,'ANNUAL SUMMARY'!$BI$122)+SUMIFS('ANNUAL SUMMARY'!$CR$228,DU179,'ANNUAL SUMMARY'!$V$9,DF165,'ANNUAL SUMMARY'!$BI$180)+SUMIFS('ANNUAL SUMMARY'!$CR$286,DU179,'ANNUAL SUMMARY'!$V$9,DF165,'ANNUAL SUMMARY'!$BI$238)+SUMIFS('ANNUAL SUMMARY'!$CR$344,DU179,'ANNUAL SUMMARY'!$V$9,DF165,'ANNUAL SUMMARY'!$BI$296)+SUMIFS('ANNUAL SUMMARY'!$CR$402,DU179,'ANNUAL SUMMARY'!$V$9,DF165,'ANNUAL SUMMARY'!$BI$354)+SUMIFS('ANNUAL SUMMARY'!$CR$460,DU179,'ANNUAL SUMMARY'!$V$9,DF165,'ANNUAL SUMMARY'!$BI$412)+SUMIFS('ANNUAL SUMMARY'!$CR$518,DU179,'ANNUAL SUMMARY'!$V$9,DF165,'ANNUAL SUMMARY'!$BI$470)+SUMIFS('ANNUAL SUMMARY'!$CR$576,DU179,'ANNUAL SUMMARY'!$V$9,DF165,'ANNUAL SUMMARY'!$BI$528)+SUMIFS('ANNUAL SUMMARY'!$CR$634,DU179,'ANNUAL SUMMARY'!$V$9,DF165,'ANNUAL SUMMARY'!$BI$586)+SUMIFS('ANNUAL SUMMARY'!$CR$692,DU179,'ANNUAL SUMMARY'!$V$9,DF165,'ANNUAL SUMMARY'!$BI$644)+SUMIFS('ANNUAL SUMMARY'!$EQ$54,DU179,'ANNUAL SUMMARY'!$V$9,DF165,'ANNUAL SUMMARY'!$DH$6)+SUMIFS('ANNUAL SUMMARY'!$EQ$112,DU179,'ANNUAL SUMMARY'!$V$9,DF165,'ANNUAL SUMMARY'!$DH$64)+SUMIFS('ANNUAL SUMMARY'!$EQ$170,DU179,'ANNUAL SUMMARY'!$V$9,DF165,'ANNUAL SUMMARY'!$DH$122)+SUMIFS('ANNUAL SUMMARY'!$EQ$228,DU179,'ANNUAL SUMMARY'!$V$9,DF165,'ANNUAL SUMMARY'!$DH$180)+SUMIFS('ANNUAL SUMMARY'!$EQ$286,DU179,'ANNUAL SUMMARY'!$V$9,DF165,'ANNUAL SUMMARY'!$DH$238)+SUMIFS('ANNUAL SUMMARY'!$EQ$344,DU179,'ANNUAL SUMMARY'!$V$9,DF165,'ANNUAL SUMMARY'!$DH$296)+SUMIFS('ANNUAL SUMMARY'!$EQ$402,DU179,'ANNUAL SUMMARY'!$V$9,DF165,'ANNUAL SUMMARY'!$DH$354)+SUMIFS('ANNUAL SUMMARY'!$EQ$460,DU179,'ANNUAL SUMMARY'!$V$9,DF165,'ANNUAL SUMMARY'!$DH$412)+SUMIFS('ANNUAL SUMMARY'!$EQ$518,DU179,'ANNUAL SUMMARY'!$V$9,DF165,'ANNUAL SUMMARY'!$DH$470)+SUMIFS('ANNUAL SUMMARY'!$EQ$576,DU179,'ANNUAL SUMMARY'!$V$9,DF165,'ANNUAL SUMMARY'!$DH$528)+SUMIFS('ANNUAL SUMMARY'!$EQ$634,DU179,'ANNUAL SUMMARY'!$V$9,DF165,'ANNUAL SUMMARY'!$DH$586)+SUMIFS('ANNUAL SUMMARY'!$EQ$692,DU179,'ANNUAL SUMMARY'!$V$9,DF165,'ANNUAL SUMMARY'!$DH$644)+SUMIFS('ANNUAL SUMMARY'!$GN$54,DU179,'ANNUAL SUMMARY'!$V$9,DF165,'ANNUAL SUMMARY'!$FE$6)+SUMIFS('ANNUAL SUMMARY'!$GN$112,DU179,'ANNUAL SUMMARY'!$V$9,DF165,'ANNUAL SUMMARY'!$FE$64)+SUMIFS('ANNUAL SUMMARY'!$GN$170,DU179,'ANNUAL SUMMARY'!$V$9,DF165,'ANNUAL SUMMARY'!$FE$122)+SUMIFS('ANNUAL SUMMARY'!$GN$228,DU179,'ANNUAL SUMMARY'!$V$9,DF165,'ANNUAL SUMMARY'!$FE$180)+SUMIFS('ANNUAL SUMMARY'!$GN$286,DU179,'ANNUAL SUMMARY'!$V$9,DF165,'ANNUAL SUMMARY'!$FE$238)+SUMIFS('ANNUAL SUMMARY'!$GN$344,DU179,'ANNUAL SUMMARY'!$V$9,DF165,'ANNUAL SUMMARY'!$FE$296)+SUMIFS('ANNUAL SUMMARY'!$GN$402,DU179,'ANNUAL SUMMARY'!$V$9,DF165,'ANNUAL SUMMARY'!$FE$354)+SUMIFS('ANNUAL SUMMARY'!$GN$460,DU179,'ANNUAL SUMMARY'!$V$9,DF165,'ANNUAL SUMMARY'!$FE$412)+SUMIFS('ANNUAL SUMMARY'!$GN$518,DU179,'ANNUAL SUMMARY'!$V$9,DF165,'ANNUAL SUMMARY'!$FE$470)+SUMIFS('ANNUAL SUMMARY'!$GN$576,DU179,'ANNUAL SUMMARY'!$V$9,DF165,'ANNUAL SUMMARY'!$FE$528)+SUMIFS('ANNUAL SUMMARY'!$GN$634,DU179,'ANNUAL SUMMARY'!$V$9,DF165,'ANNUAL SUMMARY'!$FE$586)+SUMIFS('ANNUAL SUMMARY'!$GN$692,DU179,'ANNUAL SUMMARY'!$V$9,DF165,'ANNUAL SUMMARY'!$FE$644)</f>
        <v>0</v>
      </c>
      <c r="EP179" s="728"/>
      <c r="EQ179" s="1260"/>
      <c r="ER179" s="1263"/>
      <c r="ES179" s="154"/>
      <c r="ET179" s="798" t="str">
        <f>'ANNUAL SUMMARY'!$C$24</f>
        <v>INSTR.</v>
      </c>
      <c r="EU179" s="730"/>
      <c r="EV179" s="730"/>
      <c r="EW179" s="730"/>
      <c r="EX179" s="792">
        <f>SUMIF('ANNUAL SUMMARY'!$FE$622,FC165,'ANNUAL SUMMARY'!$FA$640)+SUMIF('ANNUAL SUMMARY'!$DH$622,FC165,'ANNUAL SUMMARY'!$DD$640)+SUMIF('ANNUAL SUMMARY'!$BI$622,FC165,'ANNUAL SUMMARY'!$BE$640)+SUMIF('ANNUAL SUMMARY'!$L$622,FC165,'ANNUAL SUMMARY'!$H$640)+SUMIF('ANNUAL SUMMARY'!$FE$566,FC165,'ANNUAL SUMMARY'!$FA$584)+SUMIF('ANNUAL SUMMARY'!$DH$566,FC165,'ANNUAL SUMMARY'!$DD$584)+SUMIF('ANNUAL SUMMARY'!$BI$566,FC165,'ANNUAL SUMMARY'!$BE$584)+SUMIF('ANNUAL SUMMARY'!$L$566,FC165,'ANNUAL SUMMARY'!$H$584)+SUMIF('ANNUAL SUMMARY'!$FE$510,FC165,'ANNUAL SUMMARY'!$FA$528)+SUMIF('ANNUAL SUMMARY'!$DH$510,FC165,'ANNUAL SUMMARY'!$DD$528)+SUMIF('ANNUAL SUMMARY'!$BI$510,FC165,'ANNUAL SUMMARY'!$BE$528)+SUMIF('ANNUAL SUMMARY'!$L$510,FC165,'ANNUAL SUMMARY'!$H$528)+SUMIF('ANNUAL SUMMARY'!$FE$454,FC165,'ANNUAL SUMMARY'!$FA$472)+SUMIF('ANNUAL SUMMARY'!$DH$454,FC165,'ANNUAL SUMMARY'!$DD$472)+SUMIF('ANNUAL SUMMARY'!$BI$454,FC165,'ANNUAL SUMMARY'!$BE$472)+SUMIF('ANNUAL SUMMARY'!$L$454,FC165,'ANNUAL SUMMARY'!$H$472)+SUMIF('ANNUAL SUMMARY'!$FE$398,FC165,'ANNUAL SUMMARY'!$FA$416)+SUMIF('ANNUAL SUMMARY'!$DH$398,FC165,'ANNUAL SUMMARY'!$DD$416)+SUMIF('ANNUAL SUMMARY'!$BI$398,FC165,'ANNUAL SUMMARY'!$BE$416)+SUMIF('ANNUAL SUMMARY'!$L$398,FC165,'ANNUAL SUMMARY'!$H$416)+SUMIF('ANNUAL SUMMARY'!$FE$342,FC165,'ANNUAL SUMMARY'!$FA$360)+SUMIF('ANNUAL SUMMARY'!$DH$342,FC165,'ANNUAL SUMMARY'!$DD$360)+SUMIF('ANNUAL SUMMARY'!$BI$342,FC165,'ANNUAL SUMMARY'!$BE$360)+SUMIF('ANNUAL SUMMARY'!$L$342,FC165,'ANNUAL SUMMARY'!$H$360)+SUMIF('ANNUAL SUMMARY'!$FE$286,FC165,'ANNUAL SUMMARY'!$FA$304)+SUMIF('ANNUAL SUMMARY'!$DH$286,FC165,'ANNUAL SUMMARY'!$DD$304)+SUMIF('ANNUAL SUMMARY'!$BI$286,FC165,'ANNUAL SUMMARY'!$BE$304)+SUMIF('ANNUAL SUMMARY'!$L$286,FC165,'ANNUAL SUMMARY'!$H$304)+SUMIF('ANNUAL SUMMARY'!$FE$230,FC165,'ANNUAL SUMMARY'!$FA$248)+SUMIF('ANNUAL SUMMARY'!$DH$230,FC165,'ANNUAL SUMMARY'!$DD$248)+SUMIF('ANNUAL SUMMARY'!$BI$230,FC165,'ANNUAL SUMMARY'!$BE$248)+SUMIF('ANNUAL SUMMARY'!$L$230,FC165,'ANNUAL SUMMARY'!$H$248)+SUMIF('ANNUAL SUMMARY'!$FE$174,FC165,'ANNUAL SUMMARY'!$FA$192)+SUMIF('ANNUAL SUMMARY'!$DH$174,FC165,'ANNUAL SUMMARY'!$DD$192)+SUMIF('ANNUAL SUMMARY'!$BI$174,FC165,'ANNUAL SUMMARY'!$BE$192)+SUMIF('ANNUAL SUMMARY'!$L$174,FC165,'ANNUAL SUMMARY'!$H$192)+SUMIF('ANNUAL SUMMARY'!$FE$118,FC165,'ANNUAL SUMMARY'!$FA$136)+SUMIF('ANNUAL SUMMARY'!$DH$118,FC165,'ANNUAL SUMMARY'!$DD$136)+SUMIF('ANNUAL SUMMARY'!$BI$118,FC165,'ANNUAL SUMMARY'!$BE$136)+SUMIF('ANNUAL SUMMARY'!$L$118,FC165,'ANNUAL SUMMARY'!$H$136)+SUMIF('ANNUAL SUMMARY'!$FE$62,FC165,'ANNUAL SUMMARY'!$FA$80)+SUMIF('ANNUAL SUMMARY'!$DH$62,FC165,'ANNUAL SUMMARY'!$DD$80)+SUMIF('ANNUAL SUMMARY'!$BI$62,FC165,'ANNUAL SUMMARY'!$BE$80)+SUMIF('ANNUAL SUMMARY'!$L$62,FC165,'ANNUAL SUMMARY'!$H$80)+SUMIF('ANNUAL SUMMARY'!$FE$6,FC165,'ANNUAL SUMMARY'!$FA$24)+SUMIF('ANNUAL SUMMARY'!$DH$6,FC165,'ANNUAL SUMMARY'!$DD$24)+SUMIF('ANNUAL SUMMARY'!$BI$6,FC165,'ANNUAL SUMMARY'!$BE$24)+SUMIF('ANNUAL SUMMARY'!$L$6,FC165,'ANNUAL SUMMARY'!$H$24)+SUMIF('PREVIOUS LOGS'!$K$6,FC165,'PREVIOUS LOGS'!$F$20)+SUMIF('PREVIOUS LOGS'!$K$59,$K$6,'PREVIOUS LOGS'!$F$73)+SUMIF('PREVIOUS LOGS'!$K$112,FC165,'PREVIOUS LOGS'!$F$126)+SUMIF('PREVIOUS LOGS'!$K$165,FC165,'PREVIOUS LOGS'!$F$179)+SUMIF('PREVIOUS LOGS'!$K$218,FC165,'PREVIOUS LOGS'!$F$232)+SUMIF('PREVIOUS LOGS'!$K$271,FC165,'PREVIOUS LOGS'!$F$285)+SUMIF('PREVIOUS LOGS'!$K$324,FC165,'PREVIOUS LOGS'!$F$338)+SUMIF('PREVIOUS LOGS'!$BH$6,FC165,'PREVIOUS LOGS'!$BD$20)+SUMIF('PREVIOUS LOGS'!$BH$59,$K$6,'PREVIOUS LOGS'!$BD$73)+SUMIF('PREVIOUS LOGS'!$BH$112,FC165,'PREVIOUS LOGS'!$BD$126)+SUMIF('PREVIOUS LOGS'!$BH$165,FC165,'PREVIOUS LOGS'!$BD$179)+SUMIF('PREVIOUS LOGS'!$BH$218,FC165,'PREVIOUS LOGS'!$BD$232)+SUMIF('PREVIOUS LOGS'!$BH$271,FC165,'PREVIOUS LOGS'!$BD$285)+SUMIF('PREVIOUS LOGS'!$BH$324,FC165,'PREVIOUS LOGS'!$BD$338)+SUMIF('PREVIOUS LOGS'!$DF$6,FC165,'PREVIOUS LOGS'!$DB$20)+SUMIF('PREVIOUS LOGS'!$DF$59,$K$6,'PREVIOUS LOGS'!$DB$73)+SUMIF('PREVIOUS LOGS'!$DF$112,FC165,'PREVIOUS LOGS'!$DB$126)+SUMIF('PREVIOUS LOGS'!$DF$165,FC165,'PREVIOUS LOGS'!$DB$179)+SUMIF('PREVIOUS LOGS'!$DF$218,FC165,'PREVIOUS LOGS'!$DB$232)+SUMIF('PREVIOUS LOGS'!$DF$271,FC165,'PREVIOUS LOGS'!$DB$285)+SUMIF('PREVIOUS LOGS'!$DF$324,FC165,'PREVIOUS LOGS'!$DB$338)+SUMIF('PREVIOUS LOGS'!$FC$6,FC165,'PREVIOUS LOGS'!$EY$20)+SUMIF('PREVIOUS LOGS'!$FC$59,$K$6,'PREVIOUS LOGS'!$EY$73)+SUMIF('PREVIOUS LOGS'!$FC$112,FC165,'PREVIOUS LOGS'!$EY$126)+SUMIF('PREVIOUS LOGS'!$FC$165,FC165,'PREVIOUS LOGS'!$EY$179)+SUMIF('PREVIOUS LOGS'!$FC$218,FC165,'PREVIOUS LOGS'!$EY$232)+SUMIF('PREVIOUS LOGS'!$FC$271,FC165,'PREVIOUS LOGS'!$EY$285)+SUMIF('PREVIOUS LOGS'!$FC$324,FC165,'PREVIOUS LOGS'!$EY$338)</f>
        <v>0</v>
      </c>
      <c r="EY179" s="793"/>
      <c r="EZ179" s="793"/>
      <c r="FA179" s="793"/>
      <c r="FB179" s="793"/>
      <c r="FC179" s="793"/>
      <c r="FD179" s="794"/>
      <c r="FE179" s="643"/>
      <c r="FF179" s="878" t="str">
        <f>'ANNUAL SUMMARY'!$O$24</f>
        <v>LANDINGSS</v>
      </c>
      <c r="FG179" s="879"/>
      <c r="FH179" s="879"/>
      <c r="FI179" s="879"/>
      <c r="FJ179" s="879"/>
      <c r="FK179" s="879"/>
      <c r="FL179" s="879"/>
      <c r="FM179" s="879"/>
      <c r="FN179" s="879"/>
      <c r="FO179" s="879"/>
      <c r="FP179" s="880"/>
      <c r="FQ179" s="15"/>
      <c r="FR179" s="812">
        <f>IF(FR171=0," ",FR171+4)</f>
        <v>2026</v>
      </c>
      <c r="FS179" s="813"/>
      <c r="FT179" s="813"/>
      <c r="FU179" s="813"/>
      <c r="FV179" s="813"/>
      <c r="FW179" s="1118">
        <f>SUMIFS('ANNUAL SUMMARY'!$AF$54,FR179,'ANNUAL SUMMARY'!$V$9,FC165,'ANNUAL SUMMARY'!$L$6)+SUMIFS('ANNUAL SUMMARY'!$AF$112,FR179,'ANNUAL SUMMARY'!$V$9,FC165,'ANNUAL SUMMARY'!$L$64)+SUMIFS('ANNUAL SUMMARY'!$AF$170,FR179,'ANNUAL SUMMARY'!$V$9,FC165,'ANNUAL SUMMARY'!$L$122)+SUMIFS('ANNUAL SUMMARY'!$AF$228,FR179,'ANNUAL SUMMARY'!$V$9,FC165,'ANNUAL SUMMARY'!$L$180)+SUMIFS('ANNUAL SUMMARY'!$AF$286,FR179,'ANNUAL SUMMARY'!$V$9,FC165,'ANNUAL SUMMARY'!$L$238)+SUMIFS('ANNUAL SUMMARY'!$AF$344,FR179,'ANNUAL SUMMARY'!$V$9,FC165,'ANNUAL SUMMARY'!$L$296)+SUMIFS('ANNUAL SUMMARY'!$AF$402,FR179,'ANNUAL SUMMARY'!$V$9,FC165,'ANNUAL SUMMARY'!$L$354)+SUMIFS('ANNUAL SUMMARY'!$AF$460,FR179,'ANNUAL SUMMARY'!$V$9,FC165,'ANNUAL SUMMARY'!$L$412)+SUMIFS('ANNUAL SUMMARY'!$AF$518,FR179,'ANNUAL SUMMARY'!$V$9,FC165,'ANNUAL SUMMARY'!$L$470)+SUMIFS('ANNUAL SUMMARY'!$AF$576,FR179,'ANNUAL SUMMARY'!$V$9,FC165,'ANNUAL SUMMARY'!$L$528)+SUMIFS('ANNUAL SUMMARY'!$AF$634,FR179,'ANNUAL SUMMARY'!$V$9,FC165,'ANNUAL SUMMARY'!$L$586)+SUMIFS('ANNUAL SUMMARY'!$AF$692,FR179,'ANNUAL SUMMARY'!$V$9,FC165,'ANNUAL SUMMARY'!$L$644)+SUMIFS('ANNUAL SUMMARY'!$CC$54,FR179,'ANNUAL SUMMARY'!$V$9,FC165,'ANNUAL SUMMARY'!$BI$6)+SUMIFS('ANNUAL SUMMARY'!$CC$112,FR179,'ANNUAL SUMMARY'!$V$9,FC165,'ANNUAL SUMMARY'!$BI$64)+SUMIFS('ANNUAL SUMMARY'!$CC$170,FR179,'ANNUAL SUMMARY'!$V$9,FC165,'ANNUAL SUMMARY'!$BI$122)+SUMIFS('ANNUAL SUMMARY'!$CC$228,FR179,'ANNUAL SUMMARY'!$V$9,FC165,'ANNUAL SUMMARY'!$BI$180)+SUMIFS('ANNUAL SUMMARY'!$CC$286,FR179,'ANNUAL SUMMARY'!$V$9,FC165,'ANNUAL SUMMARY'!$BI$238)+SUMIFS('ANNUAL SUMMARY'!$CC$344,FR179,'ANNUAL SUMMARY'!$V$9,FC165,'ANNUAL SUMMARY'!$BI$296)+SUMIFS('ANNUAL SUMMARY'!$CC$402,FR179,'ANNUAL SUMMARY'!$V$9,FC165,'ANNUAL SUMMARY'!$BI$354)+SUMIFS('ANNUAL SUMMARY'!$CC$460,FR179,'ANNUAL SUMMARY'!$V$9,FC165,'ANNUAL SUMMARY'!$BI$412)+SUMIFS('ANNUAL SUMMARY'!$CC$518,FR179,'ANNUAL SUMMARY'!$V$9,FC165,'ANNUAL SUMMARY'!$BI$470)+SUMIFS('ANNUAL SUMMARY'!$CC$576,FR179,'ANNUAL SUMMARY'!$V$9,FC165,'ANNUAL SUMMARY'!$BI$528)+SUMIFS('ANNUAL SUMMARY'!$CC$634,FR179,'ANNUAL SUMMARY'!$V$9,FC165,'ANNUAL SUMMARY'!$BI$586)+SUMIFS('ANNUAL SUMMARY'!$CC$692,FR179,'ANNUAL SUMMARY'!$V$9,FC165,'ANNUAL SUMMARY'!$BI$644)+SUMIFS('ANNUAL SUMMARY'!$EB$54,FR179,'ANNUAL SUMMARY'!$V$9,FC165,'ANNUAL SUMMARY'!$DH$6)+SUMIFS('ANNUAL SUMMARY'!$EB$112,FR179,'ANNUAL SUMMARY'!$V$9,FC165,'ANNUAL SUMMARY'!$DH$64)+SUMIFS('ANNUAL SUMMARY'!$EB$170,FR179,'ANNUAL SUMMARY'!$V$9,FC165,'ANNUAL SUMMARY'!$DH$122)+SUMIFS('ANNUAL SUMMARY'!$EB$228,FR179,'ANNUAL SUMMARY'!$V$9,FC165,'ANNUAL SUMMARY'!$DH$180)+SUMIFS('ANNUAL SUMMARY'!$EB$286,FR179,'ANNUAL SUMMARY'!$V$9,FC165,'ANNUAL SUMMARY'!$DH$238)+SUMIFS('ANNUAL SUMMARY'!$EB$344,FR179,'ANNUAL SUMMARY'!$V$9,FC165,'ANNUAL SUMMARY'!$DH$296)+SUMIFS('ANNUAL SUMMARY'!$EB$402,FR179,'ANNUAL SUMMARY'!$V$9,FC165,'ANNUAL SUMMARY'!$DH$354)+SUMIFS('ANNUAL SUMMARY'!$EB$460,FR179,'ANNUAL SUMMARY'!$V$9,FC165,'ANNUAL SUMMARY'!$DH$412)+SUMIFS('ANNUAL SUMMARY'!$EB$518,FR179,'ANNUAL SUMMARY'!$V$9,FC165,'ANNUAL SUMMARY'!$DH$470)+SUMIFS('ANNUAL SUMMARY'!$EB$576,FR179,'ANNUAL SUMMARY'!$V$9,FC165,'ANNUAL SUMMARY'!$DH$528)+SUMIFS('ANNUAL SUMMARY'!$EB$634,FR179,'ANNUAL SUMMARY'!$V$9,FC165,'ANNUAL SUMMARY'!$DH$586)+SUMIFS('ANNUAL SUMMARY'!$EB$692,FR179,'ANNUAL SUMMARY'!$V$9,FC165,'ANNUAL SUMMARY'!$DH$644)+SUMIFS('ANNUAL SUMMARY'!$FY$54,FR179,'ANNUAL SUMMARY'!$V$9,FC165,'ANNUAL SUMMARY'!$FE$6)+SUMIFS('ANNUAL SUMMARY'!$FY$112,FR179,'ANNUAL SUMMARY'!$V$9,FC165,'ANNUAL SUMMARY'!$FE$64)+SUMIFS('ANNUAL SUMMARY'!$FY$170,FR179,'ANNUAL SUMMARY'!$V$9,FC165,'ANNUAL SUMMARY'!$FE$122)+SUMIFS('ANNUAL SUMMARY'!$FY$228,FR179,'ANNUAL SUMMARY'!$V$9,FC165,'ANNUAL SUMMARY'!$FE$180)+SUMIFS('ANNUAL SUMMARY'!$FY$286,FR179,'ANNUAL SUMMARY'!$V$9,FC165,'ANNUAL SUMMARY'!$FE$238)+SUMIFS('ANNUAL SUMMARY'!$FY$344,FR179,'ANNUAL SUMMARY'!$V$9,FC165,'ANNUAL SUMMARY'!$FE$296)+SUMIFS('ANNUAL SUMMARY'!$FY$402,FR179,'ANNUAL SUMMARY'!$V$9,FC165,'ANNUAL SUMMARY'!$FE$354)+SUMIFS('ANNUAL SUMMARY'!$FY$460,FR179,'ANNUAL SUMMARY'!$V$9,FC165,'ANNUAL SUMMARY'!$FE$412)+SUMIFS('ANNUAL SUMMARY'!$FY$518,FR179,'ANNUAL SUMMARY'!$V$9,FC165,'ANNUAL SUMMARY'!$FE$470)+SUMIFS('ANNUAL SUMMARY'!$FY$576,FR179,'ANNUAL SUMMARY'!$V$9,FC165,'ANNUAL SUMMARY'!$FE$528)+SUMIFS('ANNUAL SUMMARY'!$FY$634,FR179,'ANNUAL SUMMARY'!$V$9,FC165,'ANNUAL SUMMARY'!$FE$586)+SUMIFS('ANNUAL SUMMARY'!$FY$692,FR179,'ANNUAL SUMMARY'!$V$9,FC165,'ANNUAL SUMMARY'!$FE$644)</f>
        <v>0</v>
      </c>
      <c r="FX179" s="727"/>
      <c r="FY179" s="727"/>
      <c r="FZ179" s="727"/>
      <c r="GA179" s="727">
        <f>SUMIFS('ANNUAL SUMMARY'!$AJ$54,FR179,'ANNUAL SUMMARY'!$V$9,FC165,'ANNUAL SUMMARY'!$L$6)+SUMIFS('ANNUAL SUMMARY'!$AJ$112,FR179,'ANNUAL SUMMARY'!$V$9,FC165,'ANNUAL SUMMARY'!$L$64)+SUMIFS('ANNUAL SUMMARY'!$AJ$170,FR179,'ANNUAL SUMMARY'!$V$9,FC165,'ANNUAL SUMMARY'!$L$122)+SUMIFS('ANNUAL SUMMARY'!$AJ$228,FR179,'ANNUAL SUMMARY'!$V$9,FC165,'ANNUAL SUMMARY'!$L$180)+SUMIFS('ANNUAL SUMMARY'!$AJ$286,FR179,'ANNUAL SUMMARY'!$V$9,FC165,'ANNUAL SUMMARY'!$L$238)+SUMIFS('ANNUAL SUMMARY'!$AJ$344,FR179,'ANNUAL SUMMARY'!$V$9,FC165,'ANNUAL SUMMARY'!$L$296)+SUMIFS('ANNUAL SUMMARY'!$AJ$402,FR179,'ANNUAL SUMMARY'!$V$9,FC165,'ANNUAL SUMMARY'!$L$354)+SUMIFS('ANNUAL SUMMARY'!$AJ$460,FR179,'ANNUAL SUMMARY'!$V$9,FC165,'ANNUAL SUMMARY'!$L$412)+SUMIFS('ANNUAL SUMMARY'!$AJ$518,FR179,'ANNUAL SUMMARY'!$V$9,FC165,'ANNUAL SUMMARY'!$L$470)+SUMIFS('ANNUAL SUMMARY'!$AJ$576,FR179,'ANNUAL SUMMARY'!$V$9,FC165,'ANNUAL SUMMARY'!$L$528)+SUMIFS('ANNUAL SUMMARY'!$AJ$634,FR179,'ANNUAL SUMMARY'!$V$9,FC165,'ANNUAL SUMMARY'!$L$586)+SUMIFS('ANNUAL SUMMARY'!$AJ$692,FR179,'ANNUAL SUMMARY'!$V$9,FC165,'ANNUAL SUMMARY'!$L$644)+SUMIFS('ANNUAL SUMMARY'!$CG$54,FR179,'ANNUAL SUMMARY'!$V$9,FC165,'ANNUAL SUMMARY'!$BI$6)+SUMIFS('ANNUAL SUMMARY'!$CG$112,FR179,'ANNUAL SUMMARY'!$V$9,FC165,'ANNUAL SUMMARY'!$BI$64)+SUMIFS('ANNUAL SUMMARY'!$CG$170,FR179,'ANNUAL SUMMARY'!$V$9,FC165,'ANNUAL SUMMARY'!$BI$122)+SUMIFS('ANNUAL SUMMARY'!$CG$228,FR179,'ANNUAL SUMMARY'!$V$9,FC165,'ANNUAL SUMMARY'!$BI$180)+SUMIFS('ANNUAL SUMMARY'!$CG$286,FR179,'ANNUAL SUMMARY'!$V$9,FC165,'ANNUAL SUMMARY'!$BI$238)+SUMIFS('ANNUAL SUMMARY'!$CG$344,FR179,'ANNUAL SUMMARY'!$V$9,FC165,'ANNUAL SUMMARY'!$BI$296)+SUMIFS('ANNUAL SUMMARY'!$CG$402,FR179,'ANNUAL SUMMARY'!$V$9,FC165,'ANNUAL SUMMARY'!$BI$354)+SUMIFS('ANNUAL SUMMARY'!$CG$460,FR179,'ANNUAL SUMMARY'!$V$9,FC165,'ANNUAL SUMMARY'!$BI$412)+SUMIFS('ANNUAL SUMMARY'!$CG$518,FR179,'ANNUAL SUMMARY'!$V$9,FC165,'ANNUAL SUMMARY'!$BI$470)+SUMIFS('ANNUAL SUMMARY'!$CG$576,FR179,'ANNUAL SUMMARY'!$V$9,FC165,'ANNUAL SUMMARY'!$BI$528)+SUMIFS('ANNUAL SUMMARY'!$CG$634,FR179,'ANNUAL SUMMARY'!$V$9,FC165,'ANNUAL SUMMARY'!$BI$586)+SUMIFS('ANNUAL SUMMARY'!$CG$692,FR179,'ANNUAL SUMMARY'!$V$9,FC165,'ANNUAL SUMMARY'!$BI$644)+SUMIFS('ANNUAL SUMMARY'!$EF$54,FR179,'ANNUAL SUMMARY'!$V$9,FC165,'ANNUAL SUMMARY'!$DH$6)+SUMIFS('ANNUAL SUMMARY'!$EF$112,FR179,'ANNUAL SUMMARY'!$V$9,FC165,'ANNUAL SUMMARY'!$DH$64)+SUMIFS('ANNUAL SUMMARY'!$EF$170,FR179,'ANNUAL SUMMARY'!$V$9,FC165,'ANNUAL SUMMARY'!$DH$122)+SUMIFS('ANNUAL SUMMARY'!$EF$228,FR179,'ANNUAL SUMMARY'!$V$9,FC165,'ANNUAL SUMMARY'!$DH$180)+SUMIFS('ANNUAL SUMMARY'!$EF$286,FR179,'ANNUAL SUMMARY'!$V$9,FC165,'ANNUAL SUMMARY'!$DH$238)+SUMIFS('ANNUAL SUMMARY'!$EF$344,FR179,'ANNUAL SUMMARY'!$V$9,FC165,'ANNUAL SUMMARY'!$DH$296)+SUMIFS('ANNUAL SUMMARY'!$EF$402,FR179,'ANNUAL SUMMARY'!$V$9,FC165,'ANNUAL SUMMARY'!$DH$354)+SUMIFS('ANNUAL SUMMARY'!$EF$460,FR179,'ANNUAL SUMMARY'!$V$9,FC165,'ANNUAL SUMMARY'!$DH$412)+SUMIFS('ANNUAL SUMMARY'!$EF$518,FR179,'ANNUAL SUMMARY'!$V$9,FC165,'ANNUAL SUMMARY'!$DH$470)+SUMIFS('ANNUAL SUMMARY'!$EF$576,FR179,'ANNUAL SUMMARY'!$V$9,FC165,'ANNUAL SUMMARY'!$DH$528)+SUMIFS('ANNUAL SUMMARY'!$EF$634,FR179,'ANNUAL SUMMARY'!$V$9,FC165,'ANNUAL SUMMARY'!$DH$586)+SUMIFS('ANNUAL SUMMARY'!$EF$692,FR179,'ANNUAL SUMMARY'!$V$9,FC165,'ANNUAL SUMMARY'!$DH$644)+SUMIFS('ANNUAL SUMMARY'!$GC$54,FR179,'ANNUAL SUMMARY'!$V$9,FC165,'ANNUAL SUMMARY'!$FE$6)+SUMIFS('ANNUAL SUMMARY'!$GC$112,FR179,'ANNUAL SUMMARY'!$V$9,FC165,'ANNUAL SUMMARY'!$FE$64)+SUMIFS('ANNUAL SUMMARY'!$GC$170,FR179,'ANNUAL SUMMARY'!$V$9,FC165,'ANNUAL SUMMARY'!$FE$122)+SUMIFS('ANNUAL SUMMARY'!$GC$228,FR179,'ANNUAL SUMMARY'!$V$9,FC165,'ANNUAL SUMMARY'!$FE$180)+SUMIFS('ANNUAL SUMMARY'!$GC$286,FR179,'ANNUAL SUMMARY'!$V$9,FC165,'ANNUAL SUMMARY'!$FE$238)+SUMIFS('ANNUAL SUMMARY'!$GC$344,FR179,'ANNUAL SUMMARY'!$V$9,FC165,'ANNUAL SUMMARY'!$FE$296)+SUMIFS('ANNUAL SUMMARY'!$GC$402,FR179,'ANNUAL SUMMARY'!$V$9,FC165,'ANNUAL SUMMARY'!$FE$354)+SUMIFS('ANNUAL SUMMARY'!$GC$460,FR179,'ANNUAL SUMMARY'!$V$9,FC165,'ANNUAL SUMMARY'!$FE$412)+SUMIFS('ANNUAL SUMMARY'!$GC$518,FR179,'ANNUAL SUMMARY'!$V$9,FC165,'ANNUAL SUMMARY'!$FE$470)+SUMIFS('ANNUAL SUMMARY'!$GC$576,FR179,'ANNUAL SUMMARY'!$V$9,FC165,'ANNUAL SUMMARY'!$FE$528)+SUMIFS('ANNUAL SUMMARY'!$GC$634,FR179,'ANNUAL SUMMARY'!$V$9,FC165,'ANNUAL SUMMARY'!$FE$586)+SUMIFS('ANNUAL SUMMARY'!$GC$692,FR179,'ANNUAL SUMMARY'!$V$9,FC165,'ANNUAL SUMMARY'!$FE$644)</f>
        <v>0</v>
      </c>
      <c r="GB179" s="727"/>
      <c r="GC179" s="727"/>
      <c r="GD179" s="727"/>
      <c r="GE179" s="727">
        <f>SUMIFS('ANNUAL SUMMARY'!$AN$54,FR179,'ANNUAL SUMMARY'!$V$9,FC165,'ANNUAL SUMMARY'!$L$6)+SUMIFS('ANNUAL SUMMARY'!$AN$112,FR179,'ANNUAL SUMMARY'!$V$9,FC165,'ANNUAL SUMMARY'!$L$64)+SUMIFS('ANNUAL SUMMARY'!$AN$170,FR179,'ANNUAL SUMMARY'!$V$9,FC165,'ANNUAL SUMMARY'!$L$122)+SUMIFS('ANNUAL SUMMARY'!$AN$228,FR179,'ANNUAL SUMMARY'!$V$9,FC165,'ANNUAL SUMMARY'!$L$180)+SUMIFS('ANNUAL SUMMARY'!$AN$286,FR179,'ANNUAL SUMMARY'!$V$9,FC165,'ANNUAL SUMMARY'!$L$238)+SUMIFS('ANNUAL SUMMARY'!$AN$344,FR179,'ANNUAL SUMMARY'!$V$9,FC165,'ANNUAL SUMMARY'!$L$296)+SUMIFS('ANNUAL SUMMARY'!$AN$402,FR179,'ANNUAL SUMMARY'!$V$9,FC165,'ANNUAL SUMMARY'!$L$354)+SUMIFS('ANNUAL SUMMARY'!$AN$460,FR179,'ANNUAL SUMMARY'!$V$9,FC165,'ANNUAL SUMMARY'!$L$412)+SUMIFS('ANNUAL SUMMARY'!$AN$518,FR179,'ANNUAL SUMMARY'!$V$9,FC165,'ANNUAL SUMMARY'!$L$470)+SUMIFS('ANNUAL SUMMARY'!$AN$576,FR179,'ANNUAL SUMMARY'!$V$9,FC165,'ANNUAL SUMMARY'!$L$528)+SUMIFS('ANNUAL SUMMARY'!$AN$634,FR179,'ANNUAL SUMMARY'!$V$9,FC165,'ANNUAL SUMMARY'!$L$586)+SUMIFS('ANNUAL SUMMARY'!$AN$692,FR179,'ANNUAL SUMMARY'!$V$9,FC165,'ANNUAL SUMMARY'!$L$644)+SUMIFS('ANNUAL SUMMARY'!$CK$54,FR179,'ANNUAL SUMMARY'!$V$9,FC165,'ANNUAL SUMMARY'!$BI$6)+SUMIFS('ANNUAL SUMMARY'!$CK$112,FR179,'ANNUAL SUMMARY'!$V$9,FC165,'ANNUAL SUMMARY'!$BI$64)+SUMIFS('ANNUAL SUMMARY'!$CK$170,FR179,'ANNUAL SUMMARY'!$V$9,FC165,'ANNUAL SUMMARY'!$BI$122)+SUMIFS('ANNUAL SUMMARY'!$CK$228,FR179,'ANNUAL SUMMARY'!$V$9,FC165,'ANNUAL SUMMARY'!$BI$180)+SUMIFS('ANNUAL SUMMARY'!$CK$286,FR179,'ANNUAL SUMMARY'!$V$9,FC165,'ANNUAL SUMMARY'!$BI$238)+SUMIFS('ANNUAL SUMMARY'!$CK$344,FR179,'ANNUAL SUMMARY'!$V$9,FC165,'ANNUAL SUMMARY'!$BI$296)+SUMIFS('ANNUAL SUMMARY'!$CK$402,FR179,'ANNUAL SUMMARY'!$V$9,FC165,'ANNUAL SUMMARY'!$BI$354)+SUMIFS('ANNUAL SUMMARY'!$CK$460,FR179,'ANNUAL SUMMARY'!$V$9,FC165,'ANNUAL SUMMARY'!$BI$412)+SUMIFS('ANNUAL SUMMARY'!$CK$518,FR179,'ANNUAL SUMMARY'!$V$9,FC165,'ANNUAL SUMMARY'!$BI$470)+SUMIFS('ANNUAL SUMMARY'!$CK$576,FR179,'ANNUAL SUMMARY'!$V$9,FC165,'ANNUAL SUMMARY'!$BI$528)+SUMIFS('ANNUAL SUMMARY'!$CK$634,FR179,'ANNUAL SUMMARY'!$V$9,FC165,'ANNUAL SUMMARY'!$BI$586)+SUMIFS('ANNUAL SUMMARY'!$CK$692,FR179,'ANNUAL SUMMARY'!$V$9,FC165,'ANNUAL SUMMARY'!$BI$644)+SUMIFS('ANNUAL SUMMARY'!$EJ$54,FR179,'ANNUAL SUMMARY'!$V$9,FC165,'ANNUAL SUMMARY'!$DH$6)+SUMIFS('ANNUAL SUMMARY'!$EJ$112,FR179,'ANNUAL SUMMARY'!$V$9,FC165,'ANNUAL SUMMARY'!$DH$64)+SUMIFS('ANNUAL SUMMARY'!$EJ$170,FR179,'ANNUAL SUMMARY'!$V$9,FC165,'ANNUAL SUMMARY'!$DH$122)+SUMIFS('ANNUAL SUMMARY'!$EJ$228,FR179,'ANNUAL SUMMARY'!$V$9,FC165,'ANNUAL SUMMARY'!$DH$180)+SUMIFS('ANNUAL SUMMARY'!$EJ$286,FR179,'ANNUAL SUMMARY'!$V$9,FC165,'ANNUAL SUMMARY'!$DH$238)+SUMIFS('ANNUAL SUMMARY'!$EJ$344,FR179,'ANNUAL SUMMARY'!$V$9,FC165,'ANNUAL SUMMARY'!$DH$296)+SUMIFS('ANNUAL SUMMARY'!$EJ$402,FR179,'ANNUAL SUMMARY'!$V$9,FC165,'ANNUAL SUMMARY'!$DH$354)+SUMIFS('ANNUAL SUMMARY'!$EJ$460,FR179,'ANNUAL SUMMARY'!$V$9,FC165,'ANNUAL SUMMARY'!$DH$412)+SUMIFS('ANNUAL SUMMARY'!$EJ$518,FR179,'ANNUAL SUMMARY'!$V$9,FC165,'ANNUAL SUMMARY'!$DH$470)+SUMIFS('ANNUAL SUMMARY'!$EJ$576,FR179,'ANNUAL SUMMARY'!$V$9,FC165,'ANNUAL SUMMARY'!$DH$528)+SUMIFS('ANNUAL SUMMARY'!$EJ$634,FR179,'ANNUAL SUMMARY'!$V$9,FC165,'ANNUAL SUMMARY'!$DH$586)+SUMIFS('ANNUAL SUMMARY'!$EJ$692,FR179,'ANNUAL SUMMARY'!$V$9,FC165,'ANNUAL SUMMARY'!$DH$644)+SUMIFS('ANNUAL SUMMARY'!$GG$54,FR179,'ANNUAL SUMMARY'!$V$9,FC165,'ANNUAL SUMMARY'!$FE$6)+SUMIFS('ANNUAL SUMMARY'!$GG$112,FR179,'ANNUAL SUMMARY'!$V$9,FC165,'ANNUAL SUMMARY'!$FE$64)+SUMIFS('ANNUAL SUMMARY'!$GG$170,FR179,'ANNUAL SUMMARY'!$V$9,FC165,'ANNUAL SUMMARY'!$FE$122)+SUMIFS('ANNUAL SUMMARY'!$GG$228,FR179,'ANNUAL SUMMARY'!$V$9,FC165,'ANNUAL SUMMARY'!$FE$180)+SUMIFS('ANNUAL SUMMARY'!$GG$286,FR179,'ANNUAL SUMMARY'!$V$9,FC165,'ANNUAL SUMMARY'!$FE$238)+SUMIFS('ANNUAL SUMMARY'!$GG$344,FR179,'ANNUAL SUMMARY'!$V$9,FC165,'ANNUAL SUMMARY'!$FE$296)+SUMIFS('ANNUAL SUMMARY'!$GG$402,FR179,'ANNUAL SUMMARY'!$V$9,FC165,'ANNUAL SUMMARY'!$FE$354)+SUMIFS('ANNUAL SUMMARY'!$GG$460,FR179,'ANNUAL SUMMARY'!$V$9,FC165,'ANNUAL SUMMARY'!$FE$412)+SUMIFS('ANNUAL SUMMARY'!$GG$518,FR179,'ANNUAL SUMMARY'!$V$9,FC165,'ANNUAL SUMMARY'!$FE$470)+SUMIFS('ANNUAL SUMMARY'!$GG$576,FR179,'ANNUAL SUMMARY'!$V$9,FC165,'ANNUAL SUMMARY'!$FE$528)+SUMIFS('ANNUAL SUMMARY'!$GG$634,FR179,'ANNUAL SUMMARY'!$V$9,FC165,'ANNUAL SUMMARY'!$FE$586)+SUMIFS('ANNUAL SUMMARY'!$GG$692,FR179,'ANNUAL SUMMARY'!$V$9,FC165,'ANNUAL SUMMARY'!$FE$644)</f>
        <v>0</v>
      </c>
      <c r="GF179" s="727"/>
      <c r="GG179" s="727"/>
      <c r="GH179" s="727"/>
      <c r="GI179" s="728">
        <f>SUMIFS('ANNUAL SUMMARY'!$AR$54,FR179,'ANNUAL SUMMARY'!$V$9,FC165,'ANNUAL SUMMARY'!$L$6)+SUMIFS('ANNUAL SUMMARY'!$AR$112,FR179,'ANNUAL SUMMARY'!$V$9,FC165,'ANNUAL SUMMARY'!$L$64)+SUMIFS('ANNUAL SUMMARY'!$AR$170,FR179,'ANNUAL SUMMARY'!$V$9,FC165,'ANNUAL SUMMARY'!$L$122)+SUMIFS('ANNUAL SUMMARY'!$AR$228,FR179,'ANNUAL SUMMARY'!$V$9,FC165,'ANNUAL SUMMARY'!$L$180)+SUMIFS('ANNUAL SUMMARY'!$AR$286,FR179,'ANNUAL SUMMARY'!$V$9,FC165,'ANNUAL SUMMARY'!$L$238)+SUMIFS('ANNUAL SUMMARY'!$AR$344,FR179,'ANNUAL SUMMARY'!$V$9,FC165,'ANNUAL SUMMARY'!$L$296)+SUMIFS('ANNUAL SUMMARY'!$AR$402,FR179,'ANNUAL SUMMARY'!$V$9,FC165,'ANNUAL SUMMARY'!$L$354)+SUMIFS('ANNUAL SUMMARY'!$AR$460,FR179,'ANNUAL SUMMARY'!$V$9,FC165,'ANNUAL SUMMARY'!$L$412)+SUMIFS('ANNUAL SUMMARY'!$AR$518,FR179,'ANNUAL SUMMARY'!$V$9,FC165,'ANNUAL SUMMARY'!$L$470)+SUMIFS('ANNUAL SUMMARY'!$AR$576,FR179,'ANNUAL SUMMARY'!$V$9,FC165,'ANNUAL SUMMARY'!$L$528)+SUMIFS('ANNUAL SUMMARY'!$AR$634,FR179,'ANNUAL SUMMARY'!$V$9,FC165,'ANNUAL SUMMARY'!$L$586)+SUMIFS('ANNUAL SUMMARY'!$AR$692,FR179,'ANNUAL SUMMARY'!$V$9,FC165,'ANNUAL SUMMARY'!$L$644)+SUMIFS('ANNUAL SUMMARY'!$CO$54,FR179,'ANNUAL SUMMARY'!$V$9,FC165,'ANNUAL SUMMARY'!$BI$6)+SUMIFS('ANNUAL SUMMARY'!$CO$112,FR179,'ANNUAL SUMMARY'!$V$9,FC165,'ANNUAL SUMMARY'!$BI$64)+SUMIFS('ANNUAL SUMMARY'!$CO$170,FR179,'ANNUAL SUMMARY'!$V$9,FC165,'ANNUAL SUMMARY'!$BI$122)+SUMIFS('ANNUAL SUMMARY'!$CO$228,FR179,'ANNUAL SUMMARY'!$V$9,FC165,'ANNUAL SUMMARY'!$BI$180)+SUMIFS('ANNUAL SUMMARY'!$CO$286,FR179,'ANNUAL SUMMARY'!$V$9,FC165,'ANNUAL SUMMARY'!$BI$238)+SUMIFS('ANNUAL SUMMARY'!$CO$344,FR179,'ANNUAL SUMMARY'!$V$9,FC165,'ANNUAL SUMMARY'!$BI$296)+SUMIFS('ANNUAL SUMMARY'!$CO$402,FR179,'ANNUAL SUMMARY'!$V$9,FC165,'ANNUAL SUMMARY'!$BI$354)+SUMIFS('ANNUAL SUMMARY'!$CO$460,FR179,'ANNUAL SUMMARY'!$V$9,FC165,'ANNUAL SUMMARY'!$BI$412)+SUMIFS('ANNUAL SUMMARY'!$CO$518,FR179,'ANNUAL SUMMARY'!$V$9,FC165,'ANNUAL SUMMARY'!$BI$470)+SUMIFS('ANNUAL SUMMARY'!$CO$576,FR179,'ANNUAL SUMMARY'!$V$9,FC165,'ANNUAL SUMMARY'!$BI$528)+SUMIFS('ANNUAL SUMMARY'!$CO$634,FR179,'ANNUAL SUMMARY'!$V$9,FC165,'ANNUAL SUMMARY'!$BI$586)+SUMIFS('ANNUAL SUMMARY'!$CO$692,FR179,'ANNUAL SUMMARY'!$V$9,FC165,'ANNUAL SUMMARY'!$BI$644)+SUMIFS('ANNUAL SUMMARY'!$EN$54,FR179,'ANNUAL SUMMARY'!$V$9,FC165,'ANNUAL SUMMARY'!$DH$6)+SUMIFS('ANNUAL SUMMARY'!$EN$112,FR179,'ANNUAL SUMMARY'!$V$9,FC165,'ANNUAL SUMMARY'!$DH$64)+SUMIFS('ANNUAL SUMMARY'!$EN$170,FR179,'ANNUAL SUMMARY'!$V$9,FC165,'ANNUAL SUMMARY'!$DH$122)+SUMIFS('ANNUAL SUMMARY'!$EN$228,FR179,'ANNUAL SUMMARY'!$V$9,FC165,'ANNUAL SUMMARY'!$DH$180)+SUMIFS('ANNUAL SUMMARY'!$EN$286,FR179,'ANNUAL SUMMARY'!$V$9,FC165,'ANNUAL SUMMARY'!$DH$238)+SUMIFS('ANNUAL SUMMARY'!$EN$344,FR179,'ANNUAL SUMMARY'!$V$9,FC165,'ANNUAL SUMMARY'!$DH$296)+SUMIFS('ANNUAL SUMMARY'!$EN$402,FR179,'ANNUAL SUMMARY'!$V$9,FC165,'ANNUAL SUMMARY'!$DH$354)+SUMIFS('ANNUAL SUMMARY'!$EN$460,FR179,'ANNUAL SUMMARY'!$V$9,FC165,'ANNUAL SUMMARY'!$DH$412)+SUMIFS('ANNUAL SUMMARY'!$EN$518,FR179,'ANNUAL SUMMARY'!$V$9,FC165,'ANNUAL SUMMARY'!$DH$470)+SUMIFS('ANNUAL SUMMARY'!$EN$576,FR179,'ANNUAL SUMMARY'!$V$9,FC165,'ANNUAL SUMMARY'!$DH$528)+SUMIFS('ANNUAL SUMMARY'!$EN$634,FR179,'ANNUAL SUMMARY'!$V$9,FC165,'ANNUAL SUMMARY'!$DH$586)+SUMIFS('ANNUAL SUMMARY'!$EN$692,FR179,'ANNUAL SUMMARY'!$V$9,FC165,'ANNUAL SUMMARY'!$DH$644)+SUMIFS('ANNUAL SUMMARY'!$GK$54,FR179,'ANNUAL SUMMARY'!$V$9,FC165,'ANNUAL SUMMARY'!$FE$6)+SUMIFS('ANNUAL SUMMARY'!$GK$112,FR179,'ANNUAL SUMMARY'!$V$9,FC165,'ANNUAL SUMMARY'!$FE$64)+SUMIFS('ANNUAL SUMMARY'!$GK$170,FR179,'ANNUAL SUMMARY'!$V$9,FC165,'ANNUAL SUMMARY'!$FE$122)+SUMIFS('ANNUAL SUMMARY'!$GK$228,FR179,'ANNUAL SUMMARY'!$V$9,FC165,'ANNUAL SUMMARY'!$FE$180)+SUMIFS('ANNUAL SUMMARY'!$GK$286,FR179,'ANNUAL SUMMARY'!$V$9,FC165,'ANNUAL SUMMARY'!$FE$238)+SUMIFS('ANNUAL SUMMARY'!$GK$344,FR179,'ANNUAL SUMMARY'!$V$9,FC165,'ANNUAL SUMMARY'!$FE$296)+SUMIFS('ANNUAL SUMMARY'!$GK$402,FR179,'ANNUAL SUMMARY'!$V$9,FC165,'ANNUAL SUMMARY'!$FE$354)+SUMIFS('ANNUAL SUMMARY'!$GK$460,FR179,'ANNUAL SUMMARY'!$V$9,FC165,'ANNUAL SUMMARY'!$FE$412)+SUMIFS('ANNUAL SUMMARY'!$GK$518,FR179,'ANNUAL SUMMARY'!$V$9,FC165,'ANNUAL SUMMARY'!$FE$470)+SUMIFS('ANNUAL SUMMARY'!$GK$576,FR179,'ANNUAL SUMMARY'!$V$9,FC165,'ANNUAL SUMMARY'!$FE$528)+SUMIFS('ANNUAL SUMMARY'!$GK$634,FR179,'ANNUAL SUMMARY'!$V$9,FC165,'ANNUAL SUMMARY'!$FE$586)+SUMIFS('ANNUAL SUMMARY'!$GK$692,FR179,'ANNUAL SUMMARY'!$V$9,FC165,'ANNUAL SUMMARY'!$FE$644)</f>
        <v>0</v>
      </c>
      <c r="GJ179" s="728"/>
      <c r="GK179" s="728"/>
      <c r="GL179" s="728">
        <f>SUMIFS('ANNUAL SUMMARY'!$AU$54,FR179,'ANNUAL SUMMARY'!$V$9,FC165,'ANNUAL SUMMARY'!$L$6)+SUMIFS('ANNUAL SUMMARY'!$AU$112,FR179,'ANNUAL SUMMARY'!$V$9,FC165,'ANNUAL SUMMARY'!$L$64)+SUMIFS('ANNUAL SUMMARY'!$AU$170,FR179,'ANNUAL SUMMARY'!$V$9,FC165,'ANNUAL SUMMARY'!$L$122)+SUMIFS('ANNUAL SUMMARY'!$AU$228,FR179,'ANNUAL SUMMARY'!$V$9,FC165,'ANNUAL SUMMARY'!$L$180)+SUMIFS('ANNUAL SUMMARY'!$AU$286,FR179,'ANNUAL SUMMARY'!$V$9,FC165,'ANNUAL SUMMARY'!$L$238)+SUMIFS('ANNUAL SUMMARY'!$AU$344,FR179,'ANNUAL SUMMARY'!$V$9,FC165,'ANNUAL SUMMARY'!$L$296)+SUMIFS('ANNUAL SUMMARY'!$AU$402,FR179,'ANNUAL SUMMARY'!$V$9,FC165,'ANNUAL SUMMARY'!$L$354)+SUMIFS('ANNUAL SUMMARY'!$AU$460,FR179,'ANNUAL SUMMARY'!$V$9,FC165,'ANNUAL SUMMARY'!$L$412)+SUMIFS('ANNUAL SUMMARY'!$AU$518,FR179,'ANNUAL SUMMARY'!$V$9,FC165,'ANNUAL SUMMARY'!$L$470)+SUMIFS('ANNUAL SUMMARY'!$AU$576,FR179,'ANNUAL SUMMARY'!$V$9,FC165,'ANNUAL SUMMARY'!$L$528)+SUMIFS('ANNUAL SUMMARY'!$AU$634,FR179,'ANNUAL SUMMARY'!$V$9,FC165,'ANNUAL SUMMARY'!$L$586)+SUMIFS('ANNUAL SUMMARY'!$AU$692,FR179,'ANNUAL SUMMARY'!$V$9,FC165,'ANNUAL SUMMARY'!$L$644)+SUMIFS('ANNUAL SUMMARY'!$CR$54,FR179,'ANNUAL SUMMARY'!$V$9,FC165,'ANNUAL SUMMARY'!$BI$6)+SUMIFS('ANNUAL SUMMARY'!$CR$112,FR179,'ANNUAL SUMMARY'!$V$9,FC165,'ANNUAL SUMMARY'!$BI$64)+SUMIFS('ANNUAL SUMMARY'!$CR$170,FR179,'ANNUAL SUMMARY'!$V$9,FC165,'ANNUAL SUMMARY'!$BI$122)+SUMIFS('ANNUAL SUMMARY'!$CR$228,FR179,'ANNUAL SUMMARY'!$V$9,FC165,'ANNUAL SUMMARY'!$BI$180)+SUMIFS('ANNUAL SUMMARY'!$CR$286,FR179,'ANNUAL SUMMARY'!$V$9,FC165,'ANNUAL SUMMARY'!$BI$238)+SUMIFS('ANNUAL SUMMARY'!$CR$344,FR179,'ANNUAL SUMMARY'!$V$9,FC165,'ANNUAL SUMMARY'!$BI$296)+SUMIFS('ANNUAL SUMMARY'!$CR$402,FR179,'ANNUAL SUMMARY'!$V$9,FC165,'ANNUAL SUMMARY'!$BI$354)+SUMIFS('ANNUAL SUMMARY'!$CR$460,FR179,'ANNUAL SUMMARY'!$V$9,FC165,'ANNUAL SUMMARY'!$BI$412)+SUMIFS('ANNUAL SUMMARY'!$CR$518,FR179,'ANNUAL SUMMARY'!$V$9,FC165,'ANNUAL SUMMARY'!$BI$470)+SUMIFS('ANNUAL SUMMARY'!$CR$576,FR179,'ANNUAL SUMMARY'!$V$9,FC165,'ANNUAL SUMMARY'!$BI$528)+SUMIFS('ANNUAL SUMMARY'!$CR$634,FR179,'ANNUAL SUMMARY'!$V$9,FC165,'ANNUAL SUMMARY'!$BI$586)+SUMIFS('ANNUAL SUMMARY'!$CR$692,FR179,'ANNUAL SUMMARY'!$V$9,FC165,'ANNUAL SUMMARY'!$BI$644)+SUMIFS('ANNUAL SUMMARY'!$EQ$54,FR179,'ANNUAL SUMMARY'!$V$9,FC165,'ANNUAL SUMMARY'!$DH$6)+SUMIFS('ANNUAL SUMMARY'!$EQ$112,FR179,'ANNUAL SUMMARY'!$V$9,FC165,'ANNUAL SUMMARY'!$DH$64)+SUMIFS('ANNUAL SUMMARY'!$EQ$170,FR179,'ANNUAL SUMMARY'!$V$9,FC165,'ANNUAL SUMMARY'!$DH$122)+SUMIFS('ANNUAL SUMMARY'!$EQ$228,FR179,'ANNUAL SUMMARY'!$V$9,FC165,'ANNUAL SUMMARY'!$DH$180)+SUMIFS('ANNUAL SUMMARY'!$EQ$286,FR179,'ANNUAL SUMMARY'!$V$9,FC165,'ANNUAL SUMMARY'!$DH$238)+SUMIFS('ANNUAL SUMMARY'!$EQ$344,FR179,'ANNUAL SUMMARY'!$V$9,FC165,'ANNUAL SUMMARY'!$DH$296)+SUMIFS('ANNUAL SUMMARY'!$EQ$402,FR179,'ANNUAL SUMMARY'!$V$9,FC165,'ANNUAL SUMMARY'!$DH$354)+SUMIFS('ANNUAL SUMMARY'!$EQ$460,FR179,'ANNUAL SUMMARY'!$V$9,FC165,'ANNUAL SUMMARY'!$DH$412)+SUMIFS('ANNUAL SUMMARY'!$EQ$518,FR179,'ANNUAL SUMMARY'!$V$9,FC165,'ANNUAL SUMMARY'!$DH$470)+SUMIFS('ANNUAL SUMMARY'!$EQ$576,FR179,'ANNUAL SUMMARY'!$V$9,FC165,'ANNUAL SUMMARY'!$DH$528)+SUMIFS('ANNUAL SUMMARY'!$EQ$634,FR179,'ANNUAL SUMMARY'!$V$9,FC165,'ANNUAL SUMMARY'!$DH$586)+SUMIFS('ANNUAL SUMMARY'!$EQ$692,FR179,'ANNUAL SUMMARY'!$V$9,FC165,'ANNUAL SUMMARY'!$DH$644)+SUMIFS('ANNUAL SUMMARY'!$GN$54,FR179,'ANNUAL SUMMARY'!$V$9,FC165,'ANNUAL SUMMARY'!$FE$6)+SUMIFS('ANNUAL SUMMARY'!$GN$112,FR179,'ANNUAL SUMMARY'!$V$9,FC165,'ANNUAL SUMMARY'!$FE$64)+SUMIFS('ANNUAL SUMMARY'!$GN$170,FR179,'ANNUAL SUMMARY'!$V$9,FC165,'ANNUAL SUMMARY'!$FE$122)+SUMIFS('ANNUAL SUMMARY'!$GN$228,FR179,'ANNUAL SUMMARY'!$V$9,FC165,'ANNUAL SUMMARY'!$FE$180)+SUMIFS('ANNUAL SUMMARY'!$GN$286,FR179,'ANNUAL SUMMARY'!$V$9,FC165,'ANNUAL SUMMARY'!$FE$238)+SUMIFS('ANNUAL SUMMARY'!$GN$344,FR179,'ANNUAL SUMMARY'!$V$9,FC165,'ANNUAL SUMMARY'!$FE$296)+SUMIFS('ANNUAL SUMMARY'!$GN$402,FR179,'ANNUAL SUMMARY'!$V$9,FC165,'ANNUAL SUMMARY'!$FE$354)+SUMIFS('ANNUAL SUMMARY'!$GN$460,FR179,'ANNUAL SUMMARY'!$V$9,FC165,'ANNUAL SUMMARY'!$FE$412)+SUMIFS('ANNUAL SUMMARY'!$GN$518,FR179,'ANNUAL SUMMARY'!$V$9,FC165,'ANNUAL SUMMARY'!$FE$470)+SUMIFS('ANNUAL SUMMARY'!$GN$576,FR179,'ANNUAL SUMMARY'!$V$9,FC165,'ANNUAL SUMMARY'!$FE$528)+SUMIFS('ANNUAL SUMMARY'!$GN$634,FR179,'ANNUAL SUMMARY'!$V$9,FC165,'ANNUAL SUMMARY'!$FE$586)+SUMIFS('ANNUAL SUMMARY'!$GN$692,FR179,'ANNUAL SUMMARY'!$V$9,FC165,'ANNUAL SUMMARY'!$FE$644)</f>
        <v>0</v>
      </c>
      <c r="GM179" s="728"/>
      <c r="GN179" s="728"/>
      <c r="GO179" s="1263"/>
    </row>
    <row r="180" spans="1:197" ht="6" customHeight="1" x14ac:dyDescent="0.25">
      <c r="A180" s="154"/>
      <c r="B180" s="732"/>
      <c r="C180" s="733"/>
      <c r="D180" s="733"/>
      <c r="E180" s="733"/>
      <c r="F180" s="795"/>
      <c r="G180" s="796"/>
      <c r="H180" s="796"/>
      <c r="I180" s="796"/>
      <c r="J180" s="796"/>
      <c r="K180" s="796"/>
      <c r="L180" s="797"/>
      <c r="M180" s="643"/>
      <c r="N180" s="881"/>
      <c r="O180" s="882"/>
      <c r="P180" s="882"/>
      <c r="Q180" s="882"/>
      <c r="R180" s="882"/>
      <c r="S180" s="882"/>
      <c r="T180" s="882"/>
      <c r="U180" s="882"/>
      <c r="V180" s="882"/>
      <c r="W180" s="882"/>
      <c r="X180" s="883"/>
      <c r="Y180" s="15"/>
      <c r="Z180" s="814"/>
      <c r="AA180" s="815"/>
      <c r="AB180" s="815"/>
      <c r="AC180" s="815"/>
      <c r="AD180" s="815"/>
      <c r="AE180" s="727"/>
      <c r="AF180" s="727"/>
      <c r="AG180" s="727"/>
      <c r="AH180" s="727"/>
      <c r="AI180" s="727"/>
      <c r="AJ180" s="727"/>
      <c r="AK180" s="727"/>
      <c r="AL180" s="727"/>
      <c r="AM180" s="727"/>
      <c r="AN180" s="727"/>
      <c r="AO180" s="727"/>
      <c r="AP180" s="727"/>
      <c r="AQ180" s="728"/>
      <c r="AR180" s="728"/>
      <c r="AS180" s="728"/>
      <c r="AT180" s="728"/>
      <c r="AU180" s="728"/>
      <c r="AV180" s="1260"/>
      <c r="AW180" s="1263"/>
      <c r="AX180" s="154"/>
      <c r="AY180" s="732"/>
      <c r="AZ180" s="733"/>
      <c r="BA180" s="733"/>
      <c r="BB180" s="733"/>
      <c r="BC180" s="795"/>
      <c r="BD180" s="796"/>
      <c r="BE180" s="796"/>
      <c r="BF180" s="796"/>
      <c r="BG180" s="796"/>
      <c r="BH180" s="796"/>
      <c r="BI180" s="797"/>
      <c r="BJ180" s="643"/>
      <c r="BK180" s="881"/>
      <c r="BL180" s="882"/>
      <c r="BM180" s="882"/>
      <c r="BN180" s="882"/>
      <c r="BO180" s="882"/>
      <c r="BP180" s="882"/>
      <c r="BQ180" s="882"/>
      <c r="BR180" s="882"/>
      <c r="BS180" s="882"/>
      <c r="BT180" s="882"/>
      <c r="BU180" s="883"/>
      <c r="BV180" s="15"/>
      <c r="BW180" s="814"/>
      <c r="BX180" s="815"/>
      <c r="BY180" s="815"/>
      <c r="BZ180" s="815"/>
      <c r="CA180" s="815"/>
      <c r="CB180" s="727"/>
      <c r="CC180" s="727"/>
      <c r="CD180" s="727"/>
      <c r="CE180" s="727"/>
      <c r="CF180" s="727"/>
      <c r="CG180" s="727"/>
      <c r="CH180" s="727"/>
      <c r="CI180" s="727"/>
      <c r="CJ180" s="727"/>
      <c r="CK180" s="727"/>
      <c r="CL180" s="727"/>
      <c r="CM180" s="727"/>
      <c r="CN180" s="728"/>
      <c r="CO180" s="728"/>
      <c r="CP180" s="728"/>
      <c r="CQ180" s="728"/>
      <c r="CR180" s="728"/>
      <c r="CS180" s="728"/>
      <c r="CT180" s="1263"/>
      <c r="CU180" s="1250"/>
      <c r="CV180" s="154"/>
      <c r="CW180" s="732"/>
      <c r="CX180" s="733"/>
      <c r="CY180" s="733"/>
      <c r="CZ180" s="733"/>
      <c r="DA180" s="795"/>
      <c r="DB180" s="796"/>
      <c r="DC180" s="796"/>
      <c r="DD180" s="796"/>
      <c r="DE180" s="796"/>
      <c r="DF180" s="796"/>
      <c r="DG180" s="797"/>
      <c r="DH180" s="643"/>
      <c r="DI180" s="881"/>
      <c r="DJ180" s="882"/>
      <c r="DK180" s="882"/>
      <c r="DL180" s="882"/>
      <c r="DM180" s="882"/>
      <c r="DN180" s="882"/>
      <c r="DO180" s="882"/>
      <c r="DP180" s="882"/>
      <c r="DQ180" s="882"/>
      <c r="DR180" s="882"/>
      <c r="DS180" s="883"/>
      <c r="DT180" s="15"/>
      <c r="DU180" s="814"/>
      <c r="DV180" s="815"/>
      <c r="DW180" s="815"/>
      <c r="DX180" s="815"/>
      <c r="DY180" s="815"/>
      <c r="DZ180" s="727"/>
      <c r="EA180" s="727"/>
      <c r="EB180" s="727"/>
      <c r="EC180" s="727"/>
      <c r="ED180" s="727"/>
      <c r="EE180" s="727"/>
      <c r="EF180" s="727"/>
      <c r="EG180" s="727"/>
      <c r="EH180" s="727"/>
      <c r="EI180" s="727"/>
      <c r="EJ180" s="727"/>
      <c r="EK180" s="727"/>
      <c r="EL180" s="728"/>
      <c r="EM180" s="728"/>
      <c r="EN180" s="728"/>
      <c r="EO180" s="728"/>
      <c r="EP180" s="728"/>
      <c r="EQ180" s="1260"/>
      <c r="ER180" s="1263"/>
      <c r="ES180" s="154"/>
      <c r="ET180" s="732"/>
      <c r="EU180" s="733"/>
      <c r="EV180" s="733"/>
      <c r="EW180" s="733"/>
      <c r="EX180" s="795"/>
      <c r="EY180" s="796"/>
      <c r="EZ180" s="796"/>
      <c r="FA180" s="796"/>
      <c r="FB180" s="796"/>
      <c r="FC180" s="796"/>
      <c r="FD180" s="797"/>
      <c r="FE180" s="643"/>
      <c r="FF180" s="881"/>
      <c r="FG180" s="882"/>
      <c r="FH180" s="882"/>
      <c r="FI180" s="882"/>
      <c r="FJ180" s="882"/>
      <c r="FK180" s="882"/>
      <c r="FL180" s="882"/>
      <c r="FM180" s="882"/>
      <c r="FN180" s="882"/>
      <c r="FO180" s="882"/>
      <c r="FP180" s="883"/>
      <c r="FQ180" s="15"/>
      <c r="FR180" s="814"/>
      <c r="FS180" s="815"/>
      <c r="FT180" s="815"/>
      <c r="FU180" s="815"/>
      <c r="FV180" s="815"/>
      <c r="FW180" s="727"/>
      <c r="FX180" s="727"/>
      <c r="FY180" s="727"/>
      <c r="FZ180" s="727"/>
      <c r="GA180" s="727"/>
      <c r="GB180" s="727"/>
      <c r="GC180" s="727"/>
      <c r="GD180" s="727"/>
      <c r="GE180" s="727"/>
      <c r="GF180" s="727"/>
      <c r="GG180" s="727"/>
      <c r="GH180" s="727"/>
      <c r="GI180" s="728"/>
      <c r="GJ180" s="728"/>
      <c r="GK180" s="728"/>
      <c r="GL180" s="728"/>
      <c r="GM180" s="728"/>
      <c r="GN180" s="728"/>
      <c r="GO180" s="1263"/>
    </row>
    <row r="181" spans="1:197" ht="5.25" customHeight="1" x14ac:dyDescent="0.25">
      <c r="A181" s="154"/>
      <c r="B181" s="658"/>
      <c r="C181" s="658"/>
      <c r="D181" s="658"/>
      <c r="E181" s="658"/>
      <c r="F181" s="624"/>
      <c r="G181" s="624"/>
      <c r="H181" s="624"/>
      <c r="I181" s="624"/>
      <c r="J181" s="624"/>
      <c r="K181" s="624"/>
      <c r="L181" s="624"/>
      <c r="M181" s="624"/>
      <c r="N181" s="658"/>
      <c r="O181" s="658"/>
      <c r="P181" s="658"/>
      <c r="Q181" s="658"/>
      <c r="R181" s="658"/>
      <c r="S181" s="658"/>
      <c r="T181" s="658"/>
      <c r="U181" s="658"/>
      <c r="V181" s="658"/>
      <c r="W181" s="658"/>
      <c r="X181" s="658"/>
      <c r="Y181" s="15"/>
      <c r="Z181" s="812">
        <f>IF(Z171=0," ",Z171+5)</f>
        <v>2027</v>
      </c>
      <c r="AA181" s="813"/>
      <c r="AB181" s="813"/>
      <c r="AC181" s="813"/>
      <c r="AD181" s="813"/>
      <c r="AE181" s="1118">
        <f>SUMIFS('ANNUAL SUMMARY'!$AF$54,Z181,'ANNUAL SUMMARY'!$V$9,K165,'ANNUAL SUMMARY'!$L$6)+SUMIFS('ANNUAL SUMMARY'!$AF$112,Z181,'ANNUAL SUMMARY'!$V$9,K165,'ANNUAL SUMMARY'!$L$64)+SUMIFS('ANNUAL SUMMARY'!$AF$170,Z181,'ANNUAL SUMMARY'!$V$9,K165,'ANNUAL SUMMARY'!$L$122)+SUMIFS('ANNUAL SUMMARY'!$AF$228,Z181,'ANNUAL SUMMARY'!$V$9,K165,'ANNUAL SUMMARY'!$L$180)+SUMIFS('ANNUAL SUMMARY'!$AF$286,Z181,'ANNUAL SUMMARY'!$V$9,K165,'ANNUAL SUMMARY'!$L$238)+SUMIFS('ANNUAL SUMMARY'!$AF$344,Z181,'ANNUAL SUMMARY'!$V$9,K165,'ANNUAL SUMMARY'!$L$296)+SUMIFS('ANNUAL SUMMARY'!$AF$402,Z181,'ANNUAL SUMMARY'!$V$9,K165,'ANNUAL SUMMARY'!$L$354)+SUMIFS('ANNUAL SUMMARY'!$AF$460,Z181,'ANNUAL SUMMARY'!$V$9,K165,'ANNUAL SUMMARY'!$L$412)+SUMIFS('ANNUAL SUMMARY'!$AF$518,Z181,'ANNUAL SUMMARY'!$V$9,K165,'ANNUAL SUMMARY'!$L$470)+SUMIFS('ANNUAL SUMMARY'!$AF$576,Z181,'ANNUAL SUMMARY'!$V$9,K165,'ANNUAL SUMMARY'!$L$528)+SUMIFS('ANNUAL SUMMARY'!$AF$634,Z181,'ANNUAL SUMMARY'!$V$9,K165,'ANNUAL SUMMARY'!$L$586)+SUMIFS('ANNUAL SUMMARY'!$AF$692,Z181,'ANNUAL SUMMARY'!$V$9,K165,'ANNUAL SUMMARY'!$L$644)+SUMIFS('ANNUAL SUMMARY'!$CC$54,Z181,'ANNUAL SUMMARY'!$V$9,K165,'ANNUAL SUMMARY'!$BI$6)+SUMIFS('ANNUAL SUMMARY'!$CC$112,Z181,'ANNUAL SUMMARY'!$V$9,K165,'ANNUAL SUMMARY'!$BI$64)+SUMIFS('ANNUAL SUMMARY'!$CC$170,Z181,'ANNUAL SUMMARY'!$V$9,K165,'ANNUAL SUMMARY'!$BI$122)+SUMIFS('ANNUAL SUMMARY'!$CC$228,Z181,'ANNUAL SUMMARY'!$V$9,K165,'ANNUAL SUMMARY'!$BI$180)+SUMIFS('ANNUAL SUMMARY'!$CC$286,Z181,'ANNUAL SUMMARY'!$V$9,K165,'ANNUAL SUMMARY'!$BI$238)+SUMIFS('ANNUAL SUMMARY'!$CC$344,Z181,'ANNUAL SUMMARY'!$V$9,K165,'ANNUAL SUMMARY'!$BI$296)+SUMIFS('ANNUAL SUMMARY'!$CC$402,Z181,'ANNUAL SUMMARY'!$V$9,K165,'ANNUAL SUMMARY'!$BI$354)+SUMIFS('ANNUAL SUMMARY'!$CC$460,Z181,'ANNUAL SUMMARY'!$V$9,K165,'ANNUAL SUMMARY'!$BI$412)+SUMIFS('ANNUAL SUMMARY'!$CC$518,Z181,'ANNUAL SUMMARY'!$V$9,K165,'ANNUAL SUMMARY'!$BI$470)+SUMIFS('ANNUAL SUMMARY'!$CC$576,Z181,'ANNUAL SUMMARY'!$V$9,K165,'ANNUAL SUMMARY'!$BI$528)+SUMIFS('ANNUAL SUMMARY'!$CC$634,Z181,'ANNUAL SUMMARY'!$V$9,K165,'ANNUAL SUMMARY'!$BI$586)+SUMIFS('ANNUAL SUMMARY'!$CC$692,Z181,'ANNUAL SUMMARY'!$V$9,K165,'ANNUAL SUMMARY'!$BI$644)+SUMIFS('ANNUAL SUMMARY'!$EB$54,Z181,'ANNUAL SUMMARY'!$V$9,K165,'ANNUAL SUMMARY'!$DH$6)+SUMIFS('ANNUAL SUMMARY'!$EB$112,Z181,'ANNUAL SUMMARY'!$V$9,K165,'ANNUAL SUMMARY'!$DH$64)+SUMIFS('ANNUAL SUMMARY'!$EB$170,Z181,'ANNUAL SUMMARY'!$V$9,K165,'ANNUAL SUMMARY'!$DH$122)+SUMIFS('ANNUAL SUMMARY'!$EB$228,Z181,'ANNUAL SUMMARY'!$V$9,K165,'ANNUAL SUMMARY'!$DH$180)+SUMIFS('ANNUAL SUMMARY'!$EB$286,Z181,'ANNUAL SUMMARY'!$V$9,K165,'ANNUAL SUMMARY'!$DH$238)+SUMIFS('ANNUAL SUMMARY'!$EB$344,Z181,'ANNUAL SUMMARY'!$V$9,K165,'ANNUAL SUMMARY'!$DH$296)+SUMIFS('ANNUAL SUMMARY'!$EB$402,Z181,'ANNUAL SUMMARY'!$V$9,K165,'ANNUAL SUMMARY'!$DH$354)+SUMIFS('ANNUAL SUMMARY'!$EB$460,Z181,'ANNUAL SUMMARY'!$V$9,K165,'ANNUAL SUMMARY'!$DH$412)+SUMIFS('ANNUAL SUMMARY'!$EB$518,Z181,'ANNUAL SUMMARY'!$V$9,K165,'ANNUAL SUMMARY'!$DH$470)+SUMIFS('ANNUAL SUMMARY'!$EB$576,Z181,'ANNUAL SUMMARY'!$V$9,K165,'ANNUAL SUMMARY'!$DH$528)+SUMIFS('ANNUAL SUMMARY'!$EB$634,Z181,'ANNUAL SUMMARY'!$V$9,K165,'ANNUAL SUMMARY'!$DH$586)+SUMIFS('ANNUAL SUMMARY'!$EB$692,Z181,'ANNUAL SUMMARY'!$V$9,K165,'ANNUAL SUMMARY'!$DH$644)+SUMIFS('ANNUAL SUMMARY'!$FY$54,Z181,'ANNUAL SUMMARY'!$V$9,K165,'ANNUAL SUMMARY'!$FE$6)+SUMIFS('ANNUAL SUMMARY'!$FY$112,Z181,'ANNUAL SUMMARY'!$V$9,K165,'ANNUAL SUMMARY'!$FE$64)+SUMIFS('ANNUAL SUMMARY'!$FY$170,Z181,'ANNUAL SUMMARY'!$V$9,K165,'ANNUAL SUMMARY'!$FE$122)+SUMIFS('ANNUAL SUMMARY'!$FY$228,Z181,'ANNUAL SUMMARY'!$V$9,K165,'ANNUAL SUMMARY'!$FE$180)+SUMIFS('ANNUAL SUMMARY'!$FY$286,Z181,'ANNUAL SUMMARY'!$V$9,K165,'ANNUAL SUMMARY'!$FE$238)+SUMIFS('ANNUAL SUMMARY'!$FY$344,Z181,'ANNUAL SUMMARY'!$V$9,K165,'ANNUAL SUMMARY'!$FE$296)+SUMIFS('ANNUAL SUMMARY'!$FY$402,Z181,'ANNUAL SUMMARY'!$V$9,K165,'ANNUAL SUMMARY'!$FE$354)+SUMIFS('ANNUAL SUMMARY'!$FY$460,Z181,'ANNUAL SUMMARY'!$V$9,K165,'ANNUAL SUMMARY'!$FE$412)+SUMIFS('ANNUAL SUMMARY'!$FY$518,Z181,'ANNUAL SUMMARY'!$V$9,K165,'ANNUAL SUMMARY'!$FE$470)+SUMIFS('ANNUAL SUMMARY'!$FY$576,Z181,'ANNUAL SUMMARY'!$V$9,K165,'ANNUAL SUMMARY'!$FE$528)+SUMIFS('ANNUAL SUMMARY'!$FY$634,Z181,'ANNUAL SUMMARY'!$V$9,K165,'ANNUAL SUMMARY'!$FE$586)+SUMIFS('ANNUAL SUMMARY'!$FY$692,Z181,'ANNUAL SUMMARY'!$V$9,K165,'ANNUAL SUMMARY'!$FE$644)</f>
        <v>0</v>
      </c>
      <c r="AF181" s="727"/>
      <c r="AG181" s="727"/>
      <c r="AH181" s="727"/>
      <c r="AI181" s="727">
        <f>SUMIFS('ANNUAL SUMMARY'!$AJ$54,Z181,'ANNUAL SUMMARY'!$V$9,K165,'ANNUAL SUMMARY'!$L$6)+SUMIFS('ANNUAL SUMMARY'!$AJ$112,Z181,'ANNUAL SUMMARY'!$V$9,K165,'ANNUAL SUMMARY'!$L$64)+SUMIFS('ANNUAL SUMMARY'!$AJ$170,Z181,'ANNUAL SUMMARY'!$V$9,K165,'ANNUAL SUMMARY'!$L$122)+SUMIFS('ANNUAL SUMMARY'!$AJ$228,Z181,'ANNUAL SUMMARY'!$V$9,K165,'ANNUAL SUMMARY'!$L$180)+SUMIFS('ANNUAL SUMMARY'!$AJ$286,Z181,'ANNUAL SUMMARY'!$V$9,K165,'ANNUAL SUMMARY'!$L$238)+SUMIFS('ANNUAL SUMMARY'!$AJ$344,Z181,'ANNUAL SUMMARY'!$V$9,K165,'ANNUAL SUMMARY'!$L$296)+SUMIFS('ANNUAL SUMMARY'!$AJ$402,Z181,'ANNUAL SUMMARY'!$V$9,K165,'ANNUAL SUMMARY'!$L$354)+SUMIFS('ANNUAL SUMMARY'!$AJ$460,Z181,'ANNUAL SUMMARY'!$V$9,K165,'ANNUAL SUMMARY'!$L$412)+SUMIFS('ANNUAL SUMMARY'!$AJ$518,Z181,'ANNUAL SUMMARY'!$V$9,K165,'ANNUAL SUMMARY'!$L$470)+SUMIFS('ANNUAL SUMMARY'!$AJ$576,Z181,'ANNUAL SUMMARY'!$V$9,K165,'ANNUAL SUMMARY'!$L$528)+SUMIFS('ANNUAL SUMMARY'!$AJ$634,Z181,'ANNUAL SUMMARY'!$V$9,K165,'ANNUAL SUMMARY'!$L$586)+SUMIFS('ANNUAL SUMMARY'!$AJ$692,Z181,'ANNUAL SUMMARY'!$V$9,K165,'ANNUAL SUMMARY'!$L$644)+SUMIFS('ANNUAL SUMMARY'!$CG$54,Z181,'ANNUAL SUMMARY'!$V$9,K165,'ANNUAL SUMMARY'!$BI$6)+SUMIFS('ANNUAL SUMMARY'!$CG$112,Z181,'ANNUAL SUMMARY'!$V$9,K165,'ANNUAL SUMMARY'!$BI$64)+SUMIFS('ANNUAL SUMMARY'!$CG$170,Z181,'ANNUAL SUMMARY'!$V$9,K165,'ANNUAL SUMMARY'!$BI$122)+SUMIFS('ANNUAL SUMMARY'!$CG$228,Z181,'ANNUAL SUMMARY'!$V$9,K165,'ANNUAL SUMMARY'!$BI$180)+SUMIFS('ANNUAL SUMMARY'!$CG$286,Z181,'ANNUAL SUMMARY'!$V$9,K165,'ANNUAL SUMMARY'!$BI$238)+SUMIFS('ANNUAL SUMMARY'!$CG$344,Z181,'ANNUAL SUMMARY'!$V$9,K165,'ANNUAL SUMMARY'!$BI$296)+SUMIFS('ANNUAL SUMMARY'!$CG$402,Z181,'ANNUAL SUMMARY'!$V$9,K165,'ANNUAL SUMMARY'!$BI$354)+SUMIFS('ANNUAL SUMMARY'!$CG$460,Z181,'ANNUAL SUMMARY'!$V$9,K165,'ANNUAL SUMMARY'!$BI$412)+SUMIFS('ANNUAL SUMMARY'!$CG$518,Z181,'ANNUAL SUMMARY'!$V$9,K165,'ANNUAL SUMMARY'!$BI$470)+SUMIFS('ANNUAL SUMMARY'!$CG$576,Z181,'ANNUAL SUMMARY'!$V$9,K165,'ANNUAL SUMMARY'!$BI$528)+SUMIFS('ANNUAL SUMMARY'!$CG$634,Z181,'ANNUAL SUMMARY'!$V$9,K165,'ANNUAL SUMMARY'!$BI$586)+SUMIFS('ANNUAL SUMMARY'!$CG$692,Z181,'ANNUAL SUMMARY'!$V$9,K165,'ANNUAL SUMMARY'!$BI$644)+SUMIFS('ANNUAL SUMMARY'!$EF$54,Z181,'ANNUAL SUMMARY'!$V$9,K165,'ANNUAL SUMMARY'!$DH$6)+SUMIFS('ANNUAL SUMMARY'!$EF$112,Z181,'ANNUAL SUMMARY'!$V$9,K165,'ANNUAL SUMMARY'!$DH$64)+SUMIFS('ANNUAL SUMMARY'!$EF$170,Z181,'ANNUAL SUMMARY'!$V$9,K165,'ANNUAL SUMMARY'!$DH$122)+SUMIFS('ANNUAL SUMMARY'!$EF$228,Z181,'ANNUAL SUMMARY'!$V$9,K165,'ANNUAL SUMMARY'!$DH$180)+SUMIFS('ANNUAL SUMMARY'!$EF$286,Z181,'ANNUAL SUMMARY'!$V$9,K165,'ANNUAL SUMMARY'!$DH$238)+SUMIFS('ANNUAL SUMMARY'!$EF$344,Z181,'ANNUAL SUMMARY'!$V$9,K165,'ANNUAL SUMMARY'!$DH$296)+SUMIFS('ANNUAL SUMMARY'!$EF$402,Z181,'ANNUAL SUMMARY'!$V$9,K165,'ANNUAL SUMMARY'!$DH$354)+SUMIFS('ANNUAL SUMMARY'!$EF$460,Z181,'ANNUAL SUMMARY'!$V$9,K165,'ANNUAL SUMMARY'!$DH$412)+SUMIFS('ANNUAL SUMMARY'!$EF$518,Z181,'ANNUAL SUMMARY'!$V$9,K165,'ANNUAL SUMMARY'!$DH$470)+SUMIFS('ANNUAL SUMMARY'!$EF$576,Z181,'ANNUAL SUMMARY'!$V$9,K165,'ANNUAL SUMMARY'!$DH$528)+SUMIFS('ANNUAL SUMMARY'!$EF$634,Z181,'ANNUAL SUMMARY'!$V$9,K165,'ANNUAL SUMMARY'!$DH$586)+SUMIFS('ANNUAL SUMMARY'!$EF$692,Z181,'ANNUAL SUMMARY'!$V$9,K165,'ANNUAL SUMMARY'!$DH$644)+SUMIFS('ANNUAL SUMMARY'!$GC$54,Z181,'ANNUAL SUMMARY'!$V$9,K165,'ANNUAL SUMMARY'!$FE$6)+SUMIFS('ANNUAL SUMMARY'!$GC$112,Z181,'ANNUAL SUMMARY'!$V$9,K165,'ANNUAL SUMMARY'!$FE$64)+SUMIFS('ANNUAL SUMMARY'!$GC$170,Z181,'ANNUAL SUMMARY'!$V$9,K165,'ANNUAL SUMMARY'!$FE$122)+SUMIFS('ANNUAL SUMMARY'!$GC$228,Z181,'ANNUAL SUMMARY'!$V$9,K165,'ANNUAL SUMMARY'!$FE$180)+SUMIFS('ANNUAL SUMMARY'!$GC$286,Z181,'ANNUAL SUMMARY'!$V$9,K165,'ANNUAL SUMMARY'!$FE$238)+SUMIFS('ANNUAL SUMMARY'!$GC$344,Z181,'ANNUAL SUMMARY'!$V$9,K165,'ANNUAL SUMMARY'!$FE$296)+SUMIFS('ANNUAL SUMMARY'!$GC$402,Z181,'ANNUAL SUMMARY'!$V$9,K165,'ANNUAL SUMMARY'!$FE$354)+SUMIFS('ANNUAL SUMMARY'!$GC$460,Z181,'ANNUAL SUMMARY'!$V$9,K165,'ANNUAL SUMMARY'!$FE$412)+SUMIFS('ANNUAL SUMMARY'!$GC$518,Z181,'ANNUAL SUMMARY'!$V$9,K165,'ANNUAL SUMMARY'!$FE$470)+SUMIFS('ANNUAL SUMMARY'!$GC$576,Z181,'ANNUAL SUMMARY'!$V$9,K165,'ANNUAL SUMMARY'!$FE$528)+SUMIFS('ANNUAL SUMMARY'!$GC$634,Z181,'ANNUAL SUMMARY'!$V$9,K165,'ANNUAL SUMMARY'!$FE$586)+SUMIFS('ANNUAL SUMMARY'!$GC$692,Z181,'ANNUAL SUMMARY'!$V$9,K165,'ANNUAL SUMMARY'!$FE$644)</f>
        <v>0</v>
      </c>
      <c r="AJ181" s="727"/>
      <c r="AK181" s="727"/>
      <c r="AL181" s="727"/>
      <c r="AM181" s="727">
        <f>SUMIFS('ANNUAL SUMMARY'!$AN$54,Z181,'ANNUAL SUMMARY'!$V$9,K165,'ANNUAL SUMMARY'!$L$6)+SUMIFS('ANNUAL SUMMARY'!$AN$112,Z181,'ANNUAL SUMMARY'!$V$9,K165,'ANNUAL SUMMARY'!$L$64)+SUMIFS('ANNUAL SUMMARY'!$AN$170,Z181,'ANNUAL SUMMARY'!$V$9,K165,'ANNUAL SUMMARY'!$L$122)+SUMIFS('ANNUAL SUMMARY'!$AN$228,Z181,'ANNUAL SUMMARY'!$V$9,K165,'ANNUAL SUMMARY'!$L$180)+SUMIFS('ANNUAL SUMMARY'!$AN$286,Z181,'ANNUAL SUMMARY'!$V$9,K165,'ANNUAL SUMMARY'!$L$238)+SUMIFS('ANNUAL SUMMARY'!$AN$344,Z181,'ANNUAL SUMMARY'!$V$9,K165,'ANNUAL SUMMARY'!$L$296)+SUMIFS('ANNUAL SUMMARY'!$AN$402,Z181,'ANNUAL SUMMARY'!$V$9,K165,'ANNUAL SUMMARY'!$L$354)+SUMIFS('ANNUAL SUMMARY'!$AN$460,Z181,'ANNUAL SUMMARY'!$V$9,K165,'ANNUAL SUMMARY'!$L$412)+SUMIFS('ANNUAL SUMMARY'!$AN$518,Z181,'ANNUAL SUMMARY'!$V$9,K165,'ANNUAL SUMMARY'!$L$470)+SUMIFS('ANNUAL SUMMARY'!$AN$576,Z181,'ANNUAL SUMMARY'!$V$9,K165,'ANNUAL SUMMARY'!$L$528)+SUMIFS('ANNUAL SUMMARY'!$AN$634,Z181,'ANNUAL SUMMARY'!$V$9,K165,'ANNUAL SUMMARY'!$L$586)+SUMIFS('ANNUAL SUMMARY'!$AN$692,Z181,'ANNUAL SUMMARY'!$V$9,K165,'ANNUAL SUMMARY'!$L$644)+SUMIFS('ANNUAL SUMMARY'!$CK$54,Z181,'ANNUAL SUMMARY'!$V$9,K165,'ANNUAL SUMMARY'!$BI$6)+SUMIFS('ANNUAL SUMMARY'!$CK$112,Z181,'ANNUAL SUMMARY'!$V$9,K165,'ANNUAL SUMMARY'!$BI$64)+SUMIFS('ANNUAL SUMMARY'!$CK$170,Z181,'ANNUAL SUMMARY'!$V$9,K165,'ANNUAL SUMMARY'!$BI$122)+SUMIFS('ANNUAL SUMMARY'!$CK$228,Z181,'ANNUAL SUMMARY'!$V$9,K165,'ANNUAL SUMMARY'!$BI$180)+SUMIFS('ANNUAL SUMMARY'!$CK$286,Z181,'ANNUAL SUMMARY'!$V$9,K165,'ANNUAL SUMMARY'!$BI$238)+SUMIFS('ANNUAL SUMMARY'!$CK$344,Z181,'ANNUAL SUMMARY'!$V$9,K165,'ANNUAL SUMMARY'!$BI$296)+SUMIFS('ANNUAL SUMMARY'!$CK$402,Z181,'ANNUAL SUMMARY'!$V$9,K165,'ANNUAL SUMMARY'!$BI$354)+SUMIFS('ANNUAL SUMMARY'!$CK$460,Z181,'ANNUAL SUMMARY'!$V$9,K165,'ANNUAL SUMMARY'!$BI$412)+SUMIFS('ANNUAL SUMMARY'!$CK$518,Z181,'ANNUAL SUMMARY'!$V$9,K165,'ANNUAL SUMMARY'!$BI$470)+SUMIFS('ANNUAL SUMMARY'!$CK$576,Z181,'ANNUAL SUMMARY'!$V$9,K165,'ANNUAL SUMMARY'!$BI$528)+SUMIFS('ANNUAL SUMMARY'!$CK$634,Z181,'ANNUAL SUMMARY'!$V$9,K165,'ANNUAL SUMMARY'!$BI$586)+SUMIFS('ANNUAL SUMMARY'!$CK$692,Z181,'ANNUAL SUMMARY'!$V$9,K165,'ANNUAL SUMMARY'!$BI$644)+SUMIFS('ANNUAL SUMMARY'!$EJ$54,Z181,'ANNUAL SUMMARY'!$V$9,K165,'ANNUAL SUMMARY'!$DH$6)+SUMIFS('ANNUAL SUMMARY'!$EJ$112,Z181,'ANNUAL SUMMARY'!$V$9,K165,'ANNUAL SUMMARY'!$DH$64)+SUMIFS('ANNUAL SUMMARY'!$EJ$170,Z181,'ANNUAL SUMMARY'!$V$9,K165,'ANNUAL SUMMARY'!$DH$122)+SUMIFS('ANNUAL SUMMARY'!$EJ$228,Z181,'ANNUAL SUMMARY'!$V$9,K165,'ANNUAL SUMMARY'!$DH$180)+SUMIFS('ANNUAL SUMMARY'!$EJ$286,Z181,'ANNUAL SUMMARY'!$V$9,K165,'ANNUAL SUMMARY'!$DH$238)+SUMIFS('ANNUAL SUMMARY'!$EJ$344,Z181,'ANNUAL SUMMARY'!$V$9,K165,'ANNUAL SUMMARY'!$DH$296)+SUMIFS('ANNUAL SUMMARY'!$EJ$402,Z181,'ANNUAL SUMMARY'!$V$9,K165,'ANNUAL SUMMARY'!$DH$354)+SUMIFS('ANNUAL SUMMARY'!$EJ$460,Z181,'ANNUAL SUMMARY'!$V$9,K165,'ANNUAL SUMMARY'!$DH$412)+SUMIFS('ANNUAL SUMMARY'!$EJ$518,Z181,'ANNUAL SUMMARY'!$V$9,K165,'ANNUAL SUMMARY'!$DH$470)+SUMIFS('ANNUAL SUMMARY'!$EJ$576,Z181,'ANNUAL SUMMARY'!$V$9,K165,'ANNUAL SUMMARY'!$DH$528)+SUMIFS('ANNUAL SUMMARY'!$EJ$634,Z181,'ANNUAL SUMMARY'!$V$9,K165,'ANNUAL SUMMARY'!$DH$586)+SUMIFS('ANNUAL SUMMARY'!$EJ$692,Z181,'ANNUAL SUMMARY'!$V$9,K165,'ANNUAL SUMMARY'!$DH$644)+SUMIFS('ANNUAL SUMMARY'!$GG$54,Z181,'ANNUAL SUMMARY'!$V$9,K165,'ANNUAL SUMMARY'!$FE$6)+SUMIFS('ANNUAL SUMMARY'!$GG$112,Z181,'ANNUAL SUMMARY'!$V$9,K165,'ANNUAL SUMMARY'!$FE$64)+SUMIFS('ANNUAL SUMMARY'!$GG$170,Z181,'ANNUAL SUMMARY'!$V$9,K165,'ANNUAL SUMMARY'!$FE$122)+SUMIFS('ANNUAL SUMMARY'!$GG$228,Z181,'ANNUAL SUMMARY'!$V$9,K165,'ANNUAL SUMMARY'!$FE$180)+SUMIFS('ANNUAL SUMMARY'!$GG$286,Z181,'ANNUAL SUMMARY'!$V$9,K165,'ANNUAL SUMMARY'!$FE$238)+SUMIFS('ANNUAL SUMMARY'!$GG$344,Z181,'ANNUAL SUMMARY'!$V$9,K165,'ANNUAL SUMMARY'!$FE$296)+SUMIFS('ANNUAL SUMMARY'!$GG$402,Z181,'ANNUAL SUMMARY'!$V$9,K165,'ANNUAL SUMMARY'!$FE$354)+SUMIFS('ANNUAL SUMMARY'!$GG$460,Z181,'ANNUAL SUMMARY'!$V$9,K165,'ANNUAL SUMMARY'!$FE$412)+SUMIFS('ANNUAL SUMMARY'!$GG$518,Z181,'ANNUAL SUMMARY'!$V$9,K165,'ANNUAL SUMMARY'!$FE$470)+SUMIFS('ANNUAL SUMMARY'!$GG$576,Z181,'ANNUAL SUMMARY'!$V$9,K165,'ANNUAL SUMMARY'!$FE$528)+SUMIFS('ANNUAL SUMMARY'!$GG$634,Z181,'ANNUAL SUMMARY'!$V$9,K165,'ANNUAL SUMMARY'!$FE$586)+SUMIFS('ANNUAL SUMMARY'!$GG$692,Z181,'ANNUAL SUMMARY'!$V$9,K165,'ANNUAL SUMMARY'!$FE$644)</f>
        <v>0</v>
      </c>
      <c r="AN181" s="727"/>
      <c r="AO181" s="727"/>
      <c r="AP181" s="727"/>
      <c r="AQ181" s="728">
        <f>SUMIFS('ANNUAL SUMMARY'!$AR$54,Z181,'ANNUAL SUMMARY'!$V$9,K165,'ANNUAL SUMMARY'!$L$6)+SUMIFS('ANNUAL SUMMARY'!$AR$112,Z181,'ANNUAL SUMMARY'!$V$9,K165,'ANNUAL SUMMARY'!$L$64)+SUMIFS('ANNUAL SUMMARY'!$AR$170,Z181,'ANNUAL SUMMARY'!$V$9,K165,'ANNUAL SUMMARY'!$L$122)+SUMIFS('ANNUAL SUMMARY'!$AR$228,Z181,'ANNUAL SUMMARY'!$V$9,K165,'ANNUAL SUMMARY'!$L$180)+SUMIFS('ANNUAL SUMMARY'!$AR$286,Z181,'ANNUAL SUMMARY'!$V$9,K165,'ANNUAL SUMMARY'!$L$238)+SUMIFS('ANNUAL SUMMARY'!$AR$344,Z181,'ANNUAL SUMMARY'!$V$9,K165,'ANNUAL SUMMARY'!$L$296)+SUMIFS('ANNUAL SUMMARY'!$AR$402,Z181,'ANNUAL SUMMARY'!$V$9,K165,'ANNUAL SUMMARY'!$L$354)+SUMIFS('ANNUAL SUMMARY'!$AR$460,Z181,'ANNUAL SUMMARY'!$V$9,K165,'ANNUAL SUMMARY'!$L$412)+SUMIFS('ANNUAL SUMMARY'!$AR$518,Z181,'ANNUAL SUMMARY'!$V$9,K165,'ANNUAL SUMMARY'!$L$470)+SUMIFS('ANNUAL SUMMARY'!$AR$576,Z181,'ANNUAL SUMMARY'!$V$9,K165,'ANNUAL SUMMARY'!$L$528)+SUMIFS('ANNUAL SUMMARY'!$AR$634,Z181,'ANNUAL SUMMARY'!$V$9,K165,'ANNUAL SUMMARY'!$L$586)+SUMIFS('ANNUAL SUMMARY'!$AR$692,Z181,'ANNUAL SUMMARY'!$V$9,K165,'ANNUAL SUMMARY'!$L$644)+SUMIFS('ANNUAL SUMMARY'!$CO$54,Z181,'ANNUAL SUMMARY'!$V$9,K165,'ANNUAL SUMMARY'!$BI$6)+SUMIFS('ANNUAL SUMMARY'!$CO$112,Z181,'ANNUAL SUMMARY'!$V$9,K165,'ANNUAL SUMMARY'!$BI$64)+SUMIFS('ANNUAL SUMMARY'!$CO$170,Z181,'ANNUAL SUMMARY'!$V$9,K165,'ANNUAL SUMMARY'!$BI$122)+SUMIFS('ANNUAL SUMMARY'!$CO$228,Z181,'ANNUAL SUMMARY'!$V$9,K165,'ANNUAL SUMMARY'!$BI$180)+SUMIFS('ANNUAL SUMMARY'!$CO$286,Z181,'ANNUAL SUMMARY'!$V$9,K165,'ANNUAL SUMMARY'!$BI$238)+SUMIFS('ANNUAL SUMMARY'!$CO$344,Z181,'ANNUAL SUMMARY'!$V$9,K165,'ANNUAL SUMMARY'!$BI$296)+SUMIFS('ANNUAL SUMMARY'!$CO$402,Z181,'ANNUAL SUMMARY'!$V$9,K165,'ANNUAL SUMMARY'!$BI$354)+SUMIFS('ANNUAL SUMMARY'!$CO$460,Z181,'ANNUAL SUMMARY'!$V$9,K165,'ANNUAL SUMMARY'!$BI$412)+SUMIFS('ANNUAL SUMMARY'!$CO$518,Z181,'ANNUAL SUMMARY'!$V$9,K165,'ANNUAL SUMMARY'!$BI$470)+SUMIFS('ANNUAL SUMMARY'!$CO$576,Z181,'ANNUAL SUMMARY'!$V$9,K165,'ANNUAL SUMMARY'!$BI$528)+SUMIFS('ANNUAL SUMMARY'!$CO$634,Z181,'ANNUAL SUMMARY'!$V$9,K165,'ANNUAL SUMMARY'!$BI$586)+SUMIFS('ANNUAL SUMMARY'!$CO$692,Z181,'ANNUAL SUMMARY'!$V$9,K165,'ANNUAL SUMMARY'!$BI$644)+SUMIFS('ANNUAL SUMMARY'!$EN$54,Z181,'ANNUAL SUMMARY'!$V$9,K165,'ANNUAL SUMMARY'!$DH$6)+SUMIFS('ANNUAL SUMMARY'!$EN$112,Z181,'ANNUAL SUMMARY'!$V$9,K165,'ANNUAL SUMMARY'!$DH$64)+SUMIFS('ANNUAL SUMMARY'!$EN$170,Z181,'ANNUAL SUMMARY'!$V$9,K165,'ANNUAL SUMMARY'!$DH$122)+SUMIFS('ANNUAL SUMMARY'!$EN$228,Z181,'ANNUAL SUMMARY'!$V$9,K165,'ANNUAL SUMMARY'!$DH$180)+SUMIFS('ANNUAL SUMMARY'!$EN$286,Z181,'ANNUAL SUMMARY'!$V$9,K165,'ANNUAL SUMMARY'!$DH$238)+SUMIFS('ANNUAL SUMMARY'!$EN$344,Z181,'ANNUAL SUMMARY'!$V$9,K165,'ANNUAL SUMMARY'!$DH$296)+SUMIFS('ANNUAL SUMMARY'!$EN$402,Z181,'ANNUAL SUMMARY'!$V$9,K165,'ANNUAL SUMMARY'!$DH$354)+SUMIFS('ANNUAL SUMMARY'!$EN$460,Z181,'ANNUAL SUMMARY'!$V$9,K165,'ANNUAL SUMMARY'!$DH$412)+SUMIFS('ANNUAL SUMMARY'!$EN$518,Z181,'ANNUAL SUMMARY'!$V$9,K165,'ANNUAL SUMMARY'!$DH$470)+SUMIFS('ANNUAL SUMMARY'!$EN$576,Z181,'ANNUAL SUMMARY'!$V$9,K165,'ANNUAL SUMMARY'!$DH$528)+SUMIFS('ANNUAL SUMMARY'!$EN$634,Z181,'ANNUAL SUMMARY'!$V$9,K165,'ANNUAL SUMMARY'!$DH$586)+SUMIFS('ANNUAL SUMMARY'!$EN$692,Z181,'ANNUAL SUMMARY'!$V$9,K165,'ANNUAL SUMMARY'!$DH$644)+SUMIFS('ANNUAL SUMMARY'!$GK$54,Z181,'ANNUAL SUMMARY'!$V$9,K165,'ANNUAL SUMMARY'!$FE$6)+SUMIFS('ANNUAL SUMMARY'!$GK$112,Z181,'ANNUAL SUMMARY'!$V$9,K165,'ANNUAL SUMMARY'!$FE$64)+SUMIFS('ANNUAL SUMMARY'!$GK$170,Z181,'ANNUAL SUMMARY'!$V$9,K165,'ANNUAL SUMMARY'!$FE$122)+SUMIFS('ANNUAL SUMMARY'!$GK$228,Z181,'ANNUAL SUMMARY'!$V$9,K165,'ANNUAL SUMMARY'!$FE$180)+SUMIFS('ANNUAL SUMMARY'!$GK$286,Z181,'ANNUAL SUMMARY'!$V$9,K165,'ANNUAL SUMMARY'!$FE$238)+SUMIFS('ANNUAL SUMMARY'!$GK$344,Z181,'ANNUAL SUMMARY'!$V$9,K165,'ANNUAL SUMMARY'!$FE$296)+SUMIFS('ANNUAL SUMMARY'!$GK$402,Z181,'ANNUAL SUMMARY'!$V$9,K165,'ANNUAL SUMMARY'!$FE$354)+SUMIFS('ANNUAL SUMMARY'!$GK$460,Z181,'ANNUAL SUMMARY'!$V$9,K165,'ANNUAL SUMMARY'!$FE$412)+SUMIFS('ANNUAL SUMMARY'!$GK$518,Z181,'ANNUAL SUMMARY'!$V$9,K165,'ANNUAL SUMMARY'!$FE$470)+SUMIFS('ANNUAL SUMMARY'!$GK$576,Z181,'ANNUAL SUMMARY'!$V$9,K165,'ANNUAL SUMMARY'!$FE$528)+SUMIFS('ANNUAL SUMMARY'!$GK$634,Z181,'ANNUAL SUMMARY'!$V$9,K165,'ANNUAL SUMMARY'!$FE$586)+SUMIFS('ANNUAL SUMMARY'!$GK$692,Z181,'ANNUAL SUMMARY'!$V$9,K165,'ANNUAL SUMMARY'!$FE$644)</f>
        <v>0</v>
      </c>
      <c r="AR181" s="728"/>
      <c r="AS181" s="728"/>
      <c r="AT181" s="728">
        <f>SUMIFS('ANNUAL SUMMARY'!$AU$54,Z181,'ANNUAL SUMMARY'!$V$9,K165,'ANNUAL SUMMARY'!$L$6)+SUMIFS('ANNUAL SUMMARY'!$AU$112,Z181,'ANNUAL SUMMARY'!$V$9,K165,'ANNUAL SUMMARY'!$L$64)+SUMIFS('ANNUAL SUMMARY'!$AU$170,Z181,'ANNUAL SUMMARY'!$V$9,K165,'ANNUAL SUMMARY'!$L$122)+SUMIFS('ANNUAL SUMMARY'!$AU$228,Z181,'ANNUAL SUMMARY'!$V$9,K165,'ANNUAL SUMMARY'!$L$180)+SUMIFS('ANNUAL SUMMARY'!$AU$286,Z181,'ANNUAL SUMMARY'!$V$9,K165,'ANNUAL SUMMARY'!$L$238)+SUMIFS('ANNUAL SUMMARY'!$AU$344,Z181,'ANNUAL SUMMARY'!$V$9,K165,'ANNUAL SUMMARY'!$L$296)+SUMIFS('ANNUAL SUMMARY'!$AU$402,Z181,'ANNUAL SUMMARY'!$V$9,K165,'ANNUAL SUMMARY'!$L$354)+SUMIFS('ANNUAL SUMMARY'!$AU$460,Z181,'ANNUAL SUMMARY'!$V$9,K165,'ANNUAL SUMMARY'!$L$412)+SUMIFS('ANNUAL SUMMARY'!$AU$518,Z181,'ANNUAL SUMMARY'!$V$9,K165,'ANNUAL SUMMARY'!$L$470)+SUMIFS('ANNUAL SUMMARY'!$AU$576,Z181,'ANNUAL SUMMARY'!$V$9,K165,'ANNUAL SUMMARY'!$L$528)+SUMIFS('ANNUAL SUMMARY'!$AU$634,Z181,'ANNUAL SUMMARY'!$V$9,K165,'ANNUAL SUMMARY'!$L$586)+SUMIFS('ANNUAL SUMMARY'!$AU$692,Z181,'ANNUAL SUMMARY'!$V$9,K165,'ANNUAL SUMMARY'!$L$644)+SUMIFS('ANNUAL SUMMARY'!$CR$54,Z181,'ANNUAL SUMMARY'!$V$9,K165,'ANNUAL SUMMARY'!$BI$6)+SUMIFS('ANNUAL SUMMARY'!$CR$112,Z181,'ANNUAL SUMMARY'!$V$9,K165,'ANNUAL SUMMARY'!$BI$64)+SUMIFS('ANNUAL SUMMARY'!$CR$170,Z181,'ANNUAL SUMMARY'!$V$9,K165,'ANNUAL SUMMARY'!$BI$122)+SUMIFS('ANNUAL SUMMARY'!$CR$228,Z181,'ANNUAL SUMMARY'!$V$9,K165,'ANNUAL SUMMARY'!$BI$180)+SUMIFS('ANNUAL SUMMARY'!$CR$286,Z181,'ANNUAL SUMMARY'!$V$9,K165,'ANNUAL SUMMARY'!$BI$238)+SUMIFS('ANNUAL SUMMARY'!$CR$344,Z181,'ANNUAL SUMMARY'!$V$9,K165,'ANNUAL SUMMARY'!$BI$296)+SUMIFS('ANNUAL SUMMARY'!$CR$402,Z181,'ANNUAL SUMMARY'!$V$9,K165,'ANNUAL SUMMARY'!$BI$354)+SUMIFS('ANNUAL SUMMARY'!$CR$460,Z181,'ANNUAL SUMMARY'!$V$9,K165,'ANNUAL SUMMARY'!$BI$412)+SUMIFS('ANNUAL SUMMARY'!$CR$518,Z181,'ANNUAL SUMMARY'!$V$9,K165,'ANNUAL SUMMARY'!$BI$470)+SUMIFS('ANNUAL SUMMARY'!$CR$576,Z181,'ANNUAL SUMMARY'!$V$9,K165,'ANNUAL SUMMARY'!$BI$528)+SUMIFS('ANNUAL SUMMARY'!$CR$634,Z181,'ANNUAL SUMMARY'!$V$9,K165,'ANNUAL SUMMARY'!$BI$586)+SUMIFS('ANNUAL SUMMARY'!$CR$692,Z181,'ANNUAL SUMMARY'!$V$9,K165,'ANNUAL SUMMARY'!$BI$644)+SUMIFS('ANNUAL SUMMARY'!$EQ$54,Z181,'ANNUAL SUMMARY'!$V$9,K165,'ANNUAL SUMMARY'!$DH$6)+SUMIFS('ANNUAL SUMMARY'!$EQ$112,Z181,'ANNUAL SUMMARY'!$V$9,K165,'ANNUAL SUMMARY'!$DH$64)+SUMIFS('ANNUAL SUMMARY'!$EQ$170,Z181,'ANNUAL SUMMARY'!$V$9,K165,'ANNUAL SUMMARY'!$DH$122)+SUMIFS('ANNUAL SUMMARY'!$EQ$228,Z181,'ANNUAL SUMMARY'!$V$9,K165,'ANNUAL SUMMARY'!$DH$180)+SUMIFS('ANNUAL SUMMARY'!$EQ$286,Z181,'ANNUAL SUMMARY'!$V$9,K165,'ANNUAL SUMMARY'!$DH$238)+SUMIFS('ANNUAL SUMMARY'!$EQ$344,Z181,'ANNUAL SUMMARY'!$V$9,K165,'ANNUAL SUMMARY'!$DH$296)+SUMIFS('ANNUAL SUMMARY'!$EQ$402,Z181,'ANNUAL SUMMARY'!$V$9,K165,'ANNUAL SUMMARY'!$DH$354)+SUMIFS('ANNUAL SUMMARY'!$EQ$460,Z181,'ANNUAL SUMMARY'!$V$9,K165,'ANNUAL SUMMARY'!$DH$412)+SUMIFS('ANNUAL SUMMARY'!$EQ$518,Z181,'ANNUAL SUMMARY'!$V$9,K165,'ANNUAL SUMMARY'!$DH$470)+SUMIFS('ANNUAL SUMMARY'!$EQ$576,Z181,'ANNUAL SUMMARY'!$V$9,K165,'ANNUAL SUMMARY'!$DH$528)+SUMIFS('ANNUAL SUMMARY'!$EQ$634,Z181,'ANNUAL SUMMARY'!$V$9,K165,'ANNUAL SUMMARY'!$DH$586)+SUMIFS('ANNUAL SUMMARY'!$EQ$692,Z181,'ANNUAL SUMMARY'!$V$9,K165,'ANNUAL SUMMARY'!$DH$644)+SUMIFS('ANNUAL SUMMARY'!$GN$54,Z181,'ANNUAL SUMMARY'!$V$9,K165,'ANNUAL SUMMARY'!$FE$6)+SUMIFS('ANNUAL SUMMARY'!$GN$112,Z181,'ANNUAL SUMMARY'!$V$9,K165,'ANNUAL SUMMARY'!$FE$64)+SUMIFS('ANNUAL SUMMARY'!$GN$170,Z181,'ANNUAL SUMMARY'!$V$9,K165,'ANNUAL SUMMARY'!$FE$122)+SUMIFS('ANNUAL SUMMARY'!$GN$228,Z181,'ANNUAL SUMMARY'!$V$9,K165,'ANNUAL SUMMARY'!$FE$180)+SUMIFS('ANNUAL SUMMARY'!$GN$286,Z181,'ANNUAL SUMMARY'!$V$9,K165,'ANNUAL SUMMARY'!$FE$238)+SUMIFS('ANNUAL SUMMARY'!$GN$344,Z181,'ANNUAL SUMMARY'!$V$9,K165,'ANNUAL SUMMARY'!$FE$296)+SUMIFS('ANNUAL SUMMARY'!$GN$402,Z181,'ANNUAL SUMMARY'!$V$9,K165,'ANNUAL SUMMARY'!$FE$354)+SUMIFS('ANNUAL SUMMARY'!$GN$460,Z181,'ANNUAL SUMMARY'!$V$9,K165,'ANNUAL SUMMARY'!$FE$412)+SUMIFS('ANNUAL SUMMARY'!$GN$518,Z181,'ANNUAL SUMMARY'!$V$9,K165,'ANNUAL SUMMARY'!$FE$470)+SUMIFS('ANNUAL SUMMARY'!$GN$576,Z181,'ANNUAL SUMMARY'!$V$9,K165,'ANNUAL SUMMARY'!$FE$528)+SUMIFS('ANNUAL SUMMARY'!$GN$634,Z181,'ANNUAL SUMMARY'!$V$9,K165,'ANNUAL SUMMARY'!$FE$586)+SUMIFS('ANNUAL SUMMARY'!$GN$692,Z181,'ANNUAL SUMMARY'!$V$9,K165,'ANNUAL SUMMARY'!$FE$644)</f>
        <v>0</v>
      </c>
      <c r="AU181" s="728"/>
      <c r="AV181" s="1260"/>
      <c r="AW181" s="1263"/>
      <c r="AX181" s="154"/>
      <c r="AY181" s="658"/>
      <c r="AZ181" s="658"/>
      <c r="BA181" s="658"/>
      <c r="BB181" s="658"/>
      <c r="BC181" s="624"/>
      <c r="BD181" s="624"/>
      <c r="BE181" s="624"/>
      <c r="BF181" s="624"/>
      <c r="BG181" s="624"/>
      <c r="BH181" s="624"/>
      <c r="BI181" s="624"/>
      <c r="BJ181" s="624"/>
      <c r="BK181" s="658"/>
      <c r="BL181" s="658"/>
      <c r="BM181" s="658"/>
      <c r="BN181" s="658"/>
      <c r="BO181" s="658"/>
      <c r="BP181" s="658"/>
      <c r="BQ181" s="658"/>
      <c r="BR181" s="658"/>
      <c r="BS181" s="658"/>
      <c r="BT181" s="658"/>
      <c r="BU181" s="658"/>
      <c r="BV181" s="15"/>
      <c r="BW181" s="812">
        <f>IF(BW171=0," ",BW171+5)</f>
        <v>2027</v>
      </c>
      <c r="BX181" s="813"/>
      <c r="BY181" s="813"/>
      <c r="BZ181" s="813"/>
      <c r="CA181" s="813"/>
      <c r="CB181" s="1118">
        <f>SUMIFS('ANNUAL SUMMARY'!$AF$54,BW181,'ANNUAL SUMMARY'!$V$9,BH165,'ANNUAL SUMMARY'!$L$6)+SUMIFS('ANNUAL SUMMARY'!$AF$112,BW181,'ANNUAL SUMMARY'!$V$9,BH165,'ANNUAL SUMMARY'!$L$64)+SUMIFS('ANNUAL SUMMARY'!$AF$170,BW181,'ANNUAL SUMMARY'!$V$9,BH165,'ANNUAL SUMMARY'!$L$122)+SUMIFS('ANNUAL SUMMARY'!$AF$228,BW181,'ANNUAL SUMMARY'!$V$9,BH165,'ANNUAL SUMMARY'!$L$180)+SUMIFS('ANNUAL SUMMARY'!$AF$286,BW181,'ANNUAL SUMMARY'!$V$9,BH165,'ANNUAL SUMMARY'!$L$238)+SUMIFS('ANNUAL SUMMARY'!$AF$344,BW181,'ANNUAL SUMMARY'!$V$9,BH165,'ANNUAL SUMMARY'!$L$296)+SUMIFS('ANNUAL SUMMARY'!$AF$402,BW181,'ANNUAL SUMMARY'!$V$9,BH165,'ANNUAL SUMMARY'!$L$354)+SUMIFS('ANNUAL SUMMARY'!$AF$460,BW181,'ANNUAL SUMMARY'!$V$9,BH165,'ANNUAL SUMMARY'!$L$412)+SUMIFS('ANNUAL SUMMARY'!$AF$518,BW181,'ANNUAL SUMMARY'!$V$9,BH165,'ANNUAL SUMMARY'!$L$470)+SUMIFS('ANNUAL SUMMARY'!$AF$576,BW181,'ANNUAL SUMMARY'!$V$9,BH165,'ANNUAL SUMMARY'!$L$528)+SUMIFS('ANNUAL SUMMARY'!$AF$634,BW181,'ANNUAL SUMMARY'!$V$9,BH165,'ANNUAL SUMMARY'!$L$586)+SUMIFS('ANNUAL SUMMARY'!$AF$692,BW181,'ANNUAL SUMMARY'!$V$9,BH165,'ANNUAL SUMMARY'!$L$644)+SUMIFS('ANNUAL SUMMARY'!$CC$54,BW181,'ANNUAL SUMMARY'!$V$9,BH165,'ANNUAL SUMMARY'!$BI$6)+SUMIFS('ANNUAL SUMMARY'!$CC$112,BW181,'ANNUAL SUMMARY'!$V$9,BH165,'ANNUAL SUMMARY'!$BI$64)+SUMIFS('ANNUAL SUMMARY'!$CC$170,BW181,'ANNUAL SUMMARY'!$V$9,BH165,'ANNUAL SUMMARY'!$BI$122)+SUMIFS('ANNUAL SUMMARY'!$CC$228,BW181,'ANNUAL SUMMARY'!$V$9,BH165,'ANNUAL SUMMARY'!$BI$180)+SUMIFS('ANNUAL SUMMARY'!$CC$286,BW181,'ANNUAL SUMMARY'!$V$9,BH165,'ANNUAL SUMMARY'!$BI$238)+SUMIFS('ANNUAL SUMMARY'!$CC$344,BW181,'ANNUAL SUMMARY'!$V$9,BH165,'ANNUAL SUMMARY'!$BI$296)+SUMIFS('ANNUAL SUMMARY'!$CC$402,BW181,'ANNUAL SUMMARY'!$V$9,BH165,'ANNUAL SUMMARY'!$BI$354)+SUMIFS('ANNUAL SUMMARY'!$CC$460,BW181,'ANNUAL SUMMARY'!$V$9,BH165,'ANNUAL SUMMARY'!$BI$412)+SUMIFS('ANNUAL SUMMARY'!$CC$518,BW181,'ANNUAL SUMMARY'!$V$9,BH165,'ANNUAL SUMMARY'!$BI$470)+SUMIFS('ANNUAL SUMMARY'!$CC$576,BW181,'ANNUAL SUMMARY'!$V$9,BH165,'ANNUAL SUMMARY'!$BI$528)+SUMIFS('ANNUAL SUMMARY'!$CC$634,BW181,'ANNUAL SUMMARY'!$V$9,BH165,'ANNUAL SUMMARY'!$BI$586)+SUMIFS('ANNUAL SUMMARY'!$CC$692,BW181,'ANNUAL SUMMARY'!$V$9,BH165,'ANNUAL SUMMARY'!$BI$644)+SUMIFS('ANNUAL SUMMARY'!$EB$54,BW181,'ANNUAL SUMMARY'!$V$9,BH165,'ANNUAL SUMMARY'!$DH$6)+SUMIFS('ANNUAL SUMMARY'!$EB$112,BW181,'ANNUAL SUMMARY'!$V$9,BH165,'ANNUAL SUMMARY'!$DH$64)+SUMIFS('ANNUAL SUMMARY'!$EB$170,BW181,'ANNUAL SUMMARY'!$V$9,BH165,'ANNUAL SUMMARY'!$DH$122)+SUMIFS('ANNUAL SUMMARY'!$EB$228,BW181,'ANNUAL SUMMARY'!$V$9,BH165,'ANNUAL SUMMARY'!$DH$180)+SUMIFS('ANNUAL SUMMARY'!$EB$286,BW181,'ANNUAL SUMMARY'!$V$9,BH165,'ANNUAL SUMMARY'!$DH$238)+SUMIFS('ANNUAL SUMMARY'!$EB$344,BW181,'ANNUAL SUMMARY'!$V$9,BH165,'ANNUAL SUMMARY'!$DH$296)+SUMIFS('ANNUAL SUMMARY'!$EB$402,BW181,'ANNUAL SUMMARY'!$V$9,BH165,'ANNUAL SUMMARY'!$DH$354)+SUMIFS('ANNUAL SUMMARY'!$EB$460,BW181,'ANNUAL SUMMARY'!$V$9,BH165,'ANNUAL SUMMARY'!$DH$412)+SUMIFS('ANNUAL SUMMARY'!$EB$518,BW181,'ANNUAL SUMMARY'!$V$9,BH165,'ANNUAL SUMMARY'!$DH$470)+SUMIFS('ANNUAL SUMMARY'!$EB$576,BW181,'ANNUAL SUMMARY'!$V$9,BH165,'ANNUAL SUMMARY'!$DH$528)+SUMIFS('ANNUAL SUMMARY'!$EB$634,BW181,'ANNUAL SUMMARY'!$V$9,BH165,'ANNUAL SUMMARY'!$DH$586)+SUMIFS('ANNUAL SUMMARY'!$EB$692,BW181,'ANNUAL SUMMARY'!$V$9,BH165,'ANNUAL SUMMARY'!$DH$644)+SUMIFS('ANNUAL SUMMARY'!$FY$54,BW181,'ANNUAL SUMMARY'!$V$9,BH165,'ANNUAL SUMMARY'!$FE$6)+SUMIFS('ANNUAL SUMMARY'!$FY$112,BW181,'ANNUAL SUMMARY'!$V$9,BH165,'ANNUAL SUMMARY'!$FE$64)+SUMIFS('ANNUAL SUMMARY'!$FY$170,BW181,'ANNUAL SUMMARY'!$V$9,BH165,'ANNUAL SUMMARY'!$FE$122)+SUMIFS('ANNUAL SUMMARY'!$FY$228,BW181,'ANNUAL SUMMARY'!$V$9,BH165,'ANNUAL SUMMARY'!$FE$180)+SUMIFS('ANNUAL SUMMARY'!$FY$286,BW181,'ANNUAL SUMMARY'!$V$9,BH165,'ANNUAL SUMMARY'!$FE$238)+SUMIFS('ANNUAL SUMMARY'!$FY$344,BW181,'ANNUAL SUMMARY'!$V$9,BH165,'ANNUAL SUMMARY'!$FE$296)+SUMIFS('ANNUAL SUMMARY'!$FY$402,BW181,'ANNUAL SUMMARY'!$V$9,BH165,'ANNUAL SUMMARY'!$FE$354)+SUMIFS('ANNUAL SUMMARY'!$FY$460,BW181,'ANNUAL SUMMARY'!$V$9,BH165,'ANNUAL SUMMARY'!$FE$412)+SUMIFS('ANNUAL SUMMARY'!$FY$518,BW181,'ANNUAL SUMMARY'!$V$9,BH165,'ANNUAL SUMMARY'!$FE$470)+SUMIFS('ANNUAL SUMMARY'!$FY$576,BW181,'ANNUAL SUMMARY'!$V$9,BH165,'ANNUAL SUMMARY'!$FE$528)+SUMIFS('ANNUAL SUMMARY'!$FY$634,BW181,'ANNUAL SUMMARY'!$V$9,BH165,'ANNUAL SUMMARY'!$FE$586)+SUMIFS('ANNUAL SUMMARY'!$FY$692,BW181,'ANNUAL SUMMARY'!$V$9,BH165,'ANNUAL SUMMARY'!$FE$644)</f>
        <v>0</v>
      </c>
      <c r="CC181" s="727"/>
      <c r="CD181" s="727"/>
      <c r="CE181" s="727"/>
      <c r="CF181" s="727">
        <f>SUMIFS('ANNUAL SUMMARY'!$AJ$54,BW181,'ANNUAL SUMMARY'!$V$9,BH165,'ANNUAL SUMMARY'!$L$6)+SUMIFS('ANNUAL SUMMARY'!$AJ$112,BW181,'ANNUAL SUMMARY'!$V$9,BH165,'ANNUAL SUMMARY'!$L$64)+SUMIFS('ANNUAL SUMMARY'!$AJ$170,BW181,'ANNUAL SUMMARY'!$V$9,BH165,'ANNUAL SUMMARY'!$L$122)+SUMIFS('ANNUAL SUMMARY'!$AJ$228,BW181,'ANNUAL SUMMARY'!$V$9,BH165,'ANNUAL SUMMARY'!$L$180)+SUMIFS('ANNUAL SUMMARY'!$AJ$286,BW181,'ANNUAL SUMMARY'!$V$9,BH165,'ANNUAL SUMMARY'!$L$238)+SUMIFS('ANNUAL SUMMARY'!$AJ$344,BW181,'ANNUAL SUMMARY'!$V$9,BH165,'ANNUAL SUMMARY'!$L$296)+SUMIFS('ANNUAL SUMMARY'!$AJ$402,BW181,'ANNUAL SUMMARY'!$V$9,BH165,'ANNUAL SUMMARY'!$L$354)+SUMIFS('ANNUAL SUMMARY'!$AJ$460,BW181,'ANNUAL SUMMARY'!$V$9,BH165,'ANNUAL SUMMARY'!$L$412)+SUMIFS('ANNUAL SUMMARY'!$AJ$518,BW181,'ANNUAL SUMMARY'!$V$9,BH165,'ANNUAL SUMMARY'!$L$470)+SUMIFS('ANNUAL SUMMARY'!$AJ$576,BW181,'ANNUAL SUMMARY'!$V$9,BH165,'ANNUAL SUMMARY'!$L$528)+SUMIFS('ANNUAL SUMMARY'!$AJ$634,BW181,'ANNUAL SUMMARY'!$V$9,BH165,'ANNUAL SUMMARY'!$L$586)+SUMIFS('ANNUAL SUMMARY'!$AJ$692,BW181,'ANNUAL SUMMARY'!$V$9,BH165,'ANNUAL SUMMARY'!$L$644)+SUMIFS('ANNUAL SUMMARY'!$CG$54,BW181,'ANNUAL SUMMARY'!$V$9,BH165,'ANNUAL SUMMARY'!$BI$6)+SUMIFS('ANNUAL SUMMARY'!$CG$112,BW181,'ANNUAL SUMMARY'!$V$9,BH165,'ANNUAL SUMMARY'!$BI$64)+SUMIFS('ANNUAL SUMMARY'!$CG$170,BW181,'ANNUAL SUMMARY'!$V$9,BH165,'ANNUAL SUMMARY'!$BI$122)+SUMIFS('ANNUAL SUMMARY'!$CG$228,BW181,'ANNUAL SUMMARY'!$V$9,BH165,'ANNUAL SUMMARY'!$BI$180)+SUMIFS('ANNUAL SUMMARY'!$CG$286,BW181,'ANNUAL SUMMARY'!$V$9,BH165,'ANNUAL SUMMARY'!$BI$238)+SUMIFS('ANNUAL SUMMARY'!$CG$344,BW181,'ANNUAL SUMMARY'!$V$9,BH165,'ANNUAL SUMMARY'!$BI$296)+SUMIFS('ANNUAL SUMMARY'!$CG$402,BW181,'ANNUAL SUMMARY'!$V$9,BH165,'ANNUAL SUMMARY'!$BI$354)+SUMIFS('ANNUAL SUMMARY'!$CG$460,BW181,'ANNUAL SUMMARY'!$V$9,BH165,'ANNUAL SUMMARY'!$BI$412)+SUMIFS('ANNUAL SUMMARY'!$CG$518,BW181,'ANNUAL SUMMARY'!$V$9,BH165,'ANNUAL SUMMARY'!$BI$470)+SUMIFS('ANNUAL SUMMARY'!$CG$576,BW181,'ANNUAL SUMMARY'!$V$9,BH165,'ANNUAL SUMMARY'!$BI$528)+SUMIFS('ANNUAL SUMMARY'!$CG$634,BW181,'ANNUAL SUMMARY'!$V$9,BH165,'ANNUAL SUMMARY'!$BI$586)+SUMIFS('ANNUAL SUMMARY'!$CG$692,BW181,'ANNUAL SUMMARY'!$V$9,BH165,'ANNUAL SUMMARY'!$BI$644)+SUMIFS('ANNUAL SUMMARY'!$EF$54,BW181,'ANNUAL SUMMARY'!$V$9,BH165,'ANNUAL SUMMARY'!$DH$6)+SUMIFS('ANNUAL SUMMARY'!$EF$112,BW181,'ANNUAL SUMMARY'!$V$9,BH165,'ANNUAL SUMMARY'!$DH$64)+SUMIFS('ANNUAL SUMMARY'!$EF$170,BW181,'ANNUAL SUMMARY'!$V$9,BH165,'ANNUAL SUMMARY'!$DH$122)+SUMIFS('ANNUAL SUMMARY'!$EF$228,BW181,'ANNUAL SUMMARY'!$V$9,BH165,'ANNUAL SUMMARY'!$DH$180)+SUMIFS('ANNUAL SUMMARY'!$EF$286,BW181,'ANNUAL SUMMARY'!$V$9,BH165,'ANNUAL SUMMARY'!$DH$238)+SUMIFS('ANNUAL SUMMARY'!$EF$344,BW181,'ANNUAL SUMMARY'!$V$9,BH165,'ANNUAL SUMMARY'!$DH$296)+SUMIFS('ANNUAL SUMMARY'!$EF$402,BW181,'ANNUAL SUMMARY'!$V$9,BH165,'ANNUAL SUMMARY'!$DH$354)+SUMIFS('ANNUAL SUMMARY'!$EF$460,BW181,'ANNUAL SUMMARY'!$V$9,BH165,'ANNUAL SUMMARY'!$DH$412)+SUMIFS('ANNUAL SUMMARY'!$EF$518,BW181,'ANNUAL SUMMARY'!$V$9,BH165,'ANNUAL SUMMARY'!$DH$470)+SUMIFS('ANNUAL SUMMARY'!$EF$576,BW181,'ANNUAL SUMMARY'!$V$9,BH165,'ANNUAL SUMMARY'!$DH$528)+SUMIFS('ANNUAL SUMMARY'!$EF$634,BW181,'ANNUAL SUMMARY'!$V$9,BH165,'ANNUAL SUMMARY'!$DH$586)+SUMIFS('ANNUAL SUMMARY'!$EF$692,BW181,'ANNUAL SUMMARY'!$V$9,BH165,'ANNUAL SUMMARY'!$DH$644)+SUMIFS('ANNUAL SUMMARY'!$GC$54,BW181,'ANNUAL SUMMARY'!$V$9,BH165,'ANNUAL SUMMARY'!$FE$6)+SUMIFS('ANNUAL SUMMARY'!$GC$112,BW181,'ANNUAL SUMMARY'!$V$9,BH165,'ANNUAL SUMMARY'!$FE$64)+SUMIFS('ANNUAL SUMMARY'!$GC$170,BW181,'ANNUAL SUMMARY'!$V$9,BH165,'ANNUAL SUMMARY'!$FE$122)+SUMIFS('ANNUAL SUMMARY'!$GC$228,BW181,'ANNUAL SUMMARY'!$V$9,BH165,'ANNUAL SUMMARY'!$FE$180)+SUMIFS('ANNUAL SUMMARY'!$GC$286,BW181,'ANNUAL SUMMARY'!$V$9,BH165,'ANNUAL SUMMARY'!$FE$238)+SUMIFS('ANNUAL SUMMARY'!$GC$344,BW181,'ANNUAL SUMMARY'!$V$9,BH165,'ANNUAL SUMMARY'!$FE$296)+SUMIFS('ANNUAL SUMMARY'!$GC$402,BW181,'ANNUAL SUMMARY'!$V$9,BH165,'ANNUAL SUMMARY'!$FE$354)+SUMIFS('ANNUAL SUMMARY'!$GC$460,BW181,'ANNUAL SUMMARY'!$V$9,BH165,'ANNUAL SUMMARY'!$FE$412)+SUMIFS('ANNUAL SUMMARY'!$GC$518,BW181,'ANNUAL SUMMARY'!$V$9,BH165,'ANNUAL SUMMARY'!$FE$470)+SUMIFS('ANNUAL SUMMARY'!$GC$576,BW181,'ANNUAL SUMMARY'!$V$9,BH165,'ANNUAL SUMMARY'!$FE$528)+SUMIFS('ANNUAL SUMMARY'!$GC$634,BW181,'ANNUAL SUMMARY'!$V$9,BH165,'ANNUAL SUMMARY'!$FE$586)+SUMIFS('ANNUAL SUMMARY'!$GC$692,BW181,'ANNUAL SUMMARY'!$V$9,BH165,'ANNUAL SUMMARY'!$FE$644)</f>
        <v>0</v>
      </c>
      <c r="CG181" s="727"/>
      <c r="CH181" s="727"/>
      <c r="CI181" s="727"/>
      <c r="CJ181" s="727">
        <f>SUMIFS('ANNUAL SUMMARY'!$AN$54,BW181,'ANNUAL SUMMARY'!$V$9,BH165,'ANNUAL SUMMARY'!$L$6)+SUMIFS('ANNUAL SUMMARY'!$AN$112,BW181,'ANNUAL SUMMARY'!$V$9,BH165,'ANNUAL SUMMARY'!$L$64)+SUMIFS('ANNUAL SUMMARY'!$AN$170,BW181,'ANNUAL SUMMARY'!$V$9,BH165,'ANNUAL SUMMARY'!$L$122)+SUMIFS('ANNUAL SUMMARY'!$AN$228,BW181,'ANNUAL SUMMARY'!$V$9,BH165,'ANNUAL SUMMARY'!$L$180)+SUMIFS('ANNUAL SUMMARY'!$AN$286,BW181,'ANNUAL SUMMARY'!$V$9,BH165,'ANNUAL SUMMARY'!$L$238)+SUMIFS('ANNUAL SUMMARY'!$AN$344,BW181,'ANNUAL SUMMARY'!$V$9,BH165,'ANNUAL SUMMARY'!$L$296)+SUMIFS('ANNUAL SUMMARY'!$AN$402,BW181,'ANNUAL SUMMARY'!$V$9,BH165,'ANNUAL SUMMARY'!$L$354)+SUMIFS('ANNUAL SUMMARY'!$AN$460,BW181,'ANNUAL SUMMARY'!$V$9,BH165,'ANNUAL SUMMARY'!$L$412)+SUMIFS('ANNUAL SUMMARY'!$AN$518,BW181,'ANNUAL SUMMARY'!$V$9,BH165,'ANNUAL SUMMARY'!$L$470)+SUMIFS('ANNUAL SUMMARY'!$AN$576,BW181,'ANNUAL SUMMARY'!$V$9,BH165,'ANNUAL SUMMARY'!$L$528)+SUMIFS('ANNUAL SUMMARY'!$AN$634,BW181,'ANNUAL SUMMARY'!$V$9,BH165,'ANNUAL SUMMARY'!$L$586)+SUMIFS('ANNUAL SUMMARY'!$AN$692,BW181,'ANNUAL SUMMARY'!$V$9,BH165,'ANNUAL SUMMARY'!$L$644)+SUMIFS('ANNUAL SUMMARY'!$CK$54,BW181,'ANNUAL SUMMARY'!$V$9,BH165,'ANNUAL SUMMARY'!$BI$6)+SUMIFS('ANNUAL SUMMARY'!$CK$112,BW181,'ANNUAL SUMMARY'!$V$9,BH165,'ANNUAL SUMMARY'!$BI$64)+SUMIFS('ANNUAL SUMMARY'!$CK$170,BW181,'ANNUAL SUMMARY'!$V$9,BH165,'ANNUAL SUMMARY'!$BI$122)+SUMIFS('ANNUAL SUMMARY'!$CK$228,BW181,'ANNUAL SUMMARY'!$V$9,BH165,'ANNUAL SUMMARY'!$BI$180)+SUMIFS('ANNUAL SUMMARY'!$CK$286,BW181,'ANNUAL SUMMARY'!$V$9,BH165,'ANNUAL SUMMARY'!$BI$238)+SUMIFS('ANNUAL SUMMARY'!$CK$344,BW181,'ANNUAL SUMMARY'!$V$9,BH165,'ANNUAL SUMMARY'!$BI$296)+SUMIFS('ANNUAL SUMMARY'!$CK$402,BW181,'ANNUAL SUMMARY'!$V$9,BH165,'ANNUAL SUMMARY'!$BI$354)+SUMIFS('ANNUAL SUMMARY'!$CK$460,BW181,'ANNUAL SUMMARY'!$V$9,BH165,'ANNUAL SUMMARY'!$BI$412)+SUMIFS('ANNUAL SUMMARY'!$CK$518,BW181,'ANNUAL SUMMARY'!$V$9,BH165,'ANNUAL SUMMARY'!$BI$470)+SUMIFS('ANNUAL SUMMARY'!$CK$576,BW181,'ANNUAL SUMMARY'!$V$9,BH165,'ANNUAL SUMMARY'!$BI$528)+SUMIFS('ANNUAL SUMMARY'!$CK$634,BW181,'ANNUAL SUMMARY'!$V$9,BH165,'ANNUAL SUMMARY'!$BI$586)+SUMIFS('ANNUAL SUMMARY'!$CK$692,BW181,'ANNUAL SUMMARY'!$V$9,BH165,'ANNUAL SUMMARY'!$BI$644)+SUMIFS('ANNUAL SUMMARY'!$EJ$54,BW181,'ANNUAL SUMMARY'!$V$9,BH165,'ANNUAL SUMMARY'!$DH$6)+SUMIFS('ANNUAL SUMMARY'!$EJ$112,BW181,'ANNUAL SUMMARY'!$V$9,BH165,'ANNUAL SUMMARY'!$DH$64)+SUMIFS('ANNUAL SUMMARY'!$EJ$170,BW181,'ANNUAL SUMMARY'!$V$9,BH165,'ANNUAL SUMMARY'!$DH$122)+SUMIFS('ANNUAL SUMMARY'!$EJ$228,BW181,'ANNUAL SUMMARY'!$V$9,BH165,'ANNUAL SUMMARY'!$DH$180)+SUMIFS('ANNUAL SUMMARY'!$EJ$286,BW181,'ANNUAL SUMMARY'!$V$9,BH165,'ANNUAL SUMMARY'!$DH$238)+SUMIFS('ANNUAL SUMMARY'!$EJ$344,BW181,'ANNUAL SUMMARY'!$V$9,BH165,'ANNUAL SUMMARY'!$DH$296)+SUMIFS('ANNUAL SUMMARY'!$EJ$402,BW181,'ANNUAL SUMMARY'!$V$9,BH165,'ANNUAL SUMMARY'!$DH$354)+SUMIFS('ANNUAL SUMMARY'!$EJ$460,BW181,'ANNUAL SUMMARY'!$V$9,BH165,'ANNUAL SUMMARY'!$DH$412)+SUMIFS('ANNUAL SUMMARY'!$EJ$518,BW181,'ANNUAL SUMMARY'!$V$9,BH165,'ANNUAL SUMMARY'!$DH$470)+SUMIFS('ANNUAL SUMMARY'!$EJ$576,BW181,'ANNUAL SUMMARY'!$V$9,BH165,'ANNUAL SUMMARY'!$DH$528)+SUMIFS('ANNUAL SUMMARY'!$EJ$634,BW181,'ANNUAL SUMMARY'!$V$9,BH165,'ANNUAL SUMMARY'!$DH$586)+SUMIFS('ANNUAL SUMMARY'!$EJ$692,BW181,'ANNUAL SUMMARY'!$V$9,BH165,'ANNUAL SUMMARY'!$DH$644)+SUMIFS('ANNUAL SUMMARY'!$GG$54,BW181,'ANNUAL SUMMARY'!$V$9,BH165,'ANNUAL SUMMARY'!$FE$6)+SUMIFS('ANNUAL SUMMARY'!$GG$112,BW181,'ANNUAL SUMMARY'!$V$9,BH165,'ANNUAL SUMMARY'!$FE$64)+SUMIFS('ANNUAL SUMMARY'!$GG$170,BW181,'ANNUAL SUMMARY'!$V$9,BH165,'ANNUAL SUMMARY'!$FE$122)+SUMIFS('ANNUAL SUMMARY'!$GG$228,BW181,'ANNUAL SUMMARY'!$V$9,BH165,'ANNUAL SUMMARY'!$FE$180)+SUMIFS('ANNUAL SUMMARY'!$GG$286,BW181,'ANNUAL SUMMARY'!$V$9,BH165,'ANNUAL SUMMARY'!$FE$238)+SUMIFS('ANNUAL SUMMARY'!$GG$344,BW181,'ANNUAL SUMMARY'!$V$9,BH165,'ANNUAL SUMMARY'!$FE$296)+SUMIFS('ANNUAL SUMMARY'!$GG$402,BW181,'ANNUAL SUMMARY'!$V$9,BH165,'ANNUAL SUMMARY'!$FE$354)+SUMIFS('ANNUAL SUMMARY'!$GG$460,BW181,'ANNUAL SUMMARY'!$V$9,BH165,'ANNUAL SUMMARY'!$FE$412)+SUMIFS('ANNUAL SUMMARY'!$GG$518,BW181,'ANNUAL SUMMARY'!$V$9,BH165,'ANNUAL SUMMARY'!$FE$470)+SUMIFS('ANNUAL SUMMARY'!$GG$576,BW181,'ANNUAL SUMMARY'!$V$9,BH165,'ANNUAL SUMMARY'!$FE$528)+SUMIFS('ANNUAL SUMMARY'!$GG$634,BW181,'ANNUAL SUMMARY'!$V$9,BH165,'ANNUAL SUMMARY'!$FE$586)+SUMIFS('ANNUAL SUMMARY'!$GG$692,BW181,'ANNUAL SUMMARY'!$V$9,BH165,'ANNUAL SUMMARY'!$FE$644)</f>
        <v>0</v>
      </c>
      <c r="CK181" s="727"/>
      <c r="CL181" s="727"/>
      <c r="CM181" s="727"/>
      <c r="CN181" s="728">
        <f>SUMIFS('ANNUAL SUMMARY'!$AR$54,BW181,'ANNUAL SUMMARY'!$V$9,BH165,'ANNUAL SUMMARY'!$L$6)+SUMIFS('ANNUAL SUMMARY'!$AR$112,BW181,'ANNUAL SUMMARY'!$V$9,BH165,'ANNUAL SUMMARY'!$L$64)+SUMIFS('ANNUAL SUMMARY'!$AR$170,BW181,'ANNUAL SUMMARY'!$V$9,BH165,'ANNUAL SUMMARY'!$L$122)+SUMIFS('ANNUAL SUMMARY'!$AR$228,BW181,'ANNUAL SUMMARY'!$V$9,BH165,'ANNUAL SUMMARY'!$L$180)+SUMIFS('ANNUAL SUMMARY'!$AR$286,BW181,'ANNUAL SUMMARY'!$V$9,BH165,'ANNUAL SUMMARY'!$L$238)+SUMIFS('ANNUAL SUMMARY'!$AR$344,BW181,'ANNUAL SUMMARY'!$V$9,BH165,'ANNUAL SUMMARY'!$L$296)+SUMIFS('ANNUAL SUMMARY'!$AR$402,BW181,'ANNUAL SUMMARY'!$V$9,BH165,'ANNUAL SUMMARY'!$L$354)+SUMIFS('ANNUAL SUMMARY'!$AR$460,BW181,'ANNUAL SUMMARY'!$V$9,BH165,'ANNUAL SUMMARY'!$L$412)+SUMIFS('ANNUAL SUMMARY'!$AR$518,BW181,'ANNUAL SUMMARY'!$V$9,BH165,'ANNUAL SUMMARY'!$L$470)+SUMIFS('ANNUAL SUMMARY'!$AR$576,BW181,'ANNUAL SUMMARY'!$V$9,BH165,'ANNUAL SUMMARY'!$L$528)+SUMIFS('ANNUAL SUMMARY'!$AR$634,BW181,'ANNUAL SUMMARY'!$V$9,BH165,'ANNUAL SUMMARY'!$L$586)+SUMIFS('ANNUAL SUMMARY'!$AR$692,BW181,'ANNUAL SUMMARY'!$V$9,BH165,'ANNUAL SUMMARY'!$L$644)+SUMIFS('ANNUAL SUMMARY'!$CO$54,BW181,'ANNUAL SUMMARY'!$V$9,BH165,'ANNUAL SUMMARY'!$BI$6)+SUMIFS('ANNUAL SUMMARY'!$CO$112,BW181,'ANNUAL SUMMARY'!$V$9,BH165,'ANNUAL SUMMARY'!$BI$64)+SUMIFS('ANNUAL SUMMARY'!$CO$170,BW181,'ANNUAL SUMMARY'!$V$9,BH165,'ANNUAL SUMMARY'!$BI$122)+SUMIFS('ANNUAL SUMMARY'!$CO$228,BW181,'ANNUAL SUMMARY'!$V$9,BH165,'ANNUAL SUMMARY'!$BI$180)+SUMIFS('ANNUAL SUMMARY'!$CO$286,BW181,'ANNUAL SUMMARY'!$V$9,BH165,'ANNUAL SUMMARY'!$BI$238)+SUMIFS('ANNUAL SUMMARY'!$CO$344,BW181,'ANNUAL SUMMARY'!$V$9,BH165,'ANNUAL SUMMARY'!$BI$296)+SUMIFS('ANNUAL SUMMARY'!$CO$402,BW181,'ANNUAL SUMMARY'!$V$9,BH165,'ANNUAL SUMMARY'!$BI$354)+SUMIFS('ANNUAL SUMMARY'!$CO$460,BW181,'ANNUAL SUMMARY'!$V$9,BH165,'ANNUAL SUMMARY'!$BI$412)+SUMIFS('ANNUAL SUMMARY'!$CO$518,BW181,'ANNUAL SUMMARY'!$V$9,BH165,'ANNUAL SUMMARY'!$BI$470)+SUMIFS('ANNUAL SUMMARY'!$CO$576,BW181,'ANNUAL SUMMARY'!$V$9,BH165,'ANNUAL SUMMARY'!$BI$528)+SUMIFS('ANNUAL SUMMARY'!$CO$634,BW181,'ANNUAL SUMMARY'!$V$9,BH165,'ANNUAL SUMMARY'!$BI$586)+SUMIFS('ANNUAL SUMMARY'!$CO$692,BW181,'ANNUAL SUMMARY'!$V$9,BH165,'ANNUAL SUMMARY'!$BI$644)+SUMIFS('ANNUAL SUMMARY'!$EN$54,BW181,'ANNUAL SUMMARY'!$V$9,BH165,'ANNUAL SUMMARY'!$DH$6)+SUMIFS('ANNUAL SUMMARY'!$EN$112,BW181,'ANNUAL SUMMARY'!$V$9,BH165,'ANNUAL SUMMARY'!$DH$64)+SUMIFS('ANNUAL SUMMARY'!$EN$170,BW181,'ANNUAL SUMMARY'!$V$9,BH165,'ANNUAL SUMMARY'!$DH$122)+SUMIFS('ANNUAL SUMMARY'!$EN$228,BW181,'ANNUAL SUMMARY'!$V$9,BH165,'ANNUAL SUMMARY'!$DH$180)+SUMIFS('ANNUAL SUMMARY'!$EN$286,BW181,'ANNUAL SUMMARY'!$V$9,BH165,'ANNUAL SUMMARY'!$DH$238)+SUMIFS('ANNUAL SUMMARY'!$EN$344,BW181,'ANNUAL SUMMARY'!$V$9,BH165,'ANNUAL SUMMARY'!$DH$296)+SUMIFS('ANNUAL SUMMARY'!$EN$402,BW181,'ANNUAL SUMMARY'!$V$9,BH165,'ANNUAL SUMMARY'!$DH$354)+SUMIFS('ANNUAL SUMMARY'!$EN$460,BW181,'ANNUAL SUMMARY'!$V$9,BH165,'ANNUAL SUMMARY'!$DH$412)+SUMIFS('ANNUAL SUMMARY'!$EN$518,BW181,'ANNUAL SUMMARY'!$V$9,BH165,'ANNUAL SUMMARY'!$DH$470)+SUMIFS('ANNUAL SUMMARY'!$EN$576,BW181,'ANNUAL SUMMARY'!$V$9,BH165,'ANNUAL SUMMARY'!$DH$528)+SUMIFS('ANNUAL SUMMARY'!$EN$634,BW181,'ANNUAL SUMMARY'!$V$9,BH165,'ANNUAL SUMMARY'!$DH$586)+SUMIFS('ANNUAL SUMMARY'!$EN$692,BW181,'ANNUAL SUMMARY'!$V$9,BH165,'ANNUAL SUMMARY'!$DH$644)+SUMIFS('ANNUAL SUMMARY'!$GK$54,BW181,'ANNUAL SUMMARY'!$V$9,BH165,'ANNUAL SUMMARY'!$FE$6)+SUMIFS('ANNUAL SUMMARY'!$GK$112,BW181,'ANNUAL SUMMARY'!$V$9,BH165,'ANNUAL SUMMARY'!$FE$64)+SUMIFS('ANNUAL SUMMARY'!$GK$170,BW181,'ANNUAL SUMMARY'!$V$9,BH165,'ANNUAL SUMMARY'!$FE$122)+SUMIFS('ANNUAL SUMMARY'!$GK$228,BW181,'ANNUAL SUMMARY'!$V$9,BH165,'ANNUAL SUMMARY'!$FE$180)+SUMIFS('ANNUAL SUMMARY'!$GK$286,BW181,'ANNUAL SUMMARY'!$V$9,BH165,'ANNUAL SUMMARY'!$FE$238)+SUMIFS('ANNUAL SUMMARY'!$GK$344,BW181,'ANNUAL SUMMARY'!$V$9,BH165,'ANNUAL SUMMARY'!$FE$296)+SUMIFS('ANNUAL SUMMARY'!$GK$402,BW181,'ANNUAL SUMMARY'!$V$9,BH165,'ANNUAL SUMMARY'!$FE$354)+SUMIFS('ANNUAL SUMMARY'!$GK$460,BW181,'ANNUAL SUMMARY'!$V$9,BH165,'ANNUAL SUMMARY'!$FE$412)+SUMIFS('ANNUAL SUMMARY'!$GK$518,BW181,'ANNUAL SUMMARY'!$V$9,BH165,'ANNUAL SUMMARY'!$FE$470)+SUMIFS('ANNUAL SUMMARY'!$GK$576,BW181,'ANNUAL SUMMARY'!$V$9,BH165,'ANNUAL SUMMARY'!$FE$528)+SUMIFS('ANNUAL SUMMARY'!$GK$634,BW181,'ANNUAL SUMMARY'!$V$9,BH165,'ANNUAL SUMMARY'!$FE$586)+SUMIFS('ANNUAL SUMMARY'!$GK$692,BW181,'ANNUAL SUMMARY'!$V$9,BH165,'ANNUAL SUMMARY'!$FE$644)</f>
        <v>0</v>
      </c>
      <c r="CO181" s="728"/>
      <c r="CP181" s="728"/>
      <c r="CQ181" s="728">
        <f>SUMIFS('ANNUAL SUMMARY'!$AU$54,BW181,'ANNUAL SUMMARY'!$V$9,BH165,'ANNUAL SUMMARY'!$L$6)+SUMIFS('ANNUAL SUMMARY'!$AU$112,BW181,'ANNUAL SUMMARY'!$V$9,BH165,'ANNUAL SUMMARY'!$L$64)+SUMIFS('ANNUAL SUMMARY'!$AU$170,BW181,'ANNUAL SUMMARY'!$V$9,BH165,'ANNUAL SUMMARY'!$L$122)+SUMIFS('ANNUAL SUMMARY'!$AU$228,BW181,'ANNUAL SUMMARY'!$V$9,BH165,'ANNUAL SUMMARY'!$L$180)+SUMIFS('ANNUAL SUMMARY'!$AU$286,BW181,'ANNUAL SUMMARY'!$V$9,BH165,'ANNUAL SUMMARY'!$L$238)+SUMIFS('ANNUAL SUMMARY'!$AU$344,BW181,'ANNUAL SUMMARY'!$V$9,BH165,'ANNUAL SUMMARY'!$L$296)+SUMIFS('ANNUAL SUMMARY'!$AU$402,BW181,'ANNUAL SUMMARY'!$V$9,BH165,'ANNUAL SUMMARY'!$L$354)+SUMIFS('ANNUAL SUMMARY'!$AU$460,BW181,'ANNUAL SUMMARY'!$V$9,BH165,'ANNUAL SUMMARY'!$L$412)+SUMIFS('ANNUAL SUMMARY'!$AU$518,BW181,'ANNUAL SUMMARY'!$V$9,BH165,'ANNUAL SUMMARY'!$L$470)+SUMIFS('ANNUAL SUMMARY'!$AU$576,BW181,'ANNUAL SUMMARY'!$V$9,BH165,'ANNUAL SUMMARY'!$L$528)+SUMIFS('ANNUAL SUMMARY'!$AU$634,BW181,'ANNUAL SUMMARY'!$V$9,BH165,'ANNUAL SUMMARY'!$L$586)+SUMIFS('ANNUAL SUMMARY'!$AU$692,BW181,'ANNUAL SUMMARY'!$V$9,BH165,'ANNUAL SUMMARY'!$L$644)+SUMIFS('ANNUAL SUMMARY'!$CR$54,BW181,'ANNUAL SUMMARY'!$V$9,BH165,'ANNUAL SUMMARY'!$BI$6)+SUMIFS('ANNUAL SUMMARY'!$CR$112,BW181,'ANNUAL SUMMARY'!$V$9,BH165,'ANNUAL SUMMARY'!$BI$64)+SUMIFS('ANNUAL SUMMARY'!$CR$170,BW181,'ANNUAL SUMMARY'!$V$9,BH165,'ANNUAL SUMMARY'!$BI$122)+SUMIFS('ANNUAL SUMMARY'!$CR$228,BW181,'ANNUAL SUMMARY'!$V$9,BH165,'ANNUAL SUMMARY'!$BI$180)+SUMIFS('ANNUAL SUMMARY'!$CR$286,BW181,'ANNUAL SUMMARY'!$V$9,BH165,'ANNUAL SUMMARY'!$BI$238)+SUMIFS('ANNUAL SUMMARY'!$CR$344,BW181,'ANNUAL SUMMARY'!$V$9,BH165,'ANNUAL SUMMARY'!$BI$296)+SUMIFS('ANNUAL SUMMARY'!$CR$402,BW181,'ANNUAL SUMMARY'!$V$9,BH165,'ANNUAL SUMMARY'!$BI$354)+SUMIFS('ANNUAL SUMMARY'!$CR$460,BW181,'ANNUAL SUMMARY'!$V$9,BH165,'ANNUAL SUMMARY'!$BI$412)+SUMIFS('ANNUAL SUMMARY'!$CR$518,BW181,'ANNUAL SUMMARY'!$V$9,BH165,'ANNUAL SUMMARY'!$BI$470)+SUMIFS('ANNUAL SUMMARY'!$CR$576,BW181,'ANNUAL SUMMARY'!$V$9,BH165,'ANNUAL SUMMARY'!$BI$528)+SUMIFS('ANNUAL SUMMARY'!$CR$634,BW181,'ANNUAL SUMMARY'!$V$9,BH165,'ANNUAL SUMMARY'!$BI$586)+SUMIFS('ANNUAL SUMMARY'!$CR$692,BW181,'ANNUAL SUMMARY'!$V$9,BH165,'ANNUAL SUMMARY'!$BI$644)+SUMIFS('ANNUAL SUMMARY'!$EQ$54,BW181,'ANNUAL SUMMARY'!$V$9,BH165,'ANNUAL SUMMARY'!$DH$6)+SUMIFS('ANNUAL SUMMARY'!$EQ$112,BW181,'ANNUAL SUMMARY'!$V$9,BH165,'ANNUAL SUMMARY'!$DH$64)+SUMIFS('ANNUAL SUMMARY'!$EQ$170,BW181,'ANNUAL SUMMARY'!$V$9,BH165,'ANNUAL SUMMARY'!$DH$122)+SUMIFS('ANNUAL SUMMARY'!$EQ$228,BW181,'ANNUAL SUMMARY'!$V$9,BH165,'ANNUAL SUMMARY'!$DH$180)+SUMIFS('ANNUAL SUMMARY'!$EQ$286,BW181,'ANNUAL SUMMARY'!$V$9,BH165,'ANNUAL SUMMARY'!$DH$238)+SUMIFS('ANNUAL SUMMARY'!$EQ$344,BW181,'ANNUAL SUMMARY'!$V$9,BH165,'ANNUAL SUMMARY'!$DH$296)+SUMIFS('ANNUAL SUMMARY'!$EQ$402,BW181,'ANNUAL SUMMARY'!$V$9,BH165,'ANNUAL SUMMARY'!$DH$354)+SUMIFS('ANNUAL SUMMARY'!$EQ$460,BW181,'ANNUAL SUMMARY'!$V$9,BH165,'ANNUAL SUMMARY'!$DH$412)+SUMIFS('ANNUAL SUMMARY'!$EQ$518,BW181,'ANNUAL SUMMARY'!$V$9,BH165,'ANNUAL SUMMARY'!$DH$470)+SUMIFS('ANNUAL SUMMARY'!$EQ$576,BW181,'ANNUAL SUMMARY'!$V$9,BH165,'ANNUAL SUMMARY'!$DH$528)+SUMIFS('ANNUAL SUMMARY'!$EQ$634,BW181,'ANNUAL SUMMARY'!$V$9,BH165,'ANNUAL SUMMARY'!$DH$586)+SUMIFS('ANNUAL SUMMARY'!$EQ$692,BW181,'ANNUAL SUMMARY'!$V$9,BH165,'ANNUAL SUMMARY'!$DH$644)+SUMIFS('ANNUAL SUMMARY'!$GN$54,BW181,'ANNUAL SUMMARY'!$V$9,BH165,'ANNUAL SUMMARY'!$FE$6)+SUMIFS('ANNUAL SUMMARY'!$GN$112,BW181,'ANNUAL SUMMARY'!$V$9,BH165,'ANNUAL SUMMARY'!$FE$64)+SUMIFS('ANNUAL SUMMARY'!$GN$170,BW181,'ANNUAL SUMMARY'!$V$9,BH165,'ANNUAL SUMMARY'!$FE$122)+SUMIFS('ANNUAL SUMMARY'!$GN$228,BW181,'ANNUAL SUMMARY'!$V$9,BH165,'ANNUAL SUMMARY'!$FE$180)+SUMIFS('ANNUAL SUMMARY'!$GN$286,BW181,'ANNUAL SUMMARY'!$V$9,BH165,'ANNUAL SUMMARY'!$FE$238)+SUMIFS('ANNUAL SUMMARY'!$GN$344,BW181,'ANNUAL SUMMARY'!$V$9,BH165,'ANNUAL SUMMARY'!$FE$296)+SUMIFS('ANNUAL SUMMARY'!$GN$402,BW181,'ANNUAL SUMMARY'!$V$9,BH165,'ANNUAL SUMMARY'!$FE$354)+SUMIFS('ANNUAL SUMMARY'!$GN$460,BW181,'ANNUAL SUMMARY'!$V$9,BH165,'ANNUAL SUMMARY'!$FE$412)+SUMIFS('ANNUAL SUMMARY'!$GN$518,BW181,'ANNUAL SUMMARY'!$V$9,BH165,'ANNUAL SUMMARY'!$FE$470)+SUMIFS('ANNUAL SUMMARY'!$GN$576,BW181,'ANNUAL SUMMARY'!$V$9,BH165,'ANNUAL SUMMARY'!$FE$528)+SUMIFS('ANNUAL SUMMARY'!$GN$634,BW181,'ANNUAL SUMMARY'!$V$9,BH165,'ANNUAL SUMMARY'!$FE$586)+SUMIFS('ANNUAL SUMMARY'!$GN$692,BW181,'ANNUAL SUMMARY'!$V$9,BH165,'ANNUAL SUMMARY'!$FE$644)</f>
        <v>0</v>
      </c>
      <c r="CR181" s="728"/>
      <c r="CS181" s="728"/>
      <c r="CT181" s="1263"/>
      <c r="CU181" s="1250"/>
      <c r="CV181" s="154"/>
      <c r="CW181" s="658"/>
      <c r="CX181" s="658"/>
      <c r="CY181" s="658"/>
      <c r="CZ181" s="658"/>
      <c r="DA181" s="624"/>
      <c r="DB181" s="624"/>
      <c r="DC181" s="624"/>
      <c r="DD181" s="624"/>
      <c r="DE181" s="624"/>
      <c r="DF181" s="624"/>
      <c r="DG181" s="624"/>
      <c r="DH181" s="624"/>
      <c r="DI181" s="658"/>
      <c r="DJ181" s="658"/>
      <c r="DK181" s="658"/>
      <c r="DL181" s="658"/>
      <c r="DM181" s="658"/>
      <c r="DN181" s="658"/>
      <c r="DO181" s="658"/>
      <c r="DP181" s="658"/>
      <c r="DQ181" s="658"/>
      <c r="DR181" s="658"/>
      <c r="DS181" s="658"/>
      <c r="DT181" s="15"/>
      <c r="DU181" s="812">
        <f>IF(DU171=0," ",DU171+5)</f>
        <v>2027</v>
      </c>
      <c r="DV181" s="813"/>
      <c r="DW181" s="813"/>
      <c r="DX181" s="813"/>
      <c r="DY181" s="813"/>
      <c r="DZ181" s="1118">
        <f>SUMIFS('ANNUAL SUMMARY'!$AF$54,DU181,'ANNUAL SUMMARY'!$V$9,DF165,'ANNUAL SUMMARY'!$L$6)+SUMIFS('ANNUAL SUMMARY'!$AF$112,DU181,'ANNUAL SUMMARY'!$V$9,DF165,'ANNUAL SUMMARY'!$L$64)+SUMIFS('ANNUAL SUMMARY'!$AF$170,DU181,'ANNUAL SUMMARY'!$V$9,DF165,'ANNUAL SUMMARY'!$L$122)+SUMIFS('ANNUAL SUMMARY'!$AF$228,DU181,'ANNUAL SUMMARY'!$V$9,DF165,'ANNUAL SUMMARY'!$L$180)+SUMIFS('ANNUAL SUMMARY'!$AF$286,DU181,'ANNUAL SUMMARY'!$V$9,DF165,'ANNUAL SUMMARY'!$L$238)+SUMIFS('ANNUAL SUMMARY'!$AF$344,DU181,'ANNUAL SUMMARY'!$V$9,DF165,'ANNUAL SUMMARY'!$L$296)+SUMIFS('ANNUAL SUMMARY'!$AF$402,DU181,'ANNUAL SUMMARY'!$V$9,DF165,'ANNUAL SUMMARY'!$L$354)+SUMIFS('ANNUAL SUMMARY'!$AF$460,DU181,'ANNUAL SUMMARY'!$V$9,DF165,'ANNUAL SUMMARY'!$L$412)+SUMIFS('ANNUAL SUMMARY'!$AF$518,DU181,'ANNUAL SUMMARY'!$V$9,DF165,'ANNUAL SUMMARY'!$L$470)+SUMIFS('ANNUAL SUMMARY'!$AF$576,DU181,'ANNUAL SUMMARY'!$V$9,DF165,'ANNUAL SUMMARY'!$L$528)+SUMIFS('ANNUAL SUMMARY'!$AF$634,DU181,'ANNUAL SUMMARY'!$V$9,DF165,'ANNUAL SUMMARY'!$L$586)+SUMIFS('ANNUAL SUMMARY'!$AF$692,DU181,'ANNUAL SUMMARY'!$V$9,DF165,'ANNUAL SUMMARY'!$L$644)+SUMIFS('ANNUAL SUMMARY'!$CC$54,DU181,'ANNUAL SUMMARY'!$V$9,DF165,'ANNUAL SUMMARY'!$BI$6)+SUMIFS('ANNUAL SUMMARY'!$CC$112,DU181,'ANNUAL SUMMARY'!$V$9,DF165,'ANNUAL SUMMARY'!$BI$64)+SUMIFS('ANNUAL SUMMARY'!$CC$170,DU181,'ANNUAL SUMMARY'!$V$9,DF165,'ANNUAL SUMMARY'!$BI$122)+SUMIFS('ANNUAL SUMMARY'!$CC$228,DU181,'ANNUAL SUMMARY'!$V$9,DF165,'ANNUAL SUMMARY'!$BI$180)+SUMIFS('ANNUAL SUMMARY'!$CC$286,DU181,'ANNUAL SUMMARY'!$V$9,DF165,'ANNUAL SUMMARY'!$BI$238)+SUMIFS('ANNUAL SUMMARY'!$CC$344,DU181,'ANNUAL SUMMARY'!$V$9,DF165,'ANNUAL SUMMARY'!$BI$296)+SUMIFS('ANNUAL SUMMARY'!$CC$402,DU181,'ANNUAL SUMMARY'!$V$9,DF165,'ANNUAL SUMMARY'!$BI$354)+SUMIFS('ANNUAL SUMMARY'!$CC$460,DU181,'ANNUAL SUMMARY'!$V$9,DF165,'ANNUAL SUMMARY'!$BI$412)+SUMIFS('ANNUAL SUMMARY'!$CC$518,DU181,'ANNUAL SUMMARY'!$V$9,DF165,'ANNUAL SUMMARY'!$BI$470)+SUMIFS('ANNUAL SUMMARY'!$CC$576,DU181,'ANNUAL SUMMARY'!$V$9,DF165,'ANNUAL SUMMARY'!$BI$528)+SUMIFS('ANNUAL SUMMARY'!$CC$634,DU181,'ANNUAL SUMMARY'!$V$9,DF165,'ANNUAL SUMMARY'!$BI$586)+SUMIFS('ANNUAL SUMMARY'!$CC$692,DU181,'ANNUAL SUMMARY'!$V$9,DF165,'ANNUAL SUMMARY'!$BI$644)+SUMIFS('ANNUAL SUMMARY'!$EB$54,DU181,'ANNUAL SUMMARY'!$V$9,DF165,'ANNUAL SUMMARY'!$DH$6)+SUMIFS('ANNUAL SUMMARY'!$EB$112,DU181,'ANNUAL SUMMARY'!$V$9,DF165,'ANNUAL SUMMARY'!$DH$64)+SUMIFS('ANNUAL SUMMARY'!$EB$170,DU181,'ANNUAL SUMMARY'!$V$9,DF165,'ANNUAL SUMMARY'!$DH$122)+SUMIFS('ANNUAL SUMMARY'!$EB$228,DU181,'ANNUAL SUMMARY'!$V$9,DF165,'ANNUAL SUMMARY'!$DH$180)+SUMIFS('ANNUAL SUMMARY'!$EB$286,DU181,'ANNUAL SUMMARY'!$V$9,DF165,'ANNUAL SUMMARY'!$DH$238)+SUMIFS('ANNUAL SUMMARY'!$EB$344,DU181,'ANNUAL SUMMARY'!$V$9,DF165,'ANNUAL SUMMARY'!$DH$296)+SUMIFS('ANNUAL SUMMARY'!$EB$402,DU181,'ANNUAL SUMMARY'!$V$9,DF165,'ANNUAL SUMMARY'!$DH$354)+SUMIFS('ANNUAL SUMMARY'!$EB$460,DU181,'ANNUAL SUMMARY'!$V$9,DF165,'ANNUAL SUMMARY'!$DH$412)+SUMIFS('ANNUAL SUMMARY'!$EB$518,DU181,'ANNUAL SUMMARY'!$V$9,DF165,'ANNUAL SUMMARY'!$DH$470)+SUMIFS('ANNUAL SUMMARY'!$EB$576,DU181,'ANNUAL SUMMARY'!$V$9,DF165,'ANNUAL SUMMARY'!$DH$528)+SUMIFS('ANNUAL SUMMARY'!$EB$634,DU181,'ANNUAL SUMMARY'!$V$9,DF165,'ANNUAL SUMMARY'!$DH$586)+SUMIFS('ANNUAL SUMMARY'!$EB$692,DU181,'ANNUAL SUMMARY'!$V$9,DF165,'ANNUAL SUMMARY'!$DH$644)+SUMIFS('ANNUAL SUMMARY'!$FY$54,DU181,'ANNUAL SUMMARY'!$V$9,DF165,'ANNUAL SUMMARY'!$FE$6)+SUMIFS('ANNUAL SUMMARY'!$FY$112,DU181,'ANNUAL SUMMARY'!$V$9,DF165,'ANNUAL SUMMARY'!$FE$64)+SUMIFS('ANNUAL SUMMARY'!$FY$170,DU181,'ANNUAL SUMMARY'!$V$9,DF165,'ANNUAL SUMMARY'!$FE$122)+SUMIFS('ANNUAL SUMMARY'!$FY$228,DU181,'ANNUAL SUMMARY'!$V$9,DF165,'ANNUAL SUMMARY'!$FE$180)+SUMIFS('ANNUAL SUMMARY'!$FY$286,DU181,'ANNUAL SUMMARY'!$V$9,DF165,'ANNUAL SUMMARY'!$FE$238)+SUMIFS('ANNUAL SUMMARY'!$FY$344,DU181,'ANNUAL SUMMARY'!$V$9,DF165,'ANNUAL SUMMARY'!$FE$296)+SUMIFS('ANNUAL SUMMARY'!$FY$402,DU181,'ANNUAL SUMMARY'!$V$9,DF165,'ANNUAL SUMMARY'!$FE$354)+SUMIFS('ANNUAL SUMMARY'!$FY$460,DU181,'ANNUAL SUMMARY'!$V$9,DF165,'ANNUAL SUMMARY'!$FE$412)+SUMIFS('ANNUAL SUMMARY'!$FY$518,DU181,'ANNUAL SUMMARY'!$V$9,DF165,'ANNUAL SUMMARY'!$FE$470)+SUMIFS('ANNUAL SUMMARY'!$FY$576,DU181,'ANNUAL SUMMARY'!$V$9,DF165,'ANNUAL SUMMARY'!$FE$528)+SUMIFS('ANNUAL SUMMARY'!$FY$634,DU181,'ANNUAL SUMMARY'!$V$9,DF165,'ANNUAL SUMMARY'!$FE$586)+SUMIFS('ANNUAL SUMMARY'!$FY$692,DU181,'ANNUAL SUMMARY'!$V$9,DF165,'ANNUAL SUMMARY'!$FE$644)</f>
        <v>0</v>
      </c>
      <c r="EA181" s="727"/>
      <c r="EB181" s="727"/>
      <c r="EC181" s="727"/>
      <c r="ED181" s="727">
        <f>SUMIFS('ANNUAL SUMMARY'!$AJ$54,DU181,'ANNUAL SUMMARY'!$V$9,DF165,'ANNUAL SUMMARY'!$L$6)+SUMIFS('ANNUAL SUMMARY'!$AJ$112,DU181,'ANNUAL SUMMARY'!$V$9,DF165,'ANNUAL SUMMARY'!$L$64)+SUMIFS('ANNUAL SUMMARY'!$AJ$170,DU181,'ANNUAL SUMMARY'!$V$9,DF165,'ANNUAL SUMMARY'!$L$122)+SUMIFS('ANNUAL SUMMARY'!$AJ$228,DU181,'ANNUAL SUMMARY'!$V$9,DF165,'ANNUAL SUMMARY'!$L$180)+SUMIFS('ANNUAL SUMMARY'!$AJ$286,DU181,'ANNUAL SUMMARY'!$V$9,DF165,'ANNUAL SUMMARY'!$L$238)+SUMIFS('ANNUAL SUMMARY'!$AJ$344,DU181,'ANNUAL SUMMARY'!$V$9,DF165,'ANNUAL SUMMARY'!$L$296)+SUMIFS('ANNUAL SUMMARY'!$AJ$402,DU181,'ANNUAL SUMMARY'!$V$9,DF165,'ANNUAL SUMMARY'!$L$354)+SUMIFS('ANNUAL SUMMARY'!$AJ$460,DU181,'ANNUAL SUMMARY'!$V$9,DF165,'ANNUAL SUMMARY'!$L$412)+SUMIFS('ANNUAL SUMMARY'!$AJ$518,DU181,'ANNUAL SUMMARY'!$V$9,DF165,'ANNUAL SUMMARY'!$L$470)+SUMIFS('ANNUAL SUMMARY'!$AJ$576,DU181,'ANNUAL SUMMARY'!$V$9,DF165,'ANNUAL SUMMARY'!$L$528)+SUMIFS('ANNUAL SUMMARY'!$AJ$634,DU181,'ANNUAL SUMMARY'!$V$9,DF165,'ANNUAL SUMMARY'!$L$586)+SUMIFS('ANNUAL SUMMARY'!$AJ$692,DU181,'ANNUAL SUMMARY'!$V$9,DF165,'ANNUAL SUMMARY'!$L$644)+SUMIFS('ANNUAL SUMMARY'!$CG$54,DU181,'ANNUAL SUMMARY'!$V$9,DF165,'ANNUAL SUMMARY'!$BI$6)+SUMIFS('ANNUAL SUMMARY'!$CG$112,DU181,'ANNUAL SUMMARY'!$V$9,DF165,'ANNUAL SUMMARY'!$BI$64)+SUMIFS('ANNUAL SUMMARY'!$CG$170,DU181,'ANNUAL SUMMARY'!$V$9,DF165,'ANNUAL SUMMARY'!$BI$122)+SUMIFS('ANNUAL SUMMARY'!$CG$228,DU181,'ANNUAL SUMMARY'!$V$9,DF165,'ANNUAL SUMMARY'!$BI$180)+SUMIFS('ANNUAL SUMMARY'!$CG$286,DU181,'ANNUAL SUMMARY'!$V$9,DF165,'ANNUAL SUMMARY'!$BI$238)+SUMIFS('ANNUAL SUMMARY'!$CG$344,DU181,'ANNUAL SUMMARY'!$V$9,DF165,'ANNUAL SUMMARY'!$BI$296)+SUMIFS('ANNUAL SUMMARY'!$CG$402,DU181,'ANNUAL SUMMARY'!$V$9,DF165,'ANNUAL SUMMARY'!$BI$354)+SUMIFS('ANNUAL SUMMARY'!$CG$460,DU181,'ANNUAL SUMMARY'!$V$9,DF165,'ANNUAL SUMMARY'!$BI$412)+SUMIFS('ANNUAL SUMMARY'!$CG$518,DU181,'ANNUAL SUMMARY'!$V$9,DF165,'ANNUAL SUMMARY'!$BI$470)+SUMIFS('ANNUAL SUMMARY'!$CG$576,DU181,'ANNUAL SUMMARY'!$V$9,DF165,'ANNUAL SUMMARY'!$BI$528)+SUMIFS('ANNUAL SUMMARY'!$CG$634,DU181,'ANNUAL SUMMARY'!$V$9,DF165,'ANNUAL SUMMARY'!$BI$586)+SUMIFS('ANNUAL SUMMARY'!$CG$692,DU181,'ANNUAL SUMMARY'!$V$9,DF165,'ANNUAL SUMMARY'!$BI$644)+SUMIFS('ANNUAL SUMMARY'!$EF$54,DU181,'ANNUAL SUMMARY'!$V$9,DF165,'ANNUAL SUMMARY'!$DH$6)+SUMIFS('ANNUAL SUMMARY'!$EF$112,DU181,'ANNUAL SUMMARY'!$V$9,DF165,'ANNUAL SUMMARY'!$DH$64)+SUMIFS('ANNUAL SUMMARY'!$EF$170,DU181,'ANNUAL SUMMARY'!$V$9,DF165,'ANNUAL SUMMARY'!$DH$122)+SUMIFS('ANNUAL SUMMARY'!$EF$228,DU181,'ANNUAL SUMMARY'!$V$9,DF165,'ANNUAL SUMMARY'!$DH$180)+SUMIFS('ANNUAL SUMMARY'!$EF$286,DU181,'ANNUAL SUMMARY'!$V$9,DF165,'ANNUAL SUMMARY'!$DH$238)+SUMIFS('ANNUAL SUMMARY'!$EF$344,DU181,'ANNUAL SUMMARY'!$V$9,DF165,'ANNUAL SUMMARY'!$DH$296)+SUMIFS('ANNUAL SUMMARY'!$EF$402,DU181,'ANNUAL SUMMARY'!$V$9,DF165,'ANNUAL SUMMARY'!$DH$354)+SUMIFS('ANNUAL SUMMARY'!$EF$460,DU181,'ANNUAL SUMMARY'!$V$9,DF165,'ANNUAL SUMMARY'!$DH$412)+SUMIFS('ANNUAL SUMMARY'!$EF$518,DU181,'ANNUAL SUMMARY'!$V$9,DF165,'ANNUAL SUMMARY'!$DH$470)+SUMIFS('ANNUAL SUMMARY'!$EF$576,DU181,'ANNUAL SUMMARY'!$V$9,DF165,'ANNUAL SUMMARY'!$DH$528)+SUMIFS('ANNUAL SUMMARY'!$EF$634,DU181,'ANNUAL SUMMARY'!$V$9,DF165,'ANNUAL SUMMARY'!$DH$586)+SUMIFS('ANNUAL SUMMARY'!$EF$692,DU181,'ANNUAL SUMMARY'!$V$9,DF165,'ANNUAL SUMMARY'!$DH$644)+SUMIFS('ANNUAL SUMMARY'!$GC$54,DU181,'ANNUAL SUMMARY'!$V$9,DF165,'ANNUAL SUMMARY'!$FE$6)+SUMIFS('ANNUAL SUMMARY'!$GC$112,DU181,'ANNUAL SUMMARY'!$V$9,DF165,'ANNUAL SUMMARY'!$FE$64)+SUMIFS('ANNUAL SUMMARY'!$GC$170,DU181,'ANNUAL SUMMARY'!$V$9,DF165,'ANNUAL SUMMARY'!$FE$122)+SUMIFS('ANNUAL SUMMARY'!$GC$228,DU181,'ANNUAL SUMMARY'!$V$9,DF165,'ANNUAL SUMMARY'!$FE$180)+SUMIFS('ANNUAL SUMMARY'!$GC$286,DU181,'ANNUAL SUMMARY'!$V$9,DF165,'ANNUAL SUMMARY'!$FE$238)+SUMIFS('ANNUAL SUMMARY'!$GC$344,DU181,'ANNUAL SUMMARY'!$V$9,DF165,'ANNUAL SUMMARY'!$FE$296)+SUMIFS('ANNUAL SUMMARY'!$GC$402,DU181,'ANNUAL SUMMARY'!$V$9,DF165,'ANNUAL SUMMARY'!$FE$354)+SUMIFS('ANNUAL SUMMARY'!$GC$460,DU181,'ANNUAL SUMMARY'!$V$9,DF165,'ANNUAL SUMMARY'!$FE$412)+SUMIFS('ANNUAL SUMMARY'!$GC$518,DU181,'ANNUAL SUMMARY'!$V$9,DF165,'ANNUAL SUMMARY'!$FE$470)+SUMIFS('ANNUAL SUMMARY'!$GC$576,DU181,'ANNUAL SUMMARY'!$V$9,DF165,'ANNUAL SUMMARY'!$FE$528)+SUMIFS('ANNUAL SUMMARY'!$GC$634,DU181,'ANNUAL SUMMARY'!$V$9,DF165,'ANNUAL SUMMARY'!$FE$586)+SUMIFS('ANNUAL SUMMARY'!$GC$692,DU181,'ANNUAL SUMMARY'!$V$9,DF165,'ANNUAL SUMMARY'!$FE$644)</f>
        <v>0</v>
      </c>
      <c r="EE181" s="727"/>
      <c r="EF181" s="727"/>
      <c r="EG181" s="727"/>
      <c r="EH181" s="727">
        <f>SUMIFS('ANNUAL SUMMARY'!$AN$54,DU181,'ANNUAL SUMMARY'!$V$9,DF165,'ANNUAL SUMMARY'!$L$6)+SUMIFS('ANNUAL SUMMARY'!$AN$112,DU181,'ANNUAL SUMMARY'!$V$9,DF165,'ANNUAL SUMMARY'!$L$64)+SUMIFS('ANNUAL SUMMARY'!$AN$170,DU181,'ANNUAL SUMMARY'!$V$9,DF165,'ANNUAL SUMMARY'!$L$122)+SUMIFS('ANNUAL SUMMARY'!$AN$228,DU181,'ANNUAL SUMMARY'!$V$9,DF165,'ANNUAL SUMMARY'!$L$180)+SUMIFS('ANNUAL SUMMARY'!$AN$286,DU181,'ANNUAL SUMMARY'!$V$9,DF165,'ANNUAL SUMMARY'!$L$238)+SUMIFS('ANNUAL SUMMARY'!$AN$344,DU181,'ANNUAL SUMMARY'!$V$9,DF165,'ANNUAL SUMMARY'!$L$296)+SUMIFS('ANNUAL SUMMARY'!$AN$402,DU181,'ANNUAL SUMMARY'!$V$9,DF165,'ANNUAL SUMMARY'!$L$354)+SUMIFS('ANNUAL SUMMARY'!$AN$460,DU181,'ANNUAL SUMMARY'!$V$9,DF165,'ANNUAL SUMMARY'!$L$412)+SUMIFS('ANNUAL SUMMARY'!$AN$518,DU181,'ANNUAL SUMMARY'!$V$9,DF165,'ANNUAL SUMMARY'!$L$470)+SUMIFS('ANNUAL SUMMARY'!$AN$576,DU181,'ANNUAL SUMMARY'!$V$9,DF165,'ANNUAL SUMMARY'!$L$528)+SUMIFS('ANNUAL SUMMARY'!$AN$634,DU181,'ANNUAL SUMMARY'!$V$9,DF165,'ANNUAL SUMMARY'!$L$586)+SUMIFS('ANNUAL SUMMARY'!$AN$692,DU181,'ANNUAL SUMMARY'!$V$9,DF165,'ANNUAL SUMMARY'!$L$644)+SUMIFS('ANNUAL SUMMARY'!$CK$54,DU181,'ANNUAL SUMMARY'!$V$9,DF165,'ANNUAL SUMMARY'!$BI$6)+SUMIFS('ANNUAL SUMMARY'!$CK$112,DU181,'ANNUAL SUMMARY'!$V$9,DF165,'ANNUAL SUMMARY'!$BI$64)+SUMIFS('ANNUAL SUMMARY'!$CK$170,DU181,'ANNUAL SUMMARY'!$V$9,DF165,'ANNUAL SUMMARY'!$BI$122)+SUMIFS('ANNUAL SUMMARY'!$CK$228,DU181,'ANNUAL SUMMARY'!$V$9,DF165,'ANNUAL SUMMARY'!$BI$180)+SUMIFS('ANNUAL SUMMARY'!$CK$286,DU181,'ANNUAL SUMMARY'!$V$9,DF165,'ANNUAL SUMMARY'!$BI$238)+SUMIFS('ANNUAL SUMMARY'!$CK$344,DU181,'ANNUAL SUMMARY'!$V$9,DF165,'ANNUAL SUMMARY'!$BI$296)+SUMIFS('ANNUAL SUMMARY'!$CK$402,DU181,'ANNUAL SUMMARY'!$V$9,DF165,'ANNUAL SUMMARY'!$BI$354)+SUMIFS('ANNUAL SUMMARY'!$CK$460,DU181,'ANNUAL SUMMARY'!$V$9,DF165,'ANNUAL SUMMARY'!$BI$412)+SUMIFS('ANNUAL SUMMARY'!$CK$518,DU181,'ANNUAL SUMMARY'!$V$9,DF165,'ANNUAL SUMMARY'!$BI$470)+SUMIFS('ANNUAL SUMMARY'!$CK$576,DU181,'ANNUAL SUMMARY'!$V$9,DF165,'ANNUAL SUMMARY'!$BI$528)+SUMIFS('ANNUAL SUMMARY'!$CK$634,DU181,'ANNUAL SUMMARY'!$V$9,DF165,'ANNUAL SUMMARY'!$BI$586)+SUMIFS('ANNUAL SUMMARY'!$CK$692,DU181,'ANNUAL SUMMARY'!$V$9,DF165,'ANNUAL SUMMARY'!$BI$644)+SUMIFS('ANNUAL SUMMARY'!$EJ$54,DU181,'ANNUAL SUMMARY'!$V$9,DF165,'ANNUAL SUMMARY'!$DH$6)+SUMIFS('ANNUAL SUMMARY'!$EJ$112,DU181,'ANNUAL SUMMARY'!$V$9,DF165,'ANNUAL SUMMARY'!$DH$64)+SUMIFS('ANNUAL SUMMARY'!$EJ$170,DU181,'ANNUAL SUMMARY'!$V$9,DF165,'ANNUAL SUMMARY'!$DH$122)+SUMIFS('ANNUAL SUMMARY'!$EJ$228,DU181,'ANNUAL SUMMARY'!$V$9,DF165,'ANNUAL SUMMARY'!$DH$180)+SUMIFS('ANNUAL SUMMARY'!$EJ$286,DU181,'ANNUAL SUMMARY'!$V$9,DF165,'ANNUAL SUMMARY'!$DH$238)+SUMIFS('ANNUAL SUMMARY'!$EJ$344,DU181,'ANNUAL SUMMARY'!$V$9,DF165,'ANNUAL SUMMARY'!$DH$296)+SUMIFS('ANNUAL SUMMARY'!$EJ$402,DU181,'ANNUAL SUMMARY'!$V$9,DF165,'ANNUAL SUMMARY'!$DH$354)+SUMIFS('ANNUAL SUMMARY'!$EJ$460,DU181,'ANNUAL SUMMARY'!$V$9,DF165,'ANNUAL SUMMARY'!$DH$412)+SUMIFS('ANNUAL SUMMARY'!$EJ$518,DU181,'ANNUAL SUMMARY'!$V$9,DF165,'ANNUAL SUMMARY'!$DH$470)+SUMIFS('ANNUAL SUMMARY'!$EJ$576,DU181,'ANNUAL SUMMARY'!$V$9,DF165,'ANNUAL SUMMARY'!$DH$528)+SUMIFS('ANNUAL SUMMARY'!$EJ$634,DU181,'ANNUAL SUMMARY'!$V$9,DF165,'ANNUAL SUMMARY'!$DH$586)+SUMIFS('ANNUAL SUMMARY'!$EJ$692,DU181,'ANNUAL SUMMARY'!$V$9,DF165,'ANNUAL SUMMARY'!$DH$644)+SUMIFS('ANNUAL SUMMARY'!$GG$54,DU181,'ANNUAL SUMMARY'!$V$9,DF165,'ANNUAL SUMMARY'!$FE$6)+SUMIFS('ANNUAL SUMMARY'!$GG$112,DU181,'ANNUAL SUMMARY'!$V$9,DF165,'ANNUAL SUMMARY'!$FE$64)+SUMIFS('ANNUAL SUMMARY'!$GG$170,DU181,'ANNUAL SUMMARY'!$V$9,DF165,'ANNUAL SUMMARY'!$FE$122)+SUMIFS('ANNUAL SUMMARY'!$GG$228,DU181,'ANNUAL SUMMARY'!$V$9,DF165,'ANNUAL SUMMARY'!$FE$180)+SUMIFS('ANNUAL SUMMARY'!$GG$286,DU181,'ANNUAL SUMMARY'!$V$9,DF165,'ANNUAL SUMMARY'!$FE$238)+SUMIFS('ANNUAL SUMMARY'!$GG$344,DU181,'ANNUAL SUMMARY'!$V$9,DF165,'ANNUAL SUMMARY'!$FE$296)+SUMIFS('ANNUAL SUMMARY'!$GG$402,DU181,'ANNUAL SUMMARY'!$V$9,DF165,'ANNUAL SUMMARY'!$FE$354)+SUMIFS('ANNUAL SUMMARY'!$GG$460,DU181,'ANNUAL SUMMARY'!$V$9,DF165,'ANNUAL SUMMARY'!$FE$412)+SUMIFS('ANNUAL SUMMARY'!$GG$518,DU181,'ANNUAL SUMMARY'!$V$9,DF165,'ANNUAL SUMMARY'!$FE$470)+SUMIFS('ANNUAL SUMMARY'!$GG$576,DU181,'ANNUAL SUMMARY'!$V$9,DF165,'ANNUAL SUMMARY'!$FE$528)+SUMIFS('ANNUAL SUMMARY'!$GG$634,DU181,'ANNUAL SUMMARY'!$V$9,DF165,'ANNUAL SUMMARY'!$FE$586)+SUMIFS('ANNUAL SUMMARY'!$GG$692,DU181,'ANNUAL SUMMARY'!$V$9,DF165,'ANNUAL SUMMARY'!$FE$644)</f>
        <v>0</v>
      </c>
      <c r="EI181" s="727"/>
      <c r="EJ181" s="727"/>
      <c r="EK181" s="727"/>
      <c r="EL181" s="728">
        <f>SUMIFS('ANNUAL SUMMARY'!$AR$54,DU181,'ANNUAL SUMMARY'!$V$9,DF165,'ANNUAL SUMMARY'!$L$6)+SUMIFS('ANNUAL SUMMARY'!$AR$112,DU181,'ANNUAL SUMMARY'!$V$9,DF165,'ANNUAL SUMMARY'!$L$64)+SUMIFS('ANNUAL SUMMARY'!$AR$170,DU181,'ANNUAL SUMMARY'!$V$9,DF165,'ANNUAL SUMMARY'!$L$122)+SUMIFS('ANNUAL SUMMARY'!$AR$228,DU181,'ANNUAL SUMMARY'!$V$9,DF165,'ANNUAL SUMMARY'!$L$180)+SUMIFS('ANNUAL SUMMARY'!$AR$286,DU181,'ANNUAL SUMMARY'!$V$9,DF165,'ANNUAL SUMMARY'!$L$238)+SUMIFS('ANNUAL SUMMARY'!$AR$344,DU181,'ANNUAL SUMMARY'!$V$9,DF165,'ANNUAL SUMMARY'!$L$296)+SUMIFS('ANNUAL SUMMARY'!$AR$402,DU181,'ANNUAL SUMMARY'!$V$9,DF165,'ANNUAL SUMMARY'!$L$354)+SUMIFS('ANNUAL SUMMARY'!$AR$460,DU181,'ANNUAL SUMMARY'!$V$9,DF165,'ANNUAL SUMMARY'!$L$412)+SUMIFS('ANNUAL SUMMARY'!$AR$518,DU181,'ANNUAL SUMMARY'!$V$9,DF165,'ANNUAL SUMMARY'!$L$470)+SUMIFS('ANNUAL SUMMARY'!$AR$576,DU181,'ANNUAL SUMMARY'!$V$9,DF165,'ANNUAL SUMMARY'!$L$528)+SUMIFS('ANNUAL SUMMARY'!$AR$634,DU181,'ANNUAL SUMMARY'!$V$9,DF165,'ANNUAL SUMMARY'!$L$586)+SUMIFS('ANNUAL SUMMARY'!$AR$692,DU181,'ANNUAL SUMMARY'!$V$9,DF165,'ANNUAL SUMMARY'!$L$644)+SUMIFS('ANNUAL SUMMARY'!$CO$54,DU181,'ANNUAL SUMMARY'!$V$9,DF165,'ANNUAL SUMMARY'!$BI$6)+SUMIFS('ANNUAL SUMMARY'!$CO$112,DU181,'ANNUAL SUMMARY'!$V$9,DF165,'ANNUAL SUMMARY'!$BI$64)+SUMIFS('ANNUAL SUMMARY'!$CO$170,DU181,'ANNUAL SUMMARY'!$V$9,DF165,'ANNUAL SUMMARY'!$BI$122)+SUMIFS('ANNUAL SUMMARY'!$CO$228,DU181,'ANNUAL SUMMARY'!$V$9,DF165,'ANNUAL SUMMARY'!$BI$180)+SUMIFS('ANNUAL SUMMARY'!$CO$286,DU181,'ANNUAL SUMMARY'!$V$9,DF165,'ANNUAL SUMMARY'!$BI$238)+SUMIFS('ANNUAL SUMMARY'!$CO$344,DU181,'ANNUAL SUMMARY'!$V$9,DF165,'ANNUAL SUMMARY'!$BI$296)+SUMIFS('ANNUAL SUMMARY'!$CO$402,DU181,'ANNUAL SUMMARY'!$V$9,DF165,'ANNUAL SUMMARY'!$BI$354)+SUMIFS('ANNUAL SUMMARY'!$CO$460,DU181,'ANNUAL SUMMARY'!$V$9,DF165,'ANNUAL SUMMARY'!$BI$412)+SUMIFS('ANNUAL SUMMARY'!$CO$518,DU181,'ANNUAL SUMMARY'!$V$9,DF165,'ANNUAL SUMMARY'!$BI$470)+SUMIFS('ANNUAL SUMMARY'!$CO$576,DU181,'ANNUAL SUMMARY'!$V$9,DF165,'ANNUAL SUMMARY'!$BI$528)+SUMIFS('ANNUAL SUMMARY'!$CO$634,DU181,'ANNUAL SUMMARY'!$V$9,DF165,'ANNUAL SUMMARY'!$BI$586)+SUMIFS('ANNUAL SUMMARY'!$CO$692,DU181,'ANNUAL SUMMARY'!$V$9,DF165,'ANNUAL SUMMARY'!$BI$644)+SUMIFS('ANNUAL SUMMARY'!$EN$54,DU181,'ANNUAL SUMMARY'!$V$9,DF165,'ANNUAL SUMMARY'!$DH$6)+SUMIFS('ANNUAL SUMMARY'!$EN$112,DU181,'ANNUAL SUMMARY'!$V$9,DF165,'ANNUAL SUMMARY'!$DH$64)+SUMIFS('ANNUAL SUMMARY'!$EN$170,DU181,'ANNUAL SUMMARY'!$V$9,DF165,'ANNUAL SUMMARY'!$DH$122)+SUMIFS('ANNUAL SUMMARY'!$EN$228,DU181,'ANNUAL SUMMARY'!$V$9,DF165,'ANNUAL SUMMARY'!$DH$180)+SUMIFS('ANNUAL SUMMARY'!$EN$286,DU181,'ANNUAL SUMMARY'!$V$9,DF165,'ANNUAL SUMMARY'!$DH$238)+SUMIFS('ANNUAL SUMMARY'!$EN$344,DU181,'ANNUAL SUMMARY'!$V$9,DF165,'ANNUAL SUMMARY'!$DH$296)+SUMIFS('ANNUAL SUMMARY'!$EN$402,DU181,'ANNUAL SUMMARY'!$V$9,DF165,'ANNUAL SUMMARY'!$DH$354)+SUMIFS('ANNUAL SUMMARY'!$EN$460,DU181,'ANNUAL SUMMARY'!$V$9,DF165,'ANNUAL SUMMARY'!$DH$412)+SUMIFS('ANNUAL SUMMARY'!$EN$518,DU181,'ANNUAL SUMMARY'!$V$9,DF165,'ANNUAL SUMMARY'!$DH$470)+SUMIFS('ANNUAL SUMMARY'!$EN$576,DU181,'ANNUAL SUMMARY'!$V$9,DF165,'ANNUAL SUMMARY'!$DH$528)+SUMIFS('ANNUAL SUMMARY'!$EN$634,DU181,'ANNUAL SUMMARY'!$V$9,DF165,'ANNUAL SUMMARY'!$DH$586)+SUMIFS('ANNUAL SUMMARY'!$EN$692,DU181,'ANNUAL SUMMARY'!$V$9,DF165,'ANNUAL SUMMARY'!$DH$644)+SUMIFS('ANNUAL SUMMARY'!$GK$54,DU181,'ANNUAL SUMMARY'!$V$9,DF165,'ANNUAL SUMMARY'!$FE$6)+SUMIFS('ANNUAL SUMMARY'!$GK$112,DU181,'ANNUAL SUMMARY'!$V$9,DF165,'ANNUAL SUMMARY'!$FE$64)+SUMIFS('ANNUAL SUMMARY'!$GK$170,DU181,'ANNUAL SUMMARY'!$V$9,DF165,'ANNUAL SUMMARY'!$FE$122)+SUMIFS('ANNUAL SUMMARY'!$GK$228,DU181,'ANNUAL SUMMARY'!$V$9,DF165,'ANNUAL SUMMARY'!$FE$180)+SUMIFS('ANNUAL SUMMARY'!$GK$286,DU181,'ANNUAL SUMMARY'!$V$9,DF165,'ANNUAL SUMMARY'!$FE$238)+SUMIFS('ANNUAL SUMMARY'!$GK$344,DU181,'ANNUAL SUMMARY'!$V$9,DF165,'ANNUAL SUMMARY'!$FE$296)+SUMIFS('ANNUAL SUMMARY'!$GK$402,DU181,'ANNUAL SUMMARY'!$V$9,DF165,'ANNUAL SUMMARY'!$FE$354)+SUMIFS('ANNUAL SUMMARY'!$GK$460,DU181,'ANNUAL SUMMARY'!$V$9,DF165,'ANNUAL SUMMARY'!$FE$412)+SUMIFS('ANNUAL SUMMARY'!$GK$518,DU181,'ANNUAL SUMMARY'!$V$9,DF165,'ANNUAL SUMMARY'!$FE$470)+SUMIFS('ANNUAL SUMMARY'!$GK$576,DU181,'ANNUAL SUMMARY'!$V$9,DF165,'ANNUAL SUMMARY'!$FE$528)+SUMIFS('ANNUAL SUMMARY'!$GK$634,DU181,'ANNUAL SUMMARY'!$V$9,DF165,'ANNUAL SUMMARY'!$FE$586)+SUMIFS('ANNUAL SUMMARY'!$GK$692,DU181,'ANNUAL SUMMARY'!$V$9,DF165,'ANNUAL SUMMARY'!$FE$644)</f>
        <v>0</v>
      </c>
      <c r="EM181" s="728"/>
      <c r="EN181" s="728"/>
      <c r="EO181" s="728">
        <f>SUMIFS('ANNUAL SUMMARY'!$AU$54,DU181,'ANNUAL SUMMARY'!$V$9,DF165,'ANNUAL SUMMARY'!$L$6)+SUMIFS('ANNUAL SUMMARY'!$AU$112,DU181,'ANNUAL SUMMARY'!$V$9,DF165,'ANNUAL SUMMARY'!$L$64)+SUMIFS('ANNUAL SUMMARY'!$AU$170,DU181,'ANNUAL SUMMARY'!$V$9,DF165,'ANNUAL SUMMARY'!$L$122)+SUMIFS('ANNUAL SUMMARY'!$AU$228,DU181,'ANNUAL SUMMARY'!$V$9,DF165,'ANNUAL SUMMARY'!$L$180)+SUMIFS('ANNUAL SUMMARY'!$AU$286,DU181,'ANNUAL SUMMARY'!$V$9,DF165,'ANNUAL SUMMARY'!$L$238)+SUMIFS('ANNUAL SUMMARY'!$AU$344,DU181,'ANNUAL SUMMARY'!$V$9,DF165,'ANNUAL SUMMARY'!$L$296)+SUMIFS('ANNUAL SUMMARY'!$AU$402,DU181,'ANNUAL SUMMARY'!$V$9,DF165,'ANNUAL SUMMARY'!$L$354)+SUMIFS('ANNUAL SUMMARY'!$AU$460,DU181,'ANNUAL SUMMARY'!$V$9,DF165,'ANNUAL SUMMARY'!$L$412)+SUMIFS('ANNUAL SUMMARY'!$AU$518,DU181,'ANNUAL SUMMARY'!$V$9,DF165,'ANNUAL SUMMARY'!$L$470)+SUMIFS('ANNUAL SUMMARY'!$AU$576,DU181,'ANNUAL SUMMARY'!$V$9,DF165,'ANNUAL SUMMARY'!$L$528)+SUMIFS('ANNUAL SUMMARY'!$AU$634,DU181,'ANNUAL SUMMARY'!$V$9,DF165,'ANNUAL SUMMARY'!$L$586)+SUMIFS('ANNUAL SUMMARY'!$AU$692,DU181,'ANNUAL SUMMARY'!$V$9,DF165,'ANNUAL SUMMARY'!$L$644)+SUMIFS('ANNUAL SUMMARY'!$CR$54,DU181,'ANNUAL SUMMARY'!$V$9,DF165,'ANNUAL SUMMARY'!$BI$6)+SUMIFS('ANNUAL SUMMARY'!$CR$112,DU181,'ANNUAL SUMMARY'!$V$9,DF165,'ANNUAL SUMMARY'!$BI$64)+SUMIFS('ANNUAL SUMMARY'!$CR$170,DU181,'ANNUAL SUMMARY'!$V$9,DF165,'ANNUAL SUMMARY'!$BI$122)+SUMIFS('ANNUAL SUMMARY'!$CR$228,DU181,'ANNUAL SUMMARY'!$V$9,DF165,'ANNUAL SUMMARY'!$BI$180)+SUMIFS('ANNUAL SUMMARY'!$CR$286,DU181,'ANNUAL SUMMARY'!$V$9,DF165,'ANNUAL SUMMARY'!$BI$238)+SUMIFS('ANNUAL SUMMARY'!$CR$344,DU181,'ANNUAL SUMMARY'!$V$9,DF165,'ANNUAL SUMMARY'!$BI$296)+SUMIFS('ANNUAL SUMMARY'!$CR$402,DU181,'ANNUAL SUMMARY'!$V$9,DF165,'ANNUAL SUMMARY'!$BI$354)+SUMIFS('ANNUAL SUMMARY'!$CR$460,DU181,'ANNUAL SUMMARY'!$V$9,DF165,'ANNUAL SUMMARY'!$BI$412)+SUMIFS('ANNUAL SUMMARY'!$CR$518,DU181,'ANNUAL SUMMARY'!$V$9,DF165,'ANNUAL SUMMARY'!$BI$470)+SUMIFS('ANNUAL SUMMARY'!$CR$576,DU181,'ANNUAL SUMMARY'!$V$9,DF165,'ANNUAL SUMMARY'!$BI$528)+SUMIFS('ANNUAL SUMMARY'!$CR$634,DU181,'ANNUAL SUMMARY'!$V$9,DF165,'ANNUAL SUMMARY'!$BI$586)+SUMIFS('ANNUAL SUMMARY'!$CR$692,DU181,'ANNUAL SUMMARY'!$V$9,DF165,'ANNUAL SUMMARY'!$BI$644)+SUMIFS('ANNUAL SUMMARY'!$EQ$54,DU181,'ANNUAL SUMMARY'!$V$9,DF165,'ANNUAL SUMMARY'!$DH$6)+SUMIFS('ANNUAL SUMMARY'!$EQ$112,DU181,'ANNUAL SUMMARY'!$V$9,DF165,'ANNUAL SUMMARY'!$DH$64)+SUMIFS('ANNUAL SUMMARY'!$EQ$170,DU181,'ANNUAL SUMMARY'!$V$9,DF165,'ANNUAL SUMMARY'!$DH$122)+SUMIFS('ANNUAL SUMMARY'!$EQ$228,DU181,'ANNUAL SUMMARY'!$V$9,DF165,'ANNUAL SUMMARY'!$DH$180)+SUMIFS('ANNUAL SUMMARY'!$EQ$286,DU181,'ANNUAL SUMMARY'!$V$9,DF165,'ANNUAL SUMMARY'!$DH$238)+SUMIFS('ANNUAL SUMMARY'!$EQ$344,DU181,'ANNUAL SUMMARY'!$V$9,DF165,'ANNUAL SUMMARY'!$DH$296)+SUMIFS('ANNUAL SUMMARY'!$EQ$402,DU181,'ANNUAL SUMMARY'!$V$9,DF165,'ANNUAL SUMMARY'!$DH$354)+SUMIFS('ANNUAL SUMMARY'!$EQ$460,DU181,'ANNUAL SUMMARY'!$V$9,DF165,'ANNUAL SUMMARY'!$DH$412)+SUMIFS('ANNUAL SUMMARY'!$EQ$518,DU181,'ANNUAL SUMMARY'!$V$9,DF165,'ANNUAL SUMMARY'!$DH$470)+SUMIFS('ANNUAL SUMMARY'!$EQ$576,DU181,'ANNUAL SUMMARY'!$V$9,DF165,'ANNUAL SUMMARY'!$DH$528)+SUMIFS('ANNUAL SUMMARY'!$EQ$634,DU181,'ANNUAL SUMMARY'!$V$9,DF165,'ANNUAL SUMMARY'!$DH$586)+SUMIFS('ANNUAL SUMMARY'!$EQ$692,DU181,'ANNUAL SUMMARY'!$V$9,DF165,'ANNUAL SUMMARY'!$DH$644)+SUMIFS('ANNUAL SUMMARY'!$GN$54,DU181,'ANNUAL SUMMARY'!$V$9,DF165,'ANNUAL SUMMARY'!$FE$6)+SUMIFS('ANNUAL SUMMARY'!$GN$112,DU181,'ANNUAL SUMMARY'!$V$9,DF165,'ANNUAL SUMMARY'!$FE$64)+SUMIFS('ANNUAL SUMMARY'!$GN$170,DU181,'ANNUAL SUMMARY'!$V$9,DF165,'ANNUAL SUMMARY'!$FE$122)+SUMIFS('ANNUAL SUMMARY'!$GN$228,DU181,'ANNUAL SUMMARY'!$V$9,DF165,'ANNUAL SUMMARY'!$FE$180)+SUMIFS('ANNUAL SUMMARY'!$GN$286,DU181,'ANNUAL SUMMARY'!$V$9,DF165,'ANNUAL SUMMARY'!$FE$238)+SUMIFS('ANNUAL SUMMARY'!$GN$344,DU181,'ANNUAL SUMMARY'!$V$9,DF165,'ANNUAL SUMMARY'!$FE$296)+SUMIFS('ANNUAL SUMMARY'!$GN$402,DU181,'ANNUAL SUMMARY'!$V$9,DF165,'ANNUAL SUMMARY'!$FE$354)+SUMIFS('ANNUAL SUMMARY'!$GN$460,DU181,'ANNUAL SUMMARY'!$V$9,DF165,'ANNUAL SUMMARY'!$FE$412)+SUMIFS('ANNUAL SUMMARY'!$GN$518,DU181,'ANNUAL SUMMARY'!$V$9,DF165,'ANNUAL SUMMARY'!$FE$470)+SUMIFS('ANNUAL SUMMARY'!$GN$576,DU181,'ANNUAL SUMMARY'!$V$9,DF165,'ANNUAL SUMMARY'!$FE$528)+SUMIFS('ANNUAL SUMMARY'!$GN$634,DU181,'ANNUAL SUMMARY'!$V$9,DF165,'ANNUAL SUMMARY'!$FE$586)+SUMIFS('ANNUAL SUMMARY'!$GN$692,DU181,'ANNUAL SUMMARY'!$V$9,DF165,'ANNUAL SUMMARY'!$FE$644)</f>
        <v>0</v>
      </c>
      <c r="EP181" s="728"/>
      <c r="EQ181" s="1260"/>
      <c r="ER181" s="1263"/>
      <c r="ES181" s="154"/>
      <c r="ET181" s="658"/>
      <c r="EU181" s="658"/>
      <c r="EV181" s="658"/>
      <c r="EW181" s="658"/>
      <c r="EX181" s="624"/>
      <c r="EY181" s="624"/>
      <c r="EZ181" s="624"/>
      <c r="FA181" s="624"/>
      <c r="FB181" s="624"/>
      <c r="FC181" s="624"/>
      <c r="FD181" s="624"/>
      <c r="FE181" s="624"/>
      <c r="FF181" s="658"/>
      <c r="FG181" s="658"/>
      <c r="FH181" s="658"/>
      <c r="FI181" s="658"/>
      <c r="FJ181" s="658"/>
      <c r="FK181" s="658"/>
      <c r="FL181" s="658"/>
      <c r="FM181" s="658"/>
      <c r="FN181" s="658"/>
      <c r="FO181" s="658"/>
      <c r="FP181" s="658"/>
      <c r="FQ181" s="15"/>
      <c r="FR181" s="812">
        <f>IF(FR171=0," ",FR171+5)</f>
        <v>2027</v>
      </c>
      <c r="FS181" s="813"/>
      <c r="FT181" s="813"/>
      <c r="FU181" s="813"/>
      <c r="FV181" s="813"/>
      <c r="FW181" s="1118">
        <f>SUMIFS('ANNUAL SUMMARY'!$AF$54,FR181,'ANNUAL SUMMARY'!$V$9,FC165,'ANNUAL SUMMARY'!$L$6)+SUMIFS('ANNUAL SUMMARY'!$AF$112,FR181,'ANNUAL SUMMARY'!$V$9,FC165,'ANNUAL SUMMARY'!$L$64)+SUMIFS('ANNUAL SUMMARY'!$AF$170,FR181,'ANNUAL SUMMARY'!$V$9,FC165,'ANNUAL SUMMARY'!$L$122)+SUMIFS('ANNUAL SUMMARY'!$AF$228,FR181,'ANNUAL SUMMARY'!$V$9,FC165,'ANNUAL SUMMARY'!$L$180)+SUMIFS('ANNUAL SUMMARY'!$AF$286,FR181,'ANNUAL SUMMARY'!$V$9,FC165,'ANNUAL SUMMARY'!$L$238)+SUMIFS('ANNUAL SUMMARY'!$AF$344,FR181,'ANNUAL SUMMARY'!$V$9,FC165,'ANNUAL SUMMARY'!$L$296)+SUMIFS('ANNUAL SUMMARY'!$AF$402,FR181,'ANNUAL SUMMARY'!$V$9,FC165,'ANNUAL SUMMARY'!$L$354)+SUMIFS('ANNUAL SUMMARY'!$AF$460,FR181,'ANNUAL SUMMARY'!$V$9,FC165,'ANNUAL SUMMARY'!$L$412)+SUMIFS('ANNUAL SUMMARY'!$AF$518,FR181,'ANNUAL SUMMARY'!$V$9,FC165,'ANNUAL SUMMARY'!$L$470)+SUMIFS('ANNUAL SUMMARY'!$AF$576,FR181,'ANNUAL SUMMARY'!$V$9,FC165,'ANNUAL SUMMARY'!$L$528)+SUMIFS('ANNUAL SUMMARY'!$AF$634,FR181,'ANNUAL SUMMARY'!$V$9,FC165,'ANNUAL SUMMARY'!$L$586)+SUMIFS('ANNUAL SUMMARY'!$AF$692,FR181,'ANNUAL SUMMARY'!$V$9,FC165,'ANNUAL SUMMARY'!$L$644)+SUMIFS('ANNUAL SUMMARY'!$CC$54,FR181,'ANNUAL SUMMARY'!$V$9,FC165,'ANNUAL SUMMARY'!$BI$6)+SUMIFS('ANNUAL SUMMARY'!$CC$112,FR181,'ANNUAL SUMMARY'!$V$9,FC165,'ANNUAL SUMMARY'!$BI$64)+SUMIFS('ANNUAL SUMMARY'!$CC$170,FR181,'ANNUAL SUMMARY'!$V$9,FC165,'ANNUAL SUMMARY'!$BI$122)+SUMIFS('ANNUAL SUMMARY'!$CC$228,FR181,'ANNUAL SUMMARY'!$V$9,FC165,'ANNUAL SUMMARY'!$BI$180)+SUMIFS('ANNUAL SUMMARY'!$CC$286,FR181,'ANNUAL SUMMARY'!$V$9,FC165,'ANNUAL SUMMARY'!$BI$238)+SUMIFS('ANNUAL SUMMARY'!$CC$344,FR181,'ANNUAL SUMMARY'!$V$9,FC165,'ANNUAL SUMMARY'!$BI$296)+SUMIFS('ANNUAL SUMMARY'!$CC$402,FR181,'ANNUAL SUMMARY'!$V$9,FC165,'ANNUAL SUMMARY'!$BI$354)+SUMIFS('ANNUAL SUMMARY'!$CC$460,FR181,'ANNUAL SUMMARY'!$V$9,FC165,'ANNUAL SUMMARY'!$BI$412)+SUMIFS('ANNUAL SUMMARY'!$CC$518,FR181,'ANNUAL SUMMARY'!$V$9,FC165,'ANNUAL SUMMARY'!$BI$470)+SUMIFS('ANNUAL SUMMARY'!$CC$576,FR181,'ANNUAL SUMMARY'!$V$9,FC165,'ANNUAL SUMMARY'!$BI$528)+SUMIFS('ANNUAL SUMMARY'!$CC$634,FR181,'ANNUAL SUMMARY'!$V$9,FC165,'ANNUAL SUMMARY'!$BI$586)+SUMIFS('ANNUAL SUMMARY'!$CC$692,FR181,'ANNUAL SUMMARY'!$V$9,FC165,'ANNUAL SUMMARY'!$BI$644)+SUMIFS('ANNUAL SUMMARY'!$EB$54,FR181,'ANNUAL SUMMARY'!$V$9,FC165,'ANNUAL SUMMARY'!$DH$6)+SUMIFS('ANNUAL SUMMARY'!$EB$112,FR181,'ANNUAL SUMMARY'!$V$9,FC165,'ANNUAL SUMMARY'!$DH$64)+SUMIFS('ANNUAL SUMMARY'!$EB$170,FR181,'ANNUAL SUMMARY'!$V$9,FC165,'ANNUAL SUMMARY'!$DH$122)+SUMIFS('ANNUAL SUMMARY'!$EB$228,FR181,'ANNUAL SUMMARY'!$V$9,FC165,'ANNUAL SUMMARY'!$DH$180)+SUMIFS('ANNUAL SUMMARY'!$EB$286,FR181,'ANNUAL SUMMARY'!$V$9,FC165,'ANNUAL SUMMARY'!$DH$238)+SUMIFS('ANNUAL SUMMARY'!$EB$344,FR181,'ANNUAL SUMMARY'!$V$9,FC165,'ANNUAL SUMMARY'!$DH$296)+SUMIFS('ANNUAL SUMMARY'!$EB$402,FR181,'ANNUAL SUMMARY'!$V$9,FC165,'ANNUAL SUMMARY'!$DH$354)+SUMIFS('ANNUAL SUMMARY'!$EB$460,FR181,'ANNUAL SUMMARY'!$V$9,FC165,'ANNUAL SUMMARY'!$DH$412)+SUMIFS('ANNUAL SUMMARY'!$EB$518,FR181,'ANNUAL SUMMARY'!$V$9,FC165,'ANNUAL SUMMARY'!$DH$470)+SUMIFS('ANNUAL SUMMARY'!$EB$576,FR181,'ANNUAL SUMMARY'!$V$9,FC165,'ANNUAL SUMMARY'!$DH$528)+SUMIFS('ANNUAL SUMMARY'!$EB$634,FR181,'ANNUAL SUMMARY'!$V$9,FC165,'ANNUAL SUMMARY'!$DH$586)+SUMIFS('ANNUAL SUMMARY'!$EB$692,FR181,'ANNUAL SUMMARY'!$V$9,FC165,'ANNUAL SUMMARY'!$DH$644)+SUMIFS('ANNUAL SUMMARY'!$FY$54,FR181,'ANNUAL SUMMARY'!$V$9,FC165,'ANNUAL SUMMARY'!$FE$6)+SUMIFS('ANNUAL SUMMARY'!$FY$112,FR181,'ANNUAL SUMMARY'!$V$9,FC165,'ANNUAL SUMMARY'!$FE$64)+SUMIFS('ANNUAL SUMMARY'!$FY$170,FR181,'ANNUAL SUMMARY'!$V$9,FC165,'ANNUAL SUMMARY'!$FE$122)+SUMIFS('ANNUAL SUMMARY'!$FY$228,FR181,'ANNUAL SUMMARY'!$V$9,FC165,'ANNUAL SUMMARY'!$FE$180)+SUMIFS('ANNUAL SUMMARY'!$FY$286,FR181,'ANNUAL SUMMARY'!$V$9,FC165,'ANNUAL SUMMARY'!$FE$238)+SUMIFS('ANNUAL SUMMARY'!$FY$344,FR181,'ANNUAL SUMMARY'!$V$9,FC165,'ANNUAL SUMMARY'!$FE$296)+SUMIFS('ANNUAL SUMMARY'!$FY$402,FR181,'ANNUAL SUMMARY'!$V$9,FC165,'ANNUAL SUMMARY'!$FE$354)+SUMIFS('ANNUAL SUMMARY'!$FY$460,FR181,'ANNUAL SUMMARY'!$V$9,FC165,'ANNUAL SUMMARY'!$FE$412)+SUMIFS('ANNUAL SUMMARY'!$FY$518,FR181,'ANNUAL SUMMARY'!$V$9,FC165,'ANNUAL SUMMARY'!$FE$470)+SUMIFS('ANNUAL SUMMARY'!$FY$576,FR181,'ANNUAL SUMMARY'!$V$9,FC165,'ANNUAL SUMMARY'!$FE$528)+SUMIFS('ANNUAL SUMMARY'!$FY$634,FR181,'ANNUAL SUMMARY'!$V$9,FC165,'ANNUAL SUMMARY'!$FE$586)+SUMIFS('ANNUAL SUMMARY'!$FY$692,FR181,'ANNUAL SUMMARY'!$V$9,FC165,'ANNUAL SUMMARY'!$FE$644)</f>
        <v>0</v>
      </c>
      <c r="FX181" s="727"/>
      <c r="FY181" s="727"/>
      <c r="FZ181" s="727"/>
      <c r="GA181" s="727">
        <f>SUMIFS('ANNUAL SUMMARY'!$AJ$54,FR181,'ANNUAL SUMMARY'!$V$9,FC165,'ANNUAL SUMMARY'!$L$6)+SUMIFS('ANNUAL SUMMARY'!$AJ$112,FR181,'ANNUAL SUMMARY'!$V$9,FC165,'ANNUAL SUMMARY'!$L$64)+SUMIFS('ANNUAL SUMMARY'!$AJ$170,FR181,'ANNUAL SUMMARY'!$V$9,FC165,'ANNUAL SUMMARY'!$L$122)+SUMIFS('ANNUAL SUMMARY'!$AJ$228,FR181,'ANNUAL SUMMARY'!$V$9,FC165,'ANNUAL SUMMARY'!$L$180)+SUMIFS('ANNUAL SUMMARY'!$AJ$286,FR181,'ANNUAL SUMMARY'!$V$9,FC165,'ANNUAL SUMMARY'!$L$238)+SUMIFS('ANNUAL SUMMARY'!$AJ$344,FR181,'ANNUAL SUMMARY'!$V$9,FC165,'ANNUAL SUMMARY'!$L$296)+SUMIFS('ANNUAL SUMMARY'!$AJ$402,FR181,'ANNUAL SUMMARY'!$V$9,FC165,'ANNUAL SUMMARY'!$L$354)+SUMIFS('ANNUAL SUMMARY'!$AJ$460,FR181,'ANNUAL SUMMARY'!$V$9,FC165,'ANNUAL SUMMARY'!$L$412)+SUMIFS('ANNUAL SUMMARY'!$AJ$518,FR181,'ANNUAL SUMMARY'!$V$9,FC165,'ANNUAL SUMMARY'!$L$470)+SUMIFS('ANNUAL SUMMARY'!$AJ$576,FR181,'ANNUAL SUMMARY'!$V$9,FC165,'ANNUAL SUMMARY'!$L$528)+SUMIFS('ANNUAL SUMMARY'!$AJ$634,FR181,'ANNUAL SUMMARY'!$V$9,FC165,'ANNUAL SUMMARY'!$L$586)+SUMIFS('ANNUAL SUMMARY'!$AJ$692,FR181,'ANNUAL SUMMARY'!$V$9,FC165,'ANNUAL SUMMARY'!$L$644)+SUMIFS('ANNUAL SUMMARY'!$CG$54,FR181,'ANNUAL SUMMARY'!$V$9,FC165,'ANNUAL SUMMARY'!$BI$6)+SUMIFS('ANNUAL SUMMARY'!$CG$112,FR181,'ANNUAL SUMMARY'!$V$9,FC165,'ANNUAL SUMMARY'!$BI$64)+SUMIFS('ANNUAL SUMMARY'!$CG$170,FR181,'ANNUAL SUMMARY'!$V$9,FC165,'ANNUAL SUMMARY'!$BI$122)+SUMIFS('ANNUAL SUMMARY'!$CG$228,FR181,'ANNUAL SUMMARY'!$V$9,FC165,'ANNUAL SUMMARY'!$BI$180)+SUMIFS('ANNUAL SUMMARY'!$CG$286,FR181,'ANNUAL SUMMARY'!$V$9,FC165,'ANNUAL SUMMARY'!$BI$238)+SUMIFS('ANNUAL SUMMARY'!$CG$344,FR181,'ANNUAL SUMMARY'!$V$9,FC165,'ANNUAL SUMMARY'!$BI$296)+SUMIFS('ANNUAL SUMMARY'!$CG$402,FR181,'ANNUAL SUMMARY'!$V$9,FC165,'ANNUAL SUMMARY'!$BI$354)+SUMIFS('ANNUAL SUMMARY'!$CG$460,FR181,'ANNUAL SUMMARY'!$V$9,FC165,'ANNUAL SUMMARY'!$BI$412)+SUMIFS('ANNUAL SUMMARY'!$CG$518,FR181,'ANNUAL SUMMARY'!$V$9,FC165,'ANNUAL SUMMARY'!$BI$470)+SUMIFS('ANNUAL SUMMARY'!$CG$576,FR181,'ANNUAL SUMMARY'!$V$9,FC165,'ANNUAL SUMMARY'!$BI$528)+SUMIFS('ANNUAL SUMMARY'!$CG$634,FR181,'ANNUAL SUMMARY'!$V$9,FC165,'ANNUAL SUMMARY'!$BI$586)+SUMIFS('ANNUAL SUMMARY'!$CG$692,FR181,'ANNUAL SUMMARY'!$V$9,FC165,'ANNUAL SUMMARY'!$BI$644)+SUMIFS('ANNUAL SUMMARY'!$EF$54,FR181,'ANNUAL SUMMARY'!$V$9,FC165,'ANNUAL SUMMARY'!$DH$6)+SUMIFS('ANNUAL SUMMARY'!$EF$112,FR181,'ANNUAL SUMMARY'!$V$9,FC165,'ANNUAL SUMMARY'!$DH$64)+SUMIFS('ANNUAL SUMMARY'!$EF$170,FR181,'ANNUAL SUMMARY'!$V$9,FC165,'ANNUAL SUMMARY'!$DH$122)+SUMIFS('ANNUAL SUMMARY'!$EF$228,FR181,'ANNUAL SUMMARY'!$V$9,FC165,'ANNUAL SUMMARY'!$DH$180)+SUMIFS('ANNUAL SUMMARY'!$EF$286,FR181,'ANNUAL SUMMARY'!$V$9,FC165,'ANNUAL SUMMARY'!$DH$238)+SUMIFS('ANNUAL SUMMARY'!$EF$344,FR181,'ANNUAL SUMMARY'!$V$9,FC165,'ANNUAL SUMMARY'!$DH$296)+SUMIFS('ANNUAL SUMMARY'!$EF$402,FR181,'ANNUAL SUMMARY'!$V$9,FC165,'ANNUAL SUMMARY'!$DH$354)+SUMIFS('ANNUAL SUMMARY'!$EF$460,FR181,'ANNUAL SUMMARY'!$V$9,FC165,'ANNUAL SUMMARY'!$DH$412)+SUMIFS('ANNUAL SUMMARY'!$EF$518,FR181,'ANNUAL SUMMARY'!$V$9,FC165,'ANNUAL SUMMARY'!$DH$470)+SUMIFS('ANNUAL SUMMARY'!$EF$576,FR181,'ANNUAL SUMMARY'!$V$9,FC165,'ANNUAL SUMMARY'!$DH$528)+SUMIFS('ANNUAL SUMMARY'!$EF$634,FR181,'ANNUAL SUMMARY'!$V$9,FC165,'ANNUAL SUMMARY'!$DH$586)+SUMIFS('ANNUAL SUMMARY'!$EF$692,FR181,'ANNUAL SUMMARY'!$V$9,FC165,'ANNUAL SUMMARY'!$DH$644)+SUMIFS('ANNUAL SUMMARY'!$GC$54,FR181,'ANNUAL SUMMARY'!$V$9,FC165,'ANNUAL SUMMARY'!$FE$6)+SUMIFS('ANNUAL SUMMARY'!$GC$112,FR181,'ANNUAL SUMMARY'!$V$9,FC165,'ANNUAL SUMMARY'!$FE$64)+SUMIFS('ANNUAL SUMMARY'!$GC$170,FR181,'ANNUAL SUMMARY'!$V$9,FC165,'ANNUAL SUMMARY'!$FE$122)+SUMIFS('ANNUAL SUMMARY'!$GC$228,FR181,'ANNUAL SUMMARY'!$V$9,FC165,'ANNUAL SUMMARY'!$FE$180)+SUMIFS('ANNUAL SUMMARY'!$GC$286,FR181,'ANNUAL SUMMARY'!$V$9,FC165,'ANNUAL SUMMARY'!$FE$238)+SUMIFS('ANNUAL SUMMARY'!$GC$344,FR181,'ANNUAL SUMMARY'!$V$9,FC165,'ANNUAL SUMMARY'!$FE$296)+SUMIFS('ANNUAL SUMMARY'!$GC$402,FR181,'ANNUAL SUMMARY'!$V$9,FC165,'ANNUAL SUMMARY'!$FE$354)+SUMIFS('ANNUAL SUMMARY'!$GC$460,FR181,'ANNUAL SUMMARY'!$V$9,FC165,'ANNUAL SUMMARY'!$FE$412)+SUMIFS('ANNUAL SUMMARY'!$GC$518,FR181,'ANNUAL SUMMARY'!$V$9,FC165,'ANNUAL SUMMARY'!$FE$470)+SUMIFS('ANNUAL SUMMARY'!$GC$576,FR181,'ANNUAL SUMMARY'!$V$9,FC165,'ANNUAL SUMMARY'!$FE$528)+SUMIFS('ANNUAL SUMMARY'!$GC$634,FR181,'ANNUAL SUMMARY'!$V$9,FC165,'ANNUAL SUMMARY'!$FE$586)+SUMIFS('ANNUAL SUMMARY'!$GC$692,FR181,'ANNUAL SUMMARY'!$V$9,FC165,'ANNUAL SUMMARY'!$FE$644)</f>
        <v>0</v>
      </c>
      <c r="GB181" s="727"/>
      <c r="GC181" s="727"/>
      <c r="GD181" s="727"/>
      <c r="GE181" s="727">
        <f>SUMIFS('ANNUAL SUMMARY'!$AN$54,FR181,'ANNUAL SUMMARY'!$V$9,FC165,'ANNUAL SUMMARY'!$L$6)+SUMIFS('ANNUAL SUMMARY'!$AN$112,FR181,'ANNUAL SUMMARY'!$V$9,FC165,'ANNUAL SUMMARY'!$L$64)+SUMIFS('ANNUAL SUMMARY'!$AN$170,FR181,'ANNUAL SUMMARY'!$V$9,FC165,'ANNUAL SUMMARY'!$L$122)+SUMIFS('ANNUAL SUMMARY'!$AN$228,FR181,'ANNUAL SUMMARY'!$V$9,FC165,'ANNUAL SUMMARY'!$L$180)+SUMIFS('ANNUAL SUMMARY'!$AN$286,FR181,'ANNUAL SUMMARY'!$V$9,FC165,'ANNUAL SUMMARY'!$L$238)+SUMIFS('ANNUAL SUMMARY'!$AN$344,FR181,'ANNUAL SUMMARY'!$V$9,FC165,'ANNUAL SUMMARY'!$L$296)+SUMIFS('ANNUAL SUMMARY'!$AN$402,FR181,'ANNUAL SUMMARY'!$V$9,FC165,'ANNUAL SUMMARY'!$L$354)+SUMIFS('ANNUAL SUMMARY'!$AN$460,FR181,'ANNUAL SUMMARY'!$V$9,FC165,'ANNUAL SUMMARY'!$L$412)+SUMIFS('ANNUAL SUMMARY'!$AN$518,FR181,'ANNUAL SUMMARY'!$V$9,FC165,'ANNUAL SUMMARY'!$L$470)+SUMIFS('ANNUAL SUMMARY'!$AN$576,FR181,'ANNUAL SUMMARY'!$V$9,FC165,'ANNUAL SUMMARY'!$L$528)+SUMIFS('ANNUAL SUMMARY'!$AN$634,FR181,'ANNUAL SUMMARY'!$V$9,FC165,'ANNUAL SUMMARY'!$L$586)+SUMIFS('ANNUAL SUMMARY'!$AN$692,FR181,'ANNUAL SUMMARY'!$V$9,FC165,'ANNUAL SUMMARY'!$L$644)+SUMIFS('ANNUAL SUMMARY'!$CK$54,FR181,'ANNUAL SUMMARY'!$V$9,FC165,'ANNUAL SUMMARY'!$BI$6)+SUMIFS('ANNUAL SUMMARY'!$CK$112,FR181,'ANNUAL SUMMARY'!$V$9,FC165,'ANNUAL SUMMARY'!$BI$64)+SUMIFS('ANNUAL SUMMARY'!$CK$170,FR181,'ANNUAL SUMMARY'!$V$9,FC165,'ANNUAL SUMMARY'!$BI$122)+SUMIFS('ANNUAL SUMMARY'!$CK$228,FR181,'ANNUAL SUMMARY'!$V$9,FC165,'ANNUAL SUMMARY'!$BI$180)+SUMIFS('ANNUAL SUMMARY'!$CK$286,FR181,'ANNUAL SUMMARY'!$V$9,FC165,'ANNUAL SUMMARY'!$BI$238)+SUMIFS('ANNUAL SUMMARY'!$CK$344,FR181,'ANNUAL SUMMARY'!$V$9,FC165,'ANNUAL SUMMARY'!$BI$296)+SUMIFS('ANNUAL SUMMARY'!$CK$402,FR181,'ANNUAL SUMMARY'!$V$9,FC165,'ANNUAL SUMMARY'!$BI$354)+SUMIFS('ANNUAL SUMMARY'!$CK$460,FR181,'ANNUAL SUMMARY'!$V$9,FC165,'ANNUAL SUMMARY'!$BI$412)+SUMIFS('ANNUAL SUMMARY'!$CK$518,FR181,'ANNUAL SUMMARY'!$V$9,FC165,'ANNUAL SUMMARY'!$BI$470)+SUMIFS('ANNUAL SUMMARY'!$CK$576,FR181,'ANNUAL SUMMARY'!$V$9,FC165,'ANNUAL SUMMARY'!$BI$528)+SUMIFS('ANNUAL SUMMARY'!$CK$634,FR181,'ANNUAL SUMMARY'!$V$9,FC165,'ANNUAL SUMMARY'!$BI$586)+SUMIFS('ANNUAL SUMMARY'!$CK$692,FR181,'ANNUAL SUMMARY'!$V$9,FC165,'ANNUAL SUMMARY'!$BI$644)+SUMIFS('ANNUAL SUMMARY'!$EJ$54,FR181,'ANNUAL SUMMARY'!$V$9,FC165,'ANNUAL SUMMARY'!$DH$6)+SUMIFS('ANNUAL SUMMARY'!$EJ$112,FR181,'ANNUAL SUMMARY'!$V$9,FC165,'ANNUAL SUMMARY'!$DH$64)+SUMIFS('ANNUAL SUMMARY'!$EJ$170,FR181,'ANNUAL SUMMARY'!$V$9,FC165,'ANNUAL SUMMARY'!$DH$122)+SUMIFS('ANNUAL SUMMARY'!$EJ$228,FR181,'ANNUAL SUMMARY'!$V$9,FC165,'ANNUAL SUMMARY'!$DH$180)+SUMIFS('ANNUAL SUMMARY'!$EJ$286,FR181,'ANNUAL SUMMARY'!$V$9,FC165,'ANNUAL SUMMARY'!$DH$238)+SUMIFS('ANNUAL SUMMARY'!$EJ$344,FR181,'ANNUAL SUMMARY'!$V$9,FC165,'ANNUAL SUMMARY'!$DH$296)+SUMIFS('ANNUAL SUMMARY'!$EJ$402,FR181,'ANNUAL SUMMARY'!$V$9,FC165,'ANNUAL SUMMARY'!$DH$354)+SUMIFS('ANNUAL SUMMARY'!$EJ$460,FR181,'ANNUAL SUMMARY'!$V$9,FC165,'ANNUAL SUMMARY'!$DH$412)+SUMIFS('ANNUAL SUMMARY'!$EJ$518,FR181,'ANNUAL SUMMARY'!$V$9,FC165,'ANNUAL SUMMARY'!$DH$470)+SUMIFS('ANNUAL SUMMARY'!$EJ$576,FR181,'ANNUAL SUMMARY'!$V$9,FC165,'ANNUAL SUMMARY'!$DH$528)+SUMIFS('ANNUAL SUMMARY'!$EJ$634,FR181,'ANNUAL SUMMARY'!$V$9,FC165,'ANNUAL SUMMARY'!$DH$586)+SUMIFS('ANNUAL SUMMARY'!$EJ$692,FR181,'ANNUAL SUMMARY'!$V$9,FC165,'ANNUAL SUMMARY'!$DH$644)+SUMIFS('ANNUAL SUMMARY'!$GG$54,FR181,'ANNUAL SUMMARY'!$V$9,FC165,'ANNUAL SUMMARY'!$FE$6)+SUMIFS('ANNUAL SUMMARY'!$GG$112,FR181,'ANNUAL SUMMARY'!$V$9,FC165,'ANNUAL SUMMARY'!$FE$64)+SUMIFS('ANNUAL SUMMARY'!$GG$170,FR181,'ANNUAL SUMMARY'!$V$9,FC165,'ANNUAL SUMMARY'!$FE$122)+SUMIFS('ANNUAL SUMMARY'!$GG$228,FR181,'ANNUAL SUMMARY'!$V$9,FC165,'ANNUAL SUMMARY'!$FE$180)+SUMIFS('ANNUAL SUMMARY'!$GG$286,FR181,'ANNUAL SUMMARY'!$V$9,FC165,'ANNUAL SUMMARY'!$FE$238)+SUMIFS('ANNUAL SUMMARY'!$GG$344,FR181,'ANNUAL SUMMARY'!$V$9,FC165,'ANNUAL SUMMARY'!$FE$296)+SUMIFS('ANNUAL SUMMARY'!$GG$402,FR181,'ANNUAL SUMMARY'!$V$9,FC165,'ANNUAL SUMMARY'!$FE$354)+SUMIFS('ANNUAL SUMMARY'!$GG$460,FR181,'ANNUAL SUMMARY'!$V$9,FC165,'ANNUAL SUMMARY'!$FE$412)+SUMIFS('ANNUAL SUMMARY'!$GG$518,FR181,'ANNUAL SUMMARY'!$V$9,FC165,'ANNUAL SUMMARY'!$FE$470)+SUMIFS('ANNUAL SUMMARY'!$GG$576,FR181,'ANNUAL SUMMARY'!$V$9,FC165,'ANNUAL SUMMARY'!$FE$528)+SUMIFS('ANNUAL SUMMARY'!$GG$634,FR181,'ANNUAL SUMMARY'!$V$9,FC165,'ANNUAL SUMMARY'!$FE$586)+SUMIFS('ANNUAL SUMMARY'!$GG$692,FR181,'ANNUAL SUMMARY'!$V$9,FC165,'ANNUAL SUMMARY'!$FE$644)</f>
        <v>0</v>
      </c>
      <c r="GF181" s="727"/>
      <c r="GG181" s="727"/>
      <c r="GH181" s="727"/>
      <c r="GI181" s="728">
        <f>SUMIFS('ANNUAL SUMMARY'!$AR$54,FR181,'ANNUAL SUMMARY'!$V$9,FC165,'ANNUAL SUMMARY'!$L$6)+SUMIFS('ANNUAL SUMMARY'!$AR$112,FR181,'ANNUAL SUMMARY'!$V$9,FC165,'ANNUAL SUMMARY'!$L$64)+SUMIFS('ANNUAL SUMMARY'!$AR$170,FR181,'ANNUAL SUMMARY'!$V$9,FC165,'ANNUAL SUMMARY'!$L$122)+SUMIFS('ANNUAL SUMMARY'!$AR$228,FR181,'ANNUAL SUMMARY'!$V$9,FC165,'ANNUAL SUMMARY'!$L$180)+SUMIFS('ANNUAL SUMMARY'!$AR$286,FR181,'ANNUAL SUMMARY'!$V$9,FC165,'ANNUAL SUMMARY'!$L$238)+SUMIFS('ANNUAL SUMMARY'!$AR$344,FR181,'ANNUAL SUMMARY'!$V$9,FC165,'ANNUAL SUMMARY'!$L$296)+SUMIFS('ANNUAL SUMMARY'!$AR$402,FR181,'ANNUAL SUMMARY'!$V$9,FC165,'ANNUAL SUMMARY'!$L$354)+SUMIFS('ANNUAL SUMMARY'!$AR$460,FR181,'ANNUAL SUMMARY'!$V$9,FC165,'ANNUAL SUMMARY'!$L$412)+SUMIFS('ANNUAL SUMMARY'!$AR$518,FR181,'ANNUAL SUMMARY'!$V$9,FC165,'ANNUAL SUMMARY'!$L$470)+SUMIFS('ANNUAL SUMMARY'!$AR$576,FR181,'ANNUAL SUMMARY'!$V$9,FC165,'ANNUAL SUMMARY'!$L$528)+SUMIFS('ANNUAL SUMMARY'!$AR$634,FR181,'ANNUAL SUMMARY'!$V$9,FC165,'ANNUAL SUMMARY'!$L$586)+SUMIFS('ANNUAL SUMMARY'!$AR$692,FR181,'ANNUAL SUMMARY'!$V$9,FC165,'ANNUAL SUMMARY'!$L$644)+SUMIFS('ANNUAL SUMMARY'!$CO$54,FR181,'ANNUAL SUMMARY'!$V$9,FC165,'ANNUAL SUMMARY'!$BI$6)+SUMIFS('ANNUAL SUMMARY'!$CO$112,FR181,'ANNUAL SUMMARY'!$V$9,FC165,'ANNUAL SUMMARY'!$BI$64)+SUMIFS('ANNUAL SUMMARY'!$CO$170,FR181,'ANNUAL SUMMARY'!$V$9,FC165,'ANNUAL SUMMARY'!$BI$122)+SUMIFS('ANNUAL SUMMARY'!$CO$228,FR181,'ANNUAL SUMMARY'!$V$9,FC165,'ANNUAL SUMMARY'!$BI$180)+SUMIFS('ANNUAL SUMMARY'!$CO$286,FR181,'ANNUAL SUMMARY'!$V$9,FC165,'ANNUAL SUMMARY'!$BI$238)+SUMIFS('ANNUAL SUMMARY'!$CO$344,FR181,'ANNUAL SUMMARY'!$V$9,FC165,'ANNUAL SUMMARY'!$BI$296)+SUMIFS('ANNUAL SUMMARY'!$CO$402,FR181,'ANNUAL SUMMARY'!$V$9,FC165,'ANNUAL SUMMARY'!$BI$354)+SUMIFS('ANNUAL SUMMARY'!$CO$460,FR181,'ANNUAL SUMMARY'!$V$9,FC165,'ANNUAL SUMMARY'!$BI$412)+SUMIFS('ANNUAL SUMMARY'!$CO$518,FR181,'ANNUAL SUMMARY'!$V$9,FC165,'ANNUAL SUMMARY'!$BI$470)+SUMIFS('ANNUAL SUMMARY'!$CO$576,FR181,'ANNUAL SUMMARY'!$V$9,FC165,'ANNUAL SUMMARY'!$BI$528)+SUMIFS('ANNUAL SUMMARY'!$CO$634,FR181,'ANNUAL SUMMARY'!$V$9,FC165,'ANNUAL SUMMARY'!$BI$586)+SUMIFS('ANNUAL SUMMARY'!$CO$692,FR181,'ANNUAL SUMMARY'!$V$9,FC165,'ANNUAL SUMMARY'!$BI$644)+SUMIFS('ANNUAL SUMMARY'!$EN$54,FR181,'ANNUAL SUMMARY'!$V$9,FC165,'ANNUAL SUMMARY'!$DH$6)+SUMIFS('ANNUAL SUMMARY'!$EN$112,FR181,'ANNUAL SUMMARY'!$V$9,FC165,'ANNUAL SUMMARY'!$DH$64)+SUMIFS('ANNUAL SUMMARY'!$EN$170,FR181,'ANNUAL SUMMARY'!$V$9,FC165,'ANNUAL SUMMARY'!$DH$122)+SUMIFS('ANNUAL SUMMARY'!$EN$228,FR181,'ANNUAL SUMMARY'!$V$9,FC165,'ANNUAL SUMMARY'!$DH$180)+SUMIFS('ANNUAL SUMMARY'!$EN$286,FR181,'ANNUAL SUMMARY'!$V$9,FC165,'ANNUAL SUMMARY'!$DH$238)+SUMIFS('ANNUAL SUMMARY'!$EN$344,FR181,'ANNUAL SUMMARY'!$V$9,FC165,'ANNUAL SUMMARY'!$DH$296)+SUMIFS('ANNUAL SUMMARY'!$EN$402,FR181,'ANNUAL SUMMARY'!$V$9,FC165,'ANNUAL SUMMARY'!$DH$354)+SUMIFS('ANNUAL SUMMARY'!$EN$460,FR181,'ANNUAL SUMMARY'!$V$9,FC165,'ANNUAL SUMMARY'!$DH$412)+SUMIFS('ANNUAL SUMMARY'!$EN$518,FR181,'ANNUAL SUMMARY'!$V$9,FC165,'ANNUAL SUMMARY'!$DH$470)+SUMIFS('ANNUAL SUMMARY'!$EN$576,FR181,'ANNUAL SUMMARY'!$V$9,FC165,'ANNUAL SUMMARY'!$DH$528)+SUMIFS('ANNUAL SUMMARY'!$EN$634,FR181,'ANNUAL SUMMARY'!$V$9,FC165,'ANNUAL SUMMARY'!$DH$586)+SUMIFS('ANNUAL SUMMARY'!$EN$692,FR181,'ANNUAL SUMMARY'!$V$9,FC165,'ANNUAL SUMMARY'!$DH$644)+SUMIFS('ANNUAL SUMMARY'!$GK$54,FR181,'ANNUAL SUMMARY'!$V$9,FC165,'ANNUAL SUMMARY'!$FE$6)+SUMIFS('ANNUAL SUMMARY'!$GK$112,FR181,'ANNUAL SUMMARY'!$V$9,FC165,'ANNUAL SUMMARY'!$FE$64)+SUMIFS('ANNUAL SUMMARY'!$GK$170,FR181,'ANNUAL SUMMARY'!$V$9,FC165,'ANNUAL SUMMARY'!$FE$122)+SUMIFS('ANNUAL SUMMARY'!$GK$228,FR181,'ANNUAL SUMMARY'!$V$9,FC165,'ANNUAL SUMMARY'!$FE$180)+SUMIFS('ANNUAL SUMMARY'!$GK$286,FR181,'ANNUAL SUMMARY'!$V$9,FC165,'ANNUAL SUMMARY'!$FE$238)+SUMIFS('ANNUAL SUMMARY'!$GK$344,FR181,'ANNUAL SUMMARY'!$V$9,FC165,'ANNUAL SUMMARY'!$FE$296)+SUMIFS('ANNUAL SUMMARY'!$GK$402,FR181,'ANNUAL SUMMARY'!$V$9,FC165,'ANNUAL SUMMARY'!$FE$354)+SUMIFS('ANNUAL SUMMARY'!$GK$460,FR181,'ANNUAL SUMMARY'!$V$9,FC165,'ANNUAL SUMMARY'!$FE$412)+SUMIFS('ANNUAL SUMMARY'!$GK$518,FR181,'ANNUAL SUMMARY'!$V$9,FC165,'ANNUAL SUMMARY'!$FE$470)+SUMIFS('ANNUAL SUMMARY'!$GK$576,FR181,'ANNUAL SUMMARY'!$V$9,FC165,'ANNUAL SUMMARY'!$FE$528)+SUMIFS('ANNUAL SUMMARY'!$GK$634,FR181,'ANNUAL SUMMARY'!$V$9,FC165,'ANNUAL SUMMARY'!$FE$586)+SUMIFS('ANNUAL SUMMARY'!$GK$692,FR181,'ANNUAL SUMMARY'!$V$9,FC165,'ANNUAL SUMMARY'!$FE$644)</f>
        <v>0</v>
      </c>
      <c r="GJ181" s="728"/>
      <c r="GK181" s="728"/>
      <c r="GL181" s="728">
        <f>SUMIFS('ANNUAL SUMMARY'!$AU$54,FR181,'ANNUAL SUMMARY'!$V$9,FC165,'ANNUAL SUMMARY'!$L$6)+SUMIFS('ANNUAL SUMMARY'!$AU$112,FR181,'ANNUAL SUMMARY'!$V$9,FC165,'ANNUAL SUMMARY'!$L$64)+SUMIFS('ANNUAL SUMMARY'!$AU$170,FR181,'ANNUAL SUMMARY'!$V$9,FC165,'ANNUAL SUMMARY'!$L$122)+SUMIFS('ANNUAL SUMMARY'!$AU$228,FR181,'ANNUAL SUMMARY'!$V$9,FC165,'ANNUAL SUMMARY'!$L$180)+SUMIFS('ANNUAL SUMMARY'!$AU$286,FR181,'ANNUAL SUMMARY'!$V$9,FC165,'ANNUAL SUMMARY'!$L$238)+SUMIFS('ANNUAL SUMMARY'!$AU$344,FR181,'ANNUAL SUMMARY'!$V$9,FC165,'ANNUAL SUMMARY'!$L$296)+SUMIFS('ANNUAL SUMMARY'!$AU$402,FR181,'ANNUAL SUMMARY'!$V$9,FC165,'ANNUAL SUMMARY'!$L$354)+SUMIFS('ANNUAL SUMMARY'!$AU$460,FR181,'ANNUAL SUMMARY'!$V$9,FC165,'ANNUAL SUMMARY'!$L$412)+SUMIFS('ANNUAL SUMMARY'!$AU$518,FR181,'ANNUAL SUMMARY'!$V$9,FC165,'ANNUAL SUMMARY'!$L$470)+SUMIFS('ANNUAL SUMMARY'!$AU$576,FR181,'ANNUAL SUMMARY'!$V$9,FC165,'ANNUAL SUMMARY'!$L$528)+SUMIFS('ANNUAL SUMMARY'!$AU$634,FR181,'ANNUAL SUMMARY'!$V$9,FC165,'ANNUAL SUMMARY'!$L$586)+SUMIFS('ANNUAL SUMMARY'!$AU$692,FR181,'ANNUAL SUMMARY'!$V$9,FC165,'ANNUAL SUMMARY'!$L$644)+SUMIFS('ANNUAL SUMMARY'!$CR$54,FR181,'ANNUAL SUMMARY'!$V$9,FC165,'ANNUAL SUMMARY'!$BI$6)+SUMIFS('ANNUAL SUMMARY'!$CR$112,FR181,'ANNUAL SUMMARY'!$V$9,FC165,'ANNUAL SUMMARY'!$BI$64)+SUMIFS('ANNUAL SUMMARY'!$CR$170,FR181,'ANNUAL SUMMARY'!$V$9,FC165,'ANNUAL SUMMARY'!$BI$122)+SUMIFS('ANNUAL SUMMARY'!$CR$228,FR181,'ANNUAL SUMMARY'!$V$9,FC165,'ANNUAL SUMMARY'!$BI$180)+SUMIFS('ANNUAL SUMMARY'!$CR$286,FR181,'ANNUAL SUMMARY'!$V$9,FC165,'ANNUAL SUMMARY'!$BI$238)+SUMIFS('ANNUAL SUMMARY'!$CR$344,FR181,'ANNUAL SUMMARY'!$V$9,FC165,'ANNUAL SUMMARY'!$BI$296)+SUMIFS('ANNUAL SUMMARY'!$CR$402,FR181,'ANNUAL SUMMARY'!$V$9,FC165,'ANNUAL SUMMARY'!$BI$354)+SUMIFS('ANNUAL SUMMARY'!$CR$460,FR181,'ANNUAL SUMMARY'!$V$9,FC165,'ANNUAL SUMMARY'!$BI$412)+SUMIFS('ANNUAL SUMMARY'!$CR$518,FR181,'ANNUAL SUMMARY'!$V$9,FC165,'ANNUAL SUMMARY'!$BI$470)+SUMIFS('ANNUAL SUMMARY'!$CR$576,FR181,'ANNUAL SUMMARY'!$V$9,FC165,'ANNUAL SUMMARY'!$BI$528)+SUMIFS('ANNUAL SUMMARY'!$CR$634,FR181,'ANNUAL SUMMARY'!$V$9,FC165,'ANNUAL SUMMARY'!$BI$586)+SUMIFS('ANNUAL SUMMARY'!$CR$692,FR181,'ANNUAL SUMMARY'!$V$9,FC165,'ANNUAL SUMMARY'!$BI$644)+SUMIFS('ANNUAL SUMMARY'!$EQ$54,FR181,'ANNUAL SUMMARY'!$V$9,FC165,'ANNUAL SUMMARY'!$DH$6)+SUMIFS('ANNUAL SUMMARY'!$EQ$112,FR181,'ANNUAL SUMMARY'!$V$9,FC165,'ANNUAL SUMMARY'!$DH$64)+SUMIFS('ANNUAL SUMMARY'!$EQ$170,FR181,'ANNUAL SUMMARY'!$V$9,FC165,'ANNUAL SUMMARY'!$DH$122)+SUMIFS('ANNUAL SUMMARY'!$EQ$228,FR181,'ANNUAL SUMMARY'!$V$9,FC165,'ANNUAL SUMMARY'!$DH$180)+SUMIFS('ANNUAL SUMMARY'!$EQ$286,FR181,'ANNUAL SUMMARY'!$V$9,FC165,'ANNUAL SUMMARY'!$DH$238)+SUMIFS('ANNUAL SUMMARY'!$EQ$344,FR181,'ANNUAL SUMMARY'!$V$9,FC165,'ANNUAL SUMMARY'!$DH$296)+SUMIFS('ANNUAL SUMMARY'!$EQ$402,FR181,'ANNUAL SUMMARY'!$V$9,FC165,'ANNUAL SUMMARY'!$DH$354)+SUMIFS('ANNUAL SUMMARY'!$EQ$460,FR181,'ANNUAL SUMMARY'!$V$9,FC165,'ANNUAL SUMMARY'!$DH$412)+SUMIFS('ANNUAL SUMMARY'!$EQ$518,FR181,'ANNUAL SUMMARY'!$V$9,FC165,'ANNUAL SUMMARY'!$DH$470)+SUMIFS('ANNUAL SUMMARY'!$EQ$576,FR181,'ANNUAL SUMMARY'!$V$9,FC165,'ANNUAL SUMMARY'!$DH$528)+SUMIFS('ANNUAL SUMMARY'!$EQ$634,FR181,'ANNUAL SUMMARY'!$V$9,FC165,'ANNUAL SUMMARY'!$DH$586)+SUMIFS('ANNUAL SUMMARY'!$EQ$692,FR181,'ANNUAL SUMMARY'!$V$9,FC165,'ANNUAL SUMMARY'!$DH$644)+SUMIFS('ANNUAL SUMMARY'!$GN$54,FR181,'ANNUAL SUMMARY'!$V$9,FC165,'ANNUAL SUMMARY'!$FE$6)+SUMIFS('ANNUAL SUMMARY'!$GN$112,FR181,'ANNUAL SUMMARY'!$V$9,FC165,'ANNUAL SUMMARY'!$FE$64)+SUMIFS('ANNUAL SUMMARY'!$GN$170,FR181,'ANNUAL SUMMARY'!$V$9,FC165,'ANNUAL SUMMARY'!$FE$122)+SUMIFS('ANNUAL SUMMARY'!$GN$228,FR181,'ANNUAL SUMMARY'!$V$9,FC165,'ANNUAL SUMMARY'!$FE$180)+SUMIFS('ANNUAL SUMMARY'!$GN$286,FR181,'ANNUAL SUMMARY'!$V$9,FC165,'ANNUAL SUMMARY'!$FE$238)+SUMIFS('ANNUAL SUMMARY'!$GN$344,FR181,'ANNUAL SUMMARY'!$V$9,FC165,'ANNUAL SUMMARY'!$FE$296)+SUMIFS('ANNUAL SUMMARY'!$GN$402,FR181,'ANNUAL SUMMARY'!$V$9,FC165,'ANNUAL SUMMARY'!$FE$354)+SUMIFS('ANNUAL SUMMARY'!$GN$460,FR181,'ANNUAL SUMMARY'!$V$9,FC165,'ANNUAL SUMMARY'!$FE$412)+SUMIFS('ANNUAL SUMMARY'!$GN$518,FR181,'ANNUAL SUMMARY'!$V$9,FC165,'ANNUAL SUMMARY'!$FE$470)+SUMIFS('ANNUAL SUMMARY'!$GN$576,FR181,'ANNUAL SUMMARY'!$V$9,FC165,'ANNUAL SUMMARY'!$FE$528)+SUMIFS('ANNUAL SUMMARY'!$GN$634,FR181,'ANNUAL SUMMARY'!$V$9,FC165,'ANNUAL SUMMARY'!$FE$586)+SUMIFS('ANNUAL SUMMARY'!$GN$692,FR181,'ANNUAL SUMMARY'!$V$9,FC165,'ANNUAL SUMMARY'!$FE$644)</f>
        <v>0</v>
      </c>
      <c r="GM181" s="728"/>
      <c r="GN181" s="728"/>
      <c r="GO181" s="1263"/>
    </row>
    <row r="182" spans="1:197" ht="9.75" customHeight="1" x14ac:dyDescent="0.25">
      <c r="A182" s="154"/>
      <c r="B182" s="798" t="str">
        <f>'ANNUAL SUMMARY'!$C$27</f>
        <v>PIC</v>
      </c>
      <c r="C182" s="730"/>
      <c r="D182" s="730"/>
      <c r="E182" s="730"/>
      <c r="F182" s="792">
        <f>SUMIF('ANNUAL SUMMARY'!$FE$622,K165,'ANNUAL SUMMARY'!$FA$643)+SUMIF('ANNUAL SUMMARY'!$DH$622,K165,'ANNUAL SUMMARY'!$DD$643)+SUMIF('ANNUAL SUMMARY'!$BI$622,K165,'ANNUAL SUMMARY'!$BE$643)+SUMIF('ANNUAL SUMMARY'!$L$622,K165,'ANNUAL SUMMARY'!$H$643)+SUMIF('ANNUAL SUMMARY'!$FE$566,K165,'ANNUAL SUMMARY'!$FA$587)+SUMIF('ANNUAL SUMMARY'!$DH$566,K165,'ANNUAL SUMMARY'!$DD$587)+SUMIF('ANNUAL SUMMARY'!$BI$566,K165,'ANNUAL SUMMARY'!$BE$587)+SUMIF('ANNUAL SUMMARY'!$L$566,K165,'ANNUAL SUMMARY'!$H$587)+SUMIF('ANNUAL SUMMARY'!$FE$510,K165,'ANNUAL SUMMARY'!$FA$531)+SUMIF('ANNUAL SUMMARY'!$DH$510,K165,'ANNUAL SUMMARY'!$DD$531)+SUMIF('ANNUAL SUMMARY'!$BI$510,K165,'ANNUAL SUMMARY'!$BE$531)+SUMIF('ANNUAL SUMMARY'!$L$510,K165,'ANNUAL SUMMARY'!$H$531)+SUMIF('ANNUAL SUMMARY'!$FE$454,K165,'ANNUAL SUMMARY'!$FA$475)+SUMIF('ANNUAL SUMMARY'!$DH$454,K165,'ANNUAL SUMMARY'!$DD$475)+SUMIF('ANNUAL SUMMARY'!$BI$454,K165,'ANNUAL SUMMARY'!$BE$475)+SUMIF('ANNUAL SUMMARY'!$L$454,K165,'ANNUAL SUMMARY'!$H$475)+SUMIF('ANNUAL SUMMARY'!$FE$398,K165,'ANNUAL SUMMARY'!$FA$419)+SUMIF('ANNUAL SUMMARY'!$DH$398,K165,'ANNUAL SUMMARY'!$DD$419)+SUMIF('ANNUAL SUMMARY'!$BI$398,K165,'ANNUAL SUMMARY'!$BE$419)+SUMIF('ANNUAL SUMMARY'!$L$398,K165,'ANNUAL SUMMARY'!$H$419)+SUMIF('ANNUAL SUMMARY'!$FE$342,K165,'ANNUAL SUMMARY'!$FA$363)+SUMIF('ANNUAL SUMMARY'!$DH$342,K165,'ANNUAL SUMMARY'!$DD$363)+SUMIF('ANNUAL SUMMARY'!$BI$342,K165,'ANNUAL SUMMARY'!$BE$363)+SUMIF('ANNUAL SUMMARY'!$L$342,K165,'ANNUAL SUMMARY'!$H$363)+SUMIF('ANNUAL SUMMARY'!$FE$286,K165,'ANNUAL SUMMARY'!$FA$307)+SUMIF('ANNUAL SUMMARY'!$DH$286,K165,'ANNUAL SUMMARY'!$DD$307)+SUMIF('ANNUAL SUMMARY'!$BI$286,K165,'ANNUAL SUMMARY'!$BE$307)+SUMIF('ANNUAL SUMMARY'!$L$286,K165,'ANNUAL SUMMARY'!$H$307)+SUMIF('ANNUAL SUMMARY'!$FE$230,K165,'ANNUAL SUMMARY'!$FA$251)+SUMIF('ANNUAL SUMMARY'!$DH$230,K165,'ANNUAL SUMMARY'!$DD$251)+SUMIF('ANNUAL SUMMARY'!$BI$230,K165,'ANNUAL SUMMARY'!$BE$251)+SUMIF('ANNUAL SUMMARY'!$L$230,K165,'ANNUAL SUMMARY'!$H$251)+SUMIF('ANNUAL SUMMARY'!$FE$174,K165,'ANNUAL SUMMARY'!$FA$195)+SUMIF('ANNUAL SUMMARY'!$DH$174,K165,'ANNUAL SUMMARY'!$DD$195)+SUMIF('ANNUAL SUMMARY'!$BI$174,K165,'ANNUAL SUMMARY'!$BE$195)+SUMIF('ANNUAL SUMMARY'!$L$174,K165,'ANNUAL SUMMARY'!$H$195)+SUMIF('ANNUAL SUMMARY'!$FE$118,K165,'ANNUAL SUMMARY'!$FA$139)+SUMIF('ANNUAL SUMMARY'!$DH$118,K165,'ANNUAL SUMMARY'!$DD$139)+SUMIF('ANNUAL SUMMARY'!$BI$118,K165,'ANNUAL SUMMARY'!$BE$139)+SUMIF('ANNUAL SUMMARY'!$L$118,K165,'ANNUAL SUMMARY'!$H$139)+SUMIF('ANNUAL SUMMARY'!$FE$62,K165,'ANNUAL SUMMARY'!$FA$83)+SUMIF('ANNUAL SUMMARY'!$DH$62,K165,'ANNUAL SUMMARY'!$DD$83)+SUMIF('ANNUAL SUMMARY'!$BI$62,K165,'ANNUAL SUMMARY'!$BE$83)+SUMIF('ANNUAL SUMMARY'!$L$62,K165,'ANNUAL SUMMARY'!$H$83)+SUMIF('ANNUAL SUMMARY'!$FE$6,K165,'ANNUAL SUMMARY'!$FA$27)+SUMIF('ANNUAL SUMMARY'!$DH$6,K165,'ANNUAL SUMMARY'!$DD$27)+SUMIF('ANNUAL SUMMARY'!$BI$6,K165,'ANNUAL SUMMARY'!$BE$27)+SUMIF('ANNUAL SUMMARY'!$L$6,K165,'ANNUAL SUMMARY'!$H$27)+SUMIF('PREVIOUS LOGS'!$K$6,K165,'PREVIOUS LOGS'!$F$23)+SUMIF('PREVIOUS LOGS'!$K$59,$K$6,'PREVIOUS LOGS'!$F$76)+SUMIF('PREVIOUS LOGS'!$K$112,K165,'PREVIOUS LOGS'!$F$129)+SUMIF('PREVIOUS LOGS'!$K$165,K165,'PREVIOUS LOGS'!$F$182)+SUMIF('PREVIOUS LOGS'!$K$218,K165,'PREVIOUS LOGS'!$F$235)+SUMIF('PREVIOUS LOGS'!$K$271,K165,'PREVIOUS LOGS'!$F$288)+SUMIF('PREVIOUS LOGS'!$K$324,K165,'PREVIOUS LOGS'!$F$341)+SUMIF('PREVIOUS LOGS'!$BH$6,K165,'PREVIOUS LOGS'!$BD$23)+SUMIF('PREVIOUS LOGS'!$BH$59,$K$6,'PREVIOUS LOGS'!$BD$76)+SUMIF('PREVIOUS LOGS'!$BH$112,K165,'PREVIOUS LOGS'!$BD$129)+SUMIF('PREVIOUS LOGS'!$BH$165,K165,'PREVIOUS LOGS'!$BD$182)+SUMIF('PREVIOUS LOGS'!$BH$218,K165,'PREVIOUS LOGS'!$BD$235)+SUMIF('PREVIOUS LOGS'!$BH$271,K165,'PREVIOUS LOGS'!$BD$288)+SUMIF('PREVIOUS LOGS'!$BH$324,K165,'PREVIOUS LOGS'!$BD$341)+SUMIF('PREVIOUS LOGS'!$DF$6,K165,'PREVIOUS LOGS'!$DB$23)+SUMIF('PREVIOUS LOGS'!$DF$59,$K$6,'PREVIOUS LOGS'!$DB$76)+SUMIF('PREVIOUS LOGS'!$DF$112,K165,'PREVIOUS LOGS'!$DB$129)+SUMIF('PREVIOUS LOGS'!$DF$165,K165,'PREVIOUS LOGS'!$DB$182)+SUMIF('PREVIOUS LOGS'!$DF$218,K165,'PREVIOUS LOGS'!$DB$235)+SUMIF('PREVIOUS LOGS'!$DF$271,K165,'PREVIOUS LOGS'!$DB$288)+SUMIF('PREVIOUS LOGS'!$DF$324,K165,'PREVIOUS LOGS'!$DB$341)+SUMIF('PREVIOUS LOGS'!$FC$6,K165,'PREVIOUS LOGS'!$EY$23)+SUMIF('PREVIOUS LOGS'!$FC$59,$K$6,'PREVIOUS LOGS'!$EY$76)+SUMIF('PREVIOUS LOGS'!$FC$112,K165,'PREVIOUS LOGS'!$EY$129)+SUMIF('PREVIOUS LOGS'!$FC$165,K165,'PREVIOUS LOGS'!$EY$182)+SUMIF('PREVIOUS LOGS'!$FC$218,K165,'PREVIOUS LOGS'!$EY$235)+SUMIF('PREVIOUS LOGS'!$FC$271,K165,'PREVIOUS LOGS'!$EY$288)+SUMIF('PREVIOUS LOGS'!$FC$324,K165,'PREVIOUS LOGS'!$EY$341)</f>
        <v>0</v>
      </c>
      <c r="G182" s="793"/>
      <c r="H182" s="793"/>
      <c r="I182" s="793"/>
      <c r="J182" s="793"/>
      <c r="K182" s="793"/>
      <c r="L182" s="794"/>
      <c r="M182" s="643"/>
      <c r="N182" s="729" t="str">
        <f>'ANNUAL SUMMARY'!$O$27</f>
        <v>DAY</v>
      </c>
      <c r="O182" s="862"/>
      <c r="P182" s="862"/>
      <c r="Q182" s="862"/>
      <c r="R182" s="863"/>
      <c r="S182" s="735">
        <f>SUMIF('ANNUAL SUMMARY'!$FE$622,K165,'ANNUAL SUMMARY'!$FM$643)+SUMIF('ANNUAL SUMMARY'!$DH$622,K165,'ANNUAL SUMMARY'!$DP$643)+SUMIF('ANNUAL SUMMARY'!$BI$622,K165,'ANNUAL SUMMARY'!$BQ$643)+SUMIF('ANNUAL SUMMARY'!$L$622,K165,'ANNUAL SUMMARY'!$T$643)+SUMIF('ANNUAL SUMMARY'!$FE$566,K165,'ANNUAL SUMMARY'!$FM$587)+SUMIF('ANNUAL SUMMARY'!$DH$566,K165,'ANNUAL SUMMARY'!$DP$587)+SUMIF('ANNUAL SUMMARY'!$BI$566,K165,'ANNUAL SUMMARY'!$BQ$587)+SUMIF('ANNUAL SUMMARY'!$L$566,K165,'ANNUAL SUMMARY'!$T$587)+SUMIF('ANNUAL SUMMARY'!$FE$510,K165,'ANNUAL SUMMARY'!$FM$531)+SUMIF('ANNUAL SUMMARY'!$DH$510,K165,'ANNUAL SUMMARY'!$DP$531)+SUMIF('ANNUAL SUMMARY'!$BI$510,K165,'ANNUAL SUMMARY'!$BQ$531)+SUMIF('ANNUAL SUMMARY'!$L$510,K165,'ANNUAL SUMMARY'!$T$531)+SUMIF('ANNUAL SUMMARY'!$FE$454,K165,'ANNUAL SUMMARY'!$FM$475)+SUMIF('ANNUAL SUMMARY'!$DH$454,K165,'ANNUAL SUMMARY'!$DP$475)+SUMIF('ANNUAL SUMMARY'!$BI$454,K165,'ANNUAL SUMMARY'!$BQ$475)+SUMIF('ANNUAL SUMMARY'!$L$454,K165,'ANNUAL SUMMARY'!$T$475)+SUMIF('ANNUAL SUMMARY'!$FE$398,K165,'ANNUAL SUMMARY'!$FM$419)+SUMIF('ANNUAL SUMMARY'!$DH$398,K165,'ANNUAL SUMMARY'!$DP$419)+SUMIF('ANNUAL SUMMARY'!$BI$398,K165,'ANNUAL SUMMARY'!$BQ$419)+SUMIF('ANNUAL SUMMARY'!$L$398,K165,'ANNUAL SUMMARY'!$T$419)+SUMIF('ANNUAL SUMMARY'!$FE$342,K165,'ANNUAL SUMMARY'!$FM$363)+SUMIF('ANNUAL SUMMARY'!$DH$342,K165,'ANNUAL SUMMARY'!$DP$363)+SUMIF('ANNUAL SUMMARY'!$BI$342,K165,'ANNUAL SUMMARY'!$BQ$363)+SUMIF('ANNUAL SUMMARY'!$L$342,K165,'ANNUAL SUMMARY'!$T$363)+SUMIF('ANNUAL SUMMARY'!$FE$286,K165,'ANNUAL SUMMARY'!$FM$307)+SUMIF('ANNUAL SUMMARY'!$DH$286,K165,'ANNUAL SUMMARY'!$DP$307)+SUMIF('ANNUAL SUMMARY'!$BI$286,K165,'ANNUAL SUMMARY'!$BQ$307)+SUMIF('ANNUAL SUMMARY'!$L$286,K165,'ANNUAL SUMMARY'!$T$307)+SUMIF('ANNUAL SUMMARY'!$FE$230,K165,'ANNUAL SUMMARY'!$FM$251)+SUMIF('ANNUAL SUMMARY'!$DH$230,K165,'ANNUAL SUMMARY'!$DP$251)+SUMIF('ANNUAL SUMMARY'!$BI$230,K165,'ANNUAL SUMMARY'!$BQ$251)+SUMIF('ANNUAL SUMMARY'!$L$230,K165,'ANNUAL SUMMARY'!$T$251)+SUMIF('ANNUAL SUMMARY'!$FE$174,K165,'ANNUAL SUMMARY'!$FM$195)+SUMIF('ANNUAL SUMMARY'!$DH$174,K165,'ANNUAL SUMMARY'!$DP$195)+SUMIF('ANNUAL SUMMARY'!$BI$174,K165,'ANNUAL SUMMARY'!$BQ$195)+SUMIF('ANNUAL SUMMARY'!$L$174,K165,'ANNUAL SUMMARY'!$T$195)+SUMIF('ANNUAL SUMMARY'!$FE$118,K165,'ANNUAL SUMMARY'!$FM$139)+SUMIF('ANNUAL SUMMARY'!$DH$118,K165,'ANNUAL SUMMARY'!$DP$139)+SUMIF('ANNUAL SUMMARY'!$BI$118,K165,'ANNUAL SUMMARY'!$BQ$139)+SUMIF('ANNUAL SUMMARY'!$L$118,K165,'ANNUAL SUMMARY'!$T$139)+SUMIF('ANNUAL SUMMARY'!$FE$62,K165,'ANNUAL SUMMARY'!$FM$83)+SUMIF('ANNUAL SUMMARY'!$DH$62,K165,'ANNUAL SUMMARY'!$DP$83)+SUMIF('ANNUAL SUMMARY'!$BI$62,K165,'ANNUAL SUMMARY'!$BQ$83)+SUMIF('ANNUAL SUMMARY'!$L$62,K165,'ANNUAL SUMMARY'!$T$83)+SUMIF('ANNUAL SUMMARY'!$FE$6,K165,'ANNUAL SUMMARY'!$FM$27)+SUMIF('ANNUAL SUMMARY'!$DH$6,K165,'ANNUAL SUMMARY'!$DP$27)+SUMIF('ANNUAL SUMMARY'!$BI$6,K165,'ANNUAL SUMMARY'!$BQ$27)+SUMIF('ANNUAL SUMMARY'!$L$6,K165,'ANNUAL SUMMARY'!$T$27)+SUMIF('PREVIOUS LOGS'!$K$6,K165,'PREVIOUS LOGS'!$S$23)+SUMIF('PREVIOUS LOGS'!$K$59,$K$6,'PREVIOUS LOGS'!$S$76)+SUMIF('PREVIOUS LOGS'!$K$112,K165,'PREVIOUS LOGS'!$S$129)+SUMIF('PREVIOUS LOGS'!$K$165,K165,'PREVIOUS LOGS'!$S$182)+SUMIF('PREVIOUS LOGS'!$K$218,K165,'PREVIOUS LOGS'!$S$235)+SUMIF('PREVIOUS LOGS'!$K$271,K165,'PREVIOUS LOGS'!$S$288)+SUMIF('PREVIOUS LOGS'!$K$324,K165,'PREVIOUS LOGS'!$S$341)+SUMIF('PREVIOUS LOGS'!$BH$6,K165,'PREVIOUS LOGS'!$BP$23)+SUMIF('PREVIOUS LOGS'!$BH$59,$K$6,'PREVIOUS LOGS'!$BP$76)+SUMIF('PREVIOUS LOGS'!$BH$112,K165,'PREVIOUS LOGS'!$BP$129)+SUMIF('PREVIOUS LOGS'!$BH$165,K165,'PREVIOUS LOGS'!$BP$182)+SUMIF('PREVIOUS LOGS'!$BH$218,K165,'PREVIOUS LOGS'!$BP$235)+SUMIF('PREVIOUS LOGS'!$BH$271,K165,'PREVIOUS LOGS'!$BP$288)+SUMIF('PREVIOUS LOGS'!$BH$324,K165,'PREVIOUS LOGS'!$BP$341)+SUMIF('PREVIOUS LOGS'!$DF$6,K165,'PREVIOUS LOGS'!$DN$23)+SUMIF('PREVIOUS LOGS'!$DF$59,$K$6,'PREVIOUS LOGS'!$DN$76)+SUMIF('PREVIOUS LOGS'!$DF$112,K165,'PREVIOUS LOGS'!$DN$129)+SUMIF('PREVIOUS LOGS'!$DF$165,K165,'PREVIOUS LOGS'!$DN$182)+SUMIF('PREVIOUS LOGS'!$DF$218,K165,'PREVIOUS LOGS'!$DN$235)+SUMIF('PREVIOUS LOGS'!$DF$271,K165,'PREVIOUS LOGS'!$DN$288)+SUMIF('PREVIOUS LOGS'!$DF$324,K165,'PREVIOUS LOGS'!$DN$341)+SUMIF('PREVIOUS LOGS'!$FC$6,K165,'PREVIOUS LOGS'!$FK$23)+SUMIF('PREVIOUS LOGS'!$FC$59,$K$6,'PREVIOUS LOGS'!$FK$76)+SUMIF('PREVIOUS LOGS'!$FC$112,K165,'PREVIOUS LOGS'!$FK$129)+SUMIF('PREVIOUS LOGS'!$FC$165,K165,'PREVIOUS LOGS'!$FK$182)+SUMIF('PREVIOUS LOGS'!$FC$218,K165,'PREVIOUS LOGS'!$FK$235)+SUMIF('PREVIOUS LOGS'!$FC$271,K165,'PREVIOUS LOGS'!$FK$288)+SUMIF('PREVIOUS LOGS'!$FC$324,K165,'PREVIOUS LOGS'!$FK$341)</f>
        <v>0</v>
      </c>
      <c r="T182" s="736"/>
      <c r="U182" s="736"/>
      <c r="V182" s="736"/>
      <c r="W182" s="736"/>
      <c r="X182" s="737"/>
      <c r="Y182" s="15"/>
      <c r="Z182" s="814"/>
      <c r="AA182" s="815"/>
      <c r="AB182" s="815"/>
      <c r="AC182" s="815"/>
      <c r="AD182" s="815"/>
      <c r="AE182" s="727"/>
      <c r="AF182" s="727"/>
      <c r="AG182" s="727"/>
      <c r="AH182" s="727"/>
      <c r="AI182" s="727"/>
      <c r="AJ182" s="727"/>
      <c r="AK182" s="727"/>
      <c r="AL182" s="727"/>
      <c r="AM182" s="727"/>
      <c r="AN182" s="727"/>
      <c r="AO182" s="727"/>
      <c r="AP182" s="727"/>
      <c r="AQ182" s="728"/>
      <c r="AR182" s="728"/>
      <c r="AS182" s="728"/>
      <c r="AT182" s="728"/>
      <c r="AU182" s="728"/>
      <c r="AV182" s="1260"/>
      <c r="AW182" s="1263"/>
      <c r="AX182" s="154"/>
      <c r="AY182" s="798" t="str">
        <f>'ANNUAL SUMMARY'!$C$27</f>
        <v>PIC</v>
      </c>
      <c r="AZ182" s="730"/>
      <c r="BA182" s="730"/>
      <c r="BB182" s="730"/>
      <c r="BC182" s="792">
        <f>SUMIF('ANNUAL SUMMARY'!$FE$622,BH165,'ANNUAL SUMMARY'!$FA$643)+SUMIF('ANNUAL SUMMARY'!$DH$622,BH165,'ANNUAL SUMMARY'!$DD$643)+SUMIF('ANNUAL SUMMARY'!$BI$622,BH165,'ANNUAL SUMMARY'!$BE$643)+SUMIF('ANNUAL SUMMARY'!$L$622,BH165,'ANNUAL SUMMARY'!$H$643)+SUMIF('ANNUAL SUMMARY'!$FE$566,BH165,'ANNUAL SUMMARY'!$FA$587)+SUMIF('ANNUAL SUMMARY'!$DH$566,BH165,'ANNUAL SUMMARY'!$DD$587)+SUMIF('ANNUAL SUMMARY'!$BI$566,BH165,'ANNUAL SUMMARY'!$BE$587)+SUMIF('ANNUAL SUMMARY'!$L$566,BH165,'ANNUAL SUMMARY'!$H$587)+SUMIF('ANNUAL SUMMARY'!$FE$510,BH165,'ANNUAL SUMMARY'!$FA$531)+SUMIF('ANNUAL SUMMARY'!$DH$510,BH165,'ANNUAL SUMMARY'!$DD$531)+SUMIF('ANNUAL SUMMARY'!$BI$510,BH165,'ANNUAL SUMMARY'!$BE$531)+SUMIF('ANNUAL SUMMARY'!$L$510,BH165,'ANNUAL SUMMARY'!$H$531)+SUMIF('ANNUAL SUMMARY'!$FE$454,BH165,'ANNUAL SUMMARY'!$FA$475)+SUMIF('ANNUAL SUMMARY'!$DH$454,BH165,'ANNUAL SUMMARY'!$DD$475)+SUMIF('ANNUAL SUMMARY'!$BI$454,BH165,'ANNUAL SUMMARY'!$BE$475)+SUMIF('ANNUAL SUMMARY'!$L$454,BH165,'ANNUAL SUMMARY'!$H$475)+SUMIF('ANNUAL SUMMARY'!$FE$398,BH165,'ANNUAL SUMMARY'!$FA$419)+SUMIF('ANNUAL SUMMARY'!$DH$398,BH165,'ANNUAL SUMMARY'!$DD$419)+SUMIF('ANNUAL SUMMARY'!$BI$398,BH165,'ANNUAL SUMMARY'!$BE$419)+SUMIF('ANNUAL SUMMARY'!$L$398,BH165,'ANNUAL SUMMARY'!$H$419)+SUMIF('ANNUAL SUMMARY'!$FE$342,BH165,'ANNUAL SUMMARY'!$FA$363)+SUMIF('ANNUAL SUMMARY'!$DH$342,BH165,'ANNUAL SUMMARY'!$DD$363)+SUMIF('ANNUAL SUMMARY'!$BI$342,BH165,'ANNUAL SUMMARY'!$BE$363)+SUMIF('ANNUAL SUMMARY'!$L$342,BH165,'ANNUAL SUMMARY'!$H$363)+SUMIF('ANNUAL SUMMARY'!$FE$286,BH165,'ANNUAL SUMMARY'!$FA$307)+SUMIF('ANNUAL SUMMARY'!$DH$286,BH165,'ANNUAL SUMMARY'!$DD$307)+SUMIF('ANNUAL SUMMARY'!$BI$286,BH165,'ANNUAL SUMMARY'!$BE$307)+SUMIF('ANNUAL SUMMARY'!$L$286,BH165,'ANNUAL SUMMARY'!$H$307)+SUMIF('ANNUAL SUMMARY'!$FE$230,BH165,'ANNUAL SUMMARY'!$FA$251)+SUMIF('ANNUAL SUMMARY'!$DH$230,BH165,'ANNUAL SUMMARY'!$DD$251)+SUMIF('ANNUAL SUMMARY'!$BI$230,BH165,'ANNUAL SUMMARY'!$BE$251)+SUMIF('ANNUAL SUMMARY'!$L$230,BH165,'ANNUAL SUMMARY'!$H$251)+SUMIF('ANNUAL SUMMARY'!$FE$174,BH165,'ANNUAL SUMMARY'!$FA$195)+SUMIF('ANNUAL SUMMARY'!$DH$174,BH165,'ANNUAL SUMMARY'!$DD$195)+SUMIF('ANNUAL SUMMARY'!$BI$174,BH165,'ANNUAL SUMMARY'!$BE$195)+SUMIF('ANNUAL SUMMARY'!$L$174,BH165,'ANNUAL SUMMARY'!$H$195)+SUMIF('ANNUAL SUMMARY'!$FE$118,BH165,'ANNUAL SUMMARY'!$FA$139)+SUMIF('ANNUAL SUMMARY'!$DH$118,BH165,'ANNUAL SUMMARY'!$DD$139)+SUMIF('ANNUAL SUMMARY'!$BI$118,BH165,'ANNUAL SUMMARY'!$BE$139)+SUMIF('ANNUAL SUMMARY'!$L$118,BH165,'ANNUAL SUMMARY'!$H$139)+SUMIF('ANNUAL SUMMARY'!$FE$62,BH165,'ANNUAL SUMMARY'!$FA$83)+SUMIF('ANNUAL SUMMARY'!$DH$62,BH165,'ANNUAL SUMMARY'!$DD$83)+SUMIF('ANNUAL SUMMARY'!$BI$62,BH165,'ANNUAL SUMMARY'!$BE$83)+SUMIF('ANNUAL SUMMARY'!$L$62,BH165,'ANNUAL SUMMARY'!$H$83)+SUMIF('ANNUAL SUMMARY'!$FE$6,BH165,'ANNUAL SUMMARY'!$FA$27)+SUMIF('ANNUAL SUMMARY'!$DH$6,BH165,'ANNUAL SUMMARY'!$DD$27)+SUMIF('ANNUAL SUMMARY'!$BI$6,BH165,'ANNUAL SUMMARY'!$BE$27)+SUMIF('ANNUAL SUMMARY'!$L$6,BH165,'ANNUAL SUMMARY'!$H$27)+SUMIF('PREVIOUS LOGS'!$K$6,BH165,'PREVIOUS LOGS'!$F$23)+SUMIF('PREVIOUS LOGS'!$K$59,$K$6,'PREVIOUS LOGS'!$F$76)+SUMIF('PREVIOUS LOGS'!$K$112,BH165,'PREVIOUS LOGS'!$F$129)+SUMIF('PREVIOUS LOGS'!$K$165,BH165,'PREVIOUS LOGS'!$F$182)+SUMIF('PREVIOUS LOGS'!$K$218,BH165,'PREVIOUS LOGS'!$F$235)+SUMIF('PREVIOUS LOGS'!$K$271,BH165,'PREVIOUS LOGS'!$F$288)+SUMIF('PREVIOUS LOGS'!$K$324,BH165,'PREVIOUS LOGS'!$F$341)+SUMIF('PREVIOUS LOGS'!$BH$6,BH165,'PREVIOUS LOGS'!$BD$23)+SUMIF('PREVIOUS LOGS'!$BH$59,$K$6,'PREVIOUS LOGS'!$BD$76)+SUMIF('PREVIOUS LOGS'!$BH$112,BH165,'PREVIOUS LOGS'!$BD$129)+SUMIF('PREVIOUS LOGS'!$BH$165,BH165,'PREVIOUS LOGS'!$BD$182)+SUMIF('PREVIOUS LOGS'!$BH$218,BH165,'PREVIOUS LOGS'!$BD$235)+SUMIF('PREVIOUS LOGS'!$BH$271,BH165,'PREVIOUS LOGS'!$BD$288)+SUMIF('PREVIOUS LOGS'!$BH$324,BH165,'PREVIOUS LOGS'!$BD$341)+SUMIF('PREVIOUS LOGS'!$DF$6,BH165,'PREVIOUS LOGS'!$DB$23)+SUMIF('PREVIOUS LOGS'!$DF$59,$K$6,'PREVIOUS LOGS'!$DB$76)+SUMIF('PREVIOUS LOGS'!$DF$112,BH165,'PREVIOUS LOGS'!$DB$129)+SUMIF('PREVIOUS LOGS'!$DF$165,BH165,'PREVIOUS LOGS'!$DB$182)+SUMIF('PREVIOUS LOGS'!$DF$218,BH165,'PREVIOUS LOGS'!$DB$235)+SUMIF('PREVIOUS LOGS'!$DF$271,BH165,'PREVIOUS LOGS'!$DB$288)+SUMIF('PREVIOUS LOGS'!$DF$324,BH165,'PREVIOUS LOGS'!$DB$341)+SUMIF('PREVIOUS LOGS'!$FC$6,BH165,'PREVIOUS LOGS'!$EY$23)+SUMIF('PREVIOUS LOGS'!$FC$59,$K$6,'PREVIOUS LOGS'!$EY$76)+SUMIF('PREVIOUS LOGS'!$FC$112,BH165,'PREVIOUS LOGS'!$EY$129)+SUMIF('PREVIOUS LOGS'!$FC$165,BH165,'PREVIOUS LOGS'!$EY$182)+SUMIF('PREVIOUS LOGS'!$FC$218,BH165,'PREVIOUS LOGS'!$EY$235)+SUMIF('PREVIOUS LOGS'!$FC$271,BH165,'PREVIOUS LOGS'!$EY$288)+SUMIF('PREVIOUS LOGS'!$FC$324,BH165,'PREVIOUS LOGS'!$EY$341)</f>
        <v>0</v>
      </c>
      <c r="BD182" s="793"/>
      <c r="BE182" s="793"/>
      <c r="BF182" s="793"/>
      <c r="BG182" s="793"/>
      <c r="BH182" s="793"/>
      <c r="BI182" s="794"/>
      <c r="BJ182" s="643"/>
      <c r="BK182" s="729" t="str">
        <f>'ANNUAL SUMMARY'!$O$27</f>
        <v>DAY</v>
      </c>
      <c r="BL182" s="862"/>
      <c r="BM182" s="862"/>
      <c r="BN182" s="862"/>
      <c r="BO182" s="863"/>
      <c r="BP182" s="735">
        <f>SUMIF('ANNUAL SUMMARY'!$FE$622,BH165,'ANNUAL SUMMARY'!$FM$643)+SUMIF('ANNUAL SUMMARY'!$DH$622,BH165,'ANNUAL SUMMARY'!$DP$643)+SUMIF('ANNUAL SUMMARY'!$BI$622,BH165,'ANNUAL SUMMARY'!$BQ$643)+SUMIF('ANNUAL SUMMARY'!$L$622,BH165,'ANNUAL SUMMARY'!$T$643)+SUMIF('ANNUAL SUMMARY'!$FE$566,BH165,'ANNUAL SUMMARY'!$FM$587)+SUMIF('ANNUAL SUMMARY'!$DH$566,BH165,'ANNUAL SUMMARY'!$DP$587)+SUMIF('ANNUAL SUMMARY'!$BI$566,BH165,'ANNUAL SUMMARY'!$BQ$587)+SUMIF('ANNUAL SUMMARY'!$L$566,BH165,'ANNUAL SUMMARY'!$T$587)+SUMIF('ANNUAL SUMMARY'!$FE$510,BH165,'ANNUAL SUMMARY'!$FM$531)+SUMIF('ANNUAL SUMMARY'!$DH$510,BH165,'ANNUAL SUMMARY'!$DP$531)+SUMIF('ANNUAL SUMMARY'!$BI$510,BH165,'ANNUAL SUMMARY'!$BQ$531)+SUMIF('ANNUAL SUMMARY'!$L$510,BH165,'ANNUAL SUMMARY'!$T$531)+SUMIF('ANNUAL SUMMARY'!$FE$454,BH165,'ANNUAL SUMMARY'!$FM$475)+SUMIF('ANNUAL SUMMARY'!$DH$454,BH165,'ANNUAL SUMMARY'!$DP$475)+SUMIF('ANNUAL SUMMARY'!$BI$454,BH165,'ANNUAL SUMMARY'!$BQ$475)+SUMIF('ANNUAL SUMMARY'!$L$454,BH165,'ANNUAL SUMMARY'!$T$475)+SUMIF('ANNUAL SUMMARY'!$FE$398,BH165,'ANNUAL SUMMARY'!$FM$419)+SUMIF('ANNUAL SUMMARY'!$DH$398,BH165,'ANNUAL SUMMARY'!$DP$419)+SUMIF('ANNUAL SUMMARY'!$BI$398,BH165,'ANNUAL SUMMARY'!$BQ$419)+SUMIF('ANNUAL SUMMARY'!$L$398,BH165,'ANNUAL SUMMARY'!$T$419)+SUMIF('ANNUAL SUMMARY'!$FE$342,BH165,'ANNUAL SUMMARY'!$FM$363)+SUMIF('ANNUAL SUMMARY'!$DH$342,BH165,'ANNUAL SUMMARY'!$DP$363)+SUMIF('ANNUAL SUMMARY'!$BI$342,BH165,'ANNUAL SUMMARY'!$BQ$363)+SUMIF('ANNUAL SUMMARY'!$L$342,BH165,'ANNUAL SUMMARY'!$T$363)+SUMIF('ANNUAL SUMMARY'!$FE$286,BH165,'ANNUAL SUMMARY'!$FM$307)+SUMIF('ANNUAL SUMMARY'!$DH$286,BH165,'ANNUAL SUMMARY'!$DP$307)+SUMIF('ANNUAL SUMMARY'!$BI$286,BH165,'ANNUAL SUMMARY'!$BQ$307)+SUMIF('ANNUAL SUMMARY'!$L$286,BH165,'ANNUAL SUMMARY'!$T$307)+SUMIF('ANNUAL SUMMARY'!$FE$230,BH165,'ANNUAL SUMMARY'!$FM$251)+SUMIF('ANNUAL SUMMARY'!$DH$230,BH165,'ANNUAL SUMMARY'!$DP$251)+SUMIF('ANNUAL SUMMARY'!$BI$230,BH165,'ANNUAL SUMMARY'!$BQ$251)+SUMIF('ANNUAL SUMMARY'!$L$230,BH165,'ANNUAL SUMMARY'!$T$251)+SUMIF('ANNUAL SUMMARY'!$FE$174,BH165,'ANNUAL SUMMARY'!$FM$195)+SUMIF('ANNUAL SUMMARY'!$DH$174,BH165,'ANNUAL SUMMARY'!$DP$195)+SUMIF('ANNUAL SUMMARY'!$BI$174,BH165,'ANNUAL SUMMARY'!$BQ$195)+SUMIF('ANNUAL SUMMARY'!$L$174,BH165,'ANNUAL SUMMARY'!$T$195)+SUMIF('ANNUAL SUMMARY'!$FE$118,BH165,'ANNUAL SUMMARY'!$FM$139)+SUMIF('ANNUAL SUMMARY'!$DH$118,BH165,'ANNUAL SUMMARY'!$DP$139)+SUMIF('ANNUAL SUMMARY'!$BI$118,BH165,'ANNUAL SUMMARY'!$BQ$139)+SUMIF('ANNUAL SUMMARY'!$L$118,BH165,'ANNUAL SUMMARY'!$T$139)+SUMIF('ANNUAL SUMMARY'!$FE$62,BH165,'ANNUAL SUMMARY'!$FM$83)+SUMIF('ANNUAL SUMMARY'!$DH$62,BH165,'ANNUAL SUMMARY'!$DP$83)+SUMIF('ANNUAL SUMMARY'!$BI$62,BH165,'ANNUAL SUMMARY'!$BQ$83)+SUMIF('ANNUAL SUMMARY'!$L$62,BH165,'ANNUAL SUMMARY'!$T$83)+SUMIF('ANNUAL SUMMARY'!$FE$6,BH165,'ANNUAL SUMMARY'!$FM$27)+SUMIF('ANNUAL SUMMARY'!$DH$6,BH165,'ANNUAL SUMMARY'!$DP$27)+SUMIF('ANNUAL SUMMARY'!$BI$6,BH165,'ANNUAL SUMMARY'!$BQ$27)+SUMIF('ANNUAL SUMMARY'!$L$6,BH165,'ANNUAL SUMMARY'!$T$27)+SUMIF('PREVIOUS LOGS'!$K$6,BH165,'PREVIOUS LOGS'!$S$23)+SUMIF('PREVIOUS LOGS'!$K$59,$K$6,'PREVIOUS LOGS'!$S$76)+SUMIF('PREVIOUS LOGS'!$K$112,BH165,'PREVIOUS LOGS'!$S$129)+SUMIF('PREVIOUS LOGS'!$K$165,BH165,'PREVIOUS LOGS'!$S$182)+SUMIF('PREVIOUS LOGS'!$K$218,BH165,'PREVIOUS LOGS'!$S$235)+SUMIF('PREVIOUS LOGS'!$K$271,BH165,'PREVIOUS LOGS'!$S$288)+SUMIF('PREVIOUS LOGS'!$K$324,BH165,'PREVIOUS LOGS'!$S$341)+SUMIF('PREVIOUS LOGS'!$BH$6,BH165,'PREVIOUS LOGS'!$BP$23)+SUMIF('PREVIOUS LOGS'!$BH$59,$K$6,'PREVIOUS LOGS'!$BP$76)+SUMIF('PREVIOUS LOGS'!$BH$112,BH165,'PREVIOUS LOGS'!$BP$129)+SUMIF('PREVIOUS LOGS'!$BH$165,BH165,'PREVIOUS LOGS'!$BP$182)+SUMIF('PREVIOUS LOGS'!$BH$218,BH165,'PREVIOUS LOGS'!$BP$235)+SUMIF('PREVIOUS LOGS'!$BH$271,BH165,'PREVIOUS LOGS'!$BP$288)+SUMIF('PREVIOUS LOGS'!$BH$324,BH165,'PREVIOUS LOGS'!$BP$341)+SUMIF('PREVIOUS LOGS'!$DF$6,BH165,'PREVIOUS LOGS'!$DN$23)+SUMIF('PREVIOUS LOGS'!$DF$59,$K$6,'PREVIOUS LOGS'!$DN$76)+SUMIF('PREVIOUS LOGS'!$DF$112,BH165,'PREVIOUS LOGS'!$DN$129)+SUMIF('PREVIOUS LOGS'!$DF$165,BH165,'PREVIOUS LOGS'!$DN$182)+SUMIF('PREVIOUS LOGS'!$DF$218,BH165,'PREVIOUS LOGS'!$DN$235)+SUMIF('PREVIOUS LOGS'!$DF$271,BH165,'PREVIOUS LOGS'!$DN$288)+SUMIF('PREVIOUS LOGS'!$DF$324,BH165,'PREVIOUS LOGS'!$DN$341)+SUMIF('PREVIOUS LOGS'!$FC$6,BH165,'PREVIOUS LOGS'!$FK$23)+SUMIF('PREVIOUS LOGS'!$FC$59,$K$6,'PREVIOUS LOGS'!$FK$76)+SUMIF('PREVIOUS LOGS'!$FC$112,BH165,'PREVIOUS LOGS'!$FK$129)+SUMIF('PREVIOUS LOGS'!$FC$165,BH165,'PREVIOUS LOGS'!$FK$182)+SUMIF('PREVIOUS LOGS'!$FC$218,BH165,'PREVIOUS LOGS'!$FK$235)+SUMIF('PREVIOUS LOGS'!$FC$271,BH165,'PREVIOUS LOGS'!$FK$288)+SUMIF('PREVIOUS LOGS'!$FC$324,BH165,'PREVIOUS LOGS'!$FK$341)</f>
        <v>0</v>
      </c>
      <c r="BQ182" s="736"/>
      <c r="BR182" s="736"/>
      <c r="BS182" s="736"/>
      <c r="BT182" s="736"/>
      <c r="BU182" s="737"/>
      <c r="BV182" s="15"/>
      <c r="BW182" s="814"/>
      <c r="BX182" s="815"/>
      <c r="BY182" s="815"/>
      <c r="BZ182" s="815"/>
      <c r="CA182" s="815"/>
      <c r="CB182" s="727"/>
      <c r="CC182" s="727"/>
      <c r="CD182" s="727"/>
      <c r="CE182" s="727"/>
      <c r="CF182" s="727"/>
      <c r="CG182" s="727"/>
      <c r="CH182" s="727"/>
      <c r="CI182" s="727"/>
      <c r="CJ182" s="727"/>
      <c r="CK182" s="727"/>
      <c r="CL182" s="727"/>
      <c r="CM182" s="727"/>
      <c r="CN182" s="728"/>
      <c r="CO182" s="728"/>
      <c r="CP182" s="728"/>
      <c r="CQ182" s="728"/>
      <c r="CR182" s="728"/>
      <c r="CS182" s="728"/>
      <c r="CT182" s="1263"/>
      <c r="CU182" s="1250"/>
      <c r="CV182" s="154"/>
      <c r="CW182" s="798" t="str">
        <f>'ANNUAL SUMMARY'!$C$27</f>
        <v>PIC</v>
      </c>
      <c r="CX182" s="730"/>
      <c r="CY182" s="730"/>
      <c r="CZ182" s="730"/>
      <c r="DA182" s="792">
        <f>SUMIF('ANNUAL SUMMARY'!$FE$622,DF165,'ANNUAL SUMMARY'!$FA$643)+SUMIF('ANNUAL SUMMARY'!$DH$622,DF165,'ANNUAL SUMMARY'!$DD$643)+SUMIF('ANNUAL SUMMARY'!$BI$622,DF165,'ANNUAL SUMMARY'!$BE$643)+SUMIF('ANNUAL SUMMARY'!$L$622,DF165,'ANNUAL SUMMARY'!$H$643)+SUMIF('ANNUAL SUMMARY'!$FE$566,DF165,'ANNUAL SUMMARY'!$FA$587)+SUMIF('ANNUAL SUMMARY'!$DH$566,DF165,'ANNUAL SUMMARY'!$DD$587)+SUMIF('ANNUAL SUMMARY'!$BI$566,DF165,'ANNUAL SUMMARY'!$BE$587)+SUMIF('ANNUAL SUMMARY'!$L$566,DF165,'ANNUAL SUMMARY'!$H$587)+SUMIF('ANNUAL SUMMARY'!$FE$510,DF165,'ANNUAL SUMMARY'!$FA$531)+SUMIF('ANNUAL SUMMARY'!$DH$510,DF165,'ANNUAL SUMMARY'!$DD$531)+SUMIF('ANNUAL SUMMARY'!$BI$510,DF165,'ANNUAL SUMMARY'!$BE$531)+SUMIF('ANNUAL SUMMARY'!$L$510,DF165,'ANNUAL SUMMARY'!$H$531)+SUMIF('ANNUAL SUMMARY'!$FE$454,DF165,'ANNUAL SUMMARY'!$FA$475)+SUMIF('ANNUAL SUMMARY'!$DH$454,DF165,'ANNUAL SUMMARY'!$DD$475)+SUMIF('ANNUAL SUMMARY'!$BI$454,DF165,'ANNUAL SUMMARY'!$BE$475)+SUMIF('ANNUAL SUMMARY'!$L$454,DF165,'ANNUAL SUMMARY'!$H$475)+SUMIF('ANNUAL SUMMARY'!$FE$398,DF165,'ANNUAL SUMMARY'!$FA$419)+SUMIF('ANNUAL SUMMARY'!$DH$398,DF165,'ANNUAL SUMMARY'!$DD$419)+SUMIF('ANNUAL SUMMARY'!$BI$398,DF165,'ANNUAL SUMMARY'!$BE$419)+SUMIF('ANNUAL SUMMARY'!$L$398,DF165,'ANNUAL SUMMARY'!$H$419)+SUMIF('ANNUAL SUMMARY'!$FE$342,DF165,'ANNUAL SUMMARY'!$FA$363)+SUMIF('ANNUAL SUMMARY'!$DH$342,DF165,'ANNUAL SUMMARY'!$DD$363)+SUMIF('ANNUAL SUMMARY'!$BI$342,DF165,'ANNUAL SUMMARY'!$BE$363)+SUMIF('ANNUAL SUMMARY'!$L$342,DF165,'ANNUAL SUMMARY'!$H$363)+SUMIF('ANNUAL SUMMARY'!$FE$286,DF165,'ANNUAL SUMMARY'!$FA$307)+SUMIF('ANNUAL SUMMARY'!$DH$286,DF165,'ANNUAL SUMMARY'!$DD$307)+SUMIF('ANNUAL SUMMARY'!$BI$286,DF165,'ANNUAL SUMMARY'!$BE$307)+SUMIF('ANNUAL SUMMARY'!$L$286,DF165,'ANNUAL SUMMARY'!$H$307)+SUMIF('ANNUAL SUMMARY'!$FE$230,DF165,'ANNUAL SUMMARY'!$FA$251)+SUMIF('ANNUAL SUMMARY'!$DH$230,DF165,'ANNUAL SUMMARY'!$DD$251)+SUMIF('ANNUAL SUMMARY'!$BI$230,DF165,'ANNUAL SUMMARY'!$BE$251)+SUMIF('ANNUAL SUMMARY'!$L$230,DF165,'ANNUAL SUMMARY'!$H$251)+SUMIF('ANNUAL SUMMARY'!$FE$174,DF165,'ANNUAL SUMMARY'!$FA$195)+SUMIF('ANNUAL SUMMARY'!$DH$174,DF165,'ANNUAL SUMMARY'!$DD$195)+SUMIF('ANNUAL SUMMARY'!$BI$174,DF165,'ANNUAL SUMMARY'!$BE$195)+SUMIF('ANNUAL SUMMARY'!$L$174,DF165,'ANNUAL SUMMARY'!$H$195)+SUMIF('ANNUAL SUMMARY'!$FE$118,DF165,'ANNUAL SUMMARY'!$FA$139)+SUMIF('ANNUAL SUMMARY'!$DH$118,DF165,'ANNUAL SUMMARY'!$DD$139)+SUMIF('ANNUAL SUMMARY'!$BI$118,DF165,'ANNUAL SUMMARY'!$BE$139)+SUMIF('ANNUAL SUMMARY'!$L$118,DF165,'ANNUAL SUMMARY'!$H$139)+SUMIF('ANNUAL SUMMARY'!$FE$62,DF165,'ANNUAL SUMMARY'!$FA$83)+SUMIF('ANNUAL SUMMARY'!$DH$62,DF165,'ANNUAL SUMMARY'!$DD$83)+SUMIF('ANNUAL SUMMARY'!$BI$62,DF165,'ANNUAL SUMMARY'!$BE$83)+SUMIF('ANNUAL SUMMARY'!$L$62,DF165,'ANNUAL SUMMARY'!$H$83)+SUMIF('ANNUAL SUMMARY'!$FE$6,DF165,'ANNUAL SUMMARY'!$FA$27)+SUMIF('ANNUAL SUMMARY'!$DH$6,DF165,'ANNUAL SUMMARY'!$DD$27)+SUMIF('ANNUAL SUMMARY'!$BI$6,DF165,'ANNUAL SUMMARY'!$BE$27)+SUMIF('ANNUAL SUMMARY'!$L$6,DF165,'ANNUAL SUMMARY'!$H$27)+SUMIF('PREVIOUS LOGS'!$K$6,DF165,'PREVIOUS LOGS'!$F$23)+SUMIF('PREVIOUS LOGS'!$K$59,$K$6,'PREVIOUS LOGS'!$F$76)+SUMIF('PREVIOUS LOGS'!$K$112,DF165,'PREVIOUS LOGS'!$F$129)+SUMIF('PREVIOUS LOGS'!$K$165,DF165,'PREVIOUS LOGS'!$F$182)+SUMIF('PREVIOUS LOGS'!$K$218,DF165,'PREVIOUS LOGS'!$F$235)+SUMIF('PREVIOUS LOGS'!$K$271,DF165,'PREVIOUS LOGS'!$F$288)+SUMIF('PREVIOUS LOGS'!$K$324,DF165,'PREVIOUS LOGS'!$F$341)+SUMIF('PREVIOUS LOGS'!$BH$6,DF165,'PREVIOUS LOGS'!$BD$23)+SUMIF('PREVIOUS LOGS'!$BH$59,$K$6,'PREVIOUS LOGS'!$BD$76)+SUMIF('PREVIOUS LOGS'!$BH$112,DF165,'PREVIOUS LOGS'!$BD$129)+SUMIF('PREVIOUS LOGS'!$BH$165,DF165,'PREVIOUS LOGS'!$BD$182)+SUMIF('PREVIOUS LOGS'!$BH$218,DF165,'PREVIOUS LOGS'!$BD$235)+SUMIF('PREVIOUS LOGS'!$BH$271,DF165,'PREVIOUS LOGS'!$BD$288)+SUMIF('PREVIOUS LOGS'!$BH$324,DF165,'PREVIOUS LOGS'!$BD$341)+SUMIF('PREVIOUS LOGS'!$DF$6,DF165,'PREVIOUS LOGS'!$DB$23)+SUMIF('PREVIOUS LOGS'!$DF$59,$K$6,'PREVIOUS LOGS'!$DB$76)+SUMIF('PREVIOUS LOGS'!$DF$112,DF165,'PREVIOUS LOGS'!$DB$129)+SUMIF('PREVIOUS LOGS'!$DF$165,DF165,'PREVIOUS LOGS'!$DB$182)+SUMIF('PREVIOUS LOGS'!$DF$218,DF165,'PREVIOUS LOGS'!$DB$235)+SUMIF('PREVIOUS LOGS'!$DF$271,DF165,'PREVIOUS LOGS'!$DB$288)+SUMIF('PREVIOUS LOGS'!$DF$324,DF165,'PREVIOUS LOGS'!$DB$341)+SUMIF('PREVIOUS LOGS'!$FC$6,DF165,'PREVIOUS LOGS'!$EY$23)+SUMIF('PREVIOUS LOGS'!$FC$59,$K$6,'PREVIOUS LOGS'!$EY$76)+SUMIF('PREVIOUS LOGS'!$FC$112,DF165,'PREVIOUS LOGS'!$EY$129)+SUMIF('PREVIOUS LOGS'!$FC$165,DF165,'PREVIOUS LOGS'!$EY$182)+SUMIF('PREVIOUS LOGS'!$FC$218,DF165,'PREVIOUS LOGS'!$EY$235)+SUMIF('PREVIOUS LOGS'!$FC$271,DF165,'PREVIOUS LOGS'!$EY$288)+SUMIF('PREVIOUS LOGS'!$FC$324,DF165,'PREVIOUS LOGS'!$EY$341)</f>
        <v>0</v>
      </c>
      <c r="DB182" s="793"/>
      <c r="DC182" s="793"/>
      <c r="DD182" s="793"/>
      <c r="DE182" s="793"/>
      <c r="DF182" s="793"/>
      <c r="DG182" s="794"/>
      <c r="DH182" s="643"/>
      <c r="DI182" s="729" t="str">
        <f>'ANNUAL SUMMARY'!$O$27</f>
        <v>DAY</v>
      </c>
      <c r="DJ182" s="862"/>
      <c r="DK182" s="862"/>
      <c r="DL182" s="862"/>
      <c r="DM182" s="863"/>
      <c r="DN182" s="735">
        <f>SUMIF('ANNUAL SUMMARY'!$FE$622,DF165,'ANNUAL SUMMARY'!$FM$643)+SUMIF('ANNUAL SUMMARY'!$DH$622,DF165,'ANNUAL SUMMARY'!$DP$643)+SUMIF('ANNUAL SUMMARY'!$BI$622,DF165,'ANNUAL SUMMARY'!$BQ$643)+SUMIF('ANNUAL SUMMARY'!$L$622,DF165,'ANNUAL SUMMARY'!$T$643)+SUMIF('ANNUAL SUMMARY'!$FE$566,DF165,'ANNUAL SUMMARY'!$FM$587)+SUMIF('ANNUAL SUMMARY'!$DH$566,DF165,'ANNUAL SUMMARY'!$DP$587)+SUMIF('ANNUAL SUMMARY'!$BI$566,DF165,'ANNUAL SUMMARY'!$BQ$587)+SUMIF('ANNUAL SUMMARY'!$L$566,DF165,'ANNUAL SUMMARY'!$T$587)+SUMIF('ANNUAL SUMMARY'!$FE$510,DF165,'ANNUAL SUMMARY'!$FM$531)+SUMIF('ANNUAL SUMMARY'!$DH$510,DF165,'ANNUAL SUMMARY'!$DP$531)+SUMIF('ANNUAL SUMMARY'!$BI$510,DF165,'ANNUAL SUMMARY'!$BQ$531)+SUMIF('ANNUAL SUMMARY'!$L$510,DF165,'ANNUAL SUMMARY'!$T$531)+SUMIF('ANNUAL SUMMARY'!$FE$454,DF165,'ANNUAL SUMMARY'!$FM$475)+SUMIF('ANNUAL SUMMARY'!$DH$454,DF165,'ANNUAL SUMMARY'!$DP$475)+SUMIF('ANNUAL SUMMARY'!$BI$454,DF165,'ANNUAL SUMMARY'!$BQ$475)+SUMIF('ANNUAL SUMMARY'!$L$454,DF165,'ANNUAL SUMMARY'!$T$475)+SUMIF('ANNUAL SUMMARY'!$FE$398,DF165,'ANNUAL SUMMARY'!$FM$419)+SUMIF('ANNUAL SUMMARY'!$DH$398,DF165,'ANNUAL SUMMARY'!$DP$419)+SUMIF('ANNUAL SUMMARY'!$BI$398,DF165,'ANNUAL SUMMARY'!$BQ$419)+SUMIF('ANNUAL SUMMARY'!$L$398,DF165,'ANNUAL SUMMARY'!$T$419)+SUMIF('ANNUAL SUMMARY'!$FE$342,DF165,'ANNUAL SUMMARY'!$FM$363)+SUMIF('ANNUAL SUMMARY'!$DH$342,DF165,'ANNUAL SUMMARY'!$DP$363)+SUMIF('ANNUAL SUMMARY'!$BI$342,DF165,'ANNUAL SUMMARY'!$BQ$363)+SUMIF('ANNUAL SUMMARY'!$L$342,DF165,'ANNUAL SUMMARY'!$T$363)+SUMIF('ANNUAL SUMMARY'!$FE$286,DF165,'ANNUAL SUMMARY'!$FM$307)+SUMIF('ANNUAL SUMMARY'!$DH$286,DF165,'ANNUAL SUMMARY'!$DP$307)+SUMIF('ANNUAL SUMMARY'!$BI$286,DF165,'ANNUAL SUMMARY'!$BQ$307)+SUMIF('ANNUAL SUMMARY'!$L$286,DF165,'ANNUAL SUMMARY'!$T$307)+SUMIF('ANNUAL SUMMARY'!$FE$230,DF165,'ANNUAL SUMMARY'!$FM$251)+SUMIF('ANNUAL SUMMARY'!$DH$230,DF165,'ANNUAL SUMMARY'!$DP$251)+SUMIF('ANNUAL SUMMARY'!$BI$230,DF165,'ANNUAL SUMMARY'!$BQ$251)+SUMIF('ANNUAL SUMMARY'!$L$230,DF165,'ANNUAL SUMMARY'!$T$251)+SUMIF('ANNUAL SUMMARY'!$FE$174,DF165,'ANNUAL SUMMARY'!$FM$195)+SUMIF('ANNUAL SUMMARY'!$DH$174,DF165,'ANNUAL SUMMARY'!$DP$195)+SUMIF('ANNUAL SUMMARY'!$BI$174,DF165,'ANNUAL SUMMARY'!$BQ$195)+SUMIF('ANNUAL SUMMARY'!$L$174,DF165,'ANNUAL SUMMARY'!$T$195)+SUMIF('ANNUAL SUMMARY'!$FE$118,DF165,'ANNUAL SUMMARY'!$FM$139)+SUMIF('ANNUAL SUMMARY'!$DH$118,DF165,'ANNUAL SUMMARY'!$DP$139)+SUMIF('ANNUAL SUMMARY'!$BI$118,DF165,'ANNUAL SUMMARY'!$BQ$139)+SUMIF('ANNUAL SUMMARY'!$L$118,DF165,'ANNUAL SUMMARY'!$T$139)+SUMIF('ANNUAL SUMMARY'!$FE$62,DF165,'ANNUAL SUMMARY'!$FM$83)+SUMIF('ANNUAL SUMMARY'!$DH$62,DF165,'ANNUAL SUMMARY'!$DP$83)+SUMIF('ANNUAL SUMMARY'!$BI$62,DF165,'ANNUAL SUMMARY'!$BQ$83)+SUMIF('ANNUAL SUMMARY'!$L$62,DF165,'ANNUAL SUMMARY'!$T$83)+SUMIF('ANNUAL SUMMARY'!$FE$6,DF165,'ANNUAL SUMMARY'!$FM$27)+SUMIF('ANNUAL SUMMARY'!$DH$6,DF165,'ANNUAL SUMMARY'!$DP$27)+SUMIF('ANNUAL SUMMARY'!$BI$6,DF165,'ANNUAL SUMMARY'!$BQ$27)+SUMIF('ANNUAL SUMMARY'!$L$6,DF165,'ANNUAL SUMMARY'!$T$27)+SUMIF('PREVIOUS LOGS'!$K$6,DF165,'PREVIOUS LOGS'!$S$23)+SUMIF('PREVIOUS LOGS'!$K$59,$K$6,'PREVIOUS LOGS'!$S$76)+SUMIF('PREVIOUS LOGS'!$K$112,DF165,'PREVIOUS LOGS'!$S$129)+SUMIF('PREVIOUS LOGS'!$K$165,DF165,'PREVIOUS LOGS'!$S$182)+SUMIF('PREVIOUS LOGS'!$K$218,DF165,'PREVIOUS LOGS'!$S$235)+SUMIF('PREVIOUS LOGS'!$K$271,DF165,'PREVIOUS LOGS'!$S$288)+SUMIF('PREVIOUS LOGS'!$K$324,DF165,'PREVIOUS LOGS'!$S$341)+SUMIF('PREVIOUS LOGS'!$BH$6,DF165,'PREVIOUS LOGS'!$BP$23)+SUMIF('PREVIOUS LOGS'!$BH$59,$K$6,'PREVIOUS LOGS'!$BP$76)+SUMIF('PREVIOUS LOGS'!$BH$112,DF165,'PREVIOUS LOGS'!$BP$129)+SUMIF('PREVIOUS LOGS'!$BH$165,DF165,'PREVIOUS LOGS'!$BP$182)+SUMIF('PREVIOUS LOGS'!$BH$218,DF165,'PREVIOUS LOGS'!$BP$235)+SUMIF('PREVIOUS LOGS'!$BH$271,DF165,'PREVIOUS LOGS'!$BP$288)+SUMIF('PREVIOUS LOGS'!$BH$324,DF165,'PREVIOUS LOGS'!$BP$341)+SUMIF('PREVIOUS LOGS'!$DF$6,DF165,'PREVIOUS LOGS'!$DN$23)+SUMIF('PREVIOUS LOGS'!$DF$59,$K$6,'PREVIOUS LOGS'!$DN$76)+SUMIF('PREVIOUS LOGS'!$DF$112,DF165,'PREVIOUS LOGS'!$DN$129)+SUMIF('PREVIOUS LOGS'!$DF$165,DF165,'PREVIOUS LOGS'!$DN$182)+SUMIF('PREVIOUS LOGS'!$DF$218,DF165,'PREVIOUS LOGS'!$DN$235)+SUMIF('PREVIOUS LOGS'!$DF$271,DF165,'PREVIOUS LOGS'!$DN$288)+SUMIF('PREVIOUS LOGS'!$DF$324,DF165,'PREVIOUS LOGS'!$DN$341)+SUMIF('PREVIOUS LOGS'!$FC$6,DF165,'PREVIOUS LOGS'!$FK$23)+SUMIF('PREVIOUS LOGS'!$FC$59,$K$6,'PREVIOUS LOGS'!$FK$76)+SUMIF('PREVIOUS LOGS'!$FC$112,DF165,'PREVIOUS LOGS'!$FK$129)+SUMIF('PREVIOUS LOGS'!$FC$165,DF165,'PREVIOUS LOGS'!$FK$182)+SUMIF('PREVIOUS LOGS'!$FC$218,DF165,'PREVIOUS LOGS'!$FK$235)+SUMIF('PREVIOUS LOGS'!$FC$271,DF165,'PREVIOUS LOGS'!$FK$288)+SUMIF('PREVIOUS LOGS'!$FC$324,DF165,'PREVIOUS LOGS'!$FK$341)</f>
        <v>0</v>
      </c>
      <c r="DO182" s="736"/>
      <c r="DP182" s="736"/>
      <c r="DQ182" s="736"/>
      <c r="DR182" s="736"/>
      <c r="DS182" s="737"/>
      <c r="DT182" s="15"/>
      <c r="DU182" s="814"/>
      <c r="DV182" s="815"/>
      <c r="DW182" s="815"/>
      <c r="DX182" s="815"/>
      <c r="DY182" s="815"/>
      <c r="DZ182" s="727"/>
      <c r="EA182" s="727"/>
      <c r="EB182" s="727"/>
      <c r="EC182" s="727"/>
      <c r="ED182" s="727"/>
      <c r="EE182" s="727"/>
      <c r="EF182" s="727"/>
      <c r="EG182" s="727"/>
      <c r="EH182" s="727"/>
      <c r="EI182" s="727"/>
      <c r="EJ182" s="727"/>
      <c r="EK182" s="727"/>
      <c r="EL182" s="728"/>
      <c r="EM182" s="728"/>
      <c r="EN182" s="728"/>
      <c r="EO182" s="728"/>
      <c r="EP182" s="728"/>
      <c r="EQ182" s="1260"/>
      <c r="ER182" s="1263"/>
      <c r="ES182" s="154"/>
      <c r="ET182" s="798" t="str">
        <f>'ANNUAL SUMMARY'!$C$27</f>
        <v>PIC</v>
      </c>
      <c r="EU182" s="730"/>
      <c r="EV182" s="730"/>
      <c r="EW182" s="730"/>
      <c r="EX182" s="792">
        <f>SUMIF('ANNUAL SUMMARY'!$FE$622,FC165,'ANNUAL SUMMARY'!$FA$643)+SUMIF('ANNUAL SUMMARY'!$DH$622,FC165,'ANNUAL SUMMARY'!$DD$643)+SUMIF('ANNUAL SUMMARY'!$BI$622,FC165,'ANNUAL SUMMARY'!$BE$643)+SUMIF('ANNUAL SUMMARY'!$L$622,FC165,'ANNUAL SUMMARY'!$H$643)+SUMIF('ANNUAL SUMMARY'!$FE$566,FC165,'ANNUAL SUMMARY'!$FA$587)+SUMIF('ANNUAL SUMMARY'!$DH$566,FC165,'ANNUAL SUMMARY'!$DD$587)+SUMIF('ANNUAL SUMMARY'!$BI$566,FC165,'ANNUAL SUMMARY'!$BE$587)+SUMIF('ANNUAL SUMMARY'!$L$566,FC165,'ANNUAL SUMMARY'!$H$587)+SUMIF('ANNUAL SUMMARY'!$FE$510,FC165,'ANNUAL SUMMARY'!$FA$531)+SUMIF('ANNUAL SUMMARY'!$DH$510,FC165,'ANNUAL SUMMARY'!$DD$531)+SUMIF('ANNUAL SUMMARY'!$BI$510,FC165,'ANNUAL SUMMARY'!$BE$531)+SUMIF('ANNUAL SUMMARY'!$L$510,FC165,'ANNUAL SUMMARY'!$H$531)+SUMIF('ANNUAL SUMMARY'!$FE$454,FC165,'ANNUAL SUMMARY'!$FA$475)+SUMIF('ANNUAL SUMMARY'!$DH$454,FC165,'ANNUAL SUMMARY'!$DD$475)+SUMIF('ANNUAL SUMMARY'!$BI$454,FC165,'ANNUAL SUMMARY'!$BE$475)+SUMIF('ANNUAL SUMMARY'!$L$454,FC165,'ANNUAL SUMMARY'!$H$475)+SUMIF('ANNUAL SUMMARY'!$FE$398,FC165,'ANNUAL SUMMARY'!$FA$419)+SUMIF('ANNUAL SUMMARY'!$DH$398,FC165,'ANNUAL SUMMARY'!$DD$419)+SUMIF('ANNUAL SUMMARY'!$BI$398,FC165,'ANNUAL SUMMARY'!$BE$419)+SUMIF('ANNUAL SUMMARY'!$L$398,FC165,'ANNUAL SUMMARY'!$H$419)+SUMIF('ANNUAL SUMMARY'!$FE$342,FC165,'ANNUAL SUMMARY'!$FA$363)+SUMIF('ANNUAL SUMMARY'!$DH$342,FC165,'ANNUAL SUMMARY'!$DD$363)+SUMIF('ANNUAL SUMMARY'!$BI$342,FC165,'ANNUAL SUMMARY'!$BE$363)+SUMIF('ANNUAL SUMMARY'!$L$342,FC165,'ANNUAL SUMMARY'!$H$363)+SUMIF('ANNUAL SUMMARY'!$FE$286,FC165,'ANNUAL SUMMARY'!$FA$307)+SUMIF('ANNUAL SUMMARY'!$DH$286,FC165,'ANNUAL SUMMARY'!$DD$307)+SUMIF('ANNUAL SUMMARY'!$BI$286,FC165,'ANNUAL SUMMARY'!$BE$307)+SUMIF('ANNUAL SUMMARY'!$L$286,FC165,'ANNUAL SUMMARY'!$H$307)+SUMIF('ANNUAL SUMMARY'!$FE$230,FC165,'ANNUAL SUMMARY'!$FA$251)+SUMIF('ANNUAL SUMMARY'!$DH$230,FC165,'ANNUAL SUMMARY'!$DD$251)+SUMIF('ANNUAL SUMMARY'!$BI$230,FC165,'ANNUAL SUMMARY'!$BE$251)+SUMIF('ANNUAL SUMMARY'!$L$230,FC165,'ANNUAL SUMMARY'!$H$251)+SUMIF('ANNUAL SUMMARY'!$FE$174,FC165,'ANNUAL SUMMARY'!$FA$195)+SUMIF('ANNUAL SUMMARY'!$DH$174,FC165,'ANNUAL SUMMARY'!$DD$195)+SUMIF('ANNUAL SUMMARY'!$BI$174,FC165,'ANNUAL SUMMARY'!$BE$195)+SUMIF('ANNUAL SUMMARY'!$L$174,FC165,'ANNUAL SUMMARY'!$H$195)+SUMIF('ANNUAL SUMMARY'!$FE$118,FC165,'ANNUAL SUMMARY'!$FA$139)+SUMIF('ANNUAL SUMMARY'!$DH$118,FC165,'ANNUAL SUMMARY'!$DD$139)+SUMIF('ANNUAL SUMMARY'!$BI$118,FC165,'ANNUAL SUMMARY'!$BE$139)+SUMIF('ANNUAL SUMMARY'!$L$118,FC165,'ANNUAL SUMMARY'!$H$139)+SUMIF('ANNUAL SUMMARY'!$FE$62,FC165,'ANNUAL SUMMARY'!$FA$83)+SUMIF('ANNUAL SUMMARY'!$DH$62,FC165,'ANNUAL SUMMARY'!$DD$83)+SUMIF('ANNUAL SUMMARY'!$BI$62,FC165,'ANNUAL SUMMARY'!$BE$83)+SUMIF('ANNUAL SUMMARY'!$L$62,FC165,'ANNUAL SUMMARY'!$H$83)+SUMIF('ANNUAL SUMMARY'!$FE$6,FC165,'ANNUAL SUMMARY'!$FA$27)+SUMIF('ANNUAL SUMMARY'!$DH$6,FC165,'ANNUAL SUMMARY'!$DD$27)+SUMIF('ANNUAL SUMMARY'!$BI$6,FC165,'ANNUAL SUMMARY'!$BE$27)+SUMIF('ANNUAL SUMMARY'!$L$6,FC165,'ANNUAL SUMMARY'!$H$27)+SUMIF('PREVIOUS LOGS'!$K$6,FC165,'PREVIOUS LOGS'!$F$23)+SUMIF('PREVIOUS LOGS'!$K$59,$K$6,'PREVIOUS LOGS'!$F$76)+SUMIF('PREVIOUS LOGS'!$K$112,FC165,'PREVIOUS LOGS'!$F$129)+SUMIF('PREVIOUS LOGS'!$K$165,FC165,'PREVIOUS LOGS'!$F$182)+SUMIF('PREVIOUS LOGS'!$K$218,FC165,'PREVIOUS LOGS'!$F$235)+SUMIF('PREVIOUS LOGS'!$K$271,FC165,'PREVIOUS LOGS'!$F$288)+SUMIF('PREVIOUS LOGS'!$K$324,FC165,'PREVIOUS LOGS'!$F$341)+SUMIF('PREVIOUS LOGS'!$BH$6,FC165,'PREVIOUS LOGS'!$BD$23)+SUMIF('PREVIOUS LOGS'!$BH$59,$K$6,'PREVIOUS LOGS'!$BD$76)+SUMIF('PREVIOUS LOGS'!$BH$112,FC165,'PREVIOUS LOGS'!$BD$129)+SUMIF('PREVIOUS LOGS'!$BH$165,FC165,'PREVIOUS LOGS'!$BD$182)+SUMIF('PREVIOUS LOGS'!$BH$218,FC165,'PREVIOUS LOGS'!$BD$235)+SUMIF('PREVIOUS LOGS'!$BH$271,FC165,'PREVIOUS LOGS'!$BD$288)+SUMIF('PREVIOUS LOGS'!$BH$324,FC165,'PREVIOUS LOGS'!$BD$341)+SUMIF('PREVIOUS LOGS'!$DF$6,FC165,'PREVIOUS LOGS'!$DB$23)+SUMIF('PREVIOUS LOGS'!$DF$59,$K$6,'PREVIOUS LOGS'!$DB$76)+SUMIF('PREVIOUS LOGS'!$DF$112,FC165,'PREVIOUS LOGS'!$DB$129)+SUMIF('PREVIOUS LOGS'!$DF$165,FC165,'PREVIOUS LOGS'!$DB$182)+SUMIF('PREVIOUS LOGS'!$DF$218,FC165,'PREVIOUS LOGS'!$DB$235)+SUMIF('PREVIOUS LOGS'!$DF$271,FC165,'PREVIOUS LOGS'!$DB$288)+SUMIF('PREVIOUS LOGS'!$DF$324,FC165,'PREVIOUS LOGS'!$DB$341)+SUMIF('PREVIOUS LOGS'!$FC$6,FC165,'PREVIOUS LOGS'!$EY$23)+SUMIF('PREVIOUS LOGS'!$FC$59,$K$6,'PREVIOUS LOGS'!$EY$76)+SUMIF('PREVIOUS LOGS'!$FC$112,FC165,'PREVIOUS LOGS'!$EY$129)+SUMIF('PREVIOUS LOGS'!$FC$165,FC165,'PREVIOUS LOGS'!$EY$182)+SUMIF('PREVIOUS LOGS'!$FC$218,FC165,'PREVIOUS LOGS'!$EY$235)+SUMIF('PREVIOUS LOGS'!$FC$271,FC165,'PREVIOUS LOGS'!$EY$288)+SUMIF('PREVIOUS LOGS'!$FC$324,FC165,'PREVIOUS LOGS'!$EY$341)</f>
        <v>0</v>
      </c>
      <c r="EY182" s="793"/>
      <c r="EZ182" s="793"/>
      <c r="FA182" s="793"/>
      <c r="FB182" s="793"/>
      <c r="FC182" s="793"/>
      <c r="FD182" s="794"/>
      <c r="FE182" s="643"/>
      <c r="FF182" s="729" t="str">
        <f>'ANNUAL SUMMARY'!$O$27</f>
        <v>DAY</v>
      </c>
      <c r="FG182" s="862"/>
      <c r="FH182" s="862"/>
      <c r="FI182" s="862"/>
      <c r="FJ182" s="863"/>
      <c r="FK182" s="735">
        <f>SUMIF('ANNUAL SUMMARY'!$FE$622,FC165,'ANNUAL SUMMARY'!$FM$643)+SUMIF('ANNUAL SUMMARY'!$DH$622,FC165,'ANNUAL SUMMARY'!$DP$643)+SUMIF('ANNUAL SUMMARY'!$BI$622,FC165,'ANNUAL SUMMARY'!$BQ$643)+SUMIF('ANNUAL SUMMARY'!$L$622,FC165,'ANNUAL SUMMARY'!$T$643)+SUMIF('ANNUAL SUMMARY'!$FE$566,FC165,'ANNUAL SUMMARY'!$FM$587)+SUMIF('ANNUAL SUMMARY'!$DH$566,FC165,'ANNUAL SUMMARY'!$DP$587)+SUMIF('ANNUAL SUMMARY'!$BI$566,FC165,'ANNUAL SUMMARY'!$BQ$587)+SUMIF('ANNUAL SUMMARY'!$L$566,FC165,'ANNUAL SUMMARY'!$T$587)+SUMIF('ANNUAL SUMMARY'!$FE$510,FC165,'ANNUAL SUMMARY'!$FM$531)+SUMIF('ANNUAL SUMMARY'!$DH$510,FC165,'ANNUAL SUMMARY'!$DP$531)+SUMIF('ANNUAL SUMMARY'!$BI$510,FC165,'ANNUAL SUMMARY'!$BQ$531)+SUMIF('ANNUAL SUMMARY'!$L$510,FC165,'ANNUAL SUMMARY'!$T$531)+SUMIF('ANNUAL SUMMARY'!$FE$454,FC165,'ANNUAL SUMMARY'!$FM$475)+SUMIF('ANNUAL SUMMARY'!$DH$454,FC165,'ANNUAL SUMMARY'!$DP$475)+SUMIF('ANNUAL SUMMARY'!$BI$454,FC165,'ANNUAL SUMMARY'!$BQ$475)+SUMIF('ANNUAL SUMMARY'!$L$454,FC165,'ANNUAL SUMMARY'!$T$475)+SUMIF('ANNUAL SUMMARY'!$FE$398,FC165,'ANNUAL SUMMARY'!$FM$419)+SUMIF('ANNUAL SUMMARY'!$DH$398,FC165,'ANNUAL SUMMARY'!$DP$419)+SUMIF('ANNUAL SUMMARY'!$BI$398,FC165,'ANNUAL SUMMARY'!$BQ$419)+SUMIF('ANNUAL SUMMARY'!$L$398,FC165,'ANNUAL SUMMARY'!$T$419)+SUMIF('ANNUAL SUMMARY'!$FE$342,FC165,'ANNUAL SUMMARY'!$FM$363)+SUMIF('ANNUAL SUMMARY'!$DH$342,FC165,'ANNUAL SUMMARY'!$DP$363)+SUMIF('ANNUAL SUMMARY'!$BI$342,FC165,'ANNUAL SUMMARY'!$BQ$363)+SUMIF('ANNUAL SUMMARY'!$L$342,FC165,'ANNUAL SUMMARY'!$T$363)+SUMIF('ANNUAL SUMMARY'!$FE$286,FC165,'ANNUAL SUMMARY'!$FM$307)+SUMIF('ANNUAL SUMMARY'!$DH$286,FC165,'ANNUAL SUMMARY'!$DP$307)+SUMIF('ANNUAL SUMMARY'!$BI$286,FC165,'ANNUAL SUMMARY'!$BQ$307)+SUMIF('ANNUAL SUMMARY'!$L$286,FC165,'ANNUAL SUMMARY'!$T$307)+SUMIF('ANNUAL SUMMARY'!$FE$230,FC165,'ANNUAL SUMMARY'!$FM$251)+SUMIF('ANNUAL SUMMARY'!$DH$230,FC165,'ANNUAL SUMMARY'!$DP$251)+SUMIF('ANNUAL SUMMARY'!$BI$230,FC165,'ANNUAL SUMMARY'!$BQ$251)+SUMIF('ANNUAL SUMMARY'!$L$230,FC165,'ANNUAL SUMMARY'!$T$251)+SUMIF('ANNUAL SUMMARY'!$FE$174,FC165,'ANNUAL SUMMARY'!$FM$195)+SUMIF('ANNUAL SUMMARY'!$DH$174,FC165,'ANNUAL SUMMARY'!$DP$195)+SUMIF('ANNUAL SUMMARY'!$BI$174,FC165,'ANNUAL SUMMARY'!$BQ$195)+SUMIF('ANNUAL SUMMARY'!$L$174,FC165,'ANNUAL SUMMARY'!$T$195)+SUMIF('ANNUAL SUMMARY'!$FE$118,FC165,'ANNUAL SUMMARY'!$FM$139)+SUMIF('ANNUAL SUMMARY'!$DH$118,FC165,'ANNUAL SUMMARY'!$DP$139)+SUMIF('ANNUAL SUMMARY'!$BI$118,FC165,'ANNUAL SUMMARY'!$BQ$139)+SUMIF('ANNUAL SUMMARY'!$L$118,FC165,'ANNUAL SUMMARY'!$T$139)+SUMIF('ANNUAL SUMMARY'!$FE$62,FC165,'ANNUAL SUMMARY'!$FM$83)+SUMIF('ANNUAL SUMMARY'!$DH$62,FC165,'ANNUAL SUMMARY'!$DP$83)+SUMIF('ANNUAL SUMMARY'!$BI$62,FC165,'ANNUAL SUMMARY'!$BQ$83)+SUMIF('ANNUAL SUMMARY'!$L$62,FC165,'ANNUAL SUMMARY'!$T$83)+SUMIF('ANNUAL SUMMARY'!$FE$6,FC165,'ANNUAL SUMMARY'!$FM$27)+SUMIF('ANNUAL SUMMARY'!$DH$6,FC165,'ANNUAL SUMMARY'!$DP$27)+SUMIF('ANNUAL SUMMARY'!$BI$6,FC165,'ANNUAL SUMMARY'!$BQ$27)+SUMIF('ANNUAL SUMMARY'!$L$6,FC165,'ANNUAL SUMMARY'!$T$27)+SUMIF('PREVIOUS LOGS'!$K$6,FC165,'PREVIOUS LOGS'!$S$23)+SUMIF('PREVIOUS LOGS'!$K$59,$K$6,'PREVIOUS LOGS'!$S$76)+SUMIF('PREVIOUS LOGS'!$K$112,FC165,'PREVIOUS LOGS'!$S$129)+SUMIF('PREVIOUS LOGS'!$K$165,FC165,'PREVIOUS LOGS'!$S$182)+SUMIF('PREVIOUS LOGS'!$K$218,FC165,'PREVIOUS LOGS'!$S$235)+SUMIF('PREVIOUS LOGS'!$K$271,FC165,'PREVIOUS LOGS'!$S$288)+SUMIF('PREVIOUS LOGS'!$K$324,FC165,'PREVIOUS LOGS'!$S$341)+SUMIF('PREVIOUS LOGS'!$BH$6,FC165,'PREVIOUS LOGS'!$BP$23)+SUMIF('PREVIOUS LOGS'!$BH$59,$K$6,'PREVIOUS LOGS'!$BP$76)+SUMIF('PREVIOUS LOGS'!$BH$112,FC165,'PREVIOUS LOGS'!$BP$129)+SUMIF('PREVIOUS LOGS'!$BH$165,FC165,'PREVIOUS LOGS'!$BP$182)+SUMIF('PREVIOUS LOGS'!$BH$218,FC165,'PREVIOUS LOGS'!$BP$235)+SUMIF('PREVIOUS LOGS'!$BH$271,FC165,'PREVIOUS LOGS'!$BP$288)+SUMIF('PREVIOUS LOGS'!$BH$324,FC165,'PREVIOUS LOGS'!$BP$341)+SUMIF('PREVIOUS LOGS'!$DF$6,FC165,'PREVIOUS LOGS'!$DN$23)+SUMIF('PREVIOUS LOGS'!$DF$59,$K$6,'PREVIOUS LOGS'!$DN$76)+SUMIF('PREVIOUS LOGS'!$DF$112,FC165,'PREVIOUS LOGS'!$DN$129)+SUMIF('PREVIOUS LOGS'!$DF$165,FC165,'PREVIOUS LOGS'!$DN$182)+SUMIF('PREVIOUS LOGS'!$DF$218,FC165,'PREVIOUS LOGS'!$DN$235)+SUMIF('PREVIOUS LOGS'!$DF$271,FC165,'PREVIOUS LOGS'!$DN$288)+SUMIF('PREVIOUS LOGS'!$DF$324,FC165,'PREVIOUS LOGS'!$DN$341)+SUMIF('PREVIOUS LOGS'!$FC$6,FC165,'PREVIOUS LOGS'!$FK$23)+SUMIF('PREVIOUS LOGS'!$FC$59,$K$6,'PREVIOUS LOGS'!$FK$76)+SUMIF('PREVIOUS LOGS'!$FC$112,FC165,'PREVIOUS LOGS'!$FK$129)+SUMIF('PREVIOUS LOGS'!$FC$165,FC165,'PREVIOUS LOGS'!$FK$182)+SUMIF('PREVIOUS LOGS'!$FC$218,FC165,'PREVIOUS LOGS'!$FK$235)+SUMIF('PREVIOUS LOGS'!$FC$271,FC165,'PREVIOUS LOGS'!$FK$288)+SUMIF('PREVIOUS LOGS'!$FC$324,FC165,'PREVIOUS LOGS'!$FK$341)</f>
        <v>0</v>
      </c>
      <c r="FL182" s="736"/>
      <c r="FM182" s="736"/>
      <c r="FN182" s="736"/>
      <c r="FO182" s="736"/>
      <c r="FP182" s="737"/>
      <c r="FQ182" s="15"/>
      <c r="FR182" s="814"/>
      <c r="FS182" s="815"/>
      <c r="FT182" s="815"/>
      <c r="FU182" s="815"/>
      <c r="FV182" s="815"/>
      <c r="FW182" s="727"/>
      <c r="FX182" s="727"/>
      <c r="FY182" s="727"/>
      <c r="FZ182" s="727"/>
      <c r="GA182" s="727"/>
      <c r="GB182" s="727"/>
      <c r="GC182" s="727"/>
      <c r="GD182" s="727"/>
      <c r="GE182" s="727"/>
      <c r="GF182" s="727"/>
      <c r="GG182" s="727"/>
      <c r="GH182" s="727"/>
      <c r="GI182" s="728"/>
      <c r="GJ182" s="728"/>
      <c r="GK182" s="728"/>
      <c r="GL182" s="728"/>
      <c r="GM182" s="728"/>
      <c r="GN182" s="728"/>
      <c r="GO182" s="1263"/>
    </row>
    <row r="183" spans="1:197" ht="9.75" customHeight="1" x14ac:dyDescent="0.25">
      <c r="A183" s="154"/>
      <c r="B183" s="732"/>
      <c r="C183" s="733"/>
      <c r="D183" s="733"/>
      <c r="E183" s="733"/>
      <c r="F183" s="795"/>
      <c r="G183" s="796"/>
      <c r="H183" s="796"/>
      <c r="I183" s="796"/>
      <c r="J183" s="796"/>
      <c r="K183" s="796"/>
      <c r="L183" s="797"/>
      <c r="M183" s="643"/>
      <c r="N183" s="864"/>
      <c r="O183" s="865"/>
      <c r="P183" s="865"/>
      <c r="Q183" s="865"/>
      <c r="R183" s="866"/>
      <c r="S183" s="738"/>
      <c r="T183" s="739"/>
      <c r="U183" s="739"/>
      <c r="V183" s="739"/>
      <c r="W183" s="739"/>
      <c r="X183" s="740"/>
      <c r="Y183" s="15"/>
      <c r="Z183" s="812">
        <f>IF(Z171=0," ",Z171+6)</f>
        <v>2028</v>
      </c>
      <c r="AA183" s="813"/>
      <c r="AB183" s="813"/>
      <c r="AC183" s="813"/>
      <c r="AD183" s="813"/>
      <c r="AE183" s="1118">
        <f>SUMIFS('ANNUAL SUMMARY'!$AF$54,Z183,'ANNUAL SUMMARY'!$V$9,K165,'ANNUAL SUMMARY'!$L$6)+SUMIFS('ANNUAL SUMMARY'!$AF$112,Z183,'ANNUAL SUMMARY'!$V$9,K165,'ANNUAL SUMMARY'!$L$64)+SUMIFS('ANNUAL SUMMARY'!$AF$170,Z183,'ANNUAL SUMMARY'!$V$9,K165,'ANNUAL SUMMARY'!$L$122)+SUMIFS('ANNUAL SUMMARY'!$AF$228,Z183,'ANNUAL SUMMARY'!$V$9,K165,'ANNUAL SUMMARY'!$L$180)+SUMIFS('ANNUAL SUMMARY'!$AF$286,Z183,'ANNUAL SUMMARY'!$V$9,K165,'ANNUAL SUMMARY'!$L$238)+SUMIFS('ANNUAL SUMMARY'!$AF$344,Z183,'ANNUAL SUMMARY'!$V$9,K165,'ANNUAL SUMMARY'!$L$296)+SUMIFS('ANNUAL SUMMARY'!$AF$402,Z183,'ANNUAL SUMMARY'!$V$9,K165,'ANNUAL SUMMARY'!$L$354)+SUMIFS('ANNUAL SUMMARY'!$AF$460,Z183,'ANNUAL SUMMARY'!$V$9,K165,'ANNUAL SUMMARY'!$L$412)+SUMIFS('ANNUAL SUMMARY'!$AF$518,Z183,'ANNUAL SUMMARY'!$V$9,K165,'ANNUAL SUMMARY'!$L$470)+SUMIFS('ANNUAL SUMMARY'!$AF$576,Z183,'ANNUAL SUMMARY'!$V$9,K165,'ANNUAL SUMMARY'!$L$528)+SUMIFS('ANNUAL SUMMARY'!$AF$634,Z183,'ANNUAL SUMMARY'!$V$9,K165,'ANNUAL SUMMARY'!$L$586)+SUMIFS('ANNUAL SUMMARY'!$AF$692,Z183,'ANNUAL SUMMARY'!$V$9,K165,'ANNUAL SUMMARY'!$L$644)+SUMIFS('ANNUAL SUMMARY'!$CC$54,Z183,'ANNUAL SUMMARY'!$V$9,K165,'ANNUAL SUMMARY'!$BI$6)+SUMIFS('ANNUAL SUMMARY'!$CC$112,Z183,'ANNUAL SUMMARY'!$V$9,K165,'ANNUAL SUMMARY'!$BI$64)+SUMIFS('ANNUAL SUMMARY'!$CC$170,Z183,'ANNUAL SUMMARY'!$V$9,K165,'ANNUAL SUMMARY'!$BI$122)+SUMIFS('ANNUAL SUMMARY'!$CC$228,Z183,'ANNUAL SUMMARY'!$V$9,K165,'ANNUAL SUMMARY'!$BI$180)+SUMIFS('ANNUAL SUMMARY'!$CC$286,Z183,'ANNUAL SUMMARY'!$V$9,K165,'ANNUAL SUMMARY'!$BI$238)+SUMIFS('ANNUAL SUMMARY'!$CC$344,Z183,'ANNUAL SUMMARY'!$V$9,K165,'ANNUAL SUMMARY'!$BI$296)+SUMIFS('ANNUAL SUMMARY'!$CC$402,Z183,'ANNUAL SUMMARY'!$V$9,K165,'ANNUAL SUMMARY'!$BI$354)+SUMIFS('ANNUAL SUMMARY'!$CC$460,Z183,'ANNUAL SUMMARY'!$V$9,K165,'ANNUAL SUMMARY'!$BI$412)+SUMIFS('ANNUAL SUMMARY'!$CC$518,Z183,'ANNUAL SUMMARY'!$V$9,K165,'ANNUAL SUMMARY'!$BI$470)+SUMIFS('ANNUAL SUMMARY'!$CC$576,Z183,'ANNUAL SUMMARY'!$V$9,K165,'ANNUAL SUMMARY'!$BI$528)+SUMIFS('ANNUAL SUMMARY'!$CC$634,Z183,'ANNUAL SUMMARY'!$V$9,K165,'ANNUAL SUMMARY'!$BI$586)+SUMIFS('ANNUAL SUMMARY'!$CC$692,Z183,'ANNUAL SUMMARY'!$V$9,K165,'ANNUAL SUMMARY'!$BI$644)+SUMIFS('ANNUAL SUMMARY'!$EB$54,Z183,'ANNUAL SUMMARY'!$V$9,K165,'ANNUAL SUMMARY'!$DH$6)+SUMIFS('ANNUAL SUMMARY'!$EB$112,Z183,'ANNUAL SUMMARY'!$V$9,K165,'ANNUAL SUMMARY'!$DH$64)+SUMIFS('ANNUAL SUMMARY'!$EB$170,Z183,'ANNUAL SUMMARY'!$V$9,K165,'ANNUAL SUMMARY'!$DH$122)+SUMIFS('ANNUAL SUMMARY'!$EB$228,Z183,'ANNUAL SUMMARY'!$V$9,K165,'ANNUAL SUMMARY'!$DH$180)+SUMIFS('ANNUAL SUMMARY'!$EB$286,Z183,'ANNUAL SUMMARY'!$V$9,K165,'ANNUAL SUMMARY'!$DH$238)+SUMIFS('ANNUAL SUMMARY'!$EB$344,Z183,'ANNUAL SUMMARY'!$V$9,K165,'ANNUAL SUMMARY'!$DH$296)+SUMIFS('ANNUAL SUMMARY'!$EB$402,Z183,'ANNUAL SUMMARY'!$V$9,K165,'ANNUAL SUMMARY'!$DH$354)+SUMIFS('ANNUAL SUMMARY'!$EB$460,Z183,'ANNUAL SUMMARY'!$V$9,K165,'ANNUAL SUMMARY'!$DH$412)+SUMIFS('ANNUAL SUMMARY'!$EB$518,Z183,'ANNUAL SUMMARY'!$V$9,K165,'ANNUAL SUMMARY'!$DH$470)+SUMIFS('ANNUAL SUMMARY'!$EB$576,Z183,'ANNUAL SUMMARY'!$V$9,K165,'ANNUAL SUMMARY'!$DH$528)+SUMIFS('ANNUAL SUMMARY'!$EB$634,Z183,'ANNUAL SUMMARY'!$V$9,K165,'ANNUAL SUMMARY'!$DH$586)+SUMIFS('ANNUAL SUMMARY'!$EB$692,Z183,'ANNUAL SUMMARY'!$V$9,K165,'ANNUAL SUMMARY'!$DH$644)+SUMIFS('ANNUAL SUMMARY'!$FY$54,Z183,'ANNUAL SUMMARY'!$V$9,K165,'ANNUAL SUMMARY'!$FE$6)+SUMIFS('ANNUAL SUMMARY'!$FY$112,Z183,'ANNUAL SUMMARY'!$V$9,K165,'ANNUAL SUMMARY'!$FE$64)+SUMIFS('ANNUAL SUMMARY'!$FY$170,Z183,'ANNUAL SUMMARY'!$V$9,K165,'ANNUAL SUMMARY'!$FE$122)+SUMIFS('ANNUAL SUMMARY'!$FY$228,Z183,'ANNUAL SUMMARY'!$V$9,K165,'ANNUAL SUMMARY'!$FE$180)+SUMIFS('ANNUAL SUMMARY'!$FY$286,Z183,'ANNUAL SUMMARY'!$V$9,K165,'ANNUAL SUMMARY'!$FE$238)+SUMIFS('ANNUAL SUMMARY'!$FY$344,Z183,'ANNUAL SUMMARY'!$V$9,K165,'ANNUAL SUMMARY'!$FE$296)+SUMIFS('ANNUAL SUMMARY'!$FY$402,Z183,'ANNUAL SUMMARY'!$V$9,K165,'ANNUAL SUMMARY'!$FE$354)+SUMIFS('ANNUAL SUMMARY'!$FY$460,Z183,'ANNUAL SUMMARY'!$V$9,K165,'ANNUAL SUMMARY'!$FE$412)+SUMIFS('ANNUAL SUMMARY'!$FY$518,Z183,'ANNUAL SUMMARY'!$V$9,K165,'ANNUAL SUMMARY'!$FE$470)+SUMIFS('ANNUAL SUMMARY'!$FY$576,Z183,'ANNUAL SUMMARY'!$V$9,K165,'ANNUAL SUMMARY'!$FE$528)+SUMIFS('ANNUAL SUMMARY'!$FY$634,Z183,'ANNUAL SUMMARY'!$V$9,K165,'ANNUAL SUMMARY'!$FE$586)+SUMIFS('ANNUAL SUMMARY'!$FY$692,Z183,'ANNUAL SUMMARY'!$V$9,K165,'ANNUAL SUMMARY'!$FE$644)</f>
        <v>0</v>
      </c>
      <c r="AF183" s="727"/>
      <c r="AG183" s="727"/>
      <c r="AH183" s="727"/>
      <c r="AI183" s="727">
        <f>SUMIFS('ANNUAL SUMMARY'!$AJ$54,Z183,'ANNUAL SUMMARY'!$V$9,K165,'ANNUAL SUMMARY'!$L$6)+SUMIFS('ANNUAL SUMMARY'!$AJ$112,Z183,'ANNUAL SUMMARY'!$V$9,K165,'ANNUAL SUMMARY'!$L$64)+SUMIFS('ANNUAL SUMMARY'!$AJ$170,Z183,'ANNUAL SUMMARY'!$V$9,K165,'ANNUAL SUMMARY'!$L$122)+SUMIFS('ANNUAL SUMMARY'!$AJ$228,Z183,'ANNUAL SUMMARY'!$V$9,K165,'ANNUAL SUMMARY'!$L$180)+SUMIFS('ANNUAL SUMMARY'!$AJ$286,Z183,'ANNUAL SUMMARY'!$V$9,K165,'ANNUAL SUMMARY'!$L$238)+SUMIFS('ANNUAL SUMMARY'!$AJ$344,Z183,'ANNUAL SUMMARY'!$V$9,K165,'ANNUAL SUMMARY'!$L$296)+SUMIFS('ANNUAL SUMMARY'!$AJ$402,Z183,'ANNUAL SUMMARY'!$V$9,K165,'ANNUAL SUMMARY'!$L$354)+SUMIFS('ANNUAL SUMMARY'!$AJ$460,Z183,'ANNUAL SUMMARY'!$V$9,K165,'ANNUAL SUMMARY'!$L$412)+SUMIFS('ANNUAL SUMMARY'!$AJ$518,Z183,'ANNUAL SUMMARY'!$V$9,K165,'ANNUAL SUMMARY'!$L$470)+SUMIFS('ANNUAL SUMMARY'!$AJ$576,Z183,'ANNUAL SUMMARY'!$V$9,K165,'ANNUAL SUMMARY'!$L$528)+SUMIFS('ANNUAL SUMMARY'!$AJ$634,Z183,'ANNUAL SUMMARY'!$V$9,K165,'ANNUAL SUMMARY'!$L$586)+SUMIFS('ANNUAL SUMMARY'!$AJ$692,Z183,'ANNUAL SUMMARY'!$V$9,K165,'ANNUAL SUMMARY'!$L$644)+SUMIFS('ANNUAL SUMMARY'!$CG$54,Z183,'ANNUAL SUMMARY'!$V$9,K165,'ANNUAL SUMMARY'!$BI$6)+SUMIFS('ANNUAL SUMMARY'!$CG$112,Z183,'ANNUAL SUMMARY'!$V$9,K165,'ANNUAL SUMMARY'!$BI$64)+SUMIFS('ANNUAL SUMMARY'!$CG$170,Z183,'ANNUAL SUMMARY'!$V$9,K165,'ANNUAL SUMMARY'!$BI$122)+SUMIFS('ANNUAL SUMMARY'!$CG$228,Z183,'ANNUAL SUMMARY'!$V$9,K165,'ANNUAL SUMMARY'!$BI$180)+SUMIFS('ANNUAL SUMMARY'!$CG$286,Z183,'ANNUAL SUMMARY'!$V$9,K165,'ANNUAL SUMMARY'!$BI$238)+SUMIFS('ANNUAL SUMMARY'!$CG$344,Z183,'ANNUAL SUMMARY'!$V$9,K165,'ANNUAL SUMMARY'!$BI$296)+SUMIFS('ANNUAL SUMMARY'!$CG$402,Z183,'ANNUAL SUMMARY'!$V$9,K165,'ANNUAL SUMMARY'!$BI$354)+SUMIFS('ANNUAL SUMMARY'!$CG$460,Z183,'ANNUAL SUMMARY'!$V$9,K165,'ANNUAL SUMMARY'!$BI$412)+SUMIFS('ANNUAL SUMMARY'!$CG$518,Z183,'ANNUAL SUMMARY'!$V$9,K165,'ANNUAL SUMMARY'!$BI$470)+SUMIFS('ANNUAL SUMMARY'!$CG$576,Z183,'ANNUAL SUMMARY'!$V$9,K165,'ANNUAL SUMMARY'!$BI$528)+SUMIFS('ANNUAL SUMMARY'!$CG$634,Z183,'ANNUAL SUMMARY'!$V$9,K165,'ANNUAL SUMMARY'!$BI$586)+SUMIFS('ANNUAL SUMMARY'!$CG$692,Z183,'ANNUAL SUMMARY'!$V$9,K165,'ANNUAL SUMMARY'!$BI$644)+SUMIFS('ANNUAL SUMMARY'!$EF$54,Z183,'ANNUAL SUMMARY'!$V$9,K165,'ANNUAL SUMMARY'!$DH$6)+SUMIFS('ANNUAL SUMMARY'!$EF$112,Z183,'ANNUAL SUMMARY'!$V$9,K165,'ANNUAL SUMMARY'!$DH$64)+SUMIFS('ANNUAL SUMMARY'!$EF$170,Z183,'ANNUAL SUMMARY'!$V$9,K165,'ANNUAL SUMMARY'!$DH$122)+SUMIFS('ANNUAL SUMMARY'!$EF$228,Z183,'ANNUAL SUMMARY'!$V$9,K165,'ANNUAL SUMMARY'!$DH$180)+SUMIFS('ANNUAL SUMMARY'!$EF$286,Z183,'ANNUAL SUMMARY'!$V$9,K165,'ANNUAL SUMMARY'!$DH$238)+SUMIFS('ANNUAL SUMMARY'!$EF$344,Z183,'ANNUAL SUMMARY'!$V$9,K165,'ANNUAL SUMMARY'!$DH$296)+SUMIFS('ANNUAL SUMMARY'!$EF$402,Z183,'ANNUAL SUMMARY'!$V$9,K165,'ANNUAL SUMMARY'!$DH$354)+SUMIFS('ANNUAL SUMMARY'!$EF$460,Z183,'ANNUAL SUMMARY'!$V$9,K165,'ANNUAL SUMMARY'!$DH$412)+SUMIFS('ANNUAL SUMMARY'!$EF$518,Z183,'ANNUAL SUMMARY'!$V$9,K165,'ANNUAL SUMMARY'!$DH$470)+SUMIFS('ANNUAL SUMMARY'!$EF$576,Z183,'ANNUAL SUMMARY'!$V$9,K165,'ANNUAL SUMMARY'!$DH$528)+SUMIFS('ANNUAL SUMMARY'!$EF$634,Z183,'ANNUAL SUMMARY'!$V$9,K165,'ANNUAL SUMMARY'!$DH$586)+SUMIFS('ANNUAL SUMMARY'!$EF$692,Z183,'ANNUAL SUMMARY'!$V$9,K165,'ANNUAL SUMMARY'!$DH$644)+SUMIFS('ANNUAL SUMMARY'!$GC$54,Z183,'ANNUAL SUMMARY'!$V$9,K165,'ANNUAL SUMMARY'!$FE$6)+SUMIFS('ANNUAL SUMMARY'!$GC$112,Z183,'ANNUAL SUMMARY'!$V$9,K165,'ANNUAL SUMMARY'!$FE$64)+SUMIFS('ANNUAL SUMMARY'!$GC$170,Z183,'ANNUAL SUMMARY'!$V$9,K165,'ANNUAL SUMMARY'!$FE$122)+SUMIFS('ANNUAL SUMMARY'!$GC$228,Z183,'ANNUAL SUMMARY'!$V$9,K165,'ANNUAL SUMMARY'!$FE$180)+SUMIFS('ANNUAL SUMMARY'!$GC$286,Z183,'ANNUAL SUMMARY'!$V$9,K165,'ANNUAL SUMMARY'!$FE$238)+SUMIFS('ANNUAL SUMMARY'!$GC$344,Z183,'ANNUAL SUMMARY'!$V$9,K165,'ANNUAL SUMMARY'!$FE$296)+SUMIFS('ANNUAL SUMMARY'!$GC$402,Z183,'ANNUAL SUMMARY'!$V$9,K165,'ANNUAL SUMMARY'!$FE$354)+SUMIFS('ANNUAL SUMMARY'!$GC$460,Z183,'ANNUAL SUMMARY'!$V$9,K165,'ANNUAL SUMMARY'!$FE$412)+SUMIFS('ANNUAL SUMMARY'!$GC$518,Z183,'ANNUAL SUMMARY'!$V$9,K165,'ANNUAL SUMMARY'!$FE$470)+SUMIFS('ANNUAL SUMMARY'!$GC$576,Z183,'ANNUAL SUMMARY'!$V$9,K165,'ANNUAL SUMMARY'!$FE$528)+SUMIFS('ANNUAL SUMMARY'!$GC$634,Z183,'ANNUAL SUMMARY'!$V$9,K165,'ANNUAL SUMMARY'!$FE$586)+SUMIFS('ANNUAL SUMMARY'!$GC$692,Z183,'ANNUAL SUMMARY'!$V$9,K165,'ANNUAL SUMMARY'!$FE$644)</f>
        <v>0</v>
      </c>
      <c r="AJ183" s="727"/>
      <c r="AK183" s="727"/>
      <c r="AL183" s="727"/>
      <c r="AM183" s="727">
        <f>SUMIFS('ANNUAL SUMMARY'!$AN$54,Z183,'ANNUAL SUMMARY'!$V$9,K165,'ANNUAL SUMMARY'!$L$6)+SUMIFS('ANNUAL SUMMARY'!$AN$112,Z183,'ANNUAL SUMMARY'!$V$9,K165,'ANNUAL SUMMARY'!$L$64)+SUMIFS('ANNUAL SUMMARY'!$AN$170,Z183,'ANNUAL SUMMARY'!$V$9,K165,'ANNUAL SUMMARY'!$L$122)+SUMIFS('ANNUAL SUMMARY'!$AN$228,Z183,'ANNUAL SUMMARY'!$V$9,K165,'ANNUAL SUMMARY'!$L$180)+SUMIFS('ANNUAL SUMMARY'!$AN$286,Z183,'ANNUAL SUMMARY'!$V$9,K165,'ANNUAL SUMMARY'!$L$238)+SUMIFS('ANNUAL SUMMARY'!$AN$344,Z183,'ANNUAL SUMMARY'!$V$9,K165,'ANNUAL SUMMARY'!$L$296)+SUMIFS('ANNUAL SUMMARY'!$AN$402,Z183,'ANNUAL SUMMARY'!$V$9,K165,'ANNUAL SUMMARY'!$L$354)+SUMIFS('ANNUAL SUMMARY'!$AN$460,Z183,'ANNUAL SUMMARY'!$V$9,K165,'ANNUAL SUMMARY'!$L$412)+SUMIFS('ANNUAL SUMMARY'!$AN$518,Z183,'ANNUAL SUMMARY'!$V$9,K165,'ANNUAL SUMMARY'!$L$470)+SUMIFS('ANNUAL SUMMARY'!$AN$576,Z183,'ANNUAL SUMMARY'!$V$9,K165,'ANNUAL SUMMARY'!$L$528)+SUMIFS('ANNUAL SUMMARY'!$AN$634,Z183,'ANNUAL SUMMARY'!$V$9,K165,'ANNUAL SUMMARY'!$L$586)+SUMIFS('ANNUAL SUMMARY'!$AN$692,Z183,'ANNUAL SUMMARY'!$V$9,K165,'ANNUAL SUMMARY'!$L$644)+SUMIFS('ANNUAL SUMMARY'!$CK$54,Z183,'ANNUAL SUMMARY'!$V$9,K165,'ANNUAL SUMMARY'!$BI$6)+SUMIFS('ANNUAL SUMMARY'!$CK$112,Z183,'ANNUAL SUMMARY'!$V$9,K165,'ANNUAL SUMMARY'!$BI$64)+SUMIFS('ANNUAL SUMMARY'!$CK$170,Z183,'ANNUAL SUMMARY'!$V$9,K165,'ANNUAL SUMMARY'!$BI$122)+SUMIFS('ANNUAL SUMMARY'!$CK$228,Z183,'ANNUAL SUMMARY'!$V$9,K165,'ANNUAL SUMMARY'!$BI$180)+SUMIFS('ANNUAL SUMMARY'!$CK$286,Z183,'ANNUAL SUMMARY'!$V$9,K165,'ANNUAL SUMMARY'!$BI$238)+SUMIFS('ANNUAL SUMMARY'!$CK$344,Z183,'ANNUAL SUMMARY'!$V$9,K165,'ANNUAL SUMMARY'!$BI$296)+SUMIFS('ANNUAL SUMMARY'!$CK$402,Z183,'ANNUAL SUMMARY'!$V$9,K165,'ANNUAL SUMMARY'!$BI$354)+SUMIFS('ANNUAL SUMMARY'!$CK$460,Z183,'ANNUAL SUMMARY'!$V$9,K165,'ANNUAL SUMMARY'!$BI$412)+SUMIFS('ANNUAL SUMMARY'!$CK$518,Z183,'ANNUAL SUMMARY'!$V$9,K165,'ANNUAL SUMMARY'!$BI$470)+SUMIFS('ANNUAL SUMMARY'!$CK$576,Z183,'ANNUAL SUMMARY'!$V$9,K165,'ANNUAL SUMMARY'!$BI$528)+SUMIFS('ANNUAL SUMMARY'!$CK$634,Z183,'ANNUAL SUMMARY'!$V$9,K165,'ANNUAL SUMMARY'!$BI$586)+SUMIFS('ANNUAL SUMMARY'!$CK$692,Z183,'ANNUAL SUMMARY'!$V$9,K165,'ANNUAL SUMMARY'!$BI$644)+SUMIFS('ANNUAL SUMMARY'!$EJ$54,Z183,'ANNUAL SUMMARY'!$V$9,K165,'ANNUAL SUMMARY'!$DH$6)+SUMIFS('ANNUAL SUMMARY'!$EJ$112,Z183,'ANNUAL SUMMARY'!$V$9,K165,'ANNUAL SUMMARY'!$DH$64)+SUMIFS('ANNUAL SUMMARY'!$EJ$170,Z183,'ANNUAL SUMMARY'!$V$9,K165,'ANNUAL SUMMARY'!$DH$122)+SUMIFS('ANNUAL SUMMARY'!$EJ$228,Z183,'ANNUAL SUMMARY'!$V$9,K165,'ANNUAL SUMMARY'!$DH$180)+SUMIFS('ANNUAL SUMMARY'!$EJ$286,Z183,'ANNUAL SUMMARY'!$V$9,K165,'ANNUAL SUMMARY'!$DH$238)+SUMIFS('ANNUAL SUMMARY'!$EJ$344,Z183,'ANNUAL SUMMARY'!$V$9,K165,'ANNUAL SUMMARY'!$DH$296)+SUMIFS('ANNUAL SUMMARY'!$EJ$402,Z183,'ANNUAL SUMMARY'!$V$9,K165,'ANNUAL SUMMARY'!$DH$354)+SUMIFS('ANNUAL SUMMARY'!$EJ$460,Z183,'ANNUAL SUMMARY'!$V$9,K165,'ANNUAL SUMMARY'!$DH$412)+SUMIFS('ANNUAL SUMMARY'!$EJ$518,Z183,'ANNUAL SUMMARY'!$V$9,K165,'ANNUAL SUMMARY'!$DH$470)+SUMIFS('ANNUAL SUMMARY'!$EJ$576,Z183,'ANNUAL SUMMARY'!$V$9,K165,'ANNUAL SUMMARY'!$DH$528)+SUMIFS('ANNUAL SUMMARY'!$EJ$634,Z183,'ANNUAL SUMMARY'!$V$9,K165,'ANNUAL SUMMARY'!$DH$586)+SUMIFS('ANNUAL SUMMARY'!$EJ$692,Z183,'ANNUAL SUMMARY'!$V$9,K165,'ANNUAL SUMMARY'!$DH$644)+SUMIFS('ANNUAL SUMMARY'!$GG$54,Z183,'ANNUAL SUMMARY'!$V$9,K165,'ANNUAL SUMMARY'!$FE$6)+SUMIFS('ANNUAL SUMMARY'!$GG$112,Z183,'ANNUAL SUMMARY'!$V$9,K165,'ANNUAL SUMMARY'!$FE$64)+SUMIFS('ANNUAL SUMMARY'!$GG$170,Z183,'ANNUAL SUMMARY'!$V$9,K165,'ANNUAL SUMMARY'!$FE$122)+SUMIFS('ANNUAL SUMMARY'!$GG$228,Z183,'ANNUAL SUMMARY'!$V$9,K165,'ANNUAL SUMMARY'!$FE$180)+SUMIFS('ANNUAL SUMMARY'!$GG$286,Z183,'ANNUAL SUMMARY'!$V$9,K165,'ANNUAL SUMMARY'!$FE$238)+SUMIFS('ANNUAL SUMMARY'!$GG$344,Z183,'ANNUAL SUMMARY'!$V$9,K165,'ANNUAL SUMMARY'!$FE$296)+SUMIFS('ANNUAL SUMMARY'!$GG$402,Z183,'ANNUAL SUMMARY'!$V$9,K165,'ANNUAL SUMMARY'!$FE$354)+SUMIFS('ANNUAL SUMMARY'!$GG$460,Z183,'ANNUAL SUMMARY'!$V$9,K165,'ANNUAL SUMMARY'!$FE$412)+SUMIFS('ANNUAL SUMMARY'!$GG$518,Z183,'ANNUAL SUMMARY'!$V$9,K165,'ANNUAL SUMMARY'!$FE$470)+SUMIFS('ANNUAL SUMMARY'!$GG$576,Z183,'ANNUAL SUMMARY'!$V$9,K165,'ANNUAL SUMMARY'!$FE$528)+SUMIFS('ANNUAL SUMMARY'!$GG$634,Z183,'ANNUAL SUMMARY'!$V$9,K165,'ANNUAL SUMMARY'!$FE$586)+SUMIFS('ANNUAL SUMMARY'!$GG$692,Z183,'ANNUAL SUMMARY'!$V$9,K165,'ANNUAL SUMMARY'!$FE$644)</f>
        <v>0</v>
      </c>
      <c r="AN183" s="727"/>
      <c r="AO183" s="727"/>
      <c r="AP183" s="727"/>
      <c r="AQ183" s="728">
        <f>SUMIFS('ANNUAL SUMMARY'!$AR$54,Z183,'ANNUAL SUMMARY'!$V$9,K165,'ANNUAL SUMMARY'!$L$6)+SUMIFS('ANNUAL SUMMARY'!$AR$112,Z183,'ANNUAL SUMMARY'!$V$9,K165,'ANNUAL SUMMARY'!$L$64)+SUMIFS('ANNUAL SUMMARY'!$AR$170,Z183,'ANNUAL SUMMARY'!$V$9,K165,'ANNUAL SUMMARY'!$L$122)+SUMIFS('ANNUAL SUMMARY'!$AR$228,Z183,'ANNUAL SUMMARY'!$V$9,K165,'ANNUAL SUMMARY'!$L$180)+SUMIFS('ANNUAL SUMMARY'!$AR$286,Z183,'ANNUAL SUMMARY'!$V$9,K165,'ANNUAL SUMMARY'!$L$238)+SUMIFS('ANNUAL SUMMARY'!$AR$344,Z183,'ANNUAL SUMMARY'!$V$9,K165,'ANNUAL SUMMARY'!$L$296)+SUMIFS('ANNUAL SUMMARY'!$AR$402,Z183,'ANNUAL SUMMARY'!$V$9,K165,'ANNUAL SUMMARY'!$L$354)+SUMIFS('ANNUAL SUMMARY'!$AR$460,Z183,'ANNUAL SUMMARY'!$V$9,K165,'ANNUAL SUMMARY'!$L$412)+SUMIFS('ANNUAL SUMMARY'!$AR$518,Z183,'ANNUAL SUMMARY'!$V$9,K165,'ANNUAL SUMMARY'!$L$470)+SUMIFS('ANNUAL SUMMARY'!$AR$576,Z183,'ANNUAL SUMMARY'!$V$9,K165,'ANNUAL SUMMARY'!$L$528)+SUMIFS('ANNUAL SUMMARY'!$AR$634,Z183,'ANNUAL SUMMARY'!$V$9,K165,'ANNUAL SUMMARY'!$L$586)+SUMIFS('ANNUAL SUMMARY'!$AR$692,Z183,'ANNUAL SUMMARY'!$V$9,K165,'ANNUAL SUMMARY'!$L$644)+SUMIFS('ANNUAL SUMMARY'!$CO$54,Z183,'ANNUAL SUMMARY'!$V$9,K165,'ANNUAL SUMMARY'!$BI$6)+SUMIFS('ANNUAL SUMMARY'!$CO$112,Z183,'ANNUAL SUMMARY'!$V$9,K165,'ANNUAL SUMMARY'!$BI$64)+SUMIFS('ANNUAL SUMMARY'!$CO$170,Z183,'ANNUAL SUMMARY'!$V$9,K165,'ANNUAL SUMMARY'!$BI$122)+SUMIFS('ANNUAL SUMMARY'!$CO$228,Z183,'ANNUAL SUMMARY'!$V$9,K165,'ANNUAL SUMMARY'!$BI$180)+SUMIFS('ANNUAL SUMMARY'!$CO$286,Z183,'ANNUAL SUMMARY'!$V$9,K165,'ANNUAL SUMMARY'!$BI$238)+SUMIFS('ANNUAL SUMMARY'!$CO$344,Z183,'ANNUAL SUMMARY'!$V$9,K165,'ANNUAL SUMMARY'!$BI$296)+SUMIFS('ANNUAL SUMMARY'!$CO$402,Z183,'ANNUAL SUMMARY'!$V$9,K165,'ANNUAL SUMMARY'!$BI$354)+SUMIFS('ANNUAL SUMMARY'!$CO$460,Z183,'ANNUAL SUMMARY'!$V$9,K165,'ANNUAL SUMMARY'!$BI$412)+SUMIFS('ANNUAL SUMMARY'!$CO$518,Z183,'ANNUAL SUMMARY'!$V$9,K165,'ANNUAL SUMMARY'!$BI$470)+SUMIFS('ANNUAL SUMMARY'!$CO$576,Z183,'ANNUAL SUMMARY'!$V$9,K165,'ANNUAL SUMMARY'!$BI$528)+SUMIFS('ANNUAL SUMMARY'!$CO$634,Z183,'ANNUAL SUMMARY'!$V$9,K165,'ANNUAL SUMMARY'!$BI$586)+SUMIFS('ANNUAL SUMMARY'!$CO$692,Z183,'ANNUAL SUMMARY'!$V$9,K165,'ANNUAL SUMMARY'!$BI$644)+SUMIFS('ANNUAL SUMMARY'!$EN$54,Z183,'ANNUAL SUMMARY'!$V$9,K165,'ANNUAL SUMMARY'!$DH$6)+SUMIFS('ANNUAL SUMMARY'!$EN$112,Z183,'ANNUAL SUMMARY'!$V$9,K165,'ANNUAL SUMMARY'!$DH$64)+SUMIFS('ANNUAL SUMMARY'!$EN$170,Z183,'ANNUAL SUMMARY'!$V$9,K165,'ANNUAL SUMMARY'!$DH$122)+SUMIFS('ANNUAL SUMMARY'!$EN$228,Z183,'ANNUAL SUMMARY'!$V$9,K165,'ANNUAL SUMMARY'!$DH$180)+SUMIFS('ANNUAL SUMMARY'!$EN$286,Z183,'ANNUAL SUMMARY'!$V$9,K165,'ANNUAL SUMMARY'!$DH$238)+SUMIFS('ANNUAL SUMMARY'!$EN$344,Z183,'ANNUAL SUMMARY'!$V$9,K165,'ANNUAL SUMMARY'!$DH$296)+SUMIFS('ANNUAL SUMMARY'!$EN$402,Z183,'ANNUAL SUMMARY'!$V$9,K165,'ANNUAL SUMMARY'!$DH$354)+SUMIFS('ANNUAL SUMMARY'!$EN$460,Z183,'ANNUAL SUMMARY'!$V$9,K165,'ANNUAL SUMMARY'!$DH$412)+SUMIFS('ANNUAL SUMMARY'!$EN$518,Z183,'ANNUAL SUMMARY'!$V$9,K165,'ANNUAL SUMMARY'!$DH$470)+SUMIFS('ANNUAL SUMMARY'!$EN$576,Z183,'ANNUAL SUMMARY'!$V$9,K165,'ANNUAL SUMMARY'!$DH$528)+SUMIFS('ANNUAL SUMMARY'!$EN$634,Z183,'ANNUAL SUMMARY'!$V$9,K165,'ANNUAL SUMMARY'!$DH$586)+SUMIFS('ANNUAL SUMMARY'!$EN$692,Z183,'ANNUAL SUMMARY'!$V$9,K165,'ANNUAL SUMMARY'!$DH$644)+SUMIFS('ANNUAL SUMMARY'!$GK$54,Z183,'ANNUAL SUMMARY'!$V$9,K165,'ANNUAL SUMMARY'!$FE$6)+SUMIFS('ANNUAL SUMMARY'!$GK$112,Z183,'ANNUAL SUMMARY'!$V$9,K165,'ANNUAL SUMMARY'!$FE$64)+SUMIFS('ANNUAL SUMMARY'!$GK$170,Z183,'ANNUAL SUMMARY'!$V$9,K165,'ANNUAL SUMMARY'!$FE$122)+SUMIFS('ANNUAL SUMMARY'!$GK$228,Z183,'ANNUAL SUMMARY'!$V$9,K165,'ANNUAL SUMMARY'!$FE$180)+SUMIFS('ANNUAL SUMMARY'!$GK$286,Z183,'ANNUAL SUMMARY'!$V$9,K165,'ANNUAL SUMMARY'!$FE$238)+SUMIFS('ANNUAL SUMMARY'!$GK$344,Z183,'ANNUAL SUMMARY'!$V$9,K165,'ANNUAL SUMMARY'!$FE$296)+SUMIFS('ANNUAL SUMMARY'!$GK$402,Z183,'ANNUAL SUMMARY'!$V$9,K165,'ANNUAL SUMMARY'!$FE$354)+SUMIFS('ANNUAL SUMMARY'!$GK$460,Z183,'ANNUAL SUMMARY'!$V$9,K165,'ANNUAL SUMMARY'!$FE$412)+SUMIFS('ANNUAL SUMMARY'!$GK$518,Z183,'ANNUAL SUMMARY'!$V$9,K165,'ANNUAL SUMMARY'!$FE$470)+SUMIFS('ANNUAL SUMMARY'!$GK$576,Z183,'ANNUAL SUMMARY'!$V$9,K165,'ANNUAL SUMMARY'!$FE$528)+SUMIFS('ANNUAL SUMMARY'!$GK$634,Z183,'ANNUAL SUMMARY'!$V$9,K165,'ANNUAL SUMMARY'!$FE$586)+SUMIFS('ANNUAL SUMMARY'!$GK$692,Z183,'ANNUAL SUMMARY'!$V$9,K165,'ANNUAL SUMMARY'!$FE$644)</f>
        <v>0</v>
      </c>
      <c r="AR183" s="728"/>
      <c r="AS183" s="728"/>
      <c r="AT183" s="728">
        <f>SUMIFS('ANNUAL SUMMARY'!$AU$54,Z183,'ANNUAL SUMMARY'!$V$9,K165,'ANNUAL SUMMARY'!$L$6)+SUMIFS('ANNUAL SUMMARY'!$AU$112,Z183,'ANNUAL SUMMARY'!$V$9,K165,'ANNUAL SUMMARY'!$L$64)+SUMIFS('ANNUAL SUMMARY'!$AU$170,Z183,'ANNUAL SUMMARY'!$V$9,K165,'ANNUAL SUMMARY'!$L$122)+SUMIFS('ANNUAL SUMMARY'!$AU$228,Z183,'ANNUAL SUMMARY'!$V$9,K165,'ANNUAL SUMMARY'!$L$180)+SUMIFS('ANNUAL SUMMARY'!$AU$286,Z183,'ANNUAL SUMMARY'!$V$9,K165,'ANNUAL SUMMARY'!$L$238)+SUMIFS('ANNUAL SUMMARY'!$AU$344,Z183,'ANNUAL SUMMARY'!$V$9,K165,'ANNUAL SUMMARY'!$L$296)+SUMIFS('ANNUAL SUMMARY'!$AU$402,Z183,'ANNUAL SUMMARY'!$V$9,K165,'ANNUAL SUMMARY'!$L$354)+SUMIFS('ANNUAL SUMMARY'!$AU$460,Z183,'ANNUAL SUMMARY'!$V$9,K165,'ANNUAL SUMMARY'!$L$412)+SUMIFS('ANNUAL SUMMARY'!$AU$518,Z183,'ANNUAL SUMMARY'!$V$9,K165,'ANNUAL SUMMARY'!$L$470)+SUMIFS('ANNUAL SUMMARY'!$AU$576,Z183,'ANNUAL SUMMARY'!$V$9,K165,'ANNUAL SUMMARY'!$L$528)+SUMIFS('ANNUAL SUMMARY'!$AU$634,Z183,'ANNUAL SUMMARY'!$V$9,K165,'ANNUAL SUMMARY'!$L$586)+SUMIFS('ANNUAL SUMMARY'!$AU$692,Z183,'ANNUAL SUMMARY'!$V$9,K165,'ANNUAL SUMMARY'!$L$644)+SUMIFS('ANNUAL SUMMARY'!$CR$54,Z183,'ANNUAL SUMMARY'!$V$9,K165,'ANNUAL SUMMARY'!$BI$6)+SUMIFS('ANNUAL SUMMARY'!$CR$112,Z183,'ANNUAL SUMMARY'!$V$9,K165,'ANNUAL SUMMARY'!$BI$64)+SUMIFS('ANNUAL SUMMARY'!$CR$170,Z183,'ANNUAL SUMMARY'!$V$9,K165,'ANNUAL SUMMARY'!$BI$122)+SUMIFS('ANNUAL SUMMARY'!$CR$228,Z183,'ANNUAL SUMMARY'!$V$9,K165,'ANNUAL SUMMARY'!$BI$180)+SUMIFS('ANNUAL SUMMARY'!$CR$286,Z183,'ANNUAL SUMMARY'!$V$9,K165,'ANNUAL SUMMARY'!$BI$238)+SUMIFS('ANNUAL SUMMARY'!$CR$344,Z183,'ANNUAL SUMMARY'!$V$9,K165,'ANNUAL SUMMARY'!$BI$296)+SUMIFS('ANNUAL SUMMARY'!$CR$402,Z183,'ANNUAL SUMMARY'!$V$9,K165,'ANNUAL SUMMARY'!$BI$354)+SUMIFS('ANNUAL SUMMARY'!$CR$460,Z183,'ANNUAL SUMMARY'!$V$9,K165,'ANNUAL SUMMARY'!$BI$412)+SUMIFS('ANNUAL SUMMARY'!$CR$518,Z183,'ANNUAL SUMMARY'!$V$9,K165,'ANNUAL SUMMARY'!$BI$470)+SUMIFS('ANNUAL SUMMARY'!$CR$576,Z183,'ANNUAL SUMMARY'!$V$9,K165,'ANNUAL SUMMARY'!$BI$528)+SUMIFS('ANNUAL SUMMARY'!$CR$634,Z183,'ANNUAL SUMMARY'!$V$9,K165,'ANNUAL SUMMARY'!$BI$586)+SUMIFS('ANNUAL SUMMARY'!$CR$692,Z183,'ANNUAL SUMMARY'!$V$9,K165,'ANNUAL SUMMARY'!$BI$644)+SUMIFS('ANNUAL SUMMARY'!$EQ$54,Z183,'ANNUAL SUMMARY'!$V$9,K165,'ANNUAL SUMMARY'!$DH$6)+SUMIFS('ANNUAL SUMMARY'!$EQ$112,Z183,'ANNUAL SUMMARY'!$V$9,K165,'ANNUAL SUMMARY'!$DH$64)+SUMIFS('ANNUAL SUMMARY'!$EQ$170,Z183,'ANNUAL SUMMARY'!$V$9,K165,'ANNUAL SUMMARY'!$DH$122)+SUMIFS('ANNUAL SUMMARY'!$EQ$228,Z183,'ANNUAL SUMMARY'!$V$9,K165,'ANNUAL SUMMARY'!$DH$180)+SUMIFS('ANNUAL SUMMARY'!$EQ$286,Z183,'ANNUAL SUMMARY'!$V$9,K165,'ANNUAL SUMMARY'!$DH$238)+SUMIFS('ANNUAL SUMMARY'!$EQ$344,Z183,'ANNUAL SUMMARY'!$V$9,K165,'ANNUAL SUMMARY'!$DH$296)+SUMIFS('ANNUAL SUMMARY'!$EQ$402,Z183,'ANNUAL SUMMARY'!$V$9,K165,'ANNUAL SUMMARY'!$DH$354)+SUMIFS('ANNUAL SUMMARY'!$EQ$460,Z183,'ANNUAL SUMMARY'!$V$9,K165,'ANNUAL SUMMARY'!$DH$412)+SUMIFS('ANNUAL SUMMARY'!$EQ$518,Z183,'ANNUAL SUMMARY'!$V$9,K165,'ANNUAL SUMMARY'!$DH$470)+SUMIFS('ANNUAL SUMMARY'!$EQ$576,Z183,'ANNUAL SUMMARY'!$V$9,K165,'ANNUAL SUMMARY'!$DH$528)+SUMIFS('ANNUAL SUMMARY'!$EQ$634,Z183,'ANNUAL SUMMARY'!$V$9,K165,'ANNUAL SUMMARY'!$DH$586)+SUMIFS('ANNUAL SUMMARY'!$EQ$692,Z183,'ANNUAL SUMMARY'!$V$9,K165,'ANNUAL SUMMARY'!$DH$644)+SUMIFS('ANNUAL SUMMARY'!$GN$54,Z183,'ANNUAL SUMMARY'!$V$9,K165,'ANNUAL SUMMARY'!$FE$6)+SUMIFS('ANNUAL SUMMARY'!$GN$112,Z183,'ANNUAL SUMMARY'!$V$9,K165,'ANNUAL SUMMARY'!$FE$64)+SUMIFS('ANNUAL SUMMARY'!$GN$170,Z183,'ANNUAL SUMMARY'!$V$9,K165,'ANNUAL SUMMARY'!$FE$122)+SUMIFS('ANNUAL SUMMARY'!$GN$228,Z183,'ANNUAL SUMMARY'!$V$9,K165,'ANNUAL SUMMARY'!$FE$180)+SUMIFS('ANNUAL SUMMARY'!$GN$286,Z183,'ANNUAL SUMMARY'!$V$9,K165,'ANNUAL SUMMARY'!$FE$238)+SUMIFS('ANNUAL SUMMARY'!$GN$344,Z183,'ANNUAL SUMMARY'!$V$9,K165,'ANNUAL SUMMARY'!$FE$296)+SUMIFS('ANNUAL SUMMARY'!$GN$402,Z183,'ANNUAL SUMMARY'!$V$9,K165,'ANNUAL SUMMARY'!$FE$354)+SUMIFS('ANNUAL SUMMARY'!$GN$460,Z183,'ANNUAL SUMMARY'!$V$9,K165,'ANNUAL SUMMARY'!$FE$412)+SUMIFS('ANNUAL SUMMARY'!$GN$518,Z183,'ANNUAL SUMMARY'!$V$9,K165,'ANNUAL SUMMARY'!$FE$470)+SUMIFS('ANNUAL SUMMARY'!$GN$576,Z183,'ANNUAL SUMMARY'!$V$9,K165,'ANNUAL SUMMARY'!$FE$528)+SUMIFS('ANNUAL SUMMARY'!$GN$634,Z183,'ANNUAL SUMMARY'!$V$9,K165,'ANNUAL SUMMARY'!$FE$586)+SUMIFS('ANNUAL SUMMARY'!$GN$692,Z183,'ANNUAL SUMMARY'!$V$9,K165,'ANNUAL SUMMARY'!$FE$644)</f>
        <v>0</v>
      </c>
      <c r="AU183" s="728"/>
      <c r="AV183" s="1260"/>
      <c r="AW183" s="1263"/>
      <c r="AX183" s="154"/>
      <c r="AY183" s="732"/>
      <c r="AZ183" s="733"/>
      <c r="BA183" s="733"/>
      <c r="BB183" s="733"/>
      <c r="BC183" s="795"/>
      <c r="BD183" s="796"/>
      <c r="BE183" s="796"/>
      <c r="BF183" s="796"/>
      <c r="BG183" s="796"/>
      <c r="BH183" s="796"/>
      <c r="BI183" s="797"/>
      <c r="BJ183" s="643"/>
      <c r="BK183" s="864"/>
      <c r="BL183" s="865"/>
      <c r="BM183" s="865"/>
      <c r="BN183" s="865"/>
      <c r="BO183" s="866"/>
      <c r="BP183" s="738"/>
      <c r="BQ183" s="739"/>
      <c r="BR183" s="739"/>
      <c r="BS183" s="739"/>
      <c r="BT183" s="739"/>
      <c r="BU183" s="740"/>
      <c r="BV183" s="15"/>
      <c r="BW183" s="812">
        <f>IF(BW171=0," ",BW171+6)</f>
        <v>2028</v>
      </c>
      <c r="BX183" s="813"/>
      <c r="BY183" s="813"/>
      <c r="BZ183" s="813"/>
      <c r="CA183" s="813"/>
      <c r="CB183" s="1118">
        <f>SUMIFS('ANNUAL SUMMARY'!$AF$54,BW183,'ANNUAL SUMMARY'!$V$9,BH165,'ANNUAL SUMMARY'!$L$6)+SUMIFS('ANNUAL SUMMARY'!$AF$112,BW183,'ANNUAL SUMMARY'!$V$9,BH165,'ANNUAL SUMMARY'!$L$64)+SUMIFS('ANNUAL SUMMARY'!$AF$170,BW183,'ANNUAL SUMMARY'!$V$9,BH165,'ANNUAL SUMMARY'!$L$122)+SUMIFS('ANNUAL SUMMARY'!$AF$228,BW183,'ANNUAL SUMMARY'!$V$9,BH165,'ANNUAL SUMMARY'!$L$180)+SUMIFS('ANNUAL SUMMARY'!$AF$286,BW183,'ANNUAL SUMMARY'!$V$9,BH165,'ANNUAL SUMMARY'!$L$238)+SUMIFS('ANNUAL SUMMARY'!$AF$344,BW183,'ANNUAL SUMMARY'!$V$9,BH165,'ANNUAL SUMMARY'!$L$296)+SUMIFS('ANNUAL SUMMARY'!$AF$402,BW183,'ANNUAL SUMMARY'!$V$9,BH165,'ANNUAL SUMMARY'!$L$354)+SUMIFS('ANNUAL SUMMARY'!$AF$460,BW183,'ANNUAL SUMMARY'!$V$9,BH165,'ANNUAL SUMMARY'!$L$412)+SUMIFS('ANNUAL SUMMARY'!$AF$518,BW183,'ANNUAL SUMMARY'!$V$9,BH165,'ANNUAL SUMMARY'!$L$470)+SUMIFS('ANNUAL SUMMARY'!$AF$576,BW183,'ANNUAL SUMMARY'!$V$9,BH165,'ANNUAL SUMMARY'!$L$528)+SUMIFS('ANNUAL SUMMARY'!$AF$634,BW183,'ANNUAL SUMMARY'!$V$9,BH165,'ANNUAL SUMMARY'!$L$586)+SUMIFS('ANNUAL SUMMARY'!$AF$692,BW183,'ANNUAL SUMMARY'!$V$9,BH165,'ANNUAL SUMMARY'!$L$644)+SUMIFS('ANNUAL SUMMARY'!$CC$54,BW183,'ANNUAL SUMMARY'!$V$9,BH165,'ANNUAL SUMMARY'!$BI$6)+SUMIFS('ANNUAL SUMMARY'!$CC$112,BW183,'ANNUAL SUMMARY'!$V$9,BH165,'ANNUAL SUMMARY'!$BI$64)+SUMIFS('ANNUAL SUMMARY'!$CC$170,BW183,'ANNUAL SUMMARY'!$V$9,BH165,'ANNUAL SUMMARY'!$BI$122)+SUMIFS('ANNUAL SUMMARY'!$CC$228,BW183,'ANNUAL SUMMARY'!$V$9,BH165,'ANNUAL SUMMARY'!$BI$180)+SUMIFS('ANNUAL SUMMARY'!$CC$286,BW183,'ANNUAL SUMMARY'!$V$9,BH165,'ANNUAL SUMMARY'!$BI$238)+SUMIFS('ANNUAL SUMMARY'!$CC$344,BW183,'ANNUAL SUMMARY'!$V$9,BH165,'ANNUAL SUMMARY'!$BI$296)+SUMIFS('ANNUAL SUMMARY'!$CC$402,BW183,'ANNUAL SUMMARY'!$V$9,BH165,'ANNUAL SUMMARY'!$BI$354)+SUMIFS('ANNUAL SUMMARY'!$CC$460,BW183,'ANNUAL SUMMARY'!$V$9,BH165,'ANNUAL SUMMARY'!$BI$412)+SUMIFS('ANNUAL SUMMARY'!$CC$518,BW183,'ANNUAL SUMMARY'!$V$9,BH165,'ANNUAL SUMMARY'!$BI$470)+SUMIFS('ANNUAL SUMMARY'!$CC$576,BW183,'ANNUAL SUMMARY'!$V$9,BH165,'ANNUAL SUMMARY'!$BI$528)+SUMIFS('ANNUAL SUMMARY'!$CC$634,BW183,'ANNUAL SUMMARY'!$V$9,BH165,'ANNUAL SUMMARY'!$BI$586)+SUMIFS('ANNUAL SUMMARY'!$CC$692,BW183,'ANNUAL SUMMARY'!$V$9,BH165,'ANNUAL SUMMARY'!$BI$644)+SUMIFS('ANNUAL SUMMARY'!$EB$54,BW183,'ANNUAL SUMMARY'!$V$9,BH165,'ANNUAL SUMMARY'!$DH$6)+SUMIFS('ANNUAL SUMMARY'!$EB$112,BW183,'ANNUAL SUMMARY'!$V$9,BH165,'ANNUAL SUMMARY'!$DH$64)+SUMIFS('ANNUAL SUMMARY'!$EB$170,BW183,'ANNUAL SUMMARY'!$V$9,BH165,'ANNUAL SUMMARY'!$DH$122)+SUMIFS('ANNUAL SUMMARY'!$EB$228,BW183,'ANNUAL SUMMARY'!$V$9,BH165,'ANNUAL SUMMARY'!$DH$180)+SUMIFS('ANNUAL SUMMARY'!$EB$286,BW183,'ANNUAL SUMMARY'!$V$9,BH165,'ANNUAL SUMMARY'!$DH$238)+SUMIFS('ANNUAL SUMMARY'!$EB$344,BW183,'ANNUAL SUMMARY'!$V$9,BH165,'ANNUAL SUMMARY'!$DH$296)+SUMIFS('ANNUAL SUMMARY'!$EB$402,BW183,'ANNUAL SUMMARY'!$V$9,BH165,'ANNUAL SUMMARY'!$DH$354)+SUMIFS('ANNUAL SUMMARY'!$EB$460,BW183,'ANNUAL SUMMARY'!$V$9,BH165,'ANNUAL SUMMARY'!$DH$412)+SUMIFS('ANNUAL SUMMARY'!$EB$518,BW183,'ANNUAL SUMMARY'!$V$9,BH165,'ANNUAL SUMMARY'!$DH$470)+SUMIFS('ANNUAL SUMMARY'!$EB$576,BW183,'ANNUAL SUMMARY'!$V$9,BH165,'ANNUAL SUMMARY'!$DH$528)+SUMIFS('ANNUAL SUMMARY'!$EB$634,BW183,'ANNUAL SUMMARY'!$V$9,BH165,'ANNUAL SUMMARY'!$DH$586)+SUMIFS('ANNUAL SUMMARY'!$EB$692,BW183,'ANNUAL SUMMARY'!$V$9,BH165,'ANNUAL SUMMARY'!$DH$644)+SUMIFS('ANNUAL SUMMARY'!$FY$54,BW183,'ANNUAL SUMMARY'!$V$9,BH165,'ANNUAL SUMMARY'!$FE$6)+SUMIFS('ANNUAL SUMMARY'!$FY$112,BW183,'ANNUAL SUMMARY'!$V$9,BH165,'ANNUAL SUMMARY'!$FE$64)+SUMIFS('ANNUAL SUMMARY'!$FY$170,BW183,'ANNUAL SUMMARY'!$V$9,BH165,'ANNUAL SUMMARY'!$FE$122)+SUMIFS('ANNUAL SUMMARY'!$FY$228,BW183,'ANNUAL SUMMARY'!$V$9,BH165,'ANNUAL SUMMARY'!$FE$180)+SUMIFS('ANNUAL SUMMARY'!$FY$286,BW183,'ANNUAL SUMMARY'!$V$9,BH165,'ANNUAL SUMMARY'!$FE$238)+SUMIFS('ANNUAL SUMMARY'!$FY$344,BW183,'ANNUAL SUMMARY'!$V$9,BH165,'ANNUAL SUMMARY'!$FE$296)+SUMIFS('ANNUAL SUMMARY'!$FY$402,BW183,'ANNUAL SUMMARY'!$V$9,BH165,'ANNUAL SUMMARY'!$FE$354)+SUMIFS('ANNUAL SUMMARY'!$FY$460,BW183,'ANNUAL SUMMARY'!$V$9,BH165,'ANNUAL SUMMARY'!$FE$412)+SUMIFS('ANNUAL SUMMARY'!$FY$518,BW183,'ANNUAL SUMMARY'!$V$9,BH165,'ANNUAL SUMMARY'!$FE$470)+SUMIFS('ANNUAL SUMMARY'!$FY$576,BW183,'ANNUAL SUMMARY'!$V$9,BH165,'ANNUAL SUMMARY'!$FE$528)+SUMIFS('ANNUAL SUMMARY'!$FY$634,BW183,'ANNUAL SUMMARY'!$V$9,BH165,'ANNUAL SUMMARY'!$FE$586)+SUMIFS('ANNUAL SUMMARY'!$FY$692,BW183,'ANNUAL SUMMARY'!$V$9,BH165,'ANNUAL SUMMARY'!$FE$644)</f>
        <v>0</v>
      </c>
      <c r="CC183" s="727"/>
      <c r="CD183" s="727"/>
      <c r="CE183" s="727"/>
      <c r="CF183" s="727">
        <f>SUMIFS('ANNUAL SUMMARY'!$AJ$54,BW183,'ANNUAL SUMMARY'!$V$9,BH165,'ANNUAL SUMMARY'!$L$6)+SUMIFS('ANNUAL SUMMARY'!$AJ$112,BW183,'ANNUAL SUMMARY'!$V$9,BH165,'ANNUAL SUMMARY'!$L$64)+SUMIFS('ANNUAL SUMMARY'!$AJ$170,BW183,'ANNUAL SUMMARY'!$V$9,BH165,'ANNUAL SUMMARY'!$L$122)+SUMIFS('ANNUAL SUMMARY'!$AJ$228,BW183,'ANNUAL SUMMARY'!$V$9,BH165,'ANNUAL SUMMARY'!$L$180)+SUMIFS('ANNUAL SUMMARY'!$AJ$286,BW183,'ANNUAL SUMMARY'!$V$9,BH165,'ANNUAL SUMMARY'!$L$238)+SUMIFS('ANNUAL SUMMARY'!$AJ$344,BW183,'ANNUAL SUMMARY'!$V$9,BH165,'ANNUAL SUMMARY'!$L$296)+SUMIFS('ANNUAL SUMMARY'!$AJ$402,BW183,'ANNUAL SUMMARY'!$V$9,BH165,'ANNUAL SUMMARY'!$L$354)+SUMIFS('ANNUAL SUMMARY'!$AJ$460,BW183,'ANNUAL SUMMARY'!$V$9,BH165,'ANNUAL SUMMARY'!$L$412)+SUMIFS('ANNUAL SUMMARY'!$AJ$518,BW183,'ANNUAL SUMMARY'!$V$9,BH165,'ANNUAL SUMMARY'!$L$470)+SUMIFS('ANNUAL SUMMARY'!$AJ$576,BW183,'ANNUAL SUMMARY'!$V$9,BH165,'ANNUAL SUMMARY'!$L$528)+SUMIFS('ANNUAL SUMMARY'!$AJ$634,BW183,'ANNUAL SUMMARY'!$V$9,BH165,'ANNUAL SUMMARY'!$L$586)+SUMIFS('ANNUAL SUMMARY'!$AJ$692,BW183,'ANNUAL SUMMARY'!$V$9,BH165,'ANNUAL SUMMARY'!$L$644)+SUMIFS('ANNUAL SUMMARY'!$CG$54,BW183,'ANNUAL SUMMARY'!$V$9,BH165,'ANNUAL SUMMARY'!$BI$6)+SUMIFS('ANNUAL SUMMARY'!$CG$112,BW183,'ANNUAL SUMMARY'!$V$9,BH165,'ANNUAL SUMMARY'!$BI$64)+SUMIFS('ANNUAL SUMMARY'!$CG$170,BW183,'ANNUAL SUMMARY'!$V$9,BH165,'ANNUAL SUMMARY'!$BI$122)+SUMIFS('ANNUAL SUMMARY'!$CG$228,BW183,'ANNUAL SUMMARY'!$V$9,BH165,'ANNUAL SUMMARY'!$BI$180)+SUMIFS('ANNUAL SUMMARY'!$CG$286,BW183,'ANNUAL SUMMARY'!$V$9,BH165,'ANNUAL SUMMARY'!$BI$238)+SUMIFS('ANNUAL SUMMARY'!$CG$344,BW183,'ANNUAL SUMMARY'!$V$9,BH165,'ANNUAL SUMMARY'!$BI$296)+SUMIFS('ANNUAL SUMMARY'!$CG$402,BW183,'ANNUAL SUMMARY'!$V$9,BH165,'ANNUAL SUMMARY'!$BI$354)+SUMIFS('ANNUAL SUMMARY'!$CG$460,BW183,'ANNUAL SUMMARY'!$V$9,BH165,'ANNUAL SUMMARY'!$BI$412)+SUMIFS('ANNUAL SUMMARY'!$CG$518,BW183,'ANNUAL SUMMARY'!$V$9,BH165,'ANNUAL SUMMARY'!$BI$470)+SUMIFS('ANNUAL SUMMARY'!$CG$576,BW183,'ANNUAL SUMMARY'!$V$9,BH165,'ANNUAL SUMMARY'!$BI$528)+SUMIFS('ANNUAL SUMMARY'!$CG$634,BW183,'ANNUAL SUMMARY'!$V$9,BH165,'ANNUAL SUMMARY'!$BI$586)+SUMIFS('ANNUAL SUMMARY'!$CG$692,BW183,'ANNUAL SUMMARY'!$V$9,BH165,'ANNUAL SUMMARY'!$BI$644)+SUMIFS('ANNUAL SUMMARY'!$EF$54,BW183,'ANNUAL SUMMARY'!$V$9,BH165,'ANNUAL SUMMARY'!$DH$6)+SUMIFS('ANNUAL SUMMARY'!$EF$112,BW183,'ANNUAL SUMMARY'!$V$9,BH165,'ANNUAL SUMMARY'!$DH$64)+SUMIFS('ANNUAL SUMMARY'!$EF$170,BW183,'ANNUAL SUMMARY'!$V$9,BH165,'ANNUAL SUMMARY'!$DH$122)+SUMIFS('ANNUAL SUMMARY'!$EF$228,BW183,'ANNUAL SUMMARY'!$V$9,BH165,'ANNUAL SUMMARY'!$DH$180)+SUMIFS('ANNUAL SUMMARY'!$EF$286,BW183,'ANNUAL SUMMARY'!$V$9,BH165,'ANNUAL SUMMARY'!$DH$238)+SUMIFS('ANNUAL SUMMARY'!$EF$344,BW183,'ANNUAL SUMMARY'!$V$9,BH165,'ANNUAL SUMMARY'!$DH$296)+SUMIFS('ANNUAL SUMMARY'!$EF$402,BW183,'ANNUAL SUMMARY'!$V$9,BH165,'ANNUAL SUMMARY'!$DH$354)+SUMIFS('ANNUAL SUMMARY'!$EF$460,BW183,'ANNUAL SUMMARY'!$V$9,BH165,'ANNUAL SUMMARY'!$DH$412)+SUMIFS('ANNUAL SUMMARY'!$EF$518,BW183,'ANNUAL SUMMARY'!$V$9,BH165,'ANNUAL SUMMARY'!$DH$470)+SUMIFS('ANNUAL SUMMARY'!$EF$576,BW183,'ANNUAL SUMMARY'!$V$9,BH165,'ANNUAL SUMMARY'!$DH$528)+SUMIFS('ANNUAL SUMMARY'!$EF$634,BW183,'ANNUAL SUMMARY'!$V$9,BH165,'ANNUAL SUMMARY'!$DH$586)+SUMIFS('ANNUAL SUMMARY'!$EF$692,BW183,'ANNUAL SUMMARY'!$V$9,BH165,'ANNUAL SUMMARY'!$DH$644)+SUMIFS('ANNUAL SUMMARY'!$GC$54,BW183,'ANNUAL SUMMARY'!$V$9,BH165,'ANNUAL SUMMARY'!$FE$6)+SUMIFS('ANNUAL SUMMARY'!$GC$112,BW183,'ANNUAL SUMMARY'!$V$9,BH165,'ANNUAL SUMMARY'!$FE$64)+SUMIFS('ANNUAL SUMMARY'!$GC$170,BW183,'ANNUAL SUMMARY'!$V$9,BH165,'ANNUAL SUMMARY'!$FE$122)+SUMIFS('ANNUAL SUMMARY'!$GC$228,BW183,'ANNUAL SUMMARY'!$V$9,BH165,'ANNUAL SUMMARY'!$FE$180)+SUMIFS('ANNUAL SUMMARY'!$GC$286,BW183,'ANNUAL SUMMARY'!$V$9,BH165,'ANNUAL SUMMARY'!$FE$238)+SUMIFS('ANNUAL SUMMARY'!$GC$344,BW183,'ANNUAL SUMMARY'!$V$9,BH165,'ANNUAL SUMMARY'!$FE$296)+SUMIFS('ANNUAL SUMMARY'!$GC$402,BW183,'ANNUAL SUMMARY'!$V$9,BH165,'ANNUAL SUMMARY'!$FE$354)+SUMIFS('ANNUAL SUMMARY'!$GC$460,BW183,'ANNUAL SUMMARY'!$V$9,BH165,'ANNUAL SUMMARY'!$FE$412)+SUMIFS('ANNUAL SUMMARY'!$GC$518,BW183,'ANNUAL SUMMARY'!$V$9,BH165,'ANNUAL SUMMARY'!$FE$470)+SUMIFS('ANNUAL SUMMARY'!$GC$576,BW183,'ANNUAL SUMMARY'!$V$9,BH165,'ANNUAL SUMMARY'!$FE$528)+SUMIFS('ANNUAL SUMMARY'!$GC$634,BW183,'ANNUAL SUMMARY'!$V$9,BH165,'ANNUAL SUMMARY'!$FE$586)+SUMIFS('ANNUAL SUMMARY'!$GC$692,BW183,'ANNUAL SUMMARY'!$V$9,BH165,'ANNUAL SUMMARY'!$FE$644)</f>
        <v>0</v>
      </c>
      <c r="CG183" s="727"/>
      <c r="CH183" s="727"/>
      <c r="CI183" s="727"/>
      <c r="CJ183" s="727">
        <f>SUMIFS('ANNUAL SUMMARY'!$AN$54,BW183,'ANNUAL SUMMARY'!$V$9,BH165,'ANNUAL SUMMARY'!$L$6)+SUMIFS('ANNUAL SUMMARY'!$AN$112,BW183,'ANNUAL SUMMARY'!$V$9,BH165,'ANNUAL SUMMARY'!$L$64)+SUMIFS('ANNUAL SUMMARY'!$AN$170,BW183,'ANNUAL SUMMARY'!$V$9,BH165,'ANNUAL SUMMARY'!$L$122)+SUMIFS('ANNUAL SUMMARY'!$AN$228,BW183,'ANNUAL SUMMARY'!$V$9,BH165,'ANNUAL SUMMARY'!$L$180)+SUMIFS('ANNUAL SUMMARY'!$AN$286,BW183,'ANNUAL SUMMARY'!$V$9,BH165,'ANNUAL SUMMARY'!$L$238)+SUMIFS('ANNUAL SUMMARY'!$AN$344,BW183,'ANNUAL SUMMARY'!$V$9,BH165,'ANNUAL SUMMARY'!$L$296)+SUMIFS('ANNUAL SUMMARY'!$AN$402,BW183,'ANNUAL SUMMARY'!$V$9,BH165,'ANNUAL SUMMARY'!$L$354)+SUMIFS('ANNUAL SUMMARY'!$AN$460,BW183,'ANNUAL SUMMARY'!$V$9,BH165,'ANNUAL SUMMARY'!$L$412)+SUMIFS('ANNUAL SUMMARY'!$AN$518,BW183,'ANNUAL SUMMARY'!$V$9,BH165,'ANNUAL SUMMARY'!$L$470)+SUMIFS('ANNUAL SUMMARY'!$AN$576,BW183,'ANNUAL SUMMARY'!$V$9,BH165,'ANNUAL SUMMARY'!$L$528)+SUMIFS('ANNUAL SUMMARY'!$AN$634,BW183,'ANNUAL SUMMARY'!$V$9,BH165,'ANNUAL SUMMARY'!$L$586)+SUMIFS('ANNUAL SUMMARY'!$AN$692,BW183,'ANNUAL SUMMARY'!$V$9,BH165,'ANNUAL SUMMARY'!$L$644)+SUMIFS('ANNUAL SUMMARY'!$CK$54,BW183,'ANNUAL SUMMARY'!$V$9,BH165,'ANNUAL SUMMARY'!$BI$6)+SUMIFS('ANNUAL SUMMARY'!$CK$112,BW183,'ANNUAL SUMMARY'!$V$9,BH165,'ANNUAL SUMMARY'!$BI$64)+SUMIFS('ANNUAL SUMMARY'!$CK$170,BW183,'ANNUAL SUMMARY'!$V$9,BH165,'ANNUAL SUMMARY'!$BI$122)+SUMIFS('ANNUAL SUMMARY'!$CK$228,BW183,'ANNUAL SUMMARY'!$V$9,BH165,'ANNUAL SUMMARY'!$BI$180)+SUMIFS('ANNUAL SUMMARY'!$CK$286,BW183,'ANNUAL SUMMARY'!$V$9,BH165,'ANNUAL SUMMARY'!$BI$238)+SUMIFS('ANNUAL SUMMARY'!$CK$344,BW183,'ANNUAL SUMMARY'!$V$9,BH165,'ANNUAL SUMMARY'!$BI$296)+SUMIFS('ANNUAL SUMMARY'!$CK$402,BW183,'ANNUAL SUMMARY'!$V$9,BH165,'ANNUAL SUMMARY'!$BI$354)+SUMIFS('ANNUAL SUMMARY'!$CK$460,BW183,'ANNUAL SUMMARY'!$V$9,BH165,'ANNUAL SUMMARY'!$BI$412)+SUMIFS('ANNUAL SUMMARY'!$CK$518,BW183,'ANNUAL SUMMARY'!$V$9,BH165,'ANNUAL SUMMARY'!$BI$470)+SUMIFS('ANNUAL SUMMARY'!$CK$576,BW183,'ANNUAL SUMMARY'!$V$9,BH165,'ANNUAL SUMMARY'!$BI$528)+SUMIFS('ANNUAL SUMMARY'!$CK$634,BW183,'ANNUAL SUMMARY'!$V$9,BH165,'ANNUAL SUMMARY'!$BI$586)+SUMIFS('ANNUAL SUMMARY'!$CK$692,BW183,'ANNUAL SUMMARY'!$V$9,BH165,'ANNUAL SUMMARY'!$BI$644)+SUMIFS('ANNUAL SUMMARY'!$EJ$54,BW183,'ANNUAL SUMMARY'!$V$9,BH165,'ANNUAL SUMMARY'!$DH$6)+SUMIFS('ANNUAL SUMMARY'!$EJ$112,BW183,'ANNUAL SUMMARY'!$V$9,BH165,'ANNUAL SUMMARY'!$DH$64)+SUMIFS('ANNUAL SUMMARY'!$EJ$170,BW183,'ANNUAL SUMMARY'!$V$9,BH165,'ANNUAL SUMMARY'!$DH$122)+SUMIFS('ANNUAL SUMMARY'!$EJ$228,BW183,'ANNUAL SUMMARY'!$V$9,BH165,'ANNUAL SUMMARY'!$DH$180)+SUMIFS('ANNUAL SUMMARY'!$EJ$286,BW183,'ANNUAL SUMMARY'!$V$9,BH165,'ANNUAL SUMMARY'!$DH$238)+SUMIFS('ANNUAL SUMMARY'!$EJ$344,BW183,'ANNUAL SUMMARY'!$V$9,BH165,'ANNUAL SUMMARY'!$DH$296)+SUMIFS('ANNUAL SUMMARY'!$EJ$402,BW183,'ANNUAL SUMMARY'!$V$9,BH165,'ANNUAL SUMMARY'!$DH$354)+SUMIFS('ANNUAL SUMMARY'!$EJ$460,BW183,'ANNUAL SUMMARY'!$V$9,BH165,'ANNUAL SUMMARY'!$DH$412)+SUMIFS('ANNUAL SUMMARY'!$EJ$518,BW183,'ANNUAL SUMMARY'!$V$9,BH165,'ANNUAL SUMMARY'!$DH$470)+SUMIFS('ANNUAL SUMMARY'!$EJ$576,BW183,'ANNUAL SUMMARY'!$V$9,BH165,'ANNUAL SUMMARY'!$DH$528)+SUMIFS('ANNUAL SUMMARY'!$EJ$634,BW183,'ANNUAL SUMMARY'!$V$9,BH165,'ANNUAL SUMMARY'!$DH$586)+SUMIFS('ANNUAL SUMMARY'!$EJ$692,BW183,'ANNUAL SUMMARY'!$V$9,BH165,'ANNUAL SUMMARY'!$DH$644)+SUMIFS('ANNUAL SUMMARY'!$GG$54,BW183,'ANNUAL SUMMARY'!$V$9,BH165,'ANNUAL SUMMARY'!$FE$6)+SUMIFS('ANNUAL SUMMARY'!$GG$112,BW183,'ANNUAL SUMMARY'!$V$9,BH165,'ANNUAL SUMMARY'!$FE$64)+SUMIFS('ANNUAL SUMMARY'!$GG$170,BW183,'ANNUAL SUMMARY'!$V$9,BH165,'ANNUAL SUMMARY'!$FE$122)+SUMIFS('ANNUAL SUMMARY'!$GG$228,BW183,'ANNUAL SUMMARY'!$V$9,BH165,'ANNUAL SUMMARY'!$FE$180)+SUMIFS('ANNUAL SUMMARY'!$GG$286,BW183,'ANNUAL SUMMARY'!$V$9,BH165,'ANNUAL SUMMARY'!$FE$238)+SUMIFS('ANNUAL SUMMARY'!$GG$344,BW183,'ANNUAL SUMMARY'!$V$9,BH165,'ANNUAL SUMMARY'!$FE$296)+SUMIFS('ANNUAL SUMMARY'!$GG$402,BW183,'ANNUAL SUMMARY'!$V$9,BH165,'ANNUAL SUMMARY'!$FE$354)+SUMIFS('ANNUAL SUMMARY'!$GG$460,BW183,'ANNUAL SUMMARY'!$V$9,BH165,'ANNUAL SUMMARY'!$FE$412)+SUMIFS('ANNUAL SUMMARY'!$GG$518,BW183,'ANNUAL SUMMARY'!$V$9,BH165,'ANNUAL SUMMARY'!$FE$470)+SUMIFS('ANNUAL SUMMARY'!$GG$576,BW183,'ANNUAL SUMMARY'!$V$9,BH165,'ANNUAL SUMMARY'!$FE$528)+SUMIFS('ANNUAL SUMMARY'!$GG$634,BW183,'ANNUAL SUMMARY'!$V$9,BH165,'ANNUAL SUMMARY'!$FE$586)+SUMIFS('ANNUAL SUMMARY'!$GG$692,BW183,'ANNUAL SUMMARY'!$V$9,BH165,'ANNUAL SUMMARY'!$FE$644)</f>
        <v>0</v>
      </c>
      <c r="CK183" s="727"/>
      <c r="CL183" s="727"/>
      <c r="CM183" s="727"/>
      <c r="CN183" s="728">
        <f>SUMIFS('ANNUAL SUMMARY'!$AR$54,BW183,'ANNUAL SUMMARY'!$V$9,BH165,'ANNUAL SUMMARY'!$L$6)+SUMIFS('ANNUAL SUMMARY'!$AR$112,BW183,'ANNUAL SUMMARY'!$V$9,BH165,'ANNUAL SUMMARY'!$L$64)+SUMIFS('ANNUAL SUMMARY'!$AR$170,BW183,'ANNUAL SUMMARY'!$V$9,BH165,'ANNUAL SUMMARY'!$L$122)+SUMIFS('ANNUAL SUMMARY'!$AR$228,BW183,'ANNUAL SUMMARY'!$V$9,BH165,'ANNUAL SUMMARY'!$L$180)+SUMIFS('ANNUAL SUMMARY'!$AR$286,BW183,'ANNUAL SUMMARY'!$V$9,BH165,'ANNUAL SUMMARY'!$L$238)+SUMIFS('ANNUAL SUMMARY'!$AR$344,BW183,'ANNUAL SUMMARY'!$V$9,BH165,'ANNUAL SUMMARY'!$L$296)+SUMIFS('ANNUAL SUMMARY'!$AR$402,BW183,'ANNUAL SUMMARY'!$V$9,BH165,'ANNUAL SUMMARY'!$L$354)+SUMIFS('ANNUAL SUMMARY'!$AR$460,BW183,'ANNUAL SUMMARY'!$V$9,BH165,'ANNUAL SUMMARY'!$L$412)+SUMIFS('ANNUAL SUMMARY'!$AR$518,BW183,'ANNUAL SUMMARY'!$V$9,BH165,'ANNUAL SUMMARY'!$L$470)+SUMIFS('ANNUAL SUMMARY'!$AR$576,BW183,'ANNUAL SUMMARY'!$V$9,BH165,'ANNUAL SUMMARY'!$L$528)+SUMIFS('ANNUAL SUMMARY'!$AR$634,BW183,'ANNUAL SUMMARY'!$V$9,BH165,'ANNUAL SUMMARY'!$L$586)+SUMIFS('ANNUAL SUMMARY'!$AR$692,BW183,'ANNUAL SUMMARY'!$V$9,BH165,'ANNUAL SUMMARY'!$L$644)+SUMIFS('ANNUAL SUMMARY'!$CO$54,BW183,'ANNUAL SUMMARY'!$V$9,BH165,'ANNUAL SUMMARY'!$BI$6)+SUMIFS('ANNUAL SUMMARY'!$CO$112,BW183,'ANNUAL SUMMARY'!$V$9,BH165,'ANNUAL SUMMARY'!$BI$64)+SUMIFS('ANNUAL SUMMARY'!$CO$170,BW183,'ANNUAL SUMMARY'!$V$9,BH165,'ANNUAL SUMMARY'!$BI$122)+SUMIFS('ANNUAL SUMMARY'!$CO$228,BW183,'ANNUAL SUMMARY'!$V$9,BH165,'ANNUAL SUMMARY'!$BI$180)+SUMIFS('ANNUAL SUMMARY'!$CO$286,BW183,'ANNUAL SUMMARY'!$V$9,BH165,'ANNUAL SUMMARY'!$BI$238)+SUMIFS('ANNUAL SUMMARY'!$CO$344,BW183,'ANNUAL SUMMARY'!$V$9,BH165,'ANNUAL SUMMARY'!$BI$296)+SUMIFS('ANNUAL SUMMARY'!$CO$402,BW183,'ANNUAL SUMMARY'!$V$9,BH165,'ANNUAL SUMMARY'!$BI$354)+SUMIFS('ANNUAL SUMMARY'!$CO$460,BW183,'ANNUAL SUMMARY'!$V$9,BH165,'ANNUAL SUMMARY'!$BI$412)+SUMIFS('ANNUAL SUMMARY'!$CO$518,BW183,'ANNUAL SUMMARY'!$V$9,BH165,'ANNUAL SUMMARY'!$BI$470)+SUMIFS('ANNUAL SUMMARY'!$CO$576,BW183,'ANNUAL SUMMARY'!$V$9,BH165,'ANNUAL SUMMARY'!$BI$528)+SUMIFS('ANNUAL SUMMARY'!$CO$634,BW183,'ANNUAL SUMMARY'!$V$9,BH165,'ANNUAL SUMMARY'!$BI$586)+SUMIFS('ANNUAL SUMMARY'!$CO$692,BW183,'ANNUAL SUMMARY'!$V$9,BH165,'ANNUAL SUMMARY'!$BI$644)+SUMIFS('ANNUAL SUMMARY'!$EN$54,BW183,'ANNUAL SUMMARY'!$V$9,BH165,'ANNUAL SUMMARY'!$DH$6)+SUMIFS('ANNUAL SUMMARY'!$EN$112,BW183,'ANNUAL SUMMARY'!$V$9,BH165,'ANNUAL SUMMARY'!$DH$64)+SUMIFS('ANNUAL SUMMARY'!$EN$170,BW183,'ANNUAL SUMMARY'!$V$9,BH165,'ANNUAL SUMMARY'!$DH$122)+SUMIFS('ANNUAL SUMMARY'!$EN$228,BW183,'ANNUAL SUMMARY'!$V$9,BH165,'ANNUAL SUMMARY'!$DH$180)+SUMIFS('ANNUAL SUMMARY'!$EN$286,BW183,'ANNUAL SUMMARY'!$V$9,BH165,'ANNUAL SUMMARY'!$DH$238)+SUMIFS('ANNUAL SUMMARY'!$EN$344,BW183,'ANNUAL SUMMARY'!$V$9,BH165,'ANNUAL SUMMARY'!$DH$296)+SUMIFS('ANNUAL SUMMARY'!$EN$402,BW183,'ANNUAL SUMMARY'!$V$9,BH165,'ANNUAL SUMMARY'!$DH$354)+SUMIFS('ANNUAL SUMMARY'!$EN$460,BW183,'ANNUAL SUMMARY'!$V$9,BH165,'ANNUAL SUMMARY'!$DH$412)+SUMIFS('ANNUAL SUMMARY'!$EN$518,BW183,'ANNUAL SUMMARY'!$V$9,BH165,'ANNUAL SUMMARY'!$DH$470)+SUMIFS('ANNUAL SUMMARY'!$EN$576,BW183,'ANNUAL SUMMARY'!$V$9,BH165,'ANNUAL SUMMARY'!$DH$528)+SUMIFS('ANNUAL SUMMARY'!$EN$634,BW183,'ANNUAL SUMMARY'!$V$9,BH165,'ANNUAL SUMMARY'!$DH$586)+SUMIFS('ANNUAL SUMMARY'!$EN$692,BW183,'ANNUAL SUMMARY'!$V$9,BH165,'ANNUAL SUMMARY'!$DH$644)+SUMIFS('ANNUAL SUMMARY'!$GK$54,BW183,'ANNUAL SUMMARY'!$V$9,BH165,'ANNUAL SUMMARY'!$FE$6)+SUMIFS('ANNUAL SUMMARY'!$GK$112,BW183,'ANNUAL SUMMARY'!$V$9,BH165,'ANNUAL SUMMARY'!$FE$64)+SUMIFS('ANNUAL SUMMARY'!$GK$170,BW183,'ANNUAL SUMMARY'!$V$9,BH165,'ANNUAL SUMMARY'!$FE$122)+SUMIFS('ANNUAL SUMMARY'!$GK$228,BW183,'ANNUAL SUMMARY'!$V$9,BH165,'ANNUAL SUMMARY'!$FE$180)+SUMIFS('ANNUAL SUMMARY'!$GK$286,BW183,'ANNUAL SUMMARY'!$V$9,BH165,'ANNUAL SUMMARY'!$FE$238)+SUMIFS('ANNUAL SUMMARY'!$GK$344,BW183,'ANNUAL SUMMARY'!$V$9,BH165,'ANNUAL SUMMARY'!$FE$296)+SUMIFS('ANNUAL SUMMARY'!$GK$402,BW183,'ANNUAL SUMMARY'!$V$9,BH165,'ANNUAL SUMMARY'!$FE$354)+SUMIFS('ANNUAL SUMMARY'!$GK$460,BW183,'ANNUAL SUMMARY'!$V$9,BH165,'ANNUAL SUMMARY'!$FE$412)+SUMIFS('ANNUAL SUMMARY'!$GK$518,BW183,'ANNUAL SUMMARY'!$V$9,BH165,'ANNUAL SUMMARY'!$FE$470)+SUMIFS('ANNUAL SUMMARY'!$GK$576,BW183,'ANNUAL SUMMARY'!$V$9,BH165,'ANNUAL SUMMARY'!$FE$528)+SUMIFS('ANNUAL SUMMARY'!$GK$634,BW183,'ANNUAL SUMMARY'!$V$9,BH165,'ANNUAL SUMMARY'!$FE$586)+SUMIFS('ANNUAL SUMMARY'!$GK$692,BW183,'ANNUAL SUMMARY'!$V$9,BH165,'ANNUAL SUMMARY'!$FE$644)</f>
        <v>0</v>
      </c>
      <c r="CO183" s="728"/>
      <c r="CP183" s="728"/>
      <c r="CQ183" s="728">
        <f>SUMIFS('ANNUAL SUMMARY'!$AU$54,BW183,'ANNUAL SUMMARY'!$V$9,BH165,'ANNUAL SUMMARY'!$L$6)+SUMIFS('ANNUAL SUMMARY'!$AU$112,BW183,'ANNUAL SUMMARY'!$V$9,BH165,'ANNUAL SUMMARY'!$L$64)+SUMIFS('ANNUAL SUMMARY'!$AU$170,BW183,'ANNUAL SUMMARY'!$V$9,BH165,'ANNUAL SUMMARY'!$L$122)+SUMIFS('ANNUAL SUMMARY'!$AU$228,BW183,'ANNUAL SUMMARY'!$V$9,BH165,'ANNUAL SUMMARY'!$L$180)+SUMIFS('ANNUAL SUMMARY'!$AU$286,BW183,'ANNUAL SUMMARY'!$V$9,BH165,'ANNUAL SUMMARY'!$L$238)+SUMIFS('ANNUAL SUMMARY'!$AU$344,BW183,'ANNUAL SUMMARY'!$V$9,BH165,'ANNUAL SUMMARY'!$L$296)+SUMIFS('ANNUAL SUMMARY'!$AU$402,BW183,'ANNUAL SUMMARY'!$V$9,BH165,'ANNUAL SUMMARY'!$L$354)+SUMIFS('ANNUAL SUMMARY'!$AU$460,BW183,'ANNUAL SUMMARY'!$V$9,BH165,'ANNUAL SUMMARY'!$L$412)+SUMIFS('ANNUAL SUMMARY'!$AU$518,BW183,'ANNUAL SUMMARY'!$V$9,BH165,'ANNUAL SUMMARY'!$L$470)+SUMIFS('ANNUAL SUMMARY'!$AU$576,BW183,'ANNUAL SUMMARY'!$V$9,BH165,'ANNUAL SUMMARY'!$L$528)+SUMIFS('ANNUAL SUMMARY'!$AU$634,BW183,'ANNUAL SUMMARY'!$V$9,BH165,'ANNUAL SUMMARY'!$L$586)+SUMIFS('ANNUAL SUMMARY'!$AU$692,BW183,'ANNUAL SUMMARY'!$V$9,BH165,'ANNUAL SUMMARY'!$L$644)+SUMIFS('ANNUAL SUMMARY'!$CR$54,BW183,'ANNUAL SUMMARY'!$V$9,BH165,'ANNUAL SUMMARY'!$BI$6)+SUMIFS('ANNUAL SUMMARY'!$CR$112,BW183,'ANNUAL SUMMARY'!$V$9,BH165,'ANNUAL SUMMARY'!$BI$64)+SUMIFS('ANNUAL SUMMARY'!$CR$170,BW183,'ANNUAL SUMMARY'!$V$9,BH165,'ANNUAL SUMMARY'!$BI$122)+SUMIFS('ANNUAL SUMMARY'!$CR$228,BW183,'ANNUAL SUMMARY'!$V$9,BH165,'ANNUAL SUMMARY'!$BI$180)+SUMIFS('ANNUAL SUMMARY'!$CR$286,BW183,'ANNUAL SUMMARY'!$V$9,BH165,'ANNUAL SUMMARY'!$BI$238)+SUMIFS('ANNUAL SUMMARY'!$CR$344,BW183,'ANNUAL SUMMARY'!$V$9,BH165,'ANNUAL SUMMARY'!$BI$296)+SUMIFS('ANNUAL SUMMARY'!$CR$402,BW183,'ANNUAL SUMMARY'!$V$9,BH165,'ANNUAL SUMMARY'!$BI$354)+SUMIFS('ANNUAL SUMMARY'!$CR$460,BW183,'ANNUAL SUMMARY'!$V$9,BH165,'ANNUAL SUMMARY'!$BI$412)+SUMIFS('ANNUAL SUMMARY'!$CR$518,BW183,'ANNUAL SUMMARY'!$V$9,BH165,'ANNUAL SUMMARY'!$BI$470)+SUMIFS('ANNUAL SUMMARY'!$CR$576,BW183,'ANNUAL SUMMARY'!$V$9,BH165,'ANNUAL SUMMARY'!$BI$528)+SUMIFS('ANNUAL SUMMARY'!$CR$634,BW183,'ANNUAL SUMMARY'!$V$9,BH165,'ANNUAL SUMMARY'!$BI$586)+SUMIFS('ANNUAL SUMMARY'!$CR$692,BW183,'ANNUAL SUMMARY'!$V$9,BH165,'ANNUAL SUMMARY'!$BI$644)+SUMIFS('ANNUAL SUMMARY'!$EQ$54,BW183,'ANNUAL SUMMARY'!$V$9,BH165,'ANNUAL SUMMARY'!$DH$6)+SUMIFS('ANNUAL SUMMARY'!$EQ$112,BW183,'ANNUAL SUMMARY'!$V$9,BH165,'ANNUAL SUMMARY'!$DH$64)+SUMIFS('ANNUAL SUMMARY'!$EQ$170,BW183,'ANNUAL SUMMARY'!$V$9,BH165,'ANNUAL SUMMARY'!$DH$122)+SUMIFS('ANNUAL SUMMARY'!$EQ$228,BW183,'ANNUAL SUMMARY'!$V$9,BH165,'ANNUAL SUMMARY'!$DH$180)+SUMIFS('ANNUAL SUMMARY'!$EQ$286,BW183,'ANNUAL SUMMARY'!$V$9,BH165,'ANNUAL SUMMARY'!$DH$238)+SUMIFS('ANNUAL SUMMARY'!$EQ$344,BW183,'ANNUAL SUMMARY'!$V$9,BH165,'ANNUAL SUMMARY'!$DH$296)+SUMIFS('ANNUAL SUMMARY'!$EQ$402,BW183,'ANNUAL SUMMARY'!$V$9,BH165,'ANNUAL SUMMARY'!$DH$354)+SUMIFS('ANNUAL SUMMARY'!$EQ$460,BW183,'ANNUAL SUMMARY'!$V$9,BH165,'ANNUAL SUMMARY'!$DH$412)+SUMIFS('ANNUAL SUMMARY'!$EQ$518,BW183,'ANNUAL SUMMARY'!$V$9,BH165,'ANNUAL SUMMARY'!$DH$470)+SUMIFS('ANNUAL SUMMARY'!$EQ$576,BW183,'ANNUAL SUMMARY'!$V$9,BH165,'ANNUAL SUMMARY'!$DH$528)+SUMIFS('ANNUAL SUMMARY'!$EQ$634,BW183,'ANNUAL SUMMARY'!$V$9,BH165,'ANNUAL SUMMARY'!$DH$586)+SUMIFS('ANNUAL SUMMARY'!$EQ$692,BW183,'ANNUAL SUMMARY'!$V$9,BH165,'ANNUAL SUMMARY'!$DH$644)+SUMIFS('ANNUAL SUMMARY'!$GN$54,BW183,'ANNUAL SUMMARY'!$V$9,BH165,'ANNUAL SUMMARY'!$FE$6)+SUMIFS('ANNUAL SUMMARY'!$GN$112,BW183,'ANNUAL SUMMARY'!$V$9,BH165,'ANNUAL SUMMARY'!$FE$64)+SUMIFS('ANNUAL SUMMARY'!$GN$170,BW183,'ANNUAL SUMMARY'!$V$9,BH165,'ANNUAL SUMMARY'!$FE$122)+SUMIFS('ANNUAL SUMMARY'!$GN$228,BW183,'ANNUAL SUMMARY'!$V$9,BH165,'ANNUAL SUMMARY'!$FE$180)+SUMIFS('ANNUAL SUMMARY'!$GN$286,BW183,'ANNUAL SUMMARY'!$V$9,BH165,'ANNUAL SUMMARY'!$FE$238)+SUMIFS('ANNUAL SUMMARY'!$GN$344,BW183,'ANNUAL SUMMARY'!$V$9,BH165,'ANNUAL SUMMARY'!$FE$296)+SUMIFS('ANNUAL SUMMARY'!$GN$402,BW183,'ANNUAL SUMMARY'!$V$9,BH165,'ANNUAL SUMMARY'!$FE$354)+SUMIFS('ANNUAL SUMMARY'!$GN$460,BW183,'ANNUAL SUMMARY'!$V$9,BH165,'ANNUAL SUMMARY'!$FE$412)+SUMIFS('ANNUAL SUMMARY'!$GN$518,BW183,'ANNUAL SUMMARY'!$V$9,BH165,'ANNUAL SUMMARY'!$FE$470)+SUMIFS('ANNUAL SUMMARY'!$GN$576,BW183,'ANNUAL SUMMARY'!$V$9,BH165,'ANNUAL SUMMARY'!$FE$528)+SUMIFS('ANNUAL SUMMARY'!$GN$634,BW183,'ANNUAL SUMMARY'!$V$9,BH165,'ANNUAL SUMMARY'!$FE$586)+SUMIFS('ANNUAL SUMMARY'!$GN$692,BW183,'ANNUAL SUMMARY'!$V$9,BH165,'ANNUAL SUMMARY'!$FE$644)</f>
        <v>0</v>
      </c>
      <c r="CR183" s="728"/>
      <c r="CS183" s="728"/>
      <c r="CT183" s="1263"/>
      <c r="CU183" s="1250"/>
      <c r="CV183" s="154"/>
      <c r="CW183" s="732"/>
      <c r="CX183" s="733"/>
      <c r="CY183" s="733"/>
      <c r="CZ183" s="733"/>
      <c r="DA183" s="795"/>
      <c r="DB183" s="796"/>
      <c r="DC183" s="796"/>
      <c r="DD183" s="796"/>
      <c r="DE183" s="796"/>
      <c r="DF183" s="796"/>
      <c r="DG183" s="797"/>
      <c r="DH183" s="643"/>
      <c r="DI183" s="864"/>
      <c r="DJ183" s="865"/>
      <c r="DK183" s="865"/>
      <c r="DL183" s="865"/>
      <c r="DM183" s="866"/>
      <c r="DN183" s="738"/>
      <c r="DO183" s="739"/>
      <c r="DP183" s="739"/>
      <c r="DQ183" s="739"/>
      <c r="DR183" s="739"/>
      <c r="DS183" s="740"/>
      <c r="DT183" s="15"/>
      <c r="DU183" s="812">
        <f>IF(DU171=0," ",DU171+6)</f>
        <v>2028</v>
      </c>
      <c r="DV183" s="813"/>
      <c r="DW183" s="813"/>
      <c r="DX183" s="813"/>
      <c r="DY183" s="813"/>
      <c r="DZ183" s="1118">
        <f>SUMIFS('ANNUAL SUMMARY'!$AF$54,DU183,'ANNUAL SUMMARY'!$V$9,DF165,'ANNUAL SUMMARY'!$L$6)+SUMIFS('ANNUAL SUMMARY'!$AF$112,DU183,'ANNUAL SUMMARY'!$V$9,DF165,'ANNUAL SUMMARY'!$L$64)+SUMIFS('ANNUAL SUMMARY'!$AF$170,DU183,'ANNUAL SUMMARY'!$V$9,DF165,'ANNUAL SUMMARY'!$L$122)+SUMIFS('ANNUAL SUMMARY'!$AF$228,DU183,'ANNUAL SUMMARY'!$V$9,DF165,'ANNUAL SUMMARY'!$L$180)+SUMIFS('ANNUAL SUMMARY'!$AF$286,DU183,'ANNUAL SUMMARY'!$V$9,DF165,'ANNUAL SUMMARY'!$L$238)+SUMIFS('ANNUAL SUMMARY'!$AF$344,DU183,'ANNUAL SUMMARY'!$V$9,DF165,'ANNUAL SUMMARY'!$L$296)+SUMIFS('ANNUAL SUMMARY'!$AF$402,DU183,'ANNUAL SUMMARY'!$V$9,DF165,'ANNUAL SUMMARY'!$L$354)+SUMIFS('ANNUAL SUMMARY'!$AF$460,DU183,'ANNUAL SUMMARY'!$V$9,DF165,'ANNUAL SUMMARY'!$L$412)+SUMIFS('ANNUAL SUMMARY'!$AF$518,DU183,'ANNUAL SUMMARY'!$V$9,DF165,'ANNUAL SUMMARY'!$L$470)+SUMIFS('ANNUAL SUMMARY'!$AF$576,DU183,'ANNUAL SUMMARY'!$V$9,DF165,'ANNUAL SUMMARY'!$L$528)+SUMIFS('ANNUAL SUMMARY'!$AF$634,DU183,'ANNUAL SUMMARY'!$V$9,DF165,'ANNUAL SUMMARY'!$L$586)+SUMIFS('ANNUAL SUMMARY'!$AF$692,DU183,'ANNUAL SUMMARY'!$V$9,DF165,'ANNUAL SUMMARY'!$L$644)+SUMIFS('ANNUAL SUMMARY'!$CC$54,DU183,'ANNUAL SUMMARY'!$V$9,DF165,'ANNUAL SUMMARY'!$BI$6)+SUMIFS('ANNUAL SUMMARY'!$CC$112,DU183,'ANNUAL SUMMARY'!$V$9,DF165,'ANNUAL SUMMARY'!$BI$64)+SUMIFS('ANNUAL SUMMARY'!$CC$170,DU183,'ANNUAL SUMMARY'!$V$9,DF165,'ANNUAL SUMMARY'!$BI$122)+SUMIFS('ANNUAL SUMMARY'!$CC$228,DU183,'ANNUAL SUMMARY'!$V$9,DF165,'ANNUAL SUMMARY'!$BI$180)+SUMIFS('ANNUAL SUMMARY'!$CC$286,DU183,'ANNUAL SUMMARY'!$V$9,DF165,'ANNUAL SUMMARY'!$BI$238)+SUMIFS('ANNUAL SUMMARY'!$CC$344,DU183,'ANNUAL SUMMARY'!$V$9,DF165,'ANNUAL SUMMARY'!$BI$296)+SUMIFS('ANNUAL SUMMARY'!$CC$402,DU183,'ANNUAL SUMMARY'!$V$9,DF165,'ANNUAL SUMMARY'!$BI$354)+SUMIFS('ANNUAL SUMMARY'!$CC$460,DU183,'ANNUAL SUMMARY'!$V$9,DF165,'ANNUAL SUMMARY'!$BI$412)+SUMIFS('ANNUAL SUMMARY'!$CC$518,DU183,'ANNUAL SUMMARY'!$V$9,DF165,'ANNUAL SUMMARY'!$BI$470)+SUMIFS('ANNUAL SUMMARY'!$CC$576,DU183,'ANNUAL SUMMARY'!$V$9,DF165,'ANNUAL SUMMARY'!$BI$528)+SUMIFS('ANNUAL SUMMARY'!$CC$634,DU183,'ANNUAL SUMMARY'!$V$9,DF165,'ANNUAL SUMMARY'!$BI$586)+SUMIFS('ANNUAL SUMMARY'!$CC$692,DU183,'ANNUAL SUMMARY'!$V$9,DF165,'ANNUAL SUMMARY'!$BI$644)+SUMIFS('ANNUAL SUMMARY'!$EB$54,DU183,'ANNUAL SUMMARY'!$V$9,DF165,'ANNUAL SUMMARY'!$DH$6)+SUMIFS('ANNUAL SUMMARY'!$EB$112,DU183,'ANNUAL SUMMARY'!$V$9,DF165,'ANNUAL SUMMARY'!$DH$64)+SUMIFS('ANNUAL SUMMARY'!$EB$170,DU183,'ANNUAL SUMMARY'!$V$9,DF165,'ANNUAL SUMMARY'!$DH$122)+SUMIFS('ANNUAL SUMMARY'!$EB$228,DU183,'ANNUAL SUMMARY'!$V$9,DF165,'ANNUAL SUMMARY'!$DH$180)+SUMIFS('ANNUAL SUMMARY'!$EB$286,DU183,'ANNUAL SUMMARY'!$V$9,DF165,'ANNUAL SUMMARY'!$DH$238)+SUMIFS('ANNUAL SUMMARY'!$EB$344,DU183,'ANNUAL SUMMARY'!$V$9,DF165,'ANNUAL SUMMARY'!$DH$296)+SUMIFS('ANNUAL SUMMARY'!$EB$402,DU183,'ANNUAL SUMMARY'!$V$9,DF165,'ANNUAL SUMMARY'!$DH$354)+SUMIFS('ANNUAL SUMMARY'!$EB$460,DU183,'ANNUAL SUMMARY'!$V$9,DF165,'ANNUAL SUMMARY'!$DH$412)+SUMIFS('ANNUAL SUMMARY'!$EB$518,DU183,'ANNUAL SUMMARY'!$V$9,DF165,'ANNUAL SUMMARY'!$DH$470)+SUMIFS('ANNUAL SUMMARY'!$EB$576,DU183,'ANNUAL SUMMARY'!$V$9,DF165,'ANNUAL SUMMARY'!$DH$528)+SUMIFS('ANNUAL SUMMARY'!$EB$634,DU183,'ANNUAL SUMMARY'!$V$9,DF165,'ANNUAL SUMMARY'!$DH$586)+SUMIFS('ANNUAL SUMMARY'!$EB$692,DU183,'ANNUAL SUMMARY'!$V$9,DF165,'ANNUAL SUMMARY'!$DH$644)+SUMIFS('ANNUAL SUMMARY'!$FY$54,DU183,'ANNUAL SUMMARY'!$V$9,DF165,'ANNUAL SUMMARY'!$FE$6)+SUMIFS('ANNUAL SUMMARY'!$FY$112,DU183,'ANNUAL SUMMARY'!$V$9,DF165,'ANNUAL SUMMARY'!$FE$64)+SUMIFS('ANNUAL SUMMARY'!$FY$170,DU183,'ANNUAL SUMMARY'!$V$9,DF165,'ANNUAL SUMMARY'!$FE$122)+SUMIFS('ANNUAL SUMMARY'!$FY$228,DU183,'ANNUAL SUMMARY'!$V$9,DF165,'ANNUAL SUMMARY'!$FE$180)+SUMIFS('ANNUAL SUMMARY'!$FY$286,DU183,'ANNUAL SUMMARY'!$V$9,DF165,'ANNUAL SUMMARY'!$FE$238)+SUMIFS('ANNUAL SUMMARY'!$FY$344,DU183,'ANNUAL SUMMARY'!$V$9,DF165,'ANNUAL SUMMARY'!$FE$296)+SUMIFS('ANNUAL SUMMARY'!$FY$402,DU183,'ANNUAL SUMMARY'!$V$9,DF165,'ANNUAL SUMMARY'!$FE$354)+SUMIFS('ANNUAL SUMMARY'!$FY$460,DU183,'ANNUAL SUMMARY'!$V$9,DF165,'ANNUAL SUMMARY'!$FE$412)+SUMIFS('ANNUAL SUMMARY'!$FY$518,DU183,'ANNUAL SUMMARY'!$V$9,DF165,'ANNUAL SUMMARY'!$FE$470)+SUMIFS('ANNUAL SUMMARY'!$FY$576,DU183,'ANNUAL SUMMARY'!$V$9,DF165,'ANNUAL SUMMARY'!$FE$528)+SUMIFS('ANNUAL SUMMARY'!$FY$634,DU183,'ANNUAL SUMMARY'!$V$9,DF165,'ANNUAL SUMMARY'!$FE$586)+SUMIFS('ANNUAL SUMMARY'!$FY$692,DU183,'ANNUAL SUMMARY'!$V$9,DF165,'ANNUAL SUMMARY'!$FE$644)</f>
        <v>0</v>
      </c>
      <c r="EA183" s="727"/>
      <c r="EB183" s="727"/>
      <c r="EC183" s="727"/>
      <c r="ED183" s="727">
        <f>SUMIFS('ANNUAL SUMMARY'!$AJ$54,DU183,'ANNUAL SUMMARY'!$V$9,DF165,'ANNUAL SUMMARY'!$L$6)+SUMIFS('ANNUAL SUMMARY'!$AJ$112,DU183,'ANNUAL SUMMARY'!$V$9,DF165,'ANNUAL SUMMARY'!$L$64)+SUMIFS('ANNUAL SUMMARY'!$AJ$170,DU183,'ANNUAL SUMMARY'!$V$9,DF165,'ANNUAL SUMMARY'!$L$122)+SUMIFS('ANNUAL SUMMARY'!$AJ$228,DU183,'ANNUAL SUMMARY'!$V$9,DF165,'ANNUAL SUMMARY'!$L$180)+SUMIFS('ANNUAL SUMMARY'!$AJ$286,DU183,'ANNUAL SUMMARY'!$V$9,DF165,'ANNUAL SUMMARY'!$L$238)+SUMIFS('ANNUAL SUMMARY'!$AJ$344,DU183,'ANNUAL SUMMARY'!$V$9,DF165,'ANNUAL SUMMARY'!$L$296)+SUMIFS('ANNUAL SUMMARY'!$AJ$402,DU183,'ANNUAL SUMMARY'!$V$9,DF165,'ANNUAL SUMMARY'!$L$354)+SUMIFS('ANNUAL SUMMARY'!$AJ$460,DU183,'ANNUAL SUMMARY'!$V$9,DF165,'ANNUAL SUMMARY'!$L$412)+SUMIFS('ANNUAL SUMMARY'!$AJ$518,DU183,'ANNUAL SUMMARY'!$V$9,DF165,'ANNUAL SUMMARY'!$L$470)+SUMIFS('ANNUAL SUMMARY'!$AJ$576,DU183,'ANNUAL SUMMARY'!$V$9,DF165,'ANNUAL SUMMARY'!$L$528)+SUMIFS('ANNUAL SUMMARY'!$AJ$634,DU183,'ANNUAL SUMMARY'!$V$9,DF165,'ANNUAL SUMMARY'!$L$586)+SUMIFS('ANNUAL SUMMARY'!$AJ$692,DU183,'ANNUAL SUMMARY'!$V$9,DF165,'ANNUAL SUMMARY'!$L$644)+SUMIFS('ANNUAL SUMMARY'!$CG$54,DU183,'ANNUAL SUMMARY'!$V$9,DF165,'ANNUAL SUMMARY'!$BI$6)+SUMIFS('ANNUAL SUMMARY'!$CG$112,DU183,'ANNUAL SUMMARY'!$V$9,DF165,'ANNUAL SUMMARY'!$BI$64)+SUMIFS('ANNUAL SUMMARY'!$CG$170,DU183,'ANNUAL SUMMARY'!$V$9,DF165,'ANNUAL SUMMARY'!$BI$122)+SUMIFS('ANNUAL SUMMARY'!$CG$228,DU183,'ANNUAL SUMMARY'!$V$9,DF165,'ANNUAL SUMMARY'!$BI$180)+SUMIFS('ANNUAL SUMMARY'!$CG$286,DU183,'ANNUAL SUMMARY'!$V$9,DF165,'ANNUAL SUMMARY'!$BI$238)+SUMIFS('ANNUAL SUMMARY'!$CG$344,DU183,'ANNUAL SUMMARY'!$V$9,DF165,'ANNUAL SUMMARY'!$BI$296)+SUMIFS('ANNUAL SUMMARY'!$CG$402,DU183,'ANNUAL SUMMARY'!$V$9,DF165,'ANNUAL SUMMARY'!$BI$354)+SUMIFS('ANNUAL SUMMARY'!$CG$460,DU183,'ANNUAL SUMMARY'!$V$9,DF165,'ANNUAL SUMMARY'!$BI$412)+SUMIFS('ANNUAL SUMMARY'!$CG$518,DU183,'ANNUAL SUMMARY'!$V$9,DF165,'ANNUAL SUMMARY'!$BI$470)+SUMIFS('ANNUAL SUMMARY'!$CG$576,DU183,'ANNUAL SUMMARY'!$V$9,DF165,'ANNUAL SUMMARY'!$BI$528)+SUMIFS('ANNUAL SUMMARY'!$CG$634,DU183,'ANNUAL SUMMARY'!$V$9,DF165,'ANNUAL SUMMARY'!$BI$586)+SUMIFS('ANNUAL SUMMARY'!$CG$692,DU183,'ANNUAL SUMMARY'!$V$9,DF165,'ANNUAL SUMMARY'!$BI$644)+SUMIFS('ANNUAL SUMMARY'!$EF$54,DU183,'ANNUAL SUMMARY'!$V$9,DF165,'ANNUAL SUMMARY'!$DH$6)+SUMIFS('ANNUAL SUMMARY'!$EF$112,DU183,'ANNUAL SUMMARY'!$V$9,DF165,'ANNUAL SUMMARY'!$DH$64)+SUMIFS('ANNUAL SUMMARY'!$EF$170,DU183,'ANNUAL SUMMARY'!$V$9,DF165,'ANNUAL SUMMARY'!$DH$122)+SUMIFS('ANNUAL SUMMARY'!$EF$228,DU183,'ANNUAL SUMMARY'!$V$9,DF165,'ANNUAL SUMMARY'!$DH$180)+SUMIFS('ANNUAL SUMMARY'!$EF$286,DU183,'ANNUAL SUMMARY'!$V$9,DF165,'ANNUAL SUMMARY'!$DH$238)+SUMIFS('ANNUAL SUMMARY'!$EF$344,DU183,'ANNUAL SUMMARY'!$V$9,DF165,'ANNUAL SUMMARY'!$DH$296)+SUMIFS('ANNUAL SUMMARY'!$EF$402,DU183,'ANNUAL SUMMARY'!$V$9,DF165,'ANNUAL SUMMARY'!$DH$354)+SUMIFS('ANNUAL SUMMARY'!$EF$460,DU183,'ANNUAL SUMMARY'!$V$9,DF165,'ANNUAL SUMMARY'!$DH$412)+SUMIFS('ANNUAL SUMMARY'!$EF$518,DU183,'ANNUAL SUMMARY'!$V$9,DF165,'ANNUAL SUMMARY'!$DH$470)+SUMIFS('ANNUAL SUMMARY'!$EF$576,DU183,'ANNUAL SUMMARY'!$V$9,DF165,'ANNUAL SUMMARY'!$DH$528)+SUMIFS('ANNUAL SUMMARY'!$EF$634,DU183,'ANNUAL SUMMARY'!$V$9,DF165,'ANNUAL SUMMARY'!$DH$586)+SUMIFS('ANNUAL SUMMARY'!$EF$692,DU183,'ANNUAL SUMMARY'!$V$9,DF165,'ANNUAL SUMMARY'!$DH$644)+SUMIFS('ANNUAL SUMMARY'!$GC$54,DU183,'ANNUAL SUMMARY'!$V$9,DF165,'ANNUAL SUMMARY'!$FE$6)+SUMIFS('ANNUAL SUMMARY'!$GC$112,DU183,'ANNUAL SUMMARY'!$V$9,DF165,'ANNUAL SUMMARY'!$FE$64)+SUMIFS('ANNUAL SUMMARY'!$GC$170,DU183,'ANNUAL SUMMARY'!$V$9,DF165,'ANNUAL SUMMARY'!$FE$122)+SUMIFS('ANNUAL SUMMARY'!$GC$228,DU183,'ANNUAL SUMMARY'!$V$9,DF165,'ANNUAL SUMMARY'!$FE$180)+SUMIFS('ANNUAL SUMMARY'!$GC$286,DU183,'ANNUAL SUMMARY'!$V$9,DF165,'ANNUAL SUMMARY'!$FE$238)+SUMIFS('ANNUAL SUMMARY'!$GC$344,DU183,'ANNUAL SUMMARY'!$V$9,DF165,'ANNUAL SUMMARY'!$FE$296)+SUMIFS('ANNUAL SUMMARY'!$GC$402,DU183,'ANNUAL SUMMARY'!$V$9,DF165,'ANNUAL SUMMARY'!$FE$354)+SUMIFS('ANNUAL SUMMARY'!$GC$460,DU183,'ANNUAL SUMMARY'!$V$9,DF165,'ANNUAL SUMMARY'!$FE$412)+SUMIFS('ANNUAL SUMMARY'!$GC$518,DU183,'ANNUAL SUMMARY'!$V$9,DF165,'ANNUAL SUMMARY'!$FE$470)+SUMIFS('ANNUAL SUMMARY'!$GC$576,DU183,'ANNUAL SUMMARY'!$V$9,DF165,'ANNUAL SUMMARY'!$FE$528)+SUMIFS('ANNUAL SUMMARY'!$GC$634,DU183,'ANNUAL SUMMARY'!$V$9,DF165,'ANNUAL SUMMARY'!$FE$586)+SUMIFS('ANNUAL SUMMARY'!$GC$692,DU183,'ANNUAL SUMMARY'!$V$9,DF165,'ANNUAL SUMMARY'!$FE$644)</f>
        <v>0</v>
      </c>
      <c r="EE183" s="727"/>
      <c r="EF183" s="727"/>
      <c r="EG183" s="727"/>
      <c r="EH183" s="727">
        <f>SUMIFS('ANNUAL SUMMARY'!$AN$54,DU183,'ANNUAL SUMMARY'!$V$9,DF165,'ANNUAL SUMMARY'!$L$6)+SUMIFS('ANNUAL SUMMARY'!$AN$112,DU183,'ANNUAL SUMMARY'!$V$9,DF165,'ANNUAL SUMMARY'!$L$64)+SUMIFS('ANNUAL SUMMARY'!$AN$170,DU183,'ANNUAL SUMMARY'!$V$9,DF165,'ANNUAL SUMMARY'!$L$122)+SUMIFS('ANNUAL SUMMARY'!$AN$228,DU183,'ANNUAL SUMMARY'!$V$9,DF165,'ANNUAL SUMMARY'!$L$180)+SUMIFS('ANNUAL SUMMARY'!$AN$286,DU183,'ANNUAL SUMMARY'!$V$9,DF165,'ANNUAL SUMMARY'!$L$238)+SUMIFS('ANNUAL SUMMARY'!$AN$344,DU183,'ANNUAL SUMMARY'!$V$9,DF165,'ANNUAL SUMMARY'!$L$296)+SUMIFS('ANNUAL SUMMARY'!$AN$402,DU183,'ANNUAL SUMMARY'!$V$9,DF165,'ANNUAL SUMMARY'!$L$354)+SUMIFS('ANNUAL SUMMARY'!$AN$460,DU183,'ANNUAL SUMMARY'!$V$9,DF165,'ANNUAL SUMMARY'!$L$412)+SUMIFS('ANNUAL SUMMARY'!$AN$518,DU183,'ANNUAL SUMMARY'!$V$9,DF165,'ANNUAL SUMMARY'!$L$470)+SUMIFS('ANNUAL SUMMARY'!$AN$576,DU183,'ANNUAL SUMMARY'!$V$9,DF165,'ANNUAL SUMMARY'!$L$528)+SUMIFS('ANNUAL SUMMARY'!$AN$634,DU183,'ANNUAL SUMMARY'!$V$9,DF165,'ANNUAL SUMMARY'!$L$586)+SUMIFS('ANNUAL SUMMARY'!$AN$692,DU183,'ANNUAL SUMMARY'!$V$9,DF165,'ANNUAL SUMMARY'!$L$644)+SUMIFS('ANNUAL SUMMARY'!$CK$54,DU183,'ANNUAL SUMMARY'!$V$9,DF165,'ANNUAL SUMMARY'!$BI$6)+SUMIFS('ANNUAL SUMMARY'!$CK$112,DU183,'ANNUAL SUMMARY'!$V$9,DF165,'ANNUAL SUMMARY'!$BI$64)+SUMIFS('ANNUAL SUMMARY'!$CK$170,DU183,'ANNUAL SUMMARY'!$V$9,DF165,'ANNUAL SUMMARY'!$BI$122)+SUMIFS('ANNUAL SUMMARY'!$CK$228,DU183,'ANNUAL SUMMARY'!$V$9,DF165,'ANNUAL SUMMARY'!$BI$180)+SUMIFS('ANNUAL SUMMARY'!$CK$286,DU183,'ANNUAL SUMMARY'!$V$9,DF165,'ANNUAL SUMMARY'!$BI$238)+SUMIFS('ANNUAL SUMMARY'!$CK$344,DU183,'ANNUAL SUMMARY'!$V$9,DF165,'ANNUAL SUMMARY'!$BI$296)+SUMIFS('ANNUAL SUMMARY'!$CK$402,DU183,'ANNUAL SUMMARY'!$V$9,DF165,'ANNUAL SUMMARY'!$BI$354)+SUMIFS('ANNUAL SUMMARY'!$CK$460,DU183,'ANNUAL SUMMARY'!$V$9,DF165,'ANNUAL SUMMARY'!$BI$412)+SUMIFS('ANNUAL SUMMARY'!$CK$518,DU183,'ANNUAL SUMMARY'!$V$9,DF165,'ANNUAL SUMMARY'!$BI$470)+SUMIFS('ANNUAL SUMMARY'!$CK$576,DU183,'ANNUAL SUMMARY'!$V$9,DF165,'ANNUAL SUMMARY'!$BI$528)+SUMIFS('ANNUAL SUMMARY'!$CK$634,DU183,'ANNUAL SUMMARY'!$V$9,DF165,'ANNUAL SUMMARY'!$BI$586)+SUMIFS('ANNUAL SUMMARY'!$CK$692,DU183,'ANNUAL SUMMARY'!$V$9,DF165,'ANNUAL SUMMARY'!$BI$644)+SUMIFS('ANNUAL SUMMARY'!$EJ$54,DU183,'ANNUAL SUMMARY'!$V$9,DF165,'ANNUAL SUMMARY'!$DH$6)+SUMIFS('ANNUAL SUMMARY'!$EJ$112,DU183,'ANNUAL SUMMARY'!$V$9,DF165,'ANNUAL SUMMARY'!$DH$64)+SUMIFS('ANNUAL SUMMARY'!$EJ$170,DU183,'ANNUAL SUMMARY'!$V$9,DF165,'ANNUAL SUMMARY'!$DH$122)+SUMIFS('ANNUAL SUMMARY'!$EJ$228,DU183,'ANNUAL SUMMARY'!$V$9,DF165,'ANNUAL SUMMARY'!$DH$180)+SUMIFS('ANNUAL SUMMARY'!$EJ$286,DU183,'ANNUAL SUMMARY'!$V$9,DF165,'ANNUAL SUMMARY'!$DH$238)+SUMIFS('ANNUAL SUMMARY'!$EJ$344,DU183,'ANNUAL SUMMARY'!$V$9,DF165,'ANNUAL SUMMARY'!$DH$296)+SUMIFS('ANNUAL SUMMARY'!$EJ$402,DU183,'ANNUAL SUMMARY'!$V$9,DF165,'ANNUAL SUMMARY'!$DH$354)+SUMIFS('ANNUAL SUMMARY'!$EJ$460,DU183,'ANNUAL SUMMARY'!$V$9,DF165,'ANNUAL SUMMARY'!$DH$412)+SUMIFS('ANNUAL SUMMARY'!$EJ$518,DU183,'ANNUAL SUMMARY'!$V$9,DF165,'ANNUAL SUMMARY'!$DH$470)+SUMIFS('ANNUAL SUMMARY'!$EJ$576,DU183,'ANNUAL SUMMARY'!$V$9,DF165,'ANNUAL SUMMARY'!$DH$528)+SUMIFS('ANNUAL SUMMARY'!$EJ$634,DU183,'ANNUAL SUMMARY'!$V$9,DF165,'ANNUAL SUMMARY'!$DH$586)+SUMIFS('ANNUAL SUMMARY'!$EJ$692,DU183,'ANNUAL SUMMARY'!$V$9,DF165,'ANNUAL SUMMARY'!$DH$644)+SUMIFS('ANNUAL SUMMARY'!$GG$54,DU183,'ANNUAL SUMMARY'!$V$9,DF165,'ANNUAL SUMMARY'!$FE$6)+SUMIFS('ANNUAL SUMMARY'!$GG$112,DU183,'ANNUAL SUMMARY'!$V$9,DF165,'ANNUAL SUMMARY'!$FE$64)+SUMIFS('ANNUAL SUMMARY'!$GG$170,DU183,'ANNUAL SUMMARY'!$V$9,DF165,'ANNUAL SUMMARY'!$FE$122)+SUMIFS('ANNUAL SUMMARY'!$GG$228,DU183,'ANNUAL SUMMARY'!$V$9,DF165,'ANNUAL SUMMARY'!$FE$180)+SUMIFS('ANNUAL SUMMARY'!$GG$286,DU183,'ANNUAL SUMMARY'!$V$9,DF165,'ANNUAL SUMMARY'!$FE$238)+SUMIFS('ANNUAL SUMMARY'!$GG$344,DU183,'ANNUAL SUMMARY'!$V$9,DF165,'ANNUAL SUMMARY'!$FE$296)+SUMIFS('ANNUAL SUMMARY'!$GG$402,DU183,'ANNUAL SUMMARY'!$V$9,DF165,'ANNUAL SUMMARY'!$FE$354)+SUMIFS('ANNUAL SUMMARY'!$GG$460,DU183,'ANNUAL SUMMARY'!$V$9,DF165,'ANNUAL SUMMARY'!$FE$412)+SUMIFS('ANNUAL SUMMARY'!$GG$518,DU183,'ANNUAL SUMMARY'!$V$9,DF165,'ANNUAL SUMMARY'!$FE$470)+SUMIFS('ANNUAL SUMMARY'!$GG$576,DU183,'ANNUAL SUMMARY'!$V$9,DF165,'ANNUAL SUMMARY'!$FE$528)+SUMIFS('ANNUAL SUMMARY'!$GG$634,DU183,'ANNUAL SUMMARY'!$V$9,DF165,'ANNUAL SUMMARY'!$FE$586)+SUMIFS('ANNUAL SUMMARY'!$GG$692,DU183,'ANNUAL SUMMARY'!$V$9,DF165,'ANNUAL SUMMARY'!$FE$644)</f>
        <v>0</v>
      </c>
      <c r="EI183" s="727"/>
      <c r="EJ183" s="727"/>
      <c r="EK183" s="727"/>
      <c r="EL183" s="728">
        <f>SUMIFS('ANNUAL SUMMARY'!$AR$54,DU183,'ANNUAL SUMMARY'!$V$9,DF165,'ANNUAL SUMMARY'!$L$6)+SUMIFS('ANNUAL SUMMARY'!$AR$112,DU183,'ANNUAL SUMMARY'!$V$9,DF165,'ANNUAL SUMMARY'!$L$64)+SUMIFS('ANNUAL SUMMARY'!$AR$170,DU183,'ANNUAL SUMMARY'!$V$9,DF165,'ANNUAL SUMMARY'!$L$122)+SUMIFS('ANNUAL SUMMARY'!$AR$228,DU183,'ANNUAL SUMMARY'!$V$9,DF165,'ANNUAL SUMMARY'!$L$180)+SUMIFS('ANNUAL SUMMARY'!$AR$286,DU183,'ANNUAL SUMMARY'!$V$9,DF165,'ANNUAL SUMMARY'!$L$238)+SUMIFS('ANNUAL SUMMARY'!$AR$344,DU183,'ANNUAL SUMMARY'!$V$9,DF165,'ANNUAL SUMMARY'!$L$296)+SUMIFS('ANNUAL SUMMARY'!$AR$402,DU183,'ANNUAL SUMMARY'!$V$9,DF165,'ANNUAL SUMMARY'!$L$354)+SUMIFS('ANNUAL SUMMARY'!$AR$460,DU183,'ANNUAL SUMMARY'!$V$9,DF165,'ANNUAL SUMMARY'!$L$412)+SUMIFS('ANNUAL SUMMARY'!$AR$518,DU183,'ANNUAL SUMMARY'!$V$9,DF165,'ANNUAL SUMMARY'!$L$470)+SUMIFS('ANNUAL SUMMARY'!$AR$576,DU183,'ANNUAL SUMMARY'!$V$9,DF165,'ANNUAL SUMMARY'!$L$528)+SUMIFS('ANNUAL SUMMARY'!$AR$634,DU183,'ANNUAL SUMMARY'!$V$9,DF165,'ANNUAL SUMMARY'!$L$586)+SUMIFS('ANNUAL SUMMARY'!$AR$692,DU183,'ANNUAL SUMMARY'!$V$9,DF165,'ANNUAL SUMMARY'!$L$644)+SUMIFS('ANNUAL SUMMARY'!$CO$54,DU183,'ANNUAL SUMMARY'!$V$9,DF165,'ANNUAL SUMMARY'!$BI$6)+SUMIFS('ANNUAL SUMMARY'!$CO$112,DU183,'ANNUAL SUMMARY'!$V$9,DF165,'ANNUAL SUMMARY'!$BI$64)+SUMIFS('ANNUAL SUMMARY'!$CO$170,DU183,'ANNUAL SUMMARY'!$V$9,DF165,'ANNUAL SUMMARY'!$BI$122)+SUMIFS('ANNUAL SUMMARY'!$CO$228,DU183,'ANNUAL SUMMARY'!$V$9,DF165,'ANNUAL SUMMARY'!$BI$180)+SUMIFS('ANNUAL SUMMARY'!$CO$286,DU183,'ANNUAL SUMMARY'!$V$9,DF165,'ANNUAL SUMMARY'!$BI$238)+SUMIFS('ANNUAL SUMMARY'!$CO$344,DU183,'ANNUAL SUMMARY'!$V$9,DF165,'ANNUAL SUMMARY'!$BI$296)+SUMIFS('ANNUAL SUMMARY'!$CO$402,DU183,'ANNUAL SUMMARY'!$V$9,DF165,'ANNUAL SUMMARY'!$BI$354)+SUMIFS('ANNUAL SUMMARY'!$CO$460,DU183,'ANNUAL SUMMARY'!$V$9,DF165,'ANNUAL SUMMARY'!$BI$412)+SUMIFS('ANNUAL SUMMARY'!$CO$518,DU183,'ANNUAL SUMMARY'!$V$9,DF165,'ANNUAL SUMMARY'!$BI$470)+SUMIFS('ANNUAL SUMMARY'!$CO$576,DU183,'ANNUAL SUMMARY'!$V$9,DF165,'ANNUAL SUMMARY'!$BI$528)+SUMIFS('ANNUAL SUMMARY'!$CO$634,DU183,'ANNUAL SUMMARY'!$V$9,DF165,'ANNUAL SUMMARY'!$BI$586)+SUMIFS('ANNUAL SUMMARY'!$CO$692,DU183,'ANNUAL SUMMARY'!$V$9,DF165,'ANNUAL SUMMARY'!$BI$644)+SUMIFS('ANNUAL SUMMARY'!$EN$54,DU183,'ANNUAL SUMMARY'!$V$9,DF165,'ANNUAL SUMMARY'!$DH$6)+SUMIFS('ANNUAL SUMMARY'!$EN$112,DU183,'ANNUAL SUMMARY'!$V$9,DF165,'ANNUAL SUMMARY'!$DH$64)+SUMIFS('ANNUAL SUMMARY'!$EN$170,DU183,'ANNUAL SUMMARY'!$V$9,DF165,'ANNUAL SUMMARY'!$DH$122)+SUMIFS('ANNUAL SUMMARY'!$EN$228,DU183,'ANNUAL SUMMARY'!$V$9,DF165,'ANNUAL SUMMARY'!$DH$180)+SUMIFS('ANNUAL SUMMARY'!$EN$286,DU183,'ANNUAL SUMMARY'!$V$9,DF165,'ANNUAL SUMMARY'!$DH$238)+SUMIFS('ANNUAL SUMMARY'!$EN$344,DU183,'ANNUAL SUMMARY'!$V$9,DF165,'ANNUAL SUMMARY'!$DH$296)+SUMIFS('ANNUAL SUMMARY'!$EN$402,DU183,'ANNUAL SUMMARY'!$V$9,DF165,'ANNUAL SUMMARY'!$DH$354)+SUMIFS('ANNUAL SUMMARY'!$EN$460,DU183,'ANNUAL SUMMARY'!$V$9,DF165,'ANNUAL SUMMARY'!$DH$412)+SUMIFS('ANNUAL SUMMARY'!$EN$518,DU183,'ANNUAL SUMMARY'!$V$9,DF165,'ANNUAL SUMMARY'!$DH$470)+SUMIFS('ANNUAL SUMMARY'!$EN$576,DU183,'ANNUAL SUMMARY'!$V$9,DF165,'ANNUAL SUMMARY'!$DH$528)+SUMIFS('ANNUAL SUMMARY'!$EN$634,DU183,'ANNUAL SUMMARY'!$V$9,DF165,'ANNUAL SUMMARY'!$DH$586)+SUMIFS('ANNUAL SUMMARY'!$EN$692,DU183,'ANNUAL SUMMARY'!$V$9,DF165,'ANNUAL SUMMARY'!$DH$644)+SUMIFS('ANNUAL SUMMARY'!$GK$54,DU183,'ANNUAL SUMMARY'!$V$9,DF165,'ANNUAL SUMMARY'!$FE$6)+SUMIFS('ANNUAL SUMMARY'!$GK$112,DU183,'ANNUAL SUMMARY'!$V$9,DF165,'ANNUAL SUMMARY'!$FE$64)+SUMIFS('ANNUAL SUMMARY'!$GK$170,DU183,'ANNUAL SUMMARY'!$V$9,DF165,'ANNUAL SUMMARY'!$FE$122)+SUMIFS('ANNUAL SUMMARY'!$GK$228,DU183,'ANNUAL SUMMARY'!$V$9,DF165,'ANNUAL SUMMARY'!$FE$180)+SUMIFS('ANNUAL SUMMARY'!$GK$286,DU183,'ANNUAL SUMMARY'!$V$9,DF165,'ANNUAL SUMMARY'!$FE$238)+SUMIFS('ANNUAL SUMMARY'!$GK$344,DU183,'ANNUAL SUMMARY'!$V$9,DF165,'ANNUAL SUMMARY'!$FE$296)+SUMIFS('ANNUAL SUMMARY'!$GK$402,DU183,'ANNUAL SUMMARY'!$V$9,DF165,'ANNUAL SUMMARY'!$FE$354)+SUMIFS('ANNUAL SUMMARY'!$GK$460,DU183,'ANNUAL SUMMARY'!$V$9,DF165,'ANNUAL SUMMARY'!$FE$412)+SUMIFS('ANNUAL SUMMARY'!$GK$518,DU183,'ANNUAL SUMMARY'!$V$9,DF165,'ANNUAL SUMMARY'!$FE$470)+SUMIFS('ANNUAL SUMMARY'!$GK$576,DU183,'ANNUAL SUMMARY'!$V$9,DF165,'ANNUAL SUMMARY'!$FE$528)+SUMIFS('ANNUAL SUMMARY'!$GK$634,DU183,'ANNUAL SUMMARY'!$V$9,DF165,'ANNUAL SUMMARY'!$FE$586)+SUMIFS('ANNUAL SUMMARY'!$GK$692,DU183,'ANNUAL SUMMARY'!$V$9,DF165,'ANNUAL SUMMARY'!$FE$644)</f>
        <v>0</v>
      </c>
      <c r="EM183" s="728"/>
      <c r="EN183" s="728"/>
      <c r="EO183" s="728">
        <f>SUMIFS('ANNUAL SUMMARY'!$AU$54,DU183,'ANNUAL SUMMARY'!$V$9,DF165,'ANNUAL SUMMARY'!$L$6)+SUMIFS('ANNUAL SUMMARY'!$AU$112,DU183,'ANNUAL SUMMARY'!$V$9,DF165,'ANNUAL SUMMARY'!$L$64)+SUMIFS('ANNUAL SUMMARY'!$AU$170,DU183,'ANNUAL SUMMARY'!$V$9,DF165,'ANNUAL SUMMARY'!$L$122)+SUMIFS('ANNUAL SUMMARY'!$AU$228,DU183,'ANNUAL SUMMARY'!$V$9,DF165,'ANNUAL SUMMARY'!$L$180)+SUMIFS('ANNUAL SUMMARY'!$AU$286,DU183,'ANNUAL SUMMARY'!$V$9,DF165,'ANNUAL SUMMARY'!$L$238)+SUMIFS('ANNUAL SUMMARY'!$AU$344,DU183,'ANNUAL SUMMARY'!$V$9,DF165,'ANNUAL SUMMARY'!$L$296)+SUMIFS('ANNUAL SUMMARY'!$AU$402,DU183,'ANNUAL SUMMARY'!$V$9,DF165,'ANNUAL SUMMARY'!$L$354)+SUMIFS('ANNUAL SUMMARY'!$AU$460,DU183,'ANNUAL SUMMARY'!$V$9,DF165,'ANNUAL SUMMARY'!$L$412)+SUMIFS('ANNUAL SUMMARY'!$AU$518,DU183,'ANNUAL SUMMARY'!$V$9,DF165,'ANNUAL SUMMARY'!$L$470)+SUMIFS('ANNUAL SUMMARY'!$AU$576,DU183,'ANNUAL SUMMARY'!$V$9,DF165,'ANNUAL SUMMARY'!$L$528)+SUMIFS('ANNUAL SUMMARY'!$AU$634,DU183,'ANNUAL SUMMARY'!$V$9,DF165,'ANNUAL SUMMARY'!$L$586)+SUMIFS('ANNUAL SUMMARY'!$AU$692,DU183,'ANNUAL SUMMARY'!$V$9,DF165,'ANNUAL SUMMARY'!$L$644)+SUMIFS('ANNUAL SUMMARY'!$CR$54,DU183,'ANNUAL SUMMARY'!$V$9,DF165,'ANNUAL SUMMARY'!$BI$6)+SUMIFS('ANNUAL SUMMARY'!$CR$112,DU183,'ANNUAL SUMMARY'!$V$9,DF165,'ANNUAL SUMMARY'!$BI$64)+SUMIFS('ANNUAL SUMMARY'!$CR$170,DU183,'ANNUAL SUMMARY'!$V$9,DF165,'ANNUAL SUMMARY'!$BI$122)+SUMIFS('ANNUAL SUMMARY'!$CR$228,DU183,'ANNUAL SUMMARY'!$V$9,DF165,'ANNUAL SUMMARY'!$BI$180)+SUMIFS('ANNUAL SUMMARY'!$CR$286,DU183,'ANNUAL SUMMARY'!$V$9,DF165,'ANNUAL SUMMARY'!$BI$238)+SUMIFS('ANNUAL SUMMARY'!$CR$344,DU183,'ANNUAL SUMMARY'!$V$9,DF165,'ANNUAL SUMMARY'!$BI$296)+SUMIFS('ANNUAL SUMMARY'!$CR$402,DU183,'ANNUAL SUMMARY'!$V$9,DF165,'ANNUAL SUMMARY'!$BI$354)+SUMIFS('ANNUAL SUMMARY'!$CR$460,DU183,'ANNUAL SUMMARY'!$V$9,DF165,'ANNUAL SUMMARY'!$BI$412)+SUMIFS('ANNUAL SUMMARY'!$CR$518,DU183,'ANNUAL SUMMARY'!$V$9,DF165,'ANNUAL SUMMARY'!$BI$470)+SUMIFS('ANNUAL SUMMARY'!$CR$576,DU183,'ANNUAL SUMMARY'!$V$9,DF165,'ANNUAL SUMMARY'!$BI$528)+SUMIFS('ANNUAL SUMMARY'!$CR$634,DU183,'ANNUAL SUMMARY'!$V$9,DF165,'ANNUAL SUMMARY'!$BI$586)+SUMIFS('ANNUAL SUMMARY'!$CR$692,DU183,'ANNUAL SUMMARY'!$V$9,DF165,'ANNUAL SUMMARY'!$BI$644)+SUMIFS('ANNUAL SUMMARY'!$EQ$54,DU183,'ANNUAL SUMMARY'!$V$9,DF165,'ANNUAL SUMMARY'!$DH$6)+SUMIFS('ANNUAL SUMMARY'!$EQ$112,DU183,'ANNUAL SUMMARY'!$V$9,DF165,'ANNUAL SUMMARY'!$DH$64)+SUMIFS('ANNUAL SUMMARY'!$EQ$170,DU183,'ANNUAL SUMMARY'!$V$9,DF165,'ANNUAL SUMMARY'!$DH$122)+SUMIFS('ANNUAL SUMMARY'!$EQ$228,DU183,'ANNUAL SUMMARY'!$V$9,DF165,'ANNUAL SUMMARY'!$DH$180)+SUMIFS('ANNUAL SUMMARY'!$EQ$286,DU183,'ANNUAL SUMMARY'!$V$9,DF165,'ANNUAL SUMMARY'!$DH$238)+SUMIFS('ANNUAL SUMMARY'!$EQ$344,DU183,'ANNUAL SUMMARY'!$V$9,DF165,'ANNUAL SUMMARY'!$DH$296)+SUMIFS('ANNUAL SUMMARY'!$EQ$402,DU183,'ANNUAL SUMMARY'!$V$9,DF165,'ANNUAL SUMMARY'!$DH$354)+SUMIFS('ANNUAL SUMMARY'!$EQ$460,DU183,'ANNUAL SUMMARY'!$V$9,DF165,'ANNUAL SUMMARY'!$DH$412)+SUMIFS('ANNUAL SUMMARY'!$EQ$518,DU183,'ANNUAL SUMMARY'!$V$9,DF165,'ANNUAL SUMMARY'!$DH$470)+SUMIFS('ANNUAL SUMMARY'!$EQ$576,DU183,'ANNUAL SUMMARY'!$V$9,DF165,'ANNUAL SUMMARY'!$DH$528)+SUMIFS('ANNUAL SUMMARY'!$EQ$634,DU183,'ANNUAL SUMMARY'!$V$9,DF165,'ANNUAL SUMMARY'!$DH$586)+SUMIFS('ANNUAL SUMMARY'!$EQ$692,DU183,'ANNUAL SUMMARY'!$V$9,DF165,'ANNUAL SUMMARY'!$DH$644)+SUMIFS('ANNUAL SUMMARY'!$GN$54,DU183,'ANNUAL SUMMARY'!$V$9,DF165,'ANNUAL SUMMARY'!$FE$6)+SUMIFS('ANNUAL SUMMARY'!$GN$112,DU183,'ANNUAL SUMMARY'!$V$9,DF165,'ANNUAL SUMMARY'!$FE$64)+SUMIFS('ANNUAL SUMMARY'!$GN$170,DU183,'ANNUAL SUMMARY'!$V$9,DF165,'ANNUAL SUMMARY'!$FE$122)+SUMIFS('ANNUAL SUMMARY'!$GN$228,DU183,'ANNUAL SUMMARY'!$V$9,DF165,'ANNUAL SUMMARY'!$FE$180)+SUMIFS('ANNUAL SUMMARY'!$GN$286,DU183,'ANNUAL SUMMARY'!$V$9,DF165,'ANNUAL SUMMARY'!$FE$238)+SUMIFS('ANNUAL SUMMARY'!$GN$344,DU183,'ANNUAL SUMMARY'!$V$9,DF165,'ANNUAL SUMMARY'!$FE$296)+SUMIFS('ANNUAL SUMMARY'!$GN$402,DU183,'ANNUAL SUMMARY'!$V$9,DF165,'ANNUAL SUMMARY'!$FE$354)+SUMIFS('ANNUAL SUMMARY'!$GN$460,DU183,'ANNUAL SUMMARY'!$V$9,DF165,'ANNUAL SUMMARY'!$FE$412)+SUMIFS('ANNUAL SUMMARY'!$GN$518,DU183,'ANNUAL SUMMARY'!$V$9,DF165,'ANNUAL SUMMARY'!$FE$470)+SUMIFS('ANNUAL SUMMARY'!$GN$576,DU183,'ANNUAL SUMMARY'!$V$9,DF165,'ANNUAL SUMMARY'!$FE$528)+SUMIFS('ANNUAL SUMMARY'!$GN$634,DU183,'ANNUAL SUMMARY'!$V$9,DF165,'ANNUAL SUMMARY'!$FE$586)+SUMIFS('ANNUAL SUMMARY'!$GN$692,DU183,'ANNUAL SUMMARY'!$V$9,DF165,'ANNUAL SUMMARY'!$FE$644)</f>
        <v>0</v>
      </c>
      <c r="EP183" s="728"/>
      <c r="EQ183" s="1260"/>
      <c r="ER183" s="1263"/>
      <c r="ES183" s="154"/>
      <c r="ET183" s="732"/>
      <c r="EU183" s="733"/>
      <c r="EV183" s="733"/>
      <c r="EW183" s="733"/>
      <c r="EX183" s="795"/>
      <c r="EY183" s="796"/>
      <c r="EZ183" s="796"/>
      <c r="FA183" s="796"/>
      <c r="FB183" s="796"/>
      <c r="FC183" s="796"/>
      <c r="FD183" s="797"/>
      <c r="FE183" s="643"/>
      <c r="FF183" s="864"/>
      <c r="FG183" s="865"/>
      <c r="FH183" s="865"/>
      <c r="FI183" s="865"/>
      <c r="FJ183" s="866"/>
      <c r="FK183" s="738"/>
      <c r="FL183" s="739"/>
      <c r="FM183" s="739"/>
      <c r="FN183" s="739"/>
      <c r="FO183" s="739"/>
      <c r="FP183" s="740"/>
      <c r="FQ183" s="15"/>
      <c r="FR183" s="812">
        <f>IF(FR171=0," ",FR171+6)</f>
        <v>2028</v>
      </c>
      <c r="FS183" s="813"/>
      <c r="FT183" s="813"/>
      <c r="FU183" s="813"/>
      <c r="FV183" s="813"/>
      <c r="FW183" s="1118">
        <f>SUMIFS('ANNUAL SUMMARY'!$AF$54,FR183,'ANNUAL SUMMARY'!$V$9,FC165,'ANNUAL SUMMARY'!$L$6)+SUMIFS('ANNUAL SUMMARY'!$AF$112,FR183,'ANNUAL SUMMARY'!$V$9,FC165,'ANNUAL SUMMARY'!$L$64)+SUMIFS('ANNUAL SUMMARY'!$AF$170,FR183,'ANNUAL SUMMARY'!$V$9,FC165,'ANNUAL SUMMARY'!$L$122)+SUMIFS('ANNUAL SUMMARY'!$AF$228,FR183,'ANNUAL SUMMARY'!$V$9,FC165,'ANNUAL SUMMARY'!$L$180)+SUMIFS('ANNUAL SUMMARY'!$AF$286,FR183,'ANNUAL SUMMARY'!$V$9,FC165,'ANNUAL SUMMARY'!$L$238)+SUMIFS('ANNUAL SUMMARY'!$AF$344,FR183,'ANNUAL SUMMARY'!$V$9,FC165,'ANNUAL SUMMARY'!$L$296)+SUMIFS('ANNUAL SUMMARY'!$AF$402,FR183,'ANNUAL SUMMARY'!$V$9,FC165,'ANNUAL SUMMARY'!$L$354)+SUMIFS('ANNUAL SUMMARY'!$AF$460,FR183,'ANNUAL SUMMARY'!$V$9,FC165,'ANNUAL SUMMARY'!$L$412)+SUMIFS('ANNUAL SUMMARY'!$AF$518,FR183,'ANNUAL SUMMARY'!$V$9,FC165,'ANNUAL SUMMARY'!$L$470)+SUMIFS('ANNUAL SUMMARY'!$AF$576,FR183,'ANNUAL SUMMARY'!$V$9,FC165,'ANNUAL SUMMARY'!$L$528)+SUMIFS('ANNUAL SUMMARY'!$AF$634,FR183,'ANNUAL SUMMARY'!$V$9,FC165,'ANNUAL SUMMARY'!$L$586)+SUMIFS('ANNUAL SUMMARY'!$AF$692,FR183,'ANNUAL SUMMARY'!$V$9,FC165,'ANNUAL SUMMARY'!$L$644)+SUMIFS('ANNUAL SUMMARY'!$CC$54,FR183,'ANNUAL SUMMARY'!$V$9,FC165,'ANNUAL SUMMARY'!$BI$6)+SUMIFS('ANNUAL SUMMARY'!$CC$112,FR183,'ANNUAL SUMMARY'!$V$9,FC165,'ANNUAL SUMMARY'!$BI$64)+SUMIFS('ANNUAL SUMMARY'!$CC$170,FR183,'ANNUAL SUMMARY'!$V$9,FC165,'ANNUAL SUMMARY'!$BI$122)+SUMIFS('ANNUAL SUMMARY'!$CC$228,FR183,'ANNUAL SUMMARY'!$V$9,FC165,'ANNUAL SUMMARY'!$BI$180)+SUMIFS('ANNUAL SUMMARY'!$CC$286,FR183,'ANNUAL SUMMARY'!$V$9,FC165,'ANNUAL SUMMARY'!$BI$238)+SUMIFS('ANNUAL SUMMARY'!$CC$344,FR183,'ANNUAL SUMMARY'!$V$9,FC165,'ANNUAL SUMMARY'!$BI$296)+SUMIFS('ANNUAL SUMMARY'!$CC$402,FR183,'ANNUAL SUMMARY'!$V$9,FC165,'ANNUAL SUMMARY'!$BI$354)+SUMIFS('ANNUAL SUMMARY'!$CC$460,FR183,'ANNUAL SUMMARY'!$V$9,FC165,'ANNUAL SUMMARY'!$BI$412)+SUMIFS('ANNUAL SUMMARY'!$CC$518,FR183,'ANNUAL SUMMARY'!$V$9,FC165,'ANNUAL SUMMARY'!$BI$470)+SUMIFS('ANNUAL SUMMARY'!$CC$576,FR183,'ANNUAL SUMMARY'!$V$9,FC165,'ANNUAL SUMMARY'!$BI$528)+SUMIFS('ANNUAL SUMMARY'!$CC$634,FR183,'ANNUAL SUMMARY'!$V$9,FC165,'ANNUAL SUMMARY'!$BI$586)+SUMIFS('ANNUAL SUMMARY'!$CC$692,FR183,'ANNUAL SUMMARY'!$V$9,FC165,'ANNUAL SUMMARY'!$BI$644)+SUMIFS('ANNUAL SUMMARY'!$EB$54,FR183,'ANNUAL SUMMARY'!$V$9,FC165,'ANNUAL SUMMARY'!$DH$6)+SUMIFS('ANNUAL SUMMARY'!$EB$112,FR183,'ANNUAL SUMMARY'!$V$9,FC165,'ANNUAL SUMMARY'!$DH$64)+SUMIFS('ANNUAL SUMMARY'!$EB$170,FR183,'ANNUAL SUMMARY'!$V$9,FC165,'ANNUAL SUMMARY'!$DH$122)+SUMIFS('ANNUAL SUMMARY'!$EB$228,FR183,'ANNUAL SUMMARY'!$V$9,FC165,'ANNUAL SUMMARY'!$DH$180)+SUMIFS('ANNUAL SUMMARY'!$EB$286,FR183,'ANNUAL SUMMARY'!$V$9,FC165,'ANNUAL SUMMARY'!$DH$238)+SUMIFS('ANNUAL SUMMARY'!$EB$344,FR183,'ANNUAL SUMMARY'!$V$9,FC165,'ANNUAL SUMMARY'!$DH$296)+SUMIFS('ANNUAL SUMMARY'!$EB$402,FR183,'ANNUAL SUMMARY'!$V$9,FC165,'ANNUAL SUMMARY'!$DH$354)+SUMIFS('ANNUAL SUMMARY'!$EB$460,FR183,'ANNUAL SUMMARY'!$V$9,FC165,'ANNUAL SUMMARY'!$DH$412)+SUMIFS('ANNUAL SUMMARY'!$EB$518,FR183,'ANNUAL SUMMARY'!$V$9,FC165,'ANNUAL SUMMARY'!$DH$470)+SUMIFS('ANNUAL SUMMARY'!$EB$576,FR183,'ANNUAL SUMMARY'!$V$9,FC165,'ANNUAL SUMMARY'!$DH$528)+SUMIFS('ANNUAL SUMMARY'!$EB$634,FR183,'ANNUAL SUMMARY'!$V$9,FC165,'ANNUAL SUMMARY'!$DH$586)+SUMIFS('ANNUAL SUMMARY'!$EB$692,FR183,'ANNUAL SUMMARY'!$V$9,FC165,'ANNUAL SUMMARY'!$DH$644)+SUMIFS('ANNUAL SUMMARY'!$FY$54,FR183,'ANNUAL SUMMARY'!$V$9,FC165,'ANNUAL SUMMARY'!$FE$6)+SUMIFS('ANNUAL SUMMARY'!$FY$112,FR183,'ANNUAL SUMMARY'!$V$9,FC165,'ANNUAL SUMMARY'!$FE$64)+SUMIFS('ANNUAL SUMMARY'!$FY$170,FR183,'ANNUAL SUMMARY'!$V$9,FC165,'ANNUAL SUMMARY'!$FE$122)+SUMIFS('ANNUAL SUMMARY'!$FY$228,FR183,'ANNUAL SUMMARY'!$V$9,FC165,'ANNUAL SUMMARY'!$FE$180)+SUMIFS('ANNUAL SUMMARY'!$FY$286,FR183,'ANNUAL SUMMARY'!$V$9,FC165,'ANNUAL SUMMARY'!$FE$238)+SUMIFS('ANNUAL SUMMARY'!$FY$344,FR183,'ANNUAL SUMMARY'!$V$9,FC165,'ANNUAL SUMMARY'!$FE$296)+SUMIFS('ANNUAL SUMMARY'!$FY$402,FR183,'ANNUAL SUMMARY'!$V$9,FC165,'ANNUAL SUMMARY'!$FE$354)+SUMIFS('ANNUAL SUMMARY'!$FY$460,FR183,'ANNUAL SUMMARY'!$V$9,FC165,'ANNUAL SUMMARY'!$FE$412)+SUMIFS('ANNUAL SUMMARY'!$FY$518,FR183,'ANNUAL SUMMARY'!$V$9,FC165,'ANNUAL SUMMARY'!$FE$470)+SUMIFS('ANNUAL SUMMARY'!$FY$576,FR183,'ANNUAL SUMMARY'!$V$9,FC165,'ANNUAL SUMMARY'!$FE$528)+SUMIFS('ANNUAL SUMMARY'!$FY$634,FR183,'ANNUAL SUMMARY'!$V$9,FC165,'ANNUAL SUMMARY'!$FE$586)+SUMIFS('ANNUAL SUMMARY'!$FY$692,FR183,'ANNUAL SUMMARY'!$V$9,FC165,'ANNUAL SUMMARY'!$FE$644)</f>
        <v>0</v>
      </c>
      <c r="FX183" s="727"/>
      <c r="FY183" s="727"/>
      <c r="FZ183" s="727"/>
      <c r="GA183" s="727">
        <f>SUMIFS('ANNUAL SUMMARY'!$AJ$54,FR183,'ANNUAL SUMMARY'!$V$9,FC165,'ANNUAL SUMMARY'!$L$6)+SUMIFS('ANNUAL SUMMARY'!$AJ$112,FR183,'ANNUAL SUMMARY'!$V$9,FC165,'ANNUAL SUMMARY'!$L$64)+SUMIFS('ANNUAL SUMMARY'!$AJ$170,FR183,'ANNUAL SUMMARY'!$V$9,FC165,'ANNUAL SUMMARY'!$L$122)+SUMIFS('ANNUAL SUMMARY'!$AJ$228,FR183,'ANNUAL SUMMARY'!$V$9,FC165,'ANNUAL SUMMARY'!$L$180)+SUMIFS('ANNUAL SUMMARY'!$AJ$286,FR183,'ANNUAL SUMMARY'!$V$9,FC165,'ANNUAL SUMMARY'!$L$238)+SUMIFS('ANNUAL SUMMARY'!$AJ$344,FR183,'ANNUAL SUMMARY'!$V$9,FC165,'ANNUAL SUMMARY'!$L$296)+SUMIFS('ANNUAL SUMMARY'!$AJ$402,FR183,'ANNUAL SUMMARY'!$V$9,FC165,'ANNUAL SUMMARY'!$L$354)+SUMIFS('ANNUAL SUMMARY'!$AJ$460,FR183,'ANNUAL SUMMARY'!$V$9,FC165,'ANNUAL SUMMARY'!$L$412)+SUMIFS('ANNUAL SUMMARY'!$AJ$518,FR183,'ANNUAL SUMMARY'!$V$9,FC165,'ANNUAL SUMMARY'!$L$470)+SUMIFS('ANNUAL SUMMARY'!$AJ$576,FR183,'ANNUAL SUMMARY'!$V$9,FC165,'ANNUAL SUMMARY'!$L$528)+SUMIFS('ANNUAL SUMMARY'!$AJ$634,FR183,'ANNUAL SUMMARY'!$V$9,FC165,'ANNUAL SUMMARY'!$L$586)+SUMIFS('ANNUAL SUMMARY'!$AJ$692,FR183,'ANNUAL SUMMARY'!$V$9,FC165,'ANNUAL SUMMARY'!$L$644)+SUMIFS('ANNUAL SUMMARY'!$CG$54,FR183,'ANNUAL SUMMARY'!$V$9,FC165,'ANNUAL SUMMARY'!$BI$6)+SUMIFS('ANNUAL SUMMARY'!$CG$112,FR183,'ANNUAL SUMMARY'!$V$9,FC165,'ANNUAL SUMMARY'!$BI$64)+SUMIFS('ANNUAL SUMMARY'!$CG$170,FR183,'ANNUAL SUMMARY'!$V$9,FC165,'ANNUAL SUMMARY'!$BI$122)+SUMIFS('ANNUAL SUMMARY'!$CG$228,FR183,'ANNUAL SUMMARY'!$V$9,FC165,'ANNUAL SUMMARY'!$BI$180)+SUMIFS('ANNUAL SUMMARY'!$CG$286,FR183,'ANNUAL SUMMARY'!$V$9,FC165,'ANNUAL SUMMARY'!$BI$238)+SUMIFS('ANNUAL SUMMARY'!$CG$344,FR183,'ANNUAL SUMMARY'!$V$9,FC165,'ANNUAL SUMMARY'!$BI$296)+SUMIFS('ANNUAL SUMMARY'!$CG$402,FR183,'ANNUAL SUMMARY'!$V$9,FC165,'ANNUAL SUMMARY'!$BI$354)+SUMIFS('ANNUAL SUMMARY'!$CG$460,FR183,'ANNUAL SUMMARY'!$V$9,FC165,'ANNUAL SUMMARY'!$BI$412)+SUMIFS('ANNUAL SUMMARY'!$CG$518,FR183,'ANNUAL SUMMARY'!$V$9,FC165,'ANNUAL SUMMARY'!$BI$470)+SUMIFS('ANNUAL SUMMARY'!$CG$576,FR183,'ANNUAL SUMMARY'!$V$9,FC165,'ANNUAL SUMMARY'!$BI$528)+SUMIFS('ANNUAL SUMMARY'!$CG$634,FR183,'ANNUAL SUMMARY'!$V$9,FC165,'ANNUAL SUMMARY'!$BI$586)+SUMIFS('ANNUAL SUMMARY'!$CG$692,FR183,'ANNUAL SUMMARY'!$V$9,FC165,'ANNUAL SUMMARY'!$BI$644)+SUMIFS('ANNUAL SUMMARY'!$EF$54,FR183,'ANNUAL SUMMARY'!$V$9,FC165,'ANNUAL SUMMARY'!$DH$6)+SUMIFS('ANNUAL SUMMARY'!$EF$112,FR183,'ANNUAL SUMMARY'!$V$9,FC165,'ANNUAL SUMMARY'!$DH$64)+SUMIFS('ANNUAL SUMMARY'!$EF$170,FR183,'ANNUAL SUMMARY'!$V$9,FC165,'ANNUAL SUMMARY'!$DH$122)+SUMIFS('ANNUAL SUMMARY'!$EF$228,FR183,'ANNUAL SUMMARY'!$V$9,FC165,'ANNUAL SUMMARY'!$DH$180)+SUMIFS('ANNUAL SUMMARY'!$EF$286,FR183,'ANNUAL SUMMARY'!$V$9,FC165,'ANNUAL SUMMARY'!$DH$238)+SUMIFS('ANNUAL SUMMARY'!$EF$344,FR183,'ANNUAL SUMMARY'!$V$9,FC165,'ANNUAL SUMMARY'!$DH$296)+SUMIFS('ANNUAL SUMMARY'!$EF$402,FR183,'ANNUAL SUMMARY'!$V$9,FC165,'ANNUAL SUMMARY'!$DH$354)+SUMIFS('ANNUAL SUMMARY'!$EF$460,FR183,'ANNUAL SUMMARY'!$V$9,FC165,'ANNUAL SUMMARY'!$DH$412)+SUMIFS('ANNUAL SUMMARY'!$EF$518,FR183,'ANNUAL SUMMARY'!$V$9,FC165,'ANNUAL SUMMARY'!$DH$470)+SUMIFS('ANNUAL SUMMARY'!$EF$576,FR183,'ANNUAL SUMMARY'!$V$9,FC165,'ANNUAL SUMMARY'!$DH$528)+SUMIFS('ANNUAL SUMMARY'!$EF$634,FR183,'ANNUAL SUMMARY'!$V$9,FC165,'ANNUAL SUMMARY'!$DH$586)+SUMIFS('ANNUAL SUMMARY'!$EF$692,FR183,'ANNUAL SUMMARY'!$V$9,FC165,'ANNUAL SUMMARY'!$DH$644)+SUMIFS('ANNUAL SUMMARY'!$GC$54,FR183,'ANNUAL SUMMARY'!$V$9,FC165,'ANNUAL SUMMARY'!$FE$6)+SUMIFS('ANNUAL SUMMARY'!$GC$112,FR183,'ANNUAL SUMMARY'!$V$9,FC165,'ANNUAL SUMMARY'!$FE$64)+SUMIFS('ANNUAL SUMMARY'!$GC$170,FR183,'ANNUAL SUMMARY'!$V$9,FC165,'ANNUAL SUMMARY'!$FE$122)+SUMIFS('ANNUAL SUMMARY'!$GC$228,FR183,'ANNUAL SUMMARY'!$V$9,FC165,'ANNUAL SUMMARY'!$FE$180)+SUMIFS('ANNUAL SUMMARY'!$GC$286,FR183,'ANNUAL SUMMARY'!$V$9,FC165,'ANNUAL SUMMARY'!$FE$238)+SUMIFS('ANNUAL SUMMARY'!$GC$344,FR183,'ANNUAL SUMMARY'!$V$9,FC165,'ANNUAL SUMMARY'!$FE$296)+SUMIFS('ANNUAL SUMMARY'!$GC$402,FR183,'ANNUAL SUMMARY'!$V$9,FC165,'ANNUAL SUMMARY'!$FE$354)+SUMIFS('ANNUAL SUMMARY'!$GC$460,FR183,'ANNUAL SUMMARY'!$V$9,FC165,'ANNUAL SUMMARY'!$FE$412)+SUMIFS('ANNUAL SUMMARY'!$GC$518,FR183,'ANNUAL SUMMARY'!$V$9,FC165,'ANNUAL SUMMARY'!$FE$470)+SUMIFS('ANNUAL SUMMARY'!$GC$576,FR183,'ANNUAL SUMMARY'!$V$9,FC165,'ANNUAL SUMMARY'!$FE$528)+SUMIFS('ANNUAL SUMMARY'!$GC$634,FR183,'ANNUAL SUMMARY'!$V$9,FC165,'ANNUAL SUMMARY'!$FE$586)+SUMIFS('ANNUAL SUMMARY'!$GC$692,FR183,'ANNUAL SUMMARY'!$V$9,FC165,'ANNUAL SUMMARY'!$FE$644)</f>
        <v>0</v>
      </c>
      <c r="GB183" s="727"/>
      <c r="GC183" s="727"/>
      <c r="GD183" s="727"/>
      <c r="GE183" s="727">
        <f>SUMIFS('ANNUAL SUMMARY'!$AN$54,FR183,'ANNUAL SUMMARY'!$V$9,FC165,'ANNUAL SUMMARY'!$L$6)+SUMIFS('ANNUAL SUMMARY'!$AN$112,FR183,'ANNUAL SUMMARY'!$V$9,FC165,'ANNUAL SUMMARY'!$L$64)+SUMIFS('ANNUAL SUMMARY'!$AN$170,FR183,'ANNUAL SUMMARY'!$V$9,FC165,'ANNUAL SUMMARY'!$L$122)+SUMIFS('ANNUAL SUMMARY'!$AN$228,FR183,'ANNUAL SUMMARY'!$V$9,FC165,'ANNUAL SUMMARY'!$L$180)+SUMIFS('ANNUAL SUMMARY'!$AN$286,FR183,'ANNUAL SUMMARY'!$V$9,FC165,'ANNUAL SUMMARY'!$L$238)+SUMIFS('ANNUAL SUMMARY'!$AN$344,FR183,'ANNUAL SUMMARY'!$V$9,FC165,'ANNUAL SUMMARY'!$L$296)+SUMIFS('ANNUAL SUMMARY'!$AN$402,FR183,'ANNUAL SUMMARY'!$V$9,FC165,'ANNUAL SUMMARY'!$L$354)+SUMIFS('ANNUAL SUMMARY'!$AN$460,FR183,'ANNUAL SUMMARY'!$V$9,FC165,'ANNUAL SUMMARY'!$L$412)+SUMIFS('ANNUAL SUMMARY'!$AN$518,FR183,'ANNUAL SUMMARY'!$V$9,FC165,'ANNUAL SUMMARY'!$L$470)+SUMIFS('ANNUAL SUMMARY'!$AN$576,FR183,'ANNUAL SUMMARY'!$V$9,FC165,'ANNUAL SUMMARY'!$L$528)+SUMIFS('ANNUAL SUMMARY'!$AN$634,FR183,'ANNUAL SUMMARY'!$V$9,FC165,'ANNUAL SUMMARY'!$L$586)+SUMIFS('ANNUAL SUMMARY'!$AN$692,FR183,'ANNUAL SUMMARY'!$V$9,FC165,'ANNUAL SUMMARY'!$L$644)+SUMIFS('ANNUAL SUMMARY'!$CK$54,FR183,'ANNUAL SUMMARY'!$V$9,FC165,'ANNUAL SUMMARY'!$BI$6)+SUMIFS('ANNUAL SUMMARY'!$CK$112,FR183,'ANNUAL SUMMARY'!$V$9,FC165,'ANNUAL SUMMARY'!$BI$64)+SUMIFS('ANNUAL SUMMARY'!$CK$170,FR183,'ANNUAL SUMMARY'!$V$9,FC165,'ANNUAL SUMMARY'!$BI$122)+SUMIFS('ANNUAL SUMMARY'!$CK$228,FR183,'ANNUAL SUMMARY'!$V$9,FC165,'ANNUAL SUMMARY'!$BI$180)+SUMIFS('ANNUAL SUMMARY'!$CK$286,FR183,'ANNUAL SUMMARY'!$V$9,FC165,'ANNUAL SUMMARY'!$BI$238)+SUMIFS('ANNUAL SUMMARY'!$CK$344,FR183,'ANNUAL SUMMARY'!$V$9,FC165,'ANNUAL SUMMARY'!$BI$296)+SUMIFS('ANNUAL SUMMARY'!$CK$402,FR183,'ANNUAL SUMMARY'!$V$9,FC165,'ANNUAL SUMMARY'!$BI$354)+SUMIFS('ANNUAL SUMMARY'!$CK$460,FR183,'ANNUAL SUMMARY'!$V$9,FC165,'ANNUAL SUMMARY'!$BI$412)+SUMIFS('ANNUAL SUMMARY'!$CK$518,FR183,'ANNUAL SUMMARY'!$V$9,FC165,'ANNUAL SUMMARY'!$BI$470)+SUMIFS('ANNUAL SUMMARY'!$CK$576,FR183,'ANNUAL SUMMARY'!$V$9,FC165,'ANNUAL SUMMARY'!$BI$528)+SUMIFS('ANNUAL SUMMARY'!$CK$634,FR183,'ANNUAL SUMMARY'!$V$9,FC165,'ANNUAL SUMMARY'!$BI$586)+SUMIFS('ANNUAL SUMMARY'!$CK$692,FR183,'ANNUAL SUMMARY'!$V$9,FC165,'ANNUAL SUMMARY'!$BI$644)+SUMIFS('ANNUAL SUMMARY'!$EJ$54,FR183,'ANNUAL SUMMARY'!$V$9,FC165,'ANNUAL SUMMARY'!$DH$6)+SUMIFS('ANNUAL SUMMARY'!$EJ$112,FR183,'ANNUAL SUMMARY'!$V$9,FC165,'ANNUAL SUMMARY'!$DH$64)+SUMIFS('ANNUAL SUMMARY'!$EJ$170,FR183,'ANNUAL SUMMARY'!$V$9,FC165,'ANNUAL SUMMARY'!$DH$122)+SUMIFS('ANNUAL SUMMARY'!$EJ$228,FR183,'ANNUAL SUMMARY'!$V$9,FC165,'ANNUAL SUMMARY'!$DH$180)+SUMIFS('ANNUAL SUMMARY'!$EJ$286,FR183,'ANNUAL SUMMARY'!$V$9,FC165,'ANNUAL SUMMARY'!$DH$238)+SUMIFS('ANNUAL SUMMARY'!$EJ$344,FR183,'ANNUAL SUMMARY'!$V$9,FC165,'ANNUAL SUMMARY'!$DH$296)+SUMIFS('ANNUAL SUMMARY'!$EJ$402,FR183,'ANNUAL SUMMARY'!$V$9,FC165,'ANNUAL SUMMARY'!$DH$354)+SUMIFS('ANNUAL SUMMARY'!$EJ$460,FR183,'ANNUAL SUMMARY'!$V$9,FC165,'ANNUAL SUMMARY'!$DH$412)+SUMIFS('ANNUAL SUMMARY'!$EJ$518,FR183,'ANNUAL SUMMARY'!$V$9,FC165,'ANNUAL SUMMARY'!$DH$470)+SUMIFS('ANNUAL SUMMARY'!$EJ$576,FR183,'ANNUAL SUMMARY'!$V$9,FC165,'ANNUAL SUMMARY'!$DH$528)+SUMIFS('ANNUAL SUMMARY'!$EJ$634,FR183,'ANNUAL SUMMARY'!$V$9,FC165,'ANNUAL SUMMARY'!$DH$586)+SUMIFS('ANNUAL SUMMARY'!$EJ$692,FR183,'ANNUAL SUMMARY'!$V$9,FC165,'ANNUAL SUMMARY'!$DH$644)+SUMIFS('ANNUAL SUMMARY'!$GG$54,FR183,'ANNUAL SUMMARY'!$V$9,FC165,'ANNUAL SUMMARY'!$FE$6)+SUMIFS('ANNUAL SUMMARY'!$GG$112,FR183,'ANNUAL SUMMARY'!$V$9,FC165,'ANNUAL SUMMARY'!$FE$64)+SUMIFS('ANNUAL SUMMARY'!$GG$170,FR183,'ANNUAL SUMMARY'!$V$9,FC165,'ANNUAL SUMMARY'!$FE$122)+SUMIFS('ANNUAL SUMMARY'!$GG$228,FR183,'ANNUAL SUMMARY'!$V$9,FC165,'ANNUAL SUMMARY'!$FE$180)+SUMIFS('ANNUAL SUMMARY'!$GG$286,FR183,'ANNUAL SUMMARY'!$V$9,FC165,'ANNUAL SUMMARY'!$FE$238)+SUMIFS('ANNUAL SUMMARY'!$GG$344,FR183,'ANNUAL SUMMARY'!$V$9,FC165,'ANNUAL SUMMARY'!$FE$296)+SUMIFS('ANNUAL SUMMARY'!$GG$402,FR183,'ANNUAL SUMMARY'!$V$9,FC165,'ANNUAL SUMMARY'!$FE$354)+SUMIFS('ANNUAL SUMMARY'!$GG$460,FR183,'ANNUAL SUMMARY'!$V$9,FC165,'ANNUAL SUMMARY'!$FE$412)+SUMIFS('ANNUAL SUMMARY'!$GG$518,FR183,'ANNUAL SUMMARY'!$V$9,FC165,'ANNUAL SUMMARY'!$FE$470)+SUMIFS('ANNUAL SUMMARY'!$GG$576,FR183,'ANNUAL SUMMARY'!$V$9,FC165,'ANNUAL SUMMARY'!$FE$528)+SUMIFS('ANNUAL SUMMARY'!$GG$634,FR183,'ANNUAL SUMMARY'!$V$9,FC165,'ANNUAL SUMMARY'!$FE$586)+SUMIFS('ANNUAL SUMMARY'!$GG$692,FR183,'ANNUAL SUMMARY'!$V$9,FC165,'ANNUAL SUMMARY'!$FE$644)</f>
        <v>0</v>
      </c>
      <c r="GF183" s="727"/>
      <c r="GG183" s="727"/>
      <c r="GH183" s="727"/>
      <c r="GI183" s="728">
        <f>SUMIFS('ANNUAL SUMMARY'!$AR$54,FR183,'ANNUAL SUMMARY'!$V$9,FC165,'ANNUAL SUMMARY'!$L$6)+SUMIFS('ANNUAL SUMMARY'!$AR$112,FR183,'ANNUAL SUMMARY'!$V$9,FC165,'ANNUAL SUMMARY'!$L$64)+SUMIFS('ANNUAL SUMMARY'!$AR$170,FR183,'ANNUAL SUMMARY'!$V$9,FC165,'ANNUAL SUMMARY'!$L$122)+SUMIFS('ANNUAL SUMMARY'!$AR$228,FR183,'ANNUAL SUMMARY'!$V$9,FC165,'ANNUAL SUMMARY'!$L$180)+SUMIFS('ANNUAL SUMMARY'!$AR$286,FR183,'ANNUAL SUMMARY'!$V$9,FC165,'ANNUAL SUMMARY'!$L$238)+SUMIFS('ANNUAL SUMMARY'!$AR$344,FR183,'ANNUAL SUMMARY'!$V$9,FC165,'ANNUAL SUMMARY'!$L$296)+SUMIFS('ANNUAL SUMMARY'!$AR$402,FR183,'ANNUAL SUMMARY'!$V$9,FC165,'ANNUAL SUMMARY'!$L$354)+SUMIFS('ANNUAL SUMMARY'!$AR$460,FR183,'ANNUAL SUMMARY'!$V$9,FC165,'ANNUAL SUMMARY'!$L$412)+SUMIFS('ANNUAL SUMMARY'!$AR$518,FR183,'ANNUAL SUMMARY'!$V$9,FC165,'ANNUAL SUMMARY'!$L$470)+SUMIFS('ANNUAL SUMMARY'!$AR$576,FR183,'ANNUAL SUMMARY'!$V$9,FC165,'ANNUAL SUMMARY'!$L$528)+SUMIFS('ANNUAL SUMMARY'!$AR$634,FR183,'ANNUAL SUMMARY'!$V$9,FC165,'ANNUAL SUMMARY'!$L$586)+SUMIFS('ANNUAL SUMMARY'!$AR$692,FR183,'ANNUAL SUMMARY'!$V$9,FC165,'ANNUAL SUMMARY'!$L$644)+SUMIFS('ANNUAL SUMMARY'!$CO$54,FR183,'ANNUAL SUMMARY'!$V$9,FC165,'ANNUAL SUMMARY'!$BI$6)+SUMIFS('ANNUAL SUMMARY'!$CO$112,FR183,'ANNUAL SUMMARY'!$V$9,FC165,'ANNUAL SUMMARY'!$BI$64)+SUMIFS('ANNUAL SUMMARY'!$CO$170,FR183,'ANNUAL SUMMARY'!$V$9,FC165,'ANNUAL SUMMARY'!$BI$122)+SUMIFS('ANNUAL SUMMARY'!$CO$228,FR183,'ANNUAL SUMMARY'!$V$9,FC165,'ANNUAL SUMMARY'!$BI$180)+SUMIFS('ANNUAL SUMMARY'!$CO$286,FR183,'ANNUAL SUMMARY'!$V$9,FC165,'ANNUAL SUMMARY'!$BI$238)+SUMIFS('ANNUAL SUMMARY'!$CO$344,FR183,'ANNUAL SUMMARY'!$V$9,FC165,'ANNUAL SUMMARY'!$BI$296)+SUMIFS('ANNUAL SUMMARY'!$CO$402,FR183,'ANNUAL SUMMARY'!$V$9,FC165,'ANNUAL SUMMARY'!$BI$354)+SUMIFS('ANNUAL SUMMARY'!$CO$460,FR183,'ANNUAL SUMMARY'!$V$9,FC165,'ANNUAL SUMMARY'!$BI$412)+SUMIFS('ANNUAL SUMMARY'!$CO$518,FR183,'ANNUAL SUMMARY'!$V$9,FC165,'ANNUAL SUMMARY'!$BI$470)+SUMIFS('ANNUAL SUMMARY'!$CO$576,FR183,'ANNUAL SUMMARY'!$V$9,FC165,'ANNUAL SUMMARY'!$BI$528)+SUMIFS('ANNUAL SUMMARY'!$CO$634,FR183,'ANNUAL SUMMARY'!$V$9,FC165,'ANNUAL SUMMARY'!$BI$586)+SUMIFS('ANNUAL SUMMARY'!$CO$692,FR183,'ANNUAL SUMMARY'!$V$9,FC165,'ANNUAL SUMMARY'!$BI$644)+SUMIFS('ANNUAL SUMMARY'!$EN$54,FR183,'ANNUAL SUMMARY'!$V$9,FC165,'ANNUAL SUMMARY'!$DH$6)+SUMIFS('ANNUAL SUMMARY'!$EN$112,FR183,'ANNUAL SUMMARY'!$V$9,FC165,'ANNUAL SUMMARY'!$DH$64)+SUMIFS('ANNUAL SUMMARY'!$EN$170,FR183,'ANNUAL SUMMARY'!$V$9,FC165,'ANNUAL SUMMARY'!$DH$122)+SUMIFS('ANNUAL SUMMARY'!$EN$228,FR183,'ANNUAL SUMMARY'!$V$9,FC165,'ANNUAL SUMMARY'!$DH$180)+SUMIFS('ANNUAL SUMMARY'!$EN$286,FR183,'ANNUAL SUMMARY'!$V$9,FC165,'ANNUAL SUMMARY'!$DH$238)+SUMIFS('ANNUAL SUMMARY'!$EN$344,FR183,'ANNUAL SUMMARY'!$V$9,FC165,'ANNUAL SUMMARY'!$DH$296)+SUMIFS('ANNUAL SUMMARY'!$EN$402,FR183,'ANNUAL SUMMARY'!$V$9,FC165,'ANNUAL SUMMARY'!$DH$354)+SUMIFS('ANNUAL SUMMARY'!$EN$460,FR183,'ANNUAL SUMMARY'!$V$9,FC165,'ANNUAL SUMMARY'!$DH$412)+SUMIFS('ANNUAL SUMMARY'!$EN$518,FR183,'ANNUAL SUMMARY'!$V$9,FC165,'ANNUAL SUMMARY'!$DH$470)+SUMIFS('ANNUAL SUMMARY'!$EN$576,FR183,'ANNUAL SUMMARY'!$V$9,FC165,'ANNUAL SUMMARY'!$DH$528)+SUMIFS('ANNUAL SUMMARY'!$EN$634,FR183,'ANNUAL SUMMARY'!$V$9,FC165,'ANNUAL SUMMARY'!$DH$586)+SUMIFS('ANNUAL SUMMARY'!$EN$692,FR183,'ANNUAL SUMMARY'!$V$9,FC165,'ANNUAL SUMMARY'!$DH$644)+SUMIFS('ANNUAL SUMMARY'!$GK$54,FR183,'ANNUAL SUMMARY'!$V$9,FC165,'ANNUAL SUMMARY'!$FE$6)+SUMIFS('ANNUAL SUMMARY'!$GK$112,FR183,'ANNUAL SUMMARY'!$V$9,FC165,'ANNUAL SUMMARY'!$FE$64)+SUMIFS('ANNUAL SUMMARY'!$GK$170,FR183,'ANNUAL SUMMARY'!$V$9,FC165,'ANNUAL SUMMARY'!$FE$122)+SUMIFS('ANNUAL SUMMARY'!$GK$228,FR183,'ANNUAL SUMMARY'!$V$9,FC165,'ANNUAL SUMMARY'!$FE$180)+SUMIFS('ANNUAL SUMMARY'!$GK$286,FR183,'ANNUAL SUMMARY'!$V$9,FC165,'ANNUAL SUMMARY'!$FE$238)+SUMIFS('ANNUAL SUMMARY'!$GK$344,FR183,'ANNUAL SUMMARY'!$V$9,FC165,'ANNUAL SUMMARY'!$FE$296)+SUMIFS('ANNUAL SUMMARY'!$GK$402,FR183,'ANNUAL SUMMARY'!$V$9,FC165,'ANNUAL SUMMARY'!$FE$354)+SUMIFS('ANNUAL SUMMARY'!$GK$460,FR183,'ANNUAL SUMMARY'!$V$9,FC165,'ANNUAL SUMMARY'!$FE$412)+SUMIFS('ANNUAL SUMMARY'!$GK$518,FR183,'ANNUAL SUMMARY'!$V$9,FC165,'ANNUAL SUMMARY'!$FE$470)+SUMIFS('ANNUAL SUMMARY'!$GK$576,FR183,'ANNUAL SUMMARY'!$V$9,FC165,'ANNUAL SUMMARY'!$FE$528)+SUMIFS('ANNUAL SUMMARY'!$GK$634,FR183,'ANNUAL SUMMARY'!$V$9,FC165,'ANNUAL SUMMARY'!$FE$586)+SUMIFS('ANNUAL SUMMARY'!$GK$692,FR183,'ANNUAL SUMMARY'!$V$9,FC165,'ANNUAL SUMMARY'!$FE$644)</f>
        <v>0</v>
      </c>
      <c r="GJ183" s="728"/>
      <c r="GK183" s="728"/>
      <c r="GL183" s="728">
        <f>SUMIFS('ANNUAL SUMMARY'!$AU$54,FR183,'ANNUAL SUMMARY'!$V$9,FC165,'ANNUAL SUMMARY'!$L$6)+SUMIFS('ANNUAL SUMMARY'!$AU$112,FR183,'ANNUAL SUMMARY'!$V$9,FC165,'ANNUAL SUMMARY'!$L$64)+SUMIFS('ANNUAL SUMMARY'!$AU$170,FR183,'ANNUAL SUMMARY'!$V$9,FC165,'ANNUAL SUMMARY'!$L$122)+SUMIFS('ANNUAL SUMMARY'!$AU$228,FR183,'ANNUAL SUMMARY'!$V$9,FC165,'ANNUAL SUMMARY'!$L$180)+SUMIFS('ANNUAL SUMMARY'!$AU$286,FR183,'ANNUAL SUMMARY'!$V$9,FC165,'ANNUAL SUMMARY'!$L$238)+SUMIFS('ANNUAL SUMMARY'!$AU$344,FR183,'ANNUAL SUMMARY'!$V$9,FC165,'ANNUAL SUMMARY'!$L$296)+SUMIFS('ANNUAL SUMMARY'!$AU$402,FR183,'ANNUAL SUMMARY'!$V$9,FC165,'ANNUAL SUMMARY'!$L$354)+SUMIFS('ANNUAL SUMMARY'!$AU$460,FR183,'ANNUAL SUMMARY'!$V$9,FC165,'ANNUAL SUMMARY'!$L$412)+SUMIFS('ANNUAL SUMMARY'!$AU$518,FR183,'ANNUAL SUMMARY'!$V$9,FC165,'ANNUAL SUMMARY'!$L$470)+SUMIFS('ANNUAL SUMMARY'!$AU$576,FR183,'ANNUAL SUMMARY'!$V$9,FC165,'ANNUAL SUMMARY'!$L$528)+SUMIFS('ANNUAL SUMMARY'!$AU$634,FR183,'ANNUAL SUMMARY'!$V$9,FC165,'ANNUAL SUMMARY'!$L$586)+SUMIFS('ANNUAL SUMMARY'!$AU$692,FR183,'ANNUAL SUMMARY'!$V$9,FC165,'ANNUAL SUMMARY'!$L$644)+SUMIFS('ANNUAL SUMMARY'!$CR$54,FR183,'ANNUAL SUMMARY'!$V$9,FC165,'ANNUAL SUMMARY'!$BI$6)+SUMIFS('ANNUAL SUMMARY'!$CR$112,FR183,'ANNUAL SUMMARY'!$V$9,FC165,'ANNUAL SUMMARY'!$BI$64)+SUMIFS('ANNUAL SUMMARY'!$CR$170,FR183,'ANNUAL SUMMARY'!$V$9,FC165,'ANNUAL SUMMARY'!$BI$122)+SUMIFS('ANNUAL SUMMARY'!$CR$228,FR183,'ANNUAL SUMMARY'!$V$9,FC165,'ANNUAL SUMMARY'!$BI$180)+SUMIFS('ANNUAL SUMMARY'!$CR$286,FR183,'ANNUAL SUMMARY'!$V$9,FC165,'ANNUAL SUMMARY'!$BI$238)+SUMIFS('ANNUAL SUMMARY'!$CR$344,FR183,'ANNUAL SUMMARY'!$V$9,FC165,'ANNUAL SUMMARY'!$BI$296)+SUMIFS('ANNUAL SUMMARY'!$CR$402,FR183,'ANNUAL SUMMARY'!$V$9,FC165,'ANNUAL SUMMARY'!$BI$354)+SUMIFS('ANNUAL SUMMARY'!$CR$460,FR183,'ANNUAL SUMMARY'!$V$9,FC165,'ANNUAL SUMMARY'!$BI$412)+SUMIFS('ANNUAL SUMMARY'!$CR$518,FR183,'ANNUAL SUMMARY'!$V$9,FC165,'ANNUAL SUMMARY'!$BI$470)+SUMIFS('ANNUAL SUMMARY'!$CR$576,FR183,'ANNUAL SUMMARY'!$V$9,FC165,'ANNUAL SUMMARY'!$BI$528)+SUMIFS('ANNUAL SUMMARY'!$CR$634,FR183,'ANNUAL SUMMARY'!$V$9,FC165,'ANNUAL SUMMARY'!$BI$586)+SUMIFS('ANNUAL SUMMARY'!$CR$692,FR183,'ANNUAL SUMMARY'!$V$9,FC165,'ANNUAL SUMMARY'!$BI$644)+SUMIFS('ANNUAL SUMMARY'!$EQ$54,FR183,'ANNUAL SUMMARY'!$V$9,FC165,'ANNUAL SUMMARY'!$DH$6)+SUMIFS('ANNUAL SUMMARY'!$EQ$112,FR183,'ANNUAL SUMMARY'!$V$9,FC165,'ANNUAL SUMMARY'!$DH$64)+SUMIFS('ANNUAL SUMMARY'!$EQ$170,FR183,'ANNUAL SUMMARY'!$V$9,FC165,'ANNUAL SUMMARY'!$DH$122)+SUMIFS('ANNUAL SUMMARY'!$EQ$228,FR183,'ANNUAL SUMMARY'!$V$9,FC165,'ANNUAL SUMMARY'!$DH$180)+SUMIFS('ANNUAL SUMMARY'!$EQ$286,FR183,'ANNUAL SUMMARY'!$V$9,FC165,'ANNUAL SUMMARY'!$DH$238)+SUMIFS('ANNUAL SUMMARY'!$EQ$344,FR183,'ANNUAL SUMMARY'!$V$9,FC165,'ANNUAL SUMMARY'!$DH$296)+SUMIFS('ANNUAL SUMMARY'!$EQ$402,FR183,'ANNUAL SUMMARY'!$V$9,FC165,'ANNUAL SUMMARY'!$DH$354)+SUMIFS('ANNUAL SUMMARY'!$EQ$460,FR183,'ANNUAL SUMMARY'!$V$9,FC165,'ANNUAL SUMMARY'!$DH$412)+SUMIFS('ANNUAL SUMMARY'!$EQ$518,FR183,'ANNUAL SUMMARY'!$V$9,FC165,'ANNUAL SUMMARY'!$DH$470)+SUMIFS('ANNUAL SUMMARY'!$EQ$576,FR183,'ANNUAL SUMMARY'!$V$9,FC165,'ANNUAL SUMMARY'!$DH$528)+SUMIFS('ANNUAL SUMMARY'!$EQ$634,FR183,'ANNUAL SUMMARY'!$V$9,FC165,'ANNUAL SUMMARY'!$DH$586)+SUMIFS('ANNUAL SUMMARY'!$EQ$692,FR183,'ANNUAL SUMMARY'!$V$9,FC165,'ANNUAL SUMMARY'!$DH$644)+SUMIFS('ANNUAL SUMMARY'!$GN$54,FR183,'ANNUAL SUMMARY'!$V$9,FC165,'ANNUAL SUMMARY'!$FE$6)+SUMIFS('ANNUAL SUMMARY'!$GN$112,FR183,'ANNUAL SUMMARY'!$V$9,FC165,'ANNUAL SUMMARY'!$FE$64)+SUMIFS('ANNUAL SUMMARY'!$GN$170,FR183,'ANNUAL SUMMARY'!$V$9,FC165,'ANNUAL SUMMARY'!$FE$122)+SUMIFS('ANNUAL SUMMARY'!$GN$228,FR183,'ANNUAL SUMMARY'!$V$9,FC165,'ANNUAL SUMMARY'!$FE$180)+SUMIFS('ANNUAL SUMMARY'!$GN$286,FR183,'ANNUAL SUMMARY'!$V$9,FC165,'ANNUAL SUMMARY'!$FE$238)+SUMIFS('ANNUAL SUMMARY'!$GN$344,FR183,'ANNUAL SUMMARY'!$V$9,FC165,'ANNUAL SUMMARY'!$FE$296)+SUMIFS('ANNUAL SUMMARY'!$GN$402,FR183,'ANNUAL SUMMARY'!$V$9,FC165,'ANNUAL SUMMARY'!$FE$354)+SUMIFS('ANNUAL SUMMARY'!$GN$460,FR183,'ANNUAL SUMMARY'!$V$9,FC165,'ANNUAL SUMMARY'!$FE$412)+SUMIFS('ANNUAL SUMMARY'!$GN$518,FR183,'ANNUAL SUMMARY'!$V$9,FC165,'ANNUAL SUMMARY'!$FE$470)+SUMIFS('ANNUAL SUMMARY'!$GN$576,FR183,'ANNUAL SUMMARY'!$V$9,FC165,'ANNUAL SUMMARY'!$FE$528)+SUMIFS('ANNUAL SUMMARY'!$GN$634,FR183,'ANNUAL SUMMARY'!$V$9,FC165,'ANNUAL SUMMARY'!$FE$586)+SUMIFS('ANNUAL SUMMARY'!$GN$692,FR183,'ANNUAL SUMMARY'!$V$9,FC165,'ANNUAL SUMMARY'!$FE$644)</f>
        <v>0</v>
      </c>
      <c r="GM183" s="728"/>
      <c r="GN183" s="728"/>
      <c r="GO183" s="1263"/>
    </row>
    <row r="184" spans="1:197" ht="5.25" customHeight="1" x14ac:dyDescent="0.25">
      <c r="A184" s="154"/>
      <c r="B184" s="658"/>
      <c r="C184" s="658"/>
      <c r="D184" s="658"/>
      <c r="E184" s="658"/>
      <c r="F184" s="624"/>
      <c r="G184" s="624"/>
      <c r="H184" s="624"/>
      <c r="I184" s="624"/>
      <c r="J184" s="624"/>
      <c r="K184" s="624"/>
      <c r="L184" s="624"/>
      <c r="M184" s="624"/>
      <c r="N184" s="658"/>
      <c r="O184" s="658"/>
      <c r="P184" s="658"/>
      <c r="Q184" s="658"/>
      <c r="R184" s="658"/>
      <c r="S184" s="658"/>
      <c r="T184" s="658"/>
      <c r="U184" s="658"/>
      <c r="V184" s="658"/>
      <c r="W184" s="658"/>
      <c r="X184" s="658"/>
      <c r="Y184" s="15"/>
      <c r="Z184" s="814"/>
      <c r="AA184" s="815"/>
      <c r="AB184" s="815"/>
      <c r="AC184" s="815"/>
      <c r="AD184" s="815"/>
      <c r="AE184" s="727"/>
      <c r="AF184" s="727"/>
      <c r="AG184" s="727"/>
      <c r="AH184" s="727"/>
      <c r="AI184" s="727"/>
      <c r="AJ184" s="727"/>
      <c r="AK184" s="727"/>
      <c r="AL184" s="727"/>
      <c r="AM184" s="727"/>
      <c r="AN184" s="727"/>
      <c r="AO184" s="727"/>
      <c r="AP184" s="727"/>
      <c r="AQ184" s="728"/>
      <c r="AR184" s="728"/>
      <c r="AS184" s="728"/>
      <c r="AT184" s="728"/>
      <c r="AU184" s="728"/>
      <c r="AV184" s="1260"/>
      <c r="AW184" s="1263"/>
      <c r="AX184" s="154"/>
      <c r="AY184" s="658"/>
      <c r="AZ184" s="658"/>
      <c r="BA184" s="658"/>
      <c r="BB184" s="658"/>
      <c r="BC184" s="624"/>
      <c r="BD184" s="624"/>
      <c r="BE184" s="624"/>
      <c r="BF184" s="624"/>
      <c r="BG184" s="624"/>
      <c r="BH184" s="624"/>
      <c r="BI184" s="624"/>
      <c r="BJ184" s="624"/>
      <c r="BK184" s="658"/>
      <c r="BL184" s="658"/>
      <c r="BM184" s="658"/>
      <c r="BN184" s="658"/>
      <c r="BO184" s="658"/>
      <c r="BP184" s="658"/>
      <c r="BQ184" s="658"/>
      <c r="BR184" s="658"/>
      <c r="BS184" s="658"/>
      <c r="BT184" s="658"/>
      <c r="BU184" s="658"/>
      <c r="BV184" s="15"/>
      <c r="BW184" s="814"/>
      <c r="BX184" s="815"/>
      <c r="BY184" s="815"/>
      <c r="BZ184" s="815"/>
      <c r="CA184" s="815"/>
      <c r="CB184" s="727"/>
      <c r="CC184" s="727"/>
      <c r="CD184" s="727"/>
      <c r="CE184" s="727"/>
      <c r="CF184" s="727"/>
      <c r="CG184" s="727"/>
      <c r="CH184" s="727"/>
      <c r="CI184" s="727"/>
      <c r="CJ184" s="727"/>
      <c r="CK184" s="727"/>
      <c r="CL184" s="727"/>
      <c r="CM184" s="727"/>
      <c r="CN184" s="728"/>
      <c r="CO184" s="728"/>
      <c r="CP184" s="728"/>
      <c r="CQ184" s="728"/>
      <c r="CR184" s="728"/>
      <c r="CS184" s="728"/>
      <c r="CT184" s="1263"/>
      <c r="CU184" s="1250"/>
      <c r="CV184" s="154"/>
      <c r="CW184" s="658"/>
      <c r="CX184" s="658"/>
      <c r="CY184" s="658"/>
      <c r="CZ184" s="658"/>
      <c r="DA184" s="624"/>
      <c r="DB184" s="624"/>
      <c r="DC184" s="624"/>
      <c r="DD184" s="624"/>
      <c r="DE184" s="624"/>
      <c r="DF184" s="624"/>
      <c r="DG184" s="624"/>
      <c r="DH184" s="624"/>
      <c r="DI184" s="658"/>
      <c r="DJ184" s="658"/>
      <c r="DK184" s="658"/>
      <c r="DL184" s="658"/>
      <c r="DM184" s="658"/>
      <c r="DN184" s="658"/>
      <c r="DO184" s="658"/>
      <c r="DP184" s="658"/>
      <c r="DQ184" s="658"/>
      <c r="DR184" s="658"/>
      <c r="DS184" s="658"/>
      <c r="DT184" s="15"/>
      <c r="DU184" s="814"/>
      <c r="DV184" s="815"/>
      <c r="DW184" s="815"/>
      <c r="DX184" s="815"/>
      <c r="DY184" s="815"/>
      <c r="DZ184" s="727"/>
      <c r="EA184" s="727"/>
      <c r="EB184" s="727"/>
      <c r="EC184" s="727"/>
      <c r="ED184" s="727"/>
      <c r="EE184" s="727"/>
      <c r="EF184" s="727"/>
      <c r="EG184" s="727"/>
      <c r="EH184" s="727"/>
      <c r="EI184" s="727"/>
      <c r="EJ184" s="727"/>
      <c r="EK184" s="727"/>
      <c r="EL184" s="728"/>
      <c r="EM184" s="728"/>
      <c r="EN184" s="728"/>
      <c r="EO184" s="728"/>
      <c r="EP184" s="728"/>
      <c r="EQ184" s="1260"/>
      <c r="ER184" s="1263"/>
      <c r="ES184" s="154"/>
      <c r="ET184" s="658"/>
      <c r="EU184" s="658"/>
      <c r="EV184" s="658"/>
      <c r="EW184" s="658"/>
      <c r="EX184" s="624"/>
      <c r="EY184" s="624"/>
      <c r="EZ184" s="624"/>
      <c r="FA184" s="624"/>
      <c r="FB184" s="624"/>
      <c r="FC184" s="624"/>
      <c r="FD184" s="624"/>
      <c r="FE184" s="624"/>
      <c r="FF184" s="658"/>
      <c r="FG184" s="658"/>
      <c r="FH184" s="658"/>
      <c r="FI184" s="658"/>
      <c r="FJ184" s="658"/>
      <c r="FK184" s="658"/>
      <c r="FL184" s="658"/>
      <c r="FM184" s="658"/>
      <c r="FN184" s="658"/>
      <c r="FO184" s="658"/>
      <c r="FP184" s="658"/>
      <c r="FQ184" s="15"/>
      <c r="FR184" s="814"/>
      <c r="FS184" s="815"/>
      <c r="FT184" s="815"/>
      <c r="FU184" s="815"/>
      <c r="FV184" s="815"/>
      <c r="FW184" s="727"/>
      <c r="FX184" s="727"/>
      <c r="FY184" s="727"/>
      <c r="FZ184" s="727"/>
      <c r="GA184" s="727"/>
      <c r="GB184" s="727"/>
      <c r="GC184" s="727"/>
      <c r="GD184" s="727"/>
      <c r="GE184" s="727"/>
      <c r="GF184" s="727"/>
      <c r="GG184" s="727"/>
      <c r="GH184" s="727"/>
      <c r="GI184" s="728"/>
      <c r="GJ184" s="728"/>
      <c r="GK184" s="728"/>
      <c r="GL184" s="728"/>
      <c r="GM184" s="728"/>
      <c r="GN184" s="728"/>
      <c r="GO184" s="1263"/>
    </row>
    <row r="185" spans="1:197" ht="13.5" customHeight="1" x14ac:dyDescent="0.25">
      <c r="A185" s="154"/>
      <c r="B185" s="798" t="str">
        <f>'ANNUAL SUMMARY'!$C$30</f>
        <v>SIC</v>
      </c>
      <c r="C185" s="730"/>
      <c r="D185" s="730"/>
      <c r="E185" s="730"/>
      <c r="F185" s="792">
        <f>SUMIF('ANNUAL SUMMARY'!$FE$622,K165,'ANNUAL SUMMARY'!$FA$646)+SUMIF('ANNUAL SUMMARY'!$DH$622,K165,'ANNUAL SUMMARY'!$DD$646)+SUMIF('ANNUAL SUMMARY'!$BI$622,K165,'ANNUAL SUMMARY'!$BE$646)+SUMIF('ANNUAL SUMMARY'!$L$622,K165,'ANNUAL SUMMARY'!$H$646)+SUMIF('ANNUAL SUMMARY'!$FE$566,K165,'ANNUAL SUMMARY'!$FA$590)+SUMIF('ANNUAL SUMMARY'!$DH$566,K165,'ANNUAL SUMMARY'!$DD$590)+SUMIF('ANNUAL SUMMARY'!$BI$566,K165,'ANNUAL SUMMARY'!$BE$590)+SUMIF('ANNUAL SUMMARY'!$L$566,K165,'ANNUAL SUMMARY'!$H$590)+SUMIF('ANNUAL SUMMARY'!$FE$510,K165,'ANNUAL SUMMARY'!$FA$534)+SUMIF('ANNUAL SUMMARY'!$DH$510,K165,'ANNUAL SUMMARY'!$DD$534)+SUMIF('ANNUAL SUMMARY'!$BI$510,K165,'ANNUAL SUMMARY'!$BE$534)+SUMIF('ANNUAL SUMMARY'!$L$510,K165,'ANNUAL SUMMARY'!$H$534)+SUMIF('ANNUAL SUMMARY'!$FE$454,K165,'ANNUAL SUMMARY'!$FA$478)+SUMIF('ANNUAL SUMMARY'!$DH$454,K165,'ANNUAL SUMMARY'!$DD$478)+SUMIF('ANNUAL SUMMARY'!$BI$454,K165,'ANNUAL SUMMARY'!$BE$478)+SUMIF('ANNUAL SUMMARY'!$L$454,K165,'ANNUAL SUMMARY'!$H$478)+SUMIF('ANNUAL SUMMARY'!$FE$398,K165,'ANNUAL SUMMARY'!$FA$422)+SUMIF('ANNUAL SUMMARY'!$DH$398,K165,'ANNUAL SUMMARY'!$DD$422)+SUMIF('ANNUAL SUMMARY'!$BI$398,K165,'ANNUAL SUMMARY'!$BE$422)+SUMIF('ANNUAL SUMMARY'!$L$398,K165,'ANNUAL SUMMARY'!$H$422)+SUMIF('ANNUAL SUMMARY'!$FE$342,K165,'ANNUAL SUMMARY'!$FA$366)+SUMIF('ANNUAL SUMMARY'!$DH$342,K165,'ANNUAL SUMMARY'!$DD$366)+SUMIF('ANNUAL SUMMARY'!$BI$342,K165,'ANNUAL SUMMARY'!$BE$366)+SUMIF('ANNUAL SUMMARY'!$L$342,K165,'ANNUAL SUMMARY'!$H$366)+SUMIF('ANNUAL SUMMARY'!$FE$286,K165,'ANNUAL SUMMARY'!$FA$310)+SUMIF('ANNUAL SUMMARY'!$DH$286,K165,'ANNUAL SUMMARY'!$DD$310)+SUMIF('ANNUAL SUMMARY'!$BI$286,K165,'ANNUAL SUMMARY'!$BE$310)+SUMIF('ANNUAL SUMMARY'!$L$286,K165,'ANNUAL SUMMARY'!$H$310)+SUMIF('ANNUAL SUMMARY'!$FE$230,K165,'ANNUAL SUMMARY'!$FA$254)+SUMIF('ANNUAL SUMMARY'!$DH$230,K165,'ANNUAL SUMMARY'!$DD$254)+SUMIF('ANNUAL SUMMARY'!$BI$230,K165,'ANNUAL SUMMARY'!$BE$254)+SUMIF('ANNUAL SUMMARY'!$L$230,K165,'ANNUAL SUMMARY'!$H$254)+SUMIF('ANNUAL SUMMARY'!$FE$174,K165,'ANNUAL SUMMARY'!$FA$198)+SUMIF('ANNUAL SUMMARY'!$DH$174,K165,'ANNUAL SUMMARY'!$DD$198)+SUMIF('ANNUAL SUMMARY'!$BI$174,K165,'ANNUAL SUMMARY'!$BE$198)+SUMIF('ANNUAL SUMMARY'!$L$174,K165,'ANNUAL SUMMARY'!$H$198)+SUMIF('ANNUAL SUMMARY'!$FE$118,K165,'ANNUAL SUMMARY'!$FA$142)+SUMIF('ANNUAL SUMMARY'!$DH$118,K165,'ANNUAL SUMMARY'!$DD$142)+SUMIF('ANNUAL SUMMARY'!$BI$118,K165,'ANNUAL SUMMARY'!$BE$142)+SUMIF('ANNUAL SUMMARY'!$L$118,K165,'ANNUAL SUMMARY'!$H$142)+SUMIF('ANNUAL SUMMARY'!$FE$62,K165,'ANNUAL SUMMARY'!$FA$86)+SUMIF('ANNUAL SUMMARY'!$DH$62,K165,'ANNUAL SUMMARY'!$DD$86)+SUMIF('ANNUAL SUMMARY'!$BI$62,K165,'ANNUAL SUMMARY'!$BE$86)+SUMIF('ANNUAL SUMMARY'!$L$62,K165,'ANNUAL SUMMARY'!$H$86)+SUMIF('ANNUAL SUMMARY'!$FE$6,K165,'ANNUAL SUMMARY'!$FA$30)+SUMIF('ANNUAL SUMMARY'!$DH$6,K165,'ANNUAL SUMMARY'!$DD$30)+SUMIF('ANNUAL SUMMARY'!$BI$6,K165,'ANNUAL SUMMARY'!$BE$30)+SUMIF('ANNUAL SUMMARY'!$L$6,K165,'ANNUAL SUMMARY'!$H$30)+SUMIF('PREVIOUS LOGS'!$K$6,K165,'PREVIOUS LOGS'!$F$26)+SUMIF('PREVIOUS LOGS'!$K$59,$K$6,'PREVIOUS LOGS'!$F$79)+SUMIF('PREVIOUS LOGS'!$K$112,K165,'PREVIOUS LOGS'!$F$132)+SUMIF('PREVIOUS LOGS'!$K$165,K165,'PREVIOUS LOGS'!$F$185)+SUMIF('PREVIOUS LOGS'!$K$218,K165,'PREVIOUS LOGS'!$F$238)+SUMIF('PREVIOUS LOGS'!$K$271,K165,'PREVIOUS LOGS'!$F$291)+SUMIF('PREVIOUS LOGS'!$K$324,K165,'PREVIOUS LOGS'!$F$344)+SUMIF('PREVIOUS LOGS'!$BH$6,K165,'PREVIOUS LOGS'!$BD$26)+SUMIF('PREVIOUS LOGS'!$BH$59,$K$6,'PREVIOUS LOGS'!$BD$79)+SUMIF('PREVIOUS LOGS'!$BH$112,K165,'PREVIOUS LOGS'!$BD$132)+SUMIF('PREVIOUS LOGS'!$BH$165,K165,'PREVIOUS LOGS'!$BD$185)+SUMIF('PREVIOUS LOGS'!$BH$218,K165,'PREVIOUS LOGS'!$BD$238)+SUMIF('PREVIOUS LOGS'!$BH$271,K165,'PREVIOUS LOGS'!$BD$291)+SUMIF('PREVIOUS LOGS'!$BH$324,K165,'PREVIOUS LOGS'!$BD$344)+SUMIF('PREVIOUS LOGS'!$DF$6,K165,'PREVIOUS LOGS'!$DB$26)+SUMIF('PREVIOUS LOGS'!$DF$59,$K$6,'PREVIOUS LOGS'!$DB$79)+SUMIF('PREVIOUS LOGS'!$DF$112,K165,'PREVIOUS LOGS'!$DB$132)+SUMIF('PREVIOUS LOGS'!$DF$165,K165,'PREVIOUS LOGS'!$DB$185)+SUMIF('PREVIOUS LOGS'!$DF$218,K165,'PREVIOUS LOGS'!$DB$238)+SUMIF('PREVIOUS LOGS'!$DF$271,K165,'PREVIOUS LOGS'!$DB$291)+SUMIF('PREVIOUS LOGS'!$DF$324,K165,'PREVIOUS LOGS'!$DB$344)+SUMIF('PREVIOUS LOGS'!$FC$6,K165,'PREVIOUS LOGS'!$EY$26)+SUMIF('PREVIOUS LOGS'!$FC$59,$K$6,'PREVIOUS LOGS'!$EY$79)+SUMIF('PREVIOUS LOGS'!$FC$112,K165,'PREVIOUS LOGS'!$EY$132)+SUMIF('PREVIOUS LOGS'!$FC$165,K165,'PREVIOUS LOGS'!$EY$185)+SUMIF('PREVIOUS LOGS'!$FC$218,K165,'PREVIOUS LOGS'!$EY$238)+SUMIF('PREVIOUS LOGS'!$FC$271,K165,'PREVIOUS LOGS'!$EY$291)+SUMIF('PREVIOUS LOGS'!$FC$324,K165,'PREVIOUS LOGS'!$EY$344)</f>
        <v>0</v>
      </c>
      <c r="G185" s="793"/>
      <c r="H185" s="793"/>
      <c r="I185" s="793"/>
      <c r="J185" s="793"/>
      <c r="K185" s="793"/>
      <c r="L185" s="794"/>
      <c r="M185" s="643"/>
      <c r="N185" s="729" t="str">
        <f>'ANNUAL SUMMARY'!$O$30</f>
        <v>NIGHT</v>
      </c>
      <c r="O185" s="730"/>
      <c r="P185" s="730"/>
      <c r="Q185" s="730"/>
      <c r="R185" s="731"/>
      <c r="S185" s="735">
        <f>SUMIF('ANNUAL SUMMARY'!$FE$622,K165,'ANNUAL SUMMARY'!$FM$646)+SUMIF('ANNUAL SUMMARY'!$DH$622,K165,'ANNUAL SUMMARY'!$DP$646)+SUMIF('ANNUAL SUMMARY'!$BI$622,K165,'ANNUAL SUMMARY'!$BQ$646)+SUMIF('ANNUAL SUMMARY'!$L$622,K165,'ANNUAL SUMMARY'!$T$646)+SUMIF('ANNUAL SUMMARY'!$FE$566,K165,'ANNUAL SUMMARY'!$FM$590)+SUMIF('ANNUAL SUMMARY'!$DH$566,K165,'ANNUAL SUMMARY'!$DP$590)+SUMIF('ANNUAL SUMMARY'!$BI$566,K165,'ANNUAL SUMMARY'!$BQ$590)+SUMIF('ANNUAL SUMMARY'!$L$566,K165,'ANNUAL SUMMARY'!$T$590)+SUMIF('ANNUAL SUMMARY'!$FE$510,K165,'ANNUAL SUMMARY'!$FM$534)+SUMIF('ANNUAL SUMMARY'!$DH$510,K165,'ANNUAL SUMMARY'!$DP$534)+SUMIF('ANNUAL SUMMARY'!$BI$510,K165,'ANNUAL SUMMARY'!$BQ$534)+SUMIF('ANNUAL SUMMARY'!$L$510,K165,'ANNUAL SUMMARY'!$T$534)+SUMIF('ANNUAL SUMMARY'!$FE$454,K165,'ANNUAL SUMMARY'!$FM$478)+SUMIF('ANNUAL SUMMARY'!$DH$454,K165,'ANNUAL SUMMARY'!$DP$478)+SUMIF('ANNUAL SUMMARY'!$BI$454,K165,'ANNUAL SUMMARY'!$BQ$478)+SUMIF('ANNUAL SUMMARY'!$L$454,K165,'ANNUAL SUMMARY'!$T$478)+SUMIF('ANNUAL SUMMARY'!$FE$398,K165,'ANNUAL SUMMARY'!$FM$422)+SUMIF('ANNUAL SUMMARY'!$DH$398,K165,'ANNUAL SUMMARY'!$DP$422)+SUMIF('ANNUAL SUMMARY'!$BI$398,K165,'ANNUAL SUMMARY'!$BQ$422)+SUMIF('ANNUAL SUMMARY'!$L$398,K165,'ANNUAL SUMMARY'!$T$422)+SUMIF('ANNUAL SUMMARY'!$FE$342,K165,'ANNUAL SUMMARY'!$FM$366)+SUMIF('ANNUAL SUMMARY'!$DH$342,K165,'ANNUAL SUMMARY'!$DP$366)+SUMIF('ANNUAL SUMMARY'!$BI$342,K165,'ANNUAL SUMMARY'!$BQ$366)+SUMIF('ANNUAL SUMMARY'!$L$342,K165,'ANNUAL SUMMARY'!$T$366)+SUMIF('ANNUAL SUMMARY'!$FE$286,K165,'ANNUAL SUMMARY'!$FM$310)+SUMIF('ANNUAL SUMMARY'!$DH$286,K165,'ANNUAL SUMMARY'!$DP$310)+SUMIF('ANNUAL SUMMARY'!$BI$286,K165,'ANNUAL SUMMARY'!$BQ$310)+SUMIF('ANNUAL SUMMARY'!$L$286,K165,'ANNUAL SUMMARY'!$T$310)+SUMIF('ANNUAL SUMMARY'!$FE$230,K165,'ANNUAL SUMMARY'!$FM$254)+SUMIF('ANNUAL SUMMARY'!$DH$230,K165,'ANNUAL SUMMARY'!$DP$254)+SUMIF('ANNUAL SUMMARY'!$BI$230,K165,'ANNUAL SUMMARY'!$BQ$254)+SUMIF('ANNUAL SUMMARY'!$L$230,K165,'ANNUAL SUMMARY'!$T$254)+SUMIF('ANNUAL SUMMARY'!$FE$174,K165,'ANNUAL SUMMARY'!$FM$198)+SUMIF('ANNUAL SUMMARY'!$DH$174,K165,'ANNUAL SUMMARY'!$DP$198)+SUMIF('ANNUAL SUMMARY'!$BI$174,K165,'ANNUAL SUMMARY'!$BQ$198)+SUMIF('ANNUAL SUMMARY'!$L$174,K165,'ANNUAL SUMMARY'!$T$198)+SUMIF('ANNUAL SUMMARY'!$FE$118,K165,'ANNUAL SUMMARY'!$FM$142)+SUMIF('ANNUAL SUMMARY'!$DH$118,K165,'ANNUAL SUMMARY'!$DP$142)+SUMIF('ANNUAL SUMMARY'!$BI$118,K165,'ANNUAL SUMMARY'!$BQ$142)+SUMIF('ANNUAL SUMMARY'!$L$118,K165,'ANNUAL SUMMARY'!$T$142)+SUMIF('ANNUAL SUMMARY'!$FE$62,K165,'ANNUAL SUMMARY'!$FM$86)+SUMIF('ANNUAL SUMMARY'!$DH$62,K165,'ANNUAL SUMMARY'!$DP$86)+SUMIF('ANNUAL SUMMARY'!$BI$62,K165,'ANNUAL SUMMARY'!$BQ$86)+SUMIF('ANNUAL SUMMARY'!$L$62,K165,'ANNUAL SUMMARY'!$T$86)+SUMIF('ANNUAL SUMMARY'!$FE$6,K165,'ANNUAL SUMMARY'!$FM$30)+SUMIF('ANNUAL SUMMARY'!$DH$6,K165,'ANNUAL SUMMARY'!$DP$30)+SUMIF('ANNUAL SUMMARY'!$BI$6,K165,'ANNUAL SUMMARY'!$BQ$30)+SUMIF('ANNUAL SUMMARY'!$L$6,K165,'ANNUAL SUMMARY'!$T$30)+SUMIF('PREVIOUS LOGS'!$K$6,K165,'PREVIOUS LOGS'!$S$26)+SUMIF('PREVIOUS LOGS'!$K$59,$K$6,'PREVIOUS LOGS'!$S$79)+SUMIF('PREVIOUS LOGS'!$K$112,K165,'PREVIOUS LOGS'!$S$132)+SUMIF('PREVIOUS LOGS'!$K$165,K165,'PREVIOUS LOGS'!$S$185)+SUMIF('PREVIOUS LOGS'!$K$218,K165,'PREVIOUS LOGS'!$S$238)+SUMIF('PREVIOUS LOGS'!$K$271,K165,'PREVIOUS LOGS'!$S$291)+SUMIF('PREVIOUS LOGS'!$K$324,K165,'PREVIOUS LOGS'!$S$344)+SUMIF('PREVIOUS LOGS'!$BH$6,K165,'PREVIOUS LOGS'!$BP$26)+SUMIF('PREVIOUS LOGS'!$BH$59,$K$6,'PREVIOUS LOGS'!$BP$79)+SUMIF('PREVIOUS LOGS'!$BH$112,K165,'PREVIOUS LOGS'!$BP$132)+SUMIF('PREVIOUS LOGS'!$BH$165,K165,'PREVIOUS LOGS'!$BP$185)+SUMIF('PREVIOUS LOGS'!$BH$218,K165,'PREVIOUS LOGS'!$BP$238)+SUMIF('PREVIOUS LOGS'!$BH$271,K165,'PREVIOUS LOGS'!$BP$291)+SUMIF('PREVIOUS LOGS'!$BH$324,K165,'PREVIOUS LOGS'!$BP$344)+SUMIF('PREVIOUS LOGS'!$DF$6,K165,'PREVIOUS LOGS'!$DN$26)+SUMIF('PREVIOUS LOGS'!$DF$59,$K$6,'PREVIOUS LOGS'!$DN$79)+SUMIF('PREVIOUS LOGS'!$DF$112,K165,'PREVIOUS LOGS'!$DN$132)+SUMIF('PREVIOUS LOGS'!$DF$165,K165,'PREVIOUS LOGS'!$DN$185)+SUMIF('PREVIOUS LOGS'!$DF$218,K165,'PREVIOUS LOGS'!$DN$238)+SUMIF('PREVIOUS LOGS'!$DF$271,K165,'PREVIOUS LOGS'!$DN$291)+SUMIF('PREVIOUS LOGS'!$DF$324,K165,'PREVIOUS LOGS'!$DN$344)+SUMIF('PREVIOUS LOGS'!$FC$6,K165,'PREVIOUS LOGS'!$FK$26)+SUMIF('PREVIOUS LOGS'!$FC$59,$K$6,'PREVIOUS LOGS'!$FK$79)+SUMIF('PREVIOUS LOGS'!$FC$112,K165,'PREVIOUS LOGS'!$FK$132)+SUMIF('PREVIOUS LOGS'!$FC$165,K165,'PREVIOUS LOGS'!$FK$185)+SUMIF('PREVIOUS LOGS'!$FC$218,K165,'PREVIOUS LOGS'!$FK$238)+SUMIF('PREVIOUS LOGS'!$FC$271,K165,'PREVIOUS LOGS'!$FK$291)+SUMIF('PREVIOUS LOGS'!$FC$324,K165,'PREVIOUS LOGS'!$FK$344)</f>
        <v>0</v>
      </c>
      <c r="T185" s="736"/>
      <c r="U185" s="736"/>
      <c r="V185" s="736"/>
      <c r="W185" s="736"/>
      <c r="X185" s="737"/>
      <c r="Y185" s="15"/>
      <c r="Z185" s="812">
        <f>IF(Z171=0," ",Z171+7)</f>
        <v>2029</v>
      </c>
      <c r="AA185" s="813"/>
      <c r="AB185" s="813"/>
      <c r="AC185" s="813"/>
      <c r="AD185" s="813"/>
      <c r="AE185" s="1118">
        <f>SUMIFS('ANNUAL SUMMARY'!$AF$54,Z185,'ANNUAL SUMMARY'!$V$9,K165,'ANNUAL SUMMARY'!$L$6)+SUMIFS('ANNUAL SUMMARY'!$AF$112,Z185,'ANNUAL SUMMARY'!$V$9,K165,'ANNUAL SUMMARY'!$L$64)+SUMIFS('ANNUAL SUMMARY'!$AF$170,Z185,'ANNUAL SUMMARY'!$V$9,K165,'ANNUAL SUMMARY'!$L$122)+SUMIFS('ANNUAL SUMMARY'!$AF$228,Z185,'ANNUAL SUMMARY'!$V$9,K165,'ANNUAL SUMMARY'!$L$180)+SUMIFS('ANNUAL SUMMARY'!$AF$286,Z185,'ANNUAL SUMMARY'!$V$9,K165,'ANNUAL SUMMARY'!$L$238)+SUMIFS('ANNUAL SUMMARY'!$AF$344,Z185,'ANNUAL SUMMARY'!$V$9,K165,'ANNUAL SUMMARY'!$L$296)+SUMIFS('ANNUAL SUMMARY'!$AF$402,Z185,'ANNUAL SUMMARY'!$V$9,K165,'ANNUAL SUMMARY'!$L$354)+SUMIFS('ANNUAL SUMMARY'!$AF$460,Z185,'ANNUAL SUMMARY'!$V$9,K165,'ANNUAL SUMMARY'!$L$412)+SUMIFS('ANNUAL SUMMARY'!$AF$518,Z185,'ANNUAL SUMMARY'!$V$9,K165,'ANNUAL SUMMARY'!$L$470)+SUMIFS('ANNUAL SUMMARY'!$AF$576,Z185,'ANNUAL SUMMARY'!$V$9,K165,'ANNUAL SUMMARY'!$L$528)+SUMIFS('ANNUAL SUMMARY'!$AF$634,Z185,'ANNUAL SUMMARY'!$V$9,K165,'ANNUAL SUMMARY'!$L$586)+SUMIFS('ANNUAL SUMMARY'!$AF$692,Z185,'ANNUAL SUMMARY'!$V$9,K165,'ANNUAL SUMMARY'!$L$644)+SUMIFS('ANNUAL SUMMARY'!$CC$54,Z185,'ANNUAL SUMMARY'!$V$9,K165,'ANNUAL SUMMARY'!$BI$6)+SUMIFS('ANNUAL SUMMARY'!$CC$112,Z185,'ANNUAL SUMMARY'!$V$9,K165,'ANNUAL SUMMARY'!$BI$64)+SUMIFS('ANNUAL SUMMARY'!$CC$170,Z185,'ANNUAL SUMMARY'!$V$9,K165,'ANNUAL SUMMARY'!$BI$122)+SUMIFS('ANNUAL SUMMARY'!$CC$228,Z185,'ANNUAL SUMMARY'!$V$9,K165,'ANNUAL SUMMARY'!$BI$180)+SUMIFS('ANNUAL SUMMARY'!$CC$286,Z185,'ANNUAL SUMMARY'!$V$9,K165,'ANNUAL SUMMARY'!$BI$238)+SUMIFS('ANNUAL SUMMARY'!$CC$344,Z185,'ANNUAL SUMMARY'!$V$9,K165,'ANNUAL SUMMARY'!$BI$296)+SUMIFS('ANNUAL SUMMARY'!$CC$402,Z185,'ANNUAL SUMMARY'!$V$9,K165,'ANNUAL SUMMARY'!$BI$354)+SUMIFS('ANNUAL SUMMARY'!$CC$460,Z185,'ANNUAL SUMMARY'!$V$9,K165,'ANNUAL SUMMARY'!$BI$412)+SUMIFS('ANNUAL SUMMARY'!$CC$518,Z185,'ANNUAL SUMMARY'!$V$9,K165,'ANNUAL SUMMARY'!$BI$470)+SUMIFS('ANNUAL SUMMARY'!$CC$576,Z185,'ANNUAL SUMMARY'!$V$9,K165,'ANNUAL SUMMARY'!$BI$528)+SUMIFS('ANNUAL SUMMARY'!$CC$634,Z185,'ANNUAL SUMMARY'!$V$9,K165,'ANNUAL SUMMARY'!$BI$586)+SUMIFS('ANNUAL SUMMARY'!$CC$692,Z185,'ANNUAL SUMMARY'!$V$9,K165,'ANNUAL SUMMARY'!$BI$644)+SUMIFS('ANNUAL SUMMARY'!$EB$54,Z185,'ANNUAL SUMMARY'!$V$9,K165,'ANNUAL SUMMARY'!$DH$6)+SUMIFS('ANNUAL SUMMARY'!$EB$112,Z185,'ANNUAL SUMMARY'!$V$9,K165,'ANNUAL SUMMARY'!$DH$64)+SUMIFS('ANNUAL SUMMARY'!$EB$170,Z185,'ANNUAL SUMMARY'!$V$9,K165,'ANNUAL SUMMARY'!$DH$122)+SUMIFS('ANNUAL SUMMARY'!$EB$228,Z185,'ANNUAL SUMMARY'!$V$9,K165,'ANNUAL SUMMARY'!$DH$180)+SUMIFS('ANNUAL SUMMARY'!$EB$286,Z185,'ANNUAL SUMMARY'!$V$9,K165,'ANNUAL SUMMARY'!$DH$238)+SUMIFS('ANNUAL SUMMARY'!$EB$344,Z185,'ANNUAL SUMMARY'!$V$9,K165,'ANNUAL SUMMARY'!$DH$296)+SUMIFS('ANNUAL SUMMARY'!$EB$402,Z185,'ANNUAL SUMMARY'!$V$9,K165,'ANNUAL SUMMARY'!$DH$354)+SUMIFS('ANNUAL SUMMARY'!$EB$460,Z185,'ANNUAL SUMMARY'!$V$9,K165,'ANNUAL SUMMARY'!$DH$412)+SUMIFS('ANNUAL SUMMARY'!$EB$518,Z185,'ANNUAL SUMMARY'!$V$9,K165,'ANNUAL SUMMARY'!$DH$470)+SUMIFS('ANNUAL SUMMARY'!$EB$576,Z185,'ANNUAL SUMMARY'!$V$9,K165,'ANNUAL SUMMARY'!$DH$528)+SUMIFS('ANNUAL SUMMARY'!$EB$634,Z185,'ANNUAL SUMMARY'!$V$9,K165,'ANNUAL SUMMARY'!$DH$586)+SUMIFS('ANNUAL SUMMARY'!$EB$692,Z185,'ANNUAL SUMMARY'!$V$9,K165,'ANNUAL SUMMARY'!$DH$644)+SUMIFS('ANNUAL SUMMARY'!$FY$54,Z185,'ANNUAL SUMMARY'!$V$9,K165,'ANNUAL SUMMARY'!$FE$6)+SUMIFS('ANNUAL SUMMARY'!$FY$112,Z185,'ANNUAL SUMMARY'!$V$9,K165,'ANNUAL SUMMARY'!$FE$64)+SUMIFS('ANNUAL SUMMARY'!$FY$170,Z185,'ANNUAL SUMMARY'!$V$9,K165,'ANNUAL SUMMARY'!$FE$122)+SUMIFS('ANNUAL SUMMARY'!$FY$228,Z185,'ANNUAL SUMMARY'!$V$9,K165,'ANNUAL SUMMARY'!$FE$180)+SUMIFS('ANNUAL SUMMARY'!$FY$286,Z185,'ANNUAL SUMMARY'!$V$9,K165,'ANNUAL SUMMARY'!$FE$238)+SUMIFS('ANNUAL SUMMARY'!$FY$344,Z185,'ANNUAL SUMMARY'!$V$9,K165,'ANNUAL SUMMARY'!$FE$296)+SUMIFS('ANNUAL SUMMARY'!$FY$402,Z185,'ANNUAL SUMMARY'!$V$9,K165,'ANNUAL SUMMARY'!$FE$354)+SUMIFS('ANNUAL SUMMARY'!$FY$460,Z185,'ANNUAL SUMMARY'!$V$9,K165,'ANNUAL SUMMARY'!$FE$412)+SUMIFS('ANNUAL SUMMARY'!$FY$518,Z185,'ANNUAL SUMMARY'!$V$9,K165,'ANNUAL SUMMARY'!$FE$470)+SUMIFS('ANNUAL SUMMARY'!$FY$576,Z185,'ANNUAL SUMMARY'!$V$9,K165,'ANNUAL SUMMARY'!$FE$528)+SUMIFS('ANNUAL SUMMARY'!$FY$634,Z185,'ANNUAL SUMMARY'!$V$9,K165,'ANNUAL SUMMARY'!$FE$586)+SUMIFS('ANNUAL SUMMARY'!$FY$692,Z185,'ANNUAL SUMMARY'!$V$9,K165,'ANNUAL SUMMARY'!$FE$644)</f>
        <v>0</v>
      </c>
      <c r="AF185" s="727"/>
      <c r="AG185" s="727"/>
      <c r="AH185" s="727"/>
      <c r="AI185" s="727">
        <f>SUMIFS('ANNUAL SUMMARY'!$AJ$54,Z185,'ANNUAL SUMMARY'!$V$9,K165,'ANNUAL SUMMARY'!$L$6)+SUMIFS('ANNUAL SUMMARY'!$AJ$112,Z185,'ANNUAL SUMMARY'!$V$9,K165,'ANNUAL SUMMARY'!$L$64)+SUMIFS('ANNUAL SUMMARY'!$AJ$170,Z185,'ANNUAL SUMMARY'!$V$9,K165,'ANNUAL SUMMARY'!$L$122)+SUMIFS('ANNUAL SUMMARY'!$AJ$228,Z185,'ANNUAL SUMMARY'!$V$9,K165,'ANNUAL SUMMARY'!$L$180)+SUMIFS('ANNUAL SUMMARY'!$AJ$286,Z185,'ANNUAL SUMMARY'!$V$9,K165,'ANNUAL SUMMARY'!$L$238)+SUMIFS('ANNUAL SUMMARY'!$AJ$344,Z185,'ANNUAL SUMMARY'!$V$9,K165,'ANNUAL SUMMARY'!$L$296)+SUMIFS('ANNUAL SUMMARY'!$AJ$402,Z185,'ANNUAL SUMMARY'!$V$9,K165,'ANNUAL SUMMARY'!$L$354)+SUMIFS('ANNUAL SUMMARY'!$AJ$460,Z185,'ANNUAL SUMMARY'!$V$9,K165,'ANNUAL SUMMARY'!$L$412)+SUMIFS('ANNUAL SUMMARY'!$AJ$518,Z185,'ANNUAL SUMMARY'!$V$9,K165,'ANNUAL SUMMARY'!$L$470)+SUMIFS('ANNUAL SUMMARY'!$AJ$576,Z185,'ANNUAL SUMMARY'!$V$9,K165,'ANNUAL SUMMARY'!$L$528)+SUMIFS('ANNUAL SUMMARY'!$AJ$634,Z185,'ANNUAL SUMMARY'!$V$9,K165,'ANNUAL SUMMARY'!$L$586)+SUMIFS('ANNUAL SUMMARY'!$AJ$692,Z185,'ANNUAL SUMMARY'!$V$9,K165,'ANNUAL SUMMARY'!$L$644)+SUMIFS('ANNUAL SUMMARY'!$CG$54,Z185,'ANNUAL SUMMARY'!$V$9,K165,'ANNUAL SUMMARY'!$BI$6)+SUMIFS('ANNUAL SUMMARY'!$CG$112,Z185,'ANNUAL SUMMARY'!$V$9,K165,'ANNUAL SUMMARY'!$BI$64)+SUMIFS('ANNUAL SUMMARY'!$CG$170,Z185,'ANNUAL SUMMARY'!$V$9,K165,'ANNUAL SUMMARY'!$BI$122)+SUMIFS('ANNUAL SUMMARY'!$CG$228,Z185,'ANNUAL SUMMARY'!$V$9,K165,'ANNUAL SUMMARY'!$BI$180)+SUMIFS('ANNUAL SUMMARY'!$CG$286,Z185,'ANNUAL SUMMARY'!$V$9,K165,'ANNUAL SUMMARY'!$BI$238)+SUMIFS('ANNUAL SUMMARY'!$CG$344,Z185,'ANNUAL SUMMARY'!$V$9,K165,'ANNUAL SUMMARY'!$BI$296)+SUMIFS('ANNUAL SUMMARY'!$CG$402,Z185,'ANNUAL SUMMARY'!$V$9,K165,'ANNUAL SUMMARY'!$BI$354)+SUMIFS('ANNUAL SUMMARY'!$CG$460,Z185,'ANNUAL SUMMARY'!$V$9,K165,'ANNUAL SUMMARY'!$BI$412)+SUMIFS('ANNUAL SUMMARY'!$CG$518,Z185,'ANNUAL SUMMARY'!$V$9,K165,'ANNUAL SUMMARY'!$BI$470)+SUMIFS('ANNUAL SUMMARY'!$CG$576,Z185,'ANNUAL SUMMARY'!$V$9,K165,'ANNUAL SUMMARY'!$BI$528)+SUMIFS('ANNUAL SUMMARY'!$CG$634,Z185,'ANNUAL SUMMARY'!$V$9,K165,'ANNUAL SUMMARY'!$BI$586)+SUMIFS('ANNUAL SUMMARY'!$CG$692,Z185,'ANNUAL SUMMARY'!$V$9,K165,'ANNUAL SUMMARY'!$BI$644)+SUMIFS('ANNUAL SUMMARY'!$EF$54,Z185,'ANNUAL SUMMARY'!$V$9,K165,'ANNUAL SUMMARY'!$DH$6)+SUMIFS('ANNUAL SUMMARY'!$EF$112,Z185,'ANNUAL SUMMARY'!$V$9,K165,'ANNUAL SUMMARY'!$DH$64)+SUMIFS('ANNUAL SUMMARY'!$EF$170,Z185,'ANNUAL SUMMARY'!$V$9,K165,'ANNUAL SUMMARY'!$DH$122)+SUMIFS('ANNUAL SUMMARY'!$EF$228,Z185,'ANNUAL SUMMARY'!$V$9,K165,'ANNUAL SUMMARY'!$DH$180)+SUMIFS('ANNUAL SUMMARY'!$EF$286,Z185,'ANNUAL SUMMARY'!$V$9,K165,'ANNUAL SUMMARY'!$DH$238)+SUMIFS('ANNUAL SUMMARY'!$EF$344,Z185,'ANNUAL SUMMARY'!$V$9,K165,'ANNUAL SUMMARY'!$DH$296)+SUMIFS('ANNUAL SUMMARY'!$EF$402,Z185,'ANNUAL SUMMARY'!$V$9,K165,'ANNUAL SUMMARY'!$DH$354)+SUMIFS('ANNUAL SUMMARY'!$EF$460,Z185,'ANNUAL SUMMARY'!$V$9,K165,'ANNUAL SUMMARY'!$DH$412)+SUMIFS('ANNUAL SUMMARY'!$EF$518,Z185,'ANNUAL SUMMARY'!$V$9,K165,'ANNUAL SUMMARY'!$DH$470)+SUMIFS('ANNUAL SUMMARY'!$EF$576,Z185,'ANNUAL SUMMARY'!$V$9,K165,'ANNUAL SUMMARY'!$DH$528)+SUMIFS('ANNUAL SUMMARY'!$EF$634,Z185,'ANNUAL SUMMARY'!$V$9,K165,'ANNUAL SUMMARY'!$DH$586)+SUMIFS('ANNUAL SUMMARY'!$EF$692,Z185,'ANNUAL SUMMARY'!$V$9,K165,'ANNUAL SUMMARY'!$DH$644)+SUMIFS('ANNUAL SUMMARY'!$GC$54,Z185,'ANNUAL SUMMARY'!$V$9,K165,'ANNUAL SUMMARY'!$FE$6)+SUMIFS('ANNUAL SUMMARY'!$GC$112,Z185,'ANNUAL SUMMARY'!$V$9,K165,'ANNUAL SUMMARY'!$FE$64)+SUMIFS('ANNUAL SUMMARY'!$GC$170,Z185,'ANNUAL SUMMARY'!$V$9,K165,'ANNUAL SUMMARY'!$FE$122)+SUMIFS('ANNUAL SUMMARY'!$GC$228,Z185,'ANNUAL SUMMARY'!$V$9,K165,'ANNUAL SUMMARY'!$FE$180)+SUMIFS('ANNUAL SUMMARY'!$GC$286,Z185,'ANNUAL SUMMARY'!$V$9,K165,'ANNUAL SUMMARY'!$FE$238)+SUMIFS('ANNUAL SUMMARY'!$GC$344,Z185,'ANNUAL SUMMARY'!$V$9,K165,'ANNUAL SUMMARY'!$FE$296)+SUMIFS('ANNUAL SUMMARY'!$GC$402,Z185,'ANNUAL SUMMARY'!$V$9,K165,'ANNUAL SUMMARY'!$FE$354)+SUMIFS('ANNUAL SUMMARY'!$GC$460,Z185,'ANNUAL SUMMARY'!$V$9,K165,'ANNUAL SUMMARY'!$FE$412)+SUMIFS('ANNUAL SUMMARY'!$GC$518,Z185,'ANNUAL SUMMARY'!$V$9,K165,'ANNUAL SUMMARY'!$FE$470)+SUMIFS('ANNUAL SUMMARY'!$GC$576,Z185,'ANNUAL SUMMARY'!$V$9,K165,'ANNUAL SUMMARY'!$FE$528)+SUMIFS('ANNUAL SUMMARY'!$GC$634,Z185,'ANNUAL SUMMARY'!$V$9,K165,'ANNUAL SUMMARY'!$FE$586)+SUMIFS('ANNUAL SUMMARY'!$GC$692,Z185,'ANNUAL SUMMARY'!$V$9,K165,'ANNUAL SUMMARY'!$FE$644)</f>
        <v>0</v>
      </c>
      <c r="AJ185" s="727"/>
      <c r="AK185" s="727"/>
      <c r="AL185" s="727"/>
      <c r="AM185" s="727">
        <f>SUMIFS('ANNUAL SUMMARY'!$AN$54,Z185,'ANNUAL SUMMARY'!$V$9,K165,'ANNUAL SUMMARY'!$L$6)+SUMIFS('ANNUAL SUMMARY'!$AN$112,Z185,'ANNUAL SUMMARY'!$V$9,K165,'ANNUAL SUMMARY'!$L$64)+SUMIFS('ANNUAL SUMMARY'!$AN$170,Z185,'ANNUAL SUMMARY'!$V$9,K165,'ANNUAL SUMMARY'!$L$122)+SUMIFS('ANNUAL SUMMARY'!$AN$228,Z185,'ANNUAL SUMMARY'!$V$9,K165,'ANNUAL SUMMARY'!$L$180)+SUMIFS('ANNUAL SUMMARY'!$AN$286,Z185,'ANNUAL SUMMARY'!$V$9,K165,'ANNUAL SUMMARY'!$L$238)+SUMIFS('ANNUAL SUMMARY'!$AN$344,Z185,'ANNUAL SUMMARY'!$V$9,K165,'ANNUAL SUMMARY'!$L$296)+SUMIFS('ANNUAL SUMMARY'!$AN$402,Z185,'ANNUAL SUMMARY'!$V$9,K165,'ANNUAL SUMMARY'!$L$354)+SUMIFS('ANNUAL SUMMARY'!$AN$460,Z185,'ANNUAL SUMMARY'!$V$9,K165,'ANNUAL SUMMARY'!$L$412)+SUMIFS('ANNUAL SUMMARY'!$AN$518,Z185,'ANNUAL SUMMARY'!$V$9,K165,'ANNUAL SUMMARY'!$L$470)+SUMIFS('ANNUAL SUMMARY'!$AN$576,Z185,'ANNUAL SUMMARY'!$V$9,K165,'ANNUAL SUMMARY'!$L$528)+SUMIFS('ANNUAL SUMMARY'!$AN$634,Z185,'ANNUAL SUMMARY'!$V$9,K165,'ANNUAL SUMMARY'!$L$586)+SUMIFS('ANNUAL SUMMARY'!$AN$692,Z185,'ANNUAL SUMMARY'!$V$9,K165,'ANNUAL SUMMARY'!$L$644)+SUMIFS('ANNUAL SUMMARY'!$CK$54,Z185,'ANNUAL SUMMARY'!$V$9,K165,'ANNUAL SUMMARY'!$BI$6)+SUMIFS('ANNUAL SUMMARY'!$CK$112,Z185,'ANNUAL SUMMARY'!$V$9,K165,'ANNUAL SUMMARY'!$BI$64)+SUMIFS('ANNUAL SUMMARY'!$CK$170,Z185,'ANNUAL SUMMARY'!$V$9,K165,'ANNUAL SUMMARY'!$BI$122)+SUMIFS('ANNUAL SUMMARY'!$CK$228,Z185,'ANNUAL SUMMARY'!$V$9,K165,'ANNUAL SUMMARY'!$BI$180)+SUMIFS('ANNUAL SUMMARY'!$CK$286,Z185,'ANNUAL SUMMARY'!$V$9,K165,'ANNUAL SUMMARY'!$BI$238)+SUMIFS('ANNUAL SUMMARY'!$CK$344,Z185,'ANNUAL SUMMARY'!$V$9,K165,'ANNUAL SUMMARY'!$BI$296)+SUMIFS('ANNUAL SUMMARY'!$CK$402,Z185,'ANNUAL SUMMARY'!$V$9,K165,'ANNUAL SUMMARY'!$BI$354)+SUMIFS('ANNUAL SUMMARY'!$CK$460,Z185,'ANNUAL SUMMARY'!$V$9,K165,'ANNUAL SUMMARY'!$BI$412)+SUMIFS('ANNUAL SUMMARY'!$CK$518,Z185,'ANNUAL SUMMARY'!$V$9,K165,'ANNUAL SUMMARY'!$BI$470)+SUMIFS('ANNUAL SUMMARY'!$CK$576,Z185,'ANNUAL SUMMARY'!$V$9,K165,'ANNUAL SUMMARY'!$BI$528)+SUMIFS('ANNUAL SUMMARY'!$CK$634,Z185,'ANNUAL SUMMARY'!$V$9,K165,'ANNUAL SUMMARY'!$BI$586)+SUMIFS('ANNUAL SUMMARY'!$CK$692,Z185,'ANNUAL SUMMARY'!$V$9,K165,'ANNUAL SUMMARY'!$BI$644)+SUMIFS('ANNUAL SUMMARY'!$EJ$54,Z185,'ANNUAL SUMMARY'!$V$9,K165,'ANNUAL SUMMARY'!$DH$6)+SUMIFS('ANNUAL SUMMARY'!$EJ$112,Z185,'ANNUAL SUMMARY'!$V$9,K165,'ANNUAL SUMMARY'!$DH$64)+SUMIFS('ANNUAL SUMMARY'!$EJ$170,Z185,'ANNUAL SUMMARY'!$V$9,K165,'ANNUAL SUMMARY'!$DH$122)+SUMIFS('ANNUAL SUMMARY'!$EJ$228,Z185,'ANNUAL SUMMARY'!$V$9,K165,'ANNUAL SUMMARY'!$DH$180)+SUMIFS('ANNUAL SUMMARY'!$EJ$286,Z185,'ANNUAL SUMMARY'!$V$9,K165,'ANNUAL SUMMARY'!$DH$238)+SUMIFS('ANNUAL SUMMARY'!$EJ$344,Z185,'ANNUAL SUMMARY'!$V$9,K165,'ANNUAL SUMMARY'!$DH$296)+SUMIFS('ANNUAL SUMMARY'!$EJ$402,Z185,'ANNUAL SUMMARY'!$V$9,K165,'ANNUAL SUMMARY'!$DH$354)+SUMIFS('ANNUAL SUMMARY'!$EJ$460,Z185,'ANNUAL SUMMARY'!$V$9,K165,'ANNUAL SUMMARY'!$DH$412)+SUMIFS('ANNUAL SUMMARY'!$EJ$518,Z185,'ANNUAL SUMMARY'!$V$9,K165,'ANNUAL SUMMARY'!$DH$470)+SUMIFS('ANNUAL SUMMARY'!$EJ$576,Z185,'ANNUAL SUMMARY'!$V$9,K165,'ANNUAL SUMMARY'!$DH$528)+SUMIFS('ANNUAL SUMMARY'!$EJ$634,Z185,'ANNUAL SUMMARY'!$V$9,K165,'ANNUAL SUMMARY'!$DH$586)+SUMIFS('ANNUAL SUMMARY'!$EJ$692,Z185,'ANNUAL SUMMARY'!$V$9,K165,'ANNUAL SUMMARY'!$DH$644)+SUMIFS('ANNUAL SUMMARY'!$GG$54,Z185,'ANNUAL SUMMARY'!$V$9,K165,'ANNUAL SUMMARY'!$FE$6)+SUMIFS('ANNUAL SUMMARY'!$GG$112,Z185,'ANNUAL SUMMARY'!$V$9,K165,'ANNUAL SUMMARY'!$FE$64)+SUMIFS('ANNUAL SUMMARY'!$GG$170,Z185,'ANNUAL SUMMARY'!$V$9,K165,'ANNUAL SUMMARY'!$FE$122)+SUMIFS('ANNUAL SUMMARY'!$GG$228,Z185,'ANNUAL SUMMARY'!$V$9,K165,'ANNUAL SUMMARY'!$FE$180)+SUMIFS('ANNUAL SUMMARY'!$GG$286,Z185,'ANNUAL SUMMARY'!$V$9,K165,'ANNUAL SUMMARY'!$FE$238)+SUMIFS('ANNUAL SUMMARY'!$GG$344,Z185,'ANNUAL SUMMARY'!$V$9,K165,'ANNUAL SUMMARY'!$FE$296)+SUMIFS('ANNUAL SUMMARY'!$GG$402,Z185,'ANNUAL SUMMARY'!$V$9,K165,'ANNUAL SUMMARY'!$FE$354)+SUMIFS('ANNUAL SUMMARY'!$GG$460,Z185,'ANNUAL SUMMARY'!$V$9,K165,'ANNUAL SUMMARY'!$FE$412)+SUMIFS('ANNUAL SUMMARY'!$GG$518,Z185,'ANNUAL SUMMARY'!$V$9,K165,'ANNUAL SUMMARY'!$FE$470)+SUMIFS('ANNUAL SUMMARY'!$GG$576,Z185,'ANNUAL SUMMARY'!$V$9,K165,'ANNUAL SUMMARY'!$FE$528)+SUMIFS('ANNUAL SUMMARY'!$GG$634,Z185,'ANNUAL SUMMARY'!$V$9,K165,'ANNUAL SUMMARY'!$FE$586)+SUMIFS('ANNUAL SUMMARY'!$GG$692,Z185,'ANNUAL SUMMARY'!$V$9,K165,'ANNUAL SUMMARY'!$FE$644)</f>
        <v>0</v>
      </c>
      <c r="AN185" s="727"/>
      <c r="AO185" s="727"/>
      <c r="AP185" s="727"/>
      <c r="AQ185" s="728">
        <f>SUMIFS('ANNUAL SUMMARY'!$AR$54,Z185,'ANNUAL SUMMARY'!$V$9,K165,'ANNUAL SUMMARY'!$L$6)+SUMIFS('ANNUAL SUMMARY'!$AR$112,Z185,'ANNUAL SUMMARY'!$V$9,K165,'ANNUAL SUMMARY'!$L$64)+SUMIFS('ANNUAL SUMMARY'!$AR$170,Z185,'ANNUAL SUMMARY'!$V$9,K165,'ANNUAL SUMMARY'!$L$122)+SUMIFS('ANNUAL SUMMARY'!$AR$228,Z185,'ANNUAL SUMMARY'!$V$9,K165,'ANNUAL SUMMARY'!$L$180)+SUMIFS('ANNUAL SUMMARY'!$AR$286,Z185,'ANNUAL SUMMARY'!$V$9,K165,'ANNUAL SUMMARY'!$L$238)+SUMIFS('ANNUAL SUMMARY'!$AR$344,Z185,'ANNUAL SUMMARY'!$V$9,K165,'ANNUAL SUMMARY'!$L$296)+SUMIFS('ANNUAL SUMMARY'!$AR$402,Z185,'ANNUAL SUMMARY'!$V$9,K165,'ANNUAL SUMMARY'!$L$354)+SUMIFS('ANNUAL SUMMARY'!$AR$460,Z185,'ANNUAL SUMMARY'!$V$9,K165,'ANNUAL SUMMARY'!$L$412)+SUMIFS('ANNUAL SUMMARY'!$AR$518,Z185,'ANNUAL SUMMARY'!$V$9,K165,'ANNUAL SUMMARY'!$L$470)+SUMIFS('ANNUAL SUMMARY'!$AR$576,Z185,'ANNUAL SUMMARY'!$V$9,K165,'ANNUAL SUMMARY'!$L$528)+SUMIFS('ANNUAL SUMMARY'!$AR$634,Z185,'ANNUAL SUMMARY'!$V$9,K165,'ANNUAL SUMMARY'!$L$586)+SUMIFS('ANNUAL SUMMARY'!$AR$692,Z185,'ANNUAL SUMMARY'!$V$9,K165,'ANNUAL SUMMARY'!$L$644)+SUMIFS('ANNUAL SUMMARY'!$CO$54,Z185,'ANNUAL SUMMARY'!$V$9,K165,'ANNUAL SUMMARY'!$BI$6)+SUMIFS('ANNUAL SUMMARY'!$CO$112,Z185,'ANNUAL SUMMARY'!$V$9,K165,'ANNUAL SUMMARY'!$BI$64)+SUMIFS('ANNUAL SUMMARY'!$CO$170,Z185,'ANNUAL SUMMARY'!$V$9,K165,'ANNUAL SUMMARY'!$BI$122)+SUMIFS('ANNUAL SUMMARY'!$CO$228,Z185,'ANNUAL SUMMARY'!$V$9,K165,'ANNUAL SUMMARY'!$BI$180)+SUMIFS('ANNUAL SUMMARY'!$CO$286,Z185,'ANNUAL SUMMARY'!$V$9,K165,'ANNUAL SUMMARY'!$BI$238)+SUMIFS('ANNUAL SUMMARY'!$CO$344,Z185,'ANNUAL SUMMARY'!$V$9,K165,'ANNUAL SUMMARY'!$BI$296)+SUMIFS('ANNUAL SUMMARY'!$CO$402,Z185,'ANNUAL SUMMARY'!$V$9,K165,'ANNUAL SUMMARY'!$BI$354)+SUMIFS('ANNUAL SUMMARY'!$CO$460,Z185,'ANNUAL SUMMARY'!$V$9,K165,'ANNUAL SUMMARY'!$BI$412)+SUMIFS('ANNUAL SUMMARY'!$CO$518,Z185,'ANNUAL SUMMARY'!$V$9,K165,'ANNUAL SUMMARY'!$BI$470)+SUMIFS('ANNUAL SUMMARY'!$CO$576,Z185,'ANNUAL SUMMARY'!$V$9,K165,'ANNUAL SUMMARY'!$BI$528)+SUMIFS('ANNUAL SUMMARY'!$CO$634,Z185,'ANNUAL SUMMARY'!$V$9,K165,'ANNUAL SUMMARY'!$BI$586)+SUMIFS('ANNUAL SUMMARY'!$CO$692,Z185,'ANNUAL SUMMARY'!$V$9,K165,'ANNUAL SUMMARY'!$BI$644)+SUMIFS('ANNUAL SUMMARY'!$EN$54,Z185,'ANNUAL SUMMARY'!$V$9,K165,'ANNUAL SUMMARY'!$DH$6)+SUMIFS('ANNUAL SUMMARY'!$EN$112,Z185,'ANNUAL SUMMARY'!$V$9,K165,'ANNUAL SUMMARY'!$DH$64)+SUMIFS('ANNUAL SUMMARY'!$EN$170,Z185,'ANNUAL SUMMARY'!$V$9,K165,'ANNUAL SUMMARY'!$DH$122)+SUMIFS('ANNUAL SUMMARY'!$EN$228,Z185,'ANNUAL SUMMARY'!$V$9,K165,'ANNUAL SUMMARY'!$DH$180)+SUMIFS('ANNUAL SUMMARY'!$EN$286,Z185,'ANNUAL SUMMARY'!$V$9,K165,'ANNUAL SUMMARY'!$DH$238)+SUMIFS('ANNUAL SUMMARY'!$EN$344,Z185,'ANNUAL SUMMARY'!$V$9,K165,'ANNUAL SUMMARY'!$DH$296)+SUMIFS('ANNUAL SUMMARY'!$EN$402,Z185,'ANNUAL SUMMARY'!$V$9,K165,'ANNUAL SUMMARY'!$DH$354)+SUMIFS('ANNUAL SUMMARY'!$EN$460,Z185,'ANNUAL SUMMARY'!$V$9,K165,'ANNUAL SUMMARY'!$DH$412)+SUMIFS('ANNUAL SUMMARY'!$EN$518,Z185,'ANNUAL SUMMARY'!$V$9,K165,'ANNUAL SUMMARY'!$DH$470)+SUMIFS('ANNUAL SUMMARY'!$EN$576,Z185,'ANNUAL SUMMARY'!$V$9,K165,'ANNUAL SUMMARY'!$DH$528)+SUMIFS('ANNUAL SUMMARY'!$EN$634,Z185,'ANNUAL SUMMARY'!$V$9,K165,'ANNUAL SUMMARY'!$DH$586)+SUMIFS('ANNUAL SUMMARY'!$EN$692,Z185,'ANNUAL SUMMARY'!$V$9,K165,'ANNUAL SUMMARY'!$DH$644)+SUMIFS('ANNUAL SUMMARY'!$GK$54,Z185,'ANNUAL SUMMARY'!$V$9,K165,'ANNUAL SUMMARY'!$FE$6)+SUMIFS('ANNUAL SUMMARY'!$GK$112,Z185,'ANNUAL SUMMARY'!$V$9,K165,'ANNUAL SUMMARY'!$FE$64)+SUMIFS('ANNUAL SUMMARY'!$GK$170,Z185,'ANNUAL SUMMARY'!$V$9,K165,'ANNUAL SUMMARY'!$FE$122)+SUMIFS('ANNUAL SUMMARY'!$GK$228,Z185,'ANNUAL SUMMARY'!$V$9,K165,'ANNUAL SUMMARY'!$FE$180)+SUMIFS('ANNUAL SUMMARY'!$GK$286,Z185,'ANNUAL SUMMARY'!$V$9,K165,'ANNUAL SUMMARY'!$FE$238)+SUMIFS('ANNUAL SUMMARY'!$GK$344,Z185,'ANNUAL SUMMARY'!$V$9,K165,'ANNUAL SUMMARY'!$FE$296)+SUMIFS('ANNUAL SUMMARY'!$GK$402,Z185,'ANNUAL SUMMARY'!$V$9,K165,'ANNUAL SUMMARY'!$FE$354)+SUMIFS('ANNUAL SUMMARY'!$GK$460,Z185,'ANNUAL SUMMARY'!$V$9,K165,'ANNUAL SUMMARY'!$FE$412)+SUMIFS('ANNUAL SUMMARY'!$GK$518,Z185,'ANNUAL SUMMARY'!$V$9,K165,'ANNUAL SUMMARY'!$FE$470)+SUMIFS('ANNUAL SUMMARY'!$GK$576,Z185,'ANNUAL SUMMARY'!$V$9,K165,'ANNUAL SUMMARY'!$FE$528)+SUMIFS('ANNUAL SUMMARY'!$GK$634,Z185,'ANNUAL SUMMARY'!$V$9,K165,'ANNUAL SUMMARY'!$FE$586)+SUMIFS('ANNUAL SUMMARY'!$GK$692,Z185,'ANNUAL SUMMARY'!$V$9,K165,'ANNUAL SUMMARY'!$FE$644)</f>
        <v>0</v>
      </c>
      <c r="AR185" s="728"/>
      <c r="AS185" s="728"/>
      <c r="AT185" s="728">
        <f>SUMIFS('ANNUAL SUMMARY'!$AU$54,Z185,'ANNUAL SUMMARY'!$V$9,K165,'ANNUAL SUMMARY'!$L$6)+SUMIFS('ANNUAL SUMMARY'!$AU$112,Z185,'ANNUAL SUMMARY'!$V$9,K165,'ANNUAL SUMMARY'!$L$64)+SUMIFS('ANNUAL SUMMARY'!$AU$170,Z185,'ANNUAL SUMMARY'!$V$9,K165,'ANNUAL SUMMARY'!$L$122)+SUMIFS('ANNUAL SUMMARY'!$AU$228,Z185,'ANNUAL SUMMARY'!$V$9,K165,'ANNUAL SUMMARY'!$L$180)+SUMIFS('ANNUAL SUMMARY'!$AU$286,Z185,'ANNUAL SUMMARY'!$V$9,K165,'ANNUAL SUMMARY'!$L$238)+SUMIFS('ANNUAL SUMMARY'!$AU$344,Z185,'ANNUAL SUMMARY'!$V$9,K165,'ANNUAL SUMMARY'!$L$296)+SUMIFS('ANNUAL SUMMARY'!$AU$402,Z185,'ANNUAL SUMMARY'!$V$9,K165,'ANNUAL SUMMARY'!$L$354)+SUMIFS('ANNUAL SUMMARY'!$AU$460,Z185,'ANNUAL SUMMARY'!$V$9,K165,'ANNUAL SUMMARY'!$L$412)+SUMIFS('ANNUAL SUMMARY'!$AU$518,Z185,'ANNUAL SUMMARY'!$V$9,K165,'ANNUAL SUMMARY'!$L$470)+SUMIFS('ANNUAL SUMMARY'!$AU$576,Z185,'ANNUAL SUMMARY'!$V$9,K165,'ANNUAL SUMMARY'!$L$528)+SUMIFS('ANNUAL SUMMARY'!$AU$634,Z185,'ANNUAL SUMMARY'!$V$9,K165,'ANNUAL SUMMARY'!$L$586)+SUMIFS('ANNUAL SUMMARY'!$AU$692,Z185,'ANNUAL SUMMARY'!$V$9,K165,'ANNUAL SUMMARY'!$L$644)+SUMIFS('ANNUAL SUMMARY'!$CR$54,Z185,'ANNUAL SUMMARY'!$V$9,K165,'ANNUAL SUMMARY'!$BI$6)+SUMIFS('ANNUAL SUMMARY'!$CR$112,Z185,'ANNUAL SUMMARY'!$V$9,K165,'ANNUAL SUMMARY'!$BI$64)+SUMIFS('ANNUAL SUMMARY'!$CR$170,Z185,'ANNUAL SUMMARY'!$V$9,K165,'ANNUAL SUMMARY'!$BI$122)+SUMIFS('ANNUAL SUMMARY'!$CR$228,Z185,'ANNUAL SUMMARY'!$V$9,K165,'ANNUAL SUMMARY'!$BI$180)+SUMIFS('ANNUAL SUMMARY'!$CR$286,Z185,'ANNUAL SUMMARY'!$V$9,K165,'ANNUAL SUMMARY'!$BI$238)+SUMIFS('ANNUAL SUMMARY'!$CR$344,Z185,'ANNUAL SUMMARY'!$V$9,K165,'ANNUAL SUMMARY'!$BI$296)+SUMIFS('ANNUAL SUMMARY'!$CR$402,Z185,'ANNUAL SUMMARY'!$V$9,K165,'ANNUAL SUMMARY'!$BI$354)+SUMIFS('ANNUAL SUMMARY'!$CR$460,Z185,'ANNUAL SUMMARY'!$V$9,K165,'ANNUAL SUMMARY'!$BI$412)+SUMIFS('ANNUAL SUMMARY'!$CR$518,Z185,'ANNUAL SUMMARY'!$V$9,K165,'ANNUAL SUMMARY'!$BI$470)+SUMIFS('ANNUAL SUMMARY'!$CR$576,Z185,'ANNUAL SUMMARY'!$V$9,K165,'ANNUAL SUMMARY'!$BI$528)+SUMIFS('ANNUAL SUMMARY'!$CR$634,Z185,'ANNUAL SUMMARY'!$V$9,K165,'ANNUAL SUMMARY'!$BI$586)+SUMIFS('ANNUAL SUMMARY'!$CR$692,Z185,'ANNUAL SUMMARY'!$V$9,K165,'ANNUAL SUMMARY'!$BI$644)+SUMIFS('ANNUAL SUMMARY'!$EQ$54,Z185,'ANNUAL SUMMARY'!$V$9,K165,'ANNUAL SUMMARY'!$DH$6)+SUMIFS('ANNUAL SUMMARY'!$EQ$112,Z185,'ANNUAL SUMMARY'!$V$9,K165,'ANNUAL SUMMARY'!$DH$64)+SUMIFS('ANNUAL SUMMARY'!$EQ$170,Z185,'ANNUAL SUMMARY'!$V$9,K165,'ANNUAL SUMMARY'!$DH$122)+SUMIFS('ANNUAL SUMMARY'!$EQ$228,Z185,'ANNUAL SUMMARY'!$V$9,K165,'ANNUAL SUMMARY'!$DH$180)+SUMIFS('ANNUAL SUMMARY'!$EQ$286,Z185,'ANNUAL SUMMARY'!$V$9,K165,'ANNUAL SUMMARY'!$DH$238)+SUMIFS('ANNUAL SUMMARY'!$EQ$344,Z185,'ANNUAL SUMMARY'!$V$9,K165,'ANNUAL SUMMARY'!$DH$296)+SUMIFS('ANNUAL SUMMARY'!$EQ$402,Z185,'ANNUAL SUMMARY'!$V$9,K165,'ANNUAL SUMMARY'!$DH$354)+SUMIFS('ANNUAL SUMMARY'!$EQ$460,Z185,'ANNUAL SUMMARY'!$V$9,K165,'ANNUAL SUMMARY'!$DH$412)+SUMIFS('ANNUAL SUMMARY'!$EQ$518,Z185,'ANNUAL SUMMARY'!$V$9,K165,'ANNUAL SUMMARY'!$DH$470)+SUMIFS('ANNUAL SUMMARY'!$EQ$576,Z185,'ANNUAL SUMMARY'!$V$9,K165,'ANNUAL SUMMARY'!$DH$528)+SUMIFS('ANNUAL SUMMARY'!$EQ$634,Z185,'ANNUAL SUMMARY'!$V$9,K165,'ANNUAL SUMMARY'!$DH$586)+SUMIFS('ANNUAL SUMMARY'!$EQ$692,Z185,'ANNUAL SUMMARY'!$V$9,K165,'ANNUAL SUMMARY'!$DH$644)+SUMIFS('ANNUAL SUMMARY'!$GN$54,Z185,'ANNUAL SUMMARY'!$V$9,K165,'ANNUAL SUMMARY'!$FE$6)+SUMIFS('ANNUAL SUMMARY'!$GN$112,Z185,'ANNUAL SUMMARY'!$V$9,K165,'ANNUAL SUMMARY'!$FE$64)+SUMIFS('ANNUAL SUMMARY'!$GN$170,Z185,'ANNUAL SUMMARY'!$V$9,K165,'ANNUAL SUMMARY'!$FE$122)+SUMIFS('ANNUAL SUMMARY'!$GN$228,Z185,'ANNUAL SUMMARY'!$V$9,K165,'ANNUAL SUMMARY'!$FE$180)+SUMIFS('ANNUAL SUMMARY'!$GN$286,Z185,'ANNUAL SUMMARY'!$V$9,K165,'ANNUAL SUMMARY'!$FE$238)+SUMIFS('ANNUAL SUMMARY'!$GN$344,Z185,'ANNUAL SUMMARY'!$V$9,K165,'ANNUAL SUMMARY'!$FE$296)+SUMIFS('ANNUAL SUMMARY'!$GN$402,Z185,'ANNUAL SUMMARY'!$V$9,K165,'ANNUAL SUMMARY'!$FE$354)+SUMIFS('ANNUAL SUMMARY'!$GN$460,Z185,'ANNUAL SUMMARY'!$V$9,K165,'ANNUAL SUMMARY'!$FE$412)+SUMIFS('ANNUAL SUMMARY'!$GN$518,Z185,'ANNUAL SUMMARY'!$V$9,K165,'ANNUAL SUMMARY'!$FE$470)+SUMIFS('ANNUAL SUMMARY'!$GN$576,Z185,'ANNUAL SUMMARY'!$V$9,K165,'ANNUAL SUMMARY'!$FE$528)+SUMIFS('ANNUAL SUMMARY'!$GN$634,Z185,'ANNUAL SUMMARY'!$V$9,K165,'ANNUAL SUMMARY'!$FE$586)+SUMIFS('ANNUAL SUMMARY'!$GN$692,Z185,'ANNUAL SUMMARY'!$V$9,K165,'ANNUAL SUMMARY'!$FE$644)</f>
        <v>0</v>
      </c>
      <c r="AU185" s="728"/>
      <c r="AV185" s="1260"/>
      <c r="AW185" s="1263"/>
      <c r="AX185" s="154"/>
      <c r="AY185" s="798" t="str">
        <f>'ANNUAL SUMMARY'!$C$30</f>
        <v>SIC</v>
      </c>
      <c r="AZ185" s="730"/>
      <c r="BA185" s="730"/>
      <c r="BB185" s="730"/>
      <c r="BC185" s="792">
        <f>SUMIF('ANNUAL SUMMARY'!$FE$622,BH165,'ANNUAL SUMMARY'!$FA$646)+SUMIF('ANNUAL SUMMARY'!$DH$622,BH165,'ANNUAL SUMMARY'!$DD$646)+SUMIF('ANNUAL SUMMARY'!$BI$622,BH165,'ANNUAL SUMMARY'!$BE$646)+SUMIF('ANNUAL SUMMARY'!$L$622,BH165,'ANNUAL SUMMARY'!$H$646)+SUMIF('ANNUAL SUMMARY'!$FE$566,BH165,'ANNUAL SUMMARY'!$FA$590)+SUMIF('ANNUAL SUMMARY'!$DH$566,BH165,'ANNUAL SUMMARY'!$DD$590)+SUMIF('ANNUAL SUMMARY'!$BI$566,BH165,'ANNUAL SUMMARY'!$BE$590)+SUMIF('ANNUAL SUMMARY'!$L$566,BH165,'ANNUAL SUMMARY'!$H$590)+SUMIF('ANNUAL SUMMARY'!$FE$510,BH165,'ANNUAL SUMMARY'!$FA$534)+SUMIF('ANNUAL SUMMARY'!$DH$510,BH165,'ANNUAL SUMMARY'!$DD$534)+SUMIF('ANNUAL SUMMARY'!$BI$510,BH165,'ANNUAL SUMMARY'!$BE$534)+SUMIF('ANNUAL SUMMARY'!$L$510,BH165,'ANNUAL SUMMARY'!$H$534)+SUMIF('ANNUAL SUMMARY'!$FE$454,BH165,'ANNUAL SUMMARY'!$FA$478)+SUMIF('ANNUAL SUMMARY'!$DH$454,BH165,'ANNUAL SUMMARY'!$DD$478)+SUMIF('ANNUAL SUMMARY'!$BI$454,BH165,'ANNUAL SUMMARY'!$BE$478)+SUMIF('ANNUAL SUMMARY'!$L$454,BH165,'ANNUAL SUMMARY'!$H$478)+SUMIF('ANNUAL SUMMARY'!$FE$398,BH165,'ANNUAL SUMMARY'!$FA$422)+SUMIF('ANNUAL SUMMARY'!$DH$398,BH165,'ANNUAL SUMMARY'!$DD$422)+SUMIF('ANNUAL SUMMARY'!$BI$398,BH165,'ANNUAL SUMMARY'!$BE$422)+SUMIF('ANNUAL SUMMARY'!$L$398,BH165,'ANNUAL SUMMARY'!$H$422)+SUMIF('ANNUAL SUMMARY'!$FE$342,BH165,'ANNUAL SUMMARY'!$FA$366)+SUMIF('ANNUAL SUMMARY'!$DH$342,BH165,'ANNUAL SUMMARY'!$DD$366)+SUMIF('ANNUAL SUMMARY'!$BI$342,BH165,'ANNUAL SUMMARY'!$BE$366)+SUMIF('ANNUAL SUMMARY'!$L$342,BH165,'ANNUAL SUMMARY'!$H$366)+SUMIF('ANNUAL SUMMARY'!$FE$286,BH165,'ANNUAL SUMMARY'!$FA$310)+SUMIF('ANNUAL SUMMARY'!$DH$286,BH165,'ANNUAL SUMMARY'!$DD$310)+SUMIF('ANNUAL SUMMARY'!$BI$286,BH165,'ANNUAL SUMMARY'!$BE$310)+SUMIF('ANNUAL SUMMARY'!$L$286,BH165,'ANNUAL SUMMARY'!$H$310)+SUMIF('ANNUAL SUMMARY'!$FE$230,BH165,'ANNUAL SUMMARY'!$FA$254)+SUMIF('ANNUAL SUMMARY'!$DH$230,BH165,'ANNUAL SUMMARY'!$DD$254)+SUMIF('ANNUAL SUMMARY'!$BI$230,BH165,'ANNUAL SUMMARY'!$BE$254)+SUMIF('ANNUAL SUMMARY'!$L$230,BH165,'ANNUAL SUMMARY'!$H$254)+SUMIF('ANNUAL SUMMARY'!$FE$174,BH165,'ANNUAL SUMMARY'!$FA$198)+SUMIF('ANNUAL SUMMARY'!$DH$174,BH165,'ANNUAL SUMMARY'!$DD$198)+SUMIF('ANNUAL SUMMARY'!$BI$174,BH165,'ANNUAL SUMMARY'!$BE$198)+SUMIF('ANNUAL SUMMARY'!$L$174,BH165,'ANNUAL SUMMARY'!$H$198)+SUMIF('ANNUAL SUMMARY'!$FE$118,BH165,'ANNUAL SUMMARY'!$FA$142)+SUMIF('ANNUAL SUMMARY'!$DH$118,BH165,'ANNUAL SUMMARY'!$DD$142)+SUMIF('ANNUAL SUMMARY'!$BI$118,BH165,'ANNUAL SUMMARY'!$BE$142)+SUMIF('ANNUAL SUMMARY'!$L$118,BH165,'ANNUAL SUMMARY'!$H$142)+SUMIF('ANNUAL SUMMARY'!$FE$62,BH165,'ANNUAL SUMMARY'!$FA$86)+SUMIF('ANNUAL SUMMARY'!$DH$62,BH165,'ANNUAL SUMMARY'!$DD$86)+SUMIF('ANNUAL SUMMARY'!$BI$62,BH165,'ANNUAL SUMMARY'!$BE$86)+SUMIF('ANNUAL SUMMARY'!$L$62,BH165,'ANNUAL SUMMARY'!$H$86)+SUMIF('ANNUAL SUMMARY'!$FE$6,BH165,'ANNUAL SUMMARY'!$FA$30)+SUMIF('ANNUAL SUMMARY'!$DH$6,BH165,'ANNUAL SUMMARY'!$DD$30)+SUMIF('ANNUAL SUMMARY'!$BI$6,BH165,'ANNUAL SUMMARY'!$BE$30)+SUMIF('ANNUAL SUMMARY'!$L$6,BH165,'ANNUAL SUMMARY'!$H$30)+SUMIF('PREVIOUS LOGS'!$K$6,BH165,'PREVIOUS LOGS'!$F$26)+SUMIF('PREVIOUS LOGS'!$K$59,$K$6,'PREVIOUS LOGS'!$F$79)+SUMIF('PREVIOUS LOGS'!$K$112,BH165,'PREVIOUS LOGS'!$F$132)+SUMIF('PREVIOUS LOGS'!$K$165,BH165,'PREVIOUS LOGS'!$F$185)+SUMIF('PREVIOUS LOGS'!$K$218,BH165,'PREVIOUS LOGS'!$F$238)+SUMIF('PREVIOUS LOGS'!$K$271,BH165,'PREVIOUS LOGS'!$F$291)+SUMIF('PREVIOUS LOGS'!$K$324,BH165,'PREVIOUS LOGS'!$F$344)+SUMIF('PREVIOUS LOGS'!$BH$6,BH165,'PREVIOUS LOGS'!$BD$26)+SUMIF('PREVIOUS LOGS'!$BH$59,$K$6,'PREVIOUS LOGS'!$BD$79)+SUMIF('PREVIOUS LOGS'!$BH$112,BH165,'PREVIOUS LOGS'!$BD$132)+SUMIF('PREVIOUS LOGS'!$BH$165,BH165,'PREVIOUS LOGS'!$BD$185)+SUMIF('PREVIOUS LOGS'!$BH$218,BH165,'PREVIOUS LOGS'!$BD$238)+SUMIF('PREVIOUS LOGS'!$BH$271,BH165,'PREVIOUS LOGS'!$BD$291)+SUMIF('PREVIOUS LOGS'!$BH$324,BH165,'PREVIOUS LOGS'!$BD$344)+SUMIF('PREVIOUS LOGS'!$DF$6,BH165,'PREVIOUS LOGS'!$DB$26)+SUMIF('PREVIOUS LOGS'!$DF$59,$K$6,'PREVIOUS LOGS'!$DB$79)+SUMIF('PREVIOUS LOGS'!$DF$112,BH165,'PREVIOUS LOGS'!$DB$132)+SUMIF('PREVIOUS LOGS'!$DF$165,BH165,'PREVIOUS LOGS'!$DB$185)+SUMIF('PREVIOUS LOGS'!$DF$218,BH165,'PREVIOUS LOGS'!$DB$238)+SUMIF('PREVIOUS LOGS'!$DF$271,BH165,'PREVIOUS LOGS'!$DB$291)+SUMIF('PREVIOUS LOGS'!$DF$324,BH165,'PREVIOUS LOGS'!$DB$344)+SUMIF('PREVIOUS LOGS'!$FC$6,BH165,'PREVIOUS LOGS'!$EY$26)+SUMIF('PREVIOUS LOGS'!$FC$59,$K$6,'PREVIOUS LOGS'!$EY$79)+SUMIF('PREVIOUS LOGS'!$FC$112,BH165,'PREVIOUS LOGS'!$EY$132)+SUMIF('PREVIOUS LOGS'!$FC$165,BH165,'PREVIOUS LOGS'!$EY$185)+SUMIF('PREVIOUS LOGS'!$FC$218,BH165,'PREVIOUS LOGS'!$EY$238)+SUMIF('PREVIOUS LOGS'!$FC$271,BH165,'PREVIOUS LOGS'!$EY$291)+SUMIF('PREVIOUS LOGS'!$FC$324,BH165,'PREVIOUS LOGS'!$EY$344)</f>
        <v>0</v>
      </c>
      <c r="BD185" s="793"/>
      <c r="BE185" s="793"/>
      <c r="BF185" s="793"/>
      <c r="BG185" s="793"/>
      <c r="BH185" s="793"/>
      <c r="BI185" s="794"/>
      <c r="BJ185" s="643"/>
      <c r="BK185" s="729" t="str">
        <f>'ANNUAL SUMMARY'!$O$30</f>
        <v>NIGHT</v>
      </c>
      <c r="BL185" s="730"/>
      <c r="BM185" s="730"/>
      <c r="BN185" s="730"/>
      <c r="BO185" s="731"/>
      <c r="BP185" s="735">
        <f>SUMIF('ANNUAL SUMMARY'!$FE$622,BH165,'ANNUAL SUMMARY'!$FM$646)+SUMIF('ANNUAL SUMMARY'!$DH$622,BH165,'ANNUAL SUMMARY'!$DP$646)+SUMIF('ANNUAL SUMMARY'!$BI$622,BH165,'ANNUAL SUMMARY'!$BQ$646)+SUMIF('ANNUAL SUMMARY'!$L$622,BH165,'ANNUAL SUMMARY'!$T$646)+SUMIF('ANNUAL SUMMARY'!$FE$566,BH165,'ANNUAL SUMMARY'!$FM$590)+SUMIF('ANNUAL SUMMARY'!$DH$566,BH165,'ANNUAL SUMMARY'!$DP$590)+SUMIF('ANNUAL SUMMARY'!$BI$566,BH165,'ANNUAL SUMMARY'!$BQ$590)+SUMIF('ANNUAL SUMMARY'!$L$566,BH165,'ANNUAL SUMMARY'!$T$590)+SUMIF('ANNUAL SUMMARY'!$FE$510,BH165,'ANNUAL SUMMARY'!$FM$534)+SUMIF('ANNUAL SUMMARY'!$DH$510,BH165,'ANNUAL SUMMARY'!$DP$534)+SUMIF('ANNUAL SUMMARY'!$BI$510,BH165,'ANNUAL SUMMARY'!$BQ$534)+SUMIF('ANNUAL SUMMARY'!$L$510,BH165,'ANNUAL SUMMARY'!$T$534)+SUMIF('ANNUAL SUMMARY'!$FE$454,BH165,'ANNUAL SUMMARY'!$FM$478)+SUMIF('ANNUAL SUMMARY'!$DH$454,BH165,'ANNUAL SUMMARY'!$DP$478)+SUMIF('ANNUAL SUMMARY'!$BI$454,BH165,'ANNUAL SUMMARY'!$BQ$478)+SUMIF('ANNUAL SUMMARY'!$L$454,BH165,'ANNUAL SUMMARY'!$T$478)+SUMIF('ANNUAL SUMMARY'!$FE$398,BH165,'ANNUAL SUMMARY'!$FM$422)+SUMIF('ANNUAL SUMMARY'!$DH$398,BH165,'ANNUAL SUMMARY'!$DP$422)+SUMIF('ANNUAL SUMMARY'!$BI$398,BH165,'ANNUAL SUMMARY'!$BQ$422)+SUMIF('ANNUAL SUMMARY'!$L$398,BH165,'ANNUAL SUMMARY'!$T$422)+SUMIF('ANNUAL SUMMARY'!$FE$342,BH165,'ANNUAL SUMMARY'!$FM$366)+SUMIF('ANNUAL SUMMARY'!$DH$342,BH165,'ANNUAL SUMMARY'!$DP$366)+SUMIF('ANNUAL SUMMARY'!$BI$342,BH165,'ANNUAL SUMMARY'!$BQ$366)+SUMIF('ANNUAL SUMMARY'!$L$342,BH165,'ANNUAL SUMMARY'!$T$366)+SUMIF('ANNUAL SUMMARY'!$FE$286,BH165,'ANNUAL SUMMARY'!$FM$310)+SUMIF('ANNUAL SUMMARY'!$DH$286,BH165,'ANNUAL SUMMARY'!$DP$310)+SUMIF('ANNUAL SUMMARY'!$BI$286,BH165,'ANNUAL SUMMARY'!$BQ$310)+SUMIF('ANNUAL SUMMARY'!$L$286,BH165,'ANNUAL SUMMARY'!$T$310)+SUMIF('ANNUAL SUMMARY'!$FE$230,BH165,'ANNUAL SUMMARY'!$FM$254)+SUMIF('ANNUAL SUMMARY'!$DH$230,BH165,'ANNUAL SUMMARY'!$DP$254)+SUMIF('ANNUAL SUMMARY'!$BI$230,BH165,'ANNUAL SUMMARY'!$BQ$254)+SUMIF('ANNUAL SUMMARY'!$L$230,BH165,'ANNUAL SUMMARY'!$T$254)+SUMIF('ANNUAL SUMMARY'!$FE$174,BH165,'ANNUAL SUMMARY'!$FM$198)+SUMIF('ANNUAL SUMMARY'!$DH$174,BH165,'ANNUAL SUMMARY'!$DP$198)+SUMIF('ANNUAL SUMMARY'!$BI$174,BH165,'ANNUAL SUMMARY'!$BQ$198)+SUMIF('ANNUAL SUMMARY'!$L$174,BH165,'ANNUAL SUMMARY'!$T$198)+SUMIF('ANNUAL SUMMARY'!$FE$118,BH165,'ANNUAL SUMMARY'!$FM$142)+SUMIF('ANNUAL SUMMARY'!$DH$118,BH165,'ANNUAL SUMMARY'!$DP$142)+SUMIF('ANNUAL SUMMARY'!$BI$118,BH165,'ANNUAL SUMMARY'!$BQ$142)+SUMIF('ANNUAL SUMMARY'!$L$118,BH165,'ANNUAL SUMMARY'!$T$142)+SUMIF('ANNUAL SUMMARY'!$FE$62,BH165,'ANNUAL SUMMARY'!$FM$86)+SUMIF('ANNUAL SUMMARY'!$DH$62,BH165,'ANNUAL SUMMARY'!$DP$86)+SUMIF('ANNUAL SUMMARY'!$BI$62,BH165,'ANNUAL SUMMARY'!$BQ$86)+SUMIF('ANNUAL SUMMARY'!$L$62,BH165,'ANNUAL SUMMARY'!$T$86)+SUMIF('ANNUAL SUMMARY'!$FE$6,BH165,'ANNUAL SUMMARY'!$FM$30)+SUMIF('ANNUAL SUMMARY'!$DH$6,BH165,'ANNUAL SUMMARY'!$DP$30)+SUMIF('ANNUAL SUMMARY'!$BI$6,BH165,'ANNUAL SUMMARY'!$BQ$30)+SUMIF('ANNUAL SUMMARY'!$L$6,BH165,'ANNUAL SUMMARY'!$T$30)+SUMIF('PREVIOUS LOGS'!$K$6,BH165,'PREVIOUS LOGS'!$S$26)+SUMIF('PREVIOUS LOGS'!$K$59,$K$6,'PREVIOUS LOGS'!$S$79)+SUMIF('PREVIOUS LOGS'!$K$112,BH165,'PREVIOUS LOGS'!$S$132)+SUMIF('PREVIOUS LOGS'!$K$165,BH165,'PREVIOUS LOGS'!$S$185)+SUMIF('PREVIOUS LOGS'!$K$218,BH165,'PREVIOUS LOGS'!$S$238)+SUMIF('PREVIOUS LOGS'!$K$271,BH165,'PREVIOUS LOGS'!$S$291)+SUMIF('PREVIOUS LOGS'!$K$324,BH165,'PREVIOUS LOGS'!$S$344)+SUMIF('PREVIOUS LOGS'!$BH$6,BH165,'PREVIOUS LOGS'!$BP$26)+SUMIF('PREVIOUS LOGS'!$BH$59,$K$6,'PREVIOUS LOGS'!$BP$79)+SUMIF('PREVIOUS LOGS'!$BH$112,BH165,'PREVIOUS LOGS'!$BP$132)+SUMIF('PREVIOUS LOGS'!$BH$165,BH165,'PREVIOUS LOGS'!$BP$185)+SUMIF('PREVIOUS LOGS'!$BH$218,BH165,'PREVIOUS LOGS'!$BP$238)+SUMIF('PREVIOUS LOGS'!$BH$271,BH165,'PREVIOUS LOGS'!$BP$291)+SUMIF('PREVIOUS LOGS'!$BH$324,BH165,'PREVIOUS LOGS'!$BP$344)+SUMIF('PREVIOUS LOGS'!$DF$6,BH165,'PREVIOUS LOGS'!$DN$26)+SUMIF('PREVIOUS LOGS'!$DF$59,$K$6,'PREVIOUS LOGS'!$DN$79)+SUMIF('PREVIOUS LOGS'!$DF$112,BH165,'PREVIOUS LOGS'!$DN$132)+SUMIF('PREVIOUS LOGS'!$DF$165,BH165,'PREVIOUS LOGS'!$DN$185)+SUMIF('PREVIOUS LOGS'!$DF$218,BH165,'PREVIOUS LOGS'!$DN$238)+SUMIF('PREVIOUS LOGS'!$DF$271,BH165,'PREVIOUS LOGS'!$DN$291)+SUMIF('PREVIOUS LOGS'!$DF$324,BH165,'PREVIOUS LOGS'!$DN$344)+SUMIF('PREVIOUS LOGS'!$FC$6,BH165,'PREVIOUS LOGS'!$FK$26)+SUMIF('PREVIOUS LOGS'!$FC$59,$K$6,'PREVIOUS LOGS'!$FK$79)+SUMIF('PREVIOUS LOGS'!$FC$112,BH165,'PREVIOUS LOGS'!$FK$132)+SUMIF('PREVIOUS LOGS'!$FC$165,BH165,'PREVIOUS LOGS'!$FK$185)+SUMIF('PREVIOUS LOGS'!$FC$218,BH165,'PREVIOUS LOGS'!$FK$238)+SUMIF('PREVIOUS LOGS'!$FC$271,BH165,'PREVIOUS LOGS'!$FK$291)+SUMIF('PREVIOUS LOGS'!$FC$324,BH165,'PREVIOUS LOGS'!$FK$344)</f>
        <v>0</v>
      </c>
      <c r="BQ185" s="736"/>
      <c r="BR185" s="736"/>
      <c r="BS185" s="736"/>
      <c r="BT185" s="736"/>
      <c r="BU185" s="737"/>
      <c r="BV185" s="15"/>
      <c r="BW185" s="812">
        <f>IF(BW171=0," ",BW171+7)</f>
        <v>2029</v>
      </c>
      <c r="BX185" s="813"/>
      <c r="BY185" s="813"/>
      <c r="BZ185" s="813"/>
      <c r="CA185" s="813"/>
      <c r="CB185" s="1118">
        <f>SUMIFS('ANNUAL SUMMARY'!$AF$54,BW185,'ANNUAL SUMMARY'!$V$9,BH165,'ANNUAL SUMMARY'!$L$6)+SUMIFS('ANNUAL SUMMARY'!$AF$112,BW185,'ANNUAL SUMMARY'!$V$9,BH165,'ANNUAL SUMMARY'!$L$64)+SUMIFS('ANNUAL SUMMARY'!$AF$170,BW185,'ANNUAL SUMMARY'!$V$9,BH165,'ANNUAL SUMMARY'!$L$122)+SUMIFS('ANNUAL SUMMARY'!$AF$228,BW185,'ANNUAL SUMMARY'!$V$9,BH165,'ANNUAL SUMMARY'!$L$180)+SUMIFS('ANNUAL SUMMARY'!$AF$286,BW185,'ANNUAL SUMMARY'!$V$9,BH165,'ANNUAL SUMMARY'!$L$238)+SUMIFS('ANNUAL SUMMARY'!$AF$344,BW185,'ANNUAL SUMMARY'!$V$9,BH165,'ANNUAL SUMMARY'!$L$296)+SUMIFS('ANNUAL SUMMARY'!$AF$402,BW185,'ANNUAL SUMMARY'!$V$9,BH165,'ANNUAL SUMMARY'!$L$354)+SUMIFS('ANNUAL SUMMARY'!$AF$460,BW185,'ANNUAL SUMMARY'!$V$9,BH165,'ANNUAL SUMMARY'!$L$412)+SUMIFS('ANNUAL SUMMARY'!$AF$518,BW185,'ANNUAL SUMMARY'!$V$9,BH165,'ANNUAL SUMMARY'!$L$470)+SUMIFS('ANNUAL SUMMARY'!$AF$576,BW185,'ANNUAL SUMMARY'!$V$9,BH165,'ANNUAL SUMMARY'!$L$528)+SUMIFS('ANNUAL SUMMARY'!$AF$634,BW185,'ANNUAL SUMMARY'!$V$9,BH165,'ANNUAL SUMMARY'!$L$586)+SUMIFS('ANNUAL SUMMARY'!$AF$692,BW185,'ANNUAL SUMMARY'!$V$9,BH165,'ANNUAL SUMMARY'!$L$644)+SUMIFS('ANNUAL SUMMARY'!$CC$54,BW185,'ANNUAL SUMMARY'!$V$9,BH165,'ANNUAL SUMMARY'!$BI$6)+SUMIFS('ANNUAL SUMMARY'!$CC$112,BW185,'ANNUAL SUMMARY'!$V$9,BH165,'ANNUAL SUMMARY'!$BI$64)+SUMIFS('ANNUAL SUMMARY'!$CC$170,BW185,'ANNUAL SUMMARY'!$V$9,BH165,'ANNUAL SUMMARY'!$BI$122)+SUMIFS('ANNUAL SUMMARY'!$CC$228,BW185,'ANNUAL SUMMARY'!$V$9,BH165,'ANNUAL SUMMARY'!$BI$180)+SUMIFS('ANNUAL SUMMARY'!$CC$286,BW185,'ANNUAL SUMMARY'!$V$9,BH165,'ANNUAL SUMMARY'!$BI$238)+SUMIFS('ANNUAL SUMMARY'!$CC$344,BW185,'ANNUAL SUMMARY'!$V$9,BH165,'ANNUAL SUMMARY'!$BI$296)+SUMIFS('ANNUAL SUMMARY'!$CC$402,BW185,'ANNUAL SUMMARY'!$V$9,BH165,'ANNUAL SUMMARY'!$BI$354)+SUMIFS('ANNUAL SUMMARY'!$CC$460,BW185,'ANNUAL SUMMARY'!$V$9,BH165,'ANNUAL SUMMARY'!$BI$412)+SUMIFS('ANNUAL SUMMARY'!$CC$518,BW185,'ANNUAL SUMMARY'!$V$9,BH165,'ANNUAL SUMMARY'!$BI$470)+SUMIFS('ANNUAL SUMMARY'!$CC$576,BW185,'ANNUAL SUMMARY'!$V$9,BH165,'ANNUAL SUMMARY'!$BI$528)+SUMIFS('ANNUAL SUMMARY'!$CC$634,BW185,'ANNUAL SUMMARY'!$V$9,BH165,'ANNUAL SUMMARY'!$BI$586)+SUMIFS('ANNUAL SUMMARY'!$CC$692,BW185,'ANNUAL SUMMARY'!$V$9,BH165,'ANNUAL SUMMARY'!$BI$644)+SUMIFS('ANNUAL SUMMARY'!$EB$54,BW185,'ANNUAL SUMMARY'!$V$9,BH165,'ANNUAL SUMMARY'!$DH$6)+SUMIFS('ANNUAL SUMMARY'!$EB$112,BW185,'ANNUAL SUMMARY'!$V$9,BH165,'ANNUAL SUMMARY'!$DH$64)+SUMIFS('ANNUAL SUMMARY'!$EB$170,BW185,'ANNUAL SUMMARY'!$V$9,BH165,'ANNUAL SUMMARY'!$DH$122)+SUMIFS('ANNUAL SUMMARY'!$EB$228,BW185,'ANNUAL SUMMARY'!$V$9,BH165,'ANNUAL SUMMARY'!$DH$180)+SUMIFS('ANNUAL SUMMARY'!$EB$286,BW185,'ANNUAL SUMMARY'!$V$9,BH165,'ANNUAL SUMMARY'!$DH$238)+SUMIFS('ANNUAL SUMMARY'!$EB$344,BW185,'ANNUAL SUMMARY'!$V$9,BH165,'ANNUAL SUMMARY'!$DH$296)+SUMIFS('ANNUAL SUMMARY'!$EB$402,BW185,'ANNUAL SUMMARY'!$V$9,BH165,'ANNUAL SUMMARY'!$DH$354)+SUMIFS('ANNUAL SUMMARY'!$EB$460,BW185,'ANNUAL SUMMARY'!$V$9,BH165,'ANNUAL SUMMARY'!$DH$412)+SUMIFS('ANNUAL SUMMARY'!$EB$518,BW185,'ANNUAL SUMMARY'!$V$9,BH165,'ANNUAL SUMMARY'!$DH$470)+SUMIFS('ANNUAL SUMMARY'!$EB$576,BW185,'ANNUAL SUMMARY'!$V$9,BH165,'ANNUAL SUMMARY'!$DH$528)+SUMIFS('ANNUAL SUMMARY'!$EB$634,BW185,'ANNUAL SUMMARY'!$V$9,BH165,'ANNUAL SUMMARY'!$DH$586)+SUMIFS('ANNUAL SUMMARY'!$EB$692,BW185,'ANNUAL SUMMARY'!$V$9,BH165,'ANNUAL SUMMARY'!$DH$644)+SUMIFS('ANNUAL SUMMARY'!$FY$54,BW185,'ANNUAL SUMMARY'!$V$9,BH165,'ANNUAL SUMMARY'!$FE$6)+SUMIFS('ANNUAL SUMMARY'!$FY$112,BW185,'ANNUAL SUMMARY'!$V$9,BH165,'ANNUAL SUMMARY'!$FE$64)+SUMIFS('ANNUAL SUMMARY'!$FY$170,BW185,'ANNUAL SUMMARY'!$V$9,BH165,'ANNUAL SUMMARY'!$FE$122)+SUMIFS('ANNUAL SUMMARY'!$FY$228,BW185,'ANNUAL SUMMARY'!$V$9,BH165,'ANNUAL SUMMARY'!$FE$180)+SUMIFS('ANNUAL SUMMARY'!$FY$286,BW185,'ANNUAL SUMMARY'!$V$9,BH165,'ANNUAL SUMMARY'!$FE$238)+SUMIFS('ANNUAL SUMMARY'!$FY$344,BW185,'ANNUAL SUMMARY'!$V$9,BH165,'ANNUAL SUMMARY'!$FE$296)+SUMIFS('ANNUAL SUMMARY'!$FY$402,BW185,'ANNUAL SUMMARY'!$V$9,BH165,'ANNUAL SUMMARY'!$FE$354)+SUMIFS('ANNUAL SUMMARY'!$FY$460,BW185,'ANNUAL SUMMARY'!$V$9,BH165,'ANNUAL SUMMARY'!$FE$412)+SUMIFS('ANNUAL SUMMARY'!$FY$518,BW185,'ANNUAL SUMMARY'!$V$9,BH165,'ANNUAL SUMMARY'!$FE$470)+SUMIFS('ANNUAL SUMMARY'!$FY$576,BW185,'ANNUAL SUMMARY'!$V$9,BH165,'ANNUAL SUMMARY'!$FE$528)+SUMIFS('ANNUAL SUMMARY'!$FY$634,BW185,'ANNUAL SUMMARY'!$V$9,BH165,'ANNUAL SUMMARY'!$FE$586)+SUMIFS('ANNUAL SUMMARY'!$FY$692,BW185,'ANNUAL SUMMARY'!$V$9,BH165,'ANNUAL SUMMARY'!$FE$644)</f>
        <v>0</v>
      </c>
      <c r="CC185" s="727"/>
      <c r="CD185" s="727"/>
      <c r="CE185" s="727"/>
      <c r="CF185" s="727">
        <f>SUMIFS('ANNUAL SUMMARY'!$AJ$54,BW185,'ANNUAL SUMMARY'!$V$9,BH165,'ANNUAL SUMMARY'!$L$6)+SUMIFS('ANNUAL SUMMARY'!$AJ$112,BW185,'ANNUAL SUMMARY'!$V$9,BH165,'ANNUAL SUMMARY'!$L$64)+SUMIFS('ANNUAL SUMMARY'!$AJ$170,BW185,'ANNUAL SUMMARY'!$V$9,BH165,'ANNUAL SUMMARY'!$L$122)+SUMIFS('ANNUAL SUMMARY'!$AJ$228,BW185,'ANNUAL SUMMARY'!$V$9,BH165,'ANNUAL SUMMARY'!$L$180)+SUMIFS('ANNUAL SUMMARY'!$AJ$286,BW185,'ANNUAL SUMMARY'!$V$9,BH165,'ANNUAL SUMMARY'!$L$238)+SUMIFS('ANNUAL SUMMARY'!$AJ$344,BW185,'ANNUAL SUMMARY'!$V$9,BH165,'ANNUAL SUMMARY'!$L$296)+SUMIFS('ANNUAL SUMMARY'!$AJ$402,BW185,'ANNUAL SUMMARY'!$V$9,BH165,'ANNUAL SUMMARY'!$L$354)+SUMIFS('ANNUAL SUMMARY'!$AJ$460,BW185,'ANNUAL SUMMARY'!$V$9,BH165,'ANNUAL SUMMARY'!$L$412)+SUMIFS('ANNUAL SUMMARY'!$AJ$518,BW185,'ANNUAL SUMMARY'!$V$9,BH165,'ANNUAL SUMMARY'!$L$470)+SUMIFS('ANNUAL SUMMARY'!$AJ$576,BW185,'ANNUAL SUMMARY'!$V$9,BH165,'ANNUAL SUMMARY'!$L$528)+SUMIFS('ANNUAL SUMMARY'!$AJ$634,BW185,'ANNUAL SUMMARY'!$V$9,BH165,'ANNUAL SUMMARY'!$L$586)+SUMIFS('ANNUAL SUMMARY'!$AJ$692,BW185,'ANNUAL SUMMARY'!$V$9,BH165,'ANNUAL SUMMARY'!$L$644)+SUMIFS('ANNUAL SUMMARY'!$CG$54,BW185,'ANNUAL SUMMARY'!$V$9,BH165,'ANNUAL SUMMARY'!$BI$6)+SUMIFS('ANNUAL SUMMARY'!$CG$112,BW185,'ANNUAL SUMMARY'!$V$9,BH165,'ANNUAL SUMMARY'!$BI$64)+SUMIFS('ANNUAL SUMMARY'!$CG$170,BW185,'ANNUAL SUMMARY'!$V$9,BH165,'ANNUAL SUMMARY'!$BI$122)+SUMIFS('ANNUAL SUMMARY'!$CG$228,BW185,'ANNUAL SUMMARY'!$V$9,BH165,'ANNUAL SUMMARY'!$BI$180)+SUMIFS('ANNUAL SUMMARY'!$CG$286,BW185,'ANNUAL SUMMARY'!$V$9,BH165,'ANNUAL SUMMARY'!$BI$238)+SUMIFS('ANNUAL SUMMARY'!$CG$344,BW185,'ANNUAL SUMMARY'!$V$9,BH165,'ANNUAL SUMMARY'!$BI$296)+SUMIFS('ANNUAL SUMMARY'!$CG$402,BW185,'ANNUAL SUMMARY'!$V$9,BH165,'ANNUAL SUMMARY'!$BI$354)+SUMIFS('ANNUAL SUMMARY'!$CG$460,BW185,'ANNUAL SUMMARY'!$V$9,BH165,'ANNUAL SUMMARY'!$BI$412)+SUMIFS('ANNUAL SUMMARY'!$CG$518,BW185,'ANNUAL SUMMARY'!$V$9,BH165,'ANNUAL SUMMARY'!$BI$470)+SUMIFS('ANNUAL SUMMARY'!$CG$576,BW185,'ANNUAL SUMMARY'!$V$9,BH165,'ANNUAL SUMMARY'!$BI$528)+SUMIFS('ANNUAL SUMMARY'!$CG$634,BW185,'ANNUAL SUMMARY'!$V$9,BH165,'ANNUAL SUMMARY'!$BI$586)+SUMIFS('ANNUAL SUMMARY'!$CG$692,BW185,'ANNUAL SUMMARY'!$V$9,BH165,'ANNUAL SUMMARY'!$BI$644)+SUMIFS('ANNUAL SUMMARY'!$EF$54,BW185,'ANNUAL SUMMARY'!$V$9,BH165,'ANNUAL SUMMARY'!$DH$6)+SUMIFS('ANNUAL SUMMARY'!$EF$112,BW185,'ANNUAL SUMMARY'!$V$9,BH165,'ANNUAL SUMMARY'!$DH$64)+SUMIFS('ANNUAL SUMMARY'!$EF$170,BW185,'ANNUAL SUMMARY'!$V$9,BH165,'ANNUAL SUMMARY'!$DH$122)+SUMIFS('ANNUAL SUMMARY'!$EF$228,BW185,'ANNUAL SUMMARY'!$V$9,BH165,'ANNUAL SUMMARY'!$DH$180)+SUMIFS('ANNUAL SUMMARY'!$EF$286,BW185,'ANNUAL SUMMARY'!$V$9,BH165,'ANNUAL SUMMARY'!$DH$238)+SUMIFS('ANNUAL SUMMARY'!$EF$344,BW185,'ANNUAL SUMMARY'!$V$9,BH165,'ANNUAL SUMMARY'!$DH$296)+SUMIFS('ANNUAL SUMMARY'!$EF$402,BW185,'ANNUAL SUMMARY'!$V$9,BH165,'ANNUAL SUMMARY'!$DH$354)+SUMIFS('ANNUAL SUMMARY'!$EF$460,BW185,'ANNUAL SUMMARY'!$V$9,BH165,'ANNUAL SUMMARY'!$DH$412)+SUMIFS('ANNUAL SUMMARY'!$EF$518,BW185,'ANNUAL SUMMARY'!$V$9,BH165,'ANNUAL SUMMARY'!$DH$470)+SUMIFS('ANNUAL SUMMARY'!$EF$576,BW185,'ANNUAL SUMMARY'!$V$9,BH165,'ANNUAL SUMMARY'!$DH$528)+SUMIFS('ANNUAL SUMMARY'!$EF$634,BW185,'ANNUAL SUMMARY'!$V$9,BH165,'ANNUAL SUMMARY'!$DH$586)+SUMIFS('ANNUAL SUMMARY'!$EF$692,BW185,'ANNUAL SUMMARY'!$V$9,BH165,'ANNUAL SUMMARY'!$DH$644)+SUMIFS('ANNUAL SUMMARY'!$GC$54,BW185,'ANNUAL SUMMARY'!$V$9,BH165,'ANNUAL SUMMARY'!$FE$6)+SUMIFS('ANNUAL SUMMARY'!$GC$112,BW185,'ANNUAL SUMMARY'!$V$9,BH165,'ANNUAL SUMMARY'!$FE$64)+SUMIFS('ANNUAL SUMMARY'!$GC$170,BW185,'ANNUAL SUMMARY'!$V$9,BH165,'ANNUAL SUMMARY'!$FE$122)+SUMIFS('ANNUAL SUMMARY'!$GC$228,BW185,'ANNUAL SUMMARY'!$V$9,BH165,'ANNUAL SUMMARY'!$FE$180)+SUMIFS('ANNUAL SUMMARY'!$GC$286,BW185,'ANNUAL SUMMARY'!$V$9,BH165,'ANNUAL SUMMARY'!$FE$238)+SUMIFS('ANNUAL SUMMARY'!$GC$344,BW185,'ANNUAL SUMMARY'!$V$9,BH165,'ANNUAL SUMMARY'!$FE$296)+SUMIFS('ANNUAL SUMMARY'!$GC$402,BW185,'ANNUAL SUMMARY'!$V$9,BH165,'ANNUAL SUMMARY'!$FE$354)+SUMIFS('ANNUAL SUMMARY'!$GC$460,BW185,'ANNUAL SUMMARY'!$V$9,BH165,'ANNUAL SUMMARY'!$FE$412)+SUMIFS('ANNUAL SUMMARY'!$GC$518,BW185,'ANNUAL SUMMARY'!$V$9,BH165,'ANNUAL SUMMARY'!$FE$470)+SUMIFS('ANNUAL SUMMARY'!$GC$576,BW185,'ANNUAL SUMMARY'!$V$9,BH165,'ANNUAL SUMMARY'!$FE$528)+SUMIFS('ANNUAL SUMMARY'!$GC$634,BW185,'ANNUAL SUMMARY'!$V$9,BH165,'ANNUAL SUMMARY'!$FE$586)+SUMIFS('ANNUAL SUMMARY'!$GC$692,BW185,'ANNUAL SUMMARY'!$V$9,BH165,'ANNUAL SUMMARY'!$FE$644)</f>
        <v>0</v>
      </c>
      <c r="CG185" s="727"/>
      <c r="CH185" s="727"/>
      <c r="CI185" s="727"/>
      <c r="CJ185" s="727">
        <f>SUMIFS('ANNUAL SUMMARY'!$AN$54,BW185,'ANNUAL SUMMARY'!$V$9,BH165,'ANNUAL SUMMARY'!$L$6)+SUMIFS('ANNUAL SUMMARY'!$AN$112,BW185,'ANNUAL SUMMARY'!$V$9,BH165,'ANNUAL SUMMARY'!$L$64)+SUMIFS('ANNUAL SUMMARY'!$AN$170,BW185,'ANNUAL SUMMARY'!$V$9,BH165,'ANNUAL SUMMARY'!$L$122)+SUMIFS('ANNUAL SUMMARY'!$AN$228,BW185,'ANNUAL SUMMARY'!$V$9,BH165,'ANNUAL SUMMARY'!$L$180)+SUMIFS('ANNUAL SUMMARY'!$AN$286,BW185,'ANNUAL SUMMARY'!$V$9,BH165,'ANNUAL SUMMARY'!$L$238)+SUMIFS('ANNUAL SUMMARY'!$AN$344,BW185,'ANNUAL SUMMARY'!$V$9,BH165,'ANNUAL SUMMARY'!$L$296)+SUMIFS('ANNUAL SUMMARY'!$AN$402,BW185,'ANNUAL SUMMARY'!$V$9,BH165,'ANNUAL SUMMARY'!$L$354)+SUMIFS('ANNUAL SUMMARY'!$AN$460,BW185,'ANNUAL SUMMARY'!$V$9,BH165,'ANNUAL SUMMARY'!$L$412)+SUMIFS('ANNUAL SUMMARY'!$AN$518,BW185,'ANNUAL SUMMARY'!$V$9,BH165,'ANNUAL SUMMARY'!$L$470)+SUMIFS('ANNUAL SUMMARY'!$AN$576,BW185,'ANNUAL SUMMARY'!$V$9,BH165,'ANNUAL SUMMARY'!$L$528)+SUMIFS('ANNUAL SUMMARY'!$AN$634,BW185,'ANNUAL SUMMARY'!$V$9,BH165,'ANNUAL SUMMARY'!$L$586)+SUMIFS('ANNUAL SUMMARY'!$AN$692,BW185,'ANNUAL SUMMARY'!$V$9,BH165,'ANNUAL SUMMARY'!$L$644)+SUMIFS('ANNUAL SUMMARY'!$CK$54,BW185,'ANNUAL SUMMARY'!$V$9,BH165,'ANNUAL SUMMARY'!$BI$6)+SUMIFS('ANNUAL SUMMARY'!$CK$112,BW185,'ANNUAL SUMMARY'!$V$9,BH165,'ANNUAL SUMMARY'!$BI$64)+SUMIFS('ANNUAL SUMMARY'!$CK$170,BW185,'ANNUAL SUMMARY'!$V$9,BH165,'ANNUAL SUMMARY'!$BI$122)+SUMIFS('ANNUAL SUMMARY'!$CK$228,BW185,'ANNUAL SUMMARY'!$V$9,BH165,'ANNUAL SUMMARY'!$BI$180)+SUMIFS('ANNUAL SUMMARY'!$CK$286,BW185,'ANNUAL SUMMARY'!$V$9,BH165,'ANNUAL SUMMARY'!$BI$238)+SUMIFS('ANNUAL SUMMARY'!$CK$344,BW185,'ANNUAL SUMMARY'!$V$9,BH165,'ANNUAL SUMMARY'!$BI$296)+SUMIFS('ANNUAL SUMMARY'!$CK$402,BW185,'ANNUAL SUMMARY'!$V$9,BH165,'ANNUAL SUMMARY'!$BI$354)+SUMIFS('ANNUAL SUMMARY'!$CK$460,BW185,'ANNUAL SUMMARY'!$V$9,BH165,'ANNUAL SUMMARY'!$BI$412)+SUMIFS('ANNUAL SUMMARY'!$CK$518,BW185,'ANNUAL SUMMARY'!$V$9,BH165,'ANNUAL SUMMARY'!$BI$470)+SUMIFS('ANNUAL SUMMARY'!$CK$576,BW185,'ANNUAL SUMMARY'!$V$9,BH165,'ANNUAL SUMMARY'!$BI$528)+SUMIFS('ANNUAL SUMMARY'!$CK$634,BW185,'ANNUAL SUMMARY'!$V$9,BH165,'ANNUAL SUMMARY'!$BI$586)+SUMIFS('ANNUAL SUMMARY'!$CK$692,BW185,'ANNUAL SUMMARY'!$V$9,BH165,'ANNUAL SUMMARY'!$BI$644)+SUMIFS('ANNUAL SUMMARY'!$EJ$54,BW185,'ANNUAL SUMMARY'!$V$9,BH165,'ANNUAL SUMMARY'!$DH$6)+SUMIFS('ANNUAL SUMMARY'!$EJ$112,BW185,'ANNUAL SUMMARY'!$V$9,BH165,'ANNUAL SUMMARY'!$DH$64)+SUMIFS('ANNUAL SUMMARY'!$EJ$170,BW185,'ANNUAL SUMMARY'!$V$9,BH165,'ANNUAL SUMMARY'!$DH$122)+SUMIFS('ANNUAL SUMMARY'!$EJ$228,BW185,'ANNUAL SUMMARY'!$V$9,BH165,'ANNUAL SUMMARY'!$DH$180)+SUMIFS('ANNUAL SUMMARY'!$EJ$286,BW185,'ANNUAL SUMMARY'!$V$9,BH165,'ANNUAL SUMMARY'!$DH$238)+SUMIFS('ANNUAL SUMMARY'!$EJ$344,BW185,'ANNUAL SUMMARY'!$V$9,BH165,'ANNUAL SUMMARY'!$DH$296)+SUMIFS('ANNUAL SUMMARY'!$EJ$402,BW185,'ANNUAL SUMMARY'!$V$9,BH165,'ANNUAL SUMMARY'!$DH$354)+SUMIFS('ANNUAL SUMMARY'!$EJ$460,BW185,'ANNUAL SUMMARY'!$V$9,BH165,'ANNUAL SUMMARY'!$DH$412)+SUMIFS('ANNUAL SUMMARY'!$EJ$518,BW185,'ANNUAL SUMMARY'!$V$9,BH165,'ANNUAL SUMMARY'!$DH$470)+SUMIFS('ANNUAL SUMMARY'!$EJ$576,BW185,'ANNUAL SUMMARY'!$V$9,BH165,'ANNUAL SUMMARY'!$DH$528)+SUMIFS('ANNUAL SUMMARY'!$EJ$634,BW185,'ANNUAL SUMMARY'!$V$9,BH165,'ANNUAL SUMMARY'!$DH$586)+SUMIFS('ANNUAL SUMMARY'!$EJ$692,BW185,'ANNUAL SUMMARY'!$V$9,BH165,'ANNUAL SUMMARY'!$DH$644)+SUMIFS('ANNUAL SUMMARY'!$GG$54,BW185,'ANNUAL SUMMARY'!$V$9,BH165,'ANNUAL SUMMARY'!$FE$6)+SUMIFS('ANNUAL SUMMARY'!$GG$112,BW185,'ANNUAL SUMMARY'!$V$9,BH165,'ANNUAL SUMMARY'!$FE$64)+SUMIFS('ANNUAL SUMMARY'!$GG$170,BW185,'ANNUAL SUMMARY'!$V$9,BH165,'ANNUAL SUMMARY'!$FE$122)+SUMIFS('ANNUAL SUMMARY'!$GG$228,BW185,'ANNUAL SUMMARY'!$V$9,BH165,'ANNUAL SUMMARY'!$FE$180)+SUMIFS('ANNUAL SUMMARY'!$GG$286,BW185,'ANNUAL SUMMARY'!$V$9,BH165,'ANNUAL SUMMARY'!$FE$238)+SUMIFS('ANNUAL SUMMARY'!$GG$344,BW185,'ANNUAL SUMMARY'!$V$9,BH165,'ANNUAL SUMMARY'!$FE$296)+SUMIFS('ANNUAL SUMMARY'!$GG$402,BW185,'ANNUAL SUMMARY'!$V$9,BH165,'ANNUAL SUMMARY'!$FE$354)+SUMIFS('ANNUAL SUMMARY'!$GG$460,BW185,'ANNUAL SUMMARY'!$V$9,BH165,'ANNUAL SUMMARY'!$FE$412)+SUMIFS('ANNUAL SUMMARY'!$GG$518,BW185,'ANNUAL SUMMARY'!$V$9,BH165,'ANNUAL SUMMARY'!$FE$470)+SUMIFS('ANNUAL SUMMARY'!$GG$576,BW185,'ANNUAL SUMMARY'!$V$9,BH165,'ANNUAL SUMMARY'!$FE$528)+SUMIFS('ANNUAL SUMMARY'!$GG$634,BW185,'ANNUAL SUMMARY'!$V$9,BH165,'ANNUAL SUMMARY'!$FE$586)+SUMIFS('ANNUAL SUMMARY'!$GG$692,BW185,'ANNUAL SUMMARY'!$V$9,BH165,'ANNUAL SUMMARY'!$FE$644)</f>
        <v>0</v>
      </c>
      <c r="CK185" s="727"/>
      <c r="CL185" s="727"/>
      <c r="CM185" s="727"/>
      <c r="CN185" s="728">
        <f>SUMIFS('ANNUAL SUMMARY'!$AR$54,BW185,'ANNUAL SUMMARY'!$V$9,BH165,'ANNUAL SUMMARY'!$L$6)+SUMIFS('ANNUAL SUMMARY'!$AR$112,BW185,'ANNUAL SUMMARY'!$V$9,BH165,'ANNUAL SUMMARY'!$L$64)+SUMIFS('ANNUAL SUMMARY'!$AR$170,BW185,'ANNUAL SUMMARY'!$V$9,BH165,'ANNUAL SUMMARY'!$L$122)+SUMIFS('ANNUAL SUMMARY'!$AR$228,BW185,'ANNUAL SUMMARY'!$V$9,BH165,'ANNUAL SUMMARY'!$L$180)+SUMIFS('ANNUAL SUMMARY'!$AR$286,BW185,'ANNUAL SUMMARY'!$V$9,BH165,'ANNUAL SUMMARY'!$L$238)+SUMIFS('ANNUAL SUMMARY'!$AR$344,BW185,'ANNUAL SUMMARY'!$V$9,BH165,'ANNUAL SUMMARY'!$L$296)+SUMIFS('ANNUAL SUMMARY'!$AR$402,BW185,'ANNUAL SUMMARY'!$V$9,BH165,'ANNUAL SUMMARY'!$L$354)+SUMIFS('ANNUAL SUMMARY'!$AR$460,BW185,'ANNUAL SUMMARY'!$V$9,BH165,'ANNUAL SUMMARY'!$L$412)+SUMIFS('ANNUAL SUMMARY'!$AR$518,BW185,'ANNUAL SUMMARY'!$V$9,BH165,'ANNUAL SUMMARY'!$L$470)+SUMIFS('ANNUAL SUMMARY'!$AR$576,BW185,'ANNUAL SUMMARY'!$V$9,BH165,'ANNUAL SUMMARY'!$L$528)+SUMIFS('ANNUAL SUMMARY'!$AR$634,BW185,'ANNUAL SUMMARY'!$V$9,BH165,'ANNUAL SUMMARY'!$L$586)+SUMIFS('ANNUAL SUMMARY'!$AR$692,BW185,'ANNUAL SUMMARY'!$V$9,BH165,'ANNUAL SUMMARY'!$L$644)+SUMIFS('ANNUAL SUMMARY'!$CO$54,BW185,'ANNUAL SUMMARY'!$V$9,BH165,'ANNUAL SUMMARY'!$BI$6)+SUMIFS('ANNUAL SUMMARY'!$CO$112,BW185,'ANNUAL SUMMARY'!$V$9,BH165,'ANNUAL SUMMARY'!$BI$64)+SUMIFS('ANNUAL SUMMARY'!$CO$170,BW185,'ANNUAL SUMMARY'!$V$9,BH165,'ANNUAL SUMMARY'!$BI$122)+SUMIFS('ANNUAL SUMMARY'!$CO$228,BW185,'ANNUAL SUMMARY'!$V$9,BH165,'ANNUAL SUMMARY'!$BI$180)+SUMIFS('ANNUAL SUMMARY'!$CO$286,BW185,'ANNUAL SUMMARY'!$V$9,BH165,'ANNUAL SUMMARY'!$BI$238)+SUMIFS('ANNUAL SUMMARY'!$CO$344,BW185,'ANNUAL SUMMARY'!$V$9,BH165,'ANNUAL SUMMARY'!$BI$296)+SUMIFS('ANNUAL SUMMARY'!$CO$402,BW185,'ANNUAL SUMMARY'!$V$9,BH165,'ANNUAL SUMMARY'!$BI$354)+SUMIFS('ANNUAL SUMMARY'!$CO$460,BW185,'ANNUAL SUMMARY'!$V$9,BH165,'ANNUAL SUMMARY'!$BI$412)+SUMIFS('ANNUAL SUMMARY'!$CO$518,BW185,'ANNUAL SUMMARY'!$V$9,BH165,'ANNUAL SUMMARY'!$BI$470)+SUMIFS('ANNUAL SUMMARY'!$CO$576,BW185,'ANNUAL SUMMARY'!$V$9,BH165,'ANNUAL SUMMARY'!$BI$528)+SUMIFS('ANNUAL SUMMARY'!$CO$634,BW185,'ANNUAL SUMMARY'!$V$9,BH165,'ANNUAL SUMMARY'!$BI$586)+SUMIFS('ANNUAL SUMMARY'!$CO$692,BW185,'ANNUAL SUMMARY'!$V$9,BH165,'ANNUAL SUMMARY'!$BI$644)+SUMIFS('ANNUAL SUMMARY'!$EN$54,BW185,'ANNUAL SUMMARY'!$V$9,BH165,'ANNUAL SUMMARY'!$DH$6)+SUMIFS('ANNUAL SUMMARY'!$EN$112,BW185,'ANNUAL SUMMARY'!$V$9,BH165,'ANNUAL SUMMARY'!$DH$64)+SUMIFS('ANNUAL SUMMARY'!$EN$170,BW185,'ANNUAL SUMMARY'!$V$9,BH165,'ANNUAL SUMMARY'!$DH$122)+SUMIFS('ANNUAL SUMMARY'!$EN$228,BW185,'ANNUAL SUMMARY'!$V$9,BH165,'ANNUAL SUMMARY'!$DH$180)+SUMIFS('ANNUAL SUMMARY'!$EN$286,BW185,'ANNUAL SUMMARY'!$V$9,BH165,'ANNUAL SUMMARY'!$DH$238)+SUMIFS('ANNUAL SUMMARY'!$EN$344,BW185,'ANNUAL SUMMARY'!$V$9,BH165,'ANNUAL SUMMARY'!$DH$296)+SUMIFS('ANNUAL SUMMARY'!$EN$402,BW185,'ANNUAL SUMMARY'!$V$9,BH165,'ANNUAL SUMMARY'!$DH$354)+SUMIFS('ANNUAL SUMMARY'!$EN$460,BW185,'ANNUAL SUMMARY'!$V$9,BH165,'ANNUAL SUMMARY'!$DH$412)+SUMIFS('ANNUAL SUMMARY'!$EN$518,BW185,'ANNUAL SUMMARY'!$V$9,BH165,'ANNUAL SUMMARY'!$DH$470)+SUMIFS('ANNUAL SUMMARY'!$EN$576,BW185,'ANNUAL SUMMARY'!$V$9,BH165,'ANNUAL SUMMARY'!$DH$528)+SUMIFS('ANNUAL SUMMARY'!$EN$634,BW185,'ANNUAL SUMMARY'!$V$9,BH165,'ANNUAL SUMMARY'!$DH$586)+SUMIFS('ANNUAL SUMMARY'!$EN$692,BW185,'ANNUAL SUMMARY'!$V$9,BH165,'ANNUAL SUMMARY'!$DH$644)+SUMIFS('ANNUAL SUMMARY'!$GK$54,BW185,'ANNUAL SUMMARY'!$V$9,BH165,'ANNUAL SUMMARY'!$FE$6)+SUMIFS('ANNUAL SUMMARY'!$GK$112,BW185,'ANNUAL SUMMARY'!$V$9,BH165,'ANNUAL SUMMARY'!$FE$64)+SUMIFS('ANNUAL SUMMARY'!$GK$170,BW185,'ANNUAL SUMMARY'!$V$9,BH165,'ANNUAL SUMMARY'!$FE$122)+SUMIFS('ANNUAL SUMMARY'!$GK$228,BW185,'ANNUAL SUMMARY'!$V$9,BH165,'ANNUAL SUMMARY'!$FE$180)+SUMIFS('ANNUAL SUMMARY'!$GK$286,BW185,'ANNUAL SUMMARY'!$V$9,BH165,'ANNUAL SUMMARY'!$FE$238)+SUMIFS('ANNUAL SUMMARY'!$GK$344,BW185,'ANNUAL SUMMARY'!$V$9,BH165,'ANNUAL SUMMARY'!$FE$296)+SUMIFS('ANNUAL SUMMARY'!$GK$402,BW185,'ANNUAL SUMMARY'!$V$9,BH165,'ANNUAL SUMMARY'!$FE$354)+SUMIFS('ANNUAL SUMMARY'!$GK$460,BW185,'ANNUAL SUMMARY'!$V$9,BH165,'ANNUAL SUMMARY'!$FE$412)+SUMIFS('ANNUAL SUMMARY'!$GK$518,BW185,'ANNUAL SUMMARY'!$V$9,BH165,'ANNUAL SUMMARY'!$FE$470)+SUMIFS('ANNUAL SUMMARY'!$GK$576,BW185,'ANNUAL SUMMARY'!$V$9,BH165,'ANNUAL SUMMARY'!$FE$528)+SUMIFS('ANNUAL SUMMARY'!$GK$634,BW185,'ANNUAL SUMMARY'!$V$9,BH165,'ANNUAL SUMMARY'!$FE$586)+SUMIFS('ANNUAL SUMMARY'!$GK$692,BW185,'ANNUAL SUMMARY'!$V$9,BH165,'ANNUAL SUMMARY'!$FE$644)</f>
        <v>0</v>
      </c>
      <c r="CO185" s="728"/>
      <c r="CP185" s="728"/>
      <c r="CQ185" s="728">
        <f>SUMIFS('ANNUAL SUMMARY'!$AU$54,BW185,'ANNUAL SUMMARY'!$V$9,BH165,'ANNUAL SUMMARY'!$L$6)+SUMIFS('ANNUAL SUMMARY'!$AU$112,BW185,'ANNUAL SUMMARY'!$V$9,BH165,'ANNUAL SUMMARY'!$L$64)+SUMIFS('ANNUAL SUMMARY'!$AU$170,BW185,'ANNUAL SUMMARY'!$V$9,BH165,'ANNUAL SUMMARY'!$L$122)+SUMIFS('ANNUAL SUMMARY'!$AU$228,BW185,'ANNUAL SUMMARY'!$V$9,BH165,'ANNUAL SUMMARY'!$L$180)+SUMIFS('ANNUAL SUMMARY'!$AU$286,BW185,'ANNUAL SUMMARY'!$V$9,BH165,'ANNUAL SUMMARY'!$L$238)+SUMIFS('ANNUAL SUMMARY'!$AU$344,BW185,'ANNUAL SUMMARY'!$V$9,BH165,'ANNUAL SUMMARY'!$L$296)+SUMIFS('ANNUAL SUMMARY'!$AU$402,BW185,'ANNUAL SUMMARY'!$V$9,BH165,'ANNUAL SUMMARY'!$L$354)+SUMIFS('ANNUAL SUMMARY'!$AU$460,BW185,'ANNUAL SUMMARY'!$V$9,BH165,'ANNUAL SUMMARY'!$L$412)+SUMIFS('ANNUAL SUMMARY'!$AU$518,BW185,'ANNUAL SUMMARY'!$V$9,BH165,'ANNUAL SUMMARY'!$L$470)+SUMIFS('ANNUAL SUMMARY'!$AU$576,BW185,'ANNUAL SUMMARY'!$V$9,BH165,'ANNUAL SUMMARY'!$L$528)+SUMIFS('ANNUAL SUMMARY'!$AU$634,BW185,'ANNUAL SUMMARY'!$V$9,BH165,'ANNUAL SUMMARY'!$L$586)+SUMIFS('ANNUAL SUMMARY'!$AU$692,BW185,'ANNUAL SUMMARY'!$V$9,BH165,'ANNUAL SUMMARY'!$L$644)+SUMIFS('ANNUAL SUMMARY'!$CR$54,BW185,'ANNUAL SUMMARY'!$V$9,BH165,'ANNUAL SUMMARY'!$BI$6)+SUMIFS('ANNUAL SUMMARY'!$CR$112,BW185,'ANNUAL SUMMARY'!$V$9,BH165,'ANNUAL SUMMARY'!$BI$64)+SUMIFS('ANNUAL SUMMARY'!$CR$170,BW185,'ANNUAL SUMMARY'!$V$9,BH165,'ANNUAL SUMMARY'!$BI$122)+SUMIFS('ANNUAL SUMMARY'!$CR$228,BW185,'ANNUAL SUMMARY'!$V$9,BH165,'ANNUAL SUMMARY'!$BI$180)+SUMIFS('ANNUAL SUMMARY'!$CR$286,BW185,'ANNUAL SUMMARY'!$V$9,BH165,'ANNUAL SUMMARY'!$BI$238)+SUMIFS('ANNUAL SUMMARY'!$CR$344,BW185,'ANNUAL SUMMARY'!$V$9,BH165,'ANNUAL SUMMARY'!$BI$296)+SUMIFS('ANNUAL SUMMARY'!$CR$402,BW185,'ANNUAL SUMMARY'!$V$9,BH165,'ANNUAL SUMMARY'!$BI$354)+SUMIFS('ANNUAL SUMMARY'!$CR$460,BW185,'ANNUAL SUMMARY'!$V$9,BH165,'ANNUAL SUMMARY'!$BI$412)+SUMIFS('ANNUAL SUMMARY'!$CR$518,BW185,'ANNUAL SUMMARY'!$V$9,BH165,'ANNUAL SUMMARY'!$BI$470)+SUMIFS('ANNUAL SUMMARY'!$CR$576,BW185,'ANNUAL SUMMARY'!$V$9,BH165,'ANNUAL SUMMARY'!$BI$528)+SUMIFS('ANNUAL SUMMARY'!$CR$634,BW185,'ANNUAL SUMMARY'!$V$9,BH165,'ANNUAL SUMMARY'!$BI$586)+SUMIFS('ANNUAL SUMMARY'!$CR$692,BW185,'ANNUAL SUMMARY'!$V$9,BH165,'ANNUAL SUMMARY'!$BI$644)+SUMIFS('ANNUAL SUMMARY'!$EQ$54,BW185,'ANNUAL SUMMARY'!$V$9,BH165,'ANNUAL SUMMARY'!$DH$6)+SUMIFS('ANNUAL SUMMARY'!$EQ$112,BW185,'ANNUAL SUMMARY'!$V$9,BH165,'ANNUAL SUMMARY'!$DH$64)+SUMIFS('ANNUAL SUMMARY'!$EQ$170,BW185,'ANNUAL SUMMARY'!$V$9,BH165,'ANNUAL SUMMARY'!$DH$122)+SUMIFS('ANNUAL SUMMARY'!$EQ$228,BW185,'ANNUAL SUMMARY'!$V$9,BH165,'ANNUAL SUMMARY'!$DH$180)+SUMIFS('ANNUAL SUMMARY'!$EQ$286,BW185,'ANNUAL SUMMARY'!$V$9,BH165,'ANNUAL SUMMARY'!$DH$238)+SUMIFS('ANNUAL SUMMARY'!$EQ$344,BW185,'ANNUAL SUMMARY'!$V$9,BH165,'ANNUAL SUMMARY'!$DH$296)+SUMIFS('ANNUAL SUMMARY'!$EQ$402,BW185,'ANNUAL SUMMARY'!$V$9,BH165,'ANNUAL SUMMARY'!$DH$354)+SUMIFS('ANNUAL SUMMARY'!$EQ$460,BW185,'ANNUAL SUMMARY'!$V$9,BH165,'ANNUAL SUMMARY'!$DH$412)+SUMIFS('ANNUAL SUMMARY'!$EQ$518,BW185,'ANNUAL SUMMARY'!$V$9,BH165,'ANNUAL SUMMARY'!$DH$470)+SUMIFS('ANNUAL SUMMARY'!$EQ$576,BW185,'ANNUAL SUMMARY'!$V$9,BH165,'ANNUAL SUMMARY'!$DH$528)+SUMIFS('ANNUAL SUMMARY'!$EQ$634,BW185,'ANNUAL SUMMARY'!$V$9,BH165,'ANNUAL SUMMARY'!$DH$586)+SUMIFS('ANNUAL SUMMARY'!$EQ$692,BW185,'ANNUAL SUMMARY'!$V$9,BH165,'ANNUAL SUMMARY'!$DH$644)+SUMIFS('ANNUAL SUMMARY'!$GN$54,BW185,'ANNUAL SUMMARY'!$V$9,BH165,'ANNUAL SUMMARY'!$FE$6)+SUMIFS('ANNUAL SUMMARY'!$GN$112,BW185,'ANNUAL SUMMARY'!$V$9,BH165,'ANNUAL SUMMARY'!$FE$64)+SUMIFS('ANNUAL SUMMARY'!$GN$170,BW185,'ANNUAL SUMMARY'!$V$9,BH165,'ANNUAL SUMMARY'!$FE$122)+SUMIFS('ANNUAL SUMMARY'!$GN$228,BW185,'ANNUAL SUMMARY'!$V$9,BH165,'ANNUAL SUMMARY'!$FE$180)+SUMIFS('ANNUAL SUMMARY'!$GN$286,BW185,'ANNUAL SUMMARY'!$V$9,BH165,'ANNUAL SUMMARY'!$FE$238)+SUMIFS('ANNUAL SUMMARY'!$GN$344,BW185,'ANNUAL SUMMARY'!$V$9,BH165,'ANNUAL SUMMARY'!$FE$296)+SUMIFS('ANNUAL SUMMARY'!$GN$402,BW185,'ANNUAL SUMMARY'!$V$9,BH165,'ANNUAL SUMMARY'!$FE$354)+SUMIFS('ANNUAL SUMMARY'!$GN$460,BW185,'ANNUAL SUMMARY'!$V$9,BH165,'ANNUAL SUMMARY'!$FE$412)+SUMIFS('ANNUAL SUMMARY'!$GN$518,BW185,'ANNUAL SUMMARY'!$V$9,BH165,'ANNUAL SUMMARY'!$FE$470)+SUMIFS('ANNUAL SUMMARY'!$GN$576,BW185,'ANNUAL SUMMARY'!$V$9,BH165,'ANNUAL SUMMARY'!$FE$528)+SUMIFS('ANNUAL SUMMARY'!$GN$634,BW185,'ANNUAL SUMMARY'!$V$9,BH165,'ANNUAL SUMMARY'!$FE$586)+SUMIFS('ANNUAL SUMMARY'!$GN$692,BW185,'ANNUAL SUMMARY'!$V$9,BH165,'ANNUAL SUMMARY'!$FE$644)</f>
        <v>0</v>
      </c>
      <c r="CR185" s="728"/>
      <c r="CS185" s="728"/>
      <c r="CT185" s="1263"/>
      <c r="CU185" s="1250"/>
      <c r="CV185" s="154"/>
      <c r="CW185" s="798" t="str">
        <f>'ANNUAL SUMMARY'!$C$30</f>
        <v>SIC</v>
      </c>
      <c r="CX185" s="730"/>
      <c r="CY185" s="730"/>
      <c r="CZ185" s="730"/>
      <c r="DA185" s="792">
        <f>SUMIF('ANNUAL SUMMARY'!$FE$622,DF165,'ANNUAL SUMMARY'!$FA$646)+SUMIF('ANNUAL SUMMARY'!$DH$622,DF165,'ANNUAL SUMMARY'!$DD$646)+SUMIF('ANNUAL SUMMARY'!$BI$622,DF165,'ANNUAL SUMMARY'!$BE$646)+SUMIF('ANNUAL SUMMARY'!$L$622,DF165,'ANNUAL SUMMARY'!$H$646)+SUMIF('ANNUAL SUMMARY'!$FE$566,DF165,'ANNUAL SUMMARY'!$FA$590)+SUMIF('ANNUAL SUMMARY'!$DH$566,DF165,'ANNUAL SUMMARY'!$DD$590)+SUMIF('ANNUAL SUMMARY'!$BI$566,DF165,'ANNUAL SUMMARY'!$BE$590)+SUMIF('ANNUAL SUMMARY'!$L$566,DF165,'ANNUAL SUMMARY'!$H$590)+SUMIF('ANNUAL SUMMARY'!$FE$510,DF165,'ANNUAL SUMMARY'!$FA$534)+SUMIF('ANNUAL SUMMARY'!$DH$510,DF165,'ANNUAL SUMMARY'!$DD$534)+SUMIF('ANNUAL SUMMARY'!$BI$510,DF165,'ANNUAL SUMMARY'!$BE$534)+SUMIF('ANNUAL SUMMARY'!$L$510,DF165,'ANNUAL SUMMARY'!$H$534)+SUMIF('ANNUAL SUMMARY'!$FE$454,DF165,'ANNUAL SUMMARY'!$FA$478)+SUMIF('ANNUAL SUMMARY'!$DH$454,DF165,'ANNUAL SUMMARY'!$DD$478)+SUMIF('ANNUAL SUMMARY'!$BI$454,DF165,'ANNUAL SUMMARY'!$BE$478)+SUMIF('ANNUAL SUMMARY'!$L$454,DF165,'ANNUAL SUMMARY'!$H$478)+SUMIF('ANNUAL SUMMARY'!$FE$398,DF165,'ANNUAL SUMMARY'!$FA$422)+SUMIF('ANNUAL SUMMARY'!$DH$398,DF165,'ANNUAL SUMMARY'!$DD$422)+SUMIF('ANNUAL SUMMARY'!$BI$398,DF165,'ANNUAL SUMMARY'!$BE$422)+SUMIF('ANNUAL SUMMARY'!$L$398,DF165,'ANNUAL SUMMARY'!$H$422)+SUMIF('ANNUAL SUMMARY'!$FE$342,DF165,'ANNUAL SUMMARY'!$FA$366)+SUMIF('ANNUAL SUMMARY'!$DH$342,DF165,'ANNUAL SUMMARY'!$DD$366)+SUMIF('ANNUAL SUMMARY'!$BI$342,DF165,'ANNUAL SUMMARY'!$BE$366)+SUMIF('ANNUAL SUMMARY'!$L$342,DF165,'ANNUAL SUMMARY'!$H$366)+SUMIF('ANNUAL SUMMARY'!$FE$286,DF165,'ANNUAL SUMMARY'!$FA$310)+SUMIF('ANNUAL SUMMARY'!$DH$286,DF165,'ANNUAL SUMMARY'!$DD$310)+SUMIF('ANNUAL SUMMARY'!$BI$286,DF165,'ANNUAL SUMMARY'!$BE$310)+SUMIF('ANNUAL SUMMARY'!$L$286,DF165,'ANNUAL SUMMARY'!$H$310)+SUMIF('ANNUAL SUMMARY'!$FE$230,DF165,'ANNUAL SUMMARY'!$FA$254)+SUMIF('ANNUAL SUMMARY'!$DH$230,DF165,'ANNUAL SUMMARY'!$DD$254)+SUMIF('ANNUAL SUMMARY'!$BI$230,DF165,'ANNUAL SUMMARY'!$BE$254)+SUMIF('ANNUAL SUMMARY'!$L$230,DF165,'ANNUAL SUMMARY'!$H$254)+SUMIF('ANNUAL SUMMARY'!$FE$174,DF165,'ANNUAL SUMMARY'!$FA$198)+SUMIF('ANNUAL SUMMARY'!$DH$174,DF165,'ANNUAL SUMMARY'!$DD$198)+SUMIF('ANNUAL SUMMARY'!$BI$174,DF165,'ANNUAL SUMMARY'!$BE$198)+SUMIF('ANNUAL SUMMARY'!$L$174,DF165,'ANNUAL SUMMARY'!$H$198)+SUMIF('ANNUAL SUMMARY'!$FE$118,DF165,'ANNUAL SUMMARY'!$FA$142)+SUMIF('ANNUAL SUMMARY'!$DH$118,DF165,'ANNUAL SUMMARY'!$DD$142)+SUMIF('ANNUAL SUMMARY'!$BI$118,DF165,'ANNUAL SUMMARY'!$BE$142)+SUMIF('ANNUAL SUMMARY'!$L$118,DF165,'ANNUAL SUMMARY'!$H$142)+SUMIF('ANNUAL SUMMARY'!$FE$62,DF165,'ANNUAL SUMMARY'!$FA$86)+SUMIF('ANNUAL SUMMARY'!$DH$62,DF165,'ANNUAL SUMMARY'!$DD$86)+SUMIF('ANNUAL SUMMARY'!$BI$62,DF165,'ANNUAL SUMMARY'!$BE$86)+SUMIF('ANNUAL SUMMARY'!$L$62,DF165,'ANNUAL SUMMARY'!$H$86)+SUMIF('ANNUAL SUMMARY'!$FE$6,DF165,'ANNUAL SUMMARY'!$FA$30)+SUMIF('ANNUAL SUMMARY'!$DH$6,DF165,'ANNUAL SUMMARY'!$DD$30)+SUMIF('ANNUAL SUMMARY'!$BI$6,DF165,'ANNUAL SUMMARY'!$BE$30)+SUMIF('ANNUAL SUMMARY'!$L$6,DF165,'ANNUAL SUMMARY'!$H$30)+SUMIF('PREVIOUS LOGS'!$K$6,DF165,'PREVIOUS LOGS'!$F$26)+SUMIF('PREVIOUS LOGS'!$K$59,$K$6,'PREVIOUS LOGS'!$F$79)+SUMIF('PREVIOUS LOGS'!$K$112,DF165,'PREVIOUS LOGS'!$F$132)+SUMIF('PREVIOUS LOGS'!$K$165,DF165,'PREVIOUS LOGS'!$F$185)+SUMIF('PREVIOUS LOGS'!$K$218,DF165,'PREVIOUS LOGS'!$F$238)+SUMIF('PREVIOUS LOGS'!$K$271,DF165,'PREVIOUS LOGS'!$F$291)+SUMIF('PREVIOUS LOGS'!$K$324,DF165,'PREVIOUS LOGS'!$F$344)+SUMIF('PREVIOUS LOGS'!$BH$6,DF165,'PREVIOUS LOGS'!$BD$26)+SUMIF('PREVIOUS LOGS'!$BH$59,$K$6,'PREVIOUS LOGS'!$BD$79)+SUMIF('PREVIOUS LOGS'!$BH$112,DF165,'PREVIOUS LOGS'!$BD$132)+SUMIF('PREVIOUS LOGS'!$BH$165,DF165,'PREVIOUS LOGS'!$BD$185)+SUMIF('PREVIOUS LOGS'!$BH$218,DF165,'PREVIOUS LOGS'!$BD$238)+SUMIF('PREVIOUS LOGS'!$BH$271,DF165,'PREVIOUS LOGS'!$BD$291)+SUMIF('PREVIOUS LOGS'!$BH$324,DF165,'PREVIOUS LOGS'!$BD$344)+SUMIF('PREVIOUS LOGS'!$DF$6,DF165,'PREVIOUS LOGS'!$DB$26)+SUMIF('PREVIOUS LOGS'!$DF$59,$K$6,'PREVIOUS LOGS'!$DB$79)+SUMIF('PREVIOUS LOGS'!$DF$112,DF165,'PREVIOUS LOGS'!$DB$132)+SUMIF('PREVIOUS LOGS'!$DF$165,DF165,'PREVIOUS LOGS'!$DB$185)+SUMIF('PREVIOUS LOGS'!$DF$218,DF165,'PREVIOUS LOGS'!$DB$238)+SUMIF('PREVIOUS LOGS'!$DF$271,DF165,'PREVIOUS LOGS'!$DB$291)+SUMIF('PREVIOUS LOGS'!$DF$324,DF165,'PREVIOUS LOGS'!$DB$344)+SUMIF('PREVIOUS LOGS'!$FC$6,DF165,'PREVIOUS LOGS'!$EY$26)+SUMIF('PREVIOUS LOGS'!$FC$59,$K$6,'PREVIOUS LOGS'!$EY$79)+SUMIF('PREVIOUS LOGS'!$FC$112,DF165,'PREVIOUS LOGS'!$EY$132)+SUMIF('PREVIOUS LOGS'!$FC$165,DF165,'PREVIOUS LOGS'!$EY$185)+SUMIF('PREVIOUS LOGS'!$FC$218,DF165,'PREVIOUS LOGS'!$EY$238)+SUMIF('PREVIOUS LOGS'!$FC$271,DF165,'PREVIOUS LOGS'!$EY$291)+SUMIF('PREVIOUS LOGS'!$FC$324,DF165,'PREVIOUS LOGS'!$EY$344)</f>
        <v>0</v>
      </c>
      <c r="DB185" s="793"/>
      <c r="DC185" s="793"/>
      <c r="DD185" s="793"/>
      <c r="DE185" s="793"/>
      <c r="DF185" s="793"/>
      <c r="DG185" s="794"/>
      <c r="DH185" s="643"/>
      <c r="DI185" s="729" t="str">
        <f>'ANNUAL SUMMARY'!$O$30</f>
        <v>NIGHT</v>
      </c>
      <c r="DJ185" s="730"/>
      <c r="DK185" s="730"/>
      <c r="DL185" s="730"/>
      <c r="DM185" s="731"/>
      <c r="DN185" s="735">
        <f>SUMIF('ANNUAL SUMMARY'!$FE$622,DF165,'ANNUAL SUMMARY'!$FM$646)+SUMIF('ANNUAL SUMMARY'!$DH$622,DF165,'ANNUAL SUMMARY'!$DP$646)+SUMIF('ANNUAL SUMMARY'!$BI$622,DF165,'ANNUAL SUMMARY'!$BQ$646)+SUMIF('ANNUAL SUMMARY'!$L$622,DF165,'ANNUAL SUMMARY'!$T$646)+SUMIF('ANNUAL SUMMARY'!$FE$566,DF165,'ANNUAL SUMMARY'!$FM$590)+SUMIF('ANNUAL SUMMARY'!$DH$566,DF165,'ANNUAL SUMMARY'!$DP$590)+SUMIF('ANNUAL SUMMARY'!$BI$566,DF165,'ANNUAL SUMMARY'!$BQ$590)+SUMIF('ANNUAL SUMMARY'!$L$566,DF165,'ANNUAL SUMMARY'!$T$590)+SUMIF('ANNUAL SUMMARY'!$FE$510,DF165,'ANNUAL SUMMARY'!$FM$534)+SUMIF('ANNUAL SUMMARY'!$DH$510,DF165,'ANNUAL SUMMARY'!$DP$534)+SUMIF('ANNUAL SUMMARY'!$BI$510,DF165,'ANNUAL SUMMARY'!$BQ$534)+SUMIF('ANNUAL SUMMARY'!$L$510,DF165,'ANNUAL SUMMARY'!$T$534)+SUMIF('ANNUAL SUMMARY'!$FE$454,DF165,'ANNUAL SUMMARY'!$FM$478)+SUMIF('ANNUAL SUMMARY'!$DH$454,DF165,'ANNUAL SUMMARY'!$DP$478)+SUMIF('ANNUAL SUMMARY'!$BI$454,DF165,'ANNUAL SUMMARY'!$BQ$478)+SUMIF('ANNUAL SUMMARY'!$L$454,DF165,'ANNUAL SUMMARY'!$T$478)+SUMIF('ANNUAL SUMMARY'!$FE$398,DF165,'ANNUAL SUMMARY'!$FM$422)+SUMIF('ANNUAL SUMMARY'!$DH$398,DF165,'ANNUAL SUMMARY'!$DP$422)+SUMIF('ANNUAL SUMMARY'!$BI$398,DF165,'ANNUAL SUMMARY'!$BQ$422)+SUMIF('ANNUAL SUMMARY'!$L$398,DF165,'ANNUAL SUMMARY'!$T$422)+SUMIF('ANNUAL SUMMARY'!$FE$342,DF165,'ANNUAL SUMMARY'!$FM$366)+SUMIF('ANNUAL SUMMARY'!$DH$342,DF165,'ANNUAL SUMMARY'!$DP$366)+SUMIF('ANNUAL SUMMARY'!$BI$342,DF165,'ANNUAL SUMMARY'!$BQ$366)+SUMIF('ANNUAL SUMMARY'!$L$342,DF165,'ANNUAL SUMMARY'!$T$366)+SUMIF('ANNUAL SUMMARY'!$FE$286,DF165,'ANNUAL SUMMARY'!$FM$310)+SUMIF('ANNUAL SUMMARY'!$DH$286,DF165,'ANNUAL SUMMARY'!$DP$310)+SUMIF('ANNUAL SUMMARY'!$BI$286,DF165,'ANNUAL SUMMARY'!$BQ$310)+SUMIF('ANNUAL SUMMARY'!$L$286,DF165,'ANNUAL SUMMARY'!$T$310)+SUMIF('ANNUAL SUMMARY'!$FE$230,DF165,'ANNUAL SUMMARY'!$FM$254)+SUMIF('ANNUAL SUMMARY'!$DH$230,DF165,'ANNUAL SUMMARY'!$DP$254)+SUMIF('ANNUAL SUMMARY'!$BI$230,DF165,'ANNUAL SUMMARY'!$BQ$254)+SUMIF('ANNUAL SUMMARY'!$L$230,DF165,'ANNUAL SUMMARY'!$T$254)+SUMIF('ANNUAL SUMMARY'!$FE$174,DF165,'ANNUAL SUMMARY'!$FM$198)+SUMIF('ANNUAL SUMMARY'!$DH$174,DF165,'ANNUAL SUMMARY'!$DP$198)+SUMIF('ANNUAL SUMMARY'!$BI$174,DF165,'ANNUAL SUMMARY'!$BQ$198)+SUMIF('ANNUAL SUMMARY'!$L$174,DF165,'ANNUAL SUMMARY'!$T$198)+SUMIF('ANNUAL SUMMARY'!$FE$118,DF165,'ANNUAL SUMMARY'!$FM$142)+SUMIF('ANNUAL SUMMARY'!$DH$118,DF165,'ANNUAL SUMMARY'!$DP$142)+SUMIF('ANNUAL SUMMARY'!$BI$118,DF165,'ANNUAL SUMMARY'!$BQ$142)+SUMIF('ANNUAL SUMMARY'!$L$118,DF165,'ANNUAL SUMMARY'!$T$142)+SUMIF('ANNUAL SUMMARY'!$FE$62,DF165,'ANNUAL SUMMARY'!$FM$86)+SUMIF('ANNUAL SUMMARY'!$DH$62,DF165,'ANNUAL SUMMARY'!$DP$86)+SUMIF('ANNUAL SUMMARY'!$BI$62,DF165,'ANNUAL SUMMARY'!$BQ$86)+SUMIF('ANNUAL SUMMARY'!$L$62,DF165,'ANNUAL SUMMARY'!$T$86)+SUMIF('ANNUAL SUMMARY'!$FE$6,DF165,'ANNUAL SUMMARY'!$FM$30)+SUMIF('ANNUAL SUMMARY'!$DH$6,DF165,'ANNUAL SUMMARY'!$DP$30)+SUMIF('ANNUAL SUMMARY'!$BI$6,DF165,'ANNUAL SUMMARY'!$BQ$30)+SUMIF('ANNUAL SUMMARY'!$L$6,DF165,'ANNUAL SUMMARY'!$T$30)+SUMIF('PREVIOUS LOGS'!$K$6,DF165,'PREVIOUS LOGS'!$S$26)+SUMIF('PREVIOUS LOGS'!$K$59,$K$6,'PREVIOUS LOGS'!$S$79)+SUMIF('PREVIOUS LOGS'!$K$112,DF165,'PREVIOUS LOGS'!$S$132)+SUMIF('PREVIOUS LOGS'!$K$165,DF165,'PREVIOUS LOGS'!$S$185)+SUMIF('PREVIOUS LOGS'!$K$218,DF165,'PREVIOUS LOGS'!$S$238)+SUMIF('PREVIOUS LOGS'!$K$271,DF165,'PREVIOUS LOGS'!$S$291)+SUMIF('PREVIOUS LOGS'!$K$324,DF165,'PREVIOUS LOGS'!$S$344)+SUMIF('PREVIOUS LOGS'!$BH$6,DF165,'PREVIOUS LOGS'!$BP$26)+SUMIF('PREVIOUS LOGS'!$BH$59,$K$6,'PREVIOUS LOGS'!$BP$79)+SUMIF('PREVIOUS LOGS'!$BH$112,DF165,'PREVIOUS LOGS'!$BP$132)+SUMIF('PREVIOUS LOGS'!$BH$165,DF165,'PREVIOUS LOGS'!$BP$185)+SUMIF('PREVIOUS LOGS'!$BH$218,DF165,'PREVIOUS LOGS'!$BP$238)+SUMIF('PREVIOUS LOGS'!$BH$271,DF165,'PREVIOUS LOGS'!$BP$291)+SUMIF('PREVIOUS LOGS'!$BH$324,DF165,'PREVIOUS LOGS'!$BP$344)+SUMIF('PREVIOUS LOGS'!$DF$6,DF165,'PREVIOUS LOGS'!$DN$26)+SUMIF('PREVIOUS LOGS'!$DF$59,$K$6,'PREVIOUS LOGS'!$DN$79)+SUMIF('PREVIOUS LOGS'!$DF$112,DF165,'PREVIOUS LOGS'!$DN$132)+SUMIF('PREVIOUS LOGS'!$DF$165,DF165,'PREVIOUS LOGS'!$DN$185)+SUMIF('PREVIOUS LOGS'!$DF$218,DF165,'PREVIOUS LOGS'!$DN$238)+SUMIF('PREVIOUS LOGS'!$DF$271,DF165,'PREVIOUS LOGS'!$DN$291)+SUMIF('PREVIOUS LOGS'!$DF$324,DF165,'PREVIOUS LOGS'!$DN$344)+SUMIF('PREVIOUS LOGS'!$FC$6,DF165,'PREVIOUS LOGS'!$FK$26)+SUMIF('PREVIOUS LOGS'!$FC$59,$K$6,'PREVIOUS LOGS'!$FK$79)+SUMIF('PREVIOUS LOGS'!$FC$112,DF165,'PREVIOUS LOGS'!$FK$132)+SUMIF('PREVIOUS LOGS'!$FC$165,DF165,'PREVIOUS LOGS'!$FK$185)+SUMIF('PREVIOUS LOGS'!$FC$218,DF165,'PREVIOUS LOGS'!$FK$238)+SUMIF('PREVIOUS LOGS'!$FC$271,DF165,'PREVIOUS LOGS'!$FK$291)+SUMIF('PREVIOUS LOGS'!$FC$324,DF165,'PREVIOUS LOGS'!$FK$344)</f>
        <v>0</v>
      </c>
      <c r="DO185" s="736"/>
      <c r="DP185" s="736"/>
      <c r="DQ185" s="736"/>
      <c r="DR185" s="736"/>
      <c r="DS185" s="737"/>
      <c r="DT185" s="15"/>
      <c r="DU185" s="812">
        <f>IF(DU171=0," ",DU171+7)</f>
        <v>2029</v>
      </c>
      <c r="DV185" s="813"/>
      <c r="DW185" s="813"/>
      <c r="DX185" s="813"/>
      <c r="DY185" s="813"/>
      <c r="DZ185" s="1118">
        <f>SUMIFS('ANNUAL SUMMARY'!$AF$54,DU185,'ANNUAL SUMMARY'!$V$9,DF165,'ANNUAL SUMMARY'!$L$6)+SUMIFS('ANNUAL SUMMARY'!$AF$112,DU185,'ANNUAL SUMMARY'!$V$9,DF165,'ANNUAL SUMMARY'!$L$64)+SUMIFS('ANNUAL SUMMARY'!$AF$170,DU185,'ANNUAL SUMMARY'!$V$9,DF165,'ANNUAL SUMMARY'!$L$122)+SUMIFS('ANNUAL SUMMARY'!$AF$228,DU185,'ANNUAL SUMMARY'!$V$9,DF165,'ANNUAL SUMMARY'!$L$180)+SUMIFS('ANNUAL SUMMARY'!$AF$286,DU185,'ANNUAL SUMMARY'!$V$9,DF165,'ANNUAL SUMMARY'!$L$238)+SUMIFS('ANNUAL SUMMARY'!$AF$344,DU185,'ANNUAL SUMMARY'!$V$9,DF165,'ANNUAL SUMMARY'!$L$296)+SUMIFS('ANNUAL SUMMARY'!$AF$402,DU185,'ANNUAL SUMMARY'!$V$9,DF165,'ANNUAL SUMMARY'!$L$354)+SUMIFS('ANNUAL SUMMARY'!$AF$460,DU185,'ANNUAL SUMMARY'!$V$9,DF165,'ANNUAL SUMMARY'!$L$412)+SUMIFS('ANNUAL SUMMARY'!$AF$518,DU185,'ANNUAL SUMMARY'!$V$9,DF165,'ANNUAL SUMMARY'!$L$470)+SUMIFS('ANNUAL SUMMARY'!$AF$576,DU185,'ANNUAL SUMMARY'!$V$9,DF165,'ANNUAL SUMMARY'!$L$528)+SUMIFS('ANNUAL SUMMARY'!$AF$634,DU185,'ANNUAL SUMMARY'!$V$9,DF165,'ANNUAL SUMMARY'!$L$586)+SUMIFS('ANNUAL SUMMARY'!$AF$692,DU185,'ANNUAL SUMMARY'!$V$9,DF165,'ANNUAL SUMMARY'!$L$644)+SUMIFS('ANNUAL SUMMARY'!$CC$54,DU185,'ANNUAL SUMMARY'!$V$9,DF165,'ANNUAL SUMMARY'!$BI$6)+SUMIFS('ANNUAL SUMMARY'!$CC$112,DU185,'ANNUAL SUMMARY'!$V$9,DF165,'ANNUAL SUMMARY'!$BI$64)+SUMIFS('ANNUAL SUMMARY'!$CC$170,DU185,'ANNUAL SUMMARY'!$V$9,DF165,'ANNUAL SUMMARY'!$BI$122)+SUMIFS('ANNUAL SUMMARY'!$CC$228,DU185,'ANNUAL SUMMARY'!$V$9,DF165,'ANNUAL SUMMARY'!$BI$180)+SUMIFS('ANNUAL SUMMARY'!$CC$286,DU185,'ANNUAL SUMMARY'!$V$9,DF165,'ANNUAL SUMMARY'!$BI$238)+SUMIFS('ANNUAL SUMMARY'!$CC$344,DU185,'ANNUAL SUMMARY'!$V$9,DF165,'ANNUAL SUMMARY'!$BI$296)+SUMIFS('ANNUAL SUMMARY'!$CC$402,DU185,'ANNUAL SUMMARY'!$V$9,DF165,'ANNUAL SUMMARY'!$BI$354)+SUMIFS('ANNUAL SUMMARY'!$CC$460,DU185,'ANNUAL SUMMARY'!$V$9,DF165,'ANNUAL SUMMARY'!$BI$412)+SUMIFS('ANNUAL SUMMARY'!$CC$518,DU185,'ANNUAL SUMMARY'!$V$9,DF165,'ANNUAL SUMMARY'!$BI$470)+SUMIFS('ANNUAL SUMMARY'!$CC$576,DU185,'ANNUAL SUMMARY'!$V$9,DF165,'ANNUAL SUMMARY'!$BI$528)+SUMIFS('ANNUAL SUMMARY'!$CC$634,DU185,'ANNUAL SUMMARY'!$V$9,DF165,'ANNUAL SUMMARY'!$BI$586)+SUMIFS('ANNUAL SUMMARY'!$CC$692,DU185,'ANNUAL SUMMARY'!$V$9,DF165,'ANNUAL SUMMARY'!$BI$644)+SUMIFS('ANNUAL SUMMARY'!$EB$54,DU185,'ANNUAL SUMMARY'!$V$9,DF165,'ANNUAL SUMMARY'!$DH$6)+SUMIFS('ANNUAL SUMMARY'!$EB$112,DU185,'ANNUAL SUMMARY'!$V$9,DF165,'ANNUAL SUMMARY'!$DH$64)+SUMIFS('ANNUAL SUMMARY'!$EB$170,DU185,'ANNUAL SUMMARY'!$V$9,DF165,'ANNUAL SUMMARY'!$DH$122)+SUMIFS('ANNUAL SUMMARY'!$EB$228,DU185,'ANNUAL SUMMARY'!$V$9,DF165,'ANNUAL SUMMARY'!$DH$180)+SUMIFS('ANNUAL SUMMARY'!$EB$286,DU185,'ANNUAL SUMMARY'!$V$9,DF165,'ANNUAL SUMMARY'!$DH$238)+SUMIFS('ANNUAL SUMMARY'!$EB$344,DU185,'ANNUAL SUMMARY'!$V$9,DF165,'ANNUAL SUMMARY'!$DH$296)+SUMIFS('ANNUAL SUMMARY'!$EB$402,DU185,'ANNUAL SUMMARY'!$V$9,DF165,'ANNUAL SUMMARY'!$DH$354)+SUMIFS('ANNUAL SUMMARY'!$EB$460,DU185,'ANNUAL SUMMARY'!$V$9,DF165,'ANNUAL SUMMARY'!$DH$412)+SUMIFS('ANNUAL SUMMARY'!$EB$518,DU185,'ANNUAL SUMMARY'!$V$9,DF165,'ANNUAL SUMMARY'!$DH$470)+SUMIFS('ANNUAL SUMMARY'!$EB$576,DU185,'ANNUAL SUMMARY'!$V$9,DF165,'ANNUAL SUMMARY'!$DH$528)+SUMIFS('ANNUAL SUMMARY'!$EB$634,DU185,'ANNUAL SUMMARY'!$V$9,DF165,'ANNUAL SUMMARY'!$DH$586)+SUMIFS('ANNUAL SUMMARY'!$EB$692,DU185,'ANNUAL SUMMARY'!$V$9,DF165,'ANNUAL SUMMARY'!$DH$644)+SUMIFS('ANNUAL SUMMARY'!$FY$54,DU185,'ANNUAL SUMMARY'!$V$9,DF165,'ANNUAL SUMMARY'!$FE$6)+SUMIFS('ANNUAL SUMMARY'!$FY$112,DU185,'ANNUAL SUMMARY'!$V$9,DF165,'ANNUAL SUMMARY'!$FE$64)+SUMIFS('ANNUAL SUMMARY'!$FY$170,DU185,'ANNUAL SUMMARY'!$V$9,DF165,'ANNUAL SUMMARY'!$FE$122)+SUMIFS('ANNUAL SUMMARY'!$FY$228,DU185,'ANNUAL SUMMARY'!$V$9,DF165,'ANNUAL SUMMARY'!$FE$180)+SUMIFS('ANNUAL SUMMARY'!$FY$286,DU185,'ANNUAL SUMMARY'!$V$9,DF165,'ANNUAL SUMMARY'!$FE$238)+SUMIFS('ANNUAL SUMMARY'!$FY$344,DU185,'ANNUAL SUMMARY'!$V$9,DF165,'ANNUAL SUMMARY'!$FE$296)+SUMIFS('ANNUAL SUMMARY'!$FY$402,DU185,'ANNUAL SUMMARY'!$V$9,DF165,'ANNUAL SUMMARY'!$FE$354)+SUMIFS('ANNUAL SUMMARY'!$FY$460,DU185,'ANNUAL SUMMARY'!$V$9,DF165,'ANNUAL SUMMARY'!$FE$412)+SUMIFS('ANNUAL SUMMARY'!$FY$518,DU185,'ANNUAL SUMMARY'!$V$9,DF165,'ANNUAL SUMMARY'!$FE$470)+SUMIFS('ANNUAL SUMMARY'!$FY$576,DU185,'ANNUAL SUMMARY'!$V$9,DF165,'ANNUAL SUMMARY'!$FE$528)+SUMIFS('ANNUAL SUMMARY'!$FY$634,DU185,'ANNUAL SUMMARY'!$V$9,DF165,'ANNUAL SUMMARY'!$FE$586)+SUMIFS('ANNUAL SUMMARY'!$FY$692,DU185,'ANNUAL SUMMARY'!$V$9,DF165,'ANNUAL SUMMARY'!$FE$644)</f>
        <v>0</v>
      </c>
      <c r="EA185" s="727"/>
      <c r="EB185" s="727"/>
      <c r="EC185" s="727"/>
      <c r="ED185" s="727">
        <f>SUMIFS('ANNUAL SUMMARY'!$AJ$54,DU185,'ANNUAL SUMMARY'!$V$9,DF165,'ANNUAL SUMMARY'!$L$6)+SUMIFS('ANNUAL SUMMARY'!$AJ$112,DU185,'ANNUAL SUMMARY'!$V$9,DF165,'ANNUAL SUMMARY'!$L$64)+SUMIFS('ANNUAL SUMMARY'!$AJ$170,DU185,'ANNUAL SUMMARY'!$V$9,DF165,'ANNUAL SUMMARY'!$L$122)+SUMIFS('ANNUAL SUMMARY'!$AJ$228,DU185,'ANNUAL SUMMARY'!$V$9,DF165,'ANNUAL SUMMARY'!$L$180)+SUMIFS('ANNUAL SUMMARY'!$AJ$286,DU185,'ANNUAL SUMMARY'!$V$9,DF165,'ANNUAL SUMMARY'!$L$238)+SUMIFS('ANNUAL SUMMARY'!$AJ$344,DU185,'ANNUAL SUMMARY'!$V$9,DF165,'ANNUAL SUMMARY'!$L$296)+SUMIFS('ANNUAL SUMMARY'!$AJ$402,DU185,'ANNUAL SUMMARY'!$V$9,DF165,'ANNUAL SUMMARY'!$L$354)+SUMIFS('ANNUAL SUMMARY'!$AJ$460,DU185,'ANNUAL SUMMARY'!$V$9,DF165,'ANNUAL SUMMARY'!$L$412)+SUMIFS('ANNUAL SUMMARY'!$AJ$518,DU185,'ANNUAL SUMMARY'!$V$9,DF165,'ANNUAL SUMMARY'!$L$470)+SUMIFS('ANNUAL SUMMARY'!$AJ$576,DU185,'ANNUAL SUMMARY'!$V$9,DF165,'ANNUAL SUMMARY'!$L$528)+SUMIFS('ANNUAL SUMMARY'!$AJ$634,DU185,'ANNUAL SUMMARY'!$V$9,DF165,'ANNUAL SUMMARY'!$L$586)+SUMIFS('ANNUAL SUMMARY'!$AJ$692,DU185,'ANNUAL SUMMARY'!$V$9,DF165,'ANNUAL SUMMARY'!$L$644)+SUMIFS('ANNUAL SUMMARY'!$CG$54,DU185,'ANNUAL SUMMARY'!$V$9,DF165,'ANNUAL SUMMARY'!$BI$6)+SUMIFS('ANNUAL SUMMARY'!$CG$112,DU185,'ANNUAL SUMMARY'!$V$9,DF165,'ANNUAL SUMMARY'!$BI$64)+SUMIFS('ANNUAL SUMMARY'!$CG$170,DU185,'ANNUAL SUMMARY'!$V$9,DF165,'ANNUAL SUMMARY'!$BI$122)+SUMIFS('ANNUAL SUMMARY'!$CG$228,DU185,'ANNUAL SUMMARY'!$V$9,DF165,'ANNUAL SUMMARY'!$BI$180)+SUMIFS('ANNUAL SUMMARY'!$CG$286,DU185,'ANNUAL SUMMARY'!$V$9,DF165,'ANNUAL SUMMARY'!$BI$238)+SUMIFS('ANNUAL SUMMARY'!$CG$344,DU185,'ANNUAL SUMMARY'!$V$9,DF165,'ANNUAL SUMMARY'!$BI$296)+SUMIFS('ANNUAL SUMMARY'!$CG$402,DU185,'ANNUAL SUMMARY'!$V$9,DF165,'ANNUAL SUMMARY'!$BI$354)+SUMIFS('ANNUAL SUMMARY'!$CG$460,DU185,'ANNUAL SUMMARY'!$V$9,DF165,'ANNUAL SUMMARY'!$BI$412)+SUMIFS('ANNUAL SUMMARY'!$CG$518,DU185,'ANNUAL SUMMARY'!$V$9,DF165,'ANNUAL SUMMARY'!$BI$470)+SUMIFS('ANNUAL SUMMARY'!$CG$576,DU185,'ANNUAL SUMMARY'!$V$9,DF165,'ANNUAL SUMMARY'!$BI$528)+SUMIFS('ANNUAL SUMMARY'!$CG$634,DU185,'ANNUAL SUMMARY'!$V$9,DF165,'ANNUAL SUMMARY'!$BI$586)+SUMIFS('ANNUAL SUMMARY'!$CG$692,DU185,'ANNUAL SUMMARY'!$V$9,DF165,'ANNUAL SUMMARY'!$BI$644)+SUMIFS('ANNUAL SUMMARY'!$EF$54,DU185,'ANNUAL SUMMARY'!$V$9,DF165,'ANNUAL SUMMARY'!$DH$6)+SUMIFS('ANNUAL SUMMARY'!$EF$112,DU185,'ANNUAL SUMMARY'!$V$9,DF165,'ANNUAL SUMMARY'!$DH$64)+SUMIFS('ANNUAL SUMMARY'!$EF$170,DU185,'ANNUAL SUMMARY'!$V$9,DF165,'ANNUAL SUMMARY'!$DH$122)+SUMIFS('ANNUAL SUMMARY'!$EF$228,DU185,'ANNUAL SUMMARY'!$V$9,DF165,'ANNUAL SUMMARY'!$DH$180)+SUMIFS('ANNUAL SUMMARY'!$EF$286,DU185,'ANNUAL SUMMARY'!$V$9,DF165,'ANNUAL SUMMARY'!$DH$238)+SUMIFS('ANNUAL SUMMARY'!$EF$344,DU185,'ANNUAL SUMMARY'!$V$9,DF165,'ANNUAL SUMMARY'!$DH$296)+SUMIFS('ANNUAL SUMMARY'!$EF$402,DU185,'ANNUAL SUMMARY'!$V$9,DF165,'ANNUAL SUMMARY'!$DH$354)+SUMIFS('ANNUAL SUMMARY'!$EF$460,DU185,'ANNUAL SUMMARY'!$V$9,DF165,'ANNUAL SUMMARY'!$DH$412)+SUMIFS('ANNUAL SUMMARY'!$EF$518,DU185,'ANNUAL SUMMARY'!$V$9,DF165,'ANNUAL SUMMARY'!$DH$470)+SUMIFS('ANNUAL SUMMARY'!$EF$576,DU185,'ANNUAL SUMMARY'!$V$9,DF165,'ANNUAL SUMMARY'!$DH$528)+SUMIFS('ANNUAL SUMMARY'!$EF$634,DU185,'ANNUAL SUMMARY'!$V$9,DF165,'ANNUAL SUMMARY'!$DH$586)+SUMIFS('ANNUAL SUMMARY'!$EF$692,DU185,'ANNUAL SUMMARY'!$V$9,DF165,'ANNUAL SUMMARY'!$DH$644)+SUMIFS('ANNUAL SUMMARY'!$GC$54,DU185,'ANNUAL SUMMARY'!$V$9,DF165,'ANNUAL SUMMARY'!$FE$6)+SUMIFS('ANNUAL SUMMARY'!$GC$112,DU185,'ANNUAL SUMMARY'!$V$9,DF165,'ANNUAL SUMMARY'!$FE$64)+SUMIFS('ANNUAL SUMMARY'!$GC$170,DU185,'ANNUAL SUMMARY'!$V$9,DF165,'ANNUAL SUMMARY'!$FE$122)+SUMIFS('ANNUAL SUMMARY'!$GC$228,DU185,'ANNUAL SUMMARY'!$V$9,DF165,'ANNUAL SUMMARY'!$FE$180)+SUMIFS('ANNUAL SUMMARY'!$GC$286,DU185,'ANNUAL SUMMARY'!$V$9,DF165,'ANNUAL SUMMARY'!$FE$238)+SUMIFS('ANNUAL SUMMARY'!$GC$344,DU185,'ANNUAL SUMMARY'!$V$9,DF165,'ANNUAL SUMMARY'!$FE$296)+SUMIFS('ANNUAL SUMMARY'!$GC$402,DU185,'ANNUAL SUMMARY'!$V$9,DF165,'ANNUAL SUMMARY'!$FE$354)+SUMIFS('ANNUAL SUMMARY'!$GC$460,DU185,'ANNUAL SUMMARY'!$V$9,DF165,'ANNUAL SUMMARY'!$FE$412)+SUMIFS('ANNUAL SUMMARY'!$GC$518,DU185,'ANNUAL SUMMARY'!$V$9,DF165,'ANNUAL SUMMARY'!$FE$470)+SUMIFS('ANNUAL SUMMARY'!$GC$576,DU185,'ANNUAL SUMMARY'!$V$9,DF165,'ANNUAL SUMMARY'!$FE$528)+SUMIFS('ANNUAL SUMMARY'!$GC$634,DU185,'ANNUAL SUMMARY'!$V$9,DF165,'ANNUAL SUMMARY'!$FE$586)+SUMIFS('ANNUAL SUMMARY'!$GC$692,DU185,'ANNUAL SUMMARY'!$V$9,DF165,'ANNUAL SUMMARY'!$FE$644)</f>
        <v>0</v>
      </c>
      <c r="EE185" s="727"/>
      <c r="EF185" s="727"/>
      <c r="EG185" s="727"/>
      <c r="EH185" s="727">
        <f>SUMIFS('ANNUAL SUMMARY'!$AN$54,DU185,'ANNUAL SUMMARY'!$V$9,DF165,'ANNUAL SUMMARY'!$L$6)+SUMIFS('ANNUAL SUMMARY'!$AN$112,DU185,'ANNUAL SUMMARY'!$V$9,DF165,'ANNUAL SUMMARY'!$L$64)+SUMIFS('ANNUAL SUMMARY'!$AN$170,DU185,'ANNUAL SUMMARY'!$V$9,DF165,'ANNUAL SUMMARY'!$L$122)+SUMIFS('ANNUAL SUMMARY'!$AN$228,DU185,'ANNUAL SUMMARY'!$V$9,DF165,'ANNUAL SUMMARY'!$L$180)+SUMIFS('ANNUAL SUMMARY'!$AN$286,DU185,'ANNUAL SUMMARY'!$V$9,DF165,'ANNUAL SUMMARY'!$L$238)+SUMIFS('ANNUAL SUMMARY'!$AN$344,DU185,'ANNUAL SUMMARY'!$V$9,DF165,'ANNUAL SUMMARY'!$L$296)+SUMIFS('ANNUAL SUMMARY'!$AN$402,DU185,'ANNUAL SUMMARY'!$V$9,DF165,'ANNUAL SUMMARY'!$L$354)+SUMIFS('ANNUAL SUMMARY'!$AN$460,DU185,'ANNUAL SUMMARY'!$V$9,DF165,'ANNUAL SUMMARY'!$L$412)+SUMIFS('ANNUAL SUMMARY'!$AN$518,DU185,'ANNUAL SUMMARY'!$V$9,DF165,'ANNUAL SUMMARY'!$L$470)+SUMIFS('ANNUAL SUMMARY'!$AN$576,DU185,'ANNUAL SUMMARY'!$V$9,DF165,'ANNUAL SUMMARY'!$L$528)+SUMIFS('ANNUAL SUMMARY'!$AN$634,DU185,'ANNUAL SUMMARY'!$V$9,DF165,'ANNUAL SUMMARY'!$L$586)+SUMIFS('ANNUAL SUMMARY'!$AN$692,DU185,'ANNUAL SUMMARY'!$V$9,DF165,'ANNUAL SUMMARY'!$L$644)+SUMIFS('ANNUAL SUMMARY'!$CK$54,DU185,'ANNUAL SUMMARY'!$V$9,DF165,'ANNUAL SUMMARY'!$BI$6)+SUMIFS('ANNUAL SUMMARY'!$CK$112,DU185,'ANNUAL SUMMARY'!$V$9,DF165,'ANNUAL SUMMARY'!$BI$64)+SUMIFS('ANNUAL SUMMARY'!$CK$170,DU185,'ANNUAL SUMMARY'!$V$9,DF165,'ANNUAL SUMMARY'!$BI$122)+SUMIFS('ANNUAL SUMMARY'!$CK$228,DU185,'ANNUAL SUMMARY'!$V$9,DF165,'ANNUAL SUMMARY'!$BI$180)+SUMIFS('ANNUAL SUMMARY'!$CK$286,DU185,'ANNUAL SUMMARY'!$V$9,DF165,'ANNUAL SUMMARY'!$BI$238)+SUMIFS('ANNUAL SUMMARY'!$CK$344,DU185,'ANNUAL SUMMARY'!$V$9,DF165,'ANNUAL SUMMARY'!$BI$296)+SUMIFS('ANNUAL SUMMARY'!$CK$402,DU185,'ANNUAL SUMMARY'!$V$9,DF165,'ANNUAL SUMMARY'!$BI$354)+SUMIFS('ANNUAL SUMMARY'!$CK$460,DU185,'ANNUAL SUMMARY'!$V$9,DF165,'ANNUAL SUMMARY'!$BI$412)+SUMIFS('ANNUAL SUMMARY'!$CK$518,DU185,'ANNUAL SUMMARY'!$V$9,DF165,'ANNUAL SUMMARY'!$BI$470)+SUMIFS('ANNUAL SUMMARY'!$CK$576,DU185,'ANNUAL SUMMARY'!$V$9,DF165,'ANNUAL SUMMARY'!$BI$528)+SUMIFS('ANNUAL SUMMARY'!$CK$634,DU185,'ANNUAL SUMMARY'!$V$9,DF165,'ANNUAL SUMMARY'!$BI$586)+SUMIFS('ANNUAL SUMMARY'!$CK$692,DU185,'ANNUAL SUMMARY'!$V$9,DF165,'ANNUAL SUMMARY'!$BI$644)+SUMIFS('ANNUAL SUMMARY'!$EJ$54,DU185,'ANNUAL SUMMARY'!$V$9,DF165,'ANNUAL SUMMARY'!$DH$6)+SUMIFS('ANNUAL SUMMARY'!$EJ$112,DU185,'ANNUAL SUMMARY'!$V$9,DF165,'ANNUAL SUMMARY'!$DH$64)+SUMIFS('ANNUAL SUMMARY'!$EJ$170,DU185,'ANNUAL SUMMARY'!$V$9,DF165,'ANNUAL SUMMARY'!$DH$122)+SUMIFS('ANNUAL SUMMARY'!$EJ$228,DU185,'ANNUAL SUMMARY'!$V$9,DF165,'ANNUAL SUMMARY'!$DH$180)+SUMIFS('ANNUAL SUMMARY'!$EJ$286,DU185,'ANNUAL SUMMARY'!$V$9,DF165,'ANNUAL SUMMARY'!$DH$238)+SUMIFS('ANNUAL SUMMARY'!$EJ$344,DU185,'ANNUAL SUMMARY'!$V$9,DF165,'ANNUAL SUMMARY'!$DH$296)+SUMIFS('ANNUAL SUMMARY'!$EJ$402,DU185,'ANNUAL SUMMARY'!$V$9,DF165,'ANNUAL SUMMARY'!$DH$354)+SUMIFS('ANNUAL SUMMARY'!$EJ$460,DU185,'ANNUAL SUMMARY'!$V$9,DF165,'ANNUAL SUMMARY'!$DH$412)+SUMIFS('ANNUAL SUMMARY'!$EJ$518,DU185,'ANNUAL SUMMARY'!$V$9,DF165,'ANNUAL SUMMARY'!$DH$470)+SUMIFS('ANNUAL SUMMARY'!$EJ$576,DU185,'ANNUAL SUMMARY'!$V$9,DF165,'ANNUAL SUMMARY'!$DH$528)+SUMIFS('ANNUAL SUMMARY'!$EJ$634,DU185,'ANNUAL SUMMARY'!$V$9,DF165,'ANNUAL SUMMARY'!$DH$586)+SUMIFS('ANNUAL SUMMARY'!$EJ$692,DU185,'ANNUAL SUMMARY'!$V$9,DF165,'ANNUAL SUMMARY'!$DH$644)+SUMIFS('ANNUAL SUMMARY'!$GG$54,DU185,'ANNUAL SUMMARY'!$V$9,DF165,'ANNUAL SUMMARY'!$FE$6)+SUMIFS('ANNUAL SUMMARY'!$GG$112,DU185,'ANNUAL SUMMARY'!$V$9,DF165,'ANNUAL SUMMARY'!$FE$64)+SUMIFS('ANNUAL SUMMARY'!$GG$170,DU185,'ANNUAL SUMMARY'!$V$9,DF165,'ANNUAL SUMMARY'!$FE$122)+SUMIFS('ANNUAL SUMMARY'!$GG$228,DU185,'ANNUAL SUMMARY'!$V$9,DF165,'ANNUAL SUMMARY'!$FE$180)+SUMIFS('ANNUAL SUMMARY'!$GG$286,DU185,'ANNUAL SUMMARY'!$V$9,DF165,'ANNUAL SUMMARY'!$FE$238)+SUMIFS('ANNUAL SUMMARY'!$GG$344,DU185,'ANNUAL SUMMARY'!$V$9,DF165,'ANNUAL SUMMARY'!$FE$296)+SUMIFS('ANNUAL SUMMARY'!$GG$402,DU185,'ANNUAL SUMMARY'!$V$9,DF165,'ANNUAL SUMMARY'!$FE$354)+SUMIFS('ANNUAL SUMMARY'!$GG$460,DU185,'ANNUAL SUMMARY'!$V$9,DF165,'ANNUAL SUMMARY'!$FE$412)+SUMIFS('ANNUAL SUMMARY'!$GG$518,DU185,'ANNUAL SUMMARY'!$V$9,DF165,'ANNUAL SUMMARY'!$FE$470)+SUMIFS('ANNUAL SUMMARY'!$GG$576,DU185,'ANNUAL SUMMARY'!$V$9,DF165,'ANNUAL SUMMARY'!$FE$528)+SUMIFS('ANNUAL SUMMARY'!$GG$634,DU185,'ANNUAL SUMMARY'!$V$9,DF165,'ANNUAL SUMMARY'!$FE$586)+SUMIFS('ANNUAL SUMMARY'!$GG$692,DU185,'ANNUAL SUMMARY'!$V$9,DF165,'ANNUAL SUMMARY'!$FE$644)</f>
        <v>0</v>
      </c>
      <c r="EI185" s="727"/>
      <c r="EJ185" s="727"/>
      <c r="EK185" s="727"/>
      <c r="EL185" s="728">
        <f>SUMIFS('ANNUAL SUMMARY'!$AR$54,DU185,'ANNUAL SUMMARY'!$V$9,DF165,'ANNUAL SUMMARY'!$L$6)+SUMIFS('ANNUAL SUMMARY'!$AR$112,DU185,'ANNUAL SUMMARY'!$V$9,DF165,'ANNUAL SUMMARY'!$L$64)+SUMIFS('ANNUAL SUMMARY'!$AR$170,DU185,'ANNUAL SUMMARY'!$V$9,DF165,'ANNUAL SUMMARY'!$L$122)+SUMIFS('ANNUAL SUMMARY'!$AR$228,DU185,'ANNUAL SUMMARY'!$V$9,DF165,'ANNUAL SUMMARY'!$L$180)+SUMIFS('ANNUAL SUMMARY'!$AR$286,DU185,'ANNUAL SUMMARY'!$V$9,DF165,'ANNUAL SUMMARY'!$L$238)+SUMIFS('ANNUAL SUMMARY'!$AR$344,DU185,'ANNUAL SUMMARY'!$V$9,DF165,'ANNUAL SUMMARY'!$L$296)+SUMIFS('ANNUAL SUMMARY'!$AR$402,DU185,'ANNUAL SUMMARY'!$V$9,DF165,'ANNUAL SUMMARY'!$L$354)+SUMIFS('ANNUAL SUMMARY'!$AR$460,DU185,'ANNUAL SUMMARY'!$V$9,DF165,'ANNUAL SUMMARY'!$L$412)+SUMIFS('ANNUAL SUMMARY'!$AR$518,DU185,'ANNUAL SUMMARY'!$V$9,DF165,'ANNUAL SUMMARY'!$L$470)+SUMIFS('ANNUAL SUMMARY'!$AR$576,DU185,'ANNUAL SUMMARY'!$V$9,DF165,'ANNUAL SUMMARY'!$L$528)+SUMIFS('ANNUAL SUMMARY'!$AR$634,DU185,'ANNUAL SUMMARY'!$V$9,DF165,'ANNUAL SUMMARY'!$L$586)+SUMIFS('ANNUAL SUMMARY'!$AR$692,DU185,'ANNUAL SUMMARY'!$V$9,DF165,'ANNUAL SUMMARY'!$L$644)+SUMIFS('ANNUAL SUMMARY'!$CO$54,DU185,'ANNUAL SUMMARY'!$V$9,DF165,'ANNUAL SUMMARY'!$BI$6)+SUMIFS('ANNUAL SUMMARY'!$CO$112,DU185,'ANNUAL SUMMARY'!$V$9,DF165,'ANNUAL SUMMARY'!$BI$64)+SUMIFS('ANNUAL SUMMARY'!$CO$170,DU185,'ANNUAL SUMMARY'!$V$9,DF165,'ANNUAL SUMMARY'!$BI$122)+SUMIFS('ANNUAL SUMMARY'!$CO$228,DU185,'ANNUAL SUMMARY'!$V$9,DF165,'ANNUAL SUMMARY'!$BI$180)+SUMIFS('ANNUAL SUMMARY'!$CO$286,DU185,'ANNUAL SUMMARY'!$V$9,DF165,'ANNUAL SUMMARY'!$BI$238)+SUMIFS('ANNUAL SUMMARY'!$CO$344,DU185,'ANNUAL SUMMARY'!$V$9,DF165,'ANNUAL SUMMARY'!$BI$296)+SUMIFS('ANNUAL SUMMARY'!$CO$402,DU185,'ANNUAL SUMMARY'!$V$9,DF165,'ANNUAL SUMMARY'!$BI$354)+SUMIFS('ANNUAL SUMMARY'!$CO$460,DU185,'ANNUAL SUMMARY'!$V$9,DF165,'ANNUAL SUMMARY'!$BI$412)+SUMIFS('ANNUAL SUMMARY'!$CO$518,DU185,'ANNUAL SUMMARY'!$V$9,DF165,'ANNUAL SUMMARY'!$BI$470)+SUMIFS('ANNUAL SUMMARY'!$CO$576,DU185,'ANNUAL SUMMARY'!$V$9,DF165,'ANNUAL SUMMARY'!$BI$528)+SUMIFS('ANNUAL SUMMARY'!$CO$634,DU185,'ANNUAL SUMMARY'!$V$9,DF165,'ANNUAL SUMMARY'!$BI$586)+SUMIFS('ANNUAL SUMMARY'!$CO$692,DU185,'ANNUAL SUMMARY'!$V$9,DF165,'ANNUAL SUMMARY'!$BI$644)+SUMIFS('ANNUAL SUMMARY'!$EN$54,DU185,'ANNUAL SUMMARY'!$V$9,DF165,'ANNUAL SUMMARY'!$DH$6)+SUMIFS('ANNUAL SUMMARY'!$EN$112,DU185,'ANNUAL SUMMARY'!$V$9,DF165,'ANNUAL SUMMARY'!$DH$64)+SUMIFS('ANNUAL SUMMARY'!$EN$170,DU185,'ANNUAL SUMMARY'!$V$9,DF165,'ANNUAL SUMMARY'!$DH$122)+SUMIFS('ANNUAL SUMMARY'!$EN$228,DU185,'ANNUAL SUMMARY'!$V$9,DF165,'ANNUAL SUMMARY'!$DH$180)+SUMIFS('ANNUAL SUMMARY'!$EN$286,DU185,'ANNUAL SUMMARY'!$V$9,DF165,'ANNUAL SUMMARY'!$DH$238)+SUMIFS('ANNUAL SUMMARY'!$EN$344,DU185,'ANNUAL SUMMARY'!$V$9,DF165,'ANNUAL SUMMARY'!$DH$296)+SUMIFS('ANNUAL SUMMARY'!$EN$402,DU185,'ANNUAL SUMMARY'!$V$9,DF165,'ANNUAL SUMMARY'!$DH$354)+SUMIFS('ANNUAL SUMMARY'!$EN$460,DU185,'ANNUAL SUMMARY'!$V$9,DF165,'ANNUAL SUMMARY'!$DH$412)+SUMIFS('ANNUAL SUMMARY'!$EN$518,DU185,'ANNUAL SUMMARY'!$V$9,DF165,'ANNUAL SUMMARY'!$DH$470)+SUMIFS('ANNUAL SUMMARY'!$EN$576,DU185,'ANNUAL SUMMARY'!$V$9,DF165,'ANNUAL SUMMARY'!$DH$528)+SUMIFS('ANNUAL SUMMARY'!$EN$634,DU185,'ANNUAL SUMMARY'!$V$9,DF165,'ANNUAL SUMMARY'!$DH$586)+SUMIFS('ANNUAL SUMMARY'!$EN$692,DU185,'ANNUAL SUMMARY'!$V$9,DF165,'ANNUAL SUMMARY'!$DH$644)+SUMIFS('ANNUAL SUMMARY'!$GK$54,DU185,'ANNUAL SUMMARY'!$V$9,DF165,'ANNUAL SUMMARY'!$FE$6)+SUMIFS('ANNUAL SUMMARY'!$GK$112,DU185,'ANNUAL SUMMARY'!$V$9,DF165,'ANNUAL SUMMARY'!$FE$64)+SUMIFS('ANNUAL SUMMARY'!$GK$170,DU185,'ANNUAL SUMMARY'!$V$9,DF165,'ANNUAL SUMMARY'!$FE$122)+SUMIFS('ANNUAL SUMMARY'!$GK$228,DU185,'ANNUAL SUMMARY'!$V$9,DF165,'ANNUAL SUMMARY'!$FE$180)+SUMIFS('ANNUAL SUMMARY'!$GK$286,DU185,'ANNUAL SUMMARY'!$V$9,DF165,'ANNUAL SUMMARY'!$FE$238)+SUMIFS('ANNUAL SUMMARY'!$GK$344,DU185,'ANNUAL SUMMARY'!$V$9,DF165,'ANNUAL SUMMARY'!$FE$296)+SUMIFS('ANNUAL SUMMARY'!$GK$402,DU185,'ANNUAL SUMMARY'!$V$9,DF165,'ANNUAL SUMMARY'!$FE$354)+SUMIFS('ANNUAL SUMMARY'!$GK$460,DU185,'ANNUAL SUMMARY'!$V$9,DF165,'ANNUAL SUMMARY'!$FE$412)+SUMIFS('ANNUAL SUMMARY'!$GK$518,DU185,'ANNUAL SUMMARY'!$V$9,DF165,'ANNUAL SUMMARY'!$FE$470)+SUMIFS('ANNUAL SUMMARY'!$GK$576,DU185,'ANNUAL SUMMARY'!$V$9,DF165,'ANNUAL SUMMARY'!$FE$528)+SUMIFS('ANNUAL SUMMARY'!$GK$634,DU185,'ANNUAL SUMMARY'!$V$9,DF165,'ANNUAL SUMMARY'!$FE$586)+SUMIFS('ANNUAL SUMMARY'!$GK$692,DU185,'ANNUAL SUMMARY'!$V$9,DF165,'ANNUAL SUMMARY'!$FE$644)</f>
        <v>0</v>
      </c>
      <c r="EM185" s="728"/>
      <c r="EN185" s="728"/>
      <c r="EO185" s="728">
        <f>SUMIFS('ANNUAL SUMMARY'!$AU$54,DU185,'ANNUAL SUMMARY'!$V$9,DF165,'ANNUAL SUMMARY'!$L$6)+SUMIFS('ANNUAL SUMMARY'!$AU$112,DU185,'ANNUAL SUMMARY'!$V$9,DF165,'ANNUAL SUMMARY'!$L$64)+SUMIFS('ANNUAL SUMMARY'!$AU$170,DU185,'ANNUAL SUMMARY'!$V$9,DF165,'ANNUAL SUMMARY'!$L$122)+SUMIFS('ANNUAL SUMMARY'!$AU$228,DU185,'ANNUAL SUMMARY'!$V$9,DF165,'ANNUAL SUMMARY'!$L$180)+SUMIFS('ANNUAL SUMMARY'!$AU$286,DU185,'ANNUAL SUMMARY'!$V$9,DF165,'ANNUAL SUMMARY'!$L$238)+SUMIFS('ANNUAL SUMMARY'!$AU$344,DU185,'ANNUAL SUMMARY'!$V$9,DF165,'ANNUAL SUMMARY'!$L$296)+SUMIFS('ANNUAL SUMMARY'!$AU$402,DU185,'ANNUAL SUMMARY'!$V$9,DF165,'ANNUAL SUMMARY'!$L$354)+SUMIFS('ANNUAL SUMMARY'!$AU$460,DU185,'ANNUAL SUMMARY'!$V$9,DF165,'ANNUAL SUMMARY'!$L$412)+SUMIFS('ANNUAL SUMMARY'!$AU$518,DU185,'ANNUAL SUMMARY'!$V$9,DF165,'ANNUAL SUMMARY'!$L$470)+SUMIFS('ANNUAL SUMMARY'!$AU$576,DU185,'ANNUAL SUMMARY'!$V$9,DF165,'ANNUAL SUMMARY'!$L$528)+SUMIFS('ANNUAL SUMMARY'!$AU$634,DU185,'ANNUAL SUMMARY'!$V$9,DF165,'ANNUAL SUMMARY'!$L$586)+SUMIFS('ANNUAL SUMMARY'!$AU$692,DU185,'ANNUAL SUMMARY'!$V$9,DF165,'ANNUAL SUMMARY'!$L$644)+SUMIFS('ANNUAL SUMMARY'!$CR$54,DU185,'ANNUAL SUMMARY'!$V$9,DF165,'ANNUAL SUMMARY'!$BI$6)+SUMIFS('ANNUAL SUMMARY'!$CR$112,DU185,'ANNUAL SUMMARY'!$V$9,DF165,'ANNUAL SUMMARY'!$BI$64)+SUMIFS('ANNUAL SUMMARY'!$CR$170,DU185,'ANNUAL SUMMARY'!$V$9,DF165,'ANNUAL SUMMARY'!$BI$122)+SUMIFS('ANNUAL SUMMARY'!$CR$228,DU185,'ANNUAL SUMMARY'!$V$9,DF165,'ANNUAL SUMMARY'!$BI$180)+SUMIFS('ANNUAL SUMMARY'!$CR$286,DU185,'ANNUAL SUMMARY'!$V$9,DF165,'ANNUAL SUMMARY'!$BI$238)+SUMIFS('ANNUAL SUMMARY'!$CR$344,DU185,'ANNUAL SUMMARY'!$V$9,DF165,'ANNUAL SUMMARY'!$BI$296)+SUMIFS('ANNUAL SUMMARY'!$CR$402,DU185,'ANNUAL SUMMARY'!$V$9,DF165,'ANNUAL SUMMARY'!$BI$354)+SUMIFS('ANNUAL SUMMARY'!$CR$460,DU185,'ANNUAL SUMMARY'!$V$9,DF165,'ANNUAL SUMMARY'!$BI$412)+SUMIFS('ANNUAL SUMMARY'!$CR$518,DU185,'ANNUAL SUMMARY'!$V$9,DF165,'ANNUAL SUMMARY'!$BI$470)+SUMIFS('ANNUAL SUMMARY'!$CR$576,DU185,'ANNUAL SUMMARY'!$V$9,DF165,'ANNUAL SUMMARY'!$BI$528)+SUMIFS('ANNUAL SUMMARY'!$CR$634,DU185,'ANNUAL SUMMARY'!$V$9,DF165,'ANNUAL SUMMARY'!$BI$586)+SUMIFS('ANNUAL SUMMARY'!$CR$692,DU185,'ANNUAL SUMMARY'!$V$9,DF165,'ANNUAL SUMMARY'!$BI$644)+SUMIFS('ANNUAL SUMMARY'!$EQ$54,DU185,'ANNUAL SUMMARY'!$V$9,DF165,'ANNUAL SUMMARY'!$DH$6)+SUMIFS('ANNUAL SUMMARY'!$EQ$112,DU185,'ANNUAL SUMMARY'!$V$9,DF165,'ANNUAL SUMMARY'!$DH$64)+SUMIFS('ANNUAL SUMMARY'!$EQ$170,DU185,'ANNUAL SUMMARY'!$V$9,DF165,'ANNUAL SUMMARY'!$DH$122)+SUMIFS('ANNUAL SUMMARY'!$EQ$228,DU185,'ANNUAL SUMMARY'!$V$9,DF165,'ANNUAL SUMMARY'!$DH$180)+SUMIFS('ANNUAL SUMMARY'!$EQ$286,DU185,'ANNUAL SUMMARY'!$V$9,DF165,'ANNUAL SUMMARY'!$DH$238)+SUMIFS('ANNUAL SUMMARY'!$EQ$344,DU185,'ANNUAL SUMMARY'!$V$9,DF165,'ANNUAL SUMMARY'!$DH$296)+SUMIFS('ANNUAL SUMMARY'!$EQ$402,DU185,'ANNUAL SUMMARY'!$V$9,DF165,'ANNUAL SUMMARY'!$DH$354)+SUMIFS('ANNUAL SUMMARY'!$EQ$460,DU185,'ANNUAL SUMMARY'!$V$9,DF165,'ANNUAL SUMMARY'!$DH$412)+SUMIFS('ANNUAL SUMMARY'!$EQ$518,DU185,'ANNUAL SUMMARY'!$V$9,DF165,'ANNUAL SUMMARY'!$DH$470)+SUMIFS('ANNUAL SUMMARY'!$EQ$576,DU185,'ANNUAL SUMMARY'!$V$9,DF165,'ANNUAL SUMMARY'!$DH$528)+SUMIFS('ANNUAL SUMMARY'!$EQ$634,DU185,'ANNUAL SUMMARY'!$V$9,DF165,'ANNUAL SUMMARY'!$DH$586)+SUMIFS('ANNUAL SUMMARY'!$EQ$692,DU185,'ANNUAL SUMMARY'!$V$9,DF165,'ANNUAL SUMMARY'!$DH$644)+SUMIFS('ANNUAL SUMMARY'!$GN$54,DU185,'ANNUAL SUMMARY'!$V$9,DF165,'ANNUAL SUMMARY'!$FE$6)+SUMIFS('ANNUAL SUMMARY'!$GN$112,DU185,'ANNUAL SUMMARY'!$V$9,DF165,'ANNUAL SUMMARY'!$FE$64)+SUMIFS('ANNUAL SUMMARY'!$GN$170,DU185,'ANNUAL SUMMARY'!$V$9,DF165,'ANNUAL SUMMARY'!$FE$122)+SUMIFS('ANNUAL SUMMARY'!$GN$228,DU185,'ANNUAL SUMMARY'!$V$9,DF165,'ANNUAL SUMMARY'!$FE$180)+SUMIFS('ANNUAL SUMMARY'!$GN$286,DU185,'ANNUAL SUMMARY'!$V$9,DF165,'ANNUAL SUMMARY'!$FE$238)+SUMIFS('ANNUAL SUMMARY'!$GN$344,DU185,'ANNUAL SUMMARY'!$V$9,DF165,'ANNUAL SUMMARY'!$FE$296)+SUMIFS('ANNUAL SUMMARY'!$GN$402,DU185,'ANNUAL SUMMARY'!$V$9,DF165,'ANNUAL SUMMARY'!$FE$354)+SUMIFS('ANNUAL SUMMARY'!$GN$460,DU185,'ANNUAL SUMMARY'!$V$9,DF165,'ANNUAL SUMMARY'!$FE$412)+SUMIFS('ANNUAL SUMMARY'!$GN$518,DU185,'ANNUAL SUMMARY'!$V$9,DF165,'ANNUAL SUMMARY'!$FE$470)+SUMIFS('ANNUAL SUMMARY'!$GN$576,DU185,'ANNUAL SUMMARY'!$V$9,DF165,'ANNUAL SUMMARY'!$FE$528)+SUMIFS('ANNUAL SUMMARY'!$GN$634,DU185,'ANNUAL SUMMARY'!$V$9,DF165,'ANNUAL SUMMARY'!$FE$586)+SUMIFS('ANNUAL SUMMARY'!$GN$692,DU185,'ANNUAL SUMMARY'!$V$9,DF165,'ANNUAL SUMMARY'!$FE$644)</f>
        <v>0</v>
      </c>
      <c r="EP185" s="728"/>
      <c r="EQ185" s="1260"/>
      <c r="ER185" s="1263"/>
      <c r="ES185" s="154"/>
      <c r="ET185" s="798" t="str">
        <f>'ANNUAL SUMMARY'!$C$30</f>
        <v>SIC</v>
      </c>
      <c r="EU185" s="730"/>
      <c r="EV185" s="730"/>
      <c r="EW185" s="730"/>
      <c r="EX185" s="792">
        <f>SUMIF('ANNUAL SUMMARY'!$FE$622,FC165,'ANNUAL SUMMARY'!$FA$646)+SUMIF('ANNUAL SUMMARY'!$DH$622,FC165,'ANNUAL SUMMARY'!$DD$646)+SUMIF('ANNUAL SUMMARY'!$BI$622,FC165,'ANNUAL SUMMARY'!$BE$646)+SUMIF('ANNUAL SUMMARY'!$L$622,FC165,'ANNUAL SUMMARY'!$H$646)+SUMIF('ANNUAL SUMMARY'!$FE$566,FC165,'ANNUAL SUMMARY'!$FA$590)+SUMIF('ANNUAL SUMMARY'!$DH$566,FC165,'ANNUAL SUMMARY'!$DD$590)+SUMIF('ANNUAL SUMMARY'!$BI$566,FC165,'ANNUAL SUMMARY'!$BE$590)+SUMIF('ANNUAL SUMMARY'!$L$566,FC165,'ANNUAL SUMMARY'!$H$590)+SUMIF('ANNUAL SUMMARY'!$FE$510,FC165,'ANNUAL SUMMARY'!$FA$534)+SUMIF('ANNUAL SUMMARY'!$DH$510,FC165,'ANNUAL SUMMARY'!$DD$534)+SUMIF('ANNUAL SUMMARY'!$BI$510,FC165,'ANNUAL SUMMARY'!$BE$534)+SUMIF('ANNUAL SUMMARY'!$L$510,FC165,'ANNUAL SUMMARY'!$H$534)+SUMIF('ANNUAL SUMMARY'!$FE$454,FC165,'ANNUAL SUMMARY'!$FA$478)+SUMIF('ANNUAL SUMMARY'!$DH$454,FC165,'ANNUAL SUMMARY'!$DD$478)+SUMIF('ANNUAL SUMMARY'!$BI$454,FC165,'ANNUAL SUMMARY'!$BE$478)+SUMIF('ANNUAL SUMMARY'!$L$454,FC165,'ANNUAL SUMMARY'!$H$478)+SUMIF('ANNUAL SUMMARY'!$FE$398,FC165,'ANNUAL SUMMARY'!$FA$422)+SUMIF('ANNUAL SUMMARY'!$DH$398,FC165,'ANNUAL SUMMARY'!$DD$422)+SUMIF('ANNUAL SUMMARY'!$BI$398,FC165,'ANNUAL SUMMARY'!$BE$422)+SUMIF('ANNUAL SUMMARY'!$L$398,FC165,'ANNUAL SUMMARY'!$H$422)+SUMIF('ANNUAL SUMMARY'!$FE$342,FC165,'ANNUAL SUMMARY'!$FA$366)+SUMIF('ANNUAL SUMMARY'!$DH$342,FC165,'ANNUAL SUMMARY'!$DD$366)+SUMIF('ANNUAL SUMMARY'!$BI$342,FC165,'ANNUAL SUMMARY'!$BE$366)+SUMIF('ANNUAL SUMMARY'!$L$342,FC165,'ANNUAL SUMMARY'!$H$366)+SUMIF('ANNUAL SUMMARY'!$FE$286,FC165,'ANNUAL SUMMARY'!$FA$310)+SUMIF('ANNUAL SUMMARY'!$DH$286,FC165,'ANNUAL SUMMARY'!$DD$310)+SUMIF('ANNUAL SUMMARY'!$BI$286,FC165,'ANNUAL SUMMARY'!$BE$310)+SUMIF('ANNUAL SUMMARY'!$L$286,FC165,'ANNUAL SUMMARY'!$H$310)+SUMIF('ANNUAL SUMMARY'!$FE$230,FC165,'ANNUAL SUMMARY'!$FA$254)+SUMIF('ANNUAL SUMMARY'!$DH$230,FC165,'ANNUAL SUMMARY'!$DD$254)+SUMIF('ANNUAL SUMMARY'!$BI$230,FC165,'ANNUAL SUMMARY'!$BE$254)+SUMIF('ANNUAL SUMMARY'!$L$230,FC165,'ANNUAL SUMMARY'!$H$254)+SUMIF('ANNUAL SUMMARY'!$FE$174,FC165,'ANNUAL SUMMARY'!$FA$198)+SUMIF('ANNUAL SUMMARY'!$DH$174,FC165,'ANNUAL SUMMARY'!$DD$198)+SUMIF('ANNUAL SUMMARY'!$BI$174,FC165,'ANNUAL SUMMARY'!$BE$198)+SUMIF('ANNUAL SUMMARY'!$L$174,FC165,'ANNUAL SUMMARY'!$H$198)+SUMIF('ANNUAL SUMMARY'!$FE$118,FC165,'ANNUAL SUMMARY'!$FA$142)+SUMIF('ANNUAL SUMMARY'!$DH$118,FC165,'ANNUAL SUMMARY'!$DD$142)+SUMIF('ANNUAL SUMMARY'!$BI$118,FC165,'ANNUAL SUMMARY'!$BE$142)+SUMIF('ANNUAL SUMMARY'!$L$118,FC165,'ANNUAL SUMMARY'!$H$142)+SUMIF('ANNUAL SUMMARY'!$FE$62,FC165,'ANNUAL SUMMARY'!$FA$86)+SUMIF('ANNUAL SUMMARY'!$DH$62,FC165,'ANNUAL SUMMARY'!$DD$86)+SUMIF('ANNUAL SUMMARY'!$BI$62,FC165,'ANNUAL SUMMARY'!$BE$86)+SUMIF('ANNUAL SUMMARY'!$L$62,FC165,'ANNUAL SUMMARY'!$H$86)+SUMIF('ANNUAL SUMMARY'!$FE$6,FC165,'ANNUAL SUMMARY'!$FA$30)+SUMIF('ANNUAL SUMMARY'!$DH$6,FC165,'ANNUAL SUMMARY'!$DD$30)+SUMIF('ANNUAL SUMMARY'!$BI$6,FC165,'ANNUAL SUMMARY'!$BE$30)+SUMIF('ANNUAL SUMMARY'!$L$6,FC165,'ANNUAL SUMMARY'!$H$30)+SUMIF('PREVIOUS LOGS'!$K$6,FC165,'PREVIOUS LOGS'!$F$26)+SUMIF('PREVIOUS LOGS'!$K$59,$K$6,'PREVIOUS LOGS'!$F$79)+SUMIF('PREVIOUS LOGS'!$K$112,FC165,'PREVIOUS LOGS'!$F$132)+SUMIF('PREVIOUS LOGS'!$K$165,FC165,'PREVIOUS LOGS'!$F$185)+SUMIF('PREVIOUS LOGS'!$K$218,FC165,'PREVIOUS LOGS'!$F$238)+SUMIF('PREVIOUS LOGS'!$K$271,FC165,'PREVIOUS LOGS'!$F$291)+SUMIF('PREVIOUS LOGS'!$K$324,FC165,'PREVIOUS LOGS'!$F$344)+SUMIF('PREVIOUS LOGS'!$BH$6,FC165,'PREVIOUS LOGS'!$BD$26)+SUMIF('PREVIOUS LOGS'!$BH$59,$K$6,'PREVIOUS LOGS'!$BD$79)+SUMIF('PREVIOUS LOGS'!$BH$112,FC165,'PREVIOUS LOGS'!$BD$132)+SUMIF('PREVIOUS LOGS'!$BH$165,FC165,'PREVIOUS LOGS'!$BD$185)+SUMIF('PREVIOUS LOGS'!$BH$218,FC165,'PREVIOUS LOGS'!$BD$238)+SUMIF('PREVIOUS LOGS'!$BH$271,FC165,'PREVIOUS LOGS'!$BD$291)+SUMIF('PREVIOUS LOGS'!$BH$324,FC165,'PREVIOUS LOGS'!$BD$344)+SUMIF('PREVIOUS LOGS'!$DF$6,FC165,'PREVIOUS LOGS'!$DB$26)+SUMIF('PREVIOUS LOGS'!$DF$59,$K$6,'PREVIOUS LOGS'!$DB$79)+SUMIF('PREVIOUS LOGS'!$DF$112,FC165,'PREVIOUS LOGS'!$DB$132)+SUMIF('PREVIOUS LOGS'!$DF$165,FC165,'PREVIOUS LOGS'!$DB$185)+SUMIF('PREVIOUS LOGS'!$DF$218,FC165,'PREVIOUS LOGS'!$DB$238)+SUMIF('PREVIOUS LOGS'!$DF$271,FC165,'PREVIOUS LOGS'!$DB$291)+SUMIF('PREVIOUS LOGS'!$DF$324,FC165,'PREVIOUS LOGS'!$DB$344)+SUMIF('PREVIOUS LOGS'!$FC$6,FC165,'PREVIOUS LOGS'!$EY$26)+SUMIF('PREVIOUS LOGS'!$FC$59,$K$6,'PREVIOUS LOGS'!$EY$79)+SUMIF('PREVIOUS LOGS'!$FC$112,FC165,'PREVIOUS LOGS'!$EY$132)+SUMIF('PREVIOUS LOGS'!$FC$165,FC165,'PREVIOUS LOGS'!$EY$185)+SUMIF('PREVIOUS LOGS'!$FC$218,FC165,'PREVIOUS LOGS'!$EY$238)+SUMIF('PREVIOUS LOGS'!$FC$271,FC165,'PREVIOUS LOGS'!$EY$291)+SUMIF('PREVIOUS LOGS'!$FC$324,FC165,'PREVIOUS LOGS'!$EY$344)</f>
        <v>0</v>
      </c>
      <c r="EY185" s="793"/>
      <c r="EZ185" s="793"/>
      <c r="FA185" s="793"/>
      <c r="FB185" s="793"/>
      <c r="FC185" s="793"/>
      <c r="FD185" s="794"/>
      <c r="FE185" s="643"/>
      <c r="FF185" s="729" t="str">
        <f>'ANNUAL SUMMARY'!$O$30</f>
        <v>NIGHT</v>
      </c>
      <c r="FG185" s="730"/>
      <c r="FH185" s="730"/>
      <c r="FI185" s="730"/>
      <c r="FJ185" s="731"/>
      <c r="FK185" s="735">
        <f>SUMIF('ANNUAL SUMMARY'!$FE$622,FC165,'ANNUAL SUMMARY'!$FM$646)+SUMIF('ANNUAL SUMMARY'!$DH$622,FC165,'ANNUAL SUMMARY'!$DP$646)+SUMIF('ANNUAL SUMMARY'!$BI$622,FC165,'ANNUAL SUMMARY'!$BQ$646)+SUMIF('ANNUAL SUMMARY'!$L$622,FC165,'ANNUAL SUMMARY'!$T$646)+SUMIF('ANNUAL SUMMARY'!$FE$566,FC165,'ANNUAL SUMMARY'!$FM$590)+SUMIF('ANNUAL SUMMARY'!$DH$566,FC165,'ANNUAL SUMMARY'!$DP$590)+SUMIF('ANNUAL SUMMARY'!$BI$566,FC165,'ANNUAL SUMMARY'!$BQ$590)+SUMIF('ANNUAL SUMMARY'!$L$566,FC165,'ANNUAL SUMMARY'!$T$590)+SUMIF('ANNUAL SUMMARY'!$FE$510,FC165,'ANNUAL SUMMARY'!$FM$534)+SUMIF('ANNUAL SUMMARY'!$DH$510,FC165,'ANNUAL SUMMARY'!$DP$534)+SUMIF('ANNUAL SUMMARY'!$BI$510,FC165,'ANNUAL SUMMARY'!$BQ$534)+SUMIF('ANNUAL SUMMARY'!$L$510,FC165,'ANNUAL SUMMARY'!$T$534)+SUMIF('ANNUAL SUMMARY'!$FE$454,FC165,'ANNUAL SUMMARY'!$FM$478)+SUMIF('ANNUAL SUMMARY'!$DH$454,FC165,'ANNUAL SUMMARY'!$DP$478)+SUMIF('ANNUAL SUMMARY'!$BI$454,FC165,'ANNUAL SUMMARY'!$BQ$478)+SUMIF('ANNUAL SUMMARY'!$L$454,FC165,'ANNUAL SUMMARY'!$T$478)+SUMIF('ANNUAL SUMMARY'!$FE$398,FC165,'ANNUAL SUMMARY'!$FM$422)+SUMIF('ANNUAL SUMMARY'!$DH$398,FC165,'ANNUAL SUMMARY'!$DP$422)+SUMIF('ANNUAL SUMMARY'!$BI$398,FC165,'ANNUAL SUMMARY'!$BQ$422)+SUMIF('ANNUAL SUMMARY'!$L$398,FC165,'ANNUAL SUMMARY'!$T$422)+SUMIF('ANNUAL SUMMARY'!$FE$342,FC165,'ANNUAL SUMMARY'!$FM$366)+SUMIF('ANNUAL SUMMARY'!$DH$342,FC165,'ANNUAL SUMMARY'!$DP$366)+SUMIF('ANNUAL SUMMARY'!$BI$342,FC165,'ANNUAL SUMMARY'!$BQ$366)+SUMIF('ANNUAL SUMMARY'!$L$342,FC165,'ANNUAL SUMMARY'!$T$366)+SUMIF('ANNUAL SUMMARY'!$FE$286,FC165,'ANNUAL SUMMARY'!$FM$310)+SUMIF('ANNUAL SUMMARY'!$DH$286,FC165,'ANNUAL SUMMARY'!$DP$310)+SUMIF('ANNUAL SUMMARY'!$BI$286,FC165,'ANNUAL SUMMARY'!$BQ$310)+SUMIF('ANNUAL SUMMARY'!$L$286,FC165,'ANNUAL SUMMARY'!$T$310)+SUMIF('ANNUAL SUMMARY'!$FE$230,FC165,'ANNUAL SUMMARY'!$FM$254)+SUMIF('ANNUAL SUMMARY'!$DH$230,FC165,'ANNUAL SUMMARY'!$DP$254)+SUMIF('ANNUAL SUMMARY'!$BI$230,FC165,'ANNUAL SUMMARY'!$BQ$254)+SUMIF('ANNUAL SUMMARY'!$L$230,FC165,'ANNUAL SUMMARY'!$T$254)+SUMIF('ANNUAL SUMMARY'!$FE$174,FC165,'ANNUAL SUMMARY'!$FM$198)+SUMIF('ANNUAL SUMMARY'!$DH$174,FC165,'ANNUAL SUMMARY'!$DP$198)+SUMIF('ANNUAL SUMMARY'!$BI$174,FC165,'ANNUAL SUMMARY'!$BQ$198)+SUMIF('ANNUAL SUMMARY'!$L$174,FC165,'ANNUAL SUMMARY'!$T$198)+SUMIF('ANNUAL SUMMARY'!$FE$118,FC165,'ANNUAL SUMMARY'!$FM$142)+SUMIF('ANNUAL SUMMARY'!$DH$118,FC165,'ANNUAL SUMMARY'!$DP$142)+SUMIF('ANNUAL SUMMARY'!$BI$118,FC165,'ANNUAL SUMMARY'!$BQ$142)+SUMIF('ANNUAL SUMMARY'!$L$118,FC165,'ANNUAL SUMMARY'!$T$142)+SUMIF('ANNUAL SUMMARY'!$FE$62,FC165,'ANNUAL SUMMARY'!$FM$86)+SUMIF('ANNUAL SUMMARY'!$DH$62,FC165,'ANNUAL SUMMARY'!$DP$86)+SUMIF('ANNUAL SUMMARY'!$BI$62,FC165,'ANNUAL SUMMARY'!$BQ$86)+SUMIF('ANNUAL SUMMARY'!$L$62,FC165,'ANNUAL SUMMARY'!$T$86)+SUMIF('ANNUAL SUMMARY'!$FE$6,FC165,'ANNUAL SUMMARY'!$FM$30)+SUMIF('ANNUAL SUMMARY'!$DH$6,FC165,'ANNUAL SUMMARY'!$DP$30)+SUMIF('ANNUAL SUMMARY'!$BI$6,FC165,'ANNUAL SUMMARY'!$BQ$30)+SUMIF('ANNUAL SUMMARY'!$L$6,FC165,'ANNUAL SUMMARY'!$T$30)+SUMIF('PREVIOUS LOGS'!$K$6,FC165,'PREVIOUS LOGS'!$S$26)+SUMIF('PREVIOUS LOGS'!$K$59,$K$6,'PREVIOUS LOGS'!$S$79)+SUMIF('PREVIOUS LOGS'!$K$112,FC165,'PREVIOUS LOGS'!$S$132)+SUMIF('PREVIOUS LOGS'!$K$165,FC165,'PREVIOUS LOGS'!$S$185)+SUMIF('PREVIOUS LOGS'!$K$218,FC165,'PREVIOUS LOGS'!$S$238)+SUMIF('PREVIOUS LOGS'!$K$271,FC165,'PREVIOUS LOGS'!$S$291)+SUMIF('PREVIOUS LOGS'!$K$324,FC165,'PREVIOUS LOGS'!$S$344)+SUMIF('PREVIOUS LOGS'!$BH$6,FC165,'PREVIOUS LOGS'!$BP$26)+SUMIF('PREVIOUS LOGS'!$BH$59,$K$6,'PREVIOUS LOGS'!$BP$79)+SUMIF('PREVIOUS LOGS'!$BH$112,FC165,'PREVIOUS LOGS'!$BP$132)+SUMIF('PREVIOUS LOGS'!$BH$165,FC165,'PREVIOUS LOGS'!$BP$185)+SUMIF('PREVIOUS LOGS'!$BH$218,FC165,'PREVIOUS LOGS'!$BP$238)+SUMIF('PREVIOUS LOGS'!$BH$271,FC165,'PREVIOUS LOGS'!$BP$291)+SUMIF('PREVIOUS LOGS'!$BH$324,FC165,'PREVIOUS LOGS'!$BP$344)+SUMIF('PREVIOUS LOGS'!$DF$6,FC165,'PREVIOUS LOGS'!$DN$26)+SUMIF('PREVIOUS LOGS'!$DF$59,$K$6,'PREVIOUS LOGS'!$DN$79)+SUMIF('PREVIOUS LOGS'!$DF$112,FC165,'PREVIOUS LOGS'!$DN$132)+SUMIF('PREVIOUS LOGS'!$DF$165,FC165,'PREVIOUS LOGS'!$DN$185)+SUMIF('PREVIOUS LOGS'!$DF$218,FC165,'PREVIOUS LOGS'!$DN$238)+SUMIF('PREVIOUS LOGS'!$DF$271,FC165,'PREVIOUS LOGS'!$DN$291)+SUMIF('PREVIOUS LOGS'!$DF$324,FC165,'PREVIOUS LOGS'!$DN$344)+SUMIF('PREVIOUS LOGS'!$FC$6,FC165,'PREVIOUS LOGS'!$FK$26)+SUMIF('PREVIOUS LOGS'!$FC$59,$K$6,'PREVIOUS LOGS'!$FK$79)+SUMIF('PREVIOUS LOGS'!$FC$112,FC165,'PREVIOUS LOGS'!$FK$132)+SUMIF('PREVIOUS LOGS'!$FC$165,FC165,'PREVIOUS LOGS'!$FK$185)+SUMIF('PREVIOUS LOGS'!$FC$218,FC165,'PREVIOUS LOGS'!$FK$238)+SUMIF('PREVIOUS LOGS'!$FC$271,FC165,'PREVIOUS LOGS'!$FK$291)+SUMIF('PREVIOUS LOGS'!$FC$324,FC165,'PREVIOUS LOGS'!$FK$344)</f>
        <v>0</v>
      </c>
      <c r="FL185" s="736"/>
      <c r="FM185" s="736"/>
      <c r="FN185" s="736"/>
      <c r="FO185" s="736"/>
      <c r="FP185" s="737"/>
      <c r="FQ185" s="15"/>
      <c r="FR185" s="812">
        <f>IF(FR171=0," ",FR171+7)</f>
        <v>2029</v>
      </c>
      <c r="FS185" s="813"/>
      <c r="FT185" s="813"/>
      <c r="FU185" s="813"/>
      <c r="FV185" s="813"/>
      <c r="FW185" s="1118">
        <f>SUMIFS('ANNUAL SUMMARY'!$AF$54,FR185,'ANNUAL SUMMARY'!$V$9,FC165,'ANNUAL SUMMARY'!$L$6)+SUMIFS('ANNUAL SUMMARY'!$AF$112,FR185,'ANNUAL SUMMARY'!$V$9,FC165,'ANNUAL SUMMARY'!$L$64)+SUMIFS('ANNUAL SUMMARY'!$AF$170,FR185,'ANNUAL SUMMARY'!$V$9,FC165,'ANNUAL SUMMARY'!$L$122)+SUMIFS('ANNUAL SUMMARY'!$AF$228,FR185,'ANNUAL SUMMARY'!$V$9,FC165,'ANNUAL SUMMARY'!$L$180)+SUMIFS('ANNUAL SUMMARY'!$AF$286,FR185,'ANNUAL SUMMARY'!$V$9,FC165,'ANNUAL SUMMARY'!$L$238)+SUMIFS('ANNUAL SUMMARY'!$AF$344,FR185,'ANNUAL SUMMARY'!$V$9,FC165,'ANNUAL SUMMARY'!$L$296)+SUMIFS('ANNUAL SUMMARY'!$AF$402,FR185,'ANNUAL SUMMARY'!$V$9,FC165,'ANNUAL SUMMARY'!$L$354)+SUMIFS('ANNUAL SUMMARY'!$AF$460,FR185,'ANNUAL SUMMARY'!$V$9,FC165,'ANNUAL SUMMARY'!$L$412)+SUMIFS('ANNUAL SUMMARY'!$AF$518,FR185,'ANNUAL SUMMARY'!$V$9,FC165,'ANNUAL SUMMARY'!$L$470)+SUMIFS('ANNUAL SUMMARY'!$AF$576,FR185,'ANNUAL SUMMARY'!$V$9,FC165,'ANNUAL SUMMARY'!$L$528)+SUMIFS('ANNUAL SUMMARY'!$AF$634,FR185,'ANNUAL SUMMARY'!$V$9,FC165,'ANNUAL SUMMARY'!$L$586)+SUMIFS('ANNUAL SUMMARY'!$AF$692,FR185,'ANNUAL SUMMARY'!$V$9,FC165,'ANNUAL SUMMARY'!$L$644)+SUMIFS('ANNUAL SUMMARY'!$CC$54,FR185,'ANNUAL SUMMARY'!$V$9,FC165,'ANNUAL SUMMARY'!$BI$6)+SUMIFS('ANNUAL SUMMARY'!$CC$112,FR185,'ANNUAL SUMMARY'!$V$9,FC165,'ANNUAL SUMMARY'!$BI$64)+SUMIFS('ANNUAL SUMMARY'!$CC$170,FR185,'ANNUAL SUMMARY'!$V$9,FC165,'ANNUAL SUMMARY'!$BI$122)+SUMIFS('ANNUAL SUMMARY'!$CC$228,FR185,'ANNUAL SUMMARY'!$V$9,FC165,'ANNUAL SUMMARY'!$BI$180)+SUMIFS('ANNUAL SUMMARY'!$CC$286,FR185,'ANNUAL SUMMARY'!$V$9,FC165,'ANNUAL SUMMARY'!$BI$238)+SUMIFS('ANNUAL SUMMARY'!$CC$344,FR185,'ANNUAL SUMMARY'!$V$9,FC165,'ANNUAL SUMMARY'!$BI$296)+SUMIFS('ANNUAL SUMMARY'!$CC$402,FR185,'ANNUAL SUMMARY'!$V$9,FC165,'ANNUAL SUMMARY'!$BI$354)+SUMIFS('ANNUAL SUMMARY'!$CC$460,FR185,'ANNUAL SUMMARY'!$V$9,FC165,'ANNUAL SUMMARY'!$BI$412)+SUMIFS('ANNUAL SUMMARY'!$CC$518,FR185,'ANNUAL SUMMARY'!$V$9,FC165,'ANNUAL SUMMARY'!$BI$470)+SUMIFS('ANNUAL SUMMARY'!$CC$576,FR185,'ANNUAL SUMMARY'!$V$9,FC165,'ANNUAL SUMMARY'!$BI$528)+SUMIFS('ANNUAL SUMMARY'!$CC$634,FR185,'ANNUAL SUMMARY'!$V$9,FC165,'ANNUAL SUMMARY'!$BI$586)+SUMIFS('ANNUAL SUMMARY'!$CC$692,FR185,'ANNUAL SUMMARY'!$V$9,FC165,'ANNUAL SUMMARY'!$BI$644)+SUMIFS('ANNUAL SUMMARY'!$EB$54,FR185,'ANNUAL SUMMARY'!$V$9,FC165,'ANNUAL SUMMARY'!$DH$6)+SUMIFS('ANNUAL SUMMARY'!$EB$112,FR185,'ANNUAL SUMMARY'!$V$9,FC165,'ANNUAL SUMMARY'!$DH$64)+SUMIFS('ANNUAL SUMMARY'!$EB$170,FR185,'ANNUAL SUMMARY'!$V$9,FC165,'ANNUAL SUMMARY'!$DH$122)+SUMIFS('ANNUAL SUMMARY'!$EB$228,FR185,'ANNUAL SUMMARY'!$V$9,FC165,'ANNUAL SUMMARY'!$DH$180)+SUMIFS('ANNUAL SUMMARY'!$EB$286,FR185,'ANNUAL SUMMARY'!$V$9,FC165,'ANNUAL SUMMARY'!$DH$238)+SUMIFS('ANNUAL SUMMARY'!$EB$344,FR185,'ANNUAL SUMMARY'!$V$9,FC165,'ANNUAL SUMMARY'!$DH$296)+SUMIFS('ANNUAL SUMMARY'!$EB$402,FR185,'ANNUAL SUMMARY'!$V$9,FC165,'ANNUAL SUMMARY'!$DH$354)+SUMIFS('ANNUAL SUMMARY'!$EB$460,FR185,'ANNUAL SUMMARY'!$V$9,FC165,'ANNUAL SUMMARY'!$DH$412)+SUMIFS('ANNUAL SUMMARY'!$EB$518,FR185,'ANNUAL SUMMARY'!$V$9,FC165,'ANNUAL SUMMARY'!$DH$470)+SUMIFS('ANNUAL SUMMARY'!$EB$576,FR185,'ANNUAL SUMMARY'!$V$9,FC165,'ANNUAL SUMMARY'!$DH$528)+SUMIFS('ANNUAL SUMMARY'!$EB$634,FR185,'ANNUAL SUMMARY'!$V$9,FC165,'ANNUAL SUMMARY'!$DH$586)+SUMIFS('ANNUAL SUMMARY'!$EB$692,FR185,'ANNUAL SUMMARY'!$V$9,FC165,'ANNUAL SUMMARY'!$DH$644)+SUMIFS('ANNUAL SUMMARY'!$FY$54,FR185,'ANNUAL SUMMARY'!$V$9,FC165,'ANNUAL SUMMARY'!$FE$6)+SUMIFS('ANNUAL SUMMARY'!$FY$112,FR185,'ANNUAL SUMMARY'!$V$9,FC165,'ANNUAL SUMMARY'!$FE$64)+SUMIFS('ANNUAL SUMMARY'!$FY$170,FR185,'ANNUAL SUMMARY'!$V$9,FC165,'ANNUAL SUMMARY'!$FE$122)+SUMIFS('ANNUAL SUMMARY'!$FY$228,FR185,'ANNUAL SUMMARY'!$V$9,FC165,'ANNUAL SUMMARY'!$FE$180)+SUMIFS('ANNUAL SUMMARY'!$FY$286,FR185,'ANNUAL SUMMARY'!$V$9,FC165,'ANNUAL SUMMARY'!$FE$238)+SUMIFS('ANNUAL SUMMARY'!$FY$344,FR185,'ANNUAL SUMMARY'!$V$9,FC165,'ANNUAL SUMMARY'!$FE$296)+SUMIFS('ANNUAL SUMMARY'!$FY$402,FR185,'ANNUAL SUMMARY'!$V$9,FC165,'ANNUAL SUMMARY'!$FE$354)+SUMIFS('ANNUAL SUMMARY'!$FY$460,FR185,'ANNUAL SUMMARY'!$V$9,FC165,'ANNUAL SUMMARY'!$FE$412)+SUMIFS('ANNUAL SUMMARY'!$FY$518,FR185,'ANNUAL SUMMARY'!$V$9,FC165,'ANNUAL SUMMARY'!$FE$470)+SUMIFS('ANNUAL SUMMARY'!$FY$576,FR185,'ANNUAL SUMMARY'!$V$9,FC165,'ANNUAL SUMMARY'!$FE$528)+SUMIFS('ANNUAL SUMMARY'!$FY$634,FR185,'ANNUAL SUMMARY'!$V$9,FC165,'ANNUAL SUMMARY'!$FE$586)+SUMIFS('ANNUAL SUMMARY'!$FY$692,FR185,'ANNUAL SUMMARY'!$V$9,FC165,'ANNUAL SUMMARY'!$FE$644)</f>
        <v>0</v>
      </c>
      <c r="FX185" s="727"/>
      <c r="FY185" s="727"/>
      <c r="FZ185" s="727"/>
      <c r="GA185" s="727">
        <f>SUMIFS('ANNUAL SUMMARY'!$AJ$54,FR185,'ANNUAL SUMMARY'!$V$9,FC165,'ANNUAL SUMMARY'!$L$6)+SUMIFS('ANNUAL SUMMARY'!$AJ$112,FR185,'ANNUAL SUMMARY'!$V$9,FC165,'ANNUAL SUMMARY'!$L$64)+SUMIFS('ANNUAL SUMMARY'!$AJ$170,FR185,'ANNUAL SUMMARY'!$V$9,FC165,'ANNUAL SUMMARY'!$L$122)+SUMIFS('ANNUAL SUMMARY'!$AJ$228,FR185,'ANNUAL SUMMARY'!$V$9,FC165,'ANNUAL SUMMARY'!$L$180)+SUMIFS('ANNUAL SUMMARY'!$AJ$286,FR185,'ANNUAL SUMMARY'!$V$9,FC165,'ANNUAL SUMMARY'!$L$238)+SUMIFS('ANNUAL SUMMARY'!$AJ$344,FR185,'ANNUAL SUMMARY'!$V$9,FC165,'ANNUAL SUMMARY'!$L$296)+SUMIFS('ANNUAL SUMMARY'!$AJ$402,FR185,'ANNUAL SUMMARY'!$V$9,FC165,'ANNUAL SUMMARY'!$L$354)+SUMIFS('ANNUAL SUMMARY'!$AJ$460,FR185,'ANNUAL SUMMARY'!$V$9,FC165,'ANNUAL SUMMARY'!$L$412)+SUMIFS('ANNUAL SUMMARY'!$AJ$518,FR185,'ANNUAL SUMMARY'!$V$9,FC165,'ANNUAL SUMMARY'!$L$470)+SUMIFS('ANNUAL SUMMARY'!$AJ$576,FR185,'ANNUAL SUMMARY'!$V$9,FC165,'ANNUAL SUMMARY'!$L$528)+SUMIFS('ANNUAL SUMMARY'!$AJ$634,FR185,'ANNUAL SUMMARY'!$V$9,FC165,'ANNUAL SUMMARY'!$L$586)+SUMIFS('ANNUAL SUMMARY'!$AJ$692,FR185,'ANNUAL SUMMARY'!$V$9,FC165,'ANNUAL SUMMARY'!$L$644)+SUMIFS('ANNUAL SUMMARY'!$CG$54,FR185,'ANNUAL SUMMARY'!$V$9,FC165,'ANNUAL SUMMARY'!$BI$6)+SUMIFS('ANNUAL SUMMARY'!$CG$112,FR185,'ANNUAL SUMMARY'!$V$9,FC165,'ANNUAL SUMMARY'!$BI$64)+SUMIFS('ANNUAL SUMMARY'!$CG$170,FR185,'ANNUAL SUMMARY'!$V$9,FC165,'ANNUAL SUMMARY'!$BI$122)+SUMIFS('ANNUAL SUMMARY'!$CG$228,FR185,'ANNUAL SUMMARY'!$V$9,FC165,'ANNUAL SUMMARY'!$BI$180)+SUMIFS('ANNUAL SUMMARY'!$CG$286,FR185,'ANNUAL SUMMARY'!$V$9,FC165,'ANNUAL SUMMARY'!$BI$238)+SUMIFS('ANNUAL SUMMARY'!$CG$344,FR185,'ANNUAL SUMMARY'!$V$9,FC165,'ANNUAL SUMMARY'!$BI$296)+SUMIFS('ANNUAL SUMMARY'!$CG$402,FR185,'ANNUAL SUMMARY'!$V$9,FC165,'ANNUAL SUMMARY'!$BI$354)+SUMIFS('ANNUAL SUMMARY'!$CG$460,FR185,'ANNUAL SUMMARY'!$V$9,FC165,'ANNUAL SUMMARY'!$BI$412)+SUMIFS('ANNUAL SUMMARY'!$CG$518,FR185,'ANNUAL SUMMARY'!$V$9,FC165,'ANNUAL SUMMARY'!$BI$470)+SUMIFS('ANNUAL SUMMARY'!$CG$576,FR185,'ANNUAL SUMMARY'!$V$9,FC165,'ANNUAL SUMMARY'!$BI$528)+SUMIFS('ANNUAL SUMMARY'!$CG$634,FR185,'ANNUAL SUMMARY'!$V$9,FC165,'ANNUAL SUMMARY'!$BI$586)+SUMIFS('ANNUAL SUMMARY'!$CG$692,FR185,'ANNUAL SUMMARY'!$V$9,FC165,'ANNUAL SUMMARY'!$BI$644)+SUMIFS('ANNUAL SUMMARY'!$EF$54,FR185,'ANNUAL SUMMARY'!$V$9,FC165,'ANNUAL SUMMARY'!$DH$6)+SUMIFS('ANNUAL SUMMARY'!$EF$112,FR185,'ANNUAL SUMMARY'!$V$9,FC165,'ANNUAL SUMMARY'!$DH$64)+SUMIFS('ANNUAL SUMMARY'!$EF$170,FR185,'ANNUAL SUMMARY'!$V$9,FC165,'ANNUAL SUMMARY'!$DH$122)+SUMIFS('ANNUAL SUMMARY'!$EF$228,FR185,'ANNUAL SUMMARY'!$V$9,FC165,'ANNUAL SUMMARY'!$DH$180)+SUMIFS('ANNUAL SUMMARY'!$EF$286,FR185,'ANNUAL SUMMARY'!$V$9,FC165,'ANNUAL SUMMARY'!$DH$238)+SUMIFS('ANNUAL SUMMARY'!$EF$344,FR185,'ANNUAL SUMMARY'!$V$9,FC165,'ANNUAL SUMMARY'!$DH$296)+SUMIFS('ANNUAL SUMMARY'!$EF$402,FR185,'ANNUAL SUMMARY'!$V$9,FC165,'ANNUAL SUMMARY'!$DH$354)+SUMIFS('ANNUAL SUMMARY'!$EF$460,FR185,'ANNUAL SUMMARY'!$V$9,FC165,'ANNUAL SUMMARY'!$DH$412)+SUMIFS('ANNUAL SUMMARY'!$EF$518,FR185,'ANNUAL SUMMARY'!$V$9,FC165,'ANNUAL SUMMARY'!$DH$470)+SUMIFS('ANNUAL SUMMARY'!$EF$576,FR185,'ANNUAL SUMMARY'!$V$9,FC165,'ANNUAL SUMMARY'!$DH$528)+SUMIFS('ANNUAL SUMMARY'!$EF$634,FR185,'ANNUAL SUMMARY'!$V$9,FC165,'ANNUAL SUMMARY'!$DH$586)+SUMIFS('ANNUAL SUMMARY'!$EF$692,FR185,'ANNUAL SUMMARY'!$V$9,FC165,'ANNUAL SUMMARY'!$DH$644)+SUMIFS('ANNUAL SUMMARY'!$GC$54,FR185,'ANNUAL SUMMARY'!$V$9,FC165,'ANNUAL SUMMARY'!$FE$6)+SUMIFS('ANNUAL SUMMARY'!$GC$112,FR185,'ANNUAL SUMMARY'!$V$9,FC165,'ANNUAL SUMMARY'!$FE$64)+SUMIFS('ANNUAL SUMMARY'!$GC$170,FR185,'ANNUAL SUMMARY'!$V$9,FC165,'ANNUAL SUMMARY'!$FE$122)+SUMIFS('ANNUAL SUMMARY'!$GC$228,FR185,'ANNUAL SUMMARY'!$V$9,FC165,'ANNUAL SUMMARY'!$FE$180)+SUMIFS('ANNUAL SUMMARY'!$GC$286,FR185,'ANNUAL SUMMARY'!$V$9,FC165,'ANNUAL SUMMARY'!$FE$238)+SUMIFS('ANNUAL SUMMARY'!$GC$344,FR185,'ANNUAL SUMMARY'!$V$9,FC165,'ANNUAL SUMMARY'!$FE$296)+SUMIFS('ANNUAL SUMMARY'!$GC$402,FR185,'ANNUAL SUMMARY'!$V$9,FC165,'ANNUAL SUMMARY'!$FE$354)+SUMIFS('ANNUAL SUMMARY'!$GC$460,FR185,'ANNUAL SUMMARY'!$V$9,FC165,'ANNUAL SUMMARY'!$FE$412)+SUMIFS('ANNUAL SUMMARY'!$GC$518,FR185,'ANNUAL SUMMARY'!$V$9,FC165,'ANNUAL SUMMARY'!$FE$470)+SUMIFS('ANNUAL SUMMARY'!$GC$576,FR185,'ANNUAL SUMMARY'!$V$9,FC165,'ANNUAL SUMMARY'!$FE$528)+SUMIFS('ANNUAL SUMMARY'!$GC$634,FR185,'ANNUAL SUMMARY'!$V$9,FC165,'ANNUAL SUMMARY'!$FE$586)+SUMIFS('ANNUAL SUMMARY'!$GC$692,FR185,'ANNUAL SUMMARY'!$V$9,FC165,'ANNUAL SUMMARY'!$FE$644)</f>
        <v>0</v>
      </c>
      <c r="GB185" s="727"/>
      <c r="GC185" s="727"/>
      <c r="GD185" s="727"/>
      <c r="GE185" s="727">
        <f>SUMIFS('ANNUAL SUMMARY'!$AN$54,FR185,'ANNUAL SUMMARY'!$V$9,FC165,'ANNUAL SUMMARY'!$L$6)+SUMIFS('ANNUAL SUMMARY'!$AN$112,FR185,'ANNUAL SUMMARY'!$V$9,FC165,'ANNUAL SUMMARY'!$L$64)+SUMIFS('ANNUAL SUMMARY'!$AN$170,FR185,'ANNUAL SUMMARY'!$V$9,FC165,'ANNUAL SUMMARY'!$L$122)+SUMIFS('ANNUAL SUMMARY'!$AN$228,FR185,'ANNUAL SUMMARY'!$V$9,FC165,'ANNUAL SUMMARY'!$L$180)+SUMIFS('ANNUAL SUMMARY'!$AN$286,FR185,'ANNUAL SUMMARY'!$V$9,FC165,'ANNUAL SUMMARY'!$L$238)+SUMIFS('ANNUAL SUMMARY'!$AN$344,FR185,'ANNUAL SUMMARY'!$V$9,FC165,'ANNUAL SUMMARY'!$L$296)+SUMIFS('ANNUAL SUMMARY'!$AN$402,FR185,'ANNUAL SUMMARY'!$V$9,FC165,'ANNUAL SUMMARY'!$L$354)+SUMIFS('ANNUAL SUMMARY'!$AN$460,FR185,'ANNUAL SUMMARY'!$V$9,FC165,'ANNUAL SUMMARY'!$L$412)+SUMIFS('ANNUAL SUMMARY'!$AN$518,FR185,'ANNUAL SUMMARY'!$V$9,FC165,'ANNUAL SUMMARY'!$L$470)+SUMIFS('ANNUAL SUMMARY'!$AN$576,FR185,'ANNUAL SUMMARY'!$V$9,FC165,'ANNUAL SUMMARY'!$L$528)+SUMIFS('ANNUAL SUMMARY'!$AN$634,FR185,'ANNUAL SUMMARY'!$V$9,FC165,'ANNUAL SUMMARY'!$L$586)+SUMIFS('ANNUAL SUMMARY'!$AN$692,FR185,'ANNUAL SUMMARY'!$V$9,FC165,'ANNUAL SUMMARY'!$L$644)+SUMIFS('ANNUAL SUMMARY'!$CK$54,FR185,'ANNUAL SUMMARY'!$V$9,FC165,'ANNUAL SUMMARY'!$BI$6)+SUMIFS('ANNUAL SUMMARY'!$CK$112,FR185,'ANNUAL SUMMARY'!$V$9,FC165,'ANNUAL SUMMARY'!$BI$64)+SUMIFS('ANNUAL SUMMARY'!$CK$170,FR185,'ANNUAL SUMMARY'!$V$9,FC165,'ANNUAL SUMMARY'!$BI$122)+SUMIFS('ANNUAL SUMMARY'!$CK$228,FR185,'ANNUAL SUMMARY'!$V$9,FC165,'ANNUAL SUMMARY'!$BI$180)+SUMIFS('ANNUAL SUMMARY'!$CK$286,FR185,'ANNUAL SUMMARY'!$V$9,FC165,'ANNUAL SUMMARY'!$BI$238)+SUMIFS('ANNUAL SUMMARY'!$CK$344,FR185,'ANNUAL SUMMARY'!$V$9,FC165,'ANNUAL SUMMARY'!$BI$296)+SUMIFS('ANNUAL SUMMARY'!$CK$402,FR185,'ANNUAL SUMMARY'!$V$9,FC165,'ANNUAL SUMMARY'!$BI$354)+SUMIFS('ANNUAL SUMMARY'!$CK$460,FR185,'ANNUAL SUMMARY'!$V$9,FC165,'ANNUAL SUMMARY'!$BI$412)+SUMIFS('ANNUAL SUMMARY'!$CK$518,FR185,'ANNUAL SUMMARY'!$V$9,FC165,'ANNUAL SUMMARY'!$BI$470)+SUMIFS('ANNUAL SUMMARY'!$CK$576,FR185,'ANNUAL SUMMARY'!$V$9,FC165,'ANNUAL SUMMARY'!$BI$528)+SUMIFS('ANNUAL SUMMARY'!$CK$634,FR185,'ANNUAL SUMMARY'!$V$9,FC165,'ANNUAL SUMMARY'!$BI$586)+SUMIFS('ANNUAL SUMMARY'!$CK$692,FR185,'ANNUAL SUMMARY'!$V$9,FC165,'ANNUAL SUMMARY'!$BI$644)+SUMIFS('ANNUAL SUMMARY'!$EJ$54,FR185,'ANNUAL SUMMARY'!$V$9,FC165,'ANNUAL SUMMARY'!$DH$6)+SUMIFS('ANNUAL SUMMARY'!$EJ$112,FR185,'ANNUAL SUMMARY'!$V$9,FC165,'ANNUAL SUMMARY'!$DH$64)+SUMIFS('ANNUAL SUMMARY'!$EJ$170,FR185,'ANNUAL SUMMARY'!$V$9,FC165,'ANNUAL SUMMARY'!$DH$122)+SUMIFS('ANNUAL SUMMARY'!$EJ$228,FR185,'ANNUAL SUMMARY'!$V$9,FC165,'ANNUAL SUMMARY'!$DH$180)+SUMIFS('ANNUAL SUMMARY'!$EJ$286,FR185,'ANNUAL SUMMARY'!$V$9,FC165,'ANNUAL SUMMARY'!$DH$238)+SUMIFS('ANNUAL SUMMARY'!$EJ$344,FR185,'ANNUAL SUMMARY'!$V$9,FC165,'ANNUAL SUMMARY'!$DH$296)+SUMIFS('ANNUAL SUMMARY'!$EJ$402,FR185,'ANNUAL SUMMARY'!$V$9,FC165,'ANNUAL SUMMARY'!$DH$354)+SUMIFS('ANNUAL SUMMARY'!$EJ$460,FR185,'ANNUAL SUMMARY'!$V$9,FC165,'ANNUAL SUMMARY'!$DH$412)+SUMIFS('ANNUAL SUMMARY'!$EJ$518,FR185,'ANNUAL SUMMARY'!$V$9,FC165,'ANNUAL SUMMARY'!$DH$470)+SUMIFS('ANNUAL SUMMARY'!$EJ$576,FR185,'ANNUAL SUMMARY'!$V$9,FC165,'ANNUAL SUMMARY'!$DH$528)+SUMIFS('ANNUAL SUMMARY'!$EJ$634,FR185,'ANNUAL SUMMARY'!$V$9,FC165,'ANNUAL SUMMARY'!$DH$586)+SUMIFS('ANNUAL SUMMARY'!$EJ$692,FR185,'ANNUAL SUMMARY'!$V$9,FC165,'ANNUAL SUMMARY'!$DH$644)+SUMIFS('ANNUAL SUMMARY'!$GG$54,FR185,'ANNUAL SUMMARY'!$V$9,FC165,'ANNUAL SUMMARY'!$FE$6)+SUMIFS('ANNUAL SUMMARY'!$GG$112,FR185,'ANNUAL SUMMARY'!$V$9,FC165,'ANNUAL SUMMARY'!$FE$64)+SUMIFS('ANNUAL SUMMARY'!$GG$170,FR185,'ANNUAL SUMMARY'!$V$9,FC165,'ANNUAL SUMMARY'!$FE$122)+SUMIFS('ANNUAL SUMMARY'!$GG$228,FR185,'ANNUAL SUMMARY'!$V$9,FC165,'ANNUAL SUMMARY'!$FE$180)+SUMIFS('ANNUAL SUMMARY'!$GG$286,FR185,'ANNUAL SUMMARY'!$V$9,FC165,'ANNUAL SUMMARY'!$FE$238)+SUMIFS('ANNUAL SUMMARY'!$GG$344,FR185,'ANNUAL SUMMARY'!$V$9,FC165,'ANNUAL SUMMARY'!$FE$296)+SUMIFS('ANNUAL SUMMARY'!$GG$402,FR185,'ANNUAL SUMMARY'!$V$9,FC165,'ANNUAL SUMMARY'!$FE$354)+SUMIFS('ANNUAL SUMMARY'!$GG$460,FR185,'ANNUAL SUMMARY'!$V$9,FC165,'ANNUAL SUMMARY'!$FE$412)+SUMIFS('ANNUAL SUMMARY'!$GG$518,FR185,'ANNUAL SUMMARY'!$V$9,FC165,'ANNUAL SUMMARY'!$FE$470)+SUMIFS('ANNUAL SUMMARY'!$GG$576,FR185,'ANNUAL SUMMARY'!$V$9,FC165,'ANNUAL SUMMARY'!$FE$528)+SUMIFS('ANNUAL SUMMARY'!$GG$634,FR185,'ANNUAL SUMMARY'!$V$9,FC165,'ANNUAL SUMMARY'!$FE$586)+SUMIFS('ANNUAL SUMMARY'!$GG$692,FR185,'ANNUAL SUMMARY'!$V$9,FC165,'ANNUAL SUMMARY'!$FE$644)</f>
        <v>0</v>
      </c>
      <c r="GF185" s="727"/>
      <c r="GG185" s="727"/>
      <c r="GH185" s="727"/>
      <c r="GI185" s="728">
        <f>SUMIFS('ANNUAL SUMMARY'!$AR$54,FR185,'ANNUAL SUMMARY'!$V$9,FC165,'ANNUAL SUMMARY'!$L$6)+SUMIFS('ANNUAL SUMMARY'!$AR$112,FR185,'ANNUAL SUMMARY'!$V$9,FC165,'ANNUAL SUMMARY'!$L$64)+SUMIFS('ANNUAL SUMMARY'!$AR$170,FR185,'ANNUAL SUMMARY'!$V$9,FC165,'ANNUAL SUMMARY'!$L$122)+SUMIFS('ANNUAL SUMMARY'!$AR$228,FR185,'ANNUAL SUMMARY'!$V$9,FC165,'ANNUAL SUMMARY'!$L$180)+SUMIFS('ANNUAL SUMMARY'!$AR$286,FR185,'ANNUAL SUMMARY'!$V$9,FC165,'ANNUAL SUMMARY'!$L$238)+SUMIFS('ANNUAL SUMMARY'!$AR$344,FR185,'ANNUAL SUMMARY'!$V$9,FC165,'ANNUAL SUMMARY'!$L$296)+SUMIFS('ANNUAL SUMMARY'!$AR$402,FR185,'ANNUAL SUMMARY'!$V$9,FC165,'ANNUAL SUMMARY'!$L$354)+SUMIFS('ANNUAL SUMMARY'!$AR$460,FR185,'ANNUAL SUMMARY'!$V$9,FC165,'ANNUAL SUMMARY'!$L$412)+SUMIFS('ANNUAL SUMMARY'!$AR$518,FR185,'ANNUAL SUMMARY'!$V$9,FC165,'ANNUAL SUMMARY'!$L$470)+SUMIFS('ANNUAL SUMMARY'!$AR$576,FR185,'ANNUAL SUMMARY'!$V$9,FC165,'ANNUAL SUMMARY'!$L$528)+SUMIFS('ANNUAL SUMMARY'!$AR$634,FR185,'ANNUAL SUMMARY'!$V$9,FC165,'ANNUAL SUMMARY'!$L$586)+SUMIFS('ANNUAL SUMMARY'!$AR$692,FR185,'ANNUAL SUMMARY'!$V$9,FC165,'ANNUAL SUMMARY'!$L$644)+SUMIFS('ANNUAL SUMMARY'!$CO$54,FR185,'ANNUAL SUMMARY'!$V$9,FC165,'ANNUAL SUMMARY'!$BI$6)+SUMIFS('ANNUAL SUMMARY'!$CO$112,FR185,'ANNUAL SUMMARY'!$V$9,FC165,'ANNUAL SUMMARY'!$BI$64)+SUMIFS('ANNUAL SUMMARY'!$CO$170,FR185,'ANNUAL SUMMARY'!$V$9,FC165,'ANNUAL SUMMARY'!$BI$122)+SUMIFS('ANNUAL SUMMARY'!$CO$228,FR185,'ANNUAL SUMMARY'!$V$9,FC165,'ANNUAL SUMMARY'!$BI$180)+SUMIFS('ANNUAL SUMMARY'!$CO$286,FR185,'ANNUAL SUMMARY'!$V$9,FC165,'ANNUAL SUMMARY'!$BI$238)+SUMIFS('ANNUAL SUMMARY'!$CO$344,FR185,'ANNUAL SUMMARY'!$V$9,FC165,'ANNUAL SUMMARY'!$BI$296)+SUMIFS('ANNUAL SUMMARY'!$CO$402,FR185,'ANNUAL SUMMARY'!$V$9,FC165,'ANNUAL SUMMARY'!$BI$354)+SUMIFS('ANNUAL SUMMARY'!$CO$460,FR185,'ANNUAL SUMMARY'!$V$9,FC165,'ANNUAL SUMMARY'!$BI$412)+SUMIFS('ANNUAL SUMMARY'!$CO$518,FR185,'ANNUAL SUMMARY'!$V$9,FC165,'ANNUAL SUMMARY'!$BI$470)+SUMIFS('ANNUAL SUMMARY'!$CO$576,FR185,'ANNUAL SUMMARY'!$V$9,FC165,'ANNUAL SUMMARY'!$BI$528)+SUMIFS('ANNUAL SUMMARY'!$CO$634,FR185,'ANNUAL SUMMARY'!$V$9,FC165,'ANNUAL SUMMARY'!$BI$586)+SUMIFS('ANNUAL SUMMARY'!$CO$692,FR185,'ANNUAL SUMMARY'!$V$9,FC165,'ANNUAL SUMMARY'!$BI$644)+SUMIFS('ANNUAL SUMMARY'!$EN$54,FR185,'ANNUAL SUMMARY'!$V$9,FC165,'ANNUAL SUMMARY'!$DH$6)+SUMIFS('ANNUAL SUMMARY'!$EN$112,FR185,'ANNUAL SUMMARY'!$V$9,FC165,'ANNUAL SUMMARY'!$DH$64)+SUMIFS('ANNUAL SUMMARY'!$EN$170,FR185,'ANNUAL SUMMARY'!$V$9,FC165,'ANNUAL SUMMARY'!$DH$122)+SUMIFS('ANNUAL SUMMARY'!$EN$228,FR185,'ANNUAL SUMMARY'!$V$9,FC165,'ANNUAL SUMMARY'!$DH$180)+SUMIFS('ANNUAL SUMMARY'!$EN$286,FR185,'ANNUAL SUMMARY'!$V$9,FC165,'ANNUAL SUMMARY'!$DH$238)+SUMIFS('ANNUAL SUMMARY'!$EN$344,FR185,'ANNUAL SUMMARY'!$V$9,FC165,'ANNUAL SUMMARY'!$DH$296)+SUMIFS('ANNUAL SUMMARY'!$EN$402,FR185,'ANNUAL SUMMARY'!$V$9,FC165,'ANNUAL SUMMARY'!$DH$354)+SUMIFS('ANNUAL SUMMARY'!$EN$460,FR185,'ANNUAL SUMMARY'!$V$9,FC165,'ANNUAL SUMMARY'!$DH$412)+SUMIFS('ANNUAL SUMMARY'!$EN$518,FR185,'ANNUAL SUMMARY'!$V$9,FC165,'ANNUAL SUMMARY'!$DH$470)+SUMIFS('ANNUAL SUMMARY'!$EN$576,FR185,'ANNUAL SUMMARY'!$V$9,FC165,'ANNUAL SUMMARY'!$DH$528)+SUMIFS('ANNUAL SUMMARY'!$EN$634,FR185,'ANNUAL SUMMARY'!$V$9,FC165,'ANNUAL SUMMARY'!$DH$586)+SUMIFS('ANNUAL SUMMARY'!$EN$692,FR185,'ANNUAL SUMMARY'!$V$9,FC165,'ANNUAL SUMMARY'!$DH$644)+SUMIFS('ANNUAL SUMMARY'!$GK$54,FR185,'ANNUAL SUMMARY'!$V$9,FC165,'ANNUAL SUMMARY'!$FE$6)+SUMIFS('ANNUAL SUMMARY'!$GK$112,FR185,'ANNUAL SUMMARY'!$V$9,FC165,'ANNUAL SUMMARY'!$FE$64)+SUMIFS('ANNUAL SUMMARY'!$GK$170,FR185,'ANNUAL SUMMARY'!$V$9,FC165,'ANNUAL SUMMARY'!$FE$122)+SUMIFS('ANNUAL SUMMARY'!$GK$228,FR185,'ANNUAL SUMMARY'!$V$9,FC165,'ANNUAL SUMMARY'!$FE$180)+SUMIFS('ANNUAL SUMMARY'!$GK$286,FR185,'ANNUAL SUMMARY'!$V$9,FC165,'ANNUAL SUMMARY'!$FE$238)+SUMIFS('ANNUAL SUMMARY'!$GK$344,FR185,'ANNUAL SUMMARY'!$V$9,FC165,'ANNUAL SUMMARY'!$FE$296)+SUMIFS('ANNUAL SUMMARY'!$GK$402,FR185,'ANNUAL SUMMARY'!$V$9,FC165,'ANNUAL SUMMARY'!$FE$354)+SUMIFS('ANNUAL SUMMARY'!$GK$460,FR185,'ANNUAL SUMMARY'!$V$9,FC165,'ANNUAL SUMMARY'!$FE$412)+SUMIFS('ANNUAL SUMMARY'!$GK$518,FR185,'ANNUAL SUMMARY'!$V$9,FC165,'ANNUAL SUMMARY'!$FE$470)+SUMIFS('ANNUAL SUMMARY'!$GK$576,FR185,'ANNUAL SUMMARY'!$V$9,FC165,'ANNUAL SUMMARY'!$FE$528)+SUMIFS('ANNUAL SUMMARY'!$GK$634,FR185,'ANNUAL SUMMARY'!$V$9,FC165,'ANNUAL SUMMARY'!$FE$586)+SUMIFS('ANNUAL SUMMARY'!$GK$692,FR185,'ANNUAL SUMMARY'!$V$9,FC165,'ANNUAL SUMMARY'!$FE$644)</f>
        <v>0</v>
      </c>
      <c r="GJ185" s="728"/>
      <c r="GK185" s="728"/>
      <c r="GL185" s="728">
        <f>SUMIFS('ANNUAL SUMMARY'!$AU$54,FR185,'ANNUAL SUMMARY'!$V$9,FC165,'ANNUAL SUMMARY'!$L$6)+SUMIFS('ANNUAL SUMMARY'!$AU$112,FR185,'ANNUAL SUMMARY'!$V$9,FC165,'ANNUAL SUMMARY'!$L$64)+SUMIFS('ANNUAL SUMMARY'!$AU$170,FR185,'ANNUAL SUMMARY'!$V$9,FC165,'ANNUAL SUMMARY'!$L$122)+SUMIFS('ANNUAL SUMMARY'!$AU$228,FR185,'ANNUAL SUMMARY'!$V$9,FC165,'ANNUAL SUMMARY'!$L$180)+SUMIFS('ANNUAL SUMMARY'!$AU$286,FR185,'ANNUAL SUMMARY'!$V$9,FC165,'ANNUAL SUMMARY'!$L$238)+SUMIFS('ANNUAL SUMMARY'!$AU$344,FR185,'ANNUAL SUMMARY'!$V$9,FC165,'ANNUAL SUMMARY'!$L$296)+SUMIFS('ANNUAL SUMMARY'!$AU$402,FR185,'ANNUAL SUMMARY'!$V$9,FC165,'ANNUAL SUMMARY'!$L$354)+SUMIFS('ANNUAL SUMMARY'!$AU$460,FR185,'ANNUAL SUMMARY'!$V$9,FC165,'ANNUAL SUMMARY'!$L$412)+SUMIFS('ANNUAL SUMMARY'!$AU$518,FR185,'ANNUAL SUMMARY'!$V$9,FC165,'ANNUAL SUMMARY'!$L$470)+SUMIFS('ANNUAL SUMMARY'!$AU$576,FR185,'ANNUAL SUMMARY'!$V$9,FC165,'ANNUAL SUMMARY'!$L$528)+SUMIFS('ANNUAL SUMMARY'!$AU$634,FR185,'ANNUAL SUMMARY'!$V$9,FC165,'ANNUAL SUMMARY'!$L$586)+SUMIFS('ANNUAL SUMMARY'!$AU$692,FR185,'ANNUAL SUMMARY'!$V$9,FC165,'ANNUAL SUMMARY'!$L$644)+SUMIFS('ANNUAL SUMMARY'!$CR$54,FR185,'ANNUAL SUMMARY'!$V$9,FC165,'ANNUAL SUMMARY'!$BI$6)+SUMIFS('ANNUAL SUMMARY'!$CR$112,FR185,'ANNUAL SUMMARY'!$V$9,FC165,'ANNUAL SUMMARY'!$BI$64)+SUMIFS('ANNUAL SUMMARY'!$CR$170,FR185,'ANNUAL SUMMARY'!$V$9,FC165,'ANNUAL SUMMARY'!$BI$122)+SUMIFS('ANNUAL SUMMARY'!$CR$228,FR185,'ANNUAL SUMMARY'!$V$9,FC165,'ANNUAL SUMMARY'!$BI$180)+SUMIFS('ANNUAL SUMMARY'!$CR$286,FR185,'ANNUAL SUMMARY'!$V$9,FC165,'ANNUAL SUMMARY'!$BI$238)+SUMIFS('ANNUAL SUMMARY'!$CR$344,FR185,'ANNUAL SUMMARY'!$V$9,FC165,'ANNUAL SUMMARY'!$BI$296)+SUMIFS('ANNUAL SUMMARY'!$CR$402,FR185,'ANNUAL SUMMARY'!$V$9,FC165,'ANNUAL SUMMARY'!$BI$354)+SUMIFS('ANNUAL SUMMARY'!$CR$460,FR185,'ANNUAL SUMMARY'!$V$9,FC165,'ANNUAL SUMMARY'!$BI$412)+SUMIFS('ANNUAL SUMMARY'!$CR$518,FR185,'ANNUAL SUMMARY'!$V$9,FC165,'ANNUAL SUMMARY'!$BI$470)+SUMIFS('ANNUAL SUMMARY'!$CR$576,FR185,'ANNUAL SUMMARY'!$V$9,FC165,'ANNUAL SUMMARY'!$BI$528)+SUMIFS('ANNUAL SUMMARY'!$CR$634,FR185,'ANNUAL SUMMARY'!$V$9,FC165,'ANNUAL SUMMARY'!$BI$586)+SUMIFS('ANNUAL SUMMARY'!$CR$692,FR185,'ANNUAL SUMMARY'!$V$9,FC165,'ANNUAL SUMMARY'!$BI$644)+SUMIFS('ANNUAL SUMMARY'!$EQ$54,FR185,'ANNUAL SUMMARY'!$V$9,FC165,'ANNUAL SUMMARY'!$DH$6)+SUMIFS('ANNUAL SUMMARY'!$EQ$112,FR185,'ANNUAL SUMMARY'!$V$9,FC165,'ANNUAL SUMMARY'!$DH$64)+SUMIFS('ANNUAL SUMMARY'!$EQ$170,FR185,'ANNUAL SUMMARY'!$V$9,FC165,'ANNUAL SUMMARY'!$DH$122)+SUMIFS('ANNUAL SUMMARY'!$EQ$228,FR185,'ANNUAL SUMMARY'!$V$9,FC165,'ANNUAL SUMMARY'!$DH$180)+SUMIFS('ANNUAL SUMMARY'!$EQ$286,FR185,'ANNUAL SUMMARY'!$V$9,FC165,'ANNUAL SUMMARY'!$DH$238)+SUMIFS('ANNUAL SUMMARY'!$EQ$344,FR185,'ANNUAL SUMMARY'!$V$9,FC165,'ANNUAL SUMMARY'!$DH$296)+SUMIFS('ANNUAL SUMMARY'!$EQ$402,FR185,'ANNUAL SUMMARY'!$V$9,FC165,'ANNUAL SUMMARY'!$DH$354)+SUMIFS('ANNUAL SUMMARY'!$EQ$460,FR185,'ANNUAL SUMMARY'!$V$9,FC165,'ANNUAL SUMMARY'!$DH$412)+SUMIFS('ANNUAL SUMMARY'!$EQ$518,FR185,'ANNUAL SUMMARY'!$V$9,FC165,'ANNUAL SUMMARY'!$DH$470)+SUMIFS('ANNUAL SUMMARY'!$EQ$576,FR185,'ANNUAL SUMMARY'!$V$9,FC165,'ANNUAL SUMMARY'!$DH$528)+SUMIFS('ANNUAL SUMMARY'!$EQ$634,FR185,'ANNUAL SUMMARY'!$V$9,FC165,'ANNUAL SUMMARY'!$DH$586)+SUMIFS('ANNUAL SUMMARY'!$EQ$692,FR185,'ANNUAL SUMMARY'!$V$9,FC165,'ANNUAL SUMMARY'!$DH$644)+SUMIFS('ANNUAL SUMMARY'!$GN$54,FR185,'ANNUAL SUMMARY'!$V$9,FC165,'ANNUAL SUMMARY'!$FE$6)+SUMIFS('ANNUAL SUMMARY'!$GN$112,FR185,'ANNUAL SUMMARY'!$V$9,FC165,'ANNUAL SUMMARY'!$FE$64)+SUMIFS('ANNUAL SUMMARY'!$GN$170,FR185,'ANNUAL SUMMARY'!$V$9,FC165,'ANNUAL SUMMARY'!$FE$122)+SUMIFS('ANNUAL SUMMARY'!$GN$228,FR185,'ANNUAL SUMMARY'!$V$9,FC165,'ANNUAL SUMMARY'!$FE$180)+SUMIFS('ANNUAL SUMMARY'!$GN$286,FR185,'ANNUAL SUMMARY'!$V$9,FC165,'ANNUAL SUMMARY'!$FE$238)+SUMIFS('ANNUAL SUMMARY'!$GN$344,FR185,'ANNUAL SUMMARY'!$V$9,FC165,'ANNUAL SUMMARY'!$FE$296)+SUMIFS('ANNUAL SUMMARY'!$GN$402,FR185,'ANNUAL SUMMARY'!$V$9,FC165,'ANNUAL SUMMARY'!$FE$354)+SUMIFS('ANNUAL SUMMARY'!$GN$460,FR185,'ANNUAL SUMMARY'!$V$9,FC165,'ANNUAL SUMMARY'!$FE$412)+SUMIFS('ANNUAL SUMMARY'!$GN$518,FR185,'ANNUAL SUMMARY'!$V$9,FC165,'ANNUAL SUMMARY'!$FE$470)+SUMIFS('ANNUAL SUMMARY'!$GN$576,FR185,'ANNUAL SUMMARY'!$V$9,FC165,'ANNUAL SUMMARY'!$FE$528)+SUMIFS('ANNUAL SUMMARY'!$GN$634,FR185,'ANNUAL SUMMARY'!$V$9,FC165,'ANNUAL SUMMARY'!$FE$586)+SUMIFS('ANNUAL SUMMARY'!$GN$692,FR185,'ANNUAL SUMMARY'!$V$9,FC165,'ANNUAL SUMMARY'!$FE$644)</f>
        <v>0</v>
      </c>
      <c r="GM185" s="728"/>
      <c r="GN185" s="728"/>
      <c r="GO185" s="1263"/>
    </row>
    <row r="186" spans="1:197" ht="6" customHeight="1" x14ac:dyDescent="0.25">
      <c r="A186" s="154"/>
      <c r="B186" s="732"/>
      <c r="C186" s="733"/>
      <c r="D186" s="733"/>
      <c r="E186" s="733"/>
      <c r="F186" s="795"/>
      <c r="G186" s="796"/>
      <c r="H186" s="796"/>
      <c r="I186" s="796"/>
      <c r="J186" s="796"/>
      <c r="K186" s="796"/>
      <c r="L186" s="797"/>
      <c r="M186" s="643"/>
      <c r="N186" s="732"/>
      <c r="O186" s="733"/>
      <c r="P186" s="733"/>
      <c r="Q186" s="733"/>
      <c r="R186" s="734"/>
      <c r="S186" s="738"/>
      <c r="T186" s="739"/>
      <c r="U186" s="739"/>
      <c r="V186" s="739"/>
      <c r="W186" s="739"/>
      <c r="X186" s="740"/>
      <c r="Y186" s="15"/>
      <c r="Z186" s="814"/>
      <c r="AA186" s="815"/>
      <c r="AB186" s="815"/>
      <c r="AC186" s="815"/>
      <c r="AD186" s="815"/>
      <c r="AE186" s="727"/>
      <c r="AF186" s="727"/>
      <c r="AG186" s="727"/>
      <c r="AH186" s="727"/>
      <c r="AI186" s="727"/>
      <c r="AJ186" s="727"/>
      <c r="AK186" s="727"/>
      <c r="AL186" s="727"/>
      <c r="AM186" s="727"/>
      <c r="AN186" s="727"/>
      <c r="AO186" s="727"/>
      <c r="AP186" s="727"/>
      <c r="AQ186" s="728"/>
      <c r="AR186" s="728"/>
      <c r="AS186" s="728"/>
      <c r="AT186" s="728"/>
      <c r="AU186" s="728"/>
      <c r="AV186" s="1260"/>
      <c r="AW186" s="1263"/>
      <c r="AX186" s="154"/>
      <c r="AY186" s="732"/>
      <c r="AZ186" s="733"/>
      <c r="BA186" s="733"/>
      <c r="BB186" s="733"/>
      <c r="BC186" s="795"/>
      <c r="BD186" s="796"/>
      <c r="BE186" s="796"/>
      <c r="BF186" s="796"/>
      <c r="BG186" s="796"/>
      <c r="BH186" s="796"/>
      <c r="BI186" s="797"/>
      <c r="BJ186" s="643"/>
      <c r="BK186" s="732"/>
      <c r="BL186" s="733"/>
      <c r="BM186" s="733"/>
      <c r="BN186" s="733"/>
      <c r="BO186" s="734"/>
      <c r="BP186" s="738"/>
      <c r="BQ186" s="739"/>
      <c r="BR186" s="739"/>
      <c r="BS186" s="739"/>
      <c r="BT186" s="739"/>
      <c r="BU186" s="740"/>
      <c r="BV186" s="15"/>
      <c r="BW186" s="814"/>
      <c r="BX186" s="815"/>
      <c r="BY186" s="815"/>
      <c r="BZ186" s="815"/>
      <c r="CA186" s="815"/>
      <c r="CB186" s="727"/>
      <c r="CC186" s="727"/>
      <c r="CD186" s="727"/>
      <c r="CE186" s="727"/>
      <c r="CF186" s="727"/>
      <c r="CG186" s="727"/>
      <c r="CH186" s="727"/>
      <c r="CI186" s="727"/>
      <c r="CJ186" s="727"/>
      <c r="CK186" s="727"/>
      <c r="CL186" s="727"/>
      <c r="CM186" s="727"/>
      <c r="CN186" s="728"/>
      <c r="CO186" s="728"/>
      <c r="CP186" s="728"/>
      <c r="CQ186" s="728"/>
      <c r="CR186" s="728"/>
      <c r="CS186" s="728"/>
      <c r="CT186" s="1263"/>
      <c r="CU186" s="1250"/>
      <c r="CV186" s="154"/>
      <c r="CW186" s="732"/>
      <c r="CX186" s="733"/>
      <c r="CY186" s="733"/>
      <c r="CZ186" s="733"/>
      <c r="DA186" s="795"/>
      <c r="DB186" s="796"/>
      <c r="DC186" s="796"/>
      <c r="DD186" s="796"/>
      <c r="DE186" s="796"/>
      <c r="DF186" s="796"/>
      <c r="DG186" s="797"/>
      <c r="DH186" s="643"/>
      <c r="DI186" s="732"/>
      <c r="DJ186" s="733"/>
      <c r="DK186" s="733"/>
      <c r="DL186" s="733"/>
      <c r="DM186" s="734"/>
      <c r="DN186" s="738"/>
      <c r="DO186" s="739"/>
      <c r="DP186" s="739"/>
      <c r="DQ186" s="739"/>
      <c r="DR186" s="739"/>
      <c r="DS186" s="740"/>
      <c r="DT186" s="15"/>
      <c r="DU186" s="814"/>
      <c r="DV186" s="815"/>
      <c r="DW186" s="815"/>
      <c r="DX186" s="815"/>
      <c r="DY186" s="815"/>
      <c r="DZ186" s="727"/>
      <c r="EA186" s="727"/>
      <c r="EB186" s="727"/>
      <c r="EC186" s="727"/>
      <c r="ED186" s="727"/>
      <c r="EE186" s="727"/>
      <c r="EF186" s="727"/>
      <c r="EG186" s="727"/>
      <c r="EH186" s="727"/>
      <c r="EI186" s="727"/>
      <c r="EJ186" s="727"/>
      <c r="EK186" s="727"/>
      <c r="EL186" s="728"/>
      <c r="EM186" s="728"/>
      <c r="EN186" s="728"/>
      <c r="EO186" s="728"/>
      <c r="EP186" s="728"/>
      <c r="EQ186" s="1260"/>
      <c r="ER186" s="1263"/>
      <c r="ES186" s="154"/>
      <c r="ET186" s="732"/>
      <c r="EU186" s="733"/>
      <c r="EV186" s="733"/>
      <c r="EW186" s="733"/>
      <c r="EX186" s="795"/>
      <c r="EY186" s="796"/>
      <c r="EZ186" s="796"/>
      <c r="FA186" s="796"/>
      <c r="FB186" s="796"/>
      <c r="FC186" s="796"/>
      <c r="FD186" s="797"/>
      <c r="FE186" s="643"/>
      <c r="FF186" s="732"/>
      <c r="FG186" s="733"/>
      <c r="FH186" s="733"/>
      <c r="FI186" s="733"/>
      <c r="FJ186" s="734"/>
      <c r="FK186" s="738"/>
      <c r="FL186" s="739"/>
      <c r="FM186" s="739"/>
      <c r="FN186" s="739"/>
      <c r="FO186" s="739"/>
      <c r="FP186" s="740"/>
      <c r="FQ186" s="15"/>
      <c r="FR186" s="814"/>
      <c r="FS186" s="815"/>
      <c r="FT186" s="815"/>
      <c r="FU186" s="815"/>
      <c r="FV186" s="815"/>
      <c r="FW186" s="727"/>
      <c r="FX186" s="727"/>
      <c r="FY186" s="727"/>
      <c r="FZ186" s="727"/>
      <c r="GA186" s="727"/>
      <c r="GB186" s="727"/>
      <c r="GC186" s="727"/>
      <c r="GD186" s="727"/>
      <c r="GE186" s="727"/>
      <c r="GF186" s="727"/>
      <c r="GG186" s="727"/>
      <c r="GH186" s="727"/>
      <c r="GI186" s="728"/>
      <c r="GJ186" s="728"/>
      <c r="GK186" s="728"/>
      <c r="GL186" s="728"/>
      <c r="GM186" s="728"/>
      <c r="GN186" s="728"/>
      <c r="GO186" s="1263"/>
    </row>
    <row r="187" spans="1:197" ht="5.25" customHeight="1" x14ac:dyDescent="0.25">
      <c r="A187" s="154"/>
      <c r="B187" s="624"/>
      <c r="C187" s="624"/>
      <c r="D187" s="624"/>
      <c r="E187" s="624"/>
      <c r="F187" s="624"/>
      <c r="G187" s="624"/>
      <c r="H187" s="624"/>
      <c r="I187" s="624"/>
      <c r="J187" s="624"/>
      <c r="K187" s="624"/>
      <c r="L187" s="624"/>
      <c r="M187" s="624"/>
      <c r="N187" s="624"/>
      <c r="O187" s="624"/>
      <c r="P187" s="624"/>
      <c r="Q187" s="624"/>
      <c r="R187" s="624"/>
      <c r="S187" s="624"/>
      <c r="T187" s="624"/>
      <c r="U187" s="624"/>
      <c r="V187" s="624"/>
      <c r="W187" s="624"/>
      <c r="X187" s="624"/>
      <c r="Y187" s="15"/>
      <c r="Z187" s="812">
        <f>IF(Z171=0," ",Z171+8)</f>
        <v>2030</v>
      </c>
      <c r="AA187" s="813"/>
      <c r="AB187" s="813"/>
      <c r="AC187" s="813"/>
      <c r="AD187" s="813"/>
      <c r="AE187" s="1118">
        <f>SUMIFS('ANNUAL SUMMARY'!$AF$54,Z187,'ANNUAL SUMMARY'!$V$9,K165,'ANNUAL SUMMARY'!$L$6)+SUMIFS('ANNUAL SUMMARY'!$AF$112,Z187,'ANNUAL SUMMARY'!$V$9,K165,'ANNUAL SUMMARY'!$L$64)+SUMIFS('ANNUAL SUMMARY'!$AF$170,Z187,'ANNUAL SUMMARY'!$V$9,K165,'ANNUAL SUMMARY'!$L$122)+SUMIFS('ANNUAL SUMMARY'!$AF$228,Z187,'ANNUAL SUMMARY'!$V$9,K165,'ANNUAL SUMMARY'!$L$180)+SUMIFS('ANNUAL SUMMARY'!$AF$286,Z187,'ANNUAL SUMMARY'!$V$9,K165,'ANNUAL SUMMARY'!$L$238)+SUMIFS('ANNUAL SUMMARY'!$AF$344,Z187,'ANNUAL SUMMARY'!$V$9,K165,'ANNUAL SUMMARY'!$L$296)+SUMIFS('ANNUAL SUMMARY'!$AF$402,Z187,'ANNUAL SUMMARY'!$V$9,K165,'ANNUAL SUMMARY'!$L$354)+SUMIFS('ANNUAL SUMMARY'!$AF$460,Z187,'ANNUAL SUMMARY'!$V$9,K165,'ANNUAL SUMMARY'!$L$412)+SUMIFS('ANNUAL SUMMARY'!$AF$518,Z187,'ANNUAL SUMMARY'!$V$9,K165,'ANNUAL SUMMARY'!$L$470)+SUMIFS('ANNUAL SUMMARY'!$AF$576,Z187,'ANNUAL SUMMARY'!$V$9,K165,'ANNUAL SUMMARY'!$L$528)+SUMIFS('ANNUAL SUMMARY'!$AF$634,Z187,'ANNUAL SUMMARY'!$V$9,K165,'ANNUAL SUMMARY'!$L$586)+SUMIFS('ANNUAL SUMMARY'!$AF$692,Z187,'ANNUAL SUMMARY'!$V$9,K165,'ANNUAL SUMMARY'!$L$644)+SUMIFS('ANNUAL SUMMARY'!$CC$54,Z187,'ANNUAL SUMMARY'!$V$9,K165,'ANNUAL SUMMARY'!$BI$6)+SUMIFS('ANNUAL SUMMARY'!$CC$112,Z187,'ANNUAL SUMMARY'!$V$9,K165,'ANNUAL SUMMARY'!$BI$64)+SUMIFS('ANNUAL SUMMARY'!$CC$170,Z187,'ANNUAL SUMMARY'!$V$9,K165,'ANNUAL SUMMARY'!$BI$122)+SUMIFS('ANNUAL SUMMARY'!$CC$228,Z187,'ANNUAL SUMMARY'!$V$9,K165,'ANNUAL SUMMARY'!$BI$180)+SUMIFS('ANNUAL SUMMARY'!$CC$286,Z187,'ANNUAL SUMMARY'!$V$9,K165,'ANNUAL SUMMARY'!$BI$238)+SUMIFS('ANNUAL SUMMARY'!$CC$344,Z187,'ANNUAL SUMMARY'!$V$9,K165,'ANNUAL SUMMARY'!$BI$296)+SUMIFS('ANNUAL SUMMARY'!$CC$402,Z187,'ANNUAL SUMMARY'!$V$9,K165,'ANNUAL SUMMARY'!$BI$354)+SUMIFS('ANNUAL SUMMARY'!$CC$460,Z187,'ANNUAL SUMMARY'!$V$9,K165,'ANNUAL SUMMARY'!$BI$412)+SUMIFS('ANNUAL SUMMARY'!$CC$518,Z187,'ANNUAL SUMMARY'!$V$9,K165,'ANNUAL SUMMARY'!$BI$470)+SUMIFS('ANNUAL SUMMARY'!$CC$576,Z187,'ANNUAL SUMMARY'!$V$9,K165,'ANNUAL SUMMARY'!$BI$528)+SUMIFS('ANNUAL SUMMARY'!$CC$634,Z187,'ANNUAL SUMMARY'!$V$9,K165,'ANNUAL SUMMARY'!$BI$586)+SUMIFS('ANNUAL SUMMARY'!$CC$692,Z187,'ANNUAL SUMMARY'!$V$9,K165,'ANNUAL SUMMARY'!$BI$644)+SUMIFS('ANNUAL SUMMARY'!$EB$54,Z187,'ANNUAL SUMMARY'!$V$9,K165,'ANNUAL SUMMARY'!$DH$6)+SUMIFS('ANNUAL SUMMARY'!$EB$112,Z187,'ANNUAL SUMMARY'!$V$9,K165,'ANNUAL SUMMARY'!$DH$64)+SUMIFS('ANNUAL SUMMARY'!$EB$170,Z187,'ANNUAL SUMMARY'!$V$9,K165,'ANNUAL SUMMARY'!$DH$122)+SUMIFS('ANNUAL SUMMARY'!$EB$228,Z187,'ANNUAL SUMMARY'!$V$9,K165,'ANNUAL SUMMARY'!$DH$180)+SUMIFS('ANNUAL SUMMARY'!$EB$286,Z187,'ANNUAL SUMMARY'!$V$9,K165,'ANNUAL SUMMARY'!$DH$238)+SUMIFS('ANNUAL SUMMARY'!$EB$344,Z187,'ANNUAL SUMMARY'!$V$9,K165,'ANNUAL SUMMARY'!$DH$296)+SUMIFS('ANNUAL SUMMARY'!$EB$402,Z187,'ANNUAL SUMMARY'!$V$9,K165,'ANNUAL SUMMARY'!$DH$354)+SUMIFS('ANNUAL SUMMARY'!$EB$460,Z187,'ANNUAL SUMMARY'!$V$9,K165,'ANNUAL SUMMARY'!$DH$412)+SUMIFS('ANNUAL SUMMARY'!$EB$518,Z187,'ANNUAL SUMMARY'!$V$9,K165,'ANNUAL SUMMARY'!$DH$470)+SUMIFS('ANNUAL SUMMARY'!$EB$576,Z187,'ANNUAL SUMMARY'!$V$9,K165,'ANNUAL SUMMARY'!$DH$528)+SUMIFS('ANNUAL SUMMARY'!$EB$634,Z187,'ANNUAL SUMMARY'!$V$9,K165,'ANNUAL SUMMARY'!$DH$586)+SUMIFS('ANNUAL SUMMARY'!$EB$692,Z187,'ANNUAL SUMMARY'!$V$9,K165,'ANNUAL SUMMARY'!$DH$644)+SUMIFS('ANNUAL SUMMARY'!$FY$54,Z187,'ANNUAL SUMMARY'!$V$9,K165,'ANNUAL SUMMARY'!$FE$6)+SUMIFS('ANNUAL SUMMARY'!$FY$112,Z187,'ANNUAL SUMMARY'!$V$9,K165,'ANNUAL SUMMARY'!$FE$64)+SUMIFS('ANNUAL SUMMARY'!$FY$170,Z187,'ANNUAL SUMMARY'!$V$9,K165,'ANNUAL SUMMARY'!$FE$122)+SUMIFS('ANNUAL SUMMARY'!$FY$228,Z187,'ANNUAL SUMMARY'!$V$9,K165,'ANNUAL SUMMARY'!$FE$180)+SUMIFS('ANNUAL SUMMARY'!$FY$286,Z187,'ANNUAL SUMMARY'!$V$9,K165,'ANNUAL SUMMARY'!$FE$238)+SUMIFS('ANNUAL SUMMARY'!$FY$344,Z187,'ANNUAL SUMMARY'!$V$9,K165,'ANNUAL SUMMARY'!$FE$296)+SUMIFS('ANNUAL SUMMARY'!$FY$402,Z187,'ANNUAL SUMMARY'!$V$9,K165,'ANNUAL SUMMARY'!$FE$354)+SUMIFS('ANNUAL SUMMARY'!$FY$460,Z187,'ANNUAL SUMMARY'!$V$9,K165,'ANNUAL SUMMARY'!$FE$412)+SUMIFS('ANNUAL SUMMARY'!$FY$518,Z187,'ANNUAL SUMMARY'!$V$9,K165,'ANNUAL SUMMARY'!$FE$470)+SUMIFS('ANNUAL SUMMARY'!$FY$576,Z187,'ANNUAL SUMMARY'!$V$9,K165,'ANNUAL SUMMARY'!$FE$528)+SUMIFS('ANNUAL SUMMARY'!$FY$634,Z187,'ANNUAL SUMMARY'!$V$9,K165,'ANNUAL SUMMARY'!$FE$586)+SUMIFS('ANNUAL SUMMARY'!$FY$692,Z187,'ANNUAL SUMMARY'!$V$9,K165,'ANNUAL SUMMARY'!$FE$644)</f>
        <v>0</v>
      </c>
      <c r="AF187" s="727"/>
      <c r="AG187" s="727"/>
      <c r="AH187" s="727"/>
      <c r="AI187" s="727">
        <f>SUMIFS('ANNUAL SUMMARY'!$AJ$54,Z187,'ANNUAL SUMMARY'!$V$9,K165,'ANNUAL SUMMARY'!$L$6)+SUMIFS('ANNUAL SUMMARY'!$AJ$112,Z187,'ANNUAL SUMMARY'!$V$9,K165,'ANNUAL SUMMARY'!$L$64)+SUMIFS('ANNUAL SUMMARY'!$AJ$170,Z187,'ANNUAL SUMMARY'!$V$9,K165,'ANNUAL SUMMARY'!$L$122)+SUMIFS('ANNUAL SUMMARY'!$AJ$228,Z187,'ANNUAL SUMMARY'!$V$9,K165,'ANNUAL SUMMARY'!$L$180)+SUMIFS('ANNUAL SUMMARY'!$AJ$286,Z187,'ANNUAL SUMMARY'!$V$9,K165,'ANNUAL SUMMARY'!$L$238)+SUMIFS('ANNUAL SUMMARY'!$AJ$344,Z187,'ANNUAL SUMMARY'!$V$9,K165,'ANNUAL SUMMARY'!$L$296)+SUMIFS('ANNUAL SUMMARY'!$AJ$402,Z187,'ANNUAL SUMMARY'!$V$9,K165,'ANNUAL SUMMARY'!$L$354)+SUMIFS('ANNUAL SUMMARY'!$AJ$460,Z187,'ANNUAL SUMMARY'!$V$9,K165,'ANNUAL SUMMARY'!$L$412)+SUMIFS('ANNUAL SUMMARY'!$AJ$518,Z187,'ANNUAL SUMMARY'!$V$9,K165,'ANNUAL SUMMARY'!$L$470)+SUMIFS('ANNUAL SUMMARY'!$AJ$576,Z187,'ANNUAL SUMMARY'!$V$9,K165,'ANNUAL SUMMARY'!$L$528)+SUMIFS('ANNUAL SUMMARY'!$AJ$634,Z187,'ANNUAL SUMMARY'!$V$9,K165,'ANNUAL SUMMARY'!$L$586)+SUMIFS('ANNUAL SUMMARY'!$AJ$692,Z187,'ANNUAL SUMMARY'!$V$9,K165,'ANNUAL SUMMARY'!$L$644)+SUMIFS('ANNUAL SUMMARY'!$CG$54,Z187,'ANNUAL SUMMARY'!$V$9,K165,'ANNUAL SUMMARY'!$BI$6)+SUMIFS('ANNUAL SUMMARY'!$CG$112,Z187,'ANNUAL SUMMARY'!$V$9,K165,'ANNUAL SUMMARY'!$BI$64)+SUMIFS('ANNUAL SUMMARY'!$CG$170,Z187,'ANNUAL SUMMARY'!$V$9,K165,'ANNUAL SUMMARY'!$BI$122)+SUMIFS('ANNUAL SUMMARY'!$CG$228,Z187,'ANNUAL SUMMARY'!$V$9,K165,'ANNUAL SUMMARY'!$BI$180)+SUMIFS('ANNUAL SUMMARY'!$CG$286,Z187,'ANNUAL SUMMARY'!$V$9,K165,'ANNUAL SUMMARY'!$BI$238)+SUMIFS('ANNUAL SUMMARY'!$CG$344,Z187,'ANNUAL SUMMARY'!$V$9,K165,'ANNUAL SUMMARY'!$BI$296)+SUMIFS('ANNUAL SUMMARY'!$CG$402,Z187,'ANNUAL SUMMARY'!$V$9,K165,'ANNUAL SUMMARY'!$BI$354)+SUMIFS('ANNUAL SUMMARY'!$CG$460,Z187,'ANNUAL SUMMARY'!$V$9,K165,'ANNUAL SUMMARY'!$BI$412)+SUMIFS('ANNUAL SUMMARY'!$CG$518,Z187,'ANNUAL SUMMARY'!$V$9,K165,'ANNUAL SUMMARY'!$BI$470)+SUMIFS('ANNUAL SUMMARY'!$CG$576,Z187,'ANNUAL SUMMARY'!$V$9,K165,'ANNUAL SUMMARY'!$BI$528)+SUMIFS('ANNUAL SUMMARY'!$CG$634,Z187,'ANNUAL SUMMARY'!$V$9,K165,'ANNUAL SUMMARY'!$BI$586)+SUMIFS('ANNUAL SUMMARY'!$CG$692,Z187,'ANNUAL SUMMARY'!$V$9,K165,'ANNUAL SUMMARY'!$BI$644)+SUMIFS('ANNUAL SUMMARY'!$EF$54,Z187,'ANNUAL SUMMARY'!$V$9,K165,'ANNUAL SUMMARY'!$DH$6)+SUMIFS('ANNUAL SUMMARY'!$EF$112,Z187,'ANNUAL SUMMARY'!$V$9,K165,'ANNUAL SUMMARY'!$DH$64)+SUMIFS('ANNUAL SUMMARY'!$EF$170,Z187,'ANNUAL SUMMARY'!$V$9,K165,'ANNUAL SUMMARY'!$DH$122)+SUMIFS('ANNUAL SUMMARY'!$EF$228,Z187,'ANNUAL SUMMARY'!$V$9,K165,'ANNUAL SUMMARY'!$DH$180)+SUMIFS('ANNUAL SUMMARY'!$EF$286,Z187,'ANNUAL SUMMARY'!$V$9,K165,'ANNUAL SUMMARY'!$DH$238)+SUMIFS('ANNUAL SUMMARY'!$EF$344,Z187,'ANNUAL SUMMARY'!$V$9,K165,'ANNUAL SUMMARY'!$DH$296)+SUMIFS('ANNUAL SUMMARY'!$EF$402,Z187,'ANNUAL SUMMARY'!$V$9,K165,'ANNUAL SUMMARY'!$DH$354)+SUMIFS('ANNUAL SUMMARY'!$EF$460,Z187,'ANNUAL SUMMARY'!$V$9,K165,'ANNUAL SUMMARY'!$DH$412)+SUMIFS('ANNUAL SUMMARY'!$EF$518,Z187,'ANNUAL SUMMARY'!$V$9,K165,'ANNUAL SUMMARY'!$DH$470)+SUMIFS('ANNUAL SUMMARY'!$EF$576,Z187,'ANNUAL SUMMARY'!$V$9,K165,'ANNUAL SUMMARY'!$DH$528)+SUMIFS('ANNUAL SUMMARY'!$EF$634,Z187,'ANNUAL SUMMARY'!$V$9,K165,'ANNUAL SUMMARY'!$DH$586)+SUMIFS('ANNUAL SUMMARY'!$EF$692,Z187,'ANNUAL SUMMARY'!$V$9,K165,'ANNUAL SUMMARY'!$DH$644)+SUMIFS('ANNUAL SUMMARY'!$GC$54,Z187,'ANNUAL SUMMARY'!$V$9,K165,'ANNUAL SUMMARY'!$FE$6)+SUMIFS('ANNUAL SUMMARY'!$GC$112,Z187,'ANNUAL SUMMARY'!$V$9,K165,'ANNUAL SUMMARY'!$FE$64)+SUMIFS('ANNUAL SUMMARY'!$GC$170,Z187,'ANNUAL SUMMARY'!$V$9,K165,'ANNUAL SUMMARY'!$FE$122)+SUMIFS('ANNUAL SUMMARY'!$GC$228,Z187,'ANNUAL SUMMARY'!$V$9,K165,'ANNUAL SUMMARY'!$FE$180)+SUMIFS('ANNUAL SUMMARY'!$GC$286,Z187,'ANNUAL SUMMARY'!$V$9,K165,'ANNUAL SUMMARY'!$FE$238)+SUMIFS('ANNUAL SUMMARY'!$GC$344,Z187,'ANNUAL SUMMARY'!$V$9,K165,'ANNUAL SUMMARY'!$FE$296)+SUMIFS('ANNUAL SUMMARY'!$GC$402,Z187,'ANNUAL SUMMARY'!$V$9,K165,'ANNUAL SUMMARY'!$FE$354)+SUMIFS('ANNUAL SUMMARY'!$GC$460,Z187,'ANNUAL SUMMARY'!$V$9,K165,'ANNUAL SUMMARY'!$FE$412)+SUMIFS('ANNUAL SUMMARY'!$GC$518,Z187,'ANNUAL SUMMARY'!$V$9,K165,'ANNUAL SUMMARY'!$FE$470)+SUMIFS('ANNUAL SUMMARY'!$GC$576,Z187,'ANNUAL SUMMARY'!$V$9,K165,'ANNUAL SUMMARY'!$FE$528)+SUMIFS('ANNUAL SUMMARY'!$GC$634,Z187,'ANNUAL SUMMARY'!$V$9,K165,'ANNUAL SUMMARY'!$FE$586)+SUMIFS('ANNUAL SUMMARY'!$GC$692,Z187,'ANNUAL SUMMARY'!$V$9,K165,'ANNUAL SUMMARY'!$FE$644)</f>
        <v>0</v>
      </c>
      <c r="AJ187" s="727"/>
      <c r="AK187" s="727"/>
      <c r="AL187" s="727"/>
      <c r="AM187" s="727">
        <f>SUMIFS('ANNUAL SUMMARY'!$AN$54,Z187,'ANNUAL SUMMARY'!$V$9,K165,'ANNUAL SUMMARY'!$L$6)+SUMIFS('ANNUAL SUMMARY'!$AN$112,Z187,'ANNUAL SUMMARY'!$V$9,K165,'ANNUAL SUMMARY'!$L$64)+SUMIFS('ANNUAL SUMMARY'!$AN$170,Z187,'ANNUAL SUMMARY'!$V$9,K165,'ANNUAL SUMMARY'!$L$122)+SUMIFS('ANNUAL SUMMARY'!$AN$228,Z187,'ANNUAL SUMMARY'!$V$9,K165,'ANNUAL SUMMARY'!$L$180)+SUMIFS('ANNUAL SUMMARY'!$AN$286,Z187,'ANNUAL SUMMARY'!$V$9,K165,'ANNUAL SUMMARY'!$L$238)+SUMIFS('ANNUAL SUMMARY'!$AN$344,Z187,'ANNUAL SUMMARY'!$V$9,K165,'ANNUAL SUMMARY'!$L$296)+SUMIFS('ANNUAL SUMMARY'!$AN$402,Z187,'ANNUAL SUMMARY'!$V$9,K165,'ANNUAL SUMMARY'!$L$354)+SUMIFS('ANNUAL SUMMARY'!$AN$460,Z187,'ANNUAL SUMMARY'!$V$9,K165,'ANNUAL SUMMARY'!$L$412)+SUMIFS('ANNUAL SUMMARY'!$AN$518,Z187,'ANNUAL SUMMARY'!$V$9,K165,'ANNUAL SUMMARY'!$L$470)+SUMIFS('ANNUAL SUMMARY'!$AN$576,Z187,'ANNUAL SUMMARY'!$V$9,K165,'ANNUAL SUMMARY'!$L$528)+SUMIFS('ANNUAL SUMMARY'!$AN$634,Z187,'ANNUAL SUMMARY'!$V$9,K165,'ANNUAL SUMMARY'!$L$586)+SUMIFS('ANNUAL SUMMARY'!$AN$692,Z187,'ANNUAL SUMMARY'!$V$9,K165,'ANNUAL SUMMARY'!$L$644)+SUMIFS('ANNUAL SUMMARY'!$CK$54,Z187,'ANNUAL SUMMARY'!$V$9,K165,'ANNUAL SUMMARY'!$BI$6)+SUMIFS('ANNUAL SUMMARY'!$CK$112,Z187,'ANNUAL SUMMARY'!$V$9,K165,'ANNUAL SUMMARY'!$BI$64)+SUMIFS('ANNUAL SUMMARY'!$CK$170,Z187,'ANNUAL SUMMARY'!$V$9,K165,'ANNUAL SUMMARY'!$BI$122)+SUMIFS('ANNUAL SUMMARY'!$CK$228,Z187,'ANNUAL SUMMARY'!$V$9,K165,'ANNUAL SUMMARY'!$BI$180)+SUMIFS('ANNUAL SUMMARY'!$CK$286,Z187,'ANNUAL SUMMARY'!$V$9,K165,'ANNUAL SUMMARY'!$BI$238)+SUMIFS('ANNUAL SUMMARY'!$CK$344,Z187,'ANNUAL SUMMARY'!$V$9,K165,'ANNUAL SUMMARY'!$BI$296)+SUMIFS('ANNUAL SUMMARY'!$CK$402,Z187,'ANNUAL SUMMARY'!$V$9,K165,'ANNUAL SUMMARY'!$BI$354)+SUMIFS('ANNUAL SUMMARY'!$CK$460,Z187,'ANNUAL SUMMARY'!$V$9,K165,'ANNUAL SUMMARY'!$BI$412)+SUMIFS('ANNUAL SUMMARY'!$CK$518,Z187,'ANNUAL SUMMARY'!$V$9,K165,'ANNUAL SUMMARY'!$BI$470)+SUMIFS('ANNUAL SUMMARY'!$CK$576,Z187,'ANNUAL SUMMARY'!$V$9,K165,'ANNUAL SUMMARY'!$BI$528)+SUMIFS('ANNUAL SUMMARY'!$CK$634,Z187,'ANNUAL SUMMARY'!$V$9,K165,'ANNUAL SUMMARY'!$BI$586)+SUMIFS('ANNUAL SUMMARY'!$CK$692,Z187,'ANNUAL SUMMARY'!$V$9,K165,'ANNUAL SUMMARY'!$BI$644)+SUMIFS('ANNUAL SUMMARY'!$EJ$54,Z187,'ANNUAL SUMMARY'!$V$9,K165,'ANNUAL SUMMARY'!$DH$6)+SUMIFS('ANNUAL SUMMARY'!$EJ$112,Z187,'ANNUAL SUMMARY'!$V$9,K165,'ANNUAL SUMMARY'!$DH$64)+SUMIFS('ANNUAL SUMMARY'!$EJ$170,Z187,'ANNUAL SUMMARY'!$V$9,K165,'ANNUAL SUMMARY'!$DH$122)+SUMIFS('ANNUAL SUMMARY'!$EJ$228,Z187,'ANNUAL SUMMARY'!$V$9,K165,'ANNUAL SUMMARY'!$DH$180)+SUMIFS('ANNUAL SUMMARY'!$EJ$286,Z187,'ANNUAL SUMMARY'!$V$9,K165,'ANNUAL SUMMARY'!$DH$238)+SUMIFS('ANNUAL SUMMARY'!$EJ$344,Z187,'ANNUAL SUMMARY'!$V$9,K165,'ANNUAL SUMMARY'!$DH$296)+SUMIFS('ANNUAL SUMMARY'!$EJ$402,Z187,'ANNUAL SUMMARY'!$V$9,K165,'ANNUAL SUMMARY'!$DH$354)+SUMIFS('ANNUAL SUMMARY'!$EJ$460,Z187,'ANNUAL SUMMARY'!$V$9,K165,'ANNUAL SUMMARY'!$DH$412)+SUMIFS('ANNUAL SUMMARY'!$EJ$518,Z187,'ANNUAL SUMMARY'!$V$9,K165,'ANNUAL SUMMARY'!$DH$470)+SUMIFS('ANNUAL SUMMARY'!$EJ$576,Z187,'ANNUAL SUMMARY'!$V$9,K165,'ANNUAL SUMMARY'!$DH$528)+SUMIFS('ANNUAL SUMMARY'!$EJ$634,Z187,'ANNUAL SUMMARY'!$V$9,K165,'ANNUAL SUMMARY'!$DH$586)+SUMIFS('ANNUAL SUMMARY'!$EJ$692,Z187,'ANNUAL SUMMARY'!$V$9,K165,'ANNUAL SUMMARY'!$DH$644)+SUMIFS('ANNUAL SUMMARY'!$GG$54,Z187,'ANNUAL SUMMARY'!$V$9,K165,'ANNUAL SUMMARY'!$FE$6)+SUMIFS('ANNUAL SUMMARY'!$GG$112,Z187,'ANNUAL SUMMARY'!$V$9,K165,'ANNUAL SUMMARY'!$FE$64)+SUMIFS('ANNUAL SUMMARY'!$GG$170,Z187,'ANNUAL SUMMARY'!$V$9,K165,'ANNUAL SUMMARY'!$FE$122)+SUMIFS('ANNUAL SUMMARY'!$GG$228,Z187,'ANNUAL SUMMARY'!$V$9,K165,'ANNUAL SUMMARY'!$FE$180)+SUMIFS('ANNUAL SUMMARY'!$GG$286,Z187,'ANNUAL SUMMARY'!$V$9,K165,'ANNUAL SUMMARY'!$FE$238)+SUMIFS('ANNUAL SUMMARY'!$GG$344,Z187,'ANNUAL SUMMARY'!$V$9,K165,'ANNUAL SUMMARY'!$FE$296)+SUMIFS('ANNUAL SUMMARY'!$GG$402,Z187,'ANNUAL SUMMARY'!$V$9,K165,'ANNUAL SUMMARY'!$FE$354)+SUMIFS('ANNUAL SUMMARY'!$GG$460,Z187,'ANNUAL SUMMARY'!$V$9,K165,'ANNUAL SUMMARY'!$FE$412)+SUMIFS('ANNUAL SUMMARY'!$GG$518,Z187,'ANNUAL SUMMARY'!$V$9,K165,'ANNUAL SUMMARY'!$FE$470)+SUMIFS('ANNUAL SUMMARY'!$GG$576,Z187,'ANNUAL SUMMARY'!$V$9,K165,'ANNUAL SUMMARY'!$FE$528)+SUMIFS('ANNUAL SUMMARY'!$GG$634,Z187,'ANNUAL SUMMARY'!$V$9,K165,'ANNUAL SUMMARY'!$FE$586)+SUMIFS('ANNUAL SUMMARY'!$GG$692,Z187,'ANNUAL SUMMARY'!$V$9,K165,'ANNUAL SUMMARY'!$FE$644)</f>
        <v>0</v>
      </c>
      <c r="AN187" s="727"/>
      <c r="AO187" s="727"/>
      <c r="AP187" s="727"/>
      <c r="AQ187" s="728">
        <f>SUMIFS('ANNUAL SUMMARY'!$AR$54,Z187,'ANNUAL SUMMARY'!$V$9,K165,'ANNUAL SUMMARY'!$L$6)+SUMIFS('ANNUAL SUMMARY'!$AR$112,Z187,'ANNUAL SUMMARY'!$V$9,K165,'ANNUAL SUMMARY'!$L$64)+SUMIFS('ANNUAL SUMMARY'!$AR$170,Z187,'ANNUAL SUMMARY'!$V$9,K165,'ANNUAL SUMMARY'!$L$122)+SUMIFS('ANNUAL SUMMARY'!$AR$228,Z187,'ANNUAL SUMMARY'!$V$9,K165,'ANNUAL SUMMARY'!$L$180)+SUMIFS('ANNUAL SUMMARY'!$AR$286,Z187,'ANNUAL SUMMARY'!$V$9,K165,'ANNUAL SUMMARY'!$L$238)+SUMIFS('ANNUAL SUMMARY'!$AR$344,Z187,'ANNUAL SUMMARY'!$V$9,K165,'ANNUAL SUMMARY'!$L$296)+SUMIFS('ANNUAL SUMMARY'!$AR$402,Z187,'ANNUAL SUMMARY'!$V$9,K165,'ANNUAL SUMMARY'!$L$354)+SUMIFS('ANNUAL SUMMARY'!$AR$460,Z187,'ANNUAL SUMMARY'!$V$9,K165,'ANNUAL SUMMARY'!$L$412)+SUMIFS('ANNUAL SUMMARY'!$AR$518,Z187,'ANNUAL SUMMARY'!$V$9,K165,'ANNUAL SUMMARY'!$L$470)+SUMIFS('ANNUAL SUMMARY'!$AR$576,Z187,'ANNUAL SUMMARY'!$V$9,K165,'ANNUAL SUMMARY'!$L$528)+SUMIFS('ANNUAL SUMMARY'!$AR$634,Z187,'ANNUAL SUMMARY'!$V$9,K165,'ANNUAL SUMMARY'!$L$586)+SUMIFS('ANNUAL SUMMARY'!$AR$692,Z187,'ANNUAL SUMMARY'!$V$9,K165,'ANNUAL SUMMARY'!$L$644)+SUMIFS('ANNUAL SUMMARY'!$CO$54,Z187,'ANNUAL SUMMARY'!$V$9,K165,'ANNUAL SUMMARY'!$BI$6)+SUMIFS('ANNUAL SUMMARY'!$CO$112,Z187,'ANNUAL SUMMARY'!$V$9,K165,'ANNUAL SUMMARY'!$BI$64)+SUMIFS('ANNUAL SUMMARY'!$CO$170,Z187,'ANNUAL SUMMARY'!$V$9,K165,'ANNUAL SUMMARY'!$BI$122)+SUMIFS('ANNUAL SUMMARY'!$CO$228,Z187,'ANNUAL SUMMARY'!$V$9,K165,'ANNUAL SUMMARY'!$BI$180)+SUMIFS('ANNUAL SUMMARY'!$CO$286,Z187,'ANNUAL SUMMARY'!$V$9,K165,'ANNUAL SUMMARY'!$BI$238)+SUMIFS('ANNUAL SUMMARY'!$CO$344,Z187,'ANNUAL SUMMARY'!$V$9,K165,'ANNUAL SUMMARY'!$BI$296)+SUMIFS('ANNUAL SUMMARY'!$CO$402,Z187,'ANNUAL SUMMARY'!$V$9,K165,'ANNUAL SUMMARY'!$BI$354)+SUMIFS('ANNUAL SUMMARY'!$CO$460,Z187,'ANNUAL SUMMARY'!$V$9,K165,'ANNUAL SUMMARY'!$BI$412)+SUMIFS('ANNUAL SUMMARY'!$CO$518,Z187,'ANNUAL SUMMARY'!$V$9,K165,'ANNUAL SUMMARY'!$BI$470)+SUMIFS('ANNUAL SUMMARY'!$CO$576,Z187,'ANNUAL SUMMARY'!$V$9,K165,'ANNUAL SUMMARY'!$BI$528)+SUMIFS('ANNUAL SUMMARY'!$CO$634,Z187,'ANNUAL SUMMARY'!$V$9,K165,'ANNUAL SUMMARY'!$BI$586)+SUMIFS('ANNUAL SUMMARY'!$CO$692,Z187,'ANNUAL SUMMARY'!$V$9,K165,'ANNUAL SUMMARY'!$BI$644)+SUMIFS('ANNUAL SUMMARY'!$EN$54,Z187,'ANNUAL SUMMARY'!$V$9,K165,'ANNUAL SUMMARY'!$DH$6)+SUMIFS('ANNUAL SUMMARY'!$EN$112,Z187,'ANNUAL SUMMARY'!$V$9,K165,'ANNUAL SUMMARY'!$DH$64)+SUMIFS('ANNUAL SUMMARY'!$EN$170,Z187,'ANNUAL SUMMARY'!$V$9,K165,'ANNUAL SUMMARY'!$DH$122)+SUMIFS('ANNUAL SUMMARY'!$EN$228,Z187,'ANNUAL SUMMARY'!$V$9,K165,'ANNUAL SUMMARY'!$DH$180)+SUMIFS('ANNUAL SUMMARY'!$EN$286,Z187,'ANNUAL SUMMARY'!$V$9,K165,'ANNUAL SUMMARY'!$DH$238)+SUMIFS('ANNUAL SUMMARY'!$EN$344,Z187,'ANNUAL SUMMARY'!$V$9,K165,'ANNUAL SUMMARY'!$DH$296)+SUMIFS('ANNUAL SUMMARY'!$EN$402,Z187,'ANNUAL SUMMARY'!$V$9,K165,'ANNUAL SUMMARY'!$DH$354)+SUMIFS('ANNUAL SUMMARY'!$EN$460,Z187,'ANNUAL SUMMARY'!$V$9,K165,'ANNUAL SUMMARY'!$DH$412)+SUMIFS('ANNUAL SUMMARY'!$EN$518,Z187,'ANNUAL SUMMARY'!$V$9,K165,'ANNUAL SUMMARY'!$DH$470)+SUMIFS('ANNUAL SUMMARY'!$EN$576,Z187,'ANNUAL SUMMARY'!$V$9,K165,'ANNUAL SUMMARY'!$DH$528)+SUMIFS('ANNUAL SUMMARY'!$EN$634,Z187,'ANNUAL SUMMARY'!$V$9,K165,'ANNUAL SUMMARY'!$DH$586)+SUMIFS('ANNUAL SUMMARY'!$EN$692,Z187,'ANNUAL SUMMARY'!$V$9,K165,'ANNUAL SUMMARY'!$DH$644)+SUMIFS('ANNUAL SUMMARY'!$GK$54,Z187,'ANNUAL SUMMARY'!$V$9,K165,'ANNUAL SUMMARY'!$FE$6)+SUMIFS('ANNUAL SUMMARY'!$GK$112,Z187,'ANNUAL SUMMARY'!$V$9,K165,'ANNUAL SUMMARY'!$FE$64)+SUMIFS('ANNUAL SUMMARY'!$GK$170,Z187,'ANNUAL SUMMARY'!$V$9,K165,'ANNUAL SUMMARY'!$FE$122)+SUMIFS('ANNUAL SUMMARY'!$GK$228,Z187,'ANNUAL SUMMARY'!$V$9,K165,'ANNUAL SUMMARY'!$FE$180)+SUMIFS('ANNUAL SUMMARY'!$GK$286,Z187,'ANNUAL SUMMARY'!$V$9,K165,'ANNUAL SUMMARY'!$FE$238)+SUMIFS('ANNUAL SUMMARY'!$GK$344,Z187,'ANNUAL SUMMARY'!$V$9,K165,'ANNUAL SUMMARY'!$FE$296)+SUMIFS('ANNUAL SUMMARY'!$GK$402,Z187,'ANNUAL SUMMARY'!$V$9,K165,'ANNUAL SUMMARY'!$FE$354)+SUMIFS('ANNUAL SUMMARY'!$GK$460,Z187,'ANNUAL SUMMARY'!$V$9,K165,'ANNUAL SUMMARY'!$FE$412)+SUMIFS('ANNUAL SUMMARY'!$GK$518,Z187,'ANNUAL SUMMARY'!$V$9,K165,'ANNUAL SUMMARY'!$FE$470)+SUMIFS('ANNUAL SUMMARY'!$GK$576,Z187,'ANNUAL SUMMARY'!$V$9,K165,'ANNUAL SUMMARY'!$FE$528)+SUMIFS('ANNUAL SUMMARY'!$GK$634,Z187,'ANNUAL SUMMARY'!$V$9,K165,'ANNUAL SUMMARY'!$FE$586)+SUMIFS('ANNUAL SUMMARY'!$GK$692,Z187,'ANNUAL SUMMARY'!$V$9,K165,'ANNUAL SUMMARY'!$FE$644)</f>
        <v>0</v>
      </c>
      <c r="AR187" s="728"/>
      <c r="AS187" s="728"/>
      <c r="AT187" s="728">
        <f>SUMIFS('ANNUAL SUMMARY'!$AU$54,Z187,'ANNUAL SUMMARY'!$V$9,K165,'ANNUAL SUMMARY'!$L$6)+SUMIFS('ANNUAL SUMMARY'!$AU$112,Z187,'ANNUAL SUMMARY'!$V$9,K165,'ANNUAL SUMMARY'!$L$64)+SUMIFS('ANNUAL SUMMARY'!$AU$170,Z187,'ANNUAL SUMMARY'!$V$9,K165,'ANNUAL SUMMARY'!$L$122)+SUMIFS('ANNUAL SUMMARY'!$AU$228,Z187,'ANNUAL SUMMARY'!$V$9,K165,'ANNUAL SUMMARY'!$L$180)+SUMIFS('ANNUAL SUMMARY'!$AU$286,Z187,'ANNUAL SUMMARY'!$V$9,K165,'ANNUAL SUMMARY'!$L$238)+SUMIFS('ANNUAL SUMMARY'!$AU$344,Z187,'ANNUAL SUMMARY'!$V$9,K165,'ANNUAL SUMMARY'!$L$296)+SUMIFS('ANNUAL SUMMARY'!$AU$402,Z187,'ANNUAL SUMMARY'!$V$9,K165,'ANNUAL SUMMARY'!$L$354)+SUMIFS('ANNUAL SUMMARY'!$AU$460,Z187,'ANNUAL SUMMARY'!$V$9,K165,'ANNUAL SUMMARY'!$L$412)+SUMIFS('ANNUAL SUMMARY'!$AU$518,Z187,'ANNUAL SUMMARY'!$V$9,K165,'ANNUAL SUMMARY'!$L$470)+SUMIFS('ANNUAL SUMMARY'!$AU$576,Z187,'ANNUAL SUMMARY'!$V$9,K165,'ANNUAL SUMMARY'!$L$528)+SUMIFS('ANNUAL SUMMARY'!$AU$634,Z187,'ANNUAL SUMMARY'!$V$9,K165,'ANNUAL SUMMARY'!$L$586)+SUMIFS('ANNUAL SUMMARY'!$AU$692,Z187,'ANNUAL SUMMARY'!$V$9,K165,'ANNUAL SUMMARY'!$L$644)+SUMIFS('ANNUAL SUMMARY'!$CR$54,Z187,'ANNUAL SUMMARY'!$V$9,K165,'ANNUAL SUMMARY'!$BI$6)+SUMIFS('ANNUAL SUMMARY'!$CR$112,Z187,'ANNUAL SUMMARY'!$V$9,K165,'ANNUAL SUMMARY'!$BI$64)+SUMIFS('ANNUAL SUMMARY'!$CR$170,Z187,'ANNUAL SUMMARY'!$V$9,K165,'ANNUAL SUMMARY'!$BI$122)+SUMIFS('ANNUAL SUMMARY'!$CR$228,Z187,'ANNUAL SUMMARY'!$V$9,K165,'ANNUAL SUMMARY'!$BI$180)+SUMIFS('ANNUAL SUMMARY'!$CR$286,Z187,'ANNUAL SUMMARY'!$V$9,K165,'ANNUAL SUMMARY'!$BI$238)+SUMIFS('ANNUAL SUMMARY'!$CR$344,Z187,'ANNUAL SUMMARY'!$V$9,K165,'ANNUAL SUMMARY'!$BI$296)+SUMIFS('ANNUAL SUMMARY'!$CR$402,Z187,'ANNUAL SUMMARY'!$V$9,K165,'ANNUAL SUMMARY'!$BI$354)+SUMIFS('ANNUAL SUMMARY'!$CR$460,Z187,'ANNUAL SUMMARY'!$V$9,K165,'ANNUAL SUMMARY'!$BI$412)+SUMIFS('ANNUAL SUMMARY'!$CR$518,Z187,'ANNUAL SUMMARY'!$V$9,K165,'ANNUAL SUMMARY'!$BI$470)+SUMIFS('ANNUAL SUMMARY'!$CR$576,Z187,'ANNUAL SUMMARY'!$V$9,K165,'ANNUAL SUMMARY'!$BI$528)+SUMIFS('ANNUAL SUMMARY'!$CR$634,Z187,'ANNUAL SUMMARY'!$V$9,K165,'ANNUAL SUMMARY'!$BI$586)+SUMIFS('ANNUAL SUMMARY'!$CR$692,Z187,'ANNUAL SUMMARY'!$V$9,K165,'ANNUAL SUMMARY'!$BI$644)+SUMIFS('ANNUAL SUMMARY'!$EQ$54,Z187,'ANNUAL SUMMARY'!$V$9,K165,'ANNUAL SUMMARY'!$DH$6)+SUMIFS('ANNUAL SUMMARY'!$EQ$112,Z187,'ANNUAL SUMMARY'!$V$9,K165,'ANNUAL SUMMARY'!$DH$64)+SUMIFS('ANNUAL SUMMARY'!$EQ$170,Z187,'ANNUAL SUMMARY'!$V$9,K165,'ANNUAL SUMMARY'!$DH$122)+SUMIFS('ANNUAL SUMMARY'!$EQ$228,Z187,'ANNUAL SUMMARY'!$V$9,K165,'ANNUAL SUMMARY'!$DH$180)+SUMIFS('ANNUAL SUMMARY'!$EQ$286,Z187,'ANNUAL SUMMARY'!$V$9,K165,'ANNUAL SUMMARY'!$DH$238)+SUMIFS('ANNUAL SUMMARY'!$EQ$344,Z187,'ANNUAL SUMMARY'!$V$9,K165,'ANNUAL SUMMARY'!$DH$296)+SUMIFS('ANNUAL SUMMARY'!$EQ$402,Z187,'ANNUAL SUMMARY'!$V$9,K165,'ANNUAL SUMMARY'!$DH$354)+SUMIFS('ANNUAL SUMMARY'!$EQ$460,Z187,'ANNUAL SUMMARY'!$V$9,K165,'ANNUAL SUMMARY'!$DH$412)+SUMIFS('ANNUAL SUMMARY'!$EQ$518,Z187,'ANNUAL SUMMARY'!$V$9,K165,'ANNUAL SUMMARY'!$DH$470)+SUMIFS('ANNUAL SUMMARY'!$EQ$576,Z187,'ANNUAL SUMMARY'!$V$9,K165,'ANNUAL SUMMARY'!$DH$528)+SUMIFS('ANNUAL SUMMARY'!$EQ$634,Z187,'ANNUAL SUMMARY'!$V$9,K165,'ANNUAL SUMMARY'!$DH$586)+SUMIFS('ANNUAL SUMMARY'!$EQ$692,Z187,'ANNUAL SUMMARY'!$V$9,K165,'ANNUAL SUMMARY'!$DH$644)+SUMIFS('ANNUAL SUMMARY'!$GN$54,Z187,'ANNUAL SUMMARY'!$V$9,K165,'ANNUAL SUMMARY'!$FE$6)+SUMIFS('ANNUAL SUMMARY'!$GN$112,Z187,'ANNUAL SUMMARY'!$V$9,K165,'ANNUAL SUMMARY'!$FE$64)+SUMIFS('ANNUAL SUMMARY'!$GN$170,Z187,'ANNUAL SUMMARY'!$V$9,K165,'ANNUAL SUMMARY'!$FE$122)+SUMIFS('ANNUAL SUMMARY'!$GN$228,Z187,'ANNUAL SUMMARY'!$V$9,K165,'ANNUAL SUMMARY'!$FE$180)+SUMIFS('ANNUAL SUMMARY'!$GN$286,Z187,'ANNUAL SUMMARY'!$V$9,K165,'ANNUAL SUMMARY'!$FE$238)+SUMIFS('ANNUAL SUMMARY'!$GN$344,Z187,'ANNUAL SUMMARY'!$V$9,K165,'ANNUAL SUMMARY'!$FE$296)+SUMIFS('ANNUAL SUMMARY'!$GN$402,Z187,'ANNUAL SUMMARY'!$V$9,K165,'ANNUAL SUMMARY'!$FE$354)+SUMIFS('ANNUAL SUMMARY'!$GN$460,Z187,'ANNUAL SUMMARY'!$V$9,K165,'ANNUAL SUMMARY'!$FE$412)+SUMIFS('ANNUAL SUMMARY'!$GN$518,Z187,'ANNUAL SUMMARY'!$V$9,K165,'ANNUAL SUMMARY'!$FE$470)+SUMIFS('ANNUAL SUMMARY'!$GN$576,Z187,'ANNUAL SUMMARY'!$V$9,K165,'ANNUAL SUMMARY'!$FE$528)+SUMIFS('ANNUAL SUMMARY'!$GN$634,Z187,'ANNUAL SUMMARY'!$V$9,K165,'ANNUAL SUMMARY'!$FE$586)+SUMIFS('ANNUAL SUMMARY'!$GN$692,Z187,'ANNUAL SUMMARY'!$V$9,K165,'ANNUAL SUMMARY'!$FE$644)</f>
        <v>0</v>
      </c>
      <c r="AU187" s="728"/>
      <c r="AV187" s="1260"/>
      <c r="AW187" s="1263"/>
      <c r="AX187" s="154"/>
      <c r="AY187" s="624"/>
      <c r="AZ187" s="624"/>
      <c r="BA187" s="624"/>
      <c r="BB187" s="624"/>
      <c r="BC187" s="624"/>
      <c r="BD187" s="624"/>
      <c r="BE187" s="624"/>
      <c r="BF187" s="624"/>
      <c r="BG187" s="624"/>
      <c r="BH187" s="624"/>
      <c r="BI187" s="624"/>
      <c r="BJ187" s="624"/>
      <c r="BK187" s="624"/>
      <c r="BL187" s="624"/>
      <c r="BM187" s="624"/>
      <c r="BN187" s="624"/>
      <c r="BO187" s="624"/>
      <c r="BP187" s="624"/>
      <c r="BQ187" s="624"/>
      <c r="BR187" s="624"/>
      <c r="BS187" s="624"/>
      <c r="BT187" s="624"/>
      <c r="BU187" s="624"/>
      <c r="BV187" s="15"/>
      <c r="BW187" s="812">
        <f>IF(BW171=0," ",BW171+8)</f>
        <v>2030</v>
      </c>
      <c r="BX187" s="813"/>
      <c r="BY187" s="813"/>
      <c r="BZ187" s="813"/>
      <c r="CA187" s="813"/>
      <c r="CB187" s="1118">
        <f>SUMIFS('ANNUAL SUMMARY'!$AF$54,BW187,'ANNUAL SUMMARY'!$V$9,BH165,'ANNUAL SUMMARY'!$L$6)+SUMIFS('ANNUAL SUMMARY'!$AF$112,BW187,'ANNUAL SUMMARY'!$V$9,BH165,'ANNUAL SUMMARY'!$L$64)+SUMIFS('ANNUAL SUMMARY'!$AF$170,BW187,'ANNUAL SUMMARY'!$V$9,BH165,'ANNUAL SUMMARY'!$L$122)+SUMIFS('ANNUAL SUMMARY'!$AF$228,BW187,'ANNUAL SUMMARY'!$V$9,BH165,'ANNUAL SUMMARY'!$L$180)+SUMIFS('ANNUAL SUMMARY'!$AF$286,BW187,'ANNUAL SUMMARY'!$V$9,BH165,'ANNUAL SUMMARY'!$L$238)+SUMIFS('ANNUAL SUMMARY'!$AF$344,BW187,'ANNUAL SUMMARY'!$V$9,BH165,'ANNUAL SUMMARY'!$L$296)+SUMIFS('ANNUAL SUMMARY'!$AF$402,BW187,'ANNUAL SUMMARY'!$V$9,BH165,'ANNUAL SUMMARY'!$L$354)+SUMIFS('ANNUAL SUMMARY'!$AF$460,BW187,'ANNUAL SUMMARY'!$V$9,BH165,'ANNUAL SUMMARY'!$L$412)+SUMIFS('ANNUAL SUMMARY'!$AF$518,BW187,'ANNUAL SUMMARY'!$V$9,BH165,'ANNUAL SUMMARY'!$L$470)+SUMIFS('ANNUAL SUMMARY'!$AF$576,BW187,'ANNUAL SUMMARY'!$V$9,BH165,'ANNUAL SUMMARY'!$L$528)+SUMIFS('ANNUAL SUMMARY'!$AF$634,BW187,'ANNUAL SUMMARY'!$V$9,BH165,'ANNUAL SUMMARY'!$L$586)+SUMIFS('ANNUAL SUMMARY'!$AF$692,BW187,'ANNUAL SUMMARY'!$V$9,BH165,'ANNUAL SUMMARY'!$L$644)+SUMIFS('ANNUAL SUMMARY'!$CC$54,BW187,'ANNUAL SUMMARY'!$V$9,BH165,'ANNUAL SUMMARY'!$BI$6)+SUMIFS('ANNUAL SUMMARY'!$CC$112,BW187,'ANNUAL SUMMARY'!$V$9,BH165,'ANNUAL SUMMARY'!$BI$64)+SUMIFS('ANNUAL SUMMARY'!$CC$170,BW187,'ANNUAL SUMMARY'!$V$9,BH165,'ANNUAL SUMMARY'!$BI$122)+SUMIFS('ANNUAL SUMMARY'!$CC$228,BW187,'ANNUAL SUMMARY'!$V$9,BH165,'ANNUAL SUMMARY'!$BI$180)+SUMIFS('ANNUAL SUMMARY'!$CC$286,BW187,'ANNUAL SUMMARY'!$V$9,BH165,'ANNUAL SUMMARY'!$BI$238)+SUMIFS('ANNUAL SUMMARY'!$CC$344,BW187,'ANNUAL SUMMARY'!$V$9,BH165,'ANNUAL SUMMARY'!$BI$296)+SUMIFS('ANNUAL SUMMARY'!$CC$402,BW187,'ANNUAL SUMMARY'!$V$9,BH165,'ANNUAL SUMMARY'!$BI$354)+SUMIFS('ANNUAL SUMMARY'!$CC$460,BW187,'ANNUAL SUMMARY'!$V$9,BH165,'ANNUAL SUMMARY'!$BI$412)+SUMIFS('ANNUAL SUMMARY'!$CC$518,BW187,'ANNUAL SUMMARY'!$V$9,BH165,'ANNUAL SUMMARY'!$BI$470)+SUMIFS('ANNUAL SUMMARY'!$CC$576,BW187,'ANNUAL SUMMARY'!$V$9,BH165,'ANNUAL SUMMARY'!$BI$528)+SUMIFS('ANNUAL SUMMARY'!$CC$634,BW187,'ANNUAL SUMMARY'!$V$9,BH165,'ANNUAL SUMMARY'!$BI$586)+SUMIFS('ANNUAL SUMMARY'!$CC$692,BW187,'ANNUAL SUMMARY'!$V$9,BH165,'ANNUAL SUMMARY'!$BI$644)+SUMIFS('ANNUAL SUMMARY'!$EB$54,BW187,'ANNUAL SUMMARY'!$V$9,BH165,'ANNUAL SUMMARY'!$DH$6)+SUMIFS('ANNUAL SUMMARY'!$EB$112,BW187,'ANNUAL SUMMARY'!$V$9,BH165,'ANNUAL SUMMARY'!$DH$64)+SUMIFS('ANNUAL SUMMARY'!$EB$170,BW187,'ANNUAL SUMMARY'!$V$9,BH165,'ANNUAL SUMMARY'!$DH$122)+SUMIFS('ANNUAL SUMMARY'!$EB$228,BW187,'ANNUAL SUMMARY'!$V$9,BH165,'ANNUAL SUMMARY'!$DH$180)+SUMIFS('ANNUAL SUMMARY'!$EB$286,BW187,'ANNUAL SUMMARY'!$V$9,BH165,'ANNUAL SUMMARY'!$DH$238)+SUMIFS('ANNUAL SUMMARY'!$EB$344,BW187,'ANNUAL SUMMARY'!$V$9,BH165,'ANNUAL SUMMARY'!$DH$296)+SUMIFS('ANNUAL SUMMARY'!$EB$402,BW187,'ANNUAL SUMMARY'!$V$9,BH165,'ANNUAL SUMMARY'!$DH$354)+SUMIFS('ANNUAL SUMMARY'!$EB$460,BW187,'ANNUAL SUMMARY'!$V$9,BH165,'ANNUAL SUMMARY'!$DH$412)+SUMIFS('ANNUAL SUMMARY'!$EB$518,BW187,'ANNUAL SUMMARY'!$V$9,BH165,'ANNUAL SUMMARY'!$DH$470)+SUMIFS('ANNUAL SUMMARY'!$EB$576,BW187,'ANNUAL SUMMARY'!$V$9,BH165,'ANNUAL SUMMARY'!$DH$528)+SUMIFS('ANNUAL SUMMARY'!$EB$634,BW187,'ANNUAL SUMMARY'!$V$9,BH165,'ANNUAL SUMMARY'!$DH$586)+SUMIFS('ANNUAL SUMMARY'!$EB$692,BW187,'ANNUAL SUMMARY'!$V$9,BH165,'ANNUAL SUMMARY'!$DH$644)+SUMIFS('ANNUAL SUMMARY'!$FY$54,BW187,'ANNUAL SUMMARY'!$V$9,BH165,'ANNUAL SUMMARY'!$FE$6)+SUMIFS('ANNUAL SUMMARY'!$FY$112,BW187,'ANNUAL SUMMARY'!$V$9,BH165,'ANNUAL SUMMARY'!$FE$64)+SUMIFS('ANNUAL SUMMARY'!$FY$170,BW187,'ANNUAL SUMMARY'!$V$9,BH165,'ANNUAL SUMMARY'!$FE$122)+SUMIFS('ANNUAL SUMMARY'!$FY$228,BW187,'ANNUAL SUMMARY'!$V$9,BH165,'ANNUAL SUMMARY'!$FE$180)+SUMIFS('ANNUAL SUMMARY'!$FY$286,BW187,'ANNUAL SUMMARY'!$V$9,BH165,'ANNUAL SUMMARY'!$FE$238)+SUMIFS('ANNUAL SUMMARY'!$FY$344,BW187,'ANNUAL SUMMARY'!$V$9,BH165,'ANNUAL SUMMARY'!$FE$296)+SUMIFS('ANNUAL SUMMARY'!$FY$402,BW187,'ANNUAL SUMMARY'!$V$9,BH165,'ANNUAL SUMMARY'!$FE$354)+SUMIFS('ANNUAL SUMMARY'!$FY$460,BW187,'ANNUAL SUMMARY'!$V$9,BH165,'ANNUAL SUMMARY'!$FE$412)+SUMIFS('ANNUAL SUMMARY'!$FY$518,BW187,'ANNUAL SUMMARY'!$V$9,BH165,'ANNUAL SUMMARY'!$FE$470)+SUMIFS('ANNUAL SUMMARY'!$FY$576,BW187,'ANNUAL SUMMARY'!$V$9,BH165,'ANNUAL SUMMARY'!$FE$528)+SUMIFS('ANNUAL SUMMARY'!$FY$634,BW187,'ANNUAL SUMMARY'!$V$9,BH165,'ANNUAL SUMMARY'!$FE$586)+SUMIFS('ANNUAL SUMMARY'!$FY$692,BW187,'ANNUAL SUMMARY'!$V$9,BH165,'ANNUAL SUMMARY'!$FE$644)</f>
        <v>0</v>
      </c>
      <c r="CC187" s="727"/>
      <c r="CD187" s="727"/>
      <c r="CE187" s="727"/>
      <c r="CF187" s="727">
        <f>SUMIFS('ANNUAL SUMMARY'!$AJ$54,BW187,'ANNUAL SUMMARY'!$V$9,BH165,'ANNUAL SUMMARY'!$L$6)+SUMIFS('ANNUAL SUMMARY'!$AJ$112,BW187,'ANNUAL SUMMARY'!$V$9,BH165,'ANNUAL SUMMARY'!$L$64)+SUMIFS('ANNUAL SUMMARY'!$AJ$170,BW187,'ANNUAL SUMMARY'!$V$9,BH165,'ANNUAL SUMMARY'!$L$122)+SUMIFS('ANNUAL SUMMARY'!$AJ$228,BW187,'ANNUAL SUMMARY'!$V$9,BH165,'ANNUAL SUMMARY'!$L$180)+SUMIFS('ANNUAL SUMMARY'!$AJ$286,BW187,'ANNUAL SUMMARY'!$V$9,BH165,'ANNUAL SUMMARY'!$L$238)+SUMIFS('ANNUAL SUMMARY'!$AJ$344,BW187,'ANNUAL SUMMARY'!$V$9,BH165,'ANNUAL SUMMARY'!$L$296)+SUMIFS('ANNUAL SUMMARY'!$AJ$402,BW187,'ANNUAL SUMMARY'!$V$9,BH165,'ANNUAL SUMMARY'!$L$354)+SUMIFS('ANNUAL SUMMARY'!$AJ$460,BW187,'ANNUAL SUMMARY'!$V$9,BH165,'ANNUAL SUMMARY'!$L$412)+SUMIFS('ANNUAL SUMMARY'!$AJ$518,BW187,'ANNUAL SUMMARY'!$V$9,BH165,'ANNUAL SUMMARY'!$L$470)+SUMIFS('ANNUAL SUMMARY'!$AJ$576,BW187,'ANNUAL SUMMARY'!$V$9,BH165,'ANNUAL SUMMARY'!$L$528)+SUMIFS('ANNUAL SUMMARY'!$AJ$634,BW187,'ANNUAL SUMMARY'!$V$9,BH165,'ANNUAL SUMMARY'!$L$586)+SUMIFS('ANNUAL SUMMARY'!$AJ$692,BW187,'ANNUAL SUMMARY'!$V$9,BH165,'ANNUAL SUMMARY'!$L$644)+SUMIFS('ANNUAL SUMMARY'!$CG$54,BW187,'ANNUAL SUMMARY'!$V$9,BH165,'ANNUAL SUMMARY'!$BI$6)+SUMIFS('ANNUAL SUMMARY'!$CG$112,BW187,'ANNUAL SUMMARY'!$V$9,BH165,'ANNUAL SUMMARY'!$BI$64)+SUMIFS('ANNUAL SUMMARY'!$CG$170,BW187,'ANNUAL SUMMARY'!$V$9,BH165,'ANNUAL SUMMARY'!$BI$122)+SUMIFS('ANNUAL SUMMARY'!$CG$228,BW187,'ANNUAL SUMMARY'!$V$9,BH165,'ANNUAL SUMMARY'!$BI$180)+SUMIFS('ANNUAL SUMMARY'!$CG$286,BW187,'ANNUAL SUMMARY'!$V$9,BH165,'ANNUAL SUMMARY'!$BI$238)+SUMIFS('ANNUAL SUMMARY'!$CG$344,BW187,'ANNUAL SUMMARY'!$V$9,BH165,'ANNUAL SUMMARY'!$BI$296)+SUMIFS('ANNUAL SUMMARY'!$CG$402,BW187,'ANNUAL SUMMARY'!$V$9,BH165,'ANNUAL SUMMARY'!$BI$354)+SUMIFS('ANNUAL SUMMARY'!$CG$460,BW187,'ANNUAL SUMMARY'!$V$9,BH165,'ANNUAL SUMMARY'!$BI$412)+SUMIFS('ANNUAL SUMMARY'!$CG$518,BW187,'ANNUAL SUMMARY'!$V$9,BH165,'ANNUAL SUMMARY'!$BI$470)+SUMIFS('ANNUAL SUMMARY'!$CG$576,BW187,'ANNUAL SUMMARY'!$V$9,BH165,'ANNUAL SUMMARY'!$BI$528)+SUMIFS('ANNUAL SUMMARY'!$CG$634,BW187,'ANNUAL SUMMARY'!$V$9,BH165,'ANNUAL SUMMARY'!$BI$586)+SUMIFS('ANNUAL SUMMARY'!$CG$692,BW187,'ANNUAL SUMMARY'!$V$9,BH165,'ANNUAL SUMMARY'!$BI$644)+SUMIFS('ANNUAL SUMMARY'!$EF$54,BW187,'ANNUAL SUMMARY'!$V$9,BH165,'ANNUAL SUMMARY'!$DH$6)+SUMIFS('ANNUAL SUMMARY'!$EF$112,BW187,'ANNUAL SUMMARY'!$V$9,BH165,'ANNUAL SUMMARY'!$DH$64)+SUMIFS('ANNUAL SUMMARY'!$EF$170,BW187,'ANNUAL SUMMARY'!$V$9,BH165,'ANNUAL SUMMARY'!$DH$122)+SUMIFS('ANNUAL SUMMARY'!$EF$228,BW187,'ANNUAL SUMMARY'!$V$9,BH165,'ANNUAL SUMMARY'!$DH$180)+SUMIFS('ANNUAL SUMMARY'!$EF$286,BW187,'ANNUAL SUMMARY'!$V$9,BH165,'ANNUAL SUMMARY'!$DH$238)+SUMIFS('ANNUAL SUMMARY'!$EF$344,BW187,'ANNUAL SUMMARY'!$V$9,BH165,'ANNUAL SUMMARY'!$DH$296)+SUMIFS('ANNUAL SUMMARY'!$EF$402,BW187,'ANNUAL SUMMARY'!$V$9,BH165,'ANNUAL SUMMARY'!$DH$354)+SUMIFS('ANNUAL SUMMARY'!$EF$460,BW187,'ANNUAL SUMMARY'!$V$9,BH165,'ANNUAL SUMMARY'!$DH$412)+SUMIFS('ANNUAL SUMMARY'!$EF$518,BW187,'ANNUAL SUMMARY'!$V$9,BH165,'ANNUAL SUMMARY'!$DH$470)+SUMIFS('ANNUAL SUMMARY'!$EF$576,BW187,'ANNUAL SUMMARY'!$V$9,BH165,'ANNUAL SUMMARY'!$DH$528)+SUMIFS('ANNUAL SUMMARY'!$EF$634,BW187,'ANNUAL SUMMARY'!$V$9,BH165,'ANNUAL SUMMARY'!$DH$586)+SUMIFS('ANNUAL SUMMARY'!$EF$692,BW187,'ANNUAL SUMMARY'!$V$9,BH165,'ANNUAL SUMMARY'!$DH$644)+SUMIFS('ANNUAL SUMMARY'!$GC$54,BW187,'ANNUAL SUMMARY'!$V$9,BH165,'ANNUAL SUMMARY'!$FE$6)+SUMIFS('ANNUAL SUMMARY'!$GC$112,BW187,'ANNUAL SUMMARY'!$V$9,BH165,'ANNUAL SUMMARY'!$FE$64)+SUMIFS('ANNUAL SUMMARY'!$GC$170,BW187,'ANNUAL SUMMARY'!$V$9,BH165,'ANNUAL SUMMARY'!$FE$122)+SUMIFS('ANNUAL SUMMARY'!$GC$228,BW187,'ANNUAL SUMMARY'!$V$9,BH165,'ANNUAL SUMMARY'!$FE$180)+SUMIFS('ANNUAL SUMMARY'!$GC$286,BW187,'ANNUAL SUMMARY'!$V$9,BH165,'ANNUAL SUMMARY'!$FE$238)+SUMIFS('ANNUAL SUMMARY'!$GC$344,BW187,'ANNUAL SUMMARY'!$V$9,BH165,'ANNUAL SUMMARY'!$FE$296)+SUMIFS('ANNUAL SUMMARY'!$GC$402,BW187,'ANNUAL SUMMARY'!$V$9,BH165,'ANNUAL SUMMARY'!$FE$354)+SUMIFS('ANNUAL SUMMARY'!$GC$460,BW187,'ANNUAL SUMMARY'!$V$9,BH165,'ANNUAL SUMMARY'!$FE$412)+SUMIFS('ANNUAL SUMMARY'!$GC$518,BW187,'ANNUAL SUMMARY'!$V$9,BH165,'ANNUAL SUMMARY'!$FE$470)+SUMIFS('ANNUAL SUMMARY'!$GC$576,BW187,'ANNUAL SUMMARY'!$V$9,BH165,'ANNUAL SUMMARY'!$FE$528)+SUMIFS('ANNUAL SUMMARY'!$GC$634,BW187,'ANNUAL SUMMARY'!$V$9,BH165,'ANNUAL SUMMARY'!$FE$586)+SUMIFS('ANNUAL SUMMARY'!$GC$692,BW187,'ANNUAL SUMMARY'!$V$9,BH165,'ANNUAL SUMMARY'!$FE$644)</f>
        <v>0</v>
      </c>
      <c r="CG187" s="727"/>
      <c r="CH187" s="727"/>
      <c r="CI187" s="727"/>
      <c r="CJ187" s="727">
        <f>SUMIFS('ANNUAL SUMMARY'!$AN$54,BW187,'ANNUAL SUMMARY'!$V$9,BH165,'ANNUAL SUMMARY'!$L$6)+SUMIFS('ANNUAL SUMMARY'!$AN$112,BW187,'ANNUAL SUMMARY'!$V$9,BH165,'ANNUAL SUMMARY'!$L$64)+SUMIFS('ANNUAL SUMMARY'!$AN$170,BW187,'ANNUAL SUMMARY'!$V$9,BH165,'ANNUAL SUMMARY'!$L$122)+SUMIFS('ANNUAL SUMMARY'!$AN$228,BW187,'ANNUAL SUMMARY'!$V$9,BH165,'ANNUAL SUMMARY'!$L$180)+SUMIFS('ANNUAL SUMMARY'!$AN$286,BW187,'ANNUAL SUMMARY'!$V$9,BH165,'ANNUAL SUMMARY'!$L$238)+SUMIFS('ANNUAL SUMMARY'!$AN$344,BW187,'ANNUAL SUMMARY'!$V$9,BH165,'ANNUAL SUMMARY'!$L$296)+SUMIFS('ANNUAL SUMMARY'!$AN$402,BW187,'ANNUAL SUMMARY'!$V$9,BH165,'ANNUAL SUMMARY'!$L$354)+SUMIFS('ANNUAL SUMMARY'!$AN$460,BW187,'ANNUAL SUMMARY'!$V$9,BH165,'ANNUAL SUMMARY'!$L$412)+SUMIFS('ANNUAL SUMMARY'!$AN$518,BW187,'ANNUAL SUMMARY'!$V$9,BH165,'ANNUAL SUMMARY'!$L$470)+SUMIFS('ANNUAL SUMMARY'!$AN$576,BW187,'ANNUAL SUMMARY'!$V$9,BH165,'ANNUAL SUMMARY'!$L$528)+SUMIFS('ANNUAL SUMMARY'!$AN$634,BW187,'ANNUAL SUMMARY'!$V$9,BH165,'ANNUAL SUMMARY'!$L$586)+SUMIFS('ANNUAL SUMMARY'!$AN$692,BW187,'ANNUAL SUMMARY'!$V$9,BH165,'ANNUAL SUMMARY'!$L$644)+SUMIFS('ANNUAL SUMMARY'!$CK$54,BW187,'ANNUAL SUMMARY'!$V$9,BH165,'ANNUAL SUMMARY'!$BI$6)+SUMIFS('ANNUAL SUMMARY'!$CK$112,BW187,'ANNUAL SUMMARY'!$V$9,BH165,'ANNUAL SUMMARY'!$BI$64)+SUMIFS('ANNUAL SUMMARY'!$CK$170,BW187,'ANNUAL SUMMARY'!$V$9,BH165,'ANNUAL SUMMARY'!$BI$122)+SUMIFS('ANNUAL SUMMARY'!$CK$228,BW187,'ANNUAL SUMMARY'!$V$9,BH165,'ANNUAL SUMMARY'!$BI$180)+SUMIFS('ANNUAL SUMMARY'!$CK$286,BW187,'ANNUAL SUMMARY'!$V$9,BH165,'ANNUAL SUMMARY'!$BI$238)+SUMIFS('ANNUAL SUMMARY'!$CK$344,BW187,'ANNUAL SUMMARY'!$V$9,BH165,'ANNUAL SUMMARY'!$BI$296)+SUMIFS('ANNUAL SUMMARY'!$CK$402,BW187,'ANNUAL SUMMARY'!$V$9,BH165,'ANNUAL SUMMARY'!$BI$354)+SUMIFS('ANNUAL SUMMARY'!$CK$460,BW187,'ANNUAL SUMMARY'!$V$9,BH165,'ANNUAL SUMMARY'!$BI$412)+SUMIFS('ANNUAL SUMMARY'!$CK$518,BW187,'ANNUAL SUMMARY'!$V$9,BH165,'ANNUAL SUMMARY'!$BI$470)+SUMIFS('ANNUAL SUMMARY'!$CK$576,BW187,'ANNUAL SUMMARY'!$V$9,BH165,'ANNUAL SUMMARY'!$BI$528)+SUMIFS('ANNUAL SUMMARY'!$CK$634,BW187,'ANNUAL SUMMARY'!$V$9,BH165,'ANNUAL SUMMARY'!$BI$586)+SUMIFS('ANNUAL SUMMARY'!$CK$692,BW187,'ANNUAL SUMMARY'!$V$9,BH165,'ANNUAL SUMMARY'!$BI$644)+SUMIFS('ANNUAL SUMMARY'!$EJ$54,BW187,'ANNUAL SUMMARY'!$V$9,BH165,'ANNUAL SUMMARY'!$DH$6)+SUMIFS('ANNUAL SUMMARY'!$EJ$112,BW187,'ANNUAL SUMMARY'!$V$9,BH165,'ANNUAL SUMMARY'!$DH$64)+SUMIFS('ANNUAL SUMMARY'!$EJ$170,BW187,'ANNUAL SUMMARY'!$V$9,BH165,'ANNUAL SUMMARY'!$DH$122)+SUMIFS('ANNUAL SUMMARY'!$EJ$228,BW187,'ANNUAL SUMMARY'!$V$9,BH165,'ANNUAL SUMMARY'!$DH$180)+SUMIFS('ANNUAL SUMMARY'!$EJ$286,BW187,'ANNUAL SUMMARY'!$V$9,BH165,'ANNUAL SUMMARY'!$DH$238)+SUMIFS('ANNUAL SUMMARY'!$EJ$344,BW187,'ANNUAL SUMMARY'!$V$9,BH165,'ANNUAL SUMMARY'!$DH$296)+SUMIFS('ANNUAL SUMMARY'!$EJ$402,BW187,'ANNUAL SUMMARY'!$V$9,BH165,'ANNUAL SUMMARY'!$DH$354)+SUMIFS('ANNUAL SUMMARY'!$EJ$460,BW187,'ANNUAL SUMMARY'!$V$9,BH165,'ANNUAL SUMMARY'!$DH$412)+SUMIFS('ANNUAL SUMMARY'!$EJ$518,BW187,'ANNUAL SUMMARY'!$V$9,BH165,'ANNUAL SUMMARY'!$DH$470)+SUMIFS('ANNUAL SUMMARY'!$EJ$576,BW187,'ANNUAL SUMMARY'!$V$9,BH165,'ANNUAL SUMMARY'!$DH$528)+SUMIFS('ANNUAL SUMMARY'!$EJ$634,BW187,'ANNUAL SUMMARY'!$V$9,BH165,'ANNUAL SUMMARY'!$DH$586)+SUMIFS('ANNUAL SUMMARY'!$EJ$692,BW187,'ANNUAL SUMMARY'!$V$9,BH165,'ANNUAL SUMMARY'!$DH$644)+SUMIFS('ANNUAL SUMMARY'!$GG$54,BW187,'ANNUAL SUMMARY'!$V$9,BH165,'ANNUAL SUMMARY'!$FE$6)+SUMIFS('ANNUAL SUMMARY'!$GG$112,BW187,'ANNUAL SUMMARY'!$V$9,BH165,'ANNUAL SUMMARY'!$FE$64)+SUMIFS('ANNUAL SUMMARY'!$GG$170,BW187,'ANNUAL SUMMARY'!$V$9,BH165,'ANNUAL SUMMARY'!$FE$122)+SUMIFS('ANNUAL SUMMARY'!$GG$228,BW187,'ANNUAL SUMMARY'!$V$9,BH165,'ANNUAL SUMMARY'!$FE$180)+SUMIFS('ANNUAL SUMMARY'!$GG$286,BW187,'ANNUAL SUMMARY'!$V$9,BH165,'ANNUAL SUMMARY'!$FE$238)+SUMIFS('ANNUAL SUMMARY'!$GG$344,BW187,'ANNUAL SUMMARY'!$V$9,BH165,'ANNUAL SUMMARY'!$FE$296)+SUMIFS('ANNUAL SUMMARY'!$GG$402,BW187,'ANNUAL SUMMARY'!$V$9,BH165,'ANNUAL SUMMARY'!$FE$354)+SUMIFS('ANNUAL SUMMARY'!$GG$460,BW187,'ANNUAL SUMMARY'!$V$9,BH165,'ANNUAL SUMMARY'!$FE$412)+SUMIFS('ANNUAL SUMMARY'!$GG$518,BW187,'ANNUAL SUMMARY'!$V$9,BH165,'ANNUAL SUMMARY'!$FE$470)+SUMIFS('ANNUAL SUMMARY'!$GG$576,BW187,'ANNUAL SUMMARY'!$V$9,BH165,'ANNUAL SUMMARY'!$FE$528)+SUMIFS('ANNUAL SUMMARY'!$GG$634,BW187,'ANNUAL SUMMARY'!$V$9,BH165,'ANNUAL SUMMARY'!$FE$586)+SUMIFS('ANNUAL SUMMARY'!$GG$692,BW187,'ANNUAL SUMMARY'!$V$9,BH165,'ANNUAL SUMMARY'!$FE$644)</f>
        <v>0</v>
      </c>
      <c r="CK187" s="727"/>
      <c r="CL187" s="727"/>
      <c r="CM187" s="727"/>
      <c r="CN187" s="728">
        <f>SUMIFS('ANNUAL SUMMARY'!$AR$54,BW187,'ANNUAL SUMMARY'!$V$9,BH165,'ANNUAL SUMMARY'!$L$6)+SUMIFS('ANNUAL SUMMARY'!$AR$112,BW187,'ANNUAL SUMMARY'!$V$9,BH165,'ANNUAL SUMMARY'!$L$64)+SUMIFS('ANNUAL SUMMARY'!$AR$170,BW187,'ANNUAL SUMMARY'!$V$9,BH165,'ANNUAL SUMMARY'!$L$122)+SUMIFS('ANNUAL SUMMARY'!$AR$228,BW187,'ANNUAL SUMMARY'!$V$9,BH165,'ANNUAL SUMMARY'!$L$180)+SUMIFS('ANNUAL SUMMARY'!$AR$286,BW187,'ANNUAL SUMMARY'!$V$9,BH165,'ANNUAL SUMMARY'!$L$238)+SUMIFS('ANNUAL SUMMARY'!$AR$344,BW187,'ANNUAL SUMMARY'!$V$9,BH165,'ANNUAL SUMMARY'!$L$296)+SUMIFS('ANNUAL SUMMARY'!$AR$402,BW187,'ANNUAL SUMMARY'!$V$9,BH165,'ANNUAL SUMMARY'!$L$354)+SUMIFS('ANNUAL SUMMARY'!$AR$460,BW187,'ANNUAL SUMMARY'!$V$9,BH165,'ANNUAL SUMMARY'!$L$412)+SUMIFS('ANNUAL SUMMARY'!$AR$518,BW187,'ANNUAL SUMMARY'!$V$9,BH165,'ANNUAL SUMMARY'!$L$470)+SUMIFS('ANNUAL SUMMARY'!$AR$576,BW187,'ANNUAL SUMMARY'!$V$9,BH165,'ANNUAL SUMMARY'!$L$528)+SUMIFS('ANNUAL SUMMARY'!$AR$634,BW187,'ANNUAL SUMMARY'!$V$9,BH165,'ANNUAL SUMMARY'!$L$586)+SUMIFS('ANNUAL SUMMARY'!$AR$692,BW187,'ANNUAL SUMMARY'!$V$9,BH165,'ANNUAL SUMMARY'!$L$644)+SUMIFS('ANNUAL SUMMARY'!$CO$54,BW187,'ANNUAL SUMMARY'!$V$9,BH165,'ANNUAL SUMMARY'!$BI$6)+SUMIFS('ANNUAL SUMMARY'!$CO$112,BW187,'ANNUAL SUMMARY'!$V$9,BH165,'ANNUAL SUMMARY'!$BI$64)+SUMIFS('ANNUAL SUMMARY'!$CO$170,BW187,'ANNUAL SUMMARY'!$V$9,BH165,'ANNUAL SUMMARY'!$BI$122)+SUMIFS('ANNUAL SUMMARY'!$CO$228,BW187,'ANNUAL SUMMARY'!$V$9,BH165,'ANNUAL SUMMARY'!$BI$180)+SUMIFS('ANNUAL SUMMARY'!$CO$286,BW187,'ANNUAL SUMMARY'!$V$9,BH165,'ANNUAL SUMMARY'!$BI$238)+SUMIFS('ANNUAL SUMMARY'!$CO$344,BW187,'ANNUAL SUMMARY'!$V$9,BH165,'ANNUAL SUMMARY'!$BI$296)+SUMIFS('ANNUAL SUMMARY'!$CO$402,BW187,'ANNUAL SUMMARY'!$V$9,BH165,'ANNUAL SUMMARY'!$BI$354)+SUMIFS('ANNUAL SUMMARY'!$CO$460,BW187,'ANNUAL SUMMARY'!$V$9,BH165,'ANNUAL SUMMARY'!$BI$412)+SUMIFS('ANNUAL SUMMARY'!$CO$518,BW187,'ANNUAL SUMMARY'!$V$9,BH165,'ANNUAL SUMMARY'!$BI$470)+SUMIFS('ANNUAL SUMMARY'!$CO$576,BW187,'ANNUAL SUMMARY'!$V$9,BH165,'ANNUAL SUMMARY'!$BI$528)+SUMIFS('ANNUAL SUMMARY'!$CO$634,BW187,'ANNUAL SUMMARY'!$V$9,BH165,'ANNUAL SUMMARY'!$BI$586)+SUMIFS('ANNUAL SUMMARY'!$CO$692,BW187,'ANNUAL SUMMARY'!$V$9,BH165,'ANNUAL SUMMARY'!$BI$644)+SUMIFS('ANNUAL SUMMARY'!$EN$54,BW187,'ANNUAL SUMMARY'!$V$9,BH165,'ANNUAL SUMMARY'!$DH$6)+SUMIFS('ANNUAL SUMMARY'!$EN$112,BW187,'ANNUAL SUMMARY'!$V$9,BH165,'ANNUAL SUMMARY'!$DH$64)+SUMIFS('ANNUAL SUMMARY'!$EN$170,BW187,'ANNUAL SUMMARY'!$V$9,BH165,'ANNUAL SUMMARY'!$DH$122)+SUMIFS('ANNUAL SUMMARY'!$EN$228,BW187,'ANNUAL SUMMARY'!$V$9,BH165,'ANNUAL SUMMARY'!$DH$180)+SUMIFS('ANNUAL SUMMARY'!$EN$286,BW187,'ANNUAL SUMMARY'!$V$9,BH165,'ANNUAL SUMMARY'!$DH$238)+SUMIFS('ANNUAL SUMMARY'!$EN$344,BW187,'ANNUAL SUMMARY'!$V$9,BH165,'ANNUAL SUMMARY'!$DH$296)+SUMIFS('ANNUAL SUMMARY'!$EN$402,BW187,'ANNUAL SUMMARY'!$V$9,BH165,'ANNUAL SUMMARY'!$DH$354)+SUMIFS('ANNUAL SUMMARY'!$EN$460,BW187,'ANNUAL SUMMARY'!$V$9,BH165,'ANNUAL SUMMARY'!$DH$412)+SUMIFS('ANNUAL SUMMARY'!$EN$518,BW187,'ANNUAL SUMMARY'!$V$9,BH165,'ANNUAL SUMMARY'!$DH$470)+SUMIFS('ANNUAL SUMMARY'!$EN$576,BW187,'ANNUAL SUMMARY'!$V$9,BH165,'ANNUAL SUMMARY'!$DH$528)+SUMIFS('ANNUAL SUMMARY'!$EN$634,BW187,'ANNUAL SUMMARY'!$V$9,BH165,'ANNUAL SUMMARY'!$DH$586)+SUMIFS('ANNUAL SUMMARY'!$EN$692,BW187,'ANNUAL SUMMARY'!$V$9,BH165,'ANNUAL SUMMARY'!$DH$644)+SUMIFS('ANNUAL SUMMARY'!$GK$54,BW187,'ANNUAL SUMMARY'!$V$9,BH165,'ANNUAL SUMMARY'!$FE$6)+SUMIFS('ANNUAL SUMMARY'!$GK$112,BW187,'ANNUAL SUMMARY'!$V$9,BH165,'ANNUAL SUMMARY'!$FE$64)+SUMIFS('ANNUAL SUMMARY'!$GK$170,BW187,'ANNUAL SUMMARY'!$V$9,BH165,'ANNUAL SUMMARY'!$FE$122)+SUMIFS('ANNUAL SUMMARY'!$GK$228,BW187,'ANNUAL SUMMARY'!$V$9,BH165,'ANNUAL SUMMARY'!$FE$180)+SUMIFS('ANNUAL SUMMARY'!$GK$286,BW187,'ANNUAL SUMMARY'!$V$9,BH165,'ANNUAL SUMMARY'!$FE$238)+SUMIFS('ANNUAL SUMMARY'!$GK$344,BW187,'ANNUAL SUMMARY'!$V$9,BH165,'ANNUAL SUMMARY'!$FE$296)+SUMIFS('ANNUAL SUMMARY'!$GK$402,BW187,'ANNUAL SUMMARY'!$V$9,BH165,'ANNUAL SUMMARY'!$FE$354)+SUMIFS('ANNUAL SUMMARY'!$GK$460,BW187,'ANNUAL SUMMARY'!$V$9,BH165,'ANNUAL SUMMARY'!$FE$412)+SUMIFS('ANNUAL SUMMARY'!$GK$518,BW187,'ANNUAL SUMMARY'!$V$9,BH165,'ANNUAL SUMMARY'!$FE$470)+SUMIFS('ANNUAL SUMMARY'!$GK$576,BW187,'ANNUAL SUMMARY'!$V$9,BH165,'ANNUAL SUMMARY'!$FE$528)+SUMIFS('ANNUAL SUMMARY'!$GK$634,BW187,'ANNUAL SUMMARY'!$V$9,BH165,'ANNUAL SUMMARY'!$FE$586)+SUMIFS('ANNUAL SUMMARY'!$GK$692,BW187,'ANNUAL SUMMARY'!$V$9,BH165,'ANNUAL SUMMARY'!$FE$644)</f>
        <v>0</v>
      </c>
      <c r="CO187" s="728"/>
      <c r="CP187" s="728"/>
      <c r="CQ187" s="728">
        <f>SUMIFS('ANNUAL SUMMARY'!$AU$54,BW187,'ANNUAL SUMMARY'!$V$9,BH165,'ANNUAL SUMMARY'!$L$6)+SUMIFS('ANNUAL SUMMARY'!$AU$112,BW187,'ANNUAL SUMMARY'!$V$9,BH165,'ANNUAL SUMMARY'!$L$64)+SUMIFS('ANNUAL SUMMARY'!$AU$170,BW187,'ANNUAL SUMMARY'!$V$9,BH165,'ANNUAL SUMMARY'!$L$122)+SUMIFS('ANNUAL SUMMARY'!$AU$228,BW187,'ANNUAL SUMMARY'!$V$9,BH165,'ANNUAL SUMMARY'!$L$180)+SUMIFS('ANNUAL SUMMARY'!$AU$286,BW187,'ANNUAL SUMMARY'!$V$9,BH165,'ANNUAL SUMMARY'!$L$238)+SUMIFS('ANNUAL SUMMARY'!$AU$344,BW187,'ANNUAL SUMMARY'!$V$9,BH165,'ANNUAL SUMMARY'!$L$296)+SUMIFS('ANNUAL SUMMARY'!$AU$402,BW187,'ANNUAL SUMMARY'!$V$9,BH165,'ANNUAL SUMMARY'!$L$354)+SUMIFS('ANNUAL SUMMARY'!$AU$460,BW187,'ANNUAL SUMMARY'!$V$9,BH165,'ANNUAL SUMMARY'!$L$412)+SUMIFS('ANNUAL SUMMARY'!$AU$518,BW187,'ANNUAL SUMMARY'!$V$9,BH165,'ANNUAL SUMMARY'!$L$470)+SUMIFS('ANNUAL SUMMARY'!$AU$576,BW187,'ANNUAL SUMMARY'!$V$9,BH165,'ANNUAL SUMMARY'!$L$528)+SUMIFS('ANNUAL SUMMARY'!$AU$634,BW187,'ANNUAL SUMMARY'!$V$9,BH165,'ANNUAL SUMMARY'!$L$586)+SUMIFS('ANNUAL SUMMARY'!$AU$692,BW187,'ANNUAL SUMMARY'!$V$9,BH165,'ANNUAL SUMMARY'!$L$644)+SUMIFS('ANNUAL SUMMARY'!$CR$54,BW187,'ANNUAL SUMMARY'!$V$9,BH165,'ANNUAL SUMMARY'!$BI$6)+SUMIFS('ANNUAL SUMMARY'!$CR$112,BW187,'ANNUAL SUMMARY'!$V$9,BH165,'ANNUAL SUMMARY'!$BI$64)+SUMIFS('ANNUAL SUMMARY'!$CR$170,BW187,'ANNUAL SUMMARY'!$V$9,BH165,'ANNUAL SUMMARY'!$BI$122)+SUMIFS('ANNUAL SUMMARY'!$CR$228,BW187,'ANNUAL SUMMARY'!$V$9,BH165,'ANNUAL SUMMARY'!$BI$180)+SUMIFS('ANNUAL SUMMARY'!$CR$286,BW187,'ANNUAL SUMMARY'!$V$9,BH165,'ANNUAL SUMMARY'!$BI$238)+SUMIFS('ANNUAL SUMMARY'!$CR$344,BW187,'ANNUAL SUMMARY'!$V$9,BH165,'ANNUAL SUMMARY'!$BI$296)+SUMIFS('ANNUAL SUMMARY'!$CR$402,BW187,'ANNUAL SUMMARY'!$V$9,BH165,'ANNUAL SUMMARY'!$BI$354)+SUMIFS('ANNUAL SUMMARY'!$CR$460,BW187,'ANNUAL SUMMARY'!$V$9,BH165,'ANNUAL SUMMARY'!$BI$412)+SUMIFS('ANNUAL SUMMARY'!$CR$518,BW187,'ANNUAL SUMMARY'!$V$9,BH165,'ANNUAL SUMMARY'!$BI$470)+SUMIFS('ANNUAL SUMMARY'!$CR$576,BW187,'ANNUAL SUMMARY'!$V$9,BH165,'ANNUAL SUMMARY'!$BI$528)+SUMIFS('ANNUAL SUMMARY'!$CR$634,BW187,'ANNUAL SUMMARY'!$V$9,BH165,'ANNUAL SUMMARY'!$BI$586)+SUMIFS('ANNUAL SUMMARY'!$CR$692,BW187,'ANNUAL SUMMARY'!$V$9,BH165,'ANNUAL SUMMARY'!$BI$644)+SUMIFS('ANNUAL SUMMARY'!$EQ$54,BW187,'ANNUAL SUMMARY'!$V$9,BH165,'ANNUAL SUMMARY'!$DH$6)+SUMIFS('ANNUAL SUMMARY'!$EQ$112,BW187,'ANNUAL SUMMARY'!$V$9,BH165,'ANNUAL SUMMARY'!$DH$64)+SUMIFS('ANNUAL SUMMARY'!$EQ$170,BW187,'ANNUAL SUMMARY'!$V$9,BH165,'ANNUAL SUMMARY'!$DH$122)+SUMIFS('ANNUAL SUMMARY'!$EQ$228,BW187,'ANNUAL SUMMARY'!$V$9,BH165,'ANNUAL SUMMARY'!$DH$180)+SUMIFS('ANNUAL SUMMARY'!$EQ$286,BW187,'ANNUAL SUMMARY'!$V$9,BH165,'ANNUAL SUMMARY'!$DH$238)+SUMIFS('ANNUAL SUMMARY'!$EQ$344,BW187,'ANNUAL SUMMARY'!$V$9,BH165,'ANNUAL SUMMARY'!$DH$296)+SUMIFS('ANNUAL SUMMARY'!$EQ$402,BW187,'ANNUAL SUMMARY'!$V$9,BH165,'ANNUAL SUMMARY'!$DH$354)+SUMIFS('ANNUAL SUMMARY'!$EQ$460,BW187,'ANNUAL SUMMARY'!$V$9,BH165,'ANNUAL SUMMARY'!$DH$412)+SUMIFS('ANNUAL SUMMARY'!$EQ$518,BW187,'ANNUAL SUMMARY'!$V$9,BH165,'ANNUAL SUMMARY'!$DH$470)+SUMIFS('ANNUAL SUMMARY'!$EQ$576,BW187,'ANNUAL SUMMARY'!$V$9,BH165,'ANNUAL SUMMARY'!$DH$528)+SUMIFS('ANNUAL SUMMARY'!$EQ$634,BW187,'ANNUAL SUMMARY'!$V$9,BH165,'ANNUAL SUMMARY'!$DH$586)+SUMIFS('ANNUAL SUMMARY'!$EQ$692,BW187,'ANNUAL SUMMARY'!$V$9,BH165,'ANNUAL SUMMARY'!$DH$644)+SUMIFS('ANNUAL SUMMARY'!$GN$54,BW187,'ANNUAL SUMMARY'!$V$9,BH165,'ANNUAL SUMMARY'!$FE$6)+SUMIFS('ANNUAL SUMMARY'!$GN$112,BW187,'ANNUAL SUMMARY'!$V$9,BH165,'ANNUAL SUMMARY'!$FE$64)+SUMIFS('ANNUAL SUMMARY'!$GN$170,BW187,'ANNUAL SUMMARY'!$V$9,BH165,'ANNUAL SUMMARY'!$FE$122)+SUMIFS('ANNUAL SUMMARY'!$GN$228,BW187,'ANNUAL SUMMARY'!$V$9,BH165,'ANNUAL SUMMARY'!$FE$180)+SUMIFS('ANNUAL SUMMARY'!$GN$286,BW187,'ANNUAL SUMMARY'!$V$9,BH165,'ANNUAL SUMMARY'!$FE$238)+SUMIFS('ANNUAL SUMMARY'!$GN$344,BW187,'ANNUAL SUMMARY'!$V$9,BH165,'ANNUAL SUMMARY'!$FE$296)+SUMIFS('ANNUAL SUMMARY'!$GN$402,BW187,'ANNUAL SUMMARY'!$V$9,BH165,'ANNUAL SUMMARY'!$FE$354)+SUMIFS('ANNUAL SUMMARY'!$GN$460,BW187,'ANNUAL SUMMARY'!$V$9,BH165,'ANNUAL SUMMARY'!$FE$412)+SUMIFS('ANNUAL SUMMARY'!$GN$518,BW187,'ANNUAL SUMMARY'!$V$9,BH165,'ANNUAL SUMMARY'!$FE$470)+SUMIFS('ANNUAL SUMMARY'!$GN$576,BW187,'ANNUAL SUMMARY'!$V$9,BH165,'ANNUAL SUMMARY'!$FE$528)+SUMIFS('ANNUAL SUMMARY'!$GN$634,BW187,'ANNUAL SUMMARY'!$V$9,BH165,'ANNUAL SUMMARY'!$FE$586)+SUMIFS('ANNUAL SUMMARY'!$GN$692,BW187,'ANNUAL SUMMARY'!$V$9,BH165,'ANNUAL SUMMARY'!$FE$644)</f>
        <v>0</v>
      </c>
      <c r="CR187" s="728"/>
      <c r="CS187" s="728"/>
      <c r="CT187" s="1263"/>
      <c r="CU187" s="1250"/>
      <c r="CV187" s="154"/>
      <c r="CW187" s="624"/>
      <c r="CX187" s="624"/>
      <c r="CY187" s="624"/>
      <c r="CZ187" s="624"/>
      <c r="DA187" s="624"/>
      <c r="DB187" s="624"/>
      <c r="DC187" s="624"/>
      <c r="DD187" s="624"/>
      <c r="DE187" s="624"/>
      <c r="DF187" s="624"/>
      <c r="DG187" s="624"/>
      <c r="DH187" s="624"/>
      <c r="DI187" s="624"/>
      <c r="DJ187" s="624"/>
      <c r="DK187" s="624"/>
      <c r="DL187" s="624"/>
      <c r="DM187" s="624"/>
      <c r="DN187" s="624"/>
      <c r="DO187" s="624"/>
      <c r="DP187" s="624"/>
      <c r="DQ187" s="624"/>
      <c r="DR187" s="624"/>
      <c r="DS187" s="624"/>
      <c r="DT187" s="15"/>
      <c r="DU187" s="812">
        <f>IF(DU171=0," ",DU171+8)</f>
        <v>2030</v>
      </c>
      <c r="DV187" s="813"/>
      <c r="DW187" s="813"/>
      <c r="DX187" s="813"/>
      <c r="DY187" s="813"/>
      <c r="DZ187" s="1118">
        <f>SUMIFS('ANNUAL SUMMARY'!$AF$54,DU187,'ANNUAL SUMMARY'!$V$9,DF165,'ANNUAL SUMMARY'!$L$6)+SUMIFS('ANNUAL SUMMARY'!$AF$112,DU187,'ANNUAL SUMMARY'!$V$9,DF165,'ANNUAL SUMMARY'!$L$64)+SUMIFS('ANNUAL SUMMARY'!$AF$170,DU187,'ANNUAL SUMMARY'!$V$9,DF165,'ANNUAL SUMMARY'!$L$122)+SUMIFS('ANNUAL SUMMARY'!$AF$228,DU187,'ANNUAL SUMMARY'!$V$9,DF165,'ANNUAL SUMMARY'!$L$180)+SUMIFS('ANNUAL SUMMARY'!$AF$286,DU187,'ANNUAL SUMMARY'!$V$9,DF165,'ANNUAL SUMMARY'!$L$238)+SUMIFS('ANNUAL SUMMARY'!$AF$344,DU187,'ANNUAL SUMMARY'!$V$9,DF165,'ANNUAL SUMMARY'!$L$296)+SUMIFS('ANNUAL SUMMARY'!$AF$402,DU187,'ANNUAL SUMMARY'!$V$9,DF165,'ANNUAL SUMMARY'!$L$354)+SUMIFS('ANNUAL SUMMARY'!$AF$460,DU187,'ANNUAL SUMMARY'!$V$9,DF165,'ANNUAL SUMMARY'!$L$412)+SUMIFS('ANNUAL SUMMARY'!$AF$518,DU187,'ANNUAL SUMMARY'!$V$9,DF165,'ANNUAL SUMMARY'!$L$470)+SUMIFS('ANNUAL SUMMARY'!$AF$576,DU187,'ANNUAL SUMMARY'!$V$9,DF165,'ANNUAL SUMMARY'!$L$528)+SUMIFS('ANNUAL SUMMARY'!$AF$634,DU187,'ANNUAL SUMMARY'!$V$9,DF165,'ANNUAL SUMMARY'!$L$586)+SUMIFS('ANNUAL SUMMARY'!$AF$692,DU187,'ANNUAL SUMMARY'!$V$9,DF165,'ANNUAL SUMMARY'!$L$644)+SUMIFS('ANNUAL SUMMARY'!$CC$54,DU187,'ANNUAL SUMMARY'!$V$9,DF165,'ANNUAL SUMMARY'!$BI$6)+SUMIFS('ANNUAL SUMMARY'!$CC$112,DU187,'ANNUAL SUMMARY'!$V$9,DF165,'ANNUAL SUMMARY'!$BI$64)+SUMIFS('ANNUAL SUMMARY'!$CC$170,DU187,'ANNUAL SUMMARY'!$V$9,DF165,'ANNUAL SUMMARY'!$BI$122)+SUMIFS('ANNUAL SUMMARY'!$CC$228,DU187,'ANNUAL SUMMARY'!$V$9,DF165,'ANNUAL SUMMARY'!$BI$180)+SUMIFS('ANNUAL SUMMARY'!$CC$286,DU187,'ANNUAL SUMMARY'!$V$9,DF165,'ANNUAL SUMMARY'!$BI$238)+SUMIFS('ANNUAL SUMMARY'!$CC$344,DU187,'ANNUAL SUMMARY'!$V$9,DF165,'ANNUAL SUMMARY'!$BI$296)+SUMIFS('ANNUAL SUMMARY'!$CC$402,DU187,'ANNUAL SUMMARY'!$V$9,DF165,'ANNUAL SUMMARY'!$BI$354)+SUMIFS('ANNUAL SUMMARY'!$CC$460,DU187,'ANNUAL SUMMARY'!$V$9,DF165,'ANNUAL SUMMARY'!$BI$412)+SUMIFS('ANNUAL SUMMARY'!$CC$518,DU187,'ANNUAL SUMMARY'!$V$9,DF165,'ANNUAL SUMMARY'!$BI$470)+SUMIFS('ANNUAL SUMMARY'!$CC$576,DU187,'ANNUAL SUMMARY'!$V$9,DF165,'ANNUAL SUMMARY'!$BI$528)+SUMIFS('ANNUAL SUMMARY'!$CC$634,DU187,'ANNUAL SUMMARY'!$V$9,DF165,'ANNUAL SUMMARY'!$BI$586)+SUMIFS('ANNUAL SUMMARY'!$CC$692,DU187,'ANNUAL SUMMARY'!$V$9,DF165,'ANNUAL SUMMARY'!$BI$644)+SUMIFS('ANNUAL SUMMARY'!$EB$54,DU187,'ANNUAL SUMMARY'!$V$9,DF165,'ANNUAL SUMMARY'!$DH$6)+SUMIFS('ANNUAL SUMMARY'!$EB$112,DU187,'ANNUAL SUMMARY'!$V$9,DF165,'ANNUAL SUMMARY'!$DH$64)+SUMIFS('ANNUAL SUMMARY'!$EB$170,DU187,'ANNUAL SUMMARY'!$V$9,DF165,'ANNUAL SUMMARY'!$DH$122)+SUMIFS('ANNUAL SUMMARY'!$EB$228,DU187,'ANNUAL SUMMARY'!$V$9,DF165,'ANNUAL SUMMARY'!$DH$180)+SUMIFS('ANNUAL SUMMARY'!$EB$286,DU187,'ANNUAL SUMMARY'!$V$9,DF165,'ANNUAL SUMMARY'!$DH$238)+SUMIFS('ANNUAL SUMMARY'!$EB$344,DU187,'ANNUAL SUMMARY'!$V$9,DF165,'ANNUAL SUMMARY'!$DH$296)+SUMIFS('ANNUAL SUMMARY'!$EB$402,DU187,'ANNUAL SUMMARY'!$V$9,DF165,'ANNUAL SUMMARY'!$DH$354)+SUMIFS('ANNUAL SUMMARY'!$EB$460,DU187,'ANNUAL SUMMARY'!$V$9,DF165,'ANNUAL SUMMARY'!$DH$412)+SUMIFS('ANNUAL SUMMARY'!$EB$518,DU187,'ANNUAL SUMMARY'!$V$9,DF165,'ANNUAL SUMMARY'!$DH$470)+SUMIFS('ANNUAL SUMMARY'!$EB$576,DU187,'ANNUAL SUMMARY'!$V$9,DF165,'ANNUAL SUMMARY'!$DH$528)+SUMIFS('ANNUAL SUMMARY'!$EB$634,DU187,'ANNUAL SUMMARY'!$V$9,DF165,'ANNUAL SUMMARY'!$DH$586)+SUMIFS('ANNUAL SUMMARY'!$EB$692,DU187,'ANNUAL SUMMARY'!$V$9,DF165,'ANNUAL SUMMARY'!$DH$644)+SUMIFS('ANNUAL SUMMARY'!$FY$54,DU187,'ANNUAL SUMMARY'!$V$9,DF165,'ANNUAL SUMMARY'!$FE$6)+SUMIFS('ANNUAL SUMMARY'!$FY$112,DU187,'ANNUAL SUMMARY'!$V$9,DF165,'ANNUAL SUMMARY'!$FE$64)+SUMIFS('ANNUAL SUMMARY'!$FY$170,DU187,'ANNUAL SUMMARY'!$V$9,DF165,'ANNUAL SUMMARY'!$FE$122)+SUMIFS('ANNUAL SUMMARY'!$FY$228,DU187,'ANNUAL SUMMARY'!$V$9,DF165,'ANNUAL SUMMARY'!$FE$180)+SUMIFS('ANNUAL SUMMARY'!$FY$286,DU187,'ANNUAL SUMMARY'!$V$9,DF165,'ANNUAL SUMMARY'!$FE$238)+SUMIFS('ANNUAL SUMMARY'!$FY$344,DU187,'ANNUAL SUMMARY'!$V$9,DF165,'ANNUAL SUMMARY'!$FE$296)+SUMIFS('ANNUAL SUMMARY'!$FY$402,DU187,'ANNUAL SUMMARY'!$V$9,DF165,'ANNUAL SUMMARY'!$FE$354)+SUMIFS('ANNUAL SUMMARY'!$FY$460,DU187,'ANNUAL SUMMARY'!$V$9,DF165,'ANNUAL SUMMARY'!$FE$412)+SUMIFS('ANNUAL SUMMARY'!$FY$518,DU187,'ANNUAL SUMMARY'!$V$9,DF165,'ANNUAL SUMMARY'!$FE$470)+SUMIFS('ANNUAL SUMMARY'!$FY$576,DU187,'ANNUAL SUMMARY'!$V$9,DF165,'ANNUAL SUMMARY'!$FE$528)+SUMIFS('ANNUAL SUMMARY'!$FY$634,DU187,'ANNUAL SUMMARY'!$V$9,DF165,'ANNUAL SUMMARY'!$FE$586)+SUMIFS('ANNUAL SUMMARY'!$FY$692,DU187,'ANNUAL SUMMARY'!$V$9,DF165,'ANNUAL SUMMARY'!$FE$644)</f>
        <v>0</v>
      </c>
      <c r="EA187" s="727"/>
      <c r="EB187" s="727"/>
      <c r="EC187" s="727"/>
      <c r="ED187" s="727">
        <f>SUMIFS('ANNUAL SUMMARY'!$AJ$54,DU187,'ANNUAL SUMMARY'!$V$9,DF165,'ANNUAL SUMMARY'!$L$6)+SUMIFS('ANNUAL SUMMARY'!$AJ$112,DU187,'ANNUAL SUMMARY'!$V$9,DF165,'ANNUAL SUMMARY'!$L$64)+SUMIFS('ANNUAL SUMMARY'!$AJ$170,DU187,'ANNUAL SUMMARY'!$V$9,DF165,'ANNUAL SUMMARY'!$L$122)+SUMIFS('ANNUAL SUMMARY'!$AJ$228,DU187,'ANNUAL SUMMARY'!$V$9,DF165,'ANNUAL SUMMARY'!$L$180)+SUMIFS('ANNUAL SUMMARY'!$AJ$286,DU187,'ANNUAL SUMMARY'!$V$9,DF165,'ANNUAL SUMMARY'!$L$238)+SUMIFS('ANNUAL SUMMARY'!$AJ$344,DU187,'ANNUAL SUMMARY'!$V$9,DF165,'ANNUAL SUMMARY'!$L$296)+SUMIFS('ANNUAL SUMMARY'!$AJ$402,DU187,'ANNUAL SUMMARY'!$V$9,DF165,'ANNUAL SUMMARY'!$L$354)+SUMIFS('ANNUAL SUMMARY'!$AJ$460,DU187,'ANNUAL SUMMARY'!$V$9,DF165,'ANNUAL SUMMARY'!$L$412)+SUMIFS('ANNUAL SUMMARY'!$AJ$518,DU187,'ANNUAL SUMMARY'!$V$9,DF165,'ANNUAL SUMMARY'!$L$470)+SUMIFS('ANNUAL SUMMARY'!$AJ$576,DU187,'ANNUAL SUMMARY'!$V$9,DF165,'ANNUAL SUMMARY'!$L$528)+SUMIFS('ANNUAL SUMMARY'!$AJ$634,DU187,'ANNUAL SUMMARY'!$V$9,DF165,'ANNUAL SUMMARY'!$L$586)+SUMIFS('ANNUAL SUMMARY'!$AJ$692,DU187,'ANNUAL SUMMARY'!$V$9,DF165,'ANNUAL SUMMARY'!$L$644)+SUMIFS('ANNUAL SUMMARY'!$CG$54,DU187,'ANNUAL SUMMARY'!$V$9,DF165,'ANNUAL SUMMARY'!$BI$6)+SUMIFS('ANNUAL SUMMARY'!$CG$112,DU187,'ANNUAL SUMMARY'!$V$9,DF165,'ANNUAL SUMMARY'!$BI$64)+SUMIFS('ANNUAL SUMMARY'!$CG$170,DU187,'ANNUAL SUMMARY'!$V$9,DF165,'ANNUAL SUMMARY'!$BI$122)+SUMIFS('ANNUAL SUMMARY'!$CG$228,DU187,'ANNUAL SUMMARY'!$V$9,DF165,'ANNUAL SUMMARY'!$BI$180)+SUMIFS('ANNUAL SUMMARY'!$CG$286,DU187,'ANNUAL SUMMARY'!$V$9,DF165,'ANNUAL SUMMARY'!$BI$238)+SUMIFS('ANNUAL SUMMARY'!$CG$344,DU187,'ANNUAL SUMMARY'!$V$9,DF165,'ANNUAL SUMMARY'!$BI$296)+SUMIFS('ANNUAL SUMMARY'!$CG$402,DU187,'ANNUAL SUMMARY'!$V$9,DF165,'ANNUAL SUMMARY'!$BI$354)+SUMIFS('ANNUAL SUMMARY'!$CG$460,DU187,'ANNUAL SUMMARY'!$V$9,DF165,'ANNUAL SUMMARY'!$BI$412)+SUMIFS('ANNUAL SUMMARY'!$CG$518,DU187,'ANNUAL SUMMARY'!$V$9,DF165,'ANNUAL SUMMARY'!$BI$470)+SUMIFS('ANNUAL SUMMARY'!$CG$576,DU187,'ANNUAL SUMMARY'!$V$9,DF165,'ANNUAL SUMMARY'!$BI$528)+SUMIFS('ANNUAL SUMMARY'!$CG$634,DU187,'ANNUAL SUMMARY'!$V$9,DF165,'ANNUAL SUMMARY'!$BI$586)+SUMIFS('ANNUAL SUMMARY'!$CG$692,DU187,'ANNUAL SUMMARY'!$V$9,DF165,'ANNUAL SUMMARY'!$BI$644)+SUMIFS('ANNUAL SUMMARY'!$EF$54,DU187,'ANNUAL SUMMARY'!$V$9,DF165,'ANNUAL SUMMARY'!$DH$6)+SUMIFS('ANNUAL SUMMARY'!$EF$112,DU187,'ANNUAL SUMMARY'!$V$9,DF165,'ANNUAL SUMMARY'!$DH$64)+SUMIFS('ANNUAL SUMMARY'!$EF$170,DU187,'ANNUAL SUMMARY'!$V$9,DF165,'ANNUAL SUMMARY'!$DH$122)+SUMIFS('ANNUAL SUMMARY'!$EF$228,DU187,'ANNUAL SUMMARY'!$V$9,DF165,'ANNUAL SUMMARY'!$DH$180)+SUMIFS('ANNUAL SUMMARY'!$EF$286,DU187,'ANNUAL SUMMARY'!$V$9,DF165,'ANNUAL SUMMARY'!$DH$238)+SUMIFS('ANNUAL SUMMARY'!$EF$344,DU187,'ANNUAL SUMMARY'!$V$9,DF165,'ANNUAL SUMMARY'!$DH$296)+SUMIFS('ANNUAL SUMMARY'!$EF$402,DU187,'ANNUAL SUMMARY'!$V$9,DF165,'ANNUAL SUMMARY'!$DH$354)+SUMIFS('ANNUAL SUMMARY'!$EF$460,DU187,'ANNUAL SUMMARY'!$V$9,DF165,'ANNUAL SUMMARY'!$DH$412)+SUMIFS('ANNUAL SUMMARY'!$EF$518,DU187,'ANNUAL SUMMARY'!$V$9,DF165,'ANNUAL SUMMARY'!$DH$470)+SUMIFS('ANNUAL SUMMARY'!$EF$576,DU187,'ANNUAL SUMMARY'!$V$9,DF165,'ANNUAL SUMMARY'!$DH$528)+SUMIFS('ANNUAL SUMMARY'!$EF$634,DU187,'ANNUAL SUMMARY'!$V$9,DF165,'ANNUAL SUMMARY'!$DH$586)+SUMIFS('ANNUAL SUMMARY'!$EF$692,DU187,'ANNUAL SUMMARY'!$V$9,DF165,'ANNUAL SUMMARY'!$DH$644)+SUMIFS('ANNUAL SUMMARY'!$GC$54,DU187,'ANNUAL SUMMARY'!$V$9,DF165,'ANNUAL SUMMARY'!$FE$6)+SUMIFS('ANNUAL SUMMARY'!$GC$112,DU187,'ANNUAL SUMMARY'!$V$9,DF165,'ANNUAL SUMMARY'!$FE$64)+SUMIFS('ANNUAL SUMMARY'!$GC$170,DU187,'ANNUAL SUMMARY'!$V$9,DF165,'ANNUAL SUMMARY'!$FE$122)+SUMIFS('ANNUAL SUMMARY'!$GC$228,DU187,'ANNUAL SUMMARY'!$V$9,DF165,'ANNUAL SUMMARY'!$FE$180)+SUMIFS('ANNUAL SUMMARY'!$GC$286,DU187,'ANNUAL SUMMARY'!$V$9,DF165,'ANNUAL SUMMARY'!$FE$238)+SUMIFS('ANNUAL SUMMARY'!$GC$344,DU187,'ANNUAL SUMMARY'!$V$9,DF165,'ANNUAL SUMMARY'!$FE$296)+SUMIFS('ANNUAL SUMMARY'!$GC$402,DU187,'ANNUAL SUMMARY'!$V$9,DF165,'ANNUAL SUMMARY'!$FE$354)+SUMIFS('ANNUAL SUMMARY'!$GC$460,DU187,'ANNUAL SUMMARY'!$V$9,DF165,'ANNUAL SUMMARY'!$FE$412)+SUMIFS('ANNUAL SUMMARY'!$GC$518,DU187,'ANNUAL SUMMARY'!$V$9,DF165,'ANNUAL SUMMARY'!$FE$470)+SUMIFS('ANNUAL SUMMARY'!$GC$576,DU187,'ANNUAL SUMMARY'!$V$9,DF165,'ANNUAL SUMMARY'!$FE$528)+SUMIFS('ANNUAL SUMMARY'!$GC$634,DU187,'ANNUAL SUMMARY'!$V$9,DF165,'ANNUAL SUMMARY'!$FE$586)+SUMIFS('ANNUAL SUMMARY'!$GC$692,DU187,'ANNUAL SUMMARY'!$V$9,DF165,'ANNUAL SUMMARY'!$FE$644)</f>
        <v>0</v>
      </c>
      <c r="EE187" s="727"/>
      <c r="EF187" s="727"/>
      <c r="EG187" s="727"/>
      <c r="EH187" s="727">
        <f>SUMIFS('ANNUAL SUMMARY'!$AN$54,DU187,'ANNUAL SUMMARY'!$V$9,DF165,'ANNUAL SUMMARY'!$L$6)+SUMIFS('ANNUAL SUMMARY'!$AN$112,DU187,'ANNUAL SUMMARY'!$V$9,DF165,'ANNUAL SUMMARY'!$L$64)+SUMIFS('ANNUAL SUMMARY'!$AN$170,DU187,'ANNUAL SUMMARY'!$V$9,DF165,'ANNUAL SUMMARY'!$L$122)+SUMIFS('ANNUAL SUMMARY'!$AN$228,DU187,'ANNUAL SUMMARY'!$V$9,DF165,'ANNUAL SUMMARY'!$L$180)+SUMIFS('ANNUAL SUMMARY'!$AN$286,DU187,'ANNUAL SUMMARY'!$V$9,DF165,'ANNUAL SUMMARY'!$L$238)+SUMIFS('ANNUAL SUMMARY'!$AN$344,DU187,'ANNUAL SUMMARY'!$V$9,DF165,'ANNUAL SUMMARY'!$L$296)+SUMIFS('ANNUAL SUMMARY'!$AN$402,DU187,'ANNUAL SUMMARY'!$V$9,DF165,'ANNUAL SUMMARY'!$L$354)+SUMIFS('ANNUAL SUMMARY'!$AN$460,DU187,'ANNUAL SUMMARY'!$V$9,DF165,'ANNUAL SUMMARY'!$L$412)+SUMIFS('ANNUAL SUMMARY'!$AN$518,DU187,'ANNUAL SUMMARY'!$V$9,DF165,'ANNUAL SUMMARY'!$L$470)+SUMIFS('ANNUAL SUMMARY'!$AN$576,DU187,'ANNUAL SUMMARY'!$V$9,DF165,'ANNUAL SUMMARY'!$L$528)+SUMIFS('ANNUAL SUMMARY'!$AN$634,DU187,'ANNUAL SUMMARY'!$V$9,DF165,'ANNUAL SUMMARY'!$L$586)+SUMIFS('ANNUAL SUMMARY'!$AN$692,DU187,'ANNUAL SUMMARY'!$V$9,DF165,'ANNUAL SUMMARY'!$L$644)+SUMIFS('ANNUAL SUMMARY'!$CK$54,DU187,'ANNUAL SUMMARY'!$V$9,DF165,'ANNUAL SUMMARY'!$BI$6)+SUMIFS('ANNUAL SUMMARY'!$CK$112,DU187,'ANNUAL SUMMARY'!$V$9,DF165,'ANNUAL SUMMARY'!$BI$64)+SUMIFS('ANNUAL SUMMARY'!$CK$170,DU187,'ANNUAL SUMMARY'!$V$9,DF165,'ANNUAL SUMMARY'!$BI$122)+SUMIFS('ANNUAL SUMMARY'!$CK$228,DU187,'ANNUAL SUMMARY'!$V$9,DF165,'ANNUAL SUMMARY'!$BI$180)+SUMIFS('ANNUAL SUMMARY'!$CK$286,DU187,'ANNUAL SUMMARY'!$V$9,DF165,'ANNUAL SUMMARY'!$BI$238)+SUMIFS('ANNUAL SUMMARY'!$CK$344,DU187,'ANNUAL SUMMARY'!$V$9,DF165,'ANNUAL SUMMARY'!$BI$296)+SUMIFS('ANNUAL SUMMARY'!$CK$402,DU187,'ANNUAL SUMMARY'!$V$9,DF165,'ANNUAL SUMMARY'!$BI$354)+SUMIFS('ANNUAL SUMMARY'!$CK$460,DU187,'ANNUAL SUMMARY'!$V$9,DF165,'ANNUAL SUMMARY'!$BI$412)+SUMIFS('ANNUAL SUMMARY'!$CK$518,DU187,'ANNUAL SUMMARY'!$V$9,DF165,'ANNUAL SUMMARY'!$BI$470)+SUMIFS('ANNUAL SUMMARY'!$CK$576,DU187,'ANNUAL SUMMARY'!$V$9,DF165,'ANNUAL SUMMARY'!$BI$528)+SUMIFS('ANNUAL SUMMARY'!$CK$634,DU187,'ANNUAL SUMMARY'!$V$9,DF165,'ANNUAL SUMMARY'!$BI$586)+SUMIFS('ANNUAL SUMMARY'!$CK$692,DU187,'ANNUAL SUMMARY'!$V$9,DF165,'ANNUAL SUMMARY'!$BI$644)+SUMIFS('ANNUAL SUMMARY'!$EJ$54,DU187,'ANNUAL SUMMARY'!$V$9,DF165,'ANNUAL SUMMARY'!$DH$6)+SUMIFS('ANNUAL SUMMARY'!$EJ$112,DU187,'ANNUAL SUMMARY'!$V$9,DF165,'ANNUAL SUMMARY'!$DH$64)+SUMIFS('ANNUAL SUMMARY'!$EJ$170,DU187,'ANNUAL SUMMARY'!$V$9,DF165,'ANNUAL SUMMARY'!$DH$122)+SUMIFS('ANNUAL SUMMARY'!$EJ$228,DU187,'ANNUAL SUMMARY'!$V$9,DF165,'ANNUAL SUMMARY'!$DH$180)+SUMIFS('ANNUAL SUMMARY'!$EJ$286,DU187,'ANNUAL SUMMARY'!$V$9,DF165,'ANNUAL SUMMARY'!$DH$238)+SUMIFS('ANNUAL SUMMARY'!$EJ$344,DU187,'ANNUAL SUMMARY'!$V$9,DF165,'ANNUAL SUMMARY'!$DH$296)+SUMIFS('ANNUAL SUMMARY'!$EJ$402,DU187,'ANNUAL SUMMARY'!$V$9,DF165,'ANNUAL SUMMARY'!$DH$354)+SUMIFS('ANNUAL SUMMARY'!$EJ$460,DU187,'ANNUAL SUMMARY'!$V$9,DF165,'ANNUAL SUMMARY'!$DH$412)+SUMIFS('ANNUAL SUMMARY'!$EJ$518,DU187,'ANNUAL SUMMARY'!$V$9,DF165,'ANNUAL SUMMARY'!$DH$470)+SUMIFS('ANNUAL SUMMARY'!$EJ$576,DU187,'ANNUAL SUMMARY'!$V$9,DF165,'ANNUAL SUMMARY'!$DH$528)+SUMIFS('ANNUAL SUMMARY'!$EJ$634,DU187,'ANNUAL SUMMARY'!$V$9,DF165,'ANNUAL SUMMARY'!$DH$586)+SUMIFS('ANNUAL SUMMARY'!$EJ$692,DU187,'ANNUAL SUMMARY'!$V$9,DF165,'ANNUAL SUMMARY'!$DH$644)+SUMIFS('ANNUAL SUMMARY'!$GG$54,DU187,'ANNUAL SUMMARY'!$V$9,DF165,'ANNUAL SUMMARY'!$FE$6)+SUMIFS('ANNUAL SUMMARY'!$GG$112,DU187,'ANNUAL SUMMARY'!$V$9,DF165,'ANNUAL SUMMARY'!$FE$64)+SUMIFS('ANNUAL SUMMARY'!$GG$170,DU187,'ANNUAL SUMMARY'!$V$9,DF165,'ANNUAL SUMMARY'!$FE$122)+SUMIFS('ANNUAL SUMMARY'!$GG$228,DU187,'ANNUAL SUMMARY'!$V$9,DF165,'ANNUAL SUMMARY'!$FE$180)+SUMIFS('ANNUAL SUMMARY'!$GG$286,DU187,'ANNUAL SUMMARY'!$V$9,DF165,'ANNUAL SUMMARY'!$FE$238)+SUMIFS('ANNUAL SUMMARY'!$GG$344,DU187,'ANNUAL SUMMARY'!$V$9,DF165,'ANNUAL SUMMARY'!$FE$296)+SUMIFS('ANNUAL SUMMARY'!$GG$402,DU187,'ANNUAL SUMMARY'!$V$9,DF165,'ANNUAL SUMMARY'!$FE$354)+SUMIFS('ANNUAL SUMMARY'!$GG$460,DU187,'ANNUAL SUMMARY'!$V$9,DF165,'ANNUAL SUMMARY'!$FE$412)+SUMIFS('ANNUAL SUMMARY'!$GG$518,DU187,'ANNUAL SUMMARY'!$V$9,DF165,'ANNUAL SUMMARY'!$FE$470)+SUMIFS('ANNUAL SUMMARY'!$GG$576,DU187,'ANNUAL SUMMARY'!$V$9,DF165,'ANNUAL SUMMARY'!$FE$528)+SUMIFS('ANNUAL SUMMARY'!$GG$634,DU187,'ANNUAL SUMMARY'!$V$9,DF165,'ANNUAL SUMMARY'!$FE$586)+SUMIFS('ANNUAL SUMMARY'!$GG$692,DU187,'ANNUAL SUMMARY'!$V$9,DF165,'ANNUAL SUMMARY'!$FE$644)</f>
        <v>0</v>
      </c>
      <c r="EI187" s="727"/>
      <c r="EJ187" s="727"/>
      <c r="EK187" s="727"/>
      <c r="EL187" s="728">
        <f>SUMIFS('ANNUAL SUMMARY'!$AR$54,DU187,'ANNUAL SUMMARY'!$V$9,DF165,'ANNUAL SUMMARY'!$L$6)+SUMIFS('ANNUAL SUMMARY'!$AR$112,DU187,'ANNUAL SUMMARY'!$V$9,DF165,'ANNUAL SUMMARY'!$L$64)+SUMIFS('ANNUAL SUMMARY'!$AR$170,DU187,'ANNUAL SUMMARY'!$V$9,DF165,'ANNUAL SUMMARY'!$L$122)+SUMIFS('ANNUAL SUMMARY'!$AR$228,DU187,'ANNUAL SUMMARY'!$V$9,DF165,'ANNUAL SUMMARY'!$L$180)+SUMIFS('ANNUAL SUMMARY'!$AR$286,DU187,'ANNUAL SUMMARY'!$V$9,DF165,'ANNUAL SUMMARY'!$L$238)+SUMIFS('ANNUAL SUMMARY'!$AR$344,DU187,'ANNUAL SUMMARY'!$V$9,DF165,'ANNUAL SUMMARY'!$L$296)+SUMIFS('ANNUAL SUMMARY'!$AR$402,DU187,'ANNUAL SUMMARY'!$V$9,DF165,'ANNUAL SUMMARY'!$L$354)+SUMIFS('ANNUAL SUMMARY'!$AR$460,DU187,'ANNUAL SUMMARY'!$V$9,DF165,'ANNUAL SUMMARY'!$L$412)+SUMIFS('ANNUAL SUMMARY'!$AR$518,DU187,'ANNUAL SUMMARY'!$V$9,DF165,'ANNUAL SUMMARY'!$L$470)+SUMIFS('ANNUAL SUMMARY'!$AR$576,DU187,'ANNUAL SUMMARY'!$V$9,DF165,'ANNUAL SUMMARY'!$L$528)+SUMIFS('ANNUAL SUMMARY'!$AR$634,DU187,'ANNUAL SUMMARY'!$V$9,DF165,'ANNUAL SUMMARY'!$L$586)+SUMIFS('ANNUAL SUMMARY'!$AR$692,DU187,'ANNUAL SUMMARY'!$V$9,DF165,'ANNUAL SUMMARY'!$L$644)+SUMIFS('ANNUAL SUMMARY'!$CO$54,DU187,'ANNUAL SUMMARY'!$V$9,DF165,'ANNUAL SUMMARY'!$BI$6)+SUMIFS('ANNUAL SUMMARY'!$CO$112,DU187,'ANNUAL SUMMARY'!$V$9,DF165,'ANNUAL SUMMARY'!$BI$64)+SUMIFS('ANNUAL SUMMARY'!$CO$170,DU187,'ANNUAL SUMMARY'!$V$9,DF165,'ANNUAL SUMMARY'!$BI$122)+SUMIFS('ANNUAL SUMMARY'!$CO$228,DU187,'ANNUAL SUMMARY'!$V$9,DF165,'ANNUAL SUMMARY'!$BI$180)+SUMIFS('ANNUAL SUMMARY'!$CO$286,DU187,'ANNUAL SUMMARY'!$V$9,DF165,'ANNUAL SUMMARY'!$BI$238)+SUMIFS('ANNUAL SUMMARY'!$CO$344,DU187,'ANNUAL SUMMARY'!$V$9,DF165,'ANNUAL SUMMARY'!$BI$296)+SUMIFS('ANNUAL SUMMARY'!$CO$402,DU187,'ANNUAL SUMMARY'!$V$9,DF165,'ANNUAL SUMMARY'!$BI$354)+SUMIFS('ANNUAL SUMMARY'!$CO$460,DU187,'ANNUAL SUMMARY'!$V$9,DF165,'ANNUAL SUMMARY'!$BI$412)+SUMIFS('ANNUAL SUMMARY'!$CO$518,DU187,'ANNUAL SUMMARY'!$V$9,DF165,'ANNUAL SUMMARY'!$BI$470)+SUMIFS('ANNUAL SUMMARY'!$CO$576,DU187,'ANNUAL SUMMARY'!$V$9,DF165,'ANNUAL SUMMARY'!$BI$528)+SUMIFS('ANNUAL SUMMARY'!$CO$634,DU187,'ANNUAL SUMMARY'!$V$9,DF165,'ANNUAL SUMMARY'!$BI$586)+SUMIFS('ANNUAL SUMMARY'!$CO$692,DU187,'ANNUAL SUMMARY'!$V$9,DF165,'ANNUAL SUMMARY'!$BI$644)+SUMIFS('ANNUAL SUMMARY'!$EN$54,DU187,'ANNUAL SUMMARY'!$V$9,DF165,'ANNUAL SUMMARY'!$DH$6)+SUMIFS('ANNUAL SUMMARY'!$EN$112,DU187,'ANNUAL SUMMARY'!$V$9,DF165,'ANNUAL SUMMARY'!$DH$64)+SUMIFS('ANNUAL SUMMARY'!$EN$170,DU187,'ANNUAL SUMMARY'!$V$9,DF165,'ANNUAL SUMMARY'!$DH$122)+SUMIFS('ANNUAL SUMMARY'!$EN$228,DU187,'ANNUAL SUMMARY'!$V$9,DF165,'ANNUAL SUMMARY'!$DH$180)+SUMIFS('ANNUAL SUMMARY'!$EN$286,DU187,'ANNUAL SUMMARY'!$V$9,DF165,'ANNUAL SUMMARY'!$DH$238)+SUMIFS('ANNUAL SUMMARY'!$EN$344,DU187,'ANNUAL SUMMARY'!$V$9,DF165,'ANNUAL SUMMARY'!$DH$296)+SUMIFS('ANNUAL SUMMARY'!$EN$402,DU187,'ANNUAL SUMMARY'!$V$9,DF165,'ANNUAL SUMMARY'!$DH$354)+SUMIFS('ANNUAL SUMMARY'!$EN$460,DU187,'ANNUAL SUMMARY'!$V$9,DF165,'ANNUAL SUMMARY'!$DH$412)+SUMIFS('ANNUAL SUMMARY'!$EN$518,DU187,'ANNUAL SUMMARY'!$V$9,DF165,'ANNUAL SUMMARY'!$DH$470)+SUMIFS('ANNUAL SUMMARY'!$EN$576,DU187,'ANNUAL SUMMARY'!$V$9,DF165,'ANNUAL SUMMARY'!$DH$528)+SUMIFS('ANNUAL SUMMARY'!$EN$634,DU187,'ANNUAL SUMMARY'!$V$9,DF165,'ANNUAL SUMMARY'!$DH$586)+SUMIFS('ANNUAL SUMMARY'!$EN$692,DU187,'ANNUAL SUMMARY'!$V$9,DF165,'ANNUAL SUMMARY'!$DH$644)+SUMIFS('ANNUAL SUMMARY'!$GK$54,DU187,'ANNUAL SUMMARY'!$V$9,DF165,'ANNUAL SUMMARY'!$FE$6)+SUMIFS('ANNUAL SUMMARY'!$GK$112,DU187,'ANNUAL SUMMARY'!$V$9,DF165,'ANNUAL SUMMARY'!$FE$64)+SUMIFS('ANNUAL SUMMARY'!$GK$170,DU187,'ANNUAL SUMMARY'!$V$9,DF165,'ANNUAL SUMMARY'!$FE$122)+SUMIFS('ANNUAL SUMMARY'!$GK$228,DU187,'ANNUAL SUMMARY'!$V$9,DF165,'ANNUAL SUMMARY'!$FE$180)+SUMIFS('ANNUAL SUMMARY'!$GK$286,DU187,'ANNUAL SUMMARY'!$V$9,DF165,'ANNUAL SUMMARY'!$FE$238)+SUMIFS('ANNUAL SUMMARY'!$GK$344,DU187,'ANNUAL SUMMARY'!$V$9,DF165,'ANNUAL SUMMARY'!$FE$296)+SUMIFS('ANNUAL SUMMARY'!$GK$402,DU187,'ANNUAL SUMMARY'!$V$9,DF165,'ANNUAL SUMMARY'!$FE$354)+SUMIFS('ANNUAL SUMMARY'!$GK$460,DU187,'ANNUAL SUMMARY'!$V$9,DF165,'ANNUAL SUMMARY'!$FE$412)+SUMIFS('ANNUAL SUMMARY'!$GK$518,DU187,'ANNUAL SUMMARY'!$V$9,DF165,'ANNUAL SUMMARY'!$FE$470)+SUMIFS('ANNUAL SUMMARY'!$GK$576,DU187,'ANNUAL SUMMARY'!$V$9,DF165,'ANNUAL SUMMARY'!$FE$528)+SUMIFS('ANNUAL SUMMARY'!$GK$634,DU187,'ANNUAL SUMMARY'!$V$9,DF165,'ANNUAL SUMMARY'!$FE$586)+SUMIFS('ANNUAL SUMMARY'!$GK$692,DU187,'ANNUAL SUMMARY'!$V$9,DF165,'ANNUAL SUMMARY'!$FE$644)</f>
        <v>0</v>
      </c>
      <c r="EM187" s="728"/>
      <c r="EN187" s="728"/>
      <c r="EO187" s="728">
        <f>SUMIFS('ANNUAL SUMMARY'!$AU$54,DU187,'ANNUAL SUMMARY'!$V$9,DF165,'ANNUAL SUMMARY'!$L$6)+SUMIFS('ANNUAL SUMMARY'!$AU$112,DU187,'ANNUAL SUMMARY'!$V$9,DF165,'ANNUAL SUMMARY'!$L$64)+SUMIFS('ANNUAL SUMMARY'!$AU$170,DU187,'ANNUAL SUMMARY'!$V$9,DF165,'ANNUAL SUMMARY'!$L$122)+SUMIFS('ANNUAL SUMMARY'!$AU$228,DU187,'ANNUAL SUMMARY'!$V$9,DF165,'ANNUAL SUMMARY'!$L$180)+SUMIFS('ANNUAL SUMMARY'!$AU$286,DU187,'ANNUAL SUMMARY'!$V$9,DF165,'ANNUAL SUMMARY'!$L$238)+SUMIFS('ANNUAL SUMMARY'!$AU$344,DU187,'ANNUAL SUMMARY'!$V$9,DF165,'ANNUAL SUMMARY'!$L$296)+SUMIFS('ANNUAL SUMMARY'!$AU$402,DU187,'ANNUAL SUMMARY'!$V$9,DF165,'ANNUAL SUMMARY'!$L$354)+SUMIFS('ANNUAL SUMMARY'!$AU$460,DU187,'ANNUAL SUMMARY'!$V$9,DF165,'ANNUAL SUMMARY'!$L$412)+SUMIFS('ANNUAL SUMMARY'!$AU$518,DU187,'ANNUAL SUMMARY'!$V$9,DF165,'ANNUAL SUMMARY'!$L$470)+SUMIFS('ANNUAL SUMMARY'!$AU$576,DU187,'ANNUAL SUMMARY'!$V$9,DF165,'ANNUAL SUMMARY'!$L$528)+SUMIFS('ANNUAL SUMMARY'!$AU$634,DU187,'ANNUAL SUMMARY'!$V$9,DF165,'ANNUAL SUMMARY'!$L$586)+SUMIFS('ANNUAL SUMMARY'!$AU$692,DU187,'ANNUAL SUMMARY'!$V$9,DF165,'ANNUAL SUMMARY'!$L$644)+SUMIFS('ANNUAL SUMMARY'!$CR$54,DU187,'ANNUAL SUMMARY'!$V$9,DF165,'ANNUAL SUMMARY'!$BI$6)+SUMIFS('ANNUAL SUMMARY'!$CR$112,DU187,'ANNUAL SUMMARY'!$V$9,DF165,'ANNUAL SUMMARY'!$BI$64)+SUMIFS('ANNUAL SUMMARY'!$CR$170,DU187,'ANNUAL SUMMARY'!$V$9,DF165,'ANNUAL SUMMARY'!$BI$122)+SUMIFS('ANNUAL SUMMARY'!$CR$228,DU187,'ANNUAL SUMMARY'!$V$9,DF165,'ANNUAL SUMMARY'!$BI$180)+SUMIFS('ANNUAL SUMMARY'!$CR$286,DU187,'ANNUAL SUMMARY'!$V$9,DF165,'ANNUAL SUMMARY'!$BI$238)+SUMIFS('ANNUAL SUMMARY'!$CR$344,DU187,'ANNUAL SUMMARY'!$V$9,DF165,'ANNUAL SUMMARY'!$BI$296)+SUMIFS('ANNUAL SUMMARY'!$CR$402,DU187,'ANNUAL SUMMARY'!$V$9,DF165,'ANNUAL SUMMARY'!$BI$354)+SUMIFS('ANNUAL SUMMARY'!$CR$460,DU187,'ANNUAL SUMMARY'!$V$9,DF165,'ANNUAL SUMMARY'!$BI$412)+SUMIFS('ANNUAL SUMMARY'!$CR$518,DU187,'ANNUAL SUMMARY'!$V$9,DF165,'ANNUAL SUMMARY'!$BI$470)+SUMIFS('ANNUAL SUMMARY'!$CR$576,DU187,'ANNUAL SUMMARY'!$V$9,DF165,'ANNUAL SUMMARY'!$BI$528)+SUMIFS('ANNUAL SUMMARY'!$CR$634,DU187,'ANNUAL SUMMARY'!$V$9,DF165,'ANNUAL SUMMARY'!$BI$586)+SUMIFS('ANNUAL SUMMARY'!$CR$692,DU187,'ANNUAL SUMMARY'!$V$9,DF165,'ANNUAL SUMMARY'!$BI$644)+SUMIFS('ANNUAL SUMMARY'!$EQ$54,DU187,'ANNUAL SUMMARY'!$V$9,DF165,'ANNUAL SUMMARY'!$DH$6)+SUMIFS('ANNUAL SUMMARY'!$EQ$112,DU187,'ANNUAL SUMMARY'!$V$9,DF165,'ANNUAL SUMMARY'!$DH$64)+SUMIFS('ANNUAL SUMMARY'!$EQ$170,DU187,'ANNUAL SUMMARY'!$V$9,DF165,'ANNUAL SUMMARY'!$DH$122)+SUMIFS('ANNUAL SUMMARY'!$EQ$228,DU187,'ANNUAL SUMMARY'!$V$9,DF165,'ANNUAL SUMMARY'!$DH$180)+SUMIFS('ANNUAL SUMMARY'!$EQ$286,DU187,'ANNUAL SUMMARY'!$V$9,DF165,'ANNUAL SUMMARY'!$DH$238)+SUMIFS('ANNUAL SUMMARY'!$EQ$344,DU187,'ANNUAL SUMMARY'!$V$9,DF165,'ANNUAL SUMMARY'!$DH$296)+SUMIFS('ANNUAL SUMMARY'!$EQ$402,DU187,'ANNUAL SUMMARY'!$V$9,DF165,'ANNUAL SUMMARY'!$DH$354)+SUMIFS('ANNUAL SUMMARY'!$EQ$460,DU187,'ANNUAL SUMMARY'!$V$9,DF165,'ANNUAL SUMMARY'!$DH$412)+SUMIFS('ANNUAL SUMMARY'!$EQ$518,DU187,'ANNUAL SUMMARY'!$V$9,DF165,'ANNUAL SUMMARY'!$DH$470)+SUMIFS('ANNUAL SUMMARY'!$EQ$576,DU187,'ANNUAL SUMMARY'!$V$9,DF165,'ANNUAL SUMMARY'!$DH$528)+SUMIFS('ANNUAL SUMMARY'!$EQ$634,DU187,'ANNUAL SUMMARY'!$V$9,DF165,'ANNUAL SUMMARY'!$DH$586)+SUMIFS('ANNUAL SUMMARY'!$EQ$692,DU187,'ANNUAL SUMMARY'!$V$9,DF165,'ANNUAL SUMMARY'!$DH$644)+SUMIFS('ANNUAL SUMMARY'!$GN$54,DU187,'ANNUAL SUMMARY'!$V$9,DF165,'ANNUAL SUMMARY'!$FE$6)+SUMIFS('ANNUAL SUMMARY'!$GN$112,DU187,'ANNUAL SUMMARY'!$V$9,DF165,'ANNUAL SUMMARY'!$FE$64)+SUMIFS('ANNUAL SUMMARY'!$GN$170,DU187,'ANNUAL SUMMARY'!$V$9,DF165,'ANNUAL SUMMARY'!$FE$122)+SUMIFS('ANNUAL SUMMARY'!$GN$228,DU187,'ANNUAL SUMMARY'!$V$9,DF165,'ANNUAL SUMMARY'!$FE$180)+SUMIFS('ANNUAL SUMMARY'!$GN$286,DU187,'ANNUAL SUMMARY'!$V$9,DF165,'ANNUAL SUMMARY'!$FE$238)+SUMIFS('ANNUAL SUMMARY'!$GN$344,DU187,'ANNUAL SUMMARY'!$V$9,DF165,'ANNUAL SUMMARY'!$FE$296)+SUMIFS('ANNUAL SUMMARY'!$GN$402,DU187,'ANNUAL SUMMARY'!$V$9,DF165,'ANNUAL SUMMARY'!$FE$354)+SUMIFS('ANNUAL SUMMARY'!$GN$460,DU187,'ANNUAL SUMMARY'!$V$9,DF165,'ANNUAL SUMMARY'!$FE$412)+SUMIFS('ANNUAL SUMMARY'!$GN$518,DU187,'ANNUAL SUMMARY'!$V$9,DF165,'ANNUAL SUMMARY'!$FE$470)+SUMIFS('ANNUAL SUMMARY'!$GN$576,DU187,'ANNUAL SUMMARY'!$V$9,DF165,'ANNUAL SUMMARY'!$FE$528)+SUMIFS('ANNUAL SUMMARY'!$GN$634,DU187,'ANNUAL SUMMARY'!$V$9,DF165,'ANNUAL SUMMARY'!$FE$586)+SUMIFS('ANNUAL SUMMARY'!$GN$692,DU187,'ANNUAL SUMMARY'!$V$9,DF165,'ANNUAL SUMMARY'!$FE$644)</f>
        <v>0</v>
      </c>
      <c r="EP187" s="728"/>
      <c r="EQ187" s="1260"/>
      <c r="ER187" s="1263"/>
      <c r="ES187" s="154"/>
      <c r="ET187" s="624"/>
      <c r="EU187" s="624"/>
      <c r="EV187" s="624"/>
      <c r="EW187" s="624"/>
      <c r="EX187" s="624"/>
      <c r="EY187" s="624"/>
      <c r="EZ187" s="624"/>
      <c r="FA187" s="624"/>
      <c r="FB187" s="624"/>
      <c r="FC187" s="624"/>
      <c r="FD187" s="624"/>
      <c r="FE187" s="624"/>
      <c r="FF187" s="624"/>
      <c r="FG187" s="624"/>
      <c r="FH187" s="624"/>
      <c r="FI187" s="624"/>
      <c r="FJ187" s="624"/>
      <c r="FK187" s="624"/>
      <c r="FL187" s="624"/>
      <c r="FM187" s="624"/>
      <c r="FN187" s="624"/>
      <c r="FO187" s="624"/>
      <c r="FP187" s="624"/>
      <c r="FQ187" s="15"/>
      <c r="FR187" s="812">
        <f>IF(FR171=0," ",FR171+8)</f>
        <v>2030</v>
      </c>
      <c r="FS187" s="813"/>
      <c r="FT187" s="813"/>
      <c r="FU187" s="813"/>
      <c r="FV187" s="813"/>
      <c r="FW187" s="1118">
        <f>SUMIFS('ANNUAL SUMMARY'!$AF$54,FR187,'ANNUAL SUMMARY'!$V$9,FC165,'ANNUAL SUMMARY'!$L$6)+SUMIFS('ANNUAL SUMMARY'!$AF$112,FR187,'ANNUAL SUMMARY'!$V$9,FC165,'ANNUAL SUMMARY'!$L$64)+SUMIFS('ANNUAL SUMMARY'!$AF$170,FR187,'ANNUAL SUMMARY'!$V$9,FC165,'ANNUAL SUMMARY'!$L$122)+SUMIFS('ANNUAL SUMMARY'!$AF$228,FR187,'ANNUAL SUMMARY'!$V$9,FC165,'ANNUAL SUMMARY'!$L$180)+SUMIFS('ANNUAL SUMMARY'!$AF$286,FR187,'ANNUAL SUMMARY'!$V$9,FC165,'ANNUAL SUMMARY'!$L$238)+SUMIFS('ANNUAL SUMMARY'!$AF$344,FR187,'ANNUAL SUMMARY'!$V$9,FC165,'ANNUAL SUMMARY'!$L$296)+SUMIFS('ANNUAL SUMMARY'!$AF$402,FR187,'ANNUAL SUMMARY'!$V$9,FC165,'ANNUAL SUMMARY'!$L$354)+SUMIFS('ANNUAL SUMMARY'!$AF$460,FR187,'ANNUAL SUMMARY'!$V$9,FC165,'ANNUAL SUMMARY'!$L$412)+SUMIFS('ANNUAL SUMMARY'!$AF$518,FR187,'ANNUAL SUMMARY'!$V$9,FC165,'ANNUAL SUMMARY'!$L$470)+SUMIFS('ANNUAL SUMMARY'!$AF$576,FR187,'ANNUAL SUMMARY'!$V$9,FC165,'ANNUAL SUMMARY'!$L$528)+SUMIFS('ANNUAL SUMMARY'!$AF$634,FR187,'ANNUAL SUMMARY'!$V$9,FC165,'ANNUAL SUMMARY'!$L$586)+SUMIFS('ANNUAL SUMMARY'!$AF$692,FR187,'ANNUAL SUMMARY'!$V$9,FC165,'ANNUAL SUMMARY'!$L$644)+SUMIFS('ANNUAL SUMMARY'!$CC$54,FR187,'ANNUAL SUMMARY'!$V$9,FC165,'ANNUAL SUMMARY'!$BI$6)+SUMIFS('ANNUAL SUMMARY'!$CC$112,FR187,'ANNUAL SUMMARY'!$V$9,FC165,'ANNUAL SUMMARY'!$BI$64)+SUMIFS('ANNUAL SUMMARY'!$CC$170,FR187,'ANNUAL SUMMARY'!$V$9,FC165,'ANNUAL SUMMARY'!$BI$122)+SUMIFS('ANNUAL SUMMARY'!$CC$228,FR187,'ANNUAL SUMMARY'!$V$9,FC165,'ANNUAL SUMMARY'!$BI$180)+SUMIFS('ANNUAL SUMMARY'!$CC$286,FR187,'ANNUAL SUMMARY'!$V$9,FC165,'ANNUAL SUMMARY'!$BI$238)+SUMIFS('ANNUAL SUMMARY'!$CC$344,FR187,'ANNUAL SUMMARY'!$V$9,FC165,'ANNUAL SUMMARY'!$BI$296)+SUMIFS('ANNUAL SUMMARY'!$CC$402,FR187,'ANNUAL SUMMARY'!$V$9,FC165,'ANNUAL SUMMARY'!$BI$354)+SUMIFS('ANNUAL SUMMARY'!$CC$460,FR187,'ANNUAL SUMMARY'!$V$9,FC165,'ANNUAL SUMMARY'!$BI$412)+SUMIFS('ANNUAL SUMMARY'!$CC$518,FR187,'ANNUAL SUMMARY'!$V$9,FC165,'ANNUAL SUMMARY'!$BI$470)+SUMIFS('ANNUAL SUMMARY'!$CC$576,FR187,'ANNUAL SUMMARY'!$V$9,FC165,'ANNUAL SUMMARY'!$BI$528)+SUMIFS('ANNUAL SUMMARY'!$CC$634,FR187,'ANNUAL SUMMARY'!$V$9,FC165,'ANNUAL SUMMARY'!$BI$586)+SUMIFS('ANNUAL SUMMARY'!$CC$692,FR187,'ANNUAL SUMMARY'!$V$9,FC165,'ANNUAL SUMMARY'!$BI$644)+SUMIFS('ANNUAL SUMMARY'!$EB$54,FR187,'ANNUAL SUMMARY'!$V$9,FC165,'ANNUAL SUMMARY'!$DH$6)+SUMIFS('ANNUAL SUMMARY'!$EB$112,FR187,'ANNUAL SUMMARY'!$V$9,FC165,'ANNUAL SUMMARY'!$DH$64)+SUMIFS('ANNUAL SUMMARY'!$EB$170,FR187,'ANNUAL SUMMARY'!$V$9,FC165,'ANNUAL SUMMARY'!$DH$122)+SUMIFS('ANNUAL SUMMARY'!$EB$228,FR187,'ANNUAL SUMMARY'!$V$9,FC165,'ANNUAL SUMMARY'!$DH$180)+SUMIFS('ANNUAL SUMMARY'!$EB$286,FR187,'ANNUAL SUMMARY'!$V$9,FC165,'ANNUAL SUMMARY'!$DH$238)+SUMIFS('ANNUAL SUMMARY'!$EB$344,FR187,'ANNUAL SUMMARY'!$V$9,FC165,'ANNUAL SUMMARY'!$DH$296)+SUMIFS('ANNUAL SUMMARY'!$EB$402,FR187,'ANNUAL SUMMARY'!$V$9,FC165,'ANNUAL SUMMARY'!$DH$354)+SUMIFS('ANNUAL SUMMARY'!$EB$460,FR187,'ANNUAL SUMMARY'!$V$9,FC165,'ANNUAL SUMMARY'!$DH$412)+SUMIFS('ANNUAL SUMMARY'!$EB$518,FR187,'ANNUAL SUMMARY'!$V$9,FC165,'ANNUAL SUMMARY'!$DH$470)+SUMIFS('ANNUAL SUMMARY'!$EB$576,FR187,'ANNUAL SUMMARY'!$V$9,FC165,'ANNUAL SUMMARY'!$DH$528)+SUMIFS('ANNUAL SUMMARY'!$EB$634,FR187,'ANNUAL SUMMARY'!$V$9,FC165,'ANNUAL SUMMARY'!$DH$586)+SUMIFS('ANNUAL SUMMARY'!$EB$692,FR187,'ANNUAL SUMMARY'!$V$9,FC165,'ANNUAL SUMMARY'!$DH$644)+SUMIFS('ANNUAL SUMMARY'!$FY$54,FR187,'ANNUAL SUMMARY'!$V$9,FC165,'ANNUAL SUMMARY'!$FE$6)+SUMIFS('ANNUAL SUMMARY'!$FY$112,FR187,'ANNUAL SUMMARY'!$V$9,FC165,'ANNUAL SUMMARY'!$FE$64)+SUMIFS('ANNUAL SUMMARY'!$FY$170,FR187,'ANNUAL SUMMARY'!$V$9,FC165,'ANNUAL SUMMARY'!$FE$122)+SUMIFS('ANNUAL SUMMARY'!$FY$228,FR187,'ANNUAL SUMMARY'!$V$9,FC165,'ANNUAL SUMMARY'!$FE$180)+SUMIFS('ANNUAL SUMMARY'!$FY$286,FR187,'ANNUAL SUMMARY'!$V$9,FC165,'ANNUAL SUMMARY'!$FE$238)+SUMIFS('ANNUAL SUMMARY'!$FY$344,FR187,'ANNUAL SUMMARY'!$V$9,FC165,'ANNUAL SUMMARY'!$FE$296)+SUMIFS('ANNUAL SUMMARY'!$FY$402,FR187,'ANNUAL SUMMARY'!$V$9,FC165,'ANNUAL SUMMARY'!$FE$354)+SUMIFS('ANNUAL SUMMARY'!$FY$460,FR187,'ANNUAL SUMMARY'!$V$9,FC165,'ANNUAL SUMMARY'!$FE$412)+SUMIFS('ANNUAL SUMMARY'!$FY$518,FR187,'ANNUAL SUMMARY'!$V$9,FC165,'ANNUAL SUMMARY'!$FE$470)+SUMIFS('ANNUAL SUMMARY'!$FY$576,FR187,'ANNUAL SUMMARY'!$V$9,FC165,'ANNUAL SUMMARY'!$FE$528)+SUMIFS('ANNUAL SUMMARY'!$FY$634,FR187,'ANNUAL SUMMARY'!$V$9,FC165,'ANNUAL SUMMARY'!$FE$586)+SUMIFS('ANNUAL SUMMARY'!$FY$692,FR187,'ANNUAL SUMMARY'!$V$9,FC165,'ANNUAL SUMMARY'!$FE$644)</f>
        <v>0</v>
      </c>
      <c r="FX187" s="727"/>
      <c r="FY187" s="727"/>
      <c r="FZ187" s="727"/>
      <c r="GA187" s="727">
        <f>SUMIFS('ANNUAL SUMMARY'!$AJ$54,FR187,'ANNUAL SUMMARY'!$V$9,FC165,'ANNUAL SUMMARY'!$L$6)+SUMIFS('ANNUAL SUMMARY'!$AJ$112,FR187,'ANNUAL SUMMARY'!$V$9,FC165,'ANNUAL SUMMARY'!$L$64)+SUMIFS('ANNUAL SUMMARY'!$AJ$170,FR187,'ANNUAL SUMMARY'!$V$9,FC165,'ANNUAL SUMMARY'!$L$122)+SUMIFS('ANNUAL SUMMARY'!$AJ$228,FR187,'ANNUAL SUMMARY'!$V$9,FC165,'ANNUAL SUMMARY'!$L$180)+SUMIFS('ANNUAL SUMMARY'!$AJ$286,FR187,'ANNUAL SUMMARY'!$V$9,FC165,'ANNUAL SUMMARY'!$L$238)+SUMIFS('ANNUAL SUMMARY'!$AJ$344,FR187,'ANNUAL SUMMARY'!$V$9,FC165,'ANNUAL SUMMARY'!$L$296)+SUMIFS('ANNUAL SUMMARY'!$AJ$402,FR187,'ANNUAL SUMMARY'!$V$9,FC165,'ANNUAL SUMMARY'!$L$354)+SUMIFS('ANNUAL SUMMARY'!$AJ$460,FR187,'ANNUAL SUMMARY'!$V$9,FC165,'ANNUAL SUMMARY'!$L$412)+SUMIFS('ANNUAL SUMMARY'!$AJ$518,FR187,'ANNUAL SUMMARY'!$V$9,FC165,'ANNUAL SUMMARY'!$L$470)+SUMIFS('ANNUAL SUMMARY'!$AJ$576,FR187,'ANNUAL SUMMARY'!$V$9,FC165,'ANNUAL SUMMARY'!$L$528)+SUMIFS('ANNUAL SUMMARY'!$AJ$634,FR187,'ANNUAL SUMMARY'!$V$9,FC165,'ANNUAL SUMMARY'!$L$586)+SUMIFS('ANNUAL SUMMARY'!$AJ$692,FR187,'ANNUAL SUMMARY'!$V$9,FC165,'ANNUAL SUMMARY'!$L$644)+SUMIFS('ANNUAL SUMMARY'!$CG$54,FR187,'ANNUAL SUMMARY'!$V$9,FC165,'ANNUAL SUMMARY'!$BI$6)+SUMIFS('ANNUAL SUMMARY'!$CG$112,FR187,'ANNUAL SUMMARY'!$V$9,FC165,'ANNUAL SUMMARY'!$BI$64)+SUMIFS('ANNUAL SUMMARY'!$CG$170,FR187,'ANNUAL SUMMARY'!$V$9,FC165,'ANNUAL SUMMARY'!$BI$122)+SUMIFS('ANNUAL SUMMARY'!$CG$228,FR187,'ANNUAL SUMMARY'!$V$9,FC165,'ANNUAL SUMMARY'!$BI$180)+SUMIFS('ANNUAL SUMMARY'!$CG$286,FR187,'ANNUAL SUMMARY'!$V$9,FC165,'ANNUAL SUMMARY'!$BI$238)+SUMIFS('ANNUAL SUMMARY'!$CG$344,FR187,'ANNUAL SUMMARY'!$V$9,FC165,'ANNUAL SUMMARY'!$BI$296)+SUMIFS('ANNUAL SUMMARY'!$CG$402,FR187,'ANNUAL SUMMARY'!$V$9,FC165,'ANNUAL SUMMARY'!$BI$354)+SUMIFS('ANNUAL SUMMARY'!$CG$460,FR187,'ANNUAL SUMMARY'!$V$9,FC165,'ANNUAL SUMMARY'!$BI$412)+SUMIFS('ANNUAL SUMMARY'!$CG$518,FR187,'ANNUAL SUMMARY'!$V$9,FC165,'ANNUAL SUMMARY'!$BI$470)+SUMIFS('ANNUAL SUMMARY'!$CG$576,FR187,'ANNUAL SUMMARY'!$V$9,FC165,'ANNUAL SUMMARY'!$BI$528)+SUMIFS('ANNUAL SUMMARY'!$CG$634,FR187,'ANNUAL SUMMARY'!$V$9,FC165,'ANNUAL SUMMARY'!$BI$586)+SUMIFS('ANNUAL SUMMARY'!$CG$692,FR187,'ANNUAL SUMMARY'!$V$9,FC165,'ANNUAL SUMMARY'!$BI$644)+SUMIFS('ANNUAL SUMMARY'!$EF$54,FR187,'ANNUAL SUMMARY'!$V$9,FC165,'ANNUAL SUMMARY'!$DH$6)+SUMIFS('ANNUAL SUMMARY'!$EF$112,FR187,'ANNUAL SUMMARY'!$V$9,FC165,'ANNUAL SUMMARY'!$DH$64)+SUMIFS('ANNUAL SUMMARY'!$EF$170,FR187,'ANNUAL SUMMARY'!$V$9,FC165,'ANNUAL SUMMARY'!$DH$122)+SUMIFS('ANNUAL SUMMARY'!$EF$228,FR187,'ANNUAL SUMMARY'!$V$9,FC165,'ANNUAL SUMMARY'!$DH$180)+SUMIFS('ANNUAL SUMMARY'!$EF$286,FR187,'ANNUAL SUMMARY'!$V$9,FC165,'ANNUAL SUMMARY'!$DH$238)+SUMIFS('ANNUAL SUMMARY'!$EF$344,FR187,'ANNUAL SUMMARY'!$V$9,FC165,'ANNUAL SUMMARY'!$DH$296)+SUMIFS('ANNUAL SUMMARY'!$EF$402,FR187,'ANNUAL SUMMARY'!$V$9,FC165,'ANNUAL SUMMARY'!$DH$354)+SUMIFS('ANNUAL SUMMARY'!$EF$460,FR187,'ANNUAL SUMMARY'!$V$9,FC165,'ANNUAL SUMMARY'!$DH$412)+SUMIFS('ANNUAL SUMMARY'!$EF$518,FR187,'ANNUAL SUMMARY'!$V$9,FC165,'ANNUAL SUMMARY'!$DH$470)+SUMIFS('ANNUAL SUMMARY'!$EF$576,FR187,'ANNUAL SUMMARY'!$V$9,FC165,'ANNUAL SUMMARY'!$DH$528)+SUMIFS('ANNUAL SUMMARY'!$EF$634,FR187,'ANNUAL SUMMARY'!$V$9,FC165,'ANNUAL SUMMARY'!$DH$586)+SUMIFS('ANNUAL SUMMARY'!$EF$692,FR187,'ANNUAL SUMMARY'!$V$9,FC165,'ANNUAL SUMMARY'!$DH$644)+SUMIFS('ANNUAL SUMMARY'!$GC$54,FR187,'ANNUAL SUMMARY'!$V$9,FC165,'ANNUAL SUMMARY'!$FE$6)+SUMIFS('ANNUAL SUMMARY'!$GC$112,FR187,'ANNUAL SUMMARY'!$V$9,FC165,'ANNUAL SUMMARY'!$FE$64)+SUMIFS('ANNUAL SUMMARY'!$GC$170,FR187,'ANNUAL SUMMARY'!$V$9,FC165,'ANNUAL SUMMARY'!$FE$122)+SUMIFS('ANNUAL SUMMARY'!$GC$228,FR187,'ANNUAL SUMMARY'!$V$9,FC165,'ANNUAL SUMMARY'!$FE$180)+SUMIFS('ANNUAL SUMMARY'!$GC$286,FR187,'ANNUAL SUMMARY'!$V$9,FC165,'ANNUAL SUMMARY'!$FE$238)+SUMIFS('ANNUAL SUMMARY'!$GC$344,FR187,'ANNUAL SUMMARY'!$V$9,FC165,'ANNUAL SUMMARY'!$FE$296)+SUMIFS('ANNUAL SUMMARY'!$GC$402,FR187,'ANNUAL SUMMARY'!$V$9,FC165,'ANNUAL SUMMARY'!$FE$354)+SUMIFS('ANNUAL SUMMARY'!$GC$460,FR187,'ANNUAL SUMMARY'!$V$9,FC165,'ANNUAL SUMMARY'!$FE$412)+SUMIFS('ANNUAL SUMMARY'!$GC$518,FR187,'ANNUAL SUMMARY'!$V$9,FC165,'ANNUAL SUMMARY'!$FE$470)+SUMIFS('ANNUAL SUMMARY'!$GC$576,FR187,'ANNUAL SUMMARY'!$V$9,FC165,'ANNUAL SUMMARY'!$FE$528)+SUMIFS('ANNUAL SUMMARY'!$GC$634,FR187,'ANNUAL SUMMARY'!$V$9,FC165,'ANNUAL SUMMARY'!$FE$586)+SUMIFS('ANNUAL SUMMARY'!$GC$692,FR187,'ANNUAL SUMMARY'!$V$9,FC165,'ANNUAL SUMMARY'!$FE$644)</f>
        <v>0</v>
      </c>
      <c r="GB187" s="727"/>
      <c r="GC187" s="727"/>
      <c r="GD187" s="727"/>
      <c r="GE187" s="727">
        <f>SUMIFS('ANNUAL SUMMARY'!$AN$54,FR187,'ANNUAL SUMMARY'!$V$9,FC165,'ANNUAL SUMMARY'!$L$6)+SUMIFS('ANNUAL SUMMARY'!$AN$112,FR187,'ANNUAL SUMMARY'!$V$9,FC165,'ANNUAL SUMMARY'!$L$64)+SUMIFS('ANNUAL SUMMARY'!$AN$170,FR187,'ANNUAL SUMMARY'!$V$9,FC165,'ANNUAL SUMMARY'!$L$122)+SUMIFS('ANNUAL SUMMARY'!$AN$228,FR187,'ANNUAL SUMMARY'!$V$9,FC165,'ANNUAL SUMMARY'!$L$180)+SUMIFS('ANNUAL SUMMARY'!$AN$286,FR187,'ANNUAL SUMMARY'!$V$9,FC165,'ANNUAL SUMMARY'!$L$238)+SUMIFS('ANNUAL SUMMARY'!$AN$344,FR187,'ANNUAL SUMMARY'!$V$9,FC165,'ANNUAL SUMMARY'!$L$296)+SUMIFS('ANNUAL SUMMARY'!$AN$402,FR187,'ANNUAL SUMMARY'!$V$9,FC165,'ANNUAL SUMMARY'!$L$354)+SUMIFS('ANNUAL SUMMARY'!$AN$460,FR187,'ANNUAL SUMMARY'!$V$9,FC165,'ANNUAL SUMMARY'!$L$412)+SUMIFS('ANNUAL SUMMARY'!$AN$518,FR187,'ANNUAL SUMMARY'!$V$9,FC165,'ANNUAL SUMMARY'!$L$470)+SUMIFS('ANNUAL SUMMARY'!$AN$576,FR187,'ANNUAL SUMMARY'!$V$9,FC165,'ANNUAL SUMMARY'!$L$528)+SUMIFS('ANNUAL SUMMARY'!$AN$634,FR187,'ANNUAL SUMMARY'!$V$9,FC165,'ANNUAL SUMMARY'!$L$586)+SUMIFS('ANNUAL SUMMARY'!$AN$692,FR187,'ANNUAL SUMMARY'!$V$9,FC165,'ANNUAL SUMMARY'!$L$644)+SUMIFS('ANNUAL SUMMARY'!$CK$54,FR187,'ANNUAL SUMMARY'!$V$9,FC165,'ANNUAL SUMMARY'!$BI$6)+SUMIFS('ANNUAL SUMMARY'!$CK$112,FR187,'ANNUAL SUMMARY'!$V$9,FC165,'ANNUAL SUMMARY'!$BI$64)+SUMIFS('ANNUAL SUMMARY'!$CK$170,FR187,'ANNUAL SUMMARY'!$V$9,FC165,'ANNUAL SUMMARY'!$BI$122)+SUMIFS('ANNUAL SUMMARY'!$CK$228,FR187,'ANNUAL SUMMARY'!$V$9,FC165,'ANNUAL SUMMARY'!$BI$180)+SUMIFS('ANNUAL SUMMARY'!$CK$286,FR187,'ANNUAL SUMMARY'!$V$9,FC165,'ANNUAL SUMMARY'!$BI$238)+SUMIFS('ANNUAL SUMMARY'!$CK$344,FR187,'ANNUAL SUMMARY'!$V$9,FC165,'ANNUAL SUMMARY'!$BI$296)+SUMIFS('ANNUAL SUMMARY'!$CK$402,FR187,'ANNUAL SUMMARY'!$V$9,FC165,'ANNUAL SUMMARY'!$BI$354)+SUMIFS('ANNUAL SUMMARY'!$CK$460,FR187,'ANNUAL SUMMARY'!$V$9,FC165,'ANNUAL SUMMARY'!$BI$412)+SUMIFS('ANNUAL SUMMARY'!$CK$518,FR187,'ANNUAL SUMMARY'!$V$9,FC165,'ANNUAL SUMMARY'!$BI$470)+SUMIFS('ANNUAL SUMMARY'!$CK$576,FR187,'ANNUAL SUMMARY'!$V$9,FC165,'ANNUAL SUMMARY'!$BI$528)+SUMIFS('ANNUAL SUMMARY'!$CK$634,FR187,'ANNUAL SUMMARY'!$V$9,FC165,'ANNUAL SUMMARY'!$BI$586)+SUMIFS('ANNUAL SUMMARY'!$CK$692,FR187,'ANNUAL SUMMARY'!$V$9,FC165,'ANNUAL SUMMARY'!$BI$644)+SUMIFS('ANNUAL SUMMARY'!$EJ$54,FR187,'ANNUAL SUMMARY'!$V$9,FC165,'ANNUAL SUMMARY'!$DH$6)+SUMIFS('ANNUAL SUMMARY'!$EJ$112,FR187,'ANNUAL SUMMARY'!$V$9,FC165,'ANNUAL SUMMARY'!$DH$64)+SUMIFS('ANNUAL SUMMARY'!$EJ$170,FR187,'ANNUAL SUMMARY'!$V$9,FC165,'ANNUAL SUMMARY'!$DH$122)+SUMIFS('ANNUAL SUMMARY'!$EJ$228,FR187,'ANNUAL SUMMARY'!$V$9,FC165,'ANNUAL SUMMARY'!$DH$180)+SUMIFS('ANNUAL SUMMARY'!$EJ$286,FR187,'ANNUAL SUMMARY'!$V$9,FC165,'ANNUAL SUMMARY'!$DH$238)+SUMIFS('ANNUAL SUMMARY'!$EJ$344,FR187,'ANNUAL SUMMARY'!$V$9,FC165,'ANNUAL SUMMARY'!$DH$296)+SUMIFS('ANNUAL SUMMARY'!$EJ$402,FR187,'ANNUAL SUMMARY'!$V$9,FC165,'ANNUAL SUMMARY'!$DH$354)+SUMIFS('ANNUAL SUMMARY'!$EJ$460,FR187,'ANNUAL SUMMARY'!$V$9,FC165,'ANNUAL SUMMARY'!$DH$412)+SUMIFS('ANNUAL SUMMARY'!$EJ$518,FR187,'ANNUAL SUMMARY'!$V$9,FC165,'ANNUAL SUMMARY'!$DH$470)+SUMIFS('ANNUAL SUMMARY'!$EJ$576,FR187,'ANNUAL SUMMARY'!$V$9,FC165,'ANNUAL SUMMARY'!$DH$528)+SUMIFS('ANNUAL SUMMARY'!$EJ$634,FR187,'ANNUAL SUMMARY'!$V$9,FC165,'ANNUAL SUMMARY'!$DH$586)+SUMIFS('ANNUAL SUMMARY'!$EJ$692,FR187,'ANNUAL SUMMARY'!$V$9,FC165,'ANNUAL SUMMARY'!$DH$644)+SUMIFS('ANNUAL SUMMARY'!$GG$54,FR187,'ANNUAL SUMMARY'!$V$9,FC165,'ANNUAL SUMMARY'!$FE$6)+SUMIFS('ANNUAL SUMMARY'!$GG$112,FR187,'ANNUAL SUMMARY'!$V$9,FC165,'ANNUAL SUMMARY'!$FE$64)+SUMIFS('ANNUAL SUMMARY'!$GG$170,FR187,'ANNUAL SUMMARY'!$V$9,FC165,'ANNUAL SUMMARY'!$FE$122)+SUMIFS('ANNUAL SUMMARY'!$GG$228,FR187,'ANNUAL SUMMARY'!$V$9,FC165,'ANNUAL SUMMARY'!$FE$180)+SUMIFS('ANNUAL SUMMARY'!$GG$286,FR187,'ANNUAL SUMMARY'!$V$9,FC165,'ANNUAL SUMMARY'!$FE$238)+SUMIFS('ANNUAL SUMMARY'!$GG$344,FR187,'ANNUAL SUMMARY'!$V$9,FC165,'ANNUAL SUMMARY'!$FE$296)+SUMIFS('ANNUAL SUMMARY'!$GG$402,FR187,'ANNUAL SUMMARY'!$V$9,FC165,'ANNUAL SUMMARY'!$FE$354)+SUMIFS('ANNUAL SUMMARY'!$GG$460,FR187,'ANNUAL SUMMARY'!$V$9,FC165,'ANNUAL SUMMARY'!$FE$412)+SUMIFS('ANNUAL SUMMARY'!$GG$518,FR187,'ANNUAL SUMMARY'!$V$9,FC165,'ANNUAL SUMMARY'!$FE$470)+SUMIFS('ANNUAL SUMMARY'!$GG$576,FR187,'ANNUAL SUMMARY'!$V$9,FC165,'ANNUAL SUMMARY'!$FE$528)+SUMIFS('ANNUAL SUMMARY'!$GG$634,FR187,'ANNUAL SUMMARY'!$V$9,FC165,'ANNUAL SUMMARY'!$FE$586)+SUMIFS('ANNUAL SUMMARY'!$GG$692,FR187,'ANNUAL SUMMARY'!$V$9,FC165,'ANNUAL SUMMARY'!$FE$644)</f>
        <v>0</v>
      </c>
      <c r="GF187" s="727"/>
      <c r="GG187" s="727"/>
      <c r="GH187" s="727"/>
      <c r="GI187" s="728">
        <f>SUMIFS('ANNUAL SUMMARY'!$AR$54,FR187,'ANNUAL SUMMARY'!$V$9,FC165,'ANNUAL SUMMARY'!$L$6)+SUMIFS('ANNUAL SUMMARY'!$AR$112,FR187,'ANNUAL SUMMARY'!$V$9,FC165,'ANNUAL SUMMARY'!$L$64)+SUMIFS('ANNUAL SUMMARY'!$AR$170,FR187,'ANNUAL SUMMARY'!$V$9,FC165,'ANNUAL SUMMARY'!$L$122)+SUMIFS('ANNUAL SUMMARY'!$AR$228,FR187,'ANNUAL SUMMARY'!$V$9,FC165,'ANNUAL SUMMARY'!$L$180)+SUMIFS('ANNUAL SUMMARY'!$AR$286,FR187,'ANNUAL SUMMARY'!$V$9,FC165,'ANNUAL SUMMARY'!$L$238)+SUMIFS('ANNUAL SUMMARY'!$AR$344,FR187,'ANNUAL SUMMARY'!$V$9,FC165,'ANNUAL SUMMARY'!$L$296)+SUMIFS('ANNUAL SUMMARY'!$AR$402,FR187,'ANNUAL SUMMARY'!$V$9,FC165,'ANNUAL SUMMARY'!$L$354)+SUMIFS('ANNUAL SUMMARY'!$AR$460,FR187,'ANNUAL SUMMARY'!$V$9,FC165,'ANNUAL SUMMARY'!$L$412)+SUMIFS('ANNUAL SUMMARY'!$AR$518,FR187,'ANNUAL SUMMARY'!$V$9,FC165,'ANNUAL SUMMARY'!$L$470)+SUMIFS('ANNUAL SUMMARY'!$AR$576,FR187,'ANNUAL SUMMARY'!$V$9,FC165,'ANNUAL SUMMARY'!$L$528)+SUMIFS('ANNUAL SUMMARY'!$AR$634,FR187,'ANNUAL SUMMARY'!$V$9,FC165,'ANNUAL SUMMARY'!$L$586)+SUMIFS('ANNUAL SUMMARY'!$AR$692,FR187,'ANNUAL SUMMARY'!$V$9,FC165,'ANNUAL SUMMARY'!$L$644)+SUMIFS('ANNUAL SUMMARY'!$CO$54,FR187,'ANNUAL SUMMARY'!$V$9,FC165,'ANNUAL SUMMARY'!$BI$6)+SUMIFS('ANNUAL SUMMARY'!$CO$112,FR187,'ANNUAL SUMMARY'!$V$9,FC165,'ANNUAL SUMMARY'!$BI$64)+SUMIFS('ANNUAL SUMMARY'!$CO$170,FR187,'ANNUAL SUMMARY'!$V$9,FC165,'ANNUAL SUMMARY'!$BI$122)+SUMIFS('ANNUAL SUMMARY'!$CO$228,FR187,'ANNUAL SUMMARY'!$V$9,FC165,'ANNUAL SUMMARY'!$BI$180)+SUMIFS('ANNUAL SUMMARY'!$CO$286,FR187,'ANNUAL SUMMARY'!$V$9,FC165,'ANNUAL SUMMARY'!$BI$238)+SUMIFS('ANNUAL SUMMARY'!$CO$344,FR187,'ANNUAL SUMMARY'!$V$9,FC165,'ANNUAL SUMMARY'!$BI$296)+SUMIFS('ANNUAL SUMMARY'!$CO$402,FR187,'ANNUAL SUMMARY'!$V$9,FC165,'ANNUAL SUMMARY'!$BI$354)+SUMIFS('ANNUAL SUMMARY'!$CO$460,FR187,'ANNUAL SUMMARY'!$V$9,FC165,'ANNUAL SUMMARY'!$BI$412)+SUMIFS('ANNUAL SUMMARY'!$CO$518,FR187,'ANNUAL SUMMARY'!$V$9,FC165,'ANNUAL SUMMARY'!$BI$470)+SUMIFS('ANNUAL SUMMARY'!$CO$576,FR187,'ANNUAL SUMMARY'!$V$9,FC165,'ANNUAL SUMMARY'!$BI$528)+SUMIFS('ANNUAL SUMMARY'!$CO$634,FR187,'ANNUAL SUMMARY'!$V$9,FC165,'ANNUAL SUMMARY'!$BI$586)+SUMIFS('ANNUAL SUMMARY'!$CO$692,FR187,'ANNUAL SUMMARY'!$V$9,FC165,'ANNUAL SUMMARY'!$BI$644)+SUMIFS('ANNUAL SUMMARY'!$EN$54,FR187,'ANNUAL SUMMARY'!$V$9,FC165,'ANNUAL SUMMARY'!$DH$6)+SUMIFS('ANNUAL SUMMARY'!$EN$112,FR187,'ANNUAL SUMMARY'!$V$9,FC165,'ANNUAL SUMMARY'!$DH$64)+SUMIFS('ANNUAL SUMMARY'!$EN$170,FR187,'ANNUAL SUMMARY'!$V$9,FC165,'ANNUAL SUMMARY'!$DH$122)+SUMIFS('ANNUAL SUMMARY'!$EN$228,FR187,'ANNUAL SUMMARY'!$V$9,FC165,'ANNUAL SUMMARY'!$DH$180)+SUMIFS('ANNUAL SUMMARY'!$EN$286,FR187,'ANNUAL SUMMARY'!$V$9,FC165,'ANNUAL SUMMARY'!$DH$238)+SUMIFS('ANNUAL SUMMARY'!$EN$344,FR187,'ANNUAL SUMMARY'!$V$9,FC165,'ANNUAL SUMMARY'!$DH$296)+SUMIFS('ANNUAL SUMMARY'!$EN$402,FR187,'ANNUAL SUMMARY'!$V$9,FC165,'ANNUAL SUMMARY'!$DH$354)+SUMIFS('ANNUAL SUMMARY'!$EN$460,FR187,'ANNUAL SUMMARY'!$V$9,FC165,'ANNUAL SUMMARY'!$DH$412)+SUMIFS('ANNUAL SUMMARY'!$EN$518,FR187,'ANNUAL SUMMARY'!$V$9,FC165,'ANNUAL SUMMARY'!$DH$470)+SUMIFS('ANNUAL SUMMARY'!$EN$576,FR187,'ANNUAL SUMMARY'!$V$9,FC165,'ANNUAL SUMMARY'!$DH$528)+SUMIFS('ANNUAL SUMMARY'!$EN$634,FR187,'ANNUAL SUMMARY'!$V$9,FC165,'ANNUAL SUMMARY'!$DH$586)+SUMIFS('ANNUAL SUMMARY'!$EN$692,FR187,'ANNUAL SUMMARY'!$V$9,FC165,'ANNUAL SUMMARY'!$DH$644)+SUMIFS('ANNUAL SUMMARY'!$GK$54,FR187,'ANNUAL SUMMARY'!$V$9,FC165,'ANNUAL SUMMARY'!$FE$6)+SUMIFS('ANNUAL SUMMARY'!$GK$112,FR187,'ANNUAL SUMMARY'!$V$9,FC165,'ANNUAL SUMMARY'!$FE$64)+SUMIFS('ANNUAL SUMMARY'!$GK$170,FR187,'ANNUAL SUMMARY'!$V$9,FC165,'ANNUAL SUMMARY'!$FE$122)+SUMIFS('ANNUAL SUMMARY'!$GK$228,FR187,'ANNUAL SUMMARY'!$V$9,FC165,'ANNUAL SUMMARY'!$FE$180)+SUMIFS('ANNUAL SUMMARY'!$GK$286,FR187,'ANNUAL SUMMARY'!$V$9,FC165,'ANNUAL SUMMARY'!$FE$238)+SUMIFS('ANNUAL SUMMARY'!$GK$344,FR187,'ANNUAL SUMMARY'!$V$9,FC165,'ANNUAL SUMMARY'!$FE$296)+SUMIFS('ANNUAL SUMMARY'!$GK$402,FR187,'ANNUAL SUMMARY'!$V$9,FC165,'ANNUAL SUMMARY'!$FE$354)+SUMIFS('ANNUAL SUMMARY'!$GK$460,FR187,'ANNUAL SUMMARY'!$V$9,FC165,'ANNUAL SUMMARY'!$FE$412)+SUMIFS('ANNUAL SUMMARY'!$GK$518,FR187,'ANNUAL SUMMARY'!$V$9,FC165,'ANNUAL SUMMARY'!$FE$470)+SUMIFS('ANNUAL SUMMARY'!$GK$576,FR187,'ANNUAL SUMMARY'!$V$9,FC165,'ANNUAL SUMMARY'!$FE$528)+SUMIFS('ANNUAL SUMMARY'!$GK$634,FR187,'ANNUAL SUMMARY'!$V$9,FC165,'ANNUAL SUMMARY'!$FE$586)+SUMIFS('ANNUAL SUMMARY'!$GK$692,FR187,'ANNUAL SUMMARY'!$V$9,FC165,'ANNUAL SUMMARY'!$FE$644)</f>
        <v>0</v>
      </c>
      <c r="GJ187" s="728"/>
      <c r="GK187" s="728"/>
      <c r="GL187" s="728">
        <f>SUMIFS('ANNUAL SUMMARY'!$AU$54,FR187,'ANNUAL SUMMARY'!$V$9,FC165,'ANNUAL SUMMARY'!$L$6)+SUMIFS('ANNUAL SUMMARY'!$AU$112,FR187,'ANNUAL SUMMARY'!$V$9,FC165,'ANNUAL SUMMARY'!$L$64)+SUMIFS('ANNUAL SUMMARY'!$AU$170,FR187,'ANNUAL SUMMARY'!$V$9,FC165,'ANNUAL SUMMARY'!$L$122)+SUMIFS('ANNUAL SUMMARY'!$AU$228,FR187,'ANNUAL SUMMARY'!$V$9,FC165,'ANNUAL SUMMARY'!$L$180)+SUMIFS('ANNUAL SUMMARY'!$AU$286,FR187,'ANNUAL SUMMARY'!$V$9,FC165,'ANNUAL SUMMARY'!$L$238)+SUMIFS('ANNUAL SUMMARY'!$AU$344,FR187,'ANNUAL SUMMARY'!$V$9,FC165,'ANNUAL SUMMARY'!$L$296)+SUMIFS('ANNUAL SUMMARY'!$AU$402,FR187,'ANNUAL SUMMARY'!$V$9,FC165,'ANNUAL SUMMARY'!$L$354)+SUMIFS('ANNUAL SUMMARY'!$AU$460,FR187,'ANNUAL SUMMARY'!$V$9,FC165,'ANNUAL SUMMARY'!$L$412)+SUMIFS('ANNUAL SUMMARY'!$AU$518,FR187,'ANNUAL SUMMARY'!$V$9,FC165,'ANNUAL SUMMARY'!$L$470)+SUMIFS('ANNUAL SUMMARY'!$AU$576,FR187,'ANNUAL SUMMARY'!$V$9,FC165,'ANNUAL SUMMARY'!$L$528)+SUMIFS('ANNUAL SUMMARY'!$AU$634,FR187,'ANNUAL SUMMARY'!$V$9,FC165,'ANNUAL SUMMARY'!$L$586)+SUMIFS('ANNUAL SUMMARY'!$AU$692,FR187,'ANNUAL SUMMARY'!$V$9,FC165,'ANNUAL SUMMARY'!$L$644)+SUMIFS('ANNUAL SUMMARY'!$CR$54,FR187,'ANNUAL SUMMARY'!$V$9,FC165,'ANNUAL SUMMARY'!$BI$6)+SUMIFS('ANNUAL SUMMARY'!$CR$112,FR187,'ANNUAL SUMMARY'!$V$9,FC165,'ANNUAL SUMMARY'!$BI$64)+SUMIFS('ANNUAL SUMMARY'!$CR$170,FR187,'ANNUAL SUMMARY'!$V$9,FC165,'ANNUAL SUMMARY'!$BI$122)+SUMIFS('ANNUAL SUMMARY'!$CR$228,FR187,'ANNUAL SUMMARY'!$V$9,FC165,'ANNUAL SUMMARY'!$BI$180)+SUMIFS('ANNUAL SUMMARY'!$CR$286,FR187,'ANNUAL SUMMARY'!$V$9,FC165,'ANNUAL SUMMARY'!$BI$238)+SUMIFS('ANNUAL SUMMARY'!$CR$344,FR187,'ANNUAL SUMMARY'!$V$9,FC165,'ANNUAL SUMMARY'!$BI$296)+SUMIFS('ANNUAL SUMMARY'!$CR$402,FR187,'ANNUAL SUMMARY'!$V$9,FC165,'ANNUAL SUMMARY'!$BI$354)+SUMIFS('ANNUAL SUMMARY'!$CR$460,FR187,'ANNUAL SUMMARY'!$V$9,FC165,'ANNUAL SUMMARY'!$BI$412)+SUMIFS('ANNUAL SUMMARY'!$CR$518,FR187,'ANNUAL SUMMARY'!$V$9,FC165,'ANNUAL SUMMARY'!$BI$470)+SUMIFS('ANNUAL SUMMARY'!$CR$576,FR187,'ANNUAL SUMMARY'!$V$9,FC165,'ANNUAL SUMMARY'!$BI$528)+SUMIFS('ANNUAL SUMMARY'!$CR$634,FR187,'ANNUAL SUMMARY'!$V$9,FC165,'ANNUAL SUMMARY'!$BI$586)+SUMIFS('ANNUAL SUMMARY'!$CR$692,FR187,'ANNUAL SUMMARY'!$V$9,FC165,'ANNUAL SUMMARY'!$BI$644)+SUMIFS('ANNUAL SUMMARY'!$EQ$54,FR187,'ANNUAL SUMMARY'!$V$9,FC165,'ANNUAL SUMMARY'!$DH$6)+SUMIFS('ANNUAL SUMMARY'!$EQ$112,FR187,'ANNUAL SUMMARY'!$V$9,FC165,'ANNUAL SUMMARY'!$DH$64)+SUMIFS('ANNUAL SUMMARY'!$EQ$170,FR187,'ANNUAL SUMMARY'!$V$9,FC165,'ANNUAL SUMMARY'!$DH$122)+SUMIFS('ANNUAL SUMMARY'!$EQ$228,FR187,'ANNUAL SUMMARY'!$V$9,FC165,'ANNUAL SUMMARY'!$DH$180)+SUMIFS('ANNUAL SUMMARY'!$EQ$286,FR187,'ANNUAL SUMMARY'!$V$9,FC165,'ANNUAL SUMMARY'!$DH$238)+SUMIFS('ANNUAL SUMMARY'!$EQ$344,FR187,'ANNUAL SUMMARY'!$V$9,FC165,'ANNUAL SUMMARY'!$DH$296)+SUMIFS('ANNUAL SUMMARY'!$EQ$402,FR187,'ANNUAL SUMMARY'!$V$9,FC165,'ANNUAL SUMMARY'!$DH$354)+SUMIFS('ANNUAL SUMMARY'!$EQ$460,FR187,'ANNUAL SUMMARY'!$V$9,FC165,'ANNUAL SUMMARY'!$DH$412)+SUMIFS('ANNUAL SUMMARY'!$EQ$518,FR187,'ANNUAL SUMMARY'!$V$9,FC165,'ANNUAL SUMMARY'!$DH$470)+SUMIFS('ANNUAL SUMMARY'!$EQ$576,FR187,'ANNUAL SUMMARY'!$V$9,FC165,'ANNUAL SUMMARY'!$DH$528)+SUMIFS('ANNUAL SUMMARY'!$EQ$634,FR187,'ANNUAL SUMMARY'!$V$9,FC165,'ANNUAL SUMMARY'!$DH$586)+SUMIFS('ANNUAL SUMMARY'!$EQ$692,FR187,'ANNUAL SUMMARY'!$V$9,FC165,'ANNUAL SUMMARY'!$DH$644)+SUMIFS('ANNUAL SUMMARY'!$GN$54,FR187,'ANNUAL SUMMARY'!$V$9,FC165,'ANNUAL SUMMARY'!$FE$6)+SUMIFS('ANNUAL SUMMARY'!$GN$112,FR187,'ANNUAL SUMMARY'!$V$9,FC165,'ANNUAL SUMMARY'!$FE$64)+SUMIFS('ANNUAL SUMMARY'!$GN$170,FR187,'ANNUAL SUMMARY'!$V$9,FC165,'ANNUAL SUMMARY'!$FE$122)+SUMIFS('ANNUAL SUMMARY'!$GN$228,FR187,'ANNUAL SUMMARY'!$V$9,FC165,'ANNUAL SUMMARY'!$FE$180)+SUMIFS('ANNUAL SUMMARY'!$GN$286,FR187,'ANNUAL SUMMARY'!$V$9,FC165,'ANNUAL SUMMARY'!$FE$238)+SUMIFS('ANNUAL SUMMARY'!$GN$344,FR187,'ANNUAL SUMMARY'!$V$9,FC165,'ANNUAL SUMMARY'!$FE$296)+SUMIFS('ANNUAL SUMMARY'!$GN$402,FR187,'ANNUAL SUMMARY'!$V$9,FC165,'ANNUAL SUMMARY'!$FE$354)+SUMIFS('ANNUAL SUMMARY'!$GN$460,FR187,'ANNUAL SUMMARY'!$V$9,FC165,'ANNUAL SUMMARY'!$FE$412)+SUMIFS('ANNUAL SUMMARY'!$GN$518,FR187,'ANNUAL SUMMARY'!$V$9,FC165,'ANNUAL SUMMARY'!$FE$470)+SUMIFS('ANNUAL SUMMARY'!$GN$576,FR187,'ANNUAL SUMMARY'!$V$9,FC165,'ANNUAL SUMMARY'!$FE$528)+SUMIFS('ANNUAL SUMMARY'!$GN$634,FR187,'ANNUAL SUMMARY'!$V$9,FC165,'ANNUAL SUMMARY'!$FE$586)+SUMIFS('ANNUAL SUMMARY'!$GN$692,FR187,'ANNUAL SUMMARY'!$V$9,FC165,'ANNUAL SUMMARY'!$FE$644)</f>
        <v>0</v>
      </c>
      <c r="GM187" s="728"/>
      <c r="GN187" s="728"/>
      <c r="GO187" s="1263"/>
    </row>
    <row r="188" spans="1:197" ht="14.25" customHeight="1" x14ac:dyDescent="0.25">
      <c r="A188" s="154"/>
      <c r="B188" s="867" t="str">
        <f>'ANNUAL SUMMARY'!$C$33</f>
        <v>CROSS C.</v>
      </c>
      <c r="C188" s="868"/>
      <c r="D188" s="868"/>
      <c r="E188" s="868"/>
      <c r="F188" s="792">
        <f>SUMIF('ANNUAL SUMMARY'!$FE$622,K165,'ANNUAL SUMMARY'!$FA$649)+SUMIF('ANNUAL SUMMARY'!$DH$622,K165,'ANNUAL SUMMARY'!$DD$649)+SUMIF('ANNUAL SUMMARY'!$BI$622,K165,'ANNUAL SUMMARY'!$BE$649)+SUMIF('ANNUAL SUMMARY'!$L$622,K165,'ANNUAL SUMMARY'!$H$649)+SUMIF('ANNUAL SUMMARY'!$FE$566,K165,'ANNUAL SUMMARY'!$FA$593)+SUMIF('ANNUAL SUMMARY'!$DH$566,K165,'ANNUAL SUMMARY'!$DD$593)+SUMIF('ANNUAL SUMMARY'!$BI$566,K165,'ANNUAL SUMMARY'!$BE$593)+SUMIF('ANNUAL SUMMARY'!$L$566,K165,'ANNUAL SUMMARY'!$H$593)+SUMIF('ANNUAL SUMMARY'!$FE$510,K165,'ANNUAL SUMMARY'!$FA$537)+SUMIF('ANNUAL SUMMARY'!$DH$510,K165,'ANNUAL SUMMARY'!$DD$537)+SUMIF('ANNUAL SUMMARY'!$BI$510,K165,'ANNUAL SUMMARY'!$BE$537)+SUMIF('ANNUAL SUMMARY'!$L$510,K165,'ANNUAL SUMMARY'!$H$537)+SUMIF('ANNUAL SUMMARY'!$FE$454,K165,'ANNUAL SUMMARY'!$FA$481)+SUMIF('ANNUAL SUMMARY'!$DH$454,K165,'ANNUAL SUMMARY'!$DD$481)+SUMIF('ANNUAL SUMMARY'!$BI$454,K165,'ANNUAL SUMMARY'!$BE$481)+SUMIF('ANNUAL SUMMARY'!$L$454,K165,'ANNUAL SUMMARY'!$H$481)+SUMIF('ANNUAL SUMMARY'!$FE$398,K165,'ANNUAL SUMMARY'!$FA$425)+SUMIF('ANNUAL SUMMARY'!$DH$398,K165,'ANNUAL SUMMARY'!$DD$425)+SUMIF('ANNUAL SUMMARY'!$BI$398,K165,'ANNUAL SUMMARY'!$BE$425)+SUMIF('ANNUAL SUMMARY'!$L$398,K165,'ANNUAL SUMMARY'!$H$425)+SUMIF('ANNUAL SUMMARY'!$FE$342,K165,'ANNUAL SUMMARY'!$FA$369)+SUMIF('ANNUAL SUMMARY'!$DH$342,K165,'ANNUAL SUMMARY'!$DD$369)+SUMIF('ANNUAL SUMMARY'!$BI$342,K165,'ANNUAL SUMMARY'!$BE$369)+SUMIF('ANNUAL SUMMARY'!$L$342,K165,'ANNUAL SUMMARY'!$H$369)+SUMIF('ANNUAL SUMMARY'!$FE$286,K165,'ANNUAL SUMMARY'!$FA$313)+SUMIF('ANNUAL SUMMARY'!$DH$286,K165,'ANNUAL SUMMARY'!$DD$313)+SUMIF('ANNUAL SUMMARY'!$BI$286,K165,'ANNUAL SUMMARY'!$BE$313)+SUMIF('ANNUAL SUMMARY'!$L$286,K165,'ANNUAL SUMMARY'!$H$313)+SUMIF('ANNUAL SUMMARY'!$FE$230,K165,'ANNUAL SUMMARY'!$FA$257)+SUMIF('ANNUAL SUMMARY'!$DH$230,K165,'ANNUAL SUMMARY'!$DD$257)+SUMIF('ANNUAL SUMMARY'!$BI$230,K165,'ANNUAL SUMMARY'!$BE$257)+SUMIF('ANNUAL SUMMARY'!$L$230,K165,'ANNUAL SUMMARY'!$H$257)+SUMIF('ANNUAL SUMMARY'!$FE$174,K165,'ANNUAL SUMMARY'!$FA$201)+SUMIF('ANNUAL SUMMARY'!$DH$174,K165,'ANNUAL SUMMARY'!$DD$201)+SUMIF('ANNUAL SUMMARY'!$BI$174,K165,'ANNUAL SUMMARY'!$BE$201)+SUMIF('ANNUAL SUMMARY'!$L$174,K165,'ANNUAL SUMMARY'!$H$201)+SUMIF('ANNUAL SUMMARY'!$FE$118,K165,'ANNUAL SUMMARY'!$FA$145)+SUMIF('ANNUAL SUMMARY'!$DH$118,K165,'ANNUAL SUMMARY'!$DD$145)+SUMIF('ANNUAL SUMMARY'!$BI$118,K165,'ANNUAL SUMMARY'!$BE$145)+SUMIF('ANNUAL SUMMARY'!$L$118,K165,'ANNUAL SUMMARY'!$H$145)+SUMIF('ANNUAL SUMMARY'!$FE$62,K165,'ANNUAL SUMMARY'!$FA$89)+SUMIF('ANNUAL SUMMARY'!$DH$62,K165,'ANNUAL SUMMARY'!$DD$89)+SUMIF('ANNUAL SUMMARY'!$BI$62,K165,'ANNUAL SUMMARY'!$BE$89)+SUMIF('ANNUAL SUMMARY'!$L$62,K165,'ANNUAL SUMMARY'!$H$89)+SUMIF('ANNUAL SUMMARY'!$FE$6,K165,'ANNUAL SUMMARY'!$FA$33)+SUMIF('ANNUAL SUMMARY'!$DH$6,K165,'ANNUAL SUMMARY'!$DD$33)+SUMIF('ANNUAL SUMMARY'!$BI$6,K165,'ANNUAL SUMMARY'!$BE$33)+SUMIF('ANNUAL SUMMARY'!$L$6,K165,'ANNUAL SUMMARY'!$H$33)+SUMIF('PREVIOUS LOGS'!$K$6,K165,'PREVIOUS LOGS'!$F$29)+SUMIF('PREVIOUS LOGS'!$K$59,$K$6,'PREVIOUS LOGS'!$F$82)+SUMIF('PREVIOUS LOGS'!$K$112,K165,'PREVIOUS LOGS'!$F$135)+SUMIF('PREVIOUS LOGS'!$K$165,K165,'PREVIOUS LOGS'!$F$188)+SUMIF('PREVIOUS LOGS'!$K$218,K165,'PREVIOUS LOGS'!$F$241)+SUMIF('PREVIOUS LOGS'!$K$271,K165,'PREVIOUS LOGS'!$F$294)+SUMIF('PREVIOUS LOGS'!$K$324,K165,'PREVIOUS LOGS'!$F$347)+SUMIF('PREVIOUS LOGS'!$BH$6,K165,'PREVIOUS LOGS'!$BD$29)+SUMIF('PREVIOUS LOGS'!$BH$59,$K$6,'PREVIOUS LOGS'!$BD$82)+SUMIF('PREVIOUS LOGS'!$BH$112,K165,'PREVIOUS LOGS'!$BD$135)+SUMIF('PREVIOUS LOGS'!$BH$165,K165,'PREVIOUS LOGS'!$BD$188)+SUMIF('PREVIOUS LOGS'!$BH$218,K165,'PREVIOUS LOGS'!$BD$241)+SUMIF('PREVIOUS LOGS'!$BH$271,K165,'PREVIOUS LOGS'!$BD$294)+SUMIF('PREVIOUS LOGS'!$BH$324,K165,'PREVIOUS LOGS'!$BD$347)+SUMIF('PREVIOUS LOGS'!$DF$6,K165,'PREVIOUS LOGS'!$DB$29)+SUMIF('PREVIOUS LOGS'!$DF$59,$K$6,'PREVIOUS LOGS'!$DB$82)+SUMIF('PREVIOUS LOGS'!$DF$112,K165,'PREVIOUS LOGS'!$DB$135)+SUMIF('PREVIOUS LOGS'!$DF$165,K165,'PREVIOUS LOGS'!$DB$188)+SUMIF('PREVIOUS LOGS'!$DF$218,K165,'PREVIOUS LOGS'!$DB$241)+SUMIF('PREVIOUS LOGS'!$DF$271,K165,'PREVIOUS LOGS'!$DB$294)+SUMIF('PREVIOUS LOGS'!$DF$324,K165,'PREVIOUS LOGS'!$DB$347)+SUMIF('PREVIOUS LOGS'!$FC$6,K165,'PREVIOUS LOGS'!$EY$29)+SUMIF('PREVIOUS LOGS'!$FC$59,$K$6,'PREVIOUS LOGS'!$EY$82)+SUMIF('PREVIOUS LOGS'!$FC$112,K165,'PREVIOUS LOGS'!$EY$135)+SUMIF('PREVIOUS LOGS'!$FC$165,K165,'PREVIOUS LOGS'!$EY$188)+SUMIF('PREVIOUS LOGS'!$FC$218,K165,'PREVIOUS LOGS'!$EY$241)+SUMIF('PREVIOUS LOGS'!$FC$271,K165,'PREVIOUS LOGS'!$EY$294)+SUMIF('PREVIOUS LOGS'!$FC$324,K165,'PREVIOUS LOGS'!$EY$347)</f>
        <v>0</v>
      </c>
      <c r="G188" s="793"/>
      <c r="H188" s="793"/>
      <c r="I188" s="793"/>
      <c r="J188" s="793"/>
      <c r="K188" s="793"/>
      <c r="L188" s="794"/>
      <c r="M188" s="643"/>
      <c r="N188" s="786" t="s">
        <v>63</v>
      </c>
      <c r="O188" s="644"/>
      <c r="P188" s="644"/>
      <c r="Q188" s="644"/>
      <c r="R188" s="644"/>
      <c r="S188" s="644"/>
      <c r="T188" s="644"/>
      <c r="U188" s="644"/>
      <c r="V188" s="644"/>
      <c r="W188" s="644"/>
      <c r="X188" s="645"/>
      <c r="Y188" s="15"/>
      <c r="Z188" s="814"/>
      <c r="AA188" s="815"/>
      <c r="AB188" s="815"/>
      <c r="AC188" s="815"/>
      <c r="AD188" s="815"/>
      <c r="AE188" s="727"/>
      <c r="AF188" s="727"/>
      <c r="AG188" s="727"/>
      <c r="AH188" s="727"/>
      <c r="AI188" s="727"/>
      <c r="AJ188" s="727"/>
      <c r="AK188" s="727"/>
      <c r="AL188" s="727"/>
      <c r="AM188" s="727"/>
      <c r="AN188" s="727"/>
      <c r="AO188" s="727"/>
      <c r="AP188" s="727"/>
      <c r="AQ188" s="728"/>
      <c r="AR188" s="728"/>
      <c r="AS188" s="728"/>
      <c r="AT188" s="728"/>
      <c r="AU188" s="728"/>
      <c r="AV188" s="1260"/>
      <c r="AW188" s="1263"/>
      <c r="AX188" s="154"/>
      <c r="AY188" s="867" t="str">
        <f>'ANNUAL SUMMARY'!$C$33</f>
        <v>CROSS C.</v>
      </c>
      <c r="AZ188" s="868"/>
      <c r="BA188" s="868"/>
      <c r="BB188" s="868"/>
      <c r="BC188" s="792">
        <f>SUMIF('ANNUAL SUMMARY'!$FE$622,BH165,'ANNUAL SUMMARY'!$FA$649)+SUMIF('ANNUAL SUMMARY'!$DH$622,BH165,'ANNUAL SUMMARY'!$DD$649)+SUMIF('ANNUAL SUMMARY'!$BI$622,BH165,'ANNUAL SUMMARY'!$BE$649)+SUMIF('ANNUAL SUMMARY'!$L$622,BH165,'ANNUAL SUMMARY'!$H$649)+SUMIF('ANNUAL SUMMARY'!$FE$566,BH165,'ANNUAL SUMMARY'!$FA$593)+SUMIF('ANNUAL SUMMARY'!$DH$566,BH165,'ANNUAL SUMMARY'!$DD$593)+SUMIF('ANNUAL SUMMARY'!$BI$566,BH165,'ANNUAL SUMMARY'!$BE$593)+SUMIF('ANNUAL SUMMARY'!$L$566,BH165,'ANNUAL SUMMARY'!$H$593)+SUMIF('ANNUAL SUMMARY'!$FE$510,BH165,'ANNUAL SUMMARY'!$FA$537)+SUMIF('ANNUAL SUMMARY'!$DH$510,BH165,'ANNUAL SUMMARY'!$DD$537)+SUMIF('ANNUAL SUMMARY'!$BI$510,BH165,'ANNUAL SUMMARY'!$BE$537)+SUMIF('ANNUAL SUMMARY'!$L$510,BH165,'ANNUAL SUMMARY'!$H$537)+SUMIF('ANNUAL SUMMARY'!$FE$454,BH165,'ANNUAL SUMMARY'!$FA$481)+SUMIF('ANNUAL SUMMARY'!$DH$454,BH165,'ANNUAL SUMMARY'!$DD$481)+SUMIF('ANNUAL SUMMARY'!$BI$454,BH165,'ANNUAL SUMMARY'!$BE$481)+SUMIF('ANNUAL SUMMARY'!$L$454,BH165,'ANNUAL SUMMARY'!$H$481)+SUMIF('ANNUAL SUMMARY'!$FE$398,BH165,'ANNUAL SUMMARY'!$FA$425)+SUMIF('ANNUAL SUMMARY'!$DH$398,BH165,'ANNUAL SUMMARY'!$DD$425)+SUMIF('ANNUAL SUMMARY'!$BI$398,BH165,'ANNUAL SUMMARY'!$BE$425)+SUMIF('ANNUAL SUMMARY'!$L$398,BH165,'ANNUAL SUMMARY'!$H$425)+SUMIF('ANNUAL SUMMARY'!$FE$342,BH165,'ANNUAL SUMMARY'!$FA$369)+SUMIF('ANNUAL SUMMARY'!$DH$342,BH165,'ANNUAL SUMMARY'!$DD$369)+SUMIF('ANNUAL SUMMARY'!$BI$342,BH165,'ANNUAL SUMMARY'!$BE$369)+SUMIF('ANNUAL SUMMARY'!$L$342,BH165,'ANNUAL SUMMARY'!$H$369)+SUMIF('ANNUAL SUMMARY'!$FE$286,BH165,'ANNUAL SUMMARY'!$FA$313)+SUMIF('ANNUAL SUMMARY'!$DH$286,BH165,'ANNUAL SUMMARY'!$DD$313)+SUMIF('ANNUAL SUMMARY'!$BI$286,BH165,'ANNUAL SUMMARY'!$BE$313)+SUMIF('ANNUAL SUMMARY'!$L$286,BH165,'ANNUAL SUMMARY'!$H$313)+SUMIF('ANNUAL SUMMARY'!$FE$230,BH165,'ANNUAL SUMMARY'!$FA$257)+SUMIF('ANNUAL SUMMARY'!$DH$230,BH165,'ANNUAL SUMMARY'!$DD$257)+SUMIF('ANNUAL SUMMARY'!$BI$230,BH165,'ANNUAL SUMMARY'!$BE$257)+SUMIF('ANNUAL SUMMARY'!$L$230,BH165,'ANNUAL SUMMARY'!$H$257)+SUMIF('ANNUAL SUMMARY'!$FE$174,BH165,'ANNUAL SUMMARY'!$FA$201)+SUMIF('ANNUAL SUMMARY'!$DH$174,BH165,'ANNUAL SUMMARY'!$DD$201)+SUMIF('ANNUAL SUMMARY'!$BI$174,BH165,'ANNUAL SUMMARY'!$BE$201)+SUMIF('ANNUAL SUMMARY'!$L$174,BH165,'ANNUAL SUMMARY'!$H$201)+SUMIF('ANNUAL SUMMARY'!$FE$118,BH165,'ANNUAL SUMMARY'!$FA$145)+SUMIF('ANNUAL SUMMARY'!$DH$118,BH165,'ANNUAL SUMMARY'!$DD$145)+SUMIF('ANNUAL SUMMARY'!$BI$118,BH165,'ANNUAL SUMMARY'!$BE$145)+SUMIF('ANNUAL SUMMARY'!$L$118,BH165,'ANNUAL SUMMARY'!$H$145)+SUMIF('ANNUAL SUMMARY'!$FE$62,BH165,'ANNUAL SUMMARY'!$FA$89)+SUMIF('ANNUAL SUMMARY'!$DH$62,BH165,'ANNUAL SUMMARY'!$DD$89)+SUMIF('ANNUAL SUMMARY'!$BI$62,BH165,'ANNUAL SUMMARY'!$BE$89)+SUMIF('ANNUAL SUMMARY'!$L$62,BH165,'ANNUAL SUMMARY'!$H$89)+SUMIF('ANNUAL SUMMARY'!$FE$6,BH165,'ANNUAL SUMMARY'!$FA$33)+SUMIF('ANNUAL SUMMARY'!$DH$6,BH165,'ANNUAL SUMMARY'!$DD$33)+SUMIF('ANNUAL SUMMARY'!$BI$6,BH165,'ANNUAL SUMMARY'!$BE$33)+SUMIF('ANNUAL SUMMARY'!$L$6,BH165,'ANNUAL SUMMARY'!$H$33)+SUMIF('PREVIOUS LOGS'!$K$6,BH165,'PREVIOUS LOGS'!$F$29)+SUMIF('PREVIOUS LOGS'!$K$59,$K$6,'PREVIOUS LOGS'!$F$82)+SUMIF('PREVIOUS LOGS'!$K$112,BH165,'PREVIOUS LOGS'!$F$135)+SUMIF('PREVIOUS LOGS'!$K$165,BH165,'PREVIOUS LOGS'!$F$188)+SUMIF('PREVIOUS LOGS'!$K$218,BH165,'PREVIOUS LOGS'!$F$241)+SUMIF('PREVIOUS LOGS'!$K$271,BH165,'PREVIOUS LOGS'!$F$294)+SUMIF('PREVIOUS LOGS'!$K$324,BH165,'PREVIOUS LOGS'!$F$347)+SUMIF('PREVIOUS LOGS'!$BH$6,BH165,'PREVIOUS LOGS'!$BD$29)+SUMIF('PREVIOUS LOGS'!$BH$59,$K$6,'PREVIOUS LOGS'!$BD$82)+SUMIF('PREVIOUS LOGS'!$BH$112,BH165,'PREVIOUS LOGS'!$BD$135)+SUMIF('PREVIOUS LOGS'!$BH$165,BH165,'PREVIOUS LOGS'!$BD$188)+SUMIF('PREVIOUS LOGS'!$BH$218,BH165,'PREVIOUS LOGS'!$BD$241)+SUMIF('PREVIOUS LOGS'!$BH$271,BH165,'PREVIOUS LOGS'!$BD$294)+SUMIF('PREVIOUS LOGS'!$BH$324,BH165,'PREVIOUS LOGS'!$BD$347)+SUMIF('PREVIOUS LOGS'!$DF$6,BH165,'PREVIOUS LOGS'!$DB$29)+SUMIF('PREVIOUS LOGS'!$DF$59,$K$6,'PREVIOUS LOGS'!$DB$82)+SUMIF('PREVIOUS LOGS'!$DF$112,BH165,'PREVIOUS LOGS'!$DB$135)+SUMIF('PREVIOUS LOGS'!$DF$165,BH165,'PREVIOUS LOGS'!$DB$188)+SUMIF('PREVIOUS LOGS'!$DF$218,BH165,'PREVIOUS LOGS'!$DB$241)+SUMIF('PREVIOUS LOGS'!$DF$271,BH165,'PREVIOUS LOGS'!$DB$294)+SUMIF('PREVIOUS LOGS'!$DF$324,BH165,'PREVIOUS LOGS'!$DB$347)+SUMIF('PREVIOUS LOGS'!$FC$6,BH165,'PREVIOUS LOGS'!$EY$29)+SUMIF('PREVIOUS LOGS'!$FC$59,$K$6,'PREVIOUS LOGS'!$EY$82)+SUMIF('PREVIOUS LOGS'!$FC$112,BH165,'PREVIOUS LOGS'!$EY$135)+SUMIF('PREVIOUS LOGS'!$FC$165,BH165,'PREVIOUS LOGS'!$EY$188)+SUMIF('PREVIOUS LOGS'!$FC$218,BH165,'PREVIOUS LOGS'!$EY$241)+SUMIF('PREVIOUS LOGS'!$FC$271,BH165,'PREVIOUS LOGS'!$EY$294)+SUMIF('PREVIOUS LOGS'!$FC$324,BH165,'PREVIOUS LOGS'!$EY$347)</f>
        <v>0</v>
      </c>
      <c r="BD188" s="793"/>
      <c r="BE188" s="793"/>
      <c r="BF188" s="793"/>
      <c r="BG188" s="793"/>
      <c r="BH188" s="793"/>
      <c r="BI188" s="794"/>
      <c r="BJ188" s="643"/>
      <c r="BK188" s="786" t="s">
        <v>63</v>
      </c>
      <c r="BL188" s="644"/>
      <c r="BM188" s="644"/>
      <c r="BN188" s="644"/>
      <c r="BO188" s="644"/>
      <c r="BP188" s="644"/>
      <c r="BQ188" s="644"/>
      <c r="BR188" s="644"/>
      <c r="BS188" s="644"/>
      <c r="BT188" s="644"/>
      <c r="BU188" s="645"/>
      <c r="BV188" s="15"/>
      <c r="BW188" s="814"/>
      <c r="BX188" s="815"/>
      <c r="BY188" s="815"/>
      <c r="BZ188" s="815"/>
      <c r="CA188" s="815"/>
      <c r="CB188" s="727"/>
      <c r="CC188" s="727"/>
      <c r="CD188" s="727"/>
      <c r="CE188" s="727"/>
      <c r="CF188" s="727"/>
      <c r="CG188" s="727"/>
      <c r="CH188" s="727"/>
      <c r="CI188" s="727"/>
      <c r="CJ188" s="727"/>
      <c r="CK188" s="727"/>
      <c r="CL188" s="727"/>
      <c r="CM188" s="727"/>
      <c r="CN188" s="728"/>
      <c r="CO188" s="728"/>
      <c r="CP188" s="728"/>
      <c r="CQ188" s="728"/>
      <c r="CR188" s="728"/>
      <c r="CS188" s="728"/>
      <c r="CT188" s="1263"/>
      <c r="CU188" s="1250"/>
      <c r="CV188" s="154"/>
      <c r="CW188" s="867" t="str">
        <f>'ANNUAL SUMMARY'!$C$33</f>
        <v>CROSS C.</v>
      </c>
      <c r="CX188" s="868"/>
      <c r="CY188" s="868"/>
      <c r="CZ188" s="868"/>
      <c r="DA188" s="792">
        <f>SUMIF('ANNUAL SUMMARY'!$FE$622,DF165,'ANNUAL SUMMARY'!$FA$649)+SUMIF('ANNUAL SUMMARY'!$DH$622,DF165,'ANNUAL SUMMARY'!$DD$649)+SUMIF('ANNUAL SUMMARY'!$BI$622,DF165,'ANNUAL SUMMARY'!$BE$649)+SUMIF('ANNUAL SUMMARY'!$L$622,DF165,'ANNUAL SUMMARY'!$H$649)+SUMIF('ANNUAL SUMMARY'!$FE$566,DF165,'ANNUAL SUMMARY'!$FA$593)+SUMIF('ANNUAL SUMMARY'!$DH$566,DF165,'ANNUAL SUMMARY'!$DD$593)+SUMIF('ANNUAL SUMMARY'!$BI$566,DF165,'ANNUAL SUMMARY'!$BE$593)+SUMIF('ANNUAL SUMMARY'!$L$566,DF165,'ANNUAL SUMMARY'!$H$593)+SUMIF('ANNUAL SUMMARY'!$FE$510,DF165,'ANNUAL SUMMARY'!$FA$537)+SUMIF('ANNUAL SUMMARY'!$DH$510,DF165,'ANNUAL SUMMARY'!$DD$537)+SUMIF('ANNUAL SUMMARY'!$BI$510,DF165,'ANNUAL SUMMARY'!$BE$537)+SUMIF('ANNUAL SUMMARY'!$L$510,DF165,'ANNUAL SUMMARY'!$H$537)+SUMIF('ANNUAL SUMMARY'!$FE$454,DF165,'ANNUAL SUMMARY'!$FA$481)+SUMIF('ANNUAL SUMMARY'!$DH$454,DF165,'ANNUAL SUMMARY'!$DD$481)+SUMIF('ANNUAL SUMMARY'!$BI$454,DF165,'ANNUAL SUMMARY'!$BE$481)+SUMIF('ANNUAL SUMMARY'!$L$454,DF165,'ANNUAL SUMMARY'!$H$481)+SUMIF('ANNUAL SUMMARY'!$FE$398,DF165,'ANNUAL SUMMARY'!$FA$425)+SUMIF('ANNUAL SUMMARY'!$DH$398,DF165,'ANNUAL SUMMARY'!$DD$425)+SUMIF('ANNUAL SUMMARY'!$BI$398,DF165,'ANNUAL SUMMARY'!$BE$425)+SUMIF('ANNUAL SUMMARY'!$L$398,DF165,'ANNUAL SUMMARY'!$H$425)+SUMIF('ANNUAL SUMMARY'!$FE$342,DF165,'ANNUAL SUMMARY'!$FA$369)+SUMIF('ANNUAL SUMMARY'!$DH$342,DF165,'ANNUAL SUMMARY'!$DD$369)+SUMIF('ANNUAL SUMMARY'!$BI$342,DF165,'ANNUAL SUMMARY'!$BE$369)+SUMIF('ANNUAL SUMMARY'!$L$342,DF165,'ANNUAL SUMMARY'!$H$369)+SUMIF('ANNUAL SUMMARY'!$FE$286,DF165,'ANNUAL SUMMARY'!$FA$313)+SUMIF('ANNUAL SUMMARY'!$DH$286,DF165,'ANNUAL SUMMARY'!$DD$313)+SUMIF('ANNUAL SUMMARY'!$BI$286,DF165,'ANNUAL SUMMARY'!$BE$313)+SUMIF('ANNUAL SUMMARY'!$L$286,DF165,'ANNUAL SUMMARY'!$H$313)+SUMIF('ANNUAL SUMMARY'!$FE$230,DF165,'ANNUAL SUMMARY'!$FA$257)+SUMIF('ANNUAL SUMMARY'!$DH$230,DF165,'ANNUAL SUMMARY'!$DD$257)+SUMIF('ANNUAL SUMMARY'!$BI$230,DF165,'ANNUAL SUMMARY'!$BE$257)+SUMIF('ANNUAL SUMMARY'!$L$230,DF165,'ANNUAL SUMMARY'!$H$257)+SUMIF('ANNUAL SUMMARY'!$FE$174,DF165,'ANNUAL SUMMARY'!$FA$201)+SUMIF('ANNUAL SUMMARY'!$DH$174,DF165,'ANNUAL SUMMARY'!$DD$201)+SUMIF('ANNUAL SUMMARY'!$BI$174,DF165,'ANNUAL SUMMARY'!$BE$201)+SUMIF('ANNUAL SUMMARY'!$L$174,DF165,'ANNUAL SUMMARY'!$H$201)+SUMIF('ANNUAL SUMMARY'!$FE$118,DF165,'ANNUAL SUMMARY'!$FA$145)+SUMIF('ANNUAL SUMMARY'!$DH$118,DF165,'ANNUAL SUMMARY'!$DD$145)+SUMIF('ANNUAL SUMMARY'!$BI$118,DF165,'ANNUAL SUMMARY'!$BE$145)+SUMIF('ANNUAL SUMMARY'!$L$118,DF165,'ANNUAL SUMMARY'!$H$145)+SUMIF('ANNUAL SUMMARY'!$FE$62,DF165,'ANNUAL SUMMARY'!$FA$89)+SUMIF('ANNUAL SUMMARY'!$DH$62,DF165,'ANNUAL SUMMARY'!$DD$89)+SUMIF('ANNUAL SUMMARY'!$BI$62,DF165,'ANNUAL SUMMARY'!$BE$89)+SUMIF('ANNUAL SUMMARY'!$L$62,DF165,'ANNUAL SUMMARY'!$H$89)+SUMIF('ANNUAL SUMMARY'!$FE$6,DF165,'ANNUAL SUMMARY'!$FA$33)+SUMIF('ANNUAL SUMMARY'!$DH$6,DF165,'ANNUAL SUMMARY'!$DD$33)+SUMIF('ANNUAL SUMMARY'!$BI$6,DF165,'ANNUAL SUMMARY'!$BE$33)+SUMIF('ANNUAL SUMMARY'!$L$6,DF165,'ANNUAL SUMMARY'!$H$33)+SUMIF('PREVIOUS LOGS'!$K$6,DF165,'PREVIOUS LOGS'!$F$29)+SUMIF('PREVIOUS LOGS'!$K$59,$K$6,'PREVIOUS LOGS'!$F$82)+SUMIF('PREVIOUS LOGS'!$K$112,DF165,'PREVIOUS LOGS'!$F$135)+SUMIF('PREVIOUS LOGS'!$K$165,DF165,'PREVIOUS LOGS'!$F$188)+SUMIF('PREVIOUS LOGS'!$K$218,DF165,'PREVIOUS LOGS'!$F$241)+SUMIF('PREVIOUS LOGS'!$K$271,DF165,'PREVIOUS LOGS'!$F$294)+SUMIF('PREVIOUS LOGS'!$K$324,DF165,'PREVIOUS LOGS'!$F$347)+SUMIF('PREVIOUS LOGS'!$BH$6,DF165,'PREVIOUS LOGS'!$BD$29)+SUMIF('PREVIOUS LOGS'!$BH$59,$K$6,'PREVIOUS LOGS'!$BD$82)+SUMIF('PREVIOUS LOGS'!$BH$112,DF165,'PREVIOUS LOGS'!$BD$135)+SUMIF('PREVIOUS LOGS'!$BH$165,DF165,'PREVIOUS LOGS'!$BD$188)+SUMIF('PREVIOUS LOGS'!$BH$218,DF165,'PREVIOUS LOGS'!$BD$241)+SUMIF('PREVIOUS LOGS'!$BH$271,DF165,'PREVIOUS LOGS'!$BD$294)+SUMIF('PREVIOUS LOGS'!$BH$324,DF165,'PREVIOUS LOGS'!$BD$347)+SUMIF('PREVIOUS LOGS'!$DF$6,DF165,'PREVIOUS LOGS'!$DB$29)+SUMIF('PREVIOUS LOGS'!$DF$59,$K$6,'PREVIOUS LOGS'!$DB$82)+SUMIF('PREVIOUS LOGS'!$DF$112,DF165,'PREVIOUS LOGS'!$DB$135)+SUMIF('PREVIOUS LOGS'!$DF$165,DF165,'PREVIOUS LOGS'!$DB$188)+SUMIF('PREVIOUS LOGS'!$DF$218,DF165,'PREVIOUS LOGS'!$DB$241)+SUMIF('PREVIOUS LOGS'!$DF$271,DF165,'PREVIOUS LOGS'!$DB$294)+SUMIF('PREVIOUS LOGS'!$DF$324,DF165,'PREVIOUS LOGS'!$DB$347)+SUMIF('PREVIOUS LOGS'!$FC$6,DF165,'PREVIOUS LOGS'!$EY$29)+SUMIF('PREVIOUS LOGS'!$FC$59,$K$6,'PREVIOUS LOGS'!$EY$82)+SUMIF('PREVIOUS LOGS'!$FC$112,DF165,'PREVIOUS LOGS'!$EY$135)+SUMIF('PREVIOUS LOGS'!$FC$165,DF165,'PREVIOUS LOGS'!$EY$188)+SUMIF('PREVIOUS LOGS'!$FC$218,DF165,'PREVIOUS LOGS'!$EY$241)+SUMIF('PREVIOUS LOGS'!$FC$271,DF165,'PREVIOUS LOGS'!$EY$294)+SUMIF('PREVIOUS LOGS'!$FC$324,DF165,'PREVIOUS LOGS'!$EY$347)</f>
        <v>0</v>
      </c>
      <c r="DB188" s="793"/>
      <c r="DC188" s="793"/>
      <c r="DD188" s="793"/>
      <c r="DE188" s="793"/>
      <c r="DF188" s="793"/>
      <c r="DG188" s="794"/>
      <c r="DH188" s="643"/>
      <c r="DI188" s="786" t="s">
        <v>63</v>
      </c>
      <c r="DJ188" s="644"/>
      <c r="DK188" s="644"/>
      <c r="DL188" s="644"/>
      <c r="DM188" s="644"/>
      <c r="DN188" s="644"/>
      <c r="DO188" s="644"/>
      <c r="DP188" s="644"/>
      <c r="DQ188" s="644"/>
      <c r="DR188" s="644"/>
      <c r="DS188" s="645"/>
      <c r="DT188" s="15"/>
      <c r="DU188" s="814"/>
      <c r="DV188" s="815"/>
      <c r="DW188" s="815"/>
      <c r="DX188" s="815"/>
      <c r="DY188" s="815"/>
      <c r="DZ188" s="727"/>
      <c r="EA188" s="727"/>
      <c r="EB188" s="727"/>
      <c r="EC188" s="727"/>
      <c r="ED188" s="727"/>
      <c r="EE188" s="727"/>
      <c r="EF188" s="727"/>
      <c r="EG188" s="727"/>
      <c r="EH188" s="727"/>
      <c r="EI188" s="727"/>
      <c r="EJ188" s="727"/>
      <c r="EK188" s="727"/>
      <c r="EL188" s="728"/>
      <c r="EM188" s="728"/>
      <c r="EN188" s="728"/>
      <c r="EO188" s="728"/>
      <c r="EP188" s="728"/>
      <c r="EQ188" s="1260"/>
      <c r="ER188" s="1263"/>
      <c r="ES188" s="154"/>
      <c r="ET188" s="867" t="str">
        <f>'ANNUAL SUMMARY'!$C$33</f>
        <v>CROSS C.</v>
      </c>
      <c r="EU188" s="868"/>
      <c r="EV188" s="868"/>
      <c r="EW188" s="868"/>
      <c r="EX188" s="792">
        <f>SUMIF('ANNUAL SUMMARY'!$FE$622,FC165,'ANNUAL SUMMARY'!$FA$649)+SUMIF('ANNUAL SUMMARY'!$DH$622,FC165,'ANNUAL SUMMARY'!$DD$649)+SUMIF('ANNUAL SUMMARY'!$BI$622,FC165,'ANNUAL SUMMARY'!$BE$649)+SUMIF('ANNUAL SUMMARY'!$L$622,FC165,'ANNUAL SUMMARY'!$H$649)+SUMIF('ANNUAL SUMMARY'!$FE$566,FC165,'ANNUAL SUMMARY'!$FA$593)+SUMIF('ANNUAL SUMMARY'!$DH$566,FC165,'ANNUAL SUMMARY'!$DD$593)+SUMIF('ANNUAL SUMMARY'!$BI$566,FC165,'ANNUAL SUMMARY'!$BE$593)+SUMIF('ANNUAL SUMMARY'!$L$566,FC165,'ANNUAL SUMMARY'!$H$593)+SUMIF('ANNUAL SUMMARY'!$FE$510,FC165,'ANNUAL SUMMARY'!$FA$537)+SUMIF('ANNUAL SUMMARY'!$DH$510,FC165,'ANNUAL SUMMARY'!$DD$537)+SUMIF('ANNUAL SUMMARY'!$BI$510,FC165,'ANNUAL SUMMARY'!$BE$537)+SUMIF('ANNUAL SUMMARY'!$L$510,FC165,'ANNUAL SUMMARY'!$H$537)+SUMIF('ANNUAL SUMMARY'!$FE$454,FC165,'ANNUAL SUMMARY'!$FA$481)+SUMIF('ANNUAL SUMMARY'!$DH$454,FC165,'ANNUAL SUMMARY'!$DD$481)+SUMIF('ANNUAL SUMMARY'!$BI$454,FC165,'ANNUAL SUMMARY'!$BE$481)+SUMIF('ANNUAL SUMMARY'!$L$454,FC165,'ANNUAL SUMMARY'!$H$481)+SUMIF('ANNUAL SUMMARY'!$FE$398,FC165,'ANNUAL SUMMARY'!$FA$425)+SUMIF('ANNUAL SUMMARY'!$DH$398,FC165,'ANNUAL SUMMARY'!$DD$425)+SUMIF('ANNUAL SUMMARY'!$BI$398,FC165,'ANNUAL SUMMARY'!$BE$425)+SUMIF('ANNUAL SUMMARY'!$L$398,FC165,'ANNUAL SUMMARY'!$H$425)+SUMIF('ANNUAL SUMMARY'!$FE$342,FC165,'ANNUAL SUMMARY'!$FA$369)+SUMIF('ANNUAL SUMMARY'!$DH$342,FC165,'ANNUAL SUMMARY'!$DD$369)+SUMIF('ANNUAL SUMMARY'!$BI$342,FC165,'ANNUAL SUMMARY'!$BE$369)+SUMIF('ANNUAL SUMMARY'!$L$342,FC165,'ANNUAL SUMMARY'!$H$369)+SUMIF('ANNUAL SUMMARY'!$FE$286,FC165,'ANNUAL SUMMARY'!$FA$313)+SUMIF('ANNUAL SUMMARY'!$DH$286,FC165,'ANNUAL SUMMARY'!$DD$313)+SUMIF('ANNUAL SUMMARY'!$BI$286,FC165,'ANNUAL SUMMARY'!$BE$313)+SUMIF('ANNUAL SUMMARY'!$L$286,FC165,'ANNUAL SUMMARY'!$H$313)+SUMIF('ANNUAL SUMMARY'!$FE$230,FC165,'ANNUAL SUMMARY'!$FA$257)+SUMIF('ANNUAL SUMMARY'!$DH$230,FC165,'ANNUAL SUMMARY'!$DD$257)+SUMIF('ANNUAL SUMMARY'!$BI$230,FC165,'ANNUAL SUMMARY'!$BE$257)+SUMIF('ANNUAL SUMMARY'!$L$230,FC165,'ANNUAL SUMMARY'!$H$257)+SUMIF('ANNUAL SUMMARY'!$FE$174,FC165,'ANNUAL SUMMARY'!$FA$201)+SUMIF('ANNUAL SUMMARY'!$DH$174,FC165,'ANNUAL SUMMARY'!$DD$201)+SUMIF('ANNUAL SUMMARY'!$BI$174,FC165,'ANNUAL SUMMARY'!$BE$201)+SUMIF('ANNUAL SUMMARY'!$L$174,FC165,'ANNUAL SUMMARY'!$H$201)+SUMIF('ANNUAL SUMMARY'!$FE$118,FC165,'ANNUAL SUMMARY'!$FA$145)+SUMIF('ANNUAL SUMMARY'!$DH$118,FC165,'ANNUAL SUMMARY'!$DD$145)+SUMIF('ANNUAL SUMMARY'!$BI$118,FC165,'ANNUAL SUMMARY'!$BE$145)+SUMIF('ANNUAL SUMMARY'!$L$118,FC165,'ANNUAL SUMMARY'!$H$145)+SUMIF('ANNUAL SUMMARY'!$FE$62,FC165,'ANNUAL SUMMARY'!$FA$89)+SUMIF('ANNUAL SUMMARY'!$DH$62,FC165,'ANNUAL SUMMARY'!$DD$89)+SUMIF('ANNUAL SUMMARY'!$BI$62,FC165,'ANNUAL SUMMARY'!$BE$89)+SUMIF('ANNUAL SUMMARY'!$L$62,FC165,'ANNUAL SUMMARY'!$H$89)+SUMIF('ANNUAL SUMMARY'!$FE$6,FC165,'ANNUAL SUMMARY'!$FA$33)+SUMIF('ANNUAL SUMMARY'!$DH$6,FC165,'ANNUAL SUMMARY'!$DD$33)+SUMIF('ANNUAL SUMMARY'!$BI$6,FC165,'ANNUAL SUMMARY'!$BE$33)+SUMIF('ANNUAL SUMMARY'!$L$6,FC165,'ANNUAL SUMMARY'!$H$33)+SUMIF('PREVIOUS LOGS'!$K$6,FC165,'PREVIOUS LOGS'!$F$29)+SUMIF('PREVIOUS LOGS'!$K$59,$K$6,'PREVIOUS LOGS'!$F$82)+SUMIF('PREVIOUS LOGS'!$K$112,FC165,'PREVIOUS LOGS'!$F$135)+SUMIF('PREVIOUS LOGS'!$K$165,FC165,'PREVIOUS LOGS'!$F$188)+SUMIF('PREVIOUS LOGS'!$K$218,FC165,'PREVIOUS LOGS'!$F$241)+SUMIF('PREVIOUS LOGS'!$K$271,FC165,'PREVIOUS LOGS'!$F$294)+SUMIF('PREVIOUS LOGS'!$K$324,FC165,'PREVIOUS LOGS'!$F$347)+SUMIF('PREVIOUS LOGS'!$BH$6,FC165,'PREVIOUS LOGS'!$BD$29)+SUMIF('PREVIOUS LOGS'!$BH$59,$K$6,'PREVIOUS LOGS'!$BD$82)+SUMIF('PREVIOUS LOGS'!$BH$112,FC165,'PREVIOUS LOGS'!$BD$135)+SUMIF('PREVIOUS LOGS'!$BH$165,FC165,'PREVIOUS LOGS'!$BD$188)+SUMIF('PREVIOUS LOGS'!$BH$218,FC165,'PREVIOUS LOGS'!$BD$241)+SUMIF('PREVIOUS LOGS'!$BH$271,FC165,'PREVIOUS LOGS'!$BD$294)+SUMIF('PREVIOUS LOGS'!$BH$324,FC165,'PREVIOUS LOGS'!$BD$347)+SUMIF('PREVIOUS LOGS'!$DF$6,FC165,'PREVIOUS LOGS'!$DB$29)+SUMIF('PREVIOUS LOGS'!$DF$59,$K$6,'PREVIOUS LOGS'!$DB$82)+SUMIF('PREVIOUS LOGS'!$DF$112,FC165,'PREVIOUS LOGS'!$DB$135)+SUMIF('PREVIOUS LOGS'!$DF$165,FC165,'PREVIOUS LOGS'!$DB$188)+SUMIF('PREVIOUS LOGS'!$DF$218,FC165,'PREVIOUS LOGS'!$DB$241)+SUMIF('PREVIOUS LOGS'!$DF$271,FC165,'PREVIOUS LOGS'!$DB$294)+SUMIF('PREVIOUS LOGS'!$DF$324,FC165,'PREVIOUS LOGS'!$DB$347)+SUMIF('PREVIOUS LOGS'!$FC$6,FC165,'PREVIOUS LOGS'!$EY$29)+SUMIF('PREVIOUS LOGS'!$FC$59,$K$6,'PREVIOUS LOGS'!$EY$82)+SUMIF('PREVIOUS LOGS'!$FC$112,FC165,'PREVIOUS LOGS'!$EY$135)+SUMIF('PREVIOUS LOGS'!$FC$165,FC165,'PREVIOUS LOGS'!$EY$188)+SUMIF('PREVIOUS LOGS'!$FC$218,FC165,'PREVIOUS LOGS'!$EY$241)+SUMIF('PREVIOUS LOGS'!$FC$271,FC165,'PREVIOUS LOGS'!$EY$294)+SUMIF('PREVIOUS LOGS'!$FC$324,FC165,'PREVIOUS LOGS'!$EY$347)</f>
        <v>0</v>
      </c>
      <c r="EY188" s="793"/>
      <c r="EZ188" s="793"/>
      <c r="FA188" s="793"/>
      <c r="FB188" s="793"/>
      <c r="FC188" s="793"/>
      <c r="FD188" s="794"/>
      <c r="FE188" s="643"/>
      <c r="FF188" s="786" t="s">
        <v>63</v>
      </c>
      <c r="FG188" s="644"/>
      <c r="FH188" s="644"/>
      <c r="FI188" s="644"/>
      <c r="FJ188" s="644"/>
      <c r="FK188" s="644"/>
      <c r="FL188" s="644"/>
      <c r="FM188" s="644"/>
      <c r="FN188" s="644"/>
      <c r="FO188" s="644"/>
      <c r="FP188" s="645"/>
      <c r="FQ188" s="15"/>
      <c r="FR188" s="814"/>
      <c r="FS188" s="815"/>
      <c r="FT188" s="815"/>
      <c r="FU188" s="815"/>
      <c r="FV188" s="815"/>
      <c r="FW188" s="727"/>
      <c r="FX188" s="727"/>
      <c r="FY188" s="727"/>
      <c r="FZ188" s="727"/>
      <c r="GA188" s="727"/>
      <c r="GB188" s="727"/>
      <c r="GC188" s="727"/>
      <c r="GD188" s="727"/>
      <c r="GE188" s="727"/>
      <c r="GF188" s="727"/>
      <c r="GG188" s="727"/>
      <c r="GH188" s="727"/>
      <c r="GI188" s="728"/>
      <c r="GJ188" s="728"/>
      <c r="GK188" s="728"/>
      <c r="GL188" s="728"/>
      <c r="GM188" s="728"/>
      <c r="GN188" s="728"/>
      <c r="GO188" s="1263"/>
    </row>
    <row r="189" spans="1:197" ht="6" customHeight="1" x14ac:dyDescent="0.25">
      <c r="A189" s="154"/>
      <c r="B189" s="869"/>
      <c r="C189" s="870"/>
      <c r="D189" s="870"/>
      <c r="E189" s="870"/>
      <c r="F189" s="795"/>
      <c r="G189" s="796"/>
      <c r="H189" s="796"/>
      <c r="I189" s="796"/>
      <c r="J189" s="796"/>
      <c r="K189" s="796"/>
      <c r="L189" s="797"/>
      <c r="M189" s="643"/>
      <c r="N189" s="787"/>
      <c r="O189" s="646"/>
      <c r="P189" s="646"/>
      <c r="Q189" s="646"/>
      <c r="R189" s="646"/>
      <c r="S189" s="646"/>
      <c r="T189" s="646"/>
      <c r="U189" s="646"/>
      <c r="V189" s="646"/>
      <c r="W189" s="646"/>
      <c r="X189" s="647"/>
      <c r="Y189" s="15"/>
      <c r="Z189" s="808" t="str">
        <f>IF('FRONT PAGE'!$A$1="www.fly-logics.com","Total Años",0)</f>
        <v>Total Años</v>
      </c>
      <c r="AA189" s="809"/>
      <c r="AB189" s="809"/>
      <c r="AC189" s="809"/>
      <c r="AD189" s="809"/>
      <c r="AE189" s="713">
        <f>SUM(AE169:AH188)</f>
        <v>0</v>
      </c>
      <c r="AF189" s="714"/>
      <c r="AG189" s="714"/>
      <c r="AH189" s="715"/>
      <c r="AI189" s="713">
        <f>SUM(AI169:AL188)</f>
        <v>0</v>
      </c>
      <c r="AJ189" s="714"/>
      <c r="AK189" s="714"/>
      <c r="AL189" s="715"/>
      <c r="AM189" s="713">
        <f>SUM(AM169:AP188)</f>
        <v>0</v>
      </c>
      <c r="AN189" s="714"/>
      <c r="AO189" s="714"/>
      <c r="AP189" s="715"/>
      <c r="AQ189" s="716">
        <f>SUM(AQ169:AS188)</f>
        <v>0</v>
      </c>
      <c r="AR189" s="717"/>
      <c r="AS189" s="717"/>
      <c r="AT189" s="716">
        <f>SUM(AT169:AV188)</f>
        <v>0</v>
      </c>
      <c r="AU189" s="717"/>
      <c r="AV189" s="717"/>
      <c r="AW189" s="1263"/>
      <c r="AX189" s="154"/>
      <c r="AY189" s="869"/>
      <c r="AZ189" s="870"/>
      <c r="BA189" s="870"/>
      <c r="BB189" s="870"/>
      <c r="BC189" s="795"/>
      <c r="BD189" s="796"/>
      <c r="BE189" s="796"/>
      <c r="BF189" s="796"/>
      <c r="BG189" s="796"/>
      <c r="BH189" s="796"/>
      <c r="BI189" s="797"/>
      <c r="BJ189" s="643"/>
      <c r="BK189" s="787"/>
      <c r="BL189" s="646"/>
      <c r="BM189" s="646"/>
      <c r="BN189" s="646"/>
      <c r="BO189" s="646"/>
      <c r="BP189" s="646"/>
      <c r="BQ189" s="646"/>
      <c r="BR189" s="646"/>
      <c r="BS189" s="646"/>
      <c r="BT189" s="646"/>
      <c r="BU189" s="647"/>
      <c r="BV189" s="15"/>
      <c r="BW189" s="808" t="str">
        <f>IF('FRONT PAGE'!$A$1="www.fly-logics.com","Total Años",0)</f>
        <v>Total Años</v>
      </c>
      <c r="BX189" s="809"/>
      <c r="BY189" s="809"/>
      <c r="BZ189" s="809"/>
      <c r="CA189" s="809"/>
      <c r="CB189" s="713">
        <f>SUM(CB169:CE188)</f>
        <v>0</v>
      </c>
      <c r="CC189" s="714"/>
      <c r="CD189" s="714"/>
      <c r="CE189" s="715"/>
      <c r="CF189" s="713">
        <f>SUM(CF169:CI188)</f>
        <v>0</v>
      </c>
      <c r="CG189" s="714"/>
      <c r="CH189" s="714"/>
      <c r="CI189" s="715"/>
      <c r="CJ189" s="713">
        <f>SUM(CJ169:CM188)</f>
        <v>0</v>
      </c>
      <c r="CK189" s="714"/>
      <c r="CL189" s="714"/>
      <c r="CM189" s="715"/>
      <c r="CN189" s="716">
        <f>SUM(CN169:CP188)</f>
        <v>0</v>
      </c>
      <c r="CO189" s="717"/>
      <c r="CP189" s="717"/>
      <c r="CQ189" s="716">
        <f>SUM(CQ169:CS188)</f>
        <v>0</v>
      </c>
      <c r="CR189" s="717"/>
      <c r="CS189" s="904"/>
      <c r="CT189" s="1263"/>
      <c r="CU189" s="1250"/>
      <c r="CV189" s="154"/>
      <c r="CW189" s="869"/>
      <c r="CX189" s="870"/>
      <c r="CY189" s="870"/>
      <c r="CZ189" s="870"/>
      <c r="DA189" s="795"/>
      <c r="DB189" s="796"/>
      <c r="DC189" s="796"/>
      <c r="DD189" s="796"/>
      <c r="DE189" s="796"/>
      <c r="DF189" s="796"/>
      <c r="DG189" s="797"/>
      <c r="DH189" s="643"/>
      <c r="DI189" s="787"/>
      <c r="DJ189" s="646"/>
      <c r="DK189" s="646"/>
      <c r="DL189" s="646"/>
      <c r="DM189" s="646"/>
      <c r="DN189" s="646"/>
      <c r="DO189" s="646"/>
      <c r="DP189" s="646"/>
      <c r="DQ189" s="646"/>
      <c r="DR189" s="646"/>
      <c r="DS189" s="647"/>
      <c r="DT189" s="15"/>
      <c r="DU189" s="808" t="str">
        <f>IF('FRONT PAGE'!$A$1="www.fly-logics.com","Total Años",0)</f>
        <v>Total Años</v>
      </c>
      <c r="DV189" s="809"/>
      <c r="DW189" s="809"/>
      <c r="DX189" s="809"/>
      <c r="DY189" s="809"/>
      <c r="DZ189" s="713">
        <f>SUM(DZ169:EC188)</f>
        <v>0</v>
      </c>
      <c r="EA189" s="714"/>
      <c r="EB189" s="714"/>
      <c r="EC189" s="715"/>
      <c r="ED189" s="713">
        <f>SUM(ED169:EG188)</f>
        <v>0</v>
      </c>
      <c r="EE189" s="714"/>
      <c r="EF189" s="714"/>
      <c r="EG189" s="715"/>
      <c r="EH189" s="713">
        <f>SUM(EH169:EK188)</f>
        <v>0</v>
      </c>
      <c r="EI189" s="714"/>
      <c r="EJ189" s="714"/>
      <c r="EK189" s="715"/>
      <c r="EL189" s="716">
        <f>SUM(EL169:EN188)</f>
        <v>0</v>
      </c>
      <c r="EM189" s="717"/>
      <c r="EN189" s="717"/>
      <c r="EO189" s="716">
        <f>SUM(EO169:EQ188)</f>
        <v>0</v>
      </c>
      <c r="EP189" s="717"/>
      <c r="EQ189" s="717"/>
      <c r="ER189" s="1263"/>
      <c r="ES189" s="154"/>
      <c r="ET189" s="869"/>
      <c r="EU189" s="870"/>
      <c r="EV189" s="870"/>
      <c r="EW189" s="870"/>
      <c r="EX189" s="795"/>
      <c r="EY189" s="796"/>
      <c r="EZ189" s="796"/>
      <c r="FA189" s="796"/>
      <c r="FB189" s="796"/>
      <c r="FC189" s="796"/>
      <c r="FD189" s="797"/>
      <c r="FE189" s="643"/>
      <c r="FF189" s="787"/>
      <c r="FG189" s="646"/>
      <c r="FH189" s="646"/>
      <c r="FI189" s="646"/>
      <c r="FJ189" s="646"/>
      <c r="FK189" s="646"/>
      <c r="FL189" s="646"/>
      <c r="FM189" s="646"/>
      <c r="FN189" s="646"/>
      <c r="FO189" s="646"/>
      <c r="FP189" s="647"/>
      <c r="FQ189" s="15"/>
      <c r="FR189" s="808" t="str">
        <f>IF('FRONT PAGE'!$A$1="www.fly-logics.com","Total Años",0)</f>
        <v>Total Años</v>
      </c>
      <c r="FS189" s="809"/>
      <c r="FT189" s="809"/>
      <c r="FU189" s="809"/>
      <c r="FV189" s="809"/>
      <c r="FW189" s="713">
        <f>SUM(FW169:FZ188)</f>
        <v>0</v>
      </c>
      <c r="FX189" s="714"/>
      <c r="FY189" s="714"/>
      <c r="FZ189" s="715"/>
      <c r="GA189" s="713">
        <f>SUM(GA169:GD188)</f>
        <v>0</v>
      </c>
      <c r="GB189" s="714"/>
      <c r="GC189" s="714"/>
      <c r="GD189" s="715"/>
      <c r="GE189" s="713">
        <f>SUM(GE169:GH188)</f>
        <v>0</v>
      </c>
      <c r="GF189" s="714"/>
      <c r="GG189" s="714"/>
      <c r="GH189" s="715"/>
      <c r="GI189" s="716">
        <f>SUM(GI169:GK188)</f>
        <v>0</v>
      </c>
      <c r="GJ189" s="717"/>
      <c r="GK189" s="717"/>
      <c r="GL189" s="716">
        <f>SUM(GL169:GN188)</f>
        <v>0</v>
      </c>
      <c r="GM189" s="717"/>
      <c r="GN189" s="904"/>
      <c r="GO189" s="1263"/>
    </row>
    <row r="190" spans="1:197" ht="2.25" customHeight="1" x14ac:dyDescent="0.25">
      <c r="A190" s="154"/>
      <c r="B190" s="624"/>
      <c r="C190" s="624"/>
      <c r="D190" s="624"/>
      <c r="E190" s="624"/>
      <c r="F190" s="624"/>
      <c r="G190" s="624"/>
      <c r="H190" s="624"/>
      <c r="I190" s="624"/>
      <c r="J190" s="624"/>
      <c r="K190" s="624"/>
      <c r="L190" s="624"/>
      <c r="M190" s="643"/>
      <c r="N190" s="787"/>
      <c r="O190" s="646"/>
      <c r="P190" s="646"/>
      <c r="Q190" s="646"/>
      <c r="R190" s="646"/>
      <c r="S190" s="646"/>
      <c r="T190" s="646"/>
      <c r="U190" s="646"/>
      <c r="V190" s="646"/>
      <c r="W190" s="646"/>
      <c r="X190" s="647"/>
      <c r="Y190" s="15"/>
      <c r="Z190" s="810"/>
      <c r="AA190" s="811"/>
      <c r="AB190" s="811"/>
      <c r="AC190" s="811"/>
      <c r="AD190" s="811"/>
      <c r="AE190" s="713"/>
      <c r="AF190" s="714"/>
      <c r="AG190" s="714"/>
      <c r="AH190" s="715"/>
      <c r="AI190" s="713"/>
      <c r="AJ190" s="714"/>
      <c r="AK190" s="714"/>
      <c r="AL190" s="715"/>
      <c r="AM190" s="713"/>
      <c r="AN190" s="714"/>
      <c r="AO190" s="714"/>
      <c r="AP190" s="715"/>
      <c r="AQ190" s="716"/>
      <c r="AR190" s="717"/>
      <c r="AS190" s="717"/>
      <c r="AT190" s="716"/>
      <c r="AU190" s="717"/>
      <c r="AV190" s="717"/>
      <c r="AW190" s="1263"/>
      <c r="AX190" s="154"/>
      <c r="AY190" s="624"/>
      <c r="AZ190" s="624"/>
      <c r="BA190" s="624"/>
      <c r="BB190" s="624"/>
      <c r="BC190" s="624"/>
      <c r="BD190" s="624"/>
      <c r="BE190" s="624"/>
      <c r="BF190" s="624"/>
      <c r="BG190" s="624"/>
      <c r="BH190" s="624"/>
      <c r="BI190" s="624"/>
      <c r="BJ190" s="643"/>
      <c r="BK190" s="787"/>
      <c r="BL190" s="646"/>
      <c r="BM190" s="646"/>
      <c r="BN190" s="646"/>
      <c r="BO190" s="646"/>
      <c r="BP190" s="646"/>
      <c r="BQ190" s="646"/>
      <c r="BR190" s="646"/>
      <c r="BS190" s="646"/>
      <c r="BT190" s="646"/>
      <c r="BU190" s="647"/>
      <c r="BV190" s="15"/>
      <c r="BW190" s="810"/>
      <c r="BX190" s="811"/>
      <c r="BY190" s="811"/>
      <c r="BZ190" s="811"/>
      <c r="CA190" s="811"/>
      <c r="CB190" s="713"/>
      <c r="CC190" s="714"/>
      <c r="CD190" s="714"/>
      <c r="CE190" s="715"/>
      <c r="CF190" s="713"/>
      <c r="CG190" s="714"/>
      <c r="CH190" s="714"/>
      <c r="CI190" s="715"/>
      <c r="CJ190" s="713"/>
      <c r="CK190" s="714"/>
      <c r="CL190" s="714"/>
      <c r="CM190" s="715"/>
      <c r="CN190" s="716"/>
      <c r="CO190" s="717"/>
      <c r="CP190" s="717"/>
      <c r="CQ190" s="716"/>
      <c r="CR190" s="717"/>
      <c r="CS190" s="904"/>
      <c r="CT190" s="1263"/>
      <c r="CU190" s="1250"/>
      <c r="CV190" s="154"/>
      <c r="CW190" s="624"/>
      <c r="CX190" s="624"/>
      <c r="CY190" s="624"/>
      <c r="CZ190" s="624"/>
      <c r="DA190" s="624"/>
      <c r="DB190" s="624"/>
      <c r="DC190" s="624"/>
      <c r="DD190" s="624"/>
      <c r="DE190" s="624"/>
      <c r="DF190" s="624"/>
      <c r="DG190" s="624"/>
      <c r="DH190" s="643"/>
      <c r="DI190" s="787"/>
      <c r="DJ190" s="646"/>
      <c r="DK190" s="646"/>
      <c r="DL190" s="646"/>
      <c r="DM190" s="646"/>
      <c r="DN190" s="646"/>
      <c r="DO190" s="646"/>
      <c r="DP190" s="646"/>
      <c r="DQ190" s="646"/>
      <c r="DR190" s="646"/>
      <c r="DS190" s="647"/>
      <c r="DT190" s="15"/>
      <c r="DU190" s="810"/>
      <c r="DV190" s="811"/>
      <c r="DW190" s="811"/>
      <c r="DX190" s="811"/>
      <c r="DY190" s="811"/>
      <c r="DZ190" s="713"/>
      <c r="EA190" s="714"/>
      <c r="EB190" s="714"/>
      <c r="EC190" s="715"/>
      <c r="ED190" s="713"/>
      <c r="EE190" s="714"/>
      <c r="EF190" s="714"/>
      <c r="EG190" s="715"/>
      <c r="EH190" s="713"/>
      <c r="EI190" s="714"/>
      <c r="EJ190" s="714"/>
      <c r="EK190" s="715"/>
      <c r="EL190" s="716"/>
      <c r="EM190" s="717"/>
      <c r="EN190" s="717"/>
      <c r="EO190" s="716"/>
      <c r="EP190" s="717"/>
      <c r="EQ190" s="717"/>
      <c r="ER190" s="1263"/>
      <c r="ES190" s="154"/>
      <c r="ET190" s="624"/>
      <c r="EU190" s="624"/>
      <c r="EV190" s="624"/>
      <c r="EW190" s="624"/>
      <c r="EX190" s="624"/>
      <c r="EY190" s="624"/>
      <c r="EZ190" s="624"/>
      <c r="FA190" s="624"/>
      <c r="FB190" s="624"/>
      <c r="FC190" s="624"/>
      <c r="FD190" s="624"/>
      <c r="FE190" s="643"/>
      <c r="FF190" s="787"/>
      <c r="FG190" s="646"/>
      <c r="FH190" s="646"/>
      <c r="FI190" s="646"/>
      <c r="FJ190" s="646"/>
      <c r="FK190" s="646"/>
      <c r="FL190" s="646"/>
      <c r="FM190" s="646"/>
      <c r="FN190" s="646"/>
      <c r="FO190" s="646"/>
      <c r="FP190" s="647"/>
      <c r="FQ190" s="15"/>
      <c r="FR190" s="810"/>
      <c r="FS190" s="811"/>
      <c r="FT190" s="811"/>
      <c r="FU190" s="811"/>
      <c r="FV190" s="811"/>
      <c r="FW190" s="713"/>
      <c r="FX190" s="714"/>
      <c r="FY190" s="714"/>
      <c r="FZ190" s="715"/>
      <c r="GA190" s="713"/>
      <c r="GB190" s="714"/>
      <c r="GC190" s="714"/>
      <c r="GD190" s="715"/>
      <c r="GE190" s="713"/>
      <c r="GF190" s="714"/>
      <c r="GG190" s="714"/>
      <c r="GH190" s="715"/>
      <c r="GI190" s="716"/>
      <c r="GJ190" s="717"/>
      <c r="GK190" s="717"/>
      <c r="GL190" s="716"/>
      <c r="GM190" s="717"/>
      <c r="GN190" s="904"/>
      <c r="GO190" s="1263"/>
    </row>
    <row r="191" spans="1:197" ht="8.25" customHeight="1" x14ac:dyDescent="0.25">
      <c r="A191" s="154"/>
      <c r="B191" s="166" t="str">
        <f>LOGBOOK!$J$3</f>
        <v>SINGLE-ENGINE</v>
      </c>
      <c r="C191" s="167" t="str">
        <f>LOGBOOK!$K$3</f>
        <v>MULTI-ENGINE</v>
      </c>
      <c r="D191" s="167" t="str">
        <f>LOGBOOK!$L$3</f>
        <v>TURBO PROP</v>
      </c>
      <c r="E191" s="167" t="str">
        <f>LOGBOOK!$M$3</f>
        <v>TURBO JET</v>
      </c>
      <c r="F191" s="167" t="str">
        <f>LOGBOOK!$N$3</f>
        <v>LSA</v>
      </c>
      <c r="G191" s="167" t="str">
        <f>LOGBOOK!$O$2</f>
        <v>HELICOPTER</v>
      </c>
      <c r="H191" s="167" t="str">
        <f>LOGBOOK!$P$2</f>
        <v>GLIDER</v>
      </c>
      <c r="I191" s="167" t="str">
        <f>LOGBOOK!$Q$2</f>
        <v>OTHERS</v>
      </c>
      <c r="J191" s="168"/>
      <c r="K191" s="169"/>
      <c r="L191" s="170" t="s">
        <v>64</v>
      </c>
      <c r="M191" s="16"/>
      <c r="N191" s="788"/>
      <c r="O191" s="648"/>
      <c r="P191" s="648"/>
      <c r="Q191" s="648"/>
      <c r="R191" s="648"/>
      <c r="S191" s="648"/>
      <c r="T191" s="648"/>
      <c r="U191" s="648"/>
      <c r="V191" s="648"/>
      <c r="W191" s="648"/>
      <c r="X191" s="649"/>
      <c r="Y191" s="15"/>
      <c r="Z191" s="810"/>
      <c r="AA191" s="811"/>
      <c r="AB191" s="811"/>
      <c r="AC191" s="811"/>
      <c r="AD191" s="811"/>
      <c r="AE191" s="713"/>
      <c r="AF191" s="714"/>
      <c r="AG191" s="714"/>
      <c r="AH191" s="715"/>
      <c r="AI191" s="713"/>
      <c r="AJ191" s="714"/>
      <c r="AK191" s="714"/>
      <c r="AL191" s="715"/>
      <c r="AM191" s="713"/>
      <c r="AN191" s="714"/>
      <c r="AO191" s="714"/>
      <c r="AP191" s="715"/>
      <c r="AQ191" s="716"/>
      <c r="AR191" s="717"/>
      <c r="AS191" s="717"/>
      <c r="AT191" s="905"/>
      <c r="AU191" s="906"/>
      <c r="AV191" s="906"/>
      <c r="AW191" s="1263"/>
      <c r="AX191" s="154"/>
      <c r="AY191" s="166" t="str">
        <f>LOGBOOK!$J$3</f>
        <v>SINGLE-ENGINE</v>
      </c>
      <c r="AZ191" s="167" t="str">
        <f>LOGBOOK!$K$3</f>
        <v>MULTI-ENGINE</v>
      </c>
      <c r="BA191" s="167" t="str">
        <f>LOGBOOK!$L$3</f>
        <v>TURBO PROP</v>
      </c>
      <c r="BB191" s="167" t="str">
        <f>LOGBOOK!$M$3</f>
        <v>TURBO JET</v>
      </c>
      <c r="BC191" s="167" t="str">
        <f>LOGBOOK!$N$3</f>
        <v>LSA</v>
      </c>
      <c r="BD191" s="167" t="str">
        <f>LOGBOOK!$O$2</f>
        <v>HELICOPTER</v>
      </c>
      <c r="BE191" s="167" t="str">
        <f>LOGBOOK!$P$2</f>
        <v>GLIDER</v>
      </c>
      <c r="BF191" s="167" t="str">
        <f>LOGBOOK!$Q$2</f>
        <v>OTHERS</v>
      </c>
      <c r="BG191" s="168"/>
      <c r="BH191" s="169"/>
      <c r="BI191" s="170" t="s">
        <v>64</v>
      </c>
      <c r="BJ191" s="16"/>
      <c r="BK191" s="788"/>
      <c r="BL191" s="648"/>
      <c r="BM191" s="648"/>
      <c r="BN191" s="648"/>
      <c r="BO191" s="648"/>
      <c r="BP191" s="648"/>
      <c r="BQ191" s="648"/>
      <c r="BR191" s="648"/>
      <c r="BS191" s="648"/>
      <c r="BT191" s="648"/>
      <c r="BU191" s="649"/>
      <c r="BV191" s="15"/>
      <c r="BW191" s="810"/>
      <c r="BX191" s="811"/>
      <c r="BY191" s="811"/>
      <c r="BZ191" s="811"/>
      <c r="CA191" s="811"/>
      <c r="CB191" s="713"/>
      <c r="CC191" s="714"/>
      <c r="CD191" s="714"/>
      <c r="CE191" s="715"/>
      <c r="CF191" s="713"/>
      <c r="CG191" s="714"/>
      <c r="CH191" s="714"/>
      <c r="CI191" s="715"/>
      <c r="CJ191" s="713"/>
      <c r="CK191" s="714"/>
      <c r="CL191" s="714"/>
      <c r="CM191" s="715"/>
      <c r="CN191" s="716"/>
      <c r="CO191" s="717"/>
      <c r="CP191" s="717"/>
      <c r="CQ191" s="905"/>
      <c r="CR191" s="906"/>
      <c r="CS191" s="907"/>
      <c r="CT191" s="1263"/>
      <c r="CU191" s="1250"/>
      <c r="CV191" s="154"/>
      <c r="CW191" s="166" t="str">
        <f>LOGBOOK!$J$3</f>
        <v>SINGLE-ENGINE</v>
      </c>
      <c r="CX191" s="167" t="str">
        <f>LOGBOOK!$K$3</f>
        <v>MULTI-ENGINE</v>
      </c>
      <c r="CY191" s="167" t="str">
        <f>LOGBOOK!$L$3</f>
        <v>TURBO PROP</v>
      </c>
      <c r="CZ191" s="167" t="str">
        <f>LOGBOOK!$M$3</f>
        <v>TURBO JET</v>
      </c>
      <c r="DA191" s="167" t="str">
        <f>LOGBOOK!$N$3</f>
        <v>LSA</v>
      </c>
      <c r="DB191" s="167" t="str">
        <f>LOGBOOK!$O$2</f>
        <v>HELICOPTER</v>
      </c>
      <c r="DC191" s="167" t="str">
        <f>LOGBOOK!$P$2</f>
        <v>GLIDER</v>
      </c>
      <c r="DD191" s="167" t="str">
        <f>LOGBOOK!$Q$2</f>
        <v>OTHERS</v>
      </c>
      <c r="DE191" s="168"/>
      <c r="DF191" s="169"/>
      <c r="DG191" s="170" t="s">
        <v>64</v>
      </c>
      <c r="DH191" s="16"/>
      <c r="DI191" s="788"/>
      <c r="DJ191" s="648"/>
      <c r="DK191" s="648"/>
      <c r="DL191" s="648"/>
      <c r="DM191" s="648"/>
      <c r="DN191" s="648"/>
      <c r="DO191" s="648"/>
      <c r="DP191" s="648"/>
      <c r="DQ191" s="648"/>
      <c r="DR191" s="648"/>
      <c r="DS191" s="649"/>
      <c r="DT191" s="15"/>
      <c r="DU191" s="810"/>
      <c r="DV191" s="811"/>
      <c r="DW191" s="811"/>
      <c r="DX191" s="811"/>
      <c r="DY191" s="811"/>
      <c r="DZ191" s="713"/>
      <c r="EA191" s="714"/>
      <c r="EB191" s="714"/>
      <c r="EC191" s="715"/>
      <c r="ED191" s="713"/>
      <c r="EE191" s="714"/>
      <c r="EF191" s="714"/>
      <c r="EG191" s="715"/>
      <c r="EH191" s="713"/>
      <c r="EI191" s="714"/>
      <c r="EJ191" s="714"/>
      <c r="EK191" s="715"/>
      <c r="EL191" s="716"/>
      <c r="EM191" s="717"/>
      <c r="EN191" s="717"/>
      <c r="EO191" s="905"/>
      <c r="EP191" s="906"/>
      <c r="EQ191" s="906"/>
      <c r="ER191" s="1263"/>
      <c r="ES191" s="154"/>
      <c r="ET191" s="166" t="str">
        <f>LOGBOOK!$J$3</f>
        <v>SINGLE-ENGINE</v>
      </c>
      <c r="EU191" s="167" t="str">
        <f>LOGBOOK!$K$3</f>
        <v>MULTI-ENGINE</v>
      </c>
      <c r="EV191" s="167" t="str">
        <f>LOGBOOK!$L$3</f>
        <v>TURBO PROP</v>
      </c>
      <c r="EW191" s="167" t="str">
        <f>LOGBOOK!$M$3</f>
        <v>TURBO JET</v>
      </c>
      <c r="EX191" s="167" t="str">
        <f>LOGBOOK!$N$3</f>
        <v>LSA</v>
      </c>
      <c r="EY191" s="167" t="str">
        <f>LOGBOOK!$O$2</f>
        <v>HELICOPTER</v>
      </c>
      <c r="EZ191" s="167" t="str">
        <f>LOGBOOK!$P$2</f>
        <v>GLIDER</v>
      </c>
      <c r="FA191" s="167" t="str">
        <f>LOGBOOK!$Q$2</f>
        <v>OTHERS</v>
      </c>
      <c r="FB191" s="168"/>
      <c r="FC191" s="169"/>
      <c r="FD191" s="170" t="s">
        <v>64</v>
      </c>
      <c r="FE191" s="16"/>
      <c r="FF191" s="788"/>
      <c r="FG191" s="648"/>
      <c r="FH191" s="648"/>
      <c r="FI191" s="648"/>
      <c r="FJ191" s="648"/>
      <c r="FK191" s="648"/>
      <c r="FL191" s="648"/>
      <c r="FM191" s="648"/>
      <c r="FN191" s="648"/>
      <c r="FO191" s="648"/>
      <c r="FP191" s="649"/>
      <c r="FQ191" s="15"/>
      <c r="FR191" s="810"/>
      <c r="FS191" s="811"/>
      <c r="FT191" s="811"/>
      <c r="FU191" s="811"/>
      <c r="FV191" s="811"/>
      <c r="FW191" s="713"/>
      <c r="FX191" s="714"/>
      <c r="FY191" s="714"/>
      <c r="FZ191" s="715"/>
      <c r="GA191" s="713"/>
      <c r="GB191" s="714"/>
      <c r="GC191" s="714"/>
      <c r="GD191" s="715"/>
      <c r="GE191" s="713"/>
      <c r="GF191" s="714"/>
      <c r="GG191" s="714"/>
      <c r="GH191" s="715"/>
      <c r="GI191" s="716"/>
      <c r="GJ191" s="717"/>
      <c r="GK191" s="717"/>
      <c r="GL191" s="905"/>
      <c r="GM191" s="906"/>
      <c r="GN191" s="907"/>
      <c r="GO191" s="1263"/>
    </row>
    <row r="192" spans="1:197" ht="3" customHeight="1" x14ac:dyDescent="0.25">
      <c r="A192" s="154"/>
      <c r="B192" s="624"/>
      <c r="C192" s="624"/>
      <c r="D192" s="624"/>
      <c r="E192" s="624"/>
      <c r="F192" s="624"/>
      <c r="G192" s="624"/>
      <c r="H192" s="624"/>
      <c r="I192" s="624"/>
      <c r="J192" s="624"/>
      <c r="K192" s="624"/>
      <c r="L192" s="624"/>
      <c r="M192" s="624"/>
      <c r="N192" s="658"/>
      <c r="O192" s="658"/>
      <c r="P192" s="658"/>
      <c r="Q192" s="658"/>
      <c r="R192" s="658"/>
      <c r="S192" s="658"/>
      <c r="T192" s="658"/>
      <c r="U192" s="658"/>
      <c r="V192" s="658"/>
      <c r="W192" s="658"/>
      <c r="X192" s="658"/>
      <c r="Y192" s="15"/>
      <c r="Z192" s="17"/>
      <c r="AA192" s="2" t="str">
        <f>AE165</f>
        <v>PIC</v>
      </c>
      <c r="AB192" s="2" t="str">
        <f>AI165</f>
        <v>SIC</v>
      </c>
      <c r="AC192" s="2" t="str">
        <f>AM165</f>
        <v>INSTRU.</v>
      </c>
      <c r="AD192" s="18"/>
      <c r="AE192" s="18"/>
      <c r="AF192" s="18"/>
      <c r="AG192" s="18"/>
      <c r="AH192" s="18"/>
      <c r="AI192" s="18"/>
      <c r="AJ192" s="18"/>
      <c r="AK192" s="18"/>
      <c r="AL192" s="18"/>
      <c r="AM192" s="18"/>
      <c r="AN192" s="18"/>
      <c r="AO192" s="18"/>
      <c r="AP192" s="18"/>
      <c r="AQ192" s="18"/>
      <c r="AR192" s="18"/>
      <c r="AS192" s="18"/>
      <c r="AT192" s="18"/>
      <c r="AU192" s="18"/>
      <c r="AV192" s="18"/>
      <c r="AW192" s="1263"/>
      <c r="AX192" s="154"/>
      <c r="AY192" s="624"/>
      <c r="AZ192" s="624"/>
      <c r="BA192" s="624"/>
      <c r="BB192" s="624"/>
      <c r="BC192" s="624"/>
      <c r="BD192" s="624"/>
      <c r="BE192" s="624"/>
      <c r="BF192" s="624"/>
      <c r="BG192" s="624"/>
      <c r="BH192" s="624"/>
      <c r="BI192" s="624"/>
      <c r="BJ192" s="624"/>
      <c r="BK192" s="658"/>
      <c r="BL192" s="658"/>
      <c r="BM192" s="658"/>
      <c r="BN192" s="658"/>
      <c r="BO192" s="658"/>
      <c r="BP192" s="658"/>
      <c r="BQ192" s="658"/>
      <c r="BR192" s="658"/>
      <c r="BS192" s="658"/>
      <c r="BT192" s="658"/>
      <c r="BU192" s="658"/>
      <c r="BV192" s="15"/>
      <c r="BW192" s="17"/>
      <c r="BX192" s="2" t="str">
        <f>CB165</f>
        <v>PIC</v>
      </c>
      <c r="BY192" s="2" t="str">
        <f>CF165</f>
        <v>SIC</v>
      </c>
      <c r="BZ192" s="2" t="str">
        <f>CJ165</f>
        <v>INSTRU.</v>
      </c>
      <c r="CA192" s="18"/>
      <c r="CB192" s="18"/>
      <c r="CC192" s="18"/>
      <c r="CD192" s="18"/>
      <c r="CE192" s="18"/>
      <c r="CF192" s="18"/>
      <c r="CG192" s="18"/>
      <c r="CH192" s="18"/>
      <c r="CI192" s="18"/>
      <c r="CJ192" s="18"/>
      <c r="CK192" s="18"/>
      <c r="CL192" s="18"/>
      <c r="CM192" s="18"/>
      <c r="CN192" s="18"/>
      <c r="CO192" s="18"/>
      <c r="CP192" s="18"/>
      <c r="CQ192" s="18"/>
      <c r="CR192" s="18"/>
      <c r="CS192" s="19"/>
      <c r="CT192" s="1263"/>
      <c r="CU192" s="1250"/>
      <c r="CV192" s="154"/>
      <c r="CW192" s="624"/>
      <c r="CX192" s="624"/>
      <c r="CY192" s="624"/>
      <c r="CZ192" s="624"/>
      <c r="DA192" s="624"/>
      <c r="DB192" s="624"/>
      <c r="DC192" s="624"/>
      <c r="DD192" s="624"/>
      <c r="DE192" s="624"/>
      <c r="DF192" s="624"/>
      <c r="DG192" s="624"/>
      <c r="DH192" s="624"/>
      <c r="DI192" s="658"/>
      <c r="DJ192" s="658"/>
      <c r="DK192" s="658"/>
      <c r="DL192" s="658"/>
      <c r="DM192" s="658"/>
      <c r="DN192" s="658"/>
      <c r="DO192" s="658"/>
      <c r="DP192" s="658"/>
      <c r="DQ192" s="658"/>
      <c r="DR192" s="658"/>
      <c r="DS192" s="658"/>
      <c r="DT192" s="15"/>
      <c r="DU192" s="17"/>
      <c r="DV192" s="2" t="str">
        <f>DZ165</f>
        <v>PIC</v>
      </c>
      <c r="DW192" s="2" t="str">
        <f>ED165</f>
        <v>SIC</v>
      </c>
      <c r="DX192" s="2" t="str">
        <f>EH165</f>
        <v>INSTRU.</v>
      </c>
      <c r="DY192" s="18"/>
      <c r="DZ192" s="18"/>
      <c r="EA192" s="18"/>
      <c r="EB192" s="18"/>
      <c r="EC192" s="18"/>
      <c r="ED192" s="18"/>
      <c r="EE192" s="18"/>
      <c r="EF192" s="18"/>
      <c r="EG192" s="18"/>
      <c r="EH192" s="18"/>
      <c r="EI192" s="18"/>
      <c r="EJ192" s="18"/>
      <c r="EK192" s="18"/>
      <c r="EL192" s="18"/>
      <c r="EM192" s="18"/>
      <c r="EN192" s="18"/>
      <c r="EO192" s="18"/>
      <c r="EP192" s="18"/>
      <c r="EQ192" s="18"/>
      <c r="ER192" s="1263"/>
      <c r="ES192" s="154"/>
      <c r="ET192" s="624"/>
      <c r="EU192" s="624"/>
      <c r="EV192" s="624"/>
      <c r="EW192" s="624"/>
      <c r="EX192" s="624"/>
      <c r="EY192" s="624"/>
      <c r="EZ192" s="624"/>
      <c r="FA192" s="624"/>
      <c r="FB192" s="624"/>
      <c r="FC192" s="624"/>
      <c r="FD192" s="624"/>
      <c r="FE192" s="624"/>
      <c r="FF192" s="658"/>
      <c r="FG192" s="658"/>
      <c r="FH192" s="658"/>
      <c r="FI192" s="658"/>
      <c r="FJ192" s="658"/>
      <c r="FK192" s="658"/>
      <c r="FL192" s="658"/>
      <c r="FM192" s="658"/>
      <c r="FN192" s="658"/>
      <c r="FO192" s="658"/>
      <c r="FP192" s="658"/>
      <c r="FQ192" s="15"/>
      <c r="FR192" s="17"/>
      <c r="FS192" s="2" t="str">
        <f>FW165</f>
        <v>PIC</v>
      </c>
      <c r="FT192" s="2" t="str">
        <f>GA165</f>
        <v>SIC</v>
      </c>
      <c r="FU192" s="2" t="str">
        <f>GE165</f>
        <v>INSTRU.</v>
      </c>
      <c r="FV192" s="18"/>
      <c r="FW192" s="18"/>
      <c r="FX192" s="18"/>
      <c r="FY192" s="18"/>
      <c r="FZ192" s="18"/>
      <c r="GA192" s="18"/>
      <c r="GB192" s="18"/>
      <c r="GC192" s="18"/>
      <c r="GD192" s="18"/>
      <c r="GE192" s="18"/>
      <c r="GF192" s="18"/>
      <c r="GG192" s="18"/>
      <c r="GH192" s="18"/>
      <c r="GI192" s="18"/>
      <c r="GJ192" s="18"/>
      <c r="GK192" s="18"/>
      <c r="GL192" s="18"/>
      <c r="GM192" s="18"/>
      <c r="GN192" s="19"/>
      <c r="GO192" s="1263"/>
    </row>
    <row r="193" spans="1:197" ht="8.25" customHeight="1" x14ac:dyDescent="0.25">
      <c r="A193" s="154"/>
      <c r="B193" s="764" t="str">
        <f>'ANNUAL SUMMARY'!$C$38</f>
        <v>APPROACHES</v>
      </c>
      <c r="C193" s="765"/>
      <c r="D193" s="765"/>
      <c r="E193" s="765"/>
      <c r="F193" s="765"/>
      <c r="G193" s="765"/>
      <c r="H193" s="765"/>
      <c r="I193" s="765"/>
      <c r="J193" s="765"/>
      <c r="K193" s="765"/>
      <c r="L193" s="765"/>
      <c r="M193" s="765"/>
      <c r="N193" s="765"/>
      <c r="O193" s="871" t="str">
        <f>IF('FRONT PAGE'!$A$1="www.fly-logics.com","APP",0)</f>
        <v>APP</v>
      </c>
      <c r="P193" s="872"/>
      <c r="Q193" s="872"/>
      <c r="R193" s="877">
        <f>SUMIF('ANNUAL SUMMARY'!$FE$622,K165,'ANNUAL SUMMARY'!$FN$654)+SUMIF('ANNUAL SUMMARY'!$DH$622,K165,'ANNUAL SUMMARY'!$DQ$654)+SUMIF('ANNUAL SUMMARY'!$BI$622,K165,'ANNUAL SUMMARY'!$BR$654)+SUMIF('ANNUAL SUMMARY'!$L$622,K165,'ANNUAL SUMMARY'!$U$654)+SUMIF('ANNUAL SUMMARY'!$FE$566,K165,'ANNUAL SUMMARY'!$FN$598)+SUMIF('ANNUAL SUMMARY'!$DH$566,K165,'ANNUAL SUMMARY'!$DQ$598)+SUMIF('ANNUAL SUMMARY'!$BI$566,K165,'ANNUAL SUMMARY'!$BR$598)+SUMIF('ANNUAL SUMMARY'!$L$566,K165,'ANNUAL SUMMARY'!$U$598)+SUMIF('ANNUAL SUMMARY'!$FE$510,K165,'ANNUAL SUMMARY'!$FN$542)+SUMIF('ANNUAL SUMMARY'!$DH$510,K165,'ANNUAL SUMMARY'!$DQ$542)+SUMIF('ANNUAL SUMMARY'!$BI$510,K165,'ANNUAL SUMMARY'!$BR$542)+SUMIF('ANNUAL SUMMARY'!$L$510,K165,'ANNUAL SUMMARY'!$U$542)+SUMIF('ANNUAL SUMMARY'!$FE$454,K165,'ANNUAL SUMMARY'!$FN$486)+SUMIF('ANNUAL SUMMARY'!$DH$454,K165,'ANNUAL SUMMARY'!$DQ$486)+SUMIF('ANNUAL SUMMARY'!$BI$454,K165,'ANNUAL SUMMARY'!$BR$486)+SUMIF('ANNUAL SUMMARY'!$L$454,K165,'ANNUAL SUMMARY'!$U$486)+SUMIF('ANNUAL SUMMARY'!$FE$398,K165,'ANNUAL SUMMARY'!$FN$430)+SUMIF('ANNUAL SUMMARY'!$DH$398,K165,'ANNUAL SUMMARY'!$DQ$430)+SUMIF('ANNUAL SUMMARY'!$BI$398,K165,'ANNUAL SUMMARY'!$BR$430)+SUMIF('ANNUAL SUMMARY'!$L$398,K165,'ANNUAL SUMMARY'!$U$430)+SUMIF('ANNUAL SUMMARY'!$FE$342,K165,'ANNUAL SUMMARY'!$FN$374)+SUMIF('ANNUAL SUMMARY'!$DH$342,K165,'ANNUAL SUMMARY'!$DQ$374)+SUMIF('ANNUAL SUMMARY'!$BI$342,K165,'ANNUAL SUMMARY'!$BR$374)+SUMIF('ANNUAL SUMMARY'!$L$342,K165,'ANNUAL SUMMARY'!$U$374)+SUMIF('ANNUAL SUMMARY'!$FE$286,K165,'ANNUAL SUMMARY'!$FN$318)+SUMIF('ANNUAL SUMMARY'!$DH$286,K165,'ANNUAL SUMMARY'!$DQ$318)+SUMIF('ANNUAL SUMMARY'!$BI$286,K165,'ANNUAL SUMMARY'!$BR$318)+SUMIF('ANNUAL SUMMARY'!$L$286,K165,'ANNUAL SUMMARY'!$U$318)+SUMIF('ANNUAL SUMMARY'!$FE$230,K165,'ANNUAL SUMMARY'!$FN$262)+SUMIF('ANNUAL SUMMARY'!$DH$230,K165,'ANNUAL SUMMARY'!$DQ$262)+SUMIF('ANNUAL SUMMARY'!$BI$230,K165,'ANNUAL SUMMARY'!$BR$262)+SUMIF('ANNUAL SUMMARY'!$L$230,K165,'ANNUAL SUMMARY'!$U$262)+SUMIF('ANNUAL SUMMARY'!$FE$174,K165,'ANNUAL SUMMARY'!$FN$206)+SUMIF('ANNUAL SUMMARY'!$DH$174,K165,'ANNUAL SUMMARY'!$DQ$206)+SUMIF('ANNUAL SUMMARY'!$BI$174,K165,'ANNUAL SUMMARY'!$BR$206)+SUMIF('ANNUAL SUMMARY'!$L$174,K165,'ANNUAL SUMMARY'!$U$206)+SUMIF('ANNUAL SUMMARY'!$FE$118,K165,'ANNUAL SUMMARY'!$FN$150)+SUMIF('ANNUAL SUMMARY'!$DH$118,K165,'ANNUAL SUMMARY'!$DQ$150)+SUMIF('ANNUAL SUMMARY'!$BI$118,K165,'ANNUAL SUMMARY'!$BR$150)+SUMIF('ANNUAL SUMMARY'!$L$118,K165,'ANNUAL SUMMARY'!$U$150)+SUMIF('ANNUAL SUMMARY'!$FE$62,K165,'ANNUAL SUMMARY'!$FN$94)+SUMIF('ANNUAL SUMMARY'!$DH$62,K165,'ANNUAL SUMMARY'!$DQ$94)+SUMIF('ANNUAL SUMMARY'!$BI$62,K165,'ANNUAL SUMMARY'!$BR$94)+SUMIF('ANNUAL SUMMARY'!$L$62,K165,'ANNUAL SUMMARY'!$U$94)+SUMIF('ANNUAL SUMMARY'!$FE$6,K165,'ANNUAL SUMMARY'!$FN$38)+SUMIF('ANNUAL SUMMARY'!$DH$6,K165,'ANNUAL SUMMARY'!$DQ$38)+SUMIF('ANNUAL SUMMARY'!$BI$6,K165,'ANNUAL SUMMARY'!$BR$38)+SUMIF('ANNUAL SUMMARY'!$L$6,K165,'ANNUAL SUMMARY'!$U$38)</f>
        <v>0</v>
      </c>
      <c r="S193" s="877"/>
      <c r="T193" s="877"/>
      <c r="U193" s="877"/>
      <c r="V193" s="877"/>
      <c r="W193" s="877"/>
      <c r="X193" s="877"/>
      <c r="Y193" s="15"/>
      <c r="Z193" s="884" t="str">
        <f>IF('FRONT PAGE'!$A$1="www.fly-logics.com","REGISTRO AVIONES MÁS USADOS",0)</f>
        <v>REGISTRO AVIONES MÁS USADOS</v>
      </c>
      <c r="AA193" s="885"/>
      <c r="AB193" s="885"/>
      <c r="AC193" s="885"/>
      <c r="AD193" s="885"/>
      <c r="AE193" s="885"/>
      <c r="AF193" s="885"/>
      <c r="AG193" s="885"/>
      <c r="AH193" s="885"/>
      <c r="AI193" s="885"/>
      <c r="AJ193" s="885"/>
      <c r="AK193" s="885"/>
      <c r="AL193" s="885"/>
      <c r="AM193" s="885"/>
      <c r="AN193" s="885"/>
      <c r="AO193" s="885"/>
      <c r="AP193" s="885"/>
      <c r="AQ193" s="885"/>
      <c r="AR193" s="885"/>
      <c r="AS193" s="885"/>
      <c r="AT193" s="885"/>
      <c r="AU193" s="885"/>
      <c r="AV193" s="885"/>
      <c r="AW193" s="1263"/>
      <c r="AX193" s="154"/>
      <c r="AY193" s="764" t="str">
        <f>'ANNUAL SUMMARY'!$C$38</f>
        <v>APPROACHES</v>
      </c>
      <c r="AZ193" s="765"/>
      <c r="BA193" s="765"/>
      <c r="BB193" s="765"/>
      <c r="BC193" s="765"/>
      <c r="BD193" s="765"/>
      <c r="BE193" s="765"/>
      <c r="BF193" s="765"/>
      <c r="BG193" s="765"/>
      <c r="BH193" s="765"/>
      <c r="BI193" s="765"/>
      <c r="BJ193" s="765"/>
      <c r="BK193" s="765"/>
      <c r="BL193" s="871" t="str">
        <f>IF('FRONT PAGE'!$A$1="www.fly-logics.com","APP",0)</f>
        <v>APP</v>
      </c>
      <c r="BM193" s="872"/>
      <c r="BN193" s="872"/>
      <c r="BO193" s="877">
        <f>SUMIF('ANNUAL SUMMARY'!$FE$622,BH165,'ANNUAL SUMMARY'!$FN$654)+SUMIF('ANNUAL SUMMARY'!$DH$622,BH165,'ANNUAL SUMMARY'!$DQ$654)+SUMIF('ANNUAL SUMMARY'!$BI$622,BH165,'ANNUAL SUMMARY'!$BR$654)+SUMIF('ANNUAL SUMMARY'!$L$622,BH165,'ANNUAL SUMMARY'!$U$654)+SUMIF('ANNUAL SUMMARY'!$FE$566,BH165,'ANNUAL SUMMARY'!$FN$598)+SUMIF('ANNUAL SUMMARY'!$DH$566,BH165,'ANNUAL SUMMARY'!$DQ$598)+SUMIF('ANNUAL SUMMARY'!$BI$566,BH165,'ANNUAL SUMMARY'!$BR$598)+SUMIF('ANNUAL SUMMARY'!$L$566,BH165,'ANNUAL SUMMARY'!$U$598)+SUMIF('ANNUAL SUMMARY'!$FE$510,BH165,'ANNUAL SUMMARY'!$FN$542)+SUMIF('ANNUAL SUMMARY'!$DH$510,BH165,'ANNUAL SUMMARY'!$DQ$542)+SUMIF('ANNUAL SUMMARY'!$BI$510,BH165,'ANNUAL SUMMARY'!$BR$542)+SUMIF('ANNUAL SUMMARY'!$L$510,BH165,'ANNUAL SUMMARY'!$U$542)+SUMIF('ANNUAL SUMMARY'!$FE$454,BH165,'ANNUAL SUMMARY'!$FN$486)+SUMIF('ANNUAL SUMMARY'!$DH$454,BH165,'ANNUAL SUMMARY'!$DQ$486)+SUMIF('ANNUAL SUMMARY'!$BI$454,BH165,'ANNUAL SUMMARY'!$BR$486)+SUMIF('ANNUAL SUMMARY'!$L$454,BH165,'ANNUAL SUMMARY'!$U$486)+SUMIF('ANNUAL SUMMARY'!$FE$398,BH165,'ANNUAL SUMMARY'!$FN$430)+SUMIF('ANNUAL SUMMARY'!$DH$398,BH165,'ANNUAL SUMMARY'!$DQ$430)+SUMIF('ANNUAL SUMMARY'!$BI$398,BH165,'ANNUAL SUMMARY'!$BR$430)+SUMIF('ANNUAL SUMMARY'!$L$398,BH165,'ANNUAL SUMMARY'!$U$430)+SUMIF('ANNUAL SUMMARY'!$FE$342,BH165,'ANNUAL SUMMARY'!$FN$374)+SUMIF('ANNUAL SUMMARY'!$DH$342,BH165,'ANNUAL SUMMARY'!$DQ$374)+SUMIF('ANNUAL SUMMARY'!$BI$342,BH165,'ANNUAL SUMMARY'!$BR$374)+SUMIF('ANNUAL SUMMARY'!$L$342,BH165,'ANNUAL SUMMARY'!$U$374)+SUMIF('ANNUAL SUMMARY'!$FE$286,BH165,'ANNUAL SUMMARY'!$FN$318)+SUMIF('ANNUAL SUMMARY'!$DH$286,BH165,'ANNUAL SUMMARY'!$DQ$318)+SUMIF('ANNUAL SUMMARY'!$BI$286,BH165,'ANNUAL SUMMARY'!$BR$318)+SUMIF('ANNUAL SUMMARY'!$L$286,BH165,'ANNUAL SUMMARY'!$U$318)+SUMIF('ANNUAL SUMMARY'!$FE$230,BH165,'ANNUAL SUMMARY'!$FN$262)+SUMIF('ANNUAL SUMMARY'!$DH$230,BH165,'ANNUAL SUMMARY'!$DQ$262)+SUMIF('ANNUAL SUMMARY'!$BI$230,BH165,'ANNUAL SUMMARY'!$BR$262)+SUMIF('ANNUAL SUMMARY'!$L$230,BH165,'ANNUAL SUMMARY'!$U$262)+SUMIF('ANNUAL SUMMARY'!$FE$174,BH165,'ANNUAL SUMMARY'!$FN$206)+SUMIF('ANNUAL SUMMARY'!$DH$174,BH165,'ANNUAL SUMMARY'!$DQ$206)+SUMIF('ANNUAL SUMMARY'!$BI$174,BH165,'ANNUAL SUMMARY'!$BR$206)+SUMIF('ANNUAL SUMMARY'!$L$174,BH165,'ANNUAL SUMMARY'!$U$206)+SUMIF('ANNUAL SUMMARY'!$FE$118,BH165,'ANNUAL SUMMARY'!$FN$150)+SUMIF('ANNUAL SUMMARY'!$DH$118,BH165,'ANNUAL SUMMARY'!$DQ$150)+SUMIF('ANNUAL SUMMARY'!$BI$118,BH165,'ANNUAL SUMMARY'!$BR$150)+SUMIF('ANNUAL SUMMARY'!$L$118,BH165,'ANNUAL SUMMARY'!$U$150)+SUMIF('ANNUAL SUMMARY'!$FE$62,BH165,'ANNUAL SUMMARY'!$FN$94)+SUMIF('ANNUAL SUMMARY'!$DH$62,BH165,'ANNUAL SUMMARY'!$DQ$94)+SUMIF('ANNUAL SUMMARY'!$BI$62,BH165,'ANNUAL SUMMARY'!$BR$94)+SUMIF('ANNUAL SUMMARY'!$L$62,BH165,'ANNUAL SUMMARY'!$U$94)+SUMIF('ANNUAL SUMMARY'!$FE$6,BH165,'ANNUAL SUMMARY'!$FN$38)+SUMIF('ANNUAL SUMMARY'!$DH$6,BH165,'ANNUAL SUMMARY'!$DQ$38)+SUMIF('ANNUAL SUMMARY'!$BI$6,BH165,'ANNUAL SUMMARY'!$BR$38)+SUMIF('ANNUAL SUMMARY'!$L$6,BH165,'ANNUAL SUMMARY'!$U$38)</f>
        <v>0</v>
      </c>
      <c r="BP193" s="877"/>
      <c r="BQ193" s="877"/>
      <c r="BR193" s="877"/>
      <c r="BS193" s="877"/>
      <c r="BT193" s="877"/>
      <c r="BU193" s="877"/>
      <c r="BV193" s="15"/>
      <c r="BW193" s="884" t="str">
        <f>IF('FRONT PAGE'!$A$1="www.fly-logics.com","REGISTRO AVIONES MÁS USADOS",0)</f>
        <v>REGISTRO AVIONES MÁS USADOS</v>
      </c>
      <c r="BX193" s="885"/>
      <c r="BY193" s="885"/>
      <c r="BZ193" s="885"/>
      <c r="CA193" s="885"/>
      <c r="CB193" s="885"/>
      <c r="CC193" s="885"/>
      <c r="CD193" s="885"/>
      <c r="CE193" s="885"/>
      <c r="CF193" s="885"/>
      <c r="CG193" s="885"/>
      <c r="CH193" s="885"/>
      <c r="CI193" s="885"/>
      <c r="CJ193" s="885"/>
      <c r="CK193" s="885"/>
      <c r="CL193" s="885"/>
      <c r="CM193" s="885"/>
      <c r="CN193" s="885"/>
      <c r="CO193" s="885"/>
      <c r="CP193" s="885"/>
      <c r="CQ193" s="885"/>
      <c r="CR193" s="885"/>
      <c r="CS193" s="886"/>
      <c r="CT193" s="1263"/>
      <c r="CU193" s="1250"/>
      <c r="CV193" s="154"/>
      <c r="CW193" s="764" t="str">
        <f>'ANNUAL SUMMARY'!$C$38</f>
        <v>APPROACHES</v>
      </c>
      <c r="CX193" s="765"/>
      <c r="CY193" s="765"/>
      <c r="CZ193" s="765"/>
      <c r="DA193" s="765"/>
      <c r="DB193" s="765"/>
      <c r="DC193" s="765"/>
      <c r="DD193" s="765"/>
      <c r="DE193" s="765"/>
      <c r="DF193" s="765"/>
      <c r="DG193" s="765"/>
      <c r="DH193" s="765"/>
      <c r="DI193" s="765"/>
      <c r="DJ193" s="871" t="str">
        <f>IF('FRONT PAGE'!$A$1="www.fly-logics.com","APP",0)</f>
        <v>APP</v>
      </c>
      <c r="DK193" s="872"/>
      <c r="DL193" s="872"/>
      <c r="DM193" s="877">
        <f>SUMIF('ANNUAL SUMMARY'!$FE$622,DF165,'ANNUAL SUMMARY'!$FN$654)+SUMIF('ANNUAL SUMMARY'!$DH$622,DF165,'ANNUAL SUMMARY'!$DQ$654)+SUMIF('ANNUAL SUMMARY'!$BI$622,DF165,'ANNUAL SUMMARY'!$BR$654)+SUMIF('ANNUAL SUMMARY'!$L$622,DF165,'ANNUAL SUMMARY'!$U$654)+SUMIF('ANNUAL SUMMARY'!$FE$566,DF165,'ANNUAL SUMMARY'!$FN$598)+SUMIF('ANNUAL SUMMARY'!$DH$566,DF165,'ANNUAL SUMMARY'!$DQ$598)+SUMIF('ANNUAL SUMMARY'!$BI$566,DF165,'ANNUAL SUMMARY'!$BR$598)+SUMIF('ANNUAL SUMMARY'!$L$566,DF165,'ANNUAL SUMMARY'!$U$598)+SUMIF('ANNUAL SUMMARY'!$FE$510,DF165,'ANNUAL SUMMARY'!$FN$542)+SUMIF('ANNUAL SUMMARY'!$DH$510,DF165,'ANNUAL SUMMARY'!$DQ$542)+SUMIF('ANNUAL SUMMARY'!$BI$510,DF165,'ANNUAL SUMMARY'!$BR$542)+SUMIF('ANNUAL SUMMARY'!$L$510,DF165,'ANNUAL SUMMARY'!$U$542)+SUMIF('ANNUAL SUMMARY'!$FE$454,DF165,'ANNUAL SUMMARY'!$FN$486)+SUMIF('ANNUAL SUMMARY'!$DH$454,DF165,'ANNUAL SUMMARY'!$DQ$486)+SUMIF('ANNUAL SUMMARY'!$BI$454,DF165,'ANNUAL SUMMARY'!$BR$486)+SUMIF('ANNUAL SUMMARY'!$L$454,DF165,'ANNUAL SUMMARY'!$U$486)+SUMIF('ANNUAL SUMMARY'!$FE$398,DF165,'ANNUAL SUMMARY'!$FN$430)+SUMIF('ANNUAL SUMMARY'!$DH$398,DF165,'ANNUAL SUMMARY'!$DQ$430)+SUMIF('ANNUAL SUMMARY'!$BI$398,DF165,'ANNUAL SUMMARY'!$BR$430)+SUMIF('ANNUAL SUMMARY'!$L$398,DF165,'ANNUAL SUMMARY'!$U$430)+SUMIF('ANNUAL SUMMARY'!$FE$342,DF165,'ANNUAL SUMMARY'!$FN$374)+SUMIF('ANNUAL SUMMARY'!$DH$342,DF165,'ANNUAL SUMMARY'!$DQ$374)+SUMIF('ANNUAL SUMMARY'!$BI$342,DF165,'ANNUAL SUMMARY'!$BR$374)+SUMIF('ANNUAL SUMMARY'!$L$342,DF165,'ANNUAL SUMMARY'!$U$374)+SUMIF('ANNUAL SUMMARY'!$FE$286,DF165,'ANNUAL SUMMARY'!$FN$318)+SUMIF('ANNUAL SUMMARY'!$DH$286,DF165,'ANNUAL SUMMARY'!$DQ$318)+SUMIF('ANNUAL SUMMARY'!$BI$286,DF165,'ANNUAL SUMMARY'!$BR$318)+SUMIF('ANNUAL SUMMARY'!$L$286,DF165,'ANNUAL SUMMARY'!$U$318)+SUMIF('ANNUAL SUMMARY'!$FE$230,DF165,'ANNUAL SUMMARY'!$FN$262)+SUMIF('ANNUAL SUMMARY'!$DH$230,DF165,'ANNUAL SUMMARY'!$DQ$262)+SUMIF('ANNUAL SUMMARY'!$BI$230,DF165,'ANNUAL SUMMARY'!$BR$262)+SUMIF('ANNUAL SUMMARY'!$L$230,DF165,'ANNUAL SUMMARY'!$U$262)+SUMIF('ANNUAL SUMMARY'!$FE$174,DF165,'ANNUAL SUMMARY'!$FN$206)+SUMIF('ANNUAL SUMMARY'!$DH$174,DF165,'ANNUAL SUMMARY'!$DQ$206)+SUMIF('ANNUAL SUMMARY'!$BI$174,DF165,'ANNUAL SUMMARY'!$BR$206)+SUMIF('ANNUAL SUMMARY'!$L$174,DF165,'ANNUAL SUMMARY'!$U$206)+SUMIF('ANNUAL SUMMARY'!$FE$118,DF165,'ANNUAL SUMMARY'!$FN$150)+SUMIF('ANNUAL SUMMARY'!$DH$118,DF165,'ANNUAL SUMMARY'!$DQ$150)+SUMIF('ANNUAL SUMMARY'!$BI$118,DF165,'ANNUAL SUMMARY'!$BR$150)+SUMIF('ANNUAL SUMMARY'!$L$118,DF165,'ANNUAL SUMMARY'!$U$150)+SUMIF('ANNUAL SUMMARY'!$FE$62,DF165,'ANNUAL SUMMARY'!$FN$94)+SUMIF('ANNUAL SUMMARY'!$DH$62,DF165,'ANNUAL SUMMARY'!$DQ$94)+SUMIF('ANNUAL SUMMARY'!$BI$62,DF165,'ANNUAL SUMMARY'!$BR$94)+SUMIF('ANNUAL SUMMARY'!$L$62,DF165,'ANNUAL SUMMARY'!$U$94)+SUMIF('ANNUAL SUMMARY'!$FE$6,DF165,'ANNUAL SUMMARY'!$FN$38)+SUMIF('ANNUAL SUMMARY'!$DH$6,DF165,'ANNUAL SUMMARY'!$DQ$38)+SUMIF('ANNUAL SUMMARY'!$BI$6,DF165,'ANNUAL SUMMARY'!$BR$38)+SUMIF('ANNUAL SUMMARY'!$L$6,DF165,'ANNUAL SUMMARY'!$U$38)</f>
        <v>0</v>
      </c>
      <c r="DN193" s="877"/>
      <c r="DO193" s="877"/>
      <c r="DP193" s="877"/>
      <c r="DQ193" s="877"/>
      <c r="DR193" s="877"/>
      <c r="DS193" s="877"/>
      <c r="DT193" s="15"/>
      <c r="DU193" s="884" t="str">
        <f>IF('FRONT PAGE'!$A$1="www.fly-logics.com","REGISTRO AVIONES MÁS USADOS",0)</f>
        <v>REGISTRO AVIONES MÁS USADOS</v>
      </c>
      <c r="DV193" s="885"/>
      <c r="DW193" s="885"/>
      <c r="DX193" s="885"/>
      <c r="DY193" s="885"/>
      <c r="DZ193" s="885"/>
      <c r="EA193" s="885"/>
      <c r="EB193" s="885"/>
      <c r="EC193" s="885"/>
      <c r="ED193" s="885"/>
      <c r="EE193" s="885"/>
      <c r="EF193" s="885"/>
      <c r="EG193" s="885"/>
      <c r="EH193" s="885"/>
      <c r="EI193" s="885"/>
      <c r="EJ193" s="885"/>
      <c r="EK193" s="885"/>
      <c r="EL193" s="885"/>
      <c r="EM193" s="885"/>
      <c r="EN193" s="885"/>
      <c r="EO193" s="885"/>
      <c r="EP193" s="885"/>
      <c r="EQ193" s="885"/>
      <c r="ER193" s="1263"/>
      <c r="ES193" s="154"/>
      <c r="ET193" s="764" t="str">
        <f>'ANNUAL SUMMARY'!$C$38</f>
        <v>APPROACHES</v>
      </c>
      <c r="EU193" s="765"/>
      <c r="EV193" s="765"/>
      <c r="EW193" s="765"/>
      <c r="EX193" s="765"/>
      <c r="EY193" s="765"/>
      <c r="EZ193" s="765"/>
      <c r="FA193" s="765"/>
      <c r="FB193" s="765"/>
      <c r="FC193" s="765"/>
      <c r="FD193" s="765"/>
      <c r="FE193" s="765"/>
      <c r="FF193" s="765"/>
      <c r="FG193" s="871" t="str">
        <f>IF('FRONT PAGE'!$A$1="www.fly-logics.com","APP",0)</f>
        <v>APP</v>
      </c>
      <c r="FH193" s="872"/>
      <c r="FI193" s="872"/>
      <c r="FJ193" s="877">
        <f>SUMIF('ANNUAL SUMMARY'!$FE$622,FC165,'ANNUAL SUMMARY'!$FN$654)+SUMIF('ANNUAL SUMMARY'!$DH$622,FC165,'ANNUAL SUMMARY'!$DQ$654)+SUMIF('ANNUAL SUMMARY'!$BI$622,FC165,'ANNUAL SUMMARY'!$BR$654)+SUMIF('ANNUAL SUMMARY'!$L$622,FC165,'ANNUAL SUMMARY'!$U$654)+SUMIF('ANNUAL SUMMARY'!$FE$566,FC165,'ANNUAL SUMMARY'!$FN$598)+SUMIF('ANNUAL SUMMARY'!$DH$566,FC165,'ANNUAL SUMMARY'!$DQ$598)+SUMIF('ANNUAL SUMMARY'!$BI$566,FC165,'ANNUAL SUMMARY'!$BR$598)+SUMIF('ANNUAL SUMMARY'!$L$566,FC165,'ANNUAL SUMMARY'!$U$598)+SUMIF('ANNUAL SUMMARY'!$FE$510,FC165,'ANNUAL SUMMARY'!$FN$542)+SUMIF('ANNUAL SUMMARY'!$DH$510,FC165,'ANNUAL SUMMARY'!$DQ$542)+SUMIF('ANNUAL SUMMARY'!$BI$510,FC165,'ANNUAL SUMMARY'!$BR$542)+SUMIF('ANNUAL SUMMARY'!$L$510,FC165,'ANNUAL SUMMARY'!$U$542)+SUMIF('ANNUAL SUMMARY'!$FE$454,FC165,'ANNUAL SUMMARY'!$FN$486)+SUMIF('ANNUAL SUMMARY'!$DH$454,FC165,'ANNUAL SUMMARY'!$DQ$486)+SUMIF('ANNUAL SUMMARY'!$BI$454,FC165,'ANNUAL SUMMARY'!$BR$486)+SUMIF('ANNUAL SUMMARY'!$L$454,FC165,'ANNUAL SUMMARY'!$U$486)+SUMIF('ANNUAL SUMMARY'!$FE$398,FC165,'ANNUAL SUMMARY'!$FN$430)+SUMIF('ANNUAL SUMMARY'!$DH$398,FC165,'ANNUAL SUMMARY'!$DQ$430)+SUMIF('ANNUAL SUMMARY'!$BI$398,FC165,'ANNUAL SUMMARY'!$BR$430)+SUMIF('ANNUAL SUMMARY'!$L$398,FC165,'ANNUAL SUMMARY'!$U$430)+SUMIF('ANNUAL SUMMARY'!$FE$342,FC165,'ANNUAL SUMMARY'!$FN$374)+SUMIF('ANNUAL SUMMARY'!$DH$342,FC165,'ANNUAL SUMMARY'!$DQ$374)+SUMIF('ANNUAL SUMMARY'!$BI$342,FC165,'ANNUAL SUMMARY'!$BR$374)+SUMIF('ANNUAL SUMMARY'!$L$342,FC165,'ANNUAL SUMMARY'!$U$374)+SUMIF('ANNUAL SUMMARY'!$FE$286,FC165,'ANNUAL SUMMARY'!$FN$318)+SUMIF('ANNUAL SUMMARY'!$DH$286,FC165,'ANNUAL SUMMARY'!$DQ$318)+SUMIF('ANNUAL SUMMARY'!$BI$286,FC165,'ANNUAL SUMMARY'!$BR$318)+SUMIF('ANNUAL SUMMARY'!$L$286,FC165,'ANNUAL SUMMARY'!$U$318)+SUMIF('ANNUAL SUMMARY'!$FE$230,FC165,'ANNUAL SUMMARY'!$FN$262)+SUMIF('ANNUAL SUMMARY'!$DH$230,FC165,'ANNUAL SUMMARY'!$DQ$262)+SUMIF('ANNUAL SUMMARY'!$BI$230,FC165,'ANNUAL SUMMARY'!$BR$262)+SUMIF('ANNUAL SUMMARY'!$L$230,FC165,'ANNUAL SUMMARY'!$U$262)+SUMIF('ANNUAL SUMMARY'!$FE$174,FC165,'ANNUAL SUMMARY'!$FN$206)+SUMIF('ANNUAL SUMMARY'!$DH$174,FC165,'ANNUAL SUMMARY'!$DQ$206)+SUMIF('ANNUAL SUMMARY'!$BI$174,FC165,'ANNUAL SUMMARY'!$BR$206)+SUMIF('ANNUAL SUMMARY'!$L$174,FC165,'ANNUAL SUMMARY'!$U$206)+SUMIF('ANNUAL SUMMARY'!$FE$118,FC165,'ANNUAL SUMMARY'!$FN$150)+SUMIF('ANNUAL SUMMARY'!$DH$118,FC165,'ANNUAL SUMMARY'!$DQ$150)+SUMIF('ANNUAL SUMMARY'!$BI$118,FC165,'ANNUAL SUMMARY'!$BR$150)+SUMIF('ANNUAL SUMMARY'!$L$118,FC165,'ANNUAL SUMMARY'!$U$150)+SUMIF('ANNUAL SUMMARY'!$FE$62,FC165,'ANNUAL SUMMARY'!$FN$94)+SUMIF('ANNUAL SUMMARY'!$DH$62,FC165,'ANNUAL SUMMARY'!$DQ$94)+SUMIF('ANNUAL SUMMARY'!$BI$62,FC165,'ANNUAL SUMMARY'!$BR$94)+SUMIF('ANNUAL SUMMARY'!$L$62,FC165,'ANNUAL SUMMARY'!$U$94)+SUMIF('ANNUAL SUMMARY'!$FE$6,FC165,'ANNUAL SUMMARY'!$FN$38)+SUMIF('ANNUAL SUMMARY'!$DH$6,FC165,'ANNUAL SUMMARY'!$DQ$38)+SUMIF('ANNUAL SUMMARY'!$BI$6,FC165,'ANNUAL SUMMARY'!$BR$38)+SUMIF('ANNUAL SUMMARY'!$L$6,FC165,'ANNUAL SUMMARY'!$U$38)</f>
        <v>0</v>
      </c>
      <c r="FK193" s="877"/>
      <c r="FL193" s="877"/>
      <c r="FM193" s="877"/>
      <c r="FN193" s="877"/>
      <c r="FO193" s="877"/>
      <c r="FP193" s="877"/>
      <c r="FQ193" s="15"/>
      <c r="FR193" s="884" t="str">
        <f>IF('FRONT PAGE'!$A$1="www.fly-logics.com","REGISTRO AVIONES MÁS USADOS",0)</f>
        <v>REGISTRO AVIONES MÁS USADOS</v>
      </c>
      <c r="FS193" s="885"/>
      <c r="FT193" s="885"/>
      <c r="FU193" s="885"/>
      <c r="FV193" s="885"/>
      <c r="FW193" s="885"/>
      <c r="FX193" s="885"/>
      <c r="FY193" s="885"/>
      <c r="FZ193" s="885"/>
      <c r="GA193" s="885"/>
      <c r="GB193" s="885"/>
      <c r="GC193" s="885"/>
      <c r="GD193" s="885"/>
      <c r="GE193" s="885"/>
      <c r="GF193" s="885"/>
      <c r="GG193" s="885"/>
      <c r="GH193" s="885"/>
      <c r="GI193" s="885"/>
      <c r="GJ193" s="885"/>
      <c r="GK193" s="885"/>
      <c r="GL193" s="885"/>
      <c r="GM193" s="885"/>
      <c r="GN193" s="886"/>
      <c r="GO193" s="1263"/>
    </row>
    <row r="194" spans="1:197" ht="11.1" customHeight="1" x14ac:dyDescent="0.25">
      <c r="A194" s="154"/>
      <c r="B194" s="766"/>
      <c r="C194" s="767"/>
      <c r="D194" s="767"/>
      <c r="E194" s="767"/>
      <c r="F194" s="767"/>
      <c r="G194" s="767"/>
      <c r="H194" s="767"/>
      <c r="I194" s="767"/>
      <c r="J194" s="767"/>
      <c r="K194" s="767"/>
      <c r="L194" s="767"/>
      <c r="M194" s="767"/>
      <c r="N194" s="767"/>
      <c r="O194" s="873"/>
      <c r="P194" s="874"/>
      <c r="Q194" s="874"/>
      <c r="R194" s="877"/>
      <c r="S194" s="877"/>
      <c r="T194" s="877"/>
      <c r="U194" s="877"/>
      <c r="V194" s="877"/>
      <c r="W194" s="877"/>
      <c r="X194" s="877"/>
      <c r="Y194" s="15"/>
      <c r="Z194" s="887"/>
      <c r="AA194" s="888"/>
      <c r="AB194" s="888"/>
      <c r="AC194" s="888"/>
      <c r="AD194" s="888"/>
      <c r="AE194" s="888"/>
      <c r="AF194" s="888"/>
      <c r="AG194" s="888"/>
      <c r="AH194" s="888"/>
      <c r="AI194" s="888"/>
      <c r="AJ194" s="888"/>
      <c r="AK194" s="888"/>
      <c r="AL194" s="888"/>
      <c r="AM194" s="888"/>
      <c r="AN194" s="888"/>
      <c r="AO194" s="888"/>
      <c r="AP194" s="888"/>
      <c r="AQ194" s="888"/>
      <c r="AR194" s="888"/>
      <c r="AS194" s="888"/>
      <c r="AT194" s="888"/>
      <c r="AU194" s="888"/>
      <c r="AV194" s="888"/>
      <c r="AW194" s="1263"/>
      <c r="AX194" s="154"/>
      <c r="AY194" s="766"/>
      <c r="AZ194" s="767"/>
      <c r="BA194" s="767"/>
      <c r="BB194" s="767"/>
      <c r="BC194" s="767"/>
      <c r="BD194" s="767"/>
      <c r="BE194" s="767"/>
      <c r="BF194" s="767"/>
      <c r="BG194" s="767"/>
      <c r="BH194" s="767"/>
      <c r="BI194" s="767"/>
      <c r="BJ194" s="767"/>
      <c r="BK194" s="767"/>
      <c r="BL194" s="873"/>
      <c r="BM194" s="874"/>
      <c r="BN194" s="874"/>
      <c r="BO194" s="877"/>
      <c r="BP194" s="877"/>
      <c r="BQ194" s="877"/>
      <c r="BR194" s="877"/>
      <c r="BS194" s="877"/>
      <c r="BT194" s="877"/>
      <c r="BU194" s="877"/>
      <c r="BV194" s="15"/>
      <c r="BW194" s="887"/>
      <c r="BX194" s="888"/>
      <c r="BY194" s="888"/>
      <c r="BZ194" s="888"/>
      <c r="CA194" s="888"/>
      <c r="CB194" s="888"/>
      <c r="CC194" s="888"/>
      <c r="CD194" s="888"/>
      <c r="CE194" s="888"/>
      <c r="CF194" s="888"/>
      <c r="CG194" s="888"/>
      <c r="CH194" s="888"/>
      <c r="CI194" s="888"/>
      <c r="CJ194" s="888"/>
      <c r="CK194" s="888"/>
      <c r="CL194" s="888"/>
      <c r="CM194" s="888"/>
      <c r="CN194" s="888"/>
      <c r="CO194" s="888"/>
      <c r="CP194" s="888"/>
      <c r="CQ194" s="888"/>
      <c r="CR194" s="888"/>
      <c r="CS194" s="889"/>
      <c r="CT194" s="1263"/>
      <c r="CU194" s="1250"/>
      <c r="CV194" s="154"/>
      <c r="CW194" s="766"/>
      <c r="CX194" s="767"/>
      <c r="CY194" s="767"/>
      <c r="CZ194" s="767"/>
      <c r="DA194" s="767"/>
      <c r="DB194" s="767"/>
      <c r="DC194" s="767"/>
      <c r="DD194" s="767"/>
      <c r="DE194" s="767"/>
      <c r="DF194" s="767"/>
      <c r="DG194" s="767"/>
      <c r="DH194" s="767"/>
      <c r="DI194" s="767"/>
      <c r="DJ194" s="873"/>
      <c r="DK194" s="874"/>
      <c r="DL194" s="874"/>
      <c r="DM194" s="877"/>
      <c r="DN194" s="877"/>
      <c r="DO194" s="877"/>
      <c r="DP194" s="877"/>
      <c r="DQ194" s="877"/>
      <c r="DR194" s="877"/>
      <c r="DS194" s="877"/>
      <c r="DT194" s="15"/>
      <c r="DU194" s="887"/>
      <c r="DV194" s="888"/>
      <c r="DW194" s="888"/>
      <c r="DX194" s="888"/>
      <c r="DY194" s="888"/>
      <c r="DZ194" s="888"/>
      <c r="EA194" s="888"/>
      <c r="EB194" s="888"/>
      <c r="EC194" s="888"/>
      <c r="ED194" s="888"/>
      <c r="EE194" s="888"/>
      <c r="EF194" s="888"/>
      <c r="EG194" s="888"/>
      <c r="EH194" s="888"/>
      <c r="EI194" s="888"/>
      <c r="EJ194" s="888"/>
      <c r="EK194" s="888"/>
      <c r="EL194" s="888"/>
      <c r="EM194" s="888"/>
      <c r="EN194" s="888"/>
      <c r="EO194" s="888"/>
      <c r="EP194" s="888"/>
      <c r="EQ194" s="888"/>
      <c r="ER194" s="1263"/>
      <c r="ES194" s="154"/>
      <c r="ET194" s="766"/>
      <c r="EU194" s="767"/>
      <c r="EV194" s="767"/>
      <c r="EW194" s="767"/>
      <c r="EX194" s="767"/>
      <c r="EY194" s="767"/>
      <c r="EZ194" s="767"/>
      <c r="FA194" s="767"/>
      <c r="FB194" s="767"/>
      <c r="FC194" s="767"/>
      <c r="FD194" s="767"/>
      <c r="FE194" s="767"/>
      <c r="FF194" s="767"/>
      <c r="FG194" s="873"/>
      <c r="FH194" s="874"/>
      <c r="FI194" s="874"/>
      <c r="FJ194" s="877"/>
      <c r="FK194" s="877"/>
      <c r="FL194" s="877"/>
      <c r="FM194" s="877"/>
      <c r="FN194" s="877"/>
      <c r="FO194" s="877"/>
      <c r="FP194" s="877"/>
      <c r="FQ194" s="15"/>
      <c r="FR194" s="887"/>
      <c r="FS194" s="888"/>
      <c r="FT194" s="888"/>
      <c r="FU194" s="888"/>
      <c r="FV194" s="888"/>
      <c r="FW194" s="888"/>
      <c r="FX194" s="888"/>
      <c r="FY194" s="888"/>
      <c r="FZ194" s="888"/>
      <c r="GA194" s="888"/>
      <c r="GB194" s="888"/>
      <c r="GC194" s="888"/>
      <c r="GD194" s="888"/>
      <c r="GE194" s="888"/>
      <c r="GF194" s="888"/>
      <c r="GG194" s="888"/>
      <c r="GH194" s="888"/>
      <c r="GI194" s="888"/>
      <c r="GJ194" s="888"/>
      <c r="GK194" s="888"/>
      <c r="GL194" s="888"/>
      <c r="GM194" s="888"/>
      <c r="GN194" s="889"/>
      <c r="GO194" s="1263"/>
    </row>
    <row r="195" spans="1:197" ht="15" customHeight="1" x14ac:dyDescent="0.25">
      <c r="A195" s="154"/>
      <c r="B195" s="768"/>
      <c r="C195" s="769"/>
      <c r="D195" s="769"/>
      <c r="E195" s="769"/>
      <c r="F195" s="769"/>
      <c r="G195" s="769"/>
      <c r="H195" s="769"/>
      <c r="I195" s="769"/>
      <c r="J195" s="769"/>
      <c r="K195" s="769"/>
      <c r="L195" s="769"/>
      <c r="M195" s="769"/>
      <c r="N195" s="769"/>
      <c r="O195" s="875"/>
      <c r="P195" s="876"/>
      <c r="Q195" s="876"/>
      <c r="R195" s="877"/>
      <c r="S195" s="877"/>
      <c r="T195" s="877"/>
      <c r="U195" s="877"/>
      <c r="V195" s="877"/>
      <c r="W195" s="877"/>
      <c r="X195" s="877"/>
      <c r="Y195" s="15"/>
      <c r="Z195" s="709" t="str">
        <f>IF('FRONT PAGE'!$A$1="www.fly-logics.com","OWNERS",0)</f>
        <v>OWNERS</v>
      </c>
      <c r="AA195" s="710"/>
      <c r="AB195" s="710"/>
      <c r="AC195" s="710"/>
      <c r="AD195" s="710"/>
      <c r="AE195" s="710"/>
      <c r="AF195" s="843" t="s">
        <v>65</v>
      </c>
      <c r="AG195" s="843"/>
      <c r="AH195" s="843"/>
      <c r="AI195" s="843"/>
      <c r="AJ195" s="843"/>
      <c r="AK195" s="843"/>
      <c r="AL195" s="843"/>
      <c r="AM195" s="843"/>
      <c r="AN195" s="843"/>
      <c r="AO195" s="843"/>
      <c r="AP195" s="843"/>
      <c r="AQ195" s="843"/>
      <c r="AR195" s="843"/>
      <c r="AS195" s="843"/>
      <c r="AT195" s="843"/>
      <c r="AU195" s="843"/>
      <c r="AV195" s="843"/>
      <c r="AW195" s="1263"/>
      <c r="AX195" s="154"/>
      <c r="AY195" s="768"/>
      <c r="AZ195" s="769"/>
      <c r="BA195" s="769"/>
      <c r="BB195" s="769"/>
      <c r="BC195" s="769"/>
      <c r="BD195" s="769"/>
      <c r="BE195" s="769"/>
      <c r="BF195" s="769"/>
      <c r="BG195" s="769"/>
      <c r="BH195" s="769"/>
      <c r="BI195" s="769"/>
      <c r="BJ195" s="769"/>
      <c r="BK195" s="769"/>
      <c r="BL195" s="875"/>
      <c r="BM195" s="876"/>
      <c r="BN195" s="876"/>
      <c r="BO195" s="877"/>
      <c r="BP195" s="877"/>
      <c r="BQ195" s="877"/>
      <c r="BR195" s="877"/>
      <c r="BS195" s="877"/>
      <c r="BT195" s="877"/>
      <c r="BU195" s="877"/>
      <c r="BV195" s="15"/>
      <c r="BW195" s="709" t="str">
        <f>IF('FRONT PAGE'!$A$1="www.fly-logics.com","OWNERS",0)</f>
        <v>OWNERS</v>
      </c>
      <c r="BX195" s="710"/>
      <c r="BY195" s="710"/>
      <c r="BZ195" s="710"/>
      <c r="CA195" s="710"/>
      <c r="CB195" s="710"/>
      <c r="CC195" s="843" t="s">
        <v>65</v>
      </c>
      <c r="CD195" s="843"/>
      <c r="CE195" s="843"/>
      <c r="CF195" s="843"/>
      <c r="CG195" s="843"/>
      <c r="CH195" s="843"/>
      <c r="CI195" s="843"/>
      <c r="CJ195" s="843"/>
      <c r="CK195" s="843"/>
      <c r="CL195" s="843"/>
      <c r="CM195" s="843"/>
      <c r="CN195" s="843"/>
      <c r="CO195" s="843"/>
      <c r="CP195" s="843"/>
      <c r="CQ195" s="843"/>
      <c r="CR195" s="843"/>
      <c r="CS195" s="844"/>
      <c r="CT195" s="1263"/>
      <c r="CU195" s="1250"/>
      <c r="CV195" s="154"/>
      <c r="CW195" s="768"/>
      <c r="CX195" s="769"/>
      <c r="CY195" s="769"/>
      <c r="CZ195" s="769"/>
      <c r="DA195" s="769"/>
      <c r="DB195" s="769"/>
      <c r="DC195" s="769"/>
      <c r="DD195" s="769"/>
      <c r="DE195" s="769"/>
      <c r="DF195" s="769"/>
      <c r="DG195" s="769"/>
      <c r="DH195" s="769"/>
      <c r="DI195" s="769"/>
      <c r="DJ195" s="875"/>
      <c r="DK195" s="876"/>
      <c r="DL195" s="876"/>
      <c r="DM195" s="877"/>
      <c r="DN195" s="877"/>
      <c r="DO195" s="877"/>
      <c r="DP195" s="877"/>
      <c r="DQ195" s="877"/>
      <c r="DR195" s="877"/>
      <c r="DS195" s="877"/>
      <c r="DT195" s="15"/>
      <c r="DU195" s="709" t="str">
        <f>IF('FRONT PAGE'!$A$1="www.fly-logics.com","OWNERS",0)</f>
        <v>OWNERS</v>
      </c>
      <c r="DV195" s="710"/>
      <c r="DW195" s="710"/>
      <c r="DX195" s="710"/>
      <c r="DY195" s="710"/>
      <c r="DZ195" s="710"/>
      <c r="EA195" s="843" t="s">
        <v>65</v>
      </c>
      <c r="EB195" s="843"/>
      <c r="EC195" s="843"/>
      <c r="ED195" s="843"/>
      <c r="EE195" s="843"/>
      <c r="EF195" s="843"/>
      <c r="EG195" s="843"/>
      <c r="EH195" s="843"/>
      <c r="EI195" s="843"/>
      <c r="EJ195" s="843"/>
      <c r="EK195" s="843"/>
      <c r="EL195" s="843"/>
      <c r="EM195" s="843"/>
      <c r="EN195" s="843"/>
      <c r="EO195" s="843"/>
      <c r="EP195" s="843"/>
      <c r="EQ195" s="843"/>
      <c r="ER195" s="1263"/>
      <c r="ES195" s="154"/>
      <c r="ET195" s="768"/>
      <c r="EU195" s="769"/>
      <c r="EV195" s="769"/>
      <c r="EW195" s="769"/>
      <c r="EX195" s="769"/>
      <c r="EY195" s="769"/>
      <c r="EZ195" s="769"/>
      <c r="FA195" s="769"/>
      <c r="FB195" s="769"/>
      <c r="FC195" s="769"/>
      <c r="FD195" s="769"/>
      <c r="FE195" s="769"/>
      <c r="FF195" s="769"/>
      <c r="FG195" s="875"/>
      <c r="FH195" s="876"/>
      <c r="FI195" s="876"/>
      <c r="FJ195" s="877"/>
      <c r="FK195" s="877"/>
      <c r="FL195" s="877"/>
      <c r="FM195" s="877"/>
      <c r="FN195" s="877"/>
      <c r="FO195" s="877"/>
      <c r="FP195" s="877"/>
      <c r="FQ195" s="15"/>
      <c r="FR195" s="709" t="str">
        <f>IF('FRONT PAGE'!$A$1="www.fly-logics.com","OWNERS",0)</f>
        <v>OWNERS</v>
      </c>
      <c r="FS195" s="710"/>
      <c r="FT195" s="710"/>
      <c r="FU195" s="710"/>
      <c r="FV195" s="710"/>
      <c r="FW195" s="710"/>
      <c r="FX195" s="843" t="s">
        <v>65</v>
      </c>
      <c r="FY195" s="843"/>
      <c r="FZ195" s="843"/>
      <c r="GA195" s="843"/>
      <c r="GB195" s="843"/>
      <c r="GC195" s="843"/>
      <c r="GD195" s="843"/>
      <c r="GE195" s="843"/>
      <c r="GF195" s="843"/>
      <c r="GG195" s="843"/>
      <c r="GH195" s="843"/>
      <c r="GI195" s="843"/>
      <c r="GJ195" s="843"/>
      <c r="GK195" s="843"/>
      <c r="GL195" s="843"/>
      <c r="GM195" s="843"/>
      <c r="GN195" s="844"/>
      <c r="GO195" s="1263"/>
    </row>
    <row r="196" spans="1:197" ht="4.5" customHeight="1" x14ac:dyDescent="0.25">
      <c r="A196" s="154"/>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711"/>
      <c r="AA196" s="712"/>
      <c r="AB196" s="712"/>
      <c r="AC196" s="712"/>
      <c r="AD196" s="712"/>
      <c r="AE196" s="712"/>
      <c r="AF196" s="845"/>
      <c r="AG196" s="845"/>
      <c r="AH196" s="845"/>
      <c r="AI196" s="845"/>
      <c r="AJ196" s="845"/>
      <c r="AK196" s="845"/>
      <c r="AL196" s="845"/>
      <c r="AM196" s="845"/>
      <c r="AN196" s="845"/>
      <c r="AO196" s="845"/>
      <c r="AP196" s="845"/>
      <c r="AQ196" s="845"/>
      <c r="AR196" s="845"/>
      <c r="AS196" s="845"/>
      <c r="AT196" s="845"/>
      <c r="AU196" s="845"/>
      <c r="AV196" s="845"/>
      <c r="AW196" s="1263"/>
      <c r="AX196" s="154"/>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711"/>
      <c r="BX196" s="712"/>
      <c r="BY196" s="712"/>
      <c r="BZ196" s="712"/>
      <c r="CA196" s="712"/>
      <c r="CB196" s="712"/>
      <c r="CC196" s="845"/>
      <c r="CD196" s="845"/>
      <c r="CE196" s="845"/>
      <c r="CF196" s="845"/>
      <c r="CG196" s="845"/>
      <c r="CH196" s="845"/>
      <c r="CI196" s="845"/>
      <c r="CJ196" s="845"/>
      <c r="CK196" s="845"/>
      <c r="CL196" s="845"/>
      <c r="CM196" s="845"/>
      <c r="CN196" s="845"/>
      <c r="CO196" s="845"/>
      <c r="CP196" s="845"/>
      <c r="CQ196" s="845"/>
      <c r="CR196" s="845"/>
      <c r="CS196" s="846"/>
      <c r="CT196" s="1263"/>
      <c r="CU196" s="1250"/>
      <c r="CV196" s="154"/>
      <c r="CW196" s="15"/>
      <c r="CX196" s="15"/>
      <c r="CY196" s="15"/>
      <c r="CZ196" s="15"/>
      <c r="DA196" s="15"/>
      <c r="DB196" s="15"/>
      <c r="DC196" s="15"/>
      <c r="DD196" s="15"/>
      <c r="DE196" s="15"/>
      <c r="DF196" s="15"/>
      <c r="DG196" s="15"/>
      <c r="DH196" s="15"/>
      <c r="DI196" s="15"/>
      <c r="DJ196" s="15"/>
      <c r="DK196" s="15"/>
      <c r="DL196" s="15"/>
      <c r="DM196" s="15"/>
      <c r="DN196" s="15"/>
      <c r="DO196" s="15"/>
      <c r="DP196" s="15"/>
      <c r="DQ196" s="15"/>
      <c r="DR196" s="15"/>
      <c r="DS196" s="15"/>
      <c r="DT196" s="15"/>
      <c r="DU196" s="711"/>
      <c r="DV196" s="712"/>
      <c r="DW196" s="712"/>
      <c r="DX196" s="712"/>
      <c r="DY196" s="712"/>
      <c r="DZ196" s="712"/>
      <c r="EA196" s="845"/>
      <c r="EB196" s="845"/>
      <c r="EC196" s="845"/>
      <c r="ED196" s="845"/>
      <c r="EE196" s="845"/>
      <c r="EF196" s="845"/>
      <c r="EG196" s="845"/>
      <c r="EH196" s="845"/>
      <c r="EI196" s="845"/>
      <c r="EJ196" s="845"/>
      <c r="EK196" s="845"/>
      <c r="EL196" s="845"/>
      <c r="EM196" s="845"/>
      <c r="EN196" s="845"/>
      <c r="EO196" s="845"/>
      <c r="EP196" s="845"/>
      <c r="EQ196" s="845"/>
      <c r="ER196" s="1263"/>
      <c r="ES196" s="154"/>
      <c r="ET196" s="15"/>
      <c r="EU196" s="15"/>
      <c r="EV196" s="15"/>
      <c r="EW196" s="15"/>
      <c r="EX196" s="15"/>
      <c r="EY196" s="15"/>
      <c r="EZ196" s="15"/>
      <c r="FA196" s="15"/>
      <c r="FB196" s="15"/>
      <c r="FC196" s="15"/>
      <c r="FD196" s="15"/>
      <c r="FE196" s="15"/>
      <c r="FF196" s="15"/>
      <c r="FG196" s="15"/>
      <c r="FH196" s="15"/>
      <c r="FI196" s="15"/>
      <c r="FJ196" s="15"/>
      <c r="FK196" s="15"/>
      <c r="FL196" s="15"/>
      <c r="FM196" s="15"/>
      <c r="FN196" s="15"/>
      <c r="FO196" s="15"/>
      <c r="FP196" s="15"/>
      <c r="FQ196" s="15"/>
      <c r="FR196" s="711"/>
      <c r="FS196" s="712"/>
      <c r="FT196" s="712"/>
      <c r="FU196" s="712"/>
      <c r="FV196" s="712"/>
      <c r="FW196" s="712"/>
      <c r="FX196" s="845"/>
      <c r="FY196" s="845"/>
      <c r="FZ196" s="845"/>
      <c r="GA196" s="845"/>
      <c r="GB196" s="845"/>
      <c r="GC196" s="845"/>
      <c r="GD196" s="845"/>
      <c r="GE196" s="845"/>
      <c r="GF196" s="845"/>
      <c r="GG196" s="845"/>
      <c r="GH196" s="845"/>
      <c r="GI196" s="845"/>
      <c r="GJ196" s="845"/>
      <c r="GK196" s="845"/>
      <c r="GL196" s="845"/>
      <c r="GM196" s="845"/>
      <c r="GN196" s="846"/>
      <c r="GO196" s="1263"/>
    </row>
    <row r="197" spans="1:197" ht="9.75" customHeight="1" x14ac:dyDescent="0.25">
      <c r="A197" s="154"/>
      <c r="B197" s="861" t="str">
        <f>IF('FRONT PAGE'!$A$1="www.fly-logics.com","ILS",0)</f>
        <v>ILS</v>
      </c>
      <c r="C197" s="861"/>
      <c r="D197" s="861"/>
      <c r="E197" s="861"/>
      <c r="F197" s="861"/>
      <c r="G197" s="861"/>
      <c r="H197" s="782" t="str">
        <f>IF('FRONT PAGE'!$A$1="www.fly-logics.com","VFR",0)</f>
        <v>VFR</v>
      </c>
      <c r="I197" s="783"/>
      <c r="J197" s="783"/>
      <c r="K197" s="783"/>
      <c r="L197" s="784"/>
      <c r="M197" s="782" t="str">
        <f>IF('FRONT PAGE'!$A$1="www.fly-logics.com","ADF",0)</f>
        <v>ADF</v>
      </c>
      <c r="N197" s="783"/>
      <c r="O197" s="783"/>
      <c r="P197" s="783"/>
      <c r="Q197" s="783"/>
      <c r="R197" s="784"/>
      <c r="S197" s="696" t="str">
        <f>IF('FRONT PAGE'!$A$1="www.fly-logics.com","VOR",0)</f>
        <v>VOR</v>
      </c>
      <c r="T197" s="696"/>
      <c r="U197" s="696"/>
      <c r="V197" s="696"/>
      <c r="W197" s="696"/>
      <c r="X197" s="696"/>
      <c r="Y197" s="15"/>
      <c r="Z197" s="709" t="str">
        <f>IF('FRONT PAGE'!$A$1="www.fly-logics.com","MANUFACTURER",0)</f>
        <v>MANUFACTURER</v>
      </c>
      <c r="AA197" s="710"/>
      <c r="AB197" s="710"/>
      <c r="AC197" s="710"/>
      <c r="AD197" s="710"/>
      <c r="AE197" s="710"/>
      <c r="AF197" s="690" t="s">
        <v>66</v>
      </c>
      <c r="AG197" s="690"/>
      <c r="AH197" s="690"/>
      <c r="AI197" s="690"/>
      <c r="AJ197" s="690"/>
      <c r="AK197" s="691"/>
      <c r="AL197" s="709" t="str">
        <f>IF('FRONT PAGE'!$A$1="www.fly-logics.com","MODEL",0)</f>
        <v>MODEL</v>
      </c>
      <c r="AM197" s="710"/>
      <c r="AN197" s="710"/>
      <c r="AO197" s="710"/>
      <c r="AP197" s="710"/>
      <c r="AQ197" s="710"/>
      <c r="AR197" s="689" t="s">
        <v>67</v>
      </c>
      <c r="AS197" s="690"/>
      <c r="AT197" s="690"/>
      <c r="AU197" s="690"/>
      <c r="AV197" s="690"/>
      <c r="AW197" s="1263"/>
      <c r="AX197" s="154"/>
      <c r="AY197" s="861" t="str">
        <f>IF('FRONT PAGE'!$A$1="www.fly-logics.com","ILS",0)</f>
        <v>ILS</v>
      </c>
      <c r="AZ197" s="861"/>
      <c r="BA197" s="861"/>
      <c r="BB197" s="861"/>
      <c r="BC197" s="861"/>
      <c r="BD197" s="861"/>
      <c r="BE197" s="782" t="str">
        <f>IF('FRONT PAGE'!$A$1="www.fly-logics.com","VFR",0)</f>
        <v>VFR</v>
      </c>
      <c r="BF197" s="783"/>
      <c r="BG197" s="783"/>
      <c r="BH197" s="783"/>
      <c r="BI197" s="784"/>
      <c r="BJ197" s="782" t="str">
        <f>IF('FRONT PAGE'!$A$1="www.fly-logics.com","ADF",0)</f>
        <v>ADF</v>
      </c>
      <c r="BK197" s="783"/>
      <c r="BL197" s="783"/>
      <c r="BM197" s="783"/>
      <c r="BN197" s="783"/>
      <c r="BO197" s="784"/>
      <c r="BP197" s="696" t="str">
        <f>IF('FRONT PAGE'!$A$1="www.fly-logics.com","VOR",0)</f>
        <v>VOR</v>
      </c>
      <c r="BQ197" s="696"/>
      <c r="BR197" s="696"/>
      <c r="BS197" s="696"/>
      <c r="BT197" s="696"/>
      <c r="BU197" s="696"/>
      <c r="BV197" s="15"/>
      <c r="BW197" s="709" t="str">
        <f>IF('FRONT PAGE'!$A$1="www.fly-logics.com","MANUFACTURER",0)</f>
        <v>MANUFACTURER</v>
      </c>
      <c r="BX197" s="710"/>
      <c r="BY197" s="710"/>
      <c r="BZ197" s="710"/>
      <c r="CA197" s="710"/>
      <c r="CB197" s="710"/>
      <c r="CC197" s="690" t="s">
        <v>66</v>
      </c>
      <c r="CD197" s="690"/>
      <c r="CE197" s="690"/>
      <c r="CF197" s="690"/>
      <c r="CG197" s="690"/>
      <c r="CH197" s="691"/>
      <c r="CI197" s="709" t="str">
        <f>IF('FRONT PAGE'!$A$1="www.fly-logics.com","MODEL",0)</f>
        <v>MODEL</v>
      </c>
      <c r="CJ197" s="710"/>
      <c r="CK197" s="710"/>
      <c r="CL197" s="710"/>
      <c r="CM197" s="710"/>
      <c r="CN197" s="710"/>
      <c r="CO197" s="689" t="s">
        <v>67</v>
      </c>
      <c r="CP197" s="690"/>
      <c r="CQ197" s="690"/>
      <c r="CR197" s="690"/>
      <c r="CS197" s="691"/>
      <c r="CT197" s="1263"/>
      <c r="CU197" s="1250"/>
      <c r="CV197" s="154"/>
      <c r="CW197" s="861" t="str">
        <f>IF('FRONT PAGE'!$A$1="www.fly-logics.com","ILS",0)</f>
        <v>ILS</v>
      </c>
      <c r="CX197" s="861"/>
      <c r="CY197" s="861"/>
      <c r="CZ197" s="861"/>
      <c r="DA197" s="861"/>
      <c r="DB197" s="861"/>
      <c r="DC197" s="782" t="str">
        <f>IF('FRONT PAGE'!$A$1="www.fly-logics.com","VFR",0)</f>
        <v>VFR</v>
      </c>
      <c r="DD197" s="783"/>
      <c r="DE197" s="783"/>
      <c r="DF197" s="783"/>
      <c r="DG197" s="784"/>
      <c r="DH197" s="782" t="str">
        <f>IF('FRONT PAGE'!$A$1="www.fly-logics.com","ADF",0)</f>
        <v>ADF</v>
      </c>
      <c r="DI197" s="783"/>
      <c r="DJ197" s="783"/>
      <c r="DK197" s="783"/>
      <c r="DL197" s="783"/>
      <c r="DM197" s="784"/>
      <c r="DN197" s="696" t="str">
        <f>IF('FRONT PAGE'!$A$1="www.fly-logics.com","VOR",0)</f>
        <v>VOR</v>
      </c>
      <c r="DO197" s="696"/>
      <c r="DP197" s="696"/>
      <c r="DQ197" s="696"/>
      <c r="DR197" s="696"/>
      <c r="DS197" s="696"/>
      <c r="DT197" s="15"/>
      <c r="DU197" s="709" t="str">
        <f>IF('FRONT PAGE'!$A$1="www.fly-logics.com","MANUFACTURER",0)</f>
        <v>MANUFACTURER</v>
      </c>
      <c r="DV197" s="710"/>
      <c r="DW197" s="710"/>
      <c r="DX197" s="710"/>
      <c r="DY197" s="710"/>
      <c r="DZ197" s="710"/>
      <c r="EA197" s="690" t="s">
        <v>66</v>
      </c>
      <c r="EB197" s="690"/>
      <c r="EC197" s="690"/>
      <c r="ED197" s="690"/>
      <c r="EE197" s="690"/>
      <c r="EF197" s="691"/>
      <c r="EG197" s="709" t="str">
        <f>IF('FRONT PAGE'!$A$1="www.fly-logics.com","MODEL",0)</f>
        <v>MODEL</v>
      </c>
      <c r="EH197" s="710"/>
      <c r="EI197" s="710"/>
      <c r="EJ197" s="710"/>
      <c r="EK197" s="710"/>
      <c r="EL197" s="710"/>
      <c r="EM197" s="689" t="s">
        <v>67</v>
      </c>
      <c r="EN197" s="690"/>
      <c r="EO197" s="690"/>
      <c r="EP197" s="690"/>
      <c r="EQ197" s="690"/>
      <c r="ER197" s="1263"/>
      <c r="ES197" s="154"/>
      <c r="ET197" s="861" t="str">
        <f>IF('FRONT PAGE'!$A$1="www.fly-logics.com","ILS",0)</f>
        <v>ILS</v>
      </c>
      <c r="EU197" s="861"/>
      <c r="EV197" s="861"/>
      <c r="EW197" s="861"/>
      <c r="EX197" s="861"/>
      <c r="EY197" s="861"/>
      <c r="EZ197" s="782" t="str">
        <f>IF('FRONT PAGE'!$A$1="www.fly-logics.com","VFR",0)</f>
        <v>VFR</v>
      </c>
      <c r="FA197" s="783"/>
      <c r="FB197" s="783"/>
      <c r="FC197" s="783"/>
      <c r="FD197" s="784"/>
      <c r="FE197" s="782" t="str">
        <f>IF('FRONT PAGE'!$A$1="www.fly-logics.com","ADF",0)</f>
        <v>ADF</v>
      </c>
      <c r="FF197" s="783"/>
      <c r="FG197" s="783"/>
      <c r="FH197" s="783"/>
      <c r="FI197" s="783"/>
      <c r="FJ197" s="784"/>
      <c r="FK197" s="696" t="str">
        <f>IF('FRONT PAGE'!$A$1="www.fly-logics.com","VOR",0)</f>
        <v>VOR</v>
      </c>
      <c r="FL197" s="696"/>
      <c r="FM197" s="696"/>
      <c r="FN197" s="696"/>
      <c r="FO197" s="696"/>
      <c r="FP197" s="696"/>
      <c r="FQ197" s="15"/>
      <c r="FR197" s="709" t="str">
        <f>IF('FRONT PAGE'!$A$1="www.fly-logics.com","MANUFACTURER",0)</f>
        <v>MANUFACTURER</v>
      </c>
      <c r="FS197" s="710"/>
      <c r="FT197" s="710"/>
      <c r="FU197" s="710"/>
      <c r="FV197" s="710"/>
      <c r="FW197" s="710"/>
      <c r="FX197" s="690" t="s">
        <v>66</v>
      </c>
      <c r="FY197" s="690"/>
      <c r="FZ197" s="690"/>
      <c r="GA197" s="690"/>
      <c r="GB197" s="690"/>
      <c r="GC197" s="691"/>
      <c r="GD197" s="709" t="str">
        <f>IF('FRONT PAGE'!$A$1="www.fly-logics.com","MODEL",0)</f>
        <v>MODEL</v>
      </c>
      <c r="GE197" s="710"/>
      <c r="GF197" s="710"/>
      <c r="GG197" s="710"/>
      <c r="GH197" s="710"/>
      <c r="GI197" s="710"/>
      <c r="GJ197" s="689" t="s">
        <v>67</v>
      </c>
      <c r="GK197" s="690"/>
      <c r="GL197" s="690"/>
      <c r="GM197" s="690"/>
      <c r="GN197" s="691"/>
      <c r="GO197" s="1263"/>
    </row>
    <row r="198" spans="1:197" ht="9.75" customHeight="1" x14ac:dyDescent="0.25">
      <c r="A198" s="154"/>
      <c r="B198" s="698">
        <f>SUMIF('ANNUAL SUMMARY'!$FE$622,K165,'ANNUAL SUMMARY'!$EV$659)+SUMIF('ANNUAL SUMMARY'!$DH$622,K165,'ANNUAL SUMMARY'!$CY$659)+SUMIF('ANNUAL SUMMARY'!$BI$622,K165,'ANNUAL SUMMARY'!$AZ$659)+SUMIF('ANNUAL SUMMARY'!$L$622,K165,'ANNUAL SUMMARY'!$C$659)+SUMIF('ANNUAL SUMMARY'!$FE$566,K165,'ANNUAL SUMMARY'!$EV$603)+SUMIF('ANNUAL SUMMARY'!$DH$566,K165,'ANNUAL SUMMARY'!$CY$603)+SUMIF('ANNUAL SUMMARY'!$BI$566,K165,'ANNUAL SUMMARY'!$AZ$603)+SUMIF('ANNUAL SUMMARY'!$L$566,K165,'ANNUAL SUMMARY'!$C$603)+SUMIF('ANNUAL SUMMARY'!$FE$510,K165,'ANNUAL SUMMARY'!$EV$547)+SUMIF('ANNUAL SUMMARY'!$DH$510,K165,'ANNUAL SUMMARY'!$CY$547)+SUMIF('ANNUAL SUMMARY'!$BI$510,K165,'ANNUAL SUMMARY'!$AZ$547)+SUMIF('ANNUAL SUMMARY'!$L$510,K165,'ANNUAL SUMMARY'!$C$547)+SUMIF('ANNUAL SUMMARY'!$FE$454,K165,'ANNUAL SUMMARY'!$EV$491)+SUMIF('ANNUAL SUMMARY'!$DH$454,K165,'ANNUAL SUMMARY'!$CY$491)+SUMIF('ANNUAL SUMMARY'!$BI$454,K165,'ANNUAL SUMMARY'!$AZ$491)+SUMIF('ANNUAL SUMMARY'!$L$454,K165,'ANNUAL SUMMARY'!$C$491)+SUMIF('ANNUAL SUMMARY'!$FE$398,K165,'ANNUAL SUMMARY'!$EV$435)+SUMIF('ANNUAL SUMMARY'!$DH$398,K165,'ANNUAL SUMMARY'!$CY$435)+SUMIF('ANNUAL SUMMARY'!$BI$398,K165,'ANNUAL SUMMARY'!$AZ$435)+SUMIF('ANNUAL SUMMARY'!$L$398,K165,'ANNUAL SUMMARY'!$C$435)+SUMIF('ANNUAL SUMMARY'!$FE$342,K165,'ANNUAL SUMMARY'!$EV$379)+SUMIF('ANNUAL SUMMARY'!$DH$342,K165,'ANNUAL SUMMARY'!$CY$379)+SUMIF('ANNUAL SUMMARY'!$BI$342,K165,'ANNUAL SUMMARY'!$AZ$379)+SUMIF('ANNUAL SUMMARY'!$L$342,K165,'ANNUAL SUMMARY'!$C$379)+SUMIF('ANNUAL SUMMARY'!$FE$286,K165,'ANNUAL SUMMARY'!$EV$323)+SUMIF('ANNUAL SUMMARY'!$DH$286,K165,'ANNUAL SUMMARY'!$CY$323)+SUMIF('ANNUAL SUMMARY'!$BI$286,K165,'ANNUAL SUMMARY'!$AZ$323)+SUMIF('ANNUAL SUMMARY'!$L$286,K165,'ANNUAL SUMMARY'!$C$323)+SUMIF('ANNUAL SUMMARY'!$FE$230,K165,'ANNUAL SUMMARY'!$EV$267)+SUMIF('ANNUAL SUMMARY'!$DH$230,K165,'ANNUAL SUMMARY'!$CY$267)+SUMIF('ANNUAL SUMMARY'!$BI$230,K165,'ANNUAL SUMMARY'!$AZ$267)+SUMIF('ANNUAL SUMMARY'!$L$230,K165,'ANNUAL SUMMARY'!$C$267)+SUMIF('ANNUAL SUMMARY'!$FE$174,K165,'ANNUAL SUMMARY'!$EV$211)+SUMIF('ANNUAL SUMMARY'!$DH$174,K165,'ANNUAL SUMMARY'!$CY$211)+SUMIF('ANNUAL SUMMARY'!$BI$174,K165,'ANNUAL SUMMARY'!$AZ$211)+SUMIF('ANNUAL SUMMARY'!$L$174,K165,'ANNUAL SUMMARY'!$C$211)+SUMIF('ANNUAL SUMMARY'!$FE$118,K165,'ANNUAL SUMMARY'!$EV$155)+SUMIF('ANNUAL SUMMARY'!$DH$118,K165,'ANNUAL SUMMARY'!$CY$155)+SUMIF('ANNUAL SUMMARY'!$BI$118,K165,'ANNUAL SUMMARY'!$AZ$155)+SUMIF('ANNUAL SUMMARY'!$L$118,K165,'ANNUAL SUMMARY'!$C$155)+SUMIF('ANNUAL SUMMARY'!$FE$62,K165,'ANNUAL SUMMARY'!$EV$99)+SUMIF('ANNUAL SUMMARY'!$DH$62,K165,'ANNUAL SUMMARY'!$CY$99)+SUMIF('ANNUAL SUMMARY'!$BI$62,K165,'ANNUAL SUMMARY'!$AZ$99)+SUMIF('ANNUAL SUMMARY'!$L$62,K165,'ANNUAL SUMMARY'!$C$99)+SUMIF('ANNUAL SUMMARY'!$FE$6,K165,'ANNUAL SUMMARY'!$EV$43)+SUMIF('ANNUAL SUMMARY'!$DH$6,K165,'ANNUAL SUMMARY'!$CY$43)+SUMIF('ANNUAL SUMMARY'!$BI$6,K165,'ANNUAL SUMMARY'!$AZ$43)+SUMIF('ANNUAL SUMMARY'!$L$6,K165,'ANNUAL SUMMARY'!$C$43)+SUMIF('PREVIOUS LOGS'!$K$6,K165,'PREVIOUS LOGS'!$B$39)+SUMIF('PREVIOUS LOGS'!$K$59,$K$6,'PREVIOUS LOGS'!$B$92)+SUMIF('PREVIOUS LOGS'!$K$112,K165,'PREVIOUS LOGS'!$B$145)+SUMIF('PREVIOUS LOGS'!$K$165,K165,'PREVIOUS LOGS'!$B$198)+SUMIF('PREVIOUS LOGS'!$K$218,K165,'PREVIOUS LOGS'!$B$251)+SUMIF('PREVIOUS LOGS'!$K$271,K165,'PREVIOUS LOGS'!$B$304)+SUMIF('PREVIOUS LOGS'!$K$324,K165,'PREVIOUS LOGS'!$B$357)+SUMIF('PREVIOUS LOGS'!$BH$6,K165,'PREVIOUS LOGS'!$AY$39)+SUMIF('PREVIOUS LOGS'!$BH$59,$K$6,'PREVIOUS LOGS'!$AY$92)+SUMIF('PREVIOUS LOGS'!$BH$112,K165,'PREVIOUS LOGS'!$AY$145)+SUMIF('PREVIOUS LOGS'!$BH$165,K165,'PREVIOUS LOGS'!$AY$198)+SUMIF('PREVIOUS LOGS'!$BH$218,K165,'PREVIOUS LOGS'!$AY$251)+SUMIF('PREVIOUS LOGS'!$BH$271,K165,'PREVIOUS LOGS'!$AY$304)+SUMIF('PREVIOUS LOGS'!$BH$324,K165,'PREVIOUS LOGS'!$AY$357)+SUMIF('PREVIOUS LOGS'!$DF$6,K165,'PREVIOUS LOGS'!$CW$39)+SUMIF('PREVIOUS LOGS'!$DF$59,$K$6,'PREVIOUS LOGS'!$CW$92)+SUMIF('PREVIOUS LOGS'!$DF$112,K165,'PREVIOUS LOGS'!$CW$145)+SUMIF('PREVIOUS LOGS'!$DF$165,K165,'PREVIOUS LOGS'!$CW$198)+SUMIF('PREVIOUS LOGS'!$DF$218,K165,'PREVIOUS LOGS'!$CW$251)+SUMIF('PREVIOUS LOGS'!$DF$271,K165,'PREVIOUS LOGS'!$CW$304)+SUMIF('PREVIOUS LOGS'!$DF$324,K165,'PREVIOUS LOGS'!$CW$357)+SUMIF('PREVIOUS LOGS'!$FC$6,K165,'PREVIOUS LOGS'!$ET$39)+SUMIF('PREVIOUS LOGS'!$FC$59,$K$6,'PREVIOUS LOGS'!$ET$92)+SUMIF('PREVIOUS LOGS'!$FC$112,K165,'PREVIOUS LOGS'!$ET$145)+SUMIF('PREVIOUS LOGS'!$FC$165,K165,'PREVIOUS LOGS'!$ET$198)+SUMIF('PREVIOUS LOGS'!$FC$218,K165,'PREVIOUS LOGS'!$ET$251)+SUMIF('PREVIOUS LOGS'!$FC$271,K165,'PREVIOUS LOGS'!$ET$304)+SUMIF('PREVIOUS LOGS'!$FC$324,K165,'PREVIOUS LOGS'!$ET$357)</f>
        <v>0</v>
      </c>
      <c r="C198" s="699"/>
      <c r="D198" s="699"/>
      <c r="E198" s="699"/>
      <c r="F198" s="699"/>
      <c r="G198" s="700"/>
      <c r="H198" s="698">
        <f>SUMIF('ANNUAL SUMMARY'!$FE$622,K165,'ANNUAL SUMMARY'!$FB$659)+SUMIF('ANNUAL SUMMARY'!$DH$622,K165,'ANNUAL SUMMARY'!$DE$659)+SUMIF('ANNUAL SUMMARY'!$BI$622,K165,'ANNUAL SUMMARY'!$BF$659)+SUMIF('ANNUAL SUMMARY'!$L$622,K165,'ANNUAL SUMMARY'!$I$659)+SUMIF('ANNUAL SUMMARY'!$FE$566,K165,'ANNUAL SUMMARY'!$FB$603)+SUMIF('ANNUAL SUMMARY'!$DH$566,K165,'ANNUAL SUMMARY'!$DE$603)+SUMIF('ANNUAL SUMMARY'!$BI$566,K165,'ANNUAL SUMMARY'!$BF$603)+SUMIF('ANNUAL SUMMARY'!$L$566,K165,'ANNUAL SUMMARY'!$I$603)+SUMIF('ANNUAL SUMMARY'!$FE$510,K165,'ANNUAL SUMMARY'!$FB$547)+SUMIF('ANNUAL SUMMARY'!$DH$510,K165,'ANNUAL SUMMARY'!$DE$547)+SUMIF('ANNUAL SUMMARY'!$BI$510,K165,'ANNUAL SUMMARY'!$BF$547)+SUMIF('ANNUAL SUMMARY'!$L$510,K165,'ANNUAL SUMMARY'!$I$547)+SUMIF('ANNUAL SUMMARY'!$FE$454,K165,'ANNUAL SUMMARY'!$FB$491)+SUMIF('ANNUAL SUMMARY'!$DH$454,K165,'ANNUAL SUMMARY'!$DE$491)+SUMIF('ANNUAL SUMMARY'!$BI$454,K165,'ANNUAL SUMMARY'!$BF$491)+SUMIF('ANNUAL SUMMARY'!$L$454,K165,'ANNUAL SUMMARY'!$I$491)+SUMIF('ANNUAL SUMMARY'!$FE$398,K165,'ANNUAL SUMMARY'!$FB$435)+SUMIF('ANNUAL SUMMARY'!$DH$398,K165,'ANNUAL SUMMARY'!$DE$435)+SUMIF('ANNUAL SUMMARY'!$BI$398,K165,'ANNUAL SUMMARY'!$BF$435)+SUMIF('ANNUAL SUMMARY'!$L$398,K165,'ANNUAL SUMMARY'!$I$435)+SUMIF('ANNUAL SUMMARY'!$FE$342,K165,'ANNUAL SUMMARY'!$FB$379)+SUMIF('ANNUAL SUMMARY'!$DH$342,K165,'ANNUAL SUMMARY'!$DE$379)+SUMIF('ANNUAL SUMMARY'!$BI$342,K165,'ANNUAL SUMMARY'!$BF$379)+SUMIF('ANNUAL SUMMARY'!$L$342,K165,'ANNUAL SUMMARY'!$I$379)+SUMIF('ANNUAL SUMMARY'!$FE$286,K165,'ANNUAL SUMMARY'!$FB$323)+SUMIF('ANNUAL SUMMARY'!$DH$286,K165,'ANNUAL SUMMARY'!$DE$323)+SUMIF('ANNUAL SUMMARY'!$BI$286,K165,'ANNUAL SUMMARY'!$BF$323)+SUMIF('ANNUAL SUMMARY'!$L$286,K165,'ANNUAL SUMMARY'!$I$323)+SUMIF('ANNUAL SUMMARY'!$FE$230,K165,'ANNUAL SUMMARY'!$FB$267)+SUMIF('ANNUAL SUMMARY'!$DH$230,K165,'ANNUAL SUMMARY'!$DE$267)+SUMIF('ANNUAL SUMMARY'!$BI$230,K165,'ANNUAL SUMMARY'!$BF$267)+SUMIF('ANNUAL SUMMARY'!$L$230,K165,'ANNUAL SUMMARY'!$I$267)+SUMIF('ANNUAL SUMMARY'!$FE$174,K165,'ANNUAL SUMMARY'!$FB$211)+SUMIF('ANNUAL SUMMARY'!$DH$174,K165,'ANNUAL SUMMARY'!$DE$211)+SUMIF('ANNUAL SUMMARY'!$BI$174,K165,'ANNUAL SUMMARY'!$BF$211)+SUMIF('ANNUAL SUMMARY'!$L$174,K165,'ANNUAL SUMMARY'!$I$211)+SUMIF('ANNUAL SUMMARY'!$FE$118,K165,'ANNUAL SUMMARY'!$FB$155)+SUMIF('ANNUAL SUMMARY'!$DH$118,K165,'ANNUAL SUMMARY'!$DE$155)+SUMIF('ANNUAL SUMMARY'!$BI$118,K165,'ANNUAL SUMMARY'!$BF$155)+SUMIF('ANNUAL SUMMARY'!$L$118,K165,'ANNUAL SUMMARY'!$I$155)+SUMIF('ANNUAL SUMMARY'!$FE$62,K165,'ANNUAL SUMMARY'!$FB$99)+SUMIF('ANNUAL SUMMARY'!$DH$62,K165,'ANNUAL SUMMARY'!$DE$99)+SUMIF('ANNUAL SUMMARY'!$BI$62,K165,'ANNUAL SUMMARY'!$BF$99)+SUMIF('ANNUAL SUMMARY'!$L$62,K165,'ANNUAL SUMMARY'!$I$99)+SUMIF('ANNUAL SUMMARY'!$FE$6,K165,'ANNUAL SUMMARY'!$FB$43)+SUMIF('ANNUAL SUMMARY'!$DH$6,K165,'ANNUAL SUMMARY'!$DE$43)+SUMIF('ANNUAL SUMMARY'!$BI$6,K165,'ANNUAL SUMMARY'!$BF$43)+SUMIF('ANNUAL SUMMARY'!$L$6,K165,'ANNUAL SUMMARY'!$I$43)+SUMIF('PREVIOUS LOGS'!$K$6,K165,'PREVIOUS LOGS'!$H$39)+SUMIF('PREVIOUS LOGS'!$K$59,$K$6,'PREVIOUS LOGS'!$B$92)+SUMIF('PREVIOUS LOGS'!$K$112,K165,'PREVIOUS LOGS'!$B$145)+SUMIF('PREVIOUS LOGS'!$K$165,K165,'PREVIOUS LOGS'!$B$198)+SUMIF('PREVIOUS LOGS'!$K$218,K165,'PREVIOUS LOGS'!$B$251)+SUMIF('PREVIOUS LOGS'!$K$271,K165,'PREVIOUS LOGS'!$B$304)+SUMIF('PREVIOUS LOGS'!$K$324,K165,'PREVIOUS LOGS'!$B$357)+SUMIF('PREVIOUS LOGS'!$BH$6,K165,'PREVIOUS LOGS'!$BE$39)+SUMIF('PREVIOUS LOGS'!$BH$59,$K$6,'PREVIOUS LOGS'!$AY$92)+SUMIF('PREVIOUS LOGS'!$BH$112,K165,'PREVIOUS LOGS'!$AY$145)+SUMIF('PREVIOUS LOGS'!$BH$165,K165,'PREVIOUS LOGS'!$AY$198)+SUMIF('PREVIOUS LOGS'!$BH$218,K165,'PREVIOUS LOGS'!$AY$251)+SUMIF('PREVIOUS LOGS'!$BH$271,K165,'PREVIOUS LOGS'!$AY$304)+SUMIF('PREVIOUS LOGS'!$BH$324,K165,'PREVIOUS LOGS'!$AY$357)+SUMIF('PREVIOUS LOGS'!$DF$6,K165,'PREVIOUS LOGS'!$DC$39)+SUMIF('PREVIOUS LOGS'!$DF$59,$K$6,'PREVIOUS LOGS'!$CW$92)+SUMIF('PREVIOUS LOGS'!$DF$112,K165,'PREVIOUS LOGS'!$CW$145)+SUMIF('PREVIOUS LOGS'!$DF$165,K165,'PREVIOUS LOGS'!$CW$198)+SUMIF('PREVIOUS LOGS'!$DF$218,K165,'PREVIOUS LOGS'!$CW$251)+SUMIF('PREVIOUS LOGS'!$DF$271,K165,'PREVIOUS LOGS'!$CW$304)+SUMIF('PREVIOUS LOGS'!$DF$324,K165,'PREVIOUS LOGS'!$CW$357)+SUMIF('PREVIOUS LOGS'!$FC$6,K165,'PREVIOUS LOGS'!$EZ$39)+SUMIF('PREVIOUS LOGS'!$FC$59,$K$6,'PREVIOUS LOGS'!$ET$92)+SUMIF('PREVIOUS LOGS'!$FC$112,K165,'PREVIOUS LOGS'!$ET$145)+SUMIF('PREVIOUS LOGS'!$FC$165,K165,'PREVIOUS LOGS'!$ET$198)+SUMIF('PREVIOUS LOGS'!$FC$218,K165,'PREVIOUS LOGS'!$ET$251)+SUMIF('PREVIOUS LOGS'!$FC$271,K165,'PREVIOUS LOGS'!$ET$304)+SUMIF('PREVIOUS LOGS'!$FC$324,K165,'PREVIOUS LOGS'!$ET$357)</f>
        <v>0</v>
      </c>
      <c r="I198" s="699"/>
      <c r="J198" s="699"/>
      <c r="K198" s="699"/>
      <c r="L198" s="700"/>
      <c r="M198" s="698">
        <f>SUMIF('ANNUAL SUMMARY'!$FE$622,K165,'ANNUAL SUMMARY'!$FH$659)+SUMIF('ANNUAL SUMMARY'!$DH$622,K165,'ANNUAL SUMMARY'!$DK$659)+SUMIF('ANNUAL SUMMARY'!$BI$622,K165,'ANNUAL SUMMARY'!$BL$659)+SUMIF('ANNUAL SUMMARY'!$L$622,K165,'ANNUAL SUMMARY'!$O$659)+SUMIF('ANNUAL SUMMARY'!$FE$566,K165,'ANNUAL SUMMARY'!$FH$603)+SUMIF('ANNUAL SUMMARY'!$DH$566,K165,'ANNUAL SUMMARY'!$DK$603)+SUMIF('ANNUAL SUMMARY'!$BI$566,K165,'ANNUAL SUMMARY'!$BL$603)+SUMIF('ANNUAL SUMMARY'!$L$566,K165,'ANNUAL SUMMARY'!$O$603)+SUMIF('ANNUAL SUMMARY'!$FE$510,K165,'ANNUAL SUMMARY'!$FH$547)+SUMIF('ANNUAL SUMMARY'!$DH$510,K165,'ANNUAL SUMMARY'!$DK$547)+SUMIF('ANNUAL SUMMARY'!$BI$510,K165,'ANNUAL SUMMARY'!$BL$547)+SUMIF('ANNUAL SUMMARY'!$L$510,K165,'ANNUAL SUMMARY'!$O$547)+SUMIF('ANNUAL SUMMARY'!$FE$454,K165,'ANNUAL SUMMARY'!$FH$491)+SUMIF('ANNUAL SUMMARY'!$DH$454,K165,'ANNUAL SUMMARY'!$DK$491)+SUMIF('ANNUAL SUMMARY'!$BI$454,K165,'ANNUAL SUMMARY'!$BL$491)+SUMIF('ANNUAL SUMMARY'!$L$454,K165,'ANNUAL SUMMARY'!$O$491)+SUMIF('ANNUAL SUMMARY'!$FE$398,K165,'ANNUAL SUMMARY'!$FH$435)+SUMIF('ANNUAL SUMMARY'!$DH$398,K165,'ANNUAL SUMMARY'!$DK$435)+SUMIF('ANNUAL SUMMARY'!$BI$398,K165,'ANNUAL SUMMARY'!$BL$435)+SUMIF('ANNUAL SUMMARY'!$L$398,K165,'ANNUAL SUMMARY'!$O$435)+SUMIF('ANNUAL SUMMARY'!$FE$342,K165,'ANNUAL SUMMARY'!$FH$379)+SUMIF('ANNUAL SUMMARY'!$DH$342,K165,'ANNUAL SUMMARY'!$DK$379)+SUMIF('ANNUAL SUMMARY'!$BI$342,K165,'ANNUAL SUMMARY'!$BL$379)+SUMIF('ANNUAL SUMMARY'!$L$342,K165,'ANNUAL SUMMARY'!$O$379)+SUMIF('ANNUAL SUMMARY'!$FE$286,K165,'ANNUAL SUMMARY'!$FH$323)+SUMIF('ANNUAL SUMMARY'!$DH$286,K165,'ANNUAL SUMMARY'!$DK$323)+SUMIF('ANNUAL SUMMARY'!$BI$286,K165,'ANNUAL SUMMARY'!$BL$323)+SUMIF('ANNUAL SUMMARY'!$L$286,K165,'ANNUAL SUMMARY'!$O$323)+SUMIF('ANNUAL SUMMARY'!$FE$230,K165,'ANNUAL SUMMARY'!$FH$267)+SUMIF('ANNUAL SUMMARY'!$DH$230,K165,'ANNUAL SUMMARY'!$DK$267)+SUMIF('ANNUAL SUMMARY'!$BI$230,K165,'ANNUAL SUMMARY'!$BL$267)+SUMIF('ANNUAL SUMMARY'!$L$230,K165,'ANNUAL SUMMARY'!$O$267)+SUMIF('ANNUAL SUMMARY'!$FE$174,K165,'ANNUAL SUMMARY'!$FH$211)+SUMIF('ANNUAL SUMMARY'!$DH$174,K165,'ANNUAL SUMMARY'!$DK$211)+SUMIF('ANNUAL SUMMARY'!$BI$174,K165,'ANNUAL SUMMARY'!$BL$211)+SUMIF('ANNUAL SUMMARY'!$L$174,K165,'ANNUAL SUMMARY'!$O$211)+SUMIF('ANNUAL SUMMARY'!$FE$118,K165,'ANNUAL SUMMARY'!$FH$155)+SUMIF('ANNUAL SUMMARY'!$DH$118,K165,'ANNUAL SUMMARY'!$DK$155)+SUMIF('ANNUAL SUMMARY'!$BI$118,K165,'ANNUAL SUMMARY'!$BL$155)+SUMIF('ANNUAL SUMMARY'!$L$118,K165,'ANNUAL SUMMARY'!$O$155)+SUMIF('ANNUAL SUMMARY'!$FE$62,K165,'ANNUAL SUMMARY'!$FH$99)+SUMIF('ANNUAL SUMMARY'!$DH$62,K165,'ANNUAL SUMMARY'!$DK$99)+SUMIF('ANNUAL SUMMARY'!$BI$62,K165,'ANNUAL SUMMARY'!$BL$99)+SUMIF('ANNUAL SUMMARY'!$L$62,K165,'ANNUAL SUMMARY'!$O$99)+SUMIF('ANNUAL SUMMARY'!$FE$6,K165,'ANNUAL SUMMARY'!$FH$43)+SUMIF('ANNUAL SUMMARY'!$DH$6,K165,'ANNUAL SUMMARY'!$DK$43)+SUMIF('ANNUAL SUMMARY'!$BI$6,K165,'ANNUAL SUMMARY'!$BL$43)+SUMIF('ANNUAL SUMMARY'!$L$6,K165,'ANNUAL SUMMARY'!$O$43)+SUMIF('PREVIOUS LOGS'!$K$6,K165,'PREVIOUS LOGS'!$M$39)+SUMIF('PREVIOUS LOGS'!$K$59,$K$6,'PREVIOUS LOGS'!$M$92)+SUMIF('PREVIOUS LOGS'!$K$112,K165,'PREVIOUS LOGS'!$M$145)+SUMIF('PREVIOUS LOGS'!$K$165,K165,'PREVIOUS LOGS'!$M$198)+SUMIF('PREVIOUS LOGS'!$K$218,K165,'PREVIOUS LOGS'!$M$251)+SUMIF('PREVIOUS LOGS'!$K$271,K165,'PREVIOUS LOGS'!$M$304)+SUMIF('PREVIOUS LOGS'!$K$324,K165,'PREVIOUS LOGS'!$M$357)+SUMIF('PREVIOUS LOGS'!$BH$6,K165,'PREVIOUS LOGS'!$BJ$39)+SUMIF('PREVIOUS LOGS'!$BH$59,$K$6,'PREVIOUS LOGS'!$BJ$92)+SUMIF('PREVIOUS LOGS'!$BH$112,K165,'PREVIOUS LOGS'!$BJ$145)+SUMIF('PREVIOUS LOGS'!$BH$165,K165,'PREVIOUS LOGS'!$BJ$198)+SUMIF('PREVIOUS LOGS'!$BH$218,K165,'PREVIOUS LOGS'!$BJ$251)+SUMIF('PREVIOUS LOGS'!$BH$271,K165,'PREVIOUS LOGS'!$BJ$304)+SUMIF('PREVIOUS LOGS'!$BH$324,K165,'PREVIOUS LOGS'!$BJ$357)+SUMIF('PREVIOUS LOGS'!$DF$6,K165,'PREVIOUS LOGS'!$DH$39)+SUMIF('PREVIOUS LOGS'!$DF$59,$K$6,'PREVIOUS LOGS'!$DH$92)+SUMIF('PREVIOUS LOGS'!$DF$112,K165,'PREVIOUS LOGS'!$DH$145)+SUMIF('PREVIOUS LOGS'!$DF$165,K165,'PREVIOUS LOGS'!$DH$198)+SUMIF('PREVIOUS LOGS'!$DF$218,K165,'PREVIOUS LOGS'!$DH$251)+SUMIF('PREVIOUS LOGS'!$DF$271,K165,'PREVIOUS LOGS'!$DH$304)+SUMIF('PREVIOUS LOGS'!$DF$324,K165,'PREVIOUS LOGS'!$DH$357)+SUMIF('PREVIOUS LOGS'!$FC$6,K165,'PREVIOUS LOGS'!$FE$39)+SUMIF('PREVIOUS LOGS'!$FC$59,$K$6,'PREVIOUS LOGS'!$FE$92)+SUMIF('PREVIOUS LOGS'!$FC$112,K165,'PREVIOUS LOGS'!$FE$145)+SUMIF('PREVIOUS LOGS'!$FC$165,K165,'PREVIOUS LOGS'!$FE$198)+SUMIF('PREVIOUS LOGS'!$FC$218,K165,'PREVIOUS LOGS'!$FE$251)+SUMIF('PREVIOUS LOGS'!$FC$271,K165,'PREVIOUS LOGS'!$FE$304)+SUMIF('PREVIOUS LOGS'!$FC$324,K165,'PREVIOUS LOGS'!$FE$357)</f>
        <v>0</v>
      </c>
      <c r="N198" s="699"/>
      <c r="O198" s="699"/>
      <c r="P198" s="699"/>
      <c r="Q198" s="699"/>
      <c r="R198" s="700"/>
      <c r="S198" s="698">
        <f>SUMIF('ANNUAL SUMMARY'!$FE$622,K165,'ANNUAL SUMMARY'!$FN$659)+SUMIF('ANNUAL SUMMARY'!$DH$622,K165,'ANNUAL SUMMARY'!$DQ$659)+SUMIF('ANNUAL SUMMARY'!$BI$622,K165,'ANNUAL SUMMARY'!$BR$659)+SUMIF('ANNUAL SUMMARY'!$L$622,K165,'ANNUAL SUMMARY'!$U$659)+SUMIF('ANNUAL SUMMARY'!$FE$566,K165,'ANNUAL SUMMARY'!$FN$603)+SUMIF('ANNUAL SUMMARY'!$DH$566,K165,'ANNUAL SUMMARY'!$DQ$603)+SUMIF('ANNUAL SUMMARY'!$BI$566,K165,'ANNUAL SUMMARY'!$BR$603)+SUMIF('ANNUAL SUMMARY'!$L$566,K165,'ANNUAL SUMMARY'!$U$603)+SUMIF('ANNUAL SUMMARY'!$FE$510,K165,'ANNUAL SUMMARY'!$FN$547)+SUMIF('ANNUAL SUMMARY'!$DH$510,K165,'ANNUAL SUMMARY'!$DQ$547)+SUMIF('ANNUAL SUMMARY'!$BI$510,K165,'ANNUAL SUMMARY'!$BR$547)+SUMIF('ANNUAL SUMMARY'!$L$510,K165,'ANNUAL SUMMARY'!$U$547)+SUMIF('ANNUAL SUMMARY'!$FE$454,K165,'ANNUAL SUMMARY'!$FN$491)+SUMIF('ANNUAL SUMMARY'!$DH$454,K165,'ANNUAL SUMMARY'!$DQ$491)+SUMIF('ANNUAL SUMMARY'!$BI$454,K165,'ANNUAL SUMMARY'!$BR$491)+SUMIF('ANNUAL SUMMARY'!$L$454,K165,'ANNUAL SUMMARY'!$U$491)+SUMIF('ANNUAL SUMMARY'!$FE$398,K165,'ANNUAL SUMMARY'!$FN$435)+SUMIF('ANNUAL SUMMARY'!$DH$398,K165,'ANNUAL SUMMARY'!$DQ$435)+SUMIF('ANNUAL SUMMARY'!$BI$398,K165,'ANNUAL SUMMARY'!$BR$435)+SUMIF('ANNUAL SUMMARY'!$L$398,K165,'ANNUAL SUMMARY'!$U$435)+SUMIF('ANNUAL SUMMARY'!$FE$342,K165,'ANNUAL SUMMARY'!$FN$379)+SUMIF('ANNUAL SUMMARY'!$DH$342,K165,'ANNUAL SUMMARY'!$DQ$379)+SUMIF('ANNUAL SUMMARY'!$BI$342,K165,'ANNUAL SUMMARY'!$BR$379)+SUMIF('ANNUAL SUMMARY'!$L$342,K165,'ANNUAL SUMMARY'!$U$379)+SUMIF('ANNUAL SUMMARY'!$FE$286,K165,'ANNUAL SUMMARY'!$FN$323)+SUMIF('ANNUAL SUMMARY'!$DH$286,K165,'ANNUAL SUMMARY'!$DQ$323)+SUMIF('ANNUAL SUMMARY'!$BI$286,K165,'ANNUAL SUMMARY'!$BR$323)+SUMIF('ANNUAL SUMMARY'!$L$286,K165,'ANNUAL SUMMARY'!$U$323)+SUMIF('ANNUAL SUMMARY'!$FE$230,K165,'ANNUAL SUMMARY'!$FN$267)+SUMIF('ANNUAL SUMMARY'!$DH$230,K165,'ANNUAL SUMMARY'!$DQ$267)+SUMIF('ANNUAL SUMMARY'!$BI$230,K165,'ANNUAL SUMMARY'!$BR$267)+SUMIF('ANNUAL SUMMARY'!$L$230,K165,'ANNUAL SUMMARY'!$U$267)+SUMIF('ANNUAL SUMMARY'!$FE$174,K165,'ANNUAL SUMMARY'!$FN$211)+SUMIF('ANNUAL SUMMARY'!$DH$174,K165,'ANNUAL SUMMARY'!$DQ$211)+SUMIF('ANNUAL SUMMARY'!$BI$174,K165,'ANNUAL SUMMARY'!$BR$211)+SUMIF('ANNUAL SUMMARY'!$L$174,K165,'ANNUAL SUMMARY'!$U$211)+SUMIF('ANNUAL SUMMARY'!$FE$118,K165,'ANNUAL SUMMARY'!$FN$155)+SUMIF('ANNUAL SUMMARY'!$DH$118,K165,'ANNUAL SUMMARY'!$DQ$155)+SUMIF('ANNUAL SUMMARY'!$BI$118,K165,'ANNUAL SUMMARY'!$BR$155)+SUMIF('ANNUAL SUMMARY'!$L$118,K165,'ANNUAL SUMMARY'!$U$155)+SUMIF('ANNUAL SUMMARY'!$FE$62,K165,'ANNUAL SUMMARY'!$FN$99)+SUMIF('ANNUAL SUMMARY'!$DH$62,K165,'ANNUAL SUMMARY'!$DQ$99)+SUMIF('ANNUAL SUMMARY'!$BI$62,K165,'ANNUAL SUMMARY'!$BR$99)+SUMIF('ANNUAL SUMMARY'!$L$62,K165,'ANNUAL SUMMARY'!$U$99)+SUMIF('ANNUAL SUMMARY'!$FE$6,K165,'ANNUAL SUMMARY'!$FN$43)+SUMIF('ANNUAL SUMMARY'!$DH$6,K165,'ANNUAL SUMMARY'!$DQ$43)+SUMIF('ANNUAL SUMMARY'!$BI$6,K165,'ANNUAL SUMMARY'!$BR$43)+SUMIF('ANNUAL SUMMARY'!$L$6,K165,'ANNUAL SUMMARY'!$U$43)</f>
        <v>0</v>
      </c>
      <c r="T198" s="699"/>
      <c r="U198" s="699"/>
      <c r="V198" s="699"/>
      <c r="W198" s="699"/>
      <c r="X198" s="700"/>
      <c r="Y198" s="15"/>
      <c r="Z198" s="711"/>
      <c r="AA198" s="712"/>
      <c r="AB198" s="712"/>
      <c r="AC198" s="712"/>
      <c r="AD198" s="712"/>
      <c r="AE198" s="712"/>
      <c r="AF198" s="693"/>
      <c r="AG198" s="693"/>
      <c r="AH198" s="693"/>
      <c r="AI198" s="693"/>
      <c r="AJ198" s="693"/>
      <c r="AK198" s="694"/>
      <c r="AL198" s="711"/>
      <c r="AM198" s="712"/>
      <c r="AN198" s="712"/>
      <c r="AO198" s="712"/>
      <c r="AP198" s="712"/>
      <c r="AQ198" s="712"/>
      <c r="AR198" s="692"/>
      <c r="AS198" s="693"/>
      <c r="AT198" s="693"/>
      <c r="AU198" s="693"/>
      <c r="AV198" s="693"/>
      <c r="AW198" s="1263"/>
      <c r="AX198" s="154"/>
      <c r="AY198" s="698">
        <f>SUMIF('ANNUAL SUMMARY'!$FE$622,BH165,'ANNUAL SUMMARY'!$EV$659)+SUMIF('ANNUAL SUMMARY'!$DH$622,BH165,'ANNUAL SUMMARY'!$CY$659)+SUMIF('ANNUAL SUMMARY'!$BI$622,BH165,'ANNUAL SUMMARY'!$AZ$659)+SUMIF('ANNUAL SUMMARY'!$L$622,BH165,'ANNUAL SUMMARY'!$C$659)+SUMIF('ANNUAL SUMMARY'!$FE$566,BH165,'ANNUAL SUMMARY'!$EV$603)+SUMIF('ANNUAL SUMMARY'!$DH$566,BH165,'ANNUAL SUMMARY'!$CY$603)+SUMIF('ANNUAL SUMMARY'!$BI$566,BH165,'ANNUAL SUMMARY'!$AZ$603)+SUMIF('ANNUAL SUMMARY'!$L$566,BH165,'ANNUAL SUMMARY'!$C$603)+SUMIF('ANNUAL SUMMARY'!$FE$510,BH165,'ANNUAL SUMMARY'!$EV$547)+SUMIF('ANNUAL SUMMARY'!$DH$510,BH165,'ANNUAL SUMMARY'!$CY$547)+SUMIF('ANNUAL SUMMARY'!$BI$510,BH165,'ANNUAL SUMMARY'!$AZ$547)+SUMIF('ANNUAL SUMMARY'!$L$510,BH165,'ANNUAL SUMMARY'!$C$547)+SUMIF('ANNUAL SUMMARY'!$FE$454,BH165,'ANNUAL SUMMARY'!$EV$491)+SUMIF('ANNUAL SUMMARY'!$DH$454,BH165,'ANNUAL SUMMARY'!$CY$491)+SUMIF('ANNUAL SUMMARY'!$BI$454,BH165,'ANNUAL SUMMARY'!$AZ$491)+SUMIF('ANNUAL SUMMARY'!$L$454,BH165,'ANNUAL SUMMARY'!$C$491)+SUMIF('ANNUAL SUMMARY'!$FE$398,BH165,'ANNUAL SUMMARY'!$EV$435)+SUMIF('ANNUAL SUMMARY'!$DH$398,BH165,'ANNUAL SUMMARY'!$CY$435)+SUMIF('ANNUAL SUMMARY'!$BI$398,BH165,'ANNUAL SUMMARY'!$AZ$435)+SUMIF('ANNUAL SUMMARY'!$L$398,BH165,'ANNUAL SUMMARY'!$C$435)+SUMIF('ANNUAL SUMMARY'!$FE$342,BH165,'ANNUAL SUMMARY'!$EV$379)+SUMIF('ANNUAL SUMMARY'!$DH$342,BH165,'ANNUAL SUMMARY'!$CY$379)+SUMIF('ANNUAL SUMMARY'!$BI$342,BH165,'ANNUAL SUMMARY'!$AZ$379)+SUMIF('ANNUAL SUMMARY'!$L$342,BH165,'ANNUAL SUMMARY'!$C$379)+SUMIF('ANNUAL SUMMARY'!$FE$286,BH165,'ANNUAL SUMMARY'!$EV$323)+SUMIF('ANNUAL SUMMARY'!$DH$286,BH165,'ANNUAL SUMMARY'!$CY$323)+SUMIF('ANNUAL SUMMARY'!$BI$286,BH165,'ANNUAL SUMMARY'!$AZ$323)+SUMIF('ANNUAL SUMMARY'!$L$286,BH165,'ANNUAL SUMMARY'!$C$323)+SUMIF('ANNUAL SUMMARY'!$FE$230,BH165,'ANNUAL SUMMARY'!$EV$267)+SUMIF('ANNUAL SUMMARY'!$DH$230,BH165,'ANNUAL SUMMARY'!$CY$267)+SUMIF('ANNUAL SUMMARY'!$BI$230,BH165,'ANNUAL SUMMARY'!$AZ$267)+SUMIF('ANNUAL SUMMARY'!$L$230,BH165,'ANNUAL SUMMARY'!$C$267)+SUMIF('ANNUAL SUMMARY'!$FE$174,BH165,'ANNUAL SUMMARY'!$EV$211)+SUMIF('ANNUAL SUMMARY'!$DH$174,BH165,'ANNUAL SUMMARY'!$CY$211)+SUMIF('ANNUAL SUMMARY'!$BI$174,BH165,'ANNUAL SUMMARY'!$AZ$211)+SUMIF('ANNUAL SUMMARY'!$L$174,BH165,'ANNUAL SUMMARY'!$C$211)+SUMIF('ANNUAL SUMMARY'!$FE$118,BH165,'ANNUAL SUMMARY'!$EV$155)+SUMIF('ANNUAL SUMMARY'!$DH$118,BH165,'ANNUAL SUMMARY'!$CY$155)+SUMIF('ANNUAL SUMMARY'!$BI$118,BH165,'ANNUAL SUMMARY'!$AZ$155)+SUMIF('ANNUAL SUMMARY'!$L$118,BH165,'ANNUAL SUMMARY'!$C$155)+SUMIF('ANNUAL SUMMARY'!$FE$62,BH165,'ANNUAL SUMMARY'!$EV$99)+SUMIF('ANNUAL SUMMARY'!$DH$62,BH165,'ANNUAL SUMMARY'!$CY$99)+SUMIF('ANNUAL SUMMARY'!$BI$62,BH165,'ANNUAL SUMMARY'!$AZ$99)+SUMIF('ANNUAL SUMMARY'!$L$62,BH165,'ANNUAL SUMMARY'!$C$99)+SUMIF('ANNUAL SUMMARY'!$FE$6,BH165,'ANNUAL SUMMARY'!$EV$43)+SUMIF('ANNUAL SUMMARY'!$DH$6,BH165,'ANNUAL SUMMARY'!$CY$43)+SUMIF('ANNUAL SUMMARY'!$BI$6,BH165,'ANNUAL SUMMARY'!$AZ$43)+SUMIF('ANNUAL SUMMARY'!$L$6,BH165,'ANNUAL SUMMARY'!$C$43)+SUMIF('PREVIOUS LOGS'!$K$6,BH165,'PREVIOUS LOGS'!$B$39)+SUMIF('PREVIOUS LOGS'!$K$59,$K$6,'PREVIOUS LOGS'!$B$92)+SUMIF('PREVIOUS LOGS'!$K$112,BH165,'PREVIOUS LOGS'!$B$145)+SUMIF('PREVIOUS LOGS'!$K$165,BH165,'PREVIOUS LOGS'!$B$198)+SUMIF('PREVIOUS LOGS'!$K$218,BH165,'PREVIOUS LOGS'!$B$251)+SUMIF('PREVIOUS LOGS'!$K$271,BH165,'PREVIOUS LOGS'!$B$304)+SUMIF('PREVIOUS LOGS'!$K$324,BH165,'PREVIOUS LOGS'!$B$357)+SUMIF('PREVIOUS LOGS'!$BH$6,BH165,'PREVIOUS LOGS'!$AY$39)+SUMIF('PREVIOUS LOGS'!$BH$59,$K$6,'PREVIOUS LOGS'!$AY$92)+SUMIF('PREVIOUS LOGS'!$BH$112,BH165,'PREVIOUS LOGS'!$AY$145)+SUMIF('PREVIOUS LOGS'!$BH$165,BH165,'PREVIOUS LOGS'!$AY$198)+SUMIF('PREVIOUS LOGS'!$BH$218,BH165,'PREVIOUS LOGS'!$AY$251)+SUMIF('PREVIOUS LOGS'!$BH$271,BH165,'PREVIOUS LOGS'!$AY$304)+SUMIF('PREVIOUS LOGS'!$BH$324,BH165,'PREVIOUS LOGS'!$AY$357)+SUMIF('PREVIOUS LOGS'!$DF$6,BH165,'PREVIOUS LOGS'!$CW$39)+SUMIF('PREVIOUS LOGS'!$DF$59,$K$6,'PREVIOUS LOGS'!$CW$92)+SUMIF('PREVIOUS LOGS'!$DF$112,BH165,'PREVIOUS LOGS'!$CW$145)+SUMIF('PREVIOUS LOGS'!$DF$165,BH165,'PREVIOUS LOGS'!$CW$198)+SUMIF('PREVIOUS LOGS'!$DF$218,BH165,'PREVIOUS LOGS'!$CW$251)+SUMIF('PREVIOUS LOGS'!$DF$271,BH165,'PREVIOUS LOGS'!$CW$304)+SUMIF('PREVIOUS LOGS'!$DF$324,BH165,'PREVIOUS LOGS'!$CW$357)+SUMIF('PREVIOUS LOGS'!$FC$6,BH165,'PREVIOUS LOGS'!$ET$39)+SUMIF('PREVIOUS LOGS'!$FC$59,$K$6,'PREVIOUS LOGS'!$ET$92)+SUMIF('PREVIOUS LOGS'!$FC$112,BH165,'PREVIOUS LOGS'!$ET$145)+SUMIF('PREVIOUS LOGS'!$FC$165,BH165,'PREVIOUS LOGS'!$ET$198)+SUMIF('PREVIOUS LOGS'!$FC$218,BH165,'PREVIOUS LOGS'!$ET$251)+SUMIF('PREVIOUS LOGS'!$FC$271,BH165,'PREVIOUS LOGS'!$ET$304)+SUMIF('PREVIOUS LOGS'!$FC$324,BH165,'PREVIOUS LOGS'!$ET$357)</f>
        <v>0</v>
      </c>
      <c r="AZ198" s="699"/>
      <c r="BA198" s="699"/>
      <c r="BB198" s="699"/>
      <c r="BC198" s="699"/>
      <c r="BD198" s="700"/>
      <c r="BE198" s="698">
        <f>SUMIF('ANNUAL SUMMARY'!$FE$622,BH165,'ANNUAL SUMMARY'!$FB$659)+SUMIF('ANNUAL SUMMARY'!$DH$622,BH165,'ANNUAL SUMMARY'!$DE$659)+SUMIF('ANNUAL SUMMARY'!$BI$622,BH165,'ANNUAL SUMMARY'!$BF$659)+SUMIF('ANNUAL SUMMARY'!$L$622,BH165,'ANNUAL SUMMARY'!$I$659)+SUMIF('ANNUAL SUMMARY'!$FE$566,BH165,'ANNUAL SUMMARY'!$FB$603)+SUMIF('ANNUAL SUMMARY'!$DH$566,BH165,'ANNUAL SUMMARY'!$DE$603)+SUMIF('ANNUAL SUMMARY'!$BI$566,BH165,'ANNUAL SUMMARY'!$BF$603)+SUMIF('ANNUAL SUMMARY'!$L$566,BH165,'ANNUAL SUMMARY'!$I$603)+SUMIF('ANNUAL SUMMARY'!$FE$510,BH165,'ANNUAL SUMMARY'!$FB$547)+SUMIF('ANNUAL SUMMARY'!$DH$510,BH165,'ANNUAL SUMMARY'!$DE$547)+SUMIF('ANNUAL SUMMARY'!$BI$510,BH165,'ANNUAL SUMMARY'!$BF$547)+SUMIF('ANNUAL SUMMARY'!$L$510,BH165,'ANNUAL SUMMARY'!$I$547)+SUMIF('ANNUAL SUMMARY'!$FE$454,BH165,'ANNUAL SUMMARY'!$FB$491)+SUMIF('ANNUAL SUMMARY'!$DH$454,BH165,'ANNUAL SUMMARY'!$DE$491)+SUMIF('ANNUAL SUMMARY'!$BI$454,BH165,'ANNUAL SUMMARY'!$BF$491)+SUMIF('ANNUAL SUMMARY'!$L$454,BH165,'ANNUAL SUMMARY'!$I$491)+SUMIF('ANNUAL SUMMARY'!$FE$398,BH165,'ANNUAL SUMMARY'!$FB$435)+SUMIF('ANNUAL SUMMARY'!$DH$398,BH165,'ANNUAL SUMMARY'!$DE$435)+SUMIF('ANNUAL SUMMARY'!$BI$398,BH165,'ANNUAL SUMMARY'!$BF$435)+SUMIF('ANNUAL SUMMARY'!$L$398,BH165,'ANNUAL SUMMARY'!$I$435)+SUMIF('ANNUAL SUMMARY'!$FE$342,BH165,'ANNUAL SUMMARY'!$FB$379)+SUMIF('ANNUAL SUMMARY'!$DH$342,BH165,'ANNUAL SUMMARY'!$DE$379)+SUMIF('ANNUAL SUMMARY'!$BI$342,BH165,'ANNUAL SUMMARY'!$BF$379)+SUMIF('ANNUAL SUMMARY'!$L$342,BH165,'ANNUAL SUMMARY'!$I$379)+SUMIF('ANNUAL SUMMARY'!$FE$286,BH165,'ANNUAL SUMMARY'!$FB$323)+SUMIF('ANNUAL SUMMARY'!$DH$286,BH165,'ANNUAL SUMMARY'!$DE$323)+SUMIF('ANNUAL SUMMARY'!$BI$286,BH165,'ANNUAL SUMMARY'!$BF$323)+SUMIF('ANNUAL SUMMARY'!$L$286,BH165,'ANNUAL SUMMARY'!$I$323)+SUMIF('ANNUAL SUMMARY'!$FE$230,BH165,'ANNUAL SUMMARY'!$FB$267)+SUMIF('ANNUAL SUMMARY'!$DH$230,BH165,'ANNUAL SUMMARY'!$DE$267)+SUMIF('ANNUAL SUMMARY'!$BI$230,BH165,'ANNUAL SUMMARY'!$BF$267)+SUMIF('ANNUAL SUMMARY'!$L$230,BH165,'ANNUAL SUMMARY'!$I$267)+SUMIF('ANNUAL SUMMARY'!$FE$174,BH165,'ANNUAL SUMMARY'!$FB$211)+SUMIF('ANNUAL SUMMARY'!$DH$174,BH165,'ANNUAL SUMMARY'!$DE$211)+SUMIF('ANNUAL SUMMARY'!$BI$174,BH165,'ANNUAL SUMMARY'!$BF$211)+SUMIF('ANNUAL SUMMARY'!$L$174,BH165,'ANNUAL SUMMARY'!$I$211)+SUMIF('ANNUAL SUMMARY'!$FE$118,BH165,'ANNUAL SUMMARY'!$FB$155)+SUMIF('ANNUAL SUMMARY'!$DH$118,BH165,'ANNUAL SUMMARY'!$DE$155)+SUMIF('ANNUAL SUMMARY'!$BI$118,BH165,'ANNUAL SUMMARY'!$BF$155)+SUMIF('ANNUAL SUMMARY'!$L$118,BH165,'ANNUAL SUMMARY'!$I$155)+SUMIF('ANNUAL SUMMARY'!$FE$62,BH165,'ANNUAL SUMMARY'!$FB$99)+SUMIF('ANNUAL SUMMARY'!$DH$62,BH165,'ANNUAL SUMMARY'!$DE$99)+SUMIF('ANNUAL SUMMARY'!$BI$62,BH165,'ANNUAL SUMMARY'!$BF$99)+SUMIF('ANNUAL SUMMARY'!$L$62,BH165,'ANNUAL SUMMARY'!$I$99)+SUMIF('ANNUAL SUMMARY'!$FE$6,BH165,'ANNUAL SUMMARY'!$FB$43)+SUMIF('ANNUAL SUMMARY'!$DH$6,BH165,'ANNUAL SUMMARY'!$DE$43)+SUMIF('ANNUAL SUMMARY'!$BI$6,BH165,'ANNUAL SUMMARY'!$BF$43)+SUMIF('ANNUAL SUMMARY'!$L$6,BH165,'ANNUAL SUMMARY'!$I$43)+SUMIF('PREVIOUS LOGS'!$K$6,BH165,'PREVIOUS LOGS'!$H$39)+SUMIF('PREVIOUS LOGS'!$K$59,$K$6,'PREVIOUS LOGS'!$B$92)+SUMIF('PREVIOUS LOGS'!$K$112,BH165,'PREVIOUS LOGS'!$B$145)+SUMIF('PREVIOUS LOGS'!$K$165,BH165,'PREVIOUS LOGS'!$B$198)+SUMIF('PREVIOUS LOGS'!$K$218,BH165,'PREVIOUS LOGS'!$B$251)+SUMIF('PREVIOUS LOGS'!$K$271,BH165,'PREVIOUS LOGS'!$B$304)+SUMIF('PREVIOUS LOGS'!$K$324,BH165,'PREVIOUS LOGS'!$B$357)+SUMIF('PREVIOUS LOGS'!$BH$6,BH165,'PREVIOUS LOGS'!$BE$39)+SUMIF('PREVIOUS LOGS'!$BH$59,$K$6,'PREVIOUS LOGS'!$AY$92)+SUMIF('PREVIOUS LOGS'!$BH$112,BH165,'PREVIOUS LOGS'!$AY$145)+SUMIF('PREVIOUS LOGS'!$BH$165,BH165,'PREVIOUS LOGS'!$AY$198)+SUMIF('PREVIOUS LOGS'!$BH$218,BH165,'PREVIOUS LOGS'!$AY$251)+SUMIF('PREVIOUS LOGS'!$BH$271,BH165,'PREVIOUS LOGS'!$AY$304)+SUMIF('PREVIOUS LOGS'!$BH$324,BH165,'PREVIOUS LOGS'!$AY$357)+SUMIF('PREVIOUS LOGS'!$DF$6,BH165,'PREVIOUS LOGS'!$DC$39)+SUMIF('PREVIOUS LOGS'!$DF$59,$K$6,'PREVIOUS LOGS'!$CW$92)+SUMIF('PREVIOUS LOGS'!$DF$112,BH165,'PREVIOUS LOGS'!$CW$145)+SUMIF('PREVIOUS LOGS'!$DF$165,BH165,'PREVIOUS LOGS'!$CW$198)+SUMIF('PREVIOUS LOGS'!$DF$218,BH165,'PREVIOUS LOGS'!$CW$251)+SUMIF('PREVIOUS LOGS'!$DF$271,BH165,'PREVIOUS LOGS'!$CW$304)+SUMIF('PREVIOUS LOGS'!$DF$324,BH165,'PREVIOUS LOGS'!$CW$357)+SUMIF('PREVIOUS LOGS'!$FC$6,BH165,'PREVIOUS LOGS'!$EZ$39)+SUMIF('PREVIOUS LOGS'!$FC$59,$K$6,'PREVIOUS LOGS'!$ET$92)+SUMIF('PREVIOUS LOGS'!$FC$112,BH165,'PREVIOUS LOGS'!$ET$145)+SUMIF('PREVIOUS LOGS'!$FC$165,BH165,'PREVIOUS LOGS'!$ET$198)+SUMIF('PREVIOUS LOGS'!$FC$218,BH165,'PREVIOUS LOGS'!$ET$251)+SUMIF('PREVIOUS LOGS'!$FC$271,BH165,'PREVIOUS LOGS'!$ET$304)+SUMIF('PREVIOUS LOGS'!$FC$324,BH165,'PREVIOUS LOGS'!$ET$357)</f>
        <v>0</v>
      </c>
      <c r="BF198" s="699"/>
      <c r="BG198" s="699"/>
      <c r="BH198" s="699"/>
      <c r="BI198" s="700"/>
      <c r="BJ198" s="698">
        <f>SUMIF('ANNUAL SUMMARY'!$FE$622,BH165,'ANNUAL SUMMARY'!$FH$659)+SUMIF('ANNUAL SUMMARY'!$DH$622,BH165,'ANNUAL SUMMARY'!$DK$659)+SUMIF('ANNUAL SUMMARY'!$BI$622,BH165,'ANNUAL SUMMARY'!$BL$659)+SUMIF('ANNUAL SUMMARY'!$L$622,BH165,'ANNUAL SUMMARY'!$O$659)+SUMIF('ANNUAL SUMMARY'!$FE$566,BH165,'ANNUAL SUMMARY'!$FH$603)+SUMIF('ANNUAL SUMMARY'!$DH$566,BH165,'ANNUAL SUMMARY'!$DK$603)+SUMIF('ANNUAL SUMMARY'!$BI$566,BH165,'ANNUAL SUMMARY'!$BL$603)+SUMIF('ANNUAL SUMMARY'!$L$566,BH165,'ANNUAL SUMMARY'!$O$603)+SUMIF('ANNUAL SUMMARY'!$FE$510,BH165,'ANNUAL SUMMARY'!$FH$547)+SUMIF('ANNUAL SUMMARY'!$DH$510,BH165,'ANNUAL SUMMARY'!$DK$547)+SUMIF('ANNUAL SUMMARY'!$BI$510,BH165,'ANNUAL SUMMARY'!$BL$547)+SUMIF('ANNUAL SUMMARY'!$L$510,BH165,'ANNUAL SUMMARY'!$O$547)+SUMIF('ANNUAL SUMMARY'!$FE$454,BH165,'ANNUAL SUMMARY'!$FH$491)+SUMIF('ANNUAL SUMMARY'!$DH$454,BH165,'ANNUAL SUMMARY'!$DK$491)+SUMIF('ANNUAL SUMMARY'!$BI$454,BH165,'ANNUAL SUMMARY'!$BL$491)+SUMIF('ANNUAL SUMMARY'!$L$454,BH165,'ANNUAL SUMMARY'!$O$491)+SUMIF('ANNUAL SUMMARY'!$FE$398,BH165,'ANNUAL SUMMARY'!$FH$435)+SUMIF('ANNUAL SUMMARY'!$DH$398,BH165,'ANNUAL SUMMARY'!$DK$435)+SUMIF('ANNUAL SUMMARY'!$BI$398,BH165,'ANNUAL SUMMARY'!$BL$435)+SUMIF('ANNUAL SUMMARY'!$L$398,BH165,'ANNUAL SUMMARY'!$O$435)+SUMIF('ANNUAL SUMMARY'!$FE$342,BH165,'ANNUAL SUMMARY'!$FH$379)+SUMIF('ANNUAL SUMMARY'!$DH$342,BH165,'ANNUAL SUMMARY'!$DK$379)+SUMIF('ANNUAL SUMMARY'!$BI$342,BH165,'ANNUAL SUMMARY'!$BL$379)+SUMIF('ANNUAL SUMMARY'!$L$342,BH165,'ANNUAL SUMMARY'!$O$379)+SUMIF('ANNUAL SUMMARY'!$FE$286,BH165,'ANNUAL SUMMARY'!$FH$323)+SUMIF('ANNUAL SUMMARY'!$DH$286,BH165,'ANNUAL SUMMARY'!$DK$323)+SUMIF('ANNUAL SUMMARY'!$BI$286,BH165,'ANNUAL SUMMARY'!$BL$323)+SUMIF('ANNUAL SUMMARY'!$L$286,BH165,'ANNUAL SUMMARY'!$O$323)+SUMIF('ANNUAL SUMMARY'!$FE$230,BH165,'ANNUAL SUMMARY'!$FH$267)+SUMIF('ANNUAL SUMMARY'!$DH$230,BH165,'ANNUAL SUMMARY'!$DK$267)+SUMIF('ANNUAL SUMMARY'!$BI$230,BH165,'ANNUAL SUMMARY'!$BL$267)+SUMIF('ANNUAL SUMMARY'!$L$230,BH165,'ANNUAL SUMMARY'!$O$267)+SUMIF('ANNUAL SUMMARY'!$FE$174,BH165,'ANNUAL SUMMARY'!$FH$211)+SUMIF('ANNUAL SUMMARY'!$DH$174,BH165,'ANNUAL SUMMARY'!$DK$211)+SUMIF('ANNUAL SUMMARY'!$BI$174,BH165,'ANNUAL SUMMARY'!$BL$211)+SUMIF('ANNUAL SUMMARY'!$L$174,BH165,'ANNUAL SUMMARY'!$O$211)+SUMIF('ANNUAL SUMMARY'!$FE$118,BH165,'ANNUAL SUMMARY'!$FH$155)+SUMIF('ANNUAL SUMMARY'!$DH$118,BH165,'ANNUAL SUMMARY'!$DK$155)+SUMIF('ANNUAL SUMMARY'!$BI$118,BH165,'ANNUAL SUMMARY'!$BL$155)+SUMIF('ANNUAL SUMMARY'!$L$118,BH165,'ANNUAL SUMMARY'!$O$155)+SUMIF('ANNUAL SUMMARY'!$FE$62,BH165,'ANNUAL SUMMARY'!$FH$99)+SUMIF('ANNUAL SUMMARY'!$DH$62,BH165,'ANNUAL SUMMARY'!$DK$99)+SUMIF('ANNUAL SUMMARY'!$BI$62,BH165,'ANNUAL SUMMARY'!$BL$99)+SUMIF('ANNUAL SUMMARY'!$L$62,BH165,'ANNUAL SUMMARY'!$O$99)+SUMIF('ANNUAL SUMMARY'!$FE$6,BH165,'ANNUAL SUMMARY'!$FH$43)+SUMIF('ANNUAL SUMMARY'!$DH$6,BH165,'ANNUAL SUMMARY'!$DK$43)+SUMIF('ANNUAL SUMMARY'!$BI$6,BH165,'ANNUAL SUMMARY'!$BL$43)+SUMIF('ANNUAL SUMMARY'!$L$6,BH165,'ANNUAL SUMMARY'!$O$43)+SUMIF('PREVIOUS LOGS'!$K$6,BH165,'PREVIOUS LOGS'!$M$39)+SUMIF('PREVIOUS LOGS'!$K$59,$K$6,'PREVIOUS LOGS'!$M$92)+SUMIF('PREVIOUS LOGS'!$K$112,BH165,'PREVIOUS LOGS'!$M$145)+SUMIF('PREVIOUS LOGS'!$K$165,BH165,'PREVIOUS LOGS'!$M$198)+SUMIF('PREVIOUS LOGS'!$K$218,BH165,'PREVIOUS LOGS'!$M$251)+SUMIF('PREVIOUS LOGS'!$K$271,BH165,'PREVIOUS LOGS'!$M$304)+SUMIF('PREVIOUS LOGS'!$K$324,BH165,'PREVIOUS LOGS'!$M$357)+SUMIF('PREVIOUS LOGS'!$BH$6,BH165,'PREVIOUS LOGS'!$BJ$39)+SUMIF('PREVIOUS LOGS'!$BH$59,$K$6,'PREVIOUS LOGS'!$BJ$92)+SUMIF('PREVIOUS LOGS'!$BH$112,BH165,'PREVIOUS LOGS'!$BJ$145)+SUMIF('PREVIOUS LOGS'!$BH$165,BH165,'PREVIOUS LOGS'!$BJ$198)+SUMIF('PREVIOUS LOGS'!$BH$218,BH165,'PREVIOUS LOGS'!$BJ$251)+SUMIF('PREVIOUS LOGS'!$BH$271,BH165,'PREVIOUS LOGS'!$BJ$304)+SUMIF('PREVIOUS LOGS'!$BH$324,BH165,'PREVIOUS LOGS'!$BJ$357)+SUMIF('PREVIOUS LOGS'!$DF$6,BH165,'PREVIOUS LOGS'!$DH$39)+SUMIF('PREVIOUS LOGS'!$DF$59,$K$6,'PREVIOUS LOGS'!$DH$92)+SUMIF('PREVIOUS LOGS'!$DF$112,BH165,'PREVIOUS LOGS'!$DH$145)+SUMIF('PREVIOUS LOGS'!$DF$165,BH165,'PREVIOUS LOGS'!$DH$198)+SUMIF('PREVIOUS LOGS'!$DF$218,BH165,'PREVIOUS LOGS'!$DH$251)+SUMIF('PREVIOUS LOGS'!$DF$271,BH165,'PREVIOUS LOGS'!$DH$304)+SUMIF('PREVIOUS LOGS'!$DF$324,BH165,'PREVIOUS LOGS'!$DH$357)+SUMIF('PREVIOUS LOGS'!$FC$6,BH165,'PREVIOUS LOGS'!$FE$39)+SUMIF('PREVIOUS LOGS'!$FC$59,$K$6,'PREVIOUS LOGS'!$FE$92)+SUMIF('PREVIOUS LOGS'!$FC$112,BH165,'PREVIOUS LOGS'!$FE$145)+SUMIF('PREVIOUS LOGS'!$FC$165,BH165,'PREVIOUS LOGS'!$FE$198)+SUMIF('PREVIOUS LOGS'!$FC$218,BH165,'PREVIOUS LOGS'!$FE$251)+SUMIF('PREVIOUS LOGS'!$FC$271,BH165,'PREVIOUS LOGS'!$FE$304)+SUMIF('PREVIOUS LOGS'!$FC$324,BH165,'PREVIOUS LOGS'!$FE$357)</f>
        <v>0</v>
      </c>
      <c r="BK198" s="699"/>
      <c r="BL198" s="699"/>
      <c r="BM198" s="699"/>
      <c r="BN198" s="699"/>
      <c r="BO198" s="700"/>
      <c r="BP198" s="698">
        <f>SUMIF('ANNUAL SUMMARY'!$FE$622,BH165,'ANNUAL SUMMARY'!$FN$659)+SUMIF('ANNUAL SUMMARY'!$DH$622,BH165,'ANNUAL SUMMARY'!$DQ$659)+SUMIF('ANNUAL SUMMARY'!$BI$622,BH165,'ANNUAL SUMMARY'!$BR$659)+SUMIF('ANNUAL SUMMARY'!$L$622,BH165,'ANNUAL SUMMARY'!$U$659)+SUMIF('ANNUAL SUMMARY'!$FE$566,BH165,'ANNUAL SUMMARY'!$FN$603)+SUMIF('ANNUAL SUMMARY'!$DH$566,BH165,'ANNUAL SUMMARY'!$DQ$603)+SUMIF('ANNUAL SUMMARY'!$BI$566,BH165,'ANNUAL SUMMARY'!$BR$603)+SUMIF('ANNUAL SUMMARY'!$L$566,BH165,'ANNUAL SUMMARY'!$U$603)+SUMIF('ANNUAL SUMMARY'!$FE$510,BH165,'ANNUAL SUMMARY'!$FN$547)+SUMIF('ANNUAL SUMMARY'!$DH$510,BH165,'ANNUAL SUMMARY'!$DQ$547)+SUMIF('ANNUAL SUMMARY'!$BI$510,BH165,'ANNUAL SUMMARY'!$BR$547)+SUMIF('ANNUAL SUMMARY'!$L$510,BH165,'ANNUAL SUMMARY'!$U$547)+SUMIF('ANNUAL SUMMARY'!$FE$454,BH165,'ANNUAL SUMMARY'!$FN$491)+SUMIF('ANNUAL SUMMARY'!$DH$454,BH165,'ANNUAL SUMMARY'!$DQ$491)+SUMIF('ANNUAL SUMMARY'!$BI$454,BH165,'ANNUAL SUMMARY'!$BR$491)+SUMIF('ANNUAL SUMMARY'!$L$454,BH165,'ANNUAL SUMMARY'!$U$491)+SUMIF('ANNUAL SUMMARY'!$FE$398,BH165,'ANNUAL SUMMARY'!$FN$435)+SUMIF('ANNUAL SUMMARY'!$DH$398,BH165,'ANNUAL SUMMARY'!$DQ$435)+SUMIF('ANNUAL SUMMARY'!$BI$398,BH165,'ANNUAL SUMMARY'!$BR$435)+SUMIF('ANNUAL SUMMARY'!$L$398,BH165,'ANNUAL SUMMARY'!$U$435)+SUMIF('ANNUAL SUMMARY'!$FE$342,BH165,'ANNUAL SUMMARY'!$FN$379)+SUMIF('ANNUAL SUMMARY'!$DH$342,BH165,'ANNUAL SUMMARY'!$DQ$379)+SUMIF('ANNUAL SUMMARY'!$BI$342,BH165,'ANNUAL SUMMARY'!$BR$379)+SUMIF('ANNUAL SUMMARY'!$L$342,BH165,'ANNUAL SUMMARY'!$U$379)+SUMIF('ANNUAL SUMMARY'!$FE$286,BH165,'ANNUAL SUMMARY'!$FN$323)+SUMIF('ANNUAL SUMMARY'!$DH$286,BH165,'ANNUAL SUMMARY'!$DQ$323)+SUMIF('ANNUAL SUMMARY'!$BI$286,BH165,'ANNUAL SUMMARY'!$BR$323)+SUMIF('ANNUAL SUMMARY'!$L$286,BH165,'ANNUAL SUMMARY'!$U$323)+SUMIF('ANNUAL SUMMARY'!$FE$230,BH165,'ANNUAL SUMMARY'!$FN$267)+SUMIF('ANNUAL SUMMARY'!$DH$230,BH165,'ANNUAL SUMMARY'!$DQ$267)+SUMIF('ANNUAL SUMMARY'!$BI$230,BH165,'ANNUAL SUMMARY'!$BR$267)+SUMIF('ANNUAL SUMMARY'!$L$230,BH165,'ANNUAL SUMMARY'!$U$267)+SUMIF('ANNUAL SUMMARY'!$FE$174,BH165,'ANNUAL SUMMARY'!$FN$211)+SUMIF('ANNUAL SUMMARY'!$DH$174,BH165,'ANNUAL SUMMARY'!$DQ$211)+SUMIF('ANNUAL SUMMARY'!$BI$174,BH165,'ANNUAL SUMMARY'!$BR$211)+SUMIF('ANNUAL SUMMARY'!$L$174,BH165,'ANNUAL SUMMARY'!$U$211)+SUMIF('ANNUAL SUMMARY'!$FE$118,BH165,'ANNUAL SUMMARY'!$FN$155)+SUMIF('ANNUAL SUMMARY'!$DH$118,BH165,'ANNUAL SUMMARY'!$DQ$155)+SUMIF('ANNUAL SUMMARY'!$BI$118,BH165,'ANNUAL SUMMARY'!$BR$155)+SUMIF('ANNUAL SUMMARY'!$L$118,BH165,'ANNUAL SUMMARY'!$U$155)+SUMIF('ANNUAL SUMMARY'!$FE$62,BH165,'ANNUAL SUMMARY'!$FN$99)+SUMIF('ANNUAL SUMMARY'!$DH$62,BH165,'ANNUAL SUMMARY'!$DQ$99)+SUMIF('ANNUAL SUMMARY'!$BI$62,BH165,'ANNUAL SUMMARY'!$BR$99)+SUMIF('ANNUAL SUMMARY'!$L$62,BH165,'ANNUAL SUMMARY'!$U$99)+SUMIF('ANNUAL SUMMARY'!$FE$6,BH165,'ANNUAL SUMMARY'!$FN$43)+SUMIF('ANNUAL SUMMARY'!$DH$6,BH165,'ANNUAL SUMMARY'!$DQ$43)+SUMIF('ANNUAL SUMMARY'!$BI$6,BH165,'ANNUAL SUMMARY'!$BR$43)+SUMIF('ANNUAL SUMMARY'!$L$6,BH165,'ANNUAL SUMMARY'!$U$43)</f>
        <v>0</v>
      </c>
      <c r="BQ198" s="699"/>
      <c r="BR198" s="699"/>
      <c r="BS198" s="699"/>
      <c r="BT198" s="699"/>
      <c r="BU198" s="700"/>
      <c r="BV198" s="15"/>
      <c r="BW198" s="711"/>
      <c r="BX198" s="712"/>
      <c r="BY198" s="712"/>
      <c r="BZ198" s="712"/>
      <c r="CA198" s="712"/>
      <c r="CB198" s="712"/>
      <c r="CC198" s="693"/>
      <c r="CD198" s="693"/>
      <c r="CE198" s="693"/>
      <c r="CF198" s="693"/>
      <c r="CG198" s="693"/>
      <c r="CH198" s="694"/>
      <c r="CI198" s="711"/>
      <c r="CJ198" s="712"/>
      <c r="CK198" s="712"/>
      <c r="CL198" s="712"/>
      <c r="CM198" s="712"/>
      <c r="CN198" s="712"/>
      <c r="CO198" s="692"/>
      <c r="CP198" s="693"/>
      <c r="CQ198" s="693"/>
      <c r="CR198" s="693"/>
      <c r="CS198" s="694"/>
      <c r="CT198" s="1263"/>
      <c r="CU198" s="1250"/>
      <c r="CV198" s="154"/>
      <c r="CW198" s="698">
        <f>SUMIF('ANNUAL SUMMARY'!$FE$622,DF165,'ANNUAL SUMMARY'!$EV$659)+SUMIF('ANNUAL SUMMARY'!$DH$622,DF165,'ANNUAL SUMMARY'!$CY$659)+SUMIF('ANNUAL SUMMARY'!$BI$622,DF165,'ANNUAL SUMMARY'!$AZ$659)+SUMIF('ANNUAL SUMMARY'!$L$622,DF165,'ANNUAL SUMMARY'!$C$659)+SUMIF('ANNUAL SUMMARY'!$FE$566,DF165,'ANNUAL SUMMARY'!$EV$603)+SUMIF('ANNUAL SUMMARY'!$DH$566,DF165,'ANNUAL SUMMARY'!$CY$603)+SUMIF('ANNUAL SUMMARY'!$BI$566,DF165,'ANNUAL SUMMARY'!$AZ$603)+SUMIF('ANNUAL SUMMARY'!$L$566,DF165,'ANNUAL SUMMARY'!$C$603)+SUMIF('ANNUAL SUMMARY'!$FE$510,DF165,'ANNUAL SUMMARY'!$EV$547)+SUMIF('ANNUAL SUMMARY'!$DH$510,DF165,'ANNUAL SUMMARY'!$CY$547)+SUMIF('ANNUAL SUMMARY'!$BI$510,DF165,'ANNUAL SUMMARY'!$AZ$547)+SUMIF('ANNUAL SUMMARY'!$L$510,DF165,'ANNUAL SUMMARY'!$C$547)+SUMIF('ANNUAL SUMMARY'!$FE$454,DF165,'ANNUAL SUMMARY'!$EV$491)+SUMIF('ANNUAL SUMMARY'!$DH$454,DF165,'ANNUAL SUMMARY'!$CY$491)+SUMIF('ANNUAL SUMMARY'!$BI$454,DF165,'ANNUAL SUMMARY'!$AZ$491)+SUMIF('ANNUAL SUMMARY'!$L$454,DF165,'ANNUAL SUMMARY'!$C$491)+SUMIF('ANNUAL SUMMARY'!$FE$398,DF165,'ANNUAL SUMMARY'!$EV$435)+SUMIF('ANNUAL SUMMARY'!$DH$398,DF165,'ANNUAL SUMMARY'!$CY$435)+SUMIF('ANNUAL SUMMARY'!$BI$398,DF165,'ANNUAL SUMMARY'!$AZ$435)+SUMIF('ANNUAL SUMMARY'!$L$398,DF165,'ANNUAL SUMMARY'!$C$435)+SUMIF('ANNUAL SUMMARY'!$FE$342,DF165,'ANNUAL SUMMARY'!$EV$379)+SUMIF('ANNUAL SUMMARY'!$DH$342,DF165,'ANNUAL SUMMARY'!$CY$379)+SUMIF('ANNUAL SUMMARY'!$BI$342,DF165,'ANNUAL SUMMARY'!$AZ$379)+SUMIF('ANNUAL SUMMARY'!$L$342,DF165,'ANNUAL SUMMARY'!$C$379)+SUMIF('ANNUAL SUMMARY'!$FE$286,DF165,'ANNUAL SUMMARY'!$EV$323)+SUMIF('ANNUAL SUMMARY'!$DH$286,DF165,'ANNUAL SUMMARY'!$CY$323)+SUMIF('ANNUAL SUMMARY'!$BI$286,DF165,'ANNUAL SUMMARY'!$AZ$323)+SUMIF('ANNUAL SUMMARY'!$L$286,DF165,'ANNUAL SUMMARY'!$C$323)+SUMIF('ANNUAL SUMMARY'!$FE$230,DF165,'ANNUAL SUMMARY'!$EV$267)+SUMIF('ANNUAL SUMMARY'!$DH$230,DF165,'ANNUAL SUMMARY'!$CY$267)+SUMIF('ANNUAL SUMMARY'!$BI$230,DF165,'ANNUAL SUMMARY'!$AZ$267)+SUMIF('ANNUAL SUMMARY'!$L$230,DF165,'ANNUAL SUMMARY'!$C$267)+SUMIF('ANNUAL SUMMARY'!$FE$174,DF165,'ANNUAL SUMMARY'!$EV$211)+SUMIF('ANNUAL SUMMARY'!$DH$174,DF165,'ANNUAL SUMMARY'!$CY$211)+SUMIF('ANNUAL SUMMARY'!$BI$174,DF165,'ANNUAL SUMMARY'!$AZ$211)+SUMIF('ANNUAL SUMMARY'!$L$174,DF165,'ANNUAL SUMMARY'!$C$211)+SUMIF('ANNUAL SUMMARY'!$FE$118,DF165,'ANNUAL SUMMARY'!$EV$155)+SUMIF('ANNUAL SUMMARY'!$DH$118,DF165,'ANNUAL SUMMARY'!$CY$155)+SUMIF('ANNUAL SUMMARY'!$BI$118,DF165,'ANNUAL SUMMARY'!$AZ$155)+SUMIF('ANNUAL SUMMARY'!$L$118,DF165,'ANNUAL SUMMARY'!$C$155)+SUMIF('ANNUAL SUMMARY'!$FE$62,DF165,'ANNUAL SUMMARY'!$EV$99)+SUMIF('ANNUAL SUMMARY'!$DH$62,DF165,'ANNUAL SUMMARY'!$CY$99)+SUMIF('ANNUAL SUMMARY'!$BI$62,DF165,'ANNUAL SUMMARY'!$AZ$99)+SUMIF('ANNUAL SUMMARY'!$L$62,DF165,'ANNUAL SUMMARY'!$C$99)+SUMIF('ANNUAL SUMMARY'!$FE$6,DF165,'ANNUAL SUMMARY'!$EV$43)+SUMIF('ANNUAL SUMMARY'!$DH$6,DF165,'ANNUAL SUMMARY'!$CY$43)+SUMIF('ANNUAL SUMMARY'!$BI$6,DF165,'ANNUAL SUMMARY'!$AZ$43)+SUMIF('ANNUAL SUMMARY'!$L$6,DF165,'ANNUAL SUMMARY'!$C$43)+SUMIF('PREVIOUS LOGS'!$K$6,DF165,'PREVIOUS LOGS'!$B$39)+SUMIF('PREVIOUS LOGS'!$K$59,$K$6,'PREVIOUS LOGS'!$B$92)+SUMIF('PREVIOUS LOGS'!$K$112,DF165,'PREVIOUS LOGS'!$B$145)+SUMIF('PREVIOUS LOGS'!$K$165,DF165,'PREVIOUS LOGS'!$B$198)+SUMIF('PREVIOUS LOGS'!$K$218,DF165,'PREVIOUS LOGS'!$B$251)+SUMIF('PREVIOUS LOGS'!$K$271,DF165,'PREVIOUS LOGS'!$B$304)+SUMIF('PREVIOUS LOGS'!$K$324,DF165,'PREVIOUS LOGS'!$B$357)+SUMIF('PREVIOUS LOGS'!$BH$6,DF165,'PREVIOUS LOGS'!$AY$39)+SUMIF('PREVIOUS LOGS'!$BH$59,$K$6,'PREVIOUS LOGS'!$AY$92)+SUMIF('PREVIOUS LOGS'!$BH$112,DF165,'PREVIOUS LOGS'!$AY$145)+SUMIF('PREVIOUS LOGS'!$BH$165,DF165,'PREVIOUS LOGS'!$AY$198)+SUMIF('PREVIOUS LOGS'!$BH$218,DF165,'PREVIOUS LOGS'!$AY$251)+SUMIF('PREVIOUS LOGS'!$BH$271,DF165,'PREVIOUS LOGS'!$AY$304)+SUMIF('PREVIOUS LOGS'!$BH$324,DF165,'PREVIOUS LOGS'!$AY$357)+SUMIF('PREVIOUS LOGS'!$DF$6,DF165,'PREVIOUS LOGS'!$CW$39)+SUMIF('PREVIOUS LOGS'!$DF$59,$K$6,'PREVIOUS LOGS'!$CW$92)+SUMIF('PREVIOUS LOGS'!$DF$112,DF165,'PREVIOUS LOGS'!$CW$145)+SUMIF('PREVIOUS LOGS'!$DF$165,DF165,'PREVIOUS LOGS'!$CW$198)+SUMIF('PREVIOUS LOGS'!$DF$218,DF165,'PREVIOUS LOGS'!$CW$251)+SUMIF('PREVIOUS LOGS'!$DF$271,DF165,'PREVIOUS LOGS'!$CW$304)+SUMIF('PREVIOUS LOGS'!$DF$324,DF165,'PREVIOUS LOGS'!$CW$357)+SUMIF('PREVIOUS LOGS'!$FC$6,DF165,'PREVIOUS LOGS'!$ET$39)+SUMIF('PREVIOUS LOGS'!$FC$59,$K$6,'PREVIOUS LOGS'!$ET$92)+SUMIF('PREVIOUS LOGS'!$FC$112,DF165,'PREVIOUS LOGS'!$ET$145)+SUMIF('PREVIOUS LOGS'!$FC$165,DF165,'PREVIOUS LOGS'!$ET$198)+SUMIF('PREVIOUS LOGS'!$FC$218,DF165,'PREVIOUS LOGS'!$ET$251)+SUMIF('PREVIOUS LOGS'!$FC$271,DF165,'PREVIOUS LOGS'!$ET$304)+SUMIF('PREVIOUS LOGS'!$FC$324,DF165,'PREVIOUS LOGS'!$ET$357)</f>
        <v>0</v>
      </c>
      <c r="CX198" s="699"/>
      <c r="CY198" s="699"/>
      <c r="CZ198" s="699"/>
      <c r="DA198" s="699"/>
      <c r="DB198" s="700"/>
      <c r="DC198" s="698">
        <f>SUMIF('ANNUAL SUMMARY'!$FE$622,DF165,'ANNUAL SUMMARY'!$FB$659)+SUMIF('ANNUAL SUMMARY'!$DH$622,DF165,'ANNUAL SUMMARY'!$DE$659)+SUMIF('ANNUAL SUMMARY'!$BI$622,DF165,'ANNUAL SUMMARY'!$BF$659)+SUMIF('ANNUAL SUMMARY'!$L$622,DF165,'ANNUAL SUMMARY'!$I$659)+SUMIF('ANNUAL SUMMARY'!$FE$566,DF165,'ANNUAL SUMMARY'!$FB$603)+SUMIF('ANNUAL SUMMARY'!$DH$566,DF165,'ANNUAL SUMMARY'!$DE$603)+SUMIF('ANNUAL SUMMARY'!$BI$566,DF165,'ANNUAL SUMMARY'!$BF$603)+SUMIF('ANNUAL SUMMARY'!$L$566,DF165,'ANNUAL SUMMARY'!$I$603)+SUMIF('ANNUAL SUMMARY'!$FE$510,DF165,'ANNUAL SUMMARY'!$FB$547)+SUMIF('ANNUAL SUMMARY'!$DH$510,DF165,'ANNUAL SUMMARY'!$DE$547)+SUMIF('ANNUAL SUMMARY'!$BI$510,DF165,'ANNUAL SUMMARY'!$BF$547)+SUMIF('ANNUAL SUMMARY'!$L$510,DF165,'ANNUAL SUMMARY'!$I$547)+SUMIF('ANNUAL SUMMARY'!$FE$454,DF165,'ANNUAL SUMMARY'!$FB$491)+SUMIF('ANNUAL SUMMARY'!$DH$454,DF165,'ANNUAL SUMMARY'!$DE$491)+SUMIF('ANNUAL SUMMARY'!$BI$454,DF165,'ANNUAL SUMMARY'!$BF$491)+SUMIF('ANNUAL SUMMARY'!$L$454,DF165,'ANNUAL SUMMARY'!$I$491)+SUMIF('ANNUAL SUMMARY'!$FE$398,DF165,'ANNUAL SUMMARY'!$FB$435)+SUMIF('ANNUAL SUMMARY'!$DH$398,DF165,'ANNUAL SUMMARY'!$DE$435)+SUMIF('ANNUAL SUMMARY'!$BI$398,DF165,'ANNUAL SUMMARY'!$BF$435)+SUMIF('ANNUAL SUMMARY'!$L$398,DF165,'ANNUAL SUMMARY'!$I$435)+SUMIF('ANNUAL SUMMARY'!$FE$342,DF165,'ANNUAL SUMMARY'!$FB$379)+SUMIF('ANNUAL SUMMARY'!$DH$342,DF165,'ANNUAL SUMMARY'!$DE$379)+SUMIF('ANNUAL SUMMARY'!$BI$342,DF165,'ANNUAL SUMMARY'!$BF$379)+SUMIF('ANNUAL SUMMARY'!$L$342,DF165,'ANNUAL SUMMARY'!$I$379)+SUMIF('ANNUAL SUMMARY'!$FE$286,DF165,'ANNUAL SUMMARY'!$FB$323)+SUMIF('ANNUAL SUMMARY'!$DH$286,DF165,'ANNUAL SUMMARY'!$DE$323)+SUMIF('ANNUAL SUMMARY'!$BI$286,DF165,'ANNUAL SUMMARY'!$BF$323)+SUMIF('ANNUAL SUMMARY'!$L$286,DF165,'ANNUAL SUMMARY'!$I$323)+SUMIF('ANNUAL SUMMARY'!$FE$230,DF165,'ANNUAL SUMMARY'!$FB$267)+SUMIF('ANNUAL SUMMARY'!$DH$230,DF165,'ANNUAL SUMMARY'!$DE$267)+SUMIF('ANNUAL SUMMARY'!$BI$230,DF165,'ANNUAL SUMMARY'!$BF$267)+SUMIF('ANNUAL SUMMARY'!$L$230,DF165,'ANNUAL SUMMARY'!$I$267)+SUMIF('ANNUAL SUMMARY'!$FE$174,DF165,'ANNUAL SUMMARY'!$FB$211)+SUMIF('ANNUAL SUMMARY'!$DH$174,DF165,'ANNUAL SUMMARY'!$DE$211)+SUMIF('ANNUAL SUMMARY'!$BI$174,DF165,'ANNUAL SUMMARY'!$BF$211)+SUMIF('ANNUAL SUMMARY'!$L$174,DF165,'ANNUAL SUMMARY'!$I$211)+SUMIF('ANNUAL SUMMARY'!$FE$118,DF165,'ANNUAL SUMMARY'!$FB$155)+SUMIF('ANNUAL SUMMARY'!$DH$118,DF165,'ANNUAL SUMMARY'!$DE$155)+SUMIF('ANNUAL SUMMARY'!$BI$118,DF165,'ANNUAL SUMMARY'!$BF$155)+SUMIF('ANNUAL SUMMARY'!$L$118,DF165,'ANNUAL SUMMARY'!$I$155)+SUMIF('ANNUAL SUMMARY'!$FE$62,DF165,'ANNUAL SUMMARY'!$FB$99)+SUMIF('ANNUAL SUMMARY'!$DH$62,DF165,'ANNUAL SUMMARY'!$DE$99)+SUMIF('ANNUAL SUMMARY'!$BI$62,DF165,'ANNUAL SUMMARY'!$BF$99)+SUMIF('ANNUAL SUMMARY'!$L$62,DF165,'ANNUAL SUMMARY'!$I$99)+SUMIF('ANNUAL SUMMARY'!$FE$6,DF165,'ANNUAL SUMMARY'!$FB$43)+SUMIF('ANNUAL SUMMARY'!$DH$6,DF165,'ANNUAL SUMMARY'!$DE$43)+SUMIF('ANNUAL SUMMARY'!$BI$6,DF165,'ANNUAL SUMMARY'!$BF$43)+SUMIF('ANNUAL SUMMARY'!$L$6,DF165,'ANNUAL SUMMARY'!$I$43)+SUMIF('PREVIOUS LOGS'!$K$6,DF165,'PREVIOUS LOGS'!$H$39)+SUMIF('PREVIOUS LOGS'!$K$59,$K$6,'PREVIOUS LOGS'!$B$92)+SUMIF('PREVIOUS LOGS'!$K$112,DF165,'PREVIOUS LOGS'!$B$145)+SUMIF('PREVIOUS LOGS'!$K$165,DF165,'PREVIOUS LOGS'!$B$198)+SUMIF('PREVIOUS LOGS'!$K$218,DF165,'PREVIOUS LOGS'!$B$251)+SUMIF('PREVIOUS LOGS'!$K$271,DF165,'PREVIOUS LOGS'!$B$304)+SUMIF('PREVIOUS LOGS'!$K$324,DF165,'PREVIOUS LOGS'!$B$357)+SUMIF('PREVIOUS LOGS'!$BH$6,DF165,'PREVIOUS LOGS'!$BE$39)+SUMIF('PREVIOUS LOGS'!$BH$59,$K$6,'PREVIOUS LOGS'!$AY$92)+SUMIF('PREVIOUS LOGS'!$BH$112,DF165,'PREVIOUS LOGS'!$AY$145)+SUMIF('PREVIOUS LOGS'!$BH$165,DF165,'PREVIOUS LOGS'!$AY$198)+SUMIF('PREVIOUS LOGS'!$BH$218,DF165,'PREVIOUS LOGS'!$AY$251)+SUMIF('PREVIOUS LOGS'!$BH$271,DF165,'PREVIOUS LOGS'!$AY$304)+SUMIF('PREVIOUS LOGS'!$BH$324,DF165,'PREVIOUS LOGS'!$AY$357)+SUMIF('PREVIOUS LOGS'!$DF$6,DF165,'PREVIOUS LOGS'!$DC$39)+SUMIF('PREVIOUS LOGS'!$DF$59,$K$6,'PREVIOUS LOGS'!$CW$92)+SUMIF('PREVIOUS LOGS'!$DF$112,DF165,'PREVIOUS LOGS'!$CW$145)+SUMIF('PREVIOUS LOGS'!$DF$165,DF165,'PREVIOUS LOGS'!$CW$198)+SUMIF('PREVIOUS LOGS'!$DF$218,DF165,'PREVIOUS LOGS'!$CW$251)+SUMIF('PREVIOUS LOGS'!$DF$271,DF165,'PREVIOUS LOGS'!$CW$304)+SUMIF('PREVIOUS LOGS'!$DF$324,DF165,'PREVIOUS LOGS'!$CW$357)+SUMIF('PREVIOUS LOGS'!$FC$6,DF165,'PREVIOUS LOGS'!$EZ$39)+SUMIF('PREVIOUS LOGS'!$FC$59,$K$6,'PREVIOUS LOGS'!$ET$92)+SUMIF('PREVIOUS LOGS'!$FC$112,DF165,'PREVIOUS LOGS'!$ET$145)+SUMIF('PREVIOUS LOGS'!$FC$165,DF165,'PREVIOUS LOGS'!$ET$198)+SUMIF('PREVIOUS LOGS'!$FC$218,DF165,'PREVIOUS LOGS'!$ET$251)+SUMIF('PREVIOUS LOGS'!$FC$271,DF165,'PREVIOUS LOGS'!$ET$304)+SUMIF('PREVIOUS LOGS'!$FC$324,DF165,'PREVIOUS LOGS'!$ET$357)</f>
        <v>0</v>
      </c>
      <c r="DD198" s="699"/>
      <c r="DE198" s="699"/>
      <c r="DF198" s="699"/>
      <c r="DG198" s="700"/>
      <c r="DH198" s="698">
        <f>SUMIF('ANNUAL SUMMARY'!$FE$622,DF165,'ANNUAL SUMMARY'!$FH$659)+SUMIF('ANNUAL SUMMARY'!$DH$622,DF165,'ANNUAL SUMMARY'!$DK$659)+SUMIF('ANNUAL SUMMARY'!$BI$622,DF165,'ANNUAL SUMMARY'!$BL$659)+SUMIF('ANNUAL SUMMARY'!$L$622,DF165,'ANNUAL SUMMARY'!$O$659)+SUMIF('ANNUAL SUMMARY'!$FE$566,DF165,'ANNUAL SUMMARY'!$FH$603)+SUMIF('ANNUAL SUMMARY'!$DH$566,DF165,'ANNUAL SUMMARY'!$DK$603)+SUMIF('ANNUAL SUMMARY'!$BI$566,DF165,'ANNUAL SUMMARY'!$BL$603)+SUMIF('ANNUAL SUMMARY'!$L$566,DF165,'ANNUAL SUMMARY'!$O$603)+SUMIF('ANNUAL SUMMARY'!$FE$510,DF165,'ANNUAL SUMMARY'!$FH$547)+SUMIF('ANNUAL SUMMARY'!$DH$510,DF165,'ANNUAL SUMMARY'!$DK$547)+SUMIF('ANNUAL SUMMARY'!$BI$510,DF165,'ANNUAL SUMMARY'!$BL$547)+SUMIF('ANNUAL SUMMARY'!$L$510,DF165,'ANNUAL SUMMARY'!$O$547)+SUMIF('ANNUAL SUMMARY'!$FE$454,DF165,'ANNUAL SUMMARY'!$FH$491)+SUMIF('ANNUAL SUMMARY'!$DH$454,DF165,'ANNUAL SUMMARY'!$DK$491)+SUMIF('ANNUAL SUMMARY'!$BI$454,DF165,'ANNUAL SUMMARY'!$BL$491)+SUMIF('ANNUAL SUMMARY'!$L$454,DF165,'ANNUAL SUMMARY'!$O$491)+SUMIF('ANNUAL SUMMARY'!$FE$398,DF165,'ANNUAL SUMMARY'!$FH$435)+SUMIF('ANNUAL SUMMARY'!$DH$398,DF165,'ANNUAL SUMMARY'!$DK$435)+SUMIF('ANNUAL SUMMARY'!$BI$398,DF165,'ANNUAL SUMMARY'!$BL$435)+SUMIF('ANNUAL SUMMARY'!$L$398,DF165,'ANNUAL SUMMARY'!$O$435)+SUMIF('ANNUAL SUMMARY'!$FE$342,DF165,'ANNUAL SUMMARY'!$FH$379)+SUMIF('ANNUAL SUMMARY'!$DH$342,DF165,'ANNUAL SUMMARY'!$DK$379)+SUMIF('ANNUAL SUMMARY'!$BI$342,DF165,'ANNUAL SUMMARY'!$BL$379)+SUMIF('ANNUAL SUMMARY'!$L$342,DF165,'ANNUAL SUMMARY'!$O$379)+SUMIF('ANNUAL SUMMARY'!$FE$286,DF165,'ANNUAL SUMMARY'!$FH$323)+SUMIF('ANNUAL SUMMARY'!$DH$286,DF165,'ANNUAL SUMMARY'!$DK$323)+SUMIF('ANNUAL SUMMARY'!$BI$286,DF165,'ANNUAL SUMMARY'!$BL$323)+SUMIF('ANNUAL SUMMARY'!$L$286,DF165,'ANNUAL SUMMARY'!$O$323)+SUMIF('ANNUAL SUMMARY'!$FE$230,DF165,'ANNUAL SUMMARY'!$FH$267)+SUMIF('ANNUAL SUMMARY'!$DH$230,DF165,'ANNUAL SUMMARY'!$DK$267)+SUMIF('ANNUAL SUMMARY'!$BI$230,DF165,'ANNUAL SUMMARY'!$BL$267)+SUMIF('ANNUAL SUMMARY'!$L$230,DF165,'ANNUAL SUMMARY'!$O$267)+SUMIF('ANNUAL SUMMARY'!$FE$174,DF165,'ANNUAL SUMMARY'!$FH$211)+SUMIF('ANNUAL SUMMARY'!$DH$174,DF165,'ANNUAL SUMMARY'!$DK$211)+SUMIF('ANNUAL SUMMARY'!$BI$174,DF165,'ANNUAL SUMMARY'!$BL$211)+SUMIF('ANNUAL SUMMARY'!$L$174,DF165,'ANNUAL SUMMARY'!$O$211)+SUMIF('ANNUAL SUMMARY'!$FE$118,DF165,'ANNUAL SUMMARY'!$FH$155)+SUMIF('ANNUAL SUMMARY'!$DH$118,DF165,'ANNUAL SUMMARY'!$DK$155)+SUMIF('ANNUAL SUMMARY'!$BI$118,DF165,'ANNUAL SUMMARY'!$BL$155)+SUMIF('ANNUAL SUMMARY'!$L$118,DF165,'ANNUAL SUMMARY'!$O$155)+SUMIF('ANNUAL SUMMARY'!$FE$62,DF165,'ANNUAL SUMMARY'!$FH$99)+SUMIF('ANNUAL SUMMARY'!$DH$62,DF165,'ANNUAL SUMMARY'!$DK$99)+SUMIF('ANNUAL SUMMARY'!$BI$62,DF165,'ANNUAL SUMMARY'!$BL$99)+SUMIF('ANNUAL SUMMARY'!$L$62,DF165,'ANNUAL SUMMARY'!$O$99)+SUMIF('ANNUAL SUMMARY'!$FE$6,DF165,'ANNUAL SUMMARY'!$FH$43)+SUMIF('ANNUAL SUMMARY'!$DH$6,DF165,'ANNUAL SUMMARY'!$DK$43)+SUMIF('ANNUAL SUMMARY'!$BI$6,DF165,'ANNUAL SUMMARY'!$BL$43)+SUMIF('ANNUAL SUMMARY'!$L$6,DF165,'ANNUAL SUMMARY'!$O$43)+SUMIF('PREVIOUS LOGS'!$K$6,DF165,'PREVIOUS LOGS'!$M$39)+SUMIF('PREVIOUS LOGS'!$K$59,$K$6,'PREVIOUS LOGS'!$M$92)+SUMIF('PREVIOUS LOGS'!$K$112,DF165,'PREVIOUS LOGS'!$M$145)+SUMIF('PREVIOUS LOGS'!$K$165,DF165,'PREVIOUS LOGS'!$M$198)+SUMIF('PREVIOUS LOGS'!$K$218,DF165,'PREVIOUS LOGS'!$M$251)+SUMIF('PREVIOUS LOGS'!$K$271,DF165,'PREVIOUS LOGS'!$M$304)+SUMIF('PREVIOUS LOGS'!$K$324,DF165,'PREVIOUS LOGS'!$M$357)+SUMIF('PREVIOUS LOGS'!$BH$6,DF165,'PREVIOUS LOGS'!$BJ$39)+SUMIF('PREVIOUS LOGS'!$BH$59,$K$6,'PREVIOUS LOGS'!$BJ$92)+SUMIF('PREVIOUS LOGS'!$BH$112,DF165,'PREVIOUS LOGS'!$BJ$145)+SUMIF('PREVIOUS LOGS'!$BH$165,DF165,'PREVIOUS LOGS'!$BJ$198)+SUMIF('PREVIOUS LOGS'!$BH$218,DF165,'PREVIOUS LOGS'!$BJ$251)+SUMIF('PREVIOUS LOGS'!$BH$271,DF165,'PREVIOUS LOGS'!$BJ$304)+SUMIF('PREVIOUS LOGS'!$BH$324,DF165,'PREVIOUS LOGS'!$BJ$357)+SUMIF('PREVIOUS LOGS'!$DF$6,DF165,'PREVIOUS LOGS'!$DH$39)+SUMIF('PREVIOUS LOGS'!$DF$59,$K$6,'PREVIOUS LOGS'!$DH$92)+SUMIF('PREVIOUS LOGS'!$DF$112,DF165,'PREVIOUS LOGS'!$DH$145)+SUMIF('PREVIOUS LOGS'!$DF$165,DF165,'PREVIOUS LOGS'!$DH$198)+SUMIF('PREVIOUS LOGS'!$DF$218,DF165,'PREVIOUS LOGS'!$DH$251)+SUMIF('PREVIOUS LOGS'!$DF$271,DF165,'PREVIOUS LOGS'!$DH$304)+SUMIF('PREVIOUS LOGS'!$DF$324,DF165,'PREVIOUS LOGS'!$DH$357)+SUMIF('PREVIOUS LOGS'!$FC$6,DF165,'PREVIOUS LOGS'!$FE$39)+SUMIF('PREVIOUS LOGS'!$FC$59,$K$6,'PREVIOUS LOGS'!$FE$92)+SUMIF('PREVIOUS LOGS'!$FC$112,DF165,'PREVIOUS LOGS'!$FE$145)+SUMIF('PREVIOUS LOGS'!$FC$165,DF165,'PREVIOUS LOGS'!$FE$198)+SUMIF('PREVIOUS LOGS'!$FC$218,DF165,'PREVIOUS LOGS'!$FE$251)+SUMIF('PREVIOUS LOGS'!$FC$271,DF165,'PREVIOUS LOGS'!$FE$304)+SUMIF('PREVIOUS LOGS'!$FC$324,DF165,'PREVIOUS LOGS'!$FE$357)</f>
        <v>0</v>
      </c>
      <c r="DI198" s="699"/>
      <c r="DJ198" s="699"/>
      <c r="DK198" s="699"/>
      <c r="DL198" s="699"/>
      <c r="DM198" s="700"/>
      <c r="DN198" s="698">
        <f>SUMIF('ANNUAL SUMMARY'!$FE$622,DF165,'ANNUAL SUMMARY'!$FN$659)+SUMIF('ANNUAL SUMMARY'!$DH$622,DF165,'ANNUAL SUMMARY'!$DQ$659)+SUMIF('ANNUAL SUMMARY'!$BI$622,DF165,'ANNUAL SUMMARY'!$BR$659)+SUMIF('ANNUAL SUMMARY'!$L$622,DF165,'ANNUAL SUMMARY'!$U$659)+SUMIF('ANNUAL SUMMARY'!$FE$566,DF165,'ANNUAL SUMMARY'!$FN$603)+SUMIF('ANNUAL SUMMARY'!$DH$566,DF165,'ANNUAL SUMMARY'!$DQ$603)+SUMIF('ANNUAL SUMMARY'!$BI$566,DF165,'ANNUAL SUMMARY'!$BR$603)+SUMIF('ANNUAL SUMMARY'!$L$566,DF165,'ANNUAL SUMMARY'!$U$603)+SUMIF('ANNUAL SUMMARY'!$FE$510,DF165,'ANNUAL SUMMARY'!$FN$547)+SUMIF('ANNUAL SUMMARY'!$DH$510,DF165,'ANNUAL SUMMARY'!$DQ$547)+SUMIF('ANNUAL SUMMARY'!$BI$510,DF165,'ANNUAL SUMMARY'!$BR$547)+SUMIF('ANNUAL SUMMARY'!$L$510,DF165,'ANNUAL SUMMARY'!$U$547)+SUMIF('ANNUAL SUMMARY'!$FE$454,DF165,'ANNUAL SUMMARY'!$FN$491)+SUMIF('ANNUAL SUMMARY'!$DH$454,DF165,'ANNUAL SUMMARY'!$DQ$491)+SUMIF('ANNUAL SUMMARY'!$BI$454,DF165,'ANNUAL SUMMARY'!$BR$491)+SUMIF('ANNUAL SUMMARY'!$L$454,DF165,'ANNUAL SUMMARY'!$U$491)+SUMIF('ANNUAL SUMMARY'!$FE$398,DF165,'ANNUAL SUMMARY'!$FN$435)+SUMIF('ANNUAL SUMMARY'!$DH$398,DF165,'ANNUAL SUMMARY'!$DQ$435)+SUMIF('ANNUAL SUMMARY'!$BI$398,DF165,'ANNUAL SUMMARY'!$BR$435)+SUMIF('ANNUAL SUMMARY'!$L$398,DF165,'ANNUAL SUMMARY'!$U$435)+SUMIF('ANNUAL SUMMARY'!$FE$342,DF165,'ANNUAL SUMMARY'!$FN$379)+SUMIF('ANNUAL SUMMARY'!$DH$342,DF165,'ANNUAL SUMMARY'!$DQ$379)+SUMIF('ANNUAL SUMMARY'!$BI$342,DF165,'ANNUAL SUMMARY'!$BR$379)+SUMIF('ANNUAL SUMMARY'!$L$342,DF165,'ANNUAL SUMMARY'!$U$379)+SUMIF('ANNUAL SUMMARY'!$FE$286,DF165,'ANNUAL SUMMARY'!$FN$323)+SUMIF('ANNUAL SUMMARY'!$DH$286,DF165,'ANNUAL SUMMARY'!$DQ$323)+SUMIF('ANNUAL SUMMARY'!$BI$286,DF165,'ANNUAL SUMMARY'!$BR$323)+SUMIF('ANNUAL SUMMARY'!$L$286,DF165,'ANNUAL SUMMARY'!$U$323)+SUMIF('ANNUAL SUMMARY'!$FE$230,DF165,'ANNUAL SUMMARY'!$FN$267)+SUMIF('ANNUAL SUMMARY'!$DH$230,DF165,'ANNUAL SUMMARY'!$DQ$267)+SUMIF('ANNUAL SUMMARY'!$BI$230,DF165,'ANNUAL SUMMARY'!$BR$267)+SUMIF('ANNUAL SUMMARY'!$L$230,DF165,'ANNUAL SUMMARY'!$U$267)+SUMIF('ANNUAL SUMMARY'!$FE$174,DF165,'ANNUAL SUMMARY'!$FN$211)+SUMIF('ANNUAL SUMMARY'!$DH$174,DF165,'ANNUAL SUMMARY'!$DQ$211)+SUMIF('ANNUAL SUMMARY'!$BI$174,DF165,'ANNUAL SUMMARY'!$BR$211)+SUMIF('ANNUAL SUMMARY'!$L$174,DF165,'ANNUAL SUMMARY'!$U$211)+SUMIF('ANNUAL SUMMARY'!$FE$118,DF165,'ANNUAL SUMMARY'!$FN$155)+SUMIF('ANNUAL SUMMARY'!$DH$118,DF165,'ANNUAL SUMMARY'!$DQ$155)+SUMIF('ANNUAL SUMMARY'!$BI$118,DF165,'ANNUAL SUMMARY'!$BR$155)+SUMIF('ANNUAL SUMMARY'!$L$118,DF165,'ANNUAL SUMMARY'!$U$155)+SUMIF('ANNUAL SUMMARY'!$FE$62,DF165,'ANNUAL SUMMARY'!$FN$99)+SUMIF('ANNUAL SUMMARY'!$DH$62,DF165,'ANNUAL SUMMARY'!$DQ$99)+SUMIF('ANNUAL SUMMARY'!$BI$62,DF165,'ANNUAL SUMMARY'!$BR$99)+SUMIF('ANNUAL SUMMARY'!$L$62,DF165,'ANNUAL SUMMARY'!$U$99)+SUMIF('ANNUAL SUMMARY'!$FE$6,DF165,'ANNUAL SUMMARY'!$FN$43)+SUMIF('ANNUAL SUMMARY'!$DH$6,DF165,'ANNUAL SUMMARY'!$DQ$43)+SUMIF('ANNUAL SUMMARY'!$BI$6,DF165,'ANNUAL SUMMARY'!$BR$43)+SUMIF('ANNUAL SUMMARY'!$L$6,DF165,'ANNUAL SUMMARY'!$U$43)</f>
        <v>0</v>
      </c>
      <c r="DO198" s="699"/>
      <c r="DP198" s="699"/>
      <c r="DQ198" s="699"/>
      <c r="DR198" s="699"/>
      <c r="DS198" s="700"/>
      <c r="DT198" s="15"/>
      <c r="DU198" s="711"/>
      <c r="DV198" s="712"/>
      <c r="DW198" s="712"/>
      <c r="DX198" s="712"/>
      <c r="DY198" s="712"/>
      <c r="DZ198" s="712"/>
      <c r="EA198" s="693"/>
      <c r="EB198" s="693"/>
      <c r="EC198" s="693"/>
      <c r="ED198" s="693"/>
      <c r="EE198" s="693"/>
      <c r="EF198" s="694"/>
      <c r="EG198" s="711"/>
      <c r="EH198" s="712"/>
      <c r="EI198" s="712"/>
      <c r="EJ198" s="712"/>
      <c r="EK198" s="712"/>
      <c r="EL198" s="712"/>
      <c r="EM198" s="692"/>
      <c r="EN198" s="693"/>
      <c r="EO198" s="693"/>
      <c r="EP198" s="693"/>
      <c r="EQ198" s="693"/>
      <c r="ER198" s="1263"/>
      <c r="ES198" s="154"/>
      <c r="ET198" s="698">
        <f>SUMIF('ANNUAL SUMMARY'!$FE$622,FC165,'ANNUAL SUMMARY'!$EV$659)+SUMIF('ANNUAL SUMMARY'!$DH$622,FC165,'ANNUAL SUMMARY'!$CY$659)+SUMIF('ANNUAL SUMMARY'!$BI$622,FC165,'ANNUAL SUMMARY'!$AZ$659)+SUMIF('ANNUAL SUMMARY'!$L$622,FC165,'ANNUAL SUMMARY'!$C$659)+SUMIF('ANNUAL SUMMARY'!$FE$566,FC165,'ANNUAL SUMMARY'!$EV$603)+SUMIF('ANNUAL SUMMARY'!$DH$566,FC165,'ANNUAL SUMMARY'!$CY$603)+SUMIF('ANNUAL SUMMARY'!$BI$566,FC165,'ANNUAL SUMMARY'!$AZ$603)+SUMIF('ANNUAL SUMMARY'!$L$566,FC165,'ANNUAL SUMMARY'!$C$603)+SUMIF('ANNUAL SUMMARY'!$FE$510,FC165,'ANNUAL SUMMARY'!$EV$547)+SUMIF('ANNUAL SUMMARY'!$DH$510,FC165,'ANNUAL SUMMARY'!$CY$547)+SUMIF('ANNUAL SUMMARY'!$BI$510,FC165,'ANNUAL SUMMARY'!$AZ$547)+SUMIF('ANNUAL SUMMARY'!$L$510,FC165,'ANNUAL SUMMARY'!$C$547)+SUMIF('ANNUAL SUMMARY'!$FE$454,FC165,'ANNUAL SUMMARY'!$EV$491)+SUMIF('ANNUAL SUMMARY'!$DH$454,FC165,'ANNUAL SUMMARY'!$CY$491)+SUMIF('ANNUAL SUMMARY'!$BI$454,FC165,'ANNUAL SUMMARY'!$AZ$491)+SUMIF('ANNUAL SUMMARY'!$L$454,FC165,'ANNUAL SUMMARY'!$C$491)+SUMIF('ANNUAL SUMMARY'!$FE$398,FC165,'ANNUAL SUMMARY'!$EV$435)+SUMIF('ANNUAL SUMMARY'!$DH$398,FC165,'ANNUAL SUMMARY'!$CY$435)+SUMIF('ANNUAL SUMMARY'!$BI$398,FC165,'ANNUAL SUMMARY'!$AZ$435)+SUMIF('ANNUAL SUMMARY'!$L$398,FC165,'ANNUAL SUMMARY'!$C$435)+SUMIF('ANNUAL SUMMARY'!$FE$342,FC165,'ANNUAL SUMMARY'!$EV$379)+SUMIF('ANNUAL SUMMARY'!$DH$342,FC165,'ANNUAL SUMMARY'!$CY$379)+SUMIF('ANNUAL SUMMARY'!$BI$342,FC165,'ANNUAL SUMMARY'!$AZ$379)+SUMIF('ANNUAL SUMMARY'!$L$342,FC165,'ANNUAL SUMMARY'!$C$379)+SUMIF('ANNUAL SUMMARY'!$FE$286,FC165,'ANNUAL SUMMARY'!$EV$323)+SUMIF('ANNUAL SUMMARY'!$DH$286,FC165,'ANNUAL SUMMARY'!$CY$323)+SUMIF('ANNUAL SUMMARY'!$BI$286,FC165,'ANNUAL SUMMARY'!$AZ$323)+SUMIF('ANNUAL SUMMARY'!$L$286,FC165,'ANNUAL SUMMARY'!$C$323)+SUMIF('ANNUAL SUMMARY'!$FE$230,FC165,'ANNUAL SUMMARY'!$EV$267)+SUMIF('ANNUAL SUMMARY'!$DH$230,FC165,'ANNUAL SUMMARY'!$CY$267)+SUMIF('ANNUAL SUMMARY'!$BI$230,FC165,'ANNUAL SUMMARY'!$AZ$267)+SUMIF('ANNUAL SUMMARY'!$L$230,FC165,'ANNUAL SUMMARY'!$C$267)+SUMIF('ANNUAL SUMMARY'!$FE$174,FC165,'ANNUAL SUMMARY'!$EV$211)+SUMIF('ANNUAL SUMMARY'!$DH$174,FC165,'ANNUAL SUMMARY'!$CY$211)+SUMIF('ANNUAL SUMMARY'!$BI$174,FC165,'ANNUAL SUMMARY'!$AZ$211)+SUMIF('ANNUAL SUMMARY'!$L$174,FC165,'ANNUAL SUMMARY'!$C$211)+SUMIF('ANNUAL SUMMARY'!$FE$118,FC165,'ANNUAL SUMMARY'!$EV$155)+SUMIF('ANNUAL SUMMARY'!$DH$118,FC165,'ANNUAL SUMMARY'!$CY$155)+SUMIF('ANNUAL SUMMARY'!$BI$118,FC165,'ANNUAL SUMMARY'!$AZ$155)+SUMIF('ANNUAL SUMMARY'!$L$118,FC165,'ANNUAL SUMMARY'!$C$155)+SUMIF('ANNUAL SUMMARY'!$FE$62,FC165,'ANNUAL SUMMARY'!$EV$99)+SUMIF('ANNUAL SUMMARY'!$DH$62,FC165,'ANNUAL SUMMARY'!$CY$99)+SUMIF('ANNUAL SUMMARY'!$BI$62,FC165,'ANNUAL SUMMARY'!$AZ$99)+SUMIF('ANNUAL SUMMARY'!$L$62,FC165,'ANNUAL SUMMARY'!$C$99)+SUMIF('ANNUAL SUMMARY'!$FE$6,FC165,'ANNUAL SUMMARY'!$EV$43)+SUMIF('ANNUAL SUMMARY'!$DH$6,FC165,'ANNUAL SUMMARY'!$CY$43)+SUMIF('ANNUAL SUMMARY'!$BI$6,FC165,'ANNUAL SUMMARY'!$AZ$43)+SUMIF('ANNUAL SUMMARY'!$L$6,FC165,'ANNUAL SUMMARY'!$C$43)+SUMIF('PREVIOUS LOGS'!$K$6,FC165,'PREVIOUS LOGS'!$B$39)+SUMIF('PREVIOUS LOGS'!$K$59,$K$6,'PREVIOUS LOGS'!$B$92)+SUMIF('PREVIOUS LOGS'!$K$112,FC165,'PREVIOUS LOGS'!$B$145)+SUMIF('PREVIOUS LOGS'!$K$165,FC165,'PREVIOUS LOGS'!$B$198)+SUMIF('PREVIOUS LOGS'!$K$218,FC165,'PREVIOUS LOGS'!$B$251)+SUMIF('PREVIOUS LOGS'!$K$271,FC165,'PREVIOUS LOGS'!$B$304)+SUMIF('PREVIOUS LOGS'!$K$324,FC165,'PREVIOUS LOGS'!$B$357)+SUMIF('PREVIOUS LOGS'!$BH$6,FC165,'PREVIOUS LOGS'!$AY$39)+SUMIF('PREVIOUS LOGS'!$BH$59,$K$6,'PREVIOUS LOGS'!$AY$92)+SUMIF('PREVIOUS LOGS'!$BH$112,FC165,'PREVIOUS LOGS'!$AY$145)+SUMIF('PREVIOUS LOGS'!$BH$165,FC165,'PREVIOUS LOGS'!$AY$198)+SUMIF('PREVIOUS LOGS'!$BH$218,FC165,'PREVIOUS LOGS'!$AY$251)+SUMIF('PREVIOUS LOGS'!$BH$271,FC165,'PREVIOUS LOGS'!$AY$304)+SUMIF('PREVIOUS LOGS'!$BH$324,FC165,'PREVIOUS LOGS'!$AY$357)+SUMIF('PREVIOUS LOGS'!$DF$6,FC165,'PREVIOUS LOGS'!$CW$39)+SUMIF('PREVIOUS LOGS'!$DF$59,$K$6,'PREVIOUS LOGS'!$CW$92)+SUMIF('PREVIOUS LOGS'!$DF$112,FC165,'PREVIOUS LOGS'!$CW$145)+SUMIF('PREVIOUS LOGS'!$DF$165,FC165,'PREVIOUS LOGS'!$CW$198)+SUMIF('PREVIOUS LOGS'!$DF$218,FC165,'PREVIOUS LOGS'!$CW$251)+SUMIF('PREVIOUS LOGS'!$DF$271,FC165,'PREVIOUS LOGS'!$CW$304)+SUMIF('PREVIOUS LOGS'!$DF$324,FC165,'PREVIOUS LOGS'!$CW$357)+SUMIF('PREVIOUS LOGS'!$FC$6,FC165,'PREVIOUS LOGS'!$ET$39)+SUMIF('PREVIOUS LOGS'!$FC$59,$K$6,'PREVIOUS LOGS'!$ET$92)+SUMIF('PREVIOUS LOGS'!$FC$112,FC165,'PREVIOUS LOGS'!$ET$145)+SUMIF('PREVIOUS LOGS'!$FC$165,FC165,'PREVIOUS LOGS'!$ET$198)+SUMIF('PREVIOUS LOGS'!$FC$218,FC165,'PREVIOUS LOGS'!$ET$251)+SUMIF('PREVIOUS LOGS'!$FC$271,FC165,'PREVIOUS LOGS'!$ET$304)+SUMIF('PREVIOUS LOGS'!$FC$324,FC165,'PREVIOUS LOGS'!$ET$357)</f>
        <v>0</v>
      </c>
      <c r="EU198" s="699"/>
      <c r="EV198" s="699"/>
      <c r="EW198" s="699"/>
      <c r="EX198" s="699"/>
      <c r="EY198" s="700"/>
      <c r="EZ198" s="698">
        <f>SUMIF('ANNUAL SUMMARY'!$FE$622,FC165,'ANNUAL SUMMARY'!$FB$659)+SUMIF('ANNUAL SUMMARY'!$DH$622,FC165,'ANNUAL SUMMARY'!$DE$659)+SUMIF('ANNUAL SUMMARY'!$BI$622,FC165,'ANNUAL SUMMARY'!$BF$659)+SUMIF('ANNUAL SUMMARY'!$L$622,FC165,'ANNUAL SUMMARY'!$I$659)+SUMIF('ANNUAL SUMMARY'!$FE$566,FC165,'ANNUAL SUMMARY'!$FB$603)+SUMIF('ANNUAL SUMMARY'!$DH$566,FC165,'ANNUAL SUMMARY'!$DE$603)+SUMIF('ANNUAL SUMMARY'!$BI$566,FC165,'ANNUAL SUMMARY'!$BF$603)+SUMIF('ANNUAL SUMMARY'!$L$566,FC165,'ANNUAL SUMMARY'!$I$603)+SUMIF('ANNUAL SUMMARY'!$FE$510,FC165,'ANNUAL SUMMARY'!$FB$547)+SUMIF('ANNUAL SUMMARY'!$DH$510,FC165,'ANNUAL SUMMARY'!$DE$547)+SUMIF('ANNUAL SUMMARY'!$BI$510,FC165,'ANNUAL SUMMARY'!$BF$547)+SUMIF('ANNUAL SUMMARY'!$L$510,FC165,'ANNUAL SUMMARY'!$I$547)+SUMIF('ANNUAL SUMMARY'!$FE$454,FC165,'ANNUAL SUMMARY'!$FB$491)+SUMIF('ANNUAL SUMMARY'!$DH$454,FC165,'ANNUAL SUMMARY'!$DE$491)+SUMIF('ANNUAL SUMMARY'!$BI$454,FC165,'ANNUAL SUMMARY'!$BF$491)+SUMIF('ANNUAL SUMMARY'!$L$454,FC165,'ANNUAL SUMMARY'!$I$491)+SUMIF('ANNUAL SUMMARY'!$FE$398,FC165,'ANNUAL SUMMARY'!$FB$435)+SUMIF('ANNUAL SUMMARY'!$DH$398,FC165,'ANNUAL SUMMARY'!$DE$435)+SUMIF('ANNUAL SUMMARY'!$BI$398,FC165,'ANNUAL SUMMARY'!$BF$435)+SUMIF('ANNUAL SUMMARY'!$L$398,FC165,'ANNUAL SUMMARY'!$I$435)+SUMIF('ANNUAL SUMMARY'!$FE$342,FC165,'ANNUAL SUMMARY'!$FB$379)+SUMIF('ANNUAL SUMMARY'!$DH$342,FC165,'ANNUAL SUMMARY'!$DE$379)+SUMIF('ANNUAL SUMMARY'!$BI$342,FC165,'ANNUAL SUMMARY'!$BF$379)+SUMIF('ANNUAL SUMMARY'!$L$342,FC165,'ANNUAL SUMMARY'!$I$379)+SUMIF('ANNUAL SUMMARY'!$FE$286,FC165,'ANNUAL SUMMARY'!$FB$323)+SUMIF('ANNUAL SUMMARY'!$DH$286,FC165,'ANNUAL SUMMARY'!$DE$323)+SUMIF('ANNUAL SUMMARY'!$BI$286,FC165,'ANNUAL SUMMARY'!$BF$323)+SUMIF('ANNUAL SUMMARY'!$L$286,FC165,'ANNUAL SUMMARY'!$I$323)+SUMIF('ANNUAL SUMMARY'!$FE$230,FC165,'ANNUAL SUMMARY'!$FB$267)+SUMIF('ANNUAL SUMMARY'!$DH$230,FC165,'ANNUAL SUMMARY'!$DE$267)+SUMIF('ANNUAL SUMMARY'!$BI$230,FC165,'ANNUAL SUMMARY'!$BF$267)+SUMIF('ANNUAL SUMMARY'!$L$230,FC165,'ANNUAL SUMMARY'!$I$267)+SUMIF('ANNUAL SUMMARY'!$FE$174,FC165,'ANNUAL SUMMARY'!$FB$211)+SUMIF('ANNUAL SUMMARY'!$DH$174,FC165,'ANNUAL SUMMARY'!$DE$211)+SUMIF('ANNUAL SUMMARY'!$BI$174,FC165,'ANNUAL SUMMARY'!$BF$211)+SUMIF('ANNUAL SUMMARY'!$L$174,FC165,'ANNUAL SUMMARY'!$I$211)+SUMIF('ANNUAL SUMMARY'!$FE$118,FC165,'ANNUAL SUMMARY'!$FB$155)+SUMIF('ANNUAL SUMMARY'!$DH$118,FC165,'ANNUAL SUMMARY'!$DE$155)+SUMIF('ANNUAL SUMMARY'!$BI$118,FC165,'ANNUAL SUMMARY'!$BF$155)+SUMIF('ANNUAL SUMMARY'!$L$118,FC165,'ANNUAL SUMMARY'!$I$155)+SUMIF('ANNUAL SUMMARY'!$FE$62,FC165,'ANNUAL SUMMARY'!$FB$99)+SUMIF('ANNUAL SUMMARY'!$DH$62,FC165,'ANNUAL SUMMARY'!$DE$99)+SUMIF('ANNUAL SUMMARY'!$BI$62,FC165,'ANNUAL SUMMARY'!$BF$99)+SUMIF('ANNUAL SUMMARY'!$L$62,FC165,'ANNUAL SUMMARY'!$I$99)+SUMIF('ANNUAL SUMMARY'!$FE$6,FC165,'ANNUAL SUMMARY'!$FB$43)+SUMIF('ANNUAL SUMMARY'!$DH$6,FC165,'ANNUAL SUMMARY'!$DE$43)+SUMIF('ANNUAL SUMMARY'!$BI$6,FC165,'ANNUAL SUMMARY'!$BF$43)+SUMIF('ANNUAL SUMMARY'!$L$6,FC165,'ANNUAL SUMMARY'!$I$43)+SUMIF('PREVIOUS LOGS'!$K$6,FC165,'PREVIOUS LOGS'!$H$39)+SUMIF('PREVIOUS LOGS'!$K$59,$K$6,'PREVIOUS LOGS'!$B$92)+SUMIF('PREVIOUS LOGS'!$K$112,FC165,'PREVIOUS LOGS'!$B$145)+SUMIF('PREVIOUS LOGS'!$K$165,FC165,'PREVIOUS LOGS'!$B$198)+SUMIF('PREVIOUS LOGS'!$K$218,FC165,'PREVIOUS LOGS'!$B$251)+SUMIF('PREVIOUS LOGS'!$K$271,FC165,'PREVIOUS LOGS'!$B$304)+SUMIF('PREVIOUS LOGS'!$K$324,FC165,'PREVIOUS LOGS'!$B$357)+SUMIF('PREVIOUS LOGS'!$BH$6,FC165,'PREVIOUS LOGS'!$BE$39)+SUMIF('PREVIOUS LOGS'!$BH$59,$K$6,'PREVIOUS LOGS'!$AY$92)+SUMIF('PREVIOUS LOGS'!$BH$112,FC165,'PREVIOUS LOGS'!$AY$145)+SUMIF('PREVIOUS LOGS'!$BH$165,FC165,'PREVIOUS LOGS'!$AY$198)+SUMIF('PREVIOUS LOGS'!$BH$218,FC165,'PREVIOUS LOGS'!$AY$251)+SUMIF('PREVIOUS LOGS'!$BH$271,FC165,'PREVIOUS LOGS'!$AY$304)+SUMIF('PREVIOUS LOGS'!$BH$324,FC165,'PREVIOUS LOGS'!$AY$357)+SUMIF('PREVIOUS LOGS'!$DF$6,FC165,'PREVIOUS LOGS'!$DC$39)+SUMIF('PREVIOUS LOGS'!$DF$59,$K$6,'PREVIOUS LOGS'!$CW$92)+SUMIF('PREVIOUS LOGS'!$DF$112,FC165,'PREVIOUS LOGS'!$CW$145)+SUMIF('PREVIOUS LOGS'!$DF$165,FC165,'PREVIOUS LOGS'!$CW$198)+SUMIF('PREVIOUS LOGS'!$DF$218,FC165,'PREVIOUS LOGS'!$CW$251)+SUMIF('PREVIOUS LOGS'!$DF$271,FC165,'PREVIOUS LOGS'!$CW$304)+SUMIF('PREVIOUS LOGS'!$DF$324,FC165,'PREVIOUS LOGS'!$CW$357)+SUMIF('PREVIOUS LOGS'!$FC$6,FC165,'PREVIOUS LOGS'!$EZ$39)+SUMIF('PREVIOUS LOGS'!$FC$59,$K$6,'PREVIOUS LOGS'!$ET$92)+SUMIF('PREVIOUS LOGS'!$FC$112,FC165,'PREVIOUS LOGS'!$ET$145)+SUMIF('PREVIOUS LOGS'!$FC$165,FC165,'PREVIOUS LOGS'!$ET$198)+SUMIF('PREVIOUS LOGS'!$FC$218,FC165,'PREVIOUS LOGS'!$ET$251)+SUMIF('PREVIOUS LOGS'!$FC$271,FC165,'PREVIOUS LOGS'!$ET$304)+SUMIF('PREVIOUS LOGS'!$FC$324,FC165,'PREVIOUS LOGS'!$ET$357)</f>
        <v>0</v>
      </c>
      <c r="FA198" s="699"/>
      <c r="FB198" s="699"/>
      <c r="FC198" s="699"/>
      <c r="FD198" s="700"/>
      <c r="FE198" s="698">
        <f>SUMIF('ANNUAL SUMMARY'!$FE$622,FC165,'ANNUAL SUMMARY'!$FH$659)+SUMIF('ANNUAL SUMMARY'!$DH$622,FC165,'ANNUAL SUMMARY'!$DK$659)+SUMIF('ANNUAL SUMMARY'!$BI$622,FC165,'ANNUAL SUMMARY'!$BL$659)+SUMIF('ANNUAL SUMMARY'!$L$622,FC165,'ANNUAL SUMMARY'!$O$659)+SUMIF('ANNUAL SUMMARY'!$FE$566,FC165,'ANNUAL SUMMARY'!$FH$603)+SUMIF('ANNUAL SUMMARY'!$DH$566,FC165,'ANNUAL SUMMARY'!$DK$603)+SUMIF('ANNUAL SUMMARY'!$BI$566,FC165,'ANNUAL SUMMARY'!$BL$603)+SUMIF('ANNUAL SUMMARY'!$L$566,FC165,'ANNUAL SUMMARY'!$O$603)+SUMIF('ANNUAL SUMMARY'!$FE$510,FC165,'ANNUAL SUMMARY'!$FH$547)+SUMIF('ANNUAL SUMMARY'!$DH$510,FC165,'ANNUAL SUMMARY'!$DK$547)+SUMIF('ANNUAL SUMMARY'!$BI$510,FC165,'ANNUAL SUMMARY'!$BL$547)+SUMIF('ANNUAL SUMMARY'!$L$510,FC165,'ANNUAL SUMMARY'!$O$547)+SUMIF('ANNUAL SUMMARY'!$FE$454,FC165,'ANNUAL SUMMARY'!$FH$491)+SUMIF('ANNUAL SUMMARY'!$DH$454,FC165,'ANNUAL SUMMARY'!$DK$491)+SUMIF('ANNUAL SUMMARY'!$BI$454,FC165,'ANNUAL SUMMARY'!$BL$491)+SUMIF('ANNUAL SUMMARY'!$L$454,FC165,'ANNUAL SUMMARY'!$O$491)+SUMIF('ANNUAL SUMMARY'!$FE$398,FC165,'ANNUAL SUMMARY'!$FH$435)+SUMIF('ANNUAL SUMMARY'!$DH$398,FC165,'ANNUAL SUMMARY'!$DK$435)+SUMIF('ANNUAL SUMMARY'!$BI$398,FC165,'ANNUAL SUMMARY'!$BL$435)+SUMIF('ANNUAL SUMMARY'!$L$398,FC165,'ANNUAL SUMMARY'!$O$435)+SUMIF('ANNUAL SUMMARY'!$FE$342,FC165,'ANNUAL SUMMARY'!$FH$379)+SUMIF('ANNUAL SUMMARY'!$DH$342,FC165,'ANNUAL SUMMARY'!$DK$379)+SUMIF('ANNUAL SUMMARY'!$BI$342,FC165,'ANNUAL SUMMARY'!$BL$379)+SUMIF('ANNUAL SUMMARY'!$L$342,FC165,'ANNUAL SUMMARY'!$O$379)+SUMIF('ANNUAL SUMMARY'!$FE$286,FC165,'ANNUAL SUMMARY'!$FH$323)+SUMIF('ANNUAL SUMMARY'!$DH$286,FC165,'ANNUAL SUMMARY'!$DK$323)+SUMIF('ANNUAL SUMMARY'!$BI$286,FC165,'ANNUAL SUMMARY'!$BL$323)+SUMIF('ANNUAL SUMMARY'!$L$286,FC165,'ANNUAL SUMMARY'!$O$323)+SUMIF('ANNUAL SUMMARY'!$FE$230,FC165,'ANNUAL SUMMARY'!$FH$267)+SUMIF('ANNUAL SUMMARY'!$DH$230,FC165,'ANNUAL SUMMARY'!$DK$267)+SUMIF('ANNUAL SUMMARY'!$BI$230,FC165,'ANNUAL SUMMARY'!$BL$267)+SUMIF('ANNUAL SUMMARY'!$L$230,FC165,'ANNUAL SUMMARY'!$O$267)+SUMIF('ANNUAL SUMMARY'!$FE$174,FC165,'ANNUAL SUMMARY'!$FH$211)+SUMIF('ANNUAL SUMMARY'!$DH$174,FC165,'ANNUAL SUMMARY'!$DK$211)+SUMIF('ANNUAL SUMMARY'!$BI$174,FC165,'ANNUAL SUMMARY'!$BL$211)+SUMIF('ANNUAL SUMMARY'!$L$174,FC165,'ANNUAL SUMMARY'!$O$211)+SUMIF('ANNUAL SUMMARY'!$FE$118,FC165,'ANNUAL SUMMARY'!$FH$155)+SUMIF('ANNUAL SUMMARY'!$DH$118,FC165,'ANNUAL SUMMARY'!$DK$155)+SUMIF('ANNUAL SUMMARY'!$BI$118,FC165,'ANNUAL SUMMARY'!$BL$155)+SUMIF('ANNUAL SUMMARY'!$L$118,FC165,'ANNUAL SUMMARY'!$O$155)+SUMIF('ANNUAL SUMMARY'!$FE$62,FC165,'ANNUAL SUMMARY'!$FH$99)+SUMIF('ANNUAL SUMMARY'!$DH$62,FC165,'ANNUAL SUMMARY'!$DK$99)+SUMIF('ANNUAL SUMMARY'!$BI$62,FC165,'ANNUAL SUMMARY'!$BL$99)+SUMIF('ANNUAL SUMMARY'!$L$62,FC165,'ANNUAL SUMMARY'!$O$99)+SUMIF('ANNUAL SUMMARY'!$FE$6,FC165,'ANNUAL SUMMARY'!$FH$43)+SUMIF('ANNUAL SUMMARY'!$DH$6,FC165,'ANNUAL SUMMARY'!$DK$43)+SUMIF('ANNUAL SUMMARY'!$BI$6,FC165,'ANNUAL SUMMARY'!$BL$43)+SUMIF('ANNUAL SUMMARY'!$L$6,FC165,'ANNUAL SUMMARY'!$O$43)+SUMIF('PREVIOUS LOGS'!$K$6,FC165,'PREVIOUS LOGS'!$M$39)+SUMIF('PREVIOUS LOGS'!$K$59,$K$6,'PREVIOUS LOGS'!$M$92)+SUMIF('PREVIOUS LOGS'!$K$112,FC165,'PREVIOUS LOGS'!$M$145)+SUMIF('PREVIOUS LOGS'!$K$165,FC165,'PREVIOUS LOGS'!$M$198)+SUMIF('PREVIOUS LOGS'!$K$218,FC165,'PREVIOUS LOGS'!$M$251)+SUMIF('PREVIOUS LOGS'!$K$271,FC165,'PREVIOUS LOGS'!$M$304)+SUMIF('PREVIOUS LOGS'!$K$324,FC165,'PREVIOUS LOGS'!$M$357)+SUMIF('PREVIOUS LOGS'!$BH$6,FC165,'PREVIOUS LOGS'!$BJ$39)+SUMIF('PREVIOUS LOGS'!$BH$59,$K$6,'PREVIOUS LOGS'!$BJ$92)+SUMIF('PREVIOUS LOGS'!$BH$112,FC165,'PREVIOUS LOGS'!$BJ$145)+SUMIF('PREVIOUS LOGS'!$BH$165,FC165,'PREVIOUS LOGS'!$BJ$198)+SUMIF('PREVIOUS LOGS'!$BH$218,FC165,'PREVIOUS LOGS'!$BJ$251)+SUMIF('PREVIOUS LOGS'!$BH$271,FC165,'PREVIOUS LOGS'!$BJ$304)+SUMIF('PREVIOUS LOGS'!$BH$324,FC165,'PREVIOUS LOGS'!$BJ$357)+SUMIF('PREVIOUS LOGS'!$DF$6,FC165,'PREVIOUS LOGS'!$DH$39)+SUMIF('PREVIOUS LOGS'!$DF$59,$K$6,'PREVIOUS LOGS'!$DH$92)+SUMIF('PREVIOUS LOGS'!$DF$112,FC165,'PREVIOUS LOGS'!$DH$145)+SUMIF('PREVIOUS LOGS'!$DF$165,FC165,'PREVIOUS LOGS'!$DH$198)+SUMIF('PREVIOUS LOGS'!$DF$218,FC165,'PREVIOUS LOGS'!$DH$251)+SUMIF('PREVIOUS LOGS'!$DF$271,FC165,'PREVIOUS LOGS'!$DH$304)+SUMIF('PREVIOUS LOGS'!$DF$324,FC165,'PREVIOUS LOGS'!$DH$357)+SUMIF('PREVIOUS LOGS'!$FC$6,FC165,'PREVIOUS LOGS'!$FE$39)+SUMIF('PREVIOUS LOGS'!$FC$59,$K$6,'PREVIOUS LOGS'!$FE$92)+SUMIF('PREVIOUS LOGS'!$FC$112,FC165,'PREVIOUS LOGS'!$FE$145)+SUMIF('PREVIOUS LOGS'!$FC$165,FC165,'PREVIOUS LOGS'!$FE$198)+SUMIF('PREVIOUS LOGS'!$FC$218,FC165,'PREVIOUS LOGS'!$FE$251)+SUMIF('PREVIOUS LOGS'!$FC$271,FC165,'PREVIOUS LOGS'!$FE$304)+SUMIF('PREVIOUS LOGS'!$FC$324,FC165,'PREVIOUS LOGS'!$FE$357)</f>
        <v>0</v>
      </c>
      <c r="FF198" s="699"/>
      <c r="FG198" s="699"/>
      <c r="FH198" s="699"/>
      <c r="FI198" s="699"/>
      <c r="FJ198" s="700"/>
      <c r="FK198" s="698">
        <f>SUMIF('ANNUAL SUMMARY'!$FE$622,FC165,'ANNUAL SUMMARY'!$FN$659)+SUMIF('ANNUAL SUMMARY'!$DH$622,FC165,'ANNUAL SUMMARY'!$DQ$659)+SUMIF('ANNUAL SUMMARY'!$BI$622,FC165,'ANNUAL SUMMARY'!$BR$659)+SUMIF('ANNUAL SUMMARY'!$L$622,FC165,'ANNUAL SUMMARY'!$U$659)+SUMIF('ANNUAL SUMMARY'!$FE$566,FC165,'ANNUAL SUMMARY'!$FN$603)+SUMIF('ANNUAL SUMMARY'!$DH$566,FC165,'ANNUAL SUMMARY'!$DQ$603)+SUMIF('ANNUAL SUMMARY'!$BI$566,FC165,'ANNUAL SUMMARY'!$BR$603)+SUMIF('ANNUAL SUMMARY'!$L$566,FC165,'ANNUAL SUMMARY'!$U$603)+SUMIF('ANNUAL SUMMARY'!$FE$510,FC165,'ANNUAL SUMMARY'!$FN$547)+SUMIF('ANNUAL SUMMARY'!$DH$510,FC165,'ANNUAL SUMMARY'!$DQ$547)+SUMIF('ANNUAL SUMMARY'!$BI$510,FC165,'ANNUAL SUMMARY'!$BR$547)+SUMIF('ANNUAL SUMMARY'!$L$510,FC165,'ANNUAL SUMMARY'!$U$547)+SUMIF('ANNUAL SUMMARY'!$FE$454,FC165,'ANNUAL SUMMARY'!$FN$491)+SUMIF('ANNUAL SUMMARY'!$DH$454,FC165,'ANNUAL SUMMARY'!$DQ$491)+SUMIF('ANNUAL SUMMARY'!$BI$454,FC165,'ANNUAL SUMMARY'!$BR$491)+SUMIF('ANNUAL SUMMARY'!$L$454,FC165,'ANNUAL SUMMARY'!$U$491)+SUMIF('ANNUAL SUMMARY'!$FE$398,FC165,'ANNUAL SUMMARY'!$FN$435)+SUMIF('ANNUAL SUMMARY'!$DH$398,FC165,'ANNUAL SUMMARY'!$DQ$435)+SUMIF('ANNUAL SUMMARY'!$BI$398,FC165,'ANNUAL SUMMARY'!$BR$435)+SUMIF('ANNUAL SUMMARY'!$L$398,FC165,'ANNUAL SUMMARY'!$U$435)+SUMIF('ANNUAL SUMMARY'!$FE$342,FC165,'ANNUAL SUMMARY'!$FN$379)+SUMIF('ANNUAL SUMMARY'!$DH$342,FC165,'ANNUAL SUMMARY'!$DQ$379)+SUMIF('ANNUAL SUMMARY'!$BI$342,FC165,'ANNUAL SUMMARY'!$BR$379)+SUMIF('ANNUAL SUMMARY'!$L$342,FC165,'ANNUAL SUMMARY'!$U$379)+SUMIF('ANNUAL SUMMARY'!$FE$286,FC165,'ANNUAL SUMMARY'!$FN$323)+SUMIF('ANNUAL SUMMARY'!$DH$286,FC165,'ANNUAL SUMMARY'!$DQ$323)+SUMIF('ANNUAL SUMMARY'!$BI$286,FC165,'ANNUAL SUMMARY'!$BR$323)+SUMIF('ANNUAL SUMMARY'!$L$286,FC165,'ANNUAL SUMMARY'!$U$323)+SUMIF('ANNUAL SUMMARY'!$FE$230,FC165,'ANNUAL SUMMARY'!$FN$267)+SUMIF('ANNUAL SUMMARY'!$DH$230,FC165,'ANNUAL SUMMARY'!$DQ$267)+SUMIF('ANNUAL SUMMARY'!$BI$230,FC165,'ANNUAL SUMMARY'!$BR$267)+SUMIF('ANNUAL SUMMARY'!$L$230,FC165,'ANNUAL SUMMARY'!$U$267)+SUMIF('ANNUAL SUMMARY'!$FE$174,FC165,'ANNUAL SUMMARY'!$FN$211)+SUMIF('ANNUAL SUMMARY'!$DH$174,FC165,'ANNUAL SUMMARY'!$DQ$211)+SUMIF('ANNUAL SUMMARY'!$BI$174,FC165,'ANNUAL SUMMARY'!$BR$211)+SUMIF('ANNUAL SUMMARY'!$L$174,FC165,'ANNUAL SUMMARY'!$U$211)+SUMIF('ANNUAL SUMMARY'!$FE$118,FC165,'ANNUAL SUMMARY'!$FN$155)+SUMIF('ANNUAL SUMMARY'!$DH$118,FC165,'ANNUAL SUMMARY'!$DQ$155)+SUMIF('ANNUAL SUMMARY'!$BI$118,FC165,'ANNUAL SUMMARY'!$BR$155)+SUMIF('ANNUAL SUMMARY'!$L$118,FC165,'ANNUAL SUMMARY'!$U$155)+SUMIF('ANNUAL SUMMARY'!$FE$62,FC165,'ANNUAL SUMMARY'!$FN$99)+SUMIF('ANNUAL SUMMARY'!$DH$62,FC165,'ANNUAL SUMMARY'!$DQ$99)+SUMIF('ANNUAL SUMMARY'!$BI$62,FC165,'ANNUAL SUMMARY'!$BR$99)+SUMIF('ANNUAL SUMMARY'!$L$62,FC165,'ANNUAL SUMMARY'!$U$99)+SUMIF('ANNUAL SUMMARY'!$FE$6,FC165,'ANNUAL SUMMARY'!$FN$43)+SUMIF('ANNUAL SUMMARY'!$DH$6,FC165,'ANNUAL SUMMARY'!$DQ$43)+SUMIF('ANNUAL SUMMARY'!$BI$6,FC165,'ANNUAL SUMMARY'!$BR$43)+SUMIF('ANNUAL SUMMARY'!$L$6,FC165,'ANNUAL SUMMARY'!$U$43)</f>
        <v>0</v>
      </c>
      <c r="FL198" s="699"/>
      <c r="FM198" s="699"/>
      <c r="FN198" s="699"/>
      <c r="FO198" s="699"/>
      <c r="FP198" s="700"/>
      <c r="FQ198" s="15"/>
      <c r="FR198" s="711"/>
      <c r="FS198" s="712"/>
      <c r="FT198" s="712"/>
      <c r="FU198" s="712"/>
      <c r="FV198" s="712"/>
      <c r="FW198" s="712"/>
      <c r="FX198" s="693"/>
      <c r="FY198" s="693"/>
      <c r="FZ198" s="693"/>
      <c r="GA198" s="693"/>
      <c r="GB198" s="693"/>
      <c r="GC198" s="694"/>
      <c r="GD198" s="711"/>
      <c r="GE198" s="712"/>
      <c r="GF198" s="712"/>
      <c r="GG198" s="712"/>
      <c r="GH198" s="712"/>
      <c r="GI198" s="712"/>
      <c r="GJ198" s="692"/>
      <c r="GK198" s="693"/>
      <c r="GL198" s="693"/>
      <c r="GM198" s="693"/>
      <c r="GN198" s="694"/>
      <c r="GO198" s="1263"/>
    </row>
    <row r="199" spans="1:197" ht="9" customHeight="1" x14ac:dyDescent="0.25">
      <c r="A199" s="154"/>
      <c r="B199" s="704"/>
      <c r="C199" s="705"/>
      <c r="D199" s="705"/>
      <c r="E199" s="705"/>
      <c r="F199" s="705"/>
      <c r="G199" s="706"/>
      <c r="H199" s="701"/>
      <c r="I199" s="702"/>
      <c r="J199" s="702"/>
      <c r="K199" s="702"/>
      <c r="L199" s="703"/>
      <c r="M199" s="701"/>
      <c r="N199" s="702"/>
      <c r="O199" s="702"/>
      <c r="P199" s="702"/>
      <c r="Q199" s="702"/>
      <c r="R199" s="703"/>
      <c r="S199" s="704"/>
      <c r="T199" s="705"/>
      <c r="U199" s="705"/>
      <c r="V199" s="705"/>
      <c r="W199" s="705"/>
      <c r="X199" s="706"/>
      <c r="Y199" s="15"/>
      <c r="Z199" s="709" t="str">
        <f>IF('FRONT PAGE'!$A$1="www.fly-logics.com","REGISTRATION",0)</f>
        <v>REGISTRATION</v>
      </c>
      <c r="AA199" s="710"/>
      <c r="AB199" s="710"/>
      <c r="AC199" s="710"/>
      <c r="AD199" s="710"/>
      <c r="AE199" s="710"/>
      <c r="AF199" s="690" t="s">
        <v>68</v>
      </c>
      <c r="AG199" s="690"/>
      <c r="AH199" s="690"/>
      <c r="AI199" s="690"/>
      <c r="AJ199" s="690"/>
      <c r="AK199" s="691"/>
      <c r="AL199" s="709" t="str">
        <f>IF('FRONT PAGE'!$A$1="www.fly-logics.com","REG. DATE",0)</f>
        <v>REG. DATE</v>
      </c>
      <c r="AM199" s="710"/>
      <c r="AN199" s="710"/>
      <c r="AO199" s="710"/>
      <c r="AP199" s="710"/>
      <c r="AQ199" s="710"/>
      <c r="AR199" s="683">
        <v>25917</v>
      </c>
      <c r="AS199" s="684"/>
      <c r="AT199" s="684"/>
      <c r="AU199" s="684"/>
      <c r="AV199" s="684"/>
      <c r="AW199" s="1263"/>
      <c r="AX199" s="154"/>
      <c r="AY199" s="704"/>
      <c r="AZ199" s="705"/>
      <c r="BA199" s="705"/>
      <c r="BB199" s="705"/>
      <c r="BC199" s="705"/>
      <c r="BD199" s="706"/>
      <c r="BE199" s="701"/>
      <c r="BF199" s="702"/>
      <c r="BG199" s="702"/>
      <c r="BH199" s="702"/>
      <c r="BI199" s="703"/>
      <c r="BJ199" s="701"/>
      <c r="BK199" s="702"/>
      <c r="BL199" s="702"/>
      <c r="BM199" s="702"/>
      <c r="BN199" s="702"/>
      <c r="BO199" s="703"/>
      <c r="BP199" s="704"/>
      <c r="BQ199" s="705"/>
      <c r="BR199" s="705"/>
      <c r="BS199" s="705"/>
      <c r="BT199" s="705"/>
      <c r="BU199" s="706"/>
      <c r="BV199" s="15"/>
      <c r="BW199" s="709" t="str">
        <f>IF('FRONT PAGE'!$A$1="www.fly-logics.com","REGISTRATION",0)</f>
        <v>REGISTRATION</v>
      </c>
      <c r="BX199" s="710"/>
      <c r="BY199" s="710"/>
      <c r="BZ199" s="710"/>
      <c r="CA199" s="710"/>
      <c r="CB199" s="710"/>
      <c r="CC199" s="690" t="s">
        <v>68</v>
      </c>
      <c r="CD199" s="690"/>
      <c r="CE199" s="690"/>
      <c r="CF199" s="690"/>
      <c r="CG199" s="690"/>
      <c r="CH199" s="691"/>
      <c r="CI199" s="709" t="str">
        <f>IF('FRONT PAGE'!$A$1="www.fly-logics.com","REG. DATE",0)</f>
        <v>REG. DATE</v>
      </c>
      <c r="CJ199" s="710"/>
      <c r="CK199" s="710"/>
      <c r="CL199" s="710"/>
      <c r="CM199" s="710"/>
      <c r="CN199" s="710"/>
      <c r="CO199" s="683">
        <v>25917</v>
      </c>
      <c r="CP199" s="684"/>
      <c r="CQ199" s="684"/>
      <c r="CR199" s="684"/>
      <c r="CS199" s="685"/>
      <c r="CT199" s="1263"/>
      <c r="CU199" s="1250"/>
      <c r="CV199" s="154"/>
      <c r="CW199" s="704"/>
      <c r="CX199" s="705"/>
      <c r="CY199" s="705"/>
      <c r="CZ199" s="705"/>
      <c r="DA199" s="705"/>
      <c r="DB199" s="706"/>
      <c r="DC199" s="701"/>
      <c r="DD199" s="702"/>
      <c r="DE199" s="702"/>
      <c r="DF199" s="702"/>
      <c r="DG199" s="703"/>
      <c r="DH199" s="701"/>
      <c r="DI199" s="702"/>
      <c r="DJ199" s="702"/>
      <c r="DK199" s="702"/>
      <c r="DL199" s="702"/>
      <c r="DM199" s="703"/>
      <c r="DN199" s="704"/>
      <c r="DO199" s="705"/>
      <c r="DP199" s="705"/>
      <c r="DQ199" s="705"/>
      <c r="DR199" s="705"/>
      <c r="DS199" s="706"/>
      <c r="DT199" s="15"/>
      <c r="DU199" s="709" t="str">
        <f>IF('FRONT PAGE'!$A$1="www.fly-logics.com","REGISTRATION",0)</f>
        <v>REGISTRATION</v>
      </c>
      <c r="DV199" s="710"/>
      <c r="DW199" s="710"/>
      <c r="DX199" s="710"/>
      <c r="DY199" s="710"/>
      <c r="DZ199" s="710"/>
      <c r="EA199" s="690" t="s">
        <v>68</v>
      </c>
      <c r="EB199" s="690"/>
      <c r="EC199" s="690"/>
      <c r="ED199" s="690"/>
      <c r="EE199" s="690"/>
      <c r="EF199" s="691"/>
      <c r="EG199" s="709" t="str">
        <f>IF('FRONT PAGE'!$A$1="www.fly-logics.com","REG. DATE",0)</f>
        <v>REG. DATE</v>
      </c>
      <c r="EH199" s="710"/>
      <c r="EI199" s="710"/>
      <c r="EJ199" s="710"/>
      <c r="EK199" s="710"/>
      <c r="EL199" s="710"/>
      <c r="EM199" s="683">
        <v>25917</v>
      </c>
      <c r="EN199" s="684"/>
      <c r="EO199" s="684"/>
      <c r="EP199" s="684"/>
      <c r="EQ199" s="684"/>
      <c r="ER199" s="1263"/>
      <c r="ES199" s="154"/>
      <c r="ET199" s="704"/>
      <c r="EU199" s="705"/>
      <c r="EV199" s="705"/>
      <c r="EW199" s="705"/>
      <c r="EX199" s="705"/>
      <c r="EY199" s="706"/>
      <c r="EZ199" s="701"/>
      <c r="FA199" s="702"/>
      <c r="FB199" s="702"/>
      <c r="FC199" s="702"/>
      <c r="FD199" s="703"/>
      <c r="FE199" s="701"/>
      <c r="FF199" s="702"/>
      <c r="FG199" s="702"/>
      <c r="FH199" s="702"/>
      <c r="FI199" s="702"/>
      <c r="FJ199" s="703"/>
      <c r="FK199" s="704"/>
      <c r="FL199" s="705"/>
      <c r="FM199" s="705"/>
      <c r="FN199" s="705"/>
      <c r="FO199" s="705"/>
      <c r="FP199" s="706"/>
      <c r="FQ199" s="15"/>
      <c r="FR199" s="709" t="str">
        <f>IF('FRONT PAGE'!$A$1="www.fly-logics.com","REGISTRATION",0)</f>
        <v>REGISTRATION</v>
      </c>
      <c r="FS199" s="710"/>
      <c r="FT199" s="710"/>
      <c r="FU199" s="710"/>
      <c r="FV199" s="710"/>
      <c r="FW199" s="710"/>
      <c r="FX199" s="690" t="s">
        <v>68</v>
      </c>
      <c r="FY199" s="690"/>
      <c r="FZ199" s="690"/>
      <c r="GA199" s="690"/>
      <c r="GB199" s="690"/>
      <c r="GC199" s="691"/>
      <c r="GD199" s="709" t="str">
        <f>IF('FRONT PAGE'!$A$1="www.fly-logics.com","REG. DATE",0)</f>
        <v>REG. DATE</v>
      </c>
      <c r="GE199" s="710"/>
      <c r="GF199" s="710"/>
      <c r="GG199" s="710"/>
      <c r="GH199" s="710"/>
      <c r="GI199" s="710"/>
      <c r="GJ199" s="683">
        <v>25917</v>
      </c>
      <c r="GK199" s="684"/>
      <c r="GL199" s="684"/>
      <c r="GM199" s="684"/>
      <c r="GN199" s="685"/>
      <c r="GO199" s="1263"/>
    </row>
    <row r="200" spans="1:197" ht="6.75" customHeight="1" x14ac:dyDescent="0.25">
      <c r="A200" s="154"/>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15"/>
      <c r="Z200" s="711"/>
      <c r="AA200" s="712"/>
      <c r="AB200" s="712"/>
      <c r="AC200" s="712"/>
      <c r="AD200" s="712"/>
      <c r="AE200" s="712"/>
      <c r="AF200" s="693"/>
      <c r="AG200" s="693"/>
      <c r="AH200" s="693"/>
      <c r="AI200" s="693"/>
      <c r="AJ200" s="693"/>
      <c r="AK200" s="694"/>
      <c r="AL200" s="711"/>
      <c r="AM200" s="712"/>
      <c r="AN200" s="712"/>
      <c r="AO200" s="712"/>
      <c r="AP200" s="712"/>
      <c r="AQ200" s="712"/>
      <c r="AR200" s="686"/>
      <c r="AS200" s="687"/>
      <c r="AT200" s="687"/>
      <c r="AU200" s="687"/>
      <c r="AV200" s="687"/>
      <c r="AW200" s="1263"/>
      <c r="AX200" s="154"/>
      <c r="AY200" s="252"/>
      <c r="AZ200" s="252"/>
      <c r="BA200" s="252"/>
      <c r="BB200" s="252"/>
      <c r="BC200" s="252"/>
      <c r="BD200" s="252"/>
      <c r="BE200" s="252"/>
      <c r="BF200" s="252"/>
      <c r="BG200" s="252"/>
      <c r="BH200" s="252"/>
      <c r="BI200" s="252"/>
      <c r="BJ200" s="252"/>
      <c r="BK200" s="252"/>
      <c r="BL200" s="252"/>
      <c r="BM200" s="252"/>
      <c r="BN200" s="252"/>
      <c r="BO200" s="252"/>
      <c r="BP200" s="252"/>
      <c r="BQ200" s="252"/>
      <c r="BR200" s="252"/>
      <c r="BS200" s="252"/>
      <c r="BT200" s="252"/>
      <c r="BU200" s="252"/>
      <c r="BV200" s="15"/>
      <c r="BW200" s="711"/>
      <c r="BX200" s="712"/>
      <c r="BY200" s="712"/>
      <c r="BZ200" s="712"/>
      <c r="CA200" s="712"/>
      <c r="CB200" s="712"/>
      <c r="CC200" s="693"/>
      <c r="CD200" s="693"/>
      <c r="CE200" s="693"/>
      <c r="CF200" s="693"/>
      <c r="CG200" s="693"/>
      <c r="CH200" s="694"/>
      <c r="CI200" s="711"/>
      <c r="CJ200" s="712"/>
      <c r="CK200" s="712"/>
      <c r="CL200" s="712"/>
      <c r="CM200" s="712"/>
      <c r="CN200" s="712"/>
      <c r="CO200" s="686"/>
      <c r="CP200" s="687"/>
      <c r="CQ200" s="687"/>
      <c r="CR200" s="687"/>
      <c r="CS200" s="688"/>
      <c r="CT200" s="1263"/>
      <c r="CU200" s="1250"/>
      <c r="CV200" s="154"/>
      <c r="CW200" s="252"/>
      <c r="CX200" s="252"/>
      <c r="CY200" s="252"/>
      <c r="CZ200" s="252"/>
      <c r="DA200" s="252"/>
      <c r="DB200" s="252"/>
      <c r="DC200" s="252"/>
      <c r="DD200" s="252"/>
      <c r="DE200" s="252"/>
      <c r="DF200" s="252"/>
      <c r="DG200" s="252"/>
      <c r="DH200" s="252"/>
      <c r="DI200" s="252"/>
      <c r="DJ200" s="252"/>
      <c r="DK200" s="252"/>
      <c r="DL200" s="252"/>
      <c r="DM200" s="252"/>
      <c r="DN200" s="252"/>
      <c r="DO200" s="252"/>
      <c r="DP200" s="252"/>
      <c r="DQ200" s="252"/>
      <c r="DR200" s="252"/>
      <c r="DS200" s="252"/>
      <c r="DT200" s="15"/>
      <c r="DU200" s="711"/>
      <c r="DV200" s="712"/>
      <c r="DW200" s="712"/>
      <c r="DX200" s="712"/>
      <c r="DY200" s="712"/>
      <c r="DZ200" s="712"/>
      <c r="EA200" s="693"/>
      <c r="EB200" s="693"/>
      <c r="EC200" s="693"/>
      <c r="ED200" s="693"/>
      <c r="EE200" s="693"/>
      <c r="EF200" s="694"/>
      <c r="EG200" s="711"/>
      <c r="EH200" s="712"/>
      <c r="EI200" s="712"/>
      <c r="EJ200" s="712"/>
      <c r="EK200" s="712"/>
      <c r="EL200" s="712"/>
      <c r="EM200" s="686"/>
      <c r="EN200" s="687"/>
      <c r="EO200" s="687"/>
      <c r="EP200" s="687"/>
      <c r="EQ200" s="687"/>
      <c r="ER200" s="1263"/>
      <c r="ES200" s="154"/>
      <c r="ET200" s="252"/>
      <c r="EU200" s="252"/>
      <c r="EV200" s="252"/>
      <c r="EW200" s="252"/>
      <c r="EX200" s="252"/>
      <c r="EY200" s="252"/>
      <c r="EZ200" s="252"/>
      <c r="FA200" s="252"/>
      <c r="FB200" s="252"/>
      <c r="FC200" s="252"/>
      <c r="FD200" s="252"/>
      <c r="FE200" s="252"/>
      <c r="FF200" s="252"/>
      <c r="FG200" s="252"/>
      <c r="FH200" s="252"/>
      <c r="FI200" s="252"/>
      <c r="FJ200" s="252"/>
      <c r="FK200" s="252"/>
      <c r="FL200" s="252"/>
      <c r="FM200" s="252"/>
      <c r="FN200" s="252"/>
      <c r="FO200" s="252"/>
      <c r="FP200" s="252"/>
      <c r="FQ200" s="15"/>
      <c r="FR200" s="711"/>
      <c r="FS200" s="712"/>
      <c r="FT200" s="712"/>
      <c r="FU200" s="712"/>
      <c r="FV200" s="712"/>
      <c r="FW200" s="712"/>
      <c r="FX200" s="693"/>
      <c r="FY200" s="693"/>
      <c r="FZ200" s="693"/>
      <c r="GA200" s="693"/>
      <c r="GB200" s="693"/>
      <c r="GC200" s="694"/>
      <c r="GD200" s="711"/>
      <c r="GE200" s="712"/>
      <c r="GF200" s="712"/>
      <c r="GG200" s="712"/>
      <c r="GH200" s="712"/>
      <c r="GI200" s="712"/>
      <c r="GJ200" s="686"/>
      <c r="GK200" s="687"/>
      <c r="GL200" s="687"/>
      <c r="GM200" s="687"/>
      <c r="GN200" s="688"/>
      <c r="GO200" s="1263"/>
    </row>
    <row r="201" spans="1:197" ht="5.25" customHeight="1" x14ac:dyDescent="0.25">
      <c r="A201" s="154"/>
      <c r="B201" s="665" t="s">
        <v>37</v>
      </c>
      <c r="C201" s="666"/>
      <c r="D201" s="666"/>
      <c r="E201" s="895">
        <f>SUMIF('ANNUAL SUMMARY'!$L$6,K165,'ANNUAL SUMMARY'!$F$47)+SUMIF('ANNUAL SUMMARY'!$L$64,K165,'ANNUAL SUMMARY'!$F$105)+SUMIF('ANNUAL SUMMARY'!$L$122,K165,'ANNUAL SUMMARY'!$F$163)+SUMIF('ANNUAL SUMMARY'!$L$180,K165,'ANNUAL SUMMARY'!$F$221)+SUMIF('ANNUAL SUMMARY'!$L$238,K165,'ANNUAL SUMMARY'!$F$279)+SUMIF('ANNUAL SUMMARY'!$L$296,K165,'ANNUAL SUMMARY'!$F$337)+SUMIF('ANNUAL SUMMARY'!$L$354,K165,'ANNUAL SUMMARY'!$F$395)+SUMIF('ANNUAL SUMMARY'!$L$412,K165,'ANNUAL SUMMARY'!$F$453)+SUMIF('ANNUAL SUMMARY'!$L$470,K165,'ANNUAL SUMMARY'!$F$511)+SUMIF('ANNUAL SUMMARY'!$L$528,K165,'ANNUAL SUMMARY'!$F$569)+SUMIF('ANNUAL SUMMARY'!$L$586,K165,'ANNUAL SUMMARY'!$F$627)+SUMIF('ANNUAL SUMMARY'!$L$644,K165,'ANNUAL SUMMARY'!$F$685)+SUMIF('ANNUAL SUMMARY'!$BI$6,K165,'ANNUAL SUMMARY'!$BC$47)+SUMIF('ANNUAL SUMMARY'!$BI$64,K165,'ANNUAL SUMMARY'!$BC$105)+SUMIF('ANNUAL SUMMARY'!$BI$122,K165,'ANNUAL SUMMARY'!$BC$163)+SUMIF('ANNUAL SUMMARY'!$BI$180,K165,'ANNUAL SUMMARY'!$BC$221)+SUMIF('ANNUAL SUMMARY'!$BI$238,K165,'ANNUAL SUMMARY'!$BC$279)+SUMIF('ANNUAL SUMMARY'!$BI$296,K165,'ANNUAL SUMMARY'!$BC$337)+SUMIF('ANNUAL SUMMARY'!$BI$354,K165,'ANNUAL SUMMARY'!$BC$395)+SUMIF('ANNUAL SUMMARY'!$BI$412,K165,'ANNUAL SUMMARY'!$BC$453)+SUMIF('ANNUAL SUMMARY'!$BI$470,K165,'ANNUAL SUMMARY'!$BC$511)+SUMIF('ANNUAL SUMMARY'!$BI$528,K165,'ANNUAL SUMMARY'!$BC$569)+SUMIF('ANNUAL SUMMARY'!$BI$586,K165,'ANNUAL SUMMARY'!$BC$627)+SUMIF('ANNUAL SUMMARY'!$BI$644,K165,'ANNUAL SUMMARY'!$BC$685)+SUMIF('ANNUAL SUMMARY'!$DH$6,K165,'ANNUAL SUMMARY'!$DB$47)+SUMIF('ANNUAL SUMMARY'!$DH$64,K165,'ANNUAL SUMMARY'!$DB$105)+SUMIF('ANNUAL SUMMARY'!$DH$122,K165,'ANNUAL SUMMARY'!$DB$163)+SUMIF('ANNUAL SUMMARY'!$DH$180,K165,'ANNUAL SUMMARY'!$DB$221)+SUMIF('ANNUAL SUMMARY'!$DH$238,K165,'ANNUAL SUMMARY'!$DB$279)+SUMIF('ANNUAL SUMMARY'!$DH$296,K165,'ANNUAL SUMMARY'!$DB$337)+SUMIF('ANNUAL SUMMARY'!$DH$354,K165,'ANNUAL SUMMARY'!$DB$395)+SUMIF('ANNUAL SUMMARY'!$DH$412,K165,'ANNUAL SUMMARY'!$DB$453)+SUMIF('ANNUAL SUMMARY'!$DH$470,K165,'ANNUAL SUMMARY'!$DB$511)+SUMIF('ANNUAL SUMMARY'!$DH$528,K165,'ANNUAL SUMMARY'!$DB$569)+SUMIF('ANNUAL SUMMARY'!$DH$586,K165,'ANNUAL SUMMARY'!$DB$627)+SUMIF('ANNUAL SUMMARY'!$FE$6,K165,'ANNUAL SUMMARY'!$EY$47)+SUMIF('ANNUAL SUMMARY'!$DH$644,K165,'ANNUAL SUMMARY'!$DB$685)+SUMIF('ANNUAL SUMMARY'!$FE$64,K165,'ANNUAL SUMMARY'!$EY$105)+SUMIF('ANNUAL SUMMARY'!$FE$122,K165,'ANNUAL SUMMARY'!$EY$163)+SUMIF('ANNUAL SUMMARY'!$FE$180,K165,'ANNUAL SUMMARY'!$EY$221)+SUMIF('ANNUAL SUMMARY'!$FE$238,K165,'ANNUAL SUMMARY'!$EY$279)+SUMIF('ANNUAL SUMMARY'!$FE$296,K165,'ANNUAL SUMMARY'!$EY$337)+SUMIF('ANNUAL SUMMARY'!$FE$354,K165,'ANNUAL SUMMARY'!$EY$395)+SUMIF('ANNUAL SUMMARY'!$FE$412,K165,'ANNUAL SUMMARY'!$EY$453)+SUMIF('ANNUAL SUMMARY'!$FE$470,K165,'ANNUAL SUMMARY'!$EY$511)+SUMIF('ANNUAL SUMMARY'!$FE$586,K165,'ANNUAL SUMMARY'!$EY$627)+SUMIF('ANNUAL SUMMARY'!$FE$528,K165,'ANNUAL SUMMARY'!$EY$569)+SUMIF('ANNUAL SUMMARY'!$FE$644,K165,'ANNUAL SUMMARY'!$EY$685)+SUMIF('PREVIOUS LOGS'!$K$6,K165,'PREVIOUS LOGS'!$E$43)+SUMIF('PREVIOUS LOGS'!$K$59,$K$6,'PREVIOUS LOGS'!$E$96)+SUMIF('PREVIOUS LOGS'!$K$112,K165,'PREVIOUS LOGS'!$E$149)+SUMIF('PREVIOUS LOGS'!$K$165,K165,'PREVIOUS LOGS'!$E$202)+SUMIF('PREVIOUS LOGS'!$K$218,K165,'PREVIOUS LOGS'!$E$255)+SUMIF('PREVIOUS LOGS'!$K$271,K165,'PREVIOUS LOGS'!$E$308)+SUMIF('PREVIOUS LOGS'!$K$324,K165,'PREVIOUS LOGS'!$E$361)+SUMIF('PREVIOUS LOGS'!$BH$6,K165,'PREVIOUS LOGS'!$BB$43)+SUMIF('PREVIOUS LOGS'!$BH$59,$K$6,'PREVIOUS LOGS'!$BB$96)+SUMIF('PREVIOUS LOGS'!$BH$112,K165,'PREVIOUS LOGS'!$BB$149)+SUMIF('PREVIOUS LOGS'!$BH$165,K165,'PREVIOUS LOGS'!$BB$202)+SUMIF('PREVIOUS LOGS'!$BH$218,K165,'PREVIOUS LOGS'!$BB$255)+SUMIF('PREVIOUS LOGS'!$BH$271,K165,'PREVIOUS LOGS'!$BB$308)+SUMIF('PREVIOUS LOGS'!$BH$324,K165,'PREVIOUS LOGS'!$BB$361)+SUMIF('PREVIOUS LOGS'!$DF$6,K165,'PREVIOUS LOGS'!$CZ$43)+SUMIF('PREVIOUS LOGS'!$DF$59,$K$6,'PREVIOUS LOGS'!$CZ$96)+SUMIF('PREVIOUS LOGS'!$DF$112,K165,'PREVIOUS LOGS'!$CZ$149)+SUMIF('PREVIOUS LOGS'!$DF$165,K165,'PREVIOUS LOGS'!$CZ$202)+SUMIF('PREVIOUS LOGS'!$DF$218,K165,'PREVIOUS LOGS'!$CZ$255)+SUMIF('PREVIOUS LOGS'!$DF$271,K165,'PREVIOUS LOGS'!$CZ$308)+SUMIF('PREVIOUS LOGS'!$DF$324,K165,'PREVIOUS LOGS'!$CZ$361)+SUMIF('PREVIOUS LOGS'!$FC$6,K165,'PREVIOUS LOGS'!$EW$43)+SUMIF('PREVIOUS LOGS'!$FC$59,$K$6,'PREVIOUS LOGS'!$EW$96)+SUMIF('PREVIOUS LOGS'!$FC$112,K165,'PREVIOUS LOGS'!$EW$149)+SUMIF('PREVIOUS LOGS'!$FC$165,K165,'PREVIOUS LOGS'!$EW$202)+SUMIF('PREVIOUS LOGS'!$FC$218,K165,'PREVIOUS LOGS'!$EW$255)+SUMIF('PREVIOUS LOGS'!$FC$271,K165,'PREVIOUS LOGS'!$EW$308)+SUMIF('PREVIOUS LOGS'!$FC$324,K165,'PREVIOUS LOGS'!$EW$361)</f>
        <v>0</v>
      </c>
      <c r="F201" s="896"/>
      <c r="G201" s="896"/>
      <c r="H201" s="897"/>
      <c r="I201" s="20"/>
      <c r="J201" s="665" t="s">
        <v>36</v>
      </c>
      <c r="K201" s="666"/>
      <c r="L201" s="666"/>
      <c r="M201" s="671">
        <f>SUMIF('PREVIOUS LOGS'!$K$6,K165,'PREVIOUS LOGS'!$M$42)+SUMIF('PREVIOUS LOGS'!$K$59,$K$6,'PREVIOUS LOGS'!$M$95)+SUMIF('PREVIOUS LOGS'!$K$112,K165,'PREVIOUS LOGS'!$M$148)+SUMIF('PREVIOUS LOGS'!$K$165,K165,'PREVIOUS LOGS'!$M$201)+SUMIF('PREVIOUS LOGS'!$K$218,K165,'PREVIOUS LOGS'!$M$254)+SUMIF('PREVIOUS LOGS'!$K$271,K165,'PREVIOUS LOGS'!$M$307)+SUMIF('PREVIOUS LOGS'!$K$324,K165,'PREVIOUS LOGS'!$M$360)+SUMIF('PREVIOUS LOGS'!$BH$6,K165,'PREVIOUS LOGS'!$BJ$42)+SUMIF('PREVIOUS LOGS'!$BH$59,$K$6,'PREVIOUS LOGS'!$BJ$95)+SUMIF('PREVIOUS LOGS'!$BH$112,K165,'PREVIOUS LOGS'!$BJ$148)+SUMIF('PREVIOUS LOGS'!$BH$165,K165,'PREVIOUS LOGS'!$BJ$201)+SUMIF('PREVIOUS LOGS'!$BH$218,K165,'PREVIOUS LOGS'!$BJ$254)+SUMIF('PREVIOUS LOGS'!$BH$271,K165,'PREVIOUS LOGS'!$BJ$307)+SUMIF('PREVIOUS LOGS'!$BH$324,K165,'PREVIOUS LOGS'!$BJ$360)+SUMIF('PREVIOUS LOGS'!$DF$6,K165,'PREVIOUS LOGS'!$DH$42)+SUMIF('PREVIOUS LOGS'!$DF$59,$K$6,'PREVIOUS LOGS'!$DH$95)+SUMIF('PREVIOUS LOGS'!$DF$112,K165,'PREVIOUS LOGS'!$DH$148)+SUMIF('PREVIOUS LOGS'!$DF$165,K165,'PREVIOUS LOGS'!$DH$201)+SUMIF('PREVIOUS LOGS'!$DF$218,K165,'PREVIOUS LOGS'!$DH$254)+SUMIF('PREVIOUS LOGS'!$DF$271,K165,'PREVIOUS LOGS'!$DH$307)+SUMIF('PREVIOUS LOGS'!$DF$324,K165,'PREVIOUS LOGS'!$DH$360)+SUMIF('PREVIOUS LOGS'!$FC$6,K165,'PREVIOUS LOGS'!$FE$42)+SUMIF('PREVIOUS LOGS'!$FC$59,$K$6,'PREVIOUS LOGS'!$FE$95)+SUMIF('PREVIOUS LOGS'!$FC$112,K165,'PREVIOUS LOGS'!$FE$148)+SUMIF('PREVIOUS LOGS'!$FC$165,K165,'PREVIOUS LOGS'!$FE$201)+SUMIF('PREVIOUS LOGS'!$FC$218,K165,'PREVIOUS LOGS'!$FE$254)+SUMIF('PREVIOUS LOGS'!$FC$271,K165,'PREVIOUS LOGS'!$FE$307)+SUMIF('PREVIOUS LOGS'!$FC$324,K165,'PREVIOUS LOGS'!$FE$360)+SUMIF('ANNUAL SUMMARY'!$L$6,K165,'ANNUAL SUMMARY'!$N$47)+SUMIF('ANNUAL SUMMARY'!$L$64,K165,'ANNUAL SUMMARY'!$F$105)+SUMIF('ANNUAL SUMMARY'!$L$122,K165,'ANNUAL SUMMARY'!$F$163)+SUMIF('ANNUAL SUMMARY'!$L$180,K165,'ANNUAL SUMMARY'!$F$221)+SUMIF('ANNUAL SUMMARY'!$L$238,K165,'ANNUAL SUMMARY'!$F$279)+SUMIF('ANNUAL SUMMARY'!$L$296,K165,'ANNUAL SUMMARY'!$F$337)+SUMIF('ANNUAL SUMMARY'!$L$354,K165,'ANNUAL SUMMARY'!$F$395)+SUMIF('ANNUAL SUMMARY'!$L$412,K165,'ANNUAL SUMMARY'!$F$453)+SUMIF('ANNUAL SUMMARY'!$L$470,K165,'ANNUAL SUMMARY'!$F$511)+SUMIF('ANNUAL SUMMARY'!$L$528,K165,'ANNUAL SUMMARY'!$F$569)+SUMIF('ANNUAL SUMMARY'!$L$586,K165,'ANNUAL SUMMARY'!$F$627)+SUMIF('ANNUAL SUMMARY'!$L$644,K165,'ANNUAL SUMMARY'!$F$685)+SUMIF('ANNUAL SUMMARY'!$BI$6,K165,'ANNUAL SUMMARY'!$BK$47)+SUMIF('ANNUAL SUMMARY'!$BI$64,K165,'ANNUAL SUMMARY'!$BC$105)+SUMIF('ANNUAL SUMMARY'!$BI$122,K165,'ANNUAL SUMMARY'!$BC$163)+SUMIF('ANNUAL SUMMARY'!$BI$180,K165,'ANNUAL SUMMARY'!$BC$221)+SUMIF('ANNUAL SUMMARY'!$BI$238,K165,'ANNUAL SUMMARY'!$BC$279)+SUMIF('ANNUAL SUMMARY'!$BI$296,K165,'ANNUAL SUMMARY'!$BC$337)+SUMIF('ANNUAL SUMMARY'!$BI$354,K165,'ANNUAL SUMMARY'!$BC$395)+SUMIF('ANNUAL SUMMARY'!$BI$412,K165,'ANNUAL SUMMARY'!$BC$453)+SUMIF('ANNUAL SUMMARY'!$BI$470,K165,'ANNUAL SUMMARY'!$BC$511)+SUMIF('ANNUAL SUMMARY'!$BI$528,K165,'ANNUAL SUMMARY'!$BC$569)+SUMIF('ANNUAL SUMMARY'!$BI$586,K165,'ANNUAL SUMMARY'!$BC$627)+SUMIF('ANNUAL SUMMARY'!$BI$644,K165,'ANNUAL SUMMARY'!$BC$685)+SUMIF('ANNUAL SUMMARY'!$DH$6,K165,'ANNUAL SUMMARY'!$DJ$47)+SUMIF('ANNUAL SUMMARY'!$DH$64,K165,'ANNUAL SUMMARY'!$DB$105)+SUMIF('ANNUAL SUMMARY'!$DH$122,K165,'ANNUAL SUMMARY'!$DB$163)+SUMIF('ANNUAL SUMMARY'!$DH$180,K165,'ANNUAL SUMMARY'!$DB$221)+SUMIF('ANNUAL SUMMARY'!$DH$238,K165,'ANNUAL SUMMARY'!$DB$279)+SUMIF('ANNUAL SUMMARY'!$DH$296,K165,'ANNUAL SUMMARY'!$DB$337)+SUMIF('ANNUAL SUMMARY'!$DH$354,K165,'ANNUAL SUMMARY'!$DB$395)+SUMIF('ANNUAL SUMMARY'!$DH$412,K165,'ANNUAL SUMMARY'!$DB$453)+SUMIF('ANNUAL SUMMARY'!$DH$470,K165,'ANNUAL SUMMARY'!$DB$511)+SUMIF('ANNUAL SUMMARY'!$DH$528,K165,'ANNUAL SUMMARY'!$DB$569)+SUMIF('ANNUAL SUMMARY'!$DH$586,K165,'ANNUAL SUMMARY'!$DB$627)+SUMIF('ANNUAL SUMMARY'!$FE$6,K165,'ANNUAL SUMMARY'!$FG$47)+SUMIF('ANNUAL SUMMARY'!$DH$644,K165,'ANNUAL SUMMARY'!$DB$685)+SUMIF('ANNUAL SUMMARY'!$FE$64,K165,'ANNUAL SUMMARY'!$EY$105)+SUMIF('ANNUAL SUMMARY'!$FE$122,K165,'ANNUAL SUMMARY'!$EY$163)+SUMIF('ANNUAL SUMMARY'!$FE$180,K165,'ANNUAL SUMMARY'!$EY$221)+SUMIF('ANNUAL SUMMARY'!$FE$238,K165,'ANNUAL SUMMARY'!$EY$279)+SUMIF('ANNUAL SUMMARY'!$FE$296,K165,'ANNUAL SUMMARY'!$EY$337)+SUMIF('ANNUAL SUMMARY'!$FE$354,K165,'ANNUAL SUMMARY'!$EY$395)+SUMIF('ANNUAL SUMMARY'!$FE$412,K165,'ANNUAL SUMMARY'!$EY$453)+SUMIF('ANNUAL SUMMARY'!$FE$470,K165,'ANNUAL SUMMARY'!$EY$511)+SUMIF('ANNUAL SUMMARY'!$FE$586,K165,'ANNUAL SUMMARY'!$EY$627)+SUMIF('ANNUAL SUMMARY'!$FE$528,K165,'ANNUAL SUMMARY'!$EY$569)+SUMIF('ANNUAL SUMMARY'!$FE$644,K165,'ANNUAL SUMMARY'!$EY$685)</f>
        <v>0</v>
      </c>
      <c r="N201" s="672"/>
      <c r="O201" s="672"/>
      <c r="P201" s="673"/>
      <c r="Q201" s="20"/>
      <c r="R201" s="665" t="s">
        <v>39</v>
      </c>
      <c r="S201" s="666"/>
      <c r="T201" s="680"/>
      <c r="U201" s="671">
        <f>SUMIF('PREVIOUS LOGS'!$K$6,K165,'PREVIOUS LOGS'!$U$42)+SUMIF('PREVIOUS LOGS'!$K$59,$K$6,'PREVIOUS LOGS'!$U$95)+SUMIF('PREVIOUS LOGS'!$K$112,K165,'PREVIOUS LOGS'!$U$148)+SUMIF('PREVIOUS LOGS'!$K$165,K165,'PREVIOUS LOGS'!$U$201)+SUMIF('PREVIOUS LOGS'!$K$218,K165,'PREVIOUS LOGS'!$U$254)+SUMIF('PREVIOUS LOGS'!$K$271,K165,'PREVIOUS LOGS'!$U$307)+SUMIF('PREVIOUS LOGS'!$K$324,K165,'PREVIOUS LOGS'!$U$360)+SUMIF('PREVIOUS LOGS'!$BH$6,K165,'PREVIOUS LOGS'!$BR$42)+SUMIF('PREVIOUS LOGS'!$BH$59,$K$6,'PREVIOUS LOGS'!$BR$95)+SUMIF('PREVIOUS LOGS'!$BH$112,K165,'PREVIOUS LOGS'!$BR$148)+SUMIF('PREVIOUS LOGS'!$BH$165,K165,'PREVIOUS LOGS'!$BR$201)+SUMIF('PREVIOUS LOGS'!$BH$218,K165,'PREVIOUS LOGS'!$BR$254)+SUMIF('PREVIOUS LOGS'!$BH$271,K165,'PREVIOUS LOGS'!$BR$307)+SUMIF('PREVIOUS LOGS'!$BH$324,K165,'PREVIOUS LOGS'!$BR$360)+SUMIF('PREVIOUS LOGS'!$DF$6,K165,'PREVIOUS LOGS'!$DP$42)+SUMIF('PREVIOUS LOGS'!$DF$59,$K$6,'PREVIOUS LOGS'!$DP$95)+SUMIF('PREVIOUS LOGS'!$DF$112,K165,'PREVIOUS LOGS'!$DP$148)+SUMIF('PREVIOUS LOGS'!$DF$165,K165,'PREVIOUS LOGS'!$DP$201)+SUMIF('PREVIOUS LOGS'!$DF$218,K165,'PREVIOUS LOGS'!$DP$254)+SUMIF('PREVIOUS LOGS'!$DF$271,K165,'PREVIOUS LOGS'!$DP$307)+SUMIF('PREVIOUS LOGS'!$DF$324,K165,'PREVIOUS LOGS'!$DP$360)+SUMIF('PREVIOUS LOGS'!$FC$6,K165,'PREVIOUS LOGS'!$FM$42)+SUMIF('PREVIOUS LOGS'!$FC$59,$K$6,'PREVIOUS LOGS'!$FM$95)+SUMIF('PREVIOUS LOGS'!$FC$112,K165,'PREVIOUS LOGS'!$FM$148)+SUMIF('PREVIOUS LOGS'!$FC$165,K165,'PREVIOUS LOGS'!$FM$201)+SUMIF('PREVIOUS LOGS'!$FC$218,K165,'PREVIOUS LOGS'!$FM$254)+SUMIF('PREVIOUS LOGS'!$FC$271,K165,'PREVIOUS LOGS'!$FM$307)+SUMIF('PREVIOUS LOGS'!$FC$324,K165,'PREVIOUS LOGS'!$FM$360)+SUMIF('ANNUAL SUMMARY'!$L$6,K165,'ANNUAL SUMMARY'!$V$47)+SUMIF('ANNUAL SUMMARY'!$L$64,K165,'ANNUAL SUMMARY'!$V$105)+SUMIF('ANNUAL SUMMARY'!$L$122,K165,'ANNUAL SUMMARY'!$V$163)+SUMIF('ANNUAL SUMMARY'!$L$180,K165,'ANNUAL SUMMARY'!$V$221)+SUMIF('ANNUAL SUMMARY'!$L$238,K165,'ANNUAL SUMMARY'!$V$279)+SUMIF('ANNUAL SUMMARY'!$L$296,K165,'ANNUAL SUMMARY'!$V$337)+SUMIF('ANNUAL SUMMARY'!$L$354,K165,'ANNUAL SUMMARY'!$V$395)+SUMIF('ANNUAL SUMMARY'!$L$412,K165,'ANNUAL SUMMARY'!$V$453)+SUMIF('ANNUAL SUMMARY'!$L$470,K165,'ANNUAL SUMMARY'!$V$511)+SUMIF('ANNUAL SUMMARY'!$L$528,K165,'ANNUAL SUMMARY'!$V$569)+SUMIF('ANNUAL SUMMARY'!$L$586,K165,'ANNUAL SUMMARY'!$V$627)+SUMIF('ANNUAL SUMMARY'!$L$644,K165,'ANNUAL SUMMARY'!$V$685)+SUMIF('ANNUAL SUMMARY'!$BI$6,K165,'ANNUAL SUMMARY'!$BS$47)+SUMIF('ANNUAL SUMMARY'!$BI$64,K165,'ANNUAL SUMMARY'!$BS$105)+SUMIF('ANNUAL SUMMARY'!$BI$122,K165,'ANNUAL SUMMARY'!$BS$163)+SUMIF('ANNUAL SUMMARY'!$BI$180,K165,'ANNUAL SUMMARY'!$BS$221)+SUMIF('ANNUAL SUMMARY'!$BI$238,K165,'ANNUAL SUMMARY'!$BS$279)+SUMIF('ANNUAL SUMMARY'!$BI$296,K165,'ANNUAL SUMMARY'!$BS$337)+SUMIF('ANNUAL SUMMARY'!$BI$354,K165,'ANNUAL SUMMARY'!$BS$395)+SUMIF('ANNUAL SUMMARY'!$BI$412,K165,'ANNUAL SUMMARY'!$BS$453)+SUMIF('ANNUAL SUMMARY'!$BI$470,K165,'ANNUAL SUMMARY'!$BS$511)+SUMIF('ANNUAL SUMMARY'!$BI$528,K165,'ANNUAL SUMMARY'!$BS$569)+SUMIF('ANNUAL SUMMARY'!$BI$586,K165,'ANNUAL SUMMARY'!$BS$627)+SUMIF('ANNUAL SUMMARY'!$BI$644,K165,'ANNUAL SUMMARY'!$BS$685)+SUMIF('ANNUAL SUMMARY'!$DH$6,K165,'ANNUAL SUMMARY'!$DR$47)+SUMIF('ANNUAL SUMMARY'!$DH$64,K165,'ANNUAL SUMMARY'!$DR$105)+SUMIF('ANNUAL SUMMARY'!$DH$122,K165,'ANNUAL SUMMARY'!$DR$163)+SUMIF('ANNUAL SUMMARY'!$DH$180,K165,'ANNUAL SUMMARY'!$DR$221)+SUMIF('ANNUAL SUMMARY'!$DH$238,K165,'ANNUAL SUMMARY'!$DR$279)+SUMIF('ANNUAL SUMMARY'!$DH$296,K165,'ANNUAL SUMMARY'!$DR$337)+SUMIF('ANNUAL SUMMARY'!$DH$354,K165,'ANNUAL SUMMARY'!$DR$395)+SUMIF('ANNUAL SUMMARY'!$DH$412,K165,'ANNUAL SUMMARY'!$DR$453)+SUMIF('ANNUAL SUMMARY'!$DH$470,K165,'ANNUAL SUMMARY'!$DR$511)+SUMIF('ANNUAL SUMMARY'!$DH$528,K165,'ANNUAL SUMMARY'!$DR$569)+SUMIF('ANNUAL SUMMARY'!$DH$586,K165,'ANNUAL SUMMARY'!$DR$627)+SUMIF('ANNUAL SUMMARY'!$FE$6,K165,'ANNUAL SUMMARY'!$FO$47)+SUMIF('ANNUAL SUMMARY'!$DH$644,K165,'ANNUAL SUMMARY'!$DR$685)+SUMIF('ANNUAL SUMMARY'!$FE$64,K165,'ANNUAL SUMMARY'!$FO$105)+SUMIF('ANNUAL SUMMARY'!$FE$122,K165,'ANNUAL SUMMARY'!$FO$163)+SUMIF('ANNUAL SUMMARY'!$FE$180,K165,'ANNUAL SUMMARY'!$FO$221)+SUMIF('ANNUAL SUMMARY'!$FE$238,K165,'ANNUAL SUMMARY'!$FO$279)+SUMIF('ANNUAL SUMMARY'!$FE$296,K165,'ANNUAL SUMMARY'!$FO$337)+SUMIF('ANNUAL SUMMARY'!$FE$354,K165,'ANNUAL SUMMARY'!$FO$395)+SUMIF('ANNUAL SUMMARY'!$FE$412,K165,'ANNUAL SUMMARY'!$FO$453)+SUMIF('ANNUAL SUMMARY'!$FE$470,K165,'ANNUAL SUMMARY'!$FO$511)+SUMIF('ANNUAL SUMMARY'!$FE$586,K165,'ANNUAL SUMMARY'!$FO$627)+SUMIF('ANNUAL SUMMARY'!$FE$528,K165,'ANNUAL SUMMARY'!$FO$569)+SUMIF('ANNUAL SUMMARY'!$FE$644,K165,'ANNUAL SUMMARY'!$FO$685)</f>
        <v>0</v>
      </c>
      <c r="V201" s="672"/>
      <c r="W201" s="672"/>
      <c r="X201" s="673"/>
      <c r="Y201" s="15"/>
      <c r="Z201" s="709" t="str">
        <f>IF('FRONT PAGE'!$A$1="www.fly-logics.com","No SERIE",0)</f>
        <v>No SERIE</v>
      </c>
      <c r="AA201" s="710"/>
      <c r="AB201" s="710"/>
      <c r="AC201" s="710"/>
      <c r="AD201" s="710"/>
      <c r="AE201" s="710"/>
      <c r="AF201" s="690" t="s">
        <v>69</v>
      </c>
      <c r="AG201" s="690"/>
      <c r="AH201" s="690"/>
      <c r="AI201" s="690"/>
      <c r="AJ201" s="690"/>
      <c r="AK201" s="691"/>
      <c r="AL201" s="709" t="str">
        <f>IF('FRONT PAGE'!$A$1="www.fly-logics.com","BUILT DATE",0)</f>
        <v>BUILT DATE</v>
      </c>
      <c r="AM201" s="710"/>
      <c r="AN201" s="710"/>
      <c r="AO201" s="710"/>
      <c r="AP201" s="710"/>
      <c r="AQ201" s="710"/>
      <c r="AR201" s="689">
        <v>1923</v>
      </c>
      <c r="AS201" s="690"/>
      <c r="AT201" s="690"/>
      <c r="AU201" s="690"/>
      <c r="AV201" s="690"/>
      <c r="AW201" s="1263"/>
      <c r="AX201" s="154"/>
      <c r="AY201" s="665" t="s">
        <v>37</v>
      </c>
      <c r="AZ201" s="666"/>
      <c r="BA201" s="666"/>
      <c r="BB201" s="895">
        <f>SUMIF('ANNUAL SUMMARY'!$L$6,BH165,'ANNUAL SUMMARY'!$F$47)+SUMIF('ANNUAL SUMMARY'!$L$64,BH165,'ANNUAL SUMMARY'!$F$105)+SUMIF('ANNUAL SUMMARY'!$L$122,BH165,'ANNUAL SUMMARY'!$F$163)+SUMIF('ANNUAL SUMMARY'!$L$180,BH165,'ANNUAL SUMMARY'!$F$221)+SUMIF('ANNUAL SUMMARY'!$L$238,BH165,'ANNUAL SUMMARY'!$F$279)+SUMIF('ANNUAL SUMMARY'!$L$296,BH165,'ANNUAL SUMMARY'!$F$337)+SUMIF('ANNUAL SUMMARY'!$L$354,BH165,'ANNUAL SUMMARY'!$F$395)+SUMIF('ANNUAL SUMMARY'!$L$412,BH165,'ANNUAL SUMMARY'!$F$453)+SUMIF('ANNUAL SUMMARY'!$L$470,BH165,'ANNUAL SUMMARY'!$F$511)+SUMIF('ANNUAL SUMMARY'!$L$528,BH165,'ANNUAL SUMMARY'!$F$569)+SUMIF('ANNUAL SUMMARY'!$L$586,BH165,'ANNUAL SUMMARY'!$F$627)+SUMIF('ANNUAL SUMMARY'!$L$644,BH165,'ANNUAL SUMMARY'!$F$685)+SUMIF('ANNUAL SUMMARY'!$BI$6,BH165,'ANNUAL SUMMARY'!$BC$47)+SUMIF('ANNUAL SUMMARY'!$BI$64,BH165,'ANNUAL SUMMARY'!$BC$105)+SUMIF('ANNUAL SUMMARY'!$BI$122,BH165,'ANNUAL SUMMARY'!$BC$163)+SUMIF('ANNUAL SUMMARY'!$BI$180,BH165,'ANNUAL SUMMARY'!$BC$221)+SUMIF('ANNUAL SUMMARY'!$BI$238,BH165,'ANNUAL SUMMARY'!$BC$279)+SUMIF('ANNUAL SUMMARY'!$BI$296,BH165,'ANNUAL SUMMARY'!$BC$337)+SUMIF('ANNUAL SUMMARY'!$BI$354,BH165,'ANNUAL SUMMARY'!$BC$395)+SUMIF('ANNUAL SUMMARY'!$BI$412,BH165,'ANNUAL SUMMARY'!$BC$453)+SUMIF('ANNUAL SUMMARY'!$BI$470,BH165,'ANNUAL SUMMARY'!$BC$511)+SUMIF('ANNUAL SUMMARY'!$BI$528,BH165,'ANNUAL SUMMARY'!$BC$569)+SUMIF('ANNUAL SUMMARY'!$BI$586,BH165,'ANNUAL SUMMARY'!$BC$627)+SUMIF('ANNUAL SUMMARY'!$BI$644,BH165,'ANNUAL SUMMARY'!$BC$685)+SUMIF('ANNUAL SUMMARY'!$DH$6,BH165,'ANNUAL SUMMARY'!$DB$47)+SUMIF('ANNUAL SUMMARY'!$DH$64,BH165,'ANNUAL SUMMARY'!$DB$105)+SUMIF('ANNUAL SUMMARY'!$DH$122,BH165,'ANNUAL SUMMARY'!$DB$163)+SUMIF('ANNUAL SUMMARY'!$DH$180,BH165,'ANNUAL SUMMARY'!$DB$221)+SUMIF('ANNUAL SUMMARY'!$DH$238,BH165,'ANNUAL SUMMARY'!$DB$279)+SUMIF('ANNUAL SUMMARY'!$DH$296,BH165,'ANNUAL SUMMARY'!$DB$337)+SUMIF('ANNUAL SUMMARY'!$DH$354,BH165,'ANNUAL SUMMARY'!$DB$395)+SUMIF('ANNUAL SUMMARY'!$DH$412,BH165,'ANNUAL SUMMARY'!$DB$453)+SUMIF('ANNUAL SUMMARY'!$DH$470,BH165,'ANNUAL SUMMARY'!$DB$511)+SUMIF('ANNUAL SUMMARY'!$DH$528,BH165,'ANNUAL SUMMARY'!$DB$569)+SUMIF('ANNUAL SUMMARY'!$DH$586,BH165,'ANNUAL SUMMARY'!$DB$627)+SUMIF('ANNUAL SUMMARY'!$FE$6,BH165,'ANNUAL SUMMARY'!$EY$47)+SUMIF('ANNUAL SUMMARY'!$DH$644,BH165,'ANNUAL SUMMARY'!$DB$685)+SUMIF('ANNUAL SUMMARY'!$FE$64,BH165,'ANNUAL SUMMARY'!$EY$105)+SUMIF('ANNUAL SUMMARY'!$FE$122,BH165,'ANNUAL SUMMARY'!$EY$163)+SUMIF('ANNUAL SUMMARY'!$FE$180,BH165,'ANNUAL SUMMARY'!$EY$221)+SUMIF('ANNUAL SUMMARY'!$FE$238,BH165,'ANNUAL SUMMARY'!$EY$279)+SUMIF('ANNUAL SUMMARY'!$FE$296,BH165,'ANNUAL SUMMARY'!$EY$337)+SUMIF('ANNUAL SUMMARY'!$FE$354,BH165,'ANNUAL SUMMARY'!$EY$395)+SUMIF('ANNUAL SUMMARY'!$FE$412,BH165,'ANNUAL SUMMARY'!$EY$453)+SUMIF('ANNUAL SUMMARY'!$FE$470,BH165,'ANNUAL SUMMARY'!$EY$511)+SUMIF('ANNUAL SUMMARY'!$FE$586,BH165,'ANNUAL SUMMARY'!$EY$627)+SUMIF('ANNUAL SUMMARY'!$FE$528,BH165,'ANNUAL SUMMARY'!$EY$569)+SUMIF('ANNUAL SUMMARY'!$FE$644,BH165,'ANNUAL SUMMARY'!$EY$685)+SUMIF('PREVIOUS LOGS'!$K$6,BH165,'PREVIOUS LOGS'!$E$43)+SUMIF('PREVIOUS LOGS'!$K$59,$K$6,'PREVIOUS LOGS'!$E$96)+SUMIF('PREVIOUS LOGS'!$K$112,BH165,'PREVIOUS LOGS'!$E$149)+SUMIF('PREVIOUS LOGS'!$K$165,BH165,'PREVIOUS LOGS'!$E$202)+SUMIF('PREVIOUS LOGS'!$K$218,BH165,'PREVIOUS LOGS'!$E$255)+SUMIF('PREVIOUS LOGS'!$K$271,BH165,'PREVIOUS LOGS'!$E$308)+SUMIF('PREVIOUS LOGS'!$K$324,BH165,'PREVIOUS LOGS'!$E$361)+SUMIF('PREVIOUS LOGS'!$BH$6,BH165,'PREVIOUS LOGS'!$BB$43)+SUMIF('PREVIOUS LOGS'!$BH$59,$K$6,'PREVIOUS LOGS'!$BB$96)+SUMIF('PREVIOUS LOGS'!$BH$112,BH165,'PREVIOUS LOGS'!$BB$149)+SUMIF('PREVIOUS LOGS'!$BH$165,BH165,'PREVIOUS LOGS'!$BB$202)+SUMIF('PREVIOUS LOGS'!$BH$218,BH165,'PREVIOUS LOGS'!$BB$255)+SUMIF('PREVIOUS LOGS'!$BH$271,BH165,'PREVIOUS LOGS'!$BB$308)+SUMIF('PREVIOUS LOGS'!$BH$324,BH165,'PREVIOUS LOGS'!$BB$361)+SUMIF('PREVIOUS LOGS'!$DF$6,BH165,'PREVIOUS LOGS'!$CZ$43)+SUMIF('PREVIOUS LOGS'!$DF$59,$K$6,'PREVIOUS LOGS'!$CZ$96)+SUMIF('PREVIOUS LOGS'!$DF$112,BH165,'PREVIOUS LOGS'!$CZ$149)+SUMIF('PREVIOUS LOGS'!$DF$165,BH165,'PREVIOUS LOGS'!$CZ$202)+SUMIF('PREVIOUS LOGS'!$DF$218,BH165,'PREVIOUS LOGS'!$CZ$255)+SUMIF('PREVIOUS LOGS'!$DF$271,BH165,'PREVIOUS LOGS'!$CZ$308)+SUMIF('PREVIOUS LOGS'!$DF$324,BH165,'PREVIOUS LOGS'!$CZ$361)+SUMIF('PREVIOUS LOGS'!$FC$6,BH165,'PREVIOUS LOGS'!$EW$43)+SUMIF('PREVIOUS LOGS'!$FC$59,$K$6,'PREVIOUS LOGS'!$EW$96)+SUMIF('PREVIOUS LOGS'!$FC$112,BH165,'PREVIOUS LOGS'!$EW$149)+SUMIF('PREVIOUS LOGS'!$FC$165,BH165,'PREVIOUS LOGS'!$EW$202)+SUMIF('PREVIOUS LOGS'!$FC$218,BH165,'PREVIOUS LOGS'!$EW$255)+SUMIF('PREVIOUS LOGS'!$FC$271,BH165,'PREVIOUS LOGS'!$EW$308)+SUMIF('PREVIOUS LOGS'!$FC$324,BH165,'PREVIOUS LOGS'!$EW$361)</f>
        <v>0</v>
      </c>
      <c r="BC201" s="896"/>
      <c r="BD201" s="896"/>
      <c r="BE201" s="897"/>
      <c r="BF201" s="20"/>
      <c r="BG201" s="665" t="s">
        <v>36</v>
      </c>
      <c r="BH201" s="666"/>
      <c r="BI201" s="666"/>
      <c r="BJ201" s="671">
        <f>SUMIF('PREVIOUS LOGS'!$K$6,BH165,'PREVIOUS LOGS'!$M$42)+SUMIF('PREVIOUS LOGS'!$K$59,$K$6,'PREVIOUS LOGS'!$M$95)+SUMIF('PREVIOUS LOGS'!$K$112,BH165,'PREVIOUS LOGS'!$M$148)+SUMIF('PREVIOUS LOGS'!$K$165,BH165,'PREVIOUS LOGS'!$M$201)+SUMIF('PREVIOUS LOGS'!$K$218,BH165,'PREVIOUS LOGS'!$M$254)+SUMIF('PREVIOUS LOGS'!$K$271,BH165,'PREVIOUS LOGS'!$M$307)+SUMIF('PREVIOUS LOGS'!$K$324,BH165,'PREVIOUS LOGS'!$M$360)+SUMIF('PREVIOUS LOGS'!$BH$6,BH165,'PREVIOUS LOGS'!$BJ$42)+SUMIF('PREVIOUS LOGS'!$BH$59,$K$6,'PREVIOUS LOGS'!$BJ$95)+SUMIF('PREVIOUS LOGS'!$BH$112,BH165,'PREVIOUS LOGS'!$BJ$148)+SUMIF('PREVIOUS LOGS'!$BH$165,BH165,'PREVIOUS LOGS'!$BJ$201)+SUMIF('PREVIOUS LOGS'!$BH$218,BH165,'PREVIOUS LOGS'!$BJ$254)+SUMIF('PREVIOUS LOGS'!$BH$271,BH165,'PREVIOUS LOGS'!$BJ$307)+SUMIF('PREVIOUS LOGS'!$BH$324,BH165,'PREVIOUS LOGS'!$BJ$360)+SUMIF('PREVIOUS LOGS'!$DF$6,BH165,'PREVIOUS LOGS'!$DH$42)+SUMIF('PREVIOUS LOGS'!$DF$59,$K$6,'PREVIOUS LOGS'!$DH$95)+SUMIF('PREVIOUS LOGS'!$DF$112,BH165,'PREVIOUS LOGS'!$DH$148)+SUMIF('PREVIOUS LOGS'!$DF$165,BH165,'PREVIOUS LOGS'!$DH$201)+SUMIF('PREVIOUS LOGS'!$DF$218,BH165,'PREVIOUS LOGS'!$DH$254)+SUMIF('PREVIOUS LOGS'!$DF$271,BH165,'PREVIOUS LOGS'!$DH$307)+SUMIF('PREVIOUS LOGS'!$DF$324,BH165,'PREVIOUS LOGS'!$DH$360)+SUMIF('PREVIOUS LOGS'!$FC$6,BH165,'PREVIOUS LOGS'!$FE$42)+SUMIF('PREVIOUS LOGS'!$FC$59,$K$6,'PREVIOUS LOGS'!$FE$95)+SUMIF('PREVIOUS LOGS'!$FC$112,BH165,'PREVIOUS LOGS'!$FE$148)+SUMIF('PREVIOUS LOGS'!$FC$165,BH165,'PREVIOUS LOGS'!$FE$201)+SUMIF('PREVIOUS LOGS'!$FC$218,BH165,'PREVIOUS LOGS'!$FE$254)+SUMIF('PREVIOUS LOGS'!$FC$271,BH165,'PREVIOUS LOGS'!$FE$307)+SUMIF('PREVIOUS LOGS'!$FC$324,BH165,'PREVIOUS LOGS'!$FE$360)+SUMIF('ANNUAL SUMMARY'!$L$6,BH165,'ANNUAL SUMMARY'!$N$47)+SUMIF('ANNUAL SUMMARY'!$L$64,BH165,'ANNUAL SUMMARY'!$F$105)+SUMIF('ANNUAL SUMMARY'!$L$122,BH165,'ANNUAL SUMMARY'!$F$163)+SUMIF('ANNUAL SUMMARY'!$L$180,BH165,'ANNUAL SUMMARY'!$F$221)+SUMIF('ANNUAL SUMMARY'!$L$238,BH165,'ANNUAL SUMMARY'!$F$279)+SUMIF('ANNUAL SUMMARY'!$L$296,BH165,'ANNUAL SUMMARY'!$F$337)+SUMIF('ANNUAL SUMMARY'!$L$354,BH165,'ANNUAL SUMMARY'!$F$395)+SUMIF('ANNUAL SUMMARY'!$L$412,BH165,'ANNUAL SUMMARY'!$F$453)+SUMIF('ANNUAL SUMMARY'!$L$470,BH165,'ANNUAL SUMMARY'!$F$511)+SUMIF('ANNUAL SUMMARY'!$L$528,BH165,'ANNUAL SUMMARY'!$F$569)+SUMIF('ANNUAL SUMMARY'!$L$586,BH165,'ANNUAL SUMMARY'!$F$627)+SUMIF('ANNUAL SUMMARY'!$L$644,BH165,'ANNUAL SUMMARY'!$F$685)+SUMIF('ANNUAL SUMMARY'!$BI$6,BH165,'ANNUAL SUMMARY'!$BK$47)+SUMIF('ANNUAL SUMMARY'!$BI$64,BH165,'ANNUAL SUMMARY'!$BC$105)+SUMIF('ANNUAL SUMMARY'!$BI$122,BH165,'ANNUAL SUMMARY'!$BC$163)+SUMIF('ANNUAL SUMMARY'!$BI$180,BH165,'ANNUAL SUMMARY'!$BC$221)+SUMIF('ANNUAL SUMMARY'!$BI$238,BH165,'ANNUAL SUMMARY'!$BC$279)+SUMIF('ANNUAL SUMMARY'!$BI$296,BH165,'ANNUAL SUMMARY'!$BC$337)+SUMIF('ANNUAL SUMMARY'!$BI$354,BH165,'ANNUAL SUMMARY'!$BC$395)+SUMIF('ANNUAL SUMMARY'!$BI$412,BH165,'ANNUAL SUMMARY'!$BC$453)+SUMIF('ANNUAL SUMMARY'!$BI$470,BH165,'ANNUAL SUMMARY'!$BC$511)+SUMIF('ANNUAL SUMMARY'!$BI$528,BH165,'ANNUAL SUMMARY'!$BC$569)+SUMIF('ANNUAL SUMMARY'!$BI$586,BH165,'ANNUAL SUMMARY'!$BC$627)+SUMIF('ANNUAL SUMMARY'!$BI$644,BH165,'ANNUAL SUMMARY'!$BC$685)+SUMIF('ANNUAL SUMMARY'!$DH$6,BH165,'ANNUAL SUMMARY'!$DJ$47)+SUMIF('ANNUAL SUMMARY'!$DH$64,BH165,'ANNUAL SUMMARY'!$DB$105)+SUMIF('ANNUAL SUMMARY'!$DH$122,BH165,'ANNUAL SUMMARY'!$DB$163)+SUMIF('ANNUAL SUMMARY'!$DH$180,BH165,'ANNUAL SUMMARY'!$DB$221)+SUMIF('ANNUAL SUMMARY'!$DH$238,BH165,'ANNUAL SUMMARY'!$DB$279)+SUMIF('ANNUAL SUMMARY'!$DH$296,BH165,'ANNUAL SUMMARY'!$DB$337)+SUMIF('ANNUAL SUMMARY'!$DH$354,BH165,'ANNUAL SUMMARY'!$DB$395)+SUMIF('ANNUAL SUMMARY'!$DH$412,BH165,'ANNUAL SUMMARY'!$DB$453)+SUMIF('ANNUAL SUMMARY'!$DH$470,BH165,'ANNUAL SUMMARY'!$DB$511)+SUMIF('ANNUAL SUMMARY'!$DH$528,BH165,'ANNUAL SUMMARY'!$DB$569)+SUMIF('ANNUAL SUMMARY'!$DH$586,BH165,'ANNUAL SUMMARY'!$DB$627)+SUMIF('ANNUAL SUMMARY'!$FE$6,BH165,'ANNUAL SUMMARY'!$FG$47)+SUMIF('ANNUAL SUMMARY'!$DH$644,BH165,'ANNUAL SUMMARY'!$DB$685)+SUMIF('ANNUAL SUMMARY'!$FE$64,BH165,'ANNUAL SUMMARY'!$EY$105)+SUMIF('ANNUAL SUMMARY'!$FE$122,BH165,'ANNUAL SUMMARY'!$EY$163)+SUMIF('ANNUAL SUMMARY'!$FE$180,BH165,'ANNUAL SUMMARY'!$EY$221)+SUMIF('ANNUAL SUMMARY'!$FE$238,BH165,'ANNUAL SUMMARY'!$EY$279)+SUMIF('ANNUAL SUMMARY'!$FE$296,BH165,'ANNUAL SUMMARY'!$EY$337)+SUMIF('ANNUAL SUMMARY'!$FE$354,BH165,'ANNUAL SUMMARY'!$EY$395)+SUMIF('ANNUAL SUMMARY'!$FE$412,BH165,'ANNUAL SUMMARY'!$EY$453)+SUMIF('ANNUAL SUMMARY'!$FE$470,BH165,'ANNUAL SUMMARY'!$EY$511)+SUMIF('ANNUAL SUMMARY'!$FE$586,BH165,'ANNUAL SUMMARY'!$EY$627)+SUMIF('ANNUAL SUMMARY'!$FE$528,BH165,'ANNUAL SUMMARY'!$EY$569)+SUMIF('ANNUAL SUMMARY'!$FE$644,BH165,'ANNUAL SUMMARY'!$EY$685)</f>
        <v>0</v>
      </c>
      <c r="BK201" s="672"/>
      <c r="BL201" s="672"/>
      <c r="BM201" s="673"/>
      <c r="BN201" s="20"/>
      <c r="BO201" s="665" t="s">
        <v>39</v>
      </c>
      <c r="BP201" s="666"/>
      <c r="BQ201" s="680"/>
      <c r="BR201" s="671">
        <f>SUMIF('PREVIOUS LOGS'!$K$6,BH165,'PREVIOUS LOGS'!$U$42)+SUMIF('PREVIOUS LOGS'!$K$59,$K$6,'PREVIOUS LOGS'!$U$95)+SUMIF('PREVIOUS LOGS'!$K$112,BH165,'PREVIOUS LOGS'!$U$148)+SUMIF('PREVIOUS LOGS'!$K$165,BH165,'PREVIOUS LOGS'!$U$201)+SUMIF('PREVIOUS LOGS'!$K$218,BH165,'PREVIOUS LOGS'!$U$254)+SUMIF('PREVIOUS LOGS'!$K$271,BH165,'PREVIOUS LOGS'!$U$307)+SUMIF('PREVIOUS LOGS'!$K$324,BH165,'PREVIOUS LOGS'!$U$360)+SUMIF('PREVIOUS LOGS'!$BH$6,BH165,'PREVIOUS LOGS'!$BR$42)+SUMIF('PREVIOUS LOGS'!$BH$59,$K$6,'PREVIOUS LOGS'!$BR$95)+SUMIF('PREVIOUS LOGS'!$BH$112,BH165,'PREVIOUS LOGS'!$BR$148)+SUMIF('PREVIOUS LOGS'!$BH$165,BH165,'PREVIOUS LOGS'!$BR$201)+SUMIF('PREVIOUS LOGS'!$BH$218,BH165,'PREVIOUS LOGS'!$BR$254)+SUMIF('PREVIOUS LOGS'!$BH$271,BH165,'PREVIOUS LOGS'!$BR$307)+SUMIF('PREVIOUS LOGS'!$BH$324,BH165,'PREVIOUS LOGS'!$BR$360)+SUMIF('PREVIOUS LOGS'!$DF$6,BH165,'PREVIOUS LOGS'!$DP$42)+SUMIF('PREVIOUS LOGS'!$DF$59,$K$6,'PREVIOUS LOGS'!$DP$95)+SUMIF('PREVIOUS LOGS'!$DF$112,BH165,'PREVIOUS LOGS'!$DP$148)+SUMIF('PREVIOUS LOGS'!$DF$165,BH165,'PREVIOUS LOGS'!$DP$201)+SUMIF('PREVIOUS LOGS'!$DF$218,BH165,'PREVIOUS LOGS'!$DP$254)+SUMIF('PREVIOUS LOGS'!$DF$271,BH165,'PREVIOUS LOGS'!$DP$307)+SUMIF('PREVIOUS LOGS'!$DF$324,BH165,'PREVIOUS LOGS'!$DP$360)+SUMIF('PREVIOUS LOGS'!$FC$6,BH165,'PREVIOUS LOGS'!$FM$42)+SUMIF('PREVIOUS LOGS'!$FC$59,$K$6,'PREVIOUS LOGS'!$FM$95)+SUMIF('PREVIOUS LOGS'!$FC$112,BH165,'PREVIOUS LOGS'!$FM$148)+SUMIF('PREVIOUS LOGS'!$FC$165,BH165,'PREVIOUS LOGS'!$FM$201)+SUMIF('PREVIOUS LOGS'!$FC$218,BH165,'PREVIOUS LOGS'!$FM$254)+SUMIF('PREVIOUS LOGS'!$FC$271,BH165,'PREVIOUS LOGS'!$FM$307)+SUMIF('PREVIOUS LOGS'!$FC$324,BH165,'PREVIOUS LOGS'!$FM$360)+SUMIF('ANNUAL SUMMARY'!$L$6,BH165,'ANNUAL SUMMARY'!$V$47)+SUMIF('ANNUAL SUMMARY'!$L$64,BH165,'ANNUAL SUMMARY'!$V$105)+SUMIF('ANNUAL SUMMARY'!$L$122,BH165,'ANNUAL SUMMARY'!$V$163)+SUMIF('ANNUAL SUMMARY'!$L$180,BH165,'ANNUAL SUMMARY'!$V$221)+SUMIF('ANNUAL SUMMARY'!$L$238,BH165,'ANNUAL SUMMARY'!$V$279)+SUMIF('ANNUAL SUMMARY'!$L$296,BH165,'ANNUAL SUMMARY'!$V$337)+SUMIF('ANNUAL SUMMARY'!$L$354,BH165,'ANNUAL SUMMARY'!$V$395)+SUMIF('ANNUAL SUMMARY'!$L$412,BH165,'ANNUAL SUMMARY'!$V$453)+SUMIF('ANNUAL SUMMARY'!$L$470,BH165,'ANNUAL SUMMARY'!$V$511)+SUMIF('ANNUAL SUMMARY'!$L$528,BH165,'ANNUAL SUMMARY'!$V$569)+SUMIF('ANNUAL SUMMARY'!$L$586,BH165,'ANNUAL SUMMARY'!$V$627)+SUMIF('ANNUAL SUMMARY'!$L$644,BH165,'ANNUAL SUMMARY'!$V$685)+SUMIF('ANNUAL SUMMARY'!$BI$6,BH165,'ANNUAL SUMMARY'!$BS$47)+SUMIF('ANNUAL SUMMARY'!$BI$64,BH165,'ANNUAL SUMMARY'!$BS$105)+SUMIF('ANNUAL SUMMARY'!$BI$122,BH165,'ANNUAL SUMMARY'!$BS$163)+SUMIF('ANNUAL SUMMARY'!$BI$180,BH165,'ANNUAL SUMMARY'!$BS$221)+SUMIF('ANNUAL SUMMARY'!$BI$238,BH165,'ANNUAL SUMMARY'!$BS$279)+SUMIF('ANNUAL SUMMARY'!$BI$296,BH165,'ANNUAL SUMMARY'!$BS$337)+SUMIF('ANNUAL SUMMARY'!$BI$354,BH165,'ANNUAL SUMMARY'!$BS$395)+SUMIF('ANNUAL SUMMARY'!$BI$412,BH165,'ANNUAL SUMMARY'!$BS$453)+SUMIF('ANNUAL SUMMARY'!$BI$470,BH165,'ANNUAL SUMMARY'!$BS$511)+SUMIF('ANNUAL SUMMARY'!$BI$528,BH165,'ANNUAL SUMMARY'!$BS$569)+SUMIF('ANNUAL SUMMARY'!$BI$586,BH165,'ANNUAL SUMMARY'!$BS$627)+SUMIF('ANNUAL SUMMARY'!$BI$644,BH165,'ANNUAL SUMMARY'!$BS$685)+SUMIF('ANNUAL SUMMARY'!$DH$6,BH165,'ANNUAL SUMMARY'!$DR$47)+SUMIF('ANNUAL SUMMARY'!$DH$64,BH165,'ANNUAL SUMMARY'!$DR$105)+SUMIF('ANNUAL SUMMARY'!$DH$122,BH165,'ANNUAL SUMMARY'!$DR$163)+SUMIF('ANNUAL SUMMARY'!$DH$180,BH165,'ANNUAL SUMMARY'!$DR$221)+SUMIF('ANNUAL SUMMARY'!$DH$238,BH165,'ANNUAL SUMMARY'!$DR$279)+SUMIF('ANNUAL SUMMARY'!$DH$296,BH165,'ANNUAL SUMMARY'!$DR$337)+SUMIF('ANNUAL SUMMARY'!$DH$354,BH165,'ANNUAL SUMMARY'!$DR$395)+SUMIF('ANNUAL SUMMARY'!$DH$412,BH165,'ANNUAL SUMMARY'!$DR$453)+SUMIF('ANNUAL SUMMARY'!$DH$470,BH165,'ANNUAL SUMMARY'!$DR$511)+SUMIF('ANNUAL SUMMARY'!$DH$528,BH165,'ANNUAL SUMMARY'!$DR$569)+SUMIF('ANNUAL SUMMARY'!$DH$586,BH165,'ANNUAL SUMMARY'!$DR$627)+SUMIF('ANNUAL SUMMARY'!$FE$6,BH165,'ANNUAL SUMMARY'!$FO$47)+SUMIF('ANNUAL SUMMARY'!$DH$644,BH165,'ANNUAL SUMMARY'!$DR$685)+SUMIF('ANNUAL SUMMARY'!$FE$64,BH165,'ANNUAL SUMMARY'!$FO$105)+SUMIF('ANNUAL SUMMARY'!$FE$122,BH165,'ANNUAL SUMMARY'!$FO$163)+SUMIF('ANNUAL SUMMARY'!$FE$180,BH165,'ANNUAL SUMMARY'!$FO$221)+SUMIF('ANNUAL SUMMARY'!$FE$238,BH165,'ANNUAL SUMMARY'!$FO$279)+SUMIF('ANNUAL SUMMARY'!$FE$296,BH165,'ANNUAL SUMMARY'!$FO$337)+SUMIF('ANNUAL SUMMARY'!$FE$354,BH165,'ANNUAL SUMMARY'!$FO$395)+SUMIF('ANNUAL SUMMARY'!$FE$412,BH165,'ANNUAL SUMMARY'!$FO$453)+SUMIF('ANNUAL SUMMARY'!$FE$470,BH165,'ANNUAL SUMMARY'!$FO$511)+SUMIF('ANNUAL SUMMARY'!$FE$586,BH165,'ANNUAL SUMMARY'!$FO$627)+SUMIF('ANNUAL SUMMARY'!$FE$528,BH165,'ANNUAL SUMMARY'!$FO$569)+SUMIF('ANNUAL SUMMARY'!$FE$644,BH165,'ANNUAL SUMMARY'!$FO$685)</f>
        <v>0</v>
      </c>
      <c r="BS201" s="672"/>
      <c r="BT201" s="672"/>
      <c r="BU201" s="673"/>
      <c r="BV201" s="15"/>
      <c r="BW201" s="709" t="str">
        <f>IF('FRONT PAGE'!$A$1="www.fly-logics.com","No SERIE",0)</f>
        <v>No SERIE</v>
      </c>
      <c r="BX201" s="710"/>
      <c r="BY201" s="710"/>
      <c r="BZ201" s="710"/>
      <c r="CA201" s="710"/>
      <c r="CB201" s="710"/>
      <c r="CC201" s="690" t="s">
        <v>69</v>
      </c>
      <c r="CD201" s="690"/>
      <c r="CE201" s="690"/>
      <c r="CF201" s="690"/>
      <c r="CG201" s="690"/>
      <c r="CH201" s="691"/>
      <c r="CI201" s="709" t="str">
        <f>IF('FRONT PAGE'!$A$1="www.fly-logics.com","BUILT DATE",0)</f>
        <v>BUILT DATE</v>
      </c>
      <c r="CJ201" s="710"/>
      <c r="CK201" s="710"/>
      <c r="CL201" s="710"/>
      <c r="CM201" s="710"/>
      <c r="CN201" s="710"/>
      <c r="CO201" s="689">
        <v>1923</v>
      </c>
      <c r="CP201" s="690"/>
      <c r="CQ201" s="690"/>
      <c r="CR201" s="690"/>
      <c r="CS201" s="691"/>
      <c r="CT201" s="1263"/>
      <c r="CU201" s="1250"/>
      <c r="CV201" s="154"/>
      <c r="CW201" s="665" t="s">
        <v>37</v>
      </c>
      <c r="CX201" s="666"/>
      <c r="CY201" s="666"/>
      <c r="CZ201" s="895">
        <f>SUMIF('ANNUAL SUMMARY'!$L$6,DF165,'ANNUAL SUMMARY'!$F$47)+SUMIF('ANNUAL SUMMARY'!$L$64,DF165,'ANNUAL SUMMARY'!$F$105)+SUMIF('ANNUAL SUMMARY'!$L$122,DF165,'ANNUAL SUMMARY'!$F$163)+SUMIF('ANNUAL SUMMARY'!$L$180,DF165,'ANNUAL SUMMARY'!$F$221)+SUMIF('ANNUAL SUMMARY'!$L$238,DF165,'ANNUAL SUMMARY'!$F$279)+SUMIF('ANNUAL SUMMARY'!$L$296,DF165,'ANNUAL SUMMARY'!$F$337)+SUMIF('ANNUAL SUMMARY'!$L$354,DF165,'ANNUAL SUMMARY'!$F$395)+SUMIF('ANNUAL SUMMARY'!$L$412,DF165,'ANNUAL SUMMARY'!$F$453)+SUMIF('ANNUAL SUMMARY'!$L$470,DF165,'ANNUAL SUMMARY'!$F$511)+SUMIF('ANNUAL SUMMARY'!$L$528,DF165,'ANNUAL SUMMARY'!$F$569)+SUMIF('ANNUAL SUMMARY'!$L$586,DF165,'ANNUAL SUMMARY'!$F$627)+SUMIF('ANNUAL SUMMARY'!$L$644,DF165,'ANNUAL SUMMARY'!$F$685)+SUMIF('ANNUAL SUMMARY'!$BI$6,DF165,'ANNUAL SUMMARY'!$BC$47)+SUMIF('ANNUAL SUMMARY'!$BI$64,DF165,'ANNUAL SUMMARY'!$BC$105)+SUMIF('ANNUAL SUMMARY'!$BI$122,DF165,'ANNUAL SUMMARY'!$BC$163)+SUMIF('ANNUAL SUMMARY'!$BI$180,DF165,'ANNUAL SUMMARY'!$BC$221)+SUMIF('ANNUAL SUMMARY'!$BI$238,DF165,'ANNUAL SUMMARY'!$BC$279)+SUMIF('ANNUAL SUMMARY'!$BI$296,DF165,'ANNUAL SUMMARY'!$BC$337)+SUMIF('ANNUAL SUMMARY'!$BI$354,DF165,'ANNUAL SUMMARY'!$BC$395)+SUMIF('ANNUAL SUMMARY'!$BI$412,DF165,'ANNUAL SUMMARY'!$BC$453)+SUMIF('ANNUAL SUMMARY'!$BI$470,DF165,'ANNUAL SUMMARY'!$BC$511)+SUMIF('ANNUAL SUMMARY'!$BI$528,DF165,'ANNUAL SUMMARY'!$BC$569)+SUMIF('ANNUAL SUMMARY'!$BI$586,DF165,'ANNUAL SUMMARY'!$BC$627)+SUMIF('ANNUAL SUMMARY'!$BI$644,DF165,'ANNUAL SUMMARY'!$BC$685)+SUMIF('ANNUAL SUMMARY'!$DH$6,DF165,'ANNUAL SUMMARY'!$DB$47)+SUMIF('ANNUAL SUMMARY'!$DH$64,DF165,'ANNUAL SUMMARY'!$DB$105)+SUMIF('ANNUAL SUMMARY'!$DH$122,DF165,'ANNUAL SUMMARY'!$DB$163)+SUMIF('ANNUAL SUMMARY'!$DH$180,DF165,'ANNUAL SUMMARY'!$DB$221)+SUMIF('ANNUAL SUMMARY'!$DH$238,DF165,'ANNUAL SUMMARY'!$DB$279)+SUMIF('ANNUAL SUMMARY'!$DH$296,DF165,'ANNUAL SUMMARY'!$DB$337)+SUMIF('ANNUAL SUMMARY'!$DH$354,DF165,'ANNUAL SUMMARY'!$DB$395)+SUMIF('ANNUAL SUMMARY'!$DH$412,DF165,'ANNUAL SUMMARY'!$DB$453)+SUMIF('ANNUAL SUMMARY'!$DH$470,DF165,'ANNUAL SUMMARY'!$DB$511)+SUMIF('ANNUAL SUMMARY'!$DH$528,DF165,'ANNUAL SUMMARY'!$DB$569)+SUMIF('ANNUAL SUMMARY'!$DH$586,DF165,'ANNUAL SUMMARY'!$DB$627)+SUMIF('ANNUAL SUMMARY'!$FE$6,DF165,'ANNUAL SUMMARY'!$EY$47)+SUMIF('ANNUAL SUMMARY'!$DH$644,DF165,'ANNUAL SUMMARY'!$DB$685)+SUMIF('ANNUAL SUMMARY'!$FE$64,DF165,'ANNUAL SUMMARY'!$EY$105)+SUMIF('ANNUAL SUMMARY'!$FE$122,DF165,'ANNUAL SUMMARY'!$EY$163)+SUMIF('ANNUAL SUMMARY'!$FE$180,DF165,'ANNUAL SUMMARY'!$EY$221)+SUMIF('ANNUAL SUMMARY'!$FE$238,DF165,'ANNUAL SUMMARY'!$EY$279)+SUMIF('ANNUAL SUMMARY'!$FE$296,DF165,'ANNUAL SUMMARY'!$EY$337)+SUMIF('ANNUAL SUMMARY'!$FE$354,DF165,'ANNUAL SUMMARY'!$EY$395)+SUMIF('ANNUAL SUMMARY'!$FE$412,DF165,'ANNUAL SUMMARY'!$EY$453)+SUMIF('ANNUAL SUMMARY'!$FE$470,DF165,'ANNUAL SUMMARY'!$EY$511)+SUMIF('ANNUAL SUMMARY'!$FE$586,DF165,'ANNUAL SUMMARY'!$EY$627)+SUMIF('ANNUAL SUMMARY'!$FE$528,DF165,'ANNUAL SUMMARY'!$EY$569)+SUMIF('ANNUAL SUMMARY'!$FE$644,DF165,'ANNUAL SUMMARY'!$EY$685)+SUMIF('PREVIOUS LOGS'!$K$6,DF165,'PREVIOUS LOGS'!$E$43)+SUMIF('PREVIOUS LOGS'!$K$59,$K$6,'PREVIOUS LOGS'!$E$96)+SUMIF('PREVIOUS LOGS'!$K$112,DF165,'PREVIOUS LOGS'!$E$149)+SUMIF('PREVIOUS LOGS'!$K$165,DF165,'PREVIOUS LOGS'!$E$202)+SUMIF('PREVIOUS LOGS'!$K$218,DF165,'PREVIOUS LOGS'!$E$255)+SUMIF('PREVIOUS LOGS'!$K$271,DF165,'PREVIOUS LOGS'!$E$308)+SUMIF('PREVIOUS LOGS'!$K$324,DF165,'PREVIOUS LOGS'!$E$361)+SUMIF('PREVIOUS LOGS'!$BH$6,DF165,'PREVIOUS LOGS'!$BB$43)+SUMIF('PREVIOUS LOGS'!$BH$59,$K$6,'PREVIOUS LOGS'!$BB$96)+SUMIF('PREVIOUS LOGS'!$BH$112,DF165,'PREVIOUS LOGS'!$BB$149)+SUMIF('PREVIOUS LOGS'!$BH$165,DF165,'PREVIOUS LOGS'!$BB$202)+SUMIF('PREVIOUS LOGS'!$BH$218,DF165,'PREVIOUS LOGS'!$BB$255)+SUMIF('PREVIOUS LOGS'!$BH$271,DF165,'PREVIOUS LOGS'!$BB$308)+SUMIF('PREVIOUS LOGS'!$BH$324,DF165,'PREVIOUS LOGS'!$BB$361)+SUMIF('PREVIOUS LOGS'!$DF$6,DF165,'PREVIOUS LOGS'!$CZ$43)+SUMIF('PREVIOUS LOGS'!$DF$59,$K$6,'PREVIOUS LOGS'!$CZ$96)+SUMIF('PREVIOUS LOGS'!$DF$112,DF165,'PREVIOUS LOGS'!$CZ$149)+SUMIF('PREVIOUS LOGS'!$DF$165,DF165,'PREVIOUS LOGS'!$CZ$202)+SUMIF('PREVIOUS LOGS'!$DF$218,DF165,'PREVIOUS LOGS'!$CZ$255)+SUMIF('PREVIOUS LOGS'!$DF$271,DF165,'PREVIOUS LOGS'!$CZ$308)+SUMIF('PREVIOUS LOGS'!$DF$324,DF165,'PREVIOUS LOGS'!$CZ$361)+SUMIF('PREVIOUS LOGS'!$FC$6,DF165,'PREVIOUS LOGS'!$EW$43)+SUMIF('PREVIOUS LOGS'!$FC$59,$K$6,'PREVIOUS LOGS'!$EW$96)+SUMIF('PREVIOUS LOGS'!$FC$112,DF165,'PREVIOUS LOGS'!$EW$149)+SUMIF('PREVIOUS LOGS'!$FC$165,DF165,'PREVIOUS LOGS'!$EW$202)+SUMIF('PREVIOUS LOGS'!$FC$218,DF165,'PREVIOUS LOGS'!$EW$255)+SUMIF('PREVIOUS LOGS'!$FC$271,DF165,'PREVIOUS LOGS'!$EW$308)+SUMIF('PREVIOUS LOGS'!$FC$324,DF165,'PREVIOUS LOGS'!$EW$361)</f>
        <v>0</v>
      </c>
      <c r="DA201" s="896"/>
      <c r="DB201" s="896"/>
      <c r="DC201" s="897"/>
      <c r="DD201" s="20"/>
      <c r="DE201" s="665" t="s">
        <v>36</v>
      </c>
      <c r="DF201" s="666"/>
      <c r="DG201" s="666"/>
      <c r="DH201" s="671">
        <f>SUMIF('PREVIOUS LOGS'!$K$6,DF165,'PREVIOUS LOGS'!$M$42)+SUMIF('PREVIOUS LOGS'!$K$59,$K$6,'PREVIOUS LOGS'!$M$95)+SUMIF('PREVIOUS LOGS'!$K$112,DF165,'PREVIOUS LOGS'!$M$148)+SUMIF('PREVIOUS LOGS'!$K$165,DF165,'PREVIOUS LOGS'!$M$201)+SUMIF('PREVIOUS LOGS'!$K$218,DF165,'PREVIOUS LOGS'!$M$254)+SUMIF('PREVIOUS LOGS'!$K$271,DF165,'PREVIOUS LOGS'!$M$307)+SUMIF('PREVIOUS LOGS'!$K$324,DF165,'PREVIOUS LOGS'!$M$360)+SUMIF('PREVIOUS LOGS'!$BH$6,DF165,'PREVIOUS LOGS'!$BJ$42)+SUMIF('PREVIOUS LOGS'!$BH$59,$K$6,'PREVIOUS LOGS'!$BJ$95)+SUMIF('PREVIOUS LOGS'!$BH$112,DF165,'PREVIOUS LOGS'!$BJ$148)+SUMIF('PREVIOUS LOGS'!$BH$165,DF165,'PREVIOUS LOGS'!$BJ$201)+SUMIF('PREVIOUS LOGS'!$BH$218,DF165,'PREVIOUS LOGS'!$BJ$254)+SUMIF('PREVIOUS LOGS'!$BH$271,DF165,'PREVIOUS LOGS'!$BJ$307)+SUMIF('PREVIOUS LOGS'!$BH$324,DF165,'PREVIOUS LOGS'!$BJ$360)+SUMIF('PREVIOUS LOGS'!$DF$6,DF165,'PREVIOUS LOGS'!$DH$42)+SUMIF('PREVIOUS LOGS'!$DF$59,$K$6,'PREVIOUS LOGS'!$DH$95)+SUMIF('PREVIOUS LOGS'!$DF$112,DF165,'PREVIOUS LOGS'!$DH$148)+SUMIF('PREVIOUS LOGS'!$DF$165,DF165,'PREVIOUS LOGS'!$DH$201)+SUMIF('PREVIOUS LOGS'!$DF$218,DF165,'PREVIOUS LOGS'!$DH$254)+SUMIF('PREVIOUS LOGS'!$DF$271,DF165,'PREVIOUS LOGS'!$DH$307)+SUMIF('PREVIOUS LOGS'!$DF$324,DF165,'PREVIOUS LOGS'!$DH$360)+SUMIF('PREVIOUS LOGS'!$FC$6,DF165,'PREVIOUS LOGS'!$FE$42)+SUMIF('PREVIOUS LOGS'!$FC$59,$K$6,'PREVIOUS LOGS'!$FE$95)+SUMIF('PREVIOUS LOGS'!$FC$112,DF165,'PREVIOUS LOGS'!$FE$148)+SUMIF('PREVIOUS LOGS'!$FC$165,DF165,'PREVIOUS LOGS'!$FE$201)+SUMIF('PREVIOUS LOGS'!$FC$218,DF165,'PREVIOUS LOGS'!$FE$254)+SUMIF('PREVIOUS LOGS'!$FC$271,DF165,'PREVIOUS LOGS'!$FE$307)+SUMIF('PREVIOUS LOGS'!$FC$324,DF165,'PREVIOUS LOGS'!$FE$360)+SUMIF('ANNUAL SUMMARY'!$L$6,DF165,'ANNUAL SUMMARY'!$N$47)+SUMIF('ANNUAL SUMMARY'!$L$64,DF165,'ANNUAL SUMMARY'!$F$105)+SUMIF('ANNUAL SUMMARY'!$L$122,DF165,'ANNUAL SUMMARY'!$F$163)+SUMIF('ANNUAL SUMMARY'!$L$180,DF165,'ANNUAL SUMMARY'!$F$221)+SUMIF('ANNUAL SUMMARY'!$L$238,DF165,'ANNUAL SUMMARY'!$F$279)+SUMIF('ANNUAL SUMMARY'!$L$296,DF165,'ANNUAL SUMMARY'!$F$337)+SUMIF('ANNUAL SUMMARY'!$L$354,DF165,'ANNUAL SUMMARY'!$F$395)+SUMIF('ANNUAL SUMMARY'!$L$412,DF165,'ANNUAL SUMMARY'!$F$453)+SUMIF('ANNUAL SUMMARY'!$L$470,DF165,'ANNUAL SUMMARY'!$F$511)+SUMIF('ANNUAL SUMMARY'!$L$528,DF165,'ANNUAL SUMMARY'!$F$569)+SUMIF('ANNUAL SUMMARY'!$L$586,DF165,'ANNUAL SUMMARY'!$F$627)+SUMIF('ANNUAL SUMMARY'!$L$644,DF165,'ANNUAL SUMMARY'!$F$685)+SUMIF('ANNUAL SUMMARY'!$BI$6,DF165,'ANNUAL SUMMARY'!$BK$47)+SUMIF('ANNUAL SUMMARY'!$BI$64,DF165,'ANNUAL SUMMARY'!$BC$105)+SUMIF('ANNUAL SUMMARY'!$BI$122,DF165,'ANNUAL SUMMARY'!$BC$163)+SUMIF('ANNUAL SUMMARY'!$BI$180,DF165,'ANNUAL SUMMARY'!$BC$221)+SUMIF('ANNUAL SUMMARY'!$BI$238,DF165,'ANNUAL SUMMARY'!$BC$279)+SUMIF('ANNUAL SUMMARY'!$BI$296,DF165,'ANNUAL SUMMARY'!$BC$337)+SUMIF('ANNUAL SUMMARY'!$BI$354,DF165,'ANNUAL SUMMARY'!$BC$395)+SUMIF('ANNUAL SUMMARY'!$BI$412,DF165,'ANNUAL SUMMARY'!$BC$453)+SUMIF('ANNUAL SUMMARY'!$BI$470,DF165,'ANNUAL SUMMARY'!$BC$511)+SUMIF('ANNUAL SUMMARY'!$BI$528,DF165,'ANNUAL SUMMARY'!$BC$569)+SUMIF('ANNUAL SUMMARY'!$BI$586,DF165,'ANNUAL SUMMARY'!$BC$627)+SUMIF('ANNUAL SUMMARY'!$BI$644,DF165,'ANNUAL SUMMARY'!$BC$685)+SUMIF('ANNUAL SUMMARY'!$DH$6,DF165,'ANNUAL SUMMARY'!$DJ$47)+SUMIF('ANNUAL SUMMARY'!$DH$64,DF165,'ANNUAL SUMMARY'!$DB$105)+SUMIF('ANNUAL SUMMARY'!$DH$122,DF165,'ANNUAL SUMMARY'!$DB$163)+SUMIF('ANNUAL SUMMARY'!$DH$180,DF165,'ANNUAL SUMMARY'!$DB$221)+SUMIF('ANNUAL SUMMARY'!$DH$238,DF165,'ANNUAL SUMMARY'!$DB$279)+SUMIF('ANNUAL SUMMARY'!$DH$296,DF165,'ANNUAL SUMMARY'!$DB$337)+SUMIF('ANNUAL SUMMARY'!$DH$354,DF165,'ANNUAL SUMMARY'!$DB$395)+SUMIF('ANNUAL SUMMARY'!$DH$412,DF165,'ANNUAL SUMMARY'!$DB$453)+SUMIF('ANNUAL SUMMARY'!$DH$470,DF165,'ANNUAL SUMMARY'!$DB$511)+SUMIF('ANNUAL SUMMARY'!$DH$528,DF165,'ANNUAL SUMMARY'!$DB$569)+SUMIF('ANNUAL SUMMARY'!$DH$586,DF165,'ANNUAL SUMMARY'!$DB$627)+SUMIF('ANNUAL SUMMARY'!$FE$6,DF165,'ANNUAL SUMMARY'!$FG$47)+SUMIF('ANNUAL SUMMARY'!$DH$644,DF165,'ANNUAL SUMMARY'!$DB$685)+SUMIF('ANNUAL SUMMARY'!$FE$64,DF165,'ANNUAL SUMMARY'!$EY$105)+SUMIF('ANNUAL SUMMARY'!$FE$122,DF165,'ANNUAL SUMMARY'!$EY$163)+SUMIF('ANNUAL SUMMARY'!$FE$180,DF165,'ANNUAL SUMMARY'!$EY$221)+SUMIF('ANNUAL SUMMARY'!$FE$238,DF165,'ANNUAL SUMMARY'!$EY$279)+SUMIF('ANNUAL SUMMARY'!$FE$296,DF165,'ANNUAL SUMMARY'!$EY$337)+SUMIF('ANNUAL SUMMARY'!$FE$354,DF165,'ANNUAL SUMMARY'!$EY$395)+SUMIF('ANNUAL SUMMARY'!$FE$412,DF165,'ANNUAL SUMMARY'!$EY$453)+SUMIF('ANNUAL SUMMARY'!$FE$470,DF165,'ANNUAL SUMMARY'!$EY$511)+SUMIF('ANNUAL SUMMARY'!$FE$586,DF165,'ANNUAL SUMMARY'!$EY$627)+SUMIF('ANNUAL SUMMARY'!$FE$528,DF165,'ANNUAL SUMMARY'!$EY$569)+SUMIF('ANNUAL SUMMARY'!$FE$644,DF165,'ANNUAL SUMMARY'!$EY$685)</f>
        <v>0</v>
      </c>
      <c r="DI201" s="672"/>
      <c r="DJ201" s="672"/>
      <c r="DK201" s="673"/>
      <c r="DL201" s="20"/>
      <c r="DM201" s="665" t="s">
        <v>39</v>
      </c>
      <c r="DN201" s="666"/>
      <c r="DO201" s="680"/>
      <c r="DP201" s="671">
        <f>SUMIF('PREVIOUS LOGS'!$K$6,DF165,'PREVIOUS LOGS'!$U$42)+SUMIF('PREVIOUS LOGS'!$K$59,$K$6,'PREVIOUS LOGS'!$U$95)+SUMIF('PREVIOUS LOGS'!$K$112,DF165,'PREVIOUS LOGS'!$U$148)+SUMIF('PREVIOUS LOGS'!$K$165,DF165,'PREVIOUS LOGS'!$U$201)+SUMIF('PREVIOUS LOGS'!$K$218,DF165,'PREVIOUS LOGS'!$U$254)+SUMIF('PREVIOUS LOGS'!$K$271,DF165,'PREVIOUS LOGS'!$U$307)+SUMIF('PREVIOUS LOGS'!$K$324,DF165,'PREVIOUS LOGS'!$U$360)+SUMIF('PREVIOUS LOGS'!$BH$6,DF165,'PREVIOUS LOGS'!$BR$42)+SUMIF('PREVIOUS LOGS'!$BH$59,$K$6,'PREVIOUS LOGS'!$BR$95)+SUMIF('PREVIOUS LOGS'!$BH$112,DF165,'PREVIOUS LOGS'!$BR$148)+SUMIF('PREVIOUS LOGS'!$BH$165,DF165,'PREVIOUS LOGS'!$BR$201)+SUMIF('PREVIOUS LOGS'!$BH$218,DF165,'PREVIOUS LOGS'!$BR$254)+SUMIF('PREVIOUS LOGS'!$BH$271,DF165,'PREVIOUS LOGS'!$BR$307)+SUMIF('PREVIOUS LOGS'!$BH$324,DF165,'PREVIOUS LOGS'!$BR$360)+SUMIF('PREVIOUS LOGS'!$DF$6,DF165,'PREVIOUS LOGS'!$DP$42)+SUMIF('PREVIOUS LOGS'!$DF$59,$K$6,'PREVIOUS LOGS'!$DP$95)+SUMIF('PREVIOUS LOGS'!$DF$112,DF165,'PREVIOUS LOGS'!$DP$148)+SUMIF('PREVIOUS LOGS'!$DF$165,DF165,'PREVIOUS LOGS'!$DP$201)+SUMIF('PREVIOUS LOGS'!$DF$218,DF165,'PREVIOUS LOGS'!$DP$254)+SUMIF('PREVIOUS LOGS'!$DF$271,DF165,'PREVIOUS LOGS'!$DP$307)+SUMIF('PREVIOUS LOGS'!$DF$324,DF165,'PREVIOUS LOGS'!$DP$360)+SUMIF('PREVIOUS LOGS'!$FC$6,DF165,'PREVIOUS LOGS'!$FM$42)+SUMIF('PREVIOUS LOGS'!$FC$59,$K$6,'PREVIOUS LOGS'!$FM$95)+SUMIF('PREVIOUS LOGS'!$FC$112,DF165,'PREVIOUS LOGS'!$FM$148)+SUMIF('PREVIOUS LOGS'!$FC$165,DF165,'PREVIOUS LOGS'!$FM$201)+SUMIF('PREVIOUS LOGS'!$FC$218,DF165,'PREVIOUS LOGS'!$FM$254)+SUMIF('PREVIOUS LOGS'!$FC$271,DF165,'PREVIOUS LOGS'!$FM$307)+SUMIF('PREVIOUS LOGS'!$FC$324,DF165,'PREVIOUS LOGS'!$FM$360)+SUMIF('ANNUAL SUMMARY'!$L$6,DF165,'ANNUAL SUMMARY'!$V$47)+SUMIF('ANNUAL SUMMARY'!$L$64,DF165,'ANNUAL SUMMARY'!$V$105)+SUMIF('ANNUAL SUMMARY'!$L$122,DF165,'ANNUAL SUMMARY'!$V$163)+SUMIF('ANNUAL SUMMARY'!$L$180,DF165,'ANNUAL SUMMARY'!$V$221)+SUMIF('ANNUAL SUMMARY'!$L$238,DF165,'ANNUAL SUMMARY'!$V$279)+SUMIF('ANNUAL SUMMARY'!$L$296,DF165,'ANNUAL SUMMARY'!$V$337)+SUMIF('ANNUAL SUMMARY'!$L$354,DF165,'ANNUAL SUMMARY'!$V$395)+SUMIF('ANNUAL SUMMARY'!$L$412,DF165,'ANNUAL SUMMARY'!$V$453)+SUMIF('ANNUAL SUMMARY'!$L$470,DF165,'ANNUAL SUMMARY'!$V$511)+SUMIF('ANNUAL SUMMARY'!$L$528,DF165,'ANNUAL SUMMARY'!$V$569)+SUMIF('ANNUAL SUMMARY'!$L$586,DF165,'ANNUAL SUMMARY'!$V$627)+SUMIF('ANNUAL SUMMARY'!$L$644,DF165,'ANNUAL SUMMARY'!$V$685)+SUMIF('ANNUAL SUMMARY'!$BI$6,DF165,'ANNUAL SUMMARY'!$BS$47)+SUMIF('ANNUAL SUMMARY'!$BI$64,DF165,'ANNUAL SUMMARY'!$BS$105)+SUMIF('ANNUAL SUMMARY'!$BI$122,DF165,'ANNUAL SUMMARY'!$BS$163)+SUMIF('ANNUAL SUMMARY'!$BI$180,DF165,'ANNUAL SUMMARY'!$BS$221)+SUMIF('ANNUAL SUMMARY'!$BI$238,DF165,'ANNUAL SUMMARY'!$BS$279)+SUMIF('ANNUAL SUMMARY'!$BI$296,DF165,'ANNUAL SUMMARY'!$BS$337)+SUMIF('ANNUAL SUMMARY'!$BI$354,DF165,'ANNUAL SUMMARY'!$BS$395)+SUMIF('ANNUAL SUMMARY'!$BI$412,DF165,'ANNUAL SUMMARY'!$BS$453)+SUMIF('ANNUAL SUMMARY'!$BI$470,DF165,'ANNUAL SUMMARY'!$BS$511)+SUMIF('ANNUAL SUMMARY'!$BI$528,DF165,'ANNUAL SUMMARY'!$BS$569)+SUMIF('ANNUAL SUMMARY'!$BI$586,DF165,'ANNUAL SUMMARY'!$BS$627)+SUMIF('ANNUAL SUMMARY'!$BI$644,DF165,'ANNUAL SUMMARY'!$BS$685)+SUMIF('ANNUAL SUMMARY'!$DH$6,DF165,'ANNUAL SUMMARY'!$DR$47)+SUMIF('ANNUAL SUMMARY'!$DH$64,DF165,'ANNUAL SUMMARY'!$DR$105)+SUMIF('ANNUAL SUMMARY'!$DH$122,DF165,'ANNUAL SUMMARY'!$DR$163)+SUMIF('ANNUAL SUMMARY'!$DH$180,DF165,'ANNUAL SUMMARY'!$DR$221)+SUMIF('ANNUAL SUMMARY'!$DH$238,DF165,'ANNUAL SUMMARY'!$DR$279)+SUMIF('ANNUAL SUMMARY'!$DH$296,DF165,'ANNUAL SUMMARY'!$DR$337)+SUMIF('ANNUAL SUMMARY'!$DH$354,DF165,'ANNUAL SUMMARY'!$DR$395)+SUMIF('ANNUAL SUMMARY'!$DH$412,DF165,'ANNUAL SUMMARY'!$DR$453)+SUMIF('ANNUAL SUMMARY'!$DH$470,DF165,'ANNUAL SUMMARY'!$DR$511)+SUMIF('ANNUAL SUMMARY'!$DH$528,DF165,'ANNUAL SUMMARY'!$DR$569)+SUMIF('ANNUAL SUMMARY'!$DH$586,DF165,'ANNUAL SUMMARY'!$DR$627)+SUMIF('ANNUAL SUMMARY'!$FE$6,DF165,'ANNUAL SUMMARY'!$FO$47)+SUMIF('ANNUAL SUMMARY'!$DH$644,DF165,'ANNUAL SUMMARY'!$DR$685)+SUMIF('ANNUAL SUMMARY'!$FE$64,DF165,'ANNUAL SUMMARY'!$FO$105)+SUMIF('ANNUAL SUMMARY'!$FE$122,DF165,'ANNUAL SUMMARY'!$FO$163)+SUMIF('ANNUAL SUMMARY'!$FE$180,DF165,'ANNUAL SUMMARY'!$FO$221)+SUMIF('ANNUAL SUMMARY'!$FE$238,DF165,'ANNUAL SUMMARY'!$FO$279)+SUMIF('ANNUAL SUMMARY'!$FE$296,DF165,'ANNUAL SUMMARY'!$FO$337)+SUMIF('ANNUAL SUMMARY'!$FE$354,DF165,'ANNUAL SUMMARY'!$FO$395)+SUMIF('ANNUAL SUMMARY'!$FE$412,DF165,'ANNUAL SUMMARY'!$FO$453)+SUMIF('ANNUAL SUMMARY'!$FE$470,DF165,'ANNUAL SUMMARY'!$FO$511)+SUMIF('ANNUAL SUMMARY'!$FE$586,DF165,'ANNUAL SUMMARY'!$FO$627)+SUMIF('ANNUAL SUMMARY'!$FE$528,DF165,'ANNUAL SUMMARY'!$FO$569)+SUMIF('ANNUAL SUMMARY'!$FE$644,DF165,'ANNUAL SUMMARY'!$FO$685)</f>
        <v>0</v>
      </c>
      <c r="DQ201" s="672"/>
      <c r="DR201" s="672"/>
      <c r="DS201" s="673"/>
      <c r="DT201" s="15"/>
      <c r="DU201" s="709" t="str">
        <f>IF('FRONT PAGE'!$A$1="www.fly-logics.com","No SERIE",0)</f>
        <v>No SERIE</v>
      </c>
      <c r="DV201" s="710"/>
      <c r="DW201" s="710"/>
      <c r="DX201" s="710"/>
      <c r="DY201" s="710"/>
      <c r="DZ201" s="710"/>
      <c r="EA201" s="690" t="s">
        <v>69</v>
      </c>
      <c r="EB201" s="690"/>
      <c r="EC201" s="690"/>
      <c r="ED201" s="690"/>
      <c r="EE201" s="690"/>
      <c r="EF201" s="691"/>
      <c r="EG201" s="709" t="str">
        <f>IF('FRONT PAGE'!$A$1="www.fly-logics.com","BUILT DATE",0)</f>
        <v>BUILT DATE</v>
      </c>
      <c r="EH201" s="710"/>
      <c r="EI201" s="710"/>
      <c r="EJ201" s="710"/>
      <c r="EK201" s="710"/>
      <c r="EL201" s="710"/>
      <c r="EM201" s="689">
        <v>1923</v>
      </c>
      <c r="EN201" s="690"/>
      <c r="EO201" s="690"/>
      <c r="EP201" s="690"/>
      <c r="EQ201" s="690"/>
      <c r="ER201" s="1263"/>
      <c r="ES201" s="154"/>
      <c r="ET201" s="665" t="s">
        <v>37</v>
      </c>
      <c r="EU201" s="666"/>
      <c r="EV201" s="666"/>
      <c r="EW201" s="895">
        <f>SUMIF('ANNUAL SUMMARY'!$L$6,FC165,'ANNUAL SUMMARY'!$F$47)+SUMIF('ANNUAL SUMMARY'!$L$64,FC165,'ANNUAL SUMMARY'!$F$105)+SUMIF('ANNUAL SUMMARY'!$L$122,FC165,'ANNUAL SUMMARY'!$F$163)+SUMIF('ANNUAL SUMMARY'!$L$180,FC165,'ANNUAL SUMMARY'!$F$221)+SUMIF('ANNUAL SUMMARY'!$L$238,FC165,'ANNUAL SUMMARY'!$F$279)+SUMIF('ANNUAL SUMMARY'!$L$296,FC165,'ANNUAL SUMMARY'!$F$337)+SUMIF('ANNUAL SUMMARY'!$L$354,FC165,'ANNUAL SUMMARY'!$F$395)+SUMIF('ANNUAL SUMMARY'!$L$412,FC165,'ANNUAL SUMMARY'!$F$453)+SUMIF('ANNUAL SUMMARY'!$L$470,FC165,'ANNUAL SUMMARY'!$F$511)+SUMIF('ANNUAL SUMMARY'!$L$528,FC165,'ANNUAL SUMMARY'!$F$569)+SUMIF('ANNUAL SUMMARY'!$L$586,FC165,'ANNUAL SUMMARY'!$F$627)+SUMIF('ANNUAL SUMMARY'!$L$644,FC165,'ANNUAL SUMMARY'!$F$685)+SUMIF('ANNUAL SUMMARY'!$BI$6,FC165,'ANNUAL SUMMARY'!$BC$47)+SUMIF('ANNUAL SUMMARY'!$BI$64,FC165,'ANNUAL SUMMARY'!$BC$105)+SUMIF('ANNUAL SUMMARY'!$BI$122,FC165,'ANNUAL SUMMARY'!$BC$163)+SUMIF('ANNUAL SUMMARY'!$BI$180,FC165,'ANNUAL SUMMARY'!$BC$221)+SUMIF('ANNUAL SUMMARY'!$BI$238,FC165,'ANNUAL SUMMARY'!$BC$279)+SUMIF('ANNUAL SUMMARY'!$BI$296,FC165,'ANNUAL SUMMARY'!$BC$337)+SUMIF('ANNUAL SUMMARY'!$BI$354,FC165,'ANNUAL SUMMARY'!$BC$395)+SUMIF('ANNUAL SUMMARY'!$BI$412,FC165,'ANNUAL SUMMARY'!$BC$453)+SUMIF('ANNUAL SUMMARY'!$BI$470,FC165,'ANNUAL SUMMARY'!$BC$511)+SUMIF('ANNUAL SUMMARY'!$BI$528,FC165,'ANNUAL SUMMARY'!$BC$569)+SUMIF('ANNUAL SUMMARY'!$BI$586,FC165,'ANNUAL SUMMARY'!$BC$627)+SUMIF('ANNUAL SUMMARY'!$BI$644,FC165,'ANNUAL SUMMARY'!$BC$685)+SUMIF('ANNUAL SUMMARY'!$DH$6,FC165,'ANNUAL SUMMARY'!$DB$47)+SUMIF('ANNUAL SUMMARY'!$DH$64,FC165,'ANNUAL SUMMARY'!$DB$105)+SUMIF('ANNUAL SUMMARY'!$DH$122,FC165,'ANNUAL SUMMARY'!$DB$163)+SUMIF('ANNUAL SUMMARY'!$DH$180,FC165,'ANNUAL SUMMARY'!$DB$221)+SUMIF('ANNUAL SUMMARY'!$DH$238,FC165,'ANNUAL SUMMARY'!$DB$279)+SUMIF('ANNUAL SUMMARY'!$DH$296,FC165,'ANNUAL SUMMARY'!$DB$337)+SUMIF('ANNUAL SUMMARY'!$DH$354,FC165,'ANNUAL SUMMARY'!$DB$395)+SUMIF('ANNUAL SUMMARY'!$DH$412,FC165,'ANNUAL SUMMARY'!$DB$453)+SUMIF('ANNUAL SUMMARY'!$DH$470,FC165,'ANNUAL SUMMARY'!$DB$511)+SUMIF('ANNUAL SUMMARY'!$DH$528,FC165,'ANNUAL SUMMARY'!$DB$569)+SUMIF('ANNUAL SUMMARY'!$DH$586,FC165,'ANNUAL SUMMARY'!$DB$627)+SUMIF('ANNUAL SUMMARY'!$FE$6,FC165,'ANNUAL SUMMARY'!$EY$47)+SUMIF('ANNUAL SUMMARY'!$DH$644,FC165,'ANNUAL SUMMARY'!$DB$685)+SUMIF('ANNUAL SUMMARY'!$FE$64,FC165,'ANNUAL SUMMARY'!$EY$105)+SUMIF('ANNUAL SUMMARY'!$FE$122,FC165,'ANNUAL SUMMARY'!$EY$163)+SUMIF('ANNUAL SUMMARY'!$FE$180,FC165,'ANNUAL SUMMARY'!$EY$221)+SUMIF('ANNUAL SUMMARY'!$FE$238,FC165,'ANNUAL SUMMARY'!$EY$279)+SUMIF('ANNUAL SUMMARY'!$FE$296,FC165,'ANNUAL SUMMARY'!$EY$337)+SUMIF('ANNUAL SUMMARY'!$FE$354,FC165,'ANNUAL SUMMARY'!$EY$395)+SUMIF('ANNUAL SUMMARY'!$FE$412,FC165,'ANNUAL SUMMARY'!$EY$453)+SUMIF('ANNUAL SUMMARY'!$FE$470,FC165,'ANNUAL SUMMARY'!$EY$511)+SUMIF('ANNUAL SUMMARY'!$FE$586,FC165,'ANNUAL SUMMARY'!$EY$627)+SUMIF('ANNUAL SUMMARY'!$FE$528,FC165,'ANNUAL SUMMARY'!$EY$569)+SUMIF('ANNUAL SUMMARY'!$FE$644,FC165,'ANNUAL SUMMARY'!$EY$685)+SUMIF('PREVIOUS LOGS'!$K$6,FC165,'PREVIOUS LOGS'!$E$43)+SUMIF('PREVIOUS LOGS'!$K$59,$K$6,'PREVIOUS LOGS'!$E$96)+SUMIF('PREVIOUS LOGS'!$K$112,FC165,'PREVIOUS LOGS'!$E$149)+SUMIF('PREVIOUS LOGS'!$K$165,FC165,'PREVIOUS LOGS'!$E$202)+SUMIF('PREVIOUS LOGS'!$K$218,FC165,'PREVIOUS LOGS'!$E$255)+SUMIF('PREVIOUS LOGS'!$K$271,FC165,'PREVIOUS LOGS'!$E$308)+SUMIF('PREVIOUS LOGS'!$K$324,FC165,'PREVIOUS LOGS'!$E$361)+SUMIF('PREVIOUS LOGS'!$BH$6,FC165,'PREVIOUS LOGS'!$BB$43)+SUMIF('PREVIOUS LOGS'!$BH$59,$K$6,'PREVIOUS LOGS'!$BB$96)+SUMIF('PREVIOUS LOGS'!$BH$112,FC165,'PREVIOUS LOGS'!$BB$149)+SUMIF('PREVIOUS LOGS'!$BH$165,FC165,'PREVIOUS LOGS'!$BB$202)+SUMIF('PREVIOUS LOGS'!$BH$218,FC165,'PREVIOUS LOGS'!$BB$255)+SUMIF('PREVIOUS LOGS'!$BH$271,FC165,'PREVIOUS LOGS'!$BB$308)+SUMIF('PREVIOUS LOGS'!$BH$324,FC165,'PREVIOUS LOGS'!$BB$361)+SUMIF('PREVIOUS LOGS'!$DF$6,FC165,'PREVIOUS LOGS'!$CZ$43)+SUMIF('PREVIOUS LOGS'!$DF$59,$K$6,'PREVIOUS LOGS'!$CZ$96)+SUMIF('PREVIOUS LOGS'!$DF$112,FC165,'PREVIOUS LOGS'!$CZ$149)+SUMIF('PREVIOUS LOGS'!$DF$165,FC165,'PREVIOUS LOGS'!$CZ$202)+SUMIF('PREVIOUS LOGS'!$DF$218,FC165,'PREVIOUS LOGS'!$CZ$255)+SUMIF('PREVIOUS LOGS'!$DF$271,FC165,'PREVIOUS LOGS'!$CZ$308)+SUMIF('PREVIOUS LOGS'!$DF$324,FC165,'PREVIOUS LOGS'!$CZ$361)+SUMIF('PREVIOUS LOGS'!$FC$6,FC165,'PREVIOUS LOGS'!$EW$43)+SUMIF('PREVIOUS LOGS'!$FC$59,$K$6,'PREVIOUS LOGS'!$EW$96)+SUMIF('PREVIOUS LOGS'!$FC$112,FC165,'PREVIOUS LOGS'!$EW$149)+SUMIF('PREVIOUS LOGS'!$FC$165,FC165,'PREVIOUS LOGS'!$EW$202)+SUMIF('PREVIOUS LOGS'!$FC$218,FC165,'PREVIOUS LOGS'!$EW$255)+SUMIF('PREVIOUS LOGS'!$FC$271,FC165,'PREVIOUS LOGS'!$EW$308)+SUMIF('PREVIOUS LOGS'!$FC$324,FC165,'PREVIOUS LOGS'!$EW$361)</f>
        <v>0</v>
      </c>
      <c r="EX201" s="896"/>
      <c r="EY201" s="896"/>
      <c r="EZ201" s="897"/>
      <c r="FA201" s="20"/>
      <c r="FB201" s="665" t="s">
        <v>36</v>
      </c>
      <c r="FC201" s="666"/>
      <c r="FD201" s="666"/>
      <c r="FE201" s="671">
        <f>SUMIF('PREVIOUS LOGS'!$K$6,FC165,'PREVIOUS LOGS'!$M$42)+SUMIF('PREVIOUS LOGS'!$K$59,$K$6,'PREVIOUS LOGS'!$M$95)+SUMIF('PREVIOUS LOGS'!$K$112,FC165,'PREVIOUS LOGS'!$M$148)+SUMIF('PREVIOUS LOGS'!$K$165,FC165,'PREVIOUS LOGS'!$M$201)+SUMIF('PREVIOUS LOGS'!$K$218,FC165,'PREVIOUS LOGS'!$M$254)+SUMIF('PREVIOUS LOGS'!$K$271,FC165,'PREVIOUS LOGS'!$M$307)+SUMIF('PREVIOUS LOGS'!$K$324,FC165,'PREVIOUS LOGS'!$M$360)+SUMIF('PREVIOUS LOGS'!$BH$6,FC165,'PREVIOUS LOGS'!$BJ$42)+SUMIF('PREVIOUS LOGS'!$BH$59,$K$6,'PREVIOUS LOGS'!$BJ$95)+SUMIF('PREVIOUS LOGS'!$BH$112,FC165,'PREVIOUS LOGS'!$BJ$148)+SUMIF('PREVIOUS LOGS'!$BH$165,FC165,'PREVIOUS LOGS'!$BJ$201)+SUMIF('PREVIOUS LOGS'!$BH$218,FC165,'PREVIOUS LOGS'!$BJ$254)+SUMIF('PREVIOUS LOGS'!$BH$271,FC165,'PREVIOUS LOGS'!$BJ$307)+SUMIF('PREVIOUS LOGS'!$BH$324,FC165,'PREVIOUS LOGS'!$BJ$360)+SUMIF('PREVIOUS LOGS'!$DF$6,FC165,'PREVIOUS LOGS'!$DH$42)+SUMIF('PREVIOUS LOGS'!$DF$59,$K$6,'PREVIOUS LOGS'!$DH$95)+SUMIF('PREVIOUS LOGS'!$DF$112,FC165,'PREVIOUS LOGS'!$DH$148)+SUMIF('PREVIOUS LOGS'!$DF$165,FC165,'PREVIOUS LOGS'!$DH$201)+SUMIF('PREVIOUS LOGS'!$DF$218,FC165,'PREVIOUS LOGS'!$DH$254)+SUMIF('PREVIOUS LOGS'!$DF$271,FC165,'PREVIOUS LOGS'!$DH$307)+SUMIF('PREVIOUS LOGS'!$DF$324,FC165,'PREVIOUS LOGS'!$DH$360)+SUMIF('PREVIOUS LOGS'!$FC$6,FC165,'PREVIOUS LOGS'!$FE$42)+SUMIF('PREVIOUS LOGS'!$FC$59,$K$6,'PREVIOUS LOGS'!$FE$95)+SUMIF('PREVIOUS LOGS'!$FC$112,FC165,'PREVIOUS LOGS'!$FE$148)+SUMIF('PREVIOUS LOGS'!$FC$165,FC165,'PREVIOUS LOGS'!$FE$201)+SUMIF('PREVIOUS LOGS'!$FC$218,FC165,'PREVIOUS LOGS'!$FE$254)+SUMIF('PREVIOUS LOGS'!$FC$271,FC165,'PREVIOUS LOGS'!$FE$307)+SUMIF('PREVIOUS LOGS'!$FC$324,FC165,'PREVIOUS LOGS'!$FE$360)+SUMIF('ANNUAL SUMMARY'!$L$6,FC165,'ANNUAL SUMMARY'!$N$47)+SUMIF('ANNUAL SUMMARY'!$L$64,FC165,'ANNUAL SUMMARY'!$F$105)+SUMIF('ANNUAL SUMMARY'!$L$122,FC165,'ANNUAL SUMMARY'!$F$163)+SUMIF('ANNUAL SUMMARY'!$L$180,FC165,'ANNUAL SUMMARY'!$F$221)+SUMIF('ANNUAL SUMMARY'!$L$238,FC165,'ANNUAL SUMMARY'!$F$279)+SUMIF('ANNUAL SUMMARY'!$L$296,FC165,'ANNUAL SUMMARY'!$F$337)+SUMIF('ANNUAL SUMMARY'!$L$354,FC165,'ANNUAL SUMMARY'!$F$395)+SUMIF('ANNUAL SUMMARY'!$L$412,FC165,'ANNUAL SUMMARY'!$F$453)+SUMIF('ANNUAL SUMMARY'!$L$470,FC165,'ANNUAL SUMMARY'!$F$511)+SUMIF('ANNUAL SUMMARY'!$L$528,FC165,'ANNUAL SUMMARY'!$F$569)+SUMIF('ANNUAL SUMMARY'!$L$586,FC165,'ANNUAL SUMMARY'!$F$627)+SUMIF('ANNUAL SUMMARY'!$L$644,FC165,'ANNUAL SUMMARY'!$F$685)+SUMIF('ANNUAL SUMMARY'!$BI$6,FC165,'ANNUAL SUMMARY'!$BK$47)+SUMIF('ANNUAL SUMMARY'!$BI$64,FC165,'ANNUAL SUMMARY'!$BC$105)+SUMIF('ANNUAL SUMMARY'!$BI$122,FC165,'ANNUAL SUMMARY'!$BC$163)+SUMIF('ANNUAL SUMMARY'!$BI$180,FC165,'ANNUAL SUMMARY'!$BC$221)+SUMIF('ANNUAL SUMMARY'!$BI$238,FC165,'ANNUAL SUMMARY'!$BC$279)+SUMIF('ANNUAL SUMMARY'!$BI$296,FC165,'ANNUAL SUMMARY'!$BC$337)+SUMIF('ANNUAL SUMMARY'!$BI$354,FC165,'ANNUAL SUMMARY'!$BC$395)+SUMIF('ANNUAL SUMMARY'!$BI$412,FC165,'ANNUAL SUMMARY'!$BC$453)+SUMIF('ANNUAL SUMMARY'!$BI$470,FC165,'ANNUAL SUMMARY'!$BC$511)+SUMIF('ANNUAL SUMMARY'!$BI$528,FC165,'ANNUAL SUMMARY'!$BC$569)+SUMIF('ANNUAL SUMMARY'!$BI$586,FC165,'ANNUAL SUMMARY'!$BC$627)+SUMIF('ANNUAL SUMMARY'!$BI$644,FC165,'ANNUAL SUMMARY'!$BC$685)+SUMIF('ANNUAL SUMMARY'!$DH$6,FC165,'ANNUAL SUMMARY'!$DJ$47)+SUMIF('ANNUAL SUMMARY'!$DH$64,FC165,'ANNUAL SUMMARY'!$DB$105)+SUMIF('ANNUAL SUMMARY'!$DH$122,FC165,'ANNUAL SUMMARY'!$DB$163)+SUMIF('ANNUAL SUMMARY'!$DH$180,FC165,'ANNUAL SUMMARY'!$DB$221)+SUMIF('ANNUAL SUMMARY'!$DH$238,FC165,'ANNUAL SUMMARY'!$DB$279)+SUMIF('ANNUAL SUMMARY'!$DH$296,FC165,'ANNUAL SUMMARY'!$DB$337)+SUMIF('ANNUAL SUMMARY'!$DH$354,FC165,'ANNUAL SUMMARY'!$DB$395)+SUMIF('ANNUAL SUMMARY'!$DH$412,FC165,'ANNUAL SUMMARY'!$DB$453)+SUMIF('ANNUAL SUMMARY'!$DH$470,FC165,'ANNUAL SUMMARY'!$DB$511)+SUMIF('ANNUAL SUMMARY'!$DH$528,FC165,'ANNUAL SUMMARY'!$DB$569)+SUMIF('ANNUAL SUMMARY'!$DH$586,FC165,'ANNUAL SUMMARY'!$DB$627)+SUMIF('ANNUAL SUMMARY'!$FE$6,FC165,'ANNUAL SUMMARY'!$FG$47)+SUMIF('ANNUAL SUMMARY'!$DH$644,FC165,'ANNUAL SUMMARY'!$DB$685)+SUMIF('ANNUAL SUMMARY'!$FE$64,FC165,'ANNUAL SUMMARY'!$EY$105)+SUMIF('ANNUAL SUMMARY'!$FE$122,FC165,'ANNUAL SUMMARY'!$EY$163)+SUMIF('ANNUAL SUMMARY'!$FE$180,FC165,'ANNUAL SUMMARY'!$EY$221)+SUMIF('ANNUAL SUMMARY'!$FE$238,FC165,'ANNUAL SUMMARY'!$EY$279)+SUMIF('ANNUAL SUMMARY'!$FE$296,FC165,'ANNUAL SUMMARY'!$EY$337)+SUMIF('ANNUAL SUMMARY'!$FE$354,FC165,'ANNUAL SUMMARY'!$EY$395)+SUMIF('ANNUAL SUMMARY'!$FE$412,FC165,'ANNUAL SUMMARY'!$EY$453)+SUMIF('ANNUAL SUMMARY'!$FE$470,FC165,'ANNUAL SUMMARY'!$EY$511)+SUMIF('ANNUAL SUMMARY'!$FE$586,FC165,'ANNUAL SUMMARY'!$EY$627)+SUMIF('ANNUAL SUMMARY'!$FE$528,FC165,'ANNUAL SUMMARY'!$EY$569)+SUMIF('ANNUAL SUMMARY'!$FE$644,FC165,'ANNUAL SUMMARY'!$EY$685)</f>
        <v>0</v>
      </c>
      <c r="FF201" s="672"/>
      <c r="FG201" s="672"/>
      <c r="FH201" s="673"/>
      <c r="FI201" s="20"/>
      <c r="FJ201" s="665" t="s">
        <v>39</v>
      </c>
      <c r="FK201" s="666"/>
      <c r="FL201" s="680"/>
      <c r="FM201" s="671">
        <f>SUMIF('PREVIOUS LOGS'!$K$6,FC165,'PREVIOUS LOGS'!$U$42)+SUMIF('PREVIOUS LOGS'!$K$59,$K$6,'PREVIOUS LOGS'!$U$95)+SUMIF('PREVIOUS LOGS'!$K$112,FC165,'PREVIOUS LOGS'!$U$148)+SUMIF('PREVIOUS LOGS'!$K$165,FC165,'PREVIOUS LOGS'!$U$201)+SUMIF('PREVIOUS LOGS'!$K$218,FC165,'PREVIOUS LOGS'!$U$254)+SUMIF('PREVIOUS LOGS'!$K$271,FC165,'PREVIOUS LOGS'!$U$307)+SUMIF('PREVIOUS LOGS'!$K$324,FC165,'PREVIOUS LOGS'!$U$360)+SUMIF('PREVIOUS LOGS'!$BH$6,FC165,'PREVIOUS LOGS'!$BR$42)+SUMIF('PREVIOUS LOGS'!$BH$59,$K$6,'PREVIOUS LOGS'!$BR$95)+SUMIF('PREVIOUS LOGS'!$BH$112,FC165,'PREVIOUS LOGS'!$BR$148)+SUMIF('PREVIOUS LOGS'!$BH$165,FC165,'PREVIOUS LOGS'!$BR$201)+SUMIF('PREVIOUS LOGS'!$BH$218,FC165,'PREVIOUS LOGS'!$BR$254)+SUMIF('PREVIOUS LOGS'!$BH$271,FC165,'PREVIOUS LOGS'!$BR$307)+SUMIF('PREVIOUS LOGS'!$BH$324,FC165,'PREVIOUS LOGS'!$BR$360)+SUMIF('PREVIOUS LOGS'!$DF$6,FC165,'PREVIOUS LOGS'!$DP$42)+SUMIF('PREVIOUS LOGS'!$DF$59,$K$6,'PREVIOUS LOGS'!$DP$95)+SUMIF('PREVIOUS LOGS'!$DF$112,FC165,'PREVIOUS LOGS'!$DP$148)+SUMIF('PREVIOUS LOGS'!$DF$165,FC165,'PREVIOUS LOGS'!$DP$201)+SUMIF('PREVIOUS LOGS'!$DF$218,FC165,'PREVIOUS LOGS'!$DP$254)+SUMIF('PREVIOUS LOGS'!$DF$271,FC165,'PREVIOUS LOGS'!$DP$307)+SUMIF('PREVIOUS LOGS'!$DF$324,FC165,'PREVIOUS LOGS'!$DP$360)+SUMIF('PREVIOUS LOGS'!$FC$6,FC165,'PREVIOUS LOGS'!$FM$42)+SUMIF('PREVIOUS LOGS'!$FC$59,$K$6,'PREVIOUS LOGS'!$FM$95)+SUMIF('PREVIOUS LOGS'!$FC$112,FC165,'PREVIOUS LOGS'!$FM$148)+SUMIF('PREVIOUS LOGS'!$FC$165,FC165,'PREVIOUS LOGS'!$FM$201)+SUMIF('PREVIOUS LOGS'!$FC$218,FC165,'PREVIOUS LOGS'!$FM$254)+SUMIF('PREVIOUS LOGS'!$FC$271,FC165,'PREVIOUS LOGS'!$FM$307)+SUMIF('PREVIOUS LOGS'!$FC$324,FC165,'PREVIOUS LOGS'!$FM$360)+SUMIF('ANNUAL SUMMARY'!$L$6,FC165,'ANNUAL SUMMARY'!$V$47)+SUMIF('ANNUAL SUMMARY'!$L$64,FC165,'ANNUAL SUMMARY'!$V$105)+SUMIF('ANNUAL SUMMARY'!$L$122,FC165,'ANNUAL SUMMARY'!$V$163)+SUMIF('ANNUAL SUMMARY'!$L$180,FC165,'ANNUAL SUMMARY'!$V$221)+SUMIF('ANNUAL SUMMARY'!$L$238,FC165,'ANNUAL SUMMARY'!$V$279)+SUMIF('ANNUAL SUMMARY'!$L$296,FC165,'ANNUAL SUMMARY'!$V$337)+SUMIF('ANNUAL SUMMARY'!$L$354,FC165,'ANNUAL SUMMARY'!$V$395)+SUMIF('ANNUAL SUMMARY'!$L$412,FC165,'ANNUAL SUMMARY'!$V$453)+SUMIF('ANNUAL SUMMARY'!$L$470,FC165,'ANNUAL SUMMARY'!$V$511)+SUMIF('ANNUAL SUMMARY'!$L$528,FC165,'ANNUAL SUMMARY'!$V$569)+SUMIF('ANNUAL SUMMARY'!$L$586,FC165,'ANNUAL SUMMARY'!$V$627)+SUMIF('ANNUAL SUMMARY'!$L$644,FC165,'ANNUAL SUMMARY'!$V$685)+SUMIF('ANNUAL SUMMARY'!$BI$6,FC165,'ANNUAL SUMMARY'!$BS$47)+SUMIF('ANNUAL SUMMARY'!$BI$64,FC165,'ANNUAL SUMMARY'!$BS$105)+SUMIF('ANNUAL SUMMARY'!$BI$122,FC165,'ANNUAL SUMMARY'!$BS$163)+SUMIF('ANNUAL SUMMARY'!$BI$180,FC165,'ANNUAL SUMMARY'!$BS$221)+SUMIF('ANNUAL SUMMARY'!$BI$238,FC165,'ANNUAL SUMMARY'!$BS$279)+SUMIF('ANNUAL SUMMARY'!$BI$296,FC165,'ANNUAL SUMMARY'!$BS$337)+SUMIF('ANNUAL SUMMARY'!$BI$354,FC165,'ANNUAL SUMMARY'!$BS$395)+SUMIF('ANNUAL SUMMARY'!$BI$412,FC165,'ANNUAL SUMMARY'!$BS$453)+SUMIF('ANNUAL SUMMARY'!$BI$470,FC165,'ANNUAL SUMMARY'!$BS$511)+SUMIF('ANNUAL SUMMARY'!$BI$528,FC165,'ANNUAL SUMMARY'!$BS$569)+SUMIF('ANNUAL SUMMARY'!$BI$586,FC165,'ANNUAL SUMMARY'!$BS$627)+SUMIF('ANNUAL SUMMARY'!$BI$644,FC165,'ANNUAL SUMMARY'!$BS$685)+SUMIF('ANNUAL SUMMARY'!$DH$6,FC165,'ANNUAL SUMMARY'!$DR$47)+SUMIF('ANNUAL SUMMARY'!$DH$64,FC165,'ANNUAL SUMMARY'!$DR$105)+SUMIF('ANNUAL SUMMARY'!$DH$122,FC165,'ANNUAL SUMMARY'!$DR$163)+SUMIF('ANNUAL SUMMARY'!$DH$180,FC165,'ANNUAL SUMMARY'!$DR$221)+SUMIF('ANNUAL SUMMARY'!$DH$238,FC165,'ANNUAL SUMMARY'!$DR$279)+SUMIF('ANNUAL SUMMARY'!$DH$296,FC165,'ANNUAL SUMMARY'!$DR$337)+SUMIF('ANNUAL SUMMARY'!$DH$354,FC165,'ANNUAL SUMMARY'!$DR$395)+SUMIF('ANNUAL SUMMARY'!$DH$412,FC165,'ANNUAL SUMMARY'!$DR$453)+SUMIF('ANNUAL SUMMARY'!$DH$470,FC165,'ANNUAL SUMMARY'!$DR$511)+SUMIF('ANNUAL SUMMARY'!$DH$528,FC165,'ANNUAL SUMMARY'!$DR$569)+SUMIF('ANNUAL SUMMARY'!$DH$586,FC165,'ANNUAL SUMMARY'!$DR$627)+SUMIF('ANNUAL SUMMARY'!$FE$6,FC165,'ANNUAL SUMMARY'!$FO$47)+SUMIF('ANNUAL SUMMARY'!$DH$644,FC165,'ANNUAL SUMMARY'!$DR$685)+SUMIF('ANNUAL SUMMARY'!$FE$64,FC165,'ANNUAL SUMMARY'!$FO$105)+SUMIF('ANNUAL SUMMARY'!$FE$122,FC165,'ANNUAL SUMMARY'!$FO$163)+SUMIF('ANNUAL SUMMARY'!$FE$180,FC165,'ANNUAL SUMMARY'!$FO$221)+SUMIF('ANNUAL SUMMARY'!$FE$238,FC165,'ANNUAL SUMMARY'!$FO$279)+SUMIF('ANNUAL SUMMARY'!$FE$296,FC165,'ANNUAL SUMMARY'!$FO$337)+SUMIF('ANNUAL SUMMARY'!$FE$354,FC165,'ANNUAL SUMMARY'!$FO$395)+SUMIF('ANNUAL SUMMARY'!$FE$412,FC165,'ANNUAL SUMMARY'!$FO$453)+SUMIF('ANNUAL SUMMARY'!$FE$470,FC165,'ANNUAL SUMMARY'!$FO$511)+SUMIF('ANNUAL SUMMARY'!$FE$586,FC165,'ANNUAL SUMMARY'!$FO$627)+SUMIF('ANNUAL SUMMARY'!$FE$528,FC165,'ANNUAL SUMMARY'!$FO$569)+SUMIF('ANNUAL SUMMARY'!$FE$644,FC165,'ANNUAL SUMMARY'!$FO$685)</f>
        <v>0</v>
      </c>
      <c r="FN201" s="672"/>
      <c r="FO201" s="672"/>
      <c r="FP201" s="673"/>
      <c r="FQ201" s="15"/>
      <c r="FR201" s="709" t="str">
        <f>IF('FRONT PAGE'!$A$1="www.fly-logics.com","No SERIE",0)</f>
        <v>No SERIE</v>
      </c>
      <c r="FS201" s="710"/>
      <c r="FT201" s="710"/>
      <c r="FU201" s="710"/>
      <c r="FV201" s="710"/>
      <c r="FW201" s="710"/>
      <c r="FX201" s="690" t="s">
        <v>69</v>
      </c>
      <c r="FY201" s="690"/>
      <c r="FZ201" s="690"/>
      <c r="GA201" s="690"/>
      <c r="GB201" s="690"/>
      <c r="GC201" s="691"/>
      <c r="GD201" s="709" t="str">
        <f>IF('FRONT PAGE'!$A$1="www.fly-logics.com","BUILT DATE",0)</f>
        <v>BUILT DATE</v>
      </c>
      <c r="GE201" s="710"/>
      <c r="GF201" s="710"/>
      <c r="GG201" s="710"/>
      <c r="GH201" s="710"/>
      <c r="GI201" s="710"/>
      <c r="GJ201" s="689">
        <v>1923</v>
      </c>
      <c r="GK201" s="690"/>
      <c r="GL201" s="690"/>
      <c r="GM201" s="690"/>
      <c r="GN201" s="691"/>
      <c r="GO201" s="1263"/>
    </row>
    <row r="202" spans="1:197" ht="9.75" customHeight="1" x14ac:dyDescent="0.25">
      <c r="A202" s="154"/>
      <c r="B202" s="667"/>
      <c r="C202" s="668"/>
      <c r="D202" s="668"/>
      <c r="E202" s="898"/>
      <c r="F202" s="899"/>
      <c r="G202" s="899"/>
      <c r="H202" s="900"/>
      <c r="I202" s="20"/>
      <c r="J202" s="667"/>
      <c r="K202" s="668"/>
      <c r="L202" s="668"/>
      <c r="M202" s="674"/>
      <c r="N202" s="675"/>
      <c r="O202" s="675"/>
      <c r="P202" s="676"/>
      <c r="Q202" s="20"/>
      <c r="R202" s="667"/>
      <c r="S202" s="668"/>
      <c r="T202" s="681"/>
      <c r="U202" s="674"/>
      <c r="V202" s="675"/>
      <c r="W202" s="675"/>
      <c r="X202" s="676"/>
      <c r="Y202" s="15"/>
      <c r="Z202" s="711"/>
      <c r="AA202" s="712"/>
      <c r="AB202" s="712"/>
      <c r="AC202" s="712"/>
      <c r="AD202" s="712"/>
      <c r="AE202" s="712"/>
      <c r="AF202" s="693"/>
      <c r="AG202" s="693"/>
      <c r="AH202" s="693"/>
      <c r="AI202" s="693"/>
      <c r="AJ202" s="693"/>
      <c r="AK202" s="694"/>
      <c r="AL202" s="711"/>
      <c r="AM202" s="712"/>
      <c r="AN202" s="712"/>
      <c r="AO202" s="712"/>
      <c r="AP202" s="712"/>
      <c r="AQ202" s="712"/>
      <c r="AR202" s="692"/>
      <c r="AS202" s="693"/>
      <c r="AT202" s="693"/>
      <c r="AU202" s="693"/>
      <c r="AV202" s="693"/>
      <c r="AW202" s="1263"/>
      <c r="AX202" s="154"/>
      <c r="AY202" s="667"/>
      <c r="AZ202" s="668"/>
      <c r="BA202" s="668"/>
      <c r="BB202" s="898"/>
      <c r="BC202" s="899"/>
      <c r="BD202" s="899"/>
      <c r="BE202" s="900"/>
      <c r="BF202" s="20"/>
      <c r="BG202" s="667"/>
      <c r="BH202" s="668"/>
      <c r="BI202" s="668"/>
      <c r="BJ202" s="674"/>
      <c r="BK202" s="675"/>
      <c r="BL202" s="675"/>
      <c r="BM202" s="676"/>
      <c r="BN202" s="20"/>
      <c r="BO202" s="667"/>
      <c r="BP202" s="668"/>
      <c r="BQ202" s="681"/>
      <c r="BR202" s="674"/>
      <c r="BS202" s="675"/>
      <c r="BT202" s="675"/>
      <c r="BU202" s="676"/>
      <c r="BV202" s="15"/>
      <c r="BW202" s="711"/>
      <c r="BX202" s="712"/>
      <c r="BY202" s="712"/>
      <c r="BZ202" s="712"/>
      <c r="CA202" s="712"/>
      <c r="CB202" s="712"/>
      <c r="CC202" s="693"/>
      <c r="CD202" s="693"/>
      <c r="CE202" s="693"/>
      <c r="CF202" s="693"/>
      <c r="CG202" s="693"/>
      <c r="CH202" s="694"/>
      <c r="CI202" s="711"/>
      <c r="CJ202" s="712"/>
      <c r="CK202" s="712"/>
      <c r="CL202" s="712"/>
      <c r="CM202" s="712"/>
      <c r="CN202" s="712"/>
      <c r="CO202" s="692"/>
      <c r="CP202" s="693"/>
      <c r="CQ202" s="693"/>
      <c r="CR202" s="693"/>
      <c r="CS202" s="694"/>
      <c r="CT202" s="1263"/>
      <c r="CU202" s="1250"/>
      <c r="CV202" s="154"/>
      <c r="CW202" s="667"/>
      <c r="CX202" s="668"/>
      <c r="CY202" s="668"/>
      <c r="CZ202" s="898"/>
      <c r="DA202" s="899"/>
      <c r="DB202" s="899"/>
      <c r="DC202" s="900"/>
      <c r="DD202" s="20"/>
      <c r="DE202" s="667"/>
      <c r="DF202" s="668"/>
      <c r="DG202" s="668"/>
      <c r="DH202" s="674"/>
      <c r="DI202" s="675"/>
      <c r="DJ202" s="675"/>
      <c r="DK202" s="676"/>
      <c r="DL202" s="20"/>
      <c r="DM202" s="667"/>
      <c r="DN202" s="668"/>
      <c r="DO202" s="681"/>
      <c r="DP202" s="674"/>
      <c r="DQ202" s="675"/>
      <c r="DR202" s="675"/>
      <c r="DS202" s="676"/>
      <c r="DT202" s="15"/>
      <c r="DU202" s="711"/>
      <c r="DV202" s="712"/>
      <c r="DW202" s="712"/>
      <c r="DX202" s="712"/>
      <c r="DY202" s="712"/>
      <c r="DZ202" s="712"/>
      <c r="EA202" s="693"/>
      <c r="EB202" s="693"/>
      <c r="EC202" s="693"/>
      <c r="ED202" s="693"/>
      <c r="EE202" s="693"/>
      <c r="EF202" s="694"/>
      <c r="EG202" s="711"/>
      <c r="EH202" s="712"/>
      <c r="EI202" s="712"/>
      <c r="EJ202" s="712"/>
      <c r="EK202" s="712"/>
      <c r="EL202" s="712"/>
      <c r="EM202" s="692"/>
      <c r="EN202" s="693"/>
      <c r="EO202" s="693"/>
      <c r="EP202" s="693"/>
      <c r="EQ202" s="693"/>
      <c r="ER202" s="1263"/>
      <c r="ES202" s="154"/>
      <c r="ET202" s="667"/>
      <c r="EU202" s="668"/>
      <c r="EV202" s="668"/>
      <c r="EW202" s="898"/>
      <c r="EX202" s="899"/>
      <c r="EY202" s="899"/>
      <c r="EZ202" s="900"/>
      <c r="FA202" s="20"/>
      <c r="FB202" s="667"/>
      <c r="FC202" s="668"/>
      <c r="FD202" s="668"/>
      <c r="FE202" s="674"/>
      <c r="FF202" s="675"/>
      <c r="FG202" s="675"/>
      <c r="FH202" s="676"/>
      <c r="FI202" s="20"/>
      <c r="FJ202" s="667"/>
      <c r="FK202" s="668"/>
      <c r="FL202" s="681"/>
      <c r="FM202" s="674"/>
      <c r="FN202" s="675"/>
      <c r="FO202" s="675"/>
      <c r="FP202" s="676"/>
      <c r="FQ202" s="15"/>
      <c r="FR202" s="711"/>
      <c r="FS202" s="712"/>
      <c r="FT202" s="712"/>
      <c r="FU202" s="712"/>
      <c r="FV202" s="712"/>
      <c r="FW202" s="712"/>
      <c r="FX202" s="693"/>
      <c r="FY202" s="693"/>
      <c r="FZ202" s="693"/>
      <c r="GA202" s="693"/>
      <c r="GB202" s="693"/>
      <c r="GC202" s="694"/>
      <c r="GD202" s="711"/>
      <c r="GE202" s="712"/>
      <c r="GF202" s="712"/>
      <c r="GG202" s="712"/>
      <c r="GH202" s="712"/>
      <c r="GI202" s="712"/>
      <c r="GJ202" s="692"/>
      <c r="GK202" s="693"/>
      <c r="GL202" s="693"/>
      <c r="GM202" s="693"/>
      <c r="GN202" s="694"/>
      <c r="GO202" s="1263"/>
    </row>
    <row r="203" spans="1:197" ht="3" customHeight="1" x14ac:dyDescent="0.25">
      <c r="A203" s="154"/>
      <c r="B203" s="669"/>
      <c r="C203" s="670"/>
      <c r="D203" s="670"/>
      <c r="E203" s="901"/>
      <c r="F203" s="902"/>
      <c r="G203" s="902"/>
      <c r="H203" s="903"/>
      <c r="I203" s="20"/>
      <c r="J203" s="669"/>
      <c r="K203" s="670"/>
      <c r="L203" s="670"/>
      <c r="M203" s="677"/>
      <c r="N203" s="678"/>
      <c r="O203" s="678"/>
      <c r="P203" s="679"/>
      <c r="Q203" s="20"/>
      <c r="R203" s="669"/>
      <c r="S203" s="670"/>
      <c r="T203" s="682"/>
      <c r="U203" s="677"/>
      <c r="V203" s="678"/>
      <c r="W203" s="678"/>
      <c r="X203" s="679"/>
      <c r="Y203" s="15"/>
      <c r="Z203" s="910"/>
      <c r="AA203" s="910"/>
      <c r="AB203" s="910"/>
      <c r="AC203" s="910"/>
      <c r="AD203" s="910"/>
      <c r="AE203" s="910"/>
      <c r="AF203" s="910"/>
      <c r="AG203" s="910"/>
      <c r="AH203" s="910"/>
      <c r="AI203" s="910"/>
      <c r="AJ203" s="910"/>
      <c r="AK203" s="910"/>
      <c r="AL203" s="910"/>
      <c r="AM203" s="910"/>
      <c r="AN203" s="910"/>
      <c r="AO203" s="910"/>
      <c r="AP203" s="910"/>
      <c r="AQ203" s="910"/>
      <c r="AR203" s="910"/>
      <c r="AS203" s="910"/>
      <c r="AT203" s="910"/>
      <c r="AU203" s="910"/>
      <c r="AV203" s="910"/>
      <c r="AW203" s="1263"/>
      <c r="AX203" s="154"/>
      <c r="AY203" s="669"/>
      <c r="AZ203" s="670"/>
      <c r="BA203" s="670"/>
      <c r="BB203" s="901"/>
      <c r="BC203" s="902"/>
      <c r="BD203" s="902"/>
      <c r="BE203" s="903"/>
      <c r="BF203" s="20"/>
      <c r="BG203" s="669"/>
      <c r="BH203" s="670"/>
      <c r="BI203" s="670"/>
      <c r="BJ203" s="677"/>
      <c r="BK203" s="678"/>
      <c r="BL203" s="678"/>
      <c r="BM203" s="679"/>
      <c r="BN203" s="20"/>
      <c r="BO203" s="669"/>
      <c r="BP203" s="670"/>
      <c r="BQ203" s="682"/>
      <c r="BR203" s="677"/>
      <c r="BS203" s="678"/>
      <c r="BT203" s="678"/>
      <c r="BU203" s="679"/>
      <c r="BV203" s="15"/>
      <c r="BW203" s="910"/>
      <c r="BX203" s="910"/>
      <c r="BY203" s="910"/>
      <c r="BZ203" s="910"/>
      <c r="CA203" s="910"/>
      <c r="CB203" s="910"/>
      <c r="CC203" s="910"/>
      <c r="CD203" s="910"/>
      <c r="CE203" s="910"/>
      <c r="CF203" s="910"/>
      <c r="CG203" s="910"/>
      <c r="CH203" s="910"/>
      <c r="CI203" s="910"/>
      <c r="CJ203" s="910"/>
      <c r="CK203" s="910"/>
      <c r="CL203" s="910"/>
      <c r="CM203" s="910"/>
      <c r="CN203" s="910"/>
      <c r="CO203" s="910"/>
      <c r="CP203" s="910"/>
      <c r="CQ203" s="910"/>
      <c r="CR203" s="910"/>
      <c r="CS203" s="910"/>
      <c r="CT203" s="1263"/>
      <c r="CU203" s="1250"/>
      <c r="CV203" s="154"/>
      <c r="CW203" s="669"/>
      <c r="CX203" s="670"/>
      <c r="CY203" s="670"/>
      <c r="CZ203" s="901"/>
      <c r="DA203" s="902"/>
      <c r="DB203" s="902"/>
      <c r="DC203" s="903"/>
      <c r="DD203" s="20"/>
      <c r="DE203" s="669"/>
      <c r="DF203" s="670"/>
      <c r="DG203" s="670"/>
      <c r="DH203" s="677"/>
      <c r="DI203" s="678"/>
      <c r="DJ203" s="678"/>
      <c r="DK203" s="679"/>
      <c r="DL203" s="20"/>
      <c r="DM203" s="669"/>
      <c r="DN203" s="670"/>
      <c r="DO203" s="682"/>
      <c r="DP203" s="677"/>
      <c r="DQ203" s="678"/>
      <c r="DR203" s="678"/>
      <c r="DS203" s="679"/>
      <c r="DT203" s="15"/>
      <c r="DU203" s="910"/>
      <c r="DV203" s="910"/>
      <c r="DW203" s="910"/>
      <c r="DX203" s="910"/>
      <c r="DY203" s="910"/>
      <c r="DZ203" s="910"/>
      <c r="EA203" s="910"/>
      <c r="EB203" s="910"/>
      <c r="EC203" s="910"/>
      <c r="ED203" s="910"/>
      <c r="EE203" s="910"/>
      <c r="EF203" s="910"/>
      <c r="EG203" s="910"/>
      <c r="EH203" s="910"/>
      <c r="EI203" s="910"/>
      <c r="EJ203" s="910"/>
      <c r="EK203" s="910"/>
      <c r="EL203" s="910"/>
      <c r="EM203" s="910"/>
      <c r="EN203" s="910"/>
      <c r="EO203" s="910"/>
      <c r="EP203" s="910"/>
      <c r="EQ203" s="910"/>
      <c r="ER203" s="1263"/>
      <c r="ES203" s="154"/>
      <c r="ET203" s="669"/>
      <c r="EU203" s="670"/>
      <c r="EV203" s="670"/>
      <c r="EW203" s="901"/>
      <c r="EX203" s="902"/>
      <c r="EY203" s="902"/>
      <c r="EZ203" s="903"/>
      <c r="FA203" s="20"/>
      <c r="FB203" s="669"/>
      <c r="FC203" s="670"/>
      <c r="FD203" s="670"/>
      <c r="FE203" s="677"/>
      <c r="FF203" s="678"/>
      <c r="FG203" s="678"/>
      <c r="FH203" s="679"/>
      <c r="FI203" s="20"/>
      <c r="FJ203" s="669"/>
      <c r="FK203" s="670"/>
      <c r="FL203" s="682"/>
      <c r="FM203" s="677"/>
      <c r="FN203" s="678"/>
      <c r="FO203" s="678"/>
      <c r="FP203" s="679"/>
      <c r="FQ203" s="15"/>
      <c r="FR203" s="910"/>
      <c r="FS203" s="910"/>
      <c r="FT203" s="910"/>
      <c r="FU203" s="910"/>
      <c r="FV203" s="910"/>
      <c r="FW203" s="910"/>
      <c r="FX203" s="910"/>
      <c r="FY203" s="910"/>
      <c r="FZ203" s="910"/>
      <c r="GA203" s="910"/>
      <c r="GB203" s="910"/>
      <c r="GC203" s="910"/>
      <c r="GD203" s="910"/>
      <c r="GE203" s="910"/>
      <c r="GF203" s="910"/>
      <c r="GG203" s="910"/>
      <c r="GH203" s="910"/>
      <c r="GI203" s="910"/>
      <c r="GJ203" s="910"/>
      <c r="GK203" s="910"/>
      <c r="GL203" s="910"/>
      <c r="GM203" s="910"/>
      <c r="GN203" s="910"/>
      <c r="GO203" s="1263"/>
    </row>
    <row r="204" spans="1:197" ht="8.25" customHeight="1" x14ac:dyDescent="0.25">
      <c r="A204" s="154"/>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15"/>
      <c r="Z204" s="709" t="str">
        <f>IF('FRONT PAGE'!$A$1="www.fly-logics.com","OWNERS",0)</f>
        <v>OWNERS</v>
      </c>
      <c r="AA204" s="710"/>
      <c r="AB204" s="710"/>
      <c r="AC204" s="710"/>
      <c r="AD204" s="710"/>
      <c r="AE204" s="710"/>
      <c r="AF204" s="843"/>
      <c r="AG204" s="843"/>
      <c r="AH204" s="843"/>
      <c r="AI204" s="843"/>
      <c r="AJ204" s="843"/>
      <c r="AK204" s="843"/>
      <c r="AL204" s="843"/>
      <c r="AM204" s="843"/>
      <c r="AN204" s="843"/>
      <c r="AO204" s="843"/>
      <c r="AP204" s="843"/>
      <c r="AQ204" s="843"/>
      <c r="AR204" s="843"/>
      <c r="AS204" s="843"/>
      <c r="AT204" s="843"/>
      <c r="AU204" s="843"/>
      <c r="AV204" s="843"/>
      <c r="AW204" s="1263"/>
      <c r="AX204" s="154"/>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15"/>
      <c r="BW204" s="709" t="str">
        <f>IF('FRONT PAGE'!$A$1="www.fly-logics.com","OWNERS",0)</f>
        <v>OWNERS</v>
      </c>
      <c r="BX204" s="710"/>
      <c r="BY204" s="710"/>
      <c r="BZ204" s="710"/>
      <c r="CA204" s="710"/>
      <c r="CB204" s="710"/>
      <c r="CC204" s="843"/>
      <c r="CD204" s="843"/>
      <c r="CE204" s="843"/>
      <c r="CF204" s="843"/>
      <c r="CG204" s="843"/>
      <c r="CH204" s="843"/>
      <c r="CI204" s="843"/>
      <c r="CJ204" s="843"/>
      <c r="CK204" s="843"/>
      <c r="CL204" s="843"/>
      <c r="CM204" s="843"/>
      <c r="CN204" s="843"/>
      <c r="CO204" s="843"/>
      <c r="CP204" s="843"/>
      <c r="CQ204" s="843"/>
      <c r="CR204" s="843"/>
      <c r="CS204" s="844"/>
      <c r="CT204" s="1263"/>
      <c r="CU204" s="1250"/>
      <c r="CV204" s="154"/>
      <c r="CW204" s="20"/>
      <c r="CX204" s="20"/>
      <c r="CY204" s="20"/>
      <c r="CZ204" s="20"/>
      <c r="DA204" s="20"/>
      <c r="DB204" s="20"/>
      <c r="DC204" s="20"/>
      <c r="DD204" s="20"/>
      <c r="DE204" s="20"/>
      <c r="DF204" s="20"/>
      <c r="DG204" s="20"/>
      <c r="DH204" s="20"/>
      <c r="DI204" s="20"/>
      <c r="DJ204" s="20"/>
      <c r="DK204" s="20"/>
      <c r="DL204" s="20"/>
      <c r="DM204" s="20"/>
      <c r="DN204" s="20"/>
      <c r="DO204" s="20"/>
      <c r="DP204" s="20"/>
      <c r="DQ204" s="20"/>
      <c r="DR204" s="20"/>
      <c r="DS204" s="20"/>
      <c r="DT204" s="15"/>
      <c r="DU204" s="709" t="str">
        <f>IF('FRONT PAGE'!$A$1="www.fly-logics.com","OWNERS",0)</f>
        <v>OWNERS</v>
      </c>
      <c r="DV204" s="710"/>
      <c r="DW204" s="710"/>
      <c r="DX204" s="710"/>
      <c r="DY204" s="710"/>
      <c r="DZ204" s="710"/>
      <c r="EA204" s="843"/>
      <c r="EB204" s="843"/>
      <c r="EC204" s="843"/>
      <c r="ED204" s="843"/>
      <c r="EE204" s="843"/>
      <c r="EF204" s="843"/>
      <c r="EG204" s="843"/>
      <c r="EH204" s="843"/>
      <c r="EI204" s="843"/>
      <c r="EJ204" s="843"/>
      <c r="EK204" s="843"/>
      <c r="EL204" s="843"/>
      <c r="EM204" s="843"/>
      <c r="EN204" s="843"/>
      <c r="EO204" s="843"/>
      <c r="EP204" s="843"/>
      <c r="EQ204" s="843"/>
      <c r="ER204" s="1263"/>
      <c r="ES204" s="154"/>
      <c r="ET204" s="20"/>
      <c r="EU204" s="20"/>
      <c r="EV204" s="20"/>
      <c r="EW204" s="20"/>
      <c r="EX204" s="20"/>
      <c r="EY204" s="20"/>
      <c r="EZ204" s="20"/>
      <c r="FA204" s="20"/>
      <c r="FB204" s="20"/>
      <c r="FC204" s="20"/>
      <c r="FD204" s="20"/>
      <c r="FE204" s="20"/>
      <c r="FF204" s="20"/>
      <c r="FG204" s="20"/>
      <c r="FH204" s="20"/>
      <c r="FI204" s="20"/>
      <c r="FJ204" s="20"/>
      <c r="FK204" s="20"/>
      <c r="FL204" s="20"/>
      <c r="FM204" s="20"/>
      <c r="FN204" s="20"/>
      <c r="FO204" s="20"/>
      <c r="FP204" s="20"/>
      <c r="FQ204" s="15"/>
      <c r="FR204" s="709" t="str">
        <f>IF('FRONT PAGE'!$A$1="www.fly-logics.com","OWNERS",0)</f>
        <v>OWNERS</v>
      </c>
      <c r="FS204" s="710"/>
      <c r="FT204" s="710"/>
      <c r="FU204" s="710"/>
      <c r="FV204" s="710"/>
      <c r="FW204" s="710"/>
      <c r="FX204" s="843"/>
      <c r="FY204" s="843"/>
      <c r="FZ204" s="843"/>
      <c r="GA204" s="843"/>
      <c r="GB204" s="843"/>
      <c r="GC204" s="843"/>
      <c r="GD204" s="843"/>
      <c r="GE204" s="843"/>
      <c r="GF204" s="843"/>
      <c r="GG204" s="843"/>
      <c r="GH204" s="843"/>
      <c r="GI204" s="843"/>
      <c r="GJ204" s="843"/>
      <c r="GK204" s="843"/>
      <c r="GL204" s="843"/>
      <c r="GM204" s="843"/>
      <c r="GN204" s="844"/>
      <c r="GO204" s="1263"/>
    </row>
    <row r="205" spans="1:197" ht="6" customHeight="1" x14ac:dyDescent="0.25">
      <c r="A205" s="789"/>
      <c r="B205" s="658"/>
      <c r="C205" s="658"/>
      <c r="D205" s="658"/>
      <c r="E205" s="658"/>
      <c r="F205" s="658"/>
      <c r="G205" s="658"/>
      <c r="H205" s="658"/>
      <c r="I205" s="658"/>
      <c r="J205" s="658"/>
      <c r="K205" s="658"/>
      <c r="L205" s="658"/>
      <c r="M205" s="658"/>
      <c r="N205" s="658"/>
      <c r="O205" s="658"/>
      <c r="P205" s="658"/>
      <c r="Q205" s="658"/>
      <c r="R205" s="658"/>
      <c r="S205" s="658"/>
      <c r="T205" s="658"/>
      <c r="U205" s="658"/>
      <c r="V205" s="658"/>
      <c r="W205" s="658"/>
      <c r="X205" s="658"/>
      <c r="Y205" s="664"/>
      <c r="Z205" s="711"/>
      <c r="AA205" s="712"/>
      <c r="AB205" s="712"/>
      <c r="AC205" s="712"/>
      <c r="AD205" s="712"/>
      <c r="AE205" s="712"/>
      <c r="AF205" s="845"/>
      <c r="AG205" s="845"/>
      <c r="AH205" s="845"/>
      <c r="AI205" s="845"/>
      <c r="AJ205" s="845"/>
      <c r="AK205" s="845"/>
      <c r="AL205" s="845"/>
      <c r="AM205" s="845"/>
      <c r="AN205" s="845"/>
      <c r="AO205" s="845"/>
      <c r="AP205" s="845"/>
      <c r="AQ205" s="845"/>
      <c r="AR205" s="845"/>
      <c r="AS205" s="845"/>
      <c r="AT205" s="845"/>
      <c r="AU205" s="845"/>
      <c r="AV205" s="845"/>
      <c r="AW205" s="1263"/>
      <c r="AX205" s="789"/>
      <c r="AY205" s="658"/>
      <c r="AZ205" s="658"/>
      <c r="BA205" s="658"/>
      <c r="BB205" s="658"/>
      <c r="BC205" s="658"/>
      <c r="BD205" s="658"/>
      <c r="BE205" s="658"/>
      <c r="BF205" s="658"/>
      <c r="BG205" s="658"/>
      <c r="BH205" s="658"/>
      <c r="BI205" s="658"/>
      <c r="BJ205" s="658"/>
      <c r="BK205" s="658"/>
      <c r="BL205" s="658"/>
      <c r="BM205" s="658"/>
      <c r="BN205" s="658"/>
      <c r="BO205" s="658"/>
      <c r="BP205" s="658"/>
      <c r="BQ205" s="658"/>
      <c r="BR205" s="658"/>
      <c r="BS205" s="658"/>
      <c r="BT205" s="658"/>
      <c r="BU205" s="658"/>
      <c r="BV205" s="664"/>
      <c r="BW205" s="711"/>
      <c r="BX205" s="712"/>
      <c r="BY205" s="712"/>
      <c r="BZ205" s="712"/>
      <c r="CA205" s="712"/>
      <c r="CB205" s="712"/>
      <c r="CC205" s="845"/>
      <c r="CD205" s="845"/>
      <c r="CE205" s="845"/>
      <c r="CF205" s="845"/>
      <c r="CG205" s="845"/>
      <c r="CH205" s="845"/>
      <c r="CI205" s="845"/>
      <c r="CJ205" s="845"/>
      <c r="CK205" s="845"/>
      <c r="CL205" s="845"/>
      <c r="CM205" s="845"/>
      <c r="CN205" s="845"/>
      <c r="CO205" s="845"/>
      <c r="CP205" s="845"/>
      <c r="CQ205" s="845"/>
      <c r="CR205" s="845"/>
      <c r="CS205" s="846"/>
      <c r="CT205" s="1263"/>
      <c r="CU205" s="1250"/>
      <c r="CV205" s="789"/>
      <c r="CW205" s="658"/>
      <c r="CX205" s="658"/>
      <c r="CY205" s="658"/>
      <c r="CZ205" s="658"/>
      <c r="DA205" s="658"/>
      <c r="DB205" s="658"/>
      <c r="DC205" s="658"/>
      <c r="DD205" s="658"/>
      <c r="DE205" s="658"/>
      <c r="DF205" s="658"/>
      <c r="DG205" s="658"/>
      <c r="DH205" s="658"/>
      <c r="DI205" s="658"/>
      <c r="DJ205" s="658"/>
      <c r="DK205" s="658"/>
      <c r="DL205" s="658"/>
      <c r="DM205" s="658"/>
      <c r="DN205" s="658"/>
      <c r="DO205" s="658"/>
      <c r="DP205" s="658"/>
      <c r="DQ205" s="658"/>
      <c r="DR205" s="658"/>
      <c r="DS205" s="658"/>
      <c r="DT205" s="664"/>
      <c r="DU205" s="711"/>
      <c r="DV205" s="712"/>
      <c r="DW205" s="712"/>
      <c r="DX205" s="712"/>
      <c r="DY205" s="712"/>
      <c r="DZ205" s="712"/>
      <c r="EA205" s="845"/>
      <c r="EB205" s="845"/>
      <c r="EC205" s="845"/>
      <c r="ED205" s="845"/>
      <c r="EE205" s="845"/>
      <c r="EF205" s="845"/>
      <c r="EG205" s="845"/>
      <c r="EH205" s="845"/>
      <c r="EI205" s="845"/>
      <c r="EJ205" s="845"/>
      <c r="EK205" s="845"/>
      <c r="EL205" s="845"/>
      <c r="EM205" s="845"/>
      <c r="EN205" s="845"/>
      <c r="EO205" s="845"/>
      <c r="EP205" s="845"/>
      <c r="EQ205" s="845"/>
      <c r="ER205" s="1263"/>
      <c r="ES205" s="789"/>
      <c r="ET205" s="658"/>
      <c r="EU205" s="658"/>
      <c r="EV205" s="658"/>
      <c r="EW205" s="658"/>
      <c r="EX205" s="658"/>
      <c r="EY205" s="658"/>
      <c r="EZ205" s="658"/>
      <c r="FA205" s="658"/>
      <c r="FB205" s="658"/>
      <c r="FC205" s="658"/>
      <c r="FD205" s="658"/>
      <c r="FE205" s="658"/>
      <c r="FF205" s="658"/>
      <c r="FG205" s="658"/>
      <c r="FH205" s="658"/>
      <c r="FI205" s="658"/>
      <c r="FJ205" s="658"/>
      <c r="FK205" s="658"/>
      <c r="FL205" s="658"/>
      <c r="FM205" s="658"/>
      <c r="FN205" s="658"/>
      <c r="FO205" s="658"/>
      <c r="FP205" s="658"/>
      <c r="FQ205" s="664"/>
      <c r="FR205" s="711"/>
      <c r="FS205" s="712"/>
      <c r="FT205" s="712"/>
      <c r="FU205" s="712"/>
      <c r="FV205" s="712"/>
      <c r="FW205" s="712"/>
      <c r="FX205" s="845"/>
      <c r="FY205" s="845"/>
      <c r="FZ205" s="845"/>
      <c r="GA205" s="845"/>
      <c r="GB205" s="845"/>
      <c r="GC205" s="845"/>
      <c r="GD205" s="845"/>
      <c r="GE205" s="845"/>
      <c r="GF205" s="845"/>
      <c r="GG205" s="845"/>
      <c r="GH205" s="845"/>
      <c r="GI205" s="845"/>
      <c r="GJ205" s="845"/>
      <c r="GK205" s="845"/>
      <c r="GL205" s="845"/>
      <c r="GM205" s="845"/>
      <c r="GN205" s="846"/>
      <c r="GO205" s="1263"/>
    </row>
    <row r="206" spans="1:197" ht="12.75" customHeight="1" x14ac:dyDescent="0.2">
      <c r="A206" s="790"/>
      <c r="B206" s="722" t="str">
        <f>'ANNUAL SUMMARY'!$C$50</f>
        <v>FLIGHT INSTRUCTOR</v>
      </c>
      <c r="C206" s="723"/>
      <c r="D206" s="723"/>
      <c r="E206" s="723"/>
      <c r="F206" s="723"/>
      <c r="G206" s="723"/>
      <c r="H206" s="723"/>
      <c r="I206" s="723"/>
      <c r="J206" s="723"/>
      <c r="K206" s="723"/>
      <c r="L206" s="723"/>
      <c r="M206" s="723"/>
      <c r="N206" s="723"/>
      <c r="O206" s="719" t="str">
        <f>'ANNUAL SUMMARY'!$Q$50</f>
        <v>NO FLIGHTS</v>
      </c>
      <c r="P206" s="720"/>
      <c r="Q206" s="720"/>
      <c r="R206" s="720"/>
      <c r="S206" s="720"/>
      <c r="T206" s="721"/>
      <c r="U206" s="724">
        <f>SUMIF('PREVIOUS LOGS'!$K$6,K165,'PREVIOUS LOGS'!$U$47)+SUMIF('PREVIOUS LOGS'!$K$59,$K$6,'PREVIOUS LOGS'!$U$100)+SUMIF('PREVIOUS LOGS'!$K$112,K165,'PREVIOUS LOGS'!$U$153)+SUMIF('PREVIOUS LOGS'!$K$165,K165,'PREVIOUS LOGS'!$U$206)+SUMIF('PREVIOUS LOGS'!$K$218,K165,'PREVIOUS LOGS'!$U$259)+SUMIF('PREVIOUS LOGS'!$K$271,K165,'PREVIOUS LOGS'!$U$312)+SUMIF('PREVIOUS LOGS'!$K$324,K165,'PREVIOUS LOGS'!$U$365)+SUMIF('PREVIOUS LOGS'!$BH$6,K165,'PREVIOUS LOGS'!$BR$47)+SUMIF('PREVIOUS LOGS'!$BH$59,$K$6,'PREVIOUS LOGS'!$BR$100)+SUMIF('PREVIOUS LOGS'!$BH$112,K165,'PREVIOUS LOGS'!$BR$153)+SUMIF('PREVIOUS LOGS'!$BH$165,K165,'PREVIOUS LOGS'!$BR$206)+SUMIF('PREVIOUS LOGS'!$BH$218,K165,'PREVIOUS LOGS'!$BR$259)+SUMIF('PREVIOUS LOGS'!$BH$271,K165,'PREVIOUS LOGS'!$BR$312)+SUMIF('PREVIOUS LOGS'!$BH$324,K165,'PREVIOUS LOGS'!$BR$365)+SUMIF('PREVIOUS LOGS'!$DF$6,K165,'PREVIOUS LOGS'!$DP$47)+SUMIF('PREVIOUS LOGS'!$DF$59,$K$6,'PREVIOUS LOGS'!$DP$100)+SUMIF('PREVIOUS LOGS'!$DF$112,K165,'PREVIOUS LOGS'!$DP$153)+SUMIF('PREVIOUS LOGS'!$DF$165,K165,'PREVIOUS LOGS'!$DP$206)+SUMIF('PREVIOUS LOGS'!$DF$218,K165,'PREVIOUS LOGS'!$DP$259)+SUMIF('PREVIOUS LOGS'!$DF$271,K165,'PREVIOUS LOGS'!$DP$312)+SUMIF('PREVIOUS LOGS'!$DF$324,K165,'PREVIOUS LOGS'!$DP$365)+SUMIF('PREVIOUS LOGS'!$FC$6,K165,'PREVIOUS LOGS'!$FM$47)+SUMIF('PREVIOUS LOGS'!$FC$59,$K$6,'PREVIOUS LOGS'!$FM$100)+SUMIF('PREVIOUS LOGS'!$FC$112,K165,'PREVIOUS LOGS'!$FM$153)+SUMIF('PREVIOUS LOGS'!$FC$165,K165,'PREVIOUS LOGS'!$FM$206)+SUMIF('PREVIOUS LOGS'!$FC$218,K165,'PREVIOUS LOGS'!$FM$259)+SUMIF('PREVIOUS LOGS'!$FC$271,K165,'PREVIOUS LOGS'!$FM$312)+SUMIF('PREVIOUS LOGS'!$FC$324,K165,'PREVIOUS LOGS'!$FM$365)+SUMIF('ANNUAL SUMMARY'!$L$6,K165,'ANNUAL SUMMARY'!$V$50)+SUMIF('ANNUAL SUMMARY'!$L$64,K165,'ANNUAL SUMMARY'!$V$108)+SUMIF('ANNUAL SUMMARY'!$L$122,K165,'ANNUAL SUMMARY'!$V$166)+SUMIF('ANNUAL SUMMARY'!$L$180,K165,'ANNUAL SUMMARY'!$V$224)+SUMIF('ANNUAL SUMMARY'!$L$238,K165,'ANNUAL SUMMARY'!$V$282)+SUMIF('ANNUAL SUMMARY'!$L$296,K165,'ANNUAL SUMMARY'!$V$340)+SUMIF('ANNUAL SUMMARY'!$L$354,K165,'ANNUAL SUMMARY'!$V$398)+SUMIF('ANNUAL SUMMARY'!$L$412,K165,'ANNUAL SUMMARY'!$V$456)+SUMIF('ANNUAL SUMMARY'!$L$470,K165,'ANNUAL SUMMARY'!$V$514)+SUMIF('ANNUAL SUMMARY'!$L$528,K165,'ANNUAL SUMMARY'!$V$572)+SUMIF('ANNUAL SUMMARY'!$L$586,K165,'ANNUAL SUMMARY'!$V$630)+SUMIF('ANNUAL SUMMARY'!$L$644,K165,'ANNUAL SUMMARY'!$V$688)+SUMIF('ANNUAL SUMMARY'!$BI$6,K165,'ANNUAL SUMMARY'!$BS$50)+SUMIF('ANNUAL SUMMARY'!$BI$64,K165,'ANNUAL SUMMARY'!$BS$108)+SUMIF('ANNUAL SUMMARY'!$BI$122,K165,'ANNUAL SUMMARY'!$BS$166)+SUMIF('ANNUAL SUMMARY'!$BI$180,K165,'ANNUAL SUMMARY'!$BS$224)+SUMIF('ANNUAL SUMMARY'!$BI$238,K165,'ANNUAL SUMMARY'!$BS$282)+SUMIF('ANNUAL SUMMARY'!$BI$296,K165,'ANNUAL SUMMARY'!$BS$340)+SUMIF('ANNUAL SUMMARY'!$BI$354,K165,'ANNUAL SUMMARY'!$BS$398)+SUMIF('ANNUAL SUMMARY'!$BI$412,K165,'ANNUAL SUMMARY'!$BS$456)+SUMIF('ANNUAL SUMMARY'!$BI$470,K165,'ANNUAL SUMMARY'!$BS$514)+SUMIF('ANNUAL SUMMARY'!$BI$528,K165,'ANNUAL SUMMARY'!$BS$572)+SUMIF('ANNUAL SUMMARY'!$BI$586,K165,'ANNUAL SUMMARY'!$BS$630)+SUMIF('ANNUAL SUMMARY'!$BI$644,K165,'ANNUAL SUMMARY'!$BS$688)+SUMIF('ANNUAL SUMMARY'!$DH$6,K165,'ANNUAL SUMMARY'!$DR$50)+SUMIF('ANNUAL SUMMARY'!$DH$64,K165,'ANNUAL SUMMARY'!$DR$108)+SUMIF('ANNUAL SUMMARY'!$DH$122,K165,'ANNUAL SUMMARY'!$DR$166)+SUMIF('ANNUAL SUMMARY'!$DH$180,K165,'ANNUAL SUMMARY'!$DR$224)+SUMIF('ANNUAL SUMMARY'!$DH$238,K165,'ANNUAL SUMMARY'!$DR$282)+SUMIF('ANNUAL SUMMARY'!$DH$296,K165,'ANNUAL SUMMARY'!$DR$340)+SUMIF('ANNUAL SUMMARY'!$DH$354,K165,'ANNUAL SUMMARY'!$DR$398)+SUMIF('ANNUAL SUMMARY'!$DH$412,K165,'ANNUAL SUMMARY'!$DR$456)+SUMIF('ANNUAL SUMMARY'!$DH$470,K165,'ANNUAL SUMMARY'!$DR$514)+SUMIF('ANNUAL SUMMARY'!$DH$528,K165,'ANNUAL SUMMARY'!$DR$572)+SUMIF('ANNUAL SUMMARY'!$DH$586,K165,'ANNUAL SUMMARY'!$DR$630)+SUMIF('ANNUAL SUMMARY'!$FE$6,K165,'ANNUAL SUMMARY'!$FO$50)+SUMIF('ANNUAL SUMMARY'!$DH$644,K165,'ANNUAL SUMMARY'!$DR$688)+SUMIF('ANNUAL SUMMARY'!$FE$64,K165,'ANNUAL SUMMARY'!$FO$108)+SUMIF('ANNUAL SUMMARY'!$FE$122,K165,'ANNUAL SUMMARY'!$FO$166)+SUMIF('ANNUAL SUMMARY'!$FE$180,K165,'ANNUAL SUMMARY'!$FO$224)+SUMIF('ANNUAL SUMMARY'!$FE$238,K165,'ANNUAL SUMMARY'!$FO$282)+SUMIF('ANNUAL SUMMARY'!$FE$296,K165,'ANNUAL SUMMARY'!$FO$340)+SUMIF('ANNUAL SUMMARY'!$FE$354,K165,'ANNUAL SUMMARY'!$FO$398)+SUMIF('ANNUAL SUMMARY'!$FE$412,K165,'ANNUAL SUMMARY'!$FO$456)+SUMIF('ANNUAL SUMMARY'!$FE$470,K165,'ANNUAL SUMMARY'!$FO$514)+SUMIF('ANNUAL SUMMARY'!$FE$586,K165,'ANNUAL SUMMARY'!$FO$630)+SUMIF('ANNUAL SUMMARY'!$FE$528,K165,'ANNUAL SUMMARY'!$FO$572)+SUMIF('ANNUAL SUMMARY'!$FE$644,K165,'ANNUAL SUMMARY'!$FO$688)</f>
        <v>0</v>
      </c>
      <c r="V206" s="725"/>
      <c r="W206" s="725"/>
      <c r="X206" s="726"/>
      <c r="Y206" s="643"/>
      <c r="Z206" s="709" t="str">
        <f>IF('FRONT PAGE'!$A$1="www.fly-logics.com","MANUFACTURER",0)</f>
        <v>MANUFACTURER</v>
      </c>
      <c r="AA206" s="710"/>
      <c r="AB206" s="710"/>
      <c r="AC206" s="710"/>
      <c r="AD206" s="710"/>
      <c r="AE206" s="710"/>
      <c r="AF206" s="690"/>
      <c r="AG206" s="690"/>
      <c r="AH206" s="690"/>
      <c r="AI206" s="690"/>
      <c r="AJ206" s="690"/>
      <c r="AK206" s="691"/>
      <c r="AL206" s="709" t="str">
        <f>IF('FRONT PAGE'!$A$1="www.fly-logics.com","MODEL",0)</f>
        <v>MODEL</v>
      </c>
      <c r="AM206" s="710"/>
      <c r="AN206" s="710"/>
      <c r="AO206" s="710"/>
      <c r="AP206" s="710"/>
      <c r="AQ206" s="710"/>
      <c r="AR206" s="689"/>
      <c r="AS206" s="690"/>
      <c r="AT206" s="690"/>
      <c r="AU206" s="690"/>
      <c r="AV206" s="690"/>
      <c r="AW206" s="1263"/>
      <c r="AX206" s="790"/>
      <c r="AY206" s="722" t="str">
        <f>'ANNUAL SUMMARY'!$C$50</f>
        <v>FLIGHT INSTRUCTOR</v>
      </c>
      <c r="AZ206" s="723"/>
      <c r="BA206" s="723"/>
      <c r="BB206" s="723"/>
      <c r="BC206" s="723"/>
      <c r="BD206" s="723"/>
      <c r="BE206" s="723"/>
      <c r="BF206" s="723"/>
      <c r="BG206" s="723"/>
      <c r="BH206" s="723"/>
      <c r="BI206" s="723"/>
      <c r="BJ206" s="723"/>
      <c r="BK206" s="723"/>
      <c r="BL206" s="719" t="str">
        <f>'ANNUAL SUMMARY'!$Q$50</f>
        <v>NO FLIGHTS</v>
      </c>
      <c r="BM206" s="720"/>
      <c r="BN206" s="720"/>
      <c r="BO206" s="720"/>
      <c r="BP206" s="720"/>
      <c r="BQ206" s="721"/>
      <c r="BR206" s="724">
        <f>SUMIF('PREVIOUS LOGS'!$K$6,BH165,'PREVIOUS LOGS'!$U$47)+SUMIF('PREVIOUS LOGS'!$K$59,$K$6,'PREVIOUS LOGS'!$U$100)+SUMIF('PREVIOUS LOGS'!$K$112,BH165,'PREVIOUS LOGS'!$U$153)+SUMIF('PREVIOUS LOGS'!$K$165,BH165,'PREVIOUS LOGS'!$U$206)+SUMIF('PREVIOUS LOGS'!$K$218,BH165,'PREVIOUS LOGS'!$U$259)+SUMIF('PREVIOUS LOGS'!$K$271,BH165,'PREVIOUS LOGS'!$U$312)+SUMIF('PREVIOUS LOGS'!$K$324,BH165,'PREVIOUS LOGS'!$U$365)+SUMIF('PREVIOUS LOGS'!$BH$6,BH165,'PREVIOUS LOGS'!$BR$47)+SUMIF('PREVIOUS LOGS'!$BH$59,$K$6,'PREVIOUS LOGS'!$BR$100)+SUMIF('PREVIOUS LOGS'!$BH$112,BH165,'PREVIOUS LOGS'!$BR$153)+SUMIF('PREVIOUS LOGS'!$BH$165,BH165,'PREVIOUS LOGS'!$BR$206)+SUMIF('PREVIOUS LOGS'!$BH$218,BH165,'PREVIOUS LOGS'!$BR$259)+SUMIF('PREVIOUS LOGS'!$BH$271,BH165,'PREVIOUS LOGS'!$BR$312)+SUMIF('PREVIOUS LOGS'!$BH$324,BH165,'PREVIOUS LOGS'!$BR$365)+SUMIF('PREVIOUS LOGS'!$DF$6,BH165,'PREVIOUS LOGS'!$DP$47)+SUMIF('PREVIOUS LOGS'!$DF$59,$K$6,'PREVIOUS LOGS'!$DP$100)+SUMIF('PREVIOUS LOGS'!$DF$112,BH165,'PREVIOUS LOGS'!$DP$153)+SUMIF('PREVIOUS LOGS'!$DF$165,BH165,'PREVIOUS LOGS'!$DP$206)+SUMIF('PREVIOUS LOGS'!$DF$218,BH165,'PREVIOUS LOGS'!$DP$259)+SUMIF('PREVIOUS LOGS'!$DF$271,BH165,'PREVIOUS LOGS'!$DP$312)+SUMIF('PREVIOUS LOGS'!$DF$324,BH165,'PREVIOUS LOGS'!$DP$365)+SUMIF('PREVIOUS LOGS'!$FC$6,BH165,'PREVIOUS LOGS'!$FM$47)+SUMIF('PREVIOUS LOGS'!$FC$59,$K$6,'PREVIOUS LOGS'!$FM$100)+SUMIF('PREVIOUS LOGS'!$FC$112,BH165,'PREVIOUS LOGS'!$FM$153)+SUMIF('PREVIOUS LOGS'!$FC$165,BH165,'PREVIOUS LOGS'!$FM$206)+SUMIF('PREVIOUS LOGS'!$FC$218,BH165,'PREVIOUS LOGS'!$FM$259)+SUMIF('PREVIOUS LOGS'!$FC$271,BH165,'PREVIOUS LOGS'!$FM$312)+SUMIF('PREVIOUS LOGS'!$FC$324,BH165,'PREVIOUS LOGS'!$FM$365)+SUMIF('ANNUAL SUMMARY'!$L$6,BH165,'ANNUAL SUMMARY'!$V$50)+SUMIF('ANNUAL SUMMARY'!$L$64,BH165,'ANNUAL SUMMARY'!$V$108)+SUMIF('ANNUAL SUMMARY'!$L$122,BH165,'ANNUAL SUMMARY'!$V$166)+SUMIF('ANNUAL SUMMARY'!$L$180,BH165,'ANNUAL SUMMARY'!$V$224)+SUMIF('ANNUAL SUMMARY'!$L$238,BH165,'ANNUAL SUMMARY'!$V$282)+SUMIF('ANNUAL SUMMARY'!$L$296,BH165,'ANNUAL SUMMARY'!$V$340)+SUMIF('ANNUAL SUMMARY'!$L$354,BH165,'ANNUAL SUMMARY'!$V$398)+SUMIF('ANNUAL SUMMARY'!$L$412,BH165,'ANNUAL SUMMARY'!$V$456)+SUMIF('ANNUAL SUMMARY'!$L$470,BH165,'ANNUAL SUMMARY'!$V$514)+SUMIF('ANNUAL SUMMARY'!$L$528,BH165,'ANNUAL SUMMARY'!$V$572)+SUMIF('ANNUAL SUMMARY'!$L$586,BH165,'ANNUAL SUMMARY'!$V$630)+SUMIF('ANNUAL SUMMARY'!$L$644,BH165,'ANNUAL SUMMARY'!$V$688)+SUMIF('ANNUAL SUMMARY'!$BI$6,BH165,'ANNUAL SUMMARY'!$BS$50)+SUMIF('ANNUAL SUMMARY'!$BI$64,BH165,'ANNUAL SUMMARY'!$BS$108)+SUMIF('ANNUAL SUMMARY'!$BI$122,BH165,'ANNUAL SUMMARY'!$BS$166)+SUMIF('ANNUAL SUMMARY'!$BI$180,BH165,'ANNUAL SUMMARY'!$BS$224)+SUMIF('ANNUAL SUMMARY'!$BI$238,BH165,'ANNUAL SUMMARY'!$BS$282)+SUMIF('ANNUAL SUMMARY'!$BI$296,BH165,'ANNUAL SUMMARY'!$BS$340)+SUMIF('ANNUAL SUMMARY'!$BI$354,BH165,'ANNUAL SUMMARY'!$BS$398)+SUMIF('ANNUAL SUMMARY'!$BI$412,BH165,'ANNUAL SUMMARY'!$BS$456)+SUMIF('ANNUAL SUMMARY'!$BI$470,BH165,'ANNUAL SUMMARY'!$BS$514)+SUMIF('ANNUAL SUMMARY'!$BI$528,BH165,'ANNUAL SUMMARY'!$BS$572)+SUMIF('ANNUAL SUMMARY'!$BI$586,BH165,'ANNUAL SUMMARY'!$BS$630)+SUMIF('ANNUAL SUMMARY'!$BI$644,BH165,'ANNUAL SUMMARY'!$BS$688)+SUMIF('ANNUAL SUMMARY'!$DH$6,BH165,'ANNUAL SUMMARY'!$DR$50)+SUMIF('ANNUAL SUMMARY'!$DH$64,BH165,'ANNUAL SUMMARY'!$DR$108)+SUMIF('ANNUAL SUMMARY'!$DH$122,BH165,'ANNUAL SUMMARY'!$DR$166)+SUMIF('ANNUAL SUMMARY'!$DH$180,BH165,'ANNUAL SUMMARY'!$DR$224)+SUMIF('ANNUAL SUMMARY'!$DH$238,BH165,'ANNUAL SUMMARY'!$DR$282)+SUMIF('ANNUAL SUMMARY'!$DH$296,BH165,'ANNUAL SUMMARY'!$DR$340)+SUMIF('ANNUAL SUMMARY'!$DH$354,BH165,'ANNUAL SUMMARY'!$DR$398)+SUMIF('ANNUAL SUMMARY'!$DH$412,BH165,'ANNUAL SUMMARY'!$DR$456)+SUMIF('ANNUAL SUMMARY'!$DH$470,BH165,'ANNUAL SUMMARY'!$DR$514)+SUMIF('ANNUAL SUMMARY'!$DH$528,BH165,'ANNUAL SUMMARY'!$DR$572)+SUMIF('ANNUAL SUMMARY'!$DH$586,BH165,'ANNUAL SUMMARY'!$DR$630)+SUMIF('ANNUAL SUMMARY'!$FE$6,BH165,'ANNUAL SUMMARY'!$FO$50)+SUMIF('ANNUAL SUMMARY'!$DH$644,BH165,'ANNUAL SUMMARY'!$DR$688)+SUMIF('ANNUAL SUMMARY'!$FE$64,BH165,'ANNUAL SUMMARY'!$FO$108)+SUMIF('ANNUAL SUMMARY'!$FE$122,BH165,'ANNUAL SUMMARY'!$FO$166)+SUMIF('ANNUAL SUMMARY'!$FE$180,BH165,'ANNUAL SUMMARY'!$FO$224)+SUMIF('ANNUAL SUMMARY'!$FE$238,BH165,'ANNUAL SUMMARY'!$FO$282)+SUMIF('ANNUAL SUMMARY'!$FE$296,BH165,'ANNUAL SUMMARY'!$FO$340)+SUMIF('ANNUAL SUMMARY'!$FE$354,BH165,'ANNUAL SUMMARY'!$FO$398)+SUMIF('ANNUAL SUMMARY'!$FE$412,BH165,'ANNUAL SUMMARY'!$FO$456)+SUMIF('ANNUAL SUMMARY'!$FE$470,BH165,'ANNUAL SUMMARY'!$FO$514)+SUMIF('ANNUAL SUMMARY'!$FE$586,BH165,'ANNUAL SUMMARY'!$FO$630)+SUMIF('ANNUAL SUMMARY'!$FE$528,BH165,'ANNUAL SUMMARY'!$FO$572)+SUMIF('ANNUAL SUMMARY'!$FE$644,BH165,'ANNUAL SUMMARY'!$FO$688)</f>
        <v>0</v>
      </c>
      <c r="BS206" s="725"/>
      <c r="BT206" s="725"/>
      <c r="BU206" s="726"/>
      <c r="BV206" s="643"/>
      <c r="BW206" s="709" t="str">
        <f>IF('FRONT PAGE'!$A$1="www.fly-logics.com","MANUFACTURER",0)</f>
        <v>MANUFACTURER</v>
      </c>
      <c r="BX206" s="710"/>
      <c r="BY206" s="710"/>
      <c r="BZ206" s="710"/>
      <c r="CA206" s="710"/>
      <c r="CB206" s="710"/>
      <c r="CC206" s="690"/>
      <c r="CD206" s="690"/>
      <c r="CE206" s="690"/>
      <c r="CF206" s="690"/>
      <c r="CG206" s="690"/>
      <c r="CH206" s="691"/>
      <c r="CI206" s="709" t="str">
        <f>IF('FRONT PAGE'!$A$1="www.fly-logics.com","MODEL",0)</f>
        <v>MODEL</v>
      </c>
      <c r="CJ206" s="710"/>
      <c r="CK206" s="710"/>
      <c r="CL206" s="710"/>
      <c r="CM206" s="710"/>
      <c r="CN206" s="710"/>
      <c r="CO206" s="689"/>
      <c r="CP206" s="690"/>
      <c r="CQ206" s="690"/>
      <c r="CR206" s="690"/>
      <c r="CS206" s="691"/>
      <c r="CT206" s="1263"/>
      <c r="CU206" s="1250"/>
      <c r="CV206" s="790"/>
      <c r="CW206" s="722" t="str">
        <f>'ANNUAL SUMMARY'!$C$50</f>
        <v>FLIGHT INSTRUCTOR</v>
      </c>
      <c r="CX206" s="723"/>
      <c r="CY206" s="723"/>
      <c r="CZ206" s="723"/>
      <c r="DA206" s="723"/>
      <c r="DB206" s="723"/>
      <c r="DC206" s="723"/>
      <c r="DD206" s="723"/>
      <c r="DE206" s="723"/>
      <c r="DF206" s="723"/>
      <c r="DG206" s="723"/>
      <c r="DH206" s="723"/>
      <c r="DI206" s="723"/>
      <c r="DJ206" s="719" t="str">
        <f>'ANNUAL SUMMARY'!$Q$50</f>
        <v>NO FLIGHTS</v>
      </c>
      <c r="DK206" s="720"/>
      <c r="DL206" s="720"/>
      <c r="DM206" s="720"/>
      <c r="DN206" s="720"/>
      <c r="DO206" s="721"/>
      <c r="DP206" s="724">
        <f>SUMIF('PREVIOUS LOGS'!$K$6,DF165,'PREVIOUS LOGS'!$U$47)+SUMIF('PREVIOUS LOGS'!$K$59,$K$6,'PREVIOUS LOGS'!$U$100)+SUMIF('PREVIOUS LOGS'!$K$112,DF165,'PREVIOUS LOGS'!$U$153)+SUMIF('PREVIOUS LOGS'!$K$165,DF165,'PREVIOUS LOGS'!$U$206)+SUMIF('PREVIOUS LOGS'!$K$218,DF165,'PREVIOUS LOGS'!$U$259)+SUMIF('PREVIOUS LOGS'!$K$271,DF165,'PREVIOUS LOGS'!$U$312)+SUMIF('PREVIOUS LOGS'!$K$324,DF165,'PREVIOUS LOGS'!$U$365)+SUMIF('PREVIOUS LOGS'!$BH$6,DF165,'PREVIOUS LOGS'!$BR$47)+SUMIF('PREVIOUS LOGS'!$BH$59,$K$6,'PREVIOUS LOGS'!$BR$100)+SUMIF('PREVIOUS LOGS'!$BH$112,DF165,'PREVIOUS LOGS'!$BR$153)+SUMIF('PREVIOUS LOGS'!$BH$165,DF165,'PREVIOUS LOGS'!$BR$206)+SUMIF('PREVIOUS LOGS'!$BH$218,DF165,'PREVIOUS LOGS'!$BR$259)+SUMIF('PREVIOUS LOGS'!$BH$271,DF165,'PREVIOUS LOGS'!$BR$312)+SUMIF('PREVIOUS LOGS'!$BH$324,DF165,'PREVIOUS LOGS'!$BR$365)+SUMIF('PREVIOUS LOGS'!$DF$6,DF165,'PREVIOUS LOGS'!$DP$47)+SUMIF('PREVIOUS LOGS'!$DF$59,$K$6,'PREVIOUS LOGS'!$DP$100)+SUMIF('PREVIOUS LOGS'!$DF$112,DF165,'PREVIOUS LOGS'!$DP$153)+SUMIF('PREVIOUS LOGS'!$DF$165,DF165,'PREVIOUS LOGS'!$DP$206)+SUMIF('PREVIOUS LOGS'!$DF$218,DF165,'PREVIOUS LOGS'!$DP$259)+SUMIF('PREVIOUS LOGS'!$DF$271,DF165,'PREVIOUS LOGS'!$DP$312)+SUMIF('PREVIOUS LOGS'!$DF$324,DF165,'PREVIOUS LOGS'!$DP$365)+SUMIF('PREVIOUS LOGS'!$FC$6,DF165,'PREVIOUS LOGS'!$FM$47)+SUMIF('PREVIOUS LOGS'!$FC$59,$K$6,'PREVIOUS LOGS'!$FM$100)+SUMIF('PREVIOUS LOGS'!$FC$112,DF165,'PREVIOUS LOGS'!$FM$153)+SUMIF('PREVIOUS LOGS'!$FC$165,DF165,'PREVIOUS LOGS'!$FM$206)+SUMIF('PREVIOUS LOGS'!$FC$218,DF165,'PREVIOUS LOGS'!$FM$259)+SUMIF('PREVIOUS LOGS'!$FC$271,DF165,'PREVIOUS LOGS'!$FM$312)+SUMIF('PREVIOUS LOGS'!$FC$324,DF165,'PREVIOUS LOGS'!$FM$365)+SUMIF('ANNUAL SUMMARY'!$L$6,DF165,'ANNUAL SUMMARY'!$V$50)+SUMIF('ANNUAL SUMMARY'!$L$64,DF165,'ANNUAL SUMMARY'!$V$108)+SUMIF('ANNUAL SUMMARY'!$L$122,DF165,'ANNUAL SUMMARY'!$V$166)+SUMIF('ANNUAL SUMMARY'!$L$180,DF165,'ANNUAL SUMMARY'!$V$224)+SUMIF('ANNUAL SUMMARY'!$L$238,DF165,'ANNUAL SUMMARY'!$V$282)+SUMIF('ANNUAL SUMMARY'!$L$296,DF165,'ANNUAL SUMMARY'!$V$340)+SUMIF('ANNUAL SUMMARY'!$L$354,DF165,'ANNUAL SUMMARY'!$V$398)+SUMIF('ANNUAL SUMMARY'!$L$412,DF165,'ANNUAL SUMMARY'!$V$456)+SUMIF('ANNUAL SUMMARY'!$L$470,DF165,'ANNUAL SUMMARY'!$V$514)+SUMIF('ANNUAL SUMMARY'!$L$528,DF165,'ANNUAL SUMMARY'!$V$572)+SUMIF('ANNUAL SUMMARY'!$L$586,DF165,'ANNUAL SUMMARY'!$V$630)+SUMIF('ANNUAL SUMMARY'!$L$644,DF165,'ANNUAL SUMMARY'!$V$688)+SUMIF('ANNUAL SUMMARY'!$BI$6,DF165,'ANNUAL SUMMARY'!$BS$50)+SUMIF('ANNUAL SUMMARY'!$BI$64,DF165,'ANNUAL SUMMARY'!$BS$108)+SUMIF('ANNUAL SUMMARY'!$BI$122,DF165,'ANNUAL SUMMARY'!$BS$166)+SUMIF('ANNUAL SUMMARY'!$BI$180,DF165,'ANNUAL SUMMARY'!$BS$224)+SUMIF('ANNUAL SUMMARY'!$BI$238,DF165,'ANNUAL SUMMARY'!$BS$282)+SUMIF('ANNUAL SUMMARY'!$BI$296,DF165,'ANNUAL SUMMARY'!$BS$340)+SUMIF('ANNUAL SUMMARY'!$BI$354,DF165,'ANNUAL SUMMARY'!$BS$398)+SUMIF('ANNUAL SUMMARY'!$BI$412,DF165,'ANNUAL SUMMARY'!$BS$456)+SUMIF('ANNUAL SUMMARY'!$BI$470,DF165,'ANNUAL SUMMARY'!$BS$514)+SUMIF('ANNUAL SUMMARY'!$BI$528,DF165,'ANNUAL SUMMARY'!$BS$572)+SUMIF('ANNUAL SUMMARY'!$BI$586,DF165,'ANNUAL SUMMARY'!$BS$630)+SUMIF('ANNUAL SUMMARY'!$BI$644,DF165,'ANNUAL SUMMARY'!$BS$688)+SUMIF('ANNUAL SUMMARY'!$DH$6,DF165,'ANNUAL SUMMARY'!$DR$50)+SUMIF('ANNUAL SUMMARY'!$DH$64,DF165,'ANNUAL SUMMARY'!$DR$108)+SUMIF('ANNUAL SUMMARY'!$DH$122,DF165,'ANNUAL SUMMARY'!$DR$166)+SUMIF('ANNUAL SUMMARY'!$DH$180,DF165,'ANNUAL SUMMARY'!$DR$224)+SUMIF('ANNUAL SUMMARY'!$DH$238,DF165,'ANNUAL SUMMARY'!$DR$282)+SUMIF('ANNUAL SUMMARY'!$DH$296,DF165,'ANNUAL SUMMARY'!$DR$340)+SUMIF('ANNUAL SUMMARY'!$DH$354,DF165,'ANNUAL SUMMARY'!$DR$398)+SUMIF('ANNUAL SUMMARY'!$DH$412,DF165,'ANNUAL SUMMARY'!$DR$456)+SUMIF('ANNUAL SUMMARY'!$DH$470,DF165,'ANNUAL SUMMARY'!$DR$514)+SUMIF('ANNUAL SUMMARY'!$DH$528,DF165,'ANNUAL SUMMARY'!$DR$572)+SUMIF('ANNUAL SUMMARY'!$DH$586,DF165,'ANNUAL SUMMARY'!$DR$630)+SUMIF('ANNUAL SUMMARY'!$FE$6,DF165,'ANNUAL SUMMARY'!$FO$50)+SUMIF('ANNUAL SUMMARY'!$DH$644,DF165,'ANNUAL SUMMARY'!$DR$688)+SUMIF('ANNUAL SUMMARY'!$FE$64,DF165,'ANNUAL SUMMARY'!$FO$108)+SUMIF('ANNUAL SUMMARY'!$FE$122,DF165,'ANNUAL SUMMARY'!$FO$166)+SUMIF('ANNUAL SUMMARY'!$FE$180,DF165,'ANNUAL SUMMARY'!$FO$224)+SUMIF('ANNUAL SUMMARY'!$FE$238,DF165,'ANNUAL SUMMARY'!$FO$282)+SUMIF('ANNUAL SUMMARY'!$FE$296,DF165,'ANNUAL SUMMARY'!$FO$340)+SUMIF('ANNUAL SUMMARY'!$FE$354,DF165,'ANNUAL SUMMARY'!$FO$398)+SUMIF('ANNUAL SUMMARY'!$FE$412,DF165,'ANNUAL SUMMARY'!$FO$456)+SUMIF('ANNUAL SUMMARY'!$FE$470,DF165,'ANNUAL SUMMARY'!$FO$514)+SUMIF('ANNUAL SUMMARY'!$FE$586,DF165,'ANNUAL SUMMARY'!$FO$630)+SUMIF('ANNUAL SUMMARY'!$FE$528,DF165,'ANNUAL SUMMARY'!$FO$572)+SUMIF('ANNUAL SUMMARY'!$FE$644,DF165,'ANNUAL SUMMARY'!$FO$688)</f>
        <v>0</v>
      </c>
      <c r="DQ206" s="725"/>
      <c r="DR206" s="725"/>
      <c r="DS206" s="726"/>
      <c r="DT206" s="643"/>
      <c r="DU206" s="709" t="str">
        <f>IF('FRONT PAGE'!$A$1="www.fly-logics.com","MANUFACTURER",0)</f>
        <v>MANUFACTURER</v>
      </c>
      <c r="DV206" s="710"/>
      <c r="DW206" s="710"/>
      <c r="DX206" s="710"/>
      <c r="DY206" s="710"/>
      <c r="DZ206" s="710"/>
      <c r="EA206" s="690"/>
      <c r="EB206" s="690"/>
      <c r="EC206" s="690"/>
      <c r="ED206" s="690"/>
      <c r="EE206" s="690"/>
      <c r="EF206" s="691"/>
      <c r="EG206" s="709" t="str">
        <f>IF('FRONT PAGE'!$A$1="www.fly-logics.com","MODEL",0)</f>
        <v>MODEL</v>
      </c>
      <c r="EH206" s="710"/>
      <c r="EI206" s="710"/>
      <c r="EJ206" s="710"/>
      <c r="EK206" s="710"/>
      <c r="EL206" s="710"/>
      <c r="EM206" s="689"/>
      <c r="EN206" s="690"/>
      <c r="EO206" s="690"/>
      <c r="EP206" s="690"/>
      <c r="EQ206" s="690"/>
      <c r="ER206" s="1263"/>
      <c r="ES206" s="790"/>
      <c r="ET206" s="722" t="str">
        <f>'ANNUAL SUMMARY'!$C$50</f>
        <v>FLIGHT INSTRUCTOR</v>
      </c>
      <c r="EU206" s="723"/>
      <c r="EV206" s="723"/>
      <c r="EW206" s="723"/>
      <c r="EX206" s="723"/>
      <c r="EY206" s="723"/>
      <c r="EZ206" s="723"/>
      <c r="FA206" s="723"/>
      <c r="FB206" s="723"/>
      <c r="FC206" s="723"/>
      <c r="FD206" s="723"/>
      <c r="FE206" s="723"/>
      <c r="FF206" s="723"/>
      <c r="FG206" s="719" t="str">
        <f>'ANNUAL SUMMARY'!$Q$50</f>
        <v>NO FLIGHTS</v>
      </c>
      <c r="FH206" s="720"/>
      <c r="FI206" s="720"/>
      <c r="FJ206" s="720"/>
      <c r="FK206" s="720"/>
      <c r="FL206" s="721"/>
      <c r="FM206" s="724">
        <f>SUMIF('PREVIOUS LOGS'!$K$6,FC165,'PREVIOUS LOGS'!$U$47)+SUMIF('PREVIOUS LOGS'!$K$59,$K$6,'PREVIOUS LOGS'!$U$100)+SUMIF('PREVIOUS LOGS'!$K$112,FC165,'PREVIOUS LOGS'!$U$153)+SUMIF('PREVIOUS LOGS'!$K$165,FC165,'PREVIOUS LOGS'!$U$206)+SUMIF('PREVIOUS LOGS'!$K$218,FC165,'PREVIOUS LOGS'!$U$259)+SUMIF('PREVIOUS LOGS'!$K$271,FC165,'PREVIOUS LOGS'!$U$312)+SUMIF('PREVIOUS LOGS'!$K$324,FC165,'PREVIOUS LOGS'!$U$365)+SUMIF('PREVIOUS LOGS'!$BH$6,FC165,'PREVIOUS LOGS'!$BR$47)+SUMIF('PREVIOUS LOGS'!$BH$59,$K$6,'PREVIOUS LOGS'!$BR$100)+SUMIF('PREVIOUS LOGS'!$BH$112,FC165,'PREVIOUS LOGS'!$BR$153)+SUMIF('PREVIOUS LOGS'!$BH$165,FC165,'PREVIOUS LOGS'!$BR$206)+SUMIF('PREVIOUS LOGS'!$BH$218,FC165,'PREVIOUS LOGS'!$BR$259)+SUMIF('PREVIOUS LOGS'!$BH$271,FC165,'PREVIOUS LOGS'!$BR$312)+SUMIF('PREVIOUS LOGS'!$BH$324,FC165,'PREVIOUS LOGS'!$BR$365)+SUMIF('PREVIOUS LOGS'!$DF$6,FC165,'PREVIOUS LOGS'!$DP$47)+SUMIF('PREVIOUS LOGS'!$DF$59,$K$6,'PREVIOUS LOGS'!$DP$100)+SUMIF('PREVIOUS LOGS'!$DF$112,FC165,'PREVIOUS LOGS'!$DP$153)+SUMIF('PREVIOUS LOGS'!$DF$165,FC165,'PREVIOUS LOGS'!$DP$206)+SUMIF('PREVIOUS LOGS'!$DF$218,FC165,'PREVIOUS LOGS'!$DP$259)+SUMIF('PREVIOUS LOGS'!$DF$271,FC165,'PREVIOUS LOGS'!$DP$312)+SUMIF('PREVIOUS LOGS'!$DF$324,FC165,'PREVIOUS LOGS'!$DP$365)+SUMIF('PREVIOUS LOGS'!$FC$6,FC165,'PREVIOUS LOGS'!$FM$47)+SUMIF('PREVIOUS LOGS'!$FC$59,$K$6,'PREVIOUS LOGS'!$FM$100)+SUMIF('PREVIOUS LOGS'!$FC$112,FC165,'PREVIOUS LOGS'!$FM$153)+SUMIF('PREVIOUS LOGS'!$FC$165,FC165,'PREVIOUS LOGS'!$FM$206)+SUMIF('PREVIOUS LOGS'!$FC$218,FC165,'PREVIOUS LOGS'!$FM$259)+SUMIF('PREVIOUS LOGS'!$FC$271,FC165,'PREVIOUS LOGS'!$FM$312)+SUMIF('PREVIOUS LOGS'!$FC$324,FC165,'PREVIOUS LOGS'!$FM$365)+SUMIF('ANNUAL SUMMARY'!$L$6,FC165,'ANNUAL SUMMARY'!$V$50)+SUMIF('ANNUAL SUMMARY'!$L$64,FC165,'ANNUAL SUMMARY'!$V$108)+SUMIF('ANNUAL SUMMARY'!$L$122,FC165,'ANNUAL SUMMARY'!$V$166)+SUMIF('ANNUAL SUMMARY'!$L$180,FC165,'ANNUAL SUMMARY'!$V$224)+SUMIF('ANNUAL SUMMARY'!$L$238,FC165,'ANNUAL SUMMARY'!$V$282)+SUMIF('ANNUAL SUMMARY'!$L$296,FC165,'ANNUAL SUMMARY'!$V$340)+SUMIF('ANNUAL SUMMARY'!$L$354,FC165,'ANNUAL SUMMARY'!$V$398)+SUMIF('ANNUAL SUMMARY'!$L$412,FC165,'ANNUAL SUMMARY'!$V$456)+SUMIF('ANNUAL SUMMARY'!$L$470,FC165,'ANNUAL SUMMARY'!$V$514)+SUMIF('ANNUAL SUMMARY'!$L$528,FC165,'ANNUAL SUMMARY'!$V$572)+SUMIF('ANNUAL SUMMARY'!$L$586,FC165,'ANNUAL SUMMARY'!$V$630)+SUMIF('ANNUAL SUMMARY'!$L$644,FC165,'ANNUAL SUMMARY'!$V$688)+SUMIF('ANNUAL SUMMARY'!$BI$6,FC165,'ANNUAL SUMMARY'!$BS$50)+SUMIF('ANNUAL SUMMARY'!$BI$64,FC165,'ANNUAL SUMMARY'!$BS$108)+SUMIF('ANNUAL SUMMARY'!$BI$122,FC165,'ANNUAL SUMMARY'!$BS$166)+SUMIF('ANNUAL SUMMARY'!$BI$180,FC165,'ANNUAL SUMMARY'!$BS$224)+SUMIF('ANNUAL SUMMARY'!$BI$238,FC165,'ANNUAL SUMMARY'!$BS$282)+SUMIF('ANNUAL SUMMARY'!$BI$296,FC165,'ANNUAL SUMMARY'!$BS$340)+SUMIF('ANNUAL SUMMARY'!$BI$354,FC165,'ANNUAL SUMMARY'!$BS$398)+SUMIF('ANNUAL SUMMARY'!$BI$412,FC165,'ANNUAL SUMMARY'!$BS$456)+SUMIF('ANNUAL SUMMARY'!$BI$470,FC165,'ANNUAL SUMMARY'!$BS$514)+SUMIF('ANNUAL SUMMARY'!$BI$528,FC165,'ANNUAL SUMMARY'!$BS$572)+SUMIF('ANNUAL SUMMARY'!$BI$586,FC165,'ANNUAL SUMMARY'!$BS$630)+SUMIF('ANNUAL SUMMARY'!$BI$644,FC165,'ANNUAL SUMMARY'!$BS$688)+SUMIF('ANNUAL SUMMARY'!$DH$6,FC165,'ANNUAL SUMMARY'!$DR$50)+SUMIF('ANNUAL SUMMARY'!$DH$64,FC165,'ANNUAL SUMMARY'!$DR$108)+SUMIF('ANNUAL SUMMARY'!$DH$122,FC165,'ANNUAL SUMMARY'!$DR$166)+SUMIF('ANNUAL SUMMARY'!$DH$180,FC165,'ANNUAL SUMMARY'!$DR$224)+SUMIF('ANNUAL SUMMARY'!$DH$238,FC165,'ANNUAL SUMMARY'!$DR$282)+SUMIF('ANNUAL SUMMARY'!$DH$296,FC165,'ANNUAL SUMMARY'!$DR$340)+SUMIF('ANNUAL SUMMARY'!$DH$354,FC165,'ANNUAL SUMMARY'!$DR$398)+SUMIF('ANNUAL SUMMARY'!$DH$412,FC165,'ANNUAL SUMMARY'!$DR$456)+SUMIF('ANNUAL SUMMARY'!$DH$470,FC165,'ANNUAL SUMMARY'!$DR$514)+SUMIF('ANNUAL SUMMARY'!$DH$528,FC165,'ANNUAL SUMMARY'!$DR$572)+SUMIF('ANNUAL SUMMARY'!$DH$586,FC165,'ANNUAL SUMMARY'!$DR$630)+SUMIF('ANNUAL SUMMARY'!$FE$6,FC165,'ANNUAL SUMMARY'!$FO$50)+SUMIF('ANNUAL SUMMARY'!$DH$644,FC165,'ANNUAL SUMMARY'!$DR$688)+SUMIF('ANNUAL SUMMARY'!$FE$64,FC165,'ANNUAL SUMMARY'!$FO$108)+SUMIF('ANNUAL SUMMARY'!$FE$122,FC165,'ANNUAL SUMMARY'!$FO$166)+SUMIF('ANNUAL SUMMARY'!$FE$180,FC165,'ANNUAL SUMMARY'!$FO$224)+SUMIF('ANNUAL SUMMARY'!$FE$238,FC165,'ANNUAL SUMMARY'!$FO$282)+SUMIF('ANNUAL SUMMARY'!$FE$296,FC165,'ANNUAL SUMMARY'!$FO$340)+SUMIF('ANNUAL SUMMARY'!$FE$354,FC165,'ANNUAL SUMMARY'!$FO$398)+SUMIF('ANNUAL SUMMARY'!$FE$412,FC165,'ANNUAL SUMMARY'!$FO$456)+SUMIF('ANNUAL SUMMARY'!$FE$470,FC165,'ANNUAL SUMMARY'!$FO$514)+SUMIF('ANNUAL SUMMARY'!$FE$586,FC165,'ANNUAL SUMMARY'!$FO$630)+SUMIF('ANNUAL SUMMARY'!$FE$528,FC165,'ANNUAL SUMMARY'!$FO$572)+SUMIF('ANNUAL SUMMARY'!$FE$644,FC165,'ANNUAL SUMMARY'!$FO$688)</f>
        <v>0</v>
      </c>
      <c r="FN206" s="725"/>
      <c r="FO206" s="725"/>
      <c r="FP206" s="726"/>
      <c r="FQ206" s="643"/>
      <c r="FR206" s="709" t="str">
        <f>IF('FRONT PAGE'!$A$1="www.fly-logics.com","MANUFACTURER",0)</f>
        <v>MANUFACTURER</v>
      </c>
      <c r="FS206" s="710"/>
      <c r="FT206" s="710"/>
      <c r="FU206" s="710"/>
      <c r="FV206" s="710"/>
      <c r="FW206" s="710"/>
      <c r="FX206" s="690"/>
      <c r="FY206" s="690"/>
      <c r="FZ206" s="690"/>
      <c r="GA206" s="690"/>
      <c r="GB206" s="690"/>
      <c r="GC206" s="691"/>
      <c r="GD206" s="709" t="str">
        <f>IF('FRONT PAGE'!$A$1="www.fly-logics.com","MODEL",0)</f>
        <v>MODEL</v>
      </c>
      <c r="GE206" s="710"/>
      <c r="GF206" s="710"/>
      <c r="GG206" s="710"/>
      <c r="GH206" s="710"/>
      <c r="GI206" s="710"/>
      <c r="GJ206" s="689"/>
      <c r="GK206" s="690"/>
      <c r="GL206" s="690"/>
      <c r="GM206" s="690"/>
      <c r="GN206" s="691"/>
      <c r="GO206" s="1263"/>
    </row>
    <row r="207" spans="1:197" ht="3.75" customHeight="1" x14ac:dyDescent="0.2">
      <c r="A207" s="790"/>
      <c r="B207" s="6"/>
      <c r="C207" s="6"/>
      <c r="D207" s="6"/>
      <c r="E207" s="6"/>
      <c r="F207" s="6"/>
      <c r="G207" s="6"/>
      <c r="H207" s="6"/>
      <c r="I207" s="6"/>
      <c r="J207" s="6"/>
      <c r="K207" s="6"/>
      <c r="L207" s="6"/>
      <c r="M207" s="6"/>
      <c r="N207" s="6"/>
      <c r="O207" s="6"/>
      <c r="P207" s="6"/>
      <c r="Q207" s="6"/>
      <c r="R207" s="6"/>
      <c r="S207" s="6"/>
      <c r="T207" s="6"/>
      <c r="U207" s="6"/>
      <c r="V207" s="6"/>
      <c r="W207" s="6"/>
      <c r="X207" s="6"/>
      <c r="Y207" s="643"/>
      <c r="Z207" s="711"/>
      <c r="AA207" s="712"/>
      <c r="AB207" s="712"/>
      <c r="AC207" s="712"/>
      <c r="AD207" s="712"/>
      <c r="AE207" s="712"/>
      <c r="AF207" s="693"/>
      <c r="AG207" s="693"/>
      <c r="AH207" s="693"/>
      <c r="AI207" s="693"/>
      <c r="AJ207" s="693"/>
      <c r="AK207" s="694"/>
      <c r="AL207" s="711"/>
      <c r="AM207" s="712"/>
      <c r="AN207" s="712"/>
      <c r="AO207" s="712"/>
      <c r="AP207" s="712"/>
      <c r="AQ207" s="712"/>
      <c r="AR207" s="692"/>
      <c r="AS207" s="693"/>
      <c r="AT207" s="693"/>
      <c r="AU207" s="693"/>
      <c r="AV207" s="693"/>
      <c r="AW207" s="1263"/>
      <c r="AX207" s="790"/>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43"/>
      <c r="BW207" s="711"/>
      <c r="BX207" s="712"/>
      <c r="BY207" s="712"/>
      <c r="BZ207" s="712"/>
      <c r="CA207" s="712"/>
      <c r="CB207" s="712"/>
      <c r="CC207" s="693"/>
      <c r="CD207" s="693"/>
      <c r="CE207" s="693"/>
      <c r="CF207" s="693"/>
      <c r="CG207" s="693"/>
      <c r="CH207" s="694"/>
      <c r="CI207" s="711"/>
      <c r="CJ207" s="712"/>
      <c r="CK207" s="712"/>
      <c r="CL207" s="712"/>
      <c r="CM207" s="712"/>
      <c r="CN207" s="712"/>
      <c r="CO207" s="692"/>
      <c r="CP207" s="693"/>
      <c r="CQ207" s="693"/>
      <c r="CR207" s="693"/>
      <c r="CS207" s="694"/>
      <c r="CT207" s="1263"/>
      <c r="CU207" s="1250"/>
      <c r="CV207" s="790"/>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43"/>
      <c r="DU207" s="711"/>
      <c r="DV207" s="712"/>
      <c r="DW207" s="712"/>
      <c r="DX207" s="712"/>
      <c r="DY207" s="712"/>
      <c r="DZ207" s="712"/>
      <c r="EA207" s="693"/>
      <c r="EB207" s="693"/>
      <c r="EC207" s="693"/>
      <c r="ED207" s="693"/>
      <c r="EE207" s="693"/>
      <c r="EF207" s="694"/>
      <c r="EG207" s="711"/>
      <c r="EH207" s="712"/>
      <c r="EI207" s="712"/>
      <c r="EJ207" s="712"/>
      <c r="EK207" s="712"/>
      <c r="EL207" s="712"/>
      <c r="EM207" s="692"/>
      <c r="EN207" s="693"/>
      <c r="EO207" s="693"/>
      <c r="EP207" s="693"/>
      <c r="EQ207" s="693"/>
      <c r="ER207" s="1263"/>
      <c r="ES207" s="790"/>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43"/>
      <c r="FR207" s="711"/>
      <c r="FS207" s="712"/>
      <c r="FT207" s="712"/>
      <c r="FU207" s="712"/>
      <c r="FV207" s="712"/>
      <c r="FW207" s="712"/>
      <c r="FX207" s="693"/>
      <c r="FY207" s="693"/>
      <c r="FZ207" s="693"/>
      <c r="GA207" s="693"/>
      <c r="GB207" s="693"/>
      <c r="GC207" s="694"/>
      <c r="GD207" s="711"/>
      <c r="GE207" s="712"/>
      <c r="GF207" s="712"/>
      <c r="GG207" s="712"/>
      <c r="GH207" s="712"/>
      <c r="GI207" s="712"/>
      <c r="GJ207" s="692"/>
      <c r="GK207" s="693"/>
      <c r="GL207" s="693"/>
      <c r="GM207" s="693"/>
      <c r="GN207" s="694"/>
      <c r="GO207" s="1263"/>
    </row>
    <row r="208" spans="1:197" ht="12.75" customHeight="1" x14ac:dyDescent="0.25">
      <c r="A208" s="790"/>
      <c r="B208" s="893" t="str">
        <f>'ANNUAL SUMMARY'!$C$53</f>
        <v>HOURS</v>
      </c>
      <c r="C208" s="893"/>
      <c r="D208" s="893"/>
      <c r="E208" s="893"/>
      <c r="F208" s="891">
        <f>SUMIF('PREVIOUS LOGS'!$K$6,K165,'PREVIOUS LOGS'!$F$49)+SUMIF('PREVIOUS LOGS'!$K$59,$K$6,'PREVIOUS LOGS'!$F$102)+SUMIF('PREVIOUS LOGS'!$K$112,K165,'PREVIOUS LOGS'!$F$155)+SUMIF('PREVIOUS LOGS'!$K$165,K165,'PREVIOUS LOGS'!$F$208)+SUMIF('PREVIOUS LOGS'!$K$218,K165,'PREVIOUS LOGS'!$F$261)+SUMIF('PREVIOUS LOGS'!$K$271,K165,'PREVIOUS LOGS'!$F$314)+SUMIF('PREVIOUS LOGS'!$K$324,K165,'PREVIOUS LOGS'!$F$367)+SUMIF('PREVIOUS LOGS'!$BH$6,K165,'PREVIOUS LOGS'!$BC$49)+SUMIF('PREVIOUS LOGS'!$BH$59,$K$6,'PREVIOUS LOGS'!$BC$102)+SUMIF('PREVIOUS LOGS'!$BH$112,K165,'PREVIOUS LOGS'!$BC$155)+SUMIF('PREVIOUS LOGS'!$BH$165,K165,'PREVIOUS LOGS'!$BC$208)+SUMIF('PREVIOUS LOGS'!$BH$218,K165,'PREVIOUS LOGS'!$BC$261)+SUMIF('PREVIOUS LOGS'!$BH$271,K165,'PREVIOUS LOGS'!$BC$314)+SUMIF('PREVIOUS LOGS'!$BH$324,K165,'PREVIOUS LOGS'!$BC$367)+SUMIF('PREVIOUS LOGS'!$DF$6,K165,'PREVIOUS LOGS'!$DA$49)+SUMIF('PREVIOUS LOGS'!$DF$59,$K$6,'PREVIOUS LOGS'!$DA$102)+SUMIF('PREVIOUS LOGS'!$DF$112,K165,'PREVIOUS LOGS'!$DA$155)+SUMIF('PREVIOUS LOGS'!$DF$165,K165,'PREVIOUS LOGS'!$DA$208)+SUMIF('PREVIOUS LOGS'!$DF$218,K165,'PREVIOUS LOGS'!$DA$261)+SUMIF('PREVIOUS LOGS'!$DF$271,K165,'PREVIOUS LOGS'!$DA$314)+SUMIF('PREVIOUS LOGS'!$DF$324,K165,'PREVIOUS LOGS'!$DA$367)+SUMIF('PREVIOUS LOGS'!$FC$6,K165,'PREVIOUS LOGS'!$EX$49)+SUMIF('PREVIOUS LOGS'!$FC$59,$K$6,'PREVIOUS LOGS'!$EX$102)+SUMIF('PREVIOUS LOGS'!$FC$112,K165,'PREVIOUS LOGS'!$EX$155)+SUMIF('PREVIOUS LOGS'!$FC$165,K165,'PREVIOUS LOGS'!$EX$208)+SUMIF('PREVIOUS LOGS'!$FC$218,K165,'PREVIOUS LOGS'!$EX$261)+SUMIF('PREVIOUS LOGS'!$FC$271,K165,'PREVIOUS LOGS'!$EX$314)+SUMIF('PREVIOUS LOGS'!$FC$324,K165,'PREVIOUS LOGS'!$EX$367)+SUMIF('ANNUAL SUMMARY'!$L$6,K165,'ANNUAL SUMMARY'!$H$53)+SUMIF('ANNUAL SUMMARY'!$L$64,K165,'ANNUAL SUMMARY'!$H$111)+SUMIF('ANNUAL SUMMARY'!$L$122,K165,'ANNUAL SUMMARY'!$H$169)+SUMIF('ANNUAL SUMMARY'!$L$180,K165,'ANNUAL SUMMARY'!$H$227)+SUMIF('ANNUAL SUMMARY'!$L$238,K165,'ANNUAL SUMMARY'!$H$285)+SUMIF('ANNUAL SUMMARY'!$L$296,K165,'ANNUAL SUMMARY'!$H$343)+SUMIF('ANNUAL SUMMARY'!$L$354,K165,'ANNUAL SUMMARY'!$H$401)+SUMIF('ANNUAL SUMMARY'!$L$412,K165,'ANNUAL SUMMARY'!$H$459)+SUMIF('ANNUAL SUMMARY'!$L$470,K165,'ANNUAL SUMMARY'!$H$517)+SUMIF('ANNUAL SUMMARY'!$L$528,K165,'ANNUAL SUMMARY'!$H$575)+SUMIF('ANNUAL SUMMARY'!$L$586,K165,'ANNUAL SUMMARY'!$H$633)+SUMIF('ANNUAL SUMMARY'!$L$644,K165,'ANNUAL SUMMARY'!$H$691)+SUMIF('ANNUAL SUMMARY'!$BI$6,K165,'ANNUAL SUMMARY'!$BE$53)+SUMIF('ANNUAL SUMMARY'!$BI$64,K165,'ANNUAL SUMMARY'!$BE$111)+SUMIF('ANNUAL SUMMARY'!$BI$122,K165,'ANNUAL SUMMARY'!$BE$169)+SUMIF('ANNUAL SUMMARY'!$BI$180,K165,'ANNUAL SUMMARY'!$BE$227)+SUMIF('ANNUAL SUMMARY'!$BI$238,K165,'ANNUAL SUMMARY'!$BE$285)+SUMIF('ANNUAL SUMMARY'!$BI$296,K165,'ANNUAL SUMMARY'!$BE$343)+SUMIF('ANNUAL SUMMARY'!$BI$354,K165,'ANNUAL SUMMARY'!$BE$401)+SUMIF('ANNUAL SUMMARY'!$BI$412,K165,'ANNUAL SUMMARY'!$BE$459)+SUMIF('ANNUAL SUMMARY'!$BI$470,K165,'ANNUAL SUMMARY'!$BE$517)+SUMIF('ANNUAL SUMMARY'!$BI$528,K165,'ANNUAL SUMMARY'!$BE$575)+SUMIF('ANNUAL SUMMARY'!$BI$586,K165,'ANNUAL SUMMARY'!$BE$633)+SUMIF('ANNUAL SUMMARY'!$BI$644,K165,'ANNUAL SUMMARY'!$BE$691)+SUMIF('ANNUAL SUMMARY'!$DH$6,K165,'ANNUAL SUMMARY'!$DD$53)+SUMIF('ANNUAL SUMMARY'!$DH$64,K165,'ANNUAL SUMMARY'!$DD$111)+SUMIF('ANNUAL SUMMARY'!$DH$122,K165,'ANNUAL SUMMARY'!$DD$169)+SUMIF('ANNUAL SUMMARY'!$DH$180,K165,'ANNUAL SUMMARY'!$DD$227)+SUMIF('ANNUAL SUMMARY'!$DH$238,K165,'ANNUAL SUMMARY'!$DD$285)+SUMIF('ANNUAL SUMMARY'!$DH$296,K165,'ANNUAL SUMMARY'!$DD$343)+SUMIF('ANNUAL SUMMARY'!$DH$354,K165,'ANNUAL SUMMARY'!$DD$401)+SUMIF('ANNUAL SUMMARY'!$DH$412,K165,'ANNUAL SUMMARY'!$DD$459)+SUMIF('ANNUAL SUMMARY'!$DH$470,K165,'ANNUAL SUMMARY'!$DD$517)+SUMIF('ANNUAL SUMMARY'!$DH$528,K165,'ANNUAL SUMMARY'!$DD$575)+SUMIF('ANNUAL SUMMARY'!$DH$586,K165,'ANNUAL SUMMARY'!$DD$633)+SUMIF('ANNUAL SUMMARY'!$FE$6,K165,'ANNUAL SUMMARY'!$FA$53)+SUMIF('ANNUAL SUMMARY'!$DH$644,K165,'ANNUAL SUMMARY'!$DD$691)+SUMIF('ANNUAL SUMMARY'!$FE$64,K165,'ANNUAL SUMMARY'!$FA$111)+SUMIF('ANNUAL SUMMARY'!$FE$122,K165,'ANNUAL SUMMARY'!$FA$169)+SUMIF('ANNUAL SUMMARY'!$FE$180,K165,'ANNUAL SUMMARY'!$FA$227)+SUMIF('ANNUAL SUMMARY'!$FE$238,K165,'ANNUAL SUMMARY'!$FA$285)+SUMIF('ANNUAL SUMMARY'!$FE$296,K165,'ANNUAL SUMMARY'!$FA$343)+SUMIF('ANNUAL SUMMARY'!$FE$354,K165,'ANNUAL SUMMARY'!$FA$401)+SUMIF('ANNUAL SUMMARY'!$FE$412,K165,'ANNUAL SUMMARY'!$FA$459)+SUMIF('ANNUAL SUMMARY'!$FE$470,K165,'ANNUAL SUMMARY'!$FA$517)+SUMIF('ANNUAL SUMMARY'!$FE$586,K165,'ANNUAL SUMMARY'!$FA$633)+SUMIF('ANNUAL SUMMARY'!$FE$528,K165,'ANNUAL SUMMARY'!$FA$575)+SUMIF('ANNUAL SUMMARY'!$FE$644,K165,'ANNUAL SUMMARY'!$FA$691)</f>
        <v>0</v>
      </c>
      <c r="G208" s="718"/>
      <c r="H208" s="718"/>
      <c r="I208" s="718"/>
      <c r="J208" s="718"/>
      <c r="K208" s="718"/>
      <c r="L208" s="718"/>
      <c r="M208" s="15"/>
      <c r="N208" s="707" t="str">
        <f>'ANNUAL SUMMARY'!$O$53</f>
        <v>DAY</v>
      </c>
      <c r="O208" s="707"/>
      <c r="P208" s="707"/>
      <c r="Q208" s="894"/>
      <c r="R208" s="718">
        <f>SUMIF('PREVIOUS LOGS'!$K$6,K165,'PREVIOUS LOGS'!$R$49)+SUMIF('PREVIOUS LOGS'!$K$59,$K$6,'PREVIOUS LOGS'!$F$102)+SUMIF('PREVIOUS LOGS'!$K$112,K165,'PREVIOUS LOGS'!$F$155)+SUMIF('PREVIOUS LOGS'!$K$165,K165,'PREVIOUS LOGS'!$F$208)+SUMIF('PREVIOUS LOGS'!$K$218,K165,'PREVIOUS LOGS'!$F$261)+SUMIF('PREVIOUS LOGS'!$K$271,K165,'PREVIOUS LOGS'!$F$314)+SUMIF('PREVIOUS LOGS'!$K$324,K165,'PREVIOUS LOGS'!$F$367)+SUMIF('PREVIOUS LOGS'!$BH$6,K165,'PREVIOUS LOGS'!$BO$49)+SUMIF('PREVIOUS LOGS'!$BH$59,$K$6,'PREVIOUS LOGS'!$BC$102)+SUMIF('PREVIOUS LOGS'!$BH$112,K165,'PREVIOUS LOGS'!$BC$155)+SUMIF('PREVIOUS LOGS'!$BH$165,K165,'PREVIOUS LOGS'!$BC$208)+SUMIF('PREVIOUS LOGS'!$BH$218,K165,'PREVIOUS LOGS'!$BC$261)+SUMIF('PREVIOUS LOGS'!$BH$271,K165,'PREVIOUS LOGS'!$BC$314)+SUMIF('PREVIOUS LOGS'!$BH$324,K165,'PREVIOUS LOGS'!$BC$367)+SUMIF('PREVIOUS LOGS'!$DF$6,K165,'PREVIOUS LOGS'!$DM$49)+SUMIF('PREVIOUS LOGS'!$DF$59,$K$6,'PREVIOUS LOGS'!$DA$102)+SUMIF('PREVIOUS LOGS'!$DF$112,K165,'PREVIOUS LOGS'!$DA$155)+SUMIF('PREVIOUS LOGS'!$DF$165,K165,'PREVIOUS LOGS'!$DA$208)+SUMIF('PREVIOUS LOGS'!$DF$218,K165,'PREVIOUS LOGS'!$DA$261)+SUMIF('PREVIOUS LOGS'!$DF$271,K165,'PREVIOUS LOGS'!$DA$314)+SUMIF('PREVIOUS LOGS'!$DF$324,K165,'PREVIOUS LOGS'!$DA$367)+SUMIF('PREVIOUS LOGS'!$FC$6,K165,'PREVIOUS LOGS'!$FJ$49)+SUMIF('PREVIOUS LOGS'!$FC$59,$K$6,'PREVIOUS LOGS'!$EX$102)+SUMIF('PREVIOUS LOGS'!$FC$112,K165,'PREVIOUS LOGS'!$EX$155)+SUMIF('PREVIOUS LOGS'!$FC$165,K165,'PREVIOUS LOGS'!$EX$208)+SUMIF('PREVIOUS LOGS'!$FC$218,K165,'PREVIOUS LOGS'!$EX$261)+SUMIF('PREVIOUS LOGS'!$FC$271,K165,'PREVIOUS LOGS'!$EX$314)+SUMIF('PREVIOUS LOGS'!$FC$324,K165,'PREVIOUS LOGS'!$EX$367)+SUMIF('ANNUAL SUMMARY'!$L$6,K165,'ANNUAL SUMMARY'!$T$53)+SUMIF('ANNUAL SUMMARY'!$L$64,K165,'ANNUAL SUMMARY'!$H$111)+SUMIF('ANNUAL SUMMARY'!$L$122,K165,'ANNUAL SUMMARY'!$H$169)+SUMIF('ANNUAL SUMMARY'!$L$180,K165,'ANNUAL SUMMARY'!$H$227)+SUMIF('ANNUAL SUMMARY'!$L$238,K165,'ANNUAL SUMMARY'!$H$285)+SUMIF('ANNUAL SUMMARY'!$L$296,K165,'ANNUAL SUMMARY'!$H$343)+SUMIF('ANNUAL SUMMARY'!$L$354,K165,'ANNUAL SUMMARY'!$H$401)+SUMIF('ANNUAL SUMMARY'!$L$412,K165,'ANNUAL SUMMARY'!$H$459)+SUMIF('ANNUAL SUMMARY'!$L$470,K165,'ANNUAL SUMMARY'!$H$517)+SUMIF('ANNUAL SUMMARY'!$L$528,K165,'ANNUAL SUMMARY'!$H$575)+SUMIF('ANNUAL SUMMARY'!$L$586,K165,'ANNUAL SUMMARY'!$H$633)+SUMIF('ANNUAL SUMMARY'!$L$644,K165,'ANNUAL SUMMARY'!$H$691)+SUMIF('ANNUAL SUMMARY'!$BI$6,K165,'ANNUAL SUMMARY'!$BQ$53)+SUMIF('ANNUAL SUMMARY'!$BI$64,K165,'ANNUAL SUMMARY'!$BE$111)+SUMIF('ANNUAL SUMMARY'!$BI$122,K165,'ANNUAL SUMMARY'!$BE$169)+SUMIF('ANNUAL SUMMARY'!$BI$180,K165,'ANNUAL SUMMARY'!$BE$227)+SUMIF('ANNUAL SUMMARY'!$BI$238,K165,'ANNUAL SUMMARY'!$BE$285)+SUMIF('ANNUAL SUMMARY'!$BI$296,K165,'ANNUAL SUMMARY'!$BE$343)+SUMIF('ANNUAL SUMMARY'!$BI$354,K165,'ANNUAL SUMMARY'!$BE$401)+SUMIF('ANNUAL SUMMARY'!$BI$412,K165,'ANNUAL SUMMARY'!$BE$459)+SUMIF('ANNUAL SUMMARY'!$BI$470,K165,'ANNUAL SUMMARY'!$BE$517)+SUMIF('ANNUAL SUMMARY'!$BI$528,K165,'ANNUAL SUMMARY'!$BE$575)+SUMIF('ANNUAL SUMMARY'!$BI$586,K165,'ANNUAL SUMMARY'!$BE$633)+SUMIF('ANNUAL SUMMARY'!$BI$644,K165,'ANNUAL SUMMARY'!$BE$691)+SUMIF('ANNUAL SUMMARY'!$DH$6,K165,'ANNUAL SUMMARY'!$DP$53)+SUMIF('ANNUAL SUMMARY'!$DH$64,K165,'ANNUAL SUMMARY'!$DD$111)+SUMIF('ANNUAL SUMMARY'!$DH$122,K165,'ANNUAL SUMMARY'!$DD$169)+SUMIF('ANNUAL SUMMARY'!$DH$180,K165,'ANNUAL SUMMARY'!$DD$227)+SUMIF('ANNUAL SUMMARY'!$DH$238,K165,'ANNUAL SUMMARY'!$DD$285)+SUMIF('ANNUAL SUMMARY'!$DH$296,K165,'ANNUAL SUMMARY'!$DD$343)+SUMIF('ANNUAL SUMMARY'!$DH$354,K165,'ANNUAL SUMMARY'!$DD$401)+SUMIF('ANNUAL SUMMARY'!$DH$412,K165,'ANNUAL SUMMARY'!$DD$459)+SUMIF('ANNUAL SUMMARY'!$DH$470,K165,'ANNUAL SUMMARY'!$DD$517)+SUMIF('ANNUAL SUMMARY'!$DH$528,K165,'ANNUAL SUMMARY'!$DD$575)+SUMIF('ANNUAL SUMMARY'!$DH$586,K165,'ANNUAL SUMMARY'!$DD$633)+SUMIF('ANNUAL SUMMARY'!$FE$6,K165,'ANNUAL SUMMARY'!$FM$53)+SUMIF('ANNUAL SUMMARY'!$DH$644,K165,'ANNUAL SUMMARY'!$DD$691)+SUMIF('ANNUAL SUMMARY'!$FE$64,K165,'ANNUAL SUMMARY'!$FA$111)+SUMIF('ANNUAL SUMMARY'!$FE$122,K165,'ANNUAL SUMMARY'!$FA$169)+SUMIF('ANNUAL SUMMARY'!$FE$180,K165,'ANNUAL SUMMARY'!$FA$227)+SUMIF('ANNUAL SUMMARY'!$FE$238,K165,'ANNUAL SUMMARY'!$FA$285)+SUMIF('ANNUAL SUMMARY'!$FE$296,K165,'ANNUAL SUMMARY'!$FA$343)+SUMIF('ANNUAL SUMMARY'!$FE$354,K165,'ANNUAL SUMMARY'!$FA$401)+SUMIF('ANNUAL SUMMARY'!$FE$412,K165,'ANNUAL SUMMARY'!$FA$459)+SUMIF('ANNUAL SUMMARY'!$FE$470,K165,'ANNUAL SUMMARY'!$FA$517)+SUMIF('ANNUAL SUMMARY'!$FE$586,K165,'ANNUAL SUMMARY'!$FA$633)+SUMIF('ANNUAL SUMMARY'!$FE$528,K165,'ANNUAL SUMMARY'!$FA$575)+SUMIF('ANNUAL SUMMARY'!$FE$644,K165,'ANNUAL SUMMARY'!$FA$691)</f>
        <v>0</v>
      </c>
      <c r="S208" s="718"/>
      <c r="T208" s="718"/>
      <c r="U208" s="718"/>
      <c r="V208" s="718"/>
      <c r="W208" s="718"/>
      <c r="X208" s="718"/>
      <c r="Y208" s="643"/>
      <c r="Z208" s="709" t="str">
        <f>IF('FRONT PAGE'!$A$1="www.fly-logics.com","REGISTRATION",0)</f>
        <v>REGISTRATION</v>
      </c>
      <c r="AA208" s="710"/>
      <c r="AB208" s="710"/>
      <c r="AC208" s="710"/>
      <c r="AD208" s="710"/>
      <c r="AE208" s="710"/>
      <c r="AF208" s="690"/>
      <c r="AG208" s="690"/>
      <c r="AH208" s="690"/>
      <c r="AI208" s="690"/>
      <c r="AJ208" s="690"/>
      <c r="AK208" s="691"/>
      <c r="AL208" s="709" t="str">
        <f>IF('FRONT PAGE'!$A$1="www.fly-logics.com","REG. DATE",0)</f>
        <v>REG. DATE</v>
      </c>
      <c r="AM208" s="710"/>
      <c r="AN208" s="710"/>
      <c r="AO208" s="710"/>
      <c r="AP208" s="710"/>
      <c r="AQ208" s="710"/>
      <c r="AR208" s="683"/>
      <c r="AS208" s="684"/>
      <c r="AT208" s="684"/>
      <c r="AU208" s="684"/>
      <c r="AV208" s="684"/>
      <c r="AW208" s="1263"/>
      <c r="AX208" s="790"/>
      <c r="AY208" s="893" t="str">
        <f>'ANNUAL SUMMARY'!$C$53</f>
        <v>HOURS</v>
      </c>
      <c r="AZ208" s="893"/>
      <c r="BA208" s="893"/>
      <c r="BB208" s="893"/>
      <c r="BC208" s="891">
        <f>SUMIF('PREVIOUS LOGS'!$K$6,BH165,'PREVIOUS LOGS'!$F$49)+SUMIF('PREVIOUS LOGS'!$K$59,$K$6,'PREVIOUS LOGS'!$F$102)+SUMIF('PREVIOUS LOGS'!$K$112,BH165,'PREVIOUS LOGS'!$F$155)+SUMIF('PREVIOUS LOGS'!$K$165,BH165,'PREVIOUS LOGS'!$F$208)+SUMIF('PREVIOUS LOGS'!$K$218,BH165,'PREVIOUS LOGS'!$F$261)+SUMIF('PREVIOUS LOGS'!$K$271,BH165,'PREVIOUS LOGS'!$F$314)+SUMIF('PREVIOUS LOGS'!$K$324,BH165,'PREVIOUS LOGS'!$F$367)+SUMIF('PREVIOUS LOGS'!$BH$6,BH165,'PREVIOUS LOGS'!$BC$49)+SUMIF('PREVIOUS LOGS'!$BH$59,$K$6,'PREVIOUS LOGS'!$BC$102)+SUMIF('PREVIOUS LOGS'!$BH$112,BH165,'PREVIOUS LOGS'!$BC$155)+SUMIF('PREVIOUS LOGS'!$BH$165,BH165,'PREVIOUS LOGS'!$BC$208)+SUMIF('PREVIOUS LOGS'!$BH$218,BH165,'PREVIOUS LOGS'!$BC$261)+SUMIF('PREVIOUS LOGS'!$BH$271,BH165,'PREVIOUS LOGS'!$BC$314)+SUMIF('PREVIOUS LOGS'!$BH$324,BH165,'PREVIOUS LOGS'!$BC$367)+SUMIF('PREVIOUS LOGS'!$DF$6,BH165,'PREVIOUS LOGS'!$DA$49)+SUMIF('PREVIOUS LOGS'!$DF$59,$K$6,'PREVIOUS LOGS'!$DA$102)+SUMIF('PREVIOUS LOGS'!$DF$112,BH165,'PREVIOUS LOGS'!$DA$155)+SUMIF('PREVIOUS LOGS'!$DF$165,BH165,'PREVIOUS LOGS'!$DA$208)+SUMIF('PREVIOUS LOGS'!$DF$218,BH165,'PREVIOUS LOGS'!$DA$261)+SUMIF('PREVIOUS LOGS'!$DF$271,BH165,'PREVIOUS LOGS'!$DA$314)+SUMIF('PREVIOUS LOGS'!$DF$324,BH165,'PREVIOUS LOGS'!$DA$367)+SUMIF('PREVIOUS LOGS'!$FC$6,BH165,'PREVIOUS LOGS'!$EX$49)+SUMIF('PREVIOUS LOGS'!$FC$59,$K$6,'PREVIOUS LOGS'!$EX$102)+SUMIF('PREVIOUS LOGS'!$FC$112,BH165,'PREVIOUS LOGS'!$EX$155)+SUMIF('PREVIOUS LOGS'!$FC$165,BH165,'PREVIOUS LOGS'!$EX$208)+SUMIF('PREVIOUS LOGS'!$FC$218,BH165,'PREVIOUS LOGS'!$EX$261)+SUMIF('PREVIOUS LOGS'!$FC$271,BH165,'PREVIOUS LOGS'!$EX$314)+SUMIF('PREVIOUS LOGS'!$FC$324,BH165,'PREVIOUS LOGS'!$EX$367)+SUMIF('ANNUAL SUMMARY'!$L$6,BH165,'ANNUAL SUMMARY'!$H$53)+SUMIF('ANNUAL SUMMARY'!$L$64,BH165,'ANNUAL SUMMARY'!$H$111)+SUMIF('ANNUAL SUMMARY'!$L$122,BH165,'ANNUAL SUMMARY'!$H$169)+SUMIF('ANNUAL SUMMARY'!$L$180,BH165,'ANNUAL SUMMARY'!$H$227)+SUMIF('ANNUAL SUMMARY'!$L$238,BH165,'ANNUAL SUMMARY'!$H$285)+SUMIF('ANNUAL SUMMARY'!$L$296,BH165,'ANNUAL SUMMARY'!$H$343)+SUMIF('ANNUAL SUMMARY'!$L$354,BH165,'ANNUAL SUMMARY'!$H$401)+SUMIF('ANNUAL SUMMARY'!$L$412,BH165,'ANNUAL SUMMARY'!$H$459)+SUMIF('ANNUAL SUMMARY'!$L$470,BH165,'ANNUAL SUMMARY'!$H$517)+SUMIF('ANNUAL SUMMARY'!$L$528,BH165,'ANNUAL SUMMARY'!$H$575)+SUMIF('ANNUAL SUMMARY'!$L$586,BH165,'ANNUAL SUMMARY'!$H$633)+SUMIF('ANNUAL SUMMARY'!$L$644,BH165,'ANNUAL SUMMARY'!$H$691)+SUMIF('ANNUAL SUMMARY'!$BI$6,BH165,'ANNUAL SUMMARY'!$BE$53)+SUMIF('ANNUAL SUMMARY'!$BI$64,BH165,'ANNUAL SUMMARY'!$BE$111)+SUMIF('ANNUAL SUMMARY'!$BI$122,BH165,'ANNUAL SUMMARY'!$BE$169)+SUMIF('ANNUAL SUMMARY'!$BI$180,BH165,'ANNUAL SUMMARY'!$BE$227)+SUMIF('ANNUAL SUMMARY'!$BI$238,BH165,'ANNUAL SUMMARY'!$BE$285)+SUMIF('ANNUAL SUMMARY'!$BI$296,BH165,'ANNUAL SUMMARY'!$BE$343)+SUMIF('ANNUAL SUMMARY'!$BI$354,BH165,'ANNUAL SUMMARY'!$BE$401)+SUMIF('ANNUAL SUMMARY'!$BI$412,BH165,'ANNUAL SUMMARY'!$BE$459)+SUMIF('ANNUAL SUMMARY'!$BI$470,BH165,'ANNUAL SUMMARY'!$BE$517)+SUMIF('ANNUAL SUMMARY'!$BI$528,BH165,'ANNUAL SUMMARY'!$BE$575)+SUMIF('ANNUAL SUMMARY'!$BI$586,BH165,'ANNUAL SUMMARY'!$BE$633)+SUMIF('ANNUAL SUMMARY'!$BI$644,BH165,'ANNUAL SUMMARY'!$BE$691)+SUMIF('ANNUAL SUMMARY'!$DH$6,BH165,'ANNUAL SUMMARY'!$DD$53)+SUMIF('ANNUAL SUMMARY'!$DH$64,BH165,'ANNUAL SUMMARY'!$DD$111)+SUMIF('ANNUAL SUMMARY'!$DH$122,BH165,'ANNUAL SUMMARY'!$DD$169)+SUMIF('ANNUAL SUMMARY'!$DH$180,BH165,'ANNUAL SUMMARY'!$DD$227)+SUMIF('ANNUAL SUMMARY'!$DH$238,BH165,'ANNUAL SUMMARY'!$DD$285)+SUMIF('ANNUAL SUMMARY'!$DH$296,BH165,'ANNUAL SUMMARY'!$DD$343)+SUMIF('ANNUAL SUMMARY'!$DH$354,BH165,'ANNUAL SUMMARY'!$DD$401)+SUMIF('ANNUAL SUMMARY'!$DH$412,BH165,'ANNUAL SUMMARY'!$DD$459)+SUMIF('ANNUAL SUMMARY'!$DH$470,BH165,'ANNUAL SUMMARY'!$DD$517)+SUMIF('ANNUAL SUMMARY'!$DH$528,BH165,'ANNUAL SUMMARY'!$DD$575)+SUMIF('ANNUAL SUMMARY'!$DH$586,BH165,'ANNUAL SUMMARY'!$DD$633)+SUMIF('ANNUAL SUMMARY'!$FE$6,BH165,'ANNUAL SUMMARY'!$FA$53)+SUMIF('ANNUAL SUMMARY'!$DH$644,BH165,'ANNUAL SUMMARY'!$DD$691)+SUMIF('ANNUAL SUMMARY'!$FE$64,BH165,'ANNUAL SUMMARY'!$FA$111)+SUMIF('ANNUAL SUMMARY'!$FE$122,BH165,'ANNUAL SUMMARY'!$FA$169)+SUMIF('ANNUAL SUMMARY'!$FE$180,BH165,'ANNUAL SUMMARY'!$FA$227)+SUMIF('ANNUAL SUMMARY'!$FE$238,BH165,'ANNUAL SUMMARY'!$FA$285)+SUMIF('ANNUAL SUMMARY'!$FE$296,BH165,'ANNUAL SUMMARY'!$FA$343)+SUMIF('ANNUAL SUMMARY'!$FE$354,BH165,'ANNUAL SUMMARY'!$FA$401)+SUMIF('ANNUAL SUMMARY'!$FE$412,BH165,'ANNUAL SUMMARY'!$FA$459)+SUMIF('ANNUAL SUMMARY'!$FE$470,BH165,'ANNUAL SUMMARY'!$FA$517)+SUMIF('ANNUAL SUMMARY'!$FE$586,BH165,'ANNUAL SUMMARY'!$FA$633)+SUMIF('ANNUAL SUMMARY'!$FE$528,BH165,'ANNUAL SUMMARY'!$FA$575)+SUMIF('ANNUAL SUMMARY'!$FE$644,BH165,'ANNUAL SUMMARY'!$FA$691)</f>
        <v>0</v>
      </c>
      <c r="BD208" s="718"/>
      <c r="BE208" s="718"/>
      <c r="BF208" s="718"/>
      <c r="BG208" s="718"/>
      <c r="BH208" s="718"/>
      <c r="BI208" s="718"/>
      <c r="BJ208" s="15"/>
      <c r="BK208" s="707" t="str">
        <f>'ANNUAL SUMMARY'!$O$53</f>
        <v>DAY</v>
      </c>
      <c r="BL208" s="707"/>
      <c r="BM208" s="707"/>
      <c r="BN208" s="894"/>
      <c r="BO208" s="718">
        <f>SUMIF('PREVIOUS LOGS'!$K$6,BH165,'PREVIOUS LOGS'!$R$49)+SUMIF('PREVIOUS LOGS'!$K$59,$K$6,'PREVIOUS LOGS'!$F$102)+SUMIF('PREVIOUS LOGS'!$K$112,BH165,'PREVIOUS LOGS'!$F$155)+SUMIF('PREVIOUS LOGS'!$K$165,BH165,'PREVIOUS LOGS'!$F$208)+SUMIF('PREVIOUS LOGS'!$K$218,BH165,'PREVIOUS LOGS'!$F$261)+SUMIF('PREVIOUS LOGS'!$K$271,BH165,'PREVIOUS LOGS'!$F$314)+SUMIF('PREVIOUS LOGS'!$K$324,BH165,'PREVIOUS LOGS'!$F$367)+SUMIF('PREVIOUS LOGS'!$BH$6,BH165,'PREVIOUS LOGS'!$BO$49)+SUMIF('PREVIOUS LOGS'!$BH$59,$K$6,'PREVIOUS LOGS'!$BC$102)+SUMIF('PREVIOUS LOGS'!$BH$112,BH165,'PREVIOUS LOGS'!$BC$155)+SUMIF('PREVIOUS LOGS'!$BH$165,BH165,'PREVIOUS LOGS'!$BC$208)+SUMIF('PREVIOUS LOGS'!$BH$218,BH165,'PREVIOUS LOGS'!$BC$261)+SUMIF('PREVIOUS LOGS'!$BH$271,BH165,'PREVIOUS LOGS'!$BC$314)+SUMIF('PREVIOUS LOGS'!$BH$324,BH165,'PREVIOUS LOGS'!$BC$367)+SUMIF('PREVIOUS LOGS'!$DF$6,BH165,'PREVIOUS LOGS'!$DM$49)+SUMIF('PREVIOUS LOGS'!$DF$59,$K$6,'PREVIOUS LOGS'!$DA$102)+SUMIF('PREVIOUS LOGS'!$DF$112,BH165,'PREVIOUS LOGS'!$DA$155)+SUMIF('PREVIOUS LOGS'!$DF$165,BH165,'PREVIOUS LOGS'!$DA$208)+SUMIF('PREVIOUS LOGS'!$DF$218,BH165,'PREVIOUS LOGS'!$DA$261)+SUMIF('PREVIOUS LOGS'!$DF$271,BH165,'PREVIOUS LOGS'!$DA$314)+SUMIF('PREVIOUS LOGS'!$DF$324,BH165,'PREVIOUS LOGS'!$DA$367)+SUMIF('PREVIOUS LOGS'!$FC$6,BH165,'PREVIOUS LOGS'!$FJ$49)+SUMIF('PREVIOUS LOGS'!$FC$59,$K$6,'PREVIOUS LOGS'!$EX$102)+SUMIF('PREVIOUS LOGS'!$FC$112,BH165,'PREVIOUS LOGS'!$EX$155)+SUMIF('PREVIOUS LOGS'!$FC$165,BH165,'PREVIOUS LOGS'!$EX$208)+SUMIF('PREVIOUS LOGS'!$FC$218,BH165,'PREVIOUS LOGS'!$EX$261)+SUMIF('PREVIOUS LOGS'!$FC$271,BH165,'PREVIOUS LOGS'!$EX$314)+SUMIF('PREVIOUS LOGS'!$FC$324,BH165,'PREVIOUS LOGS'!$EX$367)+SUMIF('ANNUAL SUMMARY'!$L$6,BH165,'ANNUAL SUMMARY'!$T$53)+SUMIF('ANNUAL SUMMARY'!$L$64,BH165,'ANNUAL SUMMARY'!$H$111)+SUMIF('ANNUAL SUMMARY'!$L$122,BH165,'ANNUAL SUMMARY'!$H$169)+SUMIF('ANNUAL SUMMARY'!$L$180,BH165,'ANNUAL SUMMARY'!$H$227)+SUMIF('ANNUAL SUMMARY'!$L$238,BH165,'ANNUAL SUMMARY'!$H$285)+SUMIF('ANNUAL SUMMARY'!$L$296,BH165,'ANNUAL SUMMARY'!$H$343)+SUMIF('ANNUAL SUMMARY'!$L$354,BH165,'ANNUAL SUMMARY'!$H$401)+SUMIF('ANNUAL SUMMARY'!$L$412,BH165,'ANNUAL SUMMARY'!$H$459)+SUMIF('ANNUAL SUMMARY'!$L$470,BH165,'ANNUAL SUMMARY'!$H$517)+SUMIF('ANNUAL SUMMARY'!$L$528,BH165,'ANNUAL SUMMARY'!$H$575)+SUMIF('ANNUAL SUMMARY'!$L$586,BH165,'ANNUAL SUMMARY'!$H$633)+SUMIF('ANNUAL SUMMARY'!$L$644,BH165,'ANNUAL SUMMARY'!$H$691)+SUMIF('ANNUAL SUMMARY'!$BI$6,BH165,'ANNUAL SUMMARY'!$BQ$53)+SUMIF('ANNUAL SUMMARY'!$BI$64,BH165,'ANNUAL SUMMARY'!$BE$111)+SUMIF('ANNUAL SUMMARY'!$BI$122,BH165,'ANNUAL SUMMARY'!$BE$169)+SUMIF('ANNUAL SUMMARY'!$BI$180,BH165,'ANNUAL SUMMARY'!$BE$227)+SUMIF('ANNUAL SUMMARY'!$BI$238,BH165,'ANNUAL SUMMARY'!$BE$285)+SUMIF('ANNUAL SUMMARY'!$BI$296,BH165,'ANNUAL SUMMARY'!$BE$343)+SUMIF('ANNUAL SUMMARY'!$BI$354,BH165,'ANNUAL SUMMARY'!$BE$401)+SUMIF('ANNUAL SUMMARY'!$BI$412,BH165,'ANNUAL SUMMARY'!$BE$459)+SUMIF('ANNUAL SUMMARY'!$BI$470,BH165,'ANNUAL SUMMARY'!$BE$517)+SUMIF('ANNUAL SUMMARY'!$BI$528,BH165,'ANNUAL SUMMARY'!$BE$575)+SUMIF('ANNUAL SUMMARY'!$BI$586,BH165,'ANNUAL SUMMARY'!$BE$633)+SUMIF('ANNUAL SUMMARY'!$BI$644,BH165,'ANNUAL SUMMARY'!$BE$691)+SUMIF('ANNUAL SUMMARY'!$DH$6,BH165,'ANNUAL SUMMARY'!$DP$53)+SUMIF('ANNUAL SUMMARY'!$DH$64,BH165,'ANNUAL SUMMARY'!$DD$111)+SUMIF('ANNUAL SUMMARY'!$DH$122,BH165,'ANNUAL SUMMARY'!$DD$169)+SUMIF('ANNUAL SUMMARY'!$DH$180,BH165,'ANNUAL SUMMARY'!$DD$227)+SUMIF('ANNUAL SUMMARY'!$DH$238,BH165,'ANNUAL SUMMARY'!$DD$285)+SUMIF('ANNUAL SUMMARY'!$DH$296,BH165,'ANNUAL SUMMARY'!$DD$343)+SUMIF('ANNUAL SUMMARY'!$DH$354,BH165,'ANNUAL SUMMARY'!$DD$401)+SUMIF('ANNUAL SUMMARY'!$DH$412,BH165,'ANNUAL SUMMARY'!$DD$459)+SUMIF('ANNUAL SUMMARY'!$DH$470,BH165,'ANNUAL SUMMARY'!$DD$517)+SUMIF('ANNUAL SUMMARY'!$DH$528,BH165,'ANNUAL SUMMARY'!$DD$575)+SUMIF('ANNUAL SUMMARY'!$DH$586,BH165,'ANNUAL SUMMARY'!$DD$633)+SUMIF('ANNUAL SUMMARY'!$FE$6,BH165,'ANNUAL SUMMARY'!$FM$53)+SUMIF('ANNUAL SUMMARY'!$DH$644,BH165,'ANNUAL SUMMARY'!$DD$691)+SUMIF('ANNUAL SUMMARY'!$FE$64,BH165,'ANNUAL SUMMARY'!$FA$111)+SUMIF('ANNUAL SUMMARY'!$FE$122,BH165,'ANNUAL SUMMARY'!$FA$169)+SUMIF('ANNUAL SUMMARY'!$FE$180,BH165,'ANNUAL SUMMARY'!$FA$227)+SUMIF('ANNUAL SUMMARY'!$FE$238,BH165,'ANNUAL SUMMARY'!$FA$285)+SUMIF('ANNUAL SUMMARY'!$FE$296,BH165,'ANNUAL SUMMARY'!$FA$343)+SUMIF('ANNUAL SUMMARY'!$FE$354,BH165,'ANNUAL SUMMARY'!$FA$401)+SUMIF('ANNUAL SUMMARY'!$FE$412,BH165,'ANNUAL SUMMARY'!$FA$459)+SUMIF('ANNUAL SUMMARY'!$FE$470,BH165,'ANNUAL SUMMARY'!$FA$517)+SUMIF('ANNUAL SUMMARY'!$FE$586,BH165,'ANNUAL SUMMARY'!$FA$633)+SUMIF('ANNUAL SUMMARY'!$FE$528,BH165,'ANNUAL SUMMARY'!$FA$575)+SUMIF('ANNUAL SUMMARY'!$FE$644,BH165,'ANNUAL SUMMARY'!$FA$691)</f>
        <v>0</v>
      </c>
      <c r="BP208" s="718"/>
      <c r="BQ208" s="718"/>
      <c r="BR208" s="718"/>
      <c r="BS208" s="718"/>
      <c r="BT208" s="718"/>
      <c r="BU208" s="718"/>
      <c r="BV208" s="643"/>
      <c r="BW208" s="709" t="str">
        <f>IF('FRONT PAGE'!$A$1="www.fly-logics.com","REGISTRATION",0)</f>
        <v>REGISTRATION</v>
      </c>
      <c r="BX208" s="710"/>
      <c r="BY208" s="710"/>
      <c r="BZ208" s="710"/>
      <c r="CA208" s="710"/>
      <c r="CB208" s="710"/>
      <c r="CC208" s="690"/>
      <c r="CD208" s="690"/>
      <c r="CE208" s="690"/>
      <c r="CF208" s="690"/>
      <c r="CG208" s="690"/>
      <c r="CH208" s="691"/>
      <c r="CI208" s="709" t="str">
        <f>IF('FRONT PAGE'!$A$1="www.fly-logics.com","REG. DATE",0)</f>
        <v>REG. DATE</v>
      </c>
      <c r="CJ208" s="710"/>
      <c r="CK208" s="710"/>
      <c r="CL208" s="710"/>
      <c r="CM208" s="710"/>
      <c r="CN208" s="710"/>
      <c r="CO208" s="683"/>
      <c r="CP208" s="684"/>
      <c r="CQ208" s="684"/>
      <c r="CR208" s="684"/>
      <c r="CS208" s="685"/>
      <c r="CT208" s="1263"/>
      <c r="CU208" s="1250"/>
      <c r="CV208" s="790"/>
      <c r="CW208" s="893" t="str">
        <f>'ANNUAL SUMMARY'!$C$53</f>
        <v>HOURS</v>
      </c>
      <c r="CX208" s="893"/>
      <c r="CY208" s="893"/>
      <c r="CZ208" s="893"/>
      <c r="DA208" s="891">
        <f>SUMIF('PREVIOUS LOGS'!$K$6,DF165,'PREVIOUS LOGS'!$F$49)+SUMIF('PREVIOUS LOGS'!$K$59,$K$6,'PREVIOUS LOGS'!$F$102)+SUMIF('PREVIOUS LOGS'!$K$112,DF165,'PREVIOUS LOGS'!$F$155)+SUMIF('PREVIOUS LOGS'!$K$165,DF165,'PREVIOUS LOGS'!$F$208)+SUMIF('PREVIOUS LOGS'!$K$218,DF165,'PREVIOUS LOGS'!$F$261)+SUMIF('PREVIOUS LOGS'!$K$271,DF165,'PREVIOUS LOGS'!$F$314)+SUMIF('PREVIOUS LOGS'!$K$324,DF165,'PREVIOUS LOGS'!$F$367)+SUMIF('PREVIOUS LOGS'!$BH$6,DF165,'PREVIOUS LOGS'!$BC$49)+SUMIF('PREVIOUS LOGS'!$BH$59,$K$6,'PREVIOUS LOGS'!$BC$102)+SUMIF('PREVIOUS LOGS'!$BH$112,DF165,'PREVIOUS LOGS'!$BC$155)+SUMIF('PREVIOUS LOGS'!$BH$165,DF165,'PREVIOUS LOGS'!$BC$208)+SUMIF('PREVIOUS LOGS'!$BH$218,DF165,'PREVIOUS LOGS'!$BC$261)+SUMIF('PREVIOUS LOGS'!$BH$271,DF165,'PREVIOUS LOGS'!$BC$314)+SUMIF('PREVIOUS LOGS'!$BH$324,DF165,'PREVIOUS LOGS'!$BC$367)+SUMIF('PREVIOUS LOGS'!$DF$6,DF165,'PREVIOUS LOGS'!$DA$49)+SUMIF('PREVIOUS LOGS'!$DF$59,$K$6,'PREVIOUS LOGS'!$DA$102)+SUMIF('PREVIOUS LOGS'!$DF$112,DF165,'PREVIOUS LOGS'!$DA$155)+SUMIF('PREVIOUS LOGS'!$DF$165,DF165,'PREVIOUS LOGS'!$DA$208)+SUMIF('PREVIOUS LOGS'!$DF$218,DF165,'PREVIOUS LOGS'!$DA$261)+SUMIF('PREVIOUS LOGS'!$DF$271,DF165,'PREVIOUS LOGS'!$DA$314)+SUMIF('PREVIOUS LOGS'!$DF$324,DF165,'PREVIOUS LOGS'!$DA$367)+SUMIF('PREVIOUS LOGS'!$FC$6,DF165,'PREVIOUS LOGS'!$EX$49)+SUMIF('PREVIOUS LOGS'!$FC$59,$K$6,'PREVIOUS LOGS'!$EX$102)+SUMIF('PREVIOUS LOGS'!$FC$112,DF165,'PREVIOUS LOGS'!$EX$155)+SUMIF('PREVIOUS LOGS'!$FC$165,DF165,'PREVIOUS LOGS'!$EX$208)+SUMIF('PREVIOUS LOGS'!$FC$218,DF165,'PREVIOUS LOGS'!$EX$261)+SUMIF('PREVIOUS LOGS'!$FC$271,DF165,'PREVIOUS LOGS'!$EX$314)+SUMIF('PREVIOUS LOGS'!$FC$324,DF165,'PREVIOUS LOGS'!$EX$367)+SUMIF('ANNUAL SUMMARY'!$L$6,DF165,'ANNUAL SUMMARY'!$H$53)+SUMIF('ANNUAL SUMMARY'!$L$64,DF165,'ANNUAL SUMMARY'!$H$111)+SUMIF('ANNUAL SUMMARY'!$L$122,DF165,'ANNUAL SUMMARY'!$H$169)+SUMIF('ANNUAL SUMMARY'!$L$180,DF165,'ANNUAL SUMMARY'!$H$227)+SUMIF('ANNUAL SUMMARY'!$L$238,DF165,'ANNUAL SUMMARY'!$H$285)+SUMIF('ANNUAL SUMMARY'!$L$296,DF165,'ANNUAL SUMMARY'!$H$343)+SUMIF('ANNUAL SUMMARY'!$L$354,DF165,'ANNUAL SUMMARY'!$H$401)+SUMIF('ANNUAL SUMMARY'!$L$412,DF165,'ANNUAL SUMMARY'!$H$459)+SUMIF('ANNUAL SUMMARY'!$L$470,DF165,'ANNUAL SUMMARY'!$H$517)+SUMIF('ANNUAL SUMMARY'!$L$528,DF165,'ANNUAL SUMMARY'!$H$575)+SUMIF('ANNUAL SUMMARY'!$L$586,DF165,'ANNUAL SUMMARY'!$H$633)+SUMIF('ANNUAL SUMMARY'!$L$644,DF165,'ANNUAL SUMMARY'!$H$691)+SUMIF('ANNUAL SUMMARY'!$BI$6,DF165,'ANNUAL SUMMARY'!$BE$53)+SUMIF('ANNUAL SUMMARY'!$BI$64,DF165,'ANNUAL SUMMARY'!$BE$111)+SUMIF('ANNUAL SUMMARY'!$BI$122,DF165,'ANNUAL SUMMARY'!$BE$169)+SUMIF('ANNUAL SUMMARY'!$BI$180,DF165,'ANNUAL SUMMARY'!$BE$227)+SUMIF('ANNUAL SUMMARY'!$BI$238,DF165,'ANNUAL SUMMARY'!$BE$285)+SUMIF('ANNUAL SUMMARY'!$BI$296,DF165,'ANNUAL SUMMARY'!$BE$343)+SUMIF('ANNUAL SUMMARY'!$BI$354,DF165,'ANNUAL SUMMARY'!$BE$401)+SUMIF('ANNUAL SUMMARY'!$BI$412,DF165,'ANNUAL SUMMARY'!$BE$459)+SUMIF('ANNUAL SUMMARY'!$BI$470,DF165,'ANNUAL SUMMARY'!$BE$517)+SUMIF('ANNUAL SUMMARY'!$BI$528,DF165,'ANNUAL SUMMARY'!$BE$575)+SUMIF('ANNUAL SUMMARY'!$BI$586,DF165,'ANNUAL SUMMARY'!$BE$633)+SUMIF('ANNUAL SUMMARY'!$BI$644,DF165,'ANNUAL SUMMARY'!$BE$691)+SUMIF('ANNUAL SUMMARY'!$DH$6,DF165,'ANNUAL SUMMARY'!$DD$53)+SUMIF('ANNUAL SUMMARY'!$DH$64,DF165,'ANNUAL SUMMARY'!$DD$111)+SUMIF('ANNUAL SUMMARY'!$DH$122,DF165,'ANNUAL SUMMARY'!$DD$169)+SUMIF('ANNUAL SUMMARY'!$DH$180,DF165,'ANNUAL SUMMARY'!$DD$227)+SUMIF('ANNUAL SUMMARY'!$DH$238,DF165,'ANNUAL SUMMARY'!$DD$285)+SUMIF('ANNUAL SUMMARY'!$DH$296,DF165,'ANNUAL SUMMARY'!$DD$343)+SUMIF('ANNUAL SUMMARY'!$DH$354,DF165,'ANNUAL SUMMARY'!$DD$401)+SUMIF('ANNUAL SUMMARY'!$DH$412,DF165,'ANNUAL SUMMARY'!$DD$459)+SUMIF('ANNUAL SUMMARY'!$DH$470,DF165,'ANNUAL SUMMARY'!$DD$517)+SUMIF('ANNUAL SUMMARY'!$DH$528,DF165,'ANNUAL SUMMARY'!$DD$575)+SUMIF('ANNUAL SUMMARY'!$DH$586,DF165,'ANNUAL SUMMARY'!$DD$633)+SUMIF('ANNUAL SUMMARY'!$FE$6,DF165,'ANNUAL SUMMARY'!$FA$53)+SUMIF('ANNUAL SUMMARY'!$DH$644,DF165,'ANNUAL SUMMARY'!$DD$691)+SUMIF('ANNUAL SUMMARY'!$FE$64,DF165,'ANNUAL SUMMARY'!$FA$111)+SUMIF('ANNUAL SUMMARY'!$FE$122,DF165,'ANNUAL SUMMARY'!$FA$169)+SUMIF('ANNUAL SUMMARY'!$FE$180,DF165,'ANNUAL SUMMARY'!$FA$227)+SUMIF('ANNUAL SUMMARY'!$FE$238,DF165,'ANNUAL SUMMARY'!$FA$285)+SUMIF('ANNUAL SUMMARY'!$FE$296,DF165,'ANNUAL SUMMARY'!$FA$343)+SUMIF('ANNUAL SUMMARY'!$FE$354,DF165,'ANNUAL SUMMARY'!$FA$401)+SUMIF('ANNUAL SUMMARY'!$FE$412,DF165,'ANNUAL SUMMARY'!$FA$459)+SUMIF('ANNUAL SUMMARY'!$FE$470,DF165,'ANNUAL SUMMARY'!$FA$517)+SUMIF('ANNUAL SUMMARY'!$FE$586,DF165,'ANNUAL SUMMARY'!$FA$633)+SUMIF('ANNUAL SUMMARY'!$FE$528,DF165,'ANNUAL SUMMARY'!$FA$575)+SUMIF('ANNUAL SUMMARY'!$FE$644,DF165,'ANNUAL SUMMARY'!$FA$691)</f>
        <v>0</v>
      </c>
      <c r="DB208" s="718"/>
      <c r="DC208" s="718"/>
      <c r="DD208" s="718"/>
      <c r="DE208" s="718"/>
      <c r="DF208" s="718"/>
      <c r="DG208" s="718"/>
      <c r="DH208" s="15"/>
      <c r="DI208" s="707" t="str">
        <f>'ANNUAL SUMMARY'!$O$53</f>
        <v>DAY</v>
      </c>
      <c r="DJ208" s="707"/>
      <c r="DK208" s="707"/>
      <c r="DL208" s="894"/>
      <c r="DM208" s="718">
        <f>SUMIF('PREVIOUS LOGS'!$K$6,DF165,'PREVIOUS LOGS'!$R$49)+SUMIF('PREVIOUS LOGS'!$K$59,$K$6,'PREVIOUS LOGS'!$F$102)+SUMIF('PREVIOUS LOGS'!$K$112,DF165,'PREVIOUS LOGS'!$F$155)+SUMIF('PREVIOUS LOGS'!$K$165,DF165,'PREVIOUS LOGS'!$F$208)+SUMIF('PREVIOUS LOGS'!$K$218,DF165,'PREVIOUS LOGS'!$F$261)+SUMIF('PREVIOUS LOGS'!$K$271,DF165,'PREVIOUS LOGS'!$F$314)+SUMIF('PREVIOUS LOGS'!$K$324,DF165,'PREVIOUS LOGS'!$F$367)+SUMIF('PREVIOUS LOGS'!$BH$6,DF165,'PREVIOUS LOGS'!$BO$49)+SUMIF('PREVIOUS LOGS'!$BH$59,$K$6,'PREVIOUS LOGS'!$BC$102)+SUMIF('PREVIOUS LOGS'!$BH$112,DF165,'PREVIOUS LOGS'!$BC$155)+SUMIF('PREVIOUS LOGS'!$BH$165,DF165,'PREVIOUS LOGS'!$BC$208)+SUMIF('PREVIOUS LOGS'!$BH$218,DF165,'PREVIOUS LOGS'!$BC$261)+SUMIF('PREVIOUS LOGS'!$BH$271,DF165,'PREVIOUS LOGS'!$BC$314)+SUMIF('PREVIOUS LOGS'!$BH$324,DF165,'PREVIOUS LOGS'!$BC$367)+SUMIF('PREVIOUS LOGS'!$DF$6,DF165,'PREVIOUS LOGS'!$DM$49)+SUMIF('PREVIOUS LOGS'!$DF$59,$K$6,'PREVIOUS LOGS'!$DA$102)+SUMIF('PREVIOUS LOGS'!$DF$112,DF165,'PREVIOUS LOGS'!$DA$155)+SUMIF('PREVIOUS LOGS'!$DF$165,DF165,'PREVIOUS LOGS'!$DA$208)+SUMIF('PREVIOUS LOGS'!$DF$218,DF165,'PREVIOUS LOGS'!$DA$261)+SUMIF('PREVIOUS LOGS'!$DF$271,DF165,'PREVIOUS LOGS'!$DA$314)+SUMIF('PREVIOUS LOGS'!$DF$324,DF165,'PREVIOUS LOGS'!$DA$367)+SUMIF('PREVIOUS LOGS'!$FC$6,DF165,'PREVIOUS LOGS'!$FJ$49)+SUMIF('PREVIOUS LOGS'!$FC$59,$K$6,'PREVIOUS LOGS'!$EX$102)+SUMIF('PREVIOUS LOGS'!$FC$112,DF165,'PREVIOUS LOGS'!$EX$155)+SUMIF('PREVIOUS LOGS'!$FC$165,DF165,'PREVIOUS LOGS'!$EX$208)+SUMIF('PREVIOUS LOGS'!$FC$218,DF165,'PREVIOUS LOGS'!$EX$261)+SUMIF('PREVIOUS LOGS'!$FC$271,DF165,'PREVIOUS LOGS'!$EX$314)+SUMIF('PREVIOUS LOGS'!$FC$324,DF165,'PREVIOUS LOGS'!$EX$367)+SUMIF('ANNUAL SUMMARY'!$L$6,DF165,'ANNUAL SUMMARY'!$T$53)+SUMIF('ANNUAL SUMMARY'!$L$64,DF165,'ANNUAL SUMMARY'!$H$111)+SUMIF('ANNUAL SUMMARY'!$L$122,DF165,'ANNUAL SUMMARY'!$H$169)+SUMIF('ANNUAL SUMMARY'!$L$180,DF165,'ANNUAL SUMMARY'!$H$227)+SUMIF('ANNUAL SUMMARY'!$L$238,DF165,'ANNUAL SUMMARY'!$H$285)+SUMIF('ANNUAL SUMMARY'!$L$296,DF165,'ANNUAL SUMMARY'!$H$343)+SUMIF('ANNUAL SUMMARY'!$L$354,DF165,'ANNUAL SUMMARY'!$H$401)+SUMIF('ANNUAL SUMMARY'!$L$412,DF165,'ANNUAL SUMMARY'!$H$459)+SUMIF('ANNUAL SUMMARY'!$L$470,DF165,'ANNUAL SUMMARY'!$H$517)+SUMIF('ANNUAL SUMMARY'!$L$528,DF165,'ANNUAL SUMMARY'!$H$575)+SUMIF('ANNUAL SUMMARY'!$L$586,DF165,'ANNUAL SUMMARY'!$H$633)+SUMIF('ANNUAL SUMMARY'!$L$644,DF165,'ANNUAL SUMMARY'!$H$691)+SUMIF('ANNUAL SUMMARY'!$BI$6,DF165,'ANNUAL SUMMARY'!$BQ$53)+SUMIF('ANNUAL SUMMARY'!$BI$64,DF165,'ANNUAL SUMMARY'!$BE$111)+SUMIF('ANNUAL SUMMARY'!$BI$122,DF165,'ANNUAL SUMMARY'!$BE$169)+SUMIF('ANNUAL SUMMARY'!$BI$180,DF165,'ANNUAL SUMMARY'!$BE$227)+SUMIF('ANNUAL SUMMARY'!$BI$238,DF165,'ANNUAL SUMMARY'!$BE$285)+SUMIF('ANNUAL SUMMARY'!$BI$296,DF165,'ANNUAL SUMMARY'!$BE$343)+SUMIF('ANNUAL SUMMARY'!$BI$354,DF165,'ANNUAL SUMMARY'!$BE$401)+SUMIF('ANNUAL SUMMARY'!$BI$412,DF165,'ANNUAL SUMMARY'!$BE$459)+SUMIF('ANNUAL SUMMARY'!$BI$470,DF165,'ANNUAL SUMMARY'!$BE$517)+SUMIF('ANNUAL SUMMARY'!$BI$528,DF165,'ANNUAL SUMMARY'!$BE$575)+SUMIF('ANNUAL SUMMARY'!$BI$586,DF165,'ANNUAL SUMMARY'!$BE$633)+SUMIF('ANNUAL SUMMARY'!$BI$644,DF165,'ANNUAL SUMMARY'!$BE$691)+SUMIF('ANNUAL SUMMARY'!$DH$6,DF165,'ANNUAL SUMMARY'!$DP$53)+SUMIF('ANNUAL SUMMARY'!$DH$64,DF165,'ANNUAL SUMMARY'!$DD$111)+SUMIF('ANNUAL SUMMARY'!$DH$122,DF165,'ANNUAL SUMMARY'!$DD$169)+SUMIF('ANNUAL SUMMARY'!$DH$180,DF165,'ANNUAL SUMMARY'!$DD$227)+SUMIF('ANNUAL SUMMARY'!$DH$238,DF165,'ANNUAL SUMMARY'!$DD$285)+SUMIF('ANNUAL SUMMARY'!$DH$296,DF165,'ANNUAL SUMMARY'!$DD$343)+SUMIF('ANNUAL SUMMARY'!$DH$354,DF165,'ANNUAL SUMMARY'!$DD$401)+SUMIF('ANNUAL SUMMARY'!$DH$412,DF165,'ANNUAL SUMMARY'!$DD$459)+SUMIF('ANNUAL SUMMARY'!$DH$470,DF165,'ANNUAL SUMMARY'!$DD$517)+SUMIF('ANNUAL SUMMARY'!$DH$528,DF165,'ANNUAL SUMMARY'!$DD$575)+SUMIF('ANNUAL SUMMARY'!$DH$586,DF165,'ANNUAL SUMMARY'!$DD$633)+SUMIF('ANNUAL SUMMARY'!$FE$6,DF165,'ANNUAL SUMMARY'!$FM$53)+SUMIF('ANNUAL SUMMARY'!$DH$644,DF165,'ANNUAL SUMMARY'!$DD$691)+SUMIF('ANNUAL SUMMARY'!$FE$64,DF165,'ANNUAL SUMMARY'!$FA$111)+SUMIF('ANNUAL SUMMARY'!$FE$122,DF165,'ANNUAL SUMMARY'!$FA$169)+SUMIF('ANNUAL SUMMARY'!$FE$180,DF165,'ANNUAL SUMMARY'!$FA$227)+SUMIF('ANNUAL SUMMARY'!$FE$238,DF165,'ANNUAL SUMMARY'!$FA$285)+SUMIF('ANNUAL SUMMARY'!$FE$296,DF165,'ANNUAL SUMMARY'!$FA$343)+SUMIF('ANNUAL SUMMARY'!$FE$354,DF165,'ANNUAL SUMMARY'!$FA$401)+SUMIF('ANNUAL SUMMARY'!$FE$412,DF165,'ANNUAL SUMMARY'!$FA$459)+SUMIF('ANNUAL SUMMARY'!$FE$470,DF165,'ANNUAL SUMMARY'!$FA$517)+SUMIF('ANNUAL SUMMARY'!$FE$586,DF165,'ANNUAL SUMMARY'!$FA$633)+SUMIF('ANNUAL SUMMARY'!$FE$528,DF165,'ANNUAL SUMMARY'!$FA$575)+SUMIF('ANNUAL SUMMARY'!$FE$644,DF165,'ANNUAL SUMMARY'!$FA$691)</f>
        <v>0</v>
      </c>
      <c r="DN208" s="718"/>
      <c r="DO208" s="718"/>
      <c r="DP208" s="718"/>
      <c r="DQ208" s="718"/>
      <c r="DR208" s="718"/>
      <c r="DS208" s="718"/>
      <c r="DT208" s="643"/>
      <c r="DU208" s="709" t="str">
        <f>IF('FRONT PAGE'!$A$1="www.fly-logics.com","REGISTRATION",0)</f>
        <v>REGISTRATION</v>
      </c>
      <c r="DV208" s="710"/>
      <c r="DW208" s="710"/>
      <c r="DX208" s="710"/>
      <c r="DY208" s="710"/>
      <c r="DZ208" s="710"/>
      <c r="EA208" s="690"/>
      <c r="EB208" s="690"/>
      <c r="EC208" s="690"/>
      <c r="ED208" s="690"/>
      <c r="EE208" s="690"/>
      <c r="EF208" s="691"/>
      <c r="EG208" s="709" t="str">
        <f>IF('FRONT PAGE'!$A$1="www.fly-logics.com","REG. DATE",0)</f>
        <v>REG. DATE</v>
      </c>
      <c r="EH208" s="710"/>
      <c r="EI208" s="710"/>
      <c r="EJ208" s="710"/>
      <c r="EK208" s="710"/>
      <c r="EL208" s="710"/>
      <c r="EM208" s="683"/>
      <c r="EN208" s="684"/>
      <c r="EO208" s="684"/>
      <c r="EP208" s="684"/>
      <c r="EQ208" s="684"/>
      <c r="ER208" s="1263"/>
      <c r="ES208" s="790"/>
      <c r="ET208" s="893" t="str">
        <f>'ANNUAL SUMMARY'!$C$53</f>
        <v>HOURS</v>
      </c>
      <c r="EU208" s="893"/>
      <c r="EV208" s="893"/>
      <c r="EW208" s="893"/>
      <c r="EX208" s="891">
        <f>SUMIF('PREVIOUS LOGS'!$K$6,FC165,'PREVIOUS LOGS'!$F$49)+SUMIF('PREVIOUS LOGS'!$K$59,$K$6,'PREVIOUS LOGS'!$F$102)+SUMIF('PREVIOUS LOGS'!$K$112,FC165,'PREVIOUS LOGS'!$F$155)+SUMIF('PREVIOUS LOGS'!$K$165,FC165,'PREVIOUS LOGS'!$F$208)+SUMIF('PREVIOUS LOGS'!$K$218,FC165,'PREVIOUS LOGS'!$F$261)+SUMIF('PREVIOUS LOGS'!$K$271,FC165,'PREVIOUS LOGS'!$F$314)+SUMIF('PREVIOUS LOGS'!$K$324,FC165,'PREVIOUS LOGS'!$F$367)+SUMIF('PREVIOUS LOGS'!$BH$6,FC165,'PREVIOUS LOGS'!$BC$49)+SUMIF('PREVIOUS LOGS'!$BH$59,$K$6,'PREVIOUS LOGS'!$BC$102)+SUMIF('PREVIOUS LOGS'!$BH$112,FC165,'PREVIOUS LOGS'!$BC$155)+SUMIF('PREVIOUS LOGS'!$BH$165,FC165,'PREVIOUS LOGS'!$BC$208)+SUMIF('PREVIOUS LOGS'!$BH$218,FC165,'PREVIOUS LOGS'!$BC$261)+SUMIF('PREVIOUS LOGS'!$BH$271,FC165,'PREVIOUS LOGS'!$BC$314)+SUMIF('PREVIOUS LOGS'!$BH$324,FC165,'PREVIOUS LOGS'!$BC$367)+SUMIF('PREVIOUS LOGS'!$DF$6,FC165,'PREVIOUS LOGS'!$DA$49)+SUMIF('PREVIOUS LOGS'!$DF$59,$K$6,'PREVIOUS LOGS'!$DA$102)+SUMIF('PREVIOUS LOGS'!$DF$112,FC165,'PREVIOUS LOGS'!$DA$155)+SUMIF('PREVIOUS LOGS'!$DF$165,FC165,'PREVIOUS LOGS'!$DA$208)+SUMIF('PREVIOUS LOGS'!$DF$218,FC165,'PREVIOUS LOGS'!$DA$261)+SUMIF('PREVIOUS LOGS'!$DF$271,FC165,'PREVIOUS LOGS'!$DA$314)+SUMIF('PREVIOUS LOGS'!$DF$324,FC165,'PREVIOUS LOGS'!$DA$367)+SUMIF('PREVIOUS LOGS'!$FC$6,FC165,'PREVIOUS LOGS'!$EX$49)+SUMIF('PREVIOUS LOGS'!$FC$59,$K$6,'PREVIOUS LOGS'!$EX$102)+SUMIF('PREVIOUS LOGS'!$FC$112,FC165,'PREVIOUS LOGS'!$EX$155)+SUMIF('PREVIOUS LOGS'!$FC$165,FC165,'PREVIOUS LOGS'!$EX$208)+SUMIF('PREVIOUS LOGS'!$FC$218,FC165,'PREVIOUS LOGS'!$EX$261)+SUMIF('PREVIOUS LOGS'!$FC$271,FC165,'PREVIOUS LOGS'!$EX$314)+SUMIF('PREVIOUS LOGS'!$FC$324,FC165,'PREVIOUS LOGS'!$EX$367)+SUMIF('ANNUAL SUMMARY'!$L$6,FC165,'ANNUAL SUMMARY'!$H$53)+SUMIF('ANNUAL SUMMARY'!$L$64,FC165,'ANNUAL SUMMARY'!$H$111)+SUMIF('ANNUAL SUMMARY'!$L$122,FC165,'ANNUAL SUMMARY'!$H$169)+SUMIF('ANNUAL SUMMARY'!$L$180,FC165,'ANNUAL SUMMARY'!$H$227)+SUMIF('ANNUAL SUMMARY'!$L$238,FC165,'ANNUAL SUMMARY'!$H$285)+SUMIF('ANNUAL SUMMARY'!$L$296,FC165,'ANNUAL SUMMARY'!$H$343)+SUMIF('ANNUAL SUMMARY'!$L$354,FC165,'ANNUAL SUMMARY'!$H$401)+SUMIF('ANNUAL SUMMARY'!$L$412,FC165,'ANNUAL SUMMARY'!$H$459)+SUMIF('ANNUAL SUMMARY'!$L$470,FC165,'ANNUAL SUMMARY'!$H$517)+SUMIF('ANNUAL SUMMARY'!$L$528,FC165,'ANNUAL SUMMARY'!$H$575)+SUMIF('ANNUAL SUMMARY'!$L$586,FC165,'ANNUAL SUMMARY'!$H$633)+SUMIF('ANNUAL SUMMARY'!$L$644,FC165,'ANNUAL SUMMARY'!$H$691)+SUMIF('ANNUAL SUMMARY'!$BI$6,FC165,'ANNUAL SUMMARY'!$BE$53)+SUMIF('ANNUAL SUMMARY'!$BI$64,FC165,'ANNUAL SUMMARY'!$BE$111)+SUMIF('ANNUAL SUMMARY'!$BI$122,FC165,'ANNUAL SUMMARY'!$BE$169)+SUMIF('ANNUAL SUMMARY'!$BI$180,FC165,'ANNUAL SUMMARY'!$BE$227)+SUMIF('ANNUAL SUMMARY'!$BI$238,FC165,'ANNUAL SUMMARY'!$BE$285)+SUMIF('ANNUAL SUMMARY'!$BI$296,FC165,'ANNUAL SUMMARY'!$BE$343)+SUMIF('ANNUAL SUMMARY'!$BI$354,FC165,'ANNUAL SUMMARY'!$BE$401)+SUMIF('ANNUAL SUMMARY'!$BI$412,FC165,'ANNUAL SUMMARY'!$BE$459)+SUMIF('ANNUAL SUMMARY'!$BI$470,FC165,'ANNUAL SUMMARY'!$BE$517)+SUMIF('ANNUAL SUMMARY'!$BI$528,FC165,'ANNUAL SUMMARY'!$BE$575)+SUMIF('ANNUAL SUMMARY'!$BI$586,FC165,'ANNUAL SUMMARY'!$BE$633)+SUMIF('ANNUAL SUMMARY'!$BI$644,FC165,'ANNUAL SUMMARY'!$BE$691)+SUMIF('ANNUAL SUMMARY'!$DH$6,FC165,'ANNUAL SUMMARY'!$DD$53)+SUMIF('ANNUAL SUMMARY'!$DH$64,FC165,'ANNUAL SUMMARY'!$DD$111)+SUMIF('ANNUAL SUMMARY'!$DH$122,FC165,'ANNUAL SUMMARY'!$DD$169)+SUMIF('ANNUAL SUMMARY'!$DH$180,FC165,'ANNUAL SUMMARY'!$DD$227)+SUMIF('ANNUAL SUMMARY'!$DH$238,FC165,'ANNUAL SUMMARY'!$DD$285)+SUMIF('ANNUAL SUMMARY'!$DH$296,FC165,'ANNUAL SUMMARY'!$DD$343)+SUMIF('ANNUAL SUMMARY'!$DH$354,FC165,'ANNUAL SUMMARY'!$DD$401)+SUMIF('ANNUAL SUMMARY'!$DH$412,FC165,'ANNUAL SUMMARY'!$DD$459)+SUMIF('ANNUAL SUMMARY'!$DH$470,FC165,'ANNUAL SUMMARY'!$DD$517)+SUMIF('ANNUAL SUMMARY'!$DH$528,FC165,'ANNUAL SUMMARY'!$DD$575)+SUMIF('ANNUAL SUMMARY'!$DH$586,FC165,'ANNUAL SUMMARY'!$DD$633)+SUMIF('ANNUAL SUMMARY'!$FE$6,FC165,'ANNUAL SUMMARY'!$FA$53)+SUMIF('ANNUAL SUMMARY'!$DH$644,FC165,'ANNUAL SUMMARY'!$DD$691)+SUMIF('ANNUAL SUMMARY'!$FE$64,FC165,'ANNUAL SUMMARY'!$FA$111)+SUMIF('ANNUAL SUMMARY'!$FE$122,FC165,'ANNUAL SUMMARY'!$FA$169)+SUMIF('ANNUAL SUMMARY'!$FE$180,FC165,'ANNUAL SUMMARY'!$FA$227)+SUMIF('ANNUAL SUMMARY'!$FE$238,FC165,'ANNUAL SUMMARY'!$FA$285)+SUMIF('ANNUAL SUMMARY'!$FE$296,FC165,'ANNUAL SUMMARY'!$FA$343)+SUMIF('ANNUAL SUMMARY'!$FE$354,FC165,'ANNUAL SUMMARY'!$FA$401)+SUMIF('ANNUAL SUMMARY'!$FE$412,FC165,'ANNUAL SUMMARY'!$FA$459)+SUMIF('ANNUAL SUMMARY'!$FE$470,FC165,'ANNUAL SUMMARY'!$FA$517)+SUMIF('ANNUAL SUMMARY'!$FE$586,FC165,'ANNUAL SUMMARY'!$FA$633)+SUMIF('ANNUAL SUMMARY'!$FE$528,FC165,'ANNUAL SUMMARY'!$FA$575)+SUMIF('ANNUAL SUMMARY'!$FE$644,FC165,'ANNUAL SUMMARY'!$FA$691)</f>
        <v>0</v>
      </c>
      <c r="EY208" s="718"/>
      <c r="EZ208" s="718"/>
      <c r="FA208" s="718"/>
      <c r="FB208" s="718"/>
      <c r="FC208" s="718"/>
      <c r="FD208" s="718"/>
      <c r="FE208" s="15"/>
      <c r="FF208" s="707" t="str">
        <f>'ANNUAL SUMMARY'!$O$53</f>
        <v>DAY</v>
      </c>
      <c r="FG208" s="707"/>
      <c r="FH208" s="707"/>
      <c r="FI208" s="894"/>
      <c r="FJ208" s="718">
        <f>SUMIF('PREVIOUS LOGS'!$K$6,FC165,'PREVIOUS LOGS'!$R$49)+SUMIF('PREVIOUS LOGS'!$K$59,$K$6,'PREVIOUS LOGS'!$F$102)+SUMIF('PREVIOUS LOGS'!$K$112,FC165,'PREVIOUS LOGS'!$F$155)+SUMIF('PREVIOUS LOGS'!$K$165,FC165,'PREVIOUS LOGS'!$F$208)+SUMIF('PREVIOUS LOGS'!$K$218,FC165,'PREVIOUS LOGS'!$F$261)+SUMIF('PREVIOUS LOGS'!$K$271,FC165,'PREVIOUS LOGS'!$F$314)+SUMIF('PREVIOUS LOGS'!$K$324,FC165,'PREVIOUS LOGS'!$F$367)+SUMIF('PREVIOUS LOGS'!$BH$6,FC165,'PREVIOUS LOGS'!$BO$49)+SUMIF('PREVIOUS LOGS'!$BH$59,$K$6,'PREVIOUS LOGS'!$BC$102)+SUMIF('PREVIOUS LOGS'!$BH$112,FC165,'PREVIOUS LOGS'!$BC$155)+SUMIF('PREVIOUS LOGS'!$BH$165,FC165,'PREVIOUS LOGS'!$BC$208)+SUMIF('PREVIOUS LOGS'!$BH$218,FC165,'PREVIOUS LOGS'!$BC$261)+SUMIF('PREVIOUS LOGS'!$BH$271,FC165,'PREVIOUS LOGS'!$BC$314)+SUMIF('PREVIOUS LOGS'!$BH$324,FC165,'PREVIOUS LOGS'!$BC$367)+SUMIF('PREVIOUS LOGS'!$DF$6,FC165,'PREVIOUS LOGS'!$DM$49)+SUMIF('PREVIOUS LOGS'!$DF$59,$K$6,'PREVIOUS LOGS'!$DA$102)+SUMIF('PREVIOUS LOGS'!$DF$112,FC165,'PREVIOUS LOGS'!$DA$155)+SUMIF('PREVIOUS LOGS'!$DF$165,FC165,'PREVIOUS LOGS'!$DA$208)+SUMIF('PREVIOUS LOGS'!$DF$218,FC165,'PREVIOUS LOGS'!$DA$261)+SUMIF('PREVIOUS LOGS'!$DF$271,FC165,'PREVIOUS LOGS'!$DA$314)+SUMIF('PREVIOUS LOGS'!$DF$324,FC165,'PREVIOUS LOGS'!$DA$367)+SUMIF('PREVIOUS LOGS'!$FC$6,FC165,'PREVIOUS LOGS'!$FJ$49)+SUMIF('PREVIOUS LOGS'!$FC$59,$K$6,'PREVIOUS LOGS'!$EX$102)+SUMIF('PREVIOUS LOGS'!$FC$112,FC165,'PREVIOUS LOGS'!$EX$155)+SUMIF('PREVIOUS LOGS'!$FC$165,FC165,'PREVIOUS LOGS'!$EX$208)+SUMIF('PREVIOUS LOGS'!$FC$218,FC165,'PREVIOUS LOGS'!$EX$261)+SUMIF('PREVIOUS LOGS'!$FC$271,FC165,'PREVIOUS LOGS'!$EX$314)+SUMIF('PREVIOUS LOGS'!$FC$324,FC165,'PREVIOUS LOGS'!$EX$367)+SUMIF('ANNUAL SUMMARY'!$L$6,FC165,'ANNUAL SUMMARY'!$T$53)+SUMIF('ANNUAL SUMMARY'!$L$64,FC165,'ANNUAL SUMMARY'!$H$111)+SUMIF('ANNUAL SUMMARY'!$L$122,FC165,'ANNUAL SUMMARY'!$H$169)+SUMIF('ANNUAL SUMMARY'!$L$180,FC165,'ANNUAL SUMMARY'!$H$227)+SUMIF('ANNUAL SUMMARY'!$L$238,FC165,'ANNUAL SUMMARY'!$H$285)+SUMIF('ANNUAL SUMMARY'!$L$296,FC165,'ANNUAL SUMMARY'!$H$343)+SUMIF('ANNUAL SUMMARY'!$L$354,FC165,'ANNUAL SUMMARY'!$H$401)+SUMIF('ANNUAL SUMMARY'!$L$412,FC165,'ANNUAL SUMMARY'!$H$459)+SUMIF('ANNUAL SUMMARY'!$L$470,FC165,'ANNUAL SUMMARY'!$H$517)+SUMIF('ANNUAL SUMMARY'!$L$528,FC165,'ANNUAL SUMMARY'!$H$575)+SUMIF('ANNUAL SUMMARY'!$L$586,FC165,'ANNUAL SUMMARY'!$H$633)+SUMIF('ANNUAL SUMMARY'!$L$644,FC165,'ANNUAL SUMMARY'!$H$691)+SUMIF('ANNUAL SUMMARY'!$BI$6,FC165,'ANNUAL SUMMARY'!$BQ$53)+SUMIF('ANNUAL SUMMARY'!$BI$64,FC165,'ANNUAL SUMMARY'!$BE$111)+SUMIF('ANNUAL SUMMARY'!$BI$122,FC165,'ANNUAL SUMMARY'!$BE$169)+SUMIF('ANNUAL SUMMARY'!$BI$180,FC165,'ANNUAL SUMMARY'!$BE$227)+SUMIF('ANNUAL SUMMARY'!$BI$238,FC165,'ANNUAL SUMMARY'!$BE$285)+SUMIF('ANNUAL SUMMARY'!$BI$296,FC165,'ANNUAL SUMMARY'!$BE$343)+SUMIF('ANNUAL SUMMARY'!$BI$354,FC165,'ANNUAL SUMMARY'!$BE$401)+SUMIF('ANNUAL SUMMARY'!$BI$412,FC165,'ANNUAL SUMMARY'!$BE$459)+SUMIF('ANNUAL SUMMARY'!$BI$470,FC165,'ANNUAL SUMMARY'!$BE$517)+SUMIF('ANNUAL SUMMARY'!$BI$528,FC165,'ANNUAL SUMMARY'!$BE$575)+SUMIF('ANNUAL SUMMARY'!$BI$586,FC165,'ANNUAL SUMMARY'!$BE$633)+SUMIF('ANNUAL SUMMARY'!$BI$644,FC165,'ANNUAL SUMMARY'!$BE$691)+SUMIF('ANNUAL SUMMARY'!$DH$6,FC165,'ANNUAL SUMMARY'!$DP$53)+SUMIF('ANNUAL SUMMARY'!$DH$64,FC165,'ANNUAL SUMMARY'!$DD$111)+SUMIF('ANNUAL SUMMARY'!$DH$122,FC165,'ANNUAL SUMMARY'!$DD$169)+SUMIF('ANNUAL SUMMARY'!$DH$180,FC165,'ANNUAL SUMMARY'!$DD$227)+SUMIF('ANNUAL SUMMARY'!$DH$238,FC165,'ANNUAL SUMMARY'!$DD$285)+SUMIF('ANNUAL SUMMARY'!$DH$296,FC165,'ANNUAL SUMMARY'!$DD$343)+SUMIF('ANNUAL SUMMARY'!$DH$354,FC165,'ANNUAL SUMMARY'!$DD$401)+SUMIF('ANNUAL SUMMARY'!$DH$412,FC165,'ANNUAL SUMMARY'!$DD$459)+SUMIF('ANNUAL SUMMARY'!$DH$470,FC165,'ANNUAL SUMMARY'!$DD$517)+SUMIF('ANNUAL SUMMARY'!$DH$528,FC165,'ANNUAL SUMMARY'!$DD$575)+SUMIF('ANNUAL SUMMARY'!$DH$586,FC165,'ANNUAL SUMMARY'!$DD$633)+SUMIF('ANNUAL SUMMARY'!$FE$6,FC165,'ANNUAL SUMMARY'!$FM$53)+SUMIF('ANNUAL SUMMARY'!$DH$644,FC165,'ANNUAL SUMMARY'!$DD$691)+SUMIF('ANNUAL SUMMARY'!$FE$64,FC165,'ANNUAL SUMMARY'!$FA$111)+SUMIF('ANNUAL SUMMARY'!$FE$122,FC165,'ANNUAL SUMMARY'!$FA$169)+SUMIF('ANNUAL SUMMARY'!$FE$180,FC165,'ANNUAL SUMMARY'!$FA$227)+SUMIF('ANNUAL SUMMARY'!$FE$238,FC165,'ANNUAL SUMMARY'!$FA$285)+SUMIF('ANNUAL SUMMARY'!$FE$296,FC165,'ANNUAL SUMMARY'!$FA$343)+SUMIF('ANNUAL SUMMARY'!$FE$354,FC165,'ANNUAL SUMMARY'!$FA$401)+SUMIF('ANNUAL SUMMARY'!$FE$412,FC165,'ANNUAL SUMMARY'!$FA$459)+SUMIF('ANNUAL SUMMARY'!$FE$470,FC165,'ANNUAL SUMMARY'!$FA$517)+SUMIF('ANNUAL SUMMARY'!$FE$586,FC165,'ANNUAL SUMMARY'!$FA$633)+SUMIF('ANNUAL SUMMARY'!$FE$528,FC165,'ANNUAL SUMMARY'!$FA$575)+SUMIF('ANNUAL SUMMARY'!$FE$644,FC165,'ANNUAL SUMMARY'!$FA$691)</f>
        <v>0</v>
      </c>
      <c r="FK208" s="718"/>
      <c r="FL208" s="718"/>
      <c r="FM208" s="718"/>
      <c r="FN208" s="718"/>
      <c r="FO208" s="718"/>
      <c r="FP208" s="718"/>
      <c r="FQ208" s="643"/>
      <c r="FR208" s="709" t="str">
        <f>IF('FRONT PAGE'!$A$1="www.fly-logics.com","REGISTRATION",0)</f>
        <v>REGISTRATION</v>
      </c>
      <c r="FS208" s="710"/>
      <c r="FT208" s="710"/>
      <c r="FU208" s="710"/>
      <c r="FV208" s="710"/>
      <c r="FW208" s="710"/>
      <c r="FX208" s="690"/>
      <c r="FY208" s="690"/>
      <c r="FZ208" s="690"/>
      <c r="GA208" s="690"/>
      <c r="GB208" s="690"/>
      <c r="GC208" s="691"/>
      <c r="GD208" s="709" t="str">
        <f>IF('FRONT PAGE'!$A$1="www.fly-logics.com","REG. DATE",0)</f>
        <v>REG. DATE</v>
      </c>
      <c r="GE208" s="710"/>
      <c r="GF208" s="710"/>
      <c r="GG208" s="710"/>
      <c r="GH208" s="710"/>
      <c r="GI208" s="710"/>
      <c r="GJ208" s="683"/>
      <c r="GK208" s="684"/>
      <c r="GL208" s="684"/>
      <c r="GM208" s="684"/>
      <c r="GN208" s="685"/>
      <c r="GO208" s="1263"/>
    </row>
    <row r="209" spans="1:197" ht="3" customHeight="1" x14ac:dyDescent="0.25">
      <c r="A209" s="790"/>
      <c r="B209" s="6"/>
      <c r="C209" s="253"/>
      <c r="D209" s="253"/>
      <c r="E209" s="253"/>
      <c r="F209" s="6"/>
      <c r="G209" s="254"/>
      <c r="H209" s="254"/>
      <c r="I209" s="254"/>
      <c r="J209" s="254"/>
      <c r="K209" s="254"/>
      <c r="L209" s="254"/>
      <c r="M209" s="15"/>
      <c r="N209" s="6"/>
      <c r="O209" s="253"/>
      <c r="P209" s="253"/>
      <c r="Q209" s="253"/>
      <c r="R209" s="6"/>
      <c r="S209" s="254"/>
      <c r="T209" s="254"/>
      <c r="U209" s="254"/>
      <c r="V209" s="254"/>
      <c r="W209" s="254"/>
      <c r="X209" s="254"/>
      <c r="Y209" s="643"/>
      <c r="Z209" s="711"/>
      <c r="AA209" s="712"/>
      <c r="AB209" s="712"/>
      <c r="AC209" s="712"/>
      <c r="AD209" s="712"/>
      <c r="AE209" s="712"/>
      <c r="AF209" s="693"/>
      <c r="AG209" s="693"/>
      <c r="AH209" s="693"/>
      <c r="AI209" s="693"/>
      <c r="AJ209" s="693"/>
      <c r="AK209" s="694"/>
      <c r="AL209" s="711"/>
      <c r="AM209" s="712"/>
      <c r="AN209" s="712"/>
      <c r="AO209" s="712"/>
      <c r="AP209" s="712"/>
      <c r="AQ209" s="712"/>
      <c r="AR209" s="686"/>
      <c r="AS209" s="687"/>
      <c r="AT209" s="687"/>
      <c r="AU209" s="687"/>
      <c r="AV209" s="687"/>
      <c r="AW209" s="1263"/>
      <c r="AX209" s="790"/>
      <c r="AY209" s="6"/>
      <c r="AZ209" s="253"/>
      <c r="BA209" s="253"/>
      <c r="BB209" s="253"/>
      <c r="BC209" s="6"/>
      <c r="BD209" s="254"/>
      <c r="BE209" s="254"/>
      <c r="BF209" s="254"/>
      <c r="BG209" s="254"/>
      <c r="BH209" s="254"/>
      <c r="BI209" s="254"/>
      <c r="BJ209" s="15"/>
      <c r="BK209" s="6"/>
      <c r="BL209" s="253"/>
      <c r="BM209" s="253"/>
      <c r="BN209" s="253"/>
      <c r="BO209" s="6"/>
      <c r="BP209" s="254"/>
      <c r="BQ209" s="254"/>
      <c r="BR209" s="254"/>
      <c r="BS209" s="254"/>
      <c r="BT209" s="254"/>
      <c r="BU209" s="254"/>
      <c r="BV209" s="643"/>
      <c r="BW209" s="711"/>
      <c r="BX209" s="712"/>
      <c r="BY209" s="712"/>
      <c r="BZ209" s="712"/>
      <c r="CA209" s="712"/>
      <c r="CB209" s="712"/>
      <c r="CC209" s="693"/>
      <c r="CD209" s="693"/>
      <c r="CE209" s="693"/>
      <c r="CF209" s="693"/>
      <c r="CG209" s="693"/>
      <c r="CH209" s="694"/>
      <c r="CI209" s="711"/>
      <c r="CJ209" s="712"/>
      <c r="CK209" s="712"/>
      <c r="CL209" s="712"/>
      <c r="CM209" s="712"/>
      <c r="CN209" s="712"/>
      <c r="CO209" s="686"/>
      <c r="CP209" s="687"/>
      <c r="CQ209" s="687"/>
      <c r="CR209" s="687"/>
      <c r="CS209" s="688"/>
      <c r="CT209" s="1263"/>
      <c r="CU209" s="1250"/>
      <c r="CV209" s="790"/>
      <c r="CW209" s="6"/>
      <c r="CX209" s="253"/>
      <c r="CY209" s="253"/>
      <c r="CZ209" s="253"/>
      <c r="DA209" s="6"/>
      <c r="DB209" s="254"/>
      <c r="DC209" s="254"/>
      <c r="DD209" s="254"/>
      <c r="DE209" s="254"/>
      <c r="DF209" s="254"/>
      <c r="DG209" s="254"/>
      <c r="DH209" s="15"/>
      <c r="DI209" s="6"/>
      <c r="DJ209" s="253"/>
      <c r="DK209" s="253"/>
      <c r="DL209" s="253"/>
      <c r="DM209" s="6"/>
      <c r="DN209" s="254"/>
      <c r="DO209" s="254"/>
      <c r="DP209" s="254"/>
      <c r="DQ209" s="254"/>
      <c r="DR209" s="254"/>
      <c r="DS209" s="254"/>
      <c r="DT209" s="643"/>
      <c r="DU209" s="711"/>
      <c r="DV209" s="712"/>
      <c r="DW209" s="712"/>
      <c r="DX209" s="712"/>
      <c r="DY209" s="712"/>
      <c r="DZ209" s="712"/>
      <c r="EA209" s="693"/>
      <c r="EB209" s="693"/>
      <c r="EC209" s="693"/>
      <c r="ED209" s="693"/>
      <c r="EE209" s="693"/>
      <c r="EF209" s="694"/>
      <c r="EG209" s="711"/>
      <c r="EH209" s="712"/>
      <c r="EI209" s="712"/>
      <c r="EJ209" s="712"/>
      <c r="EK209" s="712"/>
      <c r="EL209" s="712"/>
      <c r="EM209" s="686"/>
      <c r="EN209" s="687"/>
      <c r="EO209" s="687"/>
      <c r="EP209" s="687"/>
      <c r="EQ209" s="687"/>
      <c r="ER209" s="1263"/>
      <c r="ES209" s="790"/>
      <c r="ET209" s="6"/>
      <c r="EU209" s="253"/>
      <c r="EV209" s="253"/>
      <c r="EW209" s="253"/>
      <c r="EX209" s="6"/>
      <c r="EY209" s="254"/>
      <c r="EZ209" s="254"/>
      <c r="FA209" s="254"/>
      <c r="FB209" s="254"/>
      <c r="FC209" s="254"/>
      <c r="FD209" s="254"/>
      <c r="FE209" s="15"/>
      <c r="FF209" s="6"/>
      <c r="FG209" s="253"/>
      <c r="FH209" s="253"/>
      <c r="FI209" s="253"/>
      <c r="FJ209" s="6"/>
      <c r="FK209" s="254"/>
      <c r="FL209" s="254"/>
      <c r="FM209" s="254"/>
      <c r="FN209" s="254"/>
      <c r="FO209" s="254"/>
      <c r="FP209" s="254"/>
      <c r="FQ209" s="643"/>
      <c r="FR209" s="711"/>
      <c r="FS209" s="712"/>
      <c r="FT209" s="712"/>
      <c r="FU209" s="712"/>
      <c r="FV209" s="712"/>
      <c r="FW209" s="712"/>
      <c r="FX209" s="693"/>
      <c r="FY209" s="693"/>
      <c r="FZ209" s="693"/>
      <c r="GA209" s="693"/>
      <c r="GB209" s="693"/>
      <c r="GC209" s="694"/>
      <c r="GD209" s="711"/>
      <c r="GE209" s="712"/>
      <c r="GF209" s="712"/>
      <c r="GG209" s="712"/>
      <c r="GH209" s="712"/>
      <c r="GI209" s="712"/>
      <c r="GJ209" s="686"/>
      <c r="GK209" s="687"/>
      <c r="GL209" s="687"/>
      <c r="GM209" s="687"/>
      <c r="GN209" s="688"/>
      <c r="GO209" s="1263"/>
    </row>
    <row r="210" spans="1:197" ht="12.75" customHeight="1" x14ac:dyDescent="0.25">
      <c r="A210" s="790"/>
      <c r="B210" s="707" t="str">
        <f>'ANNUAL SUMMARY'!$C$56</f>
        <v>IFR</v>
      </c>
      <c r="C210" s="707"/>
      <c r="D210" s="707"/>
      <c r="E210" s="707"/>
      <c r="F210" s="891">
        <f>SUMIF('PREVIOUS LOGS'!$K$6,K165,'PREVIOUS LOGS'!$F$51)+SUMIF('PREVIOUS LOGS'!$K$59,$K$6,'PREVIOUS LOGS'!$F$104)+SUMIF('PREVIOUS LOGS'!$K$112,K165,'PREVIOUS LOGS'!$F$157)+SUMIF('PREVIOUS LOGS'!$K$165,K165,'PREVIOUS LOGS'!$F$210)+SUMIF('PREVIOUS LOGS'!$K$218,K165,'PREVIOUS LOGS'!$F$263)+SUMIF('PREVIOUS LOGS'!$K$271,K165,'PREVIOUS LOGS'!$F$316)+SUMIF('PREVIOUS LOGS'!$K$324,K165,'PREVIOUS LOGS'!$F$369)+SUMIF('PREVIOUS LOGS'!$BH$6,K165,'PREVIOUS LOGS'!$BC$51)+SUMIF('PREVIOUS LOGS'!$BH$59,$K$6,'PREVIOUS LOGS'!$BC$104)+SUMIF('PREVIOUS LOGS'!$BH$112,K165,'PREVIOUS LOGS'!$BC$157)+SUMIF('PREVIOUS LOGS'!$BH$165,K165,'PREVIOUS LOGS'!$BC$210)+SUMIF('PREVIOUS LOGS'!$BH$218,K165,'PREVIOUS LOGS'!$BC$263)+SUMIF('PREVIOUS LOGS'!$BH$271,K165,'PREVIOUS LOGS'!$BC$316)+SUMIF('PREVIOUS LOGS'!$BH$324,K165,'PREVIOUS LOGS'!$BC$369)+SUMIF('PREVIOUS LOGS'!$DF$6,K165,'PREVIOUS LOGS'!$DA$51)+SUMIF('PREVIOUS LOGS'!$DF$59,$K$6,'PREVIOUS LOGS'!$DA$104)+SUMIF('PREVIOUS LOGS'!$DF$112,K165,'PREVIOUS LOGS'!$DA$157)+SUMIF('PREVIOUS LOGS'!$DF$165,K165,'PREVIOUS LOGS'!$DA$210)+SUMIF('PREVIOUS LOGS'!$DF$218,K165,'PREVIOUS LOGS'!$DA$263)+SUMIF('PREVIOUS LOGS'!$DF$271,K165,'PREVIOUS LOGS'!$DA$316)+SUMIF('PREVIOUS LOGS'!$DF$324,K165,'PREVIOUS LOGS'!$DA$369)+SUMIF('PREVIOUS LOGS'!$FC$6,K165,'PREVIOUS LOGS'!$EX$51)+SUMIF('PREVIOUS LOGS'!$FC$59,$K$6,'PREVIOUS LOGS'!$EX$104)+SUMIF('PREVIOUS LOGS'!$FC$112,K165,'PREVIOUS LOGS'!$EX$157)+SUMIF('PREVIOUS LOGS'!$FC$165,K165,'PREVIOUS LOGS'!$EX$210)+SUMIF('PREVIOUS LOGS'!$FC$218,K165,'PREVIOUS LOGS'!$EX$263)+SUMIF('PREVIOUS LOGS'!$FC$271,K165,'PREVIOUS LOGS'!$EX$316)+SUMIF('PREVIOUS LOGS'!$FC$324,K165,'PREVIOUS LOGS'!$EX$369)+SUMIF('ANNUAL SUMMARY'!$L$6,K165,'ANNUAL SUMMARY'!$H$56)+SUMIF('ANNUAL SUMMARY'!$L$64,K165,'ANNUAL SUMMARY'!$H$114)+SUMIF('ANNUAL SUMMARY'!$L$122,K165,'ANNUAL SUMMARY'!$H$172)+SUMIF('ANNUAL SUMMARY'!$L$180,K165,'ANNUAL SUMMARY'!$H$230)+SUMIF('ANNUAL SUMMARY'!$L$238,K165,'ANNUAL SUMMARY'!$H$288)+SUMIF('ANNUAL SUMMARY'!$L$296,K165,'ANNUAL SUMMARY'!$H$346)+SUMIF('ANNUAL SUMMARY'!$L$354,K165,'ANNUAL SUMMARY'!$H$404)+SUMIF('ANNUAL SUMMARY'!$L$412,K165,'ANNUAL SUMMARY'!$H$462)+SUMIF('ANNUAL SUMMARY'!$L$470,K165,'ANNUAL SUMMARY'!$H$520)+SUMIF('ANNUAL SUMMARY'!$L$528,K165,'ANNUAL SUMMARY'!$H$578)+SUMIF('ANNUAL SUMMARY'!$L$586,K165,'ANNUAL SUMMARY'!$H$636)+SUMIF('ANNUAL SUMMARY'!$L$644,K165,'ANNUAL SUMMARY'!$H$694)+SUMIF('ANNUAL SUMMARY'!$BI$6,K165,'ANNUAL SUMMARY'!$BE$56)+SUMIF('ANNUAL SUMMARY'!$BI$64,K165,'ANNUAL SUMMARY'!$BE$114)+SUMIF('ANNUAL SUMMARY'!$BI$122,K165,'ANNUAL SUMMARY'!$BE$172)+SUMIF('ANNUAL SUMMARY'!$BI$180,K165,'ANNUAL SUMMARY'!$BE$230)+SUMIF('ANNUAL SUMMARY'!$BI$238,K165,'ANNUAL SUMMARY'!$BE$288)+SUMIF('ANNUAL SUMMARY'!$BI$296,K165,'ANNUAL SUMMARY'!$BE$346)+SUMIF('ANNUAL SUMMARY'!$BI$354,K165,'ANNUAL SUMMARY'!$BE$404)+SUMIF('ANNUAL SUMMARY'!$BI$412,K165,'ANNUAL SUMMARY'!$BE$462)+SUMIF('ANNUAL SUMMARY'!$BI$470,K165,'ANNUAL SUMMARY'!$BE$520)+SUMIF('ANNUAL SUMMARY'!$BI$528,K165,'ANNUAL SUMMARY'!$BE$578)+SUMIF('ANNUAL SUMMARY'!$BI$586,K165,'ANNUAL SUMMARY'!$BE$636)+SUMIF('ANNUAL SUMMARY'!$BI$644,K165,'ANNUAL SUMMARY'!$BE$694)+SUMIF('ANNUAL SUMMARY'!$DH$6,K165,'ANNUAL SUMMARY'!$DD$56)+SUMIF('ANNUAL SUMMARY'!$DH$64,K165,'ANNUAL SUMMARY'!$DD$114)+SUMIF('ANNUAL SUMMARY'!$DH$122,K165,'ANNUAL SUMMARY'!$DD$172)+SUMIF('ANNUAL SUMMARY'!$DH$180,K165,'ANNUAL SUMMARY'!$DD$230)+SUMIF('ANNUAL SUMMARY'!$DH$238,K165,'ANNUAL SUMMARY'!$DD$288)+SUMIF('ANNUAL SUMMARY'!$DH$296,K165,'ANNUAL SUMMARY'!$DD$346)+SUMIF('ANNUAL SUMMARY'!$DH$354,K165,'ANNUAL SUMMARY'!$DD$404)+SUMIF('ANNUAL SUMMARY'!$DH$412,K165,'ANNUAL SUMMARY'!$DD$462)+SUMIF('ANNUAL SUMMARY'!$DH$470,K165,'ANNUAL SUMMARY'!$DD$520)+SUMIF('ANNUAL SUMMARY'!$DH$528,K165,'ANNUAL SUMMARY'!$DD$578)+SUMIF('ANNUAL SUMMARY'!$DH$586,K165,'ANNUAL SUMMARY'!$DD$636)+SUMIF('ANNUAL SUMMARY'!$FE$6,K165,'ANNUAL SUMMARY'!$FA$56)+SUMIF('ANNUAL SUMMARY'!$DH$644,K165,'ANNUAL SUMMARY'!$DD$694)+SUMIF('ANNUAL SUMMARY'!$FE$64,K165,'ANNUAL SUMMARY'!$FA$114)+SUMIF('ANNUAL SUMMARY'!$FE$122,K165,'ANNUAL SUMMARY'!$FA$172)+SUMIF('ANNUAL SUMMARY'!$FE$180,K165,'ANNUAL SUMMARY'!$FA$230)+SUMIF('ANNUAL SUMMARY'!$FE$238,K165,'ANNUAL SUMMARY'!$FA$288)+SUMIF('ANNUAL SUMMARY'!$FE$296,K165,'ANNUAL SUMMARY'!$FA$346)+SUMIF('ANNUAL SUMMARY'!$FE$354,K165,'ANNUAL SUMMARY'!$FA$404)+SUMIF('ANNUAL SUMMARY'!$FE$412,K165,'ANNUAL SUMMARY'!$FA$462)+SUMIF('ANNUAL SUMMARY'!$FE$470,K165,'ANNUAL SUMMARY'!$FA$520)+SUMIF('ANNUAL SUMMARY'!$FE$586,K165,'ANNUAL SUMMARY'!$FA$636)+SUMIF('ANNUAL SUMMARY'!$FE$528,K165,'ANNUAL SUMMARY'!$FA$578)+SUMIF('ANNUAL SUMMARY'!$FE$644,K165,'ANNUAL SUMMARY'!$FA$694)</f>
        <v>0</v>
      </c>
      <c r="G210" s="718"/>
      <c r="H210" s="718"/>
      <c r="I210" s="718"/>
      <c r="J210" s="718"/>
      <c r="K210" s="718"/>
      <c r="L210" s="718"/>
      <c r="M210" s="15"/>
      <c r="N210" s="707" t="str">
        <f>'ANNUAL SUMMARY'!$O$56</f>
        <v>NIGHT</v>
      </c>
      <c r="O210" s="707"/>
      <c r="P210" s="707"/>
      <c r="Q210" s="707"/>
      <c r="R210" s="892">
        <f>SUMIF('PREVIOUS LOGS'!$K$6,K165,'PREVIOUS LOGS'!$R$51)+SUMIF('PREVIOUS LOGS'!$K$59,$K$6,'PREVIOUS LOGS'!$R$104)+SUMIF('PREVIOUS LOGS'!$K$112,K165,'PREVIOUS LOGS'!$R$157)+SUMIF('PREVIOUS LOGS'!$K$165,K165,'PREVIOUS LOGS'!$R$210)+SUMIF('PREVIOUS LOGS'!$K$218,K165,'PREVIOUS LOGS'!$R$263)+SUMIF('PREVIOUS LOGS'!$K$271,K165,'PREVIOUS LOGS'!$R$316)+SUMIF('PREVIOUS LOGS'!$K$324,K165,'PREVIOUS LOGS'!$R$369)+SUMIF('PREVIOUS LOGS'!$BH$6,K165,'PREVIOUS LOGS'!$BO$51)+SUMIF('PREVIOUS LOGS'!$BH$59,$K$6,'PREVIOUS LOGS'!$BO$104)+SUMIF('PREVIOUS LOGS'!$BH$112,K165,'PREVIOUS LOGS'!$BO$157)+SUMIF('PREVIOUS LOGS'!$BH$165,K165,'PREVIOUS LOGS'!$BO$210)+SUMIF('PREVIOUS LOGS'!$BH$218,K165,'PREVIOUS LOGS'!$BO$263)+SUMIF('PREVIOUS LOGS'!$BH$271,K165,'PREVIOUS LOGS'!$BO$316)+SUMIF('PREVIOUS LOGS'!$BH$324,K165,'PREVIOUS LOGS'!$BO$369)+SUMIF('PREVIOUS LOGS'!$DF$6,K165,'PREVIOUS LOGS'!$DM$51)+SUMIF('PREVIOUS LOGS'!$DF$59,$K$6,'PREVIOUS LOGS'!$DM$104)+SUMIF('PREVIOUS LOGS'!$DF$112,K165,'PREVIOUS LOGS'!$DM$157)+SUMIF('PREVIOUS LOGS'!$DF$165,K165,'PREVIOUS LOGS'!$DM$210)+SUMIF('PREVIOUS LOGS'!$DF$218,K165,'PREVIOUS LOGS'!$DM$263)+SUMIF('PREVIOUS LOGS'!$DF$271,K165,'PREVIOUS LOGS'!$DM$316)+SUMIF('PREVIOUS LOGS'!$DF$324,K165,'PREVIOUS LOGS'!$DM$369)+SUMIF('PREVIOUS LOGS'!$FC$6,K165,'PREVIOUS LOGS'!$FJ$51)+SUMIF('PREVIOUS LOGS'!$FC$59,$K$6,'PREVIOUS LOGS'!$FJ$104)+SUMIF('PREVIOUS LOGS'!$FC$112,K165,'PREVIOUS LOGS'!$FJ$157)+SUMIF('PREVIOUS LOGS'!$FC$165,K165,'PREVIOUS LOGS'!$FJ$210)+SUMIF('PREVIOUS LOGS'!$FC$218,K165,'PREVIOUS LOGS'!$FJ$263)+SUMIF('PREVIOUS LOGS'!$FC$271,K165,'PREVIOUS LOGS'!$FJ$316)+SUMIF('PREVIOUS LOGS'!$FC$324,K165,'PREVIOUS LOGS'!$FJ$369)+SUMIF('ANNUAL SUMMARY'!$L$6,K165,'ANNUAL SUMMARY'!$T$56)+SUMIF('ANNUAL SUMMARY'!$L$64,K165,'ANNUAL SUMMARY'!$T$114)+SUMIF('ANNUAL SUMMARY'!$L$122,K165,'ANNUAL SUMMARY'!$T$172)+SUMIF('ANNUAL SUMMARY'!$L$180,K165,'ANNUAL SUMMARY'!$T$230)+SUMIF('ANNUAL SUMMARY'!$L$238,K165,'ANNUAL SUMMARY'!$T$288)+SUMIF('ANNUAL SUMMARY'!$L$296,K165,'ANNUAL SUMMARY'!$T$346)+SUMIF('ANNUAL SUMMARY'!$L$354,K165,'ANNUAL SUMMARY'!$T$404)+SUMIF('ANNUAL SUMMARY'!$L$412,K165,'ANNUAL SUMMARY'!$T$462)+SUMIF('ANNUAL SUMMARY'!$L$470,K165,'ANNUAL SUMMARY'!$T$520)+SUMIF('ANNUAL SUMMARY'!$L$528,K165,'ANNUAL SUMMARY'!$T$578)+SUMIF('ANNUAL SUMMARY'!$L$586,K165,'ANNUAL SUMMARY'!$T$636)+SUMIF('ANNUAL SUMMARY'!$L$644,K165,'ANNUAL SUMMARY'!$T$694)+SUMIF('ANNUAL SUMMARY'!$BI$6,K165,'ANNUAL SUMMARY'!$BQ$56)+SUMIF('ANNUAL SUMMARY'!$BI$64,K165,'ANNUAL SUMMARY'!$BQ$114)+SUMIF('ANNUAL SUMMARY'!$BI$122,K165,'ANNUAL SUMMARY'!$BQ$172)+SUMIF('ANNUAL SUMMARY'!$BI$180,K165,'ANNUAL SUMMARY'!$BQ$230)+SUMIF('ANNUAL SUMMARY'!$BI$238,K165,'ANNUAL SUMMARY'!$BQ$288)+SUMIF('ANNUAL SUMMARY'!$BI$296,K165,'ANNUAL SUMMARY'!$BQ$346)+SUMIF('ANNUAL SUMMARY'!$BI$354,K165,'ANNUAL SUMMARY'!$BQ$404)+SUMIF('ANNUAL SUMMARY'!$BI$412,K165,'ANNUAL SUMMARY'!$BQ$462)+SUMIF('ANNUAL SUMMARY'!$BI$470,K165,'ANNUAL SUMMARY'!$BQ$520)+SUMIF('ANNUAL SUMMARY'!$BI$528,K165,'ANNUAL SUMMARY'!$BQ$578)+SUMIF('ANNUAL SUMMARY'!$BI$586,K165,'ANNUAL SUMMARY'!$BQ$636)+SUMIF('ANNUAL SUMMARY'!$BI$644,K165,'ANNUAL SUMMARY'!$BQ$694)+SUMIF('ANNUAL SUMMARY'!$DH$6,K165,'ANNUAL SUMMARY'!$DP$56)+SUMIF('ANNUAL SUMMARY'!$DH$64,K165,'ANNUAL SUMMARY'!$DP$114)+SUMIF('ANNUAL SUMMARY'!$DH$122,K165,'ANNUAL SUMMARY'!$DP$172)+SUMIF('ANNUAL SUMMARY'!$DH$180,K165,'ANNUAL SUMMARY'!$DP$230)+SUMIF('ANNUAL SUMMARY'!$DH$238,K165,'ANNUAL SUMMARY'!$DP$288)+SUMIF('ANNUAL SUMMARY'!$DH$296,K165,'ANNUAL SUMMARY'!$DP$346)+SUMIF('ANNUAL SUMMARY'!$DH$354,K165,'ANNUAL SUMMARY'!$DP$404)+SUMIF('ANNUAL SUMMARY'!$DH$412,K165,'ANNUAL SUMMARY'!$DP$462)+SUMIF('ANNUAL SUMMARY'!$DH$470,K165,'ANNUAL SUMMARY'!$DP$520)+SUMIF('ANNUAL SUMMARY'!$DH$528,K165,'ANNUAL SUMMARY'!$DP$578)+SUMIF('ANNUAL SUMMARY'!$DH$586,K165,'ANNUAL SUMMARY'!$DP$636)+SUMIF('ANNUAL SUMMARY'!$FE$6,K165,'ANNUAL SUMMARY'!$FM$56)+SUMIF('ANNUAL SUMMARY'!$DH$644,K165,'ANNUAL SUMMARY'!$DP$694)+SUMIF('ANNUAL SUMMARY'!$FE$64,K165,'ANNUAL SUMMARY'!$FM$114)+SUMIF('ANNUAL SUMMARY'!$FE$122,K165,'ANNUAL SUMMARY'!$FM$172)+SUMIF('ANNUAL SUMMARY'!$FE$180,K165,'ANNUAL SUMMARY'!$FM$230)+SUMIF('ANNUAL SUMMARY'!$FE$238,K165,'ANNUAL SUMMARY'!$FM$288)+SUMIF('ANNUAL SUMMARY'!$FE$296,K165,'ANNUAL SUMMARY'!$FM$346)+SUMIF('ANNUAL SUMMARY'!$FE$354,K165,'ANNUAL SUMMARY'!$FM$404)+SUMIF('ANNUAL SUMMARY'!$FE$412,K165,'ANNUAL SUMMARY'!$FM$462)+SUMIF('ANNUAL SUMMARY'!$FE$470,K165,'ANNUAL SUMMARY'!$FM$520)+SUMIF('ANNUAL SUMMARY'!$FE$586,K165,'ANNUAL SUMMARY'!$FM$636)+SUMIF('ANNUAL SUMMARY'!$FE$528,K165,'ANNUAL SUMMARY'!$FM$578)+SUMIF('ANNUAL SUMMARY'!$FE$644,K165,'ANNUAL SUMMARY'!$FM$694)</f>
        <v>0</v>
      </c>
      <c r="S210" s="892"/>
      <c r="T210" s="892"/>
      <c r="U210" s="892"/>
      <c r="V210" s="892"/>
      <c r="W210" s="892"/>
      <c r="X210" s="891"/>
      <c r="Y210" s="643"/>
      <c r="Z210" s="709" t="str">
        <f>IF('FRONT PAGE'!$A$1="www.fly-logics.com","No SERIE",0)</f>
        <v>No SERIE</v>
      </c>
      <c r="AA210" s="710"/>
      <c r="AB210" s="710"/>
      <c r="AC210" s="710"/>
      <c r="AD210" s="710"/>
      <c r="AE210" s="710"/>
      <c r="AF210" s="690"/>
      <c r="AG210" s="690"/>
      <c r="AH210" s="690"/>
      <c r="AI210" s="690"/>
      <c r="AJ210" s="690"/>
      <c r="AK210" s="691"/>
      <c r="AL210" s="709" t="str">
        <f>IF('FRONT PAGE'!$A$1="www.fly-logics.com","BUILT DATE",0)</f>
        <v>BUILT DATE</v>
      </c>
      <c r="AM210" s="710"/>
      <c r="AN210" s="710"/>
      <c r="AO210" s="710"/>
      <c r="AP210" s="710"/>
      <c r="AQ210" s="710"/>
      <c r="AR210" s="689"/>
      <c r="AS210" s="690"/>
      <c r="AT210" s="690"/>
      <c r="AU210" s="690"/>
      <c r="AV210" s="690"/>
      <c r="AW210" s="1263"/>
      <c r="AX210" s="790"/>
      <c r="AY210" s="707" t="str">
        <f>'ANNUAL SUMMARY'!$C$56</f>
        <v>IFR</v>
      </c>
      <c r="AZ210" s="707"/>
      <c r="BA210" s="707"/>
      <c r="BB210" s="707"/>
      <c r="BC210" s="891">
        <f>SUMIF('PREVIOUS LOGS'!$K$6,BH165,'PREVIOUS LOGS'!$F$51)+SUMIF('PREVIOUS LOGS'!$K$59,$K$6,'PREVIOUS LOGS'!$F$104)+SUMIF('PREVIOUS LOGS'!$K$112,BH165,'PREVIOUS LOGS'!$F$157)+SUMIF('PREVIOUS LOGS'!$K$165,BH165,'PREVIOUS LOGS'!$F$210)+SUMIF('PREVIOUS LOGS'!$K$218,BH165,'PREVIOUS LOGS'!$F$263)+SUMIF('PREVIOUS LOGS'!$K$271,BH165,'PREVIOUS LOGS'!$F$316)+SUMIF('PREVIOUS LOGS'!$K$324,BH165,'PREVIOUS LOGS'!$F$369)+SUMIF('PREVIOUS LOGS'!$BH$6,BH165,'PREVIOUS LOGS'!$BC$51)+SUMIF('PREVIOUS LOGS'!$BH$59,$K$6,'PREVIOUS LOGS'!$BC$104)+SUMIF('PREVIOUS LOGS'!$BH$112,BH165,'PREVIOUS LOGS'!$BC$157)+SUMIF('PREVIOUS LOGS'!$BH$165,BH165,'PREVIOUS LOGS'!$BC$210)+SUMIF('PREVIOUS LOGS'!$BH$218,BH165,'PREVIOUS LOGS'!$BC$263)+SUMIF('PREVIOUS LOGS'!$BH$271,BH165,'PREVIOUS LOGS'!$BC$316)+SUMIF('PREVIOUS LOGS'!$BH$324,BH165,'PREVIOUS LOGS'!$BC$369)+SUMIF('PREVIOUS LOGS'!$DF$6,BH165,'PREVIOUS LOGS'!$DA$51)+SUMIF('PREVIOUS LOGS'!$DF$59,$K$6,'PREVIOUS LOGS'!$DA$104)+SUMIF('PREVIOUS LOGS'!$DF$112,BH165,'PREVIOUS LOGS'!$DA$157)+SUMIF('PREVIOUS LOGS'!$DF$165,BH165,'PREVIOUS LOGS'!$DA$210)+SUMIF('PREVIOUS LOGS'!$DF$218,BH165,'PREVIOUS LOGS'!$DA$263)+SUMIF('PREVIOUS LOGS'!$DF$271,BH165,'PREVIOUS LOGS'!$DA$316)+SUMIF('PREVIOUS LOGS'!$DF$324,BH165,'PREVIOUS LOGS'!$DA$369)+SUMIF('PREVIOUS LOGS'!$FC$6,BH165,'PREVIOUS LOGS'!$EX$51)+SUMIF('PREVIOUS LOGS'!$FC$59,$K$6,'PREVIOUS LOGS'!$EX$104)+SUMIF('PREVIOUS LOGS'!$FC$112,BH165,'PREVIOUS LOGS'!$EX$157)+SUMIF('PREVIOUS LOGS'!$FC$165,BH165,'PREVIOUS LOGS'!$EX$210)+SUMIF('PREVIOUS LOGS'!$FC$218,BH165,'PREVIOUS LOGS'!$EX$263)+SUMIF('PREVIOUS LOGS'!$FC$271,BH165,'PREVIOUS LOGS'!$EX$316)+SUMIF('PREVIOUS LOGS'!$FC$324,BH165,'PREVIOUS LOGS'!$EX$369)+SUMIF('ANNUAL SUMMARY'!$L$6,BH165,'ANNUAL SUMMARY'!$H$56)+SUMIF('ANNUAL SUMMARY'!$L$64,BH165,'ANNUAL SUMMARY'!$H$114)+SUMIF('ANNUAL SUMMARY'!$L$122,BH165,'ANNUAL SUMMARY'!$H$172)+SUMIF('ANNUAL SUMMARY'!$L$180,BH165,'ANNUAL SUMMARY'!$H$230)+SUMIF('ANNUAL SUMMARY'!$L$238,BH165,'ANNUAL SUMMARY'!$H$288)+SUMIF('ANNUAL SUMMARY'!$L$296,BH165,'ANNUAL SUMMARY'!$H$346)+SUMIF('ANNUAL SUMMARY'!$L$354,BH165,'ANNUAL SUMMARY'!$H$404)+SUMIF('ANNUAL SUMMARY'!$L$412,BH165,'ANNUAL SUMMARY'!$H$462)+SUMIF('ANNUAL SUMMARY'!$L$470,BH165,'ANNUAL SUMMARY'!$H$520)+SUMIF('ANNUAL SUMMARY'!$L$528,BH165,'ANNUAL SUMMARY'!$H$578)+SUMIF('ANNUAL SUMMARY'!$L$586,BH165,'ANNUAL SUMMARY'!$H$636)+SUMIF('ANNUAL SUMMARY'!$L$644,BH165,'ANNUAL SUMMARY'!$H$694)+SUMIF('ANNUAL SUMMARY'!$BI$6,BH165,'ANNUAL SUMMARY'!$BE$56)+SUMIF('ANNUAL SUMMARY'!$BI$64,BH165,'ANNUAL SUMMARY'!$BE$114)+SUMIF('ANNUAL SUMMARY'!$BI$122,BH165,'ANNUAL SUMMARY'!$BE$172)+SUMIF('ANNUAL SUMMARY'!$BI$180,BH165,'ANNUAL SUMMARY'!$BE$230)+SUMIF('ANNUAL SUMMARY'!$BI$238,BH165,'ANNUAL SUMMARY'!$BE$288)+SUMIF('ANNUAL SUMMARY'!$BI$296,BH165,'ANNUAL SUMMARY'!$BE$346)+SUMIF('ANNUAL SUMMARY'!$BI$354,BH165,'ANNUAL SUMMARY'!$BE$404)+SUMIF('ANNUAL SUMMARY'!$BI$412,BH165,'ANNUAL SUMMARY'!$BE$462)+SUMIF('ANNUAL SUMMARY'!$BI$470,BH165,'ANNUAL SUMMARY'!$BE$520)+SUMIF('ANNUAL SUMMARY'!$BI$528,BH165,'ANNUAL SUMMARY'!$BE$578)+SUMIF('ANNUAL SUMMARY'!$BI$586,BH165,'ANNUAL SUMMARY'!$BE$636)+SUMIF('ANNUAL SUMMARY'!$BI$644,BH165,'ANNUAL SUMMARY'!$BE$694)+SUMIF('ANNUAL SUMMARY'!$DH$6,BH165,'ANNUAL SUMMARY'!$DD$56)+SUMIF('ANNUAL SUMMARY'!$DH$64,BH165,'ANNUAL SUMMARY'!$DD$114)+SUMIF('ANNUAL SUMMARY'!$DH$122,BH165,'ANNUAL SUMMARY'!$DD$172)+SUMIF('ANNUAL SUMMARY'!$DH$180,BH165,'ANNUAL SUMMARY'!$DD$230)+SUMIF('ANNUAL SUMMARY'!$DH$238,BH165,'ANNUAL SUMMARY'!$DD$288)+SUMIF('ANNUAL SUMMARY'!$DH$296,BH165,'ANNUAL SUMMARY'!$DD$346)+SUMIF('ANNUAL SUMMARY'!$DH$354,BH165,'ANNUAL SUMMARY'!$DD$404)+SUMIF('ANNUAL SUMMARY'!$DH$412,BH165,'ANNUAL SUMMARY'!$DD$462)+SUMIF('ANNUAL SUMMARY'!$DH$470,BH165,'ANNUAL SUMMARY'!$DD$520)+SUMIF('ANNUAL SUMMARY'!$DH$528,BH165,'ANNUAL SUMMARY'!$DD$578)+SUMIF('ANNUAL SUMMARY'!$DH$586,BH165,'ANNUAL SUMMARY'!$DD$636)+SUMIF('ANNUAL SUMMARY'!$FE$6,BH165,'ANNUAL SUMMARY'!$FA$56)+SUMIF('ANNUAL SUMMARY'!$DH$644,BH165,'ANNUAL SUMMARY'!$DD$694)+SUMIF('ANNUAL SUMMARY'!$FE$64,BH165,'ANNUAL SUMMARY'!$FA$114)+SUMIF('ANNUAL SUMMARY'!$FE$122,BH165,'ANNUAL SUMMARY'!$FA$172)+SUMIF('ANNUAL SUMMARY'!$FE$180,BH165,'ANNUAL SUMMARY'!$FA$230)+SUMIF('ANNUAL SUMMARY'!$FE$238,BH165,'ANNUAL SUMMARY'!$FA$288)+SUMIF('ANNUAL SUMMARY'!$FE$296,BH165,'ANNUAL SUMMARY'!$FA$346)+SUMIF('ANNUAL SUMMARY'!$FE$354,BH165,'ANNUAL SUMMARY'!$FA$404)+SUMIF('ANNUAL SUMMARY'!$FE$412,BH165,'ANNUAL SUMMARY'!$FA$462)+SUMIF('ANNUAL SUMMARY'!$FE$470,BH165,'ANNUAL SUMMARY'!$FA$520)+SUMIF('ANNUAL SUMMARY'!$FE$586,BH165,'ANNUAL SUMMARY'!$FA$636)+SUMIF('ANNUAL SUMMARY'!$FE$528,BH165,'ANNUAL SUMMARY'!$FA$578)+SUMIF('ANNUAL SUMMARY'!$FE$644,BH165,'ANNUAL SUMMARY'!$FA$694)</f>
        <v>0</v>
      </c>
      <c r="BD210" s="718"/>
      <c r="BE210" s="718"/>
      <c r="BF210" s="718"/>
      <c r="BG210" s="718"/>
      <c r="BH210" s="718"/>
      <c r="BI210" s="718"/>
      <c r="BJ210" s="15"/>
      <c r="BK210" s="707" t="str">
        <f>'ANNUAL SUMMARY'!$O$56</f>
        <v>NIGHT</v>
      </c>
      <c r="BL210" s="707"/>
      <c r="BM210" s="707"/>
      <c r="BN210" s="707"/>
      <c r="BO210" s="892">
        <f>SUMIF('PREVIOUS LOGS'!$K$6,BH165,'PREVIOUS LOGS'!$R$51)+SUMIF('PREVIOUS LOGS'!$K$59,$K$6,'PREVIOUS LOGS'!$R$104)+SUMIF('PREVIOUS LOGS'!$K$112,BH165,'PREVIOUS LOGS'!$R$157)+SUMIF('PREVIOUS LOGS'!$K$165,BH165,'PREVIOUS LOGS'!$R$210)+SUMIF('PREVIOUS LOGS'!$K$218,BH165,'PREVIOUS LOGS'!$R$263)+SUMIF('PREVIOUS LOGS'!$K$271,BH165,'PREVIOUS LOGS'!$R$316)+SUMIF('PREVIOUS LOGS'!$K$324,BH165,'PREVIOUS LOGS'!$R$369)+SUMIF('PREVIOUS LOGS'!$BH$6,BH165,'PREVIOUS LOGS'!$BO$51)+SUMIF('PREVIOUS LOGS'!$BH$59,$K$6,'PREVIOUS LOGS'!$BO$104)+SUMIF('PREVIOUS LOGS'!$BH$112,BH165,'PREVIOUS LOGS'!$BO$157)+SUMIF('PREVIOUS LOGS'!$BH$165,BH165,'PREVIOUS LOGS'!$BO$210)+SUMIF('PREVIOUS LOGS'!$BH$218,BH165,'PREVIOUS LOGS'!$BO$263)+SUMIF('PREVIOUS LOGS'!$BH$271,BH165,'PREVIOUS LOGS'!$BO$316)+SUMIF('PREVIOUS LOGS'!$BH$324,BH165,'PREVIOUS LOGS'!$BO$369)+SUMIF('PREVIOUS LOGS'!$DF$6,BH165,'PREVIOUS LOGS'!$DM$51)+SUMIF('PREVIOUS LOGS'!$DF$59,$K$6,'PREVIOUS LOGS'!$DM$104)+SUMIF('PREVIOUS LOGS'!$DF$112,BH165,'PREVIOUS LOGS'!$DM$157)+SUMIF('PREVIOUS LOGS'!$DF$165,BH165,'PREVIOUS LOGS'!$DM$210)+SUMIF('PREVIOUS LOGS'!$DF$218,BH165,'PREVIOUS LOGS'!$DM$263)+SUMIF('PREVIOUS LOGS'!$DF$271,BH165,'PREVIOUS LOGS'!$DM$316)+SUMIF('PREVIOUS LOGS'!$DF$324,BH165,'PREVIOUS LOGS'!$DM$369)+SUMIF('PREVIOUS LOGS'!$FC$6,BH165,'PREVIOUS LOGS'!$FJ$51)+SUMIF('PREVIOUS LOGS'!$FC$59,$K$6,'PREVIOUS LOGS'!$FJ$104)+SUMIF('PREVIOUS LOGS'!$FC$112,BH165,'PREVIOUS LOGS'!$FJ$157)+SUMIF('PREVIOUS LOGS'!$FC$165,BH165,'PREVIOUS LOGS'!$FJ$210)+SUMIF('PREVIOUS LOGS'!$FC$218,BH165,'PREVIOUS LOGS'!$FJ$263)+SUMIF('PREVIOUS LOGS'!$FC$271,BH165,'PREVIOUS LOGS'!$FJ$316)+SUMIF('PREVIOUS LOGS'!$FC$324,BH165,'PREVIOUS LOGS'!$FJ$369)+SUMIF('ANNUAL SUMMARY'!$L$6,BH165,'ANNUAL SUMMARY'!$T$56)+SUMIF('ANNUAL SUMMARY'!$L$64,BH165,'ANNUAL SUMMARY'!$T$114)+SUMIF('ANNUAL SUMMARY'!$L$122,BH165,'ANNUAL SUMMARY'!$T$172)+SUMIF('ANNUAL SUMMARY'!$L$180,BH165,'ANNUAL SUMMARY'!$T$230)+SUMIF('ANNUAL SUMMARY'!$L$238,BH165,'ANNUAL SUMMARY'!$T$288)+SUMIF('ANNUAL SUMMARY'!$L$296,BH165,'ANNUAL SUMMARY'!$T$346)+SUMIF('ANNUAL SUMMARY'!$L$354,BH165,'ANNUAL SUMMARY'!$T$404)+SUMIF('ANNUAL SUMMARY'!$L$412,BH165,'ANNUAL SUMMARY'!$T$462)+SUMIF('ANNUAL SUMMARY'!$L$470,BH165,'ANNUAL SUMMARY'!$T$520)+SUMIF('ANNUAL SUMMARY'!$L$528,BH165,'ANNUAL SUMMARY'!$T$578)+SUMIF('ANNUAL SUMMARY'!$L$586,BH165,'ANNUAL SUMMARY'!$T$636)+SUMIF('ANNUAL SUMMARY'!$L$644,BH165,'ANNUAL SUMMARY'!$T$694)+SUMIF('ANNUAL SUMMARY'!$BI$6,BH165,'ANNUAL SUMMARY'!$BQ$56)+SUMIF('ANNUAL SUMMARY'!$BI$64,BH165,'ANNUAL SUMMARY'!$BQ$114)+SUMIF('ANNUAL SUMMARY'!$BI$122,BH165,'ANNUAL SUMMARY'!$BQ$172)+SUMIF('ANNUAL SUMMARY'!$BI$180,BH165,'ANNUAL SUMMARY'!$BQ$230)+SUMIF('ANNUAL SUMMARY'!$BI$238,BH165,'ANNUAL SUMMARY'!$BQ$288)+SUMIF('ANNUAL SUMMARY'!$BI$296,BH165,'ANNUAL SUMMARY'!$BQ$346)+SUMIF('ANNUAL SUMMARY'!$BI$354,BH165,'ANNUAL SUMMARY'!$BQ$404)+SUMIF('ANNUAL SUMMARY'!$BI$412,BH165,'ANNUAL SUMMARY'!$BQ$462)+SUMIF('ANNUAL SUMMARY'!$BI$470,BH165,'ANNUAL SUMMARY'!$BQ$520)+SUMIF('ANNUAL SUMMARY'!$BI$528,BH165,'ANNUAL SUMMARY'!$BQ$578)+SUMIF('ANNUAL SUMMARY'!$BI$586,BH165,'ANNUAL SUMMARY'!$BQ$636)+SUMIF('ANNUAL SUMMARY'!$BI$644,BH165,'ANNUAL SUMMARY'!$BQ$694)+SUMIF('ANNUAL SUMMARY'!$DH$6,BH165,'ANNUAL SUMMARY'!$DP$56)+SUMIF('ANNUAL SUMMARY'!$DH$64,BH165,'ANNUAL SUMMARY'!$DP$114)+SUMIF('ANNUAL SUMMARY'!$DH$122,BH165,'ANNUAL SUMMARY'!$DP$172)+SUMIF('ANNUAL SUMMARY'!$DH$180,BH165,'ANNUAL SUMMARY'!$DP$230)+SUMIF('ANNUAL SUMMARY'!$DH$238,BH165,'ANNUAL SUMMARY'!$DP$288)+SUMIF('ANNUAL SUMMARY'!$DH$296,BH165,'ANNUAL SUMMARY'!$DP$346)+SUMIF('ANNUAL SUMMARY'!$DH$354,BH165,'ANNUAL SUMMARY'!$DP$404)+SUMIF('ANNUAL SUMMARY'!$DH$412,BH165,'ANNUAL SUMMARY'!$DP$462)+SUMIF('ANNUAL SUMMARY'!$DH$470,BH165,'ANNUAL SUMMARY'!$DP$520)+SUMIF('ANNUAL SUMMARY'!$DH$528,BH165,'ANNUAL SUMMARY'!$DP$578)+SUMIF('ANNUAL SUMMARY'!$DH$586,BH165,'ANNUAL SUMMARY'!$DP$636)+SUMIF('ANNUAL SUMMARY'!$FE$6,BH165,'ANNUAL SUMMARY'!$FM$56)+SUMIF('ANNUAL SUMMARY'!$DH$644,BH165,'ANNUAL SUMMARY'!$DP$694)+SUMIF('ANNUAL SUMMARY'!$FE$64,BH165,'ANNUAL SUMMARY'!$FM$114)+SUMIF('ANNUAL SUMMARY'!$FE$122,BH165,'ANNUAL SUMMARY'!$FM$172)+SUMIF('ANNUAL SUMMARY'!$FE$180,BH165,'ANNUAL SUMMARY'!$FM$230)+SUMIF('ANNUAL SUMMARY'!$FE$238,BH165,'ANNUAL SUMMARY'!$FM$288)+SUMIF('ANNUAL SUMMARY'!$FE$296,BH165,'ANNUAL SUMMARY'!$FM$346)+SUMIF('ANNUAL SUMMARY'!$FE$354,BH165,'ANNUAL SUMMARY'!$FM$404)+SUMIF('ANNUAL SUMMARY'!$FE$412,BH165,'ANNUAL SUMMARY'!$FM$462)+SUMIF('ANNUAL SUMMARY'!$FE$470,BH165,'ANNUAL SUMMARY'!$FM$520)+SUMIF('ANNUAL SUMMARY'!$FE$586,BH165,'ANNUAL SUMMARY'!$FM$636)+SUMIF('ANNUAL SUMMARY'!$FE$528,BH165,'ANNUAL SUMMARY'!$FM$578)+SUMIF('ANNUAL SUMMARY'!$FE$644,BH165,'ANNUAL SUMMARY'!$FM$694)</f>
        <v>0</v>
      </c>
      <c r="BP210" s="892"/>
      <c r="BQ210" s="892"/>
      <c r="BR210" s="892"/>
      <c r="BS210" s="892"/>
      <c r="BT210" s="892"/>
      <c r="BU210" s="891"/>
      <c r="BV210" s="643"/>
      <c r="BW210" s="709" t="str">
        <f>IF('FRONT PAGE'!$A$1="www.fly-logics.com","No SERIE",0)</f>
        <v>No SERIE</v>
      </c>
      <c r="BX210" s="710"/>
      <c r="BY210" s="710"/>
      <c r="BZ210" s="710"/>
      <c r="CA210" s="710"/>
      <c r="CB210" s="710"/>
      <c r="CC210" s="690"/>
      <c r="CD210" s="690"/>
      <c r="CE210" s="690"/>
      <c r="CF210" s="690"/>
      <c r="CG210" s="690"/>
      <c r="CH210" s="691"/>
      <c r="CI210" s="709" t="str">
        <f>IF('FRONT PAGE'!$A$1="www.fly-logics.com","BUILT DATE",0)</f>
        <v>BUILT DATE</v>
      </c>
      <c r="CJ210" s="710"/>
      <c r="CK210" s="710"/>
      <c r="CL210" s="710"/>
      <c r="CM210" s="710"/>
      <c r="CN210" s="710"/>
      <c r="CO210" s="689"/>
      <c r="CP210" s="690"/>
      <c r="CQ210" s="690"/>
      <c r="CR210" s="690"/>
      <c r="CS210" s="691"/>
      <c r="CT210" s="1263"/>
      <c r="CU210" s="1250"/>
      <c r="CV210" s="790"/>
      <c r="CW210" s="707" t="str">
        <f>'ANNUAL SUMMARY'!$C$56</f>
        <v>IFR</v>
      </c>
      <c r="CX210" s="707"/>
      <c r="CY210" s="707"/>
      <c r="CZ210" s="707"/>
      <c r="DA210" s="891">
        <f>SUMIF('PREVIOUS LOGS'!$K$6,DF165,'PREVIOUS LOGS'!$F$51)+SUMIF('PREVIOUS LOGS'!$K$59,$K$6,'PREVIOUS LOGS'!$F$104)+SUMIF('PREVIOUS LOGS'!$K$112,DF165,'PREVIOUS LOGS'!$F$157)+SUMIF('PREVIOUS LOGS'!$K$165,DF165,'PREVIOUS LOGS'!$F$210)+SUMIF('PREVIOUS LOGS'!$K$218,DF165,'PREVIOUS LOGS'!$F$263)+SUMIF('PREVIOUS LOGS'!$K$271,DF165,'PREVIOUS LOGS'!$F$316)+SUMIF('PREVIOUS LOGS'!$K$324,DF165,'PREVIOUS LOGS'!$F$369)+SUMIF('PREVIOUS LOGS'!$BH$6,DF165,'PREVIOUS LOGS'!$BC$51)+SUMIF('PREVIOUS LOGS'!$BH$59,$K$6,'PREVIOUS LOGS'!$BC$104)+SUMIF('PREVIOUS LOGS'!$BH$112,DF165,'PREVIOUS LOGS'!$BC$157)+SUMIF('PREVIOUS LOGS'!$BH$165,DF165,'PREVIOUS LOGS'!$BC$210)+SUMIF('PREVIOUS LOGS'!$BH$218,DF165,'PREVIOUS LOGS'!$BC$263)+SUMIF('PREVIOUS LOGS'!$BH$271,DF165,'PREVIOUS LOGS'!$BC$316)+SUMIF('PREVIOUS LOGS'!$BH$324,DF165,'PREVIOUS LOGS'!$BC$369)+SUMIF('PREVIOUS LOGS'!$DF$6,DF165,'PREVIOUS LOGS'!$DA$51)+SUMIF('PREVIOUS LOGS'!$DF$59,$K$6,'PREVIOUS LOGS'!$DA$104)+SUMIF('PREVIOUS LOGS'!$DF$112,DF165,'PREVIOUS LOGS'!$DA$157)+SUMIF('PREVIOUS LOGS'!$DF$165,DF165,'PREVIOUS LOGS'!$DA$210)+SUMIF('PREVIOUS LOGS'!$DF$218,DF165,'PREVIOUS LOGS'!$DA$263)+SUMIF('PREVIOUS LOGS'!$DF$271,DF165,'PREVIOUS LOGS'!$DA$316)+SUMIF('PREVIOUS LOGS'!$DF$324,DF165,'PREVIOUS LOGS'!$DA$369)+SUMIF('PREVIOUS LOGS'!$FC$6,DF165,'PREVIOUS LOGS'!$EX$51)+SUMIF('PREVIOUS LOGS'!$FC$59,$K$6,'PREVIOUS LOGS'!$EX$104)+SUMIF('PREVIOUS LOGS'!$FC$112,DF165,'PREVIOUS LOGS'!$EX$157)+SUMIF('PREVIOUS LOGS'!$FC$165,DF165,'PREVIOUS LOGS'!$EX$210)+SUMIF('PREVIOUS LOGS'!$FC$218,DF165,'PREVIOUS LOGS'!$EX$263)+SUMIF('PREVIOUS LOGS'!$FC$271,DF165,'PREVIOUS LOGS'!$EX$316)+SUMIF('PREVIOUS LOGS'!$FC$324,DF165,'PREVIOUS LOGS'!$EX$369)+SUMIF('ANNUAL SUMMARY'!$L$6,DF165,'ANNUAL SUMMARY'!$H$56)+SUMIF('ANNUAL SUMMARY'!$L$64,DF165,'ANNUAL SUMMARY'!$H$114)+SUMIF('ANNUAL SUMMARY'!$L$122,DF165,'ANNUAL SUMMARY'!$H$172)+SUMIF('ANNUAL SUMMARY'!$L$180,DF165,'ANNUAL SUMMARY'!$H$230)+SUMIF('ANNUAL SUMMARY'!$L$238,DF165,'ANNUAL SUMMARY'!$H$288)+SUMIF('ANNUAL SUMMARY'!$L$296,DF165,'ANNUAL SUMMARY'!$H$346)+SUMIF('ANNUAL SUMMARY'!$L$354,DF165,'ANNUAL SUMMARY'!$H$404)+SUMIF('ANNUAL SUMMARY'!$L$412,DF165,'ANNUAL SUMMARY'!$H$462)+SUMIF('ANNUAL SUMMARY'!$L$470,DF165,'ANNUAL SUMMARY'!$H$520)+SUMIF('ANNUAL SUMMARY'!$L$528,DF165,'ANNUAL SUMMARY'!$H$578)+SUMIF('ANNUAL SUMMARY'!$L$586,DF165,'ANNUAL SUMMARY'!$H$636)+SUMIF('ANNUAL SUMMARY'!$L$644,DF165,'ANNUAL SUMMARY'!$H$694)+SUMIF('ANNUAL SUMMARY'!$BI$6,DF165,'ANNUAL SUMMARY'!$BE$56)+SUMIF('ANNUAL SUMMARY'!$BI$64,DF165,'ANNUAL SUMMARY'!$BE$114)+SUMIF('ANNUAL SUMMARY'!$BI$122,DF165,'ANNUAL SUMMARY'!$BE$172)+SUMIF('ANNUAL SUMMARY'!$BI$180,DF165,'ANNUAL SUMMARY'!$BE$230)+SUMIF('ANNUAL SUMMARY'!$BI$238,DF165,'ANNUAL SUMMARY'!$BE$288)+SUMIF('ANNUAL SUMMARY'!$BI$296,DF165,'ANNUAL SUMMARY'!$BE$346)+SUMIF('ANNUAL SUMMARY'!$BI$354,DF165,'ANNUAL SUMMARY'!$BE$404)+SUMIF('ANNUAL SUMMARY'!$BI$412,DF165,'ANNUAL SUMMARY'!$BE$462)+SUMIF('ANNUAL SUMMARY'!$BI$470,DF165,'ANNUAL SUMMARY'!$BE$520)+SUMIF('ANNUAL SUMMARY'!$BI$528,DF165,'ANNUAL SUMMARY'!$BE$578)+SUMIF('ANNUAL SUMMARY'!$BI$586,DF165,'ANNUAL SUMMARY'!$BE$636)+SUMIF('ANNUAL SUMMARY'!$BI$644,DF165,'ANNUAL SUMMARY'!$BE$694)+SUMIF('ANNUAL SUMMARY'!$DH$6,DF165,'ANNUAL SUMMARY'!$DD$56)+SUMIF('ANNUAL SUMMARY'!$DH$64,DF165,'ANNUAL SUMMARY'!$DD$114)+SUMIF('ANNUAL SUMMARY'!$DH$122,DF165,'ANNUAL SUMMARY'!$DD$172)+SUMIF('ANNUAL SUMMARY'!$DH$180,DF165,'ANNUAL SUMMARY'!$DD$230)+SUMIF('ANNUAL SUMMARY'!$DH$238,DF165,'ANNUAL SUMMARY'!$DD$288)+SUMIF('ANNUAL SUMMARY'!$DH$296,DF165,'ANNUAL SUMMARY'!$DD$346)+SUMIF('ANNUAL SUMMARY'!$DH$354,DF165,'ANNUAL SUMMARY'!$DD$404)+SUMIF('ANNUAL SUMMARY'!$DH$412,DF165,'ANNUAL SUMMARY'!$DD$462)+SUMIF('ANNUAL SUMMARY'!$DH$470,DF165,'ANNUAL SUMMARY'!$DD$520)+SUMIF('ANNUAL SUMMARY'!$DH$528,DF165,'ANNUAL SUMMARY'!$DD$578)+SUMIF('ANNUAL SUMMARY'!$DH$586,DF165,'ANNUAL SUMMARY'!$DD$636)+SUMIF('ANNUAL SUMMARY'!$FE$6,DF165,'ANNUAL SUMMARY'!$FA$56)+SUMIF('ANNUAL SUMMARY'!$DH$644,DF165,'ANNUAL SUMMARY'!$DD$694)+SUMIF('ANNUAL SUMMARY'!$FE$64,DF165,'ANNUAL SUMMARY'!$FA$114)+SUMIF('ANNUAL SUMMARY'!$FE$122,DF165,'ANNUAL SUMMARY'!$FA$172)+SUMIF('ANNUAL SUMMARY'!$FE$180,DF165,'ANNUAL SUMMARY'!$FA$230)+SUMIF('ANNUAL SUMMARY'!$FE$238,DF165,'ANNUAL SUMMARY'!$FA$288)+SUMIF('ANNUAL SUMMARY'!$FE$296,DF165,'ANNUAL SUMMARY'!$FA$346)+SUMIF('ANNUAL SUMMARY'!$FE$354,DF165,'ANNUAL SUMMARY'!$FA$404)+SUMIF('ANNUAL SUMMARY'!$FE$412,DF165,'ANNUAL SUMMARY'!$FA$462)+SUMIF('ANNUAL SUMMARY'!$FE$470,DF165,'ANNUAL SUMMARY'!$FA$520)+SUMIF('ANNUAL SUMMARY'!$FE$586,DF165,'ANNUAL SUMMARY'!$FA$636)+SUMIF('ANNUAL SUMMARY'!$FE$528,DF165,'ANNUAL SUMMARY'!$FA$578)+SUMIF('ANNUAL SUMMARY'!$FE$644,DF165,'ANNUAL SUMMARY'!$FA$694)</f>
        <v>0</v>
      </c>
      <c r="DB210" s="718"/>
      <c r="DC210" s="718"/>
      <c r="DD210" s="718"/>
      <c r="DE210" s="718"/>
      <c r="DF210" s="718"/>
      <c r="DG210" s="718"/>
      <c r="DH210" s="15"/>
      <c r="DI210" s="707" t="str">
        <f>'ANNUAL SUMMARY'!$O$56</f>
        <v>NIGHT</v>
      </c>
      <c r="DJ210" s="707"/>
      <c r="DK210" s="707"/>
      <c r="DL210" s="707"/>
      <c r="DM210" s="892">
        <f>SUMIF('PREVIOUS LOGS'!$K$6,DF165,'PREVIOUS LOGS'!$R$51)+SUMIF('PREVIOUS LOGS'!$K$59,$K$6,'PREVIOUS LOGS'!$R$104)+SUMIF('PREVIOUS LOGS'!$K$112,DF165,'PREVIOUS LOGS'!$R$157)+SUMIF('PREVIOUS LOGS'!$K$165,DF165,'PREVIOUS LOGS'!$R$210)+SUMIF('PREVIOUS LOGS'!$K$218,DF165,'PREVIOUS LOGS'!$R$263)+SUMIF('PREVIOUS LOGS'!$K$271,DF165,'PREVIOUS LOGS'!$R$316)+SUMIF('PREVIOUS LOGS'!$K$324,DF165,'PREVIOUS LOGS'!$R$369)+SUMIF('PREVIOUS LOGS'!$BH$6,DF165,'PREVIOUS LOGS'!$BO$51)+SUMIF('PREVIOUS LOGS'!$BH$59,$K$6,'PREVIOUS LOGS'!$BO$104)+SUMIF('PREVIOUS LOGS'!$BH$112,DF165,'PREVIOUS LOGS'!$BO$157)+SUMIF('PREVIOUS LOGS'!$BH$165,DF165,'PREVIOUS LOGS'!$BO$210)+SUMIF('PREVIOUS LOGS'!$BH$218,DF165,'PREVIOUS LOGS'!$BO$263)+SUMIF('PREVIOUS LOGS'!$BH$271,DF165,'PREVIOUS LOGS'!$BO$316)+SUMIF('PREVIOUS LOGS'!$BH$324,DF165,'PREVIOUS LOGS'!$BO$369)+SUMIF('PREVIOUS LOGS'!$DF$6,DF165,'PREVIOUS LOGS'!$DM$51)+SUMIF('PREVIOUS LOGS'!$DF$59,$K$6,'PREVIOUS LOGS'!$DM$104)+SUMIF('PREVIOUS LOGS'!$DF$112,DF165,'PREVIOUS LOGS'!$DM$157)+SUMIF('PREVIOUS LOGS'!$DF$165,DF165,'PREVIOUS LOGS'!$DM$210)+SUMIF('PREVIOUS LOGS'!$DF$218,DF165,'PREVIOUS LOGS'!$DM$263)+SUMIF('PREVIOUS LOGS'!$DF$271,DF165,'PREVIOUS LOGS'!$DM$316)+SUMIF('PREVIOUS LOGS'!$DF$324,DF165,'PREVIOUS LOGS'!$DM$369)+SUMIF('PREVIOUS LOGS'!$FC$6,DF165,'PREVIOUS LOGS'!$FJ$51)+SUMIF('PREVIOUS LOGS'!$FC$59,$K$6,'PREVIOUS LOGS'!$FJ$104)+SUMIF('PREVIOUS LOGS'!$FC$112,DF165,'PREVIOUS LOGS'!$FJ$157)+SUMIF('PREVIOUS LOGS'!$FC$165,DF165,'PREVIOUS LOGS'!$FJ$210)+SUMIF('PREVIOUS LOGS'!$FC$218,DF165,'PREVIOUS LOGS'!$FJ$263)+SUMIF('PREVIOUS LOGS'!$FC$271,DF165,'PREVIOUS LOGS'!$FJ$316)+SUMIF('PREVIOUS LOGS'!$FC$324,DF165,'PREVIOUS LOGS'!$FJ$369)+SUMIF('ANNUAL SUMMARY'!$L$6,DF165,'ANNUAL SUMMARY'!$T$56)+SUMIF('ANNUAL SUMMARY'!$L$64,DF165,'ANNUAL SUMMARY'!$T$114)+SUMIF('ANNUAL SUMMARY'!$L$122,DF165,'ANNUAL SUMMARY'!$T$172)+SUMIF('ANNUAL SUMMARY'!$L$180,DF165,'ANNUAL SUMMARY'!$T$230)+SUMIF('ANNUAL SUMMARY'!$L$238,DF165,'ANNUAL SUMMARY'!$T$288)+SUMIF('ANNUAL SUMMARY'!$L$296,DF165,'ANNUAL SUMMARY'!$T$346)+SUMIF('ANNUAL SUMMARY'!$L$354,DF165,'ANNUAL SUMMARY'!$T$404)+SUMIF('ANNUAL SUMMARY'!$L$412,DF165,'ANNUAL SUMMARY'!$T$462)+SUMIF('ANNUAL SUMMARY'!$L$470,DF165,'ANNUAL SUMMARY'!$T$520)+SUMIF('ANNUAL SUMMARY'!$L$528,DF165,'ANNUAL SUMMARY'!$T$578)+SUMIF('ANNUAL SUMMARY'!$L$586,DF165,'ANNUAL SUMMARY'!$T$636)+SUMIF('ANNUAL SUMMARY'!$L$644,DF165,'ANNUAL SUMMARY'!$T$694)+SUMIF('ANNUAL SUMMARY'!$BI$6,DF165,'ANNUAL SUMMARY'!$BQ$56)+SUMIF('ANNUAL SUMMARY'!$BI$64,DF165,'ANNUAL SUMMARY'!$BQ$114)+SUMIF('ANNUAL SUMMARY'!$BI$122,DF165,'ANNUAL SUMMARY'!$BQ$172)+SUMIF('ANNUAL SUMMARY'!$BI$180,DF165,'ANNUAL SUMMARY'!$BQ$230)+SUMIF('ANNUAL SUMMARY'!$BI$238,DF165,'ANNUAL SUMMARY'!$BQ$288)+SUMIF('ANNUAL SUMMARY'!$BI$296,DF165,'ANNUAL SUMMARY'!$BQ$346)+SUMIF('ANNUAL SUMMARY'!$BI$354,DF165,'ANNUAL SUMMARY'!$BQ$404)+SUMIF('ANNUAL SUMMARY'!$BI$412,DF165,'ANNUAL SUMMARY'!$BQ$462)+SUMIF('ANNUAL SUMMARY'!$BI$470,DF165,'ANNUAL SUMMARY'!$BQ$520)+SUMIF('ANNUAL SUMMARY'!$BI$528,DF165,'ANNUAL SUMMARY'!$BQ$578)+SUMIF('ANNUAL SUMMARY'!$BI$586,DF165,'ANNUAL SUMMARY'!$BQ$636)+SUMIF('ANNUAL SUMMARY'!$BI$644,DF165,'ANNUAL SUMMARY'!$BQ$694)+SUMIF('ANNUAL SUMMARY'!$DH$6,DF165,'ANNUAL SUMMARY'!$DP$56)+SUMIF('ANNUAL SUMMARY'!$DH$64,DF165,'ANNUAL SUMMARY'!$DP$114)+SUMIF('ANNUAL SUMMARY'!$DH$122,DF165,'ANNUAL SUMMARY'!$DP$172)+SUMIF('ANNUAL SUMMARY'!$DH$180,DF165,'ANNUAL SUMMARY'!$DP$230)+SUMIF('ANNUAL SUMMARY'!$DH$238,DF165,'ANNUAL SUMMARY'!$DP$288)+SUMIF('ANNUAL SUMMARY'!$DH$296,DF165,'ANNUAL SUMMARY'!$DP$346)+SUMIF('ANNUAL SUMMARY'!$DH$354,DF165,'ANNUAL SUMMARY'!$DP$404)+SUMIF('ANNUAL SUMMARY'!$DH$412,DF165,'ANNUAL SUMMARY'!$DP$462)+SUMIF('ANNUAL SUMMARY'!$DH$470,DF165,'ANNUAL SUMMARY'!$DP$520)+SUMIF('ANNUAL SUMMARY'!$DH$528,DF165,'ANNUAL SUMMARY'!$DP$578)+SUMIF('ANNUAL SUMMARY'!$DH$586,DF165,'ANNUAL SUMMARY'!$DP$636)+SUMIF('ANNUAL SUMMARY'!$FE$6,DF165,'ANNUAL SUMMARY'!$FM$56)+SUMIF('ANNUAL SUMMARY'!$DH$644,DF165,'ANNUAL SUMMARY'!$DP$694)+SUMIF('ANNUAL SUMMARY'!$FE$64,DF165,'ANNUAL SUMMARY'!$FM$114)+SUMIF('ANNUAL SUMMARY'!$FE$122,DF165,'ANNUAL SUMMARY'!$FM$172)+SUMIF('ANNUAL SUMMARY'!$FE$180,DF165,'ANNUAL SUMMARY'!$FM$230)+SUMIF('ANNUAL SUMMARY'!$FE$238,DF165,'ANNUAL SUMMARY'!$FM$288)+SUMIF('ANNUAL SUMMARY'!$FE$296,DF165,'ANNUAL SUMMARY'!$FM$346)+SUMIF('ANNUAL SUMMARY'!$FE$354,DF165,'ANNUAL SUMMARY'!$FM$404)+SUMIF('ANNUAL SUMMARY'!$FE$412,DF165,'ANNUAL SUMMARY'!$FM$462)+SUMIF('ANNUAL SUMMARY'!$FE$470,DF165,'ANNUAL SUMMARY'!$FM$520)+SUMIF('ANNUAL SUMMARY'!$FE$586,DF165,'ANNUAL SUMMARY'!$FM$636)+SUMIF('ANNUAL SUMMARY'!$FE$528,DF165,'ANNUAL SUMMARY'!$FM$578)+SUMIF('ANNUAL SUMMARY'!$FE$644,DF165,'ANNUAL SUMMARY'!$FM$694)</f>
        <v>0</v>
      </c>
      <c r="DN210" s="892"/>
      <c r="DO210" s="892"/>
      <c r="DP210" s="892"/>
      <c r="DQ210" s="892"/>
      <c r="DR210" s="892"/>
      <c r="DS210" s="891"/>
      <c r="DT210" s="643"/>
      <c r="DU210" s="709" t="str">
        <f>IF('FRONT PAGE'!$A$1="www.fly-logics.com","No SERIE",0)</f>
        <v>No SERIE</v>
      </c>
      <c r="DV210" s="710"/>
      <c r="DW210" s="710"/>
      <c r="DX210" s="710"/>
      <c r="DY210" s="710"/>
      <c r="DZ210" s="710"/>
      <c r="EA210" s="690"/>
      <c r="EB210" s="690"/>
      <c r="EC210" s="690"/>
      <c r="ED210" s="690"/>
      <c r="EE210" s="690"/>
      <c r="EF210" s="691"/>
      <c r="EG210" s="709" t="str">
        <f>IF('FRONT PAGE'!$A$1="www.fly-logics.com","BUILT DATE",0)</f>
        <v>BUILT DATE</v>
      </c>
      <c r="EH210" s="710"/>
      <c r="EI210" s="710"/>
      <c r="EJ210" s="710"/>
      <c r="EK210" s="710"/>
      <c r="EL210" s="710"/>
      <c r="EM210" s="689"/>
      <c r="EN210" s="690"/>
      <c r="EO210" s="690"/>
      <c r="EP210" s="690"/>
      <c r="EQ210" s="690"/>
      <c r="ER210" s="1263"/>
      <c r="ES210" s="790"/>
      <c r="ET210" s="707" t="str">
        <f>'ANNUAL SUMMARY'!$C$56</f>
        <v>IFR</v>
      </c>
      <c r="EU210" s="707"/>
      <c r="EV210" s="707"/>
      <c r="EW210" s="707"/>
      <c r="EX210" s="891">
        <f>SUMIF('PREVIOUS LOGS'!$K$6,FC165,'PREVIOUS LOGS'!$F$51)+SUMIF('PREVIOUS LOGS'!$K$59,$K$6,'PREVIOUS LOGS'!$F$104)+SUMIF('PREVIOUS LOGS'!$K$112,FC165,'PREVIOUS LOGS'!$F$157)+SUMIF('PREVIOUS LOGS'!$K$165,FC165,'PREVIOUS LOGS'!$F$210)+SUMIF('PREVIOUS LOGS'!$K$218,FC165,'PREVIOUS LOGS'!$F$263)+SUMIF('PREVIOUS LOGS'!$K$271,FC165,'PREVIOUS LOGS'!$F$316)+SUMIF('PREVIOUS LOGS'!$K$324,FC165,'PREVIOUS LOGS'!$F$369)+SUMIF('PREVIOUS LOGS'!$BH$6,FC165,'PREVIOUS LOGS'!$BC$51)+SUMIF('PREVIOUS LOGS'!$BH$59,$K$6,'PREVIOUS LOGS'!$BC$104)+SUMIF('PREVIOUS LOGS'!$BH$112,FC165,'PREVIOUS LOGS'!$BC$157)+SUMIF('PREVIOUS LOGS'!$BH$165,FC165,'PREVIOUS LOGS'!$BC$210)+SUMIF('PREVIOUS LOGS'!$BH$218,FC165,'PREVIOUS LOGS'!$BC$263)+SUMIF('PREVIOUS LOGS'!$BH$271,FC165,'PREVIOUS LOGS'!$BC$316)+SUMIF('PREVIOUS LOGS'!$BH$324,FC165,'PREVIOUS LOGS'!$BC$369)+SUMIF('PREVIOUS LOGS'!$DF$6,FC165,'PREVIOUS LOGS'!$DA$51)+SUMIF('PREVIOUS LOGS'!$DF$59,$K$6,'PREVIOUS LOGS'!$DA$104)+SUMIF('PREVIOUS LOGS'!$DF$112,FC165,'PREVIOUS LOGS'!$DA$157)+SUMIF('PREVIOUS LOGS'!$DF$165,FC165,'PREVIOUS LOGS'!$DA$210)+SUMIF('PREVIOUS LOGS'!$DF$218,FC165,'PREVIOUS LOGS'!$DA$263)+SUMIF('PREVIOUS LOGS'!$DF$271,FC165,'PREVIOUS LOGS'!$DA$316)+SUMIF('PREVIOUS LOGS'!$DF$324,FC165,'PREVIOUS LOGS'!$DA$369)+SUMIF('PREVIOUS LOGS'!$FC$6,FC165,'PREVIOUS LOGS'!$EX$51)+SUMIF('PREVIOUS LOGS'!$FC$59,$K$6,'PREVIOUS LOGS'!$EX$104)+SUMIF('PREVIOUS LOGS'!$FC$112,FC165,'PREVIOUS LOGS'!$EX$157)+SUMIF('PREVIOUS LOGS'!$FC$165,FC165,'PREVIOUS LOGS'!$EX$210)+SUMIF('PREVIOUS LOGS'!$FC$218,FC165,'PREVIOUS LOGS'!$EX$263)+SUMIF('PREVIOUS LOGS'!$FC$271,FC165,'PREVIOUS LOGS'!$EX$316)+SUMIF('PREVIOUS LOGS'!$FC$324,FC165,'PREVIOUS LOGS'!$EX$369)+SUMIF('ANNUAL SUMMARY'!$L$6,FC165,'ANNUAL SUMMARY'!$H$56)+SUMIF('ANNUAL SUMMARY'!$L$64,FC165,'ANNUAL SUMMARY'!$H$114)+SUMIF('ANNUAL SUMMARY'!$L$122,FC165,'ANNUAL SUMMARY'!$H$172)+SUMIF('ANNUAL SUMMARY'!$L$180,FC165,'ANNUAL SUMMARY'!$H$230)+SUMIF('ANNUAL SUMMARY'!$L$238,FC165,'ANNUAL SUMMARY'!$H$288)+SUMIF('ANNUAL SUMMARY'!$L$296,FC165,'ANNUAL SUMMARY'!$H$346)+SUMIF('ANNUAL SUMMARY'!$L$354,FC165,'ANNUAL SUMMARY'!$H$404)+SUMIF('ANNUAL SUMMARY'!$L$412,FC165,'ANNUAL SUMMARY'!$H$462)+SUMIF('ANNUAL SUMMARY'!$L$470,FC165,'ANNUAL SUMMARY'!$H$520)+SUMIF('ANNUAL SUMMARY'!$L$528,FC165,'ANNUAL SUMMARY'!$H$578)+SUMIF('ANNUAL SUMMARY'!$L$586,FC165,'ANNUAL SUMMARY'!$H$636)+SUMIF('ANNUAL SUMMARY'!$L$644,FC165,'ANNUAL SUMMARY'!$H$694)+SUMIF('ANNUAL SUMMARY'!$BI$6,FC165,'ANNUAL SUMMARY'!$BE$56)+SUMIF('ANNUAL SUMMARY'!$BI$64,FC165,'ANNUAL SUMMARY'!$BE$114)+SUMIF('ANNUAL SUMMARY'!$BI$122,FC165,'ANNUAL SUMMARY'!$BE$172)+SUMIF('ANNUAL SUMMARY'!$BI$180,FC165,'ANNUAL SUMMARY'!$BE$230)+SUMIF('ANNUAL SUMMARY'!$BI$238,FC165,'ANNUAL SUMMARY'!$BE$288)+SUMIF('ANNUAL SUMMARY'!$BI$296,FC165,'ANNUAL SUMMARY'!$BE$346)+SUMIF('ANNUAL SUMMARY'!$BI$354,FC165,'ANNUAL SUMMARY'!$BE$404)+SUMIF('ANNUAL SUMMARY'!$BI$412,FC165,'ANNUAL SUMMARY'!$BE$462)+SUMIF('ANNUAL SUMMARY'!$BI$470,FC165,'ANNUAL SUMMARY'!$BE$520)+SUMIF('ANNUAL SUMMARY'!$BI$528,FC165,'ANNUAL SUMMARY'!$BE$578)+SUMIF('ANNUAL SUMMARY'!$BI$586,FC165,'ANNUAL SUMMARY'!$BE$636)+SUMIF('ANNUAL SUMMARY'!$BI$644,FC165,'ANNUAL SUMMARY'!$BE$694)+SUMIF('ANNUAL SUMMARY'!$DH$6,FC165,'ANNUAL SUMMARY'!$DD$56)+SUMIF('ANNUAL SUMMARY'!$DH$64,FC165,'ANNUAL SUMMARY'!$DD$114)+SUMIF('ANNUAL SUMMARY'!$DH$122,FC165,'ANNUAL SUMMARY'!$DD$172)+SUMIF('ANNUAL SUMMARY'!$DH$180,FC165,'ANNUAL SUMMARY'!$DD$230)+SUMIF('ANNUAL SUMMARY'!$DH$238,FC165,'ANNUAL SUMMARY'!$DD$288)+SUMIF('ANNUAL SUMMARY'!$DH$296,FC165,'ANNUAL SUMMARY'!$DD$346)+SUMIF('ANNUAL SUMMARY'!$DH$354,FC165,'ANNUAL SUMMARY'!$DD$404)+SUMIF('ANNUAL SUMMARY'!$DH$412,FC165,'ANNUAL SUMMARY'!$DD$462)+SUMIF('ANNUAL SUMMARY'!$DH$470,FC165,'ANNUAL SUMMARY'!$DD$520)+SUMIF('ANNUAL SUMMARY'!$DH$528,FC165,'ANNUAL SUMMARY'!$DD$578)+SUMIF('ANNUAL SUMMARY'!$DH$586,FC165,'ANNUAL SUMMARY'!$DD$636)+SUMIF('ANNUAL SUMMARY'!$FE$6,FC165,'ANNUAL SUMMARY'!$FA$56)+SUMIF('ANNUAL SUMMARY'!$DH$644,FC165,'ANNUAL SUMMARY'!$DD$694)+SUMIF('ANNUAL SUMMARY'!$FE$64,FC165,'ANNUAL SUMMARY'!$FA$114)+SUMIF('ANNUAL SUMMARY'!$FE$122,FC165,'ANNUAL SUMMARY'!$FA$172)+SUMIF('ANNUAL SUMMARY'!$FE$180,FC165,'ANNUAL SUMMARY'!$FA$230)+SUMIF('ANNUAL SUMMARY'!$FE$238,FC165,'ANNUAL SUMMARY'!$FA$288)+SUMIF('ANNUAL SUMMARY'!$FE$296,FC165,'ANNUAL SUMMARY'!$FA$346)+SUMIF('ANNUAL SUMMARY'!$FE$354,FC165,'ANNUAL SUMMARY'!$FA$404)+SUMIF('ANNUAL SUMMARY'!$FE$412,FC165,'ANNUAL SUMMARY'!$FA$462)+SUMIF('ANNUAL SUMMARY'!$FE$470,FC165,'ANNUAL SUMMARY'!$FA$520)+SUMIF('ANNUAL SUMMARY'!$FE$586,FC165,'ANNUAL SUMMARY'!$FA$636)+SUMIF('ANNUAL SUMMARY'!$FE$528,FC165,'ANNUAL SUMMARY'!$FA$578)+SUMIF('ANNUAL SUMMARY'!$FE$644,FC165,'ANNUAL SUMMARY'!$FA$694)</f>
        <v>0</v>
      </c>
      <c r="EY210" s="718"/>
      <c r="EZ210" s="718"/>
      <c r="FA210" s="718"/>
      <c r="FB210" s="718"/>
      <c r="FC210" s="718"/>
      <c r="FD210" s="718"/>
      <c r="FE210" s="15"/>
      <c r="FF210" s="707" t="str">
        <f>'ANNUAL SUMMARY'!$O$56</f>
        <v>NIGHT</v>
      </c>
      <c r="FG210" s="707"/>
      <c r="FH210" s="707"/>
      <c r="FI210" s="707"/>
      <c r="FJ210" s="892">
        <f>SUMIF('PREVIOUS LOGS'!$K$6,FC165,'PREVIOUS LOGS'!$R$51)+SUMIF('PREVIOUS LOGS'!$K$59,$K$6,'PREVIOUS LOGS'!$R$104)+SUMIF('PREVIOUS LOGS'!$K$112,FC165,'PREVIOUS LOGS'!$R$157)+SUMIF('PREVIOUS LOGS'!$K$165,FC165,'PREVIOUS LOGS'!$R$210)+SUMIF('PREVIOUS LOGS'!$K$218,FC165,'PREVIOUS LOGS'!$R$263)+SUMIF('PREVIOUS LOGS'!$K$271,FC165,'PREVIOUS LOGS'!$R$316)+SUMIF('PREVIOUS LOGS'!$K$324,FC165,'PREVIOUS LOGS'!$R$369)+SUMIF('PREVIOUS LOGS'!$BH$6,FC165,'PREVIOUS LOGS'!$BO$51)+SUMIF('PREVIOUS LOGS'!$BH$59,$K$6,'PREVIOUS LOGS'!$BO$104)+SUMIF('PREVIOUS LOGS'!$BH$112,FC165,'PREVIOUS LOGS'!$BO$157)+SUMIF('PREVIOUS LOGS'!$BH$165,FC165,'PREVIOUS LOGS'!$BO$210)+SUMIF('PREVIOUS LOGS'!$BH$218,FC165,'PREVIOUS LOGS'!$BO$263)+SUMIF('PREVIOUS LOGS'!$BH$271,FC165,'PREVIOUS LOGS'!$BO$316)+SUMIF('PREVIOUS LOGS'!$BH$324,FC165,'PREVIOUS LOGS'!$BO$369)+SUMIF('PREVIOUS LOGS'!$DF$6,FC165,'PREVIOUS LOGS'!$DM$51)+SUMIF('PREVIOUS LOGS'!$DF$59,$K$6,'PREVIOUS LOGS'!$DM$104)+SUMIF('PREVIOUS LOGS'!$DF$112,FC165,'PREVIOUS LOGS'!$DM$157)+SUMIF('PREVIOUS LOGS'!$DF$165,FC165,'PREVIOUS LOGS'!$DM$210)+SUMIF('PREVIOUS LOGS'!$DF$218,FC165,'PREVIOUS LOGS'!$DM$263)+SUMIF('PREVIOUS LOGS'!$DF$271,FC165,'PREVIOUS LOGS'!$DM$316)+SUMIF('PREVIOUS LOGS'!$DF$324,FC165,'PREVIOUS LOGS'!$DM$369)+SUMIF('PREVIOUS LOGS'!$FC$6,FC165,'PREVIOUS LOGS'!$FJ$51)+SUMIF('PREVIOUS LOGS'!$FC$59,$K$6,'PREVIOUS LOGS'!$FJ$104)+SUMIF('PREVIOUS LOGS'!$FC$112,FC165,'PREVIOUS LOGS'!$FJ$157)+SUMIF('PREVIOUS LOGS'!$FC$165,FC165,'PREVIOUS LOGS'!$FJ$210)+SUMIF('PREVIOUS LOGS'!$FC$218,FC165,'PREVIOUS LOGS'!$FJ$263)+SUMIF('PREVIOUS LOGS'!$FC$271,FC165,'PREVIOUS LOGS'!$FJ$316)+SUMIF('PREVIOUS LOGS'!$FC$324,FC165,'PREVIOUS LOGS'!$FJ$369)+SUMIF('ANNUAL SUMMARY'!$L$6,FC165,'ANNUAL SUMMARY'!$T$56)+SUMIF('ANNUAL SUMMARY'!$L$64,FC165,'ANNUAL SUMMARY'!$T$114)+SUMIF('ANNUAL SUMMARY'!$L$122,FC165,'ANNUAL SUMMARY'!$T$172)+SUMIF('ANNUAL SUMMARY'!$L$180,FC165,'ANNUAL SUMMARY'!$T$230)+SUMIF('ANNUAL SUMMARY'!$L$238,FC165,'ANNUAL SUMMARY'!$T$288)+SUMIF('ANNUAL SUMMARY'!$L$296,FC165,'ANNUAL SUMMARY'!$T$346)+SUMIF('ANNUAL SUMMARY'!$L$354,FC165,'ANNUAL SUMMARY'!$T$404)+SUMIF('ANNUAL SUMMARY'!$L$412,FC165,'ANNUAL SUMMARY'!$T$462)+SUMIF('ANNUAL SUMMARY'!$L$470,FC165,'ANNUAL SUMMARY'!$T$520)+SUMIF('ANNUAL SUMMARY'!$L$528,FC165,'ANNUAL SUMMARY'!$T$578)+SUMIF('ANNUAL SUMMARY'!$L$586,FC165,'ANNUAL SUMMARY'!$T$636)+SUMIF('ANNUAL SUMMARY'!$L$644,FC165,'ANNUAL SUMMARY'!$T$694)+SUMIF('ANNUAL SUMMARY'!$BI$6,FC165,'ANNUAL SUMMARY'!$BQ$56)+SUMIF('ANNUAL SUMMARY'!$BI$64,FC165,'ANNUAL SUMMARY'!$BQ$114)+SUMIF('ANNUAL SUMMARY'!$BI$122,FC165,'ANNUAL SUMMARY'!$BQ$172)+SUMIF('ANNUAL SUMMARY'!$BI$180,FC165,'ANNUAL SUMMARY'!$BQ$230)+SUMIF('ANNUAL SUMMARY'!$BI$238,FC165,'ANNUAL SUMMARY'!$BQ$288)+SUMIF('ANNUAL SUMMARY'!$BI$296,FC165,'ANNUAL SUMMARY'!$BQ$346)+SUMIF('ANNUAL SUMMARY'!$BI$354,FC165,'ANNUAL SUMMARY'!$BQ$404)+SUMIF('ANNUAL SUMMARY'!$BI$412,FC165,'ANNUAL SUMMARY'!$BQ$462)+SUMIF('ANNUAL SUMMARY'!$BI$470,FC165,'ANNUAL SUMMARY'!$BQ$520)+SUMIF('ANNUAL SUMMARY'!$BI$528,FC165,'ANNUAL SUMMARY'!$BQ$578)+SUMIF('ANNUAL SUMMARY'!$BI$586,FC165,'ANNUAL SUMMARY'!$BQ$636)+SUMIF('ANNUAL SUMMARY'!$BI$644,FC165,'ANNUAL SUMMARY'!$BQ$694)+SUMIF('ANNUAL SUMMARY'!$DH$6,FC165,'ANNUAL SUMMARY'!$DP$56)+SUMIF('ANNUAL SUMMARY'!$DH$64,FC165,'ANNUAL SUMMARY'!$DP$114)+SUMIF('ANNUAL SUMMARY'!$DH$122,FC165,'ANNUAL SUMMARY'!$DP$172)+SUMIF('ANNUAL SUMMARY'!$DH$180,FC165,'ANNUAL SUMMARY'!$DP$230)+SUMIF('ANNUAL SUMMARY'!$DH$238,FC165,'ANNUAL SUMMARY'!$DP$288)+SUMIF('ANNUAL SUMMARY'!$DH$296,FC165,'ANNUAL SUMMARY'!$DP$346)+SUMIF('ANNUAL SUMMARY'!$DH$354,FC165,'ANNUAL SUMMARY'!$DP$404)+SUMIF('ANNUAL SUMMARY'!$DH$412,FC165,'ANNUAL SUMMARY'!$DP$462)+SUMIF('ANNUAL SUMMARY'!$DH$470,FC165,'ANNUAL SUMMARY'!$DP$520)+SUMIF('ANNUAL SUMMARY'!$DH$528,FC165,'ANNUAL SUMMARY'!$DP$578)+SUMIF('ANNUAL SUMMARY'!$DH$586,FC165,'ANNUAL SUMMARY'!$DP$636)+SUMIF('ANNUAL SUMMARY'!$FE$6,FC165,'ANNUAL SUMMARY'!$FM$56)+SUMIF('ANNUAL SUMMARY'!$DH$644,FC165,'ANNUAL SUMMARY'!$DP$694)+SUMIF('ANNUAL SUMMARY'!$FE$64,FC165,'ANNUAL SUMMARY'!$FM$114)+SUMIF('ANNUAL SUMMARY'!$FE$122,FC165,'ANNUAL SUMMARY'!$FM$172)+SUMIF('ANNUAL SUMMARY'!$FE$180,FC165,'ANNUAL SUMMARY'!$FM$230)+SUMIF('ANNUAL SUMMARY'!$FE$238,FC165,'ANNUAL SUMMARY'!$FM$288)+SUMIF('ANNUAL SUMMARY'!$FE$296,FC165,'ANNUAL SUMMARY'!$FM$346)+SUMIF('ANNUAL SUMMARY'!$FE$354,FC165,'ANNUAL SUMMARY'!$FM$404)+SUMIF('ANNUAL SUMMARY'!$FE$412,FC165,'ANNUAL SUMMARY'!$FM$462)+SUMIF('ANNUAL SUMMARY'!$FE$470,FC165,'ANNUAL SUMMARY'!$FM$520)+SUMIF('ANNUAL SUMMARY'!$FE$586,FC165,'ANNUAL SUMMARY'!$FM$636)+SUMIF('ANNUAL SUMMARY'!$FE$528,FC165,'ANNUAL SUMMARY'!$FM$578)+SUMIF('ANNUAL SUMMARY'!$FE$644,FC165,'ANNUAL SUMMARY'!$FM$694)</f>
        <v>0</v>
      </c>
      <c r="FK210" s="892"/>
      <c r="FL210" s="892"/>
      <c r="FM210" s="892"/>
      <c r="FN210" s="892"/>
      <c r="FO210" s="892"/>
      <c r="FP210" s="891"/>
      <c r="FQ210" s="643"/>
      <c r="FR210" s="709" t="str">
        <f>IF('FRONT PAGE'!$A$1="www.fly-logics.com","No SERIE",0)</f>
        <v>No SERIE</v>
      </c>
      <c r="FS210" s="710"/>
      <c r="FT210" s="710"/>
      <c r="FU210" s="710"/>
      <c r="FV210" s="710"/>
      <c r="FW210" s="710"/>
      <c r="FX210" s="690"/>
      <c r="FY210" s="690"/>
      <c r="FZ210" s="690"/>
      <c r="GA210" s="690"/>
      <c r="GB210" s="690"/>
      <c r="GC210" s="691"/>
      <c r="GD210" s="709" t="str">
        <f>IF('FRONT PAGE'!$A$1="www.fly-logics.com","BUILT DATE",0)</f>
        <v>BUILT DATE</v>
      </c>
      <c r="GE210" s="710"/>
      <c r="GF210" s="710"/>
      <c r="GG210" s="710"/>
      <c r="GH210" s="710"/>
      <c r="GI210" s="710"/>
      <c r="GJ210" s="689"/>
      <c r="GK210" s="690"/>
      <c r="GL210" s="690"/>
      <c r="GM210" s="690"/>
      <c r="GN210" s="691"/>
      <c r="GO210" s="1263"/>
    </row>
    <row r="211" spans="1:197" ht="6" customHeight="1" x14ac:dyDescent="0.25">
      <c r="A211" s="791"/>
      <c r="B211" s="890"/>
      <c r="C211" s="890"/>
      <c r="D211" s="890"/>
      <c r="E211" s="890"/>
      <c r="F211" s="890"/>
      <c r="G211" s="890"/>
      <c r="H211" s="890"/>
      <c r="I211" s="890"/>
      <c r="J211" s="890"/>
      <c r="K211" s="890"/>
      <c r="L211" s="890"/>
      <c r="M211" s="890"/>
      <c r="N211" s="890"/>
      <c r="O211" s="890"/>
      <c r="P211" s="890"/>
      <c r="Q211" s="890"/>
      <c r="R211" s="890"/>
      <c r="S211" s="890"/>
      <c r="T211" s="890"/>
      <c r="U211" s="890"/>
      <c r="V211" s="890"/>
      <c r="W211" s="890"/>
      <c r="X211" s="890"/>
      <c r="Y211" s="659"/>
      <c r="Z211" s="711"/>
      <c r="AA211" s="712"/>
      <c r="AB211" s="712"/>
      <c r="AC211" s="712"/>
      <c r="AD211" s="712"/>
      <c r="AE211" s="712"/>
      <c r="AF211" s="693"/>
      <c r="AG211" s="693"/>
      <c r="AH211" s="693"/>
      <c r="AI211" s="693"/>
      <c r="AJ211" s="693"/>
      <c r="AK211" s="694"/>
      <c r="AL211" s="711"/>
      <c r="AM211" s="712"/>
      <c r="AN211" s="712"/>
      <c r="AO211" s="712"/>
      <c r="AP211" s="712"/>
      <c r="AQ211" s="712"/>
      <c r="AR211" s="692"/>
      <c r="AS211" s="693"/>
      <c r="AT211" s="693"/>
      <c r="AU211" s="693"/>
      <c r="AV211" s="693"/>
      <c r="AW211" s="1263"/>
      <c r="AX211" s="791"/>
      <c r="AY211" s="890"/>
      <c r="AZ211" s="890"/>
      <c r="BA211" s="890"/>
      <c r="BB211" s="890"/>
      <c r="BC211" s="890"/>
      <c r="BD211" s="890"/>
      <c r="BE211" s="890"/>
      <c r="BF211" s="890"/>
      <c r="BG211" s="890"/>
      <c r="BH211" s="890"/>
      <c r="BI211" s="890"/>
      <c r="BJ211" s="890"/>
      <c r="BK211" s="890"/>
      <c r="BL211" s="890"/>
      <c r="BM211" s="890"/>
      <c r="BN211" s="890"/>
      <c r="BO211" s="890"/>
      <c r="BP211" s="890"/>
      <c r="BQ211" s="890"/>
      <c r="BR211" s="890"/>
      <c r="BS211" s="890"/>
      <c r="BT211" s="890"/>
      <c r="BU211" s="890"/>
      <c r="BV211" s="659"/>
      <c r="BW211" s="711"/>
      <c r="BX211" s="712"/>
      <c r="BY211" s="712"/>
      <c r="BZ211" s="712"/>
      <c r="CA211" s="712"/>
      <c r="CB211" s="712"/>
      <c r="CC211" s="693"/>
      <c r="CD211" s="693"/>
      <c r="CE211" s="693"/>
      <c r="CF211" s="693"/>
      <c r="CG211" s="693"/>
      <c r="CH211" s="694"/>
      <c r="CI211" s="711"/>
      <c r="CJ211" s="712"/>
      <c r="CK211" s="712"/>
      <c r="CL211" s="712"/>
      <c r="CM211" s="712"/>
      <c r="CN211" s="712"/>
      <c r="CO211" s="692"/>
      <c r="CP211" s="693"/>
      <c r="CQ211" s="693"/>
      <c r="CR211" s="693"/>
      <c r="CS211" s="694"/>
      <c r="CT211" s="1263"/>
      <c r="CU211" s="1250"/>
      <c r="CV211" s="791"/>
      <c r="CW211" s="890"/>
      <c r="CX211" s="890"/>
      <c r="CY211" s="890"/>
      <c r="CZ211" s="890"/>
      <c r="DA211" s="890"/>
      <c r="DB211" s="890"/>
      <c r="DC211" s="890"/>
      <c r="DD211" s="890"/>
      <c r="DE211" s="890"/>
      <c r="DF211" s="890"/>
      <c r="DG211" s="890"/>
      <c r="DH211" s="890"/>
      <c r="DI211" s="890"/>
      <c r="DJ211" s="890"/>
      <c r="DK211" s="890"/>
      <c r="DL211" s="890"/>
      <c r="DM211" s="890"/>
      <c r="DN211" s="890"/>
      <c r="DO211" s="890"/>
      <c r="DP211" s="890"/>
      <c r="DQ211" s="890"/>
      <c r="DR211" s="890"/>
      <c r="DS211" s="890"/>
      <c r="DT211" s="659"/>
      <c r="DU211" s="711"/>
      <c r="DV211" s="712"/>
      <c r="DW211" s="712"/>
      <c r="DX211" s="712"/>
      <c r="DY211" s="712"/>
      <c r="DZ211" s="712"/>
      <c r="EA211" s="693"/>
      <c r="EB211" s="693"/>
      <c r="EC211" s="693"/>
      <c r="ED211" s="693"/>
      <c r="EE211" s="693"/>
      <c r="EF211" s="694"/>
      <c r="EG211" s="711"/>
      <c r="EH211" s="712"/>
      <c r="EI211" s="712"/>
      <c r="EJ211" s="712"/>
      <c r="EK211" s="712"/>
      <c r="EL211" s="712"/>
      <c r="EM211" s="692"/>
      <c r="EN211" s="693"/>
      <c r="EO211" s="693"/>
      <c r="EP211" s="693"/>
      <c r="EQ211" s="693"/>
      <c r="ER211" s="1263"/>
      <c r="ES211" s="791"/>
      <c r="ET211" s="890"/>
      <c r="EU211" s="890"/>
      <c r="EV211" s="890"/>
      <c r="EW211" s="890"/>
      <c r="EX211" s="890"/>
      <c r="EY211" s="890"/>
      <c r="EZ211" s="890"/>
      <c r="FA211" s="890"/>
      <c r="FB211" s="890"/>
      <c r="FC211" s="890"/>
      <c r="FD211" s="890"/>
      <c r="FE211" s="890"/>
      <c r="FF211" s="890"/>
      <c r="FG211" s="890"/>
      <c r="FH211" s="890"/>
      <c r="FI211" s="890"/>
      <c r="FJ211" s="890"/>
      <c r="FK211" s="890"/>
      <c r="FL211" s="890"/>
      <c r="FM211" s="890"/>
      <c r="FN211" s="890"/>
      <c r="FO211" s="890"/>
      <c r="FP211" s="890"/>
      <c r="FQ211" s="659"/>
      <c r="FR211" s="711"/>
      <c r="FS211" s="712"/>
      <c r="FT211" s="712"/>
      <c r="FU211" s="712"/>
      <c r="FV211" s="712"/>
      <c r="FW211" s="712"/>
      <c r="FX211" s="693"/>
      <c r="FY211" s="693"/>
      <c r="FZ211" s="693"/>
      <c r="GA211" s="693"/>
      <c r="GB211" s="693"/>
      <c r="GC211" s="694"/>
      <c r="GD211" s="711"/>
      <c r="GE211" s="712"/>
      <c r="GF211" s="712"/>
      <c r="GG211" s="712"/>
      <c r="GH211" s="712"/>
      <c r="GI211" s="712"/>
      <c r="GJ211" s="692"/>
      <c r="GK211" s="693"/>
      <c r="GL211" s="693"/>
      <c r="GM211" s="693"/>
      <c r="GN211" s="694"/>
      <c r="GO211" s="1263"/>
    </row>
    <row r="212" spans="1:197" ht="9" customHeight="1" x14ac:dyDescent="0.2">
      <c r="A212" s="908"/>
      <c r="B212" s="908"/>
      <c r="C212" s="908"/>
      <c r="D212" s="908"/>
      <c r="E212" s="908"/>
      <c r="F212" s="908"/>
      <c r="G212" s="908"/>
      <c r="H212" s="908"/>
      <c r="I212" s="908"/>
      <c r="J212" s="908"/>
      <c r="K212" s="908"/>
      <c r="L212" s="908"/>
      <c r="M212" s="908"/>
      <c r="N212" s="908"/>
      <c r="O212" s="908"/>
      <c r="P212" s="908"/>
      <c r="Q212" s="908"/>
      <c r="R212" s="908"/>
      <c r="S212" s="908"/>
      <c r="T212" s="908"/>
      <c r="U212" s="908"/>
      <c r="V212" s="908"/>
      <c r="W212" s="908"/>
      <c r="X212" s="908"/>
      <c r="Y212" s="908"/>
      <c r="Z212" s="908"/>
      <c r="AA212" s="908"/>
      <c r="AB212" s="908"/>
      <c r="AC212" s="908"/>
      <c r="AD212" s="908"/>
      <c r="AE212" s="908"/>
      <c r="AF212" s="908"/>
      <c r="AG212" s="908"/>
      <c r="AH212" s="908"/>
      <c r="AI212" s="908"/>
      <c r="AJ212" s="908"/>
      <c r="AK212" s="908"/>
      <c r="AL212" s="908"/>
      <c r="AM212" s="908"/>
      <c r="AN212" s="908"/>
      <c r="AO212" s="908"/>
      <c r="AP212" s="908"/>
      <c r="AQ212" s="908"/>
      <c r="AR212" s="908"/>
      <c r="AS212" s="908"/>
      <c r="AT212" s="908"/>
      <c r="AU212" s="908"/>
      <c r="AV212" s="908"/>
      <c r="AW212" s="909"/>
      <c r="AX212" s="908"/>
      <c r="AY212" s="908"/>
      <c r="AZ212" s="908"/>
      <c r="BA212" s="908"/>
      <c r="BB212" s="908"/>
      <c r="BC212" s="908"/>
      <c r="BD212" s="908"/>
      <c r="BE212" s="908"/>
      <c r="BF212" s="908"/>
      <c r="BG212" s="908"/>
      <c r="BH212" s="908"/>
      <c r="BI212" s="908"/>
      <c r="BJ212" s="908"/>
      <c r="BK212" s="908"/>
      <c r="BL212" s="908"/>
      <c r="BM212" s="908"/>
      <c r="BN212" s="908"/>
      <c r="BO212" s="908"/>
      <c r="BP212" s="908"/>
      <c r="BQ212" s="908"/>
      <c r="BR212" s="908"/>
      <c r="BS212" s="908"/>
      <c r="BT212" s="908"/>
      <c r="BU212" s="908"/>
      <c r="BV212" s="908"/>
      <c r="BW212" s="908"/>
      <c r="BX212" s="908"/>
      <c r="BY212" s="908"/>
      <c r="BZ212" s="908"/>
      <c r="CA212" s="908"/>
      <c r="CB212" s="908"/>
      <c r="CC212" s="908"/>
      <c r="CD212" s="908"/>
      <c r="CE212" s="908"/>
      <c r="CF212" s="908"/>
      <c r="CG212" s="908"/>
      <c r="CH212" s="908"/>
      <c r="CI212" s="908"/>
      <c r="CJ212" s="908"/>
      <c r="CK212" s="908"/>
      <c r="CL212" s="908"/>
      <c r="CM212" s="908"/>
      <c r="CN212" s="908"/>
      <c r="CO212" s="908"/>
      <c r="CP212" s="908"/>
      <c r="CQ212" s="908"/>
      <c r="CR212" s="908"/>
      <c r="CS212" s="908"/>
      <c r="CT212" s="1266"/>
      <c r="CU212" s="1250"/>
      <c r="CV212" s="908"/>
      <c r="CW212" s="908"/>
      <c r="CX212" s="908"/>
      <c r="CY212" s="908"/>
      <c r="CZ212" s="908"/>
      <c r="DA212" s="908"/>
      <c r="DB212" s="908"/>
      <c r="DC212" s="908"/>
      <c r="DD212" s="908"/>
      <c r="DE212" s="908"/>
      <c r="DF212" s="908"/>
      <c r="DG212" s="908"/>
      <c r="DH212" s="908"/>
      <c r="DI212" s="908"/>
      <c r="DJ212" s="908"/>
      <c r="DK212" s="908"/>
      <c r="DL212" s="908"/>
      <c r="DM212" s="908"/>
      <c r="DN212" s="908"/>
      <c r="DO212" s="908"/>
      <c r="DP212" s="908"/>
      <c r="DQ212" s="908"/>
      <c r="DR212" s="908"/>
      <c r="DS212" s="908"/>
      <c r="DT212" s="908"/>
      <c r="DU212" s="908"/>
      <c r="DV212" s="908"/>
      <c r="DW212" s="908"/>
      <c r="DX212" s="908"/>
      <c r="DY212" s="908"/>
      <c r="DZ212" s="908"/>
      <c r="EA212" s="908"/>
      <c r="EB212" s="908"/>
      <c r="EC212" s="908"/>
      <c r="ED212" s="908"/>
      <c r="EE212" s="908"/>
      <c r="EF212" s="908"/>
      <c r="EG212" s="908"/>
      <c r="EH212" s="908"/>
      <c r="EI212" s="908"/>
      <c r="EJ212" s="908"/>
      <c r="EK212" s="908"/>
      <c r="EL212" s="908"/>
      <c r="EM212" s="908"/>
      <c r="EN212" s="908"/>
      <c r="EO212" s="908"/>
      <c r="EP212" s="908"/>
      <c r="EQ212" s="908"/>
      <c r="ER212" s="909"/>
      <c r="ES212" s="908"/>
      <c r="ET212" s="908"/>
      <c r="EU212" s="908"/>
      <c r="EV212" s="908"/>
      <c r="EW212" s="908"/>
      <c r="EX212" s="908"/>
      <c r="EY212" s="908"/>
      <c r="EZ212" s="908"/>
      <c r="FA212" s="908"/>
      <c r="FB212" s="908"/>
      <c r="FC212" s="908"/>
      <c r="FD212" s="908"/>
      <c r="FE212" s="908"/>
      <c r="FF212" s="908"/>
      <c r="FG212" s="908"/>
      <c r="FH212" s="908"/>
      <c r="FI212" s="908"/>
      <c r="FJ212" s="908"/>
      <c r="FK212" s="908"/>
      <c r="FL212" s="908"/>
      <c r="FM212" s="908"/>
      <c r="FN212" s="908"/>
      <c r="FO212" s="908"/>
      <c r="FP212" s="908"/>
      <c r="FQ212" s="908"/>
      <c r="FR212" s="908"/>
      <c r="FS212" s="908"/>
      <c r="FT212" s="908"/>
      <c r="FU212" s="908"/>
      <c r="FV212" s="908"/>
      <c r="FW212" s="908"/>
      <c r="FX212" s="908"/>
      <c r="FY212" s="908"/>
      <c r="FZ212" s="908"/>
      <c r="GA212" s="908"/>
      <c r="GB212" s="908"/>
      <c r="GC212" s="908"/>
      <c r="GD212" s="908"/>
      <c r="GE212" s="908"/>
      <c r="GF212" s="908"/>
      <c r="GG212" s="908"/>
      <c r="GH212" s="908"/>
      <c r="GI212" s="908"/>
      <c r="GJ212" s="908"/>
      <c r="GK212" s="908"/>
      <c r="GL212" s="908"/>
      <c r="GM212" s="908"/>
      <c r="GN212" s="908"/>
      <c r="GO212" s="1266"/>
    </row>
    <row r="213" spans="1:197" ht="6.75" customHeight="1" x14ac:dyDescent="0.2">
      <c r="A213" s="1209" t="str">
        <f>IF(LOGBOOK!$A$2="  DATE  ","TOTAL SUMMARY BY AIRCRAFT",0)</f>
        <v>TOTAL SUMMARY BY AIRCRAFT</v>
      </c>
      <c r="B213" s="1209"/>
      <c r="C213" s="1209"/>
      <c r="D213" s="1209"/>
      <c r="E213" s="1209"/>
      <c r="F213" s="1209"/>
      <c r="G213" s="1209"/>
      <c r="H213" s="1209"/>
      <c r="I213" s="1209"/>
      <c r="J213" s="1209"/>
      <c r="K213" s="1209"/>
      <c r="L213" s="1209"/>
      <c r="M213" s="1209"/>
      <c r="N213" s="1209"/>
      <c r="O213" s="1209"/>
      <c r="P213" s="1209"/>
      <c r="Q213" s="1209"/>
      <c r="R213" s="1209"/>
      <c r="S213" s="1209"/>
      <c r="T213" s="1209"/>
      <c r="U213" s="1209"/>
      <c r="V213" s="1209"/>
      <c r="W213" s="1209"/>
      <c r="X213" s="1209"/>
      <c r="Y213" s="1209"/>
      <c r="Z213" s="1209"/>
      <c r="AA213" s="1209"/>
      <c r="AB213" s="1209"/>
      <c r="AC213" s="1209"/>
      <c r="AD213" s="1209"/>
      <c r="AE213" s="1209"/>
      <c r="AF213" s="1209"/>
      <c r="AG213" s="1209"/>
      <c r="AH213" s="1209"/>
      <c r="AI213" s="1209"/>
      <c r="AJ213" s="1209"/>
      <c r="AK213" s="1209"/>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9"/>
      <c r="BF213" s="1209"/>
      <c r="BG213" s="1209"/>
      <c r="BH213" s="1209"/>
      <c r="BI213" s="1209"/>
      <c r="BJ213" s="1209"/>
      <c r="BK213" s="1209"/>
      <c r="BL213" s="1209"/>
      <c r="BM213" s="1209"/>
      <c r="BN213" s="1209"/>
      <c r="BO213" s="1209"/>
      <c r="BP213" s="1209"/>
      <c r="BQ213" s="1209"/>
      <c r="BR213" s="1209"/>
      <c r="BS213" s="1209"/>
      <c r="BT213" s="1209"/>
      <c r="BU213" s="1209"/>
      <c r="BV213" s="1209"/>
      <c r="BW213" s="1209"/>
      <c r="BX213" s="1209"/>
      <c r="BY213" s="1209"/>
      <c r="BZ213" s="1209"/>
      <c r="CA213" s="1209"/>
      <c r="CB213" s="1209"/>
      <c r="CC213" s="1209"/>
      <c r="CD213" s="1209"/>
      <c r="CE213" s="1209"/>
      <c r="CF213" s="1209"/>
      <c r="CG213" s="1209"/>
      <c r="CH213" s="1209"/>
      <c r="CI213" s="1209"/>
      <c r="CJ213" s="1209"/>
      <c r="CK213" s="1209"/>
      <c r="CL213" s="1209"/>
      <c r="CM213" s="1209"/>
      <c r="CN213" s="1209"/>
      <c r="CO213" s="1209"/>
      <c r="CP213" s="1209"/>
      <c r="CQ213" s="1209"/>
      <c r="CR213" s="1209"/>
      <c r="CS213" s="1209"/>
      <c r="CT213" s="1264"/>
      <c r="CU213" s="1248"/>
      <c r="CV213" s="1209" t="str">
        <f>IF(LOGBOOK!$A$2="  DATE  ","FLY LOGICS",0)</f>
        <v>FLY LOGICS</v>
      </c>
      <c r="CW213" s="1209">
        <f>IF(LOGBOOK!A214="  FECHA  ","FLY LOGICS",0)</f>
        <v>0</v>
      </c>
      <c r="CX213" s="1209"/>
      <c r="CY213" s="1209"/>
      <c r="CZ213" s="1209"/>
      <c r="DA213" s="1209"/>
      <c r="DB213" s="1209"/>
      <c r="DC213" s="1209"/>
      <c r="DD213" s="1209"/>
      <c r="DE213" s="1209"/>
      <c r="DF213" s="1209"/>
      <c r="DG213" s="1209"/>
      <c r="DH213" s="1209"/>
      <c r="DI213" s="1209"/>
      <c r="DJ213" s="1209"/>
      <c r="DK213" s="1209"/>
      <c r="DL213" s="1209"/>
      <c r="DM213" s="1209"/>
      <c r="DN213" s="1209"/>
      <c r="DO213" s="1209"/>
      <c r="DP213" s="1209"/>
      <c r="DQ213" s="1209"/>
      <c r="DR213" s="1209"/>
      <c r="DS213" s="1209"/>
      <c r="DT213" s="1209"/>
      <c r="DU213" s="1209"/>
      <c r="DV213" s="1209"/>
      <c r="DW213" s="1209"/>
      <c r="DX213" s="1209"/>
      <c r="DY213" s="1209"/>
      <c r="DZ213" s="1209"/>
      <c r="EA213" s="1209"/>
      <c r="EB213" s="1209"/>
      <c r="EC213" s="1209"/>
      <c r="ED213" s="1209"/>
      <c r="EE213" s="1209"/>
      <c r="EF213" s="1209"/>
      <c r="EG213" s="1209"/>
      <c r="EH213" s="1209"/>
      <c r="EI213" s="1209"/>
      <c r="EJ213" s="1209"/>
      <c r="EK213" s="1209"/>
      <c r="EL213" s="1209"/>
      <c r="EM213" s="1209"/>
      <c r="EN213" s="1209"/>
      <c r="EO213" s="1209"/>
      <c r="EP213" s="1209"/>
      <c r="EQ213" s="1209"/>
      <c r="ER213" s="1209"/>
      <c r="ES213" s="1267"/>
      <c r="ET213" s="1211" t="str">
        <f>IF(LOGBOOK!$A$2="  DATE  ","TOTAL SUMMARY BY AIRCRAFT",0)</f>
        <v>TOTAL SUMMARY BY AIRCRAFT</v>
      </c>
      <c r="EU213" s="1211"/>
      <c r="EV213" s="1211"/>
      <c r="EW213" s="1211"/>
      <c r="EX213" s="1211"/>
      <c r="EY213" s="1211"/>
      <c r="EZ213" s="1211"/>
      <c r="FA213" s="1211"/>
      <c r="FB213" s="1211"/>
      <c r="FC213" s="1211"/>
      <c r="FD213" s="1211"/>
      <c r="FE213" s="1211"/>
      <c r="FF213" s="1211"/>
      <c r="FG213" s="1211"/>
      <c r="FH213" s="1211"/>
      <c r="FI213" s="1211"/>
      <c r="FJ213" s="1211"/>
      <c r="FK213" s="1211"/>
      <c r="FL213" s="1211"/>
      <c r="FM213" s="1211"/>
      <c r="FN213" s="1211"/>
      <c r="FO213" s="1211"/>
      <c r="FP213" s="1211"/>
      <c r="FQ213" s="1211"/>
      <c r="FR213" s="1211"/>
      <c r="FS213" s="1211"/>
      <c r="FT213" s="1211"/>
      <c r="FU213" s="1211"/>
      <c r="FV213" s="1211"/>
      <c r="FW213" s="1211"/>
      <c r="FX213" s="1211"/>
      <c r="FY213" s="1211"/>
      <c r="FZ213" s="1211"/>
      <c r="GA213" s="1211"/>
      <c r="GB213" s="1211"/>
      <c r="GC213" s="1211"/>
      <c r="GD213" s="1211"/>
      <c r="GE213" s="1211"/>
      <c r="GF213" s="1211"/>
      <c r="GG213" s="1211"/>
      <c r="GH213" s="1211"/>
      <c r="GI213" s="1211"/>
      <c r="GJ213" s="1211"/>
      <c r="GK213" s="1211"/>
      <c r="GL213" s="1211"/>
      <c r="GM213" s="1211"/>
      <c r="GN213" s="1211"/>
      <c r="GO213" s="1269"/>
    </row>
    <row r="214" spans="1:197" ht="6.75" customHeight="1" x14ac:dyDescent="0.2">
      <c r="A214" s="1209"/>
      <c r="B214" s="1209"/>
      <c r="C214" s="1209"/>
      <c r="D214" s="1209"/>
      <c r="E214" s="1209"/>
      <c r="F214" s="1209"/>
      <c r="G214" s="1209"/>
      <c r="H214" s="1209"/>
      <c r="I214" s="1209"/>
      <c r="J214" s="1209"/>
      <c r="K214" s="1209"/>
      <c r="L214" s="1209"/>
      <c r="M214" s="1209"/>
      <c r="N214" s="1209"/>
      <c r="O214" s="1209"/>
      <c r="P214" s="1209"/>
      <c r="Q214" s="1209"/>
      <c r="R214" s="1209"/>
      <c r="S214" s="1209"/>
      <c r="T214" s="1209"/>
      <c r="U214" s="1209"/>
      <c r="V214" s="1209"/>
      <c r="W214" s="1209"/>
      <c r="X214" s="1209"/>
      <c r="Y214" s="1209"/>
      <c r="Z214" s="1209"/>
      <c r="AA214" s="1209"/>
      <c r="AB214" s="1209"/>
      <c r="AC214" s="1209"/>
      <c r="AD214" s="1209"/>
      <c r="AE214" s="1209"/>
      <c r="AF214" s="1209"/>
      <c r="AG214" s="1209"/>
      <c r="AH214" s="1209"/>
      <c r="AI214" s="1209"/>
      <c r="AJ214" s="1209"/>
      <c r="AK214" s="1209"/>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9"/>
      <c r="BF214" s="1209"/>
      <c r="BG214" s="1209"/>
      <c r="BH214" s="1209"/>
      <c r="BI214" s="1209"/>
      <c r="BJ214" s="1209"/>
      <c r="BK214" s="1209"/>
      <c r="BL214" s="1209"/>
      <c r="BM214" s="1209"/>
      <c r="BN214" s="1209"/>
      <c r="BO214" s="1209"/>
      <c r="BP214" s="1209"/>
      <c r="BQ214" s="1209"/>
      <c r="BR214" s="1209"/>
      <c r="BS214" s="1209"/>
      <c r="BT214" s="1209"/>
      <c r="BU214" s="1209"/>
      <c r="BV214" s="1209"/>
      <c r="BW214" s="1209"/>
      <c r="BX214" s="1209"/>
      <c r="BY214" s="1209"/>
      <c r="BZ214" s="1209"/>
      <c r="CA214" s="1209"/>
      <c r="CB214" s="1209"/>
      <c r="CC214" s="1209"/>
      <c r="CD214" s="1209"/>
      <c r="CE214" s="1209"/>
      <c r="CF214" s="1209"/>
      <c r="CG214" s="1209"/>
      <c r="CH214" s="1209"/>
      <c r="CI214" s="1209"/>
      <c r="CJ214" s="1209"/>
      <c r="CK214" s="1209"/>
      <c r="CL214" s="1209"/>
      <c r="CM214" s="1209"/>
      <c r="CN214" s="1209"/>
      <c r="CO214" s="1209"/>
      <c r="CP214" s="1209"/>
      <c r="CQ214" s="1209"/>
      <c r="CR214" s="1209"/>
      <c r="CS214" s="1209"/>
      <c r="CT214" s="1264"/>
      <c r="CU214" s="1249"/>
      <c r="CV214" s="1209"/>
      <c r="CW214" s="1209"/>
      <c r="CX214" s="1209"/>
      <c r="CY214" s="1209"/>
      <c r="CZ214" s="1209"/>
      <c r="DA214" s="1209"/>
      <c r="DB214" s="1209"/>
      <c r="DC214" s="1209"/>
      <c r="DD214" s="1209"/>
      <c r="DE214" s="1209"/>
      <c r="DF214" s="1209"/>
      <c r="DG214" s="1209"/>
      <c r="DH214" s="1209"/>
      <c r="DI214" s="1209"/>
      <c r="DJ214" s="1209"/>
      <c r="DK214" s="1209"/>
      <c r="DL214" s="1209"/>
      <c r="DM214" s="1209"/>
      <c r="DN214" s="1209"/>
      <c r="DO214" s="1209"/>
      <c r="DP214" s="1209"/>
      <c r="DQ214" s="1209"/>
      <c r="DR214" s="1209"/>
      <c r="DS214" s="1209"/>
      <c r="DT214" s="1209"/>
      <c r="DU214" s="1209"/>
      <c r="DV214" s="1209"/>
      <c r="DW214" s="1209"/>
      <c r="DX214" s="1209"/>
      <c r="DY214" s="1209"/>
      <c r="DZ214" s="1209"/>
      <c r="EA214" s="1209"/>
      <c r="EB214" s="1209"/>
      <c r="EC214" s="1209"/>
      <c r="ED214" s="1209"/>
      <c r="EE214" s="1209"/>
      <c r="EF214" s="1209"/>
      <c r="EG214" s="1209"/>
      <c r="EH214" s="1209"/>
      <c r="EI214" s="1209"/>
      <c r="EJ214" s="1209"/>
      <c r="EK214" s="1209"/>
      <c r="EL214" s="1209"/>
      <c r="EM214" s="1209"/>
      <c r="EN214" s="1209"/>
      <c r="EO214" s="1209"/>
      <c r="EP214" s="1209"/>
      <c r="EQ214" s="1209"/>
      <c r="ER214" s="1209"/>
      <c r="ES214" s="1267"/>
      <c r="ET214" s="1211"/>
      <c r="EU214" s="1211"/>
      <c r="EV214" s="1211"/>
      <c r="EW214" s="1211"/>
      <c r="EX214" s="1211"/>
      <c r="EY214" s="1211"/>
      <c r="EZ214" s="1211"/>
      <c r="FA214" s="1211"/>
      <c r="FB214" s="1211"/>
      <c r="FC214" s="1211"/>
      <c r="FD214" s="1211"/>
      <c r="FE214" s="1211"/>
      <c r="FF214" s="1211"/>
      <c r="FG214" s="1211"/>
      <c r="FH214" s="1211"/>
      <c r="FI214" s="1211"/>
      <c r="FJ214" s="1211"/>
      <c r="FK214" s="1211"/>
      <c r="FL214" s="1211"/>
      <c r="FM214" s="1211"/>
      <c r="FN214" s="1211"/>
      <c r="FO214" s="1211"/>
      <c r="FP214" s="1211"/>
      <c r="FQ214" s="1211"/>
      <c r="FR214" s="1211"/>
      <c r="FS214" s="1211"/>
      <c r="FT214" s="1211"/>
      <c r="FU214" s="1211"/>
      <c r="FV214" s="1211"/>
      <c r="FW214" s="1211"/>
      <c r="FX214" s="1211"/>
      <c r="FY214" s="1211"/>
      <c r="FZ214" s="1211"/>
      <c r="GA214" s="1211"/>
      <c r="GB214" s="1211"/>
      <c r="GC214" s="1211"/>
      <c r="GD214" s="1211"/>
      <c r="GE214" s="1211"/>
      <c r="GF214" s="1211"/>
      <c r="GG214" s="1211"/>
      <c r="GH214" s="1211"/>
      <c r="GI214" s="1211"/>
      <c r="GJ214" s="1211"/>
      <c r="GK214" s="1211"/>
      <c r="GL214" s="1211"/>
      <c r="GM214" s="1211"/>
      <c r="GN214" s="1211"/>
      <c r="GO214" s="1269"/>
    </row>
    <row r="215" spans="1:197" ht="6.75" customHeight="1" x14ac:dyDescent="0.2">
      <c r="A215" s="1210"/>
      <c r="B215" s="1210"/>
      <c r="C215" s="1210"/>
      <c r="D215" s="1210"/>
      <c r="E215" s="1210"/>
      <c r="F215" s="1210"/>
      <c r="G215" s="1210"/>
      <c r="H215" s="1210"/>
      <c r="I215" s="1210"/>
      <c r="J215" s="1210"/>
      <c r="K215" s="1210"/>
      <c r="L215" s="1210"/>
      <c r="M215" s="1210"/>
      <c r="N215" s="1210"/>
      <c r="O215" s="1210"/>
      <c r="P215" s="1210"/>
      <c r="Q215" s="1210"/>
      <c r="R215" s="1210"/>
      <c r="S215" s="1210"/>
      <c r="T215" s="1210"/>
      <c r="U215" s="1210"/>
      <c r="V215" s="1210"/>
      <c r="W215" s="1210"/>
      <c r="X215" s="1210"/>
      <c r="Y215" s="1210"/>
      <c r="Z215" s="1210"/>
      <c r="AA215" s="1210"/>
      <c r="AB215" s="1210"/>
      <c r="AC215" s="1210"/>
      <c r="AD215" s="1210"/>
      <c r="AE215" s="1210"/>
      <c r="AF215" s="1210"/>
      <c r="AG215" s="1210"/>
      <c r="AH215" s="1210"/>
      <c r="AI215" s="1210"/>
      <c r="AJ215" s="1210"/>
      <c r="AK215" s="1210"/>
      <c r="AL215" s="1210"/>
      <c r="AM215" s="1210"/>
      <c r="AN215" s="1210"/>
      <c r="AO215" s="1210"/>
      <c r="AP215" s="1210"/>
      <c r="AQ215" s="1210"/>
      <c r="AR215" s="1210"/>
      <c r="AS215" s="1210"/>
      <c r="AT215" s="1210"/>
      <c r="AU215" s="1210"/>
      <c r="AV215" s="1210"/>
      <c r="AW215" s="1210"/>
      <c r="AX215" s="1210"/>
      <c r="AY215" s="1210"/>
      <c r="AZ215" s="1210"/>
      <c r="BA215" s="1210"/>
      <c r="BB215" s="1210"/>
      <c r="BC215" s="1210"/>
      <c r="BD215" s="1210"/>
      <c r="BE215" s="1210"/>
      <c r="BF215" s="1210"/>
      <c r="BG215" s="1210"/>
      <c r="BH215" s="1210"/>
      <c r="BI215" s="1210"/>
      <c r="BJ215" s="1210"/>
      <c r="BK215" s="1210"/>
      <c r="BL215" s="1210"/>
      <c r="BM215" s="1210"/>
      <c r="BN215" s="1210"/>
      <c r="BO215" s="1210"/>
      <c r="BP215" s="1210"/>
      <c r="BQ215" s="1210"/>
      <c r="BR215" s="1210"/>
      <c r="BS215" s="1210"/>
      <c r="BT215" s="1210"/>
      <c r="BU215" s="1210"/>
      <c r="BV215" s="1210"/>
      <c r="BW215" s="1210"/>
      <c r="BX215" s="1210"/>
      <c r="BY215" s="1210"/>
      <c r="BZ215" s="1210"/>
      <c r="CA215" s="1210"/>
      <c r="CB215" s="1210"/>
      <c r="CC215" s="1210"/>
      <c r="CD215" s="1210"/>
      <c r="CE215" s="1210"/>
      <c r="CF215" s="1210"/>
      <c r="CG215" s="1210"/>
      <c r="CH215" s="1210"/>
      <c r="CI215" s="1210"/>
      <c r="CJ215" s="1210"/>
      <c r="CK215" s="1210"/>
      <c r="CL215" s="1210"/>
      <c r="CM215" s="1210"/>
      <c r="CN215" s="1210"/>
      <c r="CO215" s="1210"/>
      <c r="CP215" s="1210"/>
      <c r="CQ215" s="1210"/>
      <c r="CR215" s="1210"/>
      <c r="CS215" s="1210"/>
      <c r="CT215" s="1265"/>
      <c r="CU215" s="1249"/>
      <c r="CV215" s="1210"/>
      <c r="CW215" s="1210"/>
      <c r="CX215" s="1210"/>
      <c r="CY215" s="1210"/>
      <c r="CZ215" s="1210"/>
      <c r="DA215" s="1210"/>
      <c r="DB215" s="1210"/>
      <c r="DC215" s="1210"/>
      <c r="DD215" s="1210"/>
      <c r="DE215" s="1210"/>
      <c r="DF215" s="1210"/>
      <c r="DG215" s="1210"/>
      <c r="DH215" s="1210"/>
      <c r="DI215" s="1210"/>
      <c r="DJ215" s="1210"/>
      <c r="DK215" s="1210"/>
      <c r="DL215" s="1210"/>
      <c r="DM215" s="1210"/>
      <c r="DN215" s="1210"/>
      <c r="DO215" s="1210"/>
      <c r="DP215" s="1210"/>
      <c r="DQ215" s="1210"/>
      <c r="DR215" s="1210"/>
      <c r="DS215" s="1210"/>
      <c r="DT215" s="1210"/>
      <c r="DU215" s="1210"/>
      <c r="DV215" s="1210"/>
      <c r="DW215" s="1210"/>
      <c r="DX215" s="1210"/>
      <c r="DY215" s="1210"/>
      <c r="DZ215" s="1210"/>
      <c r="EA215" s="1210"/>
      <c r="EB215" s="1210"/>
      <c r="EC215" s="1210"/>
      <c r="ED215" s="1210"/>
      <c r="EE215" s="1210"/>
      <c r="EF215" s="1210"/>
      <c r="EG215" s="1210"/>
      <c r="EH215" s="1210"/>
      <c r="EI215" s="1210"/>
      <c r="EJ215" s="1210"/>
      <c r="EK215" s="1210"/>
      <c r="EL215" s="1210"/>
      <c r="EM215" s="1210"/>
      <c r="EN215" s="1210"/>
      <c r="EO215" s="1210"/>
      <c r="EP215" s="1210"/>
      <c r="EQ215" s="1210"/>
      <c r="ER215" s="1210"/>
      <c r="ES215" s="1268"/>
      <c r="ET215" s="1212"/>
      <c r="EU215" s="1212"/>
      <c r="EV215" s="1212"/>
      <c r="EW215" s="1212"/>
      <c r="EX215" s="1212"/>
      <c r="EY215" s="1212"/>
      <c r="EZ215" s="1212"/>
      <c r="FA215" s="1212"/>
      <c r="FB215" s="1212"/>
      <c r="FC215" s="1212"/>
      <c r="FD215" s="1212"/>
      <c r="FE215" s="1212"/>
      <c r="FF215" s="1212"/>
      <c r="FG215" s="1212"/>
      <c r="FH215" s="1212"/>
      <c r="FI215" s="1212"/>
      <c r="FJ215" s="1212"/>
      <c r="FK215" s="1212"/>
      <c r="FL215" s="1212"/>
      <c r="FM215" s="1212"/>
      <c r="FN215" s="1212"/>
      <c r="FO215" s="1212"/>
      <c r="FP215" s="1212"/>
      <c r="FQ215" s="1212"/>
      <c r="FR215" s="1212"/>
      <c r="FS215" s="1212"/>
      <c r="FT215" s="1212"/>
      <c r="FU215" s="1212"/>
      <c r="FV215" s="1212"/>
      <c r="FW215" s="1212"/>
      <c r="FX215" s="1212"/>
      <c r="FY215" s="1212"/>
      <c r="FZ215" s="1212"/>
      <c r="GA215" s="1212"/>
      <c r="GB215" s="1212"/>
      <c r="GC215" s="1212"/>
      <c r="GD215" s="1212"/>
      <c r="GE215" s="1212"/>
      <c r="GF215" s="1212"/>
      <c r="GG215" s="1212"/>
      <c r="GH215" s="1212"/>
      <c r="GI215" s="1212"/>
      <c r="GJ215" s="1212"/>
      <c r="GK215" s="1212"/>
      <c r="GL215" s="1212"/>
      <c r="GM215" s="1212"/>
      <c r="GN215" s="1212"/>
      <c r="GO215" s="1270"/>
    </row>
    <row r="216" spans="1:197" ht="3.75" customHeight="1" x14ac:dyDescent="0.25">
      <c r="A216" s="741"/>
      <c r="B216" s="742"/>
      <c r="C216" s="742"/>
      <c r="D216" s="742"/>
      <c r="E216" s="742"/>
      <c r="F216" s="742"/>
      <c r="G216" s="742"/>
      <c r="H216" s="742"/>
      <c r="I216" s="742"/>
      <c r="J216" s="742"/>
      <c r="K216" s="742"/>
      <c r="L216" s="742"/>
      <c r="M216" s="742"/>
      <c r="N216" s="742"/>
      <c r="O216" s="742"/>
      <c r="P216" s="742"/>
      <c r="Q216" s="742"/>
      <c r="R216" s="742"/>
      <c r="S216" s="742"/>
      <c r="T216" s="742"/>
      <c r="U216" s="742"/>
      <c r="V216" s="742"/>
      <c r="W216" s="742"/>
      <c r="X216" s="742"/>
      <c r="Y216" s="742"/>
      <c r="Z216" s="742"/>
      <c r="AA216" s="742"/>
      <c r="AB216" s="742"/>
      <c r="AC216" s="742"/>
      <c r="AD216" s="742"/>
      <c r="AE216" s="742"/>
      <c r="AF216" s="742"/>
      <c r="AG216" s="742"/>
      <c r="AH216" s="742"/>
      <c r="AI216" s="742"/>
      <c r="AJ216" s="742"/>
      <c r="AK216" s="742"/>
      <c r="AL216" s="742"/>
      <c r="AM216" s="742"/>
      <c r="AN216" s="742"/>
      <c r="AO216" s="742"/>
      <c r="AP216" s="742"/>
      <c r="AQ216" s="742"/>
      <c r="AR216" s="742"/>
      <c r="AS216" s="742"/>
      <c r="AT216" s="742"/>
      <c r="AU216" s="742"/>
      <c r="AV216" s="742"/>
      <c r="AW216" s="742"/>
      <c r="AX216" s="741"/>
      <c r="AY216" s="742"/>
      <c r="AZ216" s="742"/>
      <c r="BA216" s="742"/>
      <c r="BB216" s="742"/>
      <c r="BC216" s="742"/>
      <c r="BD216" s="742"/>
      <c r="BE216" s="742"/>
      <c r="BF216" s="742"/>
      <c r="BG216" s="742"/>
      <c r="BH216" s="742"/>
      <c r="BI216" s="742"/>
      <c r="BJ216" s="742"/>
      <c r="BK216" s="742"/>
      <c r="BL216" s="742"/>
      <c r="BM216" s="742"/>
      <c r="BN216" s="742"/>
      <c r="BO216" s="742"/>
      <c r="BP216" s="742"/>
      <c r="BQ216" s="742"/>
      <c r="BR216" s="742"/>
      <c r="BS216" s="742"/>
      <c r="BT216" s="742"/>
      <c r="BU216" s="742"/>
      <c r="BV216" s="742"/>
      <c r="BW216" s="742"/>
      <c r="BX216" s="742"/>
      <c r="BY216" s="742"/>
      <c r="BZ216" s="742"/>
      <c r="CA216" s="742"/>
      <c r="CB216" s="742"/>
      <c r="CC216" s="742"/>
      <c r="CD216" s="742"/>
      <c r="CE216" s="742"/>
      <c r="CF216" s="742"/>
      <c r="CG216" s="742"/>
      <c r="CH216" s="742"/>
      <c r="CI216" s="742"/>
      <c r="CJ216" s="742"/>
      <c r="CK216" s="742"/>
      <c r="CL216" s="742"/>
      <c r="CM216" s="742"/>
      <c r="CN216" s="742"/>
      <c r="CO216" s="742"/>
      <c r="CP216" s="742"/>
      <c r="CQ216" s="742"/>
      <c r="CR216" s="742"/>
      <c r="CS216" s="742"/>
      <c r="CT216" s="743"/>
      <c r="CU216" s="1250"/>
      <c r="CV216" s="741"/>
      <c r="CW216" s="742"/>
      <c r="CX216" s="742"/>
      <c r="CY216" s="742"/>
      <c r="CZ216" s="742"/>
      <c r="DA216" s="742"/>
      <c r="DB216" s="742"/>
      <c r="DC216" s="742"/>
      <c r="DD216" s="742"/>
      <c r="DE216" s="742"/>
      <c r="DF216" s="742"/>
      <c r="DG216" s="742"/>
      <c r="DH216" s="742"/>
      <c r="DI216" s="742"/>
      <c r="DJ216" s="742"/>
      <c r="DK216" s="742"/>
      <c r="DL216" s="742"/>
      <c r="DM216" s="742"/>
      <c r="DN216" s="742"/>
      <c r="DO216" s="742"/>
      <c r="DP216" s="742"/>
      <c r="DQ216" s="742"/>
      <c r="DR216" s="742"/>
      <c r="DS216" s="742"/>
      <c r="DT216" s="742"/>
      <c r="DU216" s="742"/>
      <c r="DV216" s="742"/>
      <c r="DW216" s="742"/>
      <c r="DX216" s="742"/>
      <c r="DY216" s="742"/>
      <c r="DZ216" s="742"/>
      <c r="EA216" s="742"/>
      <c r="EB216" s="742"/>
      <c r="EC216" s="742"/>
      <c r="ED216" s="742"/>
      <c r="EE216" s="742"/>
      <c r="EF216" s="742"/>
      <c r="EG216" s="742"/>
      <c r="EH216" s="742"/>
      <c r="EI216" s="742"/>
      <c r="EJ216" s="742"/>
      <c r="EK216" s="742"/>
      <c r="EL216" s="742"/>
      <c r="EM216" s="742"/>
      <c r="EN216" s="742"/>
      <c r="EO216" s="742"/>
      <c r="EP216" s="742"/>
      <c r="EQ216" s="742"/>
      <c r="ER216" s="742"/>
      <c r="ES216" s="741"/>
      <c r="ET216" s="742"/>
      <c r="EU216" s="742"/>
      <c r="EV216" s="742"/>
      <c r="EW216" s="742"/>
      <c r="EX216" s="742"/>
      <c r="EY216" s="742"/>
      <c r="EZ216" s="742"/>
      <c r="FA216" s="742"/>
      <c r="FB216" s="742"/>
      <c r="FC216" s="742"/>
      <c r="FD216" s="742"/>
      <c r="FE216" s="742"/>
      <c r="FF216" s="742"/>
      <c r="FG216" s="742"/>
      <c r="FH216" s="742"/>
      <c r="FI216" s="742"/>
      <c r="FJ216" s="742"/>
      <c r="FK216" s="742"/>
      <c r="FL216" s="742"/>
      <c r="FM216" s="742"/>
      <c r="FN216" s="742"/>
      <c r="FO216" s="742"/>
      <c r="FP216" s="742"/>
      <c r="FQ216" s="742"/>
      <c r="FR216" s="742"/>
      <c r="FS216" s="742"/>
      <c r="FT216" s="742"/>
      <c r="FU216" s="742"/>
      <c r="FV216" s="742"/>
      <c r="FW216" s="742"/>
      <c r="FX216" s="742"/>
      <c r="FY216" s="742"/>
      <c r="FZ216" s="742"/>
      <c r="GA216" s="742"/>
      <c r="GB216" s="742"/>
      <c r="GC216" s="742"/>
      <c r="GD216" s="742"/>
      <c r="GE216" s="742"/>
      <c r="GF216" s="742"/>
      <c r="GG216" s="742"/>
      <c r="GH216" s="742"/>
      <c r="GI216" s="742"/>
      <c r="GJ216" s="742"/>
      <c r="GK216" s="742"/>
      <c r="GL216" s="742"/>
      <c r="GM216" s="742"/>
      <c r="GN216" s="742"/>
      <c r="GO216" s="743"/>
    </row>
    <row r="217" spans="1:197" ht="5.25" customHeight="1" thickBot="1" x14ac:dyDescent="0.3">
      <c r="A217" s="770" t="str">
        <f>'ANNUAL SUMMARY'!$B$5</f>
        <v>MANUFACTURER &amp; MODEL</v>
      </c>
      <c r="B217" s="771"/>
      <c r="C217" s="771"/>
      <c r="D217" s="771"/>
      <c r="E217" s="771"/>
      <c r="F217" s="771"/>
      <c r="G217" s="771"/>
      <c r="H217" s="771"/>
      <c r="I217" s="771"/>
      <c r="J217" s="771"/>
      <c r="K217" s="776"/>
      <c r="L217" s="776"/>
      <c r="M217" s="776"/>
      <c r="N217" s="776"/>
      <c r="O217" s="776"/>
      <c r="P217" s="776"/>
      <c r="Q217" s="776"/>
      <c r="R217" s="776"/>
      <c r="S217" s="776"/>
      <c r="T217" s="776"/>
      <c r="U217" s="776"/>
      <c r="V217" s="776"/>
      <c r="W217" s="776"/>
      <c r="X217" s="776"/>
      <c r="Y217" s="776"/>
      <c r="Z217" s="776"/>
      <c r="AA217" s="776"/>
      <c r="AB217" s="776"/>
      <c r="AC217" s="776"/>
      <c r="AD217" s="776"/>
      <c r="AE217" s="776"/>
      <c r="AF217" s="776"/>
      <c r="AG217" s="776"/>
      <c r="AH217" s="776"/>
      <c r="AI217" s="776"/>
      <c r="AJ217" s="776"/>
      <c r="AK217" s="776"/>
      <c r="AL217" s="776"/>
      <c r="AM217" s="776"/>
      <c r="AN217" s="776"/>
      <c r="AO217" s="776"/>
      <c r="AP217" s="776"/>
      <c r="AQ217" s="776"/>
      <c r="AR217" s="776"/>
      <c r="AS217" s="776"/>
      <c r="AT217" s="776"/>
      <c r="AU217" s="776"/>
      <c r="AV217" s="776"/>
      <c r="AW217" s="1263"/>
      <c r="AX217" s="770" t="str">
        <f>'ANNUAL SUMMARY'!$B$5</f>
        <v>MANUFACTURER &amp; MODEL</v>
      </c>
      <c r="AY217" s="771"/>
      <c r="AZ217" s="771"/>
      <c r="BA217" s="771"/>
      <c r="BB217" s="771"/>
      <c r="BC217" s="771"/>
      <c r="BD217" s="771"/>
      <c r="BE217" s="771"/>
      <c r="BF217" s="771"/>
      <c r="BG217" s="771"/>
      <c r="BH217" s="776"/>
      <c r="BI217" s="776"/>
      <c r="BJ217" s="776"/>
      <c r="BK217" s="776"/>
      <c r="BL217" s="776"/>
      <c r="BM217" s="776"/>
      <c r="BN217" s="776"/>
      <c r="BO217" s="776"/>
      <c r="BP217" s="776"/>
      <c r="BQ217" s="776"/>
      <c r="BR217" s="776"/>
      <c r="BS217" s="776"/>
      <c r="BT217" s="776"/>
      <c r="BU217" s="776"/>
      <c r="BV217" s="776"/>
      <c r="BW217" s="776"/>
      <c r="BX217" s="776"/>
      <c r="BY217" s="776"/>
      <c r="BZ217" s="776"/>
      <c r="CA217" s="776"/>
      <c r="CB217" s="776"/>
      <c r="CC217" s="776"/>
      <c r="CD217" s="776"/>
      <c r="CE217" s="776"/>
      <c r="CF217" s="776"/>
      <c r="CG217" s="776"/>
      <c r="CH217" s="776"/>
      <c r="CI217" s="776"/>
      <c r="CJ217" s="776"/>
      <c r="CK217" s="776"/>
      <c r="CL217" s="776"/>
      <c r="CM217" s="776"/>
      <c r="CN217" s="776"/>
      <c r="CO217" s="776"/>
      <c r="CP217" s="776"/>
      <c r="CQ217" s="776"/>
      <c r="CR217" s="776"/>
      <c r="CS217" s="776"/>
      <c r="CT217" s="1263"/>
      <c r="CU217" s="1250"/>
      <c r="CV217" s="770" t="str">
        <f>'ANNUAL SUMMARY'!$B$5</f>
        <v>MANUFACTURER &amp; MODEL</v>
      </c>
      <c r="CW217" s="771"/>
      <c r="CX217" s="771"/>
      <c r="CY217" s="771"/>
      <c r="CZ217" s="771"/>
      <c r="DA217" s="771"/>
      <c r="DB217" s="771"/>
      <c r="DC217" s="771"/>
      <c r="DD217" s="771"/>
      <c r="DE217" s="771"/>
      <c r="DF217" s="776"/>
      <c r="DG217" s="776"/>
      <c r="DH217" s="776"/>
      <c r="DI217" s="776"/>
      <c r="DJ217" s="776"/>
      <c r="DK217" s="776"/>
      <c r="DL217" s="776"/>
      <c r="DM217" s="776"/>
      <c r="DN217" s="776"/>
      <c r="DO217" s="776"/>
      <c r="DP217" s="776"/>
      <c r="DQ217" s="776"/>
      <c r="DR217" s="776"/>
      <c r="DS217" s="776"/>
      <c r="DT217" s="776"/>
      <c r="DU217" s="776"/>
      <c r="DV217" s="776"/>
      <c r="DW217" s="776"/>
      <c r="DX217" s="776"/>
      <c r="DY217" s="776"/>
      <c r="DZ217" s="776"/>
      <c r="EA217" s="776"/>
      <c r="EB217" s="776"/>
      <c r="EC217" s="776"/>
      <c r="ED217" s="776"/>
      <c r="EE217" s="776"/>
      <c r="EF217" s="776"/>
      <c r="EG217" s="776"/>
      <c r="EH217" s="776"/>
      <c r="EI217" s="776"/>
      <c r="EJ217" s="776"/>
      <c r="EK217" s="776"/>
      <c r="EL217" s="776"/>
      <c r="EM217" s="776"/>
      <c r="EN217" s="776"/>
      <c r="EO217" s="776"/>
      <c r="EP217" s="776"/>
      <c r="EQ217" s="776"/>
      <c r="ER217" s="1263"/>
      <c r="ES217" s="770" t="str">
        <f>'ANNUAL SUMMARY'!$B$5</f>
        <v>MANUFACTURER &amp; MODEL</v>
      </c>
      <c r="ET217" s="771"/>
      <c r="EU217" s="771"/>
      <c r="EV217" s="771"/>
      <c r="EW217" s="771"/>
      <c r="EX217" s="771"/>
      <c r="EY217" s="771"/>
      <c r="EZ217" s="771"/>
      <c r="FA217" s="771"/>
      <c r="FB217" s="771"/>
      <c r="FC217" s="776"/>
      <c r="FD217" s="776"/>
      <c r="FE217" s="776"/>
      <c r="FF217" s="776"/>
      <c r="FG217" s="776"/>
      <c r="FH217" s="776"/>
      <c r="FI217" s="776"/>
      <c r="FJ217" s="776"/>
      <c r="FK217" s="776"/>
      <c r="FL217" s="776"/>
      <c r="FM217" s="776"/>
      <c r="FN217" s="776"/>
      <c r="FO217" s="776"/>
      <c r="FP217" s="776"/>
      <c r="FQ217" s="776"/>
      <c r="FR217" s="776"/>
      <c r="FS217" s="776"/>
      <c r="FT217" s="776"/>
      <c r="FU217" s="776"/>
      <c r="FV217" s="776"/>
      <c r="FW217" s="776"/>
      <c r="FX217" s="776"/>
      <c r="FY217" s="776"/>
      <c r="FZ217" s="776"/>
      <c r="GA217" s="776"/>
      <c r="GB217" s="776"/>
      <c r="GC217" s="776"/>
      <c r="GD217" s="776"/>
      <c r="GE217" s="776"/>
      <c r="GF217" s="776"/>
      <c r="GG217" s="776"/>
      <c r="GH217" s="776"/>
      <c r="GI217" s="776"/>
      <c r="GJ217" s="776"/>
      <c r="GK217" s="776"/>
      <c r="GL217" s="776"/>
      <c r="GM217" s="776"/>
      <c r="GN217" s="776"/>
      <c r="GO217" s="1263"/>
    </row>
    <row r="218" spans="1:197" ht="5.25" customHeight="1" thickTop="1" x14ac:dyDescent="0.2">
      <c r="A218" s="772"/>
      <c r="B218" s="773"/>
      <c r="C218" s="773"/>
      <c r="D218" s="773"/>
      <c r="E218" s="773"/>
      <c r="F218" s="773"/>
      <c r="G218" s="773"/>
      <c r="H218" s="773"/>
      <c r="I218" s="773"/>
      <c r="J218" s="773"/>
      <c r="K218" s="1116"/>
      <c r="L218" s="1114"/>
      <c r="M218" s="1114"/>
      <c r="N218" s="1114"/>
      <c r="O218" s="1114"/>
      <c r="P218" s="1114"/>
      <c r="Q218" s="1114"/>
      <c r="R218" s="1114"/>
      <c r="S218" s="1114"/>
      <c r="T218" s="1114"/>
      <c r="U218" s="1114"/>
      <c r="V218" s="1114"/>
      <c r="W218" s="1114"/>
      <c r="X218" s="1114"/>
      <c r="Y218" s="1114"/>
      <c r="Z218" s="1114"/>
      <c r="AA218" s="1114"/>
      <c r="AB218" s="1114"/>
      <c r="AC218" s="1115"/>
      <c r="AD218" s="1111"/>
      <c r="AE218" s="762" t="str">
        <f>IF('FRONT PAGE'!$A$1="www.fly-logics.com","PIC",0)</f>
        <v>PIC</v>
      </c>
      <c r="AF218" s="757"/>
      <c r="AG218" s="757"/>
      <c r="AH218" s="760"/>
      <c r="AI218" s="756" t="str">
        <f>IF('FRONT PAGE'!$A$1="www.fly-logics.com","SIC",0)</f>
        <v>SIC</v>
      </c>
      <c r="AJ218" s="757"/>
      <c r="AK218" s="757"/>
      <c r="AL218" s="760"/>
      <c r="AM218" s="756" t="str">
        <f>IF('FRONT PAGE'!$A$1="www.fly-logics.com","INSTRU.",0)</f>
        <v>INSTRU.</v>
      </c>
      <c r="AN218" s="757"/>
      <c r="AO218" s="757"/>
      <c r="AP218" s="757"/>
      <c r="AQ218" s="756" t="str">
        <f>'ANNUAL SUMMARY'!$AR$5</f>
        <v>Landings</v>
      </c>
      <c r="AR218" s="757"/>
      <c r="AS218" s="757"/>
      <c r="AT218" s="757"/>
      <c r="AU218" s="757"/>
      <c r="AV218" s="757"/>
      <c r="AW218" s="1263"/>
      <c r="AX218" s="772"/>
      <c r="AY218" s="773"/>
      <c r="AZ218" s="773"/>
      <c r="BA218" s="773"/>
      <c r="BB218" s="773"/>
      <c r="BC218" s="773"/>
      <c r="BD218" s="773"/>
      <c r="BE218" s="773"/>
      <c r="BF218" s="773"/>
      <c r="BG218" s="773"/>
      <c r="BH218" s="1116"/>
      <c r="BI218" s="1114"/>
      <c r="BJ218" s="1114"/>
      <c r="BK218" s="1114"/>
      <c r="BL218" s="1114"/>
      <c r="BM218" s="1114"/>
      <c r="BN218" s="1114"/>
      <c r="BO218" s="1114"/>
      <c r="BP218" s="1114"/>
      <c r="BQ218" s="1114"/>
      <c r="BR218" s="1114"/>
      <c r="BS218" s="1114"/>
      <c r="BT218" s="1114"/>
      <c r="BU218" s="1114"/>
      <c r="BV218" s="1114"/>
      <c r="BW218" s="1114"/>
      <c r="BX218" s="1114"/>
      <c r="BY218" s="1114"/>
      <c r="BZ218" s="1115"/>
      <c r="CA218" s="1111"/>
      <c r="CB218" s="762" t="str">
        <f>IF('FRONT PAGE'!$A$1="www.fly-logics.com","PIC",0)</f>
        <v>PIC</v>
      </c>
      <c r="CC218" s="757"/>
      <c r="CD218" s="757"/>
      <c r="CE218" s="760"/>
      <c r="CF218" s="756" t="str">
        <f>IF('FRONT PAGE'!$A$1="www.fly-logics.com","SIC",0)</f>
        <v>SIC</v>
      </c>
      <c r="CG218" s="757"/>
      <c r="CH218" s="757"/>
      <c r="CI218" s="760"/>
      <c r="CJ218" s="756" t="str">
        <f>IF('FRONT PAGE'!$A$1="www.fly-logics.com","INSTRU.",0)</f>
        <v>INSTRU.</v>
      </c>
      <c r="CK218" s="757"/>
      <c r="CL218" s="757"/>
      <c r="CM218" s="757"/>
      <c r="CN218" s="756" t="str">
        <f>'ANNUAL SUMMARY'!$AR$5</f>
        <v>Landings</v>
      </c>
      <c r="CO218" s="757"/>
      <c r="CP218" s="757"/>
      <c r="CQ218" s="757"/>
      <c r="CR218" s="757"/>
      <c r="CS218" s="777"/>
      <c r="CT218" s="1263"/>
      <c r="CU218" s="1250"/>
      <c r="CV218" s="772"/>
      <c r="CW218" s="773"/>
      <c r="CX218" s="773"/>
      <c r="CY218" s="773"/>
      <c r="CZ218" s="773"/>
      <c r="DA218" s="773"/>
      <c r="DB218" s="773"/>
      <c r="DC218" s="773"/>
      <c r="DD218" s="773"/>
      <c r="DE218" s="773"/>
      <c r="DF218" s="1116"/>
      <c r="DG218" s="1114"/>
      <c r="DH218" s="1114"/>
      <c r="DI218" s="1114"/>
      <c r="DJ218" s="1114"/>
      <c r="DK218" s="1114"/>
      <c r="DL218" s="1114"/>
      <c r="DM218" s="1114"/>
      <c r="DN218" s="1114"/>
      <c r="DO218" s="1114"/>
      <c r="DP218" s="1114"/>
      <c r="DQ218" s="1114"/>
      <c r="DR218" s="1114"/>
      <c r="DS218" s="1114"/>
      <c r="DT218" s="1114"/>
      <c r="DU218" s="1114"/>
      <c r="DV218" s="1114"/>
      <c r="DW218" s="1114"/>
      <c r="DX218" s="1115"/>
      <c r="DY218" s="1111"/>
      <c r="DZ218" s="762" t="str">
        <f>IF('FRONT PAGE'!$A$1="www.fly-logics.com","PIC",0)</f>
        <v>PIC</v>
      </c>
      <c r="EA218" s="757"/>
      <c r="EB218" s="757"/>
      <c r="EC218" s="760"/>
      <c r="ED218" s="756" t="str">
        <f>IF('FRONT PAGE'!$A$1="www.fly-logics.com","SIC",0)</f>
        <v>SIC</v>
      </c>
      <c r="EE218" s="757"/>
      <c r="EF218" s="757"/>
      <c r="EG218" s="760"/>
      <c r="EH218" s="756" t="str">
        <f>IF('FRONT PAGE'!$A$1="www.fly-logics.com","INSTRU.",0)</f>
        <v>INSTRU.</v>
      </c>
      <c r="EI218" s="757"/>
      <c r="EJ218" s="757"/>
      <c r="EK218" s="757"/>
      <c r="EL218" s="756" t="str">
        <f>'ANNUAL SUMMARY'!$AR$5</f>
        <v>Landings</v>
      </c>
      <c r="EM218" s="757"/>
      <c r="EN218" s="757"/>
      <c r="EO218" s="757"/>
      <c r="EP218" s="757"/>
      <c r="EQ218" s="757"/>
      <c r="ER218" s="1263"/>
      <c r="ES218" s="772"/>
      <c r="ET218" s="773"/>
      <c r="EU218" s="773"/>
      <c r="EV218" s="773"/>
      <c r="EW218" s="773"/>
      <c r="EX218" s="773"/>
      <c r="EY218" s="773"/>
      <c r="EZ218" s="773"/>
      <c r="FA218" s="773"/>
      <c r="FB218" s="773"/>
      <c r="FC218" s="1116"/>
      <c r="FD218" s="1114"/>
      <c r="FE218" s="1114"/>
      <c r="FF218" s="1114"/>
      <c r="FG218" s="1114"/>
      <c r="FH218" s="1114"/>
      <c r="FI218" s="1114"/>
      <c r="FJ218" s="1114"/>
      <c r="FK218" s="1114"/>
      <c r="FL218" s="1114"/>
      <c r="FM218" s="1114"/>
      <c r="FN218" s="1114"/>
      <c r="FO218" s="1114"/>
      <c r="FP218" s="1114"/>
      <c r="FQ218" s="1114"/>
      <c r="FR218" s="1114"/>
      <c r="FS218" s="1114"/>
      <c r="FT218" s="1114"/>
      <c r="FU218" s="1115"/>
      <c r="FV218" s="1111"/>
      <c r="FW218" s="762" t="str">
        <f>IF('FRONT PAGE'!$A$1="www.fly-logics.com","PIC",0)</f>
        <v>PIC</v>
      </c>
      <c r="FX218" s="757"/>
      <c r="FY218" s="757"/>
      <c r="FZ218" s="760"/>
      <c r="GA218" s="756" t="str">
        <f>IF('FRONT PAGE'!$A$1="www.fly-logics.com","SIC",0)</f>
        <v>SIC</v>
      </c>
      <c r="GB218" s="757"/>
      <c r="GC218" s="757"/>
      <c r="GD218" s="760"/>
      <c r="GE218" s="756" t="str">
        <f>IF('FRONT PAGE'!$A$1="www.fly-logics.com","INSTRU.",0)</f>
        <v>INSTRU.</v>
      </c>
      <c r="GF218" s="757"/>
      <c r="GG218" s="757"/>
      <c r="GH218" s="757"/>
      <c r="GI218" s="756" t="str">
        <f>'ANNUAL SUMMARY'!$AR$5</f>
        <v>Landings</v>
      </c>
      <c r="GJ218" s="757"/>
      <c r="GK218" s="757"/>
      <c r="GL218" s="757"/>
      <c r="GM218" s="757"/>
      <c r="GN218" s="777"/>
      <c r="GO218" s="1263"/>
    </row>
    <row r="219" spans="1:197" ht="5.25" customHeight="1" thickBot="1" x14ac:dyDescent="0.25">
      <c r="A219" s="772"/>
      <c r="B219" s="773"/>
      <c r="C219" s="773"/>
      <c r="D219" s="773"/>
      <c r="E219" s="773"/>
      <c r="F219" s="773"/>
      <c r="G219" s="773"/>
      <c r="H219" s="773"/>
      <c r="I219" s="773"/>
      <c r="J219" s="773"/>
      <c r="K219" s="1117"/>
      <c r="L219" s="1112"/>
      <c r="M219" s="1112"/>
      <c r="N219" s="1112"/>
      <c r="O219" s="1112"/>
      <c r="P219" s="1112"/>
      <c r="Q219" s="1112"/>
      <c r="R219" s="1112"/>
      <c r="S219" s="1112"/>
      <c r="T219" s="1112"/>
      <c r="U219" s="1112"/>
      <c r="V219" s="1112"/>
      <c r="W219" s="1112"/>
      <c r="X219" s="1112"/>
      <c r="Y219" s="1112"/>
      <c r="Z219" s="1112"/>
      <c r="AA219" s="1112"/>
      <c r="AB219" s="1112"/>
      <c r="AC219" s="1113"/>
      <c r="AD219" s="1111"/>
      <c r="AE219" s="763"/>
      <c r="AF219" s="759"/>
      <c r="AG219" s="759"/>
      <c r="AH219" s="761"/>
      <c r="AI219" s="758"/>
      <c r="AJ219" s="759"/>
      <c r="AK219" s="759"/>
      <c r="AL219" s="761"/>
      <c r="AM219" s="758"/>
      <c r="AN219" s="759"/>
      <c r="AO219" s="759"/>
      <c r="AP219" s="759"/>
      <c r="AQ219" s="1258"/>
      <c r="AR219" s="1259"/>
      <c r="AS219" s="1259"/>
      <c r="AT219" s="1259"/>
      <c r="AU219" s="1259"/>
      <c r="AV219" s="1259"/>
      <c r="AW219" s="1263"/>
      <c r="AX219" s="772"/>
      <c r="AY219" s="773"/>
      <c r="AZ219" s="773"/>
      <c r="BA219" s="773"/>
      <c r="BB219" s="773"/>
      <c r="BC219" s="773"/>
      <c r="BD219" s="773"/>
      <c r="BE219" s="773"/>
      <c r="BF219" s="773"/>
      <c r="BG219" s="773"/>
      <c r="BH219" s="1117"/>
      <c r="BI219" s="1112"/>
      <c r="BJ219" s="1112"/>
      <c r="BK219" s="1112"/>
      <c r="BL219" s="1112"/>
      <c r="BM219" s="1112"/>
      <c r="BN219" s="1112"/>
      <c r="BO219" s="1112"/>
      <c r="BP219" s="1112"/>
      <c r="BQ219" s="1112"/>
      <c r="BR219" s="1112"/>
      <c r="BS219" s="1112"/>
      <c r="BT219" s="1112"/>
      <c r="BU219" s="1112"/>
      <c r="BV219" s="1112"/>
      <c r="BW219" s="1112"/>
      <c r="BX219" s="1112"/>
      <c r="BY219" s="1112"/>
      <c r="BZ219" s="1113"/>
      <c r="CA219" s="1111"/>
      <c r="CB219" s="763"/>
      <c r="CC219" s="759"/>
      <c r="CD219" s="759"/>
      <c r="CE219" s="761"/>
      <c r="CF219" s="758"/>
      <c r="CG219" s="759"/>
      <c r="CH219" s="759"/>
      <c r="CI219" s="761"/>
      <c r="CJ219" s="758"/>
      <c r="CK219" s="759"/>
      <c r="CL219" s="759"/>
      <c r="CM219" s="759"/>
      <c r="CN219" s="778"/>
      <c r="CO219" s="655"/>
      <c r="CP219" s="655"/>
      <c r="CQ219" s="655"/>
      <c r="CR219" s="655"/>
      <c r="CS219" s="779"/>
      <c r="CT219" s="1263"/>
      <c r="CU219" s="1250"/>
      <c r="CV219" s="772"/>
      <c r="CW219" s="773"/>
      <c r="CX219" s="773"/>
      <c r="CY219" s="773"/>
      <c r="CZ219" s="773"/>
      <c r="DA219" s="773"/>
      <c r="DB219" s="773"/>
      <c r="DC219" s="773"/>
      <c r="DD219" s="773"/>
      <c r="DE219" s="773"/>
      <c r="DF219" s="1117"/>
      <c r="DG219" s="1112"/>
      <c r="DH219" s="1112"/>
      <c r="DI219" s="1112"/>
      <c r="DJ219" s="1112"/>
      <c r="DK219" s="1112"/>
      <c r="DL219" s="1112"/>
      <c r="DM219" s="1112"/>
      <c r="DN219" s="1112"/>
      <c r="DO219" s="1112"/>
      <c r="DP219" s="1112"/>
      <c r="DQ219" s="1112"/>
      <c r="DR219" s="1112"/>
      <c r="DS219" s="1112"/>
      <c r="DT219" s="1112"/>
      <c r="DU219" s="1112"/>
      <c r="DV219" s="1112"/>
      <c r="DW219" s="1112"/>
      <c r="DX219" s="1113"/>
      <c r="DY219" s="1111"/>
      <c r="DZ219" s="763"/>
      <c r="EA219" s="759"/>
      <c r="EB219" s="759"/>
      <c r="EC219" s="761"/>
      <c r="ED219" s="758"/>
      <c r="EE219" s="759"/>
      <c r="EF219" s="759"/>
      <c r="EG219" s="761"/>
      <c r="EH219" s="758"/>
      <c r="EI219" s="759"/>
      <c r="EJ219" s="759"/>
      <c r="EK219" s="759"/>
      <c r="EL219" s="1258"/>
      <c r="EM219" s="1259"/>
      <c r="EN219" s="1259"/>
      <c r="EO219" s="1259"/>
      <c r="EP219" s="1259"/>
      <c r="EQ219" s="1259"/>
      <c r="ER219" s="1263"/>
      <c r="ES219" s="772"/>
      <c r="ET219" s="773"/>
      <c r="EU219" s="773"/>
      <c r="EV219" s="773"/>
      <c r="EW219" s="773"/>
      <c r="EX219" s="773"/>
      <c r="EY219" s="773"/>
      <c r="EZ219" s="773"/>
      <c r="FA219" s="773"/>
      <c r="FB219" s="773"/>
      <c r="FC219" s="1117"/>
      <c r="FD219" s="1112"/>
      <c r="FE219" s="1112"/>
      <c r="FF219" s="1112"/>
      <c r="FG219" s="1112"/>
      <c r="FH219" s="1112"/>
      <c r="FI219" s="1112"/>
      <c r="FJ219" s="1112"/>
      <c r="FK219" s="1112"/>
      <c r="FL219" s="1112"/>
      <c r="FM219" s="1112"/>
      <c r="FN219" s="1112"/>
      <c r="FO219" s="1112"/>
      <c r="FP219" s="1112"/>
      <c r="FQ219" s="1112"/>
      <c r="FR219" s="1112"/>
      <c r="FS219" s="1112"/>
      <c r="FT219" s="1112"/>
      <c r="FU219" s="1113"/>
      <c r="FV219" s="1111"/>
      <c r="FW219" s="763"/>
      <c r="FX219" s="759"/>
      <c r="FY219" s="759"/>
      <c r="FZ219" s="761"/>
      <c r="GA219" s="758"/>
      <c r="GB219" s="759"/>
      <c r="GC219" s="759"/>
      <c r="GD219" s="761"/>
      <c r="GE219" s="758"/>
      <c r="GF219" s="759"/>
      <c r="GG219" s="759"/>
      <c r="GH219" s="759"/>
      <c r="GI219" s="778"/>
      <c r="GJ219" s="655"/>
      <c r="GK219" s="655"/>
      <c r="GL219" s="655"/>
      <c r="GM219" s="655"/>
      <c r="GN219" s="779"/>
      <c r="GO219" s="1263"/>
    </row>
    <row r="220" spans="1:197" ht="5.25" customHeight="1" x14ac:dyDescent="0.25">
      <c r="A220" s="774"/>
      <c r="B220" s="775"/>
      <c r="C220" s="775"/>
      <c r="D220" s="775"/>
      <c r="E220" s="775"/>
      <c r="F220" s="775"/>
      <c r="G220" s="775"/>
      <c r="H220" s="775"/>
      <c r="I220" s="775"/>
      <c r="J220" s="775"/>
      <c r="K220" s="799"/>
      <c r="L220" s="799"/>
      <c r="M220" s="799"/>
      <c r="N220" s="799"/>
      <c r="O220" s="799"/>
      <c r="P220" s="799"/>
      <c r="Q220" s="799"/>
      <c r="R220" s="799"/>
      <c r="S220" s="799"/>
      <c r="T220" s="799"/>
      <c r="U220" s="799"/>
      <c r="V220" s="799"/>
      <c r="W220" s="799"/>
      <c r="X220" s="799"/>
      <c r="Y220" s="799"/>
      <c r="Z220" s="799"/>
      <c r="AA220" s="799"/>
      <c r="AB220" s="799"/>
      <c r="AC220" s="799"/>
      <c r="AD220" s="800"/>
      <c r="AE220" s="763"/>
      <c r="AF220" s="759"/>
      <c r="AG220" s="759"/>
      <c r="AH220" s="761"/>
      <c r="AI220" s="758"/>
      <c r="AJ220" s="759"/>
      <c r="AK220" s="759"/>
      <c r="AL220" s="761"/>
      <c r="AM220" s="758"/>
      <c r="AN220" s="759"/>
      <c r="AO220" s="759"/>
      <c r="AP220" s="759"/>
      <c r="AQ220" s="780" t="str">
        <f>'ANNUAL SUMMARY'!$AR$7</f>
        <v>D</v>
      </c>
      <c r="AR220" s="781"/>
      <c r="AS220" s="781"/>
      <c r="AT220" s="780" t="str">
        <f>'ANNUAL SUMMARY'!$AU$7</f>
        <v>N</v>
      </c>
      <c r="AU220" s="781"/>
      <c r="AV220" s="781"/>
      <c r="AW220" s="1263"/>
      <c r="AX220" s="774"/>
      <c r="AY220" s="775"/>
      <c r="AZ220" s="775"/>
      <c r="BA220" s="775"/>
      <c r="BB220" s="775"/>
      <c r="BC220" s="775"/>
      <c r="BD220" s="775"/>
      <c r="BE220" s="775"/>
      <c r="BF220" s="775"/>
      <c r="BG220" s="775"/>
      <c r="BH220" s="799"/>
      <c r="BI220" s="799"/>
      <c r="BJ220" s="799"/>
      <c r="BK220" s="799"/>
      <c r="BL220" s="799"/>
      <c r="BM220" s="799"/>
      <c r="BN220" s="799"/>
      <c r="BO220" s="799"/>
      <c r="BP220" s="799"/>
      <c r="BQ220" s="799"/>
      <c r="BR220" s="799"/>
      <c r="BS220" s="799"/>
      <c r="BT220" s="799"/>
      <c r="BU220" s="799"/>
      <c r="BV220" s="799"/>
      <c r="BW220" s="799"/>
      <c r="BX220" s="799"/>
      <c r="BY220" s="799"/>
      <c r="BZ220" s="799"/>
      <c r="CA220" s="800"/>
      <c r="CB220" s="763"/>
      <c r="CC220" s="759"/>
      <c r="CD220" s="759"/>
      <c r="CE220" s="761"/>
      <c r="CF220" s="758"/>
      <c r="CG220" s="759"/>
      <c r="CH220" s="759"/>
      <c r="CI220" s="761"/>
      <c r="CJ220" s="758"/>
      <c r="CK220" s="759"/>
      <c r="CL220" s="759"/>
      <c r="CM220" s="759"/>
      <c r="CN220" s="780" t="str">
        <f>'ANNUAL SUMMARY'!$AR$7</f>
        <v>D</v>
      </c>
      <c r="CO220" s="781"/>
      <c r="CP220" s="781"/>
      <c r="CQ220" s="780" t="str">
        <f>'ANNUAL SUMMARY'!$AU$7</f>
        <v>N</v>
      </c>
      <c r="CR220" s="781"/>
      <c r="CS220" s="781"/>
      <c r="CT220" s="1263"/>
      <c r="CU220" s="1250"/>
      <c r="CV220" s="774"/>
      <c r="CW220" s="775"/>
      <c r="CX220" s="775"/>
      <c r="CY220" s="775"/>
      <c r="CZ220" s="775"/>
      <c r="DA220" s="775"/>
      <c r="DB220" s="775"/>
      <c r="DC220" s="775"/>
      <c r="DD220" s="775"/>
      <c r="DE220" s="775"/>
      <c r="DF220" s="799"/>
      <c r="DG220" s="799"/>
      <c r="DH220" s="799"/>
      <c r="DI220" s="799"/>
      <c r="DJ220" s="799"/>
      <c r="DK220" s="799"/>
      <c r="DL220" s="799"/>
      <c r="DM220" s="799"/>
      <c r="DN220" s="799"/>
      <c r="DO220" s="799"/>
      <c r="DP220" s="799"/>
      <c r="DQ220" s="799"/>
      <c r="DR220" s="799"/>
      <c r="DS220" s="799"/>
      <c r="DT220" s="799"/>
      <c r="DU220" s="799"/>
      <c r="DV220" s="799"/>
      <c r="DW220" s="799"/>
      <c r="DX220" s="799"/>
      <c r="DY220" s="800"/>
      <c r="DZ220" s="763"/>
      <c r="EA220" s="759"/>
      <c r="EB220" s="759"/>
      <c r="EC220" s="761"/>
      <c r="ED220" s="758"/>
      <c r="EE220" s="759"/>
      <c r="EF220" s="759"/>
      <c r="EG220" s="761"/>
      <c r="EH220" s="758"/>
      <c r="EI220" s="759"/>
      <c r="EJ220" s="759"/>
      <c r="EK220" s="759"/>
      <c r="EL220" s="780" t="str">
        <f>'ANNUAL SUMMARY'!$AR$7</f>
        <v>D</v>
      </c>
      <c r="EM220" s="781"/>
      <c r="EN220" s="781"/>
      <c r="EO220" s="780" t="str">
        <f>'ANNUAL SUMMARY'!$AU$7</f>
        <v>N</v>
      </c>
      <c r="EP220" s="781"/>
      <c r="EQ220" s="781"/>
      <c r="ER220" s="1263"/>
      <c r="ES220" s="774"/>
      <c r="ET220" s="775"/>
      <c r="EU220" s="775"/>
      <c r="EV220" s="775"/>
      <c r="EW220" s="775"/>
      <c r="EX220" s="775"/>
      <c r="EY220" s="775"/>
      <c r="EZ220" s="775"/>
      <c r="FA220" s="775"/>
      <c r="FB220" s="775"/>
      <c r="FC220" s="799"/>
      <c r="FD220" s="799"/>
      <c r="FE220" s="799"/>
      <c r="FF220" s="799"/>
      <c r="FG220" s="799"/>
      <c r="FH220" s="799"/>
      <c r="FI220" s="799"/>
      <c r="FJ220" s="799"/>
      <c r="FK220" s="799"/>
      <c r="FL220" s="799"/>
      <c r="FM220" s="799"/>
      <c r="FN220" s="799"/>
      <c r="FO220" s="799"/>
      <c r="FP220" s="799"/>
      <c r="FQ220" s="799"/>
      <c r="FR220" s="799"/>
      <c r="FS220" s="799"/>
      <c r="FT220" s="799"/>
      <c r="FU220" s="799"/>
      <c r="FV220" s="800"/>
      <c r="FW220" s="763"/>
      <c r="FX220" s="759"/>
      <c r="FY220" s="759"/>
      <c r="FZ220" s="761"/>
      <c r="GA220" s="758"/>
      <c r="GB220" s="759"/>
      <c r="GC220" s="759"/>
      <c r="GD220" s="761"/>
      <c r="GE220" s="758"/>
      <c r="GF220" s="759"/>
      <c r="GG220" s="759"/>
      <c r="GH220" s="759"/>
      <c r="GI220" s="780" t="str">
        <f>'ANNUAL SUMMARY'!$AR$7</f>
        <v>D</v>
      </c>
      <c r="GJ220" s="781"/>
      <c r="GK220" s="781"/>
      <c r="GL220" s="780" t="str">
        <f>'ANNUAL SUMMARY'!$AU$7</f>
        <v>N</v>
      </c>
      <c r="GM220" s="781"/>
      <c r="GN220" s="781"/>
      <c r="GO220" s="1263"/>
    </row>
    <row r="221" spans="1:197" ht="5.25" customHeight="1" thickBot="1" x14ac:dyDescent="0.25">
      <c r="A221" s="801"/>
      <c r="B221" s="802"/>
      <c r="C221" s="802"/>
      <c r="D221" s="802"/>
      <c r="E221" s="802"/>
      <c r="F221" s="802"/>
      <c r="G221" s="802"/>
      <c r="H221" s="802"/>
      <c r="I221" s="802"/>
      <c r="J221" s="802"/>
      <c r="K221" s="802"/>
      <c r="L221" s="802"/>
      <c r="M221" s="802"/>
      <c r="N221" s="802"/>
      <c r="O221" s="802"/>
      <c r="P221" s="802"/>
      <c r="Q221" s="802"/>
      <c r="R221" s="802"/>
      <c r="S221" s="802"/>
      <c r="T221" s="802"/>
      <c r="U221" s="802"/>
      <c r="V221" s="802"/>
      <c r="W221" s="802"/>
      <c r="X221" s="802"/>
      <c r="Y221" s="802"/>
      <c r="Z221" s="802"/>
      <c r="AA221" s="802"/>
      <c r="AB221" s="802"/>
      <c r="AC221" s="802"/>
      <c r="AD221" s="802"/>
      <c r="AE221" s="1252"/>
      <c r="AF221" s="1253"/>
      <c r="AG221" s="1253"/>
      <c r="AH221" s="1254"/>
      <c r="AI221" s="1255"/>
      <c r="AJ221" s="1253"/>
      <c r="AK221" s="1253"/>
      <c r="AL221" s="1254"/>
      <c r="AM221" s="1255"/>
      <c r="AN221" s="1253"/>
      <c r="AO221" s="1253"/>
      <c r="AP221" s="1253"/>
      <c r="AQ221" s="1255"/>
      <c r="AR221" s="1253"/>
      <c r="AS221" s="1253"/>
      <c r="AT221" s="1255"/>
      <c r="AU221" s="1253"/>
      <c r="AV221" s="1253"/>
      <c r="AW221" s="1263"/>
      <c r="AX221" s="801"/>
      <c r="AY221" s="802"/>
      <c r="AZ221" s="802"/>
      <c r="BA221" s="802"/>
      <c r="BB221" s="802"/>
      <c r="BC221" s="802"/>
      <c r="BD221" s="802"/>
      <c r="BE221" s="802"/>
      <c r="BF221" s="802"/>
      <c r="BG221" s="802"/>
      <c r="BH221" s="802"/>
      <c r="BI221" s="802"/>
      <c r="BJ221" s="802"/>
      <c r="BK221" s="802"/>
      <c r="BL221" s="802"/>
      <c r="BM221" s="802"/>
      <c r="BN221" s="802"/>
      <c r="BO221" s="802"/>
      <c r="BP221" s="802"/>
      <c r="BQ221" s="802"/>
      <c r="BR221" s="802"/>
      <c r="BS221" s="802"/>
      <c r="BT221" s="802"/>
      <c r="BU221" s="802"/>
      <c r="BV221" s="802"/>
      <c r="BW221" s="802"/>
      <c r="BX221" s="802"/>
      <c r="BY221" s="802"/>
      <c r="BZ221" s="802"/>
      <c r="CA221" s="802"/>
      <c r="CB221" s="763"/>
      <c r="CC221" s="759"/>
      <c r="CD221" s="759"/>
      <c r="CE221" s="761"/>
      <c r="CF221" s="758"/>
      <c r="CG221" s="759"/>
      <c r="CH221" s="759"/>
      <c r="CI221" s="761"/>
      <c r="CJ221" s="758"/>
      <c r="CK221" s="759"/>
      <c r="CL221" s="759"/>
      <c r="CM221" s="759"/>
      <c r="CN221" s="758"/>
      <c r="CO221" s="759"/>
      <c r="CP221" s="759"/>
      <c r="CQ221" s="758"/>
      <c r="CR221" s="759"/>
      <c r="CS221" s="759"/>
      <c r="CT221" s="1263"/>
      <c r="CU221" s="1250"/>
      <c r="CV221" s="801"/>
      <c r="CW221" s="802"/>
      <c r="CX221" s="802"/>
      <c r="CY221" s="802"/>
      <c r="CZ221" s="802"/>
      <c r="DA221" s="802"/>
      <c r="DB221" s="802"/>
      <c r="DC221" s="802"/>
      <c r="DD221" s="802"/>
      <c r="DE221" s="802"/>
      <c r="DF221" s="802"/>
      <c r="DG221" s="802"/>
      <c r="DH221" s="802"/>
      <c r="DI221" s="802"/>
      <c r="DJ221" s="802"/>
      <c r="DK221" s="802"/>
      <c r="DL221" s="802"/>
      <c r="DM221" s="802"/>
      <c r="DN221" s="802"/>
      <c r="DO221" s="802"/>
      <c r="DP221" s="802"/>
      <c r="DQ221" s="802"/>
      <c r="DR221" s="802"/>
      <c r="DS221" s="802"/>
      <c r="DT221" s="802"/>
      <c r="DU221" s="802"/>
      <c r="DV221" s="802"/>
      <c r="DW221" s="802"/>
      <c r="DX221" s="802"/>
      <c r="DY221" s="802"/>
      <c r="DZ221" s="1252"/>
      <c r="EA221" s="1253"/>
      <c r="EB221" s="1253"/>
      <c r="EC221" s="1254"/>
      <c r="ED221" s="1255"/>
      <c r="EE221" s="1253"/>
      <c r="EF221" s="1253"/>
      <c r="EG221" s="1254"/>
      <c r="EH221" s="1255"/>
      <c r="EI221" s="1253"/>
      <c r="EJ221" s="1253"/>
      <c r="EK221" s="1253"/>
      <c r="EL221" s="1255"/>
      <c r="EM221" s="1253"/>
      <c r="EN221" s="1253"/>
      <c r="EO221" s="1255"/>
      <c r="EP221" s="1253"/>
      <c r="EQ221" s="1253"/>
      <c r="ER221" s="1263"/>
      <c r="ES221" s="801"/>
      <c r="ET221" s="802"/>
      <c r="EU221" s="802"/>
      <c r="EV221" s="802"/>
      <c r="EW221" s="802"/>
      <c r="EX221" s="802"/>
      <c r="EY221" s="802"/>
      <c r="EZ221" s="802"/>
      <c r="FA221" s="802"/>
      <c r="FB221" s="802"/>
      <c r="FC221" s="802"/>
      <c r="FD221" s="802"/>
      <c r="FE221" s="802"/>
      <c r="FF221" s="802"/>
      <c r="FG221" s="802"/>
      <c r="FH221" s="802"/>
      <c r="FI221" s="802"/>
      <c r="FJ221" s="802"/>
      <c r="FK221" s="802"/>
      <c r="FL221" s="802"/>
      <c r="FM221" s="802"/>
      <c r="FN221" s="802"/>
      <c r="FO221" s="802"/>
      <c r="FP221" s="802"/>
      <c r="FQ221" s="802"/>
      <c r="FR221" s="802"/>
      <c r="FS221" s="802"/>
      <c r="FT221" s="802"/>
      <c r="FU221" s="802"/>
      <c r="FV221" s="802"/>
      <c r="FW221" s="763"/>
      <c r="FX221" s="759"/>
      <c r="FY221" s="759"/>
      <c r="FZ221" s="761"/>
      <c r="GA221" s="758"/>
      <c r="GB221" s="759"/>
      <c r="GC221" s="759"/>
      <c r="GD221" s="761"/>
      <c r="GE221" s="758"/>
      <c r="GF221" s="759"/>
      <c r="GG221" s="759"/>
      <c r="GH221" s="759"/>
      <c r="GI221" s="758"/>
      <c r="GJ221" s="759"/>
      <c r="GK221" s="759"/>
      <c r="GL221" s="758"/>
      <c r="GM221" s="759"/>
      <c r="GN221" s="759"/>
      <c r="GO221" s="1263"/>
    </row>
    <row r="222" spans="1:197" ht="8.25" customHeight="1" thickTop="1" x14ac:dyDescent="0.25">
      <c r="A222" s="154"/>
      <c r="B222" s="842" t="str">
        <f>'ANNUAL SUMMARY'!$C$13</f>
        <v>TIME OF FLIGHT</v>
      </c>
      <c r="C222" s="771"/>
      <c r="D222" s="771"/>
      <c r="E222" s="771"/>
      <c r="F222" s="771"/>
      <c r="G222" s="771"/>
      <c r="H222" s="771"/>
      <c r="I222" s="771"/>
      <c r="J222" s="771"/>
      <c r="K222" s="771"/>
      <c r="L222" s="833"/>
      <c r="M222" s="6"/>
      <c r="N222" s="770" t="str">
        <f>'ANNUAL SUMMARY'!$O$13</f>
        <v>AVERANGE TIME</v>
      </c>
      <c r="O222" s="771"/>
      <c r="P222" s="771"/>
      <c r="Q222" s="771"/>
      <c r="R222" s="771"/>
      <c r="S222" s="771"/>
      <c r="T222" s="771"/>
      <c r="U222" s="771"/>
      <c r="V222" s="771"/>
      <c r="W222" s="771"/>
      <c r="X222" s="833"/>
      <c r="Y222" s="15"/>
      <c r="Z222" s="816" t="str">
        <f>IF('FRONT PAGE'!$A$1="www.fly-logics.com","B.Anterior",0)</f>
        <v>B.Anterior</v>
      </c>
      <c r="AA222" s="817"/>
      <c r="AB222" s="817"/>
      <c r="AC222" s="817"/>
      <c r="AD222" s="817"/>
      <c r="AE222" s="847">
        <f>SUMIF('PREVIOUS LOGS'!$K$6,K218,'PREVIOUS LOGS'!$AE$50)+SUMIF('PREVIOUS LOGS'!$K$59,$K$6,'PREVIOUS LOGS'!$AE$103)+SUMIF('PREVIOUS LOGS'!$K$112,K218,'PREVIOUS LOGS'!$AE$156)+SUMIF('PREVIOUS LOGS'!$K$165,K218,'PREVIOUS LOGS'!$AE$209)+SUMIF('PREVIOUS LOGS'!$K$218,K218,'PREVIOUS LOGS'!$AE$262)+SUMIF('PREVIOUS LOGS'!$K$271,K218,'PREVIOUS LOGS'!$AE$315)+SUMIF('PREVIOUS LOGS'!$K$324,K218,'PREVIOUS LOGS'!$AE$368)+SUMIF('PREVIOUS LOGS'!$BH$6,K218,'PREVIOUS LOGS'!$CB$50)+SUMIF('PREVIOUS LOGS'!$BH$59,$K$6,'PREVIOUS LOGS'!$CB$103)+SUMIF('PREVIOUS LOGS'!$BH$112,K218,'PREVIOUS LOGS'!$CB$156)+SUMIF('PREVIOUS LOGS'!$BH$165,K218,'PREVIOUS LOGS'!$CB$209)+SUMIF('PREVIOUS LOGS'!$BH$218,K218,'PREVIOUS LOGS'!$CB$262)+SUMIF('PREVIOUS LOGS'!$BH$271,K218,'PREVIOUS LOGS'!$CB$315)+SUMIF('PREVIOUS LOGS'!$BH$324,K218,'PREVIOUS LOGS'!$CB$368)+SUMIF('PREVIOUS LOGS'!$DF$6,K218,'PREVIOUS LOGS'!$DZ$50)+SUMIF('PREVIOUS LOGS'!$DF$59,$K$6,'PREVIOUS LOGS'!$DZ$103)+SUMIF('PREVIOUS LOGS'!$DF$112,K218,'PREVIOUS LOGS'!$DZ$156)+SUMIF('PREVIOUS LOGS'!$DF$165,K218,'PREVIOUS LOGS'!$DZ$209)+SUMIF('PREVIOUS LOGS'!$DF$218,K218,'PREVIOUS LOGS'!$DZ$262)+SUMIF('PREVIOUS LOGS'!$DF$271,K218,'PREVIOUS LOGS'!$DZ$315)+SUMIF('PREVIOUS LOGS'!$DF$324,K218,'PREVIOUS LOGS'!$DZ$368)+SUMIF('PREVIOUS LOGS'!$FC$6,K218,'PREVIOUS LOGS'!$FW$50)+SUMIF('PREVIOUS LOGS'!$FC$59,$K$6,'PREVIOUS LOGS'!$FW$103)+SUMIF('PREVIOUS LOGS'!$FC$112,K218,'PREVIOUS LOGS'!$FW$156)+SUMIF('PREVIOUS LOGS'!$FC$165,K218,'PREVIOUS LOGS'!$FW$209)+SUMIF('PREVIOUS LOGS'!$FC$218,K218,'PREVIOUS LOGS'!$FW$262)+SUMIF('PREVIOUS LOGS'!$FC$271,K218,'PREVIOUS LOGS'!$FW$315)+SUMIF('PREVIOUS LOGS'!$FC$324,K218,'PREVIOUS LOGS'!$FW$368)</f>
        <v>0</v>
      </c>
      <c r="AF222" s="848"/>
      <c r="AG222" s="848"/>
      <c r="AH222" s="849"/>
      <c r="AI222" s="847">
        <f>SUMIF('PREVIOUS LOGS'!$K$6,K218,'PREVIOUS LOGS'!$AI$50)+SUMIF('PREVIOUS LOGS'!$K$59,$K$6,'PREVIOUS LOGS'!$AI$103)+SUMIF('PREVIOUS LOGS'!$K$112,K218,'PREVIOUS LOGS'!$AI$156)+SUMIF('PREVIOUS LOGS'!$K$165,K218,'PREVIOUS LOGS'!$AI$209)+SUMIF('PREVIOUS LOGS'!$K$218,K218,'PREVIOUS LOGS'!$AI$262)+SUMIF('PREVIOUS LOGS'!$K$271,K218,'PREVIOUS LOGS'!$AI$315)+SUMIF('PREVIOUS LOGS'!$K$324,K218,'PREVIOUS LOGS'!$AI$368)+SUMIF('PREVIOUS LOGS'!$BH$6,K218,'PREVIOUS LOGS'!$CF$50)+SUMIF('PREVIOUS LOGS'!$BH$59,$K$6,'PREVIOUS LOGS'!$CF$103)+SUMIF('PREVIOUS LOGS'!$BH$112,K218,'PREVIOUS LOGS'!$CF$156)+SUMIF('PREVIOUS LOGS'!$BH$165,K218,'PREVIOUS LOGS'!$CF$209)+SUMIF('PREVIOUS LOGS'!$BH$218,K218,'PREVIOUS LOGS'!$CF$262)+SUMIF('PREVIOUS LOGS'!$BH$271,K218,'PREVIOUS LOGS'!$CF$315)+SUMIF('PREVIOUS LOGS'!$BH$324,K218,'PREVIOUS LOGS'!$CF$368)+SUMIF('PREVIOUS LOGS'!$DF$6,K218,'PREVIOUS LOGS'!$ED$50)+SUMIF('PREVIOUS LOGS'!$DF$59,$K$6,'PREVIOUS LOGS'!$ED$103)+SUMIF('PREVIOUS LOGS'!$DF$112,K218,'PREVIOUS LOGS'!$ED$156)+SUMIF('PREVIOUS LOGS'!$DF$165,K218,'PREVIOUS LOGS'!$ED$209)+SUMIF('PREVIOUS LOGS'!$DF$218,K218,'PREVIOUS LOGS'!$ED$262)+SUMIF('PREVIOUS LOGS'!$DF$271,K218,'PREVIOUS LOGS'!$ED$315)+SUMIF('PREVIOUS LOGS'!$DF$324,K218,'PREVIOUS LOGS'!$ED$368)+SUMIF('PREVIOUS LOGS'!$FC$6,K218,'PREVIOUS LOGS'!$GA$50)+SUMIF('PREVIOUS LOGS'!$FC$59,$K$6,'PREVIOUS LOGS'!$GA$103)+SUMIF('PREVIOUS LOGS'!$FC$112,K218,'PREVIOUS LOGS'!$GA$156)+SUMIF('PREVIOUS LOGS'!$FC$165,K218,'PREVIOUS LOGS'!$GA$209)+SUMIF('PREVIOUS LOGS'!$FC$218,K218,'PREVIOUS LOGS'!$GA$262)+SUMIF('PREVIOUS LOGS'!$FC$271,K218,'PREVIOUS LOGS'!$GA$315)+SUMIF('PREVIOUS LOGS'!$FC$324,K218,'PREVIOUS LOGS'!$GA$368)</f>
        <v>0</v>
      </c>
      <c r="AJ222" s="848"/>
      <c r="AK222" s="848"/>
      <c r="AL222" s="849"/>
      <c r="AM222" s="847">
        <f>SUMIF('PREVIOUS LOGS'!$K$6,K218,'PREVIOUS LOGS'!$AM$50)+SUMIF('PREVIOUS LOGS'!$K$59,$K$6,'PREVIOUS LOGS'!$AM$103)+SUMIF('PREVIOUS LOGS'!$K$112,K218,'PREVIOUS LOGS'!$AM$156)+SUMIF('PREVIOUS LOGS'!$K$165,K218,'PREVIOUS LOGS'!$AM$209)+SUMIF('PREVIOUS LOGS'!$K$218,K218,'PREVIOUS LOGS'!$AM$262)+SUMIF('PREVIOUS LOGS'!$K$271,K218,'PREVIOUS LOGS'!$AM$315)+SUMIF('PREVIOUS LOGS'!$K$324,K218,'PREVIOUS LOGS'!$AM$368)+SUMIF('PREVIOUS LOGS'!$BH$6,K218,'PREVIOUS LOGS'!$CJ$50)+SUMIF('PREVIOUS LOGS'!$BH$59,$K$6,'PREVIOUS LOGS'!$CJ$103)+SUMIF('PREVIOUS LOGS'!$BH$112,K218,'PREVIOUS LOGS'!$CJ$156)+SUMIF('PREVIOUS LOGS'!$BH$165,K218,'PREVIOUS LOGS'!$CJ$209)+SUMIF('PREVIOUS LOGS'!$BH$218,K218,'PREVIOUS LOGS'!$CJ$262)+SUMIF('PREVIOUS LOGS'!$BH$271,K218,'PREVIOUS LOGS'!$CJ$315)+SUMIF('PREVIOUS LOGS'!$BH$324,K218,'PREVIOUS LOGS'!$CJ$368)+SUMIF('PREVIOUS LOGS'!$DF$6,K218,'PREVIOUS LOGS'!$EH$50)+SUMIF('PREVIOUS LOGS'!$DF$59,$K$6,'PREVIOUS LOGS'!$EH$103)+SUMIF('PREVIOUS LOGS'!$DF$112,K218,'PREVIOUS LOGS'!$EH$156)+SUMIF('PREVIOUS LOGS'!$DF$165,K218,'PREVIOUS LOGS'!$EH$209)+SUMIF('PREVIOUS LOGS'!$DF$218,K218,'PREVIOUS LOGS'!$EH$262)+SUMIF('PREVIOUS LOGS'!$DF$271,K218,'PREVIOUS LOGS'!$EH$315)+SUMIF('PREVIOUS LOGS'!$DF$324,K218,'PREVIOUS LOGS'!$EH$368)+SUMIF('PREVIOUS LOGS'!$FC$6,K218,'PREVIOUS LOGS'!$GE$50)+SUMIF('PREVIOUS LOGS'!$FC$59,$K$6,'PREVIOUS LOGS'!$GE$103)+SUMIF('PREVIOUS LOGS'!$FC$112,K218,'PREVIOUS LOGS'!$GE$156)+SUMIF('PREVIOUS LOGS'!$FC$165,K218,'PREVIOUS LOGS'!$GE$209)+SUMIF('PREVIOUS LOGS'!$FC$218,K218,'PREVIOUS LOGS'!$GE$262)+SUMIF('PREVIOUS LOGS'!$FC$271,K218,'PREVIOUS LOGS'!$GE$315)+SUMIF('PREVIOUS LOGS'!$FC$324,K218,'PREVIOUS LOGS'!$GE$368)</f>
        <v>0</v>
      </c>
      <c r="AN222" s="848"/>
      <c r="AO222" s="848"/>
      <c r="AP222" s="849"/>
      <c r="AQ222" s="853">
        <f>SUMIF('PREVIOUS LOGS'!$K$6,K218,'PREVIOUS LOGS'!$AQ$50)+SUMIF('PREVIOUS LOGS'!$K$59,$K$6,'PREVIOUS LOGS'!$AQ$103)+SUMIF('PREVIOUS LOGS'!$K$112,K218,'PREVIOUS LOGS'!$AQ$156)+SUMIF('PREVIOUS LOGS'!$K$165,K218,'PREVIOUS LOGS'!$AQ$209)+SUMIF('PREVIOUS LOGS'!$K$218,K218,'PREVIOUS LOGS'!$AQ$262)+SUMIF('PREVIOUS LOGS'!$K$271,K218,'PREVIOUS LOGS'!$AQ$315)+SUMIF('PREVIOUS LOGS'!$K$324,K218,'PREVIOUS LOGS'!$AQ$368)+SUMIF('PREVIOUS LOGS'!$BH$6,K218,'PREVIOUS LOGS'!$CN$50)+SUMIF('PREVIOUS LOGS'!$BH$59,$K$6,'PREVIOUS LOGS'!$CN$103)+SUMIF('PREVIOUS LOGS'!$BH$112,K218,'PREVIOUS LOGS'!$CN$156)+SUMIF('PREVIOUS LOGS'!$BH$165,K218,'PREVIOUS LOGS'!$CN$209)+SUMIF('PREVIOUS LOGS'!$BH$218,K218,'PREVIOUS LOGS'!$CN$262)+SUMIF('PREVIOUS LOGS'!$BH$271,K218,'PREVIOUS LOGS'!$CN$315)+SUMIF('PREVIOUS LOGS'!$BH$324,K218,'PREVIOUS LOGS'!$CN$368)+SUMIF('PREVIOUS LOGS'!$DF$6,K218,'PREVIOUS LOGS'!$EL$50)+SUMIF('PREVIOUS LOGS'!$DF$59,$K$6,'PREVIOUS LOGS'!$EL$103)+SUMIF('PREVIOUS LOGS'!$DF$112,K218,'PREVIOUS LOGS'!$EL$156)+SUMIF('PREVIOUS LOGS'!$DF$165,K218,'PREVIOUS LOGS'!$EL$209)+SUMIF('PREVIOUS LOGS'!$DF$218,K218,'PREVIOUS LOGS'!$EL$262)+SUMIF('PREVIOUS LOGS'!$DF$271,K218,'PREVIOUS LOGS'!$EL$315)+SUMIF('PREVIOUS LOGS'!$DF$324,K218,'PREVIOUS LOGS'!$EL$368)+SUMIF('PREVIOUS LOGS'!$FC$6,K218,'PREVIOUS LOGS'!$GI$50)+SUMIF('PREVIOUS LOGS'!$FC$59,$K$6,'PREVIOUS LOGS'!$GI$103)+SUMIF('PREVIOUS LOGS'!$FC$112,K218,'PREVIOUS LOGS'!$GI$156)+SUMIF('PREVIOUS LOGS'!$FC$165,K218,'PREVIOUS LOGS'!$GI$209)+SUMIF('PREVIOUS LOGS'!$FC$218,K218,'PREVIOUS LOGS'!$GI$262)+SUMIF('PREVIOUS LOGS'!$FC$271,K218,'PREVIOUS LOGS'!$GI$315)+SUMIF('PREVIOUS LOGS'!$FC$324,K218,'PREVIOUS LOGS'!$GI$368)</f>
        <v>0</v>
      </c>
      <c r="AR222" s="854"/>
      <c r="AS222" s="855"/>
      <c r="AT222" s="853">
        <f>SUMIF('PREVIOUS LOGS'!$K$6,K218,'PREVIOUS LOGS'!$AT$50)+SUMIF('PREVIOUS LOGS'!$K$59,$K$6,'PREVIOUS LOGS'!$AT$103)+SUMIF('PREVIOUS LOGS'!$K$112,K218,'PREVIOUS LOGS'!$AT$156)+SUMIF('PREVIOUS LOGS'!$K$165,K218,'PREVIOUS LOGS'!$AT$209)+SUMIF('PREVIOUS LOGS'!$K$218,K218,'PREVIOUS LOGS'!$AT$262)+SUMIF('PREVIOUS LOGS'!$K$271,K218,'PREVIOUS LOGS'!$AT$315)+SUMIF('PREVIOUS LOGS'!$K$324,K218,'PREVIOUS LOGS'!$AT$368)+SUMIF('PREVIOUS LOGS'!$BH$6,K218,'PREVIOUS LOGS'!$CQ$50)+SUMIF('PREVIOUS LOGS'!$BH$59,$K$6,'PREVIOUS LOGS'!$CQ$103)+SUMIF('PREVIOUS LOGS'!$BH$112,K218,'PREVIOUS LOGS'!$CQ$156)+SUMIF('PREVIOUS LOGS'!$BH$165,K218,'PREVIOUS LOGS'!$CQ$209)+SUMIF('PREVIOUS LOGS'!$BH$218,K218,'PREVIOUS LOGS'!$CQ$262)+SUMIF('PREVIOUS LOGS'!$BH$271,K218,'PREVIOUS LOGS'!$CQ$315)+SUMIF('PREVIOUS LOGS'!$BH$324,K218,'PREVIOUS LOGS'!$CQ$368)+SUMIF('PREVIOUS LOGS'!$DF$6,K218,'PREVIOUS LOGS'!$EO$50)+SUMIF('PREVIOUS LOGS'!$DF$59,$K$6,'PREVIOUS LOGS'!$EO$103)+SUMIF('PREVIOUS LOGS'!$DF$112,K218,'PREVIOUS LOGS'!$EO$156)+SUMIF('PREVIOUS LOGS'!$DF$165,K218,'PREVIOUS LOGS'!$EO$209)+SUMIF('PREVIOUS LOGS'!$DF$218,K218,'PREVIOUS LOGS'!$EO$262)+SUMIF('PREVIOUS LOGS'!$DF$271,K218,'PREVIOUS LOGS'!$EO$315)+SUMIF('PREVIOUS LOGS'!$DF$324,K218,'PREVIOUS LOGS'!$EO$368)+SUMIF('PREVIOUS LOGS'!$FC$6,K218,'PREVIOUS LOGS'!$GL$50)+SUMIF('PREVIOUS LOGS'!$FC$59,$K$6,'PREVIOUS LOGS'!$GL$103)+SUMIF('PREVIOUS LOGS'!$FC$112,K218,'PREVIOUS LOGS'!$GL$156)+SUMIF('PREVIOUS LOGS'!$FC$165,K218,'PREVIOUS LOGS'!$GL$209)+SUMIF('PREVIOUS LOGS'!$FC$218,K218,'PREVIOUS LOGS'!$GL$262)+SUMIF('PREVIOUS LOGS'!$FC$271,K218,'PREVIOUS LOGS'!$GL$315)+SUMIF('PREVIOUS LOGS'!$FC$324,K218,'PREVIOUS LOGS'!$GL$368)</f>
        <v>0</v>
      </c>
      <c r="AU222" s="854"/>
      <c r="AV222" s="854"/>
      <c r="AW222" s="1263"/>
      <c r="AX222" s="154"/>
      <c r="AY222" s="842" t="str">
        <f>'ANNUAL SUMMARY'!$C$13</f>
        <v>TIME OF FLIGHT</v>
      </c>
      <c r="AZ222" s="771"/>
      <c r="BA222" s="771"/>
      <c r="BB222" s="771"/>
      <c r="BC222" s="771"/>
      <c r="BD222" s="771"/>
      <c r="BE222" s="771"/>
      <c r="BF222" s="771"/>
      <c r="BG222" s="771"/>
      <c r="BH222" s="771"/>
      <c r="BI222" s="833"/>
      <c r="BJ222" s="6"/>
      <c r="BK222" s="770" t="str">
        <f>'ANNUAL SUMMARY'!$O$13</f>
        <v>AVERANGE TIME</v>
      </c>
      <c r="BL222" s="771"/>
      <c r="BM222" s="771"/>
      <c r="BN222" s="771"/>
      <c r="BO222" s="771"/>
      <c r="BP222" s="771"/>
      <c r="BQ222" s="771"/>
      <c r="BR222" s="771"/>
      <c r="BS222" s="771"/>
      <c r="BT222" s="771"/>
      <c r="BU222" s="833"/>
      <c r="BV222" s="15"/>
      <c r="BW222" s="816" t="str">
        <f>IF('FRONT PAGE'!$A$1="www.fly-logics.com","B.Anterior",0)</f>
        <v>B.Anterior</v>
      </c>
      <c r="BX222" s="817"/>
      <c r="BY222" s="817"/>
      <c r="BZ222" s="817"/>
      <c r="CA222" s="817"/>
      <c r="CB222" s="847">
        <f>SUMIF('PREVIOUS LOGS'!$K$6,BH218,'PREVIOUS LOGS'!$AE$50)+SUMIF('PREVIOUS LOGS'!$K$59,$K$6,'PREVIOUS LOGS'!$AE$103)+SUMIF('PREVIOUS LOGS'!$K$112,BH218,'PREVIOUS LOGS'!$AE$156)+SUMIF('PREVIOUS LOGS'!$K$165,BH218,'PREVIOUS LOGS'!$AE$209)+SUMIF('PREVIOUS LOGS'!$K$218,BH218,'PREVIOUS LOGS'!$AE$262)+SUMIF('PREVIOUS LOGS'!$K$271,BH218,'PREVIOUS LOGS'!$AE$315)+SUMIF('PREVIOUS LOGS'!$K$324,BH218,'PREVIOUS LOGS'!$AE$368)+SUMIF('PREVIOUS LOGS'!$BH$6,BH218,'PREVIOUS LOGS'!$CB$50)+SUMIF('PREVIOUS LOGS'!$BH$59,$K$6,'PREVIOUS LOGS'!$CB$103)+SUMIF('PREVIOUS LOGS'!$BH$112,BH218,'PREVIOUS LOGS'!$CB$156)+SUMIF('PREVIOUS LOGS'!$BH$165,BH218,'PREVIOUS LOGS'!$CB$209)+SUMIF('PREVIOUS LOGS'!$BH$218,BH218,'PREVIOUS LOGS'!$CB$262)+SUMIF('PREVIOUS LOGS'!$BH$271,BH218,'PREVIOUS LOGS'!$CB$315)+SUMIF('PREVIOUS LOGS'!$BH$324,BH218,'PREVIOUS LOGS'!$CB$368)+SUMIF('PREVIOUS LOGS'!$DF$6,BH218,'PREVIOUS LOGS'!$DZ$50)+SUMIF('PREVIOUS LOGS'!$DF$59,$K$6,'PREVIOUS LOGS'!$DZ$103)+SUMIF('PREVIOUS LOGS'!$DF$112,BH218,'PREVIOUS LOGS'!$DZ$156)+SUMIF('PREVIOUS LOGS'!$DF$165,BH218,'PREVIOUS LOGS'!$DZ$209)+SUMIF('PREVIOUS LOGS'!$DF$218,BH218,'PREVIOUS LOGS'!$DZ$262)+SUMIF('PREVIOUS LOGS'!$DF$271,BH218,'PREVIOUS LOGS'!$DZ$315)+SUMIF('PREVIOUS LOGS'!$DF$324,BH218,'PREVIOUS LOGS'!$DZ$368)+SUMIF('PREVIOUS LOGS'!$FC$6,BH218,'PREVIOUS LOGS'!$FW$50)+SUMIF('PREVIOUS LOGS'!$FC$59,$K$6,'PREVIOUS LOGS'!$FW$103)+SUMIF('PREVIOUS LOGS'!$FC$112,BH218,'PREVIOUS LOGS'!$FW$156)+SUMIF('PREVIOUS LOGS'!$FC$165,BH218,'PREVIOUS LOGS'!$FW$209)+SUMIF('PREVIOUS LOGS'!$FC$218,BH218,'PREVIOUS LOGS'!$FW$262)+SUMIF('PREVIOUS LOGS'!$FC$271,BH218,'PREVIOUS LOGS'!$FW$315)+SUMIF('PREVIOUS LOGS'!$FC$324,BH218,'PREVIOUS LOGS'!$FW$368)</f>
        <v>0</v>
      </c>
      <c r="CC222" s="848"/>
      <c r="CD222" s="848"/>
      <c r="CE222" s="849"/>
      <c r="CF222" s="847">
        <f>SUMIF('PREVIOUS LOGS'!$K$6,BH218,'PREVIOUS LOGS'!$AI$50)+SUMIF('PREVIOUS LOGS'!$K$59,$K$6,'PREVIOUS LOGS'!$AI$103)+SUMIF('PREVIOUS LOGS'!$K$112,BH218,'PREVIOUS LOGS'!$AI$156)+SUMIF('PREVIOUS LOGS'!$K$165,BH218,'PREVIOUS LOGS'!$AI$209)+SUMIF('PREVIOUS LOGS'!$K$218,BH218,'PREVIOUS LOGS'!$AI$262)+SUMIF('PREVIOUS LOGS'!$K$271,BH218,'PREVIOUS LOGS'!$AI$315)+SUMIF('PREVIOUS LOGS'!$K$324,BH218,'PREVIOUS LOGS'!$AI$368)+SUMIF('PREVIOUS LOGS'!$BH$6,BH218,'PREVIOUS LOGS'!$CF$50)+SUMIF('PREVIOUS LOGS'!$BH$59,$K$6,'PREVIOUS LOGS'!$CF$103)+SUMIF('PREVIOUS LOGS'!$BH$112,BH218,'PREVIOUS LOGS'!$CF$156)+SUMIF('PREVIOUS LOGS'!$BH$165,BH218,'PREVIOUS LOGS'!$CF$209)+SUMIF('PREVIOUS LOGS'!$BH$218,BH218,'PREVIOUS LOGS'!$CF$262)+SUMIF('PREVIOUS LOGS'!$BH$271,BH218,'PREVIOUS LOGS'!$CF$315)+SUMIF('PREVIOUS LOGS'!$BH$324,BH218,'PREVIOUS LOGS'!$CF$368)+SUMIF('PREVIOUS LOGS'!$DF$6,BH218,'PREVIOUS LOGS'!$ED$50)+SUMIF('PREVIOUS LOGS'!$DF$59,$K$6,'PREVIOUS LOGS'!$ED$103)+SUMIF('PREVIOUS LOGS'!$DF$112,BH218,'PREVIOUS LOGS'!$ED$156)+SUMIF('PREVIOUS LOGS'!$DF$165,BH218,'PREVIOUS LOGS'!$ED$209)+SUMIF('PREVIOUS LOGS'!$DF$218,BH218,'PREVIOUS LOGS'!$ED$262)+SUMIF('PREVIOUS LOGS'!$DF$271,BH218,'PREVIOUS LOGS'!$ED$315)+SUMIF('PREVIOUS LOGS'!$DF$324,BH218,'PREVIOUS LOGS'!$ED$368)+SUMIF('PREVIOUS LOGS'!$FC$6,BH218,'PREVIOUS LOGS'!$GA$50)+SUMIF('PREVIOUS LOGS'!$FC$59,$K$6,'PREVIOUS LOGS'!$GA$103)+SUMIF('PREVIOUS LOGS'!$FC$112,BH218,'PREVIOUS LOGS'!$GA$156)+SUMIF('PREVIOUS LOGS'!$FC$165,BH218,'PREVIOUS LOGS'!$GA$209)+SUMIF('PREVIOUS LOGS'!$FC$218,BH218,'PREVIOUS LOGS'!$GA$262)+SUMIF('PREVIOUS LOGS'!$FC$271,BH218,'PREVIOUS LOGS'!$GA$315)+SUMIF('PREVIOUS LOGS'!$FC$324,BH218,'PREVIOUS LOGS'!$GA$368)</f>
        <v>0</v>
      </c>
      <c r="CG222" s="848"/>
      <c r="CH222" s="848"/>
      <c r="CI222" s="849"/>
      <c r="CJ222" s="847">
        <f>SUMIF('PREVIOUS LOGS'!$K$6,BH218,'PREVIOUS LOGS'!$AM$50)+SUMIF('PREVIOUS LOGS'!$K$59,$K$6,'PREVIOUS LOGS'!$AM$103)+SUMIF('PREVIOUS LOGS'!$K$112,BH218,'PREVIOUS LOGS'!$AM$156)+SUMIF('PREVIOUS LOGS'!$K$165,BH218,'PREVIOUS LOGS'!$AM$209)+SUMIF('PREVIOUS LOGS'!$K$218,BH218,'PREVIOUS LOGS'!$AM$262)+SUMIF('PREVIOUS LOGS'!$K$271,BH218,'PREVIOUS LOGS'!$AM$315)+SUMIF('PREVIOUS LOGS'!$K$324,BH218,'PREVIOUS LOGS'!$AM$368)+SUMIF('PREVIOUS LOGS'!$BH$6,BH218,'PREVIOUS LOGS'!$CJ$50)+SUMIF('PREVIOUS LOGS'!$BH$59,$K$6,'PREVIOUS LOGS'!$CJ$103)+SUMIF('PREVIOUS LOGS'!$BH$112,BH218,'PREVIOUS LOGS'!$CJ$156)+SUMIF('PREVIOUS LOGS'!$BH$165,BH218,'PREVIOUS LOGS'!$CJ$209)+SUMIF('PREVIOUS LOGS'!$BH$218,BH218,'PREVIOUS LOGS'!$CJ$262)+SUMIF('PREVIOUS LOGS'!$BH$271,BH218,'PREVIOUS LOGS'!$CJ$315)+SUMIF('PREVIOUS LOGS'!$BH$324,BH218,'PREVIOUS LOGS'!$CJ$368)+SUMIF('PREVIOUS LOGS'!$DF$6,BH218,'PREVIOUS LOGS'!$EH$50)+SUMIF('PREVIOUS LOGS'!$DF$59,$K$6,'PREVIOUS LOGS'!$EH$103)+SUMIF('PREVIOUS LOGS'!$DF$112,BH218,'PREVIOUS LOGS'!$EH$156)+SUMIF('PREVIOUS LOGS'!$DF$165,BH218,'PREVIOUS LOGS'!$EH$209)+SUMIF('PREVIOUS LOGS'!$DF$218,BH218,'PREVIOUS LOGS'!$EH$262)+SUMIF('PREVIOUS LOGS'!$DF$271,BH218,'PREVIOUS LOGS'!$EH$315)+SUMIF('PREVIOUS LOGS'!$DF$324,BH218,'PREVIOUS LOGS'!$EH$368)+SUMIF('PREVIOUS LOGS'!$FC$6,BH218,'PREVIOUS LOGS'!$GE$50)+SUMIF('PREVIOUS LOGS'!$FC$59,$K$6,'PREVIOUS LOGS'!$GE$103)+SUMIF('PREVIOUS LOGS'!$FC$112,BH218,'PREVIOUS LOGS'!$GE$156)+SUMIF('PREVIOUS LOGS'!$FC$165,BH218,'PREVIOUS LOGS'!$GE$209)+SUMIF('PREVIOUS LOGS'!$FC$218,BH218,'PREVIOUS LOGS'!$GE$262)+SUMIF('PREVIOUS LOGS'!$FC$271,BH218,'PREVIOUS LOGS'!$GE$315)+SUMIF('PREVIOUS LOGS'!$FC$324,BH218,'PREVIOUS LOGS'!$GE$368)</f>
        <v>0</v>
      </c>
      <c r="CK222" s="848"/>
      <c r="CL222" s="848"/>
      <c r="CM222" s="849"/>
      <c r="CN222" s="853">
        <f>SUMIF('PREVIOUS LOGS'!$K$6,BH218,'PREVIOUS LOGS'!$AQ$50)+SUMIF('PREVIOUS LOGS'!$K$59,$K$6,'PREVIOUS LOGS'!$AQ$103)+SUMIF('PREVIOUS LOGS'!$K$112,BH218,'PREVIOUS LOGS'!$AQ$156)+SUMIF('PREVIOUS LOGS'!$K$165,BH218,'PREVIOUS LOGS'!$AQ$209)+SUMIF('PREVIOUS LOGS'!$K$218,BH218,'PREVIOUS LOGS'!$AQ$262)+SUMIF('PREVIOUS LOGS'!$K$271,BH218,'PREVIOUS LOGS'!$AQ$315)+SUMIF('PREVIOUS LOGS'!$K$324,BH218,'PREVIOUS LOGS'!$AQ$368)+SUMIF('PREVIOUS LOGS'!$BH$6,BH218,'PREVIOUS LOGS'!$CN$50)+SUMIF('PREVIOUS LOGS'!$BH$59,$K$6,'PREVIOUS LOGS'!$CN$103)+SUMIF('PREVIOUS LOGS'!$BH$112,BH218,'PREVIOUS LOGS'!$CN$156)+SUMIF('PREVIOUS LOGS'!$BH$165,BH218,'PREVIOUS LOGS'!$CN$209)+SUMIF('PREVIOUS LOGS'!$BH$218,BH218,'PREVIOUS LOGS'!$CN$262)+SUMIF('PREVIOUS LOGS'!$BH$271,BH218,'PREVIOUS LOGS'!$CN$315)+SUMIF('PREVIOUS LOGS'!$BH$324,BH218,'PREVIOUS LOGS'!$CN$368)+SUMIF('PREVIOUS LOGS'!$DF$6,BH218,'PREVIOUS LOGS'!$EL$50)+SUMIF('PREVIOUS LOGS'!$DF$59,$K$6,'PREVIOUS LOGS'!$EL$103)+SUMIF('PREVIOUS LOGS'!$DF$112,BH218,'PREVIOUS LOGS'!$EL$156)+SUMIF('PREVIOUS LOGS'!$DF$165,BH218,'PREVIOUS LOGS'!$EL$209)+SUMIF('PREVIOUS LOGS'!$DF$218,BH218,'PREVIOUS LOGS'!$EL$262)+SUMIF('PREVIOUS LOGS'!$DF$271,BH218,'PREVIOUS LOGS'!$EL$315)+SUMIF('PREVIOUS LOGS'!$DF$324,BH218,'PREVIOUS LOGS'!$EL$368)+SUMIF('PREVIOUS LOGS'!$FC$6,BH218,'PREVIOUS LOGS'!$GI$50)+SUMIF('PREVIOUS LOGS'!$FC$59,$K$6,'PREVIOUS LOGS'!$GI$103)+SUMIF('PREVIOUS LOGS'!$FC$112,BH218,'PREVIOUS LOGS'!$GI$156)+SUMIF('PREVIOUS LOGS'!$FC$165,BH218,'PREVIOUS LOGS'!$GI$209)+SUMIF('PREVIOUS LOGS'!$FC$218,BH218,'PREVIOUS LOGS'!$GI$262)+SUMIF('PREVIOUS LOGS'!$FC$271,BH218,'PREVIOUS LOGS'!$GI$315)+SUMIF('PREVIOUS LOGS'!$FC$324,BH218,'PREVIOUS LOGS'!$GI$368)</f>
        <v>0</v>
      </c>
      <c r="CO222" s="854"/>
      <c r="CP222" s="855"/>
      <c r="CQ222" s="853">
        <f>SUMIF('PREVIOUS LOGS'!$K$6,BH218,'PREVIOUS LOGS'!$AT$50)+SUMIF('PREVIOUS LOGS'!$K$59,$K$6,'PREVIOUS LOGS'!$AT$103)+SUMIF('PREVIOUS LOGS'!$K$112,BH218,'PREVIOUS LOGS'!$AT$156)+SUMIF('PREVIOUS LOGS'!$K$165,BH218,'PREVIOUS LOGS'!$AT$209)+SUMIF('PREVIOUS LOGS'!$K$218,BH218,'PREVIOUS LOGS'!$AT$262)+SUMIF('PREVIOUS LOGS'!$K$271,BH218,'PREVIOUS LOGS'!$AT$315)+SUMIF('PREVIOUS LOGS'!$K$324,BH218,'PREVIOUS LOGS'!$AT$368)+SUMIF('PREVIOUS LOGS'!$BH$6,BH218,'PREVIOUS LOGS'!$CQ$50)+SUMIF('PREVIOUS LOGS'!$BH$59,$K$6,'PREVIOUS LOGS'!$CQ$103)+SUMIF('PREVIOUS LOGS'!$BH$112,BH218,'PREVIOUS LOGS'!$CQ$156)+SUMIF('PREVIOUS LOGS'!$BH$165,BH218,'PREVIOUS LOGS'!$CQ$209)+SUMIF('PREVIOUS LOGS'!$BH$218,BH218,'PREVIOUS LOGS'!$CQ$262)+SUMIF('PREVIOUS LOGS'!$BH$271,BH218,'PREVIOUS LOGS'!$CQ$315)+SUMIF('PREVIOUS LOGS'!$BH$324,BH218,'PREVIOUS LOGS'!$CQ$368)+SUMIF('PREVIOUS LOGS'!$DF$6,BH218,'PREVIOUS LOGS'!$EO$50)+SUMIF('PREVIOUS LOGS'!$DF$59,$K$6,'PREVIOUS LOGS'!$EO$103)+SUMIF('PREVIOUS LOGS'!$DF$112,BH218,'PREVIOUS LOGS'!$EO$156)+SUMIF('PREVIOUS LOGS'!$DF$165,BH218,'PREVIOUS LOGS'!$EO$209)+SUMIF('PREVIOUS LOGS'!$DF$218,BH218,'PREVIOUS LOGS'!$EO$262)+SUMIF('PREVIOUS LOGS'!$DF$271,BH218,'PREVIOUS LOGS'!$EO$315)+SUMIF('PREVIOUS LOGS'!$DF$324,BH218,'PREVIOUS LOGS'!$EO$368)+SUMIF('PREVIOUS LOGS'!$FC$6,BH218,'PREVIOUS LOGS'!$GL$50)+SUMIF('PREVIOUS LOGS'!$FC$59,$K$6,'PREVIOUS LOGS'!$GL$103)+SUMIF('PREVIOUS LOGS'!$FC$112,BH218,'PREVIOUS LOGS'!$GL$156)+SUMIF('PREVIOUS LOGS'!$FC$165,BH218,'PREVIOUS LOGS'!$GL$209)+SUMIF('PREVIOUS LOGS'!$FC$218,BH218,'PREVIOUS LOGS'!$GL$262)+SUMIF('PREVIOUS LOGS'!$FC$271,BH218,'PREVIOUS LOGS'!$GL$315)+SUMIF('PREVIOUS LOGS'!$FC$324,BH218,'PREVIOUS LOGS'!$GL$368)</f>
        <v>0</v>
      </c>
      <c r="CR222" s="854"/>
      <c r="CS222" s="859"/>
      <c r="CT222" s="1263"/>
      <c r="CU222" s="1250"/>
      <c r="CV222" s="154"/>
      <c r="CW222" s="842" t="str">
        <f>'ANNUAL SUMMARY'!$C$13</f>
        <v>TIME OF FLIGHT</v>
      </c>
      <c r="CX222" s="771"/>
      <c r="CY222" s="771"/>
      <c r="CZ222" s="771"/>
      <c r="DA222" s="771"/>
      <c r="DB222" s="771"/>
      <c r="DC222" s="771"/>
      <c r="DD222" s="771"/>
      <c r="DE222" s="771"/>
      <c r="DF222" s="771"/>
      <c r="DG222" s="833"/>
      <c r="DH222" s="6"/>
      <c r="DI222" s="770" t="str">
        <f>'ANNUAL SUMMARY'!$O$13</f>
        <v>AVERANGE TIME</v>
      </c>
      <c r="DJ222" s="771"/>
      <c r="DK222" s="771"/>
      <c r="DL222" s="771"/>
      <c r="DM222" s="771"/>
      <c r="DN222" s="771"/>
      <c r="DO222" s="771"/>
      <c r="DP222" s="771"/>
      <c r="DQ222" s="771"/>
      <c r="DR222" s="771"/>
      <c r="DS222" s="833"/>
      <c r="DT222" s="15"/>
      <c r="DU222" s="816" t="str">
        <f>IF('FRONT PAGE'!$A$1="www.fly-logics.com","B.Anterior",0)</f>
        <v>B.Anterior</v>
      </c>
      <c r="DV222" s="817"/>
      <c r="DW222" s="817"/>
      <c r="DX222" s="817"/>
      <c r="DY222" s="817"/>
      <c r="DZ222" s="847">
        <f>SUMIF('PREVIOUS LOGS'!$K$6,DF218,'PREVIOUS LOGS'!$AE$50)+SUMIF('PREVIOUS LOGS'!$K$59,$K$6,'PREVIOUS LOGS'!$AE$103)+SUMIF('PREVIOUS LOGS'!$K$112,DF218,'PREVIOUS LOGS'!$AE$156)+SUMIF('PREVIOUS LOGS'!$K$165,DF218,'PREVIOUS LOGS'!$AE$209)+SUMIF('PREVIOUS LOGS'!$K$218,DF218,'PREVIOUS LOGS'!$AE$262)+SUMIF('PREVIOUS LOGS'!$K$271,DF218,'PREVIOUS LOGS'!$AE$315)+SUMIF('PREVIOUS LOGS'!$K$324,DF218,'PREVIOUS LOGS'!$AE$368)+SUMIF('PREVIOUS LOGS'!$BH$6,DF218,'PREVIOUS LOGS'!$CB$50)+SUMIF('PREVIOUS LOGS'!$BH$59,$K$6,'PREVIOUS LOGS'!$CB$103)+SUMIF('PREVIOUS LOGS'!$BH$112,DF218,'PREVIOUS LOGS'!$CB$156)+SUMIF('PREVIOUS LOGS'!$BH$165,DF218,'PREVIOUS LOGS'!$CB$209)+SUMIF('PREVIOUS LOGS'!$BH$218,DF218,'PREVIOUS LOGS'!$CB$262)+SUMIF('PREVIOUS LOGS'!$BH$271,DF218,'PREVIOUS LOGS'!$CB$315)+SUMIF('PREVIOUS LOGS'!$BH$324,DF218,'PREVIOUS LOGS'!$CB$368)+SUMIF('PREVIOUS LOGS'!$DF$6,DF218,'PREVIOUS LOGS'!$DZ$50)+SUMIF('PREVIOUS LOGS'!$DF$59,$K$6,'PREVIOUS LOGS'!$DZ$103)+SUMIF('PREVIOUS LOGS'!$DF$112,DF218,'PREVIOUS LOGS'!$DZ$156)+SUMIF('PREVIOUS LOGS'!$DF$165,DF218,'PREVIOUS LOGS'!$DZ$209)+SUMIF('PREVIOUS LOGS'!$DF$218,DF218,'PREVIOUS LOGS'!$DZ$262)+SUMIF('PREVIOUS LOGS'!$DF$271,DF218,'PREVIOUS LOGS'!$DZ$315)+SUMIF('PREVIOUS LOGS'!$DF$324,DF218,'PREVIOUS LOGS'!$DZ$368)+SUMIF('PREVIOUS LOGS'!$FC$6,DF218,'PREVIOUS LOGS'!$FW$50)+SUMIF('PREVIOUS LOGS'!$FC$59,$K$6,'PREVIOUS LOGS'!$FW$103)+SUMIF('PREVIOUS LOGS'!$FC$112,DF218,'PREVIOUS LOGS'!$FW$156)+SUMIF('PREVIOUS LOGS'!$FC$165,DF218,'PREVIOUS LOGS'!$FW$209)+SUMIF('PREVIOUS LOGS'!$FC$218,DF218,'PREVIOUS LOGS'!$FW$262)+SUMIF('PREVIOUS LOGS'!$FC$271,DF218,'PREVIOUS LOGS'!$FW$315)+SUMIF('PREVIOUS LOGS'!$FC$324,DF218,'PREVIOUS LOGS'!$FW$368)</f>
        <v>0</v>
      </c>
      <c r="EA222" s="848"/>
      <c r="EB222" s="848"/>
      <c r="EC222" s="849"/>
      <c r="ED222" s="847">
        <f>SUMIF('PREVIOUS LOGS'!$K$6,DF218,'PREVIOUS LOGS'!$AI$50)+SUMIF('PREVIOUS LOGS'!$K$59,$K$6,'PREVIOUS LOGS'!$AI$103)+SUMIF('PREVIOUS LOGS'!$K$112,DF218,'PREVIOUS LOGS'!$AI$156)+SUMIF('PREVIOUS LOGS'!$K$165,DF218,'PREVIOUS LOGS'!$AI$209)+SUMIF('PREVIOUS LOGS'!$K$218,DF218,'PREVIOUS LOGS'!$AI$262)+SUMIF('PREVIOUS LOGS'!$K$271,DF218,'PREVIOUS LOGS'!$AI$315)+SUMIF('PREVIOUS LOGS'!$K$324,DF218,'PREVIOUS LOGS'!$AI$368)+SUMIF('PREVIOUS LOGS'!$BH$6,DF218,'PREVIOUS LOGS'!$CF$50)+SUMIF('PREVIOUS LOGS'!$BH$59,$K$6,'PREVIOUS LOGS'!$CF$103)+SUMIF('PREVIOUS LOGS'!$BH$112,DF218,'PREVIOUS LOGS'!$CF$156)+SUMIF('PREVIOUS LOGS'!$BH$165,DF218,'PREVIOUS LOGS'!$CF$209)+SUMIF('PREVIOUS LOGS'!$BH$218,DF218,'PREVIOUS LOGS'!$CF$262)+SUMIF('PREVIOUS LOGS'!$BH$271,DF218,'PREVIOUS LOGS'!$CF$315)+SUMIF('PREVIOUS LOGS'!$BH$324,DF218,'PREVIOUS LOGS'!$CF$368)+SUMIF('PREVIOUS LOGS'!$DF$6,DF218,'PREVIOUS LOGS'!$ED$50)+SUMIF('PREVIOUS LOGS'!$DF$59,$K$6,'PREVIOUS LOGS'!$ED$103)+SUMIF('PREVIOUS LOGS'!$DF$112,DF218,'PREVIOUS LOGS'!$ED$156)+SUMIF('PREVIOUS LOGS'!$DF$165,DF218,'PREVIOUS LOGS'!$ED$209)+SUMIF('PREVIOUS LOGS'!$DF$218,DF218,'PREVIOUS LOGS'!$ED$262)+SUMIF('PREVIOUS LOGS'!$DF$271,DF218,'PREVIOUS LOGS'!$ED$315)+SUMIF('PREVIOUS LOGS'!$DF$324,DF218,'PREVIOUS LOGS'!$ED$368)+SUMIF('PREVIOUS LOGS'!$FC$6,DF218,'PREVIOUS LOGS'!$GA$50)+SUMIF('PREVIOUS LOGS'!$FC$59,$K$6,'PREVIOUS LOGS'!$GA$103)+SUMIF('PREVIOUS LOGS'!$FC$112,DF218,'PREVIOUS LOGS'!$GA$156)+SUMIF('PREVIOUS LOGS'!$FC$165,DF218,'PREVIOUS LOGS'!$GA$209)+SUMIF('PREVIOUS LOGS'!$FC$218,DF218,'PREVIOUS LOGS'!$GA$262)+SUMIF('PREVIOUS LOGS'!$FC$271,DF218,'PREVIOUS LOGS'!$GA$315)+SUMIF('PREVIOUS LOGS'!$FC$324,DF218,'PREVIOUS LOGS'!$GA$368)</f>
        <v>0</v>
      </c>
      <c r="EE222" s="848"/>
      <c r="EF222" s="848"/>
      <c r="EG222" s="849"/>
      <c r="EH222" s="847">
        <f>SUMIF('PREVIOUS LOGS'!$K$6,DF218,'PREVIOUS LOGS'!$AM$50)+SUMIF('PREVIOUS LOGS'!$K$59,$K$6,'PREVIOUS LOGS'!$AM$103)+SUMIF('PREVIOUS LOGS'!$K$112,DF218,'PREVIOUS LOGS'!$AM$156)+SUMIF('PREVIOUS LOGS'!$K$165,DF218,'PREVIOUS LOGS'!$AM$209)+SUMIF('PREVIOUS LOGS'!$K$218,DF218,'PREVIOUS LOGS'!$AM$262)+SUMIF('PREVIOUS LOGS'!$K$271,DF218,'PREVIOUS LOGS'!$AM$315)+SUMIF('PREVIOUS LOGS'!$K$324,DF218,'PREVIOUS LOGS'!$AM$368)+SUMIF('PREVIOUS LOGS'!$BH$6,DF218,'PREVIOUS LOGS'!$CJ$50)+SUMIF('PREVIOUS LOGS'!$BH$59,$K$6,'PREVIOUS LOGS'!$CJ$103)+SUMIF('PREVIOUS LOGS'!$BH$112,DF218,'PREVIOUS LOGS'!$CJ$156)+SUMIF('PREVIOUS LOGS'!$BH$165,DF218,'PREVIOUS LOGS'!$CJ$209)+SUMIF('PREVIOUS LOGS'!$BH$218,DF218,'PREVIOUS LOGS'!$CJ$262)+SUMIF('PREVIOUS LOGS'!$BH$271,DF218,'PREVIOUS LOGS'!$CJ$315)+SUMIF('PREVIOUS LOGS'!$BH$324,DF218,'PREVIOUS LOGS'!$CJ$368)+SUMIF('PREVIOUS LOGS'!$DF$6,DF218,'PREVIOUS LOGS'!$EH$50)+SUMIF('PREVIOUS LOGS'!$DF$59,$K$6,'PREVIOUS LOGS'!$EH$103)+SUMIF('PREVIOUS LOGS'!$DF$112,DF218,'PREVIOUS LOGS'!$EH$156)+SUMIF('PREVIOUS LOGS'!$DF$165,DF218,'PREVIOUS LOGS'!$EH$209)+SUMIF('PREVIOUS LOGS'!$DF$218,DF218,'PREVIOUS LOGS'!$EH$262)+SUMIF('PREVIOUS LOGS'!$DF$271,DF218,'PREVIOUS LOGS'!$EH$315)+SUMIF('PREVIOUS LOGS'!$DF$324,DF218,'PREVIOUS LOGS'!$EH$368)+SUMIF('PREVIOUS LOGS'!$FC$6,DF218,'PREVIOUS LOGS'!$GE$50)+SUMIF('PREVIOUS LOGS'!$FC$59,$K$6,'PREVIOUS LOGS'!$GE$103)+SUMIF('PREVIOUS LOGS'!$FC$112,DF218,'PREVIOUS LOGS'!$GE$156)+SUMIF('PREVIOUS LOGS'!$FC$165,DF218,'PREVIOUS LOGS'!$GE$209)+SUMIF('PREVIOUS LOGS'!$FC$218,DF218,'PREVIOUS LOGS'!$GE$262)+SUMIF('PREVIOUS LOGS'!$FC$271,DF218,'PREVIOUS LOGS'!$GE$315)+SUMIF('PREVIOUS LOGS'!$FC$324,DF218,'PREVIOUS LOGS'!$GE$368)</f>
        <v>0</v>
      </c>
      <c r="EI222" s="848"/>
      <c r="EJ222" s="848"/>
      <c r="EK222" s="849"/>
      <c r="EL222" s="853">
        <f>SUMIF('PREVIOUS LOGS'!$K$6,DF218,'PREVIOUS LOGS'!$AQ$50)+SUMIF('PREVIOUS LOGS'!$K$59,$K$6,'PREVIOUS LOGS'!$AQ$103)+SUMIF('PREVIOUS LOGS'!$K$112,DF218,'PREVIOUS LOGS'!$AQ$156)+SUMIF('PREVIOUS LOGS'!$K$165,DF218,'PREVIOUS LOGS'!$AQ$209)+SUMIF('PREVIOUS LOGS'!$K$218,DF218,'PREVIOUS LOGS'!$AQ$262)+SUMIF('PREVIOUS LOGS'!$K$271,DF218,'PREVIOUS LOGS'!$AQ$315)+SUMIF('PREVIOUS LOGS'!$K$324,DF218,'PREVIOUS LOGS'!$AQ$368)+SUMIF('PREVIOUS LOGS'!$BH$6,DF218,'PREVIOUS LOGS'!$CN$50)+SUMIF('PREVIOUS LOGS'!$BH$59,$K$6,'PREVIOUS LOGS'!$CN$103)+SUMIF('PREVIOUS LOGS'!$BH$112,DF218,'PREVIOUS LOGS'!$CN$156)+SUMIF('PREVIOUS LOGS'!$BH$165,DF218,'PREVIOUS LOGS'!$CN$209)+SUMIF('PREVIOUS LOGS'!$BH$218,DF218,'PREVIOUS LOGS'!$CN$262)+SUMIF('PREVIOUS LOGS'!$BH$271,DF218,'PREVIOUS LOGS'!$CN$315)+SUMIF('PREVIOUS LOGS'!$BH$324,DF218,'PREVIOUS LOGS'!$CN$368)+SUMIF('PREVIOUS LOGS'!$DF$6,DF218,'PREVIOUS LOGS'!$EL$50)+SUMIF('PREVIOUS LOGS'!$DF$59,$K$6,'PREVIOUS LOGS'!$EL$103)+SUMIF('PREVIOUS LOGS'!$DF$112,DF218,'PREVIOUS LOGS'!$EL$156)+SUMIF('PREVIOUS LOGS'!$DF$165,DF218,'PREVIOUS LOGS'!$EL$209)+SUMIF('PREVIOUS LOGS'!$DF$218,DF218,'PREVIOUS LOGS'!$EL$262)+SUMIF('PREVIOUS LOGS'!$DF$271,DF218,'PREVIOUS LOGS'!$EL$315)+SUMIF('PREVIOUS LOGS'!$DF$324,DF218,'PREVIOUS LOGS'!$EL$368)+SUMIF('PREVIOUS LOGS'!$FC$6,DF218,'PREVIOUS LOGS'!$GI$50)+SUMIF('PREVIOUS LOGS'!$FC$59,$K$6,'PREVIOUS LOGS'!$GI$103)+SUMIF('PREVIOUS LOGS'!$FC$112,DF218,'PREVIOUS LOGS'!$GI$156)+SUMIF('PREVIOUS LOGS'!$FC$165,DF218,'PREVIOUS LOGS'!$GI$209)+SUMIF('PREVIOUS LOGS'!$FC$218,DF218,'PREVIOUS LOGS'!$GI$262)+SUMIF('PREVIOUS LOGS'!$FC$271,DF218,'PREVIOUS LOGS'!$GI$315)+SUMIF('PREVIOUS LOGS'!$FC$324,DF218,'PREVIOUS LOGS'!$GI$368)</f>
        <v>0</v>
      </c>
      <c r="EM222" s="854"/>
      <c r="EN222" s="855"/>
      <c r="EO222" s="853">
        <f>SUMIF('PREVIOUS LOGS'!$K$6,DF218,'PREVIOUS LOGS'!$AT$50)+SUMIF('PREVIOUS LOGS'!$K$59,$K$6,'PREVIOUS LOGS'!$AT$103)+SUMIF('PREVIOUS LOGS'!$K$112,DF218,'PREVIOUS LOGS'!$AT$156)+SUMIF('PREVIOUS LOGS'!$K$165,DF218,'PREVIOUS LOGS'!$AT$209)+SUMIF('PREVIOUS LOGS'!$K$218,DF218,'PREVIOUS LOGS'!$AT$262)+SUMIF('PREVIOUS LOGS'!$K$271,DF218,'PREVIOUS LOGS'!$AT$315)+SUMIF('PREVIOUS LOGS'!$K$324,DF218,'PREVIOUS LOGS'!$AT$368)+SUMIF('PREVIOUS LOGS'!$BH$6,DF218,'PREVIOUS LOGS'!$CQ$50)+SUMIF('PREVIOUS LOGS'!$BH$59,$K$6,'PREVIOUS LOGS'!$CQ$103)+SUMIF('PREVIOUS LOGS'!$BH$112,DF218,'PREVIOUS LOGS'!$CQ$156)+SUMIF('PREVIOUS LOGS'!$BH$165,DF218,'PREVIOUS LOGS'!$CQ$209)+SUMIF('PREVIOUS LOGS'!$BH$218,DF218,'PREVIOUS LOGS'!$CQ$262)+SUMIF('PREVIOUS LOGS'!$BH$271,DF218,'PREVIOUS LOGS'!$CQ$315)+SUMIF('PREVIOUS LOGS'!$BH$324,DF218,'PREVIOUS LOGS'!$CQ$368)+SUMIF('PREVIOUS LOGS'!$DF$6,DF218,'PREVIOUS LOGS'!$EO$50)+SUMIF('PREVIOUS LOGS'!$DF$59,$K$6,'PREVIOUS LOGS'!$EO$103)+SUMIF('PREVIOUS LOGS'!$DF$112,DF218,'PREVIOUS LOGS'!$EO$156)+SUMIF('PREVIOUS LOGS'!$DF$165,DF218,'PREVIOUS LOGS'!$EO$209)+SUMIF('PREVIOUS LOGS'!$DF$218,DF218,'PREVIOUS LOGS'!$EO$262)+SUMIF('PREVIOUS LOGS'!$DF$271,DF218,'PREVIOUS LOGS'!$EO$315)+SUMIF('PREVIOUS LOGS'!$DF$324,DF218,'PREVIOUS LOGS'!$EO$368)+SUMIF('PREVIOUS LOGS'!$FC$6,DF218,'PREVIOUS LOGS'!$GL$50)+SUMIF('PREVIOUS LOGS'!$FC$59,$K$6,'PREVIOUS LOGS'!$GL$103)+SUMIF('PREVIOUS LOGS'!$FC$112,DF218,'PREVIOUS LOGS'!$GL$156)+SUMIF('PREVIOUS LOGS'!$FC$165,DF218,'PREVIOUS LOGS'!$GL$209)+SUMIF('PREVIOUS LOGS'!$FC$218,DF218,'PREVIOUS LOGS'!$GL$262)+SUMIF('PREVIOUS LOGS'!$FC$271,DF218,'PREVIOUS LOGS'!$GL$315)+SUMIF('PREVIOUS LOGS'!$FC$324,DF218,'PREVIOUS LOGS'!$GL$368)</f>
        <v>0</v>
      </c>
      <c r="EP222" s="854"/>
      <c r="EQ222" s="854"/>
      <c r="ER222" s="1263"/>
      <c r="ES222" s="154"/>
      <c r="ET222" s="842" t="str">
        <f>'ANNUAL SUMMARY'!$C$13</f>
        <v>TIME OF FLIGHT</v>
      </c>
      <c r="EU222" s="771"/>
      <c r="EV222" s="771"/>
      <c r="EW222" s="771"/>
      <c r="EX222" s="771"/>
      <c r="EY222" s="771"/>
      <c r="EZ222" s="771"/>
      <c r="FA222" s="771"/>
      <c r="FB222" s="771"/>
      <c r="FC222" s="771"/>
      <c r="FD222" s="833"/>
      <c r="FE222" s="6"/>
      <c r="FF222" s="770" t="str">
        <f>'ANNUAL SUMMARY'!$O$13</f>
        <v>AVERANGE TIME</v>
      </c>
      <c r="FG222" s="771"/>
      <c r="FH222" s="771"/>
      <c r="FI222" s="771"/>
      <c r="FJ222" s="771"/>
      <c r="FK222" s="771"/>
      <c r="FL222" s="771"/>
      <c r="FM222" s="771"/>
      <c r="FN222" s="771"/>
      <c r="FO222" s="771"/>
      <c r="FP222" s="833"/>
      <c r="FQ222" s="15"/>
      <c r="FR222" s="816" t="str">
        <f>IF('FRONT PAGE'!$A$1="www.fly-logics.com","B.Anterior",0)</f>
        <v>B.Anterior</v>
      </c>
      <c r="FS222" s="817"/>
      <c r="FT222" s="817"/>
      <c r="FU222" s="817"/>
      <c r="FV222" s="817"/>
      <c r="FW222" s="847">
        <f>SUMIF('PREVIOUS LOGS'!$K$6,FC218,'PREVIOUS LOGS'!$AE$50)+SUMIF('PREVIOUS LOGS'!$K$59,$K$6,'PREVIOUS LOGS'!$AE$103)+SUMIF('PREVIOUS LOGS'!$K$112,FC218,'PREVIOUS LOGS'!$AE$156)+SUMIF('PREVIOUS LOGS'!$K$165,FC218,'PREVIOUS LOGS'!$AE$209)+SUMIF('PREVIOUS LOGS'!$K$218,FC218,'PREVIOUS LOGS'!$AE$262)+SUMIF('PREVIOUS LOGS'!$K$271,FC218,'PREVIOUS LOGS'!$AE$315)+SUMIF('PREVIOUS LOGS'!$K$324,FC218,'PREVIOUS LOGS'!$AE$368)+SUMIF('PREVIOUS LOGS'!$BH$6,FC218,'PREVIOUS LOGS'!$CB$50)+SUMIF('PREVIOUS LOGS'!$BH$59,$K$6,'PREVIOUS LOGS'!$CB$103)+SUMIF('PREVIOUS LOGS'!$BH$112,FC218,'PREVIOUS LOGS'!$CB$156)+SUMIF('PREVIOUS LOGS'!$BH$165,FC218,'PREVIOUS LOGS'!$CB$209)+SUMIF('PREVIOUS LOGS'!$BH$218,FC218,'PREVIOUS LOGS'!$CB$262)+SUMIF('PREVIOUS LOGS'!$BH$271,FC218,'PREVIOUS LOGS'!$CB$315)+SUMIF('PREVIOUS LOGS'!$BH$324,FC218,'PREVIOUS LOGS'!$CB$368)+SUMIF('PREVIOUS LOGS'!$DF$6,FC218,'PREVIOUS LOGS'!$DZ$50)+SUMIF('PREVIOUS LOGS'!$DF$59,$K$6,'PREVIOUS LOGS'!$DZ$103)+SUMIF('PREVIOUS LOGS'!$DF$112,FC218,'PREVIOUS LOGS'!$DZ$156)+SUMIF('PREVIOUS LOGS'!$DF$165,FC218,'PREVIOUS LOGS'!$DZ$209)+SUMIF('PREVIOUS LOGS'!$DF$218,FC218,'PREVIOUS LOGS'!$DZ$262)+SUMIF('PREVIOUS LOGS'!$DF$271,FC218,'PREVIOUS LOGS'!$DZ$315)+SUMIF('PREVIOUS LOGS'!$DF$324,FC218,'PREVIOUS LOGS'!$DZ$368)+SUMIF('PREVIOUS LOGS'!$FC$6,FC218,'PREVIOUS LOGS'!$FW$50)+SUMIF('PREVIOUS LOGS'!$FC$59,$K$6,'PREVIOUS LOGS'!$FW$103)+SUMIF('PREVIOUS LOGS'!$FC$112,FC218,'PREVIOUS LOGS'!$FW$156)+SUMIF('PREVIOUS LOGS'!$FC$165,FC218,'PREVIOUS LOGS'!$FW$209)+SUMIF('PREVIOUS LOGS'!$FC$218,FC218,'PREVIOUS LOGS'!$FW$262)+SUMIF('PREVIOUS LOGS'!$FC$271,FC218,'PREVIOUS LOGS'!$FW$315)+SUMIF('PREVIOUS LOGS'!$FC$324,FC218,'PREVIOUS LOGS'!$FW$368)</f>
        <v>0</v>
      </c>
      <c r="FX222" s="848"/>
      <c r="FY222" s="848"/>
      <c r="FZ222" s="849"/>
      <c r="GA222" s="847">
        <f>SUMIF('PREVIOUS LOGS'!$K$6,FC218,'PREVIOUS LOGS'!$AI$50)+SUMIF('PREVIOUS LOGS'!$K$59,$K$6,'PREVIOUS LOGS'!$AI$103)+SUMIF('PREVIOUS LOGS'!$K$112,FC218,'PREVIOUS LOGS'!$AI$156)+SUMIF('PREVIOUS LOGS'!$K$165,FC218,'PREVIOUS LOGS'!$AI$209)+SUMIF('PREVIOUS LOGS'!$K$218,FC218,'PREVIOUS LOGS'!$AI$262)+SUMIF('PREVIOUS LOGS'!$K$271,FC218,'PREVIOUS LOGS'!$AI$315)+SUMIF('PREVIOUS LOGS'!$K$324,FC218,'PREVIOUS LOGS'!$AI$368)+SUMIF('PREVIOUS LOGS'!$BH$6,FC218,'PREVIOUS LOGS'!$CF$50)+SUMIF('PREVIOUS LOGS'!$BH$59,$K$6,'PREVIOUS LOGS'!$CF$103)+SUMIF('PREVIOUS LOGS'!$BH$112,FC218,'PREVIOUS LOGS'!$CF$156)+SUMIF('PREVIOUS LOGS'!$BH$165,FC218,'PREVIOUS LOGS'!$CF$209)+SUMIF('PREVIOUS LOGS'!$BH$218,FC218,'PREVIOUS LOGS'!$CF$262)+SUMIF('PREVIOUS LOGS'!$BH$271,FC218,'PREVIOUS LOGS'!$CF$315)+SUMIF('PREVIOUS LOGS'!$BH$324,FC218,'PREVIOUS LOGS'!$CF$368)+SUMIF('PREVIOUS LOGS'!$DF$6,FC218,'PREVIOUS LOGS'!$ED$50)+SUMIF('PREVIOUS LOGS'!$DF$59,$K$6,'PREVIOUS LOGS'!$ED$103)+SUMIF('PREVIOUS LOGS'!$DF$112,FC218,'PREVIOUS LOGS'!$ED$156)+SUMIF('PREVIOUS LOGS'!$DF$165,FC218,'PREVIOUS LOGS'!$ED$209)+SUMIF('PREVIOUS LOGS'!$DF$218,FC218,'PREVIOUS LOGS'!$ED$262)+SUMIF('PREVIOUS LOGS'!$DF$271,FC218,'PREVIOUS LOGS'!$ED$315)+SUMIF('PREVIOUS LOGS'!$DF$324,FC218,'PREVIOUS LOGS'!$ED$368)+SUMIF('PREVIOUS LOGS'!$FC$6,FC218,'PREVIOUS LOGS'!$GA$50)+SUMIF('PREVIOUS LOGS'!$FC$59,$K$6,'PREVIOUS LOGS'!$GA$103)+SUMIF('PREVIOUS LOGS'!$FC$112,FC218,'PREVIOUS LOGS'!$GA$156)+SUMIF('PREVIOUS LOGS'!$FC$165,FC218,'PREVIOUS LOGS'!$GA$209)+SUMIF('PREVIOUS LOGS'!$FC$218,FC218,'PREVIOUS LOGS'!$GA$262)+SUMIF('PREVIOUS LOGS'!$FC$271,FC218,'PREVIOUS LOGS'!$GA$315)+SUMIF('PREVIOUS LOGS'!$FC$324,FC218,'PREVIOUS LOGS'!$GA$368)</f>
        <v>0</v>
      </c>
      <c r="GB222" s="848"/>
      <c r="GC222" s="848"/>
      <c r="GD222" s="849"/>
      <c r="GE222" s="847">
        <f>SUMIF('PREVIOUS LOGS'!$K$6,FC218,'PREVIOUS LOGS'!$AM$50)+SUMIF('PREVIOUS LOGS'!$K$59,$K$6,'PREVIOUS LOGS'!$AM$103)+SUMIF('PREVIOUS LOGS'!$K$112,FC218,'PREVIOUS LOGS'!$AM$156)+SUMIF('PREVIOUS LOGS'!$K$165,FC218,'PREVIOUS LOGS'!$AM$209)+SUMIF('PREVIOUS LOGS'!$K$218,FC218,'PREVIOUS LOGS'!$AM$262)+SUMIF('PREVIOUS LOGS'!$K$271,FC218,'PREVIOUS LOGS'!$AM$315)+SUMIF('PREVIOUS LOGS'!$K$324,FC218,'PREVIOUS LOGS'!$AM$368)+SUMIF('PREVIOUS LOGS'!$BH$6,FC218,'PREVIOUS LOGS'!$CJ$50)+SUMIF('PREVIOUS LOGS'!$BH$59,$K$6,'PREVIOUS LOGS'!$CJ$103)+SUMIF('PREVIOUS LOGS'!$BH$112,FC218,'PREVIOUS LOGS'!$CJ$156)+SUMIF('PREVIOUS LOGS'!$BH$165,FC218,'PREVIOUS LOGS'!$CJ$209)+SUMIF('PREVIOUS LOGS'!$BH$218,FC218,'PREVIOUS LOGS'!$CJ$262)+SUMIF('PREVIOUS LOGS'!$BH$271,FC218,'PREVIOUS LOGS'!$CJ$315)+SUMIF('PREVIOUS LOGS'!$BH$324,FC218,'PREVIOUS LOGS'!$CJ$368)+SUMIF('PREVIOUS LOGS'!$DF$6,FC218,'PREVIOUS LOGS'!$EH$50)+SUMIF('PREVIOUS LOGS'!$DF$59,$K$6,'PREVIOUS LOGS'!$EH$103)+SUMIF('PREVIOUS LOGS'!$DF$112,FC218,'PREVIOUS LOGS'!$EH$156)+SUMIF('PREVIOUS LOGS'!$DF$165,FC218,'PREVIOUS LOGS'!$EH$209)+SUMIF('PREVIOUS LOGS'!$DF$218,FC218,'PREVIOUS LOGS'!$EH$262)+SUMIF('PREVIOUS LOGS'!$DF$271,FC218,'PREVIOUS LOGS'!$EH$315)+SUMIF('PREVIOUS LOGS'!$DF$324,FC218,'PREVIOUS LOGS'!$EH$368)+SUMIF('PREVIOUS LOGS'!$FC$6,FC218,'PREVIOUS LOGS'!$GE$50)+SUMIF('PREVIOUS LOGS'!$FC$59,$K$6,'PREVIOUS LOGS'!$GE$103)+SUMIF('PREVIOUS LOGS'!$FC$112,FC218,'PREVIOUS LOGS'!$GE$156)+SUMIF('PREVIOUS LOGS'!$FC$165,FC218,'PREVIOUS LOGS'!$GE$209)+SUMIF('PREVIOUS LOGS'!$FC$218,FC218,'PREVIOUS LOGS'!$GE$262)+SUMIF('PREVIOUS LOGS'!$FC$271,FC218,'PREVIOUS LOGS'!$GE$315)+SUMIF('PREVIOUS LOGS'!$FC$324,FC218,'PREVIOUS LOGS'!$GE$368)</f>
        <v>0</v>
      </c>
      <c r="GF222" s="848"/>
      <c r="GG222" s="848"/>
      <c r="GH222" s="849"/>
      <c r="GI222" s="853">
        <f>SUMIF('PREVIOUS LOGS'!$K$6,FC218,'PREVIOUS LOGS'!$AQ$50)+SUMIF('PREVIOUS LOGS'!$K$59,$K$6,'PREVIOUS LOGS'!$AQ$103)+SUMIF('PREVIOUS LOGS'!$K$112,FC218,'PREVIOUS LOGS'!$AQ$156)+SUMIF('PREVIOUS LOGS'!$K$165,FC218,'PREVIOUS LOGS'!$AQ$209)+SUMIF('PREVIOUS LOGS'!$K$218,FC218,'PREVIOUS LOGS'!$AQ$262)+SUMIF('PREVIOUS LOGS'!$K$271,FC218,'PREVIOUS LOGS'!$AQ$315)+SUMIF('PREVIOUS LOGS'!$K$324,FC218,'PREVIOUS LOGS'!$AQ$368)+SUMIF('PREVIOUS LOGS'!$BH$6,FC218,'PREVIOUS LOGS'!$CN$50)+SUMIF('PREVIOUS LOGS'!$BH$59,$K$6,'PREVIOUS LOGS'!$CN$103)+SUMIF('PREVIOUS LOGS'!$BH$112,FC218,'PREVIOUS LOGS'!$CN$156)+SUMIF('PREVIOUS LOGS'!$BH$165,FC218,'PREVIOUS LOGS'!$CN$209)+SUMIF('PREVIOUS LOGS'!$BH$218,FC218,'PREVIOUS LOGS'!$CN$262)+SUMIF('PREVIOUS LOGS'!$BH$271,FC218,'PREVIOUS LOGS'!$CN$315)+SUMIF('PREVIOUS LOGS'!$BH$324,FC218,'PREVIOUS LOGS'!$CN$368)+SUMIF('PREVIOUS LOGS'!$DF$6,FC218,'PREVIOUS LOGS'!$EL$50)+SUMIF('PREVIOUS LOGS'!$DF$59,$K$6,'PREVIOUS LOGS'!$EL$103)+SUMIF('PREVIOUS LOGS'!$DF$112,FC218,'PREVIOUS LOGS'!$EL$156)+SUMIF('PREVIOUS LOGS'!$DF$165,FC218,'PREVIOUS LOGS'!$EL$209)+SUMIF('PREVIOUS LOGS'!$DF$218,FC218,'PREVIOUS LOGS'!$EL$262)+SUMIF('PREVIOUS LOGS'!$DF$271,FC218,'PREVIOUS LOGS'!$EL$315)+SUMIF('PREVIOUS LOGS'!$DF$324,FC218,'PREVIOUS LOGS'!$EL$368)+SUMIF('PREVIOUS LOGS'!$FC$6,FC218,'PREVIOUS LOGS'!$GI$50)+SUMIF('PREVIOUS LOGS'!$FC$59,$K$6,'PREVIOUS LOGS'!$GI$103)+SUMIF('PREVIOUS LOGS'!$FC$112,FC218,'PREVIOUS LOGS'!$GI$156)+SUMIF('PREVIOUS LOGS'!$FC$165,FC218,'PREVIOUS LOGS'!$GI$209)+SUMIF('PREVIOUS LOGS'!$FC$218,FC218,'PREVIOUS LOGS'!$GI$262)+SUMIF('PREVIOUS LOGS'!$FC$271,FC218,'PREVIOUS LOGS'!$GI$315)+SUMIF('PREVIOUS LOGS'!$FC$324,FC218,'PREVIOUS LOGS'!$GI$368)</f>
        <v>0</v>
      </c>
      <c r="GJ222" s="854"/>
      <c r="GK222" s="855"/>
      <c r="GL222" s="853">
        <f>SUMIF('PREVIOUS LOGS'!$K$6,FC218,'PREVIOUS LOGS'!$AT$50)+SUMIF('PREVIOUS LOGS'!$K$59,$K$6,'PREVIOUS LOGS'!$AT$103)+SUMIF('PREVIOUS LOGS'!$K$112,FC218,'PREVIOUS LOGS'!$AT$156)+SUMIF('PREVIOUS LOGS'!$K$165,FC218,'PREVIOUS LOGS'!$AT$209)+SUMIF('PREVIOUS LOGS'!$K$218,FC218,'PREVIOUS LOGS'!$AT$262)+SUMIF('PREVIOUS LOGS'!$K$271,FC218,'PREVIOUS LOGS'!$AT$315)+SUMIF('PREVIOUS LOGS'!$K$324,FC218,'PREVIOUS LOGS'!$AT$368)+SUMIF('PREVIOUS LOGS'!$BH$6,FC218,'PREVIOUS LOGS'!$CQ$50)+SUMIF('PREVIOUS LOGS'!$BH$59,$K$6,'PREVIOUS LOGS'!$CQ$103)+SUMIF('PREVIOUS LOGS'!$BH$112,FC218,'PREVIOUS LOGS'!$CQ$156)+SUMIF('PREVIOUS LOGS'!$BH$165,FC218,'PREVIOUS LOGS'!$CQ$209)+SUMIF('PREVIOUS LOGS'!$BH$218,FC218,'PREVIOUS LOGS'!$CQ$262)+SUMIF('PREVIOUS LOGS'!$BH$271,FC218,'PREVIOUS LOGS'!$CQ$315)+SUMIF('PREVIOUS LOGS'!$BH$324,FC218,'PREVIOUS LOGS'!$CQ$368)+SUMIF('PREVIOUS LOGS'!$DF$6,FC218,'PREVIOUS LOGS'!$EO$50)+SUMIF('PREVIOUS LOGS'!$DF$59,$K$6,'PREVIOUS LOGS'!$EO$103)+SUMIF('PREVIOUS LOGS'!$DF$112,FC218,'PREVIOUS LOGS'!$EO$156)+SUMIF('PREVIOUS LOGS'!$DF$165,FC218,'PREVIOUS LOGS'!$EO$209)+SUMIF('PREVIOUS LOGS'!$DF$218,FC218,'PREVIOUS LOGS'!$EO$262)+SUMIF('PREVIOUS LOGS'!$DF$271,FC218,'PREVIOUS LOGS'!$EO$315)+SUMIF('PREVIOUS LOGS'!$DF$324,FC218,'PREVIOUS LOGS'!$EO$368)+SUMIF('PREVIOUS LOGS'!$FC$6,FC218,'PREVIOUS LOGS'!$GL$50)+SUMIF('PREVIOUS LOGS'!$FC$59,$K$6,'PREVIOUS LOGS'!$GL$103)+SUMIF('PREVIOUS LOGS'!$FC$112,FC218,'PREVIOUS LOGS'!$GL$156)+SUMIF('PREVIOUS LOGS'!$FC$165,FC218,'PREVIOUS LOGS'!$GL$209)+SUMIF('PREVIOUS LOGS'!$FC$218,FC218,'PREVIOUS LOGS'!$GL$262)+SUMIF('PREVIOUS LOGS'!$FC$271,FC218,'PREVIOUS LOGS'!$GL$315)+SUMIF('PREVIOUS LOGS'!$FC$324,FC218,'PREVIOUS LOGS'!$GL$368)</f>
        <v>0</v>
      </c>
      <c r="GM222" s="854"/>
      <c r="GN222" s="859"/>
      <c r="GO222" s="1263"/>
    </row>
    <row r="223" spans="1:197" ht="8.25" customHeight="1" thickBot="1" x14ac:dyDescent="0.3">
      <c r="A223" s="154"/>
      <c r="B223" s="774"/>
      <c r="C223" s="775"/>
      <c r="D223" s="775"/>
      <c r="E223" s="775"/>
      <c r="F223" s="775"/>
      <c r="G223" s="775"/>
      <c r="H223" s="775"/>
      <c r="I223" s="775"/>
      <c r="J223" s="775"/>
      <c r="K223" s="775"/>
      <c r="L223" s="834"/>
      <c r="M223" s="14"/>
      <c r="N223" s="774"/>
      <c r="O223" s="775"/>
      <c r="P223" s="775"/>
      <c r="Q223" s="775"/>
      <c r="R223" s="775"/>
      <c r="S223" s="775"/>
      <c r="T223" s="775"/>
      <c r="U223" s="775"/>
      <c r="V223" s="775"/>
      <c r="W223" s="775"/>
      <c r="X223" s="834"/>
      <c r="Y223" s="15"/>
      <c r="Z223" s="818"/>
      <c r="AA223" s="819"/>
      <c r="AB223" s="819"/>
      <c r="AC223" s="819"/>
      <c r="AD223" s="819"/>
      <c r="AE223" s="850"/>
      <c r="AF223" s="851"/>
      <c r="AG223" s="851"/>
      <c r="AH223" s="852"/>
      <c r="AI223" s="850"/>
      <c r="AJ223" s="851"/>
      <c r="AK223" s="851"/>
      <c r="AL223" s="852"/>
      <c r="AM223" s="850"/>
      <c r="AN223" s="851"/>
      <c r="AO223" s="851"/>
      <c r="AP223" s="852"/>
      <c r="AQ223" s="856"/>
      <c r="AR223" s="857"/>
      <c r="AS223" s="858"/>
      <c r="AT223" s="856"/>
      <c r="AU223" s="857"/>
      <c r="AV223" s="857"/>
      <c r="AW223" s="1263"/>
      <c r="AX223" s="154"/>
      <c r="AY223" s="774"/>
      <c r="AZ223" s="775"/>
      <c r="BA223" s="775"/>
      <c r="BB223" s="775"/>
      <c r="BC223" s="775"/>
      <c r="BD223" s="775"/>
      <c r="BE223" s="775"/>
      <c r="BF223" s="775"/>
      <c r="BG223" s="775"/>
      <c r="BH223" s="775"/>
      <c r="BI223" s="834"/>
      <c r="BJ223" s="14"/>
      <c r="BK223" s="774"/>
      <c r="BL223" s="775"/>
      <c r="BM223" s="775"/>
      <c r="BN223" s="775"/>
      <c r="BO223" s="775"/>
      <c r="BP223" s="775"/>
      <c r="BQ223" s="775"/>
      <c r="BR223" s="775"/>
      <c r="BS223" s="775"/>
      <c r="BT223" s="775"/>
      <c r="BU223" s="834"/>
      <c r="BV223" s="15"/>
      <c r="BW223" s="818"/>
      <c r="BX223" s="819"/>
      <c r="BY223" s="819"/>
      <c r="BZ223" s="819"/>
      <c r="CA223" s="819"/>
      <c r="CB223" s="850"/>
      <c r="CC223" s="851"/>
      <c r="CD223" s="851"/>
      <c r="CE223" s="852"/>
      <c r="CF223" s="850"/>
      <c r="CG223" s="851"/>
      <c r="CH223" s="851"/>
      <c r="CI223" s="852"/>
      <c r="CJ223" s="850"/>
      <c r="CK223" s="851"/>
      <c r="CL223" s="851"/>
      <c r="CM223" s="852"/>
      <c r="CN223" s="856"/>
      <c r="CO223" s="857"/>
      <c r="CP223" s="858"/>
      <c r="CQ223" s="856"/>
      <c r="CR223" s="857"/>
      <c r="CS223" s="860"/>
      <c r="CT223" s="1263"/>
      <c r="CU223" s="1250"/>
      <c r="CV223" s="154"/>
      <c r="CW223" s="774"/>
      <c r="CX223" s="775"/>
      <c r="CY223" s="775"/>
      <c r="CZ223" s="775"/>
      <c r="DA223" s="775"/>
      <c r="DB223" s="775"/>
      <c r="DC223" s="775"/>
      <c r="DD223" s="775"/>
      <c r="DE223" s="775"/>
      <c r="DF223" s="775"/>
      <c r="DG223" s="834"/>
      <c r="DH223" s="14"/>
      <c r="DI223" s="774"/>
      <c r="DJ223" s="775"/>
      <c r="DK223" s="775"/>
      <c r="DL223" s="775"/>
      <c r="DM223" s="775"/>
      <c r="DN223" s="775"/>
      <c r="DO223" s="775"/>
      <c r="DP223" s="775"/>
      <c r="DQ223" s="775"/>
      <c r="DR223" s="775"/>
      <c r="DS223" s="834"/>
      <c r="DT223" s="15"/>
      <c r="DU223" s="818"/>
      <c r="DV223" s="819"/>
      <c r="DW223" s="819"/>
      <c r="DX223" s="819"/>
      <c r="DY223" s="819"/>
      <c r="DZ223" s="850"/>
      <c r="EA223" s="851"/>
      <c r="EB223" s="851"/>
      <c r="EC223" s="852"/>
      <c r="ED223" s="850"/>
      <c r="EE223" s="851"/>
      <c r="EF223" s="851"/>
      <c r="EG223" s="852"/>
      <c r="EH223" s="850"/>
      <c r="EI223" s="851"/>
      <c r="EJ223" s="851"/>
      <c r="EK223" s="852"/>
      <c r="EL223" s="856"/>
      <c r="EM223" s="857"/>
      <c r="EN223" s="858"/>
      <c r="EO223" s="856"/>
      <c r="EP223" s="857"/>
      <c r="EQ223" s="857"/>
      <c r="ER223" s="1263"/>
      <c r="ES223" s="154"/>
      <c r="ET223" s="774"/>
      <c r="EU223" s="775"/>
      <c r="EV223" s="775"/>
      <c r="EW223" s="775"/>
      <c r="EX223" s="775"/>
      <c r="EY223" s="775"/>
      <c r="EZ223" s="775"/>
      <c r="FA223" s="775"/>
      <c r="FB223" s="775"/>
      <c r="FC223" s="775"/>
      <c r="FD223" s="834"/>
      <c r="FE223" s="14"/>
      <c r="FF223" s="774"/>
      <c r="FG223" s="775"/>
      <c r="FH223" s="775"/>
      <c r="FI223" s="775"/>
      <c r="FJ223" s="775"/>
      <c r="FK223" s="775"/>
      <c r="FL223" s="775"/>
      <c r="FM223" s="775"/>
      <c r="FN223" s="775"/>
      <c r="FO223" s="775"/>
      <c r="FP223" s="834"/>
      <c r="FQ223" s="15"/>
      <c r="FR223" s="818"/>
      <c r="FS223" s="819"/>
      <c r="FT223" s="819"/>
      <c r="FU223" s="819"/>
      <c r="FV223" s="819"/>
      <c r="FW223" s="850"/>
      <c r="FX223" s="851"/>
      <c r="FY223" s="851"/>
      <c r="FZ223" s="852"/>
      <c r="GA223" s="850"/>
      <c r="GB223" s="851"/>
      <c r="GC223" s="851"/>
      <c r="GD223" s="852"/>
      <c r="GE223" s="850"/>
      <c r="GF223" s="851"/>
      <c r="GG223" s="851"/>
      <c r="GH223" s="852"/>
      <c r="GI223" s="856"/>
      <c r="GJ223" s="857"/>
      <c r="GK223" s="858"/>
      <c r="GL223" s="856"/>
      <c r="GM223" s="857"/>
      <c r="GN223" s="860"/>
      <c r="GO223" s="1263"/>
    </row>
    <row r="224" spans="1:197" ht="8.25" customHeight="1" thickTop="1" x14ac:dyDescent="0.25">
      <c r="A224" s="154"/>
      <c r="B224" s="827">
        <f>SUMIF('ANNUAL SUMMARY'!$FE$622,K218,'ANNUAL SUMMARY'!$EV$631)+SUMIF('ANNUAL SUMMARY'!$DH$622,K218,'ANNUAL SUMMARY'!$CY$631)+SUMIF('ANNUAL SUMMARY'!$BI$622,K218,'ANNUAL SUMMARY'!$AZ$631)+SUMIF('ANNUAL SUMMARY'!$L$622,K218,'ANNUAL SUMMARY'!$C$631)+SUMIF('ANNUAL SUMMARY'!$FE$566,K218,'ANNUAL SUMMARY'!$EV$575)+SUMIF('ANNUAL SUMMARY'!$DH$566,K218,'ANNUAL SUMMARY'!$CY$575)+SUMIF('ANNUAL SUMMARY'!$BI$566,K218,'ANNUAL SUMMARY'!$AZ$575)+SUMIF('ANNUAL SUMMARY'!$L$566,K218,'ANNUAL SUMMARY'!$C$575)+SUMIF('ANNUAL SUMMARY'!$FE$510,K218,'ANNUAL SUMMARY'!$EV$519)+SUMIF('ANNUAL SUMMARY'!$DH$510,K218,'ANNUAL SUMMARY'!$CY$519)+SUMIF('ANNUAL SUMMARY'!$BI$510,K218,'ANNUAL SUMMARY'!$AZ$519)+SUMIF('ANNUAL SUMMARY'!$L$510,K218,'ANNUAL SUMMARY'!$C$519)+SUMIF('ANNUAL SUMMARY'!$FE$454,K218,'ANNUAL SUMMARY'!$EV$463)+SUMIF('ANNUAL SUMMARY'!$DH$454,K218,'ANNUAL SUMMARY'!$CY$463)+SUMIF('ANNUAL SUMMARY'!$BI$454,K218,'ANNUAL SUMMARY'!$AZ$463)+SUMIF('ANNUAL SUMMARY'!$L$454,K218,'ANNUAL SUMMARY'!$C$463)+SUMIF('ANNUAL SUMMARY'!$FE$398,K218,'ANNUAL SUMMARY'!$EV$407)+SUMIF('ANNUAL SUMMARY'!$DH$398,K218,'ANNUAL SUMMARY'!$CY$407)+SUMIF('ANNUAL SUMMARY'!$BI$398,K218,'ANNUAL SUMMARY'!$AZ$407)+SUMIF('ANNUAL SUMMARY'!$L$398,K218,'ANNUAL SUMMARY'!$C$407)+SUMIF('ANNUAL SUMMARY'!$FE$342,K218,'ANNUAL SUMMARY'!$EV$351)+SUMIF('ANNUAL SUMMARY'!$DH$342,K218,'ANNUAL SUMMARY'!$CY$351)+SUMIF('ANNUAL SUMMARY'!$BI$342,K218,'ANNUAL SUMMARY'!$AZ$351)+SUMIF('ANNUAL SUMMARY'!$L$342,K218,'ANNUAL SUMMARY'!$C$351)+SUMIF('ANNUAL SUMMARY'!$FE$286,K218,'ANNUAL SUMMARY'!$EV$295)+SUMIF('ANNUAL SUMMARY'!$DH$286,K218,'ANNUAL SUMMARY'!$CY$295)+SUMIF('ANNUAL SUMMARY'!$BI$286,K218,'ANNUAL SUMMARY'!$AZ$295)+SUMIF('ANNUAL SUMMARY'!$L$286,K218,'ANNUAL SUMMARY'!$C$295)+SUMIF('ANNUAL SUMMARY'!$FE$230,K218,'ANNUAL SUMMARY'!$EV$239)+SUMIF('ANNUAL SUMMARY'!$DH$230,K218,'ANNUAL SUMMARY'!$CY$239)+SUMIF('ANNUAL SUMMARY'!$BI$230,K218,'ANNUAL SUMMARY'!$AZ$239)+SUMIF('ANNUAL SUMMARY'!$L$230,K218,'ANNUAL SUMMARY'!$C$239)+SUMIF('ANNUAL SUMMARY'!$FE$174,K218,'ANNUAL SUMMARY'!$EV$183)+SUMIF('ANNUAL SUMMARY'!$DH$174,K218,'ANNUAL SUMMARY'!$CY$183)+SUMIF('ANNUAL SUMMARY'!$BI$174,K218,'ANNUAL SUMMARY'!$AZ$183)+SUMIF('ANNUAL SUMMARY'!$L$174,K218,'ANNUAL SUMMARY'!$C$183)+SUMIF('ANNUAL SUMMARY'!$FE$118,K218,'ANNUAL SUMMARY'!$EV$127)+SUMIF('ANNUAL SUMMARY'!$DH$118,K218,'ANNUAL SUMMARY'!$CY$127)+SUMIF('ANNUAL SUMMARY'!$BI$118,K218,'ANNUAL SUMMARY'!$AZ$127)+SUMIF('ANNUAL SUMMARY'!$L$118,K218,'ANNUAL SUMMARY'!$C$127)+SUMIF('ANNUAL SUMMARY'!$FE$62,K218,'ANNUAL SUMMARY'!$EV$71)+SUMIF('ANNUAL SUMMARY'!$DH$62,K218,'ANNUAL SUMMARY'!$CY$71)+SUMIF('ANNUAL SUMMARY'!$BI$62,K218,'ANNUAL SUMMARY'!$AZ$71)+SUMIF('ANNUAL SUMMARY'!$L$62,K218,'ANNUAL SUMMARY'!$C$71)+SUMIF('ANNUAL SUMMARY'!$FE$6,K218,'ANNUAL SUMMARY'!$EV$15)+SUMIF('ANNUAL SUMMARY'!$DH$6,K218,'ANNUAL SUMMARY'!$CY$15)+SUMIF('ANNUAL SUMMARY'!$BI$6,K218,'ANNUAL SUMMARY'!$AZ$15)+SUMIF('ANNUAL SUMMARY'!$L$6,K218,'ANNUAL SUMMARY'!$C$15)+SUMIF('PREVIOUS LOGS'!$K$6,K218,'PREVIOUS LOGS'!$B$12)+SUMIF('PREVIOUS LOGS'!$K$59,$K$6,'PREVIOUS LOGS'!$B$65)+SUMIF('PREVIOUS LOGS'!$K$112,K218,'PREVIOUS LOGS'!$B$118)+SUMIF('PREVIOUS LOGS'!$K$165,K218,'PREVIOUS LOGS'!$B$171)+SUMIF('PREVIOUS LOGS'!$K$218,K218,'PREVIOUS LOGS'!$B$224)+SUMIF('PREVIOUS LOGS'!$K$271,K218,'PREVIOUS LOGS'!$B$277)+SUMIF('PREVIOUS LOGS'!$K$324,K218,'PREVIOUS LOGS'!$B$330)+SUMIF('PREVIOUS LOGS'!$BH$6,K218,'PREVIOUS LOGS'!$AY$12)+SUMIF('PREVIOUS LOGS'!$BH$59,$K$6,'PREVIOUS LOGS'!$AY$65)+SUMIF('PREVIOUS LOGS'!$BH$112,K218,'PREVIOUS LOGS'!$AY$118)+SUMIF('PREVIOUS LOGS'!$BH$165,K218,'PREVIOUS LOGS'!$AY$171)+SUMIF('PREVIOUS LOGS'!$BH$218,K218,'PREVIOUS LOGS'!$AY$224)+SUMIF('PREVIOUS LOGS'!$BH$271,K218,'PREVIOUS LOGS'!$AY$277)+SUMIF('PREVIOUS LOGS'!$BH$324,K218,'PREVIOUS LOGS'!$AY$330)+SUMIF('PREVIOUS LOGS'!$DF$6,K218,'PREVIOUS LOGS'!$CW$12)+SUMIF('PREVIOUS LOGS'!$DF$59,$K$6,'PREVIOUS LOGS'!$CW$65)+SUMIF('PREVIOUS LOGS'!$DF$112,K218,'PREVIOUS LOGS'!$CW$118)+SUMIF('PREVIOUS LOGS'!$DF$165,K218,'PREVIOUS LOGS'!$CW$171)+SUMIF('PREVIOUS LOGS'!$DF$218,K218,'PREVIOUS LOGS'!$CW$224)+SUMIF('PREVIOUS LOGS'!$DF$271,K218,'PREVIOUS LOGS'!$CW$277)+SUMIF('PREVIOUS LOGS'!$DF$324,K218,'PREVIOUS LOGS'!$CW$330)+SUMIF('PREVIOUS LOGS'!$FC$6,K218,'PREVIOUS LOGS'!$ET$12)+SUMIF('PREVIOUS LOGS'!$FC$59,$K$6,'PREVIOUS LOGS'!$ET$65)+SUMIF('PREVIOUS LOGS'!$FC$112,K218,'PREVIOUS LOGS'!$ET$118)+SUMIF('PREVIOUS LOGS'!$FC$165,K218,'PREVIOUS LOGS'!$ET$171)+SUMIF('PREVIOUS LOGS'!$FC$218,K218,'PREVIOUS LOGS'!$ET$224)+SUMIF('PREVIOUS LOGS'!$FC$271,K218,'PREVIOUS LOGS'!$ET$277)+SUMIF('PREVIOUS LOGS'!$FC$324,K218,'PREVIOUS LOGS'!$ET$330)</f>
        <v>0</v>
      </c>
      <c r="C224" s="828"/>
      <c r="D224" s="828"/>
      <c r="E224" s="828"/>
      <c r="F224" s="828"/>
      <c r="G224" s="828"/>
      <c r="H224" s="828"/>
      <c r="I224" s="828"/>
      <c r="J224" s="828"/>
      <c r="K224" s="828"/>
      <c r="L224" s="829"/>
      <c r="M224" s="14"/>
      <c r="N224" s="835" t="str">
        <f>IFERROR(B224/I226,"")</f>
        <v/>
      </c>
      <c r="O224" s="836"/>
      <c r="P224" s="836"/>
      <c r="Q224" s="836"/>
      <c r="R224" s="836"/>
      <c r="S224" s="836"/>
      <c r="T224" s="836"/>
      <c r="U224" s="836"/>
      <c r="V224" s="836"/>
      <c r="W224" s="836"/>
      <c r="X224" s="837"/>
      <c r="Y224" s="15"/>
      <c r="Z224" s="820">
        <v>2022</v>
      </c>
      <c r="AA224" s="821"/>
      <c r="AB224" s="821"/>
      <c r="AC224" s="821"/>
      <c r="AD224" s="821"/>
      <c r="AE224" s="1118">
        <f>SUMIFS('ANNUAL SUMMARY'!$AF$54,Z224,'ANNUAL SUMMARY'!$V$9,K218,'ANNUAL SUMMARY'!$L$6)+SUMIFS('ANNUAL SUMMARY'!$AF$112,Z224,'ANNUAL SUMMARY'!$V$9,K218,'ANNUAL SUMMARY'!$L$64)+SUMIFS('ANNUAL SUMMARY'!$AF$170,Z224,'ANNUAL SUMMARY'!$V$9,K218,'ANNUAL SUMMARY'!$L$122)+SUMIFS('ANNUAL SUMMARY'!$AF$228,Z224,'ANNUAL SUMMARY'!$V$9,K218,'ANNUAL SUMMARY'!$L$180)+SUMIFS('ANNUAL SUMMARY'!$AF$286,Z224,'ANNUAL SUMMARY'!$V$9,K218,'ANNUAL SUMMARY'!$L$238)+SUMIFS('ANNUAL SUMMARY'!$AF$344,Z224,'ANNUAL SUMMARY'!$V$9,K218,'ANNUAL SUMMARY'!$L$296)+SUMIFS('ANNUAL SUMMARY'!$AF$402,Z224,'ANNUAL SUMMARY'!$V$9,K218,'ANNUAL SUMMARY'!$L$354)+SUMIFS('ANNUAL SUMMARY'!$AF$460,Z224,'ANNUAL SUMMARY'!$V$9,K218,'ANNUAL SUMMARY'!$L$412)+SUMIFS('ANNUAL SUMMARY'!$AF$518,Z224,'ANNUAL SUMMARY'!$V$9,K218,'ANNUAL SUMMARY'!$L$470)+SUMIFS('ANNUAL SUMMARY'!$AF$576,Z224,'ANNUAL SUMMARY'!$V$9,K218,'ANNUAL SUMMARY'!$L$528)+SUMIFS('ANNUAL SUMMARY'!$AF$634,Z224,'ANNUAL SUMMARY'!$V$9,K218,'ANNUAL SUMMARY'!$L$586)+SUMIFS('ANNUAL SUMMARY'!$AF$692,Z224,'ANNUAL SUMMARY'!$V$9,K218,'ANNUAL SUMMARY'!$L$644)+SUMIFS('ANNUAL SUMMARY'!$CC$54,Z224,'ANNUAL SUMMARY'!$V$9,K218,'ANNUAL SUMMARY'!$BI$6)+SUMIFS('ANNUAL SUMMARY'!$CC$112,Z224,'ANNUAL SUMMARY'!$V$9,K218,'ANNUAL SUMMARY'!$BI$64)+SUMIFS('ANNUAL SUMMARY'!$CC$170,Z224,'ANNUAL SUMMARY'!$V$9,K218,'ANNUAL SUMMARY'!$BI$122)+SUMIFS('ANNUAL SUMMARY'!$CC$228,Z224,'ANNUAL SUMMARY'!$V$9,K218,'ANNUAL SUMMARY'!$BI$180)+SUMIFS('ANNUAL SUMMARY'!$CC$286,Z224,'ANNUAL SUMMARY'!$V$9,K218,'ANNUAL SUMMARY'!$BI$238)+SUMIFS('ANNUAL SUMMARY'!$CC$344,Z224,'ANNUAL SUMMARY'!$V$9,K218,'ANNUAL SUMMARY'!$BI$296)+SUMIFS('ANNUAL SUMMARY'!$CC$402,Z224,'ANNUAL SUMMARY'!$V$9,K218,'ANNUAL SUMMARY'!$BI$354)+SUMIFS('ANNUAL SUMMARY'!$CC$460,Z224,'ANNUAL SUMMARY'!$V$9,K218,'ANNUAL SUMMARY'!$BI$412)+SUMIFS('ANNUAL SUMMARY'!$CC$518,Z224,'ANNUAL SUMMARY'!$V$9,K218,'ANNUAL SUMMARY'!$BI$470)+SUMIFS('ANNUAL SUMMARY'!$CC$576,Z224,'ANNUAL SUMMARY'!$V$9,K218,'ANNUAL SUMMARY'!$BI$528)+SUMIFS('ANNUAL SUMMARY'!$CC$634,Z224,'ANNUAL SUMMARY'!$V$9,K218,'ANNUAL SUMMARY'!$BI$586)+SUMIFS('ANNUAL SUMMARY'!$CC$692,Z224,'ANNUAL SUMMARY'!$V$9,K218,'ANNUAL SUMMARY'!$BI$644)+SUMIFS('ANNUAL SUMMARY'!$EB$54,Z224,'ANNUAL SUMMARY'!$V$9,K218,'ANNUAL SUMMARY'!$DH$6)+SUMIFS('ANNUAL SUMMARY'!$EB$112,Z224,'ANNUAL SUMMARY'!$V$9,K218,'ANNUAL SUMMARY'!$DH$64)+SUMIFS('ANNUAL SUMMARY'!$EB$170,Z224,'ANNUAL SUMMARY'!$V$9,K218,'ANNUAL SUMMARY'!$DH$122)+SUMIFS('ANNUAL SUMMARY'!$EB$228,Z224,'ANNUAL SUMMARY'!$V$9,K218,'ANNUAL SUMMARY'!$DH$180)+SUMIFS('ANNUAL SUMMARY'!$EB$286,Z224,'ANNUAL SUMMARY'!$V$9,K218,'ANNUAL SUMMARY'!$DH$238)+SUMIFS('ANNUAL SUMMARY'!$EB$344,Z224,'ANNUAL SUMMARY'!$V$9,K218,'ANNUAL SUMMARY'!$DH$296)+SUMIFS('ANNUAL SUMMARY'!$EB$402,Z224,'ANNUAL SUMMARY'!$V$9,K218,'ANNUAL SUMMARY'!$DH$354)+SUMIFS('ANNUAL SUMMARY'!$EB$460,Z224,'ANNUAL SUMMARY'!$V$9,K218,'ANNUAL SUMMARY'!$DH$412)+SUMIFS('ANNUAL SUMMARY'!$EB$518,Z224,'ANNUAL SUMMARY'!$V$9,K218,'ANNUAL SUMMARY'!$DH$470)+SUMIFS('ANNUAL SUMMARY'!$EB$576,Z224,'ANNUAL SUMMARY'!$V$9,K218,'ANNUAL SUMMARY'!$DH$528)+SUMIFS('ANNUAL SUMMARY'!$EB$634,Z224,'ANNUAL SUMMARY'!$V$9,K218,'ANNUAL SUMMARY'!$DH$586)+SUMIFS('ANNUAL SUMMARY'!$EB$692,Z224,'ANNUAL SUMMARY'!$V$9,K218,'ANNUAL SUMMARY'!$DH$644)+SUMIFS('ANNUAL SUMMARY'!$FY$54,Z224,'ANNUAL SUMMARY'!$V$9,K218,'ANNUAL SUMMARY'!$FE$6)+SUMIFS('ANNUAL SUMMARY'!$FY$112,Z224,'ANNUAL SUMMARY'!$V$9,K218,'ANNUAL SUMMARY'!$FE$64)+SUMIFS('ANNUAL SUMMARY'!$FY$170,Z224,'ANNUAL SUMMARY'!$V$9,K218,'ANNUAL SUMMARY'!$FE$122)+SUMIFS('ANNUAL SUMMARY'!$FY$228,Z224,'ANNUAL SUMMARY'!$V$9,K218,'ANNUAL SUMMARY'!$FE$180)+SUMIFS('ANNUAL SUMMARY'!$FY$286,Z224,'ANNUAL SUMMARY'!$V$9,K218,'ANNUAL SUMMARY'!$FE$238)+SUMIFS('ANNUAL SUMMARY'!$FY$344,Z224,'ANNUAL SUMMARY'!$V$9,K218,'ANNUAL SUMMARY'!$FE$296)+SUMIFS('ANNUAL SUMMARY'!$FY$402,Z224,'ANNUAL SUMMARY'!$V$9,K218,'ANNUAL SUMMARY'!$FE$354)+SUMIFS('ANNUAL SUMMARY'!$FY$460,Z224,'ANNUAL SUMMARY'!$V$9,K218,'ANNUAL SUMMARY'!$FE$412)+SUMIFS('ANNUAL SUMMARY'!$FY$518,Z224,'ANNUAL SUMMARY'!$V$9,K218,'ANNUAL SUMMARY'!$FE$470)+SUMIFS('ANNUAL SUMMARY'!$FY$576,Z224,'ANNUAL SUMMARY'!$V$9,K218,'ANNUAL SUMMARY'!$FE$528)+SUMIFS('ANNUAL SUMMARY'!$FY$634,Z224,'ANNUAL SUMMARY'!$V$9,K218,'ANNUAL SUMMARY'!$FE$586)+SUMIFS('ANNUAL SUMMARY'!$FY$692,Z224,'ANNUAL SUMMARY'!$V$9,K218,'ANNUAL SUMMARY'!$FE$644)</f>
        <v>0</v>
      </c>
      <c r="AF224" s="727"/>
      <c r="AG224" s="727"/>
      <c r="AH224" s="727"/>
      <c r="AI224" s="727">
        <f>SUMIFS('ANNUAL SUMMARY'!$AJ$54,Z224,'ANNUAL SUMMARY'!$V$9,K218,'ANNUAL SUMMARY'!$L$6)+SUMIFS('ANNUAL SUMMARY'!$AJ$112,Z224,'ANNUAL SUMMARY'!$V$9,K218,'ANNUAL SUMMARY'!$L$64)+SUMIFS('ANNUAL SUMMARY'!$AJ$170,Z224,'ANNUAL SUMMARY'!$V$9,K218,'ANNUAL SUMMARY'!$L$122)+SUMIFS('ANNUAL SUMMARY'!$AJ$228,Z224,'ANNUAL SUMMARY'!$V$9,K218,'ANNUAL SUMMARY'!$L$180)+SUMIFS('ANNUAL SUMMARY'!$AJ$286,Z224,'ANNUAL SUMMARY'!$V$9,K218,'ANNUAL SUMMARY'!$L$238)+SUMIFS('ANNUAL SUMMARY'!$AJ$344,Z224,'ANNUAL SUMMARY'!$V$9,K218,'ANNUAL SUMMARY'!$L$296)+SUMIFS('ANNUAL SUMMARY'!$AJ$402,Z224,'ANNUAL SUMMARY'!$V$9,K218,'ANNUAL SUMMARY'!$L$354)+SUMIFS('ANNUAL SUMMARY'!$AJ$460,Z224,'ANNUAL SUMMARY'!$V$9,K218,'ANNUAL SUMMARY'!$L$412)+SUMIFS('ANNUAL SUMMARY'!$AJ$518,Z224,'ANNUAL SUMMARY'!$V$9,K218,'ANNUAL SUMMARY'!$L$470)+SUMIFS('ANNUAL SUMMARY'!$AJ$576,Z224,'ANNUAL SUMMARY'!$V$9,K218,'ANNUAL SUMMARY'!$L$528)+SUMIFS('ANNUAL SUMMARY'!$AJ$634,Z224,'ANNUAL SUMMARY'!$V$9,K218,'ANNUAL SUMMARY'!$L$586)+SUMIFS('ANNUAL SUMMARY'!$AJ$692,Z224,'ANNUAL SUMMARY'!$V$9,K218,'ANNUAL SUMMARY'!$L$644)+SUMIFS('ANNUAL SUMMARY'!$CG$54,Z224,'ANNUAL SUMMARY'!$V$9,K218,'ANNUAL SUMMARY'!$BI$6)+SUMIFS('ANNUAL SUMMARY'!$CG$112,Z224,'ANNUAL SUMMARY'!$V$9,K218,'ANNUAL SUMMARY'!$BI$64)+SUMIFS('ANNUAL SUMMARY'!$CG$170,Z224,'ANNUAL SUMMARY'!$V$9,K218,'ANNUAL SUMMARY'!$BI$122)+SUMIFS('ANNUAL SUMMARY'!$CG$228,Z224,'ANNUAL SUMMARY'!$V$9,K218,'ANNUAL SUMMARY'!$BI$180)+SUMIFS('ANNUAL SUMMARY'!$CG$286,Z224,'ANNUAL SUMMARY'!$V$9,K218,'ANNUAL SUMMARY'!$BI$238)+SUMIFS('ANNUAL SUMMARY'!$CG$344,Z224,'ANNUAL SUMMARY'!$V$9,K218,'ANNUAL SUMMARY'!$BI$296)+SUMIFS('ANNUAL SUMMARY'!$CG$402,Z224,'ANNUAL SUMMARY'!$V$9,K218,'ANNUAL SUMMARY'!$BI$354)+SUMIFS('ANNUAL SUMMARY'!$CG$460,Z224,'ANNUAL SUMMARY'!$V$9,K218,'ANNUAL SUMMARY'!$BI$412)+SUMIFS('ANNUAL SUMMARY'!$CG$518,Z224,'ANNUAL SUMMARY'!$V$9,K218,'ANNUAL SUMMARY'!$BI$470)+SUMIFS('ANNUAL SUMMARY'!$CG$576,Z224,'ANNUAL SUMMARY'!$V$9,K218,'ANNUAL SUMMARY'!$BI$528)+SUMIFS('ANNUAL SUMMARY'!$CG$634,Z224,'ANNUAL SUMMARY'!$V$9,K218,'ANNUAL SUMMARY'!$BI$586)+SUMIFS('ANNUAL SUMMARY'!$CG$692,Z224,'ANNUAL SUMMARY'!$V$9,K218,'ANNUAL SUMMARY'!$BI$644)+SUMIFS('ANNUAL SUMMARY'!$EF$54,Z224,'ANNUAL SUMMARY'!$V$9,K218,'ANNUAL SUMMARY'!$DH$6)+SUMIFS('ANNUAL SUMMARY'!$EF$112,Z224,'ANNUAL SUMMARY'!$V$9,K218,'ANNUAL SUMMARY'!$DH$64)+SUMIFS('ANNUAL SUMMARY'!$EF$170,Z224,'ANNUAL SUMMARY'!$V$9,K218,'ANNUAL SUMMARY'!$DH$122)+SUMIFS('ANNUAL SUMMARY'!$EF$228,Z224,'ANNUAL SUMMARY'!$V$9,K218,'ANNUAL SUMMARY'!$DH$180)+SUMIFS('ANNUAL SUMMARY'!$EF$286,Z224,'ANNUAL SUMMARY'!$V$9,K218,'ANNUAL SUMMARY'!$DH$238)+SUMIFS('ANNUAL SUMMARY'!$EF$344,Z224,'ANNUAL SUMMARY'!$V$9,K218,'ANNUAL SUMMARY'!$DH$296)+SUMIFS('ANNUAL SUMMARY'!$EF$402,Z224,'ANNUAL SUMMARY'!$V$9,K218,'ANNUAL SUMMARY'!$DH$354)+SUMIFS('ANNUAL SUMMARY'!$EF$460,Z224,'ANNUAL SUMMARY'!$V$9,K218,'ANNUAL SUMMARY'!$DH$412)+SUMIFS('ANNUAL SUMMARY'!$EF$518,Z224,'ANNUAL SUMMARY'!$V$9,K218,'ANNUAL SUMMARY'!$DH$470)+SUMIFS('ANNUAL SUMMARY'!$EF$576,Z224,'ANNUAL SUMMARY'!$V$9,K218,'ANNUAL SUMMARY'!$DH$528)+SUMIFS('ANNUAL SUMMARY'!$EF$634,Z224,'ANNUAL SUMMARY'!$V$9,K218,'ANNUAL SUMMARY'!$DH$586)+SUMIFS('ANNUAL SUMMARY'!$EF$692,Z224,'ANNUAL SUMMARY'!$V$9,K218,'ANNUAL SUMMARY'!$DH$644)+SUMIFS('ANNUAL SUMMARY'!$GC$54,Z224,'ANNUAL SUMMARY'!$V$9,K218,'ANNUAL SUMMARY'!$FE$6)+SUMIFS('ANNUAL SUMMARY'!$GC$112,Z224,'ANNUAL SUMMARY'!$V$9,K218,'ANNUAL SUMMARY'!$FE$64)+SUMIFS('ANNUAL SUMMARY'!$GC$170,Z224,'ANNUAL SUMMARY'!$V$9,K218,'ANNUAL SUMMARY'!$FE$122)+SUMIFS('ANNUAL SUMMARY'!$GC$228,Z224,'ANNUAL SUMMARY'!$V$9,K218,'ANNUAL SUMMARY'!$FE$180)+SUMIFS('ANNUAL SUMMARY'!$GC$286,Z224,'ANNUAL SUMMARY'!$V$9,K218,'ANNUAL SUMMARY'!$FE$238)+SUMIFS('ANNUAL SUMMARY'!$GC$344,Z224,'ANNUAL SUMMARY'!$V$9,K218,'ANNUAL SUMMARY'!$FE$296)+SUMIFS('ANNUAL SUMMARY'!$GC$402,Z224,'ANNUAL SUMMARY'!$V$9,K218,'ANNUAL SUMMARY'!$FE$354)+SUMIFS('ANNUAL SUMMARY'!$GC$460,Z224,'ANNUAL SUMMARY'!$V$9,K218,'ANNUAL SUMMARY'!$FE$412)+SUMIFS('ANNUAL SUMMARY'!$GC$518,Z224,'ANNUAL SUMMARY'!$V$9,K218,'ANNUAL SUMMARY'!$FE$470)+SUMIFS('ANNUAL SUMMARY'!$GC$576,Z224,'ANNUAL SUMMARY'!$V$9,K218,'ANNUAL SUMMARY'!$FE$528)+SUMIFS('ANNUAL SUMMARY'!$GC$634,Z224,'ANNUAL SUMMARY'!$V$9,K218,'ANNUAL SUMMARY'!$FE$586)+SUMIFS('ANNUAL SUMMARY'!$GC$692,Z224,'ANNUAL SUMMARY'!$V$9,K218,'ANNUAL SUMMARY'!$FE$644)</f>
        <v>0</v>
      </c>
      <c r="AJ224" s="727"/>
      <c r="AK224" s="727"/>
      <c r="AL224" s="727"/>
      <c r="AM224" s="727">
        <f>SUMIFS('ANNUAL SUMMARY'!$AN$54,Z224,'ANNUAL SUMMARY'!$V$9,K218,'ANNUAL SUMMARY'!$L$6)+SUMIFS('ANNUAL SUMMARY'!$AN$112,Z224,'ANNUAL SUMMARY'!$V$9,K218,'ANNUAL SUMMARY'!$L$64)+SUMIFS('ANNUAL SUMMARY'!$AN$170,Z224,'ANNUAL SUMMARY'!$V$9,K218,'ANNUAL SUMMARY'!$L$122)+SUMIFS('ANNUAL SUMMARY'!$AN$228,Z224,'ANNUAL SUMMARY'!$V$9,K218,'ANNUAL SUMMARY'!$L$180)+SUMIFS('ANNUAL SUMMARY'!$AN$286,Z224,'ANNUAL SUMMARY'!$V$9,K218,'ANNUAL SUMMARY'!$L$238)+SUMIFS('ANNUAL SUMMARY'!$AN$344,Z224,'ANNUAL SUMMARY'!$V$9,K218,'ANNUAL SUMMARY'!$L$296)+SUMIFS('ANNUAL SUMMARY'!$AN$402,Z224,'ANNUAL SUMMARY'!$V$9,K218,'ANNUAL SUMMARY'!$L$354)+SUMIFS('ANNUAL SUMMARY'!$AN$460,Z224,'ANNUAL SUMMARY'!$V$9,K218,'ANNUAL SUMMARY'!$L$412)+SUMIFS('ANNUAL SUMMARY'!$AN$518,Z224,'ANNUAL SUMMARY'!$V$9,K218,'ANNUAL SUMMARY'!$L$470)+SUMIFS('ANNUAL SUMMARY'!$AN$576,Z224,'ANNUAL SUMMARY'!$V$9,K218,'ANNUAL SUMMARY'!$L$528)+SUMIFS('ANNUAL SUMMARY'!$AN$634,Z224,'ANNUAL SUMMARY'!$V$9,K218,'ANNUAL SUMMARY'!$L$586)+SUMIFS('ANNUAL SUMMARY'!$AN$692,Z224,'ANNUAL SUMMARY'!$V$9,K218,'ANNUAL SUMMARY'!$L$644)+SUMIFS('ANNUAL SUMMARY'!$CK$54,Z224,'ANNUAL SUMMARY'!$V$9,K218,'ANNUAL SUMMARY'!$BI$6)+SUMIFS('ANNUAL SUMMARY'!$CK$112,Z224,'ANNUAL SUMMARY'!$V$9,K218,'ANNUAL SUMMARY'!$BI$64)+SUMIFS('ANNUAL SUMMARY'!$CK$170,Z224,'ANNUAL SUMMARY'!$V$9,K218,'ANNUAL SUMMARY'!$BI$122)+SUMIFS('ANNUAL SUMMARY'!$CK$228,Z224,'ANNUAL SUMMARY'!$V$9,K218,'ANNUAL SUMMARY'!$BI$180)+SUMIFS('ANNUAL SUMMARY'!$CK$286,Z224,'ANNUAL SUMMARY'!$V$9,K218,'ANNUAL SUMMARY'!$BI$238)+SUMIFS('ANNUAL SUMMARY'!$CK$344,Z224,'ANNUAL SUMMARY'!$V$9,K218,'ANNUAL SUMMARY'!$BI$296)+SUMIFS('ANNUAL SUMMARY'!$CK$402,Z224,'ANNUAL SUMMARY'!$V$9,K218,'ANNUAL SUMMARY'!$BI$354)+SUMIFS('ANNUAL SUMMARY'!$CK$460,Z224,'ANNUAL SUMMARY'!$V$9,K218,'ANNUAL SUMMARY'!$BI$412)+SUMIFS('ANNUAL SUMMARY'!$CK$518,Z224,'ANNUAL SUMMARY'!$V$9,K218,'ANNUAL SUMMARY'!$BI$470)+SUMIFS('ANNUAL SUMMARY'!$CK$576,Z224,'ANNUAL SUMMARY'!$V$9,K218,'ANNUAL SUMMARY'!$BI$528)+SUMIFS('ANNUAL SUMMARY'!$CK$634,Z224,'ANNUAL SUMMARY'!$V$9,K218,'ANNUAL SUMMARY'!$BI$586)+SUMIFS('ANNUAL SUMMARY'!$CK$692,Z224,'ANNUAL SUMMARY'!$V$9,K218,'ANNUAL SUMMARY'!$BI$644)+SUMIFS('ANNUAL SUMMARY'!$EJ$54,Z224,'ANNUAL SUMMARY'!$V$9,K218,'ANNUAL SUMMARY'!$DH$6)+SUMIFS('ANNUAL SUMMARY'!$EJ$112,Z224,'ANNUAL SUMMARY'!$V$9,K218,'ANNUAL SUMMARY'!$DH$64)+SUMIFS('ANNUAL SUMMARY'!$EJ$170,Z224,'ANNUAL SUMMARY'!$V$9,K218,'ANNUAL SUMMARY'!$DH$122)+SUMIFS('ANNUAL SUMMARY'!$EJ$228,Z224,'ANNUAL SUMMARY'!$V$9,K218,'ANNUAL SUMMARY'!$DH$180)+SUMIFS('ANNUAL SUMMARY'!$EJ$286,Z224,'ANNUAL SUMMARY'!$V$9,K218,'ANNUAL SUMMARY'!$DH$238)+SUMIFS('ANNUAL SUMMARY'!$EJ$344,Z224,'ANNUAL SUMMARY'!$V$9,K218,'ANNUAL SUMMARY'!$DH$296)+SUMIFS('ANNUAL SUMMARY'!$EJ$402,Z224,'ANNUAL SUMMARY'!$V$9,K218,'ANNUAL SUMMARY'!$DH$354)+SUMIFS('ANNUAL SUMMARY'!$EJ$460,Z224,'ANNUAL SUMMARY'!$V$9,K218,'ANNUAL SUMMARY'!$DH$412)+SUMIFS('ANNUAL SUMMARY'!$EJ$518,Z224,'ANNUAL SUMMARY'!$V$9,K218,'ANNUAL SUMMARY'!$DH$470)+SUMIFS('ANNUAL SUMMARY'!$EJ$576,Z224,'ANNUAL SUMMARY'!$V$9,K218,'ANNUAL SUMMARY'!$DH$528)+SUMIFS('ANNUAL SUMMARY'!$EJ$634,Z224,'ANNUAL SUMMARY'!$V$9,K218,'ANNUAL SUMMARY'!$DH$586)+SUMIFS('ANNUAL SUMMARY'!$EJ$692,Z224,'ANNUAL SUMMARY'!$V$9,K218,'ANNUAL SUMMARY'!$DH$644)+SUMIFS('ANNUAL SUMMARY'!$GG$54,Z224,'ANNUAL SUMMARY'!$V$9,K218,'ANNUAL SUMMARY'!$FE$6)+SUMIFS('ANNUAL SUMMARY'!$GG$112,Z224,'ANNUAL SUMMARY'!$V$9,K218,'ANNUAL SUMMARY'!$FE$64)+SUMIFS('ANNUAL SUMMARY'!$GG$170,Z224,'ANNUAL SUMMARY'!$V$9,K218,'ANNUAL SUMMARY'!$FE$122)+SUMIFS('ANNUAL SUMMARY'!$GG$228,Z224,'ANNUAL SUMMARY'!$V$9,K218,'ANNUAL SUMMARY'!$FE$180)+SUMIFS('ANNUAL SUMMARY'!$GG$286,Z224,'ANNUAL SUMMARY'!$V$9,K218,'ANNUAL SUMMARY'!$FE$238)+SUMIFS('ANNUAL SUMMARY'!$GG$344,Z224,'ANNUAL SUMMARY'!$V$9,K218,'ANNUAL SUMMARY'!$FE$296)+SUMIFS('ANNUAL SUMMARY'!$GG$402,Z224,'ANNUAL SUMMARY'!$V$9,K218,'ANNUAL SUMMARY'!$FE$354)+SUMIFS('ANNUAL SUMMARY'!$GG$460,Z224,'ANNUAL SUMMARY'!$V$9,K218,'ANNUAL SUMMARY'!$FE$412)+SUMIFS('ANNUAL SUMMARY'!$GG$518,Z224,'ANNUAL SUMMARY'!$V$9,K218,'ANNUAL SUMMARY'!$FE$470)+SUMIFS('ANNUAL SUMMARY'!$GG$576,Z224,'ANNUAL SUMMARY'!$V$9,K218,'ANNUAL SUMMARY'!$FE$528)+SUMIFS('ANNUAL SUMMARY'!$GG$634,Z224,'ANNUAL SUMMARY'!$V$9,K218,'ANNUAL SUMMARY'!$FE$586)+SUMIFS('ANNUAL SUMMARY'!$GG$692,Z224,'ANNUAL SUMMARY'!$V$9,K218,'ANNUAL SUMMARY'!$FE$644)</f>
        <v>0</v>
      </c>
      <c r="AN224" s="727"/>
      <c r="AO224" s="727"/>
      <c r="AP224" s="727"/>
      <c r="AQ224" s="728">
        <f>SUMIFS('ANNUAL SUMMARY'!$AR$54,Z224,'ANNUAL SUMMARY'!$V$9,K218,'ANNUAL SUMMARY'!$L$6)+SUMIFS('ANNUAL SUMMARY'!$AR$112,Z224,'ANNUAL SUMMARY'!$V$9,K218,'ANNUAL SUMMARY'!$L$64)+SUMIFS('ANNUAL SUMMARY'!$AR$170,Z224,'ANNUAL SUMMARY'!$V$9,K218,'ANNUAL SUMMARY'!$L$122)+SUMIFS('ANNUAL SUMMARY'!$AR$228,Z224,'ANNUAL SUMMARY'!$V$9,K218,'ANNUAL SUMMARY'!$L$180)+SUMIFS('ANNUAL SUMMARY'!$AR$286,Z224,'ANNUAL SUMMARY'!$V$9,K218,'ANNUAL SUMMARY'!$L$238)+SUMIFS('ANNUAL SUMMARY'!$AR$344,Z224,'ANNUAL SUMMARY'!$V$9,K218,'ANNUAL SUMMARY'!$L$296)+SUMIFS('ANNUAL SUMMARY'!$AR$402,Z224,'ANNUAL SUMMARY'!$V$9,K218,'ANNUAL SUMMARY'!$L$354)+SUMIFS('ANNUAL SUMMARY'!$AR$460,Z224,'ANNUAL SUMMARY'!$V$9,K218,'ANNUAL SUMMARY'!$L$412)+SUMIFS('ANNUAL SUMMARY'!$AR$518,Z224,'ANNUAL SUMMARY'!$V$9,K218,'ANNUAL SUMMARY'!$L$470)+SUMIFS('ANNUAL SUMMARY'!$AR$576,Z224,'ANNUAL SUMMARY'!$V$9,K218,'ANNUAL SUMMARY'!$L$528)+SUMIFS('ANNUAL SUMMARY'!$AR$634,Z224,'ANNUAL SUMMARY'!$V$9,K218,'ANNUAL SUMMARY'!$L$586)+SUMIFS('ANNUAL SUMMARY'!$AR$692,Z224,'ANNUAL SUMMARY'!$V$9,K218,'ANNUAL SUMMARY'!$L$644)+SUMIFS('ANNUAL SUMMARY'!$CO$54,Z224,'ANNUAL SUMMARY'!$V$9,K218,'ANNUAL SUMMARY'!$BI$6)+SUMIFS('ANNUAL SUMMARY'!$CO$112,Z224,'ANNUAL SUMMARY'!$V$9,K218,'ANNUAL SUMMARY'!$BI$64)+SUMIFS('ANNUAL SUMMARY'!$CO$170,Z224,'ANNUAL SUMMARY'!$V$9,K218,'ANNUAL SUMMARY'!$BI$122)+SUMIFS('ANNUAL SUMMARY'!$CO$228,Z224,'ANNUAL SUMMARY'!$V$9,K218,'ANNUAL SUMMARY'!$BI$180)+SUMIFS('ANNUAL SUMMARY'!$CO$286,Z224,'ANNUAL SUMMARY'!$V$9,K218,'ANNUAL SUMMARY'!$BI$238)+SUMIFS('ANNUAL SUMMARY'!$CO$344,Z224,'ANNUAL SUMMARY'!$V$9,K218,'ANNUAL SUMMARY'!$BI$296)+SUMIFS('ANNUAL SUMMARY'!$CO$402,Z224,'ANNUAL SUMMARY'!$V$9,K218,'ANNUAL SUMMARY'!$BI$354)+SUMIFS('ANNUAL SUMMARY'!$CO$460,Z224,'ANNUAL SUMMARY'!$V$9,K218,'ANNUAL SUMMARY'!$BI$412)+SUMIFS('ANNUAL SUMMARY'!$CO$518,Z224,'ANNUAL SUMMARY'!$V$9,K218,'ANNUAL SUMMARY'!$BI$470)+SUMIFS('ANNUAL SUMMARY'!$CO$576,Z224,'ANNUAL SUMMARY'!$V$9,K218,'ANNUAL SUMMARY'!$BI$528)+SUMIFS('ANNUAL SUMMARY'!$CO$634,Z224,'ANNUAL SUMMARY'!$V$9,K218,'ANNUAL SUMMARY'!$BI$586)+SUMIFS('ANNUAL SUMMARY'!$CO$692,Z224,'ANNUAL SUMMARY'!$V$9,K218,'ANNUAL SUMMARY'!$BI$644)+SUMIFS('ANNUAL SUMMARY'!$EN$54,Z224,'ANNUAL SUMMARY'!$V$9,K218,'ANNUAL SUMMARY'!$DH$6)+SUMIFS('ANNUAL SUMMARY'!$EN$112,Z224,'ANNUAL SUMMARY'!$V$9,K218,'ANNUAL SUMMARY'!$DH$64)+SUMIFS('ANNUAL SUMMARY'!$EN$170,Z224,'ANNUAL SUMMARY'!$V$9,K218,'ANNUAL SUMMARY'!$DH$122)+SUMIFS('ANNUAL SUMMARY'!$EN$228,Z224,'ANNUAL SUMMARY'!$V$9,K218,'ANNUAL SUMMARY'!$DH$180)+SUMIFS('ANNUAL SUMMARY'!$EN$286,Z224,'ANNUAL SUMMARY'!$V$9,K218,'ANNUAL SUMMARY'!$DH$238)+SUMIFS('ANNUAL SUMMARY'!$EN$344,Z224,'ANNUAL SUMMARY'!$V$9,K218,'ANNUAL SUMMARY'!$DH$296)+SUMIFS('ANNUAL SUMMARY'!$EN$402,Z224,'ANNUAL SUMMARY'!$V$9,K218,'ANNUAL SUMMARY'!$DH$354)+SUMIFS('ANNUAL SUMMARY'!$EN$460,Z224,'ANNUAL SUMMARY'!$V$9,K218,'ANNUAL SUMMARY'!$DH$412)+SUMIFS('ANNUAL SUMMARY'!$EN$518,Z224,'ANNUAL SUMMARY'!$V$9,K218,'ANNUAL SUMMARY'!$DH$470)+SUMIFS('ANNUAL SUMMARY'!$EN$576,Z224,'ANNUAL SUMMARY'!$V$9,K218,'ANNUAL SUMMARY'!$DH$528)+SUMIFS('ANNUAL SUMMARY'!$EN$634,Z224,'ANNUAL SUMMARY'!$V$9,K218,'ANNUAL SUMMARY'!$DH$586)+SUMIFS('ANNUAL SUMMARY'!$EN$692,Z224,'ANNUAL SUMMARY'!$V$9,K218,'ANNUAL SUMMARY'!$DH$644)+SUMIFS('ANNUAL SUMMARY'!$GK$54,Z224,'ANNUAL SUMMARY'!$V$9,K218,'ANNUAL SUMMARY'!$FE$6)+SUMIFS('ANNUAL SUMMARY'!$GK$112,Z224,'ANNUAL SUMMARY'!$V$9,K218,'ANNUAL SUMMARY'!$FE$64)+SUMIFS('ANNUAL SUMMARY'!$GK$170,Z224,'ANNUAL SUMMARY'!$V$9,K218,'ANNUAL SUMMARY'!$FE$122)+SUMIFS('ANNUAL SUMMARY'!$GK$228,Z224,'ANNUAL SUMMARY'!$V$9,K218,'ANNUAL SUMMARY'!$FE$180)+SUMIFS('ANNUAL SUMMARY'!$GK$286,Z224,'ANNUAL SUMMARY'!$V$9,K218,'ANNUAL SUMMARY'!$FE$238)+SUMIFS('ANNUAL SUMMARY'!$GK$344,Z224,'ANNUAL SUMMARY'!$V$9,K218,'ANNUAL SUMMARY'!$FE$296)+SUMIFS('ANNUAL SUMMARY'!$GK$402,Z224,'ANNUAL SUMMARY'!$V$9,K218,'ANNUAL SUMMARY'!$FE$354)+SUMIFS('ANNUAL SUMMARY'!$GK$460,Z224,'ANNUAL SUMMARY'!$V$9,K218,'ANNUAL SUMMARY'!$FE$412)+SUMIFS('ANNUAL SUMMARY'!$GK$518,Z224,'ANNUAL SUMMARY'!$V$9,K218,'ANNUAL SUMMARY'!$FE$470)+SUMIFS('ANNUAL SUMMARY'!$GK$576,Z224,'ANNUAL SUMMARY'!$V$9,K218,'ANNUAL SUMMARY'!$FE$528)+SUMIFS('ANNUAL SUMMARY'!$GK$634,Z224,'ANNUAL SUMMARY'!$V$9,K218,'ANNUAL SUMMARY'!$FE$586)+SUMIFS('ANNUAL SUMMARY'!$GK$692,Z224,'ANNUAL SUMMARY'!$V$9,K218,'ANNUAL SUMMARY'!$FE$644)</f>
        <v>0</v>
      </c>
      <c r="AR224" s="728"/>
      <c r="AS224" s="728"/>
      <c r="AT224" s="728">
        <f>SUMIFS('ANNUAL SUMMARY'!$AU$54,Z224,'ANNUAL SUMMARY'!$V$9,K218,'ANNUAL SUMMARY'!$L$6)+SUMIFS('ANNUAL SUMMARY'!$AU$112,Z224,'ANNUAL SUMMARY'!$V$9,K218,'ANNUAL SUMMARY'!$L$64)+SUMIFS('ANNUAL SUMMARY'!$AU$170,Z224,'ANNUAL SUMMARY'!$V$9,K218,'ANNUAL SUMMARY'!$L$122)+SUMIFS('ANNUAL SUMMARY'!$AU$228,Z224,'ANNUAL SUMMARY'!$V$9,K218,'ANNUAL SUMMARY'!$L$180)+SUMIFS('ANNUAL SUMMARY'!$AU$286,Z224,'ANNUAL SUMMARY'!$V$9,K218,'ANNUAL SUMMARY'!$L$238)+SUMIFS('ANNUAL SUMMARY'!$AU$344,Z224,'ANNUAL SUMMARY'!$V$9,K218,'ANNUAL SUMMARY'!$L$296)+SUMIFS('ANNUAL SUMMARY'!$AU$402,Z224,'ANNUAL SUMMARY'!$V$9,K218,'ANNUAL SUMMARY'!$L$354)+SUMIFS('ANNUAL SUMMARY'!$AU$460,Z224,'ANNUAL SUMMARY'!$V$9,K218,'ANNUAL SUMMARY'!$L$412)+SUMIFS('ANNUAL SUMMARY'!$AU$518,Z224,'ANNUAL SUMMARY'!$V$9,K218,'ANNUAL SUMMARY'!$L$470)+SUMIFS('ANNUAL SUMMARY'!$AU$576,Z224,'ANNUAL SUMMARY'!$V$9,K218,'ANNUAL SUMMARY'!$L$528)+SUMIFS('ANNUAL SUMMARY'!$AU$634,Z224,'ANNUAL SUMMARY'!$V$9,K218,'ANNUAL SUMMARY'!$L$586)+SUMIFS('ANNUAL SUMMARY'!$AU$692,Z224,'ANNUAL SUMMARY'!$V$9,K218,'ANNUAL SUMMARY'!$L$644)+SUMIFS('ANNUAL SUMMARY'!$CR$54,Z224,'ANNUAL SUMMARY'!$V$9,K218,'ANNUAL SUMMARY'!$BI$6)+SUMIFS('ANNUAL SUMMARY'!$CR$112,Z224,'ANNUAL SUMMARY'!$V$9,K218,'ANNUAL SUMMARY'!$BI$64)+SUMIFS('ANNUAL SUMMARY'!$CR$170,Z224,'ANNUAL SUMMARY'!$V$9,K218,'ANNUAL SUMMARY'!$BI$122)+SUMIFS('ANNUAL SUMMARY'!$CR$228,Z224,'ANNUAL SUMMARY'!$V$9,K218,'ANNUAL SUMMARY'!$BI$180)+SUMIFS('ANNUAL SUMMARY'!$CR$286,Z224,'ANNUAL SUMMARY'!$V$9,K218,'ANNUAL SUMMARY'!$BI$238)+SUMIFS('ANNUAL SUMMARY'!$CR$344,Z224,'ANNUAL SUMMARY'!$V$9,K218,'ANNUAL SUMMARY'!$BI$296)+SUMIFS('ANNUAL SUMMARY'!$CR$402,Z224,'ANNUAL SUMMARY'!$V$9,K218,'ANNUAL SUMMARY'!$BI$354)+SUMIFS('ANNUAL SUMMARY'!$CR$460,Z224,'ANNUAL SUMMARY'!$V$9,K218,'ANNUAL SUMMARY'!$BI$412)+SUMIFS('ANNUAL SUMMARY'!$CR$518,Z224,'ANNUAL SUMMARY'!$V$9,K218,'ANNUAL SUMMARY'!$BI$470)+SUMIFS('ANNUAL SUMMARY'!$CR$576,Z224,'ANNUAL SUMMARY'!$V$9,K218,'ANNUAL SUMMARY'!$BI$528)+SUMIFS('ANNUAL SUMMARY'!$CR$634,Z224,'ANNUAL SUMMARY'!$V$9,K218,'ANNUAL SUMMARY'!$BI$586)+SUMIFS('ANNUAL SUMMARY'!$CR$692,Z224,'ANNUAL SUMMARY'!$V$9,K218,'ANNUAL SUMMARY'!$BI$644)+SUMIFS('ANNUAL SUMMARY'!$EQ$54,Z224,'ANNUAL SUMMARY'!$V$9,K218,'ANNUAL SUMMARY'!$DH$6)+SUMIFS('ANNUAL SUMMARY'!$EQ$112,Z224,'ANNUAL SUMMARY'!$V$9,K218,'ANNUAL SUMMARY'!$DH$64)+SUMIFS('ANNUAL SUMMARY'!$EQ$170,Z224,'ANNUAL SUMMARY'!$V$9,K218,'ANNUAL SUMMARY'!$DH$122)+SUMIFS('ANNUAL SUMMARY'!$EQ$228,Z224,'ANNUAL SUMMARY'!$V$9,K218,'ANNUAL SUMMARY'!$DH$180)+SUMIFS('ANNUAL SUMMARY'!$EQ$286,Z224,'ANNUAL SUMMARY'!$V$9,K218,'ANNUAL SUMMARY'!$DH$238)+SUMIFS('ANNUAL SUMMARY'!$EQ$344,Z224,'ANNUAL SUMMARY'!$V$9,K218,'ANNUAL SUMMARY'!$DH$296)+SUMIFS('ANNUAL SUMMARY'!$EQ$402,Z224,'ANNUAL SUMMARY'!$V$9,K218,'ANNUAL SUMMARY'!$DH$354)+SUMIFS('ANNUAL SUMMARY'!$EQ$460,Z224,'ANNUAL SUMMARY'!$V$9,K218,'ANNUAL SUMMARY'!$DH$412)+SUMIFS('ANNUAL SUMMARY'!$EQ$518,Z224,'ANNUAL SUMMARY'!$V$9,K218,'ANNUAL SUMMARY'!$DH$470)+SUMIFS('ANNUAL SUMMARY'!$EQ$576,Z224,'ANNUAL SUMMARY'!$V$9,K218,'ANNUAL SUMMARY'!$DH$528)+SUMIFS('ANNUAL SUMMARY'!$EQ$634,Z224,'ANNUAL SUMMARY'!$V$9,K218,'ANNUAL SUMMARY'!$DH$586)+SUMIFS('ANNUAL SUMMARY'!$EQ$692,Z224,'ANNUAL SUMMARY'!$V$9,K218,'ANNUAL SUMMARY'!$DH$644)+SUMIFS('ANNUAL SUMMARY'!$GN$54,Z224,'ANNUAL SUMMARY'!$V$9,K218,'ANNUAL SUMMARY'!$FE$6)+SUMIFS('ANNUAL SUMMARY'!$GN$112,Z224,'ANNUAL SUMMARY'!$V$9,K218,'ANNUAL SUMMARY'!$FE$64)+SUMIFS('ANNUAL SUMMARY'!$GN$170,Z224,'ANNUAL SUMMARY'!$V$9,K218,'ANNUAL SUMMARY'!$FE$122)+SUMIFS('ANNUAL SUMMARY'!$GN$228,Z224,'ANNUAL SUMMARY'!$V$9,K218,'ANNUAL SUMMARY'!$FE$180)+SUMIFS('ANNUAL SUMMARY'!$GN$286,Z224,'ANNUAL SUMMARY'!$V$9,K218,'ANNUAL SUMMARY'!$FE$238)+SUMIFS('ANNUAL SUMMARY'!$GN$344,Z224,'ANNUAL SUMMARY'!$V$9,K218,'ANNUAL SUMMARY'!$FE$296)+SUMIFS('ANNUAL SUMMARY'!$GN$402,Z224,'ANNUAL SUMMARY'!$V$9,K218,'ANNUAL SUMMARY'!$FE$354)+SUMIFS('ANNUAL SUMMARY'!$GN$460,Z224,'ANNUAL SUMMARY'!$V$9,K218,'ANNUAL SUMMARY'!$FE$412)+SUMIFS('ANNUAL SUMMARY'!$GN$518,Z224,'ANNUAL SUMMARY'!$V$9,K218,'ANNUAL SUMMARY'!$FE$470)+SUMIFS('ANNUAL SUMMARY'!$GN$576,Z224,'ANNUAL SUMMARY'!$V$9,K218,'ANNUAL SUMMARY'!$FE$528)+SUMIFS('ANNUAL SUMMARY'!$GN$634,Z224,'ANNUAL SUMMARY'!$V$9,K218,'ANNUAL SUMMARY'!$FE$586)+SUMIFS('ANNUAL SUMMARY'!$GN$692,Z224,'ANNUAL SUMMARY'!$V$9,K218,'ANNUAL SUMMARY'!$FE$644)</f>
        <v>0</v>
      </c>
      <c r="AU224" s="728"/>
      <c r="AV224" s="1260"/>
      <c r="AW224" s="1263"/>
      <c r="AX224" s="154"/>
      <c r="AY224" s="827">
        <f>SUMIF('ANNUAL SUMMARY'!$FE$622,BH218,'ANNUAL SUMMARY'!$EV$631)+SUMIF('ANNUAL SUMMARY'!$DH$622,BH218,'ANNUAL SUMMARY'!$CY$631)+SUMIF('ANNUAL SUMMARY'!$BI$622,BH218,'ANNUAL SUMMARY'!$AZ$631)+SUMIF('ANNUAL SUMMARY'!$L$622,BH218,'ANNUAL SUMMARY'!$C$631)+SUMIF('ANNUAL SUMMARY'!$FE$566,BH218,'ANNUAL SUMMARY'!$EV$575)+SUMIF('ANNUAL SUMMARY'!$DH$566,BH218,'ANNUAL SUMMARY'!$CY$575)+SUMIF('ANNUAL SUMMARY'!$BI$566,BH218,'ANNUAL SUMMARY'!$AZ$575)+SUMIF('ANNUAL SUMMARY'!$L$566,BH218,'ANNUAL SUMMARY'!$C$575)+SUMIF('ANNUAL SUMMARY'!$FE$510,BH218,'ANNUAL SUMMARY'!$EV$519)+SUMIF('ANNUAL SUMMARY'!$DH$510,BH218,'ANNUAL SUMMARY'!$CY$519)+SUMIF('ANNUAL SUMMARY'!$BI$510,BH218,'ANNUAL SUMMARY'!$AZ$519)+SUMIF('ANNUAL SUMMARY'!$L$510,BH218,'ANNUAL SUMMARY'!$C$519)+SUMIF('ANNUAL SUMMARY'!$FE$454,BH218,'ANNUAL SUMMARY'!$EV$463)+SUMIF('ANNUAL SUMMARY'!$DH$454,BH218,'ANNUAL SUMMARY'!$CY$463)+SUMIF('ANNUAL SUMMARY'!$BI$454,BH218,'ANNUAL SUMMARY'!$AZ$463)+SUMIF('ANNUAL SUMMARY'!$L$454,BH218,'ANNUAL SUMMARY'!$C$463)+SUMIF('ANNUAL SUMMARY'!$FE$398,BH218,'ANNUAL SUMMARY'!$EV$407)+SUMIF('ANNUAL SUMMARY'!$DH$398,BH218,'ANNUAL SUMMARY'!$CY$407)+SUMIF('ANNUAL SUMMARY'!$BI$398,BH218,'ANNUAL SUMMARY'!$AZ$407)+SUMIF('ANNUAL SUMMARY'!$L$398,BH218,'ANNUAL SUMMARY'!$C$407)+SUMIF('ANNUAL SUMMARY'!$FE$342,BH218,'ANNUAL SUMMARY'!$EV$351)+SUMIF('ANNUAL SUMMARY'!$DH$342,BH218,'ANNUAL SUMMARY'!$CY$351)+SUMIF('ANNUAL SUMMARY'!$BI$342,BH218,'ANNUAL SUMMARY'!$AZ$351)+SUMIF('ANNUAL SUMMARY'!$L$342,BH218,'ANNUAL SUMMARY'!$C$351)+SUMIF('ANNUAL SUMMARY'!$FE$286,BH218,'ANNUAL SUMMARY'!$EV$295)+SUMIF('ANNUAL SUMMARY'!$DH$286,BH218,'ANNUAL SUMMARY'!$CY$295)+SUMIF('ANNUAL SUMMARY'!$BI$286,BH218,'ANNUAL SUMMARY'!$AZ$295)+SUMIF('ANNUAL SUMMARY'!$L$286,BH218,'ANNUAL SUMMARY'!$C$295)+SUMIF('ANNUAL SUMMARY'!$FE$230,BH218,'ANNUAL SUMMARY'!$EV$239)+SUMIF('ANNUAL SUMMARY'!$DH$230,BH218,'ANNUAL SUMMARY'!$CY$239)+SUMIF('ANNUAL SUMMARY'!$BI$230,BH218,'ANNUAL SUMMARY'!$AZ$239)+SUMIF('ANNUAL SUMMARY'!$L$230,BH218,'ANNUAL SUMMARY'!$C$239)+SUMIF('ANNUAL SUMMARY'!$FE$174,BH218,'ANNUAL SUMMARY'!$EV$183)+SUMIF('ANNUAL SUMMARY'!$DH$174,BH218,'ANNUAL SUMMARY'!$CY$183)+SUMIF('ANNUAL SUMMARY'!$BI$174,BH218,'ANNUAL SUMMARY'!$AZ$183)+SUMIF('ANNUAL SUMMARY'!$L$174,BH218,'ANNUAL SUMMARY'!$C$183)+SUMIF('ANNUAL SUMMARY'!$FE$118,BH218,'ANNUAL SUMMARY'!$EV$127)+SUMIF('ANNUAL SUMMARY'!$DH$118,BH218,'ANNUAL SUMMARY'!$CY$127)+SUMIF('ANNUAL SUMMARY'!$BI$118,BH218,'ANNUAL SUMMARY'!$AZ$127)+SUMIF('ANNUAL SUMMARY'!$L$118,BH218,'ANNUAL SUMMARY'!$C$127)+SUMIF('ANNUAL SUMMARY'!$FE$62,BH218,'ANNUAL SUMMARY'!$EV$71)+SUMIF('ANNUAL SUMMARY'!$DH$62,BH218,'ANNUAL SUMMARY'!$CY$71)+SUMIF('ANNUAL SUMMARY'!$BI$62,BH218,'ANNUAL SUMMARY'!$AZ$71)+SUMIF('ANNUAL SUMMARY'!$L$62,BH218,'ANNUAL SUMMARY'!$C$71)+SUMIF('ANNUAL SUMMARY'!$FE$6,BH218,'ANNUAL SUMMARY'!$EV$15)+SUMIF('ANNUAL SUMMARY'!$DH$6,BH218,'ANNUAL SUMMARY'!$CY$15)+SUMIF('ANNUAL SUMMARY'!$BI$6,BH218,'ANNUAL SUMMARY'!$AZ$15)+SUMIF('ANNUAL SUMMARY'!$L$6,BH218,'ANNUAL SUMMARY'!$C$15)+SUMIF('PREVIOUS LOGS'!$K$6,BH218,'PREVIOUS LOGS'!$B$12)+SUMIF('PREVIOUS LOGS'!$K$59,$K$6,'PREVIOUS LOGS'!$B$65)+SUMIF('PREVIOUS LOGS'!$K$112,BH218,'PREVIOUS LOGS'!$B$118)+SUMIF('PREVIOUS LOGS'!$K$165,BH218,'PREVIOUS LOGS'!$B$171)+SUMIF('PREVIOUS LOGS'!$K$218,BH218,'PREVIOUS LOGS'!$B$224)+SUMIF('PREVIOUS LOGS'!$K$271,BH218,'PREVIOUS LOGS'!$B$277)+SUMIF('PREVIOUS LOGS'!$K$324,BH218,'PREVIOUS LOGS'!$B$330)+SUMIF('PREVIOUS LOGS'!$BH$6,BH218,'PREVIOUS LOGS'!$AY$12)+SUMIF('PREVIOUS LOGS'!$BH$59,$K$6,'PREVIOUS LOGS'!$AY$65)+SUMIF('PREVIOUS LOGS'!$BH$112,BH218,'PREVIOUS LOGS'!$AY$118)+SUMIF('PREVIOUS LOGS'!$BH$165,BH218,'PREVIOUS LOGS'!$AY$171)+SUMIF('PREVIOUS LOGS'!$BH$218,BH218,'PREVIOUS LOGS'!$AY$224)+SUMIF('PREVIOUS LOGS'!$BH$271,BH218,'PREVIOUS LOGS'!$AY$277)+SUMIF('PREVIOUS LOGS'!$BH$324,BH218,'PREVIOUS LOGS'!$AY$330)+SUMIF('PREVIOUS LOGS'!$DF$6,BH218,'PREVIOUS LOGS'!$CW$12)+SUMIF('PREVIOUS LOGS'!$DF$59,$K$6,'PREVIOUS LOGS'!$CW$65)+SUMIF('PREVIOUS LOGS'!$DF$112,BH218,'PREVIOUS LOGS'!$CW$118)+SUMIF('PREVIOUS LOGS'!$DF$165,BH218,'PREVIOUS LOGS'!$CW$171)+SUMIF('PREVIOUS LOGS'!$DF$218,BH218,'PREVIOUS LOGS'!$CW$224)+SUMIF('PREVIOUS LOGS'!$DF$271,BH218,'PREVIOUS LOGS'!$CW$277)+SUMIF('PREVIOUS LOGS'!$DF$324,BH218,'PREVIOUS LOGS'!$CW$330)+SUMIF('PREVIOUS LOGS'!$FC$6,BH218,'PREVIOUS LOGS'!$ET$12)+SUMIF('PREVIOUS LOGS'!$FC$59,$K$6,'PREVIOUS LOGS'!$ET$65)+SUMIF('PREVIOUS LOGS'!$FC$112,BH218,'PREVIOUS LOGS'!$ET$118)+SUMIF('PREVIOUS LOGS'!$FC$165,BH218,'PREVIOUS LOGS'!$ET$171)+SUMIF('PREVIOUS LOGS'!$FC$218,BH218,'PREVIOUS LOGS'!$ET$224)+SUMIF('PREVIOUS LOGS'!$FC$271,BH218,'PREVIOUS LOGS'!$ET$277)+SUMIF('PREVIOUS LOGS'!$FC$324,BH218,'PREVIOUS LOGS'!$ET$330)</f>
        <v>0</v>
      </c>
      <c r="AZ224" s="828"/>
      <c r="BA224" s="828"/>
      <c r="BB224" s="828"/>
      <c r="BC224" s="828"/>
      <c r="BD224" s="828"/>
      <c r="BE224" s="828"/>
      <c r="BF224" s="828"/>
      <c r="BG224" s="828"/>
      <c r="BH224" s="828"/>
      <c r="BI224" s="829"/>
      <c r="BJ224" s="14"/>
      <c r="BK224" s="835" t="str">
        <f>IFERROR(AY224/BF226,"")</f>
        <v/>
      </c>
      <c r="BL224" s="836"/>
      <c r="BM224" s="836"/>
      <c r="BN224" s="836"/>
      <c r="BO224" s="836"/>
      <c r="BP224" s="836"/>
      <c r="BQ224" s="836"/>
      <c r="BR224" s="836"/>
      <c r="BS224" s="836"/>
      <c r="BT224" s="836"/>
      <c r="BU224" s="837"/>
      <c r="BV224" s="15"/>
      <c r="BW224" s="820">
        <v>2022</v>
      </c>
      <c r="BX224" s="821"/>
      <c r="BY224" s="821"/>
      <c r="BZ224" s="821"/>
      <c r="CA224" s="821"/>
      <c r="CB224" s="1118">
        <f>SUMIFS('ANNUAL SUMMARY'!$AF$54,BW224,'ANNUAL SUMMARY'!$V$9,BH218,'ANNUAL SUMMARY'!$L$6)+SUMIFS('ANNUAL SUMMARY'!$AF$112,BW224,'ANNUAL SUMMARY'!$V$9,BH218,'ANNUAL SUMMARY'!$L$64)+SUMIFS('ANNUAL SUMMARY'!$AF$170,BW224,'ANNUAL SUMMARY'!$V$9,BH218,'ANNUAL SUMMARY'!$L$122)+SUMIFS('ANNUAL SUMMARY'!$AF$228,BW224,'ANNUAL SUMMARY'!$V$9,BH218,'ANNUAL SUMMARY'!$L$180)+SUMIFS('ANNUAL SUMMARY'!$AF$286,BW224,'ANNUAL SUMMARY'!$V$9,BH218,'ANNUAL SUMMARY'!$L$238)+SUMIFS('ANNUAL SUMMARY'!$AF$344,BW224,'ANNUAL SUMMARY'!$V$9,BH218,'ANNUAL SUMMARY'!$L$296)+SUMIFS('ANNUAL SUMMARY'!$AF$402,BW224,'ANNUAL SUMMARY'!$V$9,BH218,'ANNUAL SUMMARY'!$L$354)+SUMIFS('ANNUAL SUMMARY'!$AF$460,BW224,'ANNUAL SUMMARY'!$V$9,BH218,'ANNUAL SUMMARY'!$L$412)+SUMIFS('ANNUAL SUMMARY'!$AF$518,BW224,'ANNUAL SUMMARY'!$V$9,BH218,'ANNUAL SUMMARY'!$L$470)+SUMIFS('ANNUAL SUMMARY'!$AF$576,BW224,'ANNUAL SUMMARY'!$V$9,BH218,'ANNUAL SUMMARY'!$L$528)+SUMIFS('ANNUAL SUMMARY'!$AF$634,BW224,'ANNUAL SUMMARY'!$V$9,BH218,'ANNUAL SUMMARY'!$L$586)+SUMIFS('ANNUAL SUMMARY'!$AF$692,BW224,'ANNUAL SUMMARY'!$V$9,BH218,'ANNUAL SUMMARY'!$L$644)+SUMIFS('ANNUAL SUMMARY'!$CC$54,BW224,'ANNUAL SUMMARY'!$V$9,BH218,'ANNUAL SUMMARY'!$BI$6)+SUMIFS('ANNUAL SUMMARY'!$CC$112,BW224,'ANNUAL SUMMARY'!$V$9,BH218,'ANNUAL SUMMARY'!$BI$64)+SUMIFS('ANNUAL SUMMARY'!$CC$170,BW224,'ANNUAL SUMMARY'!$V$9,BH218,'ANNUAL SUMMARY'!$BI$122)+SUMIFS('ANNUAL SUMMARY'!$CC$228,BW224,'ANNUAL SUMMARY'!$V$9,BH218,'ANNUAL SUMMARY'!$BI$180)+SUMIFS('ANNUAL SUMMARY'!$CC$286,BW224,'ANNUAL SUMMARY'!$V$9,BH218,'ANNUAL SUMMARY'!$BI$238)+SUMIFS('ANNUAL SUMMARY'!$CC$344,BW224,'ANNUAL SUMMARY'!$V$9,BH218,'ANNUAL SUMMARY'!$BI$296)+SUMIFS('ANNUAL SUMMARY'!$CC$402,BW224,'ANNUAL SUMMARY'!$V$9,BH218,'ANNUAL SUMMARY'!$BI$354)+SUMIFS('ANNUAL SUMMARY'!$CC$460,BW224,'ANNUAL SUMMARY'!$V$9,BH218,'ANNUAL SUMMARY'!$BI$412)+SUMIFS('ANNUAL SUMMARY'!$CC$518,BW224,'ANNUAL SUMMARY'!$V$9,BH218,'ANNUAL SUMMARY'!$BI$470)+SUMIFS('ANNUAL SUMMARY'!$CC$576,BW224,'ANNUAL SUMMARY'!$V$9,BH218,'ANNUAL SUMMARY'!$BI$528)+SUMIFS('ANNUAL SUMMARY'!$CC$634,BW224,'ANNUAL SUMMARY'!$V$9,BH218,'ANNUAL SUMMARY'!$BI$586)+SUMIFS('ANNUAL SUMMARY'!$CC$692,BW224,'ANNUAL SUMMARY'!$V$9,BH218,'ANNUAL SUMMARY'!$BI$644)+SUMIFS('ANNUAL SUMMARY'!$EB$54,BW224,'ANNUAL SUMMARY'!$V$9,BH218,'ANNUAL SUMMARY'!$DH$6)+SUMIFS('ANNUAL SUMMARY'!$EB$112,BW224,'ANNUAL SUMMARY'!$V$9,BH218,'ANNUAL SUMMARY'!$DH$64)+SUMIFS('ANNUAL SUMMARY'!$EB$170,BW224,'ANNUAL SUMMARY'!$V$9,BH218,'ANNUAL SUMMARY'!$DH$122)+SUMIFS('ANNUAL SUMMARY'!$EB$228,BW224,'ANNUAL SUMMARY'!$V$9,BH218,'ANNUAL SUMMARY'!$DH$180)+SUMIFS('ANNUAL SUMMARY'!$EB$286,BW224,'ANNUAL SUMMARY'!$V$9,BH218,'ANNUAL SUMMARY'!$DH$238)+SUMIFS('ANNUAL SUMMARY'!$EB$344,BW224,'ANNUAL SUMMARY'!$V$9,BH218,'ANNUAL SUMMARY'!$DH$296)+SUMIFS('ANNUAL SUMMARY'!$EB$402,BW224,'ANNUAL SUMMARY'!$V$9,BH218,'ANNUAL SUMMARY'!$DH$354)+SUMIFS('ANNUAL SUMMARY'!$EB$460,BW224,'ANNUAL SUMMARY'!$V$9,BH218,'ANNUAL SUMMARY'!$DH$412)+SUMIFS('ANNUAL SUMMARY'!$EB$518,BW224,'ANNUAL SUMMARY'!$V$9,BH218,'ANNUAL SUMMARY'!$DH$470)+SUMIFS('ANNUAL SUMMARY'!$EB$576,BW224,'ANNUAL SUMMARY'!$V$9,BH218,'ANNUAL SUMMARY'!$DH$528)+SUMIFS('ANNUAL SUMMARY'!$EB$634,BW224,'ANNUAL SUMMARY'!$V$9,BH218,'ANNUAL SUMMARY'!$DH$586)+SUMIFS('ANNUAL SUMMARY'!$EB$692,BW224,'ANNUAL SUMMARY'!$V$9,BH218,'ANNUAL SUMMARY'!$DH$644)+SUMIFS('ANNUAL SUMMARY'!$FY$54,BW224,'ANNUAL SUMMARY'!$V$9,BH218,'ANNUAL SUMMARY'!$FE$6)+SUMIFS('ANNUAL SUMMARY'!$FY$112,BW224,'ANNUAL SUMMARY'!$V$9,BH218,'ANNUAL SUMMARY'!$FE$64)+SUMIFS('ANNUAL SUMMARY'!$FY$170,BW224,'ANNUAL SUMMARY'!$V$9,BH218,'ANNUAL SUMMARY'!$FE$122)+SUMIFS('ANNUAL SUMMARY'!$FY$228,BW224,'ANNUAL SUMMARY'!$V$9,BH218,'ANNUAL SUMMARY'!$FE$180)+SUMIFS('ANNUAL SUMMARY'!$FY$286,BW224,'ANNUAL SUMMARY'!$V$9,BH218,'ANNUAL SUMMARY'!$FE$238)+SUMIFS('ANNUAL SUMMARY'!$FY$344,BW224,'ANNUAL SUMMARY'!$V$9,BH218,'ANNUAL SUMMARY'!$FE$296)+SUMIFS('ANNUAL SUMMARY'!$FY$402,BW224,'ANNUAL SUMMARY'!$V$9,BH218,'ANNUAL SUMMARY'!$FE$354)+SUMIFS('ANNUAL SUMMARY'!$FY$460,BW224,'ANNUAL SUMMARY'!$V$9,BH218,'ANNUAL SUMMARY'!$FE$412)+SUMIFS('ANNUAL SUMMARY'!$FY$518,BW224,'ANNUAL SUMMARY'!$V$9,BH218,'ANNUAL SUMMARY'!$FE$470)+SUMIFS('ANNUAL SUMMARY'!$FY$576,BW224,'ANNUAL SUMMARY'!$V$9,BH218,'ANNUAL SUMMARY'!$FE$528)+SUMIFS('ANNUAL SUMMARY'!$FY$634,BW224,'ANNUAL SUMMARY'!$V$9,BH218,'ANNUAL SUMMARY'!$FE$586)+SUMIFS('ANNUAL SUMMARY'!$FY$692,BW224,'ANNUAL SUMMARY'!$V$9,BH218,'ANNUAL SUMMARY'!$FE$644)</f>
        <v>0</v>
      </c>
      <c r="CC224" s="727"/>
      <c r="CD224" s="727"/>
      <c r="CE224" s="727"/>
      <c r="CF224" s="727">
        <f>SUMIFS('ANNUAL SUMMARY'!$AJ$54,BW224,'ANNUAL SUMMARY'!$V$9,BH218,'ANNUAL SUMMARY'!$L$6)+SUMIFS('ANNUAL SUMMARY'!$AJ$112,BW224,'ANNUAL SUMMARY'!$V$9,BH218,'ANNUAL SUMMARY'!$L$64)+SUMIFS('ANNUAL SUMMARY'!$AJ$170,BW224,'ANNUAL SUMMARY'!$V$9,BH218,'ANNUAL SUMMARY'!$L$122)+SUMIFS('ANNUAL SUMMARY'!$AJ$228,BW224,'ANNUAL SUMMARY'!$V$9,BH218,'ANNUAL SUMMARY'!$L$180)+SUMIFS('ANNUAL SUMMARY'!$AJ$286,BW224,'ANNUAL SUMMARY'!$V$9,BH218,'ANNUAL SUMMARY'!$L$238)+SUMIFS('ANNUAL SUMMARY'!$AJ$344,BW224,'ANNUAL SUMMARY'!$V$9,BH218,'ANNUAL SUMMARY'!$L$296)+SUMIFS('ANNUAL SUMMARY'!$AJ$402,BW224,'ANNUAL SUMMARY'!$V$9,BH218,'ANNUAL SUMMARY'!$L$354)+SUMIFS('ANNUAL SUMMARY'!$AJ$460,BW224,'ANNUAL SUMMARY'!$V$9,BH218,'ANNUAL SUMMARY'!$L$412)+SUMIFS('ANNUAL SUMMARY'!$AJ$518,BW224,'ANNUAL SUMMARY'!$V$9,BH218,'ANNUAL SUMMARY'!$L$470)+SUMIFS('ANNUAL SUMMARY'!$AJ$576,BW224,'ANNUAL SUMMARY'!$V$9,BH218,'ANNUAL SUMMARY'!$L$528)+SUMIFS('ANNUAL SUMMARY'!$AJ$634,BW224,'ANNUAL SUMMARY'!$V$9,BH218,'ANNUAL SUMMARY'!$L$586)+SUMIFS('ANNUAL SUMMARY'!$AJ$692,BW224,'ANNUAL SUMMARY'!$V$9,BH218,'ANNUAL SUMMARY'!$L$644)+SUMIFS('ANNUAL SUMMARY'!$CG$54,BW224,'ANNUAL SUMMARY'!$V$9,BH218,'ANNUAL SUMMARY'!$BI$6)+SUMIFS('ANNUAL SUMMARY'!$CG$112,BW224,'ANNUAL SUMMARY'!$V$9,BH218,'ANNUAL SUMMARY'!$BI$64)+SUMIFS('ANNUAL SUMMARY'!$CG$170,BW224,'ANNUAL SUMMARY'!$V$9,BH218,'ANNUAL SUMMARY'!$BI$122)+SUMIFS('ANNUAL SUMMARY'!$CG$228,BW224,'ANNUAL SUMMARY'!$V$9,BH218,'ANNUAL SUMMARY'!$BI$180)+SUMIFS('ANNUAL SUMMARY'!$CG$286,BW224,'ANNUAL SUMMARY'!$V$9,BH218,'ANNUAL SUMMARY'!$BI$238)+SUMIFS('ANNUAL SUMMARY'!$CG$344,BW224,'ANNUAL SUMMARY'!$V$9,BH218,'ANNUAL SUMMARY'!$BI$296)+SUMIFS('ANNUAL SUMMARY'!$CG$402,BW224,'ANNUAL SUMMARY'!$V$9,BH218,'ANNUAL SUMMARY'!$BI$354)+SUMIFS('ANNUAL SUMMARY'!$CG$460,BW224,'ANNUAL SUMMARY'!$V$9,BH218,'ANNUAL SUMMARY'!$BI$412)+SUMIFS('ANNUAL SUMMARY'!$CG$518,BW224,'ANNUAL SUMMARY'!$V$9,BH218,'ANNUAL SUMMARY'!$BI$470)+SUMIFS('ANNUAL SUMMARY'!$CG$576,BW224,'ANNUAL SUMMARY'!$V$9,BH218,'ANNUAL SUMMARY'!$BI$528)+SUMIFS('ANNUAL SUMMARY'!$CG$634,BW224,'ANNUAL SUMMARY'!$V$9,BH218,'ANNUAL SUMMARY'!$BI$586)+SUMIFS('ANNUAL SUMMARY'!$CG$692,BW224,'ANNUAL SUMMARY'!$V$9,BH218,'ANNUAL SUMMARY'!$BI$644)+SUMIFS('ANNUAL SUMMARY'!$EF$54,BW224,'ANNUAL SUMMARY'!$V$9,BH218,'ANNUAL SUMMARY'!$DH$6)+SUMIFS('ANNUAL SUMMARY'!$EF$112,BW224,'ANNUAL SUMMARY'!$V$9,BH218,'ANNUAL SUMMARY'!$DH$64)+SUMIFS('ANNUAL SUMMARY'!$EF$170,BW224,'ANNUAL SUMMARY'!$V$9,BH218,'ANNUAL SUMMARY'!$DH$122)+SUMIFS('ANNUAL SUMMARY'!$EF$228,BW224,'ANNUAL SUMMARY'!$V$9,BH218,'ANNUAL SUMMARY'!$DH$180)+SUMIFS('ANNUAL SUMMARY'!$EF$286,BW224,'ANNUAL SUMMARY'!$V$9,BH218,'ANNUAL SUMMARY'!$DH$238)+SUMIFS('ANNUAL SUMMARY'!$EF$344,BW224,'ANNUAL SUMMARY'!$V$9,BH218,'ANNUAL SUMMARY'!$DH$296)+SUMIFS('ANNUAL SUMMARY'!$EF$402,BW224,'ANNUAL SUMMARY'!$V$9,BH218,'ANNUAL SUMMARY'!$DH$354)+SUMIFS('ANNUAL SUMMARY'!$EF$460,BW224,'ANNUAL SUMMARY'!$V$9,BH218,'ANNUAL SUMMARY'!$DH$412)+SUMIFS('ANNUAL SUMMARY'!$EF$518,BW224,'ANNUAL SUMMARY'!$V$9,BH218,'ANNUAL SUMMARY'!$DH$470)+SUMIFS('ANNUAL SUMMARY'!$EF$576,BW224,'ANNUAL SUMMARY'!$V$9,BH218,'ANNUAL SUMMARY'!$DH$528)+SUMIFS('ANNUAL SUMMARY'!$EF$634,BW224,'ANNUAL SUMMARY'!$V$9,BH218,'ANNUAL SUMMARY'!$DH$586)+SUMIFS('ANNUAL SUMMARY'!$EF$692,BW224,'ANNUAL SUMMARY'!$V$9,BH218,'ANNUAL SUMMARY'!$DH$644)+SUMIFS('ANNUAL SUMMARY'!$GC$54,BW224,'ANNUAL SUMMARY'!$V$9,BH218,'ANNUAL SUMMARY'!$FE$6)+SUMIFS('ANNUAL SUMMARY'!$GC$112,BW224,'ANNUAL SUMMARY'!$V$9,BH218,'ANNUAL SUMMARY'!$FE$64)+SUMIFS('ANNUAL SUMMARY'!$GC$170,BW224,'ANNUAL SUMMARY'!$V$9,BH218,'ANNUAL SUMMARY'!$FE$122)+SUMIFS('ANNUAL SUMMARY'!$GC$228,BW224,'ANNUAL SUMMARY'!$V$9,BH218,'ANNUAL SUMMARY'!$FE$180)+SUMIFS('ANNUAL SUMMARY'!$GC$286,BW224,'ANNUAL SUMMARY'!$V$9,BH218,'ANNUAL SUMMARY'!$FE$238)+SUMIFS('ANNUAL SUMMARY'!$GC$344,BW224,'ANNUAL SUMMARY'!$V$9,BH218,'ANNUAL SUMMARY'!$FE$296)+SUMIFS('ANNUAL SUMMARY'!$GC$402,BW224,'ANNUAL SUMMARY'!$V$9,BH218,'ANNUAL SUMMARY'!$FE$354)+SUMIFS('ANNUAL SUMMARY'!$GC$460,BW224,'ANNUAL SUMMARY'!$V$9,BH218,'ANNUAL SUMMARY'!$FE$412)+SUMIFS('ANNUAL SUMMARY'!$GC$518,BW224,'ANNUAL SUMMARY'!$V$9,BH218,'ANNUAL SUMMARY'!$FE$470)+SUMIFS('ANNUAL SUMMARY'!$GC$576,BW224,'ANNUAL SUMMARY'!$V$9,BH218,'ANNUAL SUMMARY'!$FE$528)+SUMIFS('ANNUAL SUMMARY'!$GC$634,BW224,'ANNUAL SUMMARY'!$V$9,BH218,'ANNUAL SUMMARY'!$FE$586)+SUMIFS('ANNUAL SUMMARY'!$GC$692,BW224,'ANNUAL SUMMARY'!$V$9,BH218,'ANNUAL SUMMARY'!$FE$644)</f>
        <v>0</v>
      </c>
      <c r="CG224" s="727"/>
      <c r="CH224" s="727"/>
      <c r="CI224" s="727"/>
      <c r="CJ224" s="727">
        <f>SUMIFS('ANNUAL SUMMARY'!$AN$54,BW224,'ANNUAL SUMMARY'!$V$9,BH218,'ANNUAL SUMMARY'!$L$6)+SUMIFS('ANNUAL SUMMARY'!$AN$112,BW224,'ANNUAL SUMMARY'!$V$9,BH218,'ANNUAL SUMMARY'!$L$64)+SUMIFS('ANNUAL SUMMARY'!$AN$170,BW224,'ANNUAL SUMMARY'!$V$9,BH218,'ANNUAL SUMMARY'!$L$122)+SUMIFS('ANNUAL SUMMARY'!$AN$228,BW224,'ANNUAL SUMMARY'!$V$9,BH218,'ANNUAL SUMMARY'!$L$180)+SUMIFS('ANNUAL SUMMARY'!$AN$286,BW224,'ANNUAL SUMMARY'!$V$9,BH218,'ANNUAL SUMMARY'!$L$238)+SUMIFS('ANNUAL SUMMARY'!$AN$344,BW224,'ANNUAL SUMMARY'!$V$9,BH218,'ANNUAL SUMMARY'!$L$296)+SUMIFS('ANNUAL SUMMARY'!$AN$402,BW224,'ANNUAL SUMMARY'!$V$9,BH218,'ANNUAL SUMMARY'!$L$354)+SUMIFS('ANNUAL SUMMARY'!$AN$460,BW224,'ANNUAL SUMMARY'!$V$9,BH218,'ANNUAL SUMMARY'!$L$412)+SUMIFS('ANNUAL SUMMARY'!$AN$518,BW224,'ANNUAL SUMMARY'!$V$9,BH218,'ANNUAL SUMMARY'!$L$470)+SUMIFS('ANNUAL SUMMARY'!$AN$576,BW224,'ANNUAL SUMMARY'!$V$9,BH218,'ANNUAL SUMMARY'!$L$528)+SUMIFS('ANNUAL SUMMARY'!$AN$634,BW224,'ANNUAL SUMMARY'!$V$9,BH218,'ANNUAL SUMMARY'!$L$586)+SUMIFS('ANNUAL SUMMARY'!$AN$692,BW224,'ANNUAL SUMMARY'!$V$9,BH218,'ANNUAL SUMMARY'!$L$644)+SUMIFS('ANNUAL SUMMARY'!$CK$54,BW224,'ANNUAL SUMMARY'!$V$9,BH218,'ANNUAL SUMMARY'!$BI$6)+SUMIFS('ANNUAL SUMMARY'!$CK$112,BW224,'ANNUAL SUMMARY'!$V$9,BH218,'ANNUAL SUMMARY'!$BI$64)+SUMIFS('ANNUAL SUMMARY'!$CK$170,BW224,'ANNUAL SUMMARY'!$V$9,BH218,'ANNUAL SUMMARY'!$BI$122)+SUMIFS('ANNUAL SUMMARY'!$CK$228,BW224,'ANNUAL SUMMARY'!$V$9,BH218,'ANNUAL SUMMARY'!$BI$180)+SUMIFS('ANNUAL SUMMARY'!$CK$286,BW224,'ANNUAL SUMMARY'!$V$9,BH218,'ANNUAL SUMMARY'!$BI$238)+SUMIFS('ANNUAL SUMMARY'!$CK$344,BW224,'ANNUAL SUMMARY'!$V$9,BH218,'ANNUAL SUMMARY'!$BI$296)+SUMIFS('ANNUAL SUMMARY'!$CK$402,BW224,'ANNUAL SUMMARY'!$V$9,BH218,'ANNUAL SUMMARY'!$BI$354)+SUMIFS('ANNUAL SUMMARY'!$CK$460,BW224,'ANNUAL SUMMARY'!$V$9,BH218,'ANNUAL SUMMARY'!$BI$412)+SUMIFS('ANNUAL SUMMARY'!$CK$518,BW224,'ANNUAL SUMMARY'!$V$9,BH218,'ANNUAL SUMMARY'!$BI$470)+SUMIFS('ANNUAL SUMMARY'!$CK$576,BW224,'ANNUAL SUMMARY'!$V$9,BH218,'ANNUAL SUMMARY'!$BI$528)+SUMIFS('ANNUAL SUMMARY'!$CK$634,BW224,'ANNUAL SUMMARY'!$V$9,BH218,'ANNUAL SUMMARY'!$BI$586)+SUMIFS('ANNUAL SUMMARY'!$CK$692,BW224,'ANNUAL SUMMARY'!$V$9,BH218,'ANNUAL SUMMARY'!$BI$644)+SUMIFS('ANNUAL SUMMARY'!$EJ$54,BW224,'ANNUAL SUMMARY'!$V$9,BH218,'ANNUAL SUMMARY'!$DH$6)+SUMIFS('ANNUAL SUMMARY'!$EJ$112,BW224,'ANNUAL SUMMARY'!$V$9,BH218,'ANNUAL SUMMARY'!$DH$64)+SUMIFS('ANNUAL SUMMARY'!$EJ$170,BW224,'ANNUAL SUMMARY'!$V$9,BH218,'ANNUAL SUMMARY'!$DH$122)+SUMIFS('ANNUAL SUMMARY'!$EJ$228,BW224,'ANNUAL SUMMARY'!$V$9,BH218,'ANNUAL SUMMARY'!$DH$180)+SUMIFS('ANNUAL SUMMARY'!$EJ$286,BW224,'ANNUAL SUMMARY'!$V$9,BH218,'ANNUAL SUMMARY'!$DH$238)+SUMIFS('ANNUAL SUMMARY'!$EJ$344,BW224,'ANNUAL SUMMARY'!$V$9,BH218,'ANNUAL SUMMARY'!$DH$296)+SUMIFS('ANNUAL SUMMARY'!$EJ$402,BW224,'ANNUAL SUMMARY'!$V$9,BH218,'ANNUAL SUMMARY'!$DH$354)+SUMIFS('ANNUAL SUMMARY'!$EJ$460,BW224,'ANNUAL SUMMARY'!$V$9,BH218,'ANNUAL SUMMARY'!$DH$412)+SUMIFS('ANNUAL SUMMARY'!$EJ$518,BW224,'ANNUAL SUMMARY'!$V$9,BH218,'ANNUAL SUMMARY'!$DH$470)+SUMIFS('ANNUAL SUMMARY'!$EJ$576,BW224,'ANNUAL SUMMARY'!$V$9,BH218,'ANNUAL SUMMARY'!$DH$528)+SUMIFS('ANNUAL SUMMARY'!$EJ$634,BW224,'ANNUAL SUMMARY'!$V$9,BH218,'ANNUAL SUMMARY'!$DH$586)+SUMIFS('ANNUAL SUMMARY'!$EJ$692,BW224,'ANNUAL SUMMARY'!$V$9,BH218,'ANNUAL SUMMARY'!$DH$644)+SUMIFS('ANNUAL SUMMARY'!$GG$54,BW224,'ANNUAL SUMMARY'!$V$9,BH218,'ANNUAL SUMMARY'!$FE$6)+SUMIFS('ANNUAL SUMMARY'!$GG$112,BW224,'ANNUAL SUMMARY'!$V$9,BH218,'ANNUAL SUMMARY'!$FE$64)+SUMIFS('ANNUAL SUMMARY'!$GG$170,BW224,'ANNUAL SUMMARY'!$V$9,BH218,'ANNUAL SUMMARY'!$FE$122)+SUMIFS('ANNUAL SUMMARY'!$GG$228,BW224,'ANNUAL SUMMARY'!$V$9,BH218,'ANNUAL SUMMARY'!$FE$180)+SUMIFS('ANNUAL SUMMARY'!$GG$286,BW224,'ANNUAL SUMMARY'!$V$9,BH218,'ANNUAL SUMMARY'!$FE$238)+SUMIFS('ANNUAL SUMMARY'!$GG$344,BW224,'ANNUAL SUMMARY'!$V$9,BH218,'ANNUAL SUMMARY'!$FE$296)+SUMIFS('ANNUAL SUMMARY'!$GG$402,BW224,'ANNUAL SUMMARY'!$V$9,BH218,'ANNUAL SUMMARY'!$FE$354)+SUMIFS('ANNUAL SUMMARY'!$GG$460,BW224,'ANNUAL SUMMARY'!$V$9,BH218,'ANNUAL SUMMARY'!$FE$412)+SUMIFS('ANNUAL SUMMARY'!$GG$518,BW224,'ANNUAL SUMMARY'!$V$9,BH218,'ANNUAL SUMMARY'!$FE$470)+SUMIFS('ANNUAL SUMMARY'!$GG$576,BW224,'ANNUAL SUMMARY'!$V$9,BH218,'ANNUAL SUMMARY'!$FE$528)+SUMIFS('ANNUAL SUMMARY'!$GG$634,BW224,'ANNUAL SUMMARY'!$V$9,BH218,'ANNUAL SUMMARY'!$FE$586)+SUMIFS('ANNUAL SUMMARY'!$GG$692,BW224,'ANNUAL SUMMARY'!$V$9,BH218,'ANNUAL SUMMARY'!$FE$644)</f>
        <v>0</v>
      </c>
      <c r="CK224" s="727"/>
      <c r="CL224" s="727"/>
      <c r="CM224" s="727"/>
      <c r="CN224" s="728">
        <f>SUMIFS('ANNUAL SUMMARY'!$AR$54,BW224,'ANNUAL SUMMARY'!$V$9,BH218,'ANNUAL SUMMARY'!$L$6)+SUMIFS('ANNUAL SUMMARY'!$AR$112,BW224,'ANNUAL SUMMARY'!$V$9,BH218,'ANNUAL SUMMARY'!$L$64)+SUMIFS('ANNUAL SUMMARY'!$AR$170,BW224,'ANNUAL SUMMARY'!$V$9,BH218,'ANNUAL SUMMARY'!$L$122)+SUMIFS('ANNUAL SUMMARY'!$AR$228,BW224,'ANNUAL SUMMARY'!$V$9,BH218,'ANNUAL SUMMARY'!$L$180)+SUMIFS('ANNUAL SUMMARY'!$AR$286,BW224,'ANNUAL SUMMARY'!$V$9,BH218,'ANNUAL SUMMARY'!$L$238)+SUMIFS('ANNUAL SUMMARY'!$AR$344,BW224,'ANNUAL SUMMARY'!$V$9,BH218,'ANNUAL SUMMARY'!$L$296)+SUMIFS('ANNUAL SUMMARY'!$AR$402,BW224,'ANNUAL SUMMARY'!$V$9,BH218,'ANNUAL SUMMARY'!$L$354)+SUMIFS('ANNUAL SUMMARY'!$AR$460,BW224,'ANNUAL SUMMARY'!$V$9,BH218,'ANNUAL SUMMARY'!$L$412)+SUMIFS('ANNUAL SUMMARY'!$AR$518,BW224,'ANNUAL SUMMARY'!$V$9,BH218,'ANNUAL SUMMARY'!$L$470)+SUMIFS('ANNUAL SUMMARY'!$AR$576,BW224,'ANNUAL SUMMARY'!$V$9,BH218,'ANNUAL SUMMARY'!$L$528)+SUMIFS('ANNUAL SUMMARY'!$AR$634,BW224,'ANNUAL SUMMARY'!$V$9,BH218,'ANNUAL SUMMARY'!$L$586)+SUMIFS('ANNUAL SUMMARY'!$AR$692,BW224,'ANNUAL SUMMARY'!$V$9,BH218,'ANNUAL SUMMARY'!$L$644)+SUMIFS('ANNUAL SUMMARY'!$CO$54,BW224,'ANNUAL SUMMARY'!$V$9,BH218,'ANNUAL SUMMARY'!$BI$6)+SUMIFS('ANNUAL SUMMARY'!$CO$112,BW224,'ANNUAL SUMMARY'!$V$9,BH218,'ANNUAL SUMMARY'!$BI$64)+SUMIFS('ANNUAL SUMMARY'!$CO$170,BW224,'ANNUAL SUMMARY'!$V$9,BH218,'ANNUAL SUMMARY'!$BI$122)+SUMIFS('ANNUAL SUMMARY'!$CO$228,BW224,'ANNUAL SUMMARY'!$V$9,BH218,'ANNUAL SUMMARY'!$BI$180)+SUMIFS('ANNUAL SUMMARY'!$CO$286,BW224,'ANNUAL SUMMARY'!$V$9,BH218,'ANNUAL SUMMARY'!$BI$238)+SUMIFS('ANNUAL SUMMARY'!$CO$344,BW224,'ANNUAL SUMMARY'!$V$9,BH218,'ANNUAL SUMMARY'!$BI$296)+SUMIFS('ANNUAL SUMMARY'!$CO$402,BW224,'ANNUAL SUMMARY'!$V$9,BH218,'ANNUAL SUMMARY'!$BI$354)+SUMIFS('ANNUAL SUMMARY'!$CO$460,BW224,'ANNUAL SUMMARY'!$V$9,BH218,'ANNUAL SUMMARY'!$BI$412)+SUMIFS('ANNUAL SUMMARY'!$CO$518,BW224,'ANNUAL SUMMARY'!$V$9,BH218,'ANNUAL SUMMARY'!$BI$470)+SUMIFS('ANNUAL SUMMARY'!$CO$576,BW224,'ANNUAL SUMMARY'!$V$9,BH218,'ANNUAL SUMMARY'!$BI$528)+SUMIFS('ANNUAL SUMMARY'!$CO$634,BW224,'ANNUAL SUMMARY'!$V$9,BH218,'ANNUAL SUMMARY'!$BI$586)+SUMIFS('ANNUAL SUMMARY'!$CO$692,BW224,'ANNUAL SUMMARY'!$V$9,BH218,'ANNUAL SUMMARY'!$BI$644)+SUMIFS('ANNUAL SUMMARY'!$EN$54,BW224,'ANNUAL SUMMARY'!$V$9,BH218,'ANNUAL SUMMARY'!$DH$6)+SUMIFS('ANNUAL SUMMARY'!$EN$112,BW224,'ANNUAL SUMMARY'!$V$9,BH218,'ANNUAL SUMMARY'!$DH$64)+SUMIFS('ANNUAL SUMMARY'!$EN$170,BW224,'ANNUAL SUMMARY'!$V$9,BH218,'ANNUAL SUMMARY'!$DH$122)+SUMIFS('ANNUAL SUMMARY'!$EN$228,BW224,'ANNUAL SUMMARY'!$V$9,BH218,'ANNUAL SUMMARY'!$DH$180)+SUMIFS('ANNUAL SUMMARY'!$EN$286,BW224,'ANNUAL SUMMARY'!$V$9,BH218,'ANNUAL SUMMARY'!$DH$238)+SUMIFS('ANNUAL SUMMARY'!$EN$344,BW224,'ANNUAL SUMMARY'!$V$9,BH218,'ANNUAL SUMMARY'!$DH$296)+SUMIFS('ANNUAL SUMMARY'!$EN$402,BW224,'ANNUAL SUMMARY'!$V$9,BH218,'ANNUAL SUMMARY'!$DH$354)+SUMIFS('ANNUAL SUMMARY'!$EN$460,BW224,'ANNUAL SUMMARY'!$V$9,BH218,'ANNUAL SUMMARY'!$DH$412)+SUMIFS('ANNUAL SUMMARY'!$EN$518,BW224,'ANNUAL SUMMARY'!$V$9,BH218,'ANNUAL SUMMARY'!$DH$470)+SUMIFS('ANNUAL SUMMARY'!$EN$576,BW224,'ANNUAL SUMMARY'!$V$9,BH218,'ANNUAL SUMMARY'!$DH$528)+SUMIFS('ANNUAL SUMMARY'!$EN$634,BW224,'ANNUAL SUMMARY'!$V$9,BH218,'ANNUAL SUMMARY'!$DH$586)+SUMIFS('ANNUAL SUMMARY'!$EN$692,BW224,'ANNUAL SUMMARY'!$V$9,BH218,'ANNUAL SUMMARY'!$DH$644)+SUMIFS('ANNUAL SUMMARY'!$GK$54,BW224,'ANNUAL SUMMARY'!$V$9,BH218,'ANNUAL SUMMARY'!$FE$6)+SUMIFS('ANNUAL SUMMARY'!$GK$112,BW224,'ANNUAL SUMMARY'!$V$9,BH218,'ANNUAL SUMMARY'!$FE$64)+SUMIFS('ANNUAL SUMMARY'!$GK$170,BW224,'ANNUAL SUMMARY'!$V$9,BH218,'ANNUAL SUMMARY'!$FE$122)+SUMIFS('ANNUAL SUMMARY'!$GK$228,BW224,'ANNUAL SUMMARY'!$V$9,BH218,'ANNUAL SUMMARY'!$FE$180)+SUMIFS('ANNUAL SUMMARY'!$GK$286,BW224,'ANNUAL SUMMARY'!$V$9,BH218,'ANNUAL SUMMARY'!$FE$238)+SUMIFS('ANNUAL SUMMARY'!$GK$344,BW224,'ANNUAL SUMMARY'!$V$9,BH218,'ANNUAL SUMMARY'!$FE$296)+SUMIFS('ANNUAL SUMMARY'!$GK$402,BW224,'ANNUAL SUMMARY'!$V$9,BH218,'ANNUAL SUMMARY'!$FE$354)+SUMIFS('ANNUAL SUMMARY'!$GK$460,BW224,'ANNUAL SUMMARY'!$V$9,BH218,'ANNUAL SUMMARY'!$FE$412)+SUMIFS('ANNUAL SUMMARY'!$GK$518,BW224,'ANNUAL SUMMARY'!$V$9,BH218,'ANNUAL SUMMARY'!$FE$470)+SUMIFS('ANNUAL SUMMARY'!$GK$576,BW224,'ANNUAL SUMMARY'!$V$9,BH218,'ANNUAL SUMMARY'!$FE$528)+SUMIFS('ANNUAL SUMMARY'!$GK$634,BW224,'ANNUAL SUMMARY'!$V$9,BH218,'ANNUAL SUMMARY'!$FE$586)+SUMIFS('ANNUAL SUMMARY'!$GK$692,BW224,'ANNUAL SUMMARY'!$V$9,BH218,'ANNUAL SUMMARY'!$FE$644)</f>
        <v>0</v>
      </c>
      <c r="CO224" s="728"/>
      <c r="CP224" s="728"/>
      <c r="CQ224" s="728">
        <f>SUMIFS('ANNUAL SUMMARY'!$AU$54,BW224,'ANNUAL SUMMARY'!$V$9,BH218,'ANNUAL SUMMARY'!$L$6)+SUMIFS('ANNUAL SUMMARY'!$AU$112,BW224,'ANNUAL SUMMARY'!$V$9,BH218,'ANNUAL SUMMARY'!$L$64)+SUMIFS('ANNUAL SUMMARY'!$AU$170,BW224,'ANNUAL SUMMARY'!$V$9,BH218,'ANNUAL SUMMARY'!$L$122)+SUMIFS('ANNUAL SUMMARY'!$AU$228,BW224,'ANNUAL SUMMARY'!$V$9,BH218,'ANNUAL SUMMARY'!$L$180)+SUMIFS('ANNUAL SUMMARY'!$AU$286,BW224,'ANNUAL SUMMARY'!$V$9,BH218,'ANNUAL SUMMARY'!$L$238)+SUMIFS('ANNUAL SUMMARY'!$AU$344,BW224,'ANNUAL SUMMARY'!$V$9,BH218,'ANNUAL SUMMARY'!$L$296)+SUMIFS('ANNUAL SUMMARY'!$AU$402,BW224,'ANNUAL SUMMARY'!$V$9,BH218,'ANNUAL SUMMARY'!$L$354)+SUMIFS('ANNUAL SUMMARY'!$AU$460,BW224,'ANNUAL SUMMARY'!$V$9,BH218,'ANNUAL SUMMARY'!$L$412)+SUMIFS('ANNUAL SUMMARY'!$AU$518,BW224,'ANNUAL SUMMARY'!$V$9,BH218,'ANNUAL SUMMARY'!$L$470)+SUMIFS('ANNUAL SUMMARY'!$AU$576,BW224,'ANNUAL SUMMARY'!$V$9,BH218,'ANNUAL SUMMARY'!$L$528)+SUMIFS('ANNUAL SUMMARY'!$AU$634,BW224,'ANNUAL SUMMARY'!$V$9,BH218,'ANNUAL SUMMARY'!$L$586)+SUMIFS('ANNUAL SUMMARY'!$AU$692,BW224,'ANNUAL SUMMARY'!$V$9,BH218,'ANNUAL SUMMARY'!$L$644)+SUMIFS('ANNUAL SUMMARY'!$CR$54,BW224,'ANNUAL SUMMARY'!$V$9,BH218,'ANNUAL SUMMARY'!$BI$6)+SUMIFS('ANNUAL SUMMARY'!$CR$112,BW224,'ANNUAL SUMMARY'!$V$9,BH218,'ANNUAL SUMMARY'!$BI$64)+SUMIFS('ANNUAL SUMMARY'!$CR$170,BW224,'ANNUAL SUMMARY'!$V$9,BH218,'ANNUAL SUMMARY'!$BI$122)+SUMIFS('ANNUAL SUMMARY'!$CR$228,BW224,'ANNUAL SUMMARY'!$V$9,BH218,'ANNUAL SUMMARY'!$BI$180)+SUMIFS('ANNUAL SUMMARY'!$CR$286,BW224,'ANNUAL SUMMARY'!$V$9,BH218,'ANNUAL SUMMARY'!$BI$238)+SUMIFS('ANNUAL SUMMARY'!$CR$344,BW224,'ANNUAL SUMMARY'!$V$9,BH218,'ANNUAL SUMMARY'!$BI$296)+SUMIFS('ANNUAL SUMMARY'!$CR$402,BW224,'ANNUAL SUMMARY'!$V$9,BH218,'ANNUAL SUMMARY'!$BI$354)+SUMIFS('ANNUAL SUMMARY'!$CR$460,BW224,'ANNUAL SUMMARY'!$V$9,BH218,'ANNUAL SUMMARY'!$BI$412)+SUMIFS('ANNUAL SUMMARY'!$CR$518,BW224,'ANNUAL SUMMARY'!$V$9,BH218,'ANNUAL SUMMARY'!$BI$470)+SUMIFS('ANNUAL SUMMARY'!$CR$576,BW224,'ANNUAL SUMMARY'!$V$9,BH218,'ANNUAL SUMMARY'!$BI$528)+SUMIFS('ANNUAL SUMMARY'!$CR$634,BW224,'ANNUAL SUMMARY'!$V$9,BH218,'ANNUAL SUMMARY'!$BI$586)+SUMIFS('ANNUAL SUMMARY'!$CR$692,BW224,'ANNUAL SUMMARY'!$V$9,BH218,'ANNUAL SUMMARY'!$BI$644)+SUMIFS('ANNUAL SUMMARY'!$EQ$54,BW224,'ANNUAL SUMMARY'!$V$9,BH218,'ANNUAL SUMMARY'!$DH$6)+SUMIFS('ANNUAL SUMMARY'!$EQ$112,BW224,'ANNUAL SUMMARY'!$V$9,BH218,'ANNUAL SUMMARY'!$DH$64)+SUMIFS('ANNUAL SUMMARY'!$EQ$170,BW224,'ANNUAL SUMMARY'!$V$9,BH218,'ANNUAL SUMMARY'!$DH$122)+SUMIFS('ANNUAL SUMMARY'!$EQ$228,BW224,'ANNUAL SUMMARY'!$V$9,BH218,'ANNUAL SUMMARY'!$DH$180)+SUMIFS('ANNUAL SUMMARY'!$EQ$286,BW224,'ANNUAL SUMMARY'!$V$9,BH218,'ANNUAL SUMMARY'!$DH$238)+SUMIFS('ANNUAL SUMMARY'!$EQ$344,BW224,'ANNUAL SUMMARY'!$V$9,BH218,'ANNUAL SUMMARY'!$DH$296)+SUMIFS('ANNUAL SUMMARY'!$EQ$402,BW224,'ANNUAL SUMMARY'!$V$9,BH218,'ANNUAL SUMMARY'!$DH$354)+SUMIFS('ANNUAL SUMMARY'!$EQ$460,BW224,'ANNUAL SUMMARY'!$V$9,BH218,'ANNUAL SUMMARY'!$DH$412)+SUMIFS('ANNUAL SUMMARY'!$EQ$518,BW224,'ANNUAL SUMMARY'!$V$9,BH218,'ANNUAL SUMMARY'!$DH$470)+SUMIFS('ANNUAL SUMMARY'!$EQ$576,BW224,'ANNUAL SUMMARY'!$V$9,BH218,'ANNUAL SUMMARY'!$DH$528)+SUMIFS('ANNUAL SUMMARY'!$EQ$634,BW224,'ANNUAL SUMMARY'!$V$9,BH218,'ANNUAL SUMMARY'!$DH$586)+SUMIFS('ANNUAL SUMMARY'!$EQ$692,BW224,'ANNUAL SUMMARY'!$V$9,BH218,'ANNUAL SUMMARY'!$DH$644)+SUMIFS('ANNUAL SUMMARY'!$GN$54,BW224,'ANNUAL SUMMARY'!$V$9,BH218,'ANNUAL SUMMARY'!$FE$6)+SUMIFS('ANNUAL SUMMARY'!$GN$112,BW224,'ANNUAL SUMMARY'!$V$9,BH218,'ANNUAL SUMMARY'!$FE$64)+SUMIFS('ANNUAL SUMMARY'!$GN$170,BW224,'ANNUAL SUMMARY'!$V$9,BH218,'ANNUAL SUMMARY'!$FE$122)+SUMIFS('ANNUAL SUMMARY'!$GN$228,BW224,'ANNUAL SUMMARY'!$V$9,BH218,'ANNUAL SUMMARY'!$FE$180)+SUMIFS('ANNUAL SUMMARY'!$GN$286,BW224,'ANNUAL SUMMARY'!$V$9,BH218,'ANNUAL SUMMARY'!$FE$238)+SUMIFS('ANNUAL SUMMARY'!$GN$344,BW224,'ANNUAL SUMMARY'!$V$9,BH218,'ANNUAL SUMMARY'!$FE$296)+SUMIFS('ANNUAL SUMMARY'!$GN$402,BW224,'ANNUAL SUMMARY'!$V$9,BH218,'ANNUAL SUMMARY'!$FE$354)+SUMIFS('ANNUAL SUMMARY'!$GN$460,BW224,'ANNUAL SUMMARY'!$V$9,BH218,'ANNUAL SUMMARY'!$FE$412)+SUMIFS('ANNUAL SUMMARY'!$GN$518,BW224,'ANNUAL SUMMARY'!$V$9,BH218,'ANNUAL SUMMARY'!$FE$470)+SUMIFS('ANNUAL SUMMARY'!$GN$576,BW224,'ANNUAL SUMMARY'!$V$9,BH218,'ANNUAL SUMMARY'!$FE$528)+SUMIFS('ANNUAL SUMMARY'!$GN$634,BW224,'ANNUAL SUMMARY'!$V$9,BH218,'ANNUAL SUMMARY'!$FE$586)+SUMIFS('ANNUAL SUMMARY'!$GN$692,BW224,'ANNUAL SUMMARY'!$V$9,BH218,'ANNUAL SUMMARY'!$FE$644)</f>
        <v>0</v>
      </c>
      <c r="CR224" s="728"/>
      <c r="CS224" s="728"/>
      <c r="CT224" s="1263"/>
      <c r="CU224" s="1250"/>
      <c r="CV224" s="154"/>
      <c r="CW224" s="827">
        <f>SUMIF('ANNUAL SUMMARY'!$FE$622,DF218,'ANNUAL SUMMARY'!$EV$631)+SUMIF('ANNUAL SUMMARY'!$DH$622,DF218,'ANNUAL SUMMARY'!$CY$631)+SUMIF('ANNUAL SUMMARY'!$BI$622,DF218,'ANNUAL SUMMARY'!$AZ$631)+SUMIF('ANNUAL SUMMARY'!$L$622,DF218,'ANNUAL SUMMARY'!$C$631)+SUMIF('ANNUAL SUMMARY'!$FE$566,DF218,'ANNUAL SUMMARY'!$EV$575)+SUMIF('ANNUAL SUMMARY'!$DH$566,DF218,'ANNUAL SUMMARY'!$CY$575)+SUMIF('ANNUAL SUMMARY'!$BI$566,DF218,'ANNUAL SUMMARY'!$AZ$575)+SUMIF('ANNUAL SUMMARY'!$L$566,DF218,'ANNUAL SUMMARY'!$C$575)+SUMIF('ANNUAL SUMMARY'!$FE$510,DF218,'ANNUAL SUMMARY'!$EV$519)+SUMIF('ANNUAL SUMMARY'!$DH$510,DF218,'ANNUAL SUMMARY'!$CY$519)+SUMIF('ANNUAL SUMMARY'!$BI$510,DF218,'ANNUAL SUMMARY'!$AZ$519)+SUMIF('ANNUAL SUMMARY'!$L$510,DF218,'ANNUAL SUMMARY'!$C$519)+SUMIF('ANNUAL SUMMARY'!$FE$454,DF218,'ANNUAL SUMMARY'!$EV$463)+SUMIF('ANNUAL SUMMARY'!$DH$454,DF218,'ANNUAL SUMMARY'!$CY$463)+SUMIF('ANNUAL SUMMARY'!$BI$454,DF218,'ANNUAL SUMMARY'!$AZ$463)+SUMIF('ANNUAL SUMMARY'!$L$454,DF218,'ANNUAL SUMMARY'!$C$463)+SUMIF('ANNUAL SUMMARY'!$FE$398,DF218,'ANNUAL SUMMARY'!$EV$407)+SUMIF('ANNUAL SUMMARY'!$DH$398,DF218,'ANNUAL SUMMARY'!$CY$407)+SUMIF('ANNUAL SUMMARY'!$BI$398,DF218,'ANNUAL SUMMARY'!$AZ$407)+SUMIF('ANNUAL SUMMARY'!$L$398,DF218,'ANNUAL SUMMARY'!$C$407)+SUMIF('ANNUAL SUMMARY'!$FE$342,DF218,'ANNUAL SUMMARY'!$EV$351)+SUMIF('ANNUAL SUMMARY'!$DH$342,DF218,'ANNUAL SUMMARY'!$CY$351)+SUMIF('ANNUAL SUMMARY'!$BI$342,DF218,'ANNUAL SUMMARY'!$AZ$351)+SUMIF('ANNUAL SUMMARY'!$L$342,DF218,'ANNUAL SUMMARY'!$C$351)+SUMIF('ANNUAL SUMMARY'!$FE$286,DF218,'ANNUAL SUMMARY'!$EV$295)+SUMIF('ANNUAL SUMMARY'!$DH$286,DF218,'ANNUAL SUMMARY'!$CY$295)+SUMIF('ANNUAL SUMMARY'!$BI$286,DF218,'ANNUAL SUMMARY'!$AZ$295)+SUMIF('ANNUAL SUMMARY'!$L$286,DF218,'ANNUAL SUMMARY'!$C$295)+SUMIF('ANNUAL SUMMARY'!$FE$230,DF218,'ANNUAL SUMMARY'!$EV$239)+SUMIF('ANNUAL SUMMARY'!$DH$230,DF218,'ANNUAL SUMMARY'!$CY$239)+SUMIF('ANNUAL SUMMARY'!$BI$230,DF218,'ANNUAL SUMMARY'!$AZ$239)+SUMIF('ANNUAL SUMMARY'!$L$230,DF218,'ANNUAL SUMMARY'!$C$239)+SUMIF('ANNUAL SUMMARY'!$FE$174,DF218,'ANNUAL SUMMARY'!$EV$183)+SUMIF('ANNUAL SUMMARY'!$DH$174,DF218,'ANNUAL SUMMARY'!$CY$183)+SUMIF('ANNUAL SUMMARY'!$BI$174,DF218,'ANNUAL SUMMARY'!$AZ$183)+SUMIF('ANNUAL SUMMARY'!$L$174,DF218,'ANNUAL SUMMARY'!$C$183)+SUMIF('ANNUAL SUMMARY'!$FE$118,DF218,'ANNUAL SUMMARY'!$EV$127)+SUMIF('ANNUAL SUMMARY'!$DH$118,DF218,'ANNUAL SUMMARY'!$CY$127)+SUMIF('ANNUAL SUMMARY'!$BI$118,DF218,'ANNUAL SUMMARY'!$AZ$127)+SUMIF('ANNUAL SUMMARY'!$L$118,DF218,'ANNUAL SUMMARY'!$C$127)+SUMIF('ANNUAL SUMMARY'!$FE$62,DF218,'ANNUAL SUMMARY'!$EV$71)+SUMIF('ANNUAL SUMMARY'!$DH$62,DF218,'ANNUAL SUMMARY'!$CY$71)+SUMIF('ANNUAL SUMMARY'!$BI$62,DF218,'ANNUAL SUMMARY'!$AZ$71)+SUMIF('ANNUAL SUMMARY'!$L$62,DF218,'ANNUAL SUMMARY'!$C$71)+SUMIF('ANNUAL SUMMARY'!$FE$6,DF218,'ANNUAL SUMMARY'!$EV$15)+SUMIF('ANNUAL SUMMARY'!$DH$6,DF218,'ANNUAL SUMMARY'!$CY$15)+SUMIF('ANNUAL SUMMARY'!$BI$6,DF218,'ANNUAL SUMMARY'!$AZ$15)+SUMIF('ANNUAL SUMMARY'!$L$6,DF218,'ANNUAL SUMMARY'!$C$15)+SUMIF('PREVIOUS LOGS'!$K$6,DF218,'PREVIOUS LOGS'!$B$12)+SUMIF('PREVIOUS LOGS'!$K$59,$K$6,'PREVIOUS LOGS'!$B$65)+SUMIF('PREVIOUS LOGS'!$K$112,DF218,'PREVIOUS LOGS'!$B$118)+SUMIF('PREVIOUS LOGS'!$K$165,DF218,'PREVIOUS LOGS'!$B$171)+SUMIF('PREVIOUS LOGS'!$K$218,DF218,'PREVIOUS LOGS'!$B$224)+SUMIF('PREVIOUS LOGS'!$K$271,DF218,'PREVIOUS LOGS'!$B$277)+SUMIF('PREVIOUS LOGS'!$K$324,DF218,'PREVIOUS LOGS'!$B$330)+SUMIF('PREVIOUS LOGS'!$BH$6,DF218,'PREVIOUS LOGS'!$AY$12)+SUMIF('PREVIOUS LOGS'!$BH$59,$K$6,'PREVIOUS LOGS'!$AY$65)+SUMIF('PREVIOUS LOGS'!$BH$112,DF218,'PREVIOUS LOGS'!$AY$118)+SUMIF('PREVIOUS LOGS'!$BH$165,DF218,'PREVIOUS LOGS'!$AY$171)+SUMIF('PREVIOUS LOGS'!$BH$218,DF218,'PREVIOUS LOGS'!$AY$224)+SUMIF('PREVIOUS LOGS'!$BH$271,DF218,'PREVIOUS LOGS'!$AY$277)+SUMIF('PREVIOUS LOGS'!$BH$324,DF218,'PREVIOUS LOGS'!$AY$330)+SUMIF('PREVIOUS LOGS'!$DF$6,DF218,'PREVIOUS LOGS'!$CW$12)+SUMIF('PREVIOUS LOGS'!$DF$59,$K$6,'PREVIOUS LOGS'!$CW$65)+SUMIF('PREVIOUS LOGS'!$DF$112,DF218,'PREVIOUS LOGS'!$CW$118)+SUMIF('PREVIOUS LOGS'!$DF$165,DF218,'PREVIOUS LOGS'!$CW$171)+SUMIF('PREVIOUS LOGS'!$DF$218,DF218,'PREVIOUS LOGS'!$CW$224)+SUMIF('PREVIOUS LOGS'!$DF$271,DF218,'PREVIOUS LOGS'!$CW$277)+SUMIF('PREVIOUS LOGS'!$DF$324,DF218,'PREVIOUS LOGS'!$CW$330)+SUMIF('PREVIOUS LOGS'!$FC$6,DF218,'PREVIOUS LOGS'!$ET$12)+SUMIF('PREVIOUS LOGS'!$FC$59,$K$6,'PREVIOUS LOGS'!$ET$65)+SUMIF('PREVIOUS LOGS'!$FC$112,DF218,'PREVIOUS LOGS'!$ET$118)+SUMIF('PREVIOUS LOGS'!$FC$165,DF218,'PREVIOUS LOGS'!$ET$171)+SUMIF('PREVIOUS LOGS'!$FC$218,DF218,'PREVIOUS LOGS'!$ET$224)+SUMIF('PREVIOUS LOGS'!$FC$271,DF218,'PREVIOUS LOGS'!$ET$277)+SUMIF('PREVIOUS LOGS'!$FC$324,DF218,'PREVIOUS LOGS'!$ET$330)</f>
        <v>0</v>
      </c>
      <c r="CX224" s="828"/>
      <c r="CY224" s="828"/>
      <c r="CZ224" s="828"/>
      <c r="DA224" s="828"/>
      <c r="DB224" s="828"/>
      <c r="DC224" s="828"/>
      <c r="DD224" s="828"/>
      <c r="DE224" s="828"/>
      <c r="DF224" s="828"/>
      <c r="DG224" s="829"/>
      <c r="DH224" s="14"/>
      <c r="DI224" s="835" t="str">
        <f>IFERROR(CW224/DD226,"")</f>
        <v/>
      </c>
      <c r="DJ224" s="836"/>
      <c r="DK224" s="836"/>
      <c r="DL224" s="836"/>
      <c r="DM224" s="836"/>
      <c r="DN224" s="836"/>
      <c r="DO224" s="836"/>
      <c r="DP224" s="836"/>
      <c r="DQ224" s="836"/>
      <c r="DR224" s="836"/>
      <c r="DS224" s="837"/>
      <c r="DT224" s="15"/>
      <c r="DU224" s="820">
        <v>2022</v>
      </c>
      <c r="DV224" s="821"/>
      <c r="DW224" s="821"/>
      <c r="DX224" s="821"/>
      <c r="DY224" s="821"/>
      <c r="DZ224" s="1118">
        <f>SUMIFS('ANNUAL SUMMARY'!$AF$54,DU224,'ANNUAL SUMMARY'!$V$9,DF218,'ANNUAL SUMMARY'!$L$6)+SUMIFS('ANNUAL SUMMARY'!$AF$112,DU224,'ANNUAL SUMMARY'!$V$9,DF218,'ANNUAL SUMMARY'!$L$64)+SUMIFS('ANNUAL SUMMARY'!$AF$170,DU224,'ANNUAL SUMMARY'!$V$9,DF218,'ANNUAL SUMMARY'!$L$122)+SUMIFS('ANNUAL SUMMARY'!$AF$228,DU224,'ANNUAL SUMMARY'!$V$9,DF218,'ANNUAL SUMMARY'!$L$180)+SUMIFS('ANNUAL SUMMARY'!$AF$286,DU224,'ANNUAL SUMMARY'!$V$9,DF218,'ANNUAL SUMMARY'!$L$238)+SUMIFS('ANNUAL SUMMARY'!$AF$344,DU224,'ANNUAL SUMMARY'!$V$9,DF218,'ANNUAL SUMMARY'!$L$296)+SUMIFS('ANNUAL SUMMARY'!$AF$402,DU224,'ANNUAL SUMMARY'!$V$9,DF218,'ANNUAL SUMMARY'!$L$354)+SUMIFS('ANNUAL SUMMARY'!$AF$460,DU224,'ANNUAL SUMMARY'!$V$9,DF218,'ANNUAL SUMMARY'!$L$412)+SUMIFS('ANNUAL SUMMARY'!$AF$518,DU224,'ANNUAL SUMMARY'!$V$9,DF218,'ANNUAL SUMMARY'!$L$470)+SUMIFS('ANNUAL SUMMARY'!$AF$576,DU224,'ANNUAL SUMMARY'!$V$9,DF218,'ANNUAL SUMMARY'!$L$528)+SUMIFS('ANNUAL SUMMARY'!$AF$634,DU224,'ANNUAL SUMMARY'!$V$9,DF218,'ANNUAL SUMMARY'!$L$586)+SUMIFS('ANNUAL SUMMARY'!$AF$692,DU224,'ANNUAL SUMMARY'!$V$9,DF218,'ANNUAL SUMMARY'!$L$644)+SUMIFS('ANNUAL SUMMARY'!$CC$54,DU224,'ANNUAL SUMMARY'!$V$9,DF218,'ANNUAL SUMMARY'!$BI$6)+SUMIFS('ANNUAL SUMMARY'!$CC$112,DU224,'ANNUAL SUMMARY'!$V$9,DF218,'ANNUAL SUMMARY'!$BI$64)+SUMIFS('ANNUAL SUMMARY'!$CC$170,DU224,'ANNUAL SUMMARY'!$V$9,DF218,'ANNUAL SUMMARY'!$BI$122)+SUMIFS('ANNUAL SUMMARY'!$CC$228,DU224,'ANNUAL SUMMARY'!$V$9,DF218,'ANNUAL SUMMARY'!$BI$180)+SUMIFS('ANNUAL SUMMARY'!$CC$286,DU224,'ANNUAL SUMMARY'!$V$9,DF218,'ANNUAL SUMMARY'!$BI$238)+SUMIFS('ANNUAL SUMMARY'!$CC$344,DU224,'ANNUAL SUMMARY'!$V$9,DF218,'ANNUAL SUMMARY'!$BI$296)+SUMIFS('ANNUAL SUMMARY'!$CC$402,DU224,'ANNUAL SUMMARY'!$V$9,DF218,'ANNUAL SUMMARY'!$BI$354)+SUMIFS('ANNUAL SUMMARY'!$CC$460,DU224,'ANNUAL SUMMARY'!$V$9,DF218,'ANNUAL SUMMARY'!$BI$412)+SUMIFS('ANNUAL SUMMARY'!$CC$518,DU224,'ANNUAL SUMMARY'!$V$9,DF218,'ANNUAL SUMMARY'!$BI$470)+SUMIFS('ANNUAL SUMMARY'!$CC$576,DU224,'ANNUAL SUMMARY'!$V$9,DF218,'ANNUAL SUMMARY'!$BI$528)+SUMIFS('ANNUAL SUMMARY'!$CC$634,DU224,'ANNUAL SUMMARY'!$V$9,DF218,'ANNUAL SUMMARY'!$BI$586)+SUMIFS('ANNUAL SUMMARY'!$CC$692,DU224,'ANNUAL SUMMARY'!$V$9,DF218,'ANNUAL SUMMARY'!$BI$644)+SUMIFS('ANNUAL SUMMARY'!$EB$54,DU224,'ANNUAL SUMMARY'!$V$9,DF218,'ANNUAL SUMMARY'!$DH$6)+SUMIFS('ANNUAL SUMMARY'!$EB$112,DU224,'ANNUAL SUMMARY'!$V$9,DF218,'ANNUAL SUMMARY'!$DH$64)+SUMIFS('ANNUAL SUMMARY'!$EB$170,DU224,'ANNUAL SUMMARY'!$V$9,DF218,'ANNUAL SUMMARY'!$DH$122)+SUMIFS('ANNUAL SUMMARY'!$EB$228,DU224,'ANNUAL SUMMARY'!$V$9,DF218,'ANNUAL SUMMARY'!$DH$180)+SUMIFS('ANNUAL SUMMARY'!$EB$286,DU224,'ANNUAL SUMMARY'!$V$9,DF218,'ANNUAL SUMMARY'!$DH$238)+SUMIFS('ANNUAL SUMMARY'!$EB$344,DU224,'ANNUAL SUMMARY'!$V$9,DF218,'ANNUAL SUMMARY'!$DH$296)+SUMIFS('ANNUAL SUMMARY'!$EB$402,DU224,'ANNUAL SUMMARY'!$V$9,DF218,'ANNUAL SUMMARY'!$DH$354)+SUMIFS('ANNUAL SUMMARY'!$EB$460,DU224,'ANNUAL SUMMARY'!$V$9,DF218,'ANNUAL SUMMARY'!$DH$412)+SUMIFS('ANNUAL SUMMARY'!$EB$518,DU224,'ANNUAL SUMMARY'!$V$9,DF218,'ANNUAL SUMMARY'!$DH$470)+SUMIFS('ANNUAL SUMMARY'!$EB$576,DU224,'ANNUAL SUMMARY'!$V$9,DF218,'ANNUAL SUMMARY'!$DH$528)+SUMIFS('ANNUAL SUMMARY'!$EB$634,DU224,'ANNUAL SUMMARY'!$V$9,DF218,'ANNUAL SUMMARY'!$DH$586)+SUMIFS('ANNUAL SUMMARY'!$EB$692,DU224,'ANNUAL SUMMARY'!$V$9,DF218,'ANNUAL SUMMARY'!$DH$644)+SUMIFS('ANNUAL SUMMARY'!$FY$54,DU224,'ANNUAL SUMMARY'!$V$9,DF218,'ANNUAL SUMMARY'!$FE$6)+SUMIFS('ANNUAL SUMMARY'!$FY$112,DU224,'ANNUAL SUMMARY'!$V$9,DF218,'ANNUAL SUMMARY'!$FE$64)+SUMIFS('ANNUAL SUMMARY'!$FY$170,DU224,'ANNUAL SUMMARY'!$V$9,DF218,'ANNUAL SUMMARY'!$FE$122)+SUMIFS('ANNUAL SUMMARY'!$FY$228,DU224,'ANNUAL SUMMARY'!$V$9,DF218,'ANNUAL SUMMARY'!$FE$180)+SUMIFS('ANNUAL SUMMARY'!$FY$286,DU224,'ANNUAL SUMMARY'!$V$9,DF218,'ANNUAL SUMMARY'!$FE$238)+SUMIFS('ANNUAL SUMMARY'!$FY$344,DU224,'ANNUAL SUMMARY'!$V$9,DF218,'ANNUAL SUMMARY'!$FE$296)+SUMIFS('ANNUAL SUMMARY'!$FY$402,DU224,'ANNUAL SUMMARY'!$V$9,DF218,'ANNUAL SUMMARY'!$FE$354)+SUMIFS('ANNUAL SUMMARY'!$FY$460,DU224,'ANNUAL SUMMARY'!$V$9,DF218,'ANNUAL SUMMARY'!$FE$412)+SUMIFS('ANNUAL SUMMARY'!$FY$518,DU224,'ANNUAL SUMMARY'!$V$9,DF218,'ANNUAL SUMMARY'!$FE$470)+SUMIFS('ANNUAL SUMMARY'!$FY$576,DU224,'ANNUAL SUMMARY'!$V$9,DF218,'ANNUAL SUMMARY'!$FE$528)+SUMIFS('ANNUAL SUMMARY'!$FY$634,DU224,'ANNUAL SUMMARY'!$V$9,DF218,'ANNUAL SUMMARY'!$FE$586)+SUMIFS('ANNUAL SUMMARY'!$FY$692,DU224,'ANNUAL SUMMARY'!$V$9,DF218,'ANNUAL SUMMARY'!$FE$644)</f>
        <v>0</v>
      </c>
      <c r="EA224" s="727"/>
      <c r="EB224" s="727"/>
      <c r="EC224" s="727"/>
      <c r="ED224" s="727">
        <f>SUMIFS('ANNUAL SUMMARY'!$AJ$54,DU224,'ANNUAL SUMMARY'!$V$9,DF218,'ANNUAL SUMMARY'!$L$6)+SUMIFS('ANNUAL SUMMARY'!$AJ$112,DU224,'ANNUAL SUMMARY'!$V$9,DF218,'ANNUAL SUMMARY'!$L$64)+SUMIFS('ANNUAL SUMMARY'!$AJ$170,DU224,'ANNUAL SUMMARY'!$V$9,DF218,'ANNUAL SUMMARY'!$L$122)+SUMIFS('ANNUAL SUMMARY'!$AJ$228,DU224,'ANNUAL SUMMARY'!$V$9,DF218,'ANNUAL SUMMARY'!$L$180)+SUMIFS('ANNUAL SUMMARY'!$AJ$286,DU224,'ANNUAL SUMMARY'!$V$9,DF218,'ANNUAL SUMMARY'!$L$238)+SUMIFS('ANNUAL SUMMARY'!$AJ$344,DU224,'ANNUAL SUMMARY'!$V$9,DF218,'ANNUAL SUMMARY'!$L$296)+SUMIFS('ANNUAL SUMMARY'!$AJ$402,DU224,'ANNUAL SUMMARY'!$V$9,DF218,'ANNUAL SUMMARY'!$L$354)+SUMIFS('ANNUAL SUMMARY'!$AJ$460,DU224,'ANNUAL SUMMARY'!$V$9,DF218,'ANNUAL SUMMARY'!$L$412)+SUMIFS('ANNUAL SUMMARY'!$AJ$518,DU224,'ANNUAL SUMMARY'!$V$9,DF218,'ANNUAL SUMMARY'!$L$470)+SUMIFS('ANNUAL SUMMARY'!$AJ$576,DU224,'ANNUAL SUMMARY'!$V$9,DF218,'ANNUAL SUMMARY'!$L$528)+SUMIFS('ANNUAL SUMMARY'!$AJ$634,DU224,'ANNUAL SUMMARY'!$V$9,DF218,'ANNUAL SUMMARY'!$L$586)+SUMIFS('ANNUAL SUMMARY'!$AJ$692,DU224,'ANNUAL SUMMARY'!$V$9,DF218,'ANNUAL SUMMARY'!$L$644)+SUMIFS('ANNUAL SUMMARY'!$CG$54,DU224,'ANNUAL SUMMARY'!$V$9,DF218,'ANNUAL SUMMARY'!$BI$6)+SUMIFS('ANNUAL SUMMARY'!$CG$112,DU224,'ANNUAL SUMMARY'!$V$9,DF218,'ANNUAL SUMMARY'!$BI$64)+SUMIFS('ANNUAL SUMMARY'!$CG$170,DU224,'ANNUAL SUMMARY'!$V$9,DF218,'ANNUAL SUMMARY'!$BI$122)+SUMIFS('ANNUAL SUMMARY'!$CG$228,DU224,'ANNUAL SUMMARY'!$V$9,DF218,'ANNUAL SUMMARY'!$BI$180)+SUMIFS('ANNUAL SUMMARY'!$CG$286,DU224,'ANNUAL SUMMARY'!$V$9,DF218,'ANNUAL SUMMARY'!$BI$238)+SUMIFS('ANNUAL SUMMARY'!$CG$344,DU224,'ANNUAL SUMMARY'!$V$9,DF218,'ANNUAL SUMMARY'!$BI$296)+SUMIFS('ANNUAL SUMMARY'!$CG$402,DU224,'ANNUAL SUMMARY'!$V$9,DF218,'ANNUAL SUMMARY'!$BI$354)+SUMIFS('ANNUAL SUMMARY'!$CG$460,DU224,'ANNUAL SUMMARY'!$V$9,DF218,'ANNUAL SUMMARY'!$BI$412)+SUMIFS('ANNUAL SUMMARY'!$CG$518,DU224,'ANNUAL SUMMARY'!$V$9,DF218,'ANNUAL SUMMARY'!$BI$470)+SUMIFS('ANNUAL SUMMARY'!$CG$576,DU224,'ANNUAL SUMMARY'!$V$9,DF218,'ANNUAL SUMMARY'!$BI$528)+SUMIFS('ANNUAL SUMMARY'!$CG$634,DU224,'ANNUAL SUMMARY'!$V$9,DF218,'ANNUAL SUMMARY'!$BI$586)+SUMIFS('ANNUAL SUMMARY'!$CG$692,DU224,'ANNUAL SUMMARY'!$V$9,DF218,'ANNUAL SUMMARY'!$BI$644)+SUMIFS('ANNUAL SUMMARY'!$EF$54,DU224,'ANNUAL SUMMARY'!$V$9,DF218,'ANNUAL SUMMARY'!$DH$6)+SUMIFS('ANNUAL SUMMARY'!$EF$112,DU224,'ANNUAL SUMMARY'!$V$9,DF218,'ANNUAL SUMMARY'!$DH$64)+SUMIFS('ANNUAL SUMMARY'!$EF$170,DU224,'ANNUAL SUMMARY'!$V$9,DF218,'ANNUAL SUMMARY'!$DH$122)+SUMIFS('ANNUAL SUMMARY'!$EF$228,DU224,'ANNUAL SUMMARY'!$V$9,DF218,'ANNUAL SUMMARY'!$DH$180)+SUMIFS('ANNUAL SUMMARY'!$EF$286,DU224,'ANNUAL SUMMARY'!$V$9,DF218,'ANNUAL SUMMARY'!$DH$238)+SUMIFS('ANNUAL SUMMARY'!$EF$344,DU224,'ANNUAL SUMMARY'!$V$9,DF218,'ANNUAL SUMMARY'!$DH$296)+SUMIFS('ANNUAL SUMMARY'!$EF$402,DU224,'ANNUAL SUMMARY'!$V$9,DF218,'ANNUAL SUMMARY'!$DH$354)+SUMIFS('ANNUAL SUMMARY'!$EF$460,DU224,'ANNUAL SUMMARY'!$V$9,DF218,'ANNUAL SUMMARY'!$DH$412)+SUMIFS('ANNUAL SUMMARY'!$EF$518,DU224,'ANNUAL SUMMARY'!$V$9,DF218,'ANNUAL SUMMARY'!$DH$470)+SUMIFS('ANNUAL SUMMARY'!$EF$576,DU224,'ANNUAL SUMMARY'!$V$9,DF218,'ANNUAL SUMMARY'!$DH$528)+SUMIFS('ANNUAL SUMMARY'!$EF$634,DU224,'ANNUAL SUMMARY'!$V$9,DF218,'ANNUAL SUMMARY'!$DH$586)+SUMIFS('ANNUAL SUMMARY'!$EF$692,DU224,'ANNUAL SUMMARY'!$V$9,DF218,'ANNUAL SUMMARY'!$DH$644)+SUMIFS('ANNUAL SUMMARY'!$GC$54,DU224,'ANNUAL SUMMARY'!$V$9,DF218,'ANNUAL SUMMARY'!$FE$6)+SUMIFS('ANNUAL SUMMARY'!$GC$112,DU224,'ANNUAL SUMMARY'!$V$9,DF218,'ANNUAL SUMMARY'!$FE$64)+SUMIFS('ANNUAL SUMMARY'!$GC$170,DU224,'ANNUAL SUMMARY'!$V$9,DF218,'ANNUAL SUMMARY'!$FE$122)+SUMIFS('ANNUAL SUMMARY'!$GC$228,DU224,'ANNUAL SUMMARY'!$V$9,DF218,'ANNUAL SUMMARY'!$FE$180)+SUMIFS('ANNUAL SUMMARY'!$GC$286,DU224,'ANNUAL SUMMARY'!$V$9,DF218,'ANNUAL SUMMARY'!$FE$238)+SUMIFS('ANNUAL SUMMARY'!$GC$344,DU224,'ANNUAL SUMMARY'!$V$9,DF218,'ANNUAL SUMMARY'!$FE$296)+SUMIFS('ANNUAL SUMMARY'!$GC$402,DU224,'ANNUAL SUMMARY'!$V$9,DF218,'ANNUAL SUMMARY'!$FE$354)+SUMIFS('ANNUAL SUMMARY'!$GC$460,DU224,'ANNUAL SUMMARY'!$V$9,DF218,'ANNUAL SUMMARY'!$FE$412)+SUMIFS('ANNUAL SUMMARY'!$GC$518,DU224,'ANNUAL SUMMARY'!$V$9,DF218,'ANNUAL SUMMARY'!$FE$470)+SUMIFS('ANNUAL SUMMARY'!$GC$576,DU224,'ANNUAL SUMMARY'!$V$9,DF218,'ANNUAL SUMMARY'!$FE$528)+SUMIFS('ANNUAL SUMMARY'!$GC$634,DU224,'ANNUAL SUMMARY'!$V$9,DF218,'ANNUAL SUMMARY'!$FE$586)+SUMIFS('ANNUAL SUMMARY'!$GC$692,DU224,'ANNUAL SUMMARY'!$V$9,DF218,'ANNUAL SUMMARY'!$FE$644)</f>
        <v>0</v>
      </c>
      <c r="EE224" s="727"/>
      <c r="EF224" s="727"/>
      <c r="EG224" s="727"/>
      <c r="EH224" s="727">
        <f>SUMIFS('ANNUAL SUMMARY'!$AN$54,DU224,'ANNUAL SUMMARY'!$V$9,DF218,'ANNUAL SUMMARY'!$L$6)+SUMIFS('ANNUAL SUMMARY'!$AN$112,DU224,'ANNUAL SUMMARY'!$V$9,DF218,'ANNUAL SUMMARY'!$L$64)+SUMIFS('ANNUAL SUMMARY'!$AN$170,DU224,'ANNUAL SUMMARY'!$V$9,DF218,'ANNUAL SUMMARY'!$L$122)+SUMIFS('ANNUAL SUMMARY'!$AN$228,DU224,'ANNUAL SUMMARY'!$V$9,DF218,'ANNUAL SUMMARY'!$L$180)+SUMIFS('ANNUAL SUMMARY'!$AN$286,DU224,'ANNUAL SUMMARY'!$V$9,DF218,'ANNUAL SUMMARY'!$L$238)+SUMIFS('ANNUAL SUMMARY'!$AN$344,DU224,'ANNUAL SUMMARY'!$V$9,DF218,'ANNUAL SUMMARY'!$L$296)+SUMIFS('ANNUAL SUMMARY'!$AN$402,DU224,'ANNUAL SUMMARY'!$V$9,DF218,'ANNUAL SUMMARY'!$L$354)+SUMIFS('ANNUAL SUMMARY'!$AN$460,DU224,'ANNUAL SUMMARY'!$V$9,DF218,'ANNUAL SUMMARY'!$L$412)+SUMIFS('ANNUAL SUMMARY'!$AN$518,DU224,'ANNUAL SUMMARY'!$V$9,DF218,'ANNUAL SUMMARY'!$L$470)+SUMIFS('ANNUAL SUMMARY'!$AN$576,DU224,'ANNUAL SUMMARY'!$V$9,DF218,'ANNUAL SUMMARY'!$L$528)+SUMIFS('ANNUAL SUMMARY'!$AN$634,DU224,'ANNUAL SUMMARY'!$V$9,DF218,'ANNUAL SUMMARY'!$L$586)+SUMIFS('ANNUAL SUMMARY'!$AN$692,DU224,'ANNUAL SUMMARY'!$V$9,DF218,'ANNUAL SUMMARY'!$L$644)+SUMIFS('ANNUAL SUMMARY'!$CK$54,DU224,'ANNUAL SUMMARY'!$V$9,DF218,'ANNUAL SUMMARY'!$BI$6)+SUMIFS('ANNUAL SUMMARY'!$CK$112,DU224,'ANNUAL SUMMARY'!$V$9,DF218,'ANNUAL SUMMARY'!$BI$64)+SUMIFS('ANNUAL SUMMARY'!$CK$170,DU224,'ANNUAL SUMMARY'!$V$9,DF218,'ANNUAL SUMMARY'!$BI$122)+SUMIFS('ANNUAL SUMMARY'!$CK$228,DU224,'ANNUAL SUMMARY'!$V$9,DF218,'ANNUAL SUMMARY'!$BI$180)+SUMIFS('ANNUAL SUMMARY'!$CK$286,DU224,'ANNUAL SUMMARY'!$V$9,DF218,'ANNUAL SUMMARY'!$BI$238)+SUMIFS('ANNUAL SUMMARY'!$CK$344,DU224,'ANNUAL SUMMARY'!$V$9,DF218,'ANNUAL SUMMARY'!$BI$296)+SUMIFS('ANNUAL SUMMARY'!$CK$402,DU224,'ANNUAL SUMMARY'!$V$9,DF218,'ANNUAL SUMMARY'!$BI$354)+SUMIFS('ANNUAL SUMMARY'!$CK$460,DU224,'ANNUAL SUMMARY'!$V$9,DF218,'ANNUAL SUMMARY'!$BI$412)+SUMIFS('ANNUAL SUMMARY'!$CK$518,DU224,'ANNUAL SUMMARY'!$V$9,DF218,'ANNUAL SUMMARY'!$BI$470)+SUMIFS('ANNUAL SUMMARY'!$CK$576,DU224,'ANNUAL SUMMARY'!$V$9,DF218,'ANNUAL SUMMARY'!$BI$528)+SUMIFS('ANNUAL SUMMARY'!$CK$634,DU224,'ANNUAL SUMMARY'!$V$9,DF218,'ANNUAL SUMMARY'!$BI$586)+SUMIFS('ANNUAL SUMMARY'!$CK$692,DU224,'ANNUAL SUMMARY'!$V$9,DF218,'ANNUAL SUMMARY'!$BI$644)+SUMIFS('ANNUAL SUMMARY'!$EJ$54,DU224,'ANNUAL SUMMARY'!$V$9,DF218,'ANNUAL SUMMARY'!$DH$6)+SUMIFS('ANNUAL SUMMARY'!$EJ$112,DU224,'ANNUAL SUMMARY'!$V$9,DF218,'ANNUAL SUMMARY'!$DH$64)+SUMIFS('ANNUAL SUMMARY'!$EJ$170,DU224,'ANNUAL SUMMARY'!$V$9,DF218,'ANNUAL SUMMARY'!$DH$122)+SUMIFS('ANNUAL SUMMARY'!$EJ$228,DU224,'ANNUAL SUMMARY'!$V$9,DF218,'ANNUAL SUMMARY'!$DH$180)+SUMIFS('ANNUAL SUMMARY'!$EJ$286,DU224,'ANNUAL SUMMARY'!$V$9,DF218,'ANNUAL SUMMARY'!$DH$238)+SUMIFS('ANNUAL SUMMARY'!$EJ$344,DU224,'ANNUAL SUMMARY'!$V$9,DF218,'ANNUAL SUMMARY'!$DH$296)+SUMIFS('ANNUAL SUMMARY'!$EJ$402,DU224,'ANNUAL SUMMARY'!$V$9,DF218,'ANNUAL SUMMARY'!$DH$354)+SUMIFS('ANNUAL SUMMARY'!$EJ$460,DU224,'ANNUAL SUMMARY'!$V$9,DF218,'ANNUAL SUMMARY'!$DH$412)+SUMIFS('ANNUAL SUMMARY'!$EJ$518,DU224,'ANNUAL SUMMARY'!$V$9,DF218,'ANNUAL SUMMARY'!$DH$470)+SUMIFS('ANNUAL SUMMARY'!$EJ$576,DU224,'ANNUAL SUMMARY'!$V$9,DF218,'ANNUAL SUMMARY'!$DH$528)+SUMIFS('ANNUAL SUMMARY'!$EJ$634,DU224,'ANNUAL SUMMARY'!$V$9,DF218,'ANNUAL SUMMARY'!$DH$586)+SUMIFS('ANNUAL SUMMARY'!$EJ$692,DU224,'ANNUAL SUMMARY'!$V$9,DF218,'ANNUAL SUMMARY'!$DH$644)+SUMIFS('ANNUAL SUMMARY'!$GG$54,DU224,'ANNUAL SUMMARY'!$V$9,DF218,'ANNUAL SUMMARY'!$FE$6)+SUMIFS('ANNUAL SUMMARY'!$GG$112,DU224,'ANNUAL SUMMARY'!$V$9,DF218,'ANNUAL SUMMARY'!$FE$64)+SUMIFS('ANNUAL SUMMARY'!$GG$170,DU224,'ANNUAL SUMMARY'!$V$9,DF218,'ANNUAL SUMMARY'!$FE$122)+SUMIFS('ANNUAL SUMMARY'!$GG$228,DU224,'ANNUAL SUMMARY'!$V$9,DF218,'ANNUAL SUMMARY'!$FE$180)+SUMIFS('ANNUAL SUMMARY'!$GG$286,DU224,'ANNUAL SUMMARY'!$V$9,DF218,'ANNUAL SUMMARY'!$FE$238)+SUMIFS('ANNUAL SUMMARY'!$GG$344,DU224,'ANNUAL SUMMARY'!$V$9,DF218,'ANNUAL SUMMARY'!$FE$296)+SUMIFS('ANNUAL SUMMARY'!$GG$402,DU224,'ANNUAL SUMMARY'!$V$9,DF218,'ANNUAL SUMMARY'!$FE$354)+SUMIFS('ANNUAL SUMMARY'!$GG$460,DU224,'ANNUAL SUMMARY'!$V$9,DF218,'ANNUAL SUMMARY'!$FE$412)+SUMIFS('ANNUAL SUMMARY'!$GG$518,DU224,'ANNUAL SUMMARY'!$V$9,DF218,'ANNUAL SUMMARY'!$FE$470)+SUMIFS('ANNUAL SUMMARY'!$GG$576,DU224,'ANNUAL SUMMARY'!$V$9,DF218,'ANNUAL SUMMARY'!$FE$528)+SUMIFS('ANNUAL SUMMARY'!$GG$634,DU224,'ANNUAL SUMMARY'!$V$9,DF218,'ANNUAL SUMMARY'!$FE$586)+SUMIFS('ANNUAL SUMMARY'!$GG$692,DU224,'ANNUAL SUMMARY'!$V$9,DF218,'ANNUAL SUMMARY'!$FE$644)</f>
        <v>0</v>
      </c>
      <c r="EI224" s="727"/>
      <c r="EJ224" s="727"/>
      <c r="EK224" s="727"/>
      <c r="EL224" s="728">
        <f>SUMIFS('ANNUAL SUMMARY'!$AR$54,DU224,'ANNUAL SUMMARY'!$V$9,DF218,'ANNUAL SUMMARY'!$L$6)+SUMIFS('ANNUAL SUMMARY'!$AR$112,DU224,'ANNUAL SUMMARY'!$V$9,DF218,'ANNUAL SUMMARY'!$L$64)+SUMIFS('ANNUAL SUMMARY'!$AR$170,DU224,'ANNUAL SUMMARY'!$V$9,DF218,'ANNUAL SUMMARY'!$L$122)+SUMIFS('ANNUAL SUMMARY'!$AR$228,DU224,'ANNUAL SUMMARY'!$V$9,DF218,'ANNUAL SUMMARY'!$L$180)+SUMIFS('ANNUAL SUMMARY'!$AR$286,DU224,'ANNUAL SUMMARY'!$V$9,DF218,'ANNUAL SUMMARY'!$L$238)+SUMIFS('ANNUAL SUMMARY'!$AR$344,DU224,'ANNUAL SUMMARY'!$V$9,DF218,'ANNUAL SUMMARY'!$L$296)+SUMIFS('ANNUAL SUMMARY'!$AR$402,DU224,'ANNUAL SUMMARY'!$V$9,DF218,'ANNUAL SUMMARY'!$L$354)+SUMIFS('ANNUAL SUMMARY'!$AR$460,DU224,'ANNUAL SUMMARY'!$V$9,DF218,'ANNUAL SUMMARY'!$L$412)+SUMIFS('ANNUAL SUMMARY'!$AR$518,DU224,'ANNUAL SUMMARY'!$V$9,DF218,'ANNUAL SUMMARY'!$L$470)+SUMIFS('ANNUAL SUMMARY'!$AR$576,DU224,'ANNUAL SUMMARY'!$V$9,DF218,'ANNUAL SUMMARY'!$L$528)+SUMIFS('ANNUAL SUMMARY'!$AR$634,DU224,'ANNUAL SUMMARY'!$V$9,DF218,'ANNUAL SUMMARY'!$L$586)+SUMIFS('ANNUAL SUMMARY'!$AR$692,DU224,'ANNUAL SUMMARY'!$V$9,DF218,'ANNUAL SUMMARY'!$L$644)+SUMIFS('ANNUAL SUMMARY'!$CO$54,DU224,'ANNUAL SUMMARY'!$V$9,DF218,'ANNUAL SUMMARY'!$BI$6)+SUMIFS('ANNUAL SUMMARY'!$CO$112,DU224,'ANNUAL SUMMARY'!$V$9,DF218,'ANNUAL SUMMARY'!$BI$64)+SUMIFS('ANNUAL SUMMARY'!$CO$170,DU224,'ANNUAL SUMMARY'!$V$9,DF218,'ANNUAL SUMMARY'!$BI$122)+SUMIFS('ANNUAL SUMMARY'!$CO$228,DU224,'ANNUAL SUMMARY'!$V$9,DF218,'ANNUAL SUMMARY'!$BI$180)+SUMIFS('ANNUAL SUMMARY'!$CO$286,DU224,'ANNUAL SUMMARY'!$V$9,DF218,'ANNUAL SUMMARY'!$BI$238)+SUMIFS('ANNUAL SUMMARY'!$CO$344,DU224,'ANNUAL SUMMARY'!$V$9,DF218,'ANNUAL SUMMARY'!$BI$296)+SUMIFS('ANNUAL SUMMARY'!$CO$402,DU224,'ANNUAL SUMMARY'!$V$9,DF218,'ANNUAL SUMMARY'!$BI$354)+SUMIFS('ANNUAL SUMMARY'!$CO$460,DU224,'ANNUAL SUMMARY'!$V$9,DF218,'ANNUAL SUMMARY'!$BI$412)+SUMIFS('ANNUAL SUMMARY'!$CO$518,DU224,'ANNUAL SUMMARY'!$V$9,DF218,'ANNUAL SUMMARY'!$BI$470)+SUMIFS('ANNUAL SUMMARY'!$CO$576,DU224,'ANNUAL SUMMARY'!$V$9,DF218,'ANNUAL SUMMARY'!$BI$528)+SUMIFS('ANNUAL SUMMARY'!$CO$634,DU224,'ANNUAL SUMMARY'!$V$9,DF218,'ANNUAL SUMMARY'!$BI$586)+SUMIFS('ANNUAL SUMMARY'!$CO$692,DU224,'ANNUAL SUMMARY'!$V$9,DF218,'ANNUAL SUMMARY'!$BI$644)+SUMIFS('ANNUAL SUMMARY'!$EN$54,DU224,'ANNUAL SUMMARY'!$V$9,DF218,'ANNUAL SUMMARY'!$DH$6)+SUMIFS('ANNUAL SUMMARY'!$EN$112,DU224,'ANNUAL SUMMARY'!$V$9,DF218,'ANNUAL SUMMARY'!$DH$64)+SUMIFS('ANNUAL SUMMARY'!$EN$170,DU224,'ANNUAL SUMMARY'!$V$9,DF218,'ANNUAL SUMMARY'!$DH$122)+SUMIFS('ANNUAL SUMMARY'!$EN$228,DU224,'ANNUAL SUMMARY'!$V$9,DF218,'ANNUAL SUMMARY'!$DH$180)+SUMIFS('ANNUAL SUMMARY'!$EN$286,DU224,'ANNUAL SUMMARY'!$V$9,DF218,'ANNUAL SUMMARY'!$DH$238)+SUMIFS('ANNUAL SUMMARY'!$EN$344,DU224,'ANNUAL SUMMARY'!$V$9,DF218,'ANNUAL SUMMARY'!$DH$296)+SUMIFS('ANNUAL SUMMARY'!$EN$402,DU224,'ANNUAL SUMMARY'!$V$9,DF218,'ANNUAL SUMMARY'!$DH$354)+SUMIFS('ANNUAL SUMMARY'!$EN$460,DU224,'ANNUAL SUMMARY'!$V$9,DF218,'ANNUAL SUMMARY'!$DH$412)+SUMIFS('ANNUAL SUMMARY'!$EN$518,DU224,'ANNUAL SUMMARY'!$V$9,DF218,'ANNUAL SUMMARY'!$DH$470)+SUMIFS('ANNUAL SUMMARY'!$EN$576,DU224,'ANNUAL SUMMARY'!$V$9,DF218,'ANNUAL SUMMARY'!$DH$528)+SUMIFS('ANNUAL SUMMARY'!$EN$634,DU224,'ANNUAL SUMMARY'!$V$9,DF218,'ANNUAL SUMMARY'!$DH$586)+SUMIFS('ANNUAL SUMMARY'!$EN$692,DU224,'ANNUAL SUMMARY'!$V$9,DF218,'ANNUAL SUMMARY'!$DH$644)+SUMIFS('ANNUAL SUMMARY'!$GK$54,DU224,'ANNUAL SUMMARY'!$V$9,DF218,'ANNUAL SUMMARY'!$FE$6)+SUMIFS('ANNUAL SUMMARY'!$GK$112,DU224,'ANNUAL SUMMARY'!$V$9,DF218,'ANNUAL SUMMARY'!$FE$64)+SUMIFS('ANNUAL SUMMARY'!$GK$170,DU224,'ANNUAL SUMMARY'!$V$9,DF218,'ANNUAL SUMMARY'!$FE$122)+SUMIFS('ANNUAL SUMMARY'!$GK$228,DU224,'ANNUAL SUMMARY'!$V$9,DF218,'ANNUAL SUMMARY'!$FE$180)+SUMIFS('ANNUAL SUMMARY'!$GK$286,DU224,'ANNUAL SUMMARY'!$V$9,DF218,'ANNUAL SUMMARY'!$FE$238)+SUMIFS('ANNUAL SUMMARY'!$GK$344,DU224,'ANNUAL SUMMARY'!$V$9,DF218,'ANNUAL SUMMARY'!$FE$296)+SUMIFS('ANNUAL SUMMARY'!$GK$402,DU224,'ANNUAL SUMMARY'!$V$9,DF218,'ANNUAL SUMMARY'!$FE$354)+SUMIFS('ANNUAL SUMMARY'!$GK$460,DU224,'ANNUAL SUMMARY'!$V$9,DF218,'ANNUAL SUMMARY'!$FE$412)+SUMIFS('ANNUAL SUMMARY'!$GK$518,DU224,'ANNUAL SUMMARY'!$V$9,DF218,'ANNUAL SUMMARY'!$FE$470)+SUMIFS('ANNUAL SUMMARY'!$GK$576,DU224,'ANNUAL SUMMARY'!$V$9,DF218,'ANNUAL SUMMARY'!$FE$528)+SUMIFS('ANNUAL SUMMARY'!$GK$634,DU224,'ANNUAL SUMMARY'!$V$9,DF218,'ANNUAL SUMMARY'!$FE$586)+SUMIFS('ANNUAL SUMMARY'!$GK$692,DU224,'ANNUAL SUMMARY'!$V$9,DF218,'ANNUAL SUMMARY'!$FE$644)</f>
        <v>0</v>
      </c>
      <c r="EM224" s="728"/>
      <c r="EN224" s="728"/>
      <c r="EO224" s="728">
        <f>SUMIFS('ANNUAL SUMMARY'!$AU$54,DU224,'ANNUAL SUMMARY'!$V$9,DF218,'ANNUAL SUMMARY'!$L$6)+SUMIFS('ANNUAL SUMMARY'!$AU$112,DU224,'ANNUAL SUMMARY'!$V$9,DF218,'ANNUAL SUMMARY'!$L$64)+SUMIFS('ANNUAL SUMMARY'!$AU$170,DU224,'ANNUAL SUMMARY'!$V$9,DF218,'ANNUAL SUMMARY'!$L$122)+SUMIFS('ANNUAL SUMMARY'!$AU$228,DU224,'ANNUAL SUMMARY'!$V$9,DF218,'ANNUAL SUMMARY'!$L$180)+SUMIFS('ANNUAL SUMMARY'!$AU$286,DU224,'ANNUAL SUMMARY'!$V$9,DF218,'ANNUAL SUMMARY'!$L$238)+SUMIFS('ANNUAL SUMMARY'!$AU$344,DU224,'ANNUAL SUMMARY'!$V$9,DF218,'ANNUAL SUMMARY'!$L$296)+SUMIFS('ANNUAL SUMMARY'!$AU$402,DU224,'ANNUAL SUMMARY'!$V$9,DF218,'ANNUAL SUMMARY'!$L$354)+SUMIFS('ANNUAL SUMMARY'!$AU$460,DU224,'ANNUAL SUMMARY'!$V$9,DF218,'ANNUAL SUMMARY'!$L$412)+SUMIFS('ANNUAL SUMMARY'!$AU$518,DU224,'ANNUAL SUMMARY'!$V$9,DF218,'ANNUAL SUMMARY'!$L$470)+SUMIFS('ANNUAL SUMMARY'!$AU$576,DU224,'ANNUAL SUMMARY'!$V$9,DF218,'ANNUAL SUMMARY'!$L$528)+SUMIFS('ANNUAL SUMMARY'!$AU$634,DU224,'ANNUAL SUMMARY'!$V$9,DF218,'ANNUAL SUMMARY'!$L$586)+SUMIFS('ANNUAL SUMMARY'!$AU$692,DU224,'ANNUAL SUMMARY'!$V$9,DF218,'ANNUAL SUMMARY'!$L$644)+SUMIFS('ANNUAL SUMMARY'!$CR$54,DU224,'ANNUAL SUMMARY'!$V$9,DF218,'ANNUAL SUMMARY'!$BI$6)+SUMIFS('ANNUAL SUMMARY'!$CR$112,DU224,'ANNUAL SUMMARY'!$V$9,DF218,'ANNUAL SUMMARY'!$BI$64)+SUMIFS('ANNUAL SUMMARY'!$CR$170,DU224,'ANNUAL SUMMARY'!$V$9,DF218,'ANNUAL SUMMARY'!$BI$122)+SUMIFS('ANNUAL SUMMARY'!$CR$228,DU224,'ANNUAL SUMMARY'!$V$9,DF218,'ANNUAL SUMMARY'!$BI$180)+SUMIFS('ANNUAL SUMMARY'!$CR$286,DU224,'ANNUAL SUMMARY'!$V$9,DF218,'ANNUAL SUMMARY'!$BI$238)+SUMIFS('ANNUAL SUMMARY'!$CR$344,DU224,'ANNUAL SUMMARY'!$V$9,DF218,'ANNUAL SUMMARY'!$BI$296)+SUMIFS('ANNUAL SUMMARY'!$CR$402,DU224,'ANNUAL SUMMARY'!$V$9,DF218,'ANNUAL SUMMARY'!$BI$354)+SUMIFS('ANNUAL SUMMARY'!$CR$460,DU224,'ANNUAL SUMMARY'!$V$9,DF218,'ANNUAL SUMMARY'!$BI$412)+SUMIFS('ANNUAL SUMMARY'!$CR$518,DU224,'ANNUAL SUMMARY'!$V$9,DF218,'ANNUAL SUMMARY'!$BI$470)+SUMIFS('ANNUAL SUMMARY'!$CR$576,DU224,'ANNUAL SUMMARY'!$V$9,DF218,'ANNUAL SUMMARY'!$BI$528)+SUMIFS('ANNUAL SUMMARY'!$CR$634,DU224,'ANNUAL SUMMARY'!$V$9,DF218,'ANNUAL SUMMARY'!$BI$586)+SUMIFS('ANNUAL SUMMARY'!$CR$692,DU224,'ANNUAL SUMMARY'!$V$9,DF218,'ANNUAL SUMMARY'!$BI$644)+SUMIFS('ANNUAL SUMMARY'!$EQ$54,DU224,'ANNUAL SUMMARY'!$V$9,DF218,'ANNUAL SUMMARY'!$DH$6)+SUMIFS('ANNUAL SUMMARY'!$EQ$112,DU224,'ANNUAL SUMMARY'!$V$9,DF218,'ANNUAL SUMMARY'!$DH$64)+SUMIFS('ANNUAL SUMMARY'!$EQ$170,DU224,'ANNUAL SUMMARY'!$V$9,DF218,'ANNUAL SUMMARY'!$DH$122)+SUMIFS('ANNUAL SUMMARY'!$EQ$228,DU224,'ANNUAL SUMMARY'!$V$9,DF218,'ANNUAL SUMMARY'!$DH$180)+SUMIFS('ANNUAL SUMMARY'!$EQ$286,DU224,'ANNUAL SUMMARY'!$V$9,DF218,'ANNUAL SUMMARY'!$DH$238)+SUMIFS('ANNUAL SUMMARY'!$EQ$344,DU224,'ANNUAL SUMMARY'!$V$9,DF218,'ANNUAL SUMMARY'!$DH$296)+SUMIFS('ANNUAL SUMMARY'!$EQ$402,DU224,'ANNUAL SUMMARY'!$V$9,DF218,'ANNUAL SUMMARY'!$DH$354)+SUMIFS('ANNUAL SUMMARY'!$EQ$460,DU224,'ANNUAL SUMMARY'!$V$9,DF218,'ANNUAL SUMMARY'!$DH$412)+SUMIFS('ANNUAL SUMMARY'!$EQ$518,DU224,'ANNUAL SUMMARY'!$V$9,DF218,'ANNUAL SUMMARY'!$DH$470)+SUMIFS('ANNUAL SUMMARY'!$EQ$576,DU224,'ANNUAL SUMMARY'!$V$9,DF218,'ANNUAL SUMMARY'!$DH$528)+SUMIFS('ANNUAL SUMMARY'!$EQ$634,DU224,'ANNUAL SUMMARY'!$V$9,DF218,'ANNUAL SUMMARY'!$DH$586)+SUMIFS('ANNUAL SUMMARY'!$EQ$692,DU224,'ANNUAL SUMMARY'!$V$9,DF218,'ANNUAL SUMMARY'!$DH$644)+SUMIFS('ANNUAL SUMMARY'!$GN$54,DU224,'ANNUAL SUMMARY'!$V$9,DF218,'ANNUAL SUMMARY'!$FE$6)+SUMIFS('ANNUAL SUMMARY'!$GN$112,DU224,'ANNUAL SUMMARY'!$V$9,DF218,'ANNUAL SUMMARY'!$FE$64)+SUMIFS('ANNUAL SUMMARY'!$GN$170,DU224,'ANNUAL SUMMARY'!$V$9,DF218,'ANNUAL SUMMARY'!$FE$122)+SUMIFS('ANNUAL SUMMARY'!$GN$228,DU224,'ANNUAL SUMMARY'!$V$9,DF218,'ANNUAL SUMMARY'!$FE$180)+SUMIFS('ANNUAL SUMMARY'!$GN$286,DU224,'ANNUAL SUMMARY'!$V$9,DF218,'ANNUAL SUMMARY'!$FE$238)+SUMIFS('ANNUAL SUMMARY'!$GN$344,DU224,'ANNUAL SUMMARY'!$V$9,DF218,'ANNUAL SUMMARY'!$FE$296)+SUMIFS('ANNUAL SUMMARY'!$GN$402,DU224,'ANNUAL SUMMARY'!$V$9,DF218,'ANNUAL SUMMARY'!$FE$354)+SUMIFS('ANNUAL SUMMARY'!$GN$460,DU224,'ANNUAL SUMMARY'!$V$9,DF218,'ANNUAL SUMMARY'!$FE$412)+SUMIFS('ANNUAL SUMMARY'!$GN$518,DU224,'ANNUAL SUMMARY'!$V$9,DF218,'ANNUAL SUMMARY'!$FE$470)+SUMIFS('ANNUAL SUMMARY'!$GN$576,DU224,'ANNUAL SUMMARY'!$V$9,DF218,'ANNUAL SUMMARY'!$FE$528)+SUMIFS('ANNUAL SUMMARY'!$GN$634,DU224,'ANNUAL SUMMARY'!$V$9,DF218,'ANNUAL SUMMARY'!$FE$586)+SUMIFS('ANNUAL SUMMARY'!$GN$692,DU224,'ANNUAL SUMMARY'!$V$9,DF218,'ANNUAL SUMMARY'!$FE$644)</f>
        <v>0</v>
      </c>
      <c r="EP224" s="728"/>
      <c r="EQ224" s="1260"/>
      <c r="ER224" s="1263"/>
      <c r="ES224" s="154"/>
      <c r="ET224" s="827">
        <f>SUMIF('ANNUAL SUMMARY'!$FE$622,FC218,'ANNUAL SUMMARY'!$EV$631)+SUMIF('ANNUAL SUMMARY'!$DH$622,FC218,'ANNUAL SUMMARY'!$CY$631)+SUMIF('ANNUAL SUMMARY'!$BI$622,FC218,'ANNUAL SUMMARY'!$AZ$631)+SUMIF('ANNUAL SUMMARY'!$L$622,FC218,'ANNUAL SUMMARY'!$C$631)+SUMIF('ANNUAL SUMMARY'!$FE$566,FC218,'ANNUAL SUMMARY'!$EV$575)+SUMIF('ANNUAL SUMMARY'!$DH$566,FC218,'ANNUAL SUMMARY'!$CY$575)+SUMIF('ANNUAL SUMMARY'!$BI$566,FC218,'ANNUAL SUMMARY'!$AZ$575)+SUMIF('ANNUAL SUMMARY'!$L$566,FC218,'ANNUAL SUMMARY'!$C$575)+SUMIF('ANNUAL SUMMARY'!$FE$510,FC218,'ANNUAL SUMMARY'!$EV$519)+SUMIF('ANNUAL SUMMARY'!$DH$510,FC218,'ANNUAL SUMMARY'!$CY$519)+SUMIF('ANNUAL SUMMARY'!$BI$510,FC218,'ANNUAL SUMMARY'!$AZ$519)+SUMIF('ANNUAL SUMMARY'!$L$510,FC218,'ANNUAL SUMMARY'!$C$519)+SUMIF('ANNUAL SUMMARY'!$FE$454,FC218,'ANNUAL SUMMARY'!$EV$463)+SUMIF('ANNUAL SUMMARY'!$DH$454,FC218,'ANNUAL SUMMARY'!$CY$463)+SUMIF('ANNUAL SUMMARY'!$BI$454,FC218,'ANNUAL SUMMARY'!$AZ$463)+SUMIF('ANNUAL SUMMARY'!$L$454,FC218,'ANNUAL SUMMARY'!$C$463)+SUMIF('ANNUAL SUMMARY'!$FE$398,FC218,'ANNUAL SUMMARY'!$EV$407)+SUMIF('ANNUAL SUMMARY'!$DH$398,FC218,'ANNUAL SUMMARY'!$CY$407)+SUMIF('ANNUAL SUMMARY'!$BI$398,FC218,'ANNUAL SUMMARY'!$AZ$407)+SUMIF('ANNUAL SUMMARY'!$L$398,FC218,'ANNUAL SUMMARY'!$C$407)+SUMIF('ANNUAL SUMMARY'!$FE$342,FC218,'ANNUAL SUMMARY'!$EV$351)+SUMIF('ANNUAL SUMMARY'!$DH$342,FC218,'ANNUAL SUMMARY'!$CY$351)+SUMIF('ANNUAL SUMMARY'!$BI$342,FC218,'ANNUAL SUMMARY'!$AZ$351)+SUMIF('ANNUAL SUMMARY'!$L$342,FC218,'ANNUAL SUMMARY'!$C$351)+SUMIF('ANNUAL SUMMARY'!$FE$286,FC218,'ANNUAL SUMMARY'!$EV$295)+SUMIF('ANNUAL SUMMARY'!$DH$286,FC218,'ANNUAL SUMMARY'!$CY$295)+SUMIF('ANNUAL SUMMARY'!$BI$286,FC218,'ANNUAL SUMMARY'!$AZ$295)+SUMIF('ANNUAL SUMMARY'!$L$286,FC218,'ANNUAL SUMMARY'!$C$295)+SUMIF('ANNUAL SUMMARY'!$FE$230,FC218,'ANNUAL SUMMARY'!$EV$239)+SUMIF('ANNUAL SUMMARY'!$DH$230,FC218,'ANNUAL SUMMARY'!$CY$239)+SUMIF('ANNUAL SUMMARY'!$BI$230,FC218,'ANNUAL SUMMARY'!$AZ$239)+SUMIF('ANNUAL SUMMARY'!$L$230,FC218,'ANNUAL SUMMARY'!$C$239)+SUMIF('ANNUAL SUMMARY'!$FE$174,FC218,'ANNUAL SUMMARY'!$EV$183)+SUMIF('ANNUAL SUMMARY'!$DH$174,FC218,'ANNUAL SUMMARY'!$CY$183)+SUMIF('ANNUAL SUMMARY'!$BI$174,FC218,'ANNUAL SUMMARY'!$AZ$183)+SUMIF('ANNUAL SUMMARY'!$L$174,FC218,'ANNUAL SUMMARY'!$C$183)+SUMIF('ANNUAL SUMMARY'!$FE$118,FC218,'ANNUAL SUMMARY'!$EV$127)+SUMIF('ANNUAL SUMMARY'!$DH$118,FC218,'ANNUAL SUMMARY'!$CY$127)+SUMIF('ANNUAL SUMMARY'!$BI$118,FC218,'ANNUAL SUMMARY'!$AZ$127)+SUMIF('ANNUAL SUMMARY'!$L$118,FC218,'ANNUAL SUMMARY'!$C$127)+SUMIF('ANNUAL SUMMARY'!$FE$62,FC218,'ANNUAL SUMMARY'!$EV$71)+SUMIF('ANNUAL SUMMARY'!$DH$62,FC218,'ANNUAL SUMMARY'!$CY$71)+SUMIF('ANNUAL SUMMARY'!$BI$62,FC218,'ANNUAL SUMMARY'!$AZ$71)+SUMIF('ANNUAL SUMMARY'!$L$62,FC218,'ANNUAL SUMMARY'!$C$71)+SUMIF('ANNUAL SUMMARY'!$FE$6,FC218,'ANNUAL SUMMARY'!$EV$15)+SUMIF('ANNUAL SUMMARY'!$DH$6,FC218,'ANNUAL SUMMARY'!$CY$15)+SUMIF('ANNUAL SUMMARY'!$BI$6,FC218,'ANNUAL SUMMARY'!$AZ$15)+SUMIF('ANNUAL SUMMARY'!$L$6,FC218,'ANNUAL SUMMARY'!$C$15)+SUMIF('PREVIOUS LOGS'!$K$6,FC218,'PREVIOUS LOGS'!$B$12)+SUMIF('PREVIOUS LOGS'!$K$59,$K$6,'PREVIOUS LOGS'!$B$65)+SUMIF('PREVIOUS LOGS'!$K$112,FC218,'PREVIOUS LOGS'!$B$118)+SUMIF('PREVIOUS LOGS'!$K$165,FC218,'PREVIOUS LOGS'!$B$171)+SUMIF('PREVIOUS LOGS'!$K$218,FC218,'PREVIOUS LOGS'!$B$224)+SUMIF('PREVIOUS LOGS'!$K$271,FC218,'PREVIOUS LOGS'!$B$277)+SUMIF('PREVIOUS LOGS'!$K$324,FC218,'PREVIOUS LOGS'!$B$330)+SUMIF('PREVIOUS LOGS'!$BH$6,FC218,'PREVIOUS LOGS'!$AY$12)+SUMIF('PREVIOUS LOGS'!$BH$59,$K$6,'PREVIOUS LOGS'!$AY$65)+SUMIF('PREVIOUS LOGS'!$BH$112,FC218,'PREVIOUS LOGS'!$AY$118)+SUMIF('PREVIOUS LOGS'!$BH$165,FC218,'PREVIOUS LOGS'!$AY$171)+SUMIF('PREVIOUS LOGS'!$BH$218,FC218,'PREVIOUS LOGS'!$AY$224)+SUMIF('PREVIOUS LOGS'!$BH$271,FC218,'PREVIOUS LOGS'!$AY$277)+SUMIF('PREVIOUS LOGS'!$BH$324,FC218,'PREVIOUS LOGS'!$AY$330)+SUMIF('PREVIOUS LOGS'!$DF$6,FC218,'PREVIOUS LOGS'!$CW$12)+SUMIF('PREVIOUS LOGS'!$DF$59,$K$6,'PREVIOUS LOGS'!$CW$65)+SUMIF('PREVIOUS LOGS'!$DF$112,FC218,'PREVIOUS LOGS'!$CW$118)+SUMIF('PREVIOUS LOGS'!$DF$165,FC218,'PREVIOUS LOGS'!$CW$171)+SUMIF('PREVIOUS LOGS'!$DF$218,FC218,'PREVIOUS LOGS'!$CW$224)+SUMIF('PREVIOUS LOGS'!$DF$271,FC218,'PREVIOUS LOGS'!$CW$277)+SUMIF('PREVIOUS LOGS'!$DF$324,FC218,'PREVIOUS LOGS'!$CW$330)+SUMIF('PREVIOUS LOGS'!$FC$6,FC218,'PREVIOUS LOGS'!$ET$12)+SUMIF('PREVIOUS LOGS'!$FC$59,$K$6,'PREVIOUS LOGS'!$ET$65)+SUMIF('PREVIOUS LOGS'!$FC$112,FC218,'PREVIOUS LOGS'!$ET$118)+SUMIF('PREVIOUS LOGS'!$FC$165,FC218,'PREVIOUS LOGS'!$ET$171)+SUMIF('PREVIOUS LOGS'!$FC$218,FC218,'PREVIOUS LOGS'!$ET$224)+SUMIF('PREVIOUS LOGS'!$FC$271,FC218,'PREVIOUS LOGS'!$ET$277)+SUMIF('PREVIOUS LOGS'!$FC$324,FC218,'PREVIOUS LOGS'!$ET$330)</f>
        <v>0</v>
      </c>
      <c r="EU224" s="828"/>
      <c r="EV224" s="828"/>
      <c r="EW224" s="828"/>
      <c r="EX224" s="828"/>
      <c r="EY224" s="828"/>
      <c r="EZ224" s="828"/>
      <c r="FA224" s="828"/>
      <c r="FB224" s="828"/>
      <c r="FC224" s="828"/>
      <c r="FD224" s="829"/>
      <c r="FE224" s="14"/>
      <c r="FF224" s="835" t="str">
        <f>IFERROR(ET224/FA226,"")</f>
        <v/>
      </c>
      <c r="FG224" s="836"/>
      <c r="FH224" s="836"/>
      <c r="FI224" s="836"/>
      <c r="FJ224" s="836"/>
      <c r="FK224" s="836"/>
      <c r="FL224" s="836"/>
      <c r="FM224" s="836"/>
      <c r="FN224" s="836"/>
      <c r="FO224" s="836"/>
      <c r="FP224" s="837"/>
      <c r="FQ224" s="15"/>
      <c r="FR224" s="820">
        <v>2022</v>
      </c>
      <c r="FS224" s="821"/>
      <c r="FT224" s="821"/>
      <c r="FU224" s="821"/>
      <c r="FV224" s="821"/>
      <c r="FW224" s="1118">
        <f>SUMIFS('ANNUAL SUMMARY'!$AF$54,FR224,'ANNUAL SUMMARY'!$V$9,FC218,'ANNUAL SUMMARY'!$L$6)+SUMIFS('ANNUAL SUMMARY'!$AF$112,FR224,'ANNUAL SUMMARY'!$V$9,FC218,'ANNUAL SUMMARY'!$L$64)+SUMIFS('ANNUAL SUMMARY'!$AF$170,FR224,'ANNUAL SUMMARY'!$V$9,FC218,'ANNUAL SUMMARY'!$L$122)+SUMIFS('ANNUAL SUMMARY'!$AF$228,FR224,'ANNUAL SUMMARY'!$V$9,FC218,'ANNUAL SUMMARY'!$L$180)+SUMIFS('ANNUAL SUMMARY'!$AF$286,FR224,'ANNUAL SUMMARY'!$V$9,FC218,'ANNUAL SUMMARY'!$L$238)+SUMIFS('ANNUAL SUMMARY'!$AF$344,FR224,'ANNUAL SUMMARY'!$V$9,FC218,'ANNUAL SUMMARY'!$L$296)+SUMIFS('ANNUAL SUMMARY'!$AF$402,FR224,'ANNUAL SUMMARY'!$V$9,FC218,'ANNUAL SUMMARY'!$L$354)+SUMIFS('ANNUAL SUMMARY'!$AF$460,FR224,'ANNUAL SUMMARY'!$V$9,FC218,'ANNUAL SUMMARY'!$L$412)+SUMIFS('ANNUAL SUMMARY'!$AF$518,FR224,'ANNUAL SUMMARY'!$V$9,FC218,'ANNUAL SUMMARY'!$L$470)+SUMIFS('ANNUAL SUMMARY'!$AF$576,FR224,'ANNUAL SUMMARY'!$V$9,FC218,'ANNUAL SUMMARY'!$L$528)+SUMIFS('ANNUAL SUMMARY'!$AF$634,FR224,'ANNUAL SUMMARY'!$V$9,FC218,'ANNUAL SUMMARY'!$L$586)+SUMIFS('ANNUAL SUMMARY'!$AF$692,FR224,'ANNUAL SUMMARY'!$V$9,FC218,'ANNUAL SUMMARY'!$L$644)+SUMIFS('ANNUAL SUMMARY'!$CC$54,FR224,'ANNUAL SUMMARY'!$V$9,FC218,'ANNUAL SUMMARY'!$BI$6)+SUMIFS('ANNUAL SUMMARY'!$CC$112,FR224,'ANNUAL SUMMARY'!$V$9,FC218,'ANNUAL SUMMARY'!$BI$64)+SUMIFS('ANNUAL SUMMARY'!$CC$170,FR224,'ANNUAL SUMMARY'!$V$9,FC218,'ANNUAL SUMMARY'!$BI$122)+SUMIFS('ANNUAL SUMMARY'!$CC$228,FR224,'ANNUAL SUMMARY'!$V$9,FC218,'ANNUAL SUMMARY'!$BI$180)+SUMIFS('ANNUAL SUMMARY'!$CC$286,FR224,'ANNUAL SUMMARY'!$V$9,FC218,'ANNUAL SUMMARY'!$BI$238)+SUMIFS('ANNUAL SUMMARY'!$CC$344,FR224,'ANNUAL SUMMARY'!$V$9,FC218,'ANNUAL SUMMARY'!$BI$296)+SUMIFS('ANNUAL SUMMARY'!$CC$402,FR224,'ANNUAL SUMMARY'!$V$9,FC218,'ANNUAL SUMMARY'!$BI$354)+SUMIFS('ANNUAL SUMMARY'!$CC$460,FR224,'ANNUAL SUMMARY'!$V$9,FC218,'ANNUAL SUMMARY'!$BI$412)+SUMIFS('ANNUAL SUMMARY'!$CC$518,FR224,'ANNUAL SUMMARY'!$V$9,FC218,'ANNUAL SUMMARY'!$BI$470)+SUMIFS('ANNUAL SUMMARY'!$CC$576,FR224,'ANNUAL SUMMARY'!$V$9,FC218,'ANNUAL SUMMARY'!$BI$528)+SUMIFS('ANNUAL SUMMARY'!$CC$634,FR224,'ANNUAL SUMMARY'!$V$9,FC218,'ANNUAL SUMMARY'!$BI$586)+SUMIFS('ANNUAL SUMMARY'!$CC$692,FR224,'ANNUAL SUMMARY'!$V$9,FC218,'ANNUAL SUMMARY'!$BI$644)+SUMIFS('ANNUAL SUMMARY'!$EB$54,FR224,'ANNUAL SUMMARY'!$V$9,FC218,'ANNUAL SUMMARY'!$DH$6)+SUMIFS('ANNUAL SUMMARY'!$EB$112,FR224,'ANNUAL SUMMARY'!$V$9,FC218,'ANNUAL SUMMARY'!$DH$64)+SUMIFS('ANNUAL SUMMARY'!$EB$170,FR224,'ANNUAL SUMMARY'!$V$9,FC218,'ANNUAL SUMMARY'!$DH$122)+SUMIFS('ANNUAL SUMMARY'!$EB$228,FR224,'ANNUAL SUMMARY'!$V$9,FC218,'ANNUAL SUMMARY'!$DH$180)+SUMIFS('ANNUAL SUMMARY'!$EB$286,FR224,'ANNUAL SUMMARY'!$V$9,FC218,'ANNUAL SUMMARY'!$DH$238)+SUMIFS('ANNUAL SUMMARY'!$EB$344,FR224,'ANNUAL SUMMARY'!$V$9,FC218,'ANNUAL SUMMARY'!$DH$296)+SUMIFS('ANNUAL SUMMARY'!$EB$402,FR224,'ANNUAL SUMMARY'!$V$9,FC218,'ANNUAL SUMMARY'!$DH$354)+SUMIFS('ANNUAL SUMMARY'!$EB$460,FR224,'ANNUAL SUMMARY'!$V$9,FC218,'ANNUAL SUMMARY'!$DH$412)+SUMIFS('ANNUAL SUMMARY'!$EB$518,FR224,'ANNUAL SUMMARY'!$V$9,FC218,'ANNUAL SUMMARY'!$DH$470)+SUMIFS('ANNUAL SUMMARY'!$EB$576,FR224,'ANNUAL SUMMARY'!$V$9,FC218,'ANNUAL SUMMARY'!$DH$528)+SUMIFS('ANNUAL SUMMARY'!$EB$634,FR224,'ANNUAL SUMMARY'!$V$9,FC218,'ANNUAL SUMMARY'!$DH$586)+SUMIFS('ANNUAL SUMMARY'!$EB$692,FR224,'ANNUAL SUMMARY'!$V$9,FC218,'ANNUAL SUMMARY'!$DH$644)+SUMIFS('ANNUAL SUMMARY'!$FY$54,FR224,'ANNUAL SUMMARY'!$V$9,FC218,'ANNUAL SUMMARY'!$FE$6)+SUMIFS('ANNUAL SUMMARY'!$FY$112,FR224,'ANNUAL SUMMARY'!$V$9,FC218,'ANNUAL SUMMARY'!$FE$64)+SUMIFS('ANNUAL SUMMARY'!$FY$170,FR224,'ANNUAL SUMMARY'!$V$9,FC218,'ANNUAL SUMMARY'!$FE$122)+SUMIFS('ANNUAL SUMMARY'!$FY$228,FR224,'ANNUAL SUMMARY'!$V$9,FC218,'ANNUAL SUMMARY'!$FE$180)+SUMIFS('ANNUAL SUMMARY'!$FY$286,FR224,'ANNUAL SUMMARY'!$V$9,FC218,'ANNUAL SUMMARY'!$FE$238)+SUMIFS('ANNUAL SUMMARY'!$FY$344,FR224,'ANNUAL SUMMARY'!$V$9,FC218,'ANNUAL SUMMARY'!$FE$296)+SUMIFS('ANNUAL SUMMARY'!$FY$402,FR224,'ANNUAL SUMMARY'!$V$9,FC218,'ANNUAL SUMMARY'!$FE$354)+SUMIFS('ANNUAL SUMMARY'!$FY$460,FR224,'ANNUAL SUMMARY'!$V$9,FC218,'ANNUAL SUMMARY'!$FE$412)+SUMIFS('ANNUAL SUMMARY'!$FY$518,FR224,'ANNUAL SUMMARY'!$V$9,FC218,'ANNUAL SUMMARY'!$FE$470)+SUMIFS('ANNUAL SUMMARY'!$FY$576,FR224,'ANNUAL SUMMARY'!$V$9,FC218,'ANNUAL SUMMARY'!$FE$528)+SUMIFS('ANNUAL SUMMARY'!$FY$634,FR224,'ANNUAL SUMMARY'!$V$9,FC218,'ANNUAL SUMMARY'!$FE$586)+SUMIFS('ANNUAL SUMMARY'!$FY$692,FR224,'ANNUAL SUMMARY'!$V$9,FC218,'ANNUAL SUMMARY'!$FE$644)</f>
        <v>0</v>
      </c>
      <c r="FX224" s="727"/>
      <c r="FY224" s="727"/>
      <c r="FZ224" s="727"/>
      <c r="GA224" s="727">
        <f>SUMIFS('ANNUAL SUMMARY'!$AJ$54,FR224,'ANNUAL SUMMARY'!$V$9,FC218,'ANNUAL SUMMARY'!$L$6)+SUMIFS('ANNUAL SUMMARY'!$AJ$112,FR224,'ANNUAL SUMMARY'!$V$9,FC218,'ANNUAL SUMMARY'!$L$64)+SUMIFS('ANNUAL SUMMARY'!$AJ$170,FR224,'ANNUAL SUMMARY'!$V$9,FC218,'ANNUAL SUMMARY'!$L$122)+SUMIFS('ANNUAL SUMMARY'!$AJ$228,FR224,'ANNUAL SUMMARY'!$V$9,FC218,'ANNUAL SUMMARY'!$L$180)+SUMIFS('ANNUAL SUMMARY'!$AJ$286,FR224,'ANNUAL SUMMARY'!$V$9,FC218,'ANNUAL SUMMARY'!$L$238)+SUMIFS('ANNUAL SUMMARY'!$AJ$344,FR224,'ANNUAL SUMMARY'!$V$9,FC218,'ANNUAL SUMMARY'!$L$296)+SUMIFS('ANNUAL SUMMARY'!$AJ$402,FR224,'ANNUAL SUMMARY'!$V$9,FC218,'ANNUAL SUMMARY'!$L$354)+SUMIFS('ANNUAL SUMMARY'!$AJ$460,FR224,'ANNUAL SUMMARY'!$V$9,FC218,'ANNUAL SUMMARY'!$L$412)+SUMIFS('ANNUAL SUMMARY'!$AJ$518,FR224,'ANNUAL SUMMARY'!$V$9,FC218,'ANNUAL SUMMARY'!$L$470)+SUMIFS('ANNUAL SUMMARY'!$AJ$576,FR224,'ANNUAL SUMMARY'!$V$9,FC218,'ANNUAL SUMMARY'!$L$528)+SUMIFS('ANNUAL SUMMARY'!$AJ$634,FR224,'ANNUAL SUMMARY'!$V$9,FC218,'ANNUAL SUMMARY'!$L$586)+SUMIFS('ANNUAL SUMMARY'!$AJ$692,FR224,'ANNUAL SUMMARY'!$V$9,FC218,'ANNUAL SUMMARY'!$L$644)+SUMIFS('ANNUAL SUMMARY'!$CG$54,FR224,'ANNUAL SUMMARY'!$V$9,FC218,'ANNUAL SUMMARY'!$BI$6)+SUMIFS('ANNUAL SUMMARY'!$CG$112,FR224,'ANNUAL SUMMARY'!$V$9,FC218,'ANNUAL SUMMARY'!$BI$64)+SUMIFS('ANNUAL SUMMARY'!$CG$170,FR224,'ANNUAL SUMMARY'!$V$9,FC218,'ANNUAL SUMMARY'!$BI$122)+SUMIFS('ANNUAL SUMMARY'!$CG$228,FR224,'ANNUAL SUMMARY'!$V$9,FC218,'ANNUAL SUMMARY'!$BI$180)+SUMIFS('ANNUAL SUMMARY'!$CG$286,FR224,'ANNUAL SUMMARY'!$V$9,FC218,'ANNUAL SUMMARY'!$BI$238)+SUMIFS('ANNUAL SUMMARY'!$CG$344,FR224,'ANNUAL SUMMARY'!$V$9,FC218,'ANNUAL SUMMARY'!$BI$296)+SUMIFS('ANNUAL SUMMARY'!$CG$402,FR224,'ANNUAL SUMMARY'!$V$9,FC218,'ANNUAL SUMMARY'!$BI$354)+SUMIFS('ANNUAL SUMMARY'!$CG$460,FR224,'ANNUAL SUMMARY'!$V$9,FC218,'ANNUAL SUMMARY'!$BI$412)+SUMIFS('ANNUAL SUMMARY'!$CG$518,FR224,'ANNUAL SUMMARY'!$V$9,FC218,'ANNUAL SUMMARY'!$BI$470)+SUMIFS('ANNUAL SUMMARY'!$CG$576,FR224,'ANNUAL SUMMARY'!$V$9,FC218,'ANNUAL SUMMARY'!$BI$528)+SUMIFS('ANNUAL SUMMARY'!$CG$634,FR224,'ANNUAL SUMMARY'!$V$9,FC218,'ANNUAL SUMMARY'!$BI$586)+SUMIFS('ANNUAL SUMMARY'!$CG$692,FR224,'ANNUAL SUMMARY'!$V$9,FC218,'ANNUAL SUMMARY'!$BI$644)+SUMIFS('ANNUAL SUMMARY'!$EF$54,FR224,'ANNUAL SUMMARY'!$V$9,FC218,'ANNUAL SUMMARY'!$DH$6)+SUMIFS('ANNUAL SUMMARY'!$EF$112,FR224,'ANNUAL SUMMARY'!$V$9,FC218,'ANNUAL SUMMARY'!$DH$64)+SUMIFS('ANNUAL SUMMARY'!$EF$170,FR224,'ANNUAL SUMMARY'!$V$9,FC218,'ANNUAL SUMMARY'!$DH$122)+SUMIFS('ANNUAL SUMMARY'!$EF$228,FR224,'ANNUAL SUMMARY'!$V$9,FC218,'ANNUAL SUMMARY'!$DH$180)+SUMIFS('ANNUAL SUMMARY'!$EF$286,FR224,'ANNUAL SUMMARY'!$V$9,FC218,'ANNUAL SUMMARY'!$DH$238)+SUMIFS('ANNUAL SUMMARY'!$EF$344,FR224,'ANNUAL SUMMARY'!$V$9,FC218,'ANNUAL SUMMARY'!$DH$296)+SUMIFS('ANNUAL SUMMARY'!$EF$402,FR224,'ANNUAL SUMMARY'!$V$9,FC218,'ANNUAL SUMMARY'!$DH$354)+SUMIFS('ANNUAL SUMMARY'!$EF$460,FR224,'ANNUAL SUMMARY'!$V$9,FC218,'ANNUAL SUMMARY'!$DH$412)+SUMIFS('ANNUAL SUMMARY'!$EF$518,FR224,'ANNUAL SUMMARY'!$V$9,FC218,'ANNUAL SUMMARY'!$DH$470)+SUMIFS('ANNUAL SUMMARY'!$EF$576,FR224,'ANNUAL SUMMARY'!$V$9,FC218,'ANNUAL SUMMARY'!$DH$528)+SUMIFS('ANNUAL SUMMARY'!$EF$634,FR224,'ANNUAL SUMMARY'!$V$9,FC218,'ANNUAL SUMMARY'!$DH$586)+SUMIFS('ANNUAL SUMMARY'!$EF$692,FR224,'ANNUAL SUMMARY'!$V$9,FC218,'ANNUAL SUMMARY'!$DH$644)+SUMIFS('ANNUAL SUMMARY'!$GC$54,FR224,'ANNUAL SUMMARY'!$V$9,FC218,'ANNUAL SUMMARY'!$FE$6)+SUMIFS('ANNUAL SUMMARY'!$GC$112,FR224,'ANNUAL SUMMARY'!$V$9,FC218,'ANNUAL SUMMARY'!$FE$64)+SUMIFS('ANNUAL SUMMARY'!$GC$170,FR224,'ANNUAL SUMMARY'!$V$9,FC218,'ANNUAL SUMMARY'!$FE$122)+SUMIFS('ANNUAL SUMMARY'!$GC$228,FR224,'ANNUAL SUMMARY'!$V$9,FC218,'ANNUAL SUMMARY'!$FE$180)+SUMIFS('ANNUAL SUMMARY'!$GC$286,FR224,'ANNUAL SUMMARY'!$V$9,FC218,'ANNUAL SUMMARY'!$FE$238)+SUMIFS('ANNUAL SUMMARY'!$GC$344,FR224,'ANNUAL SUMMARY'!$V$9,FC218,'ANNUAL SUMMARY'!$FE$296)+SUMIFS('ANNUAL SUMMARY'!$GC$402,FR224,'ANNUAL SUMMARY'!$V$9,FC218,'ANNUAL SUMMARY'!$FE$354)+SUMIFS('ANNUAL SUMMARY'!$GC$460,FR224,'ANNUAL SUMMARY'!$V$9,FC218,'ANNUAL SUMMARY'!$FE$412)+SUMIFS('ANNUAL SUMMARY'!$GC$518,FR224,'ANNUAL SUMMARY'!$V$9,FC218,'ANNUAL SUMMARY'!$FE$470)+SUMIFS('ANNUAL SUMMARY'!$GC$576,FR224,'ANNUAL SUMMARY'!$V$9,FC218,'ANNUAL SUMMARY'!$FE$528)+SUMIFS('ANNUAL SUMMARY'!$GC$634,FR224,'ANNUAL SUMMARY'!$V$9,FC218,'ANNUAL SUMMARY'!$FE$586)+SUMIFS('ANNUAL SUMMARY'!$GC$692,FR224,'ANNUAL SUMMARY'!$V$9,FC218,'ANNUAL SUMMARY'!$FE$644)</f>
        <v>0</v>
      </c>
      <c r="GB224" s="727"/>
      <c r="GC224" s="727"/>
      <c r="GD224" s="727"/>
      <c r="GE224" s="727">
        <f>SUMIFS('ANNUAL SUMMARY'!$AN$54,FR224,'ANNUAL SUMMARY'!$V$9,FC218,'ANNUAL SUMMARY'!$L$6)+SUMIFS('ANNUAL SUMMARY'!$AN$112,FR224,'ANNUAL SUMMARY'!$V$9,FC218,'ANNUAL SUMMARY'!$L$64)+SUMIFS('ANNUAL SUMMARY'!$AN$170,FR224,'ANNUAL SUMMARY'!$V$9,FC218,'ANNUAL SUMMARY'!$L$122)+SUMIFS('ANNUAL SUMMARY'!$AN$228,FR224,'ANNUAL SUMMARY'!$V$9,FC218,'ANNUAL SUMMARY'!$L$180)+SUMIFS('ANNUAL SUMMARY'!$AN$286,FR224,'ANNUAL SUMMARY'!$V$9,FC218,'ANNUAL SUMMARY'!$L$238)+SUMIFS('ANNUAL SUMMARY'!$AN$344,FR224,'ANNUAL SUMMARY'!$V$9,FC218,'ANNUAL SUMMARY'!$L$296)+SUMIFS('ANNUAL SUMMARY'!$AN$402,FR224,'ANNUAL SUMMARY'!$V$9,FC218,'ANNUAL SUMMARY'!$L$354)+SUMIFS('ANNUAL SUMMARY'!$AN$460,FR224,'ANNUAL SUMMARY'!$V$9,FC218,'ANNUAL SUMMARY'!$L$412)+SUMIFS('ANNUAL SUMMARY'!$AN$518,FR224,'ANNUAL SUMMARY'!$V$9,FC218,'ANNUAL SUMMARY'!$L$470)+SUMIFS('ANNUAL SUMMARY'!$AN$576,FR224,'ANNUAL SUMMARY'!$V$9,FC218,'ANNUAL SUMMARY'!$L$528)+SUMIFS('ANNUAL SUMMARY'!$AN$634,FR224,'ANNUAL SUMMARY'!$V$9,FC218,'ANNUAL SUMMARY'!$L$586)+SUMIFS('ANNUAL SUMMARY'!$AN$692,FR224,'ANNUAL SUMMARY'!$V$9,FC218,'ANNUAL SUMMARY'!$L$644)+SUMIFS('ANNUAL SUMMARY'!$CK$54,FR224,'ANNUAL SUMMARY'!$V$9,FC218,'ANNUAL SUMMARY'!$BI$6)+SUMIFS('ANNUAL SUMMARY'!$CK$112,FR224,'ANNUAL SUMMARY'!$V$9,FC218,'ANNUAL SUMMARY'!$BI$64)+SUMIFS('ANNUAL SUMMARY'!$CK$170,FR224,'ANNUAL SUMMARY'!$V$9,FC218,'ANNUAL SUMMARY'!$BI$122)+SUMIFS('ANNUAL SUMMARY'!$CK$228,FR224,'ANNUAL SUMMARY'!$V$9,FC218,'ANNUAL SUMMARY'!$BI$180)+SUMIFS('ANNUAL SUMMARY'!$CK$286,FR224,'ANNUAL SUMMARY'!$V$9,FC218,'ANNUAL SUMMARY'!$BI$238)+SUMIFS('ANNUAL SUMMARY'!$CK$344,FR224,'ANNUAL SUMMARY'!$V$9,FC218,'ANNUAL SUMMARY'!$BI$296)+SUMIFS('ANNUAL SUMMARY'!$CK$402,FR224,'ANNUAL SUMMARY'!$V$9,FC218,'ANNUAL SUMMARY'!$BI$354)+SUMIFS('ANNUAL SUMMARY'!$CK$460,FR224,'ANNUAL SUMMARY'!$V$9,FC218,'ANNUAL SUMMARY'!$BI$412)+SUMIFS('ANNUAL SUMMARY'!$CK$518,FR224,'ANNUAL SUMMARY'!$V$9,FC218,'ANNUAL SUMMARY'!$BI$470)+SUMIFS('ANNUAL SUMMARY'!$CK$576,FR224,'ANNUAL SUMMARY'!$V$9,FC218,'ANNUAL SUMMARY'!$BI$528)+SUMIFS('ANNUAL SUMMARY'!$CK$634,FR224,'ANNUAL SUMMARY'!$V$9,FC218,'ANNUAL SUMMARY'!$BI$586)+SUMIFS('ANNUAL SUMMARY'!$CK$692,FR224,'ANNUAL SUMMARY'!$V$9,FC218,'ANNUAL SUMMARY'!$BI$644)+SUMIFS('ANNUAL SUMMARY'!$EJ$54,FR224,'ANNUAL SUMMARY'!$V$9,FC218,'ANNUAL SUMMARY'!$DH$6)+SUMIFS('ANNUAL SUMMARY'!$EJ$112,FR224,'ANNUAL SUMMARY'!$V$9,FC218,'ANNUAL SUMMARY'!$DH$64)+SUMIFS('ANNUAL SUMMARY'!$EJ$170,FR224,'ANNUAL SUMMARY'!$V$9,FC218,'ANNUAL SUMMARY'!$DH$122)+SUMIFS('ANNUAL SUMMARY'!$EJ$228,FR224,'ANNUAL SUMMARY'!$V$9,FC218,'ANNUAL SUMMARY'!$DH$180)+SUMIFS('ANNUAL SUMMARY'!$EJ$286,FR224,'ANNUAL SUMMARY'!$V$9,FC218,'ANNUAL SUMMARY'!$DH$238)+SUMIFS('ANNUAL SUMMARY'!$EJ$344,FR224,'ANNUAL SUMMARY'!$V$9,FC218,'ANNUAL SUMMARY'!$DH$296)+SUMIFS('ANNUAL SUMMARY'!$EJ$402,FR224,'ANNUAL SUMMARY'!$V$9,FC218,'ANNUAL SUMMARY'!$DH$354)+SUMIFS('ANNUAL SUMMARY'!$EJ$460,FR224,'ANNUAL SUMMARY'!$V$9,FC218,'ANNUAL SUMMARY'!$DH$412)+SUMIFS('ANNUAL SUMMARY'!$EJ$518,FR224,'ANNUAL SUMMARY'!$V$9,FC218,'ANNUAL SUMMARY'!$DH$470)+SUMIFS('ANNUAL SUMMARY'!$EJ$576,FR224,'ANNUAL SUMMARY'!$V$9,FC218,'ANNUAL SUMMARY'!$DH$528)+SUMIFS('ANNUAL SUMMARY'!$EJ$634,FR224,'ANNUAL SUMMARY'!$V$9,FC218,'ANNUAL SUMMARY'!$DH$586)+SUMIFS('ANNUAL SUMMARY'!$EJ$692,FR224,'ANNUAL SUMMARY'!$V$9,FC218,'ANNUAL SUMMARY'!$DH$644)+SUMIFS('ANNUAL SUMMARY'!$GG$54,FR224,'ANNUAL SUMMARY'!$V$9,FC218,'ANNUAL SUMMARY'!$FE$6)+SUMIFS('ANNUAL SUMMARY'!$GG$112,FR224,'ANNUAL SUMMARY'!$V$9,FC218,'ANNUAL SUMMARY'!$FE$64)+SUMIFS('ANNUAL SUMMARY'!$GG$170,FR224,'ANNUAL SUMMARY'!$V$9,FC218,'ANNUAL SUMMARY'!$FE$122)+SUMIFS('ANNUAL SUMMARY'!$GG$228,FR224,'ANNUAL SUMMARY'!$V$9,FC218,'ANNUAL SUMMARY'!$FE$180)+SUMIFS('ANNUAL SUMMARY'!$GG$286,FR224,'ANNUAL SUMMARY'!$V$9,FC218,'ANNUAL SUMMARY'!$FE$238)+SUMIFS('ANNUAL SUMMARY'!$GG$344,FR224,'ANNUAL SUMMARY'!$V$9,FC218,'ANNUAL SUMMARY'!$FE$296)+SUMIFS('ANNUAL SUMMARY'!$GG$402,FR224,'ANNUAL SUMMARY'!$V$9,FC218,'ANNUAL SUMMARY'!$FE$354)+SUMIFS('ANNUAL SUMMARY'!$GG$460,FR224,'ANNUAL SUMMARY'!$V$9,FC218,'ANNUAL SUMMARY'!$FE$412)+SUMIFS('ANNUAL SUMMARY'!$GG$518,FR224,'ANNUAL SUMMARY'!$V$9,FC218,'ANNUAL SUMMARY'!$FE$470)+SUMIFS('ANNUAL SUMMARY'!$GG$576,FR224,'ANNUAL SUMMARY'!$V$9,FC218,'ANNUAL SUMMARY'!$FE$528)+SUMIFS('ANNUAL SUMMARY'!$GG$634,FR224,'ANNUAL SUMMARY'!$V$9,FC218,'ANNUAL SUMMARY'!$FE$586)+SUMIFS('ANNUAL SUMMARY'!$GG$692,FR224,'ANNUAL SUMMARY'!$V$9,FC218,'ANNUAL SUMMARY'!$FE$644)</f>
        <v>0</v>
      </c>
      <c r="GF224" s="727"/>
      <c r="GG224" s="727"/>
      <c r="GH224" s="727"/>
      <c r="GI224" s="728">
        <f>SUMIFS('ANNUAL SUMMARY'!$AR$54,FR224,'ANNUAL SUMMARY'!$V$9,FC218,'ANNUAL SUMMARY'!$L$6)+SUMIFS('ANNUAL SUMMARY'!$AR$112,FR224,'ANNUAL SUMMARY'!$V$9,FC218,'ANNUAL SUMMARY'!$L$64)+SUMIFS('ANNUAL SUMMARY'!$AR$170,FR224,'ANNUAL SUMMARY'!$V$9,FC218,'ANNUAL SUMMARY'!$L$122)+SUMIFS('ANNUAL SUMMARY'!$AR$228,FR224,'ANNUAL SUMMARY'!$V$9,FC218,'ANNUAL SUMMARY'!$L$180)+SUMIFS('ANNUAL SUMMARY'!$AR$286,FR224,'ANNUAL SUMMARY'!$V$9,FC218,'ANNUAL SUMMARY'!$L$238)+SUMIFS('ANNUAL SUMMARY'!$AR$344,FR224,'ANNUAL SUMMARY'!$V$9,FC218,'ANNUAL SUMMARY'!$L$296)+SUMIFS('ANNUAL SUMMARY'!$AR$402,FR224,'ANNUAL SUMMARY'!$V$9,FC218,'ANNUAL SUMMARY'!$L$354)+SUMIFS('ANNUAL SUMMARY'!$AR$460,FR224,'ANNUAL SUMMARY'!$V$9,FC218,'ANNUAL SUMMARY'!$L$412)+SUMIFS('ANNUAL SUMMARY'!$AR$518,FR224,'ANNUAL SUMMARY'!$V$9,FC218,'ANNUAL SUMMARY'!$L$470)+SUMIFS('ANNUAL SUMMARY'!$AR$576,FR224,'ANNUAL SUMMARY'!$V$9,FC218,'ANNUAL SUMMARY'!$L$528)+SUMIFS('ANNUAL SUMMARY'!$AR$634,FR224,'ANNUAL SUMMARY'!$V$9,FC218,'ANNUAL SUMMARY'!$L$586)+SUMIFS('ANNUAL SUMMARY'!$AR$692,FR224,'ANNUAL SUMMARY'!$V$9,FC218,'ANNUAL SUMMARY'!$L$644)+SUMIFS('ANNUAL SUMMARY'!$CO$54,FR224,'ANNUAL SUMMARY'!$V$9,FC218,'ANNUAL SUMMARY'!$BI$6)+SUMIFS('ANNUAL SUMMARY'!$CO$112,FR224,'ANNUAL SUMMARY'!$V$9,FC218,'ANNUAL SUMMARY'!$BI$64)+SUMIFS('ANNUAL SUMMARY'!$CO$170,FR224,'ANNUAL SUMMARY'!$V$9,FC218,'ANNUAL SUMMARY'!$BI$122)+SUMIFS('ANNUAL SUMMARY'!$CO$228,FR224,'ANNUAL SUMMARY'!$V$9,FC218,'ANNUAL SUMMARY'!$BI$180)+SUMIFS('ANNUAL SUMMARY'!$CO$286,FR224,'ANNUAL SUMMARY'!$V$9,FC218,'ANNUAL SUMMARY'!$BI$238)+SUMIFS('ANNUAL SUMMARY'!$CO$344,FR224,'ANNUAL SUMMARY'!$V$9,FC218,'ANNUAL SUMMARY'!$BI$296)+SUMIFS('ANNUAL SUMMARY'!$CO$402,FR224,'ANNUAL SUMMARY'!$V$9,FC218,'ANNUAL SUMMARY'!$BI$354)+SUMIFS('ANNUAL SUMMARY'!$CO$460,FR224,'ANNUAL SUMMARY'!$V$9,FC218,'ANNUAL SUMMARY'!$BI$412)+SUMIFS('ANNUAL SUMMARY'!$CO$518,FR224,'ANNUAL SUMMARY'!$V$9,FC218,'ANNUAL SUMMARY'!$BI$470)+SUMIFS('ANNUAL SUMMARY'!$CO$576,FR224,'ANNUAL SUMMARY'!$V$9,FC218,'ANNUAL SUMMARY'!$BI$528)+SUMIFS('ANNUAL SUMMARY'!$CO$634,FR224,'ANNUAL SUMMARY'!$V$9,FC218,'ANNUAL SUMMARY'!$BI$586)+SUMIFS('ANNUAL SUMMARY'!$CO$692,FR224,'ANNUAL SUMMARY'!$V$9,FC218,'ANNUAL SUMMARY'!$BI$644)+SUMIFS('ANNUAL SUMMARY'!$EN$54,FR224,'ANNUAL SUMMARY'!$V$9,FC218,'ANNUAL SUMMARY'!$DH$6)+SUMIFS('ANNUAL SUMMARY'!$EN$112,FR224,'ANNUAL SUMMARY'!$V$9,FC218,'ANNUAL SUMMARY'!$DH$64)+SUMIFS('ANNUAL SUMMARY'!$EN$170,FR224,'ANNUAL SUMMARY'!$V$9,FC218,'ANNUAL SUMMARY'!$DH$122)+SUMIFS('ANNUAL SUMMARY'!$EN$228,FR224,'ANNUAL SUMMARY'!$V$9,FC218,'ANNUAL SUMMARY'!$DH$180)+SUMIFS('ANNUAL SUMMARY'!$EN$286,FR224,'ANNUAL SUMMARY'!$V$9,FC218,'ANNUAL SUMMARY'!$DH$238)+SUMIFS('ANNUAL SUMMARY'!$EN$344,FR224,'ANNUAL SUMMARY'!$V$9,FC218,'ANNUAL SUMMARY'!$DH$296)+SUMIFS('ANNUAL SUMMARY'!$EN$402,FR224,'ANNUAL SUMMARY'!$V$9,FC218,'ANNUAL SUMMARY'!$DH$354)+SUMIFS('ANNUAL SUMMARY'!$EN$460,FR224,'ANNUAL SUMMARY'!$V$9,FC218,'ANNUAL SUMMARY'!$DH$412)+SUMIFS('ANNUAL SUMMARY'!$EN$518,FR224,'ANNUAL SUMMARY'!$V$9,FC218,'ANNUAL SUMMARY'!$DH$470)+SUMIFS('ANNUAL SUMMARY'!$EN$576,FR224,'ANNUAL SUMMARY'!$V$9,FC218,'ANNUAL SUMMARY'!$DH$528)+SUMIFS('ANNUAL SUMMARY'!$EN$634,FR224,'ANNUAL SUMMARY'!$V$9,FC218,'ANNUAL SUMMARY'!$DH$586)+SUMIFS('ANNUAL SUMMARY'!$EN$692,FR224,'ANNUAL SUMMARY'!$V$9,FC218,'ANNUAL SUMMARY'!$DH$644)+SUMIFS('ANNUAL SUMMARY'!$GK$54,FR224,'ANNUAL SUMMARY'!$V$9,FC218,'ANNUAL SUMMARY'!$FE$6)+SUMIFS('ANNUAL SUMMARY'!$GK$112,FR224,'ANNUAL SUMMARY'!$V$9,FC218,'ANNUAL SUMMARY'!$FE$64)+SUMIFS('ANNUAL SUMMARY'!$GK$170,FR224,'ANNUAL SUMMARY'!$V$9,FC218,'ANNUAL SUMMARY'!$FE$122)+SUMIFS('ANNUAL SUMMARY'!$GK$228,FR224,'ANNUAL SUMMARY'!$V$9,FC218,'ANNUAL SUMMARY'!$FE$180)+SUMIFS('ANNUAL SUMMARY'!$GK$286,FR224,'ANNUAL SUMMARY'!$V$9,FC218,'ANNUAL SUMMARY'!$FE$238)+SUMIFS('ANNUAL SUMMARY'!$GK$344,FR224,'ANNUAL SUMMARY'!$V$9,FC218,'ANNUAL SUMMARY'!$FE$296)+SUMIFS('ANNUAL SUMMARY'!$GK$402,FR224,'ANNUAL SUMMARY'!$V$9,FC218,'ANNUAL SUMMARY'!$FE$354)+SUMIFS('ANNUAL SUMMARY'!$GK$460,FR224,'ANNUAL SUMMARY'!$V$9,FC218,'ANNUAL SUMMARY'!$FE$412)+SUMIFS('ANNUAL SUMMARY'!$GK$518,FR224,'ANNUAL SUMMARY'!$V$9,FC218,'ANNUAL SUMMARY'!$FE$470)+SUMIFS('ANNUAL SUMMARY'!$GK$576,FR224,'ANNUAL SUMMARY'!$V$9,FC218,'ANNUAL SUMMARY'!$FE$528)+SUMIFS('ANNUAL SUMMARY'!$GK$634,FR224,'ANNUAL SUMMARY'!$V$9,FC218,'ANNUAL SUMMARY'!$FE$586)+SUMIFS('ANNUAL SUMMARY'!$GK$692,FR224,'ANNUAL SUMMARY'!$V$9,FC218,'ANNUAL SUMMARY'!$FE$644)</f>
        <v>0</v>
      </c>
      <c r="GJ224" s="728"/>
      <c r="GK224" s="728"/>
      <c r="GL224" s="728">
        <f>SUMIFS('ANNUAL SUMMARY'!$AU$54,FR224,'ANNUAL SUMMARY'!$V$9,FC218,'ANNUAL SUMMARY'!$L$6)+SUMIFS('ANNUAL SUMMARY'!$AU$112,FR224,'ANNUAL SUMMARY'!$V$9,FC218,'ANNUAL SUMMARY'!$L$64)+SUMIFS('ANNUAL SUMMARY'!$AU$170,FR224,'ANNUAL SUMMARY'!$V$9,FC218,'ANNUAL SUMMARY'!$L$122)+SUMIFS('ANNUAL SUMMARY'!$AU$228,FR224,'ANNUAL SUMMARY'!$V$9,FC218,'ANNUAL SUMMARY'!$L$180)+SUMIFS('ANNUAL SUMMARY'!$AU$286,FR224,'ANNUAL SUMMARY'!$V$9,FC218,'ANNUAL SUMMARY'!$L$238)+SUMIFS('ANNUAL SUMMARY'!$AU$344,FR224,'ANNUAL SUMMARY'!$V$9,FC218,'ANNUAL SUMMARY'!$L$296)+SUMIFS('ANNUAL SUMMARY'!$AU$402,FR224,'ANNUAL SUMMARY'!$V$9,FC218,'ANNUAL SUMMARY'!$L$354)+SUMIFS('ANNUAL SUMMARY'!$AU$460,FR224,'ANNUAL SUMMARY'!$V$9,FC218,'ANNUAL SUMMARY'!$L$412)+SUMIFS('ANNUAL SUMMARY'!$AU$518,FR224,'ANNUAL SUMMARY'!$V$9,FC218,'ANNUAL SUMMARY'!$L$470)+SUMIFS('ANNUAL SUMMARY'!$AU$576,FR224,'ANNUAL SUMMARY'!$V$9,FC218,'ANNUAL SUMMARY'!$L$528)+SUMIFS('ANNUAL SUMMARY'!$AU$634,FR224,'ANNUAL SUMMARY'!$V$9,FC218,'ANNUAL SUMMARY'!$L$586)+SUMIFS('ANNUAL SUMMARY'!$AU$692,FR224,'ANNUAL SUMMARY'!$V$9,FC218,'ANNUAL SUMMARY'!$L$644)+SUMIFS('ANNUAL SUMMARY'!$CR$54,FR224,'ANNUAL SUMMARY'!$V$9,FC218,'ANNUAL SUMMARY'!$BI$6)+SUMIFS('ANNUAL SUMMARY'!$CR$112,FR224,'ANNUAL SUMMARY'!$V$9,FC218,'ANNUAL SUMMARY'!$BI$64)+SUMIFS('ANNUAL SUMMARY'!$CR$170,FR224,'ANNUAL SUMMARY'!$V$9,FC218,'ANNUAL SUMMARY'!$BI$122)+SUMIFS('ANNUAL SUMMARY'!$CR$228,FR224,'ANNUAL SUMMARY'!$V$9,FC218,'ANNUAL SUMMARY'!$BI$180)+SUMIFS('ANNUAL SUMMARY'!$CR$286,FR224,'ANNUAL SUMMARY'!$V$9,FC218,'ANNUAL SUMMARY'!$BI$238)+SUMIFS('ANNUAL SUMMARY'!$CR$344,FR224,'ANNUAL SUMMARY'!$V$9,FC218,'ANNUAL SUMMARY'!$BI$296)+SUMIFS('ANNUAL SUMMARY'!$CR$402,FR224,'ANNUAL SUMMARY'!$V$9,FC218,'ANNUAL SUMMARY'!$BI$354)+SUMIFS('ANNUAL SUMMARY'!$CR$460,FR224,'ANNUAL SUMMARY'!$V$9,FC218,'ANNUAL SUMMARY'!$BI$412)+SUMIFS('ANNUAL SUMMARY'!$CR$518,FR224,'ANNUAL SUMMARY'!$V$9,FC218,'ANNUAL SUMMARY'!$BI$470)+SUMIFS('ANNUAL SUMMARY'!$CR$576,FR224,'ANNUAL SUMMARY'!$V$9,FC218,'ANNUAL SUMMARY'!$BI$528)+SUMIFS('ANNUAL SUMMARY'!$CR$634,FR224,'ANNUAL SUMMARY'!$V$9,FC218,'ANNUAL SUMMARY'!$BI$586)+SUMIFS('ANNUAL SUMMARY'!$CR$692,FR224,'ANNUAL SUMMARY'!$V$9,FC218,'ANNUAL SUMMARY'!$BI$644)+SUMIFS('ANNUAL SUMMARY'!$EQ$54,FR224,'ANNUAL SUMMARY'!$V$9,FC218,'ANNUAL SUMMARY'!$DH$6)+SUMIFS('ANNUAL SUMMARY'!$EQ$112,FR224,'ANNUAL SUMMARY'!$V$9,FC218,'ANNUAL SUMMARY'!$DH$64)+SUMIFS('ANNUAL SUMMARY'!$EQ$170,FR224,'ANNUAL SUMMARY'!$V$9,FC218,'ANNUAL SUMMARY'!$DH$122)+SUMIFS('ANNUAL SUMMARY'!$EQ$228,FR224,'ANNUAL SUMMARY'!$V$9,FC218,'ANNUAL SUMMARY'!$DH$180)+SUMIFS('ANNUAL SUMMARY'!$EQ$286,FR224,'ANNUAL SUMMARY'!$V$9,FC218,'ANNUAL SUMMARY'!$DH$238)+SUMIFS('ANNUAL SUMMARY'!$EQ$344,FR224,'ANNUAL SUMMARY'!$V$9,FC218,'ANNUAL SUMMARY'!$DH$296)+SUMIFS('ANNUAL SUMMARY'!$EQ$402,FR224,'ANNUAL SUMMARY'!$V$9,FC218,'ANNUAL SUMMARY'!$DH$354)+SUMIFS('ANNUAL SUMMARY'!$EQ$460,FR224,'ANNUAL SUMMARY'!$V$9,FC218,'ANNUAL SUMMARY'!$DH$412)+SUMIFS('ANNUAL SUMMARY'!$EQ$518,FR224,'ANNUAL SUMMARY'!$V$9,FC218,'ANNUAL SUMMARY'!$DH$470)+SUMIFS('ANNUAL SUMMARY'!$EQ$576,FR224,'ANNUAL SUMMARY'!$V$9,FC218,'ANNUAL SUMMARY'!$DH$528)+SUMIFS('ANNUAL SUMMARY'!$EQ$634,FR224,'ANNUAL SUMMARY'!$V$9,FC218,'ANNUAL SUMMARY'!$DH$586)+SUMIFS('ANNUAL SUMMARY'!$EQ$692,FR224,'ANNUAL SUMMARY'!$V$9,FC218,'ANNUAL SUMMARY'!$DH$644)+SUMIFS('ANNUAL SUMMARY'!$GN$54,FR224,'ANNUAL SUMMARY'!$V$9,FC218,'ANNUAL SUMMARY'!$FE$6)+SUMIFS('ANNUAL SUMMARY'!$GN$112,FR224,'ANNUAL SUMMARY'!$V$9,FC218,'ANNUAL SUMMARY'!$FE$64)+SUMIFS('ANNUAL SUMMARY'!$GN$170,FR224,'ANNUAL SUMMARY'!$V$9,FC218,'ANNUAL SUMMARY'!$FE$122)+SUMIFS('ANNUAL SUMMARY'!$GN$228,FR224,'ANNUAL SUMMARY'!$V$9,FC218,'ANNUAL SUMMARY'!$FE$180)+SUMIFS('ANNUAL SUMMARY'!$GN$286,FR224,'ANNUAL SUMMARY'!$V$9,FC218,'ANNUAL SUMMARY'!$FE$238)+SUMIFS('ANNUAL SUMMARY'!$GN$344,FR224,'ANNUAL SUMMARY'!$V$9,FC218,'ANNUAL SUMMARY'!$FE$296)+SUMIFS('ANNUAL SUMMARY'!$GN$402,FR224,'ANNUAL SUMMARY'!$V$9,FC218,'ANNUAL SUMMARY'!$FE$354)+SUMIFS('ANNUAL SUMMARY'!$GN$460,FR224,'ANNUAL SUMMARY'!$V$9,FC218,'ANNUAL SUMMARY'!$FE$412)+SUMIFS('ANNUAL SUMMARY'!$GN$518,FR224,'ANNUAL SUMMARY'!$V$9,FC218,'ANNUAL SUMMARY'!$FE$470)+SUMIFS('ANNUAL SUMMARY'!$GN$576,FR224,'ANNUAL SUMMARY'!$V$9,FC218,'ANNUAL SUMMARY'!$FE$528)+SUMIFS('ANNUAL SUMMARY'!$GN$634,FR224,'ANNUAL SUMMARY'!$V$9,FC218,'ANNUAL SUMMARY'!$FE$586)+SUMIFS('ANNUAL SUMMARY'!$GN$692,FR224,'ANNUAL SUMMARY'!$V$9,FC218,'ANNUAL SUMMARY'!$FE$644)</f>
        <v>0</v>
      </c>
      <c r="GM224" s="728"/>
      <c r="GN224" s="728"/>
      <c r="GO224" s="1263"/>
    </row>
    <row r="225" spans="1:197" ht="15" customHeight="1" thickBot="1" x14ac:dyDescent="0.3">
      <c r="A225" s="154"/>
      <c r="B225" s="830"/>
      <c r="C225" s="831"/>
      <c r="D225" s="831"/>
      <c r="E225" s="831"/>
      <c r="F225" s="831"/>
      <c r="G225" s="831"/>
      <c r="H225" s="831"/>
      <c r="I225" s="831"/>
      <c r="J225" s="831"/>
      <c r="K225" s="831"/>
      <c r="L225" s="832"/>
      <c r="M225" s="14"/>
      <c r="N225" s="838"/>
      <c r="O225" s="839"/>
      <c r="P225" s="839"/>
      <c r="Q225" s="839"/>
      <c r="R225" s="839"/>
      <c r="S225" s="840"/>
      <c r="T225" s="840"/>
      <c r="U225" s="840"/>
      <c r="V225" s="840"/>
      <c r="W225" s="840"/>
      <c r="X225" s="841"/>
      <c r="Y225" s="15"/>
      <c r="Z225" s="822"/>
      <c r="AA225" s="823"/>
      <c r="AB225" s="823"/>
      <c r="AC225" s="823"/>
      <c r="AD225" s="823"/>
      <c r="AE225" s="727"/>
      <c r="AF225" s="727"/>
      <c r="AG225" s="727"/>
      <c r="AH225" s="727"/>
      <c r="AI225" s="727"/>
      <c r="AJ225" s="727"/>
      <c r="AK225" s="727"/>
      <c r="AL225" s="727"/>
      <c r="AM225" s="727"/>
      <c r="AN225" s="727"/>
      <c r="AO225" s="727"/>
      <c r="AP225" s="727"/>
      <c r="AQ225" s="728"/>
      <c r="AR225" s="728"/>
      <c r="AS225" s="728"/>
      <c r="AT225" s="728"/>
      <c r="AU225" s="728"/>
      <c r="AV225" s="1260"/>
      <c r="AW225" s="1263"/>
      <c r="AX225" s="154"/>
      <c r="AY225" s="830"/>
      <c r="AZ225" s="831"/>
      <c r="BA225" s="831"/>
      <c r="BB225" s="831"/>
      <c r="BC225" s="831"/>
      <c r="BD225" s="831"/>
      <c r="BE225" s="831"/>
      <c r="BF225" s="831"/>
      <c r="BG225" s="831"/>
      <c r="BH225" s="831"/>
      <c r="BI225" s="832"/>
      <c r="BJ225" s="14"/>
      <c r="BK225" s="838"/>
      <c r="BL225" s="839"/>
      <c r="BM225" s="839"/>
      <c r="BN225" s="839"/>
      <c r="BO225" s="839"/>
      <c r="BP225" s="840"/>
      <c r="BQ225" s="840"/>
      <c r="BR225" s="840"/>
      <c r="BS225" s="840"/>
      <c r="BT225" s="840"/>
      <c r="BU225" s="841"/>
      <c r="BV225" s="15"/>
      <c r="BW225" s="822"/>
      <c r="BX225" s="823"/>
      <c r="BY225" s="823"/>
      <c r="BZ225" s="823"/>
      <c r="CA225" s="823"/>
      <c r="CB225" s="727"/>
      <c r="CC225" s="727"/>
      <c r="CD225" s="727"/>
      <c r="CE225" s="727"/>
      <c r="CF225" s="727"/>
      <c r="CG225" s="727"/>
      <c r="CH225" s="727"/>
      <c r="CI225" s="727"/>
      <c r="CJ225" s="727"/>
      <c r="CK225" s="727"/>
      <c r="CL225" s="727"/>
      <c r="CM225" s="727"/>
      <c r="CN225" s="728"/>
      <c r="CO225" s="728"/>
      <c r="CP225" s="728"/>
      <c r="CQ225" s="728"/>
      <c r="CR225" s="728"/>
      <c r="CS225" s="728"/>
      <c r="CT225" s="1263"/>
      <c r="CU225" s="1250"/>
      <c r="CV225" s="154"/>
      <c r="CW225" s="830"/>
      <c r="CX225" s="831"/>
      <c r="CY225" s="831"/>
      <c r="CZ225" s="831"/>
      <c r="DA225" s="831"/>
      <c r="DB225" s="831"/>
      <c r="DC225" s="831"/>
      <c r="DD225" s="831"/>
      <c r="DE225" s="831"/>
      <c r="DF225" s="831"/>
      <c r="DG225" s="832"/>
      <c r="DH225" s="14"/>
      <c r="DI225" s="838"/>
      <c r="DJ225" s="839"/>
      <c r="DK225" s="839"/>
      <c r="DL225" s="839"/>
      <c r="DM225" s="839"/>
      <c r="DN225" s="840"/>
      <c r="DO225" s="840"/>
      <c r="DP225" s="840"/>
      <c r="DQ225" s="840"/>
      <c r="DR225" s="840"/>
      <c r="DS225" s="841"/>
      <c r="DT225" s="15"/>
      <c r="DU225" s="822"/>
      <c r="DV225" s="823"/>
      <c r="DW225" s="823"/>
      <c r="DX225" s="823"/>
      <c r="DY225" s="823"/>
      <c r="DZ225" s="727"/>
      <c r="EA225" s="727"/>
      <c r="EB225" s="727"/>
      <c r="EC225" s="727"/>
      <c r="ED225" s="727"/>
      <c r="EE225" s="727"/>
      <c r="EF225" s="727"/>
      <c r="EG225" s="727"/>
      <c r="EH225" s="727"/>
      <c r="EI225" s="727"/>
      <c r="EJ225" s="727"/>
      <c r="EK225" s="727"/>
      <c r="EL225" s="728"/>
      <c r="EM225" s="728"/>
      <c r="EN225" s="728"/>
      <c r="EO225" s="728"/>
      <c r="EP225" s="728"/>
      <c r="EQ225" s="1260"/>
      <c r="ER225" s="1263"/>
      <c r="ES225" s="154"/>
      <c r="ET225" s="830"/>
      <c r="EU225" s="831"/>
      <c r="EV225" s="831"/>
      <c r="EW225" s="831"/>
      <c r="EX225" s="831"/>
      <c r="EY225" s="831"/>
      <c r="EZ225" s="831"/>
      <c r="FA225" s="831"/>
      <c r="FB225" s="831"/>
      <c r="FC225" s="831"/>
      <c r="FD225" s="832"/>
      <c r="FE225" s="14"/>
      <c r="FF225" s="838"/>
      <c r="FG225" s="839"/>
      <c r="FH225" s="839"/>
      <c r="FI225" s="839"/>
      <c r="FJ225" s="839"/>
      <c r="FK225" s="840"/>
      <c r="FL225" s="840"/>
      <c r="FM225" s="840"/>
      <c r="FN225" s="840"/>
      <c r="FO225" s="840"/>
      <c r="FP225" s="841"/>
      <c r="FQ225" s="15"/>
      <c r="FR225" s="822"/>
      <c r="FS225" s="823"/>
      <c r="FT225" s="823"/>
      <c r="FU225" s="823"/>
      <c r="FV225" s="823"/>
      <c r="FW225" s="727"/>
      <c r="FX225" s="727"/>
      <c r="FY225" s="727"/>
      <c r="FZ225" s="727"/>
      <c r="GA225" s="727"/>
      <c r="GB225" s="727"/>
      <c r="GC225" s="727"/>
      <c r="GD225" s="727"/>
      <c r="GE225" s="727"/>
      <c r="GF225" s="727"/>
      <c r="GG225" s="727"/>
      <c r="GH225" s="727"/>
      <c r="GI225" s="728"/>
      <c r="GJ225" s="728"/>
      <c r="GK225" s="728"/>
      <c r="GL225" s="728"/>
      <c r="GM225" s="728"/>
      <c r="GN225" s="728"/>
      <c r="GO225" s="1263"/>
    </row>
    <row r="226" spans="1:197" ht="15" customHeight="1" thickTop="1" x14ac:dyDescent="0.25">
      <c r="A226" s="154"/>
      <c r="B226" s="824" t="str">
        <f>'ANNUAL SUMMARY'!$C$18</f>
        <v>NO. FLIGHTS</v>
      </c>
      <c r="C226" s="825"/>
      <c r="D226" s="825"/>
      <c r="E226" s="825"/>
      <c r="F226" s="825"/>
      <c r="G226" s="825"/>
      <c r="H226" s="826"/>
      <c r="I226" s="803">
        <f>SUMIF('ANNUAL SUMMARY'!$FE$622,K218,'ANNUAL SUMMARY'!$FC$634)+SUMIF('ANNUAL SUMMARY'!$DH$622,K218,'ANNUAL SUMMARY'!$DF$634)+SUMIF('ANNUAL SUMMARY'!$BI$622,K218,'ANNUAL SUMMARY'!$BG$634)+SUMIF('ANNUAL SUMMARY'!$L$622,K218,'ANNUAL SUMMARY'!$J$634)+SUMIF('ANNUAL SUMMARY'!$FE$566,K218,'ANNUAL SUMMARY'!$FC$578)+SUMIF('ANNUAL SUMMARY'!$DH$566,K218,'ANNUAL SUMMARY'!$DF$578)+SUMIF('ANNUAL SUMMARY'!$BI$566,K218,'ANNUAL SUMMARY'!$BG$578)+SUMIF('ANNUAL SUMMARY'!$L$566,K218,'ANNUAL SUMMARY'!$J$578)+SUMIF('ANNUAL SUMMARY'!$FE$510,K218,'ANNUAL SUMMARY'!$FC$522)+SUMIF('ANNUAL SUMMARY'!$DH$510,K218,'ANNUAL SUMMARY'!$DF$522)+SUMIF('ANNUAL SUMMARY'!$BI$510,K218,'ANNUAL SUMMARY'!$BG$522)+SUMIF('ANNUAL SUMMARY'!$L$510,K218,'ANNUAL SUMMARY'!$J$522)+SUMIF('ANNUAL SUMMARY'!$FE$454,K218,'ANNUAL SUMMARY'!$FC$466)+SUMIF('ANNUAL SUMMARY'!$DH$454,K218,'ANNUAL SUMMARY'!$DF$466)+SUMIF('ANNUAL SUMMARY'!$BI$454,K218,'ANNUAL SUMMARY'!$BG$466)+SUMIF('ANNUAL SUMMARY'!$L$454,K218,'ANNUAL SUMMARY'!$J$466)+SUMIF('ANNUAL SUMMARY'!$FE$398,K218,'ANNUAL SUMMARY'!$FC$410)+SUMIF('ANNUAL SUMMARY'!$DH$398,K218,'ANNUAL SUMMARY'!$DF$410)+SUMIF('ANNUAL SUMMARY'!$BI$398,K218,'ANNUAL SUMMARY'!$BG$410)+SUMIF('ANNUAL SUMMARY'!$L$398,K218,'ANNUAL SUMMARY'!$J$410)+SUMIF('ANNUAL SUMMARY'!$FE$342,K218,'ANNUAL SUMMARY'!$FC$354)+SUMIF('ANNUAL SUMMARY'!$DH$342,K218,'ANNUAL SUMMARY'!$DF$354)+SUMIF('ANNUAL SUMMARY'!$BI$342,K218,'ANNUAL SUMMARY'!$BG$354)+SUMIF('ANNUAL SUMMARY'!$L$342,K218,'ANNUAL SUMMARY'!$J$354)+SUMIF('ANNUAL SUMMARY'!$FE$286,K218,'ANNUAL SUMMARY'!$FC$298)+SUMIF('ANNUAL SUMMARY'!$DH$286,K218,'ANNUAL SUMMARY'!$DF$298)+SUMIF('ANNUAL SUMMARY'!$BI$286,K218,'ANNUAL SUMMARY'!$BG$298)+SUMIF('ANNUAL SUMMARY'!$L$286,K218,'ANNUAL SUMMARY'!$J$298)+SUMIF('ANNUAL SUMMARY'!$FE$230,K218,'ANNUAL SUMMARY'!$FC$242)+SUMIF('ANNUAL SUMMARY'!$DH$230,K218,'ANNUAL SUMMARY'!$DF$242)+SUMIF('ANNUAL SUMMARY'!$BI$230,K218,'ANNUAL SUMMARY'!$BG$242)+SUMIF('ANNUAL SUMMARY'!$L$230,K218,'ANNUAL SUMMARY'!$J$242)+SUMIF('ANNUAL SUMMARY'!$FE$174,K218,'ANNUAL SUMMARY'!$FC$186)+SUMIF('ANNUAL SUMMARY'!$DH$174,K218,'ANNUAL SUMMARY'!$DF$186)+SUMIF('ANNUAL SUMMARY'!$BI$174,K218,'ANNUAL SUMMARY'!$BG$186)+SUMIF('ANNUAL SUMMARY'!$L$174,K218,'ANNUAL SUMMARY'!$J$186)+SUMIF('ANNUAL SUMMARY'!$FE$118,K218,'ANNUAL SUMMARY'!$FC$130)+SUMIF('ANNUAL SUMMARY'!$DH$118,K218,'ANNUAL SUMMARY'!$DF$130)+SUMIF('ANNUAL SUMMARY'!$BI$118,K218,'ANNUAL SUMMARY'!$BG$130)+SUMIF('ANNUAL SUMMARY'!$L$118,K218,'ANNUAL SUMMARY'!$J$130)+SUMIF('ANNUAL SUMMARY'!$FE$62,K218,'ANNUAL SUMMARY'!$FC$74)+SUMIF('ANNUAL SUMMARY'!$DH$62,K218,'ANNUAL SUMMARY'!$DF$74)+SUMIF('ANNUAL SUMMARY'!$BI$62,K218,'ANNUAL SUMMARY'!$BG$74)+SUMIF('ANNUAL SUMMARY'!$L$62,K218,'ANNUAL SUMMARY'!$J$74)+SUMIF('ANNUAL SUMMARY'!$FE$6,K218,'ANNUAL SUMMARY'!$FC$18)+SUMIF('ANNUAL SUMMARY'!$DH$6,K218,'ANNUAL SUMMARY'!$DF$18)+SUMIF('ANNUAL SUMMARY'!$BI$6,K218,'ANNUAL SUMMARY'!$BG$18)+SUMIF('ANNUAL SUMMARY'!$L$6,K218,'ANNUAL SUMMARY'!$J$18)+SUMIF('PREVIOUS LOGS'!$K$6,K218,'PREVIOUS LOGS'!$B$12)+SUMIF('PREVIOUS LOGS'!$K$59,$K$6,'PREVIOUS LOGS'!$B$65)+SUMIF('PREVIOUS LOGS'!$K$112,K218,'PREVIOUS LOGS'!$B$118)+SUMIF('PREVIOUS LOGS'!$K$165,K218,'PREVIOUS LOGS'!$B$171)+SUMIF('PREVIOUS LOGS'!$K$218,K218,'PREVIOUS LOGS'!$B$224)+SUMIF('PREVIOUS LOGS'!$K$271,K218,'PREVIOUS LOGS'!$B$277)+SUMIF('PREVIOUS LOGS'!$K$324,K218,'PREVIOUS LOGS'!$B$330)+SUMIF('PREVIOUS LOGS'!$BH$6,K218,'PREVIOUS LOGS'!$AY$12)+SUMIF('PREVIOUS LOGS'!$BH$59,$K$6,'PREVIOUS LOGS'!$AY$65)+SUMIF('PREVIOUS LOGS'!$BH$112,K218,'PREVIOUS LOGS'!$AY$118)+SUMIF('PREVIOUS LOGS'!$BH$165,K218,'PREVIOUS LOGS'!$AY$171)+SUMIF('PREVIOUS LOGS'!$BH$218,K218,'PREVIOUS LOGS'!$AY$224)+SUMIF('PREVIOUS LOGS'!$BH$271,K218,'PREVIOUS LOGS'!$AY$277)+SUMIF('PREVIOUS LOGS'!$BH$324,K218,'PREVIOUS LOGS'!$AY$330)+SUMIF('PREVIOUS LOGS'!$DF$6,K218,'PREVIOUS LOGS'!$CW$12)+SUMIF('PREVIOUS LOGS'!$DF$59,$K$6,'PREVIOUS LOGS'!$CW$65)+SUMIF('PREVIOUS LOGS'!$DF$112,K218,'PREVIOUS LOGS'!$CW$118)+SUMIF('PREVIOUS LOGS'!$DF$165,K218,'PREVIOUS LOGS'!$CW$171)+SUMIF('PREVIOUS LOGS'!$DF$218,K218,'PREVIOUS LOGS'!$CW$224)+SUMIF('PREVIOUS LOGS'!$DF$271,K218,'PREVIOUS LOGS'!$CW$277)+SUMIF('PREVIOUS LOGS'!$DF$324,K218,'PREVIOUS LOGS'!$CW$330)+SUMIF('PREVIOUS LOGS'!$FC$6,K218,'PREVIOUS LOGS'!$ET$12)+SUMIF('PREVIOUS LOGS'!$FC$59,$K$6,'PREVIOUS LOGS'!$ET$65)+SUMIF('PREVIOUS LOGS'!$FC$112,K218,'PREVIOUS LOGS'!$ET$118)+SUMIF('PREVIOUS LOGS'!$FC$165,K218,'PREVIOUS LOGS'!$ET$171)+SUMIF('PREVIOUS LOGS'!$FC$218,K218,'PREVIOUS LOGS'!$ET$224)+SUMIF('PREVIOUS LOGS'!$FC$271,K218,'PREVIOUS LOGS'!$ET$277)+SUMIF('PREVIOUS LOGS'!$FC$324,K218,'PREVIOUS LOGS'!$ET$330)</f>
        <v>0</v>
      </c>
      <c r="J226" s="705"/>
      <c r="K226" s="705"/>
      <c r="L226" s="804"/>
      <c r="M226" s="637"/>
      <c r="N226" s="695" t="str">
        <f>'ANNUAL SUMMARY'!$O$18</f>
        <v>DAY</v>
      </c>
      <c r="O226" s="696"/>
      <c r="P226" s="696"/>
      <c r="Q226" s="696"/>
      <c r="R226" s="696" t="e">
        <f>SUMIF('ANNUAL SUMMARY'!$L$6,K218,'ANNUAL SUMMARY'!$T$18)+SUMIF('ANNUAL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SUMMARY'!#REF!)+SUMIF(#REF!,K218,#REF!)+SUMIF(#REF!,K218,#REF!)+SUMIF(#REF!,K218,#REF!)+SUMIF(#REF!,K218,#REF!)+SUMIF(#REF!,K218,#REF!)+SUMIF(#REF!,K218,#REF!)+SUMIF(#REF!,K218,#REF!)+SUMIF(#REF!,K218,#REF!)</f>
        <v>#REF!</v>
      </c>
      <c r="S226" s="697">
        <f>SUMIF('ANNUAL SUMMARY'!$FE$622,K218,'ANNUAL SUMMARY'!$FM$634)+SUMIF('ANNUAL SUMMARY'!$DH$622,K218,'ANNUAL SUMMARY'!$DP$634)+SUMIF('ANNUAL SUMMARY'!$BI$622,K218,'ANNUAL SUMMARY'!$BQ$634)+SUMIF('ANNUAL SUMMARY'!$L$622,K218,'ANNUAL SUMMARY'!$T$634)+SUMIF('ANNUAL SUMMARY'!$FE$566,K218,'ANNUAL SUMMARY'!$FM$578)+SUMIF('ANNUAL SUMMARY'!$DH$566,K218,'ANNUAL SUMMARY'!$DP$578)+SUMIF('ANNUAL SUMMARY'!$BI$566,K218,'ANNUAL SUMMARY'!$BQ$578)+SUMIF('ANNUAL SUMMARY'!$L$566,K218,'ANNUAL SUMMARY'!$T$578)+SUMIF('ANNUAL SUMMARY'!$FE$510,K218,'ANNUAL SUMMARY'!$FM$522)+SUMIF('ANNUAL SUMMARY'!$DH$510,K218,'ANNUAL SUMMARY'!$DP$522)+SUMIF('ANNUAL SUMMARY'!$BI$510,K218,'ANNUAL SUMMARY'!$BQ$522)+SUMIF('ANNUAL SUMMARY'!$L$510,K218,'ANNUAL SUMMARY'!$T$522)+SUMIF('ANNUAL SUMMARY'!$FE$454,K218,'ANNUAL SUMMARY'!$FM$466)+SUMIF('ANNUAL SUMMARY'!$DH$454,K218,'ANNUAL SUMMARY'!$DP$466)+SUMIF('ANNUAL SUMMARY'!$BI$454,K218,'ANNUAL SUMMARY'!$BQ$466)+SUMIF('ANNUAL SUMMARY'!$L$454,K218,'ANNUAL SUMMARY'!$T$466)+SUMIF('ANNUAL SUMMARY'!$FE$398,K218,'ANNUAL SUMMARY'!$FM$410)+SUMIF('ANNUAL SUMMARY'!$DH$398,K218,'ANNUAL SUMMARY'!$DP$410)+SUMIF('ANNUAL SUMMARY'!$BI$398,K218,'ANNUAL SUMMARY'!$BQ$410)+SUMIF('ANNUAL SUMMARY'!$L$398,K218,'ANNUAL SUMMARY'!$T$410)+SUMIF('ANNUAL SUMMARY'!$FE$342,K218,'ANNUAL SUMMARY'!$FM$354)+SUMIF('ANNUAL SUMMARY'!$DH$342,K218,'ANNUAL SUMMARY'!$DP$354)+SUMIF('ANNUAL SUMMARY'!$BI$342,K218,'ANNUAL SUMMARY'!$BQ$354)+SUMIF('ANNUAL SUMMARY'!$L$342,K218,'ANNUAL SUMMARY'!$T$354)+SUMIF('ANNUAL SUMMARY'!$FE$286,K218,'ANNUAL SUMMARY'!$FM$298)+SUMIF('ANNUAL SUMMARY'!$DH$286,K218,'ANNUAL SUMMARY'!$DP$298)+SUMIF('ANNUAL SUMMARY'!$BI$286,K218,'ANNUAL SUMMARY'!$BQ$298)+SUMIF('ANNUAL SUMMARY'!$L$286,K218,'ANNUAL SUMMARY'!$T$298)+SUMIF('ANNUAL SUMMARY'!$FE$230,K218,'ANNUAL SUMMARY'!$FM$242)+SUMIF('ANNUAL SUMMARY'!$DH$230,K218,'ANNUAL SUMMARY'!$DP$242)+SUMIF('ANNUAL SUMMARY'!$BI$230,K218,'ANNUAL SUMMARY'!$BQ$242)+SUMIF('ANNUAL SUMMARY'!$L$230,K218,'ANNUAL SUMMARY'!$T$242)+SUMIF('ANNUAL SUMMARY'!$FE$174,K218,'ANNUAL SUMMARY'!$FM$186)+SUMIF('ANNUAL SUMMARY'!$DH$174,K218,'ANNUAL SUMMARY'!$DP$186)+SUMIF('ANNUAL SUMMARY'!$BI$174,K218,'ANNUAL SUMMARY'!$BQ$186)+SUMIF('ANNUAL SUMMARY'!$L$174,K218,'ANNUAL SUMMARY'!$T$186)+SUMIF('ANNUAL SUMMARY'!$FE$118,K218,'ANNUAL SUMMARY'!$FM$130)+SUMIF('ANNUAL SUMMARY'!$DH$118,K218,'ANNUAL SUMMARY'!$DP$130)+SUMIF('ANNUAL SUMMARY'!$BI$118,K218,'ANNUAL SUMMARY'!$BQ$130)+SUMIF('ANNUAL SUMMARY'!$L$118,K218,'ANNUAL SUMMARY'!$T$130)+SUMIF('ANNUAL SUMMARY'!$FE$62,K218,'ANNUAL SUMMARY'!$FM$74)+SUMIF('ANNUAL SUMMARY'!$DH$62,K218,'ANNUAL SUMMARY'!$DP$74)+SUMIF('ANNUAL SUMMARY'!$BI$62,K218,'ANNUAL SUMMARY'!$BQ$74)+SUMIF('ANNUAL SUMMARY'!$L$62,K218,'ANNUAL SUMMARY'!$T$74)+SUMIF('ANNUAL SUMMARY'!$FE$6,K218,'ANNUAL SUMMARY'!$FM$18)+SUMIF('ANNUAL SUMMARY'!$DH$6,K218,'ANNUAL SUMMARY'!$DP$18)+SUMIF('ANNUAL SUMMARY'!$BI$6,K218,'ANNUAL SUMMARY'!$BQ$18)+SUMIF('ANNUAL SUMMARY'!$L$6,K218,'ANNUAL SUMMARY'!$T$18)+SUMIF('PREVIOUS LOGS'!$K$6,K218,'PREVIOUS LOGS'!$S$14)+SUMIF('PREVIOUS LOGS'!$K$59,$K$6,'PREVIOUS LOGS'!$S$67)+SUMIF('PREVIOUS LOGS'!$K$112,K218,'PREVIOUS LOGS'!$S$120)+SUMIF('PREVIOUS LOGS'!$K$165,K218,'PREVIOUS LOGS'!$S$173)+SUMIF('PREVIOUS LOGS'!$K$218,K218,'PREVIOUS LOGS'!$S$226)+SUMIF('PREVIOUS LOGS'!$K$271,K218,'PREVIOUS LOGS'!$S$279)+SUMIF('PREVIOUS LOGS'!$K$324,K218,'PREVIOUS LOGS'!$S$332)+SUMIF('PREVIOUS LOGS'!$BH$6,K218,'PREVIOUS LOGS'!$BP$14)+SUMIF('PREVIOUS LOGS'!$BH$59,$K$6,'PREVIOUS LOGS'!$BP$67)+SUMIF('PREVIOUS LOGS'!$BH$112,K218,'PREVIOUS LOGS'!$BP$120)+SUMIF('PREVIOUS LOGS'!$BH$165,K218,'PREVIOUS LOGS'!$BP$173)+SUMIF('PREVIOUS LOGS'!$BH$218,K218,'PREVIOUS LOGS'!$BP$226)+SUMIF('PREVIOUS LOGS'!$BH$271,K218,'PREVIOUS LOGS'!$BP$279)+SUMIF('PREVIOUS LOGS'!$BH$324,K218,'PREVIOUS LOGS'!$BP$332)+SUMIF('PREVIOUS LOGS'!$DF$6,K218,'PREVIOUS LOGS'!$DN$14)+SUMIF('PREVIOUS LOGS'!$DF$59,$K$6,'PREVIOUS LOGS'!$DN$67)+SUMIF('PREVIOUS LOGS'!$DF$112,K218,'PREVIOUS LOGS'!$DN$120)+SUMIF('PREVIOUS LOGS'!$DF$165,K218,'PREVIOUS LOGS'!$DN$173)+SUMIF('PREVIOUS LOGS'!$DF$218,K218,'PREVIOUS LOGS'!$DN$226)+SUMIF('PREVIOUS LOGS'!$DF$271,K218,'PREVIOUS LOGS'!$DN$279)+SUMIF('PREVIOUS LOGS'!$DF$324,K218,'PREVIOUS LOGS'!$DN$332)+SUMIF('PREVIOUS LOGS'!$FC$6,K218,'PREVIOUS LOGS'!$FK$14)+SUMIF('PREVIOUS LOGS'!$FC$59,$K$6,'PREVIOUS LOGS'!$FK$67)+SUMIF('PREVIOUS LOGS'!$FC$112,K218,'PREVIOUS LOGS'!$FK$120)+SUMIF('PREVIOUS LOGS'!$FC$165,K218,'PREVIOUS LOGS'!$FK$173)+SUMIF('PREVIOUS LOGS'!$FC$218,K218,'PREVIOUS LOGS'!$FK$226)+SUMIF('PREVIOUS LOGS'!$FC$271,K218,'PREVIOUS LOGS'!$FK$279)+SUMIF('PREVIOUS LOGS'!$FC$324,K218,'PREVIOUS LOGS'!$FK$332)</f>
        <v>0</v>
      </c>
      <c r="T226" s="697"/>
      <c r="U226" s="697"/>
      <c r="V226" s="697"/>
      <c r="W226" s="697"/>
      <c r="X226" s="697"/>
      <c r="Y226" s="15"/>
      <c r="Z226" s="812">
        <f>IF(Z224=0," ",Z224+1)</f>
        <v>2023</v>
      </c>
      <c r="AA226" s="813"/>
      <c r="AB226" s="813"/>
      <c r="AC226" s="813"/>
      <c r="AD226" s="813"/>
      <c r="AE226" s="1118">
        <f>SUMIFS('ANNUAL SUMMARY'!$AF$54,Z226,'ANNUAL SUMMARY'!$V$9,K218,'ANNUAL SUMMARY'!$L$6)+SUMIFS('ANNUAL SUMMARY'!$AF$112,Z226,'ANNUAL SUMMARY'!$V$9,K218,'ANNUAL SUMMARY'!$L$64)+SUMIFS('ANNUAL SUMMARY'!$AF$170,Z226,'ANNUAL SUMMARY'!$V$9,K218,'ANNUAL SUMMARY'!$L$122)+SUMIFS('ANNUAL SUMMARY'!$AF$228,Z226,'ANNUAL SUMMARY'!$V$9,K218,'ANNUAL SUMMARY'!$L$180)+SUMIFS('ANNUAL SUMMARY'!$AF$286,Z226,'ANNUAL SUMMARY'!$V$9,K218,'ANNUAL SUMMARY'!$L$238)+SUMIFS('ANNUAL SUMMARY'!$AF$344,Z226,'ANNUAL SUMMARY'!$V$9,K218,'ANNUAL SUMMARY'!$L$296)+SUMIFS('ANNUAL SUMMARY'!$AF$402,Z226,'ANNUAL SUMMARY'!$V$9,K218,'ANNUAL SUMMARY'!$L$354)+SUMIFS('ANNUAL SUMMARY'!$AF$460,Z226,'ANNUAL SUMMARY'!$V$9,K218,'ANNUAL SUMMARY'!$L$412)+SUMIFS('ANNUAL SUMMARY'!$AF$518,Z226,'ANNUAL SUMMARY'!$V$9,K218,'ANNUAL SUMMARY'!$L$470)+SUMIFS('ANNUAL SUMMARY'!$AF$576,Z226,'ANNUAL SUMMARY'!$V$9,K218,'ANNUAL SUMMARY'!$L$528)+SUMIFS('ANNUAL SUMMARY'!$AF$634,Z226,'ANNUAL SUMMARY'!$V$9,K218,'ANNUAL SUMMARY'!$L$586)+SUMIFS('ANNUAL SUMMARY'!$AF$692,Z226,'ANNUAL SUMMARY'!$V$9,K218,'ANNUAL SUMMARY'!$L$644)+SUMIFS('ANNUAL SUMMARY'!$CC$54,Z226,'ANNUAL SUMMARY'!$V$9,K218,'ANNUAL SUMMARY'!$BI$6)+SUMIFS('ANNUAL SUMMARY'!$CC$112,Z226,'ANNUAL SUMMARY'!$V$9,K218,'ANNUAL SUMMARY'!$BI$64)+SUMIFS('ANNUAL SUMMARY'!$CC$170,Z226,'ANNUAL SUMMARY'!$V$9,K218,'ANNUAL SUMMARY'!$BI$122)+SUMIFS('ANNUAL SUMMARY'!$CC$228,Z226,'ANNUAL SUMMARY'!$V$9,K218,'ANNUAL SUMMARY'!$BI$180)+SUMIFS('ANNUAL SUMMARY'!$CC$286,Z226,'ANNUAL SUMMARY'!$V$9,K218,'ANNUAL SUMMARY'!$BI$238)+SUMIFS('ANNUAL SUMMARY'!$CC$344,Z226,'ANNUAL SUMMARY'!$V$9,K218,'ANNUAL SUMMARY'!$BI$296)+SUMIFS('ANNUAL SUMMARY'!$CC$402,Z226,'ANNUAL SUMMARY'!$V$9,K218,'ANNUAL SUMMARY'!$BI$354)+SUMIFS('ANNUAL SUMMARY'!$CC$460,Z226,'ANNUAL SUMMARY'!$V$9,K218,'ANNUAL SUMMARY'!$BI$412)+SUMIFS('ANNUAL SUMMARY'!$CC$518,Z226,'ANNUAL SUMMARY'!$V$9,K218,'ANNUAL SUMMARY'!$BI$470)+SUMIFS('ANNUAL SUMMARY'!$CC$576,Z226,'ANNUAL SUMMARY'!$V$9,K218,'ANNUAL SUMMARY'!$BI$528)+SUMIFS('ANNUAL SUMMARY'!$CC$634,Z226,'ANNUAL SUMMARY'!$V$9,K218,'ANNUAL SUMMARY'!$BI$586)+SUMIFS('ANNUAL SUMMARY'!$CC$692,Z226,'ANNUAL SUMMARY'!$V$9,K218,'ANNUAL SUMMARY'!$BI$644)+SUMIFS('ANNUAL SUMMARY'!$EB$54,Z226,'ANNUAL SUMMARY'!$V$9,K218,'ANNUAL SUMMARY'!$DH$6)+SUMIFS('ANNUAL SUMMARY'!$EB$112,Z226,'ANNUAL SUMMARY'!$V$9,K218,'ANNUAL SUMMARY'!$DH$64)+SUMIFS('ANNUAL SUMMARY'!$EB$170,Z226,'ANNUAL SUMMARY'!$V$9,K218,'ANNUAL SUMMARY'!$DH$122)+SUMIFS('ANNUAL SUMMARY'!$EB$228,Z226,'ANNUAL SUMMARY'!$V$9,K218,'ANNUAL SUMMARY'!$DH$180)+SUMIFS('ANNUAL SUMMARY'!$EB$286,Z226,'ANNUAL SUMMARY'!$V$9,K218,'ANNUAL SUMMARY'!$DH$238)+SUMIFS('ANNUAL SUMMARY'!$EB$344,Z226,'ANNUAL SUMMARY'!$V$9,K218,'ANNUAL SUMMARY'!$DH$296)+SUMIFS('ANNUAL SUMMARY'!$EB$402,Z226,'ANNUAL SUMMARY'!$V$9,K218,'ANNUAL SUMMARY'!$DH$354)+SUMIFS('ANNUAL SUMMARY'!$EB$460,Z226,'ANNUAL SUMMARY'!$V$9,K218,'ANNUAL SUMMARY'!$DH$412)+SUMIFS('ANNUAL SUMMARY'!$EB$518,Z226,'ANNUAL SUMMARY'!$V$9,K218,'ANNUAL SUMMARY'!$DH$470)+SUMIFS('ANNUAL SUMMARY'!$EB$576,Z226,'ANNUAL SUMMARY'!$V$9,K218,'ANNUAL SUMMARY'!$DH$528)+SUMIFS('ANNUAL SUMMARY'!$EB$634,Z226,'ANNUAL SUMMARY'!$V$9,K218,'ANNUAL SUMMARY'!$DH$586)+SUMIFS('ANNUAL SUMMARY'!$EB$692,Z226,'ANNUAL SUMMARY'!$V$9,K218,'ANNUAL SUMMARY'!$DH$644)+SUMIFS('ANNUAL SUMMARY'!$FY$54,Z226,'ANNUAL SUMMARY'!$V$9,K218,'ANNUAL SUMMARY'!$FE$6)+SUMIFS('ANNUAL SUMMARY'!$FY$112,Z226,'ANNUAL SUMMARY'!$V$9,K218,'ANNUAL SUMMARY'!$FE$64)+SUMIFS('ANNUAL SUMMARY'!$FY$170,Z226,'ANNUAL SUMMARY'!$V$9,K218,'ANNUAL SUMMARY'!$FE$122)+SUMIFS('ANNUAL SUMMARY'!$FY$228,Z226,'ANNUAL SUMMARY'!$V$9,K218,'ANNUAL SUMMARY'!$FE$180)+SUMIFS('ANNUAL SUMMARY'!$FY$286,Z226,'ANNUAL SUMMARY'!$V$9,K218,'ANNUAL SUMMARY'!$FE$238)+SUMIFS('ANNUAL SUMMARY'!$FY$344,Z226,'ANNUAL SUMMARY'!$V$9,K218,'ANNUAL SUMMARY'!$FE$296)+SUMIFS('ANNUAL SUMMARY'!$FY$402,Z226,'ANNUAL SUMMARY'!$V$9,K218,'ANNUAL SUMMARY'!$FE$354)+SUMIFS('ANNUAL SUMMARY'!$FY$460,Z226,'ANNUAL SUMMARY'!$V$9,K218,'ANNUAL SUMMARY'!$FE$412)+SUMIFS('ANNUAL SUMMARY'!$FY$518,Z226,'ANNUAL SUMMARY'!$V$9,K218,'ANNUAL SUMMARY'!$FE$470)+SUMIFS('ANNUAL SUMMARY'!$FY$576,Z226,'ANNUAL SUMMARY'!$V$9,K218,'ANNUAL SUMMARY'!$FE$528)+SUMIFS('ANNUAL SUMMARY'!$FY$634,Z226,'ANNUAL SUMMARY'!$V$9,K218,'ANNUAL SUMMARY'!$FE$586)+SUMIFS('ANNUAL SUMMARY'!$FY$692,Z226,'ANNUAL SUMMARY'!$V$9,K218,'ANNUAL SUMMARY'!$FE$644)</f>
        <v>0</v>
      </c>
      <c r="AF226" s="727"/>
      <c r="AG226" s="727"/>
      <c r="AH226" s="727"/>
      <c r="AI226" s="727">
        <f>SUMIFS('ANNUAL SUMMARY'!$AJ$54,Z226,'ANNUAL SUMMARY'!$V$9,K218,'ANNUAL SUMMARY'!$L$6)+SUMIFS('ANNUAL SUMMARY'!$AJ$112,Z226,'ANNUAL SUMMARY'!$V$9,K218,'ANNUAL SUMMARY'!$L$64)+SUMIFS('ANNUAL SUMMARY'!$AJ$170,Z226,'ANNUAL SUMMARY'!$V$9,K218,'ANNUAL SUMMARY'!$L$122)+SUMIFS('ANNUAL SUMMARY'!$AJ$228,Z226,'ANNUAL SUMMARY'!$V$9,K218,'ANNUAL SUMMARY'!$L$180)+SUMIFS('ANNUAL SUMMARY'!$AJ$286,Z226,'ANNUAL SUMMARY'!$V$9,K218,'ANNUAL SUMMARY'!$L$238)+SUMIFS('ANNUAL SUMMARY'!$AJ$344,Z226,'ANNUAL SUMMARY'!$V$9,K218,'ANNUAL SUMMARY'!$L$296)+SUMIFS('ANNUAL SUMMARY'!$AJ$402,Z226,'ANNUAL SUMMARY'!$V$9,K218,'ANNUAL SUMMARY'!$L$354)+SUMIFS('ANNUAL SUMMARY'!$AJ$460,Z226,'ANNUAL SUMMARY'!$V$9,K218,'ANNUAL SUMMARY'!$L$412)+SUMIFS('ANNUAL SUMMARY'!$AJ$518,Z226,'ANNUAL SUMMARY'!$V$9,K218,'ANNUAL SUMMARY'!$L$470)+SUMIFS('ANNUAL SUMMARY'!$AJ$576,Z226,'ANNUAL SUMMARY'!$V$9,K218,'ANNUAL SUMMARY'!$L$528)+SUMIFS('ANNUAL SUMMARY'!$AJ$634,Z226,'ANNUAL SUMMARY'!$V$9,K218,'ANNUAL SUMMARY'!$L$586)+SUMIFS('ANNUAL SUMMARY'!$AJ$692,Z226,'ANNUAL SUMMARY'!$V$9,K218,'ANNUAL SUMMARY'!$L$644)+SUMIFS('ANNUAL SUMMARY'!$CG$54,Z226,'ANNUAL SUMMARY'!$V$9,K218,'ANNUAL SUMMARY'!$BI$6)+SUMIFS('ANNUAL SUMMARY'!$CG$112,Z226,'ANNUAL SUMMARY'!$V$9,K218,'ANNUAL SUMMARY'!$BI$64)+SUMIFS('ANNUAL SUMMARY'!$CG$170,Z226,'ANNUAL SUMMARY'!$V$9,K218,'ANNUAL SUMMARY'!$BI$122)+SUMIFS('ANNUAL SUMMARY'!$CG$228,Z226,'ANNUAL SUMMARY'!$V$9,K218,'ANNUAL SUMMARY'!$BI$180)+SUMIFS('ANNUAL SUMMARY'!$CG$286,Z226,'ANNUAL SUMMARY'!$V$9,K218,'ANNUAL SUMMARY'!$BI$238)+SUMIFS('ANNUAL SUMMARY'!$CG$344,Z226,'ANNUAL SUMMARY'!$V$9,K218,'ANNUAL SUMMARY'!$BI$296)+SUMIFS('ANNUAL SUMMARY'!$CG$402,Z226,'ANNUAL SUMMARY'!$V$9,K218,'ANNUAL SUMMARY'!$BI$354)+SUMIFS('ANNUAL SUMMARY'!$CG$460,Z226,'ANNUAL SUMMARY'!$V$9,K218,'ANNUAL SUMMARY'!$BI$412)+SUMIFS('ANNUAL SUMMARY'!$CG$518,Z226,'ANNUAL SUMMARY'!$V$9,K218,'ANNUAL SUMMARY'!$BI$470)+SUMIFS('ANNUAL SUMMARY'!$CG$576,Z226,'ANNUAL SUMMARY'!$V$9,K218,'ANNUAL SUMMARY'!$BI$528)+SUMIFS('ANNUAL SUMMARY'!$CG$634,Z226,'ANNUAL SUMMARY'!$V$9,K218,'ANNUAL SUMMARY'!$BI$586)+SUMIFS('ANNUAL SUMMARY'!$CG$692,Z226,'ANNUAL SUMMARY'!$V$9,K218,'ANNUAL SUMMARY'!$BI$644)+SUMIFS('ANNUAL SUMMARY'!$EF$54,Z226,'ANNUAL SUMMARY'!$V$9,K218,'ANNUAL SUMMARY'!$DH$6)+SUMIFS('ANNUAL SUMMARY'!$EF$112,Z226,'ANNUAL SUMMARY'!$V$9,K218,'ANNUAL SUMMARY'!$DH$64)+SUMIFS('ANNUAL SUMMARY'!$EF$170,Z226,'ANNUAL SUMMARY'!$V$9,K218,'ANNUAL SUMMARY'!$DH$122)+SUMIFS('ANNUAL SUMMARY'!$EF$228,Z226,'ANNUAL SUMMARY'!$V$9,K218,'ANNUAL SUMMARY'!$DH$180)+SUMIFS('ANNUAL SUMMARY'!$EF$286,Z226,'ANNUAL SUMMARY'!$V$9,K218,'ANNUAL SUMMARY'!$DH$238)+SUMIFS('ANNUAL SUMMARY'!$EF$344,Z226,'ANNUAL SUMMARY'!$V$9,K218,'ANNUAL SUMMARY'!$DH$296)+SUMIFS('ANNUAL SUMMARY'!$EF$402,Z226,'ANNUAL SUMMARY'!$V$9,K218,'ANNUAL SUMMARY'!$DH$354)+SUMIFS('ANNUAL SUMMARY'!$EF$460,Z226,'ANNUAL SUMMARY'!$V$9,K218,'ANNUAL SUMMARY'!$DH$412)+SUMIFS('ANNUAL SUMMARY'!$EF$518,Z226,'ANNUAL SUMMARY'!$V$9,K218,'ANNUAL SUMMARY'!$DH$470)+SUMIFS('ANNUAL SUMMARY'!$EF$576,Z226,'ANNUAL SUMMARY'!$V$9,K218,'ANNUAL SUMMARY'!$DH$528)+SUMIFS('ANNUAL SUMMARY'!$EF$634,Z226,'ANNUAL SUMMARY'!$V$9,K218,'ANNUAL SUMMARY'!$DH$586)+SUMIFS('ANNUAL SUMMARY'!$EF$692,Z226,'ANNUAL SUMMARY'!$V$9,K218,'ANNUAL SUMMARY'!$DH$644)+SUMIFS('ANNUAL SUMMARY'!$GC$54,Z226,'ANNUAL SUMMARY'!$V$9,K218,'ANNUAL SUMMARY'!$FE$6)+SUMIFS('ANNUAL SUMMARY'!$GC$112,Z226,'ANNUAL SUMMARY'!$V$9,K218,'ANNUAL SUMMARY'!$FE$64)+SUMIFS('ANNUAL SUMMARY'!$GC$170,Z226,'ANNUAL SUMMARY'!$V$9,K218,'ANNUAL SUMMARY'!$FE$122)+SUMIFS('ANNUAL SUMMARY'!$GC$228,Z226,'ANNUAL SUMMARY'!$V$9,K218,'ANNUAL SUMMARY'!$FE$180)+SUMIFS('ANNUAL SUMMARY'!$GC$286,Z226,'ANNUAL SUMMARY'!$V$9,K218,'ANNUAL SUMMARY'!$FE$238)+SUMIFS('ANNUAL SUMMARY'!$GC$344,Z226,'ANNUAL SUMMARY'!$V$9,K218,'ANNUAL SUMMARY'!$FE$296)+SUMIFS('ANNUAL SUMMARY'!$GC$402,Z226,'ANNUAL SUMMARY'!$V$9,K218,'ANNUAL SUMMARY'!$FE$354)+SUMIFS('ANNUAL SUMMARY'!$GC$460,Z226,'ANNUAL SUMMARY'!$V$9,K218,'ANNUAL SUMMARY'!$FE$412)+SUMIFS('ANNUAL SUMMARY'!$GC$518,Z226,'ANNUAL SUMMARY'!$V$9,K218,'ANNUAL SUMMARY'!$FE$470)+SUMIFS('ANNUAL SUMMARY'!$GC$576,Z226,'ANNUAL SUMMARY'!$V$9,K218,'ANNUAL SUMMARY'!$FE$528)+SUMIFS('ANNUAL SUMMARY'!$GC$634,Z226,'ANNUAL SUMMARY'!$V$9,K218,'ANNUAL SUMMARY'!$FE$586)+SUMIFS('ANNUAL SUMMARY'!$GC$692,Z226,'ANNUAL SUMMARY'!$V$9,K218,'ANNUAL SUMMARY'!$FE$644)</f>
        <v>0</v>
      </c>
      <c r="AJ226" s="727"/>
      <c r="AK226" s="727"/>
      <c r="AL226" s="727"/>
      <c r="AM226" s="727">
        <f>SUMIFS('ANNUAL SUMMARY'!$AN$54,Z226,'ANNUAL SUMMARY'!$V$9,K218,'ANNUAL SUMMARY'!$L$6)+SUMIFS('ANNUAL SUMMARY'!$AN$112,Z226,'ANNUAL SUMMARY'!$V$9,K218,'ANNUAL SUMMARY'!$L$64)+SUMIFS('ANNUAL SUMMARY'!$AN$170,Z226,'ANNUAL SUMMARY'!$V$9,K218,'ANNUAL SUMMARY'!$L$122)+SUMIFS('ANNUAL SUMMARY'!$AN$228,Z226,'ANNUAL SUMMARY'!$V$9,K218,'ANNUAL SUMMARY'!$L$180)+SUMIFS('ANNUAL SUMMARY'!$AN$286,Z226,'ANNUAL SUMMARY'!$V$9,K218,'ANNUAL SUMMARY'!$L$238)+SUMIFS('ANNUAL SUMMARY'!$AN$344,Z226,'ANNUAL SUMMARY'!$V$9,K218,'ANNUAL SUMMARY'!$L$296)+SUMIFS('ANNUAL SUMMARY'!$AN$402,Z226,'ANNUAL SUMMARY'!$V$9,K218,'ANNUAL SUMMARY'!$L$354)+SUMIFS('ANNUAL SUMMARY'!$AN$460,Z226,'ANNUAL SUMMARY'!$V$9,K218,'ANNUAL SUMMARY'!$L$412)+SUMIFS('ANNUAL SUMMARY'!$AN$518,Z226,'ANNUAL SUMMARY'!$V$9,K218,'ANNUAL SUMMARY'!$L$470)+SUMIFS('ANNUAL SUMMARY'!$AN$576,Z226,'ANNUAL SUMMARY'!$V$9,K218,'ANNUAL SUMMARY'!$L$528)+SUMIFS('ANNUAL SUMMARY'!$AN$634,Z226,'ANNUAL SUMMARY'!$V$9,K218,'ANNUAL SUMMARY'!$L$586)+SUMIFS('ANNUAL SUMMARY'!$AN$692,Z226,'ANNUAL SUMMARY'!$V$9,K218,'ANNUAL SUMMARY'!$L$644)+SUMIFS('ANNUAL SUMMARY'!$CK$54,Z226,'ANNUAL SUMMARY'!$V$9,K218,'ANNUAL SUMMARY'!$BI$6)+SUMIFS('ANNUAL SUMMARY'!$CK$112,Z226,'ANNUAL SUMMARY'!$V$9,K218,'ANNUAL SUMMARY'!$BI$64)+SUMIFS('ANNUAL SUMMARY'!$CK$170,Z226,'ANNUAL SUMMARY'!$V$9,K218,'ANNUAL SUMMARY'!$BI$122)+SUMIFS('ANNUAL SUMMARY'!$CK$228,Z226,'ANNUAL SUMMARY'!$V$9,K218,'ANNUAL SUMMARY'!$BI$180)+SUMIFS('ANNUAL SUMMARY'!$CK$286,Z226,'ANNUAL SUMMARY'!$V$9,K218,'ANNUAL SUMMARY'!$BI$238)+SUMIFS('ANNUAL SUMMARY'!$CK$344,Z226,'ANNUAL SUMMARY'!$V$9,K218,'ANNUAL SUMMARY'!$BI$296)+SUMIFS('ANNUAL SUMMARY'!$CK$402,Z226,'ANNUAL SUMMARY'!$V$9,K218,'ANNUAL SUMMARY'!$BI$354)+SUMIFS('ANNUAL SUMMARY'!$CK$460,Z226,'ANNUAL SUMMARY'!$V$9,K218,'ANNUAL SUMMARY'!$BI$412)+SUMIFS('ANNUAL SUMMARY'!$CK$518,Z226,'ANNUAL SUMMARY'!$V$9,K218,'ANNUAL SUMMARY'!$BI$470)+SUMIFS('ANNUAL SUMMARY'!$CK$576,Z226,'ANNUAL SUMMARY'!$V$9,K218,'ANNUAL SUMMARY'!$BI$528)+SUMIFS('ANNUAL SUMMARY'!$CK$634,Z226,'ANNUAL SUMMARY'!$V$9,K218,'ANNUAL SUMMARY'!$BI$586)+SUMIFS('ANNUAL SUMMARY'!$CK$692,Z226,'ANNUAL SUMMARY'!$V$9,K218,'ANNUAL SUMMARY'!$BI$644)+SUMIFS('ANNUAL SUMMARY'!$EJ$54,Z226,'ANNUAL SUMMARY'!$V$9,K218,'ANNUAL SUMMARY'!$DH$6)+SUMIFS('ANNUAL SUMMARY'!$EJ$112,Z226,'ANNUAL SUMMARY'!$V$9,K218,'ANNUAL SUMMARY'!$DH$64)+SUMIFS('ANNUAL SUMMARY'!$EJ$170,Z226,'ANNUAL SUMMARY'!$V$9,K218,'ANNUAL SUMMARY'!$DH$122)+SUMIFS('ANNUAL SUMMARY'!$EJ$228,Z226,'ANNUAL SUMMARY'!$V$9,K218,'ANNUAL SUMMARY'!$DH$180)+SUMIFS('ANNUAL SUMMARY'!$EJ$286,Z226,'ANNUAL SUMMARY'!$V$9,K218,'ANNUAL SUMMARY'!$DH$238)+SUMIFS('ANNUAL SUMMARY'!$EJ$344,Z226,'ANNUAL SUMMARY'!$V$9,K218,'ANNUAL SUMMARY'!$DH$296)+SUMIFS('ANNUAL SUMMARY'!$EJ$402,Z226,'ANNUAL SUMMARY'!$V$9,K218,'ANNUAL SUMMARY'!$DH$354)+SUMIFS('ANNUAL SUMMARY'!$EJ$460,Z226,'ANNUAL SUMMARY'!$V$9,K218,'ANNUAL SUMMARY'!$DH$412)+SUMIFS('ANNUAL SUMMARY'!$EJ$518,Z226,'ANNUAL SUMMARY'!$V$9,K218,'ANNUAL SUMMARY'!$DH$470)+SUMIFS('ANNUAL SUMMARY'!$EJ$576,Z226,'ANNUAL SUMMARY'!$V$9,K218,'ANNUAL SUMMARY'!$DH$528)+SUMIFS('ANNUAL SUMMARY'!$EJ$634,Z226,'ANNUAL SUMMARY'!$V$9,K218,'ANNUAL SUMMARY'!$DH$586)+SUMIFS('ANNUAL SUMMARY'!$EJ$692,Z226,'ANNUAL SUMMARY'!$V$9,K218,'ANNUAL SUMMARY'!$DH$644)+SUMIFS('ANNUAL SUMMARY'!$GG$54,Z226,'ANNUAL SUMMARY'!$V$9,K218,'ANNUAL SUMMARY'!$FE$6)+SUMIFS('ANNUAL SUMMARY'!$GG$112,Z226,'ANNUAL SUMMARY'!$V$9,K218,'ANNUAL SUMMARY'!$FE$64)+SUMIFS('ANNUAL SUMMARY'!$GG$170,Z226,'ANNUAL SUMMARY'!$V$9,K218,'ANNUAL SUMMARY'!$FE$122)+SUMIFS('ANNUAL SUMMARY'!$GG$228,Z226,'ANNUAL SUMMARY'!$V$9,K218,'ANNUAL SUMMARY'!$FE$180)+SUMIFS('ANNUAL SUMMARY'!$GG$286,Z226,'ANNUAL SUMMARY'!$V$9,K218,'ANNUAL SUMMARY'!$FE$238)+SUMIFS('ANNUAL SUMMARY'!$GG$344,Z226,'ANNUAL SUMMARY'!$V$9,K218,'ANNUAL SUMMARY'!$FE$296)+SUMIFS('ANNUAL SUMMARY'!$GG$402,Z226,'ANNUAL SUMMARY'!$V$9,K218,'ANNUAL SUMMARY'!$FE$354)+SUMIFS('ANNUAL SUMMARY'!$GG$460,Z226,'ANNUAL SUMMARY'!$V$9,K218,'ANNUAL SUMMARY'!$FE$412)+SUMIFS('ANNUAL SUMMARY'!$GG$518,Z226,'ANNUAL SUMMARY'!$V$9,K218,'ANNUAL SUMMARY'!$FE$470)+SUMIFS('ANNUAL SUMMARY'!$GG$576,Z226,'ANNUAL SUMMARY'!$V$9,K218,'ANNUAL SUMMARY'!$FE$528)+SUMIFS('ANNUAL SUMMARY'!$GG$634,Z226,'ANNUAL SUMMARY'!$V$9,K218,'ANNUAL SUMMARY'!$FE$586)+SUMIFS('ANNUAL SUMMARY'!$GG$692,Z226,'ANNUAL SUMMARY'!$V$9,K218,'ANNUAL SUMMARY'!$FE$644)</f>
        <v>0</v>
      </c>
      <c r="AN226" s="727"/>
      <c r="AO226" s="727"/>
      <c r="AP226" s="727"/>
      <c r="AQ226" s="728">
        <f>SUMIFS('ANNUAL SUMMARY'!$AR$54,Z226,'ANNUAL SUMMARY'!$V$9,K218,'ANNUAL SUMMARY'!$L$6)+SUMIFS('ANNUAL SUMMARY'!$AR$112,Z226,'ANNUAL SUMMARY'!$V$9,K218,'ANNUAL SUMMARY'!$L$64)+SUMIFS('ANNUAL SUMMARY'!$AR$170,Z226,'ANNUAL SUMMARY'!$V$9,K218,'ANNUAL SUMMARY'!$L$122)+SUMIFS('ANNUAL SUMMARY'!$AR$228,Z226,'ANNUAL SUMMARY'!$V$9,K218,'ANNUAL SUMMARY'!$L$180)+SUMIFS('ANNUAL SUMMARY'!$AR$286,Z226,'ANNUAL SUMMARY'!$V$9,K218,'ANNUAL SUMMARY'!$L$238)+SUMIFS('ANNUAL SUMMARY'!$AR$344,Z226,'ANNUAL SUMMARY'!$V$9,K218,'ANNUAL SUMMARY'!$L$296)+SUMIFS('ANNUAL SUMMARY'!$AR$402,Z226,'ANNUAL SUMMARY'!$V$9,K218,'ANNUAL SUMMARY'!$L$354)+SUMIFS('ANNUAL SUMMARY'!$AR$460,Z226,'ANNUAL SUMMARY'!$V$9,K218,'ANNUAL SUMMARY'!$L$412)+SUMIFS('ANNUAL SUMMARY'!$AR$518,Z226,'ANNUAL SUMMARY'!$V$9,K218,'ANNUAL SUMMARY'!$L$470)+SUMIFS('ANNUAL SUMMARY'!$AR$576,Z226,'ANNUAL SUMMARY'!$V$9,K218,'ANNUAL SUMMARY'!$L$528)+SUMIFS('ANNUAL SUMMARY'!$AR$634,Z226,'ANNUAL SUMMARY'!$V$9,K218,'ANNUAL SUMMARY'!$L$586)+SUMIFS('ANNUAL SUMMARY'!$AR$692,Z226,'ANNUAL SUMMARY'!$V$9,K218,'ANNUAL SUMMARY'!$L$644)+SUMIFS('ANNUAL SUMMARY'!$CO$54,Z226,'ANNUAL SUMMARY'!$V$9,K218,'ANNUAL SUMMARY'!$BI$6)+SUMIFS('ANNUAL SUMMARY'!$CO$112,Z226,'ANNUAL SUMMARY'!$V$9,K218,'ANNUAL SUMMARY'!$BI$64)+SUMIFS('ANNUAL SUMMARY'!$CO$170,Z226,'ANNUAL SUMMARY'!$V$9,K218,'ANNUAL SUMMARY'!$BI$122)+SUMIFS('ANNUAL SUMMARY'!$CO$228,Z226,'ANNUAL SUMMARY'!$V$9,K218,'ANNUAL SUMMARY'!$BI$180)+SUMIFS('ANNUAL SUMMARY'!$CO$286,Z226,'ANNUAL SUMMARY'!$V$9,K218,'ANNUAL SUMMARY'!$BI$238)+SUMIFS('ANNUAL SUMMARY'!$CO$344,Z226,'ANNUAL SUMMARY'!$V$9,K218,'ANNUAL SUMMARY'!$BI$296)+SUMIFS('ANNUAL SUMMARY'!$CO$402,Z226,'ANNUAL SUMMARY'!$V$9,K218,'ANNUAL SUMMARY'!$BI$354)+SUMIFS('ANNUAL SUMMARY'!$CO$460,Z226,'ANNUAL SUMMARY'!$V$9,K218,'ANNUAL SUMMARY'!$BI$412)+SUMIFS('ANNUAL SUMMARY'!$CO$518,Z226,'ANNUAL SUMMARY'!$V$9,K218,'ANNUAL SUMMARY'!$BI$470)+SUMIFS('ANNUAL SUMMARY'!$CO$576,Z226,'ANNUAL SUMMARY'!$V$9,K218,'ANNUAL SUMMARY'!$BI$528)+SUMIFS('ANNUAL SUMMARY'!$CO$634,Z226,'ANNUAL SUMMARY'!$V$9,K218,'ANNUAL SUMMARY'!$BI$586)+SUMIFS('ANNUAL SUMMARY'!$CO$692,Z226,'ANNUAL SUMMARY'!$V$9,K218,'ANNUAL SUMMARY'!$BI$644)+SUMIFS('ANNUAL SUMMARY'!$EN$54,Z226,'ANNUAL SUMMARY'!$V$9,K218,'ANNUAL SUMMARY'!$DH$6)+SUMIFS('ANNUAL SUMMARY'!$EN$112,Z226,'ANNUAL SUMMARY'!$V$9,K218,'ANNUAL SUMMARY'!$DH$64)+SUMIFS('ANNUAL SUMMARY'!$EN$170,Z226,'ANNUAL SUMMARY'!$V$9,K218,'ANNUAL SUMMARY'!$DH$122)+SUMIFS('ANNUAL SUMMARY'!$EN$228,Z226,'ANNUAL SUMMARY'!$V$9,K218,'ANNUAL SUMMARY'!$DH$180)+SUMIFS('ANNUAL SUMMARY'!$EN$286,Z226,'ANNUAL SUMMARY'!$V$9,K218,'ANNUAL SUMMARY'!$DH$238)+SUMIFS('ANNUAL SUMMARY'!$EN$344,Z226,'ANNUAL SUMMARY'!$V$9,K218,'ANNUAL SUMMARY'!$DH$296)+SUMIFS('ANNUAL SUMMARY'!$EN$402,Z226,'ANNUAL SUMMARY'!$V$9,K218,'ANNUAL SUMMARY'!$DH$354)+SUMIFS('ANNUAL SUMMARY'!$EN$460,Z226,'ANNUAL SUMMARY'!$V$9,K218,'ANNUAL SUMMARY'!$DH$412)+SUMIFS('ANNUAL SUMMARY'!$EN$518,Z226,'ANNUAL SUMMARY'!$V$9,K218,'ANNUAL SUMMARY'!$DH$470)+SUMIFS('ANNUAL SUMMARY'!$EN$576,Z226,'ANNUAL SUMMARY'!$V$9,K218,'ANNUAL SUMMARY'!$DH$528)+SUMIFS('ANNUAL SUMMARY'!$EN$634,Z226,'ANNUAL SUMMARY'!$V$9,K218,'ANNUAL SUMMARY'!$DH$586)+SUMIFS('ANNUAL SUMMARY'!$EN$692,Z226,'ANNUAL SUMMARY'!$V$9,K218,'ANNUAL SUMMARY'!$DH$644)+SUMIFS('ANNUAL SUMMARY'!$GK$54,Z226,'ANNUAL SUMMARY'!$V$9,K218,'ANNUAL SUMMARY'!$FE$6)+SUMIFS('ANNUAL SUMMARY'!$GK$112,Z226,'ANNUAL SUMMARY'!$V$9,K218,'ANNUAL SUMMARY'!$FE$64)+SUMIFS('ANNUAL SUMMARY'!$GK$170,Z226,'ANNUAL SUMMARY'!$V$9,K218,'ANNUAL SUMMARY'!$FE$122)+SUMIFS('ANNUAL SUMMARY'!$GK$228,Z226,'ANNUAL SUMMARY'!$V$9,K218,'ANNUAL SUMMARY'!$FE$180)+SUMIFS('ANNUAL SUMMARY'!$GK$286,Z226,'ANNUAL SUMMARY'!$V$9,K218,'ANNUAL SUMMARY'!$FE$238)+SUMIFS('ANNUAL SUMMARY'!$GK$344,Z226,'ANNUAL SUMMARY'!$V$9,K218,'ANNUAL SUMMARY'!$FE$296)+SUMIFS('ANNUAL SUMMARY'!$GK$402,Z226,'ANNUAL SUMMARY'!$V$9,K218,'ANNUAL SUMMARY'!$FE$354)+SUMIFS('ANNUAL SUMMARY'!$GK$460,Z226,'ANNUAL SUMMARY'!$V$9,K218,'ANNUAL SUMMARY'!$FE$412)+SUMIFS('ANNUAL SUMMARY'!$GK$518,Z226,'ANNUAL SUMMARY'!$V$9,K218,'ANNUAL SUMMARY'!$FE$470)+SUMIFS('ANNUAL SUMMARY'!$GK$576,Z226,'ANNUAL SUMMARY'!$V$9,K218,'ANNUAL SUMMARY'!$FE$528)+SUMIFS('ANNUAL SUMMARY'!$GK$634,Z226,'ANNUAL SUMMARY'!$V$9,K218,'ANNUAL SUMMARY'!$FE$586)+SUMIFS('ANNUAL SUMMARY'!$GK$692,Z226,'ANNUAL SUMMARY'!$V$9,K218,'ANNUAL SUMMARY'!$FE$644)</f>
        <v>0</v>
      </c>
      <c r="AR226" s="728"/>
      <c r="AS226" s="728"/>
      <c r="AT226" s="728">
        <f>SUMIFS('ANNUAL SUMMARY'!$AU$54,Z226,'ANNUAL SUMMARY'!$V$9,K218,'ANNUAL SUMMARY'!$L$6)+SUMIFS('ANNUAL SUMMARY'!$AU$112,Z226,'ANNUAL SUMMARY'!$V$9,K218,'ANNUAL SUMMARY'!$L$64)+SUMIFS('ANNUAL SUMMARY'!$AU$170,Z226,'ANNUAL SUMMARY'!$V$9,K218,'ANNUAL SUMMARY'!$L$122)+SUMIFS('ANNUAL SUMMARY'!$AU$228,Z226,'ANNUAL SUMMARY'!$V$9,K218,'ANNUAL SUMMARY'!$L$180)+SUMIFS('ANNUAL SUMMARY'!$AU$286,Z226,'ANNUAL SUMMARY'!$V$9,K218,'ANNUAL SUMMARY'!$L$238)+SUMIFS('ANNUAL SUMMARY'!$AU$344,Z226,'ANNUAL SUMMARY'!$V$9,K218,'ANNUAL SUMMARY'!$L$296)+SUMIFS('ANNUAL SUMMARY'!$AU$402,Z226,'ANNUAL SUMMARY'!$V$9,K218,'ANNUAL SUMMARY'!$L$354)+SUMIFS('ANNUAL SUMMARY'!$AU$460,Z226,'ANNUAL SUMMARY'!$V$9,K218,'ANNUAL SUMMARY'!$L$412)+SUMIFS('ANNUAL SUMMARY'!$AU$518,Z226,'ANNUAL SUMMARY'!$V$9,K218,'ANNUAL SUMMARY'!$L$470)+SUMIFS('ANNUAL SUMMARY'!$AU$576,Z226,'ANNUAL SUMMARY'!$V$9,K218,'ANNUAL SUMMARY'!$L$528)+SUMIFS('ANNUAL SUMMARY'!$AU$634,Z226,'ANNUAL SUMMARY'!$V$9,K218,'ANNUAL SUMMARY'!$L$586)+SUMIFS('ANNUAL SUMMARY'!$AU$692,Z226,'ANNUAL SUMMARY'!$V$9,K218,'ANNUAL SUMMARY'!$L$644)+SUMIFS('ANNUAL SUMMARY'!$CR$54,Z226,'ANNUAL SUMMARY'!$V$9,K218,'ANNUAL SUMMARY'!$BI$6)+SUMIFS('ANNUAL SUMMARY'!$CR$112,Z226,'ANNUAL SUMMARY'!$V$9,K218,'ANNUAL SUMMARY'!$BI$64)+SUMIFS('ANNUAL SUMMARY'!$CR$170,Z226,'ANNUAL SUMMARY'!$V$9,K218,'ANNUAL SUMMARY'!$BI$122)+SUMIFS('ANNUAL SUMMARY'!$CR$228,Z226,'ANNUAL SUMMARY'!$V$9,K218,'ANNUAL SUMMARY'!$BI$180)+SUMIFS('ANNUAL SUMMARY'!$CR$286,Z226,'ANNUAL SUMMARY'!$V$9,K218,'ANNUAL SUMMARY'!$BI$238)+SUMIFS('ANNUAL SUMMARY'!$CR$344,Z226,'ANNUAL SUMMARY'!$V$9,K218,'ANNUAL SUMMARY'!$BI$296)+SUMIFS('ANNUAL SUMMARY'!$CR$402,Z226,'ANNUAL SUMMARY'!$V$9,K218,'ANNUAL SUMMARY'!$BI$354)+SUMIFS('ANNUAL SUMMARY'!$CR$460,Z226,'ANNUAL SUMMARY'!$V$9,K218,'ANNUAL SUMMARY'!$BI$412)+SUMIFS('ANNUAL SUMMARY'!$CR$518,Z226,'ANNUAL SUMMARY'!$V$9,K218,'ANNUAL SUMMARY'!$BI$470)+SUMIFS('ANNUAL SUMMARY'!$CR$576,Z226,'ANNUAL SUMMARY'!$V$9,K218,'ANNUAL SUMMARY'!$BI$528)+SUMIFS('ANNUAL SUMMARY'!$CR$634,Z226,'ANNUAL SUMMARY'!$V$9,K218,'ANNUAL SUMMARY'!$BI$586)+SUMIFS('ANNUAL SUMMARY'!$CR$692,Z226,'ANNUAL SUMMARY'!$V$9,K218,'ANNUAL SUMMARY'!$BI$644)+SUMIFS('ANNUAL SUMMARY'!$EQ$54,Z226,'ANNUAL SUMMARY'!$V$9,K218,'ANNUAL SUMMARY'!$DH$6)+SUMIFS('ANNUAL SUMMARY'!$EQ$112,Z226,'ANNUAL SUMMARY'!$V$9,K218,'ANNUAL SUMMARY'!$DH$64)+SUMIFS('ANNUAL SUMMARY'!$EQ$170,Z226,'ANNUAL SUMMARY'!$V$9,K218,'ANNUAL SUMMARY'!$DH$122)+SUMIFS('ANNUAL SUMMARY'!$EQ$228,Z226,'ANNUAL SUMMARY'!$V$9,K218,'ANNUAL SUMMARY'!$DH$180)+SUMIFS('ANNUAL SUMMARY'!$EQ$286,Z226,'ANNUAL SUMMARY'!$V$9,K218,'ANNUAL SUMMARY'!$DH$238)+SUMIFS('ANNUAL SUMMARY'!$EQ$344,Z226,'ANNUAL SUMMARY'!$V$9,K218,'ANNUAL SUMMARY'!$DH$296)+SUMIFS('ANNUAL SUMMARY'!$EQ$402,Z226,'ANNUAL SUMMARY'!$V$9,K218,'ANNUAL SUMMARY'!$DH$354)+SUMIFS('ANNUAL SUMMARY'!$EQ$460,Z226,'ANNUAL SUMMARY'!$V$9,K218,'ANNUAL SUMMARY'!$DH$412)+SUMIFS('ANNUAL SUMMARY'!$EQ$518,Z226,'ANNUAL SUMMARY'!$V$9,K218,'ANNUAL SUMMARY'!$DH$470)+SUMIFS('ANNUAL SUMMARY'!$EQ$576,Z226,'ANNUAL SUMMARY'!$V$9,K218,'ANNUAL SUMMARY'!$DH$528)+SUMIFS('ANNUAL SUMMARY'!$EQ$634,Z226,'ANNUAL SUMMARY'!$V$9,K218,'ANNUAL SUMMARY'!$DH$586)+SUMIFS('ANNUAL SUMMARY'!$EQ$692,Z226,'ANNUAL SUMMARY'!$V$9,K218,'ANNUAL SUMMARY'!$DH$644)+SUMIFS('ANNUAL SUMMARY'!$GN$54,Z226,'ANNUAL SUMMARY'!$V$9,K218,'ANNUAL SUMMARY'!$FE$6)+SUMIFS('ANNUAL SUMMARY'!$GN$112,Z226,'ANNUAL SUMMARY'!$V$9,K218,'ANNUAL SUMMARY'!$FE$64)+SUMIFS('ANNUAL SUMMARY'!$GN$170,Z226,'ANNUAL SUMMARY'!$V$9,K218,'ANNUAL SUMMARY'!$FE$122)+SUMIFS('ANNUAL SUMMARY'!$GN$228,Z226,'ANNUAL SUMMARY'!$V$9,K218,'ANNUAL SUMMARY'!$FE$180)+SUMIFS('ANNUAL SUMMARY'!$GN$286,Z226,'ANNUAL SUMMARY'!$V$9,K218,'ANNUAL SUMMARY'!$FE$238)+SUMIFS('ANNUAL SUMMARY'!$GN$344,Z226,'ANNUAL SUMMARY'!$V$9,K218,'ANNUAL SUMMARY'!$FE$296)+SUMIFS('ANNUAL SUMMARY'!$GN$402,Z226,'ANNUAL SUMMARY'!$V$9,K218,'ANNUAL SUMMARY'!$FE$354)+SUMIFS('ANNUAL SUMMARY'!$GN$460,Z226,'ANNUAL SUMMARY'!$V$9,K218,'ANNUAL SUMMARY'!$FE$412)+SUMIFS('ANNUAL SUMMARY'!$GN$518,Z226,'ANNUAL SUMMARY'!$V$9,K218,'ANNUAL SUMMARY'!$FE$470)+SUMIFS('ANNUAL SUMMARY'!$GN$576,Z226,'ANNUAL SUMMARY'!$V$9,K218,'ANNUAL SUMMARY'!$FE$528)+SUMIFS('ANNUAL SUMMARY'!$GN$634,Z226,'ANNUAL SUMMARY'!$V$9,K218,'ANNUAL SUMMARY'!$FE$586)+SUMIFS('ANNUAL SUMMARY'!$GN$692,Z226,'ANNUAL SUMMARY'!$V$9,K218,'ANNUAL SUMMARY'!$FE$644)</f>
        <v>0</v>
      </c>
      <c r="AU226" s="728"/>
      <c r="AV226" s="1260"/>
      <c r="AW226" s="1263"/>
      <c r="AX226" s="154"/>
      <c r="AY226" s="824" t="str">
        <f>'ANNUAL SUMMARY'!$C$18</f>
        <v>NO. FLIGHTS</v>
      </c>
      <c r="AZ226" s="825"/>
      <c r="BA226" s="825"/>
      <c r="BB226" s="825"/>
      <c r="BC226" s="825"/>
      <c r="BD226" s="825"/>
      <c r="BE226" s="826"/>
      <c r="BF226" s="803">
        <f>SUMIF('ANNUAL SUMMARY'!$FE$622,BH218,'ANNUAL SUMMARY'!$FC$634)+SUMIF('ANNUAL SUMMARY'!$DH$622,BH218,'ANNUAL SUMMARY'!$DF$634)+SUMIF('ANNUAL SUMMARY'!$BI$622,BH218,'ANNUAL SUMMARY'!$BG$634)+SUMIF('ANNUAL SUMMARY'!$L$622,BH218,'ANNUAL SUMMARY'!$J$634)+SUMIF('ANNUAL SUMMARY'!$FE$566,BH218,'ANNUAL SUMMARY'!$FC$578)+SUMIF('ANNUAL SUMMARY'!$DH$566,BH218,'ANNUAL SUMMARY'!$DF$578)+SUMIF('ANNUAL SUMMARY'!$BI$566,BH218,'ANNUAL SUMMARY'!$BG$578)+SUMIF('ANNUAL SUMMARY'!$L$566,BH218,'ANNUAL SUMMARY'!$J$578)+SUMIF('ANNUAL SUMMARY'!$FE$510,BH218,'ANNUAL SUMMARY'!$FC$522)+SUMIF('ANNUAL SUMMARY'!$DH$510,BH218,'ANNUAL SUMMARY'!$DF$522)+SUMIF('ANNUAL SUMMARY'!$BI$510,BH218,'ANNUAL SUMMARY'!$BG$522)+SUMIF('ANNUAL SUMMARY'!$L$510,BH218,'ANNUAL SUMMARY'!$J$522)+SUMIF('ANNUAL SUMMARY'!$FE$454,BH218,'ANNUAL SUMMARY'!$FC$466)+SUMIF('ANNUAL SUMMARY'!$DH$454,BH218,'ANNUAL SUMMARY'!$DF$466)+SUMIF('ANNUAL SUMMARY'!$BI$454,BH218,'ANNUAL SUMMARY'!$BG$466)+SUMIF('ANNUAL SUMMARY'!$L$454,BH218,'ANNUAL SUMMARY'!$J$466)+SUMIF('ANNUAL SUMMARY'!$FE$398,BH218,'ANNUAL SUMMARY'!$FC$410)+SUMIF('ANNUAL SUMMARY'!$DH$398,BH218,'ANNUAL SUMMARY'!$DF$410)+SUMIF('ANNUAL SUMMARY'!$BI$398,BH218,'ANNUAL SUMMARY'!$BG$410)+SUMIF('ANNUAL SUMMARY'!$L$398,BH218,'ANNUAL SUMMARY'!$J$410)+SUMIF('ANNUAL SUMMARY'!$FE$342,BH218,'ANNUAL SUMMARY'!$FC$354)+SUMIF('ANNUAL SUMMARY'!$DH$342,BH218,'ANNUAL SUMMARY'!$DF$354)+SUMIF('ANNUAL SUMMARY'!$BI$342,BH218,'ANNUAL SUMMARY'!$BG$354)+SUMIF('ANNUAL SUMMARY'!$L$342,BH218,'ANNUAL SUMMARY'!$J$354)+SUMIF('ANNUAL SUMMARY'!$FE$286,BH218,'ANNUAL SUMMARY'!$FC$298)+SUMIF('ANNUAL SUMMARY'!$DH$286,BH218,'ANNUAL SUMMARY'!$DF$298)+SUMIF('ANNUAL SUMMARY'!$BI$286,BH218,'ANNUAL SUMMARY'!$BG$298)+SUMIF('ANNUAL SUMMARY'!$L$286,BH218,'ANNUAL SUMMARY'!$J$298)+SUMIF('ANNUAL SUMMARY'!$FE$230,BH218,'ANNUAL SUMMARY'!$FC$242)+SUMIF('ANNUAL SUMMARY'!$DH$230,BH218,'ANNUAL SUMMARY'!$DF$242)+SUMIF('ANNUAL SUMMARY'!$BI$230,BH218,'ANNUAL SUMMARY'!$BG$242)+SUMIF('ANNUAL SUMMARY'!$L$230,BH218,'ANNUAL SUMMARY'!$J$242)+SUMIF('ANNUAL SUMMARY'!$FE$174,BH218,'ANNUAL SUMMARY'!$FC$186)+SUMIF('ANNUAL SUMMARY'!$DH$174,BH218,'ANNUAL SUMMARY'!$DF$186)+SUMIF('ANNUAL SUMMARY'!$BI$174,BH218,'ANNUAL SUMMARY'!$BG$186)+SUMIF('ANNUAL SUMMARY'!$L$174,BH218,'ANNUAL SUMMARY'!$J$186)+SUMIF('ANNUAL SUMMARY'!$FE$118,BH218,'ANNUAL SUMMARY'!$FC$130)+SUMIF('ANNUAL SUMMARY'!$DH$118,BH218,'ANNUAL SUMMARY'!$DF$130)+SUMIF('ANNUAL SUMMARY'!$BI$118,BH218,'ANNUAL SUMMARY'!$BG$130)+SUMIF('ANNUAL SUMMARY'!$L$118,BH218,'ANNUAL SUMMARY'!$J$130)+SUMIF('ANNUAL SUMMARY'!$FE$62,BH218,'ANNUAL SUMMARY'!$FC$74)+SUMIF('ANNUAL SUMMARY'!$DH$62,BH218,'ANNUAL SUMMARY'!$DF$74)+SUMIF('ANNUAL SUMMARY'!$BI$62,BH218,'ANNUAL SUMMARY'!$BG$74)+SUMIF('ANNUAL SUMMARY'!$L$62,BH218,'ANNUAL SUMMARY'!$J$74)+SUMIF('ANNUAL SUMMARY'!$FE$6,BH218,'ANNUAL SUMMARY'!$FC$18)+SUMIF('ANNUAL SUMMARY'!$DH$6,BH218,'ANNUAL SUMMARY'!$DF$18)+SUMIF('ANNUAL SUMMARY'!$BI$6,BH218,'ANNUAL SUMMARY'!$BG$18)+SUMIF('ANNUAL SUMMARY'!$L$6,BH218,'ANNUAL SUMMARY'!$J$18)+SUMIF('PREVIOUS LOGS'!$K$6,BH218,'PREVIOUS LOGS'!$B$12)+SUMIF('PREVIOUS LOGS'!$K$59,$K$6,'PREVIOUS LOGS'!$B$65)+SUMIF('PREVIOUS LOGS'!$K$112,BH218,'PREVIOUS LOGS'!$B$118)+SUMIF('PREVIOUS LOGS'!$K$165,BH218,'PREVIOUS LOGS'!$B$171)+SUMIF('PREVIOUS LOGS'!$K$218,BH218,'PREVIOUS LOGS'!$B$224)+SUMIF('PREVIOUS LOGS'!$K$271,BH218,'PREVIOUS LOGS'!$B$277)+SUMIF('PREVIOUS LOGS'!$K$324,BH218,'PREVIOUS LOGS'!$B$330)+SUMIF('PREVIOUS LOGS'!$BH$6,BH218,'PREVIOUS LOGS'!$AY$12)+SUMIF('PREVIOUS LOGS'!$BH$59,$K$6,'PREVIOUS LOGS'!$AY$65)+SUMIF('PREVIOUS LOGS'!$BH$112,BH218,'PREVIOUS LOGS'!$AY$118)+SUMIF('PREVIOUS LOGS'!$BH$165,BH218,'PREVIOUS LOGS'!$AY$171)+SUMIF('PREVIOUS LOGS'!$BH$218,BH218,'PREVIOUS LOGS'!$AY$224)+SUMIF('PREVIOUS LOGS'!$BH$271,BH218,'PREVIOUS LOGS'!$AY$277)+SUMIF('PREVIOUS LOGS'!$BH$324,BH218,'PREVIOUS LOGS'!$AY$330)+SUMIF('PREVIOUS LOGS'!$DF$6,BH218,'PREVIOUS LOGS'!$CW$12)+SUMIF('PREVIOUS LOGS'!$DF$59,$K$6,'PREVIOUS LOGS'!$CW$65)+SUMIF('PREVIOUS LOGS'!$DF$112,BH218,'PREVIOUS LOGS'!$CW$118)+SUMIF('PREVIOUS LOGS'!$DF$165,BH218,'PREVIOUS LOGS'!$CW$171)+SUMIF('PREVIOUS LOGS'!$DF$218,BH218,'PREVIOUS LOGS'!$CW$224)+SUMIF('PREVIOUS LOGS'!$DF$271,BH218,'PREVIOUS LOGS'!$CW$277)+SUMIF('PREVIOUS LOGS'!$DF$324,BH218,'PREVIOUS LOGS'!$CW$330)+SUMIF('PREVIOUS LOGS'!$FC$6,BH218,'PREVIOUS LOGS'!$ET$12)+SUMIF('PREVIOUS LOGS'!$FC$59,$K$6,'PREVIOUS LOGS'!$ET$65)+SUMIF('PREVIOUS LOGS'!$FC$112,BH218,'PREVIOUS LOGS'!$ET$118)+SUMIF('PREVIOUS LOGS'!$FC$165,BH218,'PREVIOUS LOGS'!$ET$171)+SUMIF('PREVIOUS LOGS'!$FC$218,BH218,'PREVIOUS LOGS'!$ET$224)+SUMIF('PREVIOUS LOGS'!$FC$271,BH218,'PREVIOUS LOGS'!$ET$277)+SUMIF('PREVIOUS LOGS'!$FC$324,BH218,'PREVIOUS LOGS'!$ET$330)</f>
        <v>0</v>
      </c>
      <c r="BG226" s="705"/>
      <c r="BH226" s="705"/>
      <c r="BI226" s="804"/>
      <c r="BJ226" s="637"/>
      <c r="BK226" s="695" t="str">
        <f>'ANNUAL SUMMARY'!$O$18</f>
        <v>DAY</v>
      </c>
      <c r="BL226" s="696"/>
      <c r="BM226" s="696"/>
      <c r="BN226" s="696"/>
      <c r="BO226" s="696" t="e">
        <f>SUMIF('ANNUAL SUMMARY'!$L$6,BH218,'ANNUAL SUMMARY'!$T$18)+SUMIF('ANNUAL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SUMMARY'!#REF!)+SUMIF(#REF!,BH218,#REF!)+SUMIF(#REF!,BH218,#REF!)+SUMIF(#REF!,BH218,#REF!)+SUMIF(#REF!,BH218,#REF!)+SUMIF(#REF!,BH218,#REF!)+SUMIF(#REF!,BH218,#REF!)+SUMIF(#REF!,BH218,#REF!)+SUMIF(#REF!,BH218,#REF!)</f>
        <v>#REF!</v>
      </c>
      <c r="BP226" s="697">
        <f>SUMIF('ANNUAL SUMMARY'!$FE$622,BH218,'ANNUAL SUMMARY'!$FM$634)+SUMIF('ANNUAL SUMMARY'!$DH$622,BH218,'ANNUAL SUMMARY'!$DP$634)+SUMIF('ANNUAL SUMMARY'!$BI$622,BH218,'ANNUAL SUMMARY'!$BQ$634)+SUMIF('ANNUAL SUMMARY'!$L$622,BH218,'ANNUAL SUMMARY'!$T$634)+SUMIF('ANNUAL SUMMARY'!$FE$566,BH218,'ANNUAL SUMMARY'!$FM$578)+SUMIF('ANNUAL SUMMARY'!$DH$566,BH218,'ANNUAL SUMMARY'!$DP$578)+SUMIF('ANNUAL SUMMARY'!$BI$566,BH218,'ANNUAL SUMMARY'!$BQ$578)+SUMIF('ANNUAL SUMMARY'!$L$566,BH218,'ANNUAL SUMMARY'!$T$578)+SUMIF('ANNUAL SUMMARY'!$FE$510,BH218,'ANNUAL SUMMARY'!$FM$522)+SUMIF('ANNUAL SUMMARY'!$DH$510,BH218,'ANNUAL SUMMARY'!$DP$522)+SUMIF('ANNUAL SUMMARY'!$BI$510,BH218,'ANNUAL SUMMARY'!$BQ$522)+SUMIF('ANNUAL SUMMARY'!$L$510,BH218,'ANNUAL SUMMARY'!$T$522)+SUMIF('ANNUAL SUMMARY'!$FE$454,BH218,'ANNUAL SUMMARY'!$FM$466)+SUMIF('ANNUAL SUMMARY'!$DH$454,BH218,'ANNUAL SUMMARY'!$DP$466)+SUMIF('ANNUAL SUMMARY'!$BI$454,BH218,'ANNUAL SUMMARY'!$BQ$466)+SUMIF('ANNUAL SUMMARY'!$L$454,BH218,'ANNUAL SUMMARY'!$T$466)+SUMIF('ANNUAL SUMMARY'!$FE$398,BH218,'ANNUAL SUMMARY'!$FM$410)+SUMIF('ANNUAL SUMMARY'!$DH$398,BH218,'ANNUAL SUMMARY'!$DP$410)+SUMIF('ANNUAL SUMMARY'!$BI$398,BH218,'ANNUAL SUMMARY'!$BQ$410)+SUMIF('ANNUAL SUMMARY'!$L$398,BH218,'ANNUAL SUMMARY'!$T$410)+SUMIF('ANNUAL SUMMARY'!$FE$342,BH218,'ANNUAL SUMMARY'!$FM$354)+SUMIF('ANNUAL SUMMARY'!$DH$342,BH218,'ANNUAL SUMMARY'!$DP$354)+SUMIF('ANNUAL SUMMARY'!$BI$342,BH218,'ANNUAL SUMMARY'!$BQ$354)+SUMIF('ANNUAL SUMMARY'!$L$342,BH218,'ANNUAL SUMMARY'!$T$354)+SUMIF('ANNUAL SUMMARY'!$FE$286,BH218,'ANNUAL SUMMARY'!$FM$298)+SUMIF('ANNUAL SUMMARY'!$DH$286,BH218,'ANNUAL SUMMARY'!$DP$298)+SUMIF('ANNUAL SUMMARY'!$BI$286,BH218,'ANNUAL SUMMARY'!$BQ$298)+SUMIF('ANNUAL SUMMARY'!$L$286,BH218,'ANNUAL SUMMARY'!$T$298)+SUMIF('ANNUAL SUMMARY'!$FE$230,BH218,'ANNUAL SUMMARY'!$FM$242)+SUMIF('ANNUAL SUMMARY'!$DH$230,BH218,'ANNUAL SUMMARY'!$DP$242)+SUMIF('ANNUAL SUMMARY'!$BI$230,BH218,'ANNUAL SUMMARY'!$BQ$242)+SUMIF('ANNUAL SUMMARY'!$L$230,BH218,'ANNUAL SUMMARY'!$T$242)+SUMIF('ANNUAL SUMMARY'!$FE$174,BH218,'ANNUAL SUMMARY'!$FM$186)+SUMIF('ANNUAL SUMMARY'!$DH$174,BH218,'ANNUAL SUMMARY'!$DP$186)+SUMIF('ANNUAL SUMMARY'!$BI$174,BH218,'ANNUAL SUMMARY'!$BQ$186)+SUMIF('ANNUAL SUMMARY'!$L$174,BH218,'ANNUAL SUMMARY'!$T$186)+SUMIF('ANNUAL SUMMARY'!$FE$118,BH218,'ANNUAL SUMMARY'!$FM$130)+SUMIF('ANNUAL SUMMARY'!$DH$118,BH218,'ANNUAL SUMMARY'!$DP$130)+SUMIF('ANNUAL SUMMARY'!$BI$118,BH218,'ANNUAL SUMMARY'!$BQ$130)+SUMIF('ANNUAL SUMMARY'!$L$118,BH218,'ANNUAL SUMMARY'!$T$130)+SUMIF('ANNUAL SUMMARY'!$FE$62,BH218,'ANNUAL SUMMARY'!$FM$74)+SUMIF('ANNUAL SUMMARY'!$DH$62,BH218,'ANNUAL SUMMARY'!$DP$74)+SUMIF('ANNUAL SUMMARY'!$BI$62,BH218,'ANNUAL SUMMARY'!$BQ$74)+SUMIF('ANNUAL SUMMARY'!$L$62,BH218,'ANNUAL SUMMARY'!$T$74)+SUMIF('ANNUAL SUMMARY'!$FE$6,BH218,'ANNUAL SUMMARY'!$FM$18)+SUMIF('ANNUAL SUMMARY'!$DH$6,BH218,'ANNUAL SUMMARY'!$DP$18)+SUMIF('ANNUAL SUMMARY'!$BI$6,BH218,'ANNUAL SUMMARY'!$BQ$18)+SUMIF('ANNUAL SUMMARY'!$L$6,BH218,'ANNUAL SUMMARY'!$T$18)+SUMIF('PREVIOUS LOGS'!$K$6,BH218,'PREVIOUS LOGS'!$S$14)+SUMIF('PREVIOUS LOGS'!$K$59,$K$6,'PREVIOUS LOGS'!$S$67)+SUMIF('PREVIOUS LOGS'!$K$112,BH218,'PREVIOUS LOGS'!$S$120)+SUMIF('PREVIOUS LOGS'!$K$165,BH218,'PREVIOUS LOGS'!$S$173)+SUMIF('PREVIOUS LOGS'!$K$218,BH218,'PREVIOUS LOGS'!$S$226)+SUMIF('PREVIOUS LOGS'!$K$271,BH218,'PREVIOUS LOGS'!$S$279)+SUMIF('PREVIOUS LOGS'!$K$324,BH218,'PREVIOUS LOGS'!$S$332)+SUMIF('PREVIOUS LOGS'!$BH$6,BH218,'PREVIOUS LOGS'!$BP$14)+SUMIF('PREVIOUS LOGS'!$BH$59,$K$6,'PREVIOUS LOGS'!$BP$67)+SUMIF('PREVIOUS LOGS'!$BH$112,BH218,'PREVIOUS LOGS'!$BP$120)+SUMIF('PREVIOUS LOGS'!$BH$165,BH218,'PREVIOUS LOGS'!$BP$173)+SUMIF('PREVIOUS LOGS'!$BH$218,BH218,'PREVIOUS LOGS'!$BP$226)+SUMIF('PREVIOUS LOGS'!$BH$271,BH218,'PREVIOUS LOGS'!$BP$279)+SUMIF('PREVIOUS LOGS'!$BH$324,BH218,'PREVIOUS LOGS'!$BP$332)+SUMIF('PREVIOUS LOGS'!$DF$6,BH218,'PREVIOUS LOGS'!$DN$14)+SUMIF('PREVIOUS LOGS'!$DF$59,$K$6,'PREVIOUS LOGS'!$DN$67)+SUMIF('PREVIOUS LOGS'!$DF$112,BH218,'PREVIOUS LOGS'!$DN$120)+SUMIF('PREVIOUS LOGS'!$DF$165,BH218,'PREVIOUS LOGS'!$DN$173)+SUMIF('PREVIOUS LOGS'!$DF$218,BH218,'PREVIOUS LOGS'!$DN$226)+SUMIF('PREVIOUS LOGS'!$DF$271,BH218,'PREVIOUS LOGS'!$DN$279)+SUMIF('PREVIOUS LOGS'!$DF$324,BH218,'PREVIOUS LOGS'!$DN$332)+SUMIF('PREVIOUS LOGS'!$FC$6,BH218,'PREVIOUS LOGS'!$FK$14)+SUMIF('PREVIOUS LOGS'!$FC$59,$K$6,'PREVIOUS LOGS'!$FK$67)+SUMIF('PREVIOUS LOGS'!$FC$112,BH218,'PREVIOUS LOGS'!$FK$120)+SUMIF('PREVIOUS LOGS'!$FC$165,BH218,'PREVIOUS LOGS'!$FK$173)+SUMIF('PREVIOUS LOGS'!$FC$218,BH218,'PREVIOUS LOGS'!$FK$226)+SUMIF('PREVIOUS LOGS'!$FC$271,BH218,'PREVIOUS LOGS'!$FK$279)+SUMIF('PREVIOUS LOGS'!$FC$324,BH218,'PREVIOUS LOGS'!$FK$332)</f>
        <v>0</v>
      </c>
      <c r="BQ226" s="697"/>
      <c r="BR226" s="697"/>
      <c r="BS226" s="697"/>
      <c r="BT226" s="697"/>
      <c r="BU226" s="697"/>
      <c r="BV226" s="15"/>
      <c r="BW226" s="812">
        <f>IF(BW224=0," ",BW224+1)</f>
        <v>2023</v>
      </c>
      <c r="BX226" s="813"/>
      <c r="BY226" s="813"/>
      <c r="BZ226" s="813"/>
      <c r="CA226" s="813"/>
      <c r="CB226" s="1118">
        <f>SUMIFS('ANNUAL SUMMARY'!$AF$54,BW226,'ANNUAL SUMMARY'!$V$9,BH218,'ANNUAL SUMMARY'!$L$6)+SUMIFS('ANNUAL SUMMARY'!$AF$112,BW226,'ANNUAL SUMMARY'!$V$9,BH218,'ANNUAL SUMMARY'!$L$64)+SUMIFS('ANNUAL SUMMARY'!$AF$170,BW226,'ANNUAL SUMMARY'!$V$9,BH218,'ANNUAL SUMMARY'!$L$122)+SUMIFS('ANNUAL SUMMARY'!$AF$228,BW226,'ANNUAL SUMMARY'!$V$9,BH218,'ANNUAL SUMMARY'!$L$180)+SUMIFS('ANNUAL SUMMARY'!$AF$286,BW226,'ANNUAL SUMMARY'!$V$9,BH218,'ANNUAL SUMMARY'!$L$238)+SUMIFS('ANNUAL SUMMARY'!$AF$344,BW226,'ANNUAL SUMMARY'!$V$9,BH218,'ANNUAL SUMMARY'!$L$296)+SUMIFS('ANNUAL SUMMARY'!$AF$402,BW226,'ANNUAL SUMMARY'!$V$9,BH218,'ANNUAL SUMMARY'!$L$354)+SUMIFS('ANNUAL SUMMARY'!$AF$460,BW226,'ANNUAL SUMMARY'!$V$9,BH218,'ANNUAL SUMMARY'!$L$412)+SUMIFS('ANNUAL SUMMARY'!$AF$518,BW226,'ANNUAL SUMMARY'!$V$9,BH218,'ANNUAL SUMMARY'!$L$470)+SUMIFS('ANNUAL SUMMARY'!$AF$576,BW226,'ANNUAL SUMMARY'!$V$9,BH218,'ANNUAL SUMMARY'!$L$528)+SUMIFS('ANNUAL SUMMARY'!$AF$634,BW226,'ANNUAL SUMMARY'!$V$9,BH218,'ANNUAL SUMMARY'!$L$586)+SUMIFS('ANNUAL SUMMARY'!$AF$692,BW226,'ANNUAL SUMMARY'!$V$9,BH218,'ANNUAL SUMMARY'!$L$644)+SUMIFS('ANNUAL SUMMARY'!$CC$54,BW226,'ANNUAL SUMMARY'!$V$9,BH218,'ANNUAL SUMMARY'!$BI$6)+SUMIFS('ANNUAL SUMMARY'!$CC$112,BW226,'ANNUAL SUMMARY'!$V$9,BH218,'ANNUAL SUMMARY'!$BI$64)+SUMIFS('ANNUAL SUMMARY'!$CC$170,BW226,'ANNUAL SUMMARY'!$V$9,BH218,'ANNUAL SUMMARY'!$BI$122)+SUMIFS('ANNUAL SUMMARY'!$CC$228,BW226,'ANNUAL SUMMARY'!$V$9,BH218,'ANNUAL SUMMARY'!$BI$180)+SUMIFS('ANNUAL SUMMARY'!$CC$286,BW226,'ANNUAL SUMMARY'!$V$9,BH218,'ANNUAL SUMMARY'!$BI$238)+SUMIFS('ANNUAL SUMMARY'!$CC$344,BW226,'ANNUAL SUMMARY'!$V$9,BH218,'ANNUAL SUMMARY'!$BI$296)+SUMIFS('ANNUAL SUMMARY'!$CC$402,BW226,'ANNUAL SUMMARY'!$V$9,BH218,'ANNUAL SUMMARY'!$BI$354)+SUMIFS('ANNUAL SUMMARY'!$CC$460,BW226,'ANNUAL SUMMARY'!$V$9,BH218,'ANNUAL SUMMARY'!$BI$412)+SUMIFS('ANNUAL SUMMARY'!$CC$518,BW226,'ANNUAL SUMMARY'!$V$9,BH218,'ANNUAL SUMMARY'!$BI$470)+SUMIFS('ANNUAL SUMMARY'!$CC$576,BW226,'ANNUAL SUMMARY'!$V$9,BH218,'ANNUAL SUMMARY'!$BI$528)+SUMIFS('ANNUAL SUMMARY'!$CC$634,BW226,'ANNUAL SUMMARY'!$V$9,BH218,'ANNUAL SUMMARY'!$BI$586)+SUMIFS('ANNUAL SUMMARY'!$CC$692,BW226,'ANNUAL SUMMARY'!$V$9,BH218,'ANNUAL SUMMARY'!$BI$644)+SUMIFS('ANNUAL SUMMARY'!$EB$54,BW226,'ANNUAL SUMMARY'!$V$9,BH218,'ANNUAL SUMMARY'!$DH$6)+SUMIFS('ANNUAL SUMMARY'!$EB$112,BW226,'ANNUAL SUMMARY'!$V$9,BH218,'ANNUAL SUMMARY'!$DH$64)+SUMIFS('ANNUAL SUMMARY'!$EB$170,BW226,'ANNUAL SUMMARY'!$V$9,BH218,'ANNUAL SUMMARY'!$DH$122)+SUMIFS('ANNUAL SUMMARY'!$EB$228,BW226,'ANNUAL SUMMARY'!$V$9,BH218,'ANNUAL SUMMARY'!$DH$180)+SUMIFS('ANNUAL SUMMARY'!$EB$286,BW226,'ANNUAL SUMMARY'!$V$9,BH218,'ANNUAL SUMMARY'!$DH$238)+SUMIFS('ANNUAL SUMMARY'!$EB$344,BW226,'ANNUAL SUMMARY'!$V$9,BH218,'ANNUAL SUMMARY'!$DH$296)+SUMIFS('ANNUAL SUMMARY'!$EB$402,BW226,'ANNUAL SUMMARY'!$V$9,BH218,'ANNUAL SUMMARY'!$DH$354)+SUMIFS('ANNUAL SUMMARY'!$EB$460,BW226,'ANNUAL SUMMARY'!$V$9,BH218,'ANNUAL SUMMARY'!$DH$412)+SUMIFS('ANNUAL SUMMARY'!$EB$518,BW226,'ANNUAL SUMMARY'!$V$9,BH218,'ANNUAL SUMMARY'!$DH$470)+SUMIFS('ANNUAL SUMMARY'!$EB$576,BW226,'ANNUAL SUMMARY'!$V$9,BH218,'ANNUAL SUMMARY'!$DH$528)+SUMIFS('ANNUAL SUMMARY'!$EB$634,BW226,'ANNUAL SUMMARY'!$V$9,BH218,'ANNUAL SUMMARY'!$DH$586)+SUMIFS('ANNUAL SUMMARY'!$EB$692,BW226,'ANNUAL SUMMARY'!$V$9,BH218,'ANNUAL SUMMARY'!$DH$644)+SUMIFS('ANNUAL SUMMARY'!$FY$54,BW226,'ANNUAL SUMMARY'!$V$9,BH218,'ANNUAL SUMMARY'!$FE$6)+SUMIFS('ANNUAL SUMMARY'!$FY$112,BW226,'ANNUAL SUMMARY'!$V$9,BH218,'ANNUAL SUMMARY'!$FE$64)+SUMIFS('ANNUAL SUMMARY'!$FY$170,BW226,'ANNUAL SUMMARY'!$V$9,BH218,'ANNUAL SUMMARY'!$FE$122)+SUMIFS('ANNUAL SUMMARY'!$FY$228,BW226,'ANNUAL SUMMARY'!$V$9,BH218,'ANNUAL SUMMARY'!$FE$180)+SUMIFS('ANNUAL SUMMARY'!$FY$286,BW226,'ANNUAL SUMMARY'!$V$9,BH218,'ANNUAL SUMMARY'!$FE$238)+SUMIFS('ANNUAL SUMMARY'!$FY$344,BW226,'ANNUAL SUMMARY'!$V$9,BH218,'ANNUAL SUMMARY'!$FE$296)+SUMIFS('ANNUAL SUMMARY'!$FY$402,BW226,'ANNUAL SUMMARY'!$V$9,BH218,'ANNUAL SUMMARY'!$FE$354)+SUMIFS('ANNUAL SUMMARY'!$FY$460,BW226,'ANNUAL SUMMARY'!$V$9,BH218,'ANNUAL SUMMARY'!$FE$412)+SUMIFS('ANNUAL SUMMARY'!$FY$518,BW226,'ANNUAL SUMMARY'!$V$9,BH218,'ANNUAL SUMMARY'!$FE$470)+SUMIFS('ANNUAL SUMMARY'!$FY$576,BW226,'ANNUAL SUMMARY'!$V$9,BH218,'ANNUAL SUMMARY'!$FE$528)+SUMIFS('ANNUAL SUMMARY'!$FY$634,BW226,'ANNUAL SUMMARY'!$V$9,BH218,'ANNUAL SUMMARY'!$FE$586)+SUMIFS('ANNUAL SUMMARY'!$FY$692,BW226,'ANNUAL SUMMARY'!$V$9,BH218,'ANNUAL SUMMARY'!$FE$644)</f>
        <v>0</v>
      </c>
      <c r="CC226" s="727"/>
      <c r="CD226" s="727"/>
      <c r="CE226" s="727"/>
      <c r="CF226" s="727">
        <f>SUMIFS('ANNUAL SUMMARY'!$AJ$54,BW226,'ANNUAL SUMMARY'!$V$9,BH218,'ANNUAL SUMMARY'!$L$6)+SUMIFS('ANNUAL SUMMARY'!$AJ$112,BW226,'ANNUAL SUMMARY'!$V$9,BH218,'ANNUAL SUMMARY'!$L$64)+SUMIFS('ANNUAL SUMMARY'!$AJ$170,BW226,'ANNUAL SUMMARY'!$V$9,BH218,'ANNUAL SUMMARY'!$L$122)+SUMIFS('ANNUAL SUMMARY'!$AJ$228,BW226,'ANNUAL SUMMARY'!$V$9,BH218,'ANNUAL SUMMARY'!$L$180)+SUMIFS('ANNUAL SUMMARY'!$AJ$286,BW226,'ANNUAL SUMMARY'!$V$9,BH218,'ANNUAL SUMMARY'!$L$238)+SUMIFS('ANNUAL SUMMARY'!$AJ$344,BW226,'ANNUAL SUMMARY'!$V$9,BH218,'ANNUAL SUMMARY'!$L$296)+SUMIFS('ANNUAL SUMMARY'!$AJ$402,BW226,'ANNUAL SUMMARY'!$V$9,BH218,'ANNUAL SUMMARY'!$L$354)+SUMIFS('ANNUAL SUMMARY'!$AJ$460,BW226,'ANNUAL SUMMARY'!$V$9,BH218,'ANNUAL SUMMARY'!$L$412)+SUMIFS('ANNUAL SUMMARY'!$AJ$518,BW226,'ANNUAL SUMMARY'!$V$9,BH218,'ANNUAL SUMMARY'!$L$470)+SUMIFS('ANNUAL SUMMARY'!$AJ$576,BW226,'ANNUAL SUMMARY'!$V$9,BH218,'ANNUAL SUMMARY'!$L$528)+SUMIFS('ANNUAL SUMMARY'!$AJ$634,BW226,'ANNUAL SUMMARY'!$V$9,BH218,'ANNUAL SUMMARY'!$L$586)+SUMIFS('ANNUAL SUMMARY'!$AJ$692,BW226,'ANNUAL SUMMARY'!$V$9,BH218,'ANNUAL SUMMARY'!$L$644)+SUMIFS('ANNUAL SUMMARY'!$CG$54,BW226,'ANNUAL SUMMARY'!$V$9,BH218,'ANNUAL SUMMARY'!$BI$6)+SUMIFS('ANNUAL SUMMARY'!$CG$112,BW226,'ANNUAL SUMMARY'!$V$9,BH218,'ANNUAL SUMMARY'!$BI$64)+SUMIFS('ANNUAL SUMMARY'!$CG$170,BW226,'ANNUAL SUMMARY'!$V$9,BH218,'ANNUAL SUMMARY'!$BI$122)+SUMIFS('ANNUAL SUMMARY'!$CG$228,BW226,'ANNUAL SUMMARY'!$V$9,BH218,'ANNUAL SUMMARY'!$BI$180)+SUMIFS('ANNUAL SUMMARY'!$CG$286,BW226,'ANNUAL SUMMARY'!$V$9,BH218,'ANNUAL SUMMARY'!$BI$238)+SUMIFS('ANNUAL SUMMARY'!$CG$344,BW226,'ANNUAL SUMMARY'!$V$9,BH218,'ANNUAL SUMMARY'!$BI$296)+SUMIFS('ANNUAL SUMMARY'!$CG$402,BW226,'ANNUAL SUMMARY'!$V$9,BH218,'ANNUAL SUMMARY'!$BI$354)+SUMIFS('ANNUAL SUMMARY'!$CG$460,BW226,'ANNUAL SUMMARY'!$V$9,BH218,'ANNUAL SUMMARY'!$BI$412)+SUMIFS('ANNUAL SUMMARY'!$CG$518,BW226,'ANNUAL SUMMARY'!$V$9,BH218,'ANNUAL SUMMARY'!$BI$470)+SUMIFS('ANNUAL SUMMARY'!$CG$576,BW226,'ANNUAL SUMMARY'!$V$9,BH218,'ANNUAL SUMMARY'!$BI$528)+SUMIFS('ANNUAL SUMMARY'!$CG$634,BW226,'ANNUAL SUMMARY'!$V$9,BH218,'ANNUAL SUMMARY'!$BI$586)+SUMIFS('ANNUAL SUMMARY'!$CG$692,BW226,'ANNUAL SUMMARY'!$V$9,BH218,'ANNUAL SUMMARY'!$BI$644)+SUMIFS('ANNUAL SUMMARY'!$EF$54,BW226,'ANNUAL SUMMARY'!$V$9,BH218,'ANNUAL SUMMARY'!$DH$6)+SUMIFS('ANNUAL SUMMARY'!$EF$112,BW226,'ANNUAL SUMMARY'!$V$9,BH218,'ANNUAL SUMMARY'!$DH$64)+SUMIFS('ANNUAL SUMMARY'!$EF$170,BW226,'ANNUAL SUMMARY'!$V$9,BH218,'ANNUAL SUMMARY'!$DH$122)+SUMIFS('ANNUAL SUMMARY'!$EF$228,BW226,'ANNUAL SUMMARY'!$V$9,BH218,'ANNUAL SUMMARY'!$DH$180)+SUMIFS('ANNUAL SUMMARY'!$EF$286,BW226,'ANNUAL SUMMARY'!$V$9,BH218,'ANNUAL SUMMARY'!$DH$238)+SUMIFS('ANNUAL SUMMARY'!$EF$344,BW226,'ANNUAL SUMMARY'!$V$9,BH218,'ANNUAL SUMMARY'!$DH$296)+SUMIFS('ANNUAL SUMMARY'!$EF$402,BW226,'ANNUAL SUMMARY'!$V$9,BH218,'ANNUAL SUMMARY'!$DH$354)+SUMIFS('ANNUAL SUMMARY'!$EF$460,BW226,'ANNUAL SUMMARY'!$V$9,BH218,'ANNUAL SUMMARY'!$DH$412)+SUMIFS('ANNUAL SUMMARY'!$EF$518,BW226,'ANNUAL SUMMARY'!$V$9,BH218,'ANNUAL SUMMARY'!$DH$470)+SUMIFS('ANNUAL SUMMARY'!$EF$576,BW226,'ANNUAL SUMMARY'!$V$9,BH218,'ANNUAL SUMMARY'!$DH$528)+SUMIFS('ANNUAL SUMMARY'!$EF$634,BW226,'ANNUAL SUMMARY'!$V$9,BH218,'ANNUAL SUMMARY'!$DH$586)+SUMIFS('ANNUAL SUMMARY'!$EF$692,BW226,'ANNUAL SUMMARY'!$V$9,BH218,'ANNUAL SUMMARY'!$DH$644)+SUMIFS('ANNUAL SUMMARY'!$GC$54,BW226,'ANNUAL SUMMARY'!$V$9,BH218,'ANNUAL SUMMARY'!$FE$6)+SUMIFS('ANNUAL SUMMARY'!$GC$112,BW226,'ANNUAL SUMMARY'!$V$9,BH218,'ANNUAL SUMMARY'!$FE$64)+SUMIFS('ANNUAL SUMMARY'!$GC$170,BW226,'ANNUAL SUMMARY'!$V$9,BH218,'ANNUAL SUMMARY'!$FE$122)+SUMIFS('ANNUAL SUMMARY'!$GC$228,BW226,'ANNUAL SUMMARY'!$V$9,BH218,'ANNUAL SUMMARY'!$FE$180)+SUMIFS('ANNUAL SUMMARY'!$GC$286,BW226,'ANNUAL SUMMARY'!$V$9,BH218,'ANNUAL SUMMARY'!$FE$238)+SUMIFS('ANNUAL SUMMARY'!$GC$344,BW226,'ANNUAL SUMMARY'!$V$9,BH218,'ANNUAL SUMMARY'!$FE$296)+SUMIFS('ANNUAL SUMMARY'!$GC$402,BW226,'ANNUAL SUMMARY'!$V$9,BH218,'ANNUAL SUMMARY'!$FE$354)+SUMIFS('ANNUAL SUMMARY'!$GC$460,BW226,'ANNUAL SUMMARY'!$V$9,BH218,'ANNUAL SUMMARY'!$FE$412)+SUMIFS('ANNUAL SUMMARY'!$GC$518,BW226,'ANNUAL SUMMARY'!$V$9,BH218,'ANNUAL SUMMARY'!$FE$470)+SUMIFS('ANNUAL SUMMARY'!$GC$576,BW226,'ANNUAL SUMMARY'!$V$9,BH218,'ANNUAL SUMMARY'!$FE$528)+SUMIFS('ANNUAL SUMMARY'!$GC$634,BW226,'ANNUAL SUMMARY'!$V$9,BH218,'ANNUAL SUMMARY'!$FE$586)+SUMIFS('ANNUAL SUMMARY'!$GC$692,BW226,'ANNUAL SUMMARY'!$V$9,BH218,'ANNUAL SUMMARY'!$FE$644)</f>
        <v>0</v>
      </c>
      <c r="CG226" s="727"/>
      <c r="CH226" s="727"/>
      <c r="CI226" s="727"/>
      <c r="CJ226" s="727">
        <f>SUMIFS('ANNUAL SUMMARY'!$AN$54,BW226,'ANNUAL SUMMARY'!$V$9,BH218,'ANNUAL SUMMARY'!$L$6)+SUMIFS('ANNUAL SUMMARY'!$AN$112,BW226,'ANNUAL SUMMARY'!$V$9,BH218,'ANNUAL SUMMARY'!$L$64)+SUMIFS('ANNUAL SUMMARY'!$AN$170,BW226,'ANNUAL SUMMARY'!$V$9,BH218,'ANNUAL SUMMARY'!$L$122)+SUMIFS('ANNUAL SUMMARY'!$AN$228,BW226,'ANNUAL SUMMARY'!$V$9,BH218,'ANNUAL SUMMARY'!$L$180)+SUMIFS('ANNUAL SUMMARY'!$AN$286,BW226,'ANNUAL SUMMARY'!$V$9,BH218,'ANNUAL SUMMARY'!$L$238)+SUMIFS('ANNUAL SUMMARY'!$AN$344,BW226,'ANNUAL SUMMARY'!$V$9,BH218,'ANNUAL SUMMARY'!$L$296)+SUMIFS('ANNUAL SUMMARY'!$AN$402,BW226,'ANNUAL SUMMARY'!$V$9,BH218,'ANNUAL SUMMARY'!$L$354)+SUMIFS('ANNUAL SUMMARY'!$AN$460,BW226,'ANNUAL SUMMARY'!$V$9,BH218,'ANNUAL SUMMARY'!$L$412)+SUMIFS('ANNUAL SUMMARY'!$AN$518,BW226,'ANNUAL SUMMARY'!$V$9,BH218,'ANNUAL SUMMARY'!$L$470)+SUMIFS('ANNUAL SUMMARY'!$AN$576,BW226,'ANNUAL SUMMARY'!$V$9,BH218,'ANNUAL SUMMARY'!$L$528)+SUMIFS('ANNUAL SUMMARY'!$AN$634,BW226,'ANNUAL SUMMARY'!$V$9,BH218,'ANNUAL SUMMARY'!$L$586)+SUMIFS('ANNUAL SUMMARY'!$AN$692,BW226,'ANNUAL SUMMARY'!$V$9,BH218,'ANNUAL SUMMARY'!$L$644)+SUMIFS('ANNUAL SUMMARY'!$CK$54,BW226,'ANNUAL SUMMARY'!$V$9,BH218,'ANNUAL SUMMARY'!$BI$6)+SUMIFS('ANNUAL SUMMARY'!$CK$112,BW226,'ANNUAL SUMMARY'!$V$9,BH218,'ANNUAL SUMMARY'!$BI$64)+SUMIFS('ANNUAL SUMMARY'!$CK$170,BW226,'ANNUAL SUMMARY'!$V$9,BH218,'ANNUAL SUMMARY'!$BI$122)+SUMIFS('ANNUAL SUMMARY'!$CK$228,BW226,'ANNUAL SUMMARY'!$V$9,BH218,'ANNUAL SUMMARY'!$BI$180)+SUMIFS('ANNUAL SUMMARY'!$CK$286,BW226,'ANNUAL SUMMARY'!$V$9,BH218,'ANNUAL SUMMARY'!$BI$238)+SUMIFS('ANNUAL SUMMARY'!$CK$344,BW226,'ANNUAL SUMMARY'!$V$9,BH218,'ANNUAL SUMMARY'!$BI$296)+SUMIFS('ANNUAL SUMMARY'!$CK$402,BW226,'ANNUAL SUMMARY'!$V$9,BH218,'ANNUAL SUMMARY'!$BI$354)+SUMIFS('ANNUAL SUMMARY'!$CK$460,BW226,'ANNUAL SUMMARY'!$V$9,BH218,'ANNUAL SUMMARY'!$BI$412)+SUMIFS('ANNUAL SUMMARY'!$CK$518,BW226,'ANNUAL SUMMARY'!$V$9,BH218,'ANNUAL SUMMARY'!$BI$470)+SUMIFS('ANNUAL SUMMARY'!$CK$576,BW226,'ANNUAL SUMMARY'!$V$9,BH218,'ANNUAL SUMMARY'!$BI$528)+SUMIFS('ANNUAL SUMMARY'!$CK$634,BW226,'ANNUAL SUMMARY'!$V$9,BH218,'ANNUAL SUMMARY'!$BI$586)+SUMIFS('ANNUAL SUMMARY'!$CK$692,BW226,'ANNUAL SUMMARY'!$V$9,BH218,'ANNUAL SUMMARY'!$BI$644)+SUMIFS('ANNUAL SUMMARY'!$EJ$54,BW226,'ANNUAL SUMMARY'!$V$9,BH218,'ANNUAL SUMMARY'!$DH$6)+SUMIFS('ANNUAL SUMMARY'!$EJ$112,BW226,'ANNUAL SUMMARY'!$V$9,BH218,'ANNUAL SUMMARY'!$DH$64)+SUMIFS('ANNUAL SUMMARY'!$EJ$170,BW226,'ANNUAL SUMMARY'!$V$9,BH218,'ANNUAL SUMMARY'!$DH$122)+SUMIFS('ANNUAL SUMMARY'!$EJ$228,BW226,'ANNUAL SUMMARY'!$V$9,BH218,'ANNUAL SUMMARY'!$DH$180)+SUMIFS('ANNUAL SUMMARY'!$EJ$286,BW226,'ANNUAL SUMMARY'!$V$9,BH218,'ANNUAL SUMMARY'!$DH$238)+SUMIFS('ANNUAL SUMMARY'!$EJ$344,BW226,'ANNUAL SUMMARY'!$V$9,BH218,'ANNUAL SUMMARY'!$DH$296)+SUMIFS('ANNUAL SUMMARY'!$EJ$402,BW226,'ANNUAL SUMMARY'!$V$9,BH218,'ANNUAL SUMMARY'!$DH$354)+SUMIFS('ANNUAL SUMMARY'!$EJ$460,BW226,'ANNUAL SUMMARY'!$V$9,BH218,'ANNUAL SUMMARY'!$DH$412)+SUMIFS('ANNUAL SUMMARY'!$EJ$518,BW226,'ANNUAL SUMMARY'!$V$9,BH218,'ANNUAL SUMMARY'!$DH$470)+SUMIFS('ANNUAL SUMMARY'!$EJ$576,BW226,'ANNUAL SUMMARY'!$V$9,BH218,'ANNUAL SUMMARY'!$DH$528)+SUMIFS('ANNUAL SUMMARY'!$EJ$634,BW226,'ANNUAL SUMMARY'!$V$9,BH218,'ANNUAL SUMMARY'!$DH$586)+SUMIFS('ANNUAL SUMMARY'!$EJ$692,BW226,'ANNUAL SUMMARY'!$V$9,BH218,'ANNUAL SUMMARY'!$DH$644)+SUMIFS('ANNUAL SUMMARY'!$GG$54,BW226,'ANNUAL SUMMARY'!$V$9,BH218,'ANNUAL SUMMARY'!$FE$6)+SUMIFS('ANNUAL SUMMARY'!$GG$112,BW226,'ANNUAL SUMMARY'!$V$9,BH218,'ANNUAL SUMMARY'!$FE$64)+SUMIFS('ANNUAL SUMMARY'!$GG$170,BW226,'ANNUAL SUMMARY'!$V$9,BH218,'ANNUAL SUMMARY'!$FE$122)+SUMIFS('ANNUAL SUMMARY'!$GG$228,BW226,'ANNUAL SUMMARY'!$V$9,BH218,'ANNUAL SUMMARY'!$FE$180)+SUMIFS('ANNUAL SUMMARY'!$GG$286,BW226,'ANNUAL SUMMARY'!$V$9,BH218,'ANNUAL SUMMARY'!$FE$238)+SUMIFS('ANNUAL SUMMARY'!$GG$344,BW226,'ANNUAL SUMMARY'!$V$9,BH218,'ANNUAL SUMMARY'!$FE$296)+SUMIFS('ANNUAL SUMMARY'!$GG$402,BW226,'ANNUAL SUMMARY'!$V$9,BH218,'ANNUAL SUMMARY'!$FE$354)+SUMIFS('ANNUAL SUMMARY'!$GG$460,BW226,'ANNUAL SUMMARY'!$V$9,BH218,'ANNUAL SUMMARY'!$FE$412)+SUMIFS('ANNUAL SUMMARY'!$GG$518,BW226,'ANNUAL SUMMARY'!$V$9,BH218,'ANNUAL SUMMARY'!$FE$470)+SUMIFS('ANNUAL SUMMARY'!$GG$576,BW226,'ANNUAL SUMMARY'!$V$9,BH218,'ANNUAL SUMMARY'!$FE$528)+SUMIFS('ANNUAL SUMMARY'!$GG$634,BW226,'ANNUAL SUMMARY'!$V$9,BH218,'ANNUAL SUMMARY'!$FE$586)+SUMIFS('ANNUAL SUMMARY'!$GG$692,BW226,'ANNUAL SUMMARY'!$V$9,BH218,'ANNUAL SUMMARY'!$FE$644)</f>
        <v>0</v>
      </c>
      <c r="CK226" s="727"/>
      <c r="CL226" s="727"/>
      <c r="CM226" s="727"/>
      <c r="CN226" s="728">
        <f>SUMIFS('ANNUAL SUMMARY'!$AR$54,BW226,'ANNUAL SUMMARY'!$V$9,BH218,'ANNUAL SUMMARY'!$L$6)+SUMIFS('ANNUAL SUMMARY'!$AR$112,BW226,'ANNUAL SUMMARY'!$V$9,BH218,'ANNUAL SUMMARY'!$L$64)+SUMIFS('ANNUAL SUMMARY'!$AR$170,BW226,'ANNUAL SUMMARY'!$V$9,BH218,'ANNUAL SUMMARY'!$L$122)+SUMIFS('ANNUAL SUMMARY'!$AR$228,BW226,'ANNUAL SUMMARY'!$V$9,BH218,'ANNUAL SUMMARY'!$L$180)+SUMIFS('ANNUAL SUMMARY'!$AR$286,BW226,'ANNUAL SUMMARY'!$V$9,BH218,'ANNUAL SUMMARY'!$L$238)+SUMIFS('ANNUAL SUMMARY'!$AR$344,BW226,'ANNUAL SUMMARY'!$V$9,BH218,'ANNUAL SUMMARY'!$L$296)+SUMIFS('ANNUAL SUMMARY'!$AR$402,BW226,'ANNUAL SUMMARY'!$V$9,BH218,'ANNUAL SUMMARY'!$L$354)+SUMIFS('ANNUAL SUMMARY'!$AR$460,BW226,'ANNUAL SUMMARY'!$V$9,BH218,'ANNUAL SUMMARY'!$L$412)+SUMIFS('ANNUAL SUMMARY'!$AR$518,BW226,'ANNUAL SUMMARY'!$V$9,BH218,'ANNUAL SUMMARY'!$L$470)+SUMIFS('ANNUAL SUMMARY'!$AR$576,BW226,'ANNUAL SUMMARY'!$V$9,BH218,'ANNUAL SUMMARY'!$L$528)+SUMIFS('ANNUAL SUMMARY'!$AR$634,BW226,'ANNUAL SUMMARY'!$V$9,BH218,'ANNUAL SUMMARY'!$L$586)+SUMIFS('ANNUAL SUMMARY'!$AR$692,BW226,'ANNUAL SUMMARY'!$V$9,BH218,'ANNUAL SUMMARY'!$L$644)+SUMIFS('ANNUAL SUMMARY'!$CO$54,BW226,'ANNUAL SUMMARY'!$V$9,BH218,'ANNUAL SUMMARY'!$BI$6)+SUMIFS('ANNUAL SUMMARY'!$CO$112,BW226,'ANNUAL SUMMARY'!$V$9,BH218,'ANNUAL SUMMARY'!$BI$64)+SUMIFS('ANNUAL SUMMARY'!$CO$170,BW226,'ANNUAL SUMMARY'!$V$9,BH218,'ANNUAL SUMMARY'!$BI$122)+SUMIFS('ANNUAL SUMMARY'!$CO$228,BW226,'ANNUAL SUMMARY'!$V$9,BH218,'ANNUAL SUMMARY'!$BI$180)+SUMIFS('ANNUAL SUMMARY'!$CO$286,BW226,'ANNUAL SUMMARY'!$V$9,BH218,'ANNUAL SUMMARY'!$BI$238)+SUMIFS('ANNUAL SUMMARY'!$CO$344,BW226,'ANNUAL SUMMARY'!$V$9,BH218,'ANNUAL SUMMARY'!$BI$296)+SUMIFS('ANNUAL SUMMARY'!$CO$402,BW226,'ANNUAL SUMMARY'!$V$9,BH218,'ANNUAL SUMMARY'!$BI$354)+SUMIFS('ANNUAL SUMMARY'!$CO$460,BW226,'ANNUAL SUMMARY'!$V$9,BH218,'ANNUAL SUMMARY'!$BI$412)+SUMIFS('ANNUAL SUMMARY'!$CO$518,BW226,'ANNUAL SUMMARY'!$V$9,BH218,'ANNUAL SUMMARY'!$BI$470)+SUMIFS('ANNUAL SUMMARY'!$CO$576,BW226,'ANNUAL SUMMARY'!$V$9,BH218,'ANNUAL SUMMARY'!$BI$528)+SUMIFS('ANNUAL SUMMARY'!$CO$634,BW226,'ANNUAL SUMMARY'!$V$9,BH218,'ANNUAL SUMMARY'!$BI$586)+SUMIFS('ANNUAL SUMMARY'!$CO$692,BW226,'ANNUAL SUMMARY'!$V$9,BH218,'ANNUAL SUMMARY'!$BI$644)+SUMIFS('ANNUAL SUMMARY'!$EN$54,BW226,'ANNUAL SUMMARY'!$V$9,BH218,'ANNUAL SUMMARY'!$DH$6)+SUMIFS('ANNUAL SUMMARY'!$EN$112,BW226,'ANNUAL SUMMARY'!$V$9,BH218,'ANNUAL SUMMARY'!$DH$64)+SUMIFS('ANNUAL SUMMARY'!$EN$170,BW226,'ANNUAL SUMMARY'!$V$9,BH218,'ANNUAL SUMMARY'!$DH$122)+SUMIFS('ANNUAL SUMMARY'!$EN$228,BW226,'ANNUAL SUMMARY'!$V$9,BH218,'ANNUAL SUMMARY'!$DH$180)+SUMIFS('ANNUAL SUMMARY'!$EN$286,BW226,'ANNUAL SUMMARY'!$V$9,BH218,'ANNUAL SUMMARY'!$DH$238)+SUMIFS('ANNUAL SUMMARY'!$EN$344,BW226,'ANNUAL SUMMARY'!$V$9,BH218,'ANNUAL SUMMARY'!$DH$296)+SUMIFS('ANNUAL SUMMARY'!$EN$402,BW226,'ANNUAL SUMMARY'!$V$9,BH218,'ANNUAL SUMMARY'!$DH$354)+SUMIFS('ANNUAL SUMMARY'!$EN$460,BW226,'ANNUAL SUMMARY'!$V$9,BH218,'ANNUAL SUMMARY'!$DH$412)+SUMIFS('ANNUAL SUMMARY'!$EN$518,BW226,'ANNUAL SUMMARY'!$V$9,BH218,'ANNUAL SUMMARY'!$DH$470)+SUMIFS('ANNUAL SUMMARY'!$EN$576,BW226,'ANNUAL SUMMARY'!$V$9,BH218,'ANNUAL SUMMARY'!$DH$528)+SUMIFS('ANNUAL SUMMARY'!$EN$634,BW226,'ANNUAL SUMMARY'!$V$9,BH218,'ANNUAL SUMMARY'!$DH$586)+SUMIFS('ANNUAL SUMMARY'!$EN$692,BW226,'ANNUAL SUMMARY'!$V$9,BH218,'ANNUAL SUMMARY'!$DH$644)+SUMIFS('ANNUAL SUMMARY'!$GK$54,BW226,'ANNUAL SUMMARY'!$V$9,BH218,'ANNUAL SUMMARY'!$FE$6)+SUMIFS('ANNUAL SUMMARY'!$GK$112,BW226,'ANNUAL SUMMARY'!$V$9,BH218,'ANNUAL SUMMARY'!$FE$64)+SUMIFS('ANNUAL SUMMARY'!$GK$170,BW226,'ANNUAL SUMMARY'!$V$9,BH218,'ANNUAL SUMMARY'!$FE$122)+SUMIFS('ANNUAL SUMMARY'!$GK$228,BW226,'ANNUAL SUMMARY'!$V$9,BH218,'ANNUAL SUMMARY'!$FE$180)+SUMIFS('ANNUAL SUMMARY'!$GK$286,BW226,'ANNUAL SUMMARY'!$V$9,BH218,'ANNUAL SUMMARY'!$FE$238)+SUMIFS('ANNUAL SUMMARY'!$GK$344,BW226,'ANNUAL SUMMARY'!$V$9,BH218,'ANNUAL SUMMARY'!$FE$296)+SUMIFS('ANNUAL SUMMARY'!$GK$402,BW226,'ANNUAL SUMMARY'!$V$9,BH218,'ANNUAL SUMMARY'!$FE$354)+SUMIFS('ANNUAL SUMMARY'!$GK$460,BW226,'ANNUAL SUMMARY'!$V$9,BH218,'ANNUAL SUMMARY'!$FE$412)+SUMIFS('ANNUAL SUMMARY'!$GK$518,BW226,'ANNUAL SUMMARY'!$V$9,BH218,'ANNUAL SUMMARY'!$FE$470)+SUMIFS('ANNUAL SUMMARY'!$GK$576,BW226,'ANNUAL SUMMARY'!$V$9,BH218,'ANNUAL SUMMARY'!$FE$528)+SUMIFS('ANNUAL SUMMARY'!$GK$634,BW226,'ANNUAL SUMMARY'!$V$9,BH218,'ANNUAL SUMMARY'!$FE$586)+SUMIFS('ANNUAL SUMMARY'!$GK$692,BW226,'ANNUAL SUMMARY'!$V$9,BH218,'ANNUAL SUMMARY'!$FE$644)</f>
        <v>0</v>
      </c>
      <c r="CO226" s="728"/>
      <c r="CP226" s="728"/>
      <c r="CQ226" s="728">
        <f>SUMIFS('ANNUAL SUMMARY'!$AU$54,BW226,'ANNUAL SUMMARY'!$V$9,BH218,'ANNUAL SUMMARY'!$L$6)+SUMIFS('ANNUAL SUMMARY'!$AU$112,BW226,'ANNUAL SUMMARY'!$V$9,BH218,'ANNUAL SUMMARY'!$L$64)+SUMIFS('ANNUAL SUMMARY'!$AU$170,BW226,'ANNUAL SUMMARY'!$V$9,BH218,'ANNUAL SUMMARY'!$L$122)+SUMIFS('ANNUAL SUMMARY'!$AU$228,BW226,'ANNUAL SUMMARY'!$V$9,BH218,'ANNUAL SUMMARY'!$L$180)+SUMIFS('ANNUAL SUMMARY'!$AU$286,BW226,'ANNUAL SUMMARY'!$V$9,BH218,'ANNUAL SUMMARY'!$L$238)+SUMIFS('ANNUAL SUMMARY'!$AU$344,BW226,'ANNUAL SUMMARY'!$V$9,BH218,'ANNUAL SUMMARY'!$L$296)+SUMIFS('ANNUAL SUMMARY'!$AU$402,BW226,'ANNUAL SUMMARY'!$V$9,BH218,'ANNUAL SUMMARY'!$L$354)+SUMIFS('ANNUAL SUMMARY'!$AU$460,BW226,'ANNUAL SUMMARY'!$V$9,BH218,'ANNUAL SUMMARY'!$L$412)+SUMIFS('ANNUAL SUMMARY'!$AU$518,BW226,'ANNUAL SUMMARY'!$V$9,BH218,'ANNUAL SUMMARY'!$L$470)+SUMIFS('ANNUAL SUMMARY'!$AU$576,BW226,'ANNUAL SUMMARY'!$V$9,BH218,'ANNUAL SUMMARY'!$L$528)+SUMIFS('ANNUAL SUMMARY'!$AU$634,BW226,'ANNUAL SUMMARY'!$V$9,BH218,'ANNUAL SUMMARY'!$L$586)+SUMIFS('ANNUAL SUMMARY'!$AU$692,BW226,'ANNUAL SUMMARY'!$V$9,BH218,'ANNUAL SUMMARY'!$L$644)+SUMIFS('ANNUAL SUMMARY'!$CR$54,BW226,'ANNUAL SUMMARY'!$V$9,BH218,'ANNUAL SUMMARY'!$BI$6)+SUMIFS('ANNUAL SUMMARY'!$CR$112,BW226,'ANNUAL SUMMARY'!$V$9,BH218,'ANNUAL SUMMARY'!$BI$64)+SUMIFS('ANNUAL SUMMARY'!$CR$170,BW226,'ANNUAL SUMMARY'!$V$9,BH218,'ANNUAL SUMMARY'!$BI$122)+SUMIFS('ANNUAL SUMMARY'!$CR$228,BW226,'ANNUAL SUMMARY'!$V$9,BH218,'ANNUAL SUMMARY'!$BI$180)+SUMIFS('ANNUAL SUMMARY'!$CR$286,BW226,'ANNUAL SUMMARY'!$V$9,BH218,'ANNUAL SUMMARY'!$BI$238)+SUMIFS('ANNUAL SUMMARY'!$CR$344,BW226,'ANNUAL SUMMARY'!$V$9,BH218,'ANNUAL SUMMARY'!$BI$296)+SUMIFS('ANNUAL SUMMARY'!$CR$402,BW226,'ANNUAL SUMMARY'!$V$9,BH218,'ANNUAL SUMMARY'!$BI$354)+SUMIFS('ANNUAL SUMMARY'!$CR$460,BW226,'ANNUAL SUMMARY'!$V$9,BH218,'ANNUAL SUMMARY'!$BI$412)+SUMIFS('ANNUAL SUMMARY'!$CR$518,BW226,'ANNUAL SUMMARY'!$V$9,BH218,'ANNUAL SUMMARY'!$BI$470)+SUMIFS('ANNUAL SUMMARY'!$CR$576,BW226,'ANNUAL SUMMARY'!$V$9,BH218,'ANNUAL SUMMARY'!$BI$528)+SUMIFS('ANNUAL SUMMARY'!$CR$634,BW226,'ANNUAL SUMMARY'!$V$9,BH218,'ANNUAL SUMMARY'!$BI$586)+SUMIFS('ANNUAL SUMMARY'!$CR$692,BW226,'ANNUAL SUMMARY'!$V$9,BH218,'ANNUAL SUMMARY'!$BI$644)+SUMIFS('ANNUAL SUMMARY'!$EQ$54,BW226,'ANNUAL SUMMARY'!$V$9,BH218,'ANNUAL SUMMARY'!$DH$6)+SUMIFS('ANNUAL SUMMARY'!$EQ$112,BW226,'ANNUAL SUMMARY'!$V$9,BH218,'ANNUAL SUMMARY'!$DH$64)+SUMIFS('ANNUAL SUMMARY'!$EQ$170,BW226,'ANNUAL SUMMARY'!$V$9,BH218,'ANNUAL SUMMARY'!$DH$122)+SUMIFS('ANNUAL SUMMARY'!$EQ$228,BW226,'ANNUAL SUMMARY'!$V$9,BH218,'ANNUAL SUMMARY'!$DH$180)+SUMIFS('ANNUAL SUMMARY'!$EQ$286,BW226,'ANNUAL SUMMARY'!$V$9,BH218,'ANNUAL SUMMARY'!$DH$238)+SUMIFS('ANNUAL SUMMARY'!$EQ$344,BW226,'ANNUAL SUMMARY'!$V$9,BH218,'ANNUAL SUMMARY'!$DH$296)+SUMIFS('ANNUAL SUMMARY'!$EQ$402,BW226,'ANNUAL SUMMARY'!$V$9,BH218,'ANNUAL SUMMARY'!$DH$354)+SUMIFS('ANNUAL SUMMARY'!$EQ$460,BW226,'ANNUAL SUMMARY'!$V$9,BH218,'ANNUAL SUMMARY'!$DH$412)+SUMIFS('ANNUAL SUMMARY'!$EQ$518,BW226,'ANNUAL SUMMARY'!$V$9,BH218,'ANNUAL SUMMARY'!$DH$470)+SUMIFS('ANNUAL SUMMARY'!$EQ$576,BW226,'ANNUAL SUMMARY'!$V$9,BH218,'ANNUAL SUMMARY'!$DH$528)+SUMIFS('ANNUAL SUMMARY'!$EQ$634,BW226,'ANNUAL SUMMARY'!$V$9,BH218,'ANNUAL SUMMARY'!$DH$586)+SUMIFS('ANNUAL SUMMARY'!$EQ$692,BW226,'ANNUAL SUMMARY'!$V$9,BH218,'ANNUAL SUMMARY'!$DH$644)+SUMIFS('ANNUAL SUMMARY'!$GN$54,BW226,'ANNUAL SUMMARY'!$V$9,BH218,'ANNUAL SUMMARY'!$FE$6)+SUMIFS('ANNUAL SUMMARY'!$GN$112,BW226,'ANNUAL SUMMARY'!$V$9,BH218,'ANNUAL SUMMARY'!$FE$64)+SUMIFS('ANNUAL SUMMARY'!$GN$170,BW226,'ANNUAL SUMMARY'!$V$9,BH218,'ANNUAL SUMMARY'!$FE$122)+SUMIFS('ANNUAL SUMMARY'!$GN$228,BW226,'ANNUAL SUMMARY'!$V$9,BH218,'ANNUAL SUMMARY'!$FE$180)+SUMIFS('ANNUAL SUMMARY'!$GN$286,BW226,'ANNUAL SUMMARY'!$V$9,BH218,'ANNUAL SUMMARY'!$FE$238)+SUMIFS('ANNUAL SUMMARY'!$GN$344,BW226,'ANNUAL SUMMARY'!$V$9,BH218,'ANNUAL SUMMARY'!$FE$296)+SUMIFS('ANNUAL SUMMARY'!$GN$402,BW226,'ANNUAL SUMMARY'!$V$9,BH218,'ANNUAL SUMMARY'!$FE$354)+SUMIFS('ANNUAL SUMMARY'!$GN$460,BW226,'ANNUAL SUMMARY'!$V$9,BH218,'ANNUAL SUMMARY'!$FE$412)+SUMIFS('ANNUAL SUMMARY'!$GN$518,BW226,'ANNUAL SUMMARY'!$V$9,BH218,'ANNUAL SUMMARY'!$FE$470)+SUMIFS('ANNUAL SUMMARY'!$GN$576,BW226,'ANNUAL SUMMARY'!$V$9,BH218,'ANNUAL SUMMARY'!$FE$528)+SUMIFS('ANNUAL SUMMARY'!$GN$634,BW226,'ANNUAL SUMMARY'!$V$9,BH218,'ANNUAL SUMMARY'!$FE$586)+SUMIFS('ANNUAL SUMMARY'!$GN$692,BW226,'ANNUAL SUMMARY'!$V$9,BH218,'ANNUAL SUMMARY'!$FE$644)</f>
        <v>0</v>
      </c>
      <c r="CR226" s="728"/>
      <c r="CS226" s="728"/>
      <c r="CT226" s="1263"/>
      <c r="CU226" s="1250"/>
      <c r="CV226" s="154"/>
      <c r="CW226" s="824" t="str">
        <f>'ANNUAL SUMMARY'!$C$18</f>
        <v>NO. FLIGHTS</v>
      </c>
      <c r="CX226" s="825"/>
      <c r="CY226" s="825"/>
      <c r="CZ226" s="825"/>
      <c r="DA226" s="825"/>
      <c r="DB226" s="825"/>
      <c r="DC226" s="826"/>
      <c r="DD226" s="803">
        <f>SUMIF('ANNUAL SUMMARY'!$FE$622,DF218,'ANNUAL SUMMARY'!$FC$634)+SUMIF('ANNUAL SUMMARY'!$DH$622,DF218,'ANNUAL SUMMARY'!$DF$634)+SUMIF('ANNUAL SUMMARY'!$BI$622,DF218,'ANNUAL SUMMARY'!$BG$634)+SUMIF('ANNUAL SUMMARY'!$L$622,DF218,'ANNUAL SUMMARY'!$J$634)+SUMIF('ANNUAL SUMMARY'!$FE$566,DF218,'ANNUAL SUMMARY'!$FC$578)+SUMIF('ANNUAL SUMMARY'!$DH$566,DF218,'ANNUAL SUMMARY'!$DF$578)+SUMIF('ANNUAL SUMMARY'!$BI$566,DF218,'ANNUAL SUMMARY'!$BG$578)+SUMIF('ANNUAL SUMMARY'!$L$566,DF218,'ANNUAL SUMMARY'!$J$578)+SUMIF('ANNUAL SUMMARY'!$FE$510,DF218,'ANNUAL SUMMARY'!$FC$522)+SUMIF('ANNUAL SUMMARY'!$DH$510,DF218,'ANNUAL SUMMARY'!$DF$522)+SUMIF('ANNUAL SUMMARY'!$BI$510,DF218,'ANNUAL SUMMARY'!$BG$522)+SUMIF('ANNUAL SUMMARY'!$L$510,DF218,'ANNUAL SUMMARY'!$J$522)+SUMIF('ANNUAL SUMMARY'!$FE$454,DF218,'ANNUAL SUMMARY'!$FC$466)+SUMIF('ANNUAL SUMMARY'!$DH$454,DF218,'ANNUAL SUMMARY'!$DF$466)+SUMIF('ANNUAL SUMMARY'!$BI$454,DF218,'ANNUAL SUMMARY'!$BG$466)+SUMIF('ANNUAL SUMMARY'!$L$454,DF218,'ANNUAL SUMMARY'!$J$466)+SUMIF('ANNUAL SUMMARY'!$FE$398,DF218,'ANNUAL SUMMARY'!$FC$410)+SUMIF('ANNUAL SUMMARY'!$DH$398,DF218,'ANNUAL SUMMARY'!$DF$410)+SUMIF('ANNUAL SUMMARY'!$BI$398,DF218,'ANNUAL SUMMARY'!$BG$410)+SUMIF('ANNUAL SUMMARY'!$L$398,DF218,'ANNUAL SUMMARY'!$J$410)+SUMIF('ANNUAL SUMMARY'!$FE$342,DF218,'ANNUAL SUMMARY'!$FC$354)+SUMIF('ANNUAL SUMMARY'!$DH$342,DF218,'ANNUAL SUMMARY'!$DF$354)+SUMIF('ANNUAL SUMMARY'!$BI$342,DF218,'ANNUAL SUMMARY'!$BG$354)+SUMIF('ANNUAL SUMMARY'!$L$342,DF218,'ANNUAL SUMMARY'!$J$354)+SUMIF('ANNUAL SUMMARY'!$FE$286,DF218,'ANNUAL SUMMARY'!$FC$298)+SUMIF('ANNUAL SUMMARY'!$DH$286,DF218,'ANNUAL SUMMARY'!$DF$298)+SUMIF('ANNUAL SUMMARY'!$BI$286,DF218,'ANNUAL SUMMARY'!$BG$298)+SUMIF('ANNUAL SUMMARY'!$L$286,DF218,'ANNUAL SUMMARY'!$J$298)+SUMIF('ANNUAL SUMMARY'!$FE$230,DF218,'ANNUAL SUMMARY'!$FC$242)+SUMIF('ANNUAL SUMMARY'!$DH$230,DF218,'ANNUAL SUMMARY'!$DF$242)+SUMIF('ANNUAL SUMMARY'!$BI$230,DF218,'ANNUAL SUMMARY'!$BG$242)+SUMIF('ANNUAL SUMMARY'!$L$230,DF218,'ANNUAL SUMMARY'!$J$242)+SUMIF('ANNUAL SUMMARY'!$FE$174,DF218,'ANNUAL SUMMARY'!$FC$186)+SUMIF('ANNUAL SUMMARY'!$DH$174,DF218,'ANNUAL SUMMARY'!$DF$186)+SUMIF('ANNUAL SUMMARY'!$BI$174,DF218,'ANNUAL SUMMARY'!$BG$186)+SUMIF('ANNUAL SUMMARY'!$L$174,DF218,'ANNUAL SUMMARY'!$J$186)+SUMIF('ANNUAL SUMMARY'!$FE$118,DF218,'ANNUAL SUMMARY'!$FC$130)+SUMIF('ANNUAL SUMMARY'!$DH$118,DF218,'ANNUAL SUMMARY'!$DF$130)+SUMIF('ANNUAL SUMMARY'!$BI$118,DF218,'ANNUAL SUMMARY'!$BG$130)+SUMIF('ANNUAL SUMMARY'!$L$118,DF218,'ANNUAL SUMMARY'!$J$130)+SUMIF('ANNUAL SUMMARY'!$FE$62,DF218,'ANNUAL SUMMARY'!$FC$74)+SUMIF('ANNUAL SUMMARY'!$DH$62,DF218,'ANNUAL SUMMARY'!$DF$74)+SUMIF('ANNUAL SUMMARY'!$BI$62,DF218,'ANNUAL SUMMARY'!$BG$74)+SUMIF('ANNUAL SUMMARY'!$L$62,DF218,'ANNUAL SUMMARY'!$J$74)+SUMIF('ANNUAL SUMMARY'!$FE$6,DF218,'ANNUAL SUMMARY'!$FC$18)+SUMIF('ANNUAL SUMMARY'!$DH$6,DF218,'ANNUAL SUMMARY'!$DF$18)+SUMIF('ANNUAL SUMMARY'!$BI$6,DF218,'ANNUAL SUMMARY'!$BG$18)+SUMIF('ANNUAL SUMMARY'!$L$6,DF218,'ANNUAL SUMMARY'!$J$18)+SUMIF('PREVIOUS LOGS'!$K$6,DF218,'PREVIOUS LOGS'!$B$12)+SUMIF('PREVIOUS LOGS'!$K$59,$K$6,'PREVIOUS LOGS'!$B$65)+SUMIF('PREVIOUS LOGS'!$K$112,DF218,'PREVIOUS LOGS'!$B$118)+SUMIF('PREVIOUS LOGS'!$K$165,DF218,'PREVIOUS LOGS'!$B$171)+SUMIF('PREVIOUS LOGS'!$K$218,DF218,'PREVIOUS LOGS'!$B$224)+SUMIF('PREVIOUS LOGS'!$K$271,DF218,'PREVIOUS LOGS'!$B$277)+SUMIF('PREVIOUS LOGS'!$K$324,DF218,'PREVIOUS LOGS'!$B$330)+SUMIF('PREVIOUS LOGS'!$BH$6,DF218,'PREVIOUS LOGS'!$AY$12)+SUMIF('PREVIOUS LOGS'!$BH$59,$K$6,'PREVIOUS LOGS'!$AY$65)+SUMIF('PREVIOUS LOGS'!$BH$112,DF218,'PREVIOUS LOGS'!$AY$118)+SUMIF('PREVIOUS LOGS'!$BH$165,DF218,'PREVIOUS LOGS'!$AY$171)+SUMIF('PREVIOUS LOGS'!$BH$218,DF218,'PREVIOUS LOGS'!$AY$224)+SUMIF('PREVIOUS LOGS'!$BH$271,DF218,'PREVIOUS LOGS'!$AY$277)+SUMIF('PREVIOUS LOGS'!$BH$324,DF218,'PREVIOUS LOGS'!$AY$330)+SUMIF('PREVIOUS LOGS'!$DF$6,DF218,'PREVIOUS LOGS'!$CW$12)+SUMIF('PREVIOUS LOGS'!$DF$59,$K$6,'PREVIOUS LOGS'!$CW$65)+SUMIF('PREVIOUS LOGS'!$DF$112,DF218,'PREVIOUS LOGS'!$CW$118)+SUMIF('PREVIOUS LOGS'!$DF$165,DF218,'PREVIOUS LOGS'!$CW$171)+SUMIF('PREVIOUS LOGS'!$DF$218,DF218,'PREVIOUS LOGS'!$CW$224)+SUMIF('PREVIOUS LOGS'!$DF$271,DF218,'PREVIOUS LOGS'!$CW$277)+SUMIF('PREVIOUS LOGS'!$DF$324,DF218,'PREVIOUS LOGS'!$CW$330)+SUMIF('PREVIOUS LOGS'!$FC$6,DF218,'PREVIOUS LOGS'!$ET$12)+SUMIF('PREVIOUS LOGS'!$FC$59,$K$6,'PREVIOUS LOGS'!$ET$65)+SUMIF('PREVIOUS LOGS'!$FC$112,DF218,'PREVIOUS LOGS'!$ET$118)+SUMIF('PREVIOUS LOGS'!$FC$165,DF218,'PREVIOUS LOGS'!$ET$171)+SUMIF('PREVIOUS LOGS'!$FC$218,DF218,'PREVIOUS LOGS'!$ET$224)+SUMIF('PREVIOUS LOGS'!$FC$271,DF218,'PREVIOUS LOGS'!$ET$277)+SUMIF('PREVIOUS LOGS'!$FC$324,DF218,'PREVIOUS LOGS'!$ET$330)</f>
        <v>0</v>
      </c>
      <c r="DE226" s="705"/>
      <c r="DF226" s="705"/>
      <c r="DG226" s="804"/>
      <c r="DH226" s="637"/>
      <c r="DI226" s="695" t="str">
        <f>'ANNUAL SUMMARY'!$O$18</f>
        <v>DAY</v>
      </c>
      <c r="DJ226" s="696"/>
      <c r="DK226" s="696"/>
      <c r="DL226" s="696"/>
      <c r="DM226" s="696" t="e">
        <f>SUMIF('ANNUAL SUMMARY'!$L$6,DF218,'ANNUAL SUMMARY'!$T$18)+SUMIF('ANNUAL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SUMMARY'!#REF!)+SUMIF(#REF!,DF218,#REF!)+SUMIF(#REF!,DF218,#REF!)+SUMIF(#REF!,DF218,#REF!)+SUMIF(#REF!,DF218,#REF!)+SUMIF(#REF!,DF218,#REF!)+SUMIF(#REF!,DF218,#REF!)+SUMIF(#REF!,DF218,#REF!)+SUMIF(#REF!,DF218,#REF!)</f>
        <v>#REF!</v>
      </c>
      <c r="DN226" s="697">
        <f>SUMIF('ANNUAL SUMMARY'!$FE$622,DF218,'ANNUAL SUMMARY'!$FM$634)+SUMIF('ANNUAL SUMMARY'!$DH$622,DF218,'ANNUAL SUMMARY'!$DP$634)+SUMIF('ANNUAL SUMMARY'!$BI$622,DF218,'ANNUAL SUMMARY'!$BQ$634)+SUMIF('ANNUAL SUMMARY'!$L$622,DF218,'ANNUAL SUMMARY'!$T$634)+SUMIF('ANNUAL SUMMARY'!$FE$566,DF218,'ANNUAL SUMMARY'!$FM$578)+SUMIF('ANNUAL SUMMARY'!$DH$566,DF218,'ANNUAL SUMMARY'!$DP$578)+SUMIF('ANNUAL SUMMARY'!$BI$566,DF218,'ANNUAL SUMMARY'!$BQ$578)+SUMIF('ANNUAL SUMMARY'!$L$566,DF218,'ANNUAL SUMMARY'!$T$578)+SUMIF('ANNUAL SUMMARY'!$FE$510,DF218,'ANNUAL SUMMARY'!$FM$522)+SUMIF('ANNUAL SUMMARY'!$DH$510,DF218,'ANNUAL SUMMARY'!$DP$522)+SUMIF('ANNUAL SUMMARY'!$BI$510,DF218,'ANNUAL SUMMARY'!$BQ$522)+SUMIF('ANNUAL SUMMARY'!$L$510,DF218,'ANNUAL SUMMARY'!$T$522)+SUMIF('ANNUAL SUMMARY'!$FE$454,DF218,'ANNUAL SUMMARY'!$FM$466)+SUMIF('ANNUAL SUMMARY'!$DH$454,DF218,'ANNUAL SUMMARY'!$DP$466)+SUMIF('ANNUAL SUMMARY'!$BI$454,DF218,'ANNUAL SUMMARY'!$BQ$466)+SUMIF('ANNUAL SUMMARY'!$L$454,DF218,'ANNUAL SUMMARY'!$T$466)+SUMIF('ANNUAL SUMMARY'!$FE$398,DF218,'ANNUAL SUMMARY'!$FM$410)+SUMIF('ANNUAL SUMMARY'!$DH$398,DF218,'ANNUAL SUMMARY'!$DP$410)+SUMIF('ANNUAL SUMMARY'!$BI$398,DF218,'ANNUAL SUMMARY'!$BQ$410)+SUMIF('ANNUAL SUMMARY'!$L$398,DF218,'ANNUAL SUMMARY'!$T$410)+SUMIF('ANNUAL SUMMARY'!$FE$342,DF218,'ANNUAL SUMMARY'!$FM$354)+SUMIF('ANNUAL SUMMARY'!$DH$342,DF218,'ANNUAL SUMMARY'!$DP$354)+SUMIF('ANNUAL SUMMARY'!$BI$342,DF218,'ANNUAL SUMMARY'!$BQ$354)+SUMIF('ANNUAL SUMMARY'!$L$342,DF218,'ANNUAL SUMMARY'!$T$354)+SUMIF('ANNUAL SUMMARY'!$FE$286,DF218,'ANNUAL SUMMARY'!$FM$298)+SUMIF('ANNUAL SUMMARY'!$DH$286,DF218,'ANNUAL SUMMARY'!$DP$298)+SUMIF('ANNUAL SUMMARY'!$BI$286,DF218,'ANNUAL SUMMARY'!$BQ$298)+SUMIF('ANNUAL SUMMARY'!$L$286,DF218,'ANNUAL SUMMARY'!$T$298)+SUMIF('ANNUAL SUMMARY'!$FE$230,DF218,'ANNUAL SUMMARY'!$FM$242)+SUMIF('ANNUAL SUMMARY'!$DH$230,DF218,'ANNUAL SUMMARY'!$DP$242)+SUMIF('ANNUAL SUMMARY'!$BI$230,DF218,'ANNUAL SUMMARY'!$BQ$242)+SUMIF('ANNUAL SUMMARY'!$L$230,DF218,'ANNUAL SUMMARY'!$T$242)+SUMIF('ANNUAL SUMMARY'!$FE$174,DF218,'ANNUAL SUMMARY'!$FM$186)+SUMIF('ANNUAL SUMMARY'!$DH$174,DF218,'ANNUAL SUMMARY'!$DP$186)+SUMIF('ANNUAL SUMMARY'!$BI$174,DF218,'ANNUAL SUMMARY'!$BQ$186)+SUMIF('ANNUAL SUMMARY'!$L$174,DF218,'ANNUAL SUMMARY'!$T$186)+SUMIF('ANNUAL SUMMARY'!$FE$118,DF218,'ANNUAL SUMMARY'!$FM$130)+SUMIF('ANNUAL SUMMARY'!$DH$118,DF218,'ANNUAL SUMMARY'!$DP$130)+SUMIF('ANNUAL SUMMARY'!$BI$118,DF218,'ANNUAL SUMMARY'!$BQ$130)+SUMIF('ANNUAL SUMMARY'!$L$118,DF218,'ANNUAL SUMMARY'!$T$130)+SUMIF('ANNUAL SUMMARY'!$FE$62,DF218,'ANNUAL SUMMARY'!$FM$74)+SUMIF('ANNUAL SUMMARY'!$DH$62,DF218,'ANNUAL SUMMARY'!$DP$74)+SUMIF('ANNUAL SUMMARY'!$BI$62,DF218,'ANNUAL SUMMARY'!$BQ$74)+SUMIF('ANNUAL SUMMARY'!$L$62,DF218,'ANNUAL SUMMARY'!$T$74)+SUMIF('ANNUAL SUMMARY'!$FE$6,DF218,'ANNUAL SUMMARY'!$FM$18)+SUMIF('ANNUAL SUMMARY'!$DH$6,DF218,'ANNUAL SUMMARY'!$DP$18)+SUMIF('ANNUAL SUMMARY'!$BI$6,DF218,'ANNUAL SUMMARY'!$BQ$18)+SUMIF('ANNUAL SUMMARY'!$L$6,DF218,'ANNUAL SUMMARY'!$T$18)+SUMIF('PREVIOUS LOGS'!$K$6,DF218,'PREVIOUS LOGS'!$S$14)+SUMIF('PREVIOUS LOGS'!$K$59,$K$6,'PREVIOUS LOGS'!$S$67)+SUMIF('PREVIOUS LOGS'!$K$112,DF218,'PREVIOUS LOGS'!$S$120)+SUMIF('PREVIOUS LOGS'!$K$165,DF218,'PREVIOUS LOGS'!$S$173)+SUMIF('PREVIOUS LOGS'!$K$218,DF218,'PREVIOUS LOGS'!$S$226)+SUMIF('PREVIOUS LOGS'!$K$271,DF218,'PREVIOUS LOGS'!$S$279)+SUMIF('PREVIOUS LOGS'!$K$324,DF218,'PREVIOUS LOGS'!$S$332)+SUMIF('PREVIOUS LOGS'!$BH$6,DF218,'PREVIOUS LOGS'!$BP$14)+SUMIF('PREVIOUS LOGS'!$BH$59,$K$6,'PREVIOUS LOGS'!$BP$67)+SUMIF('PREVIOUS LOGS'!$BH$112,DF218,'PREVIOUS LOGS'!$BP$120)+SUMIF('PREVIOUS LOGS'!$BH$165,DF218,'PREVIOUS LOGS'!$BP$173)+SUMIF('PREVIOUS LOGS'!$BH$218,DF218,'PREVIOUS LOGS'!$BP$226)+SUMIF('PREVIOUS LOGS'!$BH$271,DF218,'PREVIOUS LOGS'!$BP$279)+SUMIF('PREVIOUS LOGS'!$BH$324,DF218,'PREVIOUS LOGS'!$BP$332)+SUMIF('PREVIOUS LOGS'!$DF$6,DF218,'PREVIOUS LOGS'!$DN$14)+SUMIF('PREVIOUS LOGS'!$DF$59,$K$6,'PREVIOUS LOGS'!$DN$67)+SUMIF('PREVIOUS LOGS'!$DF$112,DF218,'PREVIOUS LOGS'!$DN$120)+SUMIF('PREVIOUS LOGS'!$DF$165,DF218,'PREVIOUS LOGS'!$DN$173)+SUMIF('PREVIOUS LOGS'!$DF$218,DF218,'PREVIOUS LOGS'!$DN$226)+SUMIF('PREVIOUS LOGS'!$DF$271,DF218,'PREVIOUS LOGS'!$DN$279)+SUMIF('PREVIOUS LOGS'!$DF$324,DF218,'PREVIOUS LOGS'!$DN$332)+SUMIF('PREVIOUS LOGS'!$FC$6,DF218,'PREVIOUS LOGS'!$FK$14)+SUMIF('PREVIOUS LOGS'!$FC$59,$K$6,'PREVIOUS LOGS'!$FK$67)+SUMIF('PREVIOUS LOGS'!$FC$112,DF218,'PREVIOUS LOGS'!$FK$120)+SUMIF('PREVIOUS LOGS'!$FC$165,DF218,'PREVIOUS LOGS'!$FK$173)+SUMIF('PREVIOUS LOGS'!$FC$218,DF218,'PREVIOUS LOGS'!$FK$226)+SUMIF('PREVIOUS LOGS'!$FC$271,DF218,'PREVIOUS LOGS'!$FK$279)+SUMIF('PREVIOUS LOGS'!$FC$324,DF218,'PREVIOUS LOGS'!$FK$332)</f>
        <v>0</v>
      </c>
      <c r="DO226" s="697"/>
      <c r="DP226" s="697"/>
      <c r="DQ226" s="697"/>
      <c r="DR226" s="697"/>
      <c r="DS226" s="697"/>
      <c r="DT226" s="15"/>
      <c r="DU226" s="812">
        <f>IF(DU224=0," ",DU224+1)</f>
        <v>2023</v>
      </c>
      <c r="DV226" s="813"/>
      <c r="DW226" s="813"/>
      <c r="DX226" s="813"/>
      <c r="DY226" s="813"/>
      <c r="DZ226" s="1118">
        <f>SUMIFS('ANNUAL SUMMARY'!$AF$54,DU226,'ANNUAL SUMMARY'!$V$9,DF218,'ANNUAL SUMMARY'!$L$6)+SUMIFS('ANNUAL SUMMARY'!$AF$112,DU226,'ANNUAL SUMMARY'!$V$9,DF218,'ANNUAL SUMMARY'!$L$64)+SUMIFS('ANNUAL SUMMARY'!$AF$170,DU226,'ANNUAL SUMMARY'!$V$9,DF218,'ANNUAL SUMMARY'!$L$122)+SUMIFS('ANNUAL SUMMARY'!$AF$228,DU226,'ANNUAL SUMMARY'!$V$9,DF218,'ANNUAL SUMMARY'!$L$180)+SUMIFS('ANNUAL SUMMARY'!$AF$286,DU226,'ANNUAL SUMMARY'!$V$9,DF218,'ANNUAL SUMMARY'!$L$238)+SUMIFS('ANNUAL SUMMARY'!$AF$344,DU226,'ANNUAL SUMMARY'!$V$9,DF218,'ANNUAL SUMMARY'!$L$296)+SUMIFS('ANNUAL SUMMARY'!$AF$402,DU226,'ANNUAL SUMMARY'!$V$9,DF218,'ANNUAL SUMMARY'!$L$354)+SUMIFS('ANNUAL SUMMARY'!$AF$460,DU226,'ANNUAL SUMMARY'!$V$9,DF218,'ANNUAL SUMMARY'!$L$412)+SUMIFS('ANNUAL SUMMARY'!$AF$518,DU226,'ANNUAL SUMMARY'!$V$9,DF218,'ANNUAL SUMMARY'!$L$470)+SUMIFS('ANNUAL SUMMARY'!$AF$576,DU226,'ANNUAL SUMMARY'!$V$9,DF218,'ANNUAL SUMMARY'!$L$528)+SUMIFS('ANNUAL SUMMARY'!$AF$634,DU226,'ANNUAL SUMMARY'!$V$9,DF218,'ANNUAL SUMMARY'!$L$586)+SUMIFS('ANNUAL SUMMARY'!$AF$692,DU226,'ANNUAL SUMMARY'!$V$9,DF218,'ANNUAL SUMMARY'!$L$644)+SUMIFS('ANNUAL SUMMARY'!$CC$54,DU226,'ANNUAL SUMMARY'!$V$9,DF218,'ANNUAL SUMMARY'!$BI$6)+SUMIFS('ANNUAL SUMMARY'!$CC$112,DU226,'ANNUAL SUMMARY'!$V$9,DF218,'ANNUAL SUMMARY'!$BI$64)+SUMIFS('ANNUAL SUMMARY'!$CC$170,DU226,'ANNUAL SUMMARY'!$V$9,DF218,'ANNUAL SUMMARY'!$BI$122)+SUMIFS('ANNUAL SUMMARY'!$CC$228,DU226,'ANNUAL SUMMARY'!$V$9,DF218,'ANNUAL SUMMARY'!$BI$180)+SUMIFS('ANNUAL SUMMARY'!$CC$286,DU226,'ANNUAL SUMMARY'!$V$9,DF218,'ANNUAL SUMMARY'!$BI$238)+SUMIFS('ANNUAL SUMMARY'!$CC$344,DU226,'ANNUAL SUMMARY'!$V$9,DF218,'ANNUAL SUMMARY'!$BI$296)+SUMIFS('ANNUAL SUMMARY'!$CC$402,DU226,'ANNUAL SUMMARY'!$V$9,DF218,'ANNUAL SUMMARY'!$BI$354)+SUMIFS('ANNUAL SUMMARY'!$CC$460,DU226,'ANNUAL SUMMARY'!$V$9,DF218,'ANNUAL SUMMARY'!$BI$412)+SUMIFS('ANNUAL SUMMARY'!$CC$518,DU226,'ANNUAL SUMMARY'!$V$9,DF218,'ANNUAL SUMMARY'!$BI$470)+SUMIFS('ANNUAL SUMMARY'!$CC$576,DU226,'ANNUAL SUMMARY'!$V$9,DF218,'ANNUAL SUMMARY'!$BI$528)+SUMIFS('ANNUAL SUMMARY'!$CC$634,DU226,'ANNUAL SUMMARY'!$V$9,DF218,'ANNUAL SUMMARY'!$BI$586)+SUMIFS('ANNUAL SUMMARY'!$CC$692,DU226,'ANNUAL SUMMARY'!$V$9,DF218,'ANNUAL SUMMARY'!$BI$644)+SUMIFS('ANNUAL SUMMARY'!$EB$54,DU226,'ANNUAL SUMMARY'!$V$9,DF218,'ANNUAL SUMMARY'!$DH$6)+SUMIFS('ANNUAL SUMMARY'!$EB$112,DU226,'ANNUAL SUMMARY'!$V$9,DF218,'ANNUAL SUMMARY'!$DH$64)+SUMIFS('ANNUAL SUMMARY'!$EB$170,DU226,'ANNUAL SUMMARY'!$V$9,DF218,'ANNUAL SUMMARY'!$DH$122)+SUMIFS('ANNUAL SUMMARY'!$EB$228,DU226,'ANNUAL SUMMARY'!$V$9,DF218,'ANNUAL SUMMARY'!$DH$180)+SUMIFS('ANNUAL SUMMARY'!$EB$286,DU226,'ANNUAL SUMMARY'!$V$9,DF218,'ANNUAL SUMMARY'!$DH$238)+SUMIFS('ANNUAL SUMMARY'!$EB$344,DU226,'ANNUAL SUMMARY'!$V$9,DF218,'ANNUAL SUMMARY'!$DH$296)+SUMIFS('ANNUAL SUMMARY'!$EB$402,DU226,'ANNUAL SUMMARY'!$V$9,DF218,'ANNUAL SUMMARY'!$DH$354)+SUMIFS('ANNUAL SUMMARY'!$EB$460,DU226,'ANNUAL SUMMARY'!$V$9,DF218,'ANNUAL SUMMARY'!$DH$412)+SUMIFS('ANNUAL SUMMARY'!$EB$518,DU226,'ANNUAL SUMMARY'!$V$9,DF218,'ANNUAL SUMMARY'!$DH$470)+SUMIFS('ANNUAL SUMMARY'!$EB$576,DU226,'ANNUAL SUMMARY'!$V$9,DF218,'ANNUAL SUMMARY'!$DH$528)+SUMIFS('ANNUAL SUMMARY'!$EB$634,DU226,'ANNUAL SUMMARY'!$V$9,DF218,'ANNUAL SUMMARY'!$DH$586)+SUMIFS('ANNUAL SUMMARY'!$EB$692,DU226,'ANNUAL SUMMARY'!$V$9,DF218,'ANNUAL SUMMARY'!$DH$644)+SUMIFS('ANNUAL SUMMARY'!$FY$54,DU226,'ANNUAL SUMMARY'!$V$9,DF218,'ANNUAL SUMMARY'!$FE$6)+SUMIFS('ANNUAL SUMMARY'!$FY$112,DU226,'ANNUAL SUMMARY'!$V$9,DF218,'ANNUAL SUMMARY'!$FE$64)+SUMIFS('ANNUAL SUMMARY'!$FY$170,DU226,'ANNUAL SUMMARY'!$V$9,DF218,'ANNUAL SUMMARY'!$FE$122)+SUMIFS('ANNUAL SUMMARY'!$FY$228,DU226,'ANNUAL SUMMARY'!$V$9,DF218,'ANNUAL SUMMARY'!$FE$180)+SUMIFS('ANNUAL SUMMARY'!$FY$286,DU226,'ANNUAL SUMMARY'!$V$9,DF218,'ANNUAL SUMMARY'!$FE$238)+SUMIFS('ANNUAL SUMMARY'!$FY$344,DU226,'ANNUAL SUMMARY'!$V$9,DF218,'ANNUAL SUMMARY'!$FE$296)+SUMIFS('ANNUAL SUMMARY'!$FY$402,DU226,'ANNUAL SUMMARY'!$V$9,DF218,'ANNUAL SUMMARY'!$FE$354)+SUMIFS('ANNUAL SUMMARY'!$FY$460,DU226,'ANNUAL SUMMARY'!$V$9,DF218,'ANNUAL SUMMARY'!$FE$412)+SUMIFS('ANNUAL SUMMARY'!$FY$518,DU226,'ANNUAL SUMMARY'!$V$9,DF218,'ANNUAL SUMMARY'!$FE$470)+SUMIFS('ANNUAL SUMMARY'!$FY$576,DU226,'ANNUAL SUMMARY'!$V$9,DF218,'ANNUAL SUMMARY'!$FE$528)+SUMIFS('ANNUAL SUMMARY'!$FY$634,DU226,'ANNUAL SUMMARY'!$V$9,DF218,'ANNUAL SUMMARY'!$FE$586)+SUMIFS('ANNUAL SUMMARY'!$FY$692,DU226,'ANNUAL SUMMARY'!$V$9,DF218,'ANNUAL SUMMARY'!$FE$644)</f>
        <v>0</v>
      </c>
      <c r="EA226" s="727"/>
      <c r="EB226" s="727"/>
      <c r="EC226" s="727"/>
      <c r="ED226" s="727">
        <f>SUMIFS('ANNUAL SUMMARY'!$AJ$54,DU226,'ANNUAL SUMMARY'!$V$9,DF218,'ANNUAL SUMMARY'!$L$6)+SUMIFS('ANNUAL SUMMARY'!$AJ$112,DU226,'ANNUAL SUMMARY'!$V$9,DF218,'ANNUAL SUMMARY'!$L$64)+SUMIFS('ANNUAL SUMMARY'!$AJ$170,DU226,'ANNUAL SUMMARY'!$V$9,DF218,'ANNUAL SUMMARY'!$L$122)+SUMIFS('ANNUAL SUMMARY'!$AJ$228,DU226,'ANNUAL SUMMARY'!$V$9,DF218,'ANNUAL SUMMARY'!$L$180)+SUMIFS('ANNUAL SUMMARY'!$AJ$286,DU226,'ANNUAL SUMMARY'!$V$9,DF218,'ANNUAL SUMMARY'!$L$238)+SUMIFS('ANNUAL SUMMARY'!$AJ$344,DU226,'ANNUAL SUMMARY'!$V$9,DF218,'ANNUAL SUMMARY'!$L$296)+SUMIFS('ANNUAL SUMMARY'!$AJ$402,DU226,'ANNUAL SUMMARY'!$V$9,DF218,'ANNUAL SUMMARY'!$L$354)+SUMIFS('ANNUAL SUMMARY'!$AJ$460,DU226,'ANNUAL SUMMARY'!$V$9,DF218,'ANNUAL SUMMARY'!$L$412)+SUMIFS('ANNUAL SUMMARY'!$AJ$518,DU226,'ANNUAL SUMMARY'!$V$9,DF218,'ANNUAL SUMMARY'!$L$470)+SUMIFS('ANNUAL SUMMARY'!$AJ$576,DU226,'ANNUAL SUMMARY'!$V$9,DF218,'ANNUAL SUMMARY'!$L$528)+SUMIFS('ANNUAL SUMMARY'!$AJ$634,DU226,'ANNUAL SUMMARY'!$V$9,DF218,'ANNUAL SUMMARY'!$L$586)+SUMIFS('ANNUAL SUMMARY'!$AJ$692,DU226,'ANNUAL SUMMARY'!$V$9,DF218,'ANNUAL SUMMARY'!$L$644)+SUMIFS('ANNUAL SUMMARY'!$CG$54,DU226,'ANNUAL SUMMARY'!$V$9,DF218,'ANNUAL SUMMARY'!$BI$6)+SUMIFS('ANNUAL SUMMARY'!$CG$112,DU226,'ANNUAL SUMMARY'!$V$9,DF218,'ANNUAL SUMMARY'!$BI$64)+SUMIFS('ANNUAL SUMMARY'!$CG$170,DU226,'ANNUAL SUMMARY'!$V$9,DF218,'ANNUAL SUMMARY'!$BI$122)+SUMIFS('ANNUAL SUMMARY'!$CG$228,DU226,'ANNUAL SUMMARY'!$V$9,DF218,'ANNUAL SUMMARY'!$BI$180)+SUMIFS('ANNUAL SUMMARY'!$CG$286,DU226,'ANNUAL SUMMARY'!$V$9,DF218,'ANNUAL SUMMARY'!$BI$238)+SUMIFS('ANNUAL SUMMARY'!$CG$344,DU226,'ANNUAL SUMMARY'!$V$9,DF218,'ANNUAL SUMMARY'!$BI$296)+SUMIFS('ANNUAL SUMMARY'!$CG$402,DU226,'ANNUAL SUMMARY'!$V$9,DF218,'ANNUAL SUMMARY'!$BI$354)+SUMIFS('ANNUAL SUMMARY'!$CG$460,DU226,'ANNUAL SUMMARY'!$V$9,DF218,'ANNUAL SUMMARY'!$BI$412)+SUMIFS('ANNUAL SUMMARY'!$CG$518,DU226,'ANNUAL SUMMARY'!$V$9,DF218,'ANNUAL SUMMARY'!$BI$470)+SUMIFS('ANNUAL SUMMARY'!$CG$576,DU226,'ANNUAL SUMMARY'!$V$9,DF218,'ANNUAL SUMMARY'!$BI$528)+SUMIFS('ANNUAL SUMMARY'!$CG$634,DU226,'ANNUAL SUMMARY'!$V$9,DF218,'ANNUAL SUMMARY'!$BI$586)+SUMIFS('ANNUAL SUMMARY'!$CG$692,DU226,'ANNUAL SUMMARY'!$V$9,DF218,'ANNUAL SUMMARY'!$BI$644)+SUMIFS('ANNUAL SUMMARY'!$EF$54,DU226,'ANNUAL SUMMARY'!$V$9,DF218,'ANNUAL SUMMARY'!$DH$6)+SUMIFS('ANNUAL SUMMARY'!$EF$112,DU226,'ANNUAL SUMMARY'!$V$9,DF218,'ANNUAL SUMMARY'!$DH$64)+SUMIFS('ANNUAL SUMMARY'!$EF$170,DU226,'ANNUAL SUMMARY'!$V$9,DF218,'ANNUAL SUMMARY'!$DH$122)+SUMIFS('ANNUAL SUMMARY'!$EF$228,DU226,'ANNUAL SUMMARY'!$V$9,DF218,'ANNUAL SUMMARY'!$DH$180)+SUMIFS('ANNUAL SUMMARY'!$EF$286,DU226,'ANNUAL SUMMARY'!$V$9,DF218,'ANNUAL SUMMARY'!$DH$238)+SUMIFS('ANNUAL SUMMARY'!$EF$344,DU226,'ANNUAL SUMMARY'!$V$9,DF218,'ANNUAL SUMMARY'!$DH$296)+SUMIFS('ANNUAL SUMMARY'!$EF$402,DU226,'ANNUAL SUMMARY'!$V$9,DF218,'ANNUAL SUMMARY'!$DH$354)+SUMIFS('ANNUAL SUMMARY'!$EF$460,DU226,'ANNUAL SUMMARY'!$V$9,DF218,'ANNUAL SUMMARY'!$DH$412)+SUMIFS('ANNUAL SUMMARY'!$EF$518,DU226,'ANNUAL SUMMARY'!$V$9,DF218,'ANNUAL SUMMARY'!$DH$470)+SUMIFS('ANNUAL SUMMARY'!$EF$576,DU226,'ANNUAL SUMMARY'!$V$9,DF218,'ANNUAL SUMMARY'!$DH$528)+SUMIFS('ANNUAL SUMMARY'!$EF$634,DU226,'ANNUAL SUMMARY'!$V$9,DF218,'ANNUAL SUMMARY'!$DH$586)+SUMIFS('ANNUAL SUMMARY'!$EF$692,DU226,'ANNUAL SUMMARY'!$V$9,DF218,'ANNUAL SUMMARY'!$DH$644)+SUMIFS('ANNUAL SUMMARY'!$GC$54,DU226,'ANNUAL SUMMARY'!$V$9,DF218,'ANNUAL SUMMARY'!$FE$6)+SUMIFS('ANNUAL SUMMARY'!$GC$112,DU226,'ANNUAL SUMMARY'!$V$9,DF218,'ANNUAL SUMMARY'!$FE$64)+SUMIFS('ANNUAL SUMMARY'!$GC$170,DU226,'ANNUAL SUMMARY'!$V$9,DF218,'ANNUAL SUMMARY'!$FE$122)+SUMIFS('ANNUAL SUMMARY'!$GC$228,DU226,'ANNUAL SUMMARY'!$V$9,DF218,'ANNUAL SUMMARY'!$FE$180)+SUMIFS('ANNUAL SUMMARY'!$GC$286,DU226,'ANNUAL SUMMARY'!$V$9,DF218,'ANNUAL SUMMARY'!$FE$238)+SUMIFS('ANNUAL SUMMARY'!$GC$344,DU226,'ANNUAL SUMMARY'!$V$9,DF218,'ANNUAL SUMMARY'!$FE$296)+SUMIFS('ANNUAL SUMMARY'!$GC$402,DU226,'ANNUAL SUMMARY'!$V$9,DF218,'ANNUAL SUMMARY'!$FE$354)+SUMIFS('ANNUAL SUMMARY'!$GC$460,DU226,'ANNUAL SUMMARY'!$V$9,DF218,'ANNUAL SUMMARY'!$FE$412)+SUMIFS('ANNUAL SUMMARY'!$GC$518,DU226,'ANNUAL SUMMARY'!$V$9,DF218,'ANNUAL SUMMARY'!$FE$470)+SUMIFS('ANNUAL SUMMARY'!$GC$576,DU226,'ANNUAL SUMMARY'!$V$9,DF218,'ANNUAL SUMMARY'!$FE$528)+SUMIFS('ANNUAL SUMMARY'!$GC$634,DU226,'ANNUAL SUMMARY'!$V$9,DF218,'ANNUAL SUMMARY'!$FE$586)+SUMIFS('ANNUAL SUMMARY'!$GC$692,DU226,'ANNUAL SUMMARY'!$V$9,DF218,'ANNUAL SUMMARY'!$FE$644)</f>
        <v>0</v>
      </c>
      <c r="EE226" s="727"/>
      <c r="EF226" s="727"/>
      <c r="EG226" s="727"/>
      <c r="EH226" s="727">
        <f>SUMIFS('ANNUAL SUMMARY'!$AN$54,DU226,'ANNUAL SUMMARY'!$V$9,DF218,'ANNUAL SUMMARY'!$L$6)+SUMIFS('ANNUAL SUMMARY'!$AN$112,DU226,'ANNUAL SUMMARY'!$V$9,DF218,'ANNUAL SUMMARY'!$L$64)+SUMIFS('ANNUAL SUMMARY'!$AN$170,DU226,'ANNUAL SUMMARY'!$V$9,DF218,'ANNUAL SUMMARY'!$L$122)+SUMIFS('ANNUAL SUMMARY'!$AN$228,DU226,'ANNUAL SUMMARY'!$V$9,DF218,'ANNUAL SUMMARY'!$L$180)+SUMIFS('ANNUAL SUMMARY'!$AN$286,DU226,'ANNUAL SUMMARY'!$V$9,DF218,'ANNUAL SUMMARY'!$L$238)+SUMIFS('ANNUAL SUMMARY'!$AN$344,DU226,'ANNUAL SUMMARY'!$V$9,DF218,'ANNUAL SUMMARY'!$L$296)+SUMIFS('ANNUAL SUMMARY'!$AN$402,DU226,'ANNUAL SUMMARY'!$V$9,DF218,'ANNUAL SUMMARY'!$L$354)+SUMIFS('ANNUAL SUMMARY'!$AN$460,DU226,'ANNUAL SUMMARY'!$V$9,DF218,'ANNUAL SUMMARY'!$L$412)+SUMIFS('ANNUAL SUMMARY'!$AN$518,DU226,'ANNUAL SUMMARY'!$V$9,DF218,'ANNUAL SUMMARY'!$L$470)+SUMIFS('ANNUAL SUMMARY'!$AN$576,DU226,'ANNUAL SUMMARY'!$V$9,DF218,'ANNUAL SUMMARY'!$L$528)+SUMIFS('ANNUAL SUMMARY'!$AN$634,DU226,'ANNUAL SUMMARY'!$V$9,DF218,'ANNUAL SUMMARY'!$L$586)+SUMIFS('ANNUAL SUMMARY'!$AN$692,DU226,'ANNUAL SUMMARY'!$V$9,DF218,'ANNUAL SUMMARY'!$L$644)+SUMIFS('ANNUAL SUMMARY'!$CK$54,DU226,'ANNUAL SUMMARY'!$V$9,DF218,'ANNUAL SUMMARY'!$BI$6)+SUMIFS('ANNUAL SUMMARY'!$CK$112,DU226,'ANNUAL SUMMARY'!$V$9,DF218,'ANNUAL SUMMARY'!$BI$64)+SUMIFS('ANNUAL SUMMARY'!$CK$170,DU226,'ANNUAL SUMMARY'!$V$9,DF218,'ANNUAL SUMMARY'!$BI$122)+SUMIFS('ANNUAL SUMMARY'!$CK$228,DU226,'ANNUAL SUMMARY'!$V$9,DF218,'ANNUAL SUMMARY'!$BI$180)+SUMIFS('ANNUAL SUMMARY'!$CK$286,DU226,'ANNUAL SUMMARY'!$V$9,DF218,'ANNUAL SUMMARY'!$BI$238)+SUMIFS('ANNUAL SUMMARY'!$CK$344,DU226,'ANNUAL SUMMARY'!$V$9,DF218,'ANNUAL SUMMARY'!$BI$296)+SUMIFS('ANNUAL SUMMARY'!$CK$402,DU226,'ANNUAL SUMMARY'!$V$9,DF218,'ANNUAL SUMMARY'!$BI$354)+SUMIFS('ANNUAL SUMMARY'!$CK$460,DU226,'ANNUAL SUMMARY'!$V$9,DF218,'ANNUAL SUMMARY'!$BI$412)+SUMIFS('ANNUAL SUMMARY'!$CK$518,DU226,'ANNUAL SUMMARY'!$V$9,DF218,'ANNUAL SUMMARY'!$BI$470)+SUMIFS('ANNUAL SUMMARY'!$CK$576,DU226,'ANNUAL SUMMARY'!$V$9,DF218,'ANNUAL SUMMARY'!$BI$528)+SUMIFS('ANNUAL SUMMARY'!$CK$634,DU226,'ANNUAL SUMMARY'!$V$9,DF218,'ANNUAL SUMMARY'!$BI$586)+SUMIFS('ANNUAL SUMMARY'!$CK$692,DU226,'ANNUAL SUMMARY'!$V$9,DF218,'ANNUAL SUMMARY'!$BI$644)+SUMIFS('ANNUAL SUMMARY'!$EJ$54,DU226,'ANNUAL SUMMARY'!$V$9,DF218,'ANNUAL SUMMARY'!$DH$6)+SUMIFS('ANNUAL SUMMARY'!$EJ$112,DU226,'ANNUAL SUMMARY'!$V$9,DF218,'ANNUAL SUMMARY'!$DH$64)+SUMIFS('ANNUAL SUMMARY'!$EJ$170,DU226,'ANNUAL SUMMARY'!$V$9,DF218,'ANNUAL SUMMARY'!$DH$122)+SUMIFS('ANNUAL SUMMARY'!$EJ$228,DU226,'ANNUAL SUMMARY'!$V$9,DF218,'ANNUAL SUMMARY'!$DH$180)+SUMIFS('ANNUAL SUMMARY'!$EJ$286,DU226,'ANNUAL SUMMARY'!$V$9,DF218,'ANNUAL SUMMARY'!$DH$238)+SUMIFS('ANNUAL SUMMARY'!$EJ$344,DU226,'ANNUAL SUMMARY'!$V$9,DF218,'ANNUAL SUMMARY'!$DH$296)+SUMIFS('ANNUAL SUMMARY'!$EJ$402,DU226,'ANNUAL SUMMARY'!$V$9,DF218,'ANNUAL SUMMARY'!$DH$354)+SUMIFS('ANNUAL SUMMARY'!$EJ$460,DU226,'ANNUAL SUMMARY'!$V$9,DF218,'ANNUAL SUMMARY'!$DH$412)+SUMIFS('ANNUAL SUMMARY'!$EJ$518,DU226,'ANNUAL SUMMARY'!$V$9,DF218,'ANNUAL SUMMARY'!$DH$470)+SUMIFS('ANNUAL SUMMARY'!$EJ$576,DU226,'ANNUAL SUMMARY'!$V$9,DF218,'ANNUAL SUMMARY'!$DH$528)+SUMIFS('ANNUAL SUMMARY'!$EJ$634,DU226,'ANNUAL SUMMARY'!$V$9,DF218,'ANNUAL SUMMARY'!$DH$586)+SUMIFS('ANNUAL SUMMARY'!$EJ$692,DU226,'ANNUAL SUMMARY'!$V$9,DF218,'ANNUAL SUMMARY'!$DH$644)+SUMIFS('ANNUAL SUMMARY'!$GG$54,DU226,'ANNUAL SUMMARY'!$V$9,DF218,'ANNUAL SUMMARY'!$FE$6)+SUMIFS('ANNUAL SUMMARY'!$GG$112,DU226,'ANNUAL SUMMARY'!$V$9,DF218,'ANNUAL SUMMARY'!$FE$64)+SUMIFS('ANNUAL SUMMARY'!$GG$170,DU226,'ANNUAL SUMMARY'!$V$9,DF218,'ANNUAL SUMMARY'!$FE$122)+SUMIFS('ANNUAL SUMMARY'!$GG$228,DU226,'ANNUAL SUMMARY'!$V$9,DF218,'ANNUAL SUMMARY'!$FE$180)+SUMIFS('ANNUAL SUMMARY'!$GG$286,DU226,'ANNUAL SUMMARY'!$V$9,DF218,'ANNUAL SUMMARY'!$FE$238)+SUMIFS('ANNUAL SUMMARY'!$GG$344,DU226,'ANNUAL SUMMARY'!$V$9,DF218,'ANNUAL SUMMARY'!$FE$296)+SUMIFS('ANNUAL SUMMARY'!$GG$402,DU226,'ANNUAL SUMMARY'!$V$9,DF218,'ANNUAL SUMMARY'!$FE$354)+SUMIFS('ANNUAL SUMMARY'!$GG$460,DU226,'ANNUAL SUMMARY'!$V$9,DF218,'ANNUAL SUMMARY'!$FE$412)+SUMIFS('ANNUAL SUMMARY'!$GG$518,DU226,'ANNUAL SUMMARY'!$V$9,DF218,'ANNUAL SUMMARY'!$FE$470)+SUMIFS('ANNUAL SUMMARY'!$GG$576,DU226,'ANNUAL SUMMARY'!$V$9,DF218,'ANNUAL SUMMARY'!$FE$528)+SUMIFS('ANNUAL SUMMARY'!$GG$634,DU226,'ANNUAL SUMMARY'!$V$9,DF218,'ANNUAL SUMMARY'!$FE$586)+SUMIFS('ANNUAL SUMMARY'!$GG$692,DU226,'ANNUAL SUMMARY'!$V$9,DF218,'ANNUAL SUMMARY'!$FE$644)</f>
        <v>0</v>
      </c>
      <c r="EI226" s="727"/>
      <c r="EJ226" s="727"/>
      <c r="EK226" s="727"/>
      <c r="EL226" s="728">
        <f>SUMIFS('ANNUAL SUMMARY'!$AR$54,DU226,'ANNUAL SUMMARY'!$V$9,DF218,'ANNUAL SUMMARY'!$L$6)+SUMIFS('ANNUAL SUMMARY'!$AR$112,DU226,'ANNUAL SUMMARY'!$V$9,DF218,'ANNUAL SUMMARY'!$L$64)+SUMIFS('ANNUAL SUMMARY'!$AR$170,DU226,'ANNUAL SUMMARY'!$V$9,DF218,'ANNUAL SUMMARY'!$L$122)+SUMIFS('ANNUAL SUMMARY'!$AR$228,DU226,'ANNUAL SUMMARY'!$V$9,DF218,'ANNUAL SUMMARY'!$L$180)+SUMIFS('ANNUAL SUMMARY'!$AR$286,DU226,'ANNUAL SUMMARY'!$V$9,DF218,'ANNUAL SUMMARY'!$L$238)+SUMIFS('ANNUAL SUMMARY'!$AR$344,DU226,'ANNUAL SUMMARY'!$V$9,DF218,'ANNUAL SUMMARY'!$L$296)+SUMIFS('ANNUAL SUMMARY'!$AR$402,DU226,'ANNUAL SUMMARY'!$V$9,DF218,'ANNUAL SUMMARY'!$L$354)+SUMIFS('ANNUAL SUMMARY'!$AR$460,DU226,'ANNUAL SUMMARY'!$V$9,DF218,'ANNUAL SUMMARY'!$L$412)+SUMIFS('ANNUAL SUMMARY'!$AR$518,DU226,'ANNUAL SUMMARY'!$V$9,DF218,'ANNUAL SUMMARY'!$L$470)+SUMIFS('ANNUAL SUMMARY'!$AR$576,DU226,'ANNUAL SUMMARY'!$V$9,DF218,'ANNUAL SUMMARY'!$L$528)+SUMIFS('ANNUAL SUMMARY'!$AR$634,DU226,'ANNUAL SUMMARY'!$V$9,DF218,'ANNUAL SUMMARY'!$L$586)+SUMIFS('ANNUAL SUMMARY'!$AR$692,DU226,'ANNUAL SUMMARY'!$V$9,DF218,'ANNUAL SUMMARY'!$L$644)+SUMIFS('ANNUAL SUMMARY'!$CO$54,DU226,'ANNUAL SUMMARY'!$V$9,DF218,'ANNUAL SUMMARY'!$BI$6)+SUMIFS('ANNUAL SUMMARY'!$CO$112,DU226,'ANNUAL SUMMARY'!$V$9,DF218,'ANNUAL SUMMARY'!$BI$64)+SUMIFS('ANNUAL SUMMARY'!$CO$170,DU226,'ANNUAL SUMMARY'!$V$9,DF218,'ANNUAL SUMMARY'!$BI$122)+SUMIFS('ANNUAL SUMMARY'!$CO$228,DU226,'ANNUAL SUMMARY'!$V$9,DF218,'ANNUAL SUMMARY'!$BI$180)+SUMIFS('ANNUAL SUMMARY'!$CO$286,DU226,'ANNUAL SUMMARY'!$V$9,DF218,'ANNUAL SUMMARY'!$BI$238)+SUMIFS('ANNUAL SUMMARY'!$CO$344,DU226,'ANNUAL SUMMARY'!$V$9,DF218,'ANNUAL SUMMARY'!$BI$296)+SUMIFS('ANNUAL SUMMARY'!$CO$402,DU226,'ANNUAL SUMMARY'!$V$9,DF218,'ANNUAL SUMMARY'!$BI$354)+SUMIFS('ANNUAL SUMMARY'!$CO$460,DU226,'ANNUAL SUMMARY'!$V$9,DF218,'ANNUAL SUMMARY'!$BI$412)+SUMIFS('ANNUAL SUMMARY'!$CO$518,DU226,'ANNUAL SUMMARY'!$V$9,DF218,'ANNUAL SUMMARY'!$BI$470)+SUMIFS('ANNUAL SUMMARY'!$CO$576,DU226,'ANNUAL SUMMARY'!$V$9,DF218,'ANNUAL SUMMARY'!$BI$528)+SUMIFS('ANNUAL SUMMARY'!$CO$634,DU226,'ANNUAL SUMMARY'!$V$9,DF218,'ANNUAL SUMMARY'!$BI$586)+SUMIFS('ANNUAL SUMMARY'!$CO$692,DU226,'ANNUAL SUMMARY'!$V$9,DF218,'ANNUAL SUMMARY'!$BI$644)+SUMIFS('ANNUAL SUMMARY'!$EN$54,DU226,'ANNUAL SUMMARY'!$V$9,DF218,'ANNUAL SUMMARY'!$DH$6)+SUMIFS('ANNUAL SUMMARY'!$EN$112,DU226,'ANNUAL SUMMARY'!$V$9,DF218,'ANNUAL SUMMARY'!$DH$64)+SUMIFS('ANNUAL SUMMARY'!$EN$170,DU226,'ANNUAL SUMMARY'!$V$9,DF218,'ANNUAL SUMMARY'!$DH$122)+SUMIFS('ANNUAL SUMMARY'!$EN$228,DU226,'ANNUAL SUMMARY'!$V$9,DF218,'ANNUAL SUMMARY'!$DH$180)+SUMIFS('ANNUAL SUMMARY'!$EN$286,DU226,'ANNUAL SUMMARY'!$V$9,DF218,'ANNUAL SUMMARY'!$DH$238)+SUMIFS('ANNUAL SUMMARY'!$EN$344,DU226,'ANNUAL SUMMARY'!$V$9,DF218,'ANNUAL SUMMARY'!$DH$296)+SUMIFS('ANNUAL SUMMARY'!$EN$402,DU226,'ANNUAL SUMMARY'!$V$9,DF218,'ANNUAL SUMMARY'!$DH$354)+SUMIFS('ANNUAL SUMMARY'!$EN$460,DU226,'ANNUAL SUMMARY'!$V$9,DF218,'ANNUAL SUMMARY'!$DH$412)+SUMIFS('ANNUAL SUMMARY'!$EN$518,DU226,'ANNUAL SUMMARY'!$V$9,DF218,'ANNUAL SUMMARY'!$DH$470)+SUMIFS('ANNUAL SUMMARY'!$EN$576,DU226,'ANNUAL SUMMARY'!$V$9,DF218,'ANNUAL SUMMARY'!$DH$528)+SUMIFS('ANNUAL SUMMARY'!$EN$634,DU226,'ANNUAL SUMMARY'!$V$9,DF218,'ANNUAL SUMMARY'!$DH$586)+SUMIFS('ANNUAL SUMMARY'!$EN$692,DU226,'ANNUAL SUMMARY'!$V$9,DF218,'ANNUAL SUMMARY'!$DH$644)+SUMIFS('ANNUAL SUMMARY'!$GK$54,DU226,'ANNUAL SUMMARY'!$V$9,DF218,'ANNUAL SUMMARY'!$FE$6)+SUMIFS('ANNUAL SUMMARY'!$GK$112,DU226,'ANNUAL SUMMARY'!$V$9,DF218,'ANNUAL SUMMARY'!$FE$64)+SUMIFS('ANNUAL SUMMARY'!$GK$170,DU226,'ANNUAL SUMMARY'!$V$9,DF218,'ANNUAL SUMMARY'!$FE$122)+SUMIFS('ANNUAL SUMMARY'!$GK$228,DU226,'ANNUAL SUMMARY'!$V$9,DF218,'ANNUAL SUMMARY'!$FE$180)+SUMIFS('ANNUAL SUMMARY'!$GK$286,DU226,'ANNUAL SUMMARY'!$V$9,DF218,'ANNUAL SUMMARY'!$FE$238)+SUMIFS('ANNUAL SUMMARY'!$GK$344,DU226,'ANNUAL SUMMARY'!$V$9,DF218,'ANNUAL SUMMARY'!$FE$296)+SUMIFS('ANNUAL SUMMARY'!$GK$402,DU226,'ANNUAL SUMMARY'!$V$9,DF218,'ANNUAL SUMMARY'!$FE$354)+SUMIFS('ANNUAL SUMMARY'!$GK$460,DU226,'ANNUAL SUMMARY'!$V$9,DF218,'ANNUAL SUMMARY'!$FE$412)+SUMIFS('ANNUAL SUMMARY'!$GK$518,DU226,'ANNUAL SUMMARY'!$V$9,DF218,'ANNUAL SUMMARY'!$FE$470)+SUMIFS('ANNUAL SUMMARY'!$GK$576,DU226,'ANNUAL SUMMARY'!$V$9,DF218,'ANNUAL SUMMARY'!$FE$528)+SUMIFS('ANNUAL SUMMARY'!$GK$634,DU226,'ANNUAL SUMMARY'!$V$9,DF218,'ANNUAL SUMMARY'!$FE$586)+SUMIFS('ANNUAL SUMMARY'!$GK$692,DU226,'ANNUAL SUMMARY'!$V$9,DF218,'ANNUAL SUMMARY'!$FE$644)</f>
        <v>0</v>
      </c>
      <c r="EM226" s="728"/>
      <c r="EN226" s="728"/>
      <c r="EO226" s="728">
        <f>SUMIFS('ANNUAL SUMMARY'!$AU$54,DU226,'ANNUAL SUMMARY'!$V$9,DF218,'ANNUAL SUMMARY'!$L$6)+SUMIFS('ANNUAL SUMMARY'!$AU$112,DU226,'ANNUAL SUMMARY'!$V$9,DF218,'ANNUAL SUMMARY'!$L$64)+SUMIFS('ANNUAL SUMMARY'!$AU$170,DU226,'ANNUAL SUMMARY'!$V$9,DF218,'ANNUAL SUMMARY'!$L$122)+SUMIFS('ANNUAL SUMMARY'!$AU$228,DU226,'ANNUAL SUMMARY'!$V$9,DF218,'ANNUAL SUMMARY'!$L$180)+SUMIFS('ANNUAL SUMMARY'!$AU$286,DU226,'ANNUAL SUMMARY'!$V$9,DF218,'ANNUAL SUMMARY'!$L$238)+SUMIFS('ANNUAL SUMMARY'!$AU$344,DU226,'ANNUAL SUMMARY'!$V$9,DF218,'ANNUAL SUMMARY'!$L$296)+SUMIFS('ANNUAL SUMMARY'!$AU$402,DU226,'ANNUAL SUMMARY'!$V$9,DF218,'ANNUAL SUMMARY'!$L$354)+SUMIFS('ANNUAL SUMMARY'!$AU$460,DU226,'ANNUAL SUMMARY'!$V$9,DF218,'ANNUAL SUMMARY'!$L$412)+SUMIFS('ANNUAL SUMMARY'!$AU$518,DU226,'ANNUAL SUMMARY'!$V$9,DF218,'ANNUAL SUMMARY'!$L$470)+SUMIFS('ANNUAL SUMMARY'!$AU$576,DU226,'ANNUAL SUMMARY'!$V$9,DF218,'ANNUAL SUMMARY'!$L$528)+SUMIFS('ANNUAL SUMMARY'!$AU$634,DU226,'ANNUAL SUMMARY'!$V$9,DF218,'ANNUAL SUMMARY'!$L$586)+SUMIFS('ANNUAL SUMMARY'!$AU$692,DU226,'ANNUAL SUMMARY'!$V$9,DF218,'ANNUAL SUMMARY'!$L$644)+SUMIFS('ANNUAL SUMMARY'!$CR$54,DU226,'ANNUAL SUMMARY'!$V$9,DF218,'ANNUAL SUMMARY'!$BI$6)+SUMIFS('ANNUAL SUMMARY'!$CR$112,DU226,'ANNUAL SUMMARY'!$V$9,DF218,'ANNUAL SUMMARY'!$BI$64)+SUMIFS('ANNUAL SUMMARY'!$CR$170,DU226,'ANNUAL SUMMARY'!$V$9,DF218,'ANNUAL SUMMARY'!$BI$122)+SUMIFS('ANNUAL SUMMARY'!$CR$228,DU226,'ANNUAL SUMMARY'!$V$9,DF218,'ANNUAL SUMMARY'!$BI$180)+SUMIFS('ANNUAL SUMMARY'!$CR$286,DU226,'ANNUAL SUMMARY'!$V$9,DF218,'ANNUAL SUMMARY'!$BI$238)+SUMIFS('ANNUAL SUMMARY'!$CR$344,DU226,'ANNUAL SUMMARY'!$V$9,DF218,'ANNUAL SUMMARY'!$BI$296)+SUMIFS('ANNUAL SUMMARY'!$CR$402,DU226,'ANNUAL SUMMARY'!$V$9,DF218,'ANNUAL SUMMARY'!$BI$354)+SUMIFS('ANNUAL SUMMARY'!$CR$460,DU226,'ANNUAL SUMMARY'!$V$9,DF218,'ANNUAL SUMMARY'!$BI$412)+SUMIFS('ANNUAL SUMMARY'!$CR$518,DU226,'ANNUAL SUMMARY'!$V$9,DF218,'ANNUAL SUMMARY'!$BI$470)+SUMIFS('ANNUAL SUMMARY'!$CR$576,DU226,'ANNUAL SUMMARY'!$V$9,DF218,'ANNUAL SUMMARY'!$BI$528)+SUMIFS('ANNUAL SUMMARY'!$CR$634,DU226,'ANNUAL SUMMARY'!$V$9,DF218,'ANNUAL SUMMARY'!$BI$586)+SUMIFS('ANNUAL SUMMARY'!$CR$692,DU226,'ANNUAL SUMMARY'!$V$9,DF218,'ANNUAL SUMMARY'!$BI$644)+SUMIFS('ANNUAL SUMMARY'!$EQ$54,DU226,'ANNUAL SUMMARY'!$V$9,DF218,'ANNUAL SUMMARY'!$DH$6)+SUMIFS('ANNUAL SUMMARY'!$EQ$112,DU226,'ANNUAL SUMMARY'!$V$9,DF218,'ANNUAL SUMMARY'!$DH$64)+SUMIFS('ANNUAL SUMMARY'!$EQ$170,DU226,'ANNUAL SUMMARY'!$V$9,DF218,'ANNUAL SUMMARY'!$DH$122)+SUMIFS('ANNUAL SUMMARY'!$EQ$228,DU226,'ANNUAL SUMMARY'!$V$9,DF218,'ANNUAL SUMMARY'!$DH$180)+SUMIFS('ANNUAL SUMMARY'!$EQ$286,DU226,'ANNUAL SUMMARY'!$V$9,DF218,'ANNUAL SUMMARY'!$DH$238)+SUMIFS('ANNUAL SUMMARY'!$EQ$344,DU226,'ANNUAL SUMMARY'!$V$9,DF218,'ANNUAL SUMMARY'!$DH$296)+SUMIFS('ANNUAL SUMMARY'!$EQ$402,DU226,'ANNUAL SUMMARY'!$V$9,DF218,'ANNUAL SUMMARY'!$DH$354)+SUMIFS('ANNUAL SUMMARY'!$EQ$460,DU226,'ANNUAL SUMMARY'!$V$9,DF218,'ANNUAL SUMMARY'!$DH$412)+SUMIFS('ANNUAL SUMMARY'!$EQ$518,DU226,'ANNUAL SUMMARY'!$V$9,DF218,'ANNUAL SUMMARY'!$DH$470)+SUMIFS('ANNUAL SUMMARY'!$EQ$576,DU226,'ANNUAL SUMMARY'!$V$9,DF218,'ANNUAL SUMMARY'!$DH$528)+SUMIFS('ANNUAL SUMMARY'!$EQ$634,DU226,'ANNUAL SUMMARY'!$V$9,DF218,'ANNUAL SUMMARY'!$DH$586)+SUMIFS('ANNUAL SUMMARY'!$EQ$692,DU226,'ANNUAL SUMMARY'!$V$9,DF218,'ANNUAL SUMMARY'!$DH$644)+SUMIFS('ANNUAL SUMMARY'!$GN$54,DU226,'ANNUAL SUMMARY'!$V$9,DF218,'ANNUAL SUMMARY'!$FE$6)+SUMIFS('ANNUAL SUMMARY'!$GN$112,DU226,'ANNUAL SUMMARY'!$V$9,DF218,'ANNUAL SUMMARY'!$FE$64)+SUMIFS('ANNUAL SUMMARY'!$GN$170,DU226,'ANNUAL SUMMARY'!$V$9,DF218,'ANNUAL SUMMARY'!$FE$122)+SUMIFS('ANNUAL SUMMARY'!$GN$228,DU226,'ANNUAL SUMMARY'!$V$9,DF218,'ANNUAL SUMMARY'!$FE$180)+SUMIFS('ANNUAL SUMMARY'!$GN$286,DU226,'ANNUAL SUMMARY'!$V$9,DF218,'ANNUAL SUMMARY'!$FE$238)+SUMIFS('ANNUAL SUMMARY'!$GN$344,DU226,'ANNUAL SUMMARY'!$V$9,DF218,'ANNUAL SUMMARY'!$FE$296)+SUMIFS('ANNUAL SUMMARY'!$GN$402,DU226,'ANNUAL SUMMARY'!$V$9,DF218,'ANNUAL SUMMARY'!$FE$354)+SUMIFS('ANNUAL SUMMARY'!$GN$460,DU226,'ANNUAL SUMMARY'!$V$9,DF218,'ANNUAL SUMMARY'!$FE$412)+SUMIFS('ANNUAL SUMMARY'!$GN$518,DU226,'ANNUAL SUMMARY'!$V$9,DF218,'ANNUAL SUMMARY'!$FE$470)+SUMIFS('ANNUAL SUMMARY'!$GN$576,DU226,'ANNUAL SUMMARY'!$V$9,DF218,'ANNUAL SUMMARY'!$FE$528)+SUMIFS('ANNUAL SUMMARY'!$GN$634,DU226,'ANNUAL SUMMARY'!$V$9,DF218,'ANNUAL SUMMARY'!$FE$586)+SUMIFS('ANNUAL SUMMARY'!$GN$692,DU226,'ANNUAL SUMMARY'!$V$9,DF218,'ANNUAL SUMMARY'!$FE$644)</f>
        <v>0</v>
      </c>
      <c r="EP226" s="728"/>
      <c r="EQ226" s="1260"/>
      <c r="ER226" s="1263"/>
      <c r="ES226" s="154"/>
      <c r="ET226" s="824" t="str">
        <f>'ANNUAL SUMMARY'!$C$18</f>
        <v>NO. FLIGHTS</v>
      </c>
      <c r="EU226" s="825"/>
      <c r="EV226" s="825"/>
      <c r="EW226" s="825"/>
      <c r="EX226" s="825"/>
      <c r="EY226" s="825"/>
      <c r="EZ226" s="826"/>
      <c r="FA226" s="803">
        <f>SUMIF('ANNUAL SUMMARY'!$FE$622,FC218,'ANNUAL SUMMARY'!$FC$634)+SUMIF('ANNUAL SUMMARY'!$DH$622,FC218,'ANNUAL SUMMARY'!$DF$634)+SUMIF('ANNUAL SUMMARY'!$BI$622,FC218,'ANNUAL SUMMARY'!$BG$634)+SUMIF('ANNUAL SUMMARY'!$L$622,FC218,'ANNUAL SUMMARY'!$J$634)+SUMIF('ANNUAL SUMMARY'!$FE$566,FC218,'ANNUAL SUMMARY'!$FC$578)+SUMIF('ANNUAL SUMMARY'!$DH$566,FC218,'ANNUAL SUMMARY'!$DF$578)+SUMIF('ANNUAL SUMMARY'!$BI$566,FC218,'ANNUAL SUMMARY'!$BG$578)+SUMIF('ANNUAL SUMMARY'!$L$566,FC218,'ANNUAL SUMMARY'!$J$578)+SUMIF('ANNUAL SUMMARY'!$FE$510,FC218,'ANNUAL SUMMARY'!$FC$522)+SUMIF('ANNUAL SUMMARY'!$DH$510,FC218,'ANNUAL SUMMARY'!$DF$522)+SUMIF('ANNUAL SUMMARY'!$BI$510,FC218,'ANNUAL SUMMARY'!$BG$522)+SUMIF('ANNUAL SUMMARY'!$L$510,FC218,'ANNUAL SUMMARY'!$J$522)+SUMIF('ANNUAL SUMMARY'!$FE$454,FC218,'ANNUAL SUMMARY'!$FC$466)+SUMIF('ANNUAL SUMMARY'!$DH$454,FC218,'ANNUAL SUMMARY'!$DF$466)+SUMIF('ANNUAL SUMMARY'!$BI$454,FC218,'ANNUAL SUMMARY'!$BG$466)+SUMIF('ANNUAL SUMMARY'!$L$454,FC218,'ANNUAL SUMMARY'!$J$466)+SUMIF('ANNUAL SUMMARY'!$FE$398,FC218,'ANNUAL SUMMARY'!$FC$410)+SUMIF('ANNUAL SUMMARY'!$DH$398,FC218,'ANNUAL SUMMARY'!$DF$410)+SUMIF('ANNUAL SUMMARY'!$BI$398,FC218,'ANNUAL SUMMARY'!$BG$410)+SUMIF('ANNUAL SUMMARY'!$L$398,FC218,'ANNUAL SUMMARY'!$J$410)+SUMIF('ANNUAL SUMMARY'!$FE$342,FC218,'ANNUAL SUMMARY'!$FC$354)+SUMIF('ANNUAL SUMMARY'!$DH$342,FC218,'ANNUAL SUMMARY'!$DF$354)+SUMIF('ANNUAL SUMMARY'!$BI$342,FC218,'ANNUAL SUMMARY'!$BG$354)+SUMIF('ANNUAL SUMMARY'!$L$342,FC218,'ANNUAL SUMMARY'!$J$354)+SUMIF('ANNUAL SUMMARY'!$FE$286,FC218,'ANNUAL SUMMARY'!$FC$298)+SUMIF('ANNUAL SUMMARY'!$DH$286,FC218,'ANNUAL SUMMARY'!$DF$298)+SUMIF('ANNUAL SUMMARY'!$BI$286,FC218,'ANNUAL SUMMARY'!$BG$298)+SUMIF('ANNUAL SUMMARY'!$L$286,FC218,'ANNUAL SUMMARY'!$J$298)+SUMIF('ANNUAL SUMMARY'!$FE$230,FC218,'ANNUAL SUMMARY'!$FC$242)+SUMIF('ANNUAL SUMMARY'!$DH$230,FC218,'ANNUAL SUMMARY'!$DF$242)+SUMIF('ANNUAL SUMMARY'!$BI$230,FC218,'ANNUAL SUMMARY'!$BG$242)+SUMIF('ANNUAL SUMMARY'!$L$230,FC218,'ANNUAL SUMMARY'!$J$242)+SUMIF('ANNUAL SUMMARY'!$FE$174,FC218,'ANNUAL SUMMARY'!$FC$186)+SUMIF('ANNUAL SUMMARY'!$DH$174,FC218,'ANNUAL SUMMARY'!$DF$186)+SUMIF('ANNUAL SUMMARY'!$BI$174,FC218,'ANNUAL SUMMARY'!$BG$186)+SUMIF('ANNUAL SUMMARY'!$L$174,FC218,'ANNUAL SUMMARY'!$J$186)+SUMIF('ANNUAL SUMMARY'!$FE$118,FC218,'ANNUAL SUMMARY'!$FC$130)+SUMIF('ANNUAL SUMMARY'!$DH$118,FC218,'ANNUAL SUMMARY'!$DF$130)+SUMIF('ANNUAL SUMMARY'!$BI$118,FC218,'ANNUAL SUMMARY'!$BG$130)+SUMIF('ANNUAL SUMMARY'!$L$118,FC218,'ANNUAL SUMMARY'!$J$130)+SUMIF('ANNUAL SUMMARY'!$FE$62,FC218,'ANNUAL SUMMARY'!$FC$74)+SUMIF('ANNUAL SUMMARY'!$DH$62,FC218,'ANNUAL SUMMARY'!$DF$74)+SUMIF('ANNUAL SUMMARY'!$BI$62,FC218,'ANNUAL SUMMARY'!$BG$74)+SUMIF('ANNUAL SUMMARY'!$L$62,FC218,'ANNUAL SUMMARY'!$J$74)+SUMIF('ANNUAL SUMMARY'!$FE$6,FC218,'ANNUAL SUMMARY'!$FC$18)+SUMIF('ANNUAL SUMMARY'!$DH$6,FC218,'ANNUAL SUMMARY'!$DF$18)+SUMIF('ANNUAL SUMMARY'!$BI$6,FC218,'ANNUAL SUMMARY'!$BG$18)+SUMIF('ANNUAL SUMMARY'!$L$6,FC218,'ANNUAL SUMMARY'!$J$18)+SUMIF('PREVIOUS LOGS'!$K$6,FC218,'PREVIOUS LOGS'!$B$12)+SUMIF('PREVIOUS LOGS'!$K$59,$K$6,'PREVIOUS LOGS'!$B$65)+SUMIF('PREVIOUS LOGS'!$K$112,FC218,'PREVIOUS LOGS'!$B$118)+SUMIF('PREVIOUS LOGS'!$K$165,FC218,'PREVIOUS LOGS'!$B$171)+SUMIF('PREVIOUS LOGS'!$K$218,FC218,'PREVIOUS LOGS'!$B$224)+SUMIF('PREVIOUS LOGS'!$K$271,FC218,'PREVIOUS LOGS'!$B$277)+SUMIF('PREVIOUS LOGS'!$K$324,FC218,'PREVIOUS LOGS'!$B$330)+SUMIF('PREVIOUS LOGS'!$BH$6,FC218,'PREVIOUS LOGS'!$AY$12)+SUMIF('PREVIOUS LOGS'!$BH$59,$K$6,'PREVIOUS LOGS'!$AY$65)+SUMIF('PREVIOUS LOGS'!$BH$112,FC218,'PREVIOUS LOGS'!$AY$118)+SUMIF('PREVIOUS LOGS'!$BH$165,FC218,'PREVIOUS LOGS'!$AY$171)+SUMIF('PREVIOUS LOGS'!$BH$218,FC218,'PREVIOUS LOGS'!$AY$224)+SUMIF('PREVIOUS LOGS'!$BH$271,FC218,'PREVIOUS LOGS'!$AY$277)+SUMIF('PREVIOUS LOGS'!$BH$324,FC218,'PREVIOUS LOGS'!$AY$330)+SUMIF('PREVIOUS LOGS'!$DF$6,FC218,'PREVIOUS LOGS'!$CW$12)+SUMIF('PREVIOUS LOGS'!$DF$59,$K$6,'PREVIOUS LOGS'!$CW$65)+SUMIF('PREVIOUS LOGS'!$DF$112,FC218,'PREVIOUS LOGS'!$CW$118)+SUMIF('PREVIOUS LOGS'!$DF$165,FC218,'PREVIOUS LOGS'!$CW$171)+SUMIF('PREVIOUS LOGS'!$DF$218,FC218,'PREVIOUS LOGS'!$CW$224)+SUMIF('PREVIOUS LOGS'!$DF$271,FC218,'PREVIOUS LOGS'!$CW$277)+SUMIF('PREVIOUS LOGS'!$DF$324,FC218,'PREVIOUS LOGS'!$CW$330)+SUMIF('PREVIOUS LOGS'!$FC$6,FC218,'PREVIOUS LOGS'!$ET$12)+SUMIF('PREVIOUS LOGS'!$FC$59,$K$6,'PREVIOUS LOGS'!$ET$65)+SUMIF('PREVIOUS LOGS'!$FC$112,FC218,'PREVIOUS LOGS'!$ET$118)+SUMIF('PREVIOUS LOGS'!$FC$165,FC218,'PREVIOUS LOGS'!$ET$171)+SUMIF('PREVIOUS LOGS'!$FC$218,FC218,'PREVIOUS LOGS'!$ET$224)+SUMIF('PREVIOUS LOGS'!$FC$271,FC218,'PREVIOUS LOGS'!$ET$277)+SUMIF('PREVIOUS LOGS'!$FC$324,FC218,'PREVIOUS LOGS'!$ET$330)</f>
        <v>0</v>
      </c>
      <c r="FB226" s="705"/>
      <c r="FC226" s="705"/>
      <c r="FD226" s="804"/>
      <c r="FE226" s="637"/>
      <c r="FF226" s="695" t="str">
        <f>'ANNUAL SUMMARY'!$O$18</f>
        <v>DAY</v>
      </c>
      <c r="FG226" s="696"/>
      <c r="FH226" s="696"/>
      <c r="FI226" s="696"/>
      <c r="FJ226" s="696" t="e">
        <f>SUMIF('ANNUAL SUMMARY'!$L$6,FC218,'ANNUAL SUMMARY'!$T$18)+SUMIF('ANNUAL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SUMMARY'!#REF!)+SUMIF(#REF!,FC218,#REF!)+SUMIF(#REF!,FC218,#REF!)+SUMIF(#REF!,FC218,#REF!)+SUMIF(#REF!,FC218,#REF!)+SUMIF(#REF!,FC218,#REF!)+SUMIF(#REF!,FC218,#REF!)+SUMIF(#REF!,FC218,#REF!)+SUMIF(#REF!,FC218,#REF!)</f>
        <v>#REF!</v>
      </c>
      <c r="FK226" s="697">
        <f>SUMIF('ANNUAL SUMMARY'!$FE$622,FC218,'ANNUAL SUMMARY'!$FM$634)+SUMIF('ANNUAL SUMMARY'!$DH$622,FC218,'ANNUAL SUMMARY'!$DP$634)+SUMIF('ANNUAL SUMMARY'!$BI$622,FC218,'ANNUAL SUMMARY'!$BQ$634)+SUMIF('ANNUAL SUMMARY'!$L$622,FC218,'ANNUAL SUMMARY'!$T$634)+SUMIF('ANNUAL SUMMARY'!$FE$566,FC218,'ANNUAL SUMMARY'!$FM$578)+SUMIF('ANNUAL SUMMARY'!$DH$566,FC218,'ANNUAL SUMMARY'!$DP$578)+SUMIF('ANNUAL SUMMARY'!$BI$566,FC218,'ANNUAL SUMMARY'!$BQ$578)+SUMIF('ANNUAL SUMMARY'!$L$566,FC218,'ANNUAL SUMMARY'!$T$578)+SUMIF('ANNUAL SUMMARY'!$FE$510,FC218,'ANNUAL SUMMARY'!$FM$522)+SUMIF('ANNUAL SUMMARY'!$DH$510,FC218,'ANNUAL SUMMARY'!$DP$522)+SUMIF('ANNUAL SUMMARY'!$BI$510,FC218,'ANNUAL SUMMARY'!$BQ$522)+SUMIF('ANNUAL SUMMARY'!$L$510,FC218,'ANNUAL SUMMARY'!$T$522)+SUMIF('ANNUAL SUMMARY'!$FE$454,FC218,'ANNUAL SUMMARY'!$FM$466)+SUMIF('ANNUAL SUMMARY'!$DH$454,FC218,'ANNUAL SUMMARY'!$DP$466)+SUMIF('ANNUAL SUMMARY'!$BI$454,FC218,'ANNUAL SUMMARY'!$BQ$466)+SUMIF('ANNUAL SUMMARY'!$L$454,FC218,'ANNUAL SUMMARY'!$T$466)+SUMIF('ANNUAL SUMMARY'!$FE$398,FC218,'ANNUAL SUMMARY'!$FM$410)+SUMIF('ANNUAL SUMMARY'!$DH$398,FC218,'ANNUAL SUMMARY'!$DP$410)+SUMIF('ANNUAL SUMMARY'!$BI$398,FC218,'ANNUAL SUMMARY'!$BQ$410)+SUMIF('ANNUAL SUMMARY'!$L$398,FC218,'ANNUAL SUMMARY'!$T$410)+SUMIF('ANNUAL SUMMARY'!$FE$342,FC218,'ANNUAL SUMMARY'!$FM$354)+SUMIF('ANNUAL SUMMARY'!$DH$342,FC218,'ANNUAL SUMMARY'!$DP$354)+SUMIF('ANNUAL SUMMARY'!$BI$342,FC218,'ANNUAL SUMMARY'!$BQ$354)+SUMIF('ANNUAL SUMMARY'!$L$342,FC218,'ANNUAL SUMMARY'!$T$354)+SUMIF('ANNUAL SUMMARY'!$FE$286,FC218,'ANNUAL SUMMARY'!$FM$298)+SUMIF('ANNUAL SUMMARY'!$DH$286,FC218,'ANNUAL SUMMARY'!$DP$298)+SUMIF('ANNUAL SUMMARY'!$BI$286,FC218,'ANNUAL SUMMARY'!$BQ$298)+SUMIF('ANNUAL SUMMARY'!$L$286,FC218,'ANNUAL SUMMARY'!$T$298)+SUMIF('ANNUAL SUMMARY'!$FE$230,FC218,'ANNUAL SUMMARY'!$FM$242)+SUMIF('ANNUAL SUMMARY'!$DH$230,FC218,'ANNUAL SUMMARY'!$DP$242)+SUMIF('ANNUAL SUMMARY'!$BI$230,FC218,'ANNUAL SUMMARY'!$BQ$242)+SUMIF('ANNUAL SUMMARY'!$L$230,FC218,'ANNUAL SUMMARY'!$T$242)+SUMIF('ANNUAL SUMMARY'!$FE$174,FC218,'ANNUAL SUMMARY'!$FM$186)+SUMIF('ANNUAL SUMMARY'!$DH$174,FC218,'ANNUAL SUMMARY'!$DP$186)+SUMIF('ANNUAL SUMMARY'!$BI$174,FC218,'ANNUAL SUMMARY'!$BQ$186)+SUMIF('ANNUAL SUMMARY'!$L$174,FC218,'ANNUAL SUMMARY'!$T$186)+SUMIF('ANNUAL SUMMARY'!$FE$118,FC218,'ANNUAL SUMMARY'!$FM$130)+SUMIF('ANNUAL SUMMARY'!$DH$118,FC218,'ANNUAL SUMMARY'!$DP$130)+SUMIF('ANNUAL SUMMARY'!$BI$118,FC218,'ANNUAL SUMMARY'!$BQ$130)+SUMIF('ANNUAL SUMMARY'!$L$118,FC218,'ANNUAL SUMMARY'!$T$130)+SUMIF('ANNUAL SUMMARY'!$FE$62,FC218,'ANNUAL SUMMARY'!$FM$74)+SUMIF('ANNUAL SUMMARY'!$DH$62,FC218,'ANNUAL SUMMARY'!$DP$74)+SUMIF('ANNUAL SUMMARY'!$BI$62,FC218,'ANNUAL SUMMARY'!$BQ$74)+SUMIF('ANNUAL SUMMARY'!$L$62,FC218,'ANNUAL SUMMARY'!$T$74)+SUMIF('ANNUAL SUMMARY'!$FE$6,FC218,'ANNUAL SUMMARY'!$FM$18)+SUMIF('ANNUAL SUMMARY'!$DH$6,FC218,'ANNUAL SUMMARY'!$DP$18)+SUMIF('ANNUAL SUMMARY'!$BI$6,FC218,'ANNUAL SUMMARY'!$BQ$18)+SUMIF('ANNUAL SUMMARY'!$L$6,FC218,'ANNUAL SUMMARY'!$T$18)+SUMIF('PREVIOUS LOGS'!$K$6,FC218,'PREVIOUS LOGS'!$S$14)+SUMIF('PREVIOUS LOGS'!$K$59,$K$6,'PREVIOUS LOGS'!$S$67)+SUMIF('PREVIOUS LOGS'!$K$112,FC218,'PREVIOUS LOGS'!$S$120)+SUMIF('PREVIOUS LOGS'!$K$165,FC218,'PREVIOUS LOGS'!$S$173)+SUMIF('PREVIOUS LOGS'!$K$218,FC218,'PREVIOUS LOGS'!$S$226)+SUMIF('PREVIOUS LOGS'!$K$271,FC218,'PREVIOUS LOGS'!$S$279)+SUMIF('PREVIOUS LOGS'!$K$324,FC218,'PREVIOUS LOGS'!$S$332)+SUMIF('PREVIOUS LOGS'!$BH$6,FC218,'PREVIOUS LOGS'!$BP$14)+SUMIF('PREVIOUS LOGS'!$BH$59,$K$6,'PREVIOUS LOGS'!$BP$67)+SUMIF('PREVIOUS LOGS'!$BH$112,FC218,'PREVIOUS LOGS'!$BP$120)+SUMIF('PREVIOUS LOGS'!$BH$165,FC218,'PREVIOUS LOGS'!$BP$173)+SUMIF('PREVIOUS LOGS'!$BH$218,FC218,'PREVIOUS LOGS'!$BP$226)+SUMIF('PREVIOUS LOGS'!$BH$271,FC218,'PREVIOUS LOGS'!$BP$279)+SUMIF('PREVIOUS LOGS'!$BH$324,FC218,'PREVIOUS LOGS'!$BP$332)+SUMIF('PREVIOUS LOGS'!$DF$6,FC218,'PREVIOUS LOGS'!$DN$14)+SUMIF('PREVIOUS LOGS'!$DF$59,$K$6,'PREVIOUS LOGS'!$DN$67)+SUMIF('PREVIOUS LOGS'!$DF$112,FC218,'PREVIOUS LOGS'!$DN$120)+SUMIF('PREVIOUS LOGS'!$DF$165,FC218,'PREVIOUS LOGS'!$DN$173)+SUMIF('PREVIOUS LOGS'!$DF$218,FC218,'PREVIOUS LOGS'!$DN$226)+SUMIF('PREVIOUS LOGS'!$DF$271,FC218,'PREVIOUS LOGS'!$DN$279)+SUMIF('PREVIOUS LOGS'!$DF$324,FC218,'PREVIOUS LOGS'!$DN$332)+SUMIF('PREVIOUS LOGS'!$FC$6,FC218,'PREVIOUS LOGS'!$FK$14)+SUMIF('PREVIOUS LOGS'!$FC$59,$K$6,'PREVIOUS LOGS'!$FK$67)+SUMIF('PREVIOUS LOGS'!$FC$112,FC218,'PREVIOUS LOGS'!$FK$120)+SUMIF('PREVIOUS LOGS'!$FC$165,FC218,'PREVIOUS LOGS'!$FK$173)+SUMIF('PREVIOUS LOGS'!$FC$218,FC218,'PREVIOUS LOGS'!$FK$226)+SUMIF('PREVIOUS LOGS'!$FC$271,FC218,'PREVIOUS LOGS'!$FK$279)+SUMIF('PREVIOUS LOGS'!$FC$324,FC218,'PREVIOUS LOGS'!$FK$332)</f>
        <v>0</v>
      </c>
      <c r="FL226" s="697"/>
      <c r="FM226" s="697"/>
      <c r="FN226" s="697"/>
      <c r="FO226" s="697"/>
      <c r="FP226" s="697"/>
      <c r="FQ226" s="15"/>
      <c r="FR226" s="812">
        <f>IF(FR224=0," ",FR224+1)</f>
        <v>2023</v>
      </c>
      <c r="FS226" s="813"/>
      <c r="FT226" s="813"/>
      <c r="FU226" s="813"/>
      <c r="FV226" s="813"/>
      <c r="FW226" s="1118">
        <f>SUMIFS('ANNUAL SUMMARY'!$AF$54,FR226,'ANNUAL SUMMARY'!$V$9,FC218,'ANNUAL SUMMARY'!$L$6)+SUMIFS('ANNUAL SUMMARY'!$AF$112,FR226,'ANNUAL SUMMARY'!$V$9,FC218,'ANNUAL SUMMARY'!$L$64)+SUMIFS('ANNUAL SUMMARY'!$AF$170,FR226,'ANNUAL SUMMARY'!$V$9,FC218,'ANNUAL SUMMARY'!$L$122)+SUMIFS('ANNUAL SUMMARY'!$AF$228,FR226,'ANNUAL SUMMARY'!$V$9,FC218,'ANNUAL SUMMARY'!$L$180)+SUMIFS('ANNUAL SUMMARY'!$AF$286,FR226,'ANNUAL SUMMARY'!$V$9,FC218,'ANNUAL SUMMARY'!$L$238)+SUMIFS('ANNUAL SUMMARY'!$AF$344,FR226,'ANNUAL SUMMARY'!$V$9,FC218,'ANNUAL SUMMARY'!$L$296)+SUMIFS('ANNUAL SUMMARY'!$AF$402,FR226,'ANNUAL SUMMARY'!$V$9,FC218,'ANNUAL SUMMARY'!$L$354)+SUMIFS('ANNUAL SUMMARY'!$AF$460,FR226,'ANNUAL SUMMARY'!$V$9,FC218,'ANNUAL SUMMARY'!$L$412)+SUMIFS('ANNUAL SUMMARY'!$AF$518,FR226,'ANNUAL SUMMARY'!$V$9,FC218,'ANNUAL SUMMARY'!$L$470)+SUMIFS('ANNUAL SUMMARY'!$AF$576,FR226,'ANNUAL SUMMARY'!$V$9,FC218,'ANNUAL SUMMARY'!$L$528)+SUMIFS('ANNUAL SUMMARY'!$AF$634,FR226,'ANNUAL SUMMARY'!$V$9,FC218,'ANNUAL SUMMARY'!$L$586)+SUMIFS('ANNUAL SUMMARY'!$AF$692,FR226,'ANNUAL SUMMARY'!$V$9,FC218,'ANNUAL SUMMARY'!$L$644)+SUMIFS('ANNUAL SUMMARY'!$CC$54,FR226,'ANNUAL SUMMARY'!$V$9,FC218,'ANNUAL SUMMARY'!$BI$6)+SUMIFS('ANNUAL SUMMARY'!$CC$112,FR226,'ANNUAL SUMMARY'!$V$9,FC218,'ANNUAL SUMMARY'!$BI$64)+SUMIFS('ANNUAL SUMMARY'!$CC$170,FR226,'ANNUAL SUMMARY'!$V$9,FC218,'ANNUAL SUMMARY'!$BI$122)+SUMIFS('ANNUAL SUMMARY'!$CC$228,FR226,'ANNUAL SUMMARY'!$V$9,FC218,'ANNUAL SUMMARY'!$BI$180)+SUMIFS('ANNUAL SUMMARY'!$CC$286,FR226,'ANNUAL SUMMARY'!$V$9,FC218,'ANNUAL SUMMARY'!$BI$238)+SUMIFS('ANNUAL SUMMARY'!$CC$344,FR226,'ANNUAL SUMMARY'!$V$9,FC218,'ANNUAL SUMMARY'!$BI$296)+SUMIFS('ANNUAL SUMMARY'!$CC$402,FR226,'ANNUAL SUMMARY'!$V$9,FC218,'ANNUAL SUMMARY'!$BI$354)+SUMIFS('ANNUAL SUMMARY'!$CC$460,FR226,'ANNUAL SUMMARY'!$V$9,FC218,'ANNUAL SUMMARY'!$BI$412)+SUMIFS('ANNUAL SUMMARY'!$CC$518,FR226,'ANNUAL SUMMARY'!$V$9,FC218,'ANNUAL SUMMARY'!$BI$470)+SUMIFS('ANNUAL SUMMARY'!$CC$576,FR226,'ANNUAL SUMMARY'!$V$9,FC218,'ANNUAL SUMMARY'!$BI$528)+SUMIFS('ANNUAL SUMMARY'!$CC$634,FR226,'ANNUAL SUMMARY'!$V$9,FC218,'ANNUAL SUMMARY'!$BI$586)+SUMIFS('ANNUAL SUMMARY'!$CC$692,FR226,'ANNUAL SUMMARY'!$V$9,FC218,'ANNUAL SUMMARY'!$BI$644)+SUMIFS('ANNUAL SUMMARY'!$EB$54,FR226,'ANNUAL SUMMARY'!$V$9,FC218,'ANNUAL SUMMARY'!$DH$6)+SUMIFS('ANNUAL SUMMARY'!$EB$112,FR226,'ANNUAL SUMMARY'!$V$9,FC218,'ANNUAL SUMMARY'!$DH$64)+SUMIFS('ANNUAL SUMMARY'!$EB$170,FR226,'ANNUAL SUMMARY'!$V$9,FC218,'ANNUAL SUMMARY'!$DH$122)+SUMIFS('ANNUAL SUMMARY'!$EB$228,FR226,'ANNUAL SUMMARY'!$V$9,FC218,'ANNUAL SUMMARY'!$DH$180)+SUMIFS('ANNUAL SUMMARY'!$EB$286,FR226,'ANNUAL SUMMARY'!$V$9,FC218,'ANNUAL SUMMARY'!$DH$238)+SUMIFS('ANNUAL SUMMARY'!$EB$344,FR226,'ANNUAL SUMMARY'!$V$9,FC218,'ANNUAL SUMMARY'!$DH$296)+SUMIFS('ANNUAL SUMMARY'!$EB$402,FR226,'ANNUAL SUMMARY'!$V$9,FC218,'ANNUAL SUMMARY'!$DH$354)+SUMIFS('ANNUAL SUMMARY'!$EB$460,FR226,'ANNUAL SUMMARY'!$V$9,FC218,'ANNUAL SUMMARY'!$DH$412)+SUMIFS('ANNUAL SUMMARY'!$EB$518,FR226,'ANNUAL SUMMARY'!$V$9,FC218,'ANNUAL SUMMARY'!$DH$470)+SUMIFS('ANNUAL SUMMARY'!$EB$576,FR226,'ANNUAL SUMMARY'!$V$9,FC218,'ANNUAL SUMMARY'!$DH$528)+SUMIFS('ANNUAL SUMMARY'!$EB$634,FR226,'ANNUAL SUMMARY'!$V$9,FC218,'ANNUAL SUMMARY'!$DH$586)+SUMIFS('ANNUAL SUMMARY'!$EB$692,FR226,'ANNUAL SUMMARY'!$V$9,FC218,'ANNUAL SUMMARY'!$DH$644)+SUMIFS('ANNUAL SUMMARY'!$FY$54,FR226,'ANNUAL SUMMARY'!$V$9,FC218,'ANNUAL SUMMARY'!$FE$6)+SUMIFS('ANNUAL SUMMARY'!$FY$112,FR226,'ANNUAL SUMMARY'!$V$9,FC218,'ANNUAL SUMMARY'!$FE$64)+SUMIFS('ANNUAL SUMMARY'!$FY$170,FR226,'ANNUAL SUMMARY'!$V$9,FC218,'ANNUAL SUMMARY'!$FE$122)+SUMIFS('ANNUAL SUMMARY'!$FY$228,FR226,'ANNUAL SUMMARY'!$V$9,FC218,'ANNUAL SUMMARY'!$FE$180)+SUMIFS('ANNUAL SUMMARY'!$FY$286,FR226,'ANNUAL SUMMARY'!$V$9,FC218,'ANNUAL SUMMARY'!$FE$238)+SUMIFS('ANNUAL SUMMARY'!$FY$344,FR226,'ANNUAL SUMMARY'!$V$9,FC218,'ANNUAL SUMMARY'!$FE$296)+SUMIFS('ANNUAL SUMMARY'!$FY$402,FR226,'ANNUAL SUMMARY'!$V$9,FC218,'ANNUAL SUMMARY'!$FE$354)+SUMIFS('ANNUAL SUMMARY'!$FY$460,FR226,'ANNUAL SUMMARY'!$V$9,FC218,'ANNUAL SUMMARY'!$FE$412)+SUMIFS('ANNUAL SUMMARY'!$FY$518,FR226,'ANNUAL SUMMARY'!$V$9,FC218,'ANNUAL SUMMARY'!$FE$470)+SUMIFS('ANNUAL SUMMARY'!$FY$576,FR226,'ANNUAL SUMMARY'!$V$9,FC218,'ANNUAL SUMMARY'!$FE$528)+SUMIFS('ANNUAL SUMMARY'!$FY$634,FR226,'ANNUAL SUMMARY'!$V$9,FC218,'ANNUAL SUMMARY'!$FE$586)+SUMIFS('ANNUAL SUMMARY'!$FY$692,FR226,'ANNUAL SUMMARY'!$V$9,FC218,'ANNUAL SUMMARY'!$FE$644)</f>
        <v>0</v>
      </c>
      <c r="FX226" s="727"/>
      <c r="FY226" s="727"/>
      <c r="FZ226" s="727"/>
      <c r="GA226" s="727">
        <f>SUMIFS('ANNUAL SUMMARY'!$AJ$54,FR226,'ANNUAL SUMMARY'!$V$9,FC218,'ANNUAL SUMMARY'!$L$6)+SUMIFS('ANNUAL SUMMARY'!$AJ$112,FR226,'ANNUAL SUMMARY'!$V$9,FC218,'ANNUAL SUMMARY'!$L$64)+SUMIFS('ANNUAL SUMMARY'!$AJ$170,FR226,'ANNUAL SUMMARY'!$V$9,FC218,'ANNUAL SUMMARY'!$L$122)+SUMIFS('ANNUAL SUMMARY'!$AJ$228,FR226,'ANNUAL SUMMARY'!$V$9,FC218,'ANNUAL SUMMARY'!$L$180)+SUMIFS('ANNUAL SUMMARY'!$AJ$286,FR226,'ANNUAL SUMMARY'!$V$9,FC218,'ANNUAL SUMMARY'!$L$238)+SUMIFS('ANNUAL SUMMARY'!$AJ$344,FR226,'ANNUAL SUMMARY'!$V$9,FC218,'ANNUAL SUMMARY'!$L$296)+SUMIFS('ANNUAL SUMMARY'!$AJ$402,FR226,'ANNUAL SUMMARY'!$V$9,FC218,'ANNUAL SUMMARY'!$L$354)+SUMIFS('ANNUAL SUMMARY'!$AJ$460,FR226,'ANNUAL SUMMARY'!$V$9,FC218,'ANNUAL SUMMARY'!$L$412)+SUMIFS('ANNUAL SUMMARY'!$AJ$518,FR226,'ANNUAL SUMMARY'!$V$9,FC218,'ANNUAL SUMMARY'!$L$470)+SUMIFS('ANNUAL SUMMARY'!$AJ$576,FR226,'ANNUAL SUMMARY'!$V$9,FC218,'ANNUAL SUMMARY'!$L$528)+SUMIFS('ANNUAL SUMMARY'!$AJ$634,FR226,'ANNUAL SUMMARY'!$V$9,FC218,'ANNUAL SUMMARY'!$L$586)+SUMIFS('ANNUAL SUMMARY'!$AJ$692,FR226,'ANNUAL SUMMARY'!$V$9,FC218,'ANNUAL SUMMARY'!$L$644)+SUMIFS('ANNUAL SUMMARY'!$CG$54,FR226,'ANNUAL SUMMARY'!$V$9,FC218,'ANNUAL SUMMARY'!$BI$6)+SUMIFS('ANNUAL SUMMARY'!$CG$112,FR226,'ANNUAL SUMMARY'!$V$9,FC218,'ANNUAL SUMMARY'!$BI$64)+SUMIFS('ANNUAL SUMMARY'!$CG$170,FR226,'ANNUAL SUMMARY'!$V$9,FC218,'ANNUAL SUMMARY'!$BI$122)+SUMIFS('ANNUAL SUMMARY'!$CG$228,FR226,'ANNUAL SUMMARY'!$V$9,FC218,'ANNUAL SUMMARY'!$BI$180)+SUMIFS('ANNUAL SUMMARY'!$CG$286,FR226,'ANNUAL SUMMARY'!$V$9,FC218,'ANNUAL SUMMARY'!$BI$238)+SUMIFS('ANNUAL SUMMARY'!$CG$344,FR226,'ANNUAL SUMMARY'!$V$9,FC218,'ANNUAL SUMMARY'!$BI$296)+SUMIFS('ANNUAL SUMMARY'!$CG$402,FR226,'ANNUAL SUMMARY'!$V$9,FC218,'ANNUAL SUMMARY'!$BI$354)+SUMIFS('ANNUAL SUMMARY'!$CG$460,FR226,'ANNUAL SUMMARY'!$V$9,FC218,'ANNUAL SUMMARY'!$BI$412)+SUMIFS('ANNUAL SUMMARY'!$CG$518,FR226,'ANNUAL SUMMARY'!$V$9,FC218,'ANNUAL SUMMARY'!$BI$470)+SUMIFS('ANNUAL SUMMARY'!$CG$576,FR226,'ANNUAL SUMMARY'!$V$9,FC218,'ANNUAL SUMMARY'!$BI$528)+SUMIFS('ANNUAL SUMMARY'!$CG$634,FR226,'ANNUAL SUMMARY'!$V$9,FC218,'ANNUAL SUMMARY'!$BI$586)+SUMIFS('ANNUAL SUMMARY'!$CG$692,FR226,'ANNUAL SUMMARY'!$V$9,FC218,'ANNUAL SUMMARY'!$BI$644)+SUMIFS('ANNUAL SUMMARY'!$EF$54,FR226,'ANNUAL SUMMARY'!$V$9,FC218,'ANNUAL SUMMARY'!$DH$6)+SUMIFS('ANNUAL SUMMARY'!$EF$112,FR226,'ANNUAL SUMMARY'!$V$9,FC218,'ANNUAL SUMMARY'!$DH$64)+SUMIFS('ANNUAL SUMMARY'!$EF$170,FR226,'ANNUAL SUMMARY'!$V$9,FC218,'ANNUAL SUMMARY'!$DH$122)+SUMIFS('ANNUAL SUMMARY'!$EF$228,FR226,'ANNUAL SUMMARY'!$V$9,FC218,'ANNUAL SUMMARY'!$DH$180)+SUMIFS('ANNUAL SUMMARY'!$EF$286,FR226,'ANNUAL SUMMARY'!$V$9,FC218,'ANNUAL SUMMARY'!$DH$238)+SUMIFS('ANNUAL SUMMARY'!$EF$344,FR226,'ANNUAL SUMMARY'!$V$9,FC218,'ANNUAL SUMMARY'!$DH$296)+SUMIFS('ANNUAL SUMMARY'!$EF$402,FR226,'ANNUAL SUMMARY'!$V$9,FC218,'ANNUAL SUMMARY'!$DH$354)+SUMIFS('ANNUAL SUMMARY'!$EF$460,FR226,'ANNUAL SUMMARY'!$V$9,FC218,'ANNUAL SUMMARY'!$DH$412)+SUMIFS('ANNUAL SUMMARY'!$EF$518,FR226,'ANNUAL SUMMARY'!$V$9,FC218,'ANNUAL SUMMARY'!$DH$470)+SUMIFS('ANNUAL SUMMARY'!$EF$576,FR226,'ANNUAL SUMMARY'!$V$9,FC218,'ANNUAL SUMMARY'!$DH$528)+SUMIFS('ANNUAL SUMMARY'!$EF$634,FR226,'ANNUAL SUMMARY'!$V$9,FC218,'ANNUAL SUMMARY'!$DH$586)+SUMIFS('ANNUAL SUMMARY'!$EF$692,FR226,'ANNUAL SUMMARY'!$V$9,FC218,'ANNUAL SUMMARY'!$DH$644)+SUMIFS('ANNUAL SUMMARY'!$GC$54,FR226,'ANNUAL SUMMARY'!$V$9,FC218,'ANNUAL SUMMARY'!$FE$6)+SUMIFS('ANNUAL SUMMARY'!$GC$112,FR226,'ANNUAL SUMMARY'!$V$9,FC218,'ANNUAL SUMMARY'!$FE$64)+SUMIFS('ANNUAL SUMMARY'!$GC$170,FR226,'ANNUAL SUMMARY'!$V$9,FC218,'ANNUAL SUMMARY'!$FE$122)+SUMIFS('ANNUAL SUMMARY'!$GC$228,FR226,'ANNUAL SUMMARY'!$V$9,FC218,'ANNUAL SUMMARY'!$FE$180)+SUMIFS('ANNUAL SUMMARY'!$GC$286,FR226,'ANNUAL SUMMARY'!$V$9,FC218,'ANNUAL SUMMARY'!$FE$238)+SUMIFS('ANNUAL SUMMARY'!$GC$344,FR226,'ANNUAL SUMMARY'!$V$9,FC218,'ANNUAL SUMMARY'!$FE$296)+SUMIFS('ANNUAL SUMMARY'!$GC$402,FR226,'ANNUAL SUMMARY'!$V$9,FC218,'ANNUAL SUMMARY'!$FE$354)+SUMIFS('ANNUAL SUMMARY'!$GC$460,FR226,'ANNUAL SUMMARY'!$V$9,FC218,'ANNUAL SUMMARY'!$FE$412)+SUMIFS('ANNUAL SUMMARY'!$GC$518,FR226,'ANNUAL SUMMARY'!$V$9,FC218,'ANNUAL SUMMARY'!$FE$470)+SUMIFS('ANNUAL SUMMARY'!$GC$576,FR226,'ANNUAL SUMMARY'!$V$9,FC218,'ANNUAL SUMMARY'!$FE$528)+SUMIFS('ANNUAL SUMMARY'!$GC$634,FR226,'ANNUAL SUMMARY'!$V$9,FC218,'ANNUAL SUMMARY'!$FE$586)+SUMIFS('ANNUAL SUMMARY'!$GC$692,FR226,'ANNUAL SUMMARY'!$V$9,FC218,'ANNUAL SUMMARY'!$FE$644)</f>
        <v>0</v>
      </c>
      <c r="GB226" s="727"/>
      <c r="GC226" s="727"/>
      <c r="GD226" s="727"/>
      <c r="GE226" s="727">
        <f>SUMIFS('ANNUAL SUMMARY'!$AN$54,FR226,'ANNUAL SUMMARY'!$V$9,FC218,'ANNUAL SUMMARY'!$L$6)+SUMIFS('ANNUAL SUMMARY'!$AN$112,FR226,'ANNUAL SUMMARY'!$V$9,FC218,'ANNUAL SUMMARY'!$L$64)+SUMIFS('ANNUAL SUMMARY'!$AN$170,FR226,'ANNUAL SUMMARY'!$V$9,FC218,'ANNUAL SUMMARY'!$L$122)+SUMIFS('ANNUAL SUMMARY'!$AN$228,FR226,'ANNUAL SUMMARY'!$V$9,FC218,'ANNUAL SUMMARY'!$L$180)+SUMIFS('ANNUAL SUMMARY'!$AN$286,FR226,'ANNUAL SUMMARY'!$V$9,FC218,'ANNUAL SUMMARY'!$L$238)+SUMIFS('ANNUAL SUMMARY'!$AN$344,FR226,'ANNUAL SUMMARY'!$V$9,FC218,'ANNUAL SUMMARY'!$L$296)+SUMIFS('ANNUAL SUMMARY'!$AN$402,FR226,'ANNUAL SUMMARY'!$V$9,FC218,'ANNUAL SUMMARY'!$L$354)+SUMIFS('ANNUAL SUMMARY'!$AN$460,FR226,'ANNUAL SUMMARY'!$V$9,FC218,'ANNUAL SUMMARY'!$L$412)+SUMIFS('ANNUAL SUMMARY'!$AN$518,FR226,'ANNUAL SUMMARY'!$V$9,FC218,'ANNUAL SUMMARY'!$L$470)+SUMIFS('ANNUAL SUMMARY'!$AN$576,FR226,'ANNUAL SUMMARY'!$V$9,FC218,'ANNUAL SUMMARY'!$L$528)+SUMIFS('ANNUAL SUMMARY'!$AN$634,FR226,'ANNUAL SUMMARY'!$V$9,FC218,'ANNUAL SUMMARY'!$L$586)+SUMIFS('ANNUAL SUMMARY'!$AN$692,FR226,'ANNUAL SUMMARY'!$V$9,FC218,'ANNUAL SUMMARY'!$L$644)+SUMIFS('ANNUAL SUMMARY'!$CK$54,FR226,'ANNUAL SUMMARY'!$V$9,FC218,'ANNUAL SUMMARY'!$BI$6)+SUMIFS('ANNUAL SUMMARY'!$CK$112,FR226,'ANNUAL SUMMARY'!$V$9,FC218,'ANNUAL SUMMARY'!$BI$64)+SUMIFS('ANNUAL SUMMARY'!$CK$170,FR226,'ANNUAL SUMMARY'!$V$9,FC218,'ANNUAL SUMMARY'!$BI$122)+SUMIFS('ANNUAL SUMMARY'!$CK$228,FR226,'ANNUAL SUMMARY'!$V$9,FC218,'ANNUAL SUMMARY'!$BI$180)+SUMIFS('ANNUAL SUMMARY'!$CK$286,FR226,'ANNUAL SUMMARY'!$V$9,FC218,'ANNUAL SUMMARY'!$BI$238)+SUMIFS('ANNUAL SUMMARY'!$CK$344,FR226,'ANNUAL SUMMARY'!$V$9,FC218,'ANNUAL SUMMARY'!$BI$296)+SUMIFS('ANNUAL SUMMARY'!$CK$402,FR226,'ANNUAL SUMMARY'!$V$9,FC218,'ANNUAL SUMMARY'!$BI$354)+SUMIFS('ANNUAL SUMMARY'!$CK$460,FR226,'ANNUAL SUMMARY'!$V$9,FC218,'ANNUAL SUMMARY'!$BI$412)+SUMIFS('ANNUAL SUMMARY'!$CK$518,FR226,'ANNUAL SUMMARY'!$V$9,FC218,'ANNUAL SUMMARY'!$BI$470)+SUMIFS('ANNUAL SUMMARY'!$CK$576,FR226,'ANNUAL SUMMARY'!$V$9,FC218,'ANNUAL SUMMARY'!$BI$528)+SUMIFS('ANNUAL SUMMARY'!$CK$634,FR226,'ANNUAL SUMMARY'!$V$9,FC218,'ANNUAL SUMMARY'!$BI$586)+SUMIFS('ANNUAL SUMMARY'!$CK$692,FR226,'ANNUAL SUMMARY'!$V$9,FC218,'ANNUAL SUMMARY'!$BI$644)+SUMIFS('ANNUAL SUMMARY'!$EJ$54,FR226,'ANNUAL SUMMARY'!$V$9,FC218,'ANNUAL SUMMARY'!$DH$6)+SUMIFS('ANNUAL SUMMARY'!$EJ$112,FR226,'ANNUAL SUMMARY'!$V$9,FC218,'ANNUAL SUMMARY'!$DH$64)+SUMIFS('ANNUAL SUMMARY'!$EJ$170,FR226,'ANNUAL SUMMARY'!$V$9,FC218,'ANNUAL SUMMARY'!$DH$122)+SUMIFS('ANNUAL SUMMARY'!$EJ$228,FR226,'ANNUAL SUMMARY'!$V$9,FC218,'ANNUAL SUMMARY'!$DH$180)+SUMIFS('ANNUAL SUMMARY'!$EJ$286,FR226,'ANNUAL SUMMARY'!$V$9,FC218,'ANNUAL SUMMARY'!$DH$238)+SUMIFS('ANNUAL SUMMARY'!$EJ$344,FR226,'ANNUAL SUMMARY'!$V$9,FC218,'ANNUAL SUMMARY'!$DH$296)+SUMIFS('ANNUAL SUMMARY'!$EJ$402,FR226,'ANNUAL SUMMARY'!$V$9,FC218,'ANNUAL SUMMARY'!$DH$354)+SUMIFS('ANNUAL SUMMARY'!$EJ$460,FR226,'ANNUAL SUMMARY'!$V$9,FC218,'ANNUAL SUMMARY'!$DH$412)+SUMIFS('ANNUAL SUMMARY'!$EJ$518,FR226,'ANNUAL SUMMARY'!$V$9,FC218,'ANNUAL SUMMARY'!$DH$470)+SUMIFS('ANNUAL SUMMARY'!$EJ$576,FR226,'ANNUAL SUMMARY'!$V$9,FC218,'ANNUAL SUMMARY'!$DH$528)+SUMIFS('ANNUAL SUMMARY'!$EJ$634,FR226,'ANNUAL SUMMARY'!$V$9,FC218,'ANNUAL SUMMARY'!$DH$586)+SUMIFS('ANNUAL SUMMARY'!$EJ$692,FR226,'ANNUAL SUMMARY'!$V$9,FC218,'ANNUAL SUMMARY'!$DH$644)+SUMIFS('ANNUAL SUMMARY'!$GG$54,FR226,'ANNUAL SUMMARY'!$V$9,FC218,'ANNUAL SUMMARY'!$FE$6)+SUMIFS('ANNUAL SUMMARY'!$GG$112,FR226,'ANNUAL SUMMARY'!$V$9,FC218,'ANNUAL SUMMARY'!$FE$64)+SUMIFS('ANNUAL SUMMARY'!$GG$170,FR226,'ANNUAL SUMMARY'!$V$9,FC218,'ANNUAL SUMMARY'!$FE$122)+SUMIFS('ANNUAL SUMMARY'!$GG$228,FR226,'ANNUAL SUMMARY'!$V$9,FC218,'ANNUAL SUMMARY'!$FE$180)+SUMIFS('ANNUAL SUMMARY'!$GG$286,FR226,'ANNUAL SUMMARY'!$V$9,FC218,'ANNUAL SUMMARY'!$FE$238)+SUMIFS('ANNUAL SUMMARY'!$GG$344,FR226,'ANNUAL SUMMARY'!$V$9,FC218,'ANNUAL SUMMARY'!$FE$296)+SUMIFS('ANNUAL SUMMARY'!$GG$402,FR226,'ANNUAL SUMMARY'!$V$9,FC218,'ANNUAL SUMMARY'!$FE$354)+SUMIFS('ANNUAL SUMMARY'!$GG$460,FR226,'ANNUAL SUMMARY'!$V$9,FC218,'ANNUAL SUMMARY'!$FE$412)+SUMIFS('ANNUAL SUMMARY'!$GG$518,FR226,'ANNUAL SUMMARY'!$V$9,FC218,'ANNUAL SUMMARY'!$FE$470)+SUMIFS('ANNUAL SUMMARY'!$GG$576,FR226,'ANNUAL SUMMARY'!$V$9,FC218,'ANNUAL SUMMARY'!$FE$528)+SUMIFS('ANNUAL SUMMARY'!$GG$634,FR226,'ANNUAL SUMMARY'!$V$9,FC218,'ANNUAL SUMMARY'!$FE$586)+SUMIFS('ANNUAL SUMMARY'!$GG$692,FR226,'ANNUAL SUMMARY'!$V$9,FC218,'ANNUAL SUMMARY'!$FE$644)</f>
        <v>0</v>
      </c>
      <c r="GF226" s="727"/>
      <c r="GG226" s="727"/>
      <c r="GH226" s="727"/>
      <c r="GI226" s="728">
        <f>SUMIFS('ANNUAL SUMMARY'!$AR$54,FR226,'ANNUAL SUMMARY'!$V$9,FC218,'ANNUAL SUMMARY'!$L$6)+SUMIFS('ANNUAL SUMMARY'!$AR$112,FR226,'ANNUAL SUMMARY'!$V$9,FC218,'ANNUAL SUMMARY'!$L$64)+SUMIFS('ANNUAL SUMMARY'!$AR$170,FR226,'ANNUAL SUMMARY'!$V$9,FC218,'ANNUAL SUMMARY'!$L$122)+SUMIFS('ANNUAL SUMMARY'!$AR$228,FR226,'ANNUAL SUMMARY'!$V$9,FC218,'ANNUAL SUMMARY'!$L$180)+SUMIFS('ANNUAL SUMMARY'!$AR$286,FR226,'ANNUAL SUMMARY'!$V$9,FC218,'ANNUAL SUMMARY'!$L$238)+SUMIFS('ANNUAL SUMMARY'!$AR$344,FR226,'ANNUAL SUMMARY'!$V$9,FC218,'ANNUAL SUMMARY'!$L$296)+SUMIFS('ANNUAL SUMMARY'!$AR$402,FR226,'ANNUAL SUMMARY'!$V$9,FC218,'ANNUAL SUMMARY'!$L$354)+SUMIFS('ANNUAL SUMMARY'!$AR$460,FR226,'ANNUAL SUMMARY'!$V$9,FC218,'ANNUAL SUMMARY'!$L$412)+SUMIFS('ANNUAL SUMMARY'!$AR$518,FR226,'ANNUAL SUMMARY'!$V$9,FC218,'ANNUAL SUMMARY'!$L$470)+SUMIFS('ANNUAL SUMMARY'!$AR$576,FR226,'ANNUAL SUMMARY'!$V$9,FC218,'ANNUAL SUMMARY'!$L$528)+SUMIFS('ANNUAL SUMMARY'!$AR$634,FR226,'ANNUAL SUMMARY'!$V$9,FC218,'ANNUAL SUMMARY'!$L$586)+SUMIFS('ANNUAL SUMMARY'!$AR$692,FR226,'ANNUAL SUMMARY'!$V$9,FC218,'ANNUAL SUMMARY'!$L$644)+SUMIFS('ANNUAL SUMMARY'!$CO$54,FR226,'ANNUAL SUMMARY'!$V$9,FC218,'ANNUAL SUMMARY'!$BI$6)+SUMIFS('ANNUAL SUMMARY'!$CO$112,FR226,'ANNUAL SUMMARY'!$V$9,FC218,'ANNUAL SUMMARY'!$BI$64)+SUMIFS('ANNUAL SUMMARY'!$CO$170,FR226,'ANNUAL SUMMARY'!$V$9,FC218,'ANNUAL SUMMARY'!$BI$122)+SUMIFS('ANNUAL SUMMARY'!$CO$228,FR226,'ANNUAL SUMMARY'!$V$9,FC218,'ANNUAL SUMMARY'!$BI$180)+SUMIFS('ANNUAL SUMMARY'!$CO$286,FR226,'ANNUAL SUMMARY'!$V$9,FC218,'ANNUAL SUMMARY'!$BI$238)+SUMIFS('ANNUAL SUMMARY'!$CO$344,FR226,'ANNUAL SUMMARY'!$V$9,FC218,'ANNUAL SUMMARY'!$BI$296)+SUMIFS('ANNUAL SUMMARY'!$CO$402,FR226,'ANNUAL SUMMARY'!$V$9,FC218,'ANNUAL SUMMARY'!$BI$354)+SUMIFS('ANNUAL SUMMARY'!$CO$460,FR226,'ANNUAL SUMMARY'!$V$9,FC218,'ANNUAL SUMMARY'!$BI$412)+SUMIFS('ANNUAL SUMMARY'!$CO$518,FR226,'ANNUAL SUMMARY'!$V$9,FC218,'ANNUAL SUMMARY'!$BI$470)+SUMIFS('ANNUAL SUMMARY'!$CO$576,FR226,'ANNUAL SUMMARY'!$V$9,FC218,'ANNUAL SUMMARY'!$BI$528)+SUMIFS('ANNUAL SUMMARY'!$CO$634,FR226,'ANNUAL SUMMARY'!$V$9,FC218,'ANNUAL SUMMARY'!$BI$586)+SUMIFS('ANNUAL SUMMARY'!$CO$692,FR226,'ANNUAL SUMMARY'!$V$9,FC218,'ANNUAL SUMMARY'!$BI$644)+SUMIFS('ANNUAL SUMMARY'!$EN$54,FR226,'ANNUAL SUMMARY'!$V$9,FC218,'ANNUAL SUMMARY'!$DH$6)+SUMIFS('ANNUAL SUMMARY'!$EN$112,FR226,'ANNUAL SUMMARY'!$V$9,FC218,'ANNUAL SUMMARY'!$DH$64)+SUMIFS('ANNUAL SUMMARY'!$EN$170,FR226,'ANNUAL SUMMARY'!$V$9,FC218,'ANNUAL SUMMARY'!$DH$122)+SUMIFS('ANNUAL SUMMARY'!$EN$228,FR226,'ANNUAL SUMMARY'!$V$9,FC218,'ANNUAL SUMMARY'!$DH$180)+SUMIFS('ANNUAL SUMMARY'!$EN$286,FR226,'ANNUAL SUMMARY'!$V$9,FC218,'ANNUAL SUMMARY'!$DH$238)+SUMIFS('ANNUAL SUMMARY'!$EN$344,FR226,'ANNUAL SUMMARY'!$V$9,FC218,'ANNUAL SUMMARY'!$DH$296)+SUMIFS('ANNUAL SUMMARY'!$EN$402,FR226,'ANNUAL SUMMARY'!$V$9,FC218,'ANNUAL SUMMARY'!$DH$354)+SUMIFS('ANNUAL SUMMARY'!$EN$460,FR226,'ANNUAL SUMMARY'!$V$9,FC218,'ANNUAL SUMMARY'!$DH$412)+SUMIFS('ANNUAL SUMMARY'!$EN$518,FR226,'ANNUAL SUMMARY'!$V$9,FC218,'ANNUAL SUMMARY'!$DH$470)+SUMIFS('ANNUAL SUMMARY'!$EN$576,FR226,'ANNUAL SUMMARY'!$V$9,FC218,'ANNUAL SUMMARY'!$DH$528)+SUMIFS('ANNUAL SUMMARY'!$EN$634,FR226,'ANNUAL SUMMARY'!$V$9,FC218,'ANNUAL SUMMARY'!$DH$586)+SUMIFS('ANNUAL SUMMARY'!$EN$692,FR226,'ANNUAL SUMMARY'!$V$9,FC218,'ANNUAL SUMMARY'!$DH$644)+SUMIFS('ANNUAL SUMMARY'!$GK$54,FR226,'ANNUAL SUMMARY'!$V$9,FC218,'ANNUAL SUMMARY'!$FE$6)+SUMIFS('ANNUAL SUMMARY'!$GK$112,FR226,'ANNUAL SUMMARY'!$V$9,FC218,'ANNUAL SUMMARY'!$FE$64)+SUMIFS('ANNUAL SUMMARY'!$GK$170,FR226,'ANNUAL SUMMARY'!$V$9,FC218,'ANNUAL SUMMARY'!$FE$122)+SUMIFS('ANNUAL SUMMARY'!$GK$228,FR226,'ANNUAL SUMMARY'!$V$9,FC218,'ANNUAL SUMMARY'!$FE$180)+SUMIFS('ANNUAL SUMMARY'!$GK$286,FR226,'ANNUAL SUMMARY'!$V$9,FC218,'ANNUAL SUMMARY'!$FE$238)+SUMIFS('ANNUAL SUMMARY'!$GK$344,FR226,'ANNUAL SUMMARY'!$V$9,FC218,'ANNUAL SUMMARY'!$FE$296)+SUMIFS('ANNUAL SUMMARY'!$GK$402,FR226,'ANNUAL SUMMARY'!$V$9,FC218,'ANNUAL SUMMARY'!$FE$354)+SUMIFS('ANNUAL SUMMARY'!$GK$460,FR226,'ANNUAL SUMMARY'!$V$9,FC218,'ANNUAL SUMMARY'!$FE$412)+SUMIFS('ANNUAL SUMMARY'!$GK$518,FR226,'ANNUAL SUMMARY'!$V$9,FC218,'ANNUAL SUMMARY'!$FE$470)+SUMIFS('ANNUAL SUMMARY'!$GK$576,FR226,'ANNUAL SUMMARY'!$V$9,FC218,'ANNUAL SUMMARY'!$FE$528)+SUMIFS('ANNUAL SUMMARY'!$GK$634,FR226,'ANNUAL SUMMARY'!$V$9,FC218,'ANNUAL SUMMARY'!$FE$586)+SUMIFS('ANNUAL SUMMARY'!$GK$692,FR226,'ANNUAL SUMMARY'!$V$9,FC218,'ANNUAL SUMMARY'!$FE$644)</f>
        <v>0</v>
      </c>
      <c r="GJ226" s="728"/>
      <c r="GK226" s="728"/>
      <c r="GL226" s="728">
        <f>SUMIFS('ANNUAL SUMMARY'!$AU$54,FR226,'ANNUAL SUMMARY'!$V$9,FC218,'ANNUAL SUMMARY'!$L$6)+SUMIFS('ANNUAL SUMMARY'!$AU$112,FR226,'ANNUAL SUMMARY'!$V$9,FC218,'ANNUAL SUMMARY'!$L$64)+SUMIFS('ANNUAL SUMMARY'!$AU$170,FR226,'ANNUAL SUMMARY'!$V$9,FC218,'ANNUAL SUMMARY'!$L$122)+SUMIFS('ANNUAL SUMMARY'!$AU$228,FR226,'ANNUAL SUMMARY'!$V$9,FC218,'ANNUAL SUMMARY'!$L$180)+SUMIFS('ANNUAL SUMMARY'!$AU$286,FR226,'ANNUAL SUMMARY'!$V$9,FC218,'ANNUAL SUMMARY'!$L$238)+SUMIFS('ANNUAL SUMMARY'!$AU$344,FR226,'ANNUAL SUMMARY'!$V$9,FC218,'ANNUAL SUMMARY'!$L$296)+SUMIFS('ANNUAL SUMMARY'!$AU$402,FR226,'ANNUAL SUMMARY'!$V$9,FC218,'ANNUAL SUMMARY'!$L$354)+SUMIFS('ANNUAL SUMMARY'!$AU$460,FR226,'ANNUAL SUMMARY'!$V$9,FC218,'ANNUAL SUMMARY'!$L$412)+SUMIFS('ANNUAL SUMMARY'!$AU$518,FR226,'ANNUAL SUMMARY'!$V$9,FC218,'ANNUAL SUMMARY'!$L$470)+SUMIFS('ANNUAL SUMMARY'!$AU$576,FR226,'ANNUAL SUMMARY'!$V$9,FC218,'ANNUAL SUMMARY'!$L$528)+SUMIFS('ANNUAL SUMMARY'!$AU$634,FR226,'ANNUAL SUMMARY'!$V$9,FC218,'ANNUAL SUMMARY'!$L$586)+SUMIFS('ANNUAL SUMMARY'!$AU$692,FR226,'ANNUAL SUMMARY'!$V$9,FC218,'ANNUAL SUMMARY'!$L$644)+SUMIFS('ANNUAL SUMMARY'!$CR$54,FR226,'ANNUAL SUMMARY'!$V$9,FC218,'ANNUAL SUMMARY'!$BI$6)+SUMIFS('ANNUAL SUMMARY'!$CR$112,FR226,'ANNUAL SUMMARY'!$V$9,FC218,'ANNUAL SUMMARY'!$BI$64)+SUMIFS('ANNUAL SUMMARY'!$CR$170,FR226,'ANNUAL SUMMARY'!$V$9,FC218,'ANNUAL SUMMARY'!$BI$122)+SUMIFS('ANNUAL SUMMARY'!$CR$228,FR226,'ANNUAL SUMMARY'!$V$9,FC218,'ANNUAL SUMMARY'!$BI$180)+SUMIFS('ANNUAL SUMMARY'!$CR$286,FR226,'ANNUAL SUMMARY'!$V$9,FC218,'ANNUAL SUMMARY'!$BI$238)+SUMIFS('ANNUAL SUMMARY'!$CR$344,FR226,'ANNUAL SUMMARY'!$V$9,FC218,'ANNUAL SUMMARY'!$BI$296)+SUMIFS('ANNUAL SUMMARY'!$CR$402,FR226,'ANNUAL SUMMARY'!$V$9,FC218,'ANNUAL SUMMARY'!$BI$354)+SUMIFS('ANNUAL SUMMARY'!$CR$460,FR226,'ANNUAL SUMMARY'!$V$9,FC218,'ANNUAL SUMMARY'!$BI$412)+SUMIFS('ANNUAL SUMMARY'!$CR$518,FR226,'ANNUAL SUMMARY'!$V$9,FC218,'ANNUAL SUMMARY'!$BI$470)+SUMIFS('ANNUAL SUMMARY'!$CR$576,FR226,'ANNUAL SUMMARY'!$V$9,FC218,'ANNUAL SUMMARY'!$BI$528)+SUMIFS('ANNUAL SUMMARY'!$CR$634,FR226,'ANNUAL SUMMARY'!$V$9,FC218,'ANNUAL SUMMARY'!$BI$586)+SUMIFS('ANNUAL SUMMARY'!$CR$692,FR226,'ANNUAL SUMMARY'!$V$9,FC218,'ANNUAL SUMMARY'!$BI$644)+SUMIFS('ANNUAL SUMMARY'!$EQ$54,FR226,'ANNUAL SUMMARY'!$V$9,FC218,'ANNUAL SUMMARY'!$DH$6)+SUMIFS('ANNUAL SUMMARY'!$EQ$112,FR226,'ANNUAL SUMMARY'!$V$9,FC218,'ANNUAL SUMMARY'!$DH$64)+SUMIFS('ANNUAL SUMMARY'!$EQ$170,FR226,'ANNUAL SUMMARY'!$V$9,FC218,'ANNUAL SUMMARY'!$DH$122)+SUMIFS('ANNUAL SUMMARY'!$EQ$228,FR226,'ANNUAL SUMMARY'!$V$9,FC218,'ANNUAL SUMMARY'!$DH$180)+SUMIFS('ANNUAL SUMMARY'!$EQ$286,FR226,'ANNUAL SUMMARY'!$V$9,FC218,'ANNUAL SUMMARY'!$DH$238)+SUMIFS('ANNUAL SUMMARY'!$EQ$344,FR226,'ANNUAL SUMMARY'!$V$9,FC218,'ANNUAL SUMMARY'!$DH$296)+SUMIFS('ANNUAL SUMMARY'!$EQ$402,FR226,'ANNUAL SUMMARY'!$V$9,FC218,'ANNUAL SUMMARY'!$DH$354)+SUMIFS('ANNUAL SUMMARY'!$EQ$460,FR226,'ANNUAL SUMMARY'!$V$9,FC218,'ANNUAL SUMMARY'!$DH$412)+SUMIFS('ANNUAL SUMMARY'!$EQ$518,FR226,'ANNUAL SUMMARY'!$V$9,FC218,'ANNUAL SUMMARY'!$DH$470)+SUMIFS('ANNUAL SUMMARY'!$EQ$576,FR226,'ANNUAL SUMMARY'!$V$9,FC218,'ANNUAL SUMMARY'!$DH$528)+SUMIFS('ANNUAL SUMMARY'!$EQ$634,FR226,'ANNUAL SUMMARY'!$V$9,FC218,'ANNUAL SUMMARY'!$DH$586)+SUMIFS('ANNUAL SUMMARY'!$EQ$692,FR226,'ANNUAL SUMMARY'!$V$9,FC218,'ANNUAL SUMMARY'!$DH$644)+SUMIFS('ANNUAL SUMMARY'!$GN$54,FR226,'ANNUAL SUMMARY'!$V$9,FC218,'ANNUAL SUMMARY'!$FE$6)+SUMIFS('ANNUAL SUMMARY'!$GN$112,FR226,'ANNUAL SUMMARY'!$V$9,FC218,'ANNUAL SUMMARY'!$FE$64)+SUMIFS('ANNUAL SUMMARY'!$GN$170,FR226,'ANNUAL SUMMARY'!$V$9,FC218,'ANNUAL SUMMARY'!$FE$122)+SUMIFS('ANNUAL SUMMARY'!$GN$228,FR226,'ANNUAL SUMMARY'!$V$9,FC218,'ANNUAL SUMMARY'!$FE$180)+SUMIFS('ANNUAL SUMMARY'!$GN$286,FR226,'ANNUAL SUMMARY'!$V$9,FC218,'ANNUAL SUMMARY'!$FE$238)+SUMIFS('ANNUAL SUMMARY'!$GN$344,FR226,'ANNUAL SUMMARY'!$V$9,FC218,'ANNUAL SUMMARY'!$FE$296)+SUMIFS('ANNUAL SUMMARY'!$GN$402,FR226,'ANNUAL SUMMARY'!$V$9,FC218,'ANNUAL SUMMARY'!$FE$354)+SUMIFS('ANNUAL SUMMARY'!$GN$460,FR226,'ANNUAL SUMMARY'!$V$9,FC218,'ANNUAL SUMMARY'!$FE$412)+SUMIFS('ANNUAL SUMMARY'!$GN$518,FR226,'ANNUAL SUMMARY'!$V$9,FC218,'ANNUAL SUMMARY'!$FE$470)+SUMIFS('ANNUAL SUMMARY'!$GN$576,FR226,'ANNUAL SUMMARY'!$V$9,FC218,'ANNUAL SUMMARY'!$FE$528)+SUMIFS('ANNUAL SUMMARY'!$GN$634,FR226,'ANNUAL SUMMARY'!$V$9,FC218,'ANNUAL SUMMARY'!$FE$586)+SUMIFS('ANNUAL SUMMARY'!$GN$692,FR226,'ANNUAL SUMMARY'!$V$9,FC218,'ANNUAL SUMMARY'!$FE$644)</f>
        <v>0</v>
      </c>
      <c r="GM226" s="728"/>
      <c r="GN226" s="728"/>
      <c r="GO226" s="1263"/>
    </row>
    <row r="227" spans="1:197" ht="5.25" customHeight="1" x14ac:dyDescent="0.25">
      <c r="A227" s="154"/>
      <c r="B227" s="732"/>
      <c r="C227" s="733"/>
      <c r="D227" s="733"/>
      <c r="E227" s="733"/>
      <c r="F227" s="733"/>
      <c r="G227" s="733"/>
      <c r="H227" s="734"/>
      <c r="I227" s="805"/>
      <c r="J227" s="702"/>
      <c r="K227" s="702"/>
      <c r="L227" s="806"/>
      <c r="M227" s="785"/>
      <c r="N227" s="708"/>
      <c r="O227" s="708"/>
      <c r="P227" s="708"/>
      <c r="Q227" s="708"/>
      <c r="R227" s="708"/>
      <c r="S227" s="708"/>
      <c r="T227" s="708"/>
      <c r="U227" s="708"/>
      <c r="V227" s="708"/>
      <c r="W227" s="708"/>
      <c r="X227" s="708"/>
      <c r="Y227" s="15"/>
      <c r="Z227" s="814"/>
      <c r="AA227" s="815"/>
      <c r="AB227" s="815"/>
      <c r="AC227" s="815"/>
      <c r="AD227" s="815"/>
      <c r="AE227" s="727"/>
      <c r="AF227" s="727"/>
      <c r="AG227" s="727"/>
      <c r="AH227" s="727"/>
      <c r="AI227" s="727"/>
      <c r="AJ227" s="727"/>
      <c r="AK227" s="727"/>
      <c r="AL227" s="727"/>
      <c r="AM227" s="727"/>
      <c r="AN227" s="727"/>
      <c r="AO227" s="727"/>
      <c r="AP227" s="727"/>
      <c r="AQ227" s="728"/>
      <c r="AR227" s="728"/>
      <c r="AS227" s="728"/>
      <c r="AT227" s="728"/>
      <c r="AU227" s="728"/>
      <c r="AV227" s="1260"/>
      <c r="AW227" s="1263"/>
      <c r="AX227" s="154"/>
      <c r="AY227" s="732"/>
      <c r="AZ227" s="733"/>
      <c r="BA227" s="733"/>
      <c r="BB227" s="733"/>
      <c r="BC227" s="733"/>
      <c r="BD227" s="733"/>
      <c r="BE227" s="734"/>
      <c r="BF227" s="805"/>
      <c r="BG227" s="702"/>
      <c r="BH227" s="702"/>
      <c r="BI227" s="806"/>
      <c r="BJ227" s="785"/>
      <c r="BK227" s="708"/>
      <c r="BL227" s="708"/>
      <c r="BM227" s="708"/>
      <c r="BN227" s="708"/>
      <c r="BO227" s="708"/>
      <c r="BP227" s="708"/>
      <c r="BQ227" s="708"/>
      <c r="BR227" s="708"/>
      <c r="BS227" s="708"/>
      <c r="BT227" s="708"/>
      <c r="BU227" s="708"/>
      <c r="BV227" s="15"/>
      <c r="BW227" s="814"/>
      <c r="BX227" s="815"/>
      <c r="BY227" s="815"/>
      <c r="BZ227" s="815"/>
      <c r="CA227" s="815"/>
      <c r="CB227" s="727"/>
      <c r="CC227" s="727"/>
      <c r="CD227" s="727"/>
      <c r="CE227" s="727"/>
      <c r="CF227" s="727"/>
      <c r="CG227" s="727"/>
      <c r="CH227" s="727"/>
      <c r="CI227" s="727"/>
      <c r="CJ227" s="727"/>
      <c r="CK227" s="727"/>
      <c r="CL227" s="727"/>
      <c r="CM227" s="727"/>
      <c r="CN227" s="728"/>
      <c r="CO227" s="728"/>
      <c r="CP227" s="728"/>
      <c r="CQ227" s="728"/>
      <c r="CR227" s="728"/>
      <c r="CS227" s="728"/>
      <c r="CT227" s="1263"/>
      <c r="CU227" s="1250"/>
      <c r="CV227" s="154"/>
      <c r="CW227" s="732"/>
      <c r="CX227" s="733"/>
      <c r="CY227" s="733"/>
      <c r="CZ227" s="733"/>
      <c r="DA227" s="733"/>
      <c r="DB227" s="733"/>
      <c r="DC227" s="734"/>
      <c r="DD227" s="805"/>
      <c r="DE227" s="702"/>
      <c r="DF227" s="702"/>
      <c r="DG227" s="806"/>
      <c r="DH227" s="785"/>
      <c r="DI227" s="708"/>
      <c r="DJ227" s="708"/>
      <c r="DK227" s="708"/>
      <c r="DL227" s="708"/>
      <c r="DM227" s="708"/>
      <c r="DN227" s="708"/>
      <c r="DO227" s="708"/>
      <c r="DP227" s="708"/>
      <c r="DQ227" s="708"/>
      <c r="DR227" s="708"/>
      <c r="DS227" s="708"/>
      <c r="DT227" s="15"/>
      <c r="DU227" s="814"/>
      <c r="DV227" s="815"/>
      <c r="DW227" s="815"/>
      <c r="DX227" s="815"/>
      <c r="DY227" s="815"/>
      <c r="DZ227" s="727"/>
      <c r="EA227" s="727"/>
      <c r="EB227" s="727"/>
      <c r="EC227" s="727"/>
      <c r="ED227" s="727"/>
      <c r="EE227" s="727"/>
      <c r="EF227" s="727"/>
      <c r="EG227" s="727"/>
      <c r="EH227" s="727"/>
      <c r="EI227" s="727"/>
      <c r="EJ227" s="727"/>
      <c r="EK227" s="727"/>
      <c r="EL227" s="728"/>
      <c r="EM227" s="728"/>
      <c r="EN227" s="728"/>
      <c r="EO227" s="728"/>
      <c r="EP227" s="728"/>
      <c r="EQ227" s="1260"/>
      <c r="ER227" s="1263"/>
      <c r="ES227" s="154"/>
      <c r="ET227" s="732"/>
      <c r="EU227" s="733"/>
      <c r="EV227" s="733"/>
      <c r="EW227" s="733"/>
      <c r="EX227" s="733"/>
      <c r="EY227" s="733"/>
      <c r="EZ227" s="734"/>
      <c r="FA227" s="805"/>
      <c r="FB227" s="702"/>
      <c r="FC227" s="702"/>
      <c r="FD227" s="806"/>
      <c r="FE227" s="785"/>
      <c r="FF227" s="708"/>
      <c r="FG227" s="708"/>
      <c r="FH227" s="708"/>
      <c r="FI227" s="708"/>
      <c r="FJ227" s="708"/>
      <c r="FK227" s="708"/>
      <c r="FL227" s="708"/>
      <c r="FM227" s="708"/>
      <c r="FN227" s="708"/>
      <c r="FO227" s="708"/>
      <c r="FP227" s="708"/>
      <c r="FQ227" s="15"/>
      <c r="FR227" s="814"/>
      <c r="FS227" s="815"/>
      <c r="FT227" s="815"/>
      <c r="FU227" s="815"/>
      <c r="FV227" s="815"/>
      <c r="FW227" s="727"/>
      <c r="FX227" s="727"/>
      <c r="FY227" s="727"/>
      <c r="FZ227" s="727"/>
      <c r="GA227" s="727"/>
      <c r="GB227" s="727"/>
      <c r="GC227" s="727"/>
      <c r="GD227" s="727"/>
      <c r="GE227" s="727"/>
      <c r="GF227" s="727"/>
      <c r="GG227" s="727"/>
      <c r="GH227" s="727"/>
      <c r="GI227" s="728"/>
      <c r="GJ227" s="728"/>
      <c r="GK227" s="728"/>
      <c r="GL227" s="728"/>
      <c r="GM227" s="728"/>
      <c r="GN227" s="728"/>
      <c r="GO227" s="1263"/>
    </row>
    <row r="228" spans="1:197" ht="2.25" customHeight="1" x14ac:dyDescent="0.25">
      <c r="A228" s="154"/>
      <c r="B228" s="12"/>
      <c r="C228" s="12"/>
      <c r="D228" s="12"/>
      <c r="E228" s="12"/>
      <c r="F228" s="12"/>
      <c r="G228" s="12"/>
      <c r="H228" s="12"/>
      <c r="I228" s="12"/>
      <c r="J228" s="12"/>
      <c r="K228" s="12"/>
      <c r="L228" s="12"/>
      <c r="M228" s="15"/>
      <c r="N228" s="729" t="str">
        <f>'ANNUAL SUMMARY'!$O$20</f>
        <v>NIGHT</v>
      </c>
      <c r="O228" s="730"/>
      <c r="P228" s="730"/>
      <c r="Q228" s="730"/>
      <c r="R228" s="745"/>
      <c r="S228" s="749">
        <f>SUMIF('ANNUAL SUMMARY'!$FE$622,K218,'ANNUAL SUMMARY'!$FM$636)+SUMIF('ANNUAL SUMMARY'!$DH$622,K218,'ANNUAL SUMMARY'!$DP$636)+SUMIF('ANNUAL SUMMARY'!$BI$622,K218,'ANNUAL SUMMARY'!$BQ$636)+SUMIF('ANNUAL SUMMARY'!$L$622,K218,'ANNUAL SUMMARY'!$T$636)+SUMIF('ANNUAL SUMMARY'!$FE$566,K218,'ANNUAL SUMMARY'!$FM$580)+SUMIF('ANNUAL SUMMARY'!$DH$566,K218,'ANNUAL SUMMARY'!$DP$580)+SUMIF('ANNUAL SUMMARY'!$BI$566,K218,'ANNUAL SUMMARY'!$BQ$580)+SUMIF('ANNUAL SUMMARY'!$L$566,K218,'ANNUAL SUMMARY'!$T$580)+SUMIF('ANNUAL SUMMARY'!$FE$510,K218,'ANNUAL SUMMARY'!$FM$524)+SUMIF('ANNUAL SUMMARY'!$DH$510,K218,'ANNUAL SUMMARY'!$DP$524)+SUMIF('ANNUAL SUMMARY'!$BI$510,K218,'ANNUAL SUMMARY'!$BQ$524)+SUMIF('ANNUAL SUMMARY'!$L$510,K218,'ANNUAL SUMMARY'!$T$524)+SUMIF('ANNUAL SUMMARY'!$FE$454,K218,'ANNUAL SUMMARY'!$FM$468)+SUMIF('ANNUAL SUMMARY'!$DH$454,K218,'ANNUAL SUMMARY'!$DP$468)+SUMIF('ANNUAL SUMMARY'!$BI$454,K218,'ANNUAL SUMMARY'!$BQ$468)+SUMIF('ANNUAL SUMMARY'!$L$454,K218,'ANNUAL SUMMARY'!$T$468)+SUMIF('ANNUAL SUMMARY'!$FE$398,K218,'ANNUAL SUMMARY'!$FM$412)+SUMIF('ANNUAL SUMMARY'!$DH$398,K218,'ANNUAL SUMMARY'!$DP$412)+SUMIF('ANNUAL SUMMARY'!$BI$398,K218,'ANNUAL SUMMARY'!$BQ$412)+SUMIF('ANNUAL SUMMARY'!$L$398,K218,'ANNUAL SUMMARY'!$T$412)+SUMIF('ANNUAL SUMMARY'!$FE$342,K218,'ANNUAL SUMMARY'!$FM$356)+SUMIF('ANNUAL SUMMARY'!$DH$342,K218,'ANNUAL SUMMARY'!$DP$356)+SUMIF('ANNUAL SUMMARY'!$BI$342,K218,'ANNUAL SUMMARY'!$BQ$356)+SUMIF('ANNUAL SUMMARY'!$L$342,K218,'ANNUAL SUMMARY'!$T$356)+SUMIF('ANNUAL SUMMARY'!$FE$286,K218,'ANNUAL SUMMARY'!$FM$300)+SUMIF('ANNUAL SUMMARY'!$DH$286,K218,'ANNUAL SUMMARY'!$DP$300)+SUMIF('ANNUAL SUMMARY'!$BI$286,K218,'ANNUAL SUMMARY'!$BQ$300)+SUMIF('ANNUAL SUMMARY'!$L$286,K218,'ANNUAL SUMMARY'!$T$300)+SUMIF('ANNUAL SUMMARY'!$FE$230,K218,'ANNUAL SUMMARY'!$FM$244)+SUMIF('ANNUAL SUMMARY'!$DH$230,K218,'ANNUAL SUMMARY'!$DP$244)+SUMIF('ANNUAL SUMMARY'!$BI$230,K218,'ANNUAL SUMMARY'!$BQ$244)+SUMIF('ANNUAL SUMMARY'!$L$230,K218,'ANNUAL SUMMARY'!$T$244)+SUMIF('ANNUAL SUMMARY'!$FE$174,K218,'ANNUAL SUMMARY'!$FM$188)+SUMIF('ANNUAL SUMMARY'!$DH$174,K218,'ANNUAL SUMMARY'!$DP$188)+SUMIF('ANNUAL SUMMARY'!$BI$174,K218,'ANNUAL SUMMARY'!$BQ$188)+SUMIF('ANNUAL SUMMARY'!$L$174,K218,'ANNUAL SUMMARY'!$T$188)+SUMIF('ANNUAL SUMMARY'!$FE$118,K218,'ANNUAL SUMMARY'!$FM$132)+SUMIF('ANNUAL SUMMARY'!$DH$118,K218,'ANNUAL SUMMARY'!$DP$132)+SUMIF('ANNUAL SUMMARY'!$BI$118,K218,'ANNUAL SUMMARY'!$BQ$132)+SUMIF('ANNUAL SUMMARY'!$L$118,K218,'ANNUAL SUMMARY'!$T$132)+SUMIF('ANNUAL SUMMARY'!$FE$62,K218,'ANNUAL SUMMARY'!$FM$76)+SUMIF('ANNUAL SUMMARY'!$DH$62,K218,'ANNUAL SUMMARY'!$DP$76)+SUMIF('ANNUAL SUMMARY'!$BI$62,K218,'ANNUAL SUMMARY'!$BQ$76)+SUMIF('ANNUAL SUMMARY'!$L$62,K218,'ANNUAL SUMMARY'!$T$76)+SUMIF('ANNUAL SUMMARY'!$FE$6,K218,'ANNUAL SUMMARY'!$FM$20)+SUMIF('ANNUAL SUMMARY'!$DH$6,K218,'ANNUAL SUMMARY'!$DP$20)+SUMIF('ANNUAL SUMMARY'!$BI$6,K218,'ANNUAL SUMMARY'!$BQ$20)+SUMIF('ANNUAL SUMMARY'!$L$6,K218,'ANNUAL SUMMARY'!$T$20)+SUMIF('PREVIOUS LOGS'!$K$6,K218,'PREVIOUS LOGS'!$S$17)+SUMIF('PREVIOUS LOGS'!$K$59,$K$6,'PREVIOUS LOGS'!$S$70)+SUMIF('PREVIOUS LOGS'!$K$112,K218,'PREVIOUS LOGS'!$S$123)+SUMIF('PREVIOUS LOGS'!$K$165,K218,'PREVIOUS LOGS'!$S$176)+SUMIF('PREVIOUS LOGS'!$K$218,K218,'PREVIOUS LOGS'!$S$229)+SUMIF('PREVIOUS LOGS'!$K$271,K218,'PREVIOUS LOGS'!$S$282)+SUMIF('PREVIOUS LOGS'!$K$324,K218,'PREVIOUS LOGS'!$S$335)+SUMIF('PREVIOUS LOGS'!$BH$6,K218,'PREVIOUS LOGS'!$BP$17)+SUMIF('PREVIOUS LOGS'!$BH$59,$K$6,'PREVIOUS LOGS'!$BP$70)+SUMIF('PREVIOUS LOGS'!$BH$112,K218,'PREVIOUS LOGS'!$BP$123)+SUMIF('PREVIOUS LOGS'!$BH$165,K218,'PREVIOUS LOGS'!$BP$176)+SUMIF('PREVIOUS LOGS'!$BH$218,K218,'PREVIOUS LOGS'!$BP$229)+SUMIF('PREVIOUS LOGS'!$BH$271,K218,'PREVIOUS LOGS'!$BP$282)+SUMIF('PREVIOUS LOGS'!$BH$324,K218,'PREVIOUS LOGS'!$BP$335)+SUMIF('PREVIOUS LOGS'!$DF$6,K218,'PREVIOUS LOGS'!$DN$17)+SUMIF('PREVIOUS LOGS'!$DF$59,$K$6,'PREVIOUS LOGS'!$DN$70)+SUMIF('PREVIOUS LOGS'!$DF$112,K218,'PREVIOUS LOGS'!$DN$123)+SUMIF('PREVIOUS LOGS'!$DF$165,K218,'PREVIOUS LOGS'!$DN$176)+SUMIF('PREVIOUS LOGS'!$DF$218,K218,'PREVIOUS LOGS'!$DN$229)+SUMIF('PREVIOUS LOGS'!$DF$271,K218,'PREVIOUS LOGS'!$DN$282)+SUMIF('PREVIOUS LOGS'!$DF$324,K218,'PREVIOUS LOGS'!$DN$335)+SUMIF('PREVIOUS LOGS'!$FC$6,K218,'PREVIOUS LOGS'!$FK$17)+SUMIF('PREVIOUS LOGS'!$FC$59,$K$6,'PREVIOUS LOGS'!$FK$70)+SUMIF('PREVIOUS LOGS'!$FC$112,K218,'PREVIOUS LOGS'!$FK$123)+SUMIF('PREVIOUS LOGS'!$FC$165,K218,'PREVIOUS LOGS'!$FK$176)+SUMIF('PREVIOUS LOGS'!$FC$218,K218,'PREVIOUS LOGS'!$FK$229)+SUMIF('PREVIOUS LOGS'!$FC$271,K218,'PREVIOUS LOGS'!$FK$282)+SUMIF('PREVIOUS LOGS'!$FC$324,K218,'PREVIOUS LOGS'!$FK$335)</f>
        <v>0</v>
      </c>
      <c r="T228" s="750"/>
      <c r="U228" s="750"/>
      <c r="V228" s="750"/>
      <c r="W228" s="750"/>
      <c r="X228" s="751"/>
      <c r="Y228" s="15"/>
      <c r="Z228" s="812">
        <f>IF(Z224=0," ",Z224+2)</f>
        <v>2024</v>
      </c>
      <c r="AA228" s="813"/>
      <c r="AB228" s="813"/>
      <c r="AC228" s="813"/>
      <c r="AD228" s="813"/>
      <c r="AE228" s="1118">
        <f>SUMIFS('ANNUAL SUMMARY'!$AF$54,Z228,'ANNUAL SUMMARY'!$V$9,K218,'ANNUAL SUMMARY'!$L$6)+SUMIFS('ANNUAL SUMMARY'!$AF$112,Z228,'ANNUAL SUMMARY'!$V$9,K218,'ANNUAL SUMMARY'!$L$64)+SUMIFS('ANNUAL SUMMARY'!$AF$170,Z228,'ANNUAL SUMMARY'!$V$9,K218,'ANNUAL SUMMARY'!$L$122)+SUMIFS('ANNUAL SUMMARY'!$AF$228,Z228,'ANNUAL SUMMARY'!$V$9,K218,'ANNUAL SUMMARY'!$L$180)+SUMIFS('ANNUAL SUMMARY'!$AF$286,Z228,'ANNUAL SUMMARY'!$V$9,K218,'ANNUAL SUMMARY'!$L$238)+SUMIFS('ANNUAL SUMMARY'!$AF$344,Z228,'ANNUAL SUMMARY'!$V$9,K218,'ANNUAL SUMMARY'!$L$296)+SUMIFS('ANNUAL SUMMARY'!$AF$402,Z228,'ANNUAL SUMMARY'!$V$9,K218,'ANNUAL SUMMARY'!$L$354)+SUMIFS('ANNUAL SUMMARY'!$AF$460,Z228,'ANNUAL SUMMARY'!$V$9,K218,'ANNUAL SUMMARY'!$L$412)+SUMIFS('ANNUAL SUMMARY'!$AF$518,Z228,'ANNUAL SUMMARY'!$V$9,K218,'ANNUAL SUMMARY'!$L$470)+SUMIFS('ANNUAL SUMMARY'!$AF$576,Z228,'ANNUAL SUMMARY'!$V$9,K218,'ANNUAL SUMMARY'!$L$528)+SUMIFS('ANNUAL SUMMARY'!$AF$634,Z228,'ANNUAL SUMMARY'!$V$9,K218,'ANNUAL SUMMARY'!$L$586)+SUMIFS('ANNUAL SUMMARY'!$AF$692,Z228,'ANNUAL SUMMARY'!$V$9,K218,'ANNUAL SUMMARY'!$L$644)+SUMIFS('ANNUAL SUMMARY'!$CC$54,Z228,'ANNUAL SUMMARY'!$V$9,K218,'ANNUAL SUMMARY'!$BI$6)+SUMIFS('ANNUAL SUMMARY'!$CC$112,Z228,'ANNUAL SUMMARY'!$V$9,K218,'ANNUAL SUMMARY'!$BI$64)+SUMIFS('ANNUAL SUMMARY'!$CC$170,Z228,'ANNUAL SUMMARY'!$V$9,K218,'ANNUAL SUMMARY'!$BI$122)+SUMIFS('ANNUAL SUMMARY'!$CC$228,Z228,'ANNUAL SUMMARY'!$V$9,K218,'ANNUAL SUMMARY'!$BI$180)+SUMIFS('ANNUAL SUMMARY'!$CC$286,Z228,'ANNUAL SUMMARY'!$V$9,K218,'ANNUAL SUMMARY'!$BI$238)+SUMIFS('ANNUAL SUMMARY'!$CC$344,Z228,'ANNUAL SUMMARY'!$V$9,K218,'ANNUAL SUMMARY'!$BI$296)+SUMIFS('ANNUAL SUMMARY'!$CC$402,Z228,'ANNUAL SUMMARY'!$V$9,K218,'ANNUAL SUMMARY'!$BI$354)+SUMIFS('ANNUAL SUMMARY'!$CC$460,Z228,'ANNUAL SUMMARY'!$V$9,K218,'ANNUAL SUMMARY'!$BI$412)+SUMIFS('ANNUAL SUMMARY'!$CC$518,Z228,'ANNUAL SUMMARY'!$V$9,K218,'ANNUAL SUMMARY'!$BI$470)+SUMIFS('ANNUAL SUMMARY'!$CC$576,Z228,'ANNUAL SUMMARY'!$V$9,K218,'ANNUAL SUMMARY'!$BI$528)+SUMIFS('ANNUAL SUMMARY'!$CC$634,Z228,'ANNUAL SUMMARY'!$V$9,K218,'ANNUAL SUMMARY'!$BI$586)+SUMIFS('ANNUAL SUMMARY'!$CC$692,Z228,'ANNUAL SUMMARY'!$V$9,K218,'ANNUAL SUMMARY'!$BI$644)+SUMIFS('ANNUAL SUMMARY'!$EB$54,Z228,'ANNUAL SUMMARY'!$V$9,K218,'ANNUAL SUMMARY'!$DH$6)+SUMIFS('ANNUAL SUMMARY'!$EB$112,Z228,'ANNUAL SUMMARY'!$V$9,K218,'ANNUAL SUMMARY'!$DH$64)+SUMIFS('ANNUAL SUMMARY'!$EB$170,Z228,'ANNUAL SUMMARY'!$V$9,K218,'ANNUAL SUMMARY'!$DH$122)+SUMIFS('ANNUAL SUMMARY'!$EB$228,Z228,'ANNUAL SUMMARY'!$V$9,K218,'ANNUAL SUMMARY'!$DH$180)+SUMIFS('ANNUAL SUMMARY'!$EB$286,Z228,'ANNUAL SUMMARY'!$V$9,K218,'ANNUAL SUMMARY'!$DH$238)+SUMIFS('ANNUAL SUMMARY'!$EB$344,Z228,'ANNUAL SUMMARY'!$V$9,K218,'ANNUAL SUMMARY'!$DH$296)+SUMIFS('ANNUAL SUMMARY'!$EB$402,Z228,'ANNUAL SUMMARY'!$V$9,K218,'ANNUAL SUMMARY'!$DH$354)+SUMIFS('ANNUAL SUMMARY'!$EB$460,Z228,'ANNUAL SUMMARY'!$V$9,K218,'ANNUAL SUMMARY'!$DH$412)+SUMIFS('ANNUAL SUMMARY'!$EB$518,Z228,'ANNUAL SUMMARY'!$V$9,K218,'ANNUAL SUMMARY'!$DH$470)+SUMIFS('ANNUAL SUMMARY'!$EB$576,Z228,'ANNUAL SUMMARY'!$V$9,K218,'ANNUAL SUMMARY'!$DH$528)+SUMIFS('ANNUAL SUMMARY'!$EB$634,Z228,'ANNUAL SUMMARY'!$V$9,K218,'ANNUAL SUMMARY'!$DH$586)+SUMIFS('ANNUAL SUMMARY'!$EB$692,Z228,'ANNUAL SUMMARY'!$V$9,K218,'ANNUAL SUMMARY'!$DH$644)+SUMIFS('ANNUAL SUMMARY'!$FY$54,Z228,'ANNUAL SUMMARY'!$V$9,K218,'ANNUAL SUMMARY'!$FE$6)+SUMIFS('ANNUAL SUMMARY'!$FY$112,Z228,'ANNUAL SUMMARY'!$V$9,K218,'ANNUAL SUMMARY'!$FE$64)+SUMIFS('ANNUAL SUMMARY'!$FY$170,Z228,'ANNUAL SUMMARY'!$V$9,K218,'ANNUAL SUMMARY'!$FE$122)+SUMIFS('ANNUAL SUMMARY'!$FY$228,Z228,'ANNUAL SUMMARY'!$V$9,K218,'ANNUAL SUMMARY'!$FE$180)+SUMIFS('ANNUAL SUMMARY'!$FY$286,Z228,'ANNUAL SUMMARY'!$V$9,K218,'ANNUAL SUMMARY'!$FE$238)+SUMIFS('ANNUAL SUMMARY'!$FY$344,Z228,'ANNUAL SUMMARY'!$V$9,K218,'ANNUAL SUMMARY'!$FE$296)+SUMIFS('ANNUAL SUMMARY'!$FY$402,Z228,'ANNUAL SUMMARY'!$V$9,K218,'ANNUAL SUMMARY'!$FE$354)+SUMIFS('ANNUAL SUMMARY'!$FY$460,Z228,'ANNUAL SUMMARY'!$V$9,K218,'ANNUAL SUMMARY'!$FE$412)+SUMIFS('ANNUAL SUMMARY'!$FY$518,Z228,'ANNUAL SUMMARY'!$V$9,K218,'ANNUAL SUMMARY'!$FE$470)+SUMIFS('ANNUAL SUMMARY'!$FY$576,Z228,'ANNUAL SUMMARY'!$V$9,K218,'ANNUAL SUMMARY'!$FE$528)+SUMIFS('ANNUAL SUMMARY'!$FY$634,Z228,'ANNUAL SUMMARY'!$V$9,K218,'ANNUAL SUMMARY'!$FE$586)+SUMIFS('ANNUAL SUMMARY'!$FY$692,Z228,'ANNUAL SUMMARY'!$V$9,K218,'ANNUAL SUMMARY'!$FE$644)</f>
        <v>0</v>
      </c>
      <c r="AF228" s="727"/>
      <c r="AG228" s="727"/>
      <c r="AH228" s="727"/>
      <c r="AI228" s="727">
        <f>SUMIFS('ANNUAL SUMMARY'!$AJ$54,Z228,'ANNUAL SUMMARY'!$V$9,K218,'ANNUAL SUMMARY'!$L$6)+SUMIFS('ANNUAL SUMMARY'!$AJ$112,Z228,'ANNUAL SUMMARY'!$V$9,K218,'ANNUAL SUMMARY'!$L$64)+SUMIFS('ANNUAL SUMMARY'!$AJ$170,Z228,'ANNUAL SUMMARY'!$V$9,K218,'ANNUAL SUMMARY'!$L$122)+SUMIFS('ANNUAL SUMMARY'!$AJ$228,Z228,'ANNUAL SUMMARY'!$V$9,K218,'ANNUAL SUMMARY'!$L$180)+SUMIFS('ANNUAL SUMMARY'!$AJ$286,Z228,'ANNUAL SUMMARY'!$V$9,K218,'ANNUAL SUMMARY'!$L$238)+SUMIFS('ANNUAL SUMMARY'!$AJ$344,Z228,'ANNUAL SUMMARY'!$V$9,K218,'ANNUAL SUMMARY'!$L$296)+SUMIFS('ANNUAL SUMMARY'!$AJ$402,Z228,'ANNUAL SUMMARY'!$V$9,K218,'ANNUAL SUMMARY'!$L$354)+SUMIFS('ANNUAL SUMMARY'!$AJ$460,Z228,'ANNUAL SUMMARY'!$V$9,K218,'ANNUAL SUMMARY'!$L$412)+SUMIFS('ANNUAL SUMMARY'!$AJ$518,Z228,'ANNUAL SUMMARY'!$V$9,K218,'ANNUAL SUMMARY'!$L$470)+SUMIFS('ANNUAL SUMMARY'!$AJ$576,Z228,'ANNUAL SUMMARY'!$V$9,K218,'ANNUAL SUMMARY'!$L$528)+SUMIFS('ANNUAL SUMMARY'!$AJ$634,Z228,'ANNUAL SUMMARY'!$V$9,K218,'ANNUAL SUMMARY'!$L$586)+SUMIFS('ANNUAL SUMMARY'!$AJ$692,Z228,'ANNUAL SUMMARY'!$V$9,K218,'ANNUAL SUMMARY'!$L$644)+SUMIFS('ANNUAL SUMMARY'!$CG$54,Z228,'ANNUAL SUMMARY'!$V$9,K218,'ANNUAL SUMMARY'!$BI$6)+SUMIFS('ANNUAL SUMMARY'!$CG$112,Z228,'ANNUAL SUMMARY'!$V$9,K218,'ANNUAL SUMMARY'!$BI$64)+SUMIFS('ANNUAL SUMMARY'!$CG$170,Z228,'ANNUAL SUMMARY'!$V$9,K218,'ANNUAL SUMMARY'!$BI$122)+SUMIFS('ANNUAL SUMMARY'!$CG$228,Z228,'ANNUAL SUMMARY'!$V$9,K218,'ANNUAL SUMMARY'!$BI$180)+SUMIFS('ANNUAL SUMMARY'!$CG$286,Z228,'ANNUAL SUMMARY'!$V$9,K218,'ANNUAL SUMMARY'!$BI$238)+SUMIFS('ANNUAL SUMMARY'!$CG$344,Z228,'ANNUAL SUMMARY'!$V$9,K218,'ANNUAL SUMMARY'!$BI$296)+SUMIFS('ANNUAL SUMMARY'!$CG$402,Z228,'ANNUAL SUMMARY'!$V$9,K218,'ANNUAL SUMMARY'!$BI$354)+SUMIFS('ANNUAL SUMMARY'!$CG$460,Z228,'ANNUAL SUMMARY'!$V$9,K218,'ANNUAL SUMMARY'!$BI$412)+SUMIFS('ANNUAL SUMMARY'!$CG$518,Z228,'ANNUAL SUMMARY'!$V$9,K218,'ANNUAL SUMMARY'!$BI$470)+SUMIFS('ANNUAL SUMMARY'!$CG$576,Z228,'ANNUAL SUMMARY'!$V$9,K218,'ANNUAL SUMMARY'!$BI$528)+SUMIFS('ANNUAL SUMMARY'!$CG$634,Z228,'ANNUAL SUMMARY'!$V$9,K218,'ANNUAL SUMMARY'!$BI$586)+SUMIFS('ANNUAL SUMMARY'!$CG$692,Z228,'ANNUAL SUMMARY'!$V$9,K218,'ANNUAL SUMMARY'!$BI$644)+SUMIFS('ANNUAL SUMMARY'!$EF$54,Z228,'ANNUAL SUMMARY'!$V$9,K218,'ANNUAL SUMMARY'!$DH$6)+SUMIFS('ANNUAL SUMMARY'!$EF$112,Z228,'ANNUAL SUMMARY'!$V$9,K218,'ANNUAL SUMMARY'!$DH$64)+SUMIFS('ANNUAL SUMMARY'!$EF$170,Z228,'ANNUAL SUMMARY'!$V$9,K218,'ANNUAL SUMMARY'!$DH$122)+SUMIFS('ANNUAL SUMMARY'!$EF$228,Z228,'ANNUAL SUMMARY'!$V$9,K218,'ANNUAL SUMMARY'!$DH$180)+SUMIFS('ANNUAL SUMMARY'!$EF$286,Z228,'ANNUAL SUMMARY'!$V$9,K218,'ANNUAL SUMMARY'!$DH$238)+SUMIFS('ANNUAL SUMMARY'!$EF$344,Z228,'ANNUAL SUMMARY'!$V$9,K218,'ANNUAL SUMMARY'!$DH$296)+SUMIFS('ANNUAL SUMMARY'!$EF$402,Z228,'ANNUAL SUMMARY'!$V$9,K218,'ANNUAL SUMMARY'!$DH$354)+SUMIFS('ANNUAL SUMMARY'!$EF$460,Z228,'ANNUAL SUMMARY'!$V$9,K218,'ANNUAL SUMMARY'!$DH$412)+SUMIFS('ANNUAL SUMMARY'!$EF$518,Z228,'ANNUAL SUMMARY'!$V$9,K218,'ANNUAL SUMMARY'!$DH$470)+SUMIFS('ANNUAL SUMMARY'!$EF$576,Z228,'ANNUAL SUMMARY'!$V$9,K218,'ANNUAL SUMMARY'!$DH$528)+SUMIFS('ANNUAL SUMMARY'!$EF$634,Z228,'ANNUAL SUMMARY'!$V$9,K218,'ANNUAL SUMMARY'!$DH$586)+SUMIFS('ANNUAL SUMMARY'!$EF$692,Z228,'ANNUAL SUMMARY'!$V$9,K218,'ANNUAL SUMMARY'!$DH$644)+SUMIFS('ANNUAL SUMMARY'!$GC$54,Z228,'ANNUAL SUMMARY'!$V$9,K218,'ANNUAL SUMMARY'!$FE$6)+SUMIFS('ANNUAL SUMMARY'!$GC$112,Z228,'ANNUAL SUMMARY'!$V$9,K218,'ANNUAL SUMMARY'!$FE$64)+SUMIFS('ANNUAL SUMMARY'!$GC$170,Z228,'ANNUAL SUMMARY'!$V$9,K218,'ANNUAL SUMMARY'!$FE$122)+SUMIFS('ANNUAL SUMMARY'!$GC$228,Z228,'ANNUAL SUMMARY'!$V$9,K218,'ANNUAL SUMMARY'!$FE$180)+SUMIFS('ANNUAL SUMMARY'!$GC$286,Z228,'ANNUAL SUMMARY'!$V$9,K218,'ANNUAL SUMMARY'!$FE$238)+SUMIFS('ANNUAL SUMMARY'!$GC$344,Z228,'ANNUAL SUMMARY'!$V$9,K218,'ANNUAL SUMMARY'!$FE$296)+SUMIFS('ANNUAL SUMMARY'!$GC$402,Z228,'ANNUAL SUMMARY'!$V$9,K218,'ANNUAL SUMMARY'!$FE$354)+SUMIFS('ANNUAL SUMMARY'!$GC$460,Z228,'ANNUAL SUMMARY'!$V$9,K218,'ANNUAL SUMMARY'!$FE$412)+SUMIFS('ANNUAL SUMMARY'!$GC$518,Z228,'ANNUAL SUMMARY'!$V$9,K218,'ANNUAL SUMMARY'!$FE$470)+SUMIFS('ANNUAL SUMMARY'!$GC$576,Z228,'ANNUAL SUMMARY'!$V$9,K218,'ANNUAL SUMMARY'!$FE$528)+SUMIFS('ANNUAL SUMMARY'!$GC$634,Z228,'ANNUAL SUMMARY'!$V$9,K218,'ANNUAL SUMMARY'!$FE$586)+SUMIFS('ANNUAL SUMMARY'!$GC$692,Z228,'ANNUAL SUMMARY'!$V$9,K218,'ANNUAL SUMMARY'!$FE$644)</f>
        <v>0</v>
      </c>
      <c r="AJ228" s="727"/>
      <c r="AK228" s="727"/>
      <c r="AL228" s="727"/>
      <c r="AM228" s="727">
        <f>SUMIFS('ANNUAL SUMMARY'!$AN$54,Z228,'ANNUAL SUMMARY'!$V$9,K218,'ANNUAL SUMMARY'!$L$6)+SUMIFS('ANNUAL SUMMARY'!$AN$112,Z228,'ANNUAL SUMMARY'!$V$9,K218,'ANNUAL SUMMARY'!$L$64)+SUMIFS('ANNUAL SUMMARY'!$AN$170,Z228,'ANNUAL SUMMARY'!$V$9,K218,'ANNUAL SUMMARY'!$L$122)+SUMIFS('ANNUAL SUMMARY'!$AN$228,Z228,'ANNUAL SUMMARY'!$V$9,K218,'ANNUAL SUMMARY'!$L$180)+SUMIFS('ANNUAL SUMMARY'!$AN$286,Z228,'ANNUAL SUMMARY'!$V$9,K218,'ANNUAL SUMMARY'!$L$238)+SUMIFS('ANNUAL SUMMARY'!$AN$344,Z228,'ANNUAL SUMMARY'!$V$9,K218,'ANNUAL SUMMARY'!$L$296)+SUMIFS('ANNUAL SUMMARY'!$AN$402,Z228,'ANNUAL SUMMARY'!$V$9,K218,'ANNUAL SUMMARY'!$L$354)+SUMIFS('ANNUAL SUMMARY'!$AN$460,Z228,'ANNUAL SUMMARY'!$V$9,K218,'ANNUAL SUMMARY'!$L$412)+SUMIFS('ANNUAL SUMMARY'!$AN$518,Z228,'ANNUAL SUMMARY'!$V$9,K218,'ANNUAL SUMMARY'!$L$470)+SUMIFS('ANNUAL SUMMARY'!$AN$576,Z228,'ANNUAL SUMMARY'!$V$9,K218,'ANNUAL SUMMARY'!$L$528)+SUMIFS('ANNUAL SUMMARY'!$AN$634,Z228,'ANNUAL SUMMARY'!$V$9,K218,'ANNUAL SUMMARY'!$L$586)+SUMIFS('ANNUAL SUMMARY'!$AN$692,Z228,'ANNUAL SUMMARY'!$V$9,K218,'ANNUAL SUMMARY'!$L$644)+SUMIFS('ANNUAL SUMMARY'!$CK$54,Z228,'ANNUAL SUMMARY'!$V$9,K218,'ANNUAL SUMMARY'!$BI$6)+SUMIFS('ANNUAL SUMMARY'!$CK$112,Z228,'ANNUAL SUMMARY'!$V$9,K218,'ANNUAL SUMMARY'!$BI$64)+SUMIFS('ANNUAL SUMMARY'!$CK$170,Z228,'ANNUAL SUMMARY'!$V$9,K218,'ANNUAL SUMMARY'!$BI$122)+SUMIFS('ANNUAL SUMMARY'!$CK$228,Z228,'ANNUAL SUMMARY'!$V$9,K218,'ANNUAL SUMMARY'!$BI$180)+SUMIFS('ANNUAL SUMMARY'!$CK$286,Z228,'ANNUAL SUMMARY'!$V$9,K218,'ANNUAL SUMMARY'!$BI$238)+SUMIFS('ANNUAL SUMMARY'!$CK$344,Z228,'ANNUAL SUMMARY'!$V$9,K218,'ANNUAL SUMMARY'!$BI$296)+SUMIFS('ANNUAL SUMMARY'!$CK$402,Z228,'ANNUAL SUMMARY'!$V$9,K218,'ANNUAL SUMMARY'!$BI$354)+SUMIFS('ANNUAL SUMMARY'!$CK$460,Z228,'ANNUAL SUMMARY'!$V$9,K218,'ANNUAL SUMMARY'!$BI$412)+SUMIFS('ANNUAL SUMMARY'!$CK$518,Z228,'ANNUAL SUMMARY'!$V$9,K218,'ANNUAL SUMMARY'!$BI$470)+SUMIFS('ANNUAL SUMMARY'!$CK$576,Z228,'ANNUAL SUMMARY'!$V$9,K218,'ANNUAL SUMMARY'!$BI$528)+SUMIFS('ANNUAL SUMMARY'!$CK$634,Z228,'ANNUAL SUMMARY'!$V$9,K218,'ANNUAL SUMMARY'!$BI$586)+SUMIFS('ANNUAL SUMMARY'!$CK$692,Z228,'ANNUAL SUMMARY'!$V$9,K218,'ANNUAL SUMMARY'!$BI$644)+SUMIFS('ANNUAL SUMMARY'!$EJ$54,Z228,'ANNUAL SUMMARY'!$V$9,K218,'ANNUAL SUMMARY'!$DH$6)+SUMIFS('ANNUAL SUMMARY'!$EJ$112,Z228,'ANNUAL SUMMARY'!$V$9,K218,'ANNUAL SUMMARY'!$DH$64)+SUMIFS('ANNUAL SUMMARY'!$EJ$170,Z228,'ANNUAL SUMMARY'!$V$9,K218,'ANNUAL SUMMARY'!$DH$122)+SUMIFS('ANNUAL SUMMARY'!$EJ$228,Z228,'ANNUAL SUMMARY'!$V$9,K218,'ANNUAL SUMMARY'!$DH$180)+SUMIFS('ANNUAL SUMMARY'!$EJ$286,Z228,'ANNUAL SUMMARY'!$V$9,K218,'ANNUAL SUMMARY'!$DH$238)+SUMIFS('ANNUAL SUMMARY'!$EJ$344,Z228,'ANNUAL SUMMARY'!$V$9,K218,'ANNUAL SUMMARY'!$DH$296)+SUMIFS('ANNUAL SUMMARY'!$EJ$402,Z228,'ANNUAL SUMMARY'!$V$9,K218,'ANNUAL SUMMARY'!$DH$354)+SUMIFS('ANNUAL SUMMARY'!$EJ$460,Z228,'ANNUAL SUMMARY'!$V$9,K218,'ANNUAL SUMMARY'!$DH$412)+SUMIFS('ANNUAL SUMMARY'!$EJ$518,Z228,'ANNUAL SUMMARY'!$V$9,K218,'ANNUAL SUMMARY'!$DH$470)+SUMIFS('ANNUAL SUMMARY'!$EJ$576,Z228,'ANNUAL SUMMARY'!$V$9,K218,'ANNUAL SUMMARY'!$DH$528)+SUMIFS('ANNUAL SUMMARY'!$EJ$634,Z228,'ANNUAL SUMMARY'!$V$9,K218,'ANNUAL SUMMARY'!$DH$586)+SUMIFS('ANNUAL SUMMARY'!$EJ$692,Z228,'ANNUAL SUMMARY'!$V$9,K218,'ANNUAL SUMMARY'!$DH$644)+SUMIFS('ANNUAL SUMMARY'!$GG$54,Z228,'ANNUAL SUMMARY'!$V$9,K218,'ANNUAL SUMMARY'!$FE$6)+SUMIFS('ANNUAL SUMMARY'!$GG$112,Z228,'ANNUAL SUMMARY'!$V$9,K218,'ANNUAL SUMMARY'!$FE$64)+SUMIFS('ANNUAL SUMMARY'!$GG$170,Z228,'ANNUAL SUMMARY'!$V$9,K218,'ANNUAL SUMMARY'!$FE$122)+SUMIFS('ANNUAL SUMMARY'!$GG$228,Z228,'ANNUAL SUMMARY'!$V$9,K218,'ANNUAL SUMMARY'!$FE$180)+SUMIFS('ANNUAL SUMMARY'!$GG$286,Z228,'ANNUAL SUMMARY'!$V$9,K218,'ANNUAL SUMMARY'!$FE$238)+SUMIFS('ANNUAL SUMMARY'!$GG$344,Z228,'ANNUAL SUMMARY'!$V$9,K218,'ANNUAL SUMMARY'!$FE$296)+SUMIFS('ANNUAL SUMMARY'!$GG$402,Z228,'ANNUAL SUMMARY'!$V$9,K218,'ANNUAL SUMMARY'!$FE$354)+SUMIFS('ANNUAL SUMMARY'!$GG$460,Z228,'ANNUAL SUMMARY'!$V$9,K218,'ANNUAL SUMMARY'!$FE$412)+SUMIFS('ANNUAL SUMMARY'!$GG$518,Z228,'ANNUAL SUMMARY'!$V$9,K218,'ANNUAL SUMMARY'!$FE$470)+SUMIFS('ANNUAL SUMMARY'!$GG$576,Z228,'ANNUAL SUMMARY'!$V$9,K218,'ANNUAL SUMMARY'!$FE$528)+SUMIFS('ANNUAL SUMMARY'!$GG$634,Z228,'ANNUAL SUMMARY'!$V$9,K218,'ANNUAL SUMMARY'!$FE$586)+SUMIFS('ANNUAL SUMMARY'!$GG$692,Z228,'ANNUAL SUMMARY'!$V$9,K218,'ANNUAL SUMMARY'!$FE$644)</f>
        <v>0</v>
      </c>
      <c r="AN228" s="727"/>
      <c r="AO228" s="727"/>
      <c r="AP228" s="727"/>
      <c r="AQ228" s="728">
        <f>SUMIFS('ANNUAL SUMMARY'!$AR$54,Z228,'ANNUAL SUMMARY'!$V$9,K218,'ANNUAL SUMMARY'!$L$6)+SUMIFS('ANNUAL SUMMARY'!$AR$112,Z228,'ANNUAL SUMMARY'!$V$9,K218,'ANNUAL SUMMARY'!$L$64)+SUMIFS('ANNUAL SUMMARY'!$AR$170,Z228,'ANNUAL SUMMARY'!$V$9,K218,'ANNUAL SUMMARY'!$L$122)+SUMIFS('ANNUAL SUMMARY'!$AR$228,Z228,'ANNUAL SUMMARY'!$V$9,K218,'ANNUAL SUMMARY'!$L$180)+SUMIFS('ANNUAL SUMMARY'!$AR$286,Z228,'ANNUAL SUMMARY'!$V$9,K218,'ANNUAL SUMMARY'!$L$238)+SUMIFS('ANNUAL SUMMARY'!$AR$344,Z228,'ANNUAL SUMMARY'!$V$9,K218,'ANNUAL SUMMARY'!$L$296)+SUMIFS('ANNUAL SUMMARY'!$AR$402,Z228,'ANNUAL SUMMARY'!$V$9,K218,'ANNUAL SUMMARY'!$L$354)+SUMIFS('ANNUAL SUMMARY'!$AR$460,Z228,'ANNUAL SUMMARY'!$V$9,K218,'ANNUAL SUMMARY'!$L$412)+SUMIFS('ANNUAL SUMMARY'!$AR$518,Z228,'ANNUAL SUMMARY'!$V$9,K218,'ANNUAL SUMMARY'!$L$470)+SUMIFS('ANNUAL SUMMARY'!$AR$576,Z228,'ANNUAL SUMMARY'!$V$9,K218,'ANNUAL SUMMARY'!$L$528)+SUMIFS('ANNUAL SUMMARY'!$AR$634,Z228,'ANNUAL SUMMARY'!$V$9,K218,'ANNUAL SUMMARY'!$L$586)+SUMIFS('ANNUAL SUMMARY'!$AR$692,Z228,'ANNUAL SUMMARY'!$V$9,K218,'ANNUAL SUMMARY'!$L$644)+SUMIFS('ANNUAL SUMMARY'!$CO$54,Z228,'ANNUAL SUMMARY'!$V$9,K218,'ANNUAL SUMMARY'!$BI$6)+SUMIFS('ANNUAL SUMMARY'!$CO$112,Z228,'ANNUAL SUMMARY'!$V$9,K218,'ANNUAL SUMMARY'!$BI$64)+SUMIFS('ANNUAL SUMMARY'!$CO$170,Z228,'ANNUAL SUMMARY'!$V$9,K218,'ANNUAL SUMMARY'!$BI$122)+SUMIFS('ANNUAL SUMMARY'!$CO$228,Z228,'ANNUAL SUMMARY'!$V$9,K218,'ANNUAL SUMMARY'!$BI$180)+SUMIFS('ANNUAL SUMMARY'!$CO$286,Z228,'ANNUAL SUMMARY'!$V$9,K218,'ANNUAL SUMMARY'!$BI$238)+SUMIFS('ANNUAL SUMMARY'!$CO$344,Z228,'ANNUAL SUMMARY'!$V$9,K218,'ANNUAL SUMMARY'!$BI$296)+SUMIFS('ANNUAL SUMMARY'!$CO$402,Z228,'ANNUAL SUMMARY'!$V$9,K218,'ANNUAL SUMMARY'!$BI$354)+SUMIFS('ANNUAL SUMMARY'!$CO$460,Z228,'ANNUAL SUMMARY'!$V$9,K218,'ANNUAL SUMMARY'!$BI$412)+SUMIFS('ANNUAL SUMMARY'!$CO$518,Z228,'ANNUAL SUMMARY'!$V$9,K218,'ANNUAL SUMMARY'!$BI$470)+SUMIFS('ANNUAL SUMMARY'!$CO$576,Z228,'ANNUAL SUMMARY'!$V$9,K218,'ANNUAL SUMMARY'!$BI$528)+SUMIFS('ANNUAL SUMMARY'!$CO$634,Z228,'ANNUAL SUMMARY'!$V$9,K218,'ANNUAL SUMMARY'!$BI$586)+SUMIFS('ANNUAL SUMMARY'!$CO$692,Z228,'ANNUAL SUMMARY'!$V$9,K218,'ANNUAL SUMMARY'!$BI$644)+SUMIFS('ANNUAL SUMMARY'!$EN$54,Z228,'ANNUAL SUMMARY'!$V$9,K218,'ANNUAL SUMMARY'!$DH$6)+SUMIFS('ANNUAL SUMMARY'!$EN$112,Z228,'ANNUAL SUMMARY'!$V$9,K218,'ANNUAL SUMMARY'!$DH$64)+SUMIFS('ANNUAL SUMMARY'!$EN$170,Z228,'ANNUAL SUMMARY'!$V$9,K218,'ANNUAL SUMMARY'!$DH$122)+SUMIFS('ANNUAL SUMMARY'!$EN$228,Z228,'ANNUAL SUMMARY'!$V$9,K218,'ANNUAL SUMMARY'!$DH$180)+SUMIFS('ANNUAL SUMMARY'!$EN$286,Z228,'ANNUAL SUMMARY'!$V$9,K218,'ANNUAL SUMMARY'!$DH$238)+SUMIFS('ANNUAL SUMMARY'!$EN$344,Z228,'ANNUAL SUMMARY'!$V$9,K218,'ANNUAL SUMMARY'!$DH$296)+SUMIFS('ANNUAL SUMMARY'!$EN$402,Z228,'ANNUAL SUMMARY'!$V$9,K218,'ANNUAL SUMMARY'!$DH$354)+SUMIFS('ANNUAL SUMMARY'!$EN$460,Z228,'ANNUAL SUMMARY'!$V$9,K218,'ANNUAL SUMMARY'!$DH$412)+SUMIFS('ANNUAL SUMMARY'!$EN$518,Z228,'ANNUAL SUMMARY'!$V$9,K218,'ANNUAL SUMMARY'!$DH$470)+SUMIFS('ANNUAL SUMMARY'!$EN$576,Z228,'ANNUAL SUMMARY'!$V$9,K218,'ANNUAL SUMMARY'!$DH$528)+SUMIFS('ANNUAL SUMMARY'!$EN$634,Z228,'ANNUAL SUMMARY'!$V$9,K218,'ANNUAL SUMMARY'!$DH$586)+SUMIFS('ANNUAL SUMMARY'!$EN$692,Z228,'ANNUAL SUMMARY'!$V$9,K218,'ANNUAL SUMMARY'!$DH$644)+SUMIFS('ANNUAL SUMMARY'!$GK$54,Z228,'ANNUAL SUMMARY'!$V$9,K218,'ANNUAL SUMMARY'!$FE$6)+SUMIFS('ANNUAL SUMMARY'!$GK$112,Z228,'ANNUAL SUMMARY'!$V$9,K218,'ANNUAL SUMMARY'!$FE$64)+SUMIFS('ANNUAL SUMMARY'!$GK$170,Z228,'ANNUAL SUMMARY'!$V$9,K218,'ANNUAL SUMMARY'!$FE$122)+SUMIFS('ANNUAL SUMMARY'!$GK$228,Z228,'ANNUAL SUMMARY'!$V$9,K218,'ANNUAL SUMMARY'!$FE$180)+SUMIFS('ANNUAL SUMMARY'!$GK$286,Z228,'ANNUAL SUMMARY'!$V$9,K218,'ANNUAL SUMMARY'!$FE$238)+SUMIFS('ANNUAL SUMMARY'!$GK$344,Z228,'ANNUAL SUMMARY'!$V$9,K218,'ANNUAL SUMMARY'!$FE$296)+SUMIFS('ANNUAL SUMMARY'!$GK$402,Z228,'ANNUAL SUMMARY'!$V$9,K218,'ANNUAL SUMMARY'!$FE$354)+SUMIFS('ANNUAL SUMMARY'!$GK$460,Z228,'ANNUAL SUMMARY'!$V$9,K218,'ANNUAL SUMMARY'!$FE$412)+SUMIFS('ANNUAL SUMMARY'!$GK$518,Z228,'ANNUAL SUMMARY'!$V$9,K218,'ANNUAL SUMMARY'!$FE$470)+SUMIFS('ANNUAL SUMMARY'!$GK$576,Z228,'ANNUAL SUMMARY'!$V$9,K218,'ANNUAL SUMMARY'!$FE$528)+SUMIFS('ANNUAL SUMMARY'!$GK$634,Z228,'ANNUAL SUMMARY'!$V$9,K218,'ANNUAL SUMMARY'!$FE$586)+SUMIFS('ANNUAL SUMMARY'!$GK$692,Z228,'ANNUAL SUMMARY'!$V$9,K218,'ANNUAL SUMMARY'!$FE$644)</f>
        <v>0</v>
      </c>
      <c r="AR228" s="728"/>
      <c r="AS228" s="728"/>
      <c r="AT228" s="728">
        <f>SUMIFS('ANNUAL SUMMARY'!$AU$54,Z228,'ANNUAL SUMMARY'!$V$9,K218,'ANNUAL SUMMARY'!$L$6)+SUMIFS('ANNUAL SUMMARY'!$AU$112,Z228,'ANNUAL SUMMARY'!$V$9,K218,'ANNUAL SUMMARY'!$L$64)+SUMIFS('ANNUAL SUMMARY'!$AU$170,Z228,'ANNUAL SUMMARY'!$V$9,K218,'ANNUAL SUMMARY'!$L$122)+SUMIFS('ANNUAL SUMMARY'!$AU$228,Z228,'ANNUAL SUMMARY'!$V$9,K218,'ANNUAL SUMMARY'!$L$180)+SUMIFS('ANNUAL SUMMARY'!$AU$286,Z228,'ANNUAL SUMMARY'!$V$9,K218,'ANNUAL SUMMARY'!$L$238)+SUMIFS('ANNUAL SUMMARY'!$AU$344,Z228,'ANNUAL SUMMARY'!$V$9,K218,'ANNUAL SUMMARY'!$L$296)+SUMIFS('ANNUAL SUMMARY'!$AU$402,Z228,'ANNUAL SUMMARY'!$V$9,K218,'ANNUAL SUMMARY'!$L$354)+SUMIFS('ANNUAL SUMMARY'!$AU$460,Z228,'ANNUAL SUMMARY'!$V$9,K218,'ANNUAL SUMMARY'!$L$412)+SUMIFS('ANNUAL SUMMARY'!$AU$518,Z228,'ANNUAL SUMMARY'!$V$9,K218,'ANNUAL SUMMARY'!$L$470)+SUMIFS('ANNUAL SUMMARY'!$AU$576,Z228,'ANNUAL SUMMARY'!$V$9,K218,'ANNUAL SUMMARY'!$L$528)+SUMIFS('ANNUAL SUMMARY'!$AU$634,Z228,'ANNUAL SUMMARY'!$V$9,K218,'ANNUAL SUMMARY'!$L$586)+SUMIFS('ANNUAL SUMMARY'!$AU$692,Z228,'ANNUAL SUMMARY'!$V$9,K218,'ANNUAL SUMMARY'!$L$644)+SUMIFS('ANNUAL SUMMARY'!$CR$54,Z228,'ANNUAL SUMMARY'!$V$9,K218,'ANNUAL SUMMARY'!$BI$6)+SUMIFS('ANNUAL SUMMARY'!$CR$112,Z228,'ANNUAL SUMMARY'!$V$9,K218,'ANNUAL SUMMARY'!$BI$64)+SUMIFS('ANNUAL SUMMARY'!$CR$170,Z228,'ANNUAL SUMMARY'!$V$9,K218,'ANNUAL SUMMARY'!$BI$122)+SUMIFS('ANNUAL SUMMARY'!$CR$228,Z228,'ANNUAL SUMMARY'!$V$9,K218,'ANNUAL SUMMARY'!$BI$180)+SUMIFS('ANNUAL SUMMARY'!$CR$286,Z228,'ANNUAL SUMMARY'!$V$9,K218,'ANNUAL SUMMARY'!$BI$238)+SUMIFS('ANNUAL SUMMARY'!$CR$344,Z228,'ANNUAL SUMMARY'!$V$9,K218,'ANNUAL SUMMARY'!$BI$296)+SUMIFS('ANNUAL SUMMARY'!$CR$402,Z228,'ANNUAL SUMMARY'!$V$9,K218,'ANNUAL SUMMARY'!$BI$354)+SUMIFS('ANNUAL SUMMARY'!$CR$460,Z228,'ANNUAL SUMMARY'!$V$9,K218,'ANNUAL SUMMARY'!$BI$412)+SUMIFS('ANNUAL SUMMARY'!$CR$518,Z228,'ANNUAL SUMMARY'!$V$9,K218,'ANNUAL SUMMARY'!$BI$470)+SUMIFS('ANNUAL SUMMARY'!$CR$576,Z228,'ANNUAL SUMMARY'!$V$9,K218,'ANNUAL SUMMARY'!$BI$528)+SUMIFS('ANNUAL SUMMARY'!$CR$634,Z228,'ANNUAL SUMMARY'!$V$9,K218,'ANNUAL SUMMARY'!$BI$586)+SUMIFS('ANNUAL SUMMARY'!$CR$692,Z228,'ANNUAL SUMMARY'!$V$9,K218,'ANNUAL SUMMARY'!$BI$644)+SUMIFS('ANNUAL SUMMARY'!$EQ$54,Z228,'ANNUAL SUMMARY'!$V$9,K218,'ANNUAL SUMMARY'!$DH$6)+SUMIFS('ANNUAL SUMMARY'!$EQ$112,Z228,'ANNUAL SUMMARY'!$V$9,K218,'ANNUAL SUMMARY'!$DH$64)+SUMIFS('ANNUAL SUMMARY'!$EQ$170,Z228,'ANNUAL SUMMARY'!$V$9,K218,'ANNUAL SUMMARY'!$DH$122)+SUMIFS('ANNUAL SUMMARY'!$EQ$228,Z228,'ANNUAL SUMMARY'!$V$9,K218,'ANNUAL SUMMARY'!$DH$180)+SUMIFS('ANNUAL SUMMARY'!$EQ$286,Z228,'ANNUAL SUMMARY'!$V$9,K218,'ANNUAL SUMMARY'!$DH$238)+SUMIFS('ANNUAL SUMMARY'!$EQ$344,Z228,'ANNUAL SUMMARY'!$V$9,K218,'ANNUAL SUMMARY'!$DH$296)+SUMIFS('ANNUAL SUMMARY'!$EQ$402,Z228,'ANNUAL SUMMARY'!$V$9,K218,'ANNUAL SUMMARY'!$DH$354)+SUMIFS('ANNUAL SUMMARY'!$EQ$460,Z228,'ANNUAL SUMMARY'!$V$9,K218,'ANNUAL SUMMARY'!$DH$412)+SUMIFS('ANNUAL SUMMARY'!$EQ$518,Z228,'ANNUAL SUMMARY'!$V$9,K218,'ANNUAL SUMMARY'!$DH$470)+SUMIFS('ANNUAL SUMMARY'!$EQ$576,Z228,'ANNUAL SUMMARY'!$V$9,K218,'ANNUAL SUMMARY'!$DH$528)+SUMIFS('ANNUAL SUMMARY'!$EQ$634,Z228,'ANNUAL SUMMARY'!$V$9,K218,'ANNUAL SUMMARY'!$DH$586)+SUMIFS('ANNUAL SUMMARY'!$EQ$692,Z228,'ANNUAL SUMMARY'!$V$9,K218,'ANNUAL SUMMARY'!$DH$644)+SUMIFS('ANNUAL SUMMARY'!$GN$54,Z228,'ANNUAL SUMMARY'!$V$9,K218,'ANNUAL SUMMARY'!$FE$6)+SUMIFS('ANNUAL SUMMARY'!$GN$112,Z228,'ANNUAL SUMMARY'!$V$9,K218,'ANNUAL SUMMARY'!$FE$64)+SUMIFS('ANNUAL SUMMARY'!$GN$170,Z228,'ANNUAL SUMMARY'!$V$9,K218,'ANNUAL SUMMARY'!$FE$122)+SUMIFS('ANNUAL SUMMARY'!$GN$228,Z228,'ANNUAL SUMMARY'!$V$9,K218,'ANNUAL SUMMARY'!$FE$180)+SUMIFS('ANNUAL SUMMARY'!$GN$286,Z228,'ANNUAL SUMMARY'!$V$9,K218,'ANNUAL SUMMARY'!$FE$238)+SUMIFS('ANNUAL SUMMARY'!$GN$344,Z228,'ANNUAL SUMMARY'!$V$9,K218,'ANNUAL SUMMARY'!$FE$296)+SUMIFS('ANNUAL SUMMARY'!$GN$402,Z228,'ANNUAL SUMMARY'!$V$9,K218,'ANNUAL SUMMARY'!$FE$354)+SUMIFS('ANNUAL SUMMARY'!$GN$460,Z228,'ANNUAL SUMMARY'!$V$9,K218,'ANNUAL SUMMARY'!$FE$412)+SUMIFS('ANNUAL SUMMARY'!$GN$518,Z228,'ANNUAL SUMMARY'!$V$9,K218,'ANNUAL SUMMARY'!$FE$470)+SUMIFS('ANNUAL SUMMARY'!$GN$576,Z228,'ANNUAL SUMMARY'!$V$9,K218,'ANNUAL SUMMARY'!$FE$528)+SUMIFS('ANNUAL SUMMARY'!$GN$634,Z228,'ANNUAL SUMMARY'!$V$9,K218,'ANNUAL SUMMARY'!$FE$586)+SUMIFS('ANNUAL SUMMARY'!$GN$692,Z228,'ANNUAL SUMMARY'!$V$9,K218,'ANNUAL SUMMARY'!$FE$644)</f>
        <v>0</v>
      </c>
      <c r="AU228" s="728"/>
      <c r="AV228" s="1260"/>
      <c r="AW228" s="1263"/>
      <c r="AX228" s="154"/>
      <c r="AY228" s="12"/>
      <c r="AZ228" s="12"/>
      <c r="BA228" s="12"/>
      <c r="BB228" s="12"/>
      <c r="BC228" s="12"/>
      <c r="BD228" s="12"/>
      <c r="BE228" s="12"/>
      <c r="BF228" s="12"/>
      <c r="BG228" s="12"/>
      <c r="BH228" s="12"/>
      <c r="BI228" s="12"/>
      <c r="BJ228" s="15"/>
      <c r="BK228" s="729" t="str">
        <f>'ANNUAL SUMMARY'!$O$20</f>
        <v>NIGHT</v>
      </c>
      <c r="BL228" s="730"/>
      <c r="BM228" s="730"/>
      <c r="BN228" s="730"/>
      <c r="BO228" s="745"/>
      <c r="BP228" s="749">
        <f>SUMIF('ANNUAL SUMMARY'!$FE$622,BH218,'ANNUAL SUMMARY'!$FM$636)+SUMIF('ANNUAL SUMMARY'!$DH$622,BH218,'ANNUAL SUMMARY'!$DP$636)+SUMIF('ANNUAL SUMMARY'!$BI$622,BH218,'ANNUAL SUMMARY'!$BQ$636)+SUMIF('ANNUAL SUMMARY'!$L$622,BH218,'ANNUAL SUMMARY'!$T$636)+SUMIF('ANNUAL SUMMARY'!$FE$566,BH218,'ANNUAL SUMMARY'!$FM$580)+SUMIF('ANNUAL SUMMARY'!$DH$566,BH218,'ANNUAL SUMMARY'!$DP$580)+SUMIF('ANNUAL SUMMARY'!$BI$566,BH218,'ANNUAL SUMMARY'!$BQ$580)+SUMIF('ANNUAL SUMMARY'!$L$566,BH218,'ANNUAL SUMMARY'!$T$580)+SUMIF('ANNUAL SUMMARY'!$FE$510,BH218,'ANNUAL SUMMARY'!$FM$524)+SUMIF('ANNUAL SUMMARY'!$DH$510,BH218,'ANNUAL SUMMARY'!$DP$524)+SUMIF('ANNUAL SUMMARY'!$BI$510,BH218,'ANNUAL SUMMARY'!$BQ$524)+SUMIF('ANNUAL SUMMARY'!$L$510,BH218,'ANNUAL SUMMARY'!$T$524)+SUMIF('ANNUAL SUMMARY'!$FE$454,BH218,'ANNUAL SUMMARY'!$FM$468)+SUMIF('ANNUAL SUMMARY'!$DH$454,BH218,'ANNUAL SUMMARY'!$DP$468)+SUMIF('ANNUAL SUMMARY'!$BI$454,BH218,'ANNUAL SUMMARY'!$BQ$468)+SUMIF('ANNUAL SUMMARY'!$L$454,BH218,'ANNUAL SUMMARY'!$T$468)+SUMIF('ANNUAL SUMMARY'!$FE$398,BH218,'ANNUAL SUMMARY'!$FM$412)+SUMIF('ANNUAL SUMMARY'!$DH$398,BH218,'ANNUAL SUMMARY'!$DP$412)+SUMIF('ANNUAL SUMMARY'!$BI$398,BH218,'ANNUAL SUMMARY'!$BQ$412)+SUMIF('ANNUAL SUMMARY'!$L$398,BH218,'ANNUAL SUMMARY'!$T$412)+SUMIF('ANNUAL SUMMARY'!$FE$342,BH218,'ANNUAL SUMMARY'!$FM$356)+SUMIF('ANNUAL SUMMARY'!$DH$342,BH218,'ANNUAL SUMMARY'!$DP$356)+SUMIF('ANNUAL SUMMARY'!$BI$342,BH218,'ANNUAL SUMMARY'!$BQ$356)+SUMIF('ANNUAL SUMMARY'!$L$342,BH218,'ANNUAL SUMMARY'!$T$356)+SUMIF('ANNUAL SUMMARY'!$FE$286,BH218,'ANNUAL SUMMARY'!$FM$300)+SUMIF('ANNUAL SUMMARY'!$DH$286,BH218,'ANNUAL SUMMARY'!$DP$300)+SUMIF('ANNUAL SUMMARY'!$BI$286,BH218,'ANNUAL SUMMARY'!$BQ$300)+SUMIF('ANNUAL SUMMARY'!$L$286,BH218,'ANNUAL SUMMARY'!$T$300)+SUMIF('ANNUAL SUMMARY'!$FE$230,BH218,'ANNUAL SUMMARY'!$FM$244)+SUMIF('ANNUAL SUMMARY'!$DH$230,BH218,'ANNUAL SUMMARY'!$DP$244)+SUMIF('ANNUAL SUMMARY'!$BI$230,BH218,'ANNUAL SUMMARY'!$BQ$244)+SUMIF('ANNUAL SUMMARY'!$L$230,BH218,'ANNUAL SUMMARY'!$T$244)+SUMIF('ANNUAL SUMMARY'!$FE$174,BH218,'ANNUAL SUMMARY'!$FM$188)+SUMIF('ANNUAL SUMMARY'!$DH$174,BH218,'ANNUAL SUMMARY'!$DP$188)+SUMIF('ANNUAL SUMMARY'!$BI$174,BH218,'ANNUAL SUMMARY'!$BQ$188)+SUMIF('ANNUAL SUMMARY'!$L$174,BH218,'ANNUAL SUMMARY'!$T$188)+SUMIF('ANNUAL SUMMARY'!$FE$118,BH218,'ANNUAL SUMMARY'!$FM$132)+SUMIF('ANNUAL SUMMARY'!$DH$118,BH218,'ANNUAL SUMMARY'!$DP$132)+SUMIF('ANNUAL SUMMARY'!$BI$118,BH218,'ANNUAL SUMMARY'!$BQ$132)+SUMIF('ANNUAL SUMMARY'!$L$118,BH218,'ANNUAL SUMMARY'!$T$132)+SUMIF('ANNUAL SUMMARY'!$FE$62,BH218,'ANNUAL SUMMARY'!$FM$76)+SUMIF('ANNUAL SUMMARY'!$DH$62,BH218,'ANNUAL SUMMARY'!$DP$76)+SUMIF('ANNUAL SUMMARY'!$BI$62,BH218,'ANNUAL SUMMARY'!$BQ$76)+SUMIF('ANNUAL SUMMARY'!$L$62,BH218,'ANNUAL SUMMARY'!$T$76)+SUMIF('ANNUAL SUMMARY'!$FE$6,BH218,'ANNUAL SUMMARY'!$FM$20)+SUMIF('ANNUAL SUMMARY'!$DH$6,BH218,'ANNUAL SUMMARY'!$DP$20)+SUMIF('ANNUAL SUMMARY'!$BI$6,BH218,'ANNUAL SUMMARY'!$BQ$20)+SUMIF('ANNUAL SUMMARY'!$L$6,BH218,'ANNUAL SUMMARY'!$T$20)+SUMIF('PREVIOUS LOGS'!$K$6,BH218,'PREVIOUS LOGS'!$S$17)+SUMIF('PREVIOUS LOGS'!$K$59,$K$6,'PREVIOUS LOGS'!$S$70)+SUMIF('PREVIOUS LOGS'!$K$112,BH218,'PREVIOUS LOGS'!$S$123)+SUMIF('PREVIOUS LOGS'!$K$165,BH218,'PREVIOUS LOGS'!$S$176)+SUMIF('PREVIOUS LOGS'!$K$218,BH218,'PREVIOUS LOGS'!$S$229)+SUMIF('PREVIOUS LOGS'!$K$271,BH218,'PREVIOUS LOGS'!$S$282)+SUMIF('PREVIOUS LOGS'!$K$324,BH218,'PREVIOUS LOGS'!$S$335)+SUMIF('PREVIOUS LOGS'!$BH$6,BH218,'PREVIOUS LOGS'!$BP$17)+SUMIF('PREVIOUS LOGS'!$BH$59,$K$6,'PREVIOUS LOGS'!$BP$70)+SUMIF('PREVIOUS LOGS'!$BH$112,BH218,'PREVIOUS LOGS'!$BP$123)+SUMIF('PREVIOUS LOGS'!$BH$165,BH218,'PREVIOUS LOGS'!$BP$176)+SUMIF('PREVIOUS LOGS'!$BH$218,BH218,'PREVIOUS LOGS'!$BP$229)+SUMIF('PREVIOUS LOGS'!$BH$271,BH218,'PREVIOUS LOGS'!$BP$282)+SUMIF('PREVIOUS LOGS'!$BH$324,BH218,'PREVIOUS LOGS'!$BP$335)+SUMIF('PREVIOUS LOGS'!$DF$6,BH218,'PREVIOUS LOGS'!$DN$17)+SUMIF('PREVIOUS LOGS'!$DF$59,$K$6,'PREVIOUS LOGS'!$DN$70)+SUMIF('PREVIOUS LOGS'!$DF$112,BH218,'PREVIOUS LOGS'!$DN$123)+SUMIF('PREVIOUS LOGS'!$DF$165,BH218,'PREVIOUS LOGS'!$DN$176)+SUMIF('PREVIOUS LOGS'!$DF$218,BH218,'PREVIOUS LOGS'!$DN$229)+SUMIF('PREVIOUS LOGS'!$DF$271,BH218,'PREVIOUS LOGS'!$DN$282)+SUMIF('PREVIOUS LOGS'!$DF$324,BH218,'PREVIOUS LOGS'!$DN$335)+SUMIF('PREVIOUS LOGS'!$FC$6,BH218,'PREVIOUS LOGS'!$FK$17)+SUMIF('PREVIOUS LOGS'!$FC$59,$K$6,'PREVIOUS LOGS'!$FK$70)+SUMIF('PREVIOUS LOGS'!$FC$112,BH218,'PREVIOUS LOGS'!$FK$123)+SUMIF('PREVIOUS LOGS'!$FC$165,BH218,'PREVIOUS LOGS'!$FK$176)+SUMIF('PREVIOUS LOGS'!$FC$218,BH218,'PREVIOUS LOGS'!$FK$229)+SUMIF('PREVIOUS LOGS'!$FC$271,BH218,'PREVIOUS LOGS'!$FK$282)+SUMIF('PREVIOUS LOGS'!$FC$324,BH218,'PREVIOUS LOGS'!$FK$335)</f>
        <v>0</v>
      </c>
      <c r="BQ228" s="750"/>
      <c r="BR228" s="750"/>
      <c r="BS228" s="750"/>
      <c r="BT228" s="750"/>
      <c r="BU228" s="751"/>
      <c r="BV228" s="15"/>
      <c r="BW228" s="812">
        <f>IF(BW224=0," ",BW224+2)</f>
        <v>2024</v>
      </c>
      <c r="BX228" s="813"/>
      <c r="BY228" s="813"/>
      <c r="BZ228" s="813"/>
      <c r="CA228" s="813"/>
      <c r="CB228" s="1118">
        <f>SUMIFS('ANNUAL SUMMARY'!$AF$54,BW228,'ANNUAL SUMMARY'!$V$9,BH218,'ANNUAL SUMMARY'!$L$6)+SUMIFS('ANNUAL SUMMARY'!$AF$112,BW228,'ANNUAL SUMMARY'!$V$9,BH218,'ANNUAL SUMMARY'!$L$64)+SUMIFS('ANNUAL SUMMARY'!$AF$170,BW228,'ANNUAL SUMMARY'!$V$9,BH218,'ANNUAL SUMMARY'!$L$122)+SUMIFS('ANNUAL SUMMARY'!$AF$228,BW228,'ANNUAL SUMMARY'!$V$9,BH218,'ANNUAL SUMMARY'!$L$180)+SUMIFS('ANNUAL SUMMARY'!$AF$286,BW228,'ANNUAL SUMMARY'!$V$9,BH218,'ANNUAL SUMMARY'!$L$238)+SUMIFS('ANNUAL SUMMARY'!$AF$344,BW228,'ANNUAL SUMMARY'!$V$9,BH218,'ANNUAL SUMMARY'!$L$296)+SUMIFS('ANNUAL SUMMARY'!$AF$402,BW228,'ANNUAL SUMMARY'!$V$9,BH218,'ANNUAL SUMMARY'!$L$354)+SUMIFS('ANNUAL SUMMARY'!$AF$460,BW228,'ANNUAL SUMMARY'!$V$9,BH218,'ANNUAL SUMMARY'!$L$412)+SUMIFS('ANNUAL SUMMARY'!$AF$518,BW228,'ANNUAL SUMMARY'!$V$9,BH218,'ANNUAL SUMMARY'!$L$470)+SUMIFS('ANNUAL SUMMARY'!$AF$576,BW228,'ANNUAL SUMMARY'!$V$9,BH218,'ANNUAL SUMMARY'!$L$528)+SUMIFS('ANNUAL SUMMARY'!$AF$634,BW228,'ANNUAL SUMMARY'!$V$9,BH218,'ANNUAL SUMMARY'!$L$586)+SUMIFS('ANNUAL SUMMARY'!$AF$692,BW228,'ANNUAL SUMMARY'!$V$9,BH218,'ANNUAL SUMMARY'!$L$644)+SUMIFS('ANNUAL SUMMARY'!$CC$54,BW228,'ANNUAL SUMMARY'!$V$9,BH218,'ANNUAL SUMMARY'!$BI$6)+SUMIFS('ANNUAL SUMMARY'!$CC$112,BW228,'ANNUAL SUMMARY'!$V$9,BH218,'ANNUAL SUMMARY'!$BI$64)+SUMIFS('ANNUAL SUMMARY'!$CC$170,BW228,'ANNUAL SUMMARY'!$V$9,BH218,'ANNUAL SUMMARY'!$BI$122)+SUMIFS('ANNUAL SUMMARY'!$CC$228,BW228,'ANNUAL SUMMARY'!$V$9,BH218,'ANNUAL SUMMARY'!$BI$180)+SUMIFS('ANNUAL SUMMARY'!$CC$286,BW228,'ANNUAL SUMMARY'!$V$9,BH218,'ANNUAL SUMMARY'!$BI$238)+SUMIFS('ANNUAL SUMMARY'!$CC$344,BW228,'ANNUAL SUMMARY'!$V$9,BH218,'ANNUAL SUMMARY'!$BI$296)+SUMIFS('ANNUAL SUMMARY'!$CC$402,BW228,'ANNUAL SUMMARY'!$V$9,BH218,'ANNUAL SUMMARY'!$BI$354)+SUMIFS('ANNUAL SUMMARY'!$CC$460,BW228,'ANNUAL SUMMARY'!$V$9,BH218,'ANNUAL SUMMARY'!$BI$412)+SUMIFS('ANNUAL SUMMARY'!$CC$518,BW228,'ANNUAL SUMMARY'!$V$9,BH218,'ANNUAL SUMMARY'!$BI$470)+SUMIFS('ANNUAL SUMMARY'!$CC$576,BW228,'ANNUAL SUMMARY'!$V$9,BH218,'ANNUAL SUMMARY'!$BI$528)+SUMIFS('ANNUAL SUMMARY'!$CC$634,BW228,'ANNUAL SUMMARY'!$V$9,BH218,'ANNUAL SUMMARY'!$BI$586)+SUMIFS('ANNUAL SUMMARY'!$CC$692,BW228,'ANNUAL SUMMARY'!$V$9,BH218,'ANNUAL SUMMARY'!$BI$644)+SUMIFS('ANNUAL SUMMARY'!$EB$54,BW228,'ANNUAL SUMMARY'!$V$9,BH218,'ANNUAL SUMMARY'!$DH$6)+SUMIFS('ANNUAL SUMMARY'!$EB$112,BW228,'ANNUAL SUMMARY'!$V$9,BH218,'ANNUAL SUMMARY'!$DH$64)+SUMIFS('ANNUAL SUMMARY'!$EB$170,BW228,'ANNUAL SUMMARY'!$V$9,BH218,'ANNUAL SUMMARY'!$DH$122)+SUMIFS('ANNUAL SUMMARY'!$EB$228,BW228,'ANNUAL SUMMARY'!$V$9,BH218,'ANNUAL SUMMARY'!$DH$180)+SUMIFS('ANNUAL SUMMARY'!$EB$286,BW228,'ANNUAL SUMMARY'!$V$9,BH218,'ANNUAL SUMMARY'!$DH$238)+SUMIFS('ANNUAL SUMMARY'!$EB$344,BW228,'ANNUAL SUMMARY'!$V$9,BH218,'ANNUAL SUMMARY'!$DH$296)+SUMIFS('ANNUAL SUMMARY'!$EB$402,BW228,'ANNUAL SUMMARY'!$V$9,BH218,'ANNUAL SUMMARY'!$DH$354)+SUMIFS('ANNUAL SUMMARY'!$EB$460,BW228,'ANNUAL SUMMARY'!$V$9,BH218,'ANNUAL SUMMARY'!$DH$412)+SUMIFS('ANNUAL SUMMARY'!$EB$518,BW228,'ANNUAL SUMMARY'!$V$9,BH218,'ANNUAL SUMMARY'!$DH$470)+SUMIFS('ANNUAL SUMMARY'!$EB$576,BW228,'ANNUAL SUMMARY'!$V$9,BH218,'ANNUAL SUMMARY'!$DH$528)+SUMIFS('ANNUAL SUMMARY'!$EB$634,BW228,'ANNUAL SUMMARY'!$V$9,BH218,'ANNUAL SUMMARY'!$DH$586)+SUMIFS('ANNUAL SUMMARY'!$EB$692,BW228,'ANNUAL SUMMARY'!$V$9,BH218,'ANNUAL SUMMARY'!$DH$644)+SUMIFS('ANNUAL SUMMARY'!$FY$54,BW228,'ANNUAL SUMMARY'!$V$9,BH218,'ANNUAL SUMMARY'!$FE$6)+SUMIFS('ANNUAL SUMMARY'!$FY$112,BW228,'ANNUAL SUMMARY'!$V$9,BH218,'ANNUAL SUMMARY'!$FE$64)+SUMIFS('ANNUAL SUMMARY'!$FY$170,BW228,'ANNUAL SUMMARY'!$V$9,BH218,'ANNUAL SUMMARY'!$FE$122)+SUMIFS('ANNUAL SUMMARY'!$FY$228,BW228,'ANNUAL SUMMARY'!$V$9,BH218,'ANNUAL SUMMARY'!$FE$180)+SUMIFS('ANNUAL SUMMARY'!$FY$286,BW228,'ANNUAL SUMMARY'!$V$9,BH218,'ANNUAL SUMMARY'!$FE$238)+SUMIFS('ANNUAL SUMMARY'!$FY$344,BW228,'ANNUAL SUMMARY'!$V$9,BH218,'ANNUAL SUMMARY'!$FE$296)+SUMIFS('ANNUAL SUMMARY'!$FY$402,BW228,'ANNUAL SUMMARY'!$V$9,BH218,'ANNUAL SUMMARY'!$FE$354)+SUMIFS('ANNUAL SUMMARY'!$FY$460,BW228,'ANNUAL SUMMARY'!$V$9,BH218,'ANNUAL SUMMARY'!$FE$412)+SUMIFS('ANNUAL SUMMARY'!$FY$518,BW228,'ANNUAL SUMMARY'!$V$9,BH218,'ANNUAL SUMMARY'!$FE$470)+SUMIFS('ANNUAL SUMMARY'!$FY$576,BW228,'ANNUAL SUMMARY'!$V$9,BH218,'ANNUAL SUMMARY'!$FE$528)+SUMIFS('ANNUAL SUMMARY'!$FY$634,BW228,'ANNUAL SUMMARY'!$V$9,BH218,'ANNUAL SUMMARY'!$FE$586)+SUMIFS('ANNUAL SUMMARY'!$FY$692,BW228,'ANNUAL SUMMARY'!$V$9,BH218,'ANNUAL SUMMARY'!$FE$644)</f>
        <v>0</v>
      </c>
      <c r="CC228" s="727"/>
      <c r="CD228" s="727"/>
      <c r="CE228" s="727"/>
      <c r="CF228" s="727">
        <f>SUMIFS('ANNUAL SUMMARY'!$AJ$54,BW228,'ANNUAL SUMMARY'!$V$9,BH218,'ANNUAL SUMMARY'!$L$6)+SUMIFS('ANNUAL SUMMARY'!$AJ$112,BW228,'ANNUAL SUMMARY'!$V$9,BH218,'ANNUAL SUMMARY'!$L$64)+SUMIFS('ANNUAL SUMMARY'!$AJ$170,BW228,'ANNUAL SUMMARY'!$V$9,BH218,'ANNUAL SUMMARY'!$L$122)+SUMIFS('ANNUAL SUMMARY'!$AJ$228,BW228,'ANNUAL SUMMARY'!$V$9,BH218,'ANNUAL SUMMARY'!$L$180)+SUMIFS('ANNUAL SUMMARY'!$AJ$286,BW228,'ANNUAL SUMMARY'!$V$9,BH218,'ANNUAL SUMMARY'!$L$238)+SUMIFS('ANNUAL SUMMARY'!$AJ$344,BW228,'ANNUAL SUMMARY'!$V$9,BH218,'ANNUAL SUMMARY'!$L$296)+SUMIFS('ANNUAL SUMMARY'!$AJ$402,BW228,'ANNUAL SUMMARY'!$V$9,BH218,'ANNUAL SUMMARY'!$L$354)+SUMIFS('ANNUAL SUMMARY'!$AJ$460,BW228,'ANNUAL SUMMARY'!$V$9,BH218,'ANNUAL SUMMARY'!$L$412)+SUMIFS('ANNUAL SUMMARY'!$AJ$518,BW228,'ANNUAL SUMMARY'!$V$9,BH218,'ANNUAL SUMMARY'!$L$470)+SUMIFS('ANNUAL SUMMARY'!$AJ$576,BW228,'ANNUAL SUMMARY'!$V$9,BH218,'ANNUAL SUMMARY'!$L$528)+SUMIFS('ANNUAL SUMMARY'!$AJ$634,BW228,'ANNUAL SUMMARY'!$V$9,BH218,'ANNUAL SUMMARY'!$L$586)+SUMIFS('ANNUAL SUMMARY'!$AJ$692,BW228,'ANNUAL SUMMARY'!$V$9,BH218,'ANNUAL SUMMARY'!$L$644)+SUMIFS('ANNUAL SUMMARY'!$CG$54,BW228,'ANNUAL SUMMARY'!$V$9,BH218,'ANNUAL SUMMARY'!$BI$6)+SUMIFS('ANNUAL SUMMARY'!$CG$112,BW228,'ANNUAL SUMMARY'!$V$9,BH218,'ANNUAL SUMMARY'!$BI$64)+SUMIFS('ANNUAL SUMMARY'!$CG$170,BW228,'ANNUAL SUMMARY'!$V$9,BH218,'ANNUAL SUMMARY'!$BI$122)+SUMIFS('ANNUAL SUMMARY'!$CG$228,BW228,'ANNUAL SUMMARY'!$V$9,BH218,'ANNUAL SUMMARY'!$BI$180)+SUMIFS('ANNUAL SUMMARY'!$CG$286,BW228,'ANNUAL SUMMARY'!$V$9,BH218,'ANNUAL SUMMARY'!$BI$238)+SUMIFS('ANNUAL SUMMARY'!$CG$344,BW228,'ANNUAL SUMMARY'!$V$9,BH218,'ANNUAL SUMMARY'!$BI$296)+SUMIFS('ANNUAL SUMMARY'!$CG$402,BW228,'ANNUAL SUMMARY'!$V$9,BH218,'ANNUAL SUMMARY'!$BI$354)+SUMIFS('ANNUAL SUMMARY'!$CG$460,BW228,'ANNUAL SUMMARY'!$V$9,BH218,'ANNUAL SUMMARY'!$BI$412)+SUMIFS('ANNUAL SUMMARY'!$CG$518,BW228,'ANNUAL SUMMARY'!$V$9,BH218,'ANNUAL SUMMARY'!$BI$470)+SUMIFS('ANNUAL SUMMARY'!$CG$576,BW228,'ANNUAL SUMMARY'!$V$9,BH218,'ANNUAL SUMMARY'!$BI$528)+SUMIFS('ANNUAL SUMMARY'!$CG$634,BW228,'ANNUAL SUMMARY'!$V$9,BH218,'ANNUAL SUMMARY'!$BI$586)+SUMIFS('ANNUAL SUMMARY'!$CG$692,BW228,'ANNUAL SUMMARY'!$V$9,BH218,'ANNUAL SUMMARY'!$BI$644)+SUMIFS('ANNUAL SUMMARY'!$EF$54,BW228,'ANNUAL SUMMARY'!$V$9,BH218,'ANNUAL SUMMARY'!$DH$6)+SUMIFS('ANNUAL SUMMARY'!$EF$112,BW228,'ANNUAL SUMMARY'!$V$9,BH218,'ANNUAL SUMMARY'!$DH$64)+SUMIFS('ANNUAL SUMMARY'!$EF$170,BW228,'ANNUAL SUMMARY'!$V$9,BH218,'ANNUAL SUMMARY'!$DH$122)+SUMIFS('ANNUAL SUMMARY'!$EF$228,BW228,'ANNUAL SUMMARY'!$V$9,BH218,'ANNUAL SUMMARY'!$DH$180)+SUMIFS('ANNUAL SUMMARY'!$EF$286,BW228,'ANNUAL SUMMARY'!$V$9,BH218,'ANNUAL SUMMARY'!$DH$238)+SUMIFS('ANNUAL SUMMARY'!$EF$344,BW228,'ANNUAL SUMMARY'!$V$9,BH218,'ANNUAL SUMMARY'!$DH$296)+SUMIFS('ANNUAL SUMMARY'!$EF$402,BW228,'ANNUAL SUMMARY'!$V$9,BH218,'ANNUAL SUMMARY'!$DH$354)+SUMIFS('ANNUAL SUMMARY'!$EF$460,BW228,'ANNUAL SUMMARY'!$V$9,BH218,'ANNUAL SUMMARY'!$DH$412)+SUMIFS('ANNUAL SUMMARY'!$EF$518,BW228,'ANNUAL SUMMARY'!$V$9,BH218,'ANNUAL SUMMARY'!$DH$470)+SUMIFS('ANNUAL SUMMARY'!$EF$576,BW228,'ANNUAL SUMMARY'!$V$9,BH218,'ANNUAL SUMMARY'!$DH$528)+SUMIFS('ANNUAL SUMMARY'!$EF$634,BW228,'ANNUAL SUMMARY'!$V$9,BH218,'ANNUAL SUMMARY'!$DH$586)+SUMIFS('ANNUAL SUMMARY'!$EF$692,BW228,'ANNUAL SUMMARY'!$V$9,BH218,'ANNUAL SUMMARY'!$DH$644)+SUMIFS('ANNUAL SUMMARY'!$GC$54,BW228,'ANNUAL SUMMARY'!$V$9,BH218,'ANNUAL SUMMARY'!$FE$6)+SUMIFS('ANNUAL SUMMARY'!$GC$112,BW228,'ANNUAL SUMMARY'!$V$9,BH218,'ANNUAL SUMMARY'!$FE$64)+SUMIFS('ANNUAL SUMMARY'!$GC$170,BW228,'ANNUAL SUMMARY'!$V$9,BH218,'ANNUAL SUMMARY'!$FE$122)+SUMIFS('ANNUAL SUMMARY'!$GC$228,BW228,'ANNUAL SUMMARY'!$V$9,BH218,'ANNUAL SUMMARY'!$FE$180)+SUMIFS('ANNUAL SUMMARY'!$GC$286,BW228,'ANNUAL SUMMARY'!$V$9,BH218,'ANNUAL SUMMARY'!$FE$238)+SUMIFS('ANNUAL SUMMARY'!$GC$344,BW228,'ANNUAL SUMMARY'!$V$9,BH218,'ANNUAL SUMMARY'!$FE$296)+SUMIFS('ANNUAL SUMMARY'!$GC$402,BW228,'ANNUAL SUMMARY'!$V$9,BH218,'ANNUAL SUMMARY'!$FE$354)+SUMIFS('ANNUAL SUMMARY'!$GC$460,BW228,'ANNUAL SUMMARY'!$V$9,BH218,'ANNUAL SUMMARY'!$FE$412)+SUMIFS('ANNUAL SUMMARY'!$GC$518,BW228,'ANNUAL SUMMARY'!$V$9,BH218,'ANNUAL SUMMARY'!$FE$470)+SUMIFS('ANNUAL SUMMARY'!$GC$576,BW228,'ANNUAL SUMMARY'!$V$9,BH218,'ANNUAL SUMMARY'!$FE$528)+SUMIFS('ANNUAL SUMMARY'!$GC$634,BW228,'ANNUAL SUMMARY'!$V$9,BH218,'ANNUAL SUMMARY'!$FE$586)+SUMIFS('ANNUAL SUMMARY'!$GC$692,BW228,'ANNUAL SUMMARY'!$V$9,BH218,'ANNUAL SUMMARY'!$FE$644)</f>
        <v>0</v>
      </c>
      <c r="CG228" s="727"/>
      <c r="CH228" s="727"/>
      <c r="CI228" s="727"/>
      <c r="CJ228" s="727">
        <f>SUMIFS('ANNUAL SUMMARY'!$AN$54,BW228,'ANNUAL SUMMARY'!$V$9,BH218,'ANNUAL SUMMARY'!$L$6)+SUMIFS('ANNUAL SUMMARY'!$AN$112,BW228,'ANNUAL SUMMARY'!$V$9,BH218,'ANNUAL SUMMARY'!$L$64)+SUMIFS('ANNUAL SUMMARY'!$AN$170,BW228,'ANNUAL SUMMARY'!$V$9,BH218,'ANNUAL SUMMARY'!$L$122)+SUMIFS('ANNUAL SUMMARY'!$AN$228,BW228,'ANNUAL SUMMARY'!$V$9,BH218,'ANNUAL SUMMARY'!$L$180)+SUMIFS('ANNUAL SUMMARY'!$AN$286,BW228,'ANNUAL SUMMARY'!$V$9,BH218,'ANNUAL SUMMARY'!$L$238)+SUMIFS('ANNUAL SUMMARY'!$AN$344,BW228,'ANNUAL SUMMARY'!$V$9,BH218,'ANNUAL SUMMARY'!$L$296)+SUMIFS('ANNUAL SUMMARY'!$AN$402,BW228,'ANNUAL SUMMARY'!$V$9,BH218,'ANNUAL SUMMARY'!$L$354)+SUMIFS('ANNUAL SUMMARY'!$AN$460,BW228,'ANNUAL SUMMARY'!$V$9,BH218,'ANNUAL SUMMARY'!$L$412)+SUMIFS('ANNUAL SUMMARY'!$AN$518,BW228,'ANNUAL SUMMARY'!$V$9,BH218,'ANNUAL SUMMARY'!$L$470)+SUMIFS('ANNUAL SUMMARY'!$AN$576,BW228,'ANNUAL SUMMARY'!$V$9,BH218,'ANNUAL SUMMARY'!$L$528)+SUMIFS('ANNUAL SUMMARY'!$AN$634,BW228,'ANNUAL SUMMARY'!$V$9,BH218,'ANNUAL SUMMARY'!$L$586)+SUMIFS('ANNUAL SUMMARY'!$AN$692,BW228,'ANNUAL SUMMARY'!$V$9,BH218,'ANNUAL SUMMARY'!$L$644)+SUMIFS('ANNUAL SUMMARY'!$CK$54,BW228,'ANNUAL SUMMARY'!$V$9,BH218,'ANNUAL SUMMARY'!$BI$6)+SUMIFS('ANNUAL SUMMARY'!$CK$112,BW228,'ANNUAL SUMMARY'!$V$9,BH218,'ANNUAL SUMMARY'!$BI$64)+SUMIFS('ANNUAL SUMMARY'!$CK$170,BW228,'ANNUAL SUMMARY'!$V$9,BH218,'ANNUAL SUMMARY'!$BI$122)+SUMIFS('ANNUAL SUMMARY'!$CK$228,BW228,'ANNUAL SUMMARY'!$V$9,BH218,'ANNUAL SUMMARY'!$BI$180)+SUMIFS('ANNUAL SUMMARY'!$CK$286,BW228,'ANNUAL SUMMARY'!$V$9,BH218,'ANNUAL SUMMARY'!$BI$238)+SUMIFS('ANNUAL SUMMARY'!$CK$344,BW228,'ANNUAL SUMMARY'!$V$9,BH218,'ANNUAL SUMMARY'!$BI$296)+SUMIFS('ANNUAL SUMMARY'!$CK$402,BW228,'ANNUAL SUMMARY'!$V$9,BH218,'ANNUAL SUMMARY'!$BI$354)+SUMIFS('ANNUAL SUMMARY'!$CK$460,BW228,'ANNUAL SUMMARY'!$V$9,BH218,'ANNUAL SUMMARY'!$BI$412)+SUMIFS('ANNUAL SUMMARY'!$CK$518,BW228,'ANNUAL SUMMARY'!$V$9,BH218,'ANNUAL SUMMARY'!$BI$470)+SUMIFS('ANNUAL SUMMARY'!$CK$576,BW228,'ANNUAL SUMMARY'!$V$9,BH218,'ANNUAL SUMMARY'!$BI$528)+SUMIFS('ANNUAL SUMMARY'!$CK$634,BW228,'ANNUAL SUMMARY'!$V$9,BH218,'ANNUAL SUMMARY'!$BI$586)+SUMIFS('ANNUAL SUMMARY'!$CK$692,BW228,'ANNUAL SUMMARY'!$V$9,BH218,'ANNUAL SUMMARY'!$BI$644)+SUMIFS('ANNUAL SUMMARY'!$EJ$54,BW228,'ANNUAL SUMMARY'!$V$9,BH218,'ANNUAL SUMMARY'!$DH$6)+SUMIFS('ANNUAL SUMMARY'!$EJ$112,BW228,'ANNUAL SUMMARY'!$V$9,BH218,'ANNUAL SUMMARY'!$DH$64)+SUMIFS('ANNUAL SUMMARY'!$EJ$170,BW228,'ANNUAL SUMMARY'!$V$9,BH218,'ANNUAL SUMMARY'!$DH$122)+SUMIFS('ANNUAL SUMMARY'!$EJ$228,BW228,'ANNUAL SUMMARY'!$V$9,BH218,'ANNUAL SUMMARY'!$DH$180)+SUMIFS('ANNUAL SUMMARY'!$EJ$286,BW228,'ANNUAL SUMMARY'!$V$9,BH218,'ANNUAL SUMMARY'!$DH$238)+SUMIFS('ANNUAL SUMMARY'!$EJ$344,BW228,'ANNUAL SUMMARY'!$V$9,BH218,'ANNUAL SUMMARY'!$DH$296)+SUMIFS('ANNUAL SUMMARY'!$EJ$402,BW228,'ANNUAL SUMMARY'!$V$9,BH218,'ANNUAL SUMMARY'!$DH$354)+SUMIFS('ANNUAL SUMMARY'!$EJ$460,BW228,'ANNUAL SUMMARY'!$V$9,BH218,'ANNUAL SUMMARY'!$DH$412)+SUMIFS('ANNUAL SUMMARY'!$EJ$518,BW228,'ANNUAL SUMMARY'!$V$9,BH218,'ANNUAL SUMMARY'!$DH$470)+SUMIFS('ANNUAL SUMMARY'!$EJ$576,BW228,'ANNUAL SUMMARY'!$V$9,BH218,'ANNUAL SUMMARY'!$DH$528)+SUMIFS('ANNUAL SUMMARY'!$EJ$634,BW228,'ANNUAL SUMMARY'!$V$9,BH218,'ANNUAL SUMMARY'!$DH$586)+SUMIFS('ANNUAL SUMMARY'!$EJ$692,BW228,'ANNUAL SUMMARY'!$V$9,BH218,'ANNUAL SUMMARY'!$DH$644)+SUMIFS('ANNUAL SUMMARY'!$GG$54,BW228,'ANNUAL SUMMARY'!$V$9,BH218,'ANNUAL SUMMARY'!$FE$6)+SUMIFS('ANNUAL SUMMARY'!$GG$112,BW228,'ANNUAL SUMMARY'!$V$9,BH218,'ANNUAL SUMMARY'!$FE$64)+SUMIFS('ANNUAL SUMMARY'!$GG$170,BW228,'ANNUAL SUMMARY'!$V$9,BH218,'ANNUAL SUMMARY'!$FE$122)+SUMIFS('ANNUAL SUMMARY'!$GG$228,BW228,'ANNUAL SUMMARY'!$V$9,BH218,'ANNUAL SUMMARY'!$FE$180)+SUMIFS('ANNUAL SUMMARY'!$GG$286,BW228,'ANNUAL SUMMARY'!$V$9,BH218,'ANNUAL SUMMARY'!$FE$238)+SUMIFS('ANNUAL SUMMARY'!$GG$344,BW228,'ANNUAL SUMMARY'!$V$9,BH218,'ANNUAL SUMMARY'!$FE$296)+SUMIFS('ANNUAL SUMMARY'!$GG$402,BW228,'ANNUAL SUMMARY'!$V$9,BH218,'ANNUAL SUMMARY'!$FE$354)+SUMIFS('ANNUAL SUMMARY'!$GG$460,BW228,'ANNUAL SUMMARY'!$V$9,BH218,'ANNUAL SUMMARY'!$FE$412)+SUMIFS('ANNUAL SUMMARY'!$GG$518,BW228,'ANNUAL SUMMARY'!$V$9,BH218,'ANNUAL SUMMARY'!$FE$470)+SUMIFS('ANNUAL SUMMARY'!$GG$576,BW228,'ANNUAL SUMMARY'!$V$9,BH218,'ANNUAL SUMMARY'!$FE$528)+SUMIFS('ANNUAL SUMMARY'!$GG$634,BW228,'ANNUAL SUMMARY'!$V$9,BH218,'ANNUAL SUMMARY'!$FE$586)+SUMIFS('ANNUAL SUMMARY'!$GG$692,BW228,'ANNUAL SUMMARY'!$V$9,BH218,'ANNUAL SUMMARY'!$FE$644)</f>
        <v>0</v>
      </c>
      <c r="CK228" s="727"/>
      <c r="CL228" s="727"/>
      <c r="CM228" s="727"/>
      <c r="CN228" s="728">
        <f>SUMIFS('ANNUAL SUMMARY'!$AR$54,BW228,'ANNUAL SUMMARY'!$V$9,BH218,'ANNUAL SUMMARY'!$L$6)+SUMIFS('ANNUAL SUMMARY'!$AR$112,BW228,'ANNUAL SUMMARY'!$V$9,BH218,'ANNUAL SUMMARY'!$L$64)+SUMIFS('ANNUAL SUMMARY'!$AR$170,BW228,'ANNUAL SUMMARY'!$V$9,BH218,'ANNUAL SUMMARY'!$L$122)+SUMIFS('ANNUAL SUMMARY'!$AR$228,BW228,'ANNUAL SUMMARY'!$V$9,BH218,'ANNUAL SUMMARY'!$L$180)+SUMIFS('ANNUAL SUMMARY'!$AR$286,BW228,'ANNUAL SUMMARY'!$V$9,BH218,'ANNUAL SUMMARY'!$L$238)+SUMIFS('ANNUAL SUMMARY'!$AR$344,BW228,'ANNUAL SUMMARY'!$V$9,BH218,'ANNUAL SUMMARY'!$L$296)+SUMIFS('ANNUAL SUMMARY'!$AR$402,BW228,'ANNUAL SUMMARY'!$V$9,BH218,'ANNUAL SUMMARY'!$L$354)+SUMIFS('ANNUAL SUMMARY'!$AR$460,BW228,'ANNUAL SUMMARY'!$V$9,BH218,'ANNUAL SUMMARY'!$L$412)+SUMIFS('ANNUAL SUMMARY'!$AR$518,BW228,'ANNUAL SUMMARY'!$V$9,BH218,'ANNUAL SUMMARY'!$L$470)+SUMIFS('ANNUAL SUMMARY'!$AR$576,BW228,'ANNUAL SUMMARY'!$V$9,BH218,'ANNUAL SUMMARY'!$L$528)+SUMIFS('ANNUAL SUMMARY'!$AR$634,BW228,'ANNUAL SUMMARY'!$V$9,BH218,'ANNUAL SUMMARY'!$L$586)+SUMIFS('ANNUAL SUMMARY'!$AR$692,BW228,'ANNUAL SUMMARY'!$V$9,BH218,'ANNUAL SUMMARY'!$L$644)+SUMIFS('ANNUAL SUMMARY'!$CO$54,BW228,'ANNUAL SUMMARY'!$V$9,BH218,'ANNUAL SUMMARY'!$BI$6)+SUMIFS('ANNUAL SUMMARY'!$CO$112,BW228,'ANNUAL SUMMARY'!$V$9,BH218,'ANNUAL SUMMARY'!$BI$64)+SUMIFS('ANNUAL SUMMARY'!$CO$170,BW228,'ANNUAL SUMMARY'!$V$9,BH218,'ANNUAL SUMMARY'!$BI$122)+SUMIFS('ANNUAL SUMMARY'!$CO$228,BW228,'ANNUAL SUMMARY'!$V$9,BH218,'ANNUAL SUMMARY'!$BI$180)+SUMIFS('ANNUAL SUMMARY'!$CO$286,BW228,'ANNUAL SUMMARY'!$V$9,BH218,'ANNUAL SUMMARY'!$BI$238)+SUMIFS('ANNUAL SUMMARY'!$CO$344,BW228,'ANNUAL SUMMARY'!$V$9,BH218,'ANNUAL SUMMARY'!$BI$296)+SUMIFS('ANNUAL SUMMARY'!$CO$402,BW228,'ANNUAL SUMMARY'!$V$9,BH218,'ANNUAL SUMMARY'!$BI$354)+SUMIFS('ANNUAL SUMMARY'!$CO$460,BW228,'ANNUAL SUMMARY'!$V$9,BH218,'ANNUAL SUMMARY'!$BI$412)+SUMIFS('ANNUAL SUMMARY'!$CO$518,BW228,'ANNUAL SUMMARY'!$V$9,BH218,'ANNUAL SUMMARY'!$BI$470)+SUMIFS('ANNUAL SUMMARY'!$CO$576,BW228,'ANNUAL SUMMARY'!$V$9,BH218,'ANNUAL SUMMARY'!$BI$528)+SUMIFS('ANNUAL SUMMARY'!$CO$634,BW228,'ANNUAL SUMMARY'!$V$9,BH218,'ANNUAL SUMMARY'!$BI$586)+SUMIFS('ANNUAL SUMMARY'!$CO$692,BW228,'ANNUAL SUMMARY'!$V$9,BH218,'ANNUAL SUMMARY'!$BI$644)+SUMIFS('ANNUAL SUMMARY'!$EN$54,BW228,'ANNUAL SUMMARY'!$V$9,BH218,'ANNUAL SUMMARY'!$DH$6)+SUMIFS('ANNUAL SUMMARY'!$EN$112,BW228,'ANNUAL SUMMARY'!$V$9,BH218,'ANNUAL SUMMARY'!$DH$64)+SUMIFS('ANNUAL SUMMARY'!$EN$170,BW228,'ANNUAL SUMMARY'!$V$9,BH218,'ANNUAL SUMMARY'!$DH$122)+SUMIFS('ANNUAL SUMMARY'!$EN$228,BW228,'ANNUAL SUMMARY'!$V$9,BH218,'ANNUAL SUMMARY'!$DH$180)+SUMIFS('ANNUAL SUMMARY'!$EN$286,BW228,'ANNUAL SUMMARY'!$V$9,BH218,'ANNUAL SUMMARY'!$DH$238)+SUMIFS('ANNUAL SUMMARY'!$EN$344,BW228,'ANNUAL SUMMARY'!$V$9,BH218,'ANNUAL SUMMARY'!$DH$296)+SUMIFS('ANNUAL SUMMARY'!$EN$402,BW228,'ANNUAL SUMMARY'!$V$9,BH218,'ANNUAL SUMMARY'!$DH$354)+SUMIFS('ANNUAL SUMMARY'!$EN$460,BW228,'ANNUAL SUMMARY'!$V$9,BH218,'ANNUAL SUMMARY'!$DH$412)+SUMIFS('ANNUAL SUMMARY'!$EN$518,BW228,'ANNUAL SUMMARY'!$V$9,BH218,'ANNUAL SUMMARY'!$DH$470)+SUMIFS('ANNUAL SUMMARY'!$EN$576,BW228,'ANNUAL SUMMARY'!$V$9,BH218,'ANNUAL SUMMARY'!$DH$528)+SUMIFS('ANNUAL SUMMARY'!$EN$634,BW228,'ANNUAL SUMMARY'!$V$9,BH218,'ANNUAL SUMMARY'!$DH$586)+SUMIFS('ANNUAL SUMMARY'!$EN$692,BW228,'ANNUAL SUMMARY'!$V$9,BH218,'ANNUAL SUMMARY'!$DH$644)+SUMIFS('ANNUAL SUMMARY'!$GK$54,BW228,'ANNUAL SUMMARY'!$V$9,BH218,'ANNUAL SUMMARY'!$FE$6)+SUMIFS('ANNUAL SUMMARY'!$GK$112,BW228,'ANNUAL SUMMARY'!$V$9,BH218,'ANNUAL SUMMARY'!$FE$64)+SUMIFS('ANNUAL SUMMARY'!$GK$170,BW228,'ANNUAL SUMMARY'!$V$9,BH218,'ANNUAL SUMMARY'!$FE$122)+SUMIFS('ANNUAL SUMMARY'!$GK$228,BW228,'ANNUAL SUMMARY'!$V$9,BH218,'ANNUAL SUMMARY'!$FE$180)+SUMIFS('ANNUAL SUMMARY'!$GK$286,BW228,'ANNUAL SUMMARY'!$V$9,BH218,'ANNUAL SUMMARY'!$FE$238)+SUMIFS('ANNUAL SUMMARY'!$GK$344,BW228,'ANNUAL SUMMARY'!$V$9,BH218,'ANNUAL SUMMARY'!$FE$296)+SUMIFS('ANNUAL SUMMARY'!$GK$402,BW228,'ANNUAL SUMMARY'!$V$9,BH218,'ANNUAL SUMMARY'!$FE$354)+SUMIFS('ANNUAL SUMMARY'!$GK$460,BW228,'ANNUAL SUMMARY'!$V$9,BH218,'ANNUAL SUMMARY'!$FE$412)+SUMIFS('ANNUAL SUMMARY'!$GK$518,BW228,'ANNUAL SUMMARY'!$V$9,BH218,'ANNUAL SUMMARY'!$FE$470)+SUMIFS('ANNUAL SUMMARY'!$GK$576,BW228,'ANNUAL SUMMARY'!$V$9,BH218,'ANNUAL SUMMARY'!$FE$528)+SUMIFS('ANNUAL SUMMARY'!$GK$634,BW228,'ANNUAL SUMMARY'!$V$9,BH218,'ANNUAL SUMMARY'!$FE$586)+SUMIFS('ANNUAL SUMMARY'!$GK$692,BW228,'ANNUAL SUMMARY'!$V$9,BH218,'ANNUAL SUMMARY'!$FE$644)</f>
        <v>0</v>
      </c>
      <c r="CO228" s="728"/>
      <c r="CP228" s="728"/>
      <c r="CQ228" s="728">
        <f>SUMIFS('ANNUAL SUMMARY'!$AU$54,BW228,'ANNUAL SUMMARY'!$V$9,BH218,'ANNUAL SUMMARY'!$L$6)+SUMIFS('ANNUAL SUMMARY'!$AU$112,BW228,'ANNUAL SUMMARY'!$V$9,BH218,'ANNUAL SUMMARY'!$L$64)+SUMIFS('ANNUAL SUMMARY'!$AU$170,BW228,'ANNUAL SUMMARY'!$V$9,BH218,'ANNUAL SUMMARY'!$L$122)+SUMIFS('ANNUAL SUMMARY'!$AU$228,BW228,'ANNUAL SUMMARY'!$V$9,BH218,'ANNUAL SUMMARY'!$L$180)+SUMIFS('ANNUAL SUMMARY'!$AU$286,BW228,'ANNUAL SUMMARY'!$V$9,BH218,'ANNUAL SUMMARY'!$L$238)+SUMIFS('ANNUAL SUMMARY'!$AU$344,BW228,'ANNUAL SUMMARY'!$V$9,BH218,'ANNUAL SUMMARY'!$L$296)+SUMIFS('ANNUAL SUMMARY'!$AU$402,BW228,'ANNUAL SUMMARY'!$V$9,BH218,'ANNUAL SUMMARY'!$L$354)+SUMIFS('ANNUAL SUMMARY'!$AU$460,BW228,'ANNUAL SUMMARY'!$V$9,BH218,'ANNUAL SUMMARY'!$L$412)+SUMIFS('ANNUAL SUMMARY'!$AU$518,BW228,'ANNUAL SUMMARY'!$V$9,BH218,'ANNUAL SUMMARY'!$L$470)+SUMIFS('ANNUAL SUMMARY'!$AU$576,BW228,'ANNUAL SUMMARY'!$V$9,BH218,'ANNUAL SUMMARY'!$L$528)+SUMIFS('ANNUAL SUMMARY'!$AU$634,BW228,'ANNUAL SUMMARY'!$V$9,BH218,'ANNUAL SUMMARY'!$L$586)+SUMIFS('ANNUAL SUMMARY'!$AU$692,BW228,'ANNUAL SUMMARY'!$V$9,BH218,'ANNUAL SUMMARY'!$L$644)+SUMIFS('ANNUAL SUMMARY'!$CR$54,BW228,'ANNUAL SUMMARY'!$V$9,BH218,'ANNUAL SUMMARY'!$BI$6)+SUMIFS('ANNUAL SUMMARY'!$CR$112,BW228,'ANNUAL SUMMARY'!$V$9,BH218,'ANNUAL SUMMARY'!$BI$64)+SUMIFS('ANNUAL SUMMARY'!$CR$170,BW228,'ANNUAL SUMMARY'!$V$9,BH218,'ANNUAL SUMMARY'!$BI$122)+SUMIFS('ANNUAL SUMMARY'!$CR$228,BW228,'ANNUAL SUMMARY'!$V$9,BH218,'ANNUAL SUMMARY'!$BI$180)+SUMIFS('ANNUAL SUMMARY'!$CR$286,BW228,'ANNUAL SUMMARY'!$V$9,BH218,'ANNUAL SUMMARY'!$BI$238)+SUMIFS('ANNUAL SUMMARY'!$CR$344,BW228,'ANNUAL SUMMARY'!$V$9,BH218,'ANNUAL SUMMARY'!$BI$296)+SUMIFS('ANNUAL SUMMARY'!$CR$402,BW228,'ANNUAL SUMMARY'!$V$9,BH218,'ANNUAL SUMMARY'!$BI$354)+SUMIFS('ANNUAL SUMMARY'!$CR$460,BW228,'ANNUAL SUMMARY'!$V$9,BH218,'ANNUAL SUMMARY'!$BI$412)+SUMIFS('ANNUAL SUMMARY'!$CR$518,BW228,'ANNUAL SUMMARY'!$V$9,BH218,'ANNUAL SUMMARY'!$BI$470)+SUMIFS('ANNUAL SUMMARY'!$CR$576,BW228,'ANNUAL SUMMARY'!$V$9,BH218,'ANNUAL SUMMARY'!$BI$528)+SUMIFS('ANNUAL SUMMARY'!$CR$634,BW228,'ANNUAL SUMMARY'!$V$9,BH218,'ANNUAL SUMMARY'!$BI$586)+SUMIFS('ANNUAL SUMMARY'!$CR$692,BW228,'ANNUAL SUMMARY'!$V$9,BH218,'ANNUAL SUMMARY'!$BI$644)+SUMIFS('ANNUAL SUMMARY'!$EQ$54,BW228,'ANNUAL SUMMARY'!$V$9,BH218,'ANNUAL SUMMARY'!$DH$6)+SUMIFS('ANNUAL SUMMARY'!$EQ$112,BW228,'ANNUAL SUMMARY'!$V$9,BH218,'ANNUAL SUMMARY'!$DH$64)+SUMIFS('ANNUAL SUMMARY'!$EQ$170,BW228,'ANNUAL SUMMARY'!$V$9,BH218,'ANNUAL SUMMARY'!$DH$122)+SUMIFS('ANNUAL SUMMARY'!$EQ$228,BW228,'ANNUAL SUMMARY'!$V$9,BH218,'ANNUAL SUMMARY'!$DH$180)+SUMIFS('ANNUAL SUMMARY'!$EQ$286,BW228,'ANNUAL SUMMARY'!$V$9,BH218,'ANNUAL SUMMARY'!$DH$238)+SUMIFS('ANNUAL SUMMARY'!$EQ$344,BW228,'ANNUAL SUMMARY'!$V$9,BH218,'ANNUAL SUMMARY'!$DH$296)+SUMIFS('ANNUAL SUMMARY'!$EQ$402,BW228,'ANNUAL SUMMARY'!$V$9,BH218,'ANNUAL SUMMARY'!$DH$354)+SUMIFS('ANNUAL SUMMARY'!$EQ$460,BW228,'ANNUAL SUMMARY'!$V$9,BH218,'ANNUAL SUMMARY'!$DH$412)+SUMIFS('ANNUAL SUMMARY'!$EQ$518,BW228,'ANNUAL SUMMARY'!$V$9,BH218,'ANNUAL SUMMARY'!$DH$470)+SUMIFS('ANNUAL SUMMARY'!$EQ$576,BW228,'ANNUAL SUMMARY'!$V$9,BH218,'ANNUAL SUMMARY'!$DH$528)+SUMIFS('ANNUAL SUMMARY'!$EQ$634,BW228,'ANNUAL SUMMARY'!$V$9,BH218,'ANNUAL SUMMARY'!$DH$586)+SUMIFS('ANNUAL SUMMARY'!$EQ$692,BW228,'ANNUAL SUMMARY'!$V$9,BH218,'ANNUAL SUMMARY'!$DH$644)+SUMIFS('ANNUAL SUMMARY'!$GN$54,BW228,'ANNUAL SUMMARY'!$V$9,BH218,'ANNUAL SUMMARY'!$FE$6)+SUMIFS('ANNUAL SUMMARY'!$GN$112,BW228,'ANNUAL SUMMARY'!$V$9,BH218,'ANNUAL SUMMARY'!$FE$64)+SUMIFS('ANNUAL SUMMARY'!$GN$170,BW228,'ANNUAL SUMMARY'!$V$9,BH218,'ANNUAL SUMMARY'!$FE$122)+SUMIFS('ANNUAL SUMMARY'!$GN$228,BW228,'ANNUAL SUMMARY'!$V$9,BH218,'ANNUAL SUMMARY'!$FE$180)+SUMIFS('ANNUAL SUMMARY'!$GN$286,BW228,'ANNUAL SUMMARY'!$V$9,BH218,'ANNUAL SUMMARY'!$FE$238)+SUMIFS('ANNUAL SUMMARY'!$GN$344,BW228,'ANNUAL SUMMARY'!$V$9,BH218,'ANNUAL SUMMARY'!$FE$296)+SUMIFS('ANNUAL SUMMARY'!$GN$402,BW228,'ANNUAL SUMMARY'!$V$9,BH218,'ANNUAL SUMMARY'!$FE$354)+SUMIFS('ANNUAL SUMMARY'!$GN$460,BW228,'ANNUAL SUMMARY'!$V$9,BH218,'ANNUAL SUMMARY'!$FE$412)+SUMIFS('ANNUAL SUMMARY'!$GN$518,BW228,'ANNUAL SUMMARY'!$V$9,BH218,'ANNUAL SUMMARY'!$FE$470)+SUMIFS('ANNUAL SUMMARY'!$GN$576,BW228,'ANNUAL SUMMARY'!$V$9,BH218,'ANNUAL SUMMARY'!$FE$528)+SUMIFS('ANNUAL SUMMARY'!$GN$634,BW228,'ANNUAL SUMMARY'!$V$9,BH218,'ANNUAL SUMMARY'!$FE$586)+SUMIFS('ANNUAL SUMMARY'!$GN$692,BW228,'ANNUAL SUMMARY'!$V$9,BH218,'ANNUAL SUMMARY'!$FE$644)</f>
        <v>0</v>
      </c>
      <c r="CR228" s="728"/>
      <c r="CS228" s="728"/>
      <c r="CT228" s="1263"/>
      <c r="CU228" s="1250"/>
      <c r="CV228" s="154"/>
      <c r="CW228" s="12"/>
      <c r="CX228" s="12"/>
      <c r="CY228" s="12"/>
      <c r="CZ228" s="12"/>
      <c r="DA228" s="12"/>
      <c r="DB228" s="12"/>
      <c r="DC228" s="12"/>
      <c r="DD228" s="12"/>
      <c r="DE228" s="12"/>
      <c r="DF228" s="12"/>
      <c r="DG228" s="12"/>
      <c r="DH228" s="15"/>
      <c r="DI228" s="729" t="str">
        <f>'ANNUAL SUMMARY'!$O$20</f>
        <v>NIGHT</v>
      </c>
      <c r="DJ228" s="730"/>
      <c r="DK228" s="730"/>
      <c r="DL228" s="730"/>
      <c r="DM228" s="745"/>
      <c r="DN228" s="749">
        <f>SUMIF('ANNUAL SUMMARY'!$FE$622,DF218,'ANNUAL SUMMARY'!$FM$636)+SUMIF('ANNUAL SUMMARY'!$DH$622,DF218,'ANNUAL SUMMARY'!$DP$636)+SUMIF('ANNUAL SUMMARY'!$BI$622,DF218,'ANNUAL SUMMARY'!$BQ$636)+SUMIF('ANNUAL SUMMARY'!$L$622,DF218,'ANNUAL SUMMARY'!$T$636)+SUMIF('ANNUAL SUMMARY'!$FE$566,DF218,'ANNUAL SUMMARY'!$FM$580)+SUMIF('ANNUAL SUMMARY'!$DH$566,DF218,'ANNUAL SUMMARY'!$DP$580)+SUMIF('ANNUAL SUMMARY'!$BI$566,DF218,'ANNUAL SUMMARY'!$BQ$580)+SUMIF('ANNUAL SUMMARY'!$L$566,DF218,'ANNUAL SUMMARY'!$T$580)+SUMIF('ANNUAL SUMMARY'!$FE$510,DF218,'ANNUAL SUMMARY'!$FM$524)+SUMIF('ANNUAL SUMMARY'!$DH$510,DF218,'ANNUAL SUMMARY'!$DP$524)+SUMIF('ANNUAL SUMMARY'!$BI$510,DF218,'ANNUAL SUMMARY'!$BQ$524)+SUMIF('ANNUAL SUMMARY'!$L$510,DF218,'ANNUAL SUMMARY'!$T$524)+SUMIF('ANNUAL SUMMARY'!$FE$454,DF218,'ANNUAL SUMMARY'!$FM$468)+SUMIF('ANNUAL SUMMARY'!$DH$454,DF218,'ANNUAL SUMMARY'!$DP$468)+SUMIF('ANNUAL SUMMARY'!$BI$454,DF218,'ANNUAL SUMMARY'!$BQ$468)+SUMIF('ANNUAL SUMMARY'!$L$454,DF218,'ANNUAL SUMMARY'!$T$468)+SUMIF('ANNUAL SUMMARY'!$FE$398,DF218,'ANNUAL SUMMARY'!$FM$412)+SUMIF('ANNUAL SUMMARY'!$DH$398,DF218,'ANNUAL SUMMARY'!$DP$412)+SUMIF('ANNUAL SUMMARY'!$BI$398,DF218,'ANNUAL SUMMARY'!$BQ$412)+SUMIF('ANNUAL SUMMARY'!$L$398,DF218,'ANNUAL SUMMARY'!$T$412)+SUMIF('ANNUAL SUMMARY'!$FE$342,DF218,'ANNUAL SUMMARY'!$FM$356)+SUMIF('ANNUAL SUMMARY'!$DH$342,DF218,'ANNUAL SUMMARY'!$DP$356)+SUMIF('ANNUAL SUMMARY'!$BI$342,DF218,'ANNUAL SUMMARY'!$BQ$356)+SUMIF('ANNUAL SUMMARY'!$L$342,DF218,'ANNUAL SUMMARY'!$T$356)+SUMIF('ANNUAL SUMMARY'!$FE$286,DF218,'ANNUAL SUMMARY'!$FM$300)+SUMIF('ANNUAL SUMMARY'!$DH$286,DF218,'ANNUAL SUMMARY'!$DP$300)+SUMIF('ANNUAL SUMMARY'!$BI$286,DF218,'ANNUAL SUMMARY'!$BQ$300)+SUMIF('ANNUAL SUMMARY'!$L$286,DF218,'ANNUAL SUMMARY'!$T$300)+SUMIF('ANNUAL SUMMARY'!$FE$230,DF218,'ANNUAL SUMMARY'!$FM$244)+SUMIF('ANNUAL SUMMARY'!$DH$230,DF218,'ANNUAL SUMMARY'!$DP$244)+SUMIF('ANNUAL SUMMARY'!$BI$230,DF218,'ANNUAL SUMMARY'!$BQ$244)+SUMIF('ANNUAL SUMMARY'!$L$230,DF218,'ANNUAL SUMMARY'!$T$244)+SUMIF('ANNUAL SUMMARY'!$FE$174,DF218,'ANNUAL SUMMARY'!$FM$188)+SUMIF('ANNUAL SUMMARY'!$DH$174,DF218,'ANNUAL SUMMARY'!$DP$188)+SUMIF('ANNUAL SUMMARY'!$BI$174,DF218,'ANNUAL SUMMARY'!$BQ$188)+SUMIF('ANNUAL SUMMARY'!$L$174,DF218,'ANNUAL SUMMARY'!$T$188)+SUMIF('ANNUAL SUMMARY'!$FE$118,DF218,'ANNUAL SUMMARY'!$FM$132)+SUMIF('ANNUAL SUMMARY'!$DH$118,DF218,'ANNUAL SUMMARY'!$DP$132)+SUMIF('ANNUAL SUMMARY'!$BI$118,DF218,'ANNUAL SUMMARY'!$BQ$132)+SUMIF('ANNUAL SUMMARY'!$L$118,DF218,'ANNUAL SUMMARY'!$T$132)+SUMIF('ANNUAL SUMMARY'!$FE$62,DF218,'ANNUAL SUMMARY'!$FM$76)+SUMIF('ANNUAL SUMMARY'!$DH$62,DF218,'ANNUAL SUMMARY'!$DP$76)+SUMIF('ANNUAL SUMMARY'!$BI$62,DF218,'ANNUAL SUMMARY'!$BQ$76)+SUMIF('ANNUAL SUMMARY'!$L$62,DF218,'ANNUAL SUMMARY'!$T$76)+SUMIF('ANNUAL SUMMARY'!$FE$6,DF218,'ANNUAL SUMMARY'!$FM$20)+SUMIF('ANNUAL SUMMARY'!$DH$6,DF218,'ANNUAL SUMMARY'!$DP$20)+SUMIF('ANNUAL SUMMARY'!$BI$6,DF218,'ANNUAL SUMMARY'!$BQ$20)+SUMIF('ANNUAL SUMMARY'!$L$6,DF218,'ANNUAL SUMMARY'!$T$20)+SUMIF('PREVIOUS LOGS'!$K$6,DF218,'PREVIOUS LOGS'!$S$17)+SUMIF('PREVIOUS LOGS'!$K$59,$K$6,'PREVIOUS LOGS'!$S$70)+SUMIF('PREVIOUS LOGS'!$K$112,DF218,'PREVIOUS LOGS'!$S$123)+SUMIF('PREVIOUS LOGS'!$K$165,DF218,'PREVIOUS LOGS'!$S$176)+SUMIF('PREVIOUS LOGS'!$K$218,DF218,'PREVIOUS LOGS'!$S$229)+SUMIF('PREVIOUS LOGS'!$K$271,DF218,'PREVIOUS LOGS'!$S$282)+SUMIF('PREVIOUS LOGS'!$K$324,DF218,'PREVIOUS LOGS'!$S$335)+SUMIF('PREVIOUS LOGS'!$BH$6,DF218,'PREVIOUS LOGS'!$BP$17)+SUMIF('PREVIOUS LOGS'!$BH$59,$K$6,'PREVIOUS LOGS'!$BP$70)+SUMIF('PREVIOUS LOGS'!$BH$112,DF218,'PREVIOUS LOGS'!$BP$123)+SUMIF('PREVIOUS LOGS'!$BH$165,DF218,'PREVIOUS LOGS'!$BP$176)+SUMIF('PREVIOUS LOGS'!$BH$218,DF218,'PREVIOUS LOGS'!$BP$229)+SUMIF('PREVIOUS LOGS'!$BH$271,DF218,'PREVIOUS LOGS'!$BP$282)+SUMIF('PREVIOUS LOGS'!$BH$324,DF218,'PREVIOUS LOGS'!$BP$335)+SUMIF('PREVIOUS LOGS'!$DF$6,DF218,'PREVIOUS LOGS'!$DN$17)+SUMIF('PREVIOUS LOGS'!$DF$59,$K$6,'PREVIOUS LOGS'!$DN$70)+SUMIF('PREVIOUS LOGS'!$DF$112,DF218,'PREVIOUS LOGS'!$DN$123)+SUMIF('PREVIOUS LOGS'!$DF$165,DF218,'PREVIOUS LOGS'!$DN$176)+SUMIF('PREVIOUS LOGS'!$DF$218,DF218,'PREVIOUS LOGS'!$DN$229)+SUMIF('PREVIOUS LOGS'!$DF$271,DF218,'PREVIOUS LOGS'!$DN$282)+SUMIF('PREVIOUS LOGS'!$DF$324,DF218,'PREVIOUS LOGS'!$DN$335)+SUMIF('PREVIOUS LOGS'!$FC$6,DF218,'PREVIOUS LOGS'!$FK$17)+SUMIF('PREVIOUS LOGS'!$FC$59,$K$6,'PREVIOUS LOGS'!$FK$70)+SUMIF('PREVIOUS LOGS'!$FC$112,DF218,'PREVIOUS LOGS'!$FK$123)+SUMIF('PREVIOUS LOGS'!$FC$165,DF218,'PREVIOUS LOGS'!$FK$176)+SUMIF('PREVIOUS LOGS'!$FC$218,DF218,'PREVIOUS LOGS'!$FK$229)+SUMIF('PREVIOUS LOGS'!$FC$271,DF218,'PREVIOUS LOGS'!$FK$282)+SUMIF('PREVIOUS LOGS'!$FC$324,DF218,'PREVIOUS LOGS'!$FK$335)</f>
        <v>0</v>
      </c>
      <c r="DO228" s="750"/>
      <c r="DP228" s="750"/>
      <c r="DQ228" s="750"/>
      <c r="DR228" s="750"/>
      <c r="DS228" s="751"/>
      <c r="DT228" s="15"/>
      <c r="DU228" s="812">
        <f>IF(DU224=0," ",DU224+2)</f>
        <v>2024</v>
      </c>
      <c r="DV228" s="813"/>
      <c r="DW228" s="813"/>
      <c r="DX228" s="813"/>
      <c r="DY228" s="813"/>
      <c r="DZ228" s="1118">
        <f>SUMIFS('ANNUAL SUMMARY'!$AF$54,DU228,'ANNUAL SUMMARY'!$V$9,DF218,'ANNUAL SUMMARY'!$L$6)+SUMIFS('ANNUAL SUMMARY'!$AF$112,DU228,'ANNUAL SUMMARY'!$V$9,DF218,'ANNUAL SUMMARY'!$L$64)+SUMIFS('ANNUAL SUMMARY'!$AF$170,DU228,'ANNUAL SUMMARY'!$V$9,DF218,'ANNUAL SUMMARY'!$L$122)+SUMIFS('ANNUAL SUMMARY'!$AF$228,DU228,'ANNUAL SUMMARY'!$V$9,DF218,'ANNUAL SUMMARY'!$L$180)+SUMIFS('ANNUAL SUMMARY'!$AF$286,DU228,'ANNUAL SUMMARY'!$V$9,DF218,'ANNUAL SUMMARY'!$L$238)+SUMIFS('ANNUAL SUMMARY'!$AF$344,DU228,'ANNUAL SUMMARY'!$V$9,DF218,'ANNUAL SUMMARY'!$L$296)+SUMIFS('ANNUAL SUMMARY'!$AF$402,DU228,'ANNUAL SUMMARY'!$V$9,DF218,'ANNUAL SUMMARY'!$L$354)+SUMIFS('ANNUAL SUMMARY'!$AF$460,DU228,'ANNUAL SUMMARY'!$V$9,DF218,'ANNUAL SUMMARY'!$L$412)+SUMIFS('ANNUAL SUMMARY'!$AF$518,DU228,'ANNUAL SUMMARY'!$V$9,DF218,'ANNUAL SUMMARY'!$L$470)+SUMIFS('ANNUAL SUMMARY'!$AF$576,DU228,'ANNUAL SUMMARY'!$V$9,DF218,'ANNUAL SUMMARY'!$L$528)+SUMIFS('ANNUAL SUMMARY'!$AF$634,DU228,'ANNUAL SUMMARY'!$V$9,DF218,'ANNUAL SUMMARY'!$L$586)+SUMIFS('ANNUAL SUMMARY'!$AF$692,DU228,'ANNUAL SUMMARY'!$V$9,DF218,'ANNUAL SUMMARY'!$L$644)+SUMIFS('ANNUAL SUMMARY'!$CC$54,DU228,'ANNUAL SUMMARY'!$V$9,DF218,'ANNUAL SUMMARY'!$BI$6)+SUMIFS('ANNUAL SUMMARY'!$CC$112,DU228,'ANNUAL SUMMARY'!$V$9,DF218,'ANNUAL SUMMARY'!$BI$64)+SUMIFS('ANNUAL SUMMARY'!$CC$170,DU228,'ANNUAL SUMMARY'!$V$9,DF218,'ANNUAL SUMMARY'!$BI$122)+SUMIFS('ANNUAL SUMMARY'!$CC$228,DU228,'ANNUAL SUMMARY'!$V$9,DF218,'ANNUAL SUMMARY'!$BI$180)+SUMIFS('ANNUAL SUMMARY'!$CC$286,DU228,'ANNUAL SUMMARY'!$V$9,DF218,'ANNUAL SUMMARY'!$BI$238)+SUMIFS('ANNUAL SUMMARY'!$CC$344,DU228,'ANNUAL SUMMARY'!$V$9,DF218,'ANNUAL SUMMARY'!$BI$296)+SUMIFS('ANNUAL SUMMARY'!$CC$402,DU228,'ANNUAL SUMMARY'!$V$9,DF218,'ANNUAL SUMMARY'!$BI$354)+SUMIFS('ANNUAL SUMMARY'!$CC$460,DU228,'ANNUAL SUMMARY'!$V$9,DF218,'ANNUAL SUMMARY'!$BI$412)+SUMIFS('ANNUAL SUMMARY'!$CC$518,DU228,'ANNUAL SUMMARY'!$V$9,DF218,'ANNUAL SUMMARY'!$BI$470)+SUMIFS('ANNUAL SUMMARY'!$CC$576,DU228,'ANNUAL SUMMARY'!$V$9,DF218,'ANNUAL SUMMARY'!$BI$528)+SUMIFS('ANNUAL SUMMARY'!$CC$634,DU228,'ANNUAL SUMMARY'!$V$9,DF218,'ANNUAL SUMMARY'!$BI$586)+SUMIFS('ANNUAL SUMMARY'!$CC$692,DU228,'ANNUAL SUMMARY'!$V$9,DF218,'ANNUAL SUMMARY'!$BI$644)+SUMIFS('ANNUAL SUMMARY'!$EB$54,DU228,'ANNUAL SUMMARY'!$V$9,DF218,'ANNUAL SUMMARY'!$DH$6)+SUMIFS('ANNUAL SUMMARY'!$EB$112,DU228,'ANNUAL SUMMARY'!$V$9,DF218,'ANNUAL SUMMARY'!$DH$64)+SUMIFS('ANNUAL SUMMARY'!$EB$170,DU228,'ANNUAL SUMMARY'!$V$9,DF218,'ANNUAL SUMMARY'!$DH$122)+SUMIFS('ANNUAL SUMMARY'!$EB$228,DU228,'ANNUAL SUMMARY'!$V$9,DF218,'ANNUAL SUMMARY'!$DH$180)+SUMIFS('ANNUAL SUMMARY'!$EB$286,DU228,'ANNUAL SUMMARY'!$V$9,DF218,'ANNUAL SUMMARY'!$DH$238)+SUMIFS('ANNUAL SUMMARY'!$EB$344,DU228,'ANNUAL SUMMARY'!$V$9,DF218,'ANNUAL SUMMARY'!$DH$296)+SUMIFS('ANNUAL SUMMARY'!$EB$402,DU228,'ANNUAL SUMMARY'!$V$9,DF218,'ANNUAL SUMMARY'!$DH$354)+SUMIFS('ANNUAL SUMMARY'!$EB$460,DU228,'ANNUAL SUMMARY'!$V$9,DF218,'ANNUAL SUMMARY'!$DH$412)+SUMIFS('ANNUAL SUMMARY'!$EB$518,DU228,'ANNUAL SUMMARY'!$V$9,DF218,'ANNUAL SUMMARY'!$DH$470)+SUMIFS('ANNUAL SUMMARY'!$EB$576,DU228,'ANNUAL SUMMARY'!$V$9,DF218,'ANNUAL SUMMARY'!$DH$528)+SUMIFS('ANNUAL SUMMARY'!$EB$634,DU228,'ANNUAL SUMMARY'!$V$9,DF218,'ANNUAL SUMMARY'!$DH$586)+SUMIFS('ANNUAL SUMMARY'!$EB$692,DU228,'ANNUAL SUMMARY'!$V$9,DF218,'ANNUAL SUMMARY'!$DH$644)+SUMIFS('ANNUAL SUMMARY'!$FY$54,DU228,'ANNUAL SUMMARY'!$V$9,DF218,'ANNUAL SUMMARY'!$FE$6)+SUMIFS('ANNUAL SUMMARY'!$FY$112,DU228,'ANNUAL SUMMARY'!$V$9,DF218,'ANNUAL SUMMARY'!$FE$64)+SUMIFS('ANNUAL SUMMARY'!$FY$170,DU228,'ANNUAL SUMMARY'!$V$9,DF218,'ANNUAL SUMMARY'!$FE$122)+SUMIFS('ANNUAL SUMMARY'!$FY$228,DU228,'ANNUAL SUMMARY'!$V$9,DF218,'ANNUAL SUMMARY'!$FE$180)+SUMIFS('ANNUAL SUMMARY'!$FY$286,DU228,'ANNUAL SUMMARY'!$V$9,DF218,'ANNUAL SUMMARY'!$FE$238)+SUMIFS('ANNUAL SUMMARY'!$FY$344,DU228,'ANNUAL SUMMARY'!$V$9,DF218,'ANNUAL SUMMARY'!$FE$296)+SUMIFS('ANNUAL SUMMARY'!$FY$402,DU228,'ANNUAL SUMMARY'!$V$9,DF218,'ANNUAL SUMMARY'!$FE$354)+SUMIFS('ANNUAL SUMMARY'!$FY$460,DU228,'ANNUAL SUMMARY'!$V$9,DF218,'ANNUAL SUMMARY'!$FE$412)+SUMIFS('ANNUAL SUMMARY'!$FY$518,DU228,'ANNUAL SUMMARY'!$V$9,DF218,'ANNUAL SUMMARY'!$FE$470)+SUMIFS('ANNUAL SUMMARY'!$FY$576,DU228,'ANNUAL SUMMARY'!$V$9,DF218,'ANNUAL SUMMARY'!$FE$528)+SUMIFS('ANNUAL SUMMARY'!$FY$634,DU228,'ANNUAL SUMMARY'!$V$9,DF218,'ANNUAL SUMMARY'!$FE$586)+SUMIFS('ANNUAL SUMMARY'!$FY$692,DU228,'ANNUAL SUMMARY'!$V$9,DF218,'ANNUAL SUMMARY'!$FE$644)</f>
        <v>0</v>
      </c>
      <c r="EA228" s="727"/>
      <c r="EB228" s="727"/>
      <c r="EC228" s="727"/>
      <c r="ED228" s="727">
        <f>SUMIFS('ANNUAL SUMMARY'!$AJ$54,DU228,'ANNUAL SUMMARY'!$V$9,DF218,'ANNUAL SUMMARY'!$L$6)+SUMIFS('ANNUAL SUMMARY'!$AJ$112,DU228,'ANNUAL SUMMARY'!$V$9,DF218,'ANNUAL SUMMARY'!$L$64)+SUMIFS('ANNUAL SUMMARY'!$AJ$170,DU228,'ANNUAL SUMMARY'!$V$9,DF218,'ANNUAL SUMMARY'!$L$122)+SUMIFS('ANNUAL SUMMARY'!$AJ$228,DU228,'ANNUAL SUMMARY'!$V$9,DF218,'ANNUAL SUMMARY'!$L$180)+SUMIFS('ANNUAL SUMMARY'!$AJ$286,DU228,'ANNUAL SUMMARY'!$V$9,DF218,'ANNUAL SUMMARY'!$L$238)+SUMIFS('ANNUAL SUMMARY'!$AJ$344,DU228,'ANNUAL SUMMARY'!$V$9,DF218,'ANNUAL SUMMARY'!$L$296)+SUMIFS('ANNUAL SUMMARY'!$AJ$402,DU228,'ANNUAL SUMMARY'!$V$9,DF218,'ANNUAL SUMMARY'!$L$354)+SUMIFS('ANNUAL SUMMARY'!$AJ$460,DU228,'ANNUAL SUMMARY'!$V$9,DF218,'ANNUAL SUMMARY'!$L$412)+SUMIFS('ANNUAL SUMMARY'!$AJ$518,DU228,'ANNUAL SUMMARY'!$V$9,DF218,'ANNUAL SUMMARY'!$L$470)+SUMIFS('ANNUAL SUMMARY'!$AJ$576,DU228,'ANNUAL SUMMARY'!$V$9,DF218,'ANNUAL SUMMARY'!$L$528)+SUMIFS('ANNUAL SUMMARY'!$AJ$634,DU228,'ANNUAL SUMMARY'!$V$9,DF218,'ANNUAL SUMMARY'!$L$586)+SUMIFS('ANNUAL SUMMARY'!$AJ$692,DU228,'ANNUAL SUMMARY'!$V$9,DF218,'ANNUAL SUMMARY'!$L$644)+SUMIFS('ANNUAL SUMMARY'!$CG$54,DU228,'ANNUAL SUMMARY'!$V$9,DF218,'ANNUAL SUMMARY'!$BI$6)+SUMIFS('ANNUAL SUMMARY'!$CG$112,DU228,'ANNUAL SUMMARY'!$V$9,DF218,'ANNUAL SUMMARY'!$BI$64)+SUMIFS('ANNUAL SUMMARY'!$CG$170,DU228,'ANNUAL SUMMARY'!$V$9,DF218,'ANNUAL SUMMARY'!$BI$122)+SUMIFS('ANNUAL SUMMARY'!$CG$228,DU228,'ANNUAL SUMMARY'!$V$9,DF218,'ANNUAL SUMMARY'!$BI$180)+SUMIFS('ANNUAL SUMMARY'!$CG$286,DU228,'ANNUAL SUMMARY'!$V$9,DF218,'ANNUAL SUMMARY'!$BI$238)+SUMIFS('ANNUAL SUMMARY'!$CG$344,DU228,'ANNUAL SUMMARY'!$V$9,DF218,'ANNUAL SUMMARY'!$BI$296)+SUMIFS('ANNUAL SUMMARY'!$CG$402,DU228,'ANNUAL SUMMARY'!$V$9,DF218,'ANNUAL SUMMARY'!$BI$354)+SUMIFS('ANNUAL SUMMARY'!$CG$460,DU228,'ANNUAL SUMMARY'!$V$9,DF218,'ANNUAL SUMMARY'!$BI$412)+SUMIFS('ANNUAL SUMMARY'!$CG$518,DU228,'ANNUAL SUMMARY'!$V$9,DF218,'ANNUAL SUMMARY'!$BI$470)+SUMIFS('ANNUAL SUMMARY'!$CG$576,DU228,'ANNUAL SUMMARY'!$V$9,DF218,'ANNUAL SUMMARY'!$BI$528)+SUMIFS('ANNUAL SUMMARY'!$CG$634,DU228,'ANNUAL SUMMARY'!$V$9,DF218,'ANNUAL SUMMARY'!$BI$586)+SUMIFS('ANNUAL SUMMARY'!$CG$692,DU228,'ANNUAL SUMMARY'!$V$9,DF218,'ANNUAL SUMMARY'!$BI$644)+SUMIFS('ANNUAL SUMMARY'!$EF$54,DU228,'ANNUAL SUMMARY'!$V$9,DF218,'ANNUAL SUMMARY'!$DH$6)+SUMIFS('ANNUAL SUMMARY'!$EF$112,DU228,'ANNUAL SUMMARY'!$V$9,DF218,'ANNUAL SUMMARY'!$DH$64)+SUMIFS('ANNUAL SUMMARY'!$EF$170,DU228,'ANNUAL SUMMARY'!$V$9,DF218,'ANNUAL SUMMARY'!$DH$122)+SUMIFS('ANNUAL SUMMARY'!$EF$228,DU228,'ANNUAL SUMMARY'!$V$9,DF218,'ANNUAL SUMMARY'!$DH$180)+SUMIFS('ANNUAL SUMMARY'!$EF$286,DU228,'ANNUAL SUMMARY'!$V$9,DF218,'ANNUAL SUMMARY'!$DH$238)+SUMIFS('ANNUAL SUMMARY'!$EF$344,DU228,'ANNUAL SUMMARY'!$V$9,DF218,'ANNUAL SUMMARY'!$DH$296)+SUMIFS('ANNUAL SUMMARY'!$EF$402,DU228,'ANNUAL SUMMARY'!$V$9,DF218,'ANNUAL SUMMARY'!$DH$354)+SUMIFS('ANNUAL SUMMARY'!$EF$460,DU228,'ANNUAL SUMMARY'!$V$9,DF218,'ANNUAL SUMMARY'!$DH$412)+SUMIFS('ANNUAL SUMMARY'!$EF$518,DU228,'ANNUAL SUMMARY'!$V$9,DF218,'ANNUAL SUMMARY'!$DH$470)+SUMIFS('ANNUAL SUMMARY'!$EF$576,DU228,'ANNUAL SUMMARY'!$V$9,DF218,'ANNUAL SUMMARY'!$DH$528)+SUMIFS('ANNUAL SUMMARY'!$EF$634,DU228,'ANNUAL SUMMARY'!$V$9,DF218,'ANNUAL SUMMARY'!$DH$586)+SUMIFS('ANNUAL SUMMARY'!$EF$692,DU228,'ANNUAL SUMMARY'!$V$9,DF218,'ANNUAL SUMMARY'!$DH$644)+SUMIFS('ANNUAL SUMMARY'!$GC$54,DU228,'ANNUAL SUMMARY'!$V$9,DF218,'ANNUAL SUMMARY'!$FE$6)+SUMIFS('ANNUAL SUMMARY'!$GC$112,DU228,'ANNUAL SUMMARY'!$V$9,DF218,'ANNUAL SUMMARY'!$FE$64)+SUMIFS('ANNUAL SUMMARY'!$GC$170,DU228,'ANNUAL SUMMARY'!$V$9,DF218,'ANNUAL SUMMARY'!$FE$122)+SUMIFS('ANNUAL SUMMARY'!$GC$228,DU228,'ANNUAL SUMMARY'!$V$9,DF218,'ANNUAL SUMMARY'!$FE$180)+SUMIFS('ANNUAL SUMMARY'!$GC$286,DU228,'ANNUAL SUMMARY'!$V$9,DF218,'ANNUAL SUMMARY'!$FE$238)+SUMIFS('ANNUAL SUMMARY'!$GC$344,DU228,'ANNUAL SUMMARY'!$V$9,DF218,'ANNUAL SUMMARY'!$FE$296)+SUMIFS('ANNUAL SUMMARY'!$GC$402,DU228,'ANNUAL SUMMARY'!$V$9,DF218,'ANNUAL SUMMARY'!$FE$354)+SUMIFS('ANNUAL SUMMARY'!$GC$460,DU228,'ANNUAL SUMMARY'!$V$9,DF218,'ANNUAL SUMMARY'!$FE$412)+SUMIFS('ANNUAL SUMMARY'!$GC$518,DU228,'ANNUAL SUMMARY'!$V$9,DF218,'ANNUAL SUMMARY'!$FE$470)+SUMIFS('ANNUAL SUMMARY'!$GC$576,DU228,'ANNUAL SUMMARY'!$V$9,DF218,'ANNUAL SUMMARY'!$FE$528)+SUMIFS('ANNUAL SUMMARY'!$GC$634,DU228,'ANNUAL SUMMARY'!$V$9,DF218,'ANNUAL SUMMARY'!$FE$586)+SUMIFS('ANNUAL SUMMARY'!$GC$692,DU228,'ANNUAL SUMMARY'!$V$9,DF218,'ANNUAL SUMMARY'!$FE$644)</f>
        <v>0</v>
      </c>
      <c r="EE228" s="727"/>
      <c r="EF228" s="727"/>
      <c r="EG228" s="727"/>
      <c r="EH228" s="727">
        <f>SUMIFS('ANNUAL SUMMARY'!$AN$54,DU228,'ANNUAL SUMMARY'!$V$9,DF218,'ANNUAL SUMMARY'!$L$6)+SUMIFS('ANNUAL SUMMARY'!$AN$112,DU228,'ANNUAL SUMMARY'!$V$9,DF218,'ANNUAL SUMMARY'!$L$64)+SUMIFS('ANNUAL SUMMARY'!$AN$170,DU228,'ANNUAL SUMMARY'!$V$9,DF218,'ANNUAL SUMMARY'!$L$122)+SUMIFS('ANNUAL SUMMARY'!$AN$228,DU228,'ANNUAL SUMMARY'!$V$9,DF218,'ANNUAL SUMMARY'!$L$180)+SUMIFS('ANNUAL SUMMARY'!$AN$286,DU228,'ANNUAL SUMMARY'!$V$9,DF218,'ANNUAL SUMMARY'!$L$238)+SUMIFS('ANNUAL SUMMARY'!$AN$344,DU228,'ANNUAL SUMMARY'!$V$9,DF218,'ANNUAL SUMMARY'!$L$296)+SUMIFS('ANNUAL SUMMARY'!$AN$402,DU228,'ANNUAL SUMMARY'!$V$9,DF218,'ANNUAL SUMMARY'!$L$354)+SUMIFS('ANNUAL SUMMARY'!$AN$460,DU228,'ANNUAL SUMMARY'!$V$9,DF218,'ANNUAL SUMMARY'!$L$412)+SUMIFS('ANNUAL SUMMARY'!$AN$518,DU228,'ANNUAL SUMMARY'!$V$9,DF218,'ANNUAL SUMMARY'!$L$470)+SUMIFS('ANNUAL SUMMARY'!$AN$576,DU228,'ANNUAL SUMMARY'!$V$9,DF218,'ANNUAL SUMMARY'!$L$528)+SUMIFS('ANNUAL SUMMARY'!$AN$634,DU228,'ANNUAL SUMMARY'!$V$9,DF218,'ANNUAL SUMMARY'!$L$586)+SUMIFS('ANNUAL SUMMARY'!$AN$692,DU228,'ANNUAL SUMMARY'!$V$9,DF218,'ANNUAL SUMMARY'!$L$644)+SUMIFS('ANNUAL SUMMARY'!$CK$54,DU228,'ANNUAL SUMMARY'!$V$9,DF218,'ANNUAL SUMMARY'!$BI$6)+SUMIFS('ANNUAL SUMMARY'!$CK$112,DU228,'ANNUAL SUMMARY'!$V$9,DF218,'ANNUAL SUMMARY'!$BI$64)+SUMIFS('ANNUAL SUMMARY'!$CK$170,DU228,'ANNUAL SUMMARY'!$V$9,DF218,'ANNUAL SUMMARY'!$BI$122)+SUMIFS('ANNUAL SUMMARY'!$CK$228,DU228,'ANNUAL SUMMARY'!$V$9,DF218,'ANNUAL SUMMARY'!$BI$180)+SUMIFS('ANNUAL SUMMARY'!$CK$286,DU228,'ANNUAL SUMMARY'!$V$9,DF218,'ANNUAL SUMMARY'!$BI$238)+SUMIFS('ANNUAL SUMMARY'!$CK$344,DU228,'ANNUAL SUMMARY'!$V$9,DF218,'ANNUAL SUMMARY'!$BI$296)+SUMIFS('ANNUAL SUMMARY'!$CK$402,DU228,'ANNUAL SUMMARY'!$V$9,DF218,'ANNUAL SUMMARY'!$BI$354)+SUMIFS('ANNUAL SUMMARY'!$CK$460,DU228,'ANNUAL SUMMARY'!$V$9,DF218,'ANNUAL SUMMARY'!$BI$412)+SUMIFS('ANNUAL SUMMARY'!$CK$518,DU228,'ANNUAL SUMMARY'!$V$9,DF218,'ANNUAL SUMMARY'!$BI$470)+SUMIFS('ANNUAL SUMMARY'!$CK$576,DU228,'ANNUAL SUMMARY'!$V$9,DF218,'ANNUAL SUMMARY'!$BI$528)+SUMIFS('ANNUAL SUMMARY'!$CK$634,DU228,'ANNUAL SUMMARY'!$V$9,DF218,'ANNUAL SUMMARY'!$BI$586)+SUMIFS('ANNUAL SUMMARY'!$CK$692,DU228,'ANNUAL SUMMARY'!$V$9,DF218,'ANNUAL SUMMARY'!$BI$644)+SUMIFS('ANNUAL SUMMARY'!$EJ$54,DU228,'ANNUAL SUMMARY'!$V$9,DF218,'ANNUAL SUMMARY'!$DH$6)+SUMIFS('ANNUAL SUMMARY'!$EJ$112,DU228,'ANNUAL SUMMARY'!$V$9,DF218,'ANNUAL SUMMARY'!$DH$64)+SUMIFS('ANNUAL SUMMARY'!$EJ$170,DU228,'ANNUAL SUMMARY'!$V$9,DF218,'ANNUAL SUMMARY'!$DH$122)+SUMIFS('ANNUAL SUMMARY'!$EJ$228,DU228,'ANNUAL SUMMARY'!$V$9,DF218,'ANNUAL SUMMARY'!$DH$180)+SUMIFS('ANNUAL SUMMARY'!$EJ$286,DU228,'ANNUAL SUMMARY'!$V$9,DF218,'ANNUAL SUMMARY'!$DH$238)+SUMIFS('ANNUAL SUMMARY'!$EJ$344,DU228,'ANNUAL SUMMARY'!$V$9,DF218,'ANNUAL SUMMARY'!$DH$296)+SUMIFS('ANNUAL SUMMARY'!$EJ$402,DU228,'ANNUAL SUMMARY'!$V$9,DF218,'ANNUAL SUMMARY'!$DH$354)+SUMIFS('ANNUAL SUMMARY'!$EJ$460,DU228,'ANNUAL SUMMARY'!$V$9,DF218,'ANNUAL SUMMARY'!$DH$412)+SUMIFS('ANNUAL SUMMARY'!$EJ$518,DU228,'ANNUAL SUMMARY'!$V$9,DF218,'ANNUAL SUMMARY'!$DH$470)+SUMIFS('ANNUAL SUMMARY'!$EJ$576,DU228,'ANNUAL SUMMARY'!$V$9,DF218,'ANNUAL SUMMARY'!$DH$528)+SUMIFS('ANNUAL SUMMARY'!$EJ$634,DU228,'ANNUAL SUMMARY'!$V$9,DF218,'ANNUAL SUMMARY'!$DH$586)+SUMIFS('ANNUAL SUMMARY'!$EJ$692,DU228,'ANNUAL SUMMARY'!$V$9,DF218,'ANNUAL SUMMARY'!$DH$644)+SUMIFS('ANNUAL SUMMARY'!$GG$54,DU228,'ANNUAL SUMMARY'!$V$9,DF218,'ANNUAL SUMMARY'!$FE$6)+SUMIFS('ANNUAL SUMMARY'!$GG$112,DU228,'ANNUAL SUMMARY'!$V$9,DF218,'ANNUAL SUMMARY'!$FE$64)+SUMIFS('ANNUAL SUMMARY'!$GG$170,DU228,'ANNUAL SUMMARY'!$V$9,DF218,'ANNUAL SUMMARY'!$FE$122)+SUMIFS('ANNUAL SUMMARY'!$GG$228,DU228,'ANNUAL SUMMARY'!$V$9,DF218,'ANNUAL SUMMARY'!$FE$180)+SUMIFS('ANNUAL SUMMARY'!$GG$286,DU228,'ANNUAL SUMMARY'!$V$9,DF218,'ANNUAL SUMMARY'!$FE$238)+SUMIFS('ANNUAL SUMMARY'!$GG$344,DU228,'ANNUAL SUMMARY'!$V$9,DF218,'ANNUAL SUMMARY'!$FE$296)+SUMIFS('ANNUAL SUMMARY'!$GG$402,DU228,'ANNUAL SUMMARY'!$V$9,DF218,'ANNUAL SUMMARY'!$FE$354)+SUMIFS('ANNUAL SUMMARY'!$GG$460,DU228,'ANNUAL SUMMARY'!$V$9,DF218,'ANNUAL SUMMARY'!$FE$412)+SUMIFS('ANNUAL SUMMARY'!$GG$518,DU228,'ANNUAL SUMMARY'!$V$9,DF218,'ANNUAL SUMMARY'!$FE$470)+SUMIFS('ANNUAL SUMMARY'!$GG$576,DU228,'ANNUAL SUMMARY'!$V$9,DF218,'ANNUAL SUMMARY'!$FE$528)+SUMIFS('ANNUAL SUMMARY'!$GG$634,DU228,'ANNUAL SUMMARY'!$V$9,DF218,'ANNUAL SUMMARY'!$FE$586)+SUMIFS('ANNUAL SUMMARY'!$GG$692,DU228,'ANNUAL SUMMARY'!$V$9,DF218,'ANNUAL SUMMARY'!$FE$644)</f>
        <v>0</v>
      </c>
      <c r="EI228" s="727"/>
      <c r="EJ228" s="727"/>
      <c r="EK228" s="727"/>
      <c r="EL228" s="728">
        <f>SUMIFS('ANNUAL SUMMARY'!$AR$54,DU228,'ANNUAL SUMMARY'!$V$9,DF218,'ANNUAL SUMMARY'!$L$6)+SUMIFS('ANNUAL SUMMARY'!$AR$112,DU228,'ANNUAL SUMMARY'!$V$9,DF218,'ANNUAL SUMMARY'!$L$64)+SUMIFS('ANNUAL SUMMARY'!$AR$170,DU228,'ANNUAL SUMMARY'!$V$9,DF218,'ANNUAL SUMMARY'!$L$122)+SUMIFS('ANNUAL SUMMARY'!$AR$228,DU228,'ANNUAL SUMMARY'!$V$9,DF218,'ANNUAL SUMMARY'!$L$180)+SUMIFS('ANNUAL SUMMARY'!$AR$286,DU228,'ANNUAL SUMMARY'!$V$9,DF218,'ANNUAL SUMMARY'!$L$238)+SUMIFS('ANNUAL SUMMARY'!$AR$344,DU228,'ANNUAL SUMMARY'!$V$9,DF218,'ANNUAL SUMMARY'!$L$296)+SUMIFS('ANNUAL SUMMARY'!$AR$402,DU228,'ANNUAL SUMMARY'!$V$9,DF218,'ANNUAL SUMMARY'!$L$354)+SUMIFS('ANNUAL SUMMARY'!$AR$460,DU228,'ANNUAL SUMMARY'!$V$9,DF218,'ANNUAL SUMMARY'!$L$412)+SUMIFS('ANNUAL SUMMARY'!$AR$518,DU228,'ANNUAL SUMMARY'!$V$9,DF218,'ANNUAL SUMMARY'!$L$470)+SUMIFS('ANNUAL SUMMARY'!$AR$576,DU228,'ANNUAL SUMMARY'!$V$9,DF218,'ANNUAL SUMMARY'!$L$528)+SUMIFS('ANNUAL SUMMARY'!$AR$634,DU228,'ANNUAL SUMMARY'!$V$9,DF218,'ANNUAL SUMMARY'!$L$586)+SUMIFS('ANNUAL SUMMARY'!$AR$692,DU228,'ANNUAL SUMMARY'!$V$9,DF218,'ANNUAL SUMMARY'!$L$644)+SUMIFS('ANNUAL SUMMARY'!$CO$54,DU228,'ANNUAL SUMMARY'!$V$9,DF218,'ANNUAL SUMMARY'!$BI$6)+SUMIFS('ANNUAL SUMMARY'!$CO$112,DU228,'ANNUAL SUMMARY'!$V$9,DF218,'ANNUAL SUMMARY'!$BI$64)+SUMIFS('ANNUAL SUMMARY'!$CO$170,DU228,'ANNUAL SUMMARY'!$V$9,DF218,'ANNUAL SUMMARY'!$BI$122)+SUMIFS('ANNUAL SUMMARY'!$CO$228,DU228,'ANNUAL SUMMARY'!$V$9,DF218,'ANNUAL SUMMARY'!$BI$180)+SUMIFS('ANNUAL SUMMARY'!$CO$286,DU228,'ANNUAL SUMMARY'!$V$9,DF218,'ANNUAL SUMMARY'!$BI$238)+SUMIFS('ANNUAL SUMMARY'!$CO$344,DU228,'ANNUAL SUMMARY'!$V$9,DF218,'ANNUAL SUMMARY'!$BI$296)+SUMIFS('ANNUAL SUMMARY'!$CO$402,DU228,'ANNUAL SUMMARY'!$V$9,DF218,'ANNUAL SUMMARY'!$BI$354)+SUMIFS('ANNUAL SUMMARY'!$CO$460,DU228,'ANNUAL SUMMARY'!$V$9,DF218,'ANNUAL SUMMARY'!$BI$412)+SUMIFS('ANNUAL SUMMARY'!$CO$518,DU228,'ANNUAL SUMMARY'!$V$9,DF218,'ANNUAL SUMMARY'!$BI$470)+SUMIFS('ANNUAL SUMMARY'!$CO$576,DU228,'ANNUAL SUMMARY'!$V$9,DF218,'ANNUAL SUMMARY'!$BI$528)+SUMIFS('ANNUAL SUMMARY'!$CO$634,DU228,'ANNUAL SUMMARY'!$V$9,DF218,'ANNUAL SUMMARY'!$BI$586)+SUMIFS('ANNUAL SUMMARY'!$CO$692,DU228,'ANNUAL SUMMARY'!$V$9,DF218,'ANNUAL SUMMARY'!$BI$644)+SUMIFS('ANNUAL SUMMARY'!$EN$54,DU228,'ANNUAL SUMMARY'!$V$9,DF218,'ANNUAL SUMMARY'!$DH$6)+SUMIFS('ANNUAL SUMMARY'!$EN$112,DU228,'ANNUAL SUMMARY'!$V$9,DF218,'ANNUAL SUMMARY'!$DH$64)+SUMIFS('ANNUAL SUMMARY'!$EN$170,DU228,'ANNUAL SUMMARY'!$V$9,DF218,'ANNUAL SUMMARY'!$DH$122)+SUMIFS('ANNUAL SUMMARY'!$EN$228,DU228,'ANNUAL SUMMARY'!$V$9,DF218,'ANNUAL SUMMARY'!$DH$180)+SUMIFS('ANNUAL SUMMARY'!$EN$286,DU228,'ANNUAL SUMMARY'!$V$9,DF218,'ANNUAL SUMMARY'!$DH$238)+SUMIFS('ANNUAL SUMMARY'!$EN$344,DU228,'ANNUAL SUMMARY'!$V$9,DF218,'ANNUAL SUMMARY'!$DH$296)+SUMIFS('ANNUAL SUMMARY'!$EN$402,DU228,'ANNUAL SUMMARY'!$V$9,DF218,'ANNUAL SUMMARY'!$DH$354)+SUMIFS('ANNUAL SUMMARY'!$EN$460,DU228,'ANNUAL SUMMARY'!$V$9,DF218,'ANNUAL SUMMARY'!$DH$412)+SUMIFS('ANNUAL SUMMARY'!$EN$518,DU228,'ANNUAL SUMMARY'!$V$9,DF218,'ANNUAL SUMMARY'!$DH$470)+SUMIFS('ANNUAL SUMMARY'!$EN$576,DU228,'ANNUAL SUMMARY'!$V$9,DF218,'ANNUAL SUMMARY'!$DH$528)+SUMIFS('ANNUAL SUMMARY'!$EN$634,DU228,'ANNUAL SUMMARY'!$V$9,DF218,'ANNUAL SUMMARY'!$DH$586)+SUMIFS('ANNUAL SUMMARY'!$EN$692,DU228,'ANNUAL SUMMARY'!$V$9,DF218,'ANNUAL SUMMARY'!$DH$644)+SUMIFS('ANNUAL SUMMARY'!$GK$54,DU228,'ANNUAL SUMMARY'!$V$9,DF218,'ANNUAL SUMMARY'!$FE$6)+SUMIFS('ANNUAL SUMMARY'!$GK$112,DU228,'ANNUAL SUMMARY'!$V$9,DF218,'ANNUAL SUMMARY'!$FE$64)+SUMIFS('ANNUAL SUMMARY'!$GK$170,DU228,'ANNUAL SUMMARY'!$V$9,DF218,'ANNUAL SUMMARY'!$FE$122)+SUMIFS('ANNUAL SUMMARY'!$GK$228,DU228,'ANNUAL SUMMARY'!$V$9,DF218,'ANNUAL SUMMARY'!$FE$180)+SUMIFS('ANNUAL SUMMARY'!$GK$286,DU228,'ANNUAL SUMMARY'!$V$9,DF218,'ANNUAL SUMMARY'!$FE$238)+SUMIFS('ANNUAL SUMMARY'!$GK$344,DU228,'ANNUAL SUMMARY'!$V$9,DF218,'ANNUAL SUMMARY'!$FE$296)+SUMIFS('ANNUAL SUMMARY'!$GK$402,DU228,'ANNUAL SUMMARY'!$V$9,DF218,'ANNUAL SUMMARY'!$FE$354)+SUMIFS('ANNUAL SUMMARY'!$GK$460,DU228,'ANNUAL SUMMARY'!$V$9,DF218,'ANNUAL SUMMARY'!$FE$412)+SUMIFS('ANNUAL SUMMARY'!$GK$518,DU228,'ANNUAL SUMMARY'!$V$9,DF218,'ANNUAL SUMMARY'!$FE$470)+SUMIFS('ANNUAL SUMMARY'!$GK$576,DU228,'ANNUAL SUMMARY'!$V$9,DF218,'ANNUAL SUMMARY'!$FE$528)+SUMIFS('ANNUAL SUMMARY'!$GK$634,DU228,'ANNUAL SUMMARY'!$V$9,DF218,'ANNUAL SUMMARY'!$FE$586)+SUMIFS('ANNUAL SUMMARY'!$GK$692,DU228,'ANNUAL SUMMARY'!$V$9,DF218,'ANNUAL SUMMARY'!$FE$644)</f>
        <v>0</v>
      </c>
      <c r="EM228" s="728"/>
      <c r="EN228" s="728"/>
      <c r="EO228" s="728">
        <f>SUMIFS('ANNUAL SUMMARY'!$AU$54,DU228,'ANNUAL SUMMARY'!$V$9,DF218,'ANNUAL SUMMARY'!$L$6)+SUMIFS('ANNUAL SUMMARY'!$AU$112,DU228,'ANNUAL SUMMARY'!$V$9,DF218,'ANNUAL SUMMARY'!$L$64)+SUMIFS('ANNUAL SUMMARY'!$AU$170,DU228,'ANNUAL SUMMARY'!$V$9,DF218,'ANNUAL SUMMARY'!$L$122)+SUMIFS('ANNUAL SUMMARY'!$AU$228,DU228,'ANNUAL SUMMARY'!$V$9,DF218,'ANNUAL SUMMARY'!$L$180)+SUMIFS('ANNUAL SUMMARY'!$AU$286,DU228,'ANNUAL SUMMARY'!$V$9,DF218,'ANNUAL SUMMARY'!$L$238)+SUMIFS('ANNUAL SUMMARY'!$AU$344,DU228,'ANNUAL SUMMARY'!$V$9,DF218,'ANNUAL SUMMARY'!$L$296)+SUMIFS('ANNUAL SUMMARY'!$AU$402,DU228,'ANNUAL SUMMARY'!$V$9,DF218,'ANNUAL SUMMARY'!$L$354)+SUMIFS('ANNUAL SUMMARY'!$AU$460,DU228,'ANNUAL SUMMARY'!$V$9,DF218,'ANNUAL SUMMARY'!$L$412)+SUMIFS('ANNUAL SUMMARY'!$AU$518,DU228,'ANNUAL SUMMARY'!$V$9,DF218,'ANNUAL SUMMARY'!$L$470)+SUMIFS('ANNUAL SUMMARY'!$AU$576,DU228,'ANNUAL SUMMARY'!$V$9,DF218,'ANNUAL SUMMARY'!$L$528)+SUMIFS('ANNUAL SUMMARY'!$AU$634,DU228,'ANNUAL SUMMARY'!$V$9,DF218,'ANNUAL SUMMARY'!$L$586)+SUMIFS('ANNUAL SUMMARY'!$AU$692,DU228,'ANNUAL SUMMARY'!$V$9,DF218,'ANNUAL SUMMARY'!$L$644)+SUMIFS('ANNUAL SUMMARY'!$CR$54,DU228,'ANNUAL SUMMARY'!$V$9,DF218,'ANNUAL SUMMARY'!$BI$6)+SUMIFS('ANNUAL SUMMARY'!$CR$112,DU228,'ANNUAL SUMMARY'!$V$9,DF218,'ANNUAL SUMMARY'!$BI$64)+SUMIFS('ANNUAL SUMMARY'!$CR$170,DU228,'ANNUAL SUMMARY'!$V$9,DF218,'ANNUAL SUMMARY'!$BI$122)+SUMIFS('ANNUAL SUMMARY'!$CR$228,DU228,'ANNUAL SUMMARY'!$V$9,DF218,'ANNUAL SUMMARY'!$BI$180)+SUMIFS('ANNUAL SUMMARY'!$CR$286,DU228,'ANNUAL SUMMARY'!$V$9,DF218,'ANNUAL SUMMARY'!$BI$238)+SUMIFS('ANNUAL SUMMARY'!$CR$344,DU228,'ANNUAL SUMMARY'!$V$9,DF218,'ANNUAL SUMMARY'!$BI$296)+SUMIFS('ANNUAL SUMMARY'!$CR$402,DU228,'ANNUAL SUMMARY'!$V$9,DF218,'ANNUAL SUMMARY'!$BI$354)+SUMIFS('ANNUAL SUMMARY'!$CR$460,DU228,'ANNUAL SUMMARY'!$V$9,DF218,'ANNUAL SUMMARY'!$BI$412)+SUMIFS('ANNUAL SUMMARY'!$CR$518,DU228,'ANNUAL SUMMARY'!$V$9,DF218,'ANNUAL SUMMARY'!$BI$470)+SUMIFS('ANNUAL SUMMARY'!$CR$576,DU228,'ANNUAL SUMMARY'!$V$9,DF218,'ANNUAL SUMMARY'!$BI$528)+SUMIFS('ANNUAL SUMMARY'!$CR$634,DU228,'ANNUAL SUMMARY'!$V$9,DF218,'ANNUAL SUMMARY'!$BI$586)+SUMIFS('ANNUAL SUMMARY'!$CR$692,DU228,'ANNUAL SUMMARY'!$V$9,DF218,'ANNUAL SUMMARY'!$BI$644)+SUMIFS('ANNUAL SUMMARY'!$EQ$54,DU228,'ANNUAL SUMMARY'!$V$9,DF218,'ANNUAL SUMMARY'!$DH$6)+SUMIFS('ANNUAL SUMMARY'!$EQ$112,DU228,'ANNUAL SUMMARY'!$V$9,DF218,'ANNUAL SUMMARY'!$DH$64)+SUMIFS('ANNUAL SUMMARY'!$EQ$170,DU228,'ANNUAL SUMMARY'!$V$9,DF218,'ANNUAL SUMMARY'!$DH$122)+SUMIFS('ANNUAL SUMMARY'!$EQ$228,DU228,'ANNUAL SUMMARY'!$V$9,DF218,'ANNUAL SUMMARY'!$DH$180)+SUMIFS('ANNUAL SUMMARY'!$EQ$286,DU228,'ANNUAL SUMMARY'!$V$9,DF218,'ANNUAL SUMMARY'!$DH$238)+SUMIFS('ANNUAL SUMMARY'!$EQ$344,DU228,'ANNUAL SUMMARY'!$V$9,DF218,'ANNUAL SUMMARY'!$DH$296)+SUMIFS('ANNUAL SUMMARY'!$EQ$402,DU228,'ANNUAL SUMMARY'!$V$9,DF218,'ANNUAL SUMMARY'!$DH$354)+SUMIFS('ANNUAL SUMMARY'!$EQ$460,DU228,'ANNUAL SUMMARY'!$V$9,DF218,'ANNUAL SUMMARY'!$DH$412)+SUMIFS('ANNUAL SUMMARY'!$EQ$518,DU228,'ANNUAL SUMMARY'!$V$9,DF218,'ANNUAL SUMMARY'!$DH$470)+SUMIFS('ANNUAL SUMMARY'!$EQ$576,DU228,'ANNUAL SUMMARY'!$V$9,DF218,'ANNUAL SUMMARY'!$DH$528)+SUMIFS('ANNUAL SUMMARY'!$EQ$634,DU228,'ANNUAL SUMMARY'!$V$9,DF218,'ANNUAL SUMMARY'!$DH$586)+SUMIFS('ANNUAL SUMMARY'!$EQ$692,DU228,'ANNUAL SUMMARY'!$V$9,DF218,'ANNUAL SUMMARY'!$DH$644)+SUMIFS('ANNUAL SUMMARY'!$GN$54,DU228,'ANNUAL SUMMARY'!$V$9,DF218,'ANNUAL SUMMARY'!$FE$6)+SUMIFS('ANNUAL SUMMARY'!$GN$112,DU228,'ANNUAL SUMMARY'!$V$9,DF218,'ANNUAL SUMMARY'!$FE$64)+SUMIFS('ANNUAL SUMMARY'!$GN$170,DU228,'ANNUAL SUMMARY'!$V$9,DF218,'ANNUAL SUMMARY'!$FE$122)+SUMIFS('ANNUAL SUMMARY'!$GN$228,DU228,'ANNUAL SUMMARY'!$V$9,DF218,'ANNUAL SUMMARY'!$FE$180)+SUMIFS('ANNUAL SUMMARY'!$GN$286,DU228,'ANNUAL SUMMARY'!$V$9,DF218,'ANNUAL SUMMARY'!$FE$238)+SUMIFS('ANNUAL SUMMARY'!$GN$344,DU228,'ANNUAL SUMMARY'!$V$9,DF218,'ANNUAL SUMMARY'!$FE$296)+SUMIFS('ANNUAL SUMMARY'!$GN$402,DU228,'ANNUAL SUMMARY'!$V$9,DF218,'ANNUAL SUMMARY'!$FE$354)+SUMIFS('ANNUAL SUMMARY'!$GN$460,DU228,'ANNUAL SUMMARY'!$V$9,DF218,'ANNUAL SUMMARY'!$FE$412)+SUMIFS('ANNUAL SUMMARY'!$GN$518,DU228,'ANNUAL SUMMARY'!$V$9,DF218,'ANNUAL SUMMARY'!$FE$470)+SUMIFS('ANNUAL SUMMARY'!$GN$576,DU228,'ANNUAL SUMMARY'!$V$9,DF218,'ANNUAL SUMMARY'!$FE$528)+SUMIFS('ANNUAL SUMMARY'!$GN$634,DU228,'ANNUAL SUMMARY'!$V$9,DF218,'ANNUAL SUMMARY'!$FE$586)+SUMIFS('ANNUAL SUMMARY'!$GN$692,DU228,'ANNUAL SUMMARY'!$V$9,DF218,'ANNUAL SUMMARY'!$FE$644)</f>
        <v>0</v>
      </c>
      <c r="EP228" s="728"/>
      <c r="EQ228" s="1260"/>
      <c r="ER228" s="1263"/>
      <c r="ES228" s="154"/>
      <c r="ET228" s="12"/>
      <c r="EU228" s="12"/>
      <c r="EV228" s="12"/>
      <c r="EW228" s="12"/>
      <c r="EX228" s="12"/>
      <c r="EY228" s="12"/>
      <c r="EZ228" s="12"/>
      <c r="FA228" s="12"/>
      <c r="FB228" s="12"/>
      <c r="FC228" s="12"/>
      <c r="FD228" s="12"/>
      <c r="FE228" s="15"/>
      <c r="FF228" s="729" t="str">
        <f>'ANNUAL SUMMARY'!$O$20</f>
        <v>NIGHT</v>
      </c>
      <c r="FG228" s="730"/>
      <c r="FH228" s="730"/>
      <c r="FI228" s="730"/>
      <c r="FJ228" s="745"/>
      <c r="FK228" s="749">
        <f>SUMIF('ANNUAL SUMMARY'!$FE$622,FC218,'ANNUAL SUMMARY'!$FM$636)+SUMIF('ANNUAL SUMMARY'!$DH$622,FC218,'ANNUAL SUMMARY'!$DP$636)+SUMIF('ANNUAL SUMMARY'!$BI$622,FC218,'ANNUAL SUMMARY'!$BQ$636)+SUMIF('ANNUAL SUMMARY'!$L$622,FC218,'ANNUAL SUMMARY'!$T$636)+SUMIF('ANNUAL SUMMARY'!$FE$566,FC218,'ANNUAL SUMMARY'!$FM$580)+SUMIF('ANNUAL SUMMARY'!$DH$566,FC218,'ANNUAL SUMMARY'!$DP$580)+SUMIF('ANNUAL SUMMARY'!$BI$566,FC218,'ANNUAL SUMMARY'!$BQ$580)+SUMIF('ANNUAL SUMMARY'!$L$566,FC218,'ANNUAL SUMMARY'!$T$580)+SUMIF('ANNUAL SUMMARY'!$FE$510,FC218,'ANNUAL SUMMARY'!$FM$524)+SUMIF('ANNUAL SUMMARY'!$DH$510,FC218,'ANNUAL SUMMARY'!$DP$524)+SUMIF('ANNUAL SUMMARY'!$BI$510,FC218,'ANNUAL SUMMARY'!$BQ$524)+SUMIF('ANNUAL SUMMARY'!$L$510,FC218,'ANNUAL SUMMARY'!$T$524)+SUMIF('ANNUAL SUMMARY'!$FE$454,FC218,'ANNUAL SUMMARY'!$FM$468)+SUMIF('ANNUAL SUMMARY'!$DH$454,FC218,'ANNUAL SUMMARY'!$DP$468)+SUMIF('ANNUAL SUMMARY'!$BI$454,FC218,'ANNUAL SUMMARY'!$BQ$468)+SUMIF('ANNUAL SUMMARY'!$L$454,FC218,'ANNUAL SUMMARY'!$T$468)+SUMIF('ANNUAL SUMMARY'!$FE$398,FC218,'ANNUAL SUMMARY'!$FM$412)+SUMIF('ANNUAL SUMMARY'!$DH$398,FC218,'ANNUAL SUMMARY'!$DP$412)+SUMIF('ANNUAL SUMMARY'!$BI$398,FC218,'ANNUAL SUMMARY'!$BQ$412)+SUMIF('ANNUAL SUMMARY'!$L$398,FC218,'ANNUAL SUMMARY'!$T$412)+SUMIF('ANNUAL SUMMARY'!$FE$342,FC218,'ANNUAL SUMMARY'!$FM$356)+SUMIF('ANNUAL SUMMARY'!$DH$342,FC218,'ANNUAL SUMMARY'!$DP$356)+SUMIF('ANNUAL SUMMARY'!$BI$342,FC218,'ANNUAL SUMMARY'!$BQ$356)+SUMIF('ANNUAL SUMMARY'!$L$342,FC218,'ANNUAL SUMMARY'!$T$356)+SUMIF('ANNUAL SUMMARY'!$FE$286,FC218,'ANNUAL SUMMARY'!$FM$300)+SUMIF('ANNUAL SUMMARY'!$DH$286,FC218,'ANNUAL SUMMARY'!$DP$300)+SUMIF('ANNUAL SUMMARY'!$BI$286,FC218,'ANNUAL SUMMARY'!$BQ$300)+SUMIF('ANNUAL SUMMARY'!$L$286,FC218,'ANNUAL SUMMARY'!$T$300)+SUMIF('ANNUAL SUMMARY'!$FE$230,FC218,'ANNUAL SUMMARY'!$FM$244)+SUMIF('ANNUAL SUMMARY'!$DH$230,FC218,'ANNUAL SUMMARY'!$DP$244)+SUMIF('ANNUAL SUMMARY'!$BI$230,FC218,'ANNUAL SUMMARY'!$BQ$244)+SUMIF('ANNUAL SUMMARY'!$L$230,FC218,'ANNUAL SUMMARY'!$T$244)+SUMIF('ANNUAL SUMMARY'!$FE$174,FC218,'ANNUAL SUMMARY'!$FM$188)+SUMIF('ANNUAL SUMMARY'!$DH$174,FC218,'ANNUAL SUMMARY'!$DP$188)+SUMIF('ANNUAL SUMMARY'!$BI$174,FC218,'ANNUAL SUMMARY'!$BQ$188)+SUMIF('ANNUAL SUMMARY'!$L$174,FC218,'ANNUAL SUMMARY'!$T$188)+SUMIF('ANNUAL SUMMARY'!$FE$118,FC218,'ANNUAL SUMMARY'!$FM$132)+SUMIF('ANNUAL SUMMARY'!$DH$118,FC218,'ANNUAL SUMMARY'!$DP$132)+SUMIF('ANNUAL SUMMARY'!$BI$118,FC218,'ANNUAL SUMMARY'!$BQ$132)+SUMIF('ANNUAL SUMMARY'!$L$118,FC218,'ANNUAL SUMMARY'!$T$132)+SUMIF('ANNUAL SUMMARY'!$FE$62,FC218,'ANNUAL SUMMARY'!$FM$76)+SUMIF('ANNUAL SUMMARY'!$DH$62,FC218,'ANNUAL SUMMARY'!$DP$76)+SUMIF('ANNUAL SUMMARY'!$BI$62,FC218,'ANNUAL SUMMARY'!$BQ$76)+SUMIF('ANNUAL SUMMARY'!$L$62,FC218,'ANNUAL SUMMARY'!$T$76)+SUMIF('ANNUAL SUMMARY'!$FE$6,FC218,'ANNUAL SUMMARY'!$FM$20)+SUMIF('ANNUAL SUMMARY'!$DH$6,FC218,'ANNUAL SUMMARY'!$DP$20)+SUMIF('ANNUAL SUMMARY'!$BI$6,FC218,'ANNUAL SUMMARY'!$BQ$20)+SUMIF('ANNUAL SUMMARY'!$L$6,FC218,'ANNUAL SUMMARY'!$T$20)+SUMIF('PREVIOUS LOGS'!$K$6,FC218,'PREVIOUS LOGS'!$S$17)+SUMIF('PREVIOUS LOGS'!$K$59,$K$6,'PREVIOUS LOGS'!$S$70)+SUMIF('PREVIOUS LOGS'!$K$112,FC218,'PREVIOUS LOGS'!$S$123)+SUMIF('PREVIOUS LOGS'!$K$165,FC218,'PREVIOUS LOGS'!$S$176)+SUMIF('PREVIOUS LOGS'!$K$218,FC218,'PREVIOUS LOGS'!$S$229)+SUMIF('PREVIOUS LOGS'!$K$271,FC218,'PREVIOUS LOGS'!$S$282)+SUMIF('PREVIOUS LOGS'!$K$324,FC218,'PREVIOUS LOGS'!$S$335)+SUMIF('PREVIOUS LOGS'!$BH$6,FC218,'PREVIOUS LOGS'!$BP$17)+SUMIF('PREVIOUS LOGS'!$BH$59,$K$6,'PREVIOUS LOGS'!$BP$70)+SUMIF('PREVIOUS LOGS'!$BH$112,FC218,'PREVIOUS LOGS'!$BP$123)+SUMIF('PREVIOUS LOGS'!$BH$165,FC218,'PREVIOUS LOGS'!$BP$176)+SUMIF('PREVIOUS LOGS'!$BH$218,FC218,'PREVIOUS LOGS'!$BP$229)+SUMIF('PREVIOUS LOGS'!$BH$271,FC218,'PREVIOUS LOGS'!$BP$282)+SUMIF('PREVIOUS LOGS'!$BH$324,FC218,'PREVIOUS LOGS'!$BP$335)+SUMIF('PREVIOUS LOGS'!$DF$6,FC218,'PREVIOUS LOGS'!$DN$17)+SUMIF('PREVIOUS LOGS'!$DF$59,$K$6,'PREVIOUS LOGS'!$DN$70)+SUMIF('PREVIOUS LOGS'!$DF$112,FC218,'PREVIOUS LOGS'!$DN$123)+SUMIF('PREVIOUS LOGS'!$DF$165,FC218,'PREVIOUS LOGS'!$DN$176)+SUMIF('PREVIOUS LOGS'!$DF$218,FC218,'PREVIOUS LOGS'!$DN$229)+SUMIF('PREVIOUS LOGS'!$DF$271,FC218,'PREVIOUS LOGS'!$DN$282)+SUMIF('PREVIOUS LOGS'!$DF$324,FC218,'PREVIOUS LOGS'!$DN$335)+SUMIF('PREVIOUS LOGS'!$FC$6,FC218,'PREVIOUS LOGS'!$FK$17)+SUMIF('PREVIOUS LOGS'!$FC$59,$K$6,'PREVIOUS LOGS'!$FK$70)+SUMIF('PREVIOUS LOGS'!$FC$112,FC218,'PREVIOUS LOGS'!$FK$123)+SUMIF('PREVIOUS LOGS'!$FC$165,FC218,'PREVIOUS LOGS'!$FK$176)+SUMIF('PREVIOUS LOGS'!$FC$218,FC218,'PREVIOUS LOGS'!$FK$229)+SUMIF('PREVIOUS LOGS'!$FC$271,FC218,'PREVIOUS LOGS'!$FK$282)+SUMIF('PREVIOUS LOGS'!$FC$324,FC218,'PREVIOUS LOGS'!$FK$335)</f>
        <v>0</v>
      </c>
      <c r="FL228" s="750"/>
      <c r="FM228" s="750"/>
      <c r="FN228" s="750"/>
      <c r="FO228" s="750"/>
      <c r="FP228" s="751"/>
      <c r="FQ228" s="15"/>
      <c r="FR228" s="812">
        <f>IF(FR224=0," ",FR224+2)</f>
        <v>2024</v>
      </c>
      <c r="FS228" s="813"/>
      <c r="FT228" s="813"/>
      <c r="FU228" s="813"/>
      <c r="FV228" s="813"/>
      <c r="FW228" s="1118">
        <f>SUMIFS('ANNUAL SUMMARY'!$AF$54,FR228,'ANNUAL SUMMARY'!$V$9,FC218,'ANNUAL SUMMARY'!$L$6)+SUMIFS('ANNUAL SUMMARY'!$AF$112,FR228,'ANNUAL SUMMARY'!$V$9,FC218,'ANNUAL SUMMARY'!$L$64)+SUMIFS('ANNUAL SUMMARY'!$AF$170,FR228,'ANNUAL SUMMARY'!$V$9,FC218,'ANNUAL SUMMARY'!$L$122)+SUMIFS('ANNUAL SUMMARY'!$AF$228,FR228,'ANNUAL SUMMARY'!$V$9,FC218,'ANNUAL SUMMARY'!$L$180)+SUMIFS('ANNUAL SUMMARY'!$AF$286,FR228,'ANNUAL SUMMARY'!$V$9,FC218,'ANNUAL SUMMARY'!$L$238)+SUMIFS('ANNUAL SUMMARY'!$AF$344,FR228,'ANNUAL SUMMARY'!$V$9,FC218,'ANNUAL SUMMARY'!$L$296)+SUMIFS('ANNUAL SUMMARY'!$AF$402,FR228,'ANNUAL SUMMARY'!$V$9,FC218,'ANNUAL SUMMARY'!$L$354)+SUMIFS('ANNUAL SUMMARY'!$AF$460,FR228,'ANNUAL SUMMARY'!$V$9,FC218,'ANNUAL SUMMARY'!$L$412)+SUMIFS('ANNUAL SUMMARY'!$AF$518,FR228,'ANNUAL SUMMARY'!$V$9,FC218,'ANNUAL SUMMARY'!$L$470)+SUMIFS('ANNUAL SUMMARY'!$AF$576,FR228,'ANNUAL SUMMARY'!$V$9,FC218,'ANNUAL SUMMARY'!$L$528)+SUMIFS('ANNUAL SUMMARY'!$AF$634,FR228,'ANNUAL SUMMARY'!$V$9,FC218,'ANNUAL SUMMARY'!$L$586)+SUMIFS('ANNUAL SUMMARY'!$AF$692,FR228,'ANNUAL SUMMARY'!$V$9,FC218,'ANNUAL SUMMARY'!$L$644)+SUMIFS('ANNUAL SUMMARY'!$CC$54,FR228,'ANNUAL SUMMARY'!$V$9,FC218,'ANNUAL SUMMARY'!$BI$6)+SUMIFS('ANNUAL SUMMARY'!$CC$112,FR228,'ANNUAL SUMMARY'!$V$9,FC218,'ANNUAL SUMMARY'!$BI$64)+SUMIFS('ANNUAL SUMMARY'!$CC$170,FR228,'ANNUAL SUMMARY'!$V$9,FC218,'ANNUAL SUMMARY'!$BI$122)+SUMIFS('ANNUAL SUMMARY'!$CC$228,FR228,'ANNUAL SUMMARY'!$V$9,FC218,'ANNUAL SUMMARY'!$BI$180)+SUMIFS('ANNUAL SUMMARY'!$CC$286,FR228,'ANNUAL SUMMARY'!$V$9,FC218,'ANNUAL SUMMARY'!$BI$238)+SUMIFS('ANNUAL SUMMARY'!$CC$344,FR228,'ANNUAL SUMMARY'!$V$9,FC218,'ANNUAL SUMMARY'!$BI$296)+SUMIFS('ANNUAL SUMMARY'!$CC$402,FR228,'ANNUAL SUMMARY'!$V$9,FC218,'ANNUAL SUMMARY'!$BI$354)+SUMIFS('ANNUAL SUMMARY'!$CC$460,FR228,'ANNUAL SUMMARY'!$V$9,FC218,'ANNUAL SUMMARY'!$BI$412)+SUMIFS('ANNUAL SUMMARY'!$CC$518,FR228,'ANNUAL SUMMARY'!$V$9,FC218,'ANNUAL SUMMARY'!$BI$470)+SUMIFS('ANNUAL SUMMARY'!$CC$576,FR228,'ANNUAL SUMMARY'!$V$9,FC218,'ANNUAL SUMMARY'!$BI$528)+SUMIFS('ANNUAL SUMMARY'!$CC$634,FR228,'ANNUAL SUMMARY'!$V$9,FC218,'ANNUAL SUMMARY'!$BI$586)+SUMIFS('ANNUAL SUMMARY'!$CC$692,FR228,'ANNUAL SUMMARY'!$V$9,FC218,'ANNUAL SUMMARY'!$BI$644)+SUMIFS('ANNUAL SUMMARY'!$EB$54,FR228,'ANNUAL SUMMARY'!$V$9,FC218,'ANNUAL SUMMARY'!$DH$6)+SUMIFS('ANNUAL SUMMARY'!$EB$112,FR228,'ANNUAL SUMMARY'!$V$9,FC218,'ANNUAL SUMMARY'!$DH$64)+SUMIFS('ANNUAL SUMMARY'!$EB$170,FR228,'ANNUAL SUMMARY'!$V$9,FC218,'ANNUAL SUMMARY'!$DH$122)+SUMIFS('ANNUAL SUMMARY'!$EB$228,FR228,'ANNUAL SUMMARY'!$V$9,FC218,'ANNUAL SUMMARY'!$DH$180)+SUMIFS('ANNUAL SUMMARY'!$EB$286,FR228,'ANNUAL SUMMARY'!$V$9,FC218,'ANNUAL SUMMARY'!$DH$238)+SUMIFS('ANNUAL SUMMARY'!$EB$344,FR228,'ANNUAL SUMMARY'!$V$9,FC218,'ANNUAL SUMMARY'!$DH$296)+SUMIFS('ANNUAL SUMMARY'!$EB$402,FR228,'ANNUAL SUMMARY'!$V$9,FC218,'ANNUAL SUMMARY'!$DH$354)+SUMIFS('ANNUAL SUMMARY'!$EB$460,FR228,'ANNUAL SUMMARY'!$V$9,FC218,'ANNUAL SUMMARY'!$DH$412)+SUMIFS('ANNUAL SUMMARY'!$EB$518,FR228,'ANNUAL SUMMARY'!$V$9,FC218,'ANNUAL SUMMARY'!$DH$470)+SUMIFS('ANNUAL SUMMARY'!$EB$576,FR228,'ANNUAL SUMMARY'!$V$9,FC218,'ANNUAL SUMMARY'!$DH$528)+SUMIFS('ANNUAL SUMMARY'!$EB$634,FR228,'ANNUAL SUMMARY'!$V$9,FC218,'ANNUAL SUMMARY'!$DH$586)+SUMIFS('ANNUAL SUMMARY'!$EB$692,FR228,'ANNUAL SUMMARY'!$V$9,FC218,'ANNUAL SUMMARY'!$DH$644)+SUMIFS('ANNUAL SUMMARY'!$FY$54,FR228,'ANNUAL SUMMARY'!$V$9,FC218,'ANNUAL SUMMARY'!$FE$6)+SUMIFS('ANNUAL SUMMARY'!$FY$112,FR228,'ANNUAL SUMMARY'!$V$9,FC218,'ANNUAL SUMMARY'!$FE$64)+SUMIFS('ANNUAL SUMMARY'!$FY$170,FR228,'ANNUAL SUMMARY'!$V$9,FC218,'ANNUAL SUMMARY'!$FE$122)+SUMIFS('ANNUAL SUMMARY'!$FY$228,FR228,'ANNUAL SUMMARY'!$V$9,FC218,'ANNUAL SUMMARY'!$FE$180)+SUMIFS('ANNUAL SUMMARY'!$FY$286,FR228,'ANNUAL SUMMARY'!$V$9,FC218,'ANNUAL SUMMARY'!$FE$238)+SUMIFS('ANNUAL SUMMARY'!$FY$344,FR228,'ANNUAL SUMMARY'!$V$9,FC218,'ANNUAL SUMMARY'!$FE$296)+SUMIFS('ANNUAL SUMMARY'!$FY$402,FR228,'ANNUAL SUMMARY'!$V$9,FC218,'ANNUAL SUMMARY'!$FE$354)+SUMIFS('ANNUAL SUMMARY'!$FY$460,FR228,'ANNUAL SUMMARY'!$V$9,FC218,'ANNUAL SUMMARY'!$FE$412)+SUMIFS('ANNUAL SUMMARY'!$FY$518,FR228,'ANNUAL SUMMARY'!$V$9,FC218,'ANNUAL SUMMARY'!$FE$470)+SUMIFS('ANNUAL SUMMARY'!$FY$576,FR228,'ANNUAL SUMMARY'!$V$9,FC218,'ANNUAL SUMMARY'!$FE$528)+SUMIFS('ANNUAL SUMMARY'!$FY$634,FR228,'ANNUAL SUMMARY'!$V$9,FC218,'ANNUAL SUMMARY'!$FE$586)+SUMIFS('ANNUAL SUMMARY'!$FY$692,FR228,'ANNUAL SUMMARY'!$V$9,FC218,'ANNUAL SUMMARY'!$FE$644)</f>
        <v>0</v>
      </c>
      <c r="FX228" s="727"/>
      <c r="FY228" s="727"/>
      <c r="FZ228" s="727"/>
      <c r="GA228" s="727">
        <f>SUMIFS('ANNUAL SUMMARY'!$AJ$54,FR228,'ANNUAL SUMMARY'!$V$9,FC218,'ANNUAL SUMMARY'!$L$6)+SUMIFS('ANNUAL SUMMARY'!$AJ$112,FR228,'ANNUAL SUMMARY'!$V$9,FC218,'ANNUAL SUMMARY'!$L$64)+SUMIFS('ANNUAL SUMMARY'!$AJ$170,FR228,'ANNUAL SUMMARY'!$V$9,FC218,'ANNUAL SUMMARY'!$L$122)+SUMIFS('ANNUAL SUMMARY'!$AJ$228,FR228,'ANNUAL SUMMARY'!$V$9,FC218,'ANNUAL SUMMARY'!$L$180)+SUMIFS('ANNUAL SUMMARY'!$AJ$286,FR228,'ANNUAL SUMMARY'!$V$9,FC218,'ANNUAL SUMMARY'!$L$238)+SUMIFS('ANNUAL SUMMARY'!$AJ$344,FR228,'ANNUAL SUMMARY'!$V$9,FC218,'ANNUAL SUMMARY'!$L$296)+SUMIFS('ANNUAL SUMMARY'!$AJ$402,FR228,'ANNUAL SUMMARY'!$V$9,FC218,'ANNUAL SUMMARY'!$L$354)+SUMIFS('ANNUAL SUMMARY'!$AJ$460,FR228,'ANNUAL SUMMARY'!$V$9,FC218,'ANNUAL SUMMARY'!$L$412)+SUMIFS('ANNUAL SUMMARY'!$AJ$518,FR228,'ANNUAL SUMMARY'!$V$9,FC218,'ANNUAL SUMMARY'!$L$470)+SUMIFS('ANNUAL SUMMARY'!$AJ$576,FR228,'ANNUAL SUMMARY'!$V$9,FC218,'ANNUAL SUMMARY'!$L$528)+SUMIFS('ANNUAL SUMMARY'!$AJ$634,FR228,'ANNUAL SUMMARY'!$V$9,FC218,'ANNUAL SUMMARY'!$L$586)+SUMIFS('ANNUAL SUMMARY'!$AJ$692,FR228,'ANNUAL SUMMARY'!$V$9,FC218,'ANNUAL SUMMARY'!$L$644)+SUMIFS('ANNUAL SUMMARY'!$CG$54,FR228,'ANNUAL SUMMARY'!$V$9,FC218,'ANNUAL SUMMARY'!$BI$6)+SUMIFS('ANNUAL SUMMARY'!$CG$112,FR228,'ANNUAL SUMMARY'!$V$9,FC218,'ANNUAL SUMMARY'!$BI$64)+SUMIFS('ANNUAL SUMMARY'!$CG$170,FR228,'ANNUAL SUMMARY'!$V$9,FC218,'ANNUAL SUMMARY'!$BI$122)+SUMIFS('ANNUAL SUMMARY'!$CG$228,FR228,'ANNUAL SUMMARY'!$V$9,FC218,'ANNUAL SUMMARY'!$BI$180)+SUMIFS('ANNUAL SUMMARY'!$CG$286,FR228,'ANNUAL SUMMARY'!$V$9,FC218,'ANNUAL SUMMARY'!$BI$238)+SUMIFS('ANNUAL SUMMARY'!$CG$344,FR228,'ANNUAL SUMMARY'!$V$9,FC218,'ANNUAL SUMMARY'!$BI$296)+SUMIFS('ANNUAL SUMMARY'!$CG$402,FR228,'ANNUAL SUMMARY'!$V$9,FC218,'ANNUAL SUMMARY'!$BI$354)+SUMIFS('ANNUAL SUMMARY'!$CG$460,FR228,'ANNUAL SUMMARY'!$V$9,FC218,'ANNUAL SUMMARY'!$BI$412)+SUMIFS('ANNUAL SUMMARY'!$CG$518,FR228,'ANNUAL SUMMARY'!$V$9,FC218,'ANNUAL SUMMARY'!$BI$470)+SUMIFS('ANNUAL SUMMARY'!$CG$576,FR228,'ANNUAL SUMMARY'!$V$9,FC218,'ANNUAL SUMMARY'!$BI$528)+SUMIFS('ANNUAL SUMMARY'!$CG$634,FR228,'ANNUAL SUMMARY'!$V$9,FC218,'ANNUAL SUMMARY'!$BI$586)+SUMIFS('ANNUAL SUMMARY'!$CG$692,FR228,'ANNUAL SUMMARY'!$V$9,FC218,'ANNUAL SUMMARY'!$BI$644)+SUMIFS('ANNUAL SUMMARY'!$EF$54,FR228,'ANNUAL SUMMARY'!$V$9,FC218,'ANNUAL SUMMARY'!$DH$6)+SUMIFS('ANNUAL SUMMARY'!$EF$112,FR228,'ANNUAL SUMMARY'!$V$9,FC218,'ANNUAL SUMMARY'!$DH$64)+SUMIFS('ANNUAL SUMMARY'!$EF$170,FR228,'ANNUAL SUMMARY'!$V$9,FC218,'ANNUAL SUMMARY'!$DH$122)+SUMIFS('ANNUAL SUMMARY'!$EF$228,FR228,'ANNUAL SUMMARY'!$V$9,FC218,'ANNUAL SUMMARY'!$DH$180)+SUMIFS('ANNUAL SUMMARY'!$EF$286,FR228,'ANNUAL SUMMARY'!$V$9,FC218,'ANNUAL SUMMARY'!$DH$238)+SUMIFS('ANNUAL SUMMARY'!$EF$344,FR228,'ANNUAL SUMMARY'!$V$9,FC218,'ANNUAL SUMMARY'!$DH$296)+SUMIFS('ANNUAL SUMMARY'!$EF$402,FR228,'ANNUAL SUMMARY'!$V$9,FC218,'ANNUAL SUMMARY'!$DH$354)+SUMIFS('ANNUAL SUMMARY'!$EF$460,FR228,'ANNUAL SUMMARY'!$V$9,FC218,'ANNUAL SUMMARY'!$DH$412)+SUMIFS('ANNUAL SUMMARY'!$EF$518,FR228,'ANNUAL SUMMARY'!$V$9,FC218,'ANNUAL SUMMARY'!$DH$470)+SUMIFS('ANNUAL SUMMARY'!$EF$576,FR228,'ANNUAL SUMMARY'!$V$9,FC218,'ANNUAL SUMMARY'!$DH$528)+SUMIFS('ANNUAL SUMMARY'!$EF$634,FR228,'ANNUAL SUMMARY'!$V$9,FC218,'ANNUAL SUMMARY'!$DH$586)+SUMIFS('ANNUAL SUMMARY'!$EF$692,FR228,'ANNUAL SUMMARY'!$V$9,FC218,'ANNUAL SUMMARY'!$DH$644)+SUMIFS('ANNUAL SUMMARY'!$GC$54,FR228,'ANNUAL SUMMARY'!$V$9,FC218,'ANNUAL SUMMARY'!$FE$6)+SUMIFS('ANNUAL SUMMARY'!$GC$112,FR228,'ANNUAL SUMMARY'!$V$9,FC218,'ANNUAL SUMMARY'!$FE$64)+SUMIFS('ANNUAL SUMMARY'!$GC$170,FR228,'ANNUAL SUMMARY'!$V$9,FC218,'ANNUAL SUMMARY'!$FE$122)+SUMIFS('ANNUAL SUMMARY'!$GC$228,FR228,'ANNUAL SUMMARY'!$V$9,FC218,'ANNUAL SUMMARY'!$FE$180)+SUMIFS('ANNUAL SUMMARY'!$GC$286,FR228,'ANNUAL SUMMARY'!$V$9,FC218,'ANNUAL SUMMARY'!$FE$238)+SUMIFS('ANNUAL SUMMARY'!$GC$344,FR228,'ANNUAL SUMMARY'!$V$9,FC218,'ANNUAL SUMMARY'!$FE$296)+SUMIFS('ANNUAL SUMMARY'!$GC$402,FR228,'ANNUAL SUMMARY'!$V$9,FC218,'ANNUAL SUMMARY'!$FE$354)+SUMIFS('ANNUAL SUMMARY'!$GC$460,FR228,'ANNUAL SUMMARY'!$V$9,FC218,'ANNUAL SUMMARY'!$FE$412)+SUMIFS('ANNUAL SUMMARY'!$GC$518,FR228,'ANNUAL SUMMARY'!$V$9,FC218,'ANNUAL SUMMARY'!$FE$470)+SUMIFS('ANNUAL SUMMARY'!$GC$576,FR228,'ANNUAL SUMMARY'!$V$9,FC218,'ANNUAL SUMMARY'!$FE$528)+SUMIFS('ANNUAL SUMMARY'!$GC$634,FR228,'ANNUAL SUMMARY'!$V$9,FC218,'ANNUAL SUMMARY'!$FE$586)+SUMIFS('ANNUAL SUMMARY'!$GC$692,FR228,'ANNUAL SUMMARY'!$V$9,FC218,'ANNUAL SUMMARY'!$FE$644)</f>
        <v>0</v>
      </c>
      <c r="GB228" s="727"/>
      <c r="GC228" s="727"/>
      <c r="GD228" s="727"/>
      <c r="GE228" s="727">
        <f>SUMIFS('ANNUAL SUMMARY'!$AN$54,FR228,'ANNUAL SUMMARY'!$V$9,FC218,'ANNUAL SUMMARY'!$L$6)+SUMIFS('ANNUAL SUMMARY'!$AN$112,FR228,'ANNUAL SUMMARY'!$V$9,FC218,'ANNUAL SUMMARY'!$L$64)+SUMIFS('ANNUAL SUMMARY'!$AN$170,FR228,'ANNUAL SUMMARY'!$V$9,FC218,'ANNUAL SUMMARY'!$L$122)+SUMIFS('ANNUAL SUMMARY'!$AN$228,FR228,'ANNUAL SUMMARY'!$V$9,FC218,'ANNUAL SUMMARY'!$L$180)+SUMIFS('ANNUAL SUMMARY'!$AN$286,FR228,'ANNUAL SUMMARY'!$V$9,FC218,'ANNUAL SUMMARY'!$L$238)+SUMIFS('ANNUAL SUMMARY'!$AN$344,FR228,'ANNUAL SUMMARY'!$V$9,FC218,'ANNUAL SUMMARY'!$L$296)+SUMIFS('ANNUAL SUMMARY'!$AN$402,FR228,'ANNUAL SUMMARY'!$V$9,FC218,'ANNUAL SUMMARY'!$L$354)+SUMIFS('ANNUAL SUMMARY'!$AN$460,FR228,'ANNUAL SUMMARY'!$V$9,FC218,'ANNUAL SUMMARY'!$L$412)+SUMIFS('ANNUAL SUMMARY'!$AN$518,FR228,'ANNUAL SUMMARY'!$V$9,FC218,'ANNUAL SUMMARY'!$L$470)+SUMIFS('ANNUAL SUMMARY'!$AN$576,FR228,'ANNUAL SUMMARY'!$V$9,FC218,'ANNUAL SUMMARY'!$L$528)+SUMIFS('ANNUAL SUMMARY'!$AN$634,FR228,'ANNUAL SUMMARY'!$V$9,FC218,'ANNUAL SUMMARY'!$L$586)+SUMIFS('ANNUAL SUMMARY'!$AN$692,FR228,'ANNUAL SUMMARY'!$V$9,FC218,'ANNUAL SUMMARY'!$L$644)+SUMIFS('ANNUAL SUMMARY'!$CK$54,FR228,'ANNUAL SUMMARY'!$V$9,FC218,'ANNUAL SUMMARY'!$BI$6)+SUMIFS('ANNUAL SUMMARY'!$CK$112,FR228,'ANNUAL SUMMARY'!$V$9,FC218,'ANNUAL SUMMARY'!$BI$64)+SUMIFS('ANNUAL SUMMARY'!$CK$170,FR228,'ANNUAL SUMMARY'!$V$9,FC218,'ANNUAL SUMMARY'!$BI$122)+SUMIFS('ANNUAL SUMMARY'!$CK$228,FR228,'ANNUAL SUMMARY'!$V$9,FC218,'ANNUAL SUMMARY'!$BI$180)+SUMIFS('ANNUAL SUMMARY'!$CK$286,FR228,'ANNUAL SUMMARY'!$V$9,FC218,'ANNUAL SUMMARY'!$BI$238)+SUMIFS('ANNUAL SUMMARY'!$CK$344,FR228,'ANNUAL SUMMARY'!$V$9,FC218,'ANNUAL SUMMARY'!$BI$296)+SUMIFS('ANNUAL SUMMARY'!$CK$402,FR228,'ANNUAL SUMMARY'!$V$9,FC218,'ANNUAL SUMMARY'!$BI$354)+SUMIFS('ANNUAL SUMMARY'!$CK$460,FR228,'ANNUAL SUMMARY'!$V$9,FC218,'ANNUAL SUMMARY'!$BI$412)+SUMIFS('ANNUAL SUMMARY'!$CK$518,FR228,'ANNUAL SUMMARY'!$V$9,FC218,'ANNUAL SUMMARY'!$BI$470)+SUMIFS('ANNUAL SUMMARY'!$CK$576,FR228,'ANNUAL SUMMARY'!$V$9,FC218,'ANNUAL SUMMARY'!$BI$528)+SUMIFS('ANNUAL SUMMARY'!$CK$634,FR228,'ANNUAL SUMMARY'!$V$9,FC218,'ANNUAL SUMMARY'!$BI$586)+SUMIFS('ANNUAL SUMMARY'!$CK$692,FR228,'ANNUAL SUMMARY'!$V$9,FC218,'ANNUAL SUMMARY'!$BI$644)+SUMIFS('ANNUAL SUMMARY'!$EJ$54,FR228,'ANNUAL SUMMARY'!$V$9,FC218,'ANNUAL SUMMARY'!$DH$6)+SUMIFS('ANNUAL SUMMARY'!$EJ$112,FR228,'ANNUAL SUMMARY'!$V$9,FC218,'ANNUAL SUMMARY'!$DH$64)+SUMIFS('ANNUAL SUMMARY'!$EJ$170,FR228,'ANNUAL SUMMARY'!$V$9,FC218,'ANNUAL SUMMARY'!$DH$122)+SUMIFS('ANNUAL SUMMARY'!$EJ$228,FR228,'ANNUAL SUMMARY'!$V$9,FC218,'ANNUAL SUMMARY'!$DH$180)+SUMIFS('ANNUAL SUMMARY'!$EJ$286,FR228,'ANNUAL SUMMARY'!$V$9,FC218,'ANNUAL SUMMARY'!$DH$238)+SUMIFS('ANNUAL SUMMARY'!$EJ$344,FR228,'ANNUAL SUMMARY'!$V$9,FC218,'ANNUAL SUMMARY'!$DH$296)+SUMIFS('ANNUAL SUMMARY'!$EJ$402,FR228,'ANNUAL SUMMARY'!$V$9,FC218,'ANNUAL SUMMARY'!$DH$354)+SUMIFS('ANNUAL SUMMARY'!$EJ$460,FR228,'ANNUAL SUMMARY'!$V$9,FC218,'ANNUAL SUMMARY'!$DH$412)+SUMIFS('ANNUAL SUMMARY'!$EJ$518,FR228,'ANNUAL SUMMARY'!$V$9,FC218,'ANNUAL SUMMARY'!$DH$470)+SUMIFS('ANNUAL SUMMARY'!$EJ$576,FR228,'ANNUAL SUMMARY'!$V$9,FC218,'ANNUAL SUMMARY'!$DH$528)+SUMIFS('ANNUAL SUMMARY'!$EJ$634,FR228,'ANNUAL SUMMARY'!$V$9,FC218,'ANNUAL SUMMARY'!$DH$586)+SUMIFS('ANNUAL SUMMARY'!$EJ$692,FR228,'ANNUAL SUMMARY'!$V$9,FC218,'ANNUAL SUMMARY'!$DH$644)+SUMIFS('ANNUAL SUMMARY'!$GG$54,FR228,'ANNUAL SUMMARY'!$V$9,FC218,'ANNUAL SUMMARY'!$FE$6)+SUMIFS('ANNUAL SUMMARY'!$GG$112,FR228,'ANNUAL SUMMARY'!$V$9,FC218,'ANNUAL SUMMARY'!$FE$64)+SUMIFS('ANNUAL SUMMARY'!$GG$170,FR228,'ANNUAL SUMMARY'!$V$9,FC218,'ANNUAL SUMMARY'!$FE$122)+SUMIFS('ANNUAL SUMMARY'!$GG$228,FR228,'ANNUAL SUMMARY'!$V$9,FC218,'ANNUAL SUMMARY'!$FE$180)+SUMIFS('ANNUAL SUMMARY'!$GG$286,FR228,'ANNUAL SUMMARY'!$V$9,FC218,'ANNUAL SUMMARY'!$FE$238)+SUMIFS('ANNUAL SUMMARY'!$GG$344,FR228,'ANNUAL SUMMARY'!$V$9,FC218,'ANNUAL SUMMARY'!$FE$296)+SUMIFS('ANNUAL SUMMARY'!$GG$402,FR228,'ANNUAL SUMMARY'!$V$9,FC218,'ANNUAL SUMMARY'!$FE$354)+SUMIFS('ANNUAL SUMMARY'!$GG$460,FR228,'ANNUAL SUMMARY'!$V$9,FC218,'ANNUAL SUMMARY'!$FE$412)+SUMIFS('ANNUAL SUMMARY'!$GG$518,FR228,'ANNUAL SUMMARY'!$V$9,FC218,'ANNUAL SUMMARY'!$FE$470)+SUMIFS('ANNUAL SUMMARY'!$GG$576,FR228,'ANNUAL SUMMARY'!$V$9,FC218,'ANNUAL SUMMARY'!$FE$528)+SUMIFS('ANNUAL SUMMARY'!$GG$634,FR228,'ANNUAL SUMMARY'!$V$9,FC218,'ANNUAL SUMMARY'!$FE$586)+SUMIFS('ANNUAL SUMMARY'!$GG$692,FR228,'ANNUAL SUMMARY'!$V$9,FC218,'ANNUAL SUMMARY'!$FE$644)</f>
        <v>0</v>
      </c>
      <c r="GF228" s="727"/>
      <c r="GG228" s="727"/>
      <c r="GH228" s="727"/>
      <c r="GI228" s="728">
        <f>SUMIFS('ANNUAL SUMMARY'!$AR$54,FR228,'ANNUAL SUMMARY'!$V$9,FC218,'ANNUAL SUMMARY'!$L$6)+SUMIFS('ANNUAL SUMMARY'!$AR$112,FR228,'ANNUAL SUMMARY'!$V$9,FC218,'ANNUAL SUMMARY'!$L$64)+SUMIFS('ANNUAL SUMMARY'!$AR$170,FR228,'ANNUAL SUMMARY'!$V$9,FC218,'ANNUAL SUMMARY'!$L$122)+SUMIFS('ANNUAL SUMMARY'!$AR$228,FR228,'ANNUAL SUMMARY'!$V$9,FC218,'ANNUAL SUMMARY'!$L$180)+SUMIFS('ANNUAL SUMMARY'!$AR$286,FR228,'ANNUAL SUMMARY'!$V$9,FC218,'ANNUAL SUMMARY'!$L$238)+SUMIFS('ANNUAL SUMMARY'!$AR$344,FR228,'ANNUAL SUMMARY'!$V$9,FC218,'ANNUAL SUMMARY'!$L$296)+SUMIFS('ANNUAL SUMMARY'!$AR$402,FR228,'ANNUAL SUMMARY'!$V$9,FC218,'ANNUAL SUMMARY'!$L$354)+SUMIFS('ANNUAL SUMMARY'!$AR$460,FR228,'ANNUAL SUMMARY'!$V$9,FC218,'ANNUAL SUMMARY'!$L$412)+SUMIFS('ANNUAL SUMMARY'!$AR$518,FR228,'ANNUAL SUMMARY'!$V$9,FC218,'ANNUAL SUMMARY'!$L$470)+SUMIFS('ANNUAL SUMMARY'!$AR$576,FR228,'ANNUAL SUMMARY'!$V$9,FC218,'ANNUAL SUMMARY'!$L$528)+SUMIFS('ANNUAL SUMMARY'!$AR$634,FR228,'ANNUAL SUMMARY'!$V$9,FC218,'ANNUAL SUMMARY'!$L$586)+SUMIFS('ANNUAL SUMMARY'!$AR$692,FR228,'ANNUAL SUMMARY'!$V$9,FC218,'ANNUAL SUMMARY'!$L$644)+SUMIFS('ANNUAL SUMMARY'!$CO$54,FR228,'ANNUAL SUMMARY'!$V$9,FC218,'ANNUAL SUMMARY'!$BI$6)+SUMIFS('ANNUAL SUMMARY'!$CO$112,FR228,'ANNUAL SUMMARY'!$V$9,FC218,'ANNUAL SUMMARY'!$BI$64)+SUMIFS('ANNUAL SUMMARY'!$CO$170,FR228,'ANNUAL SUMMARY'!$V$9,FC218,'ANNUAL SUMMARY'!$BI$122)+SUMIFS('ANNUAL SUMMARY'!$CO$228,FR228,'ANNUAL SUMMARY'!$V$9,FC218,'ANNUAL SUMMARY'!$BI$180)+SUMIFS('ANNUAL SUMMARY'!$CO$286,FR228,'ANNUAL SUMMARY'!$V$9,FC218,'ANNUAL SUMMARY'!$BI$238)+SUMIFS('ANNUAL SUMMARY'!$CO$344,FR228,'ANNUAL SUMMARY'!$V$9,FC218,'ANNUAL SUMMARY'!$BI$296)+SUMIFS('ANNUAL SUMMARY'!$CO$402,FR228,'ANNUAL SUMMARY'!$V$9,FC218,'ANNUAL SUMMARY'!$BI$354)+SUMIFS('ANNUAL SUMMARY'!$CO$460,FR228,'ANNUAL SUMMARY'!$V$9,FC218,'ANNUAL SUMMARY'!$BI$412)+SUMIFS('ANNUAL SUMMARY'!$CO$518,FR228,'ANNUAL SUMMARY'!$V$9,FC218,'ANNUAL SUMMARY'!$BI$470)+SUMIFS('ANNUAL SUMMARY'!$CO$576,FR228,'ANNUAL SUMMARY'!$V$9,FC218,'ANNUAL SUMMARY'!$BI$528)+SUMIFS('ANNUAL SUMMARY'!$CO$634,FR228,'ANNUAL SUMMARY'!$V$9,FC218,'ANNUAL SUMMARY'!$BI$586)+SUMIFS('ANNUAL SUMMARY'!$CO$692,FR228,'ANNUAL SUMMARY'!$V$9,FC218,'ANNUAL SUMMARY'!$BI$644)+SUMIFS('ANNUAL SUMMARY'!$EN$54,FR228,'ANNUAL SUMMARY'!$V$9,FC218,'ANNUAL SUMMARY'!$DH$6)+SUMIFS('ANNUAL SUMMARY'!$EN$112,FR228,'ANNUAL SUMMARY'!$V$9,FC218,'ANNUAL SUMMARY'!$DH$64)+SUMIFS('ANNUAL SUMMARY'!$EN$170,FR228,'ANNUAL SUMMARY'!$V$9,FC218,'ANNUAL SUMMARY'!$DH$122)+SUMIFS('ANNUAL SUMMARY'!$EN$228,FR228,'ANNUAL SUMMARY'!$V$9,FC218,'ANNUAL SUMMARY'!$DH$180)+SUMIFS('ANNUAL SUMMARY'!$EN$286,FR228,'ANNUAL SUMMARY'!$V$9,FC218,'ANNUAL SUMMARY'!$DH$238)+SUMIFS('ANNUAL SUMMARY'!$EN$344,FR228,'ANNUAL SUMMARY'!$V$9,FC218,'ANNUAL SUMMARY'!$DH$296)+SUMIFS('ANNUAL SUMMARY'!$EN$402,FR228,'ANNUAL SUMMARY'!$V$9,FC218,'ANNUAL SUMMARY'!$DH$354)+SUMIFS('ANNUAL SUMMARY'!$EN$460,FR228,'ANNUAL SUMMARY'!$V$9,FC218,'ANNUAL SUMMARY'!$DH$412)+SUMIFS('ANNUAL SUMMARY'!$EN$518,FR228,'ANNUAL SUMMARY'!$V$9,FC218,'ANNUAL SUMMARY'!$DH$470)+SUMIFS('ANNUAL SUMMARY'!$EN$576,FR228,'ANNUAL SUMMARY'!$V$9,FC218,'ANNUAL SUMMARY'!$DH$528)+SUMIFS('ANNUAL SUMMARY'!$EN$634,FR228,'ANNUAL SUMMARY'!$V$9,FC218,'ANNUAL SUMMARY'!$DH$586)+SUMIFS('ANNUAL SUMMARY'!$EN$692,FR228,'ANNUAL SUMMARY'!$V$9,FC218,'ANNUAL SUMMARY'!$DH$644)+SUMIFS('ANNUAL SUMMARY'!$GK$54,FR228,'ANNUAL SUMMARY'!$V$9,FC218,'ANNUAL SUMMARY'!$FE$6)+SUMIFS('ANNUAL SUMMARY'!$GK$112,FR228,'ANNUAL SUMMARY'!$V$9,FC218,'ANNUAL SUMMARY'!$FE$64)+SUMIFS('ANNUAL SUMMARY'!$GK$170,FR228,'ANNUAL SUMMARY'!$V$9,FC218,'ANNUAL SUMMARY'!$FE$122)+SUMIFS('ANNUAL SUMMARY'!$GK$228,FR228,'ANNUAL SUMMARY'!$V$9,FC218,'ANNUAL SUMMARY'!$FE$180)+SUMIFS('ANNUAL SUMMARY'!$GK$286,FR228,'ANNUAL SUMMARY'!$V$9,FC218,'ANNUAL SUMMARY'!$FE$238)+SUMIFS('ANNUAL SUMMARY'!$GK$344,FR228,'ANNUAL SUMMARY'!$V$9,FC218,'ANNUAL SUMMARY'!$FE$296)+SUMIFS('ANNUAL SUMMARY'!$GK$402,FR228,'ANNUAL SUMMARY'!$V$9,FC218,'ANNUAL SUMMARY'!$FE$354)+SUMIFS('ANNUAL SUMMARY'!$GK$460,FR228,'ANNUAL SUMMARY'!$V$9,FC218,'ANNUAL SUMMARY'!$FE$412)+SUMIFS('ANNUAL SUMMARY'!$GK$518,FR228,'ANNUAL SUMMARY'!$V$9,FC218,'ANNUAL SUMMARY'!$FE$470)+SUMIFS('ANNUAL SUMMARY'!$GK$576,FR228,'ANNUAL SUMMARY'!$V$9,FC218,'ANNUAL SUMMARY'!$FE$528)+SUMIFS('ANNUAL SUMMARY'!$GK$634,FR228,'ANNUAL SUMMARY'!$V$9,FC218,'ANNUAL SUMMARY'!$FE$586)+SUMIFS('ANNUAL SUMMARY'!$GK$692,FR228,'ANNUAL SUMMARY'!$V$9,FC218,'ANNUAL SUMMARY'!$FE$644)</f>
        <v>0</v>
      </c>
      <c r="GJ228" s="728"/>
      <c r="GK228" s="728"/>
      <c r="GL228" s="728">
        <f>SUMIFS('ANNUAL SUMMARY'!$AU$54,FR228,'ANNUAL SUMMARY'!$V$9,FC218,'ANNUAL SUMMARY'!$L$6)+SUMIFS('ANNUAL SUMMARY'!$AU$112,FR228,'ANNUAL SUMMARY'!$V$9,FC218,'ANNUAL SUMMARY'!$L$64)+SUMIFS('ANNUAL SUMMARY'!$AU$170,FR228,'ANNUAL SUMMARY'!$V$9,FC218,'ANNUAL SUMMARY'!$L$122)+SUMIFS('ANNUAL SUMMARY'!$AU$228,FR228,'ANNUAL SUMMARY'!$V$9,FC218,'ANNUAL SUMMARY'!$L$180)+SUMIFS('ANNUAL SUMMARY'!$AU$286,FR228,'ANNUAL SUMMARY'!$V$9,FC218,'ANNUAL SUMMARY'!$L$238)+SUMIFS('ANNUAL SUMMARY'!$AU$344,FR228,'ANNUAL SUMMARY'!$V$9,FC218,'ANNUAL SUMMARY'!$L$296)+SUMIFS('ANNUAL SUMMARY'!$AU$402,FR228,'ANNUAL SUMMARY'!$V$9,FC218,'ANNUAL SUMMARY'!$L$354)+SUMIFS('ANNUAL SUMMARY'!$AU$460,FR228,'ANNUAL SUMMARY'!$V$9,FC218,'ANNUAL SUMMARY'!$L$412)+SUMIFS('ANNUAL SUMMARY'!$AU$518,FR228,'ANNUAL SUMMARY'!$V$9,FC218,'ANNUAL SUMMARY'!$L$470)+SUMIFS('ANNUAL SUMMARY'!$AU$576,FR228,'ANNUAL SUMMARY'!$V$9,FC218,'ANNUAL SUMMARY'!$L$528)+SUMIFS('ANNUAL SUMMARY'!$AU$634,FR228,'ANNUAL SUMMARY'!$V$9,FC218,'ANNUAL SUMMARY'!$L$586)+SUMIFS('ANNUAL SUMMARY'!$AU$692,FR228,'ANNUAL SUMMARY'!$V$9,FC218,'ANNUAL SUMMARY'!$L$644)+SUMIFS('ANNUAL SUMMARY'!$CR$54,FR228,'ANNUAL SUMMARY'!$V$9,FC218,'ANNUAL SUMMARY'!$BI$6)+SUMIFS('ANNUAL SUMMARY'!$CR$112,FR228,'ANNUAL SUMMARY'!$V$9,FC218,'ANNUAL SUMMARY'!$BI$64)+SUMIFS('ANNUAL SUMMARY'!$CR$170,FR228,'ANNUAL SUMMARY'!$V$9,FC218,'ANNUAL SUMMARY'!$BI$122)+SUMIFS('ANNUAL SUMMARY'!$CR$228,FR228,'ANNUAL SUMMARY'!$V$9,FC218,'ANNUAL SUMMARY'!$BI$180)+SUMIFS('ANNUAL SUMMARY'!$CR$286,FR228,'ANNUAL SUMMARY'!$V$9,FC218,'ANNUAL SUMMARY'!$BI$238)+SUMIFS('ANNUAL SUMMARY'!$CR$344,FR228,'ANNUAL SUMMARY'!$V$9,FC218,'ANNUAL SUMMARY'!$BI$296)+SUMIFS('ANNUAL SUMMARY'!$CR$402,FR228,'ANNUAL SUMMARY'!$V$9,FC218,'ANNUAL SUMMARY'!$BI$354)+SUMIFS('ANNUAL SUMMARY'!$CR$460,FR228,'ANNUAL SUMMARY'!$V$9,FC218,'ANNUAL SUMMARY'!$BI$412)+SUMIFS('ANNUAL SUMMARY'!$CR$518,FR228,'ANNUAL SUMMARY'!$V$9,FC218,'ANNUAL SUMMARY'!$BI$470)+SUMIFS('ANNUAL SUMMARY'!$CR$576,FR228,'ANNUAL SUMMARY'!$V$9,FC218,'ANNUAL SUMMARY'!$BI$528)+SUMIFS('ANNUAL SUMMARY'!$CR$634,FR228,'ANNUAL SUMMARY'!$V$9,FC218,'ANNUAL SUMMARY'!$BI$586)+SUMIFS('ANNUAL SUMMARY'!$CR$692,FR228,'ANNUAL SUMMARY'!$V$9,FC218,'ANNUAL SUMMARY'!$BI$644)+SUMIFS('ANNUAL SUMMARY'!$EQ$54,FR228,'ANNUAL SUMMARY'!$V$9,FC218,'ANNUAL SUMMARY'!$DH$6)+SUMIFS('ANNUAL SUMMARY'!$EQ$112,FR228,'ANNUAL SUMMARY'!$V$9,FC218,'ANNUAL SUMMARY'!$DH$64)+SUMIFS('ANNUAL SUMMARY'!$EQ$170,FR228,'ANNUAL SUMMARY'!$V$9,FC218,'ANNUAL SUMMARY'!$DH$122)+SUMIFS('ANNUAL SUMMARY'!$EQ$228,FR228,'ANNUAL SUMMARY'!$V$9,FC218,'ANNUAL SUMMARY'!$DH$180)+SUMIFS('ANNUAL SUMMARY'!$EQ$286,FR228,'ANNUAL SUMMARY'!$V$9,FC218,'ANNUAL SUMMARY'!$DH$238)+SUMIFS('ANNUAL SUMMARY'!$EQ$344,FR228,'ANNUAL SUMMARY'!$V$9,FC218,'ANNUAL SUMMARY'!$DH$296)+SUMIFS('ANNUAL SUMMARY'!$EQ$402,FR228,'ANNUAL SUMMARY'!$V$9,FC218,'ANNUAL SUMMARY'!$DH$354)+SUMIFS('ANNUAL SUMMARY'!$EQ$460,FR228,'ANNUAL SUMMARY'!$V$9,FC218,'ANNUAL SUMMARY'!$DH$412)+SUMIFS('ANNUAL SUMMARY'!$EQ$518,FR228,'ANNUAL SUMMARY'!$V$9,FC218,'ANNUAL SUMMARY'!$DH$470)+SUMIFS('ANNUAL SUMMARY'!$EQ$576,FR228,'ANNUAL SUMMARY'!$V$9,FC218,'ANNUAL SUMMARY'!$DH$528)+SUMIFS('ANNUAL SUMMARY'!$EQ$634,FR228,'ANNUAL SUMMARY'!$V$9,FC218,'ANNUAL SUMMARY'!$DH$586)+SUMIFS('ANNUAL SUMMARY'!$EQ$692,FR228,'ANNUAL SUMMARY'!$V$9,FC218,'ANNUAL SUMMARY'!$DH$644)+SUMIFS('ANNUAL SUMMARY'!$GN$54,FR228,'ANNUAL SUMMARY'!$V$9,FC218,'ANNUAL SUMMARY'!$FE$6)+SUMIFS('ANNUAL SUMMARY'!$GN$112,FR228,'ANNUAL SUMMARY'!$V$9,FC218,'ANNUAL SUMMARY'!$FE$64)+SUMIFS('ANNUAL SUMMARY'!$GN$170,FR228,'ANNUAL SUMMARY'!$V$9,FC218,'ANNUAL SUMMARY'!$FE$122)+SUMIFS('ANNUAL SUMMARY'!$GN$228,FR228,'ANNUAL SUMMARY'!$V$9,FC218,'ANNUAL SUMMARY'!$FE$180)+SUMIFS('ANNUAL SUMMARY'!$GN$286,FR228,'ANNUAL SUMMARY'!$V$9,FC218,'ANNUAL SUMMARY'!$FE$238)+SUMIFS('ANNUAL SUMMARY'!$GN$344,FR228,'ANNUAL SUMMARY'!$V$9,FC218,'ANNUAL SUMMARY'!$FE$296)+SUMIFS('ANNUAL SUMMARY'!$GN$402,FR228,'ANNUAL SUMMARY'!$V$9,FC218,'ANNUAL SUMMARY'!$FE$354)+SUMIFS('ANNUAL SUMMARY'!$GN$460,FR228,'ANNUAL SUMMARY'!$V$9,FC218,'ANNUAL SUMMARY'!$FE$412)+SUMIFS('ANNUAL SUMMARY'!$GN$518,FR228,'ANNUAL SUMMARY'!$V$9,FC218,'ANNUAL SUMMARY'!$FE$470)+SUMIFS('ANNUAL SUMMARY'!$GN$576,FR228,'ANNUAL SUMMARY'!$V$9,FC218,'ANNUAL SUMMARY'!$FE$528)+SUMIFS('ANNUAL SUMMARY'!$GN$634,FR228,'ANNUAL SUMMARY'!$V$9,FC218,'ANNUAL SUMMARY'!$FE$586)+SUMIFS('ANNUAL SUMMARY'!$GN$692,FR228,'ANNUAL SUMMARY'!$V$9,FC218,'ANNUAL SUMMARY'!$FE$644)</f>
        <v>0</v>
      </c>
      <c r="GM228" s="728"/>
      <c r="GN228" s="728"/>
      <c r="GO228" s="1263"/>
    </row>
    <row r="229" spans="1:197" ht="11.25" customHeight="1" x14ac:dyDescent="0.25">
      <c r="A229" s="154"/>
      <c r="B229" s="729" t="str">
        <f>'ANNUAL SUMMARY'!$C$21</f>
        <v>SOLO</v>
      </c>
      <c r="C229" s="730"/>
      <c r="D229" s="730"/>
      <c r="E229" s="730"/>
      <c r="F229" s="792">
        <f>SUMIF('ANNUAL SUMMARY'!$FE$622,K218,'ANNUAL SUMMARY'!$FA$637)+SUMIF('ANNUAL SUMMARY'!$DH$622,K218,'ANNUAL SUMMARY'!$DD$637)+SUMIF('ANNUAL SUMMARY'!$BI$622,K218,'ANNUAL SUMMARY'!$BE$637)+SUMIF('ANNUAL SUMMARY'!$L$622,K218,'ANNUAL SUMMARY'!$H$637)+SUMIF('ANNUAL SUMMARY'!$FE$566,K218,'ANNUAL SUMMARY'!$FA$581)+SUMIF('ANNUAL SUMMARY'!$DH$566,K218,'ANNUAL SUMMARY'!$DD$581)+SUMIF('ANNUAL SUMMARY'!$BI$566,K218,'ANNUAL SUMMARY'!$BE$581)+SUMIF('ANNUAL SUMMARY'!$L$566,K218,'ANNUAL SUMMARY'!$H$581)+SUMIF('ANNUAL SUMMARY'!$FE$510,K218,'ANNUAL SUMMARY'!$FA$525)+SUMIF('ANNUAL SUMMARY'!$DH$510,K218,'ANNUAL SUMMARY'!$DD$525)+SUMIF('ANNUAL SUMMARY'!$BI$510,K218,'ANNUAL SUMMARY'!$BE$525)+SUMIF('ANNUAL SUMMARY'!$L$510,K218,'ANNUAL SUMMARY'!$H$525)+SUMIF('ANNUAL SUMMARY'!$FE$454,K218,'ANNUAL SUMMARY'!$FA$469)+SUMIF('ANNUAL SUMMARY'!$DH$454,K218,'ANNUAL SUMMARY'!$DD$469)+SUMIF('ANNUAL SUMMARY'!$BI$454,K218,'ANNUAL SUMMARY'!$BE$469)+SUMIF('ANNUAL SUMMARY'!$L$454,K218,'ANNUAL SUMMARY'!$H$469)+SUMIF('ANNUAL SUMMARY'!$FE$398,K218,'ANNUAL SUMMARY'!$FA$413)+SUMIF('ANNUAL SUMMARY'!$DH$398,K218,'ANNUAL SUMMARY'!$DD$413)+SUMIF('ANNUAL SUMMARY'!$BI$398,K218,'ANNUAL SUMMARY'!$BE$413)+SUMIF('ANNUAL SUMMARY'!$L$398,K218,'ANNUAL SUMMARY'!$H$413)+SUMIF('ANNUAL SUMMARY'!$FE$342,K218,'ANNUAL SUMMARY'!$FA$357)+SUMIF('ANNUAL SUMMARY'!$DH$342,K218,'ANNUAL SUMMARY'!$DD$357)+SUMIF('ANNUAL SUMMARY'!$BI$342,K218,'ANNUAL SUMMARY'!$BE$357)+SUMIF('ANNUAL SUMMARY'!$L$342,K218,'ANNUAL SUMMARY'!$H$357)+SUMIF('ANNUAL SUMMARY'!$FE$286,K218,'ANNUAL SUMMARY'!$FA$301)+SUMIF('ANNUAL SUMMARY'!$DH$286,K218,'ANNUAL SUMMARY'!$DD$301)+SUMIF('ANNUAL SUMMARY'!$BI$286,K218,'ANNUAL SUMMARY'!$BE$301)+SUMIF('ANNUAL SUMMARY'!$L$286,K218,'ANNUAL SUMMARY'!$H$301)+SUMIF('ANNUAL SUMMARY'!$FE$230,K218,'ANNUAL SUMMARY'!$FA$245)+SUMIF('ANNUAL SUMMARY'!$DH$230,K218,'ANNUAL SUMMARY'!$DD$245)+SUMIF('ANNUAL SUMMARY'!$BI$230,K218,'ANNUAL SUMMARY'!$BE$245)+SUMIF('ANNUAL SUMMARY'!$L$230,K218,'ANNUAL SUMMARY'!$H$245)+SUMIF('ANNUAL SUMMARY'!$FE$174,K218,'ANNUAL SUMMARY'!$FA$189)+SUMIF('ANNUAL SUMMARY'!$DH$174,K218,'ANNUAL SUMMARY'!$DD$189)+SUMIF('ANNUAL SUMMARY'!$BI$174,K218,'ANNUAL SUMMARY'!$BE$189)+SUMIF('ANNUAL SUMMARY'!$L$174,K218,'ANNUAL SUMMARY'!$H$189)+SUMIF('ANNUAL SUMMARY'!$FE$118,K218,'ANNUAL SUMMARY'!$FA$133)+SUMIF('ANNUAL SUMMARY'!$DH$118,K218,'ANNUAL SUMMARY'!$DD$133)+SUMIF('ANNUAL SUMMARY'!$BI$118,K218,'ANNUAL SUMMARY'!$BE$133)+SUMIF('ANNUAL SUMMARY'!$L$118,K218,'ANNUAL SUMMARY'!$H$133)+SUMIF('ANNUAL SUMMARY'!$FE$62,K218,'ANNUAL SUMMARY'!$FA$77)+SUMIF('ANNUAL SUMMARY'!$DH$62,K218,'ANNUAL SUMMARY'!$DD$77)+SUMIF('ANNUAL SUMMARY'!$BI$62,K218,'ANNUAL SUMMARY'!$BE$77)+SUMIF('ANNUAL SUMMARY'!$L$62,K218,'ANNUAL SUMMARY'!$H$77)+SUMIF('ANNUAL SUMMARY'!$FE$6,K218,'ANNUAL SUMMARY'!$FA$21)+SUMIF('ANNUAL SUMMARY'!$DH$6,K218,'ANNUAL SUMMARY'!$DD$21)+SUMIF('ANNUAL SUMMARY'!$BI$6,K218,'ANNUAL SUMMARY'!$BE$21)+SUMIF('ANNUAL SUMMARY'!$L$6,K218,'ANNUAL SUMMARY'!$H$21)+SUMIF('PREVIOUS LOGS'!$K$6,K218,'PREVIOUS LOGS'!$F$17)+SUMIF('PREVIOUS LOGS'!$K$59,$K$6,'PREVIOUS LOGS'!$F$70)+SUMIF('PREVIOUS LOGS'!$K$112,K218,'PREVIOUS LOGS'!$F$123)+SUMIF('PREVIOUS LOGS'!$K$165,K218,'PREVIOUS LOGS'!$F$176)+SUMIF('PREVIOUS LOGS'!$K$218,K218,'PREVIOUS LOGS'!$F$229)+SUMIF('PREVIOUS LOGS'!$K$271,K218,'PREVIOUS LOGS'!$F$282)+SUMIF('PREVIOUS LOGS'!$K$324,K218,'PREVIOUS LOGS'!$F$335)+SUMIF('PREVIOUS LOGS'!$BH$6,K218,'PREVIOUS LOGS'!$BD$17)+SUMIF('PREVIOUS LOGS'!$BH$59,$K$6,'PREVIOUS LOGS'!$BD$70)+SUMIF('PREVIOUS LOGS'!$BH$112,K218,'PREVIOUS LOGS'!$BD$123)+SUMIF('PREVIOUS LOGS'!$BH$165,K218,'PREVIOUS LOGS'!$BD$176)+SUMIF('PREVIOUS LOGS'!$BH$218,K218,'PREVIOUS LOGS'!$BD$229)+SUMIF('PREVIOUS LOGS'!$BH$271,K218,'PREVIOUS LOGS'!$BD$282)+SUMIF('PREVIOUS LOGS'!$BH$324,K218,'PREVIOUS LOGS'!$BD$335)+SUMIF('PREVIOUS LOGS'!$DF$6,K218,'PREVIOUS LOGS'!$DB$17)+SUMIF('PREVIOUS LOGS'!$DF$59,$K$6,'PREVIOUS LOGS'!$DB$70)+SUMIF('PREVIOUS LOGS'!$DF$112,K218,'PREVIOUS LOGS'!$DB$123)+SUMIF('PREVIOUS LOGS'!$DF$165,K218,'PREVIOUS LOGS'!$DB$176)+SUMIF('PREVIOUS LOGS'!$DF$218,K218,'PREVIOUS LOGS'!$DB$229)+SUMIF('PREVIOUS LOGS'!$DF$271,K218,'PREVIOUS LOGS'!$DB$282)+SUMIF('PREVIOUS LOGS'!$DF$324,K218,'PREVIOUS LOGS'!$DB$335)+SUMIF('PREVIOUS LOGS'!$FC$6,K218,'PREVIOUS LOGS'!$EY$17)+SUMIF('PREVIOUS LOGS'!$FC$59,$K$6,'PREVIOUS LOGS'!$EY$70)+SUMIF('PREVIOUS LOGS'!$FC$112,K218,'PREVIOUS LOGS'!$EY$123)+SUMIF('PREVIOUS LOGS'!$FC$165,K218,'PREVIOUS LOGS'!$EY$176)+SUMIF('PREVIOUS LOGS'!$FC$218,K218,'PREVIOUS LOGS'!$EY$229)+SUMIF('PREVIOUS LOGS'!$FC$271,K218,'PREVIOUS LOGS'!$EY$282)+SUMIF('PREVIOUS LOGS'!$FC$324,K218,'PREVIOUS LOGS'!$EY$335)</f>
        <v>0</v>
      </c>
      <c r="G229" s="793"/>
      <c r="H229" s="793"/>
      <c r="I229" s="793"/>
      <c r="J229" s="793"/>
      <c r="K229" s="793"/>
      <c r="L229" s="794"/>
      <c r="M229" s="643"/>
      <c r="N229" s="746"/>
      <c r="O229" s="747"/>
      <c r="P229" s="747"/>
      <c r="Q229" s="747"/>
      <c r="R229" s="748"/>
      <c r="S229" s="752"/>
      <c r="T229" s="753"/>
      <c r="U229" s="753"/>
      <c r="V229" s="753"/>
      <c r="W229" s="753"/>
      <c r="X229" s="754"/>
      <c r="Y229" s="15"/>
      <c r="Z229" s="814"/>
      <c r="AA229" s="815"/>
      <c r="AB229" s="815"/>
      <c r="AC229" s="815"/>
      <c r="AD229" s="815"/>
      <c r="AE229" s="727"/>
      <c r="AF229" s="727"/>
      <c r="AG229" s="727"/>
      <c r="AH229" s="727"/>
      <c r="AI229" s="727"/>
      <c r="AJ229" s="727"/>
      <c r="AK229" s="727"/>
      <c r="AL229" s="727"/>
      <c r="AM229" s="727"/>
      <c r="AN229" s="727"/>
      <c r="AO229" s="727"/>
      <c r="AP229" s="727"/>
      <c r="AQ229" s="728"/>
      <c r="AR229" s="728"/>
      <c r="AS229" s="728"/>
      <c r="AT229" s="1256"/>
      <c r="AU229" s="1256"/>
      <c r="AV229" s="1261"/>
      <c r="AW229" s="1263"/>
      <c r="AX229" s="154"/>
      <c r="AY229" s="729" t="str">
        <f>'ANNUAL SUMMARY'!$C$21</f>
        <v>SOLO</v>
      </c>
      <c r="AZ229" s="730"/>
      <c r="BA229" s="730"/>
      <c r="BB229" s="730"/>
      <c r="BC229" s="792">
        <f>SUMIF('ANNUAL SUMMARY'!$FE$622,BH218,'ANNUAL SUMMARY'!$FA$637)+SUMIF('ANNUAL SUMMARY'!$DH$622,BH218,'ANNUAL SUMMARY'!$DD$637)+SUMIF('ANNUAL SUMMARY'!$BI$622,BH218,'ANNUAL SUMMARY'!$BE$637)+SUMIF('ANNUAL SUMMARY'!$L$622,BH218,'ANNUAL SUMMARY'!$H$637)+SUMIF('ANNUAL SUMMARY'!$FE$566,BH218,'ANNUAL SUMMARY'!$FA$581)+SUMIF('ANNUAL SUMMARY'!$DH$566,BH218,'ANNUAL SUMMARY'!$DD$581)+SUMIF('ANNUAL SUMMARY'!$BI$566,BH218,'ANNUAL SUMMARY'!$BE$581)+SUMIF('ANNUAL SUMMARY'!$L$566,BH218,'ANNUAL SUMMARY'!$H$581)+SUMIF('ANNUAL SUMMARY'!$FE$510,BH218,'ANNUAL SUMMARY'!$FA$525)+SUMIF('ANNUAL SUMMARY'!$DH$510,BH218,'ANNUAL SUMMARY'!$DD$525)+SUMIF('ANNUAL SUMMARY'!$BI$510,BH218,'ANNUAL SUMMARY'!$BE$525)+SUMIF('ANNUAL SUMMARY'!$L$510,BH218,'ANNUAL SUMMARY'!$H$525)+SUMIF('ANNUAL SUMMARY'!$FE$454,BH218,'ANNUAL SUMMARY'!$FA$469)+SUMIF('ANNUAL SUMMARY'!$DH$454,BH218,'ANNUAL SUMMARY'!$DD$469)+SUMIF('ANNUAL SUMMARY'!$BI$454,BH218,'ANNUAL SUMMARY'!$BE$469)+SUMIF('ANNUAL SUMMARY'!$L$454,BH218,'ANNUAL SUMMARY'!$H$469)+SUMIF('ANNUAL SUMMARY'!$FE$398,BH218,'ANNUAL SUMMARY'!$FA$413)+SUMIF('ANNUAL SUMMARY'!$DH$398,BH218,'ANNUAL SUMMARY'!$DD$413)+SUMIF('ANNUAL SUMMARY'!$BI$398,BH218,'ANNUAL SUMMARY'!$BE$413)+SUMIF('ANNUAL SUMMARY'!$L$398,BH218,'ANNUAL SUMMARY'!$H$413)+SUMIF('ANNUAL SUMMARY'!$FE$342,BH218,'ANNUAL SUMMARY'!$FA$357)+SUMIF('ANNUAL SUMMARY'!$DH$342,BH218,'ANNUAL SUMMARY'!$DD$357)+SUMIF('ANNUAL SUMMARY'!$BI$342,BH218,'ANNUAL SUMMARY'!$BE$357)+SUMIF('ANNUAL SUMMARY'!$L$342,BH218,'ANNUAL SUMMARY'!$H$357)+SUMIF('ANNUAL SUMMARY'!$FE$286,BH218,'ANNUAL SUMMARY'!$FA$301)+SUMIF('ANNUAL SUMMARY'!$DH$286,BH218,'ANNUAL SUMMARY'!$DD$301)+SUMIF('ANNUAL SUMMARY'!$BI$286,BH218,'ANNUAL SUMMARY'!$BE$301)+SUMIF('ANNUAL SUMMARY'!$L$286,BH218,'ANNUAL SUMMARY'!$H$301)+SUMIF('ANNUAL SUMMARY'!$FE$230,BH218,'ANNUAL SUMMARY'!$FA$245)+SUMIF('ANNUAL SUMMARY'!$DH$230,BH218,'ANNUAL SUMMARY'!$DD$245)+SUMIF('ANNUAL SUMMARY'!$BI$230,BH218,'ANNUAL SUMMARY'!$BE$245)+SUMIF('ANNUAL SUMMARY'!$L$230,BH218,'ANNUAL SUMMARY'!$H$245)+SUMIF('ANNUAL SUMMARY'!$FE$174,BH218,'ANNUAL SUMMARY'!$FA$189)+SUMIF('ANNUAL SUMMARY'!$DH$174,BH218,'ANNUAL SUMMARY'!$DD$189)+SUMIF('ANNUAL SUMMARY'!$BI$174,BH218,'ANNUAL SUMMARY'!$BE$189)+SUMIF('ANNUAL SUMMARY'!$L$174,BH218,'ANNUAL SUMMARY'!$H$189)+SUMIF('ANNUAL SUMMARY'!$FE$118,BH218,'ANNUAL SUMMARY'!$FA$133)+SUMIF('ANNUAL SUMMARY'!$DH$118,BH218,'ANNUAL SUMMARY'!$DD$133)+SUMIF('ANNUAL SUMMARY'!$BI$118,BH218,'ANNUAL SUMMARY'!$BE$133)+SUMIF('ANNUAL SUMMARY'!$L$118,BH218,'ANNUAL SUMMARY'!$H$133)+SUMIF('ANNUAL SUMMARY'!$FE$62,BH218,'ANNUAL SUMMARY'!$FA$77)+SUMIF('ANNUAL SUMMARY'!$DH$62,BH218,'ANNUAL SUMMARY'!$DD$77)+SUMIF('ANNUAL SUMMARY'!$BI$62,BH218,'ANNUAL SUMMARY'!$BE$77)+SUMIF('ANNUAL SUMMARY'!$L$62,BH218,'ANNUAL SUMMARY'!$H$77)+SUMIF('ANNUAL SUMMARY'!$FE$6,BH218,'ANNUAL SUMMARY'!$FA$21)+SUMIF('ANNUAL SUMMARY'!$DH$6,BH218,'ANNUAL SUMMARY'!$DD$21)+SUMIF('ANNUAL SUMMARY'!$BI$6,BH218,'ANNUAL SUMMARY'!$BE$21)+SUMIF('ANNUAL SUMMARY'!$L$6,BH218,'ANNUAL SUMMARY'!$H$21)+SUMIF('PREVIOUS LOGS'!$K$6,BH218,'PREVIOUS LOGS'!$F$17)+SUMIF('PREVIOUS LOGS'!$K$59,$K$6,'PREVIOUS LOGS'!$F$70)+SUMIF('PREVIOUS LOGS'!$K$112,BH218,'PREVIOUS LOGS'!$F$123)+SUMIF('PREVIOUS LOGS'!$K$165,BH218,'PREVIOUS LOGS'!$F$176)+SUMIF('PREVIOUS LOGS'!$K$218,BH218,'PREVIOUS LOGS'!$F$229)+SUMIF('PREVIOUS LOGS'!$K$271,BH218,'PREVIOUS LOGS'!$F$282)+SUMIF('PREVIOUS LOGS'!$K$324,BH218,'PREVIOUS LOGS'!$F$335)+SUMIF('PREVIOUS LOGS'!$BH$6,BH218,'PREVIOUS LOGS'!$BD$17)+SUMIF('PREVIOUS LOGS'!$BH$59,$K$6,'PREVIOUS LOGS'!$BD$70)+SUMIF('PREVIOUS LOGS'!$BH$112,BH218,'PREVIOUS LOGS'!$BD$123)+SUMIF('PREVIOUS LOGS'!$BH$165,BH218,'PREVIOUS LOGS'!$BD$176)+SUMIF('PREVIOUS LOGS'!$BH$218,BH218,'PREVIOUS LOGS'!$BD$229)+SUMIF('PREVIOUS LOGS'!$BH$271,BH218,'PREVIOUS LOGS'!$BD$282)+SUMIF('PREVIOUS LOGS'!$BH$324,BH218,'PREVIOUS LOGS'!$BD$335)+SUMIF('PREVIOUS LOGS'!$DF$6,BH218,'PREVIOUS LOGS'!$DB$17)+SUMIF('PREVIOUS LOGS'!$DF$59,$K$6,'PREVIOUS LOGS'!$DB$70)+SUMIF('PREVIOUS LOGS'!$DF$112,BH218,'PREVIOUS LOGS'!$DB$123)+SUMIF('PREVIOUS LOGS'!$DF$165,BH218,'PREVIOUS LOGS'!$DB$176)+SUMIF('PREVIOUS LOGS'!$DF$218,BH218,'PREVIOUS LOGS'!$DB$229)+SUMIF('PREVIOUS LOGS'!$DF$271,BH218,'PREVIOUS LOGS'!$DB$282)+SUMIF('PREVIOUS LOGS'!$DF$324,BH218,'PREVIOUS LOGS'!$DB$335)+SUMIF('PREVIOUS LOGS'!$FC$6,BH218,'PREVIOUS LOGS'!$EY$17)+SUMIF('PREVIOUS LOGS'!$FC$59,$K$6,'PREVIOUS LOGS'!$EY$70)+SUMIF('PREVIOUS LOGS'!$FC$112,BH218,'PREVIOUS LOGS'!$EY$123)+SUMIF('PREVIOUS LOGS'!$FC$165,BH218,'PREVIOUS LOGS'!$EY$176)+SUMIF('PREVIOUS LOGS'!$FC$218,BH218,'PREVIOUS LOGS'!$EY$229)+SUMIF('PREVIOUS LOGS'!$FC$271,BH218,'PREVIOUS LOGS'!$EY$282)+SUMIF('PREVIOUS LOGS'!$FC$324,BH218,'PREVIOUS LOGS'!$EY$335)</f>
        <v>0</v>
      </c>
      <c r="BD229" s="793"/>
      <c r="BE229" s="793"/>
      <c r="BF229" s="793"/>
      <c r="BG229" s="793"/>
      <c r="BH229" s="793"/>
      <c r="BI229" s="794"/>
      <c r="BJ229" s="643"/>
      <c r="BK229" s="746"/>
      <c r="BL229" s="747"/>
      <c r="BM229" s="747"/>
      <c r="BN229" s="747"/>
      <c r="BO229" s="748"/>
      <c r="BP229" s="752"/>
      <c r="BQ229" s="753"/>
      <c r="BR229" s="753"/>
      <c r="BS229" s="753"/>
      <c r="BT229" s="753"/>
      <c r="BU229" s="754"/>
      <c r="BV229" s="15"/>
      <c r="BW229" s="814"/>
      <c r="BX229" s="815"/>
      <c r="BY229" s="815"/>
      <c r="BZ229" s="815"/>
      <c r="CA229" s="815"/>
      <c r="CB229" s="727"/>
      <c r="CC229" s="727"/>
      <c r="CD229" s="727"/>
      <c r="CE229" s="727"/>
      <c r="CF229" s="727"/>
      <c r="CG229" s="727"/>
      <c r="CH229" s="727"/>
      <c r="CI229" s="727"/>
      <c r="CJ229" s="727"/>
      <c r="CK229" s="727"/>
      <c r="CL229" s="727"/>
      <c r="CM229" s="727"/>
      <c r="CN229" s="728"/>
      <c r="CO229" s="728"/>
      <c r="CP229" s="728"/>
      <c r="CQ229" s="728"/>
      <c r="CR229" s="728"/>
      <c r="CS229" s="728"/>
      <c r="CT229" s="1263"/>
      <c r="CU229" s="1250"/>
      <c r="CV229" s="154"/>
      <c r="CW229" s="729" t="str">
        <f>'ANNUAL SUMMARY'!$C$21</f>
        <v>SOLO</v>
      </c>
      <c r="CX229" s="730"/>
      <c r="CY229" s="730"/>
      <c r="CZ229" s="730"/>
      <c r="DA229" s="792">
        <f>SUMIF('ANNUAL SUMMARY'!$FE$622,DF218,'ANNUAL SUMMARY'!$FA$637)+SUMIF('ANNUAL SUMMARY'!$DH$622,DF218,'ANNUAL SUMMARY'!$DD$637)+SUMIF('ANNUAL SUMMARY'!$BI$622,DF218,'ANNUAL SUMMARY'!$BE$637)+SUMIF('ANNUAL SUMMARY'!$L$622,DF218,'ANNUAL SUMMARY'!$H$637)+SUMIF('ANNUAL SUMMARY'!$FE$566,DF218,'ANNUAL SUMMARY'!$FA$581)+SUMIF('ANNUAL SUMMARY'!$DH$566,DF218,'ANNUAL SUMMARY'!$DD$581)+SUMIF('ANNUAL SUMMARY'!$BI$566,DF218,'ANNUAL SUMMARY'!$BE$581)+SUMIF('ANNUAL SUMMARY'!$L$566,DF218,'ANNUAL SUMMARY'!$H$581)+SUMIF('ANNUAL SUMMARY'!$FE$510,DF218,'ANNUAL SUMMARY'!$FA$525)+SUMIF('ANNUAL SUMMARY'!$DH$510,DF218,'ANNUAL SUMMARY'!$DD$525)+SUMIF('ANNUAL SUMMARY'!$BI$510,DF218,'ANNUAL SUMMARY'!$BE$525)+SUMIF('ANNUAL SUMMARY'!$L$510,DF218,'ANNUAL SUMMARY'!$H$525)+SUMIF('ANNUAL SUMMARY'!$FE$454,DF218,'ANNUAL SUMMARY'!$FA$469)+SUMIF('ANNUAL SUMMARY'!$DH$454,DF218,'ANNUAL SUMMARY'!$DD$469)+SUMIF('ANNUAL SUMMARY'!$BI$454,DF218,'ANNUAL SUMMARY'!$BE$469)+SUMIF('ANNUAL SUMMARY'!$L$454,DF218,'ANNUAL SUMMARY'!$H$469)+SUMIF('ANNUAL SUMMARY'!$FE$398,DF218,'ANNUAL SUMMARY'!$FA$413)+SUMIF('ANNUAL SUMMARY'!$DH$398,DF218,'ANNUAL SUMMARY'!$DD$413)+SUMIF('ANNUAL SUMMARY'!$BI$398,DF218,'ANNUAL SUMMARY'!$BE$413)+SUMIF('ANNUAL SUMMARY'!$L$398,DF218,'ANNUAL SUMMARY'!$H$413)+SUMIF('ANNUAL SUMMARY'!$FE$342,DF218,'ANNUAL SUMMARY'!$FA$357)+SUMIF('ANNUAL SUMMARY'!$DH$342,DF218,'ANNUAL SUMMARY'!$DD$357)+SUMIF('ANNUAL SUMMARY'!$BI$342,DF218,'ANNUAL SUMMARY'!$BE$357)+SUMIF('ANNUAL SUMMARY'!$L$342,DF218,'ANNUAL SUMMARY'!$H$357)+SUMIF('ANNUAL SUMMARY'!$FE$286,DF218,'ANNUAL SUMMARY'!$FA$301)+SUMIF('ANNUAL SUMMARY'!$DH$286,DF218,'ANNUAL SUMMARY'!$DD$301)+SUMIF('ANNUAL SUMMARY'!$BI$286,DF218,'ANNUAL SUMMARY'!$BE$301)+SUMIF('ANNUAL SUMMARY'!$L$286,DF218,'ANNUAL SUMMARY'!$H$301)+SUMIF('ANNUAL SUMMARY'!$FE$230,DF218,'ANNUAL SUMMARY'!$FA$245)+SUMIF('ANNUAL SUMMARY'!$DH$230,DF218,'ANNUAL SUMMARY'!$DD$245)+SUMIF('ANNUAL SUMMARY'!$BI$230,DF218,'ANNUAL SUMMARY'!$BE$245)+SUMIF('ANNUAL SUMMARY'!$L$230,DF218,'ANNUAL SUMMARY'!$H$245)+SUMIF('ANNUAL SUMMARY'!$FE$174,DF218,'ANNUAL SUMMARY'!$FA$189)+SUMIF('ANNUAL SUMMARY'!$DH$174,DF218,'ANNUAL SUMMARY'!$DD$189)+SUMIF('ANNUAL SUMMARY'!$BI$174,DF218,'ANNUAL SUMMARY'!$BE$189)+SUMIF('ANNUAL SUMMARY'!$L$174,DF218,'ANNUAL SUMMARY'!$H$189)+SUMIF('ANNUAL SUMMARY'!$FE$118,DF218,'ANNUAL SUMMARY'!$FA$133)+SUMIF('ANNUAL SUMMARY'!$DH$118,DF218,'ANNUAL SUMMARY'!$DD$133)+SUMIF('ANNUAL SUMMARY'!$BI$118,DF218,'ANNUAL SUMMARY'!$BE$133)+SUMIF('ANNUAL SUMMARY'!$L$118,DF218,'ANNUAL SUMMARY'!$H$133)+SUMIF('ANNUAL SUMMARY'!$FE$62,DF218,'ANNUAL SUMMARY'!$FA$77)+SUMIF('ANNUAL SUMMARY'!$DH$62,DF218,'ANNUAL SUMMARY'!$DD$77)+SUMIF('ANNUAL SUMMARY'!$BI$62,DF218,'ANNUAL SUMMARY'!$BE$77)+SUMIF('ANNUAL SUMMARY'!$L$62,DF218,'ANNUAL SUMMARY'!$H$77)+SUMIF('ANNUAL SUMMARY'!$FE$6,DF218,'ANNUAL SUMMARY'!$FA$21)+SUMIF('ANNUAL SUMMARY'!$DH$6,DF218,'ANNUAL SUMMARY'!$DD$21)+SUMIF('ANNUAL SUMMARY'!$BI$6,DF218,'ANNUAL SUMMARY'!$BE$21)+SUMIF('ANNUAL SUMMARY'!$L$6,DF218,'ANNUAL SUMMARY'!$H$21)+SUMIF('PREVIOUS LOGS'!$K$6,DF218,'PREVIOUS LOGS'!$F$17)+SUMIF('PREVIOUS LOGS'!$K$59,$K$6,'PREVIOUS LOGS'!$F$70)+SUMIF('PREVIOUS LOGS'!$K$112,DF218,'PREVIOUS LOGS'!$F$123)+SUMIF('PREVIOUS LOGS'!$K$165,DF218,'PREVIOUS LOGS'!$F$176)+SUMIF('PREVIOUS LOGS'!$K$218,DF218,'PREVIOUS LOGS'!$F$229)+SUMIF('PREVIOUS LOGS'!$K$271,DF218,'PREVIOUS LOGS'!$F$282)+SUMIF('PREVIOUS LOGS'!$K$324,DF218,'PREVIOUS LOGS'!$F$335)+SUMIF('PREVIOUS LOGS'!$BH$6,DF218,'PREVIOUS LOGS'!$BD$17)+SUMIF('PREVIOUS LOGS'!$BH$59,$K$6,'PREVIOUS LOGS'!$BD$70)+SUMIF('PREVIOUS LOGS'!$BH$112,DF218,'PREVIOUS LOGS'!$BD$123)+SUMIF('PREVIOUS LOGS'!$BH$165,DF218,'PREVIOUS LOGS'!$BD$176)+SUMIF('PREVIOUS LOGS'!$BH$218,DF218,'PREVIOUS LOGS'!$BD$229)+SUMIF('PREVIOUS LOGS'!$BH$271,DF218,'PREVIOUS LOGS'!$BD$282)+SUMIF('PREVIOUS LOGS'!$BH$324,DF218,'PREVIOUS LOGS'!$BD$335)+SUMIF('PREVIOUS LOGS'!$DF$6,DF218,'PREVIOUS LOGS'!$DB$17)+SUMIF('PREVIOUS LOGS'!$DF$59,$K$6,'PREVIOUS LOGS'!$DB$70)+SUMIF('PREVIOUS LOGS'!$DF$112,DF218,'PREVIOUS LOGS'!$DB$123)+SUMIF('PREVIOUS LOGS'!$DF$165,DF218,'PREVIOUS LOGS'!$DB$176)+SUMIF('PREVIOUS LOGS'!$DF$218,DF218,'PREVIOUS LOGS'!$DB$229)+SUMIF('PREVIOUS LOGS'!$DF$271,DF218,'PREVIOUS LOGS'!$DB$282)+SUMIF('PREVIOUS LOGS'!$DF$324,DF218,'PREVIOUS LOGS'!$DB$335)+SUMIF('PREVIOUS LOGS'!$FC$6,DF218,'PREVIOUS LOGS'!$EY$17)+SUMIF('PREVIOUS LOGS'!$FC$59,$K$6,'PREVIOUS LOGS'!$EY$70)+SUMIF('PREVIOUS LOGS'!$FC$112,DF218,'PREVIOUS LOGS'!$EY$123)+SUMIF('PREVIOUS LOGS'!$FC$165,DF218,'PREVIOUS LOGS'!$EY$176)+SUMIF('PREVIOUS LOGS'!$FC$218,DF218,'PREVIOUS LOGS'!$EY$229)+SUMIF('PREVIOUS LOGS'!$FC$271,DF218,'PREVIOUS LOGS'!$EY$282)+SUMIF('PREVIOUS LOGS'!$FC$324,DF218,'PREVIOUS LOGS'!$EY$335)</f>
        <v>0</v>
      </c>
      <c r="DB229" s="793"/>
      <c r="DC229" s="793"/>
      <c r="DD229" s="793"/>
      <c r="DE229" s="793"/>
      <c r="DF229" s="793"/>
      <c r="DG229" s="794"/>
      <c r="DH229" s="643"/>
      <c r="DI229" s="746"/>
      <c r="DJ229" s="747"/>
      <c r="DK229" s="747"/>
      <c r="DL229" s="747"/>
      <c r="DM229" s="748"/>
      <c r="DN229" s="752"/>
      <c r="DO229" s="753"/>
      <c r="DP229" s="753"/>
      <c r="DQ229" s="753"/>
      <c r="DR229" s="753"/>
      <c r="DS229" s="754"/>
      <c r="DT229" s="15"/>
      <c r="DU229" s="814"/>
      <c r="DV229" s="815"/>
      <c r="DW229" s="815"/>
      <c r="DX229" s="815"/>
      <c r="DY229" s="815"/>
      <c r="DZ229" s="727"/>
      <c r="EA229" s="727"/>
      <c r="EB229" s="727"/>
      <c r="EC229" s="727"/>
      <c r="ED229" s="727"/>
      <c r="EE229" s="727"/>
      <c r="EF229" s="727"/>
      <c r="EG229" s="727"/>
      <c r="EH229" s="727"/>
      <c r="EI229" s="727"/>
      <c r="EJ229" s="727"/>
      <c r="EK229" s="727"/>
      <c r="EL229" s="728"/>
      <c r="EM229" s="728"/>
      <c r="EN229" s="728"/>
      <c r="EO229" s="1256"/>
      <c r="EP229" s="1256"/>
      <c r="EQ229" s="1261"/>
      <c r="ER229" s="1263"/>
      <c r="ES229" s="154"/>
      <c r="ET229" s="729" t="str">
        <f>'ANNUAL SUMMARY'!$C$21</f>
        <v>SOLO</v>
      </c>
      <c r="EU229" s="730"/>
      <c r="EV229" s="730"/>
      <c r="EW229" s="730"/>
      <c r="EX229" s="792">
        <f>SUMIF('ANNUAL SUMMARY'!$FE$622,FC218,'ANNUAL SUMMARY'!$FA$637)+SUMIF('ANNUAL SUMMARY'!$DH$622,FC218,'ANNUAL SUMMARY'!$DD$637)+SUMIF('ANNUAL SUMMARY'!$BI$622,FC218,'ANNUAL SUMMARY'!$BE$637)+SUMIF('ANNUAL SUMMARY'!$L$622,FC218,'ANNUAL SUMMARY'!$H$637)+SUMIF('ANNUAL SUMMARY'!$FE$566,FC218,'ANNUAL SUMMARY'!$FA$581)+SUMIF('ANNUAL SUMMARY'!$DH$566,FC218,'ANNUAL SUMMARY'!$DD$581)+SUMIF('ANNUAL SUMMARY'!$BI$566,FC218,'ANNUAL SUMMARY'!$BE$581)+SUMIF('ANNUAL SUMMARY'!$L$566,FC218,'ANNUAL SUMMARY'!$H$581)+SUMIF('ANNUAL SUMMARY'!$FE$510,FC218,'ANNUAL SUMMARY'!$FA$525)+SUMIF('ANNUAL SUMMARY'!$DH$510,FC218,'ANNUAL SUMMARY'!$DD$525)+SUMIF('ANNUAL SUMMARY'!$BI$510,FC218,'ANNUAL SUMMARY'!$BE$525)+SUMIF('ANNUAL SUMMARY'!$L$510,FC218,'ANNUAL SUMMARY'!$H$525)+SUMIF('ANNUAL SUMMARY'!$FE$454,FC218,'ANNUAL SUMMARY'!$FA$469)+SUMIF('ANNUAL SUMMARY'!$DH$454,FC218,'ANNUAL SUMMARY'!$DD$469)+SUMIF('ANNUAL SUMMARY'!$BI$454,FC218,'ANNUAL SUMMARY'!$BE$469)+SUMIF('ANNUAL SUMMARY'!$L$454,FC218,'ANNUAL SUMMARY'!$H$469)+SUMIF('ANNUAL SUMMARY'!$FE$398,FC218,'ANNUAL SUMMARY'!$FA$413)+SUMIF('ANNUAL SUMMARY'!$DH$398,FC218,'ANNUAL SUMMARY'!$DD$413)+SUMIF('ANNUAL SUMMARY'!$BI$398,FC218,'ANNUAL SUMMARY'!$BE$413)+SUMIF('ANNUAL SUMMARY'!$L$398,FC218,'ANNUAL SUMMARY'!$H$413)+SUMIF('ANNUAL SUMMARY'!$FE$342,FC218,'ANNUAL SUMMARY'!$FA$357)+SUMIF('ANNUAL SUMMARY'!$DH$342,FC218,'ANNUAL SUMMARY'!$DD$357)+SUMIF('ANNUAL SUMMARY'!$BI$342,FC218,'ANNUAL SUMMARY'!$BE$357)+SUMIF('ANNUAL SUMMARY'!$L$342,FC218,'ANNUAL SUMMARY'!$H$357)+SUMIF('ANNUAL SUMMARY'!$FE$286,FC218,'ANNUAL SUMMARY'!$FA$301)+SUMIF('ANNUAL SUMMARY'!$DH$286,FC218,'ANNUAL SUMMARY'!$DD$301)+SUMIF('ANNUAL SUMMARY'!$BI$286,FC218,'ANNUAL SUMMARY'!$BE$301)+SUMIF('ANNUAL SUMMARY'!$L$286,FC218,'ANNUAL SUMMARY'!$H$301)+SUMIF('ANNUAL SUMMARY'!$FE$230,FC218,'ANNUAL SUMMARY'!$FA$245)+SUMIF('ANNUAL SUMMARY'!$DH$230,FC218,'ANNUAL SUMMARY'!$DD$245)+SUMIF('ANNUAL SUMMARY'!$BI$230,FC218,'ANNUAL SUMMARY'!$BE$245)+SUMIF('ANNUAL SUMMARY'!$L$230,FC218,'ANNUAL SUMMARY'!$H$245)+SUMIF('ANNUAL SUMMARY'!$FE$174,FC218,'ANNUAL SUMMARY'!$FA$189)+SUMIF('ANNUAL SUMMARY'!$DH$174,FC218,'ANNUAL SUMMARY'!$DD$189)+SUMIF('ANNUAL SUMMARY'!$BI$174,FC218,'ANNUAL SUMMARY'!$BE$189)+SUMIF('ANNUAL SUMMARY'!$L$174,FC218,'ANNUAL SUMMARY'!$H$189)+SUMIF('ANNUAL SUMMARY'!$FE$118,FC218,'ANNUAL SUMMARY'!$FA$133)+SUMIF('ANNUAL SUMMARY'!$DH$118,FC218,'ANNUAL SUMMARY'!$DD$133)+SUMIF('ANNUAL SUMMARY'!$BI$118,FC218,'ANNUAL SUMMARY'!$BE$133)+SUMIF('ANNUAL SUMMARY'!$L$118,FC218,'ANNUAL SUMMARY'!$H$133)+SUMIF('ANNUAL SUMMARY'!$FE$62,FC218,'ANNUAL SUMMARY'!$FA$77)+SUMIF('ANNUAL SUMMARY'!$DH$62,FC218,'ANNUAL SUMMARY'!$DD$77)+SUMIF('ANNUAL SUMMARY'!$BI$62,FC218,'ANNUAL SUMMARY'!$BE$77)+SUMIF('ANNUAL SUMMARY'!$L$62,FC218,'ANNUAL SUMMARY'!$H$77)+SUMIF('ANNUAL SUMMARY'!$FE$6,FC218,'ANNUAL SUMMARY'!$FA$21)+SUMIF('ANNUAL SUMMARY'!$DH$6,FC218,'ANNUAL SUMMARY'!$DD$21)+SUMIF('ANNUAL SUMMARY'!$BI$6,FC218,'ANNUAL SUMMARY'!$BE$21)+SUMIF('ANNUAL SUMMARY'!$L$6,FC218,'ANNUAL SUMMARY'!$H$21)+SUMIF('PREVIOUS LOGS'!$K$6,FC218,'PREVIOUS LOGS'!$F$17)+SUMIF('PREVIOUS LOGS'!$K$59,$K$6,'PREVIOUS LOGS'!$F$70)+SUMIF('PREVIOUS LOGS'!$K$112,FC218,'PREVIOUS LOGS'!$F$123)+SUMIF('PREVIOUS LOGS'!$K$165,FC218,'PREVIOUS LOGS'!$F$176)+SUMIF('PREVIOUS LOGS'!$K$218,FC218,'PREVIOUS LOGS'!$F$229)+SUMIF('PREVIOUS LOGS'!$K$271,FC218,'PREVIOUS LOGS'!$F$282)+SUMIF('PREVIOUS LOGS'!$K$324,FC218,'PREVIOUS LOGS'!$F$335)+SUMIF('PREVIOUS LOGS'!$BH$6,FC218,'PREVIOUS LOGS'!$BD$17)+SUMIF('PREVIOUS LOGS'!$BH$59,$K$6,'PREVIOUS LOGS'!$BD$70)+SUMIF('PREVIOUS LOGS'!$BH$112,FC218,'PREVIOUS LOGS'!$BD$123)+SUMIF('PREVIOUS LOGS'!$BH$165,FC218,'PREVIOUS LOGS'!$BD$176)+SUMIF('PREVIOUS LOGS'!$BH$218,FC218,'PREVIOUS LOGS'!$BD$229)+SUMIF('PREVIOUS LOGS'!$BH$271,FC218,'PREVIOUS LOGS'!$BD$282)+SUMIF('PREVIOUS LOGS'!$BH$324,FC218,'PREVIOUS LOGS'!$BD$335)+SUMIF('PREVIOUS LOGS'!$DF$6,FC218,'PREVIOUS LOGS'!$DB$17)+SUMIF('PREVIOUS LOGS'!$DF$59,$K$6,'PREVIOUS LOGS'!$DB$70)+SUMIF('PREVIOUS LOGS'!$DF$112,FC218,'PREVIOUS LOGS'!$DB$123)+SUMIF('PREVIOUS LOGS'!$DF$165,FC218,'PREVIOUS LOGS'!$DB$176)+SUMIF('PREVIOUS LOGS'!$DF$218,FC218,'PREVIOUS LOGS'!$DB$229)+SUMIF('PREVIOUS LOGS'!$DF$271,FC218,'PREVIOUS LOGS'!$DB$282)+SUMIF('PREVIOUS LOGS'!$DF$324,FC218,'PREVIOUS LOGS'!$DB$335)+SUMIF('PREVIOUS LOGS'!$FC$6,FC218,'PREVIOUS LOGS'!$EY$17)+SUMIF('PREVIOUS LOGS'!$FC$59,$K$6,'PREVIOUS LOGS'!$EY$70)+SUMIF('PREVIOUS LOGS'!$FC$112,FC218,'PREVIOUS LOGS'!$EY$123)+SUMIF('PREVIOUS LOGS'!$FC$165,FC218,'PREVIOUS LOGS'!$EY$176)+SUMIF('PREVIOUS LOGS'!$FC$218,FC218,'PREVIOUS LOGS'!$EY$229)+SUMIF('PREVIOUS LOGS'!$FC$271,FC218,'PREVIOUS LOGS'!$EY$282)+SUMIF('PREVIOUS LOGS'!$FC$324,FC218,'PREVIOUS LOGS'!$EY$335)</f>
        <v>0</v>
      </c>
      <c r="EY229" s="793"/>
      <c r="EZ229" s="793"/>
      <c r="FA229" s="793"/>
      <c r="FB229" s="793"/>
      <c r="FC229" s="793"/>
      <c r="FD229" s="794"/>
      <c r="FE229" s="643"/>
      <c r="FF229" s="746"/>
      <c r="FG229" s="747"/>
      <c r="FH229" s="747"/>
      <c r="FI229" s="747"/>
      <c r="FJ229" s="748"/>
      <c r="FK229" s="752"/>
      <c r="FL229" s="753"/>
      <c r="FM229" s="753"/>
      <c r="FN229" s="753"/>
      <c r="FO229" s="753"/>
      <c r="FP229" s="754"/>
      <c r="FQ229" s="15"/>
      <c r="FR229" s="814"/>
      <c r="FS229" s="815"/>
      <c r="FT229" s="815"/>
      <c r="FU229" s="815"/>
      <c r="FV229" s="815"/>
      <c r="FW229" s="727"/>
      <c r="FX229" s="727"/>
      <c r="FY229" s="727"/>
      <c r="FZ229" s="727"/>
      <c r="GA229" s="727"/>
      <c r="GB229" s="727"/>
      <c r="GC229" s="727"/>
      <c r="GD229" s="727"/>
      <c r="GE229" s="727"/>
      <c r="GF229" s="727"/>
      <c r="GG229" s="727"/>
      <c r="GH229" s="727"/>
      <c r="GI229" s="728"/>
      <c r="GJ229" s="728"/>
      <c r="GK229" s="728"/>
      <c r="GL229" s="728"/>
      <c r="GM229" s="728"/>
      <c r="GN229" s="728"/>
      <c r="GO229" s="1263"/>
    </row>
    <row r="230" spans="1:197" ht="13.5" customHeight="1" x14ac:dyDescent="0.25">
      <c r="A230" s="154"/>
      <c r="B230" s="732"/>
      <c r="C230" s="733"/>
      <c r="D230" s="733"/>
      <c r="E230" s="733"/>
      <c r="F230" s="795"/>
      <c r="G230" s="796"/>
      <c r="H230" s="796"/>
      <c r="I230" s="796"/>
      <c r="J230" s="796"/>
      <c r="K230" s="796"/>
      <c r="L230" s="797"/>
      <c r="M230" s="624"/>
      <c r="N230" s="695" t="str">
        <f>'ANNUAL SUMMARY'!$O$22</f>
        <v>IFR</v>
      </c>
      <c r="O230" s="696"/>
      <c r="P230" s="696"/>
      <c r="Q230" s="696"/>
      <c r="R230" s="696"/>
      <c r="S230" s="755">
        <f>SUMIF('ANNUAL SUMMARY'!$FE$622,K218,'ANNUAL SUMMARY'!$FM$638)+SUMIF('ANNUAL SUMMARY'!$DH$622,K218,'ANNUAL SUMMARY'!$DP$638)+SUMIF('ANNUAL SUMMARY'!$BI$622,K218,'ANNUAL SUMMARY'!$BQ$638)+SUMIF('ANNUAL SUMMARY'!$L$622,K218,'ANNUAL SUMMARY'!$T$638)+SUMIF('ANNUAL SUMMARY'!$FE$566,K218,'ANNUAL SUMMARY'!$FM$582)+SUMIF('ANNUAL SUMMARY'!$DH$566,K218,'ANNUAL SUMMARY'!$DP$582)+SUMIF('ANNUAL SUMMARY'!$BI$566,K218,'ANNUAL SUMMARY'!$BQ$582)+SUMIF('ANNUAL SUMMARY'!$L$566,K218,'ANNUAL SUMMARY'!$T$582)+SUMIF('ANNUAL SUMMARY'!$FE$510,K218,'ANNUAL SUMMARY'!$FM$526)+SUMIF('ANNUAL SUMMARY'!$DH$510,K218,'ANNUAL SUMMARY'!$DP$526)+SUMIF('ANNUAL SUMMARY'!$BI$510,K218,'ANNUAL SUMMARY'!$BQ$526)+SUMIF('ANNUAL SUMMARY'!$L$510,K218,'ANNUAL SUMMARY'!$T$526)+SUMIF('ANNUAL SUMMARY'!$FE$454,K218,'ANNUAL SUMMARY'!$FM$470)+SUMIF('ANNUAL SUMMARY'!$DH$454,K218,'ANNUAL SUMMARY'!$DP$470)+SUMIF('ANNUAL SUMMARY'!$BI$454,K218,'ANNUAL SUMMARY'!$BQ$470)+SUMIF('ANNUAL SUMMARY'!$L$454,K218,'ANNUAL SUMMARY'!$T$470)+SUMIF('ANNUAL SUMMARY'!$FE$398,K218,'ANNUAL SUMMARY'!$FM$414)+SUMIF('ANNUAL SUMMARY'!$DH$398,K218,'ANNUAL SUMMARY'!$DP$414)+SUMIF('ANNUAL SUMMARY'!$BI$398,K218,'ANNUAL SUMMARY'!$BQ$414)+SUMIF('ANNUAL SUMMARY'!$L$398,K218,'ANNUAL SUMMARY'!$T$414)+SUMIF('ANNUAL SUMMARY'!$FE$342,K218,'ANNUAL SUMMARY'!$FM$358)+SUMIF('ANNUAL SUMMARY'!$DH$342,K218,'ANNUAL SUMMARY'!$DP$358)+SUMIF('ANNUAL SUMMARY'!$BI$342,K218,'ANNUAL SUMMARY'!$BQ$358)+SUMIF('ANNUAL SUMMARY'!$L$342,K218,'ANNUAL SUMMARY'!$T$358)+SUMIF('ANNUAL SUMMARY'!$FE$286,K218,'ANNUAL SUMMARY'!$FM$302)+SUMIF('ANNUAL SUMMARY'!$DH$286,K218,'ANNUAL SUMMARY'!$DP$302)+SUMIF('ANNUAL SUMMARY'!$BI$286,K218,'ANNUAL SUMMARY'!$BQ$302)+SUMIF('ANNUAL SUMMARY'!$L$286,K218,'ANNUAL SUMMARY'!$T$302)+SUMIF('ANNUAL SUMMARY'!$FE$230,K218,'ANNUAL SUMMARY'!$FM$246)+SUMIF('ANNUAL SUMMARY'!$DH$230,K218,'ANNUAL SUMMARY'!$DP$246)+SUMIF('ANNUAL SUMMARY'!$BI$230,K218,'ANNUAL SUMMARY'!$BQ$246)+SUMIF('ANNUAL SUMMARY'!$L$230,K218,'ANNUAL SUMMARY'!$T$246)+SUMIF('ANNUAL SUMMARY'!$FE$174,K218,'ANNUAL SUMMARY'!$FM$190)+SUMIF('ANNUAL SUMMARY'!$DH$174,K218,'ANNUAL SUMMARY'!$DP$190)+SUMIF('ANNUAL SUMMARY'!$BI$174,K218,'ANNUAL SUMMARY'!$BQ$190)+SUMIF('ANNUAL SUMMARY'!$L$174,K218,'ANNUAL SUMMARY'!$T$190)+SUMIF('ANNUAL SUMMARY'!$FE$118,K218,'ANNUAL SUMMARY'!$FM$134)+SUMIF('ANNUAL SUMMARY'!$DH$118,K218,'ANNUAL SUMMARY'!$DP$134)+SUMIF('ANNUAL SUMMARY'!$BI$118,K218,'ANNUAL SUMMARY'!$BQ$134)+SUMIF('ANNUAL SUMMARY'!$L$118,K218,'ANNUAL SUMMARY'!$T$134)+SUMIF('ANNUAL SUMMARY'!$FE$62,K218,'ANNUAL SUMMARY'!$FM$78)+SUMIF('ANNUAL SUMMARY'!$DH$62,K218,'ANNUAL SUMMARY'!$DP$78)+SUMIF('ANNUAL SUMMARY'!$BI$62,K218,'ANNUAL SUMMARY'!$BQ$78)+SUMIF('ANNUAL SUMMARY'!$L$62,K218,'ANNUAL SUMMARY'!$T$78)+SUMIF('ANNUAL SUMMARY'!$FE$6,K218,'ANNUAL SUMMARY'!$FM$22)+SUMIF('ANNUAL SUMMARY'!$DH$6,K218,'ANNUAL SUMMARY'!$DP$22)+SUMIF('ANNUAL SUMMARY'!$BI$6,K218,'ANNUAL SUMMARY'!$BQ$22)+SUMIF('ANNUAL SUMMARY'!$L$6,K218,'ANNUAL SUMMARY'!$T$22)+SUMIF('PREVIOUS LOGS'!$K$6,K218,'PREVIOUS LOGS'!$S$18)+SUMIF('PREVIOUS LOGS'!$K$59,$K$6,'PREVIOUS LOGS'!$S$71)+SUMIF('PREVIOUS LOGS'!$K$112,K218,'PREVIOUS LOGS'!$S$124)+SUMIF('PREVIOUS LOGS'!$K$165,K218,'PREVIOUS LOGS'!$S$177)+SUMIF('PREVIOUS LOGS'!$K$218,K218,'PREVIOUS LOGS'!$S$230)+SUMIF('PREVIOUS LOGS'!$K$271,K218,'PREVIOUS LOGS'!$S$283)+SUMIF('PREVIOUS LOGS'!$K$324,K218,'PREVIOUS LOGS'!$S$336)+SUMIF('PREVIOUS LOGS'!$BH$6,K218,'PREVIOUS LOGS'!$BP$18)+SUMIF('PREVIOUS LOGS'!$BH$59,$K$6,'PREVIOUS LOGS'!$BP$71)+SUMIF('PREVIOUS LOGS'!$BH$112,K218,'PREVIOUS LOGS'!$BP$124)+SUMIF('PREVIOUS LOGS'!$BH$165,K218,'PREVIOUS LOGS'!$BP$177)+SUMIF('PREVIOUS LOGS'!$BH$218,K218,'PREVIOUS LOGS'!$BP$230)+SUMIF('PREVIOUS LOGS'!$BH$271,K218,'PREVIOUS LOGS'!$BP$283)+SUMIF('PREVIOUS LOGS'!$BH$324,K218,'PREVIOUS LOGS'!$BP$336)+SUMIF('PREVIOUS LOGS'!$DF$6,K218,'PREVIOUS LOGS'!$DN$18)+SUMIF('PREVIOUS LOGS'!$DF$59,$K$6,'PREVIOUS LOGS'!$DN$71)+SUMIF('PREVIOUS LOGS'!$DF$112,K218,'PREVIOUS LOGS'!$DN$124)+SUMIF('PREVIOUS LOGS'!$DF$165,K218,'PREVIOUS LOGS'!$DN$177)+SUMIF('PREVIOUS LOGS'!$DF$218,K218,'PREVIOUS LOGS'!$DN$230)+SUMIF('PREVIOUS LOGS'!$DF$271,K218,'PREVIOUS LOGS'!$DN$283)+SUMIF('PREVIOUS LOGS'!$DF$324,K218,'PREVIOUS LOGS'!$DN$336)+SUMIF('PREVIOUS LOGS'!$FC$6,K218,'PREVIOUS LOGS'!$FK$18)+SUMIF('PREVIOUS LOGS'!$FC$59,$K$6,'PREVIOUS LOGS'!$FK$71)+SUMIF('PREVIOUS LOGS'!$FC$112,K218,'PREVIOUS LOGS'!$FK$124)+SUMIF('PREVIOUS LOGS'!$FC$165,K218,'PREVIOUS LOGS'!$FK$177)+SUMIF('PREVIOUS LOGS'!$FC$218,K218,'PREVIOUS LOGS'!$FK$230)+SUMIF('PREVIOUS LOGS'!$FC$271,K218,'PREVIOUS LOGS'!$FK$283)+SUMIF('PREVIOUS LOGS'!$FC$324,K218,'PREVIOUS LOGS'!$FK$336)</f>
        <v>0</v>
      </c>
      <c r="T230" s="755"/>
      <c r="U230" s="755"/>
      <c r="V230" s="755"/>
      <c r="W230" s="755"/>
      <c r="X230" s="755"/>
      <c r="Y230" s="15"/>
      <c r="Z230" s="812">
        <f>IF(Z224=0," ",Z224+3)</f>
        <v>2025</v>
      </c>
      <c r="AA230" s="813"/>
      <c r="AB230" s="813"/>
      <c r="AC230" s="813"/>
      <c r="AD230" s="813"/>
      <c r="AE230" s="1118">
        <f>SUMIFS('ANNUAL SUMMARY'!$AF$54,Z230,'ANNUAL SUMMARY'!$V$9,K218,'ANNUAL SUMMARY'!$L$6)+SUMIFS('ANNUAL SUMMARY'!$AF$112,Z230,'ANNUAL SUMMARY'!$V$9,K218,'ANNUAL SUMMARY'!$L$64)+SUMIFS('ANNUAL SUMMARY'!$AF$170,Z230,'ANNUAL SUMMARY'!$V$9,K218,'ANNUAL SUMMARY'!$L$122)+SUMIFS('ANNUAL SUMMARY'!$AF$228,Z230,'ANNUAL SUMMARY'!$V$9,K218,'ANNUAL SUMMARY'!$L$180)+SUMIFS('ANNUAL SUMMARY'!$AF$286,Z230,'ANNUAL SUMMARY'!$V$9,K218,'ANNUAL SUMMARY'!$L$238)+SUMIFS('ANNUAL SUMMARY'!$AF$344,Z230,'ANNUAL SUMMARY'!$V$9,K218,'ANNUAL SUMMARY'!$L$296)+SUMIFS('ANNUAL SUMMARY'!$AF$402,Z230,'ANNUAL SUMMARY'!$V$9,K218,'ANNUAL SUMMARY'!$L$354)+SUMIFS('ANNUAL SUMMARY'!$AF$460,Z230,'ANNUAL SUMMARY'!$V$9,K218,'ANNUAL SUMMARY'!$L$412)+SUMIFS('ANNUAL SUMMARY'!$AF$518,Z230,'ANNUAL SUMMARY'!$V$9,K218,'ANNUAL SUMMARY'!$L$470)+SUMIFS('ANNUAL SUMMARY'!$AF$576,Z230,'ANNUAL SUMMARY'!$V$9,K218,'ANNUAL SUMMARY'!$L$528)+SUMIFS('ANNUAL SUMMARY'!$AF$634,Z230,'ANNUAL SUMMARY'!$V$9,K218,'ANNUAL SUMMARY'!$L$586)+SUMIFS('ANNUAL SUMMARY'!$AF$692,Z230,'ANNUAL SUMMARY'!$V$9,K218,'ANNUAL SUMMARY'!$L$644)+SUMIFS('ANNUAL SUMMARY'!$CC$54,Z230,'ANNUAL SUMMARY'!$V$9,K218,'ANNUAL SUMMARY'!$BI$6)+SUMIFS('ANNUAL SUMMARY'!$CC$112,Z230,'ANNUAL SUMMARY'!$V$9,K218,'ANNUAL SUMMARY'!$BI$64)+SUMIFS('ANNUAL SUMMARY'!$CC$170,Z230,'ANNUAL SUMMARY'!$V$9,K218,'ANNUAL SUMMARY'!$BI$122)+SUMIFS('ANNUAL SUMMARY'!$CC$228,Z230,'ANNUAL SUMMARY'!$V$9,K218,'ANNUAL SUMMARY'!$BI$180)+SUMIFS('ANNUAL SUMMARY'!$CC$286,Z230,'ANNUAL SUMMARY'!$V$9,K218,'ANNUAL SUMMARY'!$BI$238)+SUMIFS('ANNUAL SUMMARY'!$CC$344,Z230,'ANNUAL SUMMARY'!$V$9,K218,'ANNUAL SUMMARY'!$BI$296)+SUMIFS('ANNUAL SUMMARY'!$CC$402,Z230,'ANNUAL SUMMARY'!$V$9,K218,'ANNUAL SUMMARY'!$BI$354)+SUMIFS('ANNUAL SUMMARY'!$CC$460,Z230,'ANNUAL SUMMARY'!$V$9,K218,'ANNUAL SUMMARY'!$BI$412)+SUMIFS('ANNUAL SUMMARY'!$CC$518,Z230,'ANNUAL SUMMARY'!$V$9,K218,'ANNUAL SUMMARY'!$BI$470)+SUMIFS('ANNUAL SUMMARY'!$CC$576,Z230,'ANNUAL SUMMARY'!$V$9,K218,'ANNUAL SUMMARY'!$BI$528)+SUMIFS('ANNUAL SUMMARY'!$CC$634,Z230,'ANNUAL SUMMARY'!$V$9,K218,'ANNUAL SUMMARY'!$BI$586)+SUMIFS('ANNUAL SUMMARY'!$CC$692,Z230,'ANNUAL SUMMARY'!$V$9,K218,'ANNUAL SUMMARY'!$BI$644)+SUMIFS('ANNUAL SUMMARY'!$EB$54,Z230,'ANNUAL SUMMARY'!$V$9,K218,'ANNUAL SUMMARY'!$DH$6)+SUMIFS('ANNUAL SUMMARY'!$EB$112,Z230,'ANNUAL SUMMARY'!$V$9,K218,'ANNUAL SUMMARY'!$DH$64)+SUMIFS('ANNUAL SUMMARY'!$EB$170,Z230,'ANNUAL SUMMARY'!$V$9,K218,'ANNUAL SUMMARY'!$DH$122)+SUMIFS('ANNUAL SUMMARY'!$EB$228,Z230,'ANNUAL SUMMARY'!$V$9,K218,'ANNUAL SUMMARY'!$DH$180)+SUMIFS('ANNUAL SUMMARY'!$EB$286,Z230,'ANNUAL SUMMARY'!$V$9,K218,'ANNUAL SUMMARY'!$DH$238)+SUMIFS('ANNUAL SUMMARY'!$EB$344,Z230,'ANNUAL SUMMARY'!$V$9,K218,'ANNUAL SUMMARY'!$DH$296)+SUMIFS('ANNUAL SUMMARY'!$EB$402,Z230,'ANNUAL SUMMARY'!$V$9,K218,'ANNUAL SUMMARY'!$DH$354)+SUMIFS('ANNUAL SUMMARY'!$EB$460,Z230,'ANNUAL SUMMARY'!$V$9,K218,'ANNUAL SUMMARY'!$DH$412)+SUMIFS('ANNUAL SUMMARY'!$EB$518,Z230,'ANNUAL SUMMARY'!$V$9,K218,'ANNUAL SUMMARY'!$DH$470)+SUMIFS('ANNUAL SUMMARY'!$EB$576,Z230,'ANNUAL SUMMARY'!$V$9,K218,'ANNUAL SUMMARY'!$DH$528)+SUMIFS('ANNUAL SUMMARY'!$EB$634,Z230,'ANNUAL SUMMARY'!$V$9,K218,'ANNUAL SUMMARY'!$DH$586)+SUMIFS('ANNUAL SUMMARY'!$EB$692,Z230,'ANNUAL SUMMARY'!$V$9,K218,'ANNUAL SUMMARY'!$DH$644)+SUMIFS('ANNUAL SUMMARY'!$FY$54,Z230,'ANNUAL SUMMARY'!$V$9,K218,'ANNUAL SUMMARY'!$FE$6)+SUMIFS('ANNUAL SUMMARY'!$FY$112,Z230,'ANNUAL SUMMARY'!$V$9,K218,'ANNUAL SUMMARY'!$FE$64)+SUMIFS('ANNUAL SUMMARY'!$FY$170,Z230,'ANNUAL SUMMARY'!$V$9,K218,'ANNUAL SUMMARY'!$FE$122)+SUMIFS('ANNUAL SUMMARY'!$FY$228,Z230,'ANNUAL SUMMARY'!$V$9,K218,'ANNUAL SUMMARY'!$FE$180)+SUMIFS('ANNUAL SUMMARY'!$FY$286,Z230,'ANNUAL SUMMARY'!$V$9,K218,'ANNUAL SUMMARY'!$FE$238)+SUMIFS('ANNUAL SUMMARY'!$FY$344,Z230,'ANNUAL SUMMARY'!$V$9,K218,'ANNUAL SUMMARY'!$FE$296)+SUMIFS('ANNUAL SUMMARY'!$FY$402,Z230,'ANNUAL SUMMARY'!$V$9,K218,'ANNUAL SUMMARY'!$FE$354)+SUMIFS('ANNUAL SUMMARY'!$FY$460,Z230,'ANNUAL SUMMARY'!$V$9,K218,'ANNUAL SUMMARY'!$FE$412)+SUMIFS('ANNUAL SUMMARY'!$FY$518,Z230,'ANNUAL SUMMARY'!$V$9,K218,'ANNUAL SUMMARY'!$FE$470)+SUMIFS('ANNUAL SUMMARY'!$FY$576,Z230,'ANNUAL SUMMARY'!$V$9,K218,'ANNUAL SUMMARY'!$FE$528)+SUMIFS('ANNUAL SUMMARY'!$FY$634,Z230,'ANNUAL SUMMARY'!$V$9,K218,'ANNUAL SUMMARY'!$FE$586)+SUMIFS('ANNUAL SUMMARY'!$FY$692,Z230,'ANNUAL SUMMARY'!$V$9,K218,'ANNUAL SUMMARY'!$FE$644)</f>
        <v>0</v>
      </c>
      <c r="AF230" s="727"/>
      <c r="AG230" s="727"/>
      <c r="AH230" s="727"/>
      <c r="AI230" s="727">
        <f>SUMIFS('ANNUAL SUMMARY'!$AJ$54,Z230,'ANNUAL SUMMARY'!$V$9,K218,'ANNUAL SUMMARY'!$L$6)+SUMIFS('ANNUAL SUMMARY'!$AJ$112,Z230,'ANNUAL SUMMARY'!$V$9,K218,'ANNUAL SUMMARY'!$L$64)+SUMIFS('ANNUAL SUMMARY'!$AJ$170,Z230,'ANNUAL SUMMARY'!$V$9,K218,'ANNUAL SUMMARY'!$L$122)+SUMIFS('ANNUAL SUMMARY'!$AJ$228,Z230,'ANNUAL SUMMARY'!$V$9,K218,'ANNUAL SUMMARY'!$L$180)+SUMIFS('ANNUAL SUMMARY'!$AJ$286,Z230,'ANNUAL SUMMARY'!$V$9,K218,'ANNUAL SUMMARY'!$L$238)+SUMIFS('ANNUAL SUMMARY'!$AJ$344,Z230,'ANNUAL SUMMARY'!$V$9,K218,'ANNUAL SUMMARY'!$L$296)+SUMIFS('ANNUAL SUMMARY'!$AJ$402,Z230,'ANNUAL SUMMARY'!$V$9,K218,'ANNUAL SUMMARY'!$L$354)+SUMIFS('ANNUAL SUMMARY'!$AJ$460,Z230,'ANNUAL SUMMARY'!$V$9,K218,'ANNUAL SUMMARY'!$L$412)+SUMIFS('ANNUAL SUMMARY'!$AJ$518,Z230,'ANNUAL SUMMARY'!$V$9,K218,'ANNUAL SUMMARY'!$L$470)+SUMIFS('ANNUAL SUMMARY'!$AJ$576,Z230,'ANNUAL SUMMARY'!$V$9,K218,'ANNUAL SUMMARY'!$L$528)+SUMIFS('ANNUAL SUMMARY'!$AJ$634,Z230,'ANNUAL SUMMARY'!$V$9,K218,'ANNUAL SUMMARY'!$L$586)+SUMIFS('ANNUAL SUMMARY'!$AJ$692,Z230,'ANNUAL SUMMARY'!$V$9,K218,'ANNUAL SUMMARY'!$L$644)+SUMIFS('ANNUAL SUMMARY'!$CG$54,Z230,'ANNUAL SUMMARY'!$V$9,K218,'ANNUAL SUMMARY'!$BI$6)+SUMIFS('ANNUAL SUMMARY'!$CG$112,Z230,'ANNUAL SUMMARY'!$V$9,K218,'ANNUAL SUMMARY'!$BI$64)+SUMIFS('ANNUAL SUMMARY'!$CG$170,Z230,'ANNUAL SUMMARY'!$V$9,K218,'ANNUAL SUMMARY'!$BI$122)+SUMIFS('ANNUAL SUMMARY'!$CG$228,Z230,'ANNUAL SUMMARY'!$V$9,K218,'ANNUAL SUMMARY'!$BI$180)+SUMIFS('ANNUAL SUMMARY'!$CG$286,Z230,'ANNUAL SUMMARY'!$V$9,K218,'ANNUAL SUMMARY'!$BI$238)+SUMIFS('ANNUAL SUMMARY'!$CG$344,Z230,'ANNUAL SUMMARY'!$V$9,K218,'ANNUAL SUMMARY'!$BI$296)+SUMIFS('ANNUAL SUMMARY'!$CG$402,Z230,'ANNUAL SUMMARY'!$V$9,K218,'ANNUAL SUMMARY'!$BI$354)+SUMIFS('ANNUAL SUMMARY'!$CG$460,Z230,'ANNUAL SUMMARY'!$V$9,K218,'ANNUAL SUMMARY'!$BI$412)+SUMIFS('ANNUAL SUMMARY'!$CG$518,Z230,'ANNUAL SUMMARY'!$V$9,K218,'ANNUAL SUMMARY'!$BI$470)+SUMIFS('ANNUAL SUMMARY'!$CG$576,Z230,'ANNUAL SUMMARY'!$V$9,K218,'ANNUAL SUMMARY'!$BI$528)+SUMIFS('ANNUAL SUMMARY'!$CG$634,Z230,'ANNUAL SUMMARY'!$V$9,K218,'ANNUAL SUMMARY'!$BI$586)+SUMIFS('ANNUAL SUMMARY'!$CG$692,Z230,'ANNUAL SUMMARY'!$V$9,K218,'ANNUAL SUMMARY'!$BI$644)+SUMIFS('ANNUAL SUMMARY'!$EF$54,Z230,'ANNUAL SUMMARY'!$V$9,K218,'ANNUAL SUMMARY'!$DH$6)+SUMIFS('ANNUAL SUMMARY'!$EF$112,Z230,'ANNUAL SUMMARY'!$V$9,K218,'ANNUAL SUMMARY'!$DH$64)+SUMIFS('ANNUAL SUMMARY'!$EF$170,Z230,'ANNUAL SUMMARY'!$V$9,K218,'ANNUAL SUMMARY'!$DH$122)+SUMIFS('ANNUAL SUMMARY'!$EF$228,Z230,'ANNUAL SUMMARY'!$V$9,K218,'ANNUAL SUMMARY'!$DH$180)+SUMIFS('ANNUAL SUMMARY'!$EF$286,Z230,'ANNUAL SUMMARY'!$V$9,K218,'ANNUAL SUMMARY'!$DH$238)+SUMIFS('ANNUAL SUMMARY'!$EF$344,Z230,'ANNUAL SUMMARY'!$V$9,K218,'ANNUAL SUMMARY'!$DH$296)+SUMIFS('ANNUAL SUMMARY'!$EF$402,Z230,'ANNUAL SUMMARY'!$V$9,K218,'ANNUAL SUMMARY'!$DH$354)+SUMIFS('ANNUAL SUMMARY'!$EF$460,Z230,'ANNUAL SUMMARY'!$V$9,K218,'ANNUAL SUMMARY'!$DH$412)+SUMIFS('ANNUAL SUMMARY'!$EF$518,Z230,'ANNUAL SUMMARY'!$V$9,K218,'ANNUAL SUMMARY'!$DH$470)+SUMIFS('ANNUAL SUMMARY'!$EF$576,Z230,'ANNUAL SUMMARY'!$V$9,K218,'ANNUAL SUMMARY'!$DH$528)+SUMIFS('ANNUAL SUMMARY'!$EF$634,Z230,'ANNUAL SUMMARY'!$V$9,K218,'ANNUAL SUMMARY'!$DH$586)+SUMIFS('ANNUAL SUMMARY'!$EF$692,Z230,'ANNUAL SUMMARY'!$V$9,K218,'ANNUAL SUMMARY'!$DH$644)+SUMIFS('ANNUAL SUMMARY'!$GC$54,Z230,'ANNUAL SUMMARY'!$V$9,K218,'ANNUAL SUMMARY'!$FE$6)+SUMIFS('ANNUAL SUMMARY'!$GC$112,Z230,'ANNUAL SUMMARY'!$V$9,K218,'ANNUAL SUMMARY'!$FE$64)+SUMIFS('ANNUAL SUMMARY'!$GC$170,Z230,'ANNUAL SUMMARY'!$V$9,K218,'ANNUAL SUMMARY'!$FE$122)+SUMIFS('ANNUAL SUMMARY'!$GC$228,Z230,'ANNUAL SUMMARY'!$V$9,K218,'ANNUAL SUMMARY'!$FE$180)+SUMIFS('ANNUAL SUMMARY'!$GC$286,Z230,'ANNUAL SUMMARY'!$V$9,K218,'ANNUAL SUMMARY'!$FE$238)+SUMIFS('ANNUAL SUMMARY'!$GC$344,Z230,'ANNUAL SUMMARY'!$V$9,K218,'ANNUAL SUMMARY'!$FE$296)+SUMIFS('ANNUAL SUMMARY'!$GC$402,Z230,'ANNUAL SUMMARY'!$V$9,K218,'ANNUAL SUMMARY'!$FE$354)+SUMIFS('ANNUAL SUMMARY'!$GC$460,Z230,'ANNUAL SUMMARY'!$V$9,K218,'ANNUAL SUMMARY'!$FE$412)+SUMIFS('ANNUAL SUMMARY'!$GC$518,Z230,'ANNUAL SUMMARY'!$V$9,K218,'ANNUAL SUMMARY'!$FE$470)+SUMIFS('ANNUAL SUMMARY'!$GC$576,Z230,'ANNUAL SUMMARY'!$V$9,K218,'ANNUAL SUMMARY'!$FE$528)+SUMIFS('ANNUAL SUMMARY'!$GC$634,Z230,'ANNUAL SUMMARY'!$V$9,K218,'ANNUAL SUMMARY'!$FE$586)+SUMIFS('ANNUAL SUMMARY'!$GC$692,Z230,'ANNUAL SUMMARY'!$V$9,K218,'ANNUAL SUMMARY'!$FE$644)</f>
        <v>0</v>
      </c>
      <c r="AJ230" s="727"/>
      <c r="AK230" s="727"/>
      <c r="AL230" s="727"/>
      <c r="AM230" s="727">
        <f>SUMIFS('ANNUAL SUMMARY'!$AN$54,Z230,'ANNUAL SUMMARY'!$V$9,K218,'ANNUAL SUMMARY'!$L$6)+SUMIFS('ANNUAL SUMMARY'!$AN$112,Z230,'ANNUAL SUMMARY'!$V$9,K218,'ANNUAL SUMMARY'!$L$64)+SUMIFS('ANNUAL SUMMARY'!$AN$170,Z230,'ANNUAL SUMMARY'!$V$9,K218,'ANNUAL SUMMARY'!$L$122)+SUMIFS('ANNUAL SUMMARY'!$AN$228,Z230,'ANNUAL SUMMARY'!$V$9,K218,'ANNUAL SUMMARY'!$L$180)+SUMIFS('ANNUAL SUMMARY'!$AN$286,Z230,'ANNUAL SUMMARY'!$V$9,K218,'ANNUAL SUMMARY'!$L$238)+SUMIFS('ANNUAL SUMMARY'!$AN$344,Z230,'ANNUAL SUMMARY'!$V$9,K218,'ANNUAL SUMMARY'!$L$296)+SUMIFS('ANNUAL SUMMARY'!$AN$402,Z230,'ANNUAL SUMMARY'!$V$9,K218,'ANNUAL SUMMARY'!$L$354)+SUMIFS('ANNUAL SUMMARY'!$AN$460,Z230,'ANNUAL SUMMARY'!$V$9,K218,'ANNUAL SUMMARY'!$L$412)+SUMIFS('ANNUAL SUMMARY'!$AN$518,Z230,'ANNUAL SUMMARY'!$V$9,K218,'ANNUAL SUMMARY'!$L$470)+SUMIFS('ANNUAL SUMMARY'!$AN$576,Z230,'ANNUAL SUMMARY'!$V$9,K218,'ANNUAL SUMMARY'!$L$528)+SUMIFS('ANNUAL SUMMARY'!$AN$634,Z230,'ANNUAL SUMMARY'!$V$9,K218,'ANNUAL SUMMARY'!$L$586)+SUMIFS('ANNUAL SUMMARY'!$AN$692,Z230,'ANNUAL SUMMARY'!$V$9,K218,'ANNUAL SUMMARY'!$L$644)+SUMIFS('ANNUAL SUMMARY'!$CK$54,Z230,'ANNUAL SUMMARY'!$V$9,K218,'ANNUAL SUMMARY'!$BI$6)+SUMIFS('ANNUAL SUMMARY'!$CK$112,Z230,'ANNUAL SUMMARY'!$V$9,K218,'ANNUAL SUMMARY'!$BI$64)+SUMIFS('ANNUAL SUMMARY'!$CK$170,Z230,'ANNUAL SUMMARY'!$V$9,K218,'ANNUAL SUMMARY'!$BI$122)+SUMIFS('ANNUAL SUMMARY'!$CK$228,Z230,'ANNUAL SUMMARY'!$V$9,K218,'ANNUAL SUMMARY'!$BI$180)+SUMIFS('ANNUAL SUMMARY'!$CK$286,Z230,'ANNUAL SUMMARY'!$V$9,K218,'ANNUAL SUMMARY'!$BI$238)+SUMIFS('ANNUAL SUMMARY'!$CK$344,Z230,'ANNUAL SUMMARY'!$V$9,K218,'ANNUAL SUMMARY'!$BI$296)+SUMIFS('ANNUAL SUMMARY'!$CK$402,Z230,'ANNUAL SUMMARY'!$V$9,K218,'ANNUAL SUMMARY'!$BI$354)+SUMIFS('ANNUAL SUMMARY'!$CK$460,Z230,'ANNUAL SUMMARY'!$V$9,K218,'ANNUAL SUMMARY'!$BI$412)+SUMIFS('ANNUAL SUMMARY'!$CK$518,Z230,'ANNUAL SUMMARY'!$V$9,K218,'ANNUAL SUMMARY'!$BI$470)+SUMIFS('ANNUAL SUMMARY'!$CK$576,Z230,'ANNUAL SUMMARY'!$V$9,K218,'ANNUAL SUMMARY'!$BI$528)+SUMIFS('ANNUAL SUMMARY'!$CK$634,Z230,'ANNUAL SUMMARY'!$V$9,K218,'ANNUAL SUMMARY'!$BI$586)+SUMIFS('ANNUAL SUMMARY'!$CK$692,Z230,'ANNUAL SUMMARY'!$V$9,K218,'ANNUAL SUMMARY'!$BI$644)+SUMIFS('ANNUAL SUMMARY'!$EJ$54,Z230,'ANNUAL SUMMARY'!$V$9,K218,'ANNUAL SUMMARY'!$DH$6)+SUMIFS('ANNUAL SUMMARY'!$EJ$112,Z230,'ANNUAL SUMMARY'!$V$9,K218,'ANNUAL SUMMARY'!$DH$64)+SUMIFS('ANNUAL SUMMARY'!$EJ$170,Z230,'ANNUAL SUMMARY'!$V$9,K218,'ANNUAL SUMMARY'!$DH$122)+SUMIFS('ANNUAL SUMMARY'!$EJ$228,Z230,'ANNUAL SUMMARY'!$V$9,K218,'ANNUAL SUMMARY'!$DH$180)+SUMIFS('ANNUAL SUMMARY'!$EJ$286,Z230,'ANNUAL SUMMARY'!$V$9,K218,'ANNUAL SUMMARY'!$DH$238)+SUMIFS('ANNUAL SUMMARY'!$EJ$344,Z230,'ANNUAL SUMMARY'!$V$9,K218,'ANNUAL SUMMARY'!$DH$296)+SUMIFS('ANNUAL SUMMARY'!$EJ$402,Z230,'ANNUAL SUMMARY'!$V$9,K218,'ANNUAL SUMMARY'!$DH$354)+SUMIFS('ANNUAL SUMMARY'!$EJ$460,Z230,'ANNUAL SUMMARY'!$V$9,K218,'ANNUAL SUMMARY'!$DH$412)+SUMIFS('ANNUAL SUMMARY'!$EJ$518,Z230,'ANNUAL SUMMARY'!$V$9,K218,'ANNUAL SUMMARY'!$DH$470)+SUMIFS('ANNUAL SUMMARY'!$EJ$576,Z230,'ANNUAL SUMMARY'!$V$9,K218,'ANNUAL SUMMARY'!$DH$528)+SUMIFS('ANNUAL SUMMARY'!$EJ$634,Z230,'ANNUAL SUMMARY'!$V$9,K218,'ANNUAL SUMMARY'!$DH$586)+SUMIFS('ANNUAL SUMMARY'!$EJ$692,Z230,'ANNUAL SUMMARY'!$V$9,K218,'ANNUAL SUMMARY'!$DH$644)+SUMIFS('ANNUAL SUMMARY'!$GG$54,Z230,'ANNUAL SUMMARY'!$V$9,K218,'ANNUAL SUMMARY'!$FE$6)+SUMIFS('ANNUAL SUMMARY'!$GG$112,Z230,'ANNUAL SUMMARY'!$V$9,K218,'ANNUAL SUMMARY'!$FE$64)+SUMIFS('ANNUAL SUMMARY'!$GG$170,Z230,'ANNUAL SUMMARY'!$V$9,K218,'ANNUAL SUMMARY'!$FE$122)+SUMIFS('ANNUAL SUMMARY'!$GG$228,Z230,'ANNUAL SUMMARY'!$V$9,K218,'ANNUAL SUMMARY'!$FE$180)+SUMIFS('ANNUAL SUMMARY'!$GG$286,Z230,'ANNUAL SUMMARY'!$V$9,K218,'ANNUAL SUMMARY'!$FE$238)+SUMIFS('ANNUAL SUMMARY'!$GG$344,Z230,'ANNUAL SUMMARY'!$V$9,K218,'ANNUAL SUMMARY'!$FE$296)+SUMIFS('ANNUAL SUMMARY'!$GG$402,Z230,'ANNUAL SUMMARY'!$V$9,K218,'ANNUAL SUMMARY'!$FE$354)+SUMIFS('ANNUAL SUMMARY'!$GG$460,Z230,'ANNUAL SUMMARY'!$V$9,K218,'ANNUAL SUMMARY'!$FE$412)+SUMIFS('ANNUAL SUMMARY'!$GG$518,Z230,'ANNUAL SUMMARY'!$V$9,K218,'ANNUAL SUMMARY'!$FE$470)+SUMIFS('ANNUAL SUMMARY'!$GG$576,Z230,'ANNUAL SUMMARY'!$V$9,K218,'ANNUAL SUMMARY'!$FE$528)+SUMIFS('ANNUAL SUMMARY'!$GG$634,Z230,'ANNUAL SUMMARY'!$V$9,K218,'ANNUAL SUMMARY'!$FE$586)+SUMIFS('ANNUAL SUMMARY'!$GG$692,Z230,'ANNUAL SUMMARY'!$V$9,K218,'ANNUAL SUMMARY'!$FE$644)</f>
        <v>0</v>
      </c>
      <c r="AN230" s="727"/>
      <c r="AO230" s="727"/>
      <c r="AP230" s="727"/>
      <c r="AQ230" s="728">
        <f>SUMIFS('ANNUAL SUMMARY'!$AR$54,Z230,'ANNUAL SUMMARY'!$V$9,K218,'ANNUAL SUMMARY'!$L$6)+SUMIFS('ANNUAL SUMMARY'!$AR$112,Z230,'ANNUAL SUMMARY'!$V$9,K218,'ANNUAL SUMMARY'!$L$64)+SUMIFS('ANNUAL SUMMARY'!$AR$170,Z230,'ANNUAL SUMMARY'!$V$9,K218,'ANNUAL SUMMARY'!$L$122)+SUMIFS('ANNUAL SUMMARY'!$AR$228,Z230,'ANNUAL SUMMARY'!$V$9,K218,'ANNUAL SUMMARY'!$L$180)+SUMIFS('ANNUAL SUMMARY'!$AR$286,Z230,'ANNUAL SUMMARY'!$V$9,K218,'ANNUAL SUMMARY'!$L$238)+SUMIFS('ANNUAL SUMMARY'!$AR$344,Z230,'ANNUAL SUMMARY'!$V$9,K218,'ANNUAL SUMMARY'!$L$296)+SUMIFS('ANNUAL SUMMARY'!$AR$402,Z230,'ANNUAL SUMMARY'!$V$9,K218,'ANNUAL SUMMARY'!$L$354)+SUMIFS('ANNUAL SUMMARY'!$AR$460,Z230,'ANNUAL SUMMARY'!$V$9,K218,'ANNUAL SUMMARY'!$L$412)+SUMIFS('ANNUAL SUMMARY'!$AR$518,Z230,'ANNUAL SUMMARY'!$V$9,K218,'ANNUAL SUMMARY'!$L$470)+SUMIFS('ANNUAL SUMMARY'!$AR$576,Z230,'ANNUAL SUMMARY'!$V$9,K218,'ANNUAL SUMMARY'!$L$528)+SUMIFS('ANNUAL SUMMARY'!$AR$634,Z230,'ANNUAL SUMMARY'!$V$9,K218,'ANNUAL SUMMARY'!$L$586)+SUMIFS('ANNUAL SUMMARY'!$AR$692,Z230,'ANNUAL SUMMARY'!$V$9,K218,'ANNUAL SUMMARY'!$L$644)+SUMIFS('ANNUAL SUMMARY'!$CO$54,Z230,'ANNUAL SUMMARY'!$V$9,K218,'ANNUAL SUMMARY'!$BI$6)+SUMIFS('ANNUAL SUMMARY'!$CO$112,Z230,'ANNUAL SUMMARY'!$V$9,K218,'ANNUAL SUMMARY'!$BI$64)+SUMIFS('ANNUAL SUMMARY'!$CO$170,Z230,'ANNUAL SUMMARY'!$V$9,K218,'ANNUAL SUMMARY'!$BI$122)+SUMIFS('ANNUAL SUMMARY'!$CO$228,Z230,'ANNUAL SUMMARY'!$V$9,K218,'ANNUAL SUMMARY'!$BI$180)+SUMIFS('ANNUAL SUMMARY'!$CO$286,Z230,'ANNUAL SUMMARY'!$V$9,K218,'ANNUAL SUMMARY'!$BI$238)+SUMIFS('ANNUAL SUMMARY'!$CO$344,Z230,'ANNUAL SUMMARY'!$V$9,K218,'ANNUAL SUMMARY'!$BI$296)+SUMIFS('ANNUAL SUMMARY'!$CO$402,Z230,'ANNUAL SUMMARY'!$V$9,K218,'ANNUAL SUMMARY'!$BI$354)+SUMIFS('ANNUAL SUMMARY'!$CO$460,Z230,'ANNUAL SUMMARY'!$V$9,K218,'ANNUAL SUMMARY'!$BI$412)+SUMIFS('ANNUAL SUMMARY'!$CO$518,Z230,'ANNUAL SUMMARY'!$V$9,K218,'ANNUAL SUMMARY'!$BI$470)+SUMIFS('ANNUAL SUMMARY'!$CO$576,Z230,'ANNUAL SUMMARY'!$V$9,K218,'ANNUAL SUMMARY'!$BI$528)+SUMIFS('ANNUAL SUMMARY'!$CO$634,Z230,'ANNUAL SUMMARY'!$V$9,K218,'ANNUAL SUMMARY'!$BI$586)+SUMIFS('ANNUAL SUMMARY'!$CO$692,Z230,'ANNUAL SUMMARY'!$V$9,K218,'ANNUAL SUMMARY'!$BI$644)+SUMIFS('ANNUAL SUMMARY'!$EN$54,Z230,'ANNUAL SUMMARY'!$V$9,K218,'ANNUAL SUMMARY'!$DH$6)+SUMIFS('ANNUAL SUMMARY'!$EN$112,Z230,'ANNUAL SUMMARY'!$V$9,K218,'ANNUAL SUMMARY'!$DH$64)+SUMIFS('ANNUAL SUMMARY'!$EN$170,Z230,'ANNUAL SUMMARY'!$V$9,K218,'ANNUAL SUMMARY'!$DH$122)+SUMIFS('ANNUAL SUMMARY'!$EN$228,Z230,'ANNUAL SUMMARY'!$V$9,K218,'ANNUAL SUMMARY'!$DH$180)+SUMIFS('ANNUAL SUMMARY'!$EN$286,Z230,'ANNUAL SUMMARY'!$V$9,K218,'ANNUAL SUMMARY'!$DH$238)+SUMIFS('ANNUAL SUMMARY'!$EN$344,Z230,'ANNUAL SUMMARY'!$V$9,K218,'ANNUAL SUMMARY'!$DH$296)+SUMIFS('ANNUAL SUMMARY'!$EN$402,Z230,'ANNUAL SUMMARY'!$V$9,K218,'ANNUAL SUMMARY'!$DH$354)+SUMIFS('ANNUAL SUMMARY'!$EN$460,Z230,'ANNUAL SUMMARY'!$V$9,K218,'ANNUAL SUMMARY'!$DH$412)+SUMIFS('ANNUAL SUMMARY'!$EN$518,Z230,'ANNUAL SUMMARY'!$V$9,K218,'ANNUAL SUMMARY'!$DH$470)+SUMIFS('ANNUAL SUMMARY'!$EN$576,Z230,'ANNUAL SUMMARY'!$V$9,K218,'ANNUAL SUMMARY'!$DH$528)+SUMIFS('ANNUAL SUMMARY'!$EN$634,Z230,'ANNUAL SUMMARY'!$V$9,K218,'ANNUAL SUMMARY'!$DH$586)+SUMIFS('ANNUAL SUMMARY'!$EN$692,Z230,'ANNUAL SUMMARY'!$V$9,K218,'ANNUAL SUMMARY'!$DH$644)+SUMIFS('ANNUAL SUMMARY'!$GK$54,Z230,'ANNUAL SUMMARY'!$V$9,K218,'ANNUAL SUMMARY'!$FE$6)+SUMIFS('ANNUAL SUMMARY'!$GK$112,Z230,'ANNUAL SUMMARY'!$V$9,K218,'ANNUAL SUMMARY'!$FE$64)+SUMIFS('ANNUAL SUMMARY'!$GK$170,Z230,'ANNUAL SUMMARY'!$V$9,K218,'ANNUAL SUMMARY'!$FE$122)+SUMIFS('ANNUAL SUMMARY'!$GK$228,Z230,'ANNUAL SUMMARY'!$V$9,K218,'ANNUAL SUMMARY'!$FE$180)+SUMIFS('ANNUAL SUMMARY'!$GK$286,Z230,'ANNUAL SUMMARY'!$V$9,K218,'ANNUAL SUMMARY'!$FE$238)+SUMIFS('ANNUAL SUMMARY'!$GK$344,Z230,'ANNUAL SUMMARY'!$V$9,K218,'ANNUAL SUMMARY'!$FE$296)+SUMIFS('ANNUAL SUMMARY'!$GK$402,Z230,'ANNUAL SUMMARY'!$V$9,K218,'ANNUAL SUMMARY'!$FE$354)+SUMIFS('ANNUAL SUMMARY'!$GK$460,Z230,'ANNUAL SUMMARY'!$V$9,K218,'ANNUAL SUMMARY'!$FE$412)+SUMIFS('ANNUAL SUMMARY'!$GK$518,Z230,'ANNUAL SUMMARY'!$V$9,K218,'ANNUAL SUMMARY'!$FE$470)+SUMIFS('ANNUAL SUMMARY'!$GK$576,Z230,'ANNUAL SUMMARY'!$V$9,K218,'ANNUAL SUMMARY'!$FE$528)+SUMIFS('ANNUAL SUMMARY'!$GK$634,Z230,'ANNUAL SUMMARY'!$V$9,K218,'ANNUAL SUMMARY'!$FE$586)+SUMIFS('ANNUAL SUMMARY'!$GK$692,Z230,'ANNUAL SUMMARY'!$V$9,K218,'ANNUAL SUMMARY'!$FE$644)</f>
        <v>0</v>
      </c>
      <c r="AR230" s="728"/>
      <c r="AS230" s="728"/>
      <c r="AT230" s="1257">
        <f>SUMIFS('ANNUAL SUMMARY'!$AU$54,Z230,'ANNUAL SUMMARY'!$V$9,K218,'ANNUAL SUMMARY'!$L$6)+SUMIFS('ANNUAL SUMMARY'!$AU$112,Z230,'ANNUAL SUMMARY'!$V$9,K218,'ANNUAL SUMMARY'!$L$64)+SUMIFS('ANNUAL SUMMARY'!$AU$170,Z230,'ANNUAL SUMMARY'!$V$9,K218,'ANNUAL SUMMARY'!$L$122)+SUMIFS('ANNUAL SUMMARY'!$AU$228,Z230,'ANNUAL SUMMARY'!$V$9,K218,'ANNUAL SUMMARY'!$L$180)+SUMIFS('ANNUAL SUMMARY'!$AU$286,Z230,'ANNUAL SUMMARY'!$V$9,K218,'ANNUAL SUMMARY'!$L$238)+SUMIFS('ANNUAL SUMMARY'!$AU$344,Z230,'ANNUAL SUMMARY'!$V$9,K218,'ANNUAL SUMMARY'!$L$296)+SUMIFS('ANNUAL SUMMARY'!$AU$402,Z230,'ANNUAL SUMMARY'!$V$9,K218,'ANNUAL SUMMARY'!$L$354)+SUMIFS('ANNUAL SUMMARY'!$AU$460,Z230,'ANNUAL SUMMARY'!$V$9,K218,'ANNUAL SUMMARY'!$L$412)+SUMIFS('ANNUAL SUMMARY'!$AU$518,Z230,'ANNUAL SUMMARY'!$V$9,K218,'ANNUAL SUMMARY'!$L$470)+SUMIFS('ANNUAL SUMMARY'!$AU$576,Z230,'ANNUAL SUMMARY'!$V$9,K218,'ANNUAL SUMMARY'!$L$528)+SUMIFS('ANNUAL SUMMARY'!$AU$634,Z230,'ANNUAL SUMMARY'!$V$9,K218,'ANNUAL SUMMARY'!$L$586)+SUMIFS('ANNUAL SUMMARY'!$AU$692,Z230,'ANNUAL SUMMARY'!$V$9,K218,'ANNUAL SUMMARY'!$L$644)+SUMIFS('ANNUAL SUMMARY'!$CR$54,Z230,'ANNUAL SUMMARY'!$V$9,K218,'ANNUAL SUMMARY'!$BI$6)+SUMIFS('ANNUAL SUMMARY'!$CR$112,Z230,'ANNUAL SUMMARY'!$V$9,K218,'ANNUAL SUMMARY'!$BI$64)+SUMIFS('ANNUAL SUMMARY'!$CR$170,Z230,'ANNUAL SUMMARY'!$V$9,K218,'ANNUAL SUMMARY'!$BI$122)+SUMIFS('ANNUAL SUMMARY'!$CR$228,Z230,'ANNUAL SUMMARY'!$V$9,K218,'ANNUAL SUMMARY'!$BI$180)+SUMIFS('ANNUAL SUMMARY'!$CR$286,Z230,'ANNUAL SUMMARY'!$V$9,K218,'ANNUAL SUMMARY'!$BI$238)+SUMIFS('ANNUAL SUMMARY'!$CR$344,Z230,'ANNUAL SUMMARY'!$V$9,K218,'ANNUAL SUMMARY'!$BI$296)+SUMIFS('ANNUAL SUMMARY'!$CR$402,Z230,'ANNUAL SUMMARY'!$V$9,K218,'ANNUAL SUMMARY'!$BI$354)+SUMIFS('ANNUAL SUMMARY'!$CR$460,Z230,'ANNUAL SUMMARY'!$V$9,K218,'ANNUAL SUMMARY'!$BI$412)+SUMIFS('ANNUAL SUMMARY'!$CR$518,Z230,'ANNUAL SUMMARY'!$V$9,K218,'ANNUAL SUMMARY'!$BI$470)+SUMIFS('ANNUAL SUMMARY'!$CR$576,Z230,'ANNUAL SUMMARY'!$V$9,K218,'ANNUAL SUMMARY'!$BI$528)+SUMIFS('ANNUAL SUMMARY'!$CR$634,Z230,'ANNUAL SUMMARY'!$V$9,K218,'ANNUAL SUMMARY'!$BI$586)+SUMIFS('ANNUAL SUMMARY'!$CR$692,Z230,'ANNUAL SUMMARY'!$V$9,K218,'ANNUAL SUMMARY'!$BI$644)+SUMIFS('ANNUAL SUMMARY'!$EQ$54,Z230,'ANNUAL SUMMARY'!$V$9,K218,'ANNUAL SUMMARY'!$DH$6)+SUMIFS('ANNUAL SUMMARY'!$EQ$112,Z230,'ANNUAL SUMMARY'!$V$9,K218,'ANNUAL SUMMARY'!$DH$64)+SUMIFS('ANNUAL SUMMARY'!$EQ$170,Z230,'ANNUAL SUMMARY'!$V$9,K218,'ANNUAL SUMMARY'!$DH$122)+SUMIFS('ANNUAL SUMMARY'!$EQ$228,Z230,'ANNUAL SUMMARY'!$V$9,K218,'ANNUAL SUMMARY'!$DH$180)+SUMIFS('ANNUAL SUMMARY'!$EQ$286,Z230,'ANNUAL SUMMARY'!$V$9,K218,'ANNUAL SUMMARY'!$DH$238)+SUMIFS('ANNUAL SUMMARY'!$EQ$344,Z230,'ANNUAL SUMMARY'!$V$9,K218,'ANNUAL SUMMARY'!$DH$296)+SUMIFS('ANNUAL SUMMARY'!$EQ$402,Z230,'ANNUAL SUMMARY'!$V$9,K218,'ANNUAL SUMMARY'!$DH$354)+SUMIFS('ANNUAL SUMMARY'!$EQ$460,Z230,'ANNUAL SUMMARY'!$V$9,K218,'ANNUAL SUMMARY'!$DH$412)+SUMIFS('ANNUAL SUMMARY'!$EQ$518,Z230,'ANNUAL SUMMARY'!$V$9,K218,'ANNUAL SUMMARY'!$DH$470)+SUMIFS('ANNUAL SUMMARY'!$EQ$576,Z230,'ANNUAL SUMMARY'!$V$9,K218,'ANNUAL SUMMARY'!$DH$528)+SUMIFS('ANNUAL SUMMARY'!$EQ$634,Z230,'ANNUAL SUMMARY'!$V$9,K218,'ANNUAL SUMMARY'!$DH$586)+SUMIFS('ANNUAL SUMMARY'!$EQ$692,Z230,'ANNUAL SUMMARY'!$V$9,K218,'ANNUAL SUMMARY'!$DH$644)+SUMIFS('ANNUAL SUMMARY'!$GN$54,Z230,'ANNUAL SUMMARY'!$V$9,K218,'ANNUAL SUMMARY'!$FE$6)+SUMIFS('ANNUAL SUMMARY'!$GN$112,Z230,'ANNUAL SUMMARY'!$V$9,K218,'ANNUAL SUMMARY'!$FE$64)+SUMIFS('ANNUAL SUMMARY'!$GN$170,Z230,'ANNUAL SUMMARY'!$V$9,K218,'ANNUAL SUMMARY'!$FE$122)+SUMIFS('ANNUAL SUMMARY'!$GN$228,Z230,'ANNUAL SUMMARY'!$V$9,K218,'ANNUAL SUMMARY'!$FE$180)+SUMIFS('ANNUAL SUMMARY'!$GN$286,Z230,'ANNUAL SUMMARY'!$V$9,K218,'ANNUAL SUMMARY'!$FE$238)+SUMIFS('ANNUAL SUMMARY'!$GN$344,Z230,'ANNUAL SUMMARY'!$V$9,K218,'ANNUAL SUMMARY'!$FE$296)+SUMIFS('ANNUAL SUMMARY'!$GN$402,Z230,'ANNUAL SUMMARY'!$V$9,K218,'ANNUAL SUMMARY'!$FE$354)+SUMIFS('ANNUAL SUMMARY'!$GN$460,Z230,'ANNUAL SUMMARY'!$V$9,K218,'ANNUAL SUMMARY'!$FE$412)+SUMIFS('ANNUAL SUMMARY'!$GN$518,Z230,'ANNUAL SUMMARY'!$V$9,K218,'ANNUAL SUMMARY'!$FE$470)+SUMIFS('ANNUAL SUMMARY'!$GN$576,Z230,'ANNUAL SUMMARY'!$V$9,K218,'ANNUAL SUMMARY'!$FE$528)+SUMIFS('ANNUAL SUMMARY'!$GN$634,Z230,'ANNUAL SUMMARY'!$V$9,K218,'ANNUAL SUMMARY'!$FE$586)+SUMIFS('ANNUAL SUMMARY'!$GN$692,Z230,'ANNUAL SUMMARY'!$V$9,K218,'ANNUAL SUMMARY'!$FE$644)</f>
        <v>0</v>
      </c>
      <c r="AU230" s="1257"/>
      <c r="AV230" s="1262"/>
      <c r="AW230" s="1263"/>
      <c r="AX230" s="154"/>
      <c r="AY230" s="732"/>
      <c r="AZ230" s="733"/>
      <c r="BA230" s="733"/>
      <c r="BB230" s="733"/>
      <c r="BC230" s="795"/>
      <c r="BD230" s="796"/>
      <c r="BE230" s="796"/>
      <c r="BF230" s="796"/>
      <c r="BG230" s="796"/>
      <c r="BH230" s="796"/>
      <c r="BI230" s="797"/>
      <c r="BJ230" s="624"/>
      <c r="BK230" s="695" t="str">
        <f>'ANNUAL SUMMARY'!$O$22</f>
        <v>IFR</v>
      </c>
      <c r="BL230" s="696"/>
      <c r="BM230" s="696"/>
      <c r="BN230" s="696"/>
      <c r="BO230" s="696"/>
      <c r="BP230" s="755">
        <f>SUMIF('ANNUAL SUMMARY'!$FE$622,BH218,'ANNUAL SUMMARY'!$FM$638)+SUMIF('ANNUAL SUMMARY'!$DH$622,BH218,'ANNUAL SUMMARY'!$DP$638)+SUMIF('ANNUAL SUMMARY'!$BI$622,BH218,'ANNUAL SUMMARY'!$BQ$638)+SUMIF('ANNUAL SUMMARY'!$L$622,BH218,'ANNUAL SUMMARY'!$T$638)+SUMIF('ANNUAL SUMMARY'!$FE$566,BH218,'ANNUAL SUMMARY'!$FM$582)+SUMIF('ANNUAL SUMMARY'!$DH$566,BH218,'ANNUAL SUMMARY'!$DP$582)+SUMIF('ANNUAL SUMMARY'!$BI$566,BH218,'ANNUAL SUMMARY'!$BQ$582)+SUMIF('ANNUAL SUMMARY'!$L$566,BH218,'ANNUAL SUMMARY'!$T$582)+SUMIF('ANNUAL SUMMARY'!$FE$510,BH218,'ANNUAL SUMMARY'!$FM$526)+SUMIF('ANNUAL SUMMARY'!$DH$510,BH218,'ANNUAL SUMMARY'!$DP$526)+SUMIF('ANNUAL SUMMARY'!$BI$510,BH218,'ANNUAL SUMMARY'!$BQ$526)+SUMIF('ANNUAL SUMMARY'!$L$510,BH218,'ANNUAL SUMMARY'!$T$526)+SUMIF('ANNUAL SUMMARY'!$FE$454,BH218,'ANNUAL SUMMARY'!$FM$470)+SUMIF('ANNUAL SUMMARY'!$DH$454,BH218,'ANNUAL SUMMARY'!$DP$470)+SUMIF('ANNUAL SUMMARY'!$BI$454,BH218,'ANNUAL SUMMARY'!$BQ$470)+SUMIF('ANNUAL SUMMARY'!$L$454,BH218,'ANNUAL SUMMARY'!$T$470)+SUMIF('ANNUAL SUMMARY'!$FE$398,BH218,'ANNUAL SUMMARY'!$FM$414)+SUMIF('ANNUAL SUMMARY'!$DH$398,BH218,'ANNUAL SUMMARY'!$DP$414)+SUMIF('ANNUAL SUMMARY'!$BI$398,BH218,'ANNUAL SUMMARY'!$BQ$414)+SUMIF('ANNUAL SUMMARY'!$L$398,BH218,'ANNUAL SUMMARY'!$T$414)+SUMIF('ANNUAL SUMMARY'!$FE$342,BH218,'ANNUAL SUMMARY'!$FM$358)+SUMIF('ANNUAL SUMMARY'!$DH$342,BH218,'ANNUAL SUMMARY'!$DP$358)+SUMIF('ANNUAL SUMMARY'!$BI$342,BH218,'ANNUAL SUMMARY'!$BQ$358)+SUMIF('ANNUAL SUMMARY'!$L$342,BH218,'ANNUAL SUMMARY'!$T$358)+SUMIF('ANNUAL SUMMARY'!$FE$286,BH218,'ANNUAL SUMMARY'!$FM$302)+SUMIF('ANNUAL SUMMARY'!$DH$286,BH218,'ANNUAL SUMMARY'!$DP$302)+SUMIF('ANNUAL SUMMARY'!$BI$286,BH218,'ANNUAL SUMMARY'!$BQ$302)+SUMIF('ANNUAL SUMMARY'!$L$286,BH218,'ANNUAL SUMMARY'!$T$302)+SUMIF('ANNUAL SUMMARY'!$FE$230,BH218,'ANNUAL SUMMARY'!$FM$246)+SUMIF('ANNUAL SUMMARY'!$DH$230,BH218,'ANNUAL SUMMARY'!$DP$246)+SUMIF('ANNUAL SUMMARY'!$BI$230,BH218,'ANNUAL SUMMARY'!$BQ$246)+SUMIF('ANNUAL SUMMARY'!$L$230,BH218,'ANNUAL SUMMARY'!$T$246)+SUMIF('ANNUAL SUMMARY'!$FE$174,BH218,'ANNUAL SUMMARY'!$FM$190)+SUMIF('ANNUAL SUMMARY'!$DH$174,BH218,'ANNUAL SUMMARY'!$DP$190)+SUMIF('ANNUAL SUMMARY'!$BI$174,BH218,'ANNUAL SUMMARY'!$BQ$190)+SUMIF('ANNUAL SUMMARY'!$L$174,BH218,'ANNUAL SUMMARY'!$T$190)+SUMIF('ANNUAL SUMMARY'!$FE$118,BH218,'ANNUAL SUMMARY'!$FM$134)+SUMIF('ANNUAL SUMMARY'!$DH$118,BH218,'ANNUAL SUMMARY'!$DP$134)+SUMIF('ANNUAL SUMMARY'!$BI$118,BH218,'ANNUAL SUMMARY'!$BQ$134)+SUMIF('ANNUAL SUMMARY'!$L$118,BH218,'ANNUAL SUMMARY'!$T$134)+SUMIF('ANNUAL SUMMARY'!$FE$62,BH218,'ANNUAL SUMMARY'!$FM$78)+SUMIF('ANNUAL SUMMARY'!$DH$62,BH218,'ANNUAL SUMMARY'!$DP$78)+SUMIF('ANNUAL SUMMARY'!$BI$62,BH218,'ANNUAL SUMMARY'!$BQ$78)+SUMIF('ANNUAL SUMMARY'!$L$62,BH218,'ANNUAL SUMMARY'!$T$78)+SUMIF('ANNUAL SUMMARY'!$FE$6,BH218,'ANNUAL SUMMARY'!$FM$22)+SUMIF('ANNUAL SUMMARY'!$DH$6,BH218,'ANNUAL SUMMARY'!$DP$22)+SUMIF('ANNUAL SUMMARY'!$BI$6,BH218,'ANNUAL SUMMARY'!$BQ$22)+SUMIF('ANNUAL SUMMARY'!$L$6,BH218,'ANNUAL SUMMARY'!$T$22)+SUMIF('PREVIOUS LOGS'!$K$6,BH218,'PREVIOUS LOGS'!$S$18)+SUMIF('PREVIOUS LOGS'!$K$59,$K$6,'PREVIOUS LOGS'!$S$71)+SUMIF('PREVIOUS LOGS'!$K$112,BH218,'PREVIOUS LOGS'!$S$124)+SUMIF('PREVIOUS LOGS'!$K$165,BH218,'PREVIOUS LOGS'!$S$177)+SUMIF('PREVIOUS LOGS'!$K$218,BH218,'PREVIOUS LOGS'!$S$230)+SUMIF('PREVIOUS LOGS'!$K$271,BH218,'PREVIOUS LOGS'!$S$283)+SUMIF('PREVIOUS LOGS'!$K$324,BH218,'PREVIOUS LOGS'!$S$336)+SUMIF('PREVIOUS LOGS'!$BH$6,BH218,'PREVIOUS LOGS'!$BP$18)+SUMIF('PREVIOUS LOGS'!$BH$59,$K$6,'PREVIOUS LOGS'!$BP$71)+SUMIF('PREVIOUS LOGS'!$BH$112,BH218,'PREVIOUS LOGS'!$BP$124)+SUMIF('PREVIOUS LOGS'!$BH$165,BH218,'PREVIOUS LOGS'!$BP$177)+SUMIF('PREVIOUS LOGS'!$BH$218,BH218,'PREVIOUS LOGS'!$BP$230)+SUMIF('PREVIOUS LOGS'!$BH$271,BH218,'PREVIOUS LOGS'!$BP$283)+SUMIF('PREVIOUS LOGS'!$BH$324,BH218,'PREVIOUS LOGS'!$BP$336)+SUMIF('PREVIOUS LOGS'!$DF$6,BH218,'PREVIOUS LOGS'!$DN$18)+SUMIF('PREVIOUS LOGS'!$DF$59,$K$6,'PREVIOUS LOGS'!$DN$71)+SUMIF('PREVIOUS LOGS'!$DF$112,BH218,'PREVIOUS LOGS'!$DN$124)+SUMIF('PREVIOUS LOGS'!$DF$165,BH218,'PREVIOUS LOGS'!$DN$177)+SUMIF('PREVIOUS LOGS'!$DF$218,BH218,'PREVIOUS LOGS'!$DN$230)+SUMIF('PREVIOUS LOGS'!$DF$271,BH218,'PREVIOUS LOGS'!$DN$283)+SUMIF('PREVIOUS LOGS'!$DF$324,BH218,'PREVIOUS LOGS'!$DN$336)+SUMIF('PREVIOUS LOGS'!$FC$6,BH218,'PREVIOUS LOGS'!$FK$18)+SUMIF('PREVIOUS LOGS'!$FC$59,$K$6,'PREVIOUS LOGS'!$FK$71)+SUMIF('PREVIOUS LOGS'!$FC$112,BH218,'PREVIOUS LOGS'!$FK$124)+SUMIF('PREVIOUS LOGS'!$FC$165,BH218,'PREVIOUS LOGS'!$FK$177)+SUMIF('PREVIOUS LOGS'!$FC$218,BH218,'PREVIOUS LOGS'!$FK$230)+SUMIF('PREVIOUS LOGS'!$FC$271,BH218,'PREVIOUS LOGS'!$FK$283)+SUMIF('PREVIOUS LOGS'!$FC$324,BH218,'PREVIOUS LOGS'!$FK$336)</f>
        <v>0</v>
      </c>
      <c r="BQ230" s="755"/>
      <c r="BR230" s="755"/>
      <c r="BS230" s="755"/>
      <c r="BT230" s="755"/>
      <c r="BU230" s="755"/>
      <c r="BV230" s="15"/>
      <c r="BW230" s="812">
        <f>IF(BW224=0," ",BW224+3)</f>
        <v>2025</v>
      </c>
      <c r="BX230" s="813"/>
      <c r="BY230" s="813"/>
      <c r="BZ230" s="813"/>
      <c r="CA230" s="813"/>
      <c r="CB230" s="1118">
        <f>SUMIFS('ANNUAL SUMMARY'!$AF$54,BW230,'ANNUAL SUMMARY'!$V$9,BH218,'ANNUAL SUMMARY'!$L$6)+SUMIFS('ANNUAL SUMMARY'!$AF$112,BW230,'ANNUAL SUMMARY'!$V$9,BH218,'ANNUAL SUMMARY'!$L$64)+SUMIFS('ANNUAL SUMMARY'!$AF$170,BW230,'ANNUAL SUMMARY'!$V$9,BH218,'ANNUAL SUMMARY'!$L$122)+SUMIFS('ANNUAL SUMMARY'!$AF$228,BW230,'ANNUAL SUMMARY'!$V$9,BH218,'ANNUAL SUMMARY'!$L$180)+SUMIFS('ANNUAL SUMMARY'!$AF$286,BW230,'ANNUAL SUMMARY'!$V$9,BH218,'ANNUAL SUMMARY'!$L$238)+SUMIFS('ANNUAL SUMMARY'!$AF$344,BW230,'ANNUAL SUMMARY'!$V$9,BH218,'ANNUAL SUMMARY'!$L$296)+SUMIFS('ANNUAL SUMMARY'!$AF$402,BW230,'ANNUAL SUMMARY'!$V$9,BH218,'ANNUAL SUMMARY'!$L$354)+SUMIFS('ANNUAL SUMMARY'!$AF$460,BW230,'ANNUAL SUMMARY'!$V$9,BH218,'ANNUAL SUMMARY'!$L$412)+SUMIFS('ANNUAL SUMMARY'!$AF$518,BW230,'ANNUAL SUMMARY'!$V$9,BH218,'ANNUAL SUMMARY'!$L$470)+SUMIFS('ANNUAL SUMMARY'!$AF$576,BW230,'ANNUAL SUMMARY'!$V$9,BH218,'ANNUAL SUMMARY'!$L$528)+SUMIFS('ANNUAL SUMMARY'!$AF$634,BW230,'ANNUAL SUMMARY'!$V$9,BH218,'ANNUAL SUMMARY'!$L$586)+SUMIFS('ANNUAL SUMMARY'!$AF$692,BW230,'ANNUAL SUMMARY'!$V$9,BH218,'ANNUAL SUMMARY'!$L$644)+SUMIFS('ANNUAL SUMMARY'!$CC$54,BW230,'ANNUAL SUMMARY'!$V$9,BH218,'ANNUAL SUMMARY'!$BI$6)+SUMIFS('ANNUAL SUMMARY'!$CC$112,BW230,'ANNUAL SUMMARY'!$V$9,BH218,'ANNUAL SUMMARY'!$BI$64)+SUMIFS('ANNUAL SUMMARY'!$CC$170,BW230,'ANNUAL SUMMARY'!$V$9,BH218,'ANNUAL SUMMARY'!$BI$122)+SUMIFS('ANNUAL SUMMARY'!$CC$228,BW230,'ANNUAL SUMMARY'!$V$9,BH218,'ANNUAL SUMMARY'!$BI$180)+SUMIFS('ANNUAL SUMMARY'!$CC$286,BW230,'ANNUAL SUMMARY'!$V$9,BH218,'ANNUAL SUMMARY'!$BI$238)+SUMIFS('ANNUAL SUMMARY'!$CC$344,BW230,'ANNUAL SUMMARY'!$V$9,BH218,'ANNUAL SUMMARY'!$BI$296)+SUMIFS('ANNUAL SUMMARY'!$CC$402,BW230,'ANNUAL SUMMARY'!$V$9,BH218,'ANNUAL SUMMARY'!$BI$354)+SUMIFS('ANNUAL SUMMARY'!$CC$460,BW230,'ANNUAL SUMMARY'!$V$9,BH218,'ANNUAL SUMMARY'!$BI$412)+SUMIFS('ANNUAL SUMMARY'!$CC$518,BW230,'ANNUAL SUMMARY'!$V$9,BH218,'ANNUAL SUMMARY'!$BI$470)+SUMIFS('ANNUAL SUMMARY'!$CC$576,BW230,'ANNUAL SUMMARY'!$V$9,BH218,'ANNUAL SUMMARY'!$BI$528)+SUMIFS('ANNUAL SUMMARY'!$CC$634,BW230,'ANNUAL SUMMARY'!$V$9,BH218,'ANNUAL SUMMARY'!$BI$586)+SUMIFS('ANNUAL SUMMARY'!$CC$692,BW230,'ANNUAL SUMMARY'!$V$9,BH218,'ANNUAL SUMMARY'!$BI$644)+SUMIFS('ANNUAL SUMMARY'!$EB$54,BW230,'ANNUAL SUMMARY'!$V$9,BH218,'ANNUAL SUMMARY'!$DH$6)+SUMIFS('ANNUAL SUMMARY'!$EB$112,BW230,'ANNUAL SUMMARY'!$V$9,BH218,'ANNUAL SUMMARY'!$DH$64)+SUMIFS('ANNUAL SUMMARY'!$EB$170,BW230,'ANNUAL SUMMARY'!$V$9,BH218,'ANNUAL SUMMARY'!$DH$122)+SUMIFS('ANNUAL SUMMARY'!$EB$228,BW230,'ANNUAL SUMMARY'!$V$9,BH218,'ANNUAL SUMMARY'!$DH$180)+SUMIFS('ANNUAL SUMMARY'!$EB$286,BW230,'ANNUAL SUMMARY'!$V$9,BH218,'ANNUAL SUMMARY'!$DH$238)+SUMIFS('ANNUAL SUMMARY'!$EB$344,BW230,'ANNUAL SUMMARY'!$V$9,BH218,'ANNUAL SUMMARY'!$DH$296)+SUMIFS('ANNUAL SUMMARY'!$EB$402,BW230,'ANNUAL SUMMARY'!$V$9,BH218,'ANNUAL SUMMARY'!$DH$354)+SUMIFS('ANNUAL SUMMARY'!$EB$460,BW230,'ANNUAL SUMMARY'!$V$9,BH218,'ANNUAL SUMMARY'!$DH$412)+SUMIFS('ANNUAL SUMMARY'!$EB$518,BW230,'ANNUAL SUMMARY'!$V$9,BH218,'ANNUAL SUMMARY'!$DH$470)+SUMIFS('ANNUAL SUMMARY'!$EB$576,BW230,'ANNUAL SUMMARY'!$V$9,BH218,'ANNUAL SUMMARY'!$DH$528)+SUMIFS('ANNUAL SUMMARY'!$EB$634,BW230,'ANNUAL SUMMARY'!$V$9,BH218,'ANNUAL SUMMARY'!$DH$586)+SUMIFS('ANNUAL SUMMARY'!$EB$692,BW230,'ANNUAL SUMMARY'!$V$9,BH218,'ANNUAL SUMMARY'!$DH$644)+SUMIFS('ANNUAL SUMMARY'!$FY$54,BW230,'ANNUAL SUMMARY'!$V$9,BH218,'ANNUAL SUMMARY'!$FE$6)+SUMIFS('ANNUAL SUMMARY'!$FY$112,BW230,'ANNUAL SUMMARY'!$V$9,BH218,'ANNUAL SUMMARY'!$FE$64)+SUMIFS('ANNUAL SUMMARY'!$FY$170,BW230,'ANNUAL SUMMARY'!$V$9,BH218,'ANNUAL SUMMARY'!$FE$122)+SUMIFS('ANNUAL SUMMARY'!$FY$228,BW230,'ANNUAL SUMMARY'!$V$9,BH218,'ANNUAL SUMMARY'!$FE$180)+SUMIFS('ANNUAL SUMMARY'!$FY$286,BW230,'ANNUAL SUMMARY'!$V$9,BH218,'ANNUAL SUMMARY'!$FE$238)+SUMIFS('ANNUAL SUMMARY'!$FY$344,BW230,'ANNUAL SUMMARY'!$V$9,BH218,'ANNUAL SUMMARY'!$FE$296)+SUMIFS('ANNUAL SUMMARY'!$FY$402,BW230,'ANNUAL SUMMARY'!$V$9,BH218,'ANNUAL SUMMARY'!$FE$354)+SUMIFS('ANNUAL SUMMARY'!$FY$460,BW230,'ANNUAL SUMMARY'!$V$9,BH218,'ANNUAL SUMMARY'!$FE$412)+SUMIFS('ANNUAL SUMMARY'!$FY$518,BW230,'ANNUAL SUMMARY'!$V$9,BH218,'ANNUAL SUMMARY'!$FE$470)+SUMIFS('ANNUAL SUMMARY'!$FY$576,BW230,'ANNUAL SUMMARY'!$V$9,BH218,'ANNUAL SUMMARY'!$FE$528)+SUMIFS('ANNUAL SUMMARY'!$FY$634,BW230,'ANNUAL SUMMARY'!$V$9,BH218,'ANNUAL SUMMARY'!$FE$586)+SUMIFS('ANNUAL SUMMARY'!$FY$692,BW230,'ANNUAL SUMMARY'!$V$9,BH218,'ANNUAL SUMMARY'!$FE$644)</f>
        <v>0</v>
      </c>
      <c r="CC230" s="727"/>
      <c r="CD230" s="727"/>
      <c r="CE230" s="727"/>
      <c r="CF230" s="727">
        <f>SUMIFS('ANNUAL SUMMARY'!$AJ$54,BW230,'ANNUAL SUMMARY'!$V$9,BH218,'ANNUAL SUMMARY'!$L$6)+SUMIFS('ANNUAL SUMMARY'!$AJ$112,BW230,'ANNUAL SUMMARY'!$V$9,BH218,'ANNUAL SUMMARY'!$L$64)+SUMIFS('ANNUAL SUMMARY'!$AJ$170,BW230,'ANNUAL SUMMARY'!$V$9,BH218,'ANNUAL SUMMARY'!$L$122)+SUMIFS('ANNUAL SUMMARY'!$AJ$228,BW230,'ANNUAL SUMMARY'!$V$9,BH218,'ANNUAL SUMMARY'!$L$180)+SUMIFS('ANNUAL SUMMARY'!$AJ$286,BW230,'ANNUAL SUMMARY'!$V$9,BH218,'ANNUAL SUMMARY'!$L$238)+SUMIFS('ANNUAL SUMMARY'!$AJ$344,BW230,'ANNUAL SUMMARY'!$V$9,BH218,'ANNUAL SUMMARY'!$L$296)+SUMIFS('ANNUAL SUMMARY'!$AJ$402,BW230,'ANNUAL SUMMARY'!$V$9,BH218,'ANNUAL SUMMARY'!$L$354)+SUMIFS('ANNUAL SUMMARY'!$AJ$460,BW230,'ANNUAL SUMMARY'!$V$9,BH218,'ANNUAL SUMMARY'!$L$412)+SUMIFS('ANNUAL SUMMARY'!$AJ$518,BW230,'ANNUAL SUMMARY'!$V$9,BH218,'ANNUAL SUMMARY'!$L$470)+SUMIFS('ANNUAL SUMMARY'!$AJ$576,BW230,'ANNUAL SUMMARY'!$V$9,BH218,'ANNUAL SUMMARY'!$L$528)+SUMIFS('ANNUAL SUMMARY'!$AJ$634,BW230,'ANNUAL SUMMARY'!$V$9,BH218,'ANNUAL SUMMARY'!$L$586)+SUMIFS('ANNUAL SUMMARY'!$AJ$692,BW230,'ANNUAL SUMMARY'!$V$9,BH218,'ANNUAL SUMMARY'!$L$644)+SUMIFS('ANNUAL SUMMARY'!$CG$54,BW230,'ANNUAL SUMMARY'!$V$9,BH218,'ANNUAL SUMMARY'!$BI$6)+SUMIFS('ANNUAL SUMMARY'!$CG$112,BW230,'ANNUAL SUMMARY'!$V$9,BH218,'ANNUAL SUMMARY'!$BI$64)+SUMIFS('ANNUAL SUMMARY'!$CG$170,BW230,'ANNUAL SUMMARY'!$V$9,BH218,'ANNUAL SUMMARY'!$BI$122)+SUMIFS('ANNUAL SUMMARY'!$CG$228,BW230,'ANNUAL SUMMARY'!$V$9,BH218,'ANNUAL SUMMARY'!$BI$180)+SUMIFS('ANNUAL SUMMARY'!$CG$286,BW230,'ANNUAL SUMMARY'!$V$9,BH218,'ANNUAL SUMMARY'!$BI$238)+SUMIFS('ANNUAL SUMMARY'!$CG$344,BW230,'ANNUAL SUMMARY'!$V$9,BH218,'ANNUAL SUMMARY'!$BI$296)+SUMIFS('ANNUAL SUMMARY'!$CG$402,BW230,'ANNUAL SUMMARY'!$V$9,BH218,'ANNUAL SUMMARY'!$BI$354)+SUMIFS('ANNUAL SUMMARY'!$CG$460,BW230,'ANNUAL SUMMARY'!$V$9,BH218,'ANNUAL SUMMARY'!$BI$412)+SUMIFS('ANNUAL SUMMARY'!$CG$518,BW230,'ANNUAL SUMMARY'!$V$9,BH218,'ANNUAL SUMMARY'!$BI$470)+SUMIFS('ANNUAL SUMMARY'!$CG$576,BW230,'ANNUAL SUMMARY'!$V$9,BH218,'ANNUAL SUMMARY'!$BI$528)+SUMIFS('ANNUAL SUMMARY'!$CG$634,BW230,'ANNUAL SUMMARY'!$V$9,BH218,'ANNUAL SUMMARY'!$BI$586)+SUMIFS('ANNUAL SUMMARY'!$CG$692,BW230,'ANNUAL SUMMARY'!$V$9,BH218,'ANNUAL SUMMARY'!$BI$644)+SUMIFS('ANNUAL SUMMARY'!$EF$54,BW230,'ANNUAL SUMMARY'!$V$9,BH218,'ANNUAL SUMMARY'!$DH$6)+SUMIFS('ANNUAL SUMMARY'!$EF$112,BW230,'ANNUAL SUMMARY'!$V$9,BH218,'ANNUAL SUMMARY'!$DH$64)+SUMIFS('ANNUAL SUMMARY'!$EF$170,BW230,'ANNUAL SUMMARY'!$V$9,BH218,'ANNUAL SUMMARY'!$DH$122)+SUMIFS('ANNUAL SUMMARY'!$EF$228,BW230,'ANNUAL SUMMARY'!$V$9,BH218,'ANNUAL SUMMARY'!$DH$180)+SUMIFS('ANNUAL SUMMARY'!$EF$286,BW230,'ANNUAL SUMMARY'!$V$9,BH218,'ANNUAL SUMMARY'!$DH$238)+SUMIFS('ANNUAL SUMMARY'!$EF$344,BW230,'ANNUAL SUMMARY'!$V$9,BH218,'ANNUAL SUMMARY'!$DH$296)+SUMIFS('ANNUAL SUMMARY'!$EF$402,BW230,'ANNUAL SUMMARY'!$V$9,BH218,'ANNUAL SUMMARY'!$DH$354)+SUMIFS('ANNUAL SUMMARY'!$EF$460,BW230,'ANNUAL SUMMARY'!$V$9,BH218,'ANNUAL SUMMARY'!$DH$412)+SUMIFS('ANNUAL SUMMARY'!$EF$518,BW230,'ANNUAL SUMMARY'!$V$9,BH218,'ANNUAL SUMMARY'!$DH$470)+SUMIFS('ANNUAL SUMMARY'!$EF$576,BW230,'ANNUAL SUMMARY'!$V$9,BH218,'ANNUAL SUMMARY'!$DH$528)+SUMIFS('ANNUAL SUMMARY'!$EF$634,BW230,'ANNUAL SUMMARY'!$V$9,BH218,'ANNUAL SUMMARY'!$DH$586)+SUMIFS('ANNUAL SUMMARY'!$EF$692,BW230,'ANNUAL SUMMARY'!$V$9,BH218,'ANNUAL SUMMARY'!$DH$644)+SUMIFS('ANNUAL SUMMARY'!$GC$54,BW230,'ANNUAL SUMMARY'!$V$9,BH218,'ANNUAL SUMMARY'!$FE$6)+SUMIFS('ANNUAL SUMMARY'!$GC$112,BW230,'ANNUAL SUMMARY'!$V$9,BH218,'ANNUAL SUMMARY'!$FE$64)+SUMIFS('ANNUAL SUMMARY'!$GC$170,BW230,'ANNUAL SUMMARY'!$V$9,BH218,'ANNUAL SUMMARY'!$FE$122)+SUMIFS('ANNUAL SUMMARY'!$GC$228,BW230,'ANNUAL SUMMARY'!$V$9,BH218,'ANNUAL SUMMARY'!$FE$180)+SUMIFS('ANNUAL SUMMARY'!$GC$286,BW230,'ANNUAL SUMMARY'!$V$9,BH218,'ANNUAL SUMMARY'!$FE$238)+SUMIFS('ANNUAL SUMMARY'!$GC$344,BW230,'ANNUAL SUMMARY'!$V$9,BH218,'ANNUAL SUMMARY'!$FE$296)+SUMIFS('ANNUAL SUMMARY'!$GC$402,BW230,'ANNUAL SUMMARY'!$V$9,BH218,'ANNUAL SUMMARY'!$FE$354)+SUMIFS('ANNUAL SUMMARY'!$GC$460,BW230,'ANNUAL SUMMARY'!$V$9,BH218,'ANNUAL SUMMARY'!$FE$412)+SUMIFS('ANNUAL SUMMARY'!$GC$518,BW230,'ANNUAL SUMMARY'!$V$9,BH218,'ANNUAL SUMMARY'!$FE$470)+SUMIFS('ANNUAL SUMMARY'!$GC$576,BW230,'ANNUAL SUMMARY'!$V$9,BH218,'ANNUAL SUMMARY'!$FE$528)+SUMIFS('ANNUAL SUMMARY'!$GC$634,BW230,'ANNUAL SUMMARY'!$V$9,BH218,'ANNUAL SUMMARY'!$FE$586)+SUMIFS('ANNUAL SUMMARY'!$GC$692,BW230,'ANNUAL SUMMARY'!$V$9,BH218,'ANNUAL SUMMARY'!$FE$644)</f>
        <v>0</v>
      </c>
      <c r="CG230" s="727"/>
      <c r="CH230" s="727"/>
      <c r="CI230" s="727"/>
      <c r="CJ230" s="727">
        <f>SUMIFS('ANNUAL SUMMARY'!$AN$54,BW230,'ANNUAL SUMMARY'!$V$9,BH218,'ANNUAL SUMMARY'!$L$6)+SUMIFS('ANNUAL SUMMARY'!$AN$112,BW230,'ANNUAL SUMMARY'!$V$9,BH218,'ANNUAL SUMMARY'!$L$64)+SUMIFS('ANNUAL SUMMARY'!$AN$170,BW230,'ANNUAL SUMMARY'!$V$9,BH218,'ANNUAL SUMMARY'!$L$122)+SUMIFS('ANNUAL SUMMARY'!$AN$228,BW230,'ANNUAL SUMMARY'!$V$9,BH218,'ANNUAL SUMMARY'!$L$180)+SUMIFS('ANNUAL SUMMARY'!$AN$286,BW230,'ANNUAL SUMMARY'!$V$9,BH218,'ANNUAL SUMMARY'!$L$238)+SUMIFS('ANNUAL SUMMARY'!$AN$344,BW230,'ANNUAL SUMMARY'!$V$9,BH218,'ANNUAL SUMMARY'!$L$296)+SUMIFS('ANNUAL SUMMARY'!$AN$402,BW230,'ANNUAL SUMMARY'!$V$9,BH218,'ANNUAL SUMMARY'!$L$354)+SUMIFS('ANNUAL SUMMARY'!$AN$460,BW230,'ANNUAL SUMMARY'!$V$9,BH218,'ANNUAL SUMMARY'!$L$412)+SUMIFS('ANNUAL SUMMARY'!$AN$518,BW230,'ANNUAL SUMMARY'!$V$9,BH218,'ANNUAL SUMMARY'!$L$470)+SUMIFS('ANNUAL SUMMARY'!$AN$576,BW230,'ANNUAL SUMMARY'!$V$9,BH218,'ANNUAL SUMMARY'!$L$528)+SUMIFS('ANNUAL SUMMARY'!$AN$634,BW230,'ANNUAL SUMMARY'!$V$9,BH218,'ANNUAL SUMMARY'!$L$586)+SUMIFS('ANNUAL SUMMARY'!$AN$692,BW230,'ANNUAL SUMMARY'!$V$9,BH218,'ANNUAL SUMMARY'!$L$644)+SUMIFS('ANNUAL SUMMARY'!$CK$54,BW230,'ANNUAL SUMMARY'!$V$9,BH218,'ANNUAL SUMMARY'!$BI$6)+SUMIFS('ANNUAL SUMMARY'!$CK$112,BW230,'ANNUAL SUMMARY'!$V$9,BH218,'ANNUAL SUMMARY'!$BI$64)+SUMIFS('ANNUAL SUMMARY'!$CK$170,BW230,'ANNUAL SUMMARY'!$V$9,BH218,'ANNUAL SUMMARY'!$BI$122)+SUMIFS('ANNUAL SUMMARY'!$CK$228,BW230,'ANNUAL SUMMARY'!$V$9,BH218,'ANNUAL SUMMARY'!$BI$180)+SUMIFS('ANNUAL SUMMARY'!$CK$286,BW230,'ANNUAL SUMMARY'!$V$9,BH218,'ANNUAL SUMMARY'!$BI$238)+SUMIFS('ANNUAL SUMMARY'!$CK$344,BW230,'ANNUAL SUMMARY'!$V$9,BH218,'ANNUAL SUMMARY'!$BI$296)+SUMIFS('ANNUAL SUMMARY'!$CK$402,BW230,'ANNUAL SUMMARY'!$V$9,BH218,'ANNUAL SUMMARY'!$BI$354)+SUMIFS('ANNUAL SUMMARY'!$CK$460,BW230,'ANNUAL SUMMARY'!$V$9,BH218,'ANNUAL SUMMARY'!$BI$412)+SUMIFS('ANNUAL SUMMARY'!$CK$518,BW230,'ANNUAL SUMMARY'!$V$9,BH218,'ANNUAL SUMMARY'!$BI$470)+SUMIFS('ANNUAL SUMMARY'!$CK$576,BW230,'ANNUAL SUMMARY'!$V$9,BH218,'ANNUAL SUMMARY'!$BI$528)+SUMIFS('ANNUAL SUMMARY'!$CK$634,BW230,'ANNUAL SUMMARY'!$V$9,BH218,'ANNUAL SUMMARY'!$BI$586)+SUMIFS('ANNUAL SUMMARY'!$CK$692,BW230,'ANNUAL SUMMARY'!$V$9,BH218,'ANNUAL SUMMARY'!$BI$644)+SUMIFS('ANNUAL SUMMARY'!$EJ$54,BW230,'ANNUAL SUMMARY'!$V$9,BH218,'ANNUAL SUMMARY'!$DH$6)+SUMIFS('ANNUAL SUMMARY'!$EJ$112,BW230,'ANNUAL SUMMARY'!$V$9,BH218,'ANNUAL SUMMARY'!$DH$64)+SUMIFS('ANNUAL SUMMARY'!$EJ$170,BW230,'ANNUAL SUMMARY'!$V$9,BH218,'ANNUAL SUMMARY'!$DH$122)+SUMIFS('ANNUAL SUMMARY'!$EJ$228,BW230,'ANNUAL SUMMARY'!$V$9,BH218,'ANNUAL SUMMARY'!$DH$180)+SUMIFS('ANNUAL SUMMARY'!$EJ$286,BW230,'ANNUAL SUMMARY'!$V$9,BH218,'ANNUAL SUMMARY'!$DH$238)+SUMIFS('ANNUAL SUMMARY'!$EJ$344,BW230,'ANNUAL SUMMARY'!$V$9,BH218,'ANNUAL SUMMARY'!$DH$296)+SUMIFS('ANNUAL SUMMARY'!$EJ$402,BW230,'ANNUAL SUMMARY'!$V$9,BH218,'ANNUAL SUMMARY'!$DH$354)+SUMIFS('ANNUAL SUMMARY'!$EJ$460,BW230,'ANNUAL SUMMARY'!$V$9,BH218,'ANNUAL SUMMARY'!$DH$412)+SUMIFS('ANNUAL SUMMARY'!$EJ$518,BW230,'ANNUAL SUMMARY'!$V$9,BH218,'ANNUAL SUMMARY'!$DH$470)+SUMIFS('ANNUAL SUMMARY'!$EJ$576,BW230,'ANNUAL SUMMARY'!$V$9,BH218,'ANNUAL SUMMARY'!$DH$528)+SUMIFS('ANNUAL SUMMARY'!$EJ$634,BW230,'ANNUAL SUMMARY'!$V$9,BH218,'ANNUAL SUMMARY'!$DH$586)+SUMIFS('ANNUAL SUMMARY'!$EJ$692,BW230,'ANNUAL SUMMARY'!$V$9,BH218,'ANNUAL SUMMARY'!$DH$644)+SUMIFS('ANNUAL SUMMARY'!$GG$54,BW230,'ANNUAL SUMMARY'!$V$9,BH218,'ANNUAL SUMMARY'!$FE$6)+SUMIFS('ANNUAL SUMMARY'!$GG$112,BW230,'ANNUAL SUMMARY'!$V$9,BH218,'ANNUAL SUMMARY'!$FE$64)+SUMIFS('ANNUAL SUMMARY'!$GG$170,BW230,'ANNUAL SUMMARY'!$V$9,BH218,'ANNUAL SUMMARY'!$FE$122)+SUMIFS('ANNUAL SUMMARY'!$GG$228,BW230,'ANNUAL SUMMARY'!$V$9,BH218,'ANNUAL SUMMARY'!$FE$180)+SUMIFS('ANNUAL SUMMARY'!$GG$286,BW230,'ANNUAL SUMMARY'!$V$9,BH218,'ANNUAL SUMMARY'!$FE$238)+SUMIFS('ANNUAL SUMMARY'!$GG$344,BW230,'ANNUAL SUMMARY'!$V$9,BH218,'ANNUAL SUMMARY'!$FE$296)+SUMIFS('ANNUAL SUMMARY'!$GG$402,BW230,'ANNUAL SUMMARY'!$V$9,BH218,'ANNUAL SUMMARY'!$FE$354)+SUMIFS('ANNUAL SUMMARY'!$GG$460,BW230,'ANNUAL SUMMARY'!$V$9,BH218,'ANNUAL SUMMARY'!$FE$412)+SUMIFS('ANNUAL SUMMARY'!$GG$518,BW230,'ANNUAL SUMMARY'!$V$9,BH218,'ANNUAL SUMMARY'!$FE$470)+SUMIFS('ANNUAL SUMMARY'!$GG$576,BW230,'ANNUAL SUMMARY'!$V$9,BH218,'ANNUAL SUMMARY'!$FE$528)+SUMIFS('ANNUAL SUMMARY'!$GG$634,BW230,'ANNUAL SUMMARY'!$V$9,BH218,'ANNUAL SUMMARY'!$FE$586)+SUMIFS('ANNUAL SUMMARY'!$GG$692,BW230,'ANNUAL SUMMARY'!$V$9,BH218,'ANNUAL SUMMARY'!$FE$644)</f>
        <v>0</v>
      </c>
      <c r="CK230" s="727"/>
      <c r="CL230" s="727"/>
      <c r="CM230" s="727"/>
      <c r="CN230" s="728">
        <f>SUMIFS('ANNUAL SUMMARY'!$AR$54,BW230,'ANNUAL SUMMARY'!$V$9,BH218,'ANNUAL SUMMARY'!$L$6)+SUMIFS('ANNUAL SUMMARY'!$AR$112,BW230,'ANNUAL SUMMARY'!$V$9,BH218,'ANNUAL SUMMARY'!$L$64)+SUMIFS('ANNUAL SUMMARY'!$AR$170,BW230,'ANNUAL SUMMARY'!$V$9,BH218,'ANNUAL SUMMARY'!$L$122)+SUMIFS('ANNUAL SUMMARY'!$AR$228,BW230,'ANNUAL SUMMARY'!$V$9,BH218,'ANNUAL SUMMARY'!$L$180)+SUMIFS('ANNUAL SUMMARY'!$AR$286,BW230,'ANNUAL SUMMARY'!$V$9,BH218,'ANNUAL SUMMARY'!$L$238)+SUMIFS('ANNUAL SUMMARY'!$AR$344,BW230,'ANNUAL SUMMARY'!$V$9,BH218,'ANNUAL SUMMARY'!$L$296)+SUMIFS('ANNUAL SUMMARY'!$AR$402,BW230,'ANNUAL SUMMARY'!$V$9,BH218,'ANNUAL SUMMARY'!$L$354)+SUMIFS('ANNUAL SUMMARY'!$AR$460,BW230,'ANNUAL SUMMARY'!$V$9,BH218,'ANNUAL SUMMARY'!$L$412)+SUMIFS('ANNUAL SUMMARY'!$AR$518,BW230,'ANNUAL SUMMARY'!$V$9,BH218,'ANNUAL SUMMARY'!$L$470)+SUMIFS('ANNUAL SUMMARY'!$AR$576,BW230,'ANNUAL SUMMARY'!$V$9,BH218,'ANNUAL SUMMARY'!$L$528)+SUMIFS('ANNUAL SUMMARY'!$AR$634,BW230,'ANNUAL SUMMARY'!$V$9,BH218,'ANNUAL SUMMARY'!$L$586)+SUMIFS('ANNUAL SUMMARY'!$AR$692,BW230,'ANNUAL SUMMARY'!$V$9,BH218,'ANNUAL SUMMARY'!$L$644)+SUMIFS('ANNUAL SUMMARY'!$CO$54,BW230,'ANNUAL SUMMARY'!$V$9,BH218,'ANNUAL SUMMARY'!$BI$6)+SUMIFS('ANNUAL SUMMARY'!$CO$112,BW230,'ANNUAL SUMMARY'!$V$9,BH218,'ANNUAL SUMMARY'!$BI$64)+SUMIFS('ANNUAL SUMMARY'!$CO$170,BW230,'ANNUAL SUMMARY'!$V$9,BH218,'ANNUAL SUMMARY'!$BI$122)+SUMIFS('ANNUAL SUMMARY'!$CO$228,BW230,'ANNUAL SUMMARY'!$V$9,BH218,'ANNUAL SUMMARY'!$BI$180)+SUMIFS('ANNUAL SUMMARY'!$CO$286,BW230,'ANNUAL SUMMARY'!$V$9,BH218,'ANNUAL SUMMARY'!$BI$238)+SUMIFS('ANNUAL SUMMARY'!$CO$344,BW230,'ANNUAL SUMMARY'!$V$9,BH218,'ANNUAL SUMMARY'!$BI$296)+SUMIFS('ANNUAL SUMMARY'!$CO$402,BW230,'ANNUAL SUMMARY'!$V$9,BH218,'ANNUAL SUMMARY'!$BI$354)+SUMIFS('ANNUAL SUMMARY'!$CO$460,BW230,'ANNUAL SUMMARY'!$V$9,BH218,'ANNUAL SUMMARY'!$BI$412)+SUMIFS('ANNUAL SUMMARY'!$CO$518,BW230,'ANNUAL SUMMARY'!$V$9,BH218,'ANNUAL SUMMARY'!$BI$470)+SUMIFS('ANNUAL SUMMARY'!$CO$576,BW230,'ANNUAL SUMMARY'!$V$9,BH218,'ANNUAL SUMMARY'!$BI$528)+SUMIFS('ANNUAL SUMMARY'!$CO$634,BW230,'ANNUAL SUMMARY'!$V$9,BH218,'ANNUAL SUMMARY'!$BI$586)+SUMIFS('ANNUAL SUMMARY'!$CO$692,BW230,'ANNUAL SUMMARY'!$V$9,BH218,'ANNUAL SUMMARY'!$BI$644)+SUMIFS('ANNUAL SUMMARY'!$EN$54,BW230,'ANNUAL SUMMARY'!$V$9,BH218,'ANNUAL SUMMARY'!$DH$6)+SUMIFS('ANNUAL SUMMARY'!$EN$112,BW230,'ANNUAL SUMMARY'!$V$9,BH218,'ANNUAL SUMMARY'!$DH$64)+SUMIFS('ANNUAL SUMMARY'!$EN$170,BW230,'ANNUAL SUMMARY'!$V$9,BH218,'ANNUAL SUMMARY'!$DH$122)+SUMIFS('ANNUAL SUMMARY'!$EN$228,BW230,'ANNUAL SUMMARY'!$V$9,BH218,'ANNUAL SUMMARY'!$DH$180)+SUMIFS('ANNUAL SUMMARY'!$EN$286,BW230,'ANNUAL SUMMARY'!$V$9,BH218,'ANNUAL SUMMARY'!$DH$238)+SUMIFS('ANNUAL SUMMARY'!$EN$344,BW230,'ANNUAL SUMMARY'!$V$9,BH218,'ANNUAL SUMMARY'!$DH$296)+SUMIFS('ANNUAL SUMMARY'!$EN$402,BW230,'ANNUAL SUMMARY'!$V$9,BH218,'ANNUAL SUMMARY'!$DH$354)+SUMIFS('ANNUAL SUMMARY'!$EN$460,BW230,'ANNUAL SUMMARY'!$V$9,BH218,'ANNUAL SUMMARY'!$DH$412)+SUMIFS('ANNUAL SUMMARY'!$EN$518,BW230,'ANNUAL SUMMARY'!$V$9,BH218,'ANNUAL SUMMARY'!$DH$470)+SUMIFS('ANNUAL SUMMARY'!$EN$576,BW230,'ANNUAL SUMMARY'!$V$9,BH218,'ANNUAL SUMMARY'!$DH$528)+SUMIFS('ANNUAL SUMMARY'!$EN$634,BW230,'ANNUAL SUMMARY'!$V$9,BH218,'ANNUAL SUMMARY'!$DH$586)+SUMIFS('ANNUAL SUMMARY'!$EN$692,BW230,'ANNUAL SUMMARY'!$V$9,BH218,'ANNUAL SUMMARY'!$DH$644)+SUMIFS('ANNUAL SUMMARY'!$GK$54,BW230,'ANNUAL SUMMARY'!$V$9,BH218,'ANNUAL SUMMARY'!$FE$6)+SUMIFS('ANNUAL SUMMARY'!$GK$112,BW230,'ANNUAL SUMMARY'!$V$9,BH218,'ANNUAL SUMMARY'!$FE$64)+SUMIFS('ANNUAL SUMMARY'!$GK$170,BW230,'ANNUAL SUMMARY'!$V$9,BH218,'ANNUAL SUMMARY'!$FE$122)+SUMIFS('ANNUAL SUMMARY'!$GK$228,BW230,'ANNUAL SUMMARY'!$V$9,BH218,'ANNUAL SUMMARY'!$FE$180)+SUMIFS('ANNUAL SUMMARY'!$GK$286,BW230,'ANNUAL SUMMARY'!$V$9,BH218,'ANNUAL SUMMARY'!$FE$238)+SUMIFS('ANNUAL SUMMARY'!$GK$344,BW230,'ANNUAL SUMMARY'!$V$9,BH218,'ANNUAL SUMMARY'!$FE$296)+SUMIFS('ANNUAL SUMMARY'!$GK$402,BW230,'ANNUAL SUMMARY'!$V$9,BH218,'ANNUAL SUMMARY'!$FE$354)+SUMIFS('ANNUAL SUMMARY'!$GK$460,BW230,'ANNUAL SUMMARY'!$V$9,BH218,'ANNUAL SUMMARY'!$FE$412)+SUMIFS('ANNUAL SUMMARY'!$GK$518,BW230,'ANNUAL SUMMARY'!$V$9,BH218,'ANNUAL SUMMARY'!$FE$470)+SUMIFS('ANNUAL SUMMARY'!$GK$576,BW230,'ANNUAL SUMMARY'!$V$9,BH218,'ANNUAL SUMMARY'!$FE$528)+SUMIFS('ANNUAL SUMMARY'!$GK$634,BW230,'ANNUAL SUMMARY'!$V$9,BH218,'ANNUAL SUMMARY'!$FE$586)+SUMIFS('ANNUAL SUMMARY'!$GK$692,BW230,'ANNUAL SUMMARY'!$V$9,BH218,'ANNUAL SUMMARY'!$FE$644)</f>
        <v>0</v>
      </c>
      <c r="CO230" s="728"/>
      <c r="CP230" s="728"/>
      <c r="CQ230" s="728">
        <f>SUMIFS('ANNUAL SUMMARY'!$AU$54,BW230,'ANNUAL SUMMARY'!$V$9,BH218,'ANNUAL SUMMARY'!$L$6)+SUMIFS('ANNUAL SUMMARY'!$AU$112,BW230,'ANNUAL SUMMARY'!$V$9,BH218,'ANNUAL SUMMARY'!$L$64)+SUMIFS('ANNUAL SUMMARY'!$AU$170,BW230,'ANNUAL SUMMARY'!$V$9,BH218,'ANNUAL SUMMARY'!$L$122)+SUMIFS('ANNUAL SUMMARY'!$AU$228,BW230,'ANNUAL SUMMARY'!$V$9,BH218,'ANNUAL SUMMARY'!$L$180)+SUMIFS('ANNUAL SUMMARY'!$AU$286,BW230,'ANNUAL SUMMARY'!$V$9,BH218,'ANNUAL SUMMARY'!$L$238)+SUMIFS('ANNUAL SUMMARY'!$AU$344,BW230,'ANNUAL SUMMARY'!$V$9,BH218,'ANNUAL SUMMARY'!$L$296)+SUMIFS('ANNUAL SUMMARY'!$AU$402,BW230,'ANNUAL SUMMARY'!$V$9,BH218,'ANNUAL SUMMARY'!$L$354)+SUMIFS('ANNUAL SUMMARY'!$AU$460,BW230,'ANNUAL SUMMARY'!$V$9,BH218,'ANNUAL SUMMARY'!$L$412)+SUMIFS('ANNUAL SUMMARY'!$AU$518,BW230,'ANNUAL SUMMARY'!$V$9,BH218,'ANNUAL SUMMARY'!$L$470)+SUMIFS('ANNUAL SUMMARY'!$AU$576,BW230,'ANNUAL SUMMARY'!$V$9,BH218,'ANNUAL SUMMARY'!$L$528)+SUMIFS('ANNUAL SUMMARY'!$AU$634,BW230,'ANNUAL SUMMARY'!$V$9,BH218,'ANNUAL SUMMARY'!$L$586)+SUMIFS('ANNUAL SUMMARY'!$AU$692,BW230,'ANNUAL SUMMARY'!$V$9,BH218,'ANNUAL SUMMARY'!$L$644)+SUMIFS('ANNUAL SUMMARY'!$CR$54,BW230,'ANNUAL SUMMARY'!$V$9,BH218,'ANNUAL SUMMARY'!$BI$6)+SUMIFS('ANNUAL SUMMARY'!$CR$112,BW230,'ANNUAL SUMMARY'!$V$9,BH218,'ANNUAL SUMMARY'!$BI$64)+SUMIFS('ANNUAL SUMMARY'!$CR$170,BW230,'ANNUAL SUMMARY'!$V$9,BH218,'ANNUAL SUMMARY'!$BI$122)+SUMIFS('ANNUAL SUMMARY'!$CR$228,BW230,'ANNUAL SUMMARY'!$V$9,BH218,'ANNUAL SUMMARY'!$BI$180)+SUMIFS('ANNUAL SUMMARY'!$CR$286,BW230,'ANNUAL SUMMARY'!$V$9,BH218,'ANNUAL SUMMARY'!$BI$238)+SUMIFS('ANNUAL SUMMARY'!$CR$344,BW230,'ANNUAL SUMMARY'!$V$9,BH218,'ANNUAL SUMMARY'!$BI$296)+SUMIFS('ANNUAL SUMMARY'!$CR$402,BW230,'ANNUAL SUMMARY'!$V$9,BH218,'ANNUAL SUMMARY'!$BI$354)+SUMIFS('ANNUAL SUMMARY'!$CR$460,BW230,'ANNUAL SUMMARY'!$V$9,BH218,'ANNUAL SUMMARY'!$BI$412)+SUMIFS('ANNUAL SUMMARY'!$CR$518,BW230,'ANNUAL SUMMARY'!$V$9,BH218,'ANNUAL SUMMARY'!$BI$470)+SUMIFS('ANNUAL SUMMARY'!$CR$576,BW230,'ANNUAL SUMMARY'!$V$9,BH218,'ANNUAL SUMMARY'!$BI$528)+SUMIFS('ANNUAL SUMMARY'!$CR$634,BW230,'ANNUAL SUMMARY'!$V$9,BH218,'ANNUAL SUMMARY'!$BI$586)+SUMIFS('ANNUAL SUMMARY'!$CR$692,BW230,'ANNUAL SUMMARY'!$V$9,BH218,'ANNUAL SUMMARY'!$BI$644)+SUMIFS('ANNUAL SUMMARY'!$EQ$54,BW230,'ANNUAL SUMMARY'!$V$9,BH218,'ANNUAL SUMMARY'!$DH$6)+SUMIFS('ANNUAL SUMMARY'!$EQ$112,BW230,'ANNUAL SUMMARY'!$V$9,BH218,'ANNUAL SUMMARY'!$DH$64)+SUMIFS('ANNUAL SUMMARY'!$EQ$170,BW230,'ANNUAL SUMMARY'!$V$9,BH218,'ANNUAL SUMMARY'!$DH$122)+SUMIFS('ANNUAL SUMMARY'!$EQ$228,BW230,'ANNUAL SUMMARY'!$V$9,BH218,'ANNUAL SUMMARY'!$DH$180)+SUMIFS('ANNUAL SUMMARY'!$EQ$286,BW230,'ANNUAL SUMMARY'!$V$9,BH218,'ANNUAL SUMMARY'!$DH$238)+SUMIFS('ANNUAL SUMMARY'!$EQ$344,BW230,'ANNUAL SUMMARY'!$V$9,BH218,'ANNUAL SUMMARY'!$DH$296)+SUMIFS('ANNUAL SUMMARY'!$EQ$402,BW230,'ANNUAL SUMMARY'!$V$9,BH218,'ANNUAL SUMMARY'!$DH$354)+SUMIFS('ANNUAL SUMMARY'!$EQ$460,BW230,'ANNUAL SUMMARY'!$V$9,BH218,'ANNUAL SUMMARY'!$DH$412)+SUMIFS('ANNUAL SUMMARY'!$EQ$518,BW230,'ANNUAL SUMMARY'!$V$9,BH218,'ANNUAL SUMMARY'!$DH$470)+SUMIFS('ANNUAL SUMMARY'!$EQ$576,BW230,'ANNUAL SUMMARY'!$V$9,BH218,'ANNUAL SUMMARY'!$DH$528)+SUMIFS('ANNUAL SUMMARY'!$EQ$634,BW230,'ANNUAL SUMMARY'!$V$9,BH218,'ANNUAL SUMMARY'!$DH$586)+SUMIFS('ANNUAL SUMMARY'!$EQ$692,BW230,'ANNUAL SUMMARY'!$V$9,BH218,'ANNUAL SUMMARY'!$DH$644)+SUMIFS('ANNUAL SUMMARY'!$GN$54,BW230,'ANNUAL SUMMARY'!$V$9,BH218,'ANNUAL SUMMARY'!$FE$6)+SUMIFS('ANNUAL SUMMARY'!$GN$112,BW230,'ANNUAL SUMMARY'!$V$9,BH218,'ANNUAL SUMMARY'!$FE$64)+SUMIFS('ANNUAL SUMMARY'!$GN$170,BW230,'ANNUAL SUMMARY'!$V$9,BH218,'ANNUAL SUMMARY'!$FE$122)+SUMIFS('ANNUAL SUMMARY'!$GN$228,BW230,'ANNUAL SUMMARY'!$V$9,BH218,'ANNUAL SUMMARY'!$FE$180)+SUMIFS('ANNUAL SUMMARY'!$GN$286,BW230,'ANNUAL SUMMARY'!$V$9,BH218,'ANNUAL SUMMARY'!$FE$238)+SUMIFS('ANNUAL SUMMARY'!$GN$344,BW230,'ANNUAL SUMMARY'!$V$9,BH218,'ANNUAL SUMMARY'!$FE$296)+SUMIFS('ANNUAL SUMMARY'!$GN$402,BW230,'ANNUAL SUMMARY'!$V$9,BH218,'ANNUAL SUMMARY'!$FE$354)+SUMIFS('ANNUAL SUMMARY'!$GN$460,BW230,'ANNUAL SUMMARY'!$V$9,BH218,'ANNUAL SUMMARY'!$FE$412)+SUMIFS('ANNUAL SUMMARY'!$GN$518,BW230,'ANNUAL SUMMARY'!$V$9,BH218,'ANNUAL SUMMARY'!$FE$470)+SUMIFS('ANNUAL SUMMARY'!$GN$576,BW230,'ANNUAL SUMMARY'!$V$9,BH218,'ANNUAL SUMMARY'!$FE$528)+SUMIFS('ANNUAL SUMMARY'!$GN$634,BW230,'ANNUAL SUMMARY'!$V$9,BH218,'ANNUAL SUMMARY'!$FE$586)+SUMIFS('ANNUAL SUMMARY'!$GN$692,BW230,'ANNUAL SUMMARY'!$V$9,BH218,'ANNUAL SUMMARY'!$FE$644)</f>
        <v>0</v>
      </c>
      <c r="CR230" s="728"/>
      <c r="CS230" s="728"/>
      <c r="CT230" s="1263"/>
      <c r="CU230" s="1250"/>
      <c r="CV230" s="154"/>
      <c r="CW230" s="732"/>
      <c r="CX230" s="733"/>
      <c r="CY230" s="733"/>
      <c r="CZ230" s="733"/>
      <c r="DA230" s="795"/>
      <c r="DB230" s="796"/>
      <c r="DC230" s="796"/>
      <c r="DD230" s="796"/>
      <c r="DE230" s="796"/>
      <c r="DF230" s="796"/>
      <c r="DG230" s="797"/>
      <c r="DH230" s="624"/>
      <c r="DI230" s="695" t="str">
        <f>'ANNUAL SUMMARY'!$O$22</f>
        <v>IFR</v>
      </c>
      <c r="DJ230" s="696"/>
      <c r="DK230" s="696"/>
      <c r="DL230" s="696"/>
      <c r="DM230" s="696"/>
      <c r="DN230" s="755">
        <f>SUMIF('ANNUAL SUMMARY'!$FE$622,DF218,'ANNUAL SUMMARY'!$FM$638)+SUMIF('ANNUAL SUMMARY'!$DH$622,DF218,'ANNUAL SUMMARY'!$DP$638)+SUMIF('ANNUAL SUMMARY'!$BI$622,DF218,'ANNUAL SUMMARY'!$BQ$638)+SUMIF('ANNUAL SUMMARY'!$L$622,DF218,'ANNUAL SUMMARY'!$T$638)+SUMIF('ANNUAL SUMMARY'!$FE$566,DF218,'ANNUAL SUMMARY'!$FM$582)+SUMIF('ANNUAL SUMMARY'!$DH$566,DF218,'ANNUAL SUMMARY'!$DP$582)+SUMIF('ANNUAL SUMMARY'!$BI$566,DF218,'ANNUAL SUMMARY'!$BQ$582)+SUMIF('ANNUAL SUMMARY'!$L$566,DF218,'ANNUAL SUMMARY'!$T$582)+SUMIF('ANNUAL SUMMARY'!$FE$510,DF218,'ANNUAL SUMMARY'!$FM$526)+SUMIF('ANNUAL SUMMARY'!$DH$510,DF218,'ANNUAL SUMMARY'!$DP$526)+SUMIF('ANNUAL SUMMARY'!$BI$510,DF218,'ANNUAL SUMMARY'!$BQ$526)+SUMIF('ANNUAL SUMMARY'!$L$510,DF218,'ANNUAL SUMMARY'!$T$526)+SUMIF('ANNUAL SUMMARY'!$FE$454,DF218,'ANNUAL SUMMARY'!$FM$470)+SUMIF('ANNUAL SUMMARY'!$DH$454,DF218,'ANNUAL SUMMARY'!$DP$470)+SUMIF('ANNUAL SUMMARY'!$BI$454,DF218,'ANNUAL SUMMARY'!$BQ$470)+SUMIF('ANNUAL SUMMARY'!$L$454,DF218,'ANNUAL SUMMARY'!$T$470)+SUMIF('ANNUAL SUMMARY'!$FE$398,DF218,'ANNUAL SUMMARY'!$FM$414)+SUMIF('ANNUAL SUMMARY'!$DH$398,DF218,'ANNUAL SUMMARY'!$DP$414)+SUMIF('ANNUAL SUMMARY'!$BI$398,DF218,'ANNUAL SUMMARY'!$BQ$414)+SUMIF('ANNUAL SUMMARY'!$L$398,DF218,'ANNUAL SUMMARY'!$T$414)+SUMIF('ANNUAL SUMMARY'!$FE$342,DF218,'ANNUAL SUMMARY'!$FM$358)+SUMIF('ANNUAL SUMMARY'!$DH$342,DF218,'ANNUAL SUMMARY'!$DP$358)+SUMIF('ANNUAL SUMMARY'!$BI$342,DF218,'ANNUAL SUMMARY'!$BQ$358)+SUMIF('ANNUAL SUMMARY'!$L$342,DF218,'ANNUAL SUMMARY'!$T$358)+SUMIF('ANNUAL SUMMARY'!$FE$286,DF218,'ANNUAL SUMMARY'!$FM$302)+SUMIF('ANNUAL SUMMARY'!$DH$286,DF218,'ANNUAL SUMMARY'!$DP$302)+SUMIF('ANNUAL SUMMARY'!$BI$286,DF218,'ANNUAL SUMMARY'!$BQ$302)+SUMIF('ANNUAL SUMMARY'!$L$286,DF218,'ANNUAL SUMMARY'!$T$302)+SUMIF('ANNUAL SUMMARY'!$FE$230,DF218,'ANNUAL SUMMARY'!$FM$246)+SUMIF('ANNUAL SUMMARY'!$DH$230,DF218,'ANNUAL SUMMARY'!$DP$246)+SUMIF('ANNUAL SUMMARY'!$BI$230,DF218,'ANNUAL SUMMARY'!$BQ$246)+SUMIF('ANNUAL SUMMARY'!$L$230,DF218,'ANNUAL SUMMARY'!$T$246)+SUMIF('ANNUAL SUMMARY'!$FE$174,DF218,'ANNUAL SUMMARY'!$FM$190)+SUMIF('ANNUAL SUMMARY'!$DH$174,DF218,'ANNUAL SUMMARY'!$DP$190)+SUMIF('ANNUAL SUMMARY'!$BI$174,DF218,'ANNUAL SUMMARY'!$BQ$190)+SUMIF('ANNUAL SUMMARY'!$L$174,DF218,'ANNUAL SUMMARY'!$T$190)+SUMIF('ANNUAL SUMMARY'!$FE$118,DF218,'ANNUAL SUMMARY'!$FM$134)+SUMIF('ANNUAL SUMMARY'!$DH$118,DF218,'ANNUAL SUMMARY'!$DP$134)+SUMIF('ANNUAL SUMMARY'!$BI$118,DF218,'ANNUAL SUMMARY'!$BQ$134)+SUMIF('ANNUAL SUMMARY'!$L$118,DF218,'ANNUAL SUMMARY'!$T$134)+SUMIF('ANNUAL SUMMARY'!$FE$62,DF218,'ANNUAL SUMMARY'!$FM$78)+SUMIF('ANNUAL SUMMARY'!$DH$62,DF218,'ANNUAL SUMMARY'!$DP$78)+SUMIF('ANNUAL SUMMARY'!$BI$62,DF218,'ANNUAL SUMMARY'!$BQ$78)+SUMIF('ANNUAL SUMMARY'!$L$62,DF218,'ANNUAL SUMMARY'!$T$78)+SUMIF('ANNUAL SUMMARY'!$FE$6,DF218,'ANNUAL SUMMARY'!$FM$22)+SUMIF('ANNUAL SUMMARY'!$DH$6,DF218,'ANNUAL SUMMARY'!$DP$22)+SUMIF('ANNUAL SUMMARY'!$BI$6,DF218,'ANNUAL SUMMARY'!$BQ$22)+SUMIF('ANNUAL SUMMARY'!$L$6,DF218,'ANNUAL SUMMARY'!$T$22)+SUMIF('PREVIOUS LOGS'!$K$6,DF218,'PREVIOUS LOGS'!$S$18)+SUMIF('PREVIOUS LOGS'!$K$59,$K$6,'PREVIOUS LOGS'!$S$71)+SUMIF('PREVIOUS LOGS'!$K$112,DF218,'PREVIOUS LOGS'!$S$124)+SUMIF('PREVIOUS LOGS'!$K$165,DF218,'PREVIOUS LOGS'!$S$177)+SUMIF('PREVIOUS LOGS'!$K$218,DF218,'PREVIOUS LOGS'!$S$230)+SUMIF('PREVIOUS LOGS'!$K$271,DF218,'PREVIOUS LOGS'!$S$283)+SUMIF('PREVIOUS LOGS'!$K$324,DF218,'PREVIOUS LOGS'!$S$336)+SUMIF('PREVIOUS LOGS'!$BH$6,DF218,'PREVIOUS LOGS'!$BP$18)+SUMIF('PREVIOUS LOGS'!$BH$59,$K$6,'PREVIOUS LOGS'!$BP$71)+SUMIF('PREVIOUS LOGS'!$BH$112,DF218,'PREVIOUS LOGS'!$BP$124)+SUMIF('PREVIOUS LOGS'!$BH$165,DF218,'PREVIOUS LOGS'!$BP$177)+SUMIF('PREVIOUS LOGS'!$BH$218,DF218,'PREVIOUS LOGS'!$BP$230)+SUMIF('PREVIOUS LOGS'!$BH$271,DF218,'PREVIOUS LOGS'!$BP$283)+SUMIF('PREVIOUS LOGS'!$BH$324,DF218,'PREVIOUS LOGS'!$BP$336)+SUMIF('PREVIOUS LOGS'!$DF$6,DF218,'PREVIOUS LOGS'!$DN$18)+SUMIF('PREVIOUS LOGS'!$DF$59,$K$6,'PREVIOUS LOGS'!$DN$71)+SUMIF('PREVIOUS LOGS'!$DF$112,DF218,'PREVIOUS LOGS'!$DN$124)+SUMIF('PREVIOUS LOGS'!$DF$165,DF218,'PREVIOUS LOGS'!$DN$177)+SUMIF('PREVIOUS LOGS'!$DF$218,DF218,'PREVIOUS LOGS'!$DN$230)+SUMIF('PREVIOUS LOGS'!$DF$271,DF218,'PREVIOUS LOGS'!$DN$283)+SUMIF('PREVIOUS LOGS'!$DF$324,DF218,'PREVIOUS LOGS'!$DN$336)+SUMIF('PREVIOUS LOGS'!$FC$6,DF218,'PREVIOUS LOGS'!$FK$18)+SUMIF('PREVIOUS LOGS'!$FC$59,$K$6,'PREVIOUS LOGS'!$FK$71)+SUMIF('PREVIOUS LOGS'!$FC$112,DF218,'PREVIOUS LOGS'!$FK$124)+SUMIF('PREVIOUS LOGS'!$FC$165,DF218,'PREVIOUS LOGS'!$FK$177)+SUMIF('PREVIOUS LOGS'!$FC$218,DF218,'PREVIOUS LOGS'!$FK$230)+SUMIF('PREVIOUS LOGS'!$FC$271,DF218,'PREVIOUS LOGS'!$FK$283)+SUMIF('PREVIOUS LOGS'!$FC$324,DF218,'PREVIOUS LOGS'!$FK$336)</f>
        <v>0</v>
      </c>
      <c r="DO230" s="755"/>
      <c r="DP230" s="755"/>
      <c r="DQ230" s="755"/>
      <c r="DR230" s="755"/>
      <c r="DS230" s="755"/>
      <c r="DT230" s="15"/>
      <c r="DU230" s="812">
        <f>IF(DU224=0," ",DU224+3)</f>
        <v>2025</v>
      </c>
      <c r="DV230" s="813"/>
      <c r="DW230" s="813"/>
      <c r="DX230" s="813"/>
      <c r="DY230" s="813"/>
      <c r="DZ230" s="1118">
        <f>SUMIFS('ANNUAL SUMMARY'!$AF$54,DU230,'ANNUAL SUMMARY'!$V$9,DF218,'ANNUAL SUMMARY'!$L$6)+SUMIFS('ANNUAL SUMMARY'!$AF$112,DU230,'ANNUAL SUMMARY'!$V$9,DF218,'ANNUAL SUMMARY'!$L$64)+SUMIFS('ANNUAL SUMMARY'!$AF$170,DU230,'ANNUAL SUMMARY'!$V$9,DF218,'ANNUAL SUMMARY'!$L$122)+SUMIFS('ANNUAL SUMMARY'!$AF$228,DU230,'ANNUAL SUMMARY'!$V$9,DF218,'ANNUAL SUMMARY'!$L$180)+SUMIFS('ANNUAL SUMMARY'!$AF$286,DU230,'ANNUAL SUMMARY'!$V$9,DF218,'ANNUAL SUMMARY'!$L$238)+SUMIFS('ANNUAL SUMMARY'!$AF$344,DU230,'ANNUAL SUMMARY'!$V$9,DF218,'ANNUAL SUMMARY'!$L$296)+SUMIFS('ANNUAL SUMMARY'!$AF$402,DU230,'ANNUAL SUMMARY'!$V$9,DF218,'ANNUAL SUMMARY'!$L$354)+SUMIFS('ANNUAL SUMMARY'!$AF$460,DU230,'ANNUAL SUMMARY'!$V$9,DF218,'ANNUAL SUMMARY'!$L$412)+SUMIFS('ANNUAL SUMMARY'!$AF$518,DU230,'ANNUAL SUMMARY'!$V$9,DF218,'ANNUAL SUMMARY'!$L$470)+SUMIFS('ANNUAL SUMMARY'!$AF$576,DU230,'ANNUAL SUMMARY'!$V$9,DF218,'ANNUAL SUMMARY'!$L$528)+SUMIFS('ANNUAL SUMMARY'!$AF$634,DU230,'ANNUAL SUMMARY'!$V$9,DF218,'ANNUAL SUMMARY'!$L$586)+SUMIFS('ANNUAL SUMMARY'!$AF$692,DU230,'ANNUAL SUMMARY'!$V$9,DF218,'ANNUAL SUMMARY'!$L$644)+SUMIFS('ANNUAL SUMMARY'!$CC$54,DU230,'ANNUAL SUMMARY'!$V$9,DF218,'ANNUAL SUMMARY'!$BI$6)+SUMIFS('ANNUAL SUMMARY'!$CC$112,DU230,'ANNUAL SUMMARY'!$V$9,DF218,'ANNUAL SUMMARY'!$BI$64)+SUMIFS('ANNUAL SUMMARY'!$CC$170,DU230,'ANNUAL SUMMARY'!$V$9,DF218,'ANNUAL SUMMARY'!$BI$122)+SUMIFS('ANNUAL SUMMARY'!$CC$228,DU230,'ANNUAL SUMMARY'!$V$9,DF218,'ANNUAL SUMMARY'!$BI$180)+SUMIFS('ANNUAL SUMMARY'!$CC$286,DU230,'ANNUAL SUMMARY'!$V$9,DF218,'ANNUAL SUMMARY'!$BI$238)+SUMIFS('ANNUAL SUMMARY'!$CC$344,DU230,'ANNUAL SUMMARY'!$V$9,DF218,'ANNUAL SUMMARY'!$BI$296)+SUMIFS('ANNUAL SUMMARY'!$CC$402,DU230,'ANNUAL SUMMARY'!$V$9,DF218,'ANNUAL SUMMARY'!$BI$354)+SUMIFS('ANNUAL SUMMARY'!$CC$460,DU230,'ANNUAL SUMMARY'!$V$9,DF218,'ANNUAL SUMMARY'!$BI$412)+SUMIFS('ANNUAL SUMMARY'!$CC$518,DU230,'ANNUAL SUMMARY'!$V$9,DF218,'ANNUAL SUMMARY'!$BI$470)+SUMIFS('ANNUAL SUMMARY'!$CC$576,DU230,'ANNUAL SUMMARY'!$V$9,DF218,'ANNUAL SUMMARY'!$BI$528)+SUMIFS('ANNUAL SUMMARY'!$CC$634,DU230,'ANNUAL SUMMARY'!$V$9,DF218,'ANNUAL SUMMARY'!$BI$586)+SUMIFS('ANNUAL SUMMARY'!$CC$692,DU230,'ANNUAL SUMMARY'!$V$9,DF218,'ANNUAL SUMMARY'!$BI$644)+SUMIFS('ANNUAL SUMMARY'!$EB$54,DU230,'ANNUAL SUMMARY'!$V$9,DF218,'ANNUAL SUMMARY'!$DH$6)+SUMIFS('ANNUAL SUMMARY'!$EB$112,DU230,'ANNUAL SUMMARY'!$V$9,DF218,'ANNUAL SUMMARY'!$DH$64)+SUMIFS('ANNUAL SUMMARY'!$EB$170,DU230,'ANNUAL SUMMARY'!$V$9,DF218,'ANNUAL SUMMARY'!$DH$122)+SUMIFS('ANNUAL SUMMARY'!$EB$228,DU230,'ANNUAL SUMMARY'!$V$9,DF218,'ANNUAL SUMMARY'!$DH$180)+SUMIFS('ANNUAL SUMMARY'!$EB$286,DU230,'ANNUAL SUMMARY'!$V$9,DF218,'ANNUAL SUMMARY'!$DH$238)+SUMIFS('ANNUAL SUMMARY'!$EB$344,DU230,'ANNUAL SUMMARY'!$V$9,DF218,'ANNUAL SUMMARY'!$DH$296)+SUMIFS('ANNUAL SUMMARY'!$EB$402,DU230,'ANNUAL SUMMARY'!$V$9,DF218,'ANNUAL SUMMARY'!$DH$354)+SUMIFS('ANNUAL SUMMARY'!$EB$460,DU230,'ANNUAL SUMMARY'!$V$9,DF218,'ANNUAL SUMMARY'!$DH$412)+SUMIFS('ANNUAL SUMMARY'!$EB$518,DU230,'ANNUAL SUMMARY'!$V$9,DF218,'ANNUAL SUMMARY'!$DH$470)+SUMIFS('ANNUAL SUMMARY'!$EB$576,DU230,'ANNUAL SUMMARY'!$V$9,DF218,'ANNUAL SUMMARY'!$DH$528)+SUMIFS('ANNUAL SUMMARY'!$EB$634,DU230,'ANNUAL SUMMARY'!$V$9,DF218,'ANNUAL SUMMARY'!$DH$586)+SUMIFS('ANNUAL SUMMARY'!$EB$692,DU230,'ANNUAL SUMMARY'!$V$9,DF218,'ANNUAL SUMMARY'!$DH$644)+SUMIFS('ANNUAL SUMMARY'!$FY$54,DU230,'ANNUAL SUMMARY'!$V$9,DF218,'ANNUAL SUMMARY'!$FE$6)+SUMIFS('ANNUAL SUMMARY'!$FY$112,DU230,'ANNUAL SUMMARY'!$V$9,DF218,'ANNUAL SUMMARY'!$FE$64)+SUMIFS('ANNUAL SUMMARY'!$FY$170,DU230,'ANNUAL SUMMARY'!$V$9,DF218,'ANNUAL SUMMARY'!$FE$122)+SUMIFS('ANNUAL SUMMARY'!$FY$228,DU230,'ANNUAL SUMMARY'!$V$9,DF218,'ANNUAL SUMMARY'!$FE$180)+SUMIFS('ANNUAL SUMMARY'!$FY$286,DU230,'ANNUAL SUMMARY'!$V$9,DF218,'ANNUAL SUMMARY'!$FE$238)+SUMIFS('ANNUAL SUMMARY'!$FY$344,DU230,'ANNUAL SUMMARY'!$V$9,DF218,'ANNUAL SUMMARY'!$FE$296)+SUMIFS('ANNUAL SUMMARY'!$FY$402,DU230,'ANNUAL SUMMARY'!$V$9,DF218,'ANNUAL SUMMARY'!$FE$354)+SUMIFS('ANNUAL SUMMARY'!$FY$460,DU230,'ANNUAL SUMMARY'!$V$9,DF218,'ANNUAL SUMMARY'!$FE$412)+SUMIFS('ANNUAL SUMMARY'!$FY$518,DU230,'ANNUAL SUMMARY'!$V$9,DF218,'ANNUAL SUMMARY'!$FE$470)+SUMIFS('ANNUAL SUMMARY'!$FY$576,DU230,'ANNUAL SUMMARY'!$V$9,DF218,'ANNUAL SUMMARY'!$FE$528)+SUMIFS('ANNUAL SUMMARY'!$FY$634,DU230,'ANNUAL SUMMARY'!$V$9,DF218,'ANNUAL SUMMARY'!$FE$586)+SUMIFS('ANNUAL SUMMARY'!$FY$692,DU230,'ANNUAL SUMMARY'!$V$9,DF218,'ANNUAL SUMMARY'!$FE$644)</f>
        <v>0</v>
      </c>
      <c r="EA230" s="727"/>
      <c r="EB230" s="727"/>
      <c r="EC230" s="727"/>
      <c r="ED230" s="727">
        <f>SUMIFS('ANNUAL SUMMARY'!$AJ$54,DU230,'ANNUAL SUMMARY'!$V$9,DF218,'ANNUAL SUMMARY'!$L$6)+SUMIFS('ANNUAL SUMMARY'!$AJ$112,DU230,'ANNUAL SUMMARY'!$V$9,DF218,'ANNUAL SUMMARY'!$L$64)+SUMIFS('ANNUAL SUMMARY'!$AJ$170,DU230,'ANNUAL SUMMARY'!$V$9,DF218,'ANNUAL SUMMARY'!$L$122)+SUMIFS('ANNUAL SUMMARY'!$AJ$228,DU230,'ANNUAL SUMMARY'!$V$9,DF218,'ANNUAL SUMMARY'!$L$180)+SUMIFS('ANNUAL SUMMARY'!$AJ$286,DU230,'ANNUAL SUMMARY'!$V$9,DF218,'ANNUAL SUMMARY'!$L$238)+SUMIFS('ANNUAL SUMMARY'!$AJ$344,DU230,'ANNUAL SUMMARY'!$V$9,DF218,'ANNUAL SUMMARY'!$L$296)+SUMIFS('ANNUAL SUMMARY'!$AJ$402,DU230,'ANNUAL SUMMARY'!$V$9,DF218,'ANNUAL SUMMARY'!$L$354)+SUMIFS('ANNUAL SUMMARY'!$AJ$460,DU230,'ANNUAL SUMMARY'!$V$9,DF218,'ANNUAL SUMMARY'!$L$412)+SUMIFS('ANNUAL SUMMARY'!$AJ$518,DU230,'ANNUAL SUMMARY'!$V$9,DF218,'ANNUAL SUMMARY'!$L$470)+SUMIFS('ANNUAL SUMMARY'!$AJ$576,DU230,'ANNUAL SUMMARY'!$V$9,DF218,'ANNUAL SUMMARY'!$L$528)+SUMIFS('ANNUAL SUMMARY'!$AJ$634,DU230,'ANNUAL SUMMARY'!$V$9,DF218,'ANNUAL SUMMARY'!$L$586)+SUMIFS('ANNUAL SUMMARY'!$AJ$692,DU230,'ANNUAL SUMMARY'!$V$9,DF218,'ANNUAL SUMMARY'!$L$644)+SUMIFS('ANNUAL SUMMARY'!$CG$54,DU230,'ANNUAL SUMMARY'!$V$9,DF218,'ANNUAL SUMMARY'!$BI$6)+SUMIFS('ANNUAL SUMMARY'!$CG$112,DU230,'ANNUAL SUMMARY'!$V$9,DF218,'ANNUAL SUMMARY'!$BI$64)+SUMIFS('ANNUAL SUMMARY'!$CG$170,DU230,'ANNUAL SUMMARY'!$V$9,DF218,'ANNUAL SUMMARY'!$BI$122)+SUMIFS('ANNUAL SUMMARY'!$CG$228,DU230,'ANNUAL SUMMARY'!$V$9,DF218,'ANNUAL SUMMARY'!$BI$180)+SUMIFS('ANNUAL SUMMARY'!$CG$286,DU230,'ANNUAL SUMMARY'!$V$9,DF218,'ANNUAL SUMMARY'!$BI$238)+SUMIFS('ANNUAL SUMMARY'!$CG$344,DU230,'ANNUAL SUMMARY'!$V$9,DF218,'ANNUAL SUMMARY'!$BI$296)+SUMIFS('ANNUAL SUMMARY'!$CG$402,DU230,'ANNUAL SUMMARY'!$V$9,DF218,'ANNUAL SUMMARY'!$BI$354)+SUMIFS('ANNUAL SUMMARY'!$CG$460,DU230,'ANNUAL SUMMARY'!$V$9,DF218,'ANNUAL SUMMARY'!$BI$412)+SUMIFS('ANNUAL SUMMARY'!$CG$518,DU230,'ANNUAL SUMMARY'!$V$9,DF218,'ANNUAL SUMMARY'!$BI$470)+SUMIFS('ANNUAL SUMMARY'!$CG$576,DU230,'ANNUAL SUMMARY'!$V$9,DF218,'ANNUAL SUMMARY'!$BI$528)+SUMIFS('ANNUAL SUMMARY'!$CG$634,DU230,'ANNUAL SUMMARY'!$V$9,DF218,'ANNUAL SUMMARY'!$BI$586)+SUMIFS('ANNUAL SUMMARY'!$CG$692,DU230,'ANNUAL SUMMARY'!$V$9,DF218,'ANNUAL SUMMARY'!$BI$644)+SUMIFS('ANNUAL SUMMARY'!$EF$54,DU230,'ANNUAL SUMMARY'!$V$9,DF218,'ANNUAL SUMMARY'!$DH$6)+SUMIFS('ANNUAL SUMMARY'!$EF$112,DU230,'ANNUAL SUMMARY'!$V$9,DF218,'ANNUAL SUMMARY'!$DH$64)+SUMIFS('ANNUAL SUMMARY'!$EF$170,DU230,'ANNUAL SUMMARY'!$V$9,DF218,'ANNUAL SUMMARY'!$DH$122)+SUMIFS('ANNUAL SUMMARY'!$EF$228,DU230,'ANNUAL SUMMARY'!$V$9,DF218,'ANNUAL SUMMARY'!$DH$180)+SUMIFS('ANNUAL SUMMARY'!$EF$286,DU230,'ANNUAL SUMMARY'!$V$9,DF218,'ANNUAL SUMMARY'!$DH$238)+SUMIFS('ANNUAL SUMMARY'!$EF$344,DU230,'ANNUAL SUMMARY'!$V$9,DF218,'ANNUAL SUMMARY'!$DH$296)+SUMIFS('ANNUAL SUMMARY'!$EF$402,DU230,'ANNUAL SUMMARY'!$V$9,DF218,'ANNUAL SUMMARY'!$DH$354)+SUMIFS('ANNUAL SUMMARY'!$EF$460,DU230,'ANNUAL SUMMARY'!$V$9,DF218,'ANNUAL SUMMARY'!$DH$412)+SUMIFS('ANNUAL SUMMARY'!$EF$518,DU230,'ANNUAL SUMMARY'!$V$9,DF218,'ANNUAL SUMMARY'!$DH$470)+SUMIFS('ANNUAL SUMMARY'!$EF$576,DU230,'ANNUAL SUMMARY'!$V$9,DF218,'ANNUAL SUMMARY'!$DH$528)+SUMIFS('ANNUAL SUMMARY'!$EF$634,DU230,'ANNUAL SUMMARY'!$V$9,DF218,'ANNUAL SUMMARY'!$DH$586)+SUMIFS('ANNUAL SUMMARY'!$EF$692,DU230,'ANNUAL SUMMARY'!$V$9,DF218,'ANNUAL SUMMARY'!$DH$644)+SUMIFS('ANNUAL SUMMARY'!$GC$54,DU230,'ANNUAL SUMMARY'!$V$9,DF218,'ANNUAL SUMMARY'!$FE$6)+SUMIFS('ANNUAL SUMMARY'!$GC$112,DU230,'ANNUAL SUMMARY'!$V$9,DF218,'ANNUAL SUMMARY'!$FE$64)+SUMIFS('ANNUAL SUMMARY'!$GC$170,DU230,'ANNUAL SUMMARY'!$V$9,DF218,'ANNUAL SUMMARY'!$FE$122)+SUMIFS('ANNUAL SUMMARY'!$GC$228,DU230,'ANNUAL SUMMARY'!$V$9,DF218,'ANNUAL SUMMARY'!$FE$180)+SUMIFS('ANNUAL SUMMARY'!$GC$286,DU230,'ANNUAL SUMMARY'!$V$9,DF218,'ANNUAL SUMMARY'!$FE$238)+SUMIFS('ANNUAL SUMMARY'!$GC$344,DU230,'ANNUAL SUMMARY'!$V$9,DF218,'ANNUAL SUMMARY'!$FE$296)+SUMIFS('ANNUAL SUMMARY'!$GC$402,DU230,'ANNUAL SUMMARY'!$V$9,DF218,'ANNUAL SUMMARY'!$FE$354)+SUMIFS('ANNUAL SUMMARY'!$GC$460,DU230,'ANNUAL SUMMARY'!$V$9,DF218,'ANNUAL SUMMARY'!$FE$412)+SUMIFS('ANNUAL SUMMARY'!$GC$518,DU230,'ANNUAL SUMMARY'!$V$9,DF218,'ANNUAL SUMMARY'!$FE$470)+SUMIFS('ANNUAL SUMMARY'!$GC$576,DU230,'ANNUAL SUMMARY'!$V$9,DF218,'ANNUAL SUMMARY'!$FE$528)+SUMIFS('ANNUAL SUMMARY'!$GC$634,DU230,'ANNUAL SUMMARY'!$V$9,DF218,'ANNUAL SUMMARY'!$FE$586)+SUMIFS('ANNUAL SUMMARY'!$GC$692,DU230,'ANNUAL SUMMARY'!$V$9,DF218,'ANNUAL SUMMARY'!$FE$644)</f>
        <v>0</v>
      </c>
      <c r="EE230" s="727"/>
      <c r="EF230" s="727"/>
      <c r="EG230" s="727"/>
      <c r="EH230" s="727">
        <f>SUMIFS('ANNUAL SUMMARY'!$AN$54,DU230,'ANNUAL SUMMARY'!$V$9,DF218,'ANNUAL SUMMARY'!$L$6)+SUMIFS('ANNUAL SUMMARY'!$AN$112,DU230,'ANNUAL SUMMARY'!$V$9,DF218,'ANNUAL SUMMARY'!$L$64)+SUMIFS('ANNUAL SUMMARY'!$AN$170,DU230,'ANNUAL SUMMARY'!$V$9,DF218,'ANNUAL SUMMARY'!$L$122)+SUMIFS('ANNUAL SUMMARY'!$AN$228,DU230,'ANNUAL SUMMARY'!$V$9,DF218,'ANNUAL SUMMARY'!$L$180)+SUMIFS('ANNUAL SUMMARY'!$AN$286,DU230,'ANNUAL SUMMARY'!$V$9,DF218,'ANNUAL SUMMARY'!$L$238)+SUMIFS('ANNUAL SUMMARY'!$AN$344,DU230,'ANNUAL SUMMARY'!$V$9,DF218,'ANNUAL SUMMARY'!$L$296)+SUMIFS('ANNUAL SUMMARY'!$AN$402,DU230,'ANNUAL SUMMARY'!$V$9,DF218,'ANNUAL SUMMARY'!$L$354)+SUMIFS('ANNUAL SUMMARY'!$AN$460,DU230,'ANNUAL SUMMARY'!$V$9,DF218,'ANNUAL SUMMARY'!$L$412)+SUMIFS('ANNUAL SUMMARY'!$AN$518,DU230,'ANNUAL SUMMARY'!$V$9,DF218,'ANNUAL SUMMARY'!$L$470)+SUMIFS('ANNUAL SUMMARY'!$AN$576,DU230,'ANNUAL SUMMARY'!$V$9,DF218,'ANNUAL SUMMARY'!$L$528)+SUMIFS('ANNUAL SUMMARY'!$AN$634,DU230,'ANNUAL SUMMARY'!$V$9,DF218,'ANNUAL SUMMARY'!$L$586)+SUMIFS('ANNUAL SUMMARY'!$AN$692,DU230,'ANNUAL SUMMARY'!$V$9,DF218,'ANNUAL SUMMARY'!$L$644)+SUMIFS('ANNUAL SUMMARY'!$CK$54,DU230,'ANNUAL SUMMARY'!$V$9,DF218,'ANNUAL SUMMARY'!$BI$6)+SUMIFS('ANNUAL SUMMARY'!$CK$112,DU230,'ANNUAL SUMMARY'!$V$9,DF218,'ANNUAL SUMMARY'!$BI$64)+SUMIFS('ANNUAL SUMMARY'!$CK$170,DU230,'ANNUAL SUMMARY'!$V$9,DF218,'ANNUAL SUMMARY'!$BI$122)+SUMIFS('ANNUAL SUMMARY'!$CK$228,DU230,'ANNUAL SUMMARY'!$V$9,DF218,'ANNUAL SUMMARY'!$BI$180)+SUMIFS('ANNUAL SUMMARY'!$CK$286,DU230,'ANNUAL SUMMARY'!$V$9,DF218,'ANNUAL SUMMARY'!$BI$238)+SUMIFS('ANNUAL SUMMARY'!$CK$344,DU230,'ANNUAL SUMMARY'!$V$9,DF218,'ANNUAL SUMMARY'!$BI$296)+SUMIFS('ANNUAL SUMMARY'!$CK$402,DU230,'ANNUAL SUMMARY'!$V$9,DF218,'ANNUAL SUMMARY'!$BI$354)+SUMIFS('ANNUAL SUMMARY'!$CK$460,DU230,'ANNUAL SUMMARY'!$V$9,DF218,'ANNUAL SUMMARY'!$BI$412)+SUMIFS('ANNUAL SUMMARY'!$CK$518,DU230,'ANNUAL SUMMARY'!$V$9,DF218,'ANNUAL SUMMARY'!$BI$470)+SUMIFS('ANNUAL SUMMARY'!$CK$576,DU230,'ANNUAL SUMMARY'!$V$9,DF218,'ANNUAL SUMMARY'!$BI$528)+SUMIFS('ANNUAL SUMMARY'!$CK$634,DU230,'ANNUAL SUMMARY'!$V$9,DF218,'ANNUAL SUMMARY'!$BI$586)+SUMIFS('ANNUAL SUMMARY'!$CK$692,DU230,'ANNUAL SUMMARY'!$V$9,DF218,'ANNUAL SUMMARY'!$BI$644)+SUMIFS('ANNUAL SUMMARY'!$EJ$54,DU230,'ANNUAL SUMMARY'!$V$9,DF218,'ANNUAL SUMMARY'!$DH$6)+SUMIFS('ANNUAL SUMMARY'!$EJ$112,DU230,'ANNUAL SUMMARY'!$V$9,DF218,'ANNUAL SUMMARY'!$DH$64)+SUMIFS('ANNUAL SUMMARY'!$EJ$170,DU230,'ANNUAL SUMMARY'!$V$9,DF218,'ANNUAL SUMMARY'!$DH$122)+SUMIFS('ANNUAL SUMMARY'!$EJ$228,DU230,'ANNUAL SUMMARY'!$V$9,DF218,'ANNUAL SUMMARY'!$DH$180)+SUMIFS('ANNUAL SUMMARY'!$EJ$286,DU230,'ANNUAL SUMMARY'!$V$9,DF218,'ANNUAL SUMMARY'!$DH$238)+SUMIFS('ANNUAL SUMMARY'!$EJ$344,DU230,'ANNUAL SUMMARY'!$V$9,DF218,'ANNUAL SUMMARY'!$DH$296)+SUMIFS('ANNUAL SUMMARY'!$EJ$402,DU230,'ANNUAL SUMMARY'!$V$9,DF218,'ANNUAL SUMMARY'!$DH$354)+SUMIFS('ANNUAL SUMMARY'!$EJ$460,DU230,'ANNUAL SUMMARY'!$V$9,DF218,'ANNUAL SUMMARY'!$DH$412)+SUMIFS('ANNUAL SUMMARY'!$EJ$518,DU230,'ANNUAL SUMMARY'!$V$9,DF218,'ANNUAL SUMMARY'!$DH$470)+SUMIFS('ANNUAL SUMMARY'!$EJ$576,DU230,'ANNUAL SUMMARY'!$V$9,DF218,'ANNUAL SUMMARY'!$DH$528)+SUMIFS('ANNUAL SUMMARY'!$EJ$634,DU230,'ANNUAL SUMMARY'!$V$9,DF218,'ANNUAL SUMMARY'!$DH$586)+SUMIFS('ANNUAL SUMMARY'!$EJ$692,DU230,'ANNUAL SUMMARY'!$V$9,DF218,'ANNUAL SUMMARY'!$DH$644)+SUMIFS('ANNUAL SUMMARY'!$GG$54,DU230,'ANNUAL SUMMARY'!$V$9,DF218,'ANNUAL SUMMARY'!$FE$6)+SUMIFS('ANNUAL SUMMARY'!$GG$112,DU230,'ANNUAL SUMMARY'!$V$9,DF218,'ANNUAL SUMMARY'!$FE$64)+SUMIFS('ANNUAL SUMMARY'!$GG$170,DU230,'ANNUAL SUMMARY'!$V$9,DF218,'ANNUAL SUMMARY'!$FE$122)+SUMIFS('ANNUAL SUMMARY'!$GG$228,DU230,'ANNUAL SUMMARY'!$V$9,DF218,'ANNUAL SUMMARY'!$FE$180)+SUMIFS('ANNUAL SUMMARY'!$GG$286,DU230,'ANNUAL SUMMARY'!$V$9,DF218,'ANNUAL SUMMARY'!$FE$238)+SUMIFS('ANNUAL SUMMARY'!$GG$344,DU230,'ANNUAL SUMMARY'!$V$9,DF218,'ANNUAL SUMMARY'!$FE$296)+SUMIFS('ANNUAL SUMMARY'!$GG$402,DU230,'ANNUAL SUMMARY'!$V$9,DF218,'ANNUAL SUMMARY'!$FE$354)+SUMIFS('ANNUAL SUMMARY'!$GG$460,DU230,'ANNUAL SUMMARY'!$V$9,DF218,'ANNUAL SUMMARY'!$FE$412)+SUMIFS('ANNUAL SUMMARY'!$GG$518,DU230,'ANNUAL SUMMARY'!$V$9,DF218,'ANNUAL SUMMARY'!$FE$470)+SUMIFS('ANNUAL SUMMARY'!$GG$576,DU230,'ANNUAL SUMMARY'!$V$9,DF218,'ANNUAL SUMMARY'!$FE$528)+SUMIFS('ANNUAL SUMMARY'!$GG$634,DU230,'ANNUAL SUMMARY'!$V$9,DF218,'ANNUAL SUMMARY'!$FE$586)+SUMIFS('ANNUAL SUMMARY'!$GG$692,DU230,'ANNUAL SUMMARY'!$V$9,DF218,'ANNUAL SUMMARY'!$FE$644)</f>
        <v>0</v>
      </c>
      <c r="EI230" s="727"/>
      <c r="EJ230" s="727"/>
      <c r="EK230" s="727"/>
      <c r="EL230" s="728">
        <f>SUMIFS('ANNUAL SUMMARY'!$AR$54,DU230,'ANNUAL SUMMARY'!$V$9,DF218,'ANNUAL SUMMARY'!$L$6)+SUMIFS('ANNUAL SUMMARY'!$AR$112,DU230,'ANNUAL SUMMARY'!$V$9,DF218,'ANNUAL SUMMARY'!$L$64)+SUMIFS('ANNUAL SUMMARY'!$AR$170,DU230,'ANNUAL SUMMARY'!$V$9,DF218,'ANNUAL SUMMARY'!$L$122)+SUMIFS('ANNUAL SUMMARY'!$AR$228,DU230,'ANNUAL SUMMARY'!$V$9,DF218,'ANNUAL SUMMARY'!$L$180)+SUMIFS('ANNUAL SUMMARY'!$AR$286,DU230,'ANNUAL SUMMARY'!$V$9,DF218,'ANNUAL SUMMARY'!$L$238)+SUMIFS('ANNUAL SUMMARY'!$AR$344,DU230,'ANNUAL SUMMARY'!$V$9,DF218,'ANNUAL SUMMARY'!$L$296)+SUMIFS('ANNUAL SUMMARY'!$AR$402,DU230,'ANNUAL SUMMARY'!$V$9,DF218,'ANNUAL SUMMARY'!$L$354)+SUMIFS('ANNUAL SUMMARY'!$AR$460,DU230,'ANNUAL SUMMARY'!$V$9,DF218,'ANNUAL SUMMARY'!$L$412)+SUMIFS('ANNUAL SUMMARY'!$AR$518,DU230,'ANNUAL SUMMARY'!$V$9,DF218,'ANNUAL SUMMARY'!$L$470)+SUMIFS('ANNUAL SUMMARY'!$AR$576,DU230,'ANNUAL SUMMARY'!$V$9,DF218,'ANNUAL SUMMARY'!$L$528)+SUMIFS('ANNUAL SUMMARY'!$AR$634,DU230,'ANNUAL SUMMARY'!$V$9,DF218,'ANNUAL SUMMARY'!$L$586)+SUMIFS('ANNUAL SUMMARY'!$AR$692,DU230,'ANNUAL SUMMARY'!$V$9,DF218,'ANNUAL SUMMARY'!$L$644)+SUMIFS('ANNUAL SUMMARY'!$CO$54,DU230,'ANNUAL SUMMARY'!$V$9,DF218,'ANNUAL SUMMARY'!$BI$6)+SUMIFS('ANNUAL SUMMARY'!$CO$112,DU230,'ANNUAL SUMMARY'!$V$9,DF218,'ANNUAL SUMMARY'!$BI$64)+SUMIFS('ANNUAL SUMMARY'!$CO$170,DU230,'ANNUAL SUMMARY'!$V$9,DF218,'ANNUAL SUMMARY'!$BI$122)+SUMIFS('ANNUAL SUMMARY'!$CO$228,DU230,'ANNUAL SUMMARY'!$V$9,DF218,'ANNUAL SUMMARY'!$BI$180)+SUMIFS('ANNUAL SUMMARY'!$CO$286,DU230,'ANNUAL SUMMARY'!$V$9,DF218,'ANNUAL SUMMARY'!$BI$238)+SUMIFS('ANNUAL SUMMARY'!$CO$344,DU230,'ANNUAL SUMMARY'!$V$9,DF218,'ANNUAL SUMMARY'!$BI$296)+SUMIFS('ANNUAL SUMMARY'!$CO$402,DU230,'ANNUAL SUMMARY'!$V$9,DF218,'ANNUAL SUMMARY'!$BI$354)+SUMIFS('ANNUAL SUMMARY'!$CO$460,DU230,'ANNUAL SUMMARY'!$V$9,DF218,'ANNUAL SUMMARY'!$BI$412)+SUMIFS('ANNUAL SUMMARY'!$CO$518,DU230,'ANNUAL SUMMARY'!$V$9,DF218,'ANNUAL SUMMARY'!$BI$470)+SUMIFS('ANNUAL SUMMARY'!$CO$576,DU230,'ANNUAL SUMMARY'!$V$9,DF218,'ANNUAL SUMMARY'!$BI$528)+SUMIFS('ANNUAL SUMMARY'!$CO$634,DU230,'ANNUAL SUMMARY'!$V$9,DF218,'ANNUAL SUMMARY'!$BI$586)+SUMIFS('ANNUAL SUMMARY'!$CO$692,DU230,'ANNUAL SUMMARY'!$V$9,DF218,'ANNUAL SUMMARY'!$BI$644)+SUMIFS('ANNUAL SUMMARY'!$EN$54,DU230,'ANNUAL SUMMARY'!$V$9,DF218,'ANNUAL SUMMARY'!$DH$6)+SUMIFS('ANNUAL SUMMARY'!$EN$112,DU230,'ANNUAL SUMMARY'!$V$9,DF218,'ANNUAL SUMMARY'!$DH$64)+SUMIFS('ANNUAL SUMMARY'!$EN$170,DU230,'ANNUAL SUMMARY'!$V$9,DF218,'ANNUAL SUMMARY'!$DH$122)+SUMIFS('ANNUAL SUMMARY'!$EN$228,DU230,'ANNUAL SUMMARY'!$V$9,DF218,'ANNUAL SUMMARY'!$DH$180)+SUMIFS('ANNUAL SUMMARY'!$EN$286,DU230,'ANNUAL SUMMARY'!$V$9,DF218,'ANNUAL SUMMARY'!$DH$238)+SUMIFS('ANNUAL SUMMARY'!$EN$344,DU230,'ANNUAL SUMMARY'!$V$9,DF218,'ANNUAL SUMMARY'!$DH$296)+SUMIFS('ANNUAL SUMMARY'!$EN$402,DU230,'ANNUAL SUMMARY'!$V$9,DF218,'ANNUAL SUMMARY'!$DH$354)+SUMIFS('ANNUAL SUMMARY'!$EN$460,DU230,'ANNUAL SUMMARY'!$V$9,DF218,'ANNUAL SUMMARY'!$DH$412)+SUMIFS('ANNUAL SUMMARY'!$EN$518,DU230,'ANNUAL SUMMARY'!$V$9,DF218,'ANNUAL SUMMARY'!$DH$470)+SUMIFS('ANNUAL SUMMARY'!$EN$576,DU230,'ANNUAL SUMMARY'!$V$9,DF218,'ANNUAL SUMMARY'!$DH$528)+SUMIFS('ANNUAL SUMMARY'!$EN$634,DU230,'ANNUAL SUMMARY'!$V$9,DF218,'ANNUAL SUMMARY'!$DH$586)+SUMIFS('ANNUAL SUMMARY'!$EN$692,DU230,'ANNUAL SUMMARY'!$V$9,DF218,'ANNUAL SUMMARY'!$DH$644)+SUMIFS('ANNUAL SUMMARY'!$GK$54,DU230,'ANNUAL SUMMARY'!$V$9,DF218,'ANNUAL SUMMARY'!$FE$6)+SUMIFS('ANNUAL SUMMARY'!$GK$112,DU230,'ANNUAL SUMMARY'!$V$9,DF218,'ANNUAL SUMMARY'!$FE$64)+SUMIFS('ANNUAL SUMMARY'!$GK$170,DU230,'ANNUAL SUMMARY'!$V$9,DF218,'ANNUAL SUMMARY'!$FE$122)+SUMIFS('ANNUAL SUMMARY'!$GK$228,DU230,'ANNUAL SUMMARY'!$V$9,DF218,'ANNUAL SUMMARY'!$FE$180)+SUMIFS('ANNUAL SUMMARY'!$GK$286,DU230,'ANNUAL SUMMARY'!$V$9,DF218,'ANNUAL SUMMARY'!$FE$238)+SUMIFS('ANNUAL SUMMARY'!$GK$344,DU230,'ANNUAL SUMMARY'!$V$9,DF218,'ANNUAL SUMMARY'!$FE$296)+SUMIFS('ANNUAL SUMMARY'!$GK$402,DU230,'ANNUAL SUMMARY'!$V$9,DF218,'ANNUAL SUMMARY'!$FE$354)+SUMIFS('ANNUAL SUMMARY'!$GK$460,DU230,'ANNUAL SUMMARY'!$V$9,DF218,'ANNUAL SUMMARY'!$FE$412)+SUMIFS('ANNUAL SUMMARY'!$GK$518,DU230,'ANNUAL SUMMARY'!$V$9,DF218,'ANNUAL SUMMARY'!$FE$470)+SUMIFS('ANNUAL SUMMARY'!$GK$576,DU230,'ANNUAL SUMMARY'!$V$9,DF218,'ANNUAL SUMMARY'!$FE$528)+SUMIFS('ANNUAL SUMMARY'!$GK$634,DU230,'ANNUAL SUMMARY'!$V$9,DF218,'ANNUAL SUMMARY'!$FE$586)+SUMIFS('ANNUAL SUMMARY'!$GK$692,DU230,'ANNUAL SUMMARY'!$V$9,DF218,'ANNUAL SUMMARY'!$FE$644)</f>
        <v>0</v>
      </c>
      <c r="EM230" s="728"/>
      <c r="EN230" s="728"/>
      <c r="EO230" s="1257">
        <f>SUMIFS('ANNUAL SUMMARY'!$AU$54,DU230,'ANNUAL SUMMARY'!$V$9,DF218,'ANNUAL SUMMARY'!$L$6)+SUMIFS('ANNUAL SUMMARY'!$AU$112,DU230,'ANNUAL SUMMARY'!$V$9,DF218,'ANNUAL SUMMARY'!$L$64)+SUMIFS('ANNUAL SUMMARY'!$AU$170,DU230,'ANNUAL SUMMARY'!$V$9,DF218,'ANNUAL SUMMARY'!$L$122)+SUMIFS('ANNUAL SUMMARY'!$AU$228,DU230,'ANNUAL SUMMARY'!$V$9,DF218,'ANNUAL SUMMARY'!$L$180)+SUMIFS('ANNUAL SUMMARY'!$AU$286,DU230,'ANNUAL SUMMARY'!$V$9,DF218,'ANNUAL SUMMARY'!$L$238)+SUMIFS('ANNUAL SUMMARY'!$AU$344,DU230,'ANNUAL SUMMARY'!$V$9,DF218,'ANNUAL SUMMARY'!$L$296)+SUMIFS('ANNUAL SUMMARY'!$AU$402,DU230,'ANNUAL SUMMARY'!$V$9,DF218,'ANNUAL SUMMARY'!$L$354)+SUMIFS('ANNUAL SUMMARY'!$AU$460,DU230,'ANNUAL SUMMARY'!$V$9,DF218,'ANNUAL SUMMARY'!$L$412)+SUMIFS('ANNUAL SUMMARY'!$AU$518,DU230,'ANNUAL SUMMARY'!$V$9,DF218,'ANNUAL SUMMARY'!$L$470)+SUMIFS('ANNUAL SUMMARY'!$AU$576,DU230,'ANNUAL SUMMARY'!$V$9,DF218,'ANNUAL SUMMARY'!$L$528)+SUMIFS('ANNUAL SUMMARY'!$AU$634,DU230,'ANNUAL SUMMARY'!$V$9,DF218,'ANNUAL SUMMARY'!$L$586)+SUMIFS('ANNUAL SUMMARY'!$AU$692,DU230,'ANNUAL SUMMARY'!$V$9,DF218,'ANNUAL SUMMARY'!$L$644)+SUMIFS('ANNUAL SUMMARY'!$CR$54,DU230,'ANNUAL SUMMARY'!$V$9,DF218,'ANNUAL SUMMARY'!$BI$6)+SUMIFS('ANNUAL SUMMARY'!$CR$112,DU230,'ANNUAL SUMMARY'!$V$9,DF218,'ANNUAL SUMMARY'!$BI$64)+SUMIFS('ANNUAL SUMMARY'!$CR$170,DU230,'ANNUAL SUMMARY'!$V$9,DF218,'ANNUAL SUMMARY'!$BI$122)+SUMIFS('ANNUAL SUMMARY'!$CR$228,DU230,'ANNUAL SUMMARY'!$V$9,DF218,'ANNUAL SUMMARY'!$BI$180)+SUMIFS('ANNUAL SUMMARY'!$CR$286,DU230,'ANNUAL SUMMARY'!$V$9,DF218,'ANNUAL SUMMARY'!$BI$238)+SUMIFS('ANNUAL SUMMARY'!$CR$344,DU230,'ANNUAL SUMMARY'!$V$9,DF218,'ANNUAL SUMMARY'!$BI$296)+SUMIFS('ANNUAL SUMMARY'!$CR$402,DU230,'ANNUAL SUMMARY'!$V$9,DF218,'ANNUAL SUMMARY'!$BI$354)+SUMIFS('ANNUAL SUMMARY'!$CR$460,DU230,'ANNUAL SUMMARY'!$V$9,DF218,'ANNUAL SUMMARY'!$BI$412)+SUMIFS('ANNUAL SUMMARY'!$CR$518,DU230,'ANNUAL SUMMARY'!$V$9,DF218,'ANNUAL SUMMARY'!$BI$470)+SUMIFS('ANNUAL SUMMARY'!$CR$576,DU230,'ANNUAL SUMMARY'!$V$9,DF218,'ANNUAL SUMMARY'!$BI$528)+SUMIFS('ANNUAL SUMMARY'!$CR$634,DU230,'ANNUAL SUMMARY'!$V$9,DF218,'ANNUAL SUMMARY'!$BI$586)+SUMIFS('ANNUAL SUMMARY'!$CR$692,DU230,'ANNUAL SUMMARY'!$V$9,DF218,'ANNUAL SUMMARY'!$BI$644)+SUMIFS('ANNUAL SUMMARY'!$EQ$54,DU230,'ANNUAL SUMMARY'!$V$9,DF218,'ANNUAL SUMMARY'!$DH$6)+SUMIFS('ANNUAL SUMMARY'!$EQ$112,DU230,'ANNUAL SUMMARY'!$V$9,DF218,'ANNUAL SUMMARY'!$DH$64)+SUMIFS('ANNUAL SUMMARY'!$EQ$170,DU230,'ANNUAL SUMMARY'!$V$9,DF218,'ANNUAL SUMMARY'!$DH$122)+SUMIFS('ANNUAL SUMMARY'!$EQ$228,DU230,'ANNUAL SUMMARY'!$V$9,DF218,'ANNUAL SUMMARY'!$DH$180)+SUMIFS('ANNUAL SUMMARY'!$EQ$286,DU230,'ANNUAL SUMMARY'!$V$9,DF218,'ANNUAL SUMMARY'!$DH$238)+SUMIFS('ANNUAL SUMMARY'!$EQ$344,DU230,'ANNUAL SUMMARY'!$V$9,DF218,'ANNUAL SUMMARY'!$DH$296)+SUMIFS('ANNUAL SUMMARY'!$EQ$402,DU230,'ANNUAL SUMMARY'!$V$9,DF218,'ANNUAL SUMMARY'!$DH$354)+SUMIFS('ANNUAL SUMMARY'!$EQ$460,DU230,'ANNUAL SUMMARY'!$V$9,DF218,'ANNUAL SUMMARY'!$DH$412)+SUMIFS('ANNUAL SUMMARY'!$EQ$518,DU230,'ANNUAL SUMMARY'!$V$9,DF218,'ANNUAL SUMMARY'!$DH$470)+SUMIFS('ANNUAL SUMMARY'!$EQ$576,DU230,'ANNUAL SUMMARY'!$V$9,DF218,'ANNUAL SUMMARY'!$DH$528)+SUMIFS('ANNUAL SUMMARY'!$EQ$634,DU230,'ANNUAL SUMMARY'!$V$9,DF218,'ANNUAL SUMMARY'!$DH$586)+SUMIFS('ANNUAL SUMMARY'!$EQ$692,DU230,'ANNUAL SUMMARY'!$V$9,DF218,'ANNUAL SUMMARY'!$DH$644)+SUMIFS('ANNUAL SUMMARY'!$GN$54,DU230,'ANNUAL SUMMARY'!$V$9,DF218,'ANNUAL SUMMARY'!$FE$6)+SUMIFS('ANNUAL SUMMARY'!$GN$112,DU230,'ANNUAL SUMMARY'!$V$9,DF218,'ANNUAL SUMMARY'!$FE$64)+SUMIFS('ANNUAL SUMMARY'!$GN$170,DU230,'ANNUAL SUMMARY'!$V$9,DF218,'ANNUAL SUMMARY'!$FE$122)+SUMIFS('ANNUAL SUMMARY'!$GN$228,DU230,'ANNUAL SUMMARY'!$V$9,DF218,'ANNUAL SUMMARY'!$FE$180)+SUMIFS('ANNUAL SUMMARY'!$GN$286,DU230,'ANNUAL SUMMARY'!$V$9,DF218,'ANNUAL SUMMARY'!$FE$238)+SUMIFS('ANNUAL SUMMARY'!$GN$344,DU230,'ANNUAL SUMMARY'!$V$9,DF218,'ANNUAL SUMMARY'!$FE$296)+SUMIFS('ANNUAL SUMMARY'!$GN$402,DU230,'ANNUAL SUMMARY'!$V$9,DF218,'ANNUAL SUMMARY'!$FE$354)+SUMIFS('ANNUAL SUMMARY'!$GN$460,DU230,'ANNUAL SUMMARY'!$V$9,DF218,'ANNUAL SUMMARY'!$FE$412)+SUMIFS('ANNUAL SUMMARY'!$GN$518,DU230,'ANNUAL SUMMARY'!$V$9,DF218,'ANNUAL SUMMARY'!$FE$470)+SUMIFS('ANNUAL SUMMARY'!$GN$576,DU230,'ANNUAL SUMMARY'!$V$9,DF218,'ANNUAL SUMMARY'!$FE$528)+SUMIFS('ANNUAL SUMMARY'!$GN$634,DU230,'ANNUAL SUMMARY'!$V$9,DF218,'ANNUAL SUMMARY'!$FE$586)+SUMIFS('ANNUAL SUMMARY'!$GN$692,DU230,'ANNUAL SUMMARY'!$V$9,DF218,'ANNUAL SUMMARY'!$FE$644)</f>
        <v>0</v>
      </c>
      <c r="EP230" s="1257"/>
      <c r="EQ230" s="1262"/>
      <c r="ER230" s="1263"/>
      <c r="ES230" s="154"/>
      <c r="ET230" s="732"/>
      <c r="EU230" s="733"/>
      <c r="EV230" s="733"/>
      <c r="EW230" s="733"/>
      <c r="EX230" s="795"/>
      <c r="EY230" s="796"/>
      <c r="EZ230" s="796"/>
      <c r="FA230" s="796"/>
      <c r="FB230" s="796"/>
      <c r="FC230" s="796"/>
      <c r="FD230" s="797"/>
      <c r="FE230" s="624"/>
      <c r="FF230" s="695" t="str">
        <f>'ANNUAL SUMMARY'!$O$22</f>
        <v>IFR</v>
      </c>
      <c r="FG230" s="696"/>
      <c r="FH230" s="696"/>
      <c r="FI230" s="696"/>
      <c r="FJ230" s="696"/>
      <c r="FK230" s="755">
        <f>SUMIF('ANNUAL SUMMARY'!$FE$622,FC218,'ANNUAL SUMMARY'!$FM$638)+SUMIF('ANNUAL SUMMARY'!$DH$622,FC218,'ANNUAL SUMMARY'!$DP$638)+SUMIF('ANNUAL SUMMARY'!$BI$622,FC218,'ANNUAL SUMMARY'!$BQ$638)+SUMIF('ANNUAL SUMMARY'!$L$622,FC218,'ANNUAL SUMMARY'!$T$638)+SUMIF('ANNUAL SUMMARY'!$FE$566,FC218,'ANNUAL SUMMARY'!$FM$582)+SUMIF('ANNUAL SUMMARY'!$DH$566,FC218,'ANNUAL SUMMARY'!$DP$582)+SUMIF('ANNUAL SUMMARY'!$BI$566,FC218,'ANNUAL SUMMARY'!$BQ$582)+SUMIF('ANNUAL SUMMARY'!$L$566,FC218,'ANNUAL SUMMARY'!$T$582)+SUMIF('ANNUAL SUMMARY'!$FE$510,FC218,'ANNUAL SUMMARY'!$FM$526)+SUMIF('ANNUAL SUMMARY'!$DH$510,FC218,'ANNUAL SUMMARY'!$DP$526)+SUMIF('ANNUAL SUMMARY'!$BI$510,FC218,'ANNUAL SUMMARY'!$BQ$526)+SUMIF('ANNUAL SUMMARY'!$L$510,FC218,'ANNUAL SUMMARY'!$T$526)+SUMIF('ANNUAL SUMMARY'!$FE$454,FC218,'ANNUAL SUMMARY'!$FM$470)+SUMIF('ANNUAL SUMMARY'!$DH$454,FC218,'ANNUAL SUMMARY'!$DP$470)+SUMIF('ANNUAL SUMMARY'!$BI$454,FC218,'ANNUAL SUMMARY'!$BQ$470)+SUMIF('ANNUAL SUMMARY'!$L$454,FC218,'ANNUAL SUMMARY'!$T$470)+SUMIF('ANNUAL SUMMARY'!$FE$398,FC218,'ANNUAL SUMMARY'!$FM$414)+SUMIF('ANNUAL SUMMARY'!$DH$398,FC218,'ANNUAL SUMMARY'!$DP$414)+SUMIF('ANNUAL SUMMARY'!$BI$398,FC218,'ANNUAL SUMMARY'!$BQ$414)+SUMIF('ANNUAL SUMMARY'!$L$398,FC218,'ANNUAL SUMMARY'!$T$414)+SUMIF('ANNUAL SUMMARY'!$FE$342,FC218,'ANNUAL SUMMARY'!$FM$358)+SUMIF('ANNUAL SUMMARY'!$DH$342,FC218,'ANNUAL SUMMARY'!$DP$358)+SUMIF('ANNUAL SUMMARY'!$BI$342,FC218,'ANNUAL SUMMARY'!$BQ$358)+SUMIF('ANNUAL SUMMARY'!$L$342,FC218,'ANNUAL SUMMARY'!$T$358)+SUMIF('ANNUAL SUMMARY'!$FE$286,FC218,'ANNUAL SUMMARY'!$FM$302)+SUMIF('ANNUAL SUMMARY'!$DH$286,FC218,'ANNUAL SUMMARY'!$DP$302)+SUMIF('ANNUAL SUMMARY'!$BI$286,FC218,'ANNUAL SUMMARY'!$BQ$302)+SUMIF('ANNUAL SUMMARY'!$L$286,FC218,'ANNUAL SUMMARY'!$T$302)+SUMIF('ANNUAL SUMMARY'!$FE$230,FC218,'ANNUAL SUMMARY'!$FM$246)+SUMIF('ANNUAL SUMMARY'!$DH$230,FC218,'ANNUAL SUMMARY'!$DP$246)+SUMIF('ANNUAL SUMMARY'!$BI$230,FC218,'ANNUAL SUMMARY'!$BQ$246)+SUMIF('ANNUAL SUMMARY'!$L$230,FC218,'ANNUAL SUMMARY'!$T$246)+SUMIF('ANNUAL SUMMARY'!$FE$174,FC218,'ANNUAL SUMMARY'!$FM$190)+SUMIF('ANNUAL SUMMARY'!$DH$174,FC218,'ANNUAL SUMMARY'!$DP$190)+SUMIF('ANNUAL SUMMARY'!$BI$174,FC218,'ANNUAL SUMMARY'!$BQ$190)+SUMIF('ANNUAL SUMMARY'!$L$174,FC218,'ANNUAL SUMMARY'!$T$190)+SUMIF('ANNUAL SUMMARY'!$FE$118,FC218,'ANNUAL SUMMARY'!$FM$134)+SUMIF('ANNUAL SUMMARY'!$DH$118,FC218,'ANNUAL SUMMARY'!$DP$134)+SUMIF('ANNUAL SUMMARY'!$BI$118,FC218,'ANNUAL SUMMARY'!$BQ$134)+SUMIF('ANNUAL SUMMARY'!$L$118,FC218,'ANNUAL SUMMARY'!$T$134)+SUMIF('ANNUAL SUMMARY'!$FE$62,FC218,'ANNUAL SUMMARY'!$FM$78)+SUMIF('ANNUAL SUMMARY'!$DH$62,FC218,'ANNUAL SUMMARY'!$DP$78)+SUMIF('ANNUAL SUMMARY'!$BI$62,FC218,'ANNUAL SUMMARY'!$BQ$78)+SUMIF('ANNUAL SUMMARY'!$L$62,FC218,'ANNUAL SUMMARY'!$T$78)+SUMIF('ANNUAL SUMMARY'!$FE$6,FC218,'ANNUAL SUMMARY'!$FM$22)+SUMIF('ANNUAL SUMMARY'!$DH$6,FC218,'ANNUAL SUMMARY'!$DP$22)+SUMIF('ANNUAL SUMMARY'!$BI$6,FC218,'ANNUAL SUMMARY'!$BQ$22)+SUMIF('ANNUAL SUMMARY'!$L$6,FC218,'ANNUAL SUMMARY'!$T$22)+SUMIF('PREVIOUS LOGS'!$K$6,FC218,'PREVIOUS LOGS'!$S$18)+SUMIF('PREVIOUS LOGS'!$K$59,$K$6,'PREVIOUS LOGS'!$S$71)+SUMIF('PREVIOUS LOGS'!$K$112,FC218,'PREVIOUS LOGS'!$S$124)+SUMIF('PREVIOUS LOGS'!$K$165,FC218,'PREVIOUS LOGS'!$S$177)+SUMIF('PREVIOUS LOGS'!$K$218,FC218,'PREVIOUS LOGS'!$S$230)+SUMIF('PREVIOUS LOGS'!$K$271,FC218,'PREVIOUS LOGS'!$S$283)+SUMIF('PREVIOUS LOGS'!$K$324,FC218,'PREVIOUS LOGS'!$S$336)+SUMIF('PREVIOUS LOGS'!$BH$6,FC218,'PREVIOUS LOGS'!$BP$18)+SUMIF('PREVIOUS LOGS'!$BH$59,$K$6,'PREVIOUS LOGS'!$BP$71)+SUMIF('PREVIOUS LOGS'!$BH$112,FC218,'PREVIOUS LOGS'!$BP$124)+SUMIF('PREVIOUS LOGS'!$BH$165,FC218,'PREVIOUS LOGS'!$BP$177)+SUMIF('PREVIOUS LOGS'!$BH$218,FC218,'PREVIOUS LOGS'!$BP$230)+SUMIF('PREVIOUS LOGS'!$BH$271,FC218,'PREVIOUS LOGS'!$BP$283)+SUMIF('PREVIOUS LOGS'!$BH$324,FC218,'PREVIOUS LOGS'!$BP$336)+SUMIF('PREVIOUS LOGS'!$DF$6,FC218,'PREVIOUS LOGS'!$DN$18)+SUMIF('PREVIOUS LOGS'!$DF$59,$K$6,'PREVIOUS LOGS'!$DN$71)+SUMIF('PREVIOUS LOGS'!$DF$112,FC218,'PREVIOUS LOGS'!$DN$124)+SUMIF('PREVIOUS LOGS'!$DF$165,FC218,'PREVIOUS LOGS'!$DN$177)+SUMIF('PREVIOUS LOGS'!$DF$218,FC218,'PREVIOUS LOGS'!$DN$230)+SUMIF('PREVIOUS LOGS'!$DF$271,FC218,'PREVIOUS LOGS'!$DN$283)+SUMIF('PREVIOUS LOGS'!$DF$324,FC218,'PREVIOUS LOGS'!$DN$336)+SUMIF('PREVIOUS LOGS'!$FC$6,FC218,'PREVIOUS LOGS'!$FK$18)+SUMIF('PREVIOUS LOGS'!$FC$59,$K$6,'PREVIOUS LOGS'!$FK$71)+SUMIF('PREVIOUS LOGS'!$FC$112,FC218,'PREVIOUS LOGS'!$FK$124)+SUMIF('PREVIOUS LOGS'!$FC$165,FC218,'PREVIOUS LOGS'!$FK$177)+SUMIF('PREVIOUS LOGS'!$FC$218,FC218,'PREVIOUS LOGS'!$FK$230)+SUMIF('PREVIOUS LOGS'!$FC$271,FC218,'PREVIOUS LOGS'!$FK$283)+SUMIF('PREVIOUS LOGS'!$FC$324,FC218,'PREVIOUS LOGS'!$FK$336)</f>
        <v>0</v>
      </c>
      <c r="FL230" s="755"/>
      <c r="FM230" s="755"/>
      <c r="FN230" s="755"/>
      <c r="FO230" s="755"/>
      <c r="FP230" s="755"/>
      <c r="FQ230" s="15"/>
      <c r="FR230" s="812">
        <f>IF(FR224=0," ",FR224+3)</f>
        <v>2025</v>
      </c>
      <c r="FS230" s="813"/>
      <c r="FT230" s="813"/>
      <c r="FU230" s="813"/>
      <c r="FV230" s="813"/>
      <c r="FW230" s="1118">
        <f>SUMIFS('ANNUAL SUMMARY'!$AF$54,FR230,'ANNUAL SUMMARY'!$V$9,FC218,'ANNUAL SUMMARY'!$L$6)+SUMIFS('ANNUAL SUMMARY'!$AF$112,FR230,'ANNUAL SUMMARY'!$V$9,FC218,'ANNUAL SUMMARY'!$L$64)+SUMIFS('ANNUAL SUMMARY'!$AF$170,FR230,'ANNUAL SUMMARY'!$V$9,FC218,'ANNUAL SUMMARY'!$L$122)+SUMIFS('ANNUAL SUMMARY'!$AF$228,FR230,'ANNUAL SUMMARY'!$V$9,FC218,'ANNUAL SUMMARY'!$L$180)+SUMIFS('ANNUAL SUMMARY'!$AF$286,FR230,'ANNUAL SUMMARY'!$V$9,FC218,'ANNUAL SUMMARY'!$L$238)+SUMIFS('ANNUAL SUMMARY'!$AF$344,FR230,'ANNUAL SUMMARY'!$V$9,FC218,'ANNUAL SUMMARY'!$L$296)+SUMIFS('ANNUAL SUMMARY'!$AF$402,FR230,'ANNUAL SUMMARY'!$V$9,FC218,'ANNUAL SUMMARY'!$L$354)+SUMIFS('ANNUAL SUMMARY'!$AF$460,FR230,'ANNUAL SUMMARY'!$V$9,FC218,'ANNUAL SUMMARY'!$L$412)+SUMIFS('ANNUAL SUMMARY'!$AF$518,FR230,'ANNUAL SUMMARY'!$V$9,FC218,'ANNUAL SUMMARY'!$L$470)+SUMIFS('ANNUAL SUMMARY'!$AF$576,FR230,'ANNUAL SUMMARY'!$V$9,FC218,'ANNUAL SUMMARY'!$L$528)+SUMIFS('ANNUAL SUMMARY'!$AF$634,FR230,'ANNUAL SUMMARY'!$V$9,FC218,'ANNUAL SUMMARY'!$L$586)+SUMIFS('ANNUAL SUMMARY'!$AF$692,FR230,'ANNUAL SUMMARY'!$V$9,FC218,'ANNUAL SUMMARY'!$L$644)+SUMIFS('ANNUAL SUMMARY'!$CC$54,FR230,'ANNUAL SUMMARY'!$V$9,FC218,'ANNUAL SUMMARY'!$BI$6)+SUMIFS('ANNUAL SUMMARY'!$CC$112,FR230,'ANNUAL SUMMARY'!$V$9,FC218,'ANNUAL SUMMARY'!$BI$64)+SUMIFS('ANNUAL SUMMARY'!$CC$170,FR230,'ANNUAL SUMMARY'!$V$9,FC218,'ANNUAL SUMMARY'!$BI$122)+SUMIFS('ANNUAL SUMMARY'!$CC$228,FR230,'ANNUAL SUMMARY'!$V$9,FC218,'ANNUAL SUMMARY'!$BI$180)+SUMIFS('ANNUAL SUMMARY'!$CC$286,FR230,'ANNUAL SUMMARY'!$V$9,FC218,'ANNUAL SUMMARY'!$BI$238)+SUMIFS('ANNUAL SUMMARY'!$CC$344,FR230,'ANNUAL SUMMARY'!$V$9,FC218,'ANNUAL SUMMARY'!$BI$296)+SUMIFS('ANNUAL SUMMARY'!$CC$402,FR230,'ANNUAL SUMMARY'!$V$9,FC218,'ANNUAL SUMMARY'!$BI$354)+SUMIFS('ANNUAL SUMMARY'!$CC$460,FR230,'ANNUAL SUMMARY'!$V$9,FC218,'ANNUAL SUMMARY'!$BI$412)+SUMIFS('ANNUAL SUMMARY'!$CC$518,FR230,'ANNUAL SUMMARY'!$V$9,FC218,'ANNUAL SUMMARY'!$BI$470)+SUMIFS('ANNUAL SUMMARY'!$CC$576,FR230,'ANNUAL SUMMARY'!$V$9,FC218,'ANNUAL SUMMARY'!$BI$528)+SUMIFS('ANNUAL SUMMARY'!$CC$634,FR230,'ANNUAL SUMMARY'!$V$9,FC218,'ANNUAL SUMMARY'!$BI$586)+SUMIFS('ANNUAL SUMMARY'!$CC$692,FR230,'ANNUAL SUMMARY'!$V$9,FC218,'ANNUAL SUMMARY'!$BI$644)+SUMIFS('ANNUAL SUMMARY'!$EB$54,FR230,'ANNUAL SUMMARY'!$V$9,FC218,'ANNUAL SUMMARY'!$DH$6)+SUMIFS('ANNUAL SUMMARY'!$EB$112,FR230,'ANNUAL SUMMARY'!$V$9,FC218,'ANNUAL SUMMARY'!$DH$64)+SUMIFS('ANNUAL SUMMARY'!$EB$170,FR230,'ANNUAL SUMMARY'!$V$9,FC218,'ANNUAL SUMMARY'!$DH$122)+SUMIFS('ANNUAL SUMMARY'!$EB$228,FR230,'ANNUAL SUMMARY'!$V$9,FC218,'ANNUAL SUMMARY'!$DH$180)+SUMIFS('ANNUAL SUMMARY'!$EB$286,FR230,'ANNUAL SUMMARY'!$V$9,FC218,'ANNUAL SUMMARY'!$DH$238)+SUMIFS('ANNUAL SUMMARY'!$EB$344,FR230,'ANNUAL SUMMARY'!$V$9,FC218,'ANNUAL SUMMARY'!$DH$296)+SUMIFS('ANNUAL SUMMARY'!$EB$402,FR230,'ANNUAL SUMMARY'!$V$9,FC218,'ANNUAL SUMMARY'!$DH$354)+SUMIFS('ANNUAL SUMMARY'!$EB$460,FR230,'ANNUAL SUMMARY'!$V$9,FC218,'ANNUAL SUMMARY'!$DH$412)+SUMIFS('ANNUAL SUMMARY'!$EB$518,FR230,'ANNUAL SUMMARY'!$V$9,FC218,'ANNUAL SUMMARY'!$DH$470)+SUMIFS('ANNUAL SUMMARY'!$EB$576,FR230,'ANNUAL SUMMARY'!$V$9,FC218,'ANNUAL SUMMARY'!$DH$528)+SUMIFS('ANNUAL SUMMARY'!$EB$634,FR230,'ANNUAL SUMMARY'!$V$9,FC218,'ANNUAL SUMMARY'!$DH$586)+SUMIFS('ANNUAL SUMMARY'!$EB$692,FR230,'ANNUAL SUMMARY'!$V$9,FC218,'ANNUAL SUMMARY'!$DH$644)+SUMIFS('ANNUAL SUMMARY'!$FY$54,FR230,'ANNUAL SUMMARY'!$V$9,FC218,'ANNUAL SUMMARY'!$FE$6)+SUMIFS('ANNUAL SUMMARY'!$FY$112,FR230,'ANNUAL SUMMARY'!$V$9,FC218,'ANNUAL SUMMARY'!$FE$64)+SUMIFS('ANNUAL SUMMARY'!$FY$170,FR230,'ANNUAL SUMMARY'!$V$9,FC218,'ANNUAL SUMMARY'!$FE$122)+SUMIFS('ANNUAL SUMMARY'!$FY$228,FR230,'ANNUAL SUMMARY'!$V$9,FC218,'ANNUAL SUMMARY'!$FE$180)+SUMIFS('ANNUAL SUMMARY'!$FY$286,FR230,'ANNUAL SUMMARY'!$V$9,FC218,'ANNUAL SUMMARY'!$FE$238)+SUMIFS('ANNUAL SUMMARY'!$FY$344,FR230,'ANNUAL SUMMARY'!$V$9,FC218,'ANNUAL SUMMARY'!$FE$296)+SUMIFS('ANNUAL SUMMARY'!$FY$402,FR230,'ANNUAL SUMMARY'!$V$9,FC218,'ANNUAL SUMMARY'!$FE$354)+SUMIFS('ANNUAL SUMMARY'!$FY$460,FR230,'ANNUAL SUMMARY'!$V$9,FC218,'ANNUAL SUMMARY'!$FE$412)+SUMIFS('ANNUAL SUMMARY'!$FY$518,FR230,'ANNUAL SUMMARY'!$V$9,FC218,'ANNUAL SUMMARY'!$FE$470)+SUMIFS('ANNUAL SUMMARY'!$FY$576,FR230,'ANNUAL SUMMARY'!$V$9,FC218,'ANNUAL SUMMARY'!$FE$528)+SUMIFS('ANNUAL SUMMARY'!$FY$634,FR230,'ANNUAL SUMMARY'!$V$9,FC218,'ANNUAL SUMMARY'!$FE$586)+SUMIFS('ANNUAL SUMMARY'!$FY$692,FR230,'ANNUAL SUMMARY'!$V$9,FC218,'ANNUAL SUMMARY'!$FE$644)</f>
        <v>0</v>
      </c>
      <c r="FX230" s="727"/>
      <c r="FY230" s="727"/>
      <c r="FZ230" s="727"/>
      <c r="GA230" s="727">
        <f>SUMIFS('ANNUAL SUMMARY'!$AJ$54,FR230,'ANNUAL SUMMARY'!$V$9,FC218,'ANNUAL SUMMARY'!$L$6)+SUMIFS('ANNUAL SUMMARY'!$AJ$112,FR230,'ANNUAL SUMMARY'!$V$9,FC218,'ANNUAL SUMMARY'!$L$64)+SUMIFS('ANNUAL SUMMARY'!$AJ$170,FR230,'ANNUAL SUMMARY'!$V$9,FC218,'ANNUAL SUMMARY'!$L$122)+SUMIFS('ANNUAL SUMMARY'!$AJ$228,FR230,'ANNUAL SUMMARY'!$V$9,FC218,'ANNUAL SUMMARY'!$L$180)+SUMIFS('ANNUAL SUMMARY'!$AJ$286,FR230,'ANNUAL SUMMARY'!$V$9,FC218,'ANNUAL SUMMARY'!$L$238)+SUMIFS('ANNUAL SUMMARY'!$AJ$344,FR230,'ANNUAL SUMMARY'!$V$9,FC218,'ANNUAL SUMMARY'!$L$296)+SUMIFS('ANNUAL SUMMARY'!$AJ$402,FR230,'ANNUAL SUMMARY'!$V$9,FC218,'ANNUAL SUMMARY'!$L$354)+SUMIFS('ANNUAL SUMMARY'!$AJ$460,FR230,'ANNUAL SUMMARY'!$V$9,FC218,'ANNUAL SUMMARY'!$L$412)+SUMIFS('ANNUAL SUMMARY'!$AJ$518,FR230,'ANNUAL SUMMARY'!$V$9,FC218,'ANNUAL SUMMARY'!$L$470)+SUMIFS('ANNUAL SUMMARY'!$AJ$576,FR230,'ANNUAL SUMMARY'!$V$9,FC218,'ANNUAL SUMMARY'!$L$528)+SUMIFS('ANNUAL SUMMARY'!$AJ$634,FR230,'ANNUAL SUMMARY'!$V$9,FC218,'ANNUAL SUMMARY'!$L$586)+SUMIFS('ANNUAL SUMMARY'!$AJ$692,FR230,'ANNUAL SUMMARY'!$V$9,FC218,'ANNUAL SUMMARY'!$L$644)+SUMIFS('ANNUAL SUMMARY'!$CG$54,FR230,'ANNUAL SUMMARY'!$V$9,FC218,'ANNUAL SUMMARY'!$BI$6)+SUMIFS('ANNUAL SUMMARY'!$CG$112,FR230,'ANNUAL SUMMARY'!$V$9,FC218,'ANNUAL SUMMARY'!$BI$64)+SUMIFS('ANNUAL SUMMARY'!$CG$170,FR230,'ANNUAL SUMMARY'!$V$9,FC218,'ANNUAL SUMMARY'!$BI$122)+SUMIFS('ANNUAL SUMMARY'!$CG$228,FR230,'ANNUAL SUMMARY'!$V$9,FC218,'ANNUAL SUMMARY'!$BI$180)+SUMIFS('ANNUAL SUMMARY'!$CG$286,FR230,'ANNUAL SUMMARY'!$V$9,FC218,'ANNUAL SUMMARY'!$BI$238)+SUMIFS('ANNUAL SUMMARY'!$CG$344,FR230,'ANNUAL SUMMARY'!$V$9,FC218,'ANNUAL SUMMARY'!$BI$296)+SUMIFS('ANNUAL SUMMARY'!$CG$402,FR230,'ANNUAL SUMMARY'!$V$9,FC218,'ANNUAL SUMMARY'!$BI$354)+SUMIFS('ANNUAL SUMMARY'!$CG$460,FR230,'ANNUAL SUMMARY'!$V$9,FC218,'ANNUAL SUMMARY'!$BI$412)+SUMIFS('ANNUAL SUMMARY'!$CG$518,FR230,'ANNUAL SUMMARY'!$V$9,FC218,'ANNUAL SUMMARY'!$BI$470)+SUMIFS('ANNUAL SUMMARY'!$CG$576,FR230,'ANNUAL SUMMARY'!$V$9,FC218,'ANNUAL SUMMARY'!$BI$528)+SUMIFS('ANNUAL SUMMARY'!$CG$634,FR230,'ANNUAL SUMMARY'!$V$9,FC218,'ANNUAL SUMMARY'!$BI$586)+SUMIFS('ANNUAL SUMMARY'!$CG$692,FR230,'ANNUAL SUMMARY'!$V$9,FC218,'ANNUAL SUMMARY'!$BI$644)+SUMIFS('ANNUAL SUMMARY'!$EF$54,FR230,'ANNUAL SUMMARY'!$V$9,FC218,'ANNUAL SUMMARY'!$DH$6)+SUMIFS('ANNUAL SUMMARY'!$EF$112,FR230,'ANNUAL SUMMARY'!$V$9,FC218,'ANNUAL SUMMARY'!$DH$64)+SUMIFS('ANNUAL SUMMARY'!$EF$170,FR230,'ANNUAL SUMMARY'!$V$9,FC218,'ANNUAL SUMMARY'!$DH$122)+SUMIFS('ANNUAL SUMMARY'!$EF$228,FR230,'ANNUAL SUMMARY'!$V$9,FC218,'ANNUAL SUMMARY'!$DH$180)+SUMIFS('ANNUAL SUMMARY'!$EF$286,FR230,'ANNUAL SUMMARY'!$V$9,FC218,'ANNUAL SUMMARY'!$DH$238)+SUMIFS('ANNUAL SUMMARY'!$EF$344,FR230,'ANNUAL SUMMARY'!$V$9,FC218,'ANNUAL SUMMARY'!$DH$296)+SUMIFS('ANNUAL SUMMARY'!$EF$402,FR230,'ANNUAL SUMMARY'!$V$9,FC218,'ANNUAL SUMMARY'!$DH$354)+SUMIFS('ANNUAL SUMMARY'!$EF$460,FR230,'ANNUAL SUMMARY'!$V$9,FC218,'ANNUAL SUMMARY'!$DH$412)+SUMIFS('ANNUAL SUMMARY'!$EF$518,FR230,'ANNUAL SUMMARY'!$V$9,FC218,'ANNUAL SUMMARY'!$DH$470)+SUMIFS('ANNUAL SUMMARY'!$EF$576,FR230,'ANNUAL SUMMARY'!$V$9,FC218,'ANNUAL SUMMARY'!$DH$528)+SUMIFS('ANNUAL SUMMARY'!$EF$634,FR230,'ANNUAL SUMMARY'!$V$9,FC218,'ANNUAL SUMMARY'!$DH$586)+SUMIFS('ANNUAL SUMMARY'!$EF$692,FR230,'ANNUAL SUMMARY'!$V$9,FC218,'ANNUAL SUMMARY'!$DH$644)+SUMIFS('ANNUAL SUMMARY'!$GC$54,FR230,'ANNUAL SUMMARY'!$V$9,FC218,'ANNUAL SUMMARY'!$FE$6)+SUMIFS('ANNUAL SUMMARY'!$GC$112,FR230,'ANNUAL SUMMARY'!$V$9,FC218,'ANNUAL SUMMARY'!$FE$64)+SUMIFS('ANNUAL SUMMARY'!$GC$170,FR230,'ANNUAL SUMMARY'!$V$9,FC218,'ANNUAL SUMMARY'!$FE$122)+SUMIFS('ANNUAL SUMMARY'!$GC$228,FR230,'ANNUAL SUMMARY'!$V$9,FC218,'ANNUAL SUMMARY'!$FE$180)+SUMIFS('ANNUAL SUMMARY'!$GC$286,FR230,'ANNUAL SUMMARY'!$V$9,FC218,'ANNUAL SUMMARY'!$FE$238)+SUMIFS('ANNUAL SUMMARY'!$GC$344,FR230,'ANNUAL SUMMARY'!$V$9,FC218,'ANNUAL SUMMARY'!$FE$296)+SUMIFS('ANNUAL SUMMARY'!$GC$402,FR230,'ANNUAL SUMMARY'!$V$9,FC218,'ANNUAL SUMMARY'!$FE$354)+SUMIFS('ANNUAL SUMMARY'!$GC$460,FR230,'ANNUAL SUMMARY'!$V$9,FC218,'ANNUAL SUMMARY'!$FE$412)+SUMIFS('ANNUAL SUMMARY'!$GC$518,FR230,'ANNUAL SUMMARY'!$V$9,FC218,'ANNUAL SUMMARY'!$FE$470)+SUMIFS('ANNUAL SUMMARY'!$GC$576,FR230,'ANNUAL SUMMARY'!$V$9,FC218,'ANNUAL SUMMARY'!$FE$528)+SUMIFS('ANNUAL SUMMARY'!$GC$634,FR230,'ANNUAL SUMMARY'!$V$9,FC218,'ANNUAL SUMMARY'!$FE$586)+SUMIFS('ANNUAL SUMMARY'!$GC$692,FR230,'ANNUAL SUMMARY'!$V$9,FC218,'ANNUAL SUMMARY'!$FE$644)</f>
        <v>0</v>
      </c>
      <c r="GB230" s="727"/>
      <c r="GC230" s="727"/>
      <c r="GD230" s="727"/>
      <c r="GE230" s="727">
        <f>SUMIFS('ANNUAL SUMMARY'!$AN$54,FR230,'ANNUAL SUMMARY'!$V$9,FC218,'ANNUAL SUMMARY'!$L$6)+SUMIFS('ANNUAL SUMMARY'!$AN$112,FR230,'ANNUAL SUMMARY'!$V$9,FC218,'ANNUAL SUMMARY'!$L$64)+SUMIFS('ANNUAL SUMMARY'!$AN$170,FR230,'ANNUAL SUMMARY'!$V$9,FC218,'ANNUAL SUMMARY'!$L$122)+SUMIFS('ANNUAL SUMMARY'!$AN$228,FR230,'ANNUAL SUMMARY'!$V$9,FC218,'ANNUAL SUMMARY'!$L$180)+SUMIFS('ANNUAL SUMMARY'!$AN$286,FR230,'ANNUAL SUMMARY'!$V$9,FC218,'ANNUAL SUMMARY'!$L$238)+SUMIFS('ANNUAL SUMMARY'!$AN$344,FR230,'ANNUAL SUMMARY'!$V$9,FC218,'ANNUAL SUMMARY'!$L$296)+SUMIFS('ANNUAL SUMMARY'!$AN$402,FR230,'ANNUAL SUMMARY'!$V$9,FC218,'ANNUAL SUMMARY'!$L$354)+SUMIFS('ANNUAL SUMMARY'!$AN$460,FR230,'ANNUAL SUMMARY'!$V$9,FC218,'ANNUAL SUMMARY'!$L$412)+SUMIFS('ANNUAL SUMMARY'!$AN$518,FR230,'ANNUAL SUMMARY'!$V$9,FC218,'ANNUAL SUMMARY'!$L$470)+SUMIFS('ANNUAL SUMMARY'!$AN$576,FR230,'ANNUAL SUMMARY'!$V$9,FC218,'ANNUAL SUMMARY'!$L$528)+SUMIFS('ANNUAL SUMMARY'!$AN$634,FR230,'ANNUAL SUMMARY'!$V$9,FC218,'ANNUAL SUMMARY'!$L$586)+SUMIFS('ANNUAL SUMMARY'!$AN$692,FR230,'ANNUAL SUMMARY'!$V$9,FC218,'ANNUAL SUMMARY'!$L$644)+SUMIFS('ANNUAL SUMMARY'!$CK$54,FR230,'ANNUAL SUMMARY'!$V$9,FC218,'ANNUAL SUMMARY'!$BI$6)+SUMIFS('ANNUAL SUMMARY'!$CK$112,FR230,'ANNUAL SUMMARY'!$V$9,FC218,'ANNUAL SUMMARY'!$BI$64)+SUMIFS('ANNUAL SUMMARY'!$CK$170,FR230,'ANNUAL SUMMARY'!$V$9,FC218,'ANNUAL SUMMARY'!$BI$122)+SUMIFS('ANNUAL SUMMARY'!$CK$228,FR230,'ANNUAL SUMMARY'!$V$9,FC218,'ANNUAL SUMMARY'!$BI$180)+SUMIFS('ANNUAL SUMMARY'!$CK$286,FR230,'ANNUAL SUMMARY'!$V$9,FC218,'ANNUAL SUMMARY'!$BI$238)+SUMIFS('ANNUAL SUMMARY'!$CK$344,FR230,'ANNUAL SUMMARY'!$V$9,FC218,'ANNUAL SUMMARY'!$BI$296)+SUMIFS('ANNUAL SUMMARY'!$CK$402,FR230,'ANNUAL SUMMARY'!$V$9,FC218,'ANNUAL SUMMARY'!$BI$354)+SUMIFS('ANNUAL SUMMARY'!$CK$460,FR230,'ANNUAL SUMMARY'!$V$9,FC218,'ANNUAL SUMMARY'!$BI$412)+SUMIFS('ANNUAL SUMMARY'!$CK$518,FR230,'ANNUAL SUMMARY'!$V$9,FC218,'ANNUAL SUMMARY'!$BI$470)+SUMIFS('ANNUAL SUMMARY'!$CK$576,FR230,'ANNUAL SUMMARY'!$V$9,FC218,'ANNUAL SUMMARY'!$BI$528)+SUMIFS('ANNUAL SUMMARY'!$CK$634,FR230,'ANNUAL SUMMARY'!$V$9,FC218,'ANNUAL SUMMARY'!$BI$586)+SUMIFS('ANNUAL SUMMARY'!$CK$692,FR230,'ANNUAL SUMMARY'!$V$9,FC218,'ANNUAL SUMMARY'!$BI$644)+SUMIFS('ANNUAL SUMMARY'!$EJ$54,FR230,'ANNUAL SUMMARY'!$V$9,FC218,'ANNUAL SUMMARY'!$DH$6)+SUMIFS('ANNUAL SUMMARY'!$EJ$112,FR230,'ANNUAL SUMMARY'!$V$9,FC218,'ANNUAL SUMMARY'!$DH$64)+SUMIFS('ANNUAL SUMMARY'!$EJ$170,FR230,'ANNUAL SUMMARY'!$V$9,FC218,'ANNUAL SUMMARY'!$DH$122)+SUMIFS('ANNUAL SUMMARY'!$EJ$228,FR230,'ANNUAL SUMMARY'!$V$9,FC218,'ANNUAL SUMMARY'!$DH$180)+SUMIFS('ANNUAL SUMMARY'!$EJ$286,FR230,'ANNUAL SUMMARY'!$V$9,FC218,'ANNUAL SUMMARY'!$DH$238)+SUMIFS('ANNUAL SUMMARY'!$EJ$344,FR230,'ANNUAL SUMMARY'!$V$9,FC218,'ANNUAL SUMMARY'!$DH$296)+SUMIFS('ANNUAL SUMMARY'!$EJ$402,FR230,'ANNUAL SUMMARY'!$V$9,FC218,'ANNUAL SUMMARY'!$DH$354)+SUMIFS('ANNUAL SUMMARY'!$EJ$460,FR230,'ANNUAL SUMMARY'!$V$9,FC218,'ANNUAL SUMMARY'!$DH$412)+SUMIFS('ANNUAL SUMMARY'!$EJ$518,FR230,'ANNUAL SUMMARY'!$V$9,FC218,'ANNUAL SUMMARY'!$DH$470)+SUMIFS('ANNUAL SUMMARY'!$EJ$576,FR230,'ANNUAL SUMMARY'!$V$9,FC218,'ANNUAL SUMMARY'!$DH$528)+SUMIFS('ANNUAL SUMMARY'!$EJ$634,FR230,'ANNUAL SUMMARY'!$V$9,FC218,'ANNUAL SUMMARY'!$DH$586)+SUMIFS('ANNUAL SUMMARY'!$EJ$692,FR230,'ANNUAL SUMMARY'!$V$9,FC218,'ANNUAL SUMMARY'!$DH$644)+SUMIFS('ANNUAL SUMMARY'!$GG$54,FR230,'ANNUAL SUMMARY'!$V$9,FC218,'ANNUAL SUMMARY'!$FE$6)+SUMIFS('ANNUAL SUMMARY'!$GG$112,FR230,'ANNUAL SUMMARY'!$V$9,FC218,'ANNUAL SUMMARY'!$FE$64)+SUMIFS('ANNUAL SUMMARY'!$GG$170,FR230,'ANNUAL SUMMARY'!$V$9,FC218,'ANNUAL SUMMARY'!$FE$122)+SUMIFS('ANNUAL SUMMARY'!$GG$228,FR230,'ANNUAL SUMMARY'!$V$9,FC218,'ANNUAL SUMMARY'!$FE$180)+SUMIFS('ANNUAL SUMMARY'!$GG$286,FR230,'ANNUAL SUMMARY'!$V$9,FC218,'ANNUAL SUMMARY'!$FE$238)+SUMIFS('ANNUAL SUMMARY'!$GG$344,FR230,'ANNUAL SUMMARY'!$V$9,FC218,'ANNUAL SUMMARY'!$FE$296)+SUMIFS('ANNUAL SUMMARY'!$GG$402,FR230,'ANNUAL SUMMARY'!$V$9,FC218,'ANNUAL SUMMARY'!$FE$354)+SUMIFS('ANNUAL SUMMARY'!$GG$460,FR230,'ANNUAL SUMMARY'!$V$9,FC218,'ANNUAL SUMMARY'!$FE$412)+SUMIFS('ANNUAL SUMMARY'!$GG$518,FR230,'ANNUAL SUMMARY'!$V$9,FC218,'ANNUAL SUMMARY'!$FE$470)+SUMIFS('ANNUAL SUMMARY'!$GG$576,FR230,'ANNUAL SUMMARY'!$V$9,FC218,'ANNUAL SUMMARY'!$FE$528)+SUMIFS('ANNUAL SUMMARY'!$GG$634,FR230,'ANNUAL SUMMARY'!$V$9,FC218,'ANNUAL SUMMARY'!$FE$586)+SUMIFS('ANNUAL SUMMARY'!$GG$692,FR230,'ANNUAL SUMMARY'!$V$9,FC218,'ANNUAL SUMMARY'!$FE$644)</f>
        <v>0</v>
      </c>
      <c r="GF230" s="727"/>
      <c r="GG230" s="727"/>
      <c r="GH230" s="727"/>
      <c r="GI230" s="728">
        <f>SUMIFS('ANNUAL SUMMARY'!$AR$54,FR230,'ANNUAL SUMMARY'!$V$9,FC218,'ANNUAL SUMMARY'!$L$6)+SUMIFS('ANNUAL SUMMARY'!$AR$112,FR230,'ANNUAL SUMMARY'!$V$9,FC218,'ANNUAL SUMMARY'!$L$64)+SUMIFS('ANNUAL SUMMARY'!$AR$170,FR230,'ANNUAL SUMMARY'!$V$9,FC218,'ANNUAL SUMMARY'!$L$122)+SUMIFS('ANNUAL SUMMARY'!$AR$228,FR230,'ANNUAL SUMMARY'!$V$9,FC218,'ANNUAL SUMMARY'!$L$180)+SUMIFS('ANNUAL SUMMARY'!$AR$286,FR230,'ANNUAL SUMMARY'!$V$9,FC218,'ANNUAL SUMMARY'!$L$238)+SUMIFS('ANNUAL SUMMARY'!$AR$344,FR230,'ANNUAL SUMMARY'!$V$9,FC218,'ANNUAL SUMMARY'!$L$296)+SUMIFS('ANNUAL SUMMARY'!$AR$402,FR230,'ANNUAL SUMMARY'!$V$9,FC218,'ANNUAL SUMMARY'!$L$354)+SUMIFS('ANNUAL SUMMARY'!$AR$460,FR230,'ANNUAL SUMMARY'!$V$9,FC218,'ANNUAL SUMMARY'!$L$412)+SUMIFS('ANNUAL SUMMARY'!$AR$518,FR230,'ANNUAL SUMMARY'!$V$9,FC218,'ANNUAL SUMMARY'!$L$470)+SUMIFS('ANNUAL SUMMARY'!$AR$576,FR230,'ANNUAL SUMMARY'!$V$9,FC218,'ANNUAL SUMMARY'!$L$528)+SUMIFS('ANNUAL SUMMARY'!$AR$634,FR230,'ANNUAL SUMMARY'!$V$9,FC218,'ANNUAL SUMMARY'!$L$586)+SUMIFS('ANNUAL SUMMARY'!$AR$692,FR230,'ANNUAL SUMMARY'!$V$9,FC218,'ANNUAL SUMMARY'!$L$644)+SUMIFS('ANNUAL SUMMARY'!$CO$54,FR230,'ANNUAL SUMMARY'!$V$9,FC218,'ANNUAL SUMMARY'!$BI$6)+SUMIFS('ANNUAL SUMMARY'!$CO$112,FR230,'ANNUAL SUMMARY'!$V$9,FC218,'ANNUAL SUMMARY'!$BI$64)+SUMIFS('ANNUAL SUMMARY'!$CO$170,FR230,'ANNUAL SUMMARY'!$V$9,FC218,'ANNUAL SUMMARY'!$BI$122)+SUMIFS('ANNUAL SUMMARY'!$CO$228,FR230,'ANNUAL SUMMARY'!$V$9,FC218,'ANNUAL SUMMARY'!$BI$180)+SUMIFS('ANNUAL SUMMARY'!$CO$286,FR230,'ANNUAL SUMMARY'!$V$9,FC218,'ANNUAL SUMMARY'!$BI$238)+SUMIFS('ANNUAL SUMMARY'!$CO$344,FR230,'ANNUAL SUMMARY'!$V$9,FC218,'ANNUAL SUMMARY'!$BI$296)+SUMIFS('ANNUAL SUMMARY'!$CO$402,FR230,'ANNUAL SUMMARY'!$V$9,FC218,'ANNUAL SUMMARY'!$BI$354)+SUMIFS('ANNUAL SUMMARY'!$CO$460,FR230,'ANNUAL SUMMARY'!$V$9,FC218,'ANNUAL SUMMARY'!$BI$412)+SUMIFS('ANNUAL SUMMARY'!$CO$518,FR230,'ANNUAL SUMMARY'!$V$9,FC218,'ANNUAL SUMMARY'!$BI$470)+SUMIFS('ANNUAL SUMMARY'!$CO$576,FR230,'ANNUAL SUMMARY'!$V$9,FC218,'ANNUAL SUMMARY'!$BI$528)+SUMIFS('ANNUAL SUMMARY'!$CO$634,FR230,'ANNUAL SUMMARY'!$V$9,FC218,'ANNUAL SUMMARY'!$BI$586)+SUMIFS('ANNUAL SUMMARY'!$CO$692,FR230,'ANNUAL SUMMARY'!$V$9,FC218,'ANNUAL SUMMARY'!$BI$644)+SUMIFS('ANNUAL SUMMARY'!$EN$54,FR230,'ANNUAL SUMMARY'!$V$9,FC218,'ANNUAL SUMMARY'!$DH$6)+SUMIFS('ANNUAL SUMMARY'!$EN$112,FR230,'ANNUAL SUMMARY'!$V$9,FC218,'ANNUAL SUMMARY'!$DH$64)+SUMIFS('ANNUAL SUMMARY'!$EN$170,FR230,'ANNUAL SUMMARY'!$V$9,FC218,'ANNUAL SUMMARY'!$DH$122)+SUMIFS('ANNUAL SUMMARY'!$EN$228,FR230,'ANNUAL SUMMARY'!$V$9,FC218,'ANNUAL SUMMARY'!$DH$180)+SUMIFS('ANNUAL SUMMARY'!$EN$286,FR230,'ANNUAL SUMMARY'!$V$9,FC218,'ANNUAL SUMMARY'!$DH$238)+SUMIFS('ANNUAL SUMMARY'!$EN$344,FR230,'ANNUAL SUMMARY'!$V$9,FC218,'ANNUAL SUMMARY'!$DH$296)+SUMIFS('ANNUAL SUMMARY'!$EN$402,FR230,'ANNUAL SUMMARY'!$V$9,FC218,'ANNUAL SUMMARY'!$DH$354)+SUMIFS('ANNUAL SUMMARY'!$EN$460,FR230,'ANNUAL SUMMARY'!$V$9,FC218,'ANNUAL SUMMARY'!$DH$412)+SUMIFS('ANNUAL SUMMARY'!$EN$518,FR230,'ANNUAL SUMMARY'!$V$9,FC218,'ANNUAL SUMMARY'!$DH$470)+SUMIFS('ANNUAL SUMMARY'!$EN$576,FR230,'ANNUAL SUMMARY'!$V$9,FC218,'ANNUAL SUMMARY'!$DH$528)+SUMIFS('ANNUAL SUMMARY'!$EN$634,FR230,'ANNUAL SUMMARY'!$V$9,FC218,'ANNUAL SUMMARY'!$DH$586)+SUMIFS('ANNUAL SUMMARY'!$EN$692,FR230,'ANNUAL SUMMARY'!$V$9,FC218,'ANNUAL SUMMARY'!$DH$644)+SUMIFS('ANNUAL SUMMARY'!$GK$54,FR230,'ANNUAL SUMMARY'!$V$9,FC218,'ANNUAL SUMMARY'!$FE$6)+SUMIFS('ANNUAL SUMMARY'!$GK$112,FR230,'ANNUAL SUMMARY'!$V$9,FC218,'ANNUAL SUMMARY'!$FE$64)+SUMIFS('ANNUAL SUMMARY'!$GK$170,FR230,'ANNUAL SUMMARY'!$V$9,FC218,'ANNUAL SUMMARY'!$FE$122)+SUMIFS('ANNUAL SUMMARY'!$GK$228,FR230,'ANNUAL SUMMARY'!$V$9,FC218,'ANNUAL SUMMARY'!$FE$180)+SUMIFS('ANNUAL SUMMARY'!$GK$286,FR230,'ANNUAL SUMMARY'!$V$9,FC218,'ANNUAL SUMMARY'!$FE$238)+SUMIFS('ANNUAL SUMMARY'!$GK$344,FR230,'ANNUAL SUMMARY'!$V$9,FC218,'ANNUAL SUMMARY'!$FE$296)+SUMIFS('ANNUAL SUMMARY'!$GK$402,FR230,'ANNUAL SUMMARY'!$V$9,FC218,'ANNUAL SUMMARY'!$FE$354)+SUMIFS('ANNUAL SUMMARY'!$GK$460,FR230,'ANNUAL SUMMARY'!$V$9,FC218,'ANNUAL SUMMARY'!$FE$412)+SUMIFS('ANNUAL SUMMARY'!$GK$518,FR230,'ANNUAL SUMMARY'!$V$9,FC218,'ANNUAL SUMMARY'!$FE$470)+SUMIFS('ANNUAL SUMMARY'!$GK$576,FR230,'ANNUAL SUMMARY'!$V$9,FC218,'ANNUAL SUMMARY'!$FE$528)+SUMIFS('ANNUAL SUMMARY'!$GK$634,FR230,'ANNUAL SUMMARY'!$V$9,FC218,'ANNUAL SUMMARY'!$FE$586)+SUMIFS('ANNUAL SUMMARY'!$GK$692,FR230,'ANNUAL SUMMARY'!$V$9,FC218,'ANNUAL SUMMARY'!$FE$644)</f>
        <v>0</v>
      </c>
      <c r="GJ230" s="728"/>
      <c r="GK230" s="728"/>
      <c r="GL230" s="728">
        <f>SUMIFS('ANNUAL SUMMARY'!$AU$54,FR230,'ANNUAL SUMMARY'!$V$9,FC218,'ANNUAL SUMMARY'!$L$6)+SUMIFS('ANNUAL SUMMARY'!$AU$112,FR230,'ANNUAL SUMMARY'!$V$9,FC218,'ANNUAL SUMMARY'!$L$64)+SUMIFS('ANNUAL SUMMARY'!$AU$170,FR230,'ANNUAL SUMMARY'!$V$9,FC218,'ANNUAL SUMMARY'!$L$122)+SUMIFS('ANNUAL SUMMARY'!$AU$228,FR230,'ANNUAL SUMMARY'!$V$9,FC218,'ANNUAL SUMMARY'!$L$180)+SUMIFS('ANNUAL SUMMARY'!$AU$286,FR230,'ANNUAL SUMMARY'!$V$9,FC218,'ANNUAL SUMMARY'!$L$238)+SUMIFS('ANNUAL SUMMARY'!$AU$344,FR230,'ANNUAL SUMMARY'!$V$9,FC218,'ANNUAL SUMMARY'!$L$296)+SUMIFS('ANNUAL SUMMARY'!$AU$402,FR230,'ANNUAL SUMMARY'!$V$9,FC218,'ANNUAL SUMMARY'!$L$354)+SUMIFS('ANNUAL SUMMARY'!$AU$460,FR230,'ANNUAL SUMMARY'!$V$9,FC218,'ANNUAL SUMMARY'!$L$412)+SUMIFS('ANNUAL SUMMARY'!$AU$518,FR230,'ANNUAL SUMMARY'!$V$9,FC218,'ANNUAL SUMMARY'!$L$470)+SUMIFS('ANNUAL SUMMARY'!$AU$576,FR230,'ANNUAL SUMMARY'!$V$9,FC218,'ANNUAL SUMMARY'!$L$528)+SUMIFS('ANNUAL SUMMARY'!$AU$634,FR230,'ANNUAL SUMMARY'!$V$9,FC218,'ANNUAL SUMMARY'!$L$586)+SUMIFS('ANNUAL SUMMARY'!$AU$692,FR230,'ANNUAL SUMMARY'!$V$9,FC218,'ANNUAL SUMMARY'!$L$644)+SUMIFS('ANNUAL SUMMARY'!$CR$54,FR230,'ANNUAL SUMMARY'!$V$9,FC218,'ANNUAL SUMMARY'!$BI$6)+SUMIFS('ANNUAL SUMMARY'!$CR$112,FR230,'ANNUAL SUMMARY'!$V$9,FC218,'ANNUAL SUMMARY'!$BI$64)+SUMIFS('ANNUAL SUMMARY'!$CR$170,FR230,'ANNUAL SUMMARY'!$V$9,FC218,'ANNUAL SUMMARY'!$BI$122)+SUMIFS('ANNUAL SUMMARY'!$CR$228,FR230,'ANNUAL SUMMARY'!$V$9,FC218,'ANNUAL SUMMARY'!$BI$180)+SUMIFS('ANNUAL SUMMARY'!$CR$286,FR230,'ANNUAL SUMMARY'!$V$9,FC218,'ANNUAL SUMMARY'!$BI$238)+SUMIFS('ANNUAL SUMMARY'!$CR$344,FR230,'ANNUAL SUMMARY'!$V$9,FC218,'ANNUAL SUMMARY'!$BI$296)+SUMIFS('ANNUAL SUMMARY'!$CR$402,FR230,'ANNUAL SUMMARY'!$V$9,FC218,'ANNUAL SUMMARY'!$BI$354)+SUMIFS('ANNUAL SUMMARY'!$CR$460,FR230,'ANNUAL SUMMARY'!$V$9,FC218,'ANNUAL SUMMARY'!$BI$412)+SUMIFS('ANNUAL SUMMARY'!$CR$518,FR230,'ANNUAL SUMMARY'!$V$9,FC218,'ANNUAL SUMMARY'!$BI$470)+SUMIFS('ANNUAL SUMMARY'!$CR$576,FR230,'ANNUAL SUMMARY'!$V$9,FC218,'ANNUAL SUMMARY'!$BI$528)+SUMIFS('ANNUAL SUMMARY'!$CR$634,FR230,'ANNUAL SUMMARY'!$V$9,FC218,'ANNUAL SUMMARY'!$BI$586)+SUMIFS('ANNUAL SUMMARY'!$CR$692,FR230,'ANNUAL SUMMARY'!$V$9,FC218,'ANNUAL SUMMARY'!$BI$644)+SUMIFS('ANNUAL SUMMARY'!$EQ$54,FR230,'ANNUAL SUMMARY'!$V$9,FC218,'ANNUAL SUMMARY'!$DH$6)+SUMIFS('ANNUAL SUMMARY'!$EQ$112,FR230,'ANNUAL SUMMARY'!$V$9,FC218,'ANNUAL SUMMARY'!$DH$64)+SUMIFS('ANNUAL SUMMARY'!$EQ$170,FR230,'ANNUAL SUMMARY'!$V$9,FC218,'ANNUAL SUMMARY'!$DH$122)+SUMIFS('ANNUAL SUMMARY'!$EQ$228,FR230,'ANNUAL SUMMARY'!$V$9,FC218,'ANNUAL SUMMARY'!$DH$180)+SUMIFS('ANNUAL SUMMARY'!$EQ$286,FR230,'ANNUAL SUMMARY'!$V$9,FC218,'ANNUAL SUMMARY'!$DH$238)+SUMIFS('ANNUAL SUMMARY'!$EQ$344,FR230,'ANNUAL SUMMARY'!$V$9,FC218,'ANNUAL SUMMARY'!$DH$296)+SUMIFS('ANNUAL SUMMARY'!$EQ$402,FR230,'ANNUAL SUMMARY'!$V$9,FC218,'ANNUAL SUMMARY'!$DH$354)+SUMIFS('ANNUAL SUMMARY'!$EQ$460,FR230,'ANNUAL SUMMARY'!$V$9,FC218,'ANNUAL SUMMARY'!$DH$412)+SUMIFS('ANNUAL SUMMARY'!$EQ$518,FR230,'ANNUAL SUMMARY'!$V$9,FC218,'ANNUAL SUMMARY'!$DH$470)+SUMIFS('ANNUAL SUMMARY'!$EQ$576,FR230,'ANNUAL SUMMARY'!$V$9,FC218,'ANNUAL SUMMARY'!$DH$528)+SUMIFS('ANNUAL SUMMARY'!$EQ$634,FR230,'ANNUAL SUMMARY'!$V$9,FC218,'ANNUAL SUMMARY'!$DH$586)+SUMIFS('ANNUAL SUMMARY'!$EQ$692,FR230,'ANNUAL SUMMARY'!$V$9,FC218,'ANNUAL SUMMARY'!$DH$644)+SUMIFS('ANNUAL SUMMARY'!$GN$54,FR230,'ANNUAL SUMMARY'!$V$9,FC218,'ANNUAL SUMMARY'!$FE$6)+SUMIFS('ANNUAL SUMMARY'!$GN$112,FR230,'ANNUAL SUMMARY'!$V$9,FC218,'ANNUAL SUMMARY'!$FE$64)+SUMIFS('ANNUAL SUMMARY'!$GN$170,FR230,'ANNUAL SUMMARY'!$V$9,FC218,'ANNUAL SUMMARY'!$FE$122)+SUMIFS('ANNUAL SUMMARY'!$GN$228,FR230,'ANNUAL SUMMARY'!$V$9,FC218,'ANNUAL SUMMARY'!$FE$180)+SUMIFS('ANNUAL SUMMARY'!$GN$286,FR230,'ANNUAL SUMMARY'!$V$9,FC218,'ANNUAL SUMMARY'!$FE$238)+SUMIFS('ANNUAL SUMMARY'!$GN$344,FR230,'ANNUAL SUMMARY'!$V$9,FC218,'ANNUAL SUMMARY'!$FE$296)+SUMIFS('ANNUAL SUMMARY'!$GN$402,FR230,'ANNUAL SUMMARY'!$V$9,FC218,'ANNUAL SUMMARY'!$FE$354)+SUMIFS('ANNUAL SUMMARY'!$GN$460,FR230,'ANNUAL SUMMARY'!$V$9,FC218,'ANNUAL SUMMARY'!$FE$412)+SUMIFS('ANNUAL SUMMARY'!$GN$518,FR230,'ANNUAL SUMMARY'!$V$9,FC218,'ANNUAL SUMMARY'!$FE$470)+SUMIFS('ANNUAL SUMMARY'!$GN$576,FR230,'ANNUAL SUMMARY'!$V$9,FC218,'ANNUAL SUMMARY'!$FE$528)+SUMIFS('ANNUAL SUMMARY'!$GN$634,FR230,'ANNUAL SUMMARY'!$V$9,FC218,'ANNUAL SUMMARY'!$FE$586)+SUMIFS('ANNUAL SUMMARY'!$GN$692,FR230,'ANNUAL SUMMARY'!$V$9,FC218,'ANNUAL SUMMARY'!$FE$644)</f>
        <v>0</v>
      </c>
      <c r="GM230" s="728"/>
      <c r="GN230" s="728"/>
      <c r="GO230" s="1263"/>
    </row>
    <row r="231" spans="1:197" ht="4.5" customHeight="1" x14ac:dyDescent="0.25">
      <c r="A231" s="154"/>
      <c r="B231" s="658"/>
      <c r="C231" s="658"/>
      <c r="D231" s="658"/>
      <c r="E231" s="658"/>
      <c r="F231" s="624"/>
      <c r="G231" s="624"/>
      <c r="H231" s="624"/>
      <c r="I231" s="624"/>
      <c r="J231" s="624"/>
      <c r="K231" s="624"/>
      <c r="L231" s="624"/>
      <c r="M231" s="624"/>
      <c r="N231" s="624"/>
      <c r="O231" s="624"/>
      <c r="P231" s="624"/>
      <c r="Q231" s="624"/>
      <c r="R231" s="624"/>
      <c r="S231" s="624"/>
      <c r="T231" s="624"/>
      <c r="U231" s="624"/>
      <c r="V231" s="624"/>
      <c r="W231" s="624"/>
      <c r="X231" s="624"/>
      <c r="Y231" s="15"/>
      <c r="Z231" s="814"/>
      <c r="AA231" s="815"/>
      <c r="AB231" s="815"/>
      <c r="AC231" s="815"/>
      <c r="AD231" s="815"/>
      <c r="AE231" s="727"/>
      <c r="AF231" s="727"/>
      <c r="AG231" s="727"/>
      <c r="AH231" s="727"/>
      <c r="AI231" s="727"/>
      <c r="AJ231" s="727"/>
      <c r="AK231" s="727"/>
      <c r="AL231" s="727"/>
      <c r="AM231" s="727"/>
      <c r="AN231" s="727"/>
      <c r="AO231" s="727"/>
      <c r="AP231" s="727"/>
      <c r="AQ231" s="728"/>
      <c r="AR231" s="728"/>
      <c r="AS231" s="728"/>
      <c r="AT231" s="728"/>
      <c r="AU231" s="728"/>
      <c r="AV231" s="1260"/>
      <c r="AW231" s="1263"/>
      <c r="AX231" s="154"/>
      <c r="AY231" s="658"/>
      <c r="AZ231" s="658"/>
      <c r="BA231" s="658"/>
      <c r="BB231" s="658"/>
      <c r="BC231" s="624"/>
      <c r="BD231" s="624"/>
      <c r="BE231" s="624"/>
      <c r="BF231" s="624"/>
      <c r="BG231" s="624"/>
      <c r="BH231" s="624"/>
      <c r="BI231" s="624"/>
      <c r="BJ231" s="624"/>
      <c r="BK231" s="624"/>
      <c r="BL231" s="624"/>
      <c r="BM231" s="624"/>
      <c r="BN231" s="624"/>
      <c r="BO231" s="624"/>
      <c r="BP231" s="624"/>
      <c r="BQ231" s="624"/>
      <c r="BR231" s="624"/>
      <c r="BS231" s="624"/>
      <c r="BT231" s="624"/>
      <c r="BU231" s="624"/>
      <c r="BV231" s="15"/>
      <c r="BW231" s="814"/>
      <c r="BX231" s="815"/>
      <c r="BY231" s="815"/>
      <c r="BZ231" s="815"/>
      <c r="CA231" s="815"/>
      <c r="CB231" s="727"/>
      <c r="CC231" s="727"/>
      <c r="CD231" s="727"/>
      <c r="CE231" s="727"/>
      <c r="CF231" s="727"/>
      <c r="CG231" s="727"/>
      <c r="CH231" s="727"/>
      <c r="CI231" s="727"/>
      <c r="CJ231" s="727"/>
      <c r="CK231" s="727"/>
      <c r="CL231" s="727"/>
      <c r="CM231" s="727"/>
      <c r="CN231" s="728"/>
      <c r="CO231" s="728"/>
      <c r="CP231" s="728"/>
      <c r="CQ231" s="728"/>
      <c r="CR231" s="728"/>
      <c r="CS231" s="728"/>
      <c r="CT231" s="1263"/>
      <c r="CU231" s="1250"/>
      <c r="CV231" s="154"/>
      <c r="CW231" s="658"/>
      <c r="CX231" s="658"/>
      <c r="CY231" s="658"/>
      <c r="CZ231" s="658"/>
      <c r="DA231" s="624"/>
      <c r="DB231" s="624"/>
      <c r="DC231" s="624"/>
      <c r="DD231" s="624"/>
      <c r="DE231" s="624"/>
      <c r="DF231" s="624"/>
      <c r="DG231" s="624"/>
      <c r="DH231" s="624"/>
      <c r="DI231" s="624"/>
      <c r="DJ231" s="624"/>
      <c r="DK231" s="624"/>
      <c r="DL231" s="624"/>
      <c r="DM231" s="624"/>
      <c r="DN231" s="624"/>
      <c r="DO231" s="624"/>
      <c r="DP231" s="624"/>
      <c r="DQ231" s="624"/>
      <c r="DR231" s="624"/>
      <c r="DS231" s="624"/>
      <c r="DT231" s="15"/>
      <c r="DU231" s="814"/>
      <c r="DV231" s="815"/>
      <c r="DW231" s="815"/>
      <c r="DX231" s="815"/>
      <c r="DY231" s="815"/>
      <c r="DZ231" s="727"/>
      <c r="EA231" s="727"/>
      <c r="EB231" s="727"/>
      <c r="EC231" s="727"/>
      <c r="ED231" s="727"/>
      <c r="EE231" s="727"/>
      <c r="EF231" s="727"/>
      <c r="EG231" s="727"/>
      <c r="EH231" s="727"/>
      <c r="EI231" s="727"/>
      <c r="EJ231" s="727"/>
      <c r="EK231" s="727"/>
      <c r="EL231" s="728"/>
      <c r="EM231" s="728"/>
      <c r="EN231" s="728"/>
      <c r="EO231" s="728"/>
      <c r="EP231" s="728"/>
      <c r="EQ231" s="1260"/>
      <c r="ER231" s="1263"/>
      <c r="ES231" s="154"/>
      <c r="ET231" s="658"/>
      <c r="EU231" s="658"/>
      <c r="EV231" s="658"/>
      <c r="EW231" s="658"/>
      <c r="EX231" s="624"/>
      <c r="EY231" s="624"/>
      <c r="EZ231" s="624"/>
      <c r="FA231" s="624"/>
      <c r="FB231" s="624"/>
      <c r="FC231" s="624"/>
      <c r="FD231" s="624"/>
      <c r="FE231" s="624"/>
      <c r="FF231" s="624"/>
      <c r="FG231" s="624"/>
      <c r="FH231" s="624"/>
      <c r="FI231" s="624"/>
      <c r="FJ231" s="624"/>
      <c r="FK231" s="624"/>
      <c r="FL231" s="624"/>
      <c r="FM231" s="624"/>
      <c r="FN231" s="624"/>
      <c r="FO231" s="624"/>
      <c r="FP231" s="624"/>
      <c r="FQ231" s="15"/>
      <c r="FR231" s="814"/>
      <c r="FS231" s="815"/>
      <c r="FT231" s="815"/>
      <c r="FU231" s="815"/>
      <c r="FV231" s="815"/>
      <c r="FW231" s="727"/>
      <c r="FX231" s="727"/>
      <c r="FY231" s="727"/>
      <c r="FZ231" s="727"/>
      <c r="GA231" s="727"/>
      <c r="GB231" s="727"/>
      <c r="GC231" s="727"/>
      <c r="GD231" s="727"/>
      <c r="GE231" s="727"/>
      <c r="GF231" s="727"/>
      <c r="GG231" s="727"/>
      <c r="GH231" s="727"/>
      <c r="GI231" s="728"/>
      <c r="GJ231" s="728"/>
      <c r="GK231" s="728"/>
      <c r="GL231" s="728"/>
      <c r="GM231" s="728"/>
      <c r="GN231" s="728"/>
      <c r="GO231" s="1263"/>
    </row>
    <row r="232" spans="1:197" ht="11.25" customHeight="1" x14ac:dyDescent="0.25">
      <c r="A232" s="154"/>
      <c r="B232" s="798" t="str">
        <f>'ANNUAL SUMMARY'!$C$24</f>
        <v>INSTR.</v>
      </c>
      <c r="C232" s="730"/>
      <c r="D232" s="730"/>
      <c r="E232" s="730"/>
      <c r="F232" s="792">
        <f>SUMIF('ANNUAL SUMMARY'!$FE$622,K218,'ANNUAL SUMMARY'!$FA$640)+SUMIF('ANNUAL SUMMARY'!$DH$622,K218,'ANNUAL SUMMARY'!$DD$640)+SUMIF('ANNUAL SUMMARY'!$BI$622,K218,'ANNUAL SUMMARY'!$BE$640)+SUMIF('ANNUAL SUMMARY'!$L$622,K218,'ANNUAL SUMMARY'!$H$640)+SUMIF('ANNUAL SUMMARY'!$FE$566,K218,'ANNUAL SUMMARY'!$FA$584)+SUMIF('ANNUAL SUMMARY'!$DH$566,K218,'ANNUAL SUMMARY'!$DD$584)+SUMIF('ANNUAL SUMMARY'!$BI$566,K218,'ANNUAL SUMMARY'!$BE$584)+SUMIF('ANNUAL SUMMARY'!$L$566,K218,'ANNUAL SUMMARY'!$H$584)+SUMIF('ANNUAL SUMMARY'!$FE$510,K218,'ANNUAL SUMMARY'!$FA$528)+SUMIF('ANNUAL SUMMARY'!$DH$510,K218,'ANNUAL SUMMARY'!$DD$528)+SUMIF('ANNUAL SUMMARY'!$BI$510,K218,'ANNUAL SUMMARY'!$BE$528)+SUMIF('ANNUAL SUMMARY'!$L$510,K218,'ANNUAL SUMMARY'!$H$528)+SUMIF('ANNUAL SUMMARY'!$FE$454,K218,'ANNUAL SUMMARY'!$FA$472)+SUMIF('ANNUAL SUMMARY'!$DH$454,K218,'ANNUAL SUMMARY'!$DD$472)+SUMIF('ANNUAL SUMMARY'!$BI$454,K218,'ANNUAL SUMMARY'!$BE$472)+SUMIF('ANNUAL SUMMARY'!$L$454,K218,'ANNUAL SUMMARY'!$H$472)+SUMIF('ANNUAL SUMMARY'!$FE$398,K218,'ANNUAL SUMMARY'!$FA$416)+SUMIF('ANNUAL SUMMARY'!$DH$398,K218,'ANNUAL SUMMARY'!$DD$416)+SUMIF('ANNUAL SUMMARY'!$BI$398,K218,'ANNUAL SUMMARY'!$BE$416)+SUMIF('ANNUAL SUMMARY'!$L$398,K218,'ANNUAL SUMMARY'!$H$416)+SUMIF('ANNUAL SUMMARY'!$FE$342,K218,'ANNUAL SUMMARY'!$FA$360)+SUMIF('ANNUAL SUMMARY'!$DH$342,K218,'ANNUAL SUMMARY'!$DD$360)+SUMIF('ANNUAL SUMMARY'!$BI$342,K218,'ANNUAL SUMMARY'!$BE$360)+SUMIF('ANNUAL SUMMARY'!$L$342,K218,'ANNUAL SUMMARY'!$H$360)+SUMIF('ANNUAL SUMMARY'!$FE$286,K218,'ANNUAL SUMMARY'!$FA$304)+SUMIF('ANNUAL SUMMARY'!$DH$286,K218,'ANNUAL SUMMARY'!$DD$304)+SUMIF('ANNUAL SUMMARY'!$BI$286,K218,'ANNUAL SUMMARY'!$BE$304)+SUMIF('ANNUAL SUMMARY'!$L$286,K218,'ANNUAL SUMMARY'!$H$304)+SUMIF('ANNUAL SUMMARY'!$FE$230,K218,'ANNUAL SUMMARY'!$FA$248)+SUMIF('ANNUAL SUMMARY'!$DH$230,K218,'ANNUAL SUMMARY'!$DD$248)+SUMIF('ANNUAL SUMMARY'!$BI$230,K218,'ANNUAL SUMMARY'!$BE$248)+SUMIF('ANNUAL SUMMARY'!$L$230,K218,'ANNUAL SUMMARY'!$H$248)+SUMIF('ANNUAL SUMMARY'!$FE$174,K218,'ANNUAL SUMMARY'!$FA$192)+SUMIF('ANNUAL SUMMARY'!$DH$174,K218,'ANNUAL SUMMARY'!$DD$192)+SUMIF('ANNUAL SUMMARY'!$BI$174,K218,'ANNUAL SUMMARY'!$BE$192)+SUMIF('ANNUAL SUMMARY'!$L$174,K218,'ANNUAL SUMMARY'!$H$192)+SUMIF('ANNUAL SUMMARY'!$FE$118,K218,'ANNUAL SUMMARY'!$FA$136)+SUMIF('ANNUAL SUMMARY'!$DH$118,K218,'ANNUAL SUMMARY'!$DD$136)+SUMIF('ANNUAL SUMMARY'!$BI$118,K218,'ANNUAL SUMMARY'!$BE$136)+SUMIF('ANNUAL SUMMARY'!$L$118,K218,'ANNUAL SUMMARY'!$H$136)+SUMIF('ANNUAL SUMMARY'!$FE$62,K218,'ANNUAL SUMMARY'!$FA$80)+SUMIF('ANNUAL SUMMARY'!$DH$62,K218,'ANNUAL SUMMARY'!$DD$80)+SUMIF('ANNUAL SUMMARY'!$BI$62,K218,'ANNUAL SUMMARY'!$BE$80)+SUMIF('ANNUAL SUMMARY'!$L$62,K218,'ANNUAL SUMMARY'!$H$80)+SUMIF('ANNUAL SUMMARY'!$FE$6,K218,'ANNUAL SUMMARY'!$FA$24)+SUMIF('ANNUAL SUMMARY'!$DH$6,K218,'ANNUAL SUMMARY'!$DD$24)+SUMIF('ANNUAL SUMMARY'!$BI$6,K218,'ANNUAL SUMMARY'!$BE$24)+SUMIF('ANNUAL SUMMARY'!$L$6,K218,'ANNUAL SUMMARY'!$H$24)+SUMIF('PREVIOUS LOGS'!$K$6,K218,'PREVIOUS LOGS'!$F$20)+SUMIF('PREVIOUS LOGS'!$K$59,$K$6,'PREVIOUS LOGS'!$F$73)+SUMIF('PREVIOUS LOGS'!$K$112,K218,'PREVIOUS LOGS'!$F$126)+SUMIF('PREVIOUS LOGS'!$K$165,K218,'PREVIOUS LOGS'!$F$179)+SUMIF('PREVIOUS LOGS'!$K$218,K218,'PREVIOUS LOGS'!$F$232)+SUMIF('PREVIOUS LOGS'!$K$271,K218,'PREVIOUS LOGS'!$F$285)+SUMIF('PREVIOUS LOGS'!$K$324,K218,'PREVIOUS LOGS'!$F$338)+SUMIF('PREVIOUS LOGS'!$BH$6,K218,'PREVIOUS LOGS'!$BD$20)+SUMIF('PREVIOUS LOGS'!$BH$59,$K$6,'PREVIOUS LOGS'!$BD$73)+SUMIF('PREVIOUS LOGS'!$BH$112,K218,'PREVIOUS LOGS'!$BD$126)+SUMIF('PREVIOUS LOGS'!$BH$165,K218,'PREVIOUS LOGS'!$BD$179)+SUMIF('PREVIOUS LOGS'!$BH$218,K218,'PREVIOUS LOGS'!$BD$232)+SUMIF('PREVIOUS LOGS'!$BH$271,K218,'PREVIOUS LOGS'!$BD$285)+SUMIF('PREVIOUS LOGS'!$BH$324,K218,'PREVIOUS LOGS'!$BD$338)+SUMIF('PREVIOUS LOGS'!$DF$6,K218,'PREVIOUS LOGS'!$DB$20)+SUMIF('PREVIOUS LOGS'!$DF$59,$K$6,'PREVIOUS LOGS'!$DB$73)+SUMIF('PREVIOUS LOGS'!$DF$112,K218,'PREVIOUS LOGS'!$DB$126)+SUMIF('PREVIOUS LOGS'!$DF$165,K218,'PREVIOUS LOGS'!$DB$179)+SUMIF('PREVIOUS LOGS'!$DF$218,K218,'PREVIOUS LOGS'!$DB$232)+SUMIF('PREVIOUS LOGS'!$DF$271,K218,'PREVIOUS LOGS'!$DB$285)+SUMIF('PREVIOUS LOGS'!$DF$324,K218,'PREVIOUS LOGS'!$DB$338)+SUMIF('PREVIOUS LOGS'!$FC$6,K218,'PREVIOUS LOGS'!$EY$20)+SUMIF('PREVIOUS LOGS'!$FC$59,$K$6,'PREVIOUS LOGS'!$EY$73)+SUMIF('PREVIOUS LOGS'!$FC$112,K218,'PREVIOUS LOGS'!$EY$126)+SUMIF('PREVIOUS LOGS'!$FC$165,K218,'PREVIOUS LOGS'!$EY$179)+SUMIF('PREVIOUS LOGS'!$FC$218,K218,'PREVIOUS LOGS'!$EY$232)+SUMIF('PREVIOUS LOGS'!$FC$271,K218,'PREVIOUS LOGS'!$EY$285)+SUMIF('PREVIOUS LOGS'!$FC$324,K218,'PREVIOUS LOGS'!$EY$338)</f>
        <v>0</v>
      </c>
      <c r="G232" s="793"/>
      <c r="H232" s="793"/>
      <c r="I232" s="793"/>
      <c r="J232" s="793"/>
      <c r="K232" s="793"/>
      <c r="L232" s="794"/>
      <c r="M232" s="643"/>
      <c r="N232" s="878" t="str">
        <f>'ANNUAL SUMMARY'!$O$24</f>
        <v>LANDINGSS</v>
      </c>
      <c r="O232" s="879"/>
      <c r="P232" s="879"/>
      <c r="Q232" s="879"/>
      <c r="R232" s="879"/>
      <c r="S232" s="879"/>
      <c r="T232" s="879"/>
      <c r="U232" s="879"/>
      <c r="V232" s="879"/>
      <c r="W232" s="879"/>
      <c r="X232" s="880"/>
      <c r="Y232" s="15"/>
      <c r="Z232" s="812">
        <f>IF(Z224=0," ",Z224+4)</f>
        <v>2026</v>
      </c>
      <c r="AA232" s="813"/>
      <c r="AB232" s="813"/>
      <c r="AC232" s="813"/>
      <c r="AD232" s="813"/>
      <c r="AE232" s="1118">
        <f>SUMIFS('ANNUAL SUMMARY'!$AF$54,Z232,'ANNUAL SUMMARY'!$V$9,K218,'ANNUAL SUMMARY'!$L$6)+SUMIFS('ANNUAL SUMMARY'!$AF$112,Z232,'ANNUAL SUMMARY'!$V$9,K218,'ANNUAL SUMMARY'!$L$64)+SUMIFS('ANNUAL SUMMARY'!$AF$170,Z232,'ANNUAL SUMMARY'!$V$9,K218,'ANNUAL SUMMARY'!$L$122)+SUMIFS('ANNUAL SUMMARY'!$AF$228,Z232,'ANNUAL SUMMARY'!$V$9,K218,'ANNUAL SUMMARY'!$L$180)+SUMIFS('ANNUAL SUMMARY'!$AF$286,Z232,'ANNUAL SUMMARY'!$V$9,K218,'ANNUAL SUMMARY'!$L$238)+SUMIFS('ANNUAL SUMMARY'!$AF$344,Z232,'ANNUAL SUMMARY'!$V$9,K218,'ANNUAL SUMMARY'!$L$296)+SUMIFS('ANNUAL SUMMARY'!$AF$402,Z232,'ANNUAL SUMMARY'!$V$9,K218,'ANNUAL SUMMARY'!$L$354)+SUMIFS('ANNUAL SUMMARY'!$AF$460,Z232,'ANNUAL SUMMARY'!$V$9,K218,'ANNUAL SUMMARY'!$L$412)+SUMIFS('ANNUAL SUMMARY'!$AF$518,Z232,'ANNUAL SUMMARY'!$V$9,K218,'ANNUAL SUMMARY'!$L$470)+SUMIFS('ANNUAL SUMMARY'!$AF$576,Z232,'ANNUAL SUMMARY'!$V$9,K218,'ANNUAL SUMMARY'!$L$528)+SUMIFS('ANNUAL SUMMARY'!$AF$634,Z232,'ANNUAL SUMMARY'!$V$9,K218,'ANNUAL SUMMARY'!$L$586)+SUMIFS('ANNUAL SUMMARY'!$AF$692,Z232,'ANNUAL SUMMARY'!$V$9,K218,'ANNUAL SUMMARY'!$L$644)+SUMIFS('ANNUAL SUMMARY'!$CC$54,Z232,'ANNUAL SUMMARY'!$V$9,K218,'ANNUAL SUMMARY'!$BI$6)+SUMIFS('ANNUAL SUMMARY'!$CC$112,Z232,'ANNUAL SUMMARY'!$V$9,K218,'ANNUAL SUMMARY'!$BI$64)+SUMIFS('ANNUAL SUMMARY'!$CC$170,Z232,'ANNUAL SUMMARY'!$V$9,K218,'ANNUAL SUMMARY'!$BI$122)+SUMIFS('ANNUAL SUMMARY'!$CC$228,Z232,'ANNUAL SUMMARY'!$V$9,K218,'ANNUAL SUMMARY'!$BI$180)+SUMIFS('ANNUAL SUMMARY'!$CC$286,Z232,'ANNUAL SUMMARY'!$V$9,K218,'ANNUAL SUMMARY'!$BI$238)+SUMIFS('ANNUAL SUMMARY'!$CC$344,Z232,'ANNUAL SUMMARY'!$V$9,K218,'ANNUAL SUMMARY'!$BI$296)+SUMIFS('ANNUAL SUMMARY'!$CC$402,Z232,'ANNUAL SUMMARY'!$V$9,K218,'ANNUAL SUMMARY'!$BI$354)+SUMIFS('ANNUAL SUMMARY'!$CC$460,Z232,'ANNUAL SUMMARY'!$V$9,K218,'ANNUAL SUMMARY'!$BI$412)+SUMIFS('ANNUAL SUMMARY'!$CC$518,Z232,'ANNUAL SUMMARY'!$V$9,K218,'ANNUAL SUMMARY'!$BI$470)+SUMIFS('ANNUAL SUMMARY'!$CC$576,Z232,'ANNUAL SUMMARY'!$V$9,K218,'ANNUAL SUMMARY'!$BI$528)+SUMIFS('ANNUAL SUMMARY'!$CC$634,Z232,'ANNUAL SUMMARY'!$V$9,K218,'ANNUAL SUMMARY'!$BI$586)+SUMIFS('ANNUAL SUMMARY'!$CC$692,Z232,'ANNUAL SUMMARY'!$V$9,K218,'ANNUAL SUMMARY'!$BI$644)+SUMIFS('ANNUAL SUMMARY'!$EB$54,Z232,'ANNUAL SUMMARY'!$V$9,K218,'ANNUAL SUMMARY'!$DH$6)+SUMIFS('ANNUAL SUMMARY'!$EB$112,Z232,'ANNUAL SUMMARY'!$V$9,K218,'ANNUAL SUMMARY'!$DH$64)+SUMIFS('ANNUAL SUMMARY'!$EB$170,Z232,'ANNUAL SUMMARY'!$V$9,K218,'ANNUAL SUMMARY'!$DH$122)+SUMIFS('ANNUAL SUMMARY'!$EB$228,Z232,'ANNUAL SUMMARY'!$V$9,K218,'ANNUAL SUMMARY'!$DH$180)+SUMIFS('ANNUAL SUMMARY'!$EB$286,Z232,'ANNUAL SUMMARY'!$V$9,K218,'ANNUAL SUMMARY'!$DH$238)+SUMIFS('ANNUAL SUMMARY'!$EB$344,Z232,'ANNUAL SUMMARY'!$V$9,K218,'ANNUAL SUMMARY'!$DH$296)+SUMIFS('ANNUAL SUMMARY'!$EB$402,Z232,'ANNUAL SUMMARY'!$V$9,K218,'ANNUAL SUMMARY'!$DH$354)+SUMIFS('ANNUAL SUMMARY'!$EB$460,Z232,'ANNUAL SUMMARY'!$V$9,K218,'ANNUAL SUMMARY'!$DH$412)+SUMIFS('ANNUAL SUMMARY'!$EB$518,Z232,'ANNUAL SUMMARY'!$V$9,K218,'ANNUAL SUMMARY'!$DH$470)+SUMIFS('ANNUAL SUMMARY'!$EB$576,Z232,'ANNUAL SUMMARY'!$V$9,K218,'ANNUAL SUMMARY'!$DH$528)+SUMIFS('ANNUAL SUMMARY'!$EB$634,Z232,'ANNUAL SUMMARY'!$V$9,K218,'ANNUAL SUMMARY'!$DH$586)+SUMIFS('ANNUAL SUMMARY'!$EB$692,Z232,'ANNUAL SUMMARY'!$V$9,K218,'ANNUAL SUMMARY'!$DH$644)+SUMIFS('ANNUAL SUMMARY'!$FY$54,Z232,'ANNUAL SUMMARY'!$V$9,K218,'ANNUAL SUMMARY'!$FE$6)+SUMIFS('ANNUAL SUMMARY'!$FY$112,Z232,'ANNUAL SUMMARY'!$V$9,K218,'ANNUAL SUMMARY'!$FE$64)+SUMIFS('ANNUAL SUMMARY'!$FY$170,Z232,'ANNUAL SUMMARY'!$V$9,K218,'ANNUAL SUMMARY'!$FE$122)+SUMIFS('ANNUAL SUMMARY'!$FY$228,Z232,'ANNUAL SUMMARY'!$V$9,K218,'ANNUAL SUMMARY'!$FE$180)+SUMIFS('ANNUAL SUMMARY'!$FY$286,Z232,'ANNUAL SUMMARY'!$V$9,K218,'ANNUAL SUMMARY'!$FE$238)+SUMIFS('ANNUAL SUMMARY'!$FY$344,Z232,'ANNUAL SUMMARY'!$V$9,K218,'ANNUAL SUMMARY'!$FE$296)+SUMIFS('ANNUAL SUMMARY'!$FY$402,Z232,'ANNUAL SUMMARY'!$V$9,K218,'ANNUAL SUMMARY'!$FE$354)+SUMIFS('ANNUAL SUMMARY'!$FY$460,Z232,'ANNUAL SUMMARY'!$V$9,K218,'ANNUAL SUMMARY'!$FE$412)+SUMIFS('ANNUAL SUMMARY'!$FY$518,Z232,'ANNUAL SUMMARY'!$V$9,K218,'ANNUAL SUMMARY'!$FE$470)+SUMIFS('ANNUAL SUMMARY'!$FY$576,Z232,'ANNUAL SUMMARY'!$V$9,K218,'ANNUAL SUMMARY'!$FE$528)+SUMIFS('ANNUAL SUMMARY'!$FY$634,Z232,'ANNUAL SUMMARY'!$V$9,K218,'ANNUAL SUMMARY'!$FE$586)+SUMIFS('ANNUAL SUMMARY'!$FY$692,Z232,'ANNUAL SUMMARY'!$V$9,K218,'ANNUAL SUMMARY'!$FE$644)</f>
        <v>0</v>
      </c>
      <c r="AF232" s="727"/>
      <c r="AG232" s="727"/>
      <c r="AH232" s="727"/>
      <c r="AI232" s="727">
        <f>SUMIFS('ANNUAL SUMMARY'!$AJ$54,Z232,'ANNUAL SUMMARY'!$V$9,K218,'ANNUAL SUMMARY'!$L$6)+SUMIFS('ANNUAL SUMMARY'!$AJ$112,Z232,'ANNUAL SUMMARY'!$V$9,K218,'ANNUAL SUMMARY'!$L$64)+SUMIFS('ANNUAL SUMMARY'!$AJ$170,Z232,'ANNUAL SUMMARY'!$V$9,K218,'ANNUAL SUMMARY'!$L$122)+SUMIFS('ANNUAL SUMMARY'!$AJ$228,Z232,'ANNUAL SUMMARY'!$V$9,K218,'ANNUAL SUMMARY'!$L$180)+SUMIFS('ANNUAL SUMMARY'!$AJ$286,Z232,'ANNUAL SUMMARY'!$V$9,K218,'ANNUAL SUMMARY'!$L$238)+SUMIFS('ANNUAL SUMMARY'!$AJ$344,Z232,'ANNUAL SUMMARY'!$V$9,K218,'ANNUAL SUMMARY'!$L$296)+SUMIFS('ANNUAL SUMMARY'!$AJ$402,Z232,'ANNUAL SUMMARY'!$V$9,K218,'ANNUAL SUMMARY'!$L$354)+SUMIFS('ANNUAL SUMMARY'!$AJ$460,Z232,'ANNUAL SUMMARY'!$V$9,K218,'ANNUAL SUMMARY'!$L$412)+SUMIFS('ANNUAL SUMMARY'!$AJ$518,Z232,'ANNUAL SUMMARY'!$V$9,K218,'ANNUAL SUMMARY'!$L$470)+SUMIFS('ANNUAL SUMMARY'!$AJ$576,Z232,'ANNUAL SUMMARY'!$V$9,K218,'ANNUAL SUMMARY'!$L$528)+SUMIFS('ANNUAL SUMMARY'!$AJ$634,Z232,'ANNUAL SUMMARY'!$V$9,K218,'ANNUAL SUMMARY'!$L$586)+SUMIFS('ANNUAL SUMMARY'!$AJ$692,Z232,'ANNUAL SUMMARY'!$V$9,K218,'ANNUAL SUMMARY'!$L$644)+SUMIFS('ANNUAL SUMMARY'!$CG$54,Z232,'ANNUAL SUMMARY'!$V$9,K218,'ANNUAL SUMMARY'!$BI$6)+SUMIFS('ANNUAL SUMMARY'!$CG$112,Z232,'ANNUAL SUMMARY'!$V$9,K218,'ANNUAL SUMMARY'!$BI$64)+SUMIFS('ANNUAL SUMMARY'!$CG$170,Z232,'ANNUAL SUMMARY'!$V$9,K218,'ANNUAL SUMMARY'!$BI$122)+SUMIFS('ANNUAL SUMMARY'!$CG$228,Z232,'ANNUAL SUMMARY'!$V$9,K218,'ANNUAL SUMMARY'!$BI$180)+SUMIFS('ANNUAL SUMMARY'!$CG$286,Z232,'ANNUAL SUMMARY'!$V$9,K218,'ANNUAL SUMMARY'!$BI$238)+SUMIFS('ANNUAL SUMMARY'!$CG$344,Z232,'ANNUAL SUMMARY'!$V$9,K218,'ANNUAL SUMMARY'!$BI$296)+SUMIFS('ANNUAL SUMMARY'!$CG$402,Z232,'ANNUAL SUMMARY'!$V$9,K218,'ANNUAL SUMMARY'!$BI$354)+SUMIFS('ANNUAL SUMMARY'!$CG$460,Z232,'ANNUAL SUMMARY'!$V$9,K218,'ANNUAL SUMMARY'!$BI$412)+SUMIFS('ANNUAL SUMMARY'!$CG$518,Z232,'ANNUAL SUMMARY'!$V$9,K218,'ANNUAL SUMMARY'!$BI$470)+SUMIFS('ANNUAL SUMMARY'!$CG$576,Z232,'ANNUAL SUMMARY'!$V$9,K218,'ANNUAL SUMMARY'!$BI$528)+SUMIFS('ANNUAL SUMMARY'!$CG$634,Z232,'ANNUAL SUMMARY'!$V$9,K218,'ANNUAL SUMMARY'!$BI$586)+SUMIFS('ANNUAL SUMMARY'!$CG$692,Z232,'ANNUAL SUMMARY'!$V$9,K218,'ANNUAL SUMMARY'!$BI$644)+SUMIFS('ANNUAL SUMMARY'!$EF$54,Z232,'ANNUAL SUMMARY'!$V$9,K218,'ANNUAL SUMMARY'!$DH$6)+SUMIFS('ANNUAL SUMMARY'!$EF$112,Z232,'ANNUAL SUMMARY'!$V$9,K218,'ANNUAL SUMMARY'!$DH$64)+SUMIFS('ANNUAL SUMMARY'!$EF$170,Z232,'ANNUAL SUMMARY'!$V$9,K218,'ANNUAL SUMMARY'!$DH$122)+SUMIFS('ANNUAL SUMMARY'!$EF$228,Z232,'ANNUAL SUMMARY'!$V$9,K218,'ANNUAL SUMMARY'!$DH$180)+SUMIFS('ANNUAL SUMMARY'!$EF$286,Z232,'ANNUAL SUMMARY'!$V$9,K218,'ANNUAL SUMMARY'!$DH$238)+SUMIFS('ANNUAL SUMMARY'!$EF$344,Z232,'ANNUAL SUMMARY'!$V$9,K218,'ANNUAL SUMMARY'!$DH$296)+SUMIFS('ANNUAL SUMMARY'!$EF$402,Z232,'ANNUAL SUMMARY'!$V$9,K218,'ANNUAL SUMMARY'!$DH$354)+SUMIFS('ANNUAL SUMMARY'!$EF$460,Z232,'ANNUAL SUMMARY'!$V$9,K218,'ANNUAL SUMMARY'!$DH$412)+SUMIFS('ANNUAL SUMMARY'!$EF$518,Z232,'ANNUAL SUMMARY'!$V$9,K218,'ANNUAL SUMMARY'!$DH$470)+SUMIFS('ANNUAL SUMMARY'!$EF$576,Z232,'ANNUAL SUMMARY'!$V$9,K218,'ANNUAL SUMMARY'!$DH$528)+SUMIFS('ANNUAL SUMMARY'!$EF$634,Z232,'ANNUAL SUMMARY'!$V$9,K218,'ANNUAL SUMMARY'!$DH$586)+SUMIFS('ANNUAL SUMMARY'!$EF$692,Z232,'ANNUAL SUMMARY'!$V$9,K218,'ANNUAL SUMMARY'!$DH$644)+SUMIFS('ANNUAL SUMMARY'!$GC$54,Z232,'ANNUAL SUMMARY'!$V$9,K218,'ANNUAL SUMMARY'!$FE$6)+SUMIFS('ANNUAL SUMMARY'!$GC$112,Z232,'ANNUAL SUMMARY'!$V$9,K218,'ANNUAL SUMMARY'!$FE$64)+SUMIFS('ANNUAL SUMMARY'!$GC$170,Z232,'ANNUAL SUMMARY'!$V$9,K218,'ANNUAL SUMMARY'!$FE$122)+SUMIFS('ANNUAL SUMMARY'!$GC$228,Z232,'ANNUAL SUMMARY'!$V$9,K218,'ANNUAL SUMMARY'!$FE$180)+SUMIFS('ANNUAL SUMMARY'!$GC$286,Z232,'ANNUAL SUMMARY'!$V$9,K218,'ANNUAL SUMMARY'!$FE$238)+SUMIFS('ANNUAL SUMMARY'!$GC$344,Z232,'ANNUAL SUMMARY'!$V$9,K218,'ANNUAL SUMMARY'!$FE$296)+SUMIFS('ANNUAL SUMMARY'!$GC$402,Z232,'ANNUAL SUMMARY'!$V$9,K218,'ANNUAL SUMMARY'!$FE$354)+SUMIFS('ANNUAL SUMMARY'!$GC$460,Z232,'ANNUAL SUMMARY'!$V$9,K218,'ANNUAL SUMMARY'!$FE$412)+SUMIFS('ANNUAL SUMMARY'!$GC$518,Z232,'ANNUAL SUMMARY'!$V$9,K218,'ANNUAL SUMMARY'!$FE$470)+SUMIFS('ANNUAL SUMMARY'!$GC$576,Z232,'ANNUAL SUMMARY'!$V$9,K218,'ANNUAL SUMMARY'!$FE$528)+SUMIFS('ANNUAL SUMMARY'!$GC$634,Z232,'ANNUAL SUMMARY'!$V$9,K218,'ANNUAL SUMMARY'!$FE$586)+SUMIFS('ANNUAL SUMMARY'!$GC$692,Z232,'ANNUAL SUMMARY'!$V$9,K218,'ANNUAL SUMMARY'!$FE$644)</f>
        <v>0</v>
      </c>
      <c r="AJ232" s="727"/>
      <c r="AK232" s="727"/>
      <c r="AL232" s="727"/>
      <c r="AM232" s="727">
        <f>SUMIFS('ANNUAL SUMMARY'!$AN$54,Z232,'ANNUAL SUMMARY'!$V$9,K218,'ANNUAL SUMMARY'!$L$6)+SUMIFS('ANNUAL SUMMARY'!$AN$112,Z232,'ANNUAL SUMMARY'!$V$9,K218,'ANNUAL SUMMARY'!$L$64)+SUMIFS('ANNUAL SUMMARY'!$AN$170,Z232,'ANNUAL SUMMARY'!$V$9,K218,'ANNUAL SUMMARY'!$L$122)+SUMIFS('ANNUAL SUMMARY'!$AN$228,Z232,'ANNUAL SUMMARY'!$V$9,K218,'ANNUAL SUMMARY'!$L$180)+SUMIFS('ANNUAL SUMMARY'!$AN$286,Z232,'ANNUAL SUMMARY'!$V$9,K218,'ANNUAL SUMMARY'!$L$238)+SUMIFS('ANNUAL SUMMARY'!$AN$344,Z232,'ANNUAL SUMMARY'!$V$9,K218,'ANNUAL SUMMARY'!$L$296)+SUMIFS('ANNUAL SUMMARY'!$AN$402,Z232,'ANNUAL SUMMARY'!$V$9,K218,'ANNUAL SUMMARY'!$L$354)+SUMIFS('ANNUAL SUMMARY'!$AN$460,Z232,'ANNUAL SUMMARY'!$V$9,K218,'ANNUAL SUMMARY'!$L$412)+SUMIFS('ANNUAL SUMMARY'!$AN$518,Z232,'ANNUAL SUMMARY'!$V$9,K218,'ANNUAL SUMMARY'!$L$470)+SUMIFS('ANNUAL SUMMARY'!$AN$576,Z232,'ANNUAL SUMMARY'!$V$9,K218,'ANNUAL SUMMARY'!$L$528)+SUMIFS('ANNUAL SUMMARY'!$AN$634,Z232,'ANNUAL SUMMARY'!$V$9,K218,'ANNUAL SUMMARY'!$L$586)+SUMIFS('ANNUAL SUMMARY'!$AN$692,Z232,'ANNUAL SUMMARY'!$V$9,K218,'ANNUAL SUMMARY'!$L$644)+SUMIFS('ANNUAL SUMMARY'!$CK$54,Z232,'ANNUAL SUMMARY'!$V$9,K218,'ANNUAL SUMMARY'!$BI$6)+SUMIFS('ANNUAL SUMMARY'!$CK$112,Z232,'ANNUAL SUMMARY'!$V$9,K218,'ANNUAL SUMMARY'!$BI$64)+SUMIFS('ANNUAL SUMMARY'!$CK$170,Z232,'ANNUAL SUMMARY'!$V$9,K218,'ANNUAL SUMMARY'!$BI$122)+SUMIFS('ANNUAL SUMMARY'!$CK$228,Z232,'ANNUAL SUMMARY'!$V$9,K218,'ANNUAL SUMMARY'!$BI$180)+SUMIFS('ANNUAL SUMMARY'!$CK$286,Z232,'ANNUAL SUMMARY'!$V$9,K218,'ANNUAL SUMMARY'!$BI$238)+SUMIFS('ANNUAL SUMMARY'!$CK$344,Z232,'ANNUAL SUMMARY'!$V$9,K218,'ANNUAL SUMMARY'!$BI$296)+SUMIFS('ANNUAL SUMMARY'!$CK$402,Z232,'ANNUAL SUMMARY'!$V$9,K218,'ANNUAL SUMMARY'!$BI$354)+SUMIFS('ANNUAL SUMMARY'!$CK$460,Z232,'ANNUAL SUMMARY'!$V$9,K218,'ANNUAL SUMMARY'!$BI$412)+SUMIFS('ANNUAL SUMMARY'!$CK$518,Z232,'ANNUAL SUMMARY'!$V$9,K218,'ANNUAL SUMMARY'!$BI$470)+SUMIFS('ANNUAL SUMMARY'!$CK$576,Z232,'ANNUAL SUMMARY'!$V$9,K218,'ANNUAL SUMMARY'!$BI$528)+SUMIFS('ANNUAL SUMMARY'!$CK$634,Z232,'ANNUAL SUMMARY'!$V$9,K218,'ANNUAL SUMMARY'!$BI$586)+SUMIFS('ANNUAL SUMMARY'!$CK$692,Z232,'ANNUAL SUMMARY'!$V$9,K218,'ANNUAL SUMMARY'!$BI$644)+SUMIFS('ANNUAL SUMMARY'!$EJ$54,Z232,'ANNUAL SUMMARY'!$V$9,K218,'ANNUAL SUMMARY'!$DH$6)+SUMIFS('ANNUAL SUMMARY'!$EJ$112,Z232,'ANNUAL SUMMARY'!$V$9,K218,'ANNUAL SUMMARY'!$DH$64)+SUMIFS('ANNUAL SUMMARY'!$EJ$170,Z232,'ANNUAL SUMMARY'!$V$9,K218,'ANNUAL SUMMARY'!$DH$122)+SUMIFS('ANNUAL SUMMARY'!$EJ$228,Z232,'ANNUAL SUMMARY'!$V$9,K218,'ANNUAL SUMMARY'!$DH$180)+SUMIFS('ANNUAL SUMMARY'!$EJ$286,Z232,'ANNUAL SUMMARY'!$V$9,K218,'ANNUAL SUMMARY'!$DH$238)+SUMIFS('ANNUAL SUMMARY'!$EJ$344,Z232,'ANNUAL SUMMARY'!$V$9,K218,'ANNUAL SUMMARY'!$DH$296)+SUMIFS('ANNUAL SUMMARY'!$EJ$402,Z232,'ANNUAL SUMMARY'!$V$9,K218,'ANNUAL SUMMARY'!$DH$354)+SUMIFS('ANNUAL SUMMARY'!$EJ$460,Z232,'ANNUAL SUMMARY'!$V$9,K218,'ANNUAL SUMMARY'!$DH$412)+SUMIFS('ANNUAL SUMMARY'!$EJ$518,Z232,'ANNUAL SUMMARY'!$V$9,K218,'ANNUAL SUMMARY'!$DH$470)+SUMIFS('ANNUAL SUMMARY'!$EJ$576,Z232,'ANNUAL SUMMARY'!$V$9,K218,'ANNUAL SUMMARY'!$DH$528)+SUMIFS('ANNUAL SUMMARY'!$EJ$634,Z232,'ANNUAL SUMMARY'!$V$9,K218,'ANNUAL SUMMARY'!$DH$586)+SUMIFS('ANNUAL SUMMARY'!$EJ$692,Z232,'ANNUAL SUMMARY'!$V$9,K218,'ANNUAL SUMMARY'!$DH$644)+SUMIFS('ANNUAL SUMMARY'!$GG$54,Z232,'ANNUAL SUMMARY'!$V$9,K218,'ANNUAL SUMMARY'!$FE$6)+SUMIFS('ANNUAL SUMMARY'!$GG$112,Z232,'ANNUAL SUMMARY'!$V$9,K218,'ANNUAL SUMMARY'!$FE$64)+SUMIFS('ANNUAL SUMMARY'!$GG$170,Z232,'ANNUAL SUMMARY'!$V$9,K218,'ANNUAL SUMMARY'!$FE$122)+SUMIFS('ANNUAL SUMMARY'!$GG$228,Z232,'ANNUAL SUMMARY'!$V$9,K218,'ANNUAL SUMMARY'!$FE$180)+SUMIFS('ANNUAL SUMMARY'!$GG$286,Z232,'ANNUAL SUMMARY'!$V$9,K218,'ANNUAL SUMMARY'!$FE$238)+SUMIFS('ANNUAL SUMMARY'!$GG$344,Z232,'ANNUAL SUMMARY'!$V$9,K218,'ANNUAL SUMMARY'!$FE$296)+SUMIFS('ANNUAL SUMMARY'!$GG$402,Z232,'ANNUAL SUMMARY'!$V$9,K218,'ANNUAL SUMMARY'!$FE$354)+SUMIFS('ANNUAL SUMMARY'!$GG$460,Z232,'ANNUAL SUMMARY'!$V$9,K218,'ANNUAL SUMMARY'!$FE$412)+SUMIFS('ANNUAL SUMMARY'!$GG$518,Z232,'ANNUAL SUMMARY'!$V$9,K218,'ANNUAL SUMMARY'!$FE$470)+SUMIFS('ANNUAL SUMMARY'!$GG$576,Z232,'ANNUAL SUMMARY'!$V$9,K218,'ANNUAL SUMMARY'!$FE$528)+SUMIFS('ANNUAL SUMMARY'!$GG$634,Z232,'ANNUAL SUMMARY'!$V$9,K218,'ANNUAL SUMMARY'!$FE$586)+SUMIFS('ANNUAL SUMMARY'!$GG$692,Z232,'ANNUAL SUMMARY'!$V$9,K218,'ANNUAL SUMMARY'!$FE$644)</f>
        <v>0</v>
      </c>
      <c r="AN232" s="727"/>
      <c r="AO232" s="727"/>
      <c r="AP232" s="727"/>
      <c r="AQ232" s="728">
        <f>SUMIFS('ANNUAL SUMMARY'!$AR$54,Z232,'ANNUAL SUMMARY'!$V$9,K218,'ANNUAL SUMMARY'!$L$6)+SUMIFS('ANNUAL SUMMARY'!$AR$112,Z232,'ANNUAL SUMMARY'!$V$9,K218,'ANNUAL SUMMARY'!$L$64)+SUMIFS('ANNUAL SUMMARY'!$AR$170,Z232,'ANNUAL SUMMARY'!$V$9,K218,'ANNUAL SUMMARY'!$L$122)+SUMIFS('ANNUAL SUMMARY'!$AR$228,Z232,'ANNUAL SUMMARY'!$V$9,K218,'ANNUAL SUMMARY'!$L$180)+SUMIFS('ANNUAL SUMMARY'!$AR$286,Z232,'ANNUAL SUMMARY'!$V$9,K218,'ANNUAL SUMMARY'!$L$238)+SUMIFS('ANNUAL SUMMARY'!$AR$344,Z232,'ANNUAL SUMMARY'!$V$9,K218,'ANNUAL SUMMARY'!$L$296)+SUMIFS('ANNUAL SUMMARY'!$AR$402,Z232,'ANNUAL SUMMARY'!$V$9,K218,'ANNUAL SUMMARY'!$L$354)+SUMIFS('ANNUAL SUMMARY'!$AR$460,Z232,'ANNUAL SUMMARY'!$V$9,K218,'ANNUAL SUMMARY'!$L$412)+SUMIFS('ANNUAL SUMMARY'!$AR$518,Z232,'ANNUAL SUMMARY'!$V$9,K218,'ANNUAL SUMMARY'!$L$470)+SUMIFS('ANNUAL SUMMARY'!$AR$576,Z232,'ANNUAL SUMMARY'!$V$9,K218,'ANNUAL SUMMARY'!$L$528)+SUMIFS('ANNUAL SUMMARY'!$AR$634,Z232,'ANNUAL SUMMARY'!$V$9,K218,'ANNUAL SUMMARY'!$L$586)+SUMIFS('ANNUAL SUMMARY'!$AR$692,Z232,'ANNUAL SUMMARY'!$V$9,K218,'ANNUAL SUMMARY'!$L$644)+SUMIFS('ANNUAL SUMMARY'!$CO$54,Z232,'ANNUAL SUMMARY'!$V$9,K218,'ANNUAL SUMMARY'!$BI$6)+SUMIFS('ANNUAL SUMMARY'!$CO$112,Z232,'ANNUAL SUMMARY'!$V$9,K218,'ANNUAL SUMMARY'!$BI$64)+SUMIFS('ANNUAL SUMMARY'!$CO$170,Z232,'ANNUAL SUMMARY'!$V$9,K218,'ANNUAL SUMMARY'!$BI$122)+SUMIFS('ANNUAL SUMMARY'!$CO$228,Z232,'ANNUAL SUMMARY'!$V$9,K218,'ANNUAL SUMMARY'!$BI$180)+SUMIFS('ANNUAL SUMMARY'!$CO$286,Z232,'ANNUAL SUMMARY'!$V$9,K218,'ANNUAL SUMMARY'!$BI$238)+SUMIFS('ANNUAL SUMMARY'!$CO$344,Z232,'ANNUAL SUMMARY'!$V$9,K218,'ANNUAL SUMMARY'!$BI$296)+SUMIFS('ANNUAL SUMMARY'!$CO$402,Z232,'ANNUAL SUMMARY'!$V$9,K218,'ANNUAL SUMMARY'!$BI$354)+SUMIFS('ANNUAL SUMMARY'!$CO$460,Z232,'ANNUAL SUMMARY'!$V$9,K218,'ANNUAL SUMMARY'!$BI$412)+SUMIFS('ANNUAL SUMMARY'!$CO$518,Z232,'ANNUAL SUMMARY'!$V$9,K218,'ANNUAL SUMMARY'!$BI$470)+SUMIFS('ANNUAL SUMMARY'!$CO$576,Z232,'ANNUAL SUMMARY'!$V$9,K218,'ANNUAL SUMMARY'!$BI$528)+SUMIFS('ANNUAL SUMMARY'!$CO$634,Z232,'ANNUAL SUMMARY'!$V$9,K218,'ANNUAL SUMMARY'!$BI$586)+SUMIFS('ANNUAL SUMMARY'!$CO$692,Z232,'ANNUAL SUMMARY'!$V$9,K218,'ANNUAL SUMMARY'!$BI$644)+SUMIFS('ANNUAL SUMMARY'!$EN$54,Z232,'ANNUAL SUMMARY'!$V$9,K218,'ANNUAL SUMMARY'!$DH$6)+SUMIFS('ANNUAL SUMMARY'!$EN$112,Z232,'ANNUAL SUMMARY'!$V$9,K218,'ANNUAL SUMMARY'!$DH$64)+SUMIFS('ANNUAL SUMMARY'!$EN$170,Z232,'ANNUAL SUMMARY'!$V$9,K218,'ANNUAL SUMMARY'!$DH$122)+SUMIFS('ANNUAL SUMMARY'!$EN$228,Z232,'ANNUAL SUMMARY'!$V$9,K218,'ANNUAL SUMMARY'!$DH$180)+SUMIFS('ANNUAL SUMMARY'!$EN$286,Z232,'ANNUAL SUMMARY'!$V$9,K218,'ANNUAL SUMMARY'!$DH$238)+SUMIFS('ANNUAL SUMMARY'!$EN$344,Z232,'ANNUAL SUMMARY'!$V$9,K218,'ANNUAL SUMMARY'!$DH$296)+SUMIFS('ANNUAL SUMMARY'!$EN$402,Z232,'ANNUAL SUMMARY'!$V$9,K218,'ANNUAL SUMMARY'!$DH$354)+SUMIFS('ANNUAL SUMMARY'!$EN$460,Z232,'ANNUAL SUMMARY'!$V$9,K218,'ANNUAL SUMMARY'!$DH$412)+SUMIFS('ANNUAL SUMMARY'!$EN$518,Z232,'ANNUAL SUMMARY'!$V$9,K218,'ANNUAL SUMMARY'!$DH$470)+SUMIFS('ANNUAL SUMMARY'!$EN$576,Z232,'ANNUAL SUMMARY'!$V$9,K218,'ANNUAL SUMMARY'!$DH$528)+SUMIFS('ANNUAL SUMMARY'!$EN$634,Z232,'ANNUAL SUMMARY'!$V$9,K218,'ANNUAL SUMMARY'!$DH$586)+SUMIFS('ANNUAL SUMMARY'!$EN$692,Z232,'ANNUAL SUMMARY'!$V$9,K218,'ANNUAL SUMMARY'!$DH$644)+SUMIFS('ANNUAL SUMMARY'!$GK$54,Z232,'ANNUAL SUMMARY'!$V$9,K218,'ANNUAL SUMMARY'!$FE$6)+SUMIFS('ANNUAL SUMMARY'!$GK$112,Z232,'ANNUAL SUMMARY'!$V$9,K218,'ANNUAL SUMMARY'!$FE$64)+SUMIFS('ANNUAL SUMMARY'!$GK$170,Z232,'ANNUAL SUMMARY'!$V$9,K218,'ANNUAL SUMMARY'!$FE$122)+SUMIFS('ANNUAL SUMMARY'!$GK$228,Z232,'ANNUAL SUMMARY'!$V$9,K218,'ANNUAL SUMMARY'!$FE$180)+SUMIFS('ANNUAL SUMMARY'!$GK$286,Z232,'ANNUAL SUMMARY'!$V$9,K218,'ANNUAL SUMMARY'!$FE$238)+SUMIFS('ANNUAL SUMMARY'!$GK$344,Z232,'ANNUAL SUMMARY'!$V$9,K218,'ANNUAL SUMMARY'!$FE$296)+SUMIFS('ANNUAL SUMMARY'!$GK$402,Z232,'ANNUAL SUMMARY'!$V$9,K218,'ANNUAL SUMMARY'!$FE$354)+SUMIFS('ANNUAL SUMMARY'!$GK$460,Z232,'ANNUAL SUMMARY'!$V$9,K218,'ANNUAL SUMMARY'!$FE$412)+SUMIFS('ANNUAL SUMMARY'!$GK$518,Z232,'ANNUAL SUMMARY'!$V$9,K218,'ANNUAL SUMMARY'!$FE$470)+SUMIFS('ANNUAL SUMMARY'!$GK$576,Z232,'ANNUAL SUMMARY'!$V$9,K218,'ANNUAL SUMMARY'!$FE$528)+SUMIFS('ANNUAL SUMMARY'!$GK$634,Z232,'ANNUAL SUMMARY'!$V$9,K218,'ANNUAL SUMMARY'!$FE$586)+SUMIFS('ANNUAL SUMMARY'!$GK$692,Z232,'ANNUAL SUMMARY'!$V$9,K218,'ANNUAL SUMMARY'!$FE$644)</f>
        <v>0</v>
      </c>
      <c r="AR232" s="728"/>
      <c r="AS232" s="728"/>
      <c r="AT232" s="728">
        <f>SUMIFS('ANNUAL SUMMARY'!$AU$54,Z232,'ANNUAL SUMMARY'!$V$9,K218,'ANNUAL SUMMARY'!$L$6)+SUMIFS('ANNUAL SUMMARY'!$AU$112,Z232,'ANNUAL SUMMARY'!$V$9,K218,'ANNUAL SUMMARY'!$L$64)+SUMIFS('ANNUAL SUMMARY'!$AU$170,Z232,'ANNUAL SUMMARY'!$V$9,K218,'ANNUAL SUMMARY'!$L$122)+SUMIFS('ANNUAL SUMMARY'!$AU$228,Z232,'ANNUAL SUMMARY'!$V$9,K218,'ANNUAL SUMMARY'!$L$180)+SUMIFS('ANNUAL SUMMARY'!$AU$286,Z232,'ANNUAL SUMMARY'!$V$9,K218,'ANNUAL SUMMARY'!$L$238)+SUMIFS('ANNUAL SUMMARY'!$AU$344,Z232,'ANNUAL SUMMARY'!$V$9,K218,'ANNUAL SUMMARY'!$L$296)+SUMIFS('ANNUAL SUMMARY'!$AU$402,Z232,'ANNUAL SUMMARY'!$V$9,K218,'ANNUAL SUMMARY'!$L$354)+SUMIFS('ANNUAL SUMMARY'!$AU$460,Z232,'ANNUAL SUMMARY'!$V$9,K218,'ANNUAL SUMMARY'!$L$412)+SUMIFS('ANNUAL SUMMARY'!$AU$518,Z232,'ANNUAL SUMMARY'!$V$9,K218,'ANNUAL SUMMARY'!$L$470)+SUMIFS('ANNUAL SUMMARY'!$AU$576,Z232,'ANNUAL SUMMARY'!$V$9,K218,'ANNUAL SUMMARY'!$L$528)+SUMIFS('ANNUAL SUMMARY'!$AU$634,Z232,'ANNUAL SUMMARY'!$V$9,K218,'ANNUAL SUMMARY'!$L$586)+SUMIFS('ANNUAL SUMMARY'!$AU$692,Z232,'ANNUAL SUMMARY'!$V$9,K218,'ANNUAL SUMMARY'!$L$644)+SUMIFS('ANNUAL SUMMARY'!$CR$54,Z232,'ANNUAL SUMMARY'!$V$9,K218,'ANNUAL SUMMARY'!$BI$6)+SUMIFS('ANNUAL SUMMARY'!$CR$112,Z232,'ANNUAL SUMMARY'!$V$9,K218,'ANNUAL SUMMARY'!$BI$64)+SUMIFS('ANNUAL SUMMARY'!$CR$170,Z232,'ANNUAL SUMMARY'!$V$9,K218,'ANNUAL SUMMARY'!$BI$122)+SUMIFS('ANNUAL SUMMARY'!$CR$228,Z232,'ANNUAL SUMMARY'!$V$9,K218,'ANNUAL SUMMARY'!$BI$180)+SUMIFS('ANNUAL SUMMARY'!$CR$286,Z232,'ANNUAL SUMMARY'!$V$9,K218,'ANNUAL SUMMARY'!$BI$238)+SUMIFS('ANNUAL SUMMARY'!$CR$344,Z232,'ANNUAL SUMMARY'!$V$9,K218,'ANNUAL SUMMARY'!$BI$296)+SUMIFS('ANNUAL SUMMARY'!$CR$402,Z232,'ANNUAL SUMMARY'!$V$9,K218,'ANNUAL SUMMARY'!$BI$354)+SUMIFS('ANNUAL SUMMARY'!$CR$460,Z232,'ANNUAL SUMMARY'!$V$9,K218,'ANNUAL SUMMARY'!$BI$412)+SUMIFS('ANNUAL SUMMARY'!$CR$518,Z232,'ANNUAL SUMMARY'!$V$9,K218,'ANNUAL SUMMARY'!$BI$470)+SUMIFS('ANNUAL SUMMARY'!$CR$576,Z232,'ANNUAL SUMMARY'!$V$9,K218,'ANNUAL SUMMARY'!$BI$528)+SUMIFS('ANNUAL SUMMARY'!$CR$634,Z232,'ANNUAL SUMMARY'!$V$9,K218,'ANNUAL SUMMARY'!$BI$586)+SUMIFS('ANNUAL SUMMARY'!$CR$692,Z232,'ANNUAL SUMMARY'!$V$9,K218,'ANNUAL SUMMARY'!$BI$644)+SUMIFS('ANNUAL SUMMARY'!$EQ$54,Z232,'ANNUAL SUMMARY'!$V$9,K218,'ANNUAL SUMMARY'!$DH$6)+SUMIFS('ANNUAL SUMMARY'!$EQ$112,Z232,'ANNUAL SUMMARY'!$V$9,K218,'ANNUAL SUMMARY'!$DH$64)+SUMIFS('ANNUAL SUMMARY'!$EQ$170,Z232,'ANNUAL SUMMARY'!$V$9,K218,'ANNUAL SUMMARY'!$DH$122)+SUMIFS('ANNUAL SUMMARY'!$EQ$228,Z232,'ANNUAL SUMMARY'!$V$9,K218,'ANNUAL SUMMARY'!$DH$180)+SUMIFS('ANNUAL SUMMARY'!$EQ$286,Z232,'ANNUAL SUMMARY'!$V$9,K218,'ANNUAL SUMMARY'!$DH$238)+SUMIFS('ANNUAL SUMMARY'!$EQ$344,Z232,'ANNUAL SUMMARY'!$V$9,K218,'ANNUAL SUMMARY'!$DH$296)+SUMIFS('ANNUAL SUMMARY'!$EQ$402,Z232,'ANNUAL SUMMARY'!$V$9,K218,'ANNUAL SUMMARY'!$DH$354)+SUMIFS('ANNUAL SUMMARY'!$EQ$460,Z232,'ANNUAL SUMMARY'!$V$9,K218,'ANNUAL SUMMARY'!$DH$412)+SUMIFS('ANNUAL SUMMARY'!$EQ$518,Z232,'ANNUAL SUMMARY'!$V$9,K218,'ANNUAL SUMMARY'!$DH$470)+SUMIFS('ANNUAL SUMMARY'!$EQ$576,Z232,'ANNUAL SUMMARY'!$V$9,K218,'ANNUAL SUMMARY'!$DH$528)+SUMIFS('ANNUAL SUMMARY'!$EQ$634,Z232,'ANNUAL SUMMARY'!$V$9,K218,'ANNUAL SUMMARY'!$DH$586)+SUMIFS('ANNUAL SUMMARY'!$EQ$692,Z232,'ANNUAL SUMMARY'!$V$9,K218,'ANNUAL SUMMARY'!$DH$644)+SUMIFS('ANNUAL SUMMARY'!$GN$54,Z232,'ANNUAL SUMMARY'!$V$9,K218,'ANNUAL SUMMARY'!$FE$6)+SUMIFS('ANNUAL SUMMARY'!$GN$112,Z232,'ANNUAL SUMMARY'!$V$9,K218,'ANNUAL SUMMARY'!$FE$64)+SUMIFS('ANNUAL SUMMARY'!$GN$170,Z232,'ANNUAL SUMMARY'!$V$9,K218,'ANNUAL SUMMARY'!$FE$122)+SUMIFS('ANNUAL SUMMARY'!$GN$228,Z232,'ANNUAL SUMMARY'!$V$9,K218,'ANNUAL SUMMARY'!$FE$180)+SUMIFS('ANNUAL SUMMARY'!$GN$286,Z232,'ANNUAL SUMMARY'!$V$9,K218,'ANNUAL SUMMARY'!$FE$238)+SUMIFS('ANNUAL SUMMARY'!$GN$344,Z232,'ANNUAL SUMMARY'!$V$9,K218,'ANNUAL SUMMARY'!$FE$296)+SUMIFS('ANNUAL SUMMARY'!$GN$402,Z232,'ANNUAL SUMMARY'!$V$9,K218,'ANNUAL SUMMARY'!$FE$354)+SUMIFS('ANNUAL SUMMARY'!$GN$460,Z232,'ANNUAL SUMMARY'!$V$9,K218,'ANNUAL SUMMARY'!$FE$412)+SUMIFS('ANNUAL SUMMARY'!$GN$518,Z232,'ANNUAL SUMMARY'!$V$9,K218,'ANNUAL SUMMARY'!$FE$470)+SUMIFS('ANNUAL SUMMARY'!$GN$576,Z232,'ANNUAL SUMMARY'!$V$9,K218,'ANNUAL SUMMARY'!$FE$528)+SUMIFS('ANNUAL SUMMARY'!$GN$634,Z232,'ANNUAL SUMMARY'!$V$9,K218,'ANNUAL SUMMARY'!$FE$586)+SUMIFS('ANNUAL SUMMARY'!$GN$692,Z232,'ANNUAL SUMMARY'!$V$9,K218,'ANNUAL SUMMARY'!$FE$644)</f>
        <v>0</v>
      </c>
      <c r="AU232" s="728"/>
      <c r="AV232" s="1260"/>
      <c r="AW232" s="1263"/>
      <c r="AX232" s="154"/>
      <c r="AY232" s="798" t="str">
        <f>'ANNUAL SUMMARY'!$C$24</f>
        <v>INSTR.</v>
      </c>
      <c r="AZ232" s="730"/>
      <c r="BA232" s="730"/>
      <c r="BB232" s="730"/>
      <c r="BC232" s="792">
        <f>SUMIF('ANNUAL SUMMARY'!$FE$622,BH218,'ANNUAL SUMMARY'!$FA$640)+SUMIF('ANNUAL SUMMARY'!$DH$622,BH218,'ANNUAL SUMMARY'!$DD$640)+SUMIF('ANNUAL SUMMARY'!$BI$622,BH218,'ANNUAL SUMMARY'!$BE$640)+SUMIF('ANNUAL SUMMARY'!$L$622,BH218,'ANNUAL SUMMARY'!$H$640)+SUMIF('ANNUAL SUMMARY'!$FE$566,BH218,'ANNUAL SUMMARY'!$FA$584)+SUMIF('ANNUAL SUMMARY'!$DH$566,BH218,'ANNUAL SUMMARY'!$DD$584)+SUMIF('ANNUAL SUMMARY'!$BI$566,BH218,'ANNUAL SUMMARY'!$BE$584)+SUMIF('ANNUAL SUMMARY'!$L$566,BH218,'ANNUAL SUMMARY'!$H$584)+SUMIF('ANNUAL SUMMARY'!$FE$510,BH218,'ANNUAL SUMMARY'!$FA$528)+SUMIF('ANNUAL SUMMARY'!$DH$510,BH218,'ANNUAL SUMMARY'!$DD$528)+SUMIF('ANNUAL SUMMARY'!$BI$510,BH218,'ANNUAL SUMMARY'!$BE$528)+SUMIF('ANNUAL SUMMARY'!$L$510,BH218,'ANNUAL SUMMARY'!$H$528)+SUMIF('ANNUAL SUMMARY'!$FE$454,BH218,'ANNUAL SUMMARY'!$FA$472)+SUMIF('ANNUAL SUMMARY'!$DH$454,BH218,'ANNUAL SUMMARY'!$DD$472)+SUMIF('ANNUAL SUMMARY'!$BI$454,BH218,'ANNUAL SUMMARY'!$BE$472)+SUMIF('ANNUAL SUMMARY'!$L$454,BH218,'ANNUAL SUMMARY'!$H$472)+SUMIF('ANNUAL SUMMARY'!$FE$398,BH218,'ANNUAL SUMMARY'!$FA$416)+SUMIF('ANNUAL SUMMARY'!$DH$398,BH218,'ANNUAL SUMMARY'!$DD$416)+SUMIF('ANNUAL SUMMARY'!$BI$398,BH218,'ANNUAL SUMMARY'!$BE$416)+SUMIF('ANNUAL SUMMARY'!$L$398,BH218,'ANNUAL SUMMARY'!$H$416)+SUMIF('ANNUAL SUMMARY'!$FE$342,BH218,'ANNUAL SUMMARY'!$FA$360)+SUMIF('ANNUAL SUMMARY'!$DH$342,BH218,'ANNUAL SUMMARY'!$DD$360)+SUMIF('ANNUAL SUMMARY'!$BI$342,BH218,'ANNUAL SUMMARY'!$BE$360)+SUMIF('ANNUAL SUMMARY'!$L$342,BH218,'ANNUAL SUMMARY'!$H$360)+SUMIF('ANNUAL SUMMARY'!$FE$286,BH218,'ANNUAL SUMMARY'!$FA$304)+SUMIF('ANNUAL SUMMARY'!$DH$286,BH218,'ANNUAL SUMMARY'!$DD$304)+SUMIF('ANNUAL SUMMARY'!$BI$286,BH218,'ANNUAL SUMMARY'!$BE$304)+SUMIF('ANNUAL SUMMARY'!$L$286,BH218,'ANNUAL SUMMARY'!$H$304)+SUMIF('ANNUAL SUMMARY'!$FE$230,BH218,'ANNUAL SUMMARY'!$FA$248)+SUMIF('ANNUAL SUMMARY'!$DH$230,BH218,'ANNUAL SUMMARY'!$DD$248)+SUMIF('ANNUAL SUMMARY'!$BI$230,BH218,'ANNUAL SUMMARY'!$BE$248)+SUMIF('ANNUAL SUMMARY'!$L$230,BH218,'ANNUAL SUMMARY'!$H$248)+SUMIF('ANNUAL SUMMARY'!$FE$174,BH218,'ANNUAL SUMMARY'!$FA$192)+SUMIF('ANNUAL SUMMARY'!$DH$174,BH218,'ANNUAL SUMMARY'!$DD$192)+SUMIF('ANNUAL SUMMARY'!$BI$174,BH218,'ANNUAL SUMMARY'!$BE$192)+SUMIF('ANNUAL SUMMARY'!$L$174,BH218,'ANNUAL SUMMARY'!$H$192)+SUMIF('ANNUAL SUMMARY'!$FE$118,BH218,'ANNUAL SUMMARY'!$FA$136)+SUMIF('ANNUAL SUMMARY'!$DH$118,BH218,'ANNUAL SUMMARY'!$DD$136)+SUMIF('ANNUAL SUMMARY'!$BI$118,BH218,'ANNUAL SUMMARY'!$BE$136)+SUMIF('ANNUAL SUMMARY'!$L$118,BH218,'ANNUAL SUMMARY'!$H$136)+SUMIF('ANNUAL SUMMARY'!$FE$62,BH218,'ANNUAL SUMMARY'!$FA$80)+SUMIF('ANNUAL SUMMARY'!$DH$62,BH218,'ANNUAL SUMMARY'!$DD$80)+SUMIF('ANNUAL SUMMARY'!$BI$62,BH218,'ANNUAL SUMMARY'!$BE$80)+SUMIF('ANNUAL SUMMARY'!$L$62,BH218,'ANNUAL SUMMARY'!$H$80)+SUMIF('ANNUAL SUMMARY'!$FE$6,BH218,'ANNUAL SUMMARY'!$FA$24)+SUMIF('ANNUAL SUMMARY'!$DH$6,BH218,'ANNUAL SUMMARY'!$DD$24)+SUMIF('ANNUAL SUMMARY'!$BI$6,BH218,'ANNUAL SUMMARY'!$BE$24)+SUMIF('ANNUAL SUMMARY'!$L$6,BH218,'ANNUAL SUMMARY'!$H$24)+SUMIF('PREVIOUS LOGS'!$K$6,BH218,'PREVIOUS LOGS'!$F$20)+SUMIF('PREVIOUS LOGS'!$K$59,$K$6,'PREVIOUS LOGS'!$F$73)+SUMIF('PREVIOUS LOGS'!$K$112,BH218,'PREVIOUS LOGS'!$F$126)+SUMIF('PREVIOUS LOGS'!$K$165,BH218,'PREVIOUS LOGS'!$F$179)+SUMIF('PREVIOUS LOGS'!$K$218,BH218,'PREVIOUS LOGS'!$F$232)+SUMIF('PREVIOUS LOGS'!$K$271,BH218,'PREVIOUS LOGS'!$F$285)+SUMIF('PREVIOUS LOGS'!$K$324,BH218,'PREVIOUS LOGS'!$F$338)+SUMIF('PREVIOUS LOGS'!$BH$6,BH218,'PREVIOUS LOGS'!$BD$20)+SUMIF('PREVIOUS LOGS'!$BH$59,$K$6,'PREVIOUS LOGS'!$BD$73)+SUMIF('PREVIOUS LOGS'!$BH$112,BH218,'PREVIOUS LOGS'!$BD$126)+SUMIF('PREVIOUS LOGS'!$BH$165,BH218,'PREVIOUS LOGS'!$BD$179)+SUMIF('PREVIOUS LOGS'!$BH$218,BH218,'PREVIOUS LOGS'!$BD$232)+SUMIF('PREVIOUS LOGS'!$BH$271,BH218,'PREVIOUS LOGS'!$BD$285)+SUMIF('PREVIOUS LOGS'!$BH$324,BH218,'PREVIOUS LOGS'!$BD$338)+SUMIF('PREVIOUS LOGS'!$DF$6,BH218,'PREVIOUS LOGS'!$DB$20)+SUMIF('PREVIOUS LOGS'!$DF$59,$K$6,'PREVIOUS LOGS'!$DB$73)+SUMIF('PREVIOUS LOGS'!$DF$112,BH218,'PREVIOUS LOGS'!$DB$126)+SUMIF('PREVIOUS LOGS'!$DF$165,BH218,'PREVIOUS LOGS'!$DB$179)+SUMIF('PREVIOUS LOGS'!$DF$218,BH218,'PREVIOUS LOGS'!$DB$232)+SUMIF('PREVIOUS LOGS'!$DF$271,BH218,'PREVIOUS LOGS'!$DB$285)+SUMIF('PREVIOUS LOGS'!$DF$324,BH218,'PREVIOUS LOGS'!$DB$338)+SUMIF('PREVIOUS LOGS'!$FC$6,BH218,'PREVIOUS LOGS'!$EY$20)+SUMIF('PREVIOUS LOGS'!$FC$59,$K$6,'PREVIOUS LOGS'!$EY$73)+SUMIF('PREVIOUS LOGS'!$FC$112,BH218,'PREVIOUS LOGS'!$EY$126)+SUMIF('PREVIOUS LOGS'!$FC$165,BH218,'PREVIOUS LOGS'!$EY$179)+SUMIF('PREVIOUS LOGS'!$FC$218,BH218,'PREVIOUS LOGS'!$EY$232)+SUMIF('PREVIOUS LOGS'!$FC$271,BH218,'PREVIOUS LOGS'!$EY$285)+SUMIF('PREVIOUS LOGS'!$FC$324,BH218,'PREVIOUS LOGS'!$EY$338)</f>
        <v>0</v>
      </c>
      <c r="BD232" s="793"/>
      <c r="BE232" s="793"/>
      <c r="BF232" s="793"/>
      <c r="BG232" s="793"/>
      <c r="BH232" s="793"/>
      <c r="BI232" s="794"/>
      <c r="BJ232" s="643"/>
      <c r="BK232" s="878" t="str">
        <f>'ANNUAL SUMMARY'!$O$24</f>
        <v>LANDINGSS</v>
      </c>
      <c r="BL232" s="879"/>
      <c r="BM232" s="879"/>
      <c r="BN232" s="879"/>
      <c r="BO232" s="879"/>
      <c r="BP232" s="879"/>
      <c r="BQ232" s="879"/>
      <c r="BR232" s="879"/>
      <c r="BS232" s="879"/>
      <c r="BT232" s="879"/>
      <c r="BU232" s="880"/>
      <c r="BV232" s="15"/>
      <c r="BW232" s="812">
        <f>IF(BW224=0," ",BW224+4)</f>
        <v>2026</v>
      </c>
      <c r="BX232" s="813"/>
      <c r="BY232" s="813"/>
      <c r="BZ232" s="813"/>
      <c r="CA232" s="813"/>
      <c r="CB232" s="1118">
        <f>SUMIFS('ANNUAL SUMMARY'!$AF$54,BW232,'ANNUAL SUMMARY'!$V$9,BH218,'ANNUAL SUMMARY'!$L$6)+SUMIFS('ANNUAL SUMMARY'!$AF$112,BW232,'ANNUAL SUMMARY'!$V$9,BH218,'ANNUAL SUMMARY'!$L$64)+SUMIFS('ANNUAL SUMMARY'!$AF$170,BW232,'ANNUAL SUMMARY'!$V$9,BH218,'ANNUAL SUMMARY'!$L$122)+SUMIFS('ANNUAL SUMMARY'!$AF$228,BW232,'ANNUAL SUMMARY'!$V$9,BH218,'ANNUAL SUMMARY'!$L$180)+SUMIFS('ANNUAL SUMMARY'!$AF$286,BW232,'ANNUAL SUMMARY'!$V$9,BH218,'ANNUAL SUMMARY'!$L$238)+SUMIFS('ANNUAL SUMMARY'!$AF$344,BW232,'ANNUAL SUMMARY'!$V$9,BH218,'ANNUAL SUMMARY'!$L$296)+SUMIFS('ANNUAL SUMMARY'!$AF$402,BW232,'ANNUAL SUMMARY'!$V$9,BH218,'ANNUAL SUMMARY'!$L$354)+SUMIFS('ANNUAL SUMMARY'!$AF$460,BW232,'ANNUAL SUMMARY'!$V$9,BH218,'ANNUAL SUMMARY'!$L$412)+SUMIFS('ANNUAL SUMMARY'!$AF$518,BW232,'ANNUAL SUMMARY'!$V$9,BH218,'ANNUAL SUMMARY'!$L$470)+SUMIFS('ANNUAL SUMMARY'!$AF$576,BW232,'ANNUAL SUMMARY'!$V$9,BH218,'ANNUAL SUMMARY'!$L$528)+SUMIFS('ANNUAL SUMMARY'!$AF$634,BW232,'ANNUAL SUMMARY'!$V$9,BH218,'ANNUAL SUMMARY'!$L$586)+SUMIFS('ANNUAL SUMMARY'!$AF$692,BW232,'ANNUAL SUMMARY'!$V$9,BH218,'ANNUAL SUMMARY'!$L$644)+SUMIFS('ANNUAL SUMMARY'!$CC$54,BW232,'ANNUAL SUMMARY'!$V$9,BH218,'ANNUAL SUMMARY'!$BI$6)+SUMIFS('ANNUAL SUMMARY'!$CC$112,BW232,'ANNUAL SUMMARY'!$V$9,BH218,'ANNUAL SUMMARY'!$BI$64)+SUMIFS('ANNUAL SUMMARY'!$CC$170,BW232,'ANNUAL SUMMARY'!$V$9,BH218,'ANNUAL SUMMARY'!$BI$122)+SUMIFS('ANNUAL SUMMARY'!$CC$228,BW232,'ANNUAL SUMMARY'!$V$9,BH218,'ANNUAL SUMMARY'!$BI$180)+SUMIFS('ANNUAL SUMMARY'!$CC$286,BW232,'ANNUAL SUMMARY'!$V$9,BH218,'ANNUAL SUMMARY'!$BI$238)+SUMIFS('ANNUAL SUMMARY'!$CC$344,BW232,'ANNUAL SUMMARY'!$V$9,BH218,'ANNUAL SUMMARY'!$BI$296)+SUMIFS('ANNUAL SUMMARY'!$CC$402,BW232,'ANNUAL SUMMARY'!$V$9,BH218,'ANNUAL SUMMARY'!$BI$354)+SUMIFS('ANNUAL SUMMARY'!$CC$460,BW232,'ANNUAL SUMMARY'!$V$9,BH218,'ANNUAL SUMMARY'!$BI$412)+SUMIFS('ANNUAL SUMMARY'!$CC$518,BW232,'ANNUAL SUMMARY'!$V$9,BH218,'ANNUAL SUMMARY'!$BI$470)+SUMIFS('ANNUAL SUMMARY'!$CC$576,BW232,'ANNUAL SUMMARY'!$V$9,BH218,'ANNUAL SUMMARY'!$BI$528)+SUMIFS('ANNUAL SUMMARY'!$CC$634,BW232,'ANNUAL SUMMARY'!$V$9,BH218,'ANNUAL SUMMARY'!$BI$586)+SUMIFS('ANNUAL SUMMARY'!$CC$692,BW232,'ANNUAL SUMMARY'!$V$9,BH218,'ANNUAL SUMMARY'!$BI$644)+SUMIFS('ANNUAL SUMMARY'!$EB$54,BW232,'ANNUAL SUMMARY'!$V$9,BH218,'ANNUAL SUMMARY'!$DH$6)+SUMIFS('ANNUAL SUMMARY'!$EB$112,BW232,'ANNUAL SUMMARY'!$V$9,BH218,'ANNUAL SUMMARY'!$DH$64)+SUMIFS('ANNUAL SUMMARY'!$EB$170,BW232,'ANNUAL SUMMARY'!$V$9,BH218,'ANNUAL SUMMARY'!$DH$122)+SUMIFS('ANNUAL SUMMARY'!$EB$228,BW232,'ANNUAL SUMMARY'!$V$9,BH218,'ANNUAL SUMMARY'!$DH$180)+SUMIFS('ANNUAL SUMMARY'!$EB$286,BW232,'ANNUAL SUMMARY'!$V$9,BH218,'ANNUAL SUMMARY'!$DH$238)+SUMIFS('ANNUAL SUMMARY'!$EB$344,BW232,'ANNUAL SUMMARY'!$V$9,BH218,'ANNUAL SUMMARY'!$DH$296)+SUMIFS('ANNUAL SUMMARY'!$EB$402,BW232,'ANNUAL SUMMARY'!$V$9,BH218,'ANNUAL SUMMARY'!$DH$354)+SUMIFS('ANNUAL SUMMARY'!$EB$460,BW232,'ANNUAL SUMMARY'!$V$9,BH218,'ANNUAL SUMMARY'!$DH$412)+SUMIFS('ANNUAL SUMMARY'!$EB$518,BW232,'ANNUAL SUMMARY'!$V$9,BH218,'ANNUAL SUMMARY'!$DH$470)+SUMIFS('ANNUAL SUMMARY'!$EB$576,BW232,'ANNUAL SUMMARY'!$V$9,BH218,'ANNUAL SUMMARY'!$DH$528)+SUMIFS('ANNUAL SUMMARY'!$EB$634,BW232,'ANNUAL SUMMARY'!$V$9,BH218,'ANNUAL SUMMARY'!$DH$586)+SUMIFS('ANNUAL SUMMARY'!$EB$692,BW232,'ANNUAL SUMMARY'!$V$9,BH218,'ANNUAL SUMMARY'!$DH$644)+SUMIFS('ANNUAL SUMMARY'!$FY$54,BW232,'ANNUAL SUMMARY'!$V$9,BH218,'ANNUAL SUMMARY'!$FE$6)+SUMIFS('ANNUAL SUMMARY'!$FY$112,BW232,'ANNUAL SUMMARY'!$V$9,BH218,'ANNUAL SUMMARY'!$FE$64)+SUMIFS('ANNUAL SUMMARY'!$FY$170,BW232,'ANNUAL SUMMARY'!$V$9,BH218,'ANNUAL SUMMARY'!$FE$122)+SUMIFS('ANNUAL SUMMARY'!$FY$228,BW232,'ANNUAL SUMMARY'!$V$9,BH218,'ANNUAL SUMMARY'!$FE$180)+SUMIFS('ANNUAL SUMMARY'!$FY$286,BW232,'ANNUAL SUMMARY'!$V$9,BH218,'ANNUAL SUMMARY'!$FE$238)+SUMIFS('ANNUAL SUMMARY'!$FY$344,BW232,'ANNUAL SUMMARY'!$V$9,BH218,'ANNUAL SUMMARY'!$FE$296)+SUMIFS('ANNUAL SUMMARY'!$FY$402,BW232,'ANNUAL SUMMARY'!$V$9,BH218,'ANNUAL SUMMARY'!$FE$354)+SUMIFS('ANNUAL SUMMARY'!$FY$460,BW232,'ANNUAL SUMMARY'!$V$9,BH218,'ANNUAL SUMMARY'!$FE$412)+SUMIFS('ANNUAL SUMMARY'!$FY$518,BW232,'ANNUAL SUMMARY'!$V$9,BH218,'ANNUAL SUMMARY'!$FE$470)+SUMIFS('ANNUAL SUMMARY'!$FY$576,BW232,'ANNUAL SUMMARY'!$V$9,BH218,'ANNUAL SUMMARY'!$FE$528)+SUMIFS('ANNUAL SUMMARY'!$FY$634,BW232,'ANNUAL SUMMARY'!$V$9,BH218,'ANNUAL SUMMARY'!$FE$586)+SUMIFS('ANNUAL SUMMARY'!$FY$692,BW232,'ANNUAL SUMMARY'!$V$9,BH218,'ANNUAL SUMMARY'!$FE$644)</f>
        <v>0</v>
      </c>
      <c r="CC232" s="727"/>
      <c r="CD232" s="727"/>
      <c r="CE232" s="727"/>
      <c r="CF232" s="727">
        <f>SUMIFS('ANNUAL SUMMARY'!$AJ$54,BW232,'ANNUAL SUMMARY'!$V$9,BH218,'ANNUAL SUMMARY'!$L$6)+SUMIFS('ANNUAL SUMMARY'!$AJ$112,BW232,'ANNUAL SUMMARY'!$V$9,BH218,'ANNUAL SUMMARY'!$L$64)+SUMIFS('ANNUAL SUMMARY'!$AJ$170,BW232,'ANNUAL SUMMARY'!$V$9,BH218,'ANNUAL SUMMARY'!$L$122)+SUMIFS('ANNUAL SUMMARY'!$AJ$228,BW232,'ANNUAL SUMMARY'!$V$9,BH218,'ANNUAL SUMMARY'!$L$180)+SUMIFS('ANNUAL SUMMARY'!$AJ$286,BW232,'ANNUAL SUMMARY'!$V$9,BH218,'ANNUAL SUMMARY'!$L$238)+SUMIFS('ANNUAL SUMMARY'!$AJ$344,BW232,'ANNUAL SUMMARY'!$V$9,BH218,'ANNUAL SUMMARY'!$L$296)+SUMIFS('ANNUAL SUMMARY'!$AJ$402,BW232,'ANNUAL SUMMARY'!$V$9,BH218,'ANNUAL SUMMARY'!$L$354)+SUMIFS('ANNUAL SUMMARY'!$AJ$460,BW232,'ANNUAL SUMMARY'!$V$9,BH218,'ANNUAL SUMMARY'!$L$412)+SUMIFS('ANNUAL SUMMARY'!$AJ$518,BW232,'ANNUAL SUMMARY'!$V$9,BH218,'ANNUAL SUMMARY'!$L$470)+SUMIFS('ANNUAL SUMMARY'!$AJ$576,BW232,'ANNUAL SUMMARY'!$V$9,BH218,'ANNUAL SUMMARY'!$L$528)+SUMIFS('ANNUAL SUMMARY'!$AJ$634,BW232,'ANNUAL SUMMARY'!$V$9,BH218,'ANNUAL SUMMARY'!$L$586)+SUMIFS('ANNUAL SUMMARY'!$AJ$692,BW232,'ANNUAL SUMMARY'!$V$9,BH218,'ANNUAL SUMMARY'!$L$644)+SUMIFS('ANNUAL SUMMARY'!$CG$54,BW232,'ANNUAL SUMMARY'!$V$9,BH218,'ANNUAL SUMMARY'!$BI$6)+SUMIFS('ANNUAL SUMMARY'!$CG$112,BW232,'ANNUAL SUMMARY'!$V$9,BH218,'ANNUAL SUMMARY'!$BI$64)+SUMIFS('ANNUAL SUMMARY'!$CG$170,BW232,'ANNUAL SUMMARY'!$V$9,BH218,'ANNUAL SUMMARY'!$BI$122)+SUMIFS('ANNUAL SUMMARY'!$CG$228,BW232,'ANNUAL SUMMARY'!$V$9,BH218,'ANNUAL SUMMARY'!$BI$180)+SUMIFS('ANNUAL SUMMARY'!$CG$286,BW232,'ANNUAL SUMMARY'!$V$9,BH218,'ANNUAL SUMMARY'!$BI$238)+SUMIFS('ANNUAL SUMMARY'!$CG$344,BW232,'ANNUAL SUMMARY'!$V$9,BH218,'ANNUAL SUMMARY'!$BI$296)+SUMIFS('ANNUAL SUMMARY'!$CG$402,BW232,'ANNUAL SUMMARY'!$V$9,BH218,'ANNUAL SUMMARY'!$BI$354)+SUMIFS('ANNUAL SUMMARY'!$CG$460,BW232,'ANNUAL SUMMARY'!$V$9,BH218,'ANNUAL SUMMARY'!$BI$412)+SUMIFS('ANNUAL SUMMARY'!$CG$518,BW232,'ANNUAL SUMMARY'!$V$9,BH218,'ANNUAL SUMMARY'!$BI$470)+SUMIFS('ANNUAL SUMMARY'!$CG$576,BW232,'ANNUAL SUMMARY'!$V$9,BH218,'ANNUAL SUMMARY'!$BI$528)+SUMIFS('ANNUAL SUMMARY'!$CG$634,BW232,'ANNUAL SUMMARY'!$V$9,BH218,'ANNUAL SUMMARY'!$BI$586)+SUMIFS('ANNUAL SUMMARY'!$CG$692,BW232,'ANNUAL SUMMARY'!$V$9,BH218,'ANNUAL SUMMARY'!$BI$644)+SUMIFS('ANNUAL SUMMARY'!$EF$54,BW232,'ANNUAL SUMMARY'!$V$9,BH218,'ANNUAL SUMMARY'!$DH$6)+SUMIFS('ANNUAL SUMMARY'!$EF$112,BW232,'ANNUAL SUMMARY'!$V$9,BH218,'ANNUAL SUMMARY'!$DH$64)+SUMIFS('ANNUAL SUMMARY'!$EF$170,BW232,'ANNUAL SUMMARY'!$V$9,BH218,'ANNUAL SUMMARY'!$DH$122)+SUMIFS('ANNUAL SUMMARY'!$EF$228,BW232,'ANNUAL SUMMARY'!$V$9,BH218,'ANNUAL SUMMARY'!$DH$180)+SUMIFS('ANNUAL SUMMARY'!$EF$286,BW232,'ANNUAL SUMMARY'!$V$9,BH218,'ANNUAL SUMMARY'!$DH$238)+SUMIFS('ANNUAL SUMMARY'!$EF$344,BW232,'ANNUAL SUMMARY'!$V$9,BH218,'ANNUAL SUMMARY'!$DH$296)+SUMIFS('ANNUAL SUMMARY'!$EF$402,BW232,'ANNUAL SUMMARY'!$V$9,BH218,'ANNUAL SUMMARY'!$DH$354)+SUMIFS('ANNUAL SUMMARY'!$EF$460,BW232,'ANNUAL SUMMARY'!$V$9,BH218,'ANNUAL SUMMARY'!$DH$412)+SUMIFS('ANNUAL SUMMARY'!$EF$518,BW232,'ANNUAL SUMMARY'!$V$9,BH218,'ANNUAL SUMMARY'!$DH$470)+SUMIFS('ANNUAL SUMMARY'!$EF$576,BW232,'ANNUAL SUMMARY'!$V$9,BH218,'ANNUAL SUMMARY'!$DH$528)+SUMIFS('ANNUAL SUMMARY'!$EF$634,BW232,'ANNUAL SUMMARY'!$V$9,BH218,'ANNUAL SUMMARY'!$DH$586)+SUMIFS('ANNUAL SUMMARY'!$EF$692,BW232,'ANNUAL SUMMARY'!$V$9,BH218,'ANNUAL SUMMARY'!$DH$644)+SUMIFS('ANNUAL SUMMARY'!$GC$54,BW232,'ANNUAL SUMMARY'!$V$9,BH218,'ANNUAL SUMMARY'!$FE$6)+SUMIFS('ANNUAL SUMMARY'!$GC$112,BW232,'ANNUAL SUMMARY'!$V$9,BH218,'ANNUAL SUMMARY'!$FE$64)+SUMIFS('ANNUAL SUMMARY'!$GC$170,BW232,'ANNUAL SUMMARY'!$V$9,BH218,'ANNUAL SUMMARY'!$FE$122)+SUMIFS('ANNUAL SUMMARY'!$GC$228,BW232,'ANNUAL SUMMARY'!$V$9,BH218,'ANNUAL SUMMARY'!$FE$180)+SUMIFS('ANNUAL SUMMARY'!$GC$286,BW232,'ANNUAL SUMMARY'!$V$9,BH218,'ANNUAL SUMMARY'!$FE$238)+SUMIFS('ANNUAL SUMMARY'!$GC$344,BW232,'ANNUAL SUMMARY'!$V$9,BH218,'ANNUAL SUMMARY'!$FE$296)+SUMIFS('ANNUAL SUMMARY'!$GC$402,BW232,'ANNUAL SUMMARY'!$V$9,BH218,'ANNUAL SUMMARY'!$FE$354)+SUMIFS('ANNUAL SUMMARY'!$GC$460,BW232,'ANNUAL SUMMARY'!$V$9,BH218,'ANNUAL SUMMARY'!$FE$412)+SUMIFS('ANNUAL SUMMARY'!$GC$518,BW232,'ANNUAL SUMMARY'!$V$9,BH218,'ANNUAL SUMMARY'!$FE$470)+SUMIFS('ANNUAL SUMMARY'!$GC$576,BW232,'ANNUAL SUMMARY'!$V$9,BH218,'ANNUAL SUMMARY'!$FE$528)+SUMIFS('ANNUAL SUMMARY'!$GC$634,BW232,'ANNUAL SUMMARY'!$V$9,BH218,'ANNUAL SUMMARY'!$FE$586)+SUMIFS('ANNUAL SUMMARY'!$GC$692,BW232,'ANNUAL SUMMARY'!$V$9,BH218,'ANNUAL SUMMARY'!$FE$644)</f>
        <v>0</v>
      </c>
      <c r="CG232" s="727"/>
      <c r="CH232" s="727"/>
      <c r="CI232" s="727"/>
      <c r="CJ232" s="727">
        <f>SUMIFS('ANNUAL SUMMARY'!$AN$54,BW232,'ANNUAL SUMMARY'!$V$9,BH218,'ANNUAL SUMMARY'!$L$6)+SUMIFS('ANNUAL SUMMARY'!$AN$112,BW232,'ANNUAL SUMMARY'!$V$9,BH218,'ANNUAL SUMMARY'!$L$64)+SUMIFS('ANNUAL SUMMARY'!$AN$170,BW232,'ANNUAL SUMMARY'!$V$9,BH218,'ANNUAL SUMMARY'!$L$122)+SUMIFS('ANNUAL SUMMARY'!$AN$228,BW232,'ANNUAL SUMMARY'!$V$9,BH218,'ANNUAL SUMMARY'!$L$180)+SUMIFS('ANNUAL SUMMARY'!$AN$286,BW232,'ANNUAL SUMMARY'!$V$9,BH218,'ANNUAL SUMMARY'!$L$238)+SUMIFS('ANNUAL SUMMARY'!$AN$344,BW232,'ANNUAL SUMMARY'!$V$9,BH218,'ANNUAL SUMMARY'!$L$296)+SUMIFS('ANNUAL SUMMARY'!$AN$402,BW232,'ANNUAL SUMMARY'!$V$9,BH218,'ANNUAL SUMMARY'!$L$354)+SUMIFS('ANNUAL SUMMARY'!$AN$460,BW232,'ANNUAL SUMMARY'!$V$9,BH218,'ANNUAL SUMMARY'!$L$412)+SUMIFS('ANNUAL SUMMARY'!$AN$518,BW232,'ANNUAL SUMMARY'!$V$9,BH218,'ANNUAL SUMMARY'!$L$470)+SUMIFS('ANNUAL SUMMARY'!$AN$576,BW232,'ANNUAL SUMMARY'!$V$9,BH218,'ANNUAL SUMMARY'!$L$528)+SUMIFS('ANNUAL SUMMARY'!$AN$634,BW232,'ANNUAL SUMMARY'!$V$9,BH218,'ANNUAL SUMMARY'!$L$586)+SUMIFS('ANNUAL SUMMARY'!$AN$692,BW232,'ANNUAL SUMMARY'!$V$9,BH218,'ANNUAL SUMMARY'!$L$644)+SUMIFS('ANNUAL SUMMARY'!$CK$54,BW232,'ANNUAL SUMMARY'!$V$9,BH218,'ANNUAL SUMMARY'!$BI$6)+SUMIFS('ANNUAL SUMMARY'!$CK$112,BW232,'ANNUAL SUMMARY'!$V$9,BH218,'ANNUAL SUMMARY'!$BI$64)+SUMIFS('ANNUAL SUMMARY'!$CK$170,BW232,'ANNUAL SUMMARY'!$V$9,BH218,'ANNUAL SUMMARY'!$BI$122)+SUMIFS('ANNUAL SUMMARY'!$CK$228,BW232,'ANNUAL SUMMARY'!$V$9,BH218,'ANNUAL SUMMARY'!$BI$180)+SUMIFS('ANNUAL SUMMARY'!$CK$286,BW232,'ANNUAL SUMMARY'!$V$9,BH218,'ANNUAL SUMMARY'!$BI$238)+SUMIFS('ANNUAL SUMMARY'!$CK$344,BW232,'ANNUAL SUMMARY'!$V$9,BH218,'ANNUAL SUMMARY'!$BI$296)+SUMIFS('ANNUAL SUMMARY'!$CK$402,BW232,'ANNUAL SUMMARY'!$V$9,BH218,'ANNUAL SUMMARY'!$BI$354)+SUMIFS('ANNUAL SUMMARY'!$CK$460,BW232,'ANNUAL SUMMARY'!$V$9,BH218,'ANNUAL SUMMARY'!$BI$412)+SUMIFS('ANNUAL SUMMARY'!$CK$518,BW232,'ANNUAL SUMMARY'!$V$9,BH218,'ANNUAL SUMMARY'!$BI$470)+SUMIFS('ANNUAL SUMMARY'!$CK$576,BW232,'ANNUAL SUMMARY'!$V$9,BH218,'ANNUAL SUMMARY'!$BI$528)+SUMIFS('ANNUAL SUMMARY'!$CK$634,BW232,'ANNUAL SUMMARY'!$V$9,BH218,'ANNUAL SUMMARY'!$BI$586)+SUMIFS('ANNUAL SUMMARY'!$CK$692,BW232,'ANNUAL SUMMARY'!$V$9,BH218,'ANNUAL SUMMARY'!$BI$644)+SUMIFS('ANNUAL SUMMARY'!$EJ$54,BW232,'ANNUAL SUMMARY'!$V$9,BH218,'ANNUAL SUMMARY'!$DH$6)+SUMIFS('ANNUAL SUMMARY'!$EJ$112,BW232,'ANNUAL SUMMARY'!$V$9,BH218,'ANNUAL SUMMARY'!$DH$64)+SUMIFS('ANNUAL SUMMARY'!$EJ$170,BW232,'ANNUAL SUMMARY'!$V$9,BH218,'ANNUAL SUMMARY'!$DH$122)+SUMIFS('ANNUAL SUMMARY'!$EJ$228,BW232,'ANNUAL SUMMARY'!$V$9,BH218,'ANNUAL SUMMARY'!$DH$180)+SUMIFS('ANNUAL SUMMARY'!$EJ$286,BW232,'ANNUAL SUMMARY'!$V$9,BH218,'ANNUAL SUMMARY'!$DH$238)+SUMIFS('ANNUAL SUMMARY'!$EJ$344,BW232,'ANNUAL SUMMARY'!$V$9,BH218,'ANNUAL SUMMARY'!$DH$296)+SUMIFS('ANNUAL SUMMARY'!$EJ$402,BW232,'ANNUAL SUMMARY'!$V$9,BH218,'ANNUAL SUMMARY'!$DH$354)+SUMIFS('ANNUAL SUMMARY'!$EJ$460,BW232,'ANNUAL SUMMARY'!$V$9,BH218,'ANNUAL SUMMARY'!$DH$412)+SUMIFS('ANNUAL SUMMARY'!$EJ$518,BW232,'ANNUAL SUMMARY'!$V$9,BH218,'ANNUAL SUMMARY'!$DH$470)+SUMIFS('ANNUAL SUMMARY'!$EJ$576,BW232,'ANNUAL SUMMARY'!$V$9,BH218,'ANNUAL SUMMARY'!$DH$528)+SUMIFS('ANNUAL SUMMARY'!$EJ$634,BW232,'ANNUAL SUMMARY'!$V$9,BH218,'ANNUAL SUMMARY'!$DH$586)+SUMIFS('ANNUAL SUMMARY'!$EJ$692,BW232,'ANNUAL SUMMARY'!$V$9,BH218,'ANNUAL SUMMARY'!$DH$644)+SUMIFS('ANNUAL SUMMARY'!$GG$54,BW232,'ANNUAL SUMMARY'!$V$9,BH218,'ANNUAL SUMMARY'!$FE$6)+SUMIFS('ANNUAL SUMMARY'!$GG$112,BW232,'ANNUAL SUMMARY'!$V$9,BH218,'ANNUAL SUMMARY'!$FE$64)+SUMIFS('ANNUAL SUMMARY'!$GG$170,BW232,'ANNUAL SUMMARY'!$V$9,BH218,'ANNUAL SUMMARY'!$FE$122)+SUMIFS('ANNUAL SUMMARY'!$GG$228,BW232,'ANNUAL SUMMARY'!$V$9,BH218,'ANNUAL SUMMARY'!$FE$180)+SUMIFS('ANNUAL SUMMARY'!$GG$286,BW232,'ANNUAL SUMMARY'!$V$9,BH218,'ANNUAL SUMMARY'!$FE$238)+SUMIFS('ANNUAL SUMMARY'!$GG$344,BW232,'ANNUAL SUMMARY'!$V$9,BH218,'ANNUAL SUMMARY'!$FE$296)+SUMIFS('ANNUAL SUMMARY'!$GG$402,BW232,'ANNUAL SUMMARY'!$V$9,BH218,'ANNUAL SUMMARY'!$FE$354)+SUMIFS('ANNUAL SUMMARY'!$GG$460,BW232,'ANNUAL SUMMARY'!$V$9,BH218,'ANNUAL SUMMARY'!$FE$412)+SUMIFS('ANNUAL SUMMARY'!$GG$518,BW232,'ANNUAL SUMMARY'!$V$9,BH218,'ANNUAL SUMMARY'!$FE$470)+SUMIFS('ANNUAL SUMMARY'!$GG$576,BW232,'ANNUAL SUMMARY'!$V$9,BH218,'ANNUAL SUMMARY'!$FE$528)+SUMIFS('ANNUAL SUMMARY'!$GG$634,BW232,'ANNUAL SUMMARY'!$V$9,BH218,'ANNUAL SUMMARY'!$FE$586)+SUMIFS('ANNUAL SUMMARY'!$GG$692,BW232,'ANNUAL SUMMARY'!$V$9,BH218,'ANNUAL SUMMARY'!$FE$644)</f>
        <v>0</v>
      </c>
      <c r="CK232" s="727"/>
      <c r="CL232" s="727"/>
      <c r="CM232" s="727"/>
      <c r="CN232" s="728">
        <f>SUMIFS('ANNUAL SUMMARY'!$AR$54,BW232,'ANNUAL SUMMARY'!$V$9,BH218,'ANNUAL SUMMARY'!$L$6)+SUMIFS('ANNUAL SUMMARY'!$AR$112,BW232,'ANNUAL SUMMARY'!$V$9,BH218,'ANNUAL SUMMARY'!$L$64)+SUMIFS('ANNUAL SUMMARY'!$AR$170,BW232,'ANNUAL SUMMARY'!$V$9,BH218,'ANNUAL SUMMARY'!$L$122)+SUMIFS('ANNUAL SUMMARY'!$AR$228,BW232,'ANNUAL SUMMARY'!$V$9,BH218,'ANNUAL SUMMARY'!$L$180)+SUMIFS('ANNUAL SUMMARY'!$AR$286,BW232,'ANNUAL SUMMARY'!$V$9,BH218,'ANNUAL SUMMARY'!$L$238)+SUMIFS('ANNUAL SUMMARY'!$AR$344,BW232,'ANNUAL SUMMARY'!$V$9,BH218,'ANNUAL SUMMARY'!$L$296)+SUMIFS('ANNUAL SUMMARY'!$AR$402,BW232,'ANNUAL SUMMARY'!$V$9,BH218,'ANNUAL SUMMARY'!$L$354)+SUMIFS('ANNUAL SUMMARY'!$AR$460,BW232,'ANNUAL SUMMARY'!$V$9,BH218,'ANNUAL SUMMARY'!$L$412)+SUMIFS('ANNUAL SUMMARY'!$AR$518,BW232,'ANNUAL SUMMARY'!$V$9,BH218,'ANNUAL SUMMARY'!$L$470)+SUMIFS('ANNUAL SUMMARY'!$AR$576,BW232,'ANNUAL SUMMARY'!$V$9,BH218,'ANNUAL SUMMARY'!$L$528)+SUMIFS('ANNUAL SUMMARY'!$AR$634,BW232,'ANNUAL SUMMARY'!$V$9,BH218,'ANNUAL SUMMARY'!$L$586)+SUMIFS('ANNUAL SUMMARY'!$AR$692,BW232,'ANNUAL SUMMARY'!$V$9,BH218,'ANNUAL SUMMARY'!$L$644)+SUMIFS('ANNUAL SUMMARY'!$CO$54,BW232,'ANNUAL SUMMARY'!$V$9,BH218,'ANNUAL SUMMARY'!$BI$6)+SUMIFS('ANNUAL SUMMARY'!$CO$112,BW232,'ANNUAL SUMMARY'!$V$9,BH218,'ANNUAL SUMMARY'!$BI$64)+SUMIFS('ANNUAL SUMMARY'!$CO$170,BW232,'ANNUAL SUMMARY'!$V$9,BH218,'ANNUAL SUMMARY'!$BI$122)+SUMIFS('ANNUAL SUMMARY'!$CO$228,BW232,'ANNUAL SUMMARY'!$V$9,BH218,'ANNUAL SUMMARY'!$BI$180)+SUMIFS('ANNUAL SUMMARY'!$CO$286,BW232,'ANNUAL SUMMARY'!$V$9,BH218,'ANNUAL SUMMARY'!$BI$238)+SUMIFS('ANNUAL SUMMARY'!$CO$344,BW232,'ANNUAL SUMMARY'!$V$9,BH218,'ANNUAL SUMMARY'!$BI$296)+SUMIFS('ANNUAL SUMMARY'!$CO$402,BW232,'ANNUAL SUMMARY'!$V$9,BH218,'ANNUAL SUMMARY'!$BI$354)+SUMIFS('ANNUAL SUMMARY'!$CO$460,BW232,'ANNUAL SUMMARY'!$V$9,BH218,'ANNUAL SUMMARY'!$BI$412)+SUMIFS('ANNUAL SUMMARY'!$CO$518,BW232,'ANNUAL SUMMARY'!$V$9,BH218,'ANNUAL SUMMARY'!$BI$470)+SUMIFS('ANNUAL SUMMARY'!$CO$576,BW232,'ANNUAL SUMMARY'!$V$9,BH218,'ANNUAL SUMMARY'!$BI$528)+SUMIFS('ANNUAL SUMMARY'!$CO$634,BW232,'ANNUAL SUMMARY'!$V$9,BH218,'ANNUAL SUMMARY'!$BI$586)+SUMIFS('ANNUAL SUMMARY'!$CO$692,BW232,'ANNUAL SUMMARY'!$V$9,BH218,'ANNUAL SUMMARY'!$BI$644)+SUMIFS('ANNUAL SUMMARY'!$EN$54,BW232,'ANNUAL SUMMARY'!$V$9,BH218,'ANNUAL SUMMARY'!$DH$6)+SUMIFS('ANNUAL SUMMARY'!$EN$112,BW232,'ANNUAL SUMMARY'!$V$9,BH218,'ANNUAL SUMMARY'!$DH$64)+SUMIFS('ANNUAL SUMMARY'!$EN$170,BW232,'ANNUAL SUMMARY'!$V$9,BH218,'ANNUAL SUMMARY'!$DH$122)+SUMIFS('ANNUAL SUMMARY'!$EN$228,BW232,'ANNUAL SUMMARY'!$V$9,BH218,'ANNUAL SUMMARY'!$DH$180)+SUMIFS('ANNUAL SUMMARY'!$EN$286,BW232,'ANNUAL SUMMARY'!$V$9,BH218,'ANNUAL SUMMARY'!$DH$238)+SUMIFS('ANNUAL SUMMARY'!$EN$344,BW232,'ANNUAL SUMMARY'!$V$9,BH218,'ANNUAL SUMMARY'!$DH$296)+SUMIFS('ANNUAL SUMMARY'!$EN$402,BW232,'ANNUAL SUMMARY'!$V$9,BH218,'ANNUAL SUMMARY'!$DH$354)+SUMIFS('ANNUAL SUMMARY'!$EN$460,BW232,'ANNUAL SUMMARY'!$V$9,BH218,'ANNUAL SUMMARY'!$DH$412)+SUMIFS('ANNUAL SUMMARY'!$EN$518,BW232,'ANNUAL SUMMARY'!$V$9,BH218,'ANNUAL SUMMARY'!$DH$470)+SUMIFS('ANNUAL SUMMARY'!$EN$576,BW232,'ANNUAL SUMMARY'!$V$9,BH218,'ANNUAL SUMMARY'!$DH$528)+SUMIFS('ANNUAL SUMMARY'!$EN$634,BW232,'ANNUAL SUMMARY'!$V$9,BH218,'ANNUAL SUMMARY'!$DH$586)+SUMIFS('ANNUAL SUMMARY'!$EN$692,BW232,'ANNUAL SUMMARY'!$V$9,BH218,'ANNUAL SUMMARY'!$DH$644)+SUMIFS('ANNUAL SUMMARY'!$GK$54,BW232,'ANNUAL SUMMARY'!$V$9,BH218,'ANNUAL SUMMARY'!$FE$6)+SUMIFS('ANNUAL SUMMARY'!$GK$112,BW232,'ANNUAL SUMMARY'!$V$9,BH218,'ANNUAL SUMMARY'!$FE$64)+SUMIFS('ANNUAL SUMMARY'!$GK$170,BW232,'ANNUAL SUMMARY'!$V$9,BH218,'ANNUAL SUMMARY'!$FE$122)+SUMIFS('ANNUAL SUMMARY'!$GK$228,BW232,'ANNUAL SUMMARY'!$V$9,BH218,'ANNUAL SUMMARY'!$FE$180)+SUMIFS('ANNUAL SUMMARY'!$GK$286,BW232,'ANNUAL SUMMARY'!$V$9,BH218,'ANNUAL SUMMARY'!$FE$238)+SUMIFS('ANNUAL SUMMARY'!$GK$344,BW232,'ANNUAL SUMMARY'!$V$9,BH218,'ANNUAL SUMMARY'!$FE$296)+SUMIFS('ANNUAL SUMMARY'!$GK$402,BW232,'ANNUAL SUMMARY'!$V$9,BH218,'ANNUAL SUMMARY'!$FE$354)+SUMIFS('ANNUAL SUMMARY'!$GK$460,BW232,'ANNUAL SUMMARY'!$V$9,BH218,'ANNUAL SUMMARY'!$FE$412)+SUMIFS('ANNUAL SUMMARY'!$GK$518,BW232,'ANNUAL SUMMARY'!$V$9,BH218,'ANNUAL SUMMARY'!$FE$470)+SUMIFS('ANNUAL SUMMARY'!$GK$576,BW232,'ANNUAL SUMMARY'!$V$9,BH218,'ANNUAL SUMMARY'!$FE$528)+SUMIFS('ANNUAL SUMMARY'!$GK$634,BW232,'ANNUAL SUMMARY'!$V$9,BH218,'ANNUAL SUMMARY'!$FE$586)+SUMIFS('ANNUAL SUMMARY'!$GK$692,BW232,'ANNUAL SUMMARY'!$V$9,BH218,'ANNUAL SUMMARY'!$FE$644)</f>
        <v>0</v>
      </c>
      <c r="CO232" s="728"/>
      <c r="CP232" s="728"/>
      <c r="CQ232" s="728">
        <f>SUMIFS('ANNUAL SUMMARY'!$AU$54,BW232,'ANNUAL SUMMARY'!$V$9,BH218,'ANNUAL SUMMARY'!$L$6)+SUMIFS('ANNUAL SUMMARY'!$AU$112,BW232,'ANNUAL SUMMARY'!$V$9,BH218,'ANNUAL SUMMARY'!$L$64)+SUMIFS('ANNUAL SUMMARY'!$AU$170,BW232,'ANNUAL SUMMARY'!$V$9,BH218,'ANNUAL SUMMARY'!$L$122)+SUMIFS('ANNUAL SUMMARY'!$AU$228,BW232,'ANNUAL SUMMARY'!$V$9,BH218,'ANNUAL SUMMARY'!$L$180)+SUMIFS('ANNUAL SUMMARY'!$AU$286,BW232,'ANNUAL SUMMARY'!$V$9,BH218,'ANNUAL SUMMARY'!$L$238)+SUMIFS('ANNUAL SUMMARY'!$AU$344,BW232,'ANNUAL SUMMARY'!$V$9,BH218,'ANNUAL SUMMARY'!$L$296)+SUMIFS('ANNUAL SUMMARY'!$AU$402,BW232,'ANNUAL SUMMARY'!$V$9,BH218,'ANNUAL SUMMARY'!$L$354)+SUMIFS('ANNUAL SUMMARY'!$AU$460,BW232,'ANNUAL SUMMARY'!$V$9,BH218,'ANNUAL SUMMARY'!$L$412)+SUMIFS('ANNUAL SUMMARY'!$AU$518,BW232,'ANNUAL SUMMARY'!$V$9,BH218,'ANNUAL SUMMARY'!$L$470)+SUMIFS('ANNUAL SUMMARY'!$AU$576,BW232,'ANNUAL SUMMARY'!$V$9,BH218,'ANNUAL SUMMARY'!$L$528)+SUMIFS('ANNUAL SUMMARY'!$AU$634,BW232,'ANNUAL SUMMARY'!$V$9,BH218,'ANNUAL SUMMARY'!$L$586)+SUMIFS('ANNUAL SUMMARY'!$AU$692,BW232,'ANNUAL SUMMARY'!$V$9,BH218,'ANNUAL SUMMARY'!$L$644)+SUMIFS('ANNUAL SUMMARY'!$CR$54,BW232,'ANNUAL SUMMARY'!$V$9,BH218,'ANNUAL SUMMARY'!$BI$6)+SUMIFS('ANNUAL SUMMARY'!$CR$112,BW232,'ANNUAL SUMMARY'!$V$9,BH218,'ANNUAL SUMMARY'!$BI$64)+SUMIFS('ANNUAL SUMMARY'!$CR$170,BW232,'ANNUAL SUMMARY'!$V$9,BH218,'ANNUAL SUMMARY'!$BI$122)+SUMIFS('ANNUAL SUMMARY'!$CR$228,BW232,'ANNUAL SUMMARY'!$V$9,BH218,'ANNUAL SUMMARY'!$BI$180)+SUMIFS('ANNUAL SUMMARY'!$CR$286,BW232,'ANNUAL SUMMARY'!$V$9,BH218,'ANNUAL SUMMARY'!$BI$238)+SUMIFS('ANNUAL SUMMARY'!$CR$344,BW232,'ANNUAL SUMMARY'!$V$9,BH218,'ANNUAL SUMMARY'!$BI$296)+SUMIFS('ANNUAL SUMMARY'!$CR$402,BW232,'ANNUAL SUMMARY'!$V$9,BH218,'ANNUAL SUMMARY'!$BI$354)+SUMIFS('ANNUAL SUMMARY'!$CR$460,BW232,'ANNUAL SUMMARY'!$V$9,BH218,'ANNUAL SUMMARY'!$BI$412)+SUMIFS('ANNUAL SUMMARY'!$CR$518,BW232,'ANNUAL SUMMARY'!$V$9,BH218,'ANNUAL SUMMARY'!$BI$470)+SUMIFS('ANNUAL SUMMARY'!$CR$576,BW232,'ANNUAL SUMMARY'!$V$9,BH218,'ANNUAL SUMMARY'!$BI$528)+SUMIFS('ANNUAL SUMMARY'!$CR$634,BW232,'ANNUAL SUMMARY'!$V$9,BH218,'ANNUAL SUMMARY'!$BI$586)+SUMIFS('ANNUAL SUMMARY'!$CR$692,BW232,'ANNUAL SUMMARY'!$V$9,BH218,'ANNUAL SUMMARY'!$BI$644)+SUMIFS('ANNUAL SUMMARY'!$EQ$54,BW232,'ANNUAL SUMMARY'!$V$9,BH218,'ANNUAL SUMMARY'!$DH$6)+SUMIFS('ANNUAL SUMMARY'!$EQ$112,BW232,'ANNUAL SUMMARY'!$V$9,BH218,'ANNUAL SUMMARY'!$DH$64)+SUMIFS('ANNUAL SUMMARY'!$EQ$170,BW232,'ANNUAL SUMMARY'!$V$9,BH218,'ANNUAL SUMMARY'!$DH$122)+SUMIFS('ANNUAL SUMMARY'!$EQ$228,BW232,'ANNUAL SUMMARY'!$V$9,BH218,'ANNUAL SUMMARY'!$DH$180)+SUMIFS('ANNUAL SUMMARY'!$EQ$286,BW232,'ANNUAL SUMMARY'!$V$9,BH218,'ANNUAL SUMMARY'!$DH$238)+SUMIFS('ANNUAL SUMMARY'!$EQ$344,BW232,'ANNUAL SUMMARY'!$V$9,BH218,'ANNUAL SUMMARY'!$DH$296)+SUMIFS('ANNUAL SUMMARY'!$EQ$402,BW232,'ANNUAL SUMMARY'!$V$9,BH218,'ANNUAL SUMMARY'!$DH$354)+SUMIFS('ANNUAL SUMMARY'!$EQ$460,BW232,'ANNUAL SUMMARY'!$V$9,BH218,'ANNUAL SUMMARY'!$DH$412)+SUMIFS('ANNUAL SUMMARY'!$EQ$518,BW232,'ANNUAL SUMMARY'!$V$9,BH218,'ANNUAL SUMMARY'!$DH$470)+SUMIFS('ANNUAL SUMMARY'!$EQ$576,BW232,'ANNUAL SUMMARY'!$V$9,BH218,'ANNUAL SUMMARY'!$DH$528)+SUMIFS('ANNUAL SUMMARY'!$EQ$634,BW232,'ANNUAL SUMMARY'!$V$9,BH218,'ANNUAL SUMMARY'!$DH$586)+SUMIFS('ANNUAL SUMMARY'!$EQ$692,BW232,'ANNUAL SUMMARY'!$V$9,BH218,'ANNUAL SUMMARY'!$DH$644)+SUMIFS('ANNUAL SUMMARY'!$GN$54,BW232,'ANNUAL SUMMARY'!$V$9,BH218,'ANNUAL SUMMARY'!$FE$6)+SUMIFS('ANNUAL SUMMARY'!$GN$112,BW232,'ANNUAL SUMMARY'!$V$9,BH218,'ANNUAL SUMMARY'!$FE$64)+SUMIFS('ANNUAL SUMMARY'!$GN$170,BW232,'ANNUAL SUMMARY'!$V$9,BH218,'ANNUAL SUMMARY'!$FE$122)+SUMIFS('ANNUAL SUMMARY'!$GN$228,BW232,'ANNUAL SUMMARY'!$V$9,BH218,'ANNUAL SUMMARY'!$FE$180)+SUMIFS('ANNUAL SUMMARY'!$GN$286,BW232,'ANNUAL SUMMARY'!$V$9,BH218,'ANNUAL SUMMARY'!$FE$238)+SUMIFS('ANNUAL SUMMARY'!$GN$344,BW232,'ANNUAL SUMMARY'!$V$9,BH218,'ANNUAL SUMMARY'!$FE$296)+SUMIFS('ANNUAL SUMMARY'!$GN$402,BW232,'ANNUAL SUMMARY'!$V$9,BH218,'ANNUAL SUMMARY'!$FE$354)+SUMIFS('ANNUAL SUMMARY'!$GN$460,BW232,'ANNUAL SUMMARY'!$V$9,BH218,'ANNUAL SUMMARY'!$FE$412)+SUMIFS('ANNUAL SUMMARY'!$GN$518,BW232,'ANNUAL SUMMARY'!$V$9,BH218,'ANNUAL SUMMARY'!$FE$470)+SUMIFS('ANNUAL SUMMARY'!$GN$576,BW232,'ANNUAL SUMMARY'!$V$9,BH218,'ANNUAL SUMMARY'!$FE$528)+SUMIFS('ANNUAL SUMMARY'!$GN$634,BW232,'ANNUAL SUMMARY'!$V$9,BH218,'ANNUAL SUMMARY'!$FE$586)+SUMIFS('ANNUAL SUMMARY'!$GN$692,BW232,'ANNUAL SUMMARY'!$V$9,BH218,'ANNUAL SUMMARY'!$FE$644)</f>
        <v>0</v>
      </c>
      <c r="CR232" s="728"/>
      <c r="CS232" s="728"/>
      <c r="CT232" s="1263"/>
      <c r="CU232" s="1250"/>
      <c r="CV232" s="154"/>
      <c r="CW232" s="798" t="str">
        <f>'ANNUAL SUMMARY'!$C$24</f>
        <v>INSTR.</v>
      </c>
      <c r="CX232" s="730"/>
      <c r="CY232" s="730"/>
      <c r="CZ232" s="730"/>
      <c r="DA232" s="792">
        <f>SUMIF('ANNUAL SUMMARY'!$FE$622,DF218,'ANNUAL SUMMARY'!$FA$640)+SUMIF('ANNUAL SUMMARY'!$DH$622,DF218,'ANNUAL SUMMARY'!$DD$640)+SUMIF('ANNUAL SUMMARY'!$BI$622,DF218,'ANNUAL SUMMARY'!$BE$640)+SUMIF('ANNUAL SUMMARY'!$L$622,DF218,'ANNUAL SUMMARY'!$H$640)+SUMIF('ANNUAL SUMMARY'!$FE$566,DF218,'ANNUAL SUMMARY'!$FA$584)+SUMIF('ANNUAL SUMMARY'!$DH$566,DF218,'ANNUAL SUMMARY'!$DD$584)+SUMIF('ANNUAL SUMMARY'!$BI$566,DF218,'ANNUAL SUMMARY'!$BE$584)+SUMIF('ANNUAL SUMMARY'!$L$566,DF218,'ANNUAL SUMMARY'!$H$584)+SUMIF('ANNUAL SUMMARY'!$FE$510,DF218,'ANNUAL SUMMARY'!$FA$528)+SUMIF('ANNUAL SUMMARY'!$DH$510,DF218,'ANNUAL SUMMARY'!$DD$528)+SUMIF('ANNUAL SUMMARY'!$BI$510,DF218,'ANNUAL SUMMARY'!$BE$528)+SUMIF('ANNUAL SUMMARY'!$L$510,DF218,'ANNUAL SUMMARY'!$H$528)+SUMIF('ANNUAL SUMMARY'!$FE$454,DF218,'ANNUAL SUMMARY'!$FA$472)+SUMIF('ANNUAL SUMMARY'!$DH$454,DF218,'ANNUAL SUMMARY'!$DD$472)+SUMIF('ANNUAL SUMMARY'!$BI$454,DF218,'ANNUAL SUMMARY'!$BE$472)+SUMIF('ANNUAL SUMMARY'!$L$454,DF218,'ANNUAL SUMMARY'!$H$472)+SUMIF('ANNUAL SUMMARY'!$FE$398,DF218,'ANNUAL SUMMARY'!$FA$416)+SUMIF('ANNUAL SUMMARY'!$DH$398,DF218,'ANNUAL SUMMARY'!$DD$416)+SUMIF('ANNUAL SUMMARY'!$BI$398,DF218,'ANNUAL SUMMARY'!$BE$416)+SUMIF('ANNUAL SUMMARY'!$L$398,DF218,'ANNUAL SUMMARY'!$H$416)+SUMIF('ANNUAL SUMMARY'!$FE$342,DF218,'ANNUAL SUMMARY'!$FA$360)+SUMIF('ANNUAL SUMMARY'!$DH$342,DF218,'ANNUAL SUMMARY'!$DD$360)+SUMIF('ANNUAL SUMMARY'!$BI$342,DF218,'ANNUAL SUMMARY'!$BE$360)+SUMIF('ANNUAL SUMMARY'!$L$342,DF218,'ANNUAL SUMMARY'!$H$360)+SUMIF('ANNUAL SUMMARY'!$FE$286,DF218,'ANNUAL SUMMARY'!$FA$304)+SUMIF('ANNUAL SUMMARY'!$DH$286,DF218,'ANNUAL SUMMARY'!$DD$304)+SUMIF('ANNUAL SUMMARY'!$BI$286,DF218,'ANNUAL SUMMARY'!$BE$304)+SUMIF('ANNUAL SUMMARY'!$L$286,DF218,'ANNUAL SUMMARY'!$H$304)+SUMIF('ANNUAL SUMMARY'!$FE$230,DF218,'ANNUAL SUMMARY'!$FA$248)+SUMIF('ANNUAL SUMMARY'!$DH$230,DF218,'ANNUAL SUMMARY'!$DD$248)+SUMIF('ANNUAL SUMMARY'!$BI$230,DF218,'ANNUAL SUMMARY'!$BE$248)+SUMIF('ANNUAL SUMMARY'!$L$230,DF218,'ANNUAL SUMMARY'!$H$248)+SUMIF('ANNUAL SUMMARY'!$FE$174,DF218,'ANNUAL SUMMARY'!$FA$192)+SUMIF('ANNUAL SUMMARY'!$DH$174,DF218,'ANNUAL SUMMARY'!$DD$192)+SUMIF('ANNUAL SUMMARY'!$BI$174,DF218,'ANNUAL SUMMARY'!$BE$192)+SUMIF('ANNUAL SUMMARY'!$L$174,DF218,'ANNUAL SUMMARY'!$H$192)+SUMIF('ANNUAL SUMMARY'!$FE$118,DF218,'ANNUAL SUMMARY'!$FA$136)+SUMIF('ANNUAL SUMMARY'!$DH$118,DF218,'ANNUAL SUMMARY'!$DD$136)+SUMIF('ANNUAL SUMMARY'!$BI$118,DF218,'ANNUAL SUMMARY'!$BE$136)+SUMIF('ANNUAL SUMMARY'!$L$118,DF218,'ANNUAL SUMMARY'!$H$136)+SUMIF('ANNUAL SUMMARY'!$FE$62,DF218,'ANNUAL SUMMARY'!$FA$80)+SUMIF('ANNUAL SUMMARY'!$DH$62,DF218,'ANNUAL SUMMARY'!$DD$80)+SUMIF('ANNUAL SUMMARY'!$BI$62,DF218,'ANNUAL SUMMARY'!$BE$80)+SUMIF('ANNUAL SUMMARY'!$L$62,DF218,'ANNUAL SUMMARY'!$H$80)+SUMIF('ANNUAL SUMMARY'!$FE$6,DF218,'ANNUAL SUMMARY'!$FA$24)+SUMIF('ANNUAL SUMMARY'!$DH$6,DF218,'ANNUAL SUMMARY'!$DD$24)+SUMIF('ANNUAL SUMMARY'!$BI$6,DF218,'ANNUAL SUMMARY'!$BE$24)+SUMIF('ANNUAL SUMMARY'!$L$6,DF218,'ANNUAL SUMMARY'!$H$24)+SUMIF('PREVIOUS LOGS'!$K$6,DF218,'PREVIOUS LOGS'!$F$20)+SUMIF('PREVIOUS LOGS'!$K$59,$K$6,'PREVIOUS LOGS'!$F$73)+SUMIF('PREVIOUS LOGS'!$K$112,DF218,'PREVIOUS LOGS'!$F$126)+SUMIF('PREVIOUS LOGS'!$K$165,DF218,'PREVIOUS LOGS'!$F$179)+SUMIF('PREVIOUS LOGS'!$K$218,DF218,'PREVIOUS LOGS'!$F$232)+SUMIF('PREVIOUS LOGS'!$K$271,DF218,'PREVIOUS LOGS'!$F$285)+SUMIF('PREVIOUS LOGS'!$K$324,DF218,'PREVIOUS LOGS'!$F$338)+SUMIF('PREVIOUS LOGS'!$BH$6,DF218,'PREVIOUS LOGS'!$BD$20)+SUMIF('PREVIOUS LOGS'!$BH$59,$K$6,'PREVIOUS LOGS'!$BD$73)+SUMIF('PREVIOUS LOGS'!$BH$112,DF218,'PREVIOUS LOGS'!$BD$126)+SUMIF('PREVIOUS LOGS'!$BH$165,DF218,'PREVIOUS LOGS'!$BD$179)+SUMIF('PREVIOUS LOGS'!$BH$218,DF218,'PREVIOUS LOGS'!$BD$232)+SUMIF('PREVIOUS LOGS'!$BH$271,DF218,'PREVIOUS LOGS'!$BD$285)+SUMIF('PREVIOUS LOGS'!$BH$324,DF218,'PREVIOUS LOGS'!$BD$338)+SUMIF('PREVIOUS LOGS'!$DF$6,DF218,'PREVIOUS LOGS'!$DB$20)+SUMIF('PREVIOUS LOGS'!$DF$59,$K$6,'PREVIOUS LOGS'!$DB$73)+SUMIF('PREVIOUS LOGS'!$DF$112,DF218,'PREVIOUS LOGS'!$DB$126)+SUMIF('PREVIOUS LOGS'!$DF$165,DF218,'PREVIOUS LOGS'!$DB$179)+SUMIF('PREVIOUS LOGS'!$DF$218,DF218,'PREVIOUS LOGS'!$DB$232)+SUMIF('PREVIOUS LOGS'!$DF$271,DF218,'PREVIOUS LOGS'!$DB$285)+SUMIF('PREVIOUS LOGS'!$DF$324,DF218,'PREVIOUS LOGS'!$DB$338)+SUMIF('PREVIOUS LOGS'!$FC$6,DF218,'PREVIOUS LOGS'!$EY$20)+SUMIF('PREVIOUS LOGS'!$FC$59,$K$6,'PREVIOUS LOGS'!$EY$73)+SUMIF('PREVIOUS LOGS'!$FC$112,DF218,'PREVIOUS LOGS'!$EY$126)+SUMIF('PREVIOUS LOGS'!$FC$165,DF218,'PREVIOUS LOGS'!$EY$179)+SUMIF('PREVIOUS LOGS'!$FC$218,DF218,'PREVIOUS LOGS'!$EY$232)+SUMIF('PREVIOUS LOGS'!$FC$271,DF218,'PREVIOUS LOGS'!$EY$285)+SUMIF('PREVIOUS LOGS'!$FC$324,DF218,'PREVIOUS LOGS'!$EY$338)</f>
        <v>0</v>
      </c>
      <c r="DB232" s="793"/>
      <c r="DC232" s="793"/>
      <c r="DD232" s="793"/>
      <c r="DE232" s="793"/>
      <c r="DF232" s="793"/>
      <c r="DG232" s="794"/>
      <c r="DH232" s="643"/>
      <c r="DI232" s="878" t="str">
        <f>'ANNUAL SUMMARY'!$O$24</f>
        <v>LANDINGSS</v>
      </c>
      <c r="DJ232" s="879"/>
      <c r="DK232" s="879"/>
      <c r="DL232" s="879"/>
      <c r="DM232" s="879"/>
      <c r="DN232" s="879"/>
      <c r="DO232" s="879"/>
      <c r="DP232" s="879"/>
      <c r="DQ232" s="879"/>
      <c r="DR232" s="879"/>
      <c r="DS232" s="880"/>
      <c r="DT232" s="15"/>
      <c r="DU232" s="812">
        <f>IF(DU224=0," ",DU224+4)</f>
        <v>2026</v>
      </c>
      <c r="DV232" s="813"/>
      <c r="DW232" s="813"/>
      <c r="DX232" s="813"/>
      <c r="DY232" s="813"/>
      <c r="DZ232" s="1118">
        <f>SUMIFS('ANNUAL SUMMARY'!$AF$54,DU232,'ANNUAL SUMMARY'!$V$9,DF218,'ANNUAL SUMMARY'!$L$6)+SUMIFS('ANNUAL SUMMARY'!$AF$112,DU232,'ANNUAL SUMMARY'!$V$9,DF218,'ANNUAL SUMMARY'!$L$64)+SUMIFS('ANNUAL SUMMARY'!$AF$170,DU232,'ANNUAL SUMMARY'!$V$9,DF218,'ANNUAL SUMMARY'!$L$122)+SUMIFS('ANNUAL SUMMARY'!$AF$228,DU232,'ANNUAL SUMMARY'!$V$9,DF218,'ANNUAL SUMMARY'!$L$180)+SUMIFS('ANNUAL SUMMARY'!$AF$286,DU232,'ANNUAL SUMMARY'!$V$9,DF218,'ANNUAL SUMMARY'!$L$238)+SUMIFS('ANNUAL SUMMARY'!$AF$344,DU232,'ANNUAL SUMMARY'!$V$9,DF218,'ANNUAL SUMMARY'!$L$296)+SUMIFS('ANNUAL SUMMARY'!$AF$402,DU232,'ANNUAL SUMMARY'!$V$9,DF218,'ANNUAL SUMMARY'!$L$354)+SUMIFS('ANNUAL SUMMARY'!$AF$460,DU232,'ANNUAL SUMMARY'!$V$9,DF218,'ANNUAL SUMMARY'!$L$412)+SUMIFS('ANNUAL SUMMARY'!$AF$518,DU232,'ANNUAL SUMMARY'!$V$9,DF218,'ANNUAL SUMMARY'!$L$470)+SUMIFS('ANNUAL SUMMARY'!$AF$576,DU232,'ANNUAL SUMMARY'!$V$9,DF218,'ANNUAL SUMMARY'!$L$528)+SUMIFS('ANNUAL SUMMARY'!$AF$634,DU232,'ANNUAL SUMMARY'!$V$9,DF218,'ANNUAL SUMMARY'!$L$586)+SUMIFS('ANNUAL SUMMARY'!$AF$692,DU232,'ANNUAL SUMMARY'!$V$9,DF218,'ANNUAL SUMMARY'!$L$644)+SUMIFS('ANNUAL SUMMARY'!$CC$54,DU232,'ANNUAL SUMMARY'!$V$9,DF218,'ANNUAL SUMMARY'!$BI$6)+SUMIFS('ANNUAL SUMMARY'!$CC$112,DU232,'ANNUAL SUMMARY'!$V$9,DF218,'ANNUAL SUMMARY'!$BI$64)+SUMIFS('ANNUAL SUMMARY'!$CC$170,DU232,'ANNUAL SUMMARY'!$V$9,DF218,'ANNUAL SUMMARY'!$BI$122)+SUMIFS('ANNUAL SUMMARY'!$CC$228,DU232,'ANNUAL SUMMARY'!$V$9,DF218,'ANNUAL SUMMARY'!$BI$180)+SUMIFS('ANNUAL SUMMARY'!$CC$286,DU232,'ANNUAL SUMMARY'!$V$9,DF218,'ANNUAL SUMMARY'!$BI$238)+SUMIFS('ANNUAL SUMMARY'!$CC$344,DU232,'ANNUAL SUMMARY'!$V$9,DF218,'ANNUAL SUMMARY'!$BI$296)+SUMIFS('ANNUAL SUMMARY'!$CC$402,DU232,'ANNUAL SUMMARY'!$V$9,DF218,'ANNUAL SUMMARY'!$BI$354)+SUMIFS('ANNUAL SUMMARY'!$CC$460,DU232,'ANNUAL SUMMARY'!$V$9,DF218,'ANNUAL SUMMARY'!$BI$412)+SUMIFS('ANNUAL SUMMARY'!$CC$518,DU232,'ANNUAL SUMMARY'!$V$9,DF218,'ANNUAL SUMMARY'!$BI$470)+SUMIFS('ANNUAL SUMMARY'!$CC$576,DU232,'ANNUAL SUMMARY'!$V$9,DF218,'ANNUAL SUMMARY'!$BI$528)+SUMIFS('ANNUAL SUMMARY'!$CC$634,DU232,'ANNUAL SUMMARY'!$V$9,DF218,'ANNUAL SUMMARY'!$BI$586)+SUMIFS('ANNUAL SUMMARY'!$CC$692,DU232,'ANNUAL SUMMARY'!$V$9,DF218,'ANNUAL SUMMARY'!$BI$644)+SUMIFS('ANNUAL SUMMARY'!$EB$54,DU232,'ANNUAL SUMMARY'!$V$9,DF218,'ANNUAL SUMMARY'!$DH$6)+SUMIFS('ANNUAL SUMMARY'!$EB$112,DU232,'ANNUAL SUMMARY'!$V$9,DF218,'ANNUAL SUMMARY'!$DH$64)+SUMIFS('ANNUAL SUMMARY'!$EB$170,DU232,'ANNUAL SUMMARY'!$V$9,DF218,'ANNUAL SUMMARY'!$DH$122)+SUMIFS('ANNUAL SUMMARY'!$EB$228,DU232,'ANNUAL SUMMARY'!$V$9,DF218,'ANNUAL SUMMARY'!$DH$180)+SUMIFS('ANNUAL SUMMARY'!$EB$286,DU232,'ANNUAL SUMMARY'!$V$9,DF218,'ANNUAL SUMMARY'!$DH$238)+SUMIFS('ANNUAL SUMMARY'!$EB$344,DU232,'ANNUAL SUMMARY'!$V$9,DF218,'ANNUAL SUMMARY'!$DH$296)+SUMIFS('ANNUAL SUMMARY'!$EB$402,DU232,'ANNUAL SUMMARY'!$V$9,DF218,'ANNUAL SUMMARY'!$DH$354)+SUMIFS('ANNUAL SUMMARY'!$EB$460,DU232,'ANNUAL SUMMARY'!$V$9,DF218,'ANNUAL SUMMARY'!$DH$412)+SUMIFS('ANNUAL SUMMARY'!$EB$518,DU232,'ANNUAL SUMMARY'!$V$9,DF218,'ANNUAL SUMMARY'!$DH$470)+SUMIFS('ANNUAL SUMMARY'!$EB$576,DU232,'ANNUAL SUMMARY'!$V$9,DF218,'ANNUAL SUMMARY'!$DH$528)+SUMIFS('ANNUAL SUMMARY'!$EB$634,DU232,'ANNUAL SUMMARY'!$V$9,DF218,'ANNUAL SUMMARY'!$DH$586)+SUMIFS('ANNUAL SUMMARY'!$EB$692,DU232,'ANNUAL SUMMARY'!$V$9,DF218,'ANNUAL SUMMARY'!$DH$644)+SUMIFS('ANNUAL SUMMARY'!$FY$54,DU232,'ANNUAL SUMMARY'!$V$9,DF218,'ANNUAL SUMMARY'!$FE$6)+SUMIFS('ANNUAL SUMMARY'!$FY$112,DU232,'ANNUAL SUMMARY'!$V$9,DF218,'ANNUAL SUMMARY'!$FE$64)+SUMIFS('ANNUAL SUMMARY'!$FY$170,DU232,'ANNUAL SUMMARY'!$V$9,DF218,'ANNUAL SUMMARY'!$FE$122)+SUMIFS('ANNUAL SUMMARY'!$FY$228,DU232,'ANNUAL SUMMARY'!$V$9,DF218,'ANNUAL SUMMARY'!$FE$180)+SUMIFS('ANNUAL SUMMARY'!$FY$286,DU232,'ANNUAL SUMMARY'!$V$9,DF218,'ANNUAL SUMMARY'!$FE$238)+SUMIFS('ANNUAL SUMMARY'!$FY$344,DU232,'ANNUAL SUMMARY'!$V$9,DF218,'ANNUAL SUMMARY'!$FE$296)+SUMIFS('ANNUAL SUMMARY'!$FY$402,DU232,'ANNUAL SUMMARY'!$V$9,DF218,'ANNUAL SUMMARY'!$FE$354)+SUMIFS('ANNUAL SUMMARY'!$FY$460,DU232,'ANNUAL SUMMARY'!$V$9,DF218,'ANNUAL SUMMARY'!$FE$412)+SUMIFS('ANNUAL SUMMARY'!$FY$518,DU232,'ANNUAL SUMMARY'!$V$9,DF218,'ANNUAL SUMMARY'!$FE$470)+SUMIFS('ANNUAL SUMMARY'!$FY$576,DU232,'ANNUAL SUMMARY'!$V$9,DF218,'ANNUAL SUMMARY'!$FE$528)+SUMIFS('ANNUAL SUMMARY'!$FY$634,DU232,'ANNUAL SUMMARY'!$V$9,DF218,'ANNUAL SUMMARY'!$FE$586)+SUMIFS('ANNUAL SUMMARY'!$FY$692,DU232,'ANNUAL SUMMARY'!$V$9,DF218,'ANNUAL SUMMARY'!$FE$644)</f>
        <v>0</v>
      </c>
      <c r="EA232" s="727"/>
      <c r="EB232" s="727"/>
      <c r="EC232" s="727"/>
      <c r="ED232" s="727">
        <f>SUMIFS('ANNUAL SUMMARY'!$AJ$54,DU232,'ANNUAL SUMMARY'!$V$9,DF218,'ANNUAL SUMMARY'!$L$6)+SUMIFS('ANNUAL SUMMARY'!$AJ$112,DU232,'ANNUAL SUMMARY'!$V$9,DF218,'ANNUAL SUMMARY'!$L$64)+SUMIFS('ANNUAL SUMMARY'!$AJ$170,DU232,'ANNUAL SUMMARY'!$V$9,DF218,'ANNUAL SUMMARY'!$L$122)+SUMIFS('ANNUAL SUMMARY'!$AJ$228,DU232,'ANNUAL SUMMARY'!$V$9,DF218,'ANNUAL SUMMARY'!$L$180)+SUMIFS('ANNUAL SUMMARY'!$AJ$286,DU232,'ANNUAL SUMMARY'!$V$9,DF218,'ANNUAL SUMMARY'!$L$238)+SUMIFS('ANNUAL SUMMARY'!$AJ$344,DU232,'ANNUAL SUMMARY'!$V$9,DF218,'ANNUAL SUMMARY'!$L$296)+SUMIFS('ANNUAL SUMMARY'!$AJ$402,DU232,'ANNUAL SUMMARY'!$V$9,DF218,'ANNUAL SUMMARY'!$L$354)+SUMIFS('ANNUAL SUMMARY'!$AJ$460,DU232,'ANNUAL SUMMARY'!$V$9,DF218,'ANNUAL SUMMARY'!$L$412)+SUMIFS('ANNUAL SUMMARY'!$AJ$518,DU232,'ANNUAL SUMMARY'!$V$9,DF218,'ANNUAL SUMMARY'!$L$470)+SUMIFS('ANNUAL SUMMARY'!$AJ$576,DU232,'ANNUAL SUMMARY'!$V$9,DF218,'ANNUAL SUMMARY'!$L$528)+SUMIFS('ANNUAL SUMMARY'!$AJ$634,DU232,'ANNUAL SUMMARY'!$V$9,DF218,'ANNUAL SUMMARY'!$L$586)+SUMIFS('ANNUAL SUMMARY'!$AJ$692,DU232,'ANNUAL SUMMARY'!$V$9,DF218,'ANNUAL SUMMARY'!$L$644)+SUMIFS('ANNUAL SUMMARY'!$CG$54,DU232,'ANNUAL SUMMARY'!$V$9,DF218,'ANNUAL SUMMARY'!$BI$6)+SUMIFS('ANNUAL SUMMARY'!$CG$112,DU232,'ANNUAL SUMMARY'!$V$9,DF218,'ANNUAL SUMMARY'!$BI$64)+SUMIFS('ANNUAL SUMMARY'!$CG$170,DU232,'ANNUAL SUMMARY'!$V$9,DF218,'ANNUAL SUMMARY'!$BI$122)+SUMIFS('ANNUAL SUMMARY'!$CG$228,DU232,'ANNUAL SUMMARY'!$V$9,DF218,'ANNUAL SUMMARY'!$BI$180)+SUMIFS('ANNUAL SUMMARY'!$CG$286,DU232,'ANNUAL SUMMARY'!$V$9,DF218,'ANNUAL SUMMARY'!$BI$238)+SUMIFS('ANNUAL SUMMARY'!$CG$344,DU232,'ANNUAL SUMMARY'!$V$9,DF218,'ANNUAL SUMMARY'!$BI$296)+SUMIFS('ANNUAL SUMMARY'!$CG$402,DU232,'ANNUAL SUMMARY'!$V$9,DF218,'ANNUAL SUMMARY'!$BI$354)+SUMIFS('ANNUAL SUMMARY'!$CG$460,DU232,'ANNUAL SUMMARY'!$V$9,DF218,'ANNUAL SUMMARY'!$BI$412)+SUMIFS('ANNUAL SUMMARY'!$CG$518,DU232,'ANNUAL SUMMARY'!$V$9,DF218,'ANNUAL SUMMARY'!$BI$470)+SUMIFS('ANNUAL SUMMARY'!$CG$576,DU232,'ANNUAL SUMMARY'!$V$9,DF218,'ANNUAL SUMMARY'!$BI$528)+SUMIFS('ANNUAL SUMMARY'!$CG$634,DU232,'ANNUAL SUMMARY'!$V$9,DF218,'ANNUAL SUMMARY'!$BI$586)+SUMIFS('ANNUAL SUMMARY'!$CG$692,DU232,'ANNUAL SUMMARY'!$V$9,DF218,'ANNUAL SUMMARY'!$BI$644)+SUMIFS('ANNUAL SUMMARY'!$EF$54,DU232,'ANNUAL SUMMARY'!$V$9,DF218,'ANNUAL SUMMARY'!$DH$6)+SUMIFS('ANNUAL SUMMARY'!$EF$112,DU232,'ANNUAL SUMMARY'!$V$9,DF218,'ANNUAL SUMMARY'!$DH$64)+SUMIFS('ANNUAL SUMMARY'!$EF$170,DU232,'ANNUAL SUMMARY'!$V$9,DF218,'ANNUAL SUMMARY'!$DH$122)+SUMIFS('ANNUAL SUMMARY'!$EF$228,DU232,'ANNUAL SUMMARY'!$V$9,DF218,'ANNUAL SUMMARY'!$DH$180)+SUMIFS('ANNUAL SUMMARY'!$EF$286,DU232,'ANNUAL SUMMARY'!$V$9,DF218,'ANNUAL SUMMARY'!$DH$238)+SUMIFS('ANNUAL SUMMARY'!$EF$344,DU232,'ANNUAL SUMMARY'!$V$9,DF218,'ANNUAL SUMMARY'!$DH$296)+SUMIFS('ANNUAL SUMMARY'!$EF$402,DU232,'ANNUAL SUMMARY'!$V$9,DF218,'ANNUAL SUMMARY'!$DH$354)+SUMIFS('ANNUAL SUMMARY'!$EF$460,DU232,'ANNUAL SUMMARY'!$V$9,DF218,'ANNUAL SUMMARY'!$DH$412)+SUMIFS('ANNUAL SUMMARY'!$EF$518,DU232,'ANNUAL SUMMARY'!$V$9,DF218,'ANNUAL SUMMARY'!$DH$470)+SUMIFS('ANNUAL SUMMARY'!$EF$576,DU232,'ANNUAL SUMMARY'!$V$9,DF218,'ANNUAL SUMMARY'!$DH$528)+SUMIFS('ANNUAL SUMMARY'!$EF$634,DU232,'ANNUAL SUMMARY'!$V$9,DF218,'ANNUAL SUMMARY'!$DH$586)+SUMIFS('ANNUAL SUMMARY'!$EF$692,DU232,'ANNUAL SUMMARY'!$V$9,DF218,'ANNUAL SUMMARY'!$DH$644)+SUMIFS('ANNUAL SUMMARY'!$GC$54,DU232,'ANNUAL SUMMARY'!$V$9,DF218,'ANNUAL SUMMARY'!$FE$6)+SUMIFS('ANNUAL SUMMARY'!$GC$112,DU232,'ANNUAL SUMMARY'!$V$9,DF218,'ANNUAL SUMMARY'!$FE$64)+SUMIFS('ANNUAL SUMMARY'!$GC$170,DU232,'ANNUAL SUMMARY'!$V$9,DF218,'ANNUAL SUMMARY'!$FE$122)+SUMIFS('ANNUAL SUMMARY'!$GC$228,DU232,'ANNUAL SUMMARY'!$V$9,DF218,'ANNUAL SUMMARY'!$FE$180)+SUMIFS('ANNUAL SUMMARY'!$GC$286,DU232,'ANNUAL SUMMARY'!$V$9,DF218,'ANNUAL SUMMARY'!$FE$238)+SUMIFS('ANNUAL SUMMARY'!$GC$344,DU232,'ANNUAL SUMMARY'!$V$9,DF218,'ANNUAL SUMMARY'!$FE$296)+SUMIFS('ANNUAL SUMMARY'!$GC$402,DU232,'ANNUAL SUMMARY'!$V$9,DF218,'ANNUAL SUMMARY'!$FE$354)+SUMIFS('ANNUAL SUMMARY'!$GC$460,DU232,'ANNUAL SUMMARY'!$V$9,DF218,'ANNUAL SUMMARY'!$FE$412)+SUMIFS('ANNUAL SUMMARY'!$GC$518,DU232,'ANNUAL SUMMARY'!$V$9,DF218,'ANNUAL SUMMARY'!$FE$470)+SUMIFS('ANNUAL SUMMARY'!$GC$576,DU232,'ANNUAL SUMMARY'!$V$9,DF218,'ANNUAL SUMMARY'!$FE$528)+SUMIFS('ANNUAL SUMMARY'!$GC$634,DU232,'ANNUAL SUMMARY'!$V$9,DF218,'ANNUAL SUMMARY'!$FE$586)+SUMIFS('ANNUAL SUMMARY'!$GC$692,DU232,'ANNUAL SUMMARY'!$V$9,DF218,'ANNUAL SUMMARY'!$FE$644)</f>
        <v>0</v>
      </c>
      <c r="EE232" s="727"/>
      <c r="EF232" s="727"/>
      <c r="EG232" s="727"/>
      <c r="EH232" s="727">
        <f>SUMIFS('ANNUAL SUMMARY'!$AN$54,DU232,'ANNUAL SUMMARY'!$V$9,DF218,'ANNUAL SUMMARY'!$L$6)+SUMIFS('ANNUAL SUMMARY'!$AN$112,DU232,'ANNUAL SUMMARY'!$V$9,DF218,'ANNUAL SUMMARY'!$L$64)+SUMIFS('ANNUAL SUMMARY'!$AN$170,DU232,'ANNUAL SUMMARY'!$V$9,DF218,'ANNUAL SUMMARY'!$L$122)+SUMIFS('ANNUAL SUMMARY'!$AN$228,DU232,'ANNUAL SUMMARY'!$V$9,DF218,'ANNUAL SUMMARY'!$L$180)+SUMIFS('ANNUAL SUMMARY'!$AN$286,DU232,'ANNUAL SUMMARY'!$V$9,DF218,'ANNUAL SUMMARY'!$L$238)+SUMIFS('ANNUAL SUMMARY'!$AN$344,DU232,'ANNUAL SUMMARY'!$V$9,DF218,'ANNUAL SUMMARY'!$L$296)+SUMIFS('ANNUAL SUMMARY'!$AN$402,DU232,'ANNUAL SUMMARY'!$V$9,DF218,'ANNUAL SUMMARY'!$L$354)+SUMIFS('ANNUAL SUMMARY'!$AN$460,DU232,'ANNUAL SUMMARY'!$V$9,DF218,'ANNUAL SUMMARY'!$L$412)+SUMIFS('ANNUAL SUMMARY'!$AN$518,DU232,'ANNUAL SUMMARY'!$V$9,DF218,'ANNUAL SUMMARY'!$L$470)+SUMIFS('ANNUAL SUMMARY'!$AN$576,DU232,'ANNUAL SUMMARY'!$V$9,DF218,'ANNUAL SUMMARY'!$L$528)+SUMIFS('ANNUAL SUMMARY'!$AN$634,DU232,'ANNUAL SUMMARY'!$V$9,DF218,'ANNUAL SUMMARY'!$L$586)+SUMIFS('ANNUAL SUMMARY'!$AN$692,DU232,'ANNUAL SUMMARY'!$V$9,DF218,'ANNUAL SUMMARY'!$L$644)+SUMIFS('ANNUAL SUMMARY'!$CK$54,DU232,'ANNUAL SUMMARY'!$V$9,DF218,'ANNUAL SUMMARY'!$BI$6)+SUMIFS('ANNUAL SUMMARY'!$CK$112,DU232,'ANNUAL SUMMARY'!$V$9,DF218,'ANNUAL SUMMARY'!$BI$64)+SUMIFS('ANNUAL SUMMARY'!$CK$170,DU232,'ANNUAL SUMMARY'!$V$9,DF218,'ANNUAL SUMMARY'!$BI$122)+SUMIFS('ANNUAL SUMMARY'!$CK$228,DU232,'ANNUAL SUMMARY'!$V$9,DF218,'ANNUAL SUMMARY'!$BI$180)+SUMIFS('ANNUAL SUMMARY'!$CK$286,DU232,'ANNUAL SUMMARY'!$V$9,DF218,'ANNUAL SUMMARY'!$BI$238)+SUMIFS('ANNUAL SUMMARY'!$CK$344,DU232,'ANNUAL SUMMARY'!$V$9,DF218,'ANNUAL SUMMARY'!$BI$296)+SUMIFS('ANNUAL SUMMARY'!$CK$402,DU232,'ANNUAL SUMMARY'!$V$9,DF218,'ANNUAL SUMMARY'!$BI$354)+SUMIFS('ANNUAL SUMMARY'!$CK$460,DU232,'ANNUAL SUMMARY'!$V$9,DF218,'ANNUAL SUMMARY'!$BI$412)+SUMIFS('ANNUAL SUMMARY'!$CK$518,DU232,'ANNUAL SUMMARY'!$V$9,DF218,'ANNUAL SUMMARY'!$BI$470)+SUMIFS('ANNUAL SUMMARY'!$CK$576,DU232,'ANNUAL SUMMARY'!$V$9,DF218,'ANNUAL SUMMARY'!$BI$528)+SUMIFS('ANNUAL SUMMARY'!$CK$634,DU232,'ANNUAL SUMMARY'!$V$9,DF218,'ANNUAL SUMMARY'!$BI$586)+SUMIFS('ANNUAL SUMMARY'!$CK$692,DU232,'ANNUAL SUMMARY'!$V$9,DF218,'ANNUAL SUMMARY'!$BI$644)+SUMIFS('ANNUAL SUMMARY'!$EJ$54,DU232,'ANNUAL SUMMARY'!$V$9,DF218,'ANNUAL SUMMARY'!$DH$6)+SUMIFS('ANNUAL SUMMARY'!$EJ$112,DU232,'ANNUAL SUMMARY'!$V$9,DF218,'ANNUAL SUMMARY'!$DH$64)+SUMIFS('ANNUAL SUMMARY'!$EJ$170,DU232,'ANNUAL SUMMARY'!$V$9,DF218,'ANNUAL SUMMARY'!$DH$122)+SUMIFS('ANNUAL SUMMARY'!$EJ$228,DU232,'ANNUAL SUMMARY'!$V$9,DF218,'ANNUAL SUMMARY'!$DH$180)+SUMIFS('ANNUAL SUMMARY'!$EJ$286,DU232,'ANNUAL SUMMARY'!$V$9,DF218,'ANNUAL SUMMARY'!$DH$238)+SUMIFS('ANNUAL SUMMARY'!$EJ$344,DU232,'ANNUAL SUMMARY'!$V$9,DF218,'ANNUAL SUMMARY'!$DH$296)+SUMIFS('ANNUAL SUMMARY'!$EJ$402,DU232,'ANNUAL SUMMARY'!$V$9,DF218,'ANNUAL SUMMARY'!$DH$354)+SUMIFS('ANNUAL SUMMARY'!$EJ$460,DU232,'ANNUAL SUMMARY'!$V$9,DF218,'ANNUAL SUMMARY'!$DH$412)+SUMIFS('ANNUAL SUMMARY'!$EJ$518,DU232,'ANNUAL SUMMARY'!$V$9,DF218,'ANNUAL SUMMARY'!$DH$470)+SUMIFS('ANNUAL SUMMARY'!$EJ$576,DU232,'ANNUAL SUMMARY'!$V$9,DF218,'ANNUAL SUMMARY'!$DH$528)+SUMIFS('ANNUAL SUMMARY'!$EJ$634,DU232,'ANNUAL SUMMARY'!$V$9,DF218,'ANNUAL SUMMARY'!$DH$586)+SUMIFS('ANNUAL SUMMARY'!$EJ$692,DU232,'ANNUAL SUMMARY'!$V$9,DF218,'ANNUAL SUMMARY'!$DH$644)+SUMIFS('ANNUAL SUMMARY'!$GG$54,DU232,'ANNUAL SUMMARY'!$V$9,DF218,'ANNUAL SUMMARY'!$FE$6)+SUMIFS('ANNUAL SUMMARY'!$GG$112,DU232,'ANNUAL SUMMARY'!$V$9,DF218,'ANNUAL SUMMARY'!$FE$64)+SUMIFS('ANNUAL SUMMARY'!$GG$170,DU232,'ANNUAL SUMMARY'!$V$9,DF218,'ANNUAL SUMMARY'!$FE$122)+SUMIFS('ANNUAL SUMMARY'!$GG$228,DU232,'ANNUAL SUMMARY'!$V$9,DF218,'ANNUAL SUMMARY'!$FE$180)+SUMIFS('ANNUAL SUMMARY'!$GG$286,DU232,'ANNUAL SUMMARY'!$V$9,DF218,'ANNUAL SUMMARY'!$FE$238)+SUMIFS('ANNUAL SUMMARY'!$GG$344,DU232,'ANNUAL SUMMARY'!$V$9,DF218,'ANNUAL SUMMARY'!$FE$296)+SUMIFS('ANNUAL SUMMARY'!$GG$402,DU232,'ANNUAL SUMMARY'!$V$9,DF218,'ANNUAL SUMMARY'!$FE$354)+SUMIFS('ANNUAL SUMMARY'!$GG$460,DU232,'ANNUAL SUMMARY'!$V$9,DF218,'ANNUAL SUMMARY'!$FE$412)+SUMIFS('ANNUAL SUMMARY'!$GG$518,DU232,'ANNUAL SUMMARY'!$V$9,DF218,'ANNUAL SUMMARY'!$FE$470)+SUMIFS('ANNUAL SUMMARY'!$GG$576,DU232,'ANNUAL SUMMARY'!$V$9,DF218,'ANNUAL SUMMARY'!$FE$528)+SUMIFS('ANNUAL SUMMARY'!$GG$634,DU232,'ANNUAL SUMMARY'!$V$9,DF218,'ANNUAL SUMMARY'!$FE$586)+SUMIFS('ANNUAL SUMMARY'!$GG$692,DU232,'ANNUAL SUMMARY'!$V$9,DF218,'ANNUAL SUMMARY'!$FE$644)</f>
        <v>0</v>
      </c>
      <c r="EI232" s="727"/>
      <c r="EJ232" s="727"/>
      <c r="EK232" s="727"/>
      <c r="EL232" s="728">
        <f>SUMIFS('ANNUAL SUMMARY'!$AR$54,DU232,'ANNUAL SUMMARY'!$V$9,DF218,'ANNUAL SUMMARY'!$L$6)+SUMIFS('ANNUAL SUMMARY'!$AR$112,DU232,'ANNUAL SUMMARY'!$V$9,DF218,'ANNUAL SUMMARY'!$L$64)+SUMIFS('ANNUAL SUMMARY'!$AR$170,DU232,'ANNUAL SUMMARY'!$V$9,DF218,'ANNUAL SUMMARY'!$L$122)+SUMIFS('ANNUAL SUMMARY'!$AR$228,DU232,'ANNUAL SUMMARY'!$V$9,DF218,'ANNUAL SUMMARY'!$L$180)+SUMIFS('ANNUAL SUMMARY'!$AR$286,DU232,'ANNUAL SUMMARY'!$V$9,DF218,'ANNUAL SUMMARY'!$L$238)+SUMIFS('ANNUAL SUMMARY'!$AR$344,DU232,'ANNUAL SUMMARY'!$V$9,DF218,'ANNUAL SUMMARY'!$L$296)+SUMIFS('ANNUAL SUMMARY'!$AR$402,DU232,'ANNUAL SUMMARY'!$V$9,DF218,'ANNUAL SUMMARY'!$L$354)+SUMIFS('ANNUAL SUMMARY'!$AR$460,DU232,'ANNUAL SUMMARY'!$V$9,DF218,'ANNUAL SUMMARY'!$L$412)+SUMIFS('ANNUAL SUMMARY'!$AR$518,DU232,'ANNUAL SUMMARY'!$V$9,DF218,'ANNUAL SUMMARY'!$L$470)+SUMIFS('ANNUAL SUMMARY'!$AR$576,DU232,'ANNUAL SUMMARY'!$V$9,DF218,'ANNUAL SUMMARY'!$L$528)+SUMIFS('ANNUAL SUMMARY'!$AR$634,DU232,'ANNUAL SUMMARY'!$V$9,DF218,'ANNUAL SUMMARY'!$L$586)+SUMIFS('ANNUAL SUMMARY'!$AR$692,DU232,'ANNUAL SUMMARY'!$V$9,DF218,'ANNUAL SUMMARY'!$L$644)+SUMIFS('ANNUAL SUMMARY'!$CO$54,DU232,'ANNUAL SUMMARY'!$V$9,DF218,'ANNUAL SUMMARY'!$BI$6)+SUMIFS('ANNUAL SUMMARY'!$CO$112,DU232,'ANNUAL SUMMARY'!$V$9,DF218,'ANNUAL SUMMARY'!$BI$64)+SUMIFS('ANNUAL SUMMARY'!$CO$170,DU232,'ANNUAL SUMMARY'!$V$9,DF218,'ANNUAL SUMMARY'!$BI$122)+SUMIFS('ANNUAL SUMMARY'!$CO$228,DU232,'ANNUAL SUMMARY'!$V$9,DF218,'ANNUAL SUMMARY'!$BI$180)+SUMIFS('ANNUAL SUMMARY'!$CO$286,DU232,'ANNUAL SUMMARY'!$V$9,DF218,'ANNUAL SUMMARY'!$BI$238)+SUMIFS('ANNUAL SUMMARY'!$CO$344,DU232,'ANNUAL SUMMARY'!$V$9,DF218,'ANNUAL SUMMARY'!$BI$296)+SUMIFS('ANNUAL SUMMARY'!$CO$402,DU232,'ANNUAL SUMMARY'!$V$9,DF218,'ANNUAL SUMMARY'!$BI$354)+SUMIFS('ANNUAL SUMMARY'!$CO$460,DU232,'ANNUAL SUMMARY'!$V$9,DF218,'ANNUAL SUMMARY'!$BI$412)+SUMIFS('ANNUAL SUMMARY'!$CO$518,DU232,'ANNUAL SUMMARY'!$V$9,DF218,'ANNUAL SUMMARY'!$BI$470)+SUMIFS('ANNUAL SUMMARY'!$CO$576,DU232,'ANNUAL SUMMARY'!$V$9,DF218,'ANNUAL SUMMARY'!$BI$528)+SUMIFS('ANNUAL SUMMARY'!$CO$634,DU232,'ANNUAL SUMMARY'!$V$9,DF218,'ANNUAL SUMMARY'!$BI$586)+SUMIFS('ANNUAL SUMMARY'!$CO$692,DU232,'ANNUAL SUMMARY'!$V$9,DF218,'ANNUAL SUMMARY'!$BI$644)+SUMIFS('ANNUAL SUMMARY'!$EN$54,DU232,'ANNUAL SUMMARY'!$V$9,DF218,'ANNUAL SUMMARY'!$DH$6)+SUMIFS('ANNUAL SUMMARY'!$EN$112,DU232,'ANNUAL SUMMARY'!$V$9,DF218,'ANNUAL SUMMARY'!$DH$64)+SUMIFS('ANNUAL SUMMARY'!$EN$170,DU232,'ANNUAL SUMMARY'!$V$9,DF218,'ANNUAL SUMMARY'!$DH$122)+SUMIFS('ANNUAL SUMMARY'!$EN$228,DU232,'ANNUAL SUMMARY'!$V$9,DF218,'ANNUAL SUMMARY'!$DH$180)+SUMIFS('ANNUAL SUMMARY'!$EN$286,DU232,'ANNUAL SUMMARY'!$V$9,DF218,'ANNUAL SUMMARY'!$DH$238)+SUMIFS('ANNUAL SUMMARY'!$EN$344,DU232,'ANNUAL SUMMARY'!$V$9,DF218,'ANNUAL SUMMARY'!$DH$296)+SUMIFS('ANNUAL SUMMARY'!$EN$402,DU232,'ANNUAL SUMMARY'!$V$9,DF218,'ANNUAL SUMMARY'!$DH$354)+SUMIFS('ANNUAL SUMMARY'!$EN$460,DU232,'ANNUAL SUMMARY'!$V$9,DF218,'ANNUAL SUMMARY'!$DH$412)+SUMIFS('ANNUAL SUMMARY'!$EN$518,DU232,'ANNUAL SUMMARY'!$V$9,DF218,'ANNUAL SUMMARY'!$DH$470)+SUMIFS('ANNUAL SUMMARY'!$EN$576,DU232,'ANNUAL SUMMARY'!$V$9,DF218,'ANNUAL SUMMARY'!$DH$528)+SUMIFS('ANNUAL SUMMARY'!$EN$634,DU232,'ANNUAL SUMMARY'!$V$9,DF218,'ANNUAL SUMMARY'!$DH$586)+SUMIFS('ANNUAL SUMMARY'!$EN$692,DU232,'ANNUAL SUMMARY'!$V$9,DF218,'ANNUAL SUMMARY'!$DH$644)+SUMIFS('ANNUAL SUMMARY'!$GK$54,DU232,'ANNUAL SUMMARY'!$V$9,DF218,'ANNUAL SUMMARY'!$FE$6)+SUMIFS('ANNUAL SUMMARY'!$GK$112,DU232,'ANNUAL SUMMARY'!$V$9,DF218,'ANNUAL SUMMARY'!$FE$64)+SUMIFS('ANNUAL SUMMARY'!$GK$170,DU232,'ANNUAL SUMMARY'!$V$9,DF218,'ANNUAL SUMMARY'!$FE$122)+SUMIFS('ANNUAL SUMMARY'!$GK$228,DU232,'ANNUAL SUMMARY'!$V$9,DF218,'ANNUAL SUMMARY'!$FE$180)+SUMIFS('ANNUAL SUMMARY'!$GK$286,DU232,'ANNUAL SUMMARY'!$V$9,DF218,'ANNUAL SUMMARY'!$FE$238)+SUMIFS('ANNUAL SUMMARY'!$GK$344,DU232,'ANNUAL SUMMARY'!$V$9,DF218,'ANNUAL SUMMARY'!$FE$296)+SUMIFS('ANNUAL SUMMARY'!$GK$402,DU232,'ANNUAL SUMMARY'!$V$9,DF218,'ANNUAL SUMMARY'!$FE$354)+SUMIFS('ANNUAL SUMMARY'!$GK$460,DU232,'ANNUAL SUMMARY'!$V$9,DF218,'ANNUAL SUMMARY'!$FE$412)+SUMIFS('ANNUAL SUMMARY'!$GK$518,DU232,'ANNUAL SUMMARY'!$V$9,DF218,'ANNUAL SUMMARY'!$FE$470)+SUMIFS('ANNUAL SUMMARY'!$GK$576,DU232,'ANNUAL SUMMARY'!$V$9,DF218,'ANNUAL SUMMARY'!$FE$528)+SUMIFS('ANNUAL SUMMARY'!$GK$634,DU232,'ANNUAL SUMMARY'!$V$9,DF218,'ANNUAL SUMMARY'!$FE$586)+SUMIFS('ANNUAL SUMMARY'!$GK$692,DU232,'ANNUAL SUMMARY'!$V$9,DF218,'ANNUAL SUMMARY'!$FE$644)</f>
        <v>0</v>
      </c>
      <c r="EM232" s="728"/>
      <c r="EN232" s="728"/>
      <c r="EO232" s="728">
        <f>SUMIFS('ANNUAL SUMMARY'!$AU$54,DU232,'ANNUAL SUMMARY'!$V$9,DF218,'ANNUAL SUMMARY'!$L$6)+SUMIFS('ANNUAL SUMMARY'!$AU$112,DU232,'ANNUAL SUMMARY'!$V$9,DF218,'ANNUAL SUMMARY'!$L$64)+SUMIFS('ANNUAL SUMMARY'!$AU$170,DU232,'ANNUAL SUMMARY'!$V$9,DF218,'ANNUAL SUMMARY'!$L$122)+SUMIFS('ANNUAL SUMMARY'!$AU$228,DU232,'ANNUAL SUMMARY'!$V$9,DF218,'ANNUAL SUMMARY'!$L$180)+SUMIFS('ANNUAL SUMMARY'!$AU$286,DU232,'ANNUAL SUMMARY'!$V$9,DF218,'ANNUAL SUMMARY'!$L$238)+SUMIFS('ANNUAL SUMMARY'!$AU$344,DU232,'ANNUAL SUMMARY'!$V$9,DF218,'ANNUAL SUMMARY'!$L$296)+SUMIFS('ANNUAL SUMMARY'!$AU$402,DU232,'ANNUAL SUMMARY'!$V$9,DF218,'ANNUAL SUMMARY'!$L$354)+SUMIFS('ANNUAL SUMMARY'!$AU$460,DU232,'ANNUAL SUMMARY'!$V$9,DF218,'ANNUAL SUMMARY'!$L$412)+SUMIFS('ANNUAL SUMMARY'!$AU$518,DU232,'ANNUAL SUMMARY'!$V$9,DF218,'ANNUAL SUMMARY'!$L$470)+SUMIFS('ANNUAL SUMMARY'!$AU$576,DU232,'ANNUAL SUMMARY'!$V$9,DF218,'ANNUAL SUMMARY'!$L$528)+SUMIFS('ANNUAL SUMMARY'!$AU$634,DU232,'ANNUAL SUMMARY'!$V$9,DF218,'ANNUAL SUMMARY'!$L$586)+SUMIFS('ANNUAL SUMMARY'!$AU$692,DU232,'ANNUAL SUMMARY'!$V$9,DF218,'ANNUAL SUMMARY'!$L$644)+SUMIFS('ANNUAL SUMMARY'!$CR$54,DU232,'ANNUAL SUMMARY'!$V$9,DF218,'ANNUAL SUMMARY'!$BI$6)+SUMIFS('ANNUAL SUMMARY'!$CR$112,DU232,'ANNUAL SUMMARY'!$V$9,DF218,'ANNUAL SUMMARY'!$BI$64)+SUMIFS('ANNUAL SUMMARY'!$CR$170,DU232,'ANNUAL SUMMARY'!$V$9,DF218,'ANNUAL SUMMARY'!$BI$122)+SUMIFS('ANNUAL SUMMARY'!$CR$228,DU232,'ANNUAL SUMMARY'!$V$9,DF218,'ANNUAL SUMMARY'!$BI$180)+SUMIFS('ANNUAL SUMMARY'!$CR$286,DU232,'ANNUAL SUMMARY'!$V$9,DF218,'ANNUAL SUMMARY'!$BI$238)+SUMIFS('ANNUAL SUMMARY'!$CR$344,DU232,'ANNUAL SUMMARY'!$V$9,DF218,'ANNUAL SUMMARY'!$BI$296)+SUMIFS('ANNUAL SUMMARY'!$CR$402,DU232,'ANNUAL SUMMARY'!$V$9,DF218,'ANNUAL SUMMARY'!$BI$354)+SUMIFS('ANNUAL SUMMARY'!$CR$460,DU232,'ANNUAL SUMMARY'!$V$9,DF218,'ANNUAL SUMMARY'!$BI$412)+SUMIFS('ANNUAL SUMMARY'!$CR$518,DU232,'ANNUAL SUMMARY'!$V$9,DF218,'ANNUAL SUMMARY'!$BI$470)+SUMIFS('ANNUAL SUMMARY'!$CR$576,DU232,'ANNUAL SUMMARY'!$V$9,DF218,'ANNUAL SUMMARY'!$BI$528)+SUMIFS('ANNUAL SUMMARY'!$CR$634,DU232,'ANNUAL SUMMARY'!$V$9,DF218,'ANNUAL SUMMARY'!$BI$586)+SUMIFS('ANNUAL SUMMARY'!$CR$692,DU232,'ANNUAL SUMMARY'!$V$9,DF218,'ANNUAL SUMMARY'!$BI$644)+SUMIFS('ANNUAL SUMMARY'!$EQ$54,DU232,'ANNUAL SUMMARY'!$V$9,DF218,'ANNUAL SUMMARY'!$DH$6)+SUMIFS('ANNUAL SUMMARY'!$EQ$112,DU232,'ANNUAL SUMMARY'!$V$9,DF218,'ANNUAL SUMMARY'!$DH$64)+SUMIFS('ANNUAL SUMMARY'!$EQ$170,DU232,'ANNUAL SUMMARY'!$V$9,DF218,'ANNUAL SUMMARY'!$DH$122)+SUMIFS('ANNUAL SUMMARY'!$EQ$228,DU232,'ANNUAL SUMMARY'!$V$9,DF218,'ANNUAL SUMMARY'!$DH$180)+SUMIFS('ANNUAL SUMMARY'!$EQ$286,DU232,'ANNUAL SUMMARY'!$V$9,DF218,'ANNUAL SUMMARY'!$DH$238)+SUMIFS('ANNUAL SUMMARY'!$EQ$344,DU232,'ANNUAL SUMMARY'!$V$9,DF218,'ANNUAL SUMMARY'!$DH$296)+SUMIFS('ANNUAL SUMMARY'!$EQ$402,DU232,'ANNUAL SUMMARY'!$V$9,DF218,'ANNUAL SUMMARY'!$DH$354)+SUMIFS('ANNUAL SUMMARY'!$EQ$460,DU232,'ANNUAL SUMMARY'!$V$9,DF218,'ANNUAL SUMMARY'!$DH$412)+SUMIFS('ANNUAL SUMMARY'!$EQ$518,DU232,'ANNUAL SUMMARY'!$V$9,DF218,'ANNUAL SUMMARY'!$DH$470)+SUMIFS('ANNUAL SUMMARY'!$EQ$576,DU232,'ANNUAL SUMMARY'!$V$9,DF218,'ANNUAL SUMMARY'!$DH$528)+SUMIFS('ANNUAL SUMMARY'!$EQ$634,DU232,'ANNUAL SUMMARY'!$V$9,DF218,'ANNUAL SUMMARY'!$DH$586)+SUMIFS('ANNUAL SUMMARY'!$EQ$692,DU232,'ANNUAL SUMMARY'!$V$9,DF218,'ANNUAL SUMMARY'!$DH$644)+SUMIFS('ANNUAL SUMMARY'!$GN$54,DU232,'ANNUAL SUMMARY'!$V$9,DF218,'ANNUAL SUMMARY'!$FE$6)+SUMIFS('ANNUAL SUMMARY'!$GN$112,DU232,'ANNUAL SUMMARY'!$V$9,DF218,'ANNUAL SUMMARY'!$FE$64)+SUMIFS('ANNUAL SUMMARY'!$GN$170,DU232,'ANNUAL SUMMARY'!$V$9,DF218,'ANNUAL SUMMARY'!$FE$122)+SUMIFS('ANNUAL SUMMARY'!$GN$228,DU232,'ANNUAL SUMMARY'!$V$9,DF218,'ANNUAL SUMMARY'!$FE$180)+SUMIFS('ANNUAL SUMMARY'!$GN$286,DU232,'ANNUAL SUMMARY'!$V$9,DF218,'ANNUAL SUMMARY'!$FE$238)+SUMIFS('ANNUAL SUMMARY'!$GN$344,DU232,'ANNUAL SUMMARY'!$V$9,DF218,'ANNUAL SUMMARY'!$FE$296)+SUMIFS('ANNUAL SUMMARY'!$GN$402,DU232,'ANNUAL SUMMARY'!$V$9,DF218,'ANNUAL SUMMARY'!$FE$354)+SUMIFS('ANNUAL SUMMARY'!$GN$460,DU232,'ANNUAL SUMMARY'!$V$9,DF218,'ANNUAL SUMMARY'!$FE$412)+SUMIFS('ANNUAL SUMMARY'!$GN$518,DU232,'ANNUAL SUMMARY'!$V$9,DF218,'ANNUAL SUMMARY'!$FE$470)+SUMIFS('ANNUAL SUMMARY'!$GN$576,DU232,'ANNUAL SUMMARY'!$V$9,DF218,'ANNUAL SUMMARY'!$FE$528)+SUMIFS('ANNUAL SUMMARY'!$GN$634,DU232,'ANNUAL SUMMARY'!$V$9,DF218,'ANNUAL SUMMARY'!$FE$586)+SUMIFS('ANNUAL SUMMARY'!$GN$692,DU232,'ANNUAL SUMMARY'!$V$9,DF218,'ANNUAL SUMMARY'!$FE$644)</f>
        <v>0</v>
      </c>
      <c r="EP232" s="728"/>
      <c r="EQ232" s="1260"/>
      <c r="ER232" s="1263"/>
      <c r="ES232" s="154"/>
      <c r="ET232" s="798" t="str">
        <f>'ANNUAL SUMMARY'!$C$24</f>
        <v>INSTR.</v>
      </c>
      <c r="EU232" s="730"/>
      <c r="EV232" s="730"/>
      <c r="EW232" s="730"/>
      <c r="EX232" s="792">
        <f>SUMIF('ANNUAL SUMMARY'!$FE$622,FC218,'ANNUAL SUMMARY'!$FA$640)+SUMIF('ANNUAL SUMMARY'!$DH$622,FC218,'ANNUAL SUMMARY'!$DD$640)+SUMIF('ANNUAL SUMMARY'!$BI$622,FC218,'ANNUAL SUMMARY'!$BE$640)+SUMIF('ANNUAL SUMMARY'!$L$622,FC218,'ANNUAL SUMMARY'!$H$640)+SUMIF('ANNUAL SUMMARY'!$FE$566,FC218,'ANNUAL SUMMARY'!$FA$584)+SUMIF('ANNUAL SUMMARY'!$DH$566,FC218,'ANNUAL SUMMARY'!$DD$584)+SUMIF('ANNUAL SUMMARY'!$BI$566,FC218,'ANNUAL SUMMARY'!$BE$584)+SUMIF('ANNUAL SUMMARY'!$L$566,FC218,'ANNUAL SUMMARY'!$H$584)+SUMIF('ANNUAL SUMMARY'!$FE$510,FC218,'ANNUAL SUMMARY'!$FA$528)+SUMIF('ANNUAL SUMMARY'!$DH$510,FC218,'ANNUAL SUMMARY'!$DD$528)+SUMIF('ANNUAL SUMMARY'!$BI$510,FC218,'ANNUAL SUMMARY'!$BE$528)+SUMIF('ANNUAL SUMMARY'!$L$510,FC218,'ANNUAL SUMMARY'!$H$528)+SUMIF('ANNUAL SUMMARY'!$FE$454,FC218,'ANNUAL SUMMARY'!$FA$472)+SUMIF('ANNUAL SUMMARY'!$DH$454,FC218,'ANNUAL SUMMARY'!$DD$472)+SUMIF('ANNUAL SUMMARY'!$BI$454,FC218,'ANNUAL SUMMARY'!$BE$472)+SUMIF('ANNUAL SUMMARY'!$L$454,FC218,'ANNUAL SUMMARY'!$H$472)+SUMIF('ANNUAL SUMMARY'!$FE$398,FC218,'ANNUAL SUMMARY'!$FA$416)+SUMIF('ANNUAL SUMMARY'!$DH$398,FC218,'ANNUAL SUMMARY'!$DD$416)+SUMIF('ANNUAL SUMMARY'!$BI$398,FC218,'ANNUAL SUMMARY'!$BE$416)+SUMIF('ANNUAL SUMMARY'!$L$398,FC218,'ANNUAL SUMMARY'!$H$416)+SUMIF('ANNUAL SUMMARY'!$FE$342,FC218,'ANNUAL SUMMARY'!$FA$360)+SUMIF('ANNUAL SUMMARY'!$DH$342,FC218,'ANNUAL SUMMARY'!$DD$360)+SUMIF('ANNUAL SUMMARY'!$BI$342,FC218,'ANNUAL SUMMARY'!$BE$360)+SUMIF('ANNUAL SUMMARY'!$L$342,FC218,'ANNUAL SUMMARY'!$H$360)+SUMIF('ANNUAL SUMMARY'!$FE$286,FC218,'ANNUAL SUMMARY'!$FA$304)+SUMIF('ANNUAL SUMMARY'!$DH$286,FC218,'ANNUAL SUMMARY'!$DD$304)+SUMIF('ANNUAL SUMMARY'!$BI$286,FC218,'ANNUAL SUMMARY'!$BE$304)+SUMIF('ANNUAL SUMMARY'!$L$286,FC218,'ANNUAL SUMMARY'!$H$304)+SUMIF('ANNUAL SUMMARY'!$FE$230,FC218,'ANNUAL SUMMARY'!$FA$248)+SUMIF('ANNUAL SUMMARY'!$DH$230,FC218,'ANNUAL SUMMARY'!$DD$248)+SUMIF('ANNUAL SUMMARY'!$BI$230,FC218,'ANNUAL SUMMARY'!$BE$248)+SUMIF('ANNUAL SUMMARY'!$L$230,FC218,'ANNUAL SUMMARY'!$H$248)+SUMIF('ANNUAL SUMMARY'!$FE$174,FC218,'ANNUAL SUMMARY'!$FA$192)+SUMIF('ANNUAL SUMMARY'!$DH$174,FC218,'ANNUAL SUMMARY'!$DD$192)+SUMIF('ANNUAL SUMMARY'!$BI$174,FC218,'ANNUAL SUMMARY'!$BE$192)+SUMIF('ANNUAL SUMMARY'!$L$174,FC218,'ANNUAL SUMMARY'!$H$192)+SUMIF('ANNUAL SUMMARY'!$FE$118,FC218,'ANNUAL SUMMARY'!$FA$136)+SUMIF('ANNUAL SUMMARY'!$DH$118,FC218,'ANNUAL SUMMARY'!$DD$136)+SUMIF('ANNUAL SUMMARY'!$BI$118,FC218,'ANNUAL SUMMARY'!$BE$136)+SUMIF('ANNUAL SUMMARY'!$L$118,FC218,'ANNUAL SUMMARY'!$H$136)+SUMIF('ANNUAL SUMMARY'!$FE$62,FC218,'ANNUAL SUMMARY'!$FA$80)+SUMIF('ANNUAL SUMMARY'!$DH$62,FC218,'ANNUAL SUMMARY'!$DD$80)+SUMIF('ANNUAL SUMMARY'!$BI$62,FC218,'ANNUAL SUMMARY'!$BE$80)+SUMIF('ANNUAL SUMMARY'!$L$62,FC218,'ANNUAL SUMMARY'!$H$80)+SUMIF('ANNUAL SUMMARY'!$FE$6,FC218,'ANNUAL SUMMARY'!$FA$24)+SUMIF('ANNUAL SUMMARY'!$DH$6,FC218,'ANNUAL SUMMARY'!$DD$24)+SUMIF('ANNUAL SUMMARY'!$BI$6,FC218,'ANNUAL SUMMARY'!$BE$24)+SUMIF('ANNUAL SUMMARY'!$L$6,FC218,'ANNUAL SUMMARY'!$H$24)+SUMIF('PREVIOUS LOGS'!$K$6,FC218,'PREVIOUS LOGS'!$F$20)+SUMIF('PREVIOUS LOGS'!$K$59,$K$6,'PREVIOUS LOGS'!$F$73)+SUMIF('PREVIOUS LOGS'!$K$112,FC218,'PREVIOUS LOGS'!$F$126)+SUMIF('PREVIOUS LOGS'!$K$165,FC218,'PREVIOUS LOGS'!$F$179)+SUMIF('PREVIOUS LOGS'!$K$218,FC218,'PREVIOUS LOGS'!$F$232)+SUMIF('PREVIOUS LOGS'!$K$271,FC218,'PREVIOUS LOGS'!$F$285)+SUMIF('PREVIOUS LOGS'!$K$324,FC218,'PREVIOUS LOGS'!$F$338)+SUMIF('PREVIOUS LOGS'!$BH$6,FC218,'PREVIOUS LOGS'!$BD$20)+SUMIF('PREVIOUS LOGS'!$BH$59,$K$6,'PREVIOUS LOGS'!$BD$73)+SUMIF('PREVIOUS LOGS'!$BH$112,FC218,'PREVIOUS LOGS'!$BD$126)+SUMIF('PREVIOUS LOGS'!$BH$165,FC218,'PREVIOUS LOGS'!$BD$179)+SUMIF('PREVIOUS LOGS'!$BH$218,FC218,'PREVIOUS LOGS'!$BD$232)+SUMIF('PREVIOUS LOGS'!$BH$271,FC218,'PREVIOUS LOGS'!$BD$285)+SUMIF('PREVIOUS LOGS'!$BH$324,FC218,'PREVIOUS LOGS'!$BD$338)+SUMIF('PREVIOUS LOGS'!$DF$6,FC218,'PREVIOUS LOGS'!$DB$20)+SUMIF('PREVIOUS LOGS'!$DF$59,$K$6,'PREVIOUS LOGS'!$DB$73)+SUMIF('PREVIOUS LOGS'!$DF$112,FC218,'PREVIOUS LOGS'!$DB$126)+SUMIF('PREVIOUS LOGS'!$DF$165,FC218,'PREVIOUS LOGS'!$DB$179)+SUMIF('PREVIOUS LOGS'!$DF$218,FC218,'PREVIOUS LOGS'!$DB$232)+SUMIF('PREVIOUS LOGS'!$DF$271,FC218,'PREVIOUS LOGS'!$DB$285)+SUMIF('PREVIOUS LOGS'!$DF$324,FC218,'PREVIOUS LOGS'!$DB$338)+SUMIF('PREVIOUS LOGS'!$FC$6,FC218,'PREVIOUS LOGS'!$EY$20)+SUMIF('PREVIOUS LOGS'!$FC$59,$K$6,'PREVIOUS LOGS'!$EY$73)+SUMIF('PREVIOUS LOGS'!$FC$112,FC218,'PREVIOUS LOGS'!$EY$126)+SUMIF('PREVIOUS LOGS'!$FC$165,FC218,'PREVIOUS LOGS'!$EY$179)+SUMIF('PREVIOUS LOGS'!$FC$218,FC218,'PREVIOUS LOGS'!$EY$232)+SUMIF('PREVIOUS LOGS'!$FC$271,FC218,'PREVIOUS LOGS'!$EY$285)+SUMIF('PREVIOUS LOGS'!$FC$324,FC218,'PREVIOUS LOGS'!$EY$338)</f>
        <v>0</v>
      </c>
      <c r="EY232" s="793"/>
      <c r="EZ232" s="793"/>
      <c r="FA232" s="793"/>
      <c r="FB232" s="793"/>
      <c r="FC232" s="793"/>
      <c r="FD232" s="794"/>
      <c r="FE232" s="643"/>
      <c r="FF232" s="878" t="str">
        <f>'ANNUAL SUMMARY'!$O$24</f>
        <v>LANDINGSS</v>
      </c>
      <c r="FG232" s="879"/>
      <c r="FH232" s="879"/>
      <c r="FI232" s="879"/>
      <c r="FJ232" s="879"/>
      <c r="FK232" s="879"/>
      <c r="FL232" s="879"/>
      <c r="FM232" s="879"/>
      <c r="FN232" s="879"/>
      <c r="FO232" s="879"/>
      <c r="FP232" s="880"/>
      <c r="FQ232" s="15"/>
      <c r="FR232" s="812">
        <f>IF(FR224=0," ",FR224+4)</f>
        <v>2026</v>
      </c>
      <c r="FS232" s="813"/>
      <c r="FT232" s="813"/>
      <c r="FU232" s="813"/>
      <c r="FV232" s="813"/>
      <c r="FW232" s="1118">
        <f>SUMIFS('ANNUAL SUMMARY'!$AF$54,FR232,'ANNUAL SUMMARY'!$V$9,FC218,'ANNUAL SUMMARY'!$L$6)+SUMIFS('ANNUAL SUMMARY'!$AF$112,FR232,'ANNUAL SUMMARY'!$V$9,FC218,'ANNUAL SUMMARY'!$L$64)+SUMIFS('ANNUAL SUMMARY'!$AF$170,FR232,'ANNUAL SUMMARY'!$V$9,FC218,'ANNUAL SUMMARY'!$L$122)+SUMIFS('ANNUAL SUMMARY'!$AF$228,FR232,'ANNUAL SUMMARY'!$V$9,FC218,'ANNUAL SUMMARY'!$L$180)+SUMIFS('ANNUAL SUMMARY'!$AF$286,FR232,'ANNUAL SUMMARY'!$V$9,FC218,'ANNUAL SUMMARY'!$L$238)+SUMIFS('ANNUAL SUMMARY'!$AF$344,FR232,'ANNUAL SUMMARY'!$V$9,FC218,'ANNUAL SUMMARY'!$L$296)+SUMIFS('ANNUAL SUMMARY'!$AF$402,FR232,'ANNUAL SUMMARY'!$V$9,FC218,'ANNUAL SUMMARY'!$L$354)+SUMIFS('ANNUAL SUMMARY'!$AF$460,FR232,'ANNUAL SUMMARY'!$V$9,FC218,'ANNUAL SUMMARY'!$L$412)+SUMIFS('ANNUAL SUMMARY'!$AF$518,FR232,'ANNUAL SUMMARY'!$V$9,FC218,'ANNUAL SUMMARY'!$L$470)+SUMIFS('ANNUAL SUMMARY'!$AF$576,FR232,'ANNUAL SUMMARY'!$V$9,FC218,'ANNUAL SUMMARY'!$L$528)+SUMIFS('ANNUAL SUMMARY'!$AF$634,FR232,'ANNUAL SUMMARY'!$V$9,FC218,'ANNUAL SUMMARY'!$L$586)+SUMIFS('ANNUAL SUMMARY'!$AF$692,FR232,'ANNUAL SUMMARY'!$V$9,FC218,'ANNUAL SUMMARY'!$L$644)+SUMIFS('ANNUAL SUMMARY'!$CC$54,FR232,'ANNUAL SUMMARY'!$V$9,FC218,'ANNUAL SUMMARY'!$BI$6)+SUMIFS('ANNUAL SUMMARY'!$CC$112,FR232,'ANNUAL SUMMARY'!$V$9,FC218,'ANNUAL SUMMARY'!$BI$64)+SUMIFS('ANNUAL SUMMARY'!$CC$170,FR232,'ANNUAL SUMMARY'!$V$9,FC218,'ANNUAL SUMMARY'!$BI$122)+SUMIFS('ANNUAL SUMMARY'!$CC$228,FR232,'ANNUAL SUMMARY'!$V$9,FC218,'ANNUAL SUMMARY'!$BI$180)+SUMIFS('ANNUAL SUMMARY'!$CC$286,FR232,'ANNUAL SUMMARY'!$V$9,FC218,'ANNUAL SUMMARY'!$BI$238)+SUMIFS('ANNUAL SUMMARY'!$CC$344,FR232,'ANNUAL SUMMARY'!$V$9,FC218,'ANNUAL SUMMARY'!$BI$296)+SUMIFS('ANNUAL SUMMARY'!$CC$402,FR232,'ANNUAL SUMMARY'!$V$9,FC218,'ANNUAL SUMMARY'!$BI$354)+SUMIFS('ANNUAL SUMMARY'!$CC$460,FR232,'ANNUAL SUMMARY'!$V$9,FC218,'ANNUAL SUMMARY'!$BI$412)+SUMIFS('ANNUAL SUMMARY'!$CC$518,FR232,'ANNUAL SUMMARY'!$V$9,FC218,'ANNUAL SUMMARY'!$BI$470)+SUMIFS('ANNUAL SUMMARY'!$CC$576,FR232,'ANNUAL SUMMARY'!$V$9,FC218,'ANNUAL SUMMARY'!$BI$528)+SUMIFS('ANNUAL SUMMARY'!$CC$634,FR232,'ANNUAL SUMMARY'!$V$9,FC218,'ANNUAL SUMMARY'!$BI$586)+SUMIFS('ANNUAL SUMMARY'!$CC$692,FR232,'ANNUAL SUMMARY'!$V$9,FC218,'ANNUAL SUMMARY'!$BI$644)+SUMIFS('ANNUAL SUMMARY'!$EB$54,FR232,'ANNUAL SUMMARY'!$V$9,FC218,'ANNUAL SUMMARY'!$DH$6)+SUMIFS('ANNUAL SUMMARY'!$EB$112,FR232,'ANNUAL SUMMARY'!$V$9,FC218,'ANNUAL SUMMARY'!$DH$64)+SUMIFS('ANNUAL SUMMARY'!$EB$170,FR232,'ANNUAL SUMMARY'!$V$9,FC218,'ANNUAL SUMMARY'!$DH$122)+SUMIFS('ANNUAL SUMMARY'!$EB$228,FR232,'ANNUAL SUMMARY'!$V$9,FC218,'ANNUAL SUMMARY'!$DH$180)+SUMIFS('ANNUAL SUMMARY'!$EB$286,FR232,'ANNUAL SUMMARY'!$V$9,FC218,'ANNUAL SUMMARY'!$DH$238)+SUMIFS('ANNUAL SUMMARY'!$EB$344,FR232,'ANNUAL SUMMARY'!$V$9,FC218,'ANNUAL SUMMARY'!$DH$296)+SUMIFS('ANNUAL SUMMARY'!$EB$402,FR232,'ANNUAL SUMMARY'!$V$9,FC218,'ANNUAL SUMMARY'!$DH$354)+SUMIFS('ANNUAL SUMMARY'!$EB$460,FR232,'ANNUAL SUMMARY'!$V$9,FC218,'ANNUAL SUMMARY'!$DH$412)+SUMIFS('ANNUAL SUMMARY'!$EB$518,FR232,'ANNUAL SUMMARY'!$V$9,FC218,'ANNUAL SUMMARY'!$DH$470)+SUMIFS('ANNUAL SUMMARY'!$EB$576,FR232,'ANNUAL SUMMARY'!$V$9,FC218,'ANNUAL SUMMARY'!$DH$528)+SUMIFS('ANNUAL SUMMARY'!$EB$634,FR232,'ANNUAL SUMMARY'!$V$9,FC218,'ANNUAL SUMMARY'!$DH$586)+SUMIFS('ANNUAL SUMMARY'!$EB$692,FR232,'ANNUAL SUMMARY'!$V$9,FC218,'ANNUAL SUMMARY'!$DH$644)+SUMIFS('ANNUAL SUMMARY'!$FY$54,FR232,'ANNUAL SUMMARY'!$V$9,FC218,'ANNUAL SUMMARY'!$FE$6)+SUMIFS('ANNUAL SUMMARY'!$FY$112,FR232,'ANNUAL SUMMARY'!$V$9,FC218,'ANNUAL SUMMARY'!$FE$64)+SUMIFS('ANNUAL SUMMARY'!$FY$170,FR232,'ANNUAL SUMMARY'!$V$9,FC218,'ANNUAL SUMMARY'!$FE$122)+SUMIFS('ANNUAL SUMMARY'!$FY$228,FR232,'ANNUAL SUMMARY'!$V$9,FC218,'ANNUAL SUMMARY'!$FE$180)+SUMIFS('ANNUAL SUMMARY'!$FY$286,FR232,'ANNUAL SUMMARY'!$V$9,FC218,'ANNUAL SUMMARY'!$FE$238)+SUMIFS('ANNUAL SUMMARY'!$FY$344,FR232,'ANNUAL SUMMARY'!$V$9,FC218,'ANNUAL SUMMARY'!$FE$296)+SUMIFS('ANNUAL SUMMARY'!$FY$402,FR232,'ANNUAL SUMMARY'!$V$9,FC218,'ANNUAL SUMMARY'!$FE$354)+SUMIFS('ANNUAL SUMMARY'!$FY$460,FR232,'ANNUAL SUMMARY'!$V$9,FC218,'ANNUAL SUMMARY'!$FE$412)+SUMIFS('ANNUAL SUMMARY'!$FY$518,FR232,'ANNUAL SUMMARY'!$V$9,FC218,'ANNUAL SUMMARY'!$FE$470)+SUMIFS('ANNUAL SUMMARY'!$FY$576,FR232,'ANNUAL SUMMARY'!$V$9,FC218,'ANNUAL SUMMARY'!$FE$528)+SUMIFS('ANNUAL SUMMARY'!$FY$634,FR232,'ANNUAL SUMMARY'!$V$9,FC218,'ANNUAL SUMMARY'!$FE$586)+SUMIFS('ANNUAL SUMMARY'!$FY$692,FR232,'ANNUAL SUMMARY'!$V$9,FC218,'ANNUAL SUMMARY'!$FE$644)</f>
        <v>0</v>
      </c>
      <c r="FX232" s="727"/>
      <c r="FY232" s="727"/>
      <c r="FZ232" s="727"/>
      <c r="GA232" s="727">
        <f>SUMIFS('ANNUAL SUMMARY'!$AJ$54,FR232,'ANNUAL SUMMARY'!$V$9,FC218,'ANNUAL SUMMARY'!$L$6)+SUMIFS('ANNUAL SUMMARY'!$AJ$112,FR232,'ANNUAL SUMMARY'!$V$9,FC218,'ANNUAL SUMMARY'!$L$64)+SUMIFS('ANNUAL SUMMARY'!$AJ$170,FR232,'ANNUAL SUMMARY'!$V$9,FC218,'ANNUAL SUMMARY'!$L$122)+SUMIFS('ANNUAL SUMMARY'!$AJ$228,FR232,'ANNUAL SUMMARY'!$V$9,FC218,'ANNUAL SUMMARY'!$L$180)+SUMIFS('ANNUAL SUMMARY'!$AJ$286,FR232,'ANNUAL SUMMARY'!$V$9,FC218,'ANNUAL SUMMARY'!$L$238)+SUMIFS('ANNUAL SUMMARY'!$AJ$344,FR232,'ANNUAL SUMMARY'!$V$9,FC218,'ANNUAL SUMMARY'!$L$296)+SUMIFS('ANNUAL SUMMARY'!$AJ$402,FR232,'ANNUAL SUMMARY'!$V$9,FC218,'ANNUAL SUMMARY'!$L$354)+SUMIFS('ANNUAL SUMMARY'!$AJ$460,FR232,'ANNUAL SUMMARY'!$V$9,FC218,'ANNUAL SUMMARY'!$L$412)+SUMIFS('ANNUAL SUMMARY'!$AJ$518,FR232,'ANNUAL SUMMARY'!$V$9,FC218,'ANNUAL SUMMARY'!$L$470)+SUMIFS('ANNUAL SUMMARY'!$AJ$576,FR232,'ANNUAL SUMMARY'!$V$9,FC218,'ANNUAL SUMMARY'!$L$528)+SUMIFS('ANNUAL SUMMARY'!$AJ$634,FR232,'ANNUAL SUMMARY'!$V$9,FC218,'ANNUAL SUMMARY'!$L$586)+SUMIFS('ANNUAL SUMMARY'!$AJ$692,FR232,'ANNUAL SUMMARY'!$V$9,FC218,'ANNUAL SUMMARY'!$L$644)+SUMIFS('ANNUAL SUMMARY'!$CG$54,FR232,'ANNUAL SUMMARY'!$V$9,FC218,'ANNUAL SUMMARY'!$BI$6)+SUMIFS('ANNUAL SUMMARY'!$CG$112,FR232,'ANNUAL SUMMARY'!$V$9,FC218,'ANNUAL SUMMARY'!$BI$64)+SUMIFS('ANNUAL SUMMARY'!$CG$170,FR232,'ANNUAL SUMMARY'!$V$9,FC218,'ANNUAL SUMMARY'!$BI$122)+SUMIFS('ANNUAL SUMMARY'!$CG$228,FR232,'ANNUAL SUMMARY'!$V$9,FC218,'ANNUAL SUMMARY'!$BI$180)+SUMIFS('ANNUAL SUMMARY'!$CG$286,FR232,'ANNUAL SUMMARY'!$V$9,FC218,'ANNUAL SUMMARY'!$BI$238)+SUMIFS('ANNUAL SUMMARY'!$CG$344,FR232,'ANNUAL SUMMARY'!$V$9,FC218,'ANNUAL SUMMARY'!$BI$296)+SUMIFS('ANNUAL SUMMARY'!$CG$402,FR232,'ANNUAL SUMMARY'!$V$9,FC218,'ANNUAL SUMMARY'!$BI$354)+SUMIFS('ANNUAL SUMMARY'!$CG$460,FR232,'ANNUAL SUMMARY'!$V$9,FC218,'ANNUAL SUMMARY'!$BI$412)+SUMIFS('ANNUAL SUMMARY'!$CG$518,FR232,'ANNUAL SUMMARY'!$V$9,FC218,'ANNUAL SUMMARY'!$BI$470)+SUMIFS('ANNUAL SUMMARY'!$CG$576,FR232,'ANNUAL SUMMARY'!$V$9,FC218,'ANNUAL SUMMARY'!$BI$528)+SUMIFS('ANNUAL SUMMARY'!$CG$634,FR232,'ANNUAL SUMMARY'!$V$9,FC218,'ANNUAL SUMMARY'!$BI$586)+SUMIFS('ANNUAL SUMMARY'!$CG$692,FR232,'ANNUAL SUMMARY'!$V$9,FC218,'ANNUAL SUMMARY'!$BI$644)+SUMIFS('ANNUAL SUMMARY'!$EF$54,FR232,'ANNUAL SUMMARY'!$V$9,FC218,'ANNUAL SUMMARY'!$DH$6)+SUMIFS('ANNUAL SUMMARY'!$EF$112,FR232,'ANNUAL SUMMARY'!$V$9,FC218,'ANNUAL SUMMARY'!$DH$64)+SUMIFS('ANNUAL SUMMARY'!$EF$170,FR232,'ANNUAL SUMMARY'!$V$9,FC218,'ANNUAL SUMMARY'!$DH$122)+SUMIFS('ANNUAL SUMMARY'!$EF$228,FR232,'ANNUAL SUMMARY'!$V$9,FC218,'ANNUAL SUMMARY'!$DH$180)+SUMIFS('ANNUAL SUMMARY'!$EF$286,FR232,'ANNUAL SUMMARY'!$V$9,FC218,'ANNUAL SUMMARY'!$DH$238)+SUMIFS('ANNUAL SUMMARY'!$EF$344,FR232,'ANNUAL SUMMARY'!$V$9,FC218,'ANNUAL SUMMARY'!$DH$296)+SUMIFS('ANNUAL SUMMARY'!$EF$402,FR232,'ANNUAL SUMMARY'!$V$9,FC218,'ANNUAL SUMMARY'!$DH$354)+SUMIFS('ANNUAL SUMMARY'!$EF$460,FR232,'ANNUAL SUMMARY'!$V$9,FC218,'ANNUAL SUMMARY'!$DH$412)+SUMIFS('ANNUAL SUMMARY'!$EF$518,FR232,'ANNUAL SUMMARY'!$V$9,FC218,'ANNUAL SUMMARY'!$DH$470)+SUMIFS('ANNUAL SUMMARY'!$EF$576,FR232,'ANNUAL SUMMARY'!$V$9,FC218,'ANNUAL SUMMARY'!$DH$528)+SUMIFS('ANNUAL SUMMARY'!$EF$634,FR232,'ANNUAL SUMMARY'!$V$9,FC218,'ANNUAL SUMMARY'!$DH$586)+SUMIFS('ANNUAL SUMMARY'!$EF$692,FR232,'ANNUAL SUMMARY'!$V$9,FC218,'ANNUAL SUMMARY'!$DH$644)+SUMIFS('ANNUAL SUMMARY'!$GC$54,FR232,'ANNUAL SUMMARY'!$V$9,FC218,'ANNUAL SUMMARY'!$FE$6)+SUMIFS('ANNUAL SUMMARY'!$GC$112,FR232,'ANNUAL SUMMARY'!$V$9,FC218,'ANNUAL SUMMARY'!$FE$64)+SUMIFS('ANNUAL SUMMARY'!$GC$170,FR232,'ANNUAL SUMMARY'!$V$9,FC218,'ANNUAL SUMMARY'!$FE$122)+SUMIFS('ANNUAL SUMMARY'!$GC$228,FR232,'ANNUAL SUMMARY'!$V$9,FC218,'ANNUAL SUMMARY'!$FE$180)+SUMIFS('ANNUAL SUMMARY'!$GC$286,FR232,'ANNUAL SUMMARY'!$V$9,FC218,'ANNUAL SUMMARY'!$FE$238)+SUMIFS('ANNUAL SUMMARY'!$GC$344,FR232,'ANNUAL SUMMARY'!$V$9,FC218,'ANNUAL SUMMARY'!$FE$296)+SUMIFS('ANNUAL SUMMARY'!$GC$402,FR232,'ANNUAL SUMMARY'!$V$9,FC218,'ANNUAL SUMMARY'!$FE$354)+SUMIFS('ANNUAL SUMMARY'!$GC$460,FR232,'ANNUAL SUMMARY'!$V$9,FC218,'ANNUAL SUMMARY'!$FE$412)+SUMIFS('ANNUAL SUMMARY'!$GC$518,FR232,'ANNUAL SUMMARY'!$V$9,FC218,'ANNUAL SUMMARY'!$FE$470)+SUMIFS('ANNUAL SUMMARY'!$GC$576,FR232,'ANNUAL SUMMARY'!$V$9,FC218,'ANNUAL SUMMARY'!$FE$528)+SUMIFS('ANNUAL SUMMARY'!$GC$634,FR232,'ANNUAL SUMMARY'!$V$9,FC218,'ANNUAL SUMMARY'!$FE$586)+SUMIFS('ANNUAL SUMMARY'!$GC$692,FR232,'ANNUAL SUMMARY'!$V$9,FC218,'ANNUAL SUMMARY'!$FE$644)</f>
        <v>0</v>
      </c>
      <c r="GB232" s="727"/>
      <c r="GC232" s="727"/>
      <c r="GD232" s="727"/>
      <c r="GE232" s="727">
        <f>SUMIFS('ANNUAL SUMMARY'!$AN$54,FR232,'ANNUAL SUMMARY'!$V$9,FC218,'ANNUAL SUMMARY'!$L$6)+SUMIFS('ANNUAL SUMMARY'!$AN$112,FR232,'ANNUAL SUMMARY'!$V$9,FC218,'ANNUAL SUMMARY'!$L$64)+SUMIFS('ANNUAL SUMMARY'!$AN$170,FR232,'ANNUAL SUMMARY'!$V$9,FC218,'ANNUAL SUMMARY'!$L$122)+SUMIFS('ANNUAL SUMMARY'!$AN$228,FR232,'ANNUAL SUMMARY'!$V$9,FC218,'ANNUAL SUMMARY'!$L$180)+SUMIFS('ANNUAL SUMMARY'!$AN$286,FR232,'ANNUAL SUMMARY'!$V$9,FC218,'ANNUAL SUMMARY'!$L$238)+SUMIFS('ANNUAL SUMMARY'!$AN$344,FR232,'ANNUAL SUMMARY'!$V$9,FC218,'ANNUAL SUMMARY'!$L$296)+SUMIFS('ANNUAL SUMMARY'!$AN$402,FR232,'ANNUAL SUMMARY'!$V$9,FC218,'ANNUAL SUMMARY'!$L$354)+SUMIFS('ANNUAL SUMMARY'!$AN$460,FR232,'ANNUAL SUMMARY'!$V$9,FC218,'ANNUAL SUMMARY'!$L$412)+SUMIFS('ANNUAL SUMMARY'!$AN$518,FR232,'ANNUAL SUMMARY'!$V$9,FC218,'ANNUAL SUMMARY'!$L$470)+SUMIFS('ANNUAL SUMMARY'!$AN$576,FR232,'ANNUAL SUMMARY'!$V$9,FC218,'ANNUAL SUMMARY'!$L$528)+SUMIFS('ANNUAL SUMMARY'!$AN$634,FR232,'ANNUAL SUMMARY'!$V$9,FC218,'ANNUAL SUMMARY'!$L$586)+SUMIFS('ANNUAL SUMMARY'!$AN$692,FR232,'ANNUAL SUMMARY'!$V$9,FC218,'ANNUAL SUMMARY'!$L$644)+SUMIFS('ANNUAL SUMMARY'!$CK$54,FR232,'ANNUAL SUMMARY'!$V$9,FC218,'ANNUAL SUMMARY'!$BI$6)+SUMIFS('ANNUAL SUMMARY'!$CK$112,FR232,'ANNUAL SUMMARY'!$V$9,FC218,'ANNUAL SUMMARY'!$BI$64)+SUMIFS('ANNUAL SUMMARY'!$CK$170,FR232,'ANNUAL SUMMARY'!$V$9,FC218,'ANNUAL SUMMARY'!$BI$122)+SUMIFS('ANNUAL SUMMARY'!$CK$228,FR232,'ANNUAL SUMMARY'!$V$9,FC218,'ANNUAL SUMMARY'!$BI$180)+SUMIFS('ANNUAL SUMMARY'!$CK$286,FR232,'ANNUAL SUMMARY'!$V$9,FC218,'ANNUAL SUMMARY'!$BI$238)+SUMIFS('ANNUAL SUMMARY'!$CK$344,FR232,'ANNUAL SUMMARY'!$V$9,FC218,'ANNUAL SUMMARY'!$BI$296)+SUMIFS('ANNUAL SUMMARY'!$CK$402,FR232,'ANNUAL SUMMARY'!$V$9,FC218,'ANNUAL SUMMARY'!$BI$354)+SUMIFS('ANNUAL SUMMARY'!$CK$460,FR232,'ANNUAL SUMMARY'!$V$9,FC218,'ANNUAL SUMMARY'!$BI$412)+SUMIFS('ANNUAL SUMMARY'!$CK$518,FR232,'ANNUAL SUMMARY'!$V$9,FC218,'ANNUAL SUMMARY'!$BI$470)+SUMIFS('ANNUAL SUMMARY'!$CK$576,FR232,'ANNUAL SUMMARY'!$V$9,FC218,'ANNUAL SUMMARY'!$BI$528)+SUMIFS('ANNUAL SUMMARY'!$CK$634,FR232,'ANNUAL SUMMARY'!$V$9,FC218,'ANNUAL SUMMARY'!$BI$586)+SUMIFS('ANNUAL SUMMARY'!$CK$692,FR232,'ANNUAL SUMMARY'!$V$9,FC218,'ANNUAL SUMMARY'!$BI$644)+SUMIFS('ANNUAL SUMMARY'!$EJ$54,FR232,'ANNUAL SUMMARY'!$V$9,FC218,'ANNUAL SUMMARY'!$DH$6)+SUMIFS('ANNUAL SUMMARY'!$EJ$112,FR232,'ANNUAL SUMMARY'!$V$9,FC218,'ANNUAL SUMMARY'!$DH$64)+SUMIFS('ANNUAL SUMMARY'!$EJ$170,FR232,'ANNUAL SUMMARY'!$V$9,FC218,'ANNUAL SUMMARY'!$DH$122)+SUMIFS('ANNUAL SUMMARY'!$EJ$228,FR232,'ANNUAL SUMMARY'!$V$9,FC218,'ANNUAL SUMMARY'!$DH$180)+SUMIFS('ANNUAL SUMMARY'!$EJ$286,FR232,'ANNUAL SUMMARY'!$V$9,FC218,'ANNUAL SUMMARY'!$DH$238)+SUMIFS('ANNUAL SUMMARY'!$EJ$344,FR232,'ANNUAL SUMMARY'!$V$9,FC218,'ANNUAL SUMMARY'!$DH$296)+SUMIFS('ANNUAL SUMMARY'!$EJ$402,FR232,'ANNUAL SUMMARY'!$V$9,FC218,'ANNUAL SUMMARY'!$DH$354)+SUMIFS('ANNUAL SUMMARY'!$EJ$460,FR232,'ANNUAL SUMMARY'!$V$9,FC218,'ANNUAL SUMMARY'!$DH$412)+SUMIFS('ANNUAL SUMMARY'!$EJ$518,FR232,'ANNUAL SUMMARY'!$V$9,FC218,'ANNUAL SUMMARY'!$DH$470)+SUMIFS('ANNUAL SUMMARY'!$EJ$576,FR232,'ANNUAL SUMMARY'!$V$9,FC218,'ANNUAL SUMMARY'!$DH$528)+SUMIFS('ANNUAL SUMMARY'!$EJ$634,FR232,'ANNUAL SUMMARY'!$V$9,FC218,'ANNUAL SUMMARY'!$DH$586)+SUMIFS('ANNUAL SUMMARY'!$EJ$692,FR232,'ANNUAL SUMMARY'!$V$9,FC218,'ANNUAL SUMMARY'!$DH$644)+SUMIFS('ANNUAL SUMMARY'!$GG$54,FR232,'ANNUAL SUMMARY'!$V$9,FC218,'ANNUAL SUMMARY'!$FE$6)+SUMIFS('ANNUAL SUMMARY'!$GG$112,FR232,'ANNUAL SUMMARY'!$V$9,FC218,'ANNUAL SUMMARY'!$FE$64)+SUMIFS('ANNUAL SUMMARY'!$GG$170,FR232,'ANNUAL SUMMARY'!$V$9,FC218,'ANNUAL SUMMARY'!$FE$122)+SUMIFS('ANNUAL SUMMARY'!$GG$228,FR232,'ANNUAL SUMMARY'!$V$9,FC218,'ANNUAL SUMMARY'!$FE$180)+SUMIFS('ANNUAL SUMMARY'!$GG$286,FR232,'ANNUAL SUMMARY'!$V$9,FC218,'ANNUAL SUMMARY'!$FE$238)+SUMIFS('ANNUAL SUMMARY'!$GG$344,FR232,'ANNUAL SUMMARY'!$V$9,FC218,'ANNUAL SUMMARY'!$FE$296)+SUMIFS('ANNUAL SUMMARY'!$GG$402,FR232,'ANNUAL SUMMARY'!$V$9,FC218,'ANNUAL SUMMARY'!$FE$354)+SUMIFS('ANNUAL SUMMARY'!$GG$460,FR232,'ANNUAL SUMMARY'!$V$9,FC218,'ANNUAL SUMMARY'!$FE$412)+SUMIFS('ANNUAL SUMMARY'!$GG$518,FR232,'ANNUAL SUMMARY'!$V$9,FC218,'ANNUAL SUMMARY'!$FE$470)+SUMIFS('ANNUAL SUMMARY'!$GG$576,FR232,'ANNUAL SUMMARY'!$V$9,FC218,'ANNUAL SUMMARY'!$FE$528)+SUMIFS('ANNUAL SUMMARY'!$GG$634,FR232,'ANNUAL SUMMARY'!$V$9,FC218,'ANNUAL SUMMARY'!$FE$586)+SUMIFS('ANNUAL SUMMARY'!$GG$692,FR232,'ANNUAL SUMMARY'!$V$9,FC218,'ANNUAL SUMMARY'!$FE$644)</f>
        <v>0</v>
      </c>
      <c r="GF232" s="727"/>
      <c r="GG232" s="727"/>
      <c r="GH232" s="727"/>
      <c r="GI232" s="728">
        <f>SUMIFS('ANNUAL SUMMARY'!$AR$54,FR232,'ANNUAL SUMMARY'!$V$9,FC218,'ANNUAL SUMMARY'!$L$6)+SUMIFS('ANNUAL SUMMARY'!$AR$112,FR232,'ANNUAL SUMMARY'!$V$9,FC218,'ANNUAL SUMMARY'!$L$64)+SUMIFS('ANNUAL SUMMARY'!$AR$170,FR232,'ANNUAL SUMMARY'!$V$9,FC218,'ANNUAL SUMMARY'!$L$122)+SUMIFS('ANNUAL SUMMARY'!$AR$228,FR232,'ANNUAL SUMMARY'!$V$9,FC218,'ANNUAL SUMMARY'!$L$180)+SUMIFS('ANNUAL SUMMARY'!$AR$286,FR232,'ANNUAL SUMMARY'!$V$9,FC218,'ANNUAL SUMMARY'!$L$238)+SUMIFS('ANNUAL SUMMARY'!$AR$344,FR232,'ANNUAL SUMMARY'!$V$9,FC218,'ANNUAL SUMMARY'!$L$296)+SUMIFS('ANNUAL SUMMARY'!$AR$402,FR232,'ANNUAL SUMMARY'!$V$9,FC218,'ANNUAL SUMMARY'!$L$354)+SUMIFS('ANNUAL SUMMARY'!$AR$460,FR232,'ANNUAL SUMMARY'!$V$9,FC218,'ANNUAL SUMMARY'!$L$412)+SUMIFS('ANNUAL SUMMARY'!$AR$518,FR232,'ANNUAL SUMMARY'!$V$9,FC218,'ANNUAL SUMMARY'!$L$470)+SUMIFS('ANNUAL SUMMARY'!$AR$576,FR232,'ANNUAL SUMMARY'!$V$9,FC218,'ANNUAL SUMMARY'!$L$528)+SUMIFS('ANNUAL SUMMARY'!$AR$634,FR232,'ANNUAL SUMMARY'!$V$9,FC218,'ANNUAL SUMMARY'!$L$586)+SUMIFS('ANNUAL SUMMARY'!$AR$692,FR232,'ANNUAL SUMMARY'!$V$9,FC218,'ANNUAL SUMMARY'!$L$644)+SUMIFS('ANNUAL SUMMARY'!$CO$54,FR232,'ANNUAL SUMMARY'!$V$9,FC218,'ANNUAL SUMMARY'!$BI$6)+SUMIFS('ANNUAL SUMMARY'!$CO$112,FR232,'ANNUAL SUMMARY'!$V$9,FC218,'ANNUAL SUMMARY'!$BI$64)+SUMIFS('ANNUAL SUMMARY'!$CO$170,FR232,'ANNUAL SUMMARY'!$V$9,FC218,'ANNUAL SUMMARY'!$BI$122)+SUMIFS('ANNUAL SUMMARY'!$CO$228,FR232,'ANNUAL SUMMARY'!$V$9,FC218,'ANNUAL SUMMARY'!$BI$180)+SUMIFS('ANNUAL SUMMARY'!$CO$286,FR232,'ANNUAL SUMMARY'!$V$9,FC218,'ANNUAL SUMMARY'!$BI$238)+SUMIFS('ANNUAL SUMMARY'!$CO$344,FR232,'ANNUAL SUMMARY'!$V$9,FC218,'ANNUAL SUMMARY'!$BI$296)+SUMIFS('ANNUAL SUMMARY'!$CO$402,FR232,'ANNUAL SUMMARY'!$V$9,FC218,'ANNUAL SUMMARY'!$BI$354)+SUMIFS('ANNUAL SUMMARY'!$CO$460,FR232,'ANNUAL SUMMARY'!$V$9,FC218,'ANNUAL SUMMARY'!$BI$412)+SUMIFS('ANNUAL SUMMARY'!$CO$518,FR232,'ANNUAL SUMMARY'!$V$9,FC218,'ANNUAL SUMMARY'!$BI$470)+SUMIFS('ANNUAL SUMMARY'!$CO$576,FR232,'ANNUAL SUMMARY'!$V$9,FC218,'ANNUAL SUMMARY'!$BI$528)+SUMIFS('ANNUAL SUMMARY'!$CO$634,FR232,'ANNUAL SUMMARY'!$V$9,FC218,'ANNUAL SUMMARY'!$BI$586)+SUMIFS('ANNUAL SUMMARY'!$CO$692,FR232,'ANNUAL SUMMARY'!$V$9,FC218,'ANNUAL SUMMARY'!$BI$644)+SUMIFS('ANNUAL SUMMARY'!$EN$54,FR232,'ANNUAL SUMMARY'!$V$9,FC218,'ANNUAL SUMMARY'!$DH$6)+SUMIFS('ANNUAL SUMMARY'!$EN$112,FR232,'ANNUAL SUMMARY'!$V$9,FC218,'ANNUAL SUMMARY'!$DH$64)+SUMIFS('ANNUAL SUMMARY'!$EN$170,FR232,'ANNUAL SUMMARY'!$V$9,FC218,'ANNUAL SUMMARY'!$DH$122)+SUMIFS('ANNUAL SUMMARY'!$EN$228,FR232,'ANNUAL SUMMARY'!$V$9,FC218,'ANNUAL SUMMARY'!$DH$180)+SUMIFS('ANNUAL SUMMARY'!$EN$286,FR232,'ANNUAL SUMMARY'!$V$9,FC218,'ANNUAL SUMMARY'!$DH$238)+SUMIFS('ANNUAL SUMMARY'!$EN$344,FR232,'ANNUAL SUMMARY'!$V$9,FC218,'ANNUAL SUMMARY'!$DH$296)+SUMIFS('ANNUAL SUMMARY'!$EN$402,FR232,'ANNUAL SUMMARY'!$V$9,FC218,'ANNUAL SUMMARY'!$DH$354)+SUMIFS('ANNUAL SUMMARY'!$EN$460,FR232,'ANNUAL SUMMARY'!$V$9,FC218,'ANNUAL SUMMARY'!$DH$412)+SUMIFS('ANNUAL SUMMARY'!$EN$518,FR232,'ANNUAL SUMMARY'!$V$9,FC218,'ANNUAL SUMMARY'!$DH$470)+SUMIFS('ANNUAL SUMMARY'!$EN$576,FR232,'ANNUAL SUMMARY'!$V$9,FC218,'ANNUAL SUMMARY'!$DH$528)+SUMIFS('ANNUAL SUMMARY'!$EN$634,FR232,'ANNUAL SUMMARY'!$V$9,FC218,'ANNUAL SUMMARY'!$DH$586)+SUMIFS('ANNUAL SUMMARY'!$EN$692,FR232,'ANNUAL SUMMARY'!$V$9,FC218,'ANNUAL SUMMARY'!$DH$644)+SUMIFS('ANNUAL SUMMARY'!$GK$54,FR232,'ANNUAL SUMMARY'!$V$9,FC218,'ANNUAL SUMMARY'!$FE$6)+SUMIFS('ANNUAL SUMMARY'!$GK$112,FR232,'ANNUAL SUMMARY'!$V$9,FC218,'ANNUAL SUMMARY'!$FE$64)+SUMIFS('ANNUAL SUMMARY'!$GK$170,FR232,'ANNUAL SUMMARY'!$V$9,FC218,'ANNUAL SUMMARY'!$FE$122)+SUMIFS('ANNUAL SUMMARY'!$GK$228,FR232,'ANNUAL SUMMARY'!$V$9,FC218,'ANNUAL SUMMARY'!$FE$180)+SUMIFS('ANNUAL SUMMARY'!$GK$286,FR232,'ANNUAL SUMMARY'!$V$9,FC218,'ANNUAL SUMMARY'!$FE$238)+SUMIFS('ANNUAL SUMMARY'!$GK$344,FR232,'ANNUAL SUMMARY'!$V$9,FC218,'ANNUAL SUMMARY'!$FE$296)+SUMIFS('ANNUAL SUMMARY'!$GK$402,FR232,'ANNUAL SUMMARY'!$V$9,FC218,'ANNUAL SUMMARY'!$FE$354)+SUMIFS('ANNUAL SUMMARY'!$GK$460,FR232,'ANNUAL SUMMARY'!$V$9,FC218,'ANNUAL SUMMARY'!$FE$412)+SUMIFS('ANNUAL SUMMARY'!$GK$518,FR232,'ANNUAL SUMMARY'!$V$9,FC218,'ANNUAL SUMMARY'!$FE$470)+SUMIFS('ANNUAL SUMMARY'!$GK$576,FR232,'ANNUAL SUMMARY'!$V$9,FC218,'ANNUAL SUMMARY'!$FE$528)+SUMIFS('ANNUAL SUMMARY'!$GK$634,FR232,'ANNUAL SUMMARY'!$V$9,FC218,'ANNUAL SUMMARY'!$FE$586)+SUMIFS('ANNUAL SUMMARY'!$GK$692,FR232,'ANNUAL SUMMARY'!$V$9,FC218,'ANNUAL SUMMARY'!$FE$644)</f>
        <v>0</v>
      </c>
      <c r="GJ232" s="728"/>
      <c r="GK232" s="728"/>
      <c r="GL232" s="728">
        <f>SUMIFS('ANNUAL SUMMARY'!$AU$54,FR232,'ANNUAL SUMMARY'!$V$9,FC218,'ANNUAL SUMMARY'!$L$6)+SUMIFS('ANNUAL SUMMARY'!$AU$112,FR232,'ANNUAL SUMMARY'!$V$9,FC218,'ANNUAL SUMMARY'!$L$64)+SUMIFS('ANNUAL SUMMARY'!$AU$170,FR232,'ANNUAL SUMMARY'!$V$9,FC218,'ANNUAL SUMMARY'!$L$122)+SUMIFS('ANNUAL SUMMARY'!$AU$228,FR232,'ANNUAL SUMMARY'!$V$9,FC218,'ANNUAL SUMMARY'!$L$180)+SUMIFS('ANNUAL SUMMARY'!$AU$286,FR232,'ANNUAL SUMMARY'!$V$9,FC218,'ANNUAL SUMMARY'!$L$238)+SUMIFS('ANNUAL SUMMARY'!$AU$344,FR232,'ANNUAL SUMMARY'!$V$9,FC218,'ANNUAL SUMMARY'!$L$296)+SUMIFS('ANNUAL SUMMARY'!$AU$402,FR232,'ANNUAL SUMMARY'!$V$9,FC218,'ANNUAL SUMMARY'!$L$354)+SUMIFS('ANNUAL SUMMARY'!$AU$460,FR232,'ANNUAL SUMMARY'!$V$9,FC218,'ANNUAL SUMMARY'!$L$412)+SUMIFS('ANNUAL SUMMARY'!$AU$518,FR232,'ANNUAL SUMMARY'!$V$9,FC218,'ANNUAL SUMMARY'!$L$470)+SUMIFS('ANNUAL SUMMARY'!$AU$576,FR232,'ANNUAL SUMMARY'!$V$9,FC218,'ANNUAL SUMMARY'!$L$528)+SUMIFS('ANNUAL SUMMARY'!$AU$634,FR232,'ANNUAL SUMMARY'!$V$9,FC218,'ANNUAL SUMMARY'!$L$586)+SUMIFS('ANNUAL SUMMARY'!$AU$692,FR232,'ANNUAL SUMMARY'!$V$9,FC218,'ANNUAL SUMMARY'!$L$644)+SUMIFS('ANNUAL SUMMARY'!$CR$54,FR232,'ANNUAL SUMMARY'!$V$9,FC218,'ANNUAL SUMMARY'!$BI$6)+SUMIFS('ANNUAL SUMMARY'!$CR$112,FR232,'ANNUAL SUMMARY'!$V$9,FC218,'ANNUAL SUMMARY'!$BI$64)+SUMIFS('ANNUAL SUMMARY'!$CR$170,FR232,'ANNUAL SUMMARY'!$V$9,FC218,'ANNUAL SUMMARY'!$BI$122)+SUMIFS('ANNUAL SUMMARY'!$CR$228,FR232,'ANNUAL SUMMARY'!$V$9,FC218,'ANNUAL SUMMARY'!$BI$180)+SUMIFS('ANNUAL SUMMARY'!$CR$286,FR232,'ANNUAL SUMMARY'!$V$9,FC218,'ANNUAL SUMMARY'!$BI$238)+SUMIFS('ANNUAL SUMMARY'!$CR$344,FR232,'ANNUAL SUMMARY'!$V$9,FC218,'ANNUAL SUMMARY'!$BI$296)+SUMIFS('ANNUAL SUMMARY'!$CR$402,FR232,'ANNUAL SUMMARY'!$V$9,FC218,'ANNUAL SUMMARY'!$BI$354)+SUMIFS('ANNUAL SUMMARY'!$CR$460,FR232,'ANNUAL SUMMARY'!$V$9,FC218,'ANNUAL SUMMARY'!$BI$412)+SUMIFS('ANNUAL SUMMARY'!$CR$518,FR232,'ANNUAL SUMMARY'!$V$9,FC218,'ANNUAL SUMMARY'!$BI$470)+SUMIFS('ANNUAL SUMMARY'!$CR$576,FR232,'ANNUAL SUMMARY'!$V$9,FC218,'ANNUAL SUMMARY'!$BI$528)+SUMIFS('ANNUAL SUMMARY'!$CR$634,FR232,'ANNUAL SUMMARY'!$V$9,FC218,'ANNUAL SUMMARY'!$BI$586)+SUMIFS('ANNUAL SUMMARY'!$CR$692,FR232,'ANNUAL SUMMARY'!$V$9,FC218,'ANNUAL SUMMARY'!$BI$644)+SUMIFS('ANNUAL SUMMARY'!$EQ$54,FR232,'ANNUAL SUMMARY'!$V$9,FC218,'ANNUAL SUMMARY'!$DH$6)+SUMIFS('ANNUAL SUMMARY'!$EQ$112,FR232,'ANNUAL SUMMARY'!$V$9,FC218,'ANNUAL SUMMARY'!$DH$64)+SUMIFS('ANNUAL SUMMARY'!$EQ$170,FR232,'ANNUAL SUMMARY'!$V$9,FC218,'ANNUAL SUMMARY'!$DH$122)+SUMIFS('ANNUAL SUMMARY'!$EQ$228,FR232,'ANNUAL SUMMARY'!$V$9,FC218,'ANNUAL SUMMARY'!$DH$180)+SUMIFS('ANNUAL SUMMARY'!$EQ$286,FR232,'ANNUAL SUMMARY'!$V$9,FC218,'ANNUAL SUMMARY'!$DH$238)+SUMIFS('ANNUAL SUMMARY'!$EQ$344,FR232,'ANNUAL SUMMARY'!$V$9,FC218,'ANNUAL SUMMARY'!$DH$296)+SUMIFS('ANNUAL SUMMARY'!$EQ$402,FR232,'ANNUAL SUMMARY'!$V$9,FC218,'ANNUAL SUMMARY'!$DH$354)+SUMIFS('ANNUAL SUMMARY'!$EQ$460,FR232,'ANNUAL SUMMARY'!$V$9,FC218,'ANNUAL SUMMARY'!$DH$412)+SUMIFS('ANNUAL SUMMARY'!$EQ$518,FR232,'ANNUAL SUMMARY'!$V$9,FC218,'ANNUAL SUMMARY'!$DH$470)+SUMIFS('ANNUAL SUMMARY'!$EQ$576,FR232,'ANNUAL SUMMARY'!$V$9,FC218,'ANNUAL SUMMARY'!$DH$528)+SUMIFS('ANNUAL SUMMARY'!$EQ$634,FR232,'ANNUAL SUMMARY'!$V$9,FC218,'ANNUAL SUMMARY'!$DH$586)+SUMIFS('ANNUAL SUMMARY'!$EQ$692,FR232,'ANNUAL SUMMARY'!$V$9,FC218,'ANNUAL SUMMARY'!$DH$644)+SUMIFS('ANNUAL SUMMARY'!$GN$54,FR232,'ANNUAL SUMMARY'!$V$9,FC218,'ANNUAL SUMMARY'!$FE$6)+SUMIFS('ANNUAL SUMMARY'!$GN$112,FR232,'ANNUAL SUMMARY'!$V$9,FC218,'ANNUAL SUMMARY'!$FE$64)+SUMIFS('ANNUAL SUMMARY'!$GN$170,FR232,'ANNUAL SUMMARY'!$V$9,FC218,'ANNUAL SUMMARY'!$FE$122)+SUMIFS('ANNUAL SUMMARY'!$GN$228,FR232,'ANNUAL SUMMARY'!$V$9,FC218,'ANNUAL SUMMARY'!$FE$180)+SUMIFS('ANNUAL SUMMARY'!$GN$286,FR232,'ANNUAL SUMMARY'!$V$9,FC218,'ANNUAL SUMMARY'!$FE$238)+SUMIFS('ANNUAL SUMMARY'!$GN$344,FR232,'ANNUAL SUMMARY'!$V$9,FC218,'ANNUAL SUMMARY'!$FE$296)+SUMIFS('ANNUAL SUMMARY'!$GN$402,FR232,'ANNUAL SUMMARY'!$V$9,FC218,'ANNUAL SUMMARY'!$FE$354)+SUMIFS('ANNUAL SUMMARY'!$GN$460,FR232,'ANNUAL SUMMARY'!$V$9,FC218,'ANNUAL SUMMARY'!$FE$412)+SUMIFS('ANNUAL SUMMARY'!$GN$518,FR232,'ANNUAL SUMMARY'!$V$9,FC218,'ANNUAL SUMMARY'!$FE$470)+SUMIFS('ANNUAL SUMMARY'!$GN$576,FR232,'ANNUAL SUMMARY'!$V$9,FC218,'ANNUAL SUMMARY'!$FE$528)+SUMIFS('ANNUAL SUMMARY'!$GN$634,FR232,'ANNUAL SUMMARY'!$V$9,FC218,'ANNUAL SUMMARY'!$FE$586)+SUMIFS('ANNUAL SUMMARY'!$GN$692,FR232,'ANNUAL SUMMARY'!$V$9,FC218,'ANNUAL SUMMARY'!$FE$644)</f>
        <v>0</v>
      </c>
      <c r="GM232" s="728"/>
      <c r="GN232" s="728"/>
      <c r="GO232" s="1263"/>
    </row>
    <row r="233" spans="1:197" ht="6" customHeight="1" x14ac:dyDescent="0.25">
      <c r="A233" s="154"/>
      <c r="B233" s="732"/>
      <c r="C233" s="733"/>
      <c r="D233" s="733"/>
      <c r="E233" s="733"/>
      <c r="F233" s="795"/>
      <c r="G233" s="796"/>
      <c r="H233" s="796"/>
      <c r="I233" s="796"/>
      <c r="J233" s="796"/>
      <c r="K233" s="796"/>
      <c r="L233" s="797"/>
      <c r="M233" s="643"/>
      <c r="N233" s="881"/>
      <c r="O233" s="882"/>
      <c r="P233" s="882"/>
      <c r="Q233" s="882"/>
      <c r="R233" s="882"/>
      <c r="S233" s="882"/>
      <c r="T233" s="882"/>
      <c r="U233" s="882"/>
      <c r="V233" s="882"/>
      <c r="W233" s="882"/>
      <c r="X233" s="883"/>
      <c r="Y233" s="15"/>
      <c r="Z233" s="814"/>
      <c r="AA233" s="815"/>
      <c r="AB233" s="815"/>
      <c r="AC233" s="815"/>
      <c r="AD233" s="815"/>
      <c r="AE233" s="727"/>
      <c r="AF233" s="727"/>
      <c r="AG233" s="727"/>
      <c r="AH233" s="727"/>
      <c r="AI233" s="727"/>
      <c r="AJ233" s="727"/>
      <c r="AK233" s="727"/>
      <c r="AL233" s="727"/>
      <c r="AM233" s="727"/>
      <c r="AN233" s="727"/>
      <c r="AO233" s="727"/>
      <c r="AP233" s="727"/>
      <c r="AQ233" s="728"/>
      <c r="AR233" s="728"/>
      <c r="AS233" s="728"/>
      <c r="AT233" s="728"/>
      <c r="AU233" s="728"/>
      <c r="AV233" s="1260"/>
      <c r="AW233" s="1263"/>
      <c r="AX233" s="154"/>
      <c r="AY233" s="732"/>
      <c r="AZ233" s="733"/>
      <c r="BA233" s="733"/>
      <c r="BB233" s="733"/>
      <c r="BC233" s="795"/>
      <c r="BD233" s="796"/>
      <c r="BE233" s="796"/>
      <c r="BF233" s="796"/>
      <c r="BG233" s="796"/>
      <c r="BH233" s="796"/>
      <c r="BI233" s="797"/>
      <c r="BJ233" s="643"/>
      <c r="BK233" s="881"/>
      <c r="BL233" s="882"/>
      <c r="BM233" s="882"/>
      <c r="BN233" s="882"/>
      <c r="BO233" s="882"/>
      <c r="BP233" s="882"/>
      <c r="BQ233" s="882"/>
      <c r="BR233" s="882"/>
      <c r="BS233" s="882"/>
      <c r="BT233" s="882"/>
      <c r="BU233" s="883"/>
      <c r="BV233" s="15"/>
      <c r="BW233" s="814"/>
      <c r="BX233" s="815"/>
      <c r="BY233" s="815"/>
      <c r="BZ233" s="815"/>
      <c r="CA233" s="815"/>
      <c r="CB233" s="727"/>
      <c r="CC233" s="727"/>
      <c r="CD233" s="727"/>
      <c r="CE233" s="727"/>
      <c r="CF233" s="727"/>
      <c r="CG233" s="727"/>
      <c r="CH233" s="727"/>
      <c r="CI233" s="727"/>
      <c r="CJ233" s="727"/>
      <c r="CK233" s="727"/>
      <c r="CL233" s="727"/>
      <c r="CM233" s="727"/>
      <c r="CN233" s="728"/>
      <c r="CO233" s="728"/>
      <c r="CP233" s="728"/>
      <c r="CQ233" s="728"/>
      <c r="CR233" s="728"/>
      <c r="CS233" s="728"/>
      <c r="CT233" s="1263"/>
      <c r="CU233" s="1250"/>
      <c r="CV233" s="154"/>
      <c r="CW233" s="732"/>
      <c r="CX233" s="733"/>
      <c r="CY233" s="733"/>
      <c r="CZ233" s="733"/>
      <c r="DA233" s="795"/>
      <c r="DB233" s="796"/>
      <c r="DC233" s="796"/>
      <c r="DD233" s="796"/>
      <c r="DE233" s="796"/>
      <c r="DF233" s="796"/>
      <c r="DG233" s="797"/>
      <c r="DH233" s="643"/>
      <c r="DI233" s="881"/>
      <c r="DJ233" s="882"/>
      <c r="DK233" s="882"/>
      <c r="DL233" s="882"/>
      <c r="DM233" s="882"/>
      <c r="DN233" s="882"/>
      <c r="DO233" s="882"/>
      <c r="DP233" s="882"/>
      <c r="DQ233" s="882"/>
      <c r="DR233" s="882"/>
      <c r="DS233" s="883"/>
      <c r="DT233" s="15"/>
      <c r="DU233" s="814"/>
      <c r="DV233" s="815"/>
      <c r="DW233" s="815"/>
      <c r="DX233" s="815"/>
      <c r="DY233" s="815"/>
      <c r="DZ233" s="727"/>
      <c r="EA233" s="727"/>
      <c r="EB233" s="727"/>
      <c r="EC233" s="727"/>
      <c r="ED233" s="727"/>
      <c r="EE233" s="727"/>
      <c r="EF233" s="727"/>
      <c r="EG233" s="727"/>
      <c r="EH233" s="727"/>
      <c r="EI233" s="727"/>
      <c r="EJ233" s="727"/>
      <c r="EK233" s="727"/>
      <c r="EL233" s="728"/>
      <c r="EM233" s="728"/>
      <c r="EN233" s="728"/>
      <c r="EO233" s="728"/>
      <c r="EP233" s="728"/>
      <c r="EQ233" s="1260"/>
      <c r="ER233" s="1263"/>
      <c r="ES233" s="154"/>
      <c r="ET233" s="732"/>
      <c r="EU233" s="733"/>
      <c r="EV233" s="733"/>
      <c r="EW233" s="733"/>
      <c r="EX233" s="795"/>
      <c r="EY233" s="796"/>
      <c r="EZ233" s="796"/>
      <c r="FA233" s="796"/>
      <c r="FB233" s="796"/>
      <c r="FC233" s="796"/>
      <c r="FD233" s="797"/>
      <c r="FE233" s="643"/>
      <c r="FF233" s="881"/>
      <c r="FG233" s="882"/>
      <c r="FH233" s="882"/>
      <c r="FI233" s="882"/>
      <c r="FJ233" s="882"/>
      <c r="FK233" s="882"/>
      <c r="FL233" s="882"/>
      <c r="FM233" s="882"/>
      <c r="FN233" s="882"/>
      <c r="FO233" s="882"/>
      <c r="FP233" s="883"/>
      <c r="FQ233" s="15"/>
      <c r="FR233" s="814"/>
      <c r="FS233" s="815"/>
      <c r="FT233" s="815"/>
      <c r="FU233" s="815"/>
      <c r="FV233" s="815"/>
      <c r="FW233" s="727"/>
      <c r="FX233" s="727"/>
      <c r="FY233" s="727"/>
      <c r="FZ233" s="727"/>
      <c r="GA233" s="727"/>
      <c r="GB233" s="727"/>
      <c r="GC233" s="727"/>
      <c r="GD233" s="727"/>
      <c r="GE233" s="727"/>
      <c r="GF233" s="727"/>
      <c r="GG233" s="727"/>
      <c r="GH233" s="727"/>
      <c r="GI233" s="728"/>
      <c r="GJ233" s="728"/>
      <c r="GK233" s="728"/>
      <c r="GL233" s="728"/>
      <c r="GM233" s="728"/>
      <c r="GN233" s="728"/>
      <c r="GO233" s="1263"/>
    </row>
    <row r="234" spans="1:197" ht="5.25" customHeight="1" x14ac:dyDescent="0.25">
      <c r="A234" s="154"/>
      <c r="B234" s="658"/>
      <c r="C234" s="658"/>
      <c r="D234" s="658"/>
      <c r="E234" s="658"/>
      <c r="F234" s="624"/>
      <c r="G234" s="624"/>
      <c r="H234" s="624"/>
      <c r="I234" s="624"/>
      <c r="J234" s="624"/>
      <c r="K234" s="624"/>
      <c r="L234" s="624"/>
      <c r="M234" s="624"/>
      <c r="N234" s="658"/>
      <c r="O234" s="658"/>
      <c r="P234" s="658"/>
      <c r="Q234" s="658"/>
      <c r="R234" s="658"/>
      <c r="S234" s="658"/>
      <c r="T234" s="658"/>
      <c r="U234" s="658"/>
      <c r="V234" s="658"/>
      <c r="W234" s="658"/>
      <c r="X234" s="658"/>
      <c r="Y234" s="15"/>
      <c r="Z234" s="812">
        <f>IF(Z224=0," ",Z224+5)</f>
        <v>2027</v>
      </c>
      <c r="AA234" s="813"/>
      <c r="AB234" s="813"/>
      <c r="AC234" s="813"/>
      <c r="AD234" s="813"/>
      <c r="AE234" s="1118">
        <f>SUMIFS('ANNUAL SUMMARY'!$AF$54,Z234,'ANNUAL SUMMARY'!$V$9,K218,'ANNUAL SUMMARY'!$L$6)+SUMIFS('ANNUAL SUMMARY'!$AF$112,Z234,'ANNUAL SUMMARY'!$V$9,K218,'ANNUAL SUMMARY'!$L$64)+SUMIFS('ANNUAL SUMMARY'!$AF$170,Z234,'ANNUAL SUMMARY'!$V$9,K218,'ANNUAL SUMMARY'!$L$122)+SUMIFS('ANNUAL SUMMARY'!$AF$228,Z234,'ANNUAL SUMMARY'!$V$9,K218,'ANNUAL SUMMARY'!$L$180)+SUMIFS('ANNUAL SUMMARY'!$AF$286,Z234,'ANNUAL SUMMARY'!$V$9,K218,'ANNUAL SUMMARY'!$L$238)+SUMIFS('ANNUAL SUMMARY'!$AF$344,Z234,'ANNUAL SUMMARY'!$V$9,K218,'ANNUAL SUMMARY'!$L$296)+SUMIFS('ANNUAL SUMMARY'!$AF$402,Z234,'ANNUAL SUMMARY'!$V$9,K218,'ANNUAL SUMMARY'!$L$354)+SUMIFS('ANNUAL SUMMARY'!$AF$460,Z234,'ANNUAL SUMMARY'!$V$9,K218,'ANNUAL SUMMARY'!$L$412)+SUMIFS('ANNUAL SUMMARY'!$AF$518,Z234,'ANNUAL SUMMARY'!$V$9,K218,'ANNUAL SUMMARY'!$L$470)+SUMIFS('ANNUAL SUMMARY'!$AF$576,Z234,'ANNUAL SUMMARY'!$V$9,K218,'ANNUAL SUMMARY'!$L$528)+SUMIFS('ANNUAL SUMMARY'!$AF$634,Z234,'ANNUAL SUMMARY'!$V$9,K218,'ANNUAL SUMMARY'!$L$586)+SUMIFS('ANNUAL SUMMARY'!$AF$692,Z234,'ANNUAL SUMMARY'!$V$9,K218,'ANNUAL SUMMARY'!$L$644)+SUMIFS('ANNUAL SUMMARY'!$CC$54,Z234,'ANNUAL SUMMARY'!$V$9,K218,'ANNUAL SUMMARY'!$BI$6)+SUMIFS('ANNUAL SUMMARY'!$CC$112,Z234,'ANNUAL SUMMARY'!$V$9,K218,'ANNUAL SUMMARY'!$BI$64)+SUMIFS('ANNUAL SUMMARY'!$CC$170,Z234,'ANNUAL SUMMARY'!$V$9,K218,'ANNUAL SUMMARY'!$BI$122)+SUMIFS('ANNUAL SUMMARY'!$CC$228,Z234,'ANNUAL SUMMARY'!$V$9,K218,'ANNUAL SUMMARY'!$BI$180)+SUMIFS('ANNUAL SUMMARY'!$CC$286,Z234,'ANNUAL SUMMARY'!$V$9,K218,'ANNUAL SUMMARY'!$BI$238)+SUMIFS('ANNUAL SUMMARY'!$CC$344,Z234,'ANNUAL SUMMARY'!$V$9,K218,'ANNUAL SUMMARY'!$BI$296)+SUMIFS('ANNUAL SUMMARY'!$CC$402,Z234,'ANNUAL SUMMARY'!$V$9,K218,'ANNUAL SUMMARY'!$BI$354)+SUMIFS('ANNUAL SUMMARY'!$CC$460,Z234,'ANNUAL SUMMARY'!$V$9,K218,'ANNUAL SUMMARY'!$BI$412)+SUMIFS('ANNUAL SUMMARY'!$CC$518,Z234,'ANNUAL SUMMARY'!$V$9,K218,'ANNUAL SUMMARY'!$BI$470)+SUMIFS('ANNUAL SUMMARY'!$CC$576,Z234,'ANNUAL SUMMARY'!$V$9,K218,'ANNUAL SUMMARY'!$BI$528)+SUMIFS('ANNUAL SUMMARY'!$CC$634,Z234,'ANNUAL SUMMARY'!$V$9,K218,'ANNUAL SUMMARY'!$BI$586)+SUMIFS('ANNUAL SUMMARY'!$CC$692,Z234,'ANNUAL SUMMARY'!$V$9,K218,'ANNUAL SUMMARY'!$BI$644)+SUMIFS('ANNUAL SUMMARY'!$EB$54,Z234,'ANNUAL SUMMARY'!$V$9,K218,'ANNUAL SUMMARY'!$DH$6)+SUMIFS('ANNUAL SUMMARY'!$EB$112,Z234,'ANNUAL SUMMARY'!$V$9,K218,'ANNUAL SUMMARY'!$DH$64)+SUMIFS('ANNUAL SUMMARY'!$EB$170,Z234,'ANNUAL SUMMARY'!$V$9,K218,'ANNUAL SUMMARY'!$DH$122)+SUMIFS('ANNUAL SUMMARY'!$EB$228,Z234,'ANNUAL SUMMARY'!$V$9,K218,'ANNUAL SUMMARY'!$DH$180)+SUMIFS('ANNUAL SUMMARY'!$EB$286,Z234,'ANNUAL SUMMARY'!$V$9,K218,'ANNUAL SUMMARY'!$DH$238)+SUMIFS('ANNUAL SUMMARY'!$EB$344,Z234,'ANNUAL SUMMARY'!$V$9,K218,'ANNUAL SUMMARY'!$DH$296)+SUMIFS('ANNUAL SUMMARY'!$EB$402,Z234,'ANNUAL SUMMARY'!$V$9,K218,'ANNUAL SUMMARY'!$DH$354)+SUMIFS('ANNUAL SUMMARY'!$EB$460,Z234,'ANNUAL SUMMARY'!$V$9,K218,'ANNUAL SUMMARY'!$DH$412)+SUMIFS('ANNUAL SUMMARY'!$EB$518,Z234,'ANNUAL SUMMARY'!$V$9,K218,'ANNUAL SUMMARY'!$DH$470)+SUMIFS('ANNUAL SUMMARY'!$EB$576,Z234,'ANNUAL SUMMARY'!$V$9,K218,'ANNUAL SUMMARY'!$DH$528)+SUMIFS('ANNUAL SUMMARY'!$EB$634,Z234,'ANNUAL SUMMARY'!$V$9,K218,'ANNUAL SUMMARY'!$DH$586)+SUMIFS('ANNUAL SUMMARY'!$EB$692,Z234,'ANNUAL SUMMARY'!$V$9,K218,'ANNUAL SUMMARY'!$DH$644)+SUMIFS('ANNUAL SUMMARY'!$FY$54,Z234,'ANNUAL SUMMARY'!$V$9,K218,'ANNUAL SUMMARY'!$FE$6)+SUMIFS('ANNUAL SUMMARY'!$FY$112,Z234,'ANNUAL SUMMARY'!$V$9,K218,'ANNUAL SUMMARY'!$FE$64)+SUMIFS('ANNUAL SUMMARY'!$FY$170,Z234,'ANNUAL SUMMARY'!$V$9,K218,'ANNUAL SUMMARY'!$FE$122)+SUMIFS('ANNUAL SUMMARY'!$FY$228,Z234,'ANNUAL SUMMARY'!$V$9,K218,'ANNUAL SUMMARY'!$FE$180)+SUMIFS('ANNUAL SUMMARY'!$FY$286,Z234,'ANNUAL SUMMARY'!$V$9,K218,'ANNUAL SUMMARY'!$FE$238)+SUMIFS('ANNUAL SUMMARY'!$FY$344,Z234,'ANNUAL SUMMARY'!$V$9,K218,'ANNUAL SUMMARY'!$FE$296)+SUMIFS('ANNUAL SUMMARY'!$FY$402,Z234,'ANNUAL SUMMARY'!$V$9,K218,'ANNUAL SUMMARY'!$FE$354)+SUMIFS('ANNUAL SUMMARY'!$FY$460,Z234,'ANNUAL SUMMARY'!$V$9,K218,'ANNUAL SUMMARY'!$FE$412)+SUMIFS('ANNUAL SUMMARY'!$FY$518,Z234,'ANNUAL SUMMARY'!$V$9,K218,'ANNUAL SUMMARY'!$FE$470)+SUMIFS('ANNUAL SUMMARY'!$FY$576,Z234,'ANNUAL SUMMARY'!$V$9,K218,'ANNUAL SUMMARY'!$FE$528)+SUMIFS('ANNUAL SUMMARY'!$FY$634,Z234,'ANNUAL SUMMARY'!$V$9,K218,'ANNUAL SUMMARY'!$FE$586)+SUMIFS('ANNUAL SUMMARY'!$FY$692,Z234,'ANNUAL SUMMARY'!$V$9,K218,'ANNUAL SUMMARY'!$FE$644)</f>
        <v>0</v>
      </c>
      <c r="AF234" s="727"/>
      <c r="AG234" s="727"/>
      <c r="AH234" s="727"/>
      <c r="AI234" s="727">
        <f>SUMIFS('ANNUAL SUMMARY'!$AJ$54,Z234,'ANNUAL SUMMARY'!$V$9,K218,'ANNUAL SUMMARY'!$L$6)+SUMIFS('ANNUAL SUMMARY'!$AJ$112,Z234,'ANNUAL SUMMARY'!$V$9,K218,'ANNUAL SUMMARY'!$L$64)+SUMIFS('ANNUAL SUMMARY'!$AJ$170,Z234,'ANNUAL SUMMARY'!$V$9,K218,'ANNUAL SUMMARY'!$L$122)+SUMIFS('ANNUAL SUMMARY'!$AJ$228,Z234,'ANNUAL SUMMARY'!$V$9,K218,'ANNUAL SUMMARY'!$L$180)+SUMIFS('ANNUAL SUMMARY'!$AJ$286,Z234,'ANNUAL SUMMARY'!$V$9,K218,'ANNUAL SUMMARY'!$L$238)+SUMIFS('ANNUAL SUMMARY'!$AJ$344,Z234,'ANNUAL SUMMARY'!$V$9,K218,'ANNUAL SUMMARY'!$L$296)+SUMIFS('ANNUAL SUMMARY'!$AJ$402,Z234,'ANNUAL SUMMARY'!$V$9,K218,'ANNUAL SUMMARY'!$L$354)+SUMIFS('ANNUAL SUMMARY'!$AJ$460,Z234,'ANNUAL SUMMARY'!$V$9,K218,'ANNUAL SUMMARY'!$L$412)+SUMIFS('ANNUAL SUMMARY'!$AJ$518,Z234,'ANNUAL SUMMARY'!$V$9,K218,'ANNUAL SUMMARY'!$L$470)+SUMIFS('ANNUAL SUMMARY'!$AJ$576,Z234,'ANNUAL SUMMARY'!$V$9,K218,'ANNUAL SUMMARY'!$L$528)+SUMIFS('ANNUAL SUMMARY'!$AJ$634,Z234,'ANNUAL SUMMARY'!$V$9,K218,'ANNUAL SUMMARY'!$L$586)+SUMIFS('ANNUAL SUMMARY'!$AJ$692,Z234,'ANNUAL SUMMARY'!$V$9,K218,'ANNUAL SUMMARY'!$L$644)+SUMIFS('ANNUAL SUMMARY'!$CG$54,Z234,'ANNUAL SUMMARY'!$V$9,K218,'ANNUAL SUMMARY'!$BI$6)+SUMIFS('ANNUAL SUMMARY'!$CG$112,Z234,'ANNUAL SUMMARY'!$V$9,K218,'ANNUAL SUMMARY'!$BI$64)+SUMIFS('ANNUAL SUMMARY'!$CG$170,Z234,'ANNUAL SUMMARY'!$V$9,K218,'ANNUAL SUMMARY'!$BI$122)+SUMIFS('ANNUAL SUMMARY'!$CG$228,Z234,'ANNUAL SUMMARY'!$V$9,K218,'ANNUAL SUMMARY'!$BI$180)+SUMIFS('ANNUAL SUMMARY'!$CG$286,Z234,'ANNUAL SUMMARY'!$V$9,K218,'ANNUAL SUMMARY'!$BI$238)+SUMIFS('ANNUAL SUMMARY'!$CG$344,Z234,'ANNUAL SUMMARY'!$V$9,K218,'ANNUAL SUMMARY'!$BI$296)+SUMIFS('ANNUAL SUMMARY'!$CG$402,Z234,'ANNUAL SUMMARY'!$V$9,K218,'ANNUAL SUMMARY'!$BI$354)+SUMIFS('ANNUAL SUMMARY'!$CG$460,Z234,'ANNUAL SUMMARY'!$V$9,K218,'ANNUAL SUMMARY'!$BI$412)+SUMIFS('ANNUAL SUMMARY'!$CG$518,Z234,'ANNUAL SUMMARY'!$V$9,K218,'ANNUAL SUMMARY'!$BI$470)+SUMIFS('ANNUAL SUMMARY'!$CG$576,Z234,'ANNUAL SUMMARY'!$V$9,K218,'ANNUAL SUMMARY'!$BI$528)+SUMIFS('ANNUAL SUMMARY'!$CG$634,Z234,'ANNUAL SUMMARY'!$V$9,K218,'ANNUAL SUMMARY'!$BI$586)+SUMIFS('ANNUAL SUMMARY'!$CG$692,Z234,'ANNUAL SUMMARY'!$V$9,K218,'ANNUAL SUMMARY'!$BI$644)+SUMIFS('ANNUAL SUMMARY'!$EF$54,Z234,'ANNUAL SUMMARY'!$V$9,K218,'ANNUAL SUMMARY'!$DH$6)+SUMIFS('ANNUAL SUMMARY'!$EF$112,Z234,'ANNUAL SUMMARY'!$V$9,K218,'ANNUAL SUMMARY'!$DH$64)+SUMIFS('ANNUAL SUMMARY'!$EF$170,Z234,'ANNUAL SUMMARY'!$V$9,K218,'ANNUAL SUMMARY'!$DH$122)+SUMIFS('ANNUAL SUMMARY'!$EF$228,Z234,'ANNUAL SUMMARY'!$V$9,K218,'ANNUAL SUMMARY'!$DH$180)+SUMIFS('ANNUAL SUMMARY'!$EF$286,Z234,'ANNUAL SUMMARY'!$V$9,K218,'ANNUAL SUMMARY'!$DH$238)+SUMIFS('ANNUAL SUMMARY'!$EF$344,Z234,'ANNUAL SUMMARY'!$V$9,K218,'ANNUAL SUMMARY'!$DH$296)+SUMIFS('ANNUAL SUMMARY'!$EF$402,Z234,'ANNUAL SUMMARY'!$V$9,K218,'ANNUAL SUMMARY'!$DH$354)+SUMIFS('ANNUAL SUMMARY'!$EF$460,Z234,'ANNUAL SUMMARY'!$V$9,K218,'ANNUAL SUMMARY'!$DH$412)+SUMIFS('ANNUAL SUMMARY'!$EF$518,Z234,'ANNUAL SUMMARY'!$V$9,K218,'ANNUAL SUMMARY'!$DH$470)+SUMIFS('ANNUAL SUMMARY'!$EF$576,Z234,'ANNUAL SUMMARY'!$V$9,K218,'ANNUAL SUMMARY'!$DH$528)+SUMIFS('ANNUAL SUMMARY'!$EF$634,Z234,'ANNUAL SUMMARY'!$V$9,K218,'ANNUAL SUMMARY'!$DH$586)+SUMIFS('ANNUAL SUMMARY'!$EF$692,Z234,'ANNUAL SUMMARY'!$V$9,K218,'ANNUAL SUMMARY'!$DH$644)+SUMIFS('ANNUAL SUMMARY'!$GC$54,Z234,'ANNUAL SUMMARY'!$V$9,K218,'ANNUAL SUMMARY'!$FE$6)+SUMIFS('ANNUAL SUMMARY'!$GC$112,Z234,'ANNUAL SUMMARY'!$V$9,K218,'ANNUAL SUMMARY'!$FE$64)+SUMIFS('ANNUAL SUMMARY'!$GC$170,Z234,'ANNUAL SUMMARY'!$V$9,K218,'ANNUAL SUMMARY'!$FE$122)+SUMIFS('ANNUAL SUMMARY'!$GC$228,Z234,'ANNUAL SUMMARY'!$V$9,K218,'ANNUAL SUMMARY'!$FE$180)+SUMIFS('ANNUAL SUMMARY'!$GC$286,Z234,'ANNUAL SUMMARY'!$V$9,K218,'ANNUAL SUMMARY'!$FE$238)+SUMIFS('ANNUAL SUMMARY'!$GC$344,Z234,'ANNUAL SUMMARY'!$V$9,K218,'ANNUAL SUMMARY'!$FE$296)+SUMIFS('ANNUAL SUMMARY'!$GC$402,Z234,'ANNUAL SUMMARY'!$V$9,K218,'ANNUAL SUMMARY'!$FE$354)+SUMIFS('ANNUAL SUMMARY'!$GC$460,Z234,'ANNUAL SUMMARY'!$V$9,K218,'ANNUAL SUMMARY'!$FE$412)+SUMIFS('ANNUAL SUMMARY'!$GC$518,Z234,'ANNUAL SUMMARY'!$V$9,K218,'ANNUAL SUMMARY'!$FE$470)+SUMIFS('ANNUAL SUMMARY'!$GC$576,Z234,'ANNUAL SUMMARY'!$V$9,K218,'ANNUAL SUMMARY'!$FE$528)+SUMIFS('ANNUAL SUMMARY'!$GC$634,Z234,'ANNUAL SUMMARY'!$V$9,K218,'ANNUAL SUMMARY'!$FE$586)+SUMIFS('ANNUAL SUMMARY'!$GC$692,Z234,'ANNUAL SUMMARY'!$V$9,K218,'ANNUAL SUMMARY'!$FE$644)</f>
        <v>0</v>
      </c>
      <c r="AJ234" s="727"/>
      <c r="AK234" s="727"/>
      <c r="AL234" s="727"/>
      <c r="AM234" s="727">
        <f>SUMIFS('ANNUAL SUMMARY'!$AN$54,Z234,'ANNUAL SUMMARY'!$V$9,K218,'ANNUAL SUMMARY'!$L$6)+SUMIFS('ANNUAL SUMMARY'!$AN$112,Z234,'ANNUAL SUMMARY'!$V$9,K218,'ANNUAL SUMMARY'!$L$64)+SUMIFS('ANNUAL SUMMARY'!$AN$170,Z234,'ANNUAL SUMMARY'!$V$9,K218,'ANNUAL SUMMARY'!$L$122)+SUMIFS('ANNUAL SUMMARY'!$AN$228,Z234,'ANNUAL SUMMARY'!$V$9,K218,'ANNUAL SUMMARY'!$L$180)+SUMIFS('ANNUAL SUMMARY'!$AN$286,Z234,'ANNUAL SUMMARY'!$V$9,K218,'ANNUAL SUMMARY'!$L$238)+SUMIFS('ANNUAL SUMMARY'!$AN$344,Z234,'ANNUAL SUMMARY'!$V$9,K218,'ANNUAL SUMMARY'!$L$296)+SUMIFS('ANNUAL SUMMARY'!$AN$402,Z234,'ANNUAL SUMMARY'!$V$9,K218,'ANNUAL SUMMARY'!$L$354)+SUMIFS('ANNUAL SUMMARY'!$AN$460,Z234,'ANNUAL SUMMARY'!$V$9,K218,'ANNUAL SUMMARY'!$L$412)+SUMIFS('ANNUAL SUMMARY'!$AN$518,Z234,'ANNUAL SUMMARY'!$V$9,K218,'ANNUAL SUMMARY'!$L$470)+SUMIFS('ANNUAL SUMMARY'!$AN$576,Z234,'ANNUAL SUMMARY'!$V$9,K218,'ANNUAL SUMMARY'!$L$528)+SUMIFS('ANNUAL SUMMARY'!$AN$634,Z234,'ANNUAL SUMMARY'!$V$9,K218,'ANNUAL SUMMARY'!$L$586)+SUMIFS('ANNUAL SUMMARY'!$AN$692,Z234,'ANNUAL SUMMARY'!$V$9,K218,'ANNUAL SUMMARY'!$L$644)+SUMIFS('ANNUAL SUMMARY'!$CK$54,Z234,'ANNUAL SUMMARY'!$V$9,K218,'ANNUAL SUMMARY'!$BI$6)+SUMIFS('ANNUAL SUMMARY'!$CK$112,Z234,'ANNUAL SUMMARY'!$V$9,K218,'ANNUAL SUMMARY'!$BI$64)+SUMIFS('ANNUAL SUMMARY'!$CK$170,Z234,'ANNUAL SUMMARY'!$V$9,K218,'ANNUAL SUMMARY'!$BI$122)+SUMIFS('ANNUAL SUMMARY'!$CK$228,Z234,'ANNUAL SUMMARY'!$V$9,K218,'ANNUAL SUMMARY'!$BI$180)+SUMIFS('ANNUAL SUMMARY'!$CK$286,Z234,'ANNUAL SUMMARY'!$V$9,K218,'ANNUAL SUMMARY'!$BI$238)+SUMIFS('ANNUAL SUMMARY'!$CK$344,Z234,'ANNUAL SUMMARY'!$V$9,K218,'ANNUAL SUMMARY'!$BI$296)+SUMIFS('ANNUAL SUMMARY'!$CK$402,Z234,'ANNUAL SUMMARY'!$V$9,K218,'ANNUAL SUMMARY'!$BI$354)+SUMIFS('ANNUAL SUMMARY'!$CK$460,Z234,'ANNUAL SUMMARY'!$V$9,K218,'ANNUAL SUMMARY'!$BI$412)+SUMIFS('ANNUAL SUMMARY'!$CK$518,Z234,'ANNUAL SUMMARY'!$V$9,K218,'ANNUAL SUMMARY'!$BI$470)+SUMIFS('ANNUAL SUMMARY'!$CK$576,Z234,'ANNUAL SUMMARY'!$V$9,K218,'ANNUAL SUMMARY'!$BI$528)+SUMIFS('ANNUAL SUMMARY'!$CK$634,Z234,'ANNUAL SUMMARY'!$V$9,K218,'ANNUAL SUMMARY'!$BI$586)+SUMIFS('ANNUAL SUMMARY'!$CK$692,Z234,'ANNUAL SUMMARY'!$V$9,K218,'ANNUAL SUMMARY'!$BI$644)+SUMIFS('ANNUAL SUMMARY'!$EJ$54,Z234,'ANNUAL SUMMARY'!$V$9,K218,'ANNUAL SUMMARY'!$DH$6)+SUMIFS('ANNUAL SUMMARY'!$EJ$112,Z234,'ANNUAL SUMMARY'!$V$9,K218,'ANNUAL SUMMARY'!$DH$64)+SUMIFS('ANNUAL SUMMARY'!$EJ$170,Z234,'ANNUAL SUMMARY'!$V$9,K218,'ANNUAL SUMMARY'!$DH$122)+SUMIFS('ANNUAL SUMMARY'!$EJ$228,Z234,'ANNUAL SUMMARY'!$V$9,K218,'ANNUAL SUMMARY'!$DH$180)+SUMIFS('ANNUAL SUMMARY'!$EJ$286,Z234,'ANNUAL SUMMARY'!$V$9,K218,'ANNUAL SUMMARY'!$DH$238)+SUMIFS('ANNUAL SUMMARY'!$EJ$344,Z234,'ANNUAL SUMMARY'!$V$9,K218,'ANNUAL SUMMARY'!$DH$296)+SUMIFS('ANNUAL SUMMARY'!$EJ$402,Z234,'ANNUAL SUMMARY'!$V$9,K218,'ANNUAL SUMMARY'!$DH$354)+SUMIFS('ANNUAL SUMMARY'!$EJ$460,Z234,'ANNUAL SUMMARY'!$V$9,K218,'ANNUAL SUMMARY'!$DH$412)+SUMIFS('ANNUAL SUMMARY'!$EJ$518,Z234,'ANNUAL SUMMARY'!$V$9,K218,'ANNUAL SUMMARY'!$DH$470)+SUMIFS('ANNUAL SUMMARY'!$EJ$576,Z234,'ANNUAL SUMMARY'!$V$9,K218,'ANNUAL SUMMARY'!$DH$528)+SUMIFS('ANNUAL SUMMARY'!$EJ$634,Z234,'ANNUAL SUMMARY'!$V$9,K218,'ANNUAL SUMMARY'!$DH$586)+SUMIFS('ANNUAL SUMMARY'!$EJ$692,Z234,'ANNUAL SUMMARY'!$V$9,K218,'ANNUAL SUMMARY'!$DH$644)+SUMIFS('ANNUAL SUMMARY'!$GG$54,Z234,'ANNUAL SUMMARY'!$V$9,K218,'ANNUAL SUMMARY'!$FE$6)+SUMIFS('ANNUAL SUMMARY'!$GG$112,Z234,'ANNUAL SUMMARY'!$V$9,K218,'ANNUAL SUMMARY'!$FE$64)+SUMIFS('ANNUAL SUMMARY'!$GG$170,Z234,'ANNUAL SUMMARY'!$V$9,K218,'ANNUAL SUMMARY'!$FE$122)+SUMIFS('ANNUAL SUMMARY'!$GG$228,Z234,'ANNUAL SUMMARY'!$V$9,K218,'ANNUAL SUMMARY'!$FE$180)+SUMIFS('ANNUAL SUMMARY'!$GG$286,Z234,'ANNUAL SUMMARY'!$V$9,K218,'ANNUAL SUMMARY'!$FE$238)+SUMIFS('ANNUAL SUMMARY'!$GG$344,Z234,'ANNUAL SUMMARY'!$V$9,K218,'ANNUAL SUMMARY'!$FE$296)+SUMIFS('ANNUAL SUMMARY'!$GG$402,Z234,'ANNUAL SUMMARY'!$V$9,K218,'ANNUAL SUMMARY'!$FE$354)+SUMIFS('ANNUAL SUMMARY'!$GG$460,Z234,'ANNUAL SUMMARY'!$V$9,K218,'ANNUAL SUMMARY'!$FE$412)+SUMIFS('ANNUAL SUMMARY'!$GG$518,Z234,'ANNUAL SUMMARY'!$V$9,K218,'ANNUAL SUMMARY'!$FE$470)+SUMIFS('ANNUAL SUMMARY'!$GG$576,Z234,'ANNUAL SUMMARY'!$V$9,K218,'ANNUAL SUMMARY'!$FE$528)+SUMIFS('ANNUAL SUMMARY'!$GG$634,Z234,'ANNUAL SUMMARY'!$V$9,K218,'ANNUAL SUMMARY'!$FE$586)+SUMIFS('ANNUAL SUMMARY'!$GG$692,Z234,'ANNUAL SUMMARY'!$V$9,K218,'ANNUAL SUMMARY'!$FE$644)</f>
        <v>0</v>
      </c>
      <c r="AN234" s="727"/>
      <c r="AO234" s="727"/>
      <c r="AP234" s="727"/>
      <c r="AQ234" s="728">
        <f>SUMIFS('ANNUAL SUMMARY'!$AR$54,Z234,'ANNUAL SUMMARY'!$V$9,K218,'ANNUAL SUMMARY'!$L$6)+SUMIFS('ANNUAL SUMMARY'!$AR$112,Z234,'ANNUAL SUMMARY'!$V$9,K218,'ANNUAL SUMMARY'!$L$64)+SUMIFS('ANNUAL SUMMARY'!$AR$170,Z234,'ANNUAL SUMMARY'!$V$9,K218,'ANNUAL SUMMARY'!$L$122)+SUMIFS('ANNUAL SUMMARY'!$AR$228,Z234,'ANNUAL SUMMARY'!$V$9,K218,'ANNUAL SUMMARY'!$L$180)+SUMIFS('ANNUAL SUMMARY'!$AR$286,Z234,'ANNUAL SUMMARY'!$V$9,K218,'ANNUAL SUMMARY'!$L$238)+SUMIFS('ANNUAL SUMMARY'!$AR$344,Z234,'ANNUAL SUMMARY'!$V$9,K218,'ANNUAL SUMMARY'!$L$296)+SUMIFS('ANNUAL SUMMARY'!$AR$402,Z234,'ANNUAL SUMMARY'!$V$9,K218,'ANNUAL SUMMARY'!$L$354)+SUMIFS('ANNUAL SUMMARY'!$AR$460,Z234,'ANNUAL SUMMARY'!$V$9,K218,'ANNUAL SUMMARY'!$L$412)+SUMIFS('ANNUAL SUMMARY'!$AR$518,Z234,'ANNUAL SUMMARY'!$V$9,K218,'ANNUAL SUMMARY'!$L$470)+SUMIFS('ANNUAL SUMMARY'!$AR$576,Z234,'ANNUAL SUMMARY'!$V$9,K218,'ANNUAL SUMMARY'!$L$528)+SUMIFS('ANNUAL SUMMARY'!$AR$634,Z234,'ANNUAL SUMMARY'!$V$9,K218,'ANNUAL SUMMARY'!$L$586)+SUMIFS('ANNUAL SUMMARY'!$AR$692,Z234,'ANNUAL SUMMARY'!$V$9,K218,'ANNUAL SUMMARY'!$L$644)+SUMIFS('ANNUAL SUMMARY'!$CO$54,Z234,'ANNUAL SUMMARY'!$V$9,K218,'ANNUAL SUMMARY'!$BI$6)+SUMIFS('ANNUAL SUMMARY'!$CO$112,Z234,'ANNUAL SUMMARY'!$V$9,K218,'ANNUAL SUMMARY'!$BI$64)+SUMIFS('ANNUAL SUMMARY'!$CO$170,Z234,'ANNUAL SUMMARY'!$V$9,K218,'ANNUAL SUMMARY'!$BI$122)+SUMIFS('ANNUAL SUMMARY'!$CO$228,Z234,'ANNUAL SUMMARY'!$V$9,K218,'ANNUAL SUMMARY'!$BI$180)+SUMIFS('ANNUAL SUMMARY'!$CO$286,Z234,'ANNUAL SUMMARY'!$V$9,K218,'ANNUAL SUMMARY'!$BI$238)+SUMIFS('ANNUAL SUMMARY'!$CO$344,Z234,'ANNUAL SUMMARY'!$V$9,K218,'ANNUAL SUMMARY'!$BI$296)+SUMIFS('ANNUAL SUMMARY'!$CO$402,Z234,'ANNUAL SUMMARY'!$V$9,K218,'ANNUAL SUMMARY'!$BI$354)+SUMIFS('ANNUAL SUMMARY'!$CO$460,Z234,'ANNUAL SUMMARY'!$V$9,K218,'ANNUAL SUMMARY'!$BI$412)+SUMIFS('ANNUAL SUMMARY'!$CO$518,Z234,'ANNUAL SUMMARY'!$V$9,K218,'ANNUAL SUMMARY'!$BI$470)+SUMIFS('ANNUAL SUMMARY'!$CO$576,Z234,'ANNUAL SUMMARY'!$V$9,K218,'ANNUAL SUMMARY'!$BI$528)+SUMIFS('ANNUAL SUMMARY'!$CO$634,Z234,'ANNUAL SUMMARY'!$V$9,K218,'ANNUAL SUMMARY'!$BI$586)+SUMIFS('ANNUAL SUMMARY'!$CO$692,Z234,'ANNUAL SUMMARY'!$V$9,K218,'ANNUAL SUMMARY'!$BI$644)+SUMIFS('ANNUAL SUMMARY'!$EN$54,Z234,'ANNUAL SUMMARY'!$V$9,K218,'ANNUAL SUMMARY'!$DH$6)+SUMIFS('ANNUAL SUMMARY'!$EN$112,Z234,'ANNUAL SUMMARY'!$V$9,K218,'ANNUAL SUMMARY'!$DH$64)+SUMIFS('ANNUAL SUMMARY'!$EN$170,Z234,'ANNUAL SUMMARY'!$V$9,K218,'ANNUAL SUMMARY'!$DH$122)+SUMIFS('ANNUAL SUMMARY'!$EN$228,Z234,'ANNUAL SUMMARY'!$V$9,K218,'ANNUAL SUMMARY'!$DH$180)+SUMIFS('ANNUAL SUMMARY'!$EN$286,Z234,'ANNUAL SUMMARY'!$V$9,K218,'ANNUAL SUMMARY'!$DH$238)+SUMIFS('ANNUAL SUMMARY'!$EN$344,Z234,'ANNUAL SUMMARY'!$V$9,K218,'ANNUAL SUMMARY'!$DH$296)+SUMIFS('ANNUAL SUMMARY'!$EN$402,Z234,'ANNUAL SUMMARY'!$V$9,K218,'ANNUAL SUMMARY'!$DH$354)+SUMIFS('ANNUAL SUMMARY'!$EN$460,Z234,'ANNUAL SUMMARY'!$V$9,K218,'ANNUAL SUMMARY'!$DH$412)+SUMIFS('ANNUAL SUMMARY'!$EN$518,Z234,'ANNUAL SUMMARY'!$V$9,K218,'ANNUAL SUMMARY'!$DH$470)+SUMIFS('ANNUAL SUMMARY'!$EN$576,Z234,'ANNUAL SUMMARY'!$V$9,K218,'ANNUAL SUMMARY'!$DH$528)+SUMIFS('ANNUAL SUMMARY'!$EN$634,Z234,'ANNUAL SUMMARY'!$V$9,K218,'ANNUAL SUMMARY'!$DH$586)+SUMIFS('ANNUAL SUMMARY'!$EN$692,Z234,'ANNUAL SUMMARY'!$V$9,K218,'ANNUAL SUMMARY'!$DH$644)+SUMIFS('ANNUAL SUMMARY'!$GK$54,Z234,'ANNUAL SUMMARY'!$V$9,K218,'ANNUAL SUMMARY'!$FE$6)+SUMIFS('ANNUAL SUMMARY'!$GK$112,Z234,'ANNUAL SUMMARY'!$V$9,K218,'ANNUAL SUMMARY'!$FE$64)+SUMIFS('ANNUAL SUMMARY'!$GK$170,Z234,'ANNUAL SUMMARY'!$V$9,K218,'ANNUAL SUMMARY'!$FE$122)+SUMIFS('ANNUAL SUMMARY'!$GK$228,Z234,'ANNUAL SUMMARY'!$V$9,K218,'ANNUAL SUMMARY'!$FE$180)+SUMIFS('ANNUAL SUMMARY'!$GK$286,Z234,'ANNUAL SUMMARY'!$V$9,K218,'ANNUAL SUMMARY'!$FE$238)+SUMIFS('ANNUAL SUMMARY'!$GK$344,Z234,'ANNUAL SUMMARY'!$V$9,K218,'ANNUAL SUMMARY'!$FE$296)+SUMIFS('ANNUAL SUMMARY'!$GK$402,Z234,'ANNUAL SUMMARY'!$V$9,K218,'ANNUAL SUMMARY'!$FE$354)+SUMIFS('ANNUAL SUMMARY'!$GK$460,Z234,'ANNUAL SUMMARY'!$V$9,K218,'ANNUAL SUMMARY'!$FE$412)+SUMIFS('ANNUAL SUMMARY'!$GK$518,Z234,'ANNUAL SUMMARY'!$V$9,K218,'ANNUAL SUMMARY'!$FE$470)+SUMIFS('ANNUAL SUMMARY'!$GK$576,Z234,'ANNUAL SUMMARY'!$V$9,K218,'ANNUAL SUMMARY'!$FE$528)+SUMIFS('ANNUAL SUMMARY'!$GK$634,Z234,'ANNUAL SUMMARY'!$V$9,K218,'ANNUAL SUMMARY'!$FE$586)+SUMIFS('ANNUAL SUMMARY'!$GK$692,Z234,'ANNUAL SUMMARY'!$V$9,K218,'ANNUAL SUMMARY'!$FE$644)</f>
        <v>0</v>
      </c>
      <c r="AR234" s="728"/>
      <c r="AS234" s="728"/>
      <c r="AT234" s="728">
        <f>SUMIFS('ANNUAL SUMMARY'!$AU$54,Z234,'ANNUAL SUMMARY'!$V$9,K218,'ANNUAL SUMMARY'!$L$6)+SUMIFS('ANNUAL SUMMARY'!$AU$112,Z234,'ANNUAL SUMMARY'!$V$9,K218,'ANNUAL SUMMARY'!$L$64)+SUMIFS('ANNUAL SUMMARY'!$AU$170,Z234,'ANNUAL SUMMARY'!$V$9,K218,'ANNUAL SUMMARY'!$L$122)+SUMIFS('ANNUAL SUMMARY'!$AU$228,Z234,'ANNUAL SUMMARY'!$V$9,K218,'ANNUAL SUMMARY'!$L$180)+SUMIFS('ANNUAL SUMMARY'!$AU$286,Z234,'ANNUAL SUMMARY'!$V$9,K218,'ANNUAL SUMMARY'!$L$238)+SUMIFS('ANNUAL SUMMARY'!$AU$344,Z234,'ANNUAL SUMMARY'!$V$9,K218,'ANNUAL SUMMARY'!$L$296)+SUMIFS('ANNUAL SUMMARY'!$AU$402,Z234,'ANNUAL SUMMARY'!$V$9,K218,'ANNUAL SUMMARY'!$L$354)+SUMIFS('ANNUAL SUMMARY'!$AU$460,Z234,'ANNUAL SUMMARY'!$V$9,K218,'ANNUAL SUMMARY'!$L$412)+SUMIFS('ANNUAL SUMMARY'!$AU$518,Z234,'ANNUAL SUMMARY'!$V$9,K218,'ANNUAL SUMMARY'!$L$470)+SUMIFS('ANNUAL SUMMARY'!$AU$576,Z234,'ANNUAL SUMMARY'!$V$9,K218,'ANNUAL SUMMARY'!$L$528)+SUMIFS('ANNUAL SUMMARY'!$AU$634,Z234,'ANNUAL SUMMARY'!$V$9,K218,'ANNUAL SUMMARY'!$L$586)+SUMIFS('ANNUAL SUMMARY'!$AU$692,Z234,'ANNUAL SUMMARY'!$V$9,K218,'ANNUAL SUMMARY'!$L$644)+SUMIFS('ANNUAL SUMMARY'!$CR$54,Z234,'ANNUAL SUMMARY'!$V$9,K218,'ANNUAL SUMMARY'!$BI$6)+SUMIFS('ANNUAL SUMMARY'!$CR$112,Z234,'ANNUAL SUMMARY'!$V$9,K218,'ANNUAL SUMMARY'!$BI$64)+SUMIFS('ANNUAL SUMMARY'!$CR$170,Z234,'ANNUAL SUMMARY'!$V$9,K218,'ANNUAL SUMMARY'!$BI$122)+SUMIFS('ANNUAL SUMMARY'!$CR$228,Z234,'ANNUAL SUMMARY'!$V$9,K218,'ANNUAL SUMMARY'!$BI$180)+SUMIFS('ANNUAL SUMMARY'!$CR$286,Z234,'ANNUAL SUMMARY'!$V$9,K218,'ANNUAL SUMMARY'!$BI$238)+SUMIFS('ANNUAL SUMMARY'!$CR$344,Z234,'ANNUAL SUMMARY'!$V$9,K218,'ANNUAL SUMMARY'!$BI$296)+SUMIFS('ANNUAL SUMMARY'!$CR$402,Z234,'ANNUAL SUMMARY'!$V$9,K218,'ANNUAL SUMMARY'!$BI$354)+SUMIFS('ANNUAL SUMMARY'!$CR$460,Z234,'ANNUAL SUMMARY'!$V$9,K218,'ANNUAL SUMMARY'!$BI$412)+SUMIFS('ANNUAL SUMMARY'!$CR$518,Z234,'ANNUAL SUMMARY'!$V$9,K218,'ANNUAL SUMMARY'!$BI$470)+SUMIFS('ANNUAL SUMMARY'!$CR$576,Z234,'ANNUAL SUMMARY'!$V$9,K218,'ANNUAL SUMMARY'!$BI$528)+SUMIFS('ANNUAL SUMMARY'!$CR$634,Z234,'ANNUAL SUMMARY'!$V$9,K218,'ANNUAL SUMMARY'!$BI$586)+SUMIFS('ANNUAL SUMMARY'!$CR$692,Z234,'ANNUAL SUMMARY'!$V$9,K218,'ANNUAL SUMMARY'!$BI$644)+SUMIFS('ANNUAL SUMMARY'!$EQ$54,Z234,'ANNUAL SUMMARY'!$V$9,K218,'ANNUAL SUMMARY'!$DH$6)+SUMIFS('ANNUAL SUMMARY'!$EQ$112,Z234,'ANNUAL SUMMARY'!$V$9,K218,'ANNUAL SUMMARY'!$DH$64)+SUMIFS('ANNUAL SUMMARY'!$EQ$170,Z234,'ANNUAL SUMMARY'!$V$9,K218,'ANNUAL SUMMARY'!$DH$122)+SUMIFS('ANNUAL SUMMARY'!$EQ$228,Z234,'ANNUAL SUMMARY'!$V$9,K218,'ANNUAL SUMMARY'!$DH$180)+SUMIFS('ANNUAL SUMMARY'!$EQ$286,Z234,'ANNUAL SUMMARY'!$V$9,K218,'ANNUAL SUMMARY'!$DH$238)+SUMIFS('ANNUAL SUMMARY'!$EQ$344,Z234,'ANNUAL SUMMARY'!$V$9,K218,'ANNUAL SUMMARY'!$DH$296)+SUMIFS('ANNUAL SUMMARY'!$EQ$402,Z234,'ANNUAL SUMMARY'!$V$9,K218,'ANNUAL SUMMARY'!$DH$354)+SUMIFS('ANNUAL SUMMARY'!$EQ$460,Z234,'ANNUAL SUMMARY'!$V$9,K218,'ANNUAL SUMMARY'!$DH$412)+SUMIFS('ANNUAL SUMMARY'!$EQ$518,Z234,'ANNUAL SUMMARY'!$V$9,K218,'ANNUAL SUMMARY'!$DH$470)+SUMIFS('ANNUAL SUMMARY'!$EQ$576,Z234,'ANNUAL SUMMARY'!$V$9,K218,'ANNUAL SUMMARY'!$DH$528)+SUMIFS('ANNUAL SUMMARY'!$EQ$634,Z234,'ANNUAL SUMMARY'!$V$9,K218,'ANNUAL SUMMARY'!$DH$586)+SUMIFS('ANNUAL SUMMARY'!$EQ$692,Z234,'ANNUAL SUMMARY'!$V$9,K218,'ANNUAL SUMMARY'!$DH$644)+SUMIFS('ANNUAL SUMMARY'!$GN$54,Z234,'ANNUAL SUMMARY'!$V$9,K218,'ANNUAL SUMMARY'!$FE$6)+SUMIFS('ANNUAL SUMMARY'!$GN$112,Z234,'ANNUAL SUMMARY'!$V$9,K218,'ANNUAL SUMMARY'!$FE$64)+SUMIFS('ANNUAL SUMMARY'!$GN$170,Z234,'ANNUAL SUMMARY'!$V$9,K218,'ANNUAL SUMMARY'!$FE$122)+SUMIFS('ANNUAL SUMMARY'!$GN$228,Z234,'ANNUAL SUMMARY'!$V$9,K218,'ANNUAL SUMMARY'!$FE$180)+SUMIFS('ANNUAL SUMMARY'!$GN$286,Z234,'ANNUAL SUMMARY'!$V$9,K218,'ANNUAL SUMMARY'!$FE$238)+SUMIFS('ANNUAL SUMMARY'!$GN$344,Z234,'ANNUAL SUMMARY'!$V$9,K218,'ANNUAL SUMMARY'!$FE$296)+SUMIFS('ANNUAL SUMMARY'!$GN$402,Z234,'ANNUAL SUMMARY'!$V$9,K218,'ANNUAL SUMMARY'!$FE$354)+SUMIFS('ANNUAL SUMMARY'!$GN$460,Z234,'ANNUAL SUMMARY'!$V$9,K218,'ANNUAL SUMMARY'!$FE$412)+SUMIFS('ANNUAL SUMMARY'!$GN$518,Z234,'ANNUAL SUMMARY'!$V$9,K218,'ANNUAL SUMMARY'!$FE$470)+SUMIFS('ANNUAL SUMMARY'!$GN$576,Z234,'ANNUAL SUMMARY'!$V$9,K218,'ANNUAL SUMMARY'!$FE$528)+SUMIFS('ANNUAL SUMMARY'!$GN$634,Z234,'ANNUAL SUMMARY'!$V$9,K218,'ANNUAL SUMMARY'!$FE$586)+SUMIFS('ANNUAL SUMMARY'!$GN$692,Z234,'ANNUAL SUMMARY'!$V$9,K218,'ANNUAL SUMMARY'!$FE$644)</f>
        <v>0</v>
      </c>
      <c r="AU234" s="728"/>
      <c r="AV234" s="1260"/>
      <c r="AW234" s="1263"/>
      <c r="AX234" s="154"/>
      <c r="AY234" s="658"/>
      <c r="AZ234" s="658"/>
      <c r="BA234" s="658"/>
      <c r="BB234" s="658"/>
      <c r="BC234" s="624"/>
      <c r="BD234" s="624"/>
      <c r="BE234" s="624"/>
      <c r="BF234" s="624"/>
      <c r="BG234" s="624"/>
      <c r="BH234" s="624"/>
      <c r="BI234" s="624"/>
      <c r="BJ234" s="624"/>
      <c r="BK234" s="658"/>
      <c r="BL234" s="658"/>
      <c r="BM234" s="658"/>
      <c r="BN234" s="658"/>
      <c r="BO234" s="658"/>
      <c r="BP234" s="658"/>
      <c r="BQ234" s="658"/>
      <c r="BR234" s="658"/>
      <c r="BS234" s="658"/>
      <c r="BT234" s="658"/>
      <c r="BU234" s="658"/>
      <c r="BV234" s="15"/>
      <c r="BW234" s="812">
        <f>IF(BW224=0," ",BW224+5)</f>
        <v>2027</v>
      </c>
      <c r="BX234" s="813"/>
      <c r="BY234" s="813"/>
      <c r="BZ234" s="813"/>
      <c r="CA234" s="813"/>
      <c r="CB234" s="1118">
        <f>SUMIFS('ANNUAL SUMMARY'!$AF$54,BW234,'ANNUAL SUMMARY'!$V$9,BH218,'ANNUAL SUMMARY'!$L$6)+SUMIFS('ANNUAL SUMMARY'!$AF$112,BW234,'ANNUAL SUMMARY'!$V$9,BH218,'ANNUAL SUMMARY'!$L$64)+SUMIFS('ANNUAL SUMMARY'!$AF$170,BW234,'ANNUAL SUMMARY'!$V$9,BH218,'ANNUAL SUMMARY'!$L$122)+SUMIFS('ANNUAL SUMMARY'!$AF$228,BW234,'ANNUAL SUMMARY'!$V$9,BH218,'ANNUAL SUMMARY'!$L$180)+SUMIFS('ANNUAL SUMMARY'!$AF$286,BW234,'ANNUAL SUMMARY'!$V$9,BH218,'ANNUAL SUMMARY'!$L$238)+SUMIFS('ANNUAL SUMMARY'!$AF$344,BW234,'ANNUAL SUMMARY'!$V$9,BH218,'ANNUAL SUMMARY'!$L$296)+SUMIFS('ANNUAL SUMMARY'!$AF$402,BW234,'ANNUAL SUMMARY'!$V$9,BH218,'ANNUAL SUMMARY'!$L$354)+SUMIFS('ANNUAL SUMMARY'!$AF$460,BW234,'ANNUAL SUMMARY'!$V$9,BH218,'ANNUAL SUMMARY'!$L$412)+SUMIFS('ANNUAL SUMMARY'!$AF$518,BW234,'ANNUAL SUMMARY'!$V$9,BH218,'ANNUAL SUMMARY'!$L$470)+SUMIFS('ANNUAL SUMMARY'!$AF$576,BW234,'ANNUAL SUMMARY'!$V$9,BH218,'ANNUAL SUMMARY'!$L$528)+SUMIFS('ANNUAL SUMMARY'!$AF$634,BW234,'ANNUAL SUMMARY'!$V$9,BH218,'ANNUAL SUMMARY'!$L$586)+SUMIFS('ANNUAL SUMMARY'!$AF$692,BW234,'ANNUAL SUMMARY'!$V$9,BH218,'ANNUAL SUMMARY'!$L$644)+SUMIFS('ANNUAL SUMMARY'!$CC$54,BW234,'ANNUAL SUMMARY'!$V$9,BH218,'ANNUAL SUMMARY'!$BI$6)+SUMIFS('ANNUAL SUMMARY'!$CC$112,BW234,'ANNUAL SUMMARY'!$V$9,BH218,'ANNUAL SUMMARY'!$BI$64)+SUMIFS('ANNUAL SUMMARY'!$CC$170,BW234,'ANNUAL SUMMARY'!$V$9,BH218,'ANNUAL SUMMARY'!$BI$122)+SUMIFS('ANNUAL SUMMARY'!$CC$228,BW234,'ANNUAL SUMMARY'!$V$9,BH218,'ANNUAL SUMMARY'!$BI$180)+SUMIFS('ANNUAL SUMMARY'!$CC$286,BW234,'ANNUAL SUMMARY'!$V$9,BH218,'ANNUAL SUMMARY'!$BI$238)+SUMIFS('ANNUAL SUMMARY'!$CC$344,BW234,'ANNUAL SUMMARY'!$V$9,BH218,'ANNUAL SUMMARY'!$BI$296)+SUMIFS('ANNUAL SUMMARY'!$CC$402,BW234,'ANNUAL SUMMARY'!$V$9,BH218,'ANNUAL SUMMARY'!$BI$354)+SUMIFS('ANNUAL SUMMARY'!$CC$460,BW234,'ANNUAL SUMMARY'!$V$9,BH218,'ANNUAL SUMMARY'!$BI$412)+SUMIFS('ANNUAL SUMMARY'!$CC$518,BW234,'ANNUAL SUMMARY'!$V$9,BH218,'ANNUAL SUMMARY'!$BI$470)+SUMIFS('ANNUAL SUMMARY'!$CC$576,BW234,'ANNUAL SUMMARY'!$V$9,BH218,'ANNUAL SUMMARY'!$BI$528)+SUMIFS('ANNUAL SUMMARY'!$CC$634,BW234,'ANNUAL SUMMARY'!$V$9,BH218,'ANNUAL SUMMARY'!$BI$586)+SUMIFS('ANNUAL SUMMARY'!$CC$692,BW234,'ANNUAL SUMMARY'!$V$9,BH218,'ANNUAL SUMMARY'!$BI$644)+SUMIFS('ANNUAL SUMMARY'!$EB$54,BW234,'ANNUAL SUMMARY'!$V$9,BH218,'ANNUAL SUMMARY'!$DH$6)+SUMIFS('ANNUAL SUMMARY'!$EB$112,BW234,'ANNUAL SUMMARY'!$V$9,BH218,'ANNUAL SUMMARY'!$DH$64)+SUMIFS('ANNUAL SUMMARY'!$EB$170,BW234,'ANNUAL SUMMARY'!$V$9,BH218,'ANNUAL SUMMARY'!$DH$122)+SUMIFS('ANNUAL SUMMARY'!$EB$228,BW234,'ANNUAL SUMMARY'!$V$9,BH218,'ANNUAL SUMMARY'!$DH$180)+SUMIFS('ANNUAL SUMMARY'!$EB$286,BW234,'ANNUAL SUMMARY'!$V$9,BH218,'ANNUAL SUMMARY'!$DH$238)+SUMIFS('ANNUAL SUMMARY'!$EB$344,BW234,'ANNUAL SUMMARY'!$V$9,BH218,'ANNUAL SUMMARY'!$DH$296)+SUMIFS('ANNUAL SUMMARY'!$EB$402,BW234,'ANNUAL SUMMARY'!$V$9,BH218,'ANNUAL SUMMARY'!$DH$354)+SUMIFS('ANNUAL SUMMARY'!$EB$460,BW234,'ANNUAL SUMMARY'!$V$9,BH218,'ANNUAL SUMMARY'!$DH$412)+SUMIFS('ANNUAL SUMMARY'!$EB$518,BW234,'ANNUAL SUMMARY'!$V$9,BH218,'ANNUAL SUMMARY'!$DH$470)+SUMIFS('ANNUAL SUMMARY'!$EB$576,BW234,'ANNUAL SUMMARY'!$V$9,BH218,'ANNUAL SUMMARY'!$DH$528)+SUMIFS('ANNUAL SUMMARY'!$EB$634,BW234,'ANNUAL SUMMARY'!$V$9,BH218,'ANNUAL SUMMARY'!$DH$586)+SUMIFS('ANNUAL SUMMARY'!$EB$692,BW234,'ANNUAL SUMMARY'!$V$9,BH218,'ANNUAL SUMMARY'!$DH$644)+SUMIFS('ANNUAL SUMMARY'!$FY$54,BW234,'ANNUAL SUMMARY'!$V$9,BH218,'ANNUAL SUMMARY'!$FE$6)+SUMIFS('ANNUAL SUMMARY'!$FY$112,BW234,'ANNUAL SUMMARY'!$V$9,BH218,'ANNUAL SUMMARY'!$FE$64)+SUMIFS('ANNUAL SUMMARY'!$FY$170,BW234,'ANNUAL SUMMARY'!$V$9,BH218,'ANNUAL SUMMARY'!$FE$122)+SUMIFS('ANNUAL SUMMARY'!$FY$228,BW234,'ANNUAL SUMMARY'!$V$9,BH218,'ANNUAL SUMMARY'!$FE$180)+SUMIFS('ANNUAL SUMMARY'!$FY$286,BW234,'ANNUAL SUMMARY'!$V$9,BH218,'ANNUAL SUMMARY'!$FE$238)+SUMIFS('ANNUAL SUMMARY'!$FY$344,BW234,'ANNUAL SUMMARY'!$V$9,BH218,'ANNUAL SUMMARY'!$FE$296)+SUMIFS('ANNUAL SUMMARY'!$FY$402,BW234,'ANNUAL SUMMARY'!$V$9,BH218,'ANNUAL SUMMARY'!$FE$354)+SUMIFS('ANNUAL SUMMARY'!$FY$460,BW234,'ANNUAL SUMMARY'!$V$9,BH218,'ANNUAL SUMMARY'!$FE$412)+SUMIFS('ANNUAL SUMMARY'!$FY$518,BW234,'ANNUAL SUMMARY'!$V$9,BH218,'ANNUAL SUMMARY'!$FE$470)+SUMIFS('ANNUAL SUMMARY'!$FY$576,BW234,'ANNUAL SUMMARY'!$V$9,BH218,'ANNUAL SUMMARY'!$FE$528)+SUMIFS('ANNUAL SUMMARY'!$FY$634,BW234,'ANNUAL SUMMARY'!$V$9,BH218,'ANNUAL SUMMARY'!$FE$586)+SUMIFS('ANNUAL SUMMARY'!$FY$692,BW234,'ANNUAL SUMMARY'!$V$9,BH218,'ANNUAL SUMMARY'!$FE$644)</f>
        <v>0</v>
      </c>
      <c r="CC234" s="727"/>
      <c r="CD234" s="727"/>
      <c r="CE234" s="727"/>
      <c r="CF234" s="727">
        <f>SUMIFS('ANNUAL SUMMARY'!$AJ$54,BW234,'ANNUAL SUMMARY'!$V$9,BH218,'ANNUAL SUMMARY'!$L$6)+SUMIFS('ANNUAL SUMMARY'!$AJ$112,BW234,'ANNUAL SUMMARY'!$V$9,BH218,'ANNUAL SUMMARY'!$L$64)+SUMIFS('ANNUAL SUMMARY'!$AJ$170,BW234,'ANNUAL SUMMARY'!$V$9,BH218,'ANNUAL SUMMARY'!$L$122)+SUMIFS('ANNUAL SUMMARY'!$AJ$228,BW234,'ANNUAL SUMMARY'!$V$9,BH218,'ANNUAL SUMMARY'!$L$180)+SUMIFS('ANNUAL SUMMARY'!$AJ$286,BW234,'ANNUAL SUMMARY'!$V$9,BH218,'ANNUAL SUMMARY'!$L$238)+SUMIFS('ANNUAL SUMMARY'!$AJ$344,BW234,'ANNUAL SUMMARY'!$V$9,BH218,'ANNUAL SUMMARY'!$L$296)+SUMIFS('ANNUAL SUMMARY'!$AJ$402,BW234,'ANNUAL SUMMARY'!$V$9,BH218,'ANNUAL SUMMARY'!$L$354)+SUMIFS('ANNUAL SUMMARY'!$AJ$460,BW234,'ANNUAL SUMMARY'!$V$9,BH218,'ANNUAL SUMMARY'!$L$412)+SUMIFS('ANNUAL SUMMARY'!$AJ$518,BW234,'ANNUAL SUMMARY'!$V$9,BH218,'ANNUAL SUMMARY'!$L$470)+SUMIFS('ANNUAL SUMMARY'!$AJ$576,BW234,'ANNUAL SUMMARY'!$V$9,BH218,'ANNUAL SUMMARY'!$L$528)+SUMIFS('ANNUAL SUMMARY'!$AJ$634,BW234,'ANNUAL SUMMARY'!$V$9,BH218,'ANNUAL SUMMARY'!$L$586)+SUMIFS('ANNUAL SUMMARY'!$AJ$692,BW234,'ANNUAL SUMMARY'!$V$9,BH218,'ANNUAL SUMMARY'!$L$644)+SUMIFS('ANNUAL SUMMARY'!$CG$54,BW234,'ANNUAL SUMMARY'!$V$9,BH218,'ANNUAL SUMMARY'!$BI$6)+SUMIFS('ANNUAL SUMMARY'!$CG$112,BW234,'ANNUAL SUMMARY'!$V$9,BH218,'ANNUAL SUMMARY'!$BI$64)+SUMIFS('ANNUAL SUMMARY'!$CG$170,BW234,'ANNUAL SUMMARY'!$V$9,BH218,'ANNUAL SUMMARY'!$BI$122)+SUMIFS('ANNUAL SUMMARY'!$CG$228,BW234,'ANNUAL SUMMARY'!$V$9,BH218,'ANNUAL SUMMARY'!$BI$180)+SUMIFS('ANNUAL SUMMARY'!$CG$286,BW234,'ANNUAL SUMMARY'!$V$9,BH218,'ANNUAL SUMMARY'!$BI$238)+SUMIFS('ANNUAL SUMMARY'!$CG$344,BW234,'ANNUAL SUMMARY'!$V$9,BH218,'ANNUAL SUMMARY'!$BI$296)+SUMIFS('ANNUAL SUMMARY'!$CG$402,BW234,'ANNUAL SUMMARY'!$V$9,BH218,'ANNUAL SUMMARY'!$BI$354)+SUMIFS('ANNUAL SUMMARY'!$CG$460,BW234,'ANNUAL SUMMARY'!$V$9,BH218,'ANNUAL SUMMARY'!$BI$412)+SUMIFS('ANNUAL SUMMARY'!$CG$518,BW234,'ANNUAL SUMMARY'!$V$9,BH218,'ANNUAL SUMMARY'!$BI$470)+SUMIFS('ANNUAL SUMMARY'!$CG$576,BW234,'ANNUAL SUMMARY'!$V$9,BH218,'ANNUAL SUMMARY'!$BI$528)+SUMIFS('ANNUAL SUMMARY'!$CG$634,BW234,'ANNUAL SUMMARY'!$V$9,BH218,'ANNUAL SUMMARY'!$BI$586)+SUMIFS('ANNUAL SUMMARY'!$CG$692,BW234,'ANNUAL SUMMARY'!$V$9,BH218,'ANNUAL SUMMARY'!$BI$644)+SUMIFS('ANNUAL SUMMARY'!$EF$54,BW234,'ANNUAL SUMMARY'!$V$9,BH218,'ANNUAL SUMMARY'!$DH$6)+SUMIFS('ANNUAL SUMMARY'!$EF$112,BW234,'ANNUAL SUMMARY'!$V$9,BH218,'ANNUAL SUMMARY'!$DH$64)+SUMIFS('ANNUAL SUMMARY'!$EF$170,BW234,'ANNUAL SUMMARY'!$V$9,BH218,'ANNUAL SUMMARY'!$DH$122)+SUMIFS('ANNUAL SUMMARY'!$EF$228,BW234,'ANNUAL SUMMARY'!$V$9,BH218,'ANNUAL SUMMARY'!$DH$180)+SUMIFS('ANNUAL SUMMARY'!$EF$286,BW234,'ANNUAL SUMMARY'!$V$9,BH218,'ANNUAL SUMMARY'!$DH$238)+SUMIFS('ANNUAL SUMMARY'!$EF$344,BW234,'ANNUAL SUMMARY'!$V$9,BH218,'ANNUAL SUMMARY'!$DH$296)+SUMIFS('ANNUAL SUMMARY'!$EF$402,BW234,'ANNUAL SUMMARY'!$V$9,BH218,'ANNUAL SUMMARY'!$DH$354)+SUMIFS('ANNUAL SUMMARY'!$EF$460,BW234,'ANNUAL SUMMARY'!$V$9,BH218,'ANNUAL SUMMARY'!$DH$412)+SUMIFS('ANNUAL SUMMARY'!$EF$518,BW234,'ANNUAL SUMMARY'!$V$9,BH218,'ANNUAL SUMMARY'!$DH$470)+SUMIFS('ANNUAL SUMMARY'!$EF$576,BW234,'ANNUAL SUMMARY'!$V$9,BH218,'ANNUAL SUMMARY'!$DH$528)+SUMIFS('ANNUAL SUMMARY'!$EF$634,BW234,'ANNUAL SUMMARY'!$V$9,BH218,'ANNUAL SUMMARY'!$DH$586)+SUMIFS('ANNUAL SUMMARY'!$EF$692,BW234,'ANNUAL SUMMARY'!$V$9,BH218,'ANNUAL SUMMARY'!$DH$644)+SUMIFS('ANNUAL SUMMARY'!$GC$54,BW234,'ANNUAL SUMMARY'!$V$9,BH218,'ANNUAL SUMMARY'!$FE$6)+SUMIFS('ANNUAL SUMMARY'!$GC$112,BW234,'ANNUAL SUMMARY'!$V$9,BH218,'ANNUAL SUMMARY'!$FE$64)+SUMIFS('ANNUAL SUMMARY'!$GC$170,BW234,'ANNUAL SUMMARY'!$V$9,BH218,'ANNUAL SUMMARY'!$FE$122)+SUMIFS('ANNUAL SUMMARY'!$GC$228,BW234,'ANNUAL SUMMARY'!$V$9,BH218,'ANNUAL SUMMARY'!$FE$180)+SUMIFS('ANNUAL SUMMARY'!$GC$286,BW234,'ANNUAL SUMMARY'!$V$9,BH218,'ANNUAL SUMMARY'!$FE$238)+SUMIFS('ANNUAL SUMMARY'!$GC$344,BW234,'ANNUAL SUMMARY'!$V$9,BH218,'ANNUAL SUMMARY'!$FE$296)+SUMIFS('ANNUAL SUMMARY'!$GC$402,BW234,'ANNUAL SUMMARY'!$V$9,BH218,'ANNUAL SUMMARY'!$FE$354)+SUMIFS('ANNUAL SUMMARY'!$GC$460,BW234,'ANNUAL SUMMARY'!$V$9,BH218,'ANNUAL SUMMARY'!$FE$412)+SUMIFS('ANNUAL SUMMARY'!$GC$518,BW234,'ANNUAL SUMMARY'!$V$9,BH218,'ANNUAL SUMMARY'!$FE$470)+SUMIFS('ANNUAL SUMMARY'!$GC$576,BW234,'ANNUAL SUMMARY'!$V$9,BH218,'ANNUAL SUMMARY'!$FE$528)+SUMIFS('ANNUAL SUMMARY'!$GC$634,BW234,'ANNUAL SUMMARY'!$V$9,BH218,'ANNUAL SUMMARY'!$FE$586)+SUMIFS('ANNUAL SUMMARY'!$GC$692,BW234,'ANNUAL SUMMARY'!$V$9,BH218,'ANNUAL SUMMARY'!$FE$644)</f>
        <v>0</v>
      </c>
      <c r="CG234" s="727"/>
      <c r="CH234" s="727"/>
      <c r="CI234" s="727"/>
      <c r="CJ234" s="727">
        <f>SUMIFS('ANNUAL SUMMARY'!$AN$54,BW234,'ANNUAL SUMMARY'!$V$9,BH218,'ANNUAL SUMMARY'!$L$6)+SUMIFS('ANNUAL SUMMARY'!$AN$112,BW234,'ANNUAL SUMMARY'!$V$9,BH218,'ANNUAL SUMMARY'!$L$64)+SUMIFS('ANNUAL SUMMARY'!$AN$170,BW234,'ANNUAL SUMMARY'!$V$9,BH218,'ANNUAL SUMMARY'!$L$122)+SUMIFS('ANNUAL SUMMARY'!$AN$228,BW234,'ANNUAL SUMMARY'!$V$9,BH218,'ANNUAL SUMMARY'!$L$180)+SUMIFS('ANNUAL SUMMARY'!$AN$286,BW234,'ANNUAL SUMMARY'!$V$9,BH218,'ANNUAL SUMMARY'!$L$238)+SUMIFS('ANNUAL SUMMARY'!$AN$344,BW234,'ANNUAL SUMMARY'!$V$9,BH218,'ANNUAL SUMMARY'!$L$296)+SUMIFS('ANNUAL SUMMARY'!$AN$402,BW234,'ANNUAL SUMMARY'!$V$9,BH218,'ANNUAL SUMMARY'!$L$354)+SUMIFS('ANNUAL SUMMARY'!$AN$460,BW234,'ANNUAL SUMMARY'!$V$9,BH218,'ANNUAL SUMMARY'!$L$412)+SUMIFS('ANNUAL SUMMARY'!$AN$518,BW234,'ANNUAL SUMMARY'!$V$9,BH218,'ANNUAL SUMMARY'!$L$470)+SUMIFS('ANNUAL SUMMARY'!$AN$576,BW234,'ANNUAL SUMMARY'!$V$9,BH218,'ANNUAL SUMMARY'!$L$528)+SUMIFS('ANNUAL SUMMARY'!$AN$634,BW234,'ANNUAL SUMMARY'!$V$9,BH218,'ANNUAL SUMMARY'!$L$586)+SUMIFS('ANNUAL SUMMARY'!$AN$692,BW234,'ANNUAL SUMMARY'!$V$9,BH218,'ANNUAL SUMMARY'!$L$644)+SUMIFS('ANNUAL SUMMARY'!$CK$54,BW234,'ANNUAL SUMMARY'!$V$9,BH218,'ANNUAL SUMMARY'!$BI$6)+SUMIFS('ANNUAL SUMMARY'!$CK$112,BW234,'ANNUAL SUMMARY'!$V$9,BH218,'ANNUAL SUMMARY'!$BI$64)+SUMIFS('ANNUAL SUMMARY'!$CK$170,BW234,'ANNUAL SUMMARY'!$V$9,BH218,'ANNUAL SUMMARY'!$BI$122)+SUMIFS('ANNUAL SUMMARY'!$CK$228,BW234,'ANNUAL SUMMARY'!$V$9,BH218,'ANNUAL SUMMARY'!$BI$180)+SUMIFS('ANNUAL SUMMARY'!$CK$286,BW234,'ANNUAL SUMMARY'!$V$9,BH218,'ANNUAL SUMMARY'!$BI$238)+SUMIFS('ANNUAL SUMMARY'!$CK$344,BW234,'ANNUAL SUMMARY'!$V$9,BH218,'ANNUAL SUMMARY'!$BI$296)+SUMIFS('ANNUAL SUMMARY'!$CK$402,BW234,'ANNUAL SUMMARY'!$V$9,BH218,'ANNUAL SUMMARY'!$BI$354)+SUMIFS('ANNUAL SUMMARY'!$CK$460,BW234,'ANNUAL SUMMARY'!$V$9,BH218,'ANNUAL SUMMARY'!$BI$412)+SUMIFS('ANNUAL SUMMARY'!$CK$518,BW234,'ANNUAL SUMMARY'!$V$9,BH218,'ANNUAL SUMMARY'!$BI$470)+SUMIFS('ANNUAL SUMMARY'!$CK$576,BW234,'ANNUAL SUMMARY'!$V$9,BH218,'ANNUAL SUMMARY'!$BI$528)+SUMIFS('ANNUAL SUMMARY'!$CK$634,BW234,'ANNUAL SUMMARY'!$V$9,BH218,'ANNUAL SUMMARY'!$BI$586)+SUMIFS('ANNUAL SUMMARY'!$CK$692,BW234,'ANNUAL SUMMARY'!$V$9,BH218,'ANNUAL SUMMARY'!$BI$644)+SUMIFS('ANNUAL SUMMARY'!$EJ$54,BW234,'ANNUAL SUMMARY'!$V$9,BH218,'ANNUAL SUMMARY'!$DH$6)+SUMIFS('ANNUAL SUMMARY'!$EJ$112,BW234,'ANNUAL SUMMARY'!$V$9,BH218,'ANNUAL SUMMARY'!$DH$64)+SUMIFS('ANNUAL SUMMARY'!$EJ$170,BW234,'ANNUAL SUMMARY'!$V$9,BH218,'ANNUAL SUMMARY'!$DH$122)+SUMIFS('ANNUAL SUMMARY'!$EJ$228,BW234,'ANNUAL SUMMARY'!$V$9,BH218,'ANNUAL SUMMARY'!$DH$180)+SUMIFS('ANNUAL SUMMARY'!$EJ$286,BW234,'ANNUAL SUMMARY'!$V$9,BH218,'ANNUAL SUMMARY'!$DH$238)+SUMIFS('ANNUAL SUMMARY'!$EJ$344,BW234,'ANNUAL SUMMARY'!$V$9,BH218,'ANNUAL SUMMARY'!$DH$296)+SUMIFS('ANNUAL SUMMARY'!$EJ$402,BW234,'ANNUAL SUMMARY'!$V$9,BH218,'ANNUAL SUMMARY'!$DH$354)+SUMIFS('ANNUAL SUMMARY'!$EJ$460,BW234,'ANNUAL SUMMARY'!$V$9,BH218,'ANNUAL SUMMARY'!$DH$412)+SUMIFS('ANNUAL SUMMARY'!$EJ$518,BW234,'ANNUAL SUMMARY'!$V$9,BH218,'ANNUAL SUMMARY'!$DH$470)+SUMIFS('ANNUAL SUMMARY'!$EJ$576,BW234,'ANNUAL SUMMARY'!$V$9,BH218,'ANNUAL SUMMARY'!$DH$528)+SUMIFS('ANNUAL SUMMARY'!$EJ$634,BW234,'ANNUAL SUMMARY'!$V$9,BH218,'ANNUAL SUMMARY'!$DH$586)+SUMIFS('ANNUAL SUMMARY'!$EJ$692,BW234,'ANNUAL SUMMARY'!$V$9,BH218,'ANNUAL SUMMARY'!$DH$644)+SUMIFS('ANNUAL SUMMARY'!$GG$54,BW234,'ANNUAL SUMMARY'!$V$9,BH218,'ANNUAL SUMMARY'!$FE$6)+SUMIFS('ANNUAL SUMMARY'!$GG$112,BW234,'ANNUAL SUMMARY'!$V$9,BH218,'ANNUAL SUMMARY'!$FE$64)+SUMIFS('ANNUAL SUMMARY'!$GG$170,BW234,'ANNUAL SUMMARY'!$V$9,BH218,'ANNUAL SUMMARY'!$FE$122)+SUMIFS('ANNUAL SUMMARY'!$GG$228,BW234,'ANNUAL SUMMARY'!$V$9,BH218,'ANNUAL SUMMARY'!$FE$180)+SUMIFS('ANNUAL SUMMARY'!$GG$286,BW234,'ANNUAL SUMMARY'!$V$9,BH218,'ANNUAL SUMMARY'!$FE$238)+SUMIFS('ANNUAL SUMMARY'!$GG$344,BW234,'ANNUAL SUMMARY'!$V$9,BH218,'ANNUAL SUMMARY'!$FE$296)+SUMIFS('ANNUAL SUMMARY'!$GG$402,BW234,'ANNUAL SUMMARY'!$V$9,BH218,'ANNUAL SUMMARY'!$FE$354)+SUMIFS('ANNUAL SUMMARY'!$GG$460,BW234,'ANNUAL SUMMARY'!$V$9,BH218,'ANNUAL SUMMARY'!$FE$412)+SUMIFS('ANNUAL SUMMARY'!$GG$518,BW234,'ANNUAL SUMMARY'!$V$9,BH218,'ANNUAL SUMMARY'!$FE$470)+SUMIFS('ANNUAL SUMMARY'!$GG$576,BW234,'ANNUAL SUMMARY'!$V$9,BH218,'ANNUAL SUMMARY'!$FE$528)+SUMIFS('ANNUAL SUMMARY'!$GG$634,BW234,'ANNUAL SUMMARY'!$V$9,BH218,'ANNUAL SUMMARY'!$FE$586)+SUMIFS('ANNUAL SUMMARY'!$GG$692,BW234,'ANNUAL SUMMARY'!$V$9,BH218,'ANNUAL SUMMARY'!$FE$644)</f>
        <v>0</v>
      </c>
      <c r="CK234" s="727"/>
      <c r="CL234" s="727"/>
      <c r="CM234" s="727"/>
      <c r="CN234" s="728">
        <f>SUMIFS('ANNUAL SUMMARY'!$AR$54,BW234,'ANNUAL SUMMARY'!$V$9,BH218,'ANNUAL SUMMARY'!$L$6)+SUMIFS('ANNUAL SUMMARY'!$AR$112,BW234,'ANNUAL SUMMARY'!$V$9,BH218,'ANNUAL SUMMARY'!$L$64)+SUMIFS('ANNUAL SUMMARY'!$AR$170,BW234,'ANNUAL SUMMARY'!$V$9,BH218,'ANNUAL SUMMARY'!$L$122)+SUMIFS('ANNUAL SUMMARY'!$AR$228,BW234,'ANNUAL SUMMARY'!$V$9,BH218,'ANNUAL SUMMARY'!$L$180)+SUMIFS('ANNUAL SUMMARY'!$AR$286,BW234,'ANNUAL SUMMARY'!$V$9,BH218,'ANNUAL SUMMARY'!$L$238)+SUMIFS('ANNUAL SUMMARY'!$AR$344,BW234,'ANNUAL SUMMARY'!$V$9,BH218,'ANNUAL SUMMARY'!$L$296)+SUMIFS('ANNUAL SUMMARY'!$AR$402,BW234,'ANNUAL SUMMARY'!$V$9,BH218,'ANNUAL SUMMARY'!$L$354)+SUMIFS('ANNUAL SUMMARY'!$AR$460,BW234,'ANNUAL SUMMARY'!$V$9,BH218,'ANNUAL SUMMARY'!$L$412)+SUMIFS('ANNUAL SUMMARY'!$AR$518,BW234,'ANNUAL SUMMARY'!$V$9,BH218,'ANNUAL SUMMARY'!$L$470)+SUMIFS('ANNUAL SUMMARY'!$AR$576,BW234,'ANNUAL SUMMARY'!$V$9,BH218,'ANNUAL SUMMARY'!$L$528)+SUMIFS('ANNUAL SUMMARY'!$AR$634,BW234,'ANNUAL SUMMARY'!$V$9,BH218,'ANNUAL SUMMARY'!$L$586)+SUMIFS('ANNUAL SUMMARY'!$AR$692,BW234,'ANNUAL SUMMARY'!$V$9,BH218,'ANNUAL SUMMARY'!$L$644)+SUMIFS('ANNUAL SUMMARY'!$CO$54,BW234,'ANNUAL SUMMARY'!$V$9,BH218,'ANNUAL SUMMARY'!$BI$6)+SUMIFS('ANNUAL SUMMARY'!$CO$112,BW234,'ANNUAL SUMMARY'!$V$9,BH218,'ANNUAL SUMMARY'!$BI$64)+SUMIFS('ANNUAL SUMMARY'!$CO$170,BW234,'ANNUAL SUMMARY'!$V$9,BH218,'ANNUAL SUMMARY'!$BI$122)+SUMIFS('ANNUAL SUMMARY'!$CO$228,BW234,'ANNUAL SUMMARY'!$V$9,BH218,'ANNUAL SUMMARY'!$BI$180)+SUMIFS('ANNUAL SUMMARY'!$CO$286,BW234,'ANNUAL SUMMARY'!$V$9,BH218,'ANNUAL SUMMARY'!$BI$238)+SUMIFS('ANNUAL SUMMARY'!$CO$344,BW234,'ANNUAL SUMMARY'!$V$9,BH218,'ANNUAL SUMMARY'!$BI$296)+SUMIFS('ANNUAL SUMMARY'!$CO$402,BW234,'ANNUAL SUMMARY'!$V$9,BH218,'ANNUAL SUMMARY'!$BI$354)+SUMIFS('ANNUAL SUMMARY'!$CO$460,BW234,'ANNUAL SUMMARY'!$V$9,BH218,'ANNUAL SUMMARY'!$BI$412)+SUMIFS('ANNUAL SUMMARY'!$CO$518,BW234,'ANNUAL SUMMARY'!$V$9,BH218,'ANNUAL SUMMARY'!$BI$470)+SUMIFS('ANNUAL SUMMARY'!$CO$576,BW234,'ANNUAL SUMMARY'!$V$9,BH218,'ANNUAL SUMMARY'!$BI$528)+SUMIFS('ANNUAL SUMMARY'!$CO$634,BW234,'ANNUAL SUMMARY'!$V$9,BH218,'ANNUAL SUMMARY'!$BI$586)+SUMIFS('ANNUAL SUMMARY'!$CO$692,BW234,'ANNUAL SUMMARY'!$V$9,BH218,'ANNUAL SUMMARY'!$BI$644)+SUMIFS('ANNUAL SUMMARY'!$EN$54,BW234,'ANNUAL SUMMARY'!$V$9,BH218,'ANNUAL SUMMARY'!$DH$6)+SUMIFS('ANNUAL SUMMARY'!$EN$112,BW234,'ANNUAL SUMMARY'!$V$9,BH218,'ANNUAL SUMMARY'!$DH$64)+SUMIFS('ANNUAL SUMMARY'!$EN$170,BW234,'ANNUAL SUMMARY'!$V$9,BH218,'ANNUAL SUMMARY'!$DH$122)+SUMIFS('ANNUAL SUMMARY'!$EN$228,BW234,'ANNUAL SUMMARY'!$V$9,BH218,'ANNUAL SUMMARY'!$DH$180)+SUMIFS('ANNUAL SUMMARY'!$EN$286,BW234,'ANNUAL SUMMARY'!$V$9,BH218,'ANNUAL SUMMARY'!$DH$238)+SUMIFS('ANNUAL SUMMARY'!$EN$344,BW234,'ANNUAL SUMMARY'!$V$9,BH218,'ANNUAL SUMMARY'!$DH$296)+SUMIFS('ANNUAL SUMMARY'!$EN$402,BW234,'ANNUAL SUMMARY'!$V$9,BH218,'ANNUAL SUMMARY'!$DH$354)+SUMIFS('ANNUAL SUMMARY'!$EN$460,BW234,'ANNUAL SUMMARY'!$V$9,BH218,'ANNUAL SUMMARY'!$DH$412)+SUMIFS('ANNUAL SUMMARY'!$EN$518,BW234,'ANNUAL SUMMARY'!$V$9,BH218,'ANNUAL SUMMARY'!$DH$470)+SUMIFS('ANNUAL SUMMARY'!$EN$576,BW234,'ANNUAL SUMMARY'!$V$9,BH218,'ANNUAL SUMMARY'!$DH$528)+SUMIFS('ANNUAL SUMMARY'!$EN$634,BW234,'ANNUAL SUMMARY'!$V$9,BH218,'ANNUAL SUMMARY'!$DH$586)+SUMIFS('ANNUAL SUMMARY'!$EN$692,BW234,'ANNUAL SUMMARY'!$V$9,BH218,'ANNUAL SUMMARY'!$DH$644)+SUMIFS('ANNUAL SUMMARY'!$GK$54,BW234,'ANNUAL SUMMARY'!$V$9,BH218,'ANNUAL SUMMARY'!$FE$6)+SUMIFS('ANNUAL SUMMARY'!$GK$112,BW234,'ANNUAL SUMMARY'!$V$9,BH218,'ANNUAL SUMMARY'!$FE$64)+SUMIFS('ANNUAL SUMMARY'!$GK$170,BW234,'ANNUAL SUMMARY'!$V$9,BH218,'ANNUAL SUMMARY'!$FE$122)+SUMIFS('ANNUAL SUMMARY'!$GK$228,BW234,'ANNUAL SUMMARY'!$V$9,BH218,'ANNUAL SUMMARY'!$FE$180)+SUMIFS('ANNUAL SUMMARY'!$GK$286,BW234,'ANNUAL SUMMARY'!$V$9,BH218,'ANNUAL SUMMARY'!$FE$238)+SUMIFS('ANNUAL SUMMARY'!$GK$344,BW234,'ANNUAL SUMMARY'!$V$9,BH218,'ANNUAL SUMMARY'!$FE$296)+SUMIFS('ANNUAL SUMMARY'!$GK$402,BW234,'ANNUAL SUMMARY'!$V$9,BH218,'ANNUAL SUMMARY'!$FE$354)+SUMIFS('ANNUAL SUMMARY'!$GK$460,BW234,'ANNUAL SUMMARY'!$V$9,BH218,'ANNUAL SUMMARY'!$FE$412)+SUMIFS('ANNUAL SUMMARY'!$GK$518,BW234,'ANNUAL SUMMARY'!$V$9,BH218,'ANNUAL SUMMARY'!$FE$470)+SUMIFS('ANNUAL SUMMARY'!$GK$576,BW234,'ANNUAL SUMMARY'!$V$9,BH218,'ANNUAL SUMMARY'!$FE$528)+SUMIFS('ANNUAL SUMMARY'!$GK$634,BW234,'ANNUAL SUMMARY'!$V$9,BH218,'ANNUAL SUMMARY'!$FE$586)+SUMIFS('ANNUAL SUMMARY'!$GK$692,BW234,'ANNUAL SUMMARY'!$V$9,BH218,'ANNUAL SUMMARY'!$FE$644)</f>
        <v>0</v>
      </c>
      <c r="CO234" s="728"/>
      <c r="CP234" s="728"/>
      <c r="CQ234" s="728">
        <f>SUMIFS('ANNUAL SUMMARY'!$AU$54,BW234,'ANNUAL SUMMARY'!$V$9,BH218,'ANNUAL SUMMARY'!$L$6)+SUMIFS('ANNUAL SUMMARY'!$AU$112,BW234,'ANNUAL SUMMARY'!$V$9,BH218,'ANNUAL SUMMARY'!$L$64)+SUMIFS('ANNUAL SUMMARY'!$AU$170,BW234,'ANNUAL SUMMARY'!$V$9,BH218,'ANNUAL SUMMARY'!$L$122)+SUMIFS('ANNUAL SUMMARY'!$AU$228,BW234,'ANNUAL SUMMARY'!$V$9,BH218,'ANNUAL SUMMARY'!$L$180)+SUMIFS('ANNUAL SUMMARY'!$AU$286,BW234,'ANNUAL SUMMARY'!$V$9,BH218,'ANNUAL SUMMARY'!$L$238)+SUMIFS('ANNUAL SUMMARY'!$AU$344,BW234,'ANNUAL SUMMARY'!$V$9,BH218,'ANNUAL SUMMARY'!$L$296)+SUMIFS('ANNUAL SUMMARY'!$AU$402,BW234,'ANNUAL SUMMARY'!$V$9,BH218,'ANNUAL SUMMARY'!$L$354)+SUMIFS('ANNUAL SUMMARY'!$AU$460,BW234,'ANNUAL SUMMARY'!$V$9,BH218,'ANNUAL SUMMARY'!$L$412)+SUMIFS('ANNUAL SUMMARY'!$AU$518,BW234,'ANNUAL SUMMARY'!$V$9,BH218,'ANNUAL SUMMARY'!$L$470)+SUMIFS('ANNUAL SUMMARY'!$AU$576,BW234,'ANNUAL SUMMARY'!$V$9,BH218,'ANNUAL SUMMARY'!$L$528)+SUMIFS('ANNUAL SUMMARY'!$AU$634,BW234,'ANNUAL SUMMARY'!$V$9,BH218,'ANNUAL SUMMARY'!$L$586)+SUMIFS('ANNUAL SUMMARY'!$AU$692,BW234,'ANNUAL SUMMARY'!$V$9,BH218,'ANNUAL SUMMARY'!$L$644)+SUMIFS('ANNUAL SUMMARY'!$CR$54,BW234,'ANNUAL SUMMARY'!$V$9,BH218,'ANNUAL SUMMARY'!$BI$6)+SUMIFS('ANNUAL SUMMARY'!$CR$112,BW234,'ANNUAL SUMMARY'!$V$9,BH218,'ANNUAL SUMMARY'!$BI$64)+SUMIFS('ANNUAL SUMMARY'!$CR$170,BW234,'ANNUAL SUMMARY'!$V$9,BH218,'ANNUAL SUMMARY'!$BI$122)+SUMIFS('ANNUAL SUMMARY'!$CR$228,BW234,'ANNUAL SUMMARY'!$V$9,BH218,'ANNUAL SUMMARY'!$BI$180)+SUMIFS('ANNUAL SUMMARY'!$CR$286,BW234,'ANNUAL SUMMARY'!$V$9,BH218,'ANNUAL SUMMARY'!$BI$238)+SUMIFS('ANNUAL SUMMARY'!$CR$344,BW234,'ANNUAL SUMMARY'!$V$9,BH218,'ANNUAL SUMMARY'!$BI$296)+SUMIFS('ANNUAL SUMMARY'!$CR$402,BW234,'ANNUAL SUMMARY'!$V$9,BH218,'ANNUAL SUMMARY'!$BI$354)+SUMIFS('ANNUAL SUMMARY'!$CR$460,BW234,'ANNUAL SUMMARY'!$V$9,BH218,'ANNUAL SUMMARY'!$BI$412)+SUMIFS('ANNUAL SUMMARY'!$CR$518,BW234,'ANNUAL SUMMARY'!$V$9,BH218,'ANNUAL SUMMARY'!$BI$470)+SUMIFS('ANNUAL SUMMARY'!$CR$576,BW234,'ANNUAL SUMMARY'!$V$9,BH218,'ANNUAL SUMMARY'!$BI$528)+SUMIFS('ANNUAL SUMMARY'!$CR$634,BW234,'ANNUAL SUMMARY'!$V$9,BH218,'ANNUAL SUMMARY'!$BI$586)+SUMIFS('ANNUAL SUMMARY'!$CR$692,BW234,'ANNUAL SUMMARY'!$V$9,BH218,'ANNUAL SUMMARY'!$BI$644)+SUMIFS('ANNUAL SUMMARY'!$EQ$54,BW234,'ANNUAL SUMMARY'!$V$9,BH218,'ANNUAL SUMMARY'!$DH$6)+SUMIFS('ANNUAL SUMMARY'!$EQ$112,BW234,'ANNUAL SUMMARY'!$V$9,BH218,'ANNUAL SUMMARY'!$DH$64)+SUMIFS('ANNUAL SUMMARY'!$EQ$170,BW234,'ANNUAL SUMMARY'!$V$9,BH218,'ANNUAL SUMMARY'!$DH$122)+SUMIFS('ANNUAL SUMMARY'!$EQ$228,BW234,'ANNUAL SUMMARY'!$V$9,BH218,'ANNUAL SUMMARY'!$DH$180)+SUMIFS('ANNUAL SUMMARY'!$EQ$286,BW234,'ANNUAL SUMMARY'!$V$9,BH218,'ANNUAL SUMMARY'!$DH$238)+SUMIFS('ANNUAL SUMMARY'!$EQ$344,BW234,'ANNUAL SUMMARY'!$V$9,BH218,'ANNUAL SUMMARY'!$DH$296)+SUMIFS('ANNUAL SUMMARY'!$EQ$402,BW234,'ANNUAL SUMMARY'!$V$9,BH218,'ANNUAL SUMMARY'!$DH$354)+SUMIFS('ANNUAL SUMMARY'!$EQ$460,BW234,'ANNUAL SUMMARY'!$V$9,BH218,'ANNUAL SUMMARY'!$DH$412)+SUMIFS('ANNUAL SUMMARY'!$EQ$518,BW234,'ANNUAL SUMMARY'!$V$9,BH218,'ANNUAL SUMMARY'!$DH$470)+SUMIFS('ANNUAL SUMMARY'!$EQ$576,BW234,'ANNUAL SUMMARY'!$V$9,BH218,'ANNUAL SUMMARY'!$DH$528)+SUMIFS('ANNUAL SUMMARY'!$EQ$634,BW234,'ANNUAL SUMMARY'!$V$9,BH218,'ANNUAL SUMMARY'!$DH$586)+SUMIFS('ANNUAL SUMMARY'!$EQ$692,BW234,'ANNUAL SUMMARY'!$V$9,BH218,'ANNUAL SUMMARY'!$DH$644)+SUMIFS('ANNUAL SUMMARY'!$GN$54,BW234,'ANNUAL SUMMARY'!$V$9,BH218,'ANNUAL SUMMARY'!$FE$6)+SUMIFS('ANNUAL SUMMARY'!$GN$112,BW234,'ANNUAL SUMMARY'!$V$9,BH218,'ANNUAL SUMMARY'!$FE$64)+SUMIFS('ANNUAL SUMMARY'!$GN$170,BW234,'ANNUAL SUMMARY'!$V$9,BH218,'ANNUAL SUMMARY'!$FE$122)+SUMIFS('ANNUAL SUMMARY'!$GN$228,BW234,'ANNUAL SUMMARY'!$V$9,BH218,'ANNUAL SUMMARY'!$FE$180)+SUMIFS('ANNUAL SUMMARY'!$GN$286,BW234,'ANNUAL SUMMARY'!$V$9,BH218,'ANNUAL SUMMARY'!$FE$238)+SUMIFS('ANNUAL SUMMARY'!$GN$344,BW234,'ANNUAL SUMMARY'!$V$9,BH218,'ANNUAL SUMMARY'!$FE$296)+SUMIFS('ANNUAL SUMMARY'!$GN$402,BW234,'ANNUAL SUMMARY'!$V$9,BH218,'ANNUAL SUMMARY'!$FE$354)+SUMIFS('ANNUAL SUMMARY'!$GN$460,BW234,'ANNUAL SUMMARY'!$V$9,BH218,'ANNUAL SUMMARY'!$FE$412)+SUMIFS('ANNUAL SUMMARY'!$GN$518,BW234,'ANNUAL SUMMARY'!$V$9,BH218,'ANNUAL SUMMARY'!$FE$470)+SUMIFS('ANNUAL SUMMARY'!$GN$576,BW234,'ANNUAL SUMMARY'!$V$9,BH218,'ANNUAL SUMMARY'!$FE$528)+SUMIFS('ANNUAL SUMMARY'!$GN$634,BW234,'ANNUAL SUMMARY'!$V$9,BH218,'ANNUAL SUMMARY'!$FE$586)+SUMIFS('ANNUAL SUMMARY'!$GN$692,BW234,'ANNUAL SUMMARY'!$V$9,BH218,'ANNUAL SUMMARY'!$FE$644)</f>
        <v>0</v>
      </c>
      <c r="CR234" s="728"/>
      <c r="CS234" s="728"/>
      <c r="CT234" s="1263"/>
      <c r="CU234" s="1250"/>
      <c r="CV234" s="154"/>
      <c r="CW234" s="658"/>
      <c r="CX234" s="658"/>
      <c r="CY234" s="658"/>
      <c r="CZ234" s="658"/>
      <c r="DA234" s="624"/>
      <c r="DB234" s="624"/>
      <c r="DC234" s="624"/>
      <c r="DD234" s="624"/>
      <c r="DE234" s="624"/>
      <c r="DF234" s="624"/>
      <c r="DG234" s="624"/>
      <c r="DH234" s="624"/>
      <c r="DI234" s="658"/>
      <c r="DJ234" s="658"/>
      <c r="DK234" s="658"/>
      <c r="DL234" s="658"/>
      <c r="DM234" s="658"/>
      <c r="DN234" s="658"/>
      <c r="DO234" s="658"/>
      <c r="DP234" s="658"/>
      <c r="DQ234" s="658"/>
      <c r="DR234" s="658"/>
      <c r="DS234" s="658"/>
      <c r="DT234" s="15"/>
      <c r="DU234" s="812">
        <f>IF(DU224=0," ",DU224+5)</f>
        <v>2027</v>
      </c>
      <c r="DV234" s="813"/>
      <c r="DW234" s="813"/>
      <c r="DX234" s="813"/>
      <c r="DY234" s="813"/>
      <c r="DZ234" s="1118">
        <f>SUMIFS('ANNUAL SUMMARY'!$AF$54,DU234,'ANNUAL SUMMARY'!$V$9,DF218,'ANNUAL SUMMARY'!$L$6)+SUMIFS('ANNUAL SUMMARY'!$AF$112,DU234,'ANNUAL SUMMARY'!$V$9,DF218,'ANNUAL SUMMARY'!$L$64)+SUMIFS('ANNUAL SUMMARY'!$AF$170,DU234,'ANNUAL SUMMARY'!$V$9,DF218,'ANNUAL SUMMARY'!$L$122)+SUMIFS('ANNUAL SUMMARY'!$AF$228,DU234,'ANNUAL SUMMARY'!$V$9,DF218,'ANNUAL SUMMARY'!$L$180)+SUMIFS('ANNUAL SUMMARY'!$AF$286,DU234,'ANNUAL SUMMARY'!$V$9,DF218,'ANNUAL SUMMARY'!$L$238)+SUMIFS('ANNUAL SUMMARY'!$AF$344,DU234,'ANNUAL SUMMARY'!$V$9,DF218,'ANNUAL SUMMARY'!$L$296)+SUMIFS('ANNUAL SUMMARY'!$AF$402,DU234,'ANNUAL SUMMARY'!$V$9,DF218,'ANNUAL SUMMARY'!$L$354)+SUMIFS('ANNUAL SUMMARY'!$AF$460,DU234,'ANNUAL SUMMARY'!$V$9,DF218,'ANNUAL SUMMARY'!$L$412)+SUMIFS('ANNUAL SUMMARY'!$AF$518,DU234,'ANNUAL SUMMARY'!$V$9,DF218,'ANNUAL SUMMARY'!$L$470)+SUMIFS('ANNUAL SUMMARY'!$AF$576,DU234,'ANNUAL SUMMARY'!$V$9,DF218,'ANNUAL SUMMARY'!$L$528)+SUMIFS('ANNUAL SUMMARY'!$AF$634,DU234,'ANNUAL SUMMARY'!$V$9,DF218,'ANNUAL SUMMARY'!$L$586)+SUMIFS('ANNUAL SUMMARY'!$AF$692,DU234,'ANNUAL SUMMARY'!$V$9,DF218,'ANNUAL SUMMARY'!$L$644)+SUMIFS('ANNUAL SUMMARY'!$CC$54,DU234,'ANNUAL SUMMARY'!$V$9,DF218,'ANNUAL SUMMARY'!$BI$6)+SUMIFS('ANNUAL SUMMARY'!$CC$112,DU234,'ANNUAL SUMMARY'!$V$9,DF218,'ANNUAL SUMMARY'!$BI$64)+SUMIFS('ANNUAL SUMMARY'!$CC$170,DU234,'ANNUAL SUMMARY'!$V$9,DF218,'ANNUAL SUMMARY'!$BI$122)+SUMIFS('ANNUAL SUMMARY'!$CC$228,DU234,'ANNUAL SUMMARY'!$V$9,DF218,'ANNUAL SUMMARY'!$BI$180)+SUMIFS('ANNUAL SUMMARY'!$CC$286,DU234,'ANNUAL SUMMARY'!$V$9,DF218,'ANNUAL SUMMARY'!$BI$238)+SUMIFS('ANNUAL SUMMARY'!$CC$344,DU234,'ANNUAL SUMMARY'!$V$9,DF218,'ANNUAL SUMMARY'!$BI$296)+SUMIFS('ANNUAL SUMMARY'!$CC$402,DU234,'ANNUAL SUMMARY'!$V$9,DF218,'ANNUAL SUMMARY'!$BI$354)+SUMIFS('ANNUAL SUMMARY'!$CC$460,DU234,'ANNUAL SUMMARY'!$V$9,DF218,'ANNUAL SUMMARY'!$BI$412)+SUMIFS('ANNUAL SUMMARY'!$CC$518,DU234,'ANNUAL SUMMARY'!$V$9,DF218,'ANNUAL SUMMARY'!$BI$470)+SUMIFS('ANNUAL SUMMARY'!$CC$576,DU234,'ANNUAL SUMMARY'!$V$9,DF218,'ANNUAL SUMMARY'!$BI$528)+SUMIFS('ANNUAL SUMMARY'!$CC$634,DU234,'ANNUAL SUMMARY'!$V$9,DF218,'ANNUAL SUMMARY'!$BI$586)+SUMIFS('ANNUAL SUMMARY'!$CC$692,DU234,'ANNUAL SUMMARY'!$V$9,DF218,'ANNUAL SUMMARY'!$BI$644)+SUMIFS('ANNUAL SUMMARY'!$EB$54,DU234,'ANNUAL SUMMARY'!$V$9,DF218,'ANNUAL SUMMARY'!$DH$6)+SUMIFS('ANNUAL SUMMARY'!$EB$112,DU234,'ANNUAL SUMMARY'!$V$9,DF218,'ANNUAL SUMMARY'!$DH$64)+SUMIFS('ANNUAL SUMMARY'!$EB$170,DU234,'ANNUAL SUMMARY'!$V$9,DF218,'ANNUAL SUMMARY'!$DH$122)+SUMIFS('ANNUAL SUMMARY'!$EB$228,DU234,'ANNUAL SUMMARY'!$V$9,DF218,'ANNUAL SUMMARY'!$DH$180)+SUMIFS('ANNUAL SUMMARY'!$EB$286,DU234,'ANNUAL SUMMARY'!$V$9,DF218,'ANNUAL SUMMARY'!$DH$238)+SUMIFS('ANNUAL SUMMARY'!$EB$344,DU234,'ANNUAL SUMMARY'!$V$9,DF218,'ANNUAL SUMMARY'!$DH$296)+SUMIFS('ANNUAL SUMMARY'!$EB$402,DU234,'ANNUAL SUMMARY'!$V$9,DF218,'ANNUAL SUMMARY'!$DH$354)+SUMIFS('ANNUAL SUMMARY'!$EB$460,DU234,'ANNUAL SUMMARY'!$V$9,DF218,'ANNUAL SUMMARY'!$DH$412)+SUMIFS('ANNUAL SUMMARY'!$EB$518,DU234,'ANNUAL SUMMARY'!$V$9,DF218,'ANNUAL SUMMARY'!$DH$470)+SUMIFS('ANNUAL SUMMARY'!$EB$576,DU234,'ANNUAL SUMMARY'!$V$9,DF218,'ANNUAL SUMMARY'!$DH$528)+SUMIFS('ANNUAL SUMMARY'!$EB$634,DU234,'ANNUAL SUMMARY'!$V$9,DF218,'ANNUAL SUMMARY'!$DH$586)+SUMIFS('ANNUAL SUMMARY'!$EB$692,DU234,'ANNUAL SUMMARY'!$V$9,DF218,'ANNUAL SUMMARY'!$DH$644)+SUMIFS('ANNUAL SUMMARY'!$FY$54,DU234,'ANNUAL SUMMARY'!$V$9,DF218,'ANNUAL SUMMARY'!$FE$6)+SUMIFS('ANNUAL SUMMARY'!$FY$112,DU234,'ANNUAL SUMMARY'!$V$9,DF218,'ANNUAL SUMMARY'!$FE$64)+SUMIFS('ANNUAL SUMMARY'!$FY$170,DU234,'ANNUAL SUMMARY'!$V$9,DF218,'ANNUAL SUMMARY'!$FE$122)+SUMIFS('ANNUAL SUMMARY'!$FY$228,DU234,'ANNUAL SUMMARY'!$V$9,DF218,'ANNUAL SUMMARY'!$FE$180)+SUMIFS('ANNUAL SUMMARY'!$FY$286,DU234,'ANNUAL SUMMARY'!$V$9,DF218,'ANNUAL SUMMARY'!$FE$238)+SUMIFS('ANNUAL SUMMARY'!$FY$344,DU234,'ANNUAL SUMMARY'!$V$9,DF218,'ANNUAL SUMMARY'!$FE$296)+SUMIFS('ANNUAL SUMMARY'!$FY$402,DU234,'ANNUAL SUMMARY'!$V$9,DF218,'ANNUAL SUMMARY'!$FE$354)+SUMIFS('ANNUAL SUMMARY'!$FY$460,DU234,'ANNUAL SUMMARY'!$V$9,DF218,'ANNUAL SUMMARY'!$FE$412)+SUMIFS('ANNUAL SUMMARY'!$FY$518,DU234,'ANNUAL SUMMARY'!$V$9,DF218,'ANNUAL SUMMARY'!$FE$470)+SUMIFS('ANNUAL SUMMARY'!$FY$576,DU234,'ANNUAL SUMMARY'!$V$9,DF218,'ANNUAL SUMMARY'!$FE$528)+SUMIFS('ANNUAL SUMMARY'!$FY$634,DU234,'ANNUAL SUMMARY'!$V$9,DF218,'ANNUAL SUMMARY'!$FE$586)+SUMIFS('ANNUAL SUMMARY'!$FY$692,DU234,'ANNUAL SUMMARY'!$V$9,DF218,'ANNUAL SUMMARY'!$FE$644)</f>
        <v>0</v>
      </c>
      <c r="EA234" s="727"/>
      <c r="EB234" s="727"/>
      <c r="EC234" s="727"/>
      <c r="ED234" s="727">
        <f>SUMIFS('ANNUAL SUMMARY'!$AJ$54,DU234,'ANNUAL SUMMARY'!$V$9,DF218,'ANNUAL SUMMARY'!$L$6)+SUMIFS('ANNUAL SUMMARY'!$AJ$112,DU234,'ANNUAL SUMMARY'!$V$9,DF218,'ANNUAL SUMMARY'!$L$64)+SUMIFS('ANNUAL SUMMARY'!$AJ$170,DU234,'ANNUAL SUMMARY'!$V$9,DF218,'ANNUAL SUMMARY'!$L$122)+SUMIFS('ANNUAL SUMMARY'!$AJ$228,DU234,'ANNUAL SUMMARY'!$V$9,DF218,'ANNUAL SUMMARY'!$L$180)+SUMIFS('ANNUAL SUMMARY'!$AJ$286,DU234,'ANNUAL SUMMARY'!$V$9,DF218,'ANNUAL SUMMARY'!$L$238)+SUMIFS('ANNUAL SUMMARY'!$AJ$344,DU234,'ANNUAL SUMMARY'!$V$9,DF218,'ANNUAL SUMMARY'!$L$296)+SUMIFS('ANNUAL SUMMARY'!$AJ$402,DU234,'ANNUAL SUMMARY'!$V$9,DF218,'ANNUAL SUMMARY'!$L$354)+SUMIFS('ANNUAL SUMMARY'!$AJ$460,DU234,'ANNUAL SUMMARY'!$V$9,DF218,'ANNUAL SUMMARY'!$L$412)+SUMIFS('ANNUAL SUMMARY'!$AJ$518,DU234,'ANNUAL SUMMARY'!$V$9,DF218,'ANNUAL SUMMARY'!$L$470)+SUMIFS('ANNUAL SUMMARY'!$AJ$576,DU234,'ANNUAL SUMMARY'!$V$9,DF218,'ANNUAL SUMMARY'!$L$528)+SUMIFS('ANNUAL SUMMARY'!$AJ$634,DU234,'ANNUAL SUMMARY'!$V$9,DF218,'ANNUAL SUMMARY'!$L$586)+SUMIFS('ANNUAL SUMMARY'!$AJ$692,DU234,'ANNUAL SUMMARY'!$V$9,DF218,'ANNUAL SUMMARY'!$L$644)+SUMIFS('ANNUAL SUMMARY'!$CG$54,DU234,'ANNUAL SUMMARY'!$V$9,DF218,'ANNUAL SUMMARY'!$BI$6)+SUMIFS('ANNUAL SUMMARY'!$CG$112,DU234,'ANNUAL SUMMARY'!$V$9,DF218,'ANNUAL SUMMARY'!$BI$64)+SUMIFS('ANNUAL SUMMARY'!$CG$170,DU234,'ANNUAL SUMMARY'!$V$9,DF218,'ANNUAL SUMMARY'!$BI$122)+SUMIFS('ANNUAL SUMMARY'!$CG$228,DU234,'ANNUAL SUMMARY'!$V$9,DF218,'ANNUAL SUMMARY'!$BI$180)+SUMIFS('ANNUAL SUMMARY'!$CG$286,DU234,'ANNUAL SUMMARY'!$V$9,DF218,'ANNUAL SUMMARY'!$BI$238)+SUMIFS('ANNUAL SUMMARY'!$CG$344,DU234,'ANNUAL SUMMARY'!$V$9,DF218,'ANNUAL SUMMARY'!$BI$296)+SUMIFS('ANNUAL SUMMARY'!$CG$402,DU234,'ANNUAL SUMMARY'!$V$9,DF218,'ANNUAL SUMMARY'!$BI$354)+SUMIFS('ANNUAL SUMMARY'!$CG$460,DU234,'ANNUAL SUMMARY'!$V$9,DF218,'ANNUAL SUMMARY'!$BI$412)+SUMIFS('ANNUAL SUMMARY'!$CG$518,DU234,'ANNUAL SUMMARY'!$V$9,DF218,'ANNUAL SUMMARY'!$BI$470)+SUMIFS('ANNUAL SUMMARY'!$CG$576,DU234,'ANNUAL SUMMARY'!$V$9,DF218,'ANNUAL SUMMARY'!$BI$528)+SUMIFS('ANNUAL SUMMARY'!$CG$634,DU234,'ANNUAL SUMMARY'!$V$9,DF218,'ANNUAL SUMMARY'!$BI$586)+SUMIFS('ANNUAL SUMMARY'!$CG$692,DU234,'ANNUAL SUMMARY'!$V$9,DF218,'ANNUAL SUMMARY'!$BI$644)+SUMIFS('ANNUAL SUMMARY'!$EF$54,DU234,'ANNUAL SUMMARY'!$V$9,DF218,'ANNUAL SUMMARY'!$DH$6)+SUMIFS('ANNUAL SUMMARY'!$EF$112,DU234,'ANNUAL SUMMARY'!$V$9,DF218,'ANNUAL SUMMARY'!$DH$64)+SUMIFS('ANNUAL SUMMARY'!$EF$170,DU234,'ANNUAL SUMMARY'!$V$9,DF218,'ANNUAL SUMMARY'!$DH$122)+SUMIFS('ANNUAL SUMMARY'!$EF$228,DU234,'ANNUAL SUMMARY'!$V$9,DF218,'ANNUAL SUMMARY'!$DH$180)+SUMIFS('ANNUAL SUMMARY'!$EF$286,DU234,'ANNUAL SUMMARY'!$V$9,DF218,'ANNUAL SUMMARY'!$DH$238)+SUMIFS('ANNUAL SUMMARY'!$EF$344,DU234,'ANNUAL SUMMARY'!$V$9,DF218,'ANNUAL SUMMARY'!$DH$296)+SUMIFS('ANNUAL SUMMARY'!$EF$402,DU234,'ANNUAL SUMMARY'!$V$9,DF218,'ANNUAL SUMMARY'!$DH$354)+SUMIFS('ANNUAL SUMMARY'!$EF$460,DU234,'ANNUAL SUMMARY'!$V$9,DF218,'ANNUAL SUMMARY'!$DH$412)+SUMIFS('ANNUAL SUMMARY'!$EF$518,DU234,'ANNUAL SUMMARY'!$V$9,DF218,'ANNUAL SUMMARY'!$DH$470)+SUMIFS('ANNUAL SUMMARY'!$EF$576,DU234,'ANNUAL SUMMARY'!$V$9,DF218,'ANNUAL SUMMARY'!$DH$528)+SUMIFS('ANNUAL SUMMARY'!$EF$634,DU234,'ANNUAL SUMMARY'!$V$9,DF218,'ANNUAL SUMMARY'!$DH$586)+SUMIFS('ANNUAL SUMMARY'!$EF$692,DU234,'ANNUAL SUMMARY'!$V$9,DF218,'ANNUAL SUMMARY'!$DH$644)+SUMIFS('ANNUAL SUMMARY'!$GC$54,DU234,'ANNUAL SUMMARY'!$V$9,DF218,'ANNUAL SUMMARY'!$FE$6)+SUMIFS('ANNUAL SUMMARY'!$GC$112,DU234,'ANNUAL SUMMARY'!$V$9,DF218,'ANNUAL SUMMARY'!$FE$64)+SUMIFS('ANNUAL SUMMARY'!$GC$170,DU234,'ANNUAL SUMMARY'!$V$9,DF218,'ANNUAL SUMMARY'!$FE$122)+SUMIFS('ANNUAL SUMMARY'!$GC$228,DU234,'ANNUAL SUMMARY'!$V$9,DF218,'ANNUAL SUMMARY'!$FE$180)+SUMIFS('ANNUAL SUMMARY'!$GC$286,DU234,'ANNUAL SUMMARY'!$V$9,DF218,'ANNUAL SUMMARY'!$FE$238)+SUMIFS('ANNUAL SUMMARY'!$GC$344,DU234,'ANNUAL SUMMARY'!$V$9,DF218,'ANNUAL SUMMARY'!$FE$296)+SUMIFS('ANNUAL SUMMARY'!$GC$402,DU234,'ANNUAL SUMMARY'!$V$9,DF218,'ANNUAL SUMMARY'!$FE$354)+SUMIFS('ANNUAL SUMMARY'!$GC$460,DU234,'ANNUAL SUMMARY'!$V$9,DF218,'ANNUAL SUMMARY'!$FE$412)+SUMIFS('ANNUAL SUMMARY'!$GC$518,DU234,'ANNUAL SUMMARY'!$V$9,DF218,'ANNUAL SUMMARY'!$FE$470)+SUMIFS('ANNUAL SUMMARY'!$GC$576,DU234,'ANNUAL SUMMARY'!$V$9,DF218,'ANNUAL SUMMARY'!$FE$528)+SUMIFS('ANNUAL SUMMARY'!$GC$634,DU234,'ANNUAL SUMMARY'!$V$9,DF218,'ANNUAL SUMMARY'!$FE$586)+SUMIFS('ANNUAL SUMMARY'!$GC$692,DU234,'ANNUAL SUMMARY'!$V$9,DF218,'ANNUAL SUMMARY'!$FE$644)</f>
        <v>0</v>
      </c>
      <c r="EE234" s="727"/>
      <c r="EF234" s="727"/>
      <c r="EG234" s="727"/>
      <c r="EH234" s="727">
        <f>SUMIFS('ANNUAL SUMMARY'!$AN$54,DU234,'ANNUAL SUMMARY'!$V$9,DF218,'ANNUAL SUMMARY'!$L$6)+SUMIFS('ANNUAL SUMMARY'!$AN$112,DU234,'ANNUAL SUMMARY'!$V$9,DF218,'ANNUAL SUMMARY'!$L$64)+SUMIFS('ANNUAL SUMMARY'!$AN$170,DU234,'ANNUAL SUMMARY'!$V$9,DF218,'ANNUAL SUMMARY'!$L$122)+SUMIFS('ANNUAL SUMMARY'!$AN$228,DU234,'ANNUAL SUMMARY'!$V$9,DF218,'ANNUAL SUMMARY'!$L$180)+SUMIFS('ANNUAL SUMMARY'!$AN$286,DU234,'ANNUAL SUMMARY'!$V$9,DF218,'ANNUAL SUMMARY'!$L$238)+SUMIFS('ANNUAL SUMMARY'!$AN$344,DU234,'ANNUAL SUMMARY'!$V$9,DF218,'ANNUAL SUMMARY'!$L$296)+SUMIFS('ANNUAL SUMMARY'!$AN$402,DU234,'ANNUAL SUMMARY'!$V$9,DF218,'ANNUAL SUMMARY'!$L$354)+SUMIFS('ANNUAL SUMMARY'!$AN$460,DU234,'ANNUAL SUMMARY'!$V$9,DF218,'ANNUAL SUMMARY'!$L$412)+SUMIFS('ANNUAL SUMMARY'!$AN$518,DU234,'ANNUAL SUMMARY'!$V$9,DF218,'ANNUAL SUMMARY'!$L$470)+SUMIFS('ANNUAL SUMMARY'!$AN$576,DU234,'ANNUAL SUMMARY'!$V$9,DF218,'ANNUAL SUMMARY'!$L$528)+SUMIFS('ANNUAL SUMMARY'!$AN$634,DU234,'ANNUAL SUMMARY'!$V$9,DF218,'ANNUAL SUMMARY'!$L$586)+SUMIFS('ANNUAL SUMMARY'!$AN$692,DU234,'ANNUAL SUMMARY'!$V$9,DF218,'ANNUAL SUMMARY'!$L$644)+SUMIFS('ANNUAL SUMMARY'!$CK$54,DU234,'ANNUAL SUMMARY'!$V$9,DF218,'ANNUAL SUMMARY'!$BI$6)+SUMIFS('ANNUAL SUMMARY'!$CK$112,DU234,'ANNUAL SUMMARY'!$V$9,DF218,'ANNUAL SUMMARY'!$BI$64)+SUMIFS('ANNUAL SUMMARY'!$CK$170,DU234,'ANNUAL SUMMARY'!$V$9,DF218,'ANNUAL SUMMARY'!$BI$122)+SUMIFS('ANNUAL SUMMARY'!$CK$228,DU234,'ANNUAL SUMMARY'!$V$9,DF218,'ANNUAL SUMMARY'!$BI$180)+SUMIFS('ANNUAL SUMMARY'!$CK$286,DU234,'ANNUAL SUMMARY'!$V$9,DF218,'ANNUAL SUMMARY'!$BI$238)+SUMIFS('ANNUAL SUMMARY'!$CK$344,DU234,'ANNUAL SUMMARY'!$V$9,DF218,'ANNUAL SUMMARY'!$BI$296)+SUMIFS('ANNUAL SUMMARY'!$CK$402,DU234,'ANNUAL SUMMARY'!$V$9,DF218,'ANNUAL SUMMARY'!$BI$354)+SUMIFS('ANNUAL SUMMARY'!$CK$460,DU234,'ANNUAL SUMMARY'!$V$9,DF218,'ANNUAL SUMMARY'!$BI$412)+SUMIFS('ANNUAL SUMMARY'!$CK$518,DU234,'ANNUAL SUMMARY'!$V$9,DF218,'ANNUAL SUMMARY'!$BI$470)+SUMIFS('ANNUAL SUMMARY'!$CK$576,DU234,'ANNUAL SUMMARY'!$V$9,DF218,'ANNUAL SUMMARY'!$BI$528)+SUMIFS('ANNUAL SUMMARY'!$CK$634,DU234,'ANNUAL SUMMARY'!$V$9,DF218,'ANNUAL SUMMARY'!$BI$586)+SUMIFS('ANNUAL SUMMARY'!$CK$692,DU234,'ANNUAL SUMMARY'!$V$9,DF218,'ANNUAL SUMMARY'!$BI$644)+SUMIFS('ANNUAL SUMMARY'!$EJ$54,DU234,'ANNUAL SUMMARY'!$V$9,DF218,'ANNUAL SUMMARY'!$DH$6)+SUMIFS('ANNUAL SUMMARY'!$EJ$112,DU234,'ANNUAL SUMMARY'!$V$9,DF218,'ANNUAL SUMMARY'!$DH$64)+SUMIFS('ANNUAL SUMMARY'!$EJ$170,DU234,'ANNUAL SUMMARY'!$V$9,DF218,'ANNUAL SUMMARY'!$DH$122)+SUMIFS('ANNUAL SUMMARY'!$EJ$228,DU234,'ANNUAL SUMMARY'!$V$9,DF218,'ANNUAL SUMMARY'!$DH$180)+SUMIFS('ANNUAL SUMMARY'!$EJ$286,DU234,'ANNUAL SUMMARY'!$V$9,DF218,'ANNUAL SUMMARY'!$DH$238)+SUMIFS('ANNUAL SUMMARY'!$EJ$344,DU234,'ANNUAL SUMMARY'!$V$9,DF218,'ANNUAL SUMMARY'!$DH$296)+SUMIFS('ANNUAL SUMMARY'!$EJ$402,DU234,'ANNUAL SUMMARY'!$V$9,DF218,'ANNUAL SUMMARY'!$DH$354)+SUMIFS('ANNUAL SUMMARY'!$EJ$460,DU234,'ANNUAL SUMMARY'!$V$9,DF218,'ANNUAL SUMMARY'!$DH$412)+SUMIFS('ANNUAL SUMMARY'!$EJ$518,DU234,'ANNUAL SUMMARY'!$V$9,DF218,'ANNUAL SUMMARY'!$DH$470)+SUMIFS('ANNUAL SUMMARY'!$EJ$576,DU234,'ANNUAL SUMMARY'!$V$9,DF218,'ANNUAL SUMMARY'!$DH$528)+SUMIFS('ANNUAL SUMMARY'!$EJ$634,DU234,'ANNUAL SUMMARY'!$V$9,DF218,'ANNUAL SUMMARY'!$DH$586)+SUMIFS('ANNUAL SUMMARY'!$EJ$692,DU234,'ANNUAL SUMMARY'!$V$9,DF218,'ANNUAL SUMMARY'!$DH$644)+SUMIFS('ANNUAL SUMMARY'!$GG$54,DU234,'ANNUAL SUMMARY'!$V$9,DF218,'ANNUAL SUMMARY'!$FE$6)+SUMIFS('ANNUAL SUMMARY'!$GG$112,DU234,'ANNUAL SUMMARY'!$V$9,DF218,'ANNUAL SUMMARY'!$FE$64)+SUMIFS('ANNUAL SUMMARY'!$GG$170,DU234,'ANNUAL SUMMARY'!$V$9,DF218,'ANNUAL SUMMARY'!$FE$122)+SUMIFS('ANNUAL SUMMARY'!$GG$228,DU234,'ANNUAL SUMMARY'!$V$9,DF218,'ANNUAL SUMMARY'!$FE$180)+SUMIFS('ANNUAL SUMMARY'!$GG$286,DU234,'ANNUAL SUMMARY'!$V$9,DF218,'ANNUAL SUMMARY'!$FE$238)+SUMIFS('ANNUAL SUMMARY'!$GG$344,DU234,'ANNUAL SUMMARY'!$V$9,DF218,'ANNUAL SUMMARY'!$FE$296)+SUMIFS('ANNUAL SUMMARY'!$GG$402,DU234,'ANNUAL SUMMARY'!$V$9,DF218,'ANNUAL SUMMARY'!$FE$354)+SUMIFS('ANNUAL SUMMARY'!$GG$460,DU234,'ANNUAL SUMMARY'!$V$9,DF218,'ANNUAL SUMMARY'!$FE$412)+SUMIFS('ANNUAL SUMMARY'!$GG$518,DU234,'ANNUAL SUMMARY'!$V$9,DF218,'ANNUAL SUMMARY'!$FE$470)+SUMIFS('ANNUAL SUMMARY'!$GG$576,DU234,'ANNUAL SUMMARY'!$V$9,DF218,'ANNUAL SUMMARY'!$FE$528)+SUMIFS('ANNUAL SUMMARY'!$GG$634,DU234,'ANNUAL SUMMARY'!$V$9,DF218,'ANNUAL SUMMARY'!$FE$586)+SUMIFS('ANNUAL SUMMARY'!$GG$692,DU234,'ANNUAL SUMMARY'!$V$9,DF218,'ANNUAL SUMMARY'!$FE$644)</f>
        <v>0</v>
      </c>
      <c r="EI234" s="727"/>
      <c r="EJ234" s="727"/>
      <c r="EK234" s="727"/>
      <c r="EL234" s="728">
        <f>SUMIFS('ANNUAL SUMMARY'!$AR$54,DU234,'ANNUAL SUMMARY'!$V$9,DF218,'ANNUAL SUMMARY'!$L$6)+SUMIFS('ANNUAL SUMMARY'!$AR$112,DU234,'ANNUAL SUMMARY'!$V$9,DF218,'ANNUAL SUMMARY'!$L$64)+SUMIFS('ANNUAL SUMMARY'!$AR$170,DU234,'ANNUAL SUMMARY'!$V$9,DF218,'ANNUAL SUMMARY'!$L$122)+SUMIFS('ANNUAL SUMMARY'!$AR$228,DU234,'ANNUAL SUMMARY'!$V$9,DF218,'ANNUAL SUMMARY'!$L$180)+SUMIFS('ANNUAL SUMMARY'!$AR$286,DU234,'ANNUAL SUMMARY'!$V$9,DF218,'ANNUAL SUMMARY'!$L$238)+SUMIFS('ANNUAL SUMMARY'!$AR$344,DU234,'ANNUAL SUMMARY'!$V$9,DF218,'ANNUAL SUMMARY'!$L$296)+SUMIFS('ANNUAL SUMMARY'!$AR$402,DU234,'ANNUAL SUMMARY'!$V$9,DF218,'ANNUAL SUMMARY'!$L$354)+SUMIFS('ANNUAL SUMMARY'!$AR$460,DU234,'ANNUAL SUMMARY'!$V$9,DF218,'ANNUAL SUMMARY'!$L$412)+SUMIFS('ANNUAL SUMMARY'!$AR$518,DU234,'ANNUAL SUMMARY'!$V$9,DF218,'ANNUAL SUMMARY'!$L$470)+SUMIFS('ANNUAL SUMMARY'!$AR$576,DU234,'ANNUAL SUMMARY'!$V$9,DF218,'ANNUAL SUMMARY'!$L$528)+SUMIFS('ANNUAL SUMMARY'!$AR$634,DU234,'ANNUAL SUMMARY'!$V$9,DF218,'ANNUAL SUMMARY'!$L$586)+SUMIFS('ANNUAL SUMMARY'!$AR$692,DU234,'ANNUAL SUMMARY'!$V$9,DF218,'ANNUAL SUMMARY'!$L$644)+SUMIFS('ANNUAL SUMMARY'!$CO$54,DU234,'ANNUAL SUMMARY'!$V$9,DF218,'ANNUAL SUMMARY'!$BI$6)+SUMIFS('ANNUAL SUMMARY'!$CO$112,DU234,'ANNUAL SUMMARY'!$V$9,DF218,'ANNUAL SUMMARY'!$BI$64)+SUMIFS('ANNUAL SUMMARY'!$CO$170,DU234,'ANNUAL SUMMARY'!$V$9,DF218,'ANNUAL SUMMARY'!$BI$122)+SUMIFS('ANNUAL SUMMARY'!$CO$228,DU234,'ANNUAL SUMMARY'!$V$9,DF218,'ANNUAL SUMMARY'!$BI$180)+SUMIFS('ANNUAL SUMMARY'!$CO$286,DU234,'ANNUAL SUMMARY'!$V$9,DF218,'ANNUAL SUMMARY'!$BI$238)+SUMIFS('ANNUAL SUMMARY'!$CO$344,DU234,'ANNUAL SUMMARY'!$V$9,DF218,'ANNUAL SUMMARY'!$BI$296)+SUMIFS('ANNUAL SUMMARY'!$CO$402,DU234,'ANNUAL SUMMARY'!$V$9,DF218,'ANNUAL SUMMARY'!$BI$354)+SUMIFS('ANNUAL SUMMARY'!$CO$460,DU234,'ANNUAL SUMMARY'!$V$9,DF218,'ANNUAL SUMMARY'!$BI$412)+SUMIFS('ANNUAL SUMMARY'!$CO$518,DU234,'ANNUAL SUMMARY'!$V$9,DF218,'ANNUAL SUMMARY'!$BI$470)+SUMIFS('ANNUAL SUMMARY'!$CO$576,DU234,'ANNUAL SUMMARY'!$V$9,DF218,'ANNUAL SUMMARY'!$BI$528)+SUMIFS('ANNUAL SUMMARY'!$CO$634,DU234,'ANNUAL SUMMARY'!$V$9,DF218,'ANNUAL SUMMARY'!$BI$586)+SUMIFS('ANNUAL SUMMARY'!$CO$692,DU234,'ANNUAL SUMMARY'!$V$9,DF218,'ANNUAL SUMMARY'!$BI$644)+SUMIFS('ANNUAL SUMMARY'!$EN$54,DU234,'ANNUAL SUMMARY'!$V$9,DF218,'ANNUAL SUMMARY'!$DH$6)+SUMIFS('ANNUAL SUMMARY'!$EN$112,DU234,'ANNUAL SUMMARY'!$V$9,DF218,'ANNUAL SUMMARY'!$DH$64)+SUMIFS('ANNUAL SUMMARY'!$EN$170,DU234,'ANNUAL SUMMARY'!$V$9,DF218,'ANNUAL SUMMARY'!$DH$122)+SUMIFS('ANNUAL SUMMARY'!$EN$228,DU234,'ANNUAL SUMMARY'!$V$9,DF218,'ANNUAL SUMMARY'!$DH$180)+SUMIFS('ANNUAL SUMMARY'!$EN$286,DU234,'ANNUAL SUMMARY'!$V$9,DF218,'ANNUAL SUMMARY'!$DH$238)+SUMIFS('ANNUAL SUMMARY'!$EN$344,DU234,'ANNUAL SUMMARY'!$V$9,DF218,'ANNUAL SUMMARY'!$DH$296)+SUMIFS('ANNUAL SUMMARY'!$EN$402,DU234,'ANNUAL SUMMARY'!$V$9,DF218,'ANNUAL SUMMARY'!$DH$354)+SUMIFS('ANNUAL SUMMARY'!$EN$460,DU234,'ANNUAL SUMMARY'!$V$9,DF218,'ANNUAL SUMMARY'!$DH$412)+SUMIFS('ANNUAL SUMMARY'!$EN$518,DU234,'ANNUAL SUMMARY'!$V$9,DF218,'ANNUAL SUMMARY'!$DH$470)+SUMIFS('ANNUAL SUMMARY'!$EN$576,DU234,'ANNUAL SUMMARY'!$V$9,DF218,'ANNUAL SUMMARY'!$DH$528)+SUMIFS('ANNUAL SUMMARY'!$EN$634,DU234,'ANNUAL SUMMARY'!$V$9,DF218,'ANNUAL SUMMARY'!$DH$586)+SUMIFS('ANNUAL SUMMARY'!$EN$692,DU234,'ANNUAL SUMMARY'!$V$9,DF218,'ANNUAL SUMMARY'!$DH$644)+SUMIFS('ANNUAL SUMMARY'!$GK$54,DU234,'ANNUAL SUMMARY'!$V$9,DF218,'ANNUAL SUMMARY'!$FE$6)+SUMIFS('ANNUAL SUMMARY'!$GK$112,DU234,'ANNUAL SUMMARY'!$V$9,DF218,'ANNUAL SUMMARY'!$FE$64)+SUMIFS('ANNUAL SUMMARY'!$GK$170,DU234,'ANNUAL SUMMARY'!$V$9,DF218,'ANNUAL SUMMARY'!$FE$122)+SUMIFS('ANNUAL SUMMARY'!$GK$228,DU234,'ANNUAL SUMMARY'!$V$9,DF218,'ANNUAL SUMMARY'!$FE$180)+SUMIFS('ANNUAL SUMMARY'!$GK$286,DU234,'ANNUAL SUMMARY'!$V$9,DF218,'ANNUAL SUMMARY'!$FE$238)+SUMIFS('ANNUAL SUMMARY'!$GK$344,DU234,'ANNUAL SUMMARY'!$V$9,DF218,'ANNUAL SUMMARY'!$FE$296)+SUMIFS('ANNUAL SUMMARY'!$GK$402,DU234,'ANNUAL SUMMARY'!$V$9,DF218,'ANNUAL SUMMARY'!$FE$354)+SUMIFS('ANNUAL SUMMARY'!$GK$460,DU234,'ANNUAL SUMMARY'!$V$9,DF218,'ANNUAL SUMMARY'!$FE$412)+SUMIFS('ANNUAL SUMMARY'!$GK$518,DU234,'ANNUAL SUMMARY'!$V$9,DF218,'ANNUAL SUMMARY'!$FE$470)+SUMIFS('ANNUAL SUMMARY'!$GK$576,DU234,'ANNUAL SUMMARY'!$V$9,DF218,'ANNUAL SUMMARY'!$FE$528)+SUMIFS('ANNUAL SUMMARY'!$GK$634,DU234,'ANNUAL SUMMARY'!$V$9,DF218,'ANNUAL SUMMARY'!$FE$586)+SUMIFS('ANNUAL SUMMARY'!$GK$692,DU234,'ANNUAL SUMMARY'!$V$9,DF218,'ANNUAL SUMMARY'!$FE$644)</f>
        <v>0</v>
      </c>
      <c r="EM234" s="728"/>
      <c r="EN234" s="728"/>
      <c r="EO234" s="728">
        <f>SUMIFS('ANNUAL SUMMARY'!$AU$54,DU234,'ANNUAL SUMMARY'!$V$9,DF218,'ANNUAL SUMMARY'!$L$6)+SUMIFS('ANNUAL SUMMARY'!$AU$112,DU234,'ANNUAL SUMMARY'!$V$9,DF218,'ANNUAL SUMMARY'!$L$64)+SUMIFS('ANNUAL SUMMARY'!$AU$170,DU234,'ANNUAL SUMMARY'!$V$9,DF218,'ANNUAL SUMMARY'!$L$122)+SUMIFS('ANNUAL SUMMARY'!$AU$228,DU234,'ANNUAL SUMMARY'!$V$9,DF218,'ANNUAL SUMMARY'!$L$180)+SUMIFS('ANNUAL SUMMARY'!$AU$286,DU234,'ANNUAL SUMMARY'!$V$9,DF218,'ANNUAL SUMMARY'!$L$238)+SUMIFS('ANNUAL SUMMARY'!$AU$344,DU234,'ANNUAL SUMMARY'!$V$9,DF218,'ANNUAL SUMMARY'!$L$296)+SUMIFS('ANNUAL SUMMARY'!$AU$402,DU234,'ANNUAL SUMMARY'!$V$9,DF218,'ANNUAL SUMMARY'!$L$354)+SUMIFS('ANNUAL SUMMARY'!$AU$460,DU234,'ANNUAL SUMMARY'!$V$9,DF218,'ANNUAL SUMMARY'!$L$412)+SUMIFS('ANNUAL SUMMARY'!$AU$518,DU234,'ANNUAL SUMMARY'!$V$9,DF218,'ANNUAL SUMMARY'!$L$470)+SUMIFS('ANNUAL SUMMARY'!$AU$576,DU234,'ANNUAL SUMMARY'!$V$9,DF218,'ANNUAL SUMMARY'!$L$528)+SUMIFS('ANNUAL SUMMARY'!$AU$634,DU234,'ANNUAL SUMMARY'!$V$9,DF218,'ANNUAL SUMMARY'!$L$586)+SUMIFS('ANNUAL SUMMARY'!$AU$692,DU234,'ANNUAL SUMMARY'!$V$9,DF218,'ANNUAL SUMMARY'!$L$644)+SUMIFS('ANNUAL SUMMARY'!$CR$54,DU234,'ANNUAL SUMMARY'!$V$9,DF218,'ANNUAL SUMMARY'!$BI$6)+SUMIFS('ANNUAL SUMMARY'!$CR$112,DU234,'ANNUAL SUMMARY'!$V$9,DF218,'ANNUAL SUMMARY'!$BI$64)+SUMIFS('ANNUAL SUMMARY'!$CR$170,DU234,'ANNUAL SUMMARY'!$V$9,DF218,'ANNUAL SUMMARY'!$BI$122)+SUMIFS('ANNUAL SUMMARY'!$CR$228,DU234,'ANNUAL SUMMARY'!$V$9,DF218,'ANNUAL SUMMARY'!$BI$180)+SUMIFS('ANNUAL SUMMARY'!$CR$286,DU234,'ANNUAL SUMMARY'!$V$9,DF218,'ANNUAL SUMMARY'!$BI$238)+SUMIFS('ANNUAL SUMMARY'!$CR$344,DU234,'ANNUAL SUMMARY'!$V$9,DF218,'ANNUAL SUMMARY'!$BI$296)+SUMIFS('ANNUAL SUMMARY'!$CR$402,DU234,'ANNUAL SUMMARY'!$V$9,DF218,'ANNUAL SUMMARY'!$BI$354)+SUMIFS('ANNUAL SUMMARY'!$CR$460,DU234,'ANNUAL SUMMARY'!$V$9,DF218,'ANNUAL SUMMARY'!$BI$412)+SUMIFS('ANNUAL SUMMARY'!$CR$518,DU234,'ANNUAL SUMMARY'!$V$9,DF218,'ANNUAL SUMMARY'!$BI$470)+SUMIFS('ANNUAL SUMMARY'!$CR$576,DU234,'ANNUAL SUMMARY'!$V$9,DF218,'ANNUAL SUMMARY'!$BI$528)+SUMIFS('ANNUAL SUMMARY'!$CR$634,DU234,'ANNUAL SUMMARY'!$V$9,DF218,'ANNUAL SUMMARY'!$BI$586)+SUMIFS('ANNUAL SUMMARY'!$CR$692,DU234,'ANNUAL SUMMARY'!$V$9,DF218,'ANNUAL SUMMARY'!$BI$644)+SUMIFS('ANNUAL SUMMARY'!$EQ$54,DU234,'ANNUAL SUMMARY'!$V$9,DF218,'ANNUAL SUMMARY'!$DH$6)+SUMIFS('ANNUAL SUMMARY'!$EQ$112,DU234,'ANNUAL SUMMARY'!$V$9,DF218,'ANNUAL SUMMARY'!$DH$64)+SUMIFS('ANNUAL SUMMARY'!$EQ$170,DU234,'ANNUAL SUMMARY'!$V$9,DF218,'ANNUAL SUMMARY'!$DH$122)+SUMIFS('ANNUAL SUMMARY'!$EQ$228,DU234,'ANNUAL SUMMARY'!$V$9,DF218,'ANNUAL SUMMARY'!$DH$180)+SUMIFS('ANNUAL SUMMARY'!$EQ$286,DU234,'ANNUAL SUMMARY'!$V$9,DF218,'ANNUAL SUMMARY'!$DH$238)+SUMIFS('ANNUAL SUMMARY'!$EQ$344,DU234,'ANNUAL SUMMARY'!$V$9,DF218,'ANNUAL SUMMARY'!$DH$296)+SUMIFS('ANNUAL SUMMARY'!$EQ$402,DU234,'ANNUAL SUMMARY'!$V$9,DF218,'ANNUAL SUMMARY'!$DH$354)+SUMIFS('ANNUAL SUMMARY'!$EQ$460,DU234,'ANNUAL SUMMARY'!$V$9,DF218,'ANNUAL SUMMARY'!$DH$412)+SUMIFS('ANNUAL SUMMARY'!$EQ$518,DU234,'ANNUAL SUMMARY'!$V$9,DF218,'ANNUAL SUMMARY'!$DH$470)+SUMIFS('ANNUAL SUMMARY'!$EQ$576,DU234,'ANNUAL SUMMARY'!$V$9,DF218,'ANNUAL SUMMARY'!$DH$528)+SUMIFS('ANNUAL SUMMARY'!$EQ$634,DU234,'ANNUAL SUMMARY'!$V$9,DF218,'ANNUAL SUMMARY'!$DH$586)+SUMIFS('ANNUAL SUMMARY'!$EQ$692,DU234,'ANNUAL SUMMARY'!$V$9,DF218,'ANNUAL SUMMARY'!$DH$644)+SUMIFS('ANNUAL SUMMARY'!$GN$54,DU234,'ANNUAL SUMMARY'!$V$9,DF218,'ANNUAL SUMMARY'!$FE$6)+SUMIFS('ANNUAL SUMMARY'!$GN$112,DU234,'ANNUAL SUMMARY'!$V$9,DF218,'ANNUAL SUMMARY'!$FE$64)+SUMIFS('ANNUAL SUMMARY'!$GN$170,DU234,'ANNUAL SUMMARY'!$V$9,DF218,'ANNUAL SUMMARY'!$FE$122)+SUMIFS('ANNUAL SUMMARY'!$GN$228,DU234,'ANNUAL SUMMARY'!$V$9,DF218,'ANNUAL SUMMARY'!$FE$180)+SUMIFS('ANNUAL SUMMARY'!$GN$286,DU234,'ANNUAL SUMMARY'!$V$9,DF218,'ANNUAL SUMMARY'!$FE$238)+SUMIFS('ANNUAL SUMMARY'!$GN$344,DU234,'ANNUAL SUMMARY'!$V$9,DF218,'ANNUAL SUMMARY'!$FE$296)+SUMIFS('ANNUAL SUMMARY'!$GN$402,DU234,'ANNUAL SUMMARY'!$V$9,DF218,'ANNUAL SUMMARY'!$FE$354)+SUMIFS('ANNUAL SUMMARY'!$GN$460,DU234,'ANNUAL SUMMARY'!$V$9,DF218,'ANNUAL SUMMARY'!$FE$412)+SUMIFS('ANNUAL SUMMARY'!$GN$518,DU234,'ANNUAL SUMMARY'!$V$9,DF218,'ANNUAL SUMMARY'!$FE$470)+SUMIFS('ANNUAL SUMMARY'!$GN$576,DU234,'ANNUAL SUMMARY'!$V$9,DF218,'ANNUAL SUMMARY'!$FE$528)+SUMIFS('ANNUAL SUMMARY'!$GN$634,DU234,'ANNUAL SUMMARY'!$V$9,DF218,'ANNUAL SUMMARY'!$FE$586)+SUMIFS('ANNUAL SUMMARY'!$GN$692,DU234,'ANNUAL SUMMARY'!$V$9,DF218,'ANNUAL SUMMARY'!$FE$644)</f>
        <v>0</v>
      </c>
      <c r="EP234" s="728"/>
      <c r="EQ234" s="1260"/>
      <c r="ER234" s="1263"/>
      <c r="ES234" s="154"/>
      <c r="ET234" s="658"/>
      <c r="EU234" s="658"/>
      <c r="EV234" s="658"/>
      <c r="EW234" s="658"/>
      <c r="EX234" s="624"/>
      <c r="EY234" s="624"/>
      <c r="EZ234" s="624"/>
      <c r="FA234" s="624"/>
      <c r="FB234" s="624"/>
      <c r="FC234" s="624"/>
      <c r="FD234" s="624"/>
      <c r="FE234" s="624"/>
      <c r="FF234" s="658"/>
      <c r="FG234" s="658"/>
      <c r="FH234" s="658"/>
      <c r="FI234" s="658"/>
      <c r="FJ234" s="658"/>
      <c r="FK234" s="658"/>
      <c r="FL234" s="658"/>
      <c r="FM234" s="658"/>
      <c r="FN234" s="658"/>
      <c r="FO234" s="658"/>
      <c r="FP234" s="658"/>
      <c r="FQ234" s="15"/>
      <c r="FR234" s="812">
        <f>IF(FR224=0," ",FR224+5)</f>
        <v>2027</v>
      </c>
      <c r="FS234" s="813"/>
      <c r="FT234" s="813"/>
      <c r="FU234" s="813"/>
      <c r="FV234" s="813"/>
      <c r="FW234" s="1118">
        <f>SUMIFS('ANNUAL SUMMARY'!$AF$54,FR234,'ANNUAL SUMMARY'!$V$9,FC218,'ANNUAL SUMMARY'!$L$6)+SUMIFS('ANNUAL SUMMARY'!$AF$112,FR234,'ANNUAL SUMMARY'!$V$9,FC218,'ANNUAL SUMMARY'!$L$64)+SUMIFS('ANNUAL SUMMARY'!$AF$170,FR234,'ANNUAL SUMMARY'!$V$9,FC218,'ANNUAL SUMMARY'!$L$122)+SUMIFS('ANNUAL SUMMARY'!$AF$228,FR234,'ANNUAL SUMMARY'!$V$9,FC218,'ANNUAL SUMMARY'!$L$180)+SUMIFS('ANNUAL SUMMARY'!$AF$286,FR234,'ANNUAL SUMMARY'!$V$9,FC218,'ANNUAL SUMMARY'!$L$238)+SUMIFS('ANNUAL SUMMARY'!$AF$344,FR234,'ANNUAL SUMMARY'!$V$9,FC218,'ANNUAL SUMMARY'!$L$296)+SUMIFS('ANNUAL SUMMARY'!$AF$402,FR234,'ANNUAL SUMMARY'!$V$9,FC218,'ANNUAL SUMMARY'!$L$354)+SUMIFS('ANNUAL SUMMARY'!$AF$460,FR234,'ANNUAL SUMMARY'!$V$9,FC218,'ANNUAL SUMMARY'!$L$412)+SUMIFS('ANNUAL SUMMARY'!$AF$518,FR234,'ANNUAL SUMMARY'!$V$9,FC218,'ANNUAL SUMMARY'!$L$470)+SUMIFS('ANNUAL SUMMARY'!$AF$576,FR234,'ANNUAL SUMMARY'!$V$9,FC218,'ANNUAL SUMMARY'!$L$528)+SUMIFS('ANNUAL SUMMARY'!$AF$634,FR234,'ANNUAL SUMMARY'!$V$9,FC218,'ANNUAL SUMMARY'!$L$586)+SUMIFS('ANNUAL SUMMARY'!$AF$692,FR234,'ANNUAL SUMMARY'!$V$9,FC218,'ANNUAL SUMMARY'!$L$644)+SUMIFS('ANNUAL SUMMARY'!$CC$54,FR234,'ANNUAL SUMMARY'!$V$9,FC218,'ANNUAL SUMMARY'!$BI$6)+SUMIFS('ANNUAL SUMMARY'!$CC$112,FR234,'ANNUAL SUMMARY'!$V$9,FC218,'ANNUAL SUMMARY'!$BI$64)+SUMIFS('ANNUAL SUMMARY'!$CC$170,FR234,'ANNUAL SUMMARY'!$V$9,FC218,'ANNUAL SUMMARY'!$BI$122)+SUMIFS('ANNUAL SUMMARY'!$CC$228,FR234,'ANNUAL SUMMARY'!$V$9,FC218,'ANNUAL SUMMARY'!$BI$180)+SUMIFS('ANNUAL SUMMARY'!$CC$286,FR234,'ANNUAL SUMMARY'!$V$9,FC218,'ANNUAL SUMMARY'!$BI$238)+SUMIFS('ANNUAL SUMMARY'!$CC$344,FR234,'ANNUAL SUMMARY'!$V$9,FC218,'ANNUAL SUMMARY'!$BI$296)+SUMIFS('ANNUAL SUMMARY'!$CC$402,FR234,'ANNUAL SUMMARY'!$V$9,FC218,'ANNUAL SUMMARY'!$BI$354)+SUMIFS('ANNUAL SUMMARY'!$CC$460,FR234,'ANNUAL SUMMARY'!$V$9,FC218,'ANNUAL SUMMARY'!$BI$412)+SUMIFS('ANNUAL SUMMARY'!$CC$518,FR234,'ANNUAL SUMMARY'!$V$9,FC218,'ANNUAL SUMMARY'!$BI$470)+SUMIFS('ANNUAL SUMMARY'!$CC$576,FR234,'ANNUAL SUMMARY'!$V$9,FC218,'ANNUAL SUMMARY'!$BI$528)+SUMIFS('ANNUAL SUMMARY'!$CC$634,FR234,'ANNUAL SUMMARY'!$V$9,FC218,'ANNUAL SUMMARY'!$BI$586)+SUMIFS('ANNUAL SUMMARY'!$CC$692,FR234,'ANNUAL SUMMARY'!$V$9,FC218,'ANNUAL SUMMARY'!$BI$644)+SUMIFS('ANNUAL SUMMARY'!$EB$54,FR234,'ANNUAL SUMMARY'!$V$9,FC218,'ANNUAL SUMMARY'!$DH$6)+SUMIFS('ANNUAL SUMMARY'!$EB$112,FR234,'ANNUAL SUMMARY'!$V$9,FC218,'ANNUAL SUMMARY'!$DH$64)+SUMIFS('ANNUAL SUMMARY'!$EB$170,FR234,'ANNUAL SUMMARY'!$V$9,FC218,'ANNUAL SUMMARY'!$DH$122)+SUMIFS('ANNUAL SUMMARY'!$EB$228,FR234,'ANNUAL SUMMARY'!$V$9,FC218,'ANNUAL SUMMARY'!$DH$180)+SUMIFS('ANNUAL SUMMARY'!$EB$286,FR234,'ANNUAL SUMMARY'!$V$9,FC218,'ANNUAL SUMMARY'!$DH$238)+SUMIFS('ANNUAL SUMMARY'!$EB$344,FR234,'ANNUAL SUMMARY'!$V$9,FC218,'ANNUAL SUMMARY'!$DH$296)+SUMIFS('ANNUAL SUMMARY'!$EB$402,FR234,'ANNUAL SUMMARY'!$V$9,FC218,'ANNUAL SUMMARY'!$DH$354)+SUMIFS('ANNUAL SUMMARY'!$EB$460,FR234,'ANNUAL SUMMARY'!$V$9,FC218,'ANNUAL SUMMARY'!$DH$412)+SUMIFS('ANNUAL SUMMARY'!$EB$518,FR234,'ANNUAL SUMMARY'!$V$9,FC218,'ANNUAL SUMMARY'!$DH$470)+SUMIFS('ANNUAL SUMMARY'!$EB$576,FR234,'ANNUAL SUMMARY'!$V$9,FC218,'ANNUAL SUMMARY'!$DH$528)+SUMIFS('ANNUAL SUMMARY'!$EB$634,FR234,'ANNUAL SUMMARY'!$V$9,FC218,'ANNUAL SUMMARY'!$DH$586)+SUMIFS('ANNUAL SUMMARY'!$EB$692,FR234,'ANNUAL SUMMARY'!$V$9,FC218,'ANNUAL SUMMARY'!$DH$644)+SUMIFS('ANNUAL SUMMARY'!$FY$54,FR234,'ANNUAL SUMMARY'!$V$9,FC218,'ANNUAL SUMMARY'!$FE$6)+SUMIFS('ANNUAL SUMMARY'!$FY$112,FR234,'ANNUAL SUMMARY'!$V$9,FC218,'ANNUAL SUMMARY'!$FE$64)+SUMIFS('ANNUAL SUMMARY'!$FY$170,FR234,'ANNUAL SUMMARY'!$V$9,FC218,'ANNUAL SUMMARY'!$FE$122)+SUMIFS('ANNUAL SUMMARY'!$FY$228,FR234,'ANNUAL SUMMARY'!$V$9,FC218,'ANNUAL SUMMARY'!$FE$180)+SUMIFS('ANNUAL SUMMARY'!$FY$286,FR234,'ANNUAL SUMMARY'!$V$9,FC218,'ANNUAL SUMMARY'!$FE$238)+SUMIFS('ANNUAL SUMMARY'!$FY$344,FR234,'ANNUAL SUMMARY'!$V$9,FC218,'ANNUAL SUMMARY'!$FE$296)+SUMIFS('ANNUAL SUMMARY'!$FY$402,FR234,'ANNUAL SUMMARY'!$V$9,FC218,'ANNUAL SUMMARY'!$FE$354)+SUMIFS('ANNUAL SUMMARY'!$FY$460,FR234,'ANNUAL SUMMARY'!$V$9,FC218,'ANNUAL SUMMARY'!$FE$412)+SUMIFS('ANNUAL SUMMARY'!$FY$518,FR234,'ANNUAL SUMMARY'!$V$9,FC218,'ANNUAL SUMMARY'!$FE$470)+SUMIFS('ANNUAL SUMMARY'!$FY$576,FR234,'ANNUAL SUMMARY'!$V$9,FC218,'ANNUAL SUMMARY'!$FE$528)+SUMIFS('ANNUAL SUMMARY'!$FY$634,FR234,'ANNUAL SUMMARY'!$V$9,FC218,'ANNUAL SUMMARY'!$FE$586)+SUMIFS('ANNUAL SUMMARY'!$FY$692,FR234,'ANNUAL SUMMARY'!$V$9,FC218,'ANNUAL SUMMARY'!$FE$644)</f>
        <v>0</v>
      </c>
      <c r="FX234" s="727"/>
      <c r="FY234" s="727"/>
      <c r="FZ234" s="727"/>
      <c r="GA234" s="727">
        <f>SUMIFS('ANNUAL SUMMARY'!$AJ$54,FR234,'ANNUAL SUMMARY'!$V$9,FC218,'ANNUAL SUMMARY'!$L$6)+SUMIFS('ANNUAL SUMMARY'!$AJ$112,FR234,'ANNUAL SUMMARY'!$V$9,FC218,'ANNUAL SUMMARY'!$L$64)+SUMIFS('ANNUAL SUMMARY'!$AJ$170,FR234,'ANNUAL SUMMARY'!$V$9,FC218,'ANNUAL SUMMARY'!$L$122)+SUMIFS('ANNUAL SUMMARY'!$AJ$228,FR234,'ANNUAL SUMMARY'!$V$9,FC218,'ANNUAL SUMMARY'!$L$180)+SUMIFS('ANNUAL SUMMARY'!$AJ$286,FR234,'ANNUAL SUMMARY'!$V$9,FC218,'ANNUAL SUMMARY'!$L$238)+SUMIFS('ANNUAL SUMMARY'!$AJ$344,FR234,'ANNUAL SUMMARY'!$V$9,FC218,'ANNUAL SUMMARY'!$L$296)+SUMIFS('ANNUAL SUMMARY'!$AJ$402,FR234,'ANNUAL SUMMARY'!$V$9,FC218,'ANNUAL SUMMARY'!$L$354)+SUMIFS('ANNUAL SUMMARY'!$AJ$460,FR234,'ANNUAL SUMMARY'!$V$9,FC218,'ANNUAL SUMMARY'!$L$412)+SUMIFS('ANNUAL SUMMARY'!$AJ$518,FR234,'ANNUAL SUMMARY'!$V$9,FC218,'ANNUAL SUMMARY'!$L$470)+SUMIFS('ANNUAL SUMMARY'!$AJ$576,FR234,'ANNUAL SUMMARY'!$V$9,FC218,'ANNUAL SUMMARY'!$L$528)+SUMIFS('ANNUAL SUMMARY'!$AJ$634,FR234,'ANNUAL SUMMARY'!$V$9,FC218,'ANNUAL SUMMARY'!$L$586)+SUMIFS('ANNUAL SUMMARY'!$AJ$692,FR234,'ANNUAL SUMMARY'!$V$9,FC218,'ANNUAL SUMMARY'!$L$644)+SUMIFS('ANNUAL SUMMARY'!$CG$54,FR234,'ANNUAL SUMMARY'!$V$9,FC218,'ANNUAL SUMMARY'!$BI$6)+SUMIFS('ANNUAL SUMMARY'!$CG$112,FR234,'ANNUAL SUMMARY'!$V$9,FC218,'ANNUAL SUMMARY'!$BI$64)+SUMIFS('ANNUAL SUMMARY'!$CG$170,FR234,'ANNUAL SUMMARY'!$V$9,FC218,'ANNUAL SUMMARY'!$BI$122)+SUMIFS('ANNUAL SUMMARY'!$CG$228,FR234,'ANNUAL SUMMARY'!$V$9,FC218,'ANNUAL SUMMARY'!$BI$180)+SUMIFS('ANNUAL SUMMARY'!$CG$286,FR234,'ANNUAL SUMMARY'!$V$9,FC218,'ANNUAL SUMMARY'!$BI$238)+SUMIFS('ANNUAL SUMMARY'!$CG$344,FR234,'ANNUAL SUMMARY'!$V$9,FC218,'ANNUAL SUMMARY'!$BI$296)+SUMIFS('ANNUAL SUMMARY'!$CG$402,FR234,'ANNUAL SUMMARY'!$V$9,FC218,'ANNUAL SUMMARY'!$BI$354)+SUMIFS('ANNUAL SUMMARY'!$CG$460,FR234,'ANNUAL SUMMARY'!$V$9,FC218,'ANNUAL SUMMARY'!$BI$412)+SUMIFS('ANNUAL SUMMARY'!$CG$518,FR234,'ANNUAL SUMMARY'!$V$9,FC218,'ANNUAL SUMMARY'!$BI$470)+SUMIFS('ANNUAL SUMMARY'!$CG$576,FR234,'ANNUAL SUMMARY'!$V$9,FC218,'ANNUAL SUMMARY'!$BI$528)+SUMIFS('ANNUAL SUMMARY'!$CG$634,FR234,'ANNUAL SUMMARY'!$V$9,FC218,'ANNUAL SUMMARY'!$BI$586)+SUMIFS('ANNUAL SUMMARY'!$CG$692,FR234,'ANNUAL SUMMARY'!$V$9,FC218,'ANNUAL SUMMARY'!$BI$644)+SUMIFS('ANNUAL SUMMARY'!$EF$54,FR234,'ANNUAL SUMMARY'!$V$9,FC218,'ANNUAL SUMMARY'!$DH$6)+SUMIFS('ANNUAL SUMMARY'!$EF$112,FR234,'ANNUAL SUMMARY'!$V$9,FC218,'ANNUAL SUMMARY'!$DH$64)+SUMIFS('ANNUAL SUMMARY'!$EF$170,FR234,'ANNUAL SUMMARY'!$V$9,FC218,'ANNUAL SUMMARY'!$DH$122)+SUMIFS('ANNUAL SUMMARY'!$EF$228,FR234,'ANNUAL SUMMARY'!$V$9,FC218,'ANNUAL SUMMARY'!$DH$180)+SUMIFS('ANNUAL SUMMARY'!$EF$286,FR234,'ANNUAL SUMMARY'!$V$9,FC218,'ANNUAL SUMMARY'!$DH$238)+SUMIFS('ANNUAL SUMMARY'!$EF$344,FR234,'ANNUAL SUMMARY'!$V$9,FC218,'ANNUAL SUMMARY'!$DH$296)+SUMIFS('ANNUAL SUMMARY'!$EF$402,FR234,'ANNUAL SUMMARY'!$V$9,FC218,'ANNUAL SUMMARY'!$DH$354)+SUMIFS('ANNUAL SUMMARY'!$EF$460,FR234,'ANNUAL SUMMARY'!$V$9,FC218,'ANNUAL SUMMARY'!$DH$412)+SUMIFS('ANNUAL SUMMARY'!$EF$518,FR234,'ANNUAL SUMMARY'!$V$9,FC218,'ANNUAL SUMMARY'!$DH$470)+SUMIFS('ANNUAL SUMMARY'!$EF$576,FR234,'ANNUAL SUMMARY'!$V$9,FC218,'ANNUAL SUMMARY'!$DH$528)+SUMIFS('ANNUAL SUMMARY'!$EF$634,FR234,'ANNUAL SUMMARY'!$V$9,FC218,'ANNUAL SUMMARY'!$DH$586)+SUMIFS('ANNUAL SUMMARY'!$EF$692,FR234,'ANNUAL SUMMARY'!$V$9,FC218,'ANNUAL SUMMARY'!$DH$644)+SUMIFS('ANNUAL SUMMARY'!$GC$54,FR234,'ANNUAL SUMMARY'!$V$9,FC218,'ANNUAL SUMMARY'!$FE$6)+SUMIFS('ANNUAL SUMMARY'!$GC$112,FR234,'ANNUAL SUMMARY'!$V$9,FC218,'ANNUAL SUMMARY'!$FE$64)+SUMIFS('ANNUAL SUMMARY'!$GC$170,FR234,'ANNUAL SUMMARY'!$V$9,FC218,'ANNUAL SUMMARY'!$FE$122)+SUMIFS('ANNUAL SUMMARY'!$GC$228,FR234,'ANNUAL SUMMARY'!$V$9,FC218,'ANNUAL SUMMARY'!$FE$180)+SUMIFS('ANNUAL SUMMARY'!$GC$286,FR234,'ANNUAL SUMMARY'!$V$9,FC218,'ANNUAL SUMMARY'!$FE$238)+SUMIFS('ANNUAL SUMMARY'!$GC$344,FR234,'ANNUAL SUMMARY'!$V$9,FC218,'ANNUAL SUMMARY'!$FE$296)+SUMIFS('ANNUAL SUMMARY'!$GC$402,FR234,'ANNUAL SUMMARY'!$V$9,FC218,'ANNUAL SUMMARY'!$FE$354)+SUMIFS('ANNUAL SUMMARY'!$GC$460,FR234,'ANNUAL SUMMARY'!$V$9,FC218,'ANNUAL SUMMARY'!$FE$412)+SUMIFS('ANNUAL SUMMARY'!$GC$518,FR234,'ANNUAL SUMMARY'!$V$9,FC218,'ANNUAL SUMMARY'!$FE$470)+SUMIFS('ANNUAL SUMMARY'!$GC$576,FR234,'ANNUAL SUMMARY'!$V$9,FC218,'ANNUAL SUMMARY'!$FE$528)+SUMIFS('ANNUAL SUMMARY'!$GC$634,FR234,'ANNUAL SUMMARY'!$V$9,FC218,'ANNUAL SUMMARY'!$FE$586)+SUMIFS('ANNUAL SUMMARY'!$GC$692,FR234,'ANNUAL SUMMARY'!$V$9,FC218,'ANNUAL SUMMARY'!$FE$644)</f>
        <v>0</v>
      </c>
      <c r="GB234" s="727"/>
      <c r="GC234" s="727"/>
      <c r="GD234" s="727"/>
      <c r="GE234" s="727">
        <f>SUMIFS('ANNUAL SUMMARY'!$AN$54,FR234,'ANNUAL SUMMARY'!$V$9,FC218,'ANNUAL SUMMARY'!$L$6)+SUMIFS('ANNUAL SUMMARY'!$AN$112,FR234,'ANNUAL SUMMARY'!$V$9,FC218,'ANNUAL SUMMARY'!$L$64)+SUMIFS('ANNUAL SUMMARY'!$AN$170,FR234,'ANNUAL SUMMARY'!$V$9,FC218,'ANNUAL SUMMARY'!$L$122)+SUMIFS('ANNUAL SUMMARY'!$AN$228,FR234,'ANNUAL SUMMARY'!$V$9,FC218,'ANNUAL SUMMARY'!$L$180)+SUMIFS('ANNUAL SUMMARY'!$AN$286,FR234,'ANNUAL SUMMARY'!$V$9,FC218,'ANNUAL SUMMARY'!$L$238)+SUMIFS('ANNUAL SUMMARY'!$AN$344,FR234,'ANNUAL SUMMARY'!$V$9,FC218,'ANNUAL SUMMARY'!$L$296)+SUMIFS('ANNUAL SUMMARY'!$AN$402,FR234,'ANNUAL SUMMARY'!$V$9,FC218,'ANNUAL SUMMARY'!$L$354)+SUMIFS('ANNUAL SUMMARY'!$AN$460,FR234,'ANNUAL SUMMARY'!$V$9,FC218,'ANNUAL SUMMARY'!$L$412)+SUMIFS('ANNUAL SUMMARY'!$AN$518,FR234,'ANNUAL SUMMARY'!$V$9,FC218,'ANNUAL SUMMARY'!$L$470)+SUMIFS('ANNUAL SUMMARY'!$AN$576,FR234,'ANNUAL SUMMARY'!$V$9,FC218,'ANNUAL SUMMARY'!$L$528)+SUMIFS('ANNUAL SUMMARY'!$AN$634,FR234,'ANNUAL SUMMARY'!$V$9,FC218,'ANNUAL SUMMARY'!$L$586)+SUMIFS('ANNUAL SUMMARY'!$AN$692,FR234,'ANNUAL SUMMARY'!$V$9,FC218,'ANNUAL SUMMARY'!$L$644)+SUMIFS('ANNUAL SUMMARY'!$CK$54,FR234,'ANNUAL SUMMARY'!$V$9,FC218,'ANNUAL SUMMARY'!$BI$6)+SUMIFS('ANNUAL SUMMARY'!$CK$112,FR234,'ANNUAL SUMMARY'!$V$9,FC218,'ANNUAL SUMMARY'!$BI$64)+SUMIFS('ANNUAL SUMMARY'!$CK$170,FR234,'ANNUAL SUMMARY'!$V$9,FC218,'ANNUAL SUMMARY'!$BI$122)+SUMIFS('ANNUAL SUMMARY'!$CK$228,FR234,'ANNUAL SUMMARY'!$V$9,FC218,'ANNUAL SUMMARY'!$BI$180)+SUMIFS('ANNUAL SUMMARY'!$CK$286,FR234,'ANNUAL SUMMARY'!$V$9,FC218,'ANNUAL SUMMARY'!$BI$238)+SUMIFS('ANNUAL SUMMARY'!$CK$344,FR234,'ANNUAL SUMMARY'!$V$9,FC218,'ANNUAL SUMMARY'!$BI$296)+SUMIFS('ANNUAL SUMMARY'!$CK$402,FR234,'ANNUAL SUMMARY'!$V$9,FC218,'ANNUAL SUMMARY'!$BI$354)+SUMIFS('ANNUAL SUMMARY'!$CK$460,FR234,'ANNUAL SUMMARY'!$V$9,FC218,'ANNUAL SUMMARY'!$BI$412)+SUMIFS('ANNUAL SUMMARY'!$CK$518,FR234,'ANNUAL SUMMARY'!$V$9,FC218,'ANNUAL SUMMARY'!$BI$470)+SUMIFS('ANNUAL SUMMARY'!$CK$576,FR234,'ANNUAL SUMMARY'!$V$9,FC218,'ANNUAL SUMMARY'!$BI$528)+SUMIFS('ANNUAL SUMMARY'!$CK$634,FR234,'ANNUAL SUMMARY'!$V$9,FC218,'ANNUAL SUMMARY'!$BI$586)+SUMIFS('ANNUAL SUMMARY'!$CK$692,FR234,'ANNUAL SUMMARY'!$V$9,FC218,'ANNUAL SUMMARY'!$BI$644)+SUMIFS('ANNUAL SUMMARY'!$EJ$54,FR234,'ANNUAL SUMMARY'!$V$9,FC218,'ANNUAL SUMMARY'!$DH$6)+SUMIFS('ANNUAL SUMMARY'!$EJ$112,FR234,'ANNUAL SUMMARY'!$V$9,FC218,'ANNUAL SUMMARY'!$DH$64)+SUMIFS('ANNUAL SUMMARY'!$EJ$170,FR234,'ANNUAL SUMMARY'!$V$9,FC218,'ANNUAL SUMMARY'!$DH$122)+SUMIFS('ANNUAL SUMMARY'!$EJ$228,FR234,'ANNUAL SUMMARY'!$V$9,FC218,'ANNUAL SUMMARY'!$DH$180)+SUMIFS('ANNUAL SUMMARY'!$EJ$286,FR234,'ANNUAL SUMMARY'!$V$9,FC218,'ANNUAL SUMMARY'!$DH$238)+SUMIFS('ANNUAL SUMMARY'!$EJ$344,FR234,'ANNUAL SUMMARY'!$V$9,FC218,'ANNUAL SUMMARY'!$DH$296)+SUMIFS('ANNUAL SUMMARY'!$EJ$402,FR234,'ANNUAL SUMMARY'!$V$9,FC218,'ANNUAL SUMMARY'!$DH$354)+SUMIFS('ANNUAL SUMMARY'!$EJ$460,FR234,'ANNUAL SUMMARY'!$V$9,FC218,'ANNUAL SUMMARY'!$DH$412)+SUMIFS('ANNUAL SUMMARY'!$EJ$518,FR234,'ANNUAL SUMMARY'!$V$9,FC218,'ANNUAL SUMMARY'!$DH$470)+SUMIFS('ANNUAL SUMMARY'!$EJ$576,FR234,'ANNUAL SUMMARY'!$V$9,FC218,'ANNUAL SUMMARY'!$DH$528)+SUMIFS('ANNUAL SUMMARY'!$EJ$634,FR234,'ANNUAL SUMMARY'!$V$9,FC218,'ANNUAL SUMMARY'!$DH$586)+SUMIFS('ANNUAL SUMMARY'!$EJ$692,FR234,'ANNUAL SUMMARY'!$V$9,FC218,'ANNUAL SUMMARY'!$DH$644)+SUMIFS('ANNUAL SUMMARY'!$GG$54,FR234,'ANNUAL SUMMARY'!$V$9,FC218,'ANNUAL SUMMARY'!$FE$6)+SUMIFS('ANNUAL SUMMARY'!$GG$112,FR234,'ANNUAL SUMMARY'!$V$9,FC218,'ANNUAL SUMMARY'!$FE$64)+SUMIFS('ANNUAL SUMMARY'!$GG$170,FR234,'ANNUAL SUMMARY'!$V$9,FC218,'ANNUAL SUMMARY'!$FE$122)+SUMIFS('ANNUAL SUMMARY'!$GG$228,FR234,'ANNUAL SUMMARY'!$V$9,FC218,'ANNUAL SUMMARY'!$FE$180)+SUMIFS('ANNUAL SUMMARY'!$GG$286,FR234,'ANNUAL SUMMARY'!$V$9,FC218,'ANNUAL SUMMARY'!$FE$238)+SUMIFS('ANNUAL SUMMARY'!$GG$344,FR234,'ANNUAL SUMMARY'!$V$9,FC218,'ANNUAL SUMMARY'!$FE$296)+SUMIFS('ANNUAL SUMMARY'!$GG$402,FR234,'ANNUAL SUMMARY'!$V$9,FC218,'ANNUAL SUMMARY'!$FE$354)+SUMIFS('ANNUAL SUMMARY'!$GG$460,FR234,'ANNUAL SUMMARY'!$V$9,FC218,'ANNUAL SUMMARY'!$FE$412)+SUMIFS('ANNUAL SUMMARY'!$GG$518,FR234,'ANNUAL SUMMARY'!$V$9,FC218,'ANNUAL SUMMARY'!$FE$470)+SUMIFS('ANNUAL SUMMARY'!$GG$576,FR234,'ANNUAL SUMMARY'!$V$9,FC218,'ANNUAL SUMMARY'!$FE$528)+SUMIFS('ANNUAL SUMMARY'!$GG$634,FR234,'ANNUAL SUMMARY'!$V$9,FC218,'ANNUAL SUMMARY'!$FE$586)+SUMIFS('ANNUAL SUMMARY'!$GG$692,FR234,'ANNUAL SUMMARY'!$V$9,FC218,'ANNUAL SUMMARY'!$FE$644)</f>
        <v>0</v>
      </c>
      <c r="GF234" s="727"/>
      <c r="GG234" s="727"/>
      <c r="GH234" s="727"/>
      <c r="GI234" s="728">
        <f>SUMIFS('ANNUAL SUMMARY'!$AR$54,FR234,'ANNUAL SUMMARY'!$V$9,FC218,'ANNUAL SUMMARY'!$L$6)+SUMIFS('ANNUAL SUMMARY'!$AR$112,FR234,'ANNUAL SUMMARY'!$V$9,FC218,'ANNUAL SUMMARY'!$L$64)+SUMIFS('ANNUAL SUMMARY'!$AR$170,FR234,'ANNUAL SUMMARY'!$V$9,FC218,'ANNUAL SUMMARY'!$L$122)+SUMIFS('ANNUAL SUMMARY'!$AR$228,FR234,'ANNUAL SUMMARY'!$V$9,FC218,'ANNUAL SUMMARY'!$L$180)+SUMIFS('ANNUAL SUMMARY'!$AR$286,FR234,'ANNUAL SUMMARY'!$V$9,FC218,'ANNUAL SUMMARY'!$L$238)+SUMIFS('ANNUAL SUMMARY'!$AR$344,FR234,'ANNUAL SUMMARY'!$V$9,FC218,'ANNUAL SUMMARY'!$L$296)+SUMIFS('ANNUAL SUMMARY'!$AR$402,FR234,'ANNUAL SUMMARY'!$V$9,FC218,'ANNUAL SUMMARY'!$L$354)+SUMIFS('ANNUAL SUMMARY'!$AR$460,FR234,'ANNUAL SUMMARY'!$V$9,FC218,'ANNUAL SUMMARY'!$L$412)+SUMIFS('ANNUAL SUMMARY'!$AR$518,FR234,'ANNUAL SUMMARY'!$V$9,FC218,'ANNUAL SUMMARY'!$L$470)+SUMIFS('ANNUAL SUMMARY'!$AR$576,FR234,'ANNUAL SUMMARY'!$V$9,FC218,'ANNUAL SUMMARY'!$L$528)+SUMIFS('ANNUAL SUMMARY'!$AR$634,FR234,'ANNUAL SUMMARY'!$V$9,FC218,'ANNUAL SUMMARY'!$L$586)+SUMIFS('ANNUAL SUMMARY'!$AR$692,FR234,'ANNUAL SUMMARY'!$V$9,FC218,'ANNUAL SUMMARY'!$L$644)+SUMIFS('ANNUAL SUMMARY'!$CO$54,FR234,'ANNUAL SUMMARY'!$V$9,FC218,'ANNUAL SUMMARY'!$BI$6)+SUMIFS('ANNUAL SUMMARY'!$CO$112,FR234,'ANNUAL SUMMARY'!$V$9,FC218,'ANNUAL SUMMARY'!$BI$64)+SUMIFS('ANNUAL SUMMARY'!$CO$170,FR234,'ANNUAL SUMMARY'!$V$9,FC218,'ANNUAL SUMMARY'!$BI$122)+SUMIFS('ANNUAL SUMMARY'!$CO$228,FR234,'ANNUAL SUMMARY'!$V$9,FC218,'ANNUAL SUMMARY'!$BI$180)+SUMIFS('ANNUAL SUMMARY'!$CO$286,FR234,'ANNUAL SUMMARY'!$V$9,FC218,'ANNUAL SUMMARY'!$BI$238)+SUMIFS('ANNUAL SUMMARY'!$CO$344,FR234,'ANNUAL SUMMARY'!$V$9,FC218,'ANNUAL SUMMARY'!$BI$296)+SUMIFS('ANNUAL SUMMARY'!$CO$402,FR234,'ANNUAL SUMMARY'!$V$9,FC218,'ANNUAL SUMMARY'!$BI$354)+SUMIFS('ANNUAL SUMMARY'!$CO$460,FR234,'ANNUAL SUMMARY'!$V$9,FC218,'ANNUAL SUMMARY'!$BI$412)+SUMIFS('ANNUAL SUMMARY'!$CO$518,FR234,'ANNUAL SUMMARY'!$V$9,FC218,'ANNUAL SUMMARY'!$BI$470)+SUMIFS('ANNUAL SUMMARY'!$CO$576,FR234,'ANNUAL SUMMARY'!$V$9,FC218,'ANNUAL SUMMARY'!$BI$528)+SUMIFS('ANNUAL SUMMARY'!$CO$634,FR234,'ANNUAL SUMMARY'!$V$9,FC218,'ANNUAL SUMMARY'!$BI$586)+SUMIFS('ANNUAL SUMMARY'!$CO$692,FR234,'ANNUAL SUMMARY'!$V$9,FC218,'ANNUAL SUMMARY'!$BI$644)+SUMIFS('ANNUAL SUMMARY'!$EN$54,FR234,'ANNUAL SUMMARY'!$V$9,FC218,'ANNUAL SUMMARY'!$DH$6)+SUMIFS('ANNUAL SUMMARY'!$EN$112,FR234,'ANNUAL SUMMARY'!$V$9,FC218,'ANNUAL SUMMARY'!$DH$64)+SUMIFS('ANNUAL SUMMARY'!$EN$170,FR234,'ANNUAL SUMMARY'!$V$9,FC218,'ANNUAL SUMMARY'!$DH$122)+SUMIFS('ANNUAL SUMMARY'!$EN$228,FR234,'ANNUAL SUMMARY'!$V$9,FC218,'ANNUAL SUMMARY'!$DH$180)+SUMIFS('ANNUAL SUMMARY'!$EN$286,FR234,'ANNUAL SUMMARY'!$V$9,FC218,'ANNUAL SUMMARY'!$DH$238)+SUMIFS('ANNUAL SUMMARY'!$EN$344,FR234,'ANNUAL SUMMARY'!$V$9,FC218,'ANNUAL SUMMARY'!$DH$296)+SUMIFS('ANNUAL SUMMARY'!$EN$402,FR234,'ANNUAL SUMMARY'!$V$9,FC218,'ANNUAL SUMMARY'!$DH$354)+SUMIFS('ANNUAL SUMMARY'!$EN$460,FR234,'ANNUAL SUMMARY'!$V$9,FC218,'ANNUAL SUMMARY'!$DH$412)+SUMIFS('ANNUAL SUMMARY'!$EN$518,FR234,'ANNUAL SUMMARY'!$V$9,FC218,'ANNUAL SUMMARY'!$DH$470)+SUMIFS('ANNUAL SUMMARY'!$EN$576,FR234,'ANNUAL SUMMARY'!$V$9,FC218,'ANNUAL SUMMARY'!$DH$528)+SUMIFS('ANNUAL SUMMARY'!$EN$634,FR234,'ANNUAL SUMMARY'!$V$9,FC218,'ANNUAL SUMMARY'!$DH$586)+SUMIFS('ANNUAL SUMMARY'!$EN$692,FR234,'ANNUAL SUMMARY'!$V$9,FC218,'ANNUAL SUMMARY'!$DH$644)+SUMIFS('ANNUAL SUMMARY'!$GK$54,FR234,'ANNUAL SUMMARY'!$V$9,FC218,'ANNUAL SUMMARY'!$FE$6)+SUMIFS('ANNUAL SUMMARY'!$GK$112,FR234,'ANNUAL SUMMARY'!$V$9,FC218,'ANNUAL SUMMARY'!$FE$64)+SUMIFS('ANNUAL SUMMARY'!$GK$170,FR234,'ANNUAL SUMMARY'!$V$9,FC218,'ANNUAL SUMMARY'!$FE$122)+SUMIFS('ANNUAL SUMMARY'!$GK$228,FR234,'ANNUAL SUMMARY'!$V$9,FC218,'ANNUAL SUMMARY'!$FE$180)+SUMIFS('ANNUAL SUMMARY'!$GK$286,FR234,'ANNUAL SUMMARY'!$V$9,FC218,'ANNUAL SUMMARY'!$FE$238)+SUMIFS('ANNUAL SUMMARY'!$GK$344,FR234,'ANNUAL SUMMARY'!$V$9,FC218,'ANNUAL SUMMARY'!$FE$296)+SUMIFS('ANNUAL SUMMARY'!$GK$402,FR234,'ANNUAL SUMMARY'!$V$9,FC218,'ANNUAL SUMMARY'!$FE$354)+SUMIFS('ANNUAL SUMMARY'!$GK$460,FR234,'ANNUAL SUMMARY'!$V$9,FC218,'ANNUAL SUMMARY'!$FE$412)+SUMIFS('ANNUAL SUMMARY'!$GK$518,FR234,'ANNUAL SUMMARY'!$V$9,FC218,'ANNUAL SUMMARY'!$FE$470)+SUMIFS('ANNUAL SUMMARY'!$GK$576,FR234,'ANNUAL SUMMARY'!$V$9,FC218,'ANNUAL SUMMARY'!$FE$528)+SUMIFS('ANNUAL SUMMARY'!$GK$634,FR234,'ANNUAL SUMMARY'!$V$9,FC218,'ANNUAL SUMMARY'!$FE$586)+SUMIFS('ANNUAL SUMMARY'!$GK$692,FR234,'ANNUAL SUMMARY'!$V$9,FC218,'ANNUAL SUMMARY'!$FE$644)</f>
        <v>0</v>
      </c>
      <c r="GJ234" s="728"/>
      <c r="GK234" s="728"/>
      <c r="GL234" s="728">
        <f>SUMIFS('ANNUAL SUMMARY'!$AU$54,FR234,'ANNUAL SUMMARY'!$V$9,FC218,'ANNUAL SUMMARY'!$L$6)+SUMIFS('ANNUAL SUMMARY'!$AU$112,FR234,'ANNUAL SUMMARY'!$V$9,FC218,'ANNUAL SUMMARY'!$L$64)+SUMIFS('ANNUAL SUMMARY'!$AU$170,FR234,'ANNUAL SUMMARY'!$V$9,FC218,'ANNUAL SUMMARY'!$L$122)+SUMIFS('ANNUAL SUMMARY'!$AU$228,FR234,'ANNUAL SUMMARY'!$V$9,FC218,'ANNUAL SUMMARY'!$L$180)+SUMIFS('ANNUAL SUMMARY'!$AU$286,FR234,'ANNUAL SUMMARY'!$V$9,FC218,'ANNUAL SUMMARY'!$L$238)+SUMIFS('ANNUAL SUMMARY'!$AU$344,FR234,'ANNUAL SUMMARY'!$V$9,FC218,'ANNUAL SUMMARY'!$L$296)+SUMIFS('ANNUAL SUMMARY'!$AU$402,FR234,'ANNUAL SUMMARY'!$V$9,FC218,'ANNUAL SUMMARY'!$L$354)+SUMIFS('ANNUAL SUMMARY'!$AU$460,FR234,'ANNUAL SUMMARY'!$V$9,FC218,'ANNUAL SUMMARY'!$L$412)+SUMIFS('ANNUAL SUMMARY'!$AU$518,FR234,'ANNUAL SUMMARY'!$V$9,FC218,'ANNUAL SUMMARY'!$L$470)+SUMIFS('ANNUAL SUMMARY'!$AU$576,FR234,'ANNUAL SUMMARY'!$V$9,FC218,'ANNUAL SUMMARY'!$L$528)+SUMIFS('ANNUAL SUMMARY'!$AU$634,FR234,'ANNUAL SUMMARY'!$V$9,FC218,'ANNUAL SUMMARY'!$L$586)+SUMIFS('ANNUAL SUMMARY'!$AU$692,FR234,'ANNUAL SUMMARY'!$V$9,FC218,'ANNUAL SUMMARY'!$L$644)+SUMIFS('ANNUAL SUMMARY'!$CR$54,FR234,'ANNUAL SUMMARY'!$V$9,FC218,'ANNUAL SUMMARY'!$BI$6)+SUMIFS('ANNUAL SUMMARY'!$CR$112,FR234,'ANNUAL SUMMARY'!$V$9,FC218,'ANNUAL SUMMARY'!$BI$64)+SUMIFS('ANNUAL SUMMARY'!$CR$170,FR234,'ANNUAL SUMMARY'!$V$9,FC218,'ANNUAL SUMMARY'!$BI$122)+SUMIFS('ANNUAL SUMMARY'!$CR$228,FR234,'ANNUAL SUMMARY'!$V$9,FC218,'ANNUAL SUMMARY'!$BI$180)+SUMIFS('ANNUAL SUMMARY'!$CR$286,FR234,'ANNUAL SUMMARY'!$V$9,FC218,'ANNUAL SUMMARY'!$BI$238)+SUMIFS('ANNUAL SUMMARY'!$CR$344,FR234,'ANNUAL SUMMARY'!$V$9,FC218,'ANNUAL SUMMARY'!$BI$296)+SUMIFS('ANNUAL SUMMARY'!$CR$402,FR234,'ANNUAL SUMMARY'!$V$9,FC218,'ANNUAL SUMMARY'!$BI$354)+SUMIFS('ANNUAL SUMMARY'!$CR$460,FR234,'ANNUAL SUMMARY'!$V$9,FC218,'ANNUAL SUMMARY'!$BI$412)+SUMIFS('ANNUAL SUMMARY'!$CR$518,FR234,'ANNUAL SUMMARY'!$V$9,FC218,'ANNUAL SUMMARY'!$BI$470)+SUMIFS('ANNUAL SUMMARY'!$CR$576,FR234,'ANNUAL SUMMARY'!$V$9,FC218,'ANNUAL SUMMARY'!$BI$528)+SUMIFS('ANNUAL SUMMARY'!$CR$634,FR234,'ANNUAL SUMMARY'!$V$9,FC218,'ANNUAL SUMMARY'!$BI$586)+SUMIFS('ANNUAL SUMMARY'!$CR$692,FR234,'ANNUAL SUMMARY'!$V$9,FC218,'ANNUAL SUMMARY'!$BI$644)+SUMIFS('ANNUAL SUMMARY'!$EQ$54,FR234,'ANNUAL SUMMARY'!$V$9,FC218,'ANNUAL SUMMARY'!$DH$6)+SUMIFS('ANNUAL SUMMARY'!$EQ$112,FR234,'ANNUAL SUMMARY'!$V$9,FC218,'ANNUAL SUMMARY'!$DH$64)+SUMIFS('ANNUAL SUMMARY'!$EQ$170,FR234,'ANNUAL SUMMARY'!$V$9,FC218,'ANNUAL SUMMARY'!$DH$122)+SUMIFS('ANNUAL SUMMARY'!$EQ$228,FR234,'ANNUAL SUMMARY'!$V$9,FC218,'ANNUAL SUMMARY'!$DH$180)+SUMIFS('ANNUAL SUMMARY'!$EQ$286,FR234,'ANNUAL SUMMARY'!$V$9,FC218,'ANNUAL SUMMARY'!$DH$238)+SUMIFS('ANNUAL SUMMARY'!$EQ$344,FR234,'ANNUAL SUMMARY'!$V$9,FC218,'ANNUAL SUMMARY'!$DH$296)+SUMIFS('ANNUAL SUMMARY'!$EQ$402,FR234,'ANNUAL SUMMARY'!$V$9,FC218,'ANNUAL SUMMARY'!$DH$354)+SUMIFS('ANNUAL SUMMARY'!$EQ$460,FR234,'ANNUAL SUMMARY'!$V$9,FC218,'ANNUAL SUMMARY'!$DH$412)+SUMIFS('ANNUAL SUMMARY'!$EQ$518,FR234,'ANNUAL SUMMARY'!$V$9,FC218,'ANNUAL SUMMARY'!$DH$470)+SUMIFS('ANNUAL SUMMARY'!$EQ$576,FR234,'ANNUAL SUMMARY'!$V$9,FC218,'ANNUAL SUMMARY'!$DH$528)+SUMIFS('ANNUAL SUMMARY'!$EQ$634,FR234,'ANNUAL SUMMARY'!$V$9,FC218,'ANNUAL SUMMARY'!$DH$586)+SUMIFS('ANNUAL SUMMARY'!$EQ$692,FR234,'ANNUAL SUMMARY'!$V$9,FC218,'ANNUAL SUMMARY'!$DH$644)+SUMIFS('ANNUAL SUMMARY'!$GN$54,FR234,'ANNUAL SUMMARY'!$V$9,FC218,'ANNUAL SUMMARY'!$FE$6)+SUMIFS('ANNUAL SUMMARY'!$GN$112,FR234,'ANNUAL SUMMARY'!$V$9,FC218,'ANNUAL SUMMARY'!$FE$64)+SUMIFS('ANNUAL SUMMARY'!$GN$170,FR234,'ANNUAL SUMMARY'!$V$9,FC218,'ANNUAL SUMMARY'!$FE$122)+SUMIFS('ANNUAL SUMMARY'!$GN$228,FR234,'ANNUAL SUMMARY'!$V$9,FC218,'ANNUAL SUMMARY'!$FE$180)+SUMIFS('ANNUAL SUMMARY'!$GN$286,FR234,'ANNUAL SUMMARY'!$V$9,FC218,'ANNUAL SUMMARY'!$FE$238)+SUMIFS('ANNUAL SUMMARY'!$GN$344,FR234,'ANNUAL SUMMARY'!$V$9,FC218,'ANNUAL SUMMARY'!$FE$296)+SUMIFS('ANNUAL SUMMARY'!$GN$402,FR234,'ANNUAL SUMMARY'!$V$9,FC218,'ANNUAL SUMMARY'!$FE$354)+SUMIFS('ANNUAL SUMMARY'!$GN$460,FR234,'ANNUAL SUMMARY'!$V$9,FC218,'ANNUAL SUMMARY'!$FE$412)+SUMIFS('ANNUAL SUMMARY'!$GN$518,FR234,'ANNUAL SUMMARY'!$V$9,FC218,'ANNUAL SUMMARY'!$FE$470)+SUMIFS('ANNUAL SUMMARY'!$GN$576,FR234,'ANNUAL SUMMARY'!$V$9,FC218,'ANNUAL SUMMARY'!$FE$528)+SUMIFS('ANNUAL SUMMARY'!$GN$634,FR234,'ANNUAL SUMMARY'!$V$9,FC218,'ANNUAL SUMMARY'!$FE$586)+SUMIFS('ANNUAL SUMMARY'!$GN$692,FR234,'ANNUAL SUMMARY'!$V$9,FC218,'ANNUAL SUMMARY'!$FE$644)</f>
        <v>0</v>
      </c>
      <c r="GM234" s="728"/>
      <c r="GN234" s="728"/>
      <c r="GO234" s="1263"/>
    </row>
    <row r="235" spans="1:197" ht="9.75" customHeight="1" x14ac:dyDescent="0.25">
      <c r="A235" s="154"/>
      <c r="B235" s="798" t="str">
        <f>'ANNUAL SUMMARY'!$C$27</f>
        <v>PIC</v>
      </c>
      <c r="C235" s="730"/>
      <c r="D235" s="730"/>
      <c r="E235" s="730"/>
      <c r="F235" s="792">
        <f>SUMIF('ANNUAL SUMMARY'!$FE$622,K218,'ANNUAL SUMMARY'!$FA$643)+SUMIF('ANNUAL SUMMARY'!$DH$622,K218,'ANNUAL SUMMARY'!$DD$643)+SUMIF('ANNUAL SUMMARY'!$BI$622,K218,'ANNUAL SUMMARY'!$BE$643)+SUMIF('ANNUAL SUMMARY'!$L$622,K218,'ANNUAL SUMMARY'!$H$643)+SUMIF('ANNUAL SUMMARY'!$FE$566,K218,'ANNUAL SUMMARY'!$FA$587)+SUMIF('ANNUAL SUMMARY'!$DH$566,K218,'ANNUAL SUMMARY'!$DD$587)+SUMIF('ANNUAL SUMMARY'!$BI$566,K218,'ANNUAL SUMMARY'!$BE$587)+SUMIF('ANNUAL SUMMARY'!$L$566,K218,'ANNUAL SUMMARY'!$H$587)+SUMIF('ANNUAL SUMMARY'!$FE$510,K218,'ANNUAL SUMMARY'!$FA$531)+SUMIF('ANNUAL SUMMARY'!$DH$510,K218,'ANNUAL SUMMARY'!$DD$531)+SUMIF('ANNUAL SUMMARY'!$BI$510,K218,'ANNUAL SUMMARY'!$BE$531)+SUMIF('ANNUAL SUMMARY'!$L$510,K218,'ANNUAL SUMMARY'!$H$531)+SUMIF('ANNUAL SUMMARY'!$FE$454,K218,'ANNUAL SUMMARY'!$FA$475)+SUMIF('ANNUAL SUMMARY'!$DH$454,K218,'ANNUAL SUMMARY'!$DD$475)+SUMIF('ANNUAL SUMMARY'!$BI$454,K218,'ANNUAL SUMMARY'!$BE$475)+SUMIF('ANNUAL SUMMARY'!$L$454,K218,'ANNUAL SUMMARY'!$H$475)+SUMIF('ANNUAL SUMMARY'!$FE$398,K218,'ANNUAL SUMMARY'!$FA$419)+SUMIF('ANNUAL SUMMARY'!$DH$398,K218,'ANNUAL SUMMARY'!$DD$419)+SUMIF('ANNUAL SUMMARY'!$BI$398,K218,'ANNUAL SUMMARY'!$BE$419)+SUMIF('ANNUAL SUMMARY'!$L$398,K218,'ANNUAL SUMMARY'!$H$419)+SUMIF('ANNUAL SUMMARY'!$FE$342,K218,'ANNUAL SUMMARY'!$FA$363)+SUMIF('ANNUAL SUMMARY'!$DH$342,K218,'ANNUAL SUMMARY'!$DD$363)+SUMIF('ANNUAL SUMMARY'!$BI$342,K218,'ANNUAL SUMMARY'!$BE$363)+SUMIF('ANNUAL SUMMARY'!$L$342,K218,'ANNUAL SUMMARY'!$H$363)+SUMIF('ANNUAL SUMMARY'!$FE$286,K218,'ANNUAL SUMMARY'!$FA$307)+SUMIF('ANNUAL SUMMARY'!$DH$286,K218,'ANNUAL SUMMARY'!$DD$307)+SUMIF('ANNUAL SUMMARY'!$BI$286,K218,'ANNUAL SUMMARY'!$BE$307)+SUMIF('ANNUAL SUMMARY'!$L$286,K218,'ANNUAL SUMMARY'!$H$307)+SUMIF('ANNUAL SUMMARY'!$FE$230,K218,'ANNUAL SUMMARY'!$FA$251)+SUMIF('ANNUAL SUMMARY'!$DH$230,K218,'ANNUAL SUMMARY'!$DD$251)+SUMIF('ANNUAL SUMMARY'!$BI$230,K218,'ANNUAL SUMMARY'!$BE$251)+SUMIF('ANNUAL SUMMARY'!$L$230,K218,'ANNUAL SUMMARY'!$H$251)+SUMIF('ANNUAL SUMMARY'!$FE$174,K218,'ANNUAL SUMMARY'!$FA$195)+SUMIF('ANNUAL SUMMARY'!$DH$174,K218,'ANNUAL SUMMARY'!$DD$195)+SUMIF('ANNUAL SUMMARY'!$BI$174,K218,'ANNUAL SUMMARY'!$BE$195)+SUMIF('ANNUAL SUMMARY'!$L$174,K218,'ANNUAL SUMMARY'!$H$195)+SUMIF('ANNUAL SUMMARY'!$FE$118,K218,'ANNUAL SUMMARY'!$FA$139)+SUMIF('ANNUAL SUMMARY'!$DH$118,K218,'ANNUAL SUMMARY'!$DD$139)+SUMIF('ANNUAL SUMMARY'!$BI$118,K218,'ANNUAL SUMMARY'!$BE$139)+SUMIF('ANNUAL SUMMARY'!$L$118,K218,'ANNUAL SUMMARY'!$H$139)+SUMIF('ANNUAL SUMMARY'!$FE$62,K218,'ANNUAL SUMMARY'!$FA$83)+SUMIF('ANNUAL SUMMARY'!$DH$62,K218,'ANNUAL SUMMARY'!$DD$83)+SUMIF('ANNUAL SUMMARY'!$BI$62,K218,'ANNUAL SUMMARY'!$BE$83)+SUMIF('ANNUAL SUMMARY'!$L$62,K218,'ANNUAL SUMMARY'!$H$83)+SUMIF('ANNUAL SUMMARY'!$FE$6,K218,'ANNUAL SUMMARY'!$FA$27)+SUMIF('ANNUAL SUMMARY'!$DH$6,K218,'ANNUAL SUMMARY'!$DD$27)+SUMIF('ANNUAL SUMMARY'!$BI$6,K218,'ANNUAL SUMMARY'!$BE$27)+SUMIF('ANNUAL SUMMARY'!$L$6,K218,'ANNUAL SUMMARY'!$H$27)+SUMIF('PREVIOUS LOGS'!$K$6,K218,'PREVIOUS LOGS'!$F$23)+SUMIF('PREVIOUS LOGS'!$K$59,$K$6,'PREVIOUS LOGS'!$F$76)+SUMIF('PREVIOUS LOGS'!$K$112,K218,'PREVIOUS LOGS'!$F$129)+SUMIF('PREVIOUS LOGS'!$K$165,K218,'PREVIOUS LOGS'!$F$182)+SUMIF('PREVIOUS LOGS'!$K$218,K218,'PREVIOUS LOGS'!$F$235)+SUMIF('PREVIOUS LOGS'!$K$271,K218,'PREVIOUS LOGS'!$F$288)+SUMIF('PREVIOUS LOGS'!$K$324,K218,'PREVIOUS LOGS'!$F$341)+SUMIF('PREVIOUS LOGS'!$BH$6,K218,'PREVIOUS LOGS'!$BD$23)+SUMIF('PREVIOUS LOGS'!$BH$59,$K$6,'PREVIOUS LOGS'!$BD$76)+SUMIF('PREVIOUS LOGS'!$BH$112,K218,'PREVIOUS LOGS'!$BD$129)+SUMIF('PREVIOUS LOGS'!$BH$165,K218,'PREVIOUS LOGS'!$BD$182)+SUMIF('PREVIOUS LOGS'!$BH$218,K218,'PREVIOUS LOGS'!$BD$235)+SUMIF('PREVIOUS LOGS'!$BH$271,K218,'PREVIOUS LOGS'!$BD$288)+SUMIF('PREVIOUS LOGS'!$BH$324,K218,'PREVIOUS LOGS'!$BD$341)+SUMIF('PREVIOUS LOGS'!$DF$6,K218,'PREVIOUS LOGS'!$DB$23)+SUMIF('PREVIOUS LOGS'!$DF$59,$K$6,'PREVIOUS LOGS'!$DB$76)+SUMIF('PREVIOUS LOGS'!$DF$112,K218,'PREVIOUS LOGS'!$DB$129)+SUMIF('PREVIOUS LOGS'!$DF$165,K218,'PREVIOUS LOGS'!$DB$182)+SUMIF('PREVIOUS LOGS'!$DF$218,K218,'PREVIOUS LOGS'!$DB$235)+SUMIF('PREVIOUS LOGS'!$DF$271,K218,'PREVIOUS LOGS'!$DB$288)+SUMIF('PREVIOUS LOGS'!$DF$324,K218,'PREVIOUS LOGS'!$DB$341)+SUMIF('PREVIOUS LOGS'!$FC$6,K218,'PREVIOUS LOGS'!$EY$23)+SUMIF('PREVIOUS LOGS'!$FC$59,$K$6,'PREVIOUS LOGS'!$EY$76)+SUMIF('PREVIOUS LOGS'!$FC$112,K218,'PREVIOUS LOGS'!$EY$129)+SUMIF('PREVIOUS LOGS'!$FC$165,K218,'PREVIOUS LOGS'!$EY$182)+SUMIF('PREVIOUS LOGS'!$FC$218,K218,'PREVIOUS LOGS'!$EY$235)+SUMIF('PREVIOUS LOGS'!$FC$271,K218,'PREVIOUS LOGS'!$EY$288)+SUMIF('PREVIOUS LOGS'!$FC$324,K218,'PREVIOUS LOGS'!$EY$341)</f>
        <v>0</v>
      </c>
      <c r="G235" s="793"/>
      <c r="H235" s="793"/>
      <c r="I235" s="793"/>
      <c r="J235" s="793"/>
      <c r="K235" s="793"/>
      <c r="L235" s="794"/>
      <c r="M235" s="643"/>
      <c r="N235" s="729" t="str">
        <f>'ANNUAL SUMMARY'!$O$27</f>
        <v>DAY</v>
      </c>
      <c r="O235" s="862"/>
      <c r="P235" s="862"/>
      <c r="Q235" s="862"/>
      <c r="R235" s="863"/>
      <c r="S235" s="735">
        <f>SUMIF('ANNUAL SUMMARY'!$FE$622,K218,'ANNUAL SUMMARY'!$FM$643)+SUMIF('ANNUAL SUMMARY'!$DH$622,K218,'ANNUAL SUMMARY'!$DP$643)+SUMIF('ANNUAL SUMMARY'!$BI$622,K218,'ANNUAL SUMMARY'!$BQ$643)+SUMIF('ANNUAL SUMMARY'!$L$622,K218,'ANNUAL SUMMARY'!$T$643)+SUMIF('ANNUAL SUMMARY'!$FE$566,K218,'ANNUAL SUMMARY'!$FM$587)+SUMIF('ANNUAL SUMMARY'!$DH$566,K218,'ANNUAL SUMMARY'!$DP$587)+SUMIF('ANNUAL SUMMARY'!$BI$566,K218,'ANNUAL SUMMARY'!$BQ$587)+SUMIF('ANNUAL SUMMARY'!$L$566,K218,'ANNUAL SUMMARY'!$T$587)+SUMIF('ANNUAL SUMMARY'!$FE$510,K218,'ANNUAL SUMMARY'!$FM$531)+SUMIF('ANNUAL SUMMARY'!$DH$510,K218,'ANNUAL SUMMARY'!$DP$531)+SUMIF('ANNUAL SUMMARY'!$BI$510,K218,'ANNUAL SUMMARY'!$BQ$531)+SUMIF('ANNUAL SUMMARY'!$L$510,K218,'ANNUAL SUMMARY'!$T$531)+SUMIF('ANNUAL SUMMARY'!$FE$454,K218,'ANNUAL SUMMARY'!$FM$475)+SUMIF('ANNUAL SUMMARY'!$DH$454,K218,'ANNUAL SUMMARY'!$DP$475)+SUMIF('ANNUAL SUMMARY'!$BI$454,K218,'ANNUAL SUMMARY'!$BQ$475)+SUMIF('ANNUAL SUMMARY'!$L$454,K218,'ANNUAL SUMMARY'!$T$475)+SUMIF('ANNUAL SUMMARY'!$FE$398,K218,'ANNUAL SUMMARY'!$FM$419)+SUMIF('ANNUAL SUMMARY'!$DH$398,K218,'ANNUAL SUMMARY'!$DP$419)+SUMIF('ANNUAL SUMMARY'!$BI$398,K218,'ANNUAL SUMMARY'!$BQ$419)+SUMIF('ANNUAL SUMMARY'!$L$398,K218,'ANNUAL SUMMARY'!$T$419)+SUMIF('ANNUAL SUMMARY'!$FE$342,K218,'ANNUAL SUMMARY'!$FM$363)+SUMIF('ANNUAL SUMMARY'!$DH$342,K218,'ANNUAL SUMMARY'!$DP$363)+SUMIF('ANNUAL SUMMARY'!$BI$342,K218,'ANNUAL SUMMARY'!$BQ$363)+SUMIF('ANNUAL SUMMARY'!$L$342,K218,'ANNUAL SUMMARY'!$T$363)+SUMIF('ANNUAL SUMMARY'!$FE$286,K218,'ANNUAL SUMMARY'!$FM$307)+SUMIF('ANNUAL SUMMARY'!$DH$286,K218,'ANNUAL SUMMARY'!$DP$307)+SUMIF('ANNUAL SUMMARY'!$BI$286,K218,'ANNUAL SUMMARY'!$BQ$307)+SUMIF('ANNUAL SUMMARY'!$L$286,K218,'ANNUAL SUMMARY'!$T$307)+SUMIF('ANNUAL SUMMARY'!$FE$230,K218,'ANNUAL SUMMARY'!$FM$251)+SUMIF('ANNUAL SUMMARY'!$DH$230,K218,'ANNUAL SUMMARY'!$DP$251)+SUMIF('ANNUAL SUMMARY'!$BI$230,K218,'ANNUAL SUMMARY'!$BQ$251)+SUMIF('ANNUAL SUMMARY'!$L$230,K218,'ANNUAL SUMMARY'!$T$251)+SUMIF('ANNUAL SUMMARY'!$FE$174,K218,'ANNUAL SUMMARY'!$FM$195)+SUMIF('ANNUAL SUMMARY'!$DH$174,K218,'ANNUAL SUMMARY'!$DP$195)+SUMIF('ANNUAL SUMMARY'!$BI$174,K218,'ANNUAL SUMMARY'!$BQ$195)+SUMIF('ANNUAL SUMMARY'!$L$174,K218,'ANNUAL SUMMARY'!$T$195)+SUMIF('ANNUAL SUMMARY'!$FE$118,K218,'ANNUAL SUMMARY'!$FM$139)+SUMIF('ANNUAL SUMMARY'!$DH$118,K218,'ANNUAL SUMMARY'!$DP$139)+SUMIF('ANNUAL SUMMARY'!$BI$118,K218,'ANNUAL SUMMARY'!$BQ$139)+SUMIF('ANNUAL SUMMARY'!$L$118,K218,'ANNUAL SUMMARY'!$T$139)+SUMIF('ANNUAL SUMMARY'!$FE$62,K218,'ANNUAL SUMMARY'!$FM$83)+SUMIF('ANNUAL SUMMARY'!$DH$62,K218,'ANNUAL SUMMARY'!$DP$83)+SUMIF('ANNUAL SUMMARY'!$BI$62,K218,'ANNUAL SUMMARY'!$BQ$83)+SUMIF('ANNUAL SUMMARY'!$L$62,K218,'ANNUAL SUMMARY'!$T$83)+SUMIF('ANNUAL SUMMARY'!$FE$6,K218,'ANNUAL SUMMARY'!$FM$27)+SUMIF('ANNUAL SUMMARY'!$DH$6,K218,'ANNUAL SUMMARY'!$DP$27)+SUMIF('ANNUAL SUMMARY'!$BI$6,K218,'ANNUAL SUMMARY'!$BQ$27)+SUMIF('ANNUAL SUMMARY'!$L$6,K218,'ANNUAL SUMMARY'!$T$27)+SUMIF('PREVIOUS LOGS'!$K$6,K218,'PREVIOUS LOGS'!$S$23)+SUMIF('PREVIOUS LOGS'!$K$59,$K$6,'PREVIOUS LOGS'!$S$76)+SUMIF('PREVIOUS LOGS'!$K$112,K218,'PREVIOUS LOGS'!$S$129)+SUMIF('PREVIOUS LOGS'!$K$165,K218,'PREVIOUS LOGS'!$S$182)+SUMIF('PREVIOUS LOGS'!$K$218,K218,'PREVIOUS LOGS'!$S$235)+SUMIF('PREVIOUS LOGS'!$K$271,K218,'PREVIOUS LOGS'!$S$288)+SUMIF('PREVIOUS LOGS'!$K$324,K218,'PREVIOUS LOGS'!$S$341)+SUMIF('PREVIOUS LOGS'!$BH$6,K218,'PREVIOUS LOGS'!$BP$23)+SUMIF('PREVIOUS LOGS'!$BH$59,$K$6,'PREVIOUS LOGS'!$BP$76)+SUMIF('PREVIOUS LOGS'!$BH$112,K218,'PREVIOUS LOGS'!$BP$129)+SUMIF('PREVIOUS LOGS'!$BH$165,K218,'PREVIOUS LOGS'!$BP$182)+SUMIF('PREVIOUS LOGS'!$BH$218,K218,'PREVIOUS LOGS'!$BP$235)+SUMIF('PREVIOUS LOGS'!$BH$271,K218,'PREVIOUS LOGS'!$BP$288)+SUMIF('PREVIOUS LOGS'!$BH$324,K218,'PREVIOUS LOGS'!$BP$341)+SUMIF('PREVIOUS LOGS'!$DF$6,K218,'PREVIOUS LOGS'!$DN$23)+SUMIF('PREVIOUS LOGS'!$DF$59,$K$6,'PREVIOUS LOGS'!$DN$76)+SUMIF('PREVIOUS LOGS'!$DF$112,K218,'PREVIOUS LOGS'!$DN$129)+SUMIF('PREVIOUS LOGS'!$DF$165,K218,'PREVIOUS LOGS'!$DN$182)+SUMIF('PREVIOUS LOGS'!$DF$218,K218,'PREVIOUS LOGS'!$DN$235)+SUMIF('PREVIOUS LOGS'!$DF$271,K218,'PREVIOUS LOGS'!$DN$288)+SUMIF('PREVIOUS LOGS'!$DF$324,K218,'PREVIOUS LOGS'!$DN$341)+SUMIF('PREVIOUS LOGS'!$FC$6,K218,'PREVIOUS LOGS'!$FK$23)+SUMIF('PREVIOUS LOGS'!$FC$59,$K$6,'PREVIOUS LOGS'!$FK$76)+SUMIF('PREVIOUS LOGS'!$FC$112,K218,'PREVIOUS LOGS'!$FK$129)+SUMIF('PREVIOUS LOGS'!$FC$165,K218,'PREVIOUS LOGS'!$FK$182)+SUMIF('PREVIOUS LOGS'!$FC$218,K218,'PREVIOUS LOGS'!$FK$235)+SUMIF('PREVIOUS LOGS'!$FC$271,K218,'PREVIOUS LOGS'!$FK$288)+SUMIF('PREVIOUS LOGS'!$FC$324,K218,'PREVIOUS LOGS'!$FK$341)</f>
        <v>0</v>
      </c>
      <c r="T235" s="736"/>
      <c r="U235" s="736"/>
      <c r="V235" s="736"/>
      <c r="W235" s="736"/>
      <c r="X235" s="737"/>
      <c r="Y235" s="15"/>
      <c r="Z235" s="814"/>
      <c r="AA235" s="815"/>
      <c r="AB235" s="815"/>
      <c r="AC235" s="815"/>
      <c r="AD235" s="815"/>
      <c r="AE235" s="727"/>
      <c r="AF235" s="727"/>
      <c r="AG235" s="727"/>
      <c r="AH235" s="727"/>
      <c r="AI235" s="727"/>
      <c r="AJ235" s="727"/>
      <c r="AK235" s="727"/>
      <c r="AL235" s="727"/>
      <c r="AM235" s="727"/>
      <c r="AN235" s="727"/>
      <c r="AO235" s="727"/>
      <c r="AP235" s="727"/>
      <c r="AQ235" s="728"/>
      <c r="AR235" s="728"/>
      <c r="AS235" s="728"/>
      <c r="AT235" s="728"/>
      <c r="AU235" s="728"/>
      <c r="AV235" s="1260"/>
      <c r="AW235" s="1263"/>
      <c r="AX235" s="154"/>
      <c r="AY235" s="798" t="str">
        <f>'ANNUAL SUMMARY'!$C$27</f>
        <v>PIC</v>
      </c>
      <c r="AZ235" s="730"/>
      <c r="BA235" s="730"/>
      <c r="BB235" s="730"/>
      <c r="BC235" s="792">
        <f>SUMIF('ANNUAL SUMMARY'!$FE$622,BH218,'ANNUAL SUMMARY'!$FA$643)+SUMIF('ANNUAL SUMMARY'!$DH$622,BH218,'ANNUAL SUMMARY'!$DD$643)+SUMIF('ANNUAL SUMMARY'!$BI$622,BH218,'ANNUAL SUMMARY'!$BE$643)+SUMIF('ANNUAL SUMMARY'!$L$622,BH218,'ANNUAL SUMMARY'!$H$643)+SUMIF('ANNUAL SUMMARY'!$FE$566,BH218,'ANNUAL SUMMARY'!$FA$587)+SUMIF('ANNUAL SUMMARY'!$DH$566,BH218,'ANNUAL SUMMARY'!$DD$587)+SUMIF('ANNUAL SUMMARY'!$BI$566,BH218,'ANNUAL SUMMARY'!$BE$587)+SUMIF('ANNUAL SUMMARY'!$L$566,BH218,'ANNUAL SUMMARY'!$H$587)+SUMIF('ANNUAL SUMMARY'!$FE$510,BH218,'ANNUAL SUMMARY'!$FA$531)+SUMIF('ANNUAL SUMMARY'!$DH$510,BH218,'ANNUAL SUMMARY'!$DD$531)+SUMIF('ANNUAL SUMMARY'!$BI$510,BH218,'ANNUAL SUMMARY'!$BE$531)+SUMIF('ANNUAL SUMMARY'!$L$510,BH218,'ANNUAL SUMMARY'!$H$531)+SUMIF('ANNUAL SUMMARY'!$FE$454,BH218,'ANNUAL SUMMARY'!$FA$475)+SUMIF('ANNUAL SUMMARY'!$DH$454,BH218,'ANNUAL SUMMARY'!$DD$475)+SUMIF('ANNUAL SUMMARY'!$BI$454,BH218,'ANNUAL SUMMARY'!$BE$475)+SUMIF('ANNUAL SUMMARY'!$L$454,BH218,'ANNUAL SUMMARY'!$H$475)+SUMIF('ANNUAL SUMMARY'!$FE$398,BH218,'ANNUAL SUMMARY'!$FA$419)+SUMIF('ANNUAL SUMMARY'!$DH$398,BH218,'ANNUAL SUMMARY'!$DD$419)+SUMIF('ANNUAL SUMMARY'!$BI$398,BH218,'ANNUAL SUMMARY'!$BE$419)+SUMIF('ANNUAL SUMMARY'!$L$398,BH218,'ANNUAL SUMMARY'!$H$419)+SUMIF('ANNUAL SUMMARY'!$FE$342,BH218,'ANNUAL SUMMARY'!$FA$363)+SUMIF('ANNUAL SUMMARY'!$DH$342,BH218,'ANNUAL SUMMARY'!$DD$363)+SUMIF('ANNUAL SUMMARY'!$BI$342,BH218,'ANNUAL SUMMARY'!$BE$363)+SUMIF('ANNUAL SUMMARY'!$L$342,BH218,'ANNUAL SUMMARY'!$H$363)+SUMIF('ANNUAL SUMMARY'!$FE$286,BH218,'ANNUAL SUMMARY'!$FA$307)+SUMIF('ANNUAL SUMMARY'!$DH$286,BH218,'ANNUAL SUMMARY'!$DD$307)+SUMIF('ANNUAL SUMMARY'!$BI$286,BH218,'ANNUAL SUMMARY'!$BE$307)+SUMIF('ANNUAL SUMMARY'!$L$286,BH218,'ANNUAL SUMMARY'!$H$307)+SUMIF('ANNUAL SUMMARY'!$FE$230,BH218,'ANNUAL SUMMARY'!$FA$251)+SUMIF('ANNUAL SUMMARY'!$DH$230,BH218,'ANNUAL SUMMARY'!$DD$251)+SUMIF('ANNUAL SUMMARY'!$BI$230,BH218,'ANNUAL SUMMARY'!$BE$251)+SUMIF('ANNUAL SUMMARY'!$L$230,BH218,'ANNUAL SUMMARY'!$H$251)+SUMIF('ANNUAL SUMMARY'!$FE$174,BH218,'ANNUAL SUMMARY'!$FA$195)+SUMIF('ANNUAL SUMMARY'!$DH$174,BH218,'ANNUAL SUMMARY'!$DD$195)+SUMIF('ANNUAL SUMMARY'!$BI$174,BH218,'ANNUAL SUMMARY'!$BE$195)+SUMIF('ANNUAL SUMMARY'!$L$174,BH218,'ANNUAL SUMMARY'!$H$195)+SUMIF('ANNUAL SUMMARY'!$FE$118,BH218,'ANNUAL SUMMARY'!$FA$139)+SUMIF('ANNUAL SUMMARY'!$DH$118,BH218,'ANNUAL SUMMARY'!$DD$139)+SUMIF('ANNUAL SUMMARY'!$BI$118,BH218,'ANNUAL SUMMARY'!$BE$139)+SUMIF('ANNUAL SUMMARY'!$L$118,BH218,'ANNUAL SUMMARY'!$H$139)+SUMIF('ANNUAL SUMMARY'!$FE$62,BH218,'ANNUAL SUMMARY'!$FA$83)+SUMIF('ANNUAL SUMMARY'!$DH$62,BH218,'ANNUAL SUMMARY'!$DD$83)+SUMIF('ANNUAL SUMMARY'!$BI$62,BH218,'ANNUAL SUMMARY'!$BE$83)+SUMIF('ANNUAL SUMMARY'!$L$62,BH218,'ANNUAL SUMMARY'!$H$83)+SUMIF('ANNUAL SUMMARY'!$FE$6,BH218,'ANNUAL SUMMARY'!$FA$27)+SUMIF('ANNUAL SUMMARY'!$DH$6,BH218,'ANNUAL SUMMARY'!$DD$27)+SUMIF('ANNUAL SUMMARY'!$BI$6,BH218,'ANNUAL SUMMARY'!$BE$27)+SUMIF('ANNUAL SUMMARY'!$L$6,BH218,'ANNUAL SUMMARY'!$H$27)+SUMIF('PREVIOUS LOGS'!$K$6,BH218,'PREVIOUS LOGS'!$F$23)+SUMIF('PREVIOUS LOGS'!$K$59,$K$6,'PREVIOUS LOGS'!$F$76)+SUMIF('PREVIOUS LOGS'!$K$112,BH218,'PREVIOUS LOGS'!$F$129)+SUMIF('PREVIOUS LOGS'!$K$165,BH218,'PREVIOUS LOGS'!$F$182)+SUMIF('PREVIOUS LOGS'!$K$218,BH218,'PREVIOUS LOGS'!$F$235)+SUMIF('PREVIOUS LOGS'!$K$271,BH218,'PREVIOUS LOGS'!$F$288)+SUMIF('PREVIOUS LOGS'!$K$324,BH218,'PREVIOUS LOGS'!$F$341)+SUMIF('PREVIOUS LOGS'!$BH$6,BH218,'PREVIOUS LOGS'!$BD$23)+SUMIF('PREVIOUS LOGS'!$BH$59,$K$6,'PREVIOUS LOGS'!$BD$76)+SUMIF('PREVIOUS LOGS'!$BH$112,BH218,'PREVIOUS LOGS'!$BD$129)+SUMIF('PREVIOUS LOGS'!$BH$165,BH218,'PREVIOUS LOGS'!$BD$182)+SUMIF('PREVIOUS LOGS'!$BH$218,BH218,'PREVIOUS LOGS'!$BD$235)+SUMIF('PREVIOUS LOGS'!$BH$271,BH218,'PREVIOUS LOGS'!$BD$288)+SUMIF('PREVIOUS LOGS'!$BH$324,BH218,'PREVIOUS LOGS'!$BD$341)+SUMIF('PREVIOUS LOGS'!$DF$6,BH218,'PREVIOUS LOGS'!$DB$23)+SUMIF('PREVIOUS LOGS'!$DF$59,$K$6,'PREVIOUS LOGS'!$DB$76)+SUMIF('PREVIOUS LOGS'!$DF$112,BH218,'PREVIOUS LOGS'!$DB$129)+SUMIF('PREVIOUS LOGS'!$DF$165,BH218,'PREVIOUS LOGS'!$DB$182)+SUMIF('PREVIOUS LOGS'!$DF$218,BH218,'PREVIOUS LOGS'!$DB$235)+SUMIF('PREVIOUS LOGS'!$DF$271,BH218,'PREVIOUS LOGS'!$DB$288)+SUMIF('PREVIOUS LOGS'!$DF$324,BH218,'PREVIOUS LOGS'!$DB$341)+SUMIF('PREVIOUS LOGS'!$FC$6,BH218,'PREVIOUS LOGS'!$EY$23)+SUMIF('PREVIOUS LOGS'!$FC$59,$K$6,'PREVIOUS LOGS'!$EY$76)+SUMIF('PREVIOUS LOGS'!$FC$112,BH218,'PREVIOUS LOGS'!$EY$129)+SUMIF('PREVIOUS LOGS'!$FC$165,BH218,'PREVIOUS LOGS'!$EY$182)+SUMIF('PREVIOUS LOGS'!$FC$218,BH218,'PREVIOUS LOGS'!$EY$235)+SUMIF('PREVIOUS LOGS'!$FC$271,BH218,'PREVIOUS LOGS'!$EY$288)+SUMIF('PREVIOUS LOGS'!$FC$324,BH218,'PREVIOUS LOGS'!$EY$341)</f>
        <v>0</v>
      </c>
      <c r="BD235" s="793"/>
      <c r="BE235" s="793"/>
      <c r="BF235" s="793"/>
      <c r="BG235" s="793"/>
      <c r="BH235" s="793"/>
      <c r="BI235" s="794"/>
      <c r="BJ235" s="643"/>
      <c r="BK235" s="729" t="str">
        <f>'ANNUAL SUMMARY'!$O$27</f>
        <v>DAY</v>
      </c>
      <c r="BL235" s="862"/>
      <c r="BM235" s="862"/>
      <c r="BN235" s="862"/>
      <c r="BO235" s="863"/>
      <c r="BP235" s="735">
        <f>SUMIF('ANNUAL SUMMARY'!$FE$622,BH218,'ANNUAL SUMMARY'!$FM$643)+SUMIF('ANNUAL SUMMARY'!$DH$622,BH218,'ANNUAL SUMMARY'!$DP$643)+SUMIF('ANNUAL SUMMARY'!$BI$622,BH218,'ANNUAL SUMMARY'!$BQ$643)+SUMIF('ANNUAL SUMMARY'!$L$622,BH218,'ANNUAL SUMMARY'!$T$643)+SUMIF('ANNUAL SUMMARY'!$FE$566,BH218,'ANNUAL SUMMARY'!$FM$587)+SUMIF('ANNUAL SUMMARY'!$DH$566,BH218,'ANNUAL SUMMARY'!$DP$587)+SUMIF('ANNUAL SUMMARY'!$BI$566,BH218,'ANNUAL SUMMARY'!$BQ$587)+SUMIF('ANNUAL SUMMARY'!$L$566,BH218,'ANNUAL SUMMARY'!$T$587)+SUMIF('ANNUAL SUMMARY'!$FE$510,BH218,'ANNUAL SUMMARY'!$FM$531)+SUMIF('ANNUAL SUMMARY'!$DH$510,BH218,'ANNUAL SUMMARY'!$DP$531)+SUMIF('ANNUAL SUMMARY'!$BI$510,BH218,'ANNUAL SUMMARY'!$BQ$531)+SUMIF('ANNUAL SUMMARY'!$L$510,BH218,'ANNUAL SUMMARY'!$T$531)+SUMIF('ANNUAL SUMMARY'!$FE$454,BH218,'ANNUAL SUMMARY'!$FM$475)+SUMIF('ANNUAL SUMMARY'!$DH$454,BH218,'ANNUAL SUMMARY'!$DP$475)+SUMIF('ANNUAL SUMMARY'!$BI$454,BH218,'ANNUAL SUMMARY'!$BQ$475)+SUMIF('ANNUAL SUMMARY'!$L$454,BH218,'ANNUAL SUMMARY'!$T$475)+SUMIF('ANNUAL SUMMARY'!$FE$398,BH218,'ANNUAL SUMMARY'!$FM$419)+SUMIF('ANNUAL SUMMARY'!$DH$398,BH218,'ANNUAL SUMMARY'!$DP$419)+SUMIF('ANNUAL SUMMARY'!$BI$398,BH218,'ANNUAL SUMMARY'!$BQ$419)+SUMIF('ANNUAL SUMMARY'!$L$398,BH218,'ANNUAL SUMMARY'!$T$419)+SUMIF('ANNUAL SUMMARY'!$FE$342,BH218,'ANNUAL SUMMARY'!$FM$363)+SUMIF('ANNUAL SUMMARY'!$DH$342,BH218,'ANNUAL SUMMARY'!$DP$363)+SUMIF('ANNUAL SUMMARY'!$BI$342,BH218,'ANNUAL SUMMARY'!$BQ$363)+SUMIF('ANNUAL SUMMARY'!$L$342,BH218,'ANNUAL SUMMARY'!$T$363)+SUMIF('ANNUAL SUMMARY'!$FE$286,BH218,'ANNUAL SUMMARY'!$FM$307)+SUMIF('ANNUAL SUMMARY'!$DH$286,BH218,'ANNUAL SUMMARY'!$DP$307)+SUMIF('ANNUAL SUMMARY'!$BI$286,BH218,'ANNUAL SUMMARY'!$BQ$307)+SUMIF('ANNUAL SUMMARY'!$L$286,BH218,'ANNUAL SUMMARY'!$T$307)+SUMIF('ANNUAL SUMMARY'!$FE$230,BH218,'ANNUAL SUMMARY'!$FM$251)+SUMIF('ANNUAL SUMMARY'!$DH$230,BH218,'ANNUAL SUMMARY'!$DP$251)+SUMIF('ANNUAL SUMMARY'!$BI$230,BH218,'ANNUAL SUMMARY'!$BQ$251)+SUMIF('ANNUAL SUMMARY'!$L$230,BH218,'ANNUAL SUMMARY'!$T$251)+SUMIF('ANNUAL SUMMARY'!$FE$174,BH218,'ANNUAL SUMMARY'!$FM$195)+SUMIF('ANNUAL SUMMARY'!$DH$174,BH218,'ANNUAL SUMMARY'!$DP$195)+SUMIF('ANNUAL SUMMARY'!$BI$174,BH218,'ANNUAL SUMMARY'!$BQ$195)+SUMIF('ANNUAL SUMMARY'!$L$174,BH218,'ANNUAL SUMMARY'!$T$195)+SUMIF('ANNUAL SUMMARY'!$FE$118,BH218,'ANNUAL SUMMARY'!$FM$139)+SUMIF('ANNUAL SUMMARY'!$DH$118,BH218,'ANNUAL SUMMARY'!$DP$139)+SUMIF('ANNUAL SUMMARY'!$BI$118,BH218,'ANNUAL SUMMARY'!$BQ$139)+SUMIF('ANNUAL SUMMARY'!$L$118,BH218,'ANNUAL SUMMARY'!$T$139)+SUMIF('ANNUAL SUMMARY'!$FE$62,BH218,'ANNUAL SUMMARY'!$FM$83)+SUMIF('ANNUAL SUMMARY'!$DH$62,BH218,'ANNUAL SUMMARY'!$DP$83)+SUMIF('ANNUAL SUMMARY'!$BI$62,BH218,'ANNUAL SUMMARY'!$BQ$83)+SUMIF('ANNUAL SUMMARY'!$L$62,BH218,'ANNUAL SUMMARY'!$T$83)+SUMIF('ANNUAL SUMMARY'!$FE$6,BH218,'ANNUAL SUMMARY'!$FM$27)+SUMIF('ANNUAL SUMMARY'!$DH$6,BH218,'ANNUAL SUMMARY'!$DP$27)+SUMIF('ANNUAL SUMMARY'!$BI$6,BH218,'ANNUAL SUMMARY'!$BQ$27)+SUMIF('ANNUAL SUMMARY'!$L$6,BH218,'ANNUAL SUMMARY'!$T$27)+SUMIF('PREVIOUS LOGS'!$K$6,BH218,'PREVIOUS LOGS'!$S$23)+SUMIF('PREVIOUS LOGS'!$K$59,$K$6,'PREVIOUS LOGS'!$S$76)+SUMIF('PREVIOUS LOGS'!$K$112,BH218,'PREVIOUS LOGS'!$S$129)+SUMIF('PREVIOUS LOGS'!$K$165,BH218,'PREVIOUS LOGS'!$S$182)+SUMIF('PREVIOUS LOGS'!$K$218,BH218,'PREVIOUS LOGS'!$S$235)+SUMIF('PREVIOUS LOGS'!$K$271,BH218,'PREVIOUS LOGS'!$S$288)+SUMIF('PREVIOUS LOGS'!$K$324,BH218,'PREVIOUS LOGS'!$S$341)+SUMIF('PREVIOUS LOGS'!$BH$6,BH218,'PREVIOUS LOGS'!$BP$23)+SUMIF('PREVIOUS LOGS'!$BH$59,$K$6,'PREVIOUS LOGS'!$BP$76)+SUMIF('PREVIOUS LOGS'!$BH$112,BH218,'PREVIOUS LOGS'!$BP$129)+SUMIF('PREVIOUS LOGS'!$BH$165,BH218,'PREVIOUS LOGS'!$BP$182)+SUMIF('PREVIOUS LOGS'!$BH$218,BH218,'PREVIOUS LOGS'!$BP$235)+SUMIF('PREVIOUS LOGS'!$BH$271,BH218,'PREVIOUS LOGS'!$BP$288)+SUMIF('PREVIOUS LOGS'!$BH$324,BH218,'PREVIOUS LOGS'!$BP$341)+SUMIF('PREVIOUS LOGS'!$DF$6,BH218,'PREVIOUS LOGS'!$DN$23)+SUMIF('PREVIOUS LOGS'!$DF$59,$K$6,'PREVIOUS LOGS'!$DN$76)+SUMIF('PREVIOUS LOGS'!$DF$112,BH218,'PREVIOUS LOGS'!$DN$129)+SUMIF('PREVIOUS LOGS'!$DF$165,BH218,'PREVIOUS LOGS'!$DN$182)+SUMIF('PREVIOUS LOGS'!$DF$218,BH218,'PREVIOUS LOGS'!$DN$235)+SUMIF('PREVIOUS LOGS'!$DF$271,BH218,'PREVIOUS LOGS'!$DN$288)+SUMIF('PREVIOUS LOGS'!$DF$324,BH218,'PREVIOUS LOGS'!$DN$341)+SUMIF('PREVIOUS LOGS'!$FC$6,BH218,'PREVIOUS LOGS'!$FK$23)+SUMIF('PREVIOUS LOGS'!$FC$59,$K$6,'PREVIOUS LOGS'!$FK$76)+SUMIF('PREVIOUS LOGS'!$FC$112,BH218,'PREVIOUS LOGS'!$FK$129)+SUMIF('PREVIOUS LOGS'!$FC$165,BH218,'PREVIOUS LOGS'!$FK$182)+SUMIF('PREVIOUS LOGS'!$FC$218,BH218,'PREVIOUS LOGS'!$FK$235)+SUMIF('PREVIOUS LOGS'!$FC$271,BH218,'PREVIOUS LOGS'!$FK$288)+SUMIF('PREVIOUS LOGS'!$FC$324,BH218,'PREVIOUS LOGS'!$FK$341)</f>
        <v>0</v>
      </c>
      <c r="BQ235" s="736"/>
      <c r="BR235" s="736"/>
      <c r="BS235" s="736"/>
      <c r="BT235" s="736"/>
      <c r="BU235" s="737"/>
      <c r="BV235" s="15"/>
      <c r="BW235" s="814"/>
      <c r="BX235" s="815"/>
      <c r="BY235" s="815"/>
      <c r="BZ235" s="815"/>
      <c r="CA235" s="815"/>
      <c r="CB235" s="727"/>
      <c r="CC235" s="727"/>
      <c r="CD235" s="727"/>
      <c r="CE235" s="727"/>
      <c r="CF235" s="727"/>
      <c r="CG235" s="727"/>
      <c r="CH235" s="727"/>
      <c r="CI235" s="727"/>
      <c r="CJ235" s="727"/>
      <c r="CK235" s="727"/>
      <c r="CL235" s="727"/>
      <c r="CM235" s="727"/>
      <c r="CN235" s="728"/>
      <c r="CO235" s="728"/>
      <c r="CP235" s="728"/>
      <c r="CQ235" s="728"/>
      <c r="CR235" s="728"/>
      <c r="CS235" s="728"/>
      <c r="CT235" s="1263"/>
      <c r="CU235" s="1250"/>
      <c r="CV235" s="154"/>
      <c r="CW235" s="798" t="str">
        <f>'ANNUAL SUMMARY'!$C$27</f>
        <v>PIC</v>
      </c>
      <c r="CX235" s="730"/>
      <c r="CY235" s="730"/>
      <c r="CZ235" s="730"/>
      <c r="DA235" s="792">
        <f>SUMIF('ANNUAL SUMMARY'!$FE$622,DF218,'ANNUAL SUMMARY'!$FA$643)+SUMIF('ANNUAL SUMMARY'!$DH$622,DF218,'ANNUAL SUMMARY'!$DD$643)+SUMIF('ANNUAL SUMMARY'!$BI$622,DF218,'ANNUAL SUMMARY'!$BE$643)+SUMIF('ANNUAL SUMMARY'!$L$622,DF218,'ANNUAL SUMMARY'!$H$643)+SUMIF('ANNUAL SUMMARY'!$FE$566,DF218,'ANNUAL SUMMARY'!$FA$587)+SUMIF('ANNUAL SUMMARY'!$DH$566,DF218,'ANNUAL SUMMARY'!$DD$587)+SUMIF('ANNUAL SUMMARY'!$BI$566,DF218,'ANNUAL SUMMARY'!$BE$587)+SUMIF('ANNUAL SUMMARY'!$L$566,DF218,'ANNUAL SUMMARY'!$H$587)+SUMIF('ANNUAL SUMMARY'!$FE$510,DF218,'ANNUAL SUMMARY'!$FA$531)+SUMIF('ANNUAL SUMMARY'!$DH$510,DF218,'ANNUAL SUMMARY'!$DD$531)+SUMIF('ANNUAL SUMMARY'!$BI$510,DF218,'ANNUAL SUMMARY'!$BE$531)+SUMIF('ANNUAL SUMMARY'!$L$510,DF218,'ANNUAL SUMMARY'!$H$531)+SUMIF('ANNUAL SUMMARY'!$FE$454,DF218,'ANNUAL SUMMARY'!$FA$475)+SUMIF('ANNUAL SUMMARY'!$DH$454,DF218,'ANNUAL SUMMARY'!$DD$475)+SUMIF('ANNUAL SUMMARY'!$BI$454,DF218,'ANNUAL SUMMARY'!$BE$475)+SUMIF('ANNUAL SUMMARY'!$L$454,DF218,'ANNUAL SUMMARY'!$H$475)+SUMIF('ANNUAL SUMMARY'!$FE$398,DF218,'ANNUAL SUMMARY'!$FA$419)+SUMIF('ANNUAL SUMMARY'!$DH$398,DF218,'ANNUAL SUMMARY'!$DD$419)+SUMIF('ANNUAL SUMMARY'!$BI$398,DF218,'ANNUAL SUMMARY'!$BE$419)+SUMIF('ANNUAL SUMMARY'!$L$398,DF218,'ANNUAL SUMMARY'!$H$419)+SUMIF('ANNUAL SUMMARY'!$FE$342,DF218,'ANNUAL SUMMARY'!$FA$363)+SUMIF('ANNUAL SUMMARY'!$DH$342,DF218,'ANNUAL SUMMARY'!$DD$363)+SUMIF('ANNUAL SUMMARY'!$BI$342,DF218,'ANNUAL SUMMARY'!$BE$363)+SUMIF('ANNUAL SUMMARY'!$L$342,DF218,'ANNUAL SUMMARY'!$H$363)+SUMIF('ANNUAL SUMMARY'!$FE$286,DF218,'ANNUAL SUMMARY'!$FA$307)+SUMIF('ANNUAL SUMMARY'!$DH$286,DF218,'ANNUAL SUMMARY'!$DD$307)+SUMIF('ANNUAL SUMMARY'!$BI$286,DF218,'ANNUAL SUMMARY'!$BE$307)+SUMIF('ANNUAL SUMMARY'!$L$286,DF218,'ANNUAL SUMMARY'!$H$307)+SUMIF('ANNUAL SUMMARY'!$FE$230,DF218,'ANNUAL SUMMARY'!$FA$251)+SUMIF('ANNUAL SUMMARY'!$DH$230,DF218,'ANNUAL SUMMARY'!$DD$251)+SUMIF('ANNUAL SUMMARY'!$BI$230,DF218,'ANNUAL SUMMARY'!$BE$251)+SUMIF('ANNUAL SUMMARY'!$L$230,DF218,'ANNUAL SUMMARY'!$H$251)+SUMIF('ANNUAL SUMMARY'!$FE$174,DF218,'ANNUAL SUMMARY'!$FA$195)+SUMIF('ANNUAL SUMMARY'!$DH$174,DF218,'ANNUAL SUMMARY'!$DD$195)+SUMIF('ANNUAL SUMMARY'!$BI$174,DF218,'ANNUAL SUMMARY'!$BE$195)+SUMIF('ANNUAL SUMMARY'!$L$174,DF218,'ANNUAL SUMMARY'!$H$195)+SUMIF('ANNUAL SUMMARY'!$FE$118,DF218,'ANNUAL SUMMARY'!$FA$139)+SUMIF('ANNUAL SUMMARY'!$DH$118,DF218,'ANNUAL SUMMARY'!$DD$139)+SUMIF('ANNUAL SUMMARY'!$BI$118,DF218,'ANNUAL SUMMARY'!$BE$139)+SUMIF('ANNUAL SUMMARY'!$L$118,DF218,'ANNUAL SUMMARY'!$H$139)+SUMIF('ANNUAL SUMMARY'!$FE$62,DF218,'ANNUAL SUMMARY'!$FA$83)+SUMIF('ANNUAL SUMMARY'!$DH$62,DF218,'ANNUAL SUMMARY'!$DD$83)+SUMIF('ANNUAL SUMMARY'!$BI$62,DF218,'ANNUAL SUMMARY'!$BE$83)+SUMIF('ANNUAL SUMMARY'!$L$62,DF218,'ANNUAL SUMMARY'!$H$83)+SUMIF('ANNUAL SUMMARY'!$FE$6,DF218,'ANNUAL SUMMARY'!$FA$27)+SUMIF('ANNUAL SUMMARY'!$DH$6,DF218,'ANNUAL SUMMARY'!$DD$27)+SUMIF('ANNUAL SUMMARY'!$BI$6,DF218,'ANNUAL SUMMARY'!$BE$27)+SUMIF('ANNUAL SUMMARY'!$L$6,DF218,'ANNUAL SUMMARY'!$H$27)+SUMIF('PREVIOUS LOGS'!$K$6,DF218,'PREVIOUS LOGS'!$F$23)+SUMIF('PREVIOUS LOGS'!$K$59,$K$6,'PREVIOUS LOGS'!$F$76)+SUMIF('PREVIOUS LOGS'!$K$112,DF218,'PREVIOUS LOGS'!$F$129)+SUMIF('PREVIOUS LOGS'!$K$165,DF218,'PREVIOUS LOGS'!$F$182)+SUMIF('PREVIOUS LOGS'!$K$218,DF218,'PREVIOUS LOGS'!$F$235)+SUMIF('PREVIOUS LOGS'!$K$271,DF218,'PREVIOUS LOGS'!$F$288)+SUMIF('PREVIOUS LOGS'!$K$324,DF218,'PREVIOUS LOGS'!$F$341)+SUMIF('PREVIOUS LOGS'!$BH$6,DF218,'PREVIOUS LOGS'!$BD$23)+SUMIF('PREVIOUS LOGS'!$BH$59,$K$6,'PREVIOUS LOGS'!$BD$76)+SUMIF('PREVIOUS LOGS'!$BH$112,DF218,'PREVIOUS LOGS'!$BD$129)+SUMIF('PREVIOUS LOGS'!$BH$165,DF218,'PREVIOUS LOGS'!$BD$182)+SUMIF('PREVIOUS LOGS'!$BH$218,DF218,'PREVIOUS LOGS'!$BD$235)+SUMIF('PREVIOUS LOGS'!$BH$271,DF218,'PREVIOUS LOGS'!$BD$288)+SUMIF('PREVIOUS LOGS'!$BH$324,DF218,'PREVIOUS LOGS'!$BD$341)+SUMIF('PREVIOUS LOGS'!$DF$6,DF218,'PREVIOUS LOGS'!$DB$23)+SUMIF('PREVIOUS LOGS'!$DF$59,$K$6,'PREVIOUS LOGS'!$DB$76)+SUMIF('PREVIOUS LOGS'!$DF$112,DF218,'PREVIOUS LOGS'!$DB$129)+SUMIF('PREVIOUS LOGS'!$DF$165,DF218,'PREVIOUS LOGS'!$DB$182)+SUMIF('PREVIOUS LOGS'!$DF$218,DF218,'PREVIOUS LOGS'!$DB$235)+SUMIF('PREVIOUS LOGS'!$DF$271,DF218,'PREVIOUS LOGS'!$DB$288)+SUMIF('PREVIOUS LOGS'!$DF$324,DF218,'PREVIOUS LOGS'!$DB$341)+SUMIF('PREVIOUS LOGS'!$FC$6,DF218,'PREVIOUS LOGS'!$EY$23)+SUMIF('PREVIOUS LOGS'!$FC$59,$K$6,'PREVIOUS LOGS'!$EY$76)+SUMIF('PREVIOUS LOGS'!$FC$112,DF218,'PREVIOUS LOGS'!$EY$129)+SUMIF('PREVIOUS LOGS'!$FC$165,DF218,'PREVIOUS LOGS'!$EY$182)+SUMIF('PREVIOUS LOGS'!$FC$218,DF218,'PREVIOUS LOGS'!$EY$235)+SUMIF('PREVIOUS LOGS'!$FC$271,DF218,'PREVIOUS LOGS'!$EY$288)+SUMIF('PREVIOUS LOGS'!$FC$324,DF218,'PREVIOUS LOGS'!$EY$341)</f>
        <v>0</v>
      </c>
      <c r="DB235" s="793"/>
      <c r="DC235" s="793"/>
      <c r="DD235" s="793"/>
      <c r="DE235" s="793"/>
      <c r="DF235" s="793"/>
      <c r="DG235" s="794"/>
      <c r="DH235" s="643"/>
      <c r="DI235" s="729" t="str">
        <f>'ANNUAL SUMMARY'!$O$27</f>
        <v>DAY</v>
      </c>
      <c r="DJ235" s="862"/>
      <c r="DK235" s="862"/>
      <c r="DL235" s="862"/>
      <c r="DM235" s="863"/>
      <c r="DN235" s="735">
        <f>SUMIF('ANNUAL SUMMARY'!$FE$622,DF218,'ANNUAL SUMMARY'!$FM$643)+SUMIF('ANNUAL SUMMARY'!$DH$622,DF218,'ANNUAL SUMMARY'!$DP$643)+SUMIF('ANNUAL SUMMARY'!$BI$622,DF218,'ANNUAL SUMMARY'!$BQ$643)+SUMIF('ANNUAL SUMMARY'!$L$622,DF218,'ANNUAL SUMMARY'!$T$643)+SUMIF('ANNUAL SUMMARY'!$FE$566,DF218,'ANNUAL SUMMARY'!$FM$587)+SUMIF('ANNUAL SUMMARY'!$DH$566,DF218,'ANNUAL SUMMARY'!$DP$587)+SUMIF('ANNUAL SUMMARY'!$BI$566,DF218,'ANNUAL SUMMARY'!$BQ$587)+SUMIF('ANNUAL SUMMARY'!$L$566,DF218,'ANNUAL SUMMARY'!$T$587)+SUMIF('ANNUAL SUMMARY'!$FE$510,DF218,'ANNUAL SUMMARY'!$FM$531)+SUMIF('ANNUAL SUMMARY'!$DH$510,DF218,'ANNUAL SUMMARY'!$DP$531)+SUMIF('ANNUAL SUMMARY'!$BI$510,DF218,'ANNUAL SUMMARY'!$BQ$531)+SUMIF('ANNUAL SUMMARY'!$L$510,DF218,'ANNUAL SUMMARY'!$T$531)+SUMIF('ANNUAL SUMMARY'!$FE$454,DF218,'ANNUAL SUMMARY'!$FM$475)+SUMIF('ANNUAL SUMMARY'!$DH$454,DF218,'ANNUAL SUMMARY'!$DP$475)+SUMIF('ANNUAL SUMMARY'!$BI$454,DF218,'ANNUAL SUMMARY'!$BQ$475)+SUMIF('ANNUAL SUMMARY'!$L$454,DF218,'ANNUAL SUMMARY'!$T$475)+SUMIF('ANNUAL SUMMARY'!$FE$398,DF218,'ANNUAL SUMMARY'!$FM$419)+SUMIF('ANNUAL SUMMARY'!$DH$398,DF218,'ANNUAL SUMMARY'!$DP$419)+SUMIF('ANNUAL SUMMARY'!$BI$398,DF218,'ANNUAL SUMMARY'!$BQ$419)+SUMIF('ANNUAL SUMMARY'!$L$398,DF218,'ANNUAL SUMMARY'!$T$419)+SUMIF('ANNUAL SUMMARY'!$FE$342,DF218,'ANNUAL SUMMARY'!$FM$363)+SUMIF('ANNUAL SUMMARY'!$DH$342,DF218,'ANNUAL SUMMARY'!$DP$363)+SUMIF('ANNUAL SUMMARY'!$BI$342,DF218,'ANNUAL SUMMARY'!$BQ$363)+SUMIF('ANNUAL SUMMARY'!$L$342,DF218,'ANNUAL SUMMARY'!$T$363)+SUMIF('ANNUAL SUMMARY'!$FE$286,DF218,'ANNUAL SUMMARY'!$FM$307)+SUMIF('ANNUAL SUMMARY'!$DH$286,DF218,'ANNUAL SUMMARY'!$DP$307)+SUMIF('ANNUAL SUMMARY'!$BI$286,DF218,'ANNUAL SUMMARY'!$BQ$307)+SUMIF('ANNUAL SUMMARY'!$L$286,DF218,'ANNUAL SUMMARY'!$T$307)+SUMIF('ANNUAL SUMMARY'!$FE$230,DF218,'ANNUAL SUMMARY'!$FM$251)+SUMIF('ANNUAL SUMMARY'!$DH$230,DF218,'ANNUAL SUMMARY'!$DP$251)+SUMIF('ANNUAL SUMMARY'!$BI$230,DF218,'ANNUAL SUMMARY'!$BQ$251)+SUMIF('ANNUAL SUMMARY'!$L$230,DF218,'ANNUAL SUMMARY'!$T$251)+SUMIF('ANNUAL SUMMARY'!$FE$174,DF218,'ANNUAL SUMMARY'!$FM$195)+SUMIF('ANNUAL SUMMARY'!$DH$174,DF218,'ANNUAL SUMMARY'!$DP$195)+SUMIF('ANNUAL SUMMARY'!$BI$174,DF218,'ANNUAL SUMMARY'!$BQ$195)+SUMIF('ANNUAL SUMMARY'!$L$174,DF218,'ANNUAL SUMMARY'!$T$195)+SUMIF('ANNUAL SUMMARY'!$FE$118,DF218,'ANNUAL SUMMARY'!$FM$139)+SUMIF('ANNUAL SUMMARY'!$DH$118,DF218,'ANNUAL SUMMARY'!$DP$139)+SUMIF('ANNUAL SUMMARY'!$BI$118,DF218,'ANNUAL SUMMARY'!$BQ$139)+SUMIF('ANNUAL SUMMARY'!$L$118,DF218,'ANNUAL SUMMARY'!$T$139)+SUMIF('ANNUAL SUMMARY'!$FE$62,DF218,'ANNUAL SUMMARY'!$FM$83)+SUMIF('ANNUAL SUMMARY'!$DH$62,DF218,'ANNUAL SUMMARY'!$DP$83)+SUMIF('ANNUAL SUMMARY'!$BI$62,DF218,'ANNUAL SUMMARY'!$BQ$83)+SUMIF('ANNUAL SUMMARY'!$L$62,DF218,'ANNUAL SUMMARY'!$T$83)+SUMIF('ANNUAL SUMMARY'!$FE$6,DF218,'ANNUAL SUMMARY'!$FM$27)+SUMIF('ANNUAL SUMMARY'!$DH$6,DF218,'ANNUAL SUMMARY'!$DP$27)+SUMIF('ANNUAL SUMMARY'!$BI$6,DF218,'ANNUAL SUMMARY'!$BQ$27)+SUMIF('ANNUAL SUMMARY'!$L$6,DF218,'ANNUAL SUMMARY'!$T$27)+SUMIF('PREVIOUS LOGS'!$K$6,DF218,'PREVIOUS LOGS'!$S$23)+SUMIF('PREVIOUS LOGS'!$K$59,$K$6,'PREVIOUS LOGS'!$S$76)+SUMIF('PREVIOUS LOGS'!$K$112,DF218,'PREVIOUS LOGS'!$S$129)+SUMIF('PREVIOUS LOGS'!$K$165,DF218,'PREVIOUS LOGS'!$S$182)+SUMIF('PREVIOUS LOGS'!$K$218,DF218,'PREVIOUS LOGS'!$S$235)+SUMIF('PREVIOUS LOGS'!$K$271,DF218,'PREVIOUS LOGS'!$S$288)+SUMIF('PREVIOUS LOGS'!$K$324,DF218,'PREVIOUS LOGS'!$S$341)+SUMIF('PREVIOUS LOGS'!$BH$6,DF218,'PREVIOUS LOGS'!$BP$23)+SUMIF('PREVIOUS LOGS'!$BH$59,$K$6,'PREVIOUS LOGS'!$BP$76)+SUMIF('PREVIOUS LOGS'!$BH$112,DF218,'PREVIOUS LOGS'!$BP$129)+SUMIF('PREVIOUS LOGS'!$BH$165,DF218,'PREVIOUS LOGS'!$BP$182)+SUMIF('PREVIOUS LOGS'!$BH$218,DF218,'PREVIOUS LOGS'!$BP$235)+SUMIF('PREVIOUS LOGS'!$BH$271,DF218,'PREVIOUS LOGS'!$BP$288)+SUMIF('PREVIOUS LOGS'!$BH$324,DF218,'PREVIOUS LOGS'!$BP$341)+SUMIF('PREVIOUS LOGS'!$DF$6,DF218,'PREVIOUS LOGS'!$DN$23)+SUMIF('PREVIOUS LOGS'!$DF$59,$K$6,'PREVIOUS LOGS'!$DN$76)+SUMIF('PREVIOUS LOGS'!$DF$112,DF218,'PREVIOUS LOGS'!$DN$129)+SUMIF('PREVIOUS LOGS'!$DF$165,DF218,'PREVIOUS LOGS'!$DN$182)+SUMIF('PREVIOUS LOGS'!$DF$218,DF218,'PREVIOUS LOGS'!$DN$235)+SUMIF('PREVIOUS LOGS'!$DF$271,DF218,'PREVIOUS LOGS'!$DN$288)+SUMIF('PREVIOUS LOGS'!$DF$324,DF218,'PREVIOUS LOGS'!$DN$341)+SUMIF('PREVIOUS LOGS'!$FC$6,DF218,'PREVIOUS LOGS'!$FK$23)+SUMIF('PREVIOUS LOGS'!$FC$59,$K$6,'PREVIOUS LOGS'!$FK$76)+SUMIF('PREVIOUS LOGS'!$FC$112,DF218,'PREVIOUS LOGS'!$FK$129)+SUMIF('PREVIOUS LOGS'!$FC$165,DF218,'PREVIOUS LOGS'!$FK$182)+SUMIF('PREVIOUS LOGS'!$FC$218,DF218,'PREVIOUS LOGS'!$FK$235)+SUMIF('PREVIOUS LOGS'!$FC$271,DF218,'PREVIOUS LOGS'!$FK$288)+SUMIF('PREVIOUS LOGS'!$FC$324,DF218,'PREVIOUS LOGS'!$FK$341)</f>
        <v>0</v>
      </c>
      <c r="DO235" s="736"/>
      <c r="DP235" s="736"/>
      <c r="DQ235" s="736"/>
      <c r="DR235" s="736"/>
      <c r="DS235" s="737"/>
      <c r="DT235" s="15"/>
      <c r="DU235" s="814"/>
      <c r="DV235" s="815"/>
      <c r="DW235" s="815"/>
      <c r="DX235" s="815"/>
      <c r="DY235" s="815"/>
      <c r="DZ235" s="727"/>
      <c r="EA235" s="727"/>
      <c r="EB235" s="727"/>
      <c r="EC235" s="727"/>
      <c r="ED235" s="727"/>
      <c r="EE235" s="727"/>
      <c r="EF235" s="727"/>
      <c r="EG235" s="727"/>
      <c r="EH235" s="727"/>
      <c r="EI235" s="727"/>
      <c r="EJ235" s="727"/>
      <c r="EK235" s="727"/>
      <c r="EL235" s="728"/>
      <c r="EM235" s="728"/>
      <c r="EN235" s="728"/>
      <c r="EO235" s="728"/>
      <c r="EP235" s="728"/>
      <c r="EQ235" s="1260"/>
      <c r="ER235" s="1263"/>
      <c r="ES235" s="154"/>
      <c r="ET235" s="798" t="str">
        <f>'ANNUAL SUMMARY'!$C$27</f>
        <v>PIC</v>
      </c>
      <c r="EU235" s="730"/>
      <c r="EV235" s="730"/>
      <c r="EW235" s="730"/>
      <c r="EX235" s="792">
        <f>SUMIF('ANNUAL SUMMARY'!$FE$622,FC218,'ANNUAL SUMMARY'!$FA$643)+SUMIF('ANNUAL SUMMARY'!$DH$622,FC218,'ANNUAL SUMMARY'!$DD$643)+SUMIF('ANNUAL SUMMARY'!$BI$622,FC218,'ANNUAL SUMMARY'!$BE$643)+SUMIF('ANNUAL SUMMARY'!$L$622,FC218,'ANNUAL SUMMARY'!$H$643)+SUMIF('ANNUAL SUMMARY'!$FE$566,FC218,'ANNUAL SUMMARY'!$FA$587)+SUMIF('ANNUAL SUMMARY'!$DH$566,FC218,'ANNUAL SUMMARY'!$DD$587)+SUMIF('ANNUAL SUMMARY'!$BI$566,FC218,'ANNUAL SUMMARY'!$BE$587)+SUMIF('ANNUAL SUMMARY'!$L$566,FC218,'ANNUAL SUMMARY'!$H$587)+SUMIF('ANNUAL SUMMARY'!$FE$510,FC218,'ANNUAL SUMMARY'!$FA$531)+SUMIF('ANNUAL SUMMARY'!$DH$510,FC218,'ANNUAL SUMMARY'!$DD$531)+SUMIF('ANNUAL SUMMARY'!$BI$510,FC218,'ANNUAL SUMMARY'!$BE$531)+SUMIF('ANNUAL SUMMARY'!$L$510,FC218,'ANNUAL SUMMARY'!$H$531)+SUMIF('ANNUAL SUMMARY'!$FE$454,FC218,'ANNUAL SUMMARY'!$FA$475)+SUMIF('ANNUAL SUMMARY'!$DH$454,FC218,'ANNUAL SUMMARY'!$DD$475)+SUMIF('ANNUAL SUMMARY'!$BI$454,FC218,'ANNUAL SUMMARY'!$BE$475)+SUMIF('ANNUAL SUMMARY'!$L$454,FC218,'ANNUAL SUMMARY'!$H$475)+SUMIF('ANNUAL SUMMARY'!$FE$398,FC218,'ANNUAL SUMMARY'!$FA$419)+SUMIF('ANNUAL SUMMARY'!$DH$398,FC218,'ANNUAL SUMMARY'!$DD$419)+SUMIF('ANNUAL SUMMARY'!$BI$398,FC218,'ANNUAL SUMMARY'!$BE$419)+SUMIF('ANNUAL SUMMARY'!$L$398,FC218,'ANNUAL SUMMARY'!$H$419)+SUMIF('ANNUAL SUMMARY'!$FE$342,FC218,'ANNUAL SUMMARY'!$FA$363)+SUMIF('ANNUAL SUMMARY'!$DH$342,FC218,'ANNUAL SUMMARY'!$DD$363)+SUMIF('ANNUAL SUMMARY'!$BI$342,FC218,'ANNUAL SUMMARY'!$BE$363)+SUMIF('ANNUAL SUMMARY'!$L$342,FC218,'ANNUAL SUMMARY'!$H$363)+SUMIF('ANNUAL SUMMARY'!$FE$286,FC218,'ANNUAL SUMMARY'!$FA$307)+SUMIF('ANNUAL SUMMARY'!$DH$286,FC218,'ANNUAL SUMMARY'!$DD$307)+SUMIF('ANNUAL SUMMARY'!$BI$286,FC218,'ANNUAL SUMMARY'!$BE$307)+SUMIF('ANNUAL SUMMARY'!$L$286,FC218,'ANNUAL SUMMARY'!$H$307)+SUMIF('ANNUAL SUMMARY'!$FE$230,FC218,'ANNUAL SUMMARY'!$FA$251)+SUMIF('ANNUAL SUMMARY'!$DH$230,FC218,'ANNUAL SUMMARY'!$DD$251)+SUMIF('ANNUAL SUMMARY'!$BI$230,FC218,'ANNUAL SUMMARY'!$BE$251)+SUMIF('ANNUAL SUMMARY'!$L$230,FC218,'ANNUAL SUMMARY'!$H$251)+SUMIF('ANNUAL SUMMARY'!$FE$174,FC218,'ANNUAL SUMMARY'!$FA$195)+SUMIF('ANNUAL SUMMARY'!$DH$174,FC218,'ANNUAL SUMMARY'!$DD$195)+SUMIF('ANNUAL SUMMARY'!$BI$174,FC218,'ANNUAL SUMMARY'!$BE$195)+SUMIF('ANNUAL SUMMARY'!$L$174,FC218,'ANNUAL SUMMARY'!$H$195)+SUMIF('ANNUAL SUMMARY'!$FE$118,FC218,'ANNUAL SUMMARY'!$FA$139)+SUMIF('ANNUAL SUMMARY'!$DH$118,FC218,'ANNUAL SUMMARY'!$DD$139)+SUMIF('ANNUAL SUMMARY'!$BI$118,FC218,'ANNUAL SUMMARY'!$BE$139)+SUMIF('ANNUAL SUMMARY'!$L$118,FC218,'ANNUAL SUMMARY'!$H$139)+SUMIF('ANNUAL SUMMARY'!$FE$62,FC218,'ANNUAL SUMMARY'!$FA$83)+SUMIF('ANNUAL SUMMARY'!$DH$62,FC218,'ANNUAL SUMMARY'!$DD$83)+SUMIF('ANNUAL SUMMARY'!$BI$62,FC218,'ANNUAL SUMMARY'!$BE$83)+SUMIF('ANNUAL SUMMARY'!$L$62,FC218,'ANNUAL SUMMARY'!$H$83)+SUMIF('ANNUAL SUMMARY'!$FE$6,FC218,'ANNUAL SUMMARY'!$FA$27)+SUMIF('ANNUAL SUMMARY'!$DH$6,FC218,'ANNUAL SUMMARY'!$DD$27)+SUMIF('ANNUAL SUMMARY'!$BI$6,FC218,'ANNUAL SUMMARY'!$BE$27)+SUMIF('ANNUAL SUMMARY'!$L$6,FC218,'ANNUAL SUMMARY'!$H$27)+SUMIF('PREVIOUS LOGS'!$K$6,FC218,'PREVIOUS LOGS'!$F$23)+SUMIF('PREVIOUS LOGS'!$K$59,$K$6,'PREVIOUS LOGS'!$F$76)+SUMIF('PREVIOUS LOGS'!$K$112,FC218,'PREVIOUS LOGS'!$F$129)+SUMIF('PREVIOUS LOGS'!$K$165,FC218,'PREVIOUS LOGS'!$F$182)+SUMIF('PREVIOUS LOGS'!$K$218,FC218,'PREVIOUS LOGS'!$F$235)+SUMIF('PREVIOUS LOGS'!$K$271,FC218,'PREVIOUS LOGS'!$F$288)+SUMIF('PREVIOUS LOGS'!$K$324,FC218,'PREVIOUS LOGS'!$F$341)+SUMIF('PREVIOUS LOGS'!$BH$6,FC218,'PREVIOUS LOGS'!$BD$23)+SUMIF('PREVIOUS LOGS'!$BH$59,$K$6,'PREVIOUS LOGS'!$BD$76)+SUMIF('PREVIOUS LOGS'!$BH$112,FC218,'PREVIOUS LOGS'!$BD$129)+SUMIF('PREVIOUS LOGS'!$BH$165,FC218,'PREVIOUS LOGS'!$BD$182)+SUMIF('PREVIOUS LOGS'!$BH$218,FC218,'PREVIOUS LOGS'!$BD$235)+SUMIF('PREVIOUS LOGS'!$BH$271,FC218,'PREVIOUS LOGS'!$BD$288)+SUMIF('PREVIOUS LOGS'!$BH$324,FC218,'PREVIOUS LOGS'!$BD$341)+SUMIF('PREVIOUS LOGS'!$DF$6,FC218,'PREVIOUS LOGS'!$DB$23)+SUMIF('PREVIOUS LOGS'!$DF$59,$K$6,'PREVIOUS LOGS'!$DB$76)+SUMIF('PREVIOUS LOGS'!$DF$112,FC218,'PREVIOUS LOGS'!$DB$129)+SUMIF('PREVIOUS LOGS'!$DF$165,FC218,'PREVIOUS LOGS'!$DB$182)+SUMIF('PREVIOUS LOGS'!$DF$218,FC218,'PREVIOUS LOGS'!$DB$235)+SUMIF('PREVIOUS LOGS'!$DF$271,FC218,'PREVIOUS LOGS'!$DB$288)+SUMIF('PREVIOUS LOGS'!$DF$324,FC218,'PREVIOUS LOGS'!$DB$341)+SUMIF('PREVIOUS LOGS'!$FC$6,FC218,'PREVIOUS LOGS'!$EY$23)+SUMIF('PREVIOUS LOGS'!$FC$59,$K$6,'PREVIOUS LOGS'!$EY$76)+SUMIF('PREVIOUS LOGS'!$FC$112,FC218,'PREVIOUS LOGS'!$EY$129)+SUMIF('PREVIOUS LOGS'!$FC$165,FC218,'PREVIOUS LOGS'!$EY$182)+SUMIF('PREVIOUS LOGS'!$FC$218,FC218,'PREVIOUS LOGS'!$EY$235)+SUMIF('PREVIOUS LOGS'!$FC$271,FC218,'PREVIOUS LOGS'!$EY$288)+SUMIF('PREVIOUS LOGS'!$FC$324,FC218,'PREVIOUS LOGS'!$EY$341)</f>
        <v>0</v>
      </c>
      <c r="EY235" s="793"/>
      <c r="EZ235" s="793"/>
      <c r="FA235" s="793"/>
      <c r="FB235" s="793"/>
      <c r="FC235" s="793"/>
      <c r="FD235" s="794"/>
      <c r="FE235" s="643"/>
      <c r="FF235" s="729" t="str">
        <f>'ANNUAL SUMMARY'!$O$27</f>
        <v>DAY</v>
      </c>
      <c r="FG235" s="862"/>
      <c r="FH235" s="862"/>
      <c r="FI235" s="862"/>
      <c r="FJ235" s="863"/>
      <c r="FK235" s="735">
        <f>SUMIF('ANNUAL SUMMARY'!$FE$622,FC218,'ANNUAL SUMMARY'!$FM$643)+SUMIF('ANNUAL SUMMARY'!$DH$622,FC218,'ANNUAL SUMMARY'!$DP$643)+SUMIF('ANNUAL SUMMARY'!$BI$622,FC218,'ANNUAL SUMMARY'!$BQ$643)+SUMIF('ANNUAL SUMMARY'!$L$622,FC218,'ANNUAL SUMMARY'!$T$643)+SUMIF('ANNUAL SUMMARY'!$FE$566,FC218,'ANNUAL SUMMARY'!$FM$587)+SUMIF('ANNUAL SUMMARY'!$DH$566,FC218,'ANNUAL SUMMARY'!$DP$587)+SUMIF('ANNUAL SUMMARY'!$BI$566,FC218,'ANNUAL SUMMARY'!$BQ$587)+SUMIF('ANNUAL SUMMARY'!$L$566,FC218,'ANNUAL SUMMARY'!$T$587)+SUMIF('ANNUAL SUMMARY'!$FE$510,FC218,'ANNUAL SUMMARY'!$FM$531)+SUMIF('ANNUAL SUMMARY'!$DH$510,FC218,'ANNUAL SUMMARY'!$DP$531)+SUMIF('ANNUAL SUMMARY'!$BI$510,FC218,'ANNUAL SUMMARY'!$BQ$531)+SUMIF('ANNUAL SUMMARY'!$L$510,FC218,'ANNUAL SUMMARY'!$T$531)+SUMIF('ANNUAL SUMMARY'!$FE$454,FC218,'ANNUAL SUMMARY'!$FM$475)+SUMIF('ANNUAL SUMMARY'!$DH$454,FC218,'ANNUAL SUMMARY'!$DP$475)+SUMIF('ANNUAL SUMMARY'!$BI$454,FC218,'ANNUAL SUMMARY'!$BQ$475)+SUMIF('ANNUAL SUMMARY'!$L$454,FC218,'ANNUAL SUMMARY'!$T$475)+SUMIF('ANNUAL SUMMARY'!$FE$398,FC218,'ANNUAL SUMMARY'!$FM$419)+SUMIF('ANNUAL SUMMARY'!$DH$398,FC218,'ANNUAL SUMMARY'!$DP$419)+SUMIF('ANNUAL SUMMARY'!$BI$398,FC218,'ANNUAL SUMMARY'!$BQ$419)+SUMIF('ANNUAL SUMMARY'!$L$398,FC218,'ANNUAL SUMMARY'!$T$419)+SUMIF('ANNUAL SUMMARY'!$FE$342,FC218,'ANNUAL SUMMARY'!$FM$363)+SUMIF('ANNUAL SUMMARY'!$DH$342,FC218,'ANNUAL SUMMARY'!$DP$363)+SUMIF('ANNUAL SUMMARY'!$BI$342,FC218,'ANNUAL SUMMARY'!$BQ$363)+SUMIF('ANNUAL SUMMARY'!$L$342,FC218,'ANNUAL SUMMARY'!$T$363)+SUMIF('ANNUAL SUMMARY'!$FE$286,FC218,'ANNUAL SUMMARY'!$FM$307)+SUMIF('ANNUAL SUMMARY'!$DH$286,FC218,'ANNUAL SUMMARY'!$DP$307)+SUMIF('ANNUAL SUMMARY'!$BI$286,FC218,'ANNUAL SUMMARY'!$BQ$307)+SUMIF('ANNUAL SUMMARY'!$L$286,FC218,'ANNUAL SUMMARY'!$T$307)+SUMIF('ANNUAL SUMMARY'!$FE$230,FC218,'ANNUAL SUMMARY'!$FM$251)+SUMIF('ANNUAL SUMMARY'!$DH$230,FC218,'ANNUAL SUMMARY'!$DP$251)+SUMIF('ANNUAL SUMMARY'!$BI$230,FC218,'ANNUAL SUMMARY'!$BQ$251)+SUMIF('ANNUAL SUMMARY'!$L$230,FC218,'ANNUAL SUMMARY'!$T$251)+SUMIF('ANNUAL SUMMARY'!$FE$174,FC218,'ANNUAL SUMMARY'!$FM$195)+SUMIF('ANNUAL SUMMARY'!$DH$174,FC218,'ANNUAL SUMMARY'!$DP$195)+SUMIF('ANNUAL SUMMARY'!$BI$174,FC218,'ANNUAL SUMMARY'!$BQ$195)+SUMIF('ANNUAL SUMMARY'!$L$174,FC218,'ANNUAL SUMMARY'!$T$195)+SUMIF('ANNUAL SUMMARY'!$FE$118,FC218,'ANNUAL SUMMARY'!$FM$139)+SUMIF('ANNUAL SUMMARY'!$DH$118,FC218,'ANNUAL SUMMARY'!$DP$139)+SUMIF('ANNUAL SUMMARY'!$BI$118,FC218,'ANNUAL SUMMARY'!$BQ$139)+SUMIF('ANNUAL SUMMARY'!$L$118,FC218,'ANNUAL SUMMARY'!$T$139)+SUMIF('ANNUAL SUMMARY'!$FE$62,FC218,'ANNUAL SUMMARY'!$FM$83)+SUMIF('ANNUAL SUMMARY'!$DH$62,FC218,'ANNUAL SUMMARY'!$DP$83)+SUMIF('ANNUAL SUMMARY'!$BI$62,FC218,'ANNUAL SUMMARY'!$BQ$83)+SUMIF('ANNUAL SUMMARY'!$L$62,FC218,'ANNUAL SUMMARY'!$T$83)+SUMIF('ANNUAL SUMMARY'!$FE$6,FC218,'ANNUAL SUMMARY'!$FM$27)+SUMIF('ANNUAL SUMMARY'!$DH$6,FC218,'ANNUAL SUMMARY'!$DP$27)+SUMIF('ANNUAL SUMMARY'!$BI$6,FC218,'ANNUAL SUMMARY'!$BQ$27)+SUMIF('ANNUAL SUMMARY'!$L$6,FC218,'ANNUAL SUMMARY'!$T$27)+SUMIF('PREVIOUS LOGS'!$K$6,FC218,'PREVIOUS LOGS'!$S$23)+SUMIF('PREVIOUS LOGS'!$K$59,$K$6,'PREVIOUS LOGS'!$S$76)+SUMIF('PREVIOUS LOGS'!$K$112,FC218,'PREVIOUS LOGS'!$S$129)+SUMIF('PREVIOUS LOGS'!$K$165,FC218,'PREVIOUS LOGS'!$S$182)+SUMIF('PREVIOUS LOGS'!$K$218,FC218,'PREVIOUS LOGS'!$S$235)+SUMIF('PREVIOUS LOGS'!$K$271,FC218,'PREVIOUS LOGS'!$S$288)+SUMIF('PREVIOUS LOGS'!$K$324,FC218,'PREVIOUS LOGS'!$S$341)+SUMIF('PREVIOUS LOGS'!$BH$6,FC218,'PREVIOUS LOGS'!$BP$23)+SUMIF('PREVIOUS LOGS'!$BH$59,$K$6,'PREVIOUS LOGS'!$BP$76)+SUMIF('PREVIOUS LOGS'!$BH$112,FC218,'PREVIOUS LOGS'!$BP$129)+SUMIF('PREVIOUS LOGS'!$BH$165,FC218,'PREVIOUS LOGS'!$BP$182)+SUMIF('PREVIOUS LOGS'!$BH$218,FC218,'PREVIOUS LOGS'!$BP$235)+SUMIF('PREVIOUS LOGS'!$BH$271,FC218,'PREVIOUS LOGS'!$BP$288)+SUMIF('PREVIOUS LOGS'!$BH$324,FC218,'PREVIOUS LOGS'!$BP$341)+SUMIF('PREVIOUS LOGS'!$DF$6,FC218,'PREVIOUS LOGS'!$DN$23)+SUMIF('PREVIOUS LOGS'!$DF$59,$K$6,'PREVIOUS LOGS'!$DN$76)+SUMIF('PREVIOUS LOGS'!$DF$112,FC218,'PREVIOUS LOGS'!$DN$129)+SUMIF('PREVIOUS LOGS'!$DF$165,FC218,'PREVIOUS LOGS'!$DN$182)+SUMIF('PREVIOUS LOGS'!$DF$218,FC218,'PREVIOUS LOGS'!$DN$235)+SUMIF('PREVIOUS LOGS'!$DF$271,FC218,'PREVIOUS LOGS'!$DN$288)+SUMIF('PREVIOUS LOGS'!$DF$324,FC218,'PREVIOUS LOGS'!$DN$341)+SUMIF('PREVIOUS LOGS'!$FC$6,FC218,'PREVIOUS LOGS'!$FK$23)+SUMIF('PREVIOUS LOGS'!$FC$59,$K$6,'PREVIOUS LOGS'!$FK$76)+SUMIF('PREVIOUS LOGS'!$FC$112,FC218,'PREVIOUS LOGS'!$FK$129)+SUMIF('PREVIOUS LOGS'!$FC$165,FC218,'PREVIOUS LOGS'!$FK$182)+SUMIF('PREVIOUS LOGS'!$FC$218,FC218,'PREVIOUS LOGS'!$FK$235)+SUMIF('PREVIOUS LOGS'!$FC$271,FC218,'PREVIOUS LOGS'!$FK$288)+SUMIF('PREVIOUS LOGS'!$FC$324,FC218,'PREVIOUS LOGS'!$FK$341)</f>
        <v>0</v>
      </c>
      <c r="FL235" s="736"/>
      <c r="FM235" s="736"/>
      <c r="FN235" s="736"/>
      <c r="FO235" s="736"/>
      <c r="FP235" s="737"/>
      <c r="FQ235" s="15"/>
      <c r="FR235" s="814"/>
      <c r="FS235" s="815"/>
      <c r="FT235" s="815"/>
      <c r="FU235" s="815"/>
      <c r="FV235" s="815"/>
      <c r="FW235" s="727"/>
      <c r="FX235" s="727"/>
      <c r="FY235" s="727"/>
      <c r="FZ235" s="727"/>
      <c r="GA235" s="727"/>
      <c r="GB235" s="727"/>
      <c r="GC235" s="727"/>
      <c r="GD235" s="727"/>
      <c r="GE235" s="727"/>
      <c r="GF235" s="727"/>
      <c r="GG235" s="727"/>
      <c r="GH235" s="727"/>
      <c r="GI235" s="728"/>
      <c r="GJ235" s="728"/>
      <c r="GK235" s="728"/>
      <c r="GL235" s="728"/>
      <c r="GM235" s="728"/>
      <c r="GN235" s="728"/>
      <c r="GO235" s="1263"/>
    </row>
    <row r="236" spans="1:197" ht="9.75" customHeight="1" x14ac:dyDescent="0.25">
      <c r="A236" s="154"/>
      <c r="B236" s="732"/>
      <c r="C236" s="733"/>
      <c r="D236" s="733"/>
      <c r="E236" s="733"/>
      <c r="F236" s="795"/>
      <c r="G236" s="796"/>
      <c r="H236" s="796"/>
      <c r="I236" s="796"/>
      <c r="J236" s="796"/>
      <c r="K236" s="796"/>
      <c r="L236" s="797"/>
      <c r="M236" s="643"/>
      <c r="N236" s="864"/>
      <c r="O236" s="865"/>
      <c r="P236" s="865"/>
      <c r="Q236" s="865"/>
      <c r="R236" s="866"/>
      <c r="S236" s="738"/>
      <c r="T236" s="739"/>
      <c r="U236" s="739"/>
      <c r="V236" s="739"/>
      <c r="W236" s="739"/>
      <c r="X236" s="740"/>
      <c r="Y236" s="15"/>
      <c r="Z236" s="812">
        <f>IF(Z224=0," ",Z224+6)</f>
        <v>2028</v>
      </c>
      <c r="AA236" s="813"/>
      <c r="AB236" s="813"/>
      <c r="AC236" s="813"/>
      <c r="AD236" s="813"/>
      <c r="AE236" s="1118">
        <f>SUMIFS('ANNUAL SUMMARY'!$AF$54,Z236,'ANNUAL SUMMARY'!$V$9,K218,'ANNUAL SUMMARY'!$L$6)+SUMIFS('ANNUAL SUMMARY'!$AF$112,Z236,'ANNUAL SUMMARY'!$V$9,K218,'ANNUAL SUMMARY'!$L$64)+SUMIFS('ANNUAL SUMMARY'!$AF$170,Z236,'ANNUAL SUMMARY'!$V$9,K218,'ANNUAL SUMMARY'!$L$122)+SUMIFS('ANNUAL SUMMARY'!$AF$228,Z236,'ANNUAL SUMMARY'!$V$9,K218,'ANNUAL SUMMARY'!$L$180)+SUMIFS('ANNUAL SUMMARY'!$AF$286,Z236,'ANNUAL SUMMARY'!$V$9,K218,'ANNUAL SUMMARY'!$L$238)+SUMIFS('ANNUAL SUMMARY'!$AF$344,Z236,'ANNUAL SUMMARY'!$V$9,K218,'ANNUAL SUMMARY'!$L$296)+SUMIFS('ANNUAL SUMMARY'!$AF$402,Z236,'ANNUAL SUMMARY'!$V$9,K218,'ANNUAL SUMMARY'!$L$354)+SUMIFS('ANNUAL SUMMARY'!$AF$460,Z236,'ANNUAL SUMMARY'!$V$9,K218,'ANNUAL SUMMARY'!$L$412)+SUMIFS('ANNUAL SUMMARY'!$AF$518,Z236,'ANNUAL SUMMARY'!$V$9,K218,'ANNUAL SUMMARY'!$L$470)+SUMIFS('ANNUAL SUMMARY'!$AF$576,Z236,'ANNUAL SUMMARY'!$V$9,K218,'ANNUAL SUMMARY'!$L$528)+SUMIFS('ANNUAL SUMMARY'!$AF$634,Z236,'ANNUAL SUMMARY'!$V$9,K218,'ANNUAL SUMMARY'!$L$586)+SUMIFS('ANNUAL SUMMARY'!$AF$692,Z236,'ANNUAL SUMMARY'!$V$9,K218,'ANNUAL SUMMARY'!$L$644)+SUMIFS('ANNUAL SUMMARY'!$CC$54,Z236,'ANNUAL SUMMARY'!$V$9,K218,'ANNUAL SUMMARY'!$BI$6)+SUMIFS('ANNUAL SUMMARY'!$CC$112,Z236,'ANNUAL SUMMARY'!$V$9,K218,'ANNUAL SUMMARY'!$BI$64)+SUMIFS('ANNUAL SUMMARY'!$CC$170,Z236,'ANNUAL SUMMARY'!$V$9,K218,'ANNUAL SUMMARY'!$BI$122)+SUMIFS('ANNUAL SUMMARY'!$CC$228,Z236,'ANNUAL SUMMARY'!$V$9,K218,'ANNUAL SUMMARY'!$BI$180)+SUMIFS('ANNUAL SUMMARY'!$CC$286,Z236,'ANNUAL SUMMARY'!$V$9,K218,'ANNUAL SUMMARY'!$BI$238)+SUMIFS('ANNUAL SUMMARY'!$CC$344,Z236,'ANNUAL SUMMARY'!$V$9,K218,'ANNUAL SUMMARY'!$BI$296)+SUMIFS('ANNUAL SUMMARY'!$CC$402,Z236,'ANNUAL SUMMARY'!$V$9,K218,'ANNUAL SUMMARY'!$BI$354)+SUMIFS('ANNUAL SUMMARY'!$CC$460,Z236,'ANNUAL SUMMARY'!$V$9,K218,'ANNUAL SUMMARY'!$BI$412)+SUMIFS('ANNUAL SUMMARY'!$CC$518,Z236,'ANNUAL SUMMARY'!$V$9,K218,'ANNUAL SUMMARY'!$BI$470)+SUMIFS('ANNUAL SUMMARY'!$CC$576,Z236,'ANNUAL SUMMARY'!$V$9,K218,'ANNUAL SUMMARY'!$BI$528)+SUMIFS('ANNUAL SUMMARY'!$CC$634,Z236,'ANNUAL SUMMARY'!$V$9,K218,'ANNUAL SUMMARY'!$BI$586)+SUMIFS('ANNUAL SUMMARY'!$CC$692,Z236,'ANNUAL SUMMARY'!$V$9,K218,'ANNUAL SUMMARY'!$BI$644)+SUMIFS('ANNUAL SUMMARY'!$EB$54,Z236,'ANNUAL SUMMARY'!$V$9,K218,'ANNUAL SUMMARY'!$DH$6)+SUMIFS('ANNUAL SUMMARY'!$EB$112,Z236,'ANNUAL SUMMARY'!$V$9,K218,'ANNUAL SUMMARY'!$DH$64)+SUMIFS('ANNUAL SUMMARY'!$EB$170,Z236,'ANNUAL SUMMARY'!$V$9,K218,'ANNUAL SUMMARY'!$DH$122)+SUMIFS('ANNUAL SUMMARY'!$EB$228,Z236,'ANNUAL SUMMARY'!$V$9,K218,'ANNUAL SUMMARY'!$DH$180)+SUMIFS('ANNUAL SUMMARY'!$EB$286,Z236,'ANNUAL SUMMARY'!$V$9,K218,'ANNUAL SUMMARY'!$DH$238)+SUMIFS('ANNUAL SUMMARY'!$EB$344,Z236,'ANNUAL SUMMARY'!$V$9,K218,'ANNUAL SUMMARY'!$DH$296)+SUMIFS('ANNUAL SUMMARY'!$EB$402,Z236,'ANNUAL SUMMARY'!$V$9,K218,'ANNUAL SUMMARY'!$DH$354)+SUMIFS('ANNUAL SUMMARY'!$EB$460,Z236,'ANNUAL SUMMARY'!$V$9,K218,'ANNUAL SUMMARY'!$DH$412)+SUMIFS('ANNUAL SUMMARY'!$EB$518,Z236,'ANNUAL SUMMARY'!$V$9,K218,'ANNUAL SUMMARY'!$DH$470)+SUMIFS('ANNUAL SUMMARY'!$EB$576,Z236,'ANNUAL SUMMARY'!$V$9,K218,'ANNUAL SUMMARY'!$DH$528)+SUMIFS('ANNUAL SUMMARY'!$EB$634,Z236,'ANNUAL SUMMARY'!$V$9,K218,'ANNUAL SUMMARY'!$DH$586)+SUMIFS('ANNUAL SUMMARY'!$EB$692,Z236,'ANNUAL SUMMARY'!$V$9,K218,'ANNUAL SUMMARY'!$DH$644)+SUMIFS('ANNUAL SUMMARY'!$FY$54,Z236,'ANNUAL SUMMARY'!$V$9,K218,'ANNUAL SUMMARY'!$FE$6)+SUMIFS('ANNUAL SUMMARY'!$FY$112,Z236,'ANNUAL SUMMARY'!$V$9,K218,'ANNUAL SUMMARY'!$FE$64)+SUMIFS('ANNUAL SUMMARY'!$FY$170,Z236,'ANNUAL SUMMARY'!$V$9,K218,'ANNUAL SUMMARY'!$FE$122)+SUMIFS('ANNUAL SUMMARY'!$FY$228,Z236,'ANNUAL SUMMARY'!$V$9,K218,'ANNUAL SUMMARY'!$FE$180)+SUMIFS('ANNUAL SUMMARY'!$FY$286,Z236,'ANNUAL SUMMARY'!$V$9,K218,'ANNUAL SUMMARY'!$FE$238)+SUMIFS('ANNUAL SUMMARY'!$FY$344,Z236,'ANNUAL SUMMARY'!$V$9,K218,'ANNUAL SUMMARY'!$FE$296)+SUMIFS('ANNUAL SUMMARY'!$FY$402,Z236,'ANNUAL SUMMARY'!$V$9,K218,'ANNUAL SUMMARY'!$FE$354)+SUMIFS('ANNUAL SUMMARY'!$FY$460,Z236,'ANNUAL SUMMARY'!$V$9,K218,'ANNUAL SUMMARY'!$FE$412)+SUMIFS('ANNUAL SUMMARY'!$FY$518,Z236,'ANNUAL SUMMARY'!$V$9,K218,'ANNUAL SUMMARY'!$FE$470)+SUMIFS('ANNUAL SUMMARY'!$FY$576,Z236,'ANNUAL SUMMARY'!$V$9,K218,'ANNUAL SUMMARY'!$FE$528)+SUMIFS('ANNUAL SUMMARY'!$FY$634,Z236,'ANNUAL SUMMARY'!$V$9,K218,'ANNUAL SUMMARY'!$FE$586)+SUMIFS('ANNUAL SUMMARY'!$FY$692,Z236,'ANNUAL SUMMARY'!$V$9,K218,'ANNUAL SUMMARY'!$FE$644)</f>
        <v>0</v>
      </c>
      <c r="AF236" s="727"/>
      <c r="AG236" s="727"/>
      <c r="AH236" s="727"/>
      <c r="AI236" s="727">
        <f>SUMIFS('ANNUAL SUMMARY'!$AJ$54,Z236,'ANNUAL SUMMARY'!$V$9,K218,'ANNUAL SUMMARY'!$L$6)+SUMIFS('ANNUAL SUMMARY'!$AJ$112,Z236,'ANNUAL SUMMARY'!$V$9,K218,'ANNUAL SUMMARY'!$L$64)+SUMIFS('ANNUAL SUMMARY'!$AJ$170,Z236,'ANNUAL SUMMARY'!$V$9,K218,'ANNUAL SUMMARY'!$L$122)+SUMIFS('ANNUAL SUMMARY'!$AJ$228,Z236,'ANNUAL SUMMARY'!$V$9,K218,'ANNUAL SUMMARY'!$L$180)+SUMIFS('ANNUAL SUMMARY'!$AJ$286,Z236,'ANNUAL SUMMARY'!$V$9,K218,'ANNUAL SUMMARY'!$L$238)+SUMIFS('ANNUAL SUMMARY'!$AJ$344,Z236,'ANNUAL SUMMARY'!$V$9,K218,'ANNUAL SUMMARY'!$L$296)+SUMIFS('ANNUAL SUMMARY'!$AJ$402,Z236,'ANNUAL SUMMARY'!$V$9,K218,'ANNUAL SUMMARY'!$L$354)+SUMIFS('ANNUAL SUMMARY'!$AJ$460,Z236,'ANNUAL SUMMARY'!$V$9,K218,'ANNUAL SUMMARY'!$L$412)+SUMIFS('ANNUAL SUMMARY'!$AJ$518,Z236,'ANNUAL SUMMARY'!$V$9,K218,'ANNUAL SUMMARY'!$L$470)+SUMIFS('ANNUAL SUMMARY'!$AJ$576,Z236,'ANNUAL SUMMARY'!$V$9,K218,'ANNUAL SUMMARY'!$L$528)+SUMIFS('ANNUAL SUMMARY'!$AJ$634,Z236,'ANNUAL SUMMARY'!$V$9,K218,'ANNUAL SUMMARY'!$L$586)+SUMIFS('ANNUAL SUMMARY'!$AJ$692,Z236,'ANNUAL SUMMARY'!$V$9,K218,'ANNUAL SUMMARY'!$L$644)+SUMIFS('ANNUAL SUMMARY'!$CG$54,Z236,'ANNUAL SUMMARY'!$V$9,K218,'ANNUAL SUMMARY'!$BI$6)+SUMIFS('ANNUAL SUMMARY'!$CG$112,Z236,'ANNUAL SUMMARY'!$V$9,K218,'ANNUAL SUMMARY'!$BI$64)+SUMIFS('ANNUAL SUMMARY'!$CG$170,Z236,'ANNUAL SUMMARY'!$V$9,K218,'ANNUAL SUMMARY'!$BI$122)+SUMIFS('ANNUAL SUMMARY'!$CG$228,Z236,'ANNUAL SUMMARY'!$V$9,K218,'ANNUAL SUMMARY'!$BI$180)+SUMIFS('ANNUAL SUMMARY'!$CG$286,Z236,'ANNUAL SUMMARY'!$V$9,K218,'ANNUAL SUMMARY'!$BI$238)+SUMIFS('ANNUAL SUMMARY'!$CG$344,Z236,'ANNUAL SUMMARY'!$V$9,K218,'ANNUAL SUMMARY'!$BI$296)+SUMIFS('ANNUAL SUMMARY'!$CG$402,Z236,'ANNUAL SUMMARY'!$V$9,K218,'ANNUAL SUMMARY'!$BI$354)+SUMIFS('ANNUAL SUMMARY'!$CG$460,Z236,'ANNUAL SUMMARY'!$V$9,K218,'ANNUAL SUMMARY'!$BI$412)+SUMIFS('ANNUAL SUMMARY'!$CG$518,Z236,'ANNUAL SUMMARY'!$V$9,K218,'ANNUAL SUMMARY'!$BI$470)+SUMIFS('ANNUAL SUMMARY'!$CG$576,Z236,'ANNUAL SUMMARY'!$V$9,K218,'ANNUAL SUMMARY'!$BI$528)+SUMIFS('ANNUAL SUMMARY'!$CG$634,Z236,'ANNUAL SUMMARY'!$V$9,K218,'ANNUAL SUMMARY'!$BI$586)+SUMIFS('ANNUAL SUMMARY'!$CG$692,Z236,'ANNUAL SUMMARY'!$V$9,K218,'ANNUAL SUMMARY'!$BI$644)+SUMIFS('ANNUAL SUMMARY'!$EF$54,Z236,'ANNUAL SUMMARY'!$V$9,K218,'ANNUAL SUMMARY'!$DH$6)+SUMIFS('ANNUAL SUMMARY'!$EF$112,Z236,'ANNUAL SUMMARY'!$V$9,K218,'ANNUAL SUMMARY'!$DH$64)+SUMIFS('ANNUAL SUMMARY'!$EF$170,Z236,'ANNUAL SUMMARY'!$V$9,K218,'ANNUAL SUMMARY'!$DH$122)+SUMIFS('ANNUAL SUMMARY'!$EF$228,Z236,'ANNUAL SUMMARY'!$V$9,K218,'ANNUAL SUMMARY'!$DH$180)+SUMIFS('ANNUAL SUMMARY'!$EF$286,Z236,'ANNUAL SUMMARY'!$V$9,K218,'ANNUAL SUMMARY'!$DH$238)+SUMIFS('ANNUAL SUMMARY'!$EF$344,Z236,'ANNUAL SUMMARY'!$V$9,K218,'ANNUAL SUMMARY'!$DH$296)+SUMIFS('ANNUAL SUMMARY'!$EF$402,Z236,'ANNUAL SUMMARY'!$V$9,K218,'ANNUAL SUMMARY'!$DH$354)+SUMIFS('ANNUAL SUMMARY'!$EF$460,Z236,'ANNUAL SUMMARY'!$V$9,K218,'ANNUAL SUMMARY'!$DH$412)+SUMIFS('ANNUAL SUMMARY'!$EF$518,Z236,'ANNUAL SUMMARY'!$V$9,K218,'ANNUAL SUMMARY'!$DH$470)+SUMIFS('ANNUAL SUMMARY'!$EF$576,Z236,'ANNUAL SUMMARY'!$V$9,K218,'ANNUAL SUMMARY'!$DH$528)+SUMIFS('ANNUAL SUMMARY'!$EF$634,Z236,'ANNUAL SUMMARY'!$V$9,K218,'ANNUAL SUMMARY'!$DH$586)+SUMIFS('ANNUAL SUMMARY'!$EF$692,Z236,'ANNUAL SUMMARY'!$V$9,K218,'ANNUAL SUMMARY'!$DH$644)+SUMIFS('ANNUAL SUMMARY'!$GC$54,Z236,'ANNUAL SUMMARY'!$V$9,K218,'ANNUAL SUMMARY'!$FE$6)+SUMIFS('ANNUAL SUMMARY'!$GC$112,Z236,'ANNUAL SUMMARY'!$V$9,K218,'ANNUAL SUMMARY'!$FE$64)+SUMIFS('ANNUAL SUMMARY'!$GC$170,Z236,'ANNUAL SUMMARY'!$V$9,K218,'ANNUAL SUMMARY'!$FE$122)+SUMIFS('ANNUAL SUMMARY'!$GC$228,Z236,'ANNUAL SUMMARY'!$V$9,K218,'ANNUAL SUMMARY'!$FE$180)+SUMIFS('ANNUAL SUMMARY'!$GC$286,Z236,'ANNUAL SUMMARY'!$V$9,K218,'ANNUAL SUMMARY'!$FE$238)+SUMIFS('ANNUAL SUMMARY'!$GC$344,Z236,'ANNUAL SUMMARY'!$V$9,K218,'ANNUAL SUMMARY'!$FE$296)+SUMIFS('ANNUAL SUMMARY'!$GC$402,Z236,'ANNUAL SUMMARY'!$V$9,K218,'ANNUAL SUMMARY'!$FE$354)+SUMIFS('ANNUAL SUMMARY'!$GC$460,Z236,'ANNUAL SUMMARY'!$V$9,K218,'ANNUAL SUMMARY'!$FE$412)+SUMIFS('ANNUAL SUMMARY'!$GC$518,Z236,'ANNUAL SUMMARY'!$V$9,K218,'ANNUAL SUMMARY'!$FE$470)+SUMIFS('ANNUAL SUMMARY'!$GC$576,Z236,'ANNUAL SUMMARY'!$V$9,K218,'ANNUAL SUMMARY'!$FE$528)+SUMIFS('ANNUAL SUMMARY'!$GC$634,Z236,'ANNUAL SUMMARY'!$V$9,K218,'ANNUAL SUMMARY'!$FE$586)+SUMIFS('ANNUAL SUMMARY'!$GC$692,Z236,'ANNUAL SUMMARY'!$V$9,K218,'ANNUAL SUMMARY'!$FE$644)</f>
        <v>0</v>
      </c>
      <c r="AJ236" s="727"/>
      <c r="AK236" s="727"/>
      <c r="AL236" s="727"/>
      <c r="AM236" s="727">
        <f>SUMIFS('ANNUAL SUMMARY'!$AN$54,Z236,'ANNUAL SUMMARY'!$V$9,K218,'ANNUAL SUMMARY'!$L$6)+SUMIFS('ANNUAL SUMMARY'!$AN$112,Z236,'ANNUAL SUMMARY'!$V$9,K218,'ANNUAL SUMMARY'!$L$64)+SUMIFS('ANNUAL SUMMARY'!$AN$170,Z236,'ANNUAL SUMMARY'!$V$9,K218,'ANNUAL SUMMARY'!$L$122)+SUMIFS('ANNUAL SUMMARY'!$AN$228,Z236,'ANNUAL SUMMARY'!$V$9,K218,'ANNUAL SUMMARY'!$L$180)+SUMIFS('ANNUAL SUMMARY'!$AN$286,Z236,'ANNUAL SUMMARY'!$V$9,K218,'ANNUAL SUMMARY'!$L$238)+SUMIFS('ANNUAL SUMMARY'!$AN$344,Z236,'ANNUAL SUMMARY'!$V$9,K218,'ANNUAL SUMMARY'!$L$296)+SUMIFS('ANNUAL SUMMARY'!$AN$402,Z236,'ANNUAL SUMMARY'!$V$9,K218,'ANNUAL SUMMARY'!$L$354)+SUMIFS('ANNUAL SUMMARY'!$AN$460,Z236,'ANNUAL SUMMARY'!$V$9,K218,'ANNUAL SUMMARY'!$L$412)+SUMIFS('ANNUAL SUMMARY'!$AN$518,Z236,'ANNUAL SUMMARY'!$V$9,K218,'ANNUAL SUMMARY'!$L$470)+SUMIFS('ANNUAL SUMMARY'!$AN$576,Z236,'ANNUAL SUMMARY'!$V$9,K218,'ANNUAL SUMMARY'!$L$528)+SUMIFS('ANNUAL SUMMARY'!$AN$634,Z236,'ANNUAL SUMMARY'!$V$9,K218,'ANNUAL SUMMARY'!$L$586)+SUMIFS('ANNUAL SUMMARY'!$AN$692,Z236,'ANNUAL SUMMARY'!$V$9,K218,'ANNUAL SUMMARY'!$L$644)+SUMIFS('ANNUAL SUMMARY'!$CK$54,Z236,'ANNUAL SUMMARY'!$V$9,K218,'ANNUAL SUMMARY'!$BI$6)+SUMIFS('ANNUAL SUMMARY'!$CK$112,Z236,'ANNUAL SUMMARY'!$V$9,K218,'ANNUAL SUMMARY'!$BI$64)+SUMIFS('ANNUAL SUMMARY'!$CK$170,Z236,'ANNUAL SUMMARY'!$V$9,K218,'ANNUAL SUMMARY'!$BI$122)+SUMIFS('ANNUAL SUMMARY'!$CK$228,Z236,'ANNUAL SUMMARY'!$V$9,K218,'ANNUAL SUMMARY'!$BI$180)+SUMIFS('ANNUAL SUMMARY'!$CK$286,Z236,'ANNUAL SUMMARY'!$V$9,K218,'ANNUAL SUMMARY'!$BI$238)+SUMIFS('ANNUAL SUMMARY'!$CK$344,Z236,'ANNUAL SUMMARY'!$V$9,K218,'ANNUAL SUMMARY'!$BI$296)+SUMIFS('ANNUAL SUMMARY'!$CK$402,Z236,'ANNUAL SUMMARY'!$V$9,K218,'ANNUAL SUMMARY'!$BI$354)+SUMIFS('ANNUAL SUMMARY'!$CK$460,Z236,'ANNUAL SUMMARY'!$V$9,K218,'ANNUAL SUMMARY'!$BI$412)+SUMIFS('ANNUAL SUMMARY'!$CK$518,Z236,'ANNUAL SUMMARY'!$V$9,K218,'ANNUAL SUMMARY'!$BI$470)+SUMIFS('ANNUAL SUMMARY'!$CK$576,Z236,'ANNUAL SUMMARY'!$V$9,K218,'ANNUAL SUMMARY'!$BI$528)+SUMIFS('ANNUAL SUMMARY'!$CK$634,Z236,'ANNUAL SUMMARY'!$V$9,K218,'ANNUAL SUMMARY'!$BI$586)+SUMIFS('ANNUAL SUMMARY'!$CK$692,Z236,'ANNUAL SUMMARY'!$V$9,K218,'ANNUAL SUMMARY'!$BI$644)+SUMIFS('ANNUAL SUMMARY'!$EJ$54,Z236,'ANNUAL SUMMARY'!$V$9,K218,'ANNUAL SUMMARY'!$DH$6)+SUMIFS('ANNUAL SUMMARY'!$EJ$112,Z236,'ANNUAL SUMMARY'!$V$9,K218,'ANNUAL SUMMARY'!$DH$64)+SUMIFS('ANNUAL SUMMARY'!$EJ$170,Z236,'ANNUAL SUMMARY'!$V$9,K218,'ANNUAL SUMMARY'!$DH$122)+SUMIFS('ANNUAL SUMMARY'!$EJ$228,Z236,'ANNUAL SUMMARY'!$V$9,K218,'ANNUAL SUMMARY'!$DH$180)+SUMIFS('ANNUAL SUMMARY'!$EJ$286,Z236,'ANNUAL SUMMARY'!$V$9,K218,'ANNUAL SUMMARY'!$DH$238)+SUMIFS('ANNUAL SUMMARY'!$EJ$344,Z236,'ANNUAL SUMMARY'!$V$9,K218,'ANNUAL SUMMARY'!$DH$296)+SUMIFS('ANNUAL SUMMARY'!$EJ$402,Z236,'ANNUAL SUMMARY'!$V$9,K218,'ANNUAL SUMMARY'!$DH$354)+SUMIFS('ANNUAL SUMMARY'!$EJ$460,Z236,'ANNUAL SUMMARY'!$V$9,K218,'ANNUAL SUMMARY'!$DH$412)+SUMIFS('ANNUAL SUMMARY'!$EJ$518,Z236,'ANNUAL SUMMARY'!$V$9,K218,'ANNUAL SUMMARY'!$DH$470)+SUMIFS('ANNUAL SUMMARY'!$EJ$576,Z236,'ANNUAL SUMMARY'!$V$9,K218,'ANNUAL SUMMARY'!$DH$528)+SUMIFS('ANNUAL SUMMARY'!$EJ$634,Z236,'ANNUAL SUMMARY'!$V$9,K218,'ANNUAL SUMMARY'!$DH$586)+SUMIFS('ANNUAL SUMMARY'!$EJ$692,Z236,'ANNUAL SUMMARY'!$V$9,K218,'ANNUAL SUMMARY'!$DH$644)+SUMIFS('ANNUAL SUMMARY'!$GG$54,Z236,'ANNUAL SUMMARY'!$V$9,K218,'ANNUAL SUMMARY'!$FE$6)+SUMIFS('ANNUAL SUMMARY'!$GG$112,Z236,'ANNUAL SUMMARY'!$V$9,K218,'ANNUAL SUMMARY'!$FE$64)+SUMIFS('ANNUAL SUMMARY'!$GG$170,Z236,'ANNUAL SUMMARY'!$V$9,K218,'ANNUAL SUMMARY'!$FE$122)+SUMIFS('ANNUAL SUMMARY'!$GG$228,Z236,'ANNUAL SUMMARY'!$V$9,K218,'ANNUAL SUMMARY'!$FE$180)+SUMIFS('ANNUAL SUMMARY'!$GG$286,Z236,'ANNUAL SUMMARY'!$V$9,K218,'ANNUAL SUMMARY'!$FE$238)+SUMIFS('ANNUAL SUMMARY'!$GG$344,Z236,'ANNUAL SUMMARY'!$V$9,K218,'ANNUAL SUMMARY'!$FE$296)+SUMIFS('ANNUAL SUMMARY'!$GG$402,Z236,'ANNUAL SUMMARY'!$V$9,K218,'ANNUAL SUMMARY'!$FE$354)+SUMIFS('ANNUAL SUMMARY'!$GG$460,Z236,'ANNUAL SUMMARY'!$V$9,K218,'ANNUAL SUMMARY'!$FE$412)+SUMIFS('ANNUAL SUMMARY'!$GG$518,Z236,'ANNUAL SUMMARY'!$V$9,K218,'ANNUAL SUMMARY'!$FE$470)+SUMIFS('ANNUAL SUMMARY'!$GG$576,Z236,'ANNUAL SUMMARY'!$V$9,K218,'ANNUAL SUMMARY'!$FE$528)+SUMIFS('ANNUAL SUMMARY'!$GG$634,Z236,'ANNUAL SUMMARY'!$V$9,K218,'ANNUAL SUMMARY'!$FE$586)+SUMIFS('ANNUAL SUMMARY'!$GG$692,Z236,'ANNUAL SUMMARY'!$V$9,K218,'ANNUAL SUMMARY'!$FE$644)</f>
        <v>0</v>
      </c>
      <c r="AN236" s="727"/>
      <c r="AO236" s="727"/>
      <c r="AP236" s="727"/>
      <c r="AQ236" s="728">
        <f>SUMIFS('ANNUAL SUMMARY'!$AR$54,Z236,'ANNUAL SUMMARY'!$V$9,K218,'ANNUAL SUMMARY'!$L$6)+SUMIFS('ANNUAL SUMMARY'!$AR$112,Z236,'ANNUAL SUMMARY'!$V$9,K218,'ANNUAL SUMMARY'!$L$64)+SUMIFS('ANNUAL SUMMARY'!$AR$170,Z236,'ANNUAL SUMMARY'!$V$9,K218,'ANNUAL SUMMARY'!$L$122)+SUMIFS('ANNUAL SUMMARY'!$AR$228,Z236,'ANNUAL SUMMARY'!$V$9,K218,'ANNUAL SUMMARY'!$L$180)+SUMIFS('ANNUAL SUMMARY'!$AR$286,Z236,'ANNUAL SUMMARY'!$V$9,K218,'ANNUAL SUMMARY'!$L$238)+SUMIFS('ANNUAL SUMMARY'!$AR$344,Z236,'ANNUAL SUMMARY'!$V$9,K218,'ANNUAL SUMMARY'!$L$296)+SUMIFS('ANNUAL SUMMARY'!$AR$402,Z236,'ANNUAL SUMMARY'!$V$9,K218,'ANNUAL SUMMARY'!$L$354)+SUMIFS('ANNUAL SUMMARY'!$AR$460,Z236,'ANNUAL SUMMARY'!$V$9,K218,'ANNUAL SUMMARY'!$L$412)+SUMIFS('ANNUAL SUMMARY'!$AR$518,Z236,'ANNUAL SUMMARY'!$V$9,K218,'ANNUAL SUMMARY'!$L$470)+SUMIFS('ANNUAL SUMMARY'!$AR$576,Z236,'ANNUAL SUMMARY'!$V$9,K218,'ANNUAL SUMMARY'!$L$528)+SUMIFS('ANNUAL SUMMARY'!$AR$634,Z236,'ANNUAL SUMMARY'!$V$9,K218,'ANNUAL SUMMARY'!$L$586)+SUMIFS('ANNUAL SUMMARY'!$AR$692,Z236,'ANNUAL SUMMARY'!$V$9,K218,'ANNUAL SUMMARY'!$L$644)+SUMIFS('ANNUAL SUMMARY'!$CO$54,Z236,'ANNUAL SUMMARY'!$V$9,K218,'ANNUAL SUMMARY'!$BI$6)+SUMIFS('ANNUAL SUMMARY'!$CO$112,Z236,'ANNUAL SUMMARY'!$V$9,K218,'ANNUAL SUMMARY'!$BI$64)+SUMIFS('ANNUAL SUMMARY'!$CO$170,Z236,'ANNUAL SUMMARY'!$V$9,K218,'ANNUAL SUMMARY'!$BI$122)+SUMIFS('ANNUAL SUMMARY'!$CO$228,Z236,'ANNUAL SUMMARY'!$V$9,K218,'ANNUAL SUMMARY'!$BI$180)+SUMIFS('ANNUAL SUMMARY'!$CO$286,Z236,'ANNUAL SUMMARY'!$V$9,K218,'ANNUAL SUMMARY'!$BI$238)+SUMIFS('ANNUAL SUMMARY'!$CO$344,Z236,'ANNUAL SUMMARY'!$V$9,K218,'ANNUAL SUMMARY'!$BI$296)+SUMIFS('ANNUAL SUMMARY'!$CO$402,Z236,'ANNUAL SUMMARY'!$V$9,K218,'ANNUAL SUMMARY'!$BI$354)+SUMIFS('ANNUAL SUMMARY'!$CO$460,Z236,'ANNUAL SUMMARY'!$V$9,K218,'ANNUAL SUMMARY'!$BI$412)+SUMIFS('ANNUAL SUMMARY'!$CO$518,Z236,'ANNUAL SUMMARY'!$V$9,K218,'ANNUAL SUMMARY'!$BI$470)+SUMIFS('ANNUAL SUMMARY'!$CO$576,Z236,'ANNUAL SUMMARY'!$V$9,K218,'ANNUAL SUMMARY'!$BI$528)+SUMIFS('ANNUAL SUMMARY'!$CO$634,Z236,'ANNUAL SUMMARY'!$V$9,K218,'ANNUAL SUMMARY'!$BI$586)+SUMIFS('ANNUAL SUMMARY'!$CO$692,Z236,'ANNUAL SUMMARY'!$V$9,K218,'ANNUAL SUMMARY'!$BI$644)+SUMIFS('ANNUAL SUMMARY'!$EN$54,Z236,'ANNUAL SUMMARY'!$V$9,K218,'ANNUAL SUMMARY'!$DH$6)+SUMIFS('ANNUAL SUMMARY'!$EN$112,Z236,'ANNUAL SUMMARY'!$V$9,K218,'ANNUAL SUMMARY'!$DH$64)+SUMIFS('ANNUAL SUMMARY'!$EN$170,Z236,'ANNUAL SUMMARY'!$V$9,K218,'ANNUAL SUMMARY'!$DH$122)+SUMIFS('ANNUAL SUMMARY'!$EN$228,Z236,'ANNUAL SUMMARY'!$V$9,K218,'ANNUAL SUMMARY'!$DH$180)+SUMIFS('ANNUAL SUMMARY'!$EN$286,Z236,'ANNUAL SUMMARY'!$V$9,K218,'ANNUAL SUMMARY'!$DH$238)+SUMIFS('ANNUAL SUMMARY'!$EN$344,Z236,'ANNUAL SUMMARY'!$V$9,K218,'ANNUAL SUMMARY'!$DH$296)+SUMIFS('ANNUAL SUMMARY'!$EN$402,Z236,'ANNUAL SUMMARY'!$V$9,K218,'ANNUAL SUMMARY'!$DH$354)+SUMIFS('ANNUAL SUMMARY'!$EN$460,Z236,'ANNUAL SUMMARY'!$V$9,K218,'ANNUAL SUMMARY'!$DH$412)+SUMIFS('ANNUAL SUMMARY'!$EN$518,Z236,'ANNUAL SUMMARY'!$V$9,K218,'ANNUAL SUMMARY'!$DH$470)+SUMIFS('ANNUAL SUMMARY'!$EN$576,Z236,'ANNUAL SUMMARY'!$V$9,K218,'ANNUAL SUMMARY'!$DH$528)+SUMIFS('ANNUAL SUMMARY'!$EN$634,Z236,'ANNUAL SUMMARY'!$V$9,K218,'ANNUAL SUMMARY'!$DH$586)+SUMIFS('ANNUAL SUMMARY'!$EN$692,Z236,'ANNUAL SUMMARY'!$V$9,K218,'ANNUAL SUMMARY'!$DH$644)+SUMIFS('ANNUAL SUMMARY'!$GK$54,Z236,'ANNUAL SUMMARY'!$V$9,K218,'ANNUAL SUMMARY'!$FE$6)+SUMIFS('ANNUAL SUMMARY'!$GK$112,Z236,'ANNUAL SUMMARY'!$V$9,K218,'ANNUAL SUMMARY'!$FE$64)+SUMIFS('ANNUAL SUMMARY'!$GK$170,Z236,'ANNUAL SUMMARY'!$V$9,K218,'ANNUAL SUMMARY'!$FE$122)+SUMIFS('ANNUAL SUMMARY'!$GK$228,Z236,'ANNUAL SUMMARY'!$V$9,K218,'ANNUAL SUMMARY'!$FE$180)+SUMIFS('ANNUAL SUMMARY'!$GK$286,Z236,'ANNUAL SUMMARY'!$V$9,K218,'ANNUAL SUMMARY'!$FE$238)+SUMIFS('ANNUAL SUMMARY'!$GK$344,Z236,'ANNUAL SUMMARY'!$V$9,K218,'ANNUAL SUMMARY'!$FE$296)+SUMIFS('ANNUAL SUMMARY'!$GK$402,Z236,'ANNUAL SUMMARY'!$V$9,K218,'ANNUAL SUMMARY'!$FE$354)+SUMIFS('ANNUAL SUMMARY'!$GK$460,Z236,'ANNUAL SUMMARY'!$V$9,K218,'ANNUAL SUMMARY'!$FE$412)+SUMIFS('ANNUAL SUMMARY'!$GK$518,Z236,'ANNUAL SUMMARY'!$V$9,K218,'ANNUAL SUMMARY'!$FE$470)+SUMIFS('ANNUAL SUMMARY'!$GK$576,Z236,'ANNUAL SUMMARY'!$V$9,K218,'ANNUAL SUMMARY'!$FE$528)+SUMIFS('ANNUAL SUMMARY'!$GK$634,Z236,'ANNUAL SUMMARY'!$V$9,K218,'ANNUAL SUMMARY'!$FE$586)+SUMIFS('ANNUAL SUMMARY'!$GK$692,Z236,'ANNUAL SUMMARY'!$V$9,K218,'ANNUAL SUMMARY'!$FE$644)</f>
        <v>0</v>
      </c>
      <c r="AR236" s="728"/>
      <c r="AS236" s="728"/>
      <c r="AT236" s="728">
        <f>SUMIFS('ANNUAL SUMMARY'!$AU$54,Z236,'ANNUAL SUMMARY'!$V$9,K218,'ANNUAL SUMMARY'!$L$6)+SUMIFS('ANNUAL SUMMARY'!$AU$112,Z236,'ANNUAL SUMMARY'!$V$9,K218,'ANNUAL SUMMARY'!$L$64)+SUMIFS('ANNUAL SUMMARY'!$AU$170,Z236,'ANNUAL SUMMARY'!$V$9,K218,'ANNUAL SUMMARY'!$L$122)+SUMIFS('ANNUAL SUMMARY'!$AU$228,Z236,'ANNUAL SUMMARY'!$V$9,K218,'ANNUAL SUMMARY'!$L$180)+SUMIFS('ANNUAL SUMMARY'!$AU$286,Z236,'ANNUAL SUMMARY'!$V$9,K218,'ANNUAL SUMMARY'!$L$238)+SUMIFS('ANNUAL SUMMARY'!$AU$344,Z236,'ANNUAL SUMMARY'!$V$9,K218,'ANNUAL SUMMARY'!$L$296)+SUMIFS('ANNUAL SUMMARY'!$AU$402,Z236,'ANNUAL SUMMARY'!$V$9,K218,'ANNUAL SUMMARY'!$L$354)+SUMIFS('ANNUAL SUMMARY'!$AU$460,Z236,'ANNUAL SUMMARY'!$V$9,K218,'ANNUAL SUMMARY'!$L$412)+SUMIFS('ANNUAL SUMMARY'!$AU$518,Z236,'ANNUAL SUMMARY'!$V$9,K218,'ANNUAL SUMMARY'!$L$470)+SUMIFS('ANNUAL SUMMARY'!$AU$576,Z236,'ANNUAL SUMMARY'!$V$9,K218,'ANNUAL SUMMARY'!$L$528)+SUMIFS('ANNUAL SUMMARY'!$AU$634,Z236,'ANNUAL SUMMARY'!$V$9,K218,'ANNUAL SUMMARY'!$L$586)+SUMIFS('ANNUAL SUMMARY'!$AU$692,Z236,'ANNUAL SUMMARY'!$V$9,K218,'ANNUAL SUMMARY'!$L$644)+SUMIFS('ANNUAL SUMMARY'!$CR$54,Z236,'ANNUAL SUMMARY'!$V$9,K218,'ANNUAL SUMMARY'!$BI$6)+SUMIFS('ANNUAL SUMMARY'!$CR$112,Z236,'ANNUAL SUMMARY'!$V$9,K218,'ANNUAL SUMMARY'!$BI$64)+SUMIFS('ANNUAL SUMMARY'!$CR$170,Z236,'ANNUAL SUMMARY'!$V$9,K218,'ANNUAL SUMMARY'!$BI$122)+SUMIFS('ANNUAL SUMMARY'!$CR$228,Z236,'ANNUAL SUMMARY'!$V$9,K218,'ANNUAL SUMMARY'!$BI$180)+SUMIFS('ANNUAL SUMMARY'!$CR$286,Z236,'ANNUAL SUMMARY'!$V$9,K218,'ANNUAL SUMMARY'!$BI$238)+SUMIFS('ANNUAL SUMMARY'!$CR$344,Z236,'ANNUAL SUMMARY'!$V$9,K218,'ANNUAL SUMMARY'!$BI$296)+SUMIFS('ANNUAL SUMMARY'!$CR$402,Z236,'ANNUAL SUMMARY'!$V$9,K218,'ANNUAL SUMMARY'!$BI$354)+SUMIFS('ANNUAL SUMMARY'!$CR$460,Z236,'ANNUAL SUMMARY'!$V$9,K218,'ANNUAL SUMMARY'!$BI$412)+SUMIFS('ANNUAL SUMMARY'!$CR$518,Z236,'ANNUAL SUMMARY'!$V$9,K218,'ANNUAL SUMMARY'!$BI$470)+SUMIFS('ANNUAL SUMMARY'!$CR$576,Z236,'ANNUAL SUMMARY'!$V$9,K218,'ANNUAL SUMMARY'!$BI$528)+SUMIFS('ANNUAL SUMMARY'!$CR$634,Z236,'ANNUAL SUMMARY'!$V$9,K218,'ANNUAL SUMMARY'!$BI$586)+SUMIFS('ANNUAL SUMMARY'!$CR$692,Z236,'ANNUAL SUMMARY'!$V$9,K218,'ANNUAL SUMMARY'!$BI$644)+SUMIFS('ANNUAL SUMMARY'!$EQ$54,Z236,'ANNUAL SUMMARY'!$V$9,K218,'ANNUAL SUMMARY'!$DH$6)+SUMIFS('ANNUAL SUMMARY'!$EQ$112,Z236,'ANNUAL SUMMARY'!$V$9,K218,'ANNUAL SUMMARY'!$DH$64)+SUMIFS('ANNUAL SUMMARY'!$EQ$170,Z236,'ANNUAL SUMMARY'!$V$9,K218,'ANNUAL SUMMARY'!$DH$122)+SUMIFS('ANNUAL SUMMARY'!$EQ$228,Z236,'ANNUAL SUMMARY'!$V$9,K218,'ANNUAL SUMMARY'!$DH$180)+SUMIFS('ANNUAL SUMMARY'!$EQ$286,Z236,'ANNUAL SUMMARY'!$V$9,K218,'ANNUAL SUMMARY'!$DH$238)+SUMIFS('ANNUAL SUMMARY'!$EQ$344,Z236,'ANNUAL SUMMARY'!$V$9,K218,'ANNUAL SUMMARY'!$DH$296)+SUMIFS('ANNUAL SUMMARY'!$EQ$402,Z236,'ANNUAL SUMMARY'!$V$9,K218,'ANNUAL SUMMARY'!$DH$354)+SUMIFS('ANNUAL SUMMARY'!$EQ$460,Z236,'ANNUAL SUMMARY'!$V$9,K218,'ANNUAL SUMMARY'!$DH$412)+SUMIFS('ANNUAL SUMMARY'!$EQ$518,Z236,'ANNUAL SUMMARY'!$V$9,K218,'ANNUAL SUMMARY'!$DH$470)+SUMIFS('ANNUAL SUMMARY'!$EQ$576,Z236,'ANNUAL SUMMARY'!$V$9,K218,'ANNUAL SUMMARY'!$DH$528)+SUMIFS('ANNUAL SUMMARY'!$EQ$634,Z236,'ANNUAL SUMMARY'!$V$9,K218,'ANNUAL SUMMARY'!$DH$586)+SUMIFS('ANNUAL SUMMARY'!$EQ$692,Z236,'ANNUAL SUMMARY'!$V$9,K218,'ANNUAL SUMMARY'!$DH$644)+SUMIFS('ANNUAL SUMMARY'!$GN$54,Z236,'ANNUAL SUMMARY'!$V$9,K218,'ANNUAL SUMMARY'!$FE$6)+SUMIFS('ANNUAL SUMMARY'!$GN$112,Z236,'ANNUAL SUMMARY'!$V$9,K218,'ANNUAL SUMMARY'!$FE$64)+SUMIFS('ANNUAL SUMMARY'!$GN$170,Z236,'ANNUAL SUMMARY'!$V$9,K218,'ANNUAL SUMMARY'!$FE$122)+SUMIFS('ANNUAL SUMMARY'!$GN$228,Z236,'ANNUAL SUMMARY'!$V$9,K218,'ANNUAL SUMMARY'!$FE$180)+SUMIFS('ANNUAL SUMMARY'!$GN$286,Z236,'ANNUAL SUMMARY'!$V$9,K218,'ANNUAL SUMMARY'!$FE$238)+SUMIFS('ANNUAL SUMMARY'!$GN$344,Z236,'ANNUAL SUMMARY'!$V$9,K218,'ANNUAL SUMMARY'!$FE$296)+SUMIFS('ANNUAL SUMMARY'!$GN$402,Z236,'ANNUAL SUMMARY'!$V$9,K218,'ANNUAL SUMMARY'!$FE$354)+SUMIFS('ANNUAL SUMMARY'!$GN$460,Z236,'ANNUAL SUMMARY'!$V$9,K218,'ANNUAL SUMMARY'!$FE$412)+SUMIFS('ANNUAL SUMMARY'!$GN$518,Z236,'ANNUAL SUMMARY'!$V$9,K218,'ANNUAL SUMMARY'!$FE$470)+SUMIFS('ANNUAL SUMMARY'!$GN$576,Z236,'ANNUAL SUMMARY'!$V$9,K218,'ANNUAL SUMMARY'!$FE$528)+SUMIFS('ANNUAL SUMMARY'!$GN$634,Z236,'ANNUAL SUMMARY'!$V$9,K218,'ANNUAL SUMMARY'!$FE$586)+SUMIFS('ANNUAL SUMMARY'!$GN$692,Z236,'ANNUAL SUMMARY'!$V$9,K218,'ANNUAL SUMMARY'!$FE$644)</f>
        <v>0</v>
      </c>
      <c r="AU236" s="728"/>
      <c r="AV236" s="1260"/>
      <c r="AW236" s="1263"/>
      <c r="AX236" s="154"/>
      <c r="AY236" s="732"/>
      <c r="AZ236" s="733"/>
      <c r="BA236" s="733"/>
      <c r="BB236" s="733"/>
      <c r="BC236" s="795"/>
      <c r="BD236" s="796"/>
      <c r="BE236" s="796"/>
      <c r="BF236" s="796"/>
      <c r="BG236" s="796"/>
      <c r="BH236" s="796"/>
      <c r="BI236" s="797"/>
      <c r="BJ236" s="643"/>
      <c r="BK236" s="864"/>
      <c r="BL236" s="865"/>
      <c r="BM236" s="865"/>
      <c r="BN236" s="865"/>
      <c r="BO236" s="866"/>
      <c r="BP236" s="738"/>
      <c r="BQ236" s="739"/>
      <c r="BR236" s="739"/>
      <c r="BS236" s="739"/>
      <c r="BT236" s="739"/>
      <c r="BU236" s="740"/>
      <c r="BV236" s="15"/>
      <c r="BW236" s="812">
        <f>IF(BW224=0," ",BW224+6)</f>
        <v>2028</v>
      </c>
      <c r="BX236" s="813"/>
      <c r="BY236" s="813"/>
      <c r="BZ236" s="813"/>
      <c r="CA236" s="813"/>
      <c r="CB236" s="1118">
        <f>SUMIFS('ANNUAL SUMMARY'!$AF$54,BW236,'ANNUAL SUMMARY'!$V$9,BH218,'ANNUAL SUMMARY'!$L$6)+SUMIFS('ANNUAL SUMMARY'!$AF$112,BW236,'ANNUAL SUMMARY'!$V$9,BH218,'ANNUAL SUMMARY'!$L$64)+SUMIFS('ANNUAL SUMMARY'!$AF$170,BW236,'ANNUAL SUMMARY'!$V$9,BH218,'ANNUAL SUMMARY'!$L$122)+SUMIFS('ANNUAL SUMMARY'!$AF$228,BW236,'ANNUAL SUMMARY'!$V$9,BH218,'ANNUAL SUMMARY'!$L$180)+SUMIFS('ANNUAL SUMMARY'!$AF$286,BW236,'ANNUAL SUMMARY'!$V$9,BH218,'ANNUAL SUMMARY'!$L$238)+SUMIFS('ANNUAL SUMMARY'!$AF$344,BW236,'ANNUAL SUMMARY'!$V$9,BH218,'ANNUAL SUMMARY'!$L$296)+SUMIFS('ANNUAL SUMMARY'!$AF$402,BW236,'ANNUAL SUMMARY'!$V$9,BH218,'ANNUAL SUMMARY'!$L$354)+SUMIFS('ANNUAL SUMMARY'!$AF$460,BW236,'ANNUAL SUMMARY'!$V$9,BH218,'ANNUAL SUMMARY'!$L$412)+SUMIFS('ANNUAL SUMMARY'!$AF$518,BW236,'ANNUAL SUMMARY'!$V$9,BH218,'ANNUAL SUMMARY'!$L$470)+SUMIFS('ANNUAL SUMMARY'!$AF$576,BW236,'ANNUAL SUMMARY'!$V$9,BH218,'ANNUAL SUMMARY'!$L$528)+SUMIFS('ANNUAL SUMMARY'!$AF$634,BW236,'ANNUAL SUMMARY'!$V$9,BH218,'ANNUAL SUMMARY'!$L$586)+SUMIFS('ANNUAL SUMMARY'!$AF$692,BW236,'ANNUAL SUMMARY'!$V$9,BH218,'ANNUAL SUMMARY'!$L$644)+SUMIFS('ANNUAL SUMMARY'!$CC$54,BW236,'ANNUAL SUMMARY'!$V$9,BH218,'ANNUAL SUMMARY'!$BI$6)+SUMIFS('ANNUAL SUMMARY'!$CC$112,BW236,'ANNUAL SUMMARY'!$V$9,BH218,'ANNUAL SUMMARY'!$BI$64)+SUMIFS('ANNUAL SUMMARY'!$CC$170,BW236,'ANNUAL SUMMARY'!$V$9,BH218,'ANNUAL SUMMARY'!$BI$122)+SUMIFS('ANNUAL SUMMARY'!$CC$228,BW236,'ANNUAL SUMMARY'!$V$9,BH218,'ANNUAL SUMMARY'!$BI$180)+SUMIFS('ANNUAL SUMMARY'!$CC$286,BW236,'ANNUAL SUMMARY'!$V$9,BH218,'ANNUAL SUMMARY'!$BI$238)+SUMIFS('ANNUAL SUMMARY'!$CC$344,BW236,'ANNUAL SUMMARY'!$V$9,BH218,'ANNUAL SUMMARY'!$BI$296)+SUMIFS('ANNUAL SUMMARY'!$CC$402,BW236,'ANNUAL SUMMARY'!$V$9,BH218,'ANNUAL SUMMARY'!$BI$354)+SUMIFS('ANNUAL SUMMARY'!$CC$460,BW236,'ANNUAL SUMMARY'!$V$9,BH218,'ANNUAL SUMMARY'!$BI$412)+SUMIFS('ANNUAL SUMMARY'!$CC$518,BW236,'ANNUAL SUMMARY'!$V$9,BH218,'ANNUAL SUMMARY'!$BI$470)+SUMIFS('ANNUAL SUMMARY'!$CC$576,BW236,'ANNUAL SUMMARY'!$V$9,BH218,'ANNUAL SUMMARY'!$BI$528)+SUMIFS('ANNUAL SUMMARY'!$CC$634,BW236,'ANNUAL SUMMARY'!$V$9,BH218,'ANNUAL SUMMARY'!$BI$586)+SUMIFS('ANNUAL SUMMARY'!$CC$692,BW236,'ANNUAL SUMMARY'!$V$9,BH218,'ANNUAL SUMMARY'!$BI$644)+SUMIFS('ANNUAL SUMMARY'!$EB$54,BW236,'ANNUAL SUMMARY'!$V$9,BH218,'ANNUAL SUMMARY'!$DH$6)+SUMIFS('ANNUAL SUMMARY'!$EB$112,BW236,'ANNUAL SUMMARY'!$V$9,BH218,'ANNUAL SUMMARY'!$DH$64)+SUMIFS('ANNUAL SUMMARY'!$EB$170,BW236,'ANNUAL SUMMARY'!$V$9,BH218,'ANNUAL SUMMARY'!$DH$122)+SUMIFS('ANNUAL SUMMARY'!$EB$228,BW236,'ANNUAL SUMMARY'!$V$9,BH218,'ANNUAL SUMMARY'!$DH$180)+SUMIFS('ANNUAL SUMMARY'!$EB$286,BW236,'ANNUAL SUMMARY'!$V$9,BH218,'ANNUAL SUMMARY'!$DH$238)+SUMIFS('ANNUAL SUMMARY'!$EB$344,BW236,'ANNUAL SUMMARY'!$V$9,BH218,'ANNUAL SUMMARY'!$DH$296)+SUMIFS('ANNUAL SUMMARY'!$EB$402,BW236,'ANNUAL SUMMARY'!$V$9,BH218,'ANNUAL SUMMARY'!$DH$354)+SUMIFS('ANNUAL SUMMARY'!$EB$460,BW236,'ANNUAL SUMMARY'!$V$9,BH218,'ANNUAL SUMMARY'!$DH$412)+SUMIFS('ANNUAL SUMMARY'!$EB$518,BW236,'ANNUAL SUMMARY'!$V$9,BH218,'ANNUAL SUMMARY'!$DH$470)+SUMIFS('ANNUAL SUMMARY'!$EB$576,BW236,'ANNUAL SUMMARY'!$V$9,BH218,'ANNUAL SUMMARY'!$DH$528)+SUMIFS('ANNUAL SUMMARY'!$EB$634,BW236,'ANNUAL SUMMARY'!$V$9,BH218,'ANNUAL SUMMARY'!$DH$586)+SUMIFS('ANNUAL SUMMARY'!$EB$692,BW236,'ANNUAL SUMMARY'!$V$9,BH218,'ANNUAL SUMMARY'!$DH$644)+SUMIFS('ANNUAL SUMMARY'!$FY$54,BW236,'ANNUAL SUMMARY'!$V$9,BH218,'ANNUAL SUMMARY'!$FE$6)+SUMIFS('ANNUAL SUMMARY'!$FY$112,BW236,'ANNUAL SUMMARY'!$V$9,BH218,'ANNUAL SUMMARY'!$FE$64)+SUMIFS('ANNUAL SUMMARY'!$FY$170,BW236,'ANNUAL SUMMARY'!$V$9,BH218,'ANNUAL SUMMARY'!$FE$122)+SUMIFS('ANNUAL SUMMARY'!$FY$228,BW236,'ANNUAL SUMMARY'!$V$9,BH218,'ANNUAL SUMMARY'!$FE$180)+SUMIFS('ANNUAL SUMMARY'!$FY$286,BW236,'ANNUAL SUMMARY'!$V$9,BH218,'ANNUAL SUMMARY'!$FE$238)+SUMIFS('ANNUAL SUMMARY'!$FY$344,BW236,'ANNUAL SUMMARY'!$V$9,BH218,'ANNUAL SUMMARY'!$FE$296)+SUMIFS('ANNUAL SUMMARY'!$FY$402,BW236,'ANNUAL SUMMARY'!$V$9,BH218,'ANNUAL SUMMARY'!$FE$354)+SUMIFS('ANNUAL SUMMARY'!$FY$460,BW236,'ANNUAL SUMMARY'!$V$9,BH218,'ANNUAL SUMMARY'!$FE$412)+SUMIFS('ANNUAL SUMMARY'!$FY$518,BW236,'ANNUAL SUMMARY'!$V$9,BH218,'ANNUAL SUMMARY'!$FE$470)+SUMIFS('ANNUAL SUMMARY'!$FY$576,BW236,'ANNUAL SUMMARY'!$V$9,BH218,'ANNUAL SUMMARY'!$FE$528)+SUMIFS('ANNUAL SUMMARY'!$FY$634,BW236,'ANNUAL SUMMARY'!$V$9,BH218,'ANNUAL SUMMARY'!$FE$586)+SUMIFS('ANNUAL SUMMARY'!$FY$692,BW236,'ANNUAL SUMMARY'!$V$9,BH218,'ANNUAL SUMMARY'!$FE$644)</f>
        <v>0</v>
      </c>
      <c r="CC236" s="727"/>
      <c r="CD236" s="727"/>
      <c r="CE236" s="727"/>
      <c r="CF236" s="727">
        <f>SUMIFS('ANNUAL SUMMARY'!$AJ$54,BW236,'ANNUAL SUMMARY'!$V$9,BH218,'ANNUAL SUMMARY'!$L$6)+SUMIFS('ANNUAL SUMMARY'!$AJ$112,BW236,'ANNUAL SUMMARY'!$V$9,BH218,'ANNUAL SUMMARY'!$L$64)+SUMIFS('ANNUAL SUMMARY'!$AJ$170,BW236,'ANNUAL SUMMARY'!$V$9,BH218,'ANNUAL SUMMARY'!$L$122)+SUMIFS('ANNUAL SUMMARY'!$AJ$228,BW236,'ANNUAL SUMMARY'!$V$9,BH218,'ANNUAL SUMMARY'!$L$180)+SUMIFS('ANNUAL SUMMARY'!$AJ$286,BW236,'ANNUAL SUMMARY'!$V$9,BH218,'ANNUAL SUMMARY'!$L$238)+SUMIFS('ANNUAL SUMMARY'!$AJ$344,BW236,'ANNUAL SUMMARY'!$V$9,BH218,'ANNUAL SUMMARY'!$L$296)+SUMIFS('ANNUAL SUMMARY'!$AJ$402,BW236,'ANNUAL SUMMARY'!$V$9,BH218,'ANNUAL SUMMARY'!$L$354)+SUMIFS('ANNUAL SUMMARY'!$AJ$460,BW236,'ANNUAL SUMMARY'!$V$9,BH218,'ANNUAL SUMMARY'!$L$412)+SUMIFS('ANNUAL SUMMARY'!$AJ$518,BW236,'ANNUAL SUMMARY'!$V$9,BH218,'ANNUAL SUMMARY'!$L$470)+SUMIFS('ANNUAL SUMMARY'!$AJ$576,BW236,'ANNUAL SUMMARY'!$V$9,BH218,'ANNUAL SUMMARY'!$L$528)+SUMIFS('ANNUAL SUMMARY'!$AJ$634,BW236,'ANNUAL SUMMARY'!$V$9,BH218,'ANNUAL SUMMARY'!$L$586)+SUMIFS('ANNUAL SUMMARY'!$AJ$692,BW236,'ANNUAL SUMMARY'!$V$9,BH218,'ANNUAL SUMMARY'!$L$644)+SUMIFS('ANNUAL SUMMARY'!$CG$54,BW236,'ANNUAL SUMMARY'!$V$9,BH218,'ANNUAL SUMMARY'!$BI$6)+SUMIFS('ANNUAL SUMMARY'!$CG$112,BW236,'ANNUAL SUMMARY'!$V$9,BH218,'ANNUAL SUMMARY'!$BI$64)+SUMIFS('ANNUAL SUMMARY'!$CG$170,BW236,'ANNUAL SUMMARY'!$V$9,BH218,'ANNUAL SUMMARY'!$BI$122)+SUMIFS('ANNUAL SUMMARY'!$CG$228,BW236,'ANNUAL SUMMARY'!$V$9,BH218,'ANNUAL SUMMARY'!$BI$180)+SUMIFS('ANNUAL SUMMARY'!$CG$286,BW236,'ANNUAL SUMMARY'!$V$9,BH218,'ANNUAL SUMMARY'!$BI$238)+SUMIFS('ANNUAL SUMMARY'!$CG$344,BW236,'ANNUAL SUMMARY'!$V$9,BH218,'ANNUAL SUMMARY'!$BI$296)+SUMIFS('ANNUAL SUMMARY'!$CG$402,BW236,'ANNUAL SUMMARY'!$V$9,BH218,'ANNUAL SUMMARY'!$BI$354)+SUMIFS('ANNUAL SUMMARY'!$CG$460,BW236,'ANNUAL SUMMARY'!$V$9,BH218,'ANNUAL SUMMARY'!$BI$412)+SUMIFS('ANNUAL SUMMARY'!$CG$518,BW236,'ANNUAL SUMMARY'!$V$9,BH218,'ANNUAL SUMMARY'!$BI$470)+SUMIFS('ANNUAL SUMMARY'!$CG$576,BW236,'ANNUAL SUMMARY'!$V$9,BH218,'ANNUAL SUMMARY'!$BI$528)+SUMIFS('ANNUAL SUMMARY'!$CG$634,BW236,'ANNUAL SUMMARY'!$V$9,BH218,'ANNUAL SUMMARY'!$BI$586)+SUMIFS('ANNUAL SUMMARY'!$CG$692,BW236,'ANNUAL SUMMARY'!$V$9,BH218,'ANNUAL SUMMARY'!$BI$644)+SUMIFS('ANNUAL SUMMARY'!$EF$54,BW236,'ANNUAL SUMMARY'!$V$9,BH218,'ANNUAL SUMMARY'!$DH$6)+SUMIFS('ANNUAL SUMMARY'!$EF$112,BW236,'ANNUAL SUMMARY'!$V$9,BH218,'ANNUAL SUMMARY'!$DH$64)+SUMIFS('ANNUAL SUMMARY'!$EF$170,BW236,'ANNUAL SUMMARY'!$V$9,BH218,'ANNUAL SUMMARY'!$DH$122)+SUMIFS('ANNUAL SUMMARY'!$EF$228,BW236,'ANNUAL SUMMARY'!$V$9,BH218,'ANNUAL SUMMARY'!$DH$180)+SUMIFS('ANNUAL SUMMARY'!$EF$286,BW236,'ANNUAL SUMMARY'!$V$9,BH218,'ANNUAL SUMMARY'!$DH$238)+SUMIFS('ANNUAL SUMMARY'!$EF$344,BW236,'ANNUAL SUMMARY'!$V$9,BH218,'ANNUAL SUMMARY'!$DH$296)+SUMIFS('ANNUAL SUMMARY'!$EF$402,BW236,'ANNUAL SUMMARY'!$V$9,BH218,'ANNUAL SUMMARY'!$DH$354)+SUMIFS('ANNUAL SUMMARY'!$EF$460,BW236,'ANNUAL SUMMARY'!$V$9,BH218,'ANNUAL SUMMARY'!$DH$412)+SUMIFS('ANNUAL SUMMARY'!$EF$518,BW236,'ANNUAL SUMMARY'!$V$9,BH218,'ANNUAL SUMMARY'!$DH$470)+SUMIFS('ANNUAL SUMMARY'!$EF$576,BW236,'ANNUAL SUMMARY'!$V$9,BH218,'ANNUAL SUMMARY'!$DH$528)+SUMIFS('ANNUAL SUMMARY'!$EF$634,BW236,'ANNUAL SUMMARY'!$V$9,BH218,'ANNUAL SUMMARY'!$DH$586)+SUMIFS('ANNUAL SUMMARY'!$EF$692,BW236,'ANNUAL SUMMARY'!$V$9,BH218,'ANNUAL SUMMARY'!$DH$644)+SUMIFS('ANNUAL SUMMARY'!$GC$54,BW236,'ANNUAL SUMMARY'!$V$9,BH218,'ANNUAL SUMMARY'!$FE$6)+SUMIFS('ANNUAL SUMMARY'!$GC$112,BW236,'ANNUAL SUMMARY'!$V$9,BH218,'ANNUAL SUMMARY'!$FE$64)+SUMIFS('ANNUAL SUMMARY'!$GC$170,BW236,'ANNUAL SUMMARY'!$V$9,BH218,'ANNUAL SUMMARY'!$FE$122)+SUMIFS('ANNUAL SUMMARY'!$GC$228,BW236,'ANNUAL SUMMARY'!$V$9,BH218,'ANNUAL SUMMARY'!$FE$180)+SUMIFS('ANNUAL SUMMARY'!$GC$286,BW236,'ANNUAL SUMMARY'!$V$9,BH218,'ANNUAL SUMMARY'!$FE$238)+SUMIFS('ANNUAL SUMMARY'!$GC$344,BW236,'ANNUAL SUMMARY'!$V$9,BH218,'ANNUAL SUMMARY'!$FE$296)+SUMIFS('ANNUAL SUMMARY'!$GC$402,BW236,'ANNUAL SUMMARY'!$V$9,BH218,'ANNUAL SUMMARY'!$FE$354)+SUMIFS('ANNUAL SUMMARY'!$GC$460,BW236,'ANNUAL SUMMARY'!$V$9,BH218,'ANNUAL SUMMARY'!$FE$412)+SUMIFS('ANNUAL SUMMARY'!$GC$518,BW236,'ANNUAL SUMMARY'!$V$9,BH218,'ANNUAL SUMMARY'!$FE$470)+SUMIFS('ANNUAL SUMMARY'!$GC$576,BW236,'ANNUAL SUMMARY'!$V$9,BH218,'ANNUAL SUMMARY'!$FE$528)+SUMIFS('ANNUAL SUMMARY'!$GC$634,BW236,'ANNUAL SUMMARY'!$V$9,BH218,'ANNUAL SUMMARY'!$FE$586)+SUMIFS('ANNUAL SUMMARY'!$GC$692,BW236,'ANNUAL SUMMARY'!$V$9,BH218,'ANNUAL SUMMARY'!$FE$644)</f>
        <v>0</v>
      </c>
      <c r="CG236" s="727"/>
      <c r="CH236" s="727"/>
      <c r="CI236" s="727"/>
      <c r="CJ236" s="727">
        <f>SUMIFS('ANNUAL SUMMARY'!$AN$54,BW236,'ANNUAL SUMMARY'!$V$9,BH218,'ANNUAL SUMMARY'!$L$6)+SUMIFS('ANNUAL SUMMARY'!$AN$112,BW236,'ANNUAL SUMMARY'!$V$9,BH218,'ANNUAL SUMMARY'!$L$64)+SUMIFS('ANNUAL SUMMARY'!$AN$170,BW236,'ANNUAL SUMMARY'!$V$9,BH218,'ANNUAL SUMMARY'!$L$122)+SUMIFS('ANNUAL SUMMARY'!$AN$228,BW236,'ANNUAL SUMMARY'!$V$9,BH218,'ANNUAL SUMMARY'!$L$180)+SUMIFS('ANNUAL SUMMARY'!$AN$286,BW236,'ANNUAL SUMMARY'!$V$9,BH218,'ANNUAL SUMMARY'!$L$238)+SUMIFS('ANNUAL SUMMARY'!$AN$344,BW236,'ANNUAL SUMMARY'!$V$9,BH218,'ANNUAL SUMMARY'!$L$296)+SUMIFS('ANNUAL SUMMARY'!$AN$402,BW236,'ANNUAL SUMMARY'!$V$9,BH218,'ANNUAL SUMMARY'!$L$354)+SUMIFS('ANNUAL SUMMARY'!$AN$460,BW236,'ANNUAL SUMMARY'!$V$9,BH218,'ANNUAL SUMMARY'!$L$412)+SUMIFS('ANNUAL SUMMARY'!$AN$518,BW236,'ANNUAL SUMMARY'!$V$9,BH218,'ANNUAL SUMMARY'!$L$470)+SUMIFS('ANNUAL SUMMARY'!$AN$576,BW236,'ANNUAL SUMMARY'!$V$9,BH218,'ANNUAL SUMMARY'!$L$528)+SUMIFS('ANNUAL SUMMARY'!$AN$634,BW236,'ANNUAL SUMMARY'!$V$9,BH218,'ANNUAL SUMMARY'!$L$586)+SUMIFS('ANNUAL SUMMARY'!$AN$692,BW236,'ANNUAL SUMMARY'!$V$9,BH218,'ANNUAL SUMMARY'!$L$644)+SUMIFS('ANNUAL SUMMARY'!$CK$54,BW236,'ANNUAL SUMMARY'!$V$9,BH218,'ANNUAL SUMMARY'!$BI$6)+SUMIFS('ANNUAL SUMMARY'!$CK$112,BW236,'ANNUAL SUMMARY'!$V$9,BH218,'ANNUAL SUMMARY'!$BI$64)+SUMIFS('ANNUAL SUMMARY'!$CK$170,BW236,'ANNUAL SUMMARY'!$V$9,BH218,'ANNUAL SUMMARY'!$BI$122)+SUMIFS('ANNUAL SUMMARY'!$CK$228,BW236,'ANNUAL SUMMARY'!$V$9,BH218,'ANNUAL SUMMARY'!$BI$180)+SUMIFS('ANNUAL SUMMARY'!$CK$286,BW236,'ANNUAL SUMMARY'!$V$9,BH218,'ANNUAL SUMMARY'!$BI$238)+SUMIFS('ANNUAL SUMMARY'!$CK$344,BW236,'ANNUAL SUMMARY'!$V$9,BH218,'ANNUAL SUMMARY'!$BI$296)+SUMIFS('ANNUAL SUMMARY'!$CK$402,BW236,'ANNUAL SUMMARY'!$V$9,BH218,'ANNUAL SUMMARY'!$BI$354)+SUMIFS('ANNUAL SUMMARY'!$CK$460,BW236,'ANNUAL SUMMARY'!$V$9,BH218,'ANNUAL SUMMARY'!$BI$412)+SUMIFS('ANNUAL SUMMARY'!$CK$518,BW236,'ANNUAL SUMMARY'!$V$9,BH218,'ANNUAL SUMMARY'!$BI$470)+SUMIFS('ANNUAL SUMMARY'!$CK$576,BW236,'ANNUAL SUMMARY'!$V$9,BH218,'ANNUAL SUMMARY'!$BI$528)+SUMIFS('ANNUAL SUMMARY'!$CK$634,BW236,'ANNUAL SUMMARY'!$V$9,BH218,'ANNUAL SUMMARY'!$BI$586)+SUMIFS('ANNUAL SUMMARY'!$CK$692,BW236,'ANNUAL SUMMARY'!$V$9,BH218,'ANNUAL SUMMARY'!$BI$644)+SUMIFS('ANNUAL SUMMARY'!$EJ$54,BW236,'ANNUAL SUMMARY'!$V$9,BH218,'ANNUAL SUMMARY'!$DH$6)+SUMIFS('ANNUAL SUMMARY'!$EJ$112,BW236,'ANNUAL SUMMARY'!$V$9,BH218,'ANNUAL SUMMARY'!$DH$64)+SUMIFS('ANNUAL SUMMARY'!$EJ$170,BW236,'ANNUAL SUMMARY'!$V$9,BH218,'ANNUAL SUMMARY'!$DH$122)+SUMIFS('ANNUAL SUMMARY'!$EJ$228,BW236,'ANNUAL SUMMARY'!$V$9,BH218,'ANNUAL SUMMARY'!$DH$180)+SUMIFS('ANNUAL SUMMARY'!$EJ$286,BW236,'ANNUAL SUMMARY'!$V$9,BH218,'ANNUAL SUMMARY'!$DH$238)+SUMIFS('ANNUAL SUMMARY'!$EJ$344,BW236,'ANNUAL SUMMARY'!$V$9,BH218,'ANNUAL SUMMARY'!$DH$296)+SUMIFS('ANNUAL SUMMARY'!$EJ$402,BW236,'ANNUAL SUMMARY'!$V$9,BH218,'ANNUAL SUMMARY'!$DH$354)+SUMIFS('ANNUAL SUMMARY'!$EJ$460,BW236,'ANNUAL SUMMARY'!$V$9,BH218,'ANNUAL SUMMARY'!$DH$412)+SUMIFS('ANNUAL SUMMARY'!$EJ$518,BW236,'ANNUAL SUMMARY'!$V$9,BH218,'ANNUAL SUMMARY'!$DH$470)+SUMIFS('ANNUAL SUMMARY'!$EJ$576,BW236,'ANNUAL SUMMARY'!$V$9,BH218,'ANNUAL SUMMARY'!$DH$528)+SUMIFS('ANNUAL SUMMARY'!$EJ$634,BW236,'ANNUAL SUMMARY'!$V$9,BH218,'ANNUAL SUMMARY'!$DH$586)+SUMIFS('ANNUAL SUMMARY'!$EJ$692,BW236,'ANNUAL SUMMARY'!$V$9,BH218,'ANNUAL SUMMARY'!$DH$644)+SUMIFS('ANNUAL SUMMARY'!$GG$54,BW236,'ANNUAL SUMMARY'!$V$9,BH218,'ANNUAL SUMMARY'!$FE$6)+SUMIFS('ANNUAL SUMMARY'!$GG$112,BW236,'ANNUAL SUMMARY'!$V$9,BH218,'ANNUAL SUMMARY'!$FE$64)+SUMIFS('ANNUAL SUMMARY'!$GG$170,BW236,'ANNUAL SUMMARY'!$V$9,BH218,'ANNUAL SUMMARY'!$FE$122)+SUMIFS('ANNUAL SUMMARY'!$GG$228,BW236,'ANNUAL SUMMARY'!$V$9,BH218,'ANNUAL SUMMARY'!$FE$180)+SUMIFS('ANNUAL SUMMARY'!$GG$286,BW236,'ANNUAL SUMMARY'!$V$9,BH218,'ANNUAL SUMMARY'!$FE$238)+SUMIFS('ANNUAL SUMMARY'!$GG$344,BW236,'ANNUAL SUMMARY'!$V$9,BH218,'ANNUAL SUMMARY'!$FE$296)+SUMIFS('ANNUAL SUMMARY'!$GG$402,BW236,'ANNUAL SUMMARY'!$V$9,BH218,'ANNUAL SUMMARY'!$FE$354)+SUMIFS('ANNUAL SUMMARY'!$GG$460,BW236,'ANNUAL SUMMARY'!$V$9,BH218,'ANNUAL SUMMARY'!$FE$412)+SUMIFS('ANNUAL SUMMARY'!$GG$518,BW236,'ANNUAL SUMMARY'!$V$9,BH218,'ANNUAL SUMMARY'!$FE$470)+SUMIFS('ANNUAL SUMMARY'!$GG$576,BW236,'ANNUAL SUMMARY'!$V$9,BH218,'ANNUAL SUMMARY'!$FE$528)+SUMIFS('ANNUAL SUMMARY'!$GG$634,BW236,'ANNUAL SUMMARY'!$V$9,BH218,'ANNUAL SUMMARY'!$FE$586)+SUMIFS('ANNUAL SUMMARY'!$GG$692,BW236,'ANNUAL SUMMARY'!$V$9,BH218,'ANNUAL SUMMARY'!$FE$644)</f>
        <v>0</v>
      </c>
      <c r="CK236" s="727"/>
      <c r="CL236" s="727"/>
      <c r="CM236" s="727"/>
      <c r="CN236" s="728">
        <f>SUMIFS('ANNUAL SUMMARY'!$AR$54,BW236,'ANNUAL SUMMARY'!$V$9,BH218,'ANNUAL SUMMARY'!$L$6)+SUMIFS('ANNUAL SUMMARY'!$AR$112,BW236,'ANNUAL SUMMARY'!$V$9,BH218,'ANNUAL SUMMARY'!$L$64)+SUMIFS('ANNUAL SUMMARY'!$AR$170,BW236,'ANNUAL SUMMARY'!$V$9,BH218,'ANNUAL SUMMARY'!$L$122)+SUMIFS('ANNUAL SUMMARY'!$AR$228,BW236,'ANNUAL SUMMARY'!$V$9,BH218,'ANNUAL SUMMARY'!$L$180)+SUMIFS('ANNUAL SUMMARY'!$AR$286,BW236,'ANNUAL SUMMARY'!$V$9,BH218,'ANNUAL SUMMARY'!$L$238)+SUMIFS('ANNUAL SUMMARY'!$AR$344,BW236,'ANNUAL SUMMARY'!$V$9,BH218,'ANNUAL SUMMARY'!$L$296)+SUMIFS('ANNUAL SUMMARY'!$AR$402,BW236,'ANNUAL SUMMARY'!$V$9,BH218,'ANNUAL SUMMARY'!$L$354)+SUMIFS('ANNUAL SUMMARY'!$AR$460,BW236,'ANNUAL SUMMARY'!$V$9,BH218,'ANNUAL SUMMARY'!$L$412)+SUMIFS('ANNUAL SUMMARY'!$AR$518,BW236,'ANNUAL SUMMARY'!$V$9,BH218,'ANNUAL SUMMARY'!$L$470)+SUMIFS('ANNUAL SUMMARY'!$AR$576,BW236,'ANNUAL SUMMARY'!$V$9,BH218,'ANNUAL SUMMARY'!$L$528)+SUMIFS('ANNUAL SUMMARY'!$AR$634,BW236,'ANNUAL SUMMARY'!$V$9,BH218,'ANNUAL SUMMARY'!$L$586)+SUMIFS('ANNUAL SUMMARY'!$AR$692,BW236,'ANNUAL SUMMARY'!$V$9,BH218,'ANNUAL SUMMARY'!$L$644)+SUMIFS('ANNUAL SUMMARY'!$CO$54,BW236,'ANNUAL SUMMARY'!$V$9,BH218,'ANNUAL SUMMARY'!$BI$6)+SUMIFS('ANNUAL SUMMARY'!$CO$112,BW236,'ANNUAL SUMMARY'!$V$9,BH218,'ANNUAL SUMMARY'!$BI$64)+SUMIFS('ANNUAL SUMMARY'!$CO$170,BW236,'ANNUAL SUMMARY'!$V$9,BH218,'ANNUAL SUMMARY'!$BI$122)+SUMIFS('ANNUAL SUMMARY'!$CO$228,BW236,'ANNUAL SUMMARY'!$V$9,BH218,'ANNUAL SUMMARY'!$BI$180)+SUMIFS('ANNUAL SUMMARY'!$CO$286,BW236,'ANNUAL SUMMARY'!$V$9,BH218,'ANNUAL SUMMARY'!$BI$238)+SUMIFS('ANNUAL SUMMARY'!$CO$344,BW236,'ANNUAL SUMMARY'!$V$9,BH218,'ANNUAL SUMMARY'!$BI$296)+SUMIFS('ANNUAL SUMMARY'!$CO$402,BW236,'ANNUAL SUMMARY'!$V$9,BH218,'ANNUAL SUMMARY'!$BI$354)+SUMIFS('ANNUAL SUMMARY'!$CO$460,BW236,'ANNUAL SUMMARY'!$V$9,BH218,'ANNUAL SUMMARY'!$BI$412)+SUMIFS('ANNUAL SUMMARY'!$CO$518,BW236,'ANNUAL SUMMARY'!$V$9,BH218,'ANNUAL SUMMARY'!$BI$470)+SUMIFS('ANNUAL SUMMARY'!$CO$576,BW236,'ANNUAL SUMMARY'!$V$9,BH218,'ANNUAL SUMMARY'!$BI$528)+SUMIFS('ANNUAL SUMMARY'!$CO$634,BW236,'ANNUAL SUMMARY'!$V$9,BH218,'ANNUAL SUMMARY'!$BI$586)+SUMIFS('ANNUAL SUMMARY'!$CO$692,BW236,'ANNUAL SUMMARY'!$V$9,BH218,'ANNUAL SUMMARY'!$BI$644)+SUMIFS('ANNUAL SUMMARY'!$EN$54,BW236,'ANNUAL SUMMARY'!$V$9,BH218,'ANNUAL SUMMARY'!$DH$6)+SUMIFS('ANNUAL SUMMARY'!$EN$112,BW236,'ANNUAL SUMMARY'!$V$9,BH218,'ANNUAL SUMMARY'!$DH$64)+SUMIFS('ANNUAL SUMMARY'!$EN$170,BW236,'ANNUAL SUMMARY'!$V$9,BH218,'ANNUAL SUMMARY'!$DH$122)+SUMIFS('ANNUAL SUMMARY'!$EN$228,BW236,'ANNUAL SUMMARY'!$V$9,BH218,'ANNUAL SUMMARY'!$DH$180)+SUMIFS('ANNUAL SUMMARY'!$EN$286,BW236,'ANNUAL SUMMARY'!$V$9,BH218,'ANNUAL SUMMARY'!$DH$238)+SUMIFS('ANNUAL SUMMARY'!$EN$344,BW236,'ANNUAL SUMMARY'!$V$9,BH218,'ANNUAL SUMMARY'!$DH$296)+SUMIFS('ANNUAL SUMMARY'!$EN$402,BW236,'ANNUAL SUMMARY'!$V$9,BH218,'ANNUAL SUMMARY'!$DH$354)+SUMIFS('ANNUAL SUMMARY'!$EN$460,BW236,'ANNUAL SUMMARY'!$V$9,BH218,'ANNUAL SUMMARY'!$DH$412)+SUMIFS('ANNUAL SUMMARY'!$EN$518,BW236,'ANNUAL SUMMARY'!$V$9,BH218,'ANNUAL SUMMARY'!$DH$470)+SUMIFS('ANNUAL SUMMARY'!$EN$576,BW236,'ANNUAL SUMMARY'!$V$9,BH218,'ANNUAL SUMMARY'!$DH$528)+SUMIFS('ANNUAL SUMMARY'!$EN$634,BW236,'ANNUAL SUMMARY'!$V$9,BH218,'ANNUAL SUMMARY'!$DH$586)+SUMIFS('ANNUAL SUMMARY'!$EN$692,BW236,'ANNUAL SUMMARY'!$V$9,BH218,'ANNUAL SUMMARY'!$DH$644)+SUMIFS('ANNUAL SUMMARY'!$GK$54,BW236,'ANNUAL SUMMARY'!$V$9,BH218,'ANNUAL SUMMARY'!$FE$6)+SUMIFS('ANNUAL SUMMARY'!$GK$112,BW236,'ANNUAL SUMMARY'!$V$9,BH218,'ANNUAL SUMMARY'!$FE$64)+SUMIFS('ANNUAL SUMMARY'!$GK$170,BW236,'ANNUAL SUMMARY'!$V$9,BH218,'ANNUAL SUMMARY'!$FE$122)+SUMIFS('ANNUAL SUMMARY'!$GK$228,BW236,'ANNUAL SUMMARY'!$V$9,BH218,'ANNUAL SUMMARY'!$FE$180)+SUMIFS('ANNUAL SUMMARY'!$GK$286,BW236,'ANNUAL SUMMARY'!$V$9,BH218,'ANNUAL SUMMARY'!$FE$238)+SUMIFS('ANNUAL SUMMARY'!$GK$344,BW236,'ANNUAL SUMMARY'!$V$9,BH218,'ANNUAL SUMMARY'!$FE$296)+SUMIFS('ANNUAL SUMMARY'!$GK$402,BW236,'ANNUAL SUMMARY'!$V$9,BH218,'ANNUAL SUMMARY'!$FE$354)+SUMIFS('ANNUAL SUMMARY'!$GK$460,BW236,'ANNUAL SUMMARY'!$V$9,BH218,'ANNUAL SUMMARY'!$FE$412)+SUMIFS('ANNUAL SUMMARY'!$GK$518,BW236,'ANNUAL SUMMARY'!$V$9,BH218,'ANNUAL SUMMARY'!$FE$470)+SUMIFS('ANNUAL SUMMARY'!$GK$576,BW236,'ANNUAL SUMMARY'!$V$9,BH218,'ANNUAL SUMMARY'!$FE$528)+SUMIFS('ANNUAL SUMMARY'!$GK$634,BW236,'ANNUAL SUMMARY'!$V$9,BH218,'ANNUAL SUMMARY'!$FE$586)+SUMIFS('ANNUAL SUMMARY'!$GK$692,BW236,'ANNUAL SUMMARY'!$V$9,BH218,'ANNUAL SUMMARY'!$FE$644)</f>
        <v>0</v>
      </c>
      <c r="CO236" s="728"/>
      <c r="CP236" s="728"/>
      <c r="CQ236" s="728">
        <f>SUMIFS('ANNUAL SUMMARY'!$AU$54,BW236,'ANNUAL SUMMARY'!$V$9,BH218,'ANNUAL SUMMARY'!$L$6)+SUMIFS('ANNUAL SUMMARY'!$AU$112,BW236,'ANNUAL SUMMARY'!$V$9,BH218,'ANNUAL SUMMARY'!$L$64)+SUMIFS('ANNUAL SUMMARY'!$AU$170,BW236,'ANNUAL SUMMARY'!$V$9,BH218,'ANNUAL SUMMARY'!$L$122)+SUMIFS('ANNUAL SUMMARY'!$AU$228,BW236,'ANNUAL SUMMARY'!$V$9,BH218,'ANNUAL SUMMARY'!$L$180)+SUMIFS('ANNUAL SUMMARY'!$AU$286,BW236,'ANNUAL SUMMARY'!$V$9,BH218,'ANNUAL SUMMARY'!$L$238)+SUMIFS('ANNUAL SUMMARY'!$AU$344,BW236,'ANNUAL SUMMARY'!$V$9,BH218,'ANNUAL SUMMARY'!$L$296)+SUMIFS('ANNUAL SUMMARY'!$AU$402,BW236,'ANNUAL SUMMARY'!$V$9,BH218,'ANNUAL SUMMARY'!$L$354)+SUMIFS('ANNUAL SUMMARY'!$AU$460,BW236,'ANNUAL SUMMARY'!$V$9,BH218,'ANNUAL SUMMARY'!$L$412)+SUMIFS('ANNUAL SUMMARY'!$AU$518,BW236,'ANNUAL SUMMARY'!$V$9,BH218,'ANNUAL SUMMARY'!$L$470)+SUMIFS('ANNUAL SUMMARY'!$AU$576,BW236,'ANNUAL SUMMARY'!$V$9,BH218,'ANNUAL SUMMARY'!$L$528)+SUMIFS('ANNUAL SUMMARY'!$AU$634,BW236,'ANNUAL SUMMARY'!$V$9,BH218,'ANNUAL SUMMARY'!$L$586)+SUMIFS('ANNUAL SUMMARY'!$AU$692,BW236,'ANNUAL SUMMARY'!$V$9,BH218,'ANNUAL SUMMARY'!$L$644)+SUMIFS('ANNUAL SUMMARY'!$CR$54,BW236,'ANNUAL SUMMARY'!$V$9,BH218,'ANNUAL SUMMARY'!$BI$6)+SUMIFS('ANNUAL SUMMARY'!$CR$112,BW236,'ANNUAL SUMMARY'!$V$9,BH218,'ANNUAL SUMMARY'!$BI$64)+SUMIFS('ANNUAL SUMMARY'!$CR$170,BW236,'ANNUAL SUMMARY'!$V$9,BH218,'ANNUAL SUMMARY'!$BI$122)+SUMIFS('ANNUAL SUMMARY'!$CR$228,BW236,'ANNUAL SUMMARY'!$V$9,BH218,'ANNUAL SUMMARY'!$BI$180)+SUMIFS('ANNUAL SUMMARY'!$CR$286,BW236,'ANNUAL SUMMARY'!$V$9,BH218,'ANNUAL SUMMARY'!$BI$238)+SUMIFS('ANNUAL SUMMARY'!$CR$344,BW236,'ANNUAL SUMMARY'!$V$9,BH218,'ANNUAL SUMMARY'!$BI$296)+SUMIFS('ANNUAL SUMMARY'!$CR$402,BW236,'ANNUAL SUMMARY'!$V$9,BH218,'ANNUAL SUMMARY'!$BI$354)+SUMIFS('ANNUAL SUMMARY'!$CR$460,BW236,'ANNUAL SUMMARY'!$V$9,BH218,'ANNUAL SUMMARY'!$BI$412)+SUMIFS('ANNUAL SUMMARY'!$CR$518,BW236,'ANNUAL SUMMARY'!$V$9,BH218,'ANNUAL SUMMARY'!$BI$470)+SUMIFS('ANNUAL SUMMARY'!$CR$576,BW236,'ANNUAL SUMMARY'!$V$9,BH218,'ANNUAL SUMMARY'!$BI$528)+SUMIFS('ANNUAL SUMMARY'!$CR$634,BW236,'ANNUAL SUMMARY'!$V$9,BH218,'ANNUAL SUMMARY'!$BI$586)+SUMIFS('ANNUAL SUMMARY'!$CR$692,BW236,'ANNUAL SUMMARY'!$V$9,BH218,'ANNUAL SUMMARY'!$BI$644)+SUMIFS('ANNUAL SUMMARY'!$EQ$54,BW236,'ANNUAL SUMMARY'!$V$9,BH218,'ANNUAL SUMMARY'!$DH$6)+SUMIFS('ANNUAL SUMMARY'!$EQ$112,BW236,'ANNUAL SUMMARY'!$V$9,BH218,'ANNUAL SUMMARY'!$DH$64)+SUMIFS('ANNUAL SUMMARY'!$EQ$170,BW236,'ANNUAL SUMMARY'!$V$9,BH218,'ANNUAL SUMMARY'!$DH$122)+SUMIFS('ANNUAL SUMMARY'!$EQ$228,BW236,'ANNUAL SUMMARY'!$V$9,BH218,'ANNUAL SUMMARY'!$DH$180)+SUMIFS('ANNUAL SUMMARY'!$EQ$286,BW236,'ANNUAL SUMMARY'!$V$9,BH218,'ANNUAL SUMMARY'!$DH$238)+SUMIFS('ANNUAL SUMMARY'!$EQ$344,BW236,'ANNUAL SUMMARY'!$V$9,BH218,'ANNUAL SUMMARY'!$DH$296)+SUMIFS('ANNUAL SUMMARY'!$EQ$402,BW236,'ANNUAL SUMMARY'!$V$9,BH218,'ANNUAL SUMMARY'!$DH$354)+SUMIFS('ANNUAL SUMMARY'!$EQ$460,BW236,'ANNUAL SUMMARY'!$V$9,BH218,'ANNUAL SUMMARY'!$DH$412)+SUMIFS('ANNUAL SUMMARY'!$EQ$518,BW236,'ANNUAL SUMMARY'!$V$9,BH218,'ANNUAL SUMMARY'!$DH$470)+SUMIFS('ANNUAL SUMMARY'!$EQ$576,BW236,'ANNUAL SUMMARY'!$V$9,BH218,'ANNUAL SUMMARY'!$DH$528)+SUMIFS('ANNUAL SUMMARY'!$EQ$634,BW236,'ANNUAL SUMMARY'!$V$9,BH218,'ANNUAL SUMMARY'!$DH$586)+SUMIFS('ANNUAL SUMMARY'!$EQ$692,BW236,'ANNUAL SUMMARY'!$V$9,BH218,'ANNUAL SUMMARY'!$DH$644)+SUMIFS('ANNUAL SUMMARY'!$GN$54,BW236,'ANNUAL SUMMARY'!$V$9,BH218,'ANNUAL SUMMARY'!$FE$6)+SUMIFS('ANNUAL SUMMARY'!$GN$112,BW236,'ANNUAL SUMMARY'!$V$9,BH218,'ANNUAL SUMMARY'!$FE$64)+SUMIFS('ANNUAL SUMMARY'!$GN$170,BW236,'ANNUAL SUMMARY'!$V$9,BH218,'ANNUAL SUMMARY'!$FE$122)+SUMIFS('ANNUAL SUMMARY'!$GN$228,BW236,'ANNUAL SUMMARY'!$V$9,BH218,'ANNUAL SUMMARY'!$FE$180)+SUMIFS('ANNUAL SUMMARY'!$GN$286,BW236,'ANNUAL SUMMARY'!$V$9,BH218,'ANNUAL SUMMARY'!$FE$238)+SUMIFS('ANNUAL SUMMARY'!$GN$344,BW236,'ANNUAL SUMMARY'!$V$9,BH218,'ANNUAL SUMMARY'!$FE$296)+SUMIFS('ANNUAL SUMMARY'!$GN$402,BW236,'ANNUAL SUMMARY'!$V$9,BH218,'ANNUAL SUMMARY'!$FE$354)+SUMIFS('ANNUAL SUMMARY'!$GN$460,BW236,'ANNUAL SUMMARY'!$V$9,BH218,'ANNUAL SUMMARY'!$FE$412)+SUMIFS('ANNUAL SUMMARY'!$GN$518,BW236,'ANNUAL SUMMARY'!$V$9,BH218,'ANNUAL SUMMARY'!$FE$470)+SUMIFS('ANNUAL SUMMARY'!$GN$576,BW236,'ANNUAL SUMMARY'!$V$9,BH218,'ANNUAL SUMMARY'!$FE$528)+SUMIFS('ANNUAL SUMMARY'!$GN$634,BW236,'ANNUAL SUMMARY'!$V$9,BH218,'ANNUAL SUMMARY'!$FE$586)+SUMIFS('ANNUAL SUMMARY'!$GN$692,BW236,'ANNUAL SUMMARY'!$V$9,BH218,'ANNUAL SUMMARY'!$FE$644)</f>
        <v>0</v>
      </c>
      <c r="CR236" s="728"/>
      <c r="CS236" s="728"/>
      <c r="CT236" s="1263"/>
      <c r="CU236" s="1250"/>
      <c r="CV236" s="154"/>
      <c r="CW236" s="732"/>
      <c r="CX236" s="733"/>
      <c r="CY236" s="733"/>
      <c r="CZ236" s="733"/>
      <c r="DA236" s="795"/>
      <c r="DB236" s="796"/>
      <c r="DC236" s="796"/>
      <c r="DD236" s="796"/>
      <c r="DE236" s="796"/>
      <c r="DF236" s="796"/>
      <c r="DG236" s="797"/>
      <c r="DH236" s="643"/>
      <c r="DI236" s="864"/>
      <c r="DJ236" s="865"/>
      <c r="DK236" s="865"/>
      <c r="DL236" s="865"/>
      <c r="DM236" s="866"/>
      <c r="DN236" s="738"/>
      <c r="DO236" s="739"/>
      <c r="DP236" s="739"/>
      <c r="DQ236" s="739"/>
      <c r="DR236" s="739"/>
      <c r="DS236" s="740"/>
      <c r="DT236" s="15"/>
      <c r="DU236" s="812">
        <f>IF(DU224=0," ",DU224+6)</f>
        <v>2028</v>
      </c>
      <c r="DV236" s="813"/>
      <c r="DW236" s="813"/>
      <c r="DX236" s="813"/>
      <c r="DY236" s="813"/>
      <c r="DZ236" s="1118">
        <f>SUMIFS('ANNUAL SUMMARY'!$AF$54,DU236,'ANNUAL SUMMARY'!$V$9,DF218,'ANNUAL SUMMARY'!$L$6)+SUMIFS('ANNUAL SUMMARY'!$AF$112,DU236,'ANNUAL SUMMARY'!$V$9,DF218,'ANNUAL SUMMARY'!$L$64)+SUMIFS('ANNUAL SUMMARY'!$AF$170,DU236,'ANNUAL SUMMARY'!$V$9,DF218,'ANNUAL SUMMARY'!$L$122)+SUMIFS('ANNUAL SUMMARY'!$AF$228,DU236,'ANNUAL SUMMARY'!$V$9,DF218,'ANNUAL SUMMARY'!$L$180)+SUMIFS('ANNUAL SUMMARY'!$AF$286,DU236,'ANNUAL SUMMARY'!$V$9,DF218,'ANNUAL SUMMARY'!$L$238)+SUMIFS('ANNUAL SUMMARY'!$AF$344,DU236,'ANNUAL SUMMARY'!$V$9,DF218,'ANNUAL SUMMARY'!$L$296)+SUMIFS('ANNUAL SUMMARY'!$AF$402,DU236,'ANNUAL SUMMARY'!$V$9,DF218,'ANNUAL SUMMARY'!$L$354)+SUMIFS('ANNUAL SUMMARY'!$AF$460,DU236,'ANNUAL SUMMARY'!$V$9,DF218,'ANNUAL SUMMARY'!$L$412)+SUMIFS('ANNUAL SUMMARY'!$AF$518,DU236,'ANNUAL SUMMARY'!$V$9,DF218,'ANNUAL SUMMARY'!$L$470)+SUMIFS('ANNUAL SUMMARY'!$AF$576,DU236,'ANNUAL SUMMARY'!$V$9,DF218,'ANNUAL SUMMARY'!$L$528)+SUMIFS('ANNUAL SUMMARY'!$AF$634,DU236,'ANNUAL SUMMARY'!$V$9,DF218,'ANNUAL SUMMARY'!$L$586)+SUMIFS('ANNUAL SUMMARY'!$AF$692,DU236,'ANNUAL SUMMARY'!$V$9,DF218,'ANNUAL SUMMARY'!$L$644)+SUMIFS('ANNUAL SUMMARY'!$CC$54,DU236,'ANNUAL SUMMARY'!$V$9,DF218,'ANNUAL SUMMARY'!$BI$6)+SUMIFS('ANNUAL SUMMARY'!$CC$112,DU236,'ANNUAL SUMMARY'!$V$9,DF218,'ANNUAL SUMMARY'!$BI$64)+SUMIFS('ANNUAL SUMMARY'!$CC$170,DU236,'ANNUAL SUMMARY'!$V$9,DF218,'ANNUAL SUMMARY'!$BI$122)+SUMIFS('ANNUAL SUMMARY'!$CC$228,DU236,'ANNUAL SUMMARY'!$V$9,DF218,'ANNUAL SUMMARY'!$BI$180)+SUMIFS('ANNUAL SUMMARY'!$CC$286,DU236,'ANNUAL SUMMARY'!$V$9,DF218,'ANNUAL SUMMARY'!$BI$238)+SUMIFS('ANNUAL SUMMARY'!$CC$344,DU236,'ANNUAL SUMMARY'!$V$9,DF218,'ANNUAL SUMMARY'!$BI$296)+SUMIFS('ANNUAL SUMMARY'!$CC$402,DU236,'ANNUAL SUMMARY'!$V$9,DF218,'ANNUAL SUMMARY'!$BI$354)+SUMIFS('ANNUAL SUMMARY'!$CC$460,DU236,'ANNUAL SUMMARY'!$V$9,DF218,'ANNUAL SUMMARY'!$BI$412)+SUMIFS('ANNUAL SUMMARY'!$CC$518,DU236,'ANNUAL SUMMARY'!$V$9,DF218,'ANNUAL SUMMARY'!$BI$470)+SUMIFS('ANNUAL SUMMARY'!$CC$576,DU236,'ANNUAL SUMMARY'!$V$9,DF218,'ANNUAL SUMMARY'!$BI$528)+SUMIFS('ANNUAL SUMMARY'!$CC$634,DU236,'ANNUAL SUMMARY'!$V$9,DF218,'ANNUAL SUMMARY'!$BI$586)+SUMIFS('ANNUAL SUMMARY'!$CC$692,DU236,'ANNUAL SUMMARY'!$V$9,DF218,'ANNUAL SUMMARY'!$BI$644)+SUMIFS('ANNUAL SUMMARY'!$EB$54,DU236,'ANNUAL SUMMARY'!$V$9,DF218,'ANNUAL SUMMARY'!$DH$6)+SUMIFS('ANNUAL SUMMARY'!$EB$112,DU236,'ANNUAL SUMMARY'!$V$9,DF218,'ANNUAL SUMMARY'!$DH$64)+SUMIFS('ANNUAL SUMMARY'!$EB$170,DU236,'ANNUAL SUMMARY'!$V$9,DF218,'ANNUAL SUMMARY'!$DH$122)+SUMIFS('ANNUAL SUMMARY'!$EB$228,DU236,'ANNUAL SUMMARY'!$V$9,DF218,'ANNUAL SUMMARY'!$DH$180)+SUMIFS('ANNUAL SUMMARY'!$EB$286,DU236,'ANNUAL SUMMARY'!$V$9,DF218,'ANNUAL SUMMARY'!$DH$238)+SUMIFS('ANNUAL SUMMARY'!$EB$344,DU236,'ANNUAL SUMMARY'!$V$9,DF218,'ANNUAL SUMMARY'!$DH$296)+SUMIFS('ANNUAL SUMMARY'!$EB$402,DU236,'ANNUAL SUMMARY'!$V$9,DF218,'ANNUAL SUMMARY'!$DH$354)+SUMIFS('ANNUAL SUMMARY'!$EB$460,DU236,'ANNUAL SUMMARY'!$V$9,DF218,'ANNUAL SUMMARY'!$DH$412)+SUMIFS('ANNUAL SUMMARY'!$EB$518,DU236,'ANNUAL SUMMARY'!$V$9,DF218,'ANNUAL SUMMARY'!$DH$470)+SUMIFS('ANNUAL SUMMARY'!$EB$576,DU236,'ANNUAL SUMMARY'!$V$9,DF218,'ANNUAL SUMMARY'!$DH$528)+SUMIFS('ANNUAL SUMMARY'!$EB$634,DU236,'ANNUAL SUMMARY'!$V$9,DF218,'ANNUAL SUMMARY'!$DH$586)+SUMIFS('ANNUAL SUMMARY'!$EB$692,DU236,'ANNUAL SUMMARY'!$V$9,DF218,'ANNUAL SUMMARY'!$DH$644)+SUMIFS('ANNUAL SUMMARY'!$FY$54,DU236,'ANNUAL SUMMARY'!$V$9,DF218,'ANNUAL SUMMARY'!$FE$6)+SUMIFS('ANNUAL SUMMARY'!$FY$112,DU236,'ANNUAL SUMMARY'!$V$9,DF218,'ANNUAL SUMMARY'!$FE$64)+SUMIFS('ANNUAL SUMMARY'!$FY$170,DU236,'ANNUAL SUMMARY'!$V$9,DF218,'ANNUAL SUMMARY'!$FE$122)+SUMIFS('ANNUAL SUMMARY'!$FY$228,DU236,'ANNUAL SUMMARY'!$V$9,DF218,'ANNUAL SUMMARY'!$FE$180)+SUMIFS('ANNUAL SUMMARY'!$FY$286,DU236,'ANNUAL SUMMARY'!$V$9,DF218,'ANNUAL SUMMARY'!$FE$238)+SUMIFS('ANNUAL SUMMARY'!$FY$344,DU236,'ANNUAL SUMMARY'!$V$9,DF218,'ANNUAL SUMMARY'!$FE$296)+SUMIFS('ANNUAL SUMMARY'!$FY$402,DU236,'ANNUAL SUMMARY'!$V$9,DF218,'ANNUAL SUMMARY'!$FE$354)+SUMIFS('ANNUAL SUMMARY'!$FY$460,DU236,'ANNUAL SUMMARY'!$V$9,DF218,'ANNUAL SUMMARY'!$FE$412)+SUMIFS('ANNUAL SUMMARY'!$FY$518,DU236,'ANNUAL SUMMARY'!$V$9,DF218,'ANNUAL SUMMARY'!$FE$470)+SUMIFS('ANNUAL SUMMARY'!$FY$576,DU236,'ANNUAL SUMMARY'!$V$9,DF218,'ANNUAL SUMMARY'!$FE$528)+SUMIFS('ANNUAL SUMMARY'!$FY$634,DU236,'ANNUAL SUMMARY'!$V$9,DF218,'ANNUAL SUMMARY'!$FE$586)+SUMIFS('ANNUAL SUMMARY'!$FY$692,DU236,'ANNUAL SUMMARY'!$V$9,DF218,'ANNUAL SUMMARY'!$FE$644)</f>
        <v>0</v>
      </c>
      <c r="EA236" s="727"/>
      <c r="EB236" s="727"/>
      <c r="EC236" s="727"/>
      <c r="ED236" s="727">
        <f>SUMIFS('ANNUAL SUMMARY'!$AJ$54,DU236,'ANNUAL SUMMARY'!$V$9,DF218,'ANNUAL SUMMARY'!$L$6)+SUMIFS('ANNUAL SUMMARY'!$AJ$112,DU236,'ANNUAL SUMMARY'!$V$9,DF218,'ANNUAL SUMMARY'!$L$64)+SUMIFS('ANNUAL SUMMARY'!$AJ$170,DU236,'ANNUAL SUMMARY'!$V$9,DF218,'ANNUAL SUMMARY'!$L$122)+SUMIFS('ANNUAL SUMMARY'!$AJ$228,DU236,'ANNUAL SUMMARY'!$V$9,DF218,'ANNUAL SUMMARY'!$L$180)+SUMIFS('ANNUAL SUMMARY'!$AJ$286,DU236,'ANNUAL SUMMARY'!$V$9,DF218,'ANNUAL SUMMARY'!$L$238)+SUMIFS('ANNUAL SUMMARY'!$AJ$344,DU236,'ANNUAL SUMMARY'!$V$9,DF218,'ANNUAL SUMMARY'!$L$296)+SUMIFS('ANNUAL SUMMARY'!$AJ$402,DU236,'ANNUAL SUMMARY'!$V$9,DF218,'ANNUAL SUMMARY'!$L$354)+SUMIFS('ANNUAL SUMMARY'!$AJ$460,DU236,'ANNUAL SUMMARY'!$V$9,DF218,'ANNUAL SUMMARY'!$L$412)+SUMIFS('ANNUAL SUMMARY'!$AJ$518,DU236,'ANNUAL SUMMARY'!$V$9,DF218,'ANNUAL SUMMARY'!$L$470)+SUMIFS('ANNUAL SUMMARY'!$AJ$576,DU236,'ANNUAL SUMMARY'!$V$9,DF218,'ANNUAL SUMMARY'!$L$528)+SUMIFS('ANNUAL SUMMARY'!$AJ$634,DU236,'ANNUAL SUMMARY'!$V$9,DF218,'ANNUAL SUMMARY'!$L$586)+SUMIFS('ANNUAL SUMMARY'!$AJ$692,DU236,'ANNUAL SUMMARY'!$V$9,DF218,'ANNUAL SUMMARY'!$L$644)+SUMIFS('ANNUAL SUMMARY'!$CG$54,DU236,'ANNUAL SUMMARY'!$V$9,DF218,'ANNUAL SUMMARY'!$BI$6)+SUMIFS('ANNUAL SUMMARY'!$CG$112,DU236,'ANNUAL SUMMARY'!$V$9,DF218,'ANNUAL SUMMARY'!$BI$64)+SUMIFS('ANNUAL SUMMARY'!$CG$170,DU236,'ANNUAL SUMMARY'!$V$9,DF218,'ANNUAL SUMMARY'!$BI$122)+SUMIFS('ANNUAL SUMMARY'!$CG$228,DU236,'ANNUAL SUMMARY'!$V$9,DF218,'ANNUAL SUMMARY'!$BI$180)+SUMIFS('ANNUAL SUMMARY'!$CG$286,DU236,'ANNUAL SUMMARY'!$V$9,DF218,'ANNUAL SUMMARY'!$BI$238)+SUMIFS('ANNUAL SUMMARY'!$CG$344,DU236,'ANNUAL SUMMARY'!$V$9,DF218,'ANNUAL SUMMARY'!$BI$296)+SUMIFS('ANNUAL SUMMARY'!$CG$402,DU236,'ANNUAL SUMMARY'!$V$9,DF218,'ANNUAL SUMMARY'!$BI$354)+SUMIFS('ANNUAL SUMMARY'!$CG$460,DU236,'ANNUAL SUMMARY'!$V$9,DF218,'ANNUAL SUMMARY'!$BI$412)+SUMIFS('ANNUAL SUMMARY'!$CG$518,DU236,'ANNUAL SUMMARY'!$V$9,DF218,'ANNUAL SUMMARY'!$BI$470)+SUMIFS('ANNUAL SUMMARY'!$CG$576,DU236,'ANNUAL SUMMARY'!$V$9,DF218,'ANNUAL SUMMARY'!$BI$528)+SUMIFS('ANNUAL SUMMARY'!$CG$634,DU236,'ANNUAL SUMMARY'!$V$9,DF218,'ANNUAL SUMMARY'!$BI$586)+SUMIFS('ANNUAL SUMMARY'!$CG$692,DU236,'ANNUAL SUMMARY'!$V$9,DF218,'ANNUAL SUMMARY'!$BI$644)+SUMIFS('ANNUAL SUMMARY'!$EF$54,DU236,'ANNUAL SUMMARY'!$V$9,DF218,'ANNUAL SUMMARY'!$DH$6)+SUMIFS('ANNUAL SUMMARY'!$EF$112,DU236,'ANNUAL SUMMARY'!$V$9,DF218,'ANNUAL SUMMARY'!$DH$64)+SUMIFS('ANNUAL SUMMARY'!$EF$170,DU236,'ANNUAL SUMMARY'!$V$9,DF218,'ANNUAL SUMMARY'!$DH$122)+SUMIFS('ANNUAL SUMMARY'!$EF$228,DU236,'ANNUAL SUMMARY'!$V$9,DF218,'ANNUAL SUMMARY'!$DH$180)+SUMIFS('ANNUAL SUMMARY'!$EF$286,DU236,'ANNUAL SUMMARY'!$V$9,DF218,'ANNUAL SUMMARY'!$DH$238)+SUMIFS('ANNUAL SUMMARY'!$EF$344,DU236,'ANNUAL SUMMARY'!$V$9,DF218,'ANNUAL SUMMARY'!$DH$296)+SUMIFS('ANNUAL SUMMARY'!$EF$402,DU236,'ANNUAL SUMMARY'!$V$9,DF218,'ANNUAL SUMMARY'!$DH$354)+SUMIFS('ANNUAL SUMMARY'!$EF$460,DU236,'ANNUAL SUMMARY'!$V$9,DF218,'ANNUAL SUMMARY'!$DH$412)+SUMIFS('ANNUAL SUMMARY'!$EF$518,DU236,'ANNUAL SUMMARY'!$V$9,DF218,'ANNUAL SUMMARY'!$DH$470)+SUMIFS('ANNUAL SUMMARY'!$EF$576,DU236,'ANNUAL SUMMARY'!$V$9,DF218,'ANNUAL SUMMARY'!$DH$528)+SUMIFS('ANNUAL SUMMARY'!$EF$634,DU236,'ANNUAL SUMMARY'!$V$9,DF218,'ANNUAL SUMMARY'!$DH$586)+SUMIFS('ANNUAL SUMMARY'!$EF$692,DU236,'ANNUAL SUMMARY'!$V$9,DF218,'ANNUAL SUMMARY'!$DH$644)+SUMIFS('ANNUAL SUMMARY'!$GC$54,DU236,'ANNUAL SUMMARY'!$V$9,DF218,'ANNUAL SUMMARY'!$FE$6)+SUMIFS('ANNUAL SUMMARY'!$GC$112,DU236,'ANNUAL SUMMARY'!$V$9,DF218,'ANNUAL SUMMARY'!$FE$64)+SUMIFS('ANNUAL SUMMARY'!$GC$170,DU236,'ANNUAL SUMMARY'!$V$9,DF218,'ANNUAL SUMMARY'!$FE$122)+SUMIFS('ANNUAL SUMMARY'!$GC$228,DU236,'ANNUAL SUMMARY'!$V$9,DF218,'ANNUAL SUMMARY'!$FE$180)+SUMIFS('ANNUAL SUMMARY'!$GC$286,DU236,'ANNUAL SUMMARY'!$V$9,DF218,'ANNUAL SUMMARY'!$FE$238)+SUMIFS('ANNUAL SUMMARY'!$GC$344,DU236,'ANNUAL SUMMARY'!$V$9,DF218,'ANNUAL SUMMARY'!$FE$296)+SUMIFS('ANNUAL SUMMARY'!$GC$402,DU236,'ANNUAL SUMMARY'!$V$9,DF218,'ANNUAL SUMMARY'!$FE$354)+SUMIFS('ANNUAL SUMMARY'!$GC$460,DU236,'ANNUAL SUMMARY'!$V$9,DF218,'ANNUAL SUMMARY'!$FE$412)+SUMIFS('ANNUAL SUMMARY'!$GC$518,DU236,'ANNUAL SUMMARY'!$V$9,DF218,'ANNUAL SUMMARY'!$FE$470)+SUMIFS('ANNUAL SUMMARY'!$GC$576,DU236,'ANNUAL SUMMARY'!$V$9,DF218,'ANNUAL SUMMARY'!$FE$528)+SUMIFS('ANNUAL SUMMARY'!$GC$634,DU236,'ANNUAL SUMMARY'!$V$9,DF218,'ANNUAL SUMMARY'!$FE$586)+SUMIFS('ANNUAL SUMMARY'!$GC$692,DU236,'ANNUAL SUMMARY'!$V$9,DF218,'ANNUAL SUMMARY'!$FE$644)</f>
        <v>0</v>
      </c>
      <c r="EE236" s="727"/>
      <c r="EF236" s="727"/>
      <c r="EG236" s="727"/>
      <c r="EH236" s="727">
        <f>SUMIFS('ANNUAL SUMMARY'!$AN$54,DU236,'ANNUAL SUMMARY'!$V$9,DF218,'ANNUAL SUMMARY'!$L$6)+SUMIFS('ANNUAL SUMMARY'!$AN$112,DU236,'ANNUAL SUMMARY'!$V$9,DF218,'ANNUAL SUMMARY'!$L$64)+SUMIFS('ANNUAL SUMMARY'!$AN$170,DU236,'ANNUAL SUMMARY'!$V$9,DF218,'ANNUAL SUMMARY'!$L$122)+SUMIFS('ANNUAL SUMMARY'!$AN$228,DU236,'ANNUAL SUMMARY'!$V$9,DF218,'ANNUAL SUMMARY'!$L$180)+SUMIFS('ANNUAL SUMMARY'!$AN$286,DU236,'ANNUAL SUMMARY'!$V$9,DF218,'ANNUAL SUMMARY'!$L$238)+SUMIFS('ANNUAL SUMMARY'!$AN$344,DU236,'ANNUAL SUMMARY'!$V$9,DF218,'ANNUAL SUMMARY'!$L$296)+SUMIFS('ANNUAL SUMMARY'!$AN$402,DU236,'ANNUAL SUMMARY'!$V$9,DF218,'ANNUAL SUMMARY'!$L$354)+SUMIFS('ANNUAL SUMMARY'!$AN$460,DU236,'ANNUAL SUMMARY'!$V$9,DF218,'ANNUAL SUMMARY'!$L$412)+SUMIFS('ANNUAL SUMMARY'!$AN$518,DU236,'ANNUAL SUMMARY'!$V$9,DF218,'ANNUAL SUMMARY'!$L$470)+SUMIFS('ANNUAL SUMMARY'!$AN$576,DU236,'ANNUAL SUMMARY'!$V$9,DF218,'ANNUAL SUMMARY'!$L$528)+SUMIFS('ANNUAL SUMMARY'!$AN$634,DU236,'ANNUAL SUMMARY'!$V$9,DF218,'ANNUAL SUMMARY'!$L$586)+SUMIFS('ANNUAL SUMMARY'!$AN$692,DU236,'ANNUAL SUMMARY'!$V$9,DF218,'ANNUAL SUMMARY'!$L$644)+SUMIFS('ANNUAL SUMMARY'!$CK$54,DU236,'ANNUAL SUMMARY'!$V$9,DF218,'ANNUAL SUMMARY'!$BI$6)+SUMIFS('ANNUAL SUMMARY'!$CK$112,DU236,'ANNUAL SUMMARY'!$V$9,DF218,'ANNUAL SUMMARY'!$BI$64)+SUMIFS('ANNUAL SUMMARY'!$CK$170,DU236,'ANNUAL SUMMARY'!$V$9,DF218,'ANNUAL SUMMARY'!$BI$122)+SUMIFS('ANNUAL SUMMARY'!$CK$228,DU236,'ANNUAL SUMMARY'!$V$9,DF218,'ANNUAL SUMMARY'!$BI$180)+SUMIFS('ANNUAL SUMMARY'!$CK$286,DU236,'ANNUAL SUMMARY'!$V$9,DF218,'ANNUAL SUMMARY'!$BI$238)+SUMIFS('ANNUAL SUMMARY'!$CK$344,DU236,'ANNUAL SUMMARY'!$V$9,DF218,'ANNUAL SUMMARY'!$BI$296)+SUMIFS('ANNUAL SUMMARY'!$CK$402,DU236,'ANNUAL SUMMARY'!$V$9,DF218,'ANNUAL SUMMARY'!$BI$354)+SUMIFS('ANNUAL SUMMARY'!$CK$460,DU236,'ANNUAL SUMMARY'!$V$9,DF218,'ANNUAL SUMMARY'!$BI$412)+SUMIFS('ANNUAL SUMMARY'!$CK$518,DU236,'ANNUAL SUMMARY'!$V$9,DF218,'ANNUAL SUMMARY'!$BI$470)+SUMIFS('ANNUAL SUMMARY'!$CK$576,DU236,'ANNUAL SUMMARY'!$V$9,DF218,'ANNUAL SUMMARY'!$BI$528)+SUMIFS('ANNUAL SUMMARY'!$CK$634,DU236,'ANNUAL SUMMARY'!$V$9,DF218,'ANNUAL SUMMARY'!$BI$586)+SUMIFS('ANNUAL SUMMARY'!$CK$692,DU236,'ANNUAL SUMMARY'!$V$9,DF218,'ANNUAL SUMMARY'!$BI$644)+SUMIFS('ANNUAL SUMMARY'!$EJ$54,DU236,'ANNUAL SUMMARY'!$V$9,DF218,'ANNUAL SUMMARY'!$DH$6)+SUMIFS('ANNUAL SUMMARY'!$EJ$112,DU236,'ANNUAL SUMMARY'!$V$9,DF218,'ANNUAL SUMMARY'!$DH$64)+SUMIFS('ANNUAL SUMMARY'!$EJ$170,DU236,'ANNUAL SUMMARY'!$V$9,DF218,'ANNUAL SUMMARY'!$DH$122)+SUMIFS('ANNUAL SUMMARY'!$EJ$228,DU236,'ANNUAL SUMMARY'!$V$9,DF218,'ANNUAL SUMMARY'!$DH$180)+SUMIFS('ANNUAL SUMMARY'!$EJ$286,DU236,'ANNUAL SUMMARY'!$V$9,DF218,'ANNUAL SUMMARY'!$DH$238)+SUMIFS('ANNUAL SUMMARY'!$EJ$344,DU236,'ANNUAL SUMMARY'!$V$9,DF218,'ANNUAL SUMMARY'!$DH$296)+SUMIFS('ANNUAL SUMMARY'!$EJ$402,DU236,'ANNUAL SUMMARY'!$V$9,DF218,'ANNUAL SUMMARY'!$DH$354)+SUMIFS('ANNUAL SUMMARY'!$EJ$460,DU236,'ANNUAL SUMMARY'!$V$9,DF218,'ANNUAL SUMMARY'!$DH$412)+SUMIFS('ANNUAL SUMMARY'!$EJ$518,DU236,'ANNUAL SUMMARY'!$V$9,DF218,'ANNUAL SUMMARY'!$DH$470)+SUMIFS('ANNUAL SUMMARY'!$EJ$576,DU236,'ANNUAL SUMMARY'!$V$9,DF218,'ANNUAL SUMMARY'!$DH$528)+SUMIFS('ANNUAL SUMMARY'!$EJ$634,DU236,'ANNUAL SUMMARY'!$V$9,DF218,'ANNUAL SUMMARY'!$DH$586)+SUMIFS('ANNUAL SUMMARY'!$EJ$692,DU236,'ANNUAL SUMMARY'!$V$9,DF218,'ANNUAL SUMMARY'!$DH$644)+SUMIFS('ANNUAL SUMMARY'!$GG$54,DU236,'ANNUAL SUMMARY'!$V$9,DF218,'ANNUAL SUMMARY'!$FE$6)+SUMIFS('ANNUAL SUMMARY'!$GG$112,DU236,'ANNUAL SUMMARY'!$V$9,DF218,'ANNUAL SUMMARY'!$FE$64)+SUMIFS('ANNUAL SUMMARY'!$GG$170,DU236,'ANNUAL SUMMARY'!$V$9,DF218,'ANNUAL SUMMARY'!$FE$122)+SUMIFS('ANNUAL SUMMARY'!$GG$228,DU236,'ANNUAL SUMMARY'!$V$9,DF218,'ANNUAL SUMMARY'!$FE$180)+SUMIFS('ANNUAL SUMMARY'!$GG$286,DU236,'ANNUAL SUMMARY'!$V$9,DF218,'ANNUAL SUMMARY'!$FE$238)+SUMIFS('ANNUAL SUMMARY'!$GG$344,DU236,'ANNUAL SUMMARY'!$V$9,DF218,'ANNUAL SUMMARY'!$FE$296)+SUMIFS('ANNUAL SUMMARY'!$GG$402,DU236,'ANNUAL SUMMARY'!$V$9,DF218,'ANNUAL SUMMARY'!$FE$354)+SUMIFS('ANNUAL SUMMARY'!$GG$460,DU236,'ANNUAL SUMMARY'!$V$9,DF218,'ANNUAL SUMMARY'!$FE$412)+SUMIFS('ANNUAL SUMMARY'!$GG$518,DU236,'ANNUAL SUMMARY'!$V$9,DF218,'ANNUAL SUMMARY'!$FE$470)+SUMIFS('ANNUAL SUMMARY'!$GG$576,DU236,'ANNUAL SUMMARY'!$V$9,DF218,'ANNUAL SUMMARY'!$FE$528)+SUMIFS('ANNUAL SUMMARY'!$GG$634,DU236,'ANNUAL SUMMARY'!$V$9,DF218,'ANNUAL SUMMARY'!$FE$586)+SUMIFS('ANNUAL SUMMARY'!$GG$692,DU236,'ANNUAL SUMMARY'!$V$9,DF218,'ANNUAL SUMMARY'!$FE$644)</f>
        <v>0</v>
      </c>
      <c r="EI236" s="727"/>
      <c r="EJ236" s="727"/>
      <c r="EK236" s="727"/>
      <c r="EL236" s="728">
        <f>SUMIFS('ANNUAL SUMMARY'!$AR$54,DU236,'ANNUAL SUMMARY'!$V$9,DF218,'ANNUAL SUMMARY'!$L$6)+SUMIFS('ANNUAL SUMMARY'!$AR$112,DU236,'ANNUAL SUMMARY'!$V$9,DF218,'ANNUAL SUMMARY'!$L$64)+SUMIFS('ANNUAL SUMMARY'!$AR$170,DU236,'ANNUAL SUMMARY'!$V$9,DF218,'ANNUAL SUMMARY'!$L$122)+SUMIFS('ANNUAL SUMMARY'!$AR$228,DU236,'ANNUAL SUMMARY'!$V$9,DF218,'ANNUAL SUMMARY'!$L$180)+SUMIFS('ANNUAL SUMMARY'!$AR$286,DU236,'ANNUAL SUMMARY'!$V$9,DF218,'ANNUAL SUMMARY'!$L$238)+SUMIFS('ANNUAL SUMMARY'!$AR$344,DU236,'ANNUAL SUMMARY'!$V$9,DF218,'ANNUAL SUMMARY'!$L$296)+SUMIFS('ANNUAL SUMMARY'!$AR$402,DU236,'ANNUAL SUMMARY'!$V$9,DF218,'ANNUAL SUMMARY'!$L$354)+SUMIFS('ANNUAL SUMMARY'!$AR$460,DU236,'ANNUAL SUMMARY'!$V$9,DF218,'ANNUAL SUMMARY'!$L$412)+SUMIFS('ANNUAL SUMMARY'!$AR$518,DU236,'ANNUAL SUMMARY'!$V$9,DF218,'ANNUAL SUMMARY'!$L$470)+SUMIFS('ANNUAL SUMMARY'!$AR$576,DU236,'ANNUAL SUMMARY'!$V$9,DF218,'ANNUAL SUMMARY'!$L$528)+SUMIFS('ANNUAL SUMMARY'!$AR$634,DU236,'ANNUAL SUMMARY'!$V$9,DF218,'ANNUAL SUMMARY'!$L$586)+SUMIFS('ANNUAL SUMMARY'!$AR$692,DU236,'ANNUAL SUMMARY'!$V$9,DF218,'ANNUAL SUMMARY'!$L$644)+SUMIFS('ANNUAL SUMMARY'!$CO$54,DU236,'ANNUAL SUMMARY'!$V$9,DF218,'ANNUAL SUMMARY'!$BI$6)+SUMIFS('ANNUAL SUMMARY'!$CO$112,DU236,'ANNUAL SUMMARY'!$V$9,DF218,'ANNUAL SUMMARY'!$BI$64)+SUMIFS('ANNUAL SUMMARY'!$CO$170,DU236,'ANNUAL SUMMARY'!$V$9,DF218,'ANNUAL SUMMARY'!$BI$122)+SUMIFS('ANNUAL SUMMARY'!$CO$228,DU236,'ANNUAL SUMMARY'!$V$9,DF218,'ANNUAL SUMMARY'!$BI$180)+SUMIFS('ANNUAL SUMMARY'!$CO$286,DU236,'ANNUAL SUMMARY'!$V$9,DF218,'ANNUAL SUMMARY'!$BI$238)+SUMIFS('ANNUAL SUMMARY'!$CO$344,DU236,'ANNUAL SUMMARY'!$V$9,DF218,'ANNUAL SUMMARY'!$BI$296)+SUMIFS('ANNUAL SUMMARY'!$CO$402,DU236,'ANNUAL SUMMARY'!$V$9,DF218,'ANNUAL SUMMARY'!$BI$354)+SUMIFS('ANNUAL SUMMARY'!$CO$460,DU236,'ANNUAL SUMMARY'!$V$9,DF218,'ANNUAL SUMMARY'!$BI$412)+SUMIFS('ANNUAL SUMMARY'!$CO$518,DU236,'ANNUAL SUMMARY'!$V$9,DF218,'ANNUAL SUMMARY'!$BI$470)+SUMIFS('ANNUAL SUMMARY'!$CO$576,DU236,'ANNUAL SUMMARY'!$V$9,DF218,'ANNUAL SUMMARY'!$BI$528)+SUMIFS('ANNUAL SUMMARY'!$CO$634,DU236,'ANNUAL SUMMARY'!$V$9,DF218,'ANNUAL SUMMARY'!$BI$586)+SUMIFS('ANNUAL SUMMARY'!$CO$692,DU236,'ANNUAL SUMMARY'!$V$9,DF218,'ANNUAL SUMMARY'!$BI$644)+SUMIFS('ANNUAL SUMMARY'!$EN$54,DU236,'ANNUAL SUMMARY'!$V$9,DF218,'ANNUAL SUMMARY'!$DH$6)+SUMIFS('ANNUAL SUMMARY'!$EN$112,DU236,'ANNUAL SUMMARY'!$V$9,DF218,'ANNUAL SUMMARY'!$DH$64)+SUMIFS('ANNUAL SUMMARY'!$EN$170,DU236,'ANNUAL SUMMARY'!$V$9,DF218,'ANNUAL SUMMARY'!$DH$122)+SUMIFS('ANNUAL SUMMARY'!$EN$228,DU236,'ANNUAL SUMMARY'!$V$9,DF218,'ANNUAL SUMMARY'!$DH$180)+SUMIFS('ANNUAL SUMMARY'!$EN$286,DU236,'ANNUAL SUMMARY'!$V$9,DF218,'ANNUAL SUMMARY'!$DH$238)+SUMIFS('ANNUAL SUMMARY'!$EN$344,DU236,'ANNUAL SUMMARY'!$V$9,DF218,'ANNUAL SUMMARY'!$DH$296)+SUMIFS('ANNUAL SUMMARY'!$EN$402,DU236,'ANNUAL SUMMARY'!$V$9,DF218,'ANNUAL SUMMARY'!$DH$354)+SUMIFS('ANNUAL SUMMARY'!$EN$460,DU236,'ANNUAL SUMMARY'!$V$9,DF218,'ANNUAL SUMMARY'!$DH$412)+SUMIFS('ANNUAL SUMMARY'!$EN$518,DU236,'ANNUAL SUMMARY'!$V$9,DF218,'ANNUAL SUMMARY'!$DH$470)+SUMIFS('ANNUAL SUMMARY'!$EN$576,DU236,'ANNUAL SUMMARY'!$V$9,DF218,'ANNUAL SUMMARY'!$DH$528)+SUMIFS('ANNUAL SUMMARY'!$EN$634,DU236,'ANNUAL SUMMARY'!$V$9,DF218,'ANNUAL SUMMARY'!$DH$586)+SUMIFS('ANNUAL SUMMARY'!$EN$692,DU236,'ANNUAL SUMMARY'!$V$9,DF218,'ANNUAL SUMMARY'!$DH$644)+SUMIFS('ANNUAL SUMMARY'!$GK$54,DU236,'ANNUAL SUMMARY'!$V$9,DF218,'ANNUAL SUMMARY'!$FE$6)+SUMIFS('ANNUAL SUMMARY'!$GK$112,DU236,'ANNUAL SUMMARY'!$V$9,DF218,'ANNUAL SUMMARY'!$FE$64)+SUMIFS('ANNUAL SUMMARY'!$GK$170,DU236,'ANNUAL SUMMARY'!$V$9,DF218,'ANNUAL SUMMARY'!$FE$122)+SUMIFS('ANNUAL SUMMARY'!$GK$228,DU236,'ANNUAL SUMMARY'!$V$9,DF218,'ANNUAL SUMMARY'!$FE$180)+SUMIFS('ANNUAL SUMMARY'!$GK$286,DU236,'ANNUAL SUMMARY'!$V$9,DF218,'ANNUAL SUMMARY'!$FE$238)+SUMIFS('ANNUAL SUMMARY'!$GK$344,DU236,'ANNUAL SUMMARY'!$V$9,DF218,'ANNUAL SUMMARY'!$FE$296)+SUMIFS('ANNUAL SUMMARY'!$GK$402,DU236,'ANNUAL SUMMARY'!$V$9,DF218,'ANNUAL SUMMARY'!$FE$354)+SUMIFS('ANNUAL SUMMARY'!$GK$460,DU236,'ANNUAL SUMMARY'!$V$9,DF218,'ANNUAL SUMMARY'!$FE$412)+SUMIFS('ANNUAL SUMMARY'!$GK$518,DU236,'ANNUAL SUMMARY'!$V$9,DF218,'ANNUAL SUMMARY'!$FE$470)+SUMIFS('ANNUAL SUMMARY'!$GK$576,DU236,'ANNUAL SUMMARY'!$V$9,DF218,'ANNUAL SUMMARY'!$FE$528)+SUMIFS('ANNUAL SUMMARY'!$GK$634,DU236,'ANNUAL SUMMARY'!$V$9,DF218,'ANNUAL SUMMARY'!$FE$586)+SUMIFS('ANNUAL SUMMARY'!$GK$692,DU236,'ANNUAL SUMMARY'!$V$9,DF218,'ANNUAL SUMMARY'!$FE$644)</f>
        <v>0</v>
      </c>
      <c r="EM236" s="728"/>
      <c r="EN236" s="728"/>
      <c r="EO236" s="728">
        <f>SUMIFS('ANNUAL SUMMARY'!$AU$54,DU236,'ANNUAL SUMMARY'!$V$9,DF218,'ANNUAL SUMMARY'!$L$6)+SUMIFS('ANNUAL SUMMARY'!$AU$112,DU236,'ANNUAL SUMMARY'!$V$9,DF218,'ANNUAL SUMMARY'!$L$64)+SUMIFS('ANNUAL SUMMARY'!$AU$170,DU236,'ANNUAL SUMMARY'!$V$9,DF218,'ANNUAL SUMMARY'!$L$122)+SUMIFS('ANNUAL SUMMARY'!$AU$228,DU236,'ANNUAL SUMMARY'!$V$9,DF218,'ANNUAL SUMMARY'!$L$180)+SUMIFS('ANNUAL SUMMARY'!$AU$286,DU236,'ANNUAL SUMMARY'!$V$9,DF218,'ANNUAL SUMMARY'!$L$238)+SUMIFS('ANNUAL SUMMARY'!$AU$344,DU236,'ANNUAL SUMMARY'!$V$9,DF218,'ANNUAL SUMMARY'!$L$296)+SUMIFS('ANNUAL SUMMARY'!$AU$402,DU236,'ANNUAL SUMMARY'!$V$9,DF218,'ANNUAL SUMMARY'!$L$354)+SUMIFS('ANNUAL SUMMARY'!$AU$460,DU236,'ANNUAL SUMMARY'!$V$9,DF218,'ANNUAL SUMMARY'!$L$412)+SUMIFS('ANNUAL SUMMARY'!$AU$518,DU236,'ANNUAL SUMMARY'!$V$9,DF218,'ANNUAL SUMMARY'!$L$470)+SUMIFS('ANNUAL SUMMARY'!$AU$576,DU236,'ANNUAL SUMMARY'!$V$9,DF218,'ANNUAL SUMMARY'!$L$528)+SUMIFS('ANNUAL SUMMARY'!$AU$634,DU236,'ANNUAL SUMMARY'!$V$9,DF218,'ANNUAL SUMMARY'!$L$586)+SUMIFS('ANNUAL SUMMARY'!$AU$692,DU236,'ANNUAL SUMMARY'!$V$9,DF218,'ANNUAL SUMMARY'!$L$644)+SUMIFS('ANNUAL SUMMARY'!$CR$54,DU236,'ANNUAL SUMMARY'!$V$9,DF218,'ANNUAL SUMMARY'!$BI$6)+SUMIFS('ANNUAL SUMMARY'!$CR$112,DU236,'ANNUAL SUMMARY'!$V$9,DF218,'ANNUAL SUMMARY'!$BI$64)+SUMIFS('ANNUAL SUMMARY'!$CR$170,DU236,'ANNUAL SUMMARY'!$V$9,DF218,'ANNUAL SUMMARY'!$BI$122)+SUMIFS('ANNUAL SUMMARY'!$CR$228,DU236,'ANNUAL SUMMARY'!$V$9,DF218,'ANNUAL SUMMARY'!$BI$180)+SUMIFS('ANNUAL SUMMARY'!$CR$286,DU236,'ANNUAL SUMMARY'!$V$9,DF218,'ANNUAL SUMMARY'!$BI$238)+SUMIFS('ANNUAL SUMMARY'!$CR$344,DU236,'ANNUAL SUMMARY'!$V$9,DF218,'ANNUAL SUMMARY'!$BI$296)+SUMIFS('ANNUAL SUMMARY'!$CR$402,DU236,'ANNUAL SUMMARY'!$V$9,DF218,'ANNUAL SUMMARY'!$BI$354)+SUMIFS('ANNUAL SUMMARY'!$CR$460,DU236,'ANNUAL SUMMARY'!$V$9,DF218,'ANNUAL SUMMARY'!$BI$412)+SUMIFS('ANNUAL SUMMARY'!$CR$518,DU236,'ANNUAL SUMMARY'!$V$9,DF218,'ANNUAL SUMMARY'!$BI$470)+SUMIFS('ANNUAL SUMMARY'!$CR$576,DU236,'ANNUAL SUMMARY'!$V$9,DF218,'ANNUAL SUMMARY'!$BI$528)+SUMIFS('ANNUAL SUMMARY'!$CR$634,DU236,'ANNUAL SUMMARY'!$V$9,DF218,'ANNUAL SUMMARY'!$BI$586)+SUMIFS('ANNUAL SUMMARY'!$CR$692,DU236,'ANNUAL SUMMARY'!$V$9,DF218,'ANNUAL SUMMARY'!$BI$644)+SUMIFS('ANNUAL SUMMARY'!$EQ$54,DU236,'ANNUAL SUMMARY'!$V$9,DF218,'ANNUAL SUMMARY'!$DH$6)+SUMIFS('ANNUAL SUMMARY'!$EQ$112,DU236,'ANNUAL SUMMARY'!$V$9,DF218,'ANNUAL SUMMARY'!$DH$64)+SUMIFS('ANNUAL SUMMARY'!$EQ$170,DU236,'ANNUAL SUMMARY'!$V$9,DF218,'ANNUAL SUMMARY'!$DH$122)+SUMIFS('ANNUAL SUMMARY'!$EQ$228,DU236,'ANNUAL SUMMARY'!$V$9,DF218,'ANNUAL SUMMARY'!$DH$180)+SUMIFS('ANNUAL SUMMARY'!$EQ$286,DU236,'ANNUAL SUMMARY'!$V$9,DF218,'ANNUAL SUMMARY'!$DH$238)+SUMIFS('ANNUAL SUMMARY'!$EQ$344,DU236,'ANNUAL SUMMARY'!$V$9,DF218,'ANNUAL SUMMARY'!$DH$296)+SUMIFS('ANNUAL SUMMARY'!$EQ$402,DU236,'ANNUAL SUMMARY'!$V$9,DF218,'ANNUAL SUMMARY'!$DH$354)+SUMIFS('ANNUAL SUMMARY'!$EQ$460,DU236,'ANNUAL SUMMARY'!$V$9,DF218,'ANNUAL SUMMARY'!$DH$412)+SUMIFS('ANNUAL SUMMARY'!$EQ$518,DU236,'ANNUAL SUMMARY'!$V$9,DF218,'ANNUAL SUMMARY'!$DH$470)+SUMIFS('ANNUAL SUMMARY'!$EQ$576,DU236,'ANNUAL SUMMARY'!$V$9,DF218,'ANNUAL SUMMARY'!$DH$528)+SUMIFS('ANNUAL SUMMARY'!$EQ$634,DU236,'ANNUAL SUMMARY'!$V$9,DF218,'ANNUAL SUMMARY'!$DH$586)+SUMIFS('ANNUAL SUMMARY'!$EQ$692,DU236,'ANNUAL SUMMARY'!$V$9,DF218,'ANNUAL SUMMARY'!$DH$644)+SUMIFS('ANNUAL SUMMARY'!$GN$54,DU236,'ANNUAL SUMMARY'!$V$9,DF218,'ANNUAL SUMMARY'!$FE$6)+SUMIFS('ANNUAL SUMMARY'!$GN$112,DU236,'ANNUAL SUMMARY'!$V$9,DF218,'ANNUAL SUMMARY'!$FE$64)+SUMIFS('ANNUAL SUMMARY'!$GN$170,DU236,'ANNUAL SUMMARY'!$V$9,DF218,'ANNUAL SUMMARY'!$FE$122)+SUMIFS('ANNUAL SUMMARY'!$GN$228,DU236,'ANNUAL SUMMARY'!$V$9,DF218,'ANNUAL SUMMARY'!$FE$180)+SUMIFS('ANNUAL SUMMARY'!$GN$286,DU236,'ANNUAL SUMMARY'!$V$9,DF218,'ANNUAL SUMMARY'!$FE$238)+SUMIFS('ANNUAL SUMMARY'!$GN$344,DU236,'ANNUAL SUMMARY'!$V$9,DF218,'ANNUAL SUMMARY'!$FE$296)+SUMIFS('ANNUAL SUMMARY'!$GN$402,DU236,'ANNUAL SUMMARY'!$V$9,DF218,'ANNUAL SUMMARY'!$FE$354)+SUMIFS('ANNUAL SUMMARY'!$GN$460,DU236,'ANNUAL SUMMARY'!$V$9,DF218,'ANNUAL SUMMARY'!$FE$412)+SUMIFS('ANNUAL SUMMARY'!$GN$518,DU236,'ANNUAL SUMMARY'!$V$9,DF218,'ANNUAL SUMMARY'!$FE$470)+SUMIFS('ANNUAL SUMMARY'!$GN$576,DU236,'ANNUAL SUMMARY'!$V$9,DF218,'ANNUAL SUMMARY'!$FE$528)+SUMIFS('ANNUAL SUMMARY'!$GN$634,DU236,'ANNUAL SUMMARY'!$V$9,DF218,'ANNUAL SUMMARY'!$FE$586)+SUMIFS('ANNUAL SUMMARY'!$GN$692,DU236,'ANNUAL SUMMARY'!$V$9,DF218,'ANNUAL SUMMARY'!$FE$644)</f>
        <v>0</v>
      </c>
      <c r="EP236" s="728"/>
      <c r="EQ236" s="1260"/>
      <c r="ER236" s="1263"/>
      <c r="ES236" s="154"/>
      <c r="ET236" s="732"/>
      <c r="EU236" s="733"/>
      <c r="EV236" s="733"/>
      <c r="EW236" s="733"/>
      <c r="EX236" s="795"/>
      <c r="EY236" s="796"/>
      <c r="EZ236" s="796"/>
      <c r="FA236" s="796"/>
      <c r="FB236" s="796"/>
      <c r="FC236" s="796"/>
      <c r="FD236" s="797"/>
      <c r="FE236" s="643"/>
      <c r="FF236" s="864"/>
      <c r="FG236" s="865"/>
      <c r="FH236" s="865"/>
      <c r="FI236" s="865"/>
      <c r="FJ236" s="866"/>
      <c r="FK236" s="738"/>
      <c r="FL236" s="739"/>
      <c r="FM236" s="739"/>
      <c r="FN236" s="739"/>
      <c r="FO236" s="739"/>
      <c r="FP236" s="740"/>
      <c r="FQ236" s="15"/>
      <c r="FR236" s="812">
        <f>IF(FR224=0," ",FR224+6)</f>
        <v>2028</v>
      </c>
      <c r="FS236" s="813"/>
      <c r="FT236" s="813"/>
      <c r="FU236" s="813"/>
      <c r="FV236" s="813"/>
      <c r="FW236" s="1118">
        <f>SUMIFS('ANNUAL SUMMARY'!$AF$54,FR236,'ANNUAL SUMMARY'!$V$9,FC218,'ANNUAL SUMMARY'!$L$6)+SUMIFS('ANNUAL SUMMARY'!$AF$112,FR236,'ANNUAL SUMMARY'!$V$9,FC218,'ANNUAL SUMMARY'!$L$64)+SUMIFS('ANNUAL SUMMARY'!$AF$170,FR236,'ANNUAL SUMMARY'!$V$9,FC218,'ANNUAL SUMMARY'!$L$122)+SUMIFS('ANNUAL SUMMARY'!$AF$228,FR236,'ANNUAL SUMMARY'!$V$9,FC218,'ANNUAL SUMMARY'!$L$180)+SUMIFS('ANNUAL SUMMARY'!$AF$286,FR236,'ANNUAL SUMMARY'!$V$9,FC218,'ANNUAL SUMMARY'!$L$238)+SUMIFS('ANNUAL SUMMARY'!$AF$344,FR236,'ANNUAL SUMMARY'!$V$9,FC218,'ANNUAL SUMMARY'!$L$296)+SUMIFS('ANNUAL SUMMARY'!$AF$402,FR236,'ANNUAL SUMMARY'!$V$9,FC218,'ANNUAL SUMMARY'!$L$354)+SUMIFS('ANNUAL SUMMARY'!$AF$460,FR236,'ANNUAL SUMMARY'!$V$9,FC218,'ANNUAL SUMMARY'!$L$412)+SUMIFS('ANNUAL SUMMARY'!$AF$518,FR236,'ANNUAL SUMMARY'!$V$9,FC218,'ANNUAL SUMMARY'!$L$470)+SUMIFS('ANNUAL SUMMARY'!$AF$576,FR236,'ANNUAL SUMMARY'!$V$9,FC218,'ANNUAL SUMMARY'!$L$528)+SUMIFS('ANNUAL SUMMARY'!$AF$634,FR236,'ANNUAL SUMMARY'!$V$9,FC218,'ANNUAL SUMMARY'!$L$586)+SUMIFS('ANNUAL SUMMARY'!$AF$692,FR236,'ANNUAL SUMMARY'!$V$9,FC218,'ANNUAL SUMMARY'!$L$644)+SUMIFS('ANNUAL SUMMARY'!$CC$54,FR236,'ANNUAL SUMMARY'!$V$9,FC218,'ANNUAL SUMMARY'!$BI$6)+SUMIFS('ANNUAL SUMMARY'!$CC$112,FR236,'ANNUAL SUMMARY'!$V$9,FC218,'ANNUAL SUMMARY'!$BI$64)+SUMIFS('ANNUAL SUMMARY'!$CC$170,FR236,'ANNUAL SUMMARY'!$V$9,FC218,'ANNUAL SUMMARY'!$BI$122)+SUMIFS('ANNUAL SUMMARY'!$CC$228,FR236,'ANNUAL SUMMARY'!$V$9,FC218,'ANNUAL SUMMARY'!$BI$180)+SUMIFS('ANNUAL SUMMARY'!$CC$286,FR236,'ANNUAL SUMMARY'!$V$9,FC218,'ANNUAL SUMMARY'!$BI$238)+SUMIFS('ANNUAL SUMMARY'!$CC$344,FR236,'ANNUAL SUMMARY'!$V$9,FC218,'ANNUAL SUMMARY'!$BI$296)+SUMIFS('ANNUAL SUMMARY'!$CC$402,FR236,'ANNUAL SUMMARY'!$V$9,FC218,'ANNUAL SUMMARY'!$BI$354)+SUMIFS('ANNUAL SUMMARY'!$CC$460,FR236,'ANNUAL SUMMARY'!$V$9,FC218,'ANNUAL SUMMARY'!$BI$412)+SUMIFS('ANNUAL SUMMARY'!$CC$518,FR236,'ANNUAL SUMMARY'!$V$9,FC218,'ANNUAL SUMMARY'!$BI$470)+SUMIFS('ANNUAL SUMMARY'!$CC$576,FR236,'ANNUAL SUMMARY'!$V$9,FC218,'ANNUAL SUMMARY'!$BI$528)+SUMIFS('ANNUAL SUMMARY'!$CC$634,FR236,'ANNUAL SUMMARY'!$V$9,FC218,'ANNUAL SUMMARY'!$BI$586)+SUMIFS('ANNUAL SUMMARY'!$CC$692,FR236,'ANNUAL SUMMARY'!$V$9,FC218,'ANNUAL SUMMARY'!$BI$644)+SUMIFS('ANNUAL SUMMARY'!$EB$54,FR236,'ANNUAL SUMMARY'!$V$9,FC218,'ANNUAL SUMMARY'!$DH$6)+SUMIFS('ANNUAL SUMMARY'!$EB$112,FR236,'ANNUAL SUMMARY'!$V$9,FC218,'ANNUAL SUMMARY'!$DH$64)+SUMIFS('ANNUAL SUMMARY'!$EB$170,FR236,'ANNUAL SUMMARY'!$V$9,FC218,'ANNUAL SUMMARY'!$DH$122)+SUMIFS('ANNUAL SUMMARY'!$EB$228,FR236,'ANNUAL SUMMARY'!$V$9,FC218,'ANNUAL SUMMARY'!$DH$180)+SUMIFS('ANNUAL SUMMARY'!$EB$286,FR236,'ANNUAL SUMMARY'!$V$9,FC218,'ANNUAL SUMMARY'!$DH$238)+SUMIFS('ANNUAL SUMMARY'!$EB$344,FR236,'ANNUAL SUMMARY'!$V$9,FC218,'ANNUAL SUMMARY'!$DH$296)+SUMIFS('ANNUAL SUMMARY'!$EB$402,FR236,'ANNUAL SUMMARY'!$V$9,FC218,'ANNUAL SUMMARY'!$DH$354)+SUMIFS('ANNUAL SUMMARY'!$EB$460,FR236,'ANNUAL SUMMARY'!$V$9,FC218,'ANNUAL SUMMARY'!$DH$412)+SUMIFS('ANNUAL SUMMARY'!$EB$518,FR236,'ANNUAL SUMMARY'!$V$9,FC218,'ANNUAL SUMMARY'!$DH$470)+SUMIFS('ANNUAL SUMMARY'!$EB$576,FR236,'ANNUAL SUMMARY'!$V$9,FC218,'ANNUAL SUMMARY'!$DH$528)+SUMIFS('ANNUAL SUMMARY'!$EB$634,FR236,'ANNUAL SUMMARY'!$V$9,FC218,'ANNUAL SUMMARY'!$DH$586)+SUMIFS('ANNUAL SUMMARY'!$EB$692,FR236,'ANNUAL SUMMARY'!$V$9,FC218,'ANNUAL SUMMARY'!$DH$644)+SUMIFS('ANNUAL SUMMARY'!$FY$54,FR236,'ANNUAL SUMMARY'!$V$9,FC218,'ANNUAL SUMMARY'!$FE$6)+SUMIFS('ANNUAL SUMMARY'!$FY$112,FR236,'ANNUAL SUMMARY'!$V$9,FC218,'ANNUAL SUMMARY'!$FE$64)+SUMIFS('ANNUAL SUMMARY'!$FY$170,FR236,'ANNUAL SUMMARY'!$V$9,FC218,'ANNUAL SUMMARY'!$FE$122)+SUMIFS('ANNUAL SUMMARY'!$FY$228,FR236,'ANNUAL SUMMARY'!$V$9,FC218,'ANNUAL SUMMARY'!$FE$180)+SUMIFS('ANNUAL SUMMARY'!$FY$286,FR236,'ANNUAL SUMMARY'!$V$9,FC218,'ANNUAL SUMMARY'!$FE$238)+SUMIFS('ANNUAL SUMMARY'!$FY$344,FR236,'ANNUAL SUMMARY'!$V$9,FC218,'ANNUAL SUMMARY'!$FE$296)+SUMIFS('ANNUAL SUMMARY'!$FY$402,FR236,'ANNUAL SUMMARY'!$V$9,FC218,'ANNUAL SUMMARY'!$FE$354)+SUMIFS('ANNUAL SUMMARY'!$FY$460,FR236,'ANNUAL SUMMARY'!$V$9,FC218,'ANNUAL SUMMARY'!$FE$412)+SUMIFS('ANNUAL SUMMARY'!$FY$518,FR236,'ANNUAL SUMMARY'!$V$9,FC218,'ANNUAL SUMMARY'!$FE$470)+SUMIFS('ANNUAL SUMMARY'!$FY$576,FR236,'ANNUAL SUMMARY'!$V$9,FC218,'ANNUAL SUMMARY'!$FE$528)+SUMIFS('ANNUAL SUMMARY'!$FY$634,FR236,'ANNUAL SUMMARY'!$V$9,FC218,'ANNUAL SUMMARY'!$FE$586)+SUMIFS('ANNUAL SUMMARY'!$FY$692,FR236,'ANNUAL SUMMARY'!$V$9,FC218,'ANNUAL SUMMARY'!$FE$644)</f>
        <v>0</v>
      </c>
      <c r="FX236" s="727"/>
      <c r="FY236" s="727"/>
      <c r="FZ236" s="727"/>
      <c r="GA236" s="727">
        <f>SUMIFS('ANNUAL SUMMARY'!$AJ$54,FR236,'ANNUAL SUMMARY'!$V$9,FC218,'ANNUAL SUMMARY'!$L$6)+SUMIFS('ANNUAL SUMMARY'!$AJ$112,FR236,'ANNUAL SUMMARY'!$V$9,FC218,'ANNUAL SUMMARY'!$L$64)+SUMIFS('ANNUAL SUMMARY'!$AJ$170,FR236,'ANNUAL SUMMARY'!$V$9,FC218,'ANNUAL SUMMARY'!$L$122)+SUMIFS('ANNUAL SUMMARY'!$AJ$228,FR236,'ANNUAL SUMMARY'!$V$9,FC218,'ANNUAL SUMMARY'!$L$180)+SUMIFS('ANNUAL SUMMARY'!$AJ$286,FR236,'ANNUAL SUMMARY'!$V$9,FC218,'ANNUAL SUMMARY'!$L$238)+SUMIFS('ANNUAL SUMMARY'!$AJ$344,FR236,'ANNUAL SUMMARY'!$V$9,FC218,'ANNUAL SUMMARY'!$L$296)+SUMIFS('ANNUAL SUMMARY'!$AJ$402,FR236,'ANNUAL SUMMARY'!$V$9,FC218,'ANNUAL SUMMARY'!$L$354)+SUMIFS('ANNUAL SUMMARY'!$AJ$460,FR236,'ANNUAL SUMMARY'!$V$9,FC218,'ANNUAL SUMMARY'!$L$412)+SUMIFS('ANNUAL SUMMARY'!$AJ$518,FR236,'ANNUAL SUMMARY'!$V$9,FC218,'ANNUAL SUMMARY'!$L$470)+SUMIFS('ANNUAL SUMMARY'!$AJ$576,FR236,'ANNUAL SUMMARY'!$V$9,FC218,'ANNUAL SUMMARY'!$L$528)+SUMIFS('ANNUAL SUMMARY'!$AJ$634,FR236,'ANNUAL SUMMARY'!$V$9,FC218,'ANNUAL SUMMARY'!$L$586)+SUMIFS('ANNUAL SUMMARY'!$AJ$692,FR236,'ANNUAL SUMMARY'!$V$9,FC218,'ANNUAL SUMMARY'!$L$644)+SUMIFS('ANNUAL SUMMARY'!$CG$54,FR236,'ANNUAL SUMMARY'!$V$9,FC218,'ANNUAL SUMMARY'!$BI$6)+SUMIFS('ANNUAL SUMMARY'!$CG$112,FR236,'ANNUAL SUMMARY'!$V$9,FC218,'ANNUAL SUMMARY'!$BI$64)+SUMIFS('ANNUAL SUMMARY'!$CG$170,FR236,'ANNUAL SUMMARY'!$V$9,FC218,'ANNUAL SUMMARY'!$BI$122)+SUMIFS('ANNUAL SUMMARY'!$CG$228,FR236,'ANNUAL SUMMARY'!$V$9,FC218,'ANNUAL SUMMARY'!$BI$180)+SUMIFS('ANNUAL SUMMARY'!$CG$286,FR236,'ANNUAL SUMMARY'!$V$9,FC218,'ANNUAL SUMMARY'!$BI$238)+SUMIFS('ANNUAL SUMMARY'!$CG$344,FR236,'ANNUAL SUMMARY'!$V$9,FC218,'ANNUAL SUMMARY'!$BI$296)+SUMIFS('ANNUAL SUMMARY'!$CG$402,FR236,'ANNUAL SUMMARY'!$V$9,FC218,'ANNUAL SUMMARY'!$BI$354)+SUMIFS('ANNUAL SUMMARY'!$CG$460,FR236,'ANNUAL SUMMARY'!$V$9,FC218,'ANNUAL SUMMARY'!$BI$412)+SUMIFS('ANNUAL SUMMARY'!$CG$518,FR236,'ANNUAL SUMMARY'!$V$9,FC218,'ANNUAL SUMMARY'!$BI$470)+SUMIFS('ANNUAL SUMMARY'!$CG$576,FR236,'ANNUAL SUMMARY'!$V$9,FC218,'ANNUAL SUMMARY'!$BI$528)+SUMIFS('ANNUAL SUMMARY'!$CG$634,FR236,'ANNUAL SUMMARY'!$V$9,FC218,'ANNUAL SUMMARY'!$BI$586)+SUMIFS('ANNUAL SUMMARY'!$CG$692,FR236,'ANNUAL SUMMARY'!$V$9,FC218,'ANNUAL SUMMARY'!$BI$644)+SUMIFS('ANNUAL SUMMARY'!$EF$54,FR236,'ANNUAL SUMMARY'!$V$9,FC218,'ANNUAL SUMMARY'!$DH$6)+SUMIFS('ANNUAL SUMMARY'!$EF$112,FR236,'ANNUAL SUMMARY'!$V$9,FC218,'ANNUAL SUMMARY'!$DH$64)+SUMIFS('ANNUAL SUMMARY'!$EF$170,FR236,'ANNUAL SUMMARY'!$V$9,FC218,'ANNUAL SUMMARY'!$DH$122)+SUMIFS('ANNUAL SUMMARY'!$EF$228,FR236,'ANNUAL SUMMARY'!$V$9,FC218,'ANNUAL SUMMARY'!$DH$180)+SUMIFS('ANNUAL SUMMARY'!$EF$286,FR236,'ANNUAL SUMMARY'!$V$9,FC218,'ANNUAL SUMMARY'!$DH$238)+SUMIFS('ANNUAL SUMMARY'!$EF$344,FR236,'ANNUAL SUMMARY'!$V$9,FC218,'ANNUAL SUMMARY'!$DH$296)+SUMIFS('ANNUAL SUMMARY'!$EF$402,FR236,'ANNUAL SUMMARY'!$V$9,FC218,'ANNUAL SUMMARY'!$DH$354)+SUMIFS('ANNUAL SUMMARY'!$EF$460,FR236,'ANNUAL SUMMARY'!$V$9,FC218,'ANNUAL SUMMARY'!$DH$412)+SUMIFS('ANNUAL SUMMARY'!$EF$518,FR236,'ANNUAL SUMMARY'!$V$9,FC218,'ANNUAL SUMMARY'!$DH$470)+SUMIFS('ANNUAL SUMMARY'!$EF$576,FR236,'ANNUAL SUMMARY'!$V$9,FC218,'ANNUAL SUMMARY'!$DH$528)+SUMIFS('ANNUAL SUMMARY'!$EF$634,FR236,'ANNUAL SUMMARY'!$V$9,FC218,'ANNUAL SUMMARY'!$DH$586)+SUMIFS('ANNUAL SUMMARY'!$EF$692,FR236,'ANNUAL SUMMARY'!$V$9,FC218,'ANNUAL SUMMARY'!$DH$644)+SUMIFS('ANNUAL SUMMARY'!$GC$54,FR236,'ANNUAL SUMMARY'!$V$9,FC218,'ANNUAL SUMMARY'!$FE$6)+SUMIFS('ANNUAL SUMMARY'!$GC$112,FR236,'ANNUAL SUMMARY'!$V$9,FC218,'ANNUAL SUMMARY'!$FE$64)+SUMIFS('ANNUAL SUMMARY'!$GC$170,FR236,'ANNUAL SUMMARY'!$V$9,FC218,'ANNUAL SUMMARY'!$FE$122)+SUMIFS('ANNUAL SUMMARY'!$GC$228,FR236,'ANNUAL SUMMARY'!$V$9,FC218,'ANNUAL SUMMARY'!$FE$180)+SUMIFS('ANNUAL SUMMARY'!$GC$286,FR236,'ANNUAL SUMMARY'!$V$9,FC218,'ANNUAL SUMMARY'!$FE$238)+SUMIFS('ANNUAL SUMMARY'!$GC$344,FR236,'ANNUAL SUMMARY'!$V$9,FC218,'ANNUAL SUMMARY'!$FE$296)+SUMIFS('ANNUAL SUMMARY'!$GC$402,FR236,'ANNUAL SUMMARY'!$V$9,FC218,'ANNUAL SUMMARY'!$FE$354)+SUMIFS('ANNUAL SUMMARY'!$GC$460,FR236,'ANNUAL SUMMARY'!$V$9,FC218,'ANNUAL SUMMARY'!$FE$412)+SUMIFS('ANNUAL SUMMARY'!$GC$518,FR236,'ANNUAL SUMMARY'!$V$9,FC218,'ANNUAL SUMMARY'!$FE$470)+SUMIFS('ANNUAL SUMMARY'!$GC$576,FR236,'ANNUAL SUMMARY'!$V$9,FC218,'ANNUAL SUMMARY'!$FE$528)+SUMIFS('ANNUAL SUMMARY'!$GC$634,FR236,'ANNUAL SUMMARY'!$V$9,FC218,'ANNUAL SUMMARY'!$FE$586)+SUMIFS('ANNUAL SUMMARY'!$GC$692,FR236,'ANNUAL SUMMARY'!$V$9,FC218,'ANNUAL SUMMARY'!$FE$644)</f>
        <v>0</v>
      </c>
      <c r="GB236" s="727"/>
      <c r="GC236" s="727"/>
      <c r="GD236" s="727"/>
      <c r="GE236" s="727">
        <f>SUMIFS('ANNUAL SUMMARY'!$AN$54,FR236,'ANNUAL SUMMARY'!$V$9,FC218,'ANNUAL SUMMARY'!$L$6)+SUMIFS('ANNUAL SUMMARY'!$AN$112,FR236,'ANNUAL SUMMARY'!$V$9,FC218,'ANNUAL SUMMARY'!$L$64)+SUMIFS('ANNUAL SUMMARY'!$AN$170,FR236,'ANNUAL SUMMARY'!$V$9,FC218,'ANNUAL SUMMARY'!$L$122)+SUMIFS('ANNUAL SUMMARY'!$AN$228,FR236,'ANNUAL SUMMARY'!$V$9,FC218,'ANNUAL SUMMARY'!$L$180)+SUMIFS('ANNUAL SUMMARY'!$AN$286,FR236,'ANNUAL SUMMARY'!$V$9,FC218,'ANNUAL SUMMARY'!$L$238)+SUMIFS('ANNUAL SUMMARY'!$AN$344,FR236,'ANNUAL SUMMARY'!$V$9,FC218,'ANNUAL SUMMARY'!$L$296)+SUMIFS('ANNUAL SUMMARY'!$AN$402,FR236,'ANNUAL SUMMARY'!$V$9,FC218,'ANNUAL SUMMARY'!$L$354)+SUMIFS('ANNUAL SUMMARY'!$AN$460,FR236,'ANNUAL SUMMARY'!$V$9,FC218,'ANNUAL SUMMARY'!$L$412)+SUMIFS('ANNUAL SUMMARY'!$AN$518,FR236,'ANNUAL SUMMARY'!$V$9,FC218,'ANNUAL SUMMARY'!$L$470)+SUMIFS('ANNUAL SUMMARY'!$AN$576,FR236,'ANNUAL SUMMARY'!$V$9,FC218,'ANNUAL SUMMARY'!$L$528)+SUMIFS('ANNUAL SUMMARY'!$AN$634,FR236,'ANNUAL SUMMARY'!$V$9,FC218,'ANNUAL SUMMARY'!$L$586)+SUMIFS('ANNUAL SUMMARY'!$AN$692,FR236,'ANNUAL SUMMARY'!$V$9,FC218,'ANNUAL SUMMARY'!$L$644)+SUMIFS('ANNUAL SUMMARY'!$CK$54,FR236,'ANNUAL SUMMARY'!$V$9,FC218,'ANNUAL SUMMARY'!$BI$6)+SUMIFS('ANNUAL SUMMARY'!$CK$112,FR236,'ANNUAL SUMMARY'!$V$9,FC218,'ANNUAL SUMMARY'!$BI$64)+SUMIFS('ANNUAL SUMMARY'!$CK$170,FR236,'ANNUAL SUMMARY'!$V$9,FC218,'ANNUAL SUMMARY'!$BI$122)+SUMIFS('ANNUAL SUMMARY'!$CK$228,FR236,'ANNUAL SUMMARY'!$V$9,FC218,'ANNUAL SUMMARY'!$BI$180)+SUMIFS('ANNUAL SUMMARY'!$CK$286,FR236,'ANNUAL SUMMARY'!$V$9,FC218,'ANNUAL SUMMARY'!$BI$238)+SUMIFS('ANNUAL SUMMARY'!$CK$344,FR236,'ANNUAL SUMMARY'!$V$9,FC218,'ANNUAL SUMMARY'!$BI$296)+SUMIFS('ANNUAL SUMMARY'!$CK$402,FR236,'ANNUAL SUMMARY'!$V$9,FC218,'ANNUAL SUMMARY'!$BI$354)+SUMIFS('ANNUAL SUMMARY'!$CK$460,FR236,'ANNUAL SUMMARY'!$V$9,FC218,'ANNUAL SUMMARY'!$BI$412)+SUMIFS('ANNUAL SUMMARY'!$CK$518,FR236,'ANNUAL SUMMARY'!$V$9,FC218,'ANNUAL SUMMARY'!$BI$470)+SUMIFS('ANNUAL SUMMARY'!$CK$576,FR236,'ANNUAL SUMMARY'!$V$9,FC218,'ANNUAL SUMMARY'!$BI$528)+SUMIFS('ANNUAL SUMMARY'!$CK$634,FR236,'ANNUAL SUMMARY'!$V$9,FC218,'ANNUAL SUMMARY'!$BI$586)+SUMIFS('ANNUAL SUMMARY'!$CK$692,FR236,'ANNUAL SUMMARY'!$V$9,FC218,'ANNUAL SUMMARY'!$BI$644)+SUMIFS('ANNUAL SUMMARY'!$EJ$54,FR236,'ANNUAL SUMMARY'!$V$9,FC218,'ANNUAL SUMMARY'!$DH$6)+SUMIFS('ANNUAL SUMMARY'!$EJ$112,FR236,'ANNUAL SUMMARY'!$V$9,FC218,'ANNUAL SUMMARY'!$DH$64)+SUMIFS('ANNUAL SUMMARY'!$EJ$170,FR236,'ANNUAL SUMMARY'!$V$9,FC218,'ANNUAL SUMMARY'!$DH$122)+SUMIFS('ANNUAL SUMMARY'!$EJ$228,FR236,'ANNUAL SUMMARY'!$V$9,FC218,'ANNUAL SUMMARY'!$DH$180)+SUMIFS('ANNUAL SUMMARY'!$EJ$286,FR236,'ANNUAL SUMMARY'!$V$9,FC218,'ANNUAL SUMMARY'!$DH$238)+SUMIFS('ANNUAL SUMMARY'!$EJ$344,FR236,'ANNUAL SUMMARY'!$V$9,FC218,'ANNUAL SUMMARY'!$DH$296)+SUMIFS('ANNUAL SUMMARY'!$EJ$402,FR236,'ANNUAL SUMMARY'!$V$9,FC218,'ANNUAL SUMMARY'!$DH$354)+SUMIFS('ANNUAL SUMMARY'!$EJ$460,FR236,'ANNUAL SUMMARY'!$V$9,FC218,'ANNUAL SUMMARY'!$DH$412)+SUMIFS('ANNUAL SUMMARY'!$EJ$518,FR236,'ANNUAL SUMMARY'!$V$9,FC218,'ANNUAL SUMMARY'!$DH$470)+SUMIFS('ANNUAL SUMMARY'!$EJ$576,FR236,'ANNUAL SUMMARY'!$V$9,FC218,'ANNUAL SUMMARY'!$DH$528)+SUMIFS('ANNUAL SUMMARY'!$EJ$634,FR236,'ANNUAL SUMMARY'!$V$9,FC218,'ANNUAL SUMMARY'!$DH$586)+SUMIFS('ANNUAL SUMMARY'!$EJ$692,FR236,'ANNUAL SUMMARY'!$V$9,FC218,'ANNUAL SUMMARY'!$DH$644)+SUMIFS('ANNUAL SUMMARY'!$GG$54,FR236,'ANNUAL SUMMARY'!$V$9,FC218,'ANNUAL SUMMARY'!$FE$6)+SUMIFS('ANNUAL SUMMARY'!$GG$112,FR236,'ANNUAL SUMMARY'!$V$9,FC218,'ANNUAL SUMMARY'!$FE$64)+SUMIFS('ANNUAL SUMMARY'!$GG$170,FR236,'ANNUAL SUMMARY'!$V$9,FC218,'ANNUAL SUMMARY'!$FE$122)+SUMIFS('ANNUAL SUMMARY'!$GG$228,FR236,'ANNUAL SUMMARY'!$V$9,FC218,'ANNUAL SUMMARY'!$FE$180)+SUMIFS('ANNUAL SUMMARY'!$GG$286,FR236,'ANNUAL SUMMARY'!$V$9,FC218,'ANNUAL SUMMARY'!$FE$238)+SUMIFS('ANNUAL SUMMARY'!$GG$344,FR236,'ANNUAL SUMMARY'!$V$9,FC218,'ANNUAL SUMMARY'!$FE$296)+SUMIFS('ANNUAL SUMMARY'!$GG$402,FR236,'ANNUAL SUMMARY'!$V$9,FC218,'ANNUAL SUMMARY'!$FE$354)+SUMIFS('ANNUAL SUMMARY'!$GG$460,FR236,'ANNUAL SUMMARY'!$V$9,FC218,'ANNUAL SUMMARY'!$FE$412)+SUMIFS('ANNUAL SUMMARY'!$GG$518,FR236,'ANNUAL SUMMARY'!$V$9,FC218,'ANNUAL SUMMARY'!$FE$470)+SUMIFS('ANNUAL SUMMARY'!$GG$576,FR236,'ANNUAL SUMMARY'!$V$9,FC218,'ANNUAL SUMMARY'!$FE$528)+SUMIFS('ANNUAL SUMMARY'!$GG$634,FR236,'ANNUAL SUMMARY'!$V$9,FC218,'ANNUAL SUMMARY'!$FE$586)+SUMIFS('ANNUAL SUMMARY'!$GG$692,FR236,'ANNUAL SUMMARY'!$V$9,FC218,'ANNUAL SUMMARY'!$FE$644)</f>
        <v>0</v>
      </c>
      <c r="GF236" s="727"/>
      <c r="GG236" s="727"/>
      <c r="GH236" s="727"/>
      <c r="GI236" s="728">
        <f>SUMIFS('ANNUAL SUMMARY'!$AR$54,FR236,'ANNUAL SUMMARY'!$V$9,FC218,'ANNUAL SUMMARY'!$L$6)+SUMIFS('ANNUAL SUMMARY'!$AR$112,FR236,'ANNUAL SUMMARY'!$V$9,FC218,'ANNUAL SUMMARY'!$L$64)+SUMIFS('ANNUAL SUMMARY'!$AR$170,FR236,'ANNUAL SUMMARY'!$V$9,FC218,'ANNUAL SUMMARY'!$L$122)+SUMIFS('ANNUAL SUMMARY'!$AR$228,FR236,'ANNUAL SUMMARY'!$V$9,FC218,'ANNUAL SUMMARY'!$L$180)+SUMIFS('ANNUAL SUMMARY'!$AR$286,FR236,'ANNUAL SUMMARY'!$V$9,FC218,'ANNUAL SUMMARY'!$L$238)+SUMIFS('ANNUAL SUMMARY'!$AR$344,FR236,'ANNUAL SUMMARY'!$V$9,FC218,'ANNUAL SUMMARY'!$L$296)+SUMIFS('ANNUAL SUMMARY'!$AR$402,FR236,'ANNUAL SUMMARY'!$V$9,FC218,'ANNUAL SUMMARY'!$L$354)+SUMIFS('ANNUAL SUMMARY'!$AR$460,FR236,'ANNUAL SUMMARY'!$V$9,FC218,'ANNUAL SUMMARY'!$L$412)+SUMIFS('ANNUAL SUMMARY'!$AR$518,FR236,'ANNUAL SUMMARY'!$V$9,FC218,'ANNUAL SUMMARY'!$L$470)+SUMIFS('ANNUAL SUMMARY'!$AR$576,FR236,'ANNUAL SUMMARY'!$V$9,FC218,'ANNUAL SUMMARY'!$L$528)+SUMIFS('ANNUAL SUMMARY'!$AR$634,FR236,'ANNUAL SUMMARY'!$V$9,FC218,'ANNUAL SUMMARY'!$L$586)+SUMIFS('ANNUAL SUMMARY'!$AR$692,FR236,'ANNUAL SUMMARY'!$V$9,FC218,'ANNUAL SUMMARY'!$L$644)+SUMIFS('ANNUAL SUMMARY'!$CO$54,FR236,'ANNUAL SUMMARY'!$V$9,FC218,'ANNUAL SUMMARY'!$BI$6)+SUMIFS('ANNUAL SUMMARY'!$CO$112,FR236,'ANNUAL SUMMARY'!$V$9,FC218,'ANNUAL SUMMARY'!$BI$64)+SUMIFS('ANNUAL SUMMARY'!$CO$170,FR236,'ANNUAL SUMMARY'!$V$9,FC218,'ANNUAL SUMMARY'!$BI$122)+SUMIFS('ANNUAL SUMMARY'!$CO$228,FR236,'ANNUAL SUMMARY'!$V$9,FC218,'ANNUAL SUMMARY'!$BI$180)+SUMIFS('ANNUAL SUMMARY'!$CO$286,FR236,'ANNUAL SUMMARY'!$V$9,FC218,'ANNUAL SUMMARY'!$BI$238)+SUMIFS('ANNUAL SUMMARY'!$CO$344,FR236,'ANNUAL SUMMARY'!$V$9,FC218,'ANNUAL SUMMARY'!$BI$296)+SUMIFS('ANNUAL SUMMARY'!$CO$402,FR236,'ANNUAL SUMMARY'!$V$9,FC218,'ANNUAL SUMMARY'!$BI$354)+SUMIFS('ANNUAL SUMMARY'!$CO$460,FR236,'ANNUAL SUMMARY'!$V$9,FC218,'ANNUAL SUMMARY'!$BI$412)+SUMIFS('ANNUAL SUMMARY'!$CO$518,FR236,'ANNUAL SUMMARY'!$V$9,FC218,'ANNUAL SUMMARY'!$BI$470)+SUMIFS('ANNUAL SUMMARY'!$CO$576,FR236,'ANNUAL SUMMARY'!$V$9,FC218,'ANNUAL SUMMARY'!$BI$528)+SUMIFS('ANNUAL SUMMARY'!$CO$634,FR236,'ANNUAL SUMMARY'!$V$9,FC218,'ANNUAL SUMMARY'!$BI$586)+SUMIFS('ANNUAL SUMMARY'!$CO$692,FR236,'ANNUAL SUMMARY'!$V$9,FC218,'ANNUAL SUMMARY'!$BI$644)+SUMIFS('ANNUAL SUMMARY'!$EN$54,FR236,'ANNUAL SUMMARY'!$V$9,FC218,'ANNUAL SUMMARY'!$DH$6)+SUMIFS('ANNUAL SUMMARY'!$EN$112,FR236,'ANNUAL SUMMARY'!$V$9,FC218,'ANNUAL SUMMARY'!$DH$64)+SUMIFS('ANNUAL SUMMARY'!$EN$170,FR236,'ANNUAL SUMMARY'!$V$9,FC218,'ANNUAL SUMMARY'!$DH$122)+SUMIFS('ANNUAL SUMMARY'!$EN$228,FR236,'ANNUAL SUMMARY'!$V$9,FC218,'ANNUAL SUMMARY'!$DH$180)+SUMIFS('ANNUAL SUMMARY'!$EN$286,FR236,'ANNUAL SUMMARY'!$V$9,FC218,'ANNUAL SUMMARY'!$DH$238)+SUMIFS('ANNUAL SUMMARY'!$EN$344,FR236,'ANNUAL SUMMARY'!$V$9,FC218,'ANNUAL SUMMARY'!$DH$296)+SUMIFS('ANNUAL SUMMARY'!$EN$402,FR236,'ANNUAL SUMMARY'!$V$9,FC218,'ANNUAL SUMMARY'!$DH$354)+SUMIFS('ANNUAL SUMMARY'!$EN$460,FR236,'ANNUAL SUMMARY'!$V$9,FC218,'ANNUAL SUMMARY'!$DH$412)+SUMIFS('ANNUAL SUMMARY'!$EN$518,FR236,'ANNUAL SUMMARY'!$V$9,FC218,'ANNUAL SUMMARY'!$DH$470)+SUMIFS('ANNUAL SUMMARY'!$EN$576,FR236,'ANNUAL SUMMARY'!$V$9,FC218,'ANNUAL SUMMARY'!$DH$528)+SUMIFS('ANNUAL SUMMARY'!$EN$634,FR236,'ANNUAL SUMMARY'!$V$9,FC218,'ANNUAL SUMMARY'!$DH$586)+SUMIFS('ANNUAL SUMMARY'!$EN$692,FR236,'ANNUAL SUMMARY'!$V$9,FC218,'ANNUAL SUMMARY'!$DH$644)+SUMIFS('ANNUAL SUMMARY'!$GK$54,FR236,'ANNUAL SUMMARY'!$V$9,FC218,'ANNUAL SUMMARY'!$FE$6)+SUMIFS('ANNUAL SUMMARY'!$GK$112,FR236,'ANNUAL SUMMARY'!$V$9,FC218,'ANNUAL SUMMARY'!$FE$64)+SUMIFS('ANNUAL SUMMARY'!$GK$170,FR236,'ANNUAL SUMMARY'!$V$9,FC218,'ANNUAL SUMMARY'!$FE$122)+SUMIFS('ANNUAL SUMMARY'!$GK$228,FR236,'ANNUAL SUMMARY'!$V$9,FC218,'ANNUAL SUMMARY'!$FE$180)+SUMIFS('ANNUAL SUMMARY'!$GK$286,FR236,'ANNUAL SUMMARY'!$V$9,FC218,'ANNUAL SUMMARY'!$FE$238)+SUMIFS('ANNUAL SUMMARY'!$GK$344,FR236,'ANNUAL SUMMARY'!$V$9,FC218,'ANNUAL SUMMARY'!$FE$296)+SUMIFS('ANNUAL SUMMARY'!$GK$402,FR236,'ANNUAL SUMMARY'!$V$9,FC218,'ANNUAL SUMMARY'!$FE$354)+SUMIFS('ANNUAL SUMMARY'!$GK$460,FR236,'ANNUAL SUMMARY'!$V$9,FC218,'ANNUAL SUMMARY'!$FE$412)+SUMIFS('ANNUAL SUMMARY'!$GK$518,FR236,'ANNUAL SUMMARY'!$V$9,FC218,'ANNUAL SUMMARY'!$FE$470)+SUMIFS('ANNUAL SUMMARY'!$GK$576,FR236,'ANNUAL SUMMARY'!$V$9,FC218,'ANNUAL SUMMARY'!$FE$528)+SUMIFS('ANNUAL SUMMARY'!$GK$634,FR236,'ANNUAL SUMMARY'!$V$9,FC218,'ANNUAL SUMMARY'!$FE$586)+SUMIFS('ANNUAL SUMMARY'!$GK$692,FR236,'ANNUAL SUMMARY'!$V$9,FC218,'ANNUAL SUMMARY'!$FE$644)</f>
        <v>0</v>
      </c>
      <c r="GJ236" s="728"/>
      <c r="GK236" s="728"/>
      <c r="GL236" s="728">
        <f>SUMIFS('ANNUAL SUMMARY'!$AU$54,FR236,'ANNUAL SUMMARY'!$V$9,FC218,'ANNUAL SUMMARY'!$L$6)+SUMIFS('ANNUAL SUMMARY'!$AU$112,FR236,'ANNUAL SUMMARY'!$V$9,FC218,'ANNUAL SUMMARY'!$L$64)+SUMIFS('ANNUAL SUMMARY'!$AU$170,FR236,'ANNUAL SUMMARY'!$V$9,FC218,'ANNUAL SUMMARY'!$L$122)+SUMIFS('ANNUAL SUMMARY'!$AU$228,FR236,'ANNUAL SUMMARY'!$V$9,FC218,'ANNUAL SUMMARY'!$L$180)+SUMIFS('ANNUAL SUMMARY'!$AU$286,FR236,'ANNUAL SUMMARY'!$V$9,FC218,'ANNUAL SUMMARY'!$L$238)+SUMIFS('ANNUAL SUMMARY'!$AU$344,FR236,'ANNUAL SUMMARY'!$V$9,FC218,'ANNUAL SUMMARY'!$L$296)+SUMIFS('ANNUAL SUMMARY'!$AU$402,FR236,'ANNUAL SUMMARY'!$V$9,FC218,'ANNUAL SUMMARY'!$L$354)+SUMIFS('ANNUAL SUMMARY'!$AU$460,FR236,'ANNUAL SUMMARY'!$V$9,FC218,'ANNUAL SUMMARY'!$L$412)+SUMIFS('ANNUAL SUMMARY'!$AU$518,FR236,'ANNUAL SUMMARY'!$V$9,FC218,'ANNUAL SUMMARY'!$L$470)+SUMIFS('ANNUAL SUMMARY'!$AU$576,FR236,'ANNUAL SUMMARY'!$V$9,FC218,'ANNUAL SUMMARY'!$L$528)+SUMIFS('ANNUAL SUMMARY'!$AU$634,FR236,'ANNUAL SUMMARY'!$V$9,FC218,'ANNUAL SUMMARY'!$L$586)+SUMIFS('ANNUAL SUMMARY'!$AU$692,FR236,'ANNUAL SUMMARY'!$V$9,FC218,'ANNUAL SUMMARY'!$L$644)+SUMIFS('ANNUAL SUMMARY'!$CR$54,FR236,'ANNUAL SUMMARY'!$V$9,FC218,'ANNUAL SUMMARY'!$BI$6)+SUMIFS('ANNUAL SUMMARY'!$CR$112,FR236,'ANNUAL SUMMARY'!$V$9,FC218,'ANNUAL SUMMARY'!$BI$64)+SUMIFS('ANNUAL SUMMARY'!$CR$170,FR236,'ANNUAL SUMMARY'!$V$9,FC218,'ANNUAL SUMMARY'!$BI$122)+SUMIFS('ANNUAL SUMMARY'!$CR$228,FR236,'ANNUAL SUMMARY'!$V$9,FC218,'ANNUAL SUMMARY'!$BI$180)+SUMIFS('ANNUAL SUMMARY'!$CR$286,FR236,'ANNUAL SUMMARY'!$V$9,FC218,'ANNUAL SUMMARY'!$BI$238)+SUMIFS('ANNUAL SUMMARY'!$CR$344,FR236,'ANNUAL SUMMARY'!$V$9,FC218,'ANNUAL SUMMARY'!$BI$296)+SUMIFS('ANNUAL SUMMARY'!$CR$402,FR236,'ANNUAL SUMMARY'!$V$9,FC218,'ANNUAL SUMMARY'!$BI$354)+SUMIFS('ANNUAL SUMMARY'!$CR$460,FR236,'ANNUAL SUMMARY'!$V$9,FC218,'ANNUAL SUMMARY'!$BI$412)+SUMIFS('ANNUAL SUMMARY'!$CR$518,FR236,'ANNUAL SUMMARY'!$V$9,FC218,'ANNUAL SUMMARY'!$BI$470)+SUMIFS('ANNUAL SUMMARY'!$CR$576,FR236,'ANNUAL SUMMARY'!$V$9,FC218,'ANNUAL SUMMARY'!$BI$528)+SUMIFS('ANNUAL SUMMARY'!$CR$634,FR236,'ANNUAL SUMMARY'!$V$9,FC218,'ANNUAL SUMMARY'!$BI$586)+SUMIFS('ANNUAL SUMMARY'!$CR$692,FR236,'ANNUAL SUMMARY'!$V$9,FC218,'ANNUAL SUMMARY'!$BI$644)+SUMIFS('ANNUAL SUMMARY'!$EQ$54,FR236,'ANNUAL SUMMARY'!$V$9,FC218,'ANNUAL SUMMARY'!$DH$6)+SUMIFS('ANNUAL SUMMARY'!$EQ$112,FR236,'ANNUAL SUMMARY'!$V$9,FC218,'ANNUAL SUMMARY'!$DH$64)+SUMIFS('ANNUAL SUMMARY'!$EQ$170,FR236,'ANNUAL SUMMARY'!$V$9,FC218,'ANNUAL SUMMARY'!$DH$122)+SUMIFS('ANNUAL SUMMARY'!$EQ$228,FR236,'ANNUAL SUMMARY'!$V$9,FC218,'ANNUAL SUMMARY'!$DH$180)+SUMIFS('ANNUAL SUMMARY'!$EQ$286,FR236,'ANNUAL SUMMARY'!$V$9,FC218,'ANNUAL SUMMARY'!$DH$238)+SUMIFS('ANNUAL SUMMARY'!$EQ$344,FR236,'ANNUAL SUMMARY'!$V$9,FC218,'ANNUAL SUMMARY'!$DH$296)+SUMIFS('ANNUAL SUMMARY'!$EQ$402,FR236,'ANNUAL SUMMARY'!$V$9,FC218,'ANNUAL SUMMARY'!$DH$354)+SUMIFS('ANNUAL SUMMARY'!$EQ$460,FR236,'ANNUAL SUMMARY'!$V$9,FC218,'ANNUAL SUMMARY'!$DH$412)+SUMIFS('ANNUAL SUMMARY'!$EQ$518,FR236,'ANNUAL SUMMARY'!$V$9,FC218,'ANNUAL SUMMARY'!$DH$470)+SUMIFS('ANNUAL SUMMARY'!$EQ$576,FR236,'ANNUAL SUMMARY'!$V$9,FC218,'ANNUAL SUMMARY'!$DH$528)+SUMIFS('ANNUAL SUMMARY'!$EQ$634,FR236,'ANNUAL SUMMARY'!$V$9,FC218,'ANNUAL SUMMARY'!$DH$586)+SUMIFS('ANNUAL SUMMARY'!$EQ$692,FR236,'ANNUAL SUMMARY'!$V$9,FC218,'ANNUAL SUMMARY'!$DH$644)+SUMIFS('ANNUAL SUMMARY'!$GN$54,FR236,'ANNUAL SUMMARY'!$V$9,FC218,'ANNUAL SUMMARY'!$FE$6)+SUMIFS('ANNUAL SUMMARY'!$GN$112,FR236,'ANNUAL SUMMARY'!$V$9,FC218,'ANNUAL SUMMARY'!$FE$64)+SUMIFS('ANNUAL SUMMARY'!$GN$170,FR236,'ANNUAL SUMMARY'!$V$9,FC218,'ANNUAL SUMMARY'!$FE$122)+SUMIFS('ANNUAL SUMMARY'!$GN$228,FR236,'ANNUAL SUMMARY'!$V$9,FC218,'ANNUAL SUMMARY'!$FE$180)+SUMIFS('ANNUAL SUMMARY'!$GN$286,FR236,'ANNUAL SUMMARY'!$V$9,FC218,'ANNUAL SUMMARY'!$FE$238)+SUMIFS('ANNUAL SUMMARY'!$GN$344,FR236,'ANNUAL SUMMARY'!$V$9,FC218,'ANNUAL SUMMARY'!$FE$296)+SUMIFS('ANNUAL SUMMARY'!$GN$402,FR236,'ANNUAL SUMMARY'!$V$9,FC218,'ANNUAL SUMMARY'!$FE$354)+SUMIFS('ANNUAL SUMMARY'!$GN$460,FR236,'ANNUAL SUMMARY'!$V$9,FC218,'ANNUAL SUMMARY'!$FE$412)+SUMIFS('ANNUAL SUMMARY'!$GN$518,FR236,'ANNUAL SUMMARY'!$V$9,FC218,'ANNUAL SUMMARY'!$FE$470)+SUMIFS('ANNUAL SUMMARY'!$GN$576,FR236,'ANNUAL SUMMARY'!$V$9,FC218,'ANNUAL SUMMARY'!$FE$528)+SUMIFS('ANNUAL SUMMARY'!$GN$634,FR236,'ANNUAL SUMMARY'!$V$9,FC218,'ANNUAL SUMMARY'!$FE$586)+SUMIFS('ANNUAL SUMMARY'!$GN$692,FR236,'ANNUAL SUMMARY'!$V$9,FC218,'ANNUAL SUMMARY'!$FE$644)</f>
        <v>0</v>
      </c>
      <c r="GM236" s="728"/>
      <c r="GN236" s="728"/>
      <c r="GO236" s="1263"/>
    </row>
    <row r="237" spans="1:197" ht="5.25" customHeight="1" x14ac:dyDescent="0.25">
      <c r="A237" s="154"/>
      <c r="B237" s="658"/>
      <c r="C237" s="658"/>
      <c r="D237" s="658"/>
      <c r="E237" s="658"/>
      <c r="F237" s="624"/>
      <c r="G237" s="624"/>
      <c r="H237" s="624"/>
      <c r="I237" s="624"/>
      <c r="J237" s="624"/>
      <c r="K237" s="624"/>
      <c r="L237" s="624"/>
      <c r="M237" s="624"/>
      <c r="N237" s="658"/>
      <c r="O237" s="658"/>
      <c r="P237" s="658"/>
      <c r="Q237" s="658"/>
      <c r="R237" s="658"/>
      <c r="S237" s="658"/>
      <c r="T237" s="658"/>
      <c r="U237" s="658"/>
      <c r="V237" s="658"/>
      <c r="W237" s="658"/>
      <c r="X237" s="658"/>
      <c r="Y237" s="15"/>
      <c r="Z237" s="814"/>
      <c r="AA237" s="815"/>
      <c r="AB237" s="815"/>
      <c r="AC237" s="815"/>
      <c r="AD237" s="815"/>
      <c r="AE237" s="727"/>
      <c r="AF237" s="727"/>
      <c r="AG237" s="727"/>
      <c r="AH237" s="727"/>
      <c r="AI237" s="727"/>
      <c r="AJ237" s="727"/>
      <c r="AK237" s="727"/>
      <c r="AL237" s="727"/>
      <c r="AM237" s="727"/>
      <c r="AN237" s="727"/>
      <c r="AO237" s="727"/>
      <c r="AP237" s="727"/>
      <c r="AQ237" s="728"/>
      <c r="AR237" s="728"/>
      <c r="AS237" s="728"/>
      <c r="AT237" s="728"/>
      <c r="AU237" s="728"/>
      <c r="AV237" s="1260"/>
      <c r="AW237" s="1263"/>
      <c r="AX237" s="154"/>
      <c r="AY237" s="658"/>
      <c r="AZ237" s="658"/>
      <c r="BA237" s="658"/>
      <c r="BB237" s="658"/>
      <c r="BC237" s="624"/>
      <c r="BD237" s="624"/>
      <c r="BE237" s="624"/>
      <c r="BF237" s="624"/>
      <c r="BG237" s="624"/>
      <c r="BH237" s="624"/>
      <c r="BI237" s="624"/>
      <c r="BJ237" s="624"/>
      <c r="BK237" s="658"/>
      <c r="BL237" s="658"/>
      <c r="BM237" s="658"/>
      <c r="BN237" s="658"/>
      <c r="BO237" s="658"/>
      <c r="BP237" s="658"/>
      <c r="BQ237" s="658"/>
      <c r="BR237" s="658"/>
      <c r="BS237" s="658"/>
      <c r="BT237" s="658"/>
      <c r="BU237" s="658"/>
      <c r="BV237" s="15"/>
      <c r="BW237" s="814"/>
      <c r="BX237" s="815"/>
      <c r="BY237" s="815"/>
      <c r="BZ237" s="815"/>
      <c r="CA237" s="815"/>
      <c r="CB237" s="727"/>
      <c r="CC237" s="727"/>
      <c r="CD237" s="727"/>
      <c r="CE237" s="727"/>
      <c r="CF237" s="727"/>
      <c r="CG237" s="727"/>
      <c r="CH237" s="727"/>
      <c r="CI237" s="727"/>
      <c r="CJ237" s="727"/>
      <c r="CK237" s="727"/>
      <c r="CL237" s="727"/>
      <c r="CM237" s="727"/>
      <c r="CN237" s="728"/>
      <c r="CO237" s="728"/>
      <c r="CP237" s="728"/>
      <c r="CQ237" s="728"/>
      <c r="CR237" s="728"/>
      <c r="CS237" s="728"/>
      <c r="CT237" s="1263"/>
      <c r="CU237" s="1250"/>
      <c r="CV237" s="154"/>
      <c r="CW237" s="658"/>
      <c r="CX237" s="658"/>
      <c r="CY237" s="658"/>
      <c r="CZ237" s="658"/>
      <c r="DA237" s="624"/>
      <c r="DB237" s="624"/>
      <c r="DC237" s="624"/>
      <c r="DD237" s="624"/>
      <c r="DE237" s="624"/>
      <c r="DF237" s="624"/>
      <c r="DG237" s="624"/>
      <c r="DH237" s="624"/>
      <c r="DI237" s="658"/>
      <c r="DJ237" s="658"/>
      <c r="DK237" s="658"/>
      <c r="DL237" s="658"/>
      <c r="DM237" s="658"/>
      <c r="DN237" s="658"/>
      <c r="DO237" s="658"/>
      <c r="DP237" s="658"/>
      <c r="DQ237" s="658"/>
      <c r="DR237" s="658"/>
      <c r="DS237" s="658"/>
      <c r="DT237" s="15"/>
      <c r="DU237" s="814"/>
      <c r="DV237" s="815"/>
      <c r="DW237" s="815"/>
      <c r="DX237" s="815"/>
      <c r="DY237" s="815"/>
      <c r="DZ237" s="727"/>
      <c r="EA237" s="727"/>
      <c r="EB237" s="727"/>
      <c r="EC237" s="727"/>
      <c r="ED237" s="727"/>
      <c r="EE237" s="727"/>
      <c r="EF237" s="727"/>
      <c r="EG237" s="727"/>
      <c r="EH237" s="727"/>
      <c r="EI237" s="727"/>
      <c r="EJ237" s="727"/>
      <c r="EK237" s="727"/>
      <c r="EL237" s="728"/>
      <c r="EM237" s="728"/>
      <c r="EN237" s="728"/>
      <c r="EO237" s="728"/>
      <c r="EP237" s="728"/>
      <c r="EQ237" s="1260"/>
      <c r="ER237" s="1263"/>
      <c r="ES237" s="154"/>
      <c r="ET237" s="658"/>
      <c r="EU237" s="658"/>
      <c r="EV237" s="658"/>
      <c r="EW237" s="658"/>
      <c r="EX237" s="624"/>
      <c r="EY237" s="624"/>
      <c r="EZ237" s="624"/>
      <c r="FA237" s="624"/>
      <c r="FB237" s="624"/>
      <c r="FC237" s="624"/>
      <c r="FD237" s="624"/>
      <c r="FE237" s="624"/>
      <c r="FF237" s="658"/>
      <c r="FG237" s="658"/>
      <c r="FH237" s="658"/>
      <c r="FI237" s="658"/>
      <c r="FJ237" s="658"/>
      <c r="FK237" s="658"/>
      <c r="FL237" s="658"/>
      <c r="FM237" s="658"/>
      <c r="FN237" s="658"/>
      <c r="FO237" s="658"/>
      <c r="FP237" s="658"/>
      <c r="FQ237" s="15"/>
      <c r="FR237" s="814"/>
      <c r="FS237" s="815"/>
      <c r="FT237" s="815"/>
      <c r="FU237" s="815"/>
      <c r="FV237" s="815"/>
      <c r="FW237" s="727"/>
      <c r="FX237" s="727"/>
      <c r="FY237" s="727"/>
      <c r="FZ237" s="727"/>
      <c r="GA237" s="727"/>
      <c r="GB237" s="727"/>
      <c r="GC237" s="727"/>
      <c r="GD237" s="727"/>
      <c r="GE237" s="727"/>
      <c r="GF237" s="727"/>
      <c r="GG237" s="727"/>
      <c r="GH237" s="727"/>
      <c r="GI237" s="728"/>
      <c r="GJ237" s="728"/>
      <c r="GK237" s="728"/>
      <c r="GL237" s="728"/>
      <c r="GM237" s="728"/>
      <c r="GN237" s="728"/>
      <c r="GO237" s="1263"/>
    </row>
    <row r="238" spans="1:197" ht="13.5" customHeight="1" x14ac:dyDescent="0.25">
      <c r="A238" s="154"/>
      <c r="B238" s="798" t="str">
        <f>'ANNUAL SUMMARY'!$C$30</f>
        <v>SIC</v>
      </c>
      <c r="C238" s="730"/>
      <c r="D238" s="730"/>
      <c r="E238" s="730"/>
      <c r="F238" s="792">
        <f>SUMIF('ANNUAL SUMMARY'!$FE$622,K218,'ANNUAL SUMMARY'!$FA$646)+SUMIF('ANNUAL SUMMARY'!$DH$622,K218,'ANNUAL SUMMARY'!$DD$646)+SUMIF('ANNUAL SUMMARY'!$BI$622,K218,'ANNUAL SUMMARY'!$BE$646)+SUMIF('ANNUAL SUMMARY'!$L$622,K218,'ANNUAL SUMMARY'!$H$646)+SUMIF('ANNUAL SUMMARY'!$FE$566,K218,'ANNUAL SUMMARY'!$FA$590)+SUMIF('ANNUAL SUMMARY'!$DH$566,K218,'ANNUAL SUMMARY'!$DD$590)+SUMIF('ANNUAL SUMMARY'!$BI$566,K218,'ANNUAL SUMMARY'!$BE$590)+SUMIF('ANNUAL SUMMARY'!$L$566,K218,'ANNUAL SUMMARY'!$H$590)+SUMIF('ANNUAL SUMMARY'!$FE$510,K218,'ANNUAL SUMMARY'!$FA$534)+SUMIF('ANNUAL SUMMARY'!$DH$510,K218,'ANNUAL SUMMARY'!$DD$534)+SUMIF('ANNUAL SUMMARY'!$BI$510,K218,'ANNUAL SUMMARY'!$BE$534)+SUMIF('ANNUAL SUMMARY'!$L$510,K218,'ANNUAL SUMMARY'!$H$534)+SUMIF('ANNUAL SUMMARY'!$FE$454,K218,'ANNUAL SUMMARY'!$FA$478)+SUMIF('ANNUAL SUMMARY'!$DH$454,K218,'ANNUAL SUMMARY'!$DD$478)+SUMIF('ANNUAL SUMMARY'!$BI$454,K218,'ANNUAL SUMMARY'!$BE$478)+SUMIF('ANNUAL SUMMARY'!$L$454,K218,'ANNUAL SUMMARY'!$H$478)+SUMIF('ANNUAL SUMMARY'!$FE$398,K218,'ANNUAL SUMMARY'!$FA$422)+SUMIF('ANNUAL SUMMARY'!$DH$398,K218,'ANNUAL SUMMARY'!$DD$422)+SUMIF('ANNUAL SUMMARY'!$BI$398,K218,'ANNUAL SUMMARY'!$BE$422)+SUMIF('ANNUAL SUMMARY'!$L$398,K218,'ANNUAL SUMMARY'!$H$422)+SUMIF('ANNUAL SUMMARY'!$FE$342,K218,'ANNUAL SUMMARY'!$FA$366)+SUMIF('ANNUAL SUMMARY'!$DH$342,K218,'ANNUAL SUMMARY'!$DD$366)+SUMIF('ANNUAL SUMMARY'!$BI$342,K218,'ANNUAL SUMMARY'!$BE$366)+SUMIF('ANNUAL SUMMARY'!$L$342,K218,'ANNUAL SUMMARY'!$H$366)+SUMIF('ANNUAL SUMMARY'!$FE$286,K218,'ANNUAL SUMMARY'!$FA$310)+SUMIF('ANNUAL SUMMARY'!$DH$286,K218,'ANNUAL SUMMARY'!$DD$310)+SUMIF('ANNUAL SUMMARY'!$BI$286,K218,'ANNUAL SUMMARY'!$BE$310)+SUMIF('ANNUAL SUMMARY'!$L$286,K218,'ANNUAL SUMMARY'!$H$310)+SUMIF('ANNUAL SUMMARY'!$FE$230,K218,'ANNUAL SUMMARY'!$FA$254)+SUMIF('ANNUAL SUMMARY'!$DH$230,K218,'ANNUAL SUMMARY'!$DD$254)+SUMIF('ANNUAL SUMMARY'!$BI$230,K218,'ANNUAL SUMMARY'!$BE$254)+SUMIF('ANNUAL SUMMARY'!$L$230,K218,'ANNUAL SUMMARY'!$H$254)+SUMIF('ANNUAL SUMMARY'!$FE$174,K218,'ANNUAL SUMMARY'!$FA$198)+SUMIF('ANNUAL SUMMARY'!$DH$174,K218,'ANNUAL SUMMARY'!$DD$198)+SUMIF('ANNUAL SUMMARY'!$BI$174,K218,'ANNUAL SUMMARY'!$BE$198)+SUMIF('ANNUAL SUMMARY'!$L$174,K218,'ANNUAL SUMMARY'!$H$198)+SUMIF('ANNUAL SUMMARY'!$FE$118,K218,'ANNUAL SUMMARY'!$FA$142)+SUMIF('ANNUAL SUMMARY'!$DH$118,K218,'ANNUAL SUMMARY'!$DD$142)+SUMIF('ANNUAL SUMMARY'!$BI$118,K218,'ANNUAL SUMMARY'!$BE$142)+SUMIF('ANNUAL SUMMARY'!$L$118,K218,'ANNUAL SUMMARY'!$H$142)+SUMIF('ANNUAL SUMMARY'!$FE$62,K218,'ANNUAL SUMMARY'!$FA$86)+SUMIF('ANNUAL SUMMARY'!$DH$62,K218,'ANNUAL SUMMARY'!$DD$86)+SUMIF('ANNUAL SUMMARY'!$BI$62,K218,'ANNUAL SUMMARY'!$BE$86)+SUMIF('ANNUAL SUMMARY'!$L$62,K218,'ANNUAL SUMMARY'!$H$86)+SUMIF('ANNUAL SUMMARY'!$FE$6,K218,'ANNUAL SUMMARY'!$FA$30)+SUMIF('ANNUAL SUMMARY'!$DH$6,K218,'ANNUAL SUMMARY'!$DD$30)+SUMIF('ANNUAL SUMMARY'!$BI$6,K218,'ANNUAL SUMMARY'!$BE$30)+SUMIF('ANNUAL SUMMARY'!$L$6,K218,'ANNUAL SUMMARY'!$H$30)+SUMIF('PREVIOUS LOGS'!$K$6,K218,'PREVIOUS LOGS'!$F$26)+SUMIF('PREVIOUS LOGS'!$K$59,$K$6,'PREVIOUS LOGS'!$F$79)+SUMIF('PREVIOUS LOGS'!$K$112,K218,'PREVIOUS LOGS'!$F$132)+SUMIF('PREVIOUS LOGS'!$K$165,K218,'PREVIOUS LOGS'!$F$185)+SUMIF('PREVIOUS LOGS'!$K$218,K218,'PREVIOUS LOGS'!$F$238)+SUMIF('PREVIOUS LOGS'!$K$271,K218,'PREVIOUS LOGS'!$F$291)+SUMIF('PREVIOUS LOGS'!$K$324,K218,'PREVIOUS LOGS'!$F$344)+SUMIF('PREVIOUS LOGS'!$BH$6,K218,'PREVIOUS LOGS'!$BD$26)+SUMIF('PREVIOUS LOGS'!$BH$59,$K$6,'PREVIOUS LOGS'!$BD$79)+SUMIF('PREVIOUS LOGS'!$BH$112,K218,'PREVIOUS LOGS'!$BD$132)+SUMIF('PREVIOUS LOGS'!$BH$165,K218,'PREVIOUS LOGS'!$BD$185)+SUMIF('PREVIOUS LOGS'!$BH$218,K218,'PREVIOUS LOGS'!$BD$238)+SUMIF('PREVIOUS LOGS'!$BH$271,K218,'PREVIOUS LOGS'!$BD$291)+SUMIF('PREVIOUS LOGS'!$BH$324,K218,'PREVIOUS LOGS'!$BD$344)+SUMIF('PREVIOUS LOGS'!$DF$6,K218,'PREVIOUS LOGS'!$DB$26)+SUMIF('PREVIOUS LOGS'!$DF$59,$K$6,'PREVIOUS LOGS'!$DB$79)+SUMIF('PREVIOUS LOGS'!$DF$112,K218,'PREVIOUS LOGS'!$DB$132)+SUMIF('PREVIOUS LOGS'!$DF$165,K218,'PREVIOUS LOGS'!$DB$185)+SUMIF('PREVIOUS LOGS'!$DF$218,K218,'PREVIOUS LOGS'!$DB$238)+SUMIF('PREVIOUS LOGS'!$DF$271,K218,'PREVIOUS LOGS'!$DB$291)+SUMIF('PREVIOUS LOGS'!$DF$324,K218,'PREVIOUS LOGS'!$DB$344)+SUMIF('PREVIOUS LOGS'!$FC$6,K218,'PREVIOUS LOGS'!$EY$26)+SUMIF('PREVIOUS LOGS'!$FC$59,$K$6,'PREVIOUS LOGS'!$EY$79)+SUMIF('PREVIOUS LOGS'!$FC$112,K218,'PREVIOUS LOGS'!$EY$132)+SUMIF('PREVIOUS LOGS'!$FC$165,K218,'PREVIOUS LOGS'!$EY$185)+SUMIF('PREVIOUS LOGS'!$FC$218,K218,'PREVIOUS LOGS'!$EY$238)+SUMIF('PREVIOUS LOGS'!$FC$271,K218,'PREVIOUS LOGS'!$EY$291)+SUMIF('PREVIOUS LOGS'!$FC$324,K218,'PREVIOUS LOGS'!$EY$344)</f>
        <v>0</v>
      </c>
      <c r="G238" s="793"/>
      <c r="H238" s="793"/>
      <c r="I238" s="793"/>
      <c r="J238" s="793"/>
      <c r="K238" s="793"/>
      <c r="L238" s="794"/>
      <c r="M238" s="643"/>
      <c r="N238" s="729" t="str">
        <f>'ANNUAL SUMMARY'!$O$30</f>
        <v>NIGHT</v>
      </c>
      <c r="O238" s="730"/>
      <c r="P238" s="730"/>
      <c r="Q238" s="730"/>
      <c r="R238" s="731"/>
      <c r="S238" s="735">
        <f>SUMIF('ANNUAL SUMMARY'!$FE$622,K218,'ANNUAL SUMMARY'!$FM$646)+SUMIF('ANNUAL SUMMARY'!$DH$622,K218,'ANNUAL SUMMARY'!$DP$646)+SUMIF('ANNUAL SUMMARY'!$BI$622,K218,'ANNUAL SUMMARY'!$BQ$646)+SUMIF('ANNUAL SUMMARY'!$L$622,K218,'ANNUAL SUMMARY'!$T$646)+SUMIF('ANNUAL SUMMARY'!$FE$566,K218,'ANNUAL SUMMARY'!$FM$590)+SUMIF('ANNUAL SUMMARY'!$DH$566,K218,'ANNUAL SUMMARY'!$DP$590)+SUMIF('ANNUAL SUMMARY'!$BI$566,K218,'ANNUAL SUMMARY'!$BQ$590)+SUMIF('ANNUAL SUMMARY'!$L$566,K218,'ANNUAL SUMMARY'!$T$590)+SUMIF('ANNUAL SUMMARY'!$FE$510,K218,'ANNUAL SUMMARY'!$FM$534)+SUMIF('ANNUAL SUMMARY'!$DH$510,K218,'ANNUAL SUMMARY'!$DP$534)+SUMIF('ANNUAL SUMMARY'!$BI$510,K218,'ANNUAL SUMMARY'!$BQ$534)+SUMIF('ANNUAL SUMMARY'!$L$510,K218,'ANNUAL SUMMARY'!$T$534)+SUMIF('ANNUAL SUMMARY'!$FE$454,K218,'ANNUAL SUMMARY'!$FM$478)+SUMIF('ANNUAL SUMMARY'!$DH$454,K218,'ANNUAL SUMMARY'!$DP$478)+SUMIF('ANNUAL SUMMARY'!$BI$454,K218,'ANNUAL SUMMARY'!$BQ$478)+SUMIF('ANNUAL SUMMARY'!$L$454,K218,'ANNUAL SUMMARY'!$T$478)+SUMIF('ANNUAL SUMMARY'!$FE$398,K218,'ANNUAL SUMMARY'!$FM$422)+SUMIF('ANNUAL SUMMARY'!$DH$398,K218,'ANNUAL SUMMARY'!$DP$422)+SUMIF('ANNUAL SUMMARY'!$BI$398,K218,'ANNUAL SUMMARY'!$BQ$422)+SUMIF('ANNUAL SUMMARY'!$L$398,K218,'ANNUAL SUMMARY'!$T$422)+SUMIF('ANNUAL SUMMARY'!$FE$342,K218,'ANNUAL SUMMARY'!$FM$366)+SUMIF('ANNUAL SUMMARY'!$DH$342,K218,'ANNUAL SUMMARY'!$DP$366)+SUMIF('ANNUAL SUMMARY'!$BI$342,K218,'ANNUAL SUMMARY'!$BQ$366)+SUMIF('ANNUAL SUMMARY'!$L$342,K218,'ANNUAL SUMMARY'!$T$366)+SUMIF('ANNUAL SUMMARY'!$FE$286,K218,'ANNUAL SUMMARY'!$FM$310)+SUMIF('ANNUAL SUMMARY'!$DH$286,K218,'ANNUAL SUMMARY'!$DP$310)+SUMIF('ANNUAL SUMMARY'!$BI$286,K218,'ANNUAL SUMMARY'!$BQ$310)+SUMIF('ANNUAL SUMMARY'!$L$286,K218,'ANNUAL SUMMARY'!$T$310)+SUMIF('ANNUAL SUMMARY'!$FE$230,K218,'ANNUAL SUMMARY'!$FM$254)+SUMIF('ANNUAL SUMMARY'!$DH$230,K218,'ANNUAL SUMMARY'!$DP$254)+SUMIF('ANNUAL SUMMARY'!$BI$230,K218,'ANNUAL SUMMARY'!$BQ$254)+SUMIF('ANNUAL SUMMARY'!$L$230,K218,'ANNUAL SUMMARY'!$T$254)+SUMIF('ANNUAL SUMMARY'!$FE$174,K218,'ANNUAL SUMMARY'!$FM$198)+SUMIF('ANNUAL SUMMARY'!$DH$174,K218,'ANNUAL SUMMARY'!$DP$198)+SUMIF('ANNUAL SUMMARY'!$BI$174,K218,'ANNUAL SUMMARY'!$BQ$198)+SUMIF('ANNUAL SUMMARY'!$L$174,K218,'ANNUAL SUMMARY'!$T$198)+SUMIF('ANNUAL SUMMARY'!$FE$118,K218,'ANNUAL SUMMARY'!$FM$142)+SUMIF('ANNUAL SUMMARY'!$DH$118,K218,'ANNUAL SUMMARY'!$DP$142)+SUMIF('ANNUAL SUMMARY'!$BI$118,K218,'ANNUAL SUMMARY'!$BQ$142)+SUMIF('ANNUAL SUMMARY'!$L$118,K218,'ANNUAL SUMMARY'!$T$142)+SUMIF('ANNUAL SUMMARY'!$FE$62,K218,'ANNUAL SUMMARY'!$FM$86)+SUMIF('ANNUAL SUMMARY'!$DH$62,K218,'ANNUAL SUMMARY'!$DP$86)+SUMIF('ANNUAL SUMMARY'!$BI$62,K218,'ANNUAL SUMMARY'!$BQ$86)+SUMIF('ANNUAL SUMMARY'!$L$62,K218,'ANNUAL SUMMARY'!$T$86)+SUMIF('ANNUAL SUMMARY'!$FE$6,K218,'ANNUAL SUMMARY'!$FM$30)+SUMIF('ANNUAL SUMMARY'!$DH$6,K218,'ANNUAL SUMMARY'!$DP$30)+SUMIF('ANNUAL SUMMARY'!$BI$6,K218,'ANNUAL SUMMARY'!$BQ$30)+SUMIF('ANNUAL SUMMARY'!$L$6,K218,'ANNUAL SUMMARY'!$T$30)+SUMIF('PREVIOUS LOGS'!$K$6,K218,'PREVIOUS LOGS'!$S$26)+SUMIF('PREVIOUS LOGS'!$K$59,$K$6,'PREVIOUS LOGS'!$S$79)+SUMIF('PREVIOUS LOGS'!$K$112,K218,'PREVIOUS LOGS'!$S$132)+SUMIF('PREVIOUS LOGS'!$K$165,K218,'PREVIOUS LOGS'!$S$185)+SUMIF('PREVIOUS LOGS'!$K$218,K218,'PREVIOUS LOGS'!$S$238)+SUMIF('PREVIOUS LOGS'!$K$271,K218,'PREVIOUS LOGS'!$S$291)+SUMIF('PREVIOUS LOGS'!$K$324,K218,'PREVIOUS LOGS'!$S$344)+SUMIF('PREVIOUS LOGS'!$BH$6,K218,'PREVIOUS LOGS'!$BP$26)+SUMIF('PREVIOUS LOGS'!$BH$59,$K$6,'PREVIOUS LOGS'!$BP$79)+SUMIF('PREVIOUS LOGS'!$BH$112,K218,'PREVIOUS LOGS'!$BP$132)+SUMIF('PREVIOUS LOGS'!$BH$165,K218,'PREVIOUS LOGS'!$BP$185)+SUMIF('PREVIOUS LOGS'!$BH$218,K218,'PREVIOUS LOGS'!$BP$238)+SUMIF('PREVIOUS LOGS'!$BH$271,K218,'PREVIOUS LOGS'!$BP$291)+SUMIF('PREVIOUS LOGS'!$BH$324,K218,'PREVIOUS LOGS'!$BP$344)+SUMIF('PREVIOUS LOGS'!$DF$6,K218,'PREVIOUS LOGS'!$DN$26)+SUMIF('PREVIOUS LOGS'!$DF$59,$K$6,'PREVIOUS LOGS'!$DN$79)+SUMIF('PREVIOUS LOGS'!$DF$112,K218,'PREVIOUS LOGS'!$DN$132)+SUMIF('PREVIOUS LOGS'!$DF$165,K218,'PREVIOUS LOGS'!$DN$185)+SUMIF('PREVIOUS LOGS'!$DF$218,K218,'PREVIOUS LOGS'!$DN$238)+SUMIF('PREVIOUS LOGS'!$DF$271,K218,'PREVIOUS LOGS'!$DN$291)+SUMIF('PREVIOUS LOGS'!$DF$324,K218,'PREVIOUS LOGS'!$DN$344)+SUMIF('PREVIOUS LOGS'!$FC$6,K218,'PREVIOUS LOGS'!$FK$26)+SUMIF('PREVIOUS LOGS'!$FC$59,$K$6,'PREVIOUS LOGS'!$FK$79)+SUMIF('PREVIOUS LOGS'!$FC$112,K218,'PREVIOUS LOGS'!$FK$132)+SUMIF('PREVIOUS LOGS'!$FC$165,K218,'PREVIOUS LOGS'!$FK$185)+SUMIF('PREVIOUS LOGS'!$FC$218,K218,'PREVIOUS LOGS'!$FK$238)+SUMIF('PREVIOUS LOGS'!$FC$271,K218,'PREVIOUS LOGS'!$FK$291)+SUMIF('PREVIOUS LOGS'!$FC$324,K218,'PREVIOUS LOGS'!$FK$344)</f>
        <v>0</v>
      </c>
      <c r="T238" s="736"/>
      <c r="U238" s="736"/>
      <c r="V238" s="736"/>
      <c r="W238" s="736"/>
      <c r="X238" s="737"/>
      <c r="Y238" s="15"/>
      <c r="Z238" s="812">
        <f>IF(Z224=0," ",Z224+7)</f>
        <v>2029</v>
      </c>
      <c r="AA238" s="813"/>
      <c r="AB238" s="813"/>
      <c r="AC238" s="813"/>
      <c r="AD238" s="813"/>
      <c r="AE238" s="1118">
        <f>SUMIFS('ANNUAL SUMMARY'!$AF$54,Z238,'ANNUAL SUMMARY'!$V$9,K218,'ANNUAL SUMMARY'!$L$6)+SUMIFS('ANNUAL SUMMARY'!$AF$112,Z238,'ANNUAL SUMMARY'!$V$9,K218,'ANNUAL SUMMARY'!$L$64)+SUMIFS('ANNUAL SUMMARY'!$AF$170,Z238,'ANNUAL SUMMARY'!$V$9,K218,'ANNUAL SUMMARY'!$L$122)+SUMIFS('ANNUAL SUMMARY'!$AF$228,Z238,'ANNUAL SUMMARY'!$V$9,K218,'ANNUAL SUMMARY'!$L$180)+SUMIFS('ANNUAL SUMMARY'!$AF$286,Z238,'ANNUAL SUMMARY'!$V$9,K218,'ANNUAL SUMMARY'!$L$238)+SUMIFS('ANNUAL SUMMARY'!$AF$344,Z238,'ANNUAL SUMMARY'!$V$9,K218,'ANNUAL SUMMARY'!$L$296)+SUMIFS('ANNUAL SUMMARY'!$AF$402,Z238,'ANNUAL SUMMARY'!$V$9,K218,'ANNUAL SUMMARY'!$L$354)+SUMIFS('ANNUAL SUMMARY'!$AF$460,Z238,'ANNUAL SUMMARY'!$V$9,K218,'ANNUAL SUMMARY'!$L$412)+SUMIFS('ANNUAL SUMMARY'!$AF$518,Z238,'ANNUAL SUMMARY'!$V$9,K218,'ANNUAL SUMMARY'!$L$470)+SUMIFS('ANNUAL SUMMARY'!$AF$576,Z238,'ANNUAL SUMMARY'!$V$9,K218,'ANNUAL SUMMARY'!$L$528)+SUMIFS('ANNUAL SUMMARY'!$AF$634,Z238,'ANNUAL SUMMARY'!$V$9,K218,'ANNUAL SUMMARY'!$L$586)+SUMIFS('ANNUAL SUMMARY'!$AF$692,Z238,'ANNUAL SUMMARY'!$V$9,K218,'ANNUAL SUMMARY'!$L$644)+SUMIFS('ANNUAL SUMMARY'!$CC$54,Z238,'ANNUAL SUMMARY'!$V$9,K218,'ANNUAL SUMMARY'!$BI$6)+SUMIFS('ANNUAL SUMMARY'!$CC$112,Z238,'ANNUAL SUMMARY'!$V$9,K218,'ANNUAL SUMMARY'!$BI$64)+SUMIFS('ANNUAL SUMMARY'!$CC$170,Z238,'ANNUAL SUMMARY'!$V$9,K218,'ANNUAL SUMMARY'!$BI$122)+SUMIFS('ANNUAL SUMMARY'!$CC$228,Z238,'ANNUAL SUMMARY'!$V$9,K218,'ANNUAL SUMMARY'!$BI$180)+SUMIFS('ANNUAL SUMMARY'!$CC$286,Z238,'ANNUAL SUMMARY'!$V$9,K218,'ANNUAL SUMMARY'!$BI$238)+SUMIFS('ANNUAL SUMMARY'!$CC$344,Z238,'ANNUAL SUMMARY'!$V$9,K218,'ANNUAL SUMMARY'!$BI$296)+SUMIFS('ANNUAL SUMMARY'!$CC$402,Z238,'ANNUAL SUMMARY'!$V$9,K218,'ANNUAL SUMMARY'!$BI$354)+SUMIFS('ANNUAL SUMMARY'!$CC$460,Z238,'ANNUAL SUMMARY'!$V$9,K218,'ANNUAL SUMMARY'!$BI$412)+SUMIFS('ANNUAL SUMMARY'!$CC$518,Z238,'ANNUAL SUMMARY'!$V$9,K218,'ANNUAL SUMMARY'!$BI$470)+SUMIFS('ANNUAL SUMMARY'!$CC$576,Z238,'ANNUAL SUMMARY'!$V$9,K218,'ANNUAL SUMMARY'!$BI$528)+SUMIFS('ANNUAL SUMMARY'!$CC$634,Z238,'ANNUAL SUMMARY'!$V$9,K218,'ANNUAL SUMMARY'!$BI$586)+SUMIFS('ANNUAL SUMMARY'!$CC$692,Z238,'ANNUAL SUMMARY'!$V$9,K218,'ANNUAL SUMMARY'!$BI$644)+SUMIFS('ANNUAL SUMMARY'!$EB$54,Z238,'ANNUAL SUMMARY'!$V$9,K218,'ANNUAL SUMMARY'!$DH$6)+SUMIFS('ANNUAL SUMMARY'!$EB$112,Z238,'ANNUAL SUMMARY'!$V$9,K218,'ANNUAL SUMMARY'!$DH$64)+SUMIFS('ANNUAL SUMMARY'!$EB$170,Z238,'ANNUAL SUMMARY'!$V$9,K218,'ANNUAL SUMMARY'!$DH$122)+SUMIFS('ANNUAL SUMMARY'!$EB$228,Z238,'ANNUAL SUMMARY'!$V$9,K218,'ANNUAL SUMMARY'!$DH$180)+SUMIFS('ANNUAL SUMMARY'!$EB$286,Z238,'ANNUAL SUMMARY'!$V$9,K218,'ANNUAL SUMMARY'!$DH$238)+SUMIFS('ANNUAL SUMMARY'!$EB$344,Z238,'ANNUAL SUMMARY'!$V$9,K218,'ANNUAL SUMMARY'!$DH$296)+SUMIFS('ANNUAL SUMMARY'!$EB$402,Z238,'ANNUAL SUMMARY'!$V$9,K218,'ANNUAL SUMMARY'!$DH$354)+SUMIFS('ANNUAL SUMMARY'!$EB$460,Z238,'ANNUAL SUMMARY'!$V$9,K218,'ANNUAL SUMMARY'!$DH$412)+SUMIFS('ANNUAL SUMMARY'!$EB$518,Z238,'ANNUAL SUMMARY'!$V$9,K218,'ANNUAL SUMMARY'!$DH$470)+SUMIFS('ANNUAL SUMMARY'!$EB$576,Z238,'ANNUAL SUMMARY'!$V$9,K218,'ANNUAL SUMMARY'!$DH$528)+SUMIFS('ANNUAL SUMMARY'!$EB$634,Z238,'ANNUAL SUMMARY'!$V$9,K218,'ANNUAL SUMMARY'!$DH$586)+SUMIFS('ANNUAL SUMMARY'!$EB$692,Z238,'ANNUAL SUMMARY'!$V$9,K218,'ANNUAL SUMMARY'!$DH$644)+SUMIFS('ANNUAL SUMMARY'!$FY$54,Z238,'ANNUAL SUMMARY'!$V$9,K218,'ANNUAL SUMMARY'!$FE$6)+SUMIFS('ANNUAL SUMMARY'!$FY$112,Z238,'ANNUAL SUMMARY'!$V$9,K218,'ANNUAL SUMMARY'!$FE$64)+SUMIFS('ANNUAL SUMMARY'!$FY$170,Z238,'ANNUAL SUMMARY'!$V$9,K218,'ANNUAL SUMMARY'!$FE$122)+SUMIFS('ANNUAL SUMMARY'!$FY$228,Z238,'ANNUAL SUMMARY'!$V$9,K218,'ANNUAL SUMMARY'!$FE$180)+SUMIFS('ANNUAL SUMMARY'!$FY$286,Z238,'ANNUAL SUMMARY'!$V$9,K218,'ANNUAL SUMMARY'!$FE$238)+SUMIFS('ANNUAL SUMMARY'!$FY$344,Z238,'ANNUAL SUMMARY'!$V$9,K218,'ANNUAL SUMMARY'!$FE$296)+SUMIFS('ANNUAL SUMMARY'!$FY$402,Z238,'ANNUAL SUMMARY'!$V$9,K218,'ANNUAL SUMMARY'!$FE$354)+SUMIFS('ANNUAL SUMMARY'!$FY$460,Z238,'ANNUAL SUMMARY'!$V$9,K218,'ANNUAL SUMMARY'!$FE$412)+SUMIFS('ANNUAL SUMMARY'!$FY$518,Z238,'ANNUAL SUMMARY'!$V$9,K218,'ANNUAL SUMMARY'!$FE$470)+SUMIFS('ANNUAL SUMMARY'!$FY$576,Z238,'ANNUAL SUMMARY'!$V$9,K218,'ANNUAL SUMMARY'!$FE$528)+SUMIFS('ANNUAL SUMMARY'!$FY$634,Z238,'ANNUAL SUMMARY'!$V$9,K218,'ANNUAL SUMMARY'!$FE$586)+SUMIFS('ANNUAL SUMMARY'!$FY$692,Z238,'ANNUAL SUMMARY'!$V$9,K218,'ANNUAL SUMMARY'!$FE$644)</f>
        <v>0</v>
      </c>
      <c r="AF238" s="727"/>
      <c r="AG238" s="727"/>
      <c r="AH238" s="727"/>
      <c r="AI238" s="727">
        <f>SUMIFS('ANNUAL SUMMARY'!$AJ$54,Z238,'ANNUAL SUMMARY'!$V$9,K218,'ANNUAL SUMMARY'!$L$6)+SUMIFS('ANNUAL SUMMARY'!$AJ$112,Z238,'ANNUAL SUMMARY'!$V$9,K218,'ANNUAL SUMMARY'!$L$64)+SUMIFS('ANNUAL SUMMARY'!$AJ$170,Z238,'ANNUAL SUMMARY'!$V$9,K218,'ANNUAL SUMMARY'!$L$122)+SUMIFS('ANNUAL SUMMARY'!$AJ$228,Z238,'ANNUAL SUMMARY'!$V$9,K218,'ANNUAL SUMMARY'!$L$180)+SUMIFS('ANNUAL SUMMARY'!$AJ$286,Z238,'ANNUAL SUMMARY'!$V$9,K218,'ANNUAL SUMMARY'!$L$238)+SUMIFS('ANNUAL SUMMARY'!$AJ$344,Z238,'ANNUAL SUMMARY'!$V$9,K218,'ANNUAL SUMMARY'!$L$296)+SUMIFS('ANNUAL SUMMARY'!$AJ$402,Z238,'ANNUAL SUMMARY'!$V$9,K218,'ANNUAL SUMMARY'!$L$354)+SUMIFS('ANNUAL SUMMARY'!$AJ$460,Z238,'ANNUAL SUMMARY'!$V$9,K218,'ANNUAL SUMMARY'!$L$412)+SUMIFS('ANNUAL SUMMARY'!$AJ$518,Z238,'ANNUAL SUMMARY'!$V$9,K218,'ANNUAL SUMMARY'!$L$470)+SUMIFS('ANNUAL SUMMARY'!$AJ$576,Z238,'ANNUAL SUMMARY'!$V$9,K218,'ANNUAL SUMMARY'!$L$528)+SUMIFS('ANNUAL SUMMARY'!$AJ$634,Z238,'ANNUAL SUMMARY'!$V$9,K218,'ANNUAL SUMMARY'!$L$586)+SUMIFS('ANNUAL SUMMARY'!$AJ$692,Z238,'ANNUAL SUMMARY'!$V$9,K218,'ANNUAL SUMMARY'!$L$644)+SUMIFS('ANNUAL SUMMARY'!$CG$54,Z238,'ANNUAL SUMMARY'!$V$9,K218,'ANNUAL SUMMARY'!$BI$6)+SUMIFS('ANNUAL SUMMARY'!$CG$112,Z238,'ANNUAL SUMMARY'!$V$9,K218,'ANNUAL SUMMARY'!$BI$64)+SUMIFS('ANNUAL SUMMARY'!$CG$170,Z238,'ANNUAL SUMMARY'!$V$9,K218,'ANNUAL SUMMARY'!$BI$122)+SUMIFS('ANNUAL SUMMARY'!$CG$228,Z238,'ANNUAL SUMMARY'!$V$9,K218,'ANNUAL SUMMARY'!$BI$180)+SUMIFS('ANNUAL SUMMARY'!$CG$286,Z238,'ANNUAL SUMMARY'!$V$9,K218,'ANNUAL SUMMARY'!$BI$238)+SUMIFS('ANNUAL SUMMARY'!$CG$344,Z238,'ANNUAL SUMMARY'!$V$9,K218,'ANNUAL SUMMARY'!$BI$296)+SUMIFS('ANNUAL SUMMARY'!$CG$402,Z238,'ANNUAL SUMMARY'!$V$9,K218,'ANNUAL SUMMARY'!$BI$354)+SUMIFS('ANNUAL SUMMARY'!$CG$460,Z238,'ANNUAL SUMMARY'!$V$9,K218,'ANNUAL SUMMARY'!$BI$412)+SUMIFS('ANNUAL SUMMARY'!$CG$518,Z238,'ANNUAL SUMMARY'!$V$9,K218,'ANNUAL SUMMARY'!$BI$470)+SUMIFS('ANNUAL SUMMARY'!$CG$576,Z238,'ANNUAL SUMMARY'!$V$9,K218,'ANNUAL SUMMARY'!$BI$528)+SUMIFS('ANNUAL SUMMARY'!$CG$634,Z238,'ANNUAL SUMMARY'!$V$9,K218,'ANNUAL SUMMARY'!$BI$586)+SUMIFS('ANNUAL SUMMARY'!$CG$692,Z238,'ANNUAL SUMMARY'!$V$9,K218,'ANNUAL SUMMARY'!$BI$644)+SUMIFS('ANNUAL SUMMARY'!$EF$54,Z238,'ANNUAL SUMMARY'!$V$9,K218,'ANNUAL SUMMARY'!$DH$6)+SUMIFS('ANNUAL SUMMARY'!$EF$112,Z238,'ANNUAL SUMMARY'!$V$9,K218,'ANNUAL SUMMARY'!$DH$64)+SUMIFS('ANNUAL SUMMARY'!$EF$170,Z238,'ANNUAL SUMMARY'!$V$9,K218,'ANNUAL SUMMARY'!$DH$122)+SUMIFS('ANNUAL SUMMARY'!$EF$228,Z238,'ANNUAL SUMMARY'!$V$9,K218,'ANNUAL SUMMARY'!$DH$180)+SUMIFS('ANNUAL SUMMARY'!$EF$286,Z238,'ANNUAL SUMMARY'!$V$9,K218,'ANNUAL SUMMARY'!$DH$238)+SUMIFS('ANNUAL SUMMARY'!$EF$344,Z238,'ANNUAL SUMMARY'!$V$9,K218,'ANNUAL SUMMARY'!$DH$296)+SUMIFS('ANNUAL SUMMARY'!$EF$402,Z238,'ANNUAL SUMMARY'!$V$9,K218,'ANNUAL SUMMARY'!$DH$354)+SUMIFS('ANNUAL SUMMARY'!$EF$460,Z238,'ANNUAL SUMMARY'!$V$9,K218,'ANNUAL SUMMARY'!$DH$412)+SUMIFS('ANNUAL SUMMARY'!$EF$518,Z238,'ANNUAL SUMMARY'!$V$9,K218,'ANNUAL SUMMARY'!$DH$470)+SUMIFS('ANNUAL SUMMARY'!$EF$576,Z238,'ANNUAL SUMMARY'!$V$9,K218,'ANNUAL SUMMARY'!$DH$528)+SUMIFS('ANNUAL SUMMARY'!$EF$634,Z238,'ANNUAL SUMMARY'!$V$9,K218,'ANNUAL SUMMARY'!$DH$586)+SUMIFS('ANNUAL SUMMARY'!$EF$692,Z238,'ANNUAL SUMMARY'!$V$9,K218,'ANNUAL SUMMARY'!$DH$644)+SUMIFS('ANNUAL SUMMARY'!$GC$54,Z238,'ANNUAL SUMMARY'!$V$9,K218,'ANNUAL SUMMARY'!$FE$6)+SUMIFS('ANNUAL SUMMARY'!$GC$112,Z238,'ANNUAL SUMMARY'!$V$9,K218,'ANNUAL SUMMARY'!$FE$64)+SUMIFS('ANNUAL SUMMARY'!$GC$170,Z238,'ANNUAL SUMMARY'!$V$9,K218,'ANNUAL SUMMARY'!$FE$122)+SUMIFS('ANNUAL SUMMARY'!$GC$228,Z238,'ANNUAL SUMMARY'!$V$9,K218,'ANNUAL SUMMARY'!$FE$180)+SUMIFS('ANNUAL SUMMARY'!$GC$286,Z238,'ANNUAL SUMMARY'!$V$9,K218,'ANNUAL SUMMARY'!$FE$238)+SUMIFS('ANNUAL SUMMARY'!$GC$344,Z238,'ANNUAL SUMMARY'!$V$9,K218,'ANNUAL SUMMARY'!$FE$296)+SUMIFS('ANNUAL SUMMARY'!$GC$402,Z238,'ANNUAL SUMMARY'!$V$9,K218,'ANNUAL SUMMARY'!$FE$354)+SUMIFS('ANNUAL SUMMARY'!$GC$460,Z238,'ANNUAL SUMMARY'!$V$9,K218,'ANNUAL SUMMARY'!$FE$412)+SUMIFS('ANNUAL SUMMARY'!$GC$518,Z238,'ANNUAL SUMMARY'!$V$9,K218,'ANNUAL SUMMARY'!$FE$470)+SUMIFS('ANNUAL SUMMARY'!$GC$576,Z238,'ANNUAL SUMMARY'!$V$9,K218,'ANNUAL SUMMARY'!$FE$528)+SUMIFS('ANNUAL SUMMARY'!$GC$634,Z238,'ANNUAL SUMMARY'!$V$9,K218,'ANNUAL SUMMARY'!$FE$586)+SUMIFS('ANNUAL SUMMARY'!$GC$692,Z238,'ANNUAL SUMMARY'!$V$9,K218,'ANNUAL SUMMARY'!$FE$644)</f>
        <v>0</v>
      </c>
      <c r="AJ238" s="727"/>
      <c r="AK238" s="727"/>
      <c r="AL238" s="727"/>
      <c r="AM238" s="727">
        <f>SUMIFS('ANNUAL SUMMARY'!$AN$54,Z238,'ANNUAL SUMMARY'!$V$9,K218,'ANNUAL SUMMARY'!$L$6)+SUMIFS('ANNUAL SUMMARY'!$AN$112,Z238,'ANNUAL SUMMARY'!$V$9,K218,'ANNUAL SUMMARY'!$L$64)+SUMIFS('ANNUAL SUMMARY'!$AN$170,Z238,'ANNUAL SUMMARY'!$V$9,K218,'ANNUAL SUMMARY'!$L$122)+SUMIFS('ANNUAL SUMMARY'!$AN$228,Z238,'ANNUAL SUMMARY'!$V$9,K218,'ANNUAL SUMMARY'!$L$180)+SUMIFS('ANNUAL SUMMARY'!$AN$286,Z238,'ANNUAL SUMMARY'!$V$9,K218,'ANNUAL SUMMARY'!$L$238)+SUMIFS('ANNUAL SUMMARY'!$AN$344,Z238,'ANNUAL SUMMARY'!$V$9,K218,'ANNUAL SUMMARY'!$L$296)+SUMIFS('ANNUAL SUMMARY'!$AN$402,Z238,'ANNUAL SUMMARY'!$V$9,K218,'ANNUAL SUMMARY'!$L$354)+SUMIFS('ANNUAL SUMMARY'!$AN$460,Z238,'ANNUAL SUMMARY'!$V$9,K218,'ANNUAL SUMMARY'!$L$412)+SUMIFS('ANNUAL SUMMARY'!$AN$518,Z238,'ANNUAL SUMMARY'!$V$9,K218,'ANNUAL SUMMARY'!$L$470)+SUMIFS('ANNUAL SUMMARY'!$AN$576,Z238,'ANNUAL SUMMARY'!$V$9,K218,'ANNUAL SUMMARY'!$L$528)+SUMIFS('ANNUAL SUMMARY'!$AN$634,Z238,'ANNUAL SUMMARY'!$V$9,K218,'ANNUAL SUMMARY'!$L$586)+SUMIFS('ANNUAL SUMMARY'!$AN$692,Z238,'ANNUAL SUMMARY'!$V$9,K218,'ANNUAL SUMMARY'!$L$644)+SUMIFS('ANNUAL SUMMARY'!$CK$54,Z238,'ANNUAL SUMMARY'!$V$9,K218,'ANNUAL SUMMARY'!$BI$6)+SUMIFS('ANNUAL SUMMARY'!$CK$112,Z238,'ANNUAL SUMMARY'!$V$9,K218,'ANNUAL SUMMARY'!$BI$64)+SUMIFS('ANNUAL SUMMARY'!$CK$170,Z238,'ANNUAL SUMMARY'!$V$9,K218,'ANNUAL SUMMARY'!$BI$122)+SUMIFS('ANNUAL SUMMARY'!$CK$228,Z238,'ANNUAL SUMMARY'!$V$9,K218,'ANNUAL SUMMARY'!$BI$180)+SUMIFS('ANNUAL SUMMARY'!$CK$286,Z238,'ANNUAL SUMMARY'!$V$9,K218,'ANNUAL SUMMARY'!$BI$238)+SUMIFS('ANNUAL SUMMARY'!$CK$344,Z238,'ANNUAL SUMMARY'!$V$9,K218,'ANNUAL SUMMARY'!$BI$296)+SUMIFS('ANNUAL SUMMARY'!$CK$402,Z238,'ANNUAL SUMMARY'!$V$9,K218,'ANNUAL SUMMARY'!$BI$354)+SUMIFS('ANNUAL SUMMARY'!$CK$460,Z238,'ANNUAL SUMMARY'!$V$9,K218,'ANNUAL SUMMARY'!$BI$412)+SUMIFS('ANNUAL SUMMARY'!$CK$518,Z238,'ANNUAL SUMMARY'!$V$9,K218,'ANNUAL SUMMARY'!$BI$470)+SUMIFS('ANNUAL SUMMARY'!$CK$576,Z238,'ANNUAL SUMMARY'!$V$9,K218,'ANNUAL SUMMARY'!$BI$528)+SUMIFS('ANNUAL SUMMARY'!$CK$634,Z238,'ANNUAL SUMMARY'!$V$9,K218,'ANNUAL SUMMARY'!$BI$586)+SUMIFS('ANNUAL SUMMARY'!$CK$692,Z238,'ANNUAL SUMMARY'!$V$9,K218,'ANNUAL SUMMARY'!$BI$644)+SUMIFS('ANNUAL SUMMARY'!$EJ$54,Z238,'ANNUAL SUMMARY'!$V$9,K218,'ANNUAL SUMMARY'!$DH$6)+SUMIFS('ANNUAL SUMMARY'!$EJ$112,Z238,'ANNUAL SUMMARY'!$V$9,K218,'ANNUAL SUMMARY'!$DH$64)+SUMIFS('ANNUAL SUMMARY'!$EJ$170,Z238,'ANNUAL SUMMARY'!$V$9,K218,'ANNUAL SUMMARY'!$DH$122)+SUMIFS('ANNUAL SUMMARY'!$EJ$228,Z238,'ANNUAL SUMMARY'!$V$9,K218,'ANNUAL SUMMARY'!$DH$180)+SUMIFS('ANNUAL SUMMARY'!$EJ$286,Z238,'ANNUAL SUMMARY'!$V$9,K218,'ANNUAL SUMMARY'!$DH$238)+SUMIFS('ANNUAL SUMMARY'!$EJ$344,Z238,'ANNUAL SUMMARY'!$V$9,K218,'ANNUAL SUMMARY'!$DH$296)+SUMIFS('ANNUAL SUMMARY'!$EJ$402,Z238,'ANNUAL SUMMARY'!$V$9,K218,'ANNUAL SUMMARY'!$DH$354)+SUMIFS('ANNUAL SUMMARY'!$EJ$460,Z238,'ANNUAL SUMMARY'!$V$9,K218,'ANNUAL SUMMARY'!$DH$412)+SUMIFS('ANNUAL SUMMARY'!$EJ$518,Z238,'ANNUAL SUMMARY'!$V$9,K218,'ANNUAL SUMMARY'!$DH$470)+SUMIFS('ANNUAL SUMMARY'!$EJ$576,Z238,'ANNUAL SUMMARY'!$V$9,K218,'ANNUAL SUMMARY'!$DH$528)+SUMIFS('ANNUAL SUMMARY'!$EJ$634,Z238,'ANNUAL SUMMARY'!$V$9,K218,'ANNUAL SUMMARY'!$DH$586)+SUMIFS('ANNUAL SUMMARY'!$EJ$692,Z238,'ANNUAL SUMMARY'!$V$9,K218,'ANNUAL SUMMARY'!$DH$644)+SUMIFS('ANNUAL SUMMARY'!$GG$54,Z238,'ANNUAL SUMMARY'!$V$9,K218,'ANNUAL SUMMARY'!$FE$6)+SUMIFS('ANNUAL SUMMARY'!$GG$112,Z238,'ANNUAL SUMMARY'!$V$9,K218,'ANNUAL SUMMARY'!$FE$64)+SUMIFS('ANNUAL SUMMARY'!$GG$170,Z238,'ANNUAL SUMMARY'!$V$9,K218,'ANNUAL SUMMARY'!$FE$122)+SUMIFS('ANNUAL SUMMARY'!$GG$228,Z238,'ANNUAL SUMMARY'!$V$9,K218,'ANNUAL SUMMARY'!$FE$180)+SUMIFS('ANNUAL SUMMARY'!$GG$286,Z238,'ANNUAL SUMMARY'!$V$9,K218,'ANNUAL SUMMARY'!$FE$238)+SUMIFS('ANNUAL SUMMARY'!$GG$344,Z238,'ANNUAL SUMMARY'!$V$9,K218,'ANNUAL SUMMARY'!$FE$296)+SUMIFS('ANNUAL SUMMARY'!$GG$402,Z238,'ANNUAL SUMMARY'!$V$9,K218,'ANNUAL SUMMARY'!$FE$354)+SUMIFS('ANNUAL SUMMARY'!$GG$460,Z238,'ANNUAL SUMMARY'!$V$9,K218,'ANNUAL SUMMARY'!$FE$412)+SUMIFS('ANNUAL SUMMARY'!$GG$518,Z238,'ANNUAL SUMMARY'!$V$9,K218,'ANNUAL SUMMARY'!$FE$470)+SUMIFS('ANNUAL SUMMARY'!$GG$576,Z238,'ANNUAL SUMMARY'!$V$9,K218,'ANNUAL SUMMARY'!$FE$528)+SUMIFS('ANNUAL SUMMARY'!$GG$634,Z238,'ANNUAL SUMMARY'!$V$9,K218,'ANNUAL SUMMARY'!$FE$586)+SUMIFS('ANNUAL SUMMARY'!$GG$692,Z238,'ANNUAL SUMMARY'!$V$9,K218,'ANNUAL SUMMARY'!$FE$644)</f>
        <v>0</v>
      </c>
      <c r="AN238" s="727"/>
      <c r="AO238" s="727"/>
      <c r="AP238" s="727"/>
      <c r="AQ238" s="728">
        <f>SUMIFS('ANNUAL SUMMARY'!$AR$54,Z238,'ANNUAL SUMMARY'!$V$9,K218,'ANNUAL SUMMARY'!$L$6)+SUMIFS('ANNUAL SUMMARY'!$AR$112,Z238,'ANNUAL SUMMARY'!$V$9,K218,'ANNUAL SUMMARY'!$L$64)+SUMIFS('ANNUAL SUMMARY'!$AR$170,Z238,'ANNUAL SUMMARY'!$V$9,K218,'ANNUAL SUMMARY'!$L$122)+SUMIFS('ANNUAL SUMMARY'!$AR$228,Z238,'ANNUAL SUMMARY'!$V$9,K218,'ANNUAL SUMMARY'!$L$180)+SUMIFS('ANNUAL SUMMARY'!$AR$286,Z238,'ANNUAL SUMMARY'!$V$9,K218,'ANNUAL SUMMARY'!$L$238)+SUMIFS('ANNUAL SUMMARY'!$AR$344,Z238,'ANNUAL SUMMARY'!$V$9,K218,'ANNUAL SUMMARY'!$L$296)+SUMIFS('ANNUAL SUMMARY'!$AR$402,Z238,'ANNUAL SUMMARY'!$V$9,K218,'ANNUAL SUMMARY'!$L$354)+SUMIFS('ANNUAL SUMMARY'!$AR$460,Z238,'ANNUAL SUMMARY'!$V$9,K218,'ANNUAL SUMMARY'!$L$412)+SUMIFS('ANNUAL SUMMARY'!$AR$518,Z238,'ANNUAL SUMMARY'!$V$9,K218,'ANNUAL SUMMARY'!$L$470)+SUMIFS('ANNUAL SUMMARY'!$AR$576,Z238,'ANNUAL SUMMARY'!$V$9,K218,'ANNUAL SUMMARY'!$L$528)+SUMIFS('ANNUAL SUMMARY'!$AR$634,Z238,'ANNUAL SUMMARY'!$V$9,K218,'ANNUAL SUMMARY'!$L$586)+SUMIFS('ANNUAL SUMMARY'!$AR$692,Z238,'ANNUAL SUMMARY'!$V$9,K218,'ANNUAL SUMMARY'!$L$644)+SUMIFS('ANNUAL SUMMARY'!$CO$54,Z238,'ANNUAL SUMMARY'!$V$9,K218,'ANNUAL SUMMARY'!$BI$6)+SUMIFS('ANNUAL SUMMARY'!$CO$112,Z238,'ANNUAL SUMMARY'!$V$9,K218,'ANNUAL SUMMARY'!$BI$64)+SUMIFS('ANNUAL SUMMARY'!$CO$170,Z238,'ANNUAL SUMMARY'!$V$9,K218,'ANNUAL SUMMARY'!$BI$122)+SUMIFS('ANNUAL SUMMARY'!$CO$228,Z238,'ANNUAL SUMMARY'!$V$9,K218,'ANNUAL SUMMARY'!$BI$180)+SUMIFS('ANNUAL SUMMARY'!$CO$286,Z238,'ANNUAL SUMMARY'!$V$9,K218,'ANNUAL SUMMARY'!$BI$238)+SUMIFS('ANNUAL SUMMARY'!$CO$344,Z238,'ANNUAL SUMMARY'!$V$9,K218,'ANNUAL SUMMARY'!$BI$296)+SUMIFS('ANNUAL SUMMARY'!$CO$402,Z238,'ANNUAL SUMMARY'!$V$9,K218,'ANNUAL SUMMARY'!$BI$354)+SUMIFS('ANNUAL SUMMARY'!$CO$460,Z238,'ANNUAL SUMMARY'!$V$9,K218,'ANNUAL SUMMARY'!$BI$412)+SUMIFS('ANNUAL SUMMARY'!$CO$518,Z238,'ANNUAL SUMMARY'!$V$9,K218,'ANNUAL SUMMARY'!$BI$470)+SUMIFS('ANNUAL SUMMARY'!$CO$576,Z238,'ANNUAL SUMMARY'!$V$9,K218,'ANNUAL SUMMARY'!$BI$528)+SUMIFS('ANNUAL SUMMARY'!$CO$634,Z238,'ANNUAL SUMMARY'!$V$9,K218,'ANNUAL SUMMARY'!$BI$586)+SUMIFS('ANNUAL SUMMARY'!$CO$692,Z238,'ANNUAL SUMMARY'!$V$9,K218,'ANNUAL SUMMARY'!$BI$644)+SUMIFS('ANNUAL SUMMARY'!$EN$54,Z238,'ANNUAL SUMMARY'!$V$9,K218,'ANNUAL SUMMARY'!$DH$6)+SUMIFS('ANNUAL SUMMARY'!$EN$112,Z238,'ANNUAL SUMMARY'!$V$9,K218,'ANNUAL SUMMARY'!$DH$64)+SUMIFS('ANNUAL SUMMARY'!$EN$170,Z238,'ANNUAL SUMMARY'!$V$9,K218,'ANNUAL SUMMARY'!$DH$122)+SUMIFS('ANNUAL SUMMARY'!$EN$228,Z238,'ANNUAL SUMMARY'!$V$9,K218,'ANNUAL SUMMARY'!$DH$180)+SUMIFS('ANNUAL SUMMARY'!$EN$286,Z238,'ANNUAL SUMMARY'!$V$9,K218,'ANNUAL SUMMARY'!$DH$238)+SUMIFS('ANNUAL SUMMARY'!$EN$344,Z238,'ANNUAL SUMMARY'!$V$9,K218,'ANNUAL SUMMARY'!$DH$296)+SUMIFS('ANNUAL SUMMARY'!$EN$402,Z238,'ANNUAL SUMMARY'!$V$9,K218,'ANNUAL SUMMARY'!$DH$354)+SUMIFS('ANNUAL SUMMARY'!$EN$460,Z238,'ANNUAL SUMMARY'!$V$9,K218,'ANNUAL SUMMARY'!$DH$412)+SUMIFS('ANNUAL SUMMARY'!$EN$518,Z238,'ANNUAL SUMMARY'!$V$9,K218,'ANNUAL SUMMARY'!$DH$470)+SUMIFS('ANNUAL SUMMARY'!$EN$576,Z238,'ANNUAL SUMMARY'!$V$9,K218,'ANNUAL SUMMARY'!$DH$528)+SUMIFS('ANNUAL SUMMARY'!$EN$634,Z238,'ANNUAL SUMMARY'!$V$9,K218,'ANNUAL SUMMARY'!$DH$586)+SUMIFS('ANNUAL SUMMARY'!$EN$692,Z238,'ANNUAL SUMMARY'!$V$9,K218,'ANNUAL SUMMARY'!$DH$644)+SUMIFS('ANNUAL SUMMARY'!$GK$54,Z238,'ANNUAL SUMMARY'!$V$9,K218,'ANNUAL SUMMARY'!$FE$6)+SUMIFS('ANNUAL SUMMARY'!$GK$112,Z238,'ANNUAL SUMMARY'!$V$9,K218,'ANNUAL SUMMARY'!$FE$64)+SUMIFS('ANNUAL SUMMARY'!$GK$170,Z238,'ANNUAL SUMMARY'!$V$9,K218,'ANNUAL SUMMARY'!$FE$122)+SUMIFS('ANNUAL SUMMARY'!$GK$228,Z238,'ANNUAL SUMMARY'!$V$9,K218,'ANNUAL SUMMARY'!$FE$180)+SUMIFS('ANNUAL SUMMARY'!$GK$286,Z238,'ANNUAL SUMMARY'!$V$9,K218,'ANNUAL SUMMARY'!$FE$238)+SUMIFS('ANNUAL SUMMARY'!$GK$344,Z238,'ANNUAL SUMMARY'!$V$9,K218,'ANNUAL SUMMARY'!$FE$296)+SUMIFS('ANNUAL SUMMARY'!$GK$402,Z238,'ANNUAL SUMMARY'!$V$9,K218,'ANNUAL SUMMARY'!$FE$354)+SUMIFS('ANNUAL SUMMARY'!$GK$460,Z238,'ANNUAL SUMMARY'!$V$9,K218,'ANNUAL SUMMARY'!$FE$412)+SUMIFS('ANNUAL SUMMARY'!$GK$518,Z238,'ANNUAL SUMMARY'!$V$9,K218,'ANNUAL SUMMARY'!$FE$470)+SUMIFS('ANNUAL SUMMARY'!$GK$576,Z238,'ANNUAL SUMMARY'!$V$9,K218,'ANNUAL SUMMARY'!$FE$528)+SUMIFS('ANNUAL SUMMARY'!$GK$634,Z238,'ANNUAL SUMMARY'!$V$9,K218,'ANNUAL SUMMARY'!$FE$586)+SUMIFS('ANNUAL SUMMARY'!$GK$692,Z238,'ANNUAL SUMMARY'!$V$9,K218,'ANNUAL SUMMARY'!$FE$644)</f>
        <v>0</v>
      </c>
      <c r="AR238" s="728"/>
      <c r="AS238" s="728"/>
      <c r="AT238" s="728">
        <f>SUMIFS('ANNUAL SUMMARY'!$AU$54,Z238,'ANNUAL SUMMARY'!$V$9,K218,'ANNUAL SUMMARY'!$L$6)+SUMIFS('ANNUAL SUMMARY'!$AU$112,Z238,'ANNUAL SUMMARY'!$V$9,K218,'ANNUAL SUMMARY'!$L$64)+SUMIFS('ANNUAL SUMMARY'!$AU$170,Z238,'ANNUAL SUMMARY'!$V$9,K218,'ANNUAL SUMMARY'!$L$122)+SUMIFS('ANNUAL SUMMARY'!$AU$228,Z238,'ANNUAL SUMMARY'!$V$9,K218,'ANNUAL SUMMARY'!$L$180)+SUMIFS('ANNUAL SUMMARY'!$AU$286,Z238,'ANNUAL SUMMARY'!$V$9,K218,'ANNUAL SUMMARY'!$L$238)+SUMIFS('ANNUAL SUMMARY'!$AU$344,Z238,'ANNUAL SUMMARY'!$V$9,K218,'ANNUAL SUMMARY'!$L$296)+SUMIFS('ANNUAL SUMMARY'!$AU$402,Z238,'ANNUAL SUMMARY'!$V$9,K218,'ANNUAL SUMMARY'!$L$354)+SUMIFS('ANNUAL SUMMARY'!$AU$460,Z238,'ANNUAL SUMMARY'!$V$9,K218,'ANNUAL SUMMARY'!$L$412)+SUMIFS('ANNUAL SUMMARY'!$AU$518,Z238,'ANNUAL SUMMARY'!$V$9,K218,'ANNUAL SUMMARY'!$L$470)+SUMIFS('ANNUAL SUMMARY'!$AU$576,Z238,'ANNUAL SUMMARY'!$V$9,K218,'ANNUAL SUMMARY'!$L$528)+SUMIFS('ANNUAL SUMMARY'!$AU$634,Z238,'ANNUAL SUMMARY'!$V$9,K218,'ANNUAL SUMMARY'!$L$586)+SUMIFS('ANNUAL SUMMARY'!$AU$692,Z238,'ANNUAL SUMMARY'!$V$9,K218,'ANNUAL SUMMARY'!$L$644)+SUMIFS('ANNUAL SUMMARY'!$CR$54,Z238,'ANNUAL SUMMARY'!$V$9,K218,'ANNUAL SUMMARY'!$BI$6)+SUMIFS('ANNUAL SUMMARY'!$CR$112,Z238,'ANNUAL SUMMARY'!$V$9,K218,'ANNUAL SUMMARY'!$BI$64)+SUMIFS('ANNUAL SUMMARY'!$CR$170,Z238,'ANNUAL SUMMARY'!$V$9,K218,'ANNUAL SUMMARY'!$BI$122)+SUMIFS('ANNUAL SUMMARY'!$CR$228,Z238,'ANNUAL SUMMARY'!$V$9,K218,'ANNUAL SUMMARY'!$BI$180)+SUMIFS('ANNUAL SUMMARY'!$CR$286,Z238,'ANNUAL SUMMARY'!$V$9,K218,'ANNUAL SUMMARY'!$BI$238)+SUMIFS('ANNUAL SUMMARY'!$CR$344,Z238,'ANNUAL SUMMARY'!$V$9,K218,'ANNUAL SUMMARY'!$BI$296)+SUMIFS('ANNUAL SUMMARY'!$CR$402,Z238,'ANNUAL SUMMARY'!$V$9,K218,'ANNUAL SUMMARY'!$BI$354)+SUMIFS('ANNUAL SUMMARY'!$CR$460,Z238,'ANNUAL SUMMARY'!$V$9,K218,'ANNUAL SUMMARY'!$BI$412)+SUMIFS('ANNUAL SUMMARY'!$CR$518,Z238,'ANNUAL SUMMARY'!$V$9,K218,'ANNUAL SUMMARY'!$BI$470)+SUMIFS('ANNUAL SUMMARY'!$CR$576,Z238,'ANNUAL SUMMARY'!$V$9,K218,'ANNUAL SUMMARY'!$BI$528)+SUMIFS('ANNUAL SUMMARY'!$CR$634,Z238,'ANNUAL SUMMARY'!$V$9,K218,'ANNUAL SUMMARY'!$BI$586)+SUMIFS('ANNUAL SUMMARY'!$CR$692,Z238,'ANNUAL SUMMARY'!$V$9,K218,'ANNUAL SUMMARY'!$BI$644)+SUMIFS('ANNUAL SUMMARY'!$EQ$54,Z238,'ANNUAL SUMMARY'!$V$9,K218,'ANNUAL SUMMARY'!$DH$6)+SUMIFS('ANNUAL SUMMARY'!$EQ$112,Z238,'ANNUAL SUMMARY'!$V$9,K218,'ANNUAL SUMMARY'!$DH$64)+SUMIFS('ANNUAL SUMMARY'!$EQ$170,Z238,'ANNUAL SUMMARY'!$V$9,K218,'ANNUAL SUMMARY'!$DH$122)+SUMIFS('ANNUAL SUMMARY'!$EQ$228,Z238,'ANNUAL SUMMARY'!$V$9,K218,'ANNUAL SUMMARY'!$DH$180)+SUMIFS('ANNUAL SUMMARY'!$EQ$286,Z238,'ANNUAL SUMMARY'!$V$9,K218,'ANNUAL SUMMARY'!$DH$238)+SUMIFS('ANNUAL SUMMARY'!$EQ$344,Z238,'ANNUAL SUMMARY'!$V$9,K218,'ANNUAL SUMMARY'!$DH$296)+SUMIFS('ANNUAL SUMMARY'!$EQ$402,Z238,'ANNUAL SUMMARY'!$V$9,K218,'ANNUAL SUMMARY'!$DH$354)+SUMIFS('ANNUAL SUMMARY'!$EQ$460,Z238,'ANNUAL SUMMARY'!$V$9,K218,'ANNUAL SUMMARY'!$DH$412)+SUMIFS('ANNUAL SUMMARY'!$EQ$518,Z238,'ANNUAL SUMMARY'!$V$9,K218,'ANNUAL SUMMARY'!$DH$470)+SUMIFS('ANNUAL SUMMARY'!$EQ$576,Z238,'ANNUAL SUMMARY'!$V$9,K218,'ANNUAL SUMMARY'!$DH$528)+SUMIFS('ANNUAL SUMMARY'!$EQ$634,Z238,'ANNUAL SUMMARY'!$V$9,K218,'ANNUAL SUMMARY'!$DH$586)+SUMIFS('ANNUAL SUMMARY'!$EQ$692,Z238,'ANNUAL SUMMARY'!$V$9,K218,'ANNUAL SUMMARY'!$DH$644)+SUMIFS('ANNUAL SUMMARY'!$GN$54,Z238,'ANNUAL SUMMARY'!$V$9,K218,'ANNUAL SUMMARY'!$FE$6)+SUMIFS('ANNUAL SUMMARY'!$GN$112,Z238,'ANNUAL SUMMARY'!$V$9,K218,'ANNUAL SUMMARY'!$FE$64)+SUMIFS('ANNUAL SUMMARY'!$GN$170,Z238,'ANNUAL SUMMARY'!$V$9,K218,'ANNUAL SUMMARY'!$FE$122)+SUMIFS('ANNUAL SUMMARY'!$GN$228,Z238,'ANNUAL SUMMARY'!$V$9,K218,'ANNUAL SUMMARY'!$FE$180)+SUMIFS('ANNUAL SUMMARY'!$GN$286,Z238,'ANNUAL SUMMARY'!$V$9,K218,'ANNUAL SUMMARY'!$FE$238)+SUMIFS('ANNUAL SUMMARY'!$GN$344,Z238,'ANNUAL SUMMARY'!$V$9,K218,'ANNUAL SUMMARY'!$FE$296)+SUMIFS('ANNUAL SUMMARY'!$GN$402,Z238,'ANNUAL SUMMARY'!$V$9,K218,'ANNUAL SUMMARY'!$FE$354)+SUMIFS('ANNUAL SUMMARY'!$GN$460,Z238,'ANNUAL SUMMARY'!$V$9,K218,'ANNUAL SUMMARY'!$FE$412)+SUMIFS('ANNUAL SUMMARY'!$GN$518,Z238,'ANNUAL SUMMARY'!$V$9,K218,'ANNUAL SUMMARY'!$FE$470)+SUMIFS('ANNUAL SUMMARY'!$GN$576,Z238,'ANNUAL SUMMARY'!$V$9,K218,'ANNUAL SUMMARY'!$FE$528)+SUMIFS('ANNUAL SUMMARY'!$GN$634,Z238,'ANNUAL SUMMARY'!$V$9,K218,'ANNUAL SUMMARY'!$FE$586)+SUMIFS('ANNUAL SUMMARY'!$GN$692,Z238,'ANNUAL SUMMARY'!$V$9,K218,'ANNUAL SUMMARY'!$FE$644)</f>
        <v>0</v>
      </c>
      <c r="AU238" s="728"/>
      <c r="AV238" s="1260"/>
      <c r="AW238" s="1263"/>
      <c r="AX238" s="154"/>
      <c r="AY238" s="798" t="str">
        <f>'ANNUAL SUMMARY'!$C$30</f>
        <v>SIC</v>
      </c>
      <c r="AZ238" s="730"/>
      <c r="BA238" s="730"/>
      <c r="BB238" s="730"/>
      <c r="BC238" s="792">
        <f>SUMIF('ANNUAL SUMMARY'!$FE$622,BH218,'ANNUAL SUMMARY'!$FA$646)+SUMIF('ANNUAL SUMMARY'!$DH$622,BH218,'ANNUAL SUMMARY'!$DD$646)+SUMIF('ANNUAL SUMMARY'!$BI$622,BH218,'ANNUAL SUMMARY'!$BE$646)+SUMIF('ANNUAL SUMMARY'!$L$622,BH218,'ANNUAL SUMMARY'!$H$646)+SUMIF('ANNUAL SUMMARY'!$FE$566,BH218,'ANNUAL SUMMARY'!$FA$590)+SUMIF('ANNUAL SUMMARY'!$DH$566,BH218,'ANNUAL SUMMARY'!$DD$590)+SUMIF('ANNUAL SUMMARY'!$BI$566,BH218,'ANNUAL SUMMARY'!$BE$590)+SUMIF('ANNUAL SUMMARY'!$L$566,BH218,'ANNUAL SUMMARY'!$H$590)+SUMIF('ANNUAL SUMMARY'!$FE$510,BH218,'ANNUAL SUMMARY'!$FA$534)+SUMIF('ANNUAL SUMMARY'!$DH$510,BH218,'ANNUAL SUMMARY'!$DD$534)+SUMIF('ANNUAL SUMMARY'!$BI$510,BH218,'ANNUAL SUMMARY'!$BE$534)+SUMIF('ANNUAL SUMMARY'!$L$510,BH218,'ANNUAL SUMMARY'!$H$534)+SUMIF('ANNUAL SUMMARY'!$FE$454,BH218,'ANNUAL SUMMARY'!$FA$478)+SUMIF('ANNUAL SUMMARY'!$DH$454,BH218,'ANNUAL SUMMARY'!$DD$478)+SUMIF('ANNUAL SUMMARY'!$BI$454,BH218,'ANNUAL SUMMARY'!$BE$478)+SUMIF('ANNUAL SUMMARY'!$L$454,BH218,'ANNUAL SUMMARY'!$H$478)+SUMIF('ANNUAL SUMMARY'!$FE$398,BH218,'ANNUAL SUMMARY'!$FA$422)+SUMIF('ANNUAL SUMMARY'!$DH$398,BH218,'ANNUAL SUMMARY'!$DD$422)+SUMIF('ANNUAL SUMMARY'!$BI$398,BH218,'ANNUAL SUMMARY'!$BE$422)+SUMIF('ANNUAL SUMMARY'!$L$398,BH218,'ANNUAL SUMMARY'!$H$422)+SUMIF('ANNUAL SUMMARY'!$FE$342,BH218,'ANNUAL SUMMARY'!$FA$366)+SUMIF('ANNUAL SUMMARY'!$DH$342,BH218,'ANNUAL SUMMARY'!$DD$366)+SUMIF('ANNUAL SUMMARY'!$BI$342,BH218,'ANNUAL SUMMARY'!$BE$366)+SUMIF('ANNUAL SUMMARY'!$L$342,BH218,'ANNUAL SUMMARY'!$H$366)+SUMIF('ANNUAL SUMMARY'!$FE$286,BH218,'ANNUAL SUMMARY'!$FA$310)+SUMIF('ANNUAL SUMMARY'!$DH$286,BH218,'ANNUAL SUMMARY'!$DD$310)+SUMIF('ANNUAL SUMMARY'!$BI$286,BH218,'ANNUAL SUMMARY'!$BE$310)+SUMIF('ANNUAL SUMMARY'!$L$286,BH218,'ANNUAL SUMMARY'!$H$310)+SUMIF('ANNUAL SUMMARY'!$FE$230,BH218,'ANNUAL SUMMARY'!$FA$254)+SUMIF('ANNUAL SUMMARY'!$DH$230,BH218,'ANNUAL SUMMARY'!$DD$254)+SUMIF('ANNUAL SUMMARY'!$BI$230,BH218,'ANNUAL SUMMARY'!$BE$254)+SUMIF('ANNUAL SUMMARY'!$L$230,BH218,'ANNUAL SUMMARY'!$H$254)+SUMIF('ANNUAL SUMMARY'!$FE$174,BH218,'ANNUAL SUMMARY'!$FA$198)+SUMIF('ANNUAL SUMMARY'!$DH$174,BH218,'ANNUAL SUMMARY'!$DD$198)+SUMIF('ANNUAL SUMMARY'!$BI$174,BH218,'ANNUAL SUMMARY'!$BE$198)+SUMIF('ANNUAL SUMMARY'!$L$174,BH218,'ANNUAL SUMMARY'!$H$198)+SUMIF('ANNUAL SUMMARY'!$FE$118,BH218,'ANNUAL SUMMARY'!$FA$142)+SUMIF('ANNUAL SUMMARY'!$DH$118,BH218,'ANNUAL SUMMARY'!$DD$142)+SUMIF('ANNUAL SUMMARY'!$BI$118,BH218,'ANNUAL SUMMARY'!$BE$142)+SUMIF('ANNUAL SUMMARY'!$L$118,BH218,'ANNUAL SUMMARY'!$H$142)+SUMIF('ANNUAL SUMMARY'!$FE$62,BH218,'ANNUAL SUMMARY'!$FA$86)+SUMIF('ANNUAL SUMMARY'!$DH$62,BH218,'ANNUAL SUMMARY'!$DD$86)+SUMIF('ANNUAL SUMMARY'!$BI$62,BH218,'ANNUAL SUMMARY'!$BE$86)+SUMIF('ANNUAL SUMMARY'!$L$62,BH218,'ANNUAL SUMMARY'!$H$86)+SUMIF('ANNUAL SUMMARY'!$FE$6,BH218,'ANNUAL SUMMARY'!$FA$30)+SUMIF('ANNUAL SUMMARY'!$DH$6,BH218,'ANNUAL SUMMARY'!$DD$30)+SUMIF('ANNUAL SUMMARY'!$BI$6,BH218,'ANNUAL SUMMARY'!$BE$30)+SUMIF('ANNUAL SUMMARY'!$L$6,BH218,'ANNUAL SUMMARY'!$H$30)+SUMIF('PREVIOUS LOGS'!$K$6,BH218,'PREVIOUS LOGS'!$F$26)+SUMIF('PREVIOUS LOGS'!$K$59,$K$6,'PREVIOUS LOGS'!$F$79)+SUMIF('PREVIOUS LOGS'!$K$112,BH218,'PREVIOUS LOGS'!$F$132)+SUMIF('PREVIOUS LOGS'!$K$165,BH218,'PREVIOUS LOGS'!$F$185)+SUMIF('PREVIOUS LOGS'!$K$218,BH218,'PREVIOUS LOGS'!$F$238)+SUMIF('PREVIOUS LOGS'!$K$271,BH218,'PREVIOUS LOGS'!$F$291)+SUMIF('PREVIOUS LOGS'!$K$324,BH218,'PREVIOUS LOGS'!$F$344)+SUMIF('PREVIOUS LOGS'!$BH$6,BH218,'PREVIOUS LOGS'!$BD$26)+SUMIF('PREVIOUS LOGS'!$BH$59,$K$6,'PREVIOUS LOGS'!$BD$79)+SUMIF('PREVIOUS LOGS'!$BH$112,BH218,'PREVIOUS LOGS'!$BD$132)+SUMIF('PREVIOUS LOGS'!$BH$165,BH218,'PREVIOUS LOGS'!$BD$185)+SUMIF('PREVIOUS LOGS'!$BH$218,BH218,'PREVIOUS LOGS'!$BD$238)+SUMIF('PREVIOUS LOGS'!$BH$271,BH218,'PREVIOUS LOGS'!$BD$291)+SUMIF('PREVIOUS LOGS'!$BH$324,BH218,'PREVIOUS LOGS'!$BD$344)+SUMIF('PREVIOUS LOGS'!$DF$6,BH218,'PREVIOUS LOGS'!$DB$26)+SUMIF('PREVIOUS LOGS'!$DF$59,$K$6,'PREVIOUS LOGS'!$DB$79)+SUMIF('PREVIOUS LOGS'!$DF$112,BH218,'PREVIOUS LOGS'!$DB$132)+SUMIF('PREVIOUS LOGS'!$DF$165,BH218,'PREVIOUS LOGS'!$DB$185)+SUMIF('PREVIOUS LOGS'!$DF$218,BH218,'PREVIOUS LOGS'!$DB$238)+SUMIF('PREVIOUS LOGS'!$DF$271,BH218,'PREVIOUS LOGS'!$DB$291)+SUMIF('PREVIOUS LOGS'!$DF$324,BH218,'PREVIOUS LOGS'!$DB$344)+SUMIF('PREVIOUS LOGS'!$FC$6,BH218,'PREVIOUS LOGS'!$EY$26)+SUMIF('PREVIOUS LOGS'!$FC$59,$K$6,'PREVIOUS LOGS'!$EY$79)+SUMIF('PREVIOUS LOGS'!$FC$112,BH218,'PREVIOUS LOGS'!$EY$132)+SUMIF('PREVIOUS LOGS'!$FC$165,BH218,'PREVIOUS LOGS'!$EY$185)+SUMIF('PREVIOUS LOGS'!$FC$218,BH218,'PREVIOUS LOGS'!$EY$238)+SUMIF('PREVIOUS LOGS'!$FC$271,BH218,'PREVIOUS LOGS'!$EY$291)+SUMIF('PREVIOUS LOGS'!$FC$324,BH218,'PREVIOUS LOGS'!$EY$344)</f>
        <v>0</v>
      </c>
      <c r="BD238" s="793"/>
      <c r="BE238" s="793"/>
      <c r="BF238" s="793"/>
      <c r="BG238" s="793"/>
      <c r="BH238" s="793"/>
      <c r="BI238" s="794"/>
      <c r="BJ238" s="643"/>
      <c r="BK238" s="729" t="str">
        <f>'ANNUAL SUMMARY'!$O$30</f>
        <v>NIGHT</v>
      </c>
      <c r="BL238" s="730"/>
      <c r="BM238" s="730"/>
      <c r="BN238" s="730"/>
      <c r="BO238" s="731"/>
      <c r="BP238" s="735">
        <f>SUMIF('ANNUAL SUMMARY'!$FE$622,BH218,'ANNUAL SUMMARY'!$FM$646)+SUMIF('ANNUAL SUMMARY'!$DH$622,BH218,'ANNUAL SUMMARY'!$DP$646)+SUMIF('ANNUAL SUMMARY'!$BI$622,BH218,'ANNUAL SUMMARY'!$BQ$646)+SUMIF('ANNUAL SUMMARY'!$L$622,BH218,'ANNUAL SUMMARY'!$T$646)+SUMIF('ANNUAL SUMMARY'!$FE$566,BH218,'ANNUAL SUMMARY'!$FM$590)+SUMIF('ANNUAL SUMMARY'!$DH$566,BH218,'ANNUAL SUMMARY'!$DP$590)+SUMIF('ANNUAL SUMMARY'!$BI$566,BH218,'ANNUAL SUMMARY'!$BQ$590)+SUMIF('ANNUAL SUMMARY'!$L$566,BH218,'ANNUAL SUMMARY'!$T$590)+SUMIF('ANNUAL SUMMARY'!$FE$510,BH218,'ANNUAL SUMMARY'!$FM$534)+SUMIF('ANNUAL SUMMARY'!$DH$510,BH218,'ANNUAL SUMMARY'!$DP$534)+SUMIF('ANNUAL SUMMARY'!$BI$510,BH218,'ANNUAL SUMMARY'!$BQ$534)+SUMIF('ANNUAL SUMMARY'!$L$510,BH218,'ANNUAL SUMMARY'!$T$534)+SUMIF('ANNUAL SUMMARY'!$FE$454,BH218,'ANNUAL SUMMARY'!$FM$478)+SUMIF('ANNUAL SUMMARY'!$DH$454,BH218,'ANNUAL SUMMARY'!$DP$478)+SUMIF('ANNUAL SUMMARY'!$BI$454,BH218,'ANNUAL SUMMARY'!$BQ$478)+SUMIF('ANNUAL SUMMARY'!$L$454,BH218,'ANNUAL SUMMARY'!$T$478)+SUMIF('ANNUAL SUMMARY'!$FE$398,BH218,'ANNUAL SUMMARY'!$FM$422)+SUMIF('ANNUAL SUMMARY'!$DH$398,BH218,'ANNUAL SUMMARY'!$DP$422)+SUMIF('ANNUAL SUMMARY'!$BI$398,BH218,'ANNUAL SUMMARY'!$BQ$422)+SUMIF('ANNUAL SUMMARY'!$L$398,BH218,'ANNUAL SUMMARY'!$T$422)+SUMIF('ANNUAL SUMMARY'!$FE$342,BH218,'ANNUAL SUMMARY'!$FM$366)+SUMIF('ANNUAL SUMMARY'!$DH$342,BH218,'ANNUAL SUMMARY'!$DP$366)+SUMIF('ANNUAL SUMMARY'!$BI$342,BH218,'ANNUAL SUMMARY'!$BQ$366)+SUMIF('ANNUAL SUMMARY'!$L$342,BH218,'ANNUAL SUMMARY'!$T$366)+SUMIF('ANNUAL SUMMARY'!$FE$286,BH218,'ANNUAL SUMMARY'!$FM$310)+SUMIF('ANNUAL SUMMARY'!$DH$286,BH218,'ANNUAL SUMMARY'!$DP$310)+SUMIF('ANNUAL SUMMARY'!$BI$286,BH218,'ANNUAL SUMMARY'!$BQ$310)+SUMIF('ANNUAL SUMMARY'!$L$286,BH218,'ANNUAL SUMMARY'!$T$310)+SUMIF('ANNUAL SUMMARY'!$FE$230,BH218,'ANNUAL SUMMARY'!$FM$254)+SUMIF('ANNUAL SUMMARY'!$DH$230,BH218,'ANNUAL SUMMARY'!$DP$254)+SUMIF('ANNUAL SUMMARY'!$BI$230,BH218,'ANNUAL SUMMARY'!$BQ$254)+SUMIF('ANNUAL SUMMARY'!$L$230,BH218,'ANNUAL SUMMARY'!$T$254)+SUMIF('ANNUAL SUMMARY'!$FE$174,BH218,'ANNUAL SUMMARY'!$FM$198)+SUMIF('ANNUAL SUMMARY'!$DH$174,BH218,'ANNUAL SUMMARY'!$DP$198)+SUMIF('ANNUAL SUMMARY'!$BI$174,BH218,'ANNUAL SUMMARY'!$BQ$198)+SUMIF('ANNUAL SUMMARY'!$L$174,BH218,'ANNUAL SUMMARY'!$T$198)+SUMIF('ANNUAL SUMMARY'!$FE$118,BH218,'ANNUAL SUMMARY'!$FM$142)+SUMIF('ANNUAL SUMMARY'!$DH$118,BH218,'ANNUAL SUMMARY'!$DP$142)+SUMIF('ANNUAL SUMMARY'!$BI$118,BH218,'ANNUAL SUMMARY'!$BQ$142)+SUMIF('ANNUAL SUMMARY'!$L$118,BH218,'ANNUAL SUMMARY'!$T$142)+SUMIF('ANNUAL SUMMARY'!$FE$62,BH218,'ANNUAL SUMMARY'!$FM$86)+SUMIF('ANNUAL SUMMARY'!$DH$62,BH218,'ANNUAL SUMMARY'!$DP$86)+SUMIF('ANNUAL SUMMARY'!$BI$62,BH218,'ANNUAL SUMMARY'!$BQ$86)+SUMIF('ANNUAL SUMMARY'!$L$62,BH218,'ANNUAL SUMMARY'!$T$86)+SUMIF('ANNUAL SUMMARY'!$FE$6,BH218,'ANNUAL SUMMARY'!$FM$30)+SUMIF('ANNUAL SUMMARY'!$DH$6,BH218,'ANNUAL SUMMARY'!$DP$30)+SUMIF('ANNUAL SUMMARY'!$BI$6,BH218,'ANNUAL SUMMARY'!$BQ$30)+SUMIF('ANNUAL SUMMARY'!$L$6,BH218,'ANNUAL SUMMARY'!$T$30)+SUMIF('PREVIOUS LOGS'!$K$6,BH218,'PREVIOUS LOGS'!$S$26)+SUMIF('PREVIOUS LOGS'!$K$59,$K$6,'PREVIOUS LOGS'!$S$79)+SUMIF('PREVIOUS LOGS'!$K$112,BH218,'PREVIOUS LOGS'!$S$132)+SUMIF('PREVIOUS LOGS'!$K$165,BH218,'PREVIOUS LOGS'!$S$185)+SUMIF('PREVIOUS LOGS'!$K$218,BH218,'PREVIOUS LOGS'!$S$238)+SUMIF('PREVIOUS LOGS'!$K$271,BH218,'PREVIOUS LOGS'!$S$291)+SUMIF('PREVIOUS LOGS'!$K$324,BH218,'PREVIOUS LOGS'!$S$344)+SUMIF('PREVIOUS LOGS'!$BH$6,BH218,'PREVIOUS LOGS'!$BP$26)+SUMIF('PREVIOUS LOGS'!$BH$59,$K$6,'PREVIOUS LOGS'!$BP$79)+SUMIF('PREVIOUS LOGS'!$BH$112,BH218,'PREVIOUS LOGS'!$BP$132)+SUMIF('PREVIOUS LOGS'!$BH$165,BH218,'PREVIOUS LOGS'!$BP$185)+SUMIF('PREVIOUS LOGS'!$BH$218,BH218,'PREVIOUS LOGS'!$BP$238)+SUMIF('PREVIOUS LOGS'!$BH$271,BH218,'PREVIOUS LOGS'!$BP$291)+SUMIF('PREVIOUS LOGS'!$BH$324,BH218,'PREVIOUS LOGS'!$BP$344)+SUMIF('PREVIOUS LOGS'!$DF$6,BH218,'PREVIOUS LOGS'!$DN$26)+SUMIF('PREVIOUS LOGS'!$DF$59,$K$6,'PREVIOUS LOGS'!$DN$79)+SUMIF('PREVIOUS LOGS'!$DF$112,BH218,'PREVIOUS LOGS'!$DN$132)+SUMIF('PREVIOUS LOGS'!$DF$165,BH218,'PREVIOUS LOGS'!$DN$185)+SUMIF('PREVIOUS LOGS'!$DF$218,BH218,'PREVIOUS LOGS'!$DN$238)+SUMIF('PREVIOUS LOGS'!$DF$271,BH218,'PREVIOUS LOGS'!$DN$291)+SUMIF('PREVIOUS LOGS'!$DF$324,BH218,'PREVIOUS LOGS'!$DN$344)+SUMIF('PREVIOUS LOGS'!$FC$6,BH218,'PREVIOUS LOGS'!$FK$26)+SUMIF('PREVIOUS LOGS'!$FC$59,$K$6,'PREVIOUS LOGS'!$FK$79)+SUMIF('PREVIOUS LOGS'!$FC$112,BH218,'PREVIOUS LOGS'!$FK$132)+SUMIF('PREVIOUS LOGS'!$FC$165,BH218,'PREVIOUS LOGS'!$FK$185)+SUMIF('PREVIOUS LOGS'!$FC$218,BH218,'PREVIOUS LOGS'!$FK$238)+SUMIF('PREVIOUS LOGS'!$FC$271,BH218,'PREVIOUS LOGS'!$FK$291)+SUMIF('PREVIOUS LOGS'!$FC$324,BH218,'PREVIOUS LOGS'!$FK$344)</f>
        <v>0</v>
      </c>
      <c r="BQ238" s="736"/>
      <c r="BR238" s="736"/>
      <c r="BS238" s="736"/>
      <c r="BT238" s="736"/>
      <c r="BU238" s="737"/>
      <c r="BV238" s="15"/>
      <c r="BW238" s="812">
        <f>IF(BW224=0," ",BW224+7)</f>
        <v>2029</v>
      </c>
      <c r="BX238" s="813"/>
      <c r="BY238" s="813"/>
      <c r="BZ238" s="813"/>
      <c r="CA238" s="813"/>
      <c r="CB238" s="1118">
        <f>SUMIFS('ANNUAL SUMMARY'!$AF$54,BW238,'ANNUAL SUMMARY'!$V$9,BH218,'ANNUAL SUMMARY'!$L$6)+SUMIFS('ANNUAL SUMMARY'!$AF$112,BW238,'ANNUAL SUMMARY'!$V$9,BH218,'ANNUAL SUMMARY'!$L$64)+SUMIFS('ANNUAL SUMMARY'!$AF$170,BW238,'ANNUAL SUMMARY'!$V$9,BH218,'ANNUAL SUMMARY'!$L$122)+SUMIFS('ANNUAL SUMMARY'!$AF$228,BW238,'ANNUAL SUMMARY'!$V$9,BH218,'ANNUAL SUMMARY'!$L$180)+SUMIFS('ANNUAL SUMMARY'!$AF$286,BW238,'ANNUAL SUMMARY'!$V$9,BH218,'ANNUAL SUMMARY'!$L$238)+SUMIFS('ANNUAL SUMMARY'!$AF$344,BW238,'ANNUAL SUMMARY'!$V$9,BH218,'ANNUAL SUMMARY'!$L$296)+SUMIFS('ANNUAL SUMMARY'!$AF$402,BW238,'ANNUAL SUMMARY'!$V$9,BH218,'ANNUAL SUMMARY'!$L$354)+SUMIFS('ANNUAL SUMMARY'!$AF$460,BW238,'ANNUAL SUMMARY'!$V$9,BH218,'ANNUAL SUMMARY'!$L$412)+SUMIFS('ANNUAL SUMMARY'!$AF$518,BW238,'ANNUAL SUMMARY'!$V$9,BH218,'ANNUAL SUMMARY'!$L$470)+SUMIFS('ANNUAL SUMMARY'!$AF$576,BW238,'ANNUAL SUMMARY'!$V$9,BH218,'ANNUAL SUMMARY'!$L$528)+SUMIFS('ANNUAL SUMMARY'!$AF$634,BW238,'ANNUAL SUMMARY'!$V$9,BH218,'ANNUAL SUMMARY'!$L$586)+SUMIFS('ANNUAL SUMMARY'!$AF$692,BW238,'ANNUAL SUMMARY'!$V$9,BH218,'ANNUAL SUMMARY'!$L$644)+SUMIFS('ANNUAL SUMMARY'!$CC$54,BW238,'ANNUAL SUMMARY'!$V$9,BH218,'ANNUAL SUMMARY'!$BI$6)+SUMIFS('ANNUAL SUMMARY'!$CC$112,BW238,'ANNUAL SUMMARY'!$V$9,BH218,'ANNUAL SUMMARY'!$BI$64)+SUMIFS('ANNUAL SUMMARY'!$CC$170,BW238,'ANNUAL SUMMARY'!$V$9,BH218,'ANNUAL SUMMARY'!$BI$122)+SUMIFS('ANNUAL SUMMARY'!$CC$228,BW238,'ANNUAL SUMMARY'!$V$9,BH218,'ANNUAL SUMMARY'!$BI$180)+SUMIFS('ANNUAL SUMMARY'!$CC$286,BW238,'ANNUAL SUMMARY'!$V$9,BH218,'ANNUAL SUMMARY'!$BI$238)+SUMIFS('ANNUAL SUMMARY'!$CC$344,BW238,'ANNUAL SUMMARY'!$V$9,BH218,'ANNUAL SUMMARY'!$BI$296)+SUMIFS('ANNUAL SUMMARY'!$CC$402,BW238,'ANNUAL SUMMARY'!$V$9,BH218,'ANNUAL SUMMARY'!$BI$354)+SUMIFS('ANNUAL SUMMARY'!$CC$460,BW238,'ANNUAL SUMMARY'!$V$9,BH218,'ANNUAL SUMMARY'!$BI$412)+SUMIFS('ANNUAL SUMMARY'!$CC$518,BW238,'ANNUAL SUMMARY'!$V$9,BH218,'ANNUAL SUMMARY'!$BI$470)+SUMIFS('ANNUAL SUMMARY'!$CC$576,BW238,'ANNUAL SUMMARY'!$V$9,BH218,'ANNUAL SUMMARY'!$BI$528)+SUMIFS('ANNUAL SUMMARY'!$CC$634,BW238,'ANNUAL SUMMARY'!$V$9,BH218,'ANNUAL SUMMARY'!$BI$586)+SUMIFS('ANNUAL SUMMARY'!$CC$692,BW238,'ANNUAL SUMMARY'!$V$9,BH218,'ANNUAL SUMMARY'!$BI$644)+SUMIFS('ANNUAL SUMMARY'!$EB$54,BW238,'ANNUAL SUMMARY'!$V$9,BH218,'ANNUAL SUMMARY'!$DH$6)+SUMIFS('ANNUAL SUMMARY'!$EB$112,BW238,'ANNUAL SUMMARY'!$V$9,BH218,'ANNUAL SUMMARY'!$DH$64)+SUMIFS('ANNUAL SUMMARY'!$EB$170,BW238,'ANNUAL SUMMARY'!$V$9,BH218,'ANNUAL SUMMARY'!$DH$122)+SUMIFS('ANNUAL SUMMARY'!$EB$228,BW238,'ANNUAL SUMMARY'!$V$9,BH218,'ANNUAL SUMMARY'!$DH$180)+SUMIFS('ANNUAL SUMMARY'!$EB$286,BW238,'ANNUAL SUMMARY'!$V$9,BH218,'ANNUAL SUMMARY'!$DH$238)+SUMIFS('ANNUAL SUMMARY'!$EB$344,BW238,'ANNUAL SUMMARY'!$V$9,BH218,'ANNUAL SUMMARY'!$DH$296)+SUMIFS('ANNUAL SUMMARY'!$EB$402,BW238,'ANNUAL SUMMARY'!$V$9,BH218,'ANNUAL SUMMARY'!$DH$354)+SUMIFS('ANNUAL SUMMARY'!$EB$460,BW238,'ANNUAL SUMMARY'!$V$9,BH218,'ANNUAL SUMMARY'!$DH$412)+SUMIFS('ANNUAL SUMMARY'!$EB$518,BW238,'ANNUAL SUMMARY'!$V$9,BH218,'ANNUAL SUMMARY'!$DH$470)+SUMIFS('ANNUAL SUMMARY'!$EB$576,BW238,'ANNUAL SUMMARY'!$V$9,BH218,'ANNUAL SUMMARY'!$DH$528)+SUMIFS('ANNUAL SUMMARY'!$EB$634,BW238,'ANNUAL SUMMARY'!$V$9,BH218,'ANNUAL SUMMARY'!$DH$586)+SUMIFS('ANNUAL SUMMARY'!$EB$692,BW238,'ANNUAL SUMMARY'!$V$9,BH218,'ANNUAL SUMMARY'!$DH$644)+SUMIFS('ANNUAL SUMMARY'!$FY$54,BW238,'ANNUAL SUMMARY'!$V$9,BH218,'ANNUAL SUMMARY'!$FE$6)+SUMIFS('ANNUAL SUMMARY'!$FY$112,BW238,'ANNUAL SUMMARY'!$V$9,BH218,'ANNUAL SUMMARY'!$FE$64)+SUMIFS('ANNUAL SUMMARY'!$FY$170,BW238,'ANNUAL SUMMARY'!$V$9,BH218,'ANNUAL SUMMARY'!$FE$122)+SUMIFS('ANNUAL SUMMARY'!$FY$228,BW238,'ANNUAL SUMMARY'!$V$9,BH218,'ANNUAL SUMMARY'!$FE$180)+SUMIFS('ANNUAL SUMMARY'!$FY$286,BW238,'ANNUAL SUMMARY'!$V$9,BH218,'ANNUAL SUMMARY'!$FE$238)+SUMIFS('ANNUAL SUMMARY'!$FY$344,BW238,'ANNUAL SUMMARY'!$V$9,BH218,'ANNUAL SUMMARY'!$FE$296)+SUMIFS('ANNUAL SUMMARY'!$FY$402,BW238,'ANNUAL SUMMARY'!$V$9,BH218,'ANNUAL SUMMARY'!$FE$354)+SUMIFS('ANNUAL SUMMARY'!$FY$460,BW238,'ANNUAL SUMMARY'!$V$9,BH218,'ANNUAL SUMMARY'!$FE$412)+SUMIFS('ANNUAL SUMMARY'!$FY$518,BW238,'ANNUAL SUMMARY'!$V$9,BH218,'ANNUAL SUMMARY'!$FE$470)+SUMIFS('ANNUAL SUMMARY'!$FY$576,BW238,'ANNUAL SUMMARY'!$V$9,BH218,'ANNUAL SUMMARY'!$FE$528)+SUMIFS('ANNUAL SUMMARY'!$FY$634,BW238,'ANNUAL SUMMARY'!$V$9,BH218,'ANNUAL SUMMARY'!$FE$586)+SUMIFS('ANNUAL SUMMARY'!$FY$692,BW238,'ANNUAL SUMMARY'!$V$9,BH218,'ANNUAL SUMMARY'!$FE$644)</f>
        <v>0</v>
      </c>
      <c r="CC238" s="727"/>
      <c r="CD238" s="727"/>
      <c r="CE238" s="727"/>
      <c r="CF238" s="727">
        <f>SUMIFS('ANNUAL SUMMARY'!$AJ$54,BW238,'ANNUAL SUMMARY'!$V$9,BH218,'ANNUAL SUMMARY'!$L$6)+SUMIFS('ANNUAL SUMMARY'!$AJ$112,BW238,'ANNUAL SUMMARY'!$V$9,BH218,'ANNUAL SUMMARY'!$L$64)+SUMIFS('ANNUAL SUMMARY'!$AJ$170,BW238,'ANNUAL SUMMARY'!$V$9,BH218,'ANNUAL SUMMARY'!$L$122)+SUMIFS('ANNUAL SUMMARY'!$AJ$228,BW238,'ANNUAL SUMMARY'!$V$9,BH218,'ANNUAL SUMMARY'!$L$180)+SUMIFS('ANNUAL SUMMARY'!$AJ$286,BW238,'ANNUAL SUMMARY'!$V$9,BH218,'ANNUAL SUMMARY'!$L$238)+SUMIFS('ANNUAL SUMMARY'!$AJ$344,BW238,'ANNUAL SUMMARY'!$V$9,BH218,'ANNUAL SUMMARY'!$L$296)+SUMIFS('ANNUAL SUMMARY'!$AJ$402,BW238,'ANNUAL SUMMARY'!$V$9,BH218,'ANNUAL SUMMARY'!$L$354)+SUMIFS('ANNUAL SUMMARY'!$AJ$460,BW238,'ANNUAL SUMMARY'!$V$9,BH218,'ANNUAL SUMMARY'!$L$412)+SUMIFS('ANNUAL SUMMARY'!$AJ$518,BW238,'ANNUAL SUMMARY'!$V$9,BH218,'ANNUAL SUMMARY'!$L$470)+SUMIFS('ANNUAL SUMMARY'!$AJ$576,BW238,'ANNUAL SUMMARY'!$V$9,BH218,'ANNUAL SUMMARY'!$L$528)+SUMIFS('ANNUAL SUMMARY'!$AJ$634,BW238,'ANNUAL SUMMARY'!$V$9,BH218,'ANNUAL SUMMARY'!$L$586)+SUMIFS('ANNUAL SUMMARY'!$AJ$692,BW238,'ANNUAL SUMMARY'!$V$9,BH218,'ANNUAL SUMMARY'!$L$644)+SUMIFS('ANNUAL SUMMARY'!$CG$54,BW238,'ANNUAL SUMMARY'!$V$9,BH218,'ANNUAL SUMMARY'!$BI$6)+SUMIFS('ANNUAL SUMMARY'!$CG$112,BW238,'ANNUAL SUMMARY'!$V$9,BH218,'ANNUAL SUMMARY'!$BI$64)+SUMIFS('ANNUAL SUMMARY'!$CG$170,BW238,'ANNUAL SUMMARY'!$V$9,BH218,'ANNUAL SUMMARY'!$BI$122)+SUMIFS('ANNUAL SUMMARY'!$CG$228,BW238,'ANNUAL SUMMARY'!$V$9,BH218,'ANNUAL SUMMARY'!$BI$180)+SUMIFS('ANNUAL SUMMARY'!$CG$286,BW238,'ANNUAL SUMMARY'!$V$9,BH218,'ANNUAL SUMMARY'!$BI$238)+SUMIFS('ANNUAL SUMMARY'!$CG$344,BW238,'ANNUAL SUMMARY'!$V$9,BH218,'ANNUAL SUMMARY'!$BI$296)+SUMIFS('ANNUAL SUMMARY'!$CG$402,BW238,'ANNUAL SUMMARY'!$V$9,BH218,'ANNUAL SUMMARY'!$BI$354)+SUMIFS('ANNUAL SUMMARY'!$CG$460,BW238,'ANNUAL SUMMARY'!$V$9,BH218,'ANNUAL SUMMARY'!$BI$412)+SUMIFS('ANNUAL SUMMARY'!$CG$518,BW238,'ANNUAL SUMMARY'!$V$9,BH218,'ANNUAL SUMMARY'!$BI$470)+SUMIFS('ANNUAL SUMMARY'!$CG$576,BW238,'ANNUAL SUMMARY'!$V$9,BH218,'ANNUAL SUMMARY'!$BI$528)+SUMIFS('ANNUAL SUMMARY'!$CG$634,BW238,'ANNUAL SUMMARY'!$V$9,BH218,'ANNUAL SUMMARY'!$BI$586)+SUMIFS('ANNUAL SUMMARY'!$CG$692,BW238,'ANNUAL SUMMARY'!$V$9,BH218,'ANNUAL SUMMARY'!$BI$644)+SUMIFS('ANNUAL SUMMARY'!$EF$54,BW238,'ANNUAL SUMMARY'!$V$9,BH218,'ANNUAL SUMMARY'!$DH$6)+SUMIFS('ANNUAL SUMMARY'!$EF$112,BW238,'ANNUAL SUMMARY'!$V$9,BH218,'ANNUAL SUMMARY'!$DH$64)+SUMIFS('ANNUAL SUMMARY'!$EF$170,BW238,'ANNUAL SUMMARY'!$V$9,BH218,'ANNUAL SUMMARY'!$DH$122)+SUMIFS('ANNUAL SUMMARY'!$EF$228,BW238,'ANNUAL SUMMARY'!$V$9,BH218,'ANNUAL SUMMARY'!$DH$180)+SUMIFS('ANNUAL SUMMARY'!$EF$286,BW238,'ANNUAL SUMMARY'!$V$9,BH218,'ANNUAL SUMMARY'!$DH$238)+SUMIFS('ANNUAL SUMMARY'!$EF$344,BW238,'ANNUAL SUMMARY'!$V$9,BH218,'ANNUAL SUMMARY'!$DH$296)+SUMIFS('ANNUAL SUMMARY'!$EF$402,BW238,'ANNUAL SUMMARY'!$V$9,BH218,'ANNUAL SUMMARY'!$DH$354)+SUMIFS('ANNUAL SUMMARY'!$EF$460,BW238,'ANNUAL SUMMARY'!$V$9,BH218,'ANNUAL SUMMARY'!$DH$412)+SUMIFS('ANNUAL SUMMARY'!$EF$518,BW238,'ANNUAL SUMMARY'!$V$9,BH218,'ANNUAL SUMMARY'!$DH$470)+SUMIFS('ANNUAL SUMMARY'!$EF$576,BW238,'ANNUAL SUMMARY'!$V$9,BH218,'ANNUAL SUMMARY'!$DH$528)+SUMIFS('ANNUAL SUMMARY'!$EF$634,BW238,'ANNUAL SUMMARY'!$V$9,BH218,'ANNUAL SUMMARY'!$DH$586)+SUMIFS('ANNUAL SUMMARY'!$EF$692,BW238,'ANNUAL SUMMARY'!$V$9,BH218,'ANNUAL SUMMARY'!$DH$644)+SUMIFS('ANNUAL SUMMARY'!$GC$54,BW238,'ANNUAL SUMMARY'!$V$9,BH218,'ANNUAL SUMMARY'!$FE$6)+SUMIFS('ANNUAL SUMMARY'!$GC$112,BW238,'ANNUAL SUMMARY'!$V$9,BH218,'ANNUAL SUMMARY'!$FE$64)+SUMIFS('ANNUAL SUMMARY'!$GC$170,BW238,'ANNUAL SUMMARY'!$V$9,BH218,'ANNUAL SUMMARY'!$FE$122)+SUMIFS('ANNUAL SUMMARY'!$GC$228,BW238,'ANNUAL SUMMARY'!$V$9,BH218,'ANNUAL SUMMARY'!$FE$180)+SUMIFS('ANNUAL SUMMARY'!$GC$286,BW238,'ANNUAL SUMMARY'!$V$9,BH218,'ANNUAL SUMMARY'!$FE$238)+SUMIFS('ANNUAL SUMMARY'!$GC$344,BW238,'ANNUAL SUMMARY'!$V$9,BH218,'ANNUAL SUMMARY'!$FE$296)+SUMIFS('ANNUAL SUMMARY'!$GC$402,BW238,'ANNUAL SUMMARY'!$V$9,BH218,'ANNUAL SUMMARY'!$FE$354)+SUMIFS('ANNUAL SUMMARY'!$GC$460,BW238,'ANNUAL SUMMARY'!$V$9,BH218,'ANNUAL SUMMARY'!$FE$412)+SUMIFS('ANNUAL SUMMARY'!$GC$518,BW238,'ANNUAL SUMMARY'!$V$9,BH218,'ANNUAL SUMMARY'!$FE$470)+SUMIFS('ANNUAL SUMMARY'!$GC$576,BW238,'ANNUAL SUMMARY'!$V$9,BH218,'ANNUAL SUMMARY'!$FE$528)+SUMIFS('ANNUAL SUMMARY'!$GC$634,BW238,'ANNUAL SUMMARY'!$V$9,BH218,'ANNUAL SUMMARY'!$FE$586)+SUMIFS('ANNUAL SUMMARY'!$GC$692,BW238,'ANNUAL SUMMARY'!$V$9,BH218,'ANNUAL SUMMARY'!$FE$644)</f>
        <v>0</v>
      </c>
      <c r="CG238" s="727"/>
      <c r="CH238" s="727"/>
      <c r="CI238" s="727"/>
      <c r="CJ238" s="727">
        <f>SUMIFS('ANNUAL SUMMARY'!$AN$54,BW238,'ANNUAL SUMMARY'!$V$9,BH218,'ANNUAL SUMMARY'!$L$6)+SUMIFS('ANNUAL SUMMARY'!$AN$112,BW238,'ANNUAL SUMMARY'!$V$9,BH218,'ANNUAL SUMMARY'!$L$64)+SUMIFS('ANNUAL SUMMARY'!$AN$170,BW238,'ANNUAL SUMMARY'!$V$9,BH218,'ANNUAL SUMMARY'!$L$122)+SUMIFS('ANNUAL SUMMARY'!$AN$228,BW238,'ANNUAL SUMMARY'!$V$9,BH218,'ANNUAL SUMMARY'!$L$180)+SUMIFS('ANNUAL SUMMARY'!$AN$286,BW238,'ANNUAL SUMMARY'!$V$9,BH218,'ANNUAL SUMMARY'!$L$238)+SUMIFS('ANNUAL SUMMARY'!$AN$344,BW238,'ANNUAL SUMMARY'!$V$9,BH218,'ANNUAL SUMMARY'!$L$296)+SUMIFS('ANNUAL SUMMARY'!$AN$402,BW238,'ANNUAL SUMMARY'!$V$9,BH218,'ANNUAL SUMMARY'!$L$354)+SUMIFS('ANNUAL SUMMARY'!$AN$460,BW238,'ANNUAL SUMMARY'!$V$9,BH218,'ANNUAL SUMMARY'!$L$412)+SUMIFS('ANNUAL SUMMARY'!$AN$518,BW238,'ANNUAL SUMMARY'!$V$9,BH218,'ANNUAL SUMMARY'!$L$470)+SUMIFS('ANNUAL SUMMARY'!$AN$576,BW238,'ANNUAL SUMMARY'!$V$9,BH218,'ANNUAL SUMMARY'!$L$528)+SUMIFS('ANNUAL SUMMARY'!$AN$634,BW238,'ANNUAL SUMMARY'!$V$9,BH218,'ANNUAL SUMMARY'!$L$586)+SUMIFS('ANNUAL SUMMARY'!$AN$692,BW238,'ANNUAL SUMMARY'!$V$9,BH218,'ANNUAL SUMMARY'!$L$644)+SUMIFS('ANNUAL SUMMARY'!$CK$54,BW238,'ANNUAL SUMMARY'!$V$9,BH218,'ANNUAL SUMMARY'!$BI$6)+SUMIFS('ANNUAL SUMMARY'!$CK$112,BW238,'ANNUAL SUMMARY'!$V$9,BH218,'ANNUAL SUMMARY'!$BI$64)+SUMIFS('ANNUAL SUMMARY'!$CK$170,BW238,'ANNUAL SUMMARY'!$V$9,BH218,'ANNUAL SUMMARY'!$BI$122)+SUMIFS('ANNUAL SUMMARY'!$CK$228,BW238,'ANNUAL SUMMARY'!$V$9,BH218,'ANNUAL SUMMARY'!$BI$180)+SUMIFS('ANNUAL SUMMARY'!$CK$286,BW238,'ANNUAL SUMMARY'!$V$9,BH218,'ANNUAL SUMMARY'!$BI$238)+SUMIFS('ANNUAL SUMMARY'!$CK$344,BW238,'ANNUAL SUMMARY'!$V$9,BH218,'ANNUAL SUMMARY'!$BI$296)+SUMIFS('ANNUAL SUMMARY'!$CK$402,BW238,'ANNUAL SUMMARY'!$V$9,BH218,'ANNUAL SUMMARY'!$BI$354)+SUMIFS('ANNUAL SUMMARY'!$CK$460,BW238,'ANNUAL SUMMARY'!$V$9,BH218,'ANNUAL SUMMARY'!$BI$412)+SUMIFS('ANNUAL SUMMARY'!$CK$518,BW238,'ANNUAL SUMMARY'!$V$9,BH218,'ANNUAL SUMMARY'!$BI$470)+SUMIFS('ANNUAL SUMMARY'!$CK$576,BW238,'ANNUAL SUMMARY'!$V$9,BH218,'ANNUAL SUMMARY'!$BI$528)+SUMIFS('ANNUAL SUMMARY'!$CK$634,BW238,'ANNUAL SUMMARY'!$V$9,BH218,'ANNUAL SUMMARY'!$BI$586)+SUMIFS('ANNUAL SUMMARY'!$CK$692,BW238,'ANNUAL SUMMARY'!$V$9,BH218,'ANNUAL SUMMARY'!$BI$644)+SUMIFS('ANNUAL SUMMARY'!$EJ$54,BW238,'ANNUAL SUMMARY'!$V$9,BH218,'ANNUAL SUMMARY'!$DH$6)+SUMIFS('ANNUAL SUMMARY'!$EJ$112,BW238,'ANNUAL SUMMARY'!$V$9,BH218,'ANNUAL SUMMARY'!$DH$64)+SUMIFS('ANNUAL SUMMARY'!$EJ$170,BW238,'ANNUAL SUMMARY'!$V$9,BH218,'ANNUAL SUMMARY'!$DH$122)+SUMIFS('ANNUAL SUMMARY'!$EJ$228,BW238,'ANNUAL SUMMARY'!$V$9,BH218,'ANNUAL SUMMARY'!$DH$180)+SUMIFS('ANNUAL SUMMARY'!$EJ$286,BW238,'ANNUAL SUMMARY'!$V$9,BH218,'ANNUAL SUMMARY'!$DH$238)+SUMIFS('ANNUAL SUMMARY'!$EJ$344,BW238,'ANNUAL SUMMARY'!$V$9,BH218,'ANNUAL SUMMARY'!$DH$296)+SUMIFS('ANNUAL SUMMARY'!$EJ$402,BW238,'ANNUAL SUMMARY'!$V$9,BH218,'ANNUAL SUMMARY'!$DH$354)+SUMIFS('ANNUAL SUMMARY'!$EJ$460,BW238,'ANNUAL SUMMARY'!$V$9,BH218,'ANNUAL SUMMARY'!$DH$412)+SUMIFS('ANNUAL SUMMARY'!$EJ$518,BW238,'ANNUAL SUMMARY'!$V$9,BH218,'ANNUAL SUMMARY'!$DH$470)+SUMIFS('ANNUAL SUMMARY'!$EJ$576,BW238,'ANNUAL SUMMARY'!$V$9,BH218,'ANNUAL SUMMARY'!$DH$528)+SUMIFS('ANNUAL SUMMARY'!$EJ$634,BW238,'ANNUAL SUMMARY'!$V$9,BH218,'ANNUAL SUMMARY'!$DH$586)+SUMIFS('ANNUAL SUMMARY'!$EJ$692,BW238,'ANNUAL SUMMARY'!$V$9,BH218,'ANNUAL SUMMARY'!$DH$644)+SUMIFS('ANNUAL SUMMARY'!$GG$54,BW238,'ANNUAL SUMMARY'!$V$9,BH218,'ANNUAL SUMMARY'!$FE$6)+SUMIFS('ANNUAL SUMMARY'!$GG$112,BW238,'ANNUAL SUMMARY'!$V$9,BH218,'ANNUAL SUMMARY'!$FE$64)+SUMIFS('ANNUAL SUMMARY'!$GG$170,BW238,'ANNUAL SUMMARY'!$V$9,BH218,'ANNUAL SUMMARY'!$FE$122)+SUMIFS('ANNUAL SUMMARY'!$GG$228,BW238,'ANNUAL SUMMARY'!$V$9,BH218,'ANNUAL SUMMARY'!$FE$180)+SUMIFS('ANNUAL SUMMARY'!$GG$286,BW238,'ANNUAL SUMMARY'!$V$9,BH218,'ANNUAL SUMMARY'!$FE$238)+SUMIFS('ANNUAL SUMMARY'!$GG$344,BW238,'ANNUAL SUMMARY'!$V$9,BH218,'ANNUAL SUMMARY'!$FE$296)+SUMIFS('ANNUAL SUMMARY'!$GG$402,BW238,'ANNUAL SUMMARY'!$V$9,BH218,'ANNUAL SUMMARY'!$FE$354)+SUMIFS('ANNUAL SUMMARY'!$GG$460,BW238,'ANNUAL SUMMARY'!$V$9,BH218,'ANNUAL SUMMARY'!$FE$412)+SUMIFS('ANNUAL SUMMARY'!$GG$518,BW238,'ANNUAL SUMMARY'!$V$9,BH218,'ANNUAL SUMMARY'!$FE$470)+SUMIFS('ANNUAL SUMMARY'!$GG$576,BW238,'ANNUAL SUMMARY'!$V$9,BH218,'ANNUAL SUMMARY'!$FE$528)+SUMIFS('ANNUAL SUMMARY'!$GG$634,BW238,'ANNUAL SUMMARY'!$V$9,BH218,'ANNUAL SUMMARY'!$FE$586)+SUMIFS('ANNUAL SUMMARY'!$GG$692,BW238,'ANNUAL SUMMARY'!$V$9,BH218,'ANNUAL SUMMARY'!$FE$644)</f>
        <v>0</v>
      </c>
      <c r="CK238" s="727"/>
      <c r="CL238" s="727"/>
      <c r="CM238" s="727"/>
      <c r="CN238" s="728">
        <f>SUMIFS('ANNUAL SUMMARY'!$AR$54,BW238,'ANNUAL SUMMARY'!$V$9,BH218,'ANNUAL SUMMARY'!$L$6)+SUMIFS('ANNUAL SUMMARY'!$AR$112,BW238,'ANNUAL SUMMARY'!$V$9,BH218,'ANNUAL SUMMARY'!$L$64)+SUMIFS('ANNUAL SUMMARY'!$AR$170,BW238,'ANNUAL SUMMARY'!$V$9,BH218,'ANNUAL SUMMARY'!$L$122)+SUMIFS('ANNUAL SUMMARY'!$AR$228,BW238,'ANNUAL SUMMARY'!$V$9,BH218,'ANNUAL SUMMARY'!$L$180)+SUMIFS('ANNUAL SUMMARY'!$AR$286,BW238,'ANNUAL SUMMARY'!$V$9,BH218,'ANNUAL SUMMARY'!$L$238)+SUMIFS('ANNUAL SUMMARY'!$AR$344,BW238,'ANNUAL SUMMARY'!$V$9,BH218,'ANNUAL SUMMARY'!$L$296)+SUMIFS('ANNUAL SUMMARY'!$AR$402,BW238,'ANNUAL SUMMARY'!$V$9,BH218,'ANNUAL SUMMARY'!$L$354)+SUMIFS('ANNUAL SUMMARY'!$AR$460,BW238,'ANNUAL SUMMARY'!$V$9,BH218,'ANNUAL SUMMARY'!$L$412)+SUMIFS('ANNUAL SUMMARY'!$AR$518,BW238,'ANNUAL SUMMARY'!$V$9,BH218,'ANNUAL SUMMARY'!$L$470)+SUMIFS('ANNUAL SUMMARY'!$AR$576,BW238,'ANNUAL SUMMARY'!$V$9,BH218,'ANNUAL SUMMARY'!$L$528)+SUMIFS('ANNUAL SUMMARY'!$AR$634,BW238,'ANNUAL SUMMARY'!$V$9,BH218,'ANNUAL SUMMARY'!$L$586)+SUMIFS('ANNUAL SUMMARY'!$AR$692,BW238,'ANNUAL SUMMARY'!$V$9,BH218,'ANNUAL SUMMARY'!$L$644)+SUMIFS('ANNUAL SUMMARY'!$CO$54,BW238,'ANNUAL SUMMARY'!$V$9,BH218,'ANNUAL SUMMARY'!$BI$6)+SUMIFS('ANNUAL SUMMARY'!$CO$112,BW238,'ANNUAL SUMMARY'!$V$9,BH218,'ANNUAL SUMMARY'!$BI$64)+SUMIFS('ANNUAL SUMMARY'!$CO$170,BW238,'ANNUAL SUMMARY'!$V$9,BH218,'ANNUAL SUMMARY'!$BI$122)+SUMIFS('ANNUAL SUMMARY'!$CO$228,BW238,'ANNUAL SUMMARY'!$V$9,BH218,'ANNUAL SUMMARY'!$BI$180)+SUMIFS('ANNUAL SUMMARY'!$CO$286,BW238,'ANNUAL SUMMARY'!$V$9,BH218,'ANNUAL SUMMARY'!$BI$238)+SUMIFS('ANNUAL SUMMARY'!$CO$344,BW238,'ANNUAL SUMMARY'!$V$9,BH218,'ANNUAL SUMMARY'!$BI$296)+SUMIFS('ANNUAL SUMMARY'!$CO$402,BW238,'ANNUAL SUMMARY'!$V$9,BH218,'ANNUAL SUMMARY'!$BI$354)+SUMIFS('ANNUAL SUMMARY'!$CO$460,BW238,'ANNUAL SUMMARY'!$V$9,BH218,'ANNUAL SUMMARY'!$BI$412)+SUMIFS('ANNUAL SUMMARY'!$CO$518,BW238,'ANNUAL SUMMARY'!$V$9,BH218,'ANNUAL SUMMARY'!$BI$470)+SUMIFS('ANNUAL SUMMARY'!$CO$576,BW238,'ANNUAL SUMMARY'!$V$9,BH218,'ANNUAL SUMMARY'!$BI$528)+SUMIFS('ANNUAL SUMMARY'!$CO$634,BW238,'ANNUAL SUMMARY'!$V$9,BH218,'ANNUAL SUMMARY'!$BI$586)+SUMIFS('ANNUAL SUMMARY'!$CO$692,BW238,'ANNUAL SUMMARY'!$V$9,BH218,'ANNUAL SUMMARY'!$BI$644)+SUMIFS('ANNUAL SUMMARY'!$EN$54,BW238,'ANNUAL SUMMARY'!$V$9,BH218,'ANNUAL SUMMARY'!$DH$6)+SUMIFS('ANNUAL SUMMARY'!$EN$112,BW238,'ANNUAL SUMMARY'!$V$9,BH218,'ANNUAL SUMMARY'!$DH$64)+SUMIFS('ANNUAL SUMMARY'!$EN$170,BW238,'ANNUAL SUMMARY'!$V$9,BH218,'ANNUAL SUMMARY'!$DH$122)+SUMIFS('ANNUAL SUMMARY'!$EN$228,BW238,'ANNUAL SUMMARY'!$V$9,BH218,'ANNUAL SUMMARY'!$DH$180)+SUMIFS('ANNUAL SUMMARY'!$EN$286,BW238,'ANNUAL SUMMARY'!$V$9,BH218,'ANNUAL SUMMARY'!$DH$238)+SUMIFS('ANNUAL SUMMARY'!$EN$344,BW238,'ANNUAL SUMMARY'!$V$9,BH218,'ANNUAL SUMMARY'!$DH$296)+SUMIFS('ANNUAL SUMMARY'!$EN$402,BW238,'ANNUAL SUMMARY'!$V$9,BH218,'ANNUAL SUMMARY'!$DH$354)+SUMIFS('ANNUAL SUMMARY'!$EN$460,BW238,'ANNUAL SUMMARY'!$V$9,BH218,'ANNUAL SUMMARY'!$DH$412)+SUMIFS('ANNUAL SUMMARY'!$EN$518,BW238,'ANNUAL SUMMARY'!$V$9,BH218,'ANNUAL SUMMARY'!$DH$470)+SUMIFS('ANNUAL SUMMARY'!$EN$576,BW238,'ANNUAL SUMMARY'!$V$9,BH218,'ANNUAL SUMMARY'!$DH$528)+SUMIFS('ANNUAL SUMMARY'!$EN$634,BW238,'ANNUAL SUMMARY'!$V$9,BH218,'ANNUAL SUMMARY'!$DH$586)+SUMIFS('ANNUAL SUMMARY'!$EN$692,BW238,'ANNUAL SUMMARY'!$V$9,BH218,'ANNUAL SUMMARY'!$DH$644)+SUMIFS('ANNUAL SUMMARY'!$GK$54,BW238,'ANNUAL SUMMARY'!$V$9,BH218,'ANNUAL SUMMARY'!$FE$6)+SUMIFS('ANNUAL SUMMARY'!$GK$112,BW238,'ANNUAL SUMMARY'!$V$9,BH218,'ANNUAL SUMMARY'!$FE$64)+SUMIFS('ANNUAL SUMMARY'!$GK$170,BW238,'ANNUAL SUMMARY'!$V$9,BH218,'ANNUAL SUMMARY'!$FE$122)+SUMIFS('ANNUAL SUMMARY'!$GK$228,BW238,'ANNUAL SUMMARY'!$V$9,BH218,'ANNUAL SUMMARY'!$FE$180)+SUMIFS('ANNUAL SUMMARY'!$GK$286,BW238,'ANNUAL SUMMARY'!$V$9,BH218,'ANNUAL SUMMARY'!$FE$238)+SUMIFS('ANNUAL SUMMARY'!$GK$344,BW238,'ANNUAL SUMMARY'!$V$9,BH218,'ANNUAL SUMMARY'!$FE$296)+SUMIFS('ANNUAL SUMMARY'!$GK$402,BW238,'ANNUAL SUMMARY'!$V$9,BH218,'ANNUAL SUMMARY'!$FE$354)+SUMIFS('ANNUAL SUMMARY'!$GK$460,BW238,'ANNUAL SUMMARY'!$V$9,BH218,'ANNUAL SUMMARY'!$FE$412)+SUMIFS('ANNUAL SUMMARY'!$GK$518,BW238,'ANNUAL SUMMARY'!$V$9,BH218,'ANNUAL SUMMARY'!$FE$470)+SUMIFS('ANNUAL SUMMARY'!$GK$576,BW238,'ANNUAL SUMMARY'!$V$9,BH218,'ANNUAL SUMMARY'!$FE$528)+SUMIFS('ANNUAL SUMMARY'!$GK$634,BW238,'ANNUAL SUMMARY'!$V$9,BH218,'ANNUAL SUMMARY'!$FE$586)+SUMIFS('ANNUAL SUMMARY'!$GK$692,BW238,'ANNUAL SUMMARY'!$V$9,BH218,'ANNUAL SUMMARY'!$FE$644)</f>
        <v>0</v>
      </c>
      <c r="CO238" s="728"/>
      <c r="CP238" s="728"/>
      <c r="CQ238" s="728">
        <f>SUMIFS('ANNUAL SUMMARY'!$AU$54,BW238,'ANNUAL SUMMARY'!$V$9,BH218,'ANNUAL SUMMARY'!$L$6)+SUMIFS('ANNUAL SUMMARY'!$AU$112,BW238,'ANNUAL SUMMARY'!$V$9,BH218,'ANNUAL SUMMARY'!$L$64)+SUMIFS('ANNUAL SUMMARY'!$AU$170,BW238,'ANNUAL SUMMARY'!$V$9,BH218,'ANNUAL SUMMARY'!$L$122)+SUMIFS('ANNUAL SUMMARY'!$AU$228,BW238,'ANNUAL SUMMARY'!$V$9,BH218,'ANNUAL SUMMARY'!$L$180)+SUMIFS('ANNUAL SUMMARY'!$AU$286,BW238,'ANNUAL SUMMARY'!$V$9,BH218,'ANNUAL SUMMARY'!$L$238)+SUMIFS('ANNUAL SUMMARY'!$AU$344,BW238,'ANNUAL SUMMARY'!$V$9,BH218,'ANNUAL SUMMARY'!$L$296)+SUMIFS('ANNUAL SUMMARY'!$AU$402,BW238,'ANNUAL SUMMARY'!$V$9,BH218,'ANNUAL SUMMARY'!$L$354)+SUMIFS('ANNUAL SUMMARY'!$AU$460,BW238,'ANNUAL SUMMARY'!$V$9,BH218,'ANNUAL SUMMARY'!$L$412)+SUMIFS('ANNUAL SUMMARY'!$AU$518,BW238,'ANNUAL SUMMARY'!$V$9,BH218,'ANNUAL SUMMARY'!$L$470)+SUMIFS('ANNUAL SUMMARY'!$AU$576,BW238,'ANNUAL SUMMARY'!$V$9,BH218,'ANNUAL SUMMARY'!$L$528)+SUMIFS('ANNUAL SUMMARY'!$AU$634,BW238,'ANNUAL SUMMARY'!$V$9,BH218,'ANNUAL SUMMARY'!$L$586)+SUMIFS('ANNUAL SUMMARY'!$AU$692,BW238,'ANNUAL SUMMARY'!$V$9,BH218,'ANNUAL SUMMARY'!$L$644)+SUMIFS('ANNUAL SUMMARY'!$CR$54,BW238,'ANNUAL SUMMARY'!$V$9,BH218,'ANNUAL SUMMARY'!$BI$6)+SUMIFS('ANNUAL SUMMARY'!$CR$112,BW238,'ANNUAL SUMMARY'!$V$9,BH218,'ANNUAL SUMMARY'!$BI$64)+SUMIFS('ANNUAL SUMMARY'!$CR$170,BW238,'ANNUAL SUMMARY'!$V$9,BH218,'ANNUAL SUMMARY'!$BI$122)+SUMIFS('ANNUAL SUMMARY'!$CR$228,BW238,'ANNUAL SUMMARY'!$V$9,BH218,'ANNUAL SUMMARY'!$BI$180)+SUMIFS('ANNUAL SUMMARY'!$CR$286,BW238,'ANNUAL SUMMARY'!$V$9,BH218,'ANNUAL SUMMARY'!$BI$238)+SUMIFS('ANNUAL SUMMARY'!$CR$344,BW238,'ANNUAL SUMMARY'!$V$9,BH218,'ANNUAL SUMMARY'!$BI$296)+SUMIFS('ANNUAL SUMMARY'!$CR$402,BW238,'ANNUAL SUMMARY'!$V$9,BH218,'ANNUAL SUMMARY'!$BI$354)+SUMIFS('ANNUAL SUMMARY'!$CR$460,BW238,'ANNUAL SUMMARY'!$V$9,BH218,'ANNUAL SUMMARY'!$BI$412)+SUMIFS('ANNUAL SUMMARY'!$CR$518,BW238,'ANNUAL SUMMARY'!$V$9,BH218,'ANNUAL SUMMARY'!$BI$470)+SUMIFS('ANNUAL SUMMARY'!$CR$576,BW238,'ANNUAL SUMMARY'!$V$9,BH218,'ANNUAL SUMMARY'!$BI$528)+SUMIFS('ANNUAL SUMMARY'!$CR$634,BW238,'ANNUAL SUMMARY'!$V$9,BH218,'ANNUAL SUMMARY'!$BI$586)+SUMIFS('ANNUAL SUMMARY'!$CR$692,BW238,'ANNUAL SUMMARY'!$V$9,BH218,'ANNUAL SUMMARY'!$BI$644)+SUMIFS('ANNUAL SUMMARY'!$EQ$54,BW238,'ANNUAL SUMMARY'!$V$9,BH218,'ANNUAL SUMMARY'!$DH$6)+SUMIFS('ANNUAL SUMMARY'!$EQ$112,BW238,'ANNUAL SUMMARY'!$V$9,BH218,'ANNUAL SUMMARY'!$DH$64)+SUMIFS('ANNUAL SUMMARY'!$EQ$170,BW238,'ANNUAL SUMMARY'!$V$9,BH218,'ANNUAL SUMMARY'!$DH$122)+SUMIFS('ANNUAL SUMMARY'!$EQ$228,BW238,'ANNUAL SUMMARY'!$V$9,BH218,'ANNUAL SUMMARY'!$DH$180)+SUMIFS('ANNUAL SUMMARY'!$EQ$286,BW238,'ANNUAL SUMMARY'!$V$9,BH218,'ANNUAL SUMMARY'!$DH$238)+SUMIFS('ANNUAL SUMMARY'!$EQ$344,BW238,'ANNUAL SUMMARY'!$V$9,BH218,'ANNUAL SUMMARY'!$DH$296)+SUMIFS('ANNUAL SUMMARY'!$EQ$402,BW238,'ANNUAL SUMMARY'!$V$9,BH218,'ANNUAL SUMMARY'!$DH$354)+SUMIFS('ANNUAL SUMMARY'!$EQ$460,BW238,'ANNUAL SUMMARY'!$V$9,BH218,'ANNUAL SUMMARY'!$DH$412)+SUMIFS('ANNUAL SUMMARY'!$EQ$518,BW238,'ANNUAL SUMMARY'!$V$9,BH218,'ANNUAL SUMMARY'!$DH$470)+SUMIFS('ANNUAL SUMMARY'!$EQ$576,BW238,'ANNUAL SUMMARY'!$V$9,BH218,'ANNUAL SUMMARY'!$DH$528)+SUMIFS('ANNUAL SUMMARY'!$EQ$634,BW238,'ANNUAL SUMMARY'!$V$9,BH218,'ANNUAL SUMMARY'!$DH$586)+SUMIFS('ANNUAL SUMMARY'!$EQ$692,BW238,'ANNUAL SUMMARY'!$V$9,BH218,'ANNUAL SUMMARY'!$DH$644)+SUMIFS('ANNUAL SUMMARY'!$GN$54,BW238,'ANNUAL SUMMARY'!$V$9,BH218,'ANNUAL SUMMARY'!$FE$6)+SUMIFS('ANNUAL SUMMARY'!$GN$112,BW238,'ANNUAL SUMMARY'!$V$9,BH218,'ANNUAL SUMMARY'!$FE$64)+SUMIFS('ANNUAL SUMMARY'!$GN$170,BW238,'ANNUAL SUMMARY'!$V$9,BH218,'ANNUAL SUMMARY'!$FE$122)+SUMIFS('ANNUAL SUMMARY'!$GN$228,BW238,'ANNUAL SUMMARY'!$V$9,BH218,'ANNUAL SUMMARY'!$FE$180)+SUMIFS('ANNUAL SUMMARY'!$GN$286,BW238,'ANNUAL SUMMARY'!$V$9,BH218,'ANNUAL SUMMARY'!$FE$238)+SUMIFS('ANNUAL SUMMARY'!$GN$344,BW238,'ANNUAL SUMMARY'!$V$9,BH218,'ANNUAL SUMMARY'!$FE$296)+SUMIFS('ANNUAL SUMMARY'!$GN$402,BW238,'ANNUAL SUMMARY'!$V$9,BH218,'ANNUAL SUMMARY'!$FE$354)+SUMIFS('ANNUAL SUMMARY'!$GN$460,BW238,'ANNUAL SUMMARY'!$V$9,BH218,'ANNUAL SUMMARY'!$FE$412)+SUMIFS('ANNUAL SUMMARY'!$GN$518,BW238,'ANNUAL SUMMARY'!$V$9,BH218,'ANNUAL SUMMARY'!$FE$470)+SUMIFS('ANNUAL SUMMARY'!$GN$576,BW238,'ANNUAL SUMMARY'!$V$9,BH218,'ANNUAL SUMMARY'!$FE$528)+SUMIFS('ANNUAL SUMMARY'!$GN$634,BW238,'ANNUAL SUMMARY'!$V$9,BH218,'ANNUAL SUMMARY'!$FE$586)+SUMIFS('ANNUAL SUMMARY'!$GN$692,BW238,'ANNUAL SUMMARY'!$V$9,BH218,'ANNUAL SUMMARY'!$FE$644)</f>
        <v>0</v>
      </c>
      <c r="CR238" s="728"/>
      <c r="CS238" s="728"/>
      <c r="CT238" s="1263"/>
      <c r="CU238" s="1250"/>
      <c r="CV238" s="154"/>
      <c r="CW238" s="798" t="str">
        <f>'ANNUAL SUMMARY'!$C$30</f>
        <v>SIC</v>
      </c>
      <c r="CX238" s="730"/>
      <c r="CY238" s="730"/>
      <c r="CZ238" s="730"/>
      <c r="DA238" s="792">
        <f>SUMIF('ANNUAL SUMMARY'!$FE$622,DF218,'ANNUAL SUMMARY'!$FA$646)+SUMIF('ANNUAL SUMMARY'!$DH$622,DF218,'ANNUAL SUMMARY'!$DD$646)+SUMIF('ANNUAL SUMMARY'!$BI$622,DF218,'ANNUAL SUMMARY'!$BE$646)+SUMIF('ANNUAL SUMMARY'!$L$622,DF218,'ANNUAL SUMMARY'!$H$646)+SUMIF('ANNUAL SUMMARY'!$FE$566,DF218,'ANNUAL SUMMARY'!$FA$590)+SUMIF('ANNUAL SUMMARY'!$DH$566,DF218,'ANNUAL SUMMARY'!$DD$590)+SUMIF('ANNUAL SUMMARY'!$BI$566,DF218,'ANNUAL SUMMARY'!$BE$590)+SUMIF('ANNUAL SUMMARY'!$L$566,DF218,'ANNUAL SUMMARY'!$H$590)+SUMIF('ANNUAL SUMMARY'!$FE$510,DF218,'ANNUAL SUMMARY'!$FA$534)+SUMIF('ANNUAL SUMMARY'!$DH$510,DF218,'ANNUAL SUMMARY'!$DD$534)+SUMIF('ANNUAL SUMMARY'!$BI$510,DF218,'ANNUAL SUMMARY'!$BE$534)+SUMIF('ANNUAL SUMMARY'!$L$510,DF218,'ANNUAL SUMMARY'!$H$534)+SUMIF('ANNUAL SUMMARY'!$FE$454,DF218,'ANNUAL SUMMARY'!$FA$478)+SUMIF('ANNUAL SUMMARY'!$DH$454,DF218,'ANNUAL SUMMARY'!$DD$478)+SUMIF('ANNUAL SUMMARY'!$BI$454,DF218,'ANNUAL SUMMARY'!$BE$478)+SUMIF('ANNUAL SUMMARY'!$L$454,DF218,'ANNUAL SUMMARY'!$H$478)+SUMIF('ANNUAL SUMMARY'!$FE$398,DF218,'ANNUAL SUMMARY'!$FA$422)+SUMIF('ANNUAL SUMMARY'!$DH$398,DF218,'ANNUAL SUMMARY'!$DD$422)+SUMIF('ANNUAL SUMMARY'!$BI$398,DF218,'ANNUAL SUMMARY'!$BE$422)+SUMIF('ANNUAL SUMMARY'!$L$398,DF218,'ANNUAL SUMMARY'!$H$422)+SUMIF('ANNUAL SUMMARY'!$FE$342,DF218,'ANNUAL SUMMARY'!$FA$366)+SUMIF('ANNUAL SUMMARY'!$DH$342,DF218,'ANNUAL SUMMARY'!$DD$366)+SUMIF('ANNUAL SUMMARY'!$BI$342,DF218,'ANNUAL SUMMARY'!$BE$366)+SUMIF('ANNUAL SUMMARY'!$L$342,DF218,'ANNUAL SUMMARY'!$H$366)+SUMIF('ANNUAL SUMMARY'!$FE$286,DF218,'ANNUAL SUMMARY'!$FA$310)+SUMIF('ANNUAL SUMMARY'!$DH$286,DF218,'ANNUAL SUMMARY'!$DD$310)+SUMIF('ANNUAL SUMMARY'!$BI$286,DF218,'ANNUAL SUMMARY'!$BE$310)+SUMIF('ANNUAL SUMMARY'!$L$286,DF218,'ANNUAL SUMMARY'!$H$310)+SUMIF('ANNUAL SUMMARY'!$FE$230,DF218,'ANNUAL SUMMARY'!$FA$254)+SUMIF('ANNUAL SUMMARY'!$DH$230,DF218,'ANNUAL SUMMARY'!$DD$254)+SUMIF('ANNUAL SUMMARY'!$BI$230,DF218,'ANNUAL SUMMARY'!$BE$254)+SUMIF('ANNUAL SUMMARY'!$L$230,DF218,'ANNUAL SUMMARY'!$H$254)+SUMIF('ANNUAL SUMMARY'!$FE$174,DF218,'ANNUAL SUMMARY'!$FA$198)+SUMIF('ANNUAL SUMMARY'!$DH$174,DF218,'ANNUAL SUMMARY'!$DD$198)+SUMIF('ANNUAL SUMMARY'!$BI$174,DF218,'ANNUAL SUMMARY'!$BE$198)+SUMIF('ANNUAL SUMMARY'!$L$174,DF218,'ANNUAL SUMMARY'!$H$198)+SUMIF('ANNUAL SUMMARY'!$FE$118,DF218,'ANNUAL SUMMARY'!$FA$142)+SUMIF('ANNUAL SUMMARY'!$DH$118,DF218,'ANNUAL SUMMARY'!$DD$142)+SUMIF('ANNUAL SUMMARY'!$BI$118,DF218,'ANNUAL SUMMARY'!$BE$142)+SUMIF('ANNUAL SUMMARY'!$L$118,DF218,'ANNUAL SUMMARY'!$H$142)+SUMIF('ANNUAL SUMMARY'!$FE$62,DF218,'ANNUAL SUMMARY'!$FA$86)+SUMIF('ANNUAL SUMMARY'!$DH$62,DF218,'ANNUAL SUMMARY'!$DD$86)+SUMIF('ANNUAL SUMMARY'!$BI$62,DF218,'ANNUAL SUMMARY'!$BE$86)+SUMIF('ANNUAL SUMMARY'!$L$62,DF218,'ANNUAL SUMMARY'!$H$86)+SUMIF('ANNUAL SUMMARY'!$FE$6,DF218,'ANNUAL SUMMARY'!$FA$30)+SUMIF('ANNUAL SUMMARY'!$DH$6,DF218,'ANNUAL SUMMARY'!$DD$30)+SUMIF('ANNUAL SUMMARY'!$BI$6,DF218,'ANNUAL SUMMARY'!$BE$30)+SUMIF('ANNUAL SUMMARY'!$L$6,DF218,'ANNUAL SUMMARY'!$H$30)+SUMIF('PREVIOUS LOGS'!$K$6,DF218,'PREVIOUS LOGS'!$F$26)+SUMIF('PREVIOUS LOGS'!$K$59,$K$6,'PREVIOUS LOGS'!$F$79)+SUMIF('PREVIOUS LOGS'!$K$112,DF218,'PREVIOUS LOGS'!$F$132)+SUMIF('PREVIOUS LOGS'!$K$165,DF218,'PREVIOUS LOGS'!$F$185)+SUMIF('PREVIOUS LOGS'!$K$218,DF218,'PREVIOUS LOGS'!$F$238)+SUMIF('PREVIOUS LOGS'!$K$271,DF218,'PREVIOUS LOGS'!$F$291)+SUMIF('PREVIOUS LOGS'!$K$324,DF218,'PREVIOUS LOGS'!$F$344)+SUMIF('PREVIOUS LOGS'!$BH$6,DF218,'PREVIOUS LOGS'!$BD$26)+SUMIF('PREVIOUS LOGS'!$BH$59,$K$6,'PREVIOUS LOGS'!$BD$79)+SUMIF('PREVIOUS LOGS'!$BH$112,DF218,'PREVIOUS LOGS'!$BD$132)+SUMIF('PREVIOUS LOGS'!$BH$165,DF218,'PREVIOUS LOGS'!$BD$185)+SUMIF('PREVIOUS LOGS'!$BH$218,DF218,'PREVIOUS LOGS'!$BD$238)+SUMIF('PREVIOUS LOGS'!$BH$271,DF218,'PREVIOUS LOGS'!$BD$291)+SUMIF('PREVIOUS LOGS'!$BH$324,DF218,'PREVIOUS LOGS'!$BD$344)+SUMIF('PREVIOUS LOGS'!$DF$6,DF218,'PREVIOUS LOGS'!$DB$26)+SUMIF('PREVIOUS LOGS'!$DF$59,$K$6,'PREVIOUS LOGS'!$DB$79)+SUMIF('PREVIOUS LOGS'!$DF$112,DF218,'PREVIOUS LOGS'!$DB$132)+SUMIF('PREVIOUS LOGS'!$DF$165,DF218,'PREVIOUS LOGS'!$DB$185)+SUMIF('PREVIOUS LOGS'!$DF$218,DF218,'PREVIOUS LOGS'!$DB$238)+SUMIF('PREVIOUS LOGS'!$DF$271,DF218,'PREVIOUS LOGS'!$DB$291)+SUMIF('PREVIOUS LOGS'!$DF$324,DF218,'PREVIOUS LOGS'!$DB$344)+SUMIF('PREVIOUS LOGS'!$FC$6,DF218,'PREVIOUS LOGS'!$EY$26)+SUMIF('PREVIOUS LOGS'!$FC$59,$K$6,'PREVIOUS LOGS'!$EY$79)+SUMIF('PREVIOUS LOGS'!$FC$112,DF218,'PREVIOUS LOGS'!$EY$132)+SUMIF('PREVIOUS LOGS'!$FC$165,DF218,'PREVIOUS LOGS'!$EY$185)+SUMIF('PREVIOUS LOGS'!$FC$218,DF218,'PREVIOUS LOGS'!$EY$238)+SUMIF('PREVIOUS LOGS'!$FC$271,DF218,'PREVIOUS LOGS'!$EY$291)+SUMIF('PREVIOUS LOGS'!$FC$324,DF218,'PREVIOUS LOGS'!$EY$344)</f>
        <v>0</v>
      </c>
      <c r="DB238" s="793"/>
      <c r="DC238" s="793"/>
      <c r="DD238" s="793"/>
      <c r="DE238" s="793"/>
      <c r="DF238" s="793"/>
      <c r="DG238" s="794"/>
      <c r="DH238" s="643"/>
      <c r="DI238" s="729" t="str">
        <f>'ANNUAL SUMMARY'!$O$30</f>
        <v>NIGHT</v>
      </c>
      <c r="DJ238" s="730"/>
      <c r="DK238" s="730"/>
      <c r="DL238" s="730"/>
      <c r="DM238" s="731"/>
      <c r="DN238" s="735">
        <f>SUMIF('ANNUAL SUMMARY'!$FE$622,DF218,'ANNUAL SUMMARY'!$FM$646)+SUMIF('ANNUAL SUMMARY'!$DH$622,DF218,'ANNUAL SUMMARY'!$DP$646)+SUMIF('ANNUAL SUMMARY'!$BI$622,DF218,'ANNUAL SUMMARY'!$BQ$646)+SUMIF('ANNUAL SUMMARY'!$L$622,DF218,'ANNUAL SUMMARY'!$T$646)+SUMIF('ANNUAL SUMMARY'!$FE$566,DF218,'ANNUAL SUMMARY'!$FM$590)+SUMIF('ANNUAL SUMMARY'!$DH$566,DF218,'ANNUAL SUMMARY'!$DP$590)+SUMIF('ANNUAL SUMMARY'!$BI$566,DF218,'ANNUAL SUMMARY'!$BQ$590)+SUMIF('ANNUAL SUMMARY'!$L$566,DF218,'ANNUAL SUMMARY'!$T$590)+SUMIF('ANNUAL SUMMARY'!$FE$510,DF218,'ANNUAL SUMMARY'!$FM$534)+SUMIF('ANNUAL SUMMARY'!$DH$510,DF218,'ANNUAL SUMMARY'!$DP$534)+SUMIF('ANNUAL SUMMARY'!$BI$510,DF218,'ANNUAL SUMMARY'!$BQ$534)+SUMIF('ANNUAL SUMMARY'!$L$510,DF218,'ANNUAL SUMMARY'!$T$534)+SUMIF('ANNUAL SUMMARY'!$FE$454,DF218,'ANNUAL SUMMARY'!$FM$478)+SUMIF('ANNUAL SUMMARY'!$DH$454,DF218,'ANNUAL SUMMARY'!$DP$478)+SUMIF('ANNUAL SUMMARY'!$BI$454,DF218,'ANNUAL SUMMARY'!$BQ$478)+SUMIF('ANNUAL SUMMARY'!$L$454,DF218,'ANNUAL SUMMARY'!$T$478)+SUMIF('ANNUAL SUMMARY'!$FE$398,DF218,'ANNUAL SUMMARY'!$FM$422)+SUMIF('ANNUAL SUMMARY'!$DH$398,DF218,'ANNUAL SUMMARY'!$DP$422)+SUMIF('ANNUAL SUMMARY'!$BI$398,DF218,'ANNUAL SUMMARY'!$BQ$422)+SUMIF('ANNUAL SUMMARY'!$L$398,DF218,'ANNUAL SUMMARY'!$T$422)+SUMIF('ANNUAL SUMMARY'!$FE$342,DF218,'ANNUAL SUMMARY'!$FM$366)+SUMIF('ANNUAL SUMMARY'!$DH$342,DF218,'ANNUAL SUMMARY'!$DP$366)+SUMIF('ANNUAL SUMMARY'!$BI$342,DF218,'ANNUAL SUMMARY'!$BQ$366)+SUMIF('ANNUAL SUMMARY'!$L$342,DF218,'ANNUAL SUMMARY'!$T$366)+SUMIF('ANNUAL SUMMARY'!$FE$286,DF218,'ANNUAL SUMMARY'!$FM$310)+SUMIF('ANNUAL SUMMARY'!$DH$286,DF218,'ANNUAL SUMMARY'!$DP$310)+SUMIF('ANNUAL SUMMARY'!$BI$286,DF218,'ANNUAL SUMMARY'!$BQ$310)+SUMIF('ANNUAL SUMMARY'!$L$286,DF218,'ANNUAL SUMMARY'!$T$310)+SUMIF('ANNUAL SUMMARY'!$FE$230,DF218,'ANNUAL SUMMARY'!$FM$254)+SUMIF('ANNUAL SUMMARY'!$DH$230,DF218,'ANNUAL SUMMARY'!$DP$254)+SUMIF('ANNUAL SUMMARY'!$BI$230,DF218,'ANNUAL SUMMARY'!$BQ$254)+SUMIF('ANNUAL SUMMARY'!$L$230,DF218,'ANNUAL SUMMARY'!$T$254)+SUMIF('ANNUAL SUMMARY'!$FE$174,DF218,'ANNUAL SUMMARY'!$FM$198)+SUMIF('ANNUAL SUMMARY'!$DH$174,DF218,'ANNUAL SUMMARY'!$DP$198)+SUMIF('ANNUAL SUMMARY'!$BI$174,DF218,'ANNUAL SUMMARY'!$BQ$198)+SUMIF('ANNUAL SUMMARY'!$L$174,DF218,'ANNUAL SUMMARY'!$T$198)+SUMIF('ANNUAL SUMMARY'!$FE$118,DF218,'ANNUAL SUMMARY'!$FM$142)+SUMIF('ANNUAL SUMMARY'!$DH$118,DF218,'ANNUAL SUMMARY'!$DP$142)+SUMIF('ANNUAL SUMMARY'!$BI$118,DF218,'ANNUAL SUMMARY'!$BQ$142)+SUMIF('ANNUAL SUMMARY'!$L$118,DF218,'ANNUAL SUMMARY'!$T$142)+SUMIF('ANNUAL SUMMARY'!$FE$62,DF218,'ANNUAL SUMMARY'!$FM$86)+SUMIF('ANNUAL SUMMARY'!$DH$62,DF218,'ANNUAL SUMMARY'!$DP$86)+SUMIF('ANNUAL SUMMARY'!$BI$62,DF218,'ANNUAL SUMMARY'!$BQ$86)+SUMIF('ANNUAL SUMMARY'!$L$62,DF218,'ANNUAL SUMMARY'!$T$86)+SUMIF('ANNUAL SUMMARY'!$FE$6,DF218,'ANNUAL SUMMARY'!$FM$30)+SUMIF('ANNUAL SUMMARY'!$DH$6,DF218,'ANNUAL SUMMARY'!$DP$30)+SUMIF('ANNUAL SUMMARY'!$BI$6,DF218,'ANNUAL SUMMARY'!$BQ$30)+SUMIF('ANNUAL SUMMARY'!$L$6,DF218,'ANNUAL SUMMARY'!$T$30)+SUMIF('PREVIOUS LOGS'!$K$6,DF218,'PREVIOUS LOGS'!$S$26)+SUMIF('PREVIOUS LOGS'!$K$59,$K$6,'PREVIOUS LOGS'!$S$79)+SUMIF('PREVIOUS LOGS'!$K$112,DF218,'PREVIOUS LOGS'!$S$132)+SUMIF('PREVIOUS LOGS'!$K$165,DF218,'PREVIOUS LOGS'!$S$185)+SUMIF('PREVIOUS LOGS'!$K$218,DF218,'PREVIOUS LOGS'!$S$238)+SUMIF('PREVIOUS LOGS'!$K$271,DF218,'PREVIOUS LOGS'!$S$291)+SUMIF('PREVIOUS LOGS'!$K$324,DF218,'PREVIOUS LOGS'!$S$344)+SUMIF('PREVIOUS LOGS'!$BH$6,DF218,'PREVIOUS LOGS'!$BP$26)+SUMIF('PREVIOUS LOGS'!$BH$59,$K$6,'PREVIOUS LOGS'!$BP$79)+SUMIF('PREVIOUS LOGS'!$BH$112,DF218,'PREVIOUS LOGS'!$BP$132)+SUMIF('PREVIOUS LOGS'!$BH$165,DF218,'PREVIOUS LOGS'!$BP$185)+SUMIF('PREVIOUS LOGS'!$BH$218,DF218,'PREVIOUS LOGS'!$BP$238)+SUMIF('PREVIOUS LOGS'!$BH$271,DF218,'PREVIOUS LOGS'!$BP$291)+SUMIF('PREVIOUS LOGS'!$BH$324,DF218,'PREVIOUS LOGS'!$BP$344)+SUMIF('PREVIOUS LOGS'!$DF$6,DF218,'PREVIOUS LOGS'!$DN$26)+SUMIF('PREVIOUS LOGS'!$DF$59,$K$6,'PREVIOUS LOGS'!$DN$79)+SUMIF('PREVIOUS LOGS'!$DF$112,DF218,'PREVIOUS LOGS'!$DN$132)+SUMIF('PREVIOUS LOGS'!$DF$165,DF218,'PREVIOUS LOGS'!$DN$185)+SUMIF('PREVIOUS LOGS'!$DF$218,DF218,'PREVIOUS LOGS'!$DN$238)+SUMIF('PREVIOUS LOGS'!$DF$271,DF218,'PREVIOUS LOGS'!$DN$291)+SUMIF('PREVIOUS LOGS'!$DF$324,DF218,'PREVIOUS LOGS'!$DN$344)+SUMIF('PREVIOUS LOGS'!$FC$6,DF218,'PREVIOUS LOGS'!$FK$26)+SUMIF('PREVIOUS LOGS'!$FC$59,$K$6,'PREVIOUS LOGS'!$FK$79)+SUMIF('PREVIOUS LOGS'!$FC$112,DF218,'PREVIOUS LOGS'!$FK$132)+SUMIF('PREVIOUS LOGS'!$FC$165,DF218,'PREVIOUS LOGS'!$FK$185)+SUMIF('PREVIOUS LOGS'!$FC$218,DF218,'PREVIOUS LOGS'!$FK$238)+SUMIF('PREVIOUS LOGS'!$FC$271,DF218,'PREVIOUS LOGS'!$FK$291)+SUMIF('PREVIOUS LOGS'!$FC$324,DF218,'PREVIOUS LOGS'!$FK$344)</f>
        <v>0</v>
      </c>
      <c r="DO238" s="736"/>
      <c r="DP238" s="736"/>
      <c r="DQ238" s="736"/>
      <c r="DR238" s="736"/>
      <c r="DS238" s="737"/>
      <c r="DT238" s="15"/>
      <c r="DU238" s="812">
        <f>IF(DU224=0," ",DU224+7)</f>
        <v>2029</v>
      </c>
      <c r="DV238" s="813"/>
      <c r="DW238" s="813"/>
      <c r="DX238" s="813"/>
      <c r="DY238" s="813"/>
      <c r="DZ238" s="1118">
        <f>SUMIFS('ANNUAL SUMMARY'!$AF$54,DU238,'ANNUAL SUMMARY'!$V$9,DF218,'ANNUAL SUMMARY'!$L$6)+SUMIFS('ANNUAL SUMMARY'!$AF$112,DU238,'ANNUAL SUMMARY'!$V$9,DF218,'ANNUAL SUMMARY'!$L$64)+SUMIFS('ANNUAL SUMMARY'!$AF$170,DU238,'ANNUAL SUMMARY'!$V$9,DF218,'ANNUAL SUMMARY'!$L$122)+SUMIFS('ANNUAL SUMMARY'!$AF$228,DU238,'ANNUAL SUMMARY'!$V$9,DF218,'ANNUAL SUMMARY'!$L$180)+SUMIFS('ANNUAL SUMMARY'!$AF$286,DU238,'ANNUAL SUMMARY'!$V$9,DF218,'ANNUAL SUMMARY'!$L$238)+SUMIFS('ANNUAL SUMMARY'!$AF$344,DU238,'ANNUAL SUMMARY'!$V$9,DF218,'ANNUAL SUMMARY'!$L$296)+SUMIFS('ANNUAL SUMMARY'!$AF$402,DU238,'ANNUAL SUMMARY'!$V$9,DF218,'ANNUAL SUMMARY'!$L$354)+SUMIFS('ANNUAL SUMMARY'!$AF$460,DU238,'ANNUAL SUMMARY'!$V$9,DF218,'ANNUAL SUMMARY'!$L$412)+SUMIFS('ANNUAL SUMMARY'!$AF$518,DU238,'ANNUAL SUMMARY'!$V$9,DF218,'ANNUAL SUMMARY'!$L$470)+SUMIFS('ANNUAL SUMMARY'!$AF$576,DU238,'ANNUAL SUMMARY'!$V$9,DF218,'ANNUAL SUMMARY'!$L$528)+SUMIFS('ANNUAL SUMMARY'!$AF$634,DU238,'ANNUAL SUMMARY'!$V$9,DF218,'ANNUAL SUMMARY'!$L$586)+SUMIFS('ANNUAL SUMMARY'!$AF$692,DU238,'ANNUAL SUMMARY'!$V$9,DF218,'ANNUAL SUMMARY'!$L$644)+SUMIFS('ANNUAL SUMMARY'!$CC$54,DU238,'ANNUAL SUMMARY'!$V$9,DF218,'ANNUAL SUMMARY'!$BI$6)+SUMIFS('ANNUAL SUMMARY'!$CC$112,DU238,'ANNUAL SUMMARY'!$V$9,DF218,'ANNUAL SUMMARY'!$BI$64)+SUMIFS('ANNUAL SUMMARY'!$CC$170,DU238,'ANNUAL SUMMARY'!$V$9,DF218,'ANNUAL SUMMARY'!$BI$122)+SUMIFS('ANNUAL SUMMARY'!$CC$228,DU238,'ANNUAL SUMMARY'!$V$9,DF218,'ANNUAL SUMMARY'!$BI$180)+SUMIFS('ANNUAL SUMMARY'!$CC$286,DU238,'ANNUAL SUMMARY'!$V$9,DF218,'ANNUAL SUMMARY'!$BI$238)+SUMIFS('ANNUAL SUMMARY'!$CC$344,DU238,'ANNUAL SUMMARY'!$V$9,DF218,'ANNUAL SUMMARY'!$BI$296)+SUMIFS('ANNUAL SUMMARY'!$CC$402,DU238,'ANNUAL SUMMARY'!$V$9,DF218,'ANNUAL SUMMARY'!$BI$354)+SUMIFS('ANNUAL SUMMARY'!$CC$460,DU238,'ANNUAL SUMMARY'!$V$9,DF218,'ANNUAL SUMMARY'!$BI$412)+SUMIFS('ANNUAL SUMMARY'!$CC$518,DU238,'ANNUAL SUMMARY'!$V$9,DF218,'ANNUAL SUMMARY'!$BI$470)+SUMIFS('ANNUAL SUMMARY'!$CC$576,DU238,'ANNUAL SUMMARY'!$V$9,DF218,'ANNUAL SUMMARY'!$BI$528)+SUMIFS('ANNUAL SUMMARY'!$CC$634,DU238,'ANNUAL SUMMARY'!$V$9,DF218,'ANNUAL SUMMARY'!$BI$586)+SUMIFS('ANNUAL SUMMARY'!$CC$692,DU238,'ANNUAL SUMMARY'!$V$9,DF218,'ANNUAL SUMMARY'!$BI$644)+SUMIFS('ANNUAL SUMMARY'!$EB$54,DU238,'ANNUAL SUMMARY'!$V$9,DF218,'ANNUAL SUMMARY'!$DH$6)+SUMIFS('ANNUAL SUMMARY'!$EB$112,DU238,'ANNUAL SUMMARY'!$V$9,DF218,'ANNUAL SUMMARY'!$DH$64)+SUMIFS('ANNUAL SUMMARY'!$EB$170,DU238,'ANNUAL SUMMARY'!$V$9,DF218,'ANNUAL SUMMARY'!$DH$122)+SUMIFS('ANNUAL SUMMARY'!$EB$228,DU238,'ANNUAL SUMMARY'!$V$9,DF218,'ANNUAL SUMMARY'!$DH$180)+SUMIFS('ANNUAL SUMMARY'!$EB$286,DU238,'ANNUAL SUMMARY'!$V$9,DF218,'ANNUAL SUMMARY'!$DH$238)+SUMIFS('ANNUAL SUMMARY'!$EB$344,DU238,'ANNUAL SUMMARY'!$V$9,DF218,'ANNUAL SUMMARY'!$DH$296)+SUMIFS('ANNUAL SUMMARY'!$EB$402,DU238,'ANNUAL SUMMARY'!$V$9,DF218,'ANNUAL SUMMARY'!$DH$354)+SUMIFS('ANNUAL SUMMARY'!$EB$460,DU238,'ANNUAL SUMMARY'!$V$9,DF218,'ANNUAL SUMMARY'!$DH$412)+SUMIFS('ANNUAL SUMMARY'!$EB$518,DU238,'ANNUAL SUMMARY'!$V$9,DF218,'ANNUAL SUMMARY'!$DH$470)+SUMIFS('ANNUAL SUMMARY'!$EB$576,DU238,'ANNUAL SUMMARY'!$V$9,DF218,'ANNUAL SUMMARY'!$DH$528)+SUMIFS('ANNUAL SUMMARY'!$EB$634,DU238,'ANNUAL SUMMARY'!$V$9,DF218,'ANNUAL SUMMARY'!$DH$586)+SUMIFS('ANNUAL SUMMARY'!$EB$692,DU238,'ANNUAL SUMMARY'!$V$9,DF218,'ANNUAL SUMMARY'!$DH$644)+SUMIFS('ANNUAL SUMMARY'!$FY$54,DU238,'ANNUAL SUMMARY'!$V$9,DF218,'ANNUAL SUMMARY'!$FE$6)+SUMIFS('ANNUAL SUMMARY'!$FY$112,DU238,'ANNUAL SUMMARY'!$V$9,DF218,'ANNUAL SUMMARY'!$FE$64)+SUMIFS('ANNUAL SUMMARY'!$FY$170,DU238,'ANNUAL SUMMARY'!$V$9,DF218,'ANNUAL SUMMARY'!$FE$122)+SUMIFS('ANNUAL SUMMARY'!$FY$228,DU238,'ANNUAL SUMMARY'!$V$9,DF218,'ANNUAL SUMMARY'!$FE$180)+SUMIFS('ANNUAL SUMMARY'!$FY$286,DU238,'ANNUAL SUMMARY'!$V$9,DF218,'ANNUAL SUMMARY'!$FE$238)+SUMIFS('ANNUAL SUMMARY'!$FY$344,DU238,'ANNUAL SUMMARY'!$V$9,DF218,'ANNUAL SUMMARY'!$FE$296)+SUMIFS('ANNUAL SUMMARY'!$FY$402,DU238,'ANNUAL SUMMARY'!$V$9,DF218,'ANNUAL SUMMARY'!$FE$354)+SUMIFS('ANNUAL SUMMARY'!$FY$460,DU238,'ANNUAL SUMMARY'!$V$9,DF218,'ANNUAL SUMMARY'!$FE$412)+SUMIFS('ANNUAL SUMMARY'!$FY$518,DU238,'ANNUAL SUMMARY'!$V$9,DF218,'ANNUAL SUMMARY'!$FE$470)+SUMIFS('ANNUAL SUMMARY'!$FY$576,DU238,'ANNUAL SUMMARY'!$V$9,DF218,'ANNUAL SUMMARY'!$FE$528)+SUMIFS('ANNUAL SUMMARY'!$FY$634,DU238,'ANNUAL SUMMARY'!$V$9,DF218,'ANNUAL SUMMARY'!$FE$586)+SUMIFS('ANNUAL SUMMARY'!$FY$692,DU238,'ANNUAL SUMMARY'!$V$9,DF218,'ANNUAL SUMMARY'!$FE$644)</f>
        <v>0</v>
      </c>
      <c r="EA238" s="727"/>
      <c r="EB238" s="727"/>
      <c r="EC238" s="727"/>
      <c r="ED238" s="727">
        <f>SUMIFS('ANNUAL SUMMARY'!$AJ$54,DU238,'ANNUAL SUMMARY'!$V$9,DF218,'ANNUAL SUMMARY'!$L$6)+SUMIFS('ANNUAL SUMMARY'!$AJ$112,DU238,'ANNUAL SUMMARY'!$V$9,DF218,'ANNUAL SUMMARY'!$L$64)+SUMIFS('ANNUAL SUMMARY'!$AJ$170,DU238,'ANNUAL SUMMARY'!$V$9,DF218,'ANNUAL SUMMARY'!$L$122)+SUMIFS('ANNUAL SUMMARY'!$AJ$228,DU238,'ANNUAL SUMMARY'!$V$9,DF218,'ANNUAL SUMMARY'!$L$180)+SUMIFS('ANNUAL SUMMARY'!$AJ$286,DU238,'ANNUAL SUMMARY'!$V$9,DF218,'ANNUAL SUMMARY'!$L$238)+SUMIFS('ANNUAL SUMMARY'!$AJ$344,DU238,'ANNUAL SUMMARY'!$V$9,DF218,'ANNUAL SUMMARY'!$L$296)+SUMIFS('ANNUAL SUMMARY'!$AJ$402,DU238,'ANNUAL SUMMARY'!$V$9,DF218,'ANNUAL SUMMARY'!$L$354)+SUMIFS('ANNUAL SUMMARY'!$AJ$460,DU238,'ANNUAL SUMMARY'!$V$9,DF218,'ANNUAL SUMMARY'!$L$412)+SUMIFS('ANNUAL SUMMARY'!$AJ$518,DU238,'ANNUAL SUMMARY'!$V$9,DF218,'ANNUAL SUMMARY'!$L$470)+SUMIFS('ANNUAL SUMMARY'!$AJ$576,DU238,'ANNUAL SUMMARY'!$V$9,DF218,'ANNUAL SUMMARY'!$L$528)+SUMIFS('ANNUAL SUMMARY'!$AJ$634,DU238,'ANNUAL SUMMARY'!$V$9,DF218,'ANNUAL SUMMARY'!$L$586)+SUMIFS('ANNUAL SUMMARY'!$AJ$692,DU238,'ANNUAL SUMMARY'!$V$9,DF218,'ANNUAL SUMMARY'!$L$644)+SUMIFS('ANNUAL SUMMARY'!$CG$54,DU238,'ANNUAL SUMMARY'!$V$9,DF218,'ANNUAL SUMMARY'!$BI$6)+SUMIFS('ANNUAL SUMMARY'!$CG$112,DU238,'ANNUAL SUMMARY'!$V$9,DF218,'ANNUAL SUMMARY'!$BI$64)+SUMIFS('ANNUAL SUMMARY'!$CG$170,DU238,'ANNUAL SUMMARY'!$V$9,DF218,'ANNUAL SUMMARY'!$BI$122)+SUMIFS('ANNUAL SUMMARY'!$CG$228,DU238,'ANNUAL SUMMARY'!$V$9,DF218,'ANNUAL SUMMARY'!$BI$180)+SUMIFS('ANNUAL SUMMARY'!$CG$286,DU238,'ANNUAL SUMMARY'!$V$9,DF218,'ANNUAL SUMMARY'!$BI$238)+SUMIFS('ANNUAL SUMMARY'!$CG$344,DU238,'ANNUAL SUMMARY'!$V$9,DF218,'ANNUAL SUMMARY'!$BI$296)+SUMIFS('ANNUAL SUMMARY'!$CG$402,DU238,'ANNUAL SUMMARY'!$V$9,DF218,'ANNUAL SUMMARY'!$BI$354)+SUMIFS('ANNUAL SUMMARY'!$CG$460,DU238,'ANNUAL SUMMARY'!$V$9,DF218,'ANNUAL SUMMARY'!$BI$412)+SUMIFS('ANNUAL SUMMARY'!$CG$518,DU238,'ANNUAL SUMMARY'!$V$9,DF218,'ANNUAL SUMMARY'!$BI$470)+SUMIFS('ANNUAL SUMMARY'!$CG$576,DU238,'ANNUAL SUMMARY'!$V$9,DF218,'ANNUAL SUMMARY'!$BI$528)+SUMIFS('ANNUAL SUMMARY'!$CG$634,DU238,'ANNUAL SUMMARY'!$V$9,DF218,'ANNUAL SUMMARY'!$BI$586)+SUMIFS('ANNUAL SUMMARY'!$CG$692,DU238,'ANNUAL SUMMARY'!$V$9,DF218,'ANNUAL SUMMARY'!$BI$644)+SUMIFS('ANNUAL SUMMARY'!$EF$54,DU238,'ANNUAL SUMMARY'!$V$9,DF218,'ANNUAL SUMMARY'!$DH$6)+SUMIFS('ANNUAL SUMMARY'!$EF$112,DU238,'ANNUAL SUMMARY'!$V$9,DF218,'ANNUAL SUMMARY'!$DH$64)+SUMIFS('ANNUAL SUMMARY'!$EF$170,DU238,'ANNUAL SUMMARY'!$V$9,DF218,'ANNUAL SUMMARY'!$DH$122)+SUMIFS('ANNUAL SUMMARY'!$EF$228,DU238,'ANNUAL SUMMARY'!$V$9,DF218,'ANNUAL SUMMARY'!$DH$180)+SUMIFS('ANNUAL SUMMARY'!$EF$286,DU238,'ANNUAL SUMMARY'!$V$9,DF218,'ANNUAL SUMMARY'!$DH$238)+SUMIFS('ANNUAL SUMMARY'!$EF$344,DU238,'ANNUAL SUMMARY'!$V$9,DF218,'ANNUAL SUMMARY'!$DH$296)+SUMIFS('ANNUAL SUMMARY'!$EF$402,DU238,'ANNUAL SUMMARY'!$V$9,DF218,'ANNUAL SUMMARY'!$DH$354)+SUMIFS('ANNUAL SUMMARY'!$EF$460,DU238,'ANNUAL SUMMARY'!$V$9,DF218,'ANNUAL SUMMARY'!$DH$412)+SUMIFS('ANNUAL SUMMARY'!$EF$518,DU238,'ANNUAL SUMMARY'!$V$9,DF218,'ANNUAL SUMMARY'!$DH$470)+SUMIFS('ANNUAL SUMMARY'!$EF$576,DU238,'ANNUAL SUMMARY'!$V$9,DF218,'ANNUAL SUMMARY'!$DH$528)+SUMIFS('ANNUAL SUMMARY'!$EF$634,DU238,'ANNUAL SUMMARY'!$V$9,DF218,'ANNUAL SUMMARY'!$DH$586)+SUMIFS('ANNUAL SUMMARY'!$EF$692,DU238,'ANNUAL SUMMARY'!$V$9,DF218,'ANNUAL SUMMARY'!$DH$644)+SUMIFS('ANNUAL SUMMARY'!$GC$54,DU238,'ANNUAL SUMMARY'!$V$9,DF218,'ANNUAL SUMMARY'!$FE$6)+SUMIFS('ANNUAL SUMMARY'!$GC$112,DU238,'ANNUAL SUMMARY'!$V$9,DF218,'ANNUAL SUMMARY'!$FE$64)+SUMIFS('ANNUAL SUMMARY'!$GC$170,DU238,'ANNUAL SUMMARY'!$V$9,DF218,'ANNUAL SUMMARY'!$FE$122)+SUMIFS('ANNUAL SUMMARY'!$GC$228,DU238,'ANNUAL SUMMARY'!$V$9,DF218,'ANNUAL SUMMARY'!$FE$180)+SUMIFS('ANNUAL SUMMARY'!$GC$286,DU238,'ANNUAL SUMMARY'!$V$9,DF218,'ANNUAL SUMMARY'!$FE$238)+SUMIFS('ANNUAL SUMMARY'!$GC$344,DU238,'ANNUAL SUMMARY'!$V$9,DF218,'ANNUAL SUMMARY'!$FE$296)+SUMIFS('ANNUAL SUMMARY'!$GC$402,DU238,'ANNUAL SUMMARY'!$V$9,DF218,'ANNUAL SUMMARY'!$FE$354)+SUMIFS('ANNUAL SUMMARY'!$GC$460,DU238,'ANNUAL SUMMARY'!$V$9,DF218,'ANNUAL SUMMARY'!$FE$412)+SUMIFS('ANNUAL SUMMARY'!$GC$518,DU238,'ANNUAL SUMMARY'!$V$9,DF218,'ANNUAL SUMMARY'!$FE$470)+SUMIFS('ANNUAL SUMMARY'!$GC$576,DU238,'ANNUAL SUMMARY'!$V$9,DF218,'ANNUAL SUMMARY'!$FE$528)+SUMIFS('ANNUAL SUMMARY'!$GC$634,DU238,'ANNUAL SUMMARY'!$V$9,DF218,'ANNUAL SUMMARY'!$FE$586)+SUMIFS('ANNUAL SUMMARY'!$GC$692,DU238,'ANNUAL SUMMARY'!$V$9,DF218,'ANNUAL SUMMARY'!$FE$644)</f>
        <v>0</v>
      </c>
      <c r="EE238" s="727"/>
      <c r="EF238" s="727"/>
      <c r="EG238" s="727"/>
      <c r="EH238" s="727">
        <f>SUMIFS('ANNUAL SUMMARY'!$AN$54,DU238,'ANNUAL SUMMARY'!$V$9,DF218,'ANNUAL SUMMARY'!$L$6)+SUMIFS('ANNUAL SUMMARY'!$AN$112,DU238,'ANNUAL SUMMARY'!$V$9,DF218,'ANNUAL SUMMARY'!$L$64)+SUMIFS('ANNUAL SUMMARY'!$AN$170,DU238,'ANNUAL SUMMARY'!$V$9,DF218,'ANNUAL SUMMARY'!$L$122)+SUMIFS('ANNUAL SUMMARY'!$AN$228,DU238,'ANNUAL SUMMARY'!$V$9,DF218,'ANNUAL SUMMARY'!$L$180)+SUMIFS('ANNUAL SUMMARY'!$AN$286,DU238,'ANNUAL SUMMARY'!$V$9,DF218,'ANNUAL SUMMARY'!$L$238)+SUMIFS('ANNUAL SUMMARY'!$AN$344,DU238,'ANNUAL SUMMARY'!$V$9,DF218,'ANNUAL SUMMARY'!$L$296)+SUMIFS('ANNUAL SUMMARY'!$AN$402,DU238,'ANNUAL SUMMARY'!$V$9,DF218,'ANNUAL SUMMARY'!$L$354)+SUMIFS('ANNUAL SUMMARY'!$AN$460,DU238,'ANNUAL SUMMARY'!$V$9,DF218,'ANNUAL SUMMARY'!$L$412)+SUMIFS('ANNUAL SUMMARY'!$AN$518,DU238,'ANNUAL SUMMARY'!$V$9,DF218,'ANNUAL SUMMARY'!$L$470)+SUMIFS('ANNUAL SUMMARY'!$AN$576,DU238,'ANNUAL SUMMARY'!$V$9,DF218,'ANNUAL SUMMARY'!$L$528)+SUMIFS('ANNUAL SUMMARY'!$AN$634,DU238,'ANNUAL SUMMARY'!$V$9,DF218,'ANNUAL SUMMARY'!$L$586)+SUMIFS('ANNUAL SUMMARY'!$AN$692,DU238,'ANNUAL SUMMARY'!$V$9,DF218,'ANNUAL SUMMARY'!$L$644)+SUMIFS('ANNUAL SUMMARY'!$CK$54,DU238,'ANNUAL SUMMARY'!$V$9,DF218,'ANNUAL SUMMARY'!$BI$6)+SUMIFS('ANNUAL SUMMARY'!$CK$112,DU238,'ANNUAL SUMMARY'!$V$9,DF218,'ANNUAL SUMMARY'!$BI$64)+SUMIFS('ANNUAL SUMMARY'!$CK$170,DU238,'ANNUAL SUMMARY'!$V$9,DF218,'ANNUAL SUMMARY'!$BI$122)+SUMIFS('ANNUAL SUMMARY'!$CK$228,DU238,'ANNUAL SUMMARY'!$V$9,DF218,'ANNUAL SUMMARY'!$BI$180)+SUMIFS('ANNUAL SUMMARY'!$CK$286,DU238,'ANNUAL SUMMARY'!$V$9,DF218,'ANNUAL SUMMARY'!$BI$238)+SUMIFS('ANNUAL SUMMARY'!$CK$344,DU238,'ANNUAL SUMMARY'!$V$9,DF218,'ANNUAL SUMMARY'!$BI$296)+SUMIFS('ANNUAL SUMMARY'!$CK$402,DU238,'ANNUAL SUMMARY'!$V$9,DF218,'ANNUAL SUMMARY'!$BI$354)+SUMIFS('ANNUAL SUMMARY'!$CK$460,DU238,'ANNUAL SUMMARY'!$V$9,DF218,'ANNUAL SUMMARY'!$BI$412)+SUMIFS('ANNUAL SUMMARY'!$CK$518,DU238,'ANNUAL SUMMARY'!$V$9,DF218,'ANNUAL SUMMARY'!$BI$470)+SUMIFS('ANNUAL SUMMARY'!$CK$576,DU238,'ANNUAL SUMMARY'!$V$9,DF218,'ANNUAL SUMMARY'!$BI$528)+SUMIFS('ANNUAL SUMMARY'!$CK$634,DU238,'ANNUAL SUMMARY'!$V$9,DF218,'ANNUAL SUMMARY'!$BI$586)+SUMIFS('ANNUAL SUMMARY'!$CK$692,DU238,'ANNUAL SUMMARY'!$V$9,DF218,'ANNUAL SUMMARY'!$BI$644)+SUMIFS('ANNUAL SUMMARY'!$EJ$54,DU238,'ANNUAL SUMMARY'!$V$9,DF218,'ANNUAL SUMMARY'!$DH$6)+SUMIFS('ANNUAL SUMMARY'!$EJ$112,DU238,'ANNUAL SUMMARY'!$V$9,DF218,'ANNUAL SUMMARY'!$DH$64)+SUMIFS('ANNUAL SUMMARY'!$EJ$170,DU238,'ANNUAL SUMMARY'!$V$9,DF218,'ANNUAL SUMMARY'!$DH$122)+SUMIFS('ANNUAL SUMMARY'!$EJ$228,DU238,'ANNUAL SUMMARY'!$V$9,DF218,'ANNUAL SUMMARY'!$DH$180)+SUMIFS('ANNUAL SUMMARY'!$EJ$286,DU238,'ANNUAL SUMMARY'!$V$9,DF218,'ANNUAL SUMMARY'!$DH$238)+SUMIFS('ANNUAL SUMMARY'!$EJ$344,DU238,'ANNUAL SUMMARY'!$V$9,DF218,'ANNUAL SUMMARY'!$DH$296)+SUMIFS('ANNUAL SUMMARY'!$EJ$402,DU238,'ANNUAL SUMMARY'!$V$9,DF218,'ANNUAL SUMMARY'!$DH$354)+SUMIFS('ANNUAL SUMMARY'!$EJ$460,DU238,'ANNUAL SUMMARY'!$V$9,DF218,'ANNUAL SUMMARY'!$DH$412)+SUMIFS('ANNUAL SUMMARY'!$EJ$518,DU238,'ANNUAL SUMMARY'!$V$9,DF218,'ANNUAL SUMMARY'!$DH$470)+SUMIFS('ANNUAL SUMMARY'!$EJ$576,DU238,'ANNUAL SUMMARY'!$V$9,DF218,'ANNUAL SUMMARY'!$DH$528)+SUMIFS('ANNUAL SUMMARY'!$EJ$634,DU238,'ANNUAL SUMMARY'!$V$9,DF218,'ANNUAL SUMMARY'!$DH$586)+SUMIFS('ANNUAL SUMMARY'!$EJ$692,DU238,'ANNUAL SUMMARY'!$V$9,DF218,'ANNUAL SUMMARY'!$DH$644)+SUMIFS('ANNUAL SUMMARY'!$GG$54,DU238,'ANNUAL SUMMARY'!$V$9,DF218,'ANNUAL SUMMARY'!$FE$6)+SUMIFS('ANNUAL SUMMARY'!$GG$112,DU238,'ANNUAL SUMMARY'!$V$9,DF218,'ANNUAL SUMMARY'!$FE$64)+SUMIFS('ANNUAL SUMMARY'!$GG$170,DU238,'ANNUAL SUMMARY'!$V$9,DF218,'ANNUAL SUMMARY'!$FE$122)+SUMIFS('ANNUAL SUMMARY'!$GG$228,DU238,'ANNUAL SUMMARY'!$V$9,DF218,'ANNUAL SUMMARY'!$FE$180)+SUMIFS('ANNUAL SUMMARY'!$GG$286,DU238,'ANNUAL SUMMARY'!$V$9,DF218,'ANNUAL SUMMARY'!$FE$238)+SUMIFS('ANNUAL SUMMARY'!$GG$344,DU238,'ANNUAL SUMMARY'!$V$9,DF218,'ANNUAL SUMMARY'!$FE$296)+SUMIFS('ANNUAL SUMMARY'!$GG$402,DU238,'ANNUAL SUMMARY'!$V$9,DF218,'ANNUAL SUMMARY'!$FE$354)+SUMIFS('ANNUAL SUMMARY'!$GG$460,DU238,'ANNUAL SUMMARY'!$V$9,DF218,'ANNUAL SUMMARY'!$FE$412)+SUMIFS('ANNUAL SUMMARY'!$GG$518,DU238,'ANNUAL SUMMARY'!$V$9,DF218,'ANNUAL SUMMARY'!$FE$470)+SUMIFS('ANNUAL SUMMARY'!$GG$576,DU238,'ANNUAL SUMMARY'!$V$9,DF218,'ANNUAL SUMMARY'!$FE$528)+SUMIFS('ANNUAL SUMMARY'!$GG$634,DU238,'ANNUAL SUMMARY'!$V$9,DF218,'ANNUAL SUMMARY'!$FE$586)+SUMIFS('ANNUAL SUMMARY'!$GG$692,DU238,'ANNUAL SUMMARY'!$V$9,DF218,'ANNUAL SUMMARY'!$FE$644)</f>
        <v>0</v>
      </c>
      <c r="EI238" s="727"/>
      <c r="EJ238" s="727"/>
      <c r="EK238" s="727"/>
      <c r="EL238" s="728">
        <f>SUMIFS('ANNUAL SUMMARY'!$AR$54,DU238,'ANNUAL SUMMARY'!$V$9,DF218,'ANNUAL SUMMARY'!$L$6)+SUMIFS('ANNUAL SUMMARY'!$AR$112,DU238,'ANNUAL SUMMARY'!$V$9,DF218,'ANNUAL SUMMARY'!$L$64)+SUMIFS('ANNUAL SUMMARY'!$AR$170,DU238,'ANNUAL SUMMARY'!$V$9,DF218,'ANNUAL SUMMARY'!$L$122)+SUMIFS('ANNUAL SUMMARY'!$AR$228,DU238,'ANNUAL SUMMARY'!$V$9,DF218,'ANNUAL SUMMARY'!$L$180)+SUMIFS('ANNUAL SUMMARY'!$AR$286,DU238,'ANNUAL SUMMARY'!$V$9,DF218,'ANNUAL SUMMARY'!$L$238)+SUMIFS('ANNUAL SUMMARY'!$AR$344,DU238,'ANNUAL SUMMARY'!$V$9,DF218,'ANNUAL SUMMARY'!$L$296)+SUMIFS('ANNUAL SUMMARY'!$AR$402,DU238,'ANNUAL SUMMARY'!$V$9,DF218,'ANNUAL SUMMARY'!$L$354)+SUMIFS('ANNUAL SUMMARY'!$AR$460,DU238,'ANNUAL SUMMARY'!$V$9,DF218,'ANNUAL SUMMARY'!$L$412)+SUMIFS('ANNUAL SUMMARY'!$AR$518,DU238,'ANNUAL SUMMARY'!$V$9,DF218,'ANNUAL SUMMARY'!$L$470)+SUMIFS('ANNUAL SUMMARY'!$AR$576,DU238,'ANNUAL SUMMARY'!$V$9,DF218,'ANNUAL SUMMARY'!$L$528)+SUMIFS('ANNUAL SUMMARY'!$AR$634,DU238,'ANNUAL SUMMARY'!$V$9,DF218,'ANNUAL SUMMARY'!$L$586)+SUMIFS('ANNUAL SUMMARY'!$AR$692,DU238,'ANNUAL SUMMARY'!$V$9,DF218,'ANNUAL SUMMARY'!$L$644)+SUMIFS('ANNUAL SUMMARY'!$CO$54,DU238,'ANNUAL SUMMARY'!$V$9,DF218,'ANNUAL SUMMARY'!$BI$6)+SUMIFS('ANNUAL SUMMARY'!$CO$112,DU238,'ANNUAL SUMMARY'!$V$9,DF218,'ANNUAL SUMMARY'!$BI$64)+SUMIFS('ANNUAL SUMMARY'!$CO$170,DU238,'ANNUAL SUMMARY'!$V$9,DF218,'ANNUAL SUMMARY'!$BI$122)+SUMIFS('ANNUAL SUMMARY'!$CO$228,DU238,'ANNUAL SUMMARY'!$V$9,DF218,'ANNUAL SUMMARY'!$BI$180)+SUMIFS('ANNUAL SUMMARY'!$CO$286,DU238,'ANNUAL SUMMARY'!$V$9,DF218,'ANNUAL SUMMARY'!$BI$238)+SUMIFS('ANNUAL SUMMARY'!$CO$344,DU238,'ANNUAL SUMMARY'!$V$9,DF218,'ANNUAL SUMMARY'!$BI$296)+SUMIFS('ANNUAL SUMMARY'!$CO$402,DU238,'ANNUAL SUMMARY'!$V$9,DF218,'ANNUAL SUMMARY'!$BI$354)+SUMIFS('ANNUAL SUMMARY'!$CO$460,DU238,'ANNUAL SUMMARY'!$V$9,DF218,'ANNUAL SUMMARY'!$BI$412)+SUMIFS('ANNUAL SUMMARY'!$CO$518,DU238,'ANNUAL SUMMARY'!$V$9,DF218,'ANNUAL SUMMARY'!$BI$470)+SUMIFS('ANNUAL SUMMARY'!$CO$576,DU238,'ANNUAL SUMMARY'!$V$9,DF218,'ANNUAL SUMMARY'!$BI$528)+SUMIFS('ANNUAL SUMMARY'!$CO$634,DU238,'ANNUAL SUMMARY'!$V$9,DF218,'ANNUAL SUMMARY'!$BI$586)+SUMIFS('ANNUAL SUMMARY'!$CO$692,DU238,'ANNUAL SUMMARY'!$V$9,DF218,'ANNUAL SUMMARY'!$BI$644)+SUMIFS('ANNUAL SUMMARY'!$EN$54,DU238,'ANNUAL SUMMARY'!$V$9,DF218,'ANNUAL SUMMARY'!$DH$6)+SUMIFS('ANNUAL SUMMARY'!$EN$112,DU238,'ANNUAL SUMMARY'!$V$9,DF218,'ANNUAL SUMMARY'!$DH$64)+SUMIFS('ANNUAL SUMMARY'!$EN$170,DU238,'ANNUAL SUMMARY'!$V$9,DF218,'ANNUAL SUMMARY'!$DH$122)+SUMIFS('ANNUAL SUMMARY'!$EN$228,DU238,'ANNUAL SUMMARY'!$V$9,DF218,'ANNUAL SUMMARY'!$DH$180)+SUMIFS('ANNUAL SUMMARY'!$EN$286,DU238,'ANNUAL SUMMARY'!$V$9,DF218,'ANNUAL SUMMARY'!$DH$238)+SUMIFS('ANNUAL SUMMARY'!$EN$344,DU238,'ANNUAL SUMMARY'!$V$9,DF218,'ANNUAL SUMMARY'!$DH$296)+SUMIFS('ANNUAL SUMMARY'!$EN$402,DU238,'ANNUAL SUMMARY'!$V$9,DF218,'ANNUAL SUMMARY'!$DH$354)+SUMIFS('ANNUAL SUMMARY'!$EN$460,DU238,'ANNUAL SUMMARY'!$V$9,DF218,'ANNUAL SUMMARY'!$DH$412)+SUMIFS('ANNUAL SUMMARY'!$EN$518,DU238,'ANNUAL SUMMARY'!$V$9,DF218,'ANNUAL SUMMARY'!$DH$470)+SUMIFS('ANNUAL SUMMARY'!$EN$576,DU238,'ANNUAL SUMMARY'!$V$9,DF218,'ANNUAL SUMMARY'!$DH$528)+SUMIFS('ANNUAL SUMMARY'!$EN$634,DU238,'ANNUAL SUMMARY'!$V$9,DF218,'ANNUAL SUMMARY'!$DH$586)+SUMIFS('ANNUAL SUMMARY'!$EN$692,DU238,'ANNUAL SUMMARY'!$V$9,DF218,'ANNUAL SUMMARY'!$DH$644)+SUMIFS('ANNUAL SUMMARY'!$GK$54,DU238,'ANNUAL SUMMARY'!$V$9,DF218,'ANNUAL SUMMARY'!$FE$6)+SUMIFS('ANNUAL SUMMARY'!$GK$112,DU238,'ANNUAL SUMMARY'!$V$9,DF218,'ANNUAL SUMMARY'!$FE$64)+SUMIFS('ANNUAL SUMMARY'!$GK$170,DU238,'ANNUAL SUMMARY'!$V$9,DF218,'ANNUAL SUMMARY'!$FE$122)+SUMIFS('ANNUAL SUMMARY'!$GK$228,DU238,'ANNUAL SUMMARY'!$V$9,DF218,'ANNUAL SUMMARY'!$FE$180)+SUMIFS('ANNUAL SUMMARY'!$GK$286,DU238,'ANNUAL SUMMARY'!$V$9,DF218,'ANNUAL SUMMARY'!$FE$238)+SUMIFS('ANNUAL SUMMARY'!$GK$344,DU238,'ANNUAL SUMMARY'!$V$9,DF218,'ANNUAL SUMMARY'!$FE$296)+SUMIFS('ANNUAL SUMMARY'!$GK$402,DU238,'ANNUAL SUMMARY'!$V$9,DF218,'ANNUAL SUMMARY'!$FE$354)+SUMIFS('ANNUAL SUMMARY'!$GK$460,DU238,'ANNUAL SUMMARY'!$V$9,DF218,'ANNUAL SUMMARY'!$FE$412)+SUMIFS('ANNUAL SUMMARY'!$GK$518,DU238,'ANNUAL SUMMARY'!$V$9,DF218,'ANNUAL SUMMARY'!$FE$470)+SUMIFS('ANNUAL SUMMARY'!$GK$576,DU238,'ANNUAL SUMMARY'!$V$9,DF218,'ANNUAL SUMMARY'!$FE$528)+SUMIFS('ANNUAL SUMMARY'!$GK$634,DU238,'ANNUAL SUMMARY'!$V$9,DF218,'ANNUAL SUMMARY'!$FE$586)+SUMIFS('ANNUAL SUMMARY'!$GK$692,DU238,'ANNUAL SUMMARY'!$V$9,DF218,'ANNUAL SUMMARY'!$FE$644)</f>
        <v>0</v>
      </c>
      <c r="EM238" s="728"/>
      <c r="EN238" s="728"/>
      <c r="EO238" s="728">
        <f>SUMIFS('ANNUAL SUMMARY'!$AU$54,DU238,'ANNUAL SUMMARY'!$V$9,DF218,'ANNUAL SUMMARY'!$L$6)+SUMIFS('ANNUAL SUMMARY'!$AU$112,DU238,'ANNUAL SUMMARY'!$V$9,DF218,'ANNUAL SUMMARY'!$L$64)+SUMIFS('ANNUAL SUMMARY'!$AU$170,DU238,'ANNUAL SUMMARY'!$V$9,DF218,'ANNUAL SUMMARY'!$L$122)+SUMIFS('ANNUAL SUMMARY'!$AU$228,DU238,'ANNUAL SUMMARY'!$V$9,DF218,'ANNUAL SUMMARY'!$L$180)+SUMIFS('ANNUAL SUMMARY'!$AU$286,DU238,'ANNUAL SUMMARY'!$V$9,DF218,'ANNUAL SUMMARY'!$L$238)+SUMIFS('ANNUAL SUMMARY'!$AU$344,DU238,'ANNUAL SUMMARY'!$V$9,DF218,'ANNUAL SUMMARY'!$L$296)+SUMIFS('ANNUAL SUMMARY'!$AU$402,DU238,'ANNUAL SUMMARY'!$V$9,DF218,'ANNUAL SUMMARY'!$L$354)+SUMIFS('ANNUAL SUMMARY'!$AU$460,DU238,'ANNUAL SUMMARY'!$V$9,DF218,'ANNUAL SUMMARY'!$L$412)+SUMIFS('ANNUAL SUMMARY'!$AU$518,DU238,'ANNUAL SUMMARY'!$V$9,DF218,'ANNUAL SUMMARY'!$L$470)+SUMIFS('ANNUAL SUMMARY'!$AU$576,DU238,'ANNUAL SUMMARY'!$V$9,DF218,'ANNUAL SUMMARY'!$L$528)+SUMIFS('ANNUAL SUMMARY'!$AU$634,DU238,'ANNUAL SUMMARY'!$V$9,DF218,'ANNUAL SUMMARY'!$L$586)+SUMIFS('ANNUAL SUMMARY'!$AU$692,DU238,'ANNUAL SUMMARY'!$V$9,DF218,'ANNUAL SUMMARY'!$L$644)+SUMIFS('ANNUAL SUMMARY'!$CR$54,DU238,'ANNUAL SUMMARY'!$V$9,DF218,'ANNUAL SUMMARY'!$BI$6)+SUMIFS('ANNUAL SUMMARY'!$CR$112,DU238,'ANNUAL SUMMARY'!$V$9,DF218,'ANNUAL SUMMARY'!$BI$64)+SUMIFS('ANNUAL SUMMARY'!$CR$170,DU238,'ANNUAL SUMMARY'!$V$9,DF218,'ANNUAL SUMMARY'!$BI$122)+SUMIFS('ANNUAL SUMMARY'!$CR$228,DU238,'ANNUAL SUMMARY'!$V$9,DF218,'ANNUAL SUMMARY'!$BI$180)+SUMIFS('ANNUAL SUMMARY'!$CR$286,DU238,'ANNUAL SUMMARY'!$V$9,DF218,'ANNUAL SUMMARY'!$BI$238)+SUMIFS('ANNUAL SUMMARY'!$CR$344,DU238,'ANNUAL SUMMARY'!$V$9,DF218,'ANNUAL SUMMARY'!$BI$296)+SUMIFS('ANNUAL SUMMARY'!$CR$402,DU238,'ANNUAL SUMMARY'!$V$9,DF218,'ANNUAL SUMMARY'!$BI$354)+SUMIFS('ANNUAL SUMMARY'!$CR$460,DU238,'ANNUAL SUMMARY'!$V$9,DF218,'ANNUAL SUMMARY'!$BI$412)+SUMIFS('ANNUAL SUMMARY'!$CR$518,DU238,'ANNUAL SUMMARY'!$V$9,DF218,'ANNUAL SUMMARY'!$BI$470)+SUMIFS('ANNUAL SUMMARY'!$CR$576,DU238,'ANNUAL SUMMARY'!$V$9,DF218,'ANNUAL SUMMARY'!$BI$528)+SUMIFS('ANNUAL SUMMARY'!$CR$634,DU238,'ANNUAL SUMMARY'!$V$9,DF218,'ANNUAL SUMMARY'!$BI$586)+SUMIFS('ANNUAL SUMMARY'!$CR$692,DU238,'ANNUAL SUMMARY'!$V$9,DF218,'ANNUAL SUMMARY'!$BI$644)+SUMIFS('ANNUAL SUMMARY'!$EQ$54,DU238,'ANNUAL SUMMARY'!$V$9,DF218,'ANNUAL SUMMARY'!$DH$6)+SUMIFS('ANNUAL SUMMARY'!$EQ$112,DU238,'ANNUAL SUMMARY'!$V$9,DF218,'ANNUAL SUMMARY'!$DH$64)+SUMIFS('ANNUAL SUMMARY'!$EQ$170,DU238,'ANNUAL SUMMARY'!$V$9,DF218,'ANNUAL SUMMARY'!$DH$122)+SUMIFS('ANNUAL SUMMARY'!$EQ$228,DU238,'ANNUAL SUMMARY'!$V$9,DF218,'ANNUAL SUMMARY'!$DH$180)+SUMIFS('ANNUAL SUMMARY'!$EQ$286,DU238,'ANNUAL SUMMARY'!$V$9,DF218,'ANNUAL SUMMARY'!$DH$238)+SUMIFS('ANNUAL SUMMARY'!$EQ$344,DU238,'ANNUAL SUMMARY'!$V$9,DF218,'ANNUAL SUMMARY'!$DH$296)+SUMIFS('ANNUAL SUMMARY'!$EQ$402,DU238,'ANNUAL SUMMARY'!$V$9,DF218,'ANNUAL SUMMARY'!$DH$354)+SUMIFS('ANNUAL SUMMARY'!$EQ$460,DU238,'ANNUAL SUMMARY'!$V$9,DF218,'ANNUAL SUMMARY'!$DH$412)+SUMIFS('ANNUAL SUMMARY'!$EQ$518,DU238,'ANNUAL SUMMARY'!$V$9,DF218,'ANNUAL SUMMARY'!$DH$470)+SUMIFS('ANNUAL SUMMARY'!$EQ$576,DU238,'ANNUAL SUMMARY'!$V$9,DF218,'ANNUAL SUMMARY'!$DH$528)+SUMIFS('ANNUAL SUMMARY'!$EQ$634,DU238,'ANNUAL SUMMARY'!$V$9,DF218,'ANNUAL SUMMARY'!$DH$586)+SUMIFS('ANNUAL SUMMARY'!$EQ$692,DU238,'ANNUAL SUMMARY'!$V$9,DF218,'ANNUAL SUMMARY'!$DH$644)+SUMIFS('ANNUAL SUMMARY'!$GN$54,DU238,'ANNUAL SUMMARY'!$V$9,DF218,'ANNUAL SUMMARY'!$FE$6)+SUMIFS('ANNUAL SUMMARY'!$GN$112,DU238,'ANNUAL SUMMARY'!$V$9,DF218,'ANNUAL SUMMARY'!$FE$64)+SUMIFS('ANNUAL SUMMARY'!$GN$170,DU238,'ANNUAL SUMMARY'!$V$9,DF218,'ANNUAL SUMMARY'!$FE$122)+SUMIFS('ANNUAL SUMMARY'!$GN$228,DU238,'ANNUAL SUMMARY'!$V$9,DF218,'ANNUAL SUMMARY'!$FE$180)+SUMIFS('ANNUAL SUMMARY'!$GN$286,DU238,'ANNUAL SUMMARY'!$V$9,DF218,'ANNUAL SUMMARY'!$FE$238)+SUMIFS('ANNUAL SUMMARY'!$GN$344,DU238,'ANNUAL SUMMARY'!$V$9,DF218,'ANNUAL SUMMARY'!$FE$296)+SUMIFS('ANNUAL SUMMARY'!$GN$402,DU238,'ANNUAL SUMMARY'!$V$9,DF218,'ANNUAL SUMMARY'!$FE$354)+SUMIFS('ANNUAL SUMMARY'!$GN$460,DU238,'ANNUAL SUMMARY'!$V$9,DF218,'ANNUAL SUMMARY'!$FE$412)+SUMIFS('ANNUAL SUMMARY'!$GN$518,DU238,'ANNUAL SUMMARY'!$V$9,DF218,'ANNUAL SUMMARY'!$FE$470)+SUMIFS('ANNUAL SUMMARY'!$GN$576,DU238,'ANNUAL SUMMARY'!$V$9,DF218,'ANNUAL SUMMARY'!$FE$528)+SUMIFS('ANNUAL SUMMARY'!$GN$634,DU238,'ANNUAL SUMMARY'!$V$9,DF218,'ANNUAL SUMMARY'!$FE$586)+SUMIFS('ANNUAL SUMMARY'!$GN$692,DU238,'ANNUAL SUMMARY'!$V$9,DF218,'ANNUAL SUMMARY'!$FE$644)</f>
        <v>0</v>
      </c>
      <c r="EP238" s="728"/>
      <c r="EQ238" s="1260"/>
      <c r="ER238" s="1263"/>
      <c r="ES238" s="154"/>
      <c r="ET238" s="798" t="str">
        <f>'ANNUAL SUMMARY'!$C$30</f>
        <v>SIC</v>
      </c>
      <c r="EU238" s="730"/>
      <c r="EV238" s="730"/>
      <c r="EW238" s="730"/>
      <c r="EX238" s="792">
        <f>SUMIF('ANNUAL SUMMARY'!$FE$622,FC218,'ANNUAL SUMMARY'!$FA$646)+SUMIF('ANNUAL SUMMARY'!$DH$622,FC218,'ANNUAL SUMMARY'!$DD$646)+SUMIF('ANNUAL SUMMARY'!$BI$622,FC218,'ANNUAL SUMMARY'!$BE$646)+SUMIF('ANNUAL SUMMARY'!$L$622,FC218,'ANNUAL SUMMARY'!$H$646)+SUMIF('ANNUAL SUMMARY'!$FE$566,FC218,'ANNUAL SUMMARY'!$FA$590)+SUMIF('ANNUAL SUMMARY'!$DH$566,FC218,'ANNUAL SUMMARY'!$DD$590)+SUMIF('ANNUAL SUMMARY'!$BI$566,FC218,'ANNUAL SUMMARY'!$BE$590)+SUMIF('ANNUAL SUMMARY'!$L$566,FC218,'ANNUAL SUMMARY'!$H$590)+SUMIF('ANNUAL SUMMARY'!$FE$510,FC218,'ANNUAL SUMMARY'!$FA$534)+SUMIF('ANNUAL SUMMARY'!$DH$510,FC218,'ANNUAL SUMMARY'!$DD$534)+SUMIF('ANNUAL SUMMARY'!$BI$510,FC218,'ANNUAL SUMMARY'!$BE$534)+SUMIF('ANNUAL SUMMARY'!$L$510,FC218,'ANNUAL SUMMARY'!$H$534)+SUMIF('ANNUAL SUMMARY'!$FE$454,FC218,'ANNUAL SUMMARY'!$FA$478)+SUMIF('ANNUAL SUMMARY'!$DH$454,FC218,'ANNUAL SUMMARY'!$DD$478)+SUMIF('ANNUAL SUMMARY'!$BI$454,FC218,'ANNUAL SUMMARY'!$BE$478)+SUMIF('ANNUAL SUMMARY'!$L$454,FC218,'ANNUAL SUMMARY'!$H$478)+SUMIF('ANNUAL SUMMARY'!$FE$398,FC218,'ANNUAL SUMMARY'!$FA$422)+SUMIF('ANNUAL SUMMARY'!$DH$398,FC218,'ANNUAL SUMMARY'!$DD$422)+SUMIF('ANNUAL SUMMARY'!$BI$398,FC218,'ANNUAL SUMMARY'!$BE$422)+SUMIF('ANNUAL SUMMARY'!$L$398,FC218,'ANNUAL SUMMARY'!$H$422)+SUMIF('ANNUAL SUMMARY'!$FE$342,FC218,'ANNUAL SUMMARY'!$FA$366)+SUMIF('ANNUAL SUMMARY'!$DH$342,FC218,'ANNUAL SUMMARY'!$DD$366)+SUMIF('ANNUAL SUMMARY'!$BI$342,FC218,'ANNUAL SUMMARY'!$BE$366)+SUMIF('ANNUAL SUMMARY'!$L$342,FC218,'ANNUAL SUMMARY'!$H$366)+SUMIF('ANNUAL SUMMARY'!$FE$286,FC218,'ANNUAL SUMMARY'!$FA$310)+SUMIF('ANNUAL SUMMARY'!$DH$286,FC218,'ANNUAL SUMMARY'!$DD$310)+SUMIF('ANNUAL SUMMARY'!$BI$286,FC218,'ANNUAL SUMMARY'!$BE$310)+SUMIF('ANNUAL SUMMARY'!$L$286,FC218,'ANNUAL SUMMARY'!$H$310)+SUMIF('ANNUAL SUMMARY'!$FE$230,FC218,'ANNUAL SUMMARY'!$FA$254)+SUMIF('ANNUAL SUMMARY'!$DH$230,FC218,'ANNUAL SUMMARY'!$DD$254)+SUMIF('ANNUAL SUMMARY'!$BI$230,FC218,'ANNUAL SUMMARY'!$BE$254)+SUMIF('ANNUAL SUMMARY'!$L$230,FC218,'ANNUAL SUMMARY'!$H$254)+SUMIF('ANNUAL SUMMARY'!$FE$174,FC218,'ANNUAL SUMMARY'!$FA$198)+SUMIF('ANNUAL SUMMARY'!$DH$174,FC218,'ANNUAL SUMMARY'!$DD$198)+SUMIF('ANNUAL SUMMARY'!$BI$174,FC218,'ANNUAL SUMMARY'!$BE$198)+SUMIF('ANNUAL SUMMARY'!$L$174,FC218,'ANNUAL SUMMARY'!$H$198)+SUMIF('ANNUAL SUMMARY'!$FE$118,FC218,'ANNUAL SUMMARY'!$FA$142)+SUMIF('ANNUAL SUMMARY'!$DH$118,FC218,'ANNUAL SUMMARY'!$DD$142)+SUMIF('ANNUAL SUMMARY'!$BI$118,FC218,'ANNUAL SUMMARY'!$BE$142)+SUMIF('ANNUAL SUMMARY'!$L$118,FC218,'ANNUAL SUMMARY'!$H$142)+SUMIF('ANNUAL SUMMARY'!$FE$62,FC218,'ANNUAL SUMMARY'!$FA$86)+SUMIF('ANNUAL SUMMARY'!$DH$62,FC218,'ANNUAL SUMMARY'!$DD$86)+SUMIF('ANNUAL SUMMARY'!$BI$62,FC218,'ANNUAL SUMMARY'!$BE$86)+SUMIF('ANNUAL SUMMARY'!$L$62,FC218,'ANNUAL SUMMARY'!$H$86)+SUMIF('ANNUAL SUMMARY'!$FE$6,FC218,'ANNUAL SUMMARY'!$FA$30)+SUMIF('ANNUAL SUMMARY'!$DH$6,FC218,'ANNUAL SUMMARY'!$DD$30)+SUMIF('ANNUAL SUMMARY'!$BI$6,FC218,'ANNUAL SUMMARY'!$BE$30)+SUMIF('ANNUAL SUMMARY'!$L$6,FC218,'ANNUAL SUMMARY'!$H$30)+SUMIF('PREVIOUS LOGS'!$K$6,FC218,'PREVIOUS LOGS'!$F$26)+SUMIF('PREVIOUS LOGS'!$K$59,$K$6,'PREVIOUS LOGS'!$F$79)+SUMIF('PREVIOUS LOGS'!$K$112,FC218,'PREVIOUS LOGS'!$F$132)+SUMIF('PREVIOUS LOGS'!$K$165,FC218,'PREVIOUS LOGS'!$F$185)+SUMIF('PREVIOUS LOGS'!$K$218,FC218,'PREVIOUS LOGS'!$F$238)+SUMIF('PREVIOUS LOGS'!$K$271,FC218,'PREVIOUS LOGS'!$F$291)+SUMIF('PREVIOUS LOGS'!$K$324,FC218,'PREVIOUS LOGS'!$F$344)+SUMIF('PREVIOUS LOGS'!$BH$6,FC218,'PREVIOUS LOGS'!$BD$26)+SUMIF('PREVIOUS LOGS'!$BH$59,$K$6,'PREVIOUS LOGS'!$BD$79)+SUMIF('PREVIOUS LOGS'!$BH$112,FC218,'PREVIOUS LOGS'!$BD$132)+SUMIF('PREVIOUS LOGS'!$BH$165,FC218,'PREVIOUS LOGS'!$BD$185)+SUMIF('PREVIOUS LOGS'!$BH$218,FC218,'PREVIOUS LOGS'!$BD$238)+SUMIF('PREVIOUS LOGS'!$BH$271,FC218,'PREVIOUS LOGS'!$BD$291)+SUMIF('PREVIOUS LOGS'!$BH$324,FC218,'PREVIOUS LOGS'!$BD$344)+SUMIF('PREVIOUS LOGS'!$DF$6,FC218,'PREVIOUS LOGS'!$DB$26)+SUMIF('PREVIOUS LOGS'!$DF$59,$K$6,'PREVIOUS LOGS'!$DB$79)+SUMIF('PREVIOUS LOGS'!$DF$112,FC218,'PREVIOUS LOGS'!$DB$132)+SUMIF('PREVIOUS LOGS'!$DF$165,FC218,'PREVIOUS LOGS'!$DB$185)+SUMIF('PREVIOUS LOGS'!$DF$218,FC218,'PREVIOUS LOGS'!$DB$238)+SUMIF('PREVIOUS LOGS'!$DF$271,FC218,'PREVIOUS LOGS'!$DB$291)+SUMIF('PREVIOUS LOGS'!$DF$324,FC218,'PREVIOUS LOGS'!$DB$344)+SUMIF('PREVIOUS LOGS'!$FC$6,FC218,'PREVIOUS LOGS'!$EY$26)+SUMIF('PREVIOUS LOGS'!$FC$59,$K$6,'PREVIOUS LOGS'!$EY$79)+SUMIF('PREVIOUS LOGS'!$FC$112,FC218,'PREVIOUS LOGS'!$EY$132)+SUMIF('PREVIOUS LOGS'!$FC$165,FC218,'PREVIOUS LOGS'!$EY$185)+SUMIF('PREVIOUS LOGS'!$FC$218,FC218,'PREVIOUS LOGS'!$EY$238)+SUMIF('PREVIOUS LOGS'!$FC$271,FC218,'PREVIOUS LOGS'!$EY$291)+SUMIF('PREVIOUS LOGS'!$FC$324,FC218,'PREVIOUS LOGS'!$EY$344)</f>
        <v>0</v>
      </c>
      <c r="EY238" s="793"/>
      <c r="EZ238" s="793"/>
      <c r="FA238" s="793"/>
      <c r="FB238" s="793"/>
      <c r="FC238" s="793"/>
      <c r="FD238" s="794"/>
      <c r="FE238" s="643"/>
      <c r="FF238" s="729" t="str">
        <f>'ANNUAL SUMMARY'!$O$30</f>
        <v>NIGHT</v>
      </c>
      <c r="FG238" s="730"/>
      <c r="FH238" s="730"/>
      <c r="FI238" s="730"/>
      <c r="FJ238" s="731"/>
      <c r="FK238" s="735">
        <f>SUMIF('ANNUAL SUMMARY'!$FE$622,FC218,'ANNUAL SUMMARY'!$FM$646)+SUMIF('ANNUAL SUMMARY'!$DH$622,FC218,'ANNUAL SUMMARY'!$DP$646)+SUMIF('ANNUAL SUMMARY'!$BI$622,FC218,'ANNUAL SUMMARY'!$BQ$646)+SUMIF('ANNUAL SUMMARY'!$L$622,FC218,'ANNUAL SUMMARY'!$T$646)+SUMIF('ANNUAL SUMMARY'!$FE$566,FC218,'ANNUAL SUMMARY'!$FM$590)+SUMIF('ANNUAL SUMMARY'!$DH$566,FC218,'ANNUAL SUMMARY'!$DP$590)+SUMIF('ANNUAL SUMMARY'!$BI$566,FC218,'ANNUAL SUMMARY'!$BQ$590)+SUMIF('ANNUAL SUMMARY'!$L$566,FC218,'ANNUAL SUMMARY'!$T$590)+SUMIF('ANNUAL SUMMARY'!$FE$510,FC218,'ANNUAL SUMMARY'!$FM$534)+SUMIF('ANNUAL SUMMARY'!$DH$510,FC218,'ANNUAL SUMMARY'!$DP$534)+SUMIF('ANNUAL SUMMARY'!$BI$510,FC218,'ANNUAL SUMMARY'!$BQ$534)+SUMIF('ANNUAL SUMMARY'!$L$510,FC218,'ANNUAL SUMMARY'!$T$534)+SUMIF('ANNUAL SUMMARY'!$FE$454,FC218,'ANNUAL SUMMARY'!$FM$478)+SUMIF('ANNUAL SUMMARY'!$DH$454,FC218,'ANNUAL SUMMARY'!$DP$478)+SUMIF('ANNUAL SUMMARY'!$BI$454,FC218,'ANNUAL SUMMARY'!$BQ$478)+SUMIF('ANNUAL SUMMARY'!$L$454,FC218,'ANNUAL SUMMARY'!$T$478)+SUMIF('ANNUAL SUMMARY'!$FE$398,FC218,'ANNUAL SUMMARY'!$FM$422)+SUMIF('ANNUAL SUMMARY'!$DH$398,FC218,'ANNUAL SUMMARY'!$DP$422)+SUMIF('ANNUAL SUMMARY'!$BI$398,FC218,'ANNUAL SUMMARY'!$BQ$422)+SUMIF('ANNUAL SUMMARY'!$L$398,FC218,'ANNUAL SUMMARY'!$T$422)+SUMIF('ANNUAL SUMMARY'!$FE$342,FC218,'ANNUAL SUMMARY'!$FM$366)+SUMIF('ANNUAL SUMMARY'!$DH$342,FC218,'ANNUAL SUMMARY'!$DP$366)+SUMIF('ANNUAL SUMMARY'!$BI$342,FC218,'ANNUAL SUMMARY'!$BQ$366)+SUMIF('ANNUAL SUMMARY'!$L$342,FC218,'ANNUAL SUMMARY'!$T$366)+SUMIF('ANNUAL SUMMARY'!$FE$286,FC218,'ANNUAL SUMMARY'!$FM$310)+SUMIF('ANNUAL SUMMARY'!$DH$286,FC218,'ANNUAL SUMMARY'!$DP$310)+SUMIF('ANNUAL SUMMARY'!$BI$286,FC218,'ANNUAL SUMMARY'!$BQ$310)+SUMIF('ANNUAL SUMMARY'!$L$286,FC218,'ANNUAL SUMMARY'!$T$310)+SUMIF('ANNUAL SUMMARY'!$FE$230,FC218,'ANNUAL SUMMARY'!$FM$254)+SUMIF('ANNUAL SUMMARY'!$DH$230,FC218,'ANNUAL SUMMARY'!$DP$254)+SUMIF('ANNUAL SUMMARY'!$BI$230,FC218,'ANNUAL SUMMARY'!$BQ$254)+SUMIF('ANNUAL SUMMARY'!$L$230,FC218,'ANNUAL SUMMARY'!$T$254)+SUMIF('ANNUAL SUMMARY'!$FE$174,FC218,'ANNUAL SUMMARY'!$FM$198)+SUMIF('ANNUAL SUMMARY'!$DH$174,FC218,'ANNUAL SUMMARY'!$DP$198)+SUMIF('ANNUAL SUMMARY'!$BI$174,FC218,'ANNUAL SUMMARY'!$BQ$198)+SUMIF('ANNUAL SUMMARY'!$L$174,FC218,'ANNUAL SUMMARY'!$T$198)+SUMIF('ANNUAL SUMMARY'!$FE$118,FC218,'ANNUAL SUMMARY'!$FM$142)+SUMIF('ANNUAL SUMMARY'!$DH$118,FC218,'ANNUAL SUMMARY'!$DP$142)+SUMIF('ANNUAL SUMMARY'!$BI$118,FC218,'ANNUAL SUMMARY'!$BQ$142)+SUMIF('ANNUAL SUMMARY'!$L$118,FC218,'ANNUAL SUMMARY'!$T$142)+SUMIF('ANNUAL SUMMARY'!$FE$62,FC218,'ANNUAL SUMMARY'!$FM$86)+SUMIF('ANNUAL SUMMARY'!$DH$62,FC218,'ANNUAL SUMMARY'!$DP$86)+SUMIF('ANNUAL SUMMARY'!$BI$62,FC218,'ANNUAL SUMMARY'!$BQ$86)+SUMIF('ANNUAL SUMMARY'!$L$62,FC218,'ANNUAL SUMMARY'!$T$86)+SUMIF('ANNUAL SUMMARY'!$FE$6,FC218,'ANNUAL SUMMARY'!$FM$30)+SUMIF('ANNUAL SUMMARY'!$DH$6,FC218,'ANNUAL SUMMARY'!$DP$30)+SUMIF('ANNUAL SUMMARY'!$BI$6,FC218,'ANNUAL SUMMARY'!$BQ$30)+SUMIF('ANNUAL SUMMARY'!$L$6,FC218,'ANNUAL SUMMARY'!$T$30)+SUMIF('PREVIOUS LOGS'!$K$6,FC218,'PREVIOUS LOGS'!$S$26)+SUMIF('PREVIOUS LOGS'!$K$59,$K$6,'PREVIOUS LOGS'!$S$79)+SUMIF('PREVIOUS LOGS'!$K$112,FC218,'PREVIOUS LOGS'!$S$132)+SUMIF('PREVIOUS LOGS'!$K$165,FC218,'PREVIOUS LOGS'!$S$185)+SUMIF('PREVIOUS LOGS'!$K$218,FC218,'PREVIOUS LOGS'!$S$238)+SUMIF('PREVIOUS LOGS'!$K$271,FC218,'PREVIOUS LOGS'!$S$291)+SUMIF('PREVIOUS LOGS'!$K$324,FC218,'PREVIOUS LOGS'!$S$344)+SUMIF('PREVIOUS LOGS'!$BH$6,FC218,'PREVIOUS LOGS'!$BP$26)+SUMIF('PREVIOUS LOGS'!$BH$59,$K$6,'PREVIOUS LOGS'!$BP$79)+SUMIF('PREVIOUS LOGS'!$BH$112,FC218,'PREVIOUS LOGS'!$BP$132)+SUMIF('PREVIOUS LOGS'!$BH$165,FC218,'PREVIOUS LOGS'!$BP$185)+SUMIF('PREVIOUS LOGS'!$BH$218,FC218,'PREVIOUS LOGS'!$BP$238)+SUMIF('PREVIOUS LOGS'!$BH$271,FC218,'PREVIOUS LOGS'!$BP$291)+SUMIF('PREVIOUS LOGS'!$BH$324,FC218,'PREVIOUS LOGS'!$BP$344)+SUMIF('PREVIOUS LOGS'!$DF$6,FC218,'PREVIOUS LOGS'!$DN$26)+SUMIF('PREVIOUS LOGS'!$DF$59,$K$6,'PREVIOUS LOGS'!$DN$79)+SUMIF('PREVIOUS LOGS'!$DF$112,FC218,'PREVIOUS LOGS'!$DN$132)+SUMIF('PREVIOUS LOGS'!$DF$165,FC218,'PREVIOUS LOGS'!$DN$185)+SUMIF('PREVIOUS LOGS'!$DF$218,FC218,'PREVIOUS LOGS'!$DN$238)+SUMIF('PREVIOUS LOGS'!$DF$271,FC218,'PREVIOUS LOGS'!$DN$291)+SUMIF('PREVIOUS LOGS'!$DF$324,FC218,'PREVIOUS LOGS'!$DN$344)+SUMIF('PREVIOUS LOGS'!$FC$6,FC218,'PREVIOUS LOGS'!$FK$26)+SUMIF('PREVIOUS LOGS'!$FC$59,$K$6,'PREVIOUS LOGS'!$FK$79)+SUMIF('PREVIOUS LOGS'!$FC$112,FC218,'PREVIOUS LOGS'!$FK$132)+SUMIF('PREVIOUS LOGS'!$FC$165,FC218,'PREVIOUS LOGS'!$FK$185)+SUMIF('PREVIOUS LOGS'!$FC$218,FC218,'PREVIOUS LOGS'!$FK$238)+SUMIF('PREVIOUS LOGS'!$FC$271,FC218,'PREVIOUS LOGS'!$FK$291)+SUMIF('PREVIOUS LOGS'!$FC$324,FC218,'PREVIOUS LOGS'!$FK$344)</f>
        <v>0</v>
      </c>
      <c r="FL238" s="736"/>
      <c r="FM238" s="736"/>
      <c r="FN238" s="736"/>
      <c r="FO238" s="736"/>
      <c r="FP238" s="737"/>
      <c r="FQ238" s="15"/>
      <c r="FR238" s="812">
        <f>IF(FR224=0," ",FR224+7)</f>
        <v>2029</v>
      </c>
      <c r="FS238" s="813"/>
      <c r="FT238" s="813"/>
      <c r="FU238" s="813"/>
      <c r="FV238" s="813"/>
      <c r="FW238" s="1118">
        <f>SUMIFS('ANNUAL SUMMARY'!$AF$54,FR238,'ANNUAL SUMMARY'!$V$9,FC218,'ANNUAL SUMMARY'!$L$6)+SUMIFS('ANNUAL SUMMARY'!$AF$112,FR238,'ANNUAL SUMMARY'!$V$9,FC218,'ANNUAL SUMMARY'!$L$64)+SUMIFS('ANNUAL SUMMARY'!$AF$170,FR238,'ANNUAL SUMMARY'!$V$9,FC218,'ANNUAL SUMMARY'!$L$122)+SUMIFS('ANNUAL SUMMARY'!$AF$228,FR238,'ANNUAL SUMMARY'!$V$9,FC218,'ANNUAL SUMMARY'!$L$180)+SUMIFS('ANNUAL SUMMARY'!$AF$286,FR238,'ANNUAL SUMMARY'!$V$9,FC218,'ANNUAL SUMMARY'!$L$238)+SUMIFS('ANNUAL SUMMARY'!$AF$344,FR238,'ANNUAL SUMMARY'!$V$9,FC218,'ANNUAL SUMMARY'!$L$296)+SUMIFS('ANNUAL SUMMARY'!$AF$402,FR238,'ANNUAL SUMMARY'!$V$9,FC218,'ANNUAL SUMMARY'!$L$354)+SUMIFS('ANNUAL SUMMARY'!$AF$460,FR238,'ANNUAL SUMMARY'!$V$9,FC218,'ANNUAL SUMMARY'!$L$412)+SUMIFS('ANNUAL SUMMARY'!$AF$518,FR238,'ANNUAL SUMMARY'!$V$9,FC218,'ANNUAL SUMMARY'!$L$470)+SUMIFS('ANNUAL SUMMARY'!$AF$576,FR238,'ANNUAL SUMMARY'!$V$9,FC218,'ANNUAL SUMMARY'!$L$528)+SUMIFS('ANNUAL SUMMARY'!$AF$634,FR238,'ANNUAL SUMMARY'!$V$9,FC218,'ANNUAL SUMMARY'!$L$586)+SUMIFS('ANNUAL SUMMARY'!$AF$692,FR238,'ANNUAL SUMMARY'!$V$9,FC218,'ANNUAL SUMMARY'!$L$644)+SUMIFS('ANNUAL SUMMARY'!$CC$54,FR238,'ANNUAL SUMMARY'!$V$9,FC218,'ANNUAL SUMMARY'!$BI$6)+SUMIFS('ANNUAL SUMMARY'!$CC$112,FR238,'ANNUAL SUMMARY'!$V$9,FC218,'ANNUAL SUMMARY'!$BI$64)+SUMIFS('ANNUAL SUMMARY'!$CC$170,FR238,'ANNUAL SUMMARY'!$V$9,FC218,'ANNUAL SUMMARY'!$BI$122)+SUMIFS('ANNUAL SUMMARY'!$CC$228,FR238,'ANNUAL SUMMARY'!$V$9,FC218,'ANNUAL SUMMARY'!$BI$180)+SUMIFS('ANNUAL SUMMARY'!$CC$286,FR238,'ANNUAL SUMMARY'!$V$9,FC218,'ANNUAL SUMMARY'!$BI$238)+SUMIFS('ANNUAL SUMMARY'!$CC$344,FR238,'ANNUAL SUMMARY'!$V$9,FC218,'ANNUAL SUMMARY'!$BI$296)+SUMIFS('ANNUAL SUMMARY'!$CC$402,FR238,'ANNUAL SUMMARY'!$V$9,FC218,'ANNUAL SUMMARY'!$BI$354)+SUMIFS('ANNUAL SUMMARY'!$CC$460,FR238,'ANNUAL SUMMARY'!$V$9,FC218,'ANNUAL SUMMARY'!$BI$412)+SUMIFS('ANNUAL SUMMARY'!$CC$518,FR238,'ANNUAL SUMMARY'!$V$9,FC218,'ANNUAL SUMMARY'!$BI$470)+SUMIFS('ANNUAL SUMMARY'!$CC$576,FR238,'ANNUAL SUMMARY'!$V$9,FC218,'ANNUAL SUMMARY'!$BI$528)+SUMIFS('ANNUAL SUMMARY'!$CC$634,FR238,'ANNUAL SUMMARY'!$V$9,FC218,'ANNUAL SUMMARY'!$BI$586)+SUMIFS('ANNUAL SUMMARY'!$CC$692,FR238,'ANNUAL SUMMARY'!$V$9,FC218,'ANNUAL SUMMARY'!$BI$644)+SUMIFS('ANNUAL SUMMARY'!$EB$54,FR238,'ANNUAL SUMMARY'!$V$9,FC218,'ANNUAL SUMMARY'!$DH$6)+SUMIFS('ANNUAL SUMMARY'!$EB$112,FR238,'ANNUAL SUMMARY'!$V$9,FC218,'ANNUAL SUMMARY'!$DH$64)+SUMIFS('ANNUAL SUMMARY'!$EB$170,FR238,'ANNUAL SUMMARY'!$V$9,FC218,'ANNUAL SUMMARY'!$DH$122)+SUMIFS('ANNUAL SUMMARY'!$EB$228,FR238,'ANNUAL SUMMARY'!$V$9,FC218,'ANNUAL SUMMARY'!$DH$180)+SUMIFS('ANNUAL SUMMARY'!$EB$286,FR238,'ANNUAL SUMMARY'!$V$9,FC218,'ANNUAL SUMMARY'!$DH$238)+SUMIFS('ANNUAL SUMMARY'!$EB$344,FR238,'ANNUAL SUMMARY'!$V$9,FC218,'ANNUAL SUMMARY'!$DH$296)+SUMIFS('ANNUAL SUMMARY'!$EB$402,FR238,'ANNUAL SUMMARY'!$V$9,FC218,'ANNUAL SUMMARY'!$DH$354)+SUMIFS('ANNUAL SUMMARY'!$EB$460,FR238,'ANNUAL SUMMARY'!$V$9,FC218,'ANNUAL SUMMARY'!$DH$412)+SUMIFS('ANNUAL SUMMARY'!$EB$518,FR238,'ANNUAL SUMMARY'!$V$9,FC218,'ANNUAL SUMMARY'!$DH$470)+SUMIFS('ANNUAL SUMMARY'!$EB$576,FR238,'ANNUAL SUMMARY'!$V$9,FC218,'ANNUAL SUMMARY'!$DH$528)+SUMIFS('ANNUAL SUMMARY'!$EB$634,FR238,'ANNUAL SUMMARY'!$V$9,FC218,'ANNUAL SUMMARY'!$DH$586)+SUMIFS('ANNUAL SUMMARY'!$EB$692,FR238,'ANNUAL SUMMARY'!$V$9,FC218,'ANNUAL SUMMARY'!$DH$644)+SUMIFS('ANNUAL SUMMARY'!$FY$54,FR238,'ANNUAL SUMMARY'!$V$9,FC218,'ANNUAL SUMMARY'!$FE$6)+SUMIFS('ANNUAL SUMMARY'!$FY$112,FR238,'ANNUAL SUMMARY'!$V$9,FC218,'ANNUAL SUMMARY'!$FE$64)+SUMIFS('ANNUAL SUMMARY'!$FY$170,FR238,'ANNUAL SUMMARY'!$V$9,FC218,'ANNUAL SUMMARY'!$FE$122)+SUMIFS('ANNUAL SUMMARY'!$FY$228,FR238,'ANNUAL SUMMARY'!$V$9,FC218,'ANNUAL SUMMARY'!$FE$180)+SUMIFS('ANNUAL SUMMARY'!$FY$286,FR238,'ANNUAL SUMMARY'!$V$9,FC218,'ANNUAL SUMMARY'!$FE$238)+SUMIFS('ANNUAL SUMMARY'!$FY$344,FR238,'ANNUAL SUMMARY'!$V$9,FC218,'ANNUAL SUMMARY'!$FE$296)+SUMIFS('ANNUAL SUMMARY'!$FY$402,FR238,'ANNUAL SUMMARY'!$V$9,FC218,'ANNUAL SUMMARY'!$FE$354)+SUMIFS('ANNUAL SUMMARY'!$FY$460,FR238,'ANNUAL SUMMARY'!$V$9,FC218,'ANNUAL SUMMARY'!$FE$412)+SUMIFS('ANNUAL SUMMARY'!$FY$518,FR238,'ANNUAL SUMMARY'!$V$9,FC218,'ANNUAL SUMMARY'!$FE$470)+SUMIFS('ANNUAL SUMMARY'!$FY$576,FR238,'ANNUAL SUMMARY'!$V$9,FC218,'ANNUAL SUMMARY'!$FE$528)+SUMIFS('ANNUAL SUMMARY'!$FY$634,FR238,'ANNUAL SUMMARY'!$V$9,FC218,'ANNUAL SUMMARY'!$FE$586)+SUMIFS('ANNUAL SUMMARY'!$FY$692,FR238,'ANNUAL SUMMARY'!$V$9,FC218,'ANNUAL SUMMARY'!$FE$644)</f>
        <v>0</v>
      </c>
      <c r="FX238" s="727"/>
      <c r="FY238" s="727"/>
      <c r="FZ238" s="727"/>
      <c r="GA238" s="727">
        <f>SUMIFS('ANNUAL SUMMARY'!$AJ$54,FR238,'ANNUAL SUMMARY'!$V$9,FC218,'ANNUAL SUMMARY'!$L$6)+SUMIFS('ANNUAL SUMMARY'!$AJ$112,FR238,'ANNUAL SUMMARY'!$V$9,FC218,'ANNUAL SUMMARY'!$L$64)+SUMIFS('ANNUAL SUMMARY'!$AJ$170,FR238,'ANNUAL SUMMARY'!$V$9,FC218,'ANNUAL SUMMARY'!$L$122)+SUMIFS('ANNUAL SUMMARY'!$AJ$228,FR238,'ANNUAL SUMMARY'!$V$9,FC218,'ANNUAL SUMMARY'!$L$180)+SUMIFS('ANNUAL SUMMARY'!$AJ$286,FR238,'ANNUAL SUMMARY'!$V$9,FC218,'ANNUAL SUMMARY'!$L$238)+SUMIFS('ANNUAL SUMMARY'!$AJ$344,FR238,'ANNUAL SUMMARY'!$V$9,FC218,'ANNUAL SUMMARY'!$L$296)+SUMIFS('ANNUAL SUMMARY'!$AJ$402,FR238,'ANNUAL SUMMARY'!$V$9,FC218,'ANNUAL SUMMARY'!$L$354)+SUMIFS('ANNUAL SUMMARY'!$AJ$460,FR238,'ANNUAL SUMMARY'!$V$9,FC218,'ANNUAL SUMMARY'!$L$412)+SUMIFS('ANNUAL SUMMARY'!$AJ$518,FR238,'ANNUAL SUMMARY'!$V$9,FC218,'ANNUAL SUMMARY'!$L$470)+SUMIFS('ANNUAL SUMMARY'!$AJ$576,FR238,'ANNUAL SUMMARY'!$V$9,FC218,'ANNUAL SUMMARY'!$L$528)+SUMIFS('ANNUAL SUMMARY'!$AJ$634,FR238,'ANNUAL SUMMARY'!$V$9,FC218,'ANNUAL SUMMARY'!$L$586)+SUMIFS('ANNUAL SUMMARY'!$AJ$692,FR238,'ANNUAL SUMMARY'!$V$9,FC218,'ANNUAL SUMMARY'!$L$644)+SUMIFS('ANNUAL SUMMARY'!$CG$54,FR238,'ANNUAL SUMMARY'!$V$9,FC218,'ANNUAL SUMMARY'!$BI$6)+SUMIFS('ANNUAL SUMMARY'!$CG$112,FR238,'ANNUAL SUMMARY'!$V$9,FC218,'ANNUAL SUMMARY'!$BI$64)+SUMIFS('ANNUAL SUMMARY'!$CG$170,FR238,'ANNUAL SUMMARY'!$V$9,FC218,'ANNUAL SUMMARY'!$BI$122)+SUMIFS('ANNUAL SUMMARY'!$CG$228,FR238,'ANNUAL SUMMARY'!$V$9,FC218,'ANNUAL SUMMARY'!$BI$180)+SUMIFS('ANNUAL SUMMARY'!$CG$286,FR238,'ANNUAL SUMMARY'!$V$9,FC218,'ANNUAL SUMMARY'!$BI$238)+SUMIFS('ANNUAL SUMMARY'!$CG$344,FR238,'ANNUAL SUMMARY'!$V$9,FC218,'ANNUAL SUMMARY'!$BI$296)+SUMIFS('ANNUAL SUMMARY'!$CG$402,FR238,'ANNUAL SUMMARY'!$V$9,FC218,'ANNUAL SUMMARY'!$BI$354)+SUMIFS('ANNUAL SUMMARY'!$CG$460,FR238,'ANNUAL SUMMARY'!$V$9,FC218,'ANNUAL SUMMARY'!$BI$412)+SUMIFS('ANNUAL SUMMARY'!$CG$518,FR238,'ANNUAL SUMMARY'!$V$9,FC218,'ANNUAL SUMMARY'!$BI$470)+SUMIFS('ANNUAL SUMMARY'!$CG$576,FR238,'ANNUAL SUMMARY'!$V$9,FC218,'ANNUAL SUMMARY'!$BI$528)+SUMIFS('ANNUAL SUMMARY'!$CG$634,FR238,'ANNUAL SUMMARY'!$V$9,FC218,'ANNUAL SUMMARY'!$BI$586)+SUMIFS('ANNUAL SUMMARY'!$CG$692,FR238,'ANNUAL SUMMARY'!$V$9,FC218,'ANNUAL SUMMARY'!$BI$644)+SUMIFS('ANNUAL SUMMARY'!$EF$54,FR238,'ANNUAL SUMMARY'!$V$9,FC218,'ANNUAL SUMMARY'!$DH$6)+SUMIFS('ANNUAL SUMMARY'!$EF$112,FR238,'ANNUAL SUMMARY'!$V$9,FC218,'ANNUAL SUMMARY'!$DH$64)+SUMIFS('ANNUAL SUMMARY'!$EF$170,FR238,'ANNUAL SUMMARY'!$V$9,FC218,'ANNUAL SUMMARY'!$DH$122)+SUMIFS('ANNUAL SUMMARY'!$EF$228,FR238,'ANNUAL SUMMARY'!$V$9,FC218,'ANNUAL SUMMARY'!$DH$180)+SUMIFS('ANNUAL SUMMARY'!$EF$286,FR238,'ANNUAL SUMMARY'!$V$9,FC218,'ANNUAL SUMMARY'!$DH$238)+SUMIFS('ANNUAL SUMMARY'!$EF$344,FR238,'ANNUAL SUMMARY'!$V$9,FC218,'ANNUAL SUMMARY'!$DH$296)+SUMIFS('ANNUAL SUMMARY'!$EF$402,FR238,'ANNUAL SUMMARY'!$V$9,FC218,'ANNUAL SUMMARY'!$DH$354)+SUMIFS('ANNUAL SUMMARY'!$EF$460,FR238,'ANNUAL SUMMARY'!$V$9,FC218,'ANNUAL SUMMARY'!$DH$412)+SUMIFS('ANNUAL SUMMARY'!$EF$518,FR238,'ANNUAL SUMMARY'!$V$9,FC218,'ANNUAL SUMMARY'!$DH$470)+SUMIFS('ANNUAL SUMMARY'!$EF$576,FR238,'ANNUAL SUMMARY'!$V$9,FC218,'ANNUAL SUMMARY'!$DH$528)+SUMIFS('ANNUAL SUMMARY'!$EF$634,FR238,'ANNUAL SUMMARY'!$V$9,FC218,'ANNUAL SUMMARY'!$DH$586)+SUMIFS('ANNUAL SUMMARY'!$EF$692,FR238,'ANNUAL SUMMARY'!$V$9,FC218,'ANNUAL SUMMARY'!$DH$644)+SUMIFS('ANNUAL SUMMARY'!$GC$54,FR238,'ANNUAL SUMMARY'!$V$9,FC218,'ANNUAL SUMMARY'!$FE$6)+SUMIFS('ANNUAL SUMMARY'!$GC$112,FR238,'ANNUAL SUMMARY'!$V$9,FC218,'ANNUAL SUMMARY'!$FE$64)+SUMIFS('ANNUAL SUMMARY'!$GC$170,FR238,'ANNUAL SUMMARY'!$V$9,FC218,'ANNUAL SUMMARY'!$FE$122)+SUMIFS('ANNUAL SUMMARY'!$GC$228,FR238,'ANNUAL SUMMARY'!$V$9,FC218,'ANNUAL SUMMARY'!$FE$180)+SUMIFS('ANNUAL SUMMARY'!$GC$286,FR238,'ANNUAL SUMMARY'!$V$9,FC218,'ANNUAL SUMMARY'!$FE$238)+SUMIFS('ANNUAL SUMMARY'!$GC$344,FR238,'ANNUAL SUMMARY'!$V$9,FC218,'ANNUAL SUMMARY'!$FE$296)+SUMIFS('ANNUAL SUMMARY'!$GC$402,FR238,'ANNUAL SUMMARY'!$V$9,FC218,'ANNUAL SUMMARY'!$FE$354)+SUMIFS('ANNUAL SUMMARY'!$GC$460,FR238,'ANNUAL SUMMARY'!$V$9,FC218,'ANNUAL SUMMARY'!$FE$412)+SUMIFS('ANNUAL SUMMARY'!$GC$518,FR238,'ANNUAL SUMMARY'!$V$9,FC218,'ANNUAL SUMMARY'!$FE$470)+SUMIFS('ANNUAL SUMMARY'!$GC$576,FR238,'ANNUAL SUMMARY'!$V$9,FC218,'ANNUAL SUMMARY'!$FE$528)+SUMIFS('ANNUAL SUMMARY'!$GC$634,FR238,'ANNUAL SUMMARY'!$V$9,FC218,'ANNUAL SUMMARY'!$FE$586)+SUMIFS('ANNUAL SUMMARY'!$GC$692,FR238,'ANNUAL SUMMARY'!$V$9,FC218,'ANNUAL SUMMARY'!$FE$644)</f>
        <v>0</v>
      </c>
      <c r="GB238" s="727"/>
      <c r="GC238" s="727"/>
      <c r="GD238" s="727"/>
      <c r="GE238" s="727">
        <f>SUMIFS('ANNUAL SUMMARY'!$AN$54,FR238,'ANNUAL SUMMARY'!$V$9,FC218,'ANNUAL SUMMARY'!$L$6)+SUMIFS('ANNUAL SUMMARY'!$AN$112,FR238,'ANNUAL SUMMARY'!$V$9,FC218,'ANNUAL SUMMARY'!$L$64)+SUMIFS('ANNUAL SUMMARY'!$AN$170,FR238,'ANNUAL SUMMARY'!$V$9,FC218,'ANNUAL SUMMARY'!$L$122)+SUMIFS('ANNUAL SUMMARY'!$AN$228,FR238,'ANNUAL SUMMARY'!$V$9,FC218,'ANNUAL SUMMARY'!$L$180)+SUMIFS('ANNUAL SUMMARY'!$AN$286,FR238,'ANNUAL SUMMARY'!$V$9,FC218,'ANNUAL SUMMARY'!$L$238)+SUMIFS('ANNUAL SUMMARY'!$AN$344,FR238,'ANNUAL SUMMARY'!$V$9,FC218,'ANNUAL SUMMARY'!$L$296)+SUMIFS('ANNUAL SUMMARY'!$AN$402,FR238,'ANNUAL SUMMARY'!$V$9,FC218,'ANNUAL SUMMARY'!$L$354)+SUMIFS('ANNUAL SUMMARY'!$AN$460,FR238,'ANNUAL SUMMARY'!$V$9,FC218,'ANNUAL SUMMARY'!$L$412)+SUMIFS('ANNUAL SUMMARY'!$AN$518,FR238,'ANNUAL SUMMARY'!$V$9,FC218,'ANNUAL SUMMARY'!$L$470)+SUMIFS('ANNUAL SUMMARY'!$AN$576,FR238,'ANNUAL SUMMARY'!$V$9,FC218,'ANNUAL SUMMARY'!$L$528)+SUMIFS('ANNUAL SUMMARY'!$AN$634,FR238,'ANNUAL SUMMARY'!$V$9,FC218,'ANNUAL SUMMARY'!$L$586)+SUMIFS('ANNUAL SUMMARY'!$AN$692,FR238,'ANNUAL SUMMARY'!$V$9,FC218,'ANNUAL SUMMARY'!$L$644)+SUMIFS('ANNUAL SUMMARY'!$CK$54,FR238,'ANNUAL SUMMARY'!$V$9,FC218,'ANNUAL SUMMARY'!$BI$6)+SUMIFS('ANNUAL SUMMARY'!$CK$112,FR238,'ANNUAL SUMMARY'!$V$9,FC218,'ANNUAL SUMMARY'!$BI$64)+SUMIFS('ANNUAL SUMMARY'!$CK$170,FR238,'ANNUAL SUMMARY'!$V$9,FC218,'ANNUAL SUMMARY'!$BI$122)+SUMIFS('ANNUAL SUMMARY'!$CK$228,FR238,'ANNUAL SUMMARY'!$V$9,FC218,'ANNUAL SUMMARY'!$BI$180)+SUMIFS('ANNUAL SUMMARY'!$CK$286,FR238,'ANNUAL SUMMARY'!$V$9,FC218,'ANNUAL SUMMARY'!$BI$238)+SUMIFS('ANNUAL SUMMARY'!$CK$344,FR238,'ANNUAL SUMMARY'!$V$9,FC218,'ANNUAL SUMMARY'!$BI$296)+SUMIFS('ANNUAL SUMMARY'!$CK$402,FR238,'ANNUAL SUMMARY'!$V$9,FC218,'ANNUAL SUMMARY'!$BI$354)+SUMIFS('ANNUAL SUMMARY'!$CK$460,FR238,'ANNUAL SUMMARY'!$V$9,FC218,'ANNUAL SUMMARY'!$BI$412)+SUMIFS('ANNUAL SUMMARY'!$CK$518,FR238,'ANNUAL SUMMARY'!$V$9,FC218,'ANNUAL SUMMARY'!$BI$470)+SUMIFS('ANNUAL SUMMARY'!$CK$576,FR238,'ANNUAL SUMMARY'!$V$9,FC218,'ANNUAL SUMMARY'!$BI$528)+SUMIFS('ANNUAL SUMMARY'!$CK$634,FR238,'ANNUAL SUMMARY'!$V$9,FC218,'ANNUAL SUMMARY'!$BI$586)+SUMIFS('ANNUAL SUMMARY'!$CK$692,FR238,'ANNUAL SUMMARY'!$V$9,FC218,'ANNUAL SUMMARY'!$BI$644)+SUMIFS('ANNUAL SUMMARY'!$EJ$54,FR238,'ANNUAL SUMMARY'!$V$9,FC218,'ANNUAL SUMMARY'!$DH$6)+SUMIFS('ANNUAL SUMMARY'!$EJ$112,FR238,'ANNUAL SUMMARY'!$V$9,FC218,'ANNUAL SUMMARY'!$DH$64)+SUMIFS('ANNUAL SUMMARY'!$EJ$170,FR238,'ANNUAL SUMMARY'!$V$9,FC218,'ANNUAL SUMMARY'!$DH$122)+SUMIFS('ANNUAL SUMMARY'!$EJ$228,FR238,'ANNUAL SUMMARY'!$V$9,FC218,'ANNUAL SUMMARY'!$DH$180)+SUMIFS('ANNUAL SUMMARY'!$EJ$286,FR238,'ANNUAL SUMMARY'!$V$9,FC218,'ANNUAL SUMMARY'!$DH$238)+SUMIFS('ANNUAL SUMMARY'!$EJ$344,FR238,'ANNUAL SUMMARY'!$V$9,FC218,'ANNUAL SUMMARY'!$DH$296)+SUMIFS('ANNUAL SUMMARY'!$EJ$402,FR238,'ANNUAL SUMMARY'!$V$9,FC218,'ANNUAL SUMMARY'!$DH$354)+SUMIFS('ANNUAL SUMMARY'!$EJ$460,FR238,'ANNUAL SUMMARY'!$V$9,FC218,'ANNUAL SUMMARY'!$DH$412)+SUMIFS('ANNUAL SUMMARY'!$EJ$518,FR238,'ANNUAL SUMMARY'!$V$9,FC218,'ANNUAL SUMMARY'!$DH$470)+SUMIFS('ANNUAL SUMMARY'!$EJ$576,FR238,'ANNUAL SUMMARY'!$V$9,FC218,'ANNUAL SUMMARY'!$DH$528)+SUMIFS('ANNUAL SUMMARY'!$EJ$634,FR238,'ANNUAL SUMMARY'!$V$9,FC218,'ANNUAL SUMMARY'!$DH$586)+SUMIFS('ANNUAL SUMMARY'!$EJ$692,FR238,'ANNUAL SUMMARY'!$V$9,FC218,'ANNUAL SUMMARY'!$DH$644)+SUMIFS('ANNUAL SUMMARY'!$GG$54,FR238,'ANNUAL SUMMARY'!$V$9,FC218,'ANNUAL SUMMARY'!$FE$6)+SUMIFS('ANNUAL SUMMARY'!$GG$112,FR238,'ANNUAL SUMMARY'!$V$9,FC218,'ANNUAL SUMMARY'!$FE$64)+SUMIFS('ANNUAL SUMMARY'!$GG$170,FR238,'ANNUAL SUMMARY'!$V$9,FC218,'ANNUAL SUMMARY'!$FE$122)+SUMIFS('ANNUAL SUMMARY'!$GG$228,FR238,'ANNUAL SUMMARY'!$V$9,FC218,'ANNUAL SUMMARY'!$FE$180)+SUMIFS('ANNUAL SUMMARY'!$GG$286,FR238,'ANNUAL SUMMARY'!$V$9,FC218,'ANNUAL SUMMARY'!$FE$238)+SUMIFS('ANNUAL SUMMARY'!$GG$344,FR238,'ANNUAL SUMMARY'!$V$9,FC218,'ANNUAL SUMMARY'!$FE$296)+SUMIFS('ANNUAL SUMMARY'!$GG$402,FR238,'ANNUAL SUMMARY'!$V$9,FC218,'ANNUAL SUMMARY'!$FE$354)+SUMIFS('ANNUAL SUMMARY'!$GG$460,FR238,'ANNUAL SUMMARY'!$V$9,FC218,'ANNUAL SUMMARY'!$FE$412)+SUMIFS('ANNUAL SUMMARY'!$GG$518,FR238,'ANNUAL SUMMARY'!$V$9,FC218,'ANNUAL SUMMARY'!$FE$470)+SUMIFS('ANNUAL SUMMARY'!$GG$576,FR238,'ANNUAL SUMMARY'!$V$9,FC218,'ANNUAL SUMMARY'!$FE$528)+SUMIFS('ANNUAL SUMMARY'!$GG$634,FR238,'ANNUAL SUMMARY'!$V$9,FC218,'ANNUAL SUMMARY'!$FE$586)+SUMIFS('ANNUAL SUMMARY'!$GG$692,FR238,'ANNUAL SUMMARY'!$V$9,FC218,'ANNUAL SUMMARY'!$FE$644)</f>
        <v>0</v>
      </c>
      <c r="GF238" s="727"/>
      <c r="GG238" s="727"/>
      <c r="GH238" s="727"/>
      <c r="GI238" s="728">
        <f>SUMIFS('ANNUAL SUMMARY'!$AR$54,FR238,'ANNUAL SUMMARY'!$V$9,FC218,'ANNUAL SUMMARY'!$L$6)+SUMIFS('ANNUAL SUMMARY'!$AR$112,FR238,'ANNUAL SUMMARY'!$V$9,FC218,'ANNUAL SUMMARY'!$L$64)+SUMIFS('ANNUAL SUMMARY'!$AR$170,FR238,'ANNUAL SUMMARY'!$V$9,FC218,'ANNUAL SUMMARY'!$L$122)+SUMIFS('ANNUAL SUMMARY'!$AR$228,FR238,'ANNUAL SUMMARY'!$V$9,FC218,'ANNUAL SUMMARY'!$L$180)+SUMIFS('ANNUAL SUMMARY'!$AR$286,FR238,'ANNUAL SUMMARY'!$V$9,FC218,'ANNUAL SUMMARY'!$L$238)+SUMIFS('ANNUAL SUMMARY'!$AR$344,FR238,'ANNUAL SUMMARY'!$V$9,FC218,'ANNUAL SUMMARY'!$L$296)+SUMIFS('ANNUAL SUMMARY'!$AR$402,FR238,'ANNUAL SUMMARY'!$V$9,FC218,'ANNUAL SUMMARY'!$L$354)+SUMIFS('ANNUAL SUMMARY'!$AR$460,FR238,'ANNUAL SUMMARY'!$V$9,FC218,'ANNUAL SUMMARY'!$L$412)+SUMIFS('ANNUAL SUMMARY'!$AR$518,FR238,'ANNUAL SUMMARY'!$V$9,FC218,'ANNUAL SUMMARY'!$L$470)+SUMIFS('ANNUAL SUMMARY'!$AR$576,FR238,'ANNUAL SUMMARY'!$V$9,FC218,'ANNUAL SUMMARY'!$L$528)+SUMIFS('ANNUAL SUMMARY'!$AR$634,FR238,'ANNUAL SUMMARY'!$V$9,FC218,'ANNUAL SUMMARY'!$L$586)+SUMIFS('ANNUAL SUMMARY'!$AR$692,FR238,'ANNUAL SUMMARY'!$V$9,FC218,'ANNUAL SUMMARY'!$L$644)+SUMIFS('ANNUAL SUMMARY'!$CO$54,FR238,'ANNUAL SUMMARY'!$V$9,FC218,'ANNUAL SUMMARY'!$BI$6)+SUMIFS('ANNUAL SUMMARY'!$CO$112,FR238,'ANNUAL SUMMARY'!$V$9,FC218,'ANNUAL SUMMARY'!$BI$64)+SUMIFS('ANNUAL SUMMARY'!$CO$170,FR238,'ANNUAL SUMMARY'!$V$9,FC218,'ANNUAL SUMMARY'!$BI$122)+SUMIFS('ANNUAL SUMMARY'!$CO$228,FR238,'ANNUAL SUMMARY'!$V$9,FC218,'ANNUAL SUMMARY'!$BI$180)+SUMIFS('ANNUAL SUMMARY'!$CO$286,FR238,'ANNUAL SUMMARY'!$V$9,FC218,'ANNUAL SUMMARY'!$BI$238)+SUMIFS('ANNUAL SUMMARY'!$CO$344,FR238,'ANNUAL SUMMARY'!$V$9,FC218,'ANNUAL SUMMARY'!$BI$296)+SUMIFS('ANNUAL SUMMARY'!$CO$402,FR238,'ANNUAL SUMMARY'!$V$9,FC218,'ANNUAL SUMMARY'!$BI$354)+SUMIFS('ANNUAL SUMMARY'!$CO$460,FR238,'ANNUAL SUMMARY'!$V$9,FC218,'ANNUAL SUMMARY'!$BI$412)+SUMIFS('ANNUAL SUMMARY'!$CO$518,FR238,'ANNUAL SUMMARY'!$V$9,FC218,'ANNUAL SUMMARY'!$BI$470)+SUMIFS('ANNUAL SUMMARY'!$CO$576,FR238,'ANNUAL SUMMARY'!$V$9,FC218,'ANNUAL SUMMARY'!$BI$528)+SUMIFS('ANNUAL SUMMARY'!$CO$634,FR238,'ANNUAL SUMMARY'!$V$9,FC218,'ANNUAL SUMMARY'!$BI$586)+SUMIFS('ANNUAL SUMMARY'!$CO$692,FR238,'ANNUAL SUMMARY'!$V$9,FC218,'ANNUAL SUMMARY'!$BI$644)+SUMIFS('ANNUAL SUMMARY'!$EN$54,FR238,'ANNUAL SUMMARY'!$V$9,FC218,'ANNUAL SUMMARY'!$DH$6)+SUMIFS('ANNUAL SUMMARY'!$EN$112,FR238,'ANNUAL SUMMARY'!$V$9,FC218,'ANNUAL SUMMARY'!$DH$64)+SUMIFS('ANNUAL SUMMARY'!$EN$170,FR238,'ANNUAL SUMMARY'!$V$9,FC218,'ANNUAL SUMMARY'!$DH$122)+SUMIFS('ANNUAL SUMMARY'!$EN$228,FR238,'ANNUAL SUMMARY'!$V$9,FC218,'ANNUAL SUMMARY'!$DH$180)+SUMIFS('ANNUAL SUMMARY'!$EN$286,FR238,'ANNUAL SUMMARY'!$V$9,FC218,'ANNUAL SUMMARY'!$DH$238)+SUMIFS('ANNUAL SUMMARY'!$EN$344,FR238,'ANNUAL SUMMARY'!$V$9,FC218,'ANNUAL SUMMARY'!$DH$296)+SUMIFS('ANNUAL SUMMARY'!$EN$402,FR238,'ANNUAL SUMMARY'!$V$9,FC218,'ANNUAL SUMMARY'!$DH$354)+SUMIFS('ANNUAL SUMMARY'!$EN$460,FR238,'ANNUAL SUMMARY'!$V$9,FC218,'ANNUAL SUMMARY'!$DH$412)+SUMIFS('ANNUAL SUMMARY'!$EN$518,FR238,'ANNUAL SUMMARY'!$V$9,FC218,'ANNUAL SUMMARY'!$DH$470)+SUMIFS('ANNUAL SUMMARY'!$EN$576,FR238,'ANNUAL SUMMARY'!$V$9,FC218,'ANNUAL SUMMARY'!$DH$528)+SUMIFS('ANNUAL SUMMARY'!$EN$634,FR238,'ANNUAL SUMMARY'!$V$9,FC218,'ANNUAL SUMMARY'!$DH$586)+SUMIFS('ANNUAL SUMMARY'!$EN$692,FR238,'ANNUAL SUMMARY'!$V$9,FC218,'ANNUAL SUMMARY'!$DH$644)+SUMIFS('ANNUAL SUMMARY'!$GK$54,FR238,'ANNUAL SUMMARY'!$V$9,FC218,'ANNUAL SUMMARY'!$FE$6)+SUMIFS('ANNUAL SUMMARY'!$GK$112,FR238,'ANNUAL SUMMARY'!$V$9,FC218,'ANNUAL SUMMARY'!$FE$64)+SUMIFS('ANNUAL SUMMARY'!$GK$170,FR238,'ANNUAL SUMMARY'!$V$9,FC218,'ANNUAL SUMMARY'!$FE$122)+SUMIFS('ANNUAL SUMMARY'!$GK$228,FR238,'ANNUAL SUMMARY'!$V$9,FC218,'ANNUAL SUMMARY'!$FE$180)+SUMIFS('ANNUAL SUMMARY'!$GK$286,FR238,'ANNUAL SUMMARY'!$V$9,FC218,'ANNUAL SUMMARY'!$FE$238)+SUMIFS('ANNUAL SUMMARY'!$GK$344,FR238,'ANNUAL SUMMARY'!$V$9,FC218,'ANNUAL SUMMARY'!$FE$296)+SUMIFS('ANNUAL SUMMARY'!$GK$402,FR238,'ANNUAL SUMMARY'!$V$9,FC218,'ANNUAL SUMMARY'!$FE$354)+SUMIFS('ANNUAL SUMMARY'!$GK$460,FR238,'ANNUAL SUMMARY'!$V$9,FC218,'ANNUAL SUMMARY'!$FE$412)+SUMIFS('ANNUAL SUMMARY'!$GK$518,FR238,'ANNUAL SUMMARY'!$V$9,FC218,'ANNUAL SUMMARY'!$FE$470)+SUMIFS('ANNUAL SUMMARY'!$GK$576,FR238,'ANNUAL SUMMARY'!$V$9,FC218,'ANNUAL SUMMARY'!$FE$528)+SUMIFS('ANNUAL SUMMARY'!$GK$634,FR238,'ANNUAL SUMMARY'!$V$9,FC218,'ANNUAL SUMMARY'!$FE$586)+SUMIFS('ANNUAL SUMMARY'!$GK$692,FR238,'ANNUAL SUMMARY'!$V$9,FC218,'ANNUAL SUMMARY'!$FE$644)</f>
        <v>0</v>
      </c>
      <c r="GJ238" s="728"/>
      <c r="GK238" s="728"/>
      <c r="GL238" s="728">
        <f>SUMIFS('ANNUAL SUMMARY'!$AU$54,FR238,'ANNUAL SUMMARY'!$V$9,FC218,'ANNUAL SUMMARY'!$L$6)+SUMIFS('ANNUAL SUMMARY'!$AU$112,FR238,'ANNUAL SUMMARY'!$V$9,FC218,'ANNUAL SUMMARY'!$L$64)+SUMIFS('ANNUAL SUMMARY'!$AU$170,FR238,'ANNUAL SUMMARY'!$V$9,FC218,'ANNUAL SUMMARY'!$L$122)+SUMIFS('ANNUAL SUMMARY'!$AU$228,FR238,'ANNUAL SUMMARY'!$V$9,FC218,'ANNUAL SUMMARY'!$L$180)+SUMIFS('ANNUAL SUMMARY'!$AU$286,FR238,'ANNUAL SUMMARY'!$V$9,FC218,'ANNUAL SUMMARY'!$L$238)+SUMIFS('ANNUAL SUMMARY'!$AU$344,FR238,'ANNUAL SUMMARY'!$V$9,FC218,'ANNUAL SUMMARY'!$L$296)+SUMIFS('ANNUAL SUMMARY'!$AU$402,FR238,'ANNUAL SUMMARY'!$V$9,FC218,'ANNUAL SUMMARY'!$L$354)+SUMIFS('ANNUAL SUMMARY'!$AU$460,FR238,'ANNUAL SUMMARY'!$V$9,FC218,'ANNUAL SUMMARY'!$L$412)+SUMIFS('ANNUAL SUMMARY'!$AU$518,FR238,'ANNUAL SUMMARY'!$V$9,FC218,'ANNUAL SUMMARY'!$L$470)+SUMIFS('ANNUAL SUMMARY'!$AU$576,FR238,'ANNUAL SUMMARY'!$V$9,FC218,'ANNUAL SUMMARY'!$L$528)+SUMIFS('ANNUAL SUMMARY'!$AU$634,FR238,'ANNUAL SUMMARY'!$V$9,FC218,'ANNUAL SUMMARY'!$L$586)+SUMIFS('ANNUAL SUMMARY'!$AU$692,FR238,'ANNUAL SUMMARY'!$V$9,FC218,'ANNUAL SUMMARY'!$L$644)+SUMIFS('ANNUAL SUMMARY'!$CR$54,FR238,'ANNUAL SUMMARY'!$V$9,FC218,'ANNUAL SUMMARY'!$BI$6)+SUMIFS('ANNUAL SUMMARY'!$CR$112,FR238,'ANNUAL SUMMARY'!$V$9,FC218,'ANNUAL SUMMARY'!$BI$64)+SUMIFS('ANNUAL SUMMARY'!$CR$170,FR238,'ANNUAL SUMMARY'!$V$9,FC218,'ANNUAL SUMMARY'!$BI$122)+SUMIFS('ANNUAL SUMMARY'!$CR$228,FR238,'ANNUAL SUMMARY'!$V$9,FC218,'ANNUAL SUMMARY'!$BI$180)+SUMIFS('ANNUAL SUMMARY'!$CR$286,FR238,'ANNUAL SUMMARY'!$V$9,FC218,'ANNUAL SUMMARY'!$BI$238)+SUMIFS('ANNUAL SUMMARY'!$CR$344,FR238,'ANNUAL SUMMARY'!$V$9,FC218,'ANNUAL SUMMARY'!$BI$296)+SUMIFS('ANNUAL SUMMARY'!$CR$402,FR238,'ANNUAL SUMMARY'!$V$9,FC218,'ANNUAL SUMMARY'!$BI$354)+SUMIFS('ANNUAL SUMMARY'!$CR$460,FR238,'ANNUAL SUMMARY'!$V$9,FC218,'ANNUAL SUMMARY'!$BI$412)+SUMIFS('ANNUAL SUMMARY'!$CR$518,FR238,'ANNUAL SUMMARY'!$V$9,FC218,'ANNUAL SUMMARY'!$BI$470)+SUMIFS('ANNUAL SUMMARY'!$CR$576,FR238,'ANNUAL SUMMARY'!$V$9,FC218,'ANNUAL SUMMARY'!$BI$528)+SUMIFS('ANNUAL SUMMARY'!$CR$634,FR238,'ANNUAL SUMMARY'!$V$9,FC218,'ANNUAL SUMMARY'!$BI$586)+SUMIFS('ANNUAL SUMMARY'!$CR$692,FR238,'ANNUAL SUMMARY'!$V$9,FC218,'ANNUAL SUMMARY'!$BI$644)+SUMIFS('ANNUAL SUMMARY'!$EQ$54,FR238,'ANNUAL SUMMARY'!$V$9,FC218,'ANNUAL SUMMARY'!$DH$6)+SUMIFS('ANNUAL SUMMARY'!$EQ$112,FR238,'ANNUAL SUMMARY'!$V$9,FC218,'ANNUAL SUMMARY'!$DH$64)+SUMIFS('ANNUAL SUMMARY'!$EQ$170,FR238,'ANNUAL SUMMARY'!$V$9,FC218,'ANNUAL SUMMARY'!$DH$122)+SUMIFS('ANNUAL SUMMARY'!$EQ$228,FR238,'ANNUAL SUMMARY'!$V$9,FC218,'ANNUAL SUMMARY'!$DH$180)+SUMIFS('ANNUAL SUMMARY'!$EQ$286,FR238,'ANNUAL SUMMARY'!$V$9,FC218,'ANNUAL SUMMARY'!$DH$238)+SUMIFS('ANNUAL SUMMARY'!$EQ$344,FR238,'ANNUAL SUMMARY'!$V$9,FC218,'ANNUAL SUMMARY'!$DH$296)+SUMIFS('ANNUAL SUMMARY'!$EQ$402,FR238,'ANNUAL SUMMARY'!$V$9,FC218,'ANNUAL SUMMARY'!$DH$354)+SUMIFS('ANNUAL SUMMARY'!$EQ$460,FR238,'ANNUAL SUMMARY'!$V$9,FC218,'ANNUAL SUMMARY'!$DH$412)+SUMIFS('ANNUAL SUMMARY'!$EQ$518,FR238,'ANNUAL SUMMARY'!$V$9,FC218,'ANNUAL SUMMARY'!$DH$470)+SUMIFS('ANNUAL SUMMARY'!$EQ$576,FR238,'ANNUAL SUMMARY'!$V$9,FC218,'ANNUAL SUMMARY'!$DH$528)+SUMIFS('ANNUAL SUMMARY'!$EQ$634,FR238,'ANNUAL SUMMARY'!$V$9,FC218,'ANNUAL SUMMARY'!$DH$586)+SUMIFS('ANNUAL SUMMARY'!$EQ$692,FR238,'ANNUAL SUMMARY'!$V$9,FC218,'ANNUAL SUMMARY'!$DH$644)+SUMIFS('ANNUAL SUMMARY'!$GN$54,FR238,'ANNUAL SUMMARY'!$V$9,FC218,'ANNUAL SUMMARY'!$FE$6)+SUMIFS('ANNUAL SUMMARY'!$GN$112,FR238,'ANNUAL SUMMARY'!$V$9,FC218,'ANNUAL SUMMARY'!$FE$64)+SUMIFS('ANNUAL SUMMARY'!$GN$170,FR238,'ANNUAL SUMMARY'!$V$9,FC218,'ANNUAL SUMMARY'!$FE$122)+SUMIFS('ANNUAL SUMMARY'!$GN$228,FR238,'ANNUAL SUMMARY'!$V$9,FC218,'ANNUAL SUMMARY'!$FE$180)+SUMIFS('ANNUAL SUMMARY'!$GN$286,FR238,'ANNUAL SUMMARY'!$V$9,FC218,'ANNUAL SUMMARY'!$FE$238)+SUMIFS('ANNUAL SUMMARY'!$GN$344,FR238,'ANNUAL SUMMARY'!$V$9,FC218,'ANNUAL SUMMARY'!$FE$296)+SUMIFS('ANNUAL SUMMARY'!$GN$402,FR238,'ANNUAL SUMMARY'!$V$9,FC218,'ANNUAL SUMMARY'!$FE$354)+SUMIFS('ANNUAL SUMMARY'!$GN$460,FR238,'ANNUAL SUMMARY'!$V$9,FC218,'ANNUAL SUMMARY'!$FE$412)+SUMIFS('ANNUAL SUMMARY'!$GN$518,FR238,'ANNUAL SUMMARY'!$V$9,FC218,'ANNUAL SUMMARY'!$FE$470)+SUMIFS('ANNUAL SUMMARY'!$GN$576,FR238,'ANNUAL SUMMARY'!$V$9,FC218,'ANNUAL SUMMARY'!$FE$528)+SUMIFS('ANNUAL SUMMARY'!$GN$634,FR238,'ANNUAL SUMMARY'!$V$9,FC218,'ANNUAL SUMMARY'!$FE$586)+SUMIFS('ANNUAL SUMMARY'!$GN$692,FR238,'ANNUAL SUMMARY'!$V$9,FC218,'ANNUAL SUMMARY'!$FE$644)</f>
        <v>0</v>
      </c>
      <c r="GM238" s="728"/>
      <c r="GN238" s="728"/>
      <c r="GO238" s="1263"/>
    </row>
    <row r="239" spans="1:197" ht="6" customHeight="1" x14ac:dyDescent="0.25">
      <c r="A239" s="154"/>
      <c r="B239" s="732"/>
      <c r="C239" s="733"/>
      <c r="D239" s="733"/>
      <c r="E239" s="733"/>
      <c r="F239" s="795"/>
      <c r="G239" s="796"/>
      <c r="H239" s="796"/>
      <c r="I239" s="796"/>
      <c r="J239" s="796"/>
      <c r="K239" s="796"/>
      <c r="L239" s="797"/>
      <c r="M239" s="643"/>
      <c r="N239" s="732"/>
      <c r="O239" s="733"/>
      <c r="P239" s="733"/>
      <c r="Q239" s="733"/>
      <c r="R239" s="734"/>
      <c r="S239" s="738"/>
      <c r="T239" s="739"/>
      <c r="U239" s="739"/>
      <c r="V239" s="739"/>
      <c r="W239" s="739"/>
      <c r="X239" s="740"/>
      <c r="Y239" s="15"/>
      <c r="Z239" s="814"/>
      <c r="AA239" s="815"/>
      <c r="AB239" s="815"/>
      <c r="AC239" s="815"/>
      <c r="AD239" s="815"/>
      <c r="AE239" s="727"/>
      <c r="AF239" s="727"/>
      <c r="AG239" s="727"/>
      <c r="AH239" s="727"/>
      <c r="AI239" s="727"/>
      <c r="AJ239" s="727"/>
      <c r="AK239" s="727"/>
      <c r="AL239" s="727"/>
      <c r="AM239" s="727"/>
      <c r="AN239" s="727"/>
      <c r="AO239" s="727"/>
      <c r="AP239" s="727"/>
      <c r="AQ239" s="728"/>
      <c r="AR239" s="728"/>
      <c r="AS239" s="728"/>
      <c r="AT239" s="728"/>
      <c r="AU239" s="728"/>
      <c r="AV239" s="1260"/>
      <c r="AW239" s="1263"/>
      <c r="AX239" s="154"/>
      <c r="AY239" s="732"/>
      <c r="AZ239" s="733"/>
      <c r="BA239" s="733"/>
      <c r="BB239" s="733"/>
      <c r="BC239" s="795"/>
      <c r="BD239" s="796"/>
      <c r="BE239" s="796"/>
      <c r="BF239" s="796"/>
      <c r="BG239" s="796"/>
      <c r="BH239" s="796"/>
      <c r="BI239" s="797"/>
      <c r="BJ239" s="643"/>
      <c r="BK239" s="732"/>
      <c r="BL239" s="733"/>
      <c r="BM239" s="733"/>
      <c r="BN239" s="733"/>
      <c r="BO239" s="734"/>
      <c r="BP239" s="738"/>
      <c r="BQ239" s="739"/>
      <c r="BR239" s="739"/>
      <c r="BS239" s="739"/>
      <c r="BT239" s="739"/>
      <c r="BU239" s="740"/>
      <c r="BV239" s="15"/>
      <c r="BW239" s="814"/>
      <c r="BX239" s="815"/>
      <c r="BY239" s="815"/>
      <c r="BZ239" s="815"/>
      <c r="CA239" s="815"/>
      <c r="CB239" s="727"/>
      <c r="CC239" s="727"/>
      <c r="CD239" s="727"/>
      <c r="CE239" s="727"/>
      <c r="CF239" s="727"/>
      <c r="CG239" s="727"/>
      <c r="CH239" s="727"/>
      <c r="CI239" s="727"/>
      <c r="CJ239" s="727"/>
      <c r="CK239" s="727"/>
      <c r="CL239" s="727"/>
      <c r="CM239" s="727"/>
      <c r="CN239" s="728"/>
      <c r="CO239" s="728"/>
      <c r="CP239" s="728"/>
      <c r="CQ239" s="728"/>
      <c r="CR239" s="728"/>
      <c r="CS239" s="728"/>
      <c r="CT239" s="1263"/>
      <c r="CU239" s="1250"/>
      <c r="CV239" s="154"/>
      <c r="CW239" s="732"/>
      <c r="CX239" s="733"/>
      <c r="CY239" s="733"/>
      <c r="CZ239" s="733"/>
      <c r="DA239" s="795"/>
      <c r="DB239" s="796"/>
      <c r="DC239" s="796"/>
      <c r="DD239" s="796"/>
      <c r="DE239" s="796"/>
      <c r="DF239" s="796"/>
      <c r="DG239" s="797"/>
      <c r="DH239" s="643"/>
      <c r="DI239" s="732"/>
      <c r="DJ239" s="733"/>
      <c r="DK239" s="733"/>
      <c r="DL239" s="733"/>
      <c r="DM239" s="734"/>
      <c r="DN239" s="738"/>
      <c r="DO239" s="739"/>
      <c r="DP239" s="739"/>
      <c r="DQ239" s="739"/>
      <c r="DR239" s="739"/>
      <c r="DS239" s="740"/>
      <c r="DT239" s="15"/>
      <c r="DU239" s="814"/>
      <c r="DV239" s="815"/>
      <c r="DW239" s="815"/>
      <c r="DX239" s="815"/>
      <c r="DY239" s="815"/>
      <c r="DZ239" s="727"/>
      <c r="EA239" s="727"/>
      <c r="EB239" s="727"/>
      <c r="EC239" s="727"/>
      <c r="ED239" s="727"/>
      <c r="EE239" s="727"/>
      <c r="EF239" s="727"/>
      <c r="EG239" s="727"/>
      <c r="EH239" s="727"/>
      <c r="EI239" s="727"/>
      <c r="EJ239" s="727"/>
      <c r="EK239" s="727"/>
      <c r="EL239" s="728"/>
      <c r="EM239" s="728"/>
      <c r="EN239" s="728"/>
      <c r="EO239" s="728"/>
      <c r="EP239" s="728"/>
      <c r="EQ239" s="1260"/>
      <c r="ER239" s="1263"/>
      <c r="ES239" s="154"/>
      <c r="ET239" s="732"/>
      <c r="EU239" s="733"/>
      <c r="EV239" s="733"/>
      <c r="EW239" s="733"/>
      <c r="EX239" s="795"/>
      <c r="EY239" s="796"/>
      <c r="EZ239" s="796"/>
      <c r="FA239" s="796"/>
      <c r="FB239" s="796"/>
      <c r="FC239" s="796"/>
      <c r="FD239" s="797"/>
      <c r="FE239" s="643"/>
      <c r="FF239" s="732"/>
      <c r="FG239" s="733"/>
      <c r="FH239" s="733"/>
      <c r="FI239" s="733"/>
      <c r="FJ239" s="734"/>
      <c r="FK239" s="738"/>
      <c r="FL239" s="739"/>
      <c r="FM239" s="739"/>
      <c r="FN239" s="739"/>
      <c r="FO239" s="739"/>
      <c r="FP239" s="740"/>
      <c r="FQ239" s="15"/>
      <c r="FR239" s="814"/>
      <c r="FS239" s="815"/>
      <c r="FT239" s="815"/>
      <c r="FU239" s="815"/>
      <c r="FV239" s="815"/>
      <c r="FW239" s="727"/>
      <c r="FX239" s="727"/>
      <c r="FY239" s="727"/>
      <c r="FZ239" s="727"/>
      <c r="GA239" s="727"/>
      <c r="GB239" s="727"/>
      <c r="GC239" s="727"/>
      <c r="GD239" s="727"/>
      <c r="GE239" s="727"/>
      <c r="GF239" s="727"/>
      <c r="GG239" s="727"/>
      <c r="GH239" s="727"/>
      <c r="GI239" s="728"/>
      <c r="GJ239" s="728"/>
      <c r="GK239" s="728"/>
      <c r="GL239" s="728"/>
      <c r="GM239" s="728"/>
      <c r="GN239" s="728"/>
      <c r="GO239" s="1263"/>
    </row>
    <row r="240" spans="1:197" ht="5.25" customHeight="1" x14ac:dyDescent="0.25">
      <c r="A240" s="154"/>
      <c r="B240" s="624"/>
      <c r="C240" s="624"/>
      <c r="D240" s="624"/>
      <c r="E240" s="624"/>
      <c r="F240" s="624"/>
      <c r="G240" s="624"/>
      <c r="H240" s="624"/>
      <c r="I240" s="624"/>
      <c r="J240" s="624"/>
      <c r="K240" s="624"/>
      <c r="L240" s="624"/>
      <c r="M240" s="624"/>
      <c r="N240" s="624"/>
      <c r="O240" s="624"/>
      <c r="P240" s="624"/>
      <c r="Q240" s="624"/>
      <c r="R240" s="624"/>
      <c r="S240" s="624"/>
      <c r="T240" s="624"/>
      <c r="U240" s="624"/>
      <c r="V240" s="624"/>
      <c r="W240" s="624"/>
      <c r="X240" s="624"/>
      <c r="Y240" s="15"/>
      <c r="Z240" s="812">
        <f>IF(Z224=0," ",Z224+8)</f>
        <v>2030</v>
      </c>
      <c r="AA240" s="813"/>
      <c r="AB240" s="813"/>
      <c r="AC240" s="813"/>
      <c r="AD240" s="813"/>
      <c r="AE240" s="1118">
        <f>SUMIFS('ANNUAL SUMMARY'!$AF$54,Z240,'ANNUAL SUMMARY'!$V$9,K218,'ANNUAL SUMMARY'!$L$6)+SUMIFS('ANNUAL SUMMARY'!$AF$112,Z240,'ANNUAL SUMMARY'!$V$9,K218,'ANNUAL SUMMARY'!$L$64)+SUMIFS('ANNUAL SUMMARY'!$AF$170,Z240,'ANNUAL SUMMARY'!$V$9,K218,'ANNUAL SUMMARY'!$L$122)+SUMIFS('ANNUAL SUMMARY'!$AF$228,Z240,'ANNUAL SUMMARY'!$V$9,K218,'ANNUAL SUMMARY'!$L$180)+SUMIFS('ANNUAL SUMMARY'!$AF$286,Z240,'ANNUAL SUMMARY'!$V$9,K218,'ANNUAL SUMMARY'!$L$238)+SUMIFS('ANNUAL SUMMARY'!$AF$344,Z240,'ANNUAL SUMMARY'!$V$9,K218,'ANNUAL SUMMARY'!$L$296)+SUMIFS('ANNUAL SUMMARY'!$AF$402,Z240,'ANNUAL SUMMARY'!$V$9,K218,'ANNUAL SUMMARY'!$L$354)+SUMIFS('ANNUAL SUMMARY'!$AF$460,Z240,'ANNUAL SUMMARY'!$V$9,K218,'ANNUAL SUMMARY'!$L$412)+SUMIFS('ANNUAL SUMMARY'!$AF$518,Z240,'ANNUAL SUMMARY'!$V$9,K218,'ANNUAL SUMMARY'!$L$470)+SUMIFS('ANNUAL SUMMARY'!$AF$576,Z240,'ANNUAL SUMMARY'!$V$9,K218,'ANNUAL SUMMARY'!$L$528)+SUMIFS('ANNUAL SUMMARY'!$AF$634,Z240,'ANNUAL SUMMARY'!$V$9,K218,'ANNUAL SUMMARY'!$L$586)+SUMIFS('ANNUAL SUMMARY'!$AF$692,Z240,'ANNUAL SUMMARY'!$V$9,K218,'ANNUAL SUMMARY'!$L$644)+SUMIFS('ANNUAL SUMMARY'!$CC$54,Z240,'ANNUAL SUMMARY'!$V$9,K218,'ANNUAL SUMMARY'!$BI$6)+SUMIFS('ANNUAL SUMMARY'!$CC$112,Z240,'ANNUAL SUMMARY'!$V$9,K218,'ANNUAL SUMMARY'!$BI$64)+SUMIFS('ANNUAL SUMMARY'!$CC$170,Z240,'ANNUAL SUMMARY'!$V$9,K218,'ANNUAL SUMMARY'!$BI$122)+SUMIFS('ANNUAL SUMMARY'!$CC$228,Z240,'ANNUAL SUMMARY'!$V$9,K218,'ANNUAL SUMMARY'!$BI$180)+SUMIFS('ANNUAL SUMMARY'!$CC$286,Z240,'ANNUAL SUMMARY'!$V$9,K218,'ANNUAL SUMMARY'!$BI$238)+SUMIFS('ANNUAL SUMMARY'!$CC$344,Z240,'ANNUAL SUMMARY'!$V$9,K218,'ANNUAL SUMMARY'!$BI$296)+SUMIFS('ANNUAL SUMMARY'!$CC$402,Z240,'ANNUAL SUMMARY'!$V$9,K218,'ANNUAL SUMMARY'!$BI$354)+SUMIFS('ANNUAL SUMMARY'!$CC$460,Z240,'ANNUAL SUMMARY'!$V$9,K218,'ANNUAL SUMMARY'!$BI$412)+SUMIFS('ANNUAL SUMMARY'!$CC$518,Z240,'ANNUAL SUMMARY'!$V$9,K218,'ANNUAL SUMMARY'!$BI$470)+SUMIFS('ANNUAL SUMMARY'!$CC$576,Z240,'ANNUAL SUMMARY'!$V$9,K218,'ANNUAL SUMMARY'!$BI$528)+SUMIFS('ANNUAL SUMMARY'!$CC$634,Z240,'ANNUAL SUMMARY'!$V$9,K218,'ANNUAL SUMMARY'!$BI$586)+SUMIFS('ANNUAL SUMMARY'!$CC$692,Z240,'ANNUAL SUMMARY'!$V$9,K218,'ANNUAL SUMMARY'!$BI$644)+SUMIFS('ANNUAL SUMMARY'!$EB$54,Z240,'ANNUAL SUMMARY'!$V$9,K218,'ANNUAL SUMMARY'!$DH$6)+SUMIFS('ANNUAL SUMMARY'!$EB$112,Z240,'ANNUAL SUMMARY'!$V$9,K218,'ANNUAL SUMMARY'!$DH$64)+SUMIFS('ANNUAL SUMMARY'!$EB$170,Z240,'ANNUAL SUMMARY'!$V$9,K218,'ANNUAL SUMMARY'!$DH$122)+SUMIFS('ANNUAL SUMMARY'!$EB$228,Z240,'ANNUAL SUMMARY'!$V$9,K218,'ANNUAL SUMMARY'!$DH$180)+SUMIFS('ANNUAL SUMMARY'!$EB$286,Z240,'ANNUAL SUMMARY'!$V$9,K218,'ANNUAL SUMMARY'!$DH$238)+SUMIFS('ANNUAL SUMMARY'!$EB$344,Z240,'ANNUAL SUMMARY'!$V$9,K218,'ANNUAL SUMMARY'!$DH$296)+SUMIFS('ANNUAL SUMMARY'!$EB$402,Z240,'ANNUAL SUMMARY'!$V$9,K218,'ANNUAL SUMMARY'!$DH$354)+SUMIFS('ANNUAL SUMMARY'!$EB$460,Z240,'ANNUAL SUMMARY'!$V$9,K218,'ANNUAL SUMMARY'!$DH$412)+SUMIFS('ANNUAL SUMMARY'!$EB$518,Z240,'ANNUAL SUMMARY'!$V$9,K218,'ANNUAL SUMMARY'!$DH$470)+SUMIFS('ANNUAL SUMMARY'!$EB$576,Z240,'ANNUAL SUMMARY'!$V$9,K218,'ANNUAL SUMMARY'!$DH$528)+SUMIFS('ANNUAL SUMMARY'!$EB$634,Z240,'ANNUAL SUMMARY'!$V$9,K218,'ANNUAL SUMMARY'!$DH$586)+SUMIFS('ANNUAL SUMMARY'!$EB$692,Z240,'ANNUAL SUMMARY'!$V$9,K218,'ANNUAL SUMMARY'!$DH$644)+SUMIFS('ANNUAL SUMMARY'!$FY$54,Z240,'ANNUAL SUMMARY'!$V$9,K218,'ANNUAL SUMMARY'!$FE$6)+SUMIFS('ANNUAL SUMMARY'!$FY$112,Z240,'ANNUAL SUMMARY'!$V$9,K218,'ANNUAL SUMMARY'!$FE$64)+SUMIFS('ANNUAL SUMMARY'!$FY$170,Z240,'ANNUAL SUMMARY'!$V$9,K218,'ANNUAL SUMMARY'!$FE$122)+SUMIFS('ANNUAL SUMMARY'!$FY$228,Z240,'ANNUAL SUMMARY'!$V$9,K218,'ANNUAL SUMMARY'!$FE$180)+SUMIFS('ANNUAL SUMMARY'!$FY$286,Z240,'ANNUAL SUMMARY'!$V$9,K218,'ANNUAL SUMMARY'!$FE$238)+SUMIFS('ANNUAL SUMMARY'!$FY$344,Z240,'ANNUAL SUMMARY'!$V$9,K218,'ANNUAL SUMMARY'!$FE$296)+SUMIFS('ANNUAL SUMMARY'!$FY$402,Z240,'ANNUAL SUMMARY'!$V$9,K218,'ANNUAL SUMMARY'!$FE$354)+SUMIFS('ANNUAL SUMMARY'!$FY$460,Z240,'ANNUAL SUMMARY'!$V$9,K218,'ANNUAL SUMMARY'!$FE$412)+SUMIFS('ANNUAL SUMMARY'!$FY$518,Z240,'ANNUAL SUMMARY'!$V$9,K218,'ANNUAL SUMMARY'!$FE$470)+SUMIFS('ANNUAL SUMMARY'!$FY$576,Z240,'ANNUAL SUMMARY'!$V$9,K218,'ANNUAL SUMMARY'!$FE$528)+SUMIFS('ANNUAL SUMMARY'!$FY$634,Z240,'ANNUAL SUMMARY'!$V$9,K218,'ANNUAL SUMMARY'!$FE$586)+SUMIFS('ANNUAL SUMMARY'!$FY$692,Z240,'ANNUAL SUMMARY'!$V$9,K218,'ANNUAL SUMMARY'!$FE$644)</f>
        <v>0</v>
      </c>
      <c r="AF240" s="727"/>
      <c r="AG240" s="727"/>
      <c r="AH240" s="727"/>
      <c r="AI240" s="727">
        <f>SUMIFS('ANNUAL SUMMARY'!$AJ$54,Z240,'ANNUAL SUMMARY'!$V$9,K218,'ANNUAL SUMMARY'!$L$6)+SUMIFS('ANNUAL SUMMARY'!$AJ$112,Z240,'ANNUAL SUMMARY'!$V$9,K218,'ANNUAL SUMMARY'!$L$64)+SUMIFS('ANNUAL SUMMARY'!$AJ$170,Z240,'ANNUAL SUMMARY'!$V$9,K218,'ANNUAL SUMMARY'!$L$122)+SUMIFS('ANNUAL SUMMARY'!$AJ$228,Z240,'ANNUAL SUMMARY'!$V$9,K218,'ANNUAL SUMMARY'!$L$180)+SUMIFS('ANNUAL SUMMARY'!$AJ$286,Z240,'ANNUAL SUMMARY'!$V$9,K218,'ANNUAL SUMMARY'!$L$238)+SUMIFS('ANNUAL SUMMARY'!$AJ$344,Z240,'ANNUAL SUMMARY'!$V$9,K218,'ANNUAL SUMMARY'!$L$296)+SUMIFS('ANNUAL SUMMARY'!$AJ$402,Z240,'ANNUAL SUMMARY'!$V$9,K218,'ANNUAL SUMMARY'!$L$354)+SUMIFS('ANNUAL SUMMARY'!$AJ$460,Z240,'ANNUAL SUMMARY'!$V$9,K218,'ANNUAL SUMMARY'!$L$412)+SUMIFS('ANNUAL SUMMARY'!$AJ$518,Z240,'ANNUAL SUMMARY'!$V$9,K218,'ANNUAL SUMMARY'!$L$470)+SUMIFS('ANNUAL SUMMARY'!$AJ$576,Z240,'ANNUAL SUMMARY'!$V$9,K218,'ANNUAL SUMMARY'!$L$528)+SUMIFS('ANNUAL SUMMARY'!$AJ$634,Z240,'ANNUAL SUMMARY'!$V$9,K218,'ANNUAL SUMMARY'!$L$586)+SUMIFS('ANNUAL SUMMARY'!$AJ$692,Z240,'ANNUAL SUMMARY'!$V$9,K218,'ANNUAL SUMMARY'!$L$644)+SUMIFS('ANNUAL SUMMARY'!$CG$54,Z240,'ANNUAL SUMMARY'!$V$9,K218,'ANNUAL SUMMARY'!$BI$6)+SUMIFS('ANNUAL SUMMARY'!$CG$112,Z240,'ANNUAL SUMMARY'!$V$9,K218,'ANNUAL SUMMARY'!$BI$64)+SUMIFS('ANNUAL SUMMARY'!$CG$170,Z240,'ANNUAL SUMMARY'!$V$9,K218,'ANNUAL SUMMARY'!$BI$122)+SUMIFS('ANNUAL SUMMARY'!$CG$228,Z240,'ANNUAL SUMMARY'!$V$9,K218,'ANNUAL SUMMARY'!$BI$180)+SUMIFS('ANNUAL SUMMARY'!$CG$286,Z240,'ANNUAL SUMMARY'!$V$9,K218,'ANNUAL SUMMARY'!$BI$238)+SUMIFS('ANNUAL SUMMARY'!$CG$344,Z240,'ANNUAL SUMMARY'!$V$9,K218,'ANNUAL SUMMARY'!$BI$296)+SUMIFS('ANNUAL SUMMARY'!$CG$402,Z240,'ANNUAL SUMMARY'!$V$9,K218,'ANNUAL SUMMARY'!$BI$354)+SUMIFS('ANNUAL SUMMARY'!$CG$460,Z240,'ANNUAL SUMMARY'!$V$9,K218,'ANNUAL SUMMARY'!$BI$412)+SUMIFS('ANNUAL SUMMARY'!$CG$518,Z240,'ANNUAL SUMMARY'!$V$9,K218,'ANNUAL SUMMARY'!$BI$470)+SUMIFS('ANNUAL SUMMARY'!$CG$576,Z240,'ANNUAL SUMMARY'!$V$9,K218,'ANNUAL SUMMARY'!$BI$528)+SUMIFS('ANNUAL SUMMARY'!$CG$634,Z240,'ANNUAL SUMMARY'!$V$9,K218,'ANNUAL SUMMARY'!$BI$586)+SUMIFS('ANNUAL SUMMARY'!$CG$692,Z240,'ANNUAL SUMMARY'!$V$9,K218,'ANNUAL SUMMARY'!$BI$644)+SUMIFS('ANNUAL SUMMARY'!$EF$54,Z240,'ANNUAL SUMMARY'!$V$9,K218,'ANNUAL SUMMARY'!$DH$6)+SUMIFS('ANNUAL SUMMARY'!$EF$112,Z240,'ANNUAL SUMMARY'!$V$9,K218,'ANNUAL SUMMARY'!$DH$64)+SUMIFS('ANNUAL SUMMARY'!$EF$170,Z240,'ANNUAL SUMMARY'!$V$9,K218,'ANNUAL SUMMARY'!$DH$122)+SUMIFS('ANNUAL SUMMARY'!$EF$228,Z240,'ANNUAL SUMMARY'!$V$9,K218,'ANNUAL SUMMARY'!$DH$180)+SUMIFS('ANNUAL SUMMARY'!$EF$286,Z240,'ANNUAL SUMMARY'!$V$9,K218,'ANNUAL SUMMARY'!$DH$238)+SUMIFS('ANNUAL SUMMARY'!$EF$344,Z240,'ANNUAL SUMMARY'!$V$9,K218,'ANNUAL SUMMARY'!$DH$296)+SUMIFS('ANNUAL SUMMARY'!$EF$402,Z240,'ANNUAL SUMMARY'!$V$9,K218,'ANNUAL SUMMARY'!$DH$354)+SUMIFS('ANNUAL SUMMARY'!$EF$460,Z240,'ANNUAL SUMMARY'!$V$9,K218,'ANNUAL SUMMARY'!$DH$412)+SUMIFS('ANNUAL SUMMARY'!$EF$518,Z240,'ANNUAL SUMMARY'!$V$9,K218,'ANNUAL SUMMARY'!$DH$470)+SUMIFS('ANNUAL SUMMARY'!$EF$576,Z240,'ANNUAL SUMMARY'!$V$9,K218,'ANNUAL SUMMARY'!$DH$528)+SUMIFS('ANNUAL SUMMARY'!$EF$634,Z240,'ANNUAL SUMMARY'!$V$9,K218,'ANNUAL SUMMARY'!$DH$586)+SUMIFS('ANNUAL SUMMARY'!$EF$692,Z240,'ANNUAL SUMMARY'!$V$9,K218,'ANNUAL SUMMARY'!$DH$644)+SUMIFS('ANNUAL SUMMARY'!$GC$54,Z240,'ANNUAL SUMMARY'!$V$9,K218,'ANNUAL SUMMARY'!$FE$6)+SUMIFS('ANNUAL SUMMARY'!$GC$112,Z240,'ANNUAL SUMMARY'!$V$9,K218,'ANNUAL SUMMARY'!$FE$64)+SUMIFS('ANNUAL SUMMARY'!$GC$170,Z240,'ANNUAL SUMMARY'!$V$9,K218,'ANNUAL SUMMARY'!$FE$122)+SUMIFS('ANNUAL SUMMARY'!$GC$228,Z240,'ANNUAL SUMMARY'!$V$9,K218,'ANNUAL SUMMARY'!$FE$180)+SUMIFS('ANNUAL SUMMARY'!$GC$286,Z240,'ANNUAL SUMMARY'!$V$9,K218,'ANNUAL SUMMARY'!$FE$238)+SUMIFS('ANNUAL SUMMARY'!$GC$344,Z240,'ANNUAL SUMMARY'!$V$9,K218,'ANNUAL SUMMARY'!$FE$296)+SUMIFS('ANNUAL SUMMARY'!$GC$402,Z240,'ANNUAL SUMMARY'!$V$9,K218,'ANNUAL SUMMARY'!$FE$354)+SUMIFS('ANNUAL SUMMARY'!$GC$460,Z240,'ANNUAL SUMMARY'!$V$9,K218,'ANNUAL SUMMARY'!$FE$412)+SUMIFS('ANNUAL SUMMARY'!$GC$518,Z240,'ANNUAL SUMMARY'!$V$9,K218,'ANNUAL SUMMARY'!$FE$470)+SUMIFS('ANNUAL SUMMARY'!$GC$576,Z240,'ANNUAL SUMMARY'!$V$9,K218,'ANNUAL SUMMARY'!$FE$528)+SUMIFS('ANNUAL SUMMARY'!$GC$634,Z240,'ANNUAL SUMMARY'!$V$9,K218,'ANNUAL SUMMARY'!$FE$586)+SUMIFS('ANNUAL SUMMARY'!$GC$692,Z240,'ANNUAL SUMMARY'!$V$9,K218,'ANNUAL SUMMARY'!$FE$644)</f>
        <v>0</v>
      </c>
      <c r="AJ240" s="727"/>
      <c r="AK240" s="727"/>
      <c r="AL240" s="727"/>
      <c r="AM240" s="727">
        <f>SUMIFS('ANNUAL SUMMARY'!$AN$54,Z240,'ANNUAL SUMMARY'!$V$9,K218,'ANNUAL SUMMARY'!$L$6)+SUMIFS('ANNUAL SUMMARY'!$AN$112,Z240,'ANNUAL SUMMARY'!$V$9,K218,'ANNUAL SUMMARY'!$L$64)+SUMIFS('ANNUAL SUMMARY'!$AN$170,Z240,'ANNUAL SUMMARY'!$V$9,K218,'ANNUAL SUMMARY'!$L$122)+SUMIFS('ANNUAL SUMMARY'!$AN$228,Z240,'ANNUAL SUMMARY'!$V$9,K218,'ANNUAL SUMMARY'!$L$180)+SUMIFS('ANNUAL SUMMARY'!$AN$286,Z240,'ANNUAL SUMMARY'!$V$9,K218,'ANNUAL SUMMARY'!$L$238)+SUMIFS('ANNUAL SUMMARY'!$AN$344,Z240,'ANNUAL SUMMARY'!$V$9,K218,'ANNUAL SUMMARY'!$L$296)+SUMIFS('ANNUAL SUMMARY'!$AN$402,Z240,'ANNUAL SUMMARY'!$V$9,K218,'ANNUAL SUMMARY'!$L$354)+SUMIFS('ANNUAL SUMMARY'!$AN$460,Z240,'ANNUAL SUMMARY'!$V$9,K218,'ANNUAL SUMMARY'!$L$412)+SUMIFS('ANNUAL SUMMARY'!$AN$518,Z240,'ANNUAL SUMMARY'!$V$9,K218,'ANNUAL SUMMARY'!$L$470)+SUMIFS('ANNUAL SUMMARY'!$AN$576,Z240,'ANNUAL SUMMARY'!$V$9,K218,'ANNUAL SUMMARY'!$L$528)+SUMIFS('ANNUAL SUMMARY'!$AN$634,Z240,'ANNUAL SUMMARY'!$V$9,K218,'ANNUAL SUMMARY'!$L$586)+SUMIFS('ANNUAL SUMMARY'!$AN$692,Z240,'ANNUAL SUMMARY'!$V$9,K218,'ANNUAL SUMMARY'!$L$644)+SUMIFS('ANNUAL SUMMARY'!$CK$54,Z240,'ANNUAL SUMMARY'!$V$9,K218,'ANNUAL SUMMARY'!$BI$6)+SUMIFS('ANNUAL SUMMARY'!$CK$112,Z240,'ANNUAL SUMMARY'!$V$9,K218,'ANNUAL SUMMARY'!$BI$64)+SUMIFS('ANNUAL SUMMARY'!$CK$170,Z240,'ANNUAL SUMMARY'!$V$9,K218,'ANNUAL SUMMARY'!$BI$122)+SUMIFS('ANNUAL SUMMARY'!$CK$228,Z240,'ANNUAL SUMMARY'!$V$9,K218,'ANNUAL SUMMARY'!$BI$180)+SUMIFS('ANNUAL SUMMARY'!$CK$286,Z240,'ANNUAL SUMMARY'!$V$9,K218,'ANNUAL SUMMARY'!$BI$238)+SUMIFS('ANNUAL SUMMARY'!$CK$344,Z240,'ANNUAL SUMMARY'!$V$9,K218,'ANNUAL SUMMARY'!$BI$296)+SUMIFS('ANNUAL SUMMARY'!$CK$402,Z240,'ANNUAL SUMMARY'!$V$9,K218,'ANNUAL SUMMARY'!$BI$354)+SUMIFS('ANNUAL SUMMARY'!$CK$460,Z240,'ANNUAL SUMMARY'!$V$9,K218,'ANNUAL SUMMARY'!$BI$412)+SUMIFS('ANNUAL SUMMARY'!$CK$518,Z240,'ANNUAL SUMMARY'!$V$9,K218,'ANNUAL SUMMARY'!$BI$470)+SUMIFS('ANNUAL SUMMARY'!$CK$576,Z240,'ANNUAL SUMMARY'!$V$9,K218,'ANNUAL SUMMARY'!$BI$528)+SUMIFS('ANNUAL SUMMARY'!$CK$634,Z240,'ANNUAL SUMMARY'!$V$9,K218,'ANNUAL SUMMARY'!$BI$586)+SUMIFS('ANNUAL SUMMARY'!$CK$692,Z240,'ANNUAL SUMMARY'!$V$9,K218,'ANNUAL SUMMARY'!$BI$644)+SUMIFS('ANNUAL SUMMARY'!$EJ$54,Z240,'ANNUAL SUMMARY'!$V$9,K218,'ANNUAL SUMMARY'!$DH$6)+SUMIFS('ANNUAL SUMMARY'!$EJ$112,Z240,'ANNUAL SUMMARY'!$V$9,K218,'ANNUAL SUMMARY'!$DH$64)+SUMIFS('ANNUAL SUMMARY'!$EJ$170,Z240,'ANNUAL SUMMARY'!$V$9,K218,'ANNUAL SUMMARY'!$DH$122)+SUMIFS('ANNUAL SUMMARY'!$EJ$228,Z240,'ANNUAL SUMMARY'!$V$9,K218,'ANNUAL SUMMARY'!$DH$180)+SUMIFS('ANNUAL SUMMARY'!$EJ$286,Z240,'ANNUAL SUMMARY'!$V$9,K218,'ANNUAL SUMMARY'!$DH$238)+SUMIFS('ANNUAL SUMMARY'!$EJ$344,Z240,'ANNUAL SUMMARY'!$V$9,K218,'ANNUAL SUMMARY'!$DH$296)+SUMIFS('ANNUAL SUMMARY'!$EJ$402,Z240,'ANNUAL SUMMARY'!$V$9,K218,'ANNUAL SUMMARY'!$DH$354)+SUMIFS('ANNUAL SUMMARY'!$EJ$460,Z240,'ANNUAL SUMMARY'!$V$9,K218,'ANNUAL SUMMARY'!$DH$412)+SUMIFS('ANNUAL SUMMARY'!$EJ$518,Z240,'ANNUAL SUMMARY'!$V$9,K218,'ANNUAL SUMMARY'!$DH$470)+SUMIFS('ANNUAL SUMMARY'!$EJ$576,Z240,'ANNUAL SUMMARY'!$V$9,K218,'ANNUAL SUMMARY'!$DH$528)+SUMIFS('ANNUAL SUMMARY'!$EJ$634,Z240,'ANNUAL SUMMARY'!$V$9,K218,'ANNUAL SUMMARY'!$DH$586)+SUMIFS('ANNUAL SUMMARY'!$EJ$692,Z240,'ANNUAL SUMMARY'!$V$9,K218,'ANNUAL SUMMARY'!$DH$644)+SUMIFS('ANNUAL SUMMARY'!$GG$54,Z240,'ANNUAL SUMMARY'!$V$9,K218,'ANNUAL SUMMARY'!$FE$6)+SUMIFS('ANNUAL SUMMARY'!$GG$112,Z240,'ANNUAL SUMMARY'!$V$9,K218,'ANNUAL SUMMARY'!$FE$64)+SUMIFS('ANNUAL SUMMARY'!$GG$170,Z240,'ANNUAL SUMMARY'!$V$9,K218,'ANNUAL SUMMARY'!$FE$122)+SUMIFS('ANNUAL SUMMARY'!$GG$228,Z240,'ANNUAL SUMMARY'!$V$9,K218,'ANNUAL SUMMARY'!$FE$180)+SUMIFS('ANNUAL SUMMARY'!$GG$286,Z240,'ANNUAL SUMMARY'!$V$9,K218,'ANNUAL SUMMARY'!$FE$238)+SUMIFS('ANNUAL SUMMARY'!$GG$344,Z240,'ANNUAL SUMMARY'!$V$9,K218,'ANNUAL SUMMARY'!$FE$296)+SUMIFS('ANNUAL SUMMARY'!$GG$402,Z240,'ANNUAL SUMMARY'!$V$9,K218,'ANNUAL SUMMARY'!$FE$354)+SUMIFS('ANNUAL SUMMARY'!$GG$460,Z240,'ANNUAL SUMMARY'!$V$9,K218,'ANNUAL SUMMARY'!$FE$412)+SUMIFS('ANNUAL SUMMARY'!$GG$518,Z240,'ANNUAL SUMMARY'!$V$9,K218,'ANNUAL SUMMARY'!$FE$470)+SUMIFS('ANNUAL SUMMARY'!$GG$576,Z240,'ANNUAL SUMMARY'!$V$9,K218,'ANNUAL SUMMARY'!$FE$528)+SUMIFS('ANNUAL SUMMARY'!$GG$634,Z240,'ANNUAL SUMMARY'!$V$9,K218,'ANNUAL SUMMARY'!$FE$586)+SUMIFS('ANNUAL SUMMARY'!$GG$692,Z240,'ANNUAL SUMMARY'!$V$9,K218,'ANNUAL SUMMARY'!$FE$644)</f>
        <v>0</v>
      </c>
      <c r="AN240" s="727"/>
      <c r="AO240" s="727"/>
      <c r="AP240" s="727"/>
      <c r="AQ240" s="728">
        <f>SUMIFS('ANNUAL SUMMARY'!$AR$54,Z240,'ANNUAL SUMMARY'!$V$9,K218,'ANNUAL SUMMARY'!$L$6)+SUMIFS('ANNUAL SUMMARY'!$AR$112,Z240,'ANNUAL SUMMARY'!$V$9,K218,'ANNUAL SUMMARY'!$L$64)+SUMIFS('ANNUAL SUMMARY'!$AR$170,Z240,'ANNUAL SUMMARY'!$V$9,K218,'ANNUAL SUMMARY'!$L$122)+SUMIFS('ANNUAL SUMMARY'!$AR$228,Z240,'ANNUAL SUMMARY'!$V$9,K218,'ANNUAL SUMMARY'!$L$180)+SUMIFS('ANNUAL SUMMARY'!$AR$286,Z240,'ANNUAL SUMMARY'!$V$9,K218,'ANNUAL SUMMARY'!$L$238)+SUMIFS('ANNUAL SUMMARY'!$AR$344,Z240,'ANNUAL SUMMARY'!$V$9,K218,'ANNUAL SUMMARY'!$L$296)+SUMIFS('ANNUAL SUMMARY'!$AR$402,Z240,'ANNUAL SUMMARY'!$V$9,K218,'ANNUAL SUMMARY'!$L$354)+SUMIFS('ANNUAL SUMMARY'!$AR$460,Z240,'ANNUAL SUMMARY'!$V$9,K218,'ANNUAL SUMMARY'!$L$412)+SUMIFS('ANNUAL SUMMARY'!$AR$518,Z240,'ANNUAL SUMMARY'!$V$9,K218,'ANNUAL SUMMARY'!$L$470)+SUMIFS('ANNUAL SUMMARY'!$AR$576,Z240,'ANNUAL SUMMARY'!$V$9,K218,'ANNUAL SUMMARY'!$L$528)+SUMIFS('ANNUAL SUMMARY'!$AR$634,Z240,'ANNUAL SUMMARY'!$V$9,K218,'ANNUAL SUMMARY'!$L$586)+SUMIFS('ANNUAL SUMMARY'!$AR$692,Z240,'ANNUAL SUMMARY'!$V$9,K218,'ANNUAL SUMMARY'!$L$644)+SUMIFS('ANNUAL SUMMARY'!$CO$54,Z240,'ANNUAL SUMMARY'!$V$9,K218,'ANNUAL SUMMARY'!$BI$6)+SUMIFS('ANNUAL SUMMARY'!$CO$112,Z240,'ANNUAL SUMMARY'!$V$9,K218,'ANNUAL SUMMARY'!$BI$64)+SUMIFS('ANNUAL SUMMARY'!$CO$170,Z240,'ANNUAL SUMMARY'!$V$9,K218,'ANNUAL SUMMARY'!$BI$122)+SUMIFS('ANNUAL SUMMARY'!$CO$228,Z240,'ANNUAL SUMMARY'!$V$9,K218,'ANNUAL SUMMARY'!$BI$180)+SUMIFS('ANNUAL SUMMARY'!$CO$286,Z240,'ANNUAL SUMMARY'!$V$9,K218,'ANNUAL SUMMARY'!$BI$238)+SUMIFS('ANNUAL SUMMARY'!$CO$344,Z240,'ANNUAL SUMMARY'!$V$9,K218,'ANNUAL SUMMARY'!$BI$296)+SUMIFS('ANNUAL SUMMARY'!$CO$402,Z240,'ANNUAL SUMMARY'!$V$9,K218,'ANNUAL SUMMARY'!$BI$354)+SUMIFS('ANNUAL SUMMARY'!$CO$460,Z240,'ANNUAL SUMMARY'!$V$9,K218,'ANNUAL SUMMARY'!$BI$412)+SUMIFS('ANNUAL SUMMARY'!$CO$518,Z240,'ANNUAL SUMMARY'!$V$9,K218,'ANNUAL SUMMARY'!$BI$470)+SUMIFS('ANNUAL SUMMARY'!$CO$576,Z240,'ANNUAL SUMMARY'!$V$9,K218,'ANNUAL SUMMARY'!$BI$528)+SUMIFS('ANNUAL SUMMARY'!$CO$634,Z240,'ANNUAL SUMMARY'!$V$9,K218,'ANNUAL SUMMARY'!$BI$586)+SUMIFS('ANNUAL SUMMARY'!$CO$692,Z240,'ANNUAL SUMMARY'!$V$9,K218,'ANNUAL SUMMARY'!$BI$644)+SUMIFS('ANNUAL SUMMARY'!$EN$54,Z240,'ANNUAL SUMMARY'!$V$9,K218,'ANNUAL SUMMARY'!$DH$6)+SUMIFS('ANNUAL SUMMARY'!$EN$112,Z240,'ANNUAL SUMMARY'!$V$9,K218,'ANNUAL SUMMARY'!$DH$64)+SUMIFS('ANNUAL SUMMARY'!$EN$170,Z240,'ANNUAL SUMMARY'!$V$9,K218,'ANNUAL SUMMARY'!$DH$122)+SUMIFS('ANNUAL SUMMARY'!$EN$228,Z240,'ANNUAL SUMMARY'!$V$9,K218,'ANNUAL SUMMARY'!$DH$180)+SUMIFS('ANNUAL SUMMARY'!$EN$286,Z240,'ANNUAL SUMMARY'!$V$9,K218,'ANNUAL SUMMARY'!$DH$238)+SUMIFS('ANNUAL SUMMARY'!$EN$344,Z240,'ANNUAL SUMMARY'!$V$9,K218,'ANNUAL SUMMARY'!$DH$296)+SUMIFS('ANNUAL SUMMARY'!$EN$402,Z240,'ANNUAL SUMMARY'!$V$9,K218,'ANNUAL SUMMARY'!$DH$354)+SUMIFS('ANNUAL SUMMARY'!$EN$460,Z240,'ANNUAL SUMMARY'!$V$9,K218,'ANNUAL SUMMARY'!$DH$412)+SUMIFS('ANNUAL SUMMARY'!$EN$518,Z240,'ANNUAL SUMMARY'!$V$9,K218,'ANNUAL SUMMARY'!$DH$470)+SUMIFS('ANNUAL SUMMARY'!$EN$576,Z240,'ANNUAL SUMMARY'!$V$9,K218,'ANNUAL SUMMARY'!$DH$528)+SUMIFS('ANNUAL SUMMARY'!$EN$634,Z240,'ANNUAL SUMMARY'!$V$9,K218,'ANNUAL SUMMARY'!$DH$586)+SUMIFS('ANNUAL SUMMARY'!$EN$692,Z240,'ANNUAL SUMMARY'!$V$9,K218,'ANNUAL SUMMARY'!$DH$644)+SUMIFS('ANNUAL SUMMARY'!$GK$54,Z240,'ANNUAL SUMMARY'!$V$9,K218,'ANNUAL SUMMARY'!$FE$6)+SUMIFS('ANNUAL SUMMARY'!$GK$112,Z240,'ANNUAL SUMMARY'!$V$9,K218,'ANNUAL SUMMARY'!$FE$64)+SUMIFS('ANNUAL SUMMARY'!$GK$170,Z240,'ANNUAL SUMMARY'!$V$9,K218,'ANNUAL SUMMARY'!$FE$122)+SUMIFS('ANNUAL SUMMARY'!$GK$228,Z240,'ANNUAL SUMMARY'!$V$9,K218,'ANNUAL SUMMARY'!$FE$180)+SUMIFS('ANNUAL SUMMARY'!$GK$286,Z240,'ANNUAL SUMMARY'!$V$9,K218,'ANNUAL SUMMARY'!$FE$238)+SUMIFS('ANNUAL SUMMARY'!$GK$344,Z240,'ANNUAL SUMMARY'!$V$9,K218,'ANNUAL SUMMARY'!$FE$296)+SUMIFS('ANNUAL SUMMARY'!$GK$402,Z240,'ANNUAL SUMMARY'!$V$9,K218,'ANNUAL SUMMARY'!$FE$354)+SUMIFS('ANNUAL SUMMARY'!$GK$460,Z240,'ANNUAL SUMMARY'!$V$9,K218,'ANNUAL SUMMARY'!$FE$412)+SUMIFS('ANNUAL SUMMARY'!$GK$518,Z240,'ANNUAL SUMMARY'!$V$9,K218,'ANNUAL SUMMARY'!$FE$470)+SUMIFS('ANNUAL SUMMARY'!$GK$576,Z240,'ANNUAL SUMMARY'!$V$9,K218,'ANNUAL SUMMARY'!$FE$528)+SUMIFS('ANNUAL SUMMARY'!$GK$634,Z240,'ANNUAL SUMMARY'!$V$9,K218,'ANNUAL SUMMARY'!$FE$586)+SUMIFS('ANNUAL SUMMARY'!$GK$692,Z240,'ANNUAL SUMMARY'!$V$9,K218,'ANNUAL SUMMARY'!$FE$644)</f>
        <v>0</v>
      </c>
      <c r="AR240" s="728"/>
      <c r="AS240" s="728"/>
      <c r="AT240" s="728">
        <f>SUMIFS('ANNUAL SUMMARY'!$AU$54,Z240,'ANNUAL SUMMARY'!$V$9,K218,'ANNUAL SUMMARY'!$L$6)+SUMIFS('ANNUAL SUMMARY'!$AU$112,Z240,'ANNUAL SUMMARY'!$V$9,K218,'ANNUAL SUMMARY'!$L$64)+SUMIFS('ANNUAL SUMMARY'!$AU$170,Z240,'ANNUAL SUMMARY'!$V$9,K218,'ANNUAL SUMMARY'!$L$122)+SUMIFS('ANNUAL SUMMARY'!$AU$228,Z240,'ANNUAL SUMMARY'!$V$9,K218,'ANNUAL SUMMARY'!$L$180)+SUMIFS('ANNUAL SUMMARY'!$AU$286,Z240,'ANNUAL SUMMARY'!$V$9,K218,'ANNUAL SUMMARY'!$L$238)+SUMIFS('ANNUAL SUMMARY'!$AU$344,Z240,'ANNUAL SUMMARY'!$V$9,K218,'ANNUAL SUMMARY'!$L$296)+SUMIFS('ANNUAL SUMMARY'!$AU$402,Z240,'ANNUAL SUMMARY'!$V$9,K218,'ANNUAL SUMMARY'!$L$354)+SUMIFS('ANNUAL SUMMARY'!$AU$460,Z240,'ANNUAL SUMMARY'!$V$9,K218,'ANNUAL SUMMARY'!$L$412)+SUMIFS('ANNUAL SUMMARY'!$AU$518,Z240,'ANNUAL SUMMARY'!$V$9,K218,'ANNUAL SUMMARY'!$L$470)+SUMIFS('ANNUAL SUMMARY'!$AU$576,Z240,'ANNUAL SUMMARY'!$V$9,K218,'ANNUAL SUMMARY'!$L$528)+SUMIFS('ANNUAL SUMMARY'!$AU$634,Z240,'ANNUAL SUMMARY'!$V$9,K218,'ANNUAL SUMMARY'!$L$586)+SUMIFS('ANNUAL SUMMARY'!$AU$692,Z240,'ANNUAL SUMMARY'!$V$9,K218,'ANNUAL SUMMARY'!$L$644)+SUMIFS('ANNUAL SUMMARY'!$CR$54,Z240,'ANNUAL SUMMARY'!$V$9,K218,'ANNUAL SUMMARY'!$BI$6)+SUMIFS('ANNUAL SUMMARY'!$CR$112,Z240,'ANNUAL SUMMARY'!$V$9,K218,'ANNUAL SUMMARY'!$BI$64)+SUMIFS('ANNUAL SUMMARY'!$CR$170,Z240,'ANNUAL SUMMARY'!$V$9,K218,'ANNUAL SUMMARY'!$BI$122)+SUMIFS('ANNUAL SUMMARY'!$CR$228,Z240,'ANNUAL SUMMARY'!$V$9,K218,'ANNUAL SUMMARY'!$BI$180)+SUMIFS('ANNUAL SUMMARY'!$CR$286,Z240,'ANNUAL SUMMARY'!$V$9,K218,'ANNUAL SUMMARY'!$BI$238)+SUMIFS('ANNUAL SUMMARY'!$CR$344,Z240,'ANNUAL SUMMARY'!$V$9,K218,'ANNUAL SUMMARY'!$BI$296)+SUMIFS('ANNUAL SUMMARY'!$CR$402,Z240,'ANNUAL SUMMARY'!$V$9,K218,'ANNUAL SUMMARY'!$BI$354)+SUMIFS('ANNUAL SUMMARY'!$CR$460,Z240,'ANNUAL SUMMARY'!$V$9,K218,'ANNUAL SUMMARY'!$BI$412)+SUMIFS('ANNUAL SUMMARY'!$CR$518,Z240,'ANNUAL SUMMARY'!$V$9,K218,'ANNUAL SUMMARY'!$BI$470)+SUMIFS('ANNUAL SUMMARY'!$CR$576,Z240,'ANNUAL SUMMARY'!$V$9,K218,'ANNUAL SUMMARY'!$BI$528)+SUMIFS('ANNUAL SUMMARY'!$CR$634,Z240,'ANNUAL SUMMARY'!$V$9,K218,'ANNUAL SUMMARY'!$BI$586)+SUMIFS('ANNUAL SUMMARY'!$CR$692,Z240,'ANNUAL SUMMARY'!$V$9,K218,'ANNUAL SUMMARY'!$BI$644)+SUMIFS('ANNUAL SUMMARY'!$EQ$54,Z240,'ANNUAL SUMMARY'!$V$9,K218,'ANNUAL SUMMARY'!$DH$6)+SUMIFS('ANNUAL SUMMARY'!$EQ$112,Z240,'ANNUAL SUMMARY'!$V$9,K218,'ANNUAL SUMMARY'!$DH$64)+SUMIFS('ANNUAL SUMMARY'!$EQ$170,Z240,'ANNUAL SUMMARY'!$V$9,K218,'ANNUAL SUMMARY'!$DH$122)+SUMIFS('ANNUAL SUMMARY'!$EQ$228,Z240,'ANNUAL SUMMARY'!$V$9,K218,'ANNUAL SUMMARY'!$DH$180)+SUMIFS('ANNUAL SUMMARY'!$EQ$286,Z240,'ANNUAL SUMMARY'!$V$9,K218,'ANNUAL SUMMARY'!$DH$238)+SUMIFS('ANNUAL SUMMARY'!$EQ$344,Z240,'ANNUAL SUMMARY'!$V$9,K218,'ANNUAL SUMMARY'!$DH$296)+SUMIFS('ANNUAL SUMMARY'!$EQ$402,Z240,'ANNUAL SUMMARY'!$V$9,K218,'ANNUAL SUMMARY'!$DH$354)+SUMIFS('ANNUAL SUMMARY'!$EQ$460,Z240,'ANNUAL SUMMARY'!$V$9,K218,'ANNUAL SUMMARY'!$DH$412)+SUMIFS('ANNUAL SUMMARY'!$EQ$518,Z240,'ANNUAL SUMMARY'!$V$9,K218,'ANNUAL SUMMARY'!$DH$470)+SUMIFS('ANNUAL SUMMARY'!$EQ$576,Z240,'ANNUAL SUMMARY'!$V$9,K218,'ANNUAL SUMMARY'!$DH$528)+SUMIFS('ANNUAL SUMMARY'!$EQ$634,Z240,'ANNUAL SUMMARY'!$V$9,K218,'ANNUAL SUMMARY'!$DH$586)+SUMIFS('ANNUAL SUMMARY'!$EQ$692,Z240,'ANNUAL SUMMARY'!$V$9,K218,'ANNUAL SUMMARY'!$DH$644)+SUMIFS('ANNUAL SUMMARY'!$GN$54,Z240,'ANNUAL SUMMARY'!$V$9,K218,'ANNUAL SUMMARY'!$FE$6)+SUMIFS('ANNUAL SUMMARY'!$GN$112,Z240,'ANNUAL SUMMARY'!$V$9,K218,'ANNUAL SUMMARY'!$FE$64)+SUMIFS('ANNUAL SUMMARY'!$GN$170,Z240,'ANNUAL SUMMARY'!$V$9,K218,'ANNUAL SUMMARY'!$FE$122)+SUMIFS('ANNUAL SUMMARY'!$GN$228,Z240,'ANNUAL SUMMARY'!$V$9,K218,'ANNUAL SUMMARY'!$FE$180)+SUMIFS('ANNUAL SUMMARY'!$GN$286,Z240,'ANNUAL SUMMARY'!$V$9,K218,'ANNUAL SUMMARY'!$FE$238)+SUMIFS('ANNUAL SUMMARY'!$GN$344,Z240,'ANNUAL SUMMARY'!$V$9,K218,'ANNUAL SUMMARY'!$FE$296)+SUMIFS('ANNUAL SUMMARY'!$GN$402,Z240,'ANNUAL SUMMARY'!$V$9,K218,'ANNUAL SUMMARY'!$FE$354)+SUMIFS('ANNUAL SUMMARY'!$GN$460,Z240,'ANNUAL SUMMARY'!$V$9,K218,'ANNUAL SUMMARY'!$FE$412)+SUMIFS('ANNUAL SUMMARY'!$GN$518,Z240,'ANNUAL SUMMARY'!$V$9,K218,'ANNUAL SUMMARY'!$FE$470)+SUMIFS('ANNUAL SUMMARY'!$GN$576,Z240,'ANNUAL SUMMARY'!$V$9,K218,'ANNUAL SUMMARY'!$FE$528)+SUMIFS('ANNUAL SUMMARY'!$GN$634,Z240,'ANNUAL SUMMARY'!$V$9,K218,'ANNUAL SUMMARY'!$FE$586)+SUMIFS('ANNUAL SUMMARY'!$GN$692,Z240,'ANNUAL SUMMARY'!$V$9,K218,'ANNUAL SUMMARY'!$FE$644)</f>
        <v>0</v>
      </c>
      <c r="AU240" s="728"/>
      <c r="AV240" s="1260"/>
      <c r="AW240" s="1263"/>
      <c r="AX240" s="154"/>
      <c r="AY240" s="624"/>
      <c r="AZ240" s="624"/>
      <c r="BA240" s="624"/>
      <c r="BB240" s="624"/>
      <c r="BC240" s="624"/>
      <c r="BD240" s="624"/>
      <c r="BE240" s="624"/>
      <c r="BF240" s="624"/>
      <c r="BG240" s="624"/>
      <c r="BH240" s="624"/>
      <c r="BI240" s="624"/>
      <c r="BJ240" s="624"/>
      <c r="BK240" s="624"/>
      <c r="BL240" s="624"/>
      <c r="BM240" s="624"/>
      <c r="BN240" s="624"/>
      <c r="BO240" s="624"/>
      <c r="BP240" s="624"/>
      <c r="BQ240" s="624"/>
      <c r="BR240" s="624"/>
      <c r="BS240" s="624"/>
      <c r="BT240" s="624"/>
      <c r="BU240" s="624"/>
      <c r="BV240" s="15"/>
      <c r="BW240" s="812">
        <f>IF(BW224=0," ",BW224+8)</f>
        <v>2030</v>
      </c>
      <c r="BX240" s="813"/>
      <c r="BY240" s="813"/>
      <c r="BZ240" s="813"/>
      <c r="CA240" s="813"/>
      <c r="CB240" s="1118">
        <f>SUMIFS('ANNUAL SUMMARY'!$AF$54,BW240,'ANNUAL SUMMARY'!$V$9,BH218,'ANNUAL SUMMARY'!$L$6)+SUMIFS('ANNUAL SUMMARY'!$AF$112,BW240,'ANNUAL SUMMARY'!$V$9,BH218,'ANNUAL SUMMARY'!$L$64)+SUMIFS('ANNUAL SUMMARY'!$AF$170,BW240,'ANNUAL SUMMARY'!$V$9,BH218,'ANNUAL SUMMARY'!$L$122)+SUMIFS('ANNUAL SUMMARY'!$AF$228,BW240,'ANNUAL SUMMARY'!$V$9,BH218,'ANNUAL SUMMARY'!$L$180)+SUMIFS('ANNUAL SUMMARY'!$AF$286,BW240,'ANNUAL SUMMARY'!$V$9,BH218,'ANNUAL SUMMARY'!$L$238)+SUMIFS('ANNUAL SUMMARY'!$AF$344,BW240,'ANNUAL SUMMARY'!$V$9,BH218,'ANNUAL SUMMARY'!$L$296)+SUMIFS('ANNUAL SUMMARY'!$AF$402,BW240,'ANNUAL SUMMARY'!$V$9,BH218,'ANNUAL SUMMARY'!$L$354)+SUMIFS('ANNUAL SUMMARY'!$AF$460,BW240,'ANNUAL SUMMARY'!$V$9,BH218,'ANNUAL SUMMARY'!$L$412)+SUMIFS('ANNUAL SUMMARY'!$AF$518,BW240,'ANNUAL SUMMARY'!$V$9,BH218,'ANNUAL SUMMARY'!$L$470)+SUMIFS('ANNUAL SUMMARY'!$AF$576,BW240,'ANNUAL SUMMARY'!$V$9,BH218,'ANNUAL SUMMARY'!$L$528)+SUMIFS('ANNUAL SUMMARY'!$AF$634,BW240,'ANNUAL SUMMARY'!$V$9,BH218,'ANNUAL SUMMARY'!$L$586)+SUMIFS('ANNUAL SUMMARY'!$AF$692,BW240,'ANNUAL SUMMARY'!$V$9,BH218,'ANNUAL SUMMARY'!$L$644)+SUMIFS('ANNUAL SUMMARY'!$CC$54,BW240,'ANNUAL SUMMARY'!$V$9,BH218,'ANNUAL SUMMARY'!$BI$6)+SUMIFS('ANNUAL SUMMARY'!$CC$112,BW240,'ANNUAL SUMMARY'!$V$9,BH218,'ANNUAL SUMMARY'!$BI$64)+SUMIFS('ANNUAL SUMMARY'!$CC$170,BW240,'ANNUAL SUMMARY'!$V$9,BH218,'ANNUAL SUMMARY'!$BI$122)+SUMIFS('ANNUAL SUMMARY'!$CC$228,BW240,'ANNUAL SUMMARY'!$V$9,BH218,'ANNUAL SUMMARY'!$BI$180)+SUMIFS('ANNUAL SUMMARY'!$CC$286,BW240,'ANNUAL SUMMARY'!$V$9,BH218,'ANNUAL SUMMARY'!$BI$238)+SUMIFS('ANNUAL SUMMARY'!$CC$344,BW240,'ANNUAL SUMMARY'!$V$9,BH218,'ANNUAL SUMMARY'!$BI$296)+SUMIFS('ANNUAL SUMMARY'!$CC$402,BW240,'ANNUAL SUMMARY'!$V$9,BH218,'ANNUAL SUMMARY'!$BI$354)+SUMIFS('ANNUAL SUMMARY'!$CC$460,BW240,'ANNUAL SUMMARY'!$V$9,BH218,'ANNUAL SUMMARY'!$BI$412)+SUMIFS('ANNUAL SUMMARY'!$CC$518,BW240,'ANNUAL SUMMARY'!$V$9,BH218,'ANNUAL SUMMARY'!$BI$470)+SUMIFS('ANNUAL SUMMARY'!$CC$576,BW240,'ANNUAL SUMMARY'!$V$9,BH218,'ANNUAL SUMMARY'!$BI$528)+SUMIFS('ANNUAL SUMMARY'!$CC$634,BW240,'ANNUAL SUMMARY'!$V$9,BH218,'ANNUAL SUMMARY'!$BI$586)+SUMIFS('ANNUAL SUMMARY'!$CC$692,BW240,'ANNUAL SUMMARY'!$V$9,BH218,'ANNUAL SUMMARY'!$BI$644)+SUMIFS('ANNUAL SUMMARY'!$EB$54,BW240,'ANNUAL SUMMARY'!$V$9,BH218,'ANNUAL SUMMARY'!$DH$6)+SUMIFS('ANNUAL SUMMARY'!$EB$112,BW240,'ANNUAL SUMMARY'!$V$9,BH218,'ANNUAL SUMMARY'!$DH$64)+SUMIFS('ANNUAL SUMMARY'!$EB$170,BW240,'ANNUAL SUMMARY'!$V$9,BH218,'ANNUAL SUMMARY'!$DH$122)+SUMIFS('ANNUAL SUMMARY'!$EB$228,BW240,'ANNUAL SUMMARY'!$V$9,BH218,'ANNUAL SUMMARY'!$DH$180)+SUMIFS('ANNUAL SUMMARY'!$EB$286,BW240,'ANNUAL SUMMARY'!$V$9,BH218,'ANNUAL SUMMARY'!$DH$238)+SUMIFS('ANNUAL SUMMARY'!$EB$344,BW240,'ANNUAL SUMMARY'!$V$9,BH218,'ANNUAL SUMMARY'!$DH$296)+SUMIFS('ANNUAL SUMMARY'!$EB$402,BW240,'ANNUAL SUMMARY'!$V$9,BH218,'ANNUAL SUMMARY'!$DH$354)+SUMIFS('ANNUAL SUMMARY'!$EB$460,BW240,'ANNUAL SUMMARY'!$V$9,BH218,'ANNUAL SUMMARY'!$DH$412)+SUMIFS('ANNUAL SUMMARY'!$EB$518,BW240,'ANNUAL SUMMARY'!$V$9,BH218,'ANNUAL SUMMARY'!$DH$470)+SUMIFS('ANNUAL SUMMARY'!$EB$576,BW240,'ANNUAL SUMMARY'!$V$9,BH218,'ANNUAL SUMMARY'!$DH$528)+SUMIFS('ANNUAL SUMMARY'!$EB$634,BW240,'ANNUAL SUMMARY'!$V$9,BH218,'ANNUAL SUMMARY'!$DH$586)+SUMIFS('ANNUAL SUMMARY'!$EB$692,BW240,'ANNUAL SUMMARY'!$V$9,BH218,'ANNUAL SUMMARY'!$DH$644)+SUMIFS('ANNUAL SUMMARY'!$FY$54,BW240,'ANNUAL SUMMARY'!$V$9,BH218,'ANNUAL SUMMARY'!$FE$6)+SUMIFS('ANNUAL SUMMARY'!$FY$112,BW240,'ANNUAL SUMMARY'!$V$9,BH218,'ANNUAL SUMMARY'!$FE$64)+SUMIFS('ANNUAL SUMMARY'!$FY$170,BW240,'ANNUAL SUMMARY'!$V$9,BH218,'ANNUAL SUMMARY'!$FE$122)+SUMIFS('ANNUAL SUMMARY'!$FY$228,BW240,'ANNUAL SUMMARY'!$V$9,BH218,'ANNUAL SUMMARY'!$FE$180)+SUMIFS('ANNUAL SUMMARY'!$FY$286,BW240,'ANNUAL SUMMARY'!$V$9,BH218,'ANNUAL SUMMARY'!$FE$238)+SUMIFS('ANNUAL SUMMARY'!$FY$344,BW240,'ANNUAL SUMMARY'!$V$9,BH218,'ANNUAL SUMMARY'!$FE$296)+SUMIFS('ANNUAL SUMMARY'!$FY$402,BW240,'ANNUAL SUMMARY'!$V$9,BH218,'ANNUAL SUMMARY'!$FE$354)+SUMIFS('ANNUAL SUMMARY'!$FY$460,BW240,'ANNUAL SUMMARY'!$V$9,BH218,'ANNUAL SUMMARY'!$FE$412)+SUMIFS('ANNUAL SUMMARY'!$FY$518,BW240,'ANNUAL SUMMARY'!$V$9,BH218,'ANNUAL SUMMARY'!$FE$470)+SUMIFS('ANNUAL SUMMARY'!$FY$576,BW240,'ANNUAL SUMMARY'!$V$9,BH218,'ANNUAL SUMMARY'!$FE$528)+SUMIFS('ANNUAL SUMMARY'!$FY$634,BW240,'ANNUAL SUMMARY'!$V$9,BH218,'ANNUAL SUMMARY'!$FE$586)+SUMIFS('ANNUAL SUMMARY'!$FY$692,BW240,'ANNUAL SUMMARY'!$V$9,BH218,'ANNUAL SUMMARY'!$FE$644)</f>
        <v>0</v>
      </c>
      <c r="CC240" s="727"/>
      <c r="CD240" s="727"/>
      <c r="CE240" s="727"/>
      <c r="CF240" s="727">
        <f>SUMIFS('ANNUAL SUMMARY'!$AJ$54,BW240,'ANNUAL SUMMARY'!$V$9,BH218,'ANNUAL SUMMARY'!$L$6)+SUMIFS('ANNUAL SUMMARY'!$AJ$112,BW240,'ANNUAL SUMMARY'!$V$9,BH218,'ANNUAL SUMMARY'!$L$64)+SUMIFS('ANNUAL SUMMARY'!$AJ$170,BW240,'ANNUAL SUMMARY'!$V$9,BH218,'ANNUAL SUMMARY'!$L$122)+SUMIFS('ANNUAL SUMMARY'!$AJ$228,BW240,'ANNUAL SUMMARY'!$V$9,BH218,'ANNUAL SUMMARY'!$L$180)+SUMIFS('ANNUAL SUMMARY'!$AJ$286,BW240,'ANNUAL SUMMARY'!$V$9,BH218,'ANNUAL SUMMARY'!$L$238)+SUMIFS('ANNUAL SUMMARY'!$AJ$344,BW240,'ANNUAL SUMMARY'!$V$9,BH218,'ANNUAL SUMMARY'!$L$296)+SUMIFS('ANNUAL SUMMARY'!$AJ$402,BW240,'ANNUAL SUMMARY'!$V$9,BH218,'ANNUAL SUMMARY'!$L$354)+SUMIFS('ANNUAL SUMMARY'!$AJ$460,BW240,'ANNUAL SUMMARY'!$V$9,BH218,'ANNUAL SUMMARY'!$L$412)+SUMIFS('ANNUAL SUMMARY'!$AJ$518,BW240,'ANNUAL SUMMARY'!$V$9,BH218,'ANNUAL SUMMARY'!$L$470)+SUMIFS('ANNUAL SUMMARY'!$AJ$576,BW240,'ANNUAL SUMMARY'!$V$9,BH218,'ANNUAL SUMMARY'!$L$528)+SUMIFS('ANNUAL SUMMARY'!$AJ$634,BW240,'ANNUAL SUMMARY'!$V$9,BH218,'ANNUAL SUMMARY'!$L$586)+SUMIFS('ANNUAL SUMMARY'!$AJ$692,BW240,'ANNUAL SUMMARY'!$V$9,BH218,'ANNUAL SUMMARY'!$L$644)+SUMIFS('ANNUAL SUMMARY'!$CG$54,BW240,'ANNUAL SUMMARY'!$V$9,BH218,'ANNUAL SUMMARY'!$BI$6)+SUMIFS('ANNUAL SUMMARY'!$CG$112,BW240,'ANNUAL SUMMARY'!$V$9,BH218,'ANNUAL SUMMARY'!$BI$64)+SUMIFS('ANNUAL SUMMARY'!$CG$170,BW240,'ANNUAL SUMMARY'!$V$9,BH218,'ANNUAL SUMMARY'!$BI$122)+SUMIFS('ANNUAL SUMMARY'!$CG$228,BW240,'ANNUAL SUMMARY'!$V$9,BH218,'ANNUAL SUMMARY'!$BI$180)+SUMIFS('ANNUAL SUMMARY'!$CG$286,BW240,'ANNUAL SUMMARY'!$V$9,BH218,'ANNUAL SUMMARY'!$BI$238)+SUMIFS('ANNUAL SUMMARY'!$CG$344,BW240,'ANNUAL SUMMARY'!$V$9,BH218,'ANNUAL SUMMARY'!$BI$296)+SUMIFS('ANNUAL SUMMARY'!$CG$402,BW240,'ANNUAL SUMMARY'!$V$9,BH218,'ANNUAL SUMMARY'!$BI$354)+SUMIFS('ANNUAL SUMMARY'!$CG$460,BW240,'ANNUAL SUMMARY'!$V$9,BH218,'ANNUAL SUMMARY'!$BI$412)+SUMIFS('ANNUAL SUMMARY'!$CG$518,BW240,'ANNUAL SUMMARY'!$V$9,BH218,'ANNUAL SUMMARY'!$BI$470)+SUMIFS('ANNUAL SUMMARY'!$CG$576,BW240,'ANNUAL SUMMARY'!$V$9,BH218,'ANNUAL SUMMARY'!$BI$528)+SUMIFS('ANNUAL SUMMARY'!$CG$634,BW240,'ANNUAL SUMMARY'!$V$9,BH218,'ANNUAL SUMMARY'!$BI$586)+SUMIFS('ANNUAL SUMMARY'!$CG$692,BW240,'ANNUAL SUMMARY'!$V$9,BH218,'ANNUAL SUMMARY'!$BI$644)+SUMIFS('ANNUAL SUMMARY'!$EF$54,BW240,'ANNUAL SUMMARY'!$V$9,BH218,'ANNUAL SUMMARY'!$DH$6)+SUMIFS('ANNUAL SUMMARY'!$EF$112,BW240,'ANNUAL SUMMARY'!$V$9,BH218,'ANNUAL SUMMARY'!$DH$64)+SUMIFS('ANNUAL SUMMARY'!$EF$170,BW240,'ANNUAL SUMMARY'!$V$9,BH218,'ANNUAL SUMMARY'!$DH$122)+SUMIFS('ANNUAL SUMMARY'!$EF$228,BW240,'ANNUAL SUMMARY'!$V$9,BH218,'ANNUAL SUMMARY'!$DH$180)+SUMIFS('ANNUAL SUMMARY'!$EF$286,BW240,'ANNUAL SUMMARY'!$V$9,BH218,'ANNUAL SUMMARY'!$DH$238)+SUMIFS('ANNUAL SUMMARY'!$EF$344,BW240,'ANNUAL SUMMARY'!$V$9,BH218,'ANNUAL SUMMARY'!$DH$296)+SUMIFS('ANNUAL SUMMARY'!$EF$402,BW240,'ANNUAL SUMMARY'!$V$9,BH218,'ANNUAL SUMMARY'!$DH$354)+SUMIFS('ANNUAL SUMMARY'!$EF$460,BW240,'ANNUAL SUMMARY'!$V$9,BH218,'ANNUAL SUMMARY'!$DH$412)+SUMIFS('ANNUAL SUMMARY'!$EF$518,BW240,'ANNUAL SUMMARY'!$V$9,BH218,'ANNUAL SUMMARY'!$DH$470)+SUMIFS('ANNUAL SUMMARY'!$EF$576,BW240,'ANNUAL SUMMARY'!$V$9,BH218,'ANNUAL SUMMARY'!$DH$528)+SUMIFS('ANNUAL SUMMARY'!$EF$634,BW240,'ANNUAL SUMMARY'!$V$9,BH218,'ANNUAL SUMMARY'!$DH$586)+SUMIFS('ANNUAL SUMMARY'!$EF$692,BW240,'ANNUAL SUMMARY'!$V$9,BH218,'ANNUAL SUMMARY'!$DH$644)+SUMIFS('ANNUAL SUMMARY'!$GC$54,BW240,'ANNUAL SUMMARY'!$V$9,BH218,'ANNUAL SUMMARY'!$FE$6)+SUMIFS('ANNUAL SUMMARY'!$GC$112,BW240,'ANNUAL SUMMARY'!$V$9,BH218,'ANNUAL SUMMARY'!$FE$64)+SUMIFS('ANNUAL SUMMARY'!$GC$170,BW240,'ANNUAL SUMMARY'!$V$9,BH218,'ANNUAL SUMMARY'!$FE$122)+SUMIFS('ANNUAL SUMMARY'!$GC$228,BW240,'ANNUAL SUMMARY'!$V$9,BH218,'ANNUAL SUMMARY'!$FE$180)+SUMIFS('ANNUAL SUMMARY'!$GC$286,BW240,'ANNUAL SUMMARY'!$V$9,BH218,'ANNUAL SUMMARY'!$FE$238)+SUMIFS('ANNUAL SUMMARY'!$GC$344,BW240,'ANNUAL SUMMARY'!$V$9,BH218,'ANNUAL SUMMARY'!$FE$296)+SUMIFS('ANNUAL SUMMARY'!$GC$402,BW240,'ANNUAL SUMMARY'!$V$9,BH218,'ANNUAL SUMMARY'!$FE$354)+SUMIFS('ANNUAL SUMMARY'!$GC$460,BW240,'ANNUAL SUMMARY'!$V$9,BH218,'ANNUAL SUMMARY'!$FE$412)+SUMIFS('ANNUAL SUMMARY'!$GC$518,BW240,'ANNUAL SUMMARY'!$V$9,BH218,'ANNUAL SUMMARY'!$FE$470)+SUMIFS('ANNUAL SUMMARY'!$GC$576,BW240,'ANNUAL SUMMARY'!$V$9,BH218,'ANNUAL SUMMARY'!$FE$528)+SUMIFS('ANNUAL SUMMARY'!$GC$634,BW240,'ANNUAL SUMMARY'!$V$9,BH218,'ANNUAL SUMMARY'!$FE$586)+SUMIFS('ANNUAL SUMMARY'!$GC$692,BW240,'ANNUAL SUMMARY'!$V$9,BH218,'ANNUAL SUMMARY'!$FE$644)</f>
        <v>0</v>
      </c>
      <c r="CG240" s="727"/>
      <c r="CH240" s="727"/>
      <c r="CI240" s="727"/>
      <c r="CJ240" s="727">
        <f>SUMIFS('ANNUAL SUMMARY'!$AN$54,BW240,'ANNUAL SUMMARY'!$V$9,BH218,'ANNUAL SUMMARY'!$L$6)+SUMIFS('ANNUAL SUMMARY'!$AN$112,BW240,'ANNUAL SUMMARY'!$V$9,BH218,'ANNUAL SUMMARY'!$L$64)+SUMIFS('ANNUAL SUMMARY'!$AN$170,BW240,'ANNUAL SUMMARY'!$V$9,BH218,'ANNUAL SUMMARY'!$L$122)+SUMIFS('ANNUAL SUMMARY'!$AN$228,BW240,'ANNUAL SUMMARY'!$V$9,BH218,'ANNUAL SUMMARY'!$L$180)+SUMIFS('ANNUAL SUMMARY'!$AN$286,BW240,'ANNUAL SUMMARY'!$V$9,BH218,'ANNUAL SUMMARY'!$L$238)+SUMIFS('ANNUAL SUMMARY'!$AN$344,BW240,'ANNUAL SUMMARY'!$V$9,BH218,'ANNUAL SUMMARY'!$L$296)+SUMIFS('ANNUAL SUMMARY'!$AN$402,BW240,'ANNUAL SUMMARY'!$V$9,BH218,'ANNUAL SUMMARY'!$L$354)+SUMIFS('ANNUAL SUMMARY'!$AN$460,BW240,'ANNUAL SUMMARY'!$V$9,BH218,'ANNUAL SUMMARY'!$L$412)+SUMIFS('ANNUAL SUMMARY'!$AN$518,BW240,'ANNUAL SUMMARY'!$V$9,BH218,'ANNUAL SUMMARY'!$L$470)+SUMIFS('ANNUAL SUMMARY'!$AN$576,BW240,'ANNUAL SUMMARY'!$V$9,BH218,'ANNUAL SUMMARY'!$L$528)+SUMIFS('ANNUAL SUMMARY'!$AN$634,BW240,'ANNUAL SUMMARY'!$V$9,BH218,'ANNUAL SUMMARY'!$L$586)+SUMIFS('ANNUAL SUMMARY'!$AN$692,BW240,'ANNUAL SUMMARY'!$V$9,BH218,'ANNUAL SUMMARY'!$L$644)+SUMIFS('ANNUAL SUMMARY'!$CK$54,BW240,'ANNUAL SUMMARY'!$V$9,BH218,'ANNUAL SUMMARY'!$BI$6)+SUMIFS('ANNUAL SUMMARY'!$CK$112,BW240,'ANNUAL SUMMARY'!$V$9,BH218,'ANNUAL SUMMARY'!$BI$64)+SUMIFS('ANNUAL SUMMARY'!$CK$170,BW240,'ANNUAL SUMMARY'!$V$9,BH218,'ANNUAL SUMMARY'!$BI$122)+SUMIFS('ANNUAL SUMMARY'!$CK$228,BW240,'ANNUAL SUMMARY'!$V$9,BH218,'ANNUAL SUMMARY'!$BI$180)+SUMIFS('ANNUAL SUMMARY'!$CK$286,BW240,'ANNUAL SUMMARY'!$V$9,BH218,'ANNUAL SUMMARY'!$BI$238)+SUMIFS('ANNUAL SUMMARY'!$CK$344,BW240,'ANNUAL SUMMARY'!$V$9,BH218,'ANNUAL SUMMARY'!$BI$296)+SUMIFS('ANNUAL SUMMARY'!$CK$402,BW240,'ANNUAL SUMMARY'!$V$9,BH218,'ANNUAL SUMMARY'!$BI$354)+SUMIFS('ANNUAL SUMMARY'!$CK$460,BW240,'ANNUAL SUMMARY'!$V$9,BH218,'ANNUAL SUMMARY'!$BI$412)+SUMIFS('ANNUAL SUMMARY'!$CK$518,BW240,'ANNUAL SUMMARY'!$V$9,BH218,'ANNUAL SUMMARY'!$BI$470)+SUMIFS('ANNUAL SUMMARY'!$CK$576,BW240,'ANNUAL SUMMARY'!$V$9,BH218,'ANNUAL SUMMARY'!$BI$528)+SUMIFS('ANNUAL SUMMARY'!$CK$634,BW240,'ANNUAL SUMMARY'!$V$9,BH218,'ANNUAL SUMMARY'!$BI$586)+SUMIFS('ANNUAL SUMMARY'!$CK$692,BW240,'ANNUAL SUMMARY'!$V$9,BH218,'ANNUAL SUMMARY'!$BI$644)+SUMIFS('ANNUAL SUMMARY'!$EJ$54,BW240,'ANNUAL SUMMARY'!$V$9,BH218,'ANNUAL SUMMARY'!$DH$6)+SUMIFS('ANNUAL SUMMARY'!$EJ$112,BW240,'ANNUAL SUMMARY'!$V$9,BH218,'ANNUAL SUMMARY'!$DH$64)+SUMIFS('ANNUAL SUMMARY'!$EJ$170,BW240,'ANNUAL SUMMARY'!$V$9,BH218,'ANNUAL SUMMARY'!$DH$122)+SUMIFS('ANNUAL SUMMARY'!$EJ$228,BW240,'ANNUAL SUMMARY'!$V$9,BH218,'ANNUAL SUMMARY'!$DH$180)+SUMIFS('ANNUAL SUMMARY'!$EJ$286,BW240,'ANNUAL SUMMARY'!$V$9,BH218,'ANNUAL SUMMARY'!$DH$238)+SUMIFS('ANNUAL SUMMARY'!$EJ$344,BW240,'ANNUAL SUMMARY'!$V$9,BH218,'ANNUAL SUMMARY'!$DH$296)+SUMIFS('ANNUAL SUMMARY'!$EJ$402,BW240,'ANNUAL SUMMARY'!$V$9,BH218,'ANNUAL SUMMARY'!$DH$354)+SUMIFS('ANNUAL SUMMARY'!$EJ$460,BW240,'ANNUAL SUMMARY'!$V$9,BH218,'ANNUAL SUMMARY'!$DH$412)+SUMIFS('ANNUAL SUMMARY'!$EJ$518,BW240,'ANNUAL SUMMARY'!$V$9,BH218,'ANNUAL SUMMARY'!$DH$470)+SUMIFS('ANNUAL SUMMARY'!$EJ$576,BW240,'ANNUAL SUMMARY'!$V$9,BH218,'ANNUAL SUMMARY'!$DH$528)+SUMIFS('ANNUAL SUMMARY'!$EJ$634,BW240,'ANNUAL SUMMARY'!$V$9,BH218,'ANNUAL SUMMARY'!$DH$586)+SUMIFS('ANNUAL SUMMARY'!$EJ$692,BW240,'ANNUAL SUMMARY'!$V$9,BH218,'ANNUAL SUMMARY'!$DH$644)+SUMIFS('ANNUAL SUMMARY'!$GG$54,BW240,'ANNUAL SUMMARY'!$V$9,BH218,'ANNUAL SUMMARY'!$FE$6)+SUMIFS('ANNUAL SUMMARY'!$GG$112,BW240,'ANNUAL SUMMARY'!$V$9,BH218,'ANNUAL SUMMARY'!$FE$64)+SUMIFS('ANNUAL SUMMARY'!$GG$170,BW240,'ANNUAL SUMMARY'!$V$9,BH218,'ANNUAL SUMMARY'!$FE$122)+SUMIFS('ANNUAL SUMMARY'!$GG$228,BW240,'ANNUAL SUMMARY'!$V$9,BH218,'ANNUAL SUMMARY'!$FE$180)+SUMIFS('ANNUAL SUMMARY'!$GG$286,BW240,'ANNUAL SUMMARY'!$V$9,BH218,'ANNUAL SUMMARY'!$FE$238)+SUMIFS('ANNUAL SUMMARY'!$GG$344,BW240,'ANNUAL SUMMARY'!$V$9,BH218,'ANNUAL SUMMARY'!$FE$296)+SUMIFS('ANNUAL SUMMARY'!$GG$402,BW240,'ANNUAL SUMMARY'!$V$9,BH218,'ANNUAL SUMMARY'!$FE$354)+SUMIFS('ANNUAL SUMMARY'!$GG$460,BW240,'ANNUAL SUMMARY'!$V$9,BH218,'ANNUAL SUMMARY'!$FE$412)+SUMIFS('ANNUAL SUMMARY'!$GG$518,BW240,'ANNUAL SUMMARY'!$V$9,BH218,'ANNUAL SUMMARY'!$FE$470)+SUMIFS('ANNUAL SUMMARY'!$GG$576,BW240,'ANNUAL SUMMARY'!$V$9,BH218,'ANNUAL SUMMARY'!$FE$528)+SUMIFS('ANNUAL SUMMARY'!$GG$634,BW240,'ANNUAL SUMMARY'!$V$9,BH218,'ANNUAL SUMMARY'!$FE$586)+SUMIFS('ANNUAL SUMMARY'!$GG$692,BW240,'ANNUAL SUMMARY'!$V$9,BH218,'ANNUAL SUMMARY'!$FE$644)</f>
        <v>0</v>
      </c>
      <c r="CK240" s="727"/>
      <c r="CL240" s="727"/>
      <c r="CM240" s="727"/>
      <c r="CN240" s="728">
        <f>SUMIFS('ANNUAL SUMMARY'!$AR$54,BW240,'ANNUAL SUMMARY'!$V$9,BH218,'ANNUAL SUMMARY'!$L$6)+SUMIFS('ANNUAL SUMMARY'!$AR$112,BW240,'ANNUAL SUMMARY'!$V$9,BH218,'ANNUAL SUMMARY'!$L$64)+SUMIFS('ANNUAL SUMMARY'!$AR$170,BW240,'ANNUAL SUMMARY'!$V$9,BH218,'ANNUAL SUMMARY'!$L$122)+SUMIFS('ANNUAL SUMMARY'!$AR$228,BW240,'ANNUAL SUMMARY'!$V$9,BH218,'ANNUAL SUMMARY'!$L$180)+SUMIFS('ANNUAL SUMMARY'!$AR$286,BW240,'ANNUAL SUMMARY'!$V$9,BH218,'ANNUAL SUMMARY'!$L$238)+SUMIFS('ANNUAL SUMMARY'!$AR$344,BW240,'ANNUAL SUMMARY'!$V$9,BH218,'ANNUAL SUMMARY'!$L$296)+SUMIFS('ANNUAL SUMMARY'!$AR$402,BW240,'ANNUAL SUMMARY'!$V$9,BH218,'ANNUAL SUMMARY'!$L$354)+SUMIFS('ANNUAL SUMMARY'!$AR$460,BW240,'ANNUAL SUMMARY'!$V$9,BH218,'ANNUAL SUMMARY'!$L$412)+SUMIFS('ANNUAL SUMMARY'!$AR$518,BW240,'ANNUAL SUMMARY'!$V$9,BH218,'ANNUAL SUMMARY'!$L$470)+SUMIFS('ANNUAL SUMMARY'!$AR$576,BW240,'ANNUAL SUMMARY'!$V$9,BH218,'ANNUAL SUMMARY'!$L$528)+SUMIFS('ANNUAL SUMMARY'!$AR$634,BW240,'ANNUAL SUMMARY'!$V$9,BH218,'ANNUAL SUMMARY'!$L$586)+SUMIFS('ANNUAL SUMMARY'!$AR$692,BW240,'ANNUAL SUMMARY'!$V$9,BH218,'ANNUAL SUMMARY'!$L$644)+SUMIFS('ANNUAL SUMMARY'!$CO$54,BW240,'ANNUAL SUMMARY'!$V$9,BH218,'ANNUAL SUMMARY'!$BI$6)+SUMIFS('ANNUAL SUMMARY'!$CO$112,BW240,'ANNUAL SUMMARY'!$V$9,BH218,'ANNUAL SUMMARY'!$BI$64)+SUMIFS('ANNUAL SUMMARY'!$CO$170,BW240,'ANNUAL SUMMARY'!$V$9,BH218,'ANNUAL SUMMARY'!$BI$122)+SUMIFS('ANNUAL SUMMARY'!$CO$228,BW240,'ANNUAL SUMMARY'!$V$9,BH218,'ANNUAL SUMMARY'!$BI$180)+SUMIFS('ANNUAL SUMMARY'!$CO$286,BW240,'ANNUAL SUMMARY'!$V$9,BH218,'ANNUAL SUMMARY'!$BI$238)+SUMIFS('ANNUAL SUMMARY'!$CO$344,BW240,'ANNUAL SUMMARY'!$V$9,BH218,'ANNUAL SUMMARY'!$BI$296)+SUMIFS('ANNUAL SUMMARY'!$CO$402,BW240,'ANNUAL SUMMARY'!$V$9,BH218,'ANNUAL SUMMARY'!$BI$354)+SUMIFS('ANNUAL SUMMARY'!$CO$460,BW240,'ANNUAL SUMMARY'!$V$9,BH218,'ANNUAL SUMMARY'!$BI$412)+SUMIFS('ANNUAL SUMMARY'!$CO$518,BW240,'ANNUAL SUMMARY'!$V$9,BH218,'ANNUAL SUMMARY'!$BI$470)+SUMIFS('ANNUAL SUMMARY'!$CO$576,BW240,'ANNUAL SUMMARY'!$V$9,BH218,'ANNUAL SUMMARY'!$BI$528)+SUMIFS('ANNUAL SUMMARY'!$CO$634,BW240,'ANNUAL SUMMARY'!$V$9,BH218,'ANNUAL SUMMARY'!$BI$586)+SUMIFS('ANNUAL SUMMARY'!$CO$692,BW240,'ANNUAL SUMMARY'!$V$9,BH218,'ANNUAL SUMMARY'!$BI$644)+SUMIFS('ANNUAL SUMMARY'!$EN$54,BW240,'ANNUAL SUMMARY'!$V$9,BH218,'ANNUAL SUMMARY'!$DH$6)+SUMIFS('ANNUAL SUMMARY'!$EN$112,BW240,'ANNUAL SUMMARY'!$V$9,BH218,'ANNUAL SUMMARY'!$DH$64)+SUMIFS('ANNUAL SUMMARY'!$EN$170,BW240,'ANNUAL SUMMARY'!$V$9,BH218,'ANNUAL SUMMARY'!$DH$122)+SUMIFS('ANNUAL SUMMARY'!$EN$228,BW240,'ANNUAL SUMMARY'!$V$9,BH218,'ANNUAL SUMMARY'!$DH$180)+SUMIFS('ANNUAL SUMMARY'!$EN$286,BW240,'ANNUAL SUMMARY'!$V$9,BH218,'ANNUAL SUMMARY'!$DH$238)+SUMIFS('ANNUAL SUMMARY'!$EN$344,BW240,'ANNUAL SUMMARY'!$V$9,BH218,'ANNUAL SUMMARY'!$DH$296)+SUMIFS('ANNUAL SUMMARY'!$EN$402,BW240,'ANNUAL SUMMARY'!$V$9,BH218,'ANNUAL SUMMARY'!$DH$354)+SUMIFS('ANNUAL SUMMARY'!$EN$460,BW240,'ANNUAL SUMMARY'!$V$9,BH218,'ANNUAL SUMMARY'!$DH$412)+SUMIFS('ANNUAL SUMMARY'!$EN$518,BW240,'ANNUAL SUMMARY'!$V$9,BH218,'ANNUAL SUMMARY'!$DH$470)+SUMIFS('ANNUAL SUMMARY'!$EN$576,BW240,'ANNUAL SUMMARY'!$V$9,BH218,'ANNUAL SUMMARY'!$DH$528)+SUMIFS('ANNUAL SUMMARY'!$EN$634,BW240,'ANNUAL SUMMARY'!$V$9,BH218,'ANNUAL SUMMARY'!$DH$586)+SUMIFS('ANNUAL SUMMARY'!$EN$692,BW240,'ANNUAL SUMMARY'!$V$9,BH218,'ANNUAL SUMMARY'!$DH$644)+SUMIFS('ANNUAL SUMMARY'!$GK$54,BW240,'ANNUAL SUMMARY'!$V$9,BH218,'ANNUAL SUMMARY'!$FE$6)+SUMIFS('ANNUAL SUMMARY'!$GK$112,BW240,'ANNUAL SUMMARY'!$V$9,BH218,'ANNUAL SUMMARY'!$FE$64)+SUMIFS('ANNUAL SUMMARY'!$GK$170,BW240,'ANNUAL SUMMARY'!$V$9,BH218,'ANNUAL SUMMARY'!$FE$122)+SUMIFS('ANNUAL SUMMARY'!$GK$228,BW240,'ANNUAL SUMMARY'!$V$9,BH218,'ANNUAL SUMMARY'!$FE$180)+SUMIFS('ANNUAL SUMMARY'!$GK$286,BW240,'ANNUAL SUMMARY'!$V$9,BH218,'ANNUAL SUMMARY'!$FE$238)+SUMIFS('ANNUAL SUMMARY'!$GK$344,BW240,'ANNUAL SUMMARY'!$V$9,BH218,'ANNUAL SUMMARY'!$FE$296)+SUMIFS('ANNUAL SUMMARY'!$GK$402,BW240,'ANNUAL SUMMARY'!$V$9,BH218,'ANNUAL SUMMARY'!$FE$354)+SUMIFS('ANNUAL SUMMARY'!$GK$460,BW240,'ANNUAL SUMMARY'!$V$9,BH218,'ANNUAL SUMMARY'!$FE$412)+SUMIFS('ANNUAL SUMMARY'!$GK$518,BW240,'ANNUAL SUMMARY'!$V$9,BH218,'ANNUAL SUMMARY'!$FE$470)+SUMIFS('ANNUAL SUMMARY'!$GK$576,BW240,'ANNUAL SUMMARY'!$V$9,BH218,'ANNUAL SUMMARY'!$FE$528)+SUMIFS('ANNUAL SUMMARY'!$GK$634,BW240,'ANNUAL SUMMARY'!$V$9,BH218,'ANNUAL SUMMARY'!$FE$586)+SUMIFS('ANNUAL SUMMARY'!$GK$692,BW240,'ANNUAL SUMMARY'!$V$9,BH218,'ANNUAL SUMMARY'!$FE$644)</f>
        <v>0</v>
      </c>
      <c r="CO240" s="728"/>
      <c r="CP240" s="728"/>
      <c r="CQ240" s="728">
        <f>SUMIFS('ANNUAL SUMMARY'!$AU$54,BW240,'ANNUAL SUMMARY'!$V$9,BH218,'ANNUAL SUMMARY'!$L$6)+SUMIFS('ANNUAL SUMMARY'!$AU$112,BW240,'ANNUAL SUMMARY'!$V$9,BH218,'ANNUAL SUMMARY'!$L$64)+SUMIFS('ANNUAL SUMMARY'!$AU$170,BW240,'ANNUAL SUMMARY'!$V$9,BH218,'ANNUAL SUMMARY'!$L$122)+SUMIFS('ANNUAL SUMMARY'!$AU$228,BW240,'ANNUAL SUMMARY'!$V$9,BH218,'ANNUAL SUMMARY'!$L$180)+SUMIFS('ANNUAL SUMMARY'!$AU$286,BW240,'ANNUAL SUMMARY'!$V$9,BH218,'ANNUAL SUMMARY'!$L$238)+SUMIFS('ANNUAL SUMMARY'!$AU$344,BW240,'ANNUAL SUMMARY'!$V$9,BH218,'ANNUAL SUMMARY'!$L$296)+SUMIFS('ANNUAL SUMMARY'!$AU$402,BW240,'ANNUAL SUMMARY'!$V$9,BH218,'ANNUAL SUMMARY'!$L$354)+SUMIFS('ANNUAL SUMMARY'!$AU$460,BW240,'ANNUAL SUMMARY'!$V$9,BH218,'ANNUAL SUMMARY'!$L$412)+SUMIFS('ANNUAL SUMMARY'!$AU$518,BW240,'ANNUAL SUMMARY'!$V$9,BH218,'ANNUAL SUMMARY'!$L$470)+SUMIFS('ANNUAL SUMMARY'!$AU$576,BW240,'ANNUAL SUMMARY'!$V$9,BH218,'ANNUAL SUMMARY'!$L$528)+SUMIFS('ANNUAL SUMMARY'!$AU$634,BW240,'ANNUAL SUMMARY'!$V$9,BH218,'ANNUAL SUMMARY'!$L$586)+SUMIFS('ANNUAL SUMMARY'!$AU$692,BW240,'ANNUAL SUMMARY'!$V$9,BH218,'ANNUAL SUMMARY'!$L$644)+SUMIFS('ANNUAL SUMMARY'!$CR$54,BW240,'ANNUAL SUMMARY'!$V$9,BH218,'ANNUAL SUMMARY'!$BI$6)+SUMIFS('ANNUAL SUMMARY'!$CR$112,BW240,'ANNUAL SUMMARY'!$V$9,BH218,'ANNUAL SUMMARY'!$BI$64)+SUMIFS('ANNUAL SUMMARY'!$CR$170,BW240,'ANNUAL SUMMARY'!$V$9,BH218,'ANNUAL SUMMARY'!$BI$122)+SUMIFS('ANNUAL SUMMARY'!$CR$228,BW240,'ANNUAL SUMMARY'!$V$9,BH218,'ANNUAL SUMMARY'!$BI$180)+SUMIFS('ANNUAL SUMMARY'!$CR$286,BW240,'ANNUAL SUMMARY'!$V$9,BH218,'ANNUAL SUMMARY'!$BI$238)+SUMIFS('ANNUAL SUMMARY'!$CR$344,BW240,'ANNUAL SUMMARY'!$V$9,BH218,'ANNUAL SUMMARY'!$BI$296)+SUMIFS('ANNUAL SUMMARY'!$CR$402,BW240,'ANNUAL SUMMARY'!$V$9,BH218,'ANNUAL SUMMARY'!$BI$354)+SUMIFS('ANNUAL SUMMARY'!$CR$460,BW240,'ANNUAL SUMMARY'!$V$9,BH218,'ANNUAL SUMMARY'!$BI$412)+SUMIFS('ANNUAL SUMMARY'!$CR$518,BW240,'ANNUAL SUMMARY'!$V$9,BH218,'ANNUAL SUMMARY'!$BI$470)+SUMIFS('ANNUAL SUMMARY'!$CR$576,BW240,'ANNUAL SUMMARY'!$V$9,BH218,'ANNUAL SUMMARY'!$BI$528)+SUMIFS('ANNUAL SUMMARY'!$CR$634,BW240,'ANNUAL SUMMARY'!$V$9,BH218,'ANNUAL SUMMARY'!$BI$586)+SUMIFS('ANNUAL SUMMARY'!$CR$692,BW240,'ANNUAL SUMMARY'!$V$9,BH218,'ANNUAL SUMMARY'!$BI$644)+SUMIFS('ANNUAL SUMMARY'!$EQ$54,BW240,'ANNUAL SUMMARY'!$V$9,BH218,'ANNUAL SUMMARY'!$DH$6)+SUMIFS('ANNUAL SUMMARY'!$EQ$112,BW240,'ANNUAL SUMMARY'!$V$9,BH218,'ANNUAL SUMMARY'!$DH$64)+SUMIFS('ANNUAL SUMMARY'!$EQ$170,BW240,'ANNUAL SUMMARY'!$V$9,BH218,'ANNUAL SUMMARY'!$DH$122)+SUMIFS('ANNUAL SUMMARY'!$EQ$228,BW240,'ANNUAL SUMMARY'!$V$9,BH218,'ANNUAL SUMMARY'!$DH$180)+SUMIFS('ANNUAL SUMMARY'!$EQ$286,BW240,'ANNUAL SUMMARY'!$V$9,BH218,'ANNUAL SUMMARY'!$DH$238)+SUMIFS('ANNUAL SUMMARY'!$EQ$344,BW240,'ANNUAL SUMMARY'!$V$9,BH218,'ANNUAL SUMMARY'!$DH$296)+SUMIFS('ANNUAL SUMMARY'!$EQ$402,BW240,'ANNUAL SUMMARY'!$V$9,BH218,'ANNUAL SUMMARY'!$DH$354)+SUMIFS('ANNUAL SUMMARY'!$EQ$460,BW240,'ANNUAL SUMMARY'!$V$9,BH218,'ANNUAL SUMMARY'!$DH$412)+SUMIFS('ANNUAL SUMMARY'!$EQ$518,BW240,'ANNUAL SUMMARY'!$V$9,BH218,'ANNUAL SUMMARY'!$DH$470)+SUMIFS('ANNUAL SUMMARY'!$EQ$576,BW240,'ANNUAL SUMMARY'!$V$9,BH218,'ANNUAL SUMMARY'!$DH$528)+SUMIFS('ANNUAL SUMMARY'!$EQ$634,BW240,'ANNUAL SUMMARY'!$V$9,BH218,'ANNUAL SUMMARY'!$DH$586)+SUMIFS('ANNUAL SUMMARY'!$EQ$692,BW240,'ANNUAL SUMMARY'!$V$9,BH218,'ANNUAL SUMMARY'!$DH$644)+SUMIFS('ANNUAL SUMMARY'!$GN$54,BW240,'ANNUAL SUMMARY'!$V$9,BH218,'ANNUAL SUMMARY'!$FE$6)+SUMIFS('ANNUAL SUMMARY'!$GN$112,BW240,'ANNUAL SUMMARY'!$V$9,BH218,'ANNUAL SUMMARY'!$FE$64)+SUMIFS('ANNUAL SUMMARY'!$GN$170,BW240,'ANNUAL SUMMARY'!$V$9,BH218,'ANNUAL SUMMARY'!$FE$122)+SUMIFS('ANNUAL SUMMARY'!$GN$228,BW240,'ANNUAL SUMMARY'!$V$9,BH218,'ANNUAL SUMMARY'!$FE$180)+SUMIFS('ANNUAL SUMMARY'!$GN$286,BW240,'ANNUAL SUMMARY'!$V$9,BH218,'ANNUAL SUMMARY'!$FE$238)+SUMIFS('ANNUAL SUMMARY'!$GN$344,BW240,'ANNUAL SUMMARY'!$V$9,BH218,'ANNUAL SUMMARY'!$FE$296)+SUMIFS('ANNUAL SUMMARY'!$GN$402,BW240,'ANNUAL SUMMARY'!$V$9,BH218,'ANNUAL SUMMARY'!$FE$354)+SUMIFS('ANNUAL SUMMARY'!$GN$460,BW240,'ANNUAL SUMMARY'!$V$9,BH218,'ANNUAL SUMMARY'!$FE$412)+SUMIFS('ANNUAL SUMMARY'!$GN$518,BW240,'ANNUAL SUMMARY'!$V$9,BH218,'ANNUAL SUMMARY'!$FE$470)+SUMIFS('ANNUAL SUMMARY'!$GN$576,BW240,'ANNUAL SUMMARY'!$V$9,BH218,'ANNUAL SUMMARY'!$FE$528)+SUMIFS('ANNUAL SUMMARY'!$GN$634,BW240,'ANNUAL SUMMARY'!$V$9,BH218,'ANNUAL SUMMARY'!$FE$586)+SUMIFS('ANNUAL SUMMARY'!$GN$692,BW240,'ANNUAL SUMMARY'!$V$9,BH218,'ANNUAL SUMMARY'!$FE$644)</f>
        <v>0</v>
      </c>
      <c r="CR240" s="728"/>
      <c r="CS240" s="728"/>
      <c r="CT240" s="1263"/>
      <c r="CU240" s="1250"/>
      <c r="CV240" s="154"/>
      <c r="CW240" s="624"/>
      <c r="CX240" s="624"/>
      <c r="CY240" s="624"/>
      <c r="CZ240" s="624"/>
      <c r="DA240" s="624"/>
      <c r="DB240" s="624"/>
      <c r="DC240" s="624"/>
      <c r="DD240" s="624"/>
      <c r="DE240" s="624"/>
      <c r="DF240" s="624"/>
      <c r="DG240" s="624"/>
      <c r="DH240" s="624"/>
      <c r="DI240" s="624"/>
      <c r="DJ240" s="624"/>
      <c r="DK240" s="624"/>
      <c r="DL240" s="624"/>
      <c r="DM240" s="624"/>
      <c r="DN240" s="624"/>
      <c r="DO240" s="624"/>
      <c r="DP240" s="624"/>
      <c r="DQ240" s="624"/>
      <c r="DR240" s="624"/>
      <c r="DS240" s="624"/>
      <c r="DT240" s="15"/>
      <c r="DU240" s="812">
        <f>IF(DU224=0," ",DU224+8)</f>
        <v>2030</v>
      </c>
      <c r="DV240" s="813"/>
      <c r="DW240" s="813"/>
      <c r="DX240" s="813"/>
      <c r="DY240" s="813"/>
      <c r="DZ240" s="1118">
        <f>SUMIFS('ANNUAL SUMMARY'!$AF$54,DU240,'ANNUAL SUMMARY'!$V$9,DF218,'ANNUAL SUMMARY'!$L$6)+SUMIFS('ANNUAL SUMMARY'!$AF$112,DU240,'ANNUAL SUMMARY'!$V$9,DF218,'ANNUAL SUMMARY'!$L$64)+SUMIFS('ANNUAL SUMMARY'!$AF$170,DU240,'ANNUAL SUMMARY'!$V$9,DF218,'ANNUAL SUMMARY'!$L$122)+SUMIFS('ANNUAL SUMMARY'!$AF$228,DU240,'ANNUAL SUMMARY'!$V$9,DF218,'ANNUAL SUMMARY'!$L$180)+SUMIFS('ANNUAL SUMMARY'!$AF$286,DU240,'ANNUAL SUMMARY'!$V$9,DF218,'ANNUAL SUMMARY'!$L$238)+SUMIFS('ANNUAL SUMMARY'!$AF$344,DU240,'ANNUAL SUMMARY'!$V$9,DF218,'ANNUAL SUMMARY'!$L$296)+SUMIFS('ANNUAL SUMMARY'!$AF$402,DU240,'ANNUAL SUMMARY'!$V$9,DF218,'ANNUAL SUMMARY'!$L$354)+SUMIFS('ANNUAL SUMMARY'!$AF$460,DU240,'ANNUAL SUMMARY'!$V$9,DF218,'ANNUAL SUMMARY'!$L$412)+SUMIFS('ANNUAL SUMMARY'!$AF$518,DU240,'ANNUAL SUMMARY'!$V$9,DF218,'ANNUAL SUMMARY'!$L$470)+SUMIFS('ANNUAL SUMMARY'!$AF$576,DU240,'ANNUAL SUMMARY'!$V$9,DF218,'ANNUAL SUMMARY'!$L$528)+SUMIFS('ANNUAL SUMMARY'!$AF$634,DU240,'ANNUAL SUMMARY'!$V$9,DF218,'ANNUAL SUMMARY'!$L$586)+SUMIFS('ANNUAL SUMMARY'!$AF$692,DU240,'ANNUAL SUMMARY'!$V$9,DF218,'ANNUAL SUMMARY'!$L$644)+SUMIFS('ANNUAL SUMMARY'!$CC$54,DU240,'ANNUAL SUMMARY'!$V$9,DF218,'ANNUAL SUMMARY'!$BI$6)+SUMIFS('ANNUAL SUMMARY'!$CC$112,DU240,'ANNUAL SUMMARY'!$V$9,DF218,'ANNUAL SUMMARY'!$BI$64)+SUMIFS('ANNUAL SUMMARY'!$CC$170,DU240,'ANNUAL SUMMARY'!$V$9,DF218,'ANNUAL SUMMARY'!$BI$122)+SUMIFS('ANNUAL SUMMARY'!$CC$228,DU240,'ANNUAL SUMMARY'!$V$9,DF218,'ANNUAL SUMMARY'!$BI$180)+SUMIFS('ANNUAL SUMMARY'!$CC$286,DU240,'ANNUAL SUMMARY'!$V$9,DF218,'ANNUAL SUMMARY'!$BI$238)+SUMIFS('ANNUAL SUMMARY'!$CC$344,DU240,'ANNUAL SUMMARY'!$V$9,DF218,'ANNUAL SUMMARY'!$BI$296)+SUMIFS('ANNUAL SUMMARY'!$CC$402,DU240,'ANNUAL SUMMARY'!$V$9,DF218,'ANNUAL SUMMARY'!$BI$354)+SUMIFS('ANNUAL SUMMARY'!$CC$460,DU240,'ANNUAL SUMMARY'!$V$9,DF218,'ANNUAL SUMMARY'!$BI$412)+SUMIFS('ANNUAL SUMMARY'!$CC$518,DU240,'ANNUAL SUMMARY'!$V$9,DF218,'ANNUAL SUMMARY'!$BI$470)+SUMIFS('ANNUAL SUMMARY'!$CC$576,DU240,'ANNUAL SUMMARY'!$V$9,DF218,'ANNUAL SUMMARY'!$BI$528)+SUMIFS('ANNUAL SUMMARY'!$CC$634,DU240,'ANNUAL SUMMARY'!$V$9,DF218,'ANNUAL SUMMARY'!$BI$586)+SUMIFS('ANNUAL SUMMARY'!$CC$692,DU240,'ANNUAL SUMMARY'!$V$9,DF218,'ANNUAL SUMMARY'!$BI$644)+SUMIFS('ANNUAL SUMMARY'!$EB$54,DU240,'ANNUAL SUMMARY'!$V$9,DF218,'ANNUAL SUMMARY'!$DH$6)+SUMIFS('ANNUAL SUMMARY'!$EB$112,DU240,'ANNUAL SUMMARY'!$V$9,DF218,'ANNUAL SUMMARY'!$DH$64)+SUMIFS('ANNUAL SUMMARY'!$EB$170,DU240,'ANNUAL SUMMARY'!$V$9,DF218,'ANNUAL SUMMARY'!$DH$122)+SUMIFS('ANNUAL SUMMARY'!$EB$228,DU240,'ANNUAL SUMMARY'!$V$9,DF218,'ANNUAL SUMMARY'!$DH$180)+SUMIFS('ANNUAL SUMMARY'!$EB$286,DU240,'ANNUAL SUMMARY'!$V$9,DF218,'ANNUAL SUMMARY'!$DH$238)+SUMIFS('ANNUAL SUMMARY'!$EB$344,DU240,'ANNUAL SUMMARY'!$V$9,DF218,'ANNUAL SUMMARY'!$DH$296)+SUMIFS('ANNUAL SUMMARY'!$EB$402,DU240,'ANNUAL SUMMARY'!$V$9,DF218,'ANNUAL SUMMARY'!$DH$354)+SUMIFS('ANNUAL SUMMARY'!$EB$460,DU240,'ANNUAL SUMMARY'!$V$9,DF218,'ANNUAL SUMMARY'!$DH$412)+SUMIFS('ANNUAL SUMMARY'!$EB$518,DU240,'ANNUAL SUMMARY'!$V$9,DF218,'ANNUAL SUMMARY'!$DH$470)+SUMIFS('ANNUAL SUMMARY'!$EB$576,DU240,'ANNUAL SUMMARY'!$V$9,DF218,'ANNUAL SUMMARY'!$DH$528)+SUMIFS('ANNUAL SUMMARY'!$EB$634,DU240,'ANNUAL SUMMARY'!$V$9,DF218,'ANNUAL SUMMARY'!$DH$586)+SUMIFS('ANNUAL SUMMARY'!$EB$692,DU240,'ANNUAL SUMMARY'!$V$9,DF218,'ANNUAL SUMMARY'!$DH$644)+SUMIFS('ANNUAL SUMMARY'!$FY$54,DU240,'ANNUAL SUMMARY'!$V$9,DF218,'ANNUAL SUMMARY'!$FE$6)+SUMIFS('ANNUAL SUMMARY'!$FY$112,DU240,'ANNUAL SUMMARY'!$V$9,DF218,'ANNUAL SUMMARY'!$FE$64)+SUMIFS('ANNUAL SUMMARY'!$FY$170,DU240,'ANNUAL SUMMARY'!$V$9,DF218,'ANNUAL SUMMARY'!$FE$122)+SUMIFS('ANNUAL SUMMARY'!$FY$228,DU240,'ANNUAL SUMMARY'!$V$9,DF218,'ANNUAL SUMMARY'!$FE$180)+SUMIFS('ANNUAL SUMMARY'!$FY$286,DU240,'ANNUAL SUMMARY'!$V$9,DF218,'ANNUAL SUMMARY'!$FE$238)+SUMIFS('ANNUAL SUMMARY'!$FY$344,DU240,'ANNUAL SUMMARY'!$V$9,DF218,'ANNUAL SUMMARY'!$FE$296)+SUMIFS('ANNUAL SUMMARY'!$FY$402,DU240,'ANNUAL SUMMARY'!$V$9,DF218,'ANNUAL SUMMARY'!$FE$354)+SUMIFS('ANNUAL SUMMARY'!$FY$460,DU240,'ANNUAL SUMMARY'!$V$9,DF218,'ANNUAL SUMMARY'!$FE$412)+SUMIFS('ANNUAL SUMMARY'!$FY$518,DU240,'ANNUAL SUMMARY'!$V$9,DF218,'ANNUAL SUMMARY'!$FE$470)+SUMIFS('ANNUAL SUMMARY'!$FY$576,DU240,'ANNUAL SUMMARY'!$V$9,DF218,'ANNUAL SUMMARY'!$FE$528)+SUMIFS('ANNUAL SUMMARY'!$FY$634,DU240,'ANNUAL SUMMARY'!$V$9,DF218,'ANNUAL SUMMARY'!$FE$586)+SUMIFS('ANNUAL SUMMARY'!$FY$692,DU240,'ANNUAL SUMMARY'!$V$9,DF218,'ANNUAL SUMMARY'!$FE$644)</f>
        <v>0</v>
      </c>
      <c r="EA240" s="727"/>
      <c r="EB240" s="727"/>
      <c r="EC240" s="727"/>
      <c r="ED240" s="727">
        <f>SUMIFS('ANNUAL SUMMARY'!$AJ$54,DU240,'ANNUAL SUMMARY'!$V$9,DF218,'ANNUAL SUMMARY'!$L$6)+SUMIFS('ANNUAL SUMMARY'!$AJ$112,DU240,'ANNUAL SUMMARY'!$V$9,DF218,'ANNUAL SUMMARY'!$L$64)+SUMIFS('ANNUAL SUMMARY'!$AJ$170,DU240,'ANNUAL SUMMARY'!$V$9,DF218,'ANNUAL SUMMARY'!$L$122)+SUMIFS('ANNUAL SUMMARY'!$AJ$228,DU240,'ANNUAL SUMMARY'!$V$9,DF218,'ANNUAL SUMMARY'!$L$180)+SUMIFS('ANNUAL SUMMARY'!$AJ$286,DU240,'ANNUAL SUMMARY'!$V$9,DF218,'ANNUAL SUMMARY'!$L$238)+SUMIFS('ANNUAL SUMMARY'!$AJ$344,DU240,'ANNUAL SUMMARY'!$V$9,DF218,'ANNUAL SUMMARY'!$L$296)+SUMIFS('ANNUAL SUMMARY'!$AJ$402,DU240,'ANNUAL SUMMARY'!$V$9,DF218,'ANNUAL SUMMARY'!$L$354)+SUMIFS('ANNUAL SUMMARY'!$AJ$460,DU240,'ANNUAL SUMMARY'!$V$9,DF218,'ANNUAL SUMMARY'!$L$412)+SUMIFS('ANNUAL SUMMARY'!$AJ$518,DU240,'ANNUAL SUMMARY'!$V$9,DF218,'ANNUAL SUMMARY'!$L$470)+SUMIFS('ANNUAL SUMMARY'!$AJ$576,DU240,'ANNUAL SUMMARY'!$V$9,DF218,'ANNUAL SUMMARY'!$L$528)+SUMIFS('ANNUAL SUMMARY'!$AJ$634,DU240,'ANNUAL SUMMARY'!$V$9,DF218,'ANNUAL SUMMARY'!$L$586)+SUMIFS('ANNUAL SUMMARY'!$AJ$692,DU240,'ANNUAL SUMMARY'!$V$9,DF218,'ANNUAL SUMMARY'!$L$644)+SUMIFS('ANNUAL SUMMARY'!$CG$54,DU240,'ANNUAL SUMMARY'!$V$9,DF218,'ANNUAL SUMMARY'!$BI$6)+SUMIFS('ANNUAL SUMMARY'!$CG$112,DU240,'ANNUAL SUMMARY'!$V$9,DF218,'ANNUAL SUMMARY'!$BI$64)+SUMIFS('ANNUAL SUMMARY'!$CG$170,DU240,'ANNUAL SUMMARY'!$V$9,DF218,'ANNUAL SUMMARY'!$BI$122)+SUMIFS('ANNUAL SUMMARY'!$CG$228,DU240,'ANNUAL SUMMARY'!$V$9,DF218,'ANNUAL SUMMARY'!$BI$180)+SUMIFS('ANNUAL SUMMARY'!$CG$286,DU240,'ANNUAL SUMMARY'!$V$9,DF218,'ANNUAL SUMMARY'!$BI$238)+SUMIFS('ANNUAL SUMMARY'!$CG$344,DU240,'ANNUAL SUMMARY'!$V$9,DF218,'ANNUAL SUMMARY'!$BI$296)+SUMIFS('ANNUAL SUMMARY'!$CG$402,DU240,'ANNUAL SUMMARY'!$V$9,DF218,'ANNUAL SUMMARY'!$BI$354)+SUMIFS('ANNUAL SUMMARY'!$CG$460,DU240,'ANNUAL SUMMARY'!$V$9,DF218,'ANNUAL SUMMARY'!$BI$412)+SUMIFS('ANNUAL SUMMARY'!$CG$518,DU240,'ANNUAL SUMMARY'!$V$9,DF218,'ANNUAL SUMMARY'!$BI$470)+SUMIFS('ANNUAL SUMMARY'!$CG$576,DU240,'ANNUAL SUMMARY'!$V$9,DF218,'ANNUAL SUMMARY'!$BI$528)+SUMIFS('ANNUAL SUMMARY'!$CG$634,DU240,'ANNUAL SUMMARY'!$V$9,DF218,'ANNUAL SUMMARY'!$BI$586)+SUMIFS('ANNUAL SUMMARY'!$CG$692,DU240,'ANNUAL SUMMARY'!$V$9,DF218,'ANNUAL SUMMARY'!$BI$644)+SUMIFS('ANNUAL SUMMARY'!$EF$54,DU240,'ANNUAL SUMMARY'!$V$9,DF218,'ANNUAL SUMMARY'!$DH$6)+SUMIFS('ANNUAL SUMMARY'!$EF$112,DU240,'ANNUAL SUMMARY'!$V$9,DF218,'ANNUAL SUMMARY'!$DH$64)+SUMIFS('ANNUAL SUMMARY'!$EF$170,DU240,'ANNUAL SUMMARY'!$V$9,DF218,'ANNUAL SUMMARY'!$DH$122)+SUMIFS('ANNUAL SUMMARY'!$EF$228,DU240,'ANNUAL SUMMARY'!$V$9,DF218,'ANNUAL SUMMARY'!$DH$180)+SUMIFS('ANNUAL SUMMARY'!$EF$286,DU240,'ANNUAL SUMMARY'!$V$9,DF218,'ANNUAL SUMMARY'!$DH$238)+SUMIFS('ANNUAL SUMMARY'!$EF$344,DU240,'ANNUAL SUMMARY'!$V$9,DF218,'ANNUAL SUMMARY'!$DH$296)+SUMIFS('ANNUAL SUMMARY'!$EF$402,DU240,'ANNUAL SUMMARY'!$V$9,DF218,'ANNUAL SUMMARY'!$DH$354)+SUMIFS('ANNUAL SUMMARY'!$EF$460,DU240,'ANNUAL SUMMARY'!$V$9,DF218,'ANNUAL SUMMARY'!$DH$412)+SUMIFS('ANNUAL SUMMARY'!$EF$518,DU240,'ANNUAL SUMMARY'!$V$9,DF218,'ANNUAL SUMMARY'!$DH$470)+SUMIFS('ANNUAL SUMMARY'!$EF$576,DU240,'ANNUAL SUMMARY'!$V$9,DF218,'ANNUAL SUMMARY'!$DH$528)+SUMIFS('ANNUAL SUMMARY'!$EF$634,DU240,'ANNUAL SUMMARY'!$V$9,DF218,'ANNUAL SUMMARY'!$DH$586)+SUMIFS('ANNUAL SUMMARY'!$EF$692,DU240,'ANNUAL SUMMARY'!$V$9,DF218,'ANNUAL SUMMARY'!$DH$644)+SUMIFS('ANNUAL SUMMARY'!$GC$54,DU240,'ANNUAL SUMMARY'!$V$9,DF218,'ANNUAL SUMMARY'!$FE$6)+SUMIFS('ANNUAL SUMMARY'!$GC$112,DU240,'ANNUAL SUMMARY'!$V$9,DF218,'ANNUAL SUMMARY'!$FE$64)+SUMIFS('ANNUAL SUMMARY'!$GC$170,DU240,'ANNUAL SUMMARY'!$V$9,DF218,'ANNUAL SUMMARY'!$FE$122)+SUMIFS('ANNUAL SUMMARY'!$GC$228,DU240,'ANNUAL SUMMARY'!$V$9,DF218,'ANNUAL SUMMARY'!$FE$180)+SUMIFS('ANNUAL SUMMARY'!$GC$286,DU240,'ANNUAL SUMMARY'!$V$9,DF218,'ANNUAL SUMMARY'!$FE$238)+SUMIFS('ANNUAL SUMMARY'!$GC$344,DU240,'ANNUAL SUMMARY'!$V$9,DF218,'ANNUAL SUMMARY'!$FE$296)+SUMIFS('ANNUAL SUMMARY'!$GC$402,DU240,'ANNUAL SUMMARY'!$V$9,DF218,'ANNUAL SUMMARY'!$FE$354)+SUMIFS('ANNUAL SUMMARY'!$GC$460,DU240,'ANNUAL SUMMARY'!$V$9,DF218,'ANNUAL SUMMARY'!$FE$412)+SUMIFS('ANNUAL SUMMARY'!$GC$518,DU240,'ANNUAL SUMMARY'!$V$9,DF218,'ANNUAL SUMMARY'!$FE$470)+SUMIFS('ANNUAL SUMMARY'!$GC$576,DU240,'ANNUAL SUMMARY'!$V$9,DF218,'ANNUAL SUMMARY'!$FE$528)+SUMIFS('ANNUAL SUMMARY'!$GC$634,DU240,'ANNUAL SUMMARY'!$V$9,DF218,'ANNUAL SUMMARY'!$FE$586)+SUMIFS('ANNUAL SUMMARY'!$GC$692,DU240,'ANNUAL SUMMARY'!$V$9,DF218,'ANNUAL SUMMARY'!$FE$644)</f>
        <v>0</v>
      </c>
      <c r="EE240" s="727"/>
      <c r="EF240" s="727"/>
      <c r="EG240" s="727"/>
      <c r="EH240" s="727">
        <f>SUMIFS('ANNUAL SUMMARY'!$AN$54,DU240,'ANNUAL SUMMARY'!$V$9,DF218,'ANNUAL SUMMARY'!$L$6)+SUMIFS('ANNUAL SUMMARY'!$AN$112,DU240,'ANNUAL SUMMARY'!$V$9,DF218,'ANNUAL SUMMARY'!$L$64)+SUMIFS('ANNUAL SUMMARY'!$AN$170,DU240,'ANNUAL SUMMARY'!$V$9,DF218,'ANNUAL SUMMARY'!$L$122)+SUMIFS('ANNUAL SUMMARY'!$AN$228,DU240,'ANNUAL SUMMARY'!$V$9,DF218,'ANNUAL SUMMARY'!$L$180)+SUMIFS('ANNUAL SUMMARY'!$AN$286,DU240,'ANNUAL SUMMARY'!$V$9,DF218,'ANNUAL SUMMARY'!$L$238)+SUMIFS('ANNUAL SUMMARY'!$AN$344,DU240,'ANNUAL SUMMARY'!$V$9,DF218,'ANNUAL SUMMARY'!$L$296)+SUMIFS('ANNUAL SUMMARY'!$AN$402,DU240,'ANNUAL SUMMARY'!$V$9,DF218,'ANNUAL SUMMARY'!$L$354)+SUMIFS('ANNUAL SUMMARY'!$AN$460,DU240,'ANNUAL SUMMARY'!$V$9,DF218,'ANNUAL SUMMARY'!$L$412)+SUMIFS('ANNUAL SUMMARY'!$AN$518,DU240,'ANNUAL SUMMARY'!$V$9,DF218,'ANNUAL SUMMARY'!$L$470)+SUMIFS('ANNUAL SUMMARY'!$AN$576,DU240,'ANNUAL SUMMARY'!$V$9,DF218,'ANNUAL SUMMARY'!$L$528)+SUMIFS('ANNUAL SUMMARY'!$AN$634,DU240,'ANNUAL SUMMARY'!$V$9,DF218,'ANNUAL SUMMARY'!$L$586)+SUMIFS('ANNUAL SUMMARY'!$AN$692,DU240,'ANNUAL SUMMARY'!$V$9,DF218,'ANNUAL SUMMARY'!$L$644)+SUMIFS('ANNUAL SUMMARY'!$CK$54,DU240,'ANNUAL SUMMARY'!$V$9,DF218,'ANNUAL SUMMARY'!$BI$6)+SUMIFS('ANNUAL SUMMARY'!$CK$112,DU240,'ANNUAL SUMMARY'!$V$9,DF218,'ANNUAL SUMMARY'!$BI$64)+SUMIFS('ANNUAL SUMMARY'!$CK$170,DU240,'ANNUAL SUMMARY'!$V$9,DF218,'ANNUAL SUMMARY'!$BI$122)+SUMIFS('ANNUAL SUMMARY'!$CK$228,DU240,'ANNUAL SUMMARY'!$V$9,DF218,'ANNUAL SUMMARY'!$BI$180)+SUMIFS('ANNUAL SUMMARY'!$CK$286,DU240,'ANNUAL SUMMARY'!$V$9,DF218,'ANNUAL SUMMARY'!$BI$238)+SUMIFS('ANNUAL SUMMARY'!$CK$344,DU240,'ANNUAL SUMMARY'!$V$9,DF218,'ANNUAL SUMMARY'!$BI$296)+SUMIFS('ANNUAL SUMMARY'!$CK$402,DU240,'ANNUAL SUMMARY'!$V$9,DF218,'ANNUAL SUMMARY'!$BI$354)+SUMIFS('ANNUAL SUMMARY'!$CK$460,DU240,'ANNUAL SUMMARY'!$V$9,DF218,'ANNUAL SUMMARY'!$BI$412)+SUMIFS('ANNUAL SUMMARY'!$CK$518,DU240,'ANNUAL SUMMARY'!$V$9,DF218,'ANNUAL SUMMARY'!$BI$470)+SUMIFS('ANNUAL SUMMARY'!$CK$576,DU240,'ANNUAL SUMMARY'!$V$9,DF218,'ANNUAL SUMMARY'!$BI$528)+SUMIFS('ANNUAL SUMMARY'!$CK$634,DU240,'ANNUAL SUMMARY'!$V$9,DF218,'ANNUAL SUMMARY'!$BI$586)+SUMIFS('ANNUAL SUMMARY'!$CK$692,DU240,'ANNUAL SUMMARY'!$V$9,DF218,'ANNUAL SUMMARY'!$BI$644)+SUMIFS('ANNUAL SUMMARY'!$EJ$54,DU240,'ANNUAL SUMMARY'!$V$9,DF218,'ANNUAL SUMMARY'!$DH$6)+SUMIFS('ANNUAL SUMMARY'!$EJ$112,DU240,'ANNUAL SUMMARY'!$V$9,DF218,'ANNUAL SUMMARY'!$DH$64)+SUMIFS('ANNUAL SUMMARY'!$EJ$170,DU240,'ANNUAL SUMMARY'!$V$9,DF218,'ANNUAL SUMMARY'!$DH$122)+SUMIFS('ANNUAL SUMMARY'!$EJ$228,DU240,'ANNUAL SUMMARY'!$V$9,DF218,'ANNUAL SUMMARY'!$DH$180)+SUMIFS('ANNUAL SUMMARY'!$EJ$286,DU240,'ANNUAL SUMMARY'!$V$9,DF218,'ANNUAL SUMMARY'!$DH$238)+SUMIFS('ANNUAL SUMMARY'!$EJ$344,DU240,'ANNUAL SUMMARY'!$V$9,DF218,'ANNUAL SUMMARY'!$DH$296)+SUMIFS('ANNUAL SUMMARY'!$EJ$402,DU240,'ANNUAL SUMMARY'!$V$9,DF218,'ANNUAL SUMMARY'!$DH$354)+SUMIFS('ANNUAL SUMMARY'!$EJ$460,DU240,'ANNUAL SUMMARY'!$V$9,DF218,'ANNUAL SUMMARY'!$DH$412)+SUMIFS('ANNUAL SUMMARY'!$EJ$518,DU240,'ANNUAL SUMMARY'!$V$9,DF218,'ANNUAL SUMMARY'!$DH$470)+SUMIFS('ANNUAL SUMMARY'!$EJ$576,DU240,'ANNUAL SUMMARY'!$V$9,DF218,'ANNUAL SUMMARY'!$DH$528)+SUMIFS('ANNUAL SUMMARY'!$EJ$634,DU240,'ANNUAL SUMMARY'!$V$9,DF218,'ANNUAL SUMMARY'!$DH$586)+SUMIFS('ANNUAL SUMMARY'!$EJ$692,DU240,'ANNUAL SUMMARY'!$V$9,DF218,'ANNUAL SUMMARY'!$DH$644)+SUMIFS('ANNUAL SUMMARY'!$GG$54,DU240,'ANNUAL SUMMARY'!$V$9,DF218,'ANNUAL SUMMARY'!$FE$6)+SUMIFS('ANNUAL SUMMARY'!$GG$112,DU240,'ANNUAL SUMMARY'!$V$9,DF218,'ANNUAL SUMMARY'!$FE$64)+SUMIFS('ANNUAL SUMMARY'!$GG$170,DU240,'ANNUAL SUMMARY'!$V$9,DF218,'ANNUAL SUMMARY'!$FE$122)+SUMIFS('ANNUAL SUMMARY'!$GG$228,DU240,'ANNUAL SUMMARY'!$V$9,DF218,'ANNUAL SUMMARY'!$FE$180)+SUMIFS('ANNUAL SUMMARY'!$GG$286,DU240,'ANNUAL SUMMARY'!$V$9,DF218,'ANNUAL SUMMARY'!$FE$238)+SUMIFS('ANNUAL SUMMARY'!$GG$344,DU240,'ANNUAL SUMMARY'!$V$9,DF218,'ANNUAL SUMMARY'!$FE$296)+SUMIFS('ANNUAL SUMMARY'!$GG$402,DU240,'ANNUAL SUMMARY'!$V$9,DF218,'ANNUAL SUMMARY'!$FE$354)+SUMIFS('ANNUAL SUMMARY'!$GG$460,DU240,'ANNUAL SUMMARY'!$V$9,DF218,'ANNUAL SUMMARY'!$FE$412)+SUMIFS('ANNUAL SUMMARY'!$GG$518,DU240,'ANNUAL SUMMARY'!$V$9,DF218,'ANNUAL SUMMARY'!$FE$470)+SUMIFS('ANNUAL SUMMARY'!$GG$576,DU240,'ANNUAL SUMMARY'!$V$9,DF218,'ANNUAL SUMMARY'!$FE$528)+SUMIFS('ANNUAL SUMMARY'!$GG$634,DU240,'ANNUAL SUMMARY'!$V$9,DF218,'ANNUAL SUMMARY'!$FE$586)+SUMIFS('ANNUAL SUMMARY'!$GG$692,DU240,'ANNUAL SUMMARY'!$V$9,DF218,'ANNUAL SUMMARY'!$FE$644)</f>
        <v>0</v>
      </c>
      <c r="EI240" s="727"/>
      <c r="EJ240" s="727"/>
      <c r="EK240" s="727"/>
      <c r="EL240" s="728">
        <f>SUMIFS('ANNUAL SUMMARY'!$AR$54,DU240,'ANNUAL SUMMARY'!$V$9,DF218,'ANNUAL SUMMARY'!$L$6)+SUMIFS('ANNUAL SUMMARY'!$AR$112,DU240,'ANNUAL SUMMARY'!$V$9,DF218,'ANNUAL SUMMARY'!$L$64)+SUMIFS('ANNUAL SUMMARY'!$AR$170,DU240,'ANNUAL SUMMARY'!$V$9,DF218,'ANNUAL SUMMARY'!$L$122)+SUMIFS('ANNUAL SUMMARY'!$AR$228,DU240,'ANNUAL SUMMARY'!$V$9,DF218,'ANNUAL SUMMARY'!$L$180)+SUMIFS('ANNUAL SUMMARY'!$AR$286,DU240,'ANNUAL SUMMARY'!$V$9,DF218,'ANNUAL SUMMARY'!$L$238)+SUMIFS('ANNUAL SUMMARY'!$AR$344,DU240,'ANNUAL SUMMARY'!$V$9,DF218,'ANNUAL SUMMARY'!$L$296)+SUMIFS('ANNUAL SUMMARY'!$AR$402,DU240,'ANNUAL SUMMARY'!$V$9,DF218,'ANNUAL SUMMARY'!$L$354)+SUMIFS('ANNUAL SUMMARY'!$AR$460,DU240,'ANNUAL SUMMARY'!$V$9,DF218,'ANNUAL SUMMARY'!$L$412)+SUMIFS('ANNUAL SUMMARY'!$AR$518,DU240,'ANNUAL SUMMARY'!$V$9,DF218,'ANNUAL SUMMARY'!$L$470)+SUMIFS('ANNUAL SUMMARY'!$AR$576,DU240,'ANNUAL SUMMARY'!$V$9,DF218,'ANNUAL SUMMARY'!$L$528)+SUMIFS('ANNUAL SUMMARY'!$AR$634,DU240,'ANNUAL SUMMARY'!$V$9,DF218,'ANNUAL SUMMARY'!$L$586)+SUMIFS('ANNUAL SUMMARY'!$AR$692,DU240,'ANNUAL SUMMARY'!$V$9,DF218,'ANNUAL SUMMARY'!$L$644)+SUMIFS('ANNUAL SUMMARY'!$CO$54,DU240,'ANNUAL SUMMARY'!$V$9,DF218,'ANNUAL SUMMARY'!$BI$6)+SUMIFS('ANNUAL SUMMARY'!$CO$112,DU240,'ANNUAL SUMMARY'!$V$9,DF218,'ANNUAL SUMMARY'!$BI$64)+SUMIFS('ANNUAL SUMMARY'!$CO$170,DU240,'ANNUAL SUMMARY'!$V$9,DF218,'ANNUAL SUMMARY'!$BI$122)+SUMIFS('ANNUAL SUMMARY'!$CO$228,DU240,'ANNUAL SUMMARY'!$V$9,DF218,'ANNUAL SUMMARY'!$BI$180)+SUMIFS('ANNUAL SUMMARY'!$CO$286,DU240,'ANNUAL SUMMARY'!$V$9,DF218,'ANNUAL SUMMARY'!$BI$238)+SUMIFS('ANNUAL SUMMARY'!$CO$344,DU240,'ANNUAL SUMMARY'!$V$9,DF218,'ANNUAL SUMMARY'!$BI$296)+SUMIFS('ANNUAL SUMMARY'!$CO$402,DU240,'ANNUAL SUMMARY'!$V$9,DF218,'ANNUAL SUMMARY'!$BI$354)+SUMIFS('ANNUAL SUMMARY'!$CO$460,DU240,'ANNUAL SUMMARY'!$V$9,DF218,'ANNUAL SUMMARY'!$BI$412)+SUMIFS('ANNUAL SUMMARY'!$CO$518,DU240,'ANNUAL SUMMARY'!$V$9,DF218,'ANNUAL SUMMARY'!$BI$470)+SUMIFS('ANNUAL SUMMARY'!$CO$576,DU240,'ANNUAL SUMMARY'!$V$9,DF218,'ANNUAL SUMMARY'!$BI$528)+SUMIFS('ANNUAL SUMMARY'!$CO$634,DU240,'ANNUAL SUMMARY'!$V$9,DF218,'ANNUAL SUMMARY'!$BI$586)+SUMIFS('ANNUAL SUMMARY'!$CO$692,DU240,'ANNUAL SUMMARY'!$V$9,DF218,'ANNUAL SUMMARY'!$BI$644)+SUMIFS('ANNUAL SUMMARY'!$EN$54,DU240,'ANNUAL SUMMARY'!$V$9,DF218,'ANNUAL SUMMARY'!$DH$6)+SUMIFS('ANNUAL SUMMARY'!$EN$112,DU240,'ANNUAL SUMMARY'!$V$9,DF218,'ANNUAL SUMMARY'!$DH$64)+SUMIFS('ANNUAL SUMMARY'!$EN$170,DU240,'ANNUAL SUMMARY'!$V$9,DF218,'ANNUAL SUMMARY'!$DH$122)+SUMIFS('ANNUAL SUMMARY'!$EN$228,DU240,'ANNUAL SUMMARY'!$V$9,DF218,'ANNUAL SUMMARY'!$DH$180)+SUMIFS('ANNUAL SUMMARY'!$EN$286,DU240,'ANNUAL SUMMARY'!$V$9,DF218,'ANNUAL SUMMARY'!$DH$238)+SUMIFS('ANNUAL SUMMARY'!$EN$344,DU240,'ANNUAL SUMMARY'!$V$9,DF218,'ANNUAL SUMMARY'!$DH$296)+SUMIFS('ANNUAL SUMMARY'!$EN$402,DU240,'ANNUAL SUMMARY'!$V$9,DF218,'ANNUAL SUMMARY'!$DH$354)+SUMIFS('ANNUAL SUMMARY'!$EN$460,DU240,'ANNUAL SUMMARY'!$V$9,DF218,'ANNUAL SUMMARY'!$DH$412)+SUMIFS('ANNUAL SUMMARY'!$EN$518,DU240,'ANNUAL SUMMARY'!$V$9,DF218,'ANNUAL SUMMARY'!$DH$470)+SUMIFS('ANNUAL SUMMARY'!$EN$576,DU240,'ANNUAL SUMMARY'!$V$9,DF218,'ANNUAL SUMMARY'!$DH$528)+SUMIFS('ANNUAL SUMMARY'!$EN$634,DU240,'ANNUAL SUMMARY'!$V$9,DF218,'ANNUAL SUMMARY'!$DH$586)+SUMIFS('ANNUAL SUMMARY'!$EN$692,DU240,'ANNUAL SUMMARY'!$V$9,DF218,'ANNUAL SUMMARY'!$DH$644)+SUMIFS('ANNUAL SUMMARY'!$GK$54,DU240,'ANNUAL SUMMARY'!$V$9,DF218,'ANNUAL SUMMARY'!$FE$6)+SUMIFS('ANNUAL SUMMARY'!$GK$112,DU240,'ANNUAL SUMMARY'!$V$9,DF218,'ANNUAL SUMMARY'!$FE$64)+SUMIFS('ANNUAL SUMMARY'!$GK$170,DU240,'ANNUAL SUMMARY'!$V$9,DF218,'ANNUAL SUMMARY'!$FE$122)+SUMIFS('ANNUAL SUMMARY'!$GK$228,DU240,'ANNUAL SUMMARY'!$V$9,DF218,'ANNUAL SUMMARY'!$FE$180)+SUMIFS('ANNUAL SUMMARY'!$GK$286,DU240,'ANNUAL SUMMARY'!$V$9,DF218,'ANNUAL SUMMARY'!$FE$238)+SUMIFS('ANNUAL SUMMARY'!$GK$344,DU240,'ANNUAL SUMMARY'!$V$9,DF218,'ANNUAL SUMMARY'!$FE$296)+SUMIFS('ANNUAL SUMMARY'!$GK$402,DU240,'ANNUAL SUMMARY'!$V$9,DF218,'ANNUAL SUMMARY'!$FE$354)+SUMIFS('ANNUAL SUMMARY'!$GK$460,DU240,'ANNUAL SUMMARY'!$V$9,DF218,'ANNUAL SUMMARY'!$FE$412)+SUMIFS('ANNUAL SUMMARY'!$GK$518,DU240,'ANNUAL SUMMARY'!$V$9,DF218,'ANNUAL SUMMARY'!$FE$470)+SUMIFS('ANNUAL SUMMARY'!$GK$576,DU240,'ANNUAL SUMMARY'!$V$9,DF218,'ANNUAL SUMMARY'!$FE$528)+SUMIFS('ANNUAL SUMMARY'!$GK$634,DU240,'ANNUAL SUMMARY'!$V$9,DF218,'ANNUAL SUMMARY'!$FE$586)+SUMIFS('ANNUAL SUMMARY'!$GK$692,DU240,'ANNUAL SUMMARY'!$V$9,DF218,'ANNUAL SUMMARY'!$FE$644)</f>
        <v>0</v>
      </c>
      <c r="EM240" s="728"/>
      <c r="EN240" s="728"/>
      <c r="EO240" s="728">
        <f>SUMIFS('ANNUAL SUMMARY'!$AU$54,DU240,'ANNUAL SUMMARY'!$V$9,DF218,'ANNUAL SUMMARY'!$L$6)+SUMIFS('ANNUAL SUMMARY'!$AU$112,DU240,'ANNUAL SUMMARY'!$V$9,DF218,'ANNUAL SUMMARY'!$L$64)+SUMIFS('ANNUAL SUMMARY'!$AU$170,DU240,'ANNUAL SUMMARY'!$V$9,DF218,'ANNUAL SUMMARY'!$L$122)+SUMIFS('ANNUAL SUMMARY'!$AU$228,DU240,'ANNUAL SUMMARY'!$V$9,DF218,'ANNUAL SUMMARY'!$L$180)+SUMIFS('ANNUAL SUMMARY'!$AU$286,DU240,'ANNUAL SUMMARY'!$V$9,DF218,'ANNUAL SUMMARY'!$L$238)+SUMIFS('ANNUAL SUMMARY'!$AU$344,DU240,'ANNUAL SUMMARY'!$V$9,DF218,'ANNUAL SUMMARY'!$L$296)+SUMIFS('ANNUAL SUMMARY'!$AU$402,DU240,'ANNUAL SUMMARY'!$V$9,DF218,'ANNUAL SUMMARY'!$L$354)+SUMIFS('ANNUAL SUMMARY'!$AU$460,DU240,'ANNUAL SUMMARY'!$V$9,DF218,'ANNUAL SUMMARY'!$L$412)+SUMIFS('ANNUAL SUMMARY'!$AU$518,DU240,'ANNUAL SUMMARY'!$V$9,DF218,'ANNUAL SUMMARY'!$L$470)+SUMIFS('ANNUAL SUMMARY'!$AU$576,DU240,'ANNUAL SUMMARY'!$V$9,DF218,'ANNUAL SUMMARY'!$L$528)+SUMIFS('ANNUAL SUMMARY'!$AU$634,DU240,'ANNUAL SUMMARY'!$V$9,DF218,'ANNUAL SUMMARY'!$L$586)+SUMIFS('ANNUAL SUMMARY'!$AU$692,DU240,'ANNUAL SUMMARY'!$V$9,DF218,'ANNUAL SUMMARY'!$L$644)+SUMIFS('ANNUAL SUMMARY'!$CR$54,DU240,'ANNUAL SUMMARY'!$V$9,DF218,'ANNUAL SUMMARY'!$BI$6)+SUMIFS('ANNUAL SUMMARY'!$CR$112,DU240,'ANNUAL SUMMARY'!$V$9,DF218,'ANNUAL SUMMARY'!$BI$64)+SUMIFS('ANNUAL SUMMARY'!$CR$170,DU240,'ANNUAL SUMMARY'!$V$9,DF218,'ANNUAL SUMMARY'!$BI$122)+SUMIFS('ANNUAL SUMMARY'!$CR$228,DU240,'ANNUAL SUMMARY'!$V$9,DF218,'ANNUAL SUMMARY'!$BI$180)+SUMIFS('ANNUAL SUMMARY'!$CR$286,DU240,'ANNUAL SUMMARY'!$V$9,DF218,'ANNUAL SUMMARY'!$BI$238)+SUMIFS('ANNUAL SUMMARY'!$CR$344,DU240,'ANNUAL SUMMARY'!$V$9,DF218,'ANNUAL SUMMARY'!$BI$296)+SUMIFS('ANNUAL SUMMARY'!$CR$402,DU240,'ANNUAL SUMMARY'!$V$9,DF218,'ANNUAL SUMMARY'!$BI$354)+SUMIFS('ANNUAL SUMMARY'!$CR$460,DU240,'ANNUAL SUMMARY'!$V$9,DF218,'ANNUAL SUMMARY'!$BI$412)+SUMIFS('ANNUAL SUMMARY'!$CR$518,DU240,'ANNUAL SUMMARY'!$V$9,DF218,'ANNUAL SUMMARY'!$BI$470)+SUMIFS('ANNUAL SUMMARY'!$CR$576,DU240,'ANNUAL SUMMARY'!$V$9,DF218,'ANNUAL SUMMARY'!$BI$528)+SUMIFS('ANNUAL SUMMARY'!$CR$634,DU240,'ANNUAL SUMMARY'!$V$9,DF218,'ANNUAL SUMMARY'!$BI$586)+SUMIFS('ANNUAL SUMMARY'!$CR$692,DU240,'ANNUAL SUMMARY'!$V$9,DF218,'ANNUAL SUMMARY'!$BI$644)+SUMIFS('ANNUAL SUMMARY'!$EQ$54,DU240,'ANNUAL SUMMARY'!$V$9,DF218,'ANNUAL SUMMARY'!$DH$6)+SUMIFS('ANNUAL SUMMARY'!$EQ$112,DU240,'ANNUAL SUMMARY'!$V$9,DF218,'ANNUAL SUMMARY'!$DH$64)+SUMIFS('ANNUAL SUMMARY'!$EQ$170,DU240,'ANNUAL SUMMARY'!$V$9,DF218,'ANNUAL SUMMARY'!$DH$122)+SUMIFS('ANNUAL SUMMARY'!$EQ$228,DU240,'ANNUAL SUMMARY'!$V$9,DF218,'ANNUAL SUMMARY'!$DH$180)+SUMIFS('ANNUAL SUMMARY'!$EQ$286,DU240,'ANNUAL SUMMARY'!$V$9,DF218,'ANNUAL SUMMARY'!$DH$238)+SUMIFS('ANNUAL SUMMARY'!$EQ$344,DU240,'ANNUAL SUMMARY'!$V$9,DF218,'ANNUAL SUMMARY'!$DH$296)+SUMIFS('ANNUAL SUMMARY'!$EQ$402,DU240,'ANNUAL SUMMARY'!$V$9,DF218,'ANNUAL SUMMARY'!$DH$354)+SUMIFS('ANNUAL SUMMARY'!$EQ$460,DU240,'ANNUAL SUMMARY'!$V$9,DF218,'ANNUAL SUMMARY'!$DH$412)+SUMIFS('ANNUAL SUMMARY'!$EQ$518,DU240,'ANNUAL SUMMARY'!$V$9,DF218,'ANNUAL SUMMARY'!$DH$470)+SUMIFS('ANNUAL SUMMARY'!$EQ$576,DU240,'ANNUAL SUMMARY'!$V$9,DF218,'ANNUAL SUMMARY'!$DH$528)+SUMIFS('ANNUAL SUMMARY'!$EQ$634,DU240,'ANNUAL SUMMARY'!$V$9,DF218,'ANNUAL SUMMARY'!$DH$586)+SUMIFS('ANNUAL SUMMARY'!$EQ$692,DU240,'ANNUAL SUMMARY'!$V$9,DF218,'ANNUAL SUMMARY'!$DH$644)+SUMIFS('ANNUAL SUMMARY'!$GN$54,DU240,'ANNUAL SUMMARY'!$V$9,DF218,'ANNUAL SUMMARY'!$FE$6)+SUMIFS('ANNUAL SUMMARY'!$GN$112,DU240,'ANNUAL SUMMARY'!$V$9,DF218,'ANNUAL SUMMARY'!$FE$64)+SUMIFS('ANNUAL SUMMARY'!$GN$170,DU240,'ANNUAL SUMMARY'!$V$9,DF218,'ANNUAL SUMMARY'!$FE$122)+SUMIFS('ANNUAL SUMMARY'!$GN$228,DU240,'ANNUAL SUMMARY'!$V$9,DF218,'ANNUAL SUMMARY'!$FE$180)+SUMIFS('ANNUAL SUMMARY'!$GN$286,DU240,'ANNUAL SUMMARY'!$V$9,DF218,'ANNUAL SUMMARY'!$FE$238)+SUMIFS('ANNUAL SUMMARY'!$GN$344,DU240,'ANNUAL SUMMARY'!$V$9,DF218,'ANNUAL SUMMARY'!$FE$296)+SUMIFS('ANNUAL SUMMARY'!$GN$402,DU240,'ANNUAL SUMMARY'!$V$9,DF218,'ANNUAL SUMMARY'!$FE$354)+SUMIFS('ANNUAL SUMMARY'!$GN$460,DU240,'ANNUAL SUMMARY'!$V$9,DF218,'ANNUAL SUMMARY'!$FE$412)+SUMIFS('ANNUAL SUMMARY'!$GN$518,DU240,'ANNUAL SUMMARY'!$V$9,DF218,'ANNUAL SUMMARY'!$FE$470)+SUMIFS('ANNUAL SUMMARY'!$GN$576,DU240,'ANNUAL SUMMARY'!$V$9,DF218,'ANNUAL SUMMARY'!$FE$528)+SUMIFS('ANNUAL SUMMARY'!$GN$634,DU240,'ANNUAL SUMMARY'!$V$9,DF218,'ANNUAL SUMMARY'!$FE$586)+SUMIFS('ANNUAL SUMMARY'!$GN$692,DU240,'ANNUAL SUMMARY'!$V$9,DF218,'ANNUAL SUMMARY'!$FE$644)</f>
        <v>0</v>
      </c>
      <c r="EP240" s="728"/>
      <c r="EQ240" s="1260"/>
      <c r="ER240" s="1263"/>
      <c r="ES240" s="154"/>
      <c r="ET240" s="624"/>
      <c r="EU240" s="624"/>
      <c r="EV240" s="624"/>
      <c r="EW240" s="624"/>
      <c r="EX240" s="624"/>
      <c r="EY240" s="624"/>
      <c r="EZ240" s="624"/>
      <c r="FA240" s="624"/>
      <c r="FB240" s="624"/>
      <c r="FC240" s="624"/>
      <c r="FD240" s="624"/>
      <c r="FE240" s="624"/>
      <c r="FF240" s="624"/>
      <c r="FG240" s="624"/>
      <c r="FH240" s="624"/>
      <c r="FI240" s="624"/>
      <c r="FJ240" s="624"/>
      <c r="FK240" s="624"/>
      <c r="FL240" s="624"/>
      <c r="FM240" s="624"/>
      <c r="FN240" s="624"/>
      <c r="FO240" s="624"/>
      <c r="FP240" s="624"/>
      <c r="FQ240" s="15"/>
      <c r="FR240" s="812">
        <f>IF(FR224=0," ",FR224+8)</f>
        <v>2030</v>
      </c>
      <c r="FS240" s="813"/>
      <c r="FT240" s="813"/>
      <c r="FU240" s="813"/>
      <c r="FV240" s="813"/>
      <c r="FW240" s="1118">
        <f>SUMIFS('ANNUAL SUMMARY'!$AF$54,FR240,'ANNUAL SUMMARY'!$V$9,FC218,'ANNUAL SUMMARY'!$L$6)+SUMIFS('ANNUAL SUMMARY'!$AF$112,FR240,'ANNUAL SUMMARY'!$V$9,FC218,'ANNUAL SUMMARY'!$L$64)+SUMIFS('ANNUAL SUMMARY'!$AF$170,FR240,'ANNUAL SUMMARY'!$V$9,FC218,'ANNUAL SUMMARY'!$L$122)+SUMIFS('ANNUAL SUMMARY'!$AF$228,FR240,'ANNUAL SUMMARY'!$V$9,FC218,'ANNUAL SUMMARY'!$L$180)+SUMIFS('ANNUAL SUMMARY'!$AF$286,FR240,'ANNUAL SUMMARY'!$V$9,FC218,'ANNUAL SUMMARY'!$L$238)+SUMIFS('ANNUAL SUMMARY'!$AF$344,FR240,'ANNUAL SUMMARY'!$V$9,FC218,'ANNUAL SUMMARY'!$L$296)+SUMIFS('ANNUAL SUMMARY'!$AF$402,FR240,'ANNUAL SUMMARY'!$V$9,FC218,'ANNUAL SUMMARY'!$L$354)+SUMIFS('ANNUAL SUMMARY'!$AF$460,FR240,'ANNUAL SUMMARY'!$V$9,FC218,'ANNUAL SUMMARY'!$L$412)+SUMIFS('ANNUAL SUMMARY'!$AF$518,FR240,'ANNUAL SUMMARY'!$V$9,FC218,'ANNUAL SUMMARY'!$L$470)+SUMIFS('ANNUAL SUMMARY'!$AF$576,FR240,'ANNUAL SUMMARY'!$V$9,FC218,'ANNUAL SUMMARY'!$L$528)+SUMIFS('ANNUAL SUMMARY'!$AF$634,FR240,'ANNUAL SUMMARY'!$V$9,FC218,'ANNUAL SUMMARY'!$L$586)+SUMIFS('ANNUAL SUMMARY'!$AF$692,FR240,'ANNUAL SUMMARY'!$V$9,FC218,'ANNUAL SUMMARY'!$L$644)+SUMIFS('ANNUAL SUMMARY'!$CC$54,FR240,'ANNUAL SUMMARY'!$V$9,FC218,'ANNUAL SUMMARY'!$BI$6)+SUMIFS('ANNUAL SUMMARY'!$CC$112,FR240,'ANNUAL SUMMARY'!$V$9,FC218,'ANNUAL SUMMARY'!$BI$64)+SUMIFS('ANNUAL SUMMARY'!$CC$170,FR240,'ANNUAL SUMMARY'!$V$9,FC218,'ANNUAL SUMMARY'!$BI$122)+SUMIFS('ANNUAL SUMMARY'!$CC$228,FR240,'ANNUAL SUMMARY'!$V$9,FC218,'ANNUAL SUMMARY'!$BI$180)+SUMIFS('ANNUAL SUMMARY'!$CC$286,FR240,'ANNUAL SUMMARY'!$V$9,FC218,'ANNUAL SUMMARY'!$BI$238)+SUMIFS('ANNUAL SUMMARY'!$CC$344,FR240,'ANNUAL SUMMARY'!$V$9,FC218,'ANNUAL SUMMARY'!$BI$296)+SUMIFS('ANNUAL SUMMARY'!$CC$402,FR240,'ANNUAL SUMMARY'!$V$9,FC218,'ANNUAL SUMMARY'!$BI$354)+SUMIFS('ANNUAL SUMMARY'!$CC$460,FR240,'ANNUAL SUMMARY'!$V$9,FC218,'ANNUAL SUMMARY'!$BI$412)+SUMIFS('ANNUAL SUMMARY'!$CC$518,FR240,'ANNUAL SUMMARY'!$V$9,FC218,'ANNUAL SUMMARY'!$BI$470)+SUMIFS('ANNUAL SUMMARY'!$CC$576,FR240,'ANNUAL SUMMARY'!$V$9,FC218,'ANNUAL SUMMARY'!$BI$528)+SUMIFS('ANNUAL SUMMARY'!$CC$634,FR240,'ANNUAL SUMMARY'!$V$9,FC218,'ANNUAL SUMMARY'!$BI$586)+SUMIFS('ANNUAL SUMMARY'!$CC$692,FR240,'ANNUAL SUMMARY'!$V$9,FC218,'ANNUAL SUMMARY'!$BI$644)+SUMIFS('ANNUAL SUMMARY'!$EB$54,FR240,'ANNUAL SUMMARY'!$V$9,FC218,'ANNUAL SUMMARY'!$DH$6)+SUMIFS('ANNUAL SUMMARY'!$EB$112,FR240,'ANNUAL SUMMARY'!$V$9,FC218,'ANNUAL SUMMARY'!$DH$64)+SUMIFS('ANNUAL SUMMARY'!$EB$170,FR240,'ANNUAL SUMMARY'!$V$9,FC218,'ANNUAL SUMMARY'!$DH$122)+SUMIFS('ANNUAL SUMMARY'!$EB$228,FR240,'ANNUAL SUMMARY'!$V$9,FC218,'ANNUAL SUMMARY'!$DH$180)+SUMIFS('ANNUAL SUMMARY'!$EB$286,FR240,'ANNUAL SUMMARY'!$V$9,FC218,'ANNUAL SUMMARY'!$DH$238)+SUMIFS('ANNUAL SUMMARY'!$EB$344,FR240,'ANNUAL SUMMARY'!$V$9,FC218,'ANNUAL SUMMARY'!$DH$296)+SUMIFS('ANNUAL SUMMARY'!$EB$402,FR240,'ANNUAL SUMMARY'!$V$9,FC218,'ANNUAL SUMMARY'!$DH$354)+SUMIFS('ANNUAL SUMMARY'!$EB$460,FR240,'ANNUAL SUMMARY'!$V$9,FC218,'ANNUAL SUMMARY'!$DH$412)+SUMIFS('ANNUAL SUMMARY'!$EB$518,FR240,'ANNUAL SUMMARY'!$V$9,FC218,'ANNUAL SUMMARY'!$DH$470)+SUMIFS('ANNUAL SUMMARY'!$EB$576,FR240,'ANNUAL SUMMARY'!$V$9,FC218,'ANNUAL SUMMARY'!$DH$528)+SUMIFS('ANNUAL SUMMARY'!$EB$634,FR240,'ANNUAL SUMMARY'!$V$9,FC218,'ANNUAL SUMMARY'!$DH$586)+SUMIFS('ANNUAL SUMMARY'!$EB$692,FR240,'ANNUAL SUMMARY'!$V$9,FC218,'ANNUAL SUMMARY'!$DH$644)+SUMIFS('ANNUAL SUMMARY'!$FY$54,FR240,'ANNUAL SUMMARY'!$V$9,FC218,'ANNUAL SUMMARY'!$FE$6)+SUMIFS('ANNUAL SUMMARY'!$FY$112,FR240,'ANNUAL SUMMARY'!$V$9,FC218,'ANNUAL SUMMARY'!$FE$64)+SUMIFS('ANNUAL SUMMARY'!$FY$170,FR240,'ANNUAL SUMMARY'!$V$9,FC218,'ANNUAL SUMMARY'!$FE$122)+SUMIFS('ANNUAL SUMMARY'!$FY$228,FR240,'ANNUAL SUMMARY'!$V$9,FC218,'ANNUAL SUMMARY'!$FE$180)+SUMIFS('ANNUAL SUMMARY'!$FY$286,FR240,'ANNUAL SUMMARY'!$V$9,FC218,'ANNUAL SUMMARY'!$FE$238)+SUMIFS('ANNUAL SUMMARY'!$FY$344,FR240,'ANNUAL SUMMARY'!$V$9,FC218,'ANNUAL SUMMARY'!$FE$296)+SUMIFS('ANNUAL SUMMARY'!$FY$402,FR240,'ANNUAL SUMMARY'!$V$9,FC218,'ANNUAL SUMMARY'!$FE$354)+SUMIFS('ANNUAL SUMMARY'!$FY$460,FR240,'ANNUAL SUMMARY'!$V$9,FC218,'ANNUAL SUMMARY'!$FE$412)+SUMIFS('ANNUAL SUMMARY'!$FY$518,FR240,'ANNUAL SUMMARY'!$V$9,FC218,'ANNUAL SUMMARY'!$FE$470)+SUMIFS('ANNUAL SUMMARY'!$FY$576,FR240,'ANNUAL SUMMARY'!$V$9,FC218,'ANNUAL SUMMARY'!$FE$528)+SUMIFS('ANNUAL SUMMARY'!$FY$634,FR240,'ANNUAL SUMMARY'!$V$9,FC218,'ANNUAL SUMMARY'!$FE$586)+SUMIFS('ANNUAL SUMMARY'!$FY$692,FR240,'ANNUAL SUMMARY'!$V$9,FC218,'ANNUAL SUMMARY'!$FE$644)</f>
        <v>0</v>
      </c>
      <c r="FX240" s="727"/>
      <c r="FY240" s="727"/>
      <c r="FZ240" s="727"/>
      <c r="GA240" s="727">
        <f>SUMIFS('ANNUAL SUMMARY'!$AJ$54,FR240,'ANNUAL SUMMARY'!$V$9,FC218,'ANNUAL SUMMARY'!$L$6)+SUMIFS('ANNUAL SUMMARY'!$AJ$112,FR240,'ANNUAL SUMMARY'!$V$9,FC218,'ANNUAL SUMMARY'!$L$64)+SUMIFS('ANNUAL SUMMARY'!$AJ$170,FR240,'ANNUAL SUMMARY'!$V$9,FC218,'ANNUAL SUMMARY'!$L$122)+SUMIFS('ANNUAL SUMMARY'!$AJ$228,FR240,'ANNUAL SUMMARY'!$V$9,FC218,'ANNUAL SUMMARY'!$L$180)+SUMIFS('ANNUAL SUMMARY'!$AJ$286,FR240,'ANNUAL SUMMARY'!$V$9,FC218,'ANNUAL SUMMARY'!$L$238)+SUMIFS('ANNUAL SUMMARY'!$AJ$344,FR240,'ANNUAL SUMMARY'!$V$9,FC218,'ANNUAL SUMMARY'!$L$296)+SUMIFS('ANNUAL SUMMARY'!$AJ$402,FR240,'ANNUAL SUMMARY'!$V$9,FC218,'ANNUAL SUMMARY'!$L$354)+SUMIFS('ANNUAL SUMMARY'!$AJ$460,FR240,'ANNUAL SUMMARY'!$V$9,FC218,'ANNUAL SUMMARY'!$L$412)+SUMIFS('ANNUAL SUMMARY'!$AJ$518,FR240,'ANNUAL SUMMARY'!$V$9,FC218,'ANNUAL SUMMARY'!$L$470)+SUMIFS('ANNUAL SUMMARY'!$AJ$576,FR240,'ANNUAL SUMMARY'!$V$9,FC218,'ANNUAL SUMMARY'!$L$528)+SUMIFS('ANNUAL SUMMARY'!$AJ$634,FR240,'ANNUAL SUMMARY'!$V$9,FC218,'ANNUAL SUMMARY'!$L$586)+SUMIFS('ANNUAL SUMMARY'!$AJ$692,FR240,'ANNUAL SUMMARY'!$V$9,FC218,'ANNUAL SUMMARY'!$L$644)+SUMIFS('ANNUAL SUMMARY'!$CG$54,FR240,'ANNUAL SUMMARY'!$V$9,FC218,'ANNUAL SUMMARY'!$BI$6)+SUMIFS('ANNUAL SUMMARY'!$CG$112,FR240,'ANNUAL SUMMARY'!$V$9,FC218,'ANNUAL SUMMARY'!$BI$64)+SUMIFS('ANNUAL SUMMARY'!$CG$170,FR240,'ANNUAL SUMMARY'!$V$9,FC218,'ANNUAL SUMMARY'!$BI$122)+SUMIFS('ANNUAL SUMMARY'!$CG$228,FR240,'ANNUAL SUMMARY'!$V$9,FC218,'ANNUAL SUMMARY'!$BI$180)+SUMIFS('ANNUAL SUMMARY'!$CG$286,FR240,'ANNUAL SUMMARY'!$V$9,FC218,'ANNUAL SUMMARY'!$BI$238)+SUMIFS('ANNUAL SUMMARY'!$CG$344,FR240,'ANNUAL SUMMARY'!$V$9,FC218,'ANNUAL SUMMARY'!$BI$296)+SUMIFS('ANNUAL SUMMARY'!$CG$402,FR240,'ANNUAL SUMMARY'!$V$9,FC218,'ANNUAL SUMMARY'!$BI$354)+SUMIFS('ANNUAL SUMMARY'!$CG$460,FR240,'ANNUAL SUMMARY'!$V$9,FC218,'ANNUAL SUMMARY'!$BI$412)+SUMIFS('ANNUAL SUMMARY'!$CG$518,FR240,'ANNUAL SUMMARY'!$V$9,FC218,'ANNUAL SUMMARY'!$BI$470)+SUMIFS('ANNUAL SUMMARY'!$CG$576,FR240,'ANNUAL SUMMARY'!$V$9,FC218,'ANNUAL SUMMARY'!$BI$528)+SUMIFS('ANNUAL SUMMARY'!$CG$634,FR240,'ANNUAL SUMMARY'!$V$9,FC218,'ANNUAL SUMMARY'!$BI$586)+SUMIFS('ANNUAL SUMMARY'!$CG$692,FR240,'ANNUAL SUMMARY'!$V$9,FC218,'ANNUAL SUMMARY'!$BI$644)+SUMIFS('ANNUAL SUMMARY'!$EF$54,FR240,'ANNUAL SUMMARY'!$V$9,FC218,'ANNUAL SUMMARY'!$DH$6)+SUMIFS('ANNUAL SUMMARY'!$EF$112,FR240,'ANNUAL SUMMARY'!$V$9,FC218,'ANNUAL SUMMARY'!$DH$64)+SUMIFS('ANNUAL SUMMARY'!$EF$170,FR240,'ANNUAL SUMMARY'!$V$9,FC218,'ANNUAL SUMMARY'!$DH$122)+SUMIFS('ANNUAL SUMMARY'!$EF$228,FR240,'ANNUAL SUMMARY'!$V$9,FC218,'ANNUAL SUMMARY'!$DH$180)+SUMIFS('ANNUAL SUMMARY'!$EF$286,FR240,'ANNUAL SUMMARY'!$V$9,FC218,'ANNUAL SUMMARY'!$DH$238)+SUMIFS('ANNUAL SUMMARY'!$EF$344,FR240,'ANNUAL SUMMARY'!$V$9,FC218,'ANNUAL SUMMARY'!$DH$296)+SUMIFS('ANNUAL SUMMARY'!$EF$402,FR240,'ANNUAL SUMMARY'!$V$9,FC218,'ANNUAL SUMMARY'!$DH$354)+SUMIFS('ANNUAL SUMMARY'!$EF$460,FR240,'ANNUAL SUMMARY'!$V$9,FC218,'ANNUAL SUMMARY'!$DH$412)+SUMIFS('ANNUAL SUMMARY'!$EF$518,FR240,'ANNUAL SUMMARY'!$V$9,FC218,'ANNUAL SUMMARY'!$DH$470)+SUMIFS('ANNUAL SUMMARY'!$EF$576,FR240,'ANNUAL SUMMARY'!$V$9,FC218,'ANNUAL SUMMARY'!$DH$528)+SUMIFS('ANNUAL SUMMARY'!$EF$634,FR240,'ANNUAL SUMMARY'!$V$9,FC218,'ANNUAL SUMMARY'!$DH$586)+SUMIFS('ANNUAL SUMMARY'!$EF$692,FR240,'ANNUAL SUMMARY'!$V$9,FC218,'ANNUAL SUMMARY'!$DH$644)+SUMIFS('ANNUAL SUMMARY'!$GC$54,FR240,'ANNUAL SUMMARY'!$V$9,FC218,'ANNUAL SUMMARY'!$FE$6)+SUMIFS('ANNUAL SUMMARY'!$GC$112,FR240,'ANNUAL SUMMARY'!$V$9,FC218,'ANNUAL SUMMARY'!$FE$64)+SUMIFS('ANNUAL SUMMARY'!$GC$170,FR240,'ANNUAL SUMMARY'!$V$9,FC218,'ANNUAL SUMMARY'!$FE$122)+SUMIFS('ANNUAL SUMMARY'!$GC$228,FR240,'ANNUAL SUMMARY'!$V$9,FC218,'ANNUAL SUMMARY'!$FE$180)+SUMIFS('ANNUAL SUMMARY'!$GC$286,FR240,'ANNUAL SUMMARY'!$V$9,FC218,'ANNUAL SUMMARY'!$FE$238)+SUMIFS('ANNUAL SUMMARY'!$GC$344,FR240,'ANNUAL SUMMARY'!$V$9,FC218,'ANNUAL SUMMARY'!$FE$296)+SUMIFS('ANNUAL SUMMARY'!$GC$402,FR240,'ANNUAL SUMMARY'!$V$9,FC218,'ANNUAL SUMMARY'!$FE$354)+SUMIFS('ANNUAL SUMMARY'!$GC$460,FR240,'ANNUAL SUMMARY'!$V$9,FC218,'ANNUAL SUMMARY'!$FE$412)+SUMIFS('ANNUAL SUMMARY'!$GC$518,FR240,'ANNUAL SUMMARY'!$V$9,FC218,'ANNUAL SUMMARY'!$FE$470)+SUMIFS('ANNUAL SUMMARY'!$GC$576,FR240,'ANNUAL SUMMARY'!$V$9,FC218,'ANNUAL SUMMARY'!$FE$528)+SUMIFS('ANNUAL SUMMARY'!$GC$634,FR240,'ANNUAL SUMMARY'!$V$9,FC218,'ANNUAL SUMMARY'!$FE$586)+SUMIFS('ANNUAL SUMMARY'!$GC$692,FR240,'ANNUAL SUMMARY'!$V$9,FC218,'ANNUAL SUMMARY'!$FE$644)</f>
        <v>0</v>
      </c>
      <c r="GB240" s="727"/>
      <c r="GC240" s="727"/>
      <c r="GD240" s="727"/>
      <c r="GE240" s="727">
        <f>SUMIFS('ANNUAL SUMMARY'!$AN$54,FR240,'ANNUAL SUMMARY'!$V$9,FC218,'ANNUAL SUMMARY'!$L$6)+SUMIFS('ANNUAL SUMMARY'!$AN$112,FR240,'ANNUAL SUMMARY'!$V$9,FC218,'ANNUAL SUMMARY'!$L$64)+SUMIFS('ANNUAL SUMMARY'!$AN$170,FR240,'ANNUAL SUMMARY'!$V$9,FC218,'ANNUAL SUMMARY'!$L$122)+SUMIFS('ANNUAL SUMMARY'!$AN$228,FR240,'ANNUAL SUMMARY'!$V$9,FC218,'ANNUAL SUMMARY'!$L$180)+SUMIFS('ANNUAL SUMMARY'!$AN$286,FR240,'ANNUAL SUMMARY'!$V$9,FC218,'ANNUAL SUMMARY'!$L$238)+SUMIFS('ANNUAL SUMMARY'!$AN$344,FR240,'ANNUAL SUMMARY'!$V$9,FC218,'ANNUAL SUMMARY'!$L$296)+SUMIFS('ANNUAL SUMMARY'!$AN$402,FR240,'ANNUAL SUMMARY'!$V$9,FC218,'ANNUAL SUMMARY'!$L$354)+SUMIFS('ANNUAL SUMMARY'!$AN$460,FR240,'ANNUAL SUMMARY'!$V$9,FC218,'ANNUAL SUMMARY'!$L$412)+SUMIFS('ANNUAL SUMMARY'!$AN$518,FR240,'ANNUAL SUMMARY'!$V$9,FC218,'ANNUAL SUMMARY'!$L$470)+SUMIFS('ANNUAL SUMMARY'!$AN$576,FR240,'ANNUAL SUMMARY'!$V$9,FC218,'ANNUAL SUMMARY'!$L$528)+SUMIFS('ANNUAL SUMMARY'!$AN$634,FR240,'ANNUAL SUMMARY'!$V$9,FC218,'ANNUAL SUMMARY'!$L$586)+SUMIFS('ANNUAL SUMMARY'!$AN$692,FR240,'ANNUAL SUMMARY'!$V$9,FC218,'ANNUAL SUMMARY'!$L$644)+SUMIFS('ANNUAL SUMMARY'!$CK$54,FR240,'ANNUAL SUMMARY'!$V$9,FC218,'ANNUAL SUMMARY'!$BI$6)+SUMIFS('ANNUAL SUMMARY'!$CK$112,FR240,'ANNUAL SUMMARY'!$V$9,FC218,'ANNUAL SUMMARY'!$BI$64)+SUMIFS('ANNUAL SUMMARY'!$CK$170,FR240,'ANNUAL SUMMARY'!$V$9,FC218,'ANNUAL SUMMARY'!$BI$122)+SUMIFS('ANNUAL SUMMARY'!$CK$228,FR240,'ANNUAL SUMMARY'!$V$9,FC218,'ANNUAL SUMMARY'!$BI$180)+SUMIFS('ANNUAL SUMMARY'!$CK$286,FR240,'ANNUAL SUMMARY'!$V$9,FC218,'ANNUAL SUMMARY'!$BI$238)+SUMIFS('ANNUAL SUMMARY'!$CK$344,FR240,'ANNUAL SUMMARY'!$V$9,FC218,'ANNUAL SUMMARY'!$BI$296)+SUMIFS('ANNUAL SUMMARY'!$CK$402,FR240,'ANNUAL SUMMARY'!$V$9,FC218,'ANNUAL SUMMARY'!$BI$354)+SUMIFS('ANNUAL SUMMARY'!$CK$460,FR240,'ANNUAL SUMMARY'!$V$9,FC218,'ANNUAL SUMMARY'!$BI$412)+SUMIFS('ANNUAL SUMMARY'!$CK$518,FR240,'ANNUAL SUMMARY'!$V$9,FC218,'ANNUAL SUMMARY'!$BI$470)+SUMIFS('ANNUAL SUMMARY'!$CK$576,FR240,'ANNUAL SUMMARY'!$V$9,FC218,'ANNUAL SUMMARY'!$BI$528)+SUMIFS('ANNUAL SUMMARY'!$CK$634,FR240,'ANNUAL SUMMARY'!$V$9,FC218,'ANNUAL SUMMARY'!$BI$586)+SUMIFS('ANNUAL SUMMARY'!$CK$692,FR240,'ANNUAL SUMMARY'!$V$9,FC218,'ANNUAL SUMMARY'!$BI$644)+SUMIFS('ANNUAL SUMMARY'!$EJ$54,FR240,'ANNUAL SUMMARY'!$V$9,FC218,'ANNUAL SUMMARY'!$DH$6)+SUMIFS('ANNUAL SUMMARY'!$EJ$112,FR240,'ANNUAL SUMMARY'!$V$9,FC218,'ANNUAL SUMMARY'!$DH$64)+SUMIFS('ANNUAL SUMMARY'!$EJ$170,FR240,'ANNUAL SUMMARY'!$V$9,FC218,'ANNUAL SUMMARY'!$DH$122)+SUMIFS('ANNUAL SUMMARY'!$EJ$228,FR240,'ANNUAL SUMMARY'!$V$9,FC218,'ANNUAL SUMMARY'!$DH$180)+SUMIFS('ANNUAL SUMMARY'!$EJ$286,FR240,'ANNUAL SUMMARY'!$V$9,FC218,'ANNUAL SUMMARY'!$DH$238)+SUMIFS('ANNUAL SUMMARY'!$EJ$344,FR240,'ANNUAL SUMMARY'!$V$9,FC218,'ANNUAL SUMMARY'!$DH$296)+SUMIFS('ANNUAL SUMMARY'!$EJ$402,FR240,'ANNUAL SUMMARY'!$V$9,FC218,'ANNUAL SUMMARY'!$DH$354)+SUMIFS('ANNUAL SUMMARY'!$EJ$460,FR240,'ANNUAL SUMMARY'!$V$9,FC218,'ANNUAL SUMMARY'!$DH$412)+SUMIFS('ANNUAL SUMMARY'!$EJ$518,FR240,'ANNUAL SUMMARY'!$V$9,FC218,'ANNUAL SUMMARY'!$DH$470)+SUMIFS('ANNUAL SUMMARY'!$EJ$576,FR240,'ANNUAL SUMMARY'!$V$9,FC218,'ANNUAL SUMMARY'!$DH$528)+SUMIFS('ANNUAL SUMMARY'!$EJ$634,FR240,'ANNUAL SUMMARY'!$V$9,FC218,'ANNUAL SUMMARY'!$DH$586)+SUMIFS('ANNUAL SUMMARY'!$EJ$692,FR240,'ANNUAL SUMMARY'!$V$9,FC218,'ANNUAL SUMMARY'!$DH$644)+SUMIFS('ANNUAL SUMMARY'!$GG$54,FR240,'ANNUAL SUMMARY'!$V$9,FC218,'ANNUAL SUMMARY'!$FE$6)+SUMIFS('ANNUAL SUMMARY'!$GG$112,FR240,'ANNUAL SUMMARY'!$V$9,FC218,'ANNUAL SUMMARY'!$FE$64)+SUMIFS('ANNUAL SUMMARY'!$GG$170,FR240,'ANNUAL SUMMARY'!$V$9,FC218,'ANNUAL SUMMARY'!$FE$122)+SUMIFS('ANNUAL SUMMARY'!$GG$228,FR240,'ANNUAL SUMMARY'!$V$9,FC218,'ANNUAL SUMMARY'!$FE$180)+SUMIFS('ANNUAL SUMMARY'!$GG$286,FR240,'ANNUAL SUMMARY'!$V$9,FC218,'ANNUAL SUMMARY'!$FE$238)+SUMIFS('ANNUAL SUMMARY'!$GG$344,FR240,'ANNUAL SUMMARY'!$V$9,FC218,'ANNUAL SUMMARY'!$FE$296)+SUMIFS('ANNUAL SUMMARY'!$GG$402,FR240,'ANNUAL SUMMARY'!$V$9,FC218,'ANNUAL SUMMARY'!$FE$354)+SUMIFS('ANNUAL SUMMARY'!$GG$460,FR240,'ANNUAL SUMMARY'!$V$9,FC218,'ANNUAL SUMMARY'!$FE$412)+SUMIFS('ANNUAL SUMMARY'!$GG$518,FR240,'ANNUAL SUMMARY'!$V$9,FC218,'ANNUAL SUMMARY'!$FE$470)+SUMIFS('ANNUAL SUMMARY'!$GG$576,FR240,'ANNUAL SUMMARY'!$V$9,FC218,'ANNUAL SUMMARY'!$FE$528)+SUMIFS('ANNUAL SUMMARY'!$GG$634,FR240,'ANNUAL SUMMARY'!$V$9,FC218,'ANNUAL SUMMARY'!$FE$586)+SUMIFS('ANNUAL SUMMARY'!$GG$692,FR240,'ANNUAL SUMMARY'!$V$9,FC218,'ANNUAL SUMMARY'!$FE$644)</f>
        <v>0</v>
      </c>
      <c r="GF240" s="727"/>
      <c r="GG240" s="727"/>
      <c r="GH240" s="727"/>
      <c r="GI240" s="728">
        <f>SUMIFS('ANNUAL SUMMARY'!$AR$54,FR240,'ANNUAL SUMMARY'!$V$9,FC218,'ANNUAL SUMMARY'!$L$6)+SUMIFS('ANNUAL SUMMARY'!$AR$112,FR240,'ANNUAL SUMMARY'!$V$9,FC218,'ANNUAL SUMMARY'!$L$64)+SUMIFS('ANNUAL SUMMARY'!$AR$170,FR240,'ANNUAL SUMMARY'!$V$9,FC218,'ANNUAL SUMMARY'!$L$122)+SUMIFS('ANNUAL SUMMARY'!$AR$228,FR240,'ANNUAL SUMMARY'!$V$9,FC218,'ANNUAL SUMMARY'!$L$180)+SUMIFS('ANNUAL SUMMARY'!$AR$286,FR240,'ANNUAL SUMMARY'!$V$9,FC218,'ANNUAL SUMMARY'!$L$238)+SUMIFS('ANNUAL SUMMARY'!$AR$344,FR240,'ANNUAL SUMMARY'!$V$9,FC218,'ANNUAL SUMMARY'!$L$296)+SUMIFS('ANNUAL SUMMARY'!$AR$402,FR240,'ANNUAL SUMMARY'!$V$9,FC218,'ANNUAL SUMMARY'!$L$354)+SUMIFS('ANNUAL SUMMARY'!$AR$460,FR240,'ANNUAL SUMMARY'!$V$9,FC218,'ANNUAL SUMMARY'!$L$412)+SUMIFS('ANNUAL SUMMARY'!$AR$518,FR240,'ANNUAL SUMMARY'!$V$9,FC218,'ANNUAL SUMMARY'!$L$470)+SUMIFS('ANNUAL SUMMARY'!$AR$576,FR240,'ANNUAL SUMMARY'!$V$9,FC218,'ANNUAL SUMMARY'!$L$528)+SUMIFS('ANNUAL SUMMARY'!$AR$634,FR240,'ANNUAL SUMMARY'!$V$9,FC218,'ANNUAL SUMMARY'!$L$586)+SUMIFS('ANNUAL SUMMARY'!$AR$692,FR240,'ANNUAL SUMMARY'!$V$9,FC218,'ANNUAL SUMMARY'!$L$644)+SUMIFS('ANNUAL SUMMARY'!$CO$54,FR240,'ANNUAL SUMMARY'!$V$9,FC218,'ANNUAL SUMMARY'!$BI$6)+SUMIFS('ANNUAL SUMMARY'!$CO$112,FR240,'ANNUAL SUMMARY'!$V$9,FC218,'ANNUAL SUMMARY'!$BI$64)+SUMIFS('ANNUAL SUMMARY'!$CO$170,FR240,'ANNUAL SUMMARY'!$V$9,FC218,'ANNUAL SUMMARY'!$BI$122)+SUMIFS('ANNUAL SUMMARY'!$CO$228,FR240,'ANNUAL SUMMARY'!$V$9,FC218,'ANNUAL SUMMARY'!$BI$180)+SUMIFS('ANNUAL SUMMARY'!$CO$286,FR240,'ANNUAL SUMMARY'!$V$9,FC218,'ANNUAL SUMMARY'!$BI$238)+SUMIFS('ANNUAL SUMMARY'!$CO$344,FR240,'ANNUAL SUMMARY'!$V$9,FC218,'ANNUAL SUMMARY'!$BI$296)+SUMIFS('ANNUAL SUMMARY'!$CO$402,FR240,'ANNUAL SUMMARY'!$V$9,FC218,'ANNUAL SUMMARY'!$BI$354)+SUMIFS('ANNUAL SUMMARY'!$CO$460,FR240,'ANNUAL SUMMARY'!$V$9,FC218,'ANNUAL SUMMARY'!$BI$412)+SUMIFS('ANNUAL SUMMARY'!$CO$518,FR240,'ANNUAL SUMMARY'!$V$9,FC218,'ANNUAL SUMMARY'!$BI$470)+SUMIFS('ANNUAL SUMMARY'!$CO$576,FR240,'ANNUAL SUMMARY'!$V$9,FC218,'ANNUAL SUMMARY'!$BI$528)+SUMIFS('ANNUAL SUMMARY'!$CO$634,FR240,'ANNUAL SUMMARY'!$V$9,FC218,'ANNUAL SUMMARY'!$BI$586)+SUMIFS('ANNUAL SUMMARY'!$CO$692,FR240,'ANNUAL SUMMARY'!$V$9,FC218,'ANNUAL SUMMARY'!$BI$644)+SUMIFS('ANNUAL SUMMARY'!$EN$54,FR240,'ANNUAL SUMMARY'!$V$9,FC218,'ANNUAL SUMMARY'!$DH$6)+SUMIFS('ANNUAL SUMMARY'!$EN$112,FR240,'ANNUAL SUMMARY'!$V$9,FC218,'ANNUAL SUMMARY'!$DH$64)+SUMIFS('ANNUAL SUMMARY'!$EN$170,FR240,'ANNUAL SUMMARY'!$V$9,FC218,'ANNUAL SUMMARY'!$DH$122)+SUMIFS('ANNUAL SUMMARY'!$EN$228,FR240,'ANNUAL SUMMARY'!$V$9,FC218,'ANNUAL SUMMARY'!$DH$180)+SUMIFS('ANNUAL SUMMARY'!$EN$286,FR240,'ANNUAL SUMMARY'!$V$9,FC218,'ANNUAL SUMMARY'!$DH$238)+SUMIFS('ANNUAL SUMMARY'!$EN$344,FR240,'ANNUAL SUMMARY'!$V$9,FC218,'ANNUAL SUMMARY'!$DH$296)+SUMIFS('ANNUAL SUMMARY'!$EN$402,FR240,'ANNUAL SUMMARY'!$V$9,FC218,'ANNUAL SUMMARY'!$DH$354)+SUMIFS('ANNUAL SUMMARY'!$EN$460,FR240,'ANNUAL SUMMARY'!$V$9,FC218,'ANNUAL SUMMARY'!$DH$412)+SUMIFS('ANNUAL SUMMARY'!$EN$518,FR240,'ANNUAL SUMMARY'!$V$9,FC218,'ANNUAL SUMMARY'!$DH$470)+SUMIFS('ANNUAL SUMMARY'!$EN$576,FR240,'ANNUAL SUMMARY'!$V$9,FC218,'ANNUAL SUMMARY'!$DH$528)+SUMIFS('ANNUAL SUMMARY'!$EN$634,FR240,'ANNUAL SUMMARY'!$V$9,FC218,'ANNUAL SUMMARY'!$DH$586)+SUMIFS('ANNUAL SUMMARY'!$EN$692,FR240,'ANNUAL SUMMARY'!$V$9,FC218,'ANNUAL SUMMARY'!$DH$644)+SUMIFS('ANNUAL SUMMARY'!$GK$54,FR240,'ANNUAL SUMMARY'!$V$9,FC218,'ANNUAL SUMMARY'!$FE$6)+SUMIFS('ANNUAL SUMMARY'!$GK$112,FR240,'ANNUAL SUMMARY'!$V$9,FC218,'ANNUAL SUMMARY'!$FE$64)+SUMIFS('ANNUAL SUMMARY'!$GK$170,FR240,'ANNUAL SUMMARY'!$V$9,FC218,'ANNUAL SUMMARY'!$FE$122)+SUMIFS('ANNUAL SUMMARY'!$GK$228,FR240,'ANNUAL SUMMARY'!$V$9,FC218,'ANNUAL SUMMARY'!$FE$180)+SUMIFS('ANNUAL SUMMARY'!$GK$286,FR240,'ANNUAL SUMMARY'!$V$9,FC218,'ANNUAL SUMMARY'!$FE$238)+SUMIFS('ANNUAL SUMMARY'!$GK$344,FR240,'ANNUAL SUMMARY'!$V$9,FC218,'ANNUAL SUMMARY'!$FE$296)+SUMIFS('ANNUAL SUMMARY'!$GK$402,FR240,'ANNUAL SUMMARY'!$V$9,FC218,'ANNUAL SUMMARY'!$FE$354)+SUMIFS('ANNUAL SUMMARY'!$GK$460,FR240,'ANNUAL SUMMARY'!$V$9,FC218,'ANNUAL SUMMARY'!$FE$412)+SUMIFS('ANNUAL SUMMARY'!$GK$518,FR240,'ANNUAL SUMMARY'!$V$9,FC218,'ANNUAL SUMMARY'!$FE$470)+SUMIFS('ANNUAL SUMMARY'!$GK$576,FR240,'ANNUAL SUMMARY'!$V$9,FC218,'ANNUAL SUMMARY'!$FE$528)+SUMIFS('ANNUAL SUMMARY'!$GK$634,FR240,'ANNUAL SUMMARY'!$V$9,FC218,'ANNUAL SUMMARY'!$FE$586)+SUMIFS('ANNUAL SUMMARY'!$GK$692,FR240,'ANNUAL SUMMARY'!$V$9,FC218,'ANNUAL SUMMARY'!$FE$644)</f>
        <v>0</v>
      </c>
      <c r="GJ240" s="728"/>
      <c r="GK240" s="728"/>
      <c r="GL240" s="728">
        <f>SUMIFS('ANNUAL SUMMARY'!$AU$54,FR240,'ANNUAL SUMMARY'!$V$9,FC218,'ANNUAL SUMMARY'!$L$6)+SUMIFS('ANNUAL SUMMARY'!$AU$112,FR240,'ANNUAL SUMMARY'!$V$9,FC218,'ANNUAL SUMMARY'!$L$64)+SUMIFS('ANNUAL SUMMARY'!$AU$170,FR240,'ANNUAL SUMMARY'!$V$9,FC218,'ANNUAL SUMMARY'!$L$122)+SUMIFS('ANNUAL SUMMARY'!$AU$228,FR240,'ANNUAL SUMMARY'!$V$9,FC218,'ANNUAL SUMMARY'!$L$180)+SUMIFS('ANNUAL SUMMARY'!$AU$286,FR240,'ANNUAL SUMMARY'!$V$9,FC218,'ANNUAL SUMMARY'!$L$238)+SUMIFS('ANNUAL SUMMARY'!$AU$344,FR240,'ANNUAL SUMMARY'!$V$9,FC218,'ANNUAL SUMMARY'!$L$296)+SUMIFS('ANNUAL SUMMARY'!$AU$402,FR240,'ANNUAL SUMMARY'!$V$9,FC218,'ANNUAL SUMMARY'!$L$354)+SUMIFS('ANNUAL SUMMARY'!$AU$460,FR240,'ANNUAL SUMMARY'!$V$9,FC218,'ANNUAL SUMMARY'!$L$412)+SUMIFS('ANNUAL SUMMARY'!$AU$518,FR240,'ANNUAL SUMMARY'!$V$9,FC218,'ANNUAL SUMMARY'!$L$470)+SUMIFS('ANNUAL SUMMARY'!$AU$576,FR240,'ANNUAL SUMMARY'!$V$9,FC218,'ANNUAL SUMMARY'!$L$528)+SUMIFS('ANNUAL SUMMARY'!$AU$634,FR240,'ANNUAL SUMMARY'!$V$9,FC218,'ANNUAL SUMMARY'!$L$586)+SUMIFS('ANNUAL SUMMARY'!$AU$692,FR240,'ANNUAL SUMMARY'!$V$9,FC218,'ANNUAL SUMMARY'!$L$644)+SUMIFS('ANNUAL SUMMARY'!$CR$54,FR240,'ANNUAL SUMMARY'!$V$9,FC218,'ANNUAL SUMMARY'!$BI$6)+SUMIFS('ANNUAL SUMMARY'!$CR$112,FR240,'ANNUAL SUMMARY'!$V$9,FC218,'ANNUAL SUMMARY'!$BI$64)+SUMIFS('ANNUAL SUMMARY'!$CR$170,FR240,'ANNUAL SUMMARY'!$V$9,FC218,'ANNUAL SUMMARY'!$BI$122)+SUMIFS('ANNUAL SUMMARY'!$CR$228,FR240,'ANNUAL SUMMARY'!$V$9,FC218,'ANNUAL SUMMARY'!$BI$180)+SUMIFS('ANNUAL SUMMARY'!$CR$286,FR240,'ANNUAL SUMMARY'!$V$9,FC218,'ANNUAL SUMMARY'!$BI$238)+SUMIFS('ANNUAL SUMMARY'!$CR$344,FR240,'ANNUAL SUMMARY'!$V$9,FC218,'ANNUAL SUMMARY'!$BI$296)+SUMIFS('ANNUAL SUMMARY'!$CR$402,FR240,'ANNUAL SUMMARY'!$V$9,FC218,'ANNUAL SUMMARY'!$BI$354)+SUMIFS('ANNUAL SUMMARY'!$CR$460,FR240,'ANNUAL SUMMARY'!$V$9,FC218,'ANNUAL SUMMARY'!$BI$412)+SUMIFS('ANNUAL SUMMARY'!$CR$518,FR240,'ANNUAL SUMMARY'!$V$9,FC218,'ANNUAL SUMMARY'!$BI$470)+SUMIFS('ANNUAL SUMMARY'!$CR$576,FR240,'ANNUAL SUMMARY'!$V$9,FC218,'ANNUAL SUMMARY'!$BI$528)+SUMIFS('ANNUAL SUMMARY'!$CR$634,FR240,'ANNUAL SUMMARY'!$V$9,FC218,'ANNUAL SUMMARY'!$BI$586)+SUMIFS('ANNUAL SUMMARY'!$CR$692,FR240,'ANNUAL SUMMARY'!$V$9,FC218,'ANNUAL SUMMARY'!$BI$644)+SUMIFS('ANNUAL SUMMARY'!$EQ$54,FR240,'ANNUAL SUMMARY'!$V$9,FC218,'ANNUAL SUMMARY'!$DH$6)+SUMIFS('ANNUAL SUMMARY'!$EQ$112,FR240,'ANNUAL SUMMARY'!$V$9,FC218,'ANNUAL SUMMARY'!$DH$64)+SUMIFS('ANNUAL SUMMARY'!$EQ$170,FR240,'ANNUAL SUMMARY'!$V$9,FC218,'ANNUAL SUMMARY'!$DH$122)+SUMIFS('ANNUAL SUMMARY'!$EQ$228,FR240,'ANNUAL SUMMARY'!$V$9,FC218,'ANNUAL SUMMARY'!$DH$180)+SUMIFS('ANNUAL SUMMARY'!$EQ$286,FR240,'ANNUAL SUMMARY'!$V$9,FC218,'ANNUAL SUMMARY'!$DH$238)+SUMIFS('ANNUAL SUMMARY'!$EQ$344,FR240,'ANNUAL SUMMARY'!$V$9,FC218,'ANNUAL SUMMARY'!$DH$296)+SUMIFS('ANNUAL SUMMARY'!$EQ$402,FR240,'ANNUAL SUMMARY'!$V$9,FC218,'ANNUAL SUMMARY'!$DH$354)+SUMIFS('ANNUAL SUMMARY'!$EQ$460,FR240,'ANNUAL SUMMARY'!$V$9,FC218,'ANNUAL SUMMARY'!$DH$412)+SUMIFS('ANNUAL SUMMARY'!$EQ$518,FR240,'ANNUAL SUMMARY'!$V$9,FC218,'ANNUAL SUMMARY'!$DH$470)+SUMIFS('ANNUAL SUMMARY'!$EQ$576,FR240,'ANNUAL SUMMARY'!$V$9,FC218,'ANNUAL SUMMARY'!$DH$528)+SUMIFS('ANNUAL SUMMARY'!$EQ$634,FR240,'ANNUAL SUMMARY'!$V$9,FC218,'ANNUAL SUMMARY'!$DH$586)+SUMIFS('ANNUAL SUMMARY'!$EQ$692,FR240,'ANNUAL SUMMARY'!$V$9,FC218,'ANNUAL SUMMARY'!$DH$644)+SUMIFS('ANNUAL SUMMARY'!$GN$54,FR240,'ANNUAL SUMMARY'!$V$9,FC218,'ANNUAL SUMMARY'!$FE$6)+SUMIFS('ANNUAL SUMMARY'!$GN$112,FR240,'ANNUAL SUMMARY'!$V$9,FC218,'ANNUAL SUMMARY'!$FE$64)+SUMIFS('ANNUAL SUMMARY'!$GN$170,FR240,'ANNUAL SUMMARY'!$V$9,FC218,'ANNUAL SUMMARY'!$FE$122)+SUMIFS('ANNUAL SUMMARY'!$GN$228,FR240,'ANNUAL SUMMARY'!$V$9,FC218,'ANNUAL SUMMARY'!$FE$180)+SUMIFS('ANNUAL SUMMARY'!$GN$286,FR240,'ANNUAL SUMMARY'!$V$9,FC218,'ANNUAL SUMMARY'!$FE$238)+SUMIFS('ANNUAL SUMMARY'!$GN$344,FR240,'ANNUAL SUMMARY'!$V$9,FC218,'ANNUAL SUMMARY'!$FE$296)+SUMIFS('ANNUAL SUMMARY'!$GN$402,FR240,'ANNUAL SUMMARY'!$V$9,FC218,'ANNUAL SUMMARY'!$FE$354)+SUMIFS('ANNUAL SUMMARY'!$GN$460,FR240,'ANNUAL SUMMARY'!$V$9,FC218,'ANNUAL SUMMARY'!$FE$412)+SUMIFS('ANNUAL SUMMARY'!$GN$518,FR240,'ANNUAL SUMMARY'!$V$9,FC218,'ANNUAL SUMMARY'!$FE$470)+SUMIFS('ANNUAL SUMMARY'!$GN$576,FR240,'ANNUAL SUMMARY'!$V$9,FC218,'ANNUAL SUMMARY'!$FE$528)+SUMIFS('ANNUAL SUMMARY'!$GN$634,FR240,'ANNUAL SUMMARY'!$V$9,FC218,'ANNUAL SUMMARY'!$FE$586)+SUMIFS('ANNUAL SUMMARY'!$GN$692,FR240,'ANNUAL SUMMARY'!$V$9,FC218,'ANNUAL SUMMARY'!$FE$644)</f>
        <v>0</v>
      </c>
      <c r="GM240" s="728"/>
      <c r="GN240" s="728"/>
      <c r="GO240" s="1263"/>
    </row>
    <row r="241" spans="1:197" ht="14.25" customHeight="1" x14ac:dyDescent="0.25">
      <c r="A241" s="154"/>
      <c r="B241" s="867" t="str">
        <f>'ANNUAL SUMMARY'!$C$33</f>
        <v>CROSS C.</v>
      </c>
      <c r="C241" s="868"/>
      <c r="D241" s="868"/>
      <c r="E241" s="868"/>
      <c r="F241" s="792">
        <f>SUMIF('ANNUAL SUMMARY'!$FE$622,K218,'ANNUAL SUMMARY'!$FA$649)+SUMIF('ANNUAL SUMMARY'!$DH$622,K218,'ANNUAL SUMMARY'!$DD$649)+SUMIF('ANNUAL SUMMARY'!$BI$622,K218,'ANNUAL SUMMARY'!$BE$649)+SUMIF('ANNUAL SUMMARY'!$L$622,K218,'ANNUAL SUMMARY'!$H$649)+SUMIF('ANNUAL SUMMARY'!$FE$566,K218,'ANNUAL SUMMARY'!$FA$593)+SUMIF('ANNUAL SUMMARY'!$DH$566,K218,'ANNUAL SUMMARY'!$DD$593)+SUMIF('ANNUAL SUMMARY'!$BI$566,K218,'ANNUAL SUMMARY'!$BE$593)+SUMIF('ANNUAL SUMMARY'!$L$566,K218,'ANNUAL SUMMARY'!$H$593)+SUMIF('ANNUAL SUMMARY'!$FE$510,K218,'ANNUAL SUMMARY'!$FA$537)+SUMIF('ANNUAL SUMMARY'!$DH$510,K218,'ANNUAL SUMMARY'!$DD$537)+SUMIF('ANNUAL SUMMARY'!$BI$510,K218,'ANNUAL SUMMARY'!$BE$537)+SUMIF('ANNUAL SUMMARY'!$L$510,K218,'ANNUAL SUMMARY'!$H$537)+SUMIF('ANNUAL SUMMARY'!$FE$454,K218,'ANNUAL SUMMARY'!$FA$481)+SUMIF('ANNUAL SUMMARY'!$DH$454,K218,'ANNUAL SUMMARY'!$DD$481)+SUMIF('ANNUAL SUMMARY'!$BI$454,K218,'ANNUAL SUMMARY'!$BE$481)+SUMIF('ANNUAL SUMMARY'!$L$454,K218,'ANNUAL SUMMARY'!$H$481)+SUMIF('ANNUAL SUMMARY'!$FE$398,K218,'ANNUAL SUMMARY'!$FA$425)+SUMIF('ANNUAL SUMMARY'!$DH$398,K218,'ANNUAL SUMMARY'!$DD$425)+SUMIF('ANNUAL SUMMARY'!$BI$398,K218,'ANNUAL SUMMARY'!$BE$425)+SUMIF('ANNUAL SUMMARY'!$L$398,K218,'ANNUAL SUMMARY'!$H$425)+SUMIF('ANNUAL SUMMARY'!$FE$342,K218,'ANNUAL SUMMARY'!$FA$369)+SUMIF('ANNUAL SUMMARY'!$DH$342,K218,'ANNUAL SUMMARY'!$DD$369)+SUMIF('ANNUAL SUMMARY'!$BI$342,K218,'ANNUAL SUMMARY'!$BE$369)+SUMIF('ANNUAL SUMMARY'!$L$342,K218,'ANNUAL SUMMARY'!$H$369)+SUMIF('ANNUAL SUMMARY'!$FE$286,K218,'ANNUAL SUMMARY'!$FA$313)+SUMIF('ANNUAL SUMMARY'!$DH$286,K218,'ANNUAL SUMMARY'!$DD$313)+SUMIF('ANNUAL SUMMARY'!$BI$286,K218,'ANNUAL SUMMARY'!$BE$313)+SUMIF('ANNUAL SUMMARY'!$L$286,K218,'ANNUAL SUMMARY'!$H$313)+SUMIF('ANNUAL SUMMARY'!$FE$230,K218,'ANNUAL SUMMARY'!$FA$257)+SUMIF('ANNUAL SUMMARY'!$DH$230,K218,'ANNUAL SUMMARY'!$DD$257)+SUMIF('ANNUAL SUMMARY'!$BI$230,K218,'ANNUAL SUMMARY'!$BE$257)+SUMIF('ANNUAL SUMMARY'!$L$230,K218,'ANNUAL SUMMARY'!$H$257)+SUMIF('ANNUAL SUMMARY'!$FE$174,K218,'ANNUAL SUMMARY'!$FA$201)+SUMIF('ANNUAL SUMMARY'!$DH$174,K218,'ANNUAL SUMMARY'!$DD$201)+SUMIF('ANNUAL SUMMARY'!$BI$174,K218,'ANNUAL SUMMARY'!$BE$201)+SUMIF('ANNUAL SUMMARY'!$L$174,K218,'ANNUAL SUMMARY'!$H$201)+SUMIF('ANNUAL SUMMARY'!$FE$118,K218,'ANNUAL SUMMARY'!$FA$145)+SUMIF('ANNUAL SUMMARY'!$DH$118,K218,'ANNUAL SUMMARY'!$DD$145)+SUMIF('ANNUAL SUMMARY'!$BI$118,K218,'ANNUAL SUMMARY'!$BE$145)+SUMIF('ANNUAL SUMMARY'!$L$118,K218,'ANNUAL SUMMARY'!$H$145)+SUMIF('ANNUAL SUMMARY'!$FE$62,K218,'ANNUAL SUMMARY'!$FA$89)+SUMIF('ANNUAL SUMMARY'!$DH$62,K218,'ANNUAL SUMMARY'!$DD$89)+SUMIF('ANNUAL SUMMARY'!$BI$62,K218,'ANNUAL SUMMARY'!$BE$89)+SUMIF('ANNUAL SUMMARY'!$L$62,K218,'ANNUAL SUMMARY'!$H$89)+SUMIF('ANNUAL SUMMARY'!$FE$6,K218,'ANNUAL SUMMARY'!$FA$33)+SUMIF('ANNUAL SUMMARY'!$DH$6,K218,'ANNUAL SUMMARY'!$DD$33)+SUMIF('ANNUAL SUMMARY'!$BI$6,K218,'ANNUAL SUMMARY'!$BE$33)+SUMIF('ANNUAL SUMMARY'!$L$6,K218,'ANNUAL SUMMARY'!$H$33)+SUMIF('PREVIOUS LOGS'!$K$6,K218,'PREVIOUS LOGS'!$F$29)+SUMIF('PREVIOUS LOGS'!$K$59,$K$6,'PREVIOUS LOGS'!$F$82)+SUMIF('PREVIOUS LOGS'!$K$112,K218,'PREVIOUS LOGS'!$F$135)+SUMIF('PREVIOUS LOGS'!$K$165,K218,'PREVIOUS LOGS'!$F$188)+SUMIF('PREVIOUS LOGS'!$K$218,K218,'PREVIOUS LOGS'!$F$241)+SUMIF('PREVIOUS LOGS'!$K$271,K218,'PREVIOUS LOGS'!$F$294)+SUMIF('PREVIOUS LOGS'!$K$324,K218,'PREVIOUS LOGS'!$F$347)+SUMIF('PREVIOUS LOGS'!$BH$6,K218,'PREVIOUS LOGS'!$BD$29)+SUMIF('PREVIOUS LOGS'!$BH$59,$K$6,'PREVIOUS LOGS'!$BD$82)+SUMIF('PREVIOUS LOGS'!$BH$112,K218,'PREVIOUS LOGS'!$BD$135)+SUMIF('PREVIOUS LOGS'!$BH$165,K218,'PREVIOUS LOGS'!$BD$188)+SUMIF('PREVIOUS LOGS'!$BH$218,K218,'PREVIOUS LOGS'!$BD$241)+SUMIF('PREVIOUS LOGS'!$BH$271,K218,'PREVIOUS LOGS'!$BD$294)+SUMIF('PREVIOUS LOGS'!$BH$324,K218,'PREVIOUS LOGS'!$BD$347)+SUMIF('PREVIOUS LOGS'!$DF$6,K218,'PREVIOUS LOGS'!$DB$29)+SUMIF('PREVIOUS LOGS'!$DF$59,$K$6,'PREVIOUS LOGS'!$DB$82)+SUMIF('PREVIOUS LOGS'!$DF$112,K218,'PREVIOUS LOGS'!$DB$135)+SUMIF('PREVIOUS LOGS'!$DF$165,K218,'PREVIOUS LOGS'!$DB$188)+SUMIF('PREVIOUS LOGS'!$DF$218,K218,'PREVIOUS LOGS'!$DB$241)+SUMIF('PREVIOUS LOGS'!$DF$271,K218,'PREVIOUS LOGS'!$DB$294)+SUMIF('PREVIOUS LOGS'!$DF$324,K218,'PREVIOUS LOGS'!$DB$347)+SUMIF('PREVIOUS LOGS'!$FC$6,K218,'PREVIOUS LOGS'!$EY$29)+SUMIF('PREVIOUS LOGS'!$FC$59,$K$6,'PREVIOUS LOGS'!$EY$82)+SUMIF('PREVIOUS LOGS'!$FC$112,K218,'PREVIOUS LOGS'!$EY$135)+SUMIF('PREVIOUS LOGS'!$FC$165,K218,'PREVIOUS LOGS'!$EY$188)+SUMIF('PREVIOUS LOGS'!$FC$218,K218,'PREVIOUS LOGS'!$EY$241)+SUMIF('PREVIOUS LOGS'!$FC$271,K218,'PREVIOUS LOGS'!$EY$294)+SUMIF('PREVIOUS LOGS'!$FC$324,K218,'PREVIOUS LOGS'!$EY$347)</f>
        <v>0</v>
      </c>
      <c r="G241" s="793"/>
      <c r="H241" s="793"/>
      <c r="I241" s="793"/>
      <c r="J241" s="793"/>
      <c r="K241" s="793"/>
      <c r="L241" s="794"/>
      <c r="M241" s="643"/>
      <c r="N241" s="786" t="s">
        <v>63</v>
      </c>
      <c r="O241" s="644"/>
      <c r="P241" s="644"/>
      <c r="Q241" s="644"/>
      <c r="R241" s="644"/>
      <c r="S241" s="644"/>
      <c r="T241" s="644"/>
      <c r="U241" s="644"/>
      <c r="V241" s="644"/>
      <c r="W241" s="644"/>
      <c r="X241" s="645"/>
      <c r="Y241" s="15"/>
      <c r="Z241" s="814"/>
      <c r="AA241" s="815"/>
      <c r="AB241" s="815"/>
      <c r="AC241" s="815"/>
      <c r="AD241" s="815"/>
      <c r="AE241" s="727"/>
      <c r="AF241" s="727"/>
      <c r="AG241" s="727"/>
      <c r="AH241" s="727"/>
      <c r="AI241" s="727"/>
      <c r="AJ241" s="727"/>
      <c r="AK241" s="727"/>
      <c r="AL241" s="727"/>
      <c r="AM241" s="727"/>
      <c r="AN241" s="727"/>
      <c r="AO241" s="727"/>
      <c r="AP241" s="727"/>
      <c r="AQ241" s="728"/>
      <c r="AR241" s="728"/>
      <c r="AS241" s="728"/>
      <c r="AT241" s="728"/>
      <c r="AU241" s="728"/>
      <c r="AV241" s="1260"/>
      <c r="AW241" s="1263"/>
      <c r="AX241" s="154"/>
      <c r="AY241" s="867" t="str">
        <f>'ANNUAL SUMMARY'!$C$33</f>
        <v>CROSS C.</v>
      </c>
      <c r="AZ241" s="868"/>
      <c r="BA241" s="868"/>
      <c r="BB241" s="868"/>
      <c r="BC241" s="792">
        <f>SUMIF('ANNUAL SUMMARY'!$FE$622,BH218,'ANNUAL SUMMARY'!$FA$649)+SUMIF('ANNUAL SUMMARY'!$DH$622,BH218,'ANNUAL SUMMARY'!$DD$649)+SUMIF('ANNUAL SUMMARY'!$BI$622,BH218,'ANNUAL SUMMARY'!$BE$649)+SUMIF('ANNUAL SUMMARY'!$L$622,BH218,'ANNUAL SUMMARY'!$H$649)+SUMIF('ANNUAL SUMMARY'!$FE$566,BH218,'ANNUAL SUMMARY'!$FA$593)+SUMIF('ANNUAL SUMMARY'!$DH$566,BH218,'ANNUAL SUMMARY'!$DD$593)+SUMIF('ANNUAL SUMMARY'!$BI$566,BH218,'ANNUAL SUMMARY'!$BE$593)+SUMIF('ANNUAL SUMMARY'!$L$566,BH218,'ANNUAL SUMMARY'!$H$593)+SUMIF('ANNUAL SUMMARY'!$FE$510,BH218,'ANNUAL SUMMARY'!$FA$537)+SUMIF('ANNUAL SUMMARY'!$DH$510,BH218,'ANNUAL SUMMARY'!$DD$537)+SUMIF('ANNUAL SUMMARY'!$BI$510,BH218,'ANNUAL SUMMARY'!$BE$537)+SUMIF('ANNUAL SUMMARY'!$L$510,BH218,'ANNUAL SUMMARY'!$H$537)+SUMIF('ANNUAL SUMMARY'!$FE$454,BH218,'ANNUAL SUMMARY'!$FA$481)+SUMIF('ANNUAL SUMMARY'!$DH$454,BH218,'ANNUAL SUMMARY'!$DD$481)+SUMIF('ANNUAL SUMMARY'!$BI$454,BH218,'ANNUAL SUMMARY'!$BE$481)+SUMIF('ANNUAL SUMMARY'!$L$454,BH218,'ANNUAL SUMMARY'!$H$481)+SUMIF('ANNUAL SUMMARY'!$FE$398,BH218,'ANNUAL SUMMARY'!$FA$425)+SUMIF('ANNUAL SUMMARY'!$DH$398,BH218,'ANNUAL SUMMARY'!$DD$425)+SUMIF('ANNUAL SUMMARY'!$BI$398,BH218,'ANNUAL SUMMARY'!$BE$425)+SUMIF('ANNUAL SUMMARY'!$L$398,BH218,'ANNUAL SUMMARY'!$H$425)+SUMIF('ANNUAL SUMMARY'!$FE$342,BH218,'ANNUAL SUMMARY'!$FA$369)+SUMIF('ANNUAL SUMMARY'!$DH$342,BH218,'ANNUAL SUMMARY'!$DD$369)+SUMIF('ANNUAL SUMMARY'!$BI$342,BH218,'ANNUAL SUMMARY'!$BE$369)+SUMIF('ANNUAL SUMMARY'!$L$342,BH218,'ANNUAL SUMMARY'!$H$369)+SUMIF('ANNUAL SUMMARY'!$FE$286,BH218,'ANNUAL SUMMARY'!$FA$313)+SUMIF('ANNUAL SUMMARY'!$DH$286,BH218,'ANNUAL SUMMARY'!$DD$313)+SUMIF('ANNUAL SUMMARY'!$BI$286,BH218,'ANNUAL SUMMARY'!$BE$313)+SUMIF('ANNUAL SUMMARY'!$L$286,BH218,'ANNUAL SUMMARY'!$H$313)+SUMIF('ANNUAL SUMMARY'!$FE$230,BH218,'ANNUAL SUMMARY'!$FA$257)+SUMIF('ANNUAL SUMMARY'!$DH$230,BH218,'ANNUAL SUMMARY'!$DD$257)+SUMIF('ANNUAL SUMMARY'!$BI$230,BH218,'ANNUAL SUMMARY'!$BE$257)+SUMIF('ANNUAL SUMMARY'!$L$230,BH218,'ANNUAL SUMMARY'!$H$257)+SUMIF('ANNUAL SUMMARY'!$FE$174,BH218,'ANNUAL SUMMARY'!$FA$201)+SUMIF('ANNUAL SUMMARY'!$DH$174,BH218,'ANNUAL SUMMARY'!$DD$201)+SUMIF('ANNUAL SUMMARY'!$BI$174,BH218,'ANNUAL SUMMARY'!$BE$201)+SUMIF('ANNUAL SUMMARY'!$L$174,BH218,'ANNUAL SUMMARY'!$H$201)+SUMIF('ANNUAL SUMMARY'!$FE$118,BH218,'ANNUAL SUMMARY'!$FA$145)+SUMIF('ANNUAL SUMMARY'!$DH$118,BH218,'ANNUAL SUMMARY'!$DD$145)+SUMIF('ANNUAL SUMMARY'!$BI$118,BH218,'ANNUAL SUMMARY'!$BE$145)+SUMIF('ANNUAL SUMMARY'!$L$118,BH218,'ANNUAL SUMMARY'!$H$145)+SUMIF('ANNUAL SUMMARY'!$FE$62,BH218,'ANNUAL SUMMARY'!$FA$89)+SUMIF('ANNUAL SUMMARY'!$DH$62,BH218,'ANNUAL SUMMARY'!$DD$89)+SUMIF('ANNUAL SUMMARY'!$BI$62,BH218,'ANNUAL SUMMARY'!$BE$89)+SUMIF('ANNUAL SUMMARY'!$L$62,BH218,'ANNUAL SUMMARY'!$H$89)+SUMIF('ANNUAL SUMMARY'!$FE$6,BH218,'ANNUAL SUMMARY'!$FA$33)+SUMIF('ANNUAL SUMMARY'!$DH$6,BH218,'ANNUAL SUMMARY'!$DD$33)+SUMIF('ANNUAL SUMMARY'!$BI$6,BH218,'ANNUAL SUMMARY'!$BE$33)+SUMIF('ANNUAL SUMMARY'!$L$6,BH218,'ANNUAL SUMMARY'!$H$33)+SUMIF('PREVIOUS LOGS'!$K$6,BH218,'PREVIOUS LOGS'!$F$29)+SUMIF('PREVIOUS LOGS'!$K$59,$K$6,'PREVIOUS LOGS'!$F$82)+SUMIF('PREVIOUS LOGS'!$K$112,BH218,'PREVIOUS LOGS'!$F$135)+SUMIF('PREVIOUS LOGS'!$K$165,BH218,'PREVIOUS LOGS'!$F$188)+SUMIF('PREVIOUS LOGS'!$K$218,BH218,'PREVIOUS LOGS'!$F$241)+SUMIF('PREVIOUS LOGS'!$K$271,BH218,'PREVIOUS LOGS'!$F$294)+SUMIF('PREVIOUS LOGS'!$K$324,BH218,'PREVIOUS LOGS'!$F$347)+SUMIF('PREVIOUS LOGS'!$BH$6,BH218,'PREVIOUS LOGS'!$BD$29)+SUMIF('PREVIOUS LOGS'!$BH$59,$K$6,'PREVIOUS LOGS'!$BD$82)+SUMIF('PREVIOUS LOGS'!$BH$112,BH218,'PREVIOUS LOGS'!$BD$135)+SUMIF('PREVIOUS LOGS'!$BH$165,BH218,'PREVIOUS LOGS'!$BD$188)+SUMIF('PREVIOUS LOGS'!$BH$218,BH218,'PREVIOUS LOGS'!$BD$241)+SUMIF('PREVIOUS LOGS'!$BH$271,BH218,'PREVIOUS LOGS'!$BD$294)+SUMIF('PREVIOUS LOGS'!$BH$324,BH218,'PREVIOUS LOGS'!$BD$347)+SUMIF('PREVIOUS LOGS'!$DF$6,BH218,'PREVIOUS LOGS'!$DB$29)+SUMIF('PREVIOUS LOGS'!$DF$59,$K$6,'PREVIOUS LOGS'!$DB$82)+SUMIF('PREVIOUS LOGS'!$DF$112,BH218,'PREVIOUS LOGS'!$DB$135)+SUMIF('PREVIOUS LOGS'!$DF$165,BH218,'PREVIOUS LOGS'!$DB$188)+SUMIF('PREVIOUS LOGS'!$DF$218,BH218,'PREVIOUS LOGS'!$DB$241)+SUMIF('PREVIOUS LOGS'!$DF$271,BH218,'PREVIOUS LOGS'!$DB$294)+SUMIF('PREVIOUS LOGS'!$DF$324,BH218,'PREVIOUS LOGS'!$DB$347)+SUMIF('PREVIOUS LOGS'!$FC$6,BH218,'PREVIOUS LOGS'!$EY$29)+SUMIF('PREVIOUS LOGS'!$FC$59,$K$6,'PREVIOUS LOGS'!$EY$82)+SUMIF('PREVIOUS LOGS'!$FC$112,BH218,'PREVIOUS LOGS'!$EY$135)+SUMIF('PREVIOUS LOGS'!$FC$165,BH218,'PREVIOUS LOGS'!$EY$188)+SUMIF('PREVIOUS LOGS'!$FC$218,BH218,'PREVIOUS LOGS'!$EY$241)+SUMIF('PREVIOUS LOGS'!$FC$271,BH218,'PREVIOUS LOGS'!$EY$294)+SUMIF('PREVIOUS LOGS'!$FC$324,BH218,'PREVIOUS LOGS'!$EY$347)</f>
        <v>0</v>
      </c>
      <c r="BD241" s="793"/>
      <c r="BE241" s="793"/>
      <c r="BF241" s="793"/>
      <c r="BG241" s="793"/>
      <c r="BH241" s="793"/>
      <c r="BI241" s="794"/>
      <c r="BJ241" s="643"/>
      <c r="BK241" s="786" t="s">
        <v>63</v>
      </c>
      <c r="BL241" s="644"/>
      <c r="BM241" s="644"/>
      <c r="BN241" s="644"/>
      <c r="BO241" s="644"/>
      <c r="BP241" s="644"/>
      <c r="BQ241" s="644"/>
      <c r="BR241" s="644"/>
      <c r="BS241" s="644"/>
      <c r="BT241" s="644"/>
      <c r="BU241" s="645"/>
      <c r="BV241" s="15"/>
      <c r="BW241" s="814"/>
      <c r="BX241" s="815"/>
      <c r="BY241" s="815"/>
      <c r="BZ241" s="815"/>
      <c r="CA241" s="815"/>
      <c r="CB241" s="727"/>
      <c r="CC241" s="727"/>
      <c r="CD241" s="727"/>
      <c r="CE241" s="727"/>
      <c r="CF241" s="727"/>
      <c r="CG241" s="727"/>
      <c r="CH241" s="727"/>
      <c r="CI241" s="727"/>
      <c r="CJ241" s="727"/>
      <c r="CK241" s="727"/>
      <c r="CL241" s="727"/>
      <c r="CM241" s="727"/>
      <c r="CN241" s="728"/>
      <c r="CO241" s="728"/>
      <c r="CP241" s="728"/>
      <c r="CQ241" s="728"/>
      <c r="CR241" s="728"/>
      <c r="CS241" s="728"/>
      <c r="CT241" s="1263"/>
      <c r="CU241" s="1250"/>
      <c r="CV241" s="154"/>
      <c r="CW241" s="867" t="str">
        <f>'ANNUAL SUMMARY'!$C$33</f>
        <v>CROSS C.</v>
      </c>
      <c r="CX241" s="868"/>
      <c r="CY241" s="868"/>
      <c r="CZ241" s="868"/>
      <c r="DA241" s="792">
        <f>SUMIF('ANNUAL SUMMARY'!$FE$622,DF218,'ANNUAL SUMMARY'!$FA$649)+SUMIF('ANNUAL SUMMARY'!$DH$622,DF218,'ANNUAL SUMMARY'!$DD$649)+SUMIF('ANNUAL SUMMARY'!$BI$622,DF218,'ANNUAL SUMMARY'!$BE$649)+SUMIF('ANNUAL SUMMARY'!$L$622,DF218,'ANNUAL SUMMARY'!$H$649)+SUMIF('ANNUAL SUMMARY'!$FE$566,DF218,'ANNUAL SUMMARY'!$FA$593)+SUMIF('ANNUAL SUMMARY'!$DH$566,DF218,'ANNUAL SUMMARY'!$DD$593)+SUMIF('ANNUAL SUMMARY'!$BI$566,DF218,'ANNUAL SUMMARY'!$BE$593)+SUMIF('ANNUAL SUMMARY'!$L$566,DF218,'ANNUAL SUMMARY'!$H$593)+SUMIF('ANNUAL SUMMARY'!$FE$510,DF218,'ANNUAL SUMMARY'!$FA$537)+SUMIF('ANNUAL SUMMARY'!$DH$510,DF218,'ANNUAL SUMMARY'!$DD$537)+SUMIF('ANNUAL SUMMARY'!$BI$510,DF218,'ANNUAL SUMMARY'!$BE$537)+SUMIF('ANNUAL SUMMARY'!$L$510,DF218,'ANNUAL SUMMARY'!$H$537)+SUMIF('ANNUAL SUMMARY'!$FE$454,DF218,'ANNUAL SUMMARY'!$FA$481)+SUMIF('ANNUAL SUMMARY'!$DH$454,DF218,'ANNUAL SUMMARY'!$DD$481)+SUMIF('ANNUAL SUMMARY'!$BI$454,DF218,'ANNUAL SUMMARY'!$BE$481)+SUMIF('ANNUAL SUMMARY'!$L$454,DF218,'ANNUAL SUMMARY'!$H$481)+SUMIF('ANNUAL SUMMARY'!$FE$398,DF218,'ANNUAL SUMMARY'!$FA$425)+SUMIF('ANNUAL SUMMARY'!$DH$398,DF218,'ANNUAL SUMMARY'!$DD$425)+SUMIF('ANNUAL SUMMARY'!$BI$398,DF218,'ANNUAL SUMMARY'!$BE$425)+SUMIF('ANNUAL SUMMARY'!$L$398,DF218,'ANNUAL SUMMARY'!$H$425)+SUMIF('ANNUAL SUMMARY'!$FE$342,DF218,'ANNUAL SUMMARY'!$FA$369)+SUMIF('ANNUAL SUMMARY'!$DH$342,DF218,'ANNUAL SUMMARY'!$DD$369)+SUMIF('ANNUAL SUMMARY'!$BI$342,DF218,'ANNUAL SUMMARY'!$BE$369)+SUMIF('ANNUAL SUMMARY'!$L$342,DF218,'ANNUAL SUMMARY'!$H$369)+SUMIF('ANNUAL SUMMARY'!$FE$286,DF218,'ANNUAL SUMMARY'!$FA$313)+SUMIF('ANNUAL SUMMARY'!$DH$286,DF218,'ANNUAL SUMMARY'!$DD$313)+SUMIF('ANNUAL SUMMARY'!$BI$286,DF218,'ANNUAL SUMMARY'!$BE$313)+SUMIF('ANNUAL SUMMARY'!$L$286,DF218,'ANNUAL SUMMARY'!$H$313)+SUMIF('ANNUAL SUMMARY'!$FE$230,DF218,'ANNUAL SUMMARY'!$FA$257)+SUMIF('ANNUAL SUMMARY'!$DH$230,DF218,'ANNUAL SUMMARY'!$DD$257)+SUMIF('ANNUAL SUMMARY'!$BI$230,DF218,'ANNUAL SUMMARY'!$BE$257)+SUMIF('ANNUAL SUMMARY'!$L$230,DF218,'ANNUAL SUMMARY'!$H$257)+SUMIF('ANNUAL SUMMARY'!$FE$174,DF218,'ANNUAL SUMMARY'!$FA$201)+SUMIF('ANNUAL SUMMARY'!$DH$174,DF218,'ANNUAL SUMMARY'!$DD$201)+SUMIF('ANNUAL SUMMARY'!$BI$174,DF218,'ANNUAL SUMMARY'!$BE$201)+SUMIF('ANNUAL SUMMARY'!$L$174,DF218,'ANNUAL SUMMARY'!$H$201)+SUMIF('ANNUAL SUMMARY'!$FE$118,DF218,'ANNUAL SUMMARY'!$FA$145)+SUMIF('ANNUAL SUMMARY'!$DH$118,DF218,'ANNUAL SUMMARY'!$DD$145)+SUMIF('ANNUAL SUMMARY'!$BI$118,DF218,'ANNUAL SUMMARY'!$BE$145)+SUMIF('ANNUAL SUMMARY'!$L$118,DF218,'ANNUAL SUMMARY'!$H$145)+SUMIF('ANNUAL SUMMARY'!$FE$62,DF218,'ANNUAL SUMMARY'!$FA$89)+SUMIF('ANNUAL SUMMARY'!$DH$62,DF218,'ANNUAL SUMMARY'!$DD$89)+SUMIF('ANNUAL SUMMARY'!$BI$62,DF218,'ANNUAL SUMMARY'!$BE$89)+SUMIF('ANNUAL SUMMARY'!$L$62,DF218,'ANNUAL SUMMARY'!$H$89)+SUMIF('ANNUAL SUMMARY'!$FE$6,DF218,'ANNUAL SUMMARY'!$FA$33)+SUMIF('ANNUAL SUMMARY'!$DH$6,DF218,'ANNUAL SUMMARY'!$DD$33)+SUMIF('ANNUAL SUMMARY'!$BI$6,DF218,'ANNUAL SUMMARY'!$BE$33)+SUMIF('ANNUAL SUMMARY'!$L$6,DF218,'ANNUAL SUMMARY'!$H$33)+SUMIF('PREVIOUS LOGS'!$K$6,DF218,'PREVIOUS LOGS'!$F$29)+SUMIF('PREVIOUS LOGS'!$K$59,$K$6,'PREVIOUS LOGS'!$F$82)+SUMIF('PREVIOUS LOGS'!$K$112,DF218,'PREVIOUS LOGS'!$F$135)+SUMIF('PREVIOUS LOGS'!$K$165,DF218,'PREVIOUS LOGS'!$F$188)+SUMIF('PREVIOUS LOGS'!$K$218,DF218,'PREVIOUS LOGS'!$F$241)+SUMIF('PREVIOUS LOGS'!$K$271,DF218,'PREVIOUS LOGS'!$F$294)+SUMIF('PREVIOUS LOGS'!$K$324,DF218,'PREVIOUS LOGS'!$F$347)+SUMIF('PREVIOUS LOGS'!$BH$6,DF218,'PREVIOUS LOGS'!$BD$29)+SUMIF('PREVIOUS LOGS'!$BH$59,$K$6,'PREVIOUS LOGS'!$BD$82)+SUMIF('PREVIOUS LOGS'!$BH$112,DF218,'PREVIOUS LOGS'!$BD$135)+SUMIF('PREVIOUS LOGS'!$BH$165,DF218,'PREVIOUS LOGS'!$BD$188)+SUMIF('PREVIOUS LOGS'!$BH$218,DF218,'PREVIOUS LOGS'!$BD$241)+SUMIF('PREVIOUS LOGS'!$BH$271,DF218,'PREVIOUS LOGS'!$BD$294)+SUMIF('PREVIOUS LOGS'!$BH$324,DF218,'PREVIOUS LOGS'!$BD$347)+SUMIF('PREVIOUS LOGS'!$DF$6,DF218,'PREVIOUS LOGS'!$DB$29)+SUMIF('PREVIOUS LOGS'!$DF$59,$K$6,'PREVIOUS LOGS'!$DB$82)+SUMIF('PREVIOUS LOGS'!$DF$112,DF218,'PREVIOUS LOGS'!$DB$135)+SUMIF('PREVIOUS LOGS'!$DF$165,DF218,'PREVIOUS LOGS'!$DB$188)+SUMIF('PREVIOUS LOGS'!$DF$218,DF218,'PREVIOUS LOGS'!$DB$241)+SUMIF('PREVIOUS LOGS'!$DF$271,DF218,'PREVIOUS LOGS'!$DB$294)+SUMIF('PREVIOUS LOGS'!$DF$324,DF218,'PREVIOUS LOGS'!$DB$347)+SUMIF('PREVIOUS LOGS'!$FC$6,DF218,'PREVIOUS LOGS'!$EY$29)+SUMIF('PREVIOUS LOGS'!$FC$59,$K$6,'PREVIOUS LOGS'!$EY$82)+SUMIF('PREVIOUS LOGS'!$FC$112,DF218,'PREVIOUS LOGS'!$EY$135)+SUMIF('PREVIOUS LOGS'!$FC$165,DF218,'PREVIOUS LOGS'!$EY$188)+SUMIF('PREVIOUS LOGS'!$FC$218,DF218,'PREVIOUS LOGS'!$EY$241)+SUMIF('PREVIOUS LOGS'!$FC$271,DF218,'PREVIOUS LOGS'!$EY$294)+SUMIF('PREVIOUS LOGS'!$FC$324,DF218,'PREVIOUS LOGS'!$EY$347)</f>
        <v>0</v>
      </c>
      <c r="DB241" s="793"/>
      <c r="DC241" s="793"/>
      <c r="DD241" s="793"/>
      <c r="DE241" s="793"/>
      <c r="DF241" s="793"/>
      <c r="DG241" s="794"/>
      <c r="DH241" s="643"/>
      <c r="DI241" s="786" t="s">
        <v>63</v>
      </c>
      <c r="DJ241" s="644"/>
      <c r="DK241" s="644"/>
      <c r="DL241" s="644"/>
      <c r="DM241" s="644"/>
      <c r="DN241" s="644"/>
      <c r="DO241" s="644"/>
      <c r="DP241" s="644"/>
      <c r="DQ241" s="644"/>
      <c r="DR241" s="644"/>
      <c r="DS241" s="645"/>
      <c r="DT241" s="15"/>
      <c r="DU241" s="814"/>
      <c r="DV241" s="815"/>
      <c r="DW241" s="815"/>
      <c r="DX241" s="815"/>
      <c r="DY241" s="815"/>
      <c r="DZ241" s="727"/>
      <c r="EA241" s="727"/>
      <c r="EB241" s="727"/>
      <c r="EC241" s="727"/>
      <c r="ED241" s="727"/>
      <c r="EE241" s="727"/>
      <c r="EF241" s="727"/>
      <c r="EG241" s="727"/>
      <c r="EH241" s="727"/>
      <c r="EI241" s="727"/>
      <c r="EJ241" s="727"/>
      <c r="EK241" s="727"/>
      <c r="EL241" s="728"/>
      <c r="EM241" s="728"/>
      <c r="EN241" s="728"/>
      <c r="EO241" s="728"/>
      <c r="EP241" s="728"/>
      <c r="EQ241" s="1260"/>
      <c r="ER241" s="1263"/>
      <c r="ES241" s="154"/>
      <c r="ET241" s="867" t="str">
        <f>'ANNUAL SUMMARY'!$C$33</f>
        <v>CROSS C.</v>
      </c>
      <c r="EU241" s="868"/>
      <c r="EV241" s="868"/>
      <c r="EW241" s="868"/>
      <c r="EX241" s="792">
        <f>SUMIF('ANNUAL SUMMARY'!$FE$622,FC218,'ANNUAL SUMMARY'!$FA$649)+SUMIF('ANNUAL SUMMARY'!$DH$622,FC218,'ANNUAL SUMMARY'!$DD$649)+SUMIF('ANNUAL SUMMARY'!$BI$622,FC218,'ANNUAL SUMMARY'!$BE$649)+SUMIF('ANNUAL SUMMARY'!$L$622,FC218,'ANNUAL SUMMARY'!$H$649)+SUMIF('ANNUAL SUMMARY'!$FE$566,FC218,'ANNUAL SUMMARY'!$FA$593)+SUMIF('ANNUAL SUMMARY'!$DH$566,FC218,'ANNUAL SUMMARY'!$DD$593)+SUMIF('ANNUAL SUMMARY'!$BI$566,FC218,'ANNUAL SUMMARY'!$BE$593)+SUMIF('ANNUAL SUMMARY'!$L$566,FC218,'ANNUAL SUMMARY'!$H$593)+SUMIF('ANNUAL SUMMARY'!$FE$510,FC218,'ANNUAL SUMMARY'!$FA$537)+SUMIF('ANNUAL SUMMARY'!$DH$510,FC218,'ANNUAL SUMMARY'!$DD$537)+SUMIF('ANNUAL SUMMARY'!$BI$510,FC218,'ANNUAL SUMMARY'!$BE$537)+SUMIF('ANNUAL SUMMARY'!$L$510,FC218,'ANNUAL SUMMARY'!$H$537)+SUMIF('ANNUAL SUMMARY'!$FE$454,FC218,'ANNUAL SUMMARY'!$FA$481)+SUMIF('ANNUAL SUMMARY'!$DH$454,FC218,'ANNUAL SUMMARY'!$DD$481)+SUMIF('ANNUAL SUMMARY'!$BI$454,FC218,'ANNUAL SUMMARY'!$BE$481)+SUMIF('ANNUAL SUMMARY'!$L$454,FC218,'ANNUAL SUMMARY'!$H$481)+SUMIF('ANNUAL SUMMARY'!$FE$398,FC218,'ANNUAL SUMMARY'!$FA$425)+SUMIF('ANNUAL SUMMARY'!$DH$398,FC218,'ANNUAL SUMMARY'!$DD$425)+SUMIF('ANNUAL SUMMARY'!$BI$398,FC218,'ANNUAL SUMMARY'!$BE$425)+SUMIF('ANNUAL SUMMARY'!$L$398,FC218,'ANNUAL SUMMARY'!$H$425)+SUMIF('ANNUAL SUMMARY'!$FE$342,FC218,'ANNUAL SUMMARY'!$FA$369)+SUMIF('ANNUAL SUMMARY'!$DH$342,FC218,'ANNUAL SUMMARY'!$DD$369)+SUMIF('ANNUAL SUMMARY'!$BI$342,FC218,'ANNUAL SUMMARY'!$BE$369)+SUMIF('ANNUAL SUMMARY'!$L$342,FC218,'ANNUAL SUMMARY'!$H$369)+SUMIF('ANNUAL SUMMARY'!$FE$286,FC218,'ANNUAL SUMMARY'!$FA$313)+SUMIF('ANNUAL SUMMARY'!$DH$286,FC218,'ANNUAL SUMMARY'!$DD$313)+SUMIF('ANNUAL SUMMARY'!$BI$286,FC218,'ANNUAL SUMMARY'!$BE$313)+SUMIF('ANNUAL SUMMARY'!$L$286,FC218,'ANNUAL SUMMARY'!$H$313)+SUMIF('ANNUAL SUMMARY'!$FE$230,FC218,'ANNUAL SUMMARY'!$FA$257)+SUMIF('ANNUAL SUMMARY'!$DH$230,FC218,'ANNUAL SUMMARY'!$DD$257)+SUMIF('ANNUAL SUMMARY'!$BI$230,FC218,'ANNUAL SUMMARY'!$BE$257)+SUMIF('ANNUAL SUMMARY'!$L$230,FC218,'ANNUAL SUMMARY'!$H$257)+SUMIF('ANNUAL SUMMARY'!$FE$174,FC218,'ANNUAL SUMMARY'!$FA$201)+SUMIF('ANNUAL SUMMARY'!$DH$174,FC218,'ANNUAL SUMMARY'!$DD$201)+SUMIF('ANNUAL SUMMARY'!$BI$174,FC218,'ANNUAL SUMMARY'!$BE$201)+SUMIF('ANNUAL SUMMARY'!$L$174,FC218,'ANNUAL SUMMARY'!$H$201)+SUMIF('ANNUAL SUMMARY'!$FE$118,FC218,'ANNUAL SUMMARY'!$FA$145)+SUMIF('ANNUAL SUMMARY'!$DH$118,FC218,'ANNUAL SUMMARY'!$DD$145)+SUMIF('ANNUAL SUMMARY'!$BI$118,FC218,'ANNUAL SUMMARY'!$BE$145)+SUMIF('ANNUAL SUMMARY'!$L$118,FC218,'ANNUAL SUMMARY'!$H$145)+SUMIF('ANNUAL SUMMARY'!$FE$62,FC218,'ANNUAL SUMMARY'!$FA$89)+SUMIF('ANNUAL SUMMARY'!$DH$62,FC218,'ANNUAL SUMMARY'!$DD$89)+SUMIF('ANNUAL SUMMARY'!$BI$62,FC218,'ANNUAL SUMMARY'!$BE$89)+SUMIF('ANNUAL SUMMARY'!$L$62,FC218,'ANNUAL SUMMARY'!$H$89)+SUMIF('ANNUAL SUMMARY'!$FE$6,FC218,'ANNUAL SUMMARY'!$FA$33)+SUMIF('ANNUAL SUMMARY'!$DH$6,FC218,'ANNUAL SUMMARY'!$DD$33)+SUMIF('ANNUAL SUMMARY'!$BI$6,FC218,'ANNUAL SUMMARY'!$BE$33)+SUMIF('ANNUAL SUMMARY'!$L$6,FC218,'ANNUAL SUMMARY'!$H$33)+SUMIF('PREVIOUS LOGS'!$K$6,FC218,'PREVIOUS LOGS'!$F$29)+SUMIF('PREVIOUS LOGS'!$K$59,$K$6,'PREVIOUS LOGS'!$F$82)+SUMIF('PREVIOUS LOGS'!$K$112,FC218,'PREVIOUS LOGS'!$F$135)+SUMIF('PREVIOUS LOGS'!$K$165,FC218,'PREVIOUS LOGS'!$F$188)+SUMIF('PREVIOUS LOGS'!$K$218,FC218,'PREVIOUS LOGS'!$F$241)+SUMIF('PREVIOUS LOGS'!$K$271,FC218,'PREVIOUS LOGS'!$F$294)+SUMIF('PREVIOUS LOGS'!$K$324,FC218,'PREVIOUS LOGS'!$F$347)+SUMIF('PREVIOUS LOGS'!$BH$6,FC218,'PREVIOUS LOGS'!$BD$29)+SUMIF('PREVIOUS LOGS'!$BH$59,$K$6,'PREVIOUS LOGS'!$BD$82)+SUMIF('PREVIOUS LOGS'!$BH$112,FC218,'PREVIOUS LOGS'!$BD$135)+SUMIF('PREVIOUS LOGS'!$BH$165,FC218,'PREVIOUS LOGS'!$BD$188)+SUMIF('PREVIOUS LOGS'!$BH$218,FC218,'PREVIOUS LOGS'!$BD$241)+SUMIF('PREVIOUS LOGS'!$BH$271,FC218,'PREVIOUS LOGS'!$BD$294)+SUMIF('PREVIOUS LOGS'!$BH$324,FC218,'PREVIOUS LOGS'!$BD$347)+SUMIF('PREVIOUS LOGS'!$DF$6,FC218,'PREVIOUS LOGS'!$DB$29)+SUMIF('PREVIOUS LOGS'!$DF$59,$K$6,'PREVIOUS LOGS'!$DB$82)+SUMIF('PREVIOUS LOGS'!$DF$112,FC218,'PREVIOUS LOGS'!$DB$135)+SUMIF('PREVIOUS LOGS'!$DF$165,FC218,'PREVIOUS LOGS'!$DB$188)+SUMIF('PREVIOUS LOGS'!$DF$218,FC218,'PREVIOUS LOGS'!$DB$241)+SUMIF('PREVIOUS LOGS'!$DF$271,FC218,'PREVIOUS LOGS'!$DB$294)+SUMIF('PREVIOUS LOGS'!$DF$324,FC218,'PREVIOUS LOGS'!$DB$347)+SUMIF('PREVIOUS LOGS'!$FC$6,FC218,'PREVIOUS LOGS'!$EY$29)+SUMIF('PREVIOUS LOGS'!$FC$59,$K$6,'PREVIOUS LOGS'!$EY$82)+SUMIF('PREVIOUS LOGS'!$FC$112,FC218,'PREVIOUS LOGS'!$EY$135)+SUMIF('PREVIOUS LOGS'!$FC$165,FC218,'PREVIOUS LOGS'!$EY$188)+SUMIF('PREVIOUS LOGS'!$FC$218,FC218,'PREVIOUS LOGS'!$EY$241)+SUMIF('PREVIOUS LOGS'!$FC$271,FC218,'PREVIOUS LOGS'!$EY$294)+SUMIF('PREVIOUS LOGS'!$FC$324,FC218,'PREVIOUS LOGS'!$EY$347)</f>
        <v>0</v>
      </c>
      <c r="EY241" s="793"/>
      <c r="EZ241" s="793"/>
      <c r="FA241" s="793"/>
      <c r="FB241" s="793"/>
      <c r="FC241" s="793"/>
      <c r="FD241" s="794"/>
      <c r="FE241" s="643"/>
      <c r="FF241" s="786" t="s">
        <v>63</v>
      </c>
      <c r="FG241" s="644"/>
      <c r="FH241" s="644"/>
      <c r="FI241" s="644"/>
      <c r="FJ241" s="644"/>
      <c r="FK241" s="644"/>
      <c r="FL241" s="644"/>
      <c r="FM241" s="644"/>
      <c r="FN241" s="644"/>
      <c r="FO241" s="644"/>
      <c r="FP241" s="645"/>
      <c r="FQ241" s="15"/>
      <c r="FR241" s="814"/>
      <c r="FS241" s="815"/>
      <c r="FT241" s="815"/>
      <c r="FU241" s="815"/>
      <c r="FV241" s="815"/>
      <c r="FW241" s="727"/>
      <c r="FX241" s="727"/>
      <c r="FY241" s="727"/>
      <c r="FZ241" s="727"/>
      <c r="GA241" s="727"/>
      <c r="GB241" s="727"/>
      <c r="GC241" s="727"/>
      <c r="GD241" s="727"/>
      <c r="GE241" s="727"/>
      <c r="GF241" s="727"/>
      <c r="GG241" s="727"/>
      <c r="GH241" s="727"/>
      <c r="GI241" s="728"/>
      <c r="GJ241" s="728"/>
      <c r="GK241" s="728"/>
      <c r="GL241" s="728"/>
      <c r="GM241" s="728"/>
      <c r="GN241" s="728"/>
      <c r="GO241" s="1263"/>
    </row>
    <row r="242" spans="1:197" ht="6" customHeight="1" x14ac:dyDescent="0.25">
      <c r="A242" s="154"/>
      <c r="B242" s="869"/>
      <c r="C242" s="870"/>
      <c r="D242" s="870"/>
      <c r="E242" s="870"/>
      <c r="F242" s="795"/>
      <c r="G242" s="796"/>
      <c r="H242" s="796"/>
      <c r="I242" s="796"/>
      <c r="J242" s="796"/>
      <c r="K242" s="796"/>
      <c r="L242" s="797"/>
      <c r="M242" s="643"/>
      <c r="N242" s="787"/>
      <c r="O242" s="646"/>
      <c r="P242" s="646"/>
      <c r="Q242" s="646"/>
      <c r="R242" s="646"/>
      <c r="S242" s="646"/>
      <c r="T242" s="646"/>
      <c r="U242" s="646"/>
      <c r="V242" s="646"/>
      <c r="W242" s="646"/>
      <c r="X242" s="647"/>
      <c r="Y242" s="15"/>
      <c r="Z242" s="808" t="str">
        <f>IF('FRONT PAGE'!$A$1="www.fly-logics.com","Total Años",0)</f>
        <v>Total Años</v>
      </c>
      <c r="AA242" s="809"/>
      <c r="AB242" s="809"/>
      <c r="AC242" s="809"/>
      <c r="AD242" s="809"/>
      <c r="AE242" s="713">
        <f>SUM(AE222:AH241)</f>
        <v>0</v>
      </c>
      <c r="AF242" s="714"/>
      <c r="AG242" s="714"/>
      <c r="AH242" s="715"/>
      <c r="AI242" s="713">
        <f>SUM(AI222:AL241)</f>
        <v>0</v>
      </c>
      <c r="AJ242" s="714"/>
      <c r="AK242" s="714"/>
      <c r="AL242" s="715"/>
      <c r="AM242" s="713">
        <f>SUM(AM222:AP241)</f>
        <v>0</v>
      </c>
      <c r="AN242" s="714"/>
      <c r="AO242" s="714"/>
      <c r="AP242" s="715"/>
      <c r="AQ242" s="716">
        <f>SUM(AQ222:AS241)</f>
        <v>0</v>
      </c>
      <c r="AR242" s="717"/>
      <c r="AS242" s="717"/>
      <c r="AT242" s="716">
        <f>SUM(AT222:AV241)</f>
        <v>0</v>
      </c>
      <c r="AU242" s="717"/>
      <c r="AV242" s="717"/>
      <c r="AW242" s="1263"/>
      <c r="AX242" s="154"/>
      <c r="AY242" s="869"/>
      <c r="AZ242" s="870"/>
      <c r="BA242" s="870"/>
      <c r="BB242" s="870"/>
      <c r="BC242" s="795"/>
      <c r="BD242" s="796"/>
      <c r="BE242" s="796"/>
      <c r="BF242" s="796"/>
      <c r="BG242" s="796"/>
      <c r="BH242" s="796"/>
      <c r="BI242" s="797"/>
      <c r="BJ242" s="643"/>
      <c r="BK242" s="787"/>
      <c r="BL242" s="646"/>
      <c r="BM242" s="646"/>
      <c r="BN242" s="646"/>
      <c r="BO242" s="646"/>
      <c r="BP242" s="646"/>
      <c r="BQ242" s="646"/>
      <c r="BR242" s="646"/>
      <c r="BS242" s="646"/>
      <c r="BT242" s="646"/>
      <c r="BU242" s="647"/>
      <c r="BV242" s="15"/>
      <c r="BW242" s="808" t="str">
        <f>IF('FRONT PAGE'!$A$1="www.fly-logics.com","Total Años",0)</f>
        <v>Total Años</v>
      </c>
      <c r="BX242" s="809"/>
      <c r="BY242" s="809"/>
      <c r="BZ242" s="809"/>
      <c r="CA242" s="809"/>
      <c r="CB242" s="713">
        <f>SUM(CB222:CE241)</f>
        <v>0</v>
      </c>
      <c r="CC242" s="714"/>
      <c r="CD242" s="714"/>
      <c r="CE242" s="715"/>
      <c r="CF242" s="713">
        <f>SUM(CF222:CI241)</f>
        <v>0</v>
      </c>
      <c r="CG242" s="714"/>
      <c r="CH242" s="714"/>
      <c r="CI242" s="715"/>
      <c r="CJ242" s="713">
        <f>SUM(CJ222:CM241)</f>
        <v>0</v>
      </c>
      <c r="CK242" s="714"/>
      <c r="CL242" s="714"/>
      <c r="CM242" s="715"/>
      <c r="CN242" s="716">
        <f>SUM(CN222:CP241)</f>
        <v>0</v>
      </c>
      <c r="CO242" s="717"/>
      <c r="CP242" s="717"/>
      <c r="CQ242" s="716">
        <f>SUM(CQ222:CS241)</f>
        <v>0</v>
      </c>
      <c r="CR242" s="717"/>
      <c r="CS242" s="904"/>
      <c r="CT242" s="1263"/>
      <c r="CU242" s="1250"/>
      <c r="CV242" s="154"/>
      <c r="CW242" s="869"/>
      <c r="CX242" s="870"/>
      <c r="CY242" s="870"/>
      <c r="CZ242" s="870"/>
      <c r="DA242" s="795"/>
      <c r="DB242" s="796"/>
      <c r="DC242" s="796"/>
      <c r="DD242" s="796"/>
      <c r="DE242" s="796"/>
      <c r="DF242" s="796"/>
      <c r="DG242" s="797"/>
      <c r="DH242" s="643"/>
      <c r="DI242" s="787"/>
      <c r="DJ242" s="646"/>
      <c r="DK242" s="646"/>
      <c r="DL242" s="646"/>
      <c r="DM242" s="646"/>
      <c r="DN242" s="646"/>
      <c r="DO242" s="646"/>
      <c r="DP242" s="646"/>
      <c r="DQ242" s="646"/>
      <c r="DR242" s="646"/>
      <c r="DS242" s="647"/>
      <c r="DT242" s="15"/>
      <c r="DU242" s="808" t="str">
        <f>IF('FRONT PAGE'!$A$1="www.fly-logics.com","Total Años",0)</f>
        <v>Total Años</v>
      </c>
      <c r="DV242" s="809"/>
      <c r="DW242" s="809"/>
      <c r="DX242" s="809"/>
      <c r="DY242" s="809"/>
      <c r="DZ242" s="713">
        <f>SUM(DZ222:EC241)</f>
        <v>0</v>
      </c>
      <c r="EA242" s="714"/>
      <c r="EB242" s="714"/>
      <c r="EC242" s="715"/>
      <c r="ED242" s="713">
        <f>SUM(ED222:EG241)</f>
        <v>0</v>
      </c>
      <c r="EE242" s="714"/>
      <c r="EF242" s="714"/>
      <c r="EG242" s="715"/>
      <c r="EH242" s="713">
        <f>SUM(EH222:EK241)</f>
        <v>0</v>
      </c>
      <c r="EI242" s="714"/>
      <c r="EJ242" s="714"/>
      <c r="EK242" s="715"/>
      <c r="EL242" s="716">
        <f>SUM(EL222:EN241)</f>
        <v>0</v>
      </c>
      <c r="EM242" s="717"/>
      <c r="EN242" s="717"/>
      <c r="EO242" s="716">
        <f>SUM(EO222:EQ241)</f>
        <v>0</v>
      </c>
      <c r="EP242" s="717"/>
      <c r="EQ242" s="717"/>
      <c r="ER242" s="1263"/>
      <c r="ES242" s="154"/>
      <c r="ET242" s="869"/>
      <c r="EU242" s="870"/>
      <c r="EV242" s="870"/>
      <c r="EW242" s="870"/>
      <c r="EX242" s="795"/>
      <c r="EY242" s="796"/>
      <c r="EZ242" s="796"/>
      <c r="FA242" s="796"/>
      <c r="FB242" s="796"/>
      <c r="FC242" s="796"/>
      <c r="FD242" s="797"/>
      <c r="FE242" s="643"/>
      <c r="FF242" s="787"/>
      <c r="FG242" s="646"/>
      <c r="FH242" s="646"/>
      <c r="FI242" s="646"/>
      <c r="FJ242" s="646"/>
      <c r="FK242" s="646"/>
      <c r="FL242" s="646"/>
      <c r="FM242" s="646"/>
      <c r="FN242" s="646"/>
      <c r="FO242" s="646"/>
      <c r="FP242" s="647"/>
      <c r="FQ242" s="15"/>
      <c r="FR242" s="808" t="str">
        <f>IF('FRONT PAGE'!$A$1="www.fly-logics.com","Total Años",0)</f>
        <v>Total Años</v>
      </c>
      <c r="FS242" s="809"/>
      <c r="FT242" s="809"/>
      <c r="FU242" s="809"/>
      <c r="FV242" s="809"/>
      <c r="FW242" s="713">
        <f>SUM(FW222:FZ241)</f>
        <v>0</v>
      </c>
      <c r="FX242" s="714"/>
      <c r="FY242" s="714"/>
      <c r="FZ242" s="715"/>
      <c r="GA242" s="713">
        <f>SUM(GA222:GD241)</f>
        <v>0</v>
      </c>
      <c r="GB242" s="714"/>
      <c r="GC242" s="714"/>
      <c r="GD242" s="715"/>
      <c r="GE242" s="713">
        <f>SUM(GE222:GH241)</f>
        <v>0</v>
      </c>
      <c r="GF242" s="714"/>
      <c r="GG242" s="714"/>
      <c r="GH242" s="715"/>
      <c r="GI242" s="716">
        <f>SUM(GI222:GK241)</f>
        <v>0</v>
      </c>
      <c r="GJ242" s="717"/>
      <c r="GK242" s="717"/>
      <c r="GL242" s="716">
        <f>SUM(GL222:GN241)</f>
        <v>0</v>
      </c>
      <c r="GM242" s="717"/>
      <c r="GN242" s="904"/>
      <c r="GO242" s="1263"/>
    </row>
    <row r="243" spans="1:197" ht="2.25" customHeight="1" x14ac:dyDescent="0.25">
      <c r="A243" s="154"/>
      <c r="B243" s="624"/>
      <c r="C243" s="624"/>
      <c r="D243" s="624"/>
      <c r="E243" s="624"/>
      <c r="F243" s="624"/>
      <c r="G243" s="624"/>
      <c r="H243" s="624"/>
      <c r="I243" s="624"/>
      <c r="J243" s="624"/>
      <c r="K243" s="624"/>
      <c r="L243" s="624"/>
      <c r="M243" s="643"/>
      <c r="N243" s="787"/>
      <c r="O243" s="646"/>
      <c r="P243" s="646"/>
      <c r="Q243" s="646"/>
      <c r="R243" s="646"/>
      <c r="S243" s="646"/>
      <c r="T243" s="646"/>
      <c r="U243" s="646"/>
      <c r="V243" s="646"/>
      <c r="W243" s="646"/>
      <c r="X243" s="647"/>
      <c r="Y243" s="15"/>
      <c r="Z243" s="810"/>
      <c r="AA243" s="811"/>
      <c r="AB243" s="811"/>
      <c r="AC243" s="811"/>
      <c r="AD243" s="811"/>
      <c r="AE243" s="713"/>
      <c r="AF243" s="714"/>
      <c r="AG243" s="714"/>
      <c r="AH243" s="715"/>
      <c r="AI243" s="713"/>
      <c r="AJ243" s="714"/>
      <c r="AK243" s="714"/>
      <c r="AL243" s="715"/>
      <c r="AM243" s="713"/>
      <c r="AN243" s="714"/>
      <c r="AO243" s="714"/>
      <c r="AP243" s="715"/>
      <c r="AQ243" s="716"/>
      <c r="AR243" s="717"/>
      <c r="AS243" s="717"/>
      <c r="AT243" s="716"/>
      <c r="AU243" s="717"/>
      <c r="AV243" s="717"/>
      <c r="AW243" s="1263"/>
      <c r="AX243" s="154"/>
      <c r="AY243" s="624"/>
      <c r="AZ243" s="624"/>
      <c r="BA243" s="624"/>
      <c r="BB243" s="624"/>
      <c r="BC243" s="624"/>
      <c r="BD243" s="624"/>
      <c r="BE243" s="624"/>
      <c r="BF243" s="624"/>
      <c r="BG243" s="624"/>
      <c r="BH243" s="624"/>
      <c r="BI243" s="624"/>
      <c r="BJ243" s="643"/>
      <c r="BK243" s="787"/>
      <c r="BL243" s="646"/>
      <c r="BM243" s="646"/>
      <c r="BN243" s="646"/>
      <c r="BO243" s="646"/>
      <c r="BP243" s="646"/>
      <c r="BQ243" s="646"/>
      <c r="BR243" s="646"/>
      <c r="BS243" s="646"/>
      <c r="BT243" s="646"/>
      <c r="BU243" s="647"/>
      <c r="BV243" s="15"/>
      <c r="BW243" s="810"/>
      <c r="BX243" s="811"/>
      <c r="BY243" s="811"/>
      <c r="BZ243" s="811"/>
      <c r="CA243" s="811"/>
      <c r="CB243" s="713"/>
      <c r="CC243" s="714"/>
      <c r="CD243" s="714"/>
      <c r="CE243" s="715"/>
      <c r="CF243" s="713"/>
      <c r="CG243" s="714"/>
      <c r="CH243" s="714"/>
      <c r="CI243" s="715"/>
      <c r="CJ243" s="713"/>
      <c r="CK243" s="714"/>
      <c r="CL243" s="714"/>
      <c r="CM243" s="715"/>
      <c r="CN243" s="716"/>
      <c r="CO243" s="717"/>
      <c r="CP243" s="717"/>
      <c r="CQ243" s="716"/>
      <c r="CR243" s="717"/>
      <c r="CS243" s="904"/>
      <c r="CT243" s="1263"/>
      <c r="CU243" s="1250"/>
      <c r="CV243" s="154"/>
      <c r="CW243" s="624"/>
      <c r="CX243" s="624"/>
      <c r="CY243" s="624"/>
      <c r="CZ243" s="624"/>
      <c r="DA243" s="624"/>
      <c r="DB243" s="624"/>
      <c r="DC243" s="624"/>
      <c r="DD243" s="624"/>
      <c r="DE243" s="624"/>
      <c r="DF243" s="624"/>
      <c r="DG243" s="624"/>
      <c r="DH243" s="643"/>
      <c r="DI243" s="787"/>
      <c r="DJ243" s="646"/>
      <c r="DK243" s="646"/>
      <c r="DL243" s="646"/>
      <c r="DM243" s="646"/>
      <c r="DN243" s="646"/>
      <c r="DO243" s="646"/>
      <c r="DP243" s="646"/>
      <c r="DQ243" s="646"/>
      <c r="DR243" s="646"/>
      <c r="DS243" s="647"/>
      <c r="DT243" s="15"/>
      <c r="DU243" s="810"/>
      <c r="DV243" s="811"/>
      <c r="DW243" s="811"/>
      <c r="DX243" s="811"/>
      <c r="DY243" s="811"/>
      <c r="DZ243" s="713"/>
      <c r="EA243" s="714"/>
      <c r="EB243" s="714"/>
      <c r="EC243" s="715"/>
      <c r="ED243" s="713"/>
      <c r="EE243" s="714"/>
      <c r="EF243" s="714"/>
      <c r="EG243" s="715"/>
      <c r="EH243" s="713"/>
      <c r="EI243" s="714"/>
      <c r="EJ243" s="714"/>
      <c r="EK243" s="715"/>
      <c r="EL243" s="716"/>
      <c r="EM243" s="717"/>
      <c r="EN243" s="717"/>
      <c r="EO243" s="716"/>
      <c r="EP243" s="717"/>
      <c r="EQ243" s="717"/>
      <c r="ER243" s="1263"/>
      <c r="ES243" s="154"/>
      <c r="ET243" s="624"/>
      <c r="EU243" s="624"/>
      <c r="EV243" s="624"/>
      <c r="EW243" s="624"/>
      <c r="EX243" s="624"/>
      <c r="EY243" s="624"/>
      <c r="EZ243" s="624"/>
      <c r="FA243" s="624"/>
      <c r="FB243" s="624"/>
      <c r="FC243" s="624"/>
      <c r="FD243" s="624"/>
      <c r="FE243" s="643"/>
      <c r="FF243" s="787"/>
      <c r="FG243" s="646"/>
      <c r="FH243" s="646"/>
      <c r="FI243" s="646"/>
      <c r="FJ243" s="646"/>
      <c r="FK243" s="646"/>
      <c r="FL243" s="646"/>
      <c r="FM243" s="646"/>
      <c r="FN243" s="646"/>
      <c r="FO243" s="646"/>
      <c r="FP243" s="647"/>
      <c r="FQ243" s="15"/>
      <c r="FR243" s="810"/>
      <c r="FS243" s="811"/>
      <c r="FT243" s="811"/>
      <c r="FU243" s="811"/>
      <c r="FV243" s="811"/>
      <c r="FW243" s="713"/>
      <c r="FX243" s="714"/>
      <c r="FY243" s="714"/>
      <c r="FZ243" s="715"/>
      <c r="GA243" s="713"/>
      <c r="GB243" s="714"/>
      <c r="GC243" s="714"/>
      <c r="GD243" s="715"/>
      <c r="GE243" s="713"/>
      <c r="GF243" s="714"/>
      <c r="GG243" s="714"/>
      <c r="GH243" s="715"/>
      <c r="GI243" s="716"/>
      <c r="GJ243" s="717"/>
      <c r="GK243" s="717"/>
      <c r="GL243" s="716"/>
      <c r="GM243" s="717"/>
      <c r="GN243" s="904"/>
      <c r="GO243" s="1263"/>
    </row>
    <row r="244" spans="1:197" ht="8.25" customHeight="1" x14ac:dyDescent="0.25">
      <c r="A244" s="154"/>
      <c r="B244" s="166" t="str">
        <f>LOGBOOK!$J$3</f>
        <v>SINGLE-ENGINE</v>
      </c>
      <c r="C244" s="167" t="str">
        <f>LOGBOOK!$K$3</f>
        <v>MULTI-ENGINE</v>
      </c>
      <c r="D244" s="167" t="str">
        <f>LOGBOOK!$L$3</f>
        <v>TURBO PROP</v>
      </c>
      <c r="E244" s="167" t="str">
        <f>LOGBOOK!$M$3</f>
        <v>TURBO JET</v>
      </c>
      <c r="F244" s="167" t="str">
        <f>LOGBOOK!$N$3</f>
        <v>LSA</v>
      </c>
      <c r="G244" s="167" t="str">
        <f>LOGBOOK!$O$2</f>
        <v>HELICOPTER</v>
      </c>
      <c r="H244" s="167" t="str">
        <f>LOGBOOK!$P$2</f>
        <v>GLIDER</v>
      </c>
      <c r="I244" s="167" t="str">
        <f>LOGBOOK!$Q$2</f>
        <v>OTHERS</v>
      </c>
      <c r="J244" s="168"/>
      <c r="K244" s="169"/>
      <c r="L244" s="170" t="s">
        <v>64</v>
      </c>
      <c r="M244" s="16"/>
      <c r="N244" s="788"/>
      <c r="O244" s="648"/>
      <c r="P244" s="648"/>
      <c r="Q244" s="648"/>
      <c r="R244" s="648"/>
      <c r="S244" s="648"/>
      <c r="T244" s="648"/>
      <c r="U244" s="648"/>
      <c r="V244" s="648"/>
      <c r="W244" s="648"/>
      <c r="X244" s="649"/>
      <c r="Y244" s="15"/>
      <c r="Z244" s="810"/>
      <c r="AA244" s="811"/>
      <c r="AB244" s="811"/>
      <c r="AC244" s="811"/>
      <c r="AD244" s="811"/>
      <c r="AE244" s="713"/>
      <c r="AF244" s="714"/>
      <c r="AG244" s="714"/>
      <c r="AH244" s="715"/>
      <c r="AI244" s="713"/>
      <c r="AJ244" s="714"/>
      <c r="AK244" s="714"/>
      <c r="AL244" s="715"/>
      <c r="AM244" s="713"/>
      <c r="AN244" s="714"/>
      <c r="AO244" s="714"/>
      <c r="AP244" s="715"/>
      <c r="AQ244" s="716"/>
      <c r="AR244" s="717"/>
      <c r="AS244" s="717"/>
      <c r="AT244" s="905"/>
      <c r="AU244" s="906"/>
      <c r="AV244" s="906"/>
      <c r="AW244" s="1263"/>
      <c r="AX244" s="154"/>
      <c r="AY244" s="166" t="str">
        <f>LOGBOOK!$J$3</f>
        <v>SINGLE-ENGINE</v>
      </c>
      <c r="AZ244" s="167" t="str">
        <f>LOGBOOK!$K$3</f>
        <v>MULTI-ENGINE</v>
      </c>
      <c r="BA244" s="167" t="str">
        <f>LOGBOOK!$L$3</f>
        <v>TURBO PROP</v>
      </c>
      <c r="BB244" s="167" t="str">
        <f>LOGBOOK!$M$3</f>
        <v>TURBO JET</v>
      </c>
      <c r="BC244" s="167" t="str">
        <f>LOGBOOK!$N$3</f>
        <v>LSA</v>
      </c>
      <c r="BD244" s="167" t="str">
        <f>LOGBOOK!$O$2</f>
        <v>HELICOPTER</v>
      </c>
      <c r="BE244" s="167" t="str">
        <f>LOGBOOK!$P$2</f>
        <v>GLIDER</v>
      </c>
      <c r="BF244" s="167" t="str">
        <f>LOGBOOK!$Q$2</f>
        <v>OTHERS</v>
      </c>
      <c r="BG244" s="168"/>
      <c r="BH244" s="169"/>
      <c r="BI244" s="170" t="s">
        <v>64</v>
      </c>
      <c r="BJ244" s="16"/>
      <c r="BK244" s="788"/>
      <c r="BL244" s="648"/>
      <c r="BM244" s="648"/>
      <c r="BN244" s="648"/>
      <c r="BO244" s="648"/>
      <c r="BP244" s="648"/>
      <c r="BQ244" s="648"/>
      <c r="BR244" s="648"/>
      <c r="BS244" s="648"/>
      <c r="BT244" s="648"/>
      <c r="BU244" s="649"/>
      <c r="BV244" s="15"/>
      <c r="BW244" s="810"/>
      <c r="BX244" s="811"/>
      <c r="BY244" s="811"/>
      <c r="BZ244" s="811"/>
      <c r="CA244" s="811"/>
      <c r="CB244" s="713"/>
      <c r="CC244" s="714"/>
      <c r="CD244" s="714"/>
      <c r="CE244" s="715"/>
      <c r="CF244" s="713"/>
      <c r="CG244" s="714"/>
      <c r="CH244" s="714"/>
      <c r="CI244" s="715"/>
      <c r="CJ244" s="713"/>
      <c r="CK244" s="714"/>
      <c r="CL244" s="714"/>
      <c r="CM244" s="715"/>
      <c r="CN244" s="716"/>
      <c r="CO244" s="717"/>
      <c r="CP244" s="717"/>
      <c r="CQ244" s="905"/>
      <c r="CR244" s="906"/>
      <c r="CS244" s="907"/>
      <c r="CT244" s="1263"/>
      <c r="CU244" s="1250"/>
      <c r="CV244" s="154"/>
      <c r="CW244" s="166" t="str">
        <f>LOGBOOK!$J$3</f>
        <v>SINGLE-ENGINE</v>
      </c>
      <c r="CX244" s="167" t="str">
        <f>LOGBOOK!$K$3</f>
        <v>MULTI-ENGINE</v>
      </c>
      <c r="CY244" s="167" t="str">
        <f>LOGBOOK!$L$3</f>
        <v>TURBO PROP</v>
      </c>
      <c r="CZ244" s="167" t="str">
        <f>LOGBOOK!$M$3</f>
        <v>TURBO JET</v>
      </c>
      <c r="DA244" s="167" t="str">
        <f>LOGBOOK!$N$3</f>
        <v>LSA</v>
      </c>
      <c r="DB244" s="167" t="str">
        <f>LOGBOOK!$O$2</f>
        <v>HELICOPTER</v>
      </c>
      <c r="DC244" s="167" t="str">
        <f>LOGBOOK!$P$2</f>
        <v>GLIDER</v>
      </c>
      <c r="DD244" s="167" t="str">
        <f>LOGBOOK!$Q$2</f>
        <v>OTHERS</v>
      </c>
      <c r="DE244" s="168"/>
      <c r="DF244" s="169"/>
      <c r="DG244" s="170" t="s">
        <v>64</v>
      </c>
      <c r="DH244" s="16"/>
      <c r="DI244" s="788"/>
      <c r="DJ244" s="648"/>
      <c r="DK244" s="648"/>
      <c r="DL244" s="648"/>
      <c r="DM244" s="648"/>
      <c r="DN244" s="648"/>
      <c r="DO244" s="648"/>
      <c r="DP244" s="648"/>
      <c r="DQ244" s="648"/>
      <c r="DR244" s="648"/>
      <c r="DS244" s="649"/>
      <c r="DT244" s="15"/>
      <c r="DU244" s="810"/>
      <c r="DV244" s="811"/>
      <c r="DW244" s="811"/>
      <c r="DX244" s="811"/>
      <c r="DY244" s="811"/>
      <c r="DZ244" s="713"/>
      <c r="EA244" s="714"/>
      <c r="EB244" s="714"/>
      <c r="EC244" s="715"/>
      <c r="ED244" s="713"/>
      <c r="EE244" s="714"/>
      <c r="EF244" s="714"/>
      <c r="EG244" s="715"/>
      <c r="EH244" s="713"/>
      <c r="EI244" s="714"/>
      <c r="EJ244" s="714"/>
      <c r="EK244" s="715"/>
      <c r="EL244" s="716"/>
      <c r="EM244" s="717"/>
      <c r="EN244" s="717"/>
      <c r="EO244" s="905"/>
      <c r="EP244" s="906"/>
      <c r="EQ244" s="906"/>
      <c r="ER244" s="1263"/>
      <c r="ES244" s="154"/>
      <c r="ET244" s="166" t="str">
        <f>LOGBOOK!$J$3</f>
        <v>SINGLE-ENGINE</v>
      </c>
      <c r="EU244" s="167" t="str">
        <f>LOGBOOK!$K$3</f>
        <v>MULTI-ENGINE</v>
      </c>
      <c r="EV244" s="167" t="str">
        <f>LOGBOOK!$L$3</f>
        <v>TURBO PROP</v>
      </c>
      <c r="EW244" s="167" t="str">
        <f>LOGBOOK!$M$3</f>
        <v>TURBO JET</v>
      </c>
      <c r="EX244" s="167" t="str">
        <f>LOGBOOK!$N$3</f>
        <v>LSA</v>
      </c>
      <c r="EY244" s="167" t="str">
        <f>LOGBOOK!$O$2</f>
        <v>HELICOPTER</v>
      </c>
      <c r="EZ244" s="167" t="str">
        <f>LOGBOOK!$P$2</f>
        <v>GLIDER</v>
      </c>
      <c r="FA244" s="167" t="str">
        <f>LOGBOOK!$Q$2</f>
        <v>OTHERS</v>
      </c>
      <c r="FB244" s="168"/>
      <c r="FC244" s="169"/>
      <c r="FD244" s="170" t="s">
        <v>64</v>
      </c>
      <c r="FE244" s="16"/>
      <c r="FF244" s="788"/>
      <c r="FG244" s="648"/>
      <c r="FH244" s="648"/>
      <c r="FI244" s="648"/>
      <c r="FJ244" s="648"/>
      <c r="FK244" s="648"/>
      <c r="FL244" s="648"/>
      <c r="FM244" s="648"/>
      <c r="FN244" s="648"/>
      <c r="FO244" s="648"/>
      <c r="FP244" s="649"/>
      <c r="FQ244" s="15"/>
      <c r="FR244" s="810"/>
      <c r="FS244" s="811"/>
      <c r="FT244" s="811"/>
      <c r="FU244" s="811"/>
      <c r="FV244" s="811"/>
      <c r="FW244" s="713"/>
      <c r="FX244" s="714"/>
      <c r="FY244" s="714"/>
      <c r="FZ244" s="715"/>
      <c r="GA244" s="713"/>
      <c r="GB244" s="714"/>
      <c r="GC244" s="714"/>
      <c r="GD244" s="715"/>
      <c r="GE244" s="713"/>
      <c r="GF244" s="714"/>
      <c r="GG244" s="714"/>
      <c r="GH244" s="715"/>
      <c r="GI244" s="716"/>
      <c r="GJ244" s="717"/>
      <c r="GK244" s="717"/>
      <c r="GL244" s="905"/>
      <c r="GM244" s="906"/>
      <c r="GN244" s="907"/>
      <c r="GO244" s="1263"/>
    </row>
    <row r="245" spans="1:197" ht="3" customHeight="1" x14ac:dyDescent="0.25">
      <c r="A245" s="154"/>
      <c r="B245" s="624"/>
      <c r="C245" s="624"/>
      <c r="D245" s="624"/>
      <c r="E245" s="624"/>
      <c r="F245" s="624"/>
      <c r="G245" s="624"/>
      <c r="H245" s="624"/>
      <c r="I245" s="624"/>
      <c r="J245" s="624"/>
      <c r="K245" s="624"/>
      <c r="L245" s="624"/>
      <c r="M245" s="624"/>
      <c r="N245" s="658"/>
      <c r="O245" s="658"/>
      <c r="P245" s="658"/>
      <c r="Q245" s="658"/>
      <c r="R245" s="658"/>
      <c r="S245" s="658"/>
      <c r="T245" s="658"/>
      <c r="U245" s="658"/>
      <c r="V245" s="658"/>
      <c r="W245" s="658"/>
      <c r="X245" s="658"/>
      <c r="Y245" s="15"/>
      <c r="Z245" s="17"/>
      <c r="AA245" s="2" t="str">
        <f>AE218</f>
        <v>PIC</v>
      </c>
      <c r="AB245" s="2" t="str">
        <f>AI218</f>
        <v>SIC</v>
      </c>
      <c r="AC245" s="2" t="str">
        <f>AM218</f>
        <v>INSTRU.</v>
      </c>
      <c r="AD245" s="18"/>
      <c r="AE245" s="18"/>
      <c r="AF245" s="18"/>
      <c r="AG245" s="18"/>
      <c r="AH245" s="18"/>
      <c r="AI245" s="18"/>
      <c r="AJ245" s="18"/>
      <c r="AK245" s="18"/>
      <c r="AL245" s="18"/>
      <c r="AM245" s="18"/>
      <c r="AN245" s="18"/>
      <c r="AO245" s="18"/>
      <c r="AP245" s="18"/>
      <c r="AQ245" s="18"/>
      <c r="AR245" s="18"/>
      <c r="AS245" s="18"/>
      <c r="AT245" s="18"/>
      <c r="AU245" s="18"/>
      <c r="AV245" s="18"/>
      <c r="AW245" s="1263"/>
      <c r="AX245" s="154"/>
      <c r="AY245" s="624"/>
      <c r="AZ245" s="624"/>
      <c r="BA245" s="624"/>
      <c r="BB245" s="624"/>
      <c r="BC245" s="624"/>
      <c r="BD245" s="624"/>
      <c r="BE245" s="624"/>
      <c r="BF245" s="624"/>
      <c r="BG245" s="624"/>
      <c r="BH245" s="624"/>
      <c r="BI245" s="624"/>
      <c r="BJ245" s="624"/>
      <c r="BK245" s="658"/>
      <c r="BL245" s="658"/>
      <c r="BM245" s="658"/>
      <c r="BN245" s="658"/>
      <c r="BO245" s="658"/>
      <c r="BP245" s="658"/>
      <c r="BQ245" s="658"/>
      <c r="BR245" s="658"/>
      <c r="BS245" s="658"/>
      <c r="BT245" s="658"/>
      <c r="BU245" s="658"/>
      <c r="BV245" s="15"/>
      <c r="BW245" s="17"/>
      <c r="BX245" s="2" t="str">
        <f>CB218</f>
        <v>PIC</v>
      </c>
      <c r="BY245" s="2" t="str">
        <f>CF218</f>
        <v>SIC</v>
      </c>
      <c r="BZ245" s="2" t="str">
        <f>CJ218</f>
        <v>INSTRU.</v>
      </c>
      <c r="CA245" s="18"/>
      <c r="CB245" s="18"/>
      <c r="CC245" s="18"/>
      <c r="CD245" s="18"/>
      <c r="CE245" s="18"/>
      <c r="CF245" s="18"/>
      <c r="CG245" s="18"/>
      <c r="CH245" s="18"/>
      <c r="CI245" s="18"/>
      <c r="CJ245" s="18"/>
      <c r="CK245" s="18"/>
      <c r="CL245" s="18"/>
      <c r="CM245" s="18"/>
      <c r="CN245" s="18"/>
      <c r="CO245" s="18"/>
      <c r="CP245" s="18"/>
      <c r="CQ245" s="18"/>
      <c r="CR245" s="18"/>
      <c r="CS245" s="19"/>
      <c r="CT245" s="1263"/>
      <c r="CU245" s="1250"/>
      <c r="CV245" s="154"/>
      <c r="CW245" s="624"/>
      <c r="CX245" s="624"/>
      <c r="CY245" s="624"/>
      <c r="CZ245" s="624"/>
      <c r="DA245" s="624"/>
      <c r="DB245" s="624"/>
      <c r="DC245" s="624"/>
      <c r="DD245" s="624"/>
      <c r="DE245" s="624"/>
      <c r="DF245" s="624"/>
      <c r="DG245" s="624"/>
      <c r="DH245" s="624"/>
      <c r="DI245" s="658"/>
      <c r="DJ245" s="658"/>
      <c r="DK245" s="658"/>
      <c r="DL245" s="658"/>
      <c r="DM245" s="658"/>
      <c r="DN245" s="658"/>
      <c r="DO245" s="658"/>
      <c r="DP245" s="658"/>
      <c r="DQ245" s="658"/>
      <c r="DR245" s="658"/>
      <c r="DS245" s="658"/>
      <c r="DT245" s="15"/>
      <c r="DU245" s="17"/>
      <c r="DV245" s="2" t="str">
        <f>DZ218</f>
        <v>PIC</v>
      </c>
      <c r="DW245" s="2" t="str">
        <f>ED218</f>
        <v>SIC</v>
      </c>
      <c r="DX245" s="2" t="str">
        <f>EH218</f>
        <v>INSTRU.</v>
      </c>
      <c r="DY245" s="18"/>
      <c r="DZ245" s="18"/>
      <c r="EA245" s="18"/>
      <c r="EB245" s="18"/>
      <c r="EC245" s="18"/>
      <c r="ED245" s="18"/>
      <c r="EE245" s="18"/>
      <c r="EF245" s="18"/>
      <c r="EG245" s="18"/>
      <c r="EH245" s="18"/>
      <c r="EI245" s="18"/>
      <c r="EJ245" s="18"/>
      <c r="EK245" s="18"/>
      <c r="EL245" s="18"/>
      <c r="EM245" s="18"/>
      <c r="EN245" s="18"/>
      <c r="EO245" s="18"/>
      <c r="EP245" s="18"/>
      <c r="EQ245" s="18"/>
      <c r="ER245" s="1263"/>
      <c r="ES245" s="154"/>
      <c r="ET245" s="624"/>
      <c r="EU245" s="624"/>
      <c r="EV245" s="624"/>
      <c r="EW245" s="624"/>
      <c r="EX245" s="624"/>
      <c r="EY245" s="624"/>
      <c r="EZ245" s="624"/>
      <c r="FA245" s="624"/>
      <c r="FB245" s="624"/>
      <c r="FC245" s="624"/>
      <c r="FD245" s="624"/>
      <c r="FE245" s="624"/>
      <c r="FF245" s="658"/>
      <c r="FG245" s="658"/>
      <c r="FH245" s="658"/>
      <c r="FI245" s="658"/>
      <c r="FJ245" s="658"/>
      <c r="FK245" s="658"/>
      <c r="FL245" s="658"/>
      <c r="FM245" s="658"/>
      <c r="FN245" s="658"/>
      <c r="FO245" s="658"/>
      <c r="FP245" s="658"/>
      <c r="FQ245" s="15"/>
      <c r="FR245" s="17"/>
      <c r="FS245" s="2" t="str">
        <f>FW218</f>
        <v>PIC</v>
      </c>
      <c r="FT245" s="2" t="str">
        <f>GA218</f>
        <v>SIC</v>
      </c>
      <c r="FU245" s="2" t="str">
        <f>GE218</f>
        <v>INSTRU.</v>
      </c>
      <c r="FV245" s="18"/>
      <c r="FW245" s="18"/>
      <c r="FX245" s="18"/>
      <c r="FY245" s="18"/>
      <c r="FZ245" s="18"/>
      <c r="GA245" s="18"/>
      <c r="GB245" s="18"/>
      <c r="GC245" s="18"/>
      <c r="GD245" s="18"/>
      <c r="GE245" s="18"/>
      <c r="GF245" s="18"/>
      <c r="GG245" s="18"/>
      <c r="GH245" s="18"/>
      <c r="GI245" s="18"/>
      <c r="GJ245" s="18"/>
      <c r="GK245" s="18"/>
      <c r="GL245" s="18"/>
      <c r="GM245" s="18"/>
      <c r="GN245" s="19"/>
      <c r="GO245" s="1263"/>
    </row>
    <row r="246" spans="1:197" ht="8.25" customHeight="1" x14ac:dyDescent="0.25">
      <c r="A246" s="154"/>
      <c r="B246" s="764" t="str">
        <f>'ANNUAL SUMMARY'!$C$38</f>
        <v>APPROACHES</v>
      </c>
      <c r="C246" s="765"/>
      <c r="D246" s="765"/>
      <c r="E246" s="765"/>
      <c r="F246" s="765"/>
      <c r="G246" s="765"/>
      <c r="H246" s="765"/>
      <c r="I246" s="765"/>
      <c r="J246" s="765"/>
      <c r="K246" s="765"/>
      <c r="L246" s="765"/>
      <c r="M246" s="765"/>
      <c r="N246" s="765"/>
      <c r="O246" s="871" t="str">
        <f>IF('FRONT PAGE'!$A$1="www.fly-logics.com","APP",0)</f>
        <v>APP</v>
      </c>
      <c r="P246" s="872"/>
      <c r="Q246" s="872"/>
      <c r="R246" s="877">
        <f>SUMIF('ANNUAL SUMMARY'!$FE$622,K218,'ANNUAL SUMMARY'!$FN$654)+SUMIF('ANNUAL SUMMARY'!$DH$622,K218,'ANNUAL SUMMARY'!$DQ$654)+SUMIF('ANNUAL SUMMARY'!$BI$622,K218,'ANNUAL SUMMARY'!$BR$654)+SUMIF('ANNUAL SUMMARY'!$L$622,K218,'ANNUAL SUMMARY'!$U$654)+SUMIF('ANNUAL SUMMARY'!$FE$566,K218,'ANNUAL SUMMARY'!$FN$598)+SUMIF('ANNUAL SUMMARY'!$DH$566,K218,'ANNUAL SUMMARY'!$DQ$598)+SUMIF('ANNUAL SUMMARY'!$BI$566,K218,'ANNUAL SUMMARY'!$BR$598)+SUMIF('ANNUAL SUMMARY'!$L$566,K218,'ANNUAL SUMMARY'!$U$598)+SUMIF('ANNUAL SUMMARY'!$FE$510,K218,'ANNUAL SUMMARY'!$FN$542)+SUMIF('ANNUAL SUMMARY'!$DH$510,K218,'ANNUAL SUMMARY'!$DQ$542)+SUMIF('ANNUAL SUMMARY'!$BI$510,K218,'ANNUAL SUMMARY'!$BR$542)+SUMIF('ANNUAL SUMMARY'!$L$510,K218,'ANNUAL SUMMARY'!$U$542)+SUMIF('ANNUAL SUMMARY'!$FE$454,K218,'ANNUAL SUMMARY'!$FN$486)+SUMIF('ANNUAL SUMMARY'!$DH$454,K218,'ANNUAL SUMMARY'!$DQ$486)+SUMIF('ANNUAL SUMMARY'!$BI$454,K218,'ANNUAL SUMMARY'!$BR$486)+SUMIF('ANNUAL SUMMARY'!$L$454,K218,'ANNUAL SUMMARY'!$U$486)+SUMIF('ANNUAL SUMMARY'!$FE$398,K218,'ANNUAL SUMMARY'!$FN$430)+SUMIF('ANNUAL SUMMARY'!$DH$398,K218,'ANNUAL SUMMARY'!$DQ$430)+SUMIF('ANNUAL SUMMARY'!$BI$398,K218,'ANNUAL SUMMARY'!$BR$430)+SUMIF('ANNUAL SUMMARY'!$L$398,K218,'ANNUAL SUMMARY'!$U$430)+SUMIF('ANNUAL SUMMARY'!$FE$342,K218,'ANNUAL SUMMARY'!$FN$374)+SUMIF('ANNUAL SUMMARY'!$DH$342,K218,'ANNUAL SUMMARY'!$DQ$374)+SUMIF('ANNUAL SUMMARY'!$BI$342,K218,'ANNUAL SUMMARY'!$BR$374)+SUMIF('ANNUAL SUMMARY'!$L$342,K218,'ANNUAL SUMMARY'!$U$374)+SUMIF('ANNUAL SUMMARY'!$FE$286,K218,'ANNUAL SUMMARY'!$FN$318)+SUMIF('ANNUAL SUMMARY'!$DH$286,K218,'ANNUAL SUMMARY'!$DQ$318)+SUMIF('ANNUAL SUMMARY'!$BI$286,K218,'ANNUAL SUMMARY'!$BR$318)+SUMIF('ANNUAL SUMMARY'!$L$286,K218,'ANNUAL SUMMARY'!$U$318)+SUMIF('ANNUAL SUMMARY'!$FE$230,K218,'ANNUAL SUMMARY'!$FN$262)+SUMIF('ANNUAL SUMMARY'!$DH$230,K218,'ANNUAL SUMMARY'!$DQ$262)+SUMIF('ANNUAL SUMMARY'!$BI$230,K218,'ANNUAL SUMMARY'!$BR$262)+SUMIF('ANNUAL SUMMARY'!$L$230,K218,'ANNUAL SUMMARY'!$U$262)+SUMIF('ANNUAL SUMMARY'!$FE$174,K218,'ANNUAL SUMMARY'!$FN$206)+SUMIF('ANNUAL SUMMARY'!$DH$174,K218,'ANNUAL SUMMARY'!$DQ$206)+SUMIF('ANNUAL SUMMARY'!$BI$174,K218,'ANNUAL SUMMARY'!$BR$206)+SUMIF('ANNUAL SUMMARY'!$L$174,K218,'ANNUAL SUMMARY'!$U$206)+SUMIF('ANNUAL SUMMARY'!$FE$118,K218,'ANNUAL SUMMARY'!$FN$150)+SUMIF('ANNUAL SUMMARY'!$DH$118,K218,'ANNUAL SUMMARY'!$DQ$150)+SUMIF('ANNUAL SUMMARY'!$BI$118,K218,'ANNUAL SUMMARY'!$BR$150)+SUMIF('ANNUAL SUMMARY'!$L$118,K218,'ANNUAL SUMMARY'!$U$150)+SUMIF('ANNUAL SUMMARY'!$FE$62,K218,'ANNUAL SUMMARY'!$FN$94)+SUMIF('ANNUAL SUMMARY'!$DH$62,K218,'ANNUAL SUMMARY'!$DQ$94)+SUMIF('ANNUAL SUMMARY'!$BI$62,K218,'ANNUAL SUMMARY'!$BR$94)+SUMIF('ANNUAL SUMMARY'!$L$62,K218,'ANNUAL SUMMARY'!$U$94)+SUMIF('ANNUAL SUMMARY'!$FE$6,K218,'ANNUAL SUMMARY'!$FN$38)+SUMIF('ANNUAL SUMMARY'!$DH$6,K218,'ANNUAL SUMMARY'!$DQ$38)+SUMIF('ANNUAL SUMMARY'!$BI$6,K218,'ANNUAL SUMMARY'!$BR$38)+SUMIF('ANNUAL SUMMARY'!$L$6,K218,'ANNUAL SUMMARY'!$U$38)</f>
        <v>0</v>
      </c>
      <c r="S246" s="877"/>
      <c r="T246" s="877"/>
      <c r="U246" s="877"/>
      <c r="V246" s="877"/>
      <c r="W246" s="877"/>
      <c r="X246" s="877"/>
      <c r="Y246" s="15"/>
      <c r="Z246" s="884" t="str">
        <f>IF('FRONT PAGE'!$A$1="www.fly-logics.com","REGISTRO AVIONES MÁS USADOS",0)</f>
        <v>REGISTRO AVIONES MÁS USADOS</v>
      </c>
      <c r="AA246" s="885"/>
      <c r="AB246" s="885"/>
      <c r="AC246" s="885"/>
      <c r="AD246" s="885"/>
      <c r="AE246" s="885"/>
      <c r="AF246" s="885"/>
      <c r="AG246" s="885"/>
      <c r="AH246" s="885"/>
      <c r="AI246" s="885"/>
      <c r="AJ246" s="885"/>
      <c r="AK246" s="885"/>
      <c r="AL246" s="885"/>
      <c r="AM246" s="885"/>
      <c r="AN246" s="885"/>
      <c r="AO246" s="885"/>
      <c r="AP246" s="885"/>
      <c r="AQ246" s="885"/>
      <c r="AR246" s="885"/>
      <c r="AS246" s="885"/>
      <c r="AT246" s="885"/>
      <c r="AU246" s="885"/>
      <c r="AV246" s="885"/>
      <c r="AW246" s="1263"/>
      <c r="AX246" s="154"/>
      <c r="AY246" s="764" t="str">
        <f>'ANNUAL SUMMARY'!$C$38</f>
        <v>APPROACHES</v>
      </c>
      <c r="AZ246" s="765"/>
      <c r="BA246" s="765"/>
      <c r="BB246" s="765"/>
      <c r="BC246" s="765"/>
      <c r="BD246" s="765"/>
      <c r="BE246" s="765"/>
      <c r="BF246" s="765"/>
      <c r="BG246" s="765"/>
      <c r="BH246" s="765"/>
      <c r="BI246" s="765"/>
      <c r="BJ246" s="765"/>
      <c r="BK246" s="765"/>
      <c r="BL246" s="871" t="str">
        <f>IF('FRONT PAGE'!$A$1="www.fly-logics.com","APP",0)</f>
        <v>APP</v>
      </c>
      <c r="BM246" s="872"/>
      <c r="BN246" s="872"/>
      <c r="BO246" s="877">
        <f>SUMIF('ANNUAL SUMMARY'!$FE$622,BH218,'ANNUAL SUMMARY'!$FN$654)+SUMIF('ANNUAL SUMMARY'!$DH$622,BH218,'ANNUAL SUMMARY'!$DQ$654)+SUMIF('ANNUAL SUMMARY'!$BI$622,BH218,'ANNUAL SUMMARY'!$BR$654)+SUMIF('ANNUAL SUMMARY'!$L$622,BH218,'ANNUAL SUMMARY'!$U$654)+SUMIF('ANNUAL SUMMARY'!$FE$566,BH218,'ANNUAL SUMMARY'!$FN$598)+SUMIF('ANNUAL SUMMARY'!$DH$566,BH218,'ANNUAL SUMMARY'!$DQ$598)+SUMIF('ANNUAL SUMMARY'!$BI$566,BH218,'ANNUAL SUMMARY'!$BR$598)+SUMIF('ANNUAL SUMMARY'!$L$566,BH218,'ANNUAL SUMMARY'!$U$598)+SUMIF('ANNUAL SUMMARY'!$FE$510,BH218,'ANNUAL SUMMARY'!$FN$542)+SUMIF('ANNUAL SUMMARY'!$DH$510,BH218,'ANNUAL SUMMARY'!$DQ$542)+SUMIF('ANNUAL SUMMARY'!$BI$510,BH218,'ANNUAL SUMMARY'!$BR$542)+SUMIF('ANNUAL SUMMARY'!$L$510,BH218,'ANNUAL SUMMARY'!$U$542)+SUMIF('ANNUAL SUMMARY'!$FE$454,BH218,'ANNUAL SUMMARY'!$FN$486)+SUMIF('ANNUAL SUMMARY'!$DH$454,BH218,'ANNUAL SUMMARY'!$DQ$486)+SUMIF('ANNUAL SUMMARY'!$BI$454,BH218,'ANNUAL SUMMARY'!$BR$486)+SUMIF('ANNUAL SUMMARY'!$L$454,BH218,'ANNUAL SUMMARY'!$U$486)+SUMIF('ANNUAL SUMMARY'!$FE$398,BH218,'ANNUAL SUMMARY'!$FN$430)+SUMIF('ANNUAL SUMMARY'!$DH$398,BH218,'ANNUAL SUMMARY'!$DQ$430)+SUMIF('ANNUAL SUMMARY'!$BI$398,BH218,'ANNUAL SUMMARY'!$BR$430)+SUMIF('ANNUAL SUMMARY'!$L$398,BH218,'ANNUAL SUMMARY'!$U$430)+SUMIF('ANNUAL SUMMARY'!$FE$342,BH218,'ANNUAL SUMMARY'!$FN$374)+SUMIF('ANNUAL SUMMARY'!$DH$342,BH218,'ANNUAL SUMMARY'!$DQ$374)+SUMIF('ANNUAL SUMMARY'!$BI$342,BH218,'ANNUAL SUMMARY'!$BR$374)+SUMIF('ANNUAL SUMMARY'!$L$342,BH218,'ANNUAL SUMMARY'!$U$374)+SUMIF('ANNUAL SUMMARY'!$FE$286,BH218,'ANNUAL SUMMARY'!$FN$318)+SUMIF('ANNUAL SUMMARY'!$DH$286,BH218,'ANNUAL SUMMARY'!$DQ$318)+SUMIF('ANNUAL SUMMARY'!$BI$286,BH218,'ANNUAL SUMMARY'!$BR$318)+SUMIF('ANNUAL SUMMARY'!$L$286,BH218,'ANNUAL SUMMARY'!$U$318)+SUMIF('ANNUAL SUMMARY'!$FE$230,BH218,'ANNUAL SUMMARY'!$FN$262)+SUMIF('ANNUAL SUMMARY'!$DH$230,BH218,'ANNUAL SUMMARY'!$DQ$262)+SUMIF('ANNUAL SUMMARY'!$BI$230,BH218,'ANNUAL SUMMARY'!$BR$262)+SUMIF('ANNUAL SUMMARY'!$L$230,BH218,'ANNUAL SUMMARY'!$U$262)+SUMIF('ANNUAL SUMMARY'!$FE$174,BH218,'ANNUAL SUMMARY'!$FN$206)+SUMIF('ANNUAL SUMMARY'!$DH$174,BH218,'ANNUAL SUMMARY'!$DQ$206)+SUMIF('ANNUAL SUMMARY'!$BI$174,BH218,'ANNUAL SUMMARY'!$BR$206)+SUMIF('ANNUAL SUMMARY'!$L$174,BH218,'ANNUAL SUMMARY'!$U$206)+SUMIF('ANNUAL SUMMARY'!$FE$118,BH218,'ANNUAL SUMMARY'!$FN$150)+SUMIF('ANNUAL SUMMARY'!$DH$118,BH218,'ANNUAL SUMMARY'!$DQ$150)+SUMIF('ANNUAL SUMMARY'!$BI$118,BH218,'ANNUAL SUMMARY'!$BR$150)+SUMIF('ANNUAL SUMMARY'!$L$118,BH218,'ANNUAL SUMMARY'!$U$150)+SUMIF('ANNUAL SUMMARY'!$FE$62,BH218,'ANNUAL SUMMARY'!$FN$94)+SUMIF('ANNUAL SUMMARY'!$DH$62,BH218,'ANNUAL SUMMARY'!$DQ$94)+SUMIF('ANNUAL SUMMARY'!$BI$62,BH218,'ANNUAL SUMMARY'!$BR$94)+SUMIF('ANNUAL SUMMARY'!$L$62,BH218,'ANNUAL SUMMARY'!$U$94)+SUMIF('ANNUAL SUMMARY'!$FE$6,BH218,'ANNUAL SUMMARY'!$FN$38)+SUMIF('ANNUAL SUMMARY'!$DH$6,BH218,'ANNUAL SUMMARY'!$DQ$38)+SUMIF('ANNUAL SUMMARY'!$BI$6,BH218,'ANNUAL SUMMARY'!$BR$38)+SUMIF('ANNUAL SUMMARY'!$L$6,BH218,'ANNUAL SUMMARY'!$U$38)</f>
        <v>0</v>
      </c>
      <c r="BP246" s="877"/>
      <c r="BQ246" s="877"/>
      <c r="BR246" s="877"/>
      <c r="BS246" s="877"/>
      <c r="BT246" s="877"/>
      <c r="BU246" s="877"/>
      <c r="BV246" s="15"/>
      <c r="BW246" s="884" t="str">
        <f>IF('FRONT PAGE'!$A$1="www.fly-logics.com","REGISTRO AVIONES MÁS USADOS",0)</f>
        <v>REGISTRO AVIONES MÁS USADOS</v>
      </c>
      <c r="BX246" s="885"/>
      <c r="BY246" s="885"/>
      <c r="BZ246" s="885"/>
      <c r="CA246" s="885"/>
      <c r="CB246" s="885"/>
      <c r="CC246" s="885"/>
      <c r="CD246" s="885"/>
      <c r="CE246" s="885"/>
      <c r="CF246" s="885"/>
      <c r="CG246" s="885"/>
      <c r="CH246" s="885"/>
      <c r="CI246" s="885"/>
      <c r="CJ246" s="885"/>
      <c r="CK246" s="885"/>
      <c r="CL246" s="885"/>
      <c r="CM246" s="885"/>
      <c r="CN246" s="885"/>
      <c r="CO246" s="885"/>
      <c r="CP246" s="885"/>
      <c r="CQ246" s="885"/>
      <c r="CR246" s="885"/>
      <c r="CS246" s="886"/>
      <c r="CT246" s="1263"/>
      <c r="CU246" s="1250"/>
      <c r="CV246" s="154"/>
      <c r="CW246" s="764" t="str">
        <f>'ANNUAL SUMMARY'!$C$38</f>
        <v>APPROACHES</v>
      </c>
      <c r="CX246" s="765"/>
      <c r="CY246" s="765"/>
      <c r="CZ246" s="765"/>
      <c r="DA246" s="765"/>
      <c r="DB246" s="765"/>
      <c r="DC246" s="765"/>
      <c r="DD246" s="765"/>
      <c r="DE246" s="765"/>
      <c r="DF246" s="765"/>
      <c r="DG246" s="765"/>
      <c r="DH246" s="765"/>
      <c r="DI246" s="765"/>
      <c r="DJ246" s="871" t="str">
        <f>IF('FRONT PAGE'!$A$1="www.fly-logics.com","APP",0)</f>
        <v>APP</v>
      </c>
      <c r="DK246" s="872"/>
      <c r="DL246" s="872"/>
      <c r="DM246" s="877">
        <f>SUMIF('ANNUAL SUMMARY'!$FE$622,DF218,'ANNUAL SUMMARY'!$FN$654)+SUMIF('ANNUAL SUMMARY'!$DH$622,DF218,'ANNUAL SUMMARY'!$DQ$654)+SUMIF('ANNUAL SUMMARY'!$BI$622,DF218,'ANNUAL SUMMARY'!$BR$654)+SUMIF('ANNUAL SUMMARY'!$L$622,DF218,'ANNUAL SUMMARY'!$U$654)+SUMIF('ANNUAL SUMMARY'!$FE$566,DF218,'ANNUAL SUMMARY'!$FN$598)+SUMIF('ANNUAL SUMMARY'!$DH$566,DF218,'ANNUAL SUMMARY'!$DQ$598)+SUMIF('ANNUAL SUMMARY'!$BI$566,DF218,'ANNUAL SUMMARY'!$BR$598)+SUMIF('ANNUAL SUMMARY'!$L$566,DF218,'ANNUAL SUMMARY'!$U$598)+SUMIF('ANNUAL SUMMARY'!$FE$510,DF218,'ANNUAL SUMMARY'!$FN$542)+SUMIF('ANNUAL SUMMARY'!$DH$510,DF218,'ANNUAL SUMMARY'!$DQ$542)+SUMIF('ANNUAL SUMMARY'!$BI$510,DF218,'ANNUAL SUMMARY'!$BR$542)+SUMIF('ANNUAL SUMMARY'!$L$510,DF218,'ANNUAL SUMMARY'!$U$542)+SUMIF('ANNUAL SUMMARY'!$FE$454,DF218,'ANNUAL SUMMARY'!$FN$486)+SUMIF('ANNUAL SUMMARY'!$DH$454,DF218,'ANNUAL SUMMARY'!$DQ$486)+SUMIF('ANNUAL SUMMARY'!$BI$454,DF218,'ANNUAL SUMMARY'!$BR$486)+SUMIF('ANNUAL SUMMARY'!$L$454,DF218,'ANNUAL SUMMARY'!$U$486)+SUMIF('ANNUAL SUMMARY'!$FE$398,DF218,'ANNUAL SUMMARY'!$FN$430)+SUMIF('ANNUAL SUMMARY'!$DH$398,DF218,'ANNUAL SUMMARY'!$DQ$430)+SUMIF('ANNUAL SUMMARY'!$BI$398,DF218,'ANNUAL SUMMARY'!$BR$430)+SUMIF('ANNUAL SUMMARY'!$L$398,DF218,'ANNUAL SUMMARY'!$U$430)+SUMIF('ANNUAL SUMMARY'!$FE$342,DF218,'ANNUAL SUMMARY'!$FN$374)+SUMIF('ANNUAL SUMMARY'!$DH$342,DF218,'ANNUAL SUMMARY'!$DQ$374)+SUMIF('ANNUAL SUMMARY'!$BI$342,DF218,'ANNUAL SUMMARY'!$BR$374)+SUMIF('ANNUAL SUMMARY'!$L$342,DF218,'ANNUAL SUMMARY'!$U$374)+SUMIF('ANNUAL SUMMARY'!$FE$286,DF218,'ANNUAL SUMMARY'!$FN$318)+SUMIF('ANNUAL SUMMARY'!$DH$286,DF218,'ANNUAL SUMMARY'!$DQ$318)+SUMIF('ANNUAL SUMMARY'!$BI$286,DF218,'ANNUAL SUMMARY'!$BR$318)+SUMIF('ANNUAL SUMMARY'!$L$286,DF218,'ANNUAL SUMMARY'!$U$318)+SUMIF('ANNUAL SUMMARY'!$FE$230,DF218,'ANNUAL SUMMARY'!$FN$262)+SUMIF('ANNUAL SUMMARY'!$DH$230,DF218,'ANNUAL SUMMARY'!$DQ$262)+SUMIF('ANNUAL SUMMARY'!$BI$230,DF218,'ANNUAL SUMMARY'!$BR$262)+SUMIF('ANNUAL SUMMARY'!$L$230,DF218,'ANNUAL SUMMARY'!$U$262)+SUMIF('ANNUAL SUMMARY'!$FE$174,DF218,'ANNUAL SUMMARY'!$FN$206)+SUMIF('ANNUAL SUMMARY'!$DH$174,DF218,'ANNUAL SUMMARY'!$DQ$206)+SUMIF('ANNUAL SUMMARY'!$BI$174,DF218,'ANNUAL SUMMARY'!$BR$206)+SUMIF('ANNUAL SUMMARY'!$L$174,DF218,'ANNUAL SUMMARY'!$U$206)+SUMIF('ANNUAL SUMMARY'!$FE$118,DF218,'ANNUAL SUMMARY'!$FN$150)+SUMIF('ANNUAL SUMMARY'!$DH$118,DF218,'ANNUAL SUMMARY'!$DQ$150)+SUMIF('ANNUAL SUMMARY'!$BI$118,DF218,'ANNUAL SUMMARY'!$BR$150)+SUMIF('ANNUAL SUMMARY'!$L$118,DF218,'ANNUAL SUMMARY'!$U$150)+SUMIF('ANNUAL SUMMARY'!$FE$62,DF218,'ANNUAL SUMMARY'!$FN$94)+SUMIF('ANNUAL SUMMARY'!$DH$62,DF218,'ANNUAL SUMMARY'!$DQ$94)+SUMIF('ANNUAL SUMMARY'!$BI$62,DF218,'ANNUAL SUMMARY'!$BR$94)+SUMIF('ANNUAL SUMMARY'!$L$62,DF218,'ANNUAL SUMMARY'!$U$94)+SUMIF('ANNUAL SUMMARY'!$FE$6,DF218,'ANNUAL SUMMARY'!$FN$38)+SUMIF('ANNUAL SUMMARY'!$DH$6,DF218,'ANNUAL SUMMARY'!$DQ$38)+SUMIF('ANNUAL SUMMARY'!$BI$6,DF218,'ANNUAL SUMMARY'!$BR$38)+SUMIF('ANNUAL SUMMARY'!$L$6,DF218,'ANNUAL SUMMARY'!$U$38)</f>
        <v>0</v>
      </c>
      <c r="DN246" s="877"/>
      <c r="DO246" s="877"/>
      <c r="DP246" s="877"/>
      <c r="DQ246" s="877"/>
      <c r="DR246" s="877"/>
      <c r="DS246" s="877"/>
      <c r="DT246" s="15"/>
      <c r="DU246" s="884" t="str">
        <f>IF('FRONT PAGE'!$A$1="www.fly-logics.com","REGISTRO AVIONES MÁS USADOS",0)</f>
        <v>REGISTRO AVIONES MÁS USADOS</v>
      </c>
      <c r="DV246" s="885"/>
      <c r="DW246" s="885"/>
      <c r="DX246" s="885"/>
      <c r="DY246" s="885"/>
      <c r="DZ246" s="885"/>
      <c r="EA246" s="885"/>
      <c r="EB246" s="885"/>
      <c r="EC246" s="885"/>
      <c r="ED246" s="885"/>
      <c r="EE246" s="885"/>
      <c r="EF246" s="885"/>
      <c r="EG246" s="885"/>
      <c r="EH246" s="885"/>
      <c r="EI246" s="885"/>
      <c r="EJ246" s="885"/>
      <c r="EK246" s="885"/>
      <c r="EL246" s="885"/>
      <c r="EM246" s="885"/>
      <c r="EN246" s="885"/>
      <c r="EO246" s="885"/>
      <c r="EP246" s="885"/>
      <c r="EQ246" s="885"/>
      <c r="ER246" s="1263"/>
      <c r="ES246" s="154"/>
      <c r="ET246" s="764" t="str">
        <f>'ANNUAL SUMMARY'!$C$38</f>
        <v>APPROACHES</v>
      </c>
      <c r="EU246" s="765"/>
      <c r="EV246" s="765"/>
      <c r="EW246" s="765"/>
      <c r="EX246" s="765"/>
      <c r="EY246" s="765"/>
      <c r="EZ246" s="765"/>
      <c r="FA246" s="765"/>
      <c r="FB246" s="765"/>
      <c r="FC246" s="765"/>
      <c r="FD246" s="765"/>
      <c r="FE246" s="765"/>
      <c r="FF246" s="765"/>
      <c r="FG246" s="871" t="str">
        <f>IF('FRONT PAGE'!$A$1="www.fly-logics.com","APP",0)</f>
        <v>APP</v>
      </c>
      <c r="FH246" s="872"/>
      <c r="FI246" s="872"/>
      <c r="FJ246" s="877">
        <f>SUMIF('ANNUAL SUMMARY'!$FE$622,FC218,'ANNUAL SUMMARY'!$FN$654)+SUMIF('ANNUAL SUMMARY'!$DH$622,FC218,'ANNUAL SUMMARY'!$DQ$654)+SUMIF('ANNUAL SUMMARY'!$BI$622,FC218,'ANNUAL SUMMARY'!$BR$654)+SUMIF('ANNUAL SUMMARY'!$L$622,FC218,'ANNUAL SUMMARY'!$U$654)+SUMIF('ANNUAL SUMMARY'!$FE$566,FC218,'ANNUAL SUMMARY'!$FN$598)+SUMIF('ANNUAL SUMMARY'!$DH$566,FC218,'ANNUAL SUMMARY'!$DQ$598)+SUMIF('ANNUAL SUMMARY'!$BI$566,FC218,'ANNUAL SUMMARY'!$BR$598)+SUMIF('ANNUAL SUMMARY'!$L$566,FC218,'ANNUAL SUMMARY'!$U$598)+SUMIF('ANNUAL SUMMARY'!$FE$510,FC218,'ANNUAL SUMMARY'!$FN$542)+SUMIF('ANNUAL SUMMARY'!$DH$510,FC218,'ANNUAL SUMMARY'!$DQ$542)+SUMIF('ANNUAL SUMMARY'!$BI$510,FC218,'ANNUAL SUMMARY'!$BR$542)+SUMIF('ANNUAL SUMMARY'!$L$510,FC218,'ANNUAL SUMMARY'!$U$542)+SUMIF('ANNUAL SUMMARY'!$FE$454,FC218,'ANNUAL SUMMARY'!$FN$486)+SUMIF('ANNUAL SUMMARY'!$DH$454,FC218,'ANNUAL SUMMARY'!$DQ$486)+SUMIF('ANNUAL SUMMARY'!$BI$454,FC218,'ANNUAL SUMMARY'!$BR$486)+SUMIF('ANNUAL SUMMARY'!$L$454,FC218,'ANNUAL SUMMARY'!$U$486)+SUMIF('ANNUAL SUMMARY'!$FE$398,FC218,'ANNUAL SUMMARY'!$FN$430)+SUMIF('ANNUAL SUMMARY'!$DH$398,FC218,'ANNUAL SUMMARY'!$DQ$430)+SUMIF('ANNUAL SUMMARY'!$BI$398,FC218,'ANNUAL SUMMARY'!$BR$430)+SUMIF('ANNUAL SUMMARY'!$L$398,FC218,'ANNUAL SUMMARY'!$U$430)+SUMIF('ANNUAL SUMMARY'!$FE$342,FC218,'ANNUAL SUMMARY'!$FN$374)+SUMIF('ANNUAL SUMMARY'!$DH$342,FC218,'ANNUAL SUMMARY'!$DQ$374)+SUMIF('ANNUAL SUMMARY'!$BI$342,FC218,'ANNUAL SUMMARY'!$BR$374)+SUMIF('ANNUAL SUMMARY'!$L$342,FC218,'ANNUAL SUMMARY'!$U$374)+SUMIF('ANNUAL SUMMARY'!$FE$286,FC218,'ANNUAL SUMMARY'!$FN$318)+SUMIF('ANNUAL SUMMARY'!$DH$286,FC218,'ANNUAL SUMMARY'!$DQ$318)+SUMIF('ANNUAL SUMMARY'!$BI$286,FC218,'ANNUAL SUMMARY'!$BR$318)+SUMIF('ANNUAL SUMMARY'!$L$286,FC218,'ANNUAL SUMMARY'!$U$318)+SUMIF('ANNUAL SUMMARY'!$FE$230,FC218,'ANNUAL SUMMARY'!$FN$262)+SUMIF('ANNUAL SUMMARY'!$DH$230,FC218,'ANNUAL SUMMARY'!$DQ$262)+SUMIF('ANNUAL SUMMARY'!$BI$230,FC218,'ANNUAL SUMMARY'!$BR$262)+SUMIF('ANNUAL SUMMARY'!$L$230,FC218,'ANNUAL SUMMARY'!$U$262)+SUMIF('ANNUAL SUMMARY'!$FE$174,FC218,'ANNUAL SUMMARY'!$FN$206)+SUMIF('ANNUAL SUMMARY'!$DH$174,FC218,'ANNUAL SUMMARY'!$DQ$206)+SUMIF('ANNUAL SUMMARY'!$BI$174,FC218,'ANNUAL SUMMARY'!$BR$206)+SUMIF('ANNUAL SUMMARY'!$L$174,FC218,'ANNUAL SUMMARY'!$U$206)+SUMIF('ANNUAL SUMMARY'!$FE$118,FC218,'ANNUAL SUMMARY'!$FN$150)+SUMIF('ANNUAL SUMMARY'!$DH$118,FC218,'ANNUAL SUMMARY'!$DQ$150)+SUMIF('ANNUAL SUMMARY'!$BI$118,FC218,'ANNUAL SUMMARY'!$BR$150)+SUMIF('ANNUAL SUMMARY'!$L$118,FC218,'ANNUAL SUMMARY'!$U$150)+SUMIF('ANNUAL SUMMARY'!$FE$62,FC218,'ANNUAL SUMMARY'!$FN$94)+SUMIF('ANNUAL SUMMARY'!$DH$62,FC218,'ANNUAL SUMMARY'!$DQ$94)+SUMIF('ANNUAL SUMMARY'!$BI$62,FC218,'ANNUAL SUMMARY'!$BR$94)+SUMIF('ANNUAL SUMMARY'!$L$62,FC218,'ANNUAL SUMMARY'!$U$94)+SUMIF('ANNUAL SUMMARY'!$FE$6,FC218,'ANNUAL SUMMARY'!$FN$38)+SUMIF('ANNUAL SUMMARY'!$DH$6,FC218,'ANNUAL SUMMARY'!$DQ$38)+SUMIF('ANNUAL SUMMARY'!$BI$6,FC218,'ANNUAL SUMMARY'!$BR$38)+SUMIF('ANNUAL SUMMARY'!$L$6,FC218,'ANNUAL SUMMARY'!$U$38)</f>
        <v>0</v>
      </c>
      <c r="FK246" s="877"/>
      <c r="FL246" s="877"/>
      <c r="FM246" s="877"/>
      <c r="FN246" s="877"/>
      <c r="FO246" s="877"/>
      <c r="FP246" s="877"/>
      <c r="FQ246" s="15"/>
      <c r="FR246" s="884" t="str">
        <f>IF('FRONT PAGE'!$A$1="www.fly-logics.com","REGISTRO AVIONES MÁS USADOS",0)</f>
        <v>REGISTRO AVIONES MÁS USADOS</v>
      </c>
      <c r="FS246" s="885"/>
      <c r="FT246" s="885"/>
      <c r="FU246" s="885"/>
      <c r="FV246" s="885"/>
      <c r="FW246" s="885"/>
      <c r="FX246" s="885"/>
      <c r="FY246" s="885"/>
      <c r="FZ246" s="885"/>
      <c r="GA246" s="885"/>
      <c r="GB246" s="885"/>
      <c r="GC246" s="885"/>
      <c r="GD246" s="885"/>
      <c r="GE246" s="885"/>
      <c r="GF246" s="885"/>
      <c r="GG246" s="885"/>
      <c r="GH246" s="885"/>
      <c r="GI246" s="885"/>
      <c r="GJ246" s="885"/>
      <c r="GK246" s="885"/>
      <c r="GL246" s="885"/>
      <c r="GM246" s="885"/>
      <c r="GN246" s="886"/>
      <c r="GO246" s="1263"/>
    </row>
    <row r="247" spans="1:197" ht="11.1" customHeight="1" x14ac:dyDescent="0.25">
      <c r="A247" s="154"/>
      <c r="B247" s="766"/>
      <c r="C247" s="767"/>
      <c r="D247" s="767"/>
      <c r="E247" s="767"/>
      <c r="F247" s="767"/>
      <c r="G247" s="767"/>
      <c r="H247" s="767"/>
      <c r="I247" s="767"/>
      <c r="J247" s="767"/>
      <c r="K247" s="767"/>
      <c r="L247" s="767"/>
      <c r="M247" s="767"/>
      <c r="N247" s="767"/>
      <c r="O247" s="873"/>
      <c r="P247" s="874"/>
      <c r="Q247" s="874"/>
      <c r="R247" s="877"/>
      <c r="S247" s="877"/>
      <c r="T247" s="877"/>
      <c r="U247" s="877"/>
      <c r="V247" s="877"/>
      <c r="W247" s="877"/>
      <c r="X247" s="877"/>
      <c r="Y247" s="15"/>
      <c r="Z247" s="887"/>
      <c r="AA247" s="888"/>
      <c r="AB247" s="888"/>
      <c r="AC247" s="888"/>
      <c r="AD247" s="888"/>
      <c r="AE247" s="888"/>
      <c r="AF247" s="888"/>
      <c r="AG247" s="888"/>
      <c r="AH247" s="888"/>
      <c r="AI247" s="888"/>
      <c r="AJ247" s="888"/>
      <c r="AK247" s="888"/>
      <c r="AL247" s="888"/>
      <c r="AM247" s="888"/>
      <c r="AN247" s="888"/>
      <c r="AO247" s="888"/>
      <c r="AP247" s="888"/>
      <c r="AQ247" s="888"/>
      <c r="AR247" s="888"/>
      <c r="AS247" s="888"/>
      <c r="AT247" s="888"/>
      <c r="AU247" s="888"/>
      <c r="AV247" s="888"/>
      <c r="AW247" s="1263"/>
      <c r="AX247" s="154"/>
      <c r="AY247" s="766"/>
      <c r="AZ247" s="767"/>
      <c r="BA247" s="767"/>
      <c r="BB247" s="767"/>
      <c r="BC247" s="767"/>
      <c r="BD247" s="767"/>
      <c r="BE247" s="767"/>
      <c r="BF247" s="767"/>
      <c r="BG247" s="767"/>
      <c r="BH247" s="767"/>
      <c r="BI247" s="767"/>
      <c r="BJ247" s="767"/>
      <c r="BK247" s="767"/>
      <c r="BL247" s="873"/>
      <c r="BM247" s="874"/>
      <c r="BN247" s="874"/>
      <c r="BO247" s="877"/>
      <c r="BP247" s="877"/>
      <c r="BQ247" s="877"/>
      <c r="BR247" s="877"/>
      <c r="BS247" s="877"/>
      <c r="BT247" s="877"/>
      <c r="BU247" s="877"/>
      <c r="BV247" s="15"/>
      <c r="BW247" s="887"/>
      <c r="BX247" s="888"/>
      <c r="BY247" s="888"/>
      <c r="BZ247" s="888"/>
      <c r="CA247" s="888"/>
      <c r="CB247" s="888"/>
      <c r="CC247" s="888"/>
      <c r="CD247" s="888"/>
      <c r="CE247" s="888"/>
      <c r="CF247" s="888"/>
      <c r="CG247" s="888"/>
      <c r="CH247" s="888"/>
      <c r="CI247" s="888"/>
      <c r="CJ247" s="888"/>
      <c r="CK247" s="888"/>
      <c r="CL247" s="888"/>
      <c r="CM247" s="888"/>
      <c r="CN247" s="888"/>
      <c r="CO247" s="888"/>
      <c r="CP247" s="888"/>
      <c r="CQ247" s="888"/>
      <c r="CR247" s="888"/>
      <c r="CS247" s="889"/>
      <c r="CT247" s="1263"/>
      <c r="CU247" s="1250"/>
      <c r="CV247" s="154"/>
      <c r="CW247" s="766"/>
      <c r="CX247" s="767"/>
      <c r="CY247" s="767"/>
      <c r="CZ247" s="767"/>
      <c r="DA247" s="767"/>
      <c r="DB247" s="767"/>
      <c r="DC247" s="767"/>
      <c r="DD247" s="767"/>
      <c r="DE247" s="767"/>
      <c r="DF247" s="767"/>
      <c r="DG247" s="767"/>
      <c r="DH247" s="767"/>
      <c r="DI247" s="767"/>
      <c r="DJ247" s="873"/>
      <c r="DK247" s="874"/>
      <c r="DL247" s="874"/>
      <c r="DM247" s="877"/>
      <c r="DN247" s="877"/>
      <c r="DO247" s="877"/>
      <c r="DP247" s="877"/>
      <c r="DQ247" s="877"/>
      <c r="DR247" s="877"/>
      <c r="DS247" s="877"/>
      <c r="DT247" s="15"/>
      <c r="DU247" s="887"/>
      <c r="DV247" s="888"/>
      <c r="DW247" s="888"/>
      <c r="DX247" s="888"/>
      <c r="DY247" s="888"/>
      <c r="DZ247" s="888"/>
      <c r="EA247" s="888"/>
      <c r="EB247" s="888"/>
      <c r="EC247" s="888"/>
      <c r="ED247" s="888"/>
      <c r="EE247" s="888"/>
      <c r="EF247" s="888"/>
      <c r="EG247" s="888"/>
      <c r="EH247" s="888"/>
      <c r="EI247" s="888"/>
      <c r="EJ247" s="888"/>
      <c r="EK247" s="888"/>
      <c r="EL247" s="888"/>
      <c r="EM247" s="888"/>
      <c r="EN247" s="888"/>
      <c r="EO247" s="888"/>
      <c r="EP247" s="888"/>
      <c r="EQ247" s="888"/>
      <c r="ER247" s="1263"/>
      <c r="ES247" s="154"/>
      <c r="ET247" s="766"/>
      <c r="EU247" s="767"/>
      <c r="EV247" s="767"/>
      <c r="EW247" s="767"/>
      <c r="EX247" s="767"/>
      <c r="EY247" s="767"/>
      <c r="EZ247" s="767"/>
      <c r="FA247" s="767"/>
      <c r="FB247" s="767"/>
      <c r="FC247" s="767"/>
      <c r="FD247" s="767"/>
      <c r="FE247" s="767"/>
      <c r="FF247" s="767"/>
      <c r="FG247" s="873"/>
      <c r="FH247" s="874"/>
      <c r="FI247" s="874"/>
      <c r="FJ247" s="877"/>
      <c r="FK247" s="877"/>
      <c r="FL247" s="877"/>
      <c r="FM247" s="877"/>
      <c r="FN247" s="877"/>
      <c r="FO247" s="877"/>
      <c r="FP247" s="877"/>
      <c r="FQ247" s="15"/>
      <c r="FR247" s="887"/>
      <c r="FS247" s="888"/>
      <c r="FT247" s="888"/>
      <c r="FU247" s="888"/>
      <c r="FV247" s="888"/>
      <c r="FW247" s="888"/>
      <c r="FX247" s="888"/>
      <c r="FY247" s="888"/>
      <c r="FZ247" s="888"/>
      <c r="GA247" s="888"/>
      <c r="GB247" s="888"/>
      <c r="GC247" s="888"/>
      <c r="GD247" s="888"/>
      <c r="GE247" s="888"/>
      <c r="GF247" s="888"/>
      <c r="GG247" s="888"/>
      <c r="GH247" s="888"/>
      <c r="GI247" s="888"/>
      <c r="GJ247" s="888"/>
      <c r="GK247" s="888"/>
      <c r="GL247" s="888"/>
      <c r="GM247" s="888"/>
      <c r="GN247" s="889"/>
      <c r="GO247" s="1263"/>
    </row>
    <row r="248" spans="1:197" ht="15" customHeight="1" x14ac:dyDescent="0.25">
      <c r="A248" s="154"/>
      <c r="B248" s="768"/>
      <c r="C248" s="769"/>
      <c r="D248" s="769"/>
      <c r="E248" s="769"/>
      <c r="F248" s="769"/>
      <c r="G248" s="769"/>
      <c r="H248" s="769"/>
      <c r="I248" s="769"/>
      <c r="J248" s="769"/>
      <c r="K248" s="769"/>
      <c r="L248" s="769"/>
      <c r="M248" s="769"/>
      <c r="N248" s="769"/>
      <c r="O248" s="875"/>
      <c r="P248" s="876"/>
      <c r="Q248" s="876"/>
      <c r="R248" s="877"/>
      <c r="S248" s="877"/>
      <c r="T248" s="877"/>
      <c r="U248" s="877"/>
      <c r="V248" s="877"/>
      <c r="W248" s="877"/>
      <c r="X248" s="877"/>
      <c r="Y248" s="15"/>
      <c r="Z248" s="709" t="str">
        <f>IF('FRONT PAGE'!$A$1="www.fly-logics.com","OWNERS",0)</f>
        <v>OWNERS</v>
      </c>
      <c r="AA248" s="710"/>
      <c r="AB248" s="710"/>
      <c r="AC248" s="710"/>
      <c r="AD248" s="710"/>
      <c r="AE248" s="710"/>
      <c r="AF248" s="843" t="s">
        <v>65</v>
      </c>
      <c r="AG248" s="843"/>
      <c r="AH248" s="843"/>
      <c r="AI248" s="843"/>
      <c r="AJ248" s="843"/>
      <c r="AK248" s="843"/>
      <c r="AL248" s="843"/>
      <c r="AM248" s="843"/>
      <c r="AN248" s="843"/>
      <c r="AO248" s="843"/>
      <c r="AP248" s="843"/>
      <c r="AQ248" s="843"/>
      <c r="AR248" s="843"/>
      <c r="AS248" s="843"/>
      <c r="AT248" s="843"/>
      <c r="AU248" s="843"/>
      <c r="AV248" s="843"/>
      <c r="AW248" s="1263"/>
      <c r="AX248" s="154"/>
      <c r="AY248" s="768"/>
      <c r="AZ248" s="769"/>
      <c r="BA248" s="769"/>
      <c r="BB248" s="769"/>
      <c r="BC248" s="769"/>
      <c r="BD248" s="769"/>
      <c r="BE248" s="769"/>
      <c r="BF248" s="769"/>
      <c r="BG248" s="769"/>
      <c r="BH248" s="769"/>
      <c r="BI248" s="769"/>
      <c r="BJ248" s="769"/>
      <c r="BK248" s="769"/>
      <c r="BL248" s="875"/>
      <c r="BM248" s="876"/>
      <c r="BN248" s="876"/>
      <c r="BO248" s="877"/>
      <c r="BP248" s="877"/>
      <c r="BQ248" s="877"/>
      <c r="BR248" s="877"/>
      <c r="BS248" s="877"/>
      <c r="BT248" s="877"/>
      <c r="BU248" s="877"/>
      <c r="BV248" s="15"/>
      <c r="BW248" s="709" t="str">
        <f>IF('FRONT PAGE'!$A$1="www.fly-logics.com","OWNERS",0)</f>
        <v>OWNERS</v>
      </c>
      <c r="BX248" s="710"/>
      <c r="BY248" s="710"/>
      <c r="BZ248" s="710"/>
      <c r="CA248" s="710"/>
      <c r="CB248" s="710"/>
      <c r="CC248" s="843" t="s">
        <v>65</v>
      </c>
      <c r="CD248" s="843"/>
      <c r="CE248" s="843"/>
      <c r="CF248" s="843"/>
      <c r="CG248" s="843"/>
      <c r="CH248" s="843"/>
      <c r="CI248" s="843"/>
      <c r="CJ248" s="843"/>
      <c r="CK248" s="843"/>
      <c r="CL248" s="843"/>
      <c r="CM248" s="843"/>
      <c r="CN248" s="843"/>
      <c r="CO248" s="843"/>
      <c r="CP248" s="843"/>
      <c r="CQ248" s="843"/>
      <c r="CR248" s="843"/>
      <c r="CS248" s="844"/>
      <c r="CT248" s="1263"/>
      <c r="CU248" s="1250"/>
      <c r="CV248" s="154"/>
      <c r="CW248" s="768"/>
      <c r="CX248" s="769"/>
      <c r="CY248" s="769"/>
      <c r="CZ248" s="769"/>
      <c r="DA248" s="769"/>
      <c r="DB248" s="769"/>
      <c r="DC248" s="769"/>
      <c r="DD248" s="769"/>
      <c r="DE248" s="769"/>
      <c r="DF248" s="769"/>
      <c r="DG248" s="769"/>
      <c r="DH248" s="769"/>
      <c r="DI248" s="769"/>
      <c r="DJ248" s="875"/>
      <c r="DK248" s="876"/>
      <c r="DL248" s="876"/>
      <c r="DM248" s="877"/>
      <c r="DN248" s="877"/>
      <c r="DO248" s="877"/>
      <c r="DP248" s="877"/>
      <c r="DQ248" s="877"/>
      <c r="DR248" s="877"/>
      <c r="DS248" s="877"/>
      <c r="DT248" s="15"/>
      <c r="DU248" s="709" t="str">
        <f>IF('FRONT PAGE'!$A$1="www.fly-logics.com","OWNERS",0)</f>
        <v>OWNERS</v>
      </c>
      <c r="DV248" s="710"/>
      <c r="DW248" s="710"/>
      <c r="DX248" s="710"/>
      <c r="DY248" s="710"/>
      <c r="DZ248" s="710"/>
      <c r="EA248" s="843" t="s">
        <v>65</v>
      </c>
      <c r="EB248" s="843"/>
      <c r="EC248" s="843"/>
      <c r="ED248" s="843"/>
      <c r="EE248" s="843"/>
      <c r="EF248" s="843"/>
      <c r="EG248" s="843"/>
      <c r="EH248" s="843"/>
      <c r="EI248" s="843"/>
      <c r="EJ248" s="843"/>
      <c r="EK248" s="843"/>
      <c r="EL248" s="843"/>
      <c r="EM248" s="843"/>
      <c r="EN248" s="843"/>
      <c r="EO248" s="843"/>
      <c r="EP248" s="843"/>
      <c r="EQ248" s="843"/>
      <c r="ER248" s="1263"/>
      <c r="ES248" s="154"/>
      <c r="ET248" s="768"/>
      <c r="EU248" s="769"/>
      <c r="EV248" s="769"/>
      <c r="EW248" s="769"/>
      <c r="EX248" s="769"/>
      <c r="EY248" s="769"/>
      <c r="EZ248" s="769"/>
      <c r="FA248" s="769"/>
      <c r="FB248" s="769"/>
      <c r="FC248" s="769"/>
      <c r="FD248" s="769"/>
      <c r="FE248" s="769"/>
      <c r="FF248" s="769"/>
      <c r="FG248" s="875"/>
      <c r="FH248" s="876"/>
      <c r="FI248" s="876"/>
      <c r="FJ248" s="877"/>
      <c r="FK248" s="877"/>
      <c r="FL248" s="877"/>
      <c r="FM248" s="877"/>
      <c r="FN248" s="877"/>
      <c r="FO248" s="877"/>
      <c r="FP248" s="877"/>
      <c r="FQ248" s="15"/>
      <c r="FR248" s="709" t="str">
        <f>IF('FRONT PAGE'!$A$1="www.fly-logics.com","OWNERS",0)</f>
        <v>OWNERS</v>
      </c>
      <c r="FS248" s="710"/>
      <c r="FT248" s="710"/>
      <c r="FU248" s="710"/>
      <c r="FV248" s="710"/>
      <c r="FW248" s="710"/>
      <c r="FX248" s="843" t="s">
        <v>65</v>
      </c>
      <c r="FY248" s="843"/>
      <c r="FZ248" s="843"/>
      <c r="GA248" s="843"/>
      <c r="GB248" s="843"/>
      <c r="GC248" s="843"/>
      <c r="GD248" s="843"/>
      <c r="GE248" s="843"/>
      <c r="GF248" s="843"/>
      <c r="GG248" s="843"/>
      <c r="GH248" s="843"/>
      <c r="GI248" s="843"/>
      <c r="GJ248" s="843"/>
      <c r="GK248" s="843"/>
      <c r="GL248" s="843"/>
      <c r="GM248" s="843"/>
      <c r="GN248" s="844"/>
      <c r="GO248" s="1263"/>
    </row>
    <row r="249" spans="1:197" ht="4.5" customHeight="1" x14ac:dyDescent="0.25">
      <c r="A249" s="154"/>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711"/>
      <c r="AA249" s="712"/>
      <c r="AB249" s="712"/>
      <c r="AC249" s="712"/>
      <c r="AD249" s="712"/>
      <c r="AE249" s="712"/>
      <c r="AF249" s="845"/>
      <c r="AG249" s="845"/>
      <c r="AH249" s="845"/>
      <c r="AI249" s="845"/>
      <c r="AJ249" s="845"/>
      <c r="AK249" s="845"/>
      <c r="AL249" s="845"/>
      <c r="AM249" s="845"/>
      <c r="AN249" s="845"/>
      <c r="AO249" s="845"/>
      <c r="AP249" s="845"/>
      <c r="AQ249" s="845"/>
      <c r="AR249" s="845"/>
      <c r="AS249" s="845"/>
      <c r="AT249" s="845"/>
      <c r="AU249" s="845"/>
      <c r="AV249" s="845"/>
      <c r="AW249" s="1263"/>
      <c r="AX249" s="154"/>
      <c r="AY249" s="15"/>
      <c r="AZ249" s="15"/>
      <c r="BA249" s="15"/>
      <c r="BB249" s="15"/>
      <c r="BC249" s="15"/>
      <c r="BD249" s="15"/>
      <c r="BE249" s="15"/>
      <c r="BF249" s="15"/>
      <c r="BG249" s="15"/>
      <c r="BH249" s="15"/>
      <c r="BI249" s="15"/>
      <c r="BJ249" s="15"/>
      <c r="BK249" s="15"/>
      <c r="BL249" s="15"/>
      <c r="BM249" s="15"/>
      <c r="BN249" s="15"/>
      <c r="BO249" s="15"/>
      <c r="BP249" s="15"/>
      <c r="BQ249" s="15"/>
      <c r="BR249" s="15"/>
      <c r="BS249" s="15"/>
      <c r="BT249" s="15"/>
      <c r="BU249" s="15"/>
      <c r="BV249" s="15"/>
      <c r="BW249" s="711"/>
      <c r="BX249" s="712"/>
      <c r="BY249" s="712"/>
      <c r="BZ249" s="712"/>
      <c r="CA249" s="712"/>
      <c r="CB249" s="712"/>
      <c r="CC249" s="845"/>
      <c r="CD249" s="845"/>
      <c r="CE249" s="845"/>
      <c r="CF249" s="845"/>
      <c r="CG249" s="845"/>
      <c r="CH249" s="845"/>
      <c r="CI249" s="845"/>
      <c r="CJ249" s="845"/>
      <c r="CK249" s="845"/>
      <c r="CL249" s="845"/>
      <c r="CM249" s="845"/>
      <c r="CN249" s="845"/>
      <c r="CO249" s="845"/>
      <c r="CP249" s="845"/>
      <c r="CQ249" s="845"/>
      <c r="CR249" s="845"/>
      <c r="CS249" s="846"/>
      <c r="CT249" s="1263"/>
      <c r="CU249" s="1250"/>
      <c r="CV249" s="154"/>
      <c r="CW249" s="15"/>
      <c r="CX249" s="15"/>
      <c r="CY249" s="15"/>
      <c r="CZ249" s="15"/>
      <c r="DA249" s="15"/>
      <c r="DB249" s="15"/>
      <c r="DC249" s="15"/>
      <c r="DD249" s="15"/>
      <c r="DE249" s="15"/>
      <c r="DF249" s="15"/>
      <c r="DG249" s="15"/>
      <c r="DH249" s="15"/>
      <c r="DI249" s="15"/>
      <c r="DJ249" s="15"/>
      <c r="DK249" s="15"/>
      <c r="DL249" s="15"/>
      <c r="DM249" s="15"/>
      <c r="DN249" s="15"/>
      <c r="DO249" s="15"/>
      <c r="DP249" s="15"/>
      <c r="DQ249" s="15"/>
      <c r="DR249" s="15"/>
      <c r="DS249" s="15"/>
      <c r="DT249" s="15"/>
      <c r="DU249" s="711"/>
      <c r="DV249" s="712"/>
      <c r="DW249" s="712"/>
      <c r="DX249" s="712"/>
      <c r="DY249" s="712"/>
      <c r="DZ249" s="712"/>
      <c r="EA249" s="845"/>
      <c r="EB249" s="845"/>
      <c r="EC249" s="845"/>
      <c r="ED249" s="845"/>
      <c r="EE249" s="845"/>
      <c r="EF249" s="845"/>
      <c r="EG249" s="845"/>
      <c r="EH249" s="845"/>
      <c r="EI249" s="845"/>
      <c r="EJ249" s="845"/>
      <c r="EK249" s="845"/>
      <c r="EL249" s="845"/>
      <c r="EM249" s="845"/>
      <c r="EN249" s="845"/>
      <c r="EO249" s="845"/>
      <c r="EP249" s="845"/>
      <c r="EQ249" s="845"/>
      <c r="ER249" s="1263"/>
      <c r="ES249" s="154"/>
      <c r="ET249" s="15"/>
      <c r="EU249" s="15"/>
      <c r="EV249" s="15"/>
      <c r="EW249" s="15"/>
      <c r="EX249" s="15"/>
      <c r="EY249" s="15"/>
      <c r="EZ249" s="15"/>
      <c r="FA249" s="15"/>
      <c r="FB249" s="15"/>
      <c r="FC249" s="15"/>
      <c r="FD249" s="15"/>
      <c r="FE249" s="15"/>
      <c r="FF249" s="15"/>
      <c r="FG249" s="15"/>
      <c r="FH249" s="15"/>
      <c r="FI249" s="15"/>
      <c r="FJ249" s="15"/>
      <c r="FK249" s="15"/>
      <c r="FL249" s="15"/>
      <c r="FM249" s="15"/>
      <c r="FN249" s="15"/>
      <c r="FO249" s="15"/>
      <c r="FP249" s="15"/>
      <c r="FQ249" s="15"/>
      <c r="FR249" s="711"/>
      <c r="FS249" s="712"/>
      <c r="FT249" s="712"/>
      <c r="FU249" s="712"/>
      <c r="FV249" s="712"/>
      <c r="FW249" s="712"/>
      <c r="FX249" s="845"/>
      <c r="FY249" s="845"/>
      <c r="FZ249" s="845"/>
      <c r="GA249" s="845"/>
      <c r="GB249" s="845"/>
      <c r="GC249" s="845"/>
      <c r="GD249" s="845"/>
      <c r="GE249" s="845"/>
      <c r="GF249" s="845"/>
      <c r="GG249" s="845"/>
      <c r="GH249" s="845"/>
      <c r="GI249" s="845"/>
      <c r="GJ249" s="845"/>
      <c r="GK249" s="845"/>
      <c r="GL249" s="845"/>
      <c r="GM249" s="845"/>
      <c r="GN249" s="846"/>
      <c r="GO249" s="1263"/>
    </row>
    <row r="250" spans="1:197" ht="9.75" customHeight="1" x14ac:dyDescent="0.25">
      <c r="A250" s="154"/>
      <c r="B250" s="861" t="str">
        <f>IF('FRONT PAGE'!$A$1="www.fly-logics.com","ILS",0)</f>
        <v>ILS</v>
      </c>
      <c r="C250" s="861"/>
      <c r="D250" s="861"/>
      <c r="E250" s="861"/>
      <c r="F250" s="861"/>
      <c r="G250" s="861"/>
      <c r="H250" s="782" t="str">
        <f>IF('FRONT PAGE'!$A$1="www.fly-logics.com","VFR",0)</f>
        <v>VFR</v>
      </c>
      <c r="I250" s="783"/>
      <c r="J250" s="783"/>
      <c r="K250" s="783"/>
      <c r="L250" s="784"/>
      <c r="M250" s="782" t="str">
        <f>IF('FRONT PAGE'!$A$1="www.fly-logics.com","ADF",0)</f>
        <v>ADF</v>
      </c>
      <c r="N250" s="783"/>
      <c r="O250" s="783"/>
      <c r="P250" s="783"/>
      <c r="Q250" s="783"/>
      <c r="R250" s="784"/>
      <c r="S250" s="696" t="str">
        <f>IF('FRONT PAGE'!$A$1="www.fly-logics.com","VOR",0)</f>
        <v>VOR</v>
      </c>
      <c r="T250" s="696"/>
      <c r="U250" s="696"/>
      <c r="V250" s="696"/>
      <c r="W250" s="696"/>
      <c r="X250" s="696"/>
      <c r="Y250" s="15"/>
      <c r="Z250" s="709" t="str">
        <f>IF('FRONT PAGE'!$A$1="www.fly-logics.com","MANUFACTURER",0)</f>
        <v>MANUFACTURER</v>
      </c>
      <c r="AA250" s="710"/>
      <c r="AB250" s="710"/>
      <c r="AC250" s="710"/>
      <c r="AD250" s="710"/>
      <c r="AE250" s="710"/>
      <c r="AF250" s="690" t="s">
        <v>66</v>
      </c>
      <c r="AG250" s="690"/>
      <c r="AH250" s="690"/>
      <c r="AI250" s="690"/>
      <c r="AJ250" s="690"/>
      <c r="AK250" s="691"/>
      <c r="AL250" s="709" t="str">
        <f>IF('FRONT PAGE'!$A$1="www.fly-logics.com","MODEL",0)</f>
        <v>MODEL</v>
      </c>
      <c r="AM250" s="710"/>
      <c r="AN250" s="710"/>
      <c r="AO250" s="710"/>
      <c r="AP250" s="710"/>
      <c r="AQ250" s="710"/>
      <c r="AR250" s="689" t="s">
        <v>67</v>
      </c>
      <c r="AS250" s="690"/>
      <c r="AT250" s="690"/>
      <c r="AU250" s="690"/>
      <c r="AV250" s="690"/>
      <c r="AW250" s="1263"/>
      <c r="AX250" s="154"/>
      <c r="AY250" s="861" t="str">
        <f>IF('FRONT PAGE'!$A$1="www.fly-logics.com","ILS",0)</f>
        <v>ILS</v>
      </c>
      <c r="AZ250" s="861"/>
      <c r="BA250" s="861"/>
      <c r="BB250" s="861"/>
      <c r="BC250" s="861"/>
      <c r="BD250" s="861"/>
      <c r="BE250" s="782" t="str">
        <f>IF('FRONT PAGE'!$A$1="www.fly-logics.com","VFR",0)</f>
        <v>VFR</v>
      </c>
      <c r="BF250" s="783"/>
      <c r="BG250" s="783"/>
      <c r="BH250" s="783"/>
      <c r="BI250" s="784"/>
      <c r="BJ250" s="782" t="str">
        <f>IF('FRONT PAGE'!$A$1="www.fly-logics.com","ADF",0)</f>
        <v>ADF</v>
      </c>
      <c r="BK250" s="783"/>
      <c r="BL250" s="783"/>
      <c r="BM250" s="783"/>
      <c r="BN250" s="783"/>
      <c r="BO250" s="784"/>
      <c r="BP250" s="696" t="str">
        <f>IF('FRONT PAGE'!$A$1="www.fly-logics.com","VOR",0)</f>
        <v>VOR</v>
      </c>
      <c r="BQ250" s="696"/>
      <c r="BR250" s="696"/>
      <c r="BS250" s="696"/>
      <c r="BT250" s="696"/>
      <c r="BU250" s="696"/>
      <c r="BV250" s="15"/>
      <c r="BW250" s="709" t="str">
        <f>IF('FRONT PAGE'!$A$1="www.fly-logics.com","MANUFACTURER",0)</f>
        <v>MANUFACTURER</v>
      </c>
      <c r="BX250" s="710"/>
      <c r="BY250" s="710"/>
      <c r="BZ250" s="710"/>
      <c r="CA250" s="710"/>
      <c r="CB250" s="710"/>
      <c r="CC250" s="690" t="s">
        <v>66</v>
      </c>
      <c r="CD250" s="690"/>
      <c r="CE250" s="690"/>
      <c r="CF250" s="690"/>
      <c r="CG250" s="690"/>
      <c r="CH250" s="691"/>
      <c r="CI250" s="709" t="str">
        <f>IF('FRONT PAGE'!$A$1="www.fly-logics.com","MODEL",0)</f>
        <v>MODEL</v>
      </c>
      <c r="CJ250" s="710"/>
      <c r="CK250" s="710"/>
      <c r="CL250" s="710"/>
      <c r="CM250" s="710"/>
      <c r="CN250" s="710"/>
      <c r="CO250" s="689" t="s">
        <v>67</v>
      </c>
      <c r="CP250" s="690"/>
      <c r="CQ250" s="690"/>
      <c r="CR250" s="690"/>
      <c r="CS250" s="691"/>
      <c r="CT250" s="1263"/>
      <c r="CU250" s="1250"/>
      <c r="CV250" s="154"/>
      <c r="CW250" s="861" t="str">
        <f>IF('FRONT PAGE'!$A$1="www.fly-logics.com","ILS",0)</f>
        <v>ILS</v>
      </c>
      <c r="CX250" s="861"/>
      <c r="CY250" s="861"/>
      <c r="CZ250" s="861"/>
      <c r="DA250" s="861"/>
      <c r="DB250" s="861"/>
      <c r="DC250" s="782" t="str">
        <f>IF('FRONT PAGE'!$A$1="www.fly-logics.com","VFR",0)</f>
        <v>VFR</v>
      </c>
      <c r="DD250" s="783"/>
      <c r="DE250" s="783"/>
      <c r="DF250" s="783"/>
      <c r="DG250" s="784"/>
      <c r="DH250" s="782" t="str">
        <f>IF('FRONT PAGE'!$A$1="www.fly-logics.com","ADF",0)</f>
        <v>ADF</v>
      </c>
      <c r="DI250" s="783"/>
      <c r="DJ250" s="783"/>
      <c r="DK250" s="783"/>
      <c r="DL250" s="783"/>
      <c r="DM250" s="784"/>
      <c r="DN250" s="696" t="str">
        <f>IF('FRONT PAGE'!$A$1="www.fly-logics.com","VOR",0)</f>
        <v>VOR</v>
      </c>
      <c r="DO250" s="696"/>
      <c r="DP250" s="696"/>
      <c r="DQ250" s="696"/>
      <c r="DR250" s="696"/>
      <c r="DS250" s="696"/>
      <c r="DT250" s="15"/>
      <c r="DU250" s="709" t="str">
        <f>IF('FRONT PAGE'!$A$1="www.fly-logics.com","MANUFACTURER",0)</f>
        <v>MANUFACTURER</v>
      </c>
      <c r="DV250" s="710"/>
      <c r="DW250" s="710"/>
      <c r="DX250" s="710"/>
      <c r="DY250" s="710"/>
      <c r="DZ250" s="710"/>
      <c r="EA250" s="690" t="s">
        <v>66</v>
      </c>
      <c r="EB250" s="690"/>
      <c r="EC250" s="690"/>
      <c r="ED250" s="690"/>
      <c r="EE250" s="690"/>
      <c r="EF250" s="691"/>
      <c r="EG250" s="709" t="str">
        <f>IF('FRONT PAGE'!$A$1="www.fly-logics.com","MODEL",0)</f>
        <v>MODEL</v>
      </c>
      <c r="EH250" s="710"/>
      <c r="EI250" s="710"/>
      <c r="EJ250" s="710"/>
      <c r="EK250" s="710"/>
      <c r="EL250" s="710"/>
      <c r="EM250" s="689" t="s">
        <v>67</v>
      </c>
      <c r="EN250" s="690"/>
      <c r="EO250" s="690"/>
      <c r="EP250" s="690"/>
      <c r="EQ250" s="690"/>
      <c r="ER250" s="1263"/>
      <c r="ES250" s="154"/>
      <c r="ET250" s="861" t="str">
        <f>IF('FRONT PAGE'!$A$1="www.fly-logics.com","ILS",0)</f>
        <v>ILS</v>
      </c>
      <c r="EU250" s="861"/>
      <c r="EV250" s="861"/>
      <c r="EW250" s="861"/>
      <c r="EX250" s="861"/>
      <c r="EY250" s="861"/>
      <c r="EZ250" s="782" t="str">
        <f>IF('FRONT PAGE'!$A$1="www.fly-logics.com","VFR",0)</f>
        <v>VFR</v>
      </c>
      <c r="FA250" s="783"/>
      <c r="FB250" s="783"/>
      <c r="FC250" s="783"/>
      <c r="FD250" s="784"/>
      <c r="FE250" s="782" t="str">
        <f>IF('FRONT PAGE'!$A$1="www.fly-logics.com","ADF",0)</f>
        <v>ADF</v>
      </c>
      <c r="FF250" s="783"/>
      <c r="FG250" s="783"/>
      <c r="FH250" s="783"/>
      <c r="FI250" s="783"/>
      <c r="FJ250" s="784"/>
      <c r="FK250" s="696" t="str">
        <f>IF('FRONT PAGE'!$A$1="www.fly-logics.com","VOR",0)</f>
        <v>VOR</v>
      </c>
      <c r="FL250" s="696"/>
      <c r="FM250" s="696"/>
      <c r="FN250" s="696"/>
      <c r="FO250" s="696"/>
      <c r="FP250" s="696"/>
      <c r="FQ250" s="15"/>
      <c r="FR250" s="709" t="str">
        <f>IF('FRONT PAGE'!$A$1="www.fly-logics.com","MANUFACTURER",0)</f>
        <v>MANUFACTURER</v>
      </c>
      <c r="FS250" s="710"/>
      <c r="FT250" s="710"/>
      <c r="FU250" s="710"/>
      <c r="FV250" s="710"/>
      <c r="FW250" s="710"/>
      <c r="FX250" s="690" t="s">
        <v>66</v>
      </c>
      <c r="FY250" s="690"/>
      <c r="FZ250" s="690"/>
      <c r="GA250" s="690"/>
      <c r="GB250" s="690"/>
      <c r="GC250" s="691"/>
      <c r="GD250" s="709" t="str">
        <f>IF('FRONT PAGE'!$A$1="www.fly-logics.com","MODEL",0)</f>
        <v>MODEL</v>
      </c>
      <c r="GE250" s="710"/>
      <c r="GF250" s="710"/>
      <c r="GG250" s="710"/>
      <c r="GH250" s="710"/>
      <c r="GI250" s="710"/>
      <c r="GJ250" s="689" t="s">
        <v>67</v>
      </c>
      <c r="GK250" s="690"/>
      <c r="GL250" s="690"/>
      <c r="GM250" s="690"/>
      <c r="GN250" s="691"/>
      <c r="GO250" s="1263"/>
    </row>
    <row r="251" spans="1:197" ht="9.75" customHeight="1" x14ac:dyDescent="0.25">
      <c r="A251" s="154"/>
      <c r="B251" s="698">
        <f>SUMIF('ANNUAL SUMMARY'!$FE$622,K218,'ANNUAL SUMMARY'!$EV$659)+SUMIF('ANNUAL SUMMARY'!$DH$622,K218,'ANNUAL SUMMARY'!$CY$659)+SUMIF('ANNUAL SUMMARY'!$BI$622,K218,'ANNUAL SUMMARY'!$AZ$659)+SUMIF('ANNUAL SUMMARY'!$L$622,K218,'ANNUAL SUMMARY'!$C$659)+SUMIF('ANNUAL SUMMARY'!$FE$566,K218,'ANNUAL SUMMARY'!$EV$603)+SUMIF('ANNUAL SUMMARY'!$DH$566,K218,'ANNUAL SUMMARY'!$CY$603)+SUMIF('ANNUAL SUMMARY'!$BI$566,K218,'ANNUAL SUMMARY'!$AZ$603)+SUMIF('ANNUAL SUMMARY'!$L$566,K218,'ANNUAL SUMMARY'!$C$603)+SUMIF('ANNUAL SUMMARY'!$FE$510,K218,'ANNUAL SUMMARY'!$EV$547)+SUMIF('ANNUAL SUMMARY'!$DH$510,K218,'ANNUAL SUMMARY'!$CY$547)+SUMIF('ANNUAL SUMMARY'!$BI$510,K218,'ANNUAL SUMMARY'!$AZ$547)+SUMIF('ANNUAL SUMMARY'!$L$510,K218,'ANNUAL SUMMARY'!$C$547)+SUMIF('ANNUAL SUMMARY'!$FE$454,K218,'ANNUAL SUMMARY'!$EV$491)+SUMIF('ANNUAL SUMMARY'!$DH$454,K218,'ANNUAL SUMMARY'!$CY$491)+SUMIF('ANNUAL SUMMARY'!$BI$454,K218,'ANNUAL SUMMARY'!$AZ$491)+SUMIF('ANNUAL SUMMARY'!$L$454,K218,'ANNUAL SUMMARY'!$C$491)+SUMIF('ANNUAL SUMMARY'!$FE$398,K218,'ANNUAL SUMMARY'!$EV$435)+SUMIF('ANNUAL SUMMARY'!$DH$398,K218,'ANNUAL SUMMARY'!$CY$435)+SUMIF('ANNUAL SUMMARY'!$BI$398,K218,'ANNUAL SUMMARY'!$AZ$435)+SUMIF('ANNUAL SUMMARY'!$L$398,K218,'ANNUAL SUMMARY'!$C$435)+SUMIF('ANNUAL SUMMARY'!$FE$342,K218,'ANNUAL SUMMARY'!$EV$379)+SUMIF('ANNUAL SUMMARY'!$DH$342,K218,'ANNUAL SUMMARY'!$CY$379)+SUMIF('ANNUAL SUMMARY'!$BI$342,K218,'ANNUAL SUMMARY'!$AZ$379)+SUMIF('ANNUAL SUMMARY'!$L$342,K218,'ANNUAL SUMMARY'!$C$379)+SUMIF('ANNUAL SUMMARY'!$FE$286,K218,'ANNUAL SUMMARY'!$EV$323)+SUMIF('ANNUAL SUMMARY'!$DH$286,K218,'ANNUAL SUMMARY'!$CY$323)+SUMIF('ANNUAL SUMMARY'!$BI$286,K218,'ANNUAL SUMMARY'!$AZ$323)+SUMIF('ANNUAL SUMMARY'!$L$286,K218,'ANNUAL SUMMARY'!$C$323)+SUMIF('ANNUAL SUMMARY'!$FE$230,K218,'ANNUAL SUMMARY'!$EV$267)+SUMIF('ANNUAL SUMMARY'!$DH$230,K218,'ANNUAL SUMMARY'!$CY$267)+SUMIF('ANNUAL SUMMARY'!$BI$230,K218,'ANNUAL SUMMARY'!$AZ$267)+SUMIF('ANNUAL SUMMARY'!$L$230,K218,'ANNUAL SUMMARY'!$C$267)+SUMIF('ANNUAL SUMMARY'!$FE$174,K218,'ANNUAL SUMMARY'!$EV$211)+SUMIF('ANNUAL SUMMARY'!$DH$174,K218,'ANNUAL SUMMARY'!$CY$211)+SUMIF('ANNUAL SUMMARY'!$BI$174,K218,'ANNUAL SUMMARY'!$AZ$211)+SUMIF('ANNUAL SUMMARY'!$L$174,K218,'ANNUAL SUMMARY'!$C$211)+SUMIF('ANNUAL SUMMARY'!$FE$118,K218,'ANNUAL SUMMARY'!$EV$155)+SUMIF('ANNUAL SUMMARY'!$DH$118,K218,'ANNUAL SUMMARY'!$CY$155)+SUMIF('ANNUAL SUMMARY'!$BI$118,K218,'ANNUAL SUMMARY'!$AZ$155)+SUMIF('ANNUAL SUMMARY'!$L$118,K218,'ANNUAL SUMMARY'!$C$155)+SUMIF('ANNUAL SUMMARY'!$FE$62,K218,'ANNUAL SUMMARY'!$EV$99)+SUMIF('ANNUAL SUMMARY'!$DH$62,K218,'ANNUAL SUMMARY'!$CY$99)+SUMIF('ANNUAL SUMMARY'!$BI$62,K218,'ANNUAL SUMMARY'!$AZ$99)+SUMIF('ANNUAL SUMMARY'!$L$62,K218,'ANNUAL SUMMARY'!$C$99)+SUMIF('ANNUAL SUMMARY'!$FE$6,K218,'ANNUAL SUMMARY'!$EV$43)+SUMIF('ANNUAL SUMMARY'!$DH$6,K218,'ANNUAL SUMMARY'!$CY$43)+SUMIF('ANNUAL SUMMARY'!$BI$6,K218,'ANNUAL SUMMARY'!$AZ$43)+SUMIF('ANNUAL SUMMARY'!$L$6,K218,'ANNUAL SUMMARY'!$C$43)+SUMIF('PREVIOUS LOGS'!$K$6,K218,'PREVIOUS LOGS'!$B$39)+SUMIF('PREVIOUS LOGS'!$K$59,$K$6,'PREVIOUS LOGS'!$B$92)+SUMIF('PREVIOUS LOGS'!$K$112,K218,'PREVIOUS LOGS'!$B$145)+SUMIF('PREVIOUS LOGS'!$K$165,K218,'PREVIOUS LOGS'!$B$198)+SUMIF('PREVIOUS LOGS'!$K$218,K218,'PREVIOUS LOGS'!$B$251)+SUMIF('PREVIOUS LOGS'!$K$271,K218,'PREVIOUS LOGS'!$B$304)+SUMIF('PREVIOUS LOGS'!$K$324,K218,'PREVIOUS LOGS'!$B$357)+SUMIF('PREVIOUS LOGS'!$BH$6,K218,'PREVIOUS LOGS'!$AY$39)+SUMIF('PREVIOUS LOGS'!$BH$59,$K$6,'PREVIOUS LOGS'!$AY$92)+SUMIF('PREVIOUS LOGS'!$BH$112,K218,'PREVIOUS LOGS'!$AY$145)+SUMIF('PREVIOUS LOGS'!$BH$165,K218,'PREVIOUS LOGS'!$AY$198)+SUMIF('PREVIOUS LOGS'!$BH$218,K218,'PREVIOUS LOGS'!$AY$251)+SUMIF('PREVIOUS LOGS'!$BH$271,K218,'PREVIOUS LOGS'!$AY$304)+SUMIF('PREVIOUS LOGS'!$BH$324,K218,'PREVIOUS LOGS'!$AY$357)+SUMIF('PREVIOUS LOGS'!$DF$6,K218,'PREVIOUS LOGS'!$CW$39)+SUMIF('PREVIOUS LOGS'!$DF$59,$K$6,'PREVIOUS LOGS'!$CW$92)+SUMIF('PREVIOUS LOGS'!$DF$112,K218,'PREVIOUS LOGS'!$CW$145)+SUMIF('PREVIOUS LOGS'!$DF$165,K218,'PREVIOUS LOGS'!$CW$198)+SUMIF('PREVIOUS LOGS'!$DF$218,K218,'PREVIOUS LOGS'!$CW$251)+SUMIF('PREVIOUS LOGS'!$DF$271,K218,'PREVIOUS LOGS'!$CW$304)+SUMIF('PREVIOUS LOGS'!$DF$324,K218,'PREVIOUS LOGS'!$CW$357)+SUMIF('PREVIOUS LOGS'!$FC$6,K218,'PREVIOUS LOGS'!$ET$39)+SUMIF('PREVIOUS LOGS'!$FC$59,$K$6,'PREVIOUS LOGS'!$ET$92)+SUMIF('PREVIOUS LOGS'!$FC$112,K218,'PREVIOUS LOGS'!$ET$145)+SUMIF('PREVIOUS LOGS'!$FC$165,K218,'PREVIOUS LOGS'!$ET$198)+SUMIF('PREVIOUS LOGS'!$FC$218,K218,'PREVIOUS LOGS'!$ET$251)+SUMIF('PREVIOUS LOGS'!$FC$271,K218,'PREVIOUS LOGS'!$ET$304)+SUMIF('PREVIOUS LOGS'!$FC$324,K218,'PREVIOUS LOGS'!$ET$357)</f>
        <v>0</v>
      </c>
      <c r="C251" s="699"/>
      <c r="D251" s="699"/>
      <c r="E251" s="699"/>
      <c r="F251" s="699"/>
      <c r="G251" s="700"/>
      <c r="H251" s="698">
        <f>SUMIF('ANNUAL SUMMARY'!$FE$622,K218,'ANNUAL SUMMARY'!$FB$659)+SUMIF('ANNUAL SUMMARY'!$DH$622,K218,'ANNUAL SUMMARY'!$DE$659)+SUMIF('ANNUAL SUMMARY'!$BI$622,K218,'ANNUAL SUMMARY'!$BF$659)+SUMIF('ANNUAL SUMMARY'!$L$622,K218,'ANNUAL SUMMARY'!$I$659)+SUMIF('ANNUAL SUMMARY'!$FE$566,K218,'ANNUAL SUMMARY'!$FB$603)+SUMIF('ANNUAL SUMMARY'!$DH$566,K218,'ANNUAL SUMMARY'!$DE$603)+SUMIF('ANNUAL SUMMARY'!$BI$566,K218,'ANNUAL SUMMARY'!$BF$603)+SUMIF('ANNUAL SUMMARY'!$L$566,K218,'ANNUAL SUMMARY'!$I$603)+SUMIF('ANNUAL SUMMARY'!$FE$510,K218,'ANNUAL SUMMARY'!$FB$547)+SUMIF('ANNUAL SUMMARY'!$DH$510,K218,'ANNUAL SUMMARY'!$DE$547)+SUMIF('ANNUAL SUMMARY'!$BI$510,K218,'ANNUAL SUMMARY'!$BF$547)+SUMIF('ANNUAL SUMMARY'!$L$510,K218,'ANNUAL SUMMARY'!$I$547)+SUMIF('ANNUAL SUMMARY'!$FE$454,K218,'ANNUAL SUMMARY'!$FB$491)+SUMIF('ANNUAL SUMMARY'!$DH$454,K218,'ANNUAL SUMMARY'!$DE$491)+SUMIF('ANNUAL SUMMARY'!$BI$454,K218,'ANNUAL SUMMARY'!$BF$491)+SUMIF('ANNUAL SUMMARY'!$L$454,K218,'ANNUAL SUMMARY'!$I$491)+SUMIF('ANNUAL SUMMARY'!$FE$398,K218,'ANNUAL SUMMARY'!$FB$435)+SUMIF('ANNUAL SUMMARY'!$DH$398,K218,'ANNUAL SUMMARY'!$DE$435)+SUMIF('ANNUAL SUMMARY'!$BI$398,K218,'ANNUAL SUMMARY'!$BF$435)+SUMIF('ANNUAL SUMMARY'!$L$398,K218,'ANNUAL SUMMARY'!$I$435)+SUMIF('ANNUAL SUMMARY'!$FE$342,K218,'ANNUAL SUMMARY'!$FB$379)+SUMIF('ANNUAL SUMMARY'!$DH$342,K218,'ANNUAL SUMMARY'!$DE$379)+SUMIF('ANNUAL SUMMARY'!$BI$342,K218,'ANNUAL SUMMARY'!$BF$379)+SUMIF('ANNUAL SUMMARY'!$L$342,K218,'ANNUAL SUMMARY'!$I$379)+SUMIF('ANNUAL SUMMARY'!$FE$286,K218,'ANNUAL SUMMARY'!$FB$323)+SUMIF('ANNUAL SUMMARY'!$DH$286,K218,'ANNUAL SUMMARY'!$DE$323)+SUMIF('ANNUAL SUMMARY'!$BI$286,K218,'ANNUAL SUMMARY'!$BF$323)+SUMIF('ANNUAL SUMMARY'!$L$286,K218,'ANNUAL SUMMARY'!$I$323)+SUMIF('ANNUAL SUMMARY'!$FE$230,K218,'ANNUAL SUMMARY'!$FB$267)+SUMIF('ANNUAL SUMMARY'!$DH$230,K218,'ANNUAL SUMMARY'!$DE$267)+SUMIF('ANNUAL SUMMARY'!$BI$230,K218,'ANNUAL SUMMARY'!$BF$267)+SUMIF('ANNUAL SUMMARY'!$L$230,K218,'ANNUAL SUMMARY'!$I$267)+SUMIF('ANNUAL SUMMARY'!$FE$174,K218,'ANNUAL SUMMARY'!$FB$211)+SUMIF('ANNUAL SUMMARY'!$DH$174,K218,'ANNUAL SUMMARY'!$DE$211)+SUMIF('ANNUAL SUMMARY'!$BI$174,K218,'ANNUAL SUMMARY'!$BF$211)+SUMIF('ANNUAL SUMMARY'!$L$174,K218,'ANNUAL SUMMARY'!$I$211)+SUMIF('ANNUAL SUMMARY'!$FE$118,K218,'ANNUAL SUMMARY'!$FB$155)+SUMIF('ANNUAL SUMMARY'!$DH$118,K218,'ANNUAL SUMMARY'!$DE$155)+SUMIF('ANNUAL SUMMARY'!$BI$118,K218,'ANNUAL SUMMARY'!$BF$155)+SUMIF('ANNUAL SUMMARY'!$L$118,K218,'ANNUAL SUMMARY'!$I$155)+SUMIF('ANNUAL SUMMARY'!$FE$62,K218,'ANNUAL SUMMARY'!$FB$99)+SUMIF('ANNUAL SUMMARY'!$DH$62,K218,'ANNUAL SUMMARY'!$DE$99)+SUMIF('ANNUAL SUMMARY'!$BI$62,K218,'ANNUAL SUMMARY'!$BF$99)+SUMIF('ANNUAL SUMMARY'!$L$62,K218,'ANNUAL SUMMARY'!$I$99)+SUMIF('ANNUAL SUMMARY'!$FE$6,K218,'ANNUAL SUMMARY'!$FB$43)+SUMIF('ANNUAL SUMMARY'!$DH$6,K218,'ANNUAL SUMMARY'!$DE$43)+SUMIF('ANNUAL SUMMARY'!$BI$6,K218,'ANNUAL SUMMARY'!$BF$43)+SUMIF('ANNUAL SUMMARY'!$L$6,K218,'ANNUAL SUMMARY'!$I$43)+SUMIF('PREVIOUS LOGS'!$K$6,K218,'PREVIOUS LOGS'!$H$39)+SUMIF('PREVIOUS LOGS'!$K$59,$K$6,'PREVIOUS LOGS'!$B$92)+SUMIF('PREVIOUS LOGS'!$K$112,K218,'PREVIOUS LOGS'!$B$145)+SUMIF('PREVIOUS LOGS'!$K$165,K218,'PREVIOUS LOGS'!$B$198)+SUMIF('PREVIOUS LOGS'!$K$218,K218,'PREVIOUS LOGS'!$B$251)+SUMIF('PREVIOUS LOGS'!$K$271,K218,'PREVIOUS LOGS'!$B$304)+SUMIF('PREVIOUS LOGS'!$K$324,K218,'PREVIOUS LOGS'!$B$357)+SUMIF('PREVIOUS LOGS'!$BH$6,K218,'PREVIOUS LOGS'!$BE$39)+SUMIF('PREVIOUS LOGS'!$BH$59,$K$6,'PREVIOUS LOGS'!$AY$92)+SUMIF('PREVIOUS LOGS'!$BH$112,K218,'PREVIOUS LOGS'!$AY$145)+SUMIF('PREVIOUS LOGS'!$BH$165,K218,'PREVIOUS LOGS'!$AY$198)+SUMIF('PREVIOUS LOGS'!$BH$218,K218,'PREVIOUS LOGS'!$AY$251)+SUMIF('PREVIOUS LOGS'!$BH$271,K218,'PREVIOUS LOGS'!$AY$304)+SUMIF('PREVIOUS LOGS'!$BH$324,K218,'PREVIOUS LOGS'!$AY$357)+SUMIF('PREVIOUS LOGS'!$DF$6,K218,'PREVIOUS LOGS'!$DC$39)+SUMIF('PREVIOUS LOGS'!$DF$59,$K$6,'PREVIOUS LOGS'!$CW$92)+SUMIF('PREVIOUS LOGS'!$DF$112,K218,'PREVIOUS LOGS'!$CW$145)+SUMIF('PREVIOUS LOGS'!$DF$165,K218,'PREVIOUS LOGS'!$CW$198)+SUMIF('PREVIOUS LOGS'!$DF$218,K218,'PREVIOUS LOGS'!$CW$251)+SUMIF('PREVIOUS LOGS'!$DF$271,K218,'PREVIOUS LOGS'!$CW$304)+SUMIF('PREVIOUS LOGS'!$DF$324,K218,'PREVIOUS LOGS'!$CW$357)+SUMIF('PREVIOUS LOGS'!$FC$6,K218,'PREVIOUS LOGS'!$EZ$39)+SUMIF('PREVIOUS LOGS'!$FC$59,$K$6,'PREVIOUS LOGS'!$ET$92)+SUMIF('PREVIOUS LOGS'!$FC$112,K218,'PREVIOUS LOGS'!$ET$145)+SUMIF('PREVIOUS LOGS'!$FC$165,K218,'PREVIOUS LOGS'!$ET$198)+SUMIF('PREVIOUS LOGS'!$FC$218,K218,'PREVIOUS LOGS'!$ET$251)+SUMIF('PREVIOUS LOGS'!$FC$271,K218,'PREVIOUS LOGS'!$ET$304)+SUMIF('PREVIOUS LOGS'!$FC$324,K218,'PREVIOUS LOGS'!$ET$357)</f>
        <v>0</v>
      </c>
      <c r="I251" s="699"/>
      <c r="J251" s="699"/>
      <c r="K251" s="699"/>
      <c r="L251" s="700"/>
      <c r="M251" s="698">
        <f>SUMIF('ANNUAL SUMMARY'!$FE$622,K218,'ANNUAL SUMMARY'!$FH$659)+SUMIF('ANNUAL SUMMARY'!$DH$622,K218,'ANNUAL SUMMARY'!$DK$659)+SUMIF('ANNUAL SUMMARY'!$BI$622,K218,'ANNUAL SUMMARY'!$BL$659)+SUMIF('ANNUAL SUMMARY'!$L$622,K218,'ANNUAL SUMMARY'!$O$659)+SUMIF('ANNUAL SUMMARY'!$FE$566,K218,'ANNUAL SUMMARY'!$FH$603)+SUMIF('ANNUAL SUMMARY'!$DH$566,K218,'ANNUAL SUMMARY'!$DK$603)+SUMIF('ANNUAL SUMMARY'!$BI$566,K218,'ANNUAL SUMMARY'!$BL$603)+SUMIF('ANNUAL SUMMARY'!$L$566,K218,'ANNUAL SUMMARY'!$O$603)+SUMIF('ANNUAL SUMMARY'!$FE$510,K218,'ANNUAL SUMMARY'!$FH$547)+SUMIF('ANNUAL SUMMARY'!$DH$510,K218,'ANNUAL SUMMARY'!$DK$547)+SUMIF('ANNUAL SUMMARY'!$BI$510,K218,'ANNUAL SUMMARY'!$BL$547)+SUMIF('ANNUAL SUMMARY'!$L$510,K218,'ANNUAL SUMMARY'!$O$547)+SUMIF('ANNUAL SUMMARY'!$FE$454,K218,'ANNUAL SUMMARY'!$FH$491)+SUMIF('ANNUAL SUMMARY'!$DH$454,K218,'ANNUAL SUMMARY'!$DK$491)+SUMIF('ANNUAL SUMMARY'!$BI$454,K218,'ANNUAL SUMMARY'!$BL$491)+SUMIF('ANNUAL SUMMARY'!$L$454,K218,'ANNUAL SUMMARY'!$O$491)+SUMIF('ANNUAL SUMMARY'!$FE$398,K218,'ANNUAL SUMMARY'!$FH$435)+SUMIF('ANNUAL SUMMARY'!$DH$398,K218,'ANNUAL SUMMARY'!$DK$435)+SUMIF('ANNUAL SUMMARY'!$BI$398,K218,'ANNUAL SUMMARY'!$BL$435)+SUMIF('ANNUAL SUMMARY'!$L$398,K218,'ANNUAL SUMMARY'!$O$435)+SUMIF('ANNUAL SUMMARY'!$FE$342,K218,'ANNUAL SUMMARY'!$FH$379)+SUMIF('ANNUAL SUMMARY'!$DH$342,K218,'ANNUAL SUMMARY'!$DK$379)+SUMIF('ANNUAL SUMMARY'!$BI$342,K218,'ANNUAL SUMMARY'!$BL$379)+SUMIF('ANNUAL SUMMARY'!$L$342,K218,'ANNUAL SUMMARY'!$O$379)+SUMIF('ANNUAL SUMMARY'!$FE$286,K218,'ANNUAL SUMMARY'!$FH$323)+SUMIF('ANNUAL SUMMARY'!$DH$286,K218,'ANNUAL SUMMARY'!$DK$323)+SUMIF('ANNUAL SUMMARY'!$BI$286,K218,'ANNUAL SUMMARY'!$BL$323)+SUMIF('ANNUAL SUMMARY'!$L$286,K218,'ANNUAL SUMMARY'!$O$323)+SUMIF('ANNUAL SUMMARY'!$FE$230,K218,'ANNUAL SUMMARY'!$FH$267)+SUMIF('ANNUAL SUMMARY'!$DH$230,K218,'ANNUAL SUMMARY'!$DK$267)+SUMIF('ANNUAL SUMMARY'!$BI$230,K218,'ANNUAL SUMMARY'!$BL$267)+SUMIF('ANNUAL SUMMARY'!$L$230,K218,'ANNUAL SUMMARY'!$O$267)+SUMIF('ANNUAL SUMMARY'!$FE$174,K218,'ANNUAL SUMMARY'!$FH$211)+SUMIF('ANNUAL SUMMARY'!$DH$174,K218,'ANNUAL SUMMARY'!$DK$211)+SUMIF('ANNUAL SUMMARY'!$BI$174,K218,'ANNUAL SUMMARY'!$BL$211)+SUMIF('ANNUAL SUMMARY'!$L$174,K218,'ANNUAL SUMMARY'!$O$211)+SUMIF('ANNUAL SUMMARY'!$FE$118,K218,'ANNUAL SUMMARY'!$FH$155)+SUMIF('ANNUAL SUMMARY'!$DH$118,K218,'ANNUAL SUMMARY'!$DK$155)+SUMIF('ANNUAL SUMMARY'!$BI$118,K218,'ANNUAL SUMMARY'!$BL$155)+SUMIF('ANNUAL SUMMARY'!$L$118,K218,'ANNUAL SUMMARY'!$O$155)+SUMIF('ANNUAL SUMMARY'!$FE$62,K218,'ANNUAL SUMMARY'!$FH$99)+SUMIF('ANNUAL SUMMARY'!$DH$62,K218,'ANNUAL SUMMARY'!$DK$99)+SUMIF('ANNUAL SUMMARY'!$BI$62,K218,'ANNUAL SUMMARY'!$BL$99)+SUMIF('ANNUAL SUMMARY'!$L$62,K218,'ANNUAL SUMMARY'!$O$99)+SUMIF('ANNUAL SUMMARY'!$FE$6,K218,'ANNUAL SUMMARY'!$FH$43)+SUMIF('ANNUAL SUMMARY'!$DH$6,K218,'ANNUAL SUMMARY'!$DK$43)+SUMIF('ANNUAL SUMMARY'!$BI$6,K218,'ANNUAL SUMMARY'!$BL$43)+SUMIF('ANNUAL SUMMARY'!$L$6,K218,'ANNUAL SUMMARY'!$O$43)+SUMIF('PREVIOUS LOGS'!$K$6,K218,'PREVIOUS LOGS'!$M$39)+SUMIF('PREVIOUS LOGS'!$K$59,$K$6,'PREVIOUS LOGS'!$M$92)+SUMIF('PREVIOUS LOGS'!$K$112,K218,'PREVIOUS LOGS'!$M$145)+SUMIF('PREVIOUS LOGS'!$K$165,K218,'PREVIOUS LOGS'!$M$198)+SUMIF('PREVIOUS LOGS'!$K$218,K218,'PREVIOUS LOGS'!$M$251)+SUMIF('PREVIOUS LOGS'!$K$271,K218,'PREVIOUS LOGS'!$M$304)+SUMIF('PREVIOUS LOGS'!$K$324,K218,'PREVIOUS LOGS'!$M$357)+SUMIF('PREVIOUS LOGS'!$BH$6,K218,'PREVIOUS LOGS'!$BJ$39)+SUMIF('PREVIOUS LOGS'!$BH$59,$K$6,'PREVIOUS LOGS'!$BJ$92)+SUMIF('PREVIOUS LOGS'!$BH$112,K218,'PREVIOUS LOGS'!$BJ$145)+SUMIF('PREVIOUS LOGS'!$BH$165,K218,'PREVIOUS LOGS'!$BJ$198)+SUMIF('PREVIOUS LOGS'!$BH$218,K218,'PREVIOUS LOGS'!$BJ$251)+SUMIF('PREVIOUS LOGS'!$BH$271,K218,'PREVIOUS LOGS'!$BJ$304)+SUMIF('PREVIOUS LOGS'!$BH$324,K218,'PREVIOUS LOGS'!$BJ$357)+SUMIF('PREVIOUS LOGS'!$DF$6,K218,'PREVIOUS LOGS'!$DH$39)+SUMIF('PREVIOUS LOGS'!$DF$59,$K$6,'PREVIOUS LOGS'!$DH$92)+SUMIF('PREVIOUS LOGS'!$DF$112,K218,'PREVIOUS LOGS'!$DH$145)+SUMIF('PREVIOUS LOGS'!$DF$165,K218,'PREVIOUS LOGS'!$DH$198)+SUMIF('PREVIOUS LOGS'!$DF$218,K218,'PREVIOUS LOGS'!$DH$251)+SUMIF('PREVIOUS LOGS'!$DF$271,K218,'PREVIOUS LOGS'!$DH$304)+SUMIF('PREVIOUS LOGS'!$DF$324,K218,'PREVIOUS LOGS'!$DH$357)+SUMIF('PREVIOUS LOGS'!$FC$6,K218,'PREVIOUS LOGS'!$FE$39)+SUMIF('PREVIOUS LOGS'!$FC$59,$K$6,'PREVIOUS LOGS'!$FE$92)+SUMIF('PREVIOUS LOGS'!$FC$112,K218,'PREVIOUS LOGS'!$FE$145)+SUMIF('PREVIOUS LOGS'!$FC$165,K218,'PREVIOUS LOGS'!$FE$198)+SUMIF('PREVIOUS LOGS'!$FC$218,K218,'PREVIOUS LOGS'!$FE$251)+SUMIF('PREVIOUS LOGS'!$FC$271,K218,'PREVIOUS LOGS'!$FE$304)+SUMIF('PREVIOUS LOGS'!$FC$324,K218,'PREVIOUS LOGS'!$FE$357)</f>
        <v>0</v>
      </c>
      <c r="N251" s="699"/>
      <c r="O251" s="699"/>
      <c r="P251" s="699"/>
      <c r="Q251" s="699"/>
      <c r="R251" s="700"/>
      <c r="S251" s="698">
        <f>SUMIF('ANNUAL SUMMARY'!$FE$622,K218,'ANNUAL SUMMARY'!$FN$659)+SUMIF('ANNUAL SUMMARY'!$DH$622,K218,'ANNUAL SUMMARY'!$DQ$659)+SUMIF('ANNUAL SUMMARY'!$BI$622,K218,'ANNUAL SUMMARY'!$BR$659)+SUMIF('ANNUAL SUMMARY'!$L$622,K218,'ANNUAL SUMMARY'!$U$659)+SUMIF('ANNUAL SUMMARY'!$FE$566,K218,'ANNUAL SUMMARY'!$FN$603)+SUMIF('ANNUAL SUMMARY'!$DH$566,K218,'ANNUAL SUMMARY'!$DQ$603)+SUMIF('ANNUAL SUMMARY'!$BI$566,K218,'ANNUAL SUMMARY'!$BR$603)+SUMIF('ANNUAL SUMMARY'!$L$566,K218,'ANNUAL SUMMARY'!$U$603)+SUMIF('ANNUAL SUMMARY'!$FE$510,K218,'ANNUAL SUMMARY'!$FN$547)+SUMIF('ANNUAL SUMMARY'!$DH$510,K218,'ANNUAL SUMMARY'!$DQ$547)+SUMIF('ANNUAL SUMMARY'!$BI$510,K218,'ANNUAL SUMMARY'!$BR$547)+SUMIF('ANNUAL SUMMARY'!$L$510,K218,'ANNUAL SUMMARY'!$U$547)+SUMIF('ANNUAL SUMMARY'!$FE$454,K218,'ANNUAL SUMMARY'!$FN$491)+SUMIF('ANNUAL SUMMARY'!$DH$454,K218,'ANNUAL SUMMARY'!$DQ$491)+SUMIF('ANNUAL SUMMARY'!$BI$454,K218,'ANNUAL SUMMARY'!$BR$491)+SUMIF('ANNUAL SUMMARY'!$L$454,K218,'ANNUAL SUMMARY'!$U$491)+SUMIF('ANNUAL SUMMARY'!$FE$398,K218,'ANNUAL SUMMARY'!$FN$435)+SUMIF('ANNUAL SUMMARY'!$DH$398,K218,'ANNUAL SUMMARY'!$DQ$435)+SUMIF('ANNUAL SUMMARY'!$BI$398,K218,'ANNUAL SUMMARY'!$BR$435)+SUMIF('ANNUAL SUMMARY'!$L$398,K218,'ANNUAL SUMMARY'!$U$435)+SUMIF('ANNUAL SUMMARY'!$FE$342,K218,'ANNUAL SUMMARY'!$FN$379)+SUMIF('ANNUAL SUMMARY'!$DH$342,K218,'ANNUAL SUMMARY'!$DQ$379)+SUMIF('ANNUAL SUMMARY'!$BI$342,K218,'ANNUAL SUMMARY'!$BR$379)+SUMIF('ANNUAL SUMMARY'!$L$342,K218,'ANNUAL SUMMARY'!$U$379)+SUMIF('ANNUAL SUMMARY'!$FE$286,K218,'ANNUAL SUMMARY'!$FN$323)+SUMIF('ANNUAL SUMMARY'!$DH$286,K218,'ANNUAL SUMMARY'!$DQ$323)+SUMIF('ANNUAL SUMMARY'!$BI$286,K218,'ANNUAL SUMMARY'!$BR$323)+SUMIF('ANNUAL SUMMARY'!$L$286,K218,'ANNUAL SUMMARY'!$U$323)+SUMIF('ANNUAL SUMMARY'!$FE$230,K218,'ANNUAL SUMMARY'!$FN$267)+SUMIF('ANNUAL SUMMARY'!$DH$230,K218,'ANNUAL SUMMARY'!$DQ$267)+SUMIF('ANNUAL SUMMARY'!$BI$230,K218,'ANNUAL SUMMARY'!$BR$267)+SUMIF('ANNUAL SUMMARY'!$L$230,K218,'ANNUAL SUMMARY'!$U$267)+SUMIF('ANNUAL SUMMARY'!$FE$174,K218,'ANNUAL SUMMARY'!$FN$211)+SUMIF('ANNUAL SUMMARY'!$DH$174,K218,'ANNUAL SUMMARY'!$DQ$211)+SUMIF('ANNUAL SUMMARY'!$BI$174,K218,'ANNUAL SUMMARY'!$BR$211)+SUMIF('ANNUAL SUMMARY'!$L$174,K218,'ANNUAL SUMMARY'!$U$211)+SUMIF('ANNUAL SUMMARY'!$FE$118,K218,'ANNUAL SUMMARY'!$FN$155)+SUMIF('ANNUAL SUMMARY'!$DH$118,K218,'ANNUAL SUMMARY'!$DQ$155)+SUMIF('ANNUAL SUMMARY'!$BI$118,K218,'ANNUAL SUMMARY'!$BR$155)+SUMIF('ANNUAL SUMMARY'!$L$118,K218,'ANNUAL SUMMARY'!$U$155)+SUMIF('ANNUAL SUMMARY'!$FE$62,K218,'ANNUAL SUMMARY'!$FN$99)+SUMIF('ANNUAL SUMMARY'!$DH$62,K218,'ANNUAL SUMMARY'!$DQ$99)+SUMIF('ANNUAL SUMMARY'!$BI$62,K218,'ANNUAL SUMMARY'!$BR$99)+SUMIF('ANNUAL SUMMARY'!$L$62,K218,'ANNUAL SUMMARY'!$U$99)+SUMIF('ANNUAL SUMMARY'!$FE$6,K218,'ANNUAL SUMMARY'!$FN$43)+SUMIF('ANNUAL SUMMARY'!$DH$6,K218,'ANNUAL SUMMARY'!$DQ$43)+SUMIF('ANNUAL SUMMARY'!$BI$6,K218,'ANNUAL SUMMARY'!$BR$43)+SUMIF('ANNUAL SUMMARY'!$L$6,K218,'ANNUAL SUMMARY'!$U$43)</f>
        <v>0</v>
      </c>
      <c r="T251" s="699"/>
      <c r="U251" s="699"/>
      <c r="V251" s="699"/>
      <c r="W251" s="699"/>
      <c r="X251" s="700"/>
      <c r="Y251" s="15"/>
      <c r="Z251" s="711"/>
      <c r="AA251" s="712"/>
      <c r="AB251" s="712"/>
      <c r="AC251" s="712"/>
      <c r="AD251" s="712"/>
      <c r="AE251" s="712"/>
      <c r="AF251" s="693"/>
      <c r="AG251" s="693"/>
      <c r="AH251" s="693"/>
      <c r="AI251" s="693"/>
      <c r="AJ251" s="693"/>
      <c r="AK251" s="694"/>
      <c r="AL251" s="711"/>
      <c r="AM251" s="712"/>
      <c r="AN251" s="712"/>
      <c r="AO251" s="712"/>
      <c r="AP251" s="712"/>
      <c r="AQ251" s="712"/>
      <c r="AR251" s="692"/>
      <c r="AS251" s="693"/>
      <c r="AT251" s="693"/>
      <c r="AU251" s="693"/>
      <c r="AV251" s="693"/>
      <c r="AW251" s="1263"/>
      <c r="AX251" s="154"/>
      <c r="AY251" s="698">
        <f>SUMIF('ANNUAL SUMMARY'!$FE$622,BH218,'ANNUAL SUMMARY'!$EV$659)+SUMIF('ANNUAL SUMMARY'!$DH$622,BH218,'ANNUAL SUMMARY'!$CY$659)+SUMIF('ANNUAL SUMMARY'!$BI$622,BH218,'ANNUAL SUMMARY'!$AZ$659)+SUMIF('ANNUAL SUMMARY'!$L$622,BH218,'ANNUAL SUMMARY'!$C$659)+SUMIF('ANNUAL SUMMARY'!$FE$566,BH218,'ANNUAL SUMMARY'!$EV$603)+SUMIF('ANNUAL SUMMARY'!$DH$566,BH218,'ANNUAL SUMMARY'!$CY$603)+SUMIF('ANNUAL SUMMARY'!$BI$566,BH218,'ANNUAL SUMMARY'!$AZ$603)+SUMIF('ANNUAL SUMMARY'!$L$566,BH218,'ANNUAL SUMMARY'!$C$603)+SUMIF('ANNUAL SUMMARY'!$FE$510,BH218,'ANNUAL SUMMARY'!$EV$547)+SUMIF('ANNUAL SUMMARY'!$DH$510,BH218,'ANNUAL SUMMARY'!$CY$547)+SUMIF('ANNUAL SUMMARY'!$BI$510,BH218,'ANNUAL SUMMARY'!$AZ$547)+SUMIF('ANNUAL SUMMARY'!$L$510,BH218,'ANNUAL SUMMARY'!$C$547)+SUMIF('ANNUAL SUMMARY'!$FE$454,BH218,'ANNUAL SUMMARY'!$EV$491)+SUMIF('ANNUAL SUMMARY'!$DH$454,BH218,'ANNUAL SUMMARY'!$CY$491)+SUMIF('ANNUAL SUMMARY'!$BI$454,BH218,'ANNUAL SUMMARY'!$AZ$491)+SUMIF('ANNUAL SUMMARY'!$L$454,BH218,'ANNUAL SUMMARY'!$C$491)+SUMIF('ANNUAL SUMMARY'!$FE$398,BH218,'ANNUAL SUMMARY'!$EV$435)+SUMIF('ANNUAL SUMMARY'!$DH$398,BH218,'ANNUAL SUMMARY'!$CY$435)+SUMIF('ANNUAL SUMMARY'!$BI$398,BH218,'ANNUAL SUMMARY'!$AZ$435)+SUMIF('ANNUAL SUMMARY'!$L$398,BH218,'ANNUAL SUMMARY'!$C$435)+SUMIF('ANNUAL SUMMARY'!$FE$342,BH218,'ANNUAL SUMMARY'!$EV$379)+SUMIF('ANNUAL SUMMARY'!$DH$342,BH218,'ANNUAL SUMMARY'!$CY$379)+SUMIF('ANNUAL SUMMARY'!$BI$342,BH218,'ANNUAL SUMMARY'!$AZ$379)+SUMIF('ANNUAL SUMMARY'!$L$342,BH218,'ANNUAL SUMMARY'!$C$379)+SUMIF('ANNUAL SUMMARY'!$FE$286,BH218,'ANNUAL SUMMARY'!$EV$323)+SUMIF('ANNUAL SUMMARY'!$DH$286,BH218,'ANNUAL SUMMARY'!$CY$323)+SUMIF('ANNUAL SUMMARY'!$BI$286,BH218,'ANNUAL SUMMARY'!$AZ$323)+SUMIF('ANNUAL SUMMARY'!$L$286,BH218,'ANNUAL SUMMARY'!$C$323)+SUMIF('ANNUAL SUMMARY'!$FE$230,BH218,'ANNUAL SUMMARY'!$EV$267)+SUMIF('ANNUAL SUMMARY'!$DH$230,BH218,'ANNUAL SUMMARY'!$CY$267)+SUMIF('ANNUAL SUMMARY'!$BI$230,BH218,'ANNUAL SUMMARY'!$AZ$267)+SUMIF('ANNUAL SUMMARY'!$L$230,BH218,'ANNUAL SUMMARY'!$C$267)+SUMIF('ANNUAL SUMMARY'!$FE$174,BH218,'ANNUAL SUMMARY'!$EV$211)+SUMIF('ANNUAL SUMMARY'!$DH$174,BH218,'ANNUAL SUMMARY'!$CY$211)+SUMIF('ANNUAL SUMMARY'!$BI$174,BH218,'ANNUAL SUMMARY'!$AZ$211)+SUMIF('ANNUAL SUMMARY'!$L$174,BH218,'ANNUAL SUMMARY'!$C$211)+SUMIF('ANNUAL SUMMARY'!$FE$118,BH218,'ANNUAL SUMMARY'!$EV$155)+SUMIF('ANNUAL SUMMARY'!$DH$118,BH218,'ANNUAL SUMMARY'!$CY$155)+SUMIF('ANNUAL SUMMARY'!$BI$118,BH218,'ANNUAL SUMMARY'!$AZ$155)+SUMIF('ANNUAL SUMMARY'!$L$118,BH218,'ANNUAL SUMMARY'!$C$155)+SUMIF('ANNUAL SUMMARY'!$FE$62,BH218,'ANNUAL SUMMARY'!$EV$99)+SUMIF('ANNUAL SUMMARY'!$DH$62,BH218,'ANNUAL SUMMARY'!$CY$99)+SUMIF('ANNUAL SUMMARY'!$BI$62,BH218,'ANNUAL SUMMARY'!$AZ$99)+SUMIF('ANNUAL SUMMARY'!$L$62,BH218,'ANNUAL SUMMARY'!$C$99)+SUMIF('ANNUAL SUMMARY'!$FE$6,BH218,'ANNUAL SUMMARY'!$EV$43)+SUMIF('ANNUAL SUMMARY'!$DH$6,BH218,'ANNUAL SUMMARY'!$CY$43)+SUMIF('ANNUAL SUMMARY'!$BI$6,BH218,'ANNUAL SUMMARY'!$AZ$43)+SUMIF('ANNUAL SUMMARY'!$L$6,BH218,'ANNUAL SUMMARY'!$C$43)+SUMIF('PREVIOUS LOGS'!$K$6,BH218,'PREVIOUS LOGS'!$B$39)+SUMIF('PREVIOUS LOGS'!$K$59,$K$6,'PREVIOUS LOGS'!$B$92)+SUMIF('PREVIOUS LOGS'!$K$112,BH218,'PREVIOUS LOGS'!$B$145)+SUMIF('PREVIOUS LOGS'!$K$165,BH218,'PREVIOUS LOGS'!$B$198)+SUMIF('PREVIOUS LOGS'!$K$218,BH218,'PREVIOUS LOGS'!$B$251)+SUMIF('PREVIOUS LOGS'!$K$271,BH218,'PREVIOUS LOGS'!$B$304)+SUMIF('PREVIOUS LOGS'!$K$324,BH218,'PREVIOUS LOGS'!$B$357)+SUMIF('PREVIOUS LOGS'!$BH$6,BH218,'PREVIOUS LOGS'!$AY$39)+SUMIF('PREVIOUS LOGS'!$BH$59,$K$6,'PREVIOUS LOGS'!$AY$92)+SUMIF('PREVIOUS LOGS'!$BH$112,BH218,'PREVIOUS LOGS'!$AY$145)+SUMIF('PREVIOUS LOGS'!$BH$165,BH218,'PREVIOUS LOGS'!$AY$198)+SUMIF('PREVIOUS LOGS'!$BH$218,BH218,'PREVIOUS LOGS'!$AY$251)+SUMIF('PREVIOUS LOGS'!$BH$271,BH218,'PREVIOUS LOGS'!$AY$304)+SUMIF('PREVIOUS LOGS'!$BH$324,BH218,'PREVIOUS LOGS'!$AY$357)+SUMIF('PREVIOUS LOGS'!$DF$6,BH218,'PREVIOUS LOGS'!$CW$39)+SUMIF('PREVIOUS LOGS'!$DF$59,$K$6,'PREVIOUS LOGS'!$CW$92)+SUMIF('PREVIOUS LOGS'!$DF$112,BH218,'PREVIOUS LOGS'!$CW$145)+SUMIF('PREVIOUS LOGS'!$DF$165,BH218,'PREVIOUS LOGS'!$CW$198)+SUMIF('PREVIOUS LOGS'!$DF$218,BH218,'PREVIOUS LOGS'!$CW$251)+SUMIF('PREVIOUS LOGS'!$DF$271,BH218,'PREVIOUS LOGS'!$CW$304)+SUMIF('PREVIOUS LOGS'!$DF$324,BH218,'PREVIOUS LOGS'!$CW$357)+SUMIF('PREVIOUS LOGS'!$FC$6,BH218,'PREVIOUS LOGS'!$ET$39)+SUMIF('PREVIOUS LOGS'!$FC$59,$K$6,'PREVIOUS LOGS'!$ET$92)+SUMIF('PREVIOUS LOGS'!$FC$112,BH218,'PREVIOUS LOGS'!$ET$145)+SUMIF('PREVIOUS LOGS'!$FC$165,BH218,'PREVIOUS LOGS'!$ET$198)+SUMIF('PREVIOUS LOGS'!$FC$218,BH218,'PREVIOUS LOGS'!$ET$251)+SUMIF('PREVIOUS LOGS'!$FC$271,BH218,'PREVIOUS LOGS'!$ET$304)+SUMIF('PREVIOUS LOGS'!$FC$324,BH218,'PREVIOUS LOGS'!$ET$357)</f>
        <v>0</v>
      </c>
      <c r="AZ251" s="699"/>
      <c r="BA251" s="699"/>
      <c r="BB251" s="699"/>
      <c r="BC251" s="699"/>
      <c r="BD251" s="700"/>
      <c r="BE251" s="698">
        <f>SUMIF('ANNUAL SUMMARY'!$FE$622,BH218,'ANNUAL SUMMARY'!$FB$659)+SUMIF('ANNUAL SUMMARY'!$DH$622,BH218,'ANNUAL SUMMARY'!$DE$659)+SUMIF('ANNUAL SUMMARY'!$BI$622,BH218,'ANNUAL SUMMARY'!$BF$659)+SUMIF('ANNUAL SUMMARY'!$L$622,BH218,'ANNUAL SUMMARY'!$I$659)+SUMIF('ANNUAL SUMMARY'!$FE$566,BH218,'ANNUAL SUMMARY'!$FB$603)+SUMIF('ANNUAL SUMMARY'!$DH$566,BH218,'ANNUAL SUMMARY'!$DE$603)+SUMIF('ANNUAL SUMMARY'!$BI$566,BH218,'ANNUAL SUMMARY'!$BF$603)+SUMIF('ANNUAL SUMMARY'!$L$566,BH218,'ANNUAL SUMMARY'!$I$603)+SUMIF('ANNUAL SUMMARY'!$FE$510,BH218,'ANNUAL SUMMARY'!$FB$547)+SUMIF('ANNUAL SUMMARY'!$DH$510,BH218,'ANNUAL SUMMARY'!$DE$547)+SUMIF('ANNUAL SUMMARY'!$BI$510,BH218,'ANNUAL SUMMARY'!$BF$547)+SUMIF('ANNUAL SUMMARY'!$L$510,BH218,'ANNUAL SUMMARY'!$I$547)+SUMIF('ANNUAL SUMMARY'!$FE$454,BH218,'ANNUAL SUMMARY'!$FB$491)+SUMIF('ANNUAL SUMMARY'!$DH$454,BH218,'ANNUAL SUMMARY'!$DE$491)+SUMIF('ANNUAL SUMMARY'!$BI$454,BH218,'ANNUAL SUMMARY'!$BF$491)+SUMIF('ANNUAL SUMMARY'!$L$454,BH218,'ANNUAL SUMMARY'!$I$491)+SUMIF('ANNUAL SUMMARY'!$FE$398,BH218,'ANNUAL SUMMARY'!$FB$435)+SUMIF('ANNUAL SUMMARY'!$DH$398,BH218,'ANNUAL SUMMARY'!$DE$435)+SUMIF('ANNUAL SUMMARY'!$BI$398,BH218,'ANNUAL SUMMARY'!$BF$435)+SUMIF('ANNUAL SUMMARY'!$L$398,BH218,'ANNUAL SUMMARY'!$I$435)+SUMIF('ANNUAL SUMMARY'!$FE$342,BH218,'ANNUAL SUMMARY'!$FB$379)+SUMIF('ANNUAL SUMMARY'!$DH$342,BH218,'ANNUAL SUMMARY'!$DE$379)+SUMIF('ANNUAL SUMMARY'!$BI$342,BH218,'ANNUAL SUMMARY'!$BF$379)+SUMIF('ANNUAL SUMMARY'!$L$342,BH218,'ANNUAL SUMMARY'!$I$379)+SUMIF('ANNUAL SUMMARY'!$FE$286,BH218,'ANNUAL SUMMARY'!$FB$323)+SUMIF('ANNUAL SUMMARY'!$DH$286,BH218,'ANNUAL SUMMARY'!$DE$323)+SUMIF('ANNUAL SUMMARY'!$BI$286,BH218,'ANNUAL SUMMARY'!$BF$323)+SUMIF('ANNUAL SUMMARY'!$L$286,BH218,'ANNUAL SUMMARY'!$I$323)+SUMIF('ANNUAL SUMMARY'!$FE$230,BH218,'ANNUAL SUMMARY'!$FB$267)+SUMIF('ANNUAL SUMMARY'!$DH$230,BH218,'ANNUAL SUMMARY'!$DE$267)+SUMIF('ANNUAL SUMMARY'!$BI$230,BH218,'ANNUAL SUMMARY'!$BF$267)+SUMIF('ANNUAL SUMMARY'!$L$230,BH218,'ANNUAL SUMMARY'!$I$267)+SUMIF('ANNUAL SUMMARY'!$FE$174,BH218,'ANNUAL SUMMARY'!$FB$211)+SUMIF('ANNUAL SUMMARY'!$DH$174,BH218,'ANNUAL SUMMARY'!$DE$211)+SUMIF('ANNUAL SUMMARY'!$BI$174,BH218,'ANNUAL SUMMARY'!$BF$211)+SUMIF('ANNUAL SUMMARY'!$L$174,BH218,'ANNUAL SUMMARY'!$I$211)+SUMIF('ANNUAL SUMMARY'!$FE$118,BH218,'ANNUAL SUMMARY'!$FB$155)+SUMIF('ANNUAL SUMMARY'!$DH$118,BH218,'ANNUAL SUMMARY'!$DE$155)+SUMIF('ANNUAL SUMMARY'!$BI$118,BH218,'ANNUAL SUMMARY'!$BF$155)+SUMIF('ANNUAL SUMMARY'!$L$118,BH218,'ANNUAL SUMMARY'!$I$155)+SUMIF('ANNUAL SUMMARY'!$FE$62,BH218,'ANNUAL SUMMARY'!$FB$99)+SUMIF('ANNUAL SUMMARY'!$DH$62,BH218,'ANNUAL SUMMARY'!$DE$99)+SUMIF('ANNUAL SUMMARY'!$BI$62,BH218,'ANNUAL SUMMARY'!$BF$99)+SUMIF('ANNUAL SUMMARY'!$L$62,BH218,'ANNUAL SUMMARY'!$I$99)+SUMIF('ANNUAL SUMMARY'!$FE$6,BH218,'ANNUAL SUMMARY'!$FB$43)+SUMIF('ANNUAL SUMMARY'!$DH$6,BH218,'ANNUAL SUMMARY'!$DE$43)+SUMIF('ANNUAL SUMMARY'!$BI$6,BH218,'ANNUAL SUMMARY'!$BF$43)+SUMIF('ANNUAL SUMMARY'!$L$6,BH218,'ANNUAL SUMMARY'!$I$43)+SUMIF('PREVIOUS LOGS'!$K$6,BH218,'PREVIOUS LOGS'!$H$39)+SUMIF('PREVIOUS LOGS'!$K$59,$K$6,'PREVIOUS LOGS'!$B$92)+SUMIF('PREVIOUS LOGS'!$K$112,BH218,'PREVIOUS LOGS'!$B$145)+SUMIF('PREVIOUS LOGS'!$K$165,BH218,'PREVIOUS LOGS'!$B$198)+SUMIF('PREVIOUS LOGS'!$K$218,BH218,'PREVIOUS LOGS'!$B$251)+SUMIF('PREVIOUS LOGS'!$K$271,BH218,'PREVIOUS LOGS'!$B$304)+SUMIF('PREVIOUS LOGS'!$K$324,BH218,'PREVIOUS LOGS'!$B$357)+SUMIF('PREVIOUS LOGS'!$BH$6,BH218,'PREVIOUS LOGS'!$BE$39)+SUMIF('PREVIOUS LOGS'!$BH$59,$K$6,'PREVIOUS LOGS'!$AY$92)+SUMIF('PREVIOUS LOGS'!$BH$112,BH218,'PREVIOUS LOGS'!$AY$145)+SUMIF('PREVIOUS LOGS'!$BH$165,BH218,'PREVIOUS LOGS'!$AY$198)+SUMIF('PREVIOUS LOGS'!$BH$218,BH218,'PREVIOUS LOGS'!$AY$251)+SUMIF('PREVIOUS LOGS'!$BH$271,BH218,'PREVIOUS LOGS'!$AY$304)+SUMIF('PREVIOUS LOGS'!$BH$324,BH218,'PREVIOUS LOGS'!$AY$357)+SUMIF('PREVIOUS LOGS'!$DF$6,BH218,'PREVIOUS LOGS'!$DC$39)+SUMIF('PREVIOUS LOGS'!$DF$59,$K$6,'PREVIOUS LOGS'!$CW$92)+SUMIF('PREVIOUS LOGS'!$DF$112,BH218,'PREVIOUS LOGS'!$CW$145)+SUMIF('PREVIOUS LOGS'!$DF$165,BH218,'PREVIOUS LOGS'!$CW$198)+SUMIF('PREVIOUS LOGS'!$DF$218,BH218,'PREVIOUS LOGS'!$CW$251)+SUMIF('PREVIOUS LOGS'!$DF$271,BH218,'PREVIOUS LOGS'!$CW$304)+SUMIF('PREVIOUS LOGS'!$DF$324,BH218,'PREVIOUS LOGS'!$CW$357)+SUMIF('PREVIOUS LOGS'!$FC$6,BH218,'PREVIOUS LOGS'!$EZ$39)+SUMIF('PREVIOUS LOGS'!$FC$59,$K$6,'PREVIOUS LOGS'!$ET$92)+SUMIF('PREVIOUS LOGS'!$FC$112,BH218,'PREVIOUS LOGS'!$ET$145)+SUMIF('PREVIOUS LOGS'!$FC$165,BH218,'PREVIOUS LOGS'!$ET$198)+SUMIF('PREVIOUS LOGS'!$FC$218,BH218,'PREVIOUS LOGS'!$ET$251)+SUMIF('PREVIOUS LOGS'!$FC$271,BH218,'PREVIOUS LOGS'!$ET$304)+SUMIF('PREVIOUS LOGS'!$FC$324,BH218,'PREVIOUS LOGS'!$ET$357)</f>
        <v>0</v>
      </c>
      <c r="BF251" s="699"/>
      <c r="BG251" s="699"/>
      <c r="BH251" s="699"/>
      <c r="BI251" s="700"/>
      <c r="BJ251" s="698">
        <f>SUMIF('ANNUAL SUMMARY'!$FE$622,BH218,'ANNUAL SUMMARY'!$FH$659)+SUMIF('ANNUAL SUMMARY'!$DH$622,BH218,'ANNUAL SUMMARY'!$DK$659)+SUMIF('ANNUAL SUMMARY'!$BI$622,BH218,'ANNUAL SUMMARY'!$BL$659)+SUMIF('ANNUAL SUMMARY'!$L$622,BH218,'ANNUAL SUMMARY'!$O$659)+SUMIF('ANNUAL SUMMARY'!$FE$566,BH218,'ANNUAL SUMMARY'!$FH$603)+SUMIF('ANNUAL SUMMARY'!$DH$566,BH218,'ANNUAL SUMMARY'!$DK$603)+SUMIF('ANNUAL SUMMARY'!$BI$566,BH218,'ANNUAL SUMMARY'!$BL$603)+SUMIF('ANNUAL SUMMARY'!$L$566,BH218,'ANNUAL SUMMARY'!$O$603)+SUMIF('ANNUAL SUMMARY'!$FE$510,BH218,'ANNUAL SUMMARY'!$FH$547)+SUMIF('ANNUAL SUMMARY'!$DH$510,BH218,'ANNUAL SUMMARY'!$DK$547)+SUMIF('ANNUAL SUMMARY'!$BI$510,BH218,'ANNUAL SUMMARY'!$BL$547)+SUMIF('ANNUAL SUMMARY'!$L$510,BH218,'ANNUAL SUMMARY'!$O$547)+SUMIF('ANNUAL SUMMARY'!$FE$454,BH218,'ANNUAL SUMMARY'!$FH$491)+SUMIF('ANNUAL SUMMARY'!$DH$454,BH218,'ANNUAL SUMMARY'!$DK$491)+SUMIF('ANNUAL SUMMARY'!$BI$454,BH218,'ANNUAL SUMMARY'!$BL$491)+SUMIF('ANNUAL SUMMARY'!$L$454,BH218,'ANNUAL SUMMARY'!$O$491)+SUMIF('ANNUAL SUMMARY'!$FE$398,BH218,'ANNUAL SUMMARY'!$FH$435)+SUMIF('ANNUAL SUMMARY'!$DH$398,BH218,'ANNUAL SUMMARY'!$DK$435)+SUMIF('ANNUAL SUMMARY'!$BI$398,BH218,'ANNUAL SUMMARY'!$BL$435)+SUMIF('ANNUAL SUMMARY'!$L$398,BH218,'ANNUAL SUMMARY'!$O$435)+SUMIF('ANNUAL SUMMARY'!$FE$342,BH218,'ANNUAL SUMMARY'!$FH$379)+SUMIF('ANNUAL SUMMARY'!$DH$342,BH218,'ANNUAL SUMMARY'!$DK$379)+SUMIF('ANNUAL SUMMARY'!$BI$342,BH218,'ANNUAL SUMMARY'!$BL$379)+SUMIF('ANNUAL SUMMARY'!$L$342,BH218,'ANNUAL SUMMARY'!$O$379)+SUMIF('ANNUAL SUMMARY'!$FE$286,BH218,'ANNUAL SUMMARY'!$FH$323)+SUMIF('ANNUAL SUMMARY'!$DH$286,BH218,'ANNUAL SUMMARY'!$DK$323)+SUMIF('ANNUAL SUMMARY'!$BI$286,BH218,'ANNUAL SUMMARY'!$BL$323)+SUMIF('ANNUAL SUMMARY'!$L$286,BH218,'ANNUAL SUMMARY'!$O$323)+SUMIF('ANNUAL SUMMARY'!$FE$230,BH218,'ANNUAL SUMMARY'!$FH$267)+SUMIF('ANNUAL SUMMARY'!$DH$230,BH218,'ANNUAL SUMMARY'!$DK$267)+SUMIF('ANNUAL SUMMARY'!$BI$230,BH218,'ANNUAL SUMMARY'!$BL$267)+SUMIF('ANNUAL SUMMARY'!$L$230,BH218,'ANNUAL SUMMARY'!$O$267)+SUMIF('ANNUAL SUMMARY'!$FE$174,BH218,'ANNUAL SUMMARY'!$FH$211)+SUMIF('ANNUAL SUMMARY'!$DH$174,BH218,'ANNUAL SUMMARY'!$DK$211)+SUMIF('ANNUAL SUMMARY'!$BI$174,BH218,'ANNUAL SUMMARY'!$BL$211)+SUMIF('ANNUAL SUMMARY'!$L$174,BH218,'ANNUAL SUMMARY'!$O$211)+SUMIF('ANNUAL SUMMARY'!$FE$118,BH218,'ANNUAL SUMMARY'!$FH$155)+SUMIF('ANNUAL SUMMARY'!$DH$118,BH218,'ANNUAL SUMMARY'!$DK$155)+SUMIF('ANNUAL SUMMARY'!$BI$118,BH218,'ANNUAL SUMMARY'!$BL$155)+SUMIF('ANNUAL SUMMARY'!$L$118,BH218,'ANNUAL SUMMARY'!$O$155)+SUMIF('ANNUAL SUMMARY'!$FE$62,BH218,'ANNUAL SUMMARY'!$FH$99)+SUMIF('ANNUAL SUMMARY'!$DH$62,BH218,'ANNUAL SUMMARY'!$DK$99)+SUMIF('ANNUAL SUMMARY'!$BI$62,BH218,'ANNUAL SUMMARY'!$BL$99)+SUMIF('ANNUAL SUMMARY'!$L$62,BH218,'ANNUAL SUMMARY'!$O$99)+SUMIF('ANNUAL SUMMARY'!$FE$6,BH218,'ANNUAL SUMMARY'!$FH$43)+SUMIF('ANNUAL SUMMARY'!$DH$6,BH218,'ANNUAL SUMMARY'!$DK$43)+SUMIF('ANNUAL SUMMARY'!$BI$6,BH218,'ANNUAL SUMMARY'!$BL$43)+SUMIF('ANNUAL SUMMARY'!$L$6,BH218,'ANNUAL SUMMARY'!$O$43)+SUMIF('PREVIOUS LOGS'!$K$6,BH218,'PREVIOUS LOGS'!$M$39)+SUMIF('PREVIOUS LOGS'!$K$59,$K$6,'PREVIOUS LOGS'!$M$92)+SUMIF('PREVIOUS LOGS'!$K$112,BH218,'PREVIOUS LOGS'!$M$145)+SUMIF('PREVIOUS LOGS'!$K$165,BH218,'PREVIOUS LOGS'!$M$198)+SUMIF('PREVIOUS LOGS'!$K$218,BH218,'PREVIOUS LOGS'!$M$251)+SUMIF('PREVIOUS LOGS'!$K$271,BH218,'PREVIOUS LOGS'!$M$304)+SUMIF('PREVIOUS LOGS'!$K$324,BH218,'PREVIOUS LOGS'!$M$357)+SUMIF('PREVIOUS LOGS'!$BH$6,BH218,'PREVIOUS LOGS'!$BJ$39)+SUMIF('PREVIOUS LOGS'!$BH$59,$K$6,'PREVIOUS LOGS'!$BJ$92)+SUMIF('PREVIOUS LOGS'!$BH$112,BH218,'PREVIOUS LOGS'!$BJ$145)+SUMIF('PREVIOUS LOGS'!$BH$165,BH218,'PREVIOUS LOGS'!$BJ$198)+SUMIF('PREVIOUS LOGS'!$BH$218,BH218,'PREVIOUS LOGS'!$BJ$251)+SUMIF('PREVIOUS LOGS'!$BH$271,BH218,'PREVIOUS LOGS'!$BJ$304)+SUMIF('PREVIOUS LOGS'!$BH$324,BH218,'PREVIOUS LOGS'!$BJ$357)+SUMIF('PREVIOUS LOGS'!$DF$6,BH218,'PREVIOUS LOGS'!$DH$39)+SUMIF('PREVIOUS LOGS'!$DF$59,$K$6,'PREVIOUS LOGS'!$DH$92)+SUMIF('PREVIOUS LOGS'!$DF$112,BH218,'PREVIOUS LOGS'!$DH$145)+SUMIF('PREVIOUS LOGS'!$DF$165,BH218,'PREVIOUS LOGS'!$DH$198)+SUMIF('PREVIOUS LOGS'!$DF$218,BH218,'PREVIOUS LOGS'!$DH$251)+SUMIF('PREVIOUS LOGS'!$DF$271,BH218,'PREVIOUS LOGS'!$DH$304)+SUMIF('PREVIOUS LOGS'!$DF$324,BH218,'PREVIOUS LOGS'!$DH$357)+SUMIF('PREVIOUS LOGS'!$FC$6,BH218,'PREVIOUS LOGS'!$FE$39)+SUMIF('PREVIOUS LOGS'!$FC$59,$K$6,'PREVIOUS LOGS'!$FE$92)+SUMIF('PREVIOUS LOGS'!$FC$112,BH218,'PREVIOUS LOGS'!$FE$145)+SUMIF('PREVIOUS LOGS'!$FC$165,BH218,'PREVIOUS LOGS'!$FE$198)+SUMIF('PREVIOUS LOGS'!$FC$218,BH218,'PREVIOUS LOGS'!$FE$251)+SUMIF('PREVIOUS LOGS'!$FC$271,BH218,'PREVIOUS LOGS'!$FE$304)+SUMIF('PREVIOUS LOGS'!$FC$324,BH218,'PREVIOUS LOGS'!$FE$357)</f>
        <v>0</v>
      </c>
      <c r="BK251" s="699"/>
      <c r="BL251" s="699"/>
      <c r="BM251" s="699"/>
      <c r="BN251" s="699"/>
      <c r="BO251" s="700"/>
      <c r="BP251" s="698">
        <f>SUMIF('ANNUAL SUMMARY'!$FE$622,BH218,'ANNUAL SUMMARY'!$FN$659)+SUMIF('ANNUAL SUMMARY'!$DH$622,BH218,'ANNUAL SUMMARY'!$DQ$659)+SUMIF('ANNUAL SUMMARY'!$BI$622,BH218,'ANNUAL SUMMARY'!$BR$659)+SUMIF('ANNUAL SUMMARY'!$L$622,BH218,'ANNUAL SUMMARY'!$U$659)+SUMIF('ANNUAL SUMMARY'!$FE$566,BH218,'ANNUAL SUMMARY'!$FN$603)+SUMIF('ANNUAL SUMMARY'!$DH$566,BH218,'ANNUAL SUMMARY'!$DQ$603)+SUMIF('ANNUAL SUMMARY'!$BI$566,BH218,'ANNUAL SUMMARY'!$BR$603)+SUMIF('ANNUAL SUMMARY'!$L$566,BH218,'ANNUAL SUMMARY'!$U$603)+SUMIF('ANNUAL SUMMARY'!$FE$510,BH218,'ANNUAL SUMMARY'!$FN$547)+SUMIF('ANNUAL SUMMARY'!$DH$510,BH218,'ANNUAL SUMMARY'!$DQ$547)+SUMIF('ANNUAL SUMMARY'!$BI$510,BH218,'ANNUAL SUMMARY'!$BR$547)+SUMIF('ANNUAL SUMMARY'!$L$510,BH218,'ANNUAL SUMMARY'!$U$547)+SUMIF('ANNUAL SUMMARY'!$FE$454,BH218,'ANNUAL SUMMARY'!$FN$491)+SUMIF('ANNUAL SUMMARY'!$DH$454,BH218,'ANNUAL SUMMARY'!$DQ$491)+SUMIF('ANNUAL SUMMARY'!$BI$454,BH218,'ANNUAL SUMMARY'!$BR$491)+SUMIF('ANNUAL SUMMARY'!$L$454,BH218,'ANNUAL SUMMARY'!$U$491)+SUMIF('ANNUAL SUMMARY'!$FE$398,BH218,'ANNUAL SUMMARY'!$FN$435)+SUMIF('ANNUAL SUMMARY'!$DH$398,BH218,'ANNUAL SUMMARY'!$DQ$435)+SUMIF('ANNUAL SUMMARY'!$BI$398,BH218,'ANNUAL SUMMARY'!$BR$435)+SUMIF('ANNUAL SUMMARY'!$L$398,BH218,'ANNUAL SUMMARY'!$U$435)+SUMIF('ANNUAL SUMMARY'!$FE$342,BH218,'ANNUAL SUMMARY'!$FN$379)+SUMIF('ANNUAL SUMMARY'!$DH$342,BH218,'ANNUAL SUMMARY'!$DQ$379)+SUMIF('ANNUAL SUMMARY'!$BI$342,BH218,'ANNUAL SUMMARY'!$BR$379)+SUMIF('ANNUAL SUMMARY'!$L$342,BH218,'ANNUAL SUMMARY'!$U$379)+SUMIF('ANNUAL SUMMARY'!$FE$286,BH218,'ANNUAL SUMMARY'!$FN$323)+SUMIF('ANNUAL SUMMARY'!$DH$286,BH218,'ANNUAL SUMMARY'!$DQ$323)+SUMIF('ANNUAL SUMMARY'!$BI$286,BH218,'ANNUAL SUMMARY'!$BR$323)+SUMIF('ANNUAL SUMMARY'!$L$286,BH218,'ANNUAL SUMMARY'!$U$323)+SUMIF('ANNUAL SUMMARY'!$FE$230,BH218,'ANNUAL SUMMARY'!$FN$267)+SUMIF('ANNUAL SUMMARY'!$DH$230,BH218,'ANNUAL SUMMARY'!$DQ$267)+SUMIF('ANNUAL SUMMARY'!$BI$230,BH218,'ANNUAL SUMMARY'!$BR$267)+SUMIF('ANNUAL SUMMARY'!$L$230,BH218,'ANNUAL SUMMARY'!$U$267)+SUMIF('ANNUAL SUMMARY'!$FE$174,BH218,'ANNUAL SUMMARY'!$FN$211)+SUMIF('ANNUAL SUMMARY'!$DH$174,BH218,'ANNUAL SUMMARY'!$DQ$211)+SUMIF('ANNUAL SUMMARY'!$BI$174,BH218,'ANNUAL SUMMARY'!$BR$211)+SUMIF('ANNUAL SUMMARY'!$L$174,BH218,'ANNUAL SUMMARY'!$U$211)+SUMIF('ANNUAL SUMMARY'!$FE$118,BH218,'ANNUAL SUMMARY'!$FN$155)+SUMIF('ANNUAL SUMMARY'!$DH$118,BH218,'ANNUAL SUMMARY'!$DQ$155)+SUMIF('ANNUAL SUMMARY'!$BI$118,BH218,'ANNUAL SUMMARY'!$BR$155)+SUMIF('ANNUAL SUMMARY'!$L$118,BH218,'ANNUAL SUMMARY'!$U$155)+SUMIF('ANNUAL SUMMARY'!$FE$62,BH218,'ANNUAL SUMMARY'!$FN$99)+SUMIF('ANNUAL SUMMARY'!$DH$62,BH218,'ANNUAL SUMMARY'!$DQ$99)+SUMIF('ANNUAL SUMMARY'!$BI$62,BH218,'ANNUAL SUMMARY'!$BR$99)+SUMIF('ANNUAL SUMMARY'!$L$62,BH218,'ANNUAL SUMMARY'!$U$99)+SUMIF('ANNUAL SUMMARY'!$FE$6,BH218,'ANNUAL SUMMARY'!$FN$43)+SUMIF('ANNUAL SUMMARY'!$DH$6,BH218,'ANNUAL SUMMARY'!$DQ$43)+SUMIF('ANNUAL SUMMARY'!$BI$6,BH218,'ANNUAL SUMMARY'!$BR$43)+SUMIF('ANNUAL SUMMARY'!$L$6,BH218,'ANNUAL SUMMARY'!$U$43)</f>
        <v>0</v>
      </c>
      <c r="BQ251" s="699"/>
      <c r="BR251" s="699"/>
      <c r="BS251" s="699"/>
      <c r="BT251" s="699"/>
      <c r="BU251" s="700"/>
      <c r="BV251" s="15"/>
      <c r="BW251" s="711"/>
      <c r="BX251" s="712"/>
      <c r="BY251" s="712"/>
      <c r="BZ251" s="712"/>
      <c r="CA251" s="712"/>
      <c r="CB251" s="712"/>
      <c r="CC251" s="693"/>
      <c r="CD251" s="693"/>
      <c r="CE251" s="693"/>
      <c r="CF251" s="693"/>
      <c r="CG251" s="693"/>
      <c r="CH251" s="694"/>
      <c r="CI251" s="711"/>
      <c r="CJ251" s="712"/>
      <c r="CK251" s="712"/>
      <c r="CL251" s="712"/>
      <c r="CM251" s="712"/>
      <c r="CN251" s="712"/>
      <c r="CO251" s="692"/>
      <c r="CP251" s="693"/>
      <c r="CQ251" s="693"/>
      <c r="CR251" s="693"/>
      <c r="CS251" s="694"/>
      <c r="CT251" s="1263"/>
      <c r="CU251" s="1250"/>
      <c r="CV251" s="154"/>
      <c r="CW251" s="698">
        <f>SUMIF('ANNUAL SUMMARY'!$FE$622,DF218,'ANNUAL SUMMARY'!$EV$659)+SUMIF('ANNUAL SUMMARY'!$DH$622,DF218,'ANNUAL SUMMARY'!$CY$659)+SUMIF('ANNUAL SUMMARY'!$BI$622,DF218,'ANNUAL SUMMARY'!$AZ$659)+SUMIF('ANNUAL SUMMARY'!$L$622,DF218,'ANNUAL SUMMARY'!$C$659)+SUMIF('ANNUAL SUMMARY'!$FE$566,DF218,'ANNUAL SUMMARY'!$EV$603)+SUMIF('ANNUAL SUMMARY'!$DH$566,DF218,'ANNUAL SUMMARY'!$CY$603)+SUMIF('ANNUAL SUMMARY'!$BI$566,DF218,'ANNUAL SUMMARY'!$AZ$603)+SUMIF('ANNUAL SUMMARY'!$L$566,DF218,'ANNUAL SUMMARY'!$C$603)+SUMIF('ANNUAL SUMMARY'!$FE$510,DF218,'ANNUAL SUMMARY'!$EV$547)+SUMIF('ANNUAL SUMMARY'!$DH$510,DF218,'ANNUAL SUMMARY'!$CY$547)+SUMIF('ANNUAL SUMMARY'!$BI$510,DF218,'ANNUAL SUMMARY'!$AZ$547)+SUMIF('ANNUAL SUMMARY'!$L$510,DF218,'ANNUAL SUMMARY'!$C$547)+SUMIF('ANNUAL SUMMARY'!$FE$454,DF218,'ANNUAL SUMMARY'!$EV$491)+SUMIF('ANNUAL SUMMARY'!$DH$454,DF218,'ANNUAL SUMMARY'!$CY$491)+SUMIF('ANNUAL SUMMARY'!$BI$454,DF218,'ANNUAL SUMMARY'!$AZ$491)+SUMIF('ANNUAL SUMMARY'!$L$454,DF218,'ANNUAL SUMMARY'!$C$491)+SUMIF('ANNUAL SUMMARY'!$FE$398,DF218,'ANNUAL SUMMARY'!$EV$435)+SUMIF('ANNUAL SUMMARY'!$DH$398,DF218,'ANNUAL SUMMARY'!$CY$435)+SUMIF('ANNUAL SUMMARY'!$BI$398,DF218,'ANNUAL SUMMARY'!$AZ$435)+SUMIF('ANNUAL SUMMARY'!$L$398,DF218,'ANNUAL SUMMARY'!$C$435)+SUMIF('ANNUAL SUMMARY'!$FE$342,DF218,'ANNUAL SUMMARY'!$EV$379)+SUMIF('ANNUAL SUMMARY'!$DH$342,DF218,'ANNUAL SUMMARY'!$CY$379)+SUMIF('ANNUAL SUMMARY'!$BI$342,DF218,'ANNUAL SUMMARY'!$AZ$379)+SUMIF('ANNUAL SUMMARY'!$L$342,DF218,'ANNUAL SUMMARY'!$C$379)+SUMIF('ANNUAL SUMMARY'!$FE$286,DF218,'ANNUAL SUMMARY'!$EV$323)+SUMIF('ANNUAL SUMMARY'!$DH$286,DF218,'ANNUAL SUMMARY'!$CY$323)+SUMIF('ANNUAL SUMMARY'!$BI$286,DF218,'ANNUAL SUMMARY'!$AZ$323)+SUMIF('ANNUAL SUMMARY'!$L$286,DF218,'ANNUAL SUMMARY'!$C$323)+SUMIF('ANNUAL SUMMARY'!$FE$230,DF218,'ANNUAL SUMMARY'!$EV$267)+SUMIF('ANNUAL SUMMARY'!$DH$230,DF218,'ANNUAL SUMMARY'!$CY$267)+SUMIF('ANNUAL SUMMARY'!$BI$230,DF218,'ANNUAL SUMMARY'!$AZ$267)+SUMIF('ANNUAL SUMMARY'!$L$230,DF218,'ANNUAL SUMMARY'!$C$267)+SUMIF('ANNUAL SUMMARY'!$FE$174,DF218,'ANNUAL SUMMARY'!$EV$211)+SUMIF('ANNUAL SUMMARY'!$DH$174,DF218,'ANNUAL SUMMARY'!$CY$211)+SUMIF('ANNUAL SUMMARY'!$BI$174,DF218,'ANNUAL SUMMARY'!$AZ$211)+SUMIF('ANNUAL SUMMARY'!$L$174,DF218,'ANNUAL SUMMARY'!$C$211)+SUMIF('ANNUAL SUMMARY'!$FE$118,DF218,'ANNUAL SUMMARY'!$EV$155)+SUMIF('ANNUAL SUMMARY'!$DH$118,DF218,'ANNUAL SUMMARY'!$CY$155)+SUMIF('ANNUAL SUMMARY'!$BI$118,DF218,'ANNUAL SUMMARY'!$AZ$155)+SUMIF('ANNUAL SUMMARY'!$L$118,DF218,'ANNUAL SUMMARY'!$C$155)+SUMIF('ANNUAL SUMMARY'!$FE$62,DF218,'ANNUAL SUMMARY'!$EV$99)+SUMIF('ANNUAL SUMMARY'!$DH$62,DF218,'ANNUAL SUMMARY'!$CY$99)+SUMIF('ANNUAL SUMMARY'!$BI$62,DF218,'ANNUAL SUMMARY'!$AZ$99)+SUMIF('ANNUAL SUMMARY'!$L$62,DF218,'ANNUAL SUMMARY'!$C$99)+SUMIF('ANNUAL SUMMARY'!$FE$6,DF218,'ANNUAL SUMMARY'!$EV$43)+SUMIF('ANNUAL SUMMARY'!$DH$6,DF218,'ANNUAL SUMMARY'!$CY$43)+SUMIF('ANNUAL SUMMARY'!$BI$6,DF218,'ANNUAL SUMMARY'!$AZ$43)+SUMIF('ANNUAL SUMMARY'!$L$6,DF218,'ANNUAL SUMMARY'!$C$43)+SUMIF('PREVIOUS LOGS'!$K$6,DF218,'PREVIOUS LOGS'!$B$39)+SUMIF('PREVIOUS LOGS'!$K$59,$K$6,'PREVIOUS LOGS'!$B$92)+SUMIF('PREVIOUS LOGS'!$K$112,DF218,'PREVIOUS LOGS'!$B$145)+SUMIF('PREVIOUS LOGS'!$K$165,DF218,'PREVIOUS LOGS'!$B$198)+SUMIF('PREVIOUS LOGS'!$K$218,DF218,'PREVIOUS LOGS'!$B$251)+SUMIF('PREVIOUS LOGS'!$K$271,DF218,'PREVIOUS LOGS'!$B$304)+SUMIF('PREVIOUS LOGS'!$K$324,DF218,'PREVIOUS LOGS'!$B$357)+SUMIF('PREVIOUS LOGS'!$BH$6,DF218,'PREVIOUS LOGS'!$AY$39)+SUMIF('PREVIOUS LOGS'!$BH$59,$K$6,'PREVIOUS LOGS'!$AY$92)+SUMIF('PREVIOUS LOGS'!$BH$112,DF218,'PREVIOUS LOGS'!$AY$145)+SUMIF('PREVIOUS LOGS'!$BH$165,DF218,'PREVIOUS LOGS'!$AY$198)+SUMIF('PREVIOUS LOGS'!$BH$218,DF218,'PREVIOUS LOGS'!$AY$251)+SUMIF('PREVIOUS LOGS'!$BH$271,DF218,'PREVIOUS LOGS'!$AY$304)+SUMIF('PREVIOUS LOGS'!$BH$324,DF218,'PREVIOUS LOGS'!$AY$357)+SUMIF('PREVIOUS LOGS'!$DF$6,DF218,'PREVIOUS LOGS'!$CW$39)+SUMIF('PREVIOUS LOGS'!$DF$59,$K$6,'PREVIOUS LOGS'!$CW$92)+SUMIF('PREVIOUS LOGS'!$DF$112,DF218,'PREVIOUS LOGS'!$CW$145)+SUMIF('PREVIOUS LOGS'!$DF$165,DF218,'PREVIOUS LOGS'!$CW$198)+SUMIF('PREVIOUS LOGS'!$DF$218,DF218,'PREVIOUS LOGS'!$CW$251)+SUMIF('PREVIOUS LOGS'!$DF$271,DF218,'PREVIOUS LOGS'!$CW$304)+SUMIF('PREVIOUS LOGS'!$DF$324,DF218,'PREVIOUS LOGS'!$CW$357)+SUMIF('PREVIOUS LOGS'!$FC$6,DF218,'PREVIOUS LOGS'!$ET$39)+SUMIF('PREVIOUS LOGS'!$FC$59,$K$6,'PREVIOUS LOGS'!$ET$92)+SUMIF('PREVIOUS LOGS'!$FC$112,DF218,'PREVIOUS LOGS'!$ET$145)+SUMIF('PREVIOUS LOGS'!$FC$165,DF218,'PREVIOUS LOGS'!$ET$198)+SUMIF('PREVIOUS LOGS'!$FC$218,DF218,'PREVIOUS LOGS'!$ET$251)+SUMIF('PREVIOUS LOGS'!$FC$271,DF218,'PREVIOUS LOGS'!$ET$304)+SUMIF('PREVIOUS LOGS'!$FC$324,DF218,'PREVIOUS LOGS'!$ET$357)</f>
        <v>0</v>
      </c>
      <c r="CX251" s="699"/>
      <c r="CY251" s="699"/>
      <c r="CZ251" s="699"/>
      <c r="DA251" s="699"/>
      <c r="DB251" s="700"/>
      <c r="DC251" s="698">
        <f>SUMIF('ANNUAL SUMMARY'!$FE$622,DF218,'ANNUAL SUMMARY'!$FB$659)+SUMIF('ANNUAL SUMMARY'!$DH$622,DF218,'ANNUAL SUMMARY'!$DE$659)+SUMIF('ANNUAL SUMMARY'!$BI$622,DF218,'ANNUAL SUMMARY'!$BF$659)+SUMIF('ANNUAL SUMMARY'!$L$622,DF218,'ANNUAL SUMMARY'!$I$659)+SUMIF('ANNUAL SUMMARY'!$FE$566,DF218,'ANNUAL SUMMARY'!$FB$603)+SUMIF('ANNUAL SUMMARY'!$DH$566,DF218,'ANNUAL SUMMARY'!$DE$603)+SUMIF('ANNUAL SUMMARY'!$BI$566,DF218,'ANNUAL SUMMARY'!$BF$603)+SUMIF('ANNUAL SUMMARY'!$L$566,DF218,'ANNUAL SUMMARY'!$I$603)+SUMIF('ANNUAL SUMMARY'!$FE$510,DF218,'ANNUAL SUMMARY'!$FB$547)+SUMIF('ANNUAL SUMMARY'!$DH$510,DF218,'ANNUAL SUMMARY'!$DE$547)+SUMIF('ANNUAL SUMMARY'!$BI$510,DF218,'ANNUAL SUMMARY'!$BF$547)+SUMIF('ANNUAL SUMMARY'!$L$510,DF218,'ANNUAL SUMMARY'!$I$547)+SUMIF('ANNUAL SUMMARY'!$FE$454,DF218,'ANNUAL SUMMARY'!$FB$491)+SUMIF('ANNUAL SUMMARY'!$DH$454,DF218,'ANNUAL SUMMARY'!$DE$491)+SUMIF('ANNUAL SUMMARY'!$BI$454,DF218,'ANNUAL SUMMARY'!$BF$491)+SUMIF('ANNUAL SUMMARY'!$L$454,DF218,'ANNUAL SUMMARY'!$I$491)+SUMIF('ANNUAL SUMMARY'!$FE$398,DF218,'ANNUAL SUMMARY'!$FB$435)+SUMIF('ANNUAL SUMMARY'!$DH$398,DF218,'ANNUAL SUMMARY'!$DE$435)+SUMIF('ANNUAL SUMMARY'!$BI$398,DF218,'ANNUAL SUMMARY'!$BF$435)+SUMIF('ANNUAL SUMMARY'!$L$398,DF218,'ANNUAL SUMMARY'!$I$435)+SUMIF('ANNUAL SUMMARY'!$FE$342,DF218,'ANNUAL SUMMARY'!$FB$379)+SUMIF('ANNUAL SUMMARY'!$DH$342,DF218,'ANNUAL SUMMARY'!$DE$379)+SUMIF('ANNUAL SUMMARY'!$BI$342,DF218,'ANNUAL SUMMARY'!$BF$379)+SUMIF('ANNUAL SUMMARY'!$L$342,DF218,'ANNUAL SUMMARY'!$I$379)+SUMIF('ANNUAL SUMMARY'!$FE$286,DF218,'ANNUAL SUMMARY'!$FB$323)+SUMIF('ANNUAL SUMMARY'!$DH$286,DF218,'ANNUAL SUMMARY'!$DE$323)+SUMIF('ANNUAL SUMMARY'!$BI$286,DF218,'ANNUAL SUMMARY'!$BF$323)+SUMIF('ANNUAL SUMMARY'!$L$286,DF218,'ANNUAL SUMMARY'!$I$323)+SUMIF('ANNUAL SUMMARY'!$FE$230,DF218,'ANNUAL SUMMARY'!$FB$267)+SUMIF('ANNUAL SUMMARY'!$DH$230,DF218,'ANNUAL SUMMARY'!$DE$267)+SUMIF('ANNUAL SUMMARY'!$BI$230,DF218,'ANNUAL SUMMARY'!$BF$267)+SUMIF('ANNUAL SUMMARY'!$L$230,DF218,'ANNUAL SUMMARY'!$I$267)+SUMIF('ANNUAL SUMMARY'!$FE$174,DF218,'ANNUAL SUMMARY'!$FB$211)+SUMIF('ANNUAL SUMMARY'!$DH$174,DF218,'ANNUAL SUMMARY'!$DE$211)+SUMIF('ANNUAL SUMMARY'!$BI$174,DF218,'ANNUAL SUMMARY'!$BF$211)+SUMIF('ANNUAL SUMMARY'!$L$174,DF218,'ANNUAL SUMMARY'!$I$211)+SUMIF('ANNUAL SUMMARY'!$FE$118,DF218,'ANNUAL SUMMARY'!$FB$155)+SUMIF('ANNUAL SUMMARY'!$DH$118,DF218,'ANNUAL SUMMARY'!$DE$155)+SUMIF('ANNUAL SUMMARY'!$BI$118,DF218,'ANNUAL SUMMARY'!$BF$155)+SUMIF('ANNUAL SUMMARY'!$L$118,DF218,'ANNUAL SUMMARY'!$I$155)+SUMIF('ANNUAL SUMMARY'!$FE$62,DF218,'ANNUAL SUMMARY'!$FB$99)+SUMIF('ANNUAL SUMMARY'!$DH$62,DF218,'ANNUAL SUMMARY'!$DE$99)+SUMIF('ANNUAL SUMMARY'!$BI$62,DF218,'ANNUAL SUMMARY'!$BF$99)+SUMIF('ANNUAL SUMMARY'!$L$62,DF218,'ANNUAL SUMMARY'!$I$99)+SUMIF('ANNUAL SUMMARY'!$FE$6,DF218,'ANNUAL SUMMARY'!$FB$43)+SUMIF('ANNUAL SUMMARY'!$DH$6,DF218,'ANNUAL SUMMARY'!$DE$43)+SUMIF('ANNUAL SUMMARY'!$BI$6,DF218,'ANNUAL SUMMARY'!$BF$43)+SUMIF('ANNUAL SUMMARY'!$L$6,DF218,'ANNUAL SUMMARY'!$I$43)+SUMIF('PREVIOUS LOGS'!$K$6,DF218,'PREVIOUS LOGS'!$H$39)+SUMIF('PREVIOUS LOGS'!$K$59,$K$6,'PREVIOUS LOGS'!$B$92)+SUMIF('PREVIOUS LOGS'!$K$112,DF218,'PREVIOUS LOGS'!$B$145)+SUMIF('PREVIOUS LOGS'!$K$165,DF218,'PREVIOUS LOGS'!$B$198)+SUMIF('PREVIOUS LOGS'!$K$218,DF218,'PREVIOUS LOGS'!$B$251)+SUMIF('PREVIOUS LOGS'!$K$271,DF218,'PREVIOUS LOGS'!$B$304)+SUMIF('PREVIOUS LOGS'!$K$324,DF218,'PREVIOUS LOGS'!$B$357)+SUMIF('PREVIOUS LOGS'!$BH$6,DF218,'PREVIOUS LOGS'!$BE$39)+SUMIF('PREVIOUS LOGS'!$BH$59,$K$6,'PREVIOUS LOGS'!$AY$92)+SUMIF('PREVIOUS LOGS'!$BH$112,DF218,'PREVIOUS LOGS'!$AY$145)+SUMIF('PREVIOUS LOGS'!$BH$165,DF218,'PREVIOUS LOGS'!$AY$198)+SUMIF('PREVIOUS LOGS'!$BH$218,DF218,'PREVIOUS LOGS'!$AY$251)+SUMIF('PREVIOUS LOGS'!$BH$271,DF218,'PREVIOUS LOGS'!$AY$304)+SUMIF('PREVIOUS LOGS'!$BH$324,DF218,'PREVIOUS LOGS'!$AY$357)+SUMIF('PREVIOUS LOGS'!$DF$6,DF218,'PREVIOUS LOGS'!$DC$39)+SUMIF('PREVIOUS LOGS'!$DF$59,$K$6,'PREVIOUS LOGS'!$CW$92)+SUMIF('PREVIOUS LOGS'!$DF$112,DF218,'PREVIOUS LOGS'!$CW$145)+SUMIF('PREVIOUS LOGS'!$DF$165,DF218,'PREVIOUS LOGS'!$CW$198)+SUMIF('PREVIOUS LOGS'!$DF$218,DF218,'PREVIOUS LOGS'!$CW$251)+SUMIF('PREVIOUS LOGS'!$DF$271,DF218,'PREVIOUS LOGS'!$CW$304)+SUMIF('PREVIOUS LOGS'!$DF$324,DF218,'PREVIOUS LOGS'!$CW$357)+SUMIF('PREVIOUS LOGS'!$FC$6,DF218,'PREVIOUS LOGS'!$EZ$39)+SUMIF('PREVIOUS LOGS'!$FC$59,$K$6,'PREVIOUS LOGS'!$ET$92)+SUMIF('PREVIOUS LOGS'!$FC$112,DF218,'PREVIOUS LOGS'!$ET$145)+SUMIF('PREVIOUS LOGS'!$FC$165,DF218,'PREVIOUS LOGS'!$ET$198)+SUMIF('PREVIOUS LOGS'!$FC$218,DF218,'PREVIOUS LOGS'!$ET$251)+SUMIF('PREVIOUS LOGS'!$FC$271,DF218,'PREVIOUS LOGS'!$ET$304)+SUMIF('PREVIOUS LOGS'!$FC$324,DF218,'PREVIOUS LOGS'!$ET$357)</f>
        <v>0</v>
      </c>
      <c r="DD251" s="699"/>
      <c r="DE251" s="699"/>
      <c r="DF251" s="699"/>
      <c r="DG251" s="700"/>
      <c r="DH251" s="698">
        <f>SUMIF('ANNUAL SUMMARY'!$FE$622,DF218,'ANNUAL SUMMARY'!$FH$659)+SUMIF('ANNUAL SUMMARY'!$DH$622,DF218,'ANNUAL SUMMARY'!$DK$659)+SUMIF('ANNUAL SUMMARY'!$BI$622,DF218,'ANNUAL SUMMARY'!$BL$659)+SUMIF('ANNUAL SUMMARY'!$L$622,DF218,'ANNUAL SUMMARY'!$O$659)+SUMIF('ANNUAL SUMMARY'!$FE$566,DF218,'ANNUAL SUMMARY'!$FH$603)+SUMIF('ANNUAL SUMMARY'!$DH$566,DF218,'ANNUAL SUMMARY'!$DK$603)+SUMIF('ANNUAL SUMMARY'!$BI$566,DF218,'ANNUAL SUMMARY'!$BL$603)+SUMIF('ANNUAL SUMMARY'!$L$566,DF218,'ANNUAL SUMMARY'!$O$603)+SUMIF('ANNUAL SUMMARY'!$FE$510,DF218,'ANNUAL SUMMARY'!$FH$547)+SUMIF('ANNUAL SUMMARY'!$DH$510,DF218,'ANNUAL SUMMARY'!$DK$547)+SUMIF('ANNUAL SUMMARY'!$BI$510,DF218,'ANNUAL SUMMARY'!$BL$547)+SUMIF('ANNUAL SUMMARY'!$L$510,DF218,'ANNUAL SUMMARY'!$O$547)+SUMIF('ANNUAL SUMMARY'!$FE$454,DF218,'ANNUAL SUMMARY'!$FH$491)+SUMIF('ANNUAL SUMMARY'!$DH$454,DF218,'ANNUAL SUMMARY'!$DK$491)+SUMIF('ANNUAL SUMMARY'!$BI$454,DF218,'ANNUAL SUMMARY'!$BL$491)+SUMIF('ANNUAL SUMMARY'!$L$454,DF218,'ANNUAL SUMMARY'!$O$491)+SUMIF('ANNUAL SUMMARY'!$FE$398,DF218,'ANNUAL SUMMARY'!$FH$435)+SUMIF('ANNUAL SUMMARY'!$DH$398,DF218,'ANNUAL SUMMARY'!$DK$435)+SUMIF('ANNUAL SUMMARY'!$BI$398,DF218,'ANNUAL SUMMARY'!$BL$435)+SUMIF('ANNUAL SUMMARY'!$L$398,DF218,'ANNUAL SUMMARY'!$O$435)+SUMIF('ANNUAL SUMMARY'!$FE$342,DF218,'ANNUAL SUMMARY'!$FH$379)+SUMIF('ANNUAL SUMMARY'!$DH$342,DF218,'ANNUAL SUMMARY'!$DK$379)+SUMIF('ANNUAL SUMMARY'!$BI$342,DF218,'ANNUAL SUMMARY'!$BL$379)+SUMIF('ANNUAL SUMMARY'!$L$342,DF218,'ANNUAL SUMMARY'!$O$379)+SUMIF('ANNUAL SUMMARY'!$FE$286,DF218,'ANNUAL SUMMARY'!$FH$323)+SUMIF('ANNUAL SUMMARY'!$DH$286,DF218,'ANNUAL SUMMARY'!$DK$323)+SUMIF('ANNUAL SUMMARY'!$BI$286,DF218,'ANNUAL SUMMARY'!$BL$323)+SUMIF('ANNUAL SUMMARY'!$L$286,DF218,'ANNUAL SUMMARY'!$O$323)+SUMIF('ANNUAL SUMMARY'!$FE$230,DF218,'ANNUAL SUMMARY'!$FH$267)+SUMIF('ANNUAL SUMMARY'!$DH$230,DF218,'ANNUAL SUMMARY'!$DK$267)+SUMIF('ANNUAL SUMMARY'!$BI$230,DF218,'ANNUAL SUMMARY'!$BL$267)+SUMIF('ANNUAL SUMMARY'!$L$230,DF218,'ANNUAL SUMMARY'!$O$267)+SUMIF('ANNUAL SUMMARY'!$FE$174,DF218,'ANNUAL SUMMARY'!$FH$211)+SUMIF('ANNUAL SUMMARY'!$DH$174,DF218,'ANNUAL SUMMARY'!$DK$211)+SUMIF('ANNUAL SUMMARY'!$BI$174,DF218,'ANNUAL SUMMARY'!$BL$211)+SUMIF('ANNUAL SUMMARY'!$L$174,DF218,'ANNUAL SUMMARY'!$O$211)+SUMIF('ANNUAL SUMMARY'!$FE$118,DF218,'ANNUAL SUMMARY'!$FH$155)+SUMIF('ANNUAL SUMMARY'!$DH$118,DF218,'ANNUAL SUMMARY'!$DK$155)+SUMIF('ANNUAL SUMMARY'!$BI$118,DF218,'ANNUAL SUMMARY'!$BL$155)+SUMIF('ANNUAL SUMMARY'!$L$118,DF218,'ANNUAL SUMMARY'!$O$155)+SUMIF('ANNUAL SUMMARY'!$FE$62,DF218,'ANNUAL SUMMARY'!$FH$99)+SUMIF('ANNUAL SUMMARY'!$DH$62,DF218,'ANNUAL SUMMARY'!$DK$99)+SUMIF('ANNUAL SUMMARY'!$BI$62,DF218,'ANNUAL SUMMARY'!$BL$99)+SUMIF('ANNUAL SUMMARY'!$L$62,DF218,'ANNUAL SUMMARY'!$O$99)+SUMIF('ANNUAL SUMMARY'!$FE$6,DF218,'ANNUAL SUMMARY'!$FH$43)+SUMIF('ANNUAL SUMMARY'!$DH$6,DF218,'ANNUAL SUMMARY'!$DK$43)+SUMIF('ANNUAL SUMMARY'!$BI$6,DF218,'ANNUAL SUMMARY'!$BL$43)+SUMIF('ANNUAL SUMMARY'!$L$6,DF218,'ANNUAL SUMMARY'!$O$43)+SUMIF('PREVIOUS LOGS'!$K$6,DF218,'PREVIOUS LOGS'!$M$39)+SUMIF('PREVIOUS LOGS'!$K$59,$K$6,'PREVIOUS LOGS'!$M$92)+SUMIF('PREVIOUS LOGS'!$K$112,DF218,'PREVIOUS LOGS'!$M$145)+SUMIF('PREVIOUS LOGS'!$K$165,DF218,'PREVIOUS LOGS'!$M$198)+SUMIF('PREVIOUS LOGS'!$K$218,DF218,'PREVIOUS LOGS'!$M$251)+SUMIF('PREVIOUS LOGS'!$K$271,DF218,'PREVIOUS LOGS'!$M$304)+SUMIF('PREVIOUS LOGS'!$K$324,DF218,'PREVIOUS LOGS'!$M$357)+SUMIF('PREVIOUS LOGS'!$BH$6,DF218,'PREVIOUS LOGS'!$BJ$39)+SUMIF('PREVIOUS LOGS'!$BH$59,$K$6,'PREVIOUS LOGS'!$BJ$92)+SUMIF('PREVIOUS LOGS'!$BH$112,DF218,'PREVIOUS LOGS'!$BJ$145)+SUMIF('PREVIOUS LOGS'!$BH$165,DF218,'PREVIOUS LOGS'!$BJ$198)+SUMIF('PREVIOUS LOGS'!$BH$218,DF218,'PREVIOUS LOGS'!$BJ$251)+SUMIF('PREVIOUS LOGS'!$BH$271,DF218,'PREVIOUS LOGS'!$BJ$304)+SUMIF('PREVIOUS LOGS'!$BH$324,DF218,'PREVIOUS LOGS'!$BJ$357)+SUMIF('PREVIOUS LOGS'!$DF$6,DF218,'PREVIOUS LOGS'!$DH$39)+SUMIF('PREVIOUS LOGS'!$DF$59,$K$6,'PREVIOUS LOGS'!$DH$92)+SUMIF('PREVIOUS LOGS'!$DF$112,DF218,'PREVIOUS LOGS'!$DH$145)+SUMIF('PREVIOUS LOGS'!$DF$165,DF218,'PREVIOUS LOGS'!$DH$198)+SUMIF('PREVIOUS LOGS'!$DF$218,DF218,'PREVIOUS LOGS'!$DH$251)+SUMIF('PREVIOUS LOGS'!$DF$271,DF218,'PREVIOUS LOGS'!$DH$304)+SUMIF('PREVIOUS LOGS'!$DF$324,DF218,'PREVIOUS LOGS'!$DH$357)+SUMIF('PREVIOUS LOGS'!$FC$6,DF218,'PREVIOUS LOGS'!$FE$39)+SUMIF('PREVIOUS LOGS'!$FC$59,$K$6,'PREVIOUS LOGS'!$FE$92)+SUMIF('PREVIOUS LOGS'!$FC$112,DF218,'PREVIOUS LOGS'!$FE$145)+SUMIF('PREVIOUS LOGS'!$FC$165,DF218,'PREVIOUS LOGS'!$FE$198)+SUMIF('PREVIOUS LOGS'!$FC$218,DF218,'PREVIOUS LOGS'!$FE$251)+SUMIF('PREVIOUS LOGS'!$FC$271,DF218,'PREVIOUS LOGS'!$FE$304)+SUMIF('PREVIOUS LOGS'!$FC$324,DF218,'PREVIOUS LOGS'!$FE$357)</f>
        <v>0</v>
      </c>
      <c r="DI251" s="699"/>
      <c r="DJ251" s="699"/>
      <c r="DK251" s="699"/>
      <c r="DL251" s="699"/>
      <c r="DM251" s="700"/>
      <c r="DN251" s="698">
        <f>SUMIF('ANNUAL SUMMARY'!$FE$622,DF218,'ANNUAL SUMMARY'!$FN$659)+SUMIF('ANNUAL SUMMARY'!$DH$622,DF218,'ANNUAL SUMMARY'!$DQ$659)+SUMIF('ANNUAL SUMMARY'!$BI$622,DF218,'ANNUAL SUMMARY'!$BR$659)+SUMIF('ANNUAL SUMMARY'!$L$622,DF218,'ANNUAL SUMMARY'!$U$659)+SUMIF('ANNUAL SUMMARY'!$FE$566,DF218,'ANNUAL SUMMARY'!$FN$603)+SUMIF('ANNUAL SUMMARY'!$DH$566,DF218,'ANNUAL SUMMARY'!$DQ$603)+SUMIF('ANNUAL SUMMARY'!$BI$566,DF218,'ANNUAL SUMMARY'!$BR$603)+SUMIF('ANNUAL SUMMARY'!$L$566,DF218,'ANNUAL SUMMARY'!$U$603)+SUMIF('ANNUAL SUMMARY'!$FE$510,DF218,'ANNUAL SUMMARY'!$FN$547)+SUMIF('ANNUAL SUMMARY'!$DH$510,DF218,'ANNUAL SUMMARY'!$DQ$547)+SUMIF('ANNUAL SUMMARY'!$BI$510,DF218,'ANNUAL SUMMARY'!$BR$547)+SUMIF('ANNUAL SUMMARY'!$L$510,DF218,'ANNUAL SUMMARY'!$U$547)+SUMIF('ANNUAL SUMMARY'!$FE$454,DF218,'ANNUAL SUMMARY'!$FN$491)+SUMIF('ANNUAL SUMMARY'!$DH$454,DF218,'ANNUAL SUMMARY'!$DQ$491)+SUMIF('ANNUAL SUMMARY'!$BI$454,DF218,'ANNUAL SUMMARY'!$BR$491)+SUMIF('ANNUAL SUMMARY'!$L$454,DF218,'ANNUAL SUMMARY'!$U$491)+SUMIF('ANNUAL SUMMARY'!$FE$398,DF218,'ANNUAL SUMMARY'!$FN$435)+SUMIF('ANNUAL SUMMARY'!$DH$398,DF218,'ANNUAL SUMMARY'!$DQ$435)+SUMIF('ANNUAL SUMMARY'!$BI$398,DF218,'ANNUAL SUMMARY'!$BR$435)+SUMIF('ANNUAL SUMMARY'!$L$398,DF218,'ANNUAL SUMMARY'!$U$435)+SUMIF('ANNUAL SUMMARY'!$FE$342,DF218,'ANNUAL SUMMARY'!$FN$379)+SUMIF('ANNUAL SUMMARY'!$DH$342,DF218,'ANNUAL SUMMARY'!$DQ$379)+SUMIF('ANNUAL SUMMARY'!$BI$342,DF218,'ANNUAL SUMMARY'!$BR$379)+SUMIF('ANNUAL SUMMARY'!$L$342,DF218,'ANNUAL SUMMARY'!$U$379)+SUMIF('ANNUAL SUMMARY'!$FE$286,DF218,'ANNUAL SUMMARY'!$FN$323)+SUMIF('ANNUAL SUMMARY'!$DH$286,DF218,'ANNUAL SUMMARY'!$DQ$323)+SUMIF('ANNUAL SUMMARY'!$BI$286,DF218,'ANNUAL SUMMARY'!$BR$323)+SUMIF('ANNUAL SUMMARY'!$L$286,DF218,'ANNUAL SUMMARY'!$U$323)+SUMIF('ANNUAL SUMMARY'!$FE$230,DF218,'ANNUAL SUMMARY'!$FN$267)+SUMIF('ANNUAL SUMMARY'!$DH$230,DF218,'ANNUAL SUMMARY'!$DQ$267)+SUMIF('ANNUAL SUMMARY'!$BI$230,DF218,'ANNUAL SUMMARY'!$BR$267)+SUMIF('ANNUAL SUMMARY'!$L$230,DF218,'ANNUAL SUMMARY'!$U$267)+SUMIF('ANNUAL SUMMARY'!$FE$174,DF218,'ANNUAL SUMMARY'!$FN$211)+SUMIF('ANNUAL SUMMARY'!$DH$174,DF218,'ANNUAL SUMMARY'!$DQ$211)+SUMIF('ANNUAL SUMMARY'!$BI$174,DF218,'ANNUAL SUMMARY'!$BR$211)+SUMIF('ANNUAL SUMMARY'!$L$174,DF218,'ANNUAL SUMMARY'!$U$211)+SUMIF('ANNUAL SUMMARY'!$FE$118,DF218,'ANNUAL SUMMARY'!$FN$155)+SUMIF('ANNUAL SUMMARY'!$DH$118,DF218,'ANNUAL SUMMARY'!$DQ$155)+SUMIF('ANNUAL SUMMARY'!$BI$118,DF218,'ANNUAL SUMMARY'!$BR$155)+SUMIF('ANNUAL SUMMARY'!$L$118,DF218,'ANNUAL SUMMARY'!$U$155)+SUMIF('ANNUAL SUMMARY'!$FE$62,DF218,'ANNUAL SUMMARY'!$FN$99)+SUMIF('ANNUAL SUMMARY'!$DH$62,DF218,'ANNUAL SUMMARY'!$DQ$99)+SUMIF('ANNUAL SUMMARY'!$BI$62,DF218,'ANNUAL SUMMARY'!$BR$99)+SUMIF('ANNUAL SUMMARY'!$L$62,DF218,'ANNUAL SUMMARY'!$U$99)+SUMIF('ANNUAL SUMMARY'!$FE$6,DF218,'ANNUAL SUMMARY'!$FN$43)+SUMIF('ANNUAL SUMMARY'!$DH$6,DF218,'ANNUAL SUMMARY'!$DQ$43)+SUMIF('ANNUAL SUMMARY'!$BI$6,DF218,'ANNUAL SUMMARY'!$BR$43)+SUMIF('ANNUAL SUMMARY'!$L$6,DF218,'ANNUAL SUMMARY'!$U$43)</f>
        <v>0</v>
      </c>
      <c r="DO251" s="699"/>
      <c r="DP251" s="699"/>
      <c r="DQ251" s="699"/>
      <c r="DR251" s="699"/>
      <c r="DS251" s="700"/>
      <c r="DT251" s="15"/>
      <c r="DU251" s="711"/>
      <c r="DV251" s="712"/>
      <c r="DW251" s="712"/>
      <c r="DX251" s="712"/>
      <c r="DY251" s="712"/>
      <c r="DZ251" s="712"/>
      <c r="EA251" s="693"/>
      <c r="EB251" s="693"/>
      <c r="EC251" s="693"/>
      <c r="ED251" s="693"/>
      <c r="EE251" s="693"/>
      <c r="EF251" s="694"/>
      <c r="EG251" s="711"/>
      <c r="EH251" s="712"/>
      <c r="EI251" s="712"/>
      <c r="EJ251" s="712"/>
      <c r="EK251" s="712"/>
      <c r="EL251" s="712"/>
      <c r="EM251" s="692"/>
      <c r="EN251" s="693"/>
      <c r="EO251" s="693"/>
      <c r="EP251" s="693"/>
      <c r="EQ251" s="693"/>
      <c r="ER251" s="1263"/>
      <c r="ES251" s="154"/>
      <c r="ET251" s="698">
        <f>SUMIF('ANNUAL SUMMARY'!$FE$622,FC218,'ANNUAL SUMMARY'!$EV$659)+SUMIF('ANNUAL SUMMARY'!$DH$622,FC218,'ANNUAL SUMMARY'!$CY$659)+SUMIF('ANNUAL SUMMARY'!$BI$622,FC218,'ANNUAL SUMMARY'!$AZ$659)+SUMIF('ANNUAL SUMMARY'!$L$622,FC218,'ANNUAL SUMMARY'!$C$659)+SUMIF('ANNUAL SUMMARY'!$FE$566,FC218,'ANNUAL SUMMARY'!$EV$603)+SUMIF('ANNUAL SUMMARY'!$DH$566,FC218,'ANNUAL SUMMARY'!$CY$603)+SUMIF('ANNUAL SUMMARY'!$BI$566,FC218,'ANNUAL SUMMARY'!$AZ$603)+SUMIF('ANNUAL SUMMARY'!$L$566,FC218,'ANNUAL SUMMARY'!$C$603)+SUMIF('ANNUAL SUMMARY'!$FE$510,FC218,'ANNUAL SUMMARY'!$EV$547)+SUMIF('ANNUAL SUMMARY'!$DH$510,FC218,'ANNUAL SUMMARY'!$CY$547)+SUMIF('ANNUAL SUMMARY'!$BI$510,FC218,'ANNUAL SUMMARY'!$AZ$547)+SUMIF('ANNUAL SUMMARY'!$L$510,FC218,'ANNUAL SUMMARY'!$C$547)+SUMIF('ANNUAL SUMMARY'!$FE$454,FC218,'ANNUAL SUMMARY'!$EV$491)+SUMIF('ANNUAL SUMMARY'!$DH$454,FC218,'ANNUAL SUMMARY'!$CY$491)+SUMIF('ANNUAL SUMMARY'!$BI$454,FC218,'ANNUAL SUMMARY'!$AZ$491)+SUMIF('ANNUAL SUMMARY'!$L$454,FC218,'ANNUAL SUMMARY'!$C$491)+SUMIF('ANNUAL SUMMARY'!$FE$398,FC218,'ANNUAL SUMMARY'!$EV$435)+SUMIF('ANNUAL SUMMARY'!$DH$398,FC218,'ANNUAL SUMMARY'!$CY$435)+SUMIF('ANNUAL SUMMARY'!$BI$398,FC218,'ANNUAL SUMMARY'!$AZ$435)+SUMIF('ANNUAL SUMMARY'!$L$398,FC218,'ANNUAL SUMMARY'!$C$435)+SUMIF('ANNUAL SUMMARY'!$FE$342,FC218,'ANNUAL SUMMARY'!$EV$379)+SUMIF('ANNUAL SUMMARY'!$DH$342,FC218,'ANNUAL SUMMARY'!$CY$379)+SUMIF('ANNUAL SUMMARY'!$BI$342,FC218,'ANNUAL SUMMARY'!$AZ$379)+SUMIF('ANNUAL SUMMARY'!$L$342,FC218,'ANNUAL SUMMARY'!$C$379)+SUMIF('ANNUAL SUMMARY'!$FE$286,FC218,'ANNUAL SUMMARY'!$EV$323)+SUMIF('ANNUAL SUMMARY'!$DH$286,FC218,'ANNUAL SUMMARY'!$CY$323)+SUMIF('ANNUAL SUMMARY'!$BI$286,FC218,'ANNUAL SUMMARY'!$AZ$323)+SUMIF('ANNUAL SUMMARY'!$L$286,FC218,'ANNUAL SUMMARY'!$C$323)+SUMIF('ANNUAL SUMMARY'!$FE$230,FC218,'ANNUAL SUMMARY'!$EV$267)+SUMIF('ANNUAL SUMMARY'!$DH$230,FC218,'ANNUAL SUMMARY'!$CY$267)+SUMIF('ANNUAL SUMMARY'!$BI$230,FC218,'ANNUAL SUMMARY'!$AZ$267)+SUMIF('ANNUAL SUMMARY'!$L$230,FC218,'ANNUAL SUMMARY'!$C$267)+SUMIF('ANNUAL SUMMARY'!$FE$174,FC218,'ANNUAL SUMMARY'!$EV$211)+SUMIF('ANNUAL SUMMARY'!$DH$174,FC218,'ANNUAL SUMMARY'!$CY$211)+SUMIF('ANNUAL SUMMARY'!$BI$174,FC218,'ANNUAL SUMMARY'!$AZ$211)+SUMIF('ANNUAL SUMMARY'!$L$174,FC218,'ANNUAL SUMMARY'!$C$211)+SUMIF('ANNUAL SUMMARY'!$FE$118,FC218,'ANNUAL SUMMARY'!$EV$155)+SUMIF('ANNUAL SUMMARY'!$DH$118,FC218,'ANNUAL SUMMARY'!$CY$155)+SUMIF('ANNUAL SUMMARY'!$BI$118,FC218,'ANNUAL SUMMARY'!$AZ$155)+SUMIF('ANNUAL SUMMARY'!$L$118,FC218,'ANNUAL SUMMARY'!$C$155)+SUMIF('ANNUAL SUMMARY'!$FE$62,FC218,'ANNUAL SUMMARY'!$EV$99)+SUMIF('ANNUAL SUMMARY'!$DH$62,FC218,'ANNUAL SUMMARY'!$CY$99)+SUMIF('ANNUAL SUMMARY'!$BI$62,FC218,'ANNUAL SUMMARY'!$AZ$99)+SUMIF('ANNUAL SUMMARY'!$L$62,FC218,'ANNUAL SUMMARY'!$C$99)+SUMIF('ANNUAL SUMMARY'!$FE$6,FC218,'ANNUAL SUMMARY'!$EV$43)+SUMIF('ANNUAL SUMMARY'!$DH$6,FC218,'ANNUAL SUMMARY'!$CY$43)+SUMIF('ANNUAL SUMMARY'!$BI$6,FC218,'ANNUAL SUMMARY'!$AZ$43)+SUMIF('ANNUAL SUMMARY'!$L$6,FC218,'ANNUAL SUMMARY'!$C$43)+SUMIF('PREVIOUS LOGS'!$K$6,FC218,'PREVIOUS LOGS'!$B$39)+SUMIF('PREVIOUS LOGS'!$K$59,$K$6,'PREVIOUS LOGS'!$B$92)+SUMIF('PREVIOUS LOGS'!$K$112,FC218,'PREVIOUS LOGS'!$B$145)+SUMIF('PREVIOUS LOGS'!$K$165,FC218,'PREVIOUS LOGS'!$B$198)+SUMIF('PREVIOUS LOGS'!$K$218,FC218,'PREVIOUS LOGS'!$B$251)+SUMIF('PREVIOUS LOGS'!$K$271,FC218,'PREVIOUS LOGS'!$B$304)+SUMIF('PREVIOUS LOGS'!$K$324,FC218,'PREVIOUS LOGS'!$B$357)+SUMIF('PREVIOUS LOGS'!$BH$6,FC218,'PREVIOUS LOGS'!$AY$39)+SUMIF('PREVIOUS LOGS'!$BH$59,$K$6,'PREVIOUS LOGS'!$AY$92)+SUMIF('PREVIOUS LOGS'!$BH$112,FC218,'PREVIOUS LOGS'!$AY$145)+SUMIF('PREVIOUS LOGS'!$BH$165,FC218,'PREVIOUS LOGS'!$AY$198)+SUMIF('PREVIOUS LOGS'!$BH$218,FC218,'PREVIOUS LOGS'!$AY$251)+SUMIF('PREVIOUS LOGS'!$BH$271,FC218,'PREVIOUS LOGS'!$AY$304)+SUMIF('PREVIOUS LOGS'!$BH$324,FC218,'PREVIOUS LOGS'!$AY$357)+SUMIF('PREVIOUS LOGS'!$DF$6,FC218,'PREVIOUS LOGS'!$CW$39)+SUMIF('PREVIOUS LOGS'!$DF$59,$K$6,'PREVIOUS LOGS'!$CW$92)+SUMIF('PREVIOUS LOGS'!$DF$112,FC218,'PREVIOUS LOGS'!$CW$145)+SUMIF('PREVIOUS LOGS'!$DF$165,FC218,'PREVIOUS LOGS'!$CW$198)+SUMIF('PREVIOUS LOGS'!$DF$218,FC218,'PREVIOUS LOGS'!$CW$251)+SUMIF('PREVIOUS LOGS'!$DF$271,FC218,'PREVIOUS LOGS'!$CW$304)+SUMIF('PREVIOUS LOGS'!$DF$324,FC218,'PREVIOUS LOGS'!$CW$357)+SUMIF('PREVIOUS LOGS'!$FC$6,FC218,'PREVIOUS LOGS'!$ET$39)+SUMIF('PREVIOUS LOGS'!$FC$59,$K$6,'PREVIOUS LOGS'!$ET$92)+SUMIF('PREVIOUS LOGS'!$FC$112,FC218,'PREVIOUS LOGS'!$ET$145)+SUMIF('PREVIOUS LOGS'!$FC$165,FC218,'PREVIOUS LOGS'!$ET$198)+SUMIF('PREVIOUS LOGS'!$FC$218,FC218,'PREVIOUS LOGS'!$ET$251)+SUMIF('PREVIOUS LOGS'!$FC$271,FC218,'PREVIOUS LOGS'!$ET$304)+SUMIF('PREVIOUS LOGS'!$FC$324,FC218,'PREVIOUS LOGS'!$ET$357)</f>
        <v>0</v>
      </c>
      <c r="EU251" s="699"/>
      <c r="EV251" s="699"/>
      <c r="EW251" s="699"/>
      <c r="EX251" s="699"/>
      <c r="EY251" s="700"/>
      <c r="EZ251" s="698">
        <f>SUMIF('ANNUAL SUMMARY'!$FE$622,FC218,'ANNUAL SUMMARY'!$FB$659)+SUMIF('ANNUAL SUMMARY'!$DH$622,FC218,'ANNUAL SUMMARY'!$DE$659)+SUMIF('ANNUAL SUMMARY'!$BI$622,FC218,'ANNUAL SUMMARY'!$BF$659)+SUMIF('ANNUAL SUMMARY'!$L$622,FC218,'ANNUAL SUMMARY'!$I$659)+SUMIF('ANNUAL SUMMARY'!$FE$566,FC218,'ANNUAL SUMMARY'!$FB$603)+SUMIF('ANNUAL SUMMARY'!$DH$566,FC218,'ANNUAL SUMMARY'!$DE$603)+SUMIF('ANNUAL SUMMARY'!$BI$566,FC218,'ANNUAL SUMMARY'!$BF$603)+SUMIF('ANNUAL SUMMARY'!$L$566,FC218,'ANNUAL SUMMARY'!$I$603)+SUMIF('ANNUAL SUMMARY'!$FE$510,FC218,'ANNUAL SUMMARY'!$FB$547)+SUMIF('ANNUAL SUMMARY'!$DH$510,FC218,'ANNUAL SUMMARY'!$DE$547)+SUMIF('ANNUAL SUMMARY'!$BI$510,FC218,'ANNUAL SUMMARY'!$BF$547)+SUMIF('ANNUAL SUMMARY'!$L$510,FC218,'ANNUAL SUMMARY'!$I$547)+SUMIF('ANNUAL SUMMARY'!$FE$454,FC218,'ANNUAL SUMMARY'!$FB$491)+SUMIF('ANNUAL SUMMARY'!$DH$454,FC218,'ANNUAL SUMMARY'!$DE$491)+SUMIF('ANNUAL SUMMARY'!$BI$454,FC218,'ANNUAL SUMMARY'!$BF$491)+SUMIF('ANNUAL SUMMARY'!$L$454,FC218,'ANNUAL SUMMARY'!$I$491)+SUMIF('ANNUAL SUMMARY'!$FE$398,FC218,'ANNUAL SUMMARY'!$FB$435)+SUMIF('ANNUAL SUMMARY'!$DH$398,FC218,'ANNUAL SUMMARY'!$DE$435)+SUMIF('ANNUAL SUMMARY'!$BI$398,FC218,'ANNUAL SUMMARY'!$BF$435)+SUMIF('ANNUAL SUMMARY'!$L$398,FC218,'ANNUAL SUMMARY'!$I$435)+SUMIF('ANNUAL SUMMARY'!$FE$342,FC218,'ANNUAL SUMMARY'!$FB$379)+SUMIF('ANNUAL SUMMARY'!$DH$342,FC218,'ANNUAL SUMMARY'!$DE$379)+SUMIF('ANNUAL SUMMARY'!$BI$342,FC218,'ANNUAL SUMMARY'!$BF$379)+SUMIF('ANNUAL SUMMARY'!$L$342,FC218,'ANNUAL SUMMARY'!$I$379)+SUMIF('ANNUAL SUMMARY'!$FE$286,FC218,'ANNUAL SUMMARY'!$FB$323)+SUMIF('ANNUAL SUMMARY'!$DH$286,FC218,'ANNUAL SUMMARY'!$DE$323)+SUMIF('ANNUAL SUMMARY'!$BI$286,FC218,'ANNUAL SUMMARY'!$BF$323)+SUMIF('ANNUAL SUMMARY'!$L$286,FC218,'ANNUAL SUMMARY'!$I$323)+SUMIF('ANNUAL SUMMARY'!$FE$230,FC218,'ANNUAL SUMMARY'!$FB$267)+SUMIF('ANNUAL SUMMARY'!$DH$230,FC218,'ANNUAL SUMMARY'!$DE$267)+SUMIF('ANNUAL SUMMARY'!$BI$230,FC218,'ANNUAL SUMMARY'!$BF$267)+SUMIF('ANNUAL SUMMARY'!$L$230,FC218,'ANNUAL SUMMARY'!$I$267)+SUMIF('ANNUAL SUMMARY'!$FE$174,FC218,'ANNUAL SUMMARY'!$FB$211)+SUMIF('ANNUAL SUMMARY'!$DH$174,FC218,'ANNUAL SUMMARY'!$DE$211)+SUMIF('ANNUAL SUMMARY'!$BI$174,FC218,'ANNUAL SUMMARY'!$BF$211)+SUMIF('ANNUAL SUMMARY'!$L$174,FC218,'ANNUAL SUMMARY'!$I$211)+SUMIF('ANNUAL SUMMARY'!$FE$118,FC218,'ANNUAL SUMMARY'!$FB$155)+SUMIF('ANNUAL SUMMARY'!$DH$118,FC218,'ANNUAL SUMMARY'!$DE$155)+SUMIF('ANNUAL SUMMARY'!$BI$118,FC218,'ANNUAL SUMMARY'!$BF$155)+SUMIF('ANNUAL SUMMARY'!$L$118,FC218,'ANNUAL SUMMARY'!$I$155)+SUMIF('ANNUAL SUMMARY'!$FE$62,FC218,'ANNUAL SUMMARY'!$FB$99)+SUMIF('ANNUAL SUMMARY'!$DH$62,FC218,'ANNUAL SUMMARY'!$DE$99)+SUMIF('ANNUAL SUMMARY'!$BI$62,FC218,'ANNUAL SUMMARY'!$BF$99)+SUMIF('ANNUAL SUMMARY'!$L$62,FC218,'ANNUAL SUMMARY'!$I$99)+SUMIF('ANNUAL SUMMARY'!$FE$6,FC218,'ANNUAL SUMMARY'!$FB$43)+SUMIF('ANNUAL SUMMARY'!$DH$6,FC218,'ANNUAL SUMMARY'!$DE$43)+SUMIF('ANNUAL SUMMARY'!$BI$6,FC218,'ANNUAL SUMMARY'!$BF$43)+SUMIF('ANNUAL SUMMARY'!$L$6,FC218,'ANNUAL SUMMARY'!$I$43)+SUMIF('PREVIOUS LOGS'!$K$6,FC218,'PREVIOUS LOGS'!$H$39)+SUMIF('PREVIOUS LOGS'!$K$59,$K$6,'PREVIOUS LOGS'!$B$92)+SUMIF('PREVIOUS LOGS'!$K$112,FC218,'PREVIOUS LOGS'!$B$145)+SUMIF('PREVIOUS LOGS'!$K$165,FC218,'PREVIOUS LOGS'!$B$198)+SUMIF('PREVIOUS LOGS'!$K$218,FC218,'PREVIOUS LOGS'!$B$251)+SUMIF('PREVIOUS LOGS'!$K$271,FC218,'PREVIOUS LOGS'!$B$304)+SUMIF('PREVIOUS LOGS'!$K$324,FC218,'PREVIOUS LOGS'!$B$357)+SUMIF('PREVIOUS LOGS'!$BH$6,FC218,'PREVIOUS LOGS'!$BE$39)+SUMIF('PREVIOUS LOGS'!$BH$59,$K$6,'PREVIOUS LOGS'!$AY$92)+SUMIF('PREVIOUS LOGS'!$BH$112,FC218,'PREVIOUS LOGS'!$AY$145)+SUMIF('PREVIOUS LOGS'!$BH$165,FC218,'PREVIOUS LOGS'!$AY$198)+SUMIF('PREVIOUS LOGS'!$BH$218,FC218,'PREVIOUS LOGS'!$AY$251)+SUMIF('PREVIOUS LOGS'!$BH$271,FC218,'PREVIOUS LOGS'!$AY$304)+SUMIF('PREVIOUS LOGS'!$BH$324,FC218,'PREVIOUS LOGS'!$AY$357)+SUMIF('PREVIOUS LOGS'!$DF$6,FC218,'PREVIOUS LOGS'!$DC$39)+SUMIF('PREVIOUS LOGS'!$DF$59,$K$6,'PREVIOUS LOGS'!$CW$92)+SUMIF('PREVIOUS LOGS'!$DF$112,FC218,'PREVIOUS LOGS'!$CW$145)+SUMIF('PREVIOUS LOGS'!$DF$165,FC218,'PREVIOUS LOGS'!$CW$198)+SUMIF('PREVIOUS LOGS'!$DF$218,FC218,'PREVIOUS LOGS'!$CW$251)+SUMIF('PREVIOUS LOGS'!$DF$271,FC218,'PREVIOUS LOGS'!$CW$304)+SUMIF('PREVIOUS LOGS'!$DF$324,FC218,'PREVIOUS LOGS'!$CW$357)+SUMIF('PREVIOUS LOGS'!$FC$6,FC218,'PREVIOUS LOGS'!$EZ$39)+SUMIF('PREVIOUS LOGS'!$FC$59,$K$6,'PREVIOUS LOGS'!$ET$92)+SUMIF('PREVIOUS LOGS'!$FC$112,FC218,'PREVIOUS LOGS'!$ET$145)+SUMIF('PREVIOUS LOGS'!$FC$165,FC218,'PREVIOUS LOGS'!$ET$198)+SUMIF('PREVIOUS LOGS'!$FC$218,FC218,'PREVIOUS LOGS'!$ET$251)+SUMIF('PREVIOUS LOGS'!$FC$271,FC218,'PREVIOUS LOGS'!$ET$304)+SUMIF('PREVIOUS LOGS'!$FC$324,FC218,'PREVIOUS LOGS'!$ET$357)</f>
        <v>0</v>
      </c>
      <c r="FA251" s="699"/>
      <c r="FB251" s="699"/>
      <c r="FC251" s="699"/>
      <c r="FD251" s="700"/>
      <c r="FE251" s="698">
        <f>SUMIF('ANNUAL SUMMARY'!$FE$622,FC218,'ANNUAL SUMMARY'!$FH$659)+SUMIF('ANNUAL SUMMARY'!$DH$622,FC218,'ANNUAL SUMMARY'!$DK$659)+SUMIF('ANNUAL SUMMARY'!$BI$622,FC218,'ANNUAL SUMMARY'!$BL$659)+SUMIF('ANNUAL SUMMARY'!$L$622,FC218,'ANNUAL SUMMARY'!$O$659)+SUMIF('ANNUAL SUMMARY'!$FE$566,FC218,'ANNUAL SUMMARY'!$FH$603)+SUMIF('ANNUAL SUMMARY'!$DH$566,FC218,'ANNUAL SUMMARY'!$DK$603)+SUMIF('ANNUAL SUMMARY'!$BI$566,FC218,'ANNUAL SUMMARY'!$BL$603)+SUMIF('ANNUAL SUMMARY'!$L$566,FC218,'ANNUAL SUMMARY'!$O$603)+SUMIF('ANNUAL SUMMARY'!$FE$510,FC218,'ANNUAL SUMMARY'!$FH$547)+SUMIF('ANNUAL SUMMARY'!$DH$510,FC218,'ANNUAL SUMMARY'!$DK$547)+SUMIF('ANNUAL SUMMARY'!$BI$510,FC218,'ANNUAL SUMMARY'!$BL$547)+SUMIF('ANNUAL SUMMARY'!$L$510,FC218,'ANNUAL SUMMARY'!$O$547)+SUMIF('ANNUAL SUMMARY'!$FE$454,FC218,'ANNUAL SUMMARY'!$FH$491)+SUMIF('ANNUAL SUMMARY'!$DH$454,FC218,'ANNUAL SUMMARY'!$DK$491)+SUMIF('ANNUAL SUMMARY'!$BI$454,FC218,'ANNUAL SUMMARY'!$BL$491)+SUMIF('ANNUAL SUMMARY'!$L$454,FC218,'ANNUAL SUMMARY'!$O$491)+SUMIF('ANNUAL SUMMARY'!$FE$398,FC218,'ANNUAL SUMMARY'!$FH$435)+SUMIF('ANNUAL SUMMARY'!$DH$398,FC218,'ANNUAL SUMMARY'!$DK$435)+SUMIF('ANNUAL SUMMARY'!$BI$398,FC218,'ANNUAL SUMMARY'!$BL$435)+SUMIF('ANNUAL SUMMARY'!$L$398,FC218,'ANNUAL SUMMARY'!$O$435)+SUMIF('ANNUAL SUMMARY'!$FE$342,FC218,'ANNUAL SUMMARY'!$FH$379)+SUMIF('ANNUAL SUMMARY'!$DH$342,FC218,'ANNUAL SUMMARY'!$DK$379)+SUMIF('ANNUAL SUMMARY'!$BI$342,FC218,'ANNUAL SUMMARY'!$BL$379)+SUMIF('ANNUAL SUMMARY'!$L$342,FC218,'ANNUAL SUMMARY'!$O$379)+SUMIF('ANNUAL SUMMARY'!$FE$286,FC218,'ANNUAL SUMMARY'!$FH$323)+SUMIF('ANNUAL SUMMARY'!$DH$286,FC218,'ANNUAL SUMMARY'!$DK$323)+SUMIF('ANNUAL SUMMARY'!$BI$286,FC218,'ANNUAL SUMMARY'!$BL$323)+SUMIF('ANNUAL SUMMARY'!$L$286,FC218,'ANNUAL SUMMARY'!$O$323)+SUMIF('ANNUAL SUMMARY'!$FE$230,FC218,'ANNUAL SUMMARY'!$FH$267)+SUMIF('ANNUAL SUMMARY'!$DH$230,FC218,'ANNUAL SUMMARY'!$DK$267)+SUMIF('ANNUAL SUMMARY'!$BI$230,FC218,'ANNUAL SUMMARY'!$BL$267)+SUMIF('ANNUAL SUMMARY'!$L$230,FC218,'ANNUAL SUMMARY'!$O$267)+SUMIF('ANNUAL SUMMARY'!$FE$174,FC218,'ANNUAL SUMMARY'!$FH$211)+SUMIF('ANNUAL SUMMARY'!$DH$174,FC218,'ANNUAL SUMMARY'!$DK$211)+SUMIF('ANNUAL SUMMARY'!$BI$174,FC218,'ANNUAL SUMMARY'!$BL$211)+SUMIF('ANNUAL SUMMARY'!$L$174,FC218,'ANNUAL SUMMARY'!$O$211)+SUMIF('ANNUAL SUMMARY'!$FE$118,FC218,'ANNUAL SUMMARY'!$FH$155)+SUMIF('ANNUAL SUMMARY'!$DH$118,FC218,'ANNUAL SUMMARY'!$DK$155)+SUMIF('ANNUAL SUMMARY'!$BI$118,FC218,'ANNUAL SUMMARY'!$BL$155)+SUMIF('ANNUAL SUMMARY'!$L$118,FC218,'ANNUAL SUMMARY'!$O$155)+SUMIF('ANNUAL SUMMARY'!$FE$62,FC218,'ANNUAL SUMMARY'!$FH$99)+SUMIF('ANNUAL SUMMARY'!$DH$62,FC218,'ANNUAL SUMMARY'!$DK$99)+SUMIF('ANNUAL SUMMARY'!$BI$62,FC218,'ANNUAL SUMMARY'!$BL$99)+SUMIF('ANNUAL SUMMARY'!$L$62,FC218,'ANNUAL SUMMARY'!$O$99)+SUMIF('ANNUAL SUMMARY'!$FE$6,FC218,'ANNUAL SUMMARY'!$FH$43)+SUMIF('ANNUAL SUMMARY'!$DH$6,FC218,'ANNUAL SUMMARY'!$DK$43)+SUMIF('ANNUAL SUMMARY'!$BI$6,FC218,'ANNUAL SUMMARY'!$BL$43)+SUMIF('ANNUAL SUMMARY'!$L$6,FC218,'ANNUAL SUMMARY'!$O$43)+SUMIF('PREVIOUS LOGS'!$K$6,FC218,'PREVIOUS LOGS'!$M$39)+SUMIF('PREVIOUS LOGS'!$K$59,$K$6,'PREVIOUS LOGS'!$M$92)+SUMIF('PREVIOUS LOGS'!$K$112,FC218,'PREVIOUS LOGS'!$M$145)+SUMIF('PREVIOUS LOGS'!$K$165,FC218,'PREVIOUS LOGS'!$M$198)+SUMIF('PREVIOUS LOGS'!$K$218,FC218,'PREVIOUS LOGS'!$M$251)+SUMIF('PREVIOUS LOGS'!$K$271,FC218,'PREVIOUS LOGS'!$M$304)+SUMIF('PREVIOUS LOGS'!$K$324,FC218,'PREVIOUS LOGS'!$M$357)+SUMIF('PREVIOUS LOGS'!$BH$6,FC218,'PREVIOUS LOGS'!$BJ$39)+SUMIF('PREVIOUS LOGS'!$BH$59,$K$6,'PREVIOUS LOGS'!$BJ$92)+SUMIF('PREVIOUS LOGS'!$BH$112,FC218,'PREVIOUS LOGS'!$BJ$145)+SUMIF('PREVIOUS LOGS'!$BH$165,FC218,'PREVIOUS LOGS'!$BJ$198)+SUMIF('PREVIOUS LOGS'!$BH$218,FC218,'PREVIOUS LOGS'!$BJ$251)+SUMIF('PREVIOUS LOGS'!$BH$271,FC218,'PREVIOUS LOGS'!$BJ$304)+SUMIF('PREVIOUS LOGS'!$BH$324,FC218,'PREVIOUS LOGS'!$BJ$357)+SUMIF('PREVIOUS LOGS'!$DF$6,FC218,'PREVIOUS LOGS'!$DH$39)+SUMIF('PREVIOUS LOGS'!$DF$59,$K$6,'PREVIOUS LOGS'!$DH$92)+SUMIF('PREVIOUS LOGS'!$DF$112,FC218,'PREVIOUS LOGS'!$DH$145)+SUMIF('PREVIOUS LOGS'!$DF$165,FC218,'PREVIOUS LOGS'!$DH$198)+SUMIF('PREVIOUS LOGS'!$DF$218,FC218,'PREVIOUS LOGS'!$DH$251)+SUMIF('PREVIOUS LOGS'!$DF$271,FC218,'PREVIOUS LOGS'!$DH$304)+SUMIF('PREVIOUS LOGS'!$DF$324,FC218,'PREVIOUS LOGS'!$DH$357)+SUMIF('PREVIOUS LOGS'!$FC$6,FC218,'PREVIOUS LOGS'!$FE$39)+SUMIF('PREVIOUS LOGS'!$FC$59,$K$6,'PREVIOUS LOGS'!$FE$92)+SUMIF('PREVIOUS LOGS'!$FC$112,FC218,'PREVIOUS LOGS'!$FE$145)+SUMIF('PREVIOUS LOGS'!$FC$165,FC218,'PREVIOUS LOGS'!$FE$198)+SUMIF('PREVIOUS LOGS'!$FC$218,FC218,'PREVIOUS LOGS'!$FE$251)+SUMIF('PREVIOUS LOGS'!$FC$271,FC218,'PREVIOUS LOGS'!$FE$304)+SUMIF('PREVIOUS LOGS'!$FC$324,FC218,'PREVIOUS LOGS'!$FE$357)</f>
        <v>0</v>
      </c>
      <c r="FF251" s="699"/>
      <c r="FG251" s="699"/>
      <c r="FH251" s="699"/>
      <c r="FI251" s="699"/>
      <c r="FJ251" s="700"/>
      <c r="FK251" s="698">
        <f>SUMIF('ANNUAL SUMMARY'!$FE$622,FC218,'ANNUAL SUMMARY'!$FN$659)+SUMIF('ANNUAL SUMMARY'!$DH$622,FC218,'ANNUAL SUMMARY'!$DQ$659)+SUMIF('ANNUAL SUMMARY'!$BI$622,FC218,'ANNUAL SUMMARY'!$BR$659)+SUMIF('ANNUAL SUMMARY'!$L$622,FC218,'ANNUAL SUMMARY'!$U$659)+SUMIF('ANNUAL SUMMARY'!$FE$566,FC218,'ANNUAL SUMMARY'!$FN$603)+SUMIF('ANNUAL SUMMARY'!$DH$566,FC218,'ANNUAL SUMMARY'!$DQ$603)+SUMIF('ANNUAL SUMMARY'!$BI$566,FC218,'ANNUAL SUMMARY'!$BR$603)+SUMIF('ANNUAL SUMMARY'!$L$566,FC218,'ANNUAL SUMMARY'!$U$603)+SUMIF('ANNUAL SUMMARY'!$FE$510,FC218,'ANNUAL SUMMARY'!$FN$547)+SUMIF('ANNUAL SUMMARY'!$DH$510,FC218,'ANNUAL SUMMARY'!$DQ$547)+SUMIF('ANNUAL SUMMARY'!$BI$510,FC218,'ANNUAL SUMMARY'!$BR$547)+SUMIF('ANNUAL SUMMARY'!$L$510,FC218,'ANNUAL SUMMARY'!$U$547)+SUMIF('ANNUAL SUMMARY'!$FE$454,FC218,'ANNUAL SUMMARY'!$FN$491)+SUMIF('ANNUAL SUMMARY'!$DH$454,FC218,'ANNUAL SUMMARY'!$DQ$491)+SUMIF('ANNUAL SUMMARY'!$BI$454,FC218,'ANNUAL SUMMARY'!$BR$491)+SUMIF('ANNUAL SUMMARY'!$L$454,FC218,'ANNUAL SUMMARY'!$U$491)+SUMIF('ANNUAL SUMMARY'!$FE$398,FC218,'ANNUAL SUMMARY'!$FN$435)+SUMIF('ANNUAL SUMMARY'!$DH$398,FC218,'ANNUAL SUMMARY'!$DQ$435)+SUMIF('ANNUAL SUMMARY'!$BI$398,FC218,'ANNUAL SUMMARY'!$BR$435)+SUMIF('ANNUAL SUMMARY'!$L$398,FC218,'ANNUAL SUMMARY'!$U$435)+SUMIF('ANNUAL SUMMARY'!$FE$342,FC218,'ANNUAL SUMMARY'!$FN$379)+SUMIF('ANNUAL SUMMARY'!$DH$342,FC218,'ANNUAL SUMMARY'!$DQ$379)+SUMIF('ANNUAL SUMMARY'!$BI$342,FC218,'ANNUAL SUMMARY'!$BR$379)+SUMIF('ANNUAL SUMMARY'!$L$342,FC218,'ANNUAL SUMMARY'!$U$379)+SUMIF('ANNUAL SUMMARY'!$FE$286,FC218,'ANNUAL SUMMARY'!$FN$323)+SUMIF('ANNUAL SUMMARY'!$DH$286,FC218,'ANNUAL SUMMARY'!$DQ$323)+SUMIF('ANNUAL SUMMARY'!$BI$286,FC218,'ANNUAL SUMMARY'!$BR$323)+SUMIF('ANNUAL SUMMARY'!$L$286,FC218,'ANNUAL SUMMARY'!$U$323)+SUMIF('ANNUAL SUMMARY'!$FE$230,FC218,'ANNUAL SUMMARY'!$FN$267)+SUMIF('ANNUAL SUMMARY'!$DH$230,FC218,'ANNUAL SUMMARY'!$DQ$267)+SUMIF('ANNUAL SUMMARY'!$BI$230,FC218,'ANNUAL SUMMARY'!$BR$267)+SUMIF('ANNUAL SUMMARY'!$L$230,FC218,'ANNUAL SUMMARY'!$U$267)+SUMIF('ANNUAL SUMMARY'!$FE$174,FC218,'ANNUAL SUMMARY'!$FN$211)+SUMIF('ANNUAL SUMMARY'!$DH$174,FC218,'ANNUAL SUMMARY'!$DQ$211)+SUMIF('ANNUAL SUMMARY'!$BI$174,FC218,'ANNUAL SUMMARY'!$BR$211)+SUMIF('ANNUAL SUMMARY'!$L$174,FC218,'ANNUAL SUMMARY'!$U$211)+SUMIF('ANNUAL SUMMARY'!$FE$118,FC218,'ANNUAL SUMMARY'!$FN$155)+SUMIF('ANNUAL SUMMARY'!$DH$118,FC218,'ANNUAL SUMMARY'!$DQ$155)+SUMIF('ANNUAL SUMMARY'!$BI$118,FC218,'ANNUAL SUMMARY'!$BR$155)+SUMIF('ANNUAL SUMMARY'!$L$118,FC218,'ANNUAL SUMMARY'!$U$155)+SUMIF('ANNUAL SUMMARY'!$FE$62,FC218,'ANNUAL SUMMARY'!$FN$99)+SUMIF('ANNUAL SUMMARY'!$DH$62,FC218,'ANNUAL SUMMARY'!$DQ$99)+SUMIF('ANNUAL SUMMARY'!$BI$62,FC218,'ANNUAL SUMMARY'!$BR$99)+SUMIF('ANNUAL SUMMARY'!$L$62,FC218,'ANNUAL SUMMARY'!$U$99)+SUMIF('ANNUAL SUMMARY'!$FE$6,FC218,'ANNUAL SUMMARY'!$FN$43)+SUMIF('ANNUAL SUMMARY'!$DH$6,FC218,'ANNUAL SUMMARY'!$DQ$43)+SUMIF('ANNUAL SUMMARY'!$BI$6,FC218,'ANNUAL SUMMARY'!$BR$43)+SUMIF('ANNUAL SUMMARY'!$L$6,FC218,'ANNUAL SUMMARY'!$U$43)</f>
        <v>0</v>
      </c>
      <c r="FL251" s="699"/>
      <c r="FM251" s="699"/>
      <c r="FN251" s="699"/>
      <c r="FO251" s="699"/>
      <c r="FP251" s="700"/>
      <c r="FQ251" s="15"/>
      <c r="FR251" s="711"/>
      <c r="FS251" s="712"/>
      <c r="FT251" s="712"/>
      <c r="FU251" s="712"/>
      <c r="FV251" s="712"/>
      <c r="FW251" s="712"/>
      <c r="FX251" s="693"/>
      <c r="FY251" s="693"/>
      <c r="FZ251" s="693"/>
      <c r="GA251" s="693"/>
      <c r="GB251" s="693"/>
      <c r="GC251" s="694"/>
      <c r="GD251" s="711"/>
      <c r="GE251" s="712"/>
      <c r="GF251" s="712"/>
      <c r="GG251" s="712"/>
      <c r="GH251" s="712"/>
      <c r="GI251" s="712"/>
      <c r="GJ251" s="692"/>
      <c r="GK251" s="693"/>
      <c r="GL251" s="693"/>
      <c r="GM251" s="693"/>
      <c r="GN251" s="694"/>
      <c r="GO251" s="1263"/>
    </row>
    <row r="252" spans="1:197" ht="9" customHeight="1" x14ac:dyDescent="0.25">
      <c r="A252" s="154"/>
      <c r="B252" s="704"/>
      <c r="C252" s="705"/>
      <c r="D252" s="705"/>
      <c r="E252" s="705"/>
      <c r="F252" s="705"/>
      <c r="G252" s="706"/>
      <c r="H252" s="701"/>
      <c r="I252" s="702"/>
      <c r="J252" s="702"/>
      <c r="K252" s="702"/>
      <c r="L252" s="703"/>
      <c r="M252" s="701"/>
      <c r="N252" s="702"/>
      <c r="O252" s="702"/>
      <c r="P252" s="702"/>
      <c r="Q252" s="702"/>
      <c r="R252" s="703"/>
      <c r="S252" s="704"/>
      <c r="T252" s="705"/>
      <c r="U252" s="705"/>
      <c r="V252" s="705"/>
      <c r="W252" s="705"/>
      <c r="X252" s="706"/>
      <c r="Y252" s="15"/>
      <c r="Z252" s="709" t="str">
        <f>IF('FRONT PAGE'!$A$1="www.fly-logics.com","REGISTRATION",0)</f>
        <v>REGISTRATION</v>
      </c>
      <c r="AA252" s="710"/>
      <c r="AB252" s="710"/>
      <c r="AC252" s="710"/>
      <c r="AD252" s="710"/>
      <c r="AE252" s="710"/>
      <c r="AF252" s="690" t="s">
        <v>68</v>
      </c>
      <c r="AG252" s="690"/>
      <c r="AH252" s="690"/>
      <c r="AI252" s="690"/>
      <c r="AJ252" s="690"/>
      <c r="AK252" s="691"/>
      <c r="AL252" s="709" t="str">
        <f>IF('FRONT PAGE'!$A$1="www.fly-logics.com","REG. DATE",0)</f>
        <v>REG. DATE</v>
      </c>
      <c r="AM252" s="710"/>
      <c r="AN252" s="710"/>
      <c r="AO252" s="710"/>
      <c r="AP252" s="710"/>
      <c r="AQ252" s="710"/>
      <c r="AR252" s="683">
        <v>25917</v>
      </c>
      <c r="AS252" s="684"/>
      <c r="AT252" s="684"/>
      <c r="AU252" s="684"/>
      <c r="AV252" s="684"/>
      <c r="AW252" s="1263"/>
      <c r="AX252" s="154"/>
      <c r="AY252" s="704"/>
      <c r="AZ252" s="705"/>
      <c r="BA252" s="705"/>
      <c r="BB252" s="705"/>
      <c r="BC252" s="705"/>
      <c r="BD252" s="706"/>
      <c r="BE252" s="701"/>
      <c r="BF252" s="702"/>
      <c r="BG252" s="702"/>
      <c r="BH252" s="702"/>
      <c r="BI252" s="703"/>
      <c r="BJ252" s="701"/>
      <c r="BK252" s="702"/>
      <c r="BL252" s="702"/>
      <c r="BM252" s="702"/>
      <c r="BN252" s="702"/>
      <c r="BO252" s="703"/>
      <c r="BP252" s="704"/>
      <c r="BQ252" s="705"/>
      <c r="BR252" s="705"/>
      <c r="BS252" s="705"/>
      <c r="BT252" s="705"/>
      <c r="BU252" s="706"/>
      <c r="BV252" s="15"/>
      <c r="BW252" s="709" t="str">
        <f>IF('FRONT PAGE'!$A$1="www.fly-logics.com","REGISTRATION",0)</f>
        <v>REGISTRATION</v>
      </c>
      <c r="BX252" s="710"/>
      <c r="BY252" s="710"/>
      <c r="BZ252" s="710"/>
      <c r="CA252" s="710"/>
      <c r="CB252" s="710"/>
      <c r="CC252" s="690" t="s">
        <v>68</v>
      </c>
      <c r="CD252" s="690"/>
      <c r="CE252" s="690"/>
      <c r="CF252" s="690"/>
      <c r="CG252" s="690"/>
      <c r="CH252" s="691"/>
      <c r="CI252" s="709" t="str">
        <f>IF('FRONT PAGE'!$A$1="www.fly-logics.com","REG. DATE",0)</f>
        <v>REG. DATE</v>
      </c>
      <c r="CJ252" s="710"/>
      <c r="CK252" s="710"/>
      <c r="CL252" s="710"/>
      <c r="CM252" s="710"/>
      <c r="CN252" s="710"/>
      <c r="CO252" s="683">
        <v>25917</v>
      </c>
      <c r="CP252" s="684"/>
      <c r="CQ252" s="684"/>
      <c r="CR252" s="684"/>
      <c r="CS252" s="685"/>
      <c r="CT252" s="1263"/>
      <c r="CU252" s="1250"/>
      <c r="CV252" s="154"/>
      <c r="CW252" s="704"/>
      <c r="CX252" s="705"/>
      <c r="CY252" s="705"/>
      <c r="CZ252" s="705"/>
      <c r="DA252" s="705"/>
      <c r="DB252" s="706"/>
      <c r="DC252" s="701"/>
      <c r="DD252" s="702"/>
      <c r="DE252" s="702"/>
      <c r="DF252" s="702"/>
      <c r="DG252" s="703"/>
      <c r="DH252" s="701"/>
      <c r="DI252" s="702"/>
      <c r="DJ252" s="702"/>
      <c r="DK252" s="702"/>
      <c r="DL252" s="702"/>
      <c r="DM252" s="703"/>
      <c r="DN252" s="704"/>
      <c r="DO252" s="705"/>
      <c r="DP252" s="705"/>
      <c r="DQ252" s="705"/>
      <c r="DR252" s="705"/>
      <c r="DS252" s="706"/>
      <c r="DT252" s="15"/>
      <c r="DU252" s="709" t="str">
        <f>IF('FRONT PAGE'!$A$1="www.fly-logics.com","REGISTRATION",0)</f>
        <v>REGISTRATION</v>
      </c>
      <c r="DV252" s="710"/>
      <c r="DW252" s="710"/>
      <c r="DX252" s="710"/>
      <c r="DY252" s="710"/>
      <c r="DZ252" s="710"/>
      <c r="EA252" s="690" t="s">
        <v>68</v>
      </c>
      <c r="EB252" s="690"/>
      <c r="EC252" s="690"/>
      <c r="ED252" s="690"/>
      <c r="EE252" s="690"/>
      <c r="EF252" s="691"/>
      <c r="EG252" s="709" t="str">
        <f>IF('FRONT PAGE'!$A$1="www.fly-logics.com","REG. DATE",0)</f>
        <v>REG. DATE</v>
      </c>
      <c r="EH252" s="710"/>
      <c r="EI252" s="710"/>
      <c r="EJ252" s="710"/>
      <c r="EK252" s="710"/>
      <c r="EL252" s="710"/>
      <c r="EM252" s="683">
        <v>25917</v>
      </c>
      <c r="EN252" s="684"/>
      <c r="EO252" s="684"/>
      <c r="EP252" s="684"/>
      <c r="EQ252" s="684"/>
      <c r="ER252" s="1263"/>
      <c r="ES252" s="154"/>
      <c r="ET252" s="704"/>
      <c r="EU252" s="705"/>
      <c r="EV252" s="705"/>
      <c r="EW252" s="705"/>
      <c r="EX252" s="705"/>
      <c r="EY252" s="706"/>
      <c r="EZ252" s="701"/>
      <c r="FA252" s="702"/>
      <c r="FB252" s="702"/>
      <c r="FC252" s="702"/>
      <c r="FD252" s="703"/>
      <c r="FE252" s="701"/>
      <c r="FF252" s="702"/>
      <c r="FG252" s="702"/>
      <c r="FH252" s="702"/>
      <c r="FI252" s="702"/>
      <c r="FJ252" s="703"/>
      <c r="FK252" s="704"/>
      <c r="FL252" s="705"/>
      <c r="FM252" s="705"/>
      <c r="FN252" s="705"/>
      <c r="FO252" s="705"/>
      <c r="FP252" s="706"/>
      <c r="FQ252" s="15"/>
      <c r="FR252" s="709" t="str">
        <f>IF('FRONT PAGE'!$A$1="www.fly-logics.com","REGISTRATION",0)</f>
        <v>REGISTRATION</v>
      </c>
      <c r="FS252" s="710"/>
      <c r="FT252" s="710"/>
      <c r="FU252" s="710"/>
      <c r="FV252" s="710"/>
      <c r="FW252" s="710"/>
      <c r="FX252" s="690" t="s">
        <v>68</v>
      </c>
      <c r="FY252" s="690"/>
      <c r="FZ252" s="690"/>
      <c r="GA252" s="690"/>
      <c r="GB252" s="690"/>
      <c r="GC252" s="691"/>
      <c r="GD252" s="709" t="str">
        <f>IF('FRONT PAGE'!$A$1="www.fly-logics.com","REG. DATE",0)</f>
        <v>REG. DATE</v>
      </c>
      <c r="GE252" s="710"/>
      <c r="GF252" s="710"/>
      <c r="GG252" s="710"/>
      <c r="GH252" s="710"/>
      <c r="GI252" s="710"/>
      <c r="GJ252" s="683">
        <v>25917</v>
      </c>
      <c r="GK252" s="684"/>
      <c r="GL252" s="684"/>
      <c r="GM252" s="684"/>
      <c r="GN252" s="685"/>
      <c r="GO252" s="1263"/>
    </row>
    <row r="253" spans="1:197" ht="6.75" customHeight="1" x14ac:dyDescent="0.25">
      <c r="A253" s="154"/>
      <c r="B253" s="252"/>
      <c r="C253" s="252"/>
      <c r="D253" s="252"/>
      <c r="E253" s="252"/>
      <c r="F253" s="252"/>
      <c r="G253" s="252"/>
      <c r="H253" s="252"/>
      <c r="I253" s="252"/>
      <c r="J253" s="252"/>
      <c r="K253" s="252"/>
      <c r="L253" s="252"/>
      <c r="M253" s="252"/>
      <c r="N253" s="252"/>
      <c r="O253" s="252"/>
      <c r="P253" s="252"/>
      <c r="Q253" s="252"/>
      <c r="R253" s="252"/>
      <c r="S253" s="252"/>
      <c r="T253" s="252"/>
      <c r="U253" s="252"/>
      <c r="V253" s="252"/>
      <c r="W253" s="252"/>
      <c r="X253" s="252"/>
      <c r="Y253" s="15"/>
      <c r="Z253" s="711"/>
      <c r="AA253" s="712"/>
      <c r="AB253" s="712"/>
      <c r="AC253" s="712"/>
      <c r="AD253" s="712"/>
      <c r="AE253" s="712"/>
      <c r="AF253" s="693"/>
      <c r="AG253" s="693"/>
      <c r="AH253" s="693"/>
      <c r="AI253" s="693"/>
      <c r="AJ253" s="693"/>
      <c r="AK253" s="694"/>
      <c r="AL253" s="711"/>
      <c r="AM253" s="712"/>
      <c r="AN253" s="712"/>
      <c r="AO253" s="712"/>
      <c r="AP253" s="712"/>
      <c r="AQ253" s="712"/>
      <c r="AR253" s="686"/>
      <c r="AS253" s="687"/>
      <c r="AT253" s="687"/>
      <c r="AU253" s="687"/>
      <c r="AV253" s="687"/>
      <c r="AW253" s="1263"/>
      <c r="AX253" s="154"/>
      <c r="AY253" s="252"/>
      <c r="AZ253" s="252"/>
      <c r="BA253" s="252"/>
      <c r="BB253" s="252"/>
      <c r="BC253" s="252"/>
      <c r="BD253" s="252"/>
      <c r="BE253" s="252"/>
      <c r="BF253" s="252"/>
      <c r="BG253" s="252"/>
      <c r="BH253" s="252"/>
      <c r="BI253" s="252"/>
      <c r="BJ253" s="252"/>
      <c r="BK253" s="252"/>
      <c r="BL253" s="252"/>
      <c r="BM253" s="252"/>
      <c r="BN253" s="252"/>
      <c r="BO253" s="252"/>
      <c r="BP253" s="252"/>
      <c r="BQ253" s="252"/>
      <c r="BR253" s="252"/>
      <c r="BS253" s="252"/>
      <c r="BT253" s="252"/>
      <c r="BU253" s="252"/>
      <c r="BV253" s="15"/>
      <c r="BW253" s="711"/>
      <c r="BX253" s="712"/>
      <c r="BY253" s="712"/>
      <c r="BZ253" s="712"/>
      <c r="CA253" s="712"/>
      <c r="CB253" s="712"/>
      <c r="CC253" s="693"/>
      <c r="CD253" s="693"/>
      <c r="CE253" s="693"/>
      <c r="CF253" s="693"/>
      <c r="CG253" s="693"/>
      <c r="CH253" s="694"/>
      <c r="CI253" s="711"/>
      <c r="CJ253" s="712"/>
      <c r="CK253" s="712"/>
      <c r="CL253" s="712"/>
      <c r="CM253" s="712"/>
      <c r="CN253" s="712"/>
      <c r="CO253" s="686"/>
      <c r="CP253" s="687"/>
      <c r="CQ253" s="687"/>
      <c r="CR253" s="687"/>
      <c r="CS253" s="688"/>
      <c r="CT253" s="1263"/>
      <c r="CU253" s="1250"/>
      <c r="CV253" s="154"/>
      <c r="CW253" s="252"/>
      <c r="CX253" s="252"/>
      <c r="CY253" s="252"/>
      <c r="CZ253" s="252"/>
      <c r="DA253" s="252"/>
      <c r="DB253" s="252"/>
      <c r="DC253" s="252"/>
      <c r="DD253" s="252"/>
      <c r="DE253" s="252"/>
      <c r="DF253" s="252"/>
      <c r="DG253" s="252"/>
      <c r="DH253" s="252"/>
      <c r="DI253" s="252"/>
      <c r="DJ253" s="252"/>
      <c r="DK253" s="252"/>
      <c r="DL253" s="252"/>
      <c r="DM253" s="252"/>
      <c r="DN253" s="252"/>
      <c r="DO253" s="252"/>
      <c r="DP253" s="252"/>
      <c r="DQ253" s="252"/>
      <c r="DR253" s="252"/>
      <c r="DS253" s="252"/>
      <c r="DT253" s="15"/>
      <c r="DU253" s="711"/>
      <c r="DV253" s="712"/>
      <c r="DW253" s="712"/>
      <c r="DX253" s="712"/>
      <c r="DY253" s="712"/>
      <c r="DZ253" s="712"/>
      <c r="EA253" s="693"/>
      <c r="EB253" s="693"/>
      <c r="EC253" s="693"/>
      <c r="ED253" s="693"/>
      <c r="EE253" s="693"/>
      <c r="EF253" s="694"/>
      <c r="EG253" s="711"/>
      <c r="EH253" s="712"/>
      <c r="EI253" s="712"/>
      <c r="EJ253" s="712"/>
      <c r="EK253" s="712"/>
      <c r="EL253" s="712"/>
      <c r="EM253" s="686"/>
      <c r="EN253" s="687"/>
      <c r="EO253" s="687"/>
      <c r="EP253" s="687"/>
      <c r="EQ253" s="687"/>
      <c r="ER253" s="1263"/>
      <c r="ES253" s="154"/>
      <c r="ET253" s="252"/>
      <c r="EU253" s="252"/>
      <c r="EV253" s="252"/>
      <c r="EW253" s="252"/>
      <c r="EX253" s="252"/>
      <c r="EY253" s="252"/>
      <c r="EZ253" s="252"/>
      <c r="FA253" s="252"/>
      <c r="FB253" s="252"/>
      <c r="FC253" s="252"/>
      <c r="FD253" s="252"/>
      <c r="FE253" s="252"/>
      <c r="FF253" s="252"/>
      <c r="FG253" s="252"/>
      <c r="FH253" s="252"/>
      <c r="FI253" s="252"/>
      <c r="FJ253" s="252"/>
      <c r="FK253" s="252"/>
      <c r="FL253" s="252"/>
      <c r="FM253" s="252"/>
      <c r="FN253" s="252"/>
      <c r="FO253" s="252"/>
      <c r="FP253" s="252"/>
      <c r="FQ253" s="15"/>
      <c r="FR253" s="711"/>
      <c r="FS253" s="712"/>
      <c r="FT253" s="712"/>
      <c r="FU253" s="712"/>
      <c r="FV253" s="712"/>
      <c r="FW253" s="712"/>
      <c r="FX253" s="693"/>
      <c r="FY253" s="693"/>
      <c r="FZ253" s="693"/>
      <c r="GA253" s="693"/>
      <c r="GB253" s="693"/>
      <c r="GC253" s="694"/>
      <c r="GD253" s="711"/>
      <c r="GE253" s="712"/>
      <c r="GF253" s="712"/>
      <c r="GG253" s="712"/>
      <c r="GH253" s="712"/>
      <c r="GI253" s="712"/>
      <c r="GJ253" s="686"/>
      <c r="GK253" s="687"/>
      <c r="GL253" s="687"/>
      <c r="GM253" s="687"/>
      <c r="GN253" s="688"/>
      <c r="GO253" s="1263"/>
    </row>
    <row r="254" spans="1:197" ht="5.25" customHeight="1" x14ac:dyDescent="0.25">
      <c r="A254" s="154"/>
      <c r="B254" s="665" t="s">
        <v>37</v>
      </c>
      <c r="C254" s="666"/>
      <c r="D254" s="666"/>
      <c r="E254" s="895">
        <f>SUMIF('ANNUAL SUMMARY'!$L$6,K218,'ANNUAL SUMMARY'!$F$47)+SUMIF('ANNUAL SUMMARY'!$L$64,K218,'ANNUAL SUMMARY'!$F$105)+SUMIF('ANNUAL SUMMARY'!$L$122,K218,'ANNUAL SUMMARY'!$F$163)+SUMIF('ANNUAL SUMMARY'!$L$180,K218,'ANNUAL SUMMARY'!$F$221)+SUMIF('ANNUAL SUMMARY'!$L$238,K218,'ANNUAL SUMMARY'!$F$279)+SUMIF('ANNUAL SUMMARY'!$L$296,K218,'ANNUAL SUMMARY'!$F$337)+SUMIF('ANNUAL SUMMARY'!$L$354,K218,'ANNUAL SUMMARY'!$F$395)+SUMIF('ANNUAL SUMMARY'!$L$412,K218,'ANNUAL SUMMARY'!$F$453)+SUMIF('ANNUAL SUMMARY'!$L$470,K218,'ANNUAL SUMMARY'!$F$511)+SUMIF('ANNUAL SUMMARY'!$L$528,K218,'ANNUAL SUMMARY'!$F$569)+SUMIF('ANNUAL SUMMARY'!$L$586,K218,'ANNUAL SUMMARY'!$F$627)+SUMIF('ANNUAL SUMMARY'!$L$644,K218,'ANNUAL SUMMARY'!$F$685)+SUMIF('ANNUAL SUMMARY'!$BI$6,K218,'ANNUAL SUMMARY'!$BC$47)+SUMIF('ANNUAL SUMMARY'!$BI$64,K218,'ANNUAL SUMMARY'!$BC$105)+SUMIF('ANNUAL SUMMARY'!$BI$122,K218,'ANNUAL SUMMARY'!$BC$163)+SUMIF('ANNUAL SUMMARY'!$BI$180,K218,'ANNUAL SUMMARY'!$BC$221)+SUMIF('ANNUAL SUMMARY'!$BI$238,K218,'ANNUAL SUMMARY'!$BC$279)+SUMIF('ANNUAL SUMMARY'!$BI$296,K218,'ANNUAL SUMMARY'!$BC$337)+SUMIF('ANNUAL SUMMARY'!$BI$354,K218,'ANNUAL SUMMARY'!$BC$395)+SUMIF('ANNUAL SUMMARY'!$BI$412,K218,'ANNUAL SUMMARY'!$BC$453)+SUMIF('ANNUAL SUMMARY'!$BI$470,K218,'ANNUAL SUMMARY'!$BC$511)+SUMIF('ANNUAL SUMMARY'!$BI$528,K218,'ANNUAL SUMMARY'!$BC$569)+SUMIF('ANNUAL SUMMARY'!$BI$586,K218,'ANNUAL SUMMARY'!$BC$627)+SUMIF('ANNUAL SUMMARY'!$BI$644,K218,'ANNUAL SUMMARY'!$BC$685)+SUMIF('ANNUAL SUMMARY'!$DH$6,K218,'ANNUAL SUMMARY'!$DB$47)+SUMIF('ANNUAL SUMMARY'!$DH$64,K218,'ANNUAL SUMMARY'!$DB$105)+SUMIF('ANNUAL SUMMARY'!$DH$122,K218,'ANNUAL SUMMARY'!$DB$163)+SUMIF('ANNUAL SUMMARY'!$DH$180,K218,'ANNUAL SUMMARY'!$DB$221)+SUMIF('ANNUAL SUMMARY'!$DH$238,K218,'ANNUAL SUMMARY'!$DB$279)+SUMIF('ANNUAL SUMMARY'!$DH$296,K218,'ANNUAL SUMMARY'!$DB$337)+SUMIF('ANNUAL SUMMARY'!$DH$354,K218,'ANNUAL SUMMARY'!$DB$395)+SUMIF('ANNUAL SUMMARY'!$DH$412,K218,'ANNUAL SUMMARY'!$DB$453)+SUMIF('ANNUAL SUMMARY'!$DH$470,K218,'ANNUAL SUMMARY'!$DB$511)+SUMIF('ANNUAL SUMMARY'!$DH$528,K218,'ANNUAL SUMMARY'!$DB$569)+SUMIF('ANNUAL SUMMARY'!$DH$586,K218,'ANNUAL SUMMARY'!$DB$627)+SUMIF('ANNUAL SUMMARY'!$FE$6,K218,'ANNUAL SUMMARY'!$EY$47)+SUMIF('ANNUAL SUMMARY'!$DH$644,K218,'ANNUAL SUMMARY'!$DB$685)+SUMIF('ANNUAL SUMMARY'!$FE$64,K218,'ANNUAL SUMMARY'!$EY$105)+SUMIF('ANNUAL SUMMARY'!$FE$122,K218,'ANNUAL SUMMARY'!$EY$163)+SUMIF('ANNUAL SUMMARY'!$FE$180,K218,'ANNUAL SUMMARY'!$EY$221)+SUMIF('ANNUAL SUMMARY'!$FE$238,K218,'ANNUAL SUMMARY'!$EY$279)+SUMIF('ANNUAL SUMMARY'!$FE$296,K218,'ANNUAL SUMMARY'!$EY$337)+SUMIF('ANNUAL SUMMARY'!$FE$354,K218,'ANNUAL SUMMARY'!$EY$395)+SUMIF('ANNUAL SUMMARY'!$FE$412,K218,'ANNUAL SUMMARY'!$EY$453)+SUMIF('ANNUAL SUMMARY'!$FE$470,K218,'ANNUAL SUMMARY'!$EY$511)+SUMIF('ANNUAL SUMMARY'!$FE$586,K218,'ANNUAL SUMMARY'!$EY$627)+SUMIF('ANNUAL SUMMARY'!$FE$528,K218,'ANNUAL SUMMARY'!$EY$569)+SUMIF('ANNUAL SUMMARY'!$FE$644,K218,'ANNUAL SUMMARY'!$EY$685)+SUMIF('PREVIOUS LOGS'!$K$6,K218,'PREVIOUS LOGS'!$E$43)+SUMIF('PREVIOUS LOGS'!$K$59,$K$6,'PREVIOUS LOGS'!$E$96)+SUMIF('PREVIOUS LOGS'!$K$112,K218,'PREVIOUS LOGS'!$E$149)+SUMIF('PREVIOUS LOGS'!$K$165,K218,'PREVIOUS LOGS'!$E$202)+SUMIF('PREVIOUS LOGS'!$K$218,K218,'PREVIOUS LOGS'!$E$255)+SUMIF('PREVIOUS LOGS'!$K$271,K218,'PREVIOUS LOGS'!$E$308)+SUMIF('PREVIOUS LOGS'!$K$324,K218,'PREVIOUS LOGS'!$E$361)+SUMIF('PREVIOUS LOGS'!$BH$6,K218,'PREVIOUS LOGS'!$BB$43)+SUMIF('PREVIOUS LOGS'!$BH$59,$K$6,'PREVIOUS LOGS'!$BB$96)+SUMIF('PREVIOUS LOGS'!$BH$112,K218,'PREVIOUS LOGS'!$BB$149)+SUMIF('PREVIOUS LOGS'!$BH$165,K218,'PREVIOUS LOGS'!$BB$202)+SUMIF('PREVIOUS LOGS'!$BH$218,K218,'PREVIOUS LOGS'!$BB$255)+SUMIF('PREVIOUS LOGS'!$BH$271,K218,'PREVIOUS LOGS'!$BB$308)+SUMIF('PREVIOUS LOGS'!$BH$324,K218,'PREVIOUS LOGS'!$BB$361)+SUMIF('PREVIOUS LOGS'!$DF$6,K218,'PREVIOUS LOGS'!$CZ$43)+SUMIF('PREVIOUS LOGS'!$DF$59,$K$6,'PREVIOUS LOGS'!$CZ$96)+SUMIF('PREVIOUS LOGS'!$DF$112,K218,'PREVIOUS LOGS'!$CZ$149)+SUMIF('PREVIOUS LOGS'!$DF$165,K218,'PREVIOUS LOGS'!$CZ$202)+SUMIF('PREVIOUS LOGS'!$DF$218,K218,'PREVIOUS LOGS'!$CZ$255)+SUMIF('PREVIOUS LOGS'!$DF$271,K218,'PREVIOUS LOGS'!$CZ$308)+SUMIF('PREVIOUS LOGS'!$DF$324,K218,'PREVIOUS LOGS'!$CZ$361)+SUMIF('PREVIOUS LOGS'!$FC$6,K218,'PREVIOUS LOGS'!$EW$43)+SUMIF('PREVIOUS LOGS'!$FC$59,$K$6,'PREVIOUS LOGS'!$EW$96)+SUMIF('PREVIOUS LOGS'!$FC$112,K218,'PREVIOUS LOGS'!$EW$149)+SUMIF('PREVIOUS LOGS'!$FC$165,K218,'PREVIOUS LOGS'!$EW$202)+SUMIF('PREVIOUS LOGS'!$FC$218,K218,'PREVIOUS LOGS'!$EW$255)+SUMIF('PREVIOUS LOGS'!$FC$271,K218,'PREVIOUS LOGS'!$EW$308)+SUMIF('PREVIOUS LOGS'!$FC$324,K218,'PREVIOUS LOGS'!$EW$361)</f>
        <v>0</v>
      </c>
      <c r="F254" s="896"/>
      <c r="G254" s="896"/>
      <c r="H254" s="897"/>
      <c r="I254" s="20"/>
      <c r="J254" s="665" t="s">
        <v>36</v>
      </c>
      <c r="K254" s="666"/>
      <c r="L254" s="666"/>
      <c r="M254" s="671">
        <f>SUMIF('PREVIOUS LOGS'!$K$6,K218,'PREVIOUS LOGS'!$M$42)+SUMIF('PREVIOUS LOGS'!$K$59,$K$6,'PREVIOUS LOGS'!$M$95)+SUMIF('PREVIOUS LOGS'!$K$112,K218,'PREVIOUS LOGS'!$M$148)+SUMIF('PREVIOUS LOGS'!$K$165,K218,'PREVIOUS LOGS'!$M$201)+SUMIF('PREVIOUS LOGS'!$K$218,K218,'PREVIOUS LOGS'!$M$254)+SUMIF('PREVIOUS LOGS'!$K$271,K218,'PREVIOUS LOGS'!$M$307)+SUMIF('PREVIOUS LOGS'!$K$324,K218,'PREVIOUS LOGS'!$M$360)+SUMIF('PREVIOUS LOGS'!$BH$6,K218,'PREVIOUS LOGS'!$BJ$42)+SUMIF('PREVIOUS LOGS'!$BH$59,$K$6,'PREVIOUS LOGS'!$BJ$95)+SUMIF('PREVIOUS LOGS'!$BH$112,K218,'PREVIOUS LOGS'!$BJ$148)+SUMIF('PREVIOUS LOGS'!$BH$165,K218,'PREVIOUS LOGS'!$BJ$201)+SUMIF('PREVIOUS LOGS'!$BH$218,K218,'PREVIOUS LOGS'!$BJ$254)+SUMIF('PREVIOUS LOGS'!$BH$271,K218,'PREVIOUS LOGS'!$BJ$307)+SUMIF('PREVIOUS LOGS'!$BH$324,K218,'PREVIOUS LOGS'!$BJ$360)+SUMIF('PREVIOUS LOGS'!$DF$6,K218,'PREVIOUS LOGS'!$DH$42)+SUMIF('PREVIOUS LOGS'!$DF$59,$K$6,'PREVIOUS LOGS'!$DH$95)+SUMIF('PREVIOUS LOGS'!$DF$112,K218,'PREVIOUS LOGS'!$DH$148)+SUMIF('PREVIOUS LOGS'!$DF$165,K218,'PREVIOUS LOGS'!$DH$201)+SUMIF('PREVIOUS LOGS'!$DF$218,K218,'PREVIOUS LOGS'!$DH$254)+SUMIF('PREVIOUS LOGS'!$DF$271,K218,'PREVIOUS LOGS'!$DH$307)+SUMIF('PREVIOUS LOGS'!$DF$324,K218,'PREVIOUS LOGS'!$DH$360)+SUMIF('PREVIOUS LOGS'!$FC$6,K218,'PREVIOUS LOGS'!$FE$42)+SUMIF('PREVIOUS LOGS'!$FC$59,$K$6,'PREVIOUS LOGS'!$FE$95)+SUMIF('PREVIOUS LOGS'!$FC$112,K218,'PREVIOUS LOGS'!$FE$148)+SUMIF('PREVIOUS LOGS'!$FC$165,K218,'PREVIOUS LOGS'!$FE$201)+SUMIF('PREVIOUS LOGS'!$FC$218,K218,'PREVIOUS LOGS'!$FE$254)+SUMIF('PREVIOUS LOGS'!$FC$271,K218,'PREVIOUS LOGS'!$FE$307)+SUMIF('PREVIOUS LOGS'!$FC$324,K218,'PREVIOUS LOGS'!$FE$360)+SUMIF('ANNUAL SUMMARY'!$L$6,K218,'ANNUAL SUMMARY'!$N$47)+SUMIF('ANNUAL SUMMARY'!$L$64,K218,'ANNUAL SUMMARY'!$F$105)+SUMIF('ANNUAL SUMMARY'!$L$122,K218,'ANNUAL SUMMARY'!$F$163)+SUMIF('ANNUAL SUMMARY'!$L$180,K218,'ANNUAL SUMMARY'!$F$221)+SUMIF('ANNUAL SUMMARY'!$L$238,K218,'ANNUAL SUMMARY'!$F$279)+SUMIF('ANNUAL SUMMARY'!$L$296,K218,'ANNUAL SUMMARY'!$F$337)+SUMIF('ANNUAL SUMMARY'!$L$354,K218,'ANNUAL SUMMARY'!$F$395)+SUMIF('ANNUAL SUMMARY'!$L$412,K218,'ANNUAL SUMMARY'!$F$453)+SUMIF('ANNUAL SUMMARY'!$L$470,K218,'ANNUAL SUMMARY'!$F$511)+SUMIF('ANNUAL SUMMARY'!$L$528,K218,'ANNUAL SUMMARY'!$F$569)+SUMIF('ANNUAL SUMMARY'!$L$586,K218,'ANNUAL SUMMARY'!$F$627)+SUMIF('ANNUAL SUMMARY'!$L$644,K218,'ANNUAL SUMMARY'!$F$685)+SUMIF('ANNUAL SUMMARY'!$BI$6,K218,'ANNUAL SUMMARY'!$BK$47)+SUMIF('ANNUAL SUMMARY'!$BI$64,K218,'ANNUAL SUMMARY'!$BC$105)+SUMIF('ANNUAL SUMMARY'!$BI$122,K218,'ANNUAL SUMMARY'!$BC$163)+SUMIF('ANNUAL SUMMARY'!$BI$180,K218,'ANNUAL SUMMARY'!$BC$221)+SUMIF('ANNUAL SUMMARY'!$BI$238,K218,'ANNUAL SUMMARY'!$BC$279)+SUMIF('ANNUAL SUMMARY'!$BI$296,K218,'ANNUAL SUMMARY'!$BC$337)+SUMIF('ANNUAL SUMMARY'!$BI$354,K218,'ANNUAL SUMMARY'!$BC$395)+SUMIF('ANNUAL SUMMARY'!$BI$412,K218,'ANNUAL SUMMARY'!$BC$453)+SUMIF('ANNUAL SUMMARY'!$BI$470,K218,'ANNUAL SUMMARY'!$BC$511)+SUMIF('ANNUAL SUMMARY'!$BI$528,K218,'ANNUAL SUMMARY'!$BC$569)+SUMIF('ANNUAL SUMMARY'!$BI$586,K218,'ANNUAL SUMMARY'!$BC$627)+SUMIF('ANNUAL SUMMARY'!$BI$644,K218,'ANNUAL SUMMARY'!$BC$685)+SUMIF('ANNUAL SUMMARY'!$DH$6,K218,'ANNUAL SUMMARY'!$DJ$47)+SUMIF('ANNUAL SUMMARY'!$DH$64,K218,'ANNUAL SUMMARY'!$DB$105)+SUMIF('ANNUAL SUMMARY'!$DH$122,K218,'ANNUAL SUMMARY'!$DB$163)+SUMIF('ANNUAL SUMMARY'!$DH$180,K218,'ANNUAL SUMMARY'!$DB$221)+SUMIF('ANNUAL SUMMARY'!$DH$238,K218,'ANNUAL SUMMARY'!$DB$279)+SUMIF('ANNUAL SUMMARY'!$DH$296,K218,'ANNUAL SUMMARY'!$DB$337)+SUMIF('ANNUAL SUMMARY'!$DH$354,K218,'ANNUAL SUMMARY'!$DB$395)+SUMIF('ANNUAL SUMMARY'!$DH$412,K218,'ANNUAL SUMMARY'!$DB$453)+SUMIF('ANNUAL SUMMARY'!$DH$470,K218,'ANNUAL SUMMARY'!$DB$511)+SUMIF('ANNUAL SUMMARY'!$DH$528,K218,'ANNUAL SUMMARY'!$DB$569)+SUMIF('ANNUAL SUMMARY'!$DH$586,K218,'ANNUAL SUMMARY'!$DB$627)+SUMIF('ANNUAL SUMMARY'!$FE$6,K218,'ANNUAL SUMMARY'!$FG$47)+SUMIF('ANNUAL SUMMARY'!$DH$644,K218,'ANNUAL SUMMARY'!$DB$685)+SUMIF('ANNUAL SUMMARY'!$FE$64,K218,'ANNUAL SUMMARY'!$EY$105)+SUMIF('ANNUAL SUMMARY'!$FE$122,K218,'ANNUAL SUMMARY'!$EY$163)+SUMIF('ANNUAL SUMMARY'!$FE$180,K218,'ANNUAL SUMMARY'!$EY$221)+SUMIF('ANNUAL SUMMARY'!$FE$238,K218,'ANNUAL SUMMARY'!$EY$279)+SUMIF('ANNUAL SUMMARY'!$FE$296,K218,'ANNUAL SUMMARY'!$EY$337)+SUMIF('ANNUAL SUMMARY'!$FE$354,K218,'ANNUAL SUMMARY'!$EY$395)+SUMIF('ANNUAL SUMMARY'!$FE$412,K218,'ANNUAL SUMMARY'!$EY$453)+SUMIF('ANNUAL SUMMARY'!$FE$470,K218,'ANNUAL SUMMARY'!$EY$511)+SUMIF('ANNUAL SUMMARY'!$FE$586,K218,'ANNUAL SUMMARY'!$EY$627)+SUMIF('ANNUAL SUMMARY'!$FE$528,K218,'ANNUAL SUMMARY'!$EY$569)+SUMIF('ANNUAL SUMMARY'!$FE$644,K218,'ANNUAL SUMMARY'!$EY$685)</f>
        <v>0</v>
      </c>
      <c r="N254" s="672"/>
      <c r="O254" s="672"/>
      <c r="P254" s="673"/>
      <c r="Q254" s="20"/>
      <c r="R254" s="665" t="s">
        <v>39</v>
      </c>
      <c r="S254" s="666"/>
      <c r="T254" s="680"/>
      <c r="U254" s="671">
        <f>SUMIF('PREVIOUS LOGS'!$K$6,K218,'PREVIOUS LOGS'!$U$42)+SUMIF('PREVIOUS LOGS'!$K$59,$K$6,'PREVIOUS LOGS'!$U$95)+SUMIF('PREVIOUS LOGS'!$K$112,K218,'PREVIOUS LOGS'!$U$148)+SUMIF('PREVIOUS LOGS'!$K$165,K218,'PREVIOUS LOGS'!$U$201)+SUMIF('PREVIOUS LOGS'!$K$218,K218,'PREVIOUS LOGS'!$U$254)+SUMIF('PREVIOUS LOGS'!$K$271,K218,'PREVIOUS LOGS'!$U$307)+SUMIF('PREVIOUS LOGS'!$K$324,K218,'PREVIOUS LOGS'!$U$360)+SUMIF('PREVIOUS LOGS'!$BH$6,K218,'PREVIOUS LOGS'!$BR$42)+SUMIF('PREVIOUS LOGS'!$BH$59,$K$6,'PREVIOUS LOGS'!$BR$95)+SUMIF('PREVIOUS LOGS'!$BH$112,K218,'PREVIOUS LOGS'!$BR$148)+SUMIF('PREVIOUS LOGS'!$BH$165,K218,'PREVIOUS LOGS'!$BR$201)+SUMIF('PREVIOUS LOGS'!$BH$218,K218,'PREVIOUS LOGS'!$BR$254)+SUMIF('PREVIOUS LOGS'!$BH$271,K218,'PREVIOUS LOGS'!$BR$307)+SUMIF('PREVIOUS LOGS'!$BH$324,K218,'PREVIOUS LOGS'!$BR$360)+SUMIF('PREVIOUS LOGS'!$DF$6,K218,'PREVIOUS LOGS'!$DP$42)+SUMIF('PREVIOUS LOGS'!$DF$59,$K$6,'PREVIOUS LOGS'!$DP$95)+SUMIF('PREVIOUS LOGS'!$DF$112,K218,'PREVIOUS LOGS'!$DP$148)+SUMIF('PREVIOUS LOGS'!$DF$165,K218,'PREVIOUS LOGS'!$DP$201)+SUMIF('PREVIOUS LOGS'!$DF$218,K218,'PREVIOUS LOGS'!$DP$254)+SUMIF('PREVIOUS LOGS'!$DF$271,K218,'PREVIOUS LOGS'!$DP$307)+SUMIF('PREVIOUS LOGS'!$DF$324,K218,'PREVIOUS LOGS'!$DP$360)+SUMIF('PREVIOUS LOGS'!$FC$6,K218,'PREVIOUS LOGS'!$FM$42)+SUMIF('PREVIOUS LOGS'!$FC$59,$K$6,'PREVIOUS LOGS'!$FM$95)+SUMIF('PREVIOUS LOGS'!$FC$112,K218,'PREVIOUS LOGS'!$FM$148)+SUMIF('PREVIOUS LOGS'!$FC$165,K218,'PREVIOUS LOGS'!$FM$201)+SUMIF('PREVIOUS LOGS'!$FC$218,K218,'PREVIOUS LOGS'!$FM$254)+SUMIF('PREVIOUS LOGS'!$FC$271,K218,'PREVIOUS LOGS'!$FM$307)+SUMIF('PREVIOUS LOGS'!$FC$324,K218,'PREVIOUS LOGS'!$FM$360)+SUMIF('ANNUAL SUMMARY'!$L$6,K218,'ANNUAL SUMMARY'!$V$47)+SUMIF('ANNUAL SUMMARY'!$L$64,K218,'ANNUAL SUMMARY'!$V$105)+SUMIF('ANNUAL SUMMARY'!$L$122,K218,'ANNUAL SUMMARY'!$V$163)+SUMIF('ANNUAL SUMMARY'!$L$180,K218,'ANNUAL SUMMARY'!$V$221)+SUMIF('ANNUAL SUMMARY'!$L$238,K218,'ANNUAL SUMMARY'!$V$279)+SUMIF('ANNUAL SUMMARY'!$L$296,K218,'ANNUAL SUMMARY'!$V$337)+SUMIF('ANNUAL SUMMARY'!$L$354,K218,'ANNUAL SUMMARY'!$V$395)+SUMIF('ANNUAL SUMMARY'!$L$412,K218,'ANNUAL SUMMARY'!$V$453)+SUMIF('ANNUAL SUMMARY'!$L$470,K218,'ANNUAL SUMMARY'!$V$511)+SUMIF('ANNUAL SUMMARY'!$L$528,K218,'ANNUAL SUMMARY'!$V$569)+SUMIF('ANNUAL SUMMARY'!$L$586,K218,'ANNUAL SUMMARY'!$V$627)+SUMIF('ANNUAL SUMMARY'!$L$644,K218,'ANNUAL SUMMARY'!$V$685)+SUMIF('ANNUAL SUMMARY'!$BI$6,K218,'ANNUAL SUMMARY'!$BS$47)+SUMIF('ANNUAL SUMMARY'!$BI$64,K218,'ANNUAL SUMMARY'!$BS$105)+SUMIF('ANNUAL SUMMARY'!$BI$122,K218,'ANNUAL SUMMARY'!$BS$163)+SUMIF('ANNUAL SUMMARY'!$BI$180,K218,'ANNUAL SUMMARY'!$BS$221)+SUMIF('ANNUAL SUMMARY'!$BI$238,K218,'ANNUAL SUMMARY'!$BS$279)+SUMIF('ANNUAL SUMMARY'!$BI$296,K218,'ANNUAL SUMMARY'!$BS$337)+SUMIF('ANNUAL SUMMARY'!$BI$354,K218,'ANNUAL SUMMARY'!$BS$395)+SUMIF('ANNUAL SUMMARY'!$BI$412,K218,'ANNUAL SUMMARY'!$BS$453)+SUMIF('ANNUAL SUMMARY'!$BI$470,K218,'ANNUAL SUMMARY'!$BS$511)+SUMIF('ANNUAL SUMMARY'!$BI$528,K218,'ANNUAL SUMMARY'!$BS$569)+SUMIF('ANNUAL SUMMARY'!$BI$586,K218,'ANNUAL SUMMARY'!$BS$627)+SUMIF('ANNUAL SUMMARY'!$BI$644,K218,'ANNUAL SUMMARY'!$BS$685)+SUMIF('ANNUAL SUMMARY'!$DH$6,K218,'ANNUAL SUMMARY'!$DR$47)+SUMIF('ANNUAL SUMMARY'!$DH$64,K218,'ANNUAL SUMMARY'!$DR$105)+SUMIF('ANNUAL SUMMARY'!$DH$122,K218,'ANNUAL SUMMARY'!$DR$163)+SUMIF('ANNUAL SUMMARY'!$DH$180,K218,'ANNUAL SUMMARY'!$DR$221)+SUMIF('ANNUAL SUMMARY'!$DH$238,K218,'ANNUAL SUMMARY'!$DR$279)+SUMIF('ANNUAL SUMMARY'!$DH$296,K218,'ANNUAL SUMMARY'!$DR$337)+SUMIF('ANNUAL SUMMARY'!$DH$354,K218,'ANNUAL SUMMARY'!$DR$395)+SUMIF('ANNUAL SUMMARY'!$DH$412,K218,'ANNUAL SUMMARY'!$DR$453)+SUMIF('ANNUAL SUMMARY'!$DH$470,K218,'ANNUAL SUMMARY'!$DR$511)+SUMIF('ANNUAL SUMMARY'!$DH$528,K218,'ANNUAL SUMMARY'!$DR$569)+SUMIF('ANNUAL SUMMARY'!$DH$586,K218,'ANNUAL SUMMARY'!$DR$627)+SUMIF('ANNUAL SUMMARY'!$FE$6,K218,'ANNUAL SUMMARY'!$FO$47)+SUMIF('ANNUAL SUMMARY'!$DH$644,K218,'ANNUAL SUMMARY'!$DR$685)+SUMIF('ANNUAL SUMMARY'!$FE$64,K218,'ANNUAL SUMMARY'!$FO$105)+SUMIF('ANNUAL SUMMARY'!$FE$122,K218,'ANNUAL SUMMARY'!$FO$163)+SUMIF('ANNUAL SUMMARY'!$FE$180,K218,'ANNUAL SUMMARY'!$FO$221)+SUMIF('ANNUAL SUMMARY'!$FE$238,K218,'ANNUAL SUMMARY'!$FO$279)+SUMIF('ANNUAL SUMMARY'!$FE$296,K218,'ANNUAL SUMMARY'!$FO$337)+SUMIF('ANNUAL SUMMARY'!$FE$354,K218,'ANNUAL SUMMARY'!$FO$395)+SUMIF('ANNUAL SUMMARY'!$FE$412,K218,'ANNUAL SUMMARY'!$FO$453)+SUMIF('ANNUAL SUMMARY'!$FE$470,K218,'ANNUAL SUMMARY'!$FO$511)+SUMIF('ANNUAL SUMMARY'!$FE$586,K218,'ANNUAL SUMMARY'!$FO$627)+SUMIF('ANNUAL SUMMARY'!$FE$528,K218,'ANNUAL SUMMARY'!$FO$569)+SUMIF('ANNUAL SUMMARY'!$FE$644,K218,'ANNUAL SUMMARY'!$FO$685)</f>
        <v>0</v>
      </c>
      <c r="V254" s="672"/>
      <c r="W254" s="672"/>
      <c r="X254" s="673"/>
      <c r="Y254" s="15"/>
      <c r="Z254" s="709" t="str">
        <f>IF('FRONT PAGE'!$A$1="www.fly-logics.com","No SERIE",0)</f>
        <v>No SERIE</v>
      </c>
      <c r="AA254" s="710"/>
      <c r="AB254" s="710"/>
      <c r="AC254" s="710"/>
      <c r="AD254" s="710"/>
      <c r="AE254" s="710"/>
      <c r="AF254" s="690" t="s">
        <v>69</v>
      </c>
      <c r="AG254" s="690"/>
      <c r="AH254" s="690"/>
      <c r="AI254" s="690"/>
      <c r="AJ254" s="690"/>
      <c r="AK254" s="691"/>
      <c r="AL254" s="709" t="str">
        <f>IF('FRONT PAGE'!$A$1="www.fly-logics.com","BUILT DATE",0)</f>
        <v>BUILT DATE</v>
      </c>
      <c r="AM254" s="710"/>
      <c r="AN254" s="710"/>
      <c r="AO254" s="710"/>
      <c r="AP254" s="710"/>
      <c r="AQ254" s="710"/>
      <c r="AR254" s="689">
        <v>1923</v>
      </c>
      <c r="AS254" s="690"/>
      <c r="AT254" s="690"/>
      <c r="AU254" s="690"/>
      <c r="AV254" s="690"/>
      <c r="AW254" s="1263"/>
      <c r="AX254" s="154"/>
      <c r="AY254" s="665" t="s">
        <v>37</v>
      </c>
      <c r="AZ254" s="666"/>
      <c r="BA254" s="666"/>
      <c r="BB254" s="895">
        <f>SUMIF('ANNUAL SUMMARY'!$L$6,BH218,'ANNUAL SUMMARY'!$F$47)+SUMIF('ANNUAL SUMMARY'!$L$64,BH218,'ANNUAL SUMMARY'!$F$105)+SUMIF('ANNUAL SUMMARY'!$L$122,BH218,'ANNUAL SUMMARY'!$F$163)+SUMIF('ANNUAL SUMMARY'!$L$180,BH218,'ANNUAL SUMMARY'!$F$221)+SUMIF('ANNUAL SUMMARY'!$L$238,BH218,'ANNUAL SUMMARY'!$F$279)+SUMIF('ANNUAL SUMMARY'!$L$296,BH218,'ANNUAL SUMMARY'!$F$337)+SUMIF('ANNUAL SUMMARY'!$L$354,BH218,'ANNUAL SUMMARY'!$F$395)+SUMIF('ANNUAL SUMMARY'!$L$412,BH218,'ANNUAL SUMMARY'!$F$453)+SUMIF('ANNUAL SUMMARY'!$L$470,BH218,'ANNUAL SUMMARY'!$F$511)+SUMIF('ANNUAL SUMMARY'!$L$528,BH218,'ANNUAL SUMMARY'!$F$569)+SUMIF('ANNUAL SUMMARY'!$L$586,BH218,'ANNUAL SUMMARY'!$F$627)+SUMIF('ANNUAL SUMMARY'!$L$644,BH218,'ANNUAL SUMMARY'!$F$685)+SUMIF('ANNUAL SUMMARY'!$BI$6,BH218,'ANNUAL SUMMARY'!$BC$47)+SUMIF('ANNUAL SUMMARY'!$BI$64,BH218,'ANNUAL SUMMARY'!$BC$105)+SUMIF('ANNUAL SUMMARY'!$BI$122,BH218,'ANNUAL SUMMARY'!$BC$163)+SUMIF('ANNUAL SUMMARY'!$BI$180,BH218,'ANNUAL SUMMARY'!$BC$221)+SUMIF('ANNUAL SUMMARY'!$BI$238,BH218,'ANNUAL SUMMARY'!$BC$279)+SUMIF('ANNUAL SUMMARY'!$BI$296,BH218,'ANNUAL SUMMARY'!$BC$337)+SUMIF('ANNUAL SUMMARY'!$BI$354,BH218,'ANNUAL SUMMARY'!$BC$395)+SUMIF('ANNUAL SUMMARY'!$BI$412,BH218,'ANNUAL SUMMARY'!$BC$453)+SUMIF('ANNUAL SUMMARY'!$BI$470,BH218,'ANNUAL SUMMARY'!$BC$511)+SUMIF('ANNUAL SUMMARY'!$BI$528,BH218,'ANNUAL SUMMARY'!$BC$569)+SUMIF('ANNUAL SUMMARY'!$BI$586,BH218,'ANNUAL SUMMARY'!$BC$627)+SUMIF('ANNUAL SUMMARY'!$BI$644,BH218,'ANNUAL SUMMARY'!$BC$685)+SUMIF('ANNUAL SUMMARY'!$DH$6,BH218,'ANNUAL SUMMARY'!$DB$47)+SUMIF('ANNUAL SUMMARY'!$DH$64,BH218,'ANNUAL SUMMARY'!$DB$105)+SUMIF('ANNUAL SUMMARY'!$DH$122,BH218,'ANNUAL SUMMARY'!$DB$163)+SUMIF('ANNUAL SUMMARY'!$DH$180,BH218,'ANNUAL SUMMARY'!$DB$221)+SUMIF('ANNUAL SUMMARY'!$DH$238,BH218,'ANNUAL SUMMARY'!$DB$279)+SUMIF('ANNUAL SUMMARY'!$DH$296,BH218,'ANNUAL SUMMARY'!$DB$337)+SUMIF('ANNUAL SUMMARY'!$DH$354,BH218,'ANNUAL SUMMARY'!$DB$395)+SUMIF('ANNUAL SUMMARY'!$DH$412,BH218,'ANNUAL SUMMARY'!$DB$453)+SUMIF('ANNUAL SUMMARY'!$DH$470,BH218,'ANNUAL SUMMARY'!$DB$511)+SUMIF('ANNUAL SUMMARY'!$DH$528,BH218,'ANNUAL SUMMARY'!$DB$569)+SUMIF('ANNUAL SUMMARY'!$DH$586,BH218,'ANNUAL SUMMARY'!$DB$627)+SUMIF('ANNUAL SUMMARY'!$FE$6,BH218,'ANNUAL SUMMARY'!$EY$47)+SUMIF('ANNUAL SUMMARY'!$DH$644,BH218,'ANNUAL SUMMARY'!$DB$685)+SUMIF('ANNUAL SUMMARY'!$FE$64,BH218,'ANNUAL SUMMARY'!$EY$105)+SUMIF('ANNUAL SUMMARY'!$FE$122,BH218,'ANNUAL SUMMARY'!$EY$163)+SUMIF('ANNUAL SUMMARY'!$FE$180,BH218,'ANNUAL SUMMARY'!$EY$221)+SUMIF('ANNUAL SUMMARY'!$FE$238,BH218,'ANNUAL SUMMARY'!$EY$279)+SUMIF('ANNUAL SUMMARY'!$FE$296,BH218,'ANNUAL SUMMARY'!$EY$337)+SUMIF('ANNUAL SUMMARY'!$FE$354,BH218,'ANNUAL SUMMARY'!$EY$395)+SUMIF('ANNUAL SUMMARY'!$FE$412,BH218,'ANNUAL SUMMARY'!$EY$453)+SUMIF('ANNUAL SUMMARY'!$FE$470,BH218,'ANNUAL SUMMARY'!$EY$511)+SUMIF('ANNUAL SUMMARY'!$FE$586,BH218,'ANNUAL SUMMARY'!$EY$627)+SUMIF('ANNUAL SUMMARY'!$FE$528,BH218,'ANNUAL SUMMARY'!$EY$569)+SUMIF('ANNUAL SUMMARY'!$FE$644,BH218,'ANNUAL SUMMARY'!$EY$685)+SUMIF('PREVIOUS LOGS'!$K$6,BH218,'PREVIOUS LOGS'!$E$43)+SUMIF('PREVIOUS LOGS'!$K$59,$K$6,'PREVIOUS LOGS'!$E$96)+SUMIF('PREVIOUS LOGS'!$K$112,BH218,'PREVIOUS LOGS'!$E$149)+SUMIF('PREVIOUS LOGS'!$K$165,BH218,'PREVIOUS LOGS'!$E$202)+SUMIF('PREVIOUS LOGS'!$K$218,BH218,'PREVIOUS LOGS'!$E$255)+SUMIF('PREVIOUS LOGS'!$K$271,BH218,'PREVIOUS LOGS'!$E$308)+SUMIF('PREVIOUS LOGS'!$K$324,BH218,'PREVIOUS LOGS'!$E$361)+SUMIF('PREVIOUS LOGS'!$BH$6,BH218,'PREVIOUS LOGS'!$BB$43)+SUMIF('PREVIOUS LOGS'!$BH$59,$K$6,'PREVIOUS LOGS'!$BB$96)+SUMIF('PREVIOUS LOGS'!$BH$112,BH218,'PREVIOUS LOGS'!$BB$149)+SUMIF('PREVIOUS LOGS'!$BH$165,BH218,'PREVIOUS LOGS'!$BB$202)+SUMIF('PREVIOUS LOGS'!$BH$218,BH218,'PREVIOUS LOGS'!$BB$255)+SUMIF('PREVIOUS LOGS'!$BH$271,BH218,'PREVIOUS LOGS'!$BB$308)+SUMIF('PREVIOUS LOGS'!$BH$324,BH218,'PREVIOUS LOGS'!$BB$361)+SUMIF('PREVIOUS LOGS'!$DF$6,BH218,'PREVIOUS LOGS'!$CZ$43)+SUMIF('PREVIOUS LOGS'!$DF$59,$K$6,'PREVIOUS LOGS'!$CZ$96)+SUMIF('PREVIOUS LOGS'!$DF$112,BH218,'PREVIOUS LOGS'!$CZ$149)+SUMIF('PREVIOUS LOGS'!$DF$165,BH218,'PREVIOUS LOGS'!$CZ$202)+SUMIF('PREVIOUS LOGS'!$DF$218,BH218,'PREVIOUS LOGS'!$CZ$255)+SUMIF('PREVIOUS LOGS'!$DF$271,BH218,'PREVIOUS LOGS'!$CZ$308)+SUMIF('PREVIOUS LOGS'!$DF$324,BH218,'PREVIOUS LOGS'!$CZ$361)+SUMIF('PREVIOUS LOGS'!$FC$6,BH218,'PREVIOUS LOGS'!$EW$43)+SUMIF('PREVIOUS LOGS'!$FC$59,$K$6,'PREVIOUS LOGS'!$EW$96)+SUMIF('PREVIOUS LOGS'!$FC$112,BH218,'PREVIOUS LOGS'!$EW$149)+SUMIF('PREVIOUS LOGS'!$FC$165,BH218,'PREVIOUS LOGS'!$EW$202)+SUMIF('PREVIOUS LOGS'!$FC$218,BH218,'PREVIOUS LOGS'!$EW$255)+SUMIF('PREVIOUS LOGS'!$FC$271,BH218,'PREVIOUS LOGS'!$EW$308)+SUMIF('PREVIOUS LOGS'!$FC$324,BH218,'PREVIOUS LOGS'!$EW$361)</f>
        <v>0</v>
      </c>
      <c r="BC254" s="896"/>
      <c r="BD254" s="896"/>
      <c r="BE254" s="897"/>
      <c r="BF254" s="20"/>
      <c r="BG254" s="665" t="s">
        <v>36</v>
      </c>
      <c r="BH254" s="666"/>
      <c r="BI254" s="666"/>
      <c r="BJ254" s="671">
        <f>SUMIF('PREVIOUS LOGS'!$K$6,BH218,'PREVIOUS LOGS'!$M$42)+SUMIF('PREVIOUS LOGS'!$K$59,$K$6,'PREVIOUS LOGS'!$M$95)+SUMIF('PREVIOUS LOGS'!$K$112,BH218,'PREVIOUS LOGS'!$M$148)+SUMIF('PREVIOUS LOGS'!$K$165,BH218,'PREVIOUS LOGS'!$M$201)+SUMIF('PREVIOUS LOGS'!$K$218,BH218,'PREVIOUS LOGS'!$M$254)+SUMIF('PREVIOUS LOGS'!$K$271,BH218,'PREVIOUS LOGS'!$M$307)+SUMIF('PREVIOUS LOGS'!$K$324,BH218,'PREVIOUS LOGS'!$M$360)+SUMIF('PREVIOUS LOGS'!$BH$6,BH218,'PREVIOUS LOGS'!$BJ$42)+SUMIF('PREVIOUS LOGS'!$BH$59,$K$6,'PREVIOUS LOGS'!$BJ$95)+SUMIF('PREVIOUS LOGS'!$BH$112,BH218,'PREVIOUS LOGS'!$BJ$148)+SUMIF('PREVIOUS LOGS'!$BH$165,BH218,'PREVIOUS LOGS'!$BJ$201)+SUMIF('PREVIOUS LOGS'!$BH$218,BH218,'PREVIOUS LOGS'!$BJ$254)+SUMIF('PREVIOUS LOGS'!$BH$271,BH218,'PREVIOUS LOGS'!$BJ$307)+SUMIF('PREVIOUS LOGS'!$BH$324,BH218,'PREVIOUS LOGS'!$BJ$360)+SUMIF('PREVIOUS LOGS'!$DF$6,BH218,'PREVIOUS LOGS'!$DH$42)+SUMIF('PREVIOUS LOGS'!$DF$59,$K$6,'PREVIOUS LOGS'!$DH$95)+SUMIF('PREVIOUS LOGS'!$DF$112,BH218,'PREVIOUS LOGS'!$DH$148)+SUMIF('PREVIOUS LOGS'!$DF$165,BH218,'PREVIOUS LOGS'!$DH$201)+SUMIF('PREVIOUS LOGS'!$DF$218,BH218,'PREVIOUS LOGS'!$DH$254)+SUMIF('PREVIOUS LOGS'!$DF$271,BH218,'PREVIOUS LOGS'!$DH$307)+SUMIF('PREVIOUS LOGS'!$DF$324,BH218,'PREVIOUS LOGS'!$DH$360)+SUMIF('PREVIOUS LOGS'!$FC$6,BH218,'PREVIOUS LOGS'!$FE$42)+SUMIF('PREVIOUS LOGS'!$FC$59,$K$6,'PREVIOUS LOGS'!$FE$95)+SUMIF('PREVIOUS LOGS'!$FC$112,BH218,'PREVIOUS LOGS'!$FE$148)+SUMIF('PREVIOUS LOGS'!$FC$165,BH218,'PREVIOUS LOGS'!$FE$201)+SUMIF('PREVIOUS LOGS'!$FC$218,BH218,'PREVIOUS LOGS'!$FE$254)+SUMIF('PREVIOUS LOGS'!$FC$271,BH218,'PREVIOUS LOGS'!$FE$307)+SUMIF('PREVIOUS LOGS'!$FC$324,BH218,'PREVIOUS LOGS'!$FE$360)+SUMIF('ANNUAL SUMMARY'!$L$6,BH218,'ANNUAL SUMMARY'!$N$47)+SUMIF('ANNUAL SUMMARY'!$L$64,BH218,'ANNUAL SUMMARY'!$F$105)+SUMIF('ANNUAL SUMMARY'!$L$122,BH218,'ANNUAL SUMMARY'!$F$163)+SUMIF('ANNUAL SUMMARY'!$L$180,BH218,'ANNUAL SUMMARY'!$F$221)+SUMIF('ANNUAL SUMMARY'!$L$238,BH218,'ANNUAL SUMMARY'!$F$279)+SUMIF('ANNUAL SUMMARY'!$L$296,BH218,'ANNUAL SUMMARY'!$F$337)+SUMIF('ANNUAL SUMMARY'!$L$354,BH218,'ANNUAL SUMMARY'!$F$395)+SUMIF('ANNUAL SUMMARY'!$L$412,BH218,'ANNUAL SUMMARY'!$F$453)+SUMIF('ANNUAL SUMMARY'!$L$470,BH218,'ANNUAL SUMMARY'!$F$511)+SUMIF('ANNUAL SUMMARY'!$L$528,BH218,'ANNUAL SUMMARY'!$F$569)+SUMIF('ANNUAL SUMMARY'!$L$586,BH218,'ANNUAL SUMMARY'!$F$627)+SUMIF('ANNUAL SUMMARY'!$L$644,BH218,'ANNUAL SUMMARY'!$F$685)+SUMIF('ANNUAL SUMMARY'!$BI$6,BH218,'ANNUAL SUMMARY'!$BK$47)+SUMIF('ANNUAL SUMMARY'!$BI$64,BH218,'ANNUAL SUMMARY'!$BC$105)+SUMIF('ANNUAL SUMMARY'!$BI$122,BH218,'ANNUAL SUMMARY'!$BC$163)+SUMIF('ANNUAL SUMMARY'!$BI$180,BH218,'ANNUAL SUMMARY'!$BC$221)+SUMIF('ANNUAL SUMMARY'!$BI$238,BH218,'ANNUAL SUMMARY'!$BC$279)+SUMIF('ANNUAL SUMMARY'!$BI$296,BH218,'ANNUAL SUMMARY'!$BC$337)+SUMIF('ANNUAL SUMMARY'!$BI$354,BH218,'ANNUAL SUMMARY'!$BC$395)+SUMIF('ANNUAL SUMMARY'!$BI$412,BH218,'ANNUAL SUMMARY'!$BC$453)+SUMIF('ANNUAL SUMMARY'!$BI$470,BH218,'ANNUAL SUMMARY'!$BC$511)+SUMIF('ANNUAL SUMMARY'!$BI$528,BH218,'ANNUAL SUMMARY'!$BC$569)+SUMIF('ANNUAL SUMMARY'!$BI$586,BH218,'ANNUAL SUMMARY'!$BC$627)+SUMIF('ANNUAL SUMMARY'!$BI$644,BH218,'ANNUAL SUMMARY'!$BC$685)+SUMIF('ANNUAL SUMMARY'!$DH$6,BH218,'ANNUAL SUMMARY'!$DJ$47)+SUMIF('ANNUAL SUMMARY'!$DH$64,BH218,'ANNUAL SUMMARY'!$DB$105)+SUMIF('ANNUAL SUMMARY'!$DH$122,BH218,'ANNUAL SUMMARY'!$DB$163)+SUMIF('ANNUAL SUMMARY'!$DH$180,BH218,'ANNUAL SUMMARY'!$DB$221)+SUMIF('ANNUAL SUMMARY'!$DH$238,BH218,'ANNUAL SUMMARY'!$DB$279)+SUMIF('ANNUAL SUMMARY'!$DH$296,BH218,'ANNUAL SUMMARY'!$DB$337)+SUMIF('ANNUAL SUMMARY'!$DH$354,BH218,'ANNUAL SUMMARY'!$DB$395)+SUMIF('ANNUAL SUMMARY'!$DH$412,BH218,'ANNUAL SUMMARY'!$DB$453)+SUMIF('ANNUAL SUMMARY'!$DH$470,BH218,'ANNUAL SUMMARY'!$DB$511)+SUMIF('ANNUAL SUMMARY'!$DH$528,BH218,'ANNUAL SUMMARY'!$DB$569)+SUMIF('ANNUAL SUMMARY'!$DH$586,BH218,'ANNUAL SUMMARY'!$DB$627)+SUMIF('ANNUAL SUMMARY'!$FE$6,BH218,'ANNUAL SUMMARY'!$FG$47)+SUMIF('ANNUAL SUMMARY'!$DH$644,BH218,'ANNUAL SUMMARY'!$DB$685)+SUMIF('ANNUAL SUMMARY'!$FE$64,BH218,'ANNUAL SUMMARY'!$EY$105)+SUMIF('ANNUAL SUMMARY'!$FE$122,BH218,'ANNUAL SUMMARY'!$EY$163)+SUMIF('ANNUAL SUMMARY'!$FE$180,BH218,'ANNUAL SUMMARY'!$EY$221)+SUMIF('ANNUAL SUMMARY'!$FE$238,BH218,'ANNUAL SUMMARY'!$EY$279)+SUMIF('ANNUAL SUMMARY'!$FE$296,BH218,'ANNUAL SUMMARY'!$EY$337)+SUMIF('ANNUAL SUMMARY'!$FE$354,BH218,'ANNUAL SUMMARY'!$EY$395)+SUMIF('ANNUAL SUMMARY'!$FE$412,BH218,'ANNUAL SUMMARY'!$EY$453)+SUMIF('ANNUAL SUMMARY'!$FE$470,BH218,'ANNUAL SUMMARY'!$EY$511)+SUMIF('ANNUAL SUMMARY'!$FE$586,BH218,'ANNUAL SUMMARY'!$EY$627)+SUMIF('ANNUAL SUMMARY'!$FE$528,BH218,'ANNUAL SUMMARY'!$EY$569)+SUMIF('ANNUAL SUMMARY'!$FE$644,BH218,'ANNUAL SUMMARY'!$EY$685)</f>
        <v>0</v>
      </c>
      <c r="BK254" s="672"/>
      <c r="BL254" s="672"/>
      <c r="BM254" s="673"/>
      <c r="BN254" s="20"/>
      <c r="BO254" s="665" t="s">
        <v>39</v>
      </c>
      <c r="BP254" s="666"/>
      <c r="BQ254" s="680"/>
      <c r="BR254" s="671">
        <f>SUMIF('PREVIOUS LOGS'!$K$6,BH218,'PREVIOUS LOGS'!$U$42)+SUMIF('PREVIOUS LOGS'!$K$59,$K$6,'PREVIOUS LOGS'!$U$95)+SUMIF('PREVIOUS LOGS'!$K$112,BH218,'PREVIOUS LOGS'!$U$148)+SUMIF('PREVIOUS LOGS'!$K$165,BH218,'PREVIOUS LOGS'!$U$201)+SUMIF('PREVIOUS LOGS'!$K$218,BH218,'PREVIOUS LOGS'!$U$254)+SUMIF('PREVIOUS LOGS'!$K$271,BH218,'PREVIOUS LOGS'!$U$307)+SUMIF('PREVIOUS LOGS'!$K$324,BH218,'PREVIOUS LOGS'!$U$360)+SUMIF('PREVIOUS LOGS'!$BH$6,BH218,'PREVIOUS LOGS'!$BR$42)+SUMIF('PREVIOUS LOGS'!$BH$59,$K$6,'PREVIOUS LOGS'!$BR$95)+SUMIF('PREVIOUS LOGS'!$BH$112,BH218,'PREVIOUS LOGS'!$BR$148)+SUMIF('PREVIOUS LOGS'!$BH$165,BH218,'PREVIOUS LOGS'!$BR$201)+SUMIF('PREVIOUS LOGS'!$BH$218,BH218,'PREVIOUS LOGS'!$BR$254)+SUMIF('PREVIOUS LOGS'!$BH$271,BH218,'PREVIOUS LOGS'!$BR$307)+SUMIF('PREVIOUS LOGS'!$BH$324,BH218,'PREVIOUS LOGS'!$BR$360)+SUMIF('PREVIOUS LOGS'!$DF$6,BH218,'PREVIOUS LOGS'!$DP$42)+SUMIF('PREVIOUS LOGS'!$DF$59,$K$6,'PREVIOUS LOGS'!$DP$95)+SUMIF('PREVIOUS LOGS'!$DF$112,BH218,'PREVIOUS LOGS'!$DP$148)+SUMIF('PREVIOUS LOGS'!$DF$165,BH218,'PREVIOUS LOGS'!$DP$201)+SUMIF('PREVIOUS LOGS'!$DF$218,BH218,'PREVIOUS LOGS'!$DP$254)+SUMIF('PREVIOUS LOGS'!$DF$271,BH218,'PREVIOUS LOGS'!$DP$307)+SUMIF('PREVIOUS LOGS'!$DF$324,BH218,'PREVIOUS LOGS'!$DP$360)+SUMIF('PREVIOUS LOGS'!$FC$6,BH218,'PREVIOUS LOGS'!$FM$42)+SUMIF('PREVIOUS LOGS'!$FC$59,$K$6,'PREVIOUS LOGS'!$FM$95)+SUMIF('PREVIOUS LOGS'!$FC$112,BH218,'PREVIOUS LOGS'!$FM$148)+SUMIF('PREVIOUS LOGS'!$FC$165,BH218,'PREVIOUS LOGS'!$FM$201)+SUMIF('PREVIOUS LOGS'!$FC$218,BH218,'PREVIOUS LOGS'!$FM$254)+SUMIF('PREVIOUS LOGS'!$FC$271,BH218,'PREVIOUS LOGS'!$FM$307)+SUMIF('PREVIOUS LOGS'!$FC$324,BH218,'PREVIOUS LOGS'!$FM$360)+SUMIF('ANNUAL SUMMARY'!$L$6,BH218,'ANNUAL SUMMARY'!$V$47)+SUMIF('ANNUAL SUMMARY'!$L$64,BH218,'ANNUAL SUMMARY'!$V$105)+SUMIF('ANNUAL SUMMARY'!$L$122,BH218,'ANNUAL SUMMARY'!$V$163)+SUMIF('ANNUAL SUMMARY'!$L$180,BH218,'ANNUAL SUMMARY'!$V$221)+SUMIF('ANNUAL SUMMARY'!$L$238,BH218,'ANNUAL SUMMARY'!$V$279)+SUMIF('ANNUAL SUMMARY'!$L$296,BH218,'ANNUAL SUMMARY'!$V$337)+SUMIF('ANNUAL SUMMARY'!$L$354,BH218,'ANNUAL SUMMARY'!$V$395)+SUMIF('ANNUAL SUMMARY'!$L$412,BH218,'ANNUAL SUMMARY'!$V$453)+SUMIF('ANNUAL SUMMARY'!$L$470,BH218,'ANNUAL SUMMARY'!$V$511)+SUMIF('ANNUAL SUMMARY'!$L$528,BH218,'ANNUAL SUMMARY'!$V$569)+SUMIF('ANNUAL SUMMARY'!$L$586,BH218,'ANNUAL SUMMARY'!$V$627)+SUMIF('ANNUAL SUMMARY'!$L$644,BH218,'ANNUAL SUMMARY'!$V$685)+SUMIF('ANNUAL SUMMARY'!$BI$6,BH218,'ANNUAL SUMMARY'!$BS$47)+SUMIF('ANNUAL SUMMARY'!$BI$64,BH218,'ANNUAL SUMMARY'!$BS$105)+SUMIF('ANNUAL SUMMARY'!$BI$122,BH218,'ANNUAL SUMMARY'!$BS$163)+SUMIF('ANNUAL SUMMARY'!$BI$180,BH218,'ANNUAL SUMMARY'!$BS$221)+SUMIF('ANNUAL SUMMARY'!$BI$238,BH218,'ANNUAL SUMMARY'!$BS$279)+SUMIF('ANNUAL SUMMARY'!$BI$296,BH218,'ANNUAL SUMMARY'!$BS$337)+SUMIF('ANNUAL SUMMARY'!$BI$354,BH218,'ANNUAL SUMMARY'!$BS$395)+SUMIF('ANNUAL SUMMARY'!$BI$412,BH218,'ANNUAL SUMMARY'!$BS$453)+SUMIF('ANNUAL SUMMARY'!$BI$470,BH218,'ANNUAL SUMMARY'!$BS$511)+SUMIF('ANNUAL SUMMARY'!$BI$528,BH218,'ANNUAL SUMMARY'!$BS$569)+SUMIF('ANNUAL SUMMARY'!$BI$586,BH218,'ANNUAL SUMMARY'!$BS$627)+SUMIF('ANNUAL SUMMARY'!$BI$644,BH218,'ANNUAL SUMMARY'!$BS$685)+SUMIF('ANNUAL SUMMARY'!$DH$6,BH218,'ANNUAL SUMMARY'!$DR$47)+SUMIF('ANNUAL SUMMARY'!$DH$64,BH218,'ANNUAL SUMMARY'!$DR$105)+SUMIF('ANNUAL SUMMARY'!$DH$122,BH218,'ANNUAL SUMMARY'!$DR$163)+SUMIF('ANNUAL SUMMARY'!$DH$180,BH218,'ANNUAL SUMMARY'!$DR$221)+SUMIF('ANNUAL SUMMARY'!$DH$238,BH218,'ANNUAL SUMMARY'!$DR$279)+SUMIF('ANNUAL SUMMARY'!$DH$296,BH218,'ANNUAL SUMMARY'!$DR$337)+SUMIF('ANNUAL SUMMARY'!$DH$354,BH218,'ANNUAL SUMMARY'!$DR$395)+SUMIF('ANNUAL SUMMARY'!$DH$412,BH218,'ANNUAL SUMMARY'!$DR$453)+SUMIF('ANNUAL SUMMARY'!$DH$470,BH218,'ANNUAL SUMMARY'!$DR$511)+SUMIF('ANNUAL SUMMARY'!$DH$528,BH218,'ANNUAL SUMMARY'!$DR$569)+SUMIF('ANNUAL SUMMARY'!$DH$586,BH218,'ANNUAL SUMMARY'!$DR$627)+SUMIF('ANNUAL SUMMARY'!$FE$6,BH218,'ANNUAL SUMMARY'!$FO$47)+SUMIF('ANNUAL SUMMARY'!$DH$644,BH218,'ANNUAL SUMMARY'!$DR$685)+SUMIF('ANNUAL SUMMARY'!$FE$64,BH218,'ANNUAL SUMMARY'!$FO$105)+SUMIF('ANNUAL SUMMARY'!$FE$122,BH218,'ANNUAL SUMMARY'!$FO$163)+SUMIF('ANNUAL SUMMARY'!$FE$180,BH218,'ANNUAL SUMMARY'!$FO$221)+SUMIF('ANNUAL SUMMARY'!$FE$238,BH218,'ANNUAL SUMMARY'!$FO$279)+SUMIF('ANNUAL SUMMARY'!$FE$296,BH218,'ANNUAL SUMMARY'!$FO$337)+SUMIF('ANNUAL SUMMARY'!$FE$354,BH218,'ANNUAL SUMMARY'!$FO$395)+SUMIF('ANNUAL SUMMARY'!$FE$412,BH218,'ANNUAL SUMMARY'!$FO$453)+SUMIF('ANNUAL SUMMARY'!$FE$470,BH218,'ANNUAL SUMMARY'!$FO$511)+SUMIF('ANNUAL SUMMARY'!$FE$586,BH218,'ANNUAL SUMMARY'!$FO$627)+SUMIF('ANNUAL SUMMARY'!$FE$528,BH218,'ANNUAL SUMMARY'!$FO$569)+SUMIF('ANNUAL SUMMARY'!$FE$644,BH218,'ANNUAL SUMMARY'!$FO$685)</f>
        <v>0</v>
      </c>
      <c r="BS254" s="672"/>
      <c r="BT254" s="672"/>
      <c r="BU254" s="673"/>
      <c r="BV254" s="15"/>
      <c r="BW254" s="709" t="str">
        <f>IF('FRONT PAGE'!$A$1="www.fly-logics.com","No SERIE",0)</f>
        <v>No SERIE</v>
      </c>
      <c r="BX254" s="710"/>
      <c r="BY254" s="710"/>
      <c r="BZ254" s="710"/>
      <c r="CA254" s="710"/>
      <c r="CB254" s="710"/>
      <c r="CC254" s="690" t="s">
        <v>69</v>
      </c>
      <c r="CD254" s="690"/>
      <c r="CE254" s="690"/>
      <c r="CF254" s="690"/>
      <c r="CG254" s="690"/>
      <c r="CH254" s="691"/>
      <c r="CI254" s="709" t="str">
        <f>IF('FRONT PAGE'!$A$1="www.fly-logics.com","BUILT DATE",0)</f>
        <v>BUILT DATE</v>
      </c>
      <c r="CJ254" s="710"/>
      <c r="CK254" s="710"/>
      <c r="CL254" s="710"/>
      <c r="CM254" s="710"/>
      <c r="CN254" s="710"/>
      <c r="CO254" s="689">
        <v>1923</v>
      </c>
      <c r="CP254" s="690"/>
      <c r="CQ254" s="690"/>
      <c r="CR254" s="690"/>
      <c r="CS254" s="691"/>
      <c r="CT254" s="1263"/>
      <c r="CU254" s="1250"/>
      <c r="CV254" s="154"/>
      <c r="CW254" s="665" t="s">
        <v>37</v>
      </c>
      <c r="CX254" s="666"/>
      <c r="CY254" s="666"/>
      <c r="CZ254" s="895">
        <f>SUMIF('ANNUAL SUMMARY'!$L$6,DF218,'ANNUAL SUMMARY'!$F$47)+SUMIF('ANNUAL SUMMARY'!$L$64,DF218,'ANNUAL SUMMARY'!$F$105)+SUMIF('ANNUAL SUMMARY'!$L$122,DF218,'ANNUAL SUMMARY'!$F$163)+SUMIF('ANNUAL SUMMARY'!$L$180,DF218,'ANNUAL SUMMARY'!$F$221)+SUMIF('ANNUAL SUMMARY'!$L$238,DF218,'ANNUAL SUMMARY'!$F$279)+SUMIF('ANNUAL SUMMARY'!$L$296,DF218,'ANNUAL SUMMARY'!$F$337)+SUMIF('ANNUAL SUMMARY'!$L$354,DF218,'ANNUAL SUMMARY'!$F$395)+SUMIF('ANNUAL SUMMARY'!$L$412,DF218,'ANNUAL SUMMARY'!$F$453)+SUMIF('ANNUAL SUMMARY'!$L$470,DF218,'ANNUAL SUMMARY'!$F$511)+SUMIF('ANNUAL SUMMARY'!$L$528,DF218,'ANNUAL SUMMARY'!$F$569)+SUMIF('ANNUAL SUMMARY'!$L$586,DF218,'ANNUAL SUMMARY'!$F$627)+SUMIF('ANNUAL SUMMARY'!$L$644,DF218,'ANNUAL SUMMARY'!$F$685)+SUMIF('ANNUAL SUMMARY'!$BI$6,DF218,'ANNUAL SUMMARY'!$BC$47)+SUMIF('ANNUAL SUMMARY'!$BI$64,DF218,'ANNUAL SUMMARY'!$BC$105)+SUMIF('ANNUAL SUMMARY'!$BI$122,DF218,'ANNUAL SUMMARY'!$BC$163)+SUMIF('ANNUAL SUMMARY'!$BI$180,DF218,'ANNUAL SUMMARY'!$BC$221)+SUMIF('ANNUAL SUMMARY'!$BI$238,DF218,'ANNUAL SUMMARY'!$BC$279)+SUMIF('ANNUAL SUMMARY'!$BI$296,DF218,'ANNUAL SUMMARY'!$BC$337)+SUMIF('ANNUAL SUMMARY'!$BI$354,DF218,'ANNUAL SUMMARY'!$BC$395)+SUMIF('ANNUAL SUMMARY'!$BI$412,DF218,'ANNUAL SUMMARY'!$BC$453)+SUMIF('ANNUAL SUMMARY'!$BI$470,DF218,'ANNUAL SUMMARY'!$BC$511)+SUMIF('ANNUAL SUMMARY'!$BI$528,DF218,'ANNUAL SUMMARY'!$BC$569)+SUMIF('ANNUAL SUMMARY'!$BI$586,DF218,'ANNUAL SUMMARY'!$BC$627)+SUMIF('ANNUAL SUMMARY'!$BI$644,DF218,'ANNUAL SUMMARY'!$BC$685)+SUMIF('ANNUAL SUMMARY'!$DH$6,DF218,'ANNUAL SUMMARY'!$DB$47)+SUMIF('ANNUAL SUMMARY'!$DH$64,DF218,'ANNUAL SUMMARY'!$DB$105)+SUMIF('ANNUAL SUMMARY'!$DH$122,DF218,'ANNUAL SUMMARY'!$DB$163)+SUMIF('ANNUAL SUMMARY'!$DH$180,DF218,'ANNUAL SUMMARY'!$DB$221)+SUMIF('ANNUAL SUMMARY'!$DH$238,DF218,'ANNUAL SUMMARY'!$DB$279)+SUMIF('ANNUAL SUMMARY'!$DH$296,DF218,'ANNUAL SUMMARY'!$DB$337)+SUMIF('ANNUAL SUMMARY'!$DH$354,DF218,'ANNUAL SUMMARY'!$DB$395)+SUMIF('ANNUAL SUMMARY'!$DH$412,DF218,'ANNUAL SUMMARY'!$DB$453)+SUMIF('ANNUAL SUMMARY'!$DH$470,DF218,'ANNUAL SUMMARY'!$DB$511)+SUMIF('ANNUAL SUMMARY'!$DH$528,DF218,'ANNUAL SUMMARY'!$DB$569)+SUMIF('ANNUAL SUMMARY'!$DH$586,DF218,'ANNUAL SUMMARY'!$DB$627)+SUMIF('ANNUAL SUMMARY'!$FE$6,DF218,'ANNUAL SUMMARY'!$EY$47)+SUMIF('ANNUAL SUMMARY'!$DH$644,DF218,'ANNUAL SUMMARY'!$DB$685)+SUMIF('ANNUAL SUMMARY'!$FE$64,DF218,'ANNUAL SUMMARY'!$EY$105)+SUMIF('ANNUAL SUMMARY'!$FE$122,DF218,'ANNUAL SUMMARY'!$EY$163)+SUMIF('ANNUAL SUMMARY'!$FE$180,DF218,'ANNUAL SUMMARY'!$EY$221)+SUMIF('ANNUAL SUMMARY'!$FE$238,DF218,'ANNUAL SUMMARY'!$EY$279)+SUMIF('ANNUAL SUMMARY'!$FE$296,DF218,'ANNUAL SUMMARY'!$EY$337)+SUMIF('ANNUAL SUMMARY'!$FE$354,DF218,'ANNUAL SUMMARY'!$EY$395)+SUMIF('ANNUAL SUMMARY'!$FE$412,DF218,'ANNUAL SUMMARY'!$EY$453)+SUMIF('ANNUAL SUMMARY'!$FE$470,DF218,'ANNUAL SUMMARY'!$EY$511)+SUMIF('ANNUAL SUMMARY'!$FE$586,DF218,'ANNUAL SUMMARY'!$EY$627)+SUMIF('ANNUAL SUMMARY'!$FE$528,DF218,'ANNUAL SUMMARY'!$EY$569)+SUMIF('ANNUAL SUMMARY'!$FE$644,DF218,'ANNUAL SUMMARY'!$EY$685)+SUMIF('PREVIOUS LOGS'!$K$6,DF218,'PREVIOUS LOGS'!$E$43)+SUMIF('PREVIOUS LOGS'!$K$59,$K$6,'PREVIOUS LOGS'!$E$96)+SUMIF('PREVIOUS LOGS'!$K$112,DF218,'PREVIOUS LOGS'!$E$149)+SUMIF('PREVIOUS LOGS'!$K$165,DF218,'PREVIOUS LOGS'!$E$202)+SUMIF('PREVIOUS LOGS'!$K$218,DF218,'PREVIOUS LOGS'!$E$255)+SUMIF('PREVIOUS LOGS'!$K$271,DF218,'PREVIOUS LOGS'!$E$308)+SUMIF('PREVIOUS LOGS'!$K$324,DF218,'PREVIOUS LOGS'!$E$361)+SUMIF('PREVIOUS LOGS'!$BH$6,DF218,'PREVIOUS LOGS'!$BB$43)+SUMIF('PREVIOUS LOGS'!$BH$59,$K$6,'PREVIOUS LOGS'!$BB$96)+SUMIF('PREVIOUS LOGS'!$BH$112,DF218,'PREVIOUS LOGS'!$BB$149)+SUMIF('PREVIOUS LOGS'!$BH$165,DF218,'PREVIOUS LOGS'!$BB$202)+SUMIF('PREVIOUS LOGS'!$BH$218,DF218,'PREVIOUS LOGS'!$BB$255)+SUMIF('PREVIOUS LOGS'!$BH$271,DF218,'PREVIOUS LOGS'!$BB$308)+SUMIF('PREVIOUS LOGS'!$BH$324,DF218,'PREVIOUS LOGS'!$BB$361)+SUMIF('PREVIOUS LOGS'!$DF$6,DF218,'PREVIOUS LOGS'!$CZ$43)+SUMIF('PREVIOUS LOGS'!$DF$59,$K$6,'PREVIOUS LOGS'!$CZ$96)+SUMIF('PREVIOUS LOGS'!$DF$112,DF218,'PREVIOUS LOGS'!$CZ$149)+SUMIF('PREVIOUS LOGS'!$DF$165,DF218,'PREVIOUS LOGS'!$CZ$202)+SUMIF('PREVIOUS LOGS'!$DF$218,DF218,'PREVIOUS LOGS'!$CZ$255)+SUMIF('PREVIOUS LOGS'!$DF$271,DF218,'PREVIOUS LOGS'!$CZ$308)+SUMIF('PREVIOUS LOGS'!$DF$324,DF218,'PREVIOUS LOGS'!$CZ$361)+SUMIF('PREVIOUS LOGS'!$FC$6,DF218,'PREVIOUS LOGS'!$EW$43)+SUMIF('PREVIOUS LOGS'!$FC$59,$K$6,'PREVIOUS LOGS'!$EW$96)+SUMIF('PREVIOUS LOGS'!$FC$112,DF218,'PREVIOUS LOGS'!$EW$149)+SUMIF('PREVIOUS LOGS'!$FC$165,DF218,'PREVIOUS LOGS'!$EW$202)+SUMIF('PREVIOUS LOGS'!$FC$218,DF218,'PREVIOUS LOGS'!$EW$255)+SUMIF('PREVIOUS LOGS'!$FC$271,DF218,'PREVIOUS LOGS'!$EW$308)+SUMIF('PREVIOUS LOGS'!$FC$324,DF218,'PREVIOUS LOGS'!$EW$361)</f>
        <v>0</v>
      </c>
      <c r="DA254" s="896"/>
      <c r="DB254" s="896"/>
      <c r="DC254" s="897"/>
      <c r="DD254" s="20"/>
      <c r="DE254" s="665" t="s">
        <v>36</v>
      </c>
      <c r="DF254" s="666"/>
      <c r="DG254" s="666"/>
      <c r="DH254" s="671">
        <f>SUMIF('PREVIOUS LOGS'!$K$6,DF218,'PREVIOUS LOGS'!$M$42)+SUMIF('PREVIOUS LOGS'!$K$59,$K$6,'PREVIOUS LOGS'!$M$95)+SUMIF('PREVIOUS LOGS'!$K$112,DF218,'PREVIOUS LOGS'!$M$148)+SUMIF('PREVIOUS LOGS'!$K$165,DF218,'PREVIOUS LOGS'!$M$201)+SUMIF('PREVIOUS LOGS'!$K$218,DF218,'PREVIOUS LOGS'!$M$254)+SUMIF('PREVIOUS LOGS'!$K$271,DF218,'PREVIOUS LOGS'!$M$307)+SUMIF('PREVIOUS LOGS'!$K$324,DF218,'PREVIOUS LOGS'!$M$360)+SUMIF('PREVIOUS LOGS'!$BH$6,DF218,'PREVIOUS LOGS'!$BJ$42)+SUMIF('PREVIOUS LOGS'!$BH$59,$K$6,'PREVIOUS LOGS'!$BJ$95)+SUMIF('PREVIOUS LOGS'!$BH$112,DF218,'PREVIOUS LOGS'!$BJ$148)+SUMIF('PREVIOUS LOGS'!$BH$165,DF218,'PREVIOUS LOGS'!$BJ$201)+SUMIF('PREVIOUS LOGS'!$BH$218,DF218,'PREVIOUS LOGS'!$BJ$254)+SUMIF('PREVIOUS LOGS'!$BH$271,DF218,'PREVIOUS LOGS'!$BJ$307)+SUMIF('PREVIOUS LOGS'!$BH$324,DF218,'PREVIOUS LOGS'!$BJ$360)+SUMIF('PREVIOUS LOGS'!$DF$6,DF218,'PREVIOUS LOGS'!$DH$42)+SUMIF('PREVIOUS LOGS'!$DF$59,$K$6,'PREVIOUS LOGS'!$DH$95)+SUMIF('PREVIOUS LOGS'!$DF$112,DF218,'PREVIOUS LOGS'!$DH$148)+SUMIF('PREVIOUS LOGS'!$DF$165,DF218,'PREVIOUS LOGS'!$DH$201)+SUMIF('PREVIOUS LOGS'!$DF$218,DF218,'PREVIOUS LOGS'!$DH$254)+SUMIF('PREVIOUS LOGS'!$DF$271,DF218,'PREVIOUS LOGS'!$DH$307)+SUMIF('PREVIOUS LOGS'!$DF$324,DF218,'PREVIOUS LOGS'!$DH$360)+SUMIF('PREVIOUS LOGS'!$FC$6,DF218,'PREVIOUS LOGS'!$FE$42)+SUMIF('PREVIOUS LOGS'!$FC$59,$K$6,'PREVIOUS LOGS'!$FE$95)+SUMIF('PREVIOUS LOGS'!$FC$112,DF218,'PREVIOUS LOGS'!$FE$148)+SUMIF('PREVIOUS LOGS'!$FC$165,DF218,'PREVIOUS LOGS'!$FE$201)+SUMIF('PREVIOUS LOGS'!$FC$218,DF218,'PREVIOUS LOGS'!$FE$254)+SUMIF('PREVIOUS LOGS'!$FC$271,DF218,'PREVIOUS LOGS'!$FE$307)+SUMIF('PREVIOUS LOGS'!$FC$324,DF218,'PREVIOUS LOGS'!$FE$360)+SUMIF('ANNUAL SUMMARY'!$L$6,DF218,'ANNUAL SUMMARY'!$N$47)+SUMIF('ANNUAL SUMMARY'!$L$64,DF218,'ANNUAL SUMMARY'!$F$105)+SUMIF('ANNUAL SUMMARY'!$L$122,DF218,'ANNUAL SUMMARY'!$F$163)+SUMIF('ANNUAL SUMMARY'!$L$180,DF218,'ANNUAL SUMMARY'!$F$221)+SUMIF('ANNUAL SUMMARY'!$L$238,DF218,'ANNUAL SUMMARY'!$F$279)+SUMIF('ANNUAL SUMMARY'!$L$296,DF218,'ANNUAL SUMMARY'!$F$337)+SUMIF('ANNUAL SUMMARY'!$L$354,DF218,'ANNUAL SUMMARY'!$F$395)+SUMIF('ANNUAL SUMMARY'!$L$412,DF218,'ANNUAL SUMMARY'!$F$453)+SUMIF('ANNUAL SUMMARY'!$L$470,DF218,'ANNUAL SUMMARY'!$F$511)+SUMIF('ANNUAL SUMMARY'!$L$528,DF218,'ANNUAL SUMMARY'!$F$569)+SUMIF('ANNUAL SUMMARY'!$L$586,DF218,'ANNUAL SUMMARY'!$F$627)+SUMIF('ANNUAL SUMMARY'!$L$644,DF218,'ANNUAL SUMMARY'!$F$685)+SUMIF('ANNUAL SUMMARY'!$BI$6,DF218,'ANNUAL SUMMARY'!$BK$47)+SUMIF('ANNUAL SUMMARY'!$BI$64,DF218,'ANNUAL SUMMARY'!$BC$105)+SUMIF('ANNUAL SUMMARY'!$BI$122,DF218,'ANNUAL SUMMARY'!$BC$163)+SUMIF('ANNUAL SUMMARY'!$BI$180,DF218,'ANNUAL SUMMARY'!$BC$221)+SUMIF('ANNUAL SUMMARY'!$BI$238,DF218,'ANNUAL SUMMARY'!$BC$279)+SUMIF('ANNUAL SUMMARY'!$BI$296,DF218,'ANNUAL SUMMARY'!$BC$337)+SUMIF('ANNUAL SUMMARY'!$BI$354,DF218,'ANNUAL SUMMARY'!$BC$395)+SUMIF('ANNUAL SUMMARY'!$BI$412,DF218,'ANNUAL SUMMARY'!$BC$453)+SUMIF('ANNUAL SUMMARY'!$BI$470,DF218,'ANNUAL SUMMARY'!$BC$511)+SUMIF('ANNUAL SUMMARY'!$BI$528,DF218,'ANNUAL SUMMARY'!$BC$569)+SUMIF('ANNUAL SUMMARY'!$BI$586,DF218,'ANNUAL SUMMARY'!$BC$627)+SUMIF('ANNUAL SUMMARY'!$BI$644,DF218,'ANNUAL SUMMARY'!$BC$685)+SUMIF('ANNUAL SUMMARY'!$DH$6,DF218,'ANNUAL SUMMARY'!$DJ$47)+SUMIF('ANNUAL SUMMARY'!$DH$64,DF218,'ANNUAL SUMMARY'!$DB$105)+SUMIF('ANNUAL SUMMARY'!$DH$122,DF218,'ANNUAL SUMMARY'!$DB$163)+SUMIF('ANNUAL SUMMARY'!$DH$180,DF218,'ANNUAL SUMMARY'!$DB$221)+SUMIF('ANNUAL SUMMARY'!$DH$238,DF218,'ANNUAL SUMMARY'!$DB$279)+SUMIF('ANNUAL SUMMARY'!$DH$296,DF218,'ANNUAL SUMMARY'!$DB$337)+SUMIF('ANNUAL SUMMARY'!$DH$354,DF218,'ANNUAL SUMMARY'!$DB$395)+SUMIF('ANNUAL SUMMARY'!$DH$412,DF218,'ANNUAL SUMMARY'!$DB$453)+SUMIF('ANNUAL SUMMARY'!$DH$470,DF218,'ANNUAL SUMMARY'!$DB$511)+SUMIF('ANNUAL SUMMARY'!$DH$528,DF218,'ANNUAL SUMMARY'!$DB$569)+SUMIF('ANNUAL SUMMARY'!$DH$586,DF218,'ANNUAL SUMMARY'!$DB$627)+SUMIF('ANNUAL SUMMARY'!$FE$6,DF218,'ANNUAL SUMMARY'!$FG$47)+SUMIF('ANNUAL SUMMARY'!$DH$644,DF218,'ANNUAL SUMMARY'!$DB$685)+SUMIF('ANNUAL SUMMARY'!$FE$64,DF218,'ANNUAL SUMMARY'!$EY$105)+SUMIF('ANNUAL SUMMARY'!$FE$122,DF218,'ANNUAL SUMMARY'!$EY$163)+SUMIF('ANNUAL SUMMARY'!$FE$180,DF218,'ANNUAL SUMMARY'!$EY$221)+SUMIF('ANNUAL SUMMARY'!$FE$238,DF218,'ANNUAL SUMMARY'!$EY$279)+SUMIF('ANNUAL SUMMARY'!$FE$296,DF218,'ANNUAL SUMMARY'!$EY$337)+SUMIF('ANNUAL SUMMARY'!$FE$354,DF218,'ANNUAL SUMMARY'!$EY$395)+SUMIF('ANNUAL SUMMARY'!$FE$412,DF218,'ANNUAL SUMMARY'!$EY$453)+SUMIF('ANNUAL SUMMARY'!$FE$470,DF218,'ANNUAL SUMMARY'!$EY$511)+SUMIF('ANNUAL SUMMARY'!$FE$586,DF218,'ANNUAL SUMMARY'!$EY$627)+SUMIF('ANNUAL SUMMARY'!$FE$528,DF218,'ANNUAL SUMMARY'!$EY$569)+SUMIF('ANNUAL SUMMARY'!$FE$644,DF218,'ANNUAL SUMMARY'!$EY$685)</f>
        <v>0</v>
      </c>
      <c r="DI254" s="672"/>
      <c r="DJ254" s="672"/>
      <c r="DK254" s="673"/>
      <c r="DL254" s="20"/>
      <c r="DM254" s="665" t="s">
        <v>39</v>
      </c>
      <c r="DN254" s="666"/>
      <c r="DO254" s="680"/>
      <c r="DP254" s="671">
        <f>SUMIF('PREVIOUS LOGS'!$K$6,DF218,'PREVIOUS LOGS'!$U$42)+SUMIF('PREVIOUS LOGS'!$K$59,$K$6,'PREVIOUS LOGS'!$U$95)+SUMIF('PREVIOUS LOGS'!$K$112,DF218,'PREVIOUS LOGS'!$U$148)+SUMIF('PREVIOUS LOGS'!$K$165,DF218,'PREVIOUS LOGS'!$U$201)+SUMIF('PREVIOUS LOGS'!$K$218,DF218,'PREVIOUS LOGS'!$U$254)+SUMIF('PREVIOUS LOGS'!$K$271,DF218,'PREVIOUS LOGS'!$U$307)+SUMIF('PREVIOUS LOGS'!$K$324,DF218,'PREVIOUS LOGS'!$U$360)+SUMIF('PREVIOUS LOGS'!$BH$6,DF218,'PREVIOUS LOGS'!$BR$42)+SUMIF('PREVIOUS LOGS'!$BH$59,$K$6,'PREVIOUS LOGS'!$BR$95)+SUMIF('PREVIOUS LOGS'!$BH$112,DF218,'PREVIOUS LOGS'!$BR$148)+SUMIF('PREVIOUS LOGS'!$BH$165,DF218,'PREVIOUS LOGS'!$BR$201)+SUMIF('PREVIOUS LOGS'!$BH$218,DF218,'PREVIOUS LOGS'!$BR$254)+SUMIF('PREVIOUS LOGS'!$BH$271,DF218,'PREVIOUS LOGS'!$BR$307)+SUMIF('PREVIOUS LOGS'!$BH$324,DF218,'PREVIOUS LOGS'!$BR$360)+SUMIF('PREVIOUS LOGS'!$DF$6,DF218,'PREVIOUS LOGS'!$DP$42)+SUMIF('PREVIOUS LOGS'!$DF$59,$K$6,'PREVIOUS LOGS'!$DP$95)+SUMIF('PREVIOUS LOGS'!$DF$112,DF218,'PREVIOUS LOGS'!$DP$148)+SUMIF('PREVIOUS LOGS'!$DF$165,DF218,'PREVIOUS LOGS'!$DP$201)+SUMIF('PREVIOUS LOGS'!$DF$218,DF218,'PREVIOUS LOGS'!$DP$254)+SUMIF('PREVIOUS LOGS'!$DF$271,DF218,'PREVIOUS LOGS'!$DP$307)+SUMIF('PREVIOUS LOGS'!$DF$324,DF218,'PREVIOUS LOGS'!$DP$360)+SUMIF('PREVIOUS LOGS'!$FC$6,DF218,'PREVIOUS LOGS'!$FM$42)+SUMIF('PREVIOUS LOGS'!$FC$59,$K$6,'PREVIOUS LOGS'!$FM$95)+SUMIF('PREVIOUS LOGS'!$FC$112,DF218,'PREVIOUS LOGS'!$FM$148)+SUMIF('PREVIOUS LOGS'!$FC$165,DF218,'PREVIOUS LOGS'!$FM$201)+SUMIF('PREVIOUS LOGS'!$FC$218,DF218,'PREVIOUS LOGS'!$FM$254)+SUMIF('PREVIOUS LOGS'!$FC$271,DF218,'PREVIOUS LOGS'!$FM$307)+SUMIF('PREVIOUS LOGS'!$FC$324,DF218,'PREVIOUS LOGS'!$FM$360)+SUMIF('ANNUAL SUMMARY'!$L$6,DF218,'ANNUAL SUMMARY'!$V$47)+SUMIF('ANNUAL SUMMARY'!$L$64,DF218,'ANNUAL SUMMARY'!$V$105)+SUMIF('ANNUAL SUMMARY'!$L$122,DF218,'ANNUAL SUMMARY'!$V$163)+SUMIF('ANNUAL SUMMARY'!$L$180,DF218,'ANNUAL SUMMARY'!$V$221)+SUMIF('ANNUAL SUMMARY'!$L$238,DF218,'ANNUAL SUMMARY'!$V$279)+SUMIF('ANNUAL SUMMARY'!$L$296,DF218,'ANNUAL SUMMARY'!$V$337)+SUMIF('ANNUAL SUMMARY'!$L$354,DF218,'ANNUAL SUMMARY'!$V$395)+SUMIF('ANNUAL SUMMARY'!$L$412,DF218,'ANNUAL SUMMARY'!$V$453)+SUMIF('ANNUAL SUMMARY'!$L$470,DF218,'ANNUAL SUMMARY'!$V$511)+SUMIF('ANNUAL SUMMARY'!$L$528,DF218,'ANNUAL SUMMARY'!$V$569)+SUMIF('ANNUAL SUMMARY'!$L$586,DF218,'ANNUAL SUMMARY'!$V$627)+SUMIF('ANNUAL SUMMARY'!$L$644,DF218,'ANNUAL SUMMARY'!$V$685)+SUMIF('ANNUAL SUMMARY'!$BI$6,DF218,'ANNUAL SUMMARY'!$BS$47)+SUMIF('ANNUAL SUMMARY'!$BI$64,DF218,'ANNUAL SUMMARY'!$BS$105)+SUMIF('ANNUAL SUMMARY'!$BI$122,DF218,'ANNUAL SUMMARY'!$BS$163)+SUMIF('ANNUAL SUMMARY'!$BI$180,DF218,'ANNUAL SUMMARY'!$BS$221)+SUMIF('ANNUAL SUMMARY'!$BI$238,DF218,'ANNUAL SUMMARY'!$BS$279)+SUMIF('ANNUAL SUMMARY'!$BI$296,DF218,'ANNUAL SUMMARY'!$BS$337)+SUMIF('ANNUAL SUMMARY'!$BI$354,DF218,'ANNUAL SUMMARY'!$BS$395)+SUMIF('ANNUAL SUMMARY'!$BI$412,DF218,'ANNUAL SUMMARY'!$BS$453)+SUMIF('ANNUAL SUMMARY'!$BI$470,DF218,'ANNUAL SUMMARY'!$BS$511)+SUMIF('ANNUAL SUMMARY'!$BI$528,DF218,'ANNUAL SUMMARY'!$BS$569)+SUMIF('ANNUAL SUMMARY'!$BI$586,DF218,'ANNUAL SUMMARY'!$BS$627)+SUMIF('ANNUAL SUMMARY'!$BI$644,DF218,'ANNUAL SUMMARY'!$BS$685)+SUMIF('ANNUAL SUMMARY'!$DH$6,DF218,'ANNUAL SUMMARY'!$DR$47)+SUMIF('ANNUAL SUMMARY'!$DH$64,DF218,'ANNUAL SUMMARY'!$DR$105)+SUMIF('ANNUAL SUMMARY'!$DH$122,DF218,'ANNUAL SUMMARY'!$DR$163)+SUMIF('ANNUAL SUMMARY'!$DH$180,DF218,'ANNUAL SUMMARY'!$DR$221)+SUMIF('ANNUAL SUMMARY'!$DH$238,DF218,'ANNUAL SUMMARY'!$DR$279)+SUMIF('ANNUAL SUMMARY'!$DH$296,DF218,'ANNUAL SUMMARY'!$DR$337)+SUMIF('ANNUAL SUMMARY'!$DH$354,DF218,'ANNUAL SUMMARY'!$DR$395)+SUMIF('ANNUAL SUMMARY'!$DH$412,DF218,'ANNUAL SUMMARY'!$DR$453)+SUMIF('ANNUAL SUMMARY'!$DH$470,DF218,'ANNUAL SUMMARY'!$DR$511)+SUMIF('ANNUAL SUMMARY'!$DH$528,DF218,'ANNUAL SUMMARY'!$DR$569)+SUMIF('ANNUAL SUMMARY'!$DH$586,DF218,'ANNUAL SUMMARY'!$DR$627)+SUMIF('ANNUAL SUMMARY'!$FE$6,DF218,'ANNUAL SUMMARY'!$FO$47)+SUMIF('ANNUAL SUMMARY'!$DH$644,DF218,'ANNUAL SUMMARY'!$DR$685)+SUMIF('ANNUAL SUMMARY'!$FE$64,DF218,'ANNUAL SUMMARY'!$FO$105)+SUMIF('ANNUAL SUMMARY'!$FE$122,DF218,'ANNUAL SUMMARY'!$FO$163)+SUMIF('ANNUAL SUMMARY'!$FE$180,DF218,'ANNUAL SUMMARY'!$FO$221)+SUMIF('ANNUAL SUMMARY'!$FE$238,DF218,'ANNUAL SUMMARY'!$FO$279)+SUMIF('ANNUAL SUMMARY'!$FE$296,DF218,'ANNUAL SUMMARY'!$FO$337)+SUMIF('ANNUAL SUMMARY'!$FE$354,DF218,'ANNUAL SUMMARY'!$FO$395)+SUMIF('ANNUAL SUMMARY'!$FE$412,DF218,'ANNUAL SUMMARY'!$FO$453)+SUMIF('ANNUAL SUMMARY'!$FE$470,DF218,'ANNUAL SUMMARY'!$FO$511)+SUMIF('ANNUAL SUMMARY'!$FE$586,DF218,'ANNUAL SUMMARY'!$FO$627)+SUMIF('ANNUAL SUMMARY'!$FE$528,DF218,'ANNUAL SUMMARY'!$FO$569)+SUMIF('ANNUAL SUMMARY'!$FE$644,DF218,'ANNUAL SUMMARY'!$FO$685)</f>
        <v>0</v>
      </c>
      <c r="DQ254" s="672"/>
      <c r="DR254" s="672"/>
      <c r="DS254" s="673"/>
      <c r="DT254" s="15"/>
      <c r="DU254" s="709" t="str">
        <f>IF('FRONT PAGE'!$A$1="www.fly-logics.com","No SERIE",0)</f>
        <v>No SERIE</v>
      </c>
      <c r="DV254" s="710"/>
      <c r="DW254" s="710"/>
      <c r="DX254" s="710"/>
      <c r="DY254" s="710"/>
      <c r="DZ254" s="710"/>
      <c r="EA254" s="690" t="s">
        <v>69</v>
      </c>
      <c r="EB254" s="690"/>
      <c r="EC254" s="690"/>
      <c r="ED254" s="690"/>
      <c r="EE254" s="690"/>
      <c r="EF254" s="691"/>
      <c r="EG254" s="709" t="str">
        <f>IF('FRONT PAGE'!$A$1="www.fly-logics.com","BUILT DATE",0)</f>
        <v>BUILT DATE</v>
      </c>
      <c r="EH254" s="710"/>
      <c r="EI254" s="710"/>
      <c r="EJ254" s="710"/>
      <c r="EK254" s="710"/>
      <c r="EL254" s="710"/>
      <c r="EM254" s="689">
        <v>1923</v>
      </c>
      <c r="EN254" s="690"/>
      <c r="EO254" s="690"/>
      <c r="EP254" s="690"/>
      <c r="EQ254" s="690"/>
      <c r="ER254" s="1263"/>
      <c r="ES254" s="154"/>
      <c r="ET254" s="665" t="s">
        <v>37</v>
      </c>
      <c r="EU254" s="666"/>
      <c r="EV254" s="666"/>
      <c r="EW254" s="895">
        <f>SUMIF('ANNUAL SUMMARY'!$L$6,FC218,'ANNUAL SUMMARY'!$F$47)+SUMIF('ANNUAL SUMMARY'!$L$64,FC218,'ANNUAL SUMMARY'!$F$105)+SUMIF('ANNUAL SUMMARY'!$L$122,FC218,'ANNUAL SUMMARY'!$F$163)+SUMIF('ANNUAL SUMMARY'!$L$180,FC218,'ANNUAL SUMMARY'!$F$221)+SUMIF('ANNUAL SUMMARY'!$L$238,FC218,'ANNUAL SUMMARY'!$F$279)+SUMIF('ANNUAL SUMMARY'!$L$296,FC218,'ANNUAL SUMMARY'!$F$337)+SUMIF('ANNUAL SUMMARY'!$L$354,FC218,'ANNUAL SUMMARY'!$F$395)+SUMIF('ANNUAL SUMMARY'!$L$412,FC218,'ANNUAL SUMMARY'!$F$453)+SUMIF('ANNUAL SUMMARY'!$L$470,FC218,'ANNUAL SUMMARY'!$F$511)+SUMIF('ANNUAL SUMMARY'!$L$528,FC218,'ANNUAL SUMMARY'!$F$569)+SUMIF('ANNUAL SUMMARY'!$L$586,FC218,'ANNUAL SUMMARY'!$F$627)+SUMIF('ANNUAL SUMMARY'!$L$644,FC218,'ANNUAL SUMMARY'!$F$685)+SUMIF('ANNUAL SUMMARY'!$BI$6,FC218,'ANNUAL SUMMARY'!$BC$47)+SUMIF('ANNUAL SUMMARY'!$BI$64,FC218,'ANNUAL SUMMARY'!$BC$105)+SUMIF('ANNUAL SUMMARY'!$BI$122,FC218,'ANNUAL SUMMARY'!$BC$163)+SUMIF('ANNUAL SUMMARY'!$BI$180,FC218,'ANNUAL SUMMARY'!$BC$221)+SUMIF('ANNUAL SUMMARY'!$BI$238,FC218,'ANNUAL SUMMARY'!$BC$279)+SUMIF('ANNUAL SUMMARY'!$BI$296,FC218,'ANNUAL SUMMARY'!$BC$337)+SUMIF('ANNUAL SUMMARY'!$BI$354,FC218,'ANNUAL SUMMARY'!$BC$395)+SUMIF('ANNUAL SUMMARY'!$BI$412,FC218,'ANNUAL SUMMARY'!$BC$453)+SUMIF('ANNUAL SUMMARY'!$BI$470,FC218,'ANNUAL SUMMARY'!$BC$511)+SUMIF('ANNUAL SUMMARY'!$BI$528,FC218,'ANNUAL SUMMARY'!$BC$569)+SUMIF('ANNUAL SUMMARY'!$BI$586,FC218,'ANNUAL SUMMARY'!$BC$627)+SUMIF('ANNUAL SUMMARY'!$BI$644,FC218,'ANNUAL SUMMARY'!$BC$685)+SUMIF('ANNUAL SUMMARY'!$DH$6,FC218,'ANNUAL SUMMARY'!$DB$47)+SUMIF('ANNUAL SUMMARY'!$DH$64,FC218,'ANNUAL SUMMARY'!$DB$105)+SUMIF('ANNUAL SUMMARY'!$DH$122,FC218,'ANNUAL SUMMARY'!$DB$163)+SUMIF('ANNUAL SUMMARY'!$DH$180,FC218,'ANNUAL SUMMARY'!$DB$221)+SUMIF('ANNUAL SUMMARY'!$DH$238,FC218,'ANNUAL SUMMARY'!$DB$279)+SUMIF('ANNUAL SUMMARY'!$DH$296,FC218,'ANNUAL SUMMARY'!$DB$337)+SUMIF('ANNUAL SUMMARY'!$DH$354,FC218,'ANNUAL SUMMARY'!$DB$395)+SUMIF('ANNUAL SUMMARY'!$DH$412,FC218,'ANNUAL SUMMARY'!$DB$453)+SUMIF('ANNUAL SUMMARY'!$DH$470,FC218,'ANNUAL SUMMARY'!$DB$511)+SUMIF('ANNUAL SUMMARY'!$DH$528,FC218,'ANNUAL SUMMARY'!$DB$569)+SUMIF('ANNUAL SUMMARY'!$DH$586,FC218,'ANNUAL SUMMARY'!$DB$627)+SUMIF('ANNUAL SUMMARY'!$FE$6,FC218,'ANNUAL SUMMARY'!$EY$47)+SUMIF('ANNUAL SUMMARY'!$DH$644,FC218,'ANNUAL SUMMARY'!$DB$685)+SUMIF('ANNUAL SUMMARY'!$FE$64,FC218,'ANNUAL SUMMARY'!$EY$105)+SUMIF('ANNUAL SUMMARY'!$FE$122,FC218,'ANNUAL SUMMARY'!$EY$163)+SUMIF('ANNUAL SUMMARY'!$FE$180,FC218,'ANNUAL SUMMARY'!$EY$221)+SUMIF('ANNUAL SUMMARY'!$FE$238,FC218,'ANNUAL SUMMARY'!$EY$279)+SUMIF('ANNUAL SUMMARY'!$FE$296,FC218,'ANNUAL SUMMARY'!$EY$337)+SUMIF('ANNUAL SUMMARY'!$FE$354,FC218,'ANNUAL SUMMARY'!$EY$395)+SUMIF('ANNUAL SUMMARY'!$FE$412,FC218,'ANNUAL SUMMARY'!$EY$453)+SUMIF('ANNUAL SUMMARY'!$FE$470,FC218,'ANNUAL SUMMARY'!$EY$511)+SUMIF('ANNUAL SUMMARY'!$FE$586,FC218,'ANNUAL SUMMARY'!$EY$627)+SUMIF('ANNUAL SUMMARY'!$FE$528,FC218,'ANNUAL SUMMARY'!$EY$569)+SUMIF('ANNUAL SUMMARY'!$FE$644,FC218,'ANNUAL SUMMARY'!$EY$685)+SUMIF('PREVIOUS LOGS'!$K$6,FC218,'PREVIOUS LOGS'!$E$43)+SUMIF('PREVIOUS LOGS'!$K$59,$K$6,'PREVIOUS LOGS'!$E$96)+SUMIF('PREVIOUS LOGS'!$K$112,FC218,'PREVIOUS LOGS'!$E$149)+SUMIF('PREVIOUS LOGS'!$K$165,FC218,'PREVIOUS LOGS'!$E$202)+SUMIF('PREVIOUS LOGS'!$K$218,FC218,'PREVIOUS LOGS'!$E$255)+SUMIF('PREVIOUS LOGS'!$K$271,FC218,'PREVIOUS LOGS'!$E$308)+SUMIF('PREVIOUS LOGS'!$K$324,FC218,'PREVIOUS LOGS'!$E$361)+SUMIF('PREVIOUS LOGS'!$BH$6,FC218,'PREVIOUS LOGS'!$BB$43)+SUMIF('PREVIOUS LOGS'!$BH$59,$K$6,'PREVIOUS LOGS'!$BB$96)+SUMIF('PREVIOUS LOGS'!$BH$112,FC218,'PREVIOUS LOGS'!$BB$149)+SUMIF('PREVIOUS LOGS'!$BH$165,FC218,'PREVIOUS LOGS'!$BB$202)+SUMIF('PREVIOUS LOGS'!$BH$218,FC218,'PREVIOUS LOGS'!$BB$255)+SUMIF('PREVIOUS LOGS'!$BH$271,FC218,'PREVIOUS LOGS'!$BB$308)+SUMIF('PREVIOUS LOGS'!$BH$324,FC218,'PREVIOUS LOGS'!$BB$361)+SUMIF('PREVIOUS LOGS'!$DF$6,FC218,'PREVIOUS LOGS'!$CZ$43)+SUMIF('PREVIOUS LOGS'!$DF$59,$K$6,'PREVIOUS LOGS'!$CZ$96)+SUMIF('PREVIOUS LOGS'!$DF$112,FC218,'PREVIOUS LOGS'!$CZ$149)+SUMIF('PREVIOUS LOGS'!$DF$165,FC218,'PREVIOUS LOGS'!$CZ$202)+SUMIF('PREVIOUS LOGS'!$DF$218,FC218,'PREVIOUS LOGS'!$CZ$255)+SUMIF('PREVIOUS LOGS'!$DF$271,FC218,'PREVIOUS LOGS'!$CZ$308)+SUMIF('PREVIOUS LOGS'!$DF$324,FC218,'PREVIOUS LOGS'!$CZ$361)+SUMIF('PREVIOUS LOGS'!$FC$6,FC218,'PREVIOUS LOGS'!$EW$43)+SUMIF('PREVIOUS LOGS'!$FC$59,$K$6,'PREVIOUS LOGS'!$EW$96)+SUMIF('PREVIOUS LOGS'!$FC$112,FC218,'PREVIOUS LOGS'!$EW$149)+SUMIF('PREVIOUS LOGS'!$FC$165,FC218,'PREVIOUS LOGS'!$EW$202)+SUMIF('PREVIOUS LOGS'!$FC$218,FC218,'PREVIOUS LOGS'!$EW$255)+SUMIF('PREVIOUS LOGS'!$FC$271,FC218,'PREVIOUS LOGS'!$EW$308)+SUMIF('PREVIOUS LOGS'!$FC$324,FC218,'PREVIOUS LOGS'!$EW$361)</f>
        <v>0</v>
      </c>
      <c r="EX254" s="896"/>
      <c r="EY254" s="896"/>
      <c r="EZ254" s="897"/>
      <c r="FA254" s="20"/>
      <c r="FB254" s="665" t="s">
        <v>36</v>
      </c>
      <c r="FC254" s="666"/>
      <c r="FD254" s="666"/>
      <c r="FE254" s="671">
        <f>SUMIF('PREVIOUS LOGS'!$K$6,FC218,'PREVIOUS LOGS'!$M$42)+SUMIF('PREVIOUS LOGS'!$K$59,$K$6,'PREVIOUS LOGS'!$M$95)+SUMIF('PREVIOUS LOGS'!$K$112,FC218,'PREVIOUS LOGS'!$M$148)+SUMIF('PREVIOUS LOGS'!$K$165,FC218,'PREVIOUS LOGS'!$M$201)+SUMIF('PREVIOUS LOGS'!$K$218,FC218,'PREVIOUS LOGS'!$M$254)+SUMIF('PREVIOUS LOGS'!$K$271,FC218,'PREVIOUS LOGS'!$M$307)+SUMIF('PREVIOUS LOGS'!$K$324,FC218,'PREVIOUS LOGS'!$M$360)+SUMIF('PREVIOUS LOGS'!$BH$6,FC218,'PREVIOUS LOGS'!$BJ$42)+SUMIF('PREVIOUS LOGS'!$BH$59,$K$6,'PREVIOUS LOGS'!$BJ$95)+SUMIF('PREVIOUS LOGS'!$BH$112,FC218,'PREVIOUS LOGS'!$BJ$148)+SUMIF('PREVIOUS LOGS'!$BH$165,FC218,'PREVIOUS LOGS'!$BJ$201)+SUMIF('PREVIOUS LOGS'!$BH$218,FC218,'PREVIOUS LOGS'!$BJ$254)+SUMIF('PREVIOUS LOGS'!$BH$271,FC218,'PREVIOUS LOGS'!$BJ$307)+SUMIF('PREVIOUS LOGS'!$BH$324,FC218,'PREVIOUS LOGS'!$BJ$360)+SUMIF('PREVIOUS LOGS'!$DF$6,FC218,'PREVIOUS LOGS'!$DH$42)+SUMIF('PREVIOUS LOGS'!$DF$59,$K$6,'PREVIOUS LOGS'!$DH$95)+SUMIF('PREVIOUS LOGS'!$DF$112,FC218,'PREVIOUS LOGS'!$DH$148)+SUMIF('PREVIOUS LOGS'!$DF$165,FC218,'PREVIOUS LOGS'!$DH$201)+SUMIF('PREVIOUS LOGS'!$DF$218,FC218,'PREVIOUS LOGS'!$DH$254)+SUMIF('PREVIOUS LOGS'!$DF$271,FC218,'PREVIOUS LOGS'!$DH$307)+SUMIF('PREVIOUS LOGS'!$DF$324,FC218,'PREVIOUS LOGS'!$DH$360)+SUMIF('PREVIOUS LOGS'!$FC$6,FC218,'PREVIOUS LOGS'!$FE$42)+SUMIF('PREVIOUS LOGS'!$FC$59,$K$6,'PREVIOUS LOGS'!$FE$95)+SUMIF('PREVIOUS LOGS'!$FC$112,FC218,'PREVIOUS LOGS'!$FE$148)+SUMIF('PREVIOUS LOGS'!$FC$165,FC218,'PREVIOUS LOGS'!$FE$201)+SUMIF('PREVIOUS LOGS'!$FC$218,FC218,'PREVIOUS LOGS'!$FE$254)+SUMIF('PREVIOUS LOGS'!$FC$271,FC218,'PREVIOUS LOGS'!$FE$307)+SUMIF('PREVIOUS LOGS'!$FC$324,FC218,'PREVIOUS LOGS'!$FE$360)+SUMIF('ANNUAL SUMMARY'!$L$6,FC218,'ANNUAL SUMMARY'!$N$47)+SUMIF('ANNUAL SUMMARY'!$L$64,FC218,'ANNUAL SUMMARY'!$F$105)+SUMIF('ANNUAL SUMMARY'!$L$122,FC218,'ANNUAL SUMMARY'!$F$163)+SUMIF('ANNUAL SUMMARY'!$L$180,FC218,'ANNUAL SUMMARY'!$F$221)+SUMIF('ANNUAL SUMMARY'!$L$238,FC218,'ANNUAL SUMMARY'!$F$279)+SUMIF('ANNUAL SUMMARY'!$L$296,FC218,'ANNUAL SUMMARY'!$F$337)+SUMIF('ANNUAL SUMMARY'!$L$354,FC218,'ANNUAL SUMMARY'!$F$395)+SUMIF('ANNUAL SUMMARY'!$L$412,FC218,'ANNUAL SUMMARY'!$F$453)+SUMIF('ANNUAL SUMMARY'!$L$470,FC218,'ANNUAL SUMMARY'!$F$511)+SUMIF('ANNUAL SUMMARY'!$L$528,FC218,'ANNUAL SUMMARY'!$F$569)+SUMIF('ANNUAL SUMMARY'!$L$586,FC218,'ANNUAL SUMMARY'!$F$627)+SUMIF('ANNUAL SUMMARY'!$L$644,FC218,'ANNUAL SUMMARY'!$F$685)+SUMIF('ANNUAL SUMMARY'!$BI$6,FC218,'ANNUAL SUMMARY'!$BK$47)+SUMIF('ANNUAL SUMMARY'!$BI$64,FC218,'ANNUAL SUMMARY'!$BC$105)+SUMIF('ANNUAL SUMMARY'!$BI$122,FC218,'ANNUAL SUMMARY'!$BC$163)+SUMIF('ANNUAL SUMMARY'!$BI$180,FC218,'ANNUAL SUMMARY'!$BC$221)+SUMIF('ANNUAL SUMMARY'!$BI$238,FC218,'ANNUAL SUMMARY'!$BC$279)+SUMIF('ANNUAL SUMMARY'!$BI$296,FC218,'ANNUAL SUMMARY'!$BC$337)+SUMIF('ANNUAL SUMMARY'!$BI$354,FC218,'ANNUAL SUMMARY'!$BC$395)+SUMIF('ANNUAL SUMMARY'!$BI$412,FC218,'ANNUAL SUMMARY'!$BC$453)+SUMIF('ANNUAL SUMMARY'!$BI$470,FC218,'ANNUAL SUMMARY'!$BC$511)+SUMIF('ANNUAL SUMMARY'!$BI$528,FC218,'ANNUAL SUMMARY'!$BC$569)+SUMIF('ANNUAL SUMMARY'!$BI$586,FC218,'ANNUAL SUMMARY'!$BC$627)+SUMIF('ANNUAL SUMMARY'!$BI$644,FC218,'ANNUAL SUMMARY'!$BC$685)+SUMIF('ANNUAL SUMMARY'!$DH$6,FC218,'ANNUAL SUMMARY'!$DJ$47)+SUMIF('ANNUAL SUMMARY'!$DH$64,FC218,'ANNUAL SUMMARY'!$DB$105)+SUMIF('ANNUAL SUMMARY'!$DH$122,FC218,'ANNUAL SUMMARY'!$DB$163)+SUMIF('ANNUAL SUMMARY'!$DH$180,FC218,'ANNUAL SUMMARY'!$DB$221)+SUMIF('ANNUAL SUMMARY'!$DH$238,FC218,'ANNUAL SUMMARY'!$DB$279)+SUMIF('ANNUAL SUMMARY'!$DH$296,FC218,'ANNUAL SUMMARY'!$DB$337)+SUMIF('ANNUAL SUMMARY'!$DH$354,FC218,'ANNUAL SUMMARY'!$DB$395)+SUMIF('ANNUAL SUMMARY'!$DH$412,FC218,'ANNUAL SUMMARY'!$DB$453)+SUMIF('ANNUAL SUMMARY'!$DH$470,FC218,'ANNUAL SUMMARY'!$DB$511)+SUMIF('ANNUAL SUMMARY'!$DH$528,FC218,'ANNUAL SUMMARY'!$DB$569)+SUMIF('ANNUAL SUMMARY'!$DH$586,FC218,'ANNUAL SUMMARY'!$DB$627)+SUMIF('ANNUAL SUMMARY'!$FE$6,FC218,'ANNUAL SUMMARY'!$FG$47)+SUMIF('ANNUAL SUMMARY'!$DH$644,FC218,'ANNUAL SUMMARY'!$DB$685)+SUMIF('ANNUAL SUMMARY'!$FE$64,FC218,'ANNUAL SUMMARY'!$EY$105)+SUMIF('ANNUAL SUMMARY'!$FE$122,FC218,'ANNUAL SUMMARY'!$EY$163)+SUMIF('ANNUAL SUMMARY'!$FE$180,FC218,'ANNUAL SUMMARY'!$EY$221)+SUMIF('ANNUAL SUMMARY'!$FE$238,FC218,'ANNUAL SUMMARY'!$EY$279)+SUMIF('ANNUAL SUMMARY'!$FE$296,FC218,'ANNUAL SUMMARY'!$EY$337)+SUMIF('ANNUAL SUMMARY'!$FE$354,FC218,'ANNUAL SUMMARY'!$EY$395)+SUMIF('ANNUAL SUMMARY'!$FE$412,FC218,'ANNUAL SUMMARY'!$EY$453)+SUMIF('ANNUAL SUMMARY'!$FE$470,FC218,'ANNUAL SUMMARY'!$EY$511)+SUMIF('ANNUAL SUMMARY'!$FE$586,FC218,'ANNUAL SUMMARY'!$EY$627)+SUMIF('ANNUAL SUMMARY'!$FE$528,FC218,'ANNUAL SUMMARY'!$EY$569)+SUMIF('ANNUAL SUMMARY'!$FE$644,FC218,'ANNUAL SUMMARY'!$EY$685)</f>
        <v>0</v>
      </c>
      <c r="FF254" s="672"/>
      <c r="FG254" s="672"/>
      <c r="FH254" s="673"/>
      <c r="FI254" s="20"/>
      <c r="FJ254" s="665" t="s">
        <v>39</v>
      </c>
      <c r="FK254" s="666"/>
      <c r="FL254" s="680"/>
      <c r="FM254" s="671">
        <f>SUMIF('PREVIOUS LOGS'!$K$6,FC218,'PREVIOUS LOGS'!$U$42)+SUMIF('PREVIOUS LOGS'!$K$59,$K$6,'PREVIOUS LOGS'!$U$95)+SUMIF('PREVIOUS LOGS'!$K$112,FC218,'PREVIOUS LOGS'!$U$148)+SUMIF('PREVIOUS LOGS'!$K$165,FC218,'PREVIOUS LOGS'!$U$201)+SUMIF('PREVIOUS LOGS'!$K$218,FC218,'PREVIOUS LOGS'!$U$254)+SUMIF('PREVIOUS LOGS'!$K$271,FC218,'PREVIOUS LOGS'!$U$307)+SUMIF('PREVIOUS LOGS'!$K$324,FC218,'PREVIOUS LOGS'!$U$360)+SUMIF('PREVIOUS LOGS'!$BH$6,FC218,'PREVIOUS LOGS'!$BR$42)+SUMIF('PREVIOUS LOGS'!$BH$59,$K$6,'PREVIOUS LOGS'!$BR$95)+SUMIF('PREVIOUS LOGS'!$BH$112,FC218,'PREVIOUS LOGS'!$BR$148)+SUMIF('PREVIOUS LOGS'!$BH$165,FC218,'PREVIOUS LOGS'!$BR$201)+SUMIF('PREVIOUS LOGS'!$BH$218,FC218,'PREVIOUS LOGS'!$BR$254)+SUMIF('PREVIOUS LOGS'!$BH$271,FC218,'PREVIOUS LOGS'!$BR$307)+SUMIF('PREVIOUS LOGS'!$BH$324,FC218,'PREVIOUS LOGS'!$BR$360)+SUMIF('PREVIOUS LOGS'!$DF$6,FC218,'PREVIOUS LOGS'!$DP$42)+SUMIF('PREVIOUS LOGS'!$DF$59,$K$6,'PREVIOUS LOGS'!$DP$95)+SUMIF('PREVIOUS LOGS'!$DF$112,FC218,'PREVIOUS LOGS'!$DP$148)+SUMIF('PREVIOUS LOGS'!$DF$165,FC218,'PREVIOUS LOGS'!$DP$201)+SUMIF('PREVIOUS LOGS'!$DF$218,FC218,'PREVIOUS LOGS'!$DP$254)+SUMIF('PREVIOUS LOGS'!$DF$271,FC218,'PREVIOUS LOGS'!$DP$307)+SUMIF('PREVIOUS LOGS'!$DF$324,FC218,'PREVIOUS LOGS'!$DP$360)+SUMIF('PREVIOUS LOGS'!$FC$6,FC218,'PREVIOUS LOGS'!$FM$42)+SUMIF('PREVIOUS LOGS'!$FC$59,$K$6,'PREVIOUS LOGS'!$FM$95)+SUMIF('PREVIOUS LOGS'!$FC$112,FC218,'PREVIOUS LOGS'!$FM$148)+SUMIF('PREVIOUS LOGS'!$FC$165,FC218,'PREVIOUS LOGS'!$FM$201)+SUMIF('PREVIOUS LOGS'!$FC$218,FC218,'PREVIOUS LOGS'!$FM$254)+SUMIF('PREVIOUS LOGS'!$FC$271,FC218,'PREVIOUS LOGS'!$FM$307)+SUMIF('PREVIOUS LOGS'!$FC$324,FC218,'PREVIOUS LOGS'!$FM$360)+SUMIF('ANNUAL SUMMARY'!$L$6,FC218,'ANNUAL SUMMARY'!$V$47)+SUMIF('ANNUAL SUMMARY'!$L$64,FC218,'ANNUAL SUMMARY'!$V$105)+SUMIF('ANNUAL SUMMARY'!$L$122,FC218,'ANNUAL SUMMARY'!$V$163)+SUMIF('ANNUAL SUMMARY'!$L$180,FC218,'ANNUAL SUMMARY'!$V$221)+SUMIF('ANNUAL SUMMARY'!$L$238,FC218,'ANNUAL SUMMARY'!$V$279)+SUMIF('ANNUAL SUMMARY'!$L$296,FC218,'ANNUAL SUMMARY'!$V$337)+SUMIF('ANNUAL SUMMARY'!$L$354,FC218,'ANNUAL SUMMARY'!$V$395)+SUMIF('ANNUAL SUMMARY'!$L$412,FC218,'ANNUAL SUMMARY'!$V$453)+SUMIF('ANNUAL SUMMARY'!$L$470,FC218,'ANNUAL SUMMARY'!$V$511)+SUMIF('ANNUAL SUMMARY'!$L$528,FC218,'ANNUAL SUMMARY'!$V$569)+SUMIF('ANNUAL SUMMARY'!$L$586,FC218,'ANNUAL SUMMARY'!$V$627)+SUMIF('ANNUAL SUMMARY'!$L$644,FC218,'ANNUAL SUMMARY'!$V$685)+SUMIF('ANNUAL SUMMARY'!$BI$6,FC218,'ANNUAL SUMMARY'!$BS$47)+SUMIF('ANNUAL SUMMARY'!$BI$64,FC218,'ANNUAL SUMMARY'!$BS$105)+SUMIF('ANNUAL SUMMARY'!$BI$122,FC218,'ANNUAL SUMMARY'!$BS$163)+SUMIF('ANNUAL SUMMARY'!$BI$180,FC218,'ANNUAL SUMMARY'!$BS$221)+SUMIF('ANNUAL SUMMARY'!$BI$238,FC218,'ANNUAL SUMMARY'!$BS$279)+SUMIF('ANNUAL SUMMARY'!$BI$296,FC218,'ANNUAL SUMMARY'!$BS$337)+SUMIF('ANNUAL SUMMARY'!$BI$354,FC218,'ANNUAL SUMMARY'!$BS$395)+SUMIF('ANNUAL SUMMARY'!$BI$412,FC218,'ANNUAL SUMMARY'!$BS$453)+SUMIF('ANNUAL SUMMARY'!$BI$470,FC218,'ANNUAL SUMMARY'!$BS$511)+SUMIF('ANNUAL SUMMARY'!$BI$528,FC218,'ANNUAL SUMMARY'!$BS$569)+SUMIF('ANNUAL SUMMARY'!$BI$586,FC218,'ANNUAL SUMMARY'!$BS$627)+SUMIF('ANNUAL SUMMARY'!$BI$644,FC218,'ANNUAL SUMMARY'!$BS$685)+SUMIF('ANNUAL SUMMARY'!$DH$6,FC218,'ANNUAL SUMMARY'!$DR$47)+SUMIF('ANNUAL SUMMARY'!$DH$64,FC218,'ANNUAL SUMMARY'!$DR$105)+SUMIF('ANNUAL SUMMARY'!$DH$122,FC218,'ANNUAL SUMMARY'!$DR$163)+SUMIF('ANNUAL SUMMARY'!$DH$180,FC218,'ANNUAL SUMMARY'!$DR$221)+SUMIF('ANNUAL SUMMARY'!$DH$238,FC218,'ANNUAL SUMMARY'!$DR$279)+SUMIF('ANNUAL SUMMARY'!$DH$296,FC218,'ANNUAL SUMMARY'!$DR$337)+SUMIF('ANNUAL SUMMARY'!$DH$354,FC218,'ANNUAL SUMMARY'!$DR$395)+SUMIF('ANNUAL SUMMARY'!$DH$412,FC218,'ANNUAL SUMMARY'!$DR$453)+SUMIF('ANNUAL SUMMARY'!$DH$470,FC218,'ANNUAL SUMMARY'!$DR$511)+SUMIF('ANNUAL SUMMARY'!$DH$528,FC218,'ANNUAL SUMMARY'!$DR$569)+SUMIF('ANNUAL SUMMARY'!$DH$586,FC218,'ANNUAL SUMMARY'!$DR$627)+SUMIF('ANNUAL SUMMARY'!$FE$6,FC218,'ANNUAL SUMMARY'!$FO$47)+SUMIF('ANNUAL SUMMARY'!$DH$644,FC218,'ANNUAL SUMMARY'!$DR$685)+SUMIF('ANNUAL SUMMARY'!$FE$64,FC218,'ANNUAL SUMMARY'!$FO$105)+SUMIF('ANNUAL SUMMARY'!$FE$122,FC218,'ANNUAL SUMMARY'!$FO$163)+SUMIF('ANNUAL SUMMARY'!$FE$180,FC218,'ANNUAL SUMMARY'!$FO$221)+SUMIF('ANNUAL SUMMARY'!$FE$238,FC218,'ANNUAL SUMMARY'!$FO$279)+SUMIF('ANNUAL SUMMARY'!$FE$296,FC218,'ANNUAL SUMMARY'!$FO$337)+SUMIF('ANNUAL SUMMARY'!$FE$354,FC218,'ANNUAL SUMMARY'!$FO$395)+SUMIF('ANNUAL SUMMARY'!$FE$412,FC218,'ANNUAL SUMMARY'!$FO$453)+SUMIF('ANNUAL SUMMARY'!$FE$470,FC218,'ANNUAL SUMMARY'!$FO$511)+SUMIF('ANNUAL SUMMARY'!$FE$586,FC218,'ANNUAL SUMMARY'!$FO$627)+SUMIF('ANNUAL SUMMARY'!$FE$528,FC218,'ANNUAL SUMMARY'!$FO$569)+SUMIF('ANNUAL SUMMARY'!$FE$644,FC218,'ANNUAL SUMMARY'!$FO$685)</f>
        <v>0</v>
      </c>
      <c r="FN254" s="672"/>
      <c r="FO254" s="672"/>
      <c r="FP254" s="673"/>
      <c r="FQ254" s="15"/>
      <c r="FR254" s="709" t="str">
        <f>IF('FRONT PAGE'!$A$1="www.fly-logics.com","No SERIE",0)</f>
        <v>No SERIE</v>
      </c>
      <c r="FS254" s="710"/>
      <c r="FT254" s="710"/>
      <c r="FU254" s="710"/>
      <c r="FV254" s="710"/>
      <c r="FW254" s="710"/>
      <c r="FX254" s="690" t="s">
        <v>69</v>
      </c>
      <c r="FY254" s="690"/>
      <c r="FZ254" s="690"/>
      <c r="GA254" s="690"/>
      <c r="GB254" s="690"/>
      <c r="GC254" s="691"/>
      <c r="GD254" s="709" t="str">
        <f>IF('FRONT PAGE'!$A$1="www.fly-logics.com","BUILT DATE",0)</f>
        <v>BUILT DATE</v>
      </c>
      <c r="GE254" s="710"/>
      <c r="GF254" s="710"/>
      <c r="GG254" s="710"/>
      <c r="GH254" s="710"/>
      <c r="GI254" s="710"/>
      <c r="GJ254" s="689">
        <v>1923</v>
      </c>
      <c r="GK254" s="690"/>
      <c r="GL254" s="690"/>
      <c r="GM254" s="690"/>
      <c r="GN254" s="691"/>
      <c r="GO254" s="1263"/>
    </row>
    <row r="255" spans="1:197" ht="9.75" customHeight="1" x14ac:dyDescent="0.25">
      <c r="A255" s="154"/>
      <c r="B255" s="667"/>
      <c r="C255" s="668"/>
      <c r="D255" s="668"/>
      <c r="E255" s="898"/>
      <c r="F255" s="899"/>
      <c r="G255" s="899"/>
      <c r="H255" s="900"/>
      <c r="I255" s="20"/>
      <c r="J255" s="667"/>
      <c r="K255" s="668"/>
      <c r="L255" s="668"/>
      <c r="M255" s="674"/>
      <c r="N255" s="675"/>
      <c r="O255" s="675"/>
      <c r="P255" s="676"/>
      <c r="Q255" s="20"/>
      <c r="R255" s="667"/>
      <c r="S255" s="668"/>
      <c r="T255" s="681"/>
      <c r="U255" s="674"/>
      <c r="V255" s="675"/>
      <c r="W255" s="675"/>
      <c r="X255" s="676"/>
      <c r="Y255" s="15"/>
      <c r="Z255" s="711"/>
      <c r="AA255" s="712"/>
      <c r="AB255" s="712"/>
      <c r="AC255" s="712"/>
      <c r="AD255" s="712"/>
      <c r="AE255" s="712"/>
      <c r="AF255" s="693"/>
      <c r="AG255" s="693"/>
      <c r="AH255" s="693"/>
      <c r="AI255" s="693"/>
      <c r="AJ255" s="693"/>
      <c r="AK255" s="694"/>
      <c r="AL255" s="711"/>
      <c r="AM255" s="712"/>
      <c r="AN255" s="712"/>
      <c r="AO255" s="712"/>
      <c r="AP255" s="712"/>
      <c r="AQ255" s="712"/>
      <c r="AR255" s="692"/>
      <c r="AS255" s="693"/>
      <c r="AT255" s="693"/>
      <c r="AU255" s="693"/>
      <c r="AV255" s="693"/>
      <c r="AW255" s="1263"/>
      <c r="AX255" s="154"/>
      <c r="AY255" s="667"/>
      <c r="AZ255" s="668"/>
      <c r="BA255" s="668"/>
      <c r="BB255" s="898"/>
      <c r="BC255" s="899"/>
      <c r="BD255" s="899"/>
      <c r="BE255" s="900"/>
      <c r="BF255" s="20"/>
      <c r="BG255" s="667"/>
      <c r="BH255" s="668"/>
      <c r="BI255" s="668"/>
      <c r="BJ255" s="674"/>
      <c r="BK255" s="675"/>
      <c r="BL255" s="675"/>
      <c r="BM255" s="676"/>
      <c r="BN255" s="20"/>
      <c r="BO255" s="667"/>
      <c r="BP255" s="668"/>
      <c r="BQ255" s="681"/>
      <c r="BR255" s="674"/>
      <c r="BS255" s="675"/>
      <c r="BT255" s="675"/>
      <c r="BU255" s="676"/>
      <c r="BV255" s="15"/>
      <c r="BW255" s="711"/>
      <c r="BX255" s="712"/>
      <c r="BY255" s="712"/>
      <c r="BZ255" s="712"/>
      <c r="CA255" s="712"/>
      <c r="CB255" s="712"/>
      <c r="CC255" s="693"/>
      <c r="CD255" s="693"/>
      <c r="CE255" s="693"/>
      <c r="CF255" s="693"/>
      <c r="CG255" s="693"/>
      <c r="CH255" s="694"/>
      <c r="CI255" s="711"/>
      <c r="CJ255" s="712"/>
      <c r="CK255" s="712"/>
      <c r="CL255" s="712"/>
      <c r="CM255" s="712"/>
      <c r="CN255" s="712"/>
      <c r="CO255" s="692"/>
      <c r="CP255" s="693"/>
      <c r="CQ255" s="693"/>
      <c r="CR255" s="693"/>
      <c r="CS255" s="694"/>
      <c r="CT255" s="1263"/>
      <c r="CU255" s="1250"/>
      <c r="CV255" s="154"/>
      <c r="CW255" s="667"/>
      <c r="CX255" s="668"/>
      <c r="CY255" s="668"/>
      <c r="CZ255" s="898"/>
      <c r="DA255" s="899"/>
      <c r="DB255" s="899"/>
      <c r="DC255" s="900"/>
      <c r="DD255" s="20"/>
      <c r="DE255" s="667"/>
      <c r="DF255" s="668"/>
      <c r="DG255" s="668"/>
      <c r="DH255" s="674"/>
      <c r="DI255" s="675"/>
      <c r="DJ255" s="675"/>
      <c r="DK255" s="676"/>
      <c r="DL255" s="20"/>
      <c r="DM255" s="667"/>
      <c r="DN255" s="668"/>
      <c r="DO255" s="681"/>
      <c r="DP255" s="674"/>
      <c r="DQ255" s="675"/>
      <c r="DR255" s="675"/>
      <c r="DS255" s="676"/>
      <c r="DT255" s="15"/>
      <c r="DU255" s="711"/>
      <c r="DV255" s="712"/>
      <c r="DW255" s="712"/>
      <c r="DX255" s="712"/>
      <c r="DY255" s="712"/>
      <c r="DZ255" s="712"/>
      <c r="EA255" s="693"/>
      <c r="EB255" s="693"/>
      <c r="EC255" s="693"/>
      <c r="ED255" s="693"/>
      <c r="EE255" s="693"/>
      <c r="EF255" s="694"/>
      <c r="EG255" s="711"/>
      <c r="EH255" s="712"/>
      <c r="EI255" s="712"/>
      <c r="EJ255" s="712"/>
      <c r="EK255" s="712"/>
      <c r="EL255" s="712"/>
      <c r="EM255" s="692"/>
      <c r="EN255" s="693"/>
      <c r="EO255" s="693"/>
      <c r="EP255" s="693"/>
      <c r="EQ255" s="693"/>
      <c r="ER255" s="1263"/>
      <c r="ES255" s="154"/>
      <c r="ET255" s="667"/>
      <c r="EU255" s="668"/>
      <c r="EV255" s="668"/>
      <c r="EW255" s="898"/>
      <c r="EX255" s="899"/>
      <c r="EY255" s="899"/>
      <c r="EZ255" s="900"/>
      <c r="FA255" s="20"/>
      <c r="FB255" s="667"/>
      <c r="FC255" s="668"/>
      <c r="FD255" s="668"/>
      <c r="FE255" s="674"/>
      <c r="FF255" s="675"/>
      <c r="FG255" s="675"/>
      <c r="FH255" s="676"/>
      <c r="FI255" s="20"/>
      <c r="FJ255" s="667"/>
      <c r="FK255" s="668"/>
      <c r="FL255" s="681"/>
      <c r="FM255" s="674"/>
      <c r="FN255" s="675"/>
      <c r="FO255" s="675"/>
      <c r="FP255" s="676"/>
      <c r="FQ255" s="15"/>
      <c r="FR255" s="711"/>
      <c r="FS255" s="712"/>
      <c r="FT255" s="712"/>
      <c r="FU255" s="712"/>
      <c r="FV255" s="712"/>
      <c r="FW255" s="712"/>
      <c r="FX255" s="693"/>
      <c r="FY255" s="693"/>
      <c r="FZ255" s="693"/>
      <c r="GA255" s="693"/>
      <c r="GB255" s="693"/>
      <c r="GC255" s="694"/>
      <c r="GD255" s="711"/>
      <c r="GE255" s="712"/>
      <c r="GF255" s="712"/>
      <c r="GG255" s="712"/>
      <c r="GH255" s="712"/>
      <c r="GI255" s="712"/>
      <c r="GJ255" s="692"/>
      <c r="GK255" s="693"/>
      <c r="GL255" s="693"/>
      <c r="GM255" s="693"/>
      <c r="GN255" s="694"/>
      <c r="GO255" s="1263"/>
    </row>
    <row r="256" spans="1:197" ht="3" customHeight="1" x14ac:dyDescent="0.25">
      <c r="A256" s="154"/>
      <c r="B256" s="669"/>
      <c r="C256" s="670"/>
      <c r="D256" s="670"/>
      <c r="E256" s="901"/>
      <c r="F256" s="902"/>
      <c r="G256" s="902"/>
      <c r="H256" s="903"/>
      <c r="I256" s="20"/>
      <c r="J256" s="669"/>
      <c r="K256" s="670"/>
      <c r="L256" s="670"/>
      <c r="M256" s="677"/>
      <c r="N256" s="678"/>
      <c r="O256" s="678"/>
      <c r="P256" s="679"/>
      <c r="Q256" s="20"/>
      <c r="R256" s="669"/>
      <c r="S256" s="670"/>
      <c r="T256" s="682"/>
      <c r="U256" s="677"/>
      <c r="V256" s="678"/>
      <c r="W256" s="678"/>
      <c r="X256" s="679"/>
      <c r="Y256" s="15"/>
      <c r="Z256" s="910"/>
      <c r="AA256" s="910"/>
      <c r="AB256" s="910"/>
      <c r="AC256" s="910"/>
      <c r="AD256" s="910"/>
      <c r="AE256" s="910"/>
      <c r="AF256" s="910"/>
      <c r="AG256" s="910"/>
      <c r="AH256" s="910"/>
      <c r="AI256" s="910"/>
      <c r="AJ256" s="910"/>
      <c r="AK256" s="910"/>
      <c r="AL256" s="910"/>
      <c r="AM256" s="910"/>
      <c r="AN256" s="910"/>
      <c r="AO256" s="910"/>
      <c r="AP256" s="910"/>
      <c r="AQ256" s="910"/>
      <c r="AR256" s="910"/>
      <c r="AS256" s="910"/>
      <c r="AT256" s="910"/>
      <c r="AU256" s="910"/>
      <c r="AV256" s="910"/>
      <c r="AW256" s="1263"/>
      <c r="AX256" s="154"/>
      <c r="AY256" s="669"/>
      <c r="AZ256" s="670"/>
      <c r="BA256" s="670"/>
      <c r="BB256" s="901"/>
      <c r="BC256" s="902"/>
      <c r="BD256" s="902"/>
      <c r="BE256" s="903"/>
      <c r="BF256" s="20"/>
      <c r="BG256" s="669"/>
      <c r="BH256" s="670"/>
      <c r="BI256" s="670"/>
      <c r="BJ256" s="677"/>
      <c r="BK256" s="678"/>
      <c r="BL256" s="678"/>
      <c r="BM256" s="679"/>
      <c r="BN256" s="20"/>
      <c r="BO256" s="669"/>
      <c r="BP256" s="670"/>
      <c r="BQ256" s="682"/>
      <c r="BR256" s="677"/>
      <c r="BS256" s="678"/>
      <c r="BT256" s="678"/>
      <c r="BU256" s="679"/>
      <c r="BV256" s="15"/>
      <c r="BW256" s="910"/>
      <c r="BX256" s="910"/>
      <c r="BY256" s="910"/>
      <c r="BZ256" s="910"/>
      <c r="CA256" s="910"/>
      <c r="CB256" s="910"/>
      <c r="CC256" s="910"/>
      <c r="CD256" s="910"/>
      <c r="CE256" s="910"/>
      <c r="CF256" s="910"/>
      <c r="CG256" s="910"/>
      <c r="CH256" s="910"/>
      <c r="CI256" s="910"/>
      <c r="CJ256" s="910"/>
      <c r="CK256" s="910"/>
      <c r="CL256" s="910"/>
      <c r="CM256" s="910"/>
      <c r="CN256" s="910"/>
      <c r="CO256" s="910"/>
      <c r="CP256" s="910"/>
      <c r="CQ256" s="910"/>
      <c r="CR256" s="910"/>
      <c r="CS256" s="910"/>
      <c r="CT256" s="1263"/>
      <c r="CU256" s="1250"/>
      <c r="CV256" s="154"/>
      <c r="CW256" s="669"/>
      <c r="CX256" s="670"/>
      <c r="CY256" s="670"/>
      <c r="CZ256" s="901"/>
      <c r="DA256" s="902"/>
      <c r="DB256" s="902"/>
      <c r="DC256" s="903"/>
      <c r="DD256" s="20"/>
      <c r="DE256" s="669"/>
      <c r="DF256" s="670"/>
      <c r="DG256" s="670"/>
      <c r="DH256" s="677"/>
      <c r="DI256" s="678"/>
      <c r="DJ256" s="678"/>
      <c r="DK256" s="679"/>
      <c r="DL256" s="20"/>
      <c r="DM256" s="669"/>
      <c r="DN256" s="670"/>
      <c r="DO256" s="682"/>
      <c r="DP256" s="677"/>
      <c r="DQ256" s="678"/>
      <c r="DR256" s="678"/>
      <c r="DS256" s="679"/>
      <c r="DT256" s="15"/>
      <c r="DU256" s="910"/>
      <c r="DV256" s="910"/>
      <c r="DW256" s="910"/>
      <c r="DX256" s="910"/>
      <c r="DY256" s="910"/>
      <c r="DZ256" s="910"/>
      <c r="EA256" s="910"/>
      <c r="EB256" s="910"/>
      <c r="EC256" s="910"/>
      <c r="ED256" s="910"/>
      <c r="EE256" s="910"/>
      <c r="EF256" s="910"/>
      <c r="EG256" s="910"/>
      <c r="EH256" s="910"/>
      <c r="EI256" s="910"/>
      <c r="EJ256" s="910"/>
      <c r="EK256" s="910"/>
      <c r="EL256" s="910"/>
      <c r="EM256" s="910"/>
      <c r="EN256" s="910"/>
      <c r="EO256" s="910"/>
      <c r="EP256" s="910"/>
      <c r="EQ256" s="910"/>
      <c r="ER256" s="1263"/>
      <c r="ES256" s="154"/>
      <c r="ET256" s="669"/>
      <c r="EU256" s="670"/>
      <c r="EV256" s="670"/>
      <c r="EW256" s="901"/>
      <c r="EX256" s="902"/>
      <c r="EY256" s="902"/>
      <c r="EZ256" s="903"/>
      <c r="FA256" s="20"/>
      <c r="FB256" s="669"/>
      <c r="FC256" s="670"/>
      <c r="FD256" s="670"/>
      <c r="FE256" s="677"/>
      <c r="FF256" s="678"/>
      <c r="FG256" s="678"/>
      <c r="FH256" s="679"/>
      <c r="FI256" s="20"/>
      <c r="FJ256" s="669"/>
      <c r="FK256" s="670"/>
      <c r="FL256" s="682"/>
      <c r="FM256" s="677"/>
      <c r="FN256" s="678"/>
      <c r="FO256" s="678"/>
      <c r="FP256" s="679"/>
      <c r="FQ256" s="15"/>
      <c r="FR256" s="910"/>
      <c r="FS256" s="910"/>
      <c r="FT256" s="910"/>
      <c r="FU256" s="910"/>
      <c r="FV256" s="910"/>
      <c r="FW256" s="910"/>
      <c r="FX256" s="910"/>
      <c r="FY256" s="910"/>
      <c r="FZ256" s="910"/>
      <c r="GA256" s="910"/>
      <c r="GB256" s="910"/>
      <c r="GC256" s="910"/>
      <c r="GD256" s="910"/>
      <c r="GE256" s="910"/>
      <c r="GF256" s="910"/>
      <c r="GG256" s="910"/>
      <c r="GH256" s="910"/>
      <c r="GI256" s="910"/>
      <c r="GJ256" s="910"/>
      <c r="GK256" s="910"/>
      <c r="GL256" s="910"/>
      <c r="GM256" s="910"/>
      <c r="GN256" s="910"/>
      <c r="GO256" s="1263"/>
    </row>
    <row r="257" spans="1:197" ht="8.25" customHeight="1" x14ac:dyDescent="0.25">
      <c r="A257" s="154"/>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15"/>
      <c r="Z257" s="709" t="str">
        <f>IF('FRONT PAGE'!$A$1="www.fly-logics.com","OWNERS",0)</f>
        <v>OWNERS</v>
      </c>
      <c r="AA257" s="710"/>
      <c r="AB257" s="710"/>
      <c r="AC257" s="710"/>
      <c r="AD257" s="710"/>
      <c r="AE257" s="710"/>
      <c r="AF257" s="843"/>
      <c r="AG257" s="843"/>
      <c r="AH257" s="843"/>
      <c r="AI257" s="843"/>
      <c r="AJ257" s="843"/>
      <c r="AK257" s="843"/>
      <c r="AL257" s="843"/>
      <c r="AM257" s="843"/>
      <c r="AN257" s="843"/>
      <c r="AO257" s="843"/>
      <c r="AP257" s="843"/>
      <c r="AQ257" s="843"/>
      <c r="AR257" s="843"/>
      <c r="AS257" s="843"/>
      <c r="AT257" s="843"/>
      <c r="AU257" s="843"/>
      <c r="AV257" s="843"/>
      <c r="AW257" s="1263"/>
      <c r="AX257" s="154"/>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15"/>
      <c r="BW257" s="709" t="str">
        <f>IF('FRONT PAGE'!$A$1="www.fly-logics.com","OWNERS",0)</f>
        <v>OWNERS</v>
      </c>
      <c r="BX257" s="710"/>
      <c r="BY257" s="710"/>
      <c r="BZ257" s="710"/>
      <c r="CA257" s="710"/>
      <c r="CB257" s="710"/>
      <c r="CC257" s="843"/>
      <c r="CD257" s="843"/>
      <c r="CE257" s="843"/>
      <c r="CF257" s="843"/>
      <c r="CG257" s="843"/>
      <c r="CH257" s="843"/>
      <c r="CI257" s="843"/>
      <c r="CJ257" s="843"/>
      <c r="CK257" s="843"/>
      <c r="CL257" s="843"/>
      <c r="CM257" s="843"/>
      <c r="CN257" s="843"/>
      <c r="CO257" s="843"/>
      <c r="CP257" s="843"/>
      <c r="CQ257" s="843"/>
      <c r="CR257" s="843"/>
      <c r="CS257" s="844"/>
      <c r="CT257" s="1263"/>
      <c r="CU257" s="1250"/>
      <c r="CV257" s="154"/>
      <c r="CW257" s="20"/>
      <c r="CX257" s="20"/>
      <c r="CY257" s="20"/>
      <c r="CZ257" s="20"/>
      <c r="DA257" s="20"/>
      <c r="DB257" s="20"/>
      <c r="DC257" s="20"/>
      <c r="DD257" s="20"/>
      <c r="DE257" s="20"/>
      <c r="DF257" s="20"/>
      <c r="DG257" s="20"/>
      <c r="DH257" s="20"/>
      <c r="DI257" s="20"/>
      <c r="DJ257" s="20"/>
      <c r="DK257" s="20"/>
      <c r="DL257" s="20"/>
      <c r="DM257" s="20"/>
      <c r="DN257" s="20"/>
      <c r="DO257" s="20"/>
      <c r="DP257" s="20"/>
      <c r="DQ257" s="20"/>
      <c r="DR257" s="20"/>
      <c r="DS257" s="20"/>
      <c r="DT257" s="15"/>
      <c r="DU257" s="709" t="str">
        <f>IF('FRONT PAGE'!$A$1="www.fly-logics.com","OWNERS",0)</f>
        <v>OWNERS</v>
      </c>
      <c r="DV257" s="710"/>
      <c r="DW257" s="710"/>
      <c r="DX257" s="710"/>
      <c r="DY257" s="710"/>
      <c r="DZ257" s="710"/>
      <c r="EA257" s="843"/>
      <c r="EB257" s="843"/>
      <c r="EC257" s="843"/>
      <c r="ED257" s="843"/>
      <c r="EE257" s="843"/>
      <c r="EF257" s="843"/>
      <c r="EG257" s="843"/>
      <c r="EH257" s="843"/>
      <c r="EI257" s="843"/>
      <c r="EJ257" s="843"/>
      <c r="EK257" s="843"/>
      <c r="EL257" s="843"/>
      <c r="EM257" s="843"/>
      <c r="EN257" s="843"/>
      <c r="EO257" s="843"/>
      <c r="EP257" s="843"/>
      <c r="EQ257" s="843"/>
      <c r="ER257" s="1263"/>
      <c r="ES257" s="154"/>
      <c r="ET257" s="20"/>
      <c r="EU257" s="20"/>
      <c r="EV257" s="20"/>
      <c r="EW257" s="20"/>
      <c r="EX257" s="20"/>
      <c r="EY257" s="20"/>
      <c r="EZ257" s="20"/>
      <c r="FA257" s="20"/>
      <c r="FB257" s="20"/>
      <c r="FC257" s="20"/>
      <c r="FD257" s="20"/>
      <c r="FE257" s="20"/>
      <c r="FF257" s="20"/>
      <c r="FG257" s="20"/>
      <c r="FH257" s="20"/>
      <c r="FI257" s="20"/>
      <c r="FJ257" s="20"/>
      <c r="FK257" s="20"/>
      <c r="FL257" s="20"/>
      <c r="FM257" s="20"/>
      <c r="FN257" s="20"/>
      <c r="FO257" s="20"/>
      <c r="FP257" s="20"/>
      <c r="FQ257" s="15"/>
      <c r="FR257" s="709" t="str">
        <f>IF('FRONT PAGE'!$A$1="www.fly-logics.com","OWNERS",0)</f>
        <v>OWNERS</v>
      </c>
      <c r="FS257" s="710"/>
      <c r="FT257" s="710"/>
      <c r="FU257" s="710"/>
      <c r="FV257" s="710"/>
      <c r="FW257" s="710"/>
      <c r="FX257" s="843"/>
      <c r="FY257" s="843"/>
      <c r="FZ257" s="843"/>
      <c r="GA257" s="843"/>
      <c r="GB257" s="843"/>
      <c r="GC257" s="843"/>
      <c r="GD257" s="843"/>
      <c r="GE257" s="843"/>
      <c r="GF257" s="843"/>
      <c r="GG257" s="843"/>
      <c r="GH257" s="843"/>
      <c r="GI257" s="843"/>
      <c r="GJ257" s="843"/>
      <c r="GK257" s="843"/>
      <c r="GL257" s="843"/>
      <c r="GM257" s="843"/>
      <c r="GN257" s="844"/>
      <c r="GO257" s="1263"/>
    </row>
    <row r="258" spans="1:197" ht="6" customHeight="1" x14ac:dyDescent="0.25">
      <c r="A258" s="789"/>
      <c r="B258" s="658"/>
      <c r="C258" s="658"/>
      <c r="D258" s="658"/>
      <c r="E258" s="658"/>
      <c r="F258" s="658"/>
      <c r="G258" s="658"/>
      <c r="H258" s="658"/>
      <c r="I258" s="658"/>
      <c r="J258" s="658"/>
      <c r="K258" s="658"/>
      <c r="L258" s="658"/>
      <c r="M258" s="658"/>
      <c r="N258" s="658"/>
      <c r="O258" s="658"/>
      <c r="P258" s="658"/>
      <c r="Q258" s="658"/>
      <c r="R258" s="658"/>
      <c r="S258" s="658"/>
      <c r="T258" s="658"/>
      <c r="U258" s="658"/>
      <c r="V258" s="658"/>
      <c r="W258" s="658"/>
      <c r="X258" s="658"/>
      <c r="Y258" s="664"/>
      <c r="Z258" s="711"/>
      <c r="AA258" s="712"/>
      <c r="AB258" s="712"/>
      <c r="AC258" s="712"/>
      <c r="AD258" s="712"/>
      <c r="AE258" s="712"/>
      <c r="AF258" s="845"/>
      <c r="AG258" s="845"/>
      <c r="AH258" s="845"/>
      <c r="AI258" s="845"/>
      <c r="AJ258" s="845"/>
      <c r="AK258" s="845"/>
      <c r="AL258" s="845"/>
      <c r="AM258" s="845"/>
      <c r="AN258" s="845"/>
      <c r="AO258" s="845"/>
      <c r="AP258" s="845"/>
      <c r="AQ258" s="845"/>
      <c r="AR258" s="845"/>
      <c r="AS258" s="845"/>
      <c r="AT258" s="845"/>
      <c r="AU258" s="845"/>
      <c r="AV258" s="845"/>
      <c r="AW258" s="1263"/>
      <c r="AX258" s="789"/>
      <c r="AY258" s="658"/>
      <c r="AZ258" s="658"/>
      <c r="BA258" s="658"/>
      <c r="BB258" s="658"/>
      <c r="BC258" s="658"/>
      <c r="BD258" s="658"/>
      <c r="BE258" s="658"/>
      <c r="BF258" s="658"/>
      <c r="BG258" s="658"/>
      <c r="BH258" s="658"/>
      <c r="BI258" s="658"/>
      <c r="BJ258" s="658"/>
      <c r="BK258" s="658"/>
      <c r="BL258" s="658"/>
      <c r="BM258" s="658"/>
      <c r="BN258" s="658"/>
      <c r="BO258" s="658"/>
      <c r="BP258" s="658"/>
      <c r="BQ258" s="658"/>
      <c r="BR258" s="658"/>
      <c r="BS258" s="658"/>
      <c r="BT258" s="658"/>
      <c r="BU258" s="658"/>
      <c r="BV258" s="664"/>
      <c r="BW258" s="711"/>
      <c r="BX258" s="712"/>
      <c r="BY258" s="712"/>
      <c r="BZ258" s="712"/>
      <c r="CA258" s="712"/>
      <c r="CB258" s="712"/>
      <c r="CC258" s="845"/>
      <c r="CD258" s="845"/>
      <c r="CE258" s="845"/>
      <c r="CF258" s="845"/>
      <c r="CG258" s="845"/>
      <c r="CH258" s="845"/>
      <c r="CI258" s="845"/>
      <c r="CJ258" s="845"/>
      <c r="CK258" s="845"/>
      <c r="CL258" s="845"/>
      <c r="CM258" s="845"/>
      <c r="CN258" s="845"/>
      <c r="CO258" s="845"/>
      <c r="CP258" s="845"/>
      <c r="CQ258" s="845"/>
      <c r="CR258" s="845"/>
      <c r="CS258" s="846"/>
      <c r="CT258" s="1263"/>
      <c r="CU258" s="1250"/>
      <c r="CV258" s="789"/>
      <c r="CW258" s="658"/>
      <c r="CX258" s="658"/>
      <c r="CY258" s="658"/>
      <c r="CZ258" s="658"/>
      <c r="DA258" s="658"/>
      <c r="DB258" s="658"/>
      <c r="DC258" s="658"/>
      <c r="DD258" s="658"/>
      <c r="DE258" s="658"/>
      <c r="DF258" s="658"/>
      <c r="DG258" s="658"/>
      <c r="DH258" s="658"/>
      <c r="DI258" s="658"/>
      <c r="DJ258" s="658"/>
      <c r="DK258" s="658"/>
      <c r="DL258" s="658"/>
      <c r="DM258" s="658"/>
      <c r="DN258" s="658"/>
      <c r="DO258" s="658"/>
      <c r="DP258" s="658"/>
      <c r="DQ258" s="658"/>
      <c r="DR258" s="658"/>
      <c r="DS258" s="658"/>
      <c r="DT258" s="664"/>
      <c r="DU258" s="711"/>
      <c r="DV258" s="712"/>
      <c r="DW258" s="712"/>
      <c r="DX258" s="712"/>
      <c r="DY258" s="712"/>
      <c r="DZ258" s="712"/>
      <c r="EA258" s="845"/>
      <c r="EB258" s="845"/>
      <c r="EC258" s="845"/>
      <c r="ED258" s="845"/>
      <c r="EE258" s="845"/>
      <c r="EF258" s="845"/>
      <c r="EG258" s="845"/>
      <c r="EH258" s="845"/>
      <c r="EI258" s="845"/>
      <c r="EJ258" s="845"/>
      <c r="EK258" s="845"/>
      <c r="EL258" s="845"/>
      <c r="EM258" s="845"/>
      <c r="EN258" s="845"/>
      <c r="EO258" s="845"/>
      <c r="EP258" s="845"/>
      <c r="EQ258" s="845"/>
      <c r="ER258" s="1263"/>
      <c r="ES258" s="789"/>
      <c r="ET258" s="658"/>
      <c r="EU258" s="658"/>
      <c r="EV258" s="658"/>
      <c r="EW258" s="658"/>
      <c r="EX258" s="658"/>
      <c r="EY258" s="658"/>
      <c r="EZ258" s="658"/>
      <c r="FA258" s="658"/>
      <c r="FB258" s="658"/>
      <c r="FC258" s="658"/>
      <c r="FD258" s="658"/>
      <c r="FE258" s="658"/>
      <c r="FF258" s="658"/>
      <c r="FG258" s="658"/>
      <c r="FH258" s="658"/>
      <c r="FI258" s="658"/>
      <c r="FJ258" s="658"/>
      <c r="FK258" s="658"/>
      <c r="FL258" s="658"/>
      <c r="FM258" s="658"/>
      <c r="FN258" s="658"/>
      <c r="FO258" s="658"/>
      <c r="FP258" s="658"/>
      <c r="FQ258" s="664"/>
      <c r="FR258" s="711"/>
      <c r="FS258" s="712"/>
      <c r="FT258" s="712"/>
      <c r="FU258" s="712"/>
      <c r="FV258" s="712"/>
      <c r="FW258" s="712"/>
      <c r="FX258" s="845"/>
      <c r="FY258" s="845"/>
      <c r="FZ258" s="845"/>
      <c r="GA258" s="845"/>
      <c r="GB258" s="845"/>
      <c r="GC258" s="845"/>
      <c r="GD258" s="845"/>
      <c r="GE258" s="845"/>
      <c r="GF258" s="845"/>
      <c r="GG258" s="845"/>
      <c r="GH258" s="845"/>
      <c r="GI258" s="845"/>
      <c r="GJ258" s="845"/>
      <c r="GK258" s="845"/>
      <c r="GL258" s="845"/>
      <c r="GM258" s="845"/>
      <c r="GN258" s="846"/>
      <c r="GO258" s="1263"/>
    </row>
    <row r="259" spans="1:197" ht="12.75" customHeight="1" x14ac:dyDescent="0.2">
      <c r="A259" s="790"/>
      <c r="B259" s="722" t="str">
        <f>'ANNUAL SUMMARY'!$C$50</f>
        <v>FLIGHT INSTRUCTOR</v>
      </c>
      <c r="C259" s="723"/>
      <c r="D259" s="723"/>
      <c r="E259" s="723"/>
      <c r="F259" s="723"/>
      <c r="G259" s="723"/>
      <c r="H259" s="723"/>
      <c r="I259" s="723"/>
      <c r="J259" s="723"/>
      <c r="K259" s="723"/>
      <c r="L259" s="723"/>
      <c r="M259" s="723"/>
      <c r="N259" s="723"/>
      <c r="O259" s="719" t="str">
        <f>'ANNUAL SUMMARY'!$Q$50</f>
        <v>NO FLIGHTS</v>
      </c>
      <c r="P259" s="720"/>
      <c r="Q259" s="720"/>
      <c r="R259" s="720"/>
      <c r="S259" s="720"/>
      <c r="T259" s="721"/>
      <c r="U259" s="724">
        <f>SUMIF('PREVIOUS LOGS'!$K$6,K218,'PREVIOUS LOGS'!$U$47)+SUMIF('PREVIOUS LOGS'!$K$59,$K$6,'PREVIOUS LOGS'!$U$100)+SUMIF('PREVIOUS LOGS'!$K$112,K218,'PREVIOUS LOGS'!$U$153)+SUMIF('PREVIOUS LOGS'!$K$165,K218,'PREVIOUS LOGS'!$U$206)+SUMIF('PREVIOUS LOGS'!$K$218,K218,'PREVIOUS LOGS'!$U$259)+SUMIF('PREVIOUS LOGS'!$K$271,K218,'PREVIOUS LOGS'!$U$312)+SUMIF('PREVIOUS LOGS'!$K$324,K218,'PREVIOUS LOGS'!$U$365)+SUMIF('PREVIOUS LOGS'!$BH$6,K218,'PREVIOUS LOGS'!$BR$47)+SUMIF('PREVIOUS LOGS'!$BH$59,$K$6,'PREVIOUS LOGS'!$BR$100)+SUMIF('PREVIOUS LOGS'!$BH$112,K218,'PREVIOUS LOGS'!$BR$153)+SUMIF('PREVIOUS LOGS'!$BH$165,K218,'PREVIOUS LOGS'!$BR$206)+SUMIF('PREVIOUS LOGS'!$BH$218,K218,'PREVIOUS LOGS'!$BR$259)+SUMIF('PREVIOUS LOGS'!$BH$271,K218,'PREVIOUS LOGS'!$BR$312)+SUMIF('PREVIOUS LOGS'!$BH$324,K218,'PREVIOUS LOGS'!$BR$365)+SUMIF('PREVIOUS LOGS'!$DF$6,K218,'PREVIOUS LOGS'!$DP$47)+SUMIF('PREVIOUS LOGS'!$DF$59,$K$6,'PREVIOUS LOGS'!$DP$100)+SUMIF('PREVIOUS LOGS'!$DF$112,K218,'PREVIOUS LOGS'!$DP$153)+SUMIF('PREVIOUS LOGS'!$DF$165,K218,'PREVIOUS LOGS'!$DP$206)+SUMIF('PREVIOUS LOGS'!$DF$218,K218,'PREVIOUS LOGS'!$DP$259)+SUMIF('PREVIOUS LOGS'!$DF$271,K218,'PREVIOUS LOGS'!$DP$312)+SUMIF('PREVIOUS LOGS'!$DF$324,K218,'PREVIOUS LOGS'!$DP$365)+SUMIF('PREVIOUS LOGS'!$FC$6,K218,'PREVIOUS LOGS'!$FM$47)+SUMIF('PREVIOUS LOGS'!$FC$59,$K$6,'PREVIOUS LOGS'!$FM$100)+SUMIF('PREVIOUS LOGS'!$FC$112,K218,'PREVIOUS LOGS'!$FM$153)+SUMIF('PREVIOUS LOGS'!$FC$165,K218,'PREVIOUS LOGS'!$FM$206)+SUMIF('PREVIOUS LOGS'!$FC$218,K218,'PREVIOUS LOGS'!$FM$259)+SUMIF('PREVIOUS LOGS'!$FC$271,K218,'PREVIOUS LOGS'!$FM$312)+SUMIF('PREVIOUS LOGS'!$FC$324,K218,'PREVIOUS LOGS'!$FM$365)+SUMIF('ANNUAL SUMMARY'!$L$6,K218,'ANNUAL SUMMARY'!$V$50)+SUMIF('ANNUAL SUMMARY'!$L$64,K218,'ANNUAL SUMMARY'!$V$108)+SUMIF('ANNUAL SUMMARY'!$L$122,K218,'ANNUAL SUMMARY'!$V$166)+SUMIF('ANNUAL SUMMARY'!$L$180,K218,'ANNUAL SUMMARY'!$V$224)+SUMIF('ANNUAL SUMMARY'!$L$238,K218,'ANNUAL SUMMARY'!$V$282)+SUMIF('ANNUAL SUMMARY'!$L$296,K218,'ANNUAL SUMMARY'!$V$340)+SUMIF('ANNUAL SUMMARY'!$L$354,K218,'ANNUAL SUMMARY'!$V$398)+SUMIF('ANNUAL SUMMARY'!$L$412,K218,'ANNUAL SUMMARY'!$V$456)+SUMIF('ANNUAL SUMMARY'!$L$470,K218,'ANNUAL SUMMARY'!$V$514)+SUMIF('ANNUAL SUMMARY'!$L$528,K218,'ANNUAL SUMMARY'!$V$572)+SUMIF('ANNUAL SUMMARY'!$L$586,K218,'ANNUAL SUMMARY'!$V$630)+SUMIF('ANNUAL SUMMARY'!$L$644,K218,'ANNUAL SUMMARY'!$V$688)+SUMIF('ANNUAL SUMMARY'!$BI$6,K218,'ANNUAL SUMMARY'!$BS$50)+SUMIF('ANNUAL SUMMARY'!$BI$64,K218,'ANNUAL SUMMARY'!$BS$108)+SUMIF('ANNUAL SUMMARY'!$BI$122,K218,'ANNUAL SUMMARY'!$BS$166)+SUMIF('ANNUAL SUMMARY'!$BI$180,K218,'ANNUAL SUMMARY'!$BS$224)+SUMIF('ANNUAL SUMMARY'!$BI$238,K218,'ANNUAL SUMMARY'!$BS$282)+SUMIF('ANNUAL SUMMARY'!$BI$296,K218,'ANNUAL SUMMARY'!$BS$340)+SUMIF('ANNUAL SUMMARY'!$BI$354,K218,'ANNUAL SUMMARY'!$BS$398)+SUMIF('ANNUAL SUMMARY'!$BI$412,K218,'ANNUAL SUMMARY'!$BS$456)+SUMIF('ANNUAL SUMMARY'!$BI$470,K218,'ANNUAL SUMMARY'!$BS$514)+SUMIF('ANNUAL SUMMARY'!$BI$528,K218,'ANNUAL SUMMARY'!$BS$572)+SUMIF('ANNUAL SUMMARY'!$BI$586,K218,'ANNUAL SUMMARY'!$BS$630)+SUMIF('ANNUAL SUMMARY'!$BI$644,K218,'ANNUAL SUMMARY'!$BS$688)+SUMIF('ANNUAL SUMMARY'!$DH$6,K218,'ANNUAL SUMMARY'!$DR$50)+SUMIF('ANNUAL SUMMARY'!$DH$64,K218,'ANNUAL SUMMARY'!$DR$108)+SUMIF('ANNUAL SUMMARY'!$DH$122,K218,'ANNUAL SUMMARY'!$DR$166)+SUMIF('ANNUAL SUMMARY'!$DH$180,K218,'ANNUAL SUMMARY'!$DR$224)+SUMIF('ANNUAL SUMMARY'!$DH$238,K218,'ANNUAL SUMMARY'!$DR$282)+SUMIF('ANNUAL SUMMARY'!$DH$296,K218,'ANNUAL SUMMARY'!$DR$340)+SUMIF('ANNUAL SUMMARY'!$DH$354,K218,'ANNUAL SUMMARY'!$DR$398)+SUMIF('ANNUAL SUMMARY'!$DH$412,K218,'ANNUAL SUMMARY'!$DR$456)+SUMIF('ANNUAL SUMMARY'!$DH$470,K218,'ANNUAL SUMMARY'!$DR$514)+SUMIF('ANNUAL SUMMARY'!$DH$528,K218,'ANNUAL SUMMARY'!$DR$572)+SUMIF('ANNUAL SUMMARY'!$DH$586,K218,'ANNUAL SUMMARY'!$DR$630)+SUMIF('ANNUAL SUMMARY'!$FE$6,K218,'ANNUAL SUMMARY'!$FO$50)+SUMIF('ANNUAL SUMMARY'!$DH$644,K218,'ANNUAL SUMMARY'!$DR$688)+SUMIF('ANNUAL SUMMARY'!$FE$64,K218,'ANNUAL SUMMARY'!$FO$108)+SUMIF('ANNUAL SUMMARY'!$FE$122,K218,'ANNUAL SUMMARY'!$FO$166)+SUMIF('ANNUAL SUMMARY'!$FE$180,K218,'ANNUAL SUMMARY'!$FO$224)+SUMIF('ANNUAL SUMMARY'!$FE$238,K218,'ANNUAL SUMMARY'!$FO$282)+SUMIF('ANNUAL SUMMARY'!$FE$296,K218,'ANNUAL SUMMARY'!$FO$340)+SUMIF('ANNUAL SUMMARY'!$FE$354,K218,'ANNUAL SUMMARY'!$FO$398)+SUMIF('ANNUAL SUMMARY'!$FE$412,K218,'ANNUAL SUMMARY'!$FO$456)+SUMIF('ANNUAL SUMMARY'!$FE$470,K218,'ANNUAL SUMMARY'!$FO$514)+SUMIF('ANNUAL SUMMARY'!$FE$586,K218,'ANNUAL SUMMARY'!$FO$630)+SUMIF('ANNUAL SUMMARY'!$FE$528,K218,'ANNUAL SUMMARY'!$FO$572)+SUMIF('ANNUAL SUMMARY'!$FE$644,K218,'ANNUAL SUMMARY'!$FO$688)</f>
        <v>0</v>
      </c>
      <c r="V259" s="725"/>
      <c r="W259" s="725"/>
      <c r="X259" s="726"/>
      <c r="Y259" s="643"/>
      <c r="Z259" s="709" t="str">
        <f>IF('FRONT PAGE'!$A$1="www.fly-logics.com","MANUFACTURER",0)</f>
        <v>MANUFACTURER</v>
      </c>
      <c r="AA259" s="710"/>
      <c r="AB259" s="710"/>
      <c r="AC259" s="710"/>
      <c r="AD259" s="710"/>
      <c r="AE259" s="710"/>
      <c r="AF259" s="690"/>
      <c r="AG259" s="690"/>
      <c r="AH259" s="690"/>
      <c r="AI259" s="690"/>
      <c r="AJ259" s="690"/>
      <c r="AK259" s="691"/>
      <c r="AL259" s="709" t="str">
        <f>IF('FRONT PAGE'!$A$1="www.fly-logics.com","MODEL",0)</f>
        <v>MODEL</v>
      </c>
      <c r="AM259" s="710"/>
      <c r="AN259" s="710"/>
      <c r="AO259" s="710"/>
      <c r="AP259" s="710"/>
      <c r="AQ259" s="710"/>
      <c r="AR259" s="689"/>
      <c r="AS259" s="690"/>
      <c r="AT259" s="690"/>
      <c r="AU259" s="690"/>
      <c r="AV259" s="690"/>
      <c r="AW259" s="1263"/>
      <c r="AX259" s="790"/>
      <c r="AY259" s="722" t="str">
        <f>'ANNUAL SUMMARY'!$C$50</f>
        <v>FLIGHT INSTRUCTOR</v>
      </c>
      <c r="AZ259" s="723"/>
      <c r="BA259" s="723"/>
      <c r="BB259" s="723"/>
      <c r="BC259" s="723"/>
      <c r="BD259" s="723"/>
      <c r="BE259" s="723"/>
      <c r="BF259" s="723"/>
      <c r="BG259" s="723"/>
      <c r="BH259" s="723"/>
      <c r="BI259" s="723"/>
      <c r="BJ259" s="723"/>
      <c r="BK259" s="723"/>
      <c r="BL259" s="719" t="str">
        <f>'ANNUAL SUMMARY'!$Q$50</f>
        <v>NO FLIGHTS</v>
      </c>
      <c r="BM259" s="720"/>
      <c r="BN259" s="720"/>
      <c r="BO259" s="720"/>
      <c r="BP259" s="720"/>
      <c r="BQ259" s="721"/>
      <c r="BR259" s="724">
        <f>SUMIF('PREVIOUS LOGS'!$K$6,BH218,'PREVIOUS LOGS'!$U$47)+SUMIF('PREVIOUS LOGS'!$K$59,$K$6,'PREVIOUS LOGS'!$U$100)+SUMIF('PREVIOUS LOGS'!$K$112,BH218,'PREVIOUS LOGS'!$U$153)+SUMIF('PREVIOUS LOGS'!$K$165,BH218,'PREVIOUS LOGS'!$U$206)+SUMIF('PREVIOUS LOGS'!$K$218,BH218,'PREVIOUS LOGS'!$U$259)+SUMIF('PREVIOUS LOGS'!$K$271,BH218,'PREVIOUS LOGS'!$U$312)+SUMIF('PREVIOUS LOGS'!$K$324,BH218,'PREVIOUS LOGS'!$U$365)+SUMIF('PREVIOUS LOGS'!$BH$6,BH218,'PREVIOUS LOGS'!$BR$47)+SUMIF('PREVIOUS LOGS'!$BH$59,$K$6,'PREVIOUS LOGS'!$BR$100)+SUMIF('PREVIOUS LOGS'!$BH$112,BH218,'PREVIOUS LOGS'!$BR$153)+SUMIF('PREVIOUS LOGS'!$BH$165,BH218,'PREVIOUS LOGS'!$BR$206)+SUMIF('PREVIOUS LOGS'!$BH$218,BH218,'PREVIOUS LOGS'!$BR$259)+SUMIF('PREVIOUS LOGS'!$BH$271,BH218,'PREVIOUS LOGS'!$BR$312)+SUMIF('PREVIOUS LOGS'!$BH$324,BH218,'PREVIOUS LOGS'!$BR$365)+SUMIF('PREVIOUS LOGS'!$DF$6,BH218,'PREVIOUS LOGS'!$DP$47)+SUMIF('PREVIOUS LOGS'!$DF$59,$K$6,'PREVIOUS LOGS'!$DP$100)+SUMIF('PREVIOUS LOGS'!$DF$112,BH218,'PREVIOUS LOGS'!$DP$153)+SUMIF('PREVIOUS LOGS'!$DF$165,BH218,'PREVIOUS LOGS'!$DP$206)+SUMIF('PREVIOUS LOGS'!$DF$218,BH218,'PREVIOUS LOGS'!$DP$259)+SUMIF('PREVIOUS LOGS'!$DF$271,BH218,'PREVIOUS LOGS'!$DP$312)+SUMIF('PREVIOUS LOGS'!$DF$324,BH218,'PREVIOUS LOGS'!$DP$365)+SUMIF('PREVIOUS LOGS'!$FC$6,BH218,'PREVIOUS LOGS'!$FM$47)+SUMIF('PREVIOUS LOGS'!$FC$59,$K$6,'PREVIOUS LOGS'!$FM$100)+SUMIF('PREVIOUS LOGS'!$FC$112,BH218,'PREVIOUS LOGS'!$FM$153)+SUMIF('PREVIOUS LOGS'!$FC$165,BH218,'PREVIOUS LOGS'!$FM$206)+SUMIF('PREVIOUS LOGS'!$FC$218,BH218,'PREVIOUS LOGS'!$FM$259)+SUMIF('PREVIOUS LOGS'!$FC$271,BH218,'PREVIOUS LOGS'!$FM$312)+SUMIF('PREVIOUS LOGS'!$FC$324,BH218,'PREVIOUS LOGS'!$FM$365)+SUMIF('ANNUAL SUMMARY'!$L$6,BH218,'ANNUAL SUMMARY'!$V$50)+SUMIF('ANNUAL SUMMARY'!$L$64,BH218,'ANNUAL SUMMARY'!$V$108)+SUMIF('ANNUAL SUMMARY'!$L$122,BH218,'ANNUAL SUMMARY'!$V$166)+SUMIF('ANNUAL SUMMARY'!$L$180,BH218,'ANNUAL SUMMARY'!$V$224)+SUMIF('ANNUAL SUMMARY'!$L$238,BH218,'ANNUAL SUMMARY'!$V$282)+SUMIF('ANNUAL SUMMARY'!$L$296,BH218,'ANNUAL SUMMARY'!$V$340)+SUMIF('ANNUAL SUMMARY'!$L$354,BH218,'ANNUAL SUMMARY'!$V$398)+SUMIF('ANNUAL SUMMARY'!$L$412,BH218,'ANNUAL SUMMARY'!$V$456)+SUMIF('ANNUAL SUMMARY'!$L$470,BH218,'ANNUAL SUMMARY'!$V$514)+SUMIF('ANNUAL SUMMARY'!$L$528,BH218,'ANNUAL SUMMARY'!$V$572)+SUMIF('ANNUAL SUMMARY'!$L$586,BH218,'ANNUAL SUMMARY'!$V$630)+SUMIF('ANNUAL SUMMARY'!$L$644,BH218,'ANNUAL SUMMARY'!$V$688)+SUMIF('ANNUAL SUMMARY'!$BI$6,BH218,'ANNUAL SUMMARY'!$BS$50)+SUMIF('ANNUAL SUMMARY'!$BI$64,BH218,'ANNUAL SUMMARY'!$BS$108)+SUMIF('ANNUAL SUMMARY'!$BI$122,BH218,'ANNUAL SUMMARY'!$BS$166)+SUMIF('ANNUAL SUMMARY'!$BI$180,BH218,'ANNUAL SUMMARY'!$BS$224)+SUMIF('ANNUAL SUMMARY'!$BI$238,BH218,'ANNUAL SUMMARY'!$BS$282)+SUMIF('ANNUAL SUMMARY'!$BI$296,BH218,'ANNUAL SUMMARY'!$BS$340)+SUMIF('ANNUAL SUMMARY'!$BI$354,BH218,'ANNUAL SUMMARY'!$BS$398)+SUMIF('ANNUAL SUMMARY'!$BI$412,BH218,'ANNUAL SUMMARY'!$BS$456)+SUMIF('ANNUAL SUMMARY'!$BI$470,BH218,'ANNUAL SUMMARY'!$BS$514)+SUMIF('ANNUAL SUMMARY'!$BI$528,BH218,'ANNUAL SUMMARY'!$BS$572)+SUMIF('ANNUAL SUMMARY'!$BI$586,BH218,'ANNUAL SUMMARY'!$BS$630)+SUMIF('ANNUAL SUMMARY'!$BI$644,BH218,'ANNUAL SUMMARY'!$BS$688)+SUMIF('ANNUAL SUMMARY'!$DH$6,BH218,'ANNUAL SUMMARY'!$DR$50)+SUMIF('ANNUAL SUMMARY'!$DH$64,BH218,'ANNUAL SUMMARY'!$DR$108)+SUMIF('ANNUAL SUMMARY'!$DH$122,BH218,'ANNUAL SUMMARY'!$DR$166)+SUMIF('ANNUAL SUMMARY'!$DH$180,BH218,'ANNUAL SUMMARY'!$DR$224)+SUMIF('ANNUAL SUMMARY'!$DH$238,BH218,'ANNUAL SUMMARY'!$DR$282)+SUMIF('ANNUAL SUMMARY'!$DH$296,BH218,'ANNUAL SUMMARY'!$DR$340)+SUMIF('ANNUAL SUMMARY'!$DH$354,BH218,'ANNUAL SUMMARY'!$DR$398)+SUMIF('ANNUAL SUMMARY'!$DH$412,BH218,'ANNUAL SUMMARY'!$DR$456)+SUMIF('ANNUAL SUMMARY'!$DH$470,BH218,'ANNUAL SUMMARY'!$DR$514)+SUMIF('ANNUAL SUMMARY'!$DH$528,BH218,'ANNUAL SUMMARY'!$DR$572)+SUMIF('ANNUAL SUMMARY'!$DH$586,BH218,'ANNUAL SUMMARY'!$DR$630)+SUMIF('ANNUAL SUMMARY'!$FE$6,BH218,'ANNUAL SUMMARY'!$FO$50)+SUMIF('ANNUAL SUMMARY'!$DH$644,BH218,'ANNUAL SUMMARY'!$DR$688)+SUMIF('ANNUAL SUMMARY'!$FE$64,BH218,'ANNUAL SUMMARY'!$FO$108)+SUMIF('ANNUAL SUMMARY'!$FE$122,BH218,'ANNUAL SUMMARY'!$FO$166)+SUMIF('ANNUAL SUMMARY'!$FE$180,BH218,'ANNUAL SUMMARY'!$FO$224)+SUMIF('ANNUAL SUMMARY'!$FE$238,BH218,'ANNUAL SUMMARY'!$FO$282)+SUMIF('ANNUAL SUMMARY'!$FE$296,BH218,'ANNUAL SUMMARY'!$FO$340)+SUMIF('ANNUAL SUMMARY'!$FE$354,BH218,'ANNUAL SUMMARY'!$FO$398)+SUMIF('ANNUAL SUMMARY'!$FE$412,BH218,'ANNUAL SUMMARY'!$FO$456)+SUMIF('ANNUAL SUMMARY'!$FE$470,BH218,'ANNUAL SUMMARY'!$FO$514)+SUMIF('ANNUAL SUMMARY'!$FE$586,BH218,'ANNUAL SUMMARY'!$FO$630)+SUMIF('ANNUAL SUMMARY'!$FE$528,BH218,'ANNUAL SUMMARY'!$FO$572)+SUMIF('ANNUAL SUMMARY'!$FE$644,BH218,'ANNUAL SUMMARY'!$FO$688)</f>
        <v>0</v>
      </c>
      <c r="BS259" s="725"/>
      <c r="BT259" s="725"/>
      <c r="BU259" s="726"/>
      <c r="BV259" s="643"/>
      <c r="BW259" s="709" t="str">
        <f>IF('FRONT PAGE'!$A$1="www.fly-logics.com","MANUFACTURER",0)</f>
        <v>MANUFACTURER</v>
      </c>
      <c r="BX259" s="710"/>
      <c r="BY259" s="710"/>
      <c r="BZ259" s="710"/>
      <c r="CA259" s="710"/>
      <c r="CB259" s="710"/>
      <c r="CC259" s="690"/>
      <c r="CD259" s="690"/>
      <c r="CE259" s="690"/>
      <c r="CF259" s="690"/>
      <c r="CG259" s="690"/>
      <c r="CH259" s="691"/>
      <c r="CI259" s="709" t="str">
        <f>IF('FRONT PAGE'!$A$1="www.fly-logics.com","MODEL",0)</f>
        <v>MODEL</v>
      </c>
      <c r="CJ259" s="710"/>
      <c r="CK259" s="710"/>
      <c r="CL259" s="710"/>
      <c r="CM259" s="710"/>
      <c r="CN259" s="710"/>
      <c r="CO259" s="689"/>
      <c r="CP259" s="690"/>
      <c r="CQ259" s="690"/>
      <c r="CR259" s="690"/>
      <c r="CS259" s="691"/>
      <c r="CT259" s="1263"/>
      <c r="CU259" s="1250"/>
      <c r="CV259" s="790"/>
      <c r="CW259" s="722" t="str">
        <f>'ANNUAL SUMMARY'!$C$50</f>
        <v>FLIGHT INSTRUCTOR</v>
      </c>
      <c r="CX259" s="723"/>
      <c r="CY259" s="723"/>
      <c r="CZ259" s="723"/>
      <c r="DA259" s="723"/>
      <c r="DB259" s="723"/>
      <c r="DC259" s="723"/>
      <c r="DD259" s="723"/>
      <c r="DE259" s="723"/>
      <c r="DF259" s="723"/>
      <c r="DG259" s="723"/>
      <c r="DH259" s="723"/>
      <c r="DI259" s="723"/>
      <c r="DJ259" s="719" t="str">
        <f>'ANNUAL SUMMARY'!$Q$50</f>
        <v>NO FLIGHTS</v>
      </c>
      <c r="DK259" s="720"/>
      <c r="DL259" s="720"/>
      <c r="DM259" s="720"/>
      <c r="DN259" s="720"/>
      <c r="DO259" s="721"/>
      <c r="DP259" s="724">
        <f>SUMIF('PREVIOUS LOGS'!$K$6,DF218,'PREVIOUS LOGS'!$U$47)+SUMIF('PREVIOUS LOGS'!$K$59,$K$6,'PREVIOUS LOGS'!$U$100)+SUMIF('PREVIOUS LOGS'!$K$112,DF218,'PREVIOUS LOGS'!$U$153)+SUMIF('PREVIOUS LOGS'!$K$165,DF218,'PREVIOUS LOGS'!$U$206)+SUMIF('PREVIOUS LOGS'!$K$218,DF218,'PREVIOUS LOGS'!$U$259)+SUMIF('PREVIOUS LOGS'!$K$271,DF218,'PREVIOUS LOGS'!$U$312)+SUMIF('PREVIOUS LOGS'!$K$324,DF218,'PREVIOUS LOGS'!$U$365)+SUMIF('PREVIOUS LOGS'!$BH$6,DF218,'PREVIOUS LOGS'!$BR$47)+SUMIF('PREVIOUS LOGS'!$BH$59,$K$6,'PREVIOUS LOGS'!$BR$100)+SUMIF('PREVIOUS LOGS'!$BH$112,DF218,'PREVIOUS LOGS'!$BR$153)+SUMIF('PREVIOUS LOGS'!$BH$165,DF218,'PREVIOUS LOGS'!$BR$206)+SUMIF('PREVIOUS LOGS'!$BH$218,DF218,'PREVIOUS LOGS'!$BR$259)+SUMIF('PREVIOUS LOGS'!$BH$271,DF218,'PREVIOUS LOGS'!$BR$312)+SUMIF('PREVIOUS LOGS'!$BH$324,DF218,'PREVIOUS LOGS'!$BR$365)+SUMIF('PREVIOUS LOGS'!$DF$6,DF218,'PREVIOUS LOGS'!$DP$47)+SUMIF('PREVIOUS LOGS'!$DF$59,$K$6,'PREVIOUS LOGS'!$DP$100)+SUMIF('PREVIOUS LOGS'!$DF$112,DF218,'PREVIOUS LOGS'!$DP$153)+SUMIF('PREVIOUS LOGS'!$DF$165,DF218,'PREVIOUS LOGS'!$DP$206)+SUMIF('PREVIOUS LOGS'!$DF$218,DF218,'PREVIOUS LOGS'!$DP$259)+SUMIF('PREVIOUS LOGS'!$DF$271,DF218,'PREVIOUS LOGS'!$DP$312)+SUMIF('PREVIOUS LOGS'!$DF$324,DF218,'PREVIOUS LOGS'!$DP$365)+SUMIF('PREVIOUS LOGS'!$FC$6,DF218,'PREVIOUS LOGS'!$FM$47)+SUMIF('PREVIOUS LOGS'!$FC$59,$K$6,'PREVIOUS LOGS'!$FM$100)+SUMIF('PREVIOUS LOGS'!$FC$112,DF218,'PREVIOUS LOGS'!$FM$153)+SUMIF('PREVIOUS LOGS'!$FC$165,DF218,'PREVIOUS LOGS'!$FM$206)+SUMIF('PREVIOUS LOGS'!$FC$218,DF218,'PREVIOUS LOGS'!$FM$259)+SUMIF('PREVIOUS LOGS'!$FC$271,DF218,'PREVIOUS LOGS'!$FM$312)+SUMIF('PREVIOUS LOGS'!$FC$324,DF218,'PREVIOUS LOGS'!$FM$365)+SUMIF('ANNUAL SUMMARY'!$L$6,DF218,'ANNUAL SUMMARY'!$V$50)+SUMIF('ANNUAL SUMMARY'!$L$64,DF218,'ANNUAL SUMMARY'!$V$108)+SUMIF('ANNUAL SUMMARY'!$L$122,DF218,'ANNUAL SUMMARY'!$V$166)+SUMIF('ANNUAL SUMMARY'!$L$180,DF218,'ANNUAL SUMMARY'!$V$224)+SUMIF('ANNUAL SUMMARY'!$L$238,DF218,'ANNUAL SUMMARY'!$V$282)+SUMIF('ANNUAL SUMMARY'!$L$296,DF218,'ANNUAL SUMMARY'!$V$340)+SUMIF('ANNUAL SUMMARY'!$L$354,DF218,'ANNUAL SUMMARY'!$V$398)+SUMIF('ANNUAL SUMMARY'!$L$412,DF218,'ANNUAL SUMMARY'!$V$456)+SUMIF('ANNUAL SUMMARY'!$L$470,DF218,'ANNUAL SUMMARY'!$V$514)+SUMIF('ANNUAL SUMMARY'!$L$528,DF218,'ANNUAL SUMMARY'!$V$572)+SUMIF('ANNUAL SUMMARY'!$L$586,DF218,'ANNUAL SUMMARY'!$V$630)+SUMIF('ANNUAL SUMMARY'!$L$644,DF218,'ANNUAL SUMMARY'!$V$688)+SUMIF('ANNUAL SUMMARY'!$BI$6,DF218,'ANNUAL SUMMARY'!$BS$50)+SUMIF('ANNUAL SUMMARY'!$BI$64,DF218,'ANNUAL SUMMARY'!$BS$108)+SUMIF('ANNUAL SUMMARY'!$BI$122,DF218,'ANNUAL SUMMARY'!$BS$166)+SUMIF('ANNUAL SUMMARY'!$BI$180,DF218,'ANNUAL SUMMARY'!$BS$224)+SUMIF('ANNUAL SUMMARY'!$BI$238,DF218,'ANNUAL SUMMARY'!$BS$282)+SUMIF('ANNUAL SUMMARY'!$BI$296,DF218,'ANNUAL SUMMARY'!$BS$340)+SUMIF('ANNUAL SUMMARY'!$BI$354,DF218,'ANNUAL SUMMARY'!$BS$398)+SUMIF('ANNUAL SUMMARY'!$BI$412,DF218,'ANNUAL SUMMARY'!$BS$456)+SUMIF('ANNUAL SUMMARY'!$BI$470,DF218,'ANNUAL SUMMARY'!$BS$514)+SUMIF('ANNUAL SUMMARY'!$BI$528,DF218,'ANNUAL SUMMARY'!$BS$572)+SUMIF('ANNUAL SUMMARY'!$BI$586,DF218,'ANNUAL SUMMARY'!$BS$630)+SUMIF('ANNUAL SUMMARY'!$BI$644,DF218,'ANNUAL SUMMARY'!$BS$688)+SUMIF('ANNUAL SUMMARY'!$DH$6,DF218,'ANNUAL SUMMARY'!$DR$50)+SUMIF('ANNUAL SUMMARY'!$DH$64,DF218,'ANNUAL SUMMARY'!$DR$108)+SUMIF('ANNUAL SUMMARY'!$DH$122,DF218,'ANNUAL SUMMARY'!$DR$166)+SUMIF('ANNUAL SUMMARY'!$DH$180,DF218,'ANNUAL SUMMARY'!$DR$224)+SUMIF('ANNUAL SUMMARY'!$DH$238,DF218,'ANNUAL SUMMARY'!$DR$282)+SUMIF('ANNUAL SUMMARY'!$DH$296,DF218,'ANNUAL SUMMARY'!$DR$340)+SUMIF('ANNUAL SUMMARY'!$DH$354,DF218,'ANNUAL SUMMARY'!$DR$398)+SUMIF('ANNUAL SUMMARY'!$DH$412,DF218,'ANNUAL SUMMARY'!$DR$456)+SUMIF('ANNUAL SUMMARY'!$DH$470,DF218,'ANNUAL SUMMARY'!$DR$514)+SUMIF('ANNUAL SUMMARY'!$DH$528,DF218,'ANNUAL SUMMARY'!$DR$572)+SUMIF('ANNUAL SUMMARY'!$DH$586,DF218,'ANNUAL SUMMARY'!$DR$630)+SUMIF('ANNUAL SUMMARY'!$FE$6,DF218,'ANNUAL SUMMARY'!$FO$50)+SUMIF('ANNUAL SUMMARY'!$DH$644,DF218,'ANNUAL SUMMARY'!$DR$688)+SUMIF('ANNUAL SUMMARY'!$FE$64,DF218,'ANNUAL SUMMARY'!$FO$108)+SUMIF('ANNUAL SUMMARY'!$FE$122,DF218,'ANNUAL SUMMARY'!$FO$166)+SUMIF('ANNUAL SUMMARY'!$FE$180,DF218,'ANNUAL SUMMARY'!$FO$224)+SUMIF('ANNUAL SUMMARY'!$FE$238,DF218,'ANNUAL SUMMARY'!$FO$282)+SUMIF('ANNUAL SUMMARY'!$FE$296,DF218,'ANNUAL SUMMARY'!$FO$340)+SUMIF('ANNUAL SUMMARY'!$FE$354,DF218,'ANNUAL SUMMARY'!$FO$398)+SUMIF('ANNUAL SUMMARY'!$FE$412,DF218,'ANNUAL SUMMARY'!$FO$456)+SUMIF('ANNUAL SUMMARY'!$FE$470,DF218,'ANNUAL SUMMARY'!$FO$514)+SUMIF('ANNUAL SUMMARY'!$FE$586,DF218,'ANNUAL SUMMARY'!$FO$630)+SUMIF('ANNUAL SUMMARY'!$FE$528,DF218,'ANNUAL SUMMARY'!$FO$572)+SUMIF('ANNUAL SUMMARY'!$FE$644,DF218,'ANNUAL SUMMARY'!$FO$688)</f>
        <v>0</v>
      </c>
      <c r="DQ259" s="725"/>
      <c r="DR259" s="725"/>
      <c r="DS259" s="726"/>
      <c r="DT259" s="643"/>
      <c r="DU259" s="709" t="str">
        <f>IF('FRONT PAGE'!$A$1="www.fly-logics.com","MANUFACTURER",0)</f>
        <v>MANUFACTURER</v>
      </c>
      <c r="DV259" s="710"/>
      <c r="DW259" s="710"/>
      <c r="DX259" s="710"/>
      <c r="DY259" s="710"/>
      <c r="DZ259" s="710"/>
      <c r="EA259" s="690"/>
      <c r="EB259" s="690"/>
      <c r="EC259" s="690"/>
      <c r="ED259" s="690"/>
      <c r="EE259" s="690"/>
      <c r="EF259" s="691"/>
      <c r="EG259" s="709" t="str">
        <f>IF('FRONT PAGE'!$A$1="www.fly-logics.com","MODEL",0)</f>
        <v>MODEL</v>
      </c>
      <c r="EH259" s="710"/>
      <c r="EI259" s="710"/>
      <c r="EJ259" s="710"/>
      <c r="EK259" s="710"/>
      <c r="EL259" s="710"/>
      <c r="EM259" s="689"/>
      <c r="EN259" s="690"/>
      <c r="EO259" s="690"/>
      <c r="EP259" s="690"/>
      <c r="EQ259" s="690"/>
      <c r="ER259" s="1263"/>
      <c r="ES259" s="790"/>
      <c r="ET259" s="722" t="str">
        <f>'ANNUAL SUMMARY'!$C$50</f>
        <v>FLIGHT INSTRUCTOR</v>
      </c>
      <c r="EU259" s="723"/>
      <c r="EV259" s="723"/>
      <c r="EW259" s="723"/>
      <c r="EX259" s="723"/>
      <c r="EY259" s="723"/>
      <c r="EZ259" s="723"/>
      <c r="FA259" s="723"/>
      <c r="FB259" s="723"/>
      <c r="FC259" s="723"/>
      <c r="FD259" s="723"/>
      <c r="FE259" s="723"/>
      <c r="FF259" s="723"/>
      <c r="FG259" s="719" t="str">
        <f>'ANNUAL SUMMARY'!$Q$50</f>
        <v>NO FLIGHTS</v>
      </c>
      <c r="FH259" s="720"/>
      <c r="FI259" s="720"/>
      <c r="FJ259" s="720"/>
      <c r="FK259" s="720"/>
      <c r="FL259" s="721"/>
      <c r="FM259" s="724">
        <f>SUMIF('PREVIOUS LOGS'!$K$6,FC218,'PREVIOUS LOGS'!$U$47)+SUMIF('PREVIOUS LOGS'!$K$59,$K$6,'PREVIOUS LOGS'!$U$100)+SUMIF('PREVIOUS LOGS'!$K$112,FC218,'PREVIOUS LOGS'!$U$153)+SUMIF('PREVIOUS LOGS'!$K$165,FC218,'PREVIOUS LOGS'!$U$206)+SUMIF('PREVIOUS LOGS'!$K$218,FC218,'PREVIOUS LOGS'!$U$259)+SUMIF('PREVIOUS LOGS'!$K$271,FC218,'PREVIOUS LOGS'!$U$312)+SUMIF('PREVIOUS LOGS'!$K$324,FC218,'PREVIOUS LOGS'!$U$365)+SUMIF('PREVIOUS LOGS'!$BH$6,FC218,'PREVIOUS LOGS'!$BR$47)+SUMIF('PREVIOUS LOGS'!$BH$59,$K$6,'PREVIOUS LOGS'!$BR$100)+SUMIF('PREVIOUS LOGS'!$BH$112,FC218,'PREVIOUS LOGS'!$BR$153)+SUMIF('PREVIOUS LOGS'!$BH$165,FC218,'PREVIOUS LOGS'!$BR$206)+SUMIF('PREVIOUS LOGS'!$BH$218,FC218,'PREVIOUS LOGS'!$BR$259)+SUMIF('PREVIOUS LOGS'!$BH$271,FC218,'PREVIOUS LOGS'!$BR$312)+SUMIF('PREVIOUS LOGS'!$BH$324,FC218,'PREVIOUS LOGS'!$BR$365)+SUMIF('PREVIOUS LOGS'!$DF$6,FC218,'PREVIOUS LOGS'!$DP$47)+SUMIF('PREVIOUS LOGS'!$DF$59,$K$6,'PREVIOUS LOGS'!$DP$100)+SUMIF('PREVIOUS LOGS'!$DF$112,FC218,'PREVIOUS LOGS'!$DP$153)+SUMIF('PREVIOUS LOGS'!$DF$165,FC218,'PREVIOUS LOGS'!$DP$206)+SUMIF('PREVIOUS LOGS'!$DF$218,FC218,'PREVIOUS LOGS'!$DP$259)+SUMIF('PREVIOUS LOGS'!$DF$271,FC218,'PREVIOUS LOGS'!$DP$312)+SUMIF('PREVIOUS LOGS'!$DF$324,FC218,'PREVIOUS LOGS'!$DP$365)+SUMIF('PREVIOUS LOGS'!$FC$6,FC218,'PREVIOUS LOGS'!$FM$47)+SUMIF('PREVIOUS LOGS'!$FC$59,$K$6,'PREVIOUS LOGS'!$FM$100)+SUMIF('PREVIOUS LOGS'!$FC$112,FC218,'PREVIOUS LOGS'!$FM$153)+SUMIF('PREVIOUS LOGS'!$FC$165,FC218,'PREVIOUS LOGS'!$FM$206)+SUMIF('PREVIOUS LOGS'!$FC$218,FC218,'PREVIOUS LOGS'!$FM$259)+SUMIF('PREVIOUS LOGS'!$FC$271,FC218,'PREVIOUS LOGS'!$FM$312)+SUMIF('PREVIOUS LOGS'!$FC$324,FC218,'PREVIOUS LOGS'!$FM$365)+SUMIF('ANNUAL SUMMARY'!$L$6,FC218,'ANNUAL SUMMARY'!$V$50)+SUMIF('ANNUAL SUMMARY'!$L$64,FC218,'ANNUAL SUMMARY'!$V$108)+SUMIF('ANNUAL SUMMARY'!$L$122,FC218,'ANNUAL SUMMARY'!$V$166)+SUMIF('ANNUAL SUMMARY'!$L$180,FC218,'ANNUAL SUMMARY'!$V$224)+SUMIF('ANNUAL SUMMARY'!$L$238,FC218,'ANNUAL SUMMARY'!$V$282)+SUMIF('ANNUAL SUMMARY'!$L$296,FC218,'ANNUAL SUMMARY'!$V$340)+SUMIF('ANNUAL SUMMARY'!$L$354,FC218,'ANNUAL SUMMARY'!$V$398)+SUMIF('ANNUAL SUMMARY'!$L$412,FC218,'ANNUAL SUMMARY'!$V$456)+SUMIF('ANNUAL SUMMARY'!$L$470,FC218,'ANNUAL SUMMARY'!$V$514)+SUMIF('ANNUAL SUMMARY'!$L$528,FC218,'ANNUAL SUMMARY'!$V$572)+SUMIF('ANNUAL SUMMARY'!$L$586,FC218,'ANNUAL SUMMARY'!$V$630)+SUMIF('ANNUAL SUMMARY'!$L$644,FC218,'ANNUAL SUMMARY'!$V$688)+SUMIF('ANNUAL SUMMARY'!$BI$6,FC218,'ANNUAL SUMMARY'!$BS$50)+SUMIF('ANNUAL SUMMARY'!$BI$64,FC218,'ANNUAL SUMMARY'!$BS$108)+SUMIF('ANNUAL SUMMARY'!$BI$122,FC218,'ANNUAL SUMMARY'!$BS$166)+SUMIF('ANNUAL SUMMARY'!$BI$180,FC218,'ANNUAL SUMMARY'!$BS$224)+SUMIF('ANNUAL SUMMARY'!$BI$238,FC218,'ANNUAL SUMMARY'!$BS$282)+SUMIF('ANNUAL SUMMARY'!$BI$296,FC218,'ANNUAL SUMMARY'!$BS$340)+SUMIF('ANNUAL SUMMARY'!$BI$354,FC218,'ANNUAL SUMMARY'!$BS$398)+SUMIF('ANNUAL SUMMARY'!$BI$412,FC218,'ANNUAL SUMMARY'!$BS$456)+SUMIF('ANNUAL SUMMARY'!$BI$470,FC218,'ANNUAL SUMMARY'!$BS$514)+SUMIF('ANNUAL SUMMARY'!$BI$528,FC218,'ANNUAL SUMMARY'!$BS$572)+SUMIF('ANNUAL SUMMARY'!$BI$586,FC218,'ANNUAL SUMMARY'!$BS$630)+SUMIF('ANNUAL SUMMARY'!$BI$644,FC218,'ANNUAL SUMMARY'!$BS$688)+SUMIF('ANNUAL SUMMARY'!$DH$6,FC218,'ANNUAL SUMMARY'!$DR$50)+SUMIF('ANNUAL SUMMARY'!$DH$64,FC218,'ANNUAL SUMMARY'!$DR$108)+SUMIF('ANNUAL SUMMARY'!$DH$122,FC218,'ANNUAL SUMMARY'!$DR$166)+SUMIF('ANNUAL SUMMARY'!$DH$180,FC218,'ANNUAL SUMMARY'!$DR$224)+SUMIF('ANNUAL SUMMARY'!$DH$238,FC218,'ANNUAL SUMMARY'!$DR$282)+SUMIF('ANNUAL SUMMARY'!$DH$296,FC218,'ANNUAL SUMMARY'!$DR$340)+SUMIF('ANNUAL SUMMARY'!$DH$354,FC218,'ANNUAL SUMMARY'!$DR$398)+SUMIF('ANNUAL SUMMARY'!$DH$412,FC218,'ANNUAL SUMMARY'!$DR$456)+SUMIF('ANNUAL SUMMARY'!$DH$470,FC218,'ANNUAL SUMMARY'!$DR$514)+SUMIF('ANNUAL SUMMARY'!$DH$528,FC218,'ANNUAL SUMMARY'!$DR$572)+SUMIF('ANNUAL SUMMARY'!$DH$586,FC218,'ANNUAL SUMMARY'!$DR$630)+SUMIF('ANNUAL SUMMARY'!$FE$6,FC218,'ANNUAL SUMMARY'!$FO$50)+SUMIF('ANNUAL SUMMARY'!$DH$644,FC218,'ANNUAL SUMMARY'!$DR$688)+SUMIF('ANNUAL SUMMARY'!$FE$64,FC218,'ANNUAL SUMMARY'!$FO$108)+SUMIF('ANNUAL SUMMARY'!$FE$122,FC218,'ANNUAL SUMMARY'!$FO$166)+SUMIF('ANNUAL SUMMARY'!$FE$180,FC218,'ANNUAL SUMMARY'!$FO$224)+SUMIF('ANNUAL SUMMARY'!$FE$238,FC218,'ANNUAL SUMMARY'!$FO$282)+SUMIF('ANNUAL SUMMARY'!$FE$296,FC218,'ANNUAL SUMMARY'!$FO$340)+SUMIF('ANNUAL SUMMARY'!$FE$354,FC218,'ANNUAL SUMMARY'!$FO$398)+SUMIF('ANNUAL SUMMARY'!$FE$412,FC218,'ANNUAL SUMMARY'!$FO$456)+SUMIF('ANNUAL SUMMARY'!$FE$470,FC218,'ANNUAL SUMMARY'!$FO$514)+SUMIF('ANNUAL SUMMARY'!$FE$586,FC218,'ANNUAL SUMMARY'!$FO$630)+SUMIF('ANNUAL SUMMARY'!$FE$528,FC218,'ANNUAL SUMMARY'!$FO$572)+SUMIF('ANNUAL SUMMARY'!$FE$644,FC218,'ANNUAL SUMMARY'!$FO$688)</f>
        <v>0</v>
      </c>
      <c r="FN259" s="725"/>
      <c r="FO259" s="725"/>
      <c r="FP259" s="726"/>
      <c r="FQ259" s="643"/>
      <c r="FR259" s="709" t="str">
        <f>IF('FRONT PAGE'!$A$1="www.fly-logics.com","MANUFACTURER",0)</f>
        <v>MANUFACTURER</v>
      </c>
      <c r="FS259" s="710"/>
      <c r="FT259" s="710"/>
      <c r="FU259" s="710"/>
      <c r="FV259" s="710"/>
      <c r="FW259" s="710"/>
      <c r="FX259" s="690"/>
      <c r="FY259" s="690"/>
      <c r="FZ259" s="690"/>
      <c r="GA259" s="690"/>
      <c r="GB259" s="690"/>
      <c r="GC259" s="691"/>
      <c r="GD259" s="709" t="str">
        <f>IF('FRONT PAGE'!$A$1="www.fly-logics.com","MODEL",0)</f>
        <v>MODEL</v>
      </c>
      <c r="GE259" s="710"/>
      <c r="GF259" s="710"/>
      <c r="GG259" s="710"/>
      <c r="GH259" s="710"/>
      <c r="GI259" s="710"/>
      <c r="GJ259" s="689"/>
      <c r="GK259" s="690"/>
      <c r="GL259" s="690"/>
      <c r="GM259" s="690"/>
      <c r="GN259" s="691"/>
      <c r="GO259" s="1263"/>
    </row>
    <row r="260" spans="1:197" ht="3.75" customHeight="1" x14ac:dyDescent="0.2">
      <c r="A260" s="790"/>
      <c r="B260" s="6"/>
      <c r="C260" s="6"/>
      <c r="D260" s="6"/>
      <c r="E260" s="6"/>
      <c r="F260" s="6"/>
      <c r="G260" s="6"/>
      <c r="H260" s="6"/>
      <c r="I260" s="6"/>
      <c r="J260" s="6"/>
      <c r="K260" s="6"/>
      <c r="L260" s="6"/>
      <c r="M260" s="6"/>
      <c r="N260" s="6"/>
      <c r="O260" s="6"/>
      <c r="P260" s="6"/>
      <c r="Q260" s="6"/>
      <c r="R260" s="6"/>
      <c r="S260" s="6"/>
      <c r="T260" s="6"/>
      <c r="U260" s="6"/>
      <c r="V260" s="6"/>
      <c r="W260" s="6"/>
      <c r="X260" s="6"/>
      <c r="Y260" s="643"/>
      <c r="Z260" s="711"/>
      <c r="AA260" s="712"/>
      <c r="AB260" s="712"/>
      <c r="AC260" s="712"/>
      <c r="AD260" s="712"/>
      <c r="AE260" s="712"/>
      <c r="AF260" s="693"/>
      <c r="AG260" s="693"/>
      <c r="AH260" s="693"/>
      <c r="AI260" s="693"/>
      <c r="AJ260" s="693"/>
      <c r="AK260" s="694"/>
      <c r="AL260" s="711"/>
      <c r="AM260" s="712"/>
      <c r="AN260" s="712"/>
      <c r="AO260" s="712"/>
      <c r="AP260" s="712"/>
      <c r="AQ260" s="712"/>
      <c r="AR260" s="692"/>
      <c r="AS260" s="693"/>
      <c r="AT260" s="693"/>
      <c r="AU260" s="693"/>
      <c r="AV260" s="693"/>
      <c r="AW260" s="1263"/>
      <c r="AX260" s="790"/>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43"/>
      <c r="BW260" s="711"/>
      <c r="BX260" s="712"/>
      <c r="BY260" s="712"/>
      <c r="BZ260" s="712"/>
      <c r="CA260" s="712"/>
      <c r="CB260" s="712"/>
      <c r="CC260" s="693"/>
      <c r="CD260" s="693"/>
      <c r="CE260" s="693"/>
      <c r="CF260" s="693"/>
      <c r="CG260" s="693"/>
      <c r="CH260" s="694"/>
      <c r="CI260" s="711"/>
      <c r="CJ260" s="712"/>
      <c r="CK260" s="712"/>
      <c r="CL260" s="712"/>
      <c r="CM260" s="712"/>
      <c r="CN260" s="712"/>
      <c r="CO260" s="692"/>
      <c r="CP260" s="693"/>
      <c r="CQ260" s="693"/>
      <c r="CR260" s="693"/>
      <c r="CS260" s="694"/>
      <c r="CT260" s="1263"/>
      <c r="CU260" s="1250"/>
      <c r="CV260" s="790"/>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43"/>
      <c r="DU260" s="711"/>
      <c r="DV260" s="712"/>
      <c r="DW260" s="712"/>
      <c r="DX260" s="712"/>
      <c r="DY260" s="712"/>
      <c r="DZ260" s="712"/>
      <c r="EA260" s="693"/>
      <c r="EB260" s="693"/>
      <c r="EC260" s="693"/>
      <c r="ED260" s="693"/>
      <c r="EE260" s="693"/>
      <c r="EF260" s="694"/>
      <c r="EG260" s="711"/>
      <c r="EH260" s="712"/>
      <c r="EI260" s="712"/>
      <c r="EJ260" s="712"/>
      <c r="EK260" s="712"/>
      <c r="EL260" s="712"/>
      <c r="EM260" s="692"/>
      <c r="EN260" s="693"/>
      <c r="EO260" s="693"/>
      <c r="EP260" s="693"/>
      <c r="EQ260" s="693"/>
      <c r="ER260" s="1263"/>
      <c r="ES260" s="790"/>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43"/>
      <c r="FR260" s="711"/>
      <c r="FS260" s="712"/>
      <c r="FT260" s="712"/>
      <c r="FU260" s="712"/>
      <c r="FV260" s="712"/>
      <c r="FW260" s="712"/>
      <c r="FX260" s="693"/>
      <c r="FY260" s="693"/>
      <c r="FZ260" s="693"/>
      <c r="GA260" s="693"/>
      <c r="GB260" s="693"/>
      <c r="GC260" s="694"/>
      <c r="GD260" s="711"/>
      <c r="GE260" s="712"/>
      <c r="GF260" s="712"/>
      <c r="GG260" s="712"/>
      <c r="GH260" s="712"/>
      <c r="GI260" s="712"/>
      <c r="GJ260" s="692"/>
      <c r="GK260" s="693"/>
      <c r="GL260" s="693"/>
      <c r="GM260" s="693"/>
      <c r="GN260" s="694"/>
      <c r="GO260" s="1263"/>
    </row>
    <row r="261" spans="1:197" ht="12.75" customHeight="1" x14ac:dyDescent="0.25">
      <c r="A261" s="790"/>
      <c r="B261" s="893" t="str">
        <f>'ANNUAL SUMMARY'!$C$53</f>
        <v>HOURS</v>
      </c>
      <c r="C261" s="893"/>
      <c r="D261" s="893"/>
      <c r="E261" s="893"/>
      <c r="F261" s="891">
        <f>SUMIF('PREVIOUS LOGS'!$K$6,K218,'PREVIOUS LOGS'!$F$49)+SUMIF('PREVIOUS LOGS'!$K$59,$K$6,'PREVIOUS LOGS'!$F$102)+SUMIF('PREVIOUS LOGS'!$K$112,K218,'PREVIOUS LOGS'!$F$155)+SUMIF('PREVIOUS LOGS'!$K$165,K218,'PREVIOUS LOGS'!$F$208)+SUMIF('PREVIOUS LOGS'!$K$218,K218,'PREVIOUS LOGS'!$F$261)+SUMIF('PREVIOUS LOGS'!$K$271,K218,'PREVIOUS LOGS'!$F$314)+SUMIF('PREVIOUS LOGS'!$K$324,K218,'PREVIOUS LOGS'!$F$367)+SUMIF('PREVIOUS LOGS'!$BH$6,K218,'PREVIOUS LOGS'!$BC$49)+SUMIF('PREVIOUS LOGS'!$BH$59,$K$6,'PREVIOUS LOGS'!$BC$102)+SUMIF('PREVIOUS LOGS'!$BH$112,K218,'PREVIOUS LOGS'!$BC$155)+SUMIF('PREVIOUS LOGS'!$BH$165,K218,'PREVIOUS LOGS'!$BC$208)+SUMIF('PREVIOUS LOGS'!$BH$218,K218,'PREVIOUS LOGS'!$BC$261)+SUMIF('PREVIOUS LOGS'!$BH$271,K218,'PREVIOUS LOGS'!$BC$314)+SUMIF('PREVIOUS LOGS'!$BH$324,K218,'PREVIOUS LOGS'!$BC$367)+SUMIF('PREVIOUS LOGS'!$DF$6,K218,'PREVIOUS LOGS'!$DA$49)+SUMIF('PREVIOUS LOGS'!$DF$59,$K$6,'PREVIOUS LOGS'!$DA$102)+SUMIF('PREVIOUS LOGS'!$DF$112,K218,'PREVIOUS LOGS'!$DA$155)+SUMIF('PREVIOUS LOGS'!$DF$165,K218,'PREVIOUS LOGS'!$DA$208)+SUMIF('PREVIOUS LOGS'!$DF$218,K218,'PREVIOUS LOGS'!$DA$261)+SUMIF('PREVIOUS LOGS'!$DF$271,K218,'PREVIOUS LOGS'!$DA$314)+SUMIF('PREVIOUS LOGS'!$DF$324,K218,'PREVIOUS LOGS'!$DA$367)+SUMIF('PREVIOUS LOGS'!$FC$6,K218,'PREVIOUS LOGS'!$EX$49)+SUMIF('PREVIOUS LOGS'!$FC$59,$K$6,'PREVIOUS LOGS'!$EX$102)+SUMIF('PREVIOUS LOGS'!$FC$112,K218,'PREVIOUS LOGS'!$EX$155)+SUMIF('PREVIOUS LOGS'!$FC$165,K218,'PREVIOUS LOGS'!$EX$208)+SUMIF('PREVIOUS LOGS'!$FC$218,K218,'PREVIOUS LOGS'!$EX$261)+SUMIF('PREVIOUS LOGS'!$FC$271,K218,'PREVIOUS LOGS'!$EX$314)+SUMIF('PREVIOUS LOGS'!$FC$324,K218,'PREVIOUS LOGS'!$EX$367)+SUMIF('ANNUAL SUMMARY'!$L$6,K218,'ANNUAL SUMMARY'!$H$53)+SUMIF('ANNUAL SUMMARY'!$L$64,K218,'ANNUAL SUMMARY'!$H$111)+SUMIF('ANNUAL SUMMARY'!$L$122,K218,'ANNUAL SUMMARY'!$H$169)+SUMIF('ANNUAL SUMMARY'!$L$180,K218,'ANNUAL SUMMARY'!$H$227)+SUMIF('ANNUAL SUMMARY'!$L$238,K218,'ANNUAL SUMMARY'!$H$285)+SUMIF('ANNUAL SUMMARY'!$L$296,K218,'ANNUAL SUMMARY'!$H$343)+SUMIF('ANNUAL SUMMARY'!$L$354,K218,'ANNUAL SUMMARY'!$H$401)+SUMIF('ANNUAL SUMMARY'!$L$412,K218,'ANNUAL SUMMARY'!$H$459)+SUMIF('ANNUAL SUMMARY'!$L$470,K218,'ANNUAL SUMMARY'!$H$517)+SUMIF('ANNUAL SUMMARY'!$L$528,K218,'ANNUAL SUMMARY'!$H$575)+SUMIF('ANNUAL SUMMARY'!$L$586,K218,'ANNUAL SUMMARY'!$H$633)+SUMIF('ANNUAL SUMMARY'!$L$644,K218,'ANNUAL SUMMARY'!$H$691)+SUMIF('ANNUAL SUMMARY'!$BI$6,K218,'ANNUAL SUMMARY'!$BE$53)+SUMIF('ANNUAL SUMMARY'!$BI$64,K218,'ANNUAL SUMMARY'!$BE$111)+SUMIF('ANNUAL SUMMARY'!$BI$122,K218,'ANNUAL SUMMARY'!$BE$169)+SUMIF('ANNUAL SUMMARY'!$BI$180,K218,'ANNUAL SUMMARY'!$BE$227)+SUMIF('ANNUAL SUMMARY'!$BI$238,K218,'ANNUAL SUMMARY'!$BE$285)+SUMIF('ANNUAL SUMMARY'!$BI$296,K218,'ANNUAL SUMMARY'!$BE$343)+SUMIF('ANNUAL SUMMARY'!$BI$354,K218,'ANNUAL SUMMARY'!$BE$401)+SUMIF('ANNUAL SUMMARY'!$BI$412,K218,'ANNUAL SUMMARY'!$BE$459)+SUMIF('ANNUAL SUMMARY'!$BI$470,K218,'ANNUAL SUMMARY'!$BE$517)+SUMIF('ANNUAL SUMMARY'!$BI$528,K218,'ANNUAL SUMMARY'!$BE$575)+SUMIF('ANNUAL SUMMARY'!$BI$586,K218,'ANNUAL SUMMARY'!$BE$633)+SUMIF('ANNUAL SUMMARY'!$BI$644,K218,'ANNUAL SUMMARY'!$BE$691)+SUMIF('ANNUAL SUMMARY'!$DH$6,K218,'ANNUAL SUMMARY'!$DD$53)+SUMIF('ANNUAL SUMMARY'!$DH$64,K218,'ANNUAL SUMMARY'!$DD$111)+SUMIF('ANNUAL SUMMARY'!$DH$122,K218,'ANNUAL SUMMARY'!$DD$169)+SUMIF('ANNUAL SUMMARY'!$DH$180,K218,'ANNUAL SUMMARY'!$DD$227)+SUMIF('ANNUAL SUMMARY'!$DH$238,K218,'ANNUAL SUMMARY'!$DD$285)+SUMIF('ANNUAL SUMMARY'!$DH$296,K218,'ANNUAL SUMMARY'!$DD$343)+SUMIF('ANNUAL SUMMARY'!$DH$354,K218,'ANNUAL SUMMARY'!$DD$401)+SUMIF('ANNUAL SUMMARY'!$DH$412,K218,'ANNUAL SUMMARY'!$DD$459)+SUMIF('ANNUAL SUMMARY'!$DH$470,K218,'ANNUAL SUMMARY'!$DD$517)+SUMIF('ANNUAL SUMMARY'!$DH$528,K218,'ANNUAL SUMMARY'!$DD$575)+SUMIF('ANNUAL SUMMARY'!$DH$586,K218,'ANNUAL SUMMARY'!$DD$633)+SUMIF('ANNUAL SUMMARY'!$FE$6,K218,'ANNUAL SUMMARY'!$FA$53)+SUMIF('ANNUAL SUMMARY'!$DH$644,K218,'ANNUAL SUMMARY'!$DD$691)+SUMIF('ANNUAL SUMMARY'!$FE$64,K218,'ANNUAL SUMMARY'!$FA$111)+SUMIF('ANNUAL SUMMARY'!$FE$122,K218,'ANNUAL SUMMARY'!$FA$169)+SUMIF('ANNUAL SUMMARY'!$FE$180,K218,'ANNUAL SUMMARY'!$FA$227)+SUMIF('ANNUAL SUMMARY'!$FE$238,K218,'ANNUAL SUMMARY'!$FA$285)+SUMIF('ANNUAL SUMMARY'!$FE$296,K218,'ANNUAL SUMMARY'!$FA$343)+SUMIF('ANNUAL SUMMARY'!$FE$354,K218,'ANNUAL SUMMARY'!$FA$401)+SUMIF('ANNUAL SUMMARY'!$FE$412,K218,'ANNUAL SUMMARY'!$FA$459)+SUMIF('ANNUAL SUMMARY'!$FE$470,K218,'ANNUAL SUMMARY'!$FA$517)+SUMIF('ANNUAL SUMMARY'!$FE$586,K218,'ANNUAL SUMMARY'!$FA$633)+SUMIF('ANNUAL SUMMARY'!$FE$528,K218,'ANNUAL SUMMARY'!$FA$575)+SUMIF('ANNUAL SUMMARY'!$FE$644,K218,'ANNUAL SUMMARY'!$FA$691)</f>
        <v>0</v>
      </c>
      <c r="G261" s="718"/>
      <c r="H261" s="718"/>
      <c r="I261" s="718"/>
      <c r="J261" s="718"/>
      <c r="K261" s="718"/>
      <c r="L261" s="718"/>
      <c r="M261" s="15"/>
      <c r="N261" s="707" t="str">
        <f>'ANNUAL SUMMARY'!$O$53</f>
        <v>DAY</v>
      </c>
      <c r="O261" s="707"/>
      <c r="P261" s="707"/>
      <c r="Q261" s="894"/>
      <c r="R261" s="718">
        <f>SUMIF('PREVIOUS LOGS'!$K$6,K218,'PREVIOUS LOGS'!$R$49)+SUMIF('PREVIOUS LOGS'!$K$59,$K$6,'PREVIOUS LOGS'!$F$102)+SUMIF('PREVIOUS LOGS'!$K$112,K218,'PREVIOUS LOGS'!$F$155)+SUMIF('PREVIOUS LOGS'!$K$165,K218,'PREVIOUS LOGS'!$F$208)+SUMIF('PREVIOUS LOGS'!$K$218,K218,'PREVIOUS LOGS'!$F$261)+SUMIF('PREVIOUS LOGS'!$K$271,K218,'PREVIOUS LOGS'!$F$314)+SUMIF('PREVIOUS LOGS'!$K$324,K218,'PREVIOUS LOGS'!$F$367)+SUMIF('PREVIOUS LOGS'!$BH$6,K218,'PREVIOUS LOGS'!$BO$49)+SUMIF('PREVIOUS LOGS'!$BH$59,$K$6,'PREVIOUS LOGS'!$BC$102)+SUMIF('PREVIOUS LOGS'!$BH$112,K218,'PREVIOUS LOGS'!$BC$155)+SUMIF('PREVIOUS LOGS'!$BH$165,K218,'PREVIOUS LOGS'!$BC$208)+SUMIF('PREVIOUS LOGS'!$BH$218,K218,'PREVIOUS LOGS'!$BC$261)+SUMIF('PREVIOUS LOGS'!$BH$271,K218,'PREVIOUS LOGS'!$BC$314)+SUMIF('PREVIOUS LOGS'!$BH$324,K218,'PREVIOUS LOGS'!$BC$367)+SUMIF('PREVIOUS LOGS'!$DF$6,K218,'PREVIOUS LOGS'!$DM$49)+SUMIF('PREVIOUS LOGS'!$DF$59,$K$6,'PREVIOUS LOGS'!$DA$102)+SUMIF('PREVIOUS LOGS'!$DF$112,K218,'PREVIOUS LOGS'!$DA$155)+SUMIF('PREVIOUS LOGS'!$DF$165,K218,'PREVIOUS LOGS'!$DA$208)+SUMIF('PREVIOUS LOGS'!$DF$218,K218,'PREVIOUS LOGS'!$DA$261)+SUMIF('PREVIOUS LOGS'!$DF$271,K218,'PREVIOUS LOGS'!$DA$314)+SUMIF('PREVIOUS LOGS'!$DF$324,K218,'PREVIOUS LOGS'!$DA$367)+SUMIF('PREVIOUS LOGS'!$FC$6,K218,'PREVIOUS LOGS'!$FJ$49)+SUMIF('PREVIOUS LOGS'!$FC$59,$K$6,'PREVIOUS LOGS'!$EX$102)+SUMIF('PREVIOUS LOGS'!$FC$112,K218,'PREVIOUS LOGS'!$EX$155)+SUMIF('PREVIOUS LOGS'!$FC$165,K218,'PREVIOUS LOGS'!$EX$208)+SUMIF('PREVIOUS LOGS'!$FC$218,K218,'PREVIOUS LOGS'!$EX$261)+SUMIF('PREVIOUS LOGS'!$FC$271,K218,'PREVIOUS LOGS'!$EX$314)+SUMIF('PREVIOUS LOGS'!$FC$324,K218,'PREVIOUS LOGS'!$EX$367)+SUMIF('ANNUAL SUMMARY'!$L$6,K218,'ANNUAL SUMMARY'!$T$53)+SUMIF('ANNUAL SUMMARY'!$L$64,K218,'ANNUAL SUMMARY'!$H$111)+SUMIF('ANNUAL SUMMARY'!$L$122,K218,'ANNUAL SUMMARY'!$H$169)+SUMIF('ANNUAL SUMMARY'!$L$180,K218,'ANNUAL SUMMARY'!$H$227)+SUMIF('ANNUAL SUMMARY'!$L$238,K218,'ANNUAL SUMMARY'!$H$285)+SUMIF('ANNUAL SUMMARY'!$L$296,K218,'ANNUAL SUMMARY'!$H$343)+SUMIF('ANNUAL SUMMARY'!$L$354,K218,'ANNUAL SUMMARY'!$H$401)+SUMIF('ANNUAL SUMMARY'!$L$412,K218,'ANNUAL SUMMARY'!$H$459)+SUMIF('ANNUAL SUMMARY'!$L$470,K218,'ANNUAL SUMMARY'!$H$517)+SUMIF('ANNUAL SUMMARY'!$L$528,K218,'ANNUAL SUMMARY'!$H$575)+SUMIF('ANNUAL SUMMARY'!$L$586,K218,'ANNUAL SUMMARY'!$H$633)+SUMIF('ANNUAL SUMMARY'!$L$644,K218,'ANNUAL SUMMARY'!$H$691)+SUMIF('ANNUAL SUMMARY'!$BI$6,K218,'ANNUAL SUMMARY'!$BQ$53)+SUMIF('ANNUAL SUMMARY'!$BI$64,K218,'ANNUAL SUMMARY'!$BE$111)+SUMIF('ANNUAL SUMMARY'!$BI$122,K218,'ANNUAL SUMMARY'!$BE$169)+SUMIF('ANNUAL SUMMARY'!$BI$180,K218,'ANNUAL SUMMARY'!$BE$227)+SUMIF('ANNUAL SUMMARY'!$BI$238,K218,'ANNUAL SUMMARY'!$BE$285)+SUMIF('ANNUAL SUMMARY'!$BI$296,K218,'ANNUAL SUMMARY'!$BE$343)+SUMIF('ANNUAL SUMMARY'!$BI$354,K218,'ANNUAL SUMMARY'!$BE$401)+SUMIF('ANNUAL SUMMARY'!$BI$412,K218,'ANNUAL SUMMARY'!$BE$459)+SUMIF('ANNUAL SUMMARY'!$BI$470,K218,'ANNUAL SUMMARY'!$BE$517)+SUMIF('ANNUAL SUMMARY'!$BI$528,K218,'ANNUAL SUMMARY'!$BE$575)+SUMIF('ANNUAL SUMMARY'!$BI$586,K218,'ANNUAL SUMMARY'!$BE$633)+SUMIF('ANNUAL SUMMARY'!$BI$644,K218,'ANNUAL SUMMARY'!$BE$691)+SUMIF('ANNUAL SUMMARY'!$DH$6,K218,'ANNUAL SUMMARY'!$DP$53)+SUMIF('ANNUAL SUMMARY'!$DH$64,K218,'ANNUAL SUMMARY'!$DD$111)+SUMIF('ANNUAL SUMMARY'!$DH$122,K218,'ANNUAL SUMMARY'!$DD$169)+SUMIF('ANNUAL SUMMARY'!$DH$180,K218,'ANNUAL SUMMARY'!$DD$227)+SUMIF('ANNUAL SUMMARY'!$DH$238,K218,'ANNUAL SUMMARY'!$DD$285)+SUMIF('ANNUAL SUMMARY'!$DH$296,K218,'ANNUAL SUMMARY'!$DD$343)+SUMIF('ANNUAL SUMMARY'!$DH$354,K218,'ANNUAL SUMMARY'!$DD$401)+SUMIF('ANNUAL SUMMARY'!$DH$412,K218,'ANNUAL SUMMARY'!$DD$459)+SUMIF('ANNUAL SUMMARY'!$DH$470,K218,'ANNUAL SUMMARY'!$DD$517)+SUMIF('ANNUAL SUMMARY'!$DH$528,K218,'ANNUAL SUMMARY'!$DD$575)+SUMIF('ANNUAL SUMMARY'!$DH$586,K218,'ANNUAL SUMMARY'!$DD$633)+SUMIF('ANNUAL SUMMARY'!$FE$6,K218,'ANNUAL SUMMARY'!$FM$53)+SUMIF('ANNUAL SUMMARY'!$DH$644,K218,'ANNUAL SUMMARY'!$DD$691)+SUMIF('ANNUAL SUMMARY'!$FE$64,K218,'ANNUAL SUMMARY'!$FA$111)+SUMIF('ANNUAL SUMMARY'!$FE$122,K218,'ANNUAL SUMMARY'!$FA$169)+SUMIF('ANNUAL SUMMARY'!$FE$180,K218,'ANNUAL SUMMARY'!$FA$227)+SUMIF('ANNUAL SUMMARY'!$FE$238,K218,'ANNUAL SUMMARY'!$FA$285)+SUMIF('ANNUAL SUMMARY'!$FE$296,K218,'ANNUAL SUMMARY'!$FA$343)+SUMIF('ANNUAL SUMMARY'!$FE$354,K218,'ANNUAL SUMMARY'!$FA$401)+SUMIF('ANNUAL SUMMARY'!$FE$412,K218,'ANNUAL SUMMARY'!$FA$459)+SUMIF('ANNUAL SUMMARY'!$FE$470,K218,'ANNUAL SUMMARY'!$FA$517)+SUMIF('ANNUAL SUMMARY'!$FE$586,K218,'ANNUAL SUMMARY'!$FA$633)+SUMIF('ANNUAL SUMMARY'!$FE$528,K218,'ANNUAL SUMMARY'!$FA$575)+SUMIF('ANNUAL SUMMARY'!$FE$644,K218,'ANNUAL SUMMARY'!$FA$691)</f>
        <v>0</v>
      </c>
      <c r="S261" s="718"/>
      <c r="T261" s="718"/>
      <c r="U261" s="718"/>
      <c r="V261" s="718"/>
      <c r="W261" s="718"/>
      <c r="X261" s="718"/>
      <c r="Y261" s="643"/>
      <c r="Z261" s="709" t="str">
        <f>IF('FRONT PAGE'!$A$1="www.fly-logics.com","REGISTRATION",0)</f>
        <v>REGISTRATION</v>
      </c>
      <c r="AA261" s="710"/>
      <c r="AB261" s="710"/>
      <c r="AC261" s="710"/>
      <c r="AD261" s="710"/>
      <c r="AE261" s="710"/>
      <c r="AF261" s="690"/>
      <c r="AG261" s="690"/>
      <c r="AH261" s="690"/>
      <c r="AI261" s="690"/>
      <c r="AJ261" s="690"/>
      <c r="AK261" s="691"/>
      <c r="AL261" s="709" t="str">
        <f>IF('FRONT PAGE'!$A$1="www.fly-logics.com","REG. DATE",0)</f>
        <v>REG. DATE</v>
      </c>
      <c r="AM261" s="710"/>
      <c r="AN261" s="710"/>
      <c r="AO261" s="710"/>
      <c r="AP261" s="710"/>
      <c r="AQ261" s="710"/>
      <c r="AR261" s="683"/>
      <c r="AS261" s="684"/>
      <c r="AT261" s="684"/>
      <c r="AU261" s="684"/>
      <c r="AV261" s="684"/>
      <c r="AW261" s="1263"/>
      <c r="AX261" s="790"/>
      <c r="AY261" s="893" t="str">
        <f>'ANNUAL SUMMARY'!$C$53</f>
        <v>HOURS</v>
      </c>
      <c r="AZ261" s="893"/>
      <c r="BA261" s="893"/>
      <c r="BB261" s="893"/>
      <c r="BC261" s="891">
        <f>SUMIF('PREVIOUS LOGS'!$K$6,BH218,'PREVIOUS LOGS'!$F$49)+SUMIF('PREVIOUS LOGS'!$K$59,$K$6,'PREVIOUS LOGS'!$F$102)+SUMIF('PREVIOUS LOGS'!$K$112,BH218,'PREVIOUS LOGS'!$F$155)+SUMIF('PREVIOUS LOGS'!$K$165,BH218,'PREVIOUS LOGS'!$F$208)+SUMIF('PREVIOUS LOGS'!$K$218,BH218,'PREVIOUS LOGS'!$F$261)+SUMIF('PREVIOUS LOGS'!$K$271,BH218,'PREVIOUS LOGS'!$F$314)+SUMIF('PREVIOUS LOGS'!$K$324,BH218,'PREVIOUS LOGS'!$F$367)+SUMIF('PREVIOUS LOGS'!$BH$6,BH218,'PREVIOUS LOGS'!$BC$49)+SUMIF('PREVIOUS LOGS'!$BH$59,$K$6,'PREVIOUS LOGS'!$BC$102)+SUMIF('PREVIOUS LOGS'!$BH$112,BH218,'PREVIOUS LOGS'!$BC$155)+SUMIF('PREVIOUS LOGS'!$BH$165,BH218,'PREVIOUS LOGS'!$BC$208)+SUMIF('PREVIOUS LOGS'!$BH$218,BH218,'PREVIOUS LOGS'!$BC$261)+SUMIF('PREVIOUS LOGS'!$BH$271,BH218,'PREVIOUS LOGS'!$BC$314)+SUMIF('PREVIOUS LOGS'!$BH$324,BH218,'PREVIOUS LOGS'!$BC$367)+SUMIF('PREVIOUS LOGS'!$DF$6,BH218,'PREVIOUS LOGS'!$DA$49)+SUMIF('PREVIOUS LOGS'!$DF$59,$K$6,'PREVIOUS LOGS'!$DA$102)+SUMIF('PREVIOUS LOGS'!$DF$112,BH218,'PREVIOUS LOGS'!$DA$155)+SUMIF('PREVIOUS LOGS'!$DF$165,BH218,'PREVIOUS LOGS'!$DA$208)+SUMIF('PREVIOUS LOGS'!$DF$218,BH218,'PREVIOUS LOGS'!$DA$261)+SUMIF('PREVIOUS LOGS'!$DF$271,BH218,'PREVIOUS LOGS'!$DA$314)+SUMIF('PREVIOUS LOGS'!$DF$324,BH218,'PREVIOUS LOGS'!$DA$367)+SUMIF('PREVIOUS LOGS'!$FC$6,BH218,'PREVIOUS LOGS'!$EX$49)+SUMIF('PREVIOUS LOGS'!$FC$59,$K$6,'PREVIOUS LOGS'!$EX$102)+SUMIF('PREVIOUS LOGS'!$FC$112,BH218,'PREVIOUS LOGS'!$EX$155)+SUMIF('PREVIOUS LOGS'!$FC$165,BH218,'PREVIOUS LOGS'!$EX$208)+SUMIF('PREVIOUS LOGS'!$FC$218,BH218,'PREVIOUS LOGS'!$EX$261)+SUMIF('PREVIOUS LOGS'!$FC$271,BH218,'PREVIOUS LOGS'!$EX$314)+SUMIF('PREVIOUS LOGS'!$FC$324,BH218,'PREVIOUS LOGS'!$EX$367)+SUMIF('ANNUAL SUMMARY'!$L$6,BH218,'ANNUAL SUMMARY'!$H$53)+SUMIF('ANNUAL SUMMARY'!$L$64,BH218,'ANNUAL SUMMARY'!$H$111)+SUMIF('ANNUAL SUMMARY'!$L$122,BH218,'ANNUAL SUMMARY'!$H$169)+SUMIF('ANNUAL SUMMARY'!$L$180,BH218,'ANNUAL SUMMARY'!$H$227)+SUMIF('ANNUAL SUMMARY'!$L$238,BH218,'ANNUAL SUMMARY'!$H$285)+SUMIF('ANNUAL SUMMARY'!$L$296,BH218,'ANNUAL SUMMARY'!$H$343)+SUMIF('ANNUAL SUMMARY'!$L$354,BH218,'ANNUAL SUMMARY'!$H$401)+SUMIF('ANNUAL SUMMARY'!$L$412,BH218,'ANNUAL SUMMARY'!$H$459)+SUMIF('ANNUAL SUMMARY'!$L$470,BH218,'ANNUAL SUMMARY'!$H$517)+SUMIF('ANNUAL SUMMARY'!$L$528,BH218,'ANNUAL SUMMARY'!$H$575)+SUMIF('ANNUAL SUMMARY'!$L$586,BH218,'ANNUAL SUMMARY'!$H$633)+SUMIF('ANNUAL SUMMARY'!$L$644,BH218,'ANNUAL SUMMARY'!$H$691)+SUMIF('ANNUAL SUMMARY'!$BI$6,BH218,'ANNUAL SUMMARY'!$BE$53)+SUMIF('ANNUAL SUMMARY'!$BI$64,BH218,'ANNUAL SUMMARY'!$BE$111)+SUMIF('ANNUAL SUMMARY'!$BI$122,BH218,'ANNUAL SUMMARY'!$BE$169)+SUMIF('ANNUAL SUMMARY'!$BI$180,BH218,'ANNUAL SUMMARY'!$BE$227)+SUMIF('ANNUAL SUMMARY'!$BI$238,BH218,'ANNUAL SUMMARY'!$BE$285)+SUMIF('ANNUAL SUMMARY'!$BI$296,BH218,'ANNUAL SUMMARY'!$BE$343)+SUMIF('ANNUAL SUMMARY'!$BI$354,BH218,'ANNUAL SUMMARY'!$BE$401)+SUMIF('ANNUAL SUMMARY'!$BI$412,BH218,'ANNUAL SUMMARY'!$BE$459)+SUMIF('ANNUAL SUMMARY'!$BI$470,BH218,'ANNUAL SUMMARY'!$BE$517)+SUMIF('ANNUAL SUMMARY'!$BI$528,BH218,'ANNUAL SUMMARY'!$BE$575)+SUMIF('ANNUAL SUMMARY'!$BI$586,BH218,'ANNUAL SUMMARY'!$BE$633)+SUMIF('ANNUAL SUMMARY'!$BI$644,BH218,'ANNUAL SUMMARY'!$BE$691)+SUMIF('ANNUAL SUMMARY'!$DH$6,BH218,'ANNUAL SUMMARY'!$DD$53)+SUMIF('ANNUAL SUMMARY'!$DH$64,BH218,'ANNUAL SUMMARY'!$DD$111)+SUMIF('ANNUAL SUMMARY'!$DH$122,BH218,'ANNUAL SUMMARY'!$DD$169)+SUMIF('ANNUAL SUMMARY'!$DH$180,BH218,'ANNUAL SUMMARY'!$DD$227)+SUMIF('ANNUAL SUMMARY'!$DH$238,BH218,'ANNUAL SUMMARY'!$DD$285)+SUMIF('ANNUAL SUMMARY'!$DH$296,BH218,'ANNUAL SUMMARY'!$DD$343)+SUMIF('ANNUAL SUMMARY'!$DH$354,BH218,'ANNUAL SUMMARY'!$DD$401)+SUMIF('ANNUAL SUMMARY'!$DH$412,BH218,'ANNUAL SUMMARY'!$DD$459)+SUMIF('ANNUAL SUMMARY'!$DH$470,BH218,'ANNUAL SUMMARY'!$DD$517)+SUMIF('ANNUAL SUMMARY'!$DH$528,BH218,'ANNUAL SUMMARY'!$DD$575)+SUMIF('ANNUAL SUMMARY'!$DH$586,BH218,'ANNUAL SUMMARY'!$DD$633)+SUMIF('ANNUAL SUMMARY'!$FE$6,BH218,'ANNUAL SUMMARY'!$FA$53)+SUMIF('ANNUAL SUMMARY'!$DH$644,BH218,'ANNUAL SUMMARY'!$DD$691)+SUMIF('ANNUAL SUMMARY'!$FE$64,BH218,'ANNUAL SUMMARY'!$FA$111)+SUMIF('ANNUAL SUMMARY'!$FE$122,BH218,'ANNUAL SUMMARY'!$FA$169)+SUMIF('ANNUAL SUMMARY'!$FE$180,BH218,'ANNUAL SUMMARY'!$FA$227)+SUMIF('ANNUAL SUMMARY'!$FE$238,BH218,'ANNUAL SUMMARY'!$FA$285)+SUMIF('ANNUAL SUMMARY'!$FE$296,BH218,'ANNUAL SUMMARY'!$FA$343)+SUMIF('ANNUAL SUMMARY'!$FE$354,BH218,'ANNUAL SUMMARY'!$FA$401)+SUMIF('ANNUAL SUMMARY'!$FE$412,BH218,'ANNUAL SUMMARY'!$FA$459)+SUMIF('ANNUAL SUMMARY'!$FE$470,BH218,'ANNUAL SUMMARY'!$FA$517)+SUMIF('ANNUAL SUMMARY'!$FE$586,BH218,'ANNUAL SUMMARY'!$FA$633)+SUMIF('ANNUAL SUMMARY'!$FE$528,BH218,'ANNUAL SUMMARY'!$FA$575)+SUMIF('ANNUAL SUMMARY'!$FE$644,BH218,'ANNUAL SUMMARY'!$FA$691)</f>
        <v>0</v>
      </c>
      <c r="BD261" s="718"/>
      <c r="BE261" s="718"/>
      <c r="BF261" s="718"/>
      <c r="BG261" s="718"/>
      <c r="BH261" s="718"/>
      <c r="BI261" s="718"/>
      <c r="BJ261" s="15"/>
      <c r="BK261" s="707" t="str">
        <f>'ANNUAL SUMMARY'!$O$53</f>
        <v>DAY</v>
      </c>
      <c r="BL261" s="707"/>
      <c r="BM261" s="707"/>
      <c r="BN261" s="894"/>
      <c r="BO261" s="718">
        <f>SUMIF('PREVIOUS LOGS'!$K$6,BH218,'PREVIOUS LOGS'!$R$49)+SUMIF('PREVIOUS LOGS'!$K$59,$K$6,'PREVIOUS LOGS'!$F$102)+SUMIF('PREVIOUS LOGS'!$K$112,BH218,'PREVIOUS LOGS'!$F$155)+SUMIF('PREVIOUS LOGS'!$K$165,BH218,'PREVIOUS LOGS'!$F$208)+SUMIF('PREVIOUS LOGS'!$K$218,BH218,'PREVIOUS LOGS'!$F$261)+SUMIF('PREVIOUS LOGS'!$K$271,BH218,'PREVIOUS LOGS'!$F$314)+SUMIF('PREVIOUS LOGS'!$K$324,BH218,'PREVIOUS LOGS'!$F$367)+SUMIF('PREVIOUS LOGS'!$BH$6,BH218,'PREVIOUS LOGS'!$BO$49)+SUMIF('PREVIOUS LOGS'!$BH$59,$K$6,'PREVIOUS LOGS'!$BC$102)+SUMIF('PREVIOUS LOGS'!$BH$112,BH218,'PREVIOUS LOGS'!$BC$155)+SUMIF('PREVIOUS LOGS'!$BH$165,BH218,'PREVIOUS LOGS'!$BC$208)+SUMIF('PREVIOUS LOGS'!$BH$218,BH218,'PREVIOUS LOGS'!$BC$261)+SUMIF('PREVIOUS LOGS'!$BH$271,BH218,'PREVIOUS LOGS'!$BC$314)+SUMIF('PREVIOUS LOGS'!$BH$324,BH218,'PREVIOUS LOGS'!$BC$367)+SUMIF('PREVIOUS LOGS'!$DF$6,BH218,'PREVIOUS LOGS'!$DM$49)+SUMIF('PREVIOUS LOGS'!$DF$59,$K$6,'PREVIOUS LOGS'!$DA$102)+SUMIF('PREVIOUS LOGS'!$DF$112,BH218,'PREVIOUS LOGS'!$DA$155)+SUMIF('PREVIOUS LOGS'!$DF$165,BH218,'PREVIOUS LOGS'!$DA$208)+SUMIF('PREVIOUS LOGS'!$DF$218,BH218,'PREVIOUS LOGS'!$DA$261)+SUMIF('PREVIOUS LOGS'!$DF$271,BH218,'PREVIOUS LOGS'!$DA$314)+SUMIF('PREVIOUS LOGS'!$DF$324,BH218,'PREVIOUS LOGS'!$DA$367)+SUMIF('PREVIOUS LOGS'!$FC$6,BH218,'PREVIOUS LOGS'!$FJ$49)+SUMIF('PREVIOUS LOGS'!$FC$59,$K$6,'PREVIOUS LOGS'!$EX$102)+SUMIF('PREVIOUS LOGS'!$FC$112,BH218,'PREVIOUS LOGS'!$EX$155)+SUMIF('PREVIOUS LOGS'!$FC$165,BH218,'PREVIOUS LOGS'!$EX$208)+SUMIF('PREVIOUS LOGS'!$FC$218,BH218,'PREVIOUS LOGS'!$EX$261)+SUMIF('PREVIOUS LOGS'!$FC$271,BH218,'PREVIOUS LOGS'!$EX$314)+SUMIF('PREVIOUS LOGS'!$FC$324,BH218,'PREVIOUS LOGS'!$EX$367)+SUMIF('ANNUAL SUMMARY'!$L$6,BH218,'ANNUAL SUMMARY'!$T$53)+SUMIF('ANNUAL SUMMARY'!$L$64,BH218,'ANNUAL SUMMARY'!$H$111)+SUMIF('ANNUAL SUMMARY'!$L$122,BH218,'ANNUAL SUMMARY'!$H$169)+SUMIF('ANNUAL SUMMARY'!$L$180,BH218,'ANNUAL SUMMARY'!$H$227)+SUMIF('ANNUAL SUMMARY'!$L$238,BH218,'ANNUAL SUMMARY'!$H$285)+SUMIF('ANNUAL SUMMARY'!$L$296,BH218,'ANNUAL SUMMARY'!$H$343)+SUMIF('ANNUAL SUMMARY'!$L$354,BH218,'ANNUAL SUMMARY'!$H$401)+SUMIF('ANNUAL SUMMARY'!$L$412,BH218,'ANNUAL SUMMARY'!$H$459)+SUMIF('ANNUAL SUMMARY'!$L$470,BH218,'ANNUAL SUMMARY'!$H$517)+SUMIF('ANNUAL SUMMARY'!$L$528,BH218,'ANNUAL SUMMARY'!$H$575)+SUMIF('ANNUAL SUMMARY'!$L$586,BH218,'ANNUAL SUMMARY'!$H$633)+SUMIF('ANNUAL SUMMARY'!$L$644,BH218,'ANNUAL SUMMARY'!$H$691)+SUMIF('ANNUAL SUMMARY'!$BI$6,BH218,'ANNUAL SUMMARY'!$BQ$53)+SUMIF('ANNUAL SUMMARY'!$BI$64,BH218,'ANNUAL SUMMARY'!$BE$111)+SUMIF('ANNUAL SUMMARY'!$BI$122,BH218,'ANNUAL SUMMARY'!$BE$169)+SUMIF('ANNUAL SUMMARY'!$BI$180,BH218,'ANNUAL SUMMARY'!$BE$227)+SUMIF('ANNUAL SUMMARY'!$BI$238,BH218,'ANNUAL SUMMARY'!$BE$285)+SUMIF('ANNUAL SUMMARY'!$BI$296,BH218,'ANNUAL SUMMARY'!$BE$343)+SUMIF('ANNUAL SUMMARY'!$BI$354,BH218,'ANNUAL SUMMARY'!$BE$401)+SUMIF('ANNUAL SUMMARY'!$BI$412,BH218,'ANNUAL SUMMARY'!$BE$459)+SUMIF('ANNUAL SUMMARY'!$BI$470,BH218,'ANNUAL SUMMARY'!$BE$517)+SUMIF('ANNUAL SUMMARY'!$BI$528,BH218,'ANNUAL SUMMARY'!$BE$575)+SUMIF('ANNUAL SUMMARY'!$BI$586,BH218,'ANNUAL SUMMARY'!$BE$633)+SUMIF('ANNUAL SUMMARY'!$BI$644,BH218,'ANNUAL SUMMARY'!$BE$691)+SUMIF('ANNUAL SUMMARY'!$DH$6,BH218,'ANNUAL SUMMARY'!$DP$53)+SUMIF('ANNUAL SUMMARY'!$DH$64,BH218,'ANNUAL SUMMARY'!$DD$111)+SUMIF('ANNUAL SUMMARY'!$DH$122,BH218,'ANNUAL SUMMARY'!$DD$169)+SUMIF('ANNUAL SUMMARY'!$DH$180,BH218,'ANNUAL SUMMARY'!$DD$227)+SUMIF('ANNUAL SUMMARY'!$DH$238,BH218,'ANNUAL SUMMARY'!$DD$285)+SUMIF('ANNUAL SUMMARY'!$DH$296,BH218,'ANNUAL SUMMARY'!$DD$343)+SUMIF('ANNUAL SUMMARY'!$DH$354,BH218,'ANNUAL SUMMARY'!$DD$401)+SUMIF('ANNUAL SUMMARY'!$DH$412,BH218,'ANNUAL SUMMARY'!$DD$459)+SUMIF('ANNUAL SUMMARY'!$DH$470,BH218,'ANNUAL SUMMARY'!$DD$517)+SUMIF('ANNUAL SUMMARY'!$DH$528,BH218,'ANNUAL SUMMARY'!$DD$575)+SUMIF('ANNUAL SUMMARY'!$DH$586,BH218,'ANNUAL SUMMARY'!$DD$633)+SUMIF('ANNUAL SUMMARY'!$FE$6,BH218,'ANNUAL SUMMARY'!$FM$53)+SUMIF('ANNUAL SUMMARY'!$DH$644,BH218,'ANNUAL SUMMARY'!$DD$691)+SUMIF('ANNUAL SUMMARY'!$FE$64,BH218,'ANNUAL SUMMARY'!$FA$111)+SUMIF('ANNUAL SUMMARY'!$FE$122,BH218,'ANNUAL SUMMARY'!$FA$169)+SUMIF('ANNUAL SUMMARY'!$FE$180,BH218,'ANNUAL SUMMARY'!$FA$227)+SUMIF('ANNUAL SUMMARY'!$FE$238,BH218,'ANNUAL SUMMARY'!$FA$285)+SUMIF('ANNUAL SUMMARY'!$FE$296,BH218,'ANNUAL SUMMARY'!$FA$343)+SUMIF('ANNUAL SUMMARY'!$FE$354,BH218,'ANNUAL SUMMARY'!$FA$401)+SUMIF('ANNUAL SUMMARY'!$FE$412,BH218,'ANNUAL SUMMARY'!$FA$459)+SUMIF('ANNUAL SUMMARY'!$FE$470,BH218,'ANNUAL SUMMARY'!$FA$517)+SUMIF('ANNUAL SUMMARY'!$FE$586,BH218,'ANNUAL SUMMARY'!$FA$633)+SUMIF('ANNUAL SUMMARY'!$FE$528,BH218,'ANNUAL SUMMARY'!$FA$575)+SUMIF('ANNUAL SUMMARY'!$FE$644,BH218,'ANNUAL SUMMARY'!$FA$691)</f>
        <v>0</v>
      </c>
      <c r="BP261" s="718"/>
      <c r="BQ261" s="718"/>
      <c r="BR261" s="718"/>
      <c r="BS261" s="718"/>
      <c r="BT261" s="718"/>
      <c r="BU261" s="718"/>
      <c r="BV261" s="643"/>
      <c r="BW261" s="709" t="str">
        <f>IF('FRONT PAGE'!$A$1="www.fly-logics.com","REGISTRATION",0)</f>
        <v>REGISTRATION</v>
      </c>
      <c r="BX261" s="710"/>
      <c r="BY261" s="710"/>
      <c r="BZ261" s="710"/>
      <c r="CA261" s="710"/>
      <c r="CB261" s="710"/>
      <c r="CC261" s="690"/>
      <c r="CD261" s="690"/>
      <c r="CE261" s="690"/>
      <c r="CF261" s="690"/>
      <c r="CG261" s="690"/>
      <c r="CH261" s="691"/>
      <c r="CI261" s="709" t="str">
        <f>IF('FRONT PAGE'!$A$1="www.fly-logics.com","REG. DATE",0)</f>
        <v>REG. DATE</v>
      </c>
      <c r="CJ261" s="710"/>
      <c r="CK261" s="710"/>
      <c r="CL261" s="710"/>
      <c r="CM261" s="710"/>
      <c r="CN261" s="710"/>
      <c r="CO261" s="683"/>
      <c r="CP261" s="684"/>
      <c r="CQ261" s="684"/>
      <c r="CR261" s="684"/>
      <c r="CS261" s="685"/>
      <c r="CT261" s="1263"/>
      <c r="CU261" s="1250"/>
      <c r="CV261" s="790"/>
      <c r="CW261" s="893" t="str">
        <f>'ANNUAL SUMMARY'!$C$53</f>
        <v>HOURS</v>
      </c>
      <c r="CX261" s="893"/>
      <c r="CY261" s="893"/>
      <c r="CZ261" s="893"/>
      <c r="DA261" s="891">
        <f>SUMIF('PREVIOUS LOGS'!$K$6,DF218,'PREVIOUS LOGS'!$F$49)+SUMIF('PREVIOUS LOGS'!$K$59,$K$6,'PREVIOUS LOGS'!$F$102)+SUMIF('PREVIOUS LOGS'!$K$112,DF218,'PREVIOUS LOGS'!$F$155)+SUMIF('PREVIOUS LOGS'!$K$165,DF218,'PREVIOUS LOGS'!$F$208)+SUMIF('PREVIOUS LOGS'!$K$218,DF218,'PREVIOUS LOGS'!$F$261)+SUMIF('PREVIOUS LOGS'!$K$271,DF218,'PREVIOUS LOGS'!$F$314)+SUMIF('PREVIOUS LOGS'!$K$324,DF218,'PREVIOUS LOGS'!$F$367)+SUMIF('PREVIOUS LOGS'!$BH$6,DF218,'PREVIOUS LOGS'!$BC$49)+SUMIF('PREVIOUS LOGS'!$BH$59,$K$6,'PREVIOUS LOGS'!$BC$102)+SUMIF('PREVIOUS LOGS'!$BH$112,DF218,'PREVIOUS LOGS'!$BC$155)+SUMIF('PREVIOUS LOGS'!$BH$165,DF218,'PREVIOUS LOGS'!$BC$208)+SUMIF('PREVIOUS LOGS'!$BH$218,DF218,'PREVIOUS LOGS'!$BC$261)+SUMIF('PREVIOUS LOGS'!$BH$271,DF218,'PREVIOUS LOGS'!$BC$314)+SUMIF('PREVIOUS LOGS'!$BH$324,DF218,'PREVIOUS LOGS'!$BC$367)+SUMIF('PREVIOUS LOGS'!$DF$6,DF218,'PREVIOUS LOGS'!$DA$49)+SUMIF('PREVIOUS LOGS'!$DF$59,$K$6,'PREVIOUS LOGS'!$DA$102)+SUMIF('PREVIOUS LOGS'!$DF$112,DF218,'PREVIOUS LOGS'!$DA$155)+SUMIF('PREVIOUS LOGS'!$DF$165,DF218,'PREVIOUS LOGS'!$DA$208)+SUMIF('PREVIOUS LOGS'!$DF$218,DF218,'PREVIOUS LOGS'!$DA$261)+SUMIF('PREVIOUS LOGS'!$DF$271,DF218,'PREVIOUS LOGS'!$DA$314)+SUMIF('PREVIOUS LOGS'!$DF$324,DF218,'PREVIOUS LOGS'!$DA$367)+SUMIF('PREVIOUS LOGS'!$FC$6,DF218,'PREVIOUS LOGS'!$EX$49)+SUMIF('PREVIOUS LOGS'!$FC$59,$K$6,'PREVIOUS LOGS'!$EX$102)+SUMIF('PREVIOUS LOGS'!$FC$112,DF218,'PREVIOUS LOGS'!$EX$155)+SUMIF('PREVIOUS LOGS'!$FC$165,DF218,'PREVIOUS LOGS'!$EX$208)+SUMIF('PREVIOUS LOGS'!$FC$218,DF218,'PREVIOUS LOGS'!$EX$261)+SUMIF('PREVIOUS LOGS'!$FC$271,DF218,'PREVIOUS LOGS'!$EX$314)+SUMIF('PREVIOUS LOGS'!$FC$324,DF218,'PREVIOUS LOGS'!$EX$367)+SUMIF('ANNUAL SUMMARY'!$L$6,DF218,'ANNUAL SUMMARY'!$H$53)+SUMIF('ANNUAL SUMMARY'!$L$64,DF218,'ANNUAL SUMMARY'!$H$111)+SUMIF('ANNUAL SUMMARY'!$L$122,DF218,'ANNUAL SUMMARY'!$H$169)+SUMIF('ANNUAL SUMMARY'!$L$180,DF218,'ANNUAL SUMMARY'!$H$227)+SUMIF('ANNUAL SUMMARY'!$L$238,DF218,'ANNUAL SUMMARY'!$H$285)+SUMIF('ANNUAL SUMMARY'!$L$296,DF218,'ANNUAL SUMMARY'!$H$343)+SUMIF('ANNUAL SUMMARY'!$L$354,DF218,'ANNUAL SUMMARY'!$H$401)+SUMIF('ANNUAL SUMMARY'!$L$412,DF218,'ANNUAL SUMMARY'!$H$459)+SUMIF('ANNUAL SUMMARY'!$L$470,DF218,'ANNUAL SUMMARY'!$H$517)+SUMIF('ANNUAL SUMMARY'!$L$528,DF218,'ANNUAL SUMMARY'!$H$575)+SUMIF('ANNUAL SUMMARY'!$L$586,DF218,'ANNUAL SUMMARY'!$H$633)+SUMIF('ANNUAL SUMMARY'!$L$644,DF218,'ANNUAL SUMMARY'!$H$691)+SUMIF('ANNUAL SUMMARY'!$BI$6,DF218,'ANNUAL SUMMARY'!$BE$53)+SUMIF('ANNUAL SUMMARY'!$BI$64,DF218,'ANNUAL SUMMARY'!$BE$111)+SUMIF('ANNUAL SUMMARY'!$BI$122,DF218,'ANNUAL SUMMARY'!$BE$169)+SUMIF('ANNUAL SUMMARY'!$BI$180,DF218,'ANNUAL SUMMARY'!$BE$227)+SUMIF('ANNUAL SUMMARY'!$BI$238,DF218,'ANNUAL SUMMARY'!$BE$285)+SUMIF('ANNUAL SUMMARY'!$BI$296,DF218,'ANNUAL SUMMARY'!$BE$343)+SUMIF('ANNUAL SUMMARY'!$BI$354,DF218,'ANNUAL SUMMARY'!$BE$401)+SUMIF('ANNUAL SUMMARY'!$BI$412,DF218,'ANNUAL SUMMARY'!$BE$459)+SUMIF('ANNUAL SUMMARY'!$BI$470,DF218,'ANNUAL SUMMARY'!$BE$517)+SUMIF('ANNUAL SUMMARY'!$BI$528,DF218,'ANNUAL SUMMARY'!$BE$575)+SUMIF('ANNUAL SUMMARY'!$BI$586,DF218,'ANNUAL SUMMARY'!$BE$633)+SUMIF('ANNUAL SUMMARY'!$BI$644,DF218,'ANNUAL SUMMARY'!$BE$691)+SUMIF('ANNUAL SUMMARY'!$DH$6,DF218,'ANNUAL SUMMARY'!$DD$53)+SUMIF('ANNUAL SUMMARY'!$DH$64,DF218,'ANNUAL SUMMARY'!$DD$111)+SUMIF('ANNUAL SUMMARY'!$DH$122,DF218,'ANNUAL SUMMARY'!$DD$169)+SUMIF('ANNUAL SUMMARY'!$DH$180,DF218,'ANNUAL SUMMARY'!$DD$227)+SUMIF('ANNUAL SUMMARY'!$DH$238,DF218,'ANNUAL SUMMARY'!$DD$285)+SUMIF('ANNUAL SUMMARY'!$DH$296,DF218,'ANNUAL SUMMARY'!$DD$343)+SUMIF('ANNUAL SUMMARY'!$DH$354,DF218,'ANNUAL SUMMARY'!$DD$401)+SUMIF('ANNUAL SUMMARY'!$DH$412,DF218,'ANNUAL SUMMARY'!$DD$459)+SUMIF('ANNUAL SUMMARY'!$DH$470,DF218,'ANNUAL SUMMARY'!$DD$517)+SUMIF('ANNUAL SUMMARY'!$DH$528,DF218,'ANNUAL SUMMARY'!$DD$575)+SUMIF('ANNUAL SUMMARY'!$DH$586,DF218,'ANNUAL SUMMARY'!$DD$633)+SUMIF('ANNUAL SUMMARY'!$FE$6,DF218,'ANNUAL SUMMARY'!$FA$53)+SUMIF('ANNUAL SUMMARY'!$DH$644,DF218,'ANNUAL SUMMARY'!$DD$691)+SUMIF('ANNUAL SUMMARY'!$FE$64,DF218,'ANNUAL SUMMARY'!$FA$111)+SUMIF('ANNUAL SUMMARY'!$FE$122,DF218,'ANNUAL SUMMARY'!$FA$169)+SUMIF('ANNUAL SUMMARY'!$FE$180,DF218,'ANNUAL SUMMARY'!$FA$227)+SUMIF('ANNUAL SUMMARY'!$FE$238,DF218,'ANNUAL SUMMARY'!$FA$285)+SUMIF('ANNUAL SUMMARY'!$FE$296,DF218,'ANNUAL SUMMARY'!$FA$343)+SUMIF('ANNUAL SUMMARY'!$FE$354,DF218,'ANNUAL SUMMARY'!$FA$401)+SUMIF('ANNUAL SUMMARY'!$FE$412,DF218,'ANNUAL SUMMARY'!$FA$459)+SUMIF('ANNUAL SUMMARY'!$FE$470,DF218,'ANNUAL SUMMARY'!$FA$517)+SUMIF('ANNUAL SUMMARY'!$FE$586,DF218,'ANNUAL SUMMARY'!$FA$633)+SUMIF('ANNUAL SUMMARY'!$FE$528,DF218,'ANNUAL SUMMARY'!$FA$575)+SUMIF('ANNUAL SUMMARY'!$FE$644,DF218,'ANNUAL SUMMARY'!$FA$691)</f>
        <v>0</v>
      </c>
      <c r="DB261" s="718"/>
      <c r="DC261" s="718"/>
      <c r="DD261" s="718"/>
      <c r="DE261" s="718"/>
      <c r="DF261" s="718"/>
      <c r="DG261" s="718"/>
      <c r="DH261" s="15"/>
      <c r="DI261" s="707" t="str">
        <f>'ANNUAL SUMMARY'!$O$53</f>
        <v>DAY</v>
      </c>
      <c r="DJ261" s="707"/>
      <c r="DK261" s="707"/>
      <c r="DL261" s="894"/>
      <c r="DM261" s="718">
        <f>SUMIF('PREVIOUS LOGS'!$K$6,DF218,'PREVIOUS LOGS'!$R$49)+SUMIF('PREVIOUS LOGS'!$K$59,$K$6,'PREVIOUS LOGS'!$F$102)+SUMIF('PREVIOUS LOGS'!$K$112,DF218,'PREVIOUS LOGS'!$F$155)+SUMIF('PREVIOUS LOGS'!$K$165,DF218,'PREVIOUS LOGS'!$F$208)+SUMIF('PREVIOUS LOGS'!$K$218,DF218,'PREVIOUS LOGS'!$F$261)+SUMIF('PREVIOUS LOGS'!$K$271,DF218,'PREVIOUS LOGS'!$F$314)+SUMIF('PREVIOUS LOGS'!$K$324,DF218,'PREVIOUS LOGS'!$F$367)+SUMIF('PREVIOUS LOGS'!$BH$6,DF218,'PREVIOUS LOGS'!$BO$49)+SUMIF('PREVIOUS LOGS'!$BH$59,$K$6,'PREVIOUS LOGS'!$BC$102)+SUMIF('PREVIOUS LOGS'!$BH$112,DF218,'PREVIOUS LOGS'!$BC$155)+SUMIF('PREVIOUS LOGS'!$BH$165,DF218,'PREVIOUS LOGS'!$BC$208)+SUMIF('PREVIOUS LOGS'!$BH$218,DF218,'PREVIOUS LOGS'!$BC$261)+SUMIF('PREVIOUS LOGS'!$BH$271,DF218,'PREVIOUS LOGS'!$BC$314)+SUMIF('PREVIOUS LOGS'!$BH$324,DF218,'PREVIOUS LOGS'!$BC$367)+SUMIF('PREVIOUS LOGS'!$DF$6,DF218,'PREVIOUS LOGS'!$DM$49)+SUMIF('PREVIOUS LOGS'!$DF$59,$K$6,'PREVIOUS LOGS'!$DA$102)+SUMIF('PREVIOUS LOGS'!$DF$112,DF218,'PREVIOUS LOGS'!$DA$155)+SUMIF('PREVIOUS LOGS'!$DF$165,DF218,'PREVIOUS LOGS'!$DA$208)+SUMIF('PREVIOUS LOGS'!$DF$218,DF218,'PREVIOUS LOGS'!$DA$261)+SUMIF('PREVIOUS LOGS'!$DF$271,DF218,'PREVIOUS LOGS'!$DA$314)+SUMIF('PREVIOUS LOGS'!$DF$324,DF218,'PREVIOUS LOGS'!$DA$367)+SUMIF('PREVIOUS LOGS'!$FC$6,DF218,'PREVIOUS LOGS'!$FJ$49)+SUMIF('PREVIOUS LOGS'!$FC$59,$K$6,'PREVIOUS LOGS'!$EX$102)+SUMIF('PREVIOUS LOGS'!$FC$112,DF218,'PREVIOUS LOGS'!$EX$155)+SUMIF('PREVIOUS LOGS'!$FC$165,DF218,'PREVIOUS LOGS'!$EX$208)+SUMIF('PREVIOUS LOGS'!$FC$218,DF218,'PREVIOUS LOGS'!$EX$261)+SUMIF('PREVIOUS LOGS'!$FC$271,DF218,'PREVIOUS LOGS'!$EX$314)+SUMIF('PREVIOUS LOGS'!$FC$324,DF218,'PREVIOUS LOGS'!$EX$367)+SUMIF('ANNUAL SUMMARY'!$L$6,DF218,'ANNUAL SUMMARY'!$T$53)+SUMIF('ANNUAL SUMMARY'!$L$64,DF218,'ANNUAL SUMMARY'!$H$111)+SUMIF('ANNUAL SUMMARY'!$L$122,DF218,'ANNUAL SUMMARY'!$H$169)+SUMIF('ANNUAL SUMMARY'!$L$180,DF218,'ANNUAL SUMMARY'!$H$227)+SUMIF('ANNUAL SUMMARY'!$L$238,DF218,'ANNUAL SUMMARY'!$H$285)+SUMIF('ANNUAL SUMMARY'!$L$296,DF218,'ANNUAL SUMMARY'!$H$343)+SUMIF('ANNUAL SUMMARY'!$L$354,DF218,'ANNUAL SUMMARY'!$H$401)+SUMIF('ANNUAL SUMMARY'!$L$412,DF218,'ANNUAL SUMMARY'!$H$459)+SUMIF('ANNUAL SUMMARY'!$L$470,DF218,'ANNUAL SUMMARY'!$H$517)+SUMIF('ANNUAL SUMMARY'!$L$528,DF218,'ANNUAL SUMMARY'!$H$575)+SUMIF('ANNUAL SUMMARY'!$L$586,DF218,'ANNUAL SUMMARY'!$H$633)+SUMIF('ANNUAL SUMMARY'!$L$644,DF218,'ANNUAL SUMMARY'!$H$691)+SUMIF('ANNUAL SUMMARY'!$BI$6,DF218,'ANNUAL SUMMARY'!$BQ$53)+SUMIF('ANNUAL SUMMARY'!$BI$64,DF218,'ANNUAL SUMMARY'!$BE$111)+SUMIF('ANNUAL SUMMARY'!$BI$122,DF218,'ANNUAL SUMMARY'!$BE$169)+SUMIF('ANNUAL SUMMARY'!$BI$180,DF218,'ANNUAL SUMMARY'!$BE$227)+SUMIF('ANNUAL SUMMARY'!$BI$238,DF218,'ANNUAL SUMMARY'!$BE$285)+SUMIF('ANNUAL SUMMARY'!$BI$296,DF218,'ANNUAL SUMMARY'!$BE$343)+SUMIF('ANNUAL SUMMARY'!$BI$354,DF218,'ANNUAL SUMMARY'!$BE$401)+SUMIF('ANNUAL SUMMARY'!$BI$412,DF218,'ANNUAL SUMMARY'!$BE$459)+SUMIF('ANNUAL SUMMARY'!$BI$470,DF218,'ANNUAL SUMMARY'!$BE$517)+SUMIF('ANNUAL SUMMARY'!$BI$528,DF218,'ANNUAL SUMMARY'!$BE$575)+SUMIF('ANNUAL SUMMARY'!$BI$586,DF218,'ANNUAL SUMMARY'!$BE$633)+SUMIF('ANNUAL SUMMARY'!$BI$644,DF218,'ANNUAL SUMMARY'!$BE$691)+SUMIF('ANNUAL SUMMARY'!$DH$6,DF218,'ANNUAL SUMMARY'!$DP$53)+SUMIF('ANNUAL SUMMARY'!$DH$64,DF218,'ANNUAL SUMMARY'!$DD$111)+SUMIF('ANNUAL SUMMARY'!$DH$122,DF218,'ANNUAL SUMMARY'!$DD$169)+SUMIF('ANNUAL SUMMARY'!$DH$180,DF218,'ANNUAL SUMMARY'!$DD$227)+SUMIF('ANNUAL SUMMARY'!$DH$238,DF218,'ANNUAL SUMMARY'!$DD$285)+SUMIF('ANNUAL SUMMARY'!$DH$296,DF218,'ANNUAL SUMMARY'!$DD$343)+SUMIF('ANNUAL SUMMARY'!$DH$354,DF218,'ANNUAL SUMMARY'!$DD$401)+SUMIF('ANNUAL SUMMARY'!$DH$412,DF218,'ANNUAL SUMMARY'!$DD$459)+SUMIF('ANNUAL SUMMARY'!$DH$470,DF218,'ANNUAL SUMMARY'!$DD$517)+SUMIF('ANNUAL SUMMARY'!$DH$528,DF218,'ANNUAL SUMMARY'!$DD$575)+SUMIF('ANNUAL SUMMARY'!$DH$586,DF218,'ANNUAL SUMMARY'!$DD$633)+SUMIF('ANNUAL SUMMARY'!$FE$6,DF218,'ANNUAL SUMMARY'!$FM$53)+SUMIF('ANNUAL SUMMARY'!$DH$644,DF218,'ANNUAL SUMMARY'!$DD$691)+SUMIF('ANNUAL SUMMARY'!$FE$64,DF218,'ANNUAL SUMMARY'!$FA$111)+SUMIF('ANNUAL SUMMARY'!$FE$122,DF218,'ANNUAL SUMMARY'!$FA$169)+SUMIF('ANNUAL SUMMARY'!$FE$180,DF218,'ANNUAL SUMMARY'!$FA$227)+SUMIF('ANNUAL SUMMARY'!$FE$238,DF218,'ANNUAL SUMMARY'!$FA$285)+SUMIF('ANNUAL SUMMARY'!$FE$296,DF218,'ANNUAL SUMMARY'!$FA$343)+SUMIF('ANNUAL SUMMARY'!$FE$354,DF218,'ANNUAL SUMMARY'!$FA$401)+SUMIF('ANNUAL SUMMARY'!$FE$412,DF218,'ANNUAL SUMMARY'!$FA$459)+SUMIF('ANNUAL SUMMARY'!$FE$470,DF218,'ANNUAL SUMMARY'!$FA$517)+SUMIF('ANNUAL SUMMARY'!$FE$586,DF218,'ANNUAL SUMMARY'!$FA$633)+SUMIF('ANNUAL SUMMARY'!$FE$528,DF218,'ANNUAL SUMMARY'!$FA$575)+SUMIF('ANNUAL SUMMARY'!$FE$644,DF218,'ANNUAL SUMMARY'!$FA$691)</f>
        <v>0</v>
      </c>
      <c r="DN261" s="718"/>
      <c r="DO261" s="718"/>
      <c r="DP261" s="718"/>
      <c r="DQ261" s="718"/>
      <c r="DR261" s="718"/>
      <c r="DS261" s="718"/>
      <c r="DT261" s="643"/>
      <c r="DU261" s="709" t="str">
        <f>IF('FRONT PAGE'!$A$1="www.fly-logics.com","REGISTRATION",0)</f>
        <v>REGISTRATION</v>
      </c>
      <c r="DV261" s="710"/>
      <c r="DW261" s="710"/>
      <c r="DX261" s="710"/>
      <c r="DY261" s="710"/>
      <c r="DZ261" s="710"/>
      <c r="EA261" s="690"/>
      <c r="EB261" s="690"/>
      <c r="EC261" s="690"/>
      <c r="ED261" s="690"/>
      <c r="EE261" s="690"/>
      <c r="EF261" s="691"/>
      <c r="EG261" s="709" t="str">
        <f>IF('FRONT PAGE'!$A$1="www.fly-logics.com","REG. DATE",0)</f>
        <v>REG. DATE</v>
      </c>
      <c r="EH261" s="710"/>
      <c r="EI261" s="710"/>
      <c r="EJ261" s="710"/>
      <c r="EK261" s="710"/>
      <c r="EL261" s="710"/>
      <c r="EM261" s="683"/>
      <c r="EN261" s="684"/>
      <c r="EO261" s="684"/>
      <c r="EP261" s="684"/>
      <c r="EQ261" s="684"/>
      <c r="ER261" s="1263"/>
      <c r="ES261" s="790"/>
      <c r="ET261" s="893" t="str">
        <f>'ANNUAL SUMMARY'!$C$53</f>
        <v>HOURS</v>
      </c>
      <c r="EU261" s="893"/>
      <c r="EV261" s="893"/>
      <c r="EW261" s="893"/>
      <c r="EX261" s="891">
        <f>SUMIF('PREVIOUS LOGS'!$K$6,FC218,'PREVIOUS LOGS'!$F$49)+SUMIF('PREVIOUS LOGS'!$K$59,$K$6,'PREVIOUS LOGS'!$F$102)+SUMIF('PREVIOUS LOGS'!$K$112,FC218,'PREVIOUS LOGS'!$F$155)+SUMIF('PREVIOUS LOGS'!$K$165,FC218,'PREVIOUS LOGS'!$F$208)+SUMIF('PREVIOUS LOGS'!$K$218,FC218,'PREVIOUS LOGS'!$F$261)+SUMIF('PREVIOUS LOGS'!$K$271,FC218,'PREVIOUS LOGS'!$F$314)+SUMIF('PREVIOUS LOGS'!$K$324,FC218,'PREVIOUS LOGS'!$F$367)+SUMIF('PREVIOUS LOGS'!$BH$6,FC218,'PREVIOUS LOGS'!$BC$49)+SUMIF('PREVIOUS LOGS'!$BH$59,$K$6,'PREVIOUS LOGS'!$BC$102)+SUMIF('PREVIOUS LOGS'!$BH$112,FC218,'PREVIOUS LOGS'!$BC$155)+SUMIF('PREVIOUS LOGS'!$BH$165,FC218,'PREVIOUS LOGS'!$BC$208)+SUMIF('PREVIOUS LOGS'!$BH$218,FC218,'PREVIOUS LOGS'!$BC$261)+SUMIF('PREVIOUS LOGS'!$BH$271,FC218,'PREVIOUS LOGS'!$BC$314)+SUMIF('PREVIOUS LOGS'!$BH$324,FC218,'PREVIOUS LOGS'!$BC$367)+SUMIF('PREVIOUS LOGS'!$DF$6,FC218,'PREVIOUS LOGS'!$DA$49)+SUMIF('PREVIOUS LOGS'!$DF$59,$K$6,'PREVIOUS LOGS'!$DA$102)+SUMIF('PREVIOUS LOGS'!$DF$112,FC218,'PREVIOUS LOGS'!$DA$155)+SUMIF('PREVIOUS LOGS'!$DF$165,FC218,'PREVIOUS LOGS'!$DA$208)+SUMIF('PREVIOUS LOGS'!$DF$218,FC218,'PREVIOUS LOGS'!$DA$261)+SUMIF('PREVIOUS LOGS'!$DF$271,FC218,'PREVIOUS LOGS'!$DA$314)+SUMIF('PREVIOUS LOGS'!$DF$324,FC218,'PREVIOUS LOGS'!$DA$367)+SUMIF('PREVIOUS LOGS'!$FC$6,FC218,'PREVIOUS LOGS'!$EX$49)+SUMIF('PREVIOUS LOGS'!$FC$59,$K$6,'PREVIOUS LOGS'!$EX$102)+SUMIF('PREVIOUS LOGS'!$FC$112,FC218,'PREVIOUS LOGS'!$EX$155)+SUMIF('PREVIOUS LOGS'!$FC$165,FC218,'PREVIOUS LOGS'!$EX$208)+SUMIF('PREVIOUS LOGS'!$FC$218,FC218,'PREVIOUS LOGS'!$EX$261)+SUMIF('PREVIOUS LOGS'!$FC$271,FC218,'PREVIOUS LOGS'!$EX$314)+SUMIF('PREVIOUS LOGS'!$FC$324,FC218,'PREVIOUS LOGS'!$EX$367)+SUMIF('ANNUAL SUMMARY'!$L$6,FC218,'ANNUAL SUMMARY'!$H$53)+SUMIF('ANNUAL SUMMARY'!$L$64,FC218,'ANNUAL SUMMARY'!$H$111)+SUMIF('ANNUAL SUMMARY'!$L$122,FC218,'ANNUAL SUMMARY'!$H$169)+SUMIF('ANNUAL SUMMARY'!$L$180,FC218,'ANNUAL SUMMARY'!$H$227)+SUMIF('ANNUAL SUMMARY'!$L$238,FC218,'ANNUAL SUMMARY'!$H$285)+SUMIF('ANNUAL SUMMARY'!$L$296,FC218,'ANNUAL SUMMARY'!$H$343)+SUMIF('ANNUAL SUMMARY'!$L$354,FC218,'ANNUAL SUMMARY'!$H$401)+SUMIF('ANNUAL SUMMARY'!$L$412,FC218,'ANNUAL SUMMARY'!$H$459)+SUMIF('ANNUAL SUMMARY'!$L$470,FC218,'ANNUAL SUMMARY'!$H$517)+SUMIF('ANNUAL SUMMARY'!$L$528,FC218,'ANNUAL SUMMARY'!$H$575)+SUMIF('ANNUAL SUMMARY'!$L$586,FC218,'ANNUAL SUMMARY'!$H$633)+SUMIF('ANNUAL SUMMARY'!$L$644,FC218,'ANNUAL SUMMARY'!$H$691)+SUMIF('ANNUAL SUMMARY'!$BI$6,FC218,'ANNUAL SUMMARY'!$BE$53)+SUMIF('ANNUAL SUMMARY'!$BI$64,FC218,'ANNUAL SUMMARY'!$BE$111)+SUMIF('ANNUAL SUMMARY'!$BI$122,FC218,'ANNUAL SUMMARY'!$BE$169)+SUMIF('ANNUAL SUMMARY'!$BI$180,FC218,'ANNUAL SUMMARY'!$BE$227)+SUMIF('ANNUAL SUMMARY'!$BI$238,FC218,'ANNUAL SUMMARY'!$BE$285)+SUMIF('ANNUAL SUMMARY'!$BI$296,FC218,'ANNUAL SUMMARY'!$BE$343)+SUMIF('ANNUAL SUMMARY'!$BI$354,FC218,'ANNUAL SUMMARY'!$BE$401)+SUMIF('ANNUAL SUMMARY'!$BI$412,FC218,'ANNUAL SUMMARY'!$BE$459)+SUMIF('ANNUAL SUMMARY'!$BI$470,FC218,'ANNUAL SUMMARY'!$BE$517)+SUMIF('ANNUAL SUMMARY'!$BI$528,FC218,'ANNUAL SUMMARY'!$BE$575)+SUMIF('ANNUAL SUMMARY'!$BI$586,FC218,'ANNUAL SUMMARY'!$BE$633)+SUMIF('ANNUAL SUMMARY'!$BI$644,FC218,'ANNUAL SUMMARY'!$BE$691)+SUMIF('ANNUAL SUMMARY'!$DH$6,FC218,'ANNUAL SUMMARY'!$DD$53)+SUMIF('ANNUAL SUMMARY'!$DH$64,FC218,'ANNUAL SUMMARY'!$DD$111)+SUMIF('ANNUAL SUMMARY'!$DH$122,FC218,'ANNUAL SUMMARY'!$DD$169)+SUMIF('ANNUAL SUMMARY'!$DH$180,FC218,'ANNUAL SUMMARY'!$DD$227)+SUMIF('ANNUAL SUMMARY'!$DH$238,FC218,'ANNUAL SUMMARY'!$DD$285)+SUMIF('ANNUAL SUMMARY'!$DH$296,FC218,'ANNUAL SUMMARY'!$DD$343)+SUMIF('ANNUAL SUMMARY'!$DH$354,FC218,'ANNUAL SUMMARY'!$DD$401)+SUMIF('ANNUAL SUMMARY'!$DH$412,FC218,'ANNUAL SUMMARY'!$DD$459)+SUMIF('ANNUAL SUMMARY'!$DH$470,FC218,'ANNUAL SUMMARY'!$DD$517)+SUMIF('ANNUAL SUMMARY'!$DH$528,FC218,'ANNUAL SUMMARY'!$DD$575)+SUMIF('ANNUAL SUMMARY'!$DH$586,FC218,'ANNUAL SUMMARY'!$DD$633)+SUMIF('ANNUAL SUMMARY'!$FE$6,FC218,'ANNUAL SUMMARY'!$FA$53)+SUMIF('ANNUAL SUMMARY'!$DH$644,FC218,'ANNUAL SUMMARY'!$DD$691)+SUMIF('ANNUAL SUMMARY'!$FE$64,FC218,'ANNUAL SUMMARY'!$FA$111)+SUMIF('ANNUAL SUMMARY'!$FE$122,FC218,'ANNUAL SUMMARY'!$FA$169)+SUMIF('ANNUAL SUMMARY'!$FE$180,FC218,'ANNUAL SUMMARY'!$FA$227)+SUMIF('ANNUAL SUMMARY'!$FE$238,FC218,'ANNUAL SUMMARY'!$FA$285)+SUMIF('ANNUAL SUMMARY'!$FE$296,FC218,'ANNUAL SUMMARY'!$FA$343)+SUMIF('ANNUAL SUMMARY'!$FE$354,FC218,'ANNUAL SUMMARY'!$FA$401)+SUMIF('ANNUAL SUMMARY'!$FE$412,FC218,'ANNUAL SUMMARY'!$FA$459)+SUMIF('ANNUAL SUMMARY'!$FE$470,FC218,'ANNUAL SUMMARY'!$FA$517)+SUMIF('ANNUAL SUMMARY'!$FE$586,FC218,'ANNUAL SUMMARY'!$FA$633)+SUMIF('ANNUAL SUMMARY'!$FE$528,FC218,'ANNUAL SUMMARY'!$FA$575)+SUMIF('ANNUAL SUMMARY'!$FE$644,FC218,'ANNUAL SUMMARY'!$FA$691)</f>
        <v>0</v>
      </c>
      <c r="EY261" s="718"/>
      <c r="EZ261" s="718"/>
      <c r="FA261" s="718"/>
      <c r="FB261" s="718"/>
      <c r="FC261" s="718"/>
      <c r="FD261" s="718"/>
      <c r="FE261" s="15"/>
      <c r="FF261" s="707" t="str">
        <f>'ANNUAL SUMMARY'!$O$53</f>
        <v>DAY</v>
      </c>
      <c r="FG261" s="707"/>
      <c r="FH261" s="707"/>
      <c r="FI261" s="894"/>
      <c r="FJ261" s="718">
        <f>SUMIF('PREVIOUS LOGS'!$K$6,FC218,'PREVIOUS LOGS'!$R$49)+SUMIF('PREVIOUS LOGS'!$K$59,$K$6,'PREVIOUS LOGS'!$F$102)+SUMIF('PREVIOUS LOGS'!$K$112,FC218,'PREVIOUS LOGS'!$F$155)+SUMIF('PREVIOUS LOGS'!$K$165,FC218,'PREVIOUS LOGS'!$F$208)+SUMIF('PREVIOUS LOGS'!$K$218,FC218,'PREVIOUS LOGS'!$F$261)+SUMIF('PREVIOUS LOGS'!$K$271,FC218,'PREVIOUS LOGS'!$F$314)+SUMIF('PREVIOUS LOGS'!$K$324,FC218,'PREVIOUS LOGS'!$F$367)+SUMIF('PREVIOUS LOGS'!$BH$6,FC218,'PREVIOUS LOGS'!$BO$49)+SUMIF('PREVIOUS LOGS'!$BH$59,$K$6,'PREVIOUS LOGS'!$BC$102)+SUMIF('PREVIOUS LOGS'!$BH$112,FC218,'PREVIOUS LOGS'!$BC$155)+SUMIF('PREVIOUS LOGS'!$BH$165,FC218,'PREVIOUS LOGS'!$BC$208)+SUMIF('PREVIOUS LOGS'!$BH$218,FC218,'PREVIOUS LOGS'!$BC$261)+SUMIF('PREVIOUS LOGS'!$BH$271,FC218,'PREVIOUS LOGS'!$BC$314)+SUMIF('PREVIOUS LOGS'!$BH$324,FC218,'PREVIOUS LOGS'!$BC$367)+SUMIF('PREVIOUS LOGS'!$DF$6,FC218,'PREVIOUS LOGS'!$DM$49)+SUMIF('PREVIOUS LOGS'!$DF$59,$K$6,'PREVIOUS LOGS'!$DA$102)+SUMIF('PREVIOUS LOGS'!$DF$112,FC218,'PREVIOUS LOGS'!$DA$155)+SUMIF('PREVIOUS LOGS'!$DF$165,FC218,'PREVIOUS LOGS'!$DA$208)+SUMIF('PREVIOUS LOGS'!$DF$218,FC218,'PREVIOUS LOGS'!$DA$261)+SUMIF('PREVIOUS LOGS'!$DF$271,FC218,'PREVIOUS LOGS'!$DA$314)+SUMIF('PREVIOUS LOGS'!$DF$324,FC218,'PREVIOUS LOGS'!$DA$367)+SUMIF('PREVIOUS LOGS'!$FC$6,FC218,'PREVIOUS LOGS'!$FJ$49)+SUMIF('PREVIOUS LOGS'!$FC$59,$K$6,'PREVIOUS LOGS'!$EX$102)+SUMIF('PREVIOUS LOGS'!$FC$112,FC218,'PREVIOUS LOGS'!$EX$155)+SUMIF('PREVIOUS LOGS'!$FC$165,FC218,'PREVIOUS LOGS'!$EX$208)+SUMIF('PREVIOUS LOGS'!$FC$218,FC218,'PREVIOUS LOGS'!$EX$261)+SUMIF('PREVIOUS LOGS'!$FC$271,FC218,'PREVIOUS LOGS'!$EX$314)+SUMIF('PREVIOUS LOGS'!$FC$324,FC218,'PREVIOUS LOGS'!$EX$367)+SUMIF('ANNUAL SUMMARY'!$L$6,FC218,'ANNUAL SUMMARY'!$T$53)+SUMIF('ANNUAL SUMMARY'!$L$64,FC218,'ANNUAL SUMMARY'!$H$111)+SUMIF('ANNUAL SUMMARY'!$L$122,FC218,'ANNUAL SUMMARY'!$H$169)+SUMIF('ANNUAL SUMMARY'!$L$180,FC218,'ANNUAL SUMMARY'!$H$227)+SUMIF('ANNUAL SUMMARY'!$L$238,FC218,'ANNUAL SUMMARY'!$H$285)+SUMIF('ANNUAL SUMMARY'!$L$296,FC218,'ANNUAL SUMMARY'!$H$343)+SUMIF('ANNUAL SUMMARY'!$L$354,FC218,'ANNUAL SUMMARY'!$H$401)+SUMIF('ANNUAL SUMMARY'!$L$412,FC218,'ANNUAL SUMMARY'!$H$459)+SUMIF('ANNUAL SUMMARY'!$L$470,FC218,'ANNUAL SUMMARY'!$H$517)+SUMIF('ANNUAL SUMMARY'!$L$528,FC218,'ANNUAL SUMMARY'!$H$575)+SUMIF('ANNUAL SUMMARY'!$L$586,FC218,'ANNUAL SUMMARY'!$H$633)+SUMIF('ANNUAL SUMMARY'!$L$644,FC218,'ANNUAL SUMMARY'!$H$691)+SUMIF('ANNUAL SUMMARY'!$BI$6,FC218,'ANNUAL SUMMARY'!$BQ$53)+SUMIF('ANNUAL SUMMARY'!$BI$64,FC218,'ANNUAL SUMMARY'!$BE$111)+SUMIF('ANNUAL SUMMARY'!$BI$122,FC218,'ANNUAL SUMMARY'!$BE$169)+SUMIF('ANNUAL SUMMARY'!$BI$180,FC218,'ANNUAL SUMMARY'!$BE$227)+SUMIF('ANNUAL SUMMARY'!$BI$238,FC218,'ANNUAL SUMMARY'!$BE$285)+SUMIF('ANNUAL SUMMARY'!$BI$296,FC218,'ANNUAL SUMMARY'!$BE$343)+SUMIF('ANNUAL SUMMARY'!$BI$354,FC218,'ANNUAL SUMMARY'!$BE$401)+SUMIF('ANNUAL SUMMARY'!$BI$412,FC218,'ANNUAL SUMMARY'!$BE$459)+SUMIF('ANNUAL SUMMARY'!$BI$470,FC218,'ANNUAL SUMMARY'!$BE$517)+SUMIF('ANNUAL SUMMARY'!$BI$528,FC218,'ANNUAL SUMMARY'!$BE$575)+SUMIF('ANNUAL SUMMARY'!$BI$586,FC218,'ANNUAL SUMMARY'!$BE$633)+SUMIF('ANNUAL SUMMARY'!$BI$644,FC218,'ANNUAL SUMMARY'!$BE$691)+SUMIF('ANNUAL SUMMARY'!$DH$6,FC218,'ANNUAL SUMMARY'!$DP$53)+SUMIF('ANNUAL SUMMARY'!$DH$64,FC218,'ANNUAL SUMMARY'!$DD$111)+SUMIF('ANNUAL SUMMARY'!$DH$122,FC218,'ANNUAL SUMMARY'!$DD$169)+SUMIF('ANNUAL SUMMARY'!$DH$180,FC218,'ANNUAL SUMMARY'!$DD$227)+SUMIF('ANNUAL SUMMARY'!$DH$238,FC218,'ANNUAL SUMMARY'!$DD$285)+SUMIF('ANNUAL SUMMARY'!$DH$296,FC218,'ANNUAL SUMMARY'!$DD$343)+SUMIF('ANNUAL SUMMARY'!$DH$354,FC218,'ANNUAL SUMMARY'!$DD$401)+SUMIF('ANNUAL SUMMARY'!$DH$412,FC218,'ANNUAL SUMMARY'!$DD$459)+SUMIF('ANNUAL SUMMARY'!$DH$470,FC218,'ANNUAL SUMMARY'!$DD$517)+SUMIF('ANNUAL SUMMARY'!$DH$528,FC218,'ANNUAL SUMMARY'!$DD$575)+SUMIF('ANNUAL SUMMARY'!$DH$586,FC218,'ANNUAL SUMMARY'!$DD$633)+SUMIF('ANNUAL SUMMARY'!$FE$6,FC218,'ANNUAL SUMMARY'!$FM$53)+SUMIF('ANNUAL SUMMARY'!$DH$644,FC218,'ANNUAL SUMMARY'!$DD$691)+SUMIF('ANNUAL SUMMARY'!$FE$64,FC218,'ANNUAL SUMMARY'!$FA$111)+SUMIF('ANNUAL SUMMARY'!$FE$122,FC218,'ANNUAL SUMMARY'!$FA$169)+SUMIF('ANNUAL SUMMARY'!$FE$180,FC218,'ANNUAL SUMMARY'!$FA$227)+SUMIF('ANNUAL SUMMARY'!$FE$238,FC218,'ANNUAL SUMMARY'!$FA$285)+SUMIF('ANNUAL SUMMARY'!$FE$296,FC218,'ANNUAL SUMMARY'!$FA$343)+SUMIF('ANNUAL SUMMARY'!$FE$354,FC218,'ANNUAL SUMMARY'!$FA$401)+SUMIF('ANNUAL SUMMARY'!$FE$412,FC218,'ANNUAL SUMMARY'!$FA$459)+SUMIF('ANNUAL SUMMARY'!$FE$470,FC218,'ANNUAL SUMMARY'!$FA$517)+SUMIF('ANNUAL SUMMARY'!$FE$586,FC218,'ANNUAL SUMMARY'!$FA$633)+SUMIF('ANNUAL SUMMARY'!$FE$528,FC218,'ANNUAL SUMMARY'!$FA$575)+SUMIF('ANNUAL SUMMARY'!$FE$644,FC218,'ANNUAL SUMMARY'!$FA$691)</f>
        <v>0</v>
      </c>
      <c r="FK261" s="718"/>
      <c r="FL261" s="718"/>
      <c r="FM261" s="718"/>
      <c r="FN261" s="718"/>
      <c r="FO261" s="718"/>
      <c r="FP261" s="718"/>
      <c r="FQ261" s="643"/>
      <c r="FR261" s="709" t="str">
        <f>IF('FRONT PAGE'!$A$1="www.fly-logics.com","REGISTRATION",0)</f>
        <v>REGISTRATION</v>
      </c>
      <c r="FS261" s="710"/>
      <c r="FT261" s="710"/>
      <c r="FU261" s="710"/>
      <c r="FV261" s="710"/>
      <c r="FW261" s="710"/>
      <c r="FX261" s="690"/>
      <c r="FY261" s="690"/>
      <c r="FZ261" s="690"/>
      <c r="GA261" s="690"/>
      <c r="GB261" s="690"/>
      <c r="GC261" s="691"/>
      <c r="GD261" s="709" t="str">
        <f>IF('FRONT PAGE'!$A$1="www.fly-logics.com","REG. DATE",0)</f>
        <v>REG. DATE</v>
      </c>
      <c r="GE261" s="710"/>
      <c r="GF261" s="710"/>
      <c r="GG261" s="710"/>
      <c r="GH261" s="710"/>
      <c r="GI261" s="710"/>
      <c r="GJ261" s="683"/>
      <c r="GK261" s="684"/>
      <c r="GL261" s="684"/>
      <c r="GM261" s="684"/>
      <c r="GN261" s="685"/>
      <c r="GO261" s="1263"/>
    </row>
    <row r="262" spans="1:197" ht="3" customHeight="1" x14ac:dyDescent="0.25">
      <c r="A262" s="790"/>
      <c r="B262" s="6"/>
      <c r="C262" s="253"/>
      <c r="D262" s="253"/>
      <c r="E262" s="253"/>
      <c r="F262" s="6"/>
      <c r="G262" s="254"/>
      <c r="H262" s="254"/>
      <c r="I262" s="254"/>
      <c r="J262" s="254"/>
      <c r="K262" s="254"/>
      <c r="L262" s="254"/>
      <c r="M262" s="15"/>
      <c r="N262" s="6"/>
      <c r="O262" s="253"/>
      <c r="P262" s="253"/>
      <c r="Q262" s="253"/>
      <c r="R262" s="6"/>
      <c r="S262" s="254"/>
      <c r="T262" s="254"/>
      <c r="U262" s="254"/>
      <c r="V262" s="254"/>
      <c r="W262" s="254"/>
      <c r="X262" s="254"/>
      <c r="Y262" s="643"/>
      <c r="Z262" s="711"/>
      <c r="AA262" s="712"/>
      <c r="AB262" s="712"/>
      <c r="AC262" s="712"/>
      <c r="AD262" s="712"/>
      <c r="AE262" s="712"/>
      <c r="AF262" s="693"/>
      <c r="AG262" s="693"/>
      <c r="AH262" s="693"/>
      <c r="AI262" s="693"/>
      <c r="AJ262" s="693"/>
      <c r="AK262" s="694"/>
      <c r="AL262" s="711"/>
      <c r="AM262" s="712"/>
      <c r="AN262" s="712"/>
      <c r="AO262" s="712"/>
      <c r="AP262" s="712"/>
      <c r="AQ262" s="712"/>
      <c r="AR262" s="686"/>
      <c r="AS262" s="687"/>
      <c r="AT262" s="687"/>
      <c r="AU262" s="687"/>
      <c r="AV262" s="687"/>
      <c r="AW262" s="1263"/>
      <c r="AX262" s="790"/>
      <c r="AY262" s="6"/>
      <c r="AZ262" s="253"/>
      <c r="BA262" s="253"/>
      <c r="BB262" s="253"/>
      <c r="BC262" s="6"/>
      <c r="BD262" s="254"/>
      <c r="BE262" s="254"/>
      <c r="BF262" s="254"/>
      <c r="BG262" s="254"/>
      <c r="BH262" s="254"/>
      <c r="BI262" s="254"/>
      <c r="BJ262" s="15"/>
      <c r="BK262" s="6"/>
      <c r="BL262" s="253"/>
      <c r="BM262" s="253"/>
      <c r="BN262" s="253"/>
      <c r="BO262" s="6"/>
      <c r="BP262" s="254"/>
      <c r="BQ262" s="254"/>
      <c r="BR262" s="254"/>
      <c r="BS262" s="254"/>
      <c r="BT262" s="254"/>
      <c r="BU262" s="254"/>
      <c r="BV262" s="643"/>
      <c r="BW262" s="711"/>
      <c r="BX262" s="712"/>
      <c r="BY262" s="712"/>
      <c r="BZ262" s="712"/>
      <c r="CA262" s="712"/>
      <c r="CB262" s="712"/>
      <c r="CC262" s="693"/>
      <c r="CD262" s="693"/>
      <c r="CE262" s="693"/>
      <c r="CF262" s="693"/>
      <c r="CG262" s="693"/>
      <c r="CH262" s="694"/>
      <c r="CI262" s="711"/>
      <c r="CJ262" s="712"/>
      <c r="CK262" s="712"/>
      <c r="CL262" s="712"/>
      <c r="CM262" s="712"/>
      <c r="CN262" s="712"/>
      <c r="CO262" s="686"/>
      <c r="CP262" s="687"/>
      <c r="CQ262" s="687"/>
      <c r="CR262" s="687"/>
      <c r="CS262" s="688"/>
      <c r="CT262" s="1263"/>
      <c r="CU262" s="1250"/>
      <c r="CV262" s="790"/>
      <c r="CW262" s="6"/>
      <c r="CX262" s="253"/>
      <c r="CY262" s="253"/>
      <c r="CZ262" s="253"/>
      <c r="DA262" s="6"/>
      <c r="DB262" s="254"/>
      <c r="DC262" s="254"/>
      <c r="DD262" s="254"/>
      <c r="DE262" s="254"/>
      <c r="DF262" s="254"/>
      <c r="DG262" s="254"/>
      <c r="DH262" s="15"/>
      <c r="DI262" s="6"/>
      <c r="DJ262" s="253"/>
      <c r="DK262" s="253"/>
      <c r="DL262" s="253"/>
      <c r="DM262" s="6"/>
      <c r="DN262" s="254"/>
      <c r="DO262" s="254"/>
      <c r="DP262" s="254"/>
      <c r="DQ262" s="254"/>
      <c r="DR262" s="254"/>
      <c r="DS262" s="254"/>
      <c r="DT262" s="643"/>
      <c r="DU262" s="711"/>
      <c r="DV262" s="712"/>
      <c r="DW262" s="712"/>
      <c r="DX262" s="712"/>
      <c r="DY262" s="712"/>
      <c r="DZ262" s="712"/>
      <c r="EA262" s="693"/>
      <c r="EB262" s="693"/>
      <c r="EC262" s="693"/>
      <c r="ED262" s="693"/>
      <c r="EE262" s="693"/>
      <c r="EF262" s="694"/>
      <c r="EG262" s="711"/>
      <c r="EH262" s="712"/>
      <c r="EI262" s="712"/>
      <c r="EJ262" s="712"/>
      <c r="EK262" s="712"/>
      <c r="EL262" s="712"/>
      <c r="EM262" s="686"/>
      <c r="EN262" s="687"/>
      <c r="EO262" s="687"/>
      <c r="EP262" s="687"/>
      <c r="EQ262" s="687"/>
      <c r="ER262" s="1263"/>
      <c r="ES262" s="790"/>
      <c r="ET262" s="6"/>
      <c r="EU262" s="253"/>
      <c r="EV262" s="253"/>
      <c r="EW262" s="253"/>
      <c r="EX262" s="6"/>
      <c r="EY262" s="254"/>
      <c r="EZ262" s="254"/>
      <c r="FA262" s="254"/>
      <c r="FB262" s="254"/>
      <c r="FC262" s="254"/>
      <c r="FD262" s="254"/>
      <c r="FE262" s="15"/>
      <c r="FF262" s="6"/>
      <c r="FG262" s="253"/>
      <c r="FH262" s="253"/>
      <c r="FI262" s="253"/>
      <c r="FJ262" s="6"/>
      <c r="FK262" s="254"/>
      <c r="FL262" s="254"/>
      <c r="FM262" s="254"/>
      <c r="FN262" s="254"/>
      <c r="FO262" s="254"/>
      <c r="FP262" s="254"/>
      <c r="FQ262" s="643"/>
      <c r="FR262" s="711"/>
      <c r="FS262" s="712"/>
      <c r="FT262" s="712"/>
      <c r="FU262" s="712"/>
      <c r="FV262" s="712"/>
      <c r="FW262" s="712"/>
      <c r="FX262" s="693"/>
      <c r="FY262" s="693"/>
      <c r="FZ262" s="693"/>
      <c r="GA262" s="693"/>
      <c r="GB262" s="693"/>
      <c r="GC262" s="694"/>
      <c r="GD262" s="711"/>
      <c r="GE262" s="712"/>
      <c r="GF262" s="712"/>
      <c r="GG262" s="712"/>
      <c r="GH262" s="712"/>
      <c r="GI262" s="712"/>
      <c r="GJ262" s="686"/>
      <c r="GK262" s="687"/>
      <c r="GL262" s="687"/>
      <c r="GM262" s="687"/>
      <c r="GN262" s="688"/>
      <c r="GO262" s="1263"/>
    </row>
    <row r="263" spans="1:197" ht="12.75" customHeight="1" x14ac:dyDescent="0.25">
      <c r="A263" s="790"/>
      <c r="B263" s="707" t="str">
        <f>'ANNUAL SUMMARY'!$C$56</f>
        <v>IFR</v>
      </c>
      <c r="C263" s="707"/>
      <c r="D263" s="707"/>
      <c r="E263" s="707"/>
      <c r="F263" s="891">
        <f>SUMIF('PREVIOUS LOGS'!$K$6,K218,'PREVIOUS LOGS'!$F$51)+SUMIF('PREVIOUS LOGS'!$K$59,$K$6,'PREVIOUS LOGS'!$F$104)+SUMIF('PREVIOUS LOGS'!$K$112,K218,'PREVIOUS LOGS'!$F$157)+SUMIF('PREVIOUS LOGS'!$K$165,K218,'PREVIOUS LOGS'!$F$210)+SUMIF('PREVIOUS LOGS'!$K$218,K218,'PREVIOUS LOGS'!$F$263)+SUMIF('PREVIOUS LOGS'!$K$271,K218,'PREVIOUS LOGS'!$F$316)+SUMIF('PREVIOUS LOGS'!$K$324,K218,'PREVIOUS LOGS'!$F$369)+SUMIF('PREVIOUS LOGS'!$BH$6,K218,'PREVIOUS LOGS'!$BC$51)+SUMIF('PREVIOUS LOGS'!$BH$59,$K$6,'PREVIOUS LOGS'!$BC$104)+SUMIF('PREVIOUS LOGS'!$BH$112,K218,'PREVIOUS LOGS'!$BC$157)+SUMIF('PREVIOUS LOGS'!$BH$165,K218,'PREVIOUS LOGS'!$BC$210)+SUMIF('PREVIOUS LOGS'!$BH$218,K218,'PREVIOUS LOGS'!$BC$263)+SUMIF('PREVIOUS LOGS'!$BH$271,K218,'PREVIOUS LOGS'!$BC$316)+SUMIF('PREVIOUS LOGS'!$BH$324,K218,'PREVIOUS LOGS'!$BC$369)+SUMIF('PREVIOUS LOGS'!$DF$6,K218,'PREVIOUS LOGS'!$DA$51)+SUMIF('PREVIOUS LOGS'!$DF$59,$K$6,'PREVIOUS LOGS'!$DA$104)+SUMIF('PREVIOUS LOGS'!$DF$112,K218,'PREVIOUS LOGS'!$DA$157)+SUMIF('PREVIOUS LOGS'!$DF$165,K218,'PREVIOUS LOGS'!$DA$210)+SUMIF('PREVIOUS LOGS'!$DF$218,K218,'PREVIOUS LOGS'!$DA$263)+SUMIF('PREVIOUS LOGS'!$DF$271,K218,'PREVIOUS LOGS'!$DA$316)+SUMIF('PREVIOUS LOGS'!$DF$324,K218,'PREVIOUS LOGS'!$DA$369)+SUMIF('PREVIOUS LOGS'!$FC$6,K218,'PREVIOUS LOGS'!$EX$51)+SUMIF('PREVIOUS LOGS'!$FC$59,$K$6,'PREVIOUS LOGS'!$EX$104)+SUMIF('PREVIOUS LOGS'!$FC$112,K218,'PREVIOUS LOGS'!$EX$157)+SUMIF('PREVIOUS LOGS'!$FC$165,K218,'PREVIOUS LOGS'!$EX$210)+SUMIF('PREVIOUS LOGS'!$FC$218,K218,'PREVIOUS LOGS'!$EX$263)+SUMIF('PREVIOUS LOGS'!$FC$271,K218,'PREVIOUS LOGS'!$EX$316)+SUMIF('PREVIOUS LOGS'!$FC$324,K218,'PREVIOUS LOGS'!$EX$369)+SUMIF('ANNUAL SUMMARY'!$L$6,K218,'ANNUAL SUMMARY'!$H$56)+SUMIF('ANNUAL SUMMARY'!$L$64,K218,'ANNUAL SUMMARY'!$H$114)+SUMIF('ANNUAL SUMMARY'!$L$122,K218,'ANNUAL SUMMARY'!$H$172)+SUMIF('ANNUAL SUMMARY'!$L$180,K218,'ANNUAL SUMMARY'!$H$230)+SUMIF('ANNUAL SUMMARY'!$L$238,K218,'ANNUAL SUMMARY'!$H$288)+SUMIF('ANNUAL SUMMARY'!$L$296,K218,'ANNUAL SUMMARY'!$H$346)+SUMIF('ANNUAL SUMMARY'!$L$354,K218,'ANNUAL SUMMARY'!$H$404)+SUMIF('ANNUAL SUMMARY'!$L$412,K218,'ANNUAL SUMMARY'!$H$462)+SUMIF('ANNUAL SUMMARY'!$L$470,K218,'ANNUAL SUMMARY'!$H$520)+SUMIF('ANNUAL SUMMARY'!$L$528,K218,'ANNUAL SUMMARY'!$H$578)+SUMIF('ANNUAL SUMMARY'!$L$586,K218,'ANNUAL SUMMARY'!$H$636)+SUMIF('ANNUAL SUMMARY'!$L$644,K218,'ANNUAL SUMMARY'!$H$694)+SUMIF('ANNUAL SUMMARY'!$BI$6,K218,'ANNUAL SUMMARY'!$BE$56)+SUMIF('ANNUAL SUMMARY'!$BI$64,K218,'ANNUAL SUMMARY'!$BE$114)+SUMIF('ANNUAL SUMMARY'!$BI$122,K218,'ANNUAL SUMMARY'!$BE$172)+SUMIF('ANNUAL SUMMARY'!$BI$180,K218,'ANNUAL SUMMARY'!$BE$230)+SUMIF('ANNUAL SUMMARY'!$BI$238,K218,'ANNUAL SUMMARY'!$BE$288)+SUMIF('ANNUAL SUMMARY'!$BI$296,K218,'ANNUAL SUMMARY'!$BE$346)+SUMIF('ANNUAL SUMMARY'!$BI$354,K218,'ANNUAL SUMMARY'!$BE$404)+SUMIF('ANNUAL SUMMARY'!$BI$412,K218,'ANNUAL SUMMARY'!$BE$462)+SUMIF('ANNUAL SUMMARY'!$BI$470,K218,'ANNUAL SUMMARY'!$BE$520)+SUMIF('ANNUAL SUMMARY'!$BI$528,K218,'ANNUAL SUMMARY'!$BE$578)+SUMIF('ANNUAL SUMMARY'!$BI$586,K218,'ANNUAL SUMMARY'!$BE$636)+SUMIF('ANNUAL SUMMARY'!$BI$644,K218,'ANNUAL SUMMARY'!$BE$694)+SUMIF('ANNUAL SUMMARY'!$DH$6,K218,'ANNUAL SUMMARY'!$DD$56)+SUMIF('ANNUAL SUMMARY'!$DH$64,K218,'ANNUAL SUMMARY'!$DD$114)+SUMIF('ANNUAL SUMMARY'!$DH$122,K218,'ANNUAL SUMMARY'!$DD$172)+SUMIF('ANNUAL SUMMARY'!$DH$180,K218,'ANNUAL SUMMARY'!$DD$230)+SUMIF('ANNUAL SUMMARY'!$DH$238,K218,'ANNUAL SUMMARY'!$DD$288)+SUMIF('ANNUAL SUMMARY'!$DH$296,K218,'ANNUAL SUMMARY'!$DD$346)+SUMIF('ANNUAL SUMMARY'!$DH$354,K218,'ANNUAL SUMMARY'!$DD$404)+SUMIF('ANNUAL SUMMARY'!$DH$412,K218,'ANNUAL SUMMARY'!$DD$462)+SUMIF('ANNUAL SUMMARY'!$DH$470,K218,'ANNUAL SUMMARY'!$DD$520)+SUMIF('ANNUAL SUMMARY'!$DH$528,K218,'ANNUAL SUMMARY'!$DD$578)+SUMIF('ANNUAL SUMMARY'!$DH$586,K218,'ANNUAL SUMMARY'!$DD$636)+SUMIF('ANNUAL SUMMARY'!$FE$6,K218,'ANNUAL SUMMARY'!$FA$56)+SUMIF('ANNUAL SUMMARY'!$DH$644,K218,'ANNUAL SUMMARY'!$DD$694)+SUMIF('ANNUAL SUMMARY'!$FE$64,K218,'ANNUAL SUMMARY'!$FA$114)+SUMIF('ANNUAL SUMMARY'!$FE$122,K218,'ANNUAL SUMMARY'!$FA$172)+SUMIF('ANNUAL SUMMARY'!$FE$180,K218,'ANNUAL SUMMARY'!$FA$230)+SUMIF('ANNUAL SUMMARY'!$FE$238,K218,'ANNUAL SUMMARY'!$FA$288)+SUMIF('ANNUAL SUMMARY'!$FE$296,K218,'ANNUAL SUMMARY'!$FA$346)+SUMIF('ANNUAL SUMMARY'!$FE$354,K218,'ANNUAL SUMMARY'!$FA$404)+SUMIF('ANNUAL SUMMARY'!$FE$412,K218,'ANNUAL SUMMARY'!$FA$462)+SUMIF('ANNUAL SUMMARY'!$FE$470,K218,'ANNUAL SUMMARY'!$FA$520)+SUMIF('ANNUAL SUMMARY'!$FE$586,K218,'ANNUAL SUMMARY'!$FA$636)+SUMIF('ANNUAL SUMMARY'!$FE$528,K218,'ANNUAL SUMMARY'!$FA$578)+SUMIF('ANNUAL SUMMARY'!$FE$644,K218,'ANNUAL SUMMARY'!$FA$694)</f>
        <v>0</v>
      </c>
      <c r="G263" s="718"/>
      <c r="H263" s="718"/>
      <c r="I263" s="718"/>
      <c r="J263" s="718"/>
      <c r="K263" s="718"/>
      <c r="L263" s="718"/>
      <c r="M263" s="15"/>
      <c r="N263" s="707" t="str">
        <f>'ANNUAL SUMMARY'!$O$56</f>
        <v>NIGHT</v>
      </c>
      <c r="O263" s="707"/>
      <c r="P263" s="707"/>
      <c r="Q263" s="707"/>
      <c r="R263" s="892">
        <f>SUMIF('PREVIOUS LOGS'!$K$6,K218,'PREVIOUS LOGS'!$R$51)+SUMIF('PREVIOUS LOGS'!$K$59,$K$6,'PREVIOUS LOGS'!$R$104)+SUMIF('PREVIOUS LOGS'!$K$112,K218,'PREVIOUS LOGS'!$R$157)+SUMIF('PREVIOUS LOGS'!$K$165,K218,'PREVIOUS LOGS'!$R$210)+SUMIF('PREVIOUS LOGS'!$K$218,K218,'PREVIOUS LOGS'!$R$263)+SUMIF('PREVIOUS LOGS'!$K$271,K218,'PREVIOUS LOGS'!$R$316)+SUMIF('PREVIOUS LOGS'!$K$324,K218,'PREVIOUS LOGS'!$R$369)+SUMIF('PREVIOUS LOGS'!$BH$6,K218,'PREVIOUS LOGS'!$BO$51)+SUMIF('PREVIOUS LOGS'!$BH$59,$K$6,'PREVIOUS LOGS'!$BO$104)+SUMIF('PREVIOUS LOGS'!$BH$112,K218,'PREVIOUS LOGS'!$BO$157)+SUMIF('PREVIOUS LOGS'!$BH$165,K218,'PREVIOUS LOGS'!$BO$210)+SUMIF('PREVIOUS LOGS'!$BH$218,K218,'PREVIOUS LOGS'!$BO$263)+SUMIF('PREVIOUS LOGS'!$BH$271,K218,'PREVIOUS LOGS'!$BO$316)+SUMIF('PREVIOUS LOGS'!$BH$324,K218,'PREVIOUS LOGS'!$BO$369)+SUMIF('PREVIOUS LOGS'!$DF$6,K218,'PREVIOUS LOGS'!$DM$51)+SUMIF('PREVIOUS LOGS'!$DF$59,$K$6,'PREVIOUS LOGS'!$DM$104)+SUMIF('PREVIOUS LOGS'!$DF$112,K218,'PREVIOUS LOGS'!$DM$157)+SUMIF('PREVIOUS LOGS'!$DF$165,K218,'PREVIOUS LOGS'!$DM$210)+SUMIF('PREVIOUS LOGS'!$DF$218,K218,'PREVIOUS LOGS'!$DM$263)+SUMIF('PREVIOUS LOGS'!$DF$271,K218,'PREVIOUS LOGS'!$DM$316)+SUMIF('PREVIOUS LOGS'!$DF$324,K218,'PREVIOUS LOGS'!$DM$369)+SUMIF('PREVIOUS LOGS'!$FC$6,K218,'PREVIOUS LOGS'!$FJ$51)+SUMIF('PREVIOUS LOGS'!$FC$59,$K$6,'PREVIOUS LOGS'!$FJ$104)+SUMIF('PREVIOUS LOGS'!$FC$112,K218,'PREVIOUS LOGS'!$FJ$157)+SUMIF('PREVIOUS LOGS'!$FC$165,K218,'PREVIOUS LOGS'!$FJ$210)+SUMIF('PREVIOUS LOGS'!$FC$218,K218,'PREVIOUS LOGS'!$FJ$263)+SUMIF('PREVIOUS LOGS'!$FC$271,K218,'PREVIOUS LOGS'!$FJ$316)+SUMIF('PREVIOUS LOGS'!$FC$324,K218,'PREVIOUS LOGS'!$FJ$369)+SUMIF('ANNUAL SUMMARY'!$L$6,K218,'ANNUAL SUMMARY'!$T$56)+SUMIF('ANNUAL SUMMARY'!$L$64,K218,'ANNUAL SUMMARY'!$T$114)+SUMIF('ANNUAL SUMMARY'!$L$122,K218,'ANNUAL SUMMARY'!$T$172)+SUMIF('ANNUAL SUMMARY'!$L$180,K218,'ANNUAL SUMMARY'!$T$230)+SUMIF('ANNUAL SUMMARY'!$L$238,K218,'ANNUAL SUMMARY'!$T$288)+SUMIF('ANNUAL SUMMARY'!$L$296,K218,'ANNUAL SUMMARY'!$T$346)+SUMIF('ANNUAL SUMMARY'!$L$354,K218,'ANNUAL SUMMARY'!$T$404)+SUMIF('ANNUAL SUMMARY'!$L$412,K218,'ANNUAL SUMMARY'!$T$462)+SUMIF('ANNUAL SUMMARY'!$L$470,K218,'ANNUAL SUMMARY'!$T$520)+SUMIF('ANNUAL SUMMARY'!$L$528,K218,'ANNUAL SUMMARY'!$T$578)+SUMIF('ANNUAL SUMMARY'!$L$586,K218,'ANNUAL SUMMARY'!$T$636)+SUMIF('ANNUAL SUMMARY'!$L$644,K218,'ANNUAL SUMMARY'!$T$694)+SUMIF('ANNUAL SUMMARY'!$BI$6,K218,'ANNUAL SUMMARY'!$BQ$56)+SUMIF('ANNUAL SUMMARY'!$BI$64,K218,'ANNUAL SUMMARY'!$BQ$114)+SUMIF('ANNUAL SUMMARY'!$BI$122,K218,'ANNUAL SUMMARY'!$BQ$172)+SUMIF('ANNUAL SUMMARY'!$BI$180,K218,'ANNUAL SUMMARY'!$BQ$230)+SUMIF('ANNUAL SUMMARY'!$BI$238,K218,'ANNUAL SUMMARY'!$BQ$288)+SUMIF('ANNUAL SUMMARY'!$BI$296,K218,'ANNUAL SUMMARY'!$BQ$346)+SUMIF('ANNUAL SUMMARY'!$BI$354,K218,'ANNUAL SUMMARY'!$BQ$404)+SUMIF('ANNUAL SUMMARY'!$BI$412,K218,'ANNUAL SUMMARY'!$BQ$462)+SUMIF('ANNUAL SUMMARY'!$BI$470,K218,'ANNUAL SUMMARY'!$BQ$520)+SUMIF('ANNUAL SUMMARY'!$BI$528,K218,'ANNUAL SUMMARY'!$BQ$578)+SUMIF('ANNUAL SUMMARY'!$BI$586,K218,'ANNUAL SUMMARY'!$BQ$636)+SUMIF('ANNUAL SUMMARY'!$BI$644,K218,'ANNUAL SUMMARY'!$BQ$694)+SUMIF('ANNUAL SUMMARY'!$DH$6,K218,'ANNUAL SUMMARY'!$DP$56)+SUMIF('ANNUAL SUMMARY'!$DH$64,K218,'ANNUAL SUMMARY'!$DP$114)+SUMIF('ANNUAL SUMMARY'!$DH$122,K218,'ANNUAL SUMMARY'!$DP$172)+SUMIF('ANNUAL SUMMARY'!$DH$180,K218,'ANNUAL SUMMARY'!$DP$230)+SUMIF('ANNUAL SUMMARY'!$DH$238,K218,'ANNUAL SUMMARY'!$DP$288)+SUMIF('ANNUAL SUMMARY'!$DH$296,K218,'ANNUAL SUMMARY'!$DP$346)+SUMIF('ANNUAL SUMMARY'!$DH$354,K218,'ANNUAL SUMMARY'!$DP$404)+SUMIF('ANNUAL SUMMARY'!$DH$412,K218,'ANNUAL SUMMARY'!$DP$462)+SUMIF('ANNUAL SUMMARY'!$DH$470,K218,'ANNUAL SUMMARY'!$DP$520)+SUMIF('ANNUAL SUMMARY'!$DH$528,K218,'ANNUAL SUMMARY'!$DP$578)+SUMIF('ANNUAL SUMMARY'!$DH$586,K218,'ANNUAL SUMMARY'!$DP$636)+SUMIF('ANNUAL SUMMARY'!$FE$6,K218,'ANNUAL SUMMARY'!$FM$56)+SUMIF('ANNUAL SUMMARY'!$DH$644,K218,'ANNUAL SUMMARY'!$DP$694)+SUMIF('ANNUAL SUMMARY'!$FE$64,K218,'ANNUAL SUMMARY'!$FM$114)+SUMIF('ANNUAL SUMMARY'!$FE$122,K218,'ANNUAL SUMMARY'!$FM$172)+SUMIF('ANNUAL SUMMARY'!$FE$180,K218,'ANNUAL SUMMARY'!$FM$230)+SUMIF('ANNUAL SUMMARY'!$FE$238,K218,'ANNUAL SUMMARY'!$FM$288)+SUMIF('ANNUAL SUMMARY'!$FE$296,K218,'ANNUAL SUMMARY'!$FM$346)+SUMIF('ANNUAL SUMMARY'!$FE$354,K218,'ANNUAL SUMMARY'!$FM$404)+SUMIF('ANNUAL SUMMARY'!$FE$412,K218,'ANNUAL SUMMARY'!$FM$462)+SUMIF('ANNUAL SUMMARY'!$FE$470,K218,'ANNUAL SUMMARY'!$FM$520)+SUMIF('ANNUAL SUMMARY'!$FE$586,K218,'ANNUAL SUMMARY'!$FM$636)+SUMIF('ANNUAL SUMMARY'!$FE$528,K218,'ANNUAL SUMMARY'!$FM$578)+SUMIF('ANNUAL SUMMARY'!$FE$644,K218,'ANNUAL SUMMARY'!$FM$694)</f>
        <v>0</v>
      </c>
      <c r="S263" s="892"/>
      <c r="T263" s="892"/>
      <c r="U263" s="892"/>
      <c r="V263" s="892"/>
      <c r="W263" s="892"/>
      <c r="X263" s="891"/>
      <c r="Y263" s="643"/>
      <c r="Z263" s="709" t="str">
        <f>IF('FRONT PAGE'!$A$1="www.fly-logics.com","No SERIE",0)</f>
        <v>No SERIE</v>
      </c>
      <c r="AA263" s="710"/>
      <c r="AB263" s="710"/>
      <c r="AC263" s="710"/>
      <c r="AD263" s="710"/>
      <c r="AE263" s="710"/>
      <c r="AF263" s="690"/>
      <c r="AG263" s="690"/>
      <c r="AH263" s="690"/>
      <c r="AI263" s="690"/>
      <c r="AJ263" s="690"/>
      <c r="AK263" s="691"/>
      <c r="AL263" s="709" t="str">
        <f>IF('FRONT PAGE'!$A$1="www.fly-logics.com","BUILT DATE",0)</f>
        <v>BUILT DATE</v>
      </c>
      <c r="AM263" s="710"/>
      <c r="AN263" s="710"/>
      <c r="AO263" s="710"/>
      <c r="AP263" s="710"/>
      <c r="AQ263" s="710"/>
      <c r="AR263" s="689"/>
      <c r="AS263" s="690"/>
      <c r="AT263" s="690"/>
      <c r="AU263" s="690"/>
      <c r="AV263" s="690"/>
      <c r="AW263" s="1263"/>
      <c r="AX263" s="790"/>
      <c r="AY263" s="707" t="str">
        <f>'ANNUAL SUMMARY'!$C$56</f>
        <v>IFR</v>
      </c>
      <c r="AZ263" s="707"/>
      <c r="BA263" s="707"/>
      <c r="BB263" s="707"/>
      <c r="BC263" s="891">
        <f>SUMIF('PREVIOUS LOGS'!$K$6,BH218,'PREVIOUS LOGS'!$F$51)+SUMIF('PREVIOUS LOGS'!$K$59,$K$6,'PREVIOUS LOGS'!$F$104)+SUMIF('PREVIOUS LOGS'!$K$112,BH218,'PREVIOUS LOGS'!$F$157)+SUMIF('PREVIOUS LOGS'!$K$165,BH218,'PREVIOUS LOGS'!$F$210)+SUMIF('PREVIOUS LOGS'!$K$218,BH218,'PREVIOUS LOGS'!$F$263)+SUMIF('PREVIOUS LOGS'!$K$271,BH218,'PREVIOUS LOGS'!$F$316)+SUMIF('PREVIOUS LOGS'!$K$324,BH218,'PREVIOUS LOGS'!$F$369)+SUMIF('PREVIOUS LOGS'!$BH$6,BH218,'PREVIOUS LOGS'!$BC$51)+SUMIF('PREVIOUS LOGS'!$BH$59,$K$6,'PREVIOUS LOGS'!$BC$104)+SUMIF('PREVIOUS LOGS'!$BH$112,BH218,'PREVIOUS LOGS'!$BC$157)+SUMIF('PREVIOUS LOGS'!$BH$165,BH218,'PREVIOUS LOGS'!$BC$210)+SUMIF('PREVIOUS LOGS'!$BH$218,BH218,'PREVIOUS LOGS'!$BC$263)+SUMIF('PREVIOUS LOGS'!$BH$271,BH218,'PREVIOUS LOGS'!$BC$316)+SUMIF('PREVIOUS LOGS'!$BH$324,BH218,'PREVIOUS LOGS'!$BC$369)+SUMIF('PREVIOUS LOGS'!$DF$6,BH218,'PREVIOUS LOGS'!$DA$51)+SUMIF('PREVIOUS LOGS'!$DF$59,$K$6,'PREVIOUS LOGS'!$DA$104)+SUMIF('PREVIOUS LOGS'!$DF$112,BH218,'PREVIOUS LOGS'!$DA$157)+SUMIF('PREVIOUS LOGS'!$DF$165,BH218,'PREVIOUS LOGS'!$DA$210)+SUMIF('PREVIOUS LOGS'!$DF$218,BH218,'PREVIOUS LOGS'!$DA$263)+SUMIF('PREVIOUS LOGS'!$DF$271,BH218,'PREVIOUS LOGS'!$DA$316)+SUMIF('PREVIOUS LOGS'!$DF$324,BH218,'PREVIOUS LOGS'!$DA$369)+SUMIF('PREVIOUS LOGS'!$FC$6,BH218,'PREVIOUS LOGS'!$EX$51)+SUMIF('PREVIOUS LOGS'!$FC$59,$K$6,'PREVIOUS LOGS'!$EX$104)+SUMIF('PREVIOUS LOGS'!$FC$112,BH218,'PREVIOUS LOGS'!$EX$157)+SUMIF('PREVIOUS LOGS'!$FC$165,BH218,'PREVIOUS LOGS'!$EX$210)+SUMIF('PREVIOUS LOGS'!$FC$218,BH218,'PREVIOUS LOGS'!$EX$263)+SUMIF('PREVIOUS LOGS'!$FC$271,BH218,'PREVIOUS LOGS'!$EX$316)+SUMIF('PREVIOUS LOGS'!$FC$324,BH218,'PREVIOUS LOGS'!$EX$369)+SUMIF('ANNUAL SUMMARY'!$L$6,BH218,'ANNUAL SUMMARY'!$H$56)+SUMIF('ANNUAL SUMMARY'!$L$64,BH218,'ANNUAL SUMMARY'!$H$114)+SUMIF('ANNUAL SUMMARY'!$L$122,BH218,'ANNUAL SUMMARY'!$H$172)+SUMIF('ANNUAL SUMMARY'!$L$180,BH218,'ANNUAL SUMMARY'!$H$230)+SUMIF('ANNUAL SUMMARY'!$L$238,BH218,'ANNUAL SUMMARY'!$H$288)+SUMIF('ANNUAL SUMMARY'!$L$296,BH218,'ANNUAL SUMMARY'!$H$346)+SUMIF('ANNUAL SUMMARY'!$L$354,BH218,'ANNUAL SUMMARY'!$H$404)+SUMIF('ANNUAL SUMMARY'!$L$412,BH218,'ANNUAL SUMMARY'!$H$462)+SUMIF('ANNUAL SUMMARY'!$L$470,BH218,'ANNUAL SUMMARY'!$H$520)+SUMIF('ANNUAL SUMMARY'!$L$528,BH218,'ANNUAL SUMMARY'!$H$578)+SUMIF('ANNUAL SUMMARY'!$L$586,BH218,'ANNUAL SUMMARY'!$H$636)+SUMIF('ANNUAL SUMMARY'!$L$644,BH218,'ANNUAL SUMMARY'!$H$694)+SUMIF('ANNUAL SUMMARY'!$BI$6,BH218,'ANNUAL SUMMARY'!$BE$56)+SUMIF('ANNUAL SUMMARY'!$BI$64,BH218,'ANNUAL SUMMARY'!$BE$114)+SUMIF('ANNUAL SUMMARY'!$BI$122,BH218,'ANNUAL SUMMARY'!$BE$172)+SUMIF('ANNUAL SUMMARY'!$BI$180,BH218,'ANNUAL SUMMARY'!$BE$230)+SUMIF('ANNUAL SUMMARY'!$BI$238,BH218,'ANNUAL SUMMARY'!$BE$288)+SUMIF('ANNUAL SUMMARY'!$BI$296,BH218,'ANNUAL SUMMARY'!$BE$346)+SUMIF('ANNUAL SUMMARY'!$BI$354,BH218,'ANNUAL SUMMARY'!$BE$404)+SUMIF('ANNUAL SUMMARY'!$BI$412,BH218,'ANNUAL SUMMARY'!$BE$462)+SUMIF('ANNUAL SUMMARY'!$BI$470,BH218,'ANNUAL SUMMARY'!$BE$520)+SUMIF('ANNUAL SUMMARY'!$BI$528,BH218,'ANNUAL SUMMARY'!$BE$578)+SUMIF('ANNUAL SUMMARY'!$BI$586,BH218,'ANNUAL SUMMARY'!$BE$636)+SUMIF('ANNUAL SUMMARY'!$BI$644,BH218,'ANNUAL SUMMARY'!$BE$694)+SUMIF('ANNUAL SUMMARY'!$DH$6,BH218,'ANNUAL SUMMARY'!$DD$56)+SUMIF('ANNUAL SUMMARY'!$DH$64,BH218,'ANNUAL SUMMARY'!$DD$114)+SUMIF('ANNUAL SUMMARY'!$DH$122,BH218,'ANNUAL SUMMARY'!$DD$172)+SUMIF('ANNUAL SUMMARY'!$DH$180,BH218,'ANNUAL SUMMARY'!$DD$230)+SUMIF('ANNUAL SUMMARY'!$DH$238,BH218,'ANNUAL SUMMARY'!$DD$288)+SUMIF('ANNUAL SUMMARY'!$DH$296,BH218,'ANNUAL SUMMARY'!$DD$346)+SUMIF('ANNUAL SUMMARY'!$DH$354,BH218,'ANNUAL SUMMARY'!$DD$404)+SUMIF('ANNUAL SUMMARY'!$DH$412,BH218,'ANNUAL SUMMARY'!$DD$462)+SUMIF('ANNUAL SUMMARY'!$DH$470,BH218,'ANNUAL SUMMARY'!$DD$520)+SUMIF('ANNUAL SUMMARY'!$DH$528,BH218,'ANNUAL SUMMARY'!$DD$578)+SUMIF('ANNUAL SUMMARY'!$DH$586,BH218,'ANNUAL SUMMARY'!$DD$636)+SUMIF('ANNUAL SUMMARY'!$FE$6,BH218,'ANNUAL SUMMARY'!$FA$56)+SUMIF('ANNUAL SUMMARY'!$DH$644,BH218,'ANNUAL SUMMARY'!$DD$694)+SUMIF('ANNUAL SUMMARY'!$FE$64,BH218,'ANNUAL SUMMARY'!$FA$114)+SUMIF('ANNUAL SUMMARY'!$FE$122,BH218,'ANNUAL SUMMARY'!$FA$172)+SUMIF('ANNUAL SUMMARY'!$FE$180,BH218,'ANNUAL SUMMARY'!$FA$230)+SUMIF('ANNUAL SUMMARY'!$FE$238,BH218,'ANNUAL SUMMARY'!$FA$288)+SUMIF('ANNUAL SUMMARY'!$FE$296,BH218,'ANNUAL SUMMARY'!$FA$346)+SUMIF('ANNUAL SUMMARY'!$FE$354,BH218,'ANNUAL SUMMARY'!$FA$404)+SUMIF('ANNUAL SUMMARY'!$FE$412,BH218,'ANNUAL SUMMARY'!$FA$462)+SUMIF('ANNUAL SUMMARY'!$FE$470,BH218,'ANNUAL SUMMARY'!$FA$520)+SUMIF('ANNUAL SUMMARY'!$FE$586,BH218,'ANNUAL SUMMARY'!$FA$636)+SUMIF('ANNUAL SUMMARY'!$FE$528,BH218,'ANNUAL SUMMARY'!$FA$578)+SUMIF('ANNUAL SUMMARY'!$FE$644,BH218,'ANNUAL SUMMARY'!$FA$694)</f>
        <v>0</v>
      </c>
      <c r="BD263" s="718"/>
      <c r="BE263" s="718"/>
      <c r="BF263" s="718"/>
      <c r="BG263" s="718"/>
      <c r="BH263" s="718"/>
      <c r="BI263" s="718"/>
      <c r="BJ263" s="15"/>
      <c r="BK263" s="707" t="str">
        <f>'ANNUAL SUMMARY'!$O$56</f>
        <v>NIGHT</v>
      </c>
      <c r="BL263" s="707"/>
      <c r="BM263" s="707"/>
      <c r="BN263" s="707"/>
      <c r="BO263" s="892">
        <f>SUMIF('PREVIOUS LOGS'!$K$6,BH218,'PREVIOUS LOGS'!$R$51)+SUMIF('PREVIOUS LOGS'!$K$59,$K$6,'PREVIOUS LOGS'!$R$104)+SUMIF('PREVIOUS LOGS'!$K$112,BH218,'PREVIOUS LOGS'!$R$157)+SUMIF('PREVIOUS LOGS'!$K$165,BH218,'PREVIOUS LOGS'!$R$210)+SUMIF('PREVIOUS LOGS'!$K$218,BH218,'PREVIOUS LOGS'!$R$263)+SUMIF('PREVIOUS LOGS'!$K$271,BH218,'PREVIOUS LOGS'!$R$316)+SUMIF('PREVIOUS LOGS'!$K$324,BH218,'PREVIOUS LOGS'!$R$369)+SUMIF('PREVIOUS LOGS'!$BH$6,BH218,'PREVIOUS LOGS'!$BO$51)+SUMIF('PREVIOUS LOGS'!$BH$59,$K$6,'PREVIOUS LOGS'!$BO$104)+SUMIF('PREVIOUS LOGS'!$BH$112,BH218,'PREVIOUS LOGS'!$BO$157)+SUMIF('PREVIOUS LOGS'!$BH$165,BH218,'PREVIOUS LOGS'!$BO$210)+SUMIF('PREVIOUS LOGS'!$BH$218,BH218,'PREVIOUS LOGS'!$BO$263)+SUMIF('PREVIOUS LOGS'!$BH$271,BH218,'PREVIOUS LOGS'!$BO$316)+SUMIF('PREVIOUS LOGS'!$BH$324,BH218,'PREVIOUS LOGS'!$BO$369)+SUMIF('PREVIOUS LOGS'!$DF$6,BH218,'PREVIOUS LOGS'!$DM$51)+SUMIF('PREVIOUS LOGS'!$DF$59,$K$6,'PREVIOUS LOGS'!$DM$104)+SUMIF('PREVIOUS LOGS'!$DF$112,BH218,'PREVIOUS LOGS'!$DM$157)+SUMIF('PREVIOUS LOGS'!$DF$165,BH218,'PREVIOUS LOGS'!$DM$210)+SUMIF('PREVIOUS LOGS'!$DF$218,BH218,'PREVIOUS LOGS'!$DM$263)+SUMIF('PREVIOUS LOGS'!$DF$271,BH218,'PREVIOUS LOGS'!$DM$316)+SUMIF('PREVIOUS LOGS'!$DF$324,BH218,'PREVIOUS LOGS'!$DM$369)+SUMIF('PREVIOUS LOGS'!$FC$6,BH218,'PREVIOUS LOGS'!$FJ$51)+SUMIF('PREVIOUS LOGS'!$FC$59,$K$6,'PREVIOUS LOGS'!$FJ$104)+SUMIF('PREVIOUS LOGS'!$FC$112,BH218,'PREVIOUS LOGS'!$FJ$157)+SUMIF('PREVIOUS LOGS'!$FC$165,BH218,'PREVIOUS LOGS'!$FJ$210)+SUMIF('PREVIOUS LOGS'!$FC$218,BH218,'PREVIOUS LOGS'!$FJ$263)+SUMIF('PREVIOUS LOGS'!$FC$271,BH218,'PREVIOUS LOGS'!$FJ$316)+SUMIF('PREVIOUS LOGS'!$FC$324,BH218,'PREVIOUS LOGS'!$FJ$369)+SUMIF('ANNUAL SUMMARY'!$L$6,BH218,'ANNUAL SUMMARY'!$T$56)+SUMIF('ANNUAL SUMMARY'!$L$64,BH218,'ANNUAL SUMMARY'!$T$114)+SUMIF('ANNUAL SUMMARY'!$L$122,BH218,'ANNUAL SUMMARY'!$T$172)+SUMIF('ANNUAL SUMMARY'!$L$180,BH218,'ANNUAL SUMMARY'!$T$230)+SUMIF('ANNUAL SUMMARY'!$L$238,BH218,'ANNUAL SUMMARY'!$T$288)+SUMIF('ANNUAL SUMMARY'!$L$296,BH218,'ANNUAL SUMMARY'!$T$346)+SUMIF('ANNUAL SUMMARY'!$L$354,BH218,'ANNUAL SUMMARY'!$T$404)+SUMIF('ANNUAL SUMMARY'!$L$412,BH218,'ANNUAL SUMMARY'!$T$462)+SUMIF('ANNUAL SUMMARY'!$L$470,BH218,'ANNUAL SUMMARY'!$T$520)+SUMIF('ANNUAL SUMMARY'!$L$528,BH218,'ANNUAL SUMMARY'!$T$578)+SUMIF('ANNUAL SUMMARY'!$L$586,BH218,'ANNUAL SUMMARY'!$T$636)+SUMIF('ANNUAL SUMMARY'!$L$644,BH218,'ANNUAL SUMMARY'!$T$694)+SUMIF('ANNUAL SUMMARY'!$BI$6,BH218,'ANNUAL SUMMARY'!$BQ$56)+SUMIF('ANNUAL SUMMARY'!$BI$64,BH218,'ANNUAL SUMMARY'!$BQ$114)+SUMIF('ANNUAL SUMMARY'!$BI$122,BH218,'ANNUAL SUMMARY'!$BQ$172)+SUMIF('ANNUAL SUMMARY'!$BI$180,BH218,'ANNUAL SUMMARY'!$BQ$230)+SUMIF('ANNUAL SUMMARY'!$BI$238,BH218,'ANNUAL SUMMARY'!$BQ$288)+SUMIF('ANNUAL SUMMARY'!$BI$296,BH218,'ANNUAL SUMMARY'!$BQ$346)+SUMIF('ANNUAL SUMMARY'!$BI$354,BH218,'ANNUAL SUMMARY'!$BQ$404)+SUMIF('ANNUAL SUMMARY'!$BI$412,BH218,'ANNUAL SUMMARY'!$BQ$462)+SUMIF('ANNUAL SUMMARY'!$BI$470,BH218,'ANNUAL SUMMARY'!$BQ$520)+SUMIF('ANNUAL SUMMARY'!$BI$528,BH218,'ANNUAL SUMMARY'!$BQ$578)+SUMIF('ANNUAL SUMMARY'!$BI$586,BH218,'ANNUAL SUMMARY'!$BQ$636)+SUMIF('ANNUAL SUMMARY'!$BI$644,BH218,'ANNUAL SUMMARY'!$BQ$694)+SUMIF('ANNUAL SUMMARY'!$DH$6,BH218,'ANNUAL SUMMARY'!$DP$56)+SUMIF('ANNUAL SUMMARY'!$DH$64,BH218,'ANNUAL SUMMARY'!$DP$114)+SUMIF('ANNUAL SUMMARY'!$DH$122,BH218,'ANNUAL SUMMARY'!$DP$172)+SUMIF('ANNUAL SUMMARY'!$DH$180,BH218,'ANNUAL SUMMARY'!$DP$230)+SUMIF('ANNUAL SUMMARY'!$DH$238,BH218,'ANNUAL SUMMARY'!$DP$288)+SUMIF('ANNUAL SUMMARY'!$DH$296,BH218,'ANNUAL SUMMARY'!$DP$346)+SUMIF('ANNUAL SUMMARY'!$DH$354,BH218,'ANNUAL SUMMARY'!$DP$404)+SUMIF('ANNUAL SUMMARY'!$DH$412,BH218,'ANNUAL SUMMARY'!$DP$462)+SUMIF('ANNUAL SUMMARY'!$DH$470,BH218,'ANNUAL SUMMARY'!$DP$520)+SUMIF('ANNUAL SUMMARY'!$DH$528,BH218,'ANNUAL SUMMARY'!$DP$578)+SUMIF('ANNUAL SUMMARY'!$DH$586,BH218,'ANNUAL SUMMARY'!$DP$636)+SUMIF('ANNUAL SUMMARY'!$FE$6,BH218,'ANNUAL SUMMARY'!$FM$56)+SUMIF('ANNUAL SUMMARY'!$DH$644,BH218,'ANNUAL SUMMARY'!$DP$694)+SUMIF('ANNUAL SUMMARY'!$FE$64,BH218,'ANNUAL SUMMARY'!$FM$114)+SUMIF('ANNUAL SUMMARY'!$FE$122,BH218,'ANNUAL SUMMARY'!$FM$172)+SUMIF('ANNUAL SUMMARY'!$FE$180,BH218,'ANNUAL SUMMARY'!$FM$230)+SUMIF('ANNUAL SUMMARY'!$FE$238,BH218,'ANNUAL SUMMARY'!$FM$288)+SUMIF('ANNUAL SUMMARY'!$FE$296,BH218,'ANNUAL SUMMARY'!$FM$346)+SUMIF('ANNUAL SUMMARY'!$FE$354,BH218,'ANNUAL SUMMARY'!$FM$404)+SUMIF('ANNUAL SUMMARY'!$FE$412,BH218,'ANNUAL SUMMARY'!$FM$462)+SUMIF('ANNUAL SUMMARY'!$FE$470,BH218,'ANNUAL SUMMARY'!$FM$520)+SUMIF('ANNUAL SUMMARY'!$FE$586,BH218,'ANNUAL SUMMARY'!$FM$636)+SUMIF('ANNUAL SUMMARY'!$FE$528,BH218,'ANNUAL SUMMARY'!$FM$578)+SUMIF('ANNUAL SUMMARY'!$FE$644,BH218,'ANNUAL SUMMARY'!$FM$694)</f>
        <v>0</v>
      </c>
      <c r="BP263" s="892"/>
      <c r="BQ263" s="892"/>
      <c r="BR263" s="892"/>
      <c r="BS263" s="892"/>
      <c r="BT263" s="892"/>
      <c r="BU263" s="891"/>
      <c r="BV263" s="643"/>
      <c r="BW263" s="709" t="str">
        <f>IF('FRONT PAGE'!$A$1="www.fly-logics.com","No SERIE",0)</f>
        <v>No SERIE</v>
      </c>
      <c r="BX263" s="710"/>
      <c r="BY263" s="710"/>
      <c r="BZ263" s="710"/>
      <c r="CA263" s="710"/>
      <c r="CB263" s="710"/>
      <c r="CC263" s="690"/>
      <c r="CD263" s="690"/>
      <c r="CE263" s="690"/>
      <c r="CF263" s="690"/>
      <c r="CG263" s="690"/>
      <c r="CH263" s="691"/>
      <c r="CI263" s="709" t="str">
        <f>IF('FRONT PAGE'!$A$1="www.fly-logics.com","BUILT DATE",0)</f>
        <v>BUILT DATE</v>
      </c>
      <c r="CJ263" s="710"/>
      <c r="CK263" s="710"/>
      <c r="CL263" s="710"/>
      <c r="CM263" s="710"/>
      <c r="CN263" s="710"/>
      <c r="CO263" s="689"/>
      <c r="CP263" s="690"/>
      <c r="CQ263" s="690"/>
      <c r="CR263" s="690"/>
      <c r="CS263" s="691"/>
      <c r="CT263" s="1263"/>
      <c r="CU263" s="1250"/>
      <c r="CV263" s="790"/>
      <c r="CW263" s="707" t="str">
        <f>'ANNUAL SUMMARY'!$C$56</f>
        <v>IFR</v>
      </c>
      <c r="CX263" s="707"/>
      <c r="CY263" s="707"/>
      <c r="CZ263" s="707"/>
      <c r="DA263" s="891">
        <f>SUMIF('PREVIOUS LOGS'!$K$6,DF218,'PREVIOUS LOGS'!$F$51)+SUMIF('PREVIOUS LOGS'!$K$59,$K$6,'PREVIOUS LOGS'!$F$104)+SUMIF('PREVIOUS LOGS'!$K$112,DF218,'PREVIOUS LOGS'!$F$157)+SUMIF('PREVIOUS LOGS'!$K$165,DF218,'PREVIOUS LOGS'!$F$210)+SUMIF('PREVIOUS LOGS'!$K$218,DF218,'PREVIOUS LOGS'!$F$263)+SUMIF('PREVIOUS LOGS'!$K$271,DF218,'PREVIOUS LOGS'!$F$316)+SUMIF('PREVIOUS LOGS'!$K$324,DF218,'PREVIOUS LOGS'!$F$369)+SUMIF('PREVIOUS LOGS'!$BH$6,DF218,'PREVIOUS LOGS'!$BC$51)+SUMIF('PREVIOUS LOGS'!$BH$59,$K$6,'PREVIOUS LOGS'!$BC$104)+SUMIF('PREVIOUS LOGS'!$BH$112,DF218,'PREVIOUS LOGS'!$BC$157)+SUMIF('PREVIOUS LOGS'!$BH$165,DF218,'PREVIOUS LOGS'!$BC$210)+SUMIF('PREVIOUS LOGS'!$BH$218,DF218,'PREVIOUS LOGS'!$BC$263)+SUMIF('PREVIOUS LOGS'!$BH$271,DF218,'PREVIOUS LOGS'!$BC$316)+SUMIF('PREVIOUS LOGS'!$BH$324,DF218,'PREVIOUS LOGS'!$BC$369)+SUMIF('PREVIOUS LOGS'!$DF$6,DF218,'PREVIOUS LOGS'!$DA$51)+SUMIF('PREVIOUS LOGS'!$DF$59,$K$6,'PREVIOUS LOGS'!$DA$104)+SUMIF('PREVIOUS LOGS'!$DF$112,DF218,'PREVIOUS LOGS'!$DA$157)+SUMIF('PREVIOUS LOGS'!$DF$165,DF218,'PREVIOUS LOGS'!$DA$210)+SUMIF('PREVIOUS LOGS'!$DF$218,DF218,'PREVIOUS LOGS'!$DA$263)+SUMIF('PREVIOUS LOGS'!$DF$271,DF218,'PREVIOUS LOGS'!$DA$316)+SUMIF('PREVIOUS LOGS'!$DF$324,DF218,'PREVIOUS LOGS'!$DA$369)+SUMIF('PREVIOUS LOGS'!$FC$6,DF218,'PREVIOUS LOGS'!$EX$51)+SUMIF('PREVIOUS LOGS'!$FC$59,$K$6,'PREVIOUS LOGS'!$EX$104)+SUMIF('PREVIOUS LOGS'!$FC$112,DF218,'PREVIOUS LOGS'!$EX$157)+SUMIF('PREVIOUS LOGS'!$FC$165,DF218,'PREVIOUS LOGS'!$EX$210)+SUMIF('PREVIOUS LOGS'!$FC$218,DF218,'PREVIOUS LOGS'!$EX$263)+SUMIF('PREVIOUS LOGS'!$FC$271,DF218,'PREVIOUS LOGS'!$EX$316)+SUMIF('PREVIOUS LOGS'!$FC$324,DF218,'PREVIOUS LOGS'!$EX$369)+SUMIF('ANNUAL SUMMARY'!$L$6,DF218,'ANNUAL SUMMARY'!$H$56)+SUMIF('ANNUAL SUMMARY'!$L$64,DF218,'ANNUAL SUMMARY'!$H$114)+SUMIF('ANNUAL SUMMARY'!$L$122,DF218,'ANNUAL SUMMARY'!$H$172)+SUMIF('ANNUAL SUMMARY'!$L$180,DF218,'ANNUAL SUMMARY'!$H$230)+SUMIF('ANNUAL SUMMARY'!$L$238,DF218,'ANNUAL SUMMARY'!$H$288)+SUMIF('ANNUAL SUMMARY'!$L$296,DF218,'ANNUAL SUMMARY'!$H$346)+SUMIF('ANNUAL SUMMARY'!$L$354,DF218,'ANNUAL SUMMARY'!$H$404)+SUMIF('ANNUAL SUMMARY'!$L$412,DF218,'ANNUAL SUMMARY'!$H$462)+SUMIF('ANNUAL SUMMARY'!$L$470,DF218,'ANNUAL SUMMARY'!$H$520)+SUMIF('ANNUAL SUMMARY'!$L$528,DF218,'ANNUAL SUMMARY'!$H$578)+SUMIF('ANNUAL SUMMARY'!$L$586,DF218,'ANNUAL SUMMARY'!$H$636)+SUMIF('ANNUAL SUMMARY'!$L$644,DF218,'ANNUAL SUMMARY'!$H$694)+SUMIF('ANNUAL SUMMARY'!$BI$6,DF218,'ANNUAL SUMMARY'!$BE$56)+SUMIF('ANNUAL SUMMARY'!$BI$64,DF218,'ANNUAL SUMMARY'!$BE$114)+SUMIF('ANNUAL SUMMARY'!$BI$122,DF218,'ANNUAL SUMMARY'!$BE$172)+SUMIF('ANNUAL SUMMARY'!$BI$180,DF218,'ANNUAL SUMMARY'!$BE$230)+SUMIF('ANNUAL SUMMARY'!$BI$238,DF218,'ANNUAL SUMMARY'!$BE$288)+SUMIF('ANNUAL SUMMARY'!$BI$296,DF218,'ANNUAL SUMMARY'!$BE$346)+SUMIF('ANNUAL SUMMARY'!$BI$354,DF218,'ANNUAL SUMMARY'!$BE$404)+SUMIF('ANNUAL SUMMARY'!$BI$412,DF218,'ANNUAL SUMMARY'!$BE$462)+SUMIF('ANNUAL SUMMARY'!$BI$470,DF218,'ANNUAL SUMMARY'!$BE$520)+SUMIF('ANNUAL SUMMARY'!$BI$528,DF218,'ANNUAL SUMMARY'!$BE$578)+SUMIF('ANNUAL SUMMARY'!$BI$586,DF218,'ANNUAL SUMMARY'!$BE$636)+SUMIF('ANNUAL SUMMARY'!$BI$644,DF218,'ANNUAL SUMMARY'!$BE$694)+SUMIF('ANNUAL SUMMARY'!$DH$6,DF218,'ANNUAL SUMMARY'!$DD$56)+SUMIF('ANNUAL SUMMARY'!$DH$64,DF218,'ANNUAL SUMMARY'!$DD$114)+SUMIF('ANNUAL SUMMARY'!$DH$122,DF218,'ANNUAL SUMMARY'!$DD$172)+SUMIF('ANNUAL SUMMARY'!$DH$180,DF218,'ANNUAL SUMMARY'!$DD$230)+SUMIF('ANNUAL SUMMARY'!$DH$238,DF218,'ANNUAL SUMMARY'!$DD$288)+SUMIF('ANNUAL SUMMARY'!$DH$296,DF218,'ANNUAL SUMMARY'!$DD$346)+SUMIF('ANNUAL SUMMARY'!$DH$354,DF218,'ANNUAL SUMMARY'!$DD$404)+SUMIF('ANNUAL SUMMARY'!$DH$412,DF218,'ANNUAL SUMMARY'!$DD$462)+SUMIF('ANNUAL SUMMARY'!$DH$470,DF218,'ANNUAL SUMMARY'!$DD$520)+SUMIF('ANNUAL SUMMARY'!$DH$528,DF218,'ANNUAL SUMMARY'!$DD$578)+SUMIF('ANNUAL SUMMARY'!$DH$586,DF218,'ANNUAL SUMMARY'!$DD$636)+SUMIF('ANNUAL SUMMARY'!$FE$6,DF218,'ANNUAL SUMMARY'!$FA$56)+SUMIF('ANNUAL SUMMARY'!$DH$644,DF218,'ANNUAL SUMMARY'!$DD$694)+SUMIF('ANNUAL SUMMARY'!$FE$64,DF218,'ANNUAL SUMMARY'!$FA$114)+SUMIF('ANNUAL SUMMARY'!$FE$122,DF218,'ANNUAL SUMMARY'!$FA$172)+SUMIF('ANNUAL SUMMARY'!$FE$180,DF218,'ANNUAL SUMMARY'!$FA$230)+SUMIF('ANNUAL SUMMARY'!$FE$238,DF218,'ANNUAL SUMMARY'!$FA$288)+SUMIF('ANNUAL SUMMARY'!$FE$296,DF218,'ANNUAL SUMMARY'!$FA$346)+SUMIF('ANNUAL SUMMARY'!$FE$354,DF218,'ANNUAL SUMMARY'!$FA$404)+SUMIF('ANNUAL SUMMARY'!$FE$412,DF218,'ANNUAL SUMMARY'!$FA$462)+SUMIF('ANNUAL SUMMARY'!$FE$470,DF218,'ANNUAL SUMMARY'!$FA$520)+SUMIF('ANNUAL SUMMARY'!$FE$586,DF218,'ANNUAL SUMMARY'!$FA$636)+SUMIF('ANNUAL SUMMARY'!$FE$528,DF218,'ANNUAL SUMMARY'!$FA$578)+SUMIF('ANNUAL SUMMARY'!$FE$644,DF218,'ANNUAL SUMMARY'!$FA$694)</f>
        <v>0</v>
      </c>
      <c r="DB263" s="718"/>
      <c r="DC263" s="718"/>
      <c r="DD263" s="718"/>
      <c r="DE263" s="718"/>
      <c r="DF263" s="718"/>
      <c r="DG263" s="718"/>
      <c r="DH263" s="15"/>
      <c r="DI263" s="707" t="str">
        <f>'ANNUAL SUMMARY'!$O$56</f>
        <v>NIGHT</v>
      </c>
      <c r="DJ263" s="707"/>
      <c r="DK263" s="707"/>
      <c r="DL263" s="707"/>
      <c r="DM263" s="892">
        <f>SUMIF('PREVIOUS LOGS'!$K$6,DF218,'PREVIOUS LOGS'!$R$51)+SUMIF('PREVIOUS LOGS'!$K$59,$K$6,'PREVIOUS LOGS'!$R$104)+SUMIF('PREVIOUS LOGS'!$K$112,DF218,'PREVIOUS LOGS'!$R$157)+SUMIF('PREVIOUS LOGS'!$K$165,DF218,'PREVIOUS LOGS'!$R$210)+SUMIF('PREVIOUS LOGS'!$K$218,DF218,'PREVIOUS LOGS'!$R$263)+SUMIF('PREVIOUS LOGS'!$K$271,DF218,'PREVIOUS LOGS'!$R$316)+SUMIF('PREVIOUS LOGS'!$K$324,DF218,'PREVIOUS LOGS'!$R$369)+SUMIF('PREVIOUS LOGS'!$BH$6,DF218,'PREVIOUS LOGS'!$BO$51)+SUMIF('PREVIOUS LOGS'!$BH$59,$K$6,'PREVIOUS LOGS'!$BO$104)+SUMIF('PREVIOUS LOGS'!$BH$112,DF218,'PREVIOUS LOGS'!$BO$157)+SUMIF('PREVIOUS LOGS'!$BH$165,DF218,'PREVIOUS LOGS'!$BO$210)+SUMIF('PREVIOUS LOGS'!$BH$218,DF218,'PREVIOUS LOGS'!$BO$263)+SUMIF('PREVIOUS LOGS'!$BH$271,DF218,'PREVIOUS LOGS'!$BO$316)+SUMIF('PREVIOUS LOGS'!$BH$324,DF218,'PREVIOUS LOGS'!$BO$369)+SUMIF('PREVIOUS LOGS'!$DF$6,DF218,'PREVIOUS LOGS'!$DM$51)+SUMIF('PREVIOUS LOGS'!$DF$59,$K$6,'PREVIOUS LOGS'!$DM$104)+SUMIF('PREVIOUS LOGS'!$DF$112,DF218,'PREVIOUS LOGS'!$DM$157)+SUMIF('PREVIOUS LOGS'!$DF$165,DF218,'PREVIOUS LOGS'!$DM$210)+SUMIF('PREVIOUS LOGS'!$DF$218,DF218,'PREVIOUS LOGS'!$DM$263)+SUMIF('PREVIOUS LOGS'!$DF$271,DF218,'PREVIOUS LOGS'!$DM$316)+SUMIF('PREVIOUS LOGS'!$DF$324,DF218,'PREVIOUS LOGS'!$DM$369)+SUMIF('PREVIOUS LOGS'!$FC$6,DF218,'PREVIOUS LOGS'!$FJ$51)+SUMIF('PREVIOUS LOGS'!$FC$59,$K$6,'PREVIOUS LOGS'!$FJ$104)+SUMIF('PREVIOUS LOGS'!$FC$112,DF218,'PREVIOUS LOGS'!$FJ$157)+SUMIF('PREVIOUS LOGS'!$FC$165,DF218,'PREVIOUS LOGS'!$FJ$210)+SUMIF('PREVIOUS LOGS'!$FC$218,DF218,'PREVIOUS LOGS'!$FJ$263)+SUMIF('PREVIOUS LOGS'!$FC$271,DF218,'PREVIOUS LOGS'!$FJ$316)+SUMIF('PREVIOUS LOGS'!$FC$324,DF218,'PREVIOUS LOGS'!$FJ$369)+SUMIF('ANNUAL SUMMARY'!$L$6,DF218,'ANNUAL SUMMARY'!$T$56)+SUMIF('ANNUAL SUMMARY'!$L$64,DF218,'ANNUAL SUMMARY'!$T$114)+SUMIF('ANNUAL SUMMARY'!$L$122,DF218,'ANNUAL SUMMARY'!$T$172)+SUMIF('ANNUAL SUMMARY'!$L$180,DF218,'ANNUAL SUMMARY'!$T$230)+SUMIF('ANNUAL SUMMARY'!$L$238,DF218,'ANNUAL SUMMARY'!$T$288)+SUMIF('ANNUAL SUMMARY'!$L$296,DF218,'ANNUAL SUMMARY'!$T$346)+SUMIF('ANNUAL SUMMARY'!$L$354,DF218,'ANNUAL SUMMARY'!$T$404)+SUMIF('ANNUAL SUMMARY'!$L$412,DF218,'ANNUAL SUMMARY'!$T$462)+SUMIF('ANNUAL SUMMARY'!$L$470,DF218,'ANNUAL SUMMARY'!$T$520)+SUMIF('ANNUAL SUMMARY'!$L$528,DF218,'ANNUAL SUMMARY'!$T$578)+SUMIF('ANNUAL SUMMARY'!$L$586,DF218,'ANNUAL SUMMARY'!$T$636)+SUMIF('ANNUAL SUMMARY'!$L$644,DF218,'ANNUAL SUMMARY'!$T$694)+SUMIF('ANNUAL SUMMARY'!$BI$6,DF218,'ANNUAL SUMMARY'!$BQ$56)+SUMIF('ANNUAL SUMMARY'!$BI$64,DF218,'ANNUAL SUMMARY'!$BQ$114)+SUMIF('ANNUAL SUMMARY'!$BI$122,DF218,'ANNUAL SUMMARY'!$BQ$172)+SUMIF('ANNUAL SUMMARY'!$BI$180,DF218,'ANNUAL SUMMARY'!$BQ$230)+SUMIF('ANNUAL SUMMARY'!$BI$238,DF218,'ANNUAL SUMMARY'!$BQ$288)+SUMIF('ANNUAL SUMMARY'!$BI$296,DF218,'ANNUAL SUMMARY'!$BQ$346)+SUMIF('ANNUAL SUMMARY'!$BI$354,DF218,'ANNUAL SUMMARY'!$BQ$404)+SUMIF('ANNUAL SUMMARY'!$BI$412,DF218,'ANNUAL SUMMARY'!$BQ$462)+SUMIF('ANNUAL SUMMARY'!$BI$470,DF218,'ANNUAL SUMMARY'!$BQ$520)+SUMIF('ANNUAL SUMMARY'!$BI$528,DF218,'ANNUAL SUMMARY'!$BQ$578)+SUMIF('ANNUAL SUMMARY'!$BI$586,DF218,'ANNUAL SUMMARY'!$BQ$636)+SUMIF('ANNUAL SUMMARY'!$BI$644,DF218,'ANNUAL SUMMARY'!$BQ$694)+SUMIF('ANNUAL SUMMARY'!$DH$6,DF218,'ANNUAL SUMMARY'!$DP$56)+SUMIF('ANNUAL SUMMARY'!$DH$64,DF218,'ANNUAL SUMMARY'!$DP$114)+SUMIF('ANNUAL SUMMARY'!$DH$122,DF218,'ANNUAL SUMMARY'!$DP$172)+SUMIF('ANNUAL SUMMARY'!$DH$180,DF218,'ANNUAL SUMMARY'!$DP$230)+SUMIF('ANNUAL SUMMARY'!$DH$238,DF218,'ANNUAL SUMMARY'!$DP$288)+SUMIF('ANNUAL SUMMARY'!$DH$296,DF218,'ANNUAL SUMMARY'!$DP$346)+SUMIF('ANNUAL SUMMARY'!$DH$354,DF218,'ANNUAL SUMMARY'!$DP$404)+SUMIF('ANNUAL SUMMARY'!$DH$412,DF218,'ANNUAL SUMMARY'!$DP$462)+SUMIF('ANNUAL SUMMARY'!$DH$470,DF218,'ANNUAL SUMMARY'!$DP$520)+SUMIF('ANNUAL SUMMARY'!$DH$528,DF218,'ANNUAL SUMMARY'!$DP$578)+SUMIF('ANNUAL SUMMARY'!$DH$586,DF218,'ANNUAL SUMMARY'!$DP$636)+SUMIF('ANNUAL SUMMARY'!$FE$6,DF218,'ANNUAL SUMMARY'!$FM$56)+SUMIF('ANNUAL SUMMARY'!$DH$644,DF218,'ANNUAL SUMMARY'!$DP$694)+SUMIF('ANNUAL SUMMARY'!$FE$64,DF218,'ANNUAL SUMMARY'!$FM$114)+SUMIF('ANNUAL SUMMARY'!$FE$122,DF218,'ANNUAL SUMMARY'!$FM$172)+SUMIF('ANNUAL SUMMARY'!$FE$180,DF218,'ANNUAL SUMMARY'!$FM$230)+SUMIF('ANNUAL SUMMARY'!$FE$238,DF218,'ANNUAL SUMMARY'!$FM$288)+SUMIF('ANNUAL SUMMARY'!$FE$296,DF218,'ANNUAL SUMMARY'!$FM$346)+SUMIF('ANNUAL SUMMARY'!$FE$354,DF218,'ANNUAL SUMMARY'!$FM$404)+SUMIF('ANNUAL SUMMARY'!$FE$412,DF218,'ANNUAL SUMMARY'!$FM$462)+SUMIF('ANNUAL SUMMARY'!$FE$470,DF218,'ANNUAL SUMMARY'!$FM$520)+SUMIF('ANNUAL SUMMARY'!$FE$586,DF218,'ANNUAL SUMMARY'!$FM$636)+SUMIF('ANNUAL SUMMARY'!$FE$528,DF218,'ANNUAL SUMMARY'!$FM$578)+SUMIF('ANNUAL SUMMARY'!$FE$644,DF218,'ANNUAL SUMMARY'!$FM$694)</f>
        <v>0</v>
      </c>
      <c r="DN263" s="892"/>
      <c r="DO263" s="892"/>
      <c r="DP263" s="892"/>
      <c r="DQ263" s="892"/>
      <c r="DR263" s="892"/>
      <c r="DS263" s="891"/>
      <c r="DT263" s="643"/>
      <c r="DU263" s="709" t="str">
        <f>IF('FRONT PAGE'!$A$1="www.fly-logics.com","No SERIE",0)</f>
        <v>No SERIE</v>
      </c>
      <c r="DV263" s="710"/>
      <c r="DW263" s="710"/>
      <c r="DX263" s="710"/>
      <c r="DY263" s="710"/>
      <c r="DZ263" s="710"/>
      <c r="EA263" s="690"/>
      <c r="EB263" s="690"/>
      <c r="EC263" s="690"/>
      <c r="ED263" s="690"/>
      <c r="EE263" s="690"/>
      <c r="EF263" s="691"/>
      <c r="EG263" s="709" t="str">
        <f>IF('FRONT PAGE'!$A$1="www.fly-logics.com","BUILT DATE",0)</f>
        <v>BUILT DATE</v>
      </c>
      <c r="EH263" s="710"/>
      <c r="EI263" s="710"/>
      <c r="EJ263" s="710"/>
      <c r="EK263" s="710"/>
      <c r="EL263" s="710"/>
      <c r="EM263" s="689"/>
      <c r="EN263" s="690"/>
      <c r="EO263" s="690"/>
      <c r="EP263" s="690"/>
      <c r="EQ263" s="690"/>
      <c r="ER263" s="1263"/>
      <c r="ES263" s="790"/>
      <c r="ET263" s="707" t="str">
        <f>'ANNUAL SUMMARY'!$C$56</f>
        <v>IFR</v>
      </c>
      <c r="EU263" s="707"/>
      <c r="EV263" s="707"/>
      <c r="EW263" s="707"/>
      <c r="EX263" s="891">
        <f>SUMIF('PREVIOUS LOGS'!$K$6,FC218,'PREVIOUS LOGS'!$F$51)+SUMIF('PREVIOUS LOGS'!$K$59,$K$6,'PREVIOUS LOGS'!$F$104)+SUMIF('PREVIOUS LOGS'!$K$112,FC218,'PREVIOUS LOGS'!$F$157)+SUMIF('PREVIOUS LOGS'!$K$165,FC218,'PREVIOUS LOGS'!$F$210)+SUMIF('PREVIOUS LOGS'!$K$218,FC218,'PREVIOUS LOGS'!$F$263)+SUMIF('PREVIOUS LOGS'!$K$271,FC218,'PREVIOUS LOGS'!$F$316)+SUMIF('PREVIOUS LOGS'!$K$324,FC218,'PREVIOUS LOGS'!$F$369)+SUMIF('PREVIOUS LOGS'!$BH$6,FC218,'PREVIOUS LOGS'!$BC$51)+SUMIF('PREVIOUS LOGS'!$BH$59,$K$6,'PREVIOUS LOGS'!$BC$104)+SUMIF('PREVIOUS LOGS'!$BH$112,FC218,'PREVIOUS LOGS'!$BC$157)+SUMIF('PREVIOUS LOGS'!$BH$165,FC218,'PREVIOUS LOGS'!$BC$210)+SUMIF('PREVIOUS LOGS'!$BH$218,FC218,'PREVIOUS LOGS'!$BC$263)+SUMIF('PREVIOUS LOGS'!$BH$271,FC218,'PREVIOUS LOGS'!$BC$316)+SUMIF('PREVIOUS LOGS'!$BH$324,FC218,'PREVIOUS LOGS'!$BC$369)+SUMIF('PREVIOUS LOGS'!$DF$6,FC218,'PREVIOUS LOGS'!$DA$51)+SUMIF('PREVIOUS LOGS'!$DF$59,$K$6,'PREVIOUS LOGS'!$DA$104)+SUMIF('PREVIOUS LOGS'!$DF$112,FC218,'PREVIOUS LOGS'!$DA$157)+SUMIF('PREVIOUS LOGS'!$DF$165,FC218,'PREVIOUS LOGS'!$DA$210)+SUMIF('PREVIOUS LOGS'!$DF$218,FC218,'PREVIOUS LOGS'!$DA$263)+SUMIF('PREVIOUS LOGS'!$DF$271,FC218,'PREVIOUS LOGS'!$DA$316)+SUMIF('PREVIOUS LOGS'!$DF$324,FC218,'PREVIOUS LOGS'!$DA$369)+SUMIF('PREVIOUS LOGS'!$FC$6,FC218,'PREVIOUS LOGS'!$EX$51)+SUMIF('PREVIOUS LOGS'!$FC$59,$K$6,'PREVIOUS LOGS'!$EX$104)+SUMIF('PREVIOUS LOGS'!$FC$112,FC218,'PREVIOUS LOGS'!$EX$157)+SUMIF('PREVIOUS LOGS'!$FC$165,FC218,'PREVIOUS LOGS'!$EX$210)+SUMIF('PREVIOUS LOGS'!$FC$218,FC218,'PREVIOUS LOGS'!$EX$263)+SUMIF('PREVIOUS LOGS'!$FC$271,FC218,'PREVIOUS LOGS'!$EX$316)+SUMIF('PREVIOUS LOGS'!$FC$324,FC218,'PREVIOUS LOGS'!$EX$369)+SUMIF('ANNUAL SUMMARY'!$L$6,FC218,'ANNUAL SUMMARY'!$H$56)+SUMIF('ANNUAL SUMMARY'!$L$64,FC218,'ANNUAL SUMMARY'!$H$114)+SUMIF('ANNUAL SUMMARY'!$L$122,FC218,'ANNUAL SUMMARY'!$H$172)+SUMIF('ANNUAL SUMMARY'!$L$180,FC218,'ANNUAL SUMMARY'!$H$230)+SUMIF('ANNUAL SUMMARY'!$L$238,FC218,'ANNUAL SUMMARY'!$H$288)+SUMIF('ANNUAL SUMMARY'!$L$296,FC218,'ANNUAL SUMMARY'!$H$346)+SUMIF('ANNUAL SUMMARY'!$L$354,FC218,'ANNUAL SUMMARY'!$H$404)+SUMIF('ANNUAL SUMMARY'!$L$412,FC218,'ANNUAL SUMMARY'!$H$462)+SUMIF('ANNUAL SUMMARY'!$L$470,FC218,'ANNUAL SUMMARY'!$H$520)+SUMIF('ANNUAL SUMMARY'!$L$528,FC218,'ANNUAL SUMMARY'!$H$578)+SUMIF('ANNUAL SUMMARY'!$L$586,FC218,'ANNUAL SUMMARY'!$H$636)+SUMIF('ANNUAL SUMMARY'!$L$644,FC218,'ANNUAL SUMMARY'!$H$694)+SUMIF('ANNUAL SUMMARY'!$BI$6,FC218,'ANNUAL SUMMARY'!$BE$56)+SUMIF('ANNUAL SUMMARY'!$BI$64,FC218,'ANNUAL SUMMARY'!$BE$114)+SUMIF('ANNUAL SUMMARY'!$BI$122,FC218,'ANNUAL SUMMARY'!$BE$172)+SUMIF('ANNUAL SUMMARY'!$BI$180,FC218,'ANNUAL SUMMARY'!$BE$230)+SUMIF('ANNUAL SUMMARY'!$BI$238,FC218,'ANNUAL SUMMARY'!$BE$288)+SUMIF('ANNUAL SUMMARY'!$BI$296,FC218,'ANNUAL SUMMARY'!$BE$346)+SUMIF('ANNUAL SUMMARY'!$BI$354,FC218,'ANNUAL SUMMARY'!$BE$404)+SUMIF('ANNUAL SUMMARY'!$BI$412,FC218,'ANNUAL SUMMARY'!$BE$462)+SUMIF('ANNUAL SUMMARY'!$BI$470,FC218,'ANNUAL SUMMARY'!$BE$520)+SUMIF('ANNUAL SUMMARY'!$BI$528,FC218,'ANNUAL SUMMARY'!$BE$578)+SUMIF('ANNUAL SUMMARY'!$BI$586,FC218,'ANNUAL SUMMARY'!$BE$636)+SUMIF('ANNUAL SUMMARY'!$BI$644,FC218,'ANNUAL SUMMARY'!$BE$694)+SUMIF('ANNUAL SUMMARY'!$DH$6,FC218,'ANNUAL SUMMARY'!$DD$56)+SUMIF('ANNUAL SUMMARY'!$DH$64,FC218,'ANNUAL SUMMARY'!$DD$114)+SUMIF('ANNUAL SUMMARY'!$DH$122,FC218,'ANNUAL SUMMARY'!$DD$172)+SUMIF('ANNUAL SUMMARY'!$DH$180,FC218,'ANNUAL SUMMARY'!$DD$230)+SUMIF('ANNUAL SUMMARY'!$DH$238,FC218,'ANNUAL SUMMARY'!$DD$288)+SUMIF('ANNUAL SUMMARY'!$DH$296,FC218,'ANNUAL SUMMARY'!$DD$346)+SUMIF('ANNUAL SUMMARY'!$DH$354,FC218,'ANNUAL SUMMARY'!$DD$404)+SUMIF('ANNUAL SUMMARY'!$DH$412,FC218,'ANNUAL SUMMARY'!$DD$462)+SUMIF('ANNUAL SUMMARY'!$DH$470,FC218,'ANNUAL SUMMARY'!$DD$520)+SUMIF('ANNUAL SUMMARY'!$DH$528,FC218,'ANNUAL SUMMARY'!$DD$578)+SUMIF('ANNUAL SUMMARY'!$DH$586,FC218,'ANNUAL SUMMARY'!$DD$636)+SUMIF('ANNUAL SUMMARY'!$FE$6,FC218,'ANNUAL SUMMARY'!$FA$56)+SUMIF('ANNUAL SUMMARY'!$DH$644,FC218,'ANNUAL SUMMARY'!$DD$694)+SUMIF('ANNUAL SUMMARY'!$FE$64,FC218,'ANNUAL SUMMARY'!$FA$114)+SUMIF('ANNUAL SUMMARY'!$FE$122,FC218,'ANNUAL SUMMARY'!$FA$172)+SUMIF('ANNUAL SUMMARY'!$FE$180,FC218,'ANNUAL SUMMARY'!$FA$230)+SUMIF('ANNUAL SUMMARY'!$FE$238,FC218,'ANNUAL SUMMARY'!$FA$288)+SUMIF('ANNUAL SUMMARY'!$FE$296,FC218,'ANNUAL SUMMARY'!$FA$346)+SUMIF('ANNUAL SUMMARY'!$FE$354,FC218,'ANNUAL SUMMARY'!$FA$404)+SUMIF('ANNUAL SUMMARY'!$FE$412,FC218,'ANNUAL SUMMARY'!$FA$462)+SUMIF('ANNUAL SUMMARY'!$FE$470,FC218,'ANNUAL SUMMARY'!$FA$520)+SUMIF('ANNUAL SUMMARY'!$FE$586,FC218,'ANNUAL SUMMARY'!$FA$636)+SUMIF('ANNUAL SUMMARY'!$FE$528,FC218,'ANNUAL SUMMARY'!$FA$578)+SUMIF('ANNUAL SUMMARY'!$FE$644,FC218,'ANNUAL SUMMARY'!$FA$694)</f>
        <v>0</v>
      </c>
      <c r="EY263" s="718"/>
      <c r="EZ263" s="718"/>
      <c r="FA263" s="718"/>
      <c r="FB263" s="718"/>
      <c r="FC263" s="718"/>
      <c r="FD263" s="718"/>
      <c r="FE263" s="15"/>
      <c r="FF263" s="707" t="str">
        <f>'ANNUAL SUMMARY'!$O$56</f>
        <v>NIGHT</v>
      </c>
      <c r="FG263" s="707"/>
      <c r="FH263" s="707"/>
      <c r="FI263" s="707"/>
      <c r="FJ263" s="892">
        <f>SUMIF('PREVIOUS LOGS'!$K$6,FC218,'PREVIOUS LOGS'!$R$51)+SUMIF('PREVIOUS LOGS'!$K$59,$K$6,'PREVIOUS LOGS'!$R$104)+SUMIF('PREVIOUS LOGS'!$K$112,FC218,'PREVIOUS LOGS'!$R$157)+SUMIF('PREVIOUS LOGS'!$K$165,FC218,'PREVIOUS LOGS'!$R$210)+SUMIF('PREVIOUS LOGS'!$K$218,FC218,'PREVIOUS LOGS'!$R$263)+SUMIF('PREVIOUS LOGS'!$K$271,FC218,'PREVIOUS LOGS'!$R$316)+SUMIF('PREVIOUS LOGS'!$K$324,FC218,'PREVIOUS LOGS'!$R$369)+SUMIF('PREVIOUS LOGS'!$BH$6,FC218,'PREVIOUS LOGS'!$BO$51)+SUMIF('PREVIOUS LOGS'!$BH$59,$K$6,'PREVIOUS LOGS'!$BO$104)+SUMIF('PREVIOUS LOGS'!$BH$112,FC218,'PREVIOUS LOGS'!$BO$157)+SUMIF('PREVIOUS LOGS'!$BH$165,FC218,'PREVIOUS LOGS'!$BO$210)+SUMIF('PREVIOUS LOGS'!$BH$218,FC218,'PREVIOUS LOGS'!$BO$263)+SUMIF('PREVIOUS LOGS'!$BH$271,FC218,'PREVIOUS LOGS'!$BO$316)+SUMIF('PREVIOUS LOGS'!$BH$324,FC218,'PREVIOUS LOGS'!$BO$369)+SUMIF('PREVIOUS LOGS'!$DF$6,FC218,'PREVIOUS LOGS'!$DM$51)+SUMIF('PREVIOUS LOGS'!$DF$59,$K$6,'PREVIOUS LOGS'!$DM$104)+SUMIF('PREVIOUS LOGS'!$DF$112,FC218,'PREVIOUS LOGS'!$DM$157)+SUMIF('PREVIOUS LOGS'!$DF$165,FC218,'PREVIOUS LOGS'!$DM$210)+SUMIF('PREVIOUS LOGS'!$DF$218,FC218,'PREVIOUS LOGS'!$DM$263)+SUMIF('PREVIOUS LOGS'!$DF$271,FC218,'PREVIOUS LOGS'!$DM$316)+SUMIF('PREVIOUS LOGS'!$DF$324,FC218,'PREVIOUS LOGS'!$DM$369)+SUMIF('PREVIOUS LOGS'!$FC$6,FC218,'PREVIOUS LOGS'!$FJ$51)+SUMIF('PREVIOUS LOGS'!$FC$59,$K$6,'PREVIOUS LOGS'!$FJ$104)+SUMIF('PREVIOUS LOGS'!$FC$112,FC218,'PREVIOUS LOGS'!$FJ$157)+SUMIF('PREVIOUS LOGS'!$FC$165,FC218,'PREVIOUS LOGS'!$FJ$210)+SUMIF('PREVIOUS LOGS'!$FC$218,FC218,'PREVIOUS LOGS'!$FJ$263)+SUMIF('PREVIOUS LOGS'!$FC$271,FC218,'PREVIOUS LOGS'!$FJ$316)+SUMIF('PREVIOUS LOGS'!$FC$324,FC218,'PREVIOUS LOGS'!$FJ$369)+SUMIF('ANNUAL SUMMARY'!$L$6,FC218,'ANNUAL SUMMARY'!$T$56)+SUMIF('ANNUAL SUMMARY'!$L$64,FC218,'ANNUAL SUMMARY'!$T$114)+SUMIF('ANNUAL SUMMARY'!$L$122,FC218,'ANNUAL SUMMARY'!$T$172)+SUMIF('ANNUAL SUMMARY'!$L$180,FC218,'ANNUAL SUMMARY'!$T$230)+SUMIF('ANNUAL SUMMARY'!$L$238,FC218,'ANNUAL SUMMARY'!$T$288)+SUMIF('ANNUAL SUMMARY'!$L$296,FC218,'ANNUAL SUMMARY'!$T$346)+SUMIF('ANNUAL SUMMARY'!$L$354,FC218,'ANNUAL SUMMARY'!$T$404)+SUMIF('ANNUAL SUMMARY'!$L$412,FC218,'ANNUAL SUMMARY'!$T$462)+SUMIF('ANNUAL SUMMARY'!$L$470,FC218,'ANNUAL SUMMARY'!$T$520)+SUMIF('ANNUAL SUMMARY'!$L$528,FC218,'ANNUAL SUMMARY'!$T$578)+SUMIF('ANNUAL SUMMARY'!$L$586,FC218,'ANNUAL SUMMARY'!$T$636)+SUMIF('ANNUAL SUMMARY'!$L$644,FC218,'ANNUAL SUMMARY'!$T$694)+SUMIF('ANNUAL SUMMARY'!$BI$6,FC218,'ANNUAL SUMMARY'!$BQ$56)+SUMIF('ANNUAL SUMMARY'!$BI$64,FC218,'ANNUAL SUMMARY'!$BQ$114)+SUMIF('ANNUAL SUMMARY'!$BI$122,FC218,'ANNUAL SUMMARY'!$BQ$172)+SUMIF('ANNUAL SUMMARY'!$BI$180,FC218,'ANNUAL SUMMARY'!$BQ$230)+SUMIF('ANNUAL SUMMARY'!$BI$238,FC218,'ANNUAL SUMMARY'!$BQ$288)+SUMIF('ANNUAL SUMMARY'!$BI$296,FC218,'ANNUAL SUMMARY'!$BQ$346)+SUMIF('ANNUAL SUMMARY'!$BI$354,FC218,'ANNUAL SUMMARY'!$BQ$404)+SUMIF('ANNUAL SUMMARY'!$BI$412,FC218,'ANNUAL SUMMARY'!$BQ$462)+SUMIF('ANNUAL SUMMARY'!$BI$470,FC218,'ANNUAL SUMMARY'!$BQ$520)+SUMIF('ANNUAL SUMMARY'!$BI$528,FC218,'ANNUAL SUMMARY'!$BQ$578)+SUMIF('ANNUAL SUMMARY'!$BI$586,FC218,'ANNUAL SUMMARY'!$BQ$636)+SUMIF('ANNUAL SUMMARY'!$BI$644,FC218,'ANNUAL SUMMARY'!$BQ$694)+SUMIF('ANNUAL SUMMARY'!$DH$6,FC218,'ANNUAL SUMMARY'!$DP$56)+SUMIF('ANNUAL SUMMARY'!$DH$64,FC218,'ANNUAL SUMMARY'!$DP$114)+SUMIF('ANNUAL SUMMARY'!$DH$122,FC218,'ANNUAL SUMMARY'!$DP$172)+SUMIF('ANNUAL SUMMARY'!$DH$180,FC218,'ANNUAL SUMMARY'!$DP$230)+SUMIF('ANNUAL SUMMARY'!$DH$238,FC218,'ANNUAL SUMMARY'!$DP$288)+SUMIF('ANNUAL SUMMARY'!$DH$296,FC218,'ANNUAL SUMMARY'!$DP$346)+SUMIF('ANNUAL SUMMARY'!$DH$354,FC218,'ANNUAL SUMMARY'!$DP$404)+SUMIF('ANNUAL SUMMARY'!$DH$412,FC218,'ANNUAL SUMMARY'!$DP$462)+SUMIF('ANNUAL SUMMARY'!$DH$470,FC218,'ANNUAL SUMMARY'!$DP$520)+SUMIF('ANNUAL SUMMARY'!$DH$528,FC218,'ANNUAL SUMMARY'!$DP$578)+SUMIF('ANNUAL SUMMARY'!$DH$586,FC218,'ANNUAL SUMMARY'!$DP$636)+SUMIF('ANNUAL SUMMARY'!$FE$6,FC218,'ANNUAL SUMMARY'!$FM$56)+SUMIF('ANNUAL SUMMARY'!$DH$644,FC218,'ANNUAL SUMMARY'!$DP$694)+SUMIF('ANNUAL SUMMARY'!$FE$64,FC218,'ANNUAL SUMMARY'!$FM$114)+SUMIF('ANNUAL SUMMARY'!$FE$122,FC218,'ANNUAL SUMMARY'!$FM$172)+SUMIF('ANNUAL SUMMARY'!$FE$180,FC218,'ANNUAL SUMMARY'!$FM$230)+SUMIF('ANNUAL SUMMARY'!$FE$238,FC218,'ANNUAL SUMMARY'!$FM$288)+SUMIF('ANNUAL SUMMARY'!$FE$296,FC218,'ANNUAL SUMMARY'!$FM$346)+SUMIF('ANNUAL SUMMARY'!$FE$354,FC218,'ANNUAL SUMMARY'!$FM$404)+SUMIF('ANNUAL SUMMARY'!$FE$412,FC218,'ANNUAL SUMMARY'!$FM$462)+SUMIF('ANNUAL SUMMARY'!$FE$470,FC218,'ANNUAL SUMMARY'!$FM$520)+SUMIF('ANNUAL SUMMARY'!$FE$586,FC218,'ANNUAL SUMMARY'!$FM$636)+SUMIF('ANNUAL SUMMARY'!$FE$528,FC218,'ANNUAL SUMMARY'!$FM$578)+SUMIF('ANNUAL SUMMARY'!$FE$644,FC218,'ANNUAL SUMMARY'!$FM$694)</f>
        <v>0</v>
      </c>
      <c r="FK263" s="892"/>
      <c r="FL263" s="892"/>
      <c r="FM263" s="892"/>
      <c r="FN263" s="892"/>
      <c r="FO263" s="892"/>
      <c r="FP263" s="891"/>
      <c r="FQ263" s="643"/>
      <c r="FR263" s="709" t="str">
        <f>IF('FRONT PAGE'!$A$1="www.fly-logics.com","No SERIE",0)</f>
        <v>No SERIE</v>
      </c>
      <c r="FS263" s="710"/>
      <c r="FT263" s="710"/>
      <c r="FU263" s="710"/>
      <c r="FV263" s="710"/>
      <c r="FW263" s="710"/>
      <c r="FX263" s="690"/>
      <c r="FY263" s="690"/>
      <c r="FZ263" s="690"/>
      <c r="GA263" s="690"/>
      <c r="GB263" s="690"/>
      <c r="GC263" s="691"/>
      <c r="GD263" s="709" t="str">
        <f>IF('FRONT PAGE'!$A$1="www.fly-logics.com","BUILT DATE",0)</f>
        <v>BUILT DATE</v>
      </c>
      <c r="GE263" s="710"/>
      <c r="GF263" s="710"/>
      <c r="GG263" s="710"/>
      <c r="GH263" s="710"/>
      <c r="GI263" s="710"/>
      <c r="GJ263" s="689"/>
      <c r="GK263" s="690"/>
      <c r="GL263" s="690"/>
      <c r="GM263" s="690"/>
      <c r="GN263" s="691"/>
      <c r="GO263" s="1263"/>
    </row>
    <row r="264" spans="1:197" ht="6" customHeight="1" x14ac:dyDescent="0.25">
      <c r="A264" s="791"/>
      <c r="B264" s="890"/>
      <c r="C264" s="890"/>
      <c r="D264" s="890"/>
      <c r="E264" s="890"/>
      <c r="F264" s="890"/>
      <c r="G264" s="890"/>
      <c r="H264" s="890"/>
      <c r="I264" s="890"/>
      <c r="J264" s="890"/>
      <c r="K264" s="890"/>
      <c r="L264" s="890"/>
      <c r="M264" s="890"/>
      <c r="N264" s="890"/>
      <c r="O264" s="890"/>
      <c r="P264" s="890"/>
      <c r="Q264" s="890"/>
      <c r="R264" s="890"/>
      <c r="S264" s="890"/>
      <c r="T264" s="890"/>
      <c r="U264" s="890"/>
      <c r="V264" s="890"/>
      <c r="W264" s="890"/>
      <c r="X264" s="890"/>
      <c r="Y264" s="659"/>
      <c r="Z264" s="711"/>
      <c r="AA264" s="712"/>
      <c r="AB264" s="712"/>
      <c r="AC264" s="712"/>
      <c r="AD264" s="712"/>
      <c r="AE264" s="712"/>
      <c r="AF264" s="693"/>
      <c r="AG264" s="693"/>
      <c r="AH264" s="693"/>
      <c r="AI264" s="693"/>
      <c r="AJ264" s="693"/>
      <c r="AK264" s="694"/>
      <c r="AL264" s="711"/>
      <c r="AM264" s="712"/>
      <c r="AN264" s="712"/>
      <c r="AO264" s="712"/>
      <c r="AP264" s="712"/>
      <c r="AQ264" s="712"/>
      <c r="AR264" s="692"/>
      <c r="AS264" s="693"/>
      <c r="AT264" s="693"/>
      <c r="AU264" s="693"/>
      <c r="AV264" s="693"/>
      <c r="AW264" s="1263"/>
      <c r="AX264" s="791"/>
      <c r="AY264" s="890"/>
      <c r="AZ264" s="890"/>
      <c r="BA264" s="890"/>
      <c r="BB264" s="890"/>
      <c r="BC264" s="890"/>
      <c r="BD264" s="890"/>
      <c r="BE264" s="890"/>
      <c r="BF264" s="890"/>
      <c r="BG264" s="890"/>
      <c r="BH264" s="890"/>
      <c r="BI264" s="890"/>
      <c r="BJ264" s="890"/>
      <c r="BK264" s="890"/>
      <c r="BL264" s="890"/>
      <c r="BM264" s="890"/>
      <c r="BN264" s="890"/>
      <c r="BO264" s="890"/>
      <c r="BP264" s="890"/>
      <c r="BQ264" s="890"/>
      <c r="BR264" s="890"/>
      <c r="BS264" s="890"/>
      <c r="BT264" s="890"/>
      <c r="BU264" s="890"/>
      <c r="BV264" s="659"/>
      <c r="BW264" s="711"/>
      <c r="BX264" s="712"/>
      <c r="BY264" s="712"/>
      <c r="BZ264" s="712"/>
      <c r="CA264" s="712"/>
      <c r="CB264" s="712"/>
      <c r="CC264" s="693"/>
      <c r="CD264" s="693"/>
      <c r="CE264" s="693"/>
      <c r="CF264" s="693"/>
      <c r="CG264" s="693"/>
      <c r="CH264" s="694"/>
      <c r="CI264" s="711"/>
      <c r="CJ264" s="712"/>
      <c r="CK264" s="712"/>
      <c r="CL264" s="712"/>
      <c r="CM264" s="712"/>
      <c r="CN264" s="712"/>
      <c r="CO264" s="692"/>
      <c r="CP264" s="693"/>
      <c r="CQ264" s="693"/>
      <c r="CR264" s="693"/>
      <c r="CS264" s="694"/>
      <c r="CT264" s="1263"/>
      <c r="CU264" s="1250"/>
      <c r="CV264" s="791"/>
      <c r="CW264" s="890"/>
      <c r="CX264" s="890"/>
      <c r="CY264" s="890"/>
      <c r="CZ264" s="890"/>
      <c r="DA264" s="890"/>
      <c r="DB264" s="890"/>
      <c r="DC264" s="890"/>
      <c r="DD264" s="890"/>
      <c r="DE264" s="890"/>
      <c r="DF264" s="890"/>
      <c r="DG264" s="890"/>
      <c r="DH264" s="890"/>
      <c r="DI264" s="890"/>
      <c r="DJ264" s="890"/>
      <c r="DK264" s="890"/>
      <c r="DL264" s="890"/>
      <c r="DM264" s="890"/>
      <c r="DN264" s="890"/>
      <c r="DO264" s="890"/>
      <c r="DP264" s="890"/>
      <c r="DQ264" s="890"/>
      <c r="DR264" s="890"/>
      <c r="DS264" s="890"/>
      <c r="DT264" s="659"/>
      <c r="DU264" s="711"/>
      <c r="DV264" s="712"/>
      <c r="DW264" s="712"/>
      <c r="DX264" s="712"/>
      <c r="DY264" s="712"/>
      <c r="DZ264" s="712"/>
      <c r="EA264" s="693"/>
      <c r="EB264" s="693"/>
      <c r="EC264" s="693"/>
      <c r="ED264" s="693"/>
      <c r="EE264" s="693"/>
      <c r="EF264" s="694"/>
      <c r="EG264" s="711"/>
      <c r="EH264" s="712"/>
      <c r="EI264" s="712"/>
      <c r="EJ264" s="712"/>
      <c r="EK264" s="712"/>
      <c r="EL264" s="712"/>
      <c r="EM264" s="692"/>
      <c r="EN264" s="693"/>
      <c r="EO264" s="693"/>
      <c r="EP264" s="693"/>
      <c r="EQ264" s="693"/>
      <c r="ER264" s="1263"/>
      <c r="ES264" s="791"/>
      <c r="ET264" s="890"/>
      <c r="EU264" s="890"/>
      <c r="EV264" s="890"/>
      <c r="EW264" s="890"/>
      <c r="EX264" s="890"/>
      <c r="EY264" s="890"/>
      <c r="EZ264" s="890"/>
      <c r="FA264" s="890"/>
      <c r="FB264" s="890"/>
      <c r="FC264" s="890"/>
      <c r="FD264" s="890"/>
      <c r="FE264" s="890"/>
      <c r="FF264" s="890"/>
      <c r="FG264" s="890"/>
      <c r="FH264" s="890"/>
      <c r="FI264" s="890"/>
      <c r="FJ264" s="890"/>
      <c r="FK264" s="890"/>
      <c r="FL264" s="890"/>
      <c r="FM264" s="890"/>
      <c r="FN264" s="890"/>
      <c r="FO264" s="890"/>
      <c r="FP264" s="890"/>
      <c r="FQ264" s="659"/>
      <c r="FR264" s="711"/>
      <c r="FS264" s="712"/>
      <c r="FT264" s="712"/>
      <c r="FU264" s="712"/>
      <c r="FV264" s="712"/>
      <c r="FW264" s="712"/>
      <c r="FX264" s="693"/>
      <c r="FY264" s="693"/>
      <c r="FZ264" s="693"/>
      <c r="GA264" s="693"/>
      <c r="GB264" s="693"/>
      <c r="GC264" s="694"/>
      <c r="GD264" s="711"/>
      <c r="GE264" s="712"/>
      <c r="GF264" s="712"/>
      <c r="GG264" s="712"/>
      <c r="GH264" s="712"/>
      <c r="GI264" s="712"/>
      <c r="GJ264" s="692"/>
      <c r="GK264" s="693"/>
      <c r="GL264" s="693"/>
      <c r="GM264" s="693"/>
      <c r="GN264" s="694"/>
      <c r="GO264" s="1263"/>
    </row>
    <row r="265" spans="1:197" ht="9" customHeight="1" x14ac:dyDescent="0.2">
      <c r="A265" s="908"/>
      <c r="B265" s="908"/>
      <c r="C265" s="908"/>
      <c r="D265" s="908"/>
      <c r="E265" s="908"/>
      <c r="F265" s="908"/>
      <c r="G265" s="908"/>
      <c r="H265" s="908"/>
      <c r="I265" s="908"/>
      <c r="J265" s="908"/>
      <c r="K265" s="908"/>
      <c r="L265" s="908"/>
      <c r="M265" s="908"/>
      <c r="N265" s="908"/>
      <c r="O265" s="908"/>
      <c r="P265" s="908"/>
      <c r="Q265" s="908"/>
      <c r="R265" s="908"/>
      <c r="S265" s="908"/>
      <c r="T265" s="908"/>
      <c r="U265" s="908"/>
      <c r="V265" s="908"/>
      <c r="W265" s="908"/>
      <c r="X265" s="908"/>
      <c r="Y265" s="908"/>
      <c r="Z265" s="908"/>
      <c r="AA265" s="908"/>
      <c r="AB265" s="908"/>
      <c r="AC265" s="908"/>
      <c r="AD265" s="908"/>
      <c r="AE265" s="908"/>
      <c r="AF265" s="908"/>
      <c r="AG265" s="908"/>
      <c r="AH265" s="908"/>
      <c r="AI265" s="908"/>
      <c r="AJ265" s="908"/>
      <c r="AK265" s="908"/>
      <c r="AL265" s="908"/>
      <c r="AM265" s="908"/>
      <c r="AN265" s="908"/>
      <c r="AO265" s="908"/>
      <c r="AP265" s="908"/>
      <c r="AQ265" s="908"/>
      <c r="AR265" s="908"/>
      <c r="AS265" s="908"/>
      <c r="AT265" s="908"/>
      <c r="AU265" s="908"/>
      <c r="AV265" s="908"/>
      <c r="AW265" s="909"/>
      <c r="AX265" s="908"/>
      <c r="AY265" s="908"/>
      <c r="AZ265" s="908"/>
      <c r="BA265" s="908"/>
      <c r="BB265" s="908"/>
      <c r="BC265" s="908"/>
      <c r="BD265" s="908"/>
      <c r="BE265" s="908"/>
      <c r="BF265" s="908"/>
      <c r="BG265" s="908"/>
      <c r="BH265" s="908"/>
      <c r="BI265" s="908"/>
      <c r="BJ265" s="908"/>
      <c r="BK265" s="908"/>
      <c r="BL265" s="908"/>
      <c r="BM265" s="908"/>
      <c r="BN265" s="908"/>
      <c r="BO265" s="908"/>
      <c r="BP265" s="908"/>
      <c r="BQ265" s="908"/>
      <c r="BR265" s="908"/>
      <c r="BS265" s="908"/>
      <c r="BT265" s="908"/>
      <c r="BU265" s="908"/>
      <c r="BV265" s="908"/>
      <c r="BW265" s="908"/>
      <c r="BX265" s="908"/>
      <c r="BY265" s="908"/>
      <c r="BZ265" s="908"/>
      <c r="CA265" s="908"/>
      <c r="CB265" s="908"/>
      <c r="CC265" s="908"/>
      <c r="CD265" s="908"/>
      <c r="CE265" s="908"/>
      <c r="CF265" s="908"/>
      <c r="CG265" s="908"/>
      <c r="CH265" s="908"/>
      <c r="CI265" s="908"/>
      <c r="CJ265" s="908"/>
      <c r="CK265" s="908"/>
      <c r="CL265" s="908"/>
      <c r="CM265" s="908"/>
      <c r="CN265" s="908"/>
      <c r="CO265" s="908"/>
      <c r="CP265" s="908"/>
      <c r="CQ265" s="908"/>
      <c r="CR265" s="908"/>
      <c r="CS265" s="908"/>
      <c r="CT265" s="1266"/>
      <c r="CU265" s="1250"/>
      <c r="CV265" s="908"/>
      <c r="CW265" s="908"/>
      <c r="CX265" s="908"/>
      <c r="CY265" s="908"/>
      <c r="CZ265" s="908"/>
      <c r="DA265" s="908"/>
      <c r="DB265" s="908"/>
      <c r="DC265" s="908"/>
      <c r="DD265" s="908"/>
      <c r="DE265" s="908"/>
      <c r="DF265" s="908"/>
      <c r="DG265" s="908"/>
      <c r="DH265" s="908"/>
      <c r="DI265" s="908"/>
      <c r="DJ265" s="908"/>
      <c r="DK265" s="908"/>
      <c r="DL265" s="908"/>
      <c r="DM265" s="908"/>
      <c r="DN265" s="908"/>
      <c r="DO265" s="908"/>
      <c r="DP265" s="908"/>
      <c r="DQ265" s="908"/>
      <c r="DR265" s="908"/>
      <c r="DS265" s="908"/>
      <c r="DT265" s="908"/>
      <c r="DU265" s="908"/>
      <c r="DV265" s="908"/>
      <c r="DW265" s="908"/>
      <c r="DX265" s="908"/>
      <c r="DY265" s="908"/>
      <c r="DZ265" s="908"/>
      <c r="EA265" s="908"/>
      <c r="EB265" s="908"/>
      <c r="EC265" s="908"/>
      <c r="ED265" s="908"/>
      <c r="EE265" s="908"/>
      <c r="EF265" s="908"/>
      <c r="EG265" s="908"/>
      <c r="EH265" s="908"/>
      <c r="EI265" s="908"/>
      <c r="EJ265" s="908"/>
      <c r="EK265" s="908"/>
      <c r="EL265" s="908"/>
      <c r="EM265" s="908"/>
      <c r="EN265" s="908"/>
      <c r="EO265" s="908"/>
      <c r="EP265" s="908"/>
      <c r="EQ265" s="908"/>
      <c r="ER265" s="909"/>
      <c r="ES265" s="908"/>
      <c r="ET265" s="908"/>
      <c r="EU265" s="908"/>
      <c r="EV265" s="908"/>
      <c r="EW265" s="908"/>
      <c r="EX265" s="908"/>
      <c r="EY265" s="908"/>
      <c r="EZ265" s="908"/>
      <c r="FA265" s="908"/>
      <c r="FB265" s="908"/>
      <c r="FC265" s="908"/>
      <c r="FD265" s="908"/>
      <c r="FE265" s="908"/>
      <c r="FF265" s="908"/>
      <c r="FG265" s="908"/>
      <c r="FH265" s="908"/>
      <c r="FI265" s="908"/>
      <c r="FJ265" s="908"/>
      <c r="FK265" s="908"/>
      <c r="FL265" s="908"/>
      <c r="FM265" s="908"/>
      <c r="FN265" s="908"/>
      <c r="FO265" s="908"/>
      <c r="FP265" s="908"/>
      <c r="FQ265" s="908"/>
      <c r="FR265" s="908"/>
      <c r="FS265" s="908"/>
      <c r="FT265" s="908"/>
      <c r="FU265" s="908"/>
      <c r="FV265" s="908"/>
      <c r="FW265" s="908"/>
      <c r="FX265" s="908"/>
      <c r="FY265" s="908"/>
      <c r="FZ265" s="908"/>
      <c r="GA265" s="908"/>
      <c r="GB265" s="908"/>
      <c r="GC265" s="908"/>
      <c r="GD265" s="908"/>
      <c r="GE265" s="908"/>
      <c r="GF265" s="908"/>
      <c r="GG265" s="908"/>
      <c r="GH265" s="908"/>
      <c r="GI265" s="908"/>
      <c r="GJ265" s="908"/>
      <c r="GK265" s="908"/>
      <c r="GL265" s="908"/>
      <c r="GM265" s="908"/>
      <c r="GN265" s="908"/>
      <c r="GO265" s="1266"/>
    </row>
    <row r="266" spans="1:197" ht="15" customHeight="1" x14ac:dyDescent="0.2">
      <c r="A266" s="1202"/>
      <c r="B266" s="1202"/>
      <c r="C266" s="1202"/>
      <c r="D266" s="1202"/>
      <c r="E266" s="1202"/>
      <c r="F266" s="1202"/>
      <c r="G266" s="1202"/>
      <c r="H266" s="1202"/>
      <c r="I266" s="1202"/>
      <c r="J266" s="1202"/>
      <c r="K266" s="1202"/>
      <c r="L266" s="1202"/>
      <c r="M266" s="1202"/>
      <c r="N266" s="1202"/>
      <c r="O266" s="1202"/>
      <c r="P266" s="1202"/>
      <c r="Q266" s="1202"/>
      <c r="R266" s="1202"/>
      <c r="S266" s="1202"/>
      <c r="T266" s="1202"/>
      <c r="U266" s="1202"/>
      <c r="V266" s="1202"/>
      <c r="W266" s="1202"/>
      <c r="X266" s="1202"/>
      <c r="Y266" s="1202"/>
      <c r="Z266" s="1202"/>
      <c r="AA266" s="1202"/>
      <c r="AB266" s="1202"/>
      <c r="AC266" s="1202"/>
      <c r="AD266" s="1202"/>
      <c r="AE266" s="1202"/>
      <c r="AF266" s="1202"/>
      <c r="AG266" s="1202"/>
      <c r="AH266" s="1202"/>
      <c r="AI266" s="1202"/>
      <c r="AJ266" s="1202"/>
      <c r="AK266" s="1202"/>
      <c r="AL266" s="1202"/>
      <c r="AM266" s="1202"/>
      <c r="AN266" s="1202"/>
      <c r="AO266" s="1202"/>
      <c r="AP266" s="1202"/>
      <c r="AQ266" s="1202"/>
      <c r="AR266" s="1202"/>
      <c r="AS266" s="1202"/>
      <c r="AT266" s="1202"/>
      <c r="AU266" s="1202"/>
      <c r="AV266" s="1202"/>
      <c r="AW266" s="1202"/>
      <c r="AX266" s="390"/>
      <c r="AY266" s="390"/>
      <c r="AZ266" s="390"/>
      <c r="BA266" s="390"/>
      <c r="BB266" s="390"/>
      <c r="BC266" s="390"/>
      <c r="BD266" s="390"/>
      <c r="BE266" s="390"/>
      <c r="BF266" s="390"/>
      <c r="BG266" s="390"/>
      <c r="BH266" s="390"/>
      <c r="BI266" s="390"/>
      <c r="BJ266" s="390"/>
      <c r="BK266" s="390"/>
      <c r="BL266" s="390"/>
      <c r="BM266" s="390"/>
      <c r="BN266" s="390"/>
      <c r="BO266" s="390"/>
      <c r="BP266" s="390"/>
      <c r="BQ266" s="390"/>
      <c r="BR266" s="390"/>
      <c r="BS266" s="390"/>
      <c r="BT266" s="390"/>
      <c r="BU266" s="390"/>
      <c r="BV266" s="390"/>
      <c r="BW266" s="390"/>
      <c r="BX266" s="390"/>
      <c r="BY266" s="390"/>
      <c r="BZ266" s="390"/>
      <c r="CA266" s="390"/>
      <c r="CB266" s="390"/>
      <c r="CC266" s="390"/>
      <c r="CD266" s="390"/>
      <c r="CE266" s="390"/>
      <c r="CF266" s="390"/>
      <c r="CG266" s="390"/>
      <c r="CH266" s="390"/>
      <c r="CI266" s="390"/>
      <c r="CJ266" s="390"/>
      <c r="CK266" s="390"/>
      <c r="CL266" s="390"/>
      <c r="CM266" s="390"/>
      <c r="CN266" s="390"/>
      <c r="CO266" s="390"/>
      <c r="CP266" s="390"/>
      <c r="CQ266" s="390"/>
      <c r="CR266" s="390"/>
      <c r="CS266" s="390"/>
      <c r="CT266" s="390"/>
      <c r="CU266" s="1251"/>
      <c r="CV266" s="1202"/>
      <c r="CW266" s="1202"/>
      <c r="CX266" s="1202"/>
      <c r="CY266" s="1202"/>
      <c r="CZ266" s="1202"/>
      <c r="DA266" s="1202"/>
      <c r="DB266" s="1202"/>
      <c r="DC266" s="1202"/>
      <c r="DD266" s="1202"/>
      <c r="DE266" s="1202"/>
      <c r="DF266" s="1202"/>
      <c r="DG266" s="1202"/>
      <c r="DH266" s="1202"/>
      <c r="DI266" s="1202"/>
      <c r="DJ266" s="1202"/>
      <c r="DK266" s="1202"/>
      <c r="DL266" s="1202"/>
      <c r="DM266" s="1202"/>
      <c r="DN266" s="1202"/>
      <c r="DO266" s="1202"/>
      <c r="DP266" s="1202"/>
      <c r="DQ266" s="1202"/>
      <c r="DR266" s="1202"/>
      <c r="DS266" s="1202"/>
      <c r="DT266" s="1202"/>
      <c r="DU266" s="1202"/>
      <c r="DV266" s="1202"/>
      <c r="DW266" s="1202"/>
      <c r="DX266" s="1202"/>
      <c r="DY266" s="1202"/>
      <c r="DZ266" s="1202"/>
      <c r="EA266" s="1202"/>
      <c r="EB266" s="1202"/>
      <c r="EC266" s="1202"/>
      <c r="ED266" s="1202"/>
      <c r="EE266" s="1202"/>
      <c r="EF266" s="1202"/>
      <c r="EG266" s="1202"/>
      <c r="EH266" s="1202"/>
      <c r="EI266" s="1202"/>
      <c r="EJ266" s="1202"/>
      <c r="EK266" s="1202"/>
      <c r="EL266" s="1202"/>
      <c r="EM266" s="1202"/>
      <c r="EN266" s="1202"/>
      <c r="EO266" s="1202"/>
      <c r="EP266" s="1202"/>
      <c r="EQ266" s="1202"/>
      <c r="ER266" s="1202"/>
      <c r="ES266" s="389"/>
      <c r="ET266" s="1203"/>
      <c r="EU266" s="1203"/>
      <c r="EV266" s="1203"/>
      <c r="EW266" s="1203"/>
      <c r="EX266" s="1203"/>
      <c r="EY266" s="1203"/>
      <c r="EZ266" s="1203"/>
      <c r="FA266" s="1203"/>
      <c r="FB266" s="1203"/>
      <c r="FC266" s="1203"/>
      <c r="FD266" s="1203"/>
      <c r="FE266" s="1203"/>
      <c r="FF266" s="1203"/>
      <c r="FG266" s="1203"/>
      <c r="FH266" s="1203"/>
      <c r="FI266" s="1203"/>
      <c r="FJ266" s="1203"/>
      <c r="FK266" s="1203"/>
      <c r="FL266" s="1203"/>
      <c r="FM266" s="1203"/>
      <c r="FN266" s="1203"/>
      <c r="FO266" s="1203"/>
      <c r="FP266" s="1203"/>
      <c r="FQ266" s="1203"/>
      <c r="FR266" s="1203"/>
      <c r="FS266" s="1203"/>
      <c r="FT266" s="1203"/>
      <c r="FU266" s="1203"/>
      <c r="FV266" s="1203"/>
      <c r="FW266" s="1203"/>
      <c r="FX266" s="1203"/>
      <c r="FY266" s="1203"/>
      <c r="FZ266" s="1203"/>
      <c r="GA266" s="1203"/>
      <c r="GB266" s="1203"/>
      <c r="GC266" s="1203"/>
      <c r="GD266" s="1203"/>
      <c r="GE266" s="1203"/>
      <c r="GF266" s="1203"/>
      <c r="GG266" s="1203"/>
      <c r="GH266" s="1203"/>
      <c r="GI266" s="1203"/>
      <c r="GJ266" s="1203"/>
      <c r="GK266" s="1203"/>
      <c r="GL266" s="1203"/>
      <c r="GM266" s="1203"/>
      <c r="GN266" s="1203"/>
      <c r="GO266" s="1203"/>
    </row>
  </sheetData>
  <sheetProtection algorithmName="SHA-512" hashValue="rlo4a/DsdbEkotvGqae/V/tMeBH6lfAG9gjQJdUvB83iyr+Imj7oeCsrK0fTQAFGAGU8ZiAaPlMxGhAVj7ta/A==" saltValue="CP9RgATbufeF5OF2WeqX2g==" spinCount="100000" sheet="1" objects="1" scenarios="1" formatCells="0"/>
  <mergeCells count="3700">
    <mergeCell ref="A1:CT3"/>
    <mergeCell ref="A54:CT56"/>
    <mergeCell ref="A107:CT109"/>
    <mergeCell ref="A160:CT162"/>
    <mergeCell ref="A213:CT215"/>
    <mergeCell ref="Z256:AV256"/>
    <mergeCell ref="BW256:CS256"/>
    <mergeCell ref="DU256:EQ256"/>
    <mergeCell ref="FR256:GN256"/>
    <mergeCell ref="Z44:AV44"/>
    <mergeCell ref="BW44:CS44"/>
    <mergeCell ref="DU44:EQ44"/>
    <mergeCell ref="FR44:GN44"/>
    <mergeCell ref="Z97:AV97"/>
    <mergeCell ref="BW97:CS97"/>
    <mergeCell ref="DU97:EQ97"/>
    <mergeCell ref="FR97:GN97"/>
    <mergeCell ref="Z150:AV150"/>
    <mergeCell ref="BW150:CS150"/>
    <mergeCell ref="DU150:EQ150"/>
    <mergeCell ref="FR150:GN150"/>
    <mergeCell ref="Z203:AV203"/>
    <mergeCell ref="BW203:CS203"/>
    <mergeCell ref="DU203:EQ203"/>
    <mergeCell ref="FR203:GN203"/>
    <mergeCell ref="ES160:ES162"/>
    <mergeCell ref="ET160:GO162"/>
    <mergeCell ref="FJ157:FP157"/>
    <mergeCell ref="FR157:FW158"/>
    <mergeCell ref="FX157:GC158"/>
    <mergeCell ref="GD157:GI158"/>
    <mergeCell ref="GJ157:GN158"/>
    <mergeCell ref="EM157:EQ158"/>
    <mergeCell ref="ET157:EW157"/>
    <mergeCell ref="EX157:FD157"/>
    <mergeCell ref="FF157:FI157"/>
    <mergeCell ref="FM153:FP153"/>
    <mergeCell ref="B158:X158"/>
    <mergeCell ref="AY158:BU158"/>
    <mergeCell ref="CW158:DS158"/>
    <mergeCell ref="ET158:FP158"/>
    <mergeCell ref="FJ155:FP155"/>
    <mergeCell ref="FR155:FW156"/>
    <mergeCell ref="FX155:GC156"/>
    <mergeCell ref="GD155:GI156"/>
    <mergeCell ref="GJ155:GN156"/>
    <mergeCell ref="B157:E157"/>
    <mergeCell ref="F157:L157"/>
    <mergeCell ref="N157:Q157"/>
    <mergeCell ref="R157:X157"/>
    <mergeCell ref="Z157:AE158"/>
    <mergeCell ref="AF157:AK158"/>
    <mergeCell ref="AL157:AQ158"/>
    <mergeCell ref="AR157:AV158"/>
    <mergeCell ref="AY157:BB157"/>
    <mergeCell ref="BC157:BI157"/>
    <mergeCell ref="BK157:BN157"/>
    <mergeCell ref="BO157:BU157"/>
    <mergeCell ref="BW157:CB158"/>
    <mergeCell ref="CC157:CH158"/>
    <mergeCell ref="CI157:CN158"/>
    <mergeCell ref="CO157:CS158"/>
    <mergeCell ref="CW157:CZ157"/>
    <mergeCell ref="DA157:DG157"/>
    <mergeCell ref="DI157:DL157"/>
    <mergeCell ref="DM157:DS157"/>
    <mergeCell ref="DU157:DZ158"/>
    <mergeCell ref="EA157:EF158"/>
    <mergeCell ref="EG157:EL158"/>
    <mergeCell ref="FR153:FW154"/>
    <mergeCell ref="FX153:GC154"/>
    <mergeCell ref="GD153:GI154"/>
    <mergeCell ref="GJ153:GN154"/>
    <mergeCell ref="B155:E155"/>
    <mergeCell ref="F155:L155"/>
    <mergeCell ref="N155:Q155"/>
    <mergeCell ref="R155:X155"/>
    <mergeCell ref="Z155:AE156"/>
    <mergeCell ref="AF155:AK156"/>
    <mergeCell ref="AL155:AQ156"/>
    <mergeCell ref="AR155:AV156"/>
    <mergeCell ref="AY155:BB155"/>
    <mergeCell ref="BC155:BI155"/>
    <mergeCell ref="BK155:BN155"/>
    <mergeCell ref="BO155:BU155"/>
    <mergeCell ref="BW155:CB156"/>
    <mergeCell ref="CC155:CH156"/>
    <mergeCell ref="CI155:CN156"/>
    <mergeCell ref="CO155:CS156"/>
    <mergeCell ref="CW155:CZ155"/>
    <mergeCell ref="DA155:DG155"/>
    <mergeCell ref="DI155:DL155"/>
    <mergeCell ref="DM155:DS155"/>
    <mergeCell ref="DU155:DZ156"/>
    <mergeCell ref="EA155:EF156"/>
    <mergeCell ref="EG155:EL156"/>
    <mergeCell ref="EM155:EQ156"/>
    <mergeCell ref="ET155:EW155"/>
    <mergeCell ref="EX155:FD155"/>
    <mergeCell ref="FF155:FI155"/>
    <mergeCell ref="AR153:AV154"/>
    <mergeCell ref="AY153:BK153"/>
    <mergeCell ref="BL153:BQ153"/>
    <mergeCell ref="BR153:BU153"/>
    <mergeCell ref="BW153:CB154"/>
    <mergeCell ref="CC153:CH154"/>
    <mergeCell ref="CI153:CN154"/>
    <mergeCell ref="CO153:CS154"/>
    <mergeCell ref="CW153:DI153"/>
    <mergeCell ref="DJ153:DO153"/>
    <mergeCell ref="DP153:DS153"/>
    <mergeCell ref="DU153:DZ154"/>
    <mergeCell ref="EA153:EF154"/>
    <mergeCell ref="EG153:EL154"/>
    <mergeCell ref="EM153:EQ154"/>
    <mergeCell ref="ET153:FF153"/>
    <mergeCell ref="FG153:FL153"/>
    <mergeCell ref="FJ148:FL150"/>
    <mergeCell ref="CI148:CN149"/>
    <mergeCell ref="CO148:CS149"/>
    <mergeCell ref="CW148:CY150"/>
    <mergeCell ref="CZ148:DC150"/>
    <mergeCell ref="DE148:DG150"/>
    <mergeCell ref="DH148:DK150"/>
    <mergeCell ref="DM148:DO150"/>
    <mergeCell ref="DP148:DS150"/>
    <mergeCell ref="DU148:DZ149"/>
    <mergeCell ref="EA148:EF149"/>
    <mergeCell ref="EG148:EL149"/>
    <mergeCell ref="EM148:EQ149"/>
    <mergeCell ref="ET148:EV150"/>
    <mergeCell ref="EW148:EZ150"/>
    <mergeCell ref="FB148:FD150"/>
    <mergeCell ref="FM148:FP150"/>
    <mergeCell ref="FR148:FW149"/>
    <mergeCell ref="FX148:GC149"/>
    <mergeCell ref="GD148:GI149"/>
    <mergeCell ref="GJ148:GN149"/>
    <mergeCell ref="Z151:AE152"/>
    <mergeCell ref="AF151:AV152"/>
    <mergeCell ref="BW151:CB152"/>
    <mergeCell ref="CC151:CS152"/>
    <mergeCell ref="DU151:DZ152"/>
    <mergeCell ref="EA151:EQ152"/>
    <mergeCell ref="FR151:FW152"/>
    <mergeCell ref="FX151:GN152"/>
    <mergeCell ref="A152:A158"/>
    <mergeCell ref="B152:X152"/>
    <mergeCell ref="Y152:Y158"/>
    <mergeCell ref="AX152:AX158"/>
    <mergeCell ref="AY152:BU152"/>
    <mergeCell ref="BV152:BV158"/>
    <mergeCell ref="CV152:CV158"/>
    <mergeCell ref="CW152:DS152"/>
    <mergeCell ref="DT152:DT158"/>
    <mergeCell ref="ES152:ES158"/>
    <mergeCell ref="ET152:FP152"/>
    <mergeCell ref="FQ152:FQ158"/>
    <mergeCell ref="B153:N153"/>
    <mergeCell ref="O153:T153"/>
    <mergeCell ref="U153:X153"/>
    <mergeCell ref="Z153:AE154"/>
    <mergeCell ref="AF153:AK154"/>
    <mergeCell ref="AL153:AQ154"/>
    <mergeCell ref="CC148:CH149"/>
    <mergeCell ref="FE148:FH150"/>
    <mergeCell ref="AF146:AK147"/>
    <mergeCell ref="AL146:AQ147"/>
    <mergeCell ref="AR146:AV147"/>
    <mergeCell ref="BW146:CB147"/>
    <mergeCell ref="CC146:CH147"/>
    <mergeCell ref="CI146:CN147"/>
    <mergeCell ref="CO146:CS147"/>
    <mergeCell ref="DU146:DZ147"/>
    <mergeCell ref="EA146:EF147"/>
    <mergeCell ref="EG146:EL147"/>
    <mergeCell ref="EM146:EQ147"/>
    <mergeCell ref="FR146:FW147"/>
    <mergeCell ref="FX146:GC147"/>
    <mergeCell ref="GD146:GI147"/>
    <mergeCell ref="GJ146:GN147"/>
    <mergeCell ref="B148:D150"/>
    <mergeCell ref="E148:H150"/>
    <mergeCell ref="J148:L150"/>
    <mergeCell ref="M148:P150"/>
    <mergeCell ref="R148:T150"/>
    <mergeCell ref="U148:X150"/>
    <mergeCell ref="Z148:AE149"/>
    <mergeCell ref="AF148:AK149"/>
    <mergeCell ref="AL148:AQ149"/>
    <mergeCell ref="AR148:AV149"/>
    <mergeCell ref="AY148:BA150"/>
    <mergeCell ref="BB148:BE150"/>
    <mergeCell ref="BG148:BI150"/>
    <mergeCell ref="BJ148:BM150"/>
    <mergeCell ref="BO148:BQ150"/>
    <mergeCell ref="BR148:BU150"/>
    <mergeCell ref="BW148:CB149"/>
    <mergeCell ref="DC144:DG144"/>
    <mergeCell ref="DH144:DM144"/>
    <mergeCell ref="DN144:DS144"/>
    <mergeCell ref="DU144:DZ145"/>
    <mergeCell ref="EA144:EF145"/>
    <mergeCell ref="EG144:EL145"/>
    <mergeCell ref="EM144:EQ145"/>
    <mergeCell ref="ET144:EY144"/>
    <mergeCell ref="EZ144:FD144"/>
    <mergeCell ref="FE144:FJ144"/>
    <mergeCell ref="FK144:FP144"/>
    <mergeCell ref="FR144:FW145"/>
    <mergeCell ref="FX144:GC145"/>
    <mergeCell ref="GD144:GI145"/>
    <mergeCell ref="GJ144:GN145"/>
    <mergeCell ref="B145:G146"/>
    <mergeCell ref="H145:L146"/>
    <mergeCell ref="M145:R146"/>
    <mergeCell ref="S145:X146"/>
    <mergeCell ref="AY145:BD146"/>
    <mergeCell ref="BE145:BI146"/>
    <mergeCell ref="BJ145:BO146"/>
    <mergeCell ref="BP145:BU146"/>
    <mergeCell ref="CW145:DB146"/>
    <mergeCell ref="DC145:DG146"/>
    <mergeCell ref="DH145:DM146"/>
    <mergeCell ref="DN145:DS146"/>
    <mergeCell ref="ET145:EY146"/>
    <mergeCell ref="EZ145:FD146"/>
    <mergeCell ref="FE145:FJ146"/>
    <mergeCell ref="FK145:FP146"/>
    <mergeCell ref="Z146:AE147"/>
    <mergeCell ref="B144:G144"/>
    <mergeCell ref="H144:L144"/>
    <mergeCell ref="M144:R144"/>
    <mergeCell ref="S144:X144"/>
    <mergeCell ref="Z144:AE145"/>
    <mergeCell ref="AF144:AK145"/>
    <mergeCell ref="AL144:AQ145"/>
    <mergeCell ref="AR144:AV145"/>
    <mergeCell ref="AY144:BD144"/>
    <mergeCell ref="BE144:BI144"/>
    <mergeCell ref="BJ144:BO144"/>
    <mergeCell ref="BP144:BU144"/>
    <mergeCell ref="BW144:CB145"/>
    <mergeCell ref="CC144:CH145"/>
    <mergeCell ref="CI144:CN145"/>
    <mergeCell ref="CO144:CS145"/>
    <mergeCell ref="CW144:DB144"/>
    <mergeCell ref="B140:N142"/>
    <mergeCell ref="O140:Q142"/>
    <mergeCell ref="R140:X142"/>
    <mergeCell ref="Z140:AV141"/>
    <mergeCell ref="AY140:BK142"/>
    <mergeCell ref="BL140:BN142"/>
    <mergeCell ref="BO140:BU142"/>
    <mergeCell ref="BW140:CS141"/>
    <mergeCell ref="CW140:DI142"/>
    <mergeCell ref="DJ140:DL142"/>
    <mergeCell ref="DM140:DS142"/>
    <mergeCell ref="DU140:EQ141"/>
    <mergeCell ref="ET140:FF142"/>
    <mergeCell ref="FG140:FI142"/>
    <mergeCell ref="FJ140:FP142"/>
    <mergeCell ref="FR140:GN141"/>
    <mergeCell ref="Z142:AE143"/>
    <mergeCell ref="AF142:AV143"/>
    <mergeCell ref="BW142:CB143"/>
    <mergeCell ref="CC142:CS143"/>
    <mergeCell ref="DU142:DZ143"/>
    <mergeCell ref="EA142:EQ143"/>
    <mergeCell ref="FR142:FW143"/>
    <mergeCell ref="FX142:GN143"/>
    <mergeCell ref="EH136:EK138"/>
    <mergeCell ref="EL136:EN138"/>
    <mergeCell ref="EO136:EQ138"/>
    <mergeCell ref="FR136:FV138"/>
    <mergeCell ref="FW136:FZ138"/>
    <mergeCell ref="GA136:GD138"/>
    <mergeCell ref="GE136:GH138"/>
    <mergeCell ref="GI136:GK138"/>
    <mergeCell ref="GL136:GN138"/>
    <mergeCell ref="B137:M137"/>
    <mergeCell ref="AY137:BJ137"/>
    <mergeCell ref="CW137:DH137"/>
    <mergeCell ref="ET137:FE137"/>
    <mergeCell ref="B139:X139"/>
    <mergeCell ref="AY139:BU139"/>
    <mergeCell ref="CW139:DS139"/>
    <mergeCell ref="ET139:FP139"/>
    <mergeCell ref="GL134:GN135"/>
    <mergeCell ref="B135:E136"/>
    <mergeCell ref="F135:L136"/>
    <mergeCell ref="M135:M136"/>
    <mergeCell ref="N135:X138"/>
    <mergeCell ref="AY135:BB136"/>
    <mergeCell ref="BC135:BI136"/>
    <mergeCell ref="BJ135:BJ136"/>
    <mergeCell ref="BK135:BU138"/>
    <mergeCell ref="CW135:CZ136"/>
    <mergeCell ref="DA135:DG136"/>
    <mergeCell ref="DH135:DH136"/>
    <mergeCell ref="DI135:DS138"/>
    <mergeCell ref="ET135:EW136"/>
    <mergeCell ref="EX135:FD136"/>
    <mergeCell ref="FE135:FE136"/>
    <mergeCell ref="FF135:FP138"/>
    <mergeCell ref="Z136:AD138"/>
    <mergeCell ref="AE136:AH138"/>
    <mergeCell ref="AI136:AL138"/>
    <mergeCell ref="AM136:AP138"/>
    <mergeCell ref="AQ136:AS138"/>
    <mergeCell ref="AT136:AV138"/>
    <mergeCell ref="BW136:CA138"/>
    <mergeCell ref="CB136:CE138"/>
    <mergeCell ref="CF136:CI138"/>
    <mergeCell ref="CJ136:CM138"/>
    <mergeCell ref="CN136:CP138"/>
    <mergeCell ref="CQ136:CS138"/>
    <mergeCell ref="DU136:DY138"/>
    <mergeCell ref="DZ136:EC138"/>
    <mergeCell ref="ED136:EG138"/>
    <mergeCell ref="FW132:FZ133"/>
    <mergeCell ref="GA132:GD133"/>
    <mergeCell ref="GE132:GH133"/>
    <mergeCell ref="GI132:GK133"/>
    <mergeCell ref="GL132:GN133"/>
    <mergeCell ref="B134:X134"/>
    <mergeCell ref="Z134:AD135"/>
    <mergeCell ref="AE134:AH135"/>
    <mergeCell ref="AI134:AL135"/>
    <mergeCell ref="AM134:AP135"/>
    <mergeCell ref="AQ134:AS135"/>
    <mergeCell ref="AT134:AV135"/>
    <mergeCell ref="AY134:BU134"/>
    <mergeCell ref="BW134:CA135"/>
    <mergeCell ref="CB134:CE135"/>
    <mergeCell ref="CF134:CI135"/>
    <mergeCell ref="CJ134:CM135"/>
    <mergeCell ref="CN134:CP135"/>
    <mergeCell ref="CQ134:CS135"/>
    <mergeCell ref="CW134:DS134"/>
    <mergeCell ref="DU134:DY135"/>
    <mergeCell ref="DZ134:EC135"/>
    <mergeCell ref="ED134:EG135"/>
    <mergeCell ref="EH134:EK135"/>
    <mergeCell ref="EL134:EN135"/>
    <mergeCell ref="EO134:EQ135"/>
    <mergeCell ref="ET134:FP134"/>
    <mergeCell ref="FR134:FV135"/>
    <mergeCell ref="FW134:FZ135"/>
    <mergeCell ref="GA134:GD135"/>
    <mergeCell ref="GE134:GH135"/>
    <mergeCell ref="GI134:GK135"/>
    <mergeCell ref="CW132:CZ133"/>
    <mergeCell ref="DA132:DG133"/>
    <mergeCell ref="DH132:DH133"/>
    <mergeCell ref="DI132:DM133"/>
    <mergeCell ref="DN132:DS133"/>
    <mergeCell ref="DU132:DY133"/>
    <mergeCell ref="DZ132:EC133"/>
    <mergeCell ref="ED132:EG133"/>
    <mergeCell ref="EH132:EK133"/>
    <mergeCell ref="EL132:EN133"/>
    <mergeCell ref="EO132:EQ133"/>
    <mergeCell ref="ET132:EW133"/>
    <mergeCell ref="EX132:FD133"/>
    <mergeCell ref="FE132:FE133"/>
    <mergeCell ref="FF132:FJ133"/>
    <mergeCell ref="FK132:FP133"/>
    <mergeCell ref="FR132:FV133"/>
    <mergeCell ref="FR130:FV131"/>
    <mergeCell ref="FW130:FZ131"/>
    <mergeCell ref="GA130:GD131"/>
    <mergeCell ref="GE130:GH131"/>
    <mergeCell ref="GI130:GK131"/>
    <mergeCell ref="GL130:GN131"/>
    <mergeCell ref="B131:X131"/>
    <mergeCell ref="AY131:BU131"/>
    <mergeCell ref="CW131:DS131"/>
    <mergeCell ref="ET131:FP131"/>
    <mergeCell ref="B132:E133"/>
    <mergeCell ref="F132:L133"/>
    <mergeCell ref="M132:M133"/>
    <mergeCell ref="N132:R133"/>
    <mergeCell ref="S132:X133"/>
    <mergeCell ref="Z132:AD133"/>
    <mergeCell ref="AE132:AH133"/>
    <mergeCell ref="AI132:AL133"/>
    <mergeCell ref="AM132:AP133"/>
    <mergeCell ref="AQ132:AS133"/>
    <mergeCell ref="AT132:AV133"/>
    <mergeCell ref="AY132:BB133"/>
    <mergeCell ref="BC132:BI133"/>
    <mergeCell ref="BJ132:BJ133"/>
    <mergeCell ref="BK132:BO133"/>
    <mergeCell ref="BP132:BU133"/>
    <mergeCell ref="BW132:CA133"/>
    <mergeCell ref="CB132:CE133"/>
    <mergeCell ref="CF132:CI133"/>
    <mergeCell ref="CJ132:CM133"/>
    <mergeCell ref="CN132:CP133"/>
    <mergeCell ref="CQ132:CS133"/>
    <mergeCell ref="FE129:FE130"/>
    <mergeCell ref="FF129:FJ130"/>
    <mergeCell ref="FK129:FP130"/>
    <mergeCell ref="Z130:AD131"/>
    <mergeCell ref="AE130:AH131"/>
    <mergeCell ref="AI130:AL131"/>
    <mergeCell ref="AM130:AP131"/>
    <mergeCell ref="AQ130:AS131"/>
    <mergeCell ref="AT130:AV131"/>
    <mergeCell ref="BW130:CA131"/>
    <mergeCell ref="CB130:CE131"/>
    <mergeCell ref="CF130:CI131"/>
    <mergeCell ref="CJ130:CM131"/>
    <mergeCell ref="CN130:CP131"/>
    <mergeCell ref="CQ130:CS131"/>
    <mergeCell ref="DU130:DY131"/>
    <mergeCell ref="DZ130:EC131"/>
    <mergeCell ref="ED130:EG131"/>
    <mergeCell ref="EH130:EK131"/>
    <mergeCell ref="EL130:EN131"/>
    <mergeCell ref="EO130:EQ131"/>
    <mergeCell ref="B129:E130"/>
    <mergeCell ref="F129:L130"/>
    <mergeCell ref="M129:M130"/>
    <mergeCell ref="N129:R130"/>
    <mergeCell ref="S129:X130"/>
    <mergeCell ref="AY129:BB130"/>
    <mergeCell ref="BC129:BI130"/>
    <mergeCell ref="BJ129:BJ130"/>
    <mergeCell ref="BK129:BO130"/>
    <mergeCell ref="BP129:BU130"/>
    <mergeCell ref="CW129:CZ130"/>
    <mergeCell ref="DA129:DG130"/>
    <mergeCell ref="DH129:DH130"/>
    <mergeCell ref="DI129:DM130"/>
    <mergeCell ref="DN129:DS130"/>
    <mergeCell ref="ET129:EW130"/>
    <mergeCell ref="EX129:FD130"/>
    <mergeCell ref="GA126:GD127"/>
    <mergeCell ref="GE126:GH127"/>
    <mergeCell ref="GI126:GK127"/>
    <mergeCell ref="GL126:GN127"/>
    <mergeCell ref="B128:X128"/>
    <mergeCell ref="Z128:AD129"/>
    <mergeCell ref="AE128:AH129"/>
    <mergeCell ref="AI128:AL129"/>
    <mergeCell ref="AM128:AP129"/>
    <mergeCell ref="AQ128:AS129"/>
    <mergeCell ref="AT128:AV129"/>
    <mergeCell ref="AY128:BU128"/>
    <mergeCell ref="BW128:CA129"/>
    <mergeCell ref="CB128:CE129"/>
    <mergeCell ref="CF128:CI129"/>
    <mergeCell ref="CJ128:CM129"/>
    <mergeCell ref="CN128:CP129"/>
    <mergeCell ref="CQ128:CS129"/>
    <mergeCell ref="CW128:DS128"/>
    <mergeCell ref="DU128:DY129"/>
    <mergeCell ref="DZ128:EC129"/>
    <mergeCell ref="ED128:EG129"/>
    <mergeCell ref="EH128:EK129"/>
    <mergeCell ref="EL128:EN129"/>
    <mergeCell ref="EO128:EQ129"/>
    <mergeCell ref="ET128:FP128"/>
    <mergeCell ref="FR128:FV129"/>
    <mergeCell ref="FW128:FZ129"/>
    <mergeCell ref="GA128:GD129"/>
    <mergeCell ref="GE128:GH129"/>
    <mergeCell ref="GI128:GK129"/>
    <mergeCell ref="GL128:GN129"/>
    <mergeCell ref="CQ126:CS127"/>
    <mergeCell ref="CW126:CZ127"/>
    <mergeCell ref="DA126:DG127"/>
    <mergeCell ref="DH126:DH127"/>
    <mergeCell ref="DI126:DS127"/>
    <mergeCell ref="DU126:DY127"/>
    <mergeCell ref="DZ126:EC127"/>
    <mergeCell ref="ED126:EG127"/>
    <mergeCell ref="EH126:EK127"/>
    <mergeCell ref="EL126:EN127"/>
    <mergeCell ref="EO126:EQ127"/>
    <mergeCell ref="ET126:EW127"/>
    <mergeCell ref="EX126:FD127"/>
    <mergeCell ref="FE126:FE127"/>
    <mergeCell ref="FF126:FP127"/>
    <mergeCell ref="FR126:FV127"/>
    <mergeCell ref="FW126:FZ127"/>
    <mergeCell ref="EO124:EQ125"/>
    <mergeCell ref="FF124:FJ124"/>
    <mergeCell ref="FK124:FP124"/>
    <mergeCell ref="FR124:FV125"/>
    <mergeCell ref="FW124:FZ125"/>
    <mergeCell ref="GA124:GD125"/>
    <mergeCell ref="GE124:GH125"/>
    <mergeCell ref="GI124:GK125"/>
    <mergeCell ref="GL124:GN125"/>
    <mergeCell ref="B125:X125"/>
    <mergeCell ref="AY125:BU125"/>
    <mergeCell ref="CW125:DS125"/>
    <mergeCell ref="ET125:FP125"/>
    <mergeCell ref="B126:E127"/>
    <mergeCell ref="F126:L127"/>
    <mergeCell ref="M126:M127"/>
    <mergeCell ref="N126:X127"/>
    <mergeCell ref="Z126:AD127"/>
    <mergeCell ref="AE126:AH127"/>
    <mergeCell ref="AI126:AL127"/>
    <mergeCell ref="AM126:AP127"/>
    <mergeCell ref="AQ126:AS127"/>
    <mergeCell ref="AT126:AV127"/>
    <mergeCell ref="AY126:BB127"/>
    <mergeCell ref="BC126:BI127"/>
    <mergeCell ref="BJ126:BJ127"/>
    <mergeCell ref="BK126:BU127"/>
    <mergeCell ref="BW126:CA127"/>
    <mergeCell ref="CB126:CE127"/>
    <mergeCell ref="CF126:CI127"/>
    <mergeCell ref="CJ126:CM127"/>
    <mergeCell ref="CN126:CP127"/>
    <mergeCell ref="AQ124:AS125"/>
    <mergeCell ref="AT124:AV125"/>
    <mergeCell ref="BK124:BO124"/>
    <mergeCell ref="BP124:BU124"/>
    <mergeCell ref="BW124:CA125"/>
    <mergeCell ref="CB124:CE125"/>
    <mergeCell ref="CF124:CI125"/>
    <mergeCell ref="CJ124:CM125"/>
    <mergeCell ref="CN124:CP125"/>
    <mergeCell ref="CQ124:CS125"/>
    <mergeCell ref="DI124:DM124"/>
    <mergeCell ref="DN124:DS124"/>
    <mergeCell ref="DU124:DY125"/>
    <mergeCell ref="DZ124:EC125"/>
    <mergeCell ref="ED124:EG125"/>
    <mergeCell ref="EH124:EK125"/>
    <mergeCell ref="EL124:EN125"/>
    <mergeCell ref="DU122:DY123"/>
    <mergeCell ref="DZ122:EC123"/>
    <mergeCell ref="ED122:EG123"/>
    <mergeCell ref="EH122:EK123"/>
    <mergeCell ref="EL122:EN123"/>
    <mergeCell ref="EO122:EQ123"/>
    <mergeCell ref="FF122:FJ123"/>
    <mergeCell ref="FK122:FP123"/>
    <mergeCell ref="FR122:FV123"/>
    <mergeCell ref="FW122:FZ123"/>
    <mergeCell ref="GA122:GD123"/>
    <mergeCell ref="GE122:GH123"/>
    <mergeCell ref="GI122:GK123"/>
    <mergeCell ref="GL122:GN123"/>
    <mergeCell ref="B123:E124"/>
    <mergeCell ref="F123:L124"/>
    <mergeCell ref="M123:M124"/>
    <mergeCell ref="AY123:BB124"/>
    <mergeCell ref="BC123:BI124"/>
    <mergeCell ref="BJ123:BJ124"/>
    <mergeCell ref="CW123:CZ124"/>
    <mergeCell ref="DA123:DG124"/>
    <mergeCell ref="DH123:DH124"/>
    <mergeCell ref="ET123:EW124"/>
    <mergeCell ref="EX123:FD124"/>
    <mergeCell ref="FE123:FE124"/>
    <mergeCell ref="N124:R124"/>
    <mergeCell ref="S124:X124"/>
    <mergeCell ref="Z124:AD125"/>
    <mergeCell ref="AE124:AH125"/>
    <mergeCell ref="AI124:AL125"/>
    <mergeCell ref="AM124:AP125"/>
    <mergeCell ref="FA120:FD121"/>
    <mergeCell ref="FE120:FE121"/>
    <mergeCell ref="FF120:FJ120"/>
    <mergeCell ref="FK120:FP120"/>
    <mergeCell ref="FR120:FV121"/>
    <mergeCell ref="FW120:FZ121"/>
    <mergeCell ref="GA120:GD121"/>
    <mergeCell ref="GE120:GH121"/>
    <mergeCell ref="GI120:GK121"/>
    <mergeCell ref="GL120:GN121"/>
    <mergeCell ref="N121:X121"/>
    <mergeCell ref="BK121:BU121"/>
    <mergeCell ref="DI121:DS121"/>
    <mergeCell ref="FF121:FP121"/>
    <mergeCell ref="N122:R123"/>
    <mergeCell ref="S122:X123"/>
    <mergeCell ref="Z122:AD123"/>
    <mergeCell ref="AE122:AH123"/>
    <mergeCell ref="AI122:AL123"/>
    <mergeCell ref="AM122:AP123"/>
    <mergeCell ref="AQ122:AS123"/>
    <mergeCell ref="AT122:AV123"/>
    <mergeCell ref="BK122:BO123"/>
    <mergeCell ref="BP122:BU123"/>
    <mergeCell ref="BW122:CA123"/>
    <mergeCell ref="CB122:CE123"/>
    <mergeCell ref="CF122:CI123"/>
    <mergeCell ref="CJ122:CM123"/>
    <mergeCell ref="CN122:CP123"/>
    <mergeCell ref="CQ122:CS123"/>
    <mergeCell ref="DI122:DM123"/>
    <mergeCell ref="DN122:DS123"/>
    <mergeCell ref="CB120:CE121"/>
    <mergeCell ref="CF120:CI121"/>
    <mergeCell ref="CJ120:CM121"/>
    <mergeCell ref="CN120:CP121"/>
    <mergeCell ref="CQ120:CS121"/>
    <mergeCell ref="CW120:DC121"/>
    <mergeCell ref="DD120:DG121"/>
    <mergeCell ref="DH120:DH121"/>
    <mergeCell ref="DI120:DM120"/>
    <mergeCell ref="DN120:DS120"/>
    <mergeCell ref="DU120:DY121"/>
    <mergeCell ref="DZ120:EC121"/>
    <mergeCell ref="ED120:EG121"/>
    <mergeCell ref="EH120:EK121"/>
    <mergeCell ref="EL120:EN121"/>
    <mergeCell ref="EO120:EQ121"/>
    <mergeCell ref="ET120:EZ121"/>
    <mergeCell ref="DI118:DS119"/>
    <mergeCell ref="DU118:DY119"/>
    <mergeCell ref="DZ118:EC119"/>
    <mergeCell ref="ED118:EG119"/>
    <mergeCell ref="EH118:EK119"/>
    <mergeCell ref="EL118:EN119"/>
    <mergeCell ref="EO118:EQ119"/>
    <mergeCell ref="ET118:FD119"/>
    <mergeCell ref="FF118:FP119"/>
    <mergeCell ref="FR118:FV119"/>
    <mergeCell ref="FW118:FZ119"/>
    <mergeCell ref="GA118:GD119"/>
    <mergeCell ref="GE118:GH119"/>
    <mergeCell ref="GI118:GK119"/>
    <mergeCell ref="GL118:GN119"/>
    <mergeCell ref="B120:H121"/>
    <mergeCell ref="I120:L121"/>
    <mergeCell ref="M120:M121"/>
    <mergeCell ref="N120:R120"/>
    <mergeCell ref="S120:X120"/>
    <mergeCell ref="Z120:AD121"/>
    <mergeCell ref="AE120:AH121"/>
    <mergeCell ref="AI120:AL121"/>
    <mergeCell ref="AM120:AP121"/>
    <mergeCell ref="AQ120:AS121"/>
    <mergeCell ref="AT120:AV121"/>
    <mergeCell ref="AY120:BE121"/>
    <mergeCell ref="BF120:BI121"/>
    <mergeCell ref="BJ120:BJ121"/>
    <mergeCell ref="BK120:BO120"/>
    <mergeCell ref="BP120:BU120"/>
    <mergeCell ref="BW120:CA121"/>
    <mergeCell ref="DI116:DS117"/>
    <mergeCell ref="DU116:DY117"/>
    <mergeCell ref="DZ116:EC117"/>
    <mergeCell ref="ED116:EG117"/>
    <mergeCell ref="EH116:EK117"/>
    <mergeCell ref="EL116:EN117"/>
    <mergeCell ref="EO116:EQ117"/>
    <mergeCell ref="ET116:FD117"/>
    <mergeCell ref="FF116:FP117"/>
    <mergeCell ref="FR116:FV117"/>
    <mergeCell ref="FW116:FZ117"/>
    <mergeCell ref="GA116:GD117"/>
    <mergeCell ref="GE116:GH117"/>
    <mergeCell ref="GI116:GK117"/>
    <mergeCell ref="GL116:GN117"/>
    <mergeCell ref="B118:L119"/>
    <mergeCell ref="N118:X119"/>
    <mergeCell ref="Z118:AD119"/>
    <mergeCell ref="AE118:AH119"/>
    <mergeCell ref="AI118:AL119"/>
    <mergeCell ref="AM118:AP119"/>
    <mergeCell ref="AQ118:AS119"/>
    <mergeCell ref="AT118:AV119"/>
    <mergeCell ref="AY118:BI119"/>
    <mergeCell ref="BK118:BU119"/>
    <mergeCell ref="BW118:CA119"/>
    <mergeCell ref="CB118:CE119"/>
    <mergeCell ref="CF118:CI119"/>
    <mergeCell ref="CJ118:CM119"/>
    <mergeCell ref="CN118:CP119"/>
    <mergeCell ref="CQ118:CS119"/>
    <mergeCell ref="CW118:DG119"/>
    <mergeCell ref="B116:L117"/>
    <mergeCell ref="N116:X117"/>
    <mergeCell ref="Z116:AD117"/>
    <mergeCell ref="AE116:AH117"/>
    <mergeCell ref="AI116:AL117"/>
    <mergeCell ref="AM116:AP117"/>
    <mergeCell ref="AQ116:AS117"/>
    <mergeCell ref="AT116:AV117"/>
    <mergeCell ref="AY116:BI117"/>
    <mergeCell ref="BK116:BU117"/>
    <mergeCell ref="BW116:CA117"/>
    <mergeCell ref="CB116:CE117"/>
    <mergeCell ref="CF116:CI117"/>
    <mergeCell ref="CJ116:CM117"/>
    <mergeCell ref="CN116:CP117"/>
    <mergeCell ref="CQ116:CS117"/>
    <mergeCell ref="CW116:DG117"/>
    <mergeCell ref="EH112:EK115"/>
    <mergeCell ref="EL112:EQ113"/>
    <mergeCell ref="FC112:FU113"/>
    <mergeCell ref="FV112:FV113"/>
    <mergeCell ref="FW112:FZ115"/>
    <mergeCell ref="GA112:GD115"/>
    <mergeCell ref="GE112:GH115"/>
    <mergeCell ref="GI112:GN113"/>
    <mergeCell ref="K114:AD114"/>
    <mergeCell ref="AQ114:AS115"/>
    <mergeCell ref="AT114:AV115"/>
    <mergeCell ref="BH114:CA114"/>
    <mergeCell ref="CN114:CP115"/>
    <mergeCell ref="CQ114:CS115"/>
    <mergeCell ref="DF114:DY114"/>
    <mergeCell ref="EL114:EN115"/>
    <mergeCell ref="EO114:EQ115"/>
    <mergeCell ref="FC114:FV114"/>
    <mergeCell ref="GI114:GK115"/>
    <mergeCell ref="GL114:GN115"/>
    <mergeCell ref="A115:AD115"/>
    <mergeCell ref="AX115:CA115"/>
    <mergeCell ref="CV115:DY115"/>
    <mergeCell ref="ES115:FV115"/>
    <mergeCell ref="A110:AW110"/>
    <mergeCell ref="AX110:CT110"/>
    <mergeCell ref="CV110:ER110"/>
    <mergeCell ref="ES110:GO110"/>
    <mergeCell ref="A111:J114"/>
    <mergeCell ref="K111:AV111"/>
    <mergeCell ref="AW111:AW158"/>
    <mergeCell ref="AX111:BG114"/>
    <mergeCell ref="BH111:CS111"/>
    <mergeCell ref="CT111:CT158"/>
    <mergeCell ref="CV111:DE114"/>
    <mergeCell ref="DF111:EQ111"/>
    <mergeCell ref="ER111:ER158"/>
    <mergeCell ref="ES111:FB114"/>
    <mergeCell ref="FC111:GN111"/>
    <mergeCell ref="GO111:GO158"/>
    <mergeCell ref="K112:AC113"/>
    <mergeCell ref="AD112:AD113"/>
    <mergeCell ref="AE112:AH115"/>
    <mergeCell ref="AI112:AL115"/>
    <mergeCell ref="AM112:AP115"/>
    <mergeCell ref="AQ112:AV113"/>
    <mergeCell ref="BH112:BZ113"/>
    <mergeCell ref="CA112:CA113"/>
    <mergeCell ref="CB112:CE115"/>
    <mergeCell ref="CF112:CI115"/>
    <mergeCell ref="CJ112:CM115"/>
    <mergeCell ref="CN112:CS113"/>
    <mergeCell ref="DF112:DX113"/>
    <mergeCell ref="DY112:DY113"/>
    <mergeCell ref="DZ112:EC115"/>
    <mergeCell ref="ED112:EG115"/>
    <mergeCell ref="CV1:ER3"/>
    <mergeCell ref="CV54:ER56"/>
    <mergeCell ref="EM263:EQ264"/>
    <mergeCell ref="ET263:EW263"/>
    <mergeCell ref="EX263:FD263"/>
    <mergeCell ref="FF263:FI263"/>
    <mergeCell ref="FJ263:FP263"/>
    <mergeCell ref="FR263:FW264"/>
    <mergeCell ref="FX263:GC264"/>
    <mergeCell ref="GD263:GI264"/>
    <mergeCell ref="GJ263:GN264"/>
    <mergeCell ref="GJ261:GN262"/>
    <mergeCell ref="B263:E263"/>
    <mergeCell ref="F263:L263"/>
    <mergeCell ref="AF263:AK264"/>
    <mergeCell ref="AL263:AQ264"/>
    <mergeCell ref="AR263:AV264"/>
    <mergeCell ref="CO263:CS264"/>
    <mergeCell ref="CW263:CZ263"/>
    <mergeCell ref="DA263:DG263"/>
    <mergeCell ref="DI263:DL263"/>
    <mergeCell ref="B264:X264"/>
    <mergeCell ref="CV107:ER109"/>
    <mergeCell ref="ES107:ES109"/>
    <mergeCell ref="ET107:GO109"/>
    <mergeCell ref="AY264:BU264"/>
    <mergeCell ref="CW264:DS264"/>
    <mergeCell ref="EG263:EL264"/>
    <mergeCell ref="EG261:EL262"/>
    <mergeCell ref="EM261:EQ262"/>
    <mergeCell ref="N263:Q263"/>
    <mergeCell ref="R263:X263"/>
    <mergeCell ref="Z263:AE264"/>
    <mergeCell ref="DU263:DZ264"/>
    <mergeCell ref="EA263:EF264"/>
    <mergeCell ref="ET264:FP264"/>
    <mergeCell ref="A265:AW265"/>
    <mergeCell ref="AX265:CT265"/>
    <mergeCell ref="CV265:ER265"/>
    <mergeCell ref="ES265:GO265"/>
    <mergeCell ref="ET261:EW261"/>
    <mergeCell ref="EX261:FD261"/>
    <mergeCell ref="FF261:FI261"/>
    <mergeCell ref="FJ261:FP261"/>
    <mergeCell ref="FR261:FW262"/>
    <mergeCell ref="FX261:GC262"/>
    <mergeCell ref="GD261:GI262"/>
    <mergeCell ref="A258:A264"/>
    <mergeCell ref="B258:X258"/>
    <mergeCell ref="O259:T259"/>
    <mergeCell ref="U259:X259"/>
    <mergeCell ref="Z259:AE260"/>
    <mergeCell ref="AF259:AK260"/>
    <mergeCell ref="AL259:AQ260"/>
    <mergeCell ref="AR259:AV260"/>
    <mergeCell ref="AY259:BK259"/>
    <mergeCell ref="BL259:BQ259"/>
    <mergeCell ref="GD259:GI260"/>
    <mergeCell ref="GJ259:GN260"/>
    <mergeCell ref="B261:E261"/>
    <mergeCell ref="F261:L261"/>
    <mergeCell ref="N261:Q261"/>
    <mergeCell ref="R261:X261"/>
    <mergeCell ref="Z261:AE262"/>
    <mergeCell ref="AF261:AK262"/>
    <mergeCell ref="AL261:AQ262"/>
    <mergeCell ref="AR261:AV262"/>
    <mergeCell ref="AY261:BB261"/>
    <mergeCell ref="BC261:BI261"/>
    <mergeCell ref="BK261:BN261"/>
    <mergeCell ref="BO261:BU261"/>
    <mergeCell ref="BW261:CB262"/>
    <mergeCell ref="CC261:CH262"/>
    <mergeCell ref="CI261:CN262"/>
    <mergeCell ref="CO261:CS262"/>
    <mergeCell ref="CW261:CZ261"/>
    <mergeCell ref="DA261:DG261"/>
    <mergeCell ref="DI261:DL261"/>
    <mergeCell ref="DM261:DS261"/>
    <mergeCell ref="DU261:DZ262"/>
    <mergeCell ref="EA261:EF262"/>
    <mergeCell ref="Y258:Y264"/>
    <mergeCell ref="AX258:AX264"/>
    <mergeCell ref="AY258:BU258"/>
    <mergeCell ref="BV258:BV264"/>
    <mergeCell ref="CV258:CV264"/>
    <mergeCell ref="CW258:DS258"/>
    <mergeCell ref="DT258:DT264"/>
    <mergeCell ref="B259:N259"/>
    <mergeCell ref="BR259:BU259"/>
    <mergeCell ref="BW259:CB260"/>
    <mergeCell ref="CC259:CH260"/>
    <mergeCell ref="CI259:CN260"/>
    <mergeCell ref="CO259:CS260"/>
    <mergeCell ref="CW259:DI259"/>
    <mergeCell ref="DM263:DS263"/>
    <mergeCell ref="AY263:BB263"/>
    <mergeCell ref="BC263:BI263"/>
    <mergeCell ref="BK263:BN263"/>
    <mergeCell ref="BO263:BU263"/>
    <mergeCell ref="BW263:CB264"/>
    <mergeCell ref="CC263:CH264"/>
    <mergeCell ref="CI263:CN264"/>
    <mergeCell ref="GD254:GI255"/>
    <mergeCell ref="GJ254:GN255"/>
    <mergeCell ref="Z257:AE258"/>
    <mergeCell ref="AF257:AV258"/>
    <mergeCell ref="BW257:CB258"/>
    <mergeCell ref="CC257:CS258"/>
    <mergeCell ref="DU257:DZ258"/>
    <mergeCell ref="EA257:EQ258"/>
    <mergeCell ref="FR257:FW258"/>
    <mergeCell ref="FX257:GN258"/>
    <mergeCell ref="ES258:ES264"/>
    <mergeCell ref="ET258:FP258"/>
    <mergeCell ref="FQ258:FQ264"/>
    <mergeCell ref="DJ259:DO259"/>
    <mergeCell ref="DP259:DS259"/>
    <mergeCell ref="DU259:DZ260"/>
    <mergeCell ref="EA259:EF260"/>
    <mergeCell ref="EG259:EL260"/>
    <mergeCell ref="EM259:EQ260"/>
    <mergeCell ref="ET259:FF259"/>
    <mergeCell ref="FG259:FL259"/>
    <mergeCell ref="FM259:FP259"/>
    <mergeCell ref="FR259:FW260"/>
    <mergeCell ref="FX259:GC260"/>
    <mergeCell ref="EM254:EQ255"/>
    <mergeCell ref="ET254:EV256"/>
    <mergeCell ref="EW254:EZ256"/>
    <mergeCell ref="FB254:FD256"/>
    <mergeCell ref="FE254:FH256"/>
    <mergeCell ref="FJ254:FL256"/>
    <mergeCell ref="FM254:FP256"/>
    <mergeCell ref="FR254:FW255"/>
    <mergeCell ref="FX254:GC255"/>
    <mergeCell ref="CW254:CY256"/>
    <mergeCell ref="CZ254:DC256"/>
    <mergeCell ref="DE254:DG256"/>
    <mergeCell ref="DH254:DK256"/>
    <mergeCell ref="DM254:DO256"/>
    <mergeCell ref="DP254:DS256"/>
    <mergeCell ref="DU254:DZ255"/>
    <mergeCell ref="EA254:EF255"/>
    <mergeCell ref="EG254:EL255"/>
    <mergeCell ref="FR252:FW253"/>
    <mergeCell ref="FX252:GC253"/>
    <mergeCell ref="GD252:GI253"/>
    <mergeCell ref="GJ252:GN253"/>
    <mergeCell ref="B254:D256"/>
    <mergeCell ref="E254:H256"/>
    <mergeCell ref="J254:L256"/>
    <mergeCell ref="M254:P256"/>
    <mergeCell ref="R254:T256"/>
    <mergeCell ref="U254:X256"/>
    <mergeCell ref="Z254:AE255"/>
    <mergeCell ref="AF254:AK255"/>
    <mergeCell ref="AL254:AQ255"/>
    <mergeCell ref="AR254:AV255"/>
    <mergeCell ref="AY254:BA256"/>
    <mergeCell ref="BB254:BE256"/>
    <mergeCell ref="BG254:BI256"/>
    <mergeCell ref="BJ254:BM256"/>
    <mergeCell ref="BO254:BQ256"/>
    <mergeCell ref="BR254:BU256"/>
    <mergeCell ref="BW254:CB255"/>
    <mergeCell ref="CC254:CH255"/>
    <mergeCell ref="CI254:CN255"/>
    <mergeCell ref="CO254:CS255"/>
    <mergeCell ref="AR252:AV253"/>
    <mergeCell ref="BW252:CB253"/>
    <mergeCell ref="CC252:CH253"/>
    <mergeCell ref="CI252:CN253"/>
    <mergeCell ref="CO252:CS253"/>
    <mergeCell ref="DU252:DZ253"/>
    <mergeCell ref="EA252:EF253"/>
    <mergeCell ref="EG252:EL253"/>
    <mergeCell ref="EM252:EQ253"/>
    <mergeCell ref="FK250:FP250"/>
    <mergeCell ref="FR250:FW251"/>
    <mergeCell ref="FX250:GC251"/>
    <mergeCell ref="GD250:GI251"/>
    <mergeCell ref="GJ250:GN251"/>
    <mergeCell ref="B251:G252"/>
    <mergeCell ref="H251:L252"/>
    <mergeCell ref="M251:R252"/>
    <mergeCell ref="S251:X252"/>
    <mergeCell ref="AY251:BD252"/>
    <mergeCell ref="BE251:BI252"/>
    <mergeCell ref="BJ251:BO252"/>
    <mergeCell ref="BP251:BU252"/>
    <mergeCell ref="CW251:DB252"/>
    <mergeCell ref="DC251:DG252"/>
    <mergeCell ref="DH251:DM252"/>
    <mergeCell ref="DN251:DS252"/>
    <mergeCell ref="ET251:EY252"/>
    <mergeCell ref="EZ251:FD252"/>
    <mergeCell ref="FE251:FJ252"/>
    <mergeCell ref="FK251:FP252"/>
    <mergeCell ref="Z252:AE253"/>
    <mergeCell ref="AF252:AK253"/>
    <mergeCell ref="AL252:AQ253"/>
    <mergeCell ref="DH250:DM250"/>
    <mergeCell ref="DN250:DS250"/>
    <mergeCell ref="DU250:DZ251"/>
    <mergeCell ref="EA250:EF251"/>
    <mergeCell ref="EG250:EL251"/>
    <mergeCell ref="EM250:EQ251"/>
    <mergeCell ref="ET250:EY250"/>
    <mergeCell ref="EZ250:FD250"/>
    <mergeCell ref="FE250:FJ250"/>
    <mergeCell ref="BE250:BI250"/>
    <mergeCell ref="BJ250:BO250"/>
    <mergeCell ref="BP250:BU250"/>
    <mergeCell ref="BW250:CB251"/>
    <mergeCell ref="CC250:CH251"/>
    <mergeCell ref="CI250:CN251"/>
    <mergeCell ref="CO250:CS251"/>
    <mergeCell ref="CW250:DB250"/>
    <mergeCell ref="DC250:DG250"/>
    <mergeCell ref="B250:G250"/>
    <mergeCell ref="H250:L250"/>
    <mergeCell ref="M250:R250"/>
    <mergeCell ref="S250:X250"/>
    <mergeCell ref="Z250:AE251"/>
    <mergeCell ref="AF250:AK251"/>
    <mergeCell ref="AL250:AQ251"/>
    <mergeCell ref="AR250:AV251"/>
    <mergeCell ref="AY250:BD250"/>
    <mergeCell ref="DJ246:DL248"/>
    <mergeCell ref="DM246:DS248"/>
    <mergeCell ref="DU246:EQ247"/>
    <mergeCell ref="ET246:FF248"/>
    <mergeCell ref="FG246:FI248"/>
    <mergeCell ref="FJ246:FP248"/>
    <mergeCell ref="FR246:GN247"/>
    <mergeCell ref="Z248:AE249"/>
    <mergeCell ref="AF248:AV249"/>
    <mergeCell ref="BW248:CB249"/>
    <mergeCell ref="CC248:CS249"/>
    <mergeCell ref="DU248:DZ249"/>
    <mergeCell ref="EA248:EQ249"/>
    <mergeCell ref="FR248:FW249"/>
    <mergeCell ref="FX248:GN249"/>
    <mergeCell ref="B246:N248"/>
    <mergeCell ref="O246:Q248"/>
    <mergeCell ref="R246:X248"/>
    <mergeCell ref="Z246:AV247"/>
    <mergeCell ref="AY246:BK248"/>
    <mergeCell ref="BL246:BN248"/>
    <mergeCell ref="BO246:BU248"/>
    <mergeCell ref="BW246:CS247"/>
    <mergeCell ref="EO240:EQ241"/>
    <mergeCell ref="ET240:FP240"/>
    <mergeCell ref="FR240:FV241"/>
    <mergeCell ref="FW240:FZ241"/>
    <mergeCell ref="CW246:DI248"/>
    <mergeCell ref="GL242:GN244"/>
    <mergeCell ref="B243:M243"/>
    <mergeCell ref="AY243:BJ243"/>
    <mergeCell ref="CW243:DH243"/>
    <mergeCell ref="ET243:FE243"/>
    <mergeCell ref="B245:X245"/>
    <mergeCell ref="AY245:BU245"/>
    <mergeCell ref="CW245:DS245"/>
    <mergeCell ref="ET245:FP245"/>
    <mergeCell ref="ED242:EG244"/>
    <mergeCell ref="EH242:EK244"/>
    <mergeCell ref="EL242:EN244"/>
    <mergeCell ref="EO242:EQ244"/>
    <mergeCell ref="FR242:FV244"/>
    <mergeCell ref="FW242:FZ244"/>
    <mergeCell ref="GA242:GD244"/>
    <mergeCell ref="GE242:GH244"/>
    <mergeCell ref="GI242:GK244"/>
    <mergeCell ref="AT242:AV244"/>
    <mergeCell ref="BW242:CA244"/>
    <mergeCell ref="CB242:CE244"/>
    <mergeCell ref="CF242:CI244"/>
    <mergeCell ref="CJ242:CM244"/>
    <mergeCell ref="CN242:CP244"/>
    <mergeCell ref="CQ242:CS244"/>
    <mergeCell ref="DU242:DY244"/>
    <mergeCell ref="DZ242:EC244"/>
    <mergeCell ref="EH238:EK239"/>
    <mergeCell ref="EL238:EN239"/>
    <mergeCell ref="EO238:EQ239"/>
    <mergeCell ref="ET238:EW239"/>
    <mergeCell ref="GE240:GH241"/>
    <mergeCell ref="GI240:GK241"/>
    <mergeCell ref="GL240:GN241"/>
    <mergeCell ref="B241:E242"/>
    <mergeCell ref="F241:L242"/>
    <mergeCell ref="M241:M242"/>
    <mergeCell ref="N241:X244"/>
    <mergeCell ref="AY241:BB242"/>
    <mergeCell ref="BC241:BI242"/>
    <mergeCell ref="BJ241:BJ242"/>
    <mergeCell ref="BK241:BU244"/>
    <mergeCell ref="CW241:CZ242"/>
    <mergeCell ref="DA241:DG242"/>
    <mergeCell ref="DH241:DH242"/>
    <mergeCell ref="DI241:DS244"/>
    <mergeCell ref="ET241:EW242"/>
    <mergeCell ref="EX241:FD242"/>
    <mergeCell ref="FE241:FE242"/>
    <mergeCell ref="FF241:FP244"/>
    <mergeCell ref="Z242:AD244"/>
    <mergeCell ref="AE242:AH244"/>
    <mergeCell ref="AI242:AL244"/>
    <mergeCell ref="AM242:AP244"/>
    <mergeCell ref="AQ242:AS244"/>
    <mergeCell ref="DZ240:EC241"/>
    <mergeCell ref="ED240:EG241"/>
    <mergeCell ref="EH240:EK241"/>
    <mergeCell ref="EL240:EN241"/>
    <mergeCell ref="BK238:BO239"/>
    <mergeCell ref="BP238:BU239"/>
    <mergeCell ref="BW238:CA239"/>
    <mergeCell ref="CB238:CE239"/>
    <mergeCell ref="GA240:GD241"/>
    <mergeCell ref="FF238:FJ239"/>
    <mergeCell ref="FK238:FP239"/>
    <mergeCell ref="FR238:FV239"/>
    <mergeCell ref="FW238:FZ239"/>
    <mergeCell ref="GA238:GD239"/>
    <mergeCell ref="GE238:GH239"/>
    <mergeCell ref="GI238:GK239"/>
    <mergeCell ref="GL238:GN239"/>
    <mergeCell ref="B240:X240"/>
    <mergeCell ref="Z240:AD241"/>
    <mergeCell ref="AE240:AH241"/>
    <mergeCell ref="AI240:AL241"/>
    <mergeCell ref="AM240:AP241"/>
    <mergeCell ref="AQ240:AS241"/>
    <mergeCell ref="AT240:AV241"/>
    <mergeCell ref="AY240:BU240"/>
    <mergeCell ref="BW240:CA241"/>
    <mergeCell ref="CB240:CE241"/>
    <mergeCell ref="CF240:CI241"/>
    <mergeCell ref="CJ240:CM241"/>
    <mergeCell ref="CN240:CP241"/>
    <mergeCell ref="CQ240:CS241"/>
    <mergeCell ref="CW240:DS240"/>
    <mergeCell ref="DU240:DY241"/>
    <mergeCell ref="DU238:DY239"/>
    <mergeCell ref="DZ238:EC239"/>
    <mergeCell ref="ED238:EG239"/>
    <mergeCell ref="AY237:BU237"/>
    <mergeCell ref="CW237:DS237"/>
    <mergeCell ref="ET237:FP237"/>
    <mergeCell ref="EX235:FD236"/>
    <mergeCell ref="FE235:FE236"/>
    <mergeCell ref="FF235:FJ236"/>
    <mergeCell ref="FK235:FP236"/>
    <mergeCell ref="Z236:AD237"/>
    <mergeCell ref="AE236:AH237"/>
    <mergeCell ref="AI236:AL237"/>
    <mergeCell ref="AM236:AP237"/>
    <mergeCell ref="AQ236:AS237"/>
    <mergeCell ref="AT236:AV237"/>
    <mergeCell ref="BW236:CA237"/>
    <mergeCell ref="CB236:CE237"/>
    <mergeCell ref="CF236:CI237"/>
    <mergeCell ref="EX238:FD239"/>
    <mergeCell ref="FE238:FE239"/>
    <mergeCell ref="CF238:CI239"/>
    <mergeCell ref="CJ238:CM239"/>
    <mergeCell ref="CN238:CP239"/>
    <mergeCell ref="CQ238:CS239"/>
    <mergeCell ref="CW238:CZ239"/>
    <mergeCell ref="DA238:DG239"/>
    <mergeCell ref="DH238:DH239"/>
    <mergeCell ref="DI238:DM239"/>
    <mergeCell ref="DN238:DS239"/>
    <mergeCell ref="AQ238:AS239"/>
    <mergeCell ref="AT238:AV239"/>
    <mergeCell ref="AY238:BB239"/>
    <mergeCell ref="BC238:BI239"/>
    <mergeCell ref="BJ238:BJ239"/>
    <mergeCell ref="CN236:CP237"/>
    <mergeCell ref="CQ236:CS237"/>
    <mergeCell ref="DU236:DY237"/>
    <mergeCell ref="DZ236:EC237"/>
    <mergeCell ref="ED236:EG237"/>
    <mergeCell ref="EH236:EK237"/>
    <mergeCell ref="EL236:EN237"/>
    <mergeCell ref="EO236:EQ237"/>
    <mergeCell ref="EO234:EQ235"/>
    <mergeCell ref="ET234:FP234"/>
    <mergeCell ref="FR234:FV235"/>
    <mergeCell ref="FW234:FZ235"/>
    <mergeCell ref="GA234:GD235"/>
    <mergeCell ref="GE234:GH235"/>
    <mergeCell ref="GI234:GK235"/>
    <mergeCell ref="GL234:GN235"/>
    <mergeCell ref="B238:E239"/>
    <mergeCell ref="F238:L239"/>
    <mergeCell ref="M238:M239"/>
    <mergeCell ref="N238:R239"/>
    <mergeCell ref="S238:X239"/>
    <mergeCell ref="Z238:AD239"/>
    <mergeCell ref="AE238:AH239"/>
    <mergeCell ref="AI238:AL239"/>
    <mergeCell ref="AM238:AP239"/>
    <mergeCell ref="FR236:FV237"/>
    <mergeCell ref="FW236:FZ237"/>
    <mergeCell ref="GA236:GD237"/>
    <mergeCell ref="GE236:GH237"/>
    <mergeCell ref="GI236:GK237"/>
    <mergeCell ref="GL236:GN237"/>
    <mergeCell ref="B237:X237"/>
    <mergeCell ref="F235:L236"/>
    <mergeCell ref="M235:M236"/>
    <mergeCell ref="N235:R236"/>
    <mergeCell ref="S235:X236"/>
    <mergeCell ref="AY235:BB236"/>
    <mergeCell ref="BC235:BI236"/>
    <mergeCell ref="BJ235:BJ236"/>
    <mergeCell ref="BK235:BO236"/>
    <mergeCell ref="BP235:BU236"/>
    <mergeCell ref="CW235:CZ236"/>
    <mergeCell ref="DA235:DG236"/>
    <mergeCell ref="DH235:DH236"/>
    <mergeCell ref="DI235:DM236"/>
    <mergeCell ref="DN235:DS236"/>
    <mergeCell ref="ET235:EW236"/>
    <mergeCell ref="GA232:GD233"/>
    <mergeCell ref="CN232:CP233"/>
    <mergeCell ref="CQ232:CS233"/>
    <mergeCell ref="CW232:CZ233"/>
    <mergeCell ref="DA232:DG233"/>
    <mergeCell ref="DH232:DH233"/>
    <mergeCell ref="DI232:DS233"/>
    <mergeCell ref="DU232:DY233"/>
    <mergeCell ref="DZ232:EC233"/>
    <mergeCell ref="ED232:EG233"/>
    <mergeCell ref="AT232:AV233"/>
    <mergeCell ref="AY232:BB233"/>
    <mergeCell ref="BC232:BI233"/>
    <mergeCell ref="BJ232:BJ233"/>
    <mergeCell ref="BK232:BU233"/>
    <mergeCell ref="BW232:CA233"/>
    <mergeCell ref="CJ236:CM237"/>
    <mergeCell ref="GI232:GK233"/>
    <mergeCell ref="GL232:GN233"/>
    <mergeCell ref="B234:X234"/>
    <mergeCell ref="Z234:AD235"/>
    <mergeCell ref="AE234:AH235"/>
    <mergeCell ref="AI234:AL235"/>
    <mergeCell ref="AM234:AP235"/>
    <mergeCell ref="AQ234:AS235"/>
    <mergeCell ref="AT234:AV235"/>
    <mergeCell ref="AY234:BU234"/>
    <mergeCell ref="BW234:CA235"/>
    <mergeCell ref="CB234:CE235"/>
    <mergeCell ref="CF234:CI235"/>
    <mergeCell ref="CJ234:CM235"/>
    <mergeCell ref="CN234:CP235"/>
    <mergeCell ref="CQ234:CS235"/>
    <mergeCell ref="CW234:DS234"/>
    <mergeCell ref="DU234:DY235"/>
    <mergeCell ref="DZ234:EC235"/>
    <mergeCell ref="ED234:EG235"/>
    <mergeCell ref="EH234:EK235"/>
    <mergeCell ref="EL234:EN235"/>
    <mergeCell ref="EH232:EK233"/>
    <mergeCell ref="EL232:EN233"/>
    <mergeCell ref="EO232:EQ233"/>
    <mergeCell ref="ET232:EW233"/>
    <mergeCell ref="EX232:FD233"/>
    <mergeCell ref="FE232:FE233"/>
    <mergeCell ref="FF232:FP233"/>
    <mergeCell ref="FR232:FV233"/>
    <mergeCell ref="FW232:FZ233"/>
    <mergeCell ref="B235:E236"/>
    <mergeCell ref="CB232:CE233"/>
    <mergeCell ref="CF232:CI233"/>
    <mergeCell ref="CJ232:CM233"/>
    <mergeCell ref="B232:E233"/>
    <mergeCell ref="F232:L233"/>
    <mergeCell ref="M232:M233"/>
    <mergeCell ref="N232:X233"/>
    <mergeCell ref="Z232:AD233"/>
    <mergeCell ref="AE232:AH233"/>
    <mergeCell ref="AI232:AL233"/>
    <mergeCell ref="AM232:AP233"/>
    <mergeCell ref="AQ232:AS233"/>
    <mergeCell ref="FK230:FP230"/>
    <mergeCell ref="FR230:FV231"/>
    <mergeCell ref="FW230:FZ231"/>
    <mergeCell ref="GA230:GD231"/>
    <mergeCell ref="GE230:GH231"/>
    <mergeCell ref="GE232:GH233"/>
    <mergeCell ref="GI230:GK231"/>
    <mergeCell ref="GL230:GN231"/>
    <mergeCell ref="B231:X231"/>
    <mergeCell ref="AY231:BU231"/>
    <mergeCell ref="CW231:DS231"/>
    <mergeCell ref="ET231:FP231"/>
    <mergeCell ref="DI230:DM230"/>
    <mergeCell ref="DN230:DS230"/>
    <mergeCell ref="DU230:DY231"/>
    <mergeCell ref="DZ230:EC231"/>
    <mergeCell ref="ED230:EG231"/>
    <mergeCell ref="EH230:EK231"/>
    <mergeCell ref="EL230:EN231"/>
    <mergeCell ref="EO230:EQ231"/>
    <mergeCell ref="FF230:FJ230"/>
    <mergeCell ref="AT230:AV231"/>
    <mergeCell ref="BK230:BO230"/>
    <mergeCell ref="BP230:BU230"/>
    <mergeCell ref="BW230:CA231"/>
    <mergeCell ref="CB230:CE231"/>
    <mergeCell ref="CF230:CI231"/>
    <mergeCell ref="CJ230:CM231"/>
    <mergeCell ref="CN230:CP231"/>
    <mergeCell ref="CQ230:CS231"/>
    <mergeCell ref="FW228:FZ229"/>
    <mergeCell ref="GA228:GD229"/>
    <mergeCell ref="GE228:GH229"/>
    <mergeCell ref="GI228:GK229"/>
    <mergeCell ref="GL228:GN229"/>
    <mergeCell ref="B229:E230"/>
    <mergeCell ref="F229:L230"/>
    <mergeCell ref="M229:M230"/>
    <mergeCell ref="AY229:BB230"/>
    <mergeCell ref="BC229:BI230"/>
    <mergeCell ref="BJ229:BJ230"/>
    <mergeCell ref="CW229:CZ230"/>
    <mergeCell ref="DA229:DG230"/>
    <mergeCell ref="DH229:DH230"/>
    <mergeCell ref="ET229:EW230"/>
    <mergeCell ref="EX229:FD230"/>
    <mergeCell ref="FE229:FE230"/>
    <mergeCell ref="N230:R230"/>
    <mergeCell ref="S230:X230"/>
    <mergeCell ref="Z230:AD231"/>
    <mergeCell ref="AE230:AH231"/>
    <mergeCell ref="AI230:AL231"/>
    <mergeCell ref="AM230:AP231"/>
    <mergeCell ref="AQ230:AS231"/>
    <mergeCell ref="DU228:DY229"/>
    <mergeCell ref="DZ228:EC229"/>
    <mergeCell ref="ED228:EG229"/>
    <mergeCell ref="EH228:EK229"/>
    <mergeCell ref="EL228:EN229"/>
    <mergeCell ref="EO228:EQ229"/>
    <mergeCell ref="FF228:FJ229"/>
    <mergeCell ref="FK228:FP229"/>
    <mergeCell ref="FR228:FV229"/>
    <mergeCell ref="BP228:BU229"/>
    <mergeCell ref="BW228:CA229"/>
    <mergeCell ref="CB228:CE229"/>
    <mergeCell ref="CF228:CI229"/>
    <mergeCell ref="CJ228:CM229"/>
    <mergeCell ref="CN228:CP229"/>
    <mergeCell ref="CQ228:CS229"/>
    <mergeCell ref="DI228:DM229"/>
    <mergeCell ref="DN228:DS229"/>
    <mergeCell ref="N228:R229"/>
    <mergeCell ref="S228:X229"/>
    <mergeCell ref="Z228:AD229"/>
    <mergeCell ref="AE228:AH229"/>
    <mergeCell ref="AI228:AL229"/>
    <mergeCell ref="AM228:AP229"/>
    <mergeCell ref="AQ228:AS229"/>
    <mergeCell ref="AT228:AV229"/>
    <mergeCell ref="BK228:BO229"/>
    <mergeCell ref="FR226:FV227"/>
    <mergeCell ref="FW226:FZ227"/>
    <mergeCell ref="GA226:GD227"/>
    <mergeCell ref="GE226:GH227"/>
    <mergeCell ref="GI226:GK227"/>
    <mergeCell ref="GL226:GN227"/>
    <mergeCell ref="N227:X227"/>
    <mergeCell ref="BK227:BU227"/>
    <mergeCell ref="DI227:DS227"/>
    <mergeCell ref="FF227:FP227"/>
    <mergeCell ref="ED226:EG227"/>
    <mergeCell ref="EH226:EK227"/>
    <mergeCell ref="EL226:EN227"/>
    <mergeCell ref="EO226:EQ227"/>
    <mergeCell ref="ET226:EZ227"/>
    <mergeCell ref="FA226:FD227"/>
    <mergeCell ref="FE226:FE227"/>
    <mergeCell ref="FF226:FJ226"/>
    <mergeCell ref="FK226:FP226"/>
    <mergeCell ref="CN226:CP227"/>
    <mergeCell ref="CQ226:CS227"/>
    <mergeCell ref="CW226:DC227"/>
    <mergeCell ref="DD226:DG227"/>
    <mergeCell ref="DH226:DH227"/>
    <mergeCell ref="DI226:DM226"/>
    <mergeCell ref="DN226:DS226"/>
    <mergeCell ref="DU226:DY227"/>
    <mergeCell ref="DZ226:EC227"/>
    <mergeCell ref="GA224:GD225"/>
    <mergeCell ref="GE224:GH225"/>
    <mergeCell ref="GI224:GK225"/>
    <mergeCell ref="GL224:GN225"/>
    <mergeCell ref="B226:H227"/>
    <mergeCell ref="I226:L227"/>
    <mergeCell ref="M226:M227"/>
    <mergeCell ref="N226:R226"/>
    <mergeCell ref="S226:X226"/>
    <mergeCell ref="Z226:AD227"/>
    <mergeCell ref="AE226:AH227"/>
    <mergeCell ref="AI226:AL227"/>
    <mergeCell ref="AM226:AP227"/>
    <mergeCell ref="AQ226:AS227"/>
    <mergeCell ref="AT226:AV227"/>
    <mergeCell ref="AY226:BE227"/>
    <mergeCell ref="BF226:BI227"/>
    <mergeCell ref="BJ226:BJ227"/>
    <mergeCell ref="BK226:BO226"/>
    <mergeCell ref="BP226:BU226"/>
    <mergeCell ref="BW226:CA227"/>
    <mergeCell ref="CB226:CE227"/>
    <mergeCell ref="CF226:CI227"/>
    <mergeCell ref="CJ226:CM227"/>
    <mergeCell ref="DZ224:EC225"/>
    <mergeCell ref="ED224:EG225"/>
    <mergeCell ref="EH224:EK225"/>
    <mergeCell ref="EL224:EN225"/>
    <mergeCell ref="EO224:EQ225"/>
    <mergeCell ref="ET224:FD225"/>
    <mergeCell ref="FF224:FP225"/>
    <mergeCell ref="FR224:FV225"/>
    <mergeCell ref="FW224:FZ225"/>
    <mergeCell ref="FW222:FZ223"/>
    <mergeCell ref="GA222:GD223"/>
    <mergeCell ref="GE222:GH223"/>
    <mergeCell ref="GI222:GK223"/>
    <mergeCell ref="GL222:GN223"/>
    <mergeCell ref="B224:L225"/>
    <mergeCell ref="N224:X225"/>
    <mergeCell ref="Z224:AD225"/>
    <mergeCell ref="AE224:AH225"/>
    <mergeCell ref="AI224:AL225"/>
    <mergeCell ref="AM224:AP225"/>
    <mergeCell ref="AQ224:AS225"/>
    <mergeCell ref="AT224:AV225"/>
    <mergeCell ref="AY224:BI225"/>
    <mergeCell ref="BK224:BU225"/>
    <mergeCell ref="BW224:CA225"/>
    <mergeCell ref="CB224:CE225"/>
    <mergeCell ref="CF224:CI225"/>
    <mergeCell ref="CJ224:CM225"/>
    <mergeCell ref="CN224:CP225"/>
    <mergeCell ref="CQ224:CS225"/>
    <mergeCell ref="CW224:DG225"/>
    <mergeCell ref="DI224:DS225"/>
    <mergeCell ref="DU224:DY225"/>
    <mergeCell ref="DU222:DY223"/>
    <mergeCell ref="DZ222:EC223"/>
    <mergeCell ref="ED222:EG223"/>
    <mergeCell ref="EH222:EK223"/>
    <mergeCell ref="EL222:EN223"/>
    <mergeCell ref="EO222:EQ223"/>
    <mergeCell ref="ET222:FD223"/>
    <mergeCell ref="FF222:FP223"/>
    <mergeCell ref="FR222:FV223"/>
    <mergeCell ref="BK222:BU223"/>
    <mergeCell ref="BW222:CA223"/>
    <mergeCell ref="CB222:CE223"/>
    <mergeCell ref="CF222:CI223"/>
    <mergeCell ref="CJ222:CM223"/>
    <mergeCell ref="CN222:CP223"/>
    <mergeCell ref="CQ222:CS223"/>
    <mergeCell ref="CW222:DG223"/>
    <mergeCell ref="DI222:DS223"/>
    <mergeCell ref="B222:L223"/>
    <mergeCell ref="N222:X223"/>
    <mergeCell ref="Z222:AD223"/>
    <mergeCell ref="AE222:AH223"/>
    <mergeCell ref="AI222:AL223"/>
    <mergeCell ref="AM222:AP223"/>
    <mergeCell ref="AQ222:AS223"/>
    <mergeCell ref="AT222:AV223"/>
    <mergeCell ref="AY222:BI223"/>
    <mergeCell ref="AQ220:AS221"/>
    <mergeCell ref="AT220:AV221"/>
    <mergeCell ref="BH220:CA220"/>
    <mergeCell ref="CN220:CP221"/>
    <mergeCell ref="CQ220:CS221"/>
    <mergeCell ref="DF220:DY220"/>
    <mergeCell ref="EL220:EN221"/>
    <mergeCell ref="EO220:EQ221"/>
    <mergeCell ref="FC220:FV220"/>
    <mergeCell ref="GI220:GK221"/>
    <mergeCell ref="GL220:GN221"/>
    <mergeCell ref="A221:AD221"/>
    <mergeCell ref="AX221:CA221"/>
    <mergeCell ref="CV221:DY221"/>
    <mergeCell ref="ES221:FV221"/>
    <mergeCell ref="CB218:CE221"/>
    <mergeCell ref="CF218:CI221"/>
    <mergeCell ref="CJ218:CM221"/>
    <mergeCell ref="CN218:CS219"/>
    <mergeCell ref="DF218:DX219"/>
    <mergeCell ref="DY218:DY219"/>
    <mergeCell ref="DZ218:EC221"/>
    <mergeCell ref="ED218:EG221"/>
    <mergeCell ref="EH218:EK221"/>
    <mergeCell ref="A216:AW216"/>
    <mergeCell ref="AX216:CT216"/>
    <mergeCell ref="CV216:ER216"/>
    <mergeCell ref="ES216:GO216"/>
    <mergeCell ref="A217:J220"/>
    <mergeCell ref="K217:AV217"/>
    <mergeCell ref="AW217:AW264"/>
    <mergeCell ref="AX217:BG220"/>
    <mergeCell ref="BH217:CS217"/>
    <mergeCell ref="CT217:CT264"/>
    <mergeCell ref="CV217:DE220"/>
    <mergeCell ref="DF217:EQ217"/>
    <mergeCell ref="ER217:ER264"/>
    <mergeCell ref="ES217:FB220"/>
    <mergeCell ref="FC217:GN217"/>
    <mergeCell ref="GO217:GO264"/>
    <mergeCell ref="K218:AC219"/>
    <mergeCell ref="AD218:AD219"/>
    <mergeCell ref="AE218:AH221"/>
    <mergeCell ref="AI218:AL221"/>
    <mergeCell ref="AM218:AP221"/>
    <mergeCell ref="AQ218:AV219"/>
    <mergeCell ref="BH218:BZ219"/>
    <mergeCell ref="CA218:CA219"/>
    <mergeCell ref="EL218:EQ219"/>
    <mergeCell ref="FC218:FU219"/>
    <mergeCell ref="FV218:FV219"/>
    <mergeCell ref="FW218:FZ221"/>
    <mergeCell ref="GA218:GD221"/>
    <mergeCell ref="GE218:GH221"/>
    <mergeCell ref="GI218:GN219"/>
    <mergeCell ref="K220:AD220"/>
    <mergeCell ref="A212:AW212"/>
    <mergeCell ref="AX212:CT212"/>
    <mergeCell ref="CV212:ER212"/>
    <mergeCell ref="ES212:GO212"/>
    <mergeCell ref="CV213:ER215"/>
    <mergeCell ref="EM210:EQ211"/>
    <mergeCell ref="ET210:EW210"/>
    <mergeCell ref="EX210:FD210"/>
    <mergeCell ref="FF210:FI210"/>
    <mergeCell ref="FJ210:FP210"/>
    <mergeCell ref="FR210:FW211"/>
    <mergeCell ref="FX210:GC211"/>
    <mergeCell ref="GD210:GI211"/>
    <mergeCell ref="GJ210:GN211"/>
    <mergeCell ref="A205:A211"/>
    <mergeCell ref="B205:X205"/>
    <mergeCell ref="B206:N206"/>
    <mergeCell ref="O206:T206"/>
    <mergeCell ref="U206:X206"/>
    <mergeCell ref="Z206:AE207"/>
    <mergeCell ref="AF206:AK207"/>
    <mergeCell ref="AL206:AQ207"/>
    <mergeCell ref="AR206:AV207"/>
    <mergeCell ref="AY206:BK206"/>
    <mergeCell ref="BL206:BQ206"/>
    <mergeCell ref="GJ208:GN209"/>
    <mergeCell ref="B210:E210"/>
    <mergeCell ref="F210:L210"/>
    <mergeCell ref="N210:Q210"/>
    <mergeCell ref="R210:X210"/>
    <mergeCell ref="Z210:AE211"/>
    <mergeCell ref="AF210:AK211"/>
    <mergeCell ref="AL210:AQ211"/>
    <mergeCell ref="AR210:AV211"/>
    <mergeCell ref="AY210:BB210"/>
    <mergeCell ref="BC210:BI210"/>
    <mergeCell ref="BK210:BN210"/>
    <mergeCell ref="BO210:BU210"/>
    <mergeCell ref="BW210:CB211"/>
    <mergeCell ref="CC210:CH211"/>
    <mergeCell ref="CI210:CN211"/>
    <mergeCell ref="CO210:CS211"/>
    <mergeCell ref="CW210:CZ210"/>
    <mergeCell ref="B211:X211"/>
    <mergeCell ref="AY211:BU211"/>
    <mergeCell ref="CW211:DS211"/>
    <mergeCell ref="DU210:DZ211"/>
    <mergeCell ref="EA210:EF211"/>
    <mergeCell ref="EG210:EL211"/>
    <mergeCell ref="EG208:EL209"/>
    <mergeCell ref="EM208:EQ209"/>
    <mergeCell ref="ET208:EW208"/>
    <mergeCell ref="EX208:FD208"/>
    <mergeCell ref="FF208:FI208"/>
    <mergeCell ref="FJ208:FP208"/>
    <mergeCell ref="FR208:FW209"/>
    <mergeCell ref="FX208:GC209"/>
    <mergeCell ref="GD208:GI209"/>
    <mergeCell ref="GD206:GI207"/>
    <mergeCell ref="GJ206:GN207"/>
    <mergeCell ref="DA208:DG208"/>
    <mergeCell ref="DI208:DL208"/>
    <mergeCell ref="DM208:DS208"/>
    <mergeCell ref="DU208:DZ209"/>
    <mergeCell ref="EA208:EF209"/>
    <mergeCell ref="DT205:DT211"/>
    <mergeCell ref="ET211:FP211"/>
    <mergeCell ref="B208:E208"/>
    <mergeCell ref="F208:L208"/>
    <mergeCell ref="N208:Q208"/>
    <mergeCell ref="R208:X208"/>
    <mergeCell ref="Z208:AE209"/>
    <mergeCell ref="AF208:AK209"/>
    <mergeCell ref="AL208:AQ209"/>
    <mergeCell ref="AR208:AV209"/>
    <mergeCell ref="AY208:BB208"/>
    <mergeCell ref="BC208:BI208"/>
    <mergeCell ref="BK208:BN208"/>
    <mergeCell ref="BO208:BU208"/>
    <mergeCell ref="BW208:CB209"/>
    <mergeCell ref="CC208:CH209"/>
    <mergeCell ref="CI208:CN209"/>
    <mergeCell ref="CO208:CS209"/>
    <mergeCell ref="CW208:CZ208"/>
    <mergeCell ref="Y205:Y211"/>
    <mergeCell ref="AX205:AX211"/>
    <mergeCell ref="AY205:BU205"/>
    <mergeCell ref="BV205:BV211"/>
    <mergeCell ref="CV205:CV211"/>
    <mergeCell ref="CW205:DS205"/>
    <mergeCell ref="BR206:BU206"/>
    <mergeCell ref="BW206:CB207"/>
    <mergeCell ref="CC206:CH207"/>
    <mergeCell ref="CI206:CN207"/>
    <mergeCell ref="CO206:CS207"/>
    <mergeCell ref="CW206:DI206"/>
    <mergeCell ref="DA210:DG210"/>
    <mergeCell ref="DI210:DL210"/>
    <mergeCell ref="DM210:DS210"/>
    <mergeCell ref="GD201:GI202"/>
    <mergeCell ref="GJ201:GN202"/>
    <mergeCell ref="Z204:AE205"/>
    <mergeCell ref="AF204:AV205"/>
    <mergeCell ref="BW204:CB205"/>
    <mergeCell ref="CC204:CS205"/>
    <mergeCell ref="DU204:DZ205"/>
    <mergeCell ref="EA204:EQ205"/>
    <mergeCell ref="FR204:FW205"/>
    <mergeCell ref="FX204:GN205"/>
    <mergeCell ref="ES205:ES211"/>
    <mergeCell ref="ET205:FP205"/>
    <mergeCell ref="FQ205:FQ211"/>
    <mergeCell ref="DJ206:DO206"/>
    <mergeCell ref="DP206:DS206"/>
    <mergeCell ref="DU206:DZ207"/>
    <mergeCell ref="EA206:EF207"/>
    <mergeCell ref="EG206:EL207"/>
    <mergeCell ref="EM206:EQ207"/>
    <mergeCell ref="ET206:FF206"/>
    <mergeCell ref="FG206:FL206"/>
    <mergeCell ref="FM206:FP206"/>
    <mergeCell ref="FR206:FW207"/>
    <mergeCell ref="FX206:GC207"/>
    <mergeCell ref="EM201:EQ202"/>
    <mergeCell ref="ET201:EV203"/>
    <mergeCell ref="FB201:FD203"/>
    <mergeCell ref="FE201:FH203"/>
    <mergeCell ref="FJ201:FL203"/>
    <mergeCell ref="FM201:FP203"/>
    <mergeCell ref="FR201:FW202"/>
    <mergeCell ref="FX201:GC202"/>
    <mergeCell ref="CW201:CY203"/>
    <mergeCell ref="CZ201:DC203"/>
    <mergeCell ref="DE201:DG203"/>
    <mergeCell ref="DH201:DK203"/>
    <mergeCell ref="DM201:DO203"/>
    <mergeCell ref="DP201:DS203"/>
    <mergeCell ref="DU201:DZ202"/>
    <mergeCell ref="EA201:EF202"/>
    <mergeCell ref="EG201:EL202"/>
    <mergeCell ref="FR199:FW200"/>
    <mergeCell ref="FX199:GC200"/>
    <mergeCell ref="GD199:GI200"/>
    <mergeCell ref="GJ199:GN200"/>
    <mergeCell ref="B201:D203"/>
    <mergeCell ref="E201:H203"/>
    <mergeCell ref="J201:L203"/>
    <mergeCell ref="M201:P203"/>
    <mergeCell ref="R201:T203"/>
    <mergeCell ref="U201:X203"/>
    <mergeCell ref="Z201:AE202"/>
    <mergeCell ref="AF201:AK202"/>
    <mergeCell ref="AL201:AQ202"/>
    <mergeCell ref="AR201:AV202"/>
    <mergeCell ref="AY201:BA203"/>
    <mergeCell ref="BB201:BE203"/>
    <mergeCell ref="BG201:BI203"/>
    <mergeCell ref="BJ201:BM203"/>
    <mergeCell ref="BO201:BQ203"/>
    <mergeCell ref="BR201:BU203"/>
    <mergeCell ref="BW201:CB202"/>
    <mergeCell ref="CC201:CH202"/>
    <mergeCell ref="CI201:CN202"/>
    <mergeCell ref="CO201:CS202"/>
    <mergeCell ref="AR199:AV200"/>
    <mergeCell ref="BW199:CB200"/>
    <mergeCell ref="CC199:CH200"/>
    <mergeCell ref="CI199:CN200"/>
    <mergeCell ref="CO199:CS200"/>
    <mergeCell ref="DU199:DZ200"/>
    <mergeCell ref="EA199:EF200"/>
    <mergeCell ref="EG199:EL200"/>
    <mergeCell ref="EM199:EQ200"/>
    <mergeCell ref="EW201:EZ203"/>
    <mergeCell ref="FK197:FP197"/>
    <mergeCell ref="FR197:FW198"/>
    <mergeCell ref="FX197:GC198"/>
    <mergeCell ref="GD197:GI198"/>
    <mergeCell ref="GJ197:GN198"/>
    <mergeCell ref="B198:G199"/>
    <mergeCell ref="H198:L199"/>
    <mergeCell ref="M198:R199"/>
    <mergeCell ref="S198:X199"/>
    <mergeCell ref="AY198:BD199"/>
    <mergeCell ref="BE198:BI199"/>
    <mergeCell ref="BJ198:BO199"/>
    <mergeCell ref="BP198:BU199"/>
    <mergeCell ref="CW198:DB199"/>
    <mergeCell ref="DC198:DG199"/>
    <mergeCell ref="DH198:DM199"/>
    <mergeCell ref="DN198:DS199"/>
    <mergeCell ref="ET198:EY199"/>
    <mergeCell ref="EZ198:FD199"/>
    <mergeCell ref="FE198:FJ199"/>
    <mergeCell ref="FK198:FP199"/>
    <mergeCell ref="Z199:AE200"/>
    <mergeCell ref="AF199:AK200"/>
    <mergeCell ref="AL199:AQ200"/>
    <mergeCell ref="DH197:DM197"/>
    <mergeCell ref="DN197:DS197"/>
    <mergeCell ref="DU197:DZ198"/>
    <mergeCell ref="EA197:EF198"/>
    <mergeCell ref="EG197:EL198"/>
    <mergeCell ref="EM197:EQ198"/>
    <mergeCell ref="ET197:EY197"/>
    <mergeCell ref="EZ197:FD197"/>
    <mergeCell ref="FE197:FJ197"/>
    <mergeCell ref="BE197:BI197"/>
    <mergeCell ref="BJ197:BO197"/>
    <mergeCell ref="BP197:BU197"/>
    <mergeCell ref="BW197:CB198"/>
    <mergeCell ref="CC197:CH198"/>
    <mergeCell ref="CI197:CN198"/>
    <mergeCell ref="CO197:CS198"/>
    <mergeCell ref="CW197:DB197"/>
    <mergeCell ref="DC197:DG197"/>
    <mergeCell ref="B197:G197"/>
    <mergeCell ref="H197:L197"/>
    <mergeCell ref="M197:R197"/>
    <mergeCell ref="S197:X197"/>
    <mergeCell ref="Z197:AE198"/>
    <mergeCell ref="AF197:AK198"/>
    <mergeCell ref="AL197:AQ198"/>
    <mergeCell ref="AR197:AV198"/>
    <mergeCell ref="AY197:BD197"/>
    <mergeCell ref="DJ193:DL195"/>
    <mergeCell ref="DM193:DS195"/>
    <mergeCell ref="DU193:EQ194"/>
    <mergeCell ref="ET193:FF195"/>
    <mergeCell ref="FG193:FI195"/>
    <mergeCell ref="FJ193:FP195"/>
    <mergeCell ref="FR193:GN194"/>
    <mergeCell ref="Z195:AE196"/>
    <mergeCell ref="AF195:AV196"/>
    <mergeCell ref="BW195:CB196"/>
    <mergeCell ref="CC195:CS196"/>
    <mergeCell ref="DU195:DZ196"/>
    <mergeCell ref="EA195:EQ196"/>
    <mergeCell ref="FR195:FW196"/>
    <mergeCell ref="FX195:GN196"/>
    <mergeCell ref="B193:N195"/>
    <mergeCell ref="O193:Q195"/>
    <mergeCell ref="R193:X195"/>
    <mergeCell ref="Z193:AV194"/>
    <mergeCell ref="AY193:BK195"/>
    <mergeCell ref="BL193:BN195"/>
    <mergeCell ref="BO193:BU195"/>
    <mergeCell ref="BW193:CS194"/>
    <mergeCell ref="CW193:DI195"/>
    <mergeCell ref="EO187:EQ188"/>
    <mergeCell ref="ET187:FP187"/>
    <mergeCell ref="FR187:FV188"/>
    <mergeCell ref="FW187:FZ188"/>
    <mergeCell ref="GL189:GN191"/>
    <mergeCell ref="B190:M190"/>
    <mergeCell ref="AY190:BJ190"/>
    <mergeCell ref="CW190:DH190"/>
    <mergeCell ref="ET190:FE190"/>
    <mergeCell ref="B192:X192"/>
    <mergeCell ref="AY192:BU192"/>
    <mergeCell ref="CW192:DS192"/>
    <mergeCell ref="ET192:FP192"/>
    <mergeCell ref="ED189:EG191"/>
    <mergeCell ref="EH189:EK191"/>
    <mergeCell ref="EL189:EN191"/>
    <mergeCell ref="EO189:EQ191"/>
    <mergeCell ref="FR189:FV191"/>
    <mergeCell ref="FW189:FZ191"/>
    <mergeCell ref="GA189:GD191"/>
    <mergeCell ref="GE189:GH191"/>
    <mergeCell ref="GI189:GK191"/>
    <mergeCell ref="AT189:AV191"/>
    <mergeCell ref="BW189:CA191"/>
    <mergeCell ref="CB189:CE191"/>
    <mergeCell ref="CF189:CI191"/>
    <mergeCell ref="CJ189:CM191"/>
    <mergeCell ref="CN189:CP191"/>
    <mergeCell ref="CQ189:CS191"/>
    <mergeCell ref="DU189:DY191"/>
    <mergeCell ref="DZ189:EC191"/>
    <mergeCell ref="EH185:EK186"/>
    <mergeCell ref="EL185:EN186"/>
    <mergeCell ref="EO185:EQ186"/>
    <mergeCell ref="ET185:EW186"/>
    <mergeCell ref="GE187:GH188"/>
    <mergeCell ref="GI187:GK188"/>
    <mergeCell ref="GL187:GN188"/>
    <mergeCell ref="B188:E189"/>
    <mergeCell ref="F188:L189"/>
    <mergeCell ref="M188:M189"/>
    <mergeCell ref="N188:X191"/>
    <mergeCell ref="AY188:BB189"/>
    <mergeCell ref="BC188:BI189"/>
    <mergeCell ref="BJ188:BJ189"/>
    <mergeCell ref="BK188:BU191"/>
    <mergeCell ref="CW188:CZ189"/>
    <mergeCell ref="DA188:DG189"/>
    <mergeCell ref="DH188:DH189"/>
    <mergeCell ref="DI188:DS191"/>
    <mergeCell ref="ET188:EW189"/>
    <mergeCell ref="EX188:FD189"/>
    <mergeCell ref="FE188:FE189"/>
    <mergeCell ref="FF188:FP191"/>
    <mergeCell ref="Z189:AD191"/>
    <mergeCell ref="AE189:AH191"/>
    <mergeCell ref="AI189:AL191"/>
    <mergeCell ref="AM189:AP191"/>
    <mergeCell ref="AQ189:AS191"/>
    <mergeCell ref="DZ187:EC188"/>
    <mergeCell ref="ED187:EG188"/>
    <mergeCell ref="EH187:EK188"/>
    <mergeCell ref="EL187:EN188"/>
    <mergeCell ref="BK185:BO186"/>
    <mergeCell ref="BP185:BU186"/>
    <mergeCell ref="BW185:CA186"/>
    <mergeCell ref="CB185:CE186"/>
    <mergeCell ref="GA187:GD188"/>
    <mergeCell ref="FF185:FJ186"/>
    <mergeCell ref="FK185:FP186"/>
    <mergeCell ref="FR185:FV186"/>
    <mergeCell ref="FW185:FZ186"/>
    <mergeCell ref="GA185:GD186"/>
    <mergeCell ref="GE185:GH186"/>
    <mergeCell ref="GI185:GK186"/>
    <mergeCell ref="GL185:GN186"/>
    <mergeCell ref="B187:X187"/>
    <mergeCell ref="Z187:AD188"/>
    <mergeCell ref="AE187:AH188"/>
    <mergeCell ref="AI187:AL188"/>
    <mergeCell ref="AM187:AP188"/>
    <mergeCell ref="AQ187:AS188"/>
    <mergeCell ref="AT187:AV188"/>
    <mergeCell ref="AY187:BU187"/>
    <mergeCell ref="BW187:CA188"/>
    <mergeCell ref="CB187:CE188"/>
    <mergeCell ref="CF187:CI188"/>
    <mergeCell ref="CJ187:CM188"/>
    <mergeCell ref="CN187:CP188"/>
    <mergeCell ref="CQ187:CS188"/>
    <mergeCell ref="CW187:DS187"/>
    <mergeCell ref="DU187:DY188"/>
    <mergeCell ref="DU185:DY186"/>
    <mergeCell ref="DZ185:EC186"/>
    <mergeCell ref="ED185:EG186"/>
    <mergeCell ref="AY184:BU184"/>
    <mergeCell ref="CW184:DS184"/>
    <mergeCell ref="ET184:FP184"/>
    <mergeCell ref="EX182:FD183"/>
    <mergeCell ref="FE182:FE183"/>
    <mergeCell ref="FF182:FJ183"/>
    <mergeCell ref="FK182:FP183"/>
    <mergeCell ref="Z183:AD184"/>
    <mergeCell ref="AE183:AH184"/>
    <mergeCell ref="AI183:AL184"/>
    <mergeCell ref="AM183:AP184"/>
    <mergeCell ref="AQ183:AS184"/>
    <mergeCell ref="AT183:AV184"/>
    <mergeCell ref="BW183:CA184"/>
    <mergeCell ref="CB183:CE184"/>
    <mergeCell ref="CF183:CI184"/>
    <mergeCell ref="EX185:FD186"/>
    <mergeCell ref="FE185:FE186"/>
    <mergeCell ref="CF185:CI186"/>
    <mergeCell ref="CJ185:CM186"/>
    <mergeCell ref="CN185:CP186"/>
    <mergeCell ref="CQ185:CS186"/>
    <mergeCell ref="CW185:CZ186"/>
    <mergeCell ref="DA185:DG186"/>
    <mergeCell ref="DH185:DH186"/>
    <mergeCell ref="DI185:DM186"/>
    <mergeCell ref="DN185:DS186"/>
    <mergeCell ref="AQ185:AS186"/>
    <mergeCell ref="AT185:AV186"/>
    <mergeCell ref="AY185:BB186"/>
    <mergeCell ref="BC185:BI186"/>
    <mergeCell ref="BJ185:BJ186"/>
    <mergeCell ref="CN183:CP184"/>
    <mergeCell ref="CQ183:CS184"/>
    <mergeCell ref="DU183:DY184"/>
    <mergeCell ref="DZ183:EC184"/>
    <mergeCell ref="ED183:EG184"/>
    <mergeCell ref="EH183:EK184"/>
    <mergeCell ref="EL183:EN184"/>
    <mergeCell ref="EO183:EQ184"/>
    <mergeCell ref="EO181:EQ182"/>
    <mergeCell ref="ET181:FP181"/>
    <mergeCell ref="FR181:FV182"/>
    <mergeCell ref="FW181:FZ182"/>
    <mergeCell ref="GA181:GD182"/>
    <mergeCell ref="GE181:GH182"/>
    <mergeCell ref="GI181:GK182"/>
    <mergeCell ref="GL181:GN182"/>
    <mergeCell ref="B185:E186"/>
    <mergeCell ref="F185:L186"/>
    <mergeCell ref="M185:M186"/>
    <mergeCell ref="N185:R186"/>
    <mergeCell ref="S185:X186"/>
    <mergeCell ref="Z185:AD186"/>
    <mergeCell ref="AE185:AH186"/>
    <mergeCell ref="AI185:AL186"/>
    <mergeCell ref="AM185:AP186"/>
    <mergeCell ref="FR183:FV184"/>
    <mergeCell ref="FW183:FZ184"/>
    <mergeCell ref="GA183:GD184"/>
    <mergeCell ref="GE183:GH184"/>
    <mergeCell ref="GI183:GK184"/>
    <mergeCell ref="GL183:GN184"/>
    <mergeCell ref="B184:X184"/>
    <mergeCell ref="F182:L183"/>
    <mergeCell ref="M182:M183"/>
    <mergeCell ref="N182:R183"/>
    <mergeCell ref="S182:X183"/>
    <mergeCell ref="AY182:BB183"/>
    <mergeCell ref="BC182:BI183"/>
    <mergeCell ref="BJ182:BJ183"/>
    <mergeCell ref="BK182:BO183"/>
    <mergeCell ref="BP182:BU183"/>
    <mergeCell ref="CW182:CZ183"/>
    <mergeCell ref="DA182:DG183"/>
    <mergeCell ref="DH182:DH183"/>
    <mergeCell ref="DI182:DM183"/>
    <mergeCell ref="DN182:DS183"/>
    <mergeCell ref="ET182:EW183"/>
    <mergeCell ref="GA179:GD180"/>
    <mergeCell ref="CN179:CP180"/>
    <mergeCell ref="CQ179:CS180"/>
    <mergeCell ref="CW179:CZ180"/>
    <mergeCell ref="DA179:DG180"/>
    <mergeCell ref="DH179:DH180"/>
    <mergeCell ref="DI179:DS180"/>
    <mergeCell ref="DU179:DY180"/>
    <mergeCell ref="DZ179:EC180"/>
    <mergeCell ref="ED179:EG180"/>
    <mergeCell ref="AT179:AV180"/>
    <mergeCell ref="AY179:BB180"/>
    <mergeCell ref="BC179:BI180"/>
    <mergeCell ref="BJ179:BJ180"/>
    <mergeCell ref="BK179:BU180"/>
    <mergeCell ref="BW179:CA180"/>
    <mergeCell ref="CJ183:CM184"/>
    <mergeCell ref="GI179:GK180"/>
    <mergeCell ref="GL179:GN180"/>
    <mergeCell ref="B181:X181"/>
    <mergeCell ref="Z181:AD182"/>
    <mergeCell ref="AE181:AH182"/>
    <mergeCell ref="AI181:AL182"/>
    <mergeCell ref="AM181:AP182"/>
    <mergeCell ref="AQ181:AS182"/>
    <mergeCell ref="AT181:AV182"/>
    <mergeCell ref="AY181:BU181"/>
    <mergeCell ref="BW181:CA182"/>
    <mergeCell ref="CB181:CE182"/>
    <mergeCell ref="CF181:CI182"/>
    <mergeCell ref="CJ181:CM182"/>
    <mergeCell ref="CN181:CP182"/>
    <mergeCell ref="CQ181:CS182"/>
    <mergeCell ref="CW181:DS181"/>
    <mergeCell ref="DU181:DY182"/>
    <mergeCell ref="DZ181:EC182"/>
    <mergeCell ref="ED181:EG182"/>
    <mergeCell ref="EH181:EK182"/>
    <mergeCell ref="EL181:EN182"/>
    <mergeCell ref="EH179:EK180"/>
    <mergeCell ref="EL179:EN180"/>
    <mergeCell ref="EO179:EQ180"/>
    <mergeCell ref="ET179:EW180"/>
    <mergeCell ref="EX179:FD180"/>
    <mergeCell ref="FE179:FE180"/>
    <mergeCell ref="FF179:FP180"/>
    <mergeCell ref="FR179:FV180"/>
    <mergeCell ref="FW179:FZ180"/>
    <mergeCell ref="B182:E183"/>
    <mergeCell ref="CB179:CE180"/>
    <mergeCell ref="CF179:CI180"/>
    <mergeCell ref="CJ179:CM180"/>
    <mergeCell ref="B179:E180"/>
    <mergeCell ref="F179:L180"/>
    <mergeCell ref="M179:M180"/>
    <mergeCell ref="N179:X180"/>
    <mergeCell ref="Z179:AD180"/>
    <mergeCell ref="AE179:AH180"/>
    <mergeCell ref="AI179:AL180"/>
    <mergeCell ref="AM179:AP180"/>
    <mergeCell ref="AQ179:AS180"/>
    <mergeCell ref="FK177:FP177"/>
    <mergeCell ref="FR177:FV178"/>
    <mergeCell ref="FW177:FZ178"/>
    <mergeCell ref="GA177:GD178"/>
    <mergeCell ref="GE177:GH178"/>
    <mergeCell ref="GE179:GH180"/>
    <mergeCell ref="GI177:GK178"/>
    <mergeCell ref="GL177:GN178"/>
    <mergeCell ref="B178:X178"/>
    <mergeCell ref="AY178:BU178"/>
    <mergeCell ref="CW178:DS178"/>
    <mergeCell ref="ET178:FP178"/>
    <mergeCell ref="DI177:DM177"/>
    <mergeCell ref="DN177:DS177"/>
    <mergeCell ref="DU177:DY178"/>
    <mergeCell ref="DZ177:EC178"/>
    <mergeCell ref="ED177:EG178"/>
    <mergeCell ref="EH177:EK178"/>
    <mergeCell ref="EL177:EN178"/>
    <mergeCell ref="EO177:EQ178"/>
    <mergeCell ref="FF177:FJ177"/>
    <mergeCell ref="AT177:AV178"/>
    <mergeCell ref="BK177:BO177"/>
    <mergeCell ref="BP177:BU177"/>
    <mergeCell ref="BW177:CA178"/>
    <mergeCell ref="CB177:CE178"/>
    <mergeCell ref="CF177:CI178"/>
    <mergeCell ref="CJ177:CM178"/>
    <mergeCell ref="CN177:CP178"/>
    <mergeCell ref="CQ177:CS178"/>
    <mergeCell ref="FW175:FZ176"/>
    <mergeCell ref="GA175:GD176"/>
    <mergeCell ref="GE175:GH176"/>
    <mergeCell ref="GI175:GK176"/>
    <mergeCell ref="GL175:GN176"/>
    <mergeCell ref="B176:E177"/>
    <mergeCell ref="F176:L177"/>
    <mergeCell ref="M176:M177"/>
    <mergeCell ref="AY176:BB177"/>
    <mergeCell ref="BC176:BI177"/>
    <mergeCell ref="BJ176:BJ177"/>
    <mergeCell ref="CW176:CZ177"/>
    <mergeCell ref="DA176:DG177"/>
    <mergeCell ref="DH176:DH177"/>
    <mergeCell ref="ET176:EW177"/>
    <mergeCell ref="EX176:FD177"/>
    <mergeCell ref="FE176:FE177"/>
    <mergeCell ref="N177:R177"/>
    <mergeCell ref="S177:X177"/>
    <mergeCell ref="Z177:AD178"/>
    <mergeCell ref="AE177:AH178"/>
    <mergeCell ref="AI177:AL178"/>
    <mergeCell ref="AM177:AP178"/>
    <mergeCell ref="AQ177:AS178"/>
    <mergeCell ref="DU175:DY176"/>
    <mergeCell ref="DZ175:EC176"/>
    <mergeCell ref="ED175:EG176"/>
    <mergeCell ref="EH175:EK176"/>
    <mergeCell ref="EL175:EN176"/>
    <mergeCell ref="EO175:EQ176"/>
    <mergeCell ref="FF175:FJ176"/>
    <mergeCell ref="FK175:FP176"/>
    <mergeCell ref="FR175:FV176"/>
    <mergeCell ref="BP175:BU176"/>
    <mergeCell ref="BW175:CA176"/>
    <mergeCell ref="CB175:CE176"/>
    <mergeCell ref="CF175:CI176"/>
    <mergeCell ref="CJ175:CM176"/>
    <mergeCell ref="CN175:CP176"/>
    <mergeCell ref="CQ175:CS176"/>
    <mergeCell ref="DI175:DM176"/>
    <mergeCell ref="DN175:DS176"/>
    <mergeCell ref="N175:R176"/>
    <mergeCell ref="S175:X176"/>
    <mergeCell ref="Z175:AD176"/>
    <mergeCell ref="AE175:AH176"/>
    <mergeCell ref="AI175:AL176"/>
    <mergeCell ref="AM175:AP176"/>
    <mergeCell ref="AQ175:AS176"/>
    <mergeCell ref="AT175:AV176"/>
    <mergeCell ref="BK175:BO176"/>
    <mergeCell ref="FR173:FV174"/>
    <mergeCell ref="FW173:FZ174"/>
    <mergeCell ref="GA173:GD174"/>
    <mergeCell ref="GE173:GH174"/>
    <mergeCell ref="GI173:GK174"/>
    <mergeCell ref="GL173:GN174"/>
    <mergeCell ref="N174:X174"/>
    <mergeCell ref="BK174:BU174"/>
    <mergeCell ref="DI174:DS174"/>
    <mergeCell ref="FF174:FP174"/>
    <mergeCell ref="ED173:EG174"/>
    <mergeCell ref="EH173:EK174"/>
    <mergeCell ref="EL173:EN174"/>
    <mergeCell ref="EO173:EQ174"/>
    <mergeCell ref="ET173:EZ174"/>
    <mergeCell ref="FA173:FD174"/>
    <mergeCell ref="FE173:FE174"/>
    <mergeCell ref="FF173:FJ173"/>
    <mergeCell ref="FK173:FP173"/>
    <mergeCell ref="CN173:CP174"/>
    <mergeCell ref="CQ173:CS174"/>
    <mergeCell ref="CW173:DC174"/>
    <mergeCell ref="DD173:DG174"/>
    <mergeCell ref="DH173:DH174"/>
    <mergeCell ref="DI173:DM173"/>
    <mergeCell ref="DN173:DS173"/>
    <mergeCell ref="DU173:DY174"/>
    <mergeCell ref="DZ173:EC174"/>
    <mergeCell ref="GA171:GD172"/>
    <mergeCell ref="GE171:GH172"/>
    <mergeCell ref="GI171:GK172"/>
    <mergeCell ref="GL171:GN172"/>
    <mergeCell ref="B173:H174"/>
    <mergeCell ref="I173:L174"/>
    <mergeCell ref="M173:M174"/>
    <mergeCell ref="N173:R173"/>
    <mergeCell ref="S173:X173"/>
    <mergeCell ref="Z173:AD174"/>
    <mergeCell ref="AE173:AH174"/>
    <mergeCell ref="AI173:AL174"/>
    <mergeCell ref="AM173:AP174"/>
    <mergeCell ref="AQ173:AS174"/>
    <mergeCell ref="AT173:AV174"/>
    <mergeCell ref="AY173:BE174"/>
    <mergeCell ref="BF173:BI174"/>
    <mergeCell ref="BJ173:BJ174"/>
    <mergeCell ref="BK173:BO173"/>
    <mergeCell ref="BP173:BU173"/>
    <mergeCell ref="BW173:CA174"/>
    <mergeCell ref="CB173:CE174"/>
    <mergeCell ref="CF173:CI174"/>
    <mergeCell ref="CJ173:CM174"/>
    <mergeCell ref="DZ171:EC172"/>
    <mergeCell ref="ED171:EG172"/>
    <mergeCell ref="EH171:EK172"/>
    <mergeCell ref="EL171:EN172"/>
    <mergeCell ref="EO171:EQ172"/>
    <mergeCell ref="ET171:FD172"/>
    <mergeCell ref="FF171:FP172"/>
    <mergeCell ref="FR171:FV172"/>
    <mergeCell ref="FW171:FZ172"/>
    <mergeCell ref="FW169:FZ170"/>
    <mergeCell ref="GA169:GD170"/>
    <mergeCell ref="GE169:GH170"/>
    <mergeCell ref="GI169:GK170"/>
    <mergeCell ref="GL169:GN170"/>
    <mergeCell ref="B171:L172"/>
    <mergeCell ref="N171:X172"/>
    <mergeCell ref="Z171:AD172"/>
    <mergeCell ref="AE171:AH172"/>
    <mergeCell ref="AI171:AL172"/>
    <mergeCell ref="AM171:AP172"/>
    <mergeCell ref="AQ171:AS172"/>
    <mergeCell ref="AT171:AV172"/>
    <mergeCell ref="AY171:BI172"/>
    <mergeCell ref="BK171:BU172"/>
    <mergeCell ref="BW171:CA172"/>
    <mergeCell ref="CB171:CE172"/>
    <mergeCell ref="CF171:CI172"/>
    <mergeCell ref="CJ171:CM172"/>
    <mergeCell ref="CN171:CP172"/>
    <mergeCell ref="CQ171:CS172"/>
    <mergeCell ref="CW171:DG172"/>
    <mergeCell ref="DI171:DS172"/>
    <mergeCell ref="DU171:DY172"/>
    <mergeCell ref="DU169:DY170"/>
    <mergeCell ref="DZ169:EC170"/>
    <mergeCell ref="ED169:EG170"/>
    <mergeCell ref="EH169:EK170"/>
    <mergeCell ref="EL169:EN170"/>
    <mergeCell ref="EO169:EQ170"/>
    <mergeCell ref="ET169:FD170"/>
    <mergeCell ref="FF169:FP170"/>
    <mergeCell ref="FR169:FV170"/>
    <mergeCell ref="BK169:BU170"/>
    <mergeCell ref="BW169:CA170"/>
    <mergeCell ref="CB169:CE170"/>
    <mergeCell ref="CF169:CI170"/>
    <mergeCell ref="CJ169:CM170"/>
    <mergeCell ref="CN169:CP170"/>
    <mergeCell ref="CQ169:CS170"/>
    <mergeCell ref="CW169:DG170"/>
    <mergeCell ref="DI169:DS170"/>
    <mergeCell ref="B169:L170"/>
    <mergeCell ref="N169:X170"/>
    <mergeCell ref="Z169:AD170"/>
    <mergeCell ref="AE169:AH170"/>
    <mergeCell ref="AI169:AL170"/>
    <mergeCell ref="AM169:AP170"/>
    <mergeCell ref="AQ169:AS170"/>
    <mergeCell ref="AT169:AV170"/>
    <mergeCell ref="AY169:BI170"/>
    <mergeCell ref="AQ167:AS168"/>
    <mergeCell ref="AT167:AV168"/>
    <mergeCell ref="BH167:CA167"/>
    <mergeCell ref="CN167:CP168"/>
    <mergeCell ref="CQ167:CS168"/>
    <mergeCell ref="DF167:DY167"/>
    <mergeCell ref="EL167:EN168"/>
    <mergeCell ref="EO167:EQ168"/>
    <mergeCell ref="FC167:FV167"/>
    <mergeCell ref="GI167:GK168"/>
    <mergeCell ref="GL167:GN168"/>
    <mergeCell ref="A168:AD168"/>
    <mergeCell ref="AX168:CA168"/>
    <mergeCell ref="CV168:DY168"/>
    <mergeCell ref="ES168:FV168"/>
    <mergeCell ref="CB165:CE168"/>
    <mergeCell ref="CF165:CI168"/>
    <mergeCell ref="CJ165:CM168"/>
    <mergeCell ref="CN165:CS166"/>
    <mergeCell ref="DF165:DX166"/>
    <mergeCell ref="DY165:DY166"/>
    <mergeCell ref="DZ165:EC168"/>
    <mergeCell ref="ED165:EG168"/>
    <mergeCell ref="EH165:EK168"/>
    <mergeCell ref="AQ165:AV166"/>
    <mergeCell ref="BH165:BZ166"/>
    <mergeCell ref="CA165:CA166"/>
    <mergeCell ref="EL165:EQ166"/>
    <mergeCell ref="FC165:FU166"/>
    <mergeCell ref="FV165:FV166"/>
    <mergeCell ref="A159:AW159"/>
    <mergeCell ref="AX159:CT159"/>
    <mergeCell ref="CV159:ER159"/>
    <mergeCell ref="ES159:GO159"/>
    <mergeCell ref="CV160:ER162"/>
    <mergeCell ref="A163:AW163"/>
    <mergeCell ref="AX163:CT163"/>
    <mergeCell ref="CV163:ER163"/>
    <mergeCell ref="ES163:GO163"/>
    <mergeCell ref="A164:J167"/>
    <mergeCell ref="K164:AV164"/>
    <mergeCell ref="AW164:AW211"/>
    <mergeCell ref="AX164:BG167"/>
    <mergeCell ref="BH164:CS164"/>
    <mergeCell ref="CT164:CT211"/>
    <mergeCell ref="CV164:DE167"/>
    <mergeCell ref="DF164:EQ164"/>
    <mergeCell ref="ER164:ER211"/>
    <mergeCell ref="ES164:FB167"/>
    <mergeCell ref="FC164:GN164"/>
    <mergeCell ref="GO164:GO211"/>
    <mergeCell ref="K165:AC166"/>
    <mergeCell ref="AD165:AD166"/>
    <mergeCell ref="AE165:AH168"/>
    <mergeCell ref="AI165:AL168"/>
    <mergeCell ref="AM165:AP168"/>
    <mergeCell ref="FW165:FZ168"/>
    <mergeCell ref="GA165:GD168"/>
    <mergeCell ref="GE165:GH168"/>
    <mergeCell ref="GI165:GN166"/>
    <mergeCell ref="K167:AD167"/>
    <mergeCell ref="ET105:FP105"/>
    <mergeCell ref="FJ102:FP102"/>
    <mergeCell ref="FR102:FW103"/>
    <mergeCell ref="FX102:GC103"/>
    <mergeCell ref="GD102:GI103"/>
    <mergeCell ref="GJ102:GN103"/>
    <mergeCell ref="B104:E104"/>
    <mergeCell ref="F104:L104"/>
    <mergeCell ref="N104:Q104"/>
    <mergeCell ref="R104:X104"/>
    <mergeCell ref="Z104:AE105"/>
    <mergeCell ref="AF104:AK105"/>
    <mergeCell ref="AL104:AQ105"/>
    <mergeCell ref="AR104:AV105"/>
    <mergeCell ref="AY104:BB104"/>
    <mergeCell ref="BC104:BI104"/>
    <mergeCell ref="BK104:BN104"/>
    <mergeCell ref="BO104:BU104"/>
    <mergeCell ref="BW104:CB105"/>
    <mergeCell ref="CC104:CH105"/>
    <mergeCell ref="CI104:CN105"/>
    <mergeCell ref="AY102:BB102"/>
    <mergeCell ref="BC102:BI102"/>
    <mergeCell ref="BK102:BN102"/>
    <mergeCell ref="BO102:BU102"/>
    <mergeCell ref="BW102:CB103"/>
    <mergeCell ref="CC102:CH103"/>
    <mergeCell ref="CI102:CN103"/>
    <mergeCell ref="CO102:CS103"/>
    <mergeCell ref="CW102:CZ102"/>
    <mergeCell ref="DA102:DG102"/>
    <mergeCell ref="CW104:CZ104"/>
    <mergeCell ref="AL100:AQ101"/>
    <mergeCell ref="AR100:AV101"/>
    <mergeCell ref="AY100:BK100"/>
    <mergeCell ref="CV106:ER106"/>
    <mergeCell ref="ES106:GO106"/>
    <mergeCell ref="FF104:FI104"/>
    <mergeCell ref="FJ104:FP104"/>
    <mergeCell ref="FR104:FW105"/>
    <mergeCell ref="FX104:GC105"/>
    <mergeCell ref="GD104:GI105"/>
    <mergeCell ref="GJ104:GN105"/>
    <mergeCell ref="FX98:GN99"/>
    <mergeCell ref="A99:A105"/>
    <mergeCell ref="B99:X99"/>
    <mergeCell ref="Y99:Y105"/>
    <mergeCell ref="AX99:AX105"/>
    <mergeCell ref="AY99:BU99"/>
    <mergeCell ref="BV99:BV105"/>
    <mergeCell ref="CV99:CV105"/>
    <mergeCell ref="CW99:DS99"/>
    <mergeCell ref="DT99:DT105"/>
    <mergeCell ref="ES99:ES105"/>
    <mergeCell ref="ET99:FP99"/>
    <mergeCell ref="FQ99:FQ105"/>
    <mergeCell ref="B100:N100"/>
    <mergeCell ref="O100:T100"/>
    <mergeCell ref="U100:X100"/>
    <mergeCell ref="Z100:AE101"/>
    <mergeCell ref="EX104:FD104"/>
    <mergeCell ref="DU100:DZ101"/>
    <mergeCell ref="EA100:EF101"/>
    <mergeCell ref="CW105:DS105"/>
    <mergeCell ref="DA104:DG104"/>
    <mergeCell ref="DI104:DL104"/>
    <mergeCell ref="FG100:FL100"/>
    <mergeCell ref="FM100:FP100"/>
    <mergeCell ref="FR100:FW101"/>
    <mergeCell ref="FX100:GC101"/>
    <mergeCell ref="GD100:GI101"/>
    <mergeCell ref="GJ100:GN101"/>
    <mergeCell ref="B102:E102"/>
    <mergeCell ref="F102:L102"/>
    <mergeCell ref="CZ95:DC97"/>
    <mergeCell ref="DE95:DG97"/>
    <mergeCell ref="CC93:CH94"/>
    <mergeCell ref="CI93:CN94"/>
    <mergeCell ref="CO93:CS94"/>
    <mergeCell ref="DU93:DZ94"/>
    <mergeCell ref="EA93:EF94"/>
    <mergeCell ref="EG93:EL94"/>
    <mergeCell ref="EM93:EQ94"/>
    <mergeCell ref="FR93:FW94"/>
    <mergeCell ref="BL100:BQ100"/>
    <mergeCell ref="BR100:BU100"/>
    <mergeCell ref="BW100:CB101"/>
    <mergeCell ref="CC100:CH101"/>
    <mergeCell ref="CI100:CN101"/>
    <mergeCell ref="Z98:AE99"/>
    <mergeCell ref="AF98:AV99"/>
    <mergeCell ref="BW98:CB99"/>
    <mergeCell ref="DU98:DZ99"/>
    <mergeCell ref="EA98:EQ99"/>
    <mergeCell ref="AF100:AK101"/>
    <mergeCell ref="FR98:FW99"/>
    <mergeCell ref="FR91:FW92"/>
    <mergeCell ref="FX91:GC92"/>
    <mergeCell ref="GD91:GI92"/>
    <mergeCell ref="GJ91:GN92"/>
    <mergeCell ref="B92:G93"/>
    <mergeCell ref="H92:L93"/>
    <mergeCell ref="M92:R93"/>
    <mergeCell ref="S92:X93"/>
    <mergeCell ref="AY92:BD93"/>
    <mergeCell ref="BE92:BI93"/>
    <mergeCell ref="BJ92:BO93"/>
    <mergeCell ref="BP92:BU93"/>
    <mergeCell ref="CW92:DB93"/>
    <mergeCell ref="DC92:DG93"/>
    <mergeCell ref="DH92:DM93"/>
    <mergeCell ref="DN92:DS93"/>
    <mergeCell ref="ET92:EY93"/>
    <mergeCell ref="EZ92:FD93"/>
    <mergeCell ref="FE92:FJ93"/>
    <mergeCell ref="FK92:FP93"/>
    <mergeCell ref="Z93:AE94"/>
    <mergeCell ref="AF93:AK94"/>
    <mergeCell ref="AL93:AQ94"/>
    <mergeCell ref="AR93:AV94"/>
    <mergeCell ref="CC91:CH92"/>
    <mergeCell ref="CI91:CN92"/>
    <mergeCell ref="CO91:CS92"/>
    <mergeCell ref="CW91:DB91"/>
    <mergeCell ref="B91:G91"/>
    <mergeCell ref="H91:L91"/>
    <mergeCell ref="M91:R91"/>
    <mergeCell ref="S91:X91"/>
    <mergeCell ref="FR87:GN88"/>
    <mergeCell ref="Z89:AE90"/>
    <mergeCell ref="AF89:AV90"/>
    <mergeCell ref="BW89:CB90"/>
    <mergeCell ref="CC89:CS90"/>
    <mergeCell ref="DU89:DZ90"/>
    <mergeCell ref="EA89:EQ90"/>
    <mergeCell ref="FR89:FW90"/>
    <mergeCell ref="FX89:GN90"/>
    <mergeCell ref="FR83:FV85"/>
    <mergeCell ref="FW83:FZ85"/>
    <mergeCell ref="GA83:GD85"/>
    <mergeCell ref="GE83:GH85"/>
    <mergeCell ref="GI83:GK85"/>
    <mergeCell ref="GL83:GN85"/>
    <mergeCell ref="DU91:DZ92"/>
    <mergeCell ref="EA91:EF92"/>
    <mergeCell ref="EG91:EL92"/>
    <mergeCell ref="EM91:EQ92"/>
    <mergeCell ref="ET91:EY91"/>
    <mergeCell ref="EZ91:FD91"/>
    <mergeCell ref="FE91:FJ91"/>
    <mergeCell ref="FK91:FP91"/>
    <mergeCell ref="BE91:BI91"/>
    <mergeCell ref="BJ91:BO91"/>
    <mergeCell ref="BP91:BU91"/>
    <mergeCell ref="BW91:CB92"/>
    <mergeCell ref="Z91:AE92"/>
    <mergeCell ref="AF91:AK92"/>
    <mergeCell ref="AL91:AQ92"/>
    <mergeCell ref="AR91:AV92"/>
    <mergeCell ref="AY91:BD91"/>
    <mergeCell ref="B84:M84"/>
    <mergeCell ref="AY84:BJ84"/>
    <mergeCell ref="CW84:DH84"/>
    <mergeCell ref="ET84:FE84"/>
    <mergeCell ref="EX82:FD83"/>
    <mergeCell ref="FE82:FE83"/>
    <mergeCell ref="FF82:FP85"/>
    <mergeCell ref="Z83:AD85"/>
    <mergeCell ref="AE83:AH85"/>
    <mergeCell ref="AI83:AL85"/>
    <mergeCell ref="AM83:AP85"/>
    <mergeCell ref="AQ83:AS85"/>
    <mergeCell ref="AT83:AV85"/>
    <mergeCell ref="BW83:CA85"/>
    <mergeCell ref="CB83:CE85"/>
    <mergeCell ref="CF83:CI85"/>
    <mergeCell ref="CJ83:CM85"/>
    <mergeCell ref="EO83:EQ85"/>
    <mergeCell ref="DU83:DY85"/>
    <mergeCell ref="DZ83:EC85"/>
    <mergeCell ref="ED83:EG85"/>
    <mergeCell ref="EH83:EK85"/>
    <mergeCell ref="EL83:EN85"/>
    <mergeCell ref="GL79:GN80"/>
    <mergeCell ref="B81:X81"/>
    <mergeCell ref="Z81:AD82"/>
    <mergeCell ref="AE81:AH82"/>
    <mergeCell ref="AI81:AL82"/>
    <mergeCell ref="AM81:AP82"/>
    <mergeCell ref="AQ81:AS82"/>
    <mergeCell ref="AT81:AV82"/>
    <mergeCell ref="AY81:BU81"/>
    <mergeCell ref="BW81:CA82"/>
    <mergeCell ref="CB81:CE82"/>
    <mergeCell ref="CF81:CI82"/>
    <mergeCell ref="CJ81:CM82"/>
    <mergeCell ref="CN81:CP82"/>
    <mergeCell ref="CQ81:CS82"/>
    <mergeCell ref="CW81:DS81"/>
    <mergeCell ref="DU81:DY82"/>
    <mergeCell ref="DZ81:EC82"/>
    <mergeCell ref="ED81:EG82"/>
    <mergeCell ref="EH81:EK82"/>
    <mergeCell ref="EL81:EN82"/>
    <mergeCell ref="EO81:EQ82"/>
    <mergeCell ref="ET81:FP81"/>
    <mergeCell ref="FR81:FV82"/>
    <mergeCell ref="N82:X85"/>
    <mergeCell ref="AY82:BB83"/>
    <mergeCell ref="BC82:BI83"/>
    <mergeCell ref="BJ82:BJ83"/>
    <mergeCell ref="BK82:BU85"/>
    <mergeCell ref="CW82:CZ83"/>
    <mergeCell ref="CN83:CP85"/>
    <mergeCell ref="CQ83:CS85"/>
    <mergeCell ref="EL73:EN74"/>
    <mergeCell ref="FR77:FV78"/>
    <mergeCell ref="FW77:FZ78"/>
    <mergeCell ref="GA77:GD78"/>
    <mergeCell ref="GE77:GH78"/>
    <mergeCell ref="GI77:GK78"/>
    <mergeCell ref="GL77:GN78"/>
    <mergeCell ref="B78:X78"/>
    <mergeCell ref="AY78:BU78"/>
    <mergeCell ref="CW78:DS78"/>
    <mergeCell ref="ET78:FP78"/>
    <mergeCell ref="FK76:FP77"/>
    <mergeCell ref="Z77:AD78"/>
    <mergeCell ref="AE77:AH78"/>
    <mergeCell ref="AI77:AL78"/>
    <mergeCell ref="AM77:AP78"/>
    <mergeCell ref="AQ77:AS78"/>
    <mergeCell ref="AT77:AV78"/>
    <mergeCell ref="BW77:CA78"/>
    <mergeCell ref="CB77:CE78"/>
    <mergeCell ref="CF77:CI78"/>
    <mergeCell ref="CJ77:CM78"/>
    <mergeCell ref="CN77:CP78"/>
    <mergeCell ref="CQ77:CS78"/>
    <mergeCell ref="DU77:DY78"/>
    <mergeCell ref="DZ77:EC78"/>
    <mergeCell ref="ED77:EG78"/>
    <mergeCell ref="EH77:EK78"/>
    <mergeCell ref="EL77:EN78"/>
    <mergeCell ref="EO77:EQ78"/>
    <mergeCell ref="CW76:CZ77"/>
    <mergeCell ref="DA76:DG77"/>
    <mergeCell ref="BJ73:BJ74"/>
    <mergeCell ref="BK73:BU74"/>
    <mergeCell ref="BW73:CA74"/>
    <mergeCell ref="CB73:CE74"/>
    <mergeCell ref="CF73:CI74"/>
    <mergeCell ref="GA73:GD74"/>
    <mergeCell ref="DI76:DM77"/>
    <mergeCell ref="DN76:DS77"/>
    <mergeCell ref="ET76:EW77"/>
    <mergeCell ref="EX76:FD77"/>
    <mergeCell ref="FE76:FE77"/>
    <mergeCell ref="FF76:FJ77"/>
    <mergeCell ref="GE73:GH74"/>
    <mergeCell ref="GI73:GK74"/>
    <mergeCell ref="GL73:GN74"/>
    <mergeCell ref="B75:X75"/>
    <mergeCell ref="Z75:AD76"/>
    <mergeCell ref="AE75:AH76"/>
    <mergeCell ref="AI75:AL76"/>
    <mergeCell ref="AM75:AP76"/>
    <mergeCell ref="AQ75:AS76"/>
    <mergeCell ref="AT75:AV76"/>
    <mergeCell ref="AY75:BU75"/>
    <mergeCell ref="BW75:CA76"/>
    <mergeCell ref="CB75:CE76"/>
    <mergeCell ref="CF75:CI76"/>
    <mergeCell ref="CJ75:CM76"/>
    <mergeCell ref="CN75:CP76"/>
    <mergeCell ref="CQ75:CS76"/>
    <mergeCell ref="CW75:DS75"/>
    <mergeCell ref="DU75:DY76"/>
    <mergeCell ref="DZ75:EC76"/>
    <mergeCell ref="FF71:FJ71"/>
    <mergeCell ref="FK71:FP71"/>
    <mergeCell ref="FR71:FV72"/>
    <mergeCell ref="FW71:FZ72"/>
    <mergeCell ref="GA71:GD72"/>
    <mergeCell ref="CQ71:CS72"/>
    <mergeCell ref="EO73:EQ74"/>
    <mergeCell ref="ET73:EW74"/>
    <mergeCell ref="EX73:FD74"/>
    <mergeCell ref="FE73:FE74"/>
    <mergeCell ref="FF73:FP74"/>
    <mergeCell ref="FR73:FV74"/>
    <mergeCell ref="FW73:FZ74"/>
    <mergeCell ref="GE71:GH72"/>
    <mergeCell ref="GI71:GK72"/>
    <mergeCell ref="GL71:GN72"/>
    <mergeCell ref="B72:X72"/>
    <mergeCell ref="AY72:BU72"/>
    <mergeCell ref="CW72:DS72"/>
    <mergeCell ref="ET72:FP72"/>
    <mergeCell ref="B73:E74"/>
    <mergeCell ref="F73:L74"/>
    <mergeCell ref="M73:M74"/>
    <mergeCell ref="N73:X74"/>
    <mergeCell ref="Z73:AD74"/>
    <mergeCell ref="AE73:AH74"/>
    <mergeCell ref="AI73:AL74"/>
    <mergeCell ref="AM73:AP74"/>
    <mergeCell ref="AQ73:AS74"/>
    <mergeCell ref="AT73:AV74"/>
    <mergeCell ref="AY73:BB74"/>
    <mergeCell ref="BC73:BI74"/>
    <mergeCell ref="B70:E71"/>
    <mergeCell ref="F70:L71"/>
    <mergeCell ref="M70:M71"/>
    <mergeCell ref="AY70:BB71"/>
    <mergeCell ref="BC70:BI71"/>
    <mergeCell ref="BJ70:BJ71"/>
    <mergeCell ref="CW70:CZ71"/>
    <mergeCell ref="DA70:DG71"/>
    <mergeCell ref="DH70:DH71"/>
    <mergeCell ref="ET70:EW71"/>
    <mergeCell ref="EX70:FD71"/>
    <mergeCell ref="FE70:FE71"/>
    <mergeCell ref="N71:R71"/>
    <mergeCell ref="S71:X71"/>
    <mergeCell ref="Z71:AD72"/>
    <mergeCell ref="AE71:AH72"/>
    <mergeCell ref="AI71:AL72"/>
    <mergeCell ref="AM71:AP72"/>
    <mergeCell ref="AQ71:AS72"/>
    <mergeCell ref="AT71:AV72"/>
    <mergeCell ref="BK71:BO71"/>
    <mergeCell ref="BP71:BU71"/>
    <mergeCell ref="EL71:EN72"/>
    <mergeCell ref="EO71:EQ72"/>
    <mergeCell ref="DI71:DM71"/>
    <mergeCell ref="DN71:DS71"/>
    <mergeCell ref="DU71:DY72"/>
    <mergeCell ref="DZ71:EC72"/>
    <mergeCell ref="ED71:EG72"/>
    <mergeCell ref="EH71:EK72"/>
    <mergeCell ref="GI67:GK68"/>
    <mergeCell ref="GL67:GN68"/>
    <mergeCell ref="N68:X68"/>
    <mergeCell ref="BK68:BU68"/>
    <mergeCell ref="DI68:DS68"/>
    <mergeCell ref="FF68:FP68"/>
    <mergeCell ref="N69:R70"/>
    <mergeCell ref="S69:X70"/>
    <mergeCell ref="Z69:AD70"/>
    <mergeCell ref="AE69:AH70"/>
    <mergeCell ref="AI69:AL70"/>
    <mergeCell ref="AM69:AP70"/>
    <mergeCell ref="AQ69:AS70"/>
    <mergeCell ref="AT69:AV70"/>
    <mergeCell ref="BK69:BO70"/>
    <mergeCell ref="BP69:BU70"/>
    <mergeCell ref="BW69:CA70"/>
    <mergeCell ref="CB69:CE70"/>
    <mergeCell ref="CF69:CI70"/>
    <mergeCell ref="CJ69:CM70"/>
    <mergeCell ref="CN69:CP70"/>
    <mergeCell ref="CQ69:CS70"/>
    <mergeCell ref="DI69:DM70"/>
    <mergeCell ref="DN69:DS70"/>
    <mergeCell ref="DU69:DY70"/>
    <mergeCell ref="DZ69:EC70"/>
    <mergeCell ref="ED69:EG70"/>
    <mergeCell ref="EH69:EK70"/>
    <mergeCell ref="EL69:EN70"/>
    <mergeCell ref="EO69:EQ70"/>
    <mergeCell ref="GI69:GK70"/>
    <mergeCell ref="GL69:GN70"/>
    <mergeCell ref="B67:H68"/>
    <mergeCell ref="I67:L68"/>
    <mergeCell ref="M67:M68"/>
    <mergeCell ref="N67:R67"/>
    <mergeCell ref="S67:X67"/>
    <mergeCell ref="Z67:AD68"/>
    <mergeCell ref="AE67:AH68"/>
    <mergeCell ref="AI67:AL68"/>
    <mergeCell ref="AM67:AP68"/>
    <mergeCell ref="GA63:GD64"/>
    <mergeCell ref="GE63:GH64"/>
    <mergeCell ref="GI63:GK64"/>
    <mergeCell ref="GL63:GN64"/>
    <mergeCell ref="B65:L66"/>
    <mergeCell ref="N65:X66"/>
    <mergeCell ref="Z65:AD66"/>
    <mergeCell ref="AE65:AH66"/>
    <mergeCell ref="AI65:AL66"/>
    <mergeCell ref="AM65:AP66"/>
    <mergeCell ref="AQ65:AS66"/>
    <mergeCell ref="AT65:AV66"/>
    <mergeCell ref="AY65:BI66"/>
    <mergeCell ref="BK65:BU66"/>
    <mergeCell ref="BW65:CA66"/>
    <mergeCell ref="CB65:CE66"/>
    <mergeCell ref="CF65:CI66"/>
    <mergeCell ref="CJ65:CM66"/>
    <mergeCell ref="CN65:CP66"/>
    <mergeCell ref="CQ65:CS66"/>
    <mergeCell ref="CW65:DG66"/>
    <mergeCell ref="DI65:DS66"/>
    <mergeCell ref="DU65:DY66"/>
    <mergeCell ref="DZ65:EC66"/>
    <mergeCell ref="GO58:GO105"/>
    <mergeCell ref="K59:AC60"/>
    <mergeCell ref="AD59:AD60"/>
    <mergeCell ref="AE59:AH62"/>
    <mergeCell ref="AI59:AL62"/>
    <mergeCell ref="AM59:AP62"/>
    <mergeCell ref="AQ59:AV60"/>
    <mergeCell ref="BH59:BZ60"/>
    <mergeCell ref="CA59:CA60"/>
    <mergeCell ref="CB59:CE62"/>
    <mergeCell ref="CF59:CI62"/>
    <mergeCell ref="CJ59:CM62"/>
    <mergeCell ref="CN59:CS60"/>
    <mergeCell ref="DF59:DX60"/>
    <mergeCell ref="DY59:DY60"/>
    <mergeCell ref="DZ59:EC62"/>
    <mergeCell ref="ED59:EG62"/>
    <mergeCell ref="EH59:EK62"/>
    <mergeCell ref="EL59:EQ60"/>
    <mergeCell ref="FC59:FU60"/>
    <mergeCell ref="FV59:FV60"/>
    <mergeCell ref="FW59:FZ62"/>
    <mergeCell ref="GA59:GD62"/>
    <mergeCell ref="GE59:GH62"/>
    <mergeCell ref="EX102:FD102"/>
    <mergeCell ref="DM104:DS104"/>
    <mergeCell ref="DU104:DZ105"/>
    <mergeCell ref="EA104:EF105"/>
    <mergeCell ref="EG104:EL105"/>
    <mergeCell ref="EM104:EQ105"/>
    <mergeCell ref="ET104:EW104"/>
    <mergeCell ref="A53:AW53"/>
    <mergeCell ref="AX53:CT53"/>
    <mergeCell ref="CV53:ER53"/>
    <mergeCell ref="ES53:GO53"/>
    <mergeCell ref="A57:AW57"/>
    <mergeCell ref="AX57:CT57"/>
    <mergeCell ref="CV57:ER57"/>
    <mergeCell ref="ES57:GO57"/>
    <mergeCell ref="A58:J61"/>
    <mergeCell ref="K58:AV58"/>
    <mergeCell ref="AW58:AW105"/>
    <mergeCell ref="AX58:BG61"/>
    <mergeCell ref="BH58:CS58"/>
    <mergeCell ref="CT58:CT105"/>
    <mergeCell ref="CV58:DE61"/>
    <mergeCell ref="DF58:EQ58"/>
    <mergeCell ref="ER58:ER105"/>
    <mergeCell ref="ES58:FB61"/>
    <mergeCell ref="FC58:GN58"/>
    <mergeCell ref="GI59:GN60"/>
    <mergeCell ref="K61:AD61"/>
    <mergeCell ref="AQ61:AS62"/>
    <mergeCell ref="AT61:AV62"/>
    <mergeCell ref="BH61:CA61"/>
    <mergeCell ref="CN61:CP62"/>
    <mergeCell ref="CQ61:CS62"/>
    <mergeCell ref="DF61:DY61"/>
    <mergeCell ref="DU102:DZ103"/>
    <mergeCell ref="EA102:EF103"/>
    <mergeCell ref="EG102:EL103"/>
    <mergeCell ref="EM102:EQ103"/>
    <mergeCell ref="ET102:EW102"/>
    <mergeCell ref="EG100:EL101"/>
    <mergeCell ref="EM100:EQ101"/>
    <mergeCell ref="ET100:FF100"/>
    <mergeCell ref="DI102:DL102"/>
    <mergeCell ref="DM102:DS102"/>
    <mergeCell ref="FF102:FI102"/>
    <mergeCell ref="CO100:CS101"/>
    <mergeCell ref="CW100:DI100"/>
    <mergeCell ref="DJ100:DO100"/>
    <mergeCell ref="DP100:DS100"/>
    <mergeCell ref="GD93:GI94"/>
    <mergeCell ref="GJ93:GN94"/>
    <mergeCell ref="EW95:EZ97"/>
    <mergeCell ref="FB95:FD97"/>
    <mergeCell ref="FE95:FH97"/>
    <mergeCell ref="FJ95:FL97"/>
    <mergeCell ref="FM95:FP97"/>
    <mergeCell ref="FR95:FW96"/>
    <mergeCell ref="FX95:GC96"/>
    <mergeCell ref="GD95:GI96"/>
    <mergeCell ref="GJ95:GN96"/>
    <mergeCell ref="DH95:DK97"/>
    <mergeCell ref="DM95:DO97"/>
    <mergeCell ref="DP95:DS97"/>
    <mergeCell ref="DU95:DZ96"/>
    <mergeCell ref="EA95:EF96"/>
    <mergeCell ref="EG95:EL96"/>
    <mergeCell ref="EM95:EQ96"/>
    <mergeCell ref="ET95:EV97"/>
    <mergeCell ref="FX93:GC94"/>
    <mergeCell ref="CO95:CS96"/>
    <mergeCell ref="CW95:CY97"/>
    <mergeCell ref="AY86:BU86"/>
    <mergeCell ref="CW86:DS86"/>
    <mergeCell ref="ET86:FP86"/>
    <mergeCell ref="Z87:AV88"/>
    <mergeCell ref="AY87:BK89"/>
    <mergeCell ref="BL87:BN89"/>
    <mergeCell ref="BO87:BU89"/>
    <mergeCell ref="BW87:CS88"/>
    <mergeCell ref="CW87:DI89"/>
    <mergeCell ref="DJ87:DL89"/>
    <mergeCell ref="DM87:DS89"/>
    <mergeCell ref="DU87:EQ88"/>
    <mergeCell ref="ET87:FF89"/>
    <mergeCell ref="FG87:FI89"/>
    <mergeCell ref="FJ87:FP89"/>
    <mergeCell ref="B86:X86"/>
    <mergeCell ref="B87:N89"/>
    <mergeCell ref="O87:Q89"/>
    <mergeCell ref="R87:X89"/>
    <mergeCell ref="DC91:DG91"/>
    <mergeCell ref="DH91:DM91"/>
    <mergeCell ref="DN91:DS91"/>
    <mergeCell ref="FW81:FZ82"/>
    <mergeCell ref="GA81:GD82"/>
    <mergeCell ref="GE81:GH82"/>
    <mergeCell ref="GI81:GK82"/>
    <mergeCell ref="GL81:GN82"/>
    <mergeCell ref="B82:E83"/>
    <mergeCell ref="F82:L83"/>
    <mergeCell ref="M82:M83"/>
    <mergeCell ref="DA82:DG83"/>
    <mergeCell ref="DH82:DH83"/>
    <mergeCell ref="DI82:DS85"/>
    <mergeCell ref="ET82:EW83"/>
    <mergeCell ref="EH79:EK80"/>
    <mergeCell ref="EL79:EN80"/>
    <mergeCell ref="EO79:EQ80"/>
    <mergeCell ref="ET79:EW80"/>
    <mergeCell ref="EX79:FD80"/>
    <mergeCell ref="FE79:FE80"/>
    <mergeCell ref="FF79:FJ80"/>
    <mergeCell ref="FK79:FP80"/>
    <mergeCell ref="FR79:FV80"/>
    <mergeCell ref="FW79:FZ80"/>
    <mergeCell ref="GA79:GD80"/>
    <mergeCell ref="GE79:GH80"/>
    <mergeCell ref="GI79:GK80"/>
    <mergeCell ref="ED79:EG80"/>
    <mergeCell ref="CN79:CP80"/>
    <mergeCell ref="CQ79:CS80"/>
    <mergeCell ref="CW79:CZ80"/>
    <mergeCell ref="DA79:DG80"/>
    <mergeCell ref="DH79:DH80"/>
    <mergeCell ref="DI79:DM80"/>
    <mergeCell ref="DN79:DS80"/>
    <mergeCell ref="DU79:DY80"/>
    <mergeCell ref="DZ79:EC80"/>
    <mergeCell ref="AY79:BB80"/>
    <mergeCell ref="BC79:BI80"/>
    <mergeCell ref="BJ79:BJ80"/>
    <mergeCell ref="BK79:BO80"/>
    <mergeCell ref="BP79:BU80"/>
    <mergeCell ref="BW79:CA80"/>
    <mergeCell ref="CB79:CE80"/>
    <mergeCell ref="CF79:CI80"/>
    <mergeCell ref="CJ79:CM80"/>
    <mergeCell ref="B79:E80"/>
    <mergeCell ref="F79:L80"/>
    <mergeCell ref="M79:M80"/>
    <mergeCell ref="N79:R80"/>
    <mergeCell ref="S79:X80"/>
    <mergeCell ref="Z79:AD80"/>
    <mergeCell ref="AE79:AH80"/>
    <mergeCell ref="AI79:AL80"/>
    <mergeCell ref="AM79:AP80"/>
    <mergeCell ref="AQ79:AS80"/>
    <mergeCell ref="AT79:AV80"/>
    <mergeCell ref="FR75:FV76"/>
    <mergeCell ref="FW75:FZ76"/>
    <mergeCell ref="GA75:GD76"/>
    <mergeCell ref="GE75:GH76"/>
    <mergeCell ref="GI75:GK76"/>
    <mergeCell ref="GL75:GN76"/>
    <mergeCell ref="B76:E77"/>
    <mergeCell ref="F76:L77"/>
    <mergeCell ref="M76:M77"/>
    <mergeCell ref="N76:R77"/>
    <mergeCell ref="S76:X77"/>
    <mergeCell ref="AY76:BB77"/>
    <mergeCell ref="BC76:BI77"/>
    <mergeCell ref="BJ76:BJ77"/>
    <mergeCell ref="ET75:FP75"/>
    <mergeCell ref="BK76:BO77"/>
    <mergeCell ref="BP76:BU77"/>
    <mergeCell ref="ED75:EG76"/>
    <mergeCell ref="EH75:EK76"/>
    <mergeCell ref="EL75:EN76"/>
    <mergeCell ref="EO75:EQ76"/>
    <mergeCell ref="DH76:DH77"/>
    <mergeCell ref="CQ73:CS74"/>
    <mergeCell ref="CW73:CZ74"/>
    <mergeCell ref="DA73:DG74"/>
    <mergeCell ref="DH73:DH74"/>
    <mergeCell ref="DI73:DS74"/>
    <mergeCell ref="DU73:DY74"/>
    <mergeCell ref="DZ73:EC74"/>
    <mergeCell ref="ED73:EG74"/>
    <mergeCell ref="BW71:CA72"/>
    <mergeCell ref="CB71:CE72"/>
    <mergeCell ref="CF71:CI72"/>
    <mergeCell ref="CJ71:CM72"/>
    <mergeCell ref="CN71:CP72"/>
    <mergeCell ref="CJ73:CM74"/>
    <mergeCell ref="CN73:CP74"/>
    <mergeCell ref="EH73:EK74"/>
    <mergeCell ref="DI67:DM67"/>
    <mergeCell ref="DN67:DS67"/>
    <mergeCell ref="AQ67:AS68"/>
    <mergeCell ref="AT67:AV68"/>
    <mergeCell ref="AY67:BE68"/>
    <mergeCell ref="BF67:BI68"/>
    <mergeCell ref="BJ67:BJ68"/>
    <mergeCell ref="BK67:BO67"/>
    <mergeCell ref="FF69:FJ70"/>
    <mergeCell ref="FK69:FP70"/>
    <mergeCell ref="FR69:FV70"/>
    <mergeCell ref="FW69:FZ70"/>
    <mergeCell ref="GA69:GD70"/>
    <mergeCell ref="GE69:GH70"/>
    <mergeCell ref="DU67:DY68"/>
    <mergeCell ref="DZ67:EC68"/>
    <mergeCell ref="ED67:EG68"/>
    <mergeCell ref="EH67:EK68"/>
    <mergeCell ref="EL67:EN68"/>
    <mergeCell ref="EO67:EQ68"/>
    <mergeCell ref="ET67:EZ68"/>
    <mergeCell ref="FA67:FD68"/>
    <mergeCell ref="FE67:FE68"/>
    <mergeCell ref="FF67:FJ67"/>
    <mergeCell ref="FK67:FP67"/>
    <mergeCell ref="FR67:FV68"/>
    <mergeCell ref="GA67:GD68"/>
    <mergeCell ref="GE67:GH68"/>
    <mergeCell ref="ED65:EG66"/>
    <mergeCell ref="EH65:EK66"/>
    <mergeCell ref="EL65:EN66"/>
    <mergeCell ref="EO65:EQ66"/>
    <mergeCell ref="ET65:FD66"/>
    <mergeCell ref="FF65:FP66"/>
    <mergeCell ref="FR65:FV66"/>
    <mergeCell ref="FW65:FZ66"/>
    <mergeCell ref="GA65:GD66"/>
    <mergeCell ref="GE65:GH66"/>
    <mergeCell ref="GI65:GK66"/>
    <mergeCell ref="GL65:GN66"/>
    <mergeCell ref="BP67:BU67"/>
    <mergeCell ref="FW67:FZ68"/>
    <mergeCell ref="DZ63:EC64"/>
    <mergeCell ref="ED63:EG64"/>
    <mergeCell ref="EH63:EK64"/>
    <mergeCell ref="EL63:EN64"/>
    <mergeCell ref="EO63:EQ64"/>
    <mergeCell ref="ET63:FD64"/>
    <mergeCell ref="FF63:FP64"/>
    <mergeCell ref="FR63:FV64"/>
    <mergeCell ref="FW63:FZ64"/>
    <mergeCell ref="BW67:CA68"/>
    <mergeCell ref="CB67:CE68"/>
    <mergeCell ref="CF67:CI68"/>
    <mergeCell ref="CJ67:CM68"/>
    <mergeCell ref="CN67:CP68"/>
    <mergeCell ref="CQ67:CS68"/>
    <mergeCell ref="CW67:DC68"/>
    <mergeCell ref="DD67:DG68"/>
    <mergeCell ref="DH67:DH68"/>
    <mergeCell ref="EL61:EN62"/>
    <mergeCell ref="EO61:EQ62"/>
    <mergeCell ref="FC61:FV61"/>
    <mergeCell ref="CV62:DY62"/>
    <mergeCell ref="ES62:FV62"/>
    <mergeCell ref="CW63:DG64"/>
    <mergeCell ref="DI63:DS64"/>
    <mergeCell ref="DU63:DY64"/>
    <mergeCell ref="AX62:CA62"/>
    <mergeCell ref="AY63:BI64"/>
    <mergeCell ref="BK63:BU64"/>
    <mergeCell ref="BW63:CA64"/>
    <mergeCell ref="CB63:CE64"/>
    <mergeCell ref="CF63:CI64"/>
    <mergeCell ref="CJ63:CM64"/>
    <mergeCell ref="CN63:CP64"/>
    <mergeCell ref="CQ63:CS64"/>
    <mergeCell ref="A62:AD62"/>
    <mergeCell ref="B63:L64"/>
    <mergeCell ref="N63:X64"/>
    <mergeCell ref="Z63:AD64"/>
    <mergeCell ref="AE63:AH64"/>
    <mergeCell ref="AI63:AL64"/>
    <mergeCell ref="AM63:AP64"/>
    <mergeCell ref="AQ63:AS64"/>
    <mergeCell ref="AT63:AV64"/>
    <mergeCell ref="GI61:GK62"/>
    <mergeCell ref="GL61:GN62"/>
    <mergeCell ref="EX51:FD51"/>
    <mergeCell ref="FF51:FI51"/>
    <mergeCell ref="FJ51:FP51"/>
    <mergeCell ref="FR51:FW52"/>
    <mergeCell ref="FX51:GC52"/>
    <mergeCell ref="GD51:GI52"/>
    <mergeCell ref="GJ51:GN52"/>
    <mergeCell ref="CW52:DS52"/>
    <mergeCell ref="ET52:FP52"/>
    <mergeCell ref="CW51:CZ51"/>
    <mergeCell ref="DA51:DG51"/>
    <mergeCell ref="DI51:DL51"/>
    <mergeCell ref="DM51:DS51"/>
    <mergeCell ref="DU51:DZ52"/>
    <mergeCell ref="EA51:EF52"/>
    <mergeCell ref="EG51:EL52"/>
    <mergeCell ref="EM51:EQ52"/>
    <mergeCell ref="ET51:EW51"/>
    <mergeCell ref="BO51:BU51"/>
    <mergeCell ref="BW51:CB52"/>
    <mergeCell ref="CC51:CH52"/>
    <mergeCell ref="EW42:EZ44"/>
    <mergeCell ref="FB42:FD44"/>
    <mergeCell ref="FE42:FH44"/>
    <mergeCell ref="FJ42:FL44"/>
    <mergeCell ref="FM42:FP44"/>
    <mergeCell ref="FR42:FW43"/>
    <mergeCell ref="GD47:GI48"/>
    <mergeCell ref="GJ47:GN48"/>
    <mergeCell ref="CW49:CZ49"/>
    <mergeCell ref="DA49:DG49"/>
    <mergeCell ref="DI49:DL49"/>
    <mergeCell ref="DM49:DS49"/>
    <mergeCell ref="DU49:DZ50"/>
    <mergeCell ref="EA49:EF50"/>
    <mergeCell ref="EG49:EL50"/>
    <mergeCell ref="EM49:EQ50"/>
    <mergeCell ref="ET49:EW49"/>
    <mergeCell ref="EX49:FD49"/>
    <mergeCell ref="FF49:FI49"/>
    <mergeCell ref="FJ49:FP49"/>
    <mergeCell ref="FR49:FW50"/>
    <mergeCell ref="FX49:GC50"/>
    <mergeCell ref="GD49:GI50"/>
    <mergeCell ref="GJ49:GN50"/>
    <mergeCell ref="EA40:EF41"/>
    <mergeCell ref="EG40:EL41"/>
    <mergeCell ref="EM40:EQ41"/>
    <mergeCell ref="FR40:FW41"/>
    <mergeCell ref="FX40:GC41"/>
    <mergeCell ref="GD40:GI41"/>
    <mergeCell ref="GD42:GI43"/>
    <mergeCell ref="GJ42:GN43"/>
    <mergeCell ref="DU45:DZ46"/>
    <mergeCell ref="EA45:EQ46"/>
    <mergeCell ref="FR45:FW46"/>
    <mergeCell ref="FX45:GN46"/>
    <mergeCell ref="CV46:CV52"/>
    <mergeCell ref="CW46:DS46"/>
    <mergeCell ref="DT46:DT52"/>
    <mergeCell ref="ES46:ES52"/>
    <mergeCell ref="ET46:FP46"/>
    <mergeCell ref="FQ46:FQ52"/>
    <mergeCell ref="CW47:DI47"/>
    <mergeCell ref="DJ47:DO47"/>
    <mergeCell ref="DP47:DS47"/>
    <mergeCell ref="DU47:DZ48"/>
    <mergeCell ref="EA47:EF48"/>
    <mergeCell ref="EG47:EL48"/>
    <mergeCell ref="EM47:EQ48"/>
    <mergeCell ref="ET47:FF47"/>
    <mergeCell ref="FG47:FL47"/>
    <mergeCell ref="FM47:FP47"/>
    <mergeCell ref="FR47:FW48"/>
    <mergeCell ref="FX47:GC48"/>
    <mergeCell ref="EM42:EQ43"/>
    <mergeCell ref="ET42:EV44"/>
    <mergeCell ref="FJ34:FP36"/>
    <mergeCell ref="FR34:GN35"/>
    <mergeCell ref="DU36:DZ37"/>
    <mergeCell ref="EA36:EQ37"/>
    <mergeCell ref="FR36:FW37"/>
    <mergeCell ref="FX36:GN37"/>
    <mergeCell ref="FX42:GC43"/>
    <mergeCell ref="CW42:CY44"/>
    <mergeCell ref="CZ42:DC44"/>
    <mergeCell ref="DE42:DG44"/>
    <mergeCell ref="DH42:DK44"/>
    <mergeCell ref="DM42:DO44"/>
    <mergeCell ref="DP42:DS44"/>
    <mergeCell ref="DU42:DZ43"/>
    <mergeCell ref="EA42:EF43"/>
    <mergeCell ref="EG42:EL43"/>
    <mergeCell ref="EZ38:FD38"/>
    <mergeCell ref="FE38:FJ38"/>
    <mergeCell ref="FK38:FP38"/>
    <mergeCell ref="FR38:FW39"/>
    <mergeCell ref="FX38:GC39"/>
    <mergeCell ref="GD38:GI39"/>
    <mergeCell ref="GJ38:GN39"/>
    <mergeCell ref="CW39:DB40"/>
    <mergeCell ref="DC39:DG40"/>
    <mergeCell ref="DH39:DM40"/>
    <mergeCell ref="DN39:DS40"/>
    <mergeCell ref="ET39:EY40"/>
    <mergeCell ref="EZ39:FD40"/>
    <mergeCell ref="FE39:FJ40"/>
    <mergeCell ref="FK39:FP40"/>
    <mergeCell ref="DU40:DZ41"/>
    <mergeCell ref="GI30:GK32"/>
    <mergeCell ref="GL30:GN32"/>
    <mergeCell ref="CW31:DH31"/>
    <mergeCell ref="ET31:FE31"/>
    <mergeCell ref="CW33:DS33"/>
    <mergeCell ref="ET33:FP33"/>
    <mergeCell ref="ET29:EW30"/>
    <mergeCell ref="EX29:FD30"/>
    <mergeCell ref="FE29:FE30"/>
    <mergeCell ref="FF29:FP32"/>
    <mergeCell ref="DU30:DY32"/>
    <mergeCell ref="DZ30:EC32"/>
    <mergeCell ref="ED30:EG32"/>
    <mergeCell ref="EH30:EK32"/>
    <mergeCell ref="EL30:EN32"/>
    <mergeCell ref="EO30:EQ32"/>
    <mergeCell ref="GJ40:GN41"/>
    <mergeCell ref="CW38:DB38"/>
    <mergeCell ref="DC38:DG38"/>
    <mergeCell ref="DH38:DM38"/>
    <mergeCell ref="DN38:DS38"/>
    <mergeCell ref="DU38:DZ39"/>
    <mergeCell ref="EA38:EF39"/>
    <mergeCell ref="EG38:EL39"/>
    <mergeCell ref="EM38:EQ39"/>
    <mergeCell ref="ET38:EY38"/>
    <mergeCell ref="CW34:DI36"/>
    <mergeCell ref="DJ34:DL36"/>
    <mergeCell ref="DM34:DS36"/>
    <mergeCell ref="DU34:EQ35"/>
    <mergeCell ref="ET34:FF36"/>
    <mergeCell ref="FG34:FI36"/>
    <mergeCell ref="FE23:FE24"/>
    <mergeCell ref="FF23:FJ24"/>
    <mergeCell ref="FK23:FP24"/>
    <mergeCell ref="DU24:DY25"/>
    <mergeCell ref="FR26:FV27"/>
    <mergeCell ref="FW26:FZ27"/>
    <mergeCell ref="GA26:GD27"/>
    <mergeCell ref="GE26:GH27"/>
    <mergeCell ref="GI26:GK27"/>
    <mergeCell ref="GL26:GN27"/>
    <mergeCell ref="CW28:DS28"/>
    <mergeCell ref="DU28:DY29"/>
    <mergeCell ref="DZ28:EC29"/>
    <mergeCell ref="ED28:EG29"/>
    <mergeCell ref="EH28:EK29"/>
    <mergeCell ref="EL28:EN29"/>
    <mergeCell ref="EO28:EQ29"/>
    <mergeCell ref="ET28:FP28"/>
    <mergeCell ref="FR28:FV29"/>
    <mergeCell ref="FW28:FZ29"/>
    <mergeCell ref="GA28:GD29"/>
    <mergeCell ref="GE28:GH29"/>
    <mergeCell ref="GI28:GK29"/>
    <mergeCell ref="GL28:GN29"/>
    <mergeCell ref="CW29:CZ30"/>
    <mergeCell ref="DA29:DG30"/>
    <mergeCell ref="DH29:DH30"/>
    <mergeCell ref="DI29:DS32"/>
    <mergeCell ref="FR30:FV32"/>
    <mergeCell ref="FW30:FZ32"/>
    <mergeCell ref="GA30:GD32"/>
    <mergeCell ref="GE30:GH32"/>
    <mergeCell ref="DH23:DH24"/>
    <mergeCell ref="DU20:DY21"/>
    <mergeCell ref="DZ20:EC21"/>
    <mergeCell ref="ED20:EG21"/>
    <mergeCell ref="FR24:FV25"/>
    <mergeCell ref="FW24:FZ25"/>
    <mergeCell ref="GA24:GD25"/>
    <mergeCell ref="GE24:GH25"/>
    <mergeCell ref="GI24:GK25"/>
    <mergeCell ref="GL24:GN25"/>
    <mergeCell ref="CW25:DS25"/>
    <mergeCell ref="ET25:FP25"/>
    <mergeCell ref="CW26:CZ27"/>
    <mergeCell ref="DA26:DG27"/>
    <mergeCell ref="DH26:DH27"/>
    <mergeCell ref="DI26:DM27"/>
    <mergeCell ref="DN26:DS27"/>
    <mergeCell ref="DU26:DY27"/>
    <mergeCell ref="DZ26:EC27"/>
    <mergeCell ref="ED26:EG27"/>
    <mergeCell ref="EH26:EK27"/>
    <mergeCell ref="EL26:EN27"/>
    <mergeCell ref="EO26:EQ27"/>
    <mergeCell ref="ET26:EW27"/>
    <mergeCell ref="EX26:FD27"/>
    <mergeCell ref="FE26:FE27"/>
    <mergeCell ref="FF26:FJ27"/>
    <mergeCell ref="FK26:FP27"/>
    <mergeCell ref="DI23:DM24"/>
    <mergeCell ref="DN23:DS24"/>
    <mergeCell ref="ET23:EW24"/>
    <mergeCell ref="EX23:FD24"/>
    <mergeCell ref="ED18:EG19"/>
    <mergeCell ref="EH18:EK19"/>
    <mergeCell ref="EL18:EN19"/>
    <mergeCell ref="EO18:EQ19"/>
    <mergeCell ref="DZ24:EC25"/>
    <mergeCell ref="ED24:EG25"/>
    <mergeCell ref="EH24:EK25"/>
    <mergeCell ref="EL24:EN25"/>
    <mergeCell ref="EO24:EQ25"/>
    <mergeCell ref="FF20:FP21"/>
    <mergeCell ref="FR20:FV21"/>
    <mergeCell ref="FW20:FZ21"/>
    <mergeCell ref="GA20:GD21"/>
    <mergeCell ref="GE20:GH21"/>
    <mergeCell ref="GI20:GK21"/>
    <mergeCell ref="GL20:GN21"/>
    <mergeCell ref="CW22:DS22"/>
    <mergeCell ref="DU22:DY23"/>
    <mergeCell ref="DZ22:EC23"/>
    <mergeCell ref="ED22:EG23"/>
    <mergeCell ref="EH22:EK23"/>
    <mergeCell ref="EL22:EN23"/>
    <mergeCell ref="EO22:EQ23"/>
    <mergeCell ref="ET22:FP22"/>
    <mergeCell ref="FR22:FV23"/>
    <mergeCell ref="FW22:FZ23"/>
    <mergeCell ref="GA22:GD23"/>
    <mergeCell ref="GE22:GH23"/>
    <mergeCell ref="GI22:GK23"/>
    <mergeCell ref="GL22:GN23"/>
    <mergeCell ref="CW23:CZ24"/>
    <mergeCell ref="DA23:DG24"/>
    <mergeCell ref="FF16:FJ17"/>
    <mergeCell ref="FK16:FP17"/>
    <mergeCell ref="FR16:FV17"/>
    <mergeCell ref="FW16:FZ17"/>
    <mergeCell ref="GA16:GD17"/>
    <mergeCell ref="GE16:GH17"/>
    <mergeCell ref="GI16:GK17"/>
    <mergeCell ref="GL16:GN17"/>
    <mergeCell ref="EH20:EK21"/>
    <mergeCell ref="EL20:EN21"/>
    <mergeCell ref="EO20:EQ21"/>
    <mergeCell ref="ET20:EW21"/>
    <mergeCell ref="EX20:FD21"/>
    <mergeCell ref="FE20:FE21"/>
    <mergeCell ref="FF18:FJ18"/>
    <mergeCell ref="FK18:FP18"/>
    <mergeCell ref="FR18:FV19"/>
    <mergeCell ref="FW18:FZ19"/>
    <mergeCell ref="GA18:GD19"/>
    <mergeCell ref="GE18:GH19"/>
    <mergeCell ref="GI18:GK19"/>
    <mergeCell ref="GL18:GN19"/>
    <mergeCell ref="ET19:FP19"/>
    <mergeCell ref="ET17:EW18"/>
    <mergeCell ref="EX17:FD18"/>
    <mergeCell ref="FE17:FE18"/>
    <mergeCell ref="ET12:FD13"/>
    <mergeCell ref="FF12:FP13"/>
    <mergeCell ref="FR12:FV13"/>
    <mergeCell ref="FW12:FZ13"/>
    <mergeCell ref="GA12:GD13"/>
    <mergeCell ref="GE12:GH13"/>
    <mergeCell ref="GI12:GK13"/>
    <mergeCell ref="GL12:GN13"/>
    <mergeCell ref="CW14:DC15"/>
    <mergeCell ref="DD14:DG15"/>
    <mergeCell ref="DH14:DH15"/>
    <mergeCell ref="DI14:DM14"/>
    <mergeCell ref="DN14:DS14"/>
    <mergeCell ref="DU14:DY15"/>
    <mergeCell ref="DZ14:EC15"/>
    <mergeCell ref="ED14:EG15"/>
    <mergeCell ref="EH14:EK15"/>
    <mergeCell ref="EL14:EN15"/>
    <mergeCell ref="EO14:EQ15"/>
    <mergeCell ref="ET14:EZ15"/>
    <mergeCell ref="FA14:FD15"/>
    <mergeCell ref="FE14:FE15"/>
    <mergeCell ref="FF14:FJ14"/>
    <mergeCell ref="FK14:FP14"/>
    <mergeCell ref="FR14:FV15"/>
    <mergeCell ref="FW14:FZ15"/>
    <mergeCell ref="GA14:GD15"/>
    <mergeCell ref="GE14:GH15"/>
    <mergeCell ref="GI14:GK15"/>
    <mergeCell ref="GL14:GN15"/>
    <mergeCell ref="DI15:DS15"/>
    <mergeCell ref="FF15:FP15"/>
    <mergeCell ref="FC8:FV8"/>
    <mergeCell ref="GI8:GK9"/>
    <mergeCell ref="GL8:GN9"/>
    <mergeCell ref="CV9:DY9"/>
    <mergeCell ref="ES9:FV9"/>
    <mergeCell ref="CW10:DG11"/>
    <mergeCell ref="DI10:DS11"/>
    <mergeCell ref="DU10:DY11"/>
    <mergeCell ref="DZ10:EC11"/>
    <mergeCell ref="ED10:EG11"/>
    <mergeCell ref="EH10:EK11"/>
    <mergeCell ref="EL10:EN11"/>
    <mergeCell ref="EO10:EQ11"/>
    <mergeCell ref="ET10:FD11"/>
    <mergeCell ref="FF10:FP11"/>
    <mergeCell ref="FR10:FV11"/>
    <mergeCell ref="FW10:FZ11"/>
    <mergeCell ref="GA10:GD11"/>
    <mergeCell ref="GE10:GH11"/>
    <mergeCell ref="GI10:GK11"/>
    <mergeCell ref="GL10:GN11"/>
    <mergeCell ref="AY42:BA44"/>
    <mergeCell ref="BB42:BE44"/>
    <mergeCell ref="BG42:BI44"/>
    <mergeCell ref="BJ42:BM44"/>
    <mergeCell ref="BO42:BQ44"/>
    <mergeCell ref="BR42:BU44"/>
    <mergeCell ref="BW42:CB43"/>
    <mergeCell ref="CC42:CH43"/>
    <mergeCell ref="CI42:CN43"/>
    <mergeCell ref="AY33:BU33"/>
    <mergeCell ref="ET1:GO3"/>
    <mergeCell ref="CV4:ER4"/>
    <mergeCell ref="ES4:GO4"/>
    <mergeCell ref="CV5:DE8"/>
    <mergeCell ref="DF5:EQ5"/>
    <mergeCell ref="ER5:ER52"/>
    <mergeCell ref="ES5:FB8"/>
    <mergeCell ref="FC5:GN5"/>
    <mergeCell ref="GO5:GO52"/>
    <mergeCell ref="DF6:DX7"/>
    <mergeCell ref="DY6:DY7"/>
    <mergeCell ref="DZ6:EC9"/>
    <mergeCell ref="ED6:EG9"/>
    <mergeCell ref="EH6:EK9"/>
    <mergeCell ref="EL6:EQ7"/>
    <mergeCell ref="FC6:FU7"/>
    <mergeCell ref="FV6:FV7"/>
    <mergeCell ref="FW6:FZ9"/>
    <mergeCell ref="GA6:GD9"/>
    <mergeCell ref="GE6:GH9"/>
    <mergeCell ref="GI6:GN7"/>
    <mergeCell ref="DF8:DY8"/>
    <mergeCell ref="ES1:ES3"/>
    <mergeCell ref="CW12:DG13"/>
    <mergeCell ref="DI12:DS13"/>
    <mergeCell ref="DU12:DY13"/>
    <mergeCell ref="DZ12:EC13"/>
    <mergeCell ref="ED12:EG13"/>
    <mergeCell ref="EH12:EK13"/>
    <mergeCell ref="EL12:EN13"/>
    <mergeCell ref="EO12:EQ13"/>
    <mergeCell ref="CW17:CZ18"/>
    <mergeCell ref="DA17:DG18"/>
    <mergeCell ref="DH17:DH18"/>
    <mergeCell ref="CW20:CZ21"/>
    <mergeCell ref="DA20:DG21"/>
    <mergeCell ref="DH20:DH21"/>
    <mergeCell ref="DI20:DS21"/>
    <mergeCell ref="CO42:CS43"/>
    <mergeCell ref="EL8:EN9"/>
    <mergeCell ref="EO8:EQ9"/>
    <mergeCell ref="DI16:DM17"/>
    <mergeCell ref="DN16:DS17"/>
    <mergeCell ref="DU16:DY17"/>
    <mergeCell ref="DZ16:EC17"/>
    <mergeCell ref="ED16:EG17"/>
    <mergeCell ref="EH16:EK17"/>
    <mergeCell ref="EL16:EN17"/>
    <mergeCell ref="EO16:EQ17"/>
    <mergeCell ref="CW19:DS19"/>
    <mergeCell ref="DI18:DM18"/>
    <mergeCell ref="DN18:DS18"/>
    <mergeCell ref="DU18:DY19"/>
    <mergeCell ref="DZ18:EC19"/>
    <mergeCell ref="AX46:AX52"/>
    <mergeCell ref="AY46:BU46"/>
    <mergeCell ref="BV46:BV52"/>
    <mergeCell ref="AY47:BK47"/>
    <mergeCell ref="BL47:BQ47"/>
    <mergeCell ref="BR47:BU47"/>
    <mergeCell ref="BW47:CB48"/>
    <mergeCell ref="CC47:CH48"/>
    <mergeCell ref="CI47:CN48"/>
    <mergeCell ref="CO47:CS48"/>
    <mergeCell ref="AY49:BB49"/>
    <mergeCell ref="BC49:BI49"/>
    <mergeCell ref="BK49:BN49"/>
    <mergeCell ref="BO49:BU49"/>
    <mergeCell ref="BW49:CB50"/>
    <mergeCell ref="CC49:CH50"/>
    <mergeCell ref="CI49:CN50"/>
    <mergeCell ref="CO49:CS50"/>
    <mergeCell ref="AY51:BB51"/>
    <mergeCell ref="BC51:BI51"/>
    <mergeCell ref="BK51:BN51"/>
    <mergeCell ref="CI51:CN52"/>
    <mergeCell ref="CO51:CS52"/>
    <mergeCell ref="AY52:BU52"/>
    <mergeCell ref="BW45:CB46"/>
    <mergeCell ref="CC45:CS46"/>
    <mergeCell ref="BK26:BO27"/>
    <mergeCell ref="BP26:BU27"/>
    <mergeCell ref="BW26:CA27"/>
    <mergeCell ref="CB26:CE27"/>
    <mergeCell ref="CF26:CI27"/>
    <mergeCell ref="CJ26:CM27"/>
    <mergeCell ref="AY34:BK36"/>
    <mergeCell ref="BL34:BN36"/>
    <mergeCell ref="BO34:BU36"/>
    <mergeCell ref="BW34:CS35"/>
    <mergeCell ref="BW36:CB37"/>
    <mergeCell ref="CC36:CS37"/>
    <mergeCell ref="AY38:BD38"/>
    <mergeCell ref="BE38:BI38"/>
    <mergeCell ref="BJ38:BO38"/>
    <mergeCell ref="BP38:BU38"/>
    <mergeCell ref="BW38:CB39"/>
    <mergeCell ref="CC38:CH39"/>
    <mergeCell ref="CI38:CN39"/>
    <mergeCell ref="CO38:CS39"/>
    <mergeCell ref="AY39:BD40"/>
    <mergeCell ref="BE39:BI40"/>
    <mergeCell ref="BJ39:BO40"/>
    <mergeCell ref="BP39:BU40"/>
    <mergeCell ref="BW40:CB41"/>
    <mergeCell ref="CC40:CH41"/>
    <mergeCell ref="CI40:CN41"/>
    <mergeCell ref="CO40:CS41"/>
    <mergeCell ref="AY20:BB21"/>
    <mergeCell ref="BC20:BI21"/>
    <mergeCell ref="BJ20:BJ21"/>
    <mergeCell ref="BK20:BU21"/>
    <mergeCell ref="BW20:CA21"/>
    <mergeCell ref="CB20:CE21"/>
    <mergeCell ref="CF20:CI21"/>
    <mergeCell ref="CJ20:CM21"/>
    <mergeCell ref="CN20:CP21"/>
    <mergeCell ref="CN26:CP27"/>
    <mergeCell ref="CQ26:CS27"/>
    <mergeCell ref="AY28:BU28"/>
    <mergeCell ref="BW28:CA29"/>
    <mergeCell ref="CB28:CE29"/>
    <mergeCell ref="CF28:CI29"/>
    <mergeCell ref="CJ28:CM29"/>
    <mergeCell ref="CN28:CP29"/>
    <mergeCell ref="CQ28:CS29"/>
    <mergeCell ref="AY29:BB30"/>
    <mergeCell ref="BC29:BI30"/>
    <mergeCell ref="BJ29:BJ30"/>
    <mergeCell ref="BK29:BU32"/>
    <mergeCell ref="BW30:CA32"/>
    <mergeCell ref="CB30:CE32"/>
    <mergeCell ref="CF30:CI32"/>
    <mergeCell ref="CJ30:CM32"/>
    <mergeCell ref="CN30:CP32"/>
    <mergeCell ref="CQ30:CS32"/>
    <mergeCell ref="AY31:BJ31"/>
    <mergeCell ref="AY26:BB27"/>
    <mergeCell ref="BC26:BI27"/>
    <mergeCell ref="BJ26:BJ27"/>
    <mergeCell ref="AY17:BB18"/>
    <mergeCell ref="BC17:BI18"/>
    <mergeCell ref="BJ17:BJ18"/>
    <mergeCell ref="BK18:BO18"/>
    <mergeCell ref="BP18:BU18"/>
    <mergeCell ref="BW18:CA19"/>
    <mergeCell ref="CB18:CE19"/>
    <mergeCell ref="CF18:CI19"/>
    <mergeCell ref="CJ18:CM19"/>
    <mergeCell ref="CN18:CP19"/>
    <mergeCell ref="CQ18:CS19"/>
    <mergeCell ref="AY19:BU19"/>
    <mergeCell ref="CQ20:CS21"/>
    <mergeCell ref="AY22:BU22"/>
    <mergeCell ref="BW22:CA23"/>
    <mergeCell ref="CB22:CE23"/>
    <mergeCell ref="CF22:CI23"/>
    <mergeCell ref="CJ22:CM23"/>
    <mergeCell ref="CN22:CP23"/>
    <mergeCell ref="CQ22:CS23"/>
    <mergeCell ref="AY23:BB24"/>
    <mergeCell ref="BC23:BI24"/>
    <mergeCell ref="BJ23:BJ24"/>
    <mergeCell ref="BK23:BO24"/>
    <mergeCell ref="BP23:BU24"/>
    <mergeCell ref="BW24:CA25"/>
    <mergeCell ref="CB24:CE25"/>
    <mergeCell ref="CF24:CI25"/>
    <mergeCell ref="CJ24:CM25"/>
    <mergeCell ref="CN24:CP25"/>
    <mergeCell ref="CQ24:CS25"/>
    <mergeCell ref="AY25:BU25"/>
    <mergeCell ref="BJ14:BJ15"/>
    <mergeCell ref="BK14:BO14"/>
    <mergeCell ref="BP14:BU14"/>
    <mergeCell ref="BW14:CA15"/>
    <mergeCell ref="CB14:CE15"/>
    <mergeCell ref="CF14:CI15"/>
    <mergeCell ref="CJ14:CM15"/>
    <mergeCell ref="CN14:CP15"/>
    <mergeCell ref="CQ14:CS15"/>
    <mergeCell ref="BK15:BU15"/>
    <mergeCell ref="BK16:BO17"/>
    <mergeCell ref="BP16:BU17"/>
    <mergeCell ref="BW16:CA17"/>
    <mergeCell ref="CB16:CE17"/>
    <mergeCell ref="CF16:CI17"/>
    <mergeCell ref="CJ16:CM17"/>
    <mergeCell ref="CN16:CP17"/>
    <mergeCell ref="CQ16:CS17"/>
    <mergeCell ref="AX4:CT4"/>
    <mergeCell ref="AX5:BG8"/>
    <mergeCell ref="BH5:CS5"/>
    <mergeCell ref="CT5:CT52"/>
    <mergeCell ref="BH6:BZ7"/>
    <mergeCell ref="CA6:CA7"/>
    <mergeCell ref="CB6:CE9"/>
    <mergeCell ref="CF6:CI9"/>
    <mergeCell ref="CJ6:CM9"/>
    <mergeCell ref="CN6:CS7"/>
    <mergeCell ref="BH8:CA8"/>
    <mergeCell ref="CN8:CP9"/>
    <mergeCell ref="CQ8:CS9"/>
    <mergeCell ref="AX9:CA9"/>
    <mergeCell ref="AY10:BI11"/>
    <mergeCell ref="BK10:BU11"/>
    <mergeCell ref="BW10:CA11"/>
    <mergeCell ref="CB10:CE11"/>
    <mergeCell ref="CF10:CI11"/>
    <mergeCell ref="CJ10:CM11"/>
    <mergeCell ref="CN10:CP11"/>
    <mergeCell ref="CQ10:CS11"/>
    <mergeCell ref="AY12:BI13"/>
    <mergeCell ref="BK12:BU13"/>
    <mergeCell ref="BW12:CA13"/>
    <mergeCell ref="CB12:CE13"/>
    <mergeCell ref="CF12:CI13"/>
    <mergeCell ref="CJ12:CM13"/>
    <mergeCell ref="CN12:CP13"/>
    <mergeCell ref="CQ12:CS13"/>
    <mergeCell ref="AY14:BE15"/>
    <mergeCell ref="BF14:BI15"/>
    <mergeCell ref="B95:D97"/>
    <mergeCell ref="E95:H97"/>
    <mergeCell ref="J95:L97"/>
    <mergeCell ref="M95:P97"/>
    <mergeCell ref="R95:T97"/>
    <mergeCell ref="U95:X97"/>
    <mergeCell ref="Z95:AE96"/>
    <mergeCell ref="AF95:AK96"/>
    <mergeCell ref="AL95:AQ96"/>
    <mergeCell ref="A106:AW106"/>
    <mergeCell ref="AX106:CT106"/>
    <mergeCell ref="BW93:CB94"/>
    <mergeCell ref="AR95:AV96"/>
    <mergeCell ref="AY95:BA97"/>
    <mergeCell ref="BB95:BE97"/>
    <mergeCell ref="BG95:BI97"/>
    <mergeCell ref="BJ95:BM97"/>
    <mergeCell ref="BO95:BQ97"/>
    <mergeCell ref="BR95:BU97"/>
    <mergeCell ref="BW95:CB96"/>
    <mergeCell ref="CC95:CH96"/>
    <mergeCell ref="CI95:CN96"/>
    <mergeCell ref="N102:Q102"/>
    <mergeCell ref="R102:X102"/>
    <mergeCell ref="Z102:AE103"/>
    <mergeCell ref="AF102:AK103"/>
    <mergeCell ref="AL102:AQ103"/>
    <mergeCell ref="AR102:AV103"/>
    <mergeCell ref="CC98:CS99"/>
    <mergeCell ref="B105:X105"/>
    <mergeCell ref="AY105:BU105"/>
    <mergeCell ref="CO104:CS105"/>
    <mergeCell ref="O34:Q36"/>
    <mergeCell ref="R34:X36"/>
    <mergeCell ref="N20:X21"/>
    <mergeCell ref="S23:X24"/>
    <mergeCell ref="Z26:AD27"/>
    <mergeCell ref="Z34:AV35"/>
    <mergeCell ref="AF49:AK50"/>
    <mergeCell ref="AL51:AQ52"/>
    <mergeCell ref="B52:X52"/>
    <mergeCell ref="B39:G40"/>
    <mergeCell ref="H39:L40"/>
    <mergeCell ref="B51:E51"/>
    <mergeCell ref="F51:L51"/>
    <mergeCell ref="R51:X51"/>
    <mergeCell ref="B49:E49"/>
    <mergeCell ref="N49:Q49"/>
    <mergeCell ref="F49:L49"/>
    <mergeCell ref="Z45:AE46"/>
    <mergeCell ref="Z42:AE43"/>
    <mergeCell ref="Z40:AE41"/>
    <mergeCell ref="AL40:AQ41"/>
    <mergeCell ref="E42:H44"/>
    <mergeCell ref="AF40:AK41"/>
    <mergeCell ref="AL38:AQ39"/>
    <mergeCell ref="AF38:AK39"/>
    <mergeCell ref="Z38:AE39"/>
    <mergeCell ref="AT24:AV25"/>
    <mergeCell ref="AQ24:AS25"/>
    <mergeCell ref="AI24:AL25"/>
    <mergeCell ref="AE24:AH25"/>
    <mergeCell ref="AF36:AV37"/>
    <mergeCell ref="AT30:AV32"/>
    <mergeCell ref="B38:G38"/>
    <mergeCell ref="AR42:AV43"/>
    <mergeCell ref="AR40:AV41"/>
    <mergeCell ref="AR38:AV39"/>
    <mergeCell ref="AT18:AV19"/>
    <mergeCell ref="AQ18:AS19"/>
    <mergeCell ref="M17:M18"/>
    <mergeCell ref="B33:X33"/>
    <mergeCell ref="B31:M31"/>
    <mergeCell ref="N23:R24"/>
    <mergeCell ref="M29:M30"/>
    <mergeCell ref="S38:X38"/>
    <mergeCell ref="M38:R38"/>
    <mergeCell ref="F26:L27"/>
    <mergeCell ref="B29:E30"/>
    <mergeCell ref="Z36:AE37"/>
    <mergeCell ref="AI22:AL23"/>
    <mergeCell ref="AQ16:AS17"/>
    <mergeCell ref="AM16:AP17"/>
    <mergeCell ref="AI16:AL17"/>
    <mergeCell ref="AE16:AH17"/>
    <mergeCell ref="Z16:AD17"/>
    <mergeCell ref="AM18:AP19"/>
    <mergeCell ref="AI18:AL19"/>
    <mergeCell ref="F29:L30"/>
    <mergeCell ref="M26:M27"/>
    <mergeCell ref="AQ26:AS27"/>
    <mergeCell ref="AM26:AP27"/>
    <mergeCell ref="AI26:AL27"/>
    <mergeCell ref="AE22:AH23"/>
    <mergeCell ref="AT20:AV21"/>
    <mergeCell ref="AQ20:AS21"/>
    <mergeCell ref="AQ8:AS9"/>
    <mergeCell ref="AM12:AP13"/>
    <mergeCell ref="AQ12:AS13"/>
    <mergeCell ref="AF45:AV46"/>
    <mergeCell ref="Z47:AE48"/>
    <mergeCell ref="AT12:AV13"/>
    <mergeCell ref="AI20:AL21"/>
    <mergeCell ref="AE20:AH21"/>
    <mergeCell ref="Z20:AD21"/>
    <mergeCell ref="AT14:AV15"/>
    <mergeCell ref="AE10:AH11"/>
    <mergeCell ref="AQ14:AS15"/>
    <mergeCell ref="AM14:AP15"/>
    <mergeCell ref="AI14:AL15"/>
    <mergeCell ref="AL42:AQ43"/>
    <mergeCell ref="AR47:AV48"/>
    <mergeCell ref="AE18:AH19"/>
    <mergeCell ref="AT28:AV29"/>
    <mergeCell ref="AQ28:AS29"/>
    <mergeCell ref="AM28:AP29"/>
    <mergeCell ref="AI28:AL29"/>
    <mergeCell ref="AE28:AH29"/>
    <mergeCell ref="Z28:AD29"/>
    <mergeCell ref="AT26:AV27"/>
    <mergeCell ref="AE14:AH15"/>
    <mergeCell ref="AE26:AH27"/>
    <mergeCell ref="AI10:AL11"/>
    <mergeCell ref="AM10:AP11"/>
    <mergeCell ref="AQ10:AS11"/>
    <mergeCell ref="AT10:AV11"/>
    <mergeCell ref="AE12:AH13"/>
    <mergeCell ref="AI12:AL13"/>
    <mergeCell ref="F17:L18"/>
    <mergeCell ref="B20:E21"/>
    <mergeCell ref="F20:L21"/>
    <mergeCell ref="B23:E24"/>
    <mergeCell ref="AD6:AD7"/>
    <mergeCell ref="K8:AD8"/>
    <mergeCell ref="A9:AD9"/>
    <mergeCell ref="I14:L15"/>
    <mergeCell ref="K6:AC7"/>
    <mergeCell ref="Z30:AD32"/>
    <mergeCell ref="Z14:AD15"/>
    <mergeCell ref="B22:X22"/>
    <mergeCell ref="M23:M24"/>
    <mergeCell ref="M20:M21"/>
    <mergeCell ref="Z10:AD11"/>
    <mergeCell ref="Z12:AD13"/>
    <mergeCell ref="B14:H15"/>
    <mergeCell ref="Z24:AD25"/>
    <mergeCell ref="B12:L13"/>
    <mergeCell ref="N10:X11"/>
    <mergeCell ref="N12:X13"/>
    <mergeCell ref="Z18:AD19"/>
    <mergeCell ref="B26:E27"/>
    <mergeCell ref="B10:L11"/>
    <mergeCell ref="Z22:AD23"/>
    <mergeCell ref="F23:L24"/>
    <mergeCell ref="O47:T47"/>
    <mergeCell ref="B47:N47"/>
    <mergeCell ref="U47:X47"/>
    <mergeCell ref="AM20:AP21"/>
    <mergeCell ref="AM24:AP25"/>
    <mergeCell ref="AT22:AV23"/>
    <mergeCell ref="AQ22:AS23"/>
    <mergeCell ref="AM22:AP23"/>
    <mergeCell ref="N26:R27"/>
    <mergeCell ref="S26:X27"/>
    <mergeCell ref="AT16:AV17"/>
    <mergeCell ref="A4:AW4"/>
    <mergeCell ref="AW5:AW52"/>
    <mergeCell ref="N16:R17"/>
    <mergeCell ref="S16:X17"/>
    <mergeCell ref="N18:R18"/>
    <mergeCell ref="S18:X18"/>
    <mergeCell ref="AM6:AP9"/>
    <mergeCell ref="AI6:AL9"/>
    <mergeCell ref="AE6:AH9"/>
    <mergeCell ref="B34:N36"/>
    <mergeCell ref="B19:X19"/>
    <mergeCell ref="A5:J8"/>
    <mergeCell ref="K5:AV5"/>
    <mergeCell ref="AQ6:AV7"/>
    <mergeCell ref="AT8:AV9"/>
    <mergeCell ref="B25:X25"/>
    <mergeCell ref="H38:L38"/>
    <mergeCell ref="M14:M15"/>
    <mergeCell ref="N29:X32"/>
    <mergeCell ref="A46:A52"/>
    <mergeCell ref="B17:E18"/>
    <mergeCell ref="ES54:ES56"/>
    <mergeCell ref="ET54:GO56"/>
    <mergeCell ref="ES213:ES215"/>
    <mergeCell ref="ET213:GO215"/>
    <mergeCell ref="Y46:Y52"/>
    <mergeCell ref="B42:D44"/>
    <mergeCell ref="J42:L44"/>
    <mergeCell ref="M42:P44"/>
    <mergeCell ref="R42:T44"/>
    <mergeCell ref="U42:X44"/>
    <mergeCell ref="AR49:AV50"/>
    <mergeCell ref="AR51:AV52"/>
    <mergeCell ref="N14:R14"/>
    <mergeCell ref="S14:X14"/>
    <mergeCell ref="M39:R40"/>
    <mergeCell ref="S39:X40"/>
    <mergeCell ref="N51:Q51"/>
    <mergeCell ref="N15:X15"/>
    <mergeCell ref="Z51:AE52"/>
    <mergeCell ref="AF51:AK52"/>
    <mergeCell ref="B46:X46"/>
    <mergeCell ref="AL49:AQ50"/>
    <mergeCell ref="AF47:AK48"/>
    <mergeCell ref="AL47:AQ48"/>
    <mergeCell ref="AE30:AH32"/>
    <mergeCell ref="AI30:AL32"/>
    <mergeCell ref="AM30:AP32"/>
    <mergeCell ref="AQ30:AS32"/>
    <mergeCell ref="B28:X28"/>
    <mergeCell ref="Z49:AE50"/>
    <mergeCell ref="AF42:AK43"/>
    <mergeCell ref="R49:X49"/>
  </mergeCells>
  <phoneticPr fontId="20" type="noConversion"/>
  <dataValidations count="2">
    <dataValidation allowBlank="1" showInputMessage="1" showErrorMessage="1" sqref="P46:T46 T33:X38 S33:S39 R42 N51 B51 N49 F49 R49 R51 F51 O50:Q50 B49 C50:E50 M49:M51 G50:L50 S50:X50 C46:N46 B46:B47 O46:O47 U46:U47 N33:R38 B42 B41:X41 E42 J42 B45:U45 V45:X46 BT53:CT53 CW266:DQ1048576 FA1:FD38 CU1 B52:X52 AY200:BU200 BE4:BE39 BJ4:BJ39 AX4:AX46 BB201 BV4:BV46 BG201 AY204:BR204 BS204:BU205 AY211:BU211 BW164:BW211 BX164:CS202 ER164:ER211 DI208 DA208 DM208 DM210 DA210 DJ209:DL209 CW208 CX209:CZ209 DH208:DH210 DB209:DG209 DN209:DS209 CX205:DI205 BK4:BU28 CW205:CW206 CT4:CT52 DJ205:DJ206 DP205:DP206 DI192:DM197 Z4:Z52 AW4:AW52 AA4:AV43 BW4:CS4 AZ4:BD38 AY4:AY39 AY147:BU147 BO42 CW1:CW39 DD1:DG38 DC1:DC39 BK51 DH1:DH39 AY51 BK49 BC49 BO49 BO51 BC51 BL50:BN50 AY49 AZ50:BB50 BJ49:BJ51 BD50:BI50 BP50:BU50 AZ46:BK46 AY46:AY47 BL46:BL47 BR46:BR47 BK33:BO38 AY42 AY41:BU41 CV1:CV46 BB42 DT1:DT46 BG42 AY45:BR45 BS45:BU46 AY52:BU52 BW5:BW52 BX5:CS43 DI1:DS28 ER1:ER52 ET266:FN1048576 DR53:ER53 DU1:EQ4 AA45:AV52 BB148 BG148 EZ1:EZ39 FE1:FE39 ES1:ES46 AY151:BR151 FQ1:FQ46 BS151:BU152 AY158:BU158 BW111:BW158 BX111:CS149 ER111:ER158 DI155 DA155 BC102 DM155 BT265:CT1048576 DM157 DT54:DT99 CV265:CV1048576 CW201 A4:A46 A265:A1048576 DA157 CU267:CU1048576 CW213:CW251 FF1:FP28 N4:X28 FR1:GN4 Y4:Y46 M4:M39 H4:H39 I4:L38 B4:B39 C4:G38 A1 ET160:ET198 BX45:CS52 B266:V1048576 DJ156:DL156 FO53:XFD53 CW155 CX156:CZ156 BO102 DH155:DH157 DB156:DG156 DN156:DS156 CX152:DI152 CW152:CW153 DJ152:DJ153 DP152:DP153 DI139:DM144 BT212:CT212 CW148 AZ163:BD197 AY163:AY198 CW147:DS147 BF163:BI197 BE163:BE198 BJ163:BJ198 CZ148 BV163:BV205 DE148 CW151:DP151 DQ151:DS152 CW158:DS158 DU111:DU158 DV111:EQ149 DV151:EQ158 DK152:DO152 DO139:DS144 AW111:AW158 R148 N157 CT111:CT158 BO148 CW200:DS200 BK157 AY157 BK155 DM148 DI157 DN139:DN145 BK163:BU187 CW157 B157 N155 FJ148 F155 FF157 CX160:DB197 R155 CW160:CW198 ET157 DD160:DG197 DC160:DC198 DH160:DH198 R157 AX163:AX205 FF155 F157 EX155 O156:Q156 FJ155 B155 FJ157 C156:E156 EX157 M155:M157 FG156:FI156 G156:L156 BO104 ET155 ES160:ES205 DD213:DG250 BC104 DC213:DC251 BL103:BN103 DH213:DH251 AY102 CZ201 AZ103:BB103 BJ102:BJ104 DE201 BD103:BI103 CW204:DP204 BP103:BU103 DQ204:DS205 AZ99:BK99 CW211:DS211 AY99:AY100 DU164:DU211 BL99:BL100 DV164:EQ202 BR99:BR100 DV204:EQ211 BK86:BO91 DK205:DO205 AY95 DO192:DS197 AY94:BU94 AW164:AW211 BB95 DT107:DT152 R201 DI54:DS81 DI107:DS134 BG95 N210 AY98:BR98 CT164:CT211 BS98:BU99 BO201 AY105:BU105 S156:X156 BK210 FO106:XFD106 BW58:BW105 AY210 BX58:CS96 ES213:ES258 ER54:ER105 BW110:CT110 DR106:ES106 AX57:AX99 FA107:FD144 EZ54:EZ92 EZ107:EZ145 FE54:FE92 FE107:FE145 FQ54:FQ99 ES107:ES152 FF54:FP81 FR107:GN110 A110:A152 Z57:AV57 Z110:AW110 N57:X81 FQ107:FQ152 DU54:EQ57 AZ57:BD91 FF107:FP134 EU156:EW156 N110:X134 EU54:EY91 C152:N152 Y57:Y99 DT160:DT205 FE155:FE157 B152:B153 EY156:FD156 O152:O153 DI160:DS187 FK156:FP156 U152:U153 EU152:FF152 N139:R144 ET152:ET153 B148 BW163:CT163 FG152:FG153 FA160:FD197 EZ160:EZ198 FE160:FE198 FQ160:FQ205 A163:A205 Z163:AW163 FF160:FP187 N163:X187 Y163:Y205 M163:M198 H163:H198 I163:L197 B163:B198 C163:G197 EU160:EY197 A159:A160 B147:X147 FM152:FM153 E148 FF139:FJ144 CX54:DB91 J148 ET148 B151:U151 ET147:FP147 V151:X152 EW148 B158:X158 FB148 Z111:Z158 ET151:FM151 AA111:AV149 FN151:FP152 AX216:AX258 AA151:AV158 ET158:FP158 P152:T152 FR111:FR158 T139:X144 FS111:GN149 S139:S145 BX151:CS158 A212:A213 EU1:EY38 CW51 FO212:XFD212 DI49 DA49 BK208 DM49 DT213:DT258 FS151:GN158 AY266:BS1048576 Y110:Y152 DM51 M57:M92 M110:M145 H57:H92 H110:H145 I57:L91 I110:L144 B57:B92 B110:B145 C57:G91 C110:G144 ET51 A106:A107 EU107:EY144 A53:A54 ET107:ET145 DI102 DM201 DA102 DI210 DM102 DN192:DN198 DM104 DI213:DS240 DA104 CW210 DJ103:DL103 B210 CW102 N208 CX103:CZ103 FJ201 DH102:DH104 F208 DB103:DG103 FF210 DN103:DS103 CX99:DI99 BW216:CT216 CW99:CW100 DR265:ES1048576 DJ99:DJ100 FA213:FD250 DP99:DP100 EZ213:EZ251 DI86:DM91 FE213:FE251 CW95 FQ213:FQ258 CW94:DS94 A216:A258 CZ95 Z216:AW216 DE95 FF213:FP240 CW98:DP98 N216:X240 DQ98:DS99 FR213:GN216 CW105:DS105 Y216:Y258 DU58:DU105 M216:M251 DV58:EQ96 H216:H251 DV98:EQ105 I216:L250 DK99:DO99 B216:B251 DO86:DS91 FO159:XFD159 FR54:GN57 C216:G250 EU213:EY250 BM152:BQ152 DA51 DJ50:DL50 CW49 CX50:CZ50 DH49:DH51 FO265:XFD1048576 DB50:DG50 DN50:DS50 CX46:DI46 CW46:CW47 DJ46:DJ47 DP46:DP47 DI33:DM38 CW42 CW41:DS41 CZ42 DE42 CW45:DP45 DQ45:DS46 CW52:DS52 DU5:DU52 DV5:EQ43 DV45:EQ52 DK46:DO46 DO33:DS38 DN33:DN39 FH152:FL152 BQ139:BU144 FR160:GN163 DU107:ER110 ET54:ET92 ET213:ET251 CT57:CT105 FF49 R208 EX49 ET210 FJ49 R210 FJ51 FF208 EX51 FK245:FK251 FG50:FI50 BM46:BQ46 ET49 BQ33:BU38 EU50:EW50 BP33:BP39 FE49:FE51 CX1:DB38 EY50:FD50 DM42 FK50:FP50 DI51 EU46:FF46 GO1:XFD52 ET46:ET47 ET1:ET39 FG46:FG47 FJ42 FM46:FM47 FF51 FF33:FJ38 AW57:AW105 ET42 A57:A99 ET41:FP41 R95 EW42 N104 FB42 BW57:CS57 ET45:FM45 FN45:FP46 BO95 ET52:FP52 BK104 FR5:FR52 AY104 FS5:GN43 BK102 FS45:GN52 DM95 FH46:FL46 DI104 FL33:FP38 FA54:FD91 BT106:CT106 BT159:CT159 DN86:DN92 CW104 W106:AX106 W159:AX159 ES53:ES99 AZ110:BD144 FK33:FK39 AY110:AY145 B104 AY57:AY92 BF57:BI91 BF110:BI144 BE57:BE92 BE110:BE145 BJ57:BJ92 BJ110:BJ145 N102 FJ95 BV57:BV99 AX110:AX152 F102 FF104 R102 ET104 R104 FF102 F104 EX102 O103:Q103 FJ102 B102 FJ104 C103:E103 EX104 M102:M104 FG103:FI103 G103:L103 ET102 S103:X103 EU103:EW103 C99:N99 FE102:FE104 B99:B100 EY103:FD103 O99:O100 FK103:FP103 U99:U100 EU99:FF99 N86:R91 ET99:ET100 B95 FG99:FG100 B94:X94 FM99:FM100 E95 FF86:FJ91 J95 ET95 B98:U98 BV110:BV152 ET94:FP94 BK57:BU81 BK110:BU134 V98:X99 EW95 B105:X105 FB95 Z58:Z105 ET98:FM98 AA58:AV96 FN98:FP99 AA98:AV105 ET105:FP105 P99:T99 FR58:FR105 CW54:CW92 CX107:DB144 T86:X91 FS58:GN96 S86:S92 CW107:CW145 BX98:CS105 FS98:GN105 DD54:DG91 DD107:DG144 DC54:DC92 DC107:DC145 DH54:DH92 DH107:DH145 BM99:BQ99 FH99:FL99 BF4:BI38 CU54 BQ86:BU91 FL86:FP91 BP86:BP92 FK86:FK92 FL139:FP144 BP139:BP145 FK139:FK145 F210 EX208 O209:Q209 FJ208 B208 FJ210 C209:E209 EX210 M208:M210 FG209:FI209 G209:L209 ET208 S209:X209 EU209:EW209 C205:N205 FE208:FE210 B205:B206 EY209:FD209 O205:O206 FK209:FP209 U205:U206 EU205:FF205 N192:R197 ET205:ET206 B201 FG205:FG206 B200:X200 CU160 FM205:FM206 W265:AX1048576 AZ216:BD250 AY216:AY251 E201 BF216:BI250 BE216:BE251 BJ216:BJ251 FF192:FJ197 BV216:BV258 J201 ET201 B204:U204 ET200:FP200 V204:X205 EW201 B211:X211 FB201 Z164:Z211 ET204:FM204 AA164:AV202 FN204:FP205 AA204:AV211 ET211:FP211 P205:T205 FR164:FR211 T192:X197 FS164:GN202 S192:S198 BX204:CS211 BK216:BU240 FS204:GN211 BM205:BQ205 FH205:FL205 BQ192:BU197 FL192:FP197 BP192:BP198 DU160:ER163 FK192:FK198 BC155 BO155 BO157 BC157 BL156:BN156 AY155 AZ156:BB156 BJ155:BJ157 BD156:BI156 BP156:BU156 AZ152:BK152 AY152:AY153 BL152:BL153 BR152:BR153 BK139:BO144 AY148 BC208 BO208 BO210 BC210 BL209:BN209 AY208 AZ209:BB209 BJ208:BJ210 BD209:BI209 BP209:BU209 AZ205:BK205 AY205:AY206 BL205:BL206 BR205:BR206 BK192:BO197 AY201 BC261 BO261 BO263 BC263 BL262:BN262 AY261 AZ262:BB262 BJ261:BJ263 BD262:BI262 BP262:BU262 AZ258:BK258 AY258:AY259 BL258:BL259 BR258:BR259 BK245:BO250 AY254 AY253:BU253 BB254 BG254 AY257:BR257 BS257:BU258 AY264:BU264 BW217:BW264 BX217:CS255 ER217:ER264 DI261 DA261 DM261 DM263 DA263 DJ262:DL262 CW261 CX262:CZ262 DH261:DH263 DB262:DG262 DN262:DS262 CX258:DI258 CW258:CW259 DJ258:DJ259 DP258:DP259 DI245:DM250 CW254 CW253:DS253 CZ254 DE254 CW257:DP257 DQ257:DS258 CW264:DS264 DU217:DU264 DV217:EQ255 DV257:EQ264 DK258:DO258 DO245:DS250 AW217:AW264 R254 N263 CT217:CT264 BO254 BK263 AY263 BK261 DM254 DI263 DN245:DN251 CW263 B263 N261 FJ254 F261 FF263 R261 ET263 R263 FF261 F263 EX261 O262:Q262 FJ261 B261 FJ263 C262:E262 EX263 M261:M263 FG262:FI262 G262:L262 ET261 S262:X262 EU262:EW262 C258:N258 FE261:FE263 B258:B259 EY262:FD262 O258:O259 FK262:FP262 U258:U259 EU258:FF258 N245:R250 ET258:ET259 B254 FG258:FG259 B253:X253 FM258:FM259 E254 FF245:FJ250 J254 ET254 B257:U257 ET253:FP253 V257:X258 EW254 B264:X264 FB254 Z217:Z264 ET257:FM257 AA217:AV255 FN257:FP258 AA257:AV264 ET264:FP264 P258:T258 FR217:FR264 T245:X250 FS217:GN255 S245:S251 BX257:CS264 FS257:GN264 BM258:BQ258 FH258:FL258 BQ245:BU250 FL245:FP250 BP245:BP251 GO54:XFD105 W53:AX53 CV53:CV99 GO107:XFD158 CV106:CV152 CU107 GO160:XFD211 DR159:ES159 CV159:CV205 GO213:XFD264 W212:AX212 DR212:ES212 CV212:CV258 CX213:DB250 CU213 DU213:ER216" xr:uid="{4684F21D-E0F4-4C35-9500-826D40591910}"/>
    <dataValidation type="list" allowBlank="1" showInputMessage="1" showErrorMessage="1" sqref="N29:X32 BK188:BU191 BK29:BU32 BK135:BU138 DI135:DS138 N135:X138 BK82:BU85 DI188:DS191 FF135:FP138 DI29:DS32 DI82:DS85 N188:X191 FF29:FP32 FF188:FP191 N82:X85 FF82:FP85 BK241:BU244 DI241:DS244 N241:X244 FF241:FP244" xr:uid="{6CB00740-FAD8-4F58-BFE9-3EB1B0B7DCE6}">
      <formula1>$B$32:$I$32</formula1>
    </dataValidation>
  </dataValidations>
  <printOptions horizontalCentered="1" verticalCentered="1"/>
  <pageMargins left="0.43307086614173229" right="0.43307086614173229" top="1.7716535433070868" bottom="1.7716535433070868" header="0" footer="0"/>
  <pageSetup paperSize="9" scale="75" pageOrder="overThenDown"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41257-0463-4A48-8E71-D70935E74152}">
  <sheetPr>
    <tabColor rgb="FF006878"/>
    <pageSetUpPr fitToPage="1"/>
  </sheetPr>
  <dimension ref="A1:HI549"/>
  <sheetViews>
    <sheetView workbookViewId="0">
      <selection activeCell="AQ6" sqref="AQ6:AV7"/>
    </sheetView>
  </sheetViews>
  <sheetFormatPr defaultColWidth="12.625" defaultRowHeight="15" customHeight="1" x14ac:dyDescent="0.2"/>
  <cols>
    <col min="1" max="196" width="1.625" style="3" customWidth="1"/>
    <col min="197" max="197" width="1.5" style="3" customWidth="1"/>
    <col min="198" max="16384" width="12.625" style="3"/>
  </cols>
  <sheetData>
    <row r="1" spans="1:197" ht="6.75" customHeight="1" x14ac:dyDescent="0.2">
      <c r="A1" s="1048"/>
      <c r="B1" s="1051" t="s">
        <v>70</v>
      </c>
      <c r="C1" s="1051"/>
      <c r="D1" s="1051"/>
      <c r="E1" s="1051"/>
      <c r="F1" s="1051"/>
      <c r="G1" s="1051"/>
      <c r="H1" s="1051"/>
      <c r="I1" s="1051"/>
      <c r="J1" s="1051"/>
      <c r="K1" s="1051"/>
      <c r="L1" s="1051"/>
      <c r="M1" s="1051"/>
      <c r="N1" s="1051"/>
      <c r="O1" s="1051"/>
      <c r="P1" s="1051"/>
      <c r="Q1" s="1051"/>
      <c r="R1" s="1051"/>
      <c r="S1" s="1051"/>
      <c r="T1" s="1051"/>
      <c r="U1" s="1051"/>
      <c r="V1" s="1051"/>
      <c r="W1" s="1051"/>
      <c r="X1" s="1051"/>
      <c r="Y1" s="1051"/>
      <c r="Z1" s="1051"/>
      <c r="AA1" s="1051"/>
      <c r="AB1" s="1051"/>
      <c r="AC1" s="1051"/>
      <c r="AD1" s="1051"/>
      <c r="AE1" s="1051"/>
      <c r="AF1" s="1051"/>
      <c r="AG1" s="1051"/>
      <c r="AH1" s="1051"/>
      <c r="AI1" s="1051"/>
      <c r="AJ1" s="1051"/>
      <c r="AK1" s="1051"/>
      <c r="AL1" s="1051"/>
      <c r="AM1" s="1051"/>
      <c r="AN1" s="1051"/>
      <c r="AO1" s="1051"/>
      <c r="AP1" s="1051"/>
      <c r="AQ1" s="1051"/>
      <c r="AR1" s="1051"/>
      <c r="AS1" s="1051"/>
      <c r="AT1" s="1051"/>
      <c r="AU1" s="1051"/>
      <c r="AV1" s="1051"/>
      <c r="AW1" s="1051"/>
      <c r="AX1" s="1054"/>
      <c r="AY1" s="1054"/>
      <c r="AZ1" s="1054"/>
      <c r="BA1" s="1054"/>
      <c r="BB1" s="1054"/>
      <c r="BC1" s="1054"/>
      <c r="BD1" s="1054"/>
      <c r="BE1" s="1054"/>
      <c r="BF1" s="1054"/>
      <c r="BG1" s="1054"/>
      <c r="BH1" s="1054"/>
      <c r="BI1" s="1054"/>
      <c r="BJ1" s="1054"/>
      <c r="BK1" s="1054"/>
      <c r="BL1" s="1054"/>
      <c r="BM1" s="1054"/>
      <c r="BN1" s="1054"/>
      <c r="BO1" s="1054"/>
      <c r="BP1" s="1054"/>
      <c r="BQ1" s="1054"/>
      <c r="BR1" s="1054"/>
      <c r="BS1" s="1054"/>
      <c r="BT1" s="1054"/>
      <c r="BU1" s="1054"/>
      <c r="BV1" s="1054"/>
      <c r="BW1" s="1054"/>
      <c r="BX1" s="1054"/>
      <c r="BY1" s="1054"/>
      <c r="BZ1" s="1054"/>
      <c r="CA1" s="1054"/>
      <c r="CB1" s="1054"/>
      <c r="CC1" s="1054"/>
      <c r="CD1" s="1054"/>
      <c r="CE1" s="1054"/>
      <c r="CF1" s="1054"/>
      <c r="CG1" s="1054"/>
      <c r="CH1" s="1054"/>
      <c r="CI1" s="1054"/>
      <c r="CJ1" s="1054"/>
      <c r="CK1" s="1054"/>
      <c r="CL1" s="1054"/>
      <c r="CM1" s="1054"/>
      <c r="CN1" s="1054"/>
      <c r="CO1" s="1054"/>
      <c r="CP1" s="1054"/>
      <c r="CQ1" s="1054"/>
      <c r="CR1" s="1054"/>
      <c r="CS1" s="1054"/>
      <c r="CT1" s="1054"/>
      <c r="CV1" s="1048"/>
      <c r="CW1" s="1051" t="s">
        <v>71</v>
      </c>
      <c r="CX1" s="1051"/>
      <c r="CY1" s="1051"/>
      <c r="CZ1" s="1051"/>
      <c r="DA1" s="1051"/>
      <c r="DB1" s="1051"/>
      <c r="DC1" s="1051"/>
      <c r="DD1" s="1051"/>
      <c r="DE1" s="1051"/>
      <c r="DF1" s="1051"/>
      <c r="DG1" s="1051"/>
      <c r="DH1" s="1051"/>
      <c r="DI1" s="1051"/>
      <c r="DJ1" s="1051"/>
      <c r="DK1" s="1051"/>
      <c r="DL1" s="1051"/>
      <c r="DM1" s="1051"/>
      <c r="DN1" s="1051"/>
      <c r="DO1" s="1051"/>
      <c r="DP1" s="1051"/>
      <c r="DQ1" s="1051"/>
      <c r="DR1" s="1051"/>
      <c r="DS1" s="1051"/>
      <c r="DT1" s="1051"/>
      <c r="DU1" s="1051"/>
      <c r="DV1" s="1051"/>
      <c r="DW1" s="1051"/>
      <c r="DX1" s="1051"/>
      <c r="DY1" s="1051"/>
      <c r="DZ1" s="1051"/>
      <c r="EA1" s="1051"/>
      <c r="EB1" s="1051"/>
      <c r="EC1" s="1051"/>
      <c r="ED1" s="1051"/>
      <c r="EE1" s="1051"/>
      <c r="EF1" s="1051"/>
      <c r="EG1" s="1051"/>
      <c r="EH1" s="1051"/>
      <c r="EI1" s="1051"/>
      <c r="EJ1" s="1051"/>
      <c r="EK1" s="1051"/>
      <c r="EL1" s="1051"/>
      <c r="EM1" s="1051"/>
      <c r="EN1" s="1051"/>
      <c r="EO1" s="1051"/>
      <c r="EP1" s="1051"/>
      <c r="EQ1" s="1051"/>
      <c r="ER1" s="1051"/>
      <c r="ES1" s="918" t="s">
        <v>70</v>
      </c>
      <c r="ET1" s="918"/>
      <c r="EU1" s="918"/>
      <c r="EV1" s="918"/>
      <c r="EW1" s="918"/>
      <c r="EX1" s="918"/>
      <c r="EY1" s="918"/>
      <c r="EZ1" s="918"/>
      <c r="FA1" s="918"/>
      <c r="FB1" s="918"/>
      <c r="FC1" s="918"/>
      <c r="FD1" s="918"/>
      <c r="FE1" s="918"/>
      <c r="FF1" s="918"/>
      <c r="FG1" s="918"/>
      <c r="FH1" s="918"/>
      <c r="FI1" s="918"/>
      <c r="FJ1" s="918"/>
      <c r="FK1" s="918"/>
      <c r="FL1" s="918"/>
      <c r="FM1" s="918"/>
      <c r="FN1" s="918"/>
      <c r="FO1" s="918"/>
      <c r="FP1" s="918"/>
      <c r="FQ1" s="918"/>
      <c r="FR1" s="918"/>
      <c r="FS1" s="918"/>
      <c r="FT1" s="918"/>
      <c r="FU1" s="918"/>
      <c r="FV1" s="918"/>
      <c r="FW1" s="918"/>
      <c r="FX1" s="918"/>
      <c r="FY1" s="918"/>
      <c r="FZ1" s="918"/>
      <c r="GA1" s="918"/>
      <c r="GB1" s="918"/>
      <c r="GC1" s="918"/>
      <c r="GD1" s="918"/>
      <c r="GE1" s="918"/>
      <c r="GF1" s="918"/>
      <c r="GG1" s="918"/>
      <c r="GH1" s="918"/>
      <c r="GI1" s="918"/>
      <c r="GJ1" s="918"/>
      <c r="GK1" s="918"/>
      <c r="GL1" s="918"/>
      <c r="GM1" s="918"/>
      <c r="GN1" s="918"/>
      <c r="GO1" s="918"/>
    </row>
    <row r="2" spans="1:197" ht="6.75" customHeight="1" x14ac:dyDescent="0.2">
      <c r="A2" s="1049"/>
      <c r="B2" s="1052"/>
      <c r="C2" s="1052"/>
      <c r="D2" s="1052"/>
      <c r="E2" s="1052"/>
      <c r="F2" s="1052"/>
      <c r="G2" s="1052"/>
      <c r="H2" s="1052"/>
      <c r="I2" s="1052"/>
      <c r="J2" s="1052"/>
      <c r="K2" s="1052"/>
      <c r="L2" s="1052"/>
      <c r="M2" s="1052"/>
      <c r="N2" s="1052"/>
      <c r="O2" s="1052"/>
      <c r="P2" s="1052"/>
      <c r="Q2" s="1052"/>
      <c r="R2" s="1052"/>
      <c r="S2" s="1052"/>
      <c r="T2" s="1052"/>
      <c r="U2" s="1052"/>
      <c r="V2" s="1052"/>
      <c r="W2" s="1052"/>
      <c r="X2" s="1052"/>
      <c r="Y2" s="1052"/>
      <c r="Z2" s="1052"/>
      <c r="AA2" s="1052"/>
      <c r="AB2" s="1052"/>
      <c r="AC2" s="1052"/>
      <c r="AD2" s="1052"/>
      <c r="AE2" s="1052"/>
      <c r="AF2" s="1052"/>
      <c r="AG2" s="1052"/>
      <c r="AH2" s="1052"/>
      <c r="AI2" s="1052"/>
      <c r="AJ2" s="1052"/>
      <c r="AK2" s="1052"/>
      <c r="AL2" s="1052"/>
      <c r="AM2" s="1052"/>
      <c r="AN2" s="1052"/>
      <c r="AO2" s="1052"/>
      <c r="AP2" s="1052"/>
      <c r="AQ2" s="1052"/>
      <c r="AR2" s="1052"/>
      <c r="AS2" s="1052"/>
      <c r="AT2" s="1052"/>
      <c r="AU2" s="1052"/>
      <c r="AV2" s="1052"/>
      <c r="AW2" s="1052"/>
      <c r="AX2" s="1055"/>
      <c r="AY2" s="1055"/>
      <c r="AZ2" s="1055"/>
      <c r="BA2" s="1055"/>
      <c r="BB2" s="1055"/>
      <c r="BC2" s="1055"/>
      <c r="BD2" s="1055"/>
      <c r="BE2" s="1055"/>
      <c r="BF2" s="1055"/>
      <c r="BG2" s="1055"/>
      <c r="BH2" s="1055"/>
      <c r="BI2" s="1055"/>
      <c r="BJ2" s="1055"/>
      <c r="BK2" s="1055"/>
      <c r="BL2" s="1055"/>
      <c r="BM2" s="1055"/>
      <c r="BN2" s="1055"/>
      <c r="BO2" s="1055"/>
      <c r="BP2" s="1055"/>
      <c r="BQ2" s="1055"/>
      <c r="BR2" s="1055"/>
      <c r="BS2" s="1055"/>
      <c r="BT2" s="1055"/>
      <c r="BU2" s="1055"/>
      <c r="BV2" s="1055"/>
      <c r="BW2" s="1055"/>
      <c r="BX2" s="1055"/>
      <c r="BY2" s="1055"/>
      <c r="BZ2" s="1055"/>
      <c r="CA2" s="1055"/>
      <c r="CB2" s="1055"/>
      <c r="CC2" s="1055"/>
      <c r="CD2" s="1055"/>
      <c r="CE2" s="1055"/>
      <c r="CF2" s="1055"/>
      <c r="CG2" s="1055"/>
      <c r="CH2" s="1055"/>
      <c r="CI2" s="1055"/>
      <c r="CJ2" s="1055"/>
      <c r="CK2" s="1055"/>
      <c r="CL2" s="1055"/>
      <c r="CM2" s="1055"/>
      <c r="CN2" s="1055"/>
      <c r="CO2" s="1055"/>
      <c r="CP2" s="1055"/>
      <c r="CQ2" s="1055"/>
      <c r="CR2" s="1055"/>
      <c r="CS2" s="1055"/>
      <c r="CT2" s="1055"/>
      <c r="CV2" s="1049"/>
      <c r="CW2" s="1052"/>
      <c r="CX2" s="1052"/>
      <c r="CY2" s="1052"/>
      <c r="CZ2" s="1052"/>
      <c r="DA2" s="1052"/>
      <c r="DB2" s="1052"/>
      <c r="DC2" s="1052"/>
      <c r="DD2" s="1052"/>
      <c r="DE2" s="1052"/>
      <c r="DF2" s="1052"/>
      <c r="DG2" s="1052"/>
      <c r="DH2" s="1052"/>
      <c r="DI2" s="1052"/>
      <c r="DJ2" s="1052"/>
      <c r="DK2" s="1052"/>
      <c r="DL2" s="1052"/>
      <c r="DM2" s="1052"/>
      <c r="DN2" s="1052"/>
      <c r="DO2" s="1052"/>
      <c r="DP2" s="1052"/>
      <c r="DQ2" s="1052"/>
      <c r="DR2" s="1052"/>
      <c r="DS2" s="1052"/>
      <c r="DT2" s="1052"/>
      <c r="DU2" s="1052"/>
      <c r="DV2" s="1052"/>
      <c r="DW2" s="1052"/>
      <c r="DX2" s="1052"/>
      <c r="DY2" s="1052"/>
      <c r="DZ2" s="1052"/>
      <c r="EA2" s="1052"/>
      <c r="EB2" s="1052"/>
      <c r="EC2" s="1052"/>
      <c r="ED2" s="1052"/>
      <c r="EE2" s="1052"/>
      <c r="EF2" s="1052"/>
      <c r="EG2" s="1052"/>
      <c r="EH2" s="1052"/>
      <c r="EI2" s="1052"/>
      <c r="EJ2" s="1052"/>
      <c r="EK2" s="1052"/>
      <c r="EL2" s="1052"/>
      <c r="EM2" s="1052"/>
      <c r="EN2" s="1052"/>
      <c r="EO2" s="1052"/>
      <c r="EP2" s="1052"/>
      <c r="EQ2" s="1052"/>
      <c r="ER2" s="1052"/>
      <c r="ES2" s="919"/>
      <c r="ET2" s="919"/>
      <c r="EU2" s="919"/>
      <c r="EV2" s="919"/>
      <c r="EW2" s="919"/>
      <c r="EX2" s="919"/>
      <c r="EY2" s="919"/>
      <c r="EZ2" s="919"/>
      <c r="FA2" s="919"/>
      <c r="FB2" s="919"/>
      <c r="FC2" s="919"/>
      <c r="FD2" s="919"/>
      <c r="FE2" s="919"/>
      <c r="FF2" s="919"/>
      <c r="FG2" s="919"/>
      <c r="FH2" s="919"/>
      <c r="FI2" s="919"/>
      <c r="FJ2" s="919"/>
      <c r="FK2" s="919"/>
      <c r="FL2" s="919"/>
      <c r="FM2" s="919"/>
      <c r="FN2" s="919"/>
      <c r="FO2" s="919"/>
      <c r="FP2" s="919"/>
      <c r="FQ2" s="919"/>
      <c r="FR2" s="919"/>
      <c r="FS2" s="919"/>
      <c r="FT2" s="919"/>
      <c r="FU2" s="919"/>
      <c r="FV2" s="919"/>
      <c r="FW2" s="919"/>
      <c r="FX2" s="919"/>
      <c r="FY2" s="919"/>
      <c r="FZ2" s="919"/>
      <c r="GA2" s="919"/>
      <c r="GB2" s="919"/>
      <c r="GC2" s="919"/>
      <c r="GD2" s="919"/>
      <c r="GE2" s="919"/>
      <c r="GF2" s="919"/>
      <c r="GG2" s="919"/>
      <c r="GH2" s="919"/>
      <c r="GI2" s="919"/>
      <c r="GJ2" s="919"/>
      <c r="GK2" s="919"/>
      <c r="GL2" s="919"/>
      <c r="GM2" s="919"/>
      <c r="GN2" s="919"/>
      <c r="GO2" s="919"/>
    </row>
    <row r="3" spans="1:197" ht="6.75" customHeight="1" x14ac:dyDescent="0.2">
      <c r="A3" s="1050"/>
      <c r="B3" s="1053"/>
      <c r="C3" s="1053"/>
      <c r="D3" s="1053"/>
      <c r="E3" s="1053"/>
      <c r="F3" s="1053"/>
      <c r="G3" s="1053"/>
      <c r="H3" s="1053"/>
      <c r="I3" s="1053"/>
      <c r="J3" s="1053"/>
      <c r="K3" s="1053"/>
      <c r="L3" s="1053"/>
      <c r="M3" s="1053"/>
      <c r="N3" s="1053"/>
      <c r="O3" s="1053"/>
      <c r="P3" s="1053"/>
      <c r="Q3" s="1053"/>
      <c r="R3" s="1053"/>
      <c r="S3" s="1053"/>
      <c r="T3" s="1053"/>
      <c r="U3" s="1053"/>
      <c r="V3" s="1053"/>
      <c r="W3" s="1053"/>
      <c r="X3" s="1053"/>
      <c r="Y3" s="1053"/>
      <c r="Z3" s="1053"/>
      <c r="AA3" s="1053"/>
      <c r="AB3" s="1053"/>
      <c r="AC3" s="1053"/>
      <c r="AD3" s="1053"/>
      <c r="AE3" s="1053"/>
      <c r="AF3" s="1053"/>
      <c r="AG3" s="1053"/>
      <c r="AH3" s="1053"/>
      <c r="AI3" s="1053"/>
      <c r="AJ3" s="1053"/>
      <c r="AK3" s="1053"/>
      <c r="AL3" s="1053"/>
      <c r="AM3" s="1053"/>
      <c r="AN3" s="1053"/>
      <c r="AO3" s="1053"/>
      <c r="AP3" s="1053"/>
      <c r="AQ3" s="1053"/>
      <c r="AR3" s="1053"/>
      <c r="AS3" s="1053"/>
      <c r="AT3" s="1053"/>
      <c r="AU3" s="1053"/>
      <c r="AV3" s="1053"/>
      <c r="AW3" s="1053"/>
      <c r="AX3" s="1056"/>
      <c r="AY3" s="1056"/>
      <c r="AZ3" s="1056"/>
      <c r="BA3" s="1056"/>
      <c r="BB3" s="1056"/>
      <c r="BC3" s="1056"/>
      <c r="BD3" s="1056"/>
      <c r="BE3" s="1056"/>
      <c r="BF3" s="1056"/>
      <c r="BG3" s="1056"/>
      <c r="BH3" s="1056"/>
      <c r="BI3" s="1056"/>
      <c r="BJ3" s="1056"/>
      <c r="BK3" s="1056"/>
      <c r="BL3" s="1056"/>
      <c r="BM3" s="1056"/>
      <c r="BN3" s="1056"/>
      <c r="BO3" s="1056"/>
      <c r="BP3" s="1056"/>
      <c r="BQ3" s="1056"/>
      <c r="BR3" s="1056"/>
      <c r="BS3" s="1056"/>
      <c r="BT3" s="1056"/>
      <c r="BU3" s="1056"/>
      <c r="BV3" s="1056"/>
      <c r="BW3" s="1056"/>
      <c r="BX3" s="1056"/>
      <c r="BY3" s="1056"/>
      <c r="BZ3" s="1056"/>
      <c r="CA3" s="1056"/>
      <c r="CB3" s="1056"/>
      <c r="CC3" s="1056"/>
      <c r="CD3" s="1056"/>
      <c r="CE3" s="1056"/>
      <c r="CF3" s="1056"/>
      <c r="CG3" s="1056"/>
      <c r="CH3" s="1056"/>
      <c r="CI3" s="1056"/>
      <c r="CJ3" s="1056"/>
      <c r="CK3" s="1056"/>
      <c r="CL3" s="1056"/>
      <c r="CM3" s="1056"/>
      <c r="CN3" s="1056"/>
      <c r="CO3" s="1056"/>
      <c r="CP3" s="1056"/>
      <c r="CQ3" s="1056"/>
      <c r="CR3" s="1056"/>
      <c r="CS3" s="1056"/>
      <c r="CT3" s="1056"/>
      <c r="CV3" s="1050"/>
      <c r="CW3" s="1053"/>
      <c r="CX3" s="1053"/>
      <c r="CY3" s="1053"/>
      <c r="CZ3" s="1053"/>
      <c r="DA3" s="1053"/>
      <c r="DB3" s="1053"/>
      <c r="DC3" s="1053"/>
      <c r="DD3" s="1053"/>
      <c r="DE3" s="1053"/>
      <c r="DF3" s="1053"/>
      <c r="DG3" s="1053"/>
      <c r="DH3" s="1053"/>
      <c r="DI3" s="1053"/>
      <c r="DJ3" s="1053"/>
      <c r="DK3" s="1053"/>
      <c r="DL3" s="1053"/>
      <c r="DM3" s="1053"/>
      <c r="DN3" s="1053"/>
      <c r="DO3" s="1053"/>
      <c r="DP3" s="1053"/>
      <c r="DQ3" s="1053"/>
      <c r="DR3" s="1053"/>
      <c r="DS3" s="1053"/>
      <c r="DT3" s="1053"/>
      <c r="DU3" s="1053"/>
      <c r="DV3" s="1053"/>
      <c r="DW3" s="1053"/>
      <c r="DX3" s="1053"/>
      <c r="DY3" s="1053"/>
      <c r="DZ3" s="1053"/>
      <c r="EA3" s="1053"/>
      <c r="EB3" s="1053"/>
      <c r="EC3" s="1053"/>
      <c r="ED3" s="1053"/>
      <c r="EE3" s="1053"/>
      <c r="EF3" s="1053"/>
      <c r="EG3" s="1053"/>
      <c r="EH3" s="1053"/>
      <c r="EI3" s="1053"/>
      <c r="EJ3" s="1053"/>
      <c r="EK3" s="1053"/>
      <c r="EL3" s="1053"/>
      <c r="EM3" s="1053"/>
      <c r="EN3" s="1053"/>
      <c r="EO3" s="1053"/>
      <c r="EP3" s="1053"/>
      <c r="EQ3" s="1053"/>
      <c r="ER3" s="1053"/>
      <c r="ES3" s="920"/>
      <c r="ET3" s="920"/>
      <c r="EU3" s="920"/>
      <c r="EV3" s="920"/>
      <c r="EW3" s="920"/>
      <c r="EX3" s="920"/>
      <c r="EY3" s="920"/>
      <c r="EZ3" s="920"/>
      <c r="FA3" s="920"/>
      <c r="FB3" s="920"/>
      <c r="FC3" s="920"/>
      <c r="FD3" s="920"/>
      <c r="FE3" s="920"/>
      <c r="FF3" s="920"/>
      <c r="FG3" s="920"/>
      <c r="FH3" s="920"/>
      <c r="FI3" s="920"/>
      <c r="FJ3" s="920"/>
      <c r="FK3" s="920"/>
      <c r="FL3" s="920"/>
      <c r="FM3" s="920"/>
      <c r="FN3" s="920"/>
      <c r="FO3" s="920"/>
      <c r="FP3" s="920"/>
      <c r="FQ3" s="920"/>
      <c r="FR3" s="920"/>
      <c r="FS3" s="920"/>
      <c r="FT3" s="920"/>
      <c r="FU3" s="920"/>
      <c r="FV3" s="920"/>
      <c r="FW3" s="920"/>
      <c r="FX3" s="920"/>
      <c r="FY3" s="920"/>
      <c r="FZ3" s="920"/>
      <c r="GA3" s="920"/>
      <c r="GB3" s="920"/>
      <c r="GC3" s="920"/>
      <c r="GD3" s="920"/>
      <c r="GE3" s="920"/>
      <c r="GF3" s="920"/>
      <c r="GG3" s="920"/>
      <c r="GH3" s="920"/>
      <c r="GI3" s="920"/>
      <c r="GJ3" s="920"/>
      <c r="GK3" s="920"/>
      <c r="GL3" s="920"/>
      <c r="GM3" s="920"/>
      <c r="GN3" s="920"/>
      <c r="GO3" s="920"/>
    </row>
    <row r="4" spans="1:197" ht="3.75" customHeight="1" x14ac:dyDescent="0.25">
      <c r="A4" s="741"/>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1"/>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c r="CK4" s="742"/>
      <c r="CL4" s="742"/>
      <c r="CM4" s="742"/>
      <c r="CN4" s="742"/>
      <c r="CO4" s="742"/>
      <c r="CP4" s="742"/>
      <c r="CQ4" s="742"/>
      <c r="CR4" s="742"/>
      <c r="CS4" s="742"/>
      <c r="CT4" s="742"/>
      <c r="CV4" s="741"/>
      <c r="CW4" s="742"/>
      <c r="CX4" s="742"/>
      <c r="CY4" s="742"/>
      <c r="CZ4" s="742"/>
      <c r="DA4" s="742"/>
      <c r="DB4" s="742"/>
      <c r="DC4" s="742"/>
      <c r="DD4" s="742"/>
      <c r="DE4" s="742"/>
      <c r="DF4" s="742"/>
      <c r="DG4" s="742"/>
      <c r="DH4" s="742"/>
      <c r="DI4" s="742"/>
      <c r="DJ4" s="742"/>
      <c r="DK4" s="742"/>
      <c r="DL4" s="742"/>
      <c r="DM4" s="742"/>
      <c r="DN4" s="742"/>
      <c r="DO4" s="742"/>
      <c r="DP4" s="742"/>
      <c r="DQ4" s="742"/>
      <c r="DR4" s="742"/>
      <c r="DS4" s="742"/>
      <c r="DT4" s="742"/>
      <c r="DU4" s="742"/>
      <c r="DV4" s="742"/>
      <c r="DW4" s="742"/>
      <c r="DX4" s="742"/>
      <c r="DY4" s="742"/>
      <c r="DZ4" s="742"/>
      <c r="EA4" s="742"/>
      <c r="EB4" s="742"/>
      <c r="EC4" s="742"/>
      <c r="ED4" s="742"/>
      <c r="EE4" s="742"/>
      <c r="EF4" s="742"/>
      <c r="EG4" s="742"/>
      <c r="EH4" s="742"/>
      <c r="EI4" s="742"/>
      <c r="EJ4" s="742"/>
      <c r="EK4" s="742"/>
      <c r="EL4" s="742"/>
      <c r="EM4" s="742"/>
      <c r="EN4" s="742"/>
      <c r="EO4" s="742"/>
      <c r="EP4" s="742"/>
      <c r="EQ4" s="742"/>
      <c r="ER4" s="742"/>
      <c r="ES4" s="741"/>
      <c r="ET4" s="742"/>
      <c r="EU4" s="742"/>
      <c r="EV4" s="742"/>
      <c r="EW4" s="742"/>
      <c r="EX4" s="742"/>
      <c r="EY4" s="742"/>
      <c r="EZ4" s="742"/>
      <c r="FA4" s="742"/>
      <c r="FB4" s="742"/>
      <c r="FC4" s="742"/>
      <c r="FD4" s="742"/>
      <c r="FE4" s="742"/>
      <c r="FF4" s="742"/>
      <c r="FG4" s="742"/>
      <c r="FH4" s="742"/>
      <c r="FI4" s="742"/>
      <c r="FJ4" s="742"/>
      <c r="FK4" s="742"/>
      <c r="FL4" s="742"/>
      <c r="FM4" s="742"/>
      <c r="FN4" s="742"/>
      <c r="FO4" s="742"/>
      <c r="FP4" s="742"/>
      <c r="FQ4" s="742"/>
      <c r="FR4" s="742"/>
      <c r="FS4" s="742"/>
      <c r="FT4" s="742"/>
      <c r="FU4" s="742"/>
      <c r="FV4" s="742"/>
      <c r="FW4" s="742"/>
      <c r="FX4" s="742"/>
      <c r="FY4" s="742"/>
      <c r="FZ4" s="742"/>
      <c r="GA4" s="742"/>
      <c r="GB4" s="742"/>
      <c r="GC4" s="742"/>
      <c r="GD4" s="742"/>
      <c r="GE4" s="742"/>
      <c r="GF4" s="742"/>
      <c r="GG4" s="742"/>
      <c r="GH4" s="742"/>
      <c r="GI4" s="742"/>
      <c r="GJ4" s="742"/>
      <c r="GK4" s="742"/>
      <c r="GL4" s="742"/>
      <c r="GM4" s="742"/>
      <c r="GN4" s="742"/>
      <c r="GO4" s="742"/>
    </row>
    <row r="5" spans="1:197" ht="5.25" customHeight="1" x14ac:dyDescent="0.25">
      <c r="A5" s="1013" t="str">
        <f>'ANNUAL SUMMARY'!$B$5</f>
        <v>MANUFACTURER &amp; MODEL</v>
      </c>
      <c r="B5" s="1014"/>
      <c r="C5" s="1014"/>
      <c r="D5" s="1014"/>
      <c r="E5" s="1014"/>
      <c r="F5" s="1014"/>
      <c r="G5" s="1014"/>
      <c r="H5" s="1014"/>
      <c r="I5" s="1014"/>
      <c r="J5" s="1014"/>
      <c r="K5" s="1019"/>
      <c r="L5" s="1019"/>
      <c r="M5" s="1019"/>
      <c r="N5" s="1019"/>
      <c r="O5" s="1019"/>
      <c r="P5" s="1019"/>
      <c r="Q5" s="1019"/>
      <c r="R5" s="1019"/>
      <c r="S5" s="1019"/>
      <c r="T5" s="1019"/>
      <c r="U5" s="1019"/>
      <c r="V5" s="1019"/>
      <c r="W5" s="1019"/>
      <c r="X5" s="1019"/>
      <c r="Y5" s="1019"/>
      <c r="Z5" s="1019"/>
      <c r="AA5" s="1019"/>
      <c r="AB5" s="1019"/>
      <c r="AC5" s="1019"/>
      <c r="AD5" s="1019"/>
      <c r="AE5" s="1019"/>
      <c r="AF5" s="1019"/>
      <c r="AG5" s="1019"/>
      <c r="AH5" s="1019"/>
      <c r="AI5" s="1019"/>
      <c r="AJ5" s="1019"/>
      <c r="AK5" s="1019"/>
      <c r="AL5" s="1019"/>
      <c r="AM5" s="1019"/>
      <c r="AN5" s="1019"/>
      <c r="AO5" s="1019"/>
      <c r="AP5" s="1019"/>
      <c r="AQ5" s="1019"/>
      <c r="AR5" s="1019"/>
      <c r="AS5" s="1019"/>
      <c r="AT5" s="1019"/>
      <c r="AU5" s="1019"/>
      <c r="AV5" s="1019"/>
      <c r="AW5" s="744"/>
      <c r="AX5" s="1013" t="str">
        <f>'ANNUAL SUMMARY'!$B$5</f>
        <v>MANUFACTURER &amp; MODEL</v>
      </c>
      <c r="AY5" s="1014"/>
      <c r="AZ5" s="1014"/>
      <c r="BA5" s="1014"/>
      <c r="BB5" s="1014"/>
      <c r="BC5" s="1014"/>
      <c r="BD5" s="1014"/>
      <c r="BE5" s="1014"/>
      <c r="BF5" s="1014"/>
      <c r="BG5" s="1014"/>
      <c r="BH5" s="1019"/>
      <c r="BI5" s="1019"/>
      <c r="BJ5" s="1019"/>
      <c r="BK5" s="1019"/>
      <c r="BL5" s="1019"/>
      <c r="BM5" s="1019"/>
      <c r="BN5" s="1019"/>
      <c r="BO5" s="1019"/>
      <c r="BP5" s="1019"/>
      <c r="BQ5" s="1019"/>
      <c r="BR5" s="1019"/>
      <c r="BS5" s="1019"/>
      <c r="BT5" s="1019"/>
      <c r="BU5" s="1019"/>
      <c r="BV5" s="1019"/>
      <c r="BW5" s="1019"/>
      <c r="BX5" s="1019"/>
      <c r="BY5" s="1019"/>
      <c r="BZ5" s="1019"/>
      <c r="CA5" s="1019"/>
      <c r="CB5" s="1019"/>
      <c r="CC5" s="1019"/>
      <c r="CD5" s="1019"/>
      <c r="CE5" s="1019"/>
      <c r="CF5" s="1019"/>
      <c r="CG5" s="1019"/>
      <c r="CH5" s="1019"/>
      <c r="CI5" s="1019"/>
      <c r="CJ5" s="1019"/>
      <c r="CK5" s="1019"/>
      <c r="CL5" s="1019"/>
      <c r="CM5" s="1019"/>
      <c r="CN5" s="1019"/>
      <c r="CO5" s="1019"/>
      <c r="CP5" s="1019"/>
      <c r="CQ5" s="1019"/>
      <c r="CR5" s="1019"/>
      <c r="CS5" s="1019"/>
      <c r="CT5" s="744"/>
      <c r="CV5" s="1013" t="str">
        <f>'ANNUAL SUMMARY'!$B$5</f>
        <v>MANUFACTURER &amp; MODEL</v>
      </c>
      <c r="CW5" s="1014"/>
      <c r="CX5" s="1014"/>
      <c r="CY5" s="1014"/>
      <c r="CZ5" s="1014"/>
      <c r="DA5" s="1014"/>
      <c r="DB5" s="1014"/>
      <c r="DC5" s="1014"/>
      <c r="DD5" s="1014"/>
      <c r="DE5" s="1014"/>
      <c r="DF5" s="1019"/>
      <c r="DG5" s="1019"/>
      <c r="DH5" s="1019"/>
      <c r="DI5" s="1019"/>
      <c r="DJ5" s="1019"/>
      <c r="DK5" s="1019"/>
      <c r="DL5" s="1019"/>
      <c r="DM5" s="1019"/>
      <c r="DN5" s="1019"/>
      <c r="DO5" s="1019"/>
      <c r="DP5" s="1019"/>
      <c r="DQ5" s="1019"/>
      <c r="DR5" s="1019"/>
      <c r="DS5" s="1019"/>
      <c r="DT5" s="1019"/>
      <c r="DU5" s="1019"/>
      <c r="DV5" s="1019"/>
      <c r="DW5" s="1019"/>
      <c r="DX5" s="1019"/>
      <c r="DY5" s="1019"/>
      <c r="DZ5" s="1019"/>
      <c r="EA5" s="1019"/>
      <c r="EB5" s="1019"/>
      <c r="EC5" s="1019"/>
      <c r="ED5" s="1019"/>
      <c r="EE5" s="1019"/>
      <c r="EF5" s="1019"/>
      <c r="EG5" s="1019"/>
      <c r="EH5" s="1019"/>
      <c r="EI5" s="1019"/>
      <c r="EJ5" s="1019"/>
      <c r="EK5" s="1019"/>
      <c r="EL5" s="1019"/>
      <c r="EM5" s="1019"/>
      <c r="EN5" s="1019"/>
      <c r="EO5" s="1019"/>
      <c r="EP5" s="1019"/>
      <c r="EQ5" s="1019"/>
      <c r="ER5" s="744"/>
      <c r="ES5" s="1013" t="str">
        <f>'ANNUAL SUMMARY'!$B$5</f>
        <v>MANUFACTURER &amp; MODEL</v>
      </c>
      <c r="ET5" s="1014"/>
      <c r="EU5" s="1014"/>
      <c r="EV5" s="1014"/>
      <c r="EW5" s="1014"/>
      <c r="EX5" s="1014"/>
      <c r="EY5" s="1014"/>
      <c r="EZ5" s="1014"/>
      <c r="FA5" s="1014"/>
      <c r="FB5" s="1014"/>
      <c r="FC5" s="1019"/>
      <c r="FD5" s="1019"/>
      <c r="FE5" s="1019"/>
      <c r="FF5" s="1019"/>
      <c r="FG5" s="1019"/>
      <c r="FH5" s="1019"/>
      <c r="FI5" s="1019"/>
      <c r="FJ5" s="1019"/>
      <c r="FK5" s="1019"/>
      <c r="FL5" s="1019"/>
      <c r="FM5" s="1019"/>
      <c r="FN5" s="1019"/>
      <c r="FO5" s="1019"/>
      <c r="FP5" s="1019"/>
      <c r="FQ5" s="1019"/>
      <c r="FR5" s="1019"/>
      <c r="FS5" s="1019"/>
      <c r="FT5" s="1019"/>
      <c r="FU5" s="1019"/>
      <c r="FV5" s="1019"/>
      <c r="FW5" s="1019"/>
      <c r="FX5" s="1019"/>
      <c r="FY5" s="1019"/>
      <c r="FZ5" s="1019"/>
      <c r="GA5" s="1019"/>
      <c r="GB5" s="1019"/>
      <c r="GC5" s="1019"/>
      <c r="GD5" s="1019"/>
      <c r="GE5" s="1019"/>
      <c r="GF5" s="1019"/>
      <c r="GG5" s="1019"/>
      <c r="GH5" s="1019"/>
      <c r="GI5" s="1019"/>
      <c r="GJ5" s="1019"/>
      <c r="GK5" s="1019"/>
      <c r="GL5" s="1019"/>
      <c r="GM5" s="1019"/>
      <c r="GN5" s="1019"/>
      <c r="GO5" s="744"/>
    </row>
    <row r="6" spans="1:197" ht="11.25" customHeight="1" x14ac:dyDescent="0.2">
      <c r="A6" s="1015"/>
      <c r="B6" s="1016"/>
      <c r="C6" s="1016"/>
      <c r="D6" s="1016"/>
      <c r="E6" s="1016"/>
      <c r="F6" s="1016"/>
      <c r="G6" s="1016"/>
      <c r="H6" s="1016"/>
      <c r="I6" s="1016"/>
      <c r="J6" s="1016"/>
      <c r="K6" s="807"/>
      <c r="L6" s="807"/>
      <c r="M6" s="807"/>
      <c r="N6" s="807"/>
      <c r="O6" s="807"/>
      <c r="P6" s="807"/>
      <c r="Q6" s="807"/>
      <c r="R6" s="807"/>
      <c r="S6" s="807"/>
      <c r="T6" s="807"/>
      <c r="U6" s="807"/>
      <c r="V6" s="807"/>
      <c r="W6" s="807"/>
      <c r="X6" s="807"/>
      <c r="Y6" s="807"/>
      <c r="Z6" s="807"/>
      <c r="AA6" s="807"/>
      <c r="AB6" s="807"/>
      <c r="AC6" s="807"/>
      <c r="AD6" s="1020"/>
      <c r="AE6" s="1021" t="str">
        <f>IF('FRONT PAGE'!$A$1="www.fly-logics.com","PIC",0)</f>
        <v>PIC</v>
      </c>
      <c r="AF6" s="1022"/>
      <c r="AG6" s="1022"/>
      <c r="AH6" s="1023"/>
      <c r="AI6" s="1027" t="str">
        <f>IF('FRONT PAGE'!$A$1="www.fly-logics.com","SIC",0)</f>
        <v>SIC</v>
      </c>
      <c r="AJ6" s="1022"/>
      <c r="AK6" s="1022"/>
      <c r="AL6" s="1023"/>
      <c r="AM6" s="1027" t="str">
        <f>IF('FRONT PAGE'!$A$1="www.fly-logics.com","INSTR.",0)</f>
        <v>INSTR.</v>
      </c>
      <c r="AN6" s="1022"/>
      <c r="AO6" s="1022"/>
      <c r="AP6" s="1022"/>
      <c r="AQ6" s="1027" t="str">
        <f>'ANNUAL SUMMARY'!$AR$5</f>
        <v>Landings</v>
      </c>
      <c r="AR6" s="1022"/>
      <c r="AS6" s="1022"/>
      <c r="AT6" s="1022"/>
      <c r="AU6" s="1022"/>
      <c r="AV6" s="1035"/>
      <c r="AW6" s="744"/>
      <c r="AX6" s="1015"/>
      <c r="AY6" s="1016"/>
      <c r="AZ6" s="1016"/>
      <c r="BA6" s="1016"/>
      <c r="BB6" s="1016"/>
      <c r="BC6" s="1016"/>
      <c r="BD6" s="1016"/>
      <c r="BE6" s="1016"/>
      <c r="BF6" s="1016"/>
      <c r="BG6" s="1016"/>
      <c r="BH6" s="807"/>
      <c r="BI6" s="807"/>
      <c r="BJ6" s="807"/>
      <c r="BK6" s="807"/>
      <c r="BL6" s="807"/>
      <c r="BM6" s="807"/>
      <c r="BN6" s="807"/>
      <c r="BO6" s="807"/>
      <c r="BP6" s="807"/>
      <c r="BQ6" s="807"/>
      <c r="BR6" s="807"/>
      <c r="BS6" s="807"/>
      <c r="BT6" s="807"/>
      <c r="BU6" s="807"/>
      <c r="BV6" s="807"/>
      <c r="BW6" s="807"/>
      <c r="BX6" s="807"/>
      <c r="BY6" s="807"/>
      <c r="BZ6" s="807"/>
      <c r="CA6" s="1020"/>
      <c r="CB6" s="1021" t="str">
        <f>IF('FRONT PAGE'!$A$1="www.fly-logics.com","PIC",0)</f>
        <v>PIC</v>
      </c>
      <c r="CC6" s="1022"/>
      <c r="CD6" s="1022"/>
      <c r="CE6" s="1023"/>
      <c r="CF6" s="1027" t="str">
        <f>IF('FRONT PAGE'!$A$1="www.fly-logics.com","SIC",0)</f>
        <v>SIC</v>
      </c>
      <c r="CG6" s="1022"/>
      <c r="CH6" s="1022"/>
      <c r="CI6" s="1023"/>
      <c r="CJ6" s="1027" t="str">
        <f>IF('FRONT PAGE'!$A$1="www.fly-logics.com","INSTR.",0)</f>
        <v>INSTR.</v>
      </c>
      <c r="CK6" s="1022"/>
      <c r="CL6" s="1022"/>
      <c r="CM6" s="1022"/>
      <c r="CN6" s="1027" t="str">
        <f>'ANNUAL SUMMARY'!$AR$5</f>
        <v>Landings</v>
      </c>
      <c r="CO6" s="1022"/>
      <c r="CP6" s="1022"/>
      <c r="CQ6" s="1022"/>
      <c r="CR6" s="1022"/>
      <c r="CS6" s="1035"/>
      <c r="CT6" s="744"/>
      <c r="CV6" s="1015"/>
      <c r="CW6" s="1016"/>
      <c r="CX6" s="1016"/>
      <c r="CY6" s="1016"/>
      <c r="CZ6" s="1016"/>
      <c r="DA6" s="1016"/>
      <c r="DB6" s="1016"/>
      <c r="DC6" s="1016"/>
      <c r="DD6" s="1016"/>
      <c r="DE6" s="1016"/>
      <c r="DF6" s="807"/>
      <c r="DG6" s="807"/>
      <c r="DH6" s="807"/>
      <c r="DI6" s="807"/>
      <c r="DJ6" s="807"/>
      <c r="DK6" s="807"/>
      <c r="DL6" s="807"/>
      <c r="DM6" s="807"/>
      <c r="DN6" s="807"/>
      <c r="DO6" s="807"/>
      <c r="DP6" s="807"/>
      <c r="DQ6" s="807"/>
      <c r="DR6" s="807"/>
      <c r="DS6" s="807"/>
      <c r="DT6" s="807"/>
      <c r="DU6" s="807"/>
      <c r="DV6" s="807"/>
      <c r="DW6" s="807"/>
      <c r="DX6" s="807"/>
      <c r="DY6" s="1020"/>
      <c r="DZ6" s="1021" t="str">
        <f>IF('FRONT PAGE'!$A$1="www.fly-logics.com","PIC",0)</f>
        <v>PIC</v>
      </c>
      <c r="EA6" s="1022"/>
      <c r="EB6" s="1022"/>
      <c r="EC6" s="1023"/>
      <c r="ED6" s="1027" t="str">
        <f>IF('FRONT PAGE'!$A$1="www.fly-logics.com","SIC",0)</f>
        <v>SIC</v>
      </c>
      <c r="EE6" s="1022"/>
      <c r="EF6" s="1022"/>
      <c r="EG6" s="1023"/>
      <c r="EH6" s="1027" t="str">
        <f>IF('FRONT PAGE'!$A$1="www.fly-logics.com","INSTR.",0)</f>
        <v>INSTR.</v>
      </c>
      <c r="EI6" s="1022"/>
      <c r="EJ6" s="1022"/>
      <c r="EK6" s="1022"/>
      <c r="EL6" s="1027" t="str">
        <f>'ANNUAL SUMMARY'!$AR$5</f>
        <v>Landings</v>
      </c>
      <c r="EM6" s="1022"/>
      <c r="EN6" s="1022"/>
      <c r="EO6" s="1022"/>
      <c r="EP6" s="1022"/>
      <c r="EQ6" s="1035"/>
      <c r="ER6" s="744"/>
      <c r="ES6" s="1015"/>
      <c r="ET6" s="1016"/>
      <c r="EU6" s="1016"/>
      <c r="EV6" s="1016"/>
      <c r="EW6" s="1016"/>
      <c r="EX6" s="1016"/>
      <c r="EY6" s="1016"/>
      <c r="EZ6" s="1016"/>
      <c r="FA6" s="1016"/>
      <c r="FB6" s="1016"/>
      <c r="FC6" s="807"/>
      <c r="FD6" s="807"/>
      <c r="FE6" s="807"/>
      <c r="FF6" s="807"/>
      <c r="FG6" s="807"/>
      <c r="FH6" s="807"/>
      <c r="FI6" s="807"/>
      <c r="FJ6" s="807"/>
      <c r="FK6" s="807"/>
      <c r="FL6" s="807"/>
      <c r="FM6" s="807"/>
      <c r="FN6" s="807"/>
      <c r="FO6" s="807"/>
      <c r="FP6" s="807"/>
      <c r="FQ6" s="807"/>
      <c r="FR6" s="807"/>
      <c r="FS6" s="807"/>
      <c r="FT6" s="807"/>
      <c r="FU6" s="807"/>
      <c r="FV6" s="1020"/>
      <c r="FW6" s="1021" t="str">
        <f>IF('FRONT PAGE'!$A$1="www.fly-logics.com","PIC",0)</f>
        <v>PIC</v>
      </c>
      <c r="FX6" s="1022"/>
      <c r="FY6" s="1022"/>
      <c r="FZ6" s="1023"/>
      <c r="GA6" s="1027" t="str">
        <f>IF('FRONT PAGE'!$A$1="www.fly-logics.com","SIC",0)</f>
        <v>SIC</v>
      </c>
      <c r="GB6" s="1022"/>
      <c r="GC6" s="1022"/>
      <c r="GD6" s="1023"/>
      <c r="GE6" s="1027" t="str">
        <f>IF('FRONT PAGE'!$A$1="www.fly-logics.com","INSTR.",0)</f>
        <v>INSTR.</v>
      </c>
      <c r="GF6" s="1022"/>
      <c r="GG6" s="1022"/>
      <c r="GH6" s="1022"/>
      <c r="GI6" s="1027" t="str">
        <f>'ANNUAL SUMMARY'!$AR$5</f>
        <v>Landings</v>
      </c>
      <c r="GJ6" s="1022"/>
      <c r="GK6" s="1022"/>
      <c r="GL6" s="1022"/>
      <c r="GM6" s="1022"/>
      <c r="GN6" s="1035"/>
      <c r="GO6" s="744"/>
    </row>
    <row r="7" spans="1:197" ht="5.25" customHeight="1" x14ac:dyDescent="0.2">
      <c r="A7" s="1015"/>
      <c r="B7" s="1016"/>
      <c r="C7" s="1016"/>
      <c r="D7" s="1016"/>
      <c r="E7" s="1016"/>
      <c r="F7" s="1016"/>
      <c r="G7" s="1016"/>
      <c r="H7" s="1016"/>
      <c r="I7" s="1016"/>
      <c r="J7" s="1016"/>
      <c r="K7" s="807"/>
      <c r="L7" s="807"/>
      <c r="M7" s="807"/>
      <c r="N7" s="807"/>
      <c r="O7" s="807"/>
      <c r="P7" s="807"/>
      <c r="Q7" s="807"/>
      <c r="R7" s="807"/>
      <c r="S7" s="807"/>
      <c r="T7" s="807"/>
      <c r="U7" s="807"/>
      <c r="V7" s="807"/>
      <c r="W7" s="807"/>
      <c r="X7" s="807"/>
      <c r="Y7" s="807"/>
      <c r="Z7" s="807"/>
      <c r="AA7" s="807"/>
      <c r="AB7" s="807"/>
      <c r="AC7" s="807"/>
      <c r="AD7" s="1020"/>
      <c r="AE7" s="1024"/>
      <c r="AF7" s="1025"/>
      <c r="AG7" s="1025"/>
      <c r="AH7" s="1026"/>
      <c r="AI7" s="1028"/>
      <c r="AJ7" s="1025"/>
      <c r="AK7" s="1025"/>
      <c r="AL7" s="1026"/>
      <c r="AM7" s="1028"/>
      <c r="AN7" s="1025"/>
      <c r="AO7" s="1025"/>
      <c r="AP7" s="1025"/>
      <c r="AQ7" s="1036"/>
      <c r="AR7" s="1037"/>
      <c r="AS7" s="1037"/>
      <c r="AT7" s="1037"/>
      <c r="AU7" s="1037"/>
      <c r="AV7" s="1038"/>
      <c r="AW7" s="744"/>
      <c r="AX7" s="1015"/>
      <c r="AY7" s="1016"/>
      <c r="AZ7" s="1016"/>
      <c r="BA7" s="1016"/>
      <c r="BB7" s="1016"/>
      <c r="BC7" s="1016"/>
      <c r="BD7" s="1016"/>
      <c r="BE7" s="1016"/>
      <c r="BF7" s="1016"/>
      <c r="BG7" s="1016"/>
      <c r="BH7" s="807"/>
      <c r="BI7" s="807"/>
      <c r="BJ7" s="807"/>
      <c r="BK7" s="807"/>
      <c r="BL7" s="807"/>
      <c r="BM7" s="807"/>
      <c r="BN7" s="807"/>
      <c r="BO7" s="807"/>
      <c r="BP7" s="807"/>
      <c r="BQ7" s="807"/>
      <c r="BR7" s="807"/>
      <c r="BS7" s="807"/>
      <c r="BT7" s="807"/>
      <c r="BU7" s="807"/>
      <c r="BV7" s="807"/>
      <c r="BW7" s="807"/>
      <c r="BX7" s="807"/>
      <c r="BY7" s="807"/>
      <c r="BZ7" s="807"/>
      <c r="CA7" s="1020"/>
      <c r="CB7" s="1024"/>
      <c r="CC7" s="1025"/>
      <c r="CD7" s="1025"/>
      <c r="CE7" s="1026"/>
      <c r="CF7" s="1028"/>
      <c r="CG7" s="1025"/>
      <c r="CH7" s="1025"/>
      <c r="CI7" s="1026"/>
      <c r="CJ7" s="1028"/>
      <c r="CK7" s="1025"/>
      <c r="CL7" s="1025"/>
      <c r="CM7" s="1025"/>
      <c r="CN7" s="1036"/>
      <c r="CO7" s="1037"/>
      <c r="CP7" s="1037"/>
      <c r="CQ7" s="1037"/>
      <c r="CR7" s="1037"/>
      <c r="CS7" s="1038"/>
      <c r="CT7" s="744"/>
      <c r="CV7" s="1015"/>
      <c r="CW7" s="1016"/>
      <c r="CX7" s="1016"/>
      <c r="CY7" s="1016"/>
      <c r="CZ7" s="1016"/>
      <c r="DA7" s="1016"/>
      <c r="DB7" s="1016"/>
      <c r="DC7" s="1016"/>
      <c r="DD7" s="1016"/>
      <c r="DE7" s="1016"/>
      <c r="DF7" s="807"/>
      <c r="DG7" s="807"/>
      <c r="DH7" s="807"/>
      <c r="DI7" s="807"/>
      <c r="DJ7" s="807"/>
      <c r="DK7" s="807"/>
      <c r="DL7" s="807"/>
      <c r="DM7" s="807"/>
      <c r="DN7" s="807"/>
      <c r="DO7" s="807"/>
      <c r="DP7" s="807"/>
      <c r="DQ7" s="807"/>
      <c r="DR7" s="807"/>
      <c r="DS7" s="807"/>
      <c r="DT7" s="807"/>
      <c r="DU7" s="807"/>
      <c r="DV7" s="807"/>
      <c r="DW7" s="807"/>
      <c r="DX7" s="807"/>
      <c r="DY7" s="1020"/>
      <c r="DZ7" s="1024"/>
      <c r="EA7" s="1025"/>
      <c r="EB7" s="1025"/>
      <c r="EC7" s="1026"/>
      <c r="ED7" s="1028"/>
      <c r="EE7" s="1025"/>
      <c r="EF7" s="1025"/>
      <c r="EG7" s="1026"/>
      <c r="EH7" s="1028"/>
      <c r="EI7" s="1025"/>
      <c r="EJ7" s="1025"/>
      <c r="EK7" s="1025"/>
      <c r="EL7" s="1036"/>
      <c r="EM7" s="1037"/>
      <c r="EN7" s="1037"/>
      <c r="EO7" s="1037"/>
      <c r="EP7" s="1037"/>
      <c r="EQ7" s="1038"/>
      <c r="ER7" s="744"/>
      <c r="ES7" s="1015"/>
      <c r="ET7" s="1016"/>
      <c r="EU7" s="1016"/>
      <c r="EV7" s="1016"/>
      <c r="EW7" s="1016"/>
      <c r="EX7" s="1016"/>
      <c r="EY7" s="1016"/>
      <c r="EZ7" s="1016"/>
      <c r="FA7" s="1016"/>
      <c r="FB7" s="1016"/>
      <c r="FC7" s="807"/>
      <c r="FD7" s="807"/>
      <c r="FE7" s="807"/>
      <c r="FF7" s="807"/>
      <c r="FG7" s="807"/>
      <c r="FH7" s="807"/>
      <c r="FI7" s="807"/>
      <c r="FJ7" s="807"/>
      <c r="FK7" s="807"/>
      <c r="FL7" s="807"/>
      <c r="FM7" s="807"/>
      <c r="FN7" s="807"/>
      <c r="FO7" s="807"/>
      <c r="FP7" s="807"/>
      <c r="FQ7" s="807"/>
      <c r="FR7" s="807"/>
      <c r="FS7" s="807"/>
      <c r="FT7" s="807"/>
      <c r="FU7" s="807"/>
      <c r="FV7" s="1020"/>
      <c r="FW7" s="1024"/>
      <c r="FX7" s="1025"/>
      <c r="FY7" s="1025"/>
      <c r="FZ7" s="1026"/>
      <c r="GA7" s="1028"/>
      <c r="GB7" s="1025"/>
      <c r="GC7" s="1025"/>
      <c r="GD7" s="1026"/>
      <c r="GE7" s="1028"/>
      <c r="GF7" s="1025"/>
      <c r="GG7" s="1025"/>
      <c r="GH7" s="1025"/>
      <c r="GI7" s="1036"/>
      <c r="GJ7" s="1037"/>
      <c r="GK7" s="1037"/>
      <c r="GL7" s="1037"/>
      <c r="GM7" s="1037"/>
      <c r="GN7" s="1038"/>
      <c r="GO7" s="744"/>
    </row>
    <row r="8" spans="1:197" ht="5.25" customHeight="1" x14ac:dyDescent="0.25">
      <c r="A8" s="1017"/>
      <c r="B8" s="1018"/>
      <c r="C8" s="1018"/>
      <c r="D8" s="1018"/>
      <c r="E8" s="1018"/>
      <c r="F8" s="1018"/>
      <c r="G8" s="1018"/>
      <c r="H8" s="1018"/>
      <c r="I8" s="1018"/>
      <c r="J8" s="1018"/>
      <c r="K8" s="1029"/>
      <c r="L8" s="1029"/>
      <c r="M8" s="1029"/>
      <c r="N8" s="1029"/>
      <c r="O8" s="1029"/>
      <c r="P8" s="1029"/>
      <c r="Q8" s="1029"/>
      <c r="R8" s="1029"/>
      <c r="S8" s="1029"/>
      <c r="T8" s="1029"/>
      <c r="U8" s="1029"/>
      <c r="V8" s="1029"/>
      <c r="W8" s="1029"/>
      <c r="X8" s="1029"/>
      <c r="Y8" s="1029"/>
      <c r="Z8" s="1029"/>
      <c r="AA8" s="1029"/>
      <c r="AB8" s="1029"/>
      <c r="AC8" s="1029"/>
      <c r="AD8" s="1030"/>
      <c r="AE8" s="1024"/>
      <c r="AF8" s="1025"/>
      <c r="AG8" s="1025"/>
      <c r="AH8" s="1026"/>
      <c r="AI8" s="1028"/>
      <c r="AJ8" s="1025"/>
      <c r="AK8" s="1025"/>
      <c r="AL8" s="1026"/>
      <c r="AM8" s="1028"/>
      <c r="AN8" s="1025"/>
      <c r="AO8" s="1025"/>
      <c r="AP8" s="1025"/>
      <c r="AQ8" s="1031" t="str">
        <f>'ANNUAL SUMMARY'!$AR$7</f>
        <v>D</v>
      </c>
      <c r="AR8" s="1032"/>
      <c r="AS8" s="1032"/>
      <c r="AT8" s="1031" t="str">
        <f>'ANNUAL SUMMARY'!$AU$7</f>
        <v>N</v>
      </c>
      <c r="AU8" s="1032"/>
      <c r="AV8" s="1033"/>
      <c r="AW8" s="744"/>
      <c r="AX8" s="1017"/>
      <c r="AY8" s="1018"/>
      <c r="AZ8" s="1018"/>
      <c r="BA8" s="1018"/>
      <c r="BB8" s="1018"/>
      <c r="BC8" s="1018"/>
      <c r="BD8" s="1018"/>
      <c r="BE8" s="1018"/>
      <c r="BF8" s="1018"/>
      <c r="BG8" s="1018"/>
      <c r="BH8" s="1029"/>
      <c r="BI8" s="1029"/>
      <c r="BJ8" s="1029"/>
      <c r="BK8" s="1029"/>
      <c r="BL8" s="1029"/>
      <c r="BM8" s="1029"/>
      <c r="BN8" s="1029"/>
      <c r="BO8" s="1029"/>
      <c r="BP8" s="1029"/>
      <c r="BQ8" s="1029"/>
      <c r="BR8" s="1029"/>
      <c r="BS8" s="1029"/>
      <c r="BT8" s="1029"/>
      <c r="BU8" s="1029"/>
      <c r="BV8" s="1029"/>
      <c r="BW8" s="1029"/>
      <c r="BX8" s="1029"/>
      <c r="BY8" s="1029"/>
      <c r="BZ8" s="1029"/>
      <c r="CA8" s="1030"/>
      <c r="CB8" s="1024"/>
      <c r="CC8" s="1025"/>
      <c r="CD8" s="1025"/>
      <c r="CE8" s="1026"/>
      <c r="CF8" s="1028"/>
      <c r="CG8" s="1025"/>
      <c r="CH8" s="1025"/>
      <c r="CI8" s="1026"/>
      <c r="CJ8" s="1028"/>
      <c r="CK8" s="1025"/>
      <c r="CL8" s="1025"/>
      <c r="CM8" s="1025"/>
      <c r="CN8" s="1031" t="str">
        <f>'ANNUAL SUMMARY'!$AR$7</f>
        <v>D</v>
      </c>
      <c r="CO8" s="1032"/>
      <c r="CP8" s="1032"/>
      <c r="CQ8" s="1031" t="str">
        <f>'ANNUAL SUMMARY'!$AU$7</f>
        <v>N</v>
      </c>
      <c r="CR8" s="1032"/>
      <c r="CS8" s="1033"/>
      <c r="CT8" s="744"/>
      <c r="CV8" s="1017"/>
      <c r="CW8" s="1018"/>
      <c r="CX8" s="1018"/>
      <c r="CY8" s="1018"/>
      <c r="CZ8" s="1018"/>
      <c r="DA8" s="1018"/>
      <c r="DB8" s="1018"/>
      <c r="DC8" s="1018"/>
      <c r="DD8" s="1018"/>
      <c r="DE8" s="1018"/>
      <c r="DF8" s="1029"/>
      <c r="DG8" s="1029"/>
      <c r="DH8" s="1029"/>
      <c r="DI8" s="1029"/>
      <c r="DJ8" s="1029"/>
      <c r="DK8" s="1029"/>
      <c r="DL8" s="1029"/>
      <c r="DM8" s="1029"/>
      <c r="DN8" s="1029"/>
      <c r="DO8" s="1029"/>
      <c r="DP8" s="1029"/>
      <c r="DQ8" s="1029"/>
      <c r="DR8" s="1029"/>
      <c r="DS8" s="1029"/>
      <c r="DT8" s="1029"/>
      <c r="DU8" s="1029"/>
      <c r="DV8" s="1029"/>
      <c r="DW8" s="1029"/>
      <c r="DX8" s="1029"/>
      <c r="DY8" s="1030"/>
      <c r="DZ8" s="1024"/>
      <c r="EA8" s="1025"/>
      <c r="EB8" s="1025"/>
      <c r="EC8" s="1026"/>
      <c r="ED8" s="1028"/>
      <c r="EE8" s="1025"/>
      <c r="EF8" s="1025"/>
      <c r="EG8" s="1026"/>
      <c r="EH8" s="1028"/>
      <c r="EI8" s="1025"/>
      <c r="EJ8" s="1025"/>
      <c r="EK8" s="1025"/>
      <c r="EL8" s="1031" t="str">
        <f>'ANNUAL SUMMARY'!$AR$7</f>
        <v>D</v>
      </c>
      <c r="EM8" s="1032"/>
      <c r="EN8" s="1032"/>
      <c r="EO8" s="1031" t="str">
        <f>'ANNUAL SUMMARY'!$AU$7</f>
        <v>N</v>
      </c>
      <c r="EP8" s="1032"/>
      <c r="EQ8" s="1033"/>
      <c r="ER8" s="744"/>
      <c r="ES8" s="1017"/>
      <c r="ET8" s="1018"/>
      <c r="EU8" s="1018"/>
      <c r="EV8" s="1018"/>
      <c r="EW8" s="1018"/>
      <c r="EX8" s="1018"/>
      <c r="EY8" s="1018"/>
      <c r="EZ8" s="1018"/>
      <c r="FA8" s="1018"/>
      <c r="FB8" s="1018"/>
      <c r="FC8" s="1029"/>
      <c r="FD8" s="1029"/>
      <c r="FE8" s="1029"/>
      <c r="FF8" s="1029"/>
      <c r="FG8" s="1029"/>
      <c r="FH8" s="1029"/>
      <c r="FI8" s="1029"/>
      <c r="FJ8" s="1029"/>
      <c r="FK8" s="1029"/>
      <c r="FL8" s="1029"/>
      <c r="FM8" s="1029"/>
      <c r="FN8" s="1029"/>
      <c r="FO8" s="1029"/>
      <c r="FP8" s="1029"/>
      <c r="FQ8" s="1029"/>
      <c r="FR8" s="1029"/>
      <c r="FS8" s="1029"/>
      <c r="FT8" s="1029"/>
      <c r="FU8" s="1029"/>
      <c r="FV8" s="1030"/>
      <c r="FW8" s="1024"/>
      <c r="FX8" s="1025"/>
      <c r="FY8" s="1025"/>
      <c r="FZ8" s="1026"/>
      <c r="GA8" s="1028"/>
      <c r="GB8" s="1025"/>
      <c r="GC8" s="1025"/>
      <c r="GD8" s="1026"/>
      <c r="GE8" s="1028"/>
      <c r="GF8" s="1025"/>
      <c r="GG8" s="1025"/>
      <c r="GH8" s="1025"/>
      <c r="GI8" s="1031" t="str">
        <f>'ANNUAL SUMMARY'!$AR$7</f>
        <v>D</v>
      </c>
      <c r="GJ8" s="1032"/>
      <c r="GK8" s="1032"/>
      <c r="GL8" s="1031" t="str">
        <f>'ANNUAL SUMMARY'!$AU$7</f>
        <v>N</v>
      </c>
      <c r="GM8" s="1032"/>
      <c r="GN8" s="1033"/>
      <c r="GO8" s="744"/>
    </row>
    <row r="9" spans="1:197" ht="5.25" customHeight="1" x14ac:dyDescent="0.2">
      <c r="A9" s="801"/>
      <c r="B9" s="802"/>
      <c r="C9" s="802"/>
      <c r="D9" s="802"/>
      <c r="E9" s="802"/>
      <c r="F9" s="802"/>
      <c r="G9" s="802"/>
      <c r="H9" s="802"/>
      <c r="I9" s="802"/>
      <c r="J9" s="802"/>
      <c r="K9" s="802"/>
      <c r="L9" s="802"/>
      <c r="M9" s="802"/>
      <c r="N9" s="802"/>
      <c r="O9" s="802"/>
      <c r="P9" s="802"/>
      <c r="Q9" s="802"/>
      <c r="R9" s="802"/>
      <c r="S9" s="802"/>
      <c r="T9" s="802"/>
      <c r="U9" s="802"/>
      <c r="V9" s="802"/>
      <c r="W9" s="802"/>
      <c r="X9" s="802"/>
      <c r="Y9" s="802"/>
      <c r="Z9" s="802"/>
      <c r="AA9" s="802"/>
      <c r="AB9" s="802"/>
      <c r="AC9" s="802"/>
      <c r="AD9" s="802"/>
      <c r="AE9" s="1024"/>
      <c r="AF9" s="1025"/>
      <c r="AG9" s="1025"/>
      <c r="AH9" s="1026"/>
      <c r="AI9" s="1028"/>
      <c r="AJ9" s="1025"/>
      <c r="AK9" s="1025"/>
      <c r="AL9" s="1026"/>
      <c r="AM9" s="1028"/>
      <c r="AN9" s="1025"/>
      <c r="AO9" s="1025"/>
      <c r="AP9" s="1025"/>
      <c r="AQ9" s="1028"/>
      <c r="AR9" s="1025"/>
      <c r="AS9" s="1025"/>
      <c r="AT9" s="1028"/>
      <c r="AU9" s="1025"/>
      <c r="AV9" s="1034"/>
      <c r="AW9" s="744"/>
      <c r="AX9" s="801"/>
      <c r="AY9" s="802"/>
      <c r="AZ9" s="802"/>
      <c r="BA9" s="802"/>
      <c r="BB9" s="802"/>
      <c r="BC9" s="802"/>
      <c r="BD9" s="802"/>
      <c r="BE9" s="802"/>
      <c r="BF9" s="802"/>
      <c r="BG9" s="802"/>
      <c r="BH9" s="802"/>
      <c r="BI9" s="802"/>
      <c r="BJ9" s="802"/>
      <c r="BK9" s="802"/>
      <c r="BL9" s="802"/>
      <c r="BM9" s="802"/>
      <c r="BN9" s="802"/>
      <c r="BO9" s="802"/>
      <c r="BP9" s="802"/>
      <c r="BQ9" s="802"/>
      <c r="BR9" s="802"/>
      <c r="BS9" s="802"/>
      <c r="BT9" s="802"/>
      <c r="BU9" s="802"/>
      <c r="BV9" s="802"/>
      <c r="BW9" s="802"/>
      <c r="BX9" s="802"/>
      <c r="BY9" s="802"/>
      <c r="BZ9" s="802"/>
      <c r="CA9" s="802"/>
      <c r="CB9" s="1024"/>
      <c r="CC9" s="1025"/>
      <c r="CD9" s="1025"/>
      <c r="CE9" s="1026"/>
      <c r="CF9" s="1028"/>
      <c r="CG9" s="1025"/>
      <c r="CH9" s="1025"/>
      <c r="CI9" s="1026"/>
      <c r="CJ9" s="1028"/>
      <c r="CK9" s="1025"/>
      <c r="CL9" s="1025"/>
      <c r="CM9" s="1025"/>
      <c r="CN9" s="1028"/>
      <c r="CO9" s="1025"/>
      <c r="CP9" s="1025"/>
      <c r="CQ9" s="1028"/>
      <c r="CR9" s="1025"/>
      <c r="CS9" s="1034"/>
      <c r="CT9" s="744"/>
      <c r="CV9" s="801"/>
      <c r="CW9" s="802"/>
      <c r="CX9" s="802"/>
      <c r="CY9" s="802"/>
      <c r="CZ9" s="802"/>
      <c r="DA9" s="802"/>
      <c r="DB9" s="802"/>
      <c r="DC9" s="802"/>
      <c r="DD9" s="802"/>
      <c r="DE9" s="802"/>
      <c r="DF9" s="802"/>
      <c r="DG9" s="802"/>
      <c r="DH9" s="802"/>
      <c r="DI9" s="802"/>
      <c r="DJ9" s="802"/>
      <c r="DK9" s="802"/>
      <c r="DL9" s="802"/>
      <c r="DM9" s="802"/>
      <c r="DN9" s="802"/>
      <c r="DO9" s="802"/>
      <c r="DP9" s="802"/>
      <c r="DQ9" s="802"/>
      <c r="DR9" s="802"/>
      <c r="DS9" s="802"/>
      <c r="DT9" s="802"/>
      <c r="DU9" s="802"/>
      <c r="DV9" s="802"/>
      <c r="DW9" s="802"/>
      <c r="DX9" s="802"/>
      <c r="DY9" s="802"/>
      <c r="DZ9" s="1024"/>
      <c r="EA9" s="1025"/>
      <c r="EB9" s="1025"/>
      <c r="EC9" s="1026"/>
      <c r="ED9" s="1028"/>
      <c r="EE9" s="1025"/>
      <c r="EF9" s="1025"/>
      <c r="EG9" s="1026"/>
      <c r="EH9" s="1028"/>
      <c r="EI9" s="1025"/>
      <c r="EJ9" s="1025"/>
      <c r="EK9" s="1025"/>
      <c r="EL9" s="1028"/>
      <c r="EM9" s="1025"/>
      <c r="EN9" s="1025"/>
      <c r="EO9" s="1028"/>
      <c r="EP9" s="1025"/>
      <c r="EQ9" s="1034"/>
      <c r="ER9" s="744"/>
      <c r="ES9" s="801"/>
      <c r="ET9" s="802"/>
      <c r="EU9" s="802"/>
      <c r="EV9" s="802"/>
      <c r="EW9" s="802"/>
      <c r="EX9" s="802"/>
      <c r="EY9" s="802"/>
      <c r="EZ9" s="802"/>
      <c r="FA9" s="802"/>
      <c r="FB9" s="802"/>
      <c r="FC9" s="802"/>
      <c r="FD9" s="802"/>
      <c r="FE9" s="802"/>
      <c r="FF9" s="802"/>
      <c r="FG9" s="802"/>
      <c r="FH9" s="802"/>
      <c r="FI9" s="802"/>
      <c r="FJ9" s="802"/>
      <c r="FK9" s="802"/>
      <c r="FL9" s="802"/>
      <c r="FM9" s="802"/>
      <c r="FN9" s="802"/>
      <c r="FO9" s="802"/>
      <c r="FP9" s="802"/>
      <c r="FQ9" s="802"/>
      <c r="FR9" s="802"/>
      <c r="FS9" s="802"/>
      <c r="FT9" s="802"/>
      <c r="FU9" s="802"/>
      <c r="FV9" s="802"/>
      <c r="FW9" s="1024"/>
      <c r="FX9" s="1025"/>
      <c r="FY9" s="1025"/>
      <c r="FZ9" s="1026"/>
      <c r="GA9" s="1028"/>
      <c r="GB9" s="1025"/>
      <c r="GC9" s="1025"/>
      <c r="GD9" s="1026"/>
      <c r="GE9" s="1028"/>
      <c r="GF9" s="1025"/>
      <c r="GG9" s="1025"/>
      <c r="GH9" s="1025"/>
      <c r="GI9" s="1028"/>
      <c r="GJ9" s="1025"/>
      <c r="GK9" s="1025"/>
      <c r="GL9" s="1028"/>
      <c r="GM9" s="1025"/>
      <c r="GN9" s="1034"/>
      <c r="GO9" s="744"/>
    </row>
    <row r="10" spans="1:197" ht="8.25" customHeight="1" x14ac:dyDescent="0.2">
      <c r="A10" s="1003"/>
      <c r="B10" s="1005" t="str">
        <f>'ANNUAL SUMMARY'!$C$13</f>
        <v>TIME OF FLIGHT</v>
      </c>
      <c r="C10" s="1006"/>
      <c r="D10" s="1006"/>
      <c r="E10" s="1006"/>
      <c r="F10" s="1006"/>
      <c r="G10" s="1006"/>
      <c r="H10" s="1006"/>
      <c r="I10" s="1006"/>
      <c r="J10" s="1006"/>
      <c r="K10" s="1006"/>
      <c r="L10" s="1007"/>
      <c r="M10" s="6"/>
      <c r="N10" s="1011" t="str">
        <f>'ANNUAL SUMMARY'!$O$13</f>
        <v>AVERANGE TIME</v>
      </c>
      <c r="O10" s="1006"/>
      <c r="P10" s="1006"/>
      <c r="Q10" s="1006"/>
      <c r="R10" s="1006"/>
      <c r="S10" s="1006"/>
      <c r="T10" s="1006"/>
      <c r="U10" s="1006"/>
      <c r="V10" s="1006"/>
      <c r="W10" s="1006"/>
      <c r="X10" s="1007"/>
      <c r="Y10" s="624"/>
      <c r="Z10" s="1012" t="s">
        <v>85</v>
      </c>
      <c r="AA10" s="1012"/>
      <c r="AB10" s="1012"/>
      <c r="AC10" s="1012"/>
      <c r="AD10" s="1012"/>
      <c r="AE10" s="915"/>
      <c r="AF10" s="915"/>
      <c r="AG10" s="915"/>
      <c r="AH10" s="915"/>
      <c r="AI10" s="915"/>
      <c r="AJ10" s="915"/>
      <c r="AK10" s="915"/>
      <c r="AL10" s="915"/>
      <c r="AM10" s="915"/>
      <c r="AN10" s="915"/>
      <c r="AO10" s="915"/>
      <c r="AP10" s="915"/>
      <c r="AQ10" s="930"/>
      <c r="AR10" s="930"/>
      <c r="AS10" s="930"/>
      <c r="AT10" s="930"/>
      <c r="AU10" s="930"/>
      <c r="AV10" s="930"/>
      <c r="AW10" s="744"/>
      <c r="AX10" s="1003"/>
      <c r="AY10" s="1005" t="str">
        <f>'ANNUAL SUMMARY'!$C$13</f>
        <v>TIME OF FLIGHT</v>
      </c>
      <c r="AZ10" s="1006"/>
      <c r="BA10" s="1006"/>
      <c r="BB10" s="1006"/>
      <c r="BC10" s="1006"/>
      <c r="BD10" s="1006"/>
      <c r="BE10" s="1006"/>
      <c r="BF10" s="1006"/>
      <c r="BG10" s="1006"/>
      <c r="BH10" s="1006"/>
      <c r="BI10" s="1007"/>
      <c r="BJ10" s="6"/>
      <c r="BK10" s="1011" t="str">
        <f>'ANNUAL SUMMARY'!$O$13</f>
        <v>AVERANGE TIME</v>
      </c>
      <c r="BL10" s="1006"/>
      <c r="BM10" s="1006"/>
      <c r="BN10" s="1006"/>
      <c r="BO10" s="1006"/>
      <c r="BP10" s="1006"/>
      <c r="BQ10" s="1006"/>
      <c r="BR10" s="1006"/>
      <c r="BS10" s="1006"/>
      <c r="BT10" s="1006"/>
      <c r="BU10" s="1007"/>
      <c r="BV10" s="624"/>
      <c r="BW10" s="1012" t="s">
        <v>72</v>
      </c>
      <c r="BX10" s="1012"/>
      <c r="BY10" s="1012"/>
      <c r="BZ10" s="1012"/>
      <c r="CA10" s="1012"/>
      <c r="CB10" s="915"/>
      <c r="CC10" s="915"/>
      <c r="CD10" s="915"/>
      <c r="CE10" s="915"/>
      <c r="CF10" s="915"/>
      <c r="CG10" s="915"/>
      <c r="CH10" s="915"/>
      <c r="CI10" s="915"/>
      <c r="CJ10" s="915"/>
      <c r="CK10" s="915"/>
      <c r="CL10" s="915"/>
      <c r="CM10" s="915"/>
      <c r="CN10" s="930"/>
      <c r="CO10" s="930"/>
      <c r="CP10" s="930"/>
      <c r="CQ10" s="930"/>
      <c r="CR10" s="930"/>
      <c r="CS10" s="930"/>
      <c r="CT10" s="744"/>
      <c r="CV10" s="1003"/>
      <c r="CW10" s="1005" t="str">
        <f>'ANNUAL SUMMARY'!$C$13</f>
        <v>TIME OF FLIGHT</v>
      </c>
      <c r="CX10" s="1006"/>
      <c r="CY10" s="1006"/>
      <c r="CZ10" s="1006"/>
      <c r="DA10" s="1006"/>
      <c r="DB10" s="1006"/>
      <c r="DC10" s="1006"/>
      <c r="DD10" s="1006"/>
      <c r="DE10" s="1006"/>
      <c r="DF10" s="1006"/>
      <c r="DG10" s="1007"/>
      <c r="DH10" s="6"/>
      <c r="DI10" s="1011" t="str">
        <f>'ANNUAL SUMMARY'!$O$13</f>
        <v>AVERANGE TIME</v>
      </c>
      <c r="DJ10" s="1006"/>
      <c r="DK10" s="1006"/>
      <c r="DL10" s="1006"/>
      <c r="DM10" s="1006"/>
      <c r="DN10" s="1006"/>
      <c r="DO10" s="1006"/>
      <c r="DP10" s="1006"/>
      <c r="DQ10" s="1006"/>
      <c r="DR10" s="1006"/>
      <c r="DS10" s="1007"/>
      <c r="DT10" s="624"/>
      <c r="DU10" s="1012" t="s">
        <v>72</v>
      </c>
      <c r="DV10" s="1012"/>
      <c r="DW10" s="1012"/>
      <c r="DX10" s="1012"/>
      <c r="DY10" s="1012"/>
      <c r="DZ10" s="915"/>
      <c r="EA10" s="915"/>
      <c r="EB10" s="915"/>
      <c r="EC10" s="915"/>
      <c r="ED10" s="915"/>
      <c r="EE10" s="915"/>
      <c r="EF10" s="915"/>
      <c r="EG10" s="915"/>
      <c r="EH10" s="915"/>
      <c r="EI10" s="915"/>
      <c r="EJ10" s="915"/>
      <c r="EK10" s="915"/>
      <c r="EL10" s="930"/>
      <c r="EM10" s="930"/>
      <c r="EN10" s="930"/>
      <c r="EO10" s="930"/>
      <c r="EP10" s="930"/>
      <c r="EQ10" s="930"/>
      <c r="ER10" s="744"/>
      <c r="ES10" s="1003"/>
      <c r="ET10" s="1005" t="str">
        <f>'ANNUAL SUMMARY'!$C$13</f>
        <v>TIME OF FLIGHT</v>
      </c>
      <c r="EU10" s="1006"/>
      <c r="EV10" s="1006"/>
      <c r="EW10" s="1006"/>
      <c r="EX10" s="1006"/>
      <c r="EY10" s="1006"/>
      <c r="EZ10" s="1006"/>
      <c r="FA10" s="1006"/>
      <c r="FB10" s="1006"/>
      <c r="FC10" s="1006"/>
      <c r="FD10" s="1007"/>
      <c r="FE10" s="6"/>
      <c r="FF10" s="1011" t="str">
        <f>'ANNUAL SUMMARY'!$O$13</f>
        <v>AVERANGE TIME</v>
      </c>
      <c r="FG10" s="1006"/>
      <c r="FH10" s="1006"/>
      <c r="FI10" s="1006"/>
      <c r="FJ10" s="1006"/>
      <c r="FK10" s="1006"/>
      <c r="FL10" s="1006"/>
      <c r="FM10" s="1006"/>
      <c r="FN10" s="1006"/>
      <c r="FO10" s="1006"/>
      <c r="FP10" s="1007"/>
      <c r="FQ10" s="624"/>
      <c r="FR10" s="1012" t="s">
        <v>72</v>
      </c>
      <c r="FS10" s="1012"/>
      <c r="FT10" s="1012"/>
      <c r="FU10" s="1012"/>
      <c r="FV10" s="1012"/>
      <c r="FW10" s="915"/>
      <c r="FX10" s="915"/>
      <c r="FY10" s="915"/>
      <c r="FZ10" s="915"/>
      <c r="GA10" s="915"/>
      <c r="GB10" s="915"/>
      <c r="GC10" s="915"/>
      <c r="GD10" s="915"/>
      <c r="GE10" s="915"/>
      <c r="GF10" s="915"/>
      <c r="GG10" s="915"/>
      <c r="GH10" s="915"/>
      <c r="GI10" s="930"/>
      <c r="GJ10" s="930"/>
      <c r="GK10" s="930"/>
      <c r="GL10" s="930"/>
      <c r="GM10" s="930"/>
      <c r="GN10" s="930"/>
      <c r="GO10" s="744"/>
    </row>
    <row r="11" spans="1:197" ht="8.25" customHeight="1" x14ac:dyDescent="0.2">
      <c r="A11" s="1003"/>
      <c r="B11" s="1008"/>
      <c r="C11" s="1009"/>
      <c r="D11" s="1009"/>
      <c r="E11" s="1009"/>
      <c r="F11" s="1009"/>
      <c r="G11" s="1009"/>
      <c r="H11" s="1009"/>
      <c r="I11" s="1009"/>
      <c r="J11" s="1009"/>
      <c r="K11" s="1009"/>
      <c r="L11" s="1010"/>
      <c r="M11" s="14"/>
      <c r="N11" s="1008"/>
      <c r="O11" s="1009"/>
      <c r="P11" s="1009"/>
      <c r="Q11" s="1009"/>
      <c r="R11" s="1009"/>
      <c r="S11" s="1009"/>
      <c r="T11" s="1009"/>
      <c r="U11" s="1009"/>
      <c r="V11" s="1009"/>
      <c r="W11" s="1009"/>
      <c r="X11" s="1010"/>
      <c r="Y11" s="624"/>
      <c r="Z11" s="1012"/>
      <c r="AA11" s="1012"/>
      <c r="AB11" s="1012"/>
      <c r="AC11" s="1012"/>
      <c r="AD11" s="1012"/>
      <c r="AE11" s="915"/>
      <c r="AF11" s="915"/>
      <c r="AG11" s="915"/>
      <c r="AH11" s="915"/>
      <c r="AI11" s="915"/>
      <c r="AJ11" s="915"/>
      <c r="AK11" s="915"/>
      <c r="AL11" s="915"/>
      <c r="AM11" s="915"/>
      <c r="AN11" s="915"/>
      <c r="AO11" s="915"/>
      <c r="AP11" s="915"/>
      <c r="AQ11" s="930"/>
      <c r="AR11" s="930"/>
      <c r="AS11" s="930"/>
      <c r="AT11" s="930"/>
      <c r="AU11" s="930"/>
      <c r="AV11" s="930"/>
      <c r="AW11" s="744"/>
      <c r="AX11" s="1003"/>
      <c r="AY11" s="1008"/>
      <c r="AZ11" s="1009"/>
      <c r="BA11" s="1009"/>
      <c r="BB11" s="1009"/>
      <c r="BC11" s="1009"/>
      <c r="BD11" s="1009"/>
      <c r="BE11" s="1009"/>
      <c r="BF11" s="1009"/>
      <c r="BG11" s="1009"/>
      <c r="BH11" s="1009"/>
      <c r="BI11" s="1010"/>
      <c r="BJ11" s="14"/>
      <c r="BK11" s="1008"/>
      <c r="BL11" s="1009"/>
      <c r="BM11" s="1009"/>
      <c r="BN11" s="1009"/>
      <c r="BO11" s="1009"/>
      <c r="BP11" s="1009"/>
      <c r="BQ11" s="1009"/>
      <c r="BR11" s="1009"/>
      <c r="BS11" s="1009"/>
      <c r="BT11" s="1009"/>
      <c r="BU11" s="1010"/>
      <c r="BV11" s="624"/>
      <c r="BW11" s="1012"/>
      <c r="BX11" s="1012"/>
      <c r="BY11" s="1012"/>
      <c r="BZ11" s="1012"/>
      <c r="CA11" s="1012"/>
      <c r="CB11" s="915"/>
      <c r="CC11" s="915"/>
      <c r="CD11" s="915"/>
      <c r="CE11" s="915"/>
      <c r="CF11" s="915"/>
      <c r="CG11" s="915"/>
      <c r="CH11" s="915"/>
      <c r="CI11" s="915"/>
      <c r="CJ11" s="915"/>
      <c r="CK11" s="915"/>
      <c r="CL11" s="915"/>
      <c r="CM11" s="915"/>
      <c r="CN11" s="930"/>
      <c r="CO11" s="930"/>
      <c r="CP11" s="930"/>
      <c r="CQ11" s="930"/>
      <c r="CR11" s="930"/>
      <c r="CS11" s="930"/>
      <c r="CT11" s="744"/>
      <c r="CV11" s="1003"/>
      <c r="CW11" s="1008"/>
      <c r="CX11" s="1009"/>
      <c r="CY11" s="1009"/>
      <c r="CZ11" s="1009"/>
      <c r="DA11" s="1009"/>
      <c r="DB11" s="1009"/>
      <c r="DC11" s="1009"/>
      <c r="DD11" s="1009"/>
      <c r="DE11" s="1009"/>
      <c r="DF11" s="1009"/>
      <c r="DG11" s="1010"/>
      <c r="DH11" s="14"/>
      <c r="DI11" s="1008"/>
      <c r="DJ11" s="1009"/>
      <c r="DK11" s="1009"/>
      <c r="DL11" s="1009"/>
      <c r="DM11" s="1009"/>
      <c r="DN11" s="1009"/>
      <c r="DO11" s="1009"/>
      <c r="DP11" s="1009"/>
      <c r="DQ11" s="1009"/>
      <c r="DR11" s="1009"/>
      <c r="DS11" s="1010"/>
      <c r="DT11" s="624"/>
      <c r="DU11" s="1012"/>
      <c r="DV11" s="1012"/>
      <c r="DW11" s="1012"/>
      <c r="DX11" s="1012"/>
      <c r="DY11" s="1012"/>
      <c r="DZ11" s="915"/>
      <c r="EA11" s="915"/>
      <c r="EB11" s="915"/>
      <c r="EC11" s="915"/>
      <c r="ED11" s="915"/>
      <c r="EE11" s="915"/>
      <c r="EF11" s="915"/>
      <c r="EG11" s="915"/>
      <c r="EH11" s="915"/>
      <c r="EI11" s="915"/>
      <c r="EJ11" s="915"/>
      <c r="EK11" s="915"/>
      <c r="EL11" s="930"/>
      <c r="EM11" s="930"/>
      <c r="EN11" s="930"/>
      <c r="EO11" s="930"/>
      <c r="EP11" s="930"/>
      <c r="EQ11" s="930"/>
      <c r="ER11" s="744"/>
      <c r="ES11" s="1003"/>
      <c r="ET11" s="1008"/>
      <c r="EU11" s="1009"/>
      <c r="EV11" s="1009"/>
      <c r="EW11" s="1009"/>
      <c r="EX11" s="1009"/>
      <c r="EY11" s="1009"/>
      <c r="EZ11" s="1009"/>
      <c r="FA11" s="1009"/>
      <c r="FB11" s="1009"/>
      <c r="FC11" s="1009"/>
      <c r="FD11" s="1010"/>
      <c r="FE11" s="14"/>
      <c r="FF11" s="1008"/>
      <c r="FG11" s="1009"/>
      <c r="FH11" s="1009"/>
      <c r="FI11" s="1009"/>
      <c r="FJ11" s="1009"/>
      <c r="FK11" s="1009"/>
      <c r="FL11" s="1009"/>
      <c r="FM11" s="1009"/>
      <c r="FN11" s="1009"/>
      <c r="FO11" s="1009"/>
      <c r="FP11" s="1010"/>
      <c r="FQ11" s="624"/>
      <c r="FR11" s="1012"/>
      <c r="FS11" s="1012"/>
      <c r="FT11" s="1012"/>
      <c r="FU11" s="1012"/>
      <c r="FV11" s="1012"/>
      <c r="FW11" s="915"/>
      <c r="FX11" s="915"/>
      <c r="FY11" s="915"/>
      <c r="FZ11" s="915"/>
      <c r="GA11" s="915"/>
      <c r="GB11" s="915"/>
      <c r="GC11" s="915"/>
      <c r="GD11" s="915"/>
      <c r="GE11" s="915"/>
      <c r="GF11" s="915"/>
      <c r="GG11" s="915"/>
      <c r="GH11" s="915"/>
      <c r="GI11" s="930"/>
      <c r="GJ11" s="930"/>
      <c r="GK11" s="930"/>
      <c r="GL11" s="930"/>
      <c r="GM11" s="930"/>
      <c r="GN11" s="930"/>
      <c r="GO11" s="744"/>
    </row>
    <row r="12" spans="1:197" ht="8.25" customHeight="1" x14ac:dyDescent="0.2">
      <c r="A12" s="1003"/>
      <c r="B12" s="827"/>
      <c r="C12" s="828"/>
      <c r="D12" s="828"/>
      <c r="E12" s="828"/>
      <c r="F12" s="828"/>
      <c r="G12" s="828"/>
      <c r="H12" s="828"/>
      <c r="I12" s="828"/>
      <c r="J12" s="828"/>
      <c r="K12" s="828"/>
      <c r="L12" s="829"/>
      <c r="M12" s="14"/>
      <c r="N12" s="835"/>
      <c r="O12" s="836"/>
      <c r="P12" s="836"/>
      <c r="Q12" s="836"/>
      <c r="R12" s="836"/>
      <c r="S12" s="836"/>
      <c r="T12" s="836"/>
      <c r="U12" s="836"/>
      <c r="V12" s="836"/>
      <c r="W12" s="836"/>
      <c r="X12" s="837"/>
      <c r="Y12" s="624"/>
      <c r="Z12" s="913"/>
      <c r="AA12" s="914"/>
      <c r="AB12" s="914"/>
      <c r="AC12" s="914"/>
      <c r="AD12" s="914"/>
      <c r="AE12" s="915"/>
      <c r="AF12" s="915"/>
      <c r="AG12" s="915"/>
      <c r="AH12" s="915"/>
      <c r="AI12" s="915"/>
      <c r="AJ12" s="915"/>
      <c r="AK12" s="915"/>
      <c r="AL12" s="915"/>
      <c r="AM12" s="915"/>
      <c r="AN12" s="915"/>
      <c r="AO12" s="915"/>
      <c r="AP12" s="915"/>
      <c r="AQ12" s="930"/>
      <c r="AR12" s="930"/>
      <c r="AS12" s="930"/>
      <c r="AT12" s="930"/>
      <c r="AU12" s="930"/>
      <c r="AV12" s="930"/>
      <c r="AW12" s="744"/>
      <c r="AX12" s="1003"/>
      <c r="AY12" s="827"/>
      <c r="AZ12" s="828"/>
      <c r="BA12" s="828"/>
      <c r="BB12" s="828"/>
      <c r="BC12" s="828"/>
      <c r="BD12" s="828"/>
      <c r="BE12" s="828"/>
      <c r="BF12" s="828"/>
      <c r="BG12" s="828"/>
      <c r="BH12" s="828"/>
      <c r="BI12" s="829"/>
      <c r="BJ12" s="14"/>
      <c r="BK12" s="835"/>
      <c r="BL12" s="836"/>
      <c r="BM12" s="836"/>
      <c r="BN12" s="836"/>
      <c r="BO12" s="836"/>
      <c r="BP12" s="836"/>
      <c r="BQ12" s="836"/>
      <c r="BR12" s="836"/>
      <c r="BS12" s="836"/>
      <c r="BT12" s="836"/>
      <c r="BU12" s="837"/>
      <c r="BV12" s="624"/>
      <c r="BW12" s="913"/>
      <c r="BX12" s="914"/>
      <c r="BY12" s="914"/>
      <c r="BZ12" s="914"/>
      <c r="CA12" s="914"/>
      <c r="CB12" s="915"/>
      <c r="CC12" s="915"/>
      <c r="CD12" s="915"/>
      <c r="CE12" s="915"/>
      <c r="CF12" s="915"/>
      <c r="CG12" s="915"/>
      <c r="CH12" s="915"/>
      <c r="CI12" s="915"/>
      <c r="CJ12" s="915"/>
      <c r="CK12" s="915"/>
      <c r="CL12" s="915"/>
      <c r="CM12" s="915"/>
      <c r="CN12" s="930"/>
      <c r="CO12" s="930"/>
      <c r="CP12" s="930"/>
      <c r="CQ12" s="930"/>
      <c r="CR12" s="930"/>
      <c r="CS12" s="930"/>
      <c r="CT12" s="744"/>
      <c r="CV12" s="1003"/>
      <c r="CW12" s="827"/>
      <c r="CX12" s="828"/>
      <c r="CY12" s="828"/>
      <c r="CZ12" s="828"/>
      <c r="DA12" s="828"/>
      <c r="DB12" s="828"/>
      <c r="DC12" s="828"/>
      <c r="DD12" s="828"/>
      <c r="DE12" s="828"/>
      <c r="DF12" s="828"/>
      <c r="DG12" s="829"/>
      <c r="DH12" s="14"/>
      <c r="DI12" s="835"/>
      <c r="DJ12" s="836"/>
      <c r="DK12" s="836"/>
      <c r="DL12" s="836"/>
      <c r="DM12" s="836"/>
      <c r="DN12" s="836"/>
      <c r="DO12" s="836"/>
      <c r="DP12" s="836"/>
      <c r="DQ12" s="836"/>
      <c r="DR12" s="836"/>
      <c r="DS12" s="837"/>
      <c r="DT12" s="624"/>
      <c r="DU12" s="913"/>
      <c r="DV12" s="914"/>
      <c r="DW12" s="914"/>
      <c r="DX12" s="914"/>
      <c r="DY12" s="914"/>
      <c r="DZ12" s="915"/>
      <c r="EA12" s="915"/>
      <c r="EB12" s="915"/>
      <c r="EC12" s="915"/>
      <c r="ED12" s="915"/>
      <c r="EE12" s="915"/>
      <c r="EF12" s="915"/>
      <c r="EG12" s="915"/>
      <c r="EH12" s="915"/>
      <c r="EI12" s="915"/>
      <c r="EJ12" s="915"/>
      <c r="EK12" s="915"/>
      <c r="EL12" s="930"/>
      <c r="EM12" s="930"/>
      <c r="EN12" s="930"/>
      <c r="EO12" s="930"/>
      <c r="EP12" s="930"/>
      <c r="EQ12" s="930"/>
      <c r="ER12" s="744"/>
      <c r="ES12" s="1003"/>
      <c r="ET12" s="827"/>
      <c r="EU12" s="828"/>
      <c r="EV12" s="828"/>
      <c r="EW12" s="828"/>
      <c r="EX12" s="828"/>
      <c r="EY12" s="828"/>
      <c r="EZ12" s="828"/>
      <c r="FA12" s="828"/>
      <c r="FB12" s="828"/>
      <c r="FC12" s="828"/>
      <c r="FD12" s="829"/>
      <c r="FE12" s="14"/>
      <c r="FF12" s="835"/>
      <c r="FG12" s="836"/>
      <c r="FH12" s="836"/>
      <c r="FI12" s="836"/>
      <c r="FJ12" s="836"/>
      <c r="FK12" s="836"/>
      <c r="FL12" s="836"/>
      <c r="FM12" s="836"/>
      <c r="FN12" s="836"/>
      <c r="FO12" s="836"/>
      <c r="FP12" s="837"/>
      <c r="FQ12" s="624"/>
      <c r="FR12" s="913"/>
      <c r="FS12" s="914"/>
      <c r="FT12" s="914"/>
      <c r="FU12" s="914"/>
      <c r="FV12" s="914"/>
      <c r="FW12" s="915"/>
      <c r="FX12" s="915"/>
      <c r="FY12" s="915"/>
      <c r="FZ12" s="915"/>
      <c r="GA12" s="915"/>
      <c r="GB12" s="915"/>
      <c r="GC12" s="915"/>
      <c r="GD12" s="915"/>
      <c r="GE12" s="915"/>
      <c r="GF12" s="915"/>
      <c r="GG12" s="915"/>
      <c r="GH12" s="915"/>
      <c r="GI12" s="930"/>
      <c r="GJ12" s="930"/>
      <c r="GK12" s="930"/>
      <c r="GL12" s="930"/>
      <c r="GM12" s="930"/>
      <c r="GN12" s="930"/>
      <c r="GO12" s="744"/>
    </row>
    <row r="13" spans="1:197" ht="15" customHeight="1" x14ac:dyDescent="0.2">
      <c r="A13" s="1003"/>
      <c r="B13" s="830"/>
      <c r="C13" s="831"/>
      <c r="D13" s="831"/>
      <c r="E13" s="831"/>
      <c r="F13" s="831"/>
      <c r="G13" s="831"/>
      <c r="H13" s="831"/>
      <c r="I13" s="831"/>
      <c r="J13" s="831"/>
      <c r="K13" s="831"/>
      <c r="L13" s="832"/>
      <c r="M13" s="14"/>
      <c r="N13" s="1000"/>
      <c r="O13" s="1001"/>
      <c r="P13" s="1001"/>
      <c r="Q13" s="1001"/>
      <c r="R13" s="1001"/>
      <c r="S13" s="1001"/>
      <c r="T13" s="1001"/>
      <c r="U13" s="1001"/>
      <c r="V13" s="1001"/>
      <c r="W13" s="1001"/>
      <c r="X13" s="1002"/>
      <c r="Y13" s="624"/>
      <c r="Z13" s="914"/>
      <c r="AA13" s="914"/>
      <c r="AB13" s="914"/>
      <c r="AC13" s="914"/>
      <c r="AD13" s="914"/>
      <c r="AE13" s="915"/>
      <c r="AF13" s="915"/>
      <c r="AG13" s="915"/>
      <c r="AH13" s="915"/>
      <c r="AI13" s="915"/>
      <c r="AJ13" s="915"/>
      <c r="AK13" s="915"/>
      <c r="AL13" s="915"/>
      <c r="AM13" s="915"/>
      <c r="AN13" s="915"/>
      <c r="AO13" s="915"/>
      <c r="AP13" s="915"/>
      <c r="AQ13" s="930"/>
      <c r="AR13" s="930"/>
      <c r="AS13" s="930"/>
      <c r="AT13" s="930"/>
      <c r="AU13" s="930"/>
      <c r="AV13" s="930"/>
      <c r="AW13" s="744"/>
      <c r="AX13" s="1003"/>
      <c r="AY13" s="830"/>
      <c r="AZ13" s="831"/>
      <c r="BA13" s="831"/>
      <c r="BB13" s="831"/>
      <c r="BC13" s="831"/>
      <c r="BD13" s="831"/>
      <c r="BE13" s="831"/>
      <c r="BF13" s="831"/>
      <c r="BG13" s="831"/>
      <c r="BH13" s="831"/>
      <c r="BI13" s="832"/>
      <c r="BJ13" s="14"/>
      <c r="BK13" s="1000"/>
      <c r="BL13" s="1001"/>
      <c r="BM13" s="1001"/>
      <c r="BN13" s="1001"/>
      <c r="BO13" s="1001"/>
      <c r="BP13" s="1001"/>
      <c r="BQ13" s="1001"/>
      <c r="BR13" s="1001"/>
      <c r="BS13" s="1001"/>
      <c r="BT13" s="1001"/>
      <c r="BU13" s="1002"/>
      <c r="BV13" s="624"/>
      <c r="BW13" s="914"/>
      <c r="BX13" s="914"/>
      <c r="BY13" s="914"/>
      <c r="BZ13" s="914"/>
      <c r="CA13" s="914"/>
      <c r="CB13" s="915"/>
      <c r="CC13" s="915"/>
      <c r="CD13" s="915"/>
      <c r="CE13" s="915"/>
      <c r="CF13" s="915"/>
      <c r="CG13" s="915"/>
      <c r="CH13" s="915"/>
      <c r="CI13" s="915"/>
      <c r="CJ13" s="915"/>
      <c r="CK13" s="915"/>
      <c r="CL13" s="915"/>
      <c r="CM13" s="915"/>
      <c r="CN13" s="930"/>
      <c r="CO13" s="930"/>
      <c r="CP13" s="930"/>
      <c r="CQ13" s="930"/>
      <c r="CR13" s="930"/>
      <c r="CS13" s="930"/>
      <c r="CT13" s="744"/>
      <c r="CV13" s="1003"/>
      <c r="CW13" s="830"/>
      <c r="CX13" s="831"/>
      <c r="CY13" s="831"/>
      <c r="CZ13" s="831"/>
      <c r="DA13" s="831"/>
      <c r="DB13" s="831"/>
      <c r="DC13" s="831"/>
      <c r="DD13" s="831"/>
      <c r="DE13" s="831"/>
      <c r="DF13" s="831"/>
      <c r="DG13" s="832"/>
      <c r="DH13" s="14"/>
      <c r="DI13" s="1000"/>
      <c r="DJ13" s="1001"/>
      <c r="DK13" s="1001"/>
      <c r="DL13" s="1001"/>
      <c r="DM13" s="1001"/>
      <c r="DN13" s="1001"/>
      <c r="DO13" s="1001"/>
      <c r="DP13" s="1001"/>
      <c r="DQ13" s="1001"/>
      <c r="DR13" s="1001"/>
      <c r="DS13" s="1002"/>
      <c r="DT13" s="624"/>
      <c r="DU13" s="914"/>
      <c r="DV13" s="914"/>
      <c r="DW13" s="914"/>
      <c r="DX13" s="914"/>
      <c r="DY13" s="914"/>
      <c r="DZ13" s="915"/>
      <c r="EA13" s="915"/>
      <c r="EB13" s="915"/>
      <c r="EC13" s="915"/>
      <c r="ED13" s="915"/>
      <c r="EE13" s="915"/>
      <c r="EF13" s="915"/>
      <c r="EG13" s="915"/>
      <c r="EH13" s="915"/>
      <c r="EI13" s="915"/>
      <c r="EJ13" s="915"/>
      <c r="EK13" s="915"/>
      <c r="EL13" s="930"/>
      <c r="EM13" s="930"/>
      <c r="EN13" s="930"/>
      <c r="EO13" s="930"/>
      <c r="EP13" s="930"/>
      <c r="EQ13" s="930"/>
      <c r="ER13" s="744"/>
      <c r="ES13" s="1003"/>
      <c r="ET13" s="830"/>
      <c r="EU13" s="831"/>
      <c r="EV13" s="831"/>
      <c r="EW13" s="831"/>
      <c r="EX13" s="831"/>
      <c r="EY13" s="831"/>
      <c r="EZ13" s="831"/>
      <c r="FA13" s="831"/>
      <c r="FB13" s="831"/>
      <c r="FC13" s="831"/>
      <c r="FD13" s="832"/>
      <c r="FE13" s="14"/>
      <c r="FF13" s="1000"/>
      <c r="FG13" s="1001"/>
      <c r="FH13" s="1001"/>
      <c r="FI13" s="1001"/>
      <c r="FJ13" s="1001"/>
      <c r="FK13" s="1001"/>
      <c r="FL13" s="1001"/>
      <c r="FM13" s="1001"/>
      <c r="FN13" s="1001"/>
      <c r="FO13" s="1001"/>
      <c r="FP13" s="1002"/>
      <c r="FQ13" s="624"/>
      <c r="FR13" s="914"/>
      <c r="FS13" s="914"/>
      <c r="FT13" s="914"/>
      <c r="FU13" s="914"/>
      <c r="FV13" s="914"/>
      <c r="FW13" s="915"/>
      <c r="FX13" s="915"/>
      <c r="FY13" s="915"/>
      <c r="FZ13" s="915"/>
      <c r="GA13" s="915"/>
      <c r="GB13" s="915"/>
      <c r="GC13" s="915"/>
      <c r="GD13" s="915"/>
      <c r="GE13" s="915"/>
      <c r="GF13" s="915"/>
      <c r="GG13" s="915"/>
      <c r="GH13" s="915"/>
      <c r="GI13" s="930"/>
      <c r="GJ13" s="930"/>
      <c r="GK13" s="930"/>
      <c r="GL13" s="930"/>
      <c r="GM13" s="930"/>
      <c r="GN13" s="930"/>
      <c r="GO13" s="744"/>
    </row>
    <row r="14" spans="1:197" ht="15" customHeight="1" x14ac:dyDescent="0.2">
      <c r="A14" s="1003"/>
      <c r="B14" s="986" t="str">
        <f>'ANNUAL SUMMARY'!$C$18</f>
        <v>NO. FLIGHTS</v>
      </c>
      <c r="C14" s="987"/>
      <c r="D14" s="987"/>
      <c r="E14" s="987"/>
      <c r="F14" s="987"/>
      <c r="G14" s="987"/>
      <c r="H14" s="988"/>
      <c r="I14" s="980"/>
      <c r="J14" s="981"/>
      <c r="K14" s="981"/>
      <c r="L14" s="982"/>
      <c r="M14" s="637"/>
      <c r="N14" s="992" t="str">
        <f>'ANNUAL SUMMARY'!$O$18</f>
        <v>DAY</v>
      </c>
      <c r="O14" s="993"/>
      <c r="P14" s="993"/>
      <c r="Q14" s="993"/>
      <c r="R14" s="994" t="e">
        <f>SUMIF('ANNUAL SUMMARY'!$L$6,K6,'ANNUAL SUMMARY'!$T$18)+SUMIF('ANNUAL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SUMMARY'!#REF!)+SUMIF('ANNUAL SUMMARY'!#REF!,K6,'ANNUAL SUMMARY'!#REF!)+SUMIF($K$6,K6,$S$14)+SUMIF($BH$6,K6,$BP$14)+SUMIF($DF$6,K6,$DN$14)+SUMIF($FC$6,K6,$FK$14)+SUMIF($K$59,K6,$S$67)+SUMIF($BH$59,K6,$BP$67)+SUMIF($DF$59,K6,$DN$67)+SUMIF($FC$59,K6,$FK$67)</f>
        <v>#REF!</v>
      </c>
      <c r="S14" s="995"/>
      <c r="T14" s="995"/>
      <c r="U14" s="995"/>
      <c r="V14" s="995"/>
      <c r="W14" s="995"/>
      <c r="X14" s="995"/>
      <c r="Y14" s="624"/>
      <c r="Z14" s="913"/>
      <c r="AA14" s="914"/>
      <c r="AB14" s="914"/>
      <c r="AC14" s="914"/>
      <c r="AD14" s="914"/>
      <c r="AE14" s="915"/>
      <c r="AF14" s="915"/>
      <c r="AG14" s="915"/>
      <c r="AH14" s="915"/>
      <c r="AI14" s="915"/>
      <c r="AJ14" s="915"/>
      <c r="AK14" s="915"/>
      <c r="AL14" s="915"/>
      <c r="AM14" s="915"/>
      <c r="AN14" s="915"/>
      <c r="AO14" s="915"/>
      <c r="AP14" s="915"/>
      <c r="AQ14" s="930"/>
      <c r="AR14" s="930"/>
      <c r="AS14" s="930"/>
      <c r="AT14" s="930"/>
      <c r="AU14" s="930"/>
      <c r="AV14" s="930"/>
      <c r="AW14" s="744"/>
      <c r="AX14" s="1003"/>
      <c r="AY14" s="986" t="str">
        <f>'ANNUAL SUMMARY'!$C$18</f>
        <v>NO. FLIGHTS</v>
      </c>
      <c r="AZ14" s="987"/>
      <c r="BA14" s="987"/>
      <c r="BB14" s="987"/>
      <c r="BC14" s="987"/>
      <c r="BD14" s="987"/>
      <c r="BE14" s="988"/>
      <c r="BF14" s="980"/>
      <c r="BG14" s="981"/>
      <c r="BH14" s="981"/>
      <c r="BI14" s="982"/>
      <c r="BJ14" s="637"/>
      <c r="BK14" s="992" t="str">
        <f>'ANNUAL SUMMARY'!$O$18</f>
        <v>DAY</v>
      </c>
      <c r="BL14" s="993"/>
      <c r="BM14" s="993"/>
      <c r="BN14" s="993"/>
      <c r="BO14" s="994" t="e">
        <f>SUMIF('ANNUAL SUMMARY'!$L$6,BH6,'ANNUAL SUMMARY'!$T$18)+SUMIF('ANNUAL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SUMMARY'!#REF!)+SUMIF('ANNUAL SUMMARY'!#REF!,BH6,'ANNUAL SUMMARY'!#REF!)+SUMIF($K$6,BH6,$S$14)+SUMIF($BH$6,BH6,$BP$14)+SUMIF($DF$6,BH6,$DN$14)+SUMIF($FC$6,BH6,$FK$14)+SUMIF($K$59,BH6,$S$67)+SUMIF($BH$59,BH6,$BP$67)+SUMIF($DF$59,BH6,$DN$67)+SUMIF($FC$59,BH6,$FK$67)</f>
        <v>#REF!</v>
      </c>
      <c r="BP14" s="995"/>
      <c r="BQ14" s="995"/>
      <c r="BR14" s="995"/>
      <c r="BS14" s="995"/>
      <c r="BT14" s="995"/>
      <c r="BU14" s="995"/>
      <c r="BV14" s="624"/>
      <c r="BW14" s="913"/>
      <c r="BX14" s="914"/>
      <c r="BY14" s="914"/>
      <c r="BZ14" s="914"/>
      <c r="CA14" s="914"/>
      <c r="CB14" s="915"/>
      <c r="CC14" s="915"/>
      <c r="CD14" s="915"/>
      <c r="CE14" s="915"/>
      <c r="CF14" s="915"/>
      <c r="CG14" s="915"/>
      <c r="CH14" s="915"/>
      <c r="CI14" s="915"/>
      <c r="CJ14" s="915"/>
      <c r="CK14" s="915"/>
      <c r="CL14" s="915"/>
      <c r="CM14" s="915"/>
      <c r="CN14" s="930"/>
      <c r="CO14" s="930"/>
      <c r="CP14" s="930"/>
      <c r="CQ14" s="930"/>
      <c r="CR14" s="930"/>
      <c r="CS14" s="930"/>
      <c r="CT14" s="744"/>
      <c r="CV14" s="1003"/>
      <c r="CW14" s="986" t="str">
        <f>'ANNUAL SUMMARY'!$C$18</f>
        <v>NO. FLIGHTS</v>
      </c>
      <c r="CX14" s="987"/>
      <c r="CY14" s="987"/>
      <c r="CZ14" s="987"/>
      <c r="DA14" s="987"/>
      <c r="DB14" s="987"/>
      <c r="DC14" s="988"/>
      <c r="DD14" s="980"/>
      <c r="DE14" s="981"/>
      <c r="DF14" s="981"/>
      <c r="DG14" s="982"/>
      <c r="DH14" s="637"/>
      <c r="DI14" s="992" t="str">
        <f>'ANNUAL SUMMARY'!$O$18</f>
        <v>DAY</v>
      </c>
      <c r="DJ14" s="993"/>
      <c r="DK14" s="993"/>
      <c r="DL14" s="993"/>
      <c r="DM14" s="994" t="e">
        <f>SUMIF('ANNUAL SUMMARY'!$L$6,DF6,'ANNUAL SUMMARY'!$T$18)+SUMIF('ANNUAL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SUMMARY'!#REF!)+SUMIF('ANNUAL SUMMARY'!#REF!,DF6,'ANNUAL SUMMARY'!#REF!)+SUMIF($K$6,DF6,$S$14)+SUMIF($BH$6,DF6,$BP$14)+SUMIF($DF$6,DF6,$DN$14)+SUMIF($FC$6,DF6,$FK$14)+SUMIF($K$59,DF6,$S$67)+SUMIF($BH$59,DF6,$BP$67)+SUMIF($DF$59,DF6,$DN$67)+SUMIF($FC$59,DF6,$FK$67)</f>
        <v>#REF!</v>
      </c>
      <c r="DN14" s="995"/>
      <c r="DO14" s="995"/>
      <c r="DP14" s="995"/>
      <c r="DQ14" s="995"/>
      <c r="DR14" s="995"/>
      <c r="DS14" s="995"/>
      <c r="DT14" s="624"/>
      <c r="DU14" s="913"/>
      <c r="DV14" s="914"/>
      <c r="DW14" s="914"/>
      <c r="DX14" s="914"/>
      <c r="DY14" s="914"/>
      <c r="DZ14" s="915"/>
      <c r="EA14" s="915"/>
      <c r="EB14" s="915"/>
      <c r="EC14" s="915"/>
      <c r="ED14" s="915"/>
      <c r="EE14" s="915"/>
      <c r="EF14" s="915"/>
      <c r="EG14" s="915"/>
      <c r="EH14" s="915"/>
      <c r="EI14" s="915"/>
      <c r="EJ14" s="915"/>
      <c r="EK14" s="915"/>
      <c r="EL14" s="930"/>
      <c r="EM14" s="930"/>
      <c r="EN14" s="930"/>
      <c r="EO14" s="930"/>
      <c r="EP14" s="930"/>
      <c r="EQ14" s="930"/>
      <c r="ER14" s="744"/>
      <c r="ES14" s="1003"/>
      <c r="ET14" s="986" t="str">
        <f>'ANNUAL SUMMARY'!$C$18</f>
        <v>NO. FLIGHTS</v>
      </c>
      <c r="EU14" s="987"/>
      <c r="EV14" s="987"/>
      <c r="EW14" s="987"/>
      <c r="EX14" s="987"/>
      <c r="EY14" s="987"/>
      <c r="EZ14" s="988"/>
      <c r="FA14" s="980"/>
      <c r="FB14" s="981"/>
      <c r="FC14" s="981"/>
      <c r="FD14" s="982"/>
      <c r="FE14" s="637"/>
      <c r="FF14" s="992" t="str">
        <f>'ANNUAL SUMMARY'!$O$18</f>
        <v>DAY</v>
      </c>
      <c r="FG14" s="993"/>
      <c r="FH14" s="993"/>
      <c r="FI14" s="993"/>
      <c r="FJ14" s="994" t="e">
        <f>SUMIF('ANNUAL SUMMARY'!$L$6,FC6,'ANNUAL SUMMARY'!$T$18)+SUMIF('ANNUAL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SUMMARY'!#REF!)+SUMIF('ANNUAL SUMMARY'!#REF!,FC6,'ANNUAL SUMMARY'!#REF!)+SUMIF($K$6,FC6,$S$14)+SUMIF($BH$6,FC6,$BP$14)+SUMIF($DF$6,FC6,$DN$14)+SUMIF($FC$6,FC6,$FK$14)+SUMIF($K$59,FC6,$S$67)+SUMIF($BH$59,FC6,$BP$67)+SUMIF($DF$59,FC6,$DN$67)+SUMIF($FC$59,FC6,$FK$67)</f>
        <v>#REF!</v>
      </c>
      <c r="FK14" s="995"/>
      <c r="FL14" s="995"/>
      <c r="FM14" s="995"/>
      <c r="FN14" s="995"/>
      <c r="FO14" s="995"/>
      <c r="FP14" s="995"/>
      <c r="FQ14" s="624"/>
      <c r="FR14" s="913"/>
      <c r="FS14" s="914"/>
      <c r="FT14" s="914"/>
      <c r="FU14" s="914"/>
      <c r="FV14" s="914"/>
      <c r="FW14" s="915"/>
      <c r="FX14" s="915"/>
      <c r="FY14" s="915"/>
      <c r="FZ14" s="915"/>
      <c r="GA14" s="915"/>
      <c r="GB14" s="915"/>
      <c r="GC14" s="915"/>
      <c r="GD14" s="915"/>
      <c r="GE14" s="915"/>
      <c r="GF14" s="915"/>
      <c r="GG14" s="915"/>
      <c r="GH14" s="915"/>
      <c r="GI14" s="930"/>
      <c r="GJ14" s="930"/>
      <c r="GK14" s="930"/>
      <c r="GL14" s="930"/>
      <c r="GM14" s="930"/>
      <c r="GN14" s="930"/>
      <c r="GO14" s="744"/>
    </row>
    <row r="15" spans="1:197" ht="3" customHeight="1" x14ac:dyDescent="0.25">
      <c r="A15" s="1003"/>
      <c r="B15" s="989"/>
      <c r="C15" s="990"/>
      <c r="D15" s="990"/>
      <c r="E15" s="990"/>
      <c r="F15" s="990"/>
      <c r="G15" s="990"/>
      <c r="H15" s="991"/>
      <c r="I15" s="983"/>
      <c r="J15" s="984"/>
      <c r="K15" s="984"/>
      <c r="L15" s="985"/>
      <c r="M15" s="637"/>
      <c r="N15" s="708"/>
      <c r="O15" s="708"/>
      <c r="P15" s="708"/>
      <c r="Q15" s="708"/>
      <c r="R15" s="708"/>
      <c r="S15" s="708"/>
      <c r="T15" s="708"/>
      <c r="U15" s="708"/>
      <c r="V15" s="708"/>
      <c r="W15" s="708"/>
      <c r="X15" s="708"/>
      <c r="Y15" s="624"/>
      <c r="Z15" s="914"/>
      <c r="AA15" s="914"/>
      <c r="AB15" s="914"/>
      <c r="AC15" s="914"/>
      <c r="AD15" s="914"/>
      <c r="AE15" s="915"/>
      <c r="AF15" s="915"/>
      <c r="AG15" s="915"/>
      <c r="AH15" s="915"/>
      <c r="AI15" s="915"/>
      <c r="AJ15" s="915"/>
      <c r="AK15" s="915"/>
      <c r="AL15" s="915"/>
      <c r="AM15" s="915"/>
      <c r="AN15" s="915"/>
      <c r="AO15" s="915"/>
      <c r="AP15" s="915"/>
      <c r="AQ15" s="930"/>
      <c r="AR15" s="930"/>
      <c r="AS15" s="930"/>
      <c r="AT15" s="930"/>
      <c r="AU15" s="930"/>
      <c r="AV15" s="930"/>
      <c r="AW15" s="744"/>
      <c r="AX15" s="1003"/>
      <c r="AY15" s="989"/>
      <c r="AZ15" s="990"/>
      <c r="BA15" s="990"/>
      <c r="BB15" s="990"/>
      <c r="BC15" s="990"/>
      <c r="BD15" s="990"/>
      <c r="BE15" s="991"/>
      <c r="BF15" s="983"/>
      <c r="BG15" s="984"/>
      <c r="BH15" s="984"/>
      <c r="BI15" s="985"/>
      <c r="BJ15" s="637"/>
      <c r="BK15" s="708"/>
      <c r="BL15" s="708"/>
      <c r="BM15" s="708"/>
      <c r="BN15" s="708"/>
      <c r="BO15" s="708"/>
      <c r="BP15" s="708"/>
      <c r="BQ15" s="708"/>
      <c r="BR15" s="708"/>
      <c r="BS15" s="708"/>
      <c r="BT15" s="708"/>
      <c r="BU15" s="708"/>
      <c r="BV15" s="624"/>
      <c r="BW15" s="914"/>
      <c r="BX15" s="914"/>
      <c r="BY15" s="914"/>
      <c r="BZ15" s="914"/>
      <c r="CA15" s="914"/>
      <c r="CB15" s="915"/>
      <c r="CC15" s="915"/>
      <c r="CD15" s="915"/>
      <c r="CE15" s="915"/>
      <c r="CF15" s="915"/>
      <c r="CG15" s="915"/>
      <c r="CH15" s="915"/>
      <c r="CI15" s="915"/>
      <c r="CJ15" s="915"/>
      <c r="CK15" s="915"/>
      <c r="CL15" s="915"/>
      <c r="CM15" s="915"/>
      <c r="CN15" s="930"/>
      <c r="CO15" s="930"/>
      <c r="CP15" s="930"/>
      <c r="CQ15" s="930"/>
      <c r="CR15" s="930"/>
      <c r="CS15" s="930"/>
      <c r="CT15" s="744"/>
      <c r="CV15" s="1003"/>
      <c r="CW15" s="989"/>
      <c r="CX15" s="990"/>
      <c r="CY15" s="990"/>
      <c r="CZ15" s="990"/>
      <c r="DA15" s="990"/>
      <c r="DB15" s="990"/>
      <c r="DC15" s="991"/>
      <c r="DD15" s="983"/>
      <c r="DE15" s="984"/>
      <c r="DF15" s="984"/>
      <c r="DG15" s="985"/>
      <c r="DH15" s="637"/>
      <c r="DI15" s="708"/>
      <c r="DJ15" s="708"/>
      <c r="DK15" s="708"/>
      <c r="DL15" s="708"/>
      <c r="DM15" s="708"/>
      <c r="DN15" s="708"/>
      <c r="DO15" s="708"/>
      <c r="DP15" s="708"/>
      <c r="DQ15" s="708"/>
      <c r="DR15" s="708"/>
      <c r="DS15" s="708"/>
      <c r="DT15" s="624"/>
      <c r="DU15" s="914"/>
      <c r="DV15" s="914"/>
      <c r="DW15" s="914"/>
      <c r="DX15" s="914"/>
      <c r="DY15" s="914"/>
      <c r="DZ15" s="915"/>
      <c r="EA15" s="915"/>
      <c r="EB15" s="915"/>
      <c r="EC15" s="915"/>
      <c r="ED15" s="915"/>
      <c r="EE15" s="915"/>
      <c r="EF15" s="915"/>
      <c r="EG15" s="915"/>
      <c r="EH15" s="915"/>
      <c r="EI15" s="915"/>
      <c r="EJ15" s="915"/>
      <c r="EK15" s="915"/>
      <c r="EL15" s="930"/>
      <c r="EM15" s="930"/>
      <c r="EN15" s="930"/>
      <c r="EO15" s="930"/>
      <c r="EP15" s="930"/>
      <c r="EQ15" s="930"/>
      <c r="ER15" s="744"/>
      <c r="ES15" s="1003"/>
      <c r="ET15" s="989"/>
      <c r="EU15" s="990"/>
      <c r="EV15" s="990"/>
      <c r="EW15" s="990"/>
      <c r="EX15" s="990"/>
      <c r="EY15" s="990"/>
      <c r="EZ15" s="991"/>
      <c r="FA15" s="983"/>
      <c r="FB15" s="984"/>
      <c r="FC15" s="984"/>
      <c r="FD15" s="985"/>
      <c r="FE15" s="637"/>
      <c r="FF15" s="708"/>
      <c r="FG15" s="708"/>
      <c r="FH15" s="708"/>
      <c r="FI15" s="708"/>
      <c r="FJ15" s="708"/>
      <c r="FK15" s="708"/>
      <c r="FL15" s="708"/>
      <c r="FM15" s="708"/>
      <c r="FN15" s="708"/>
      <c r="FO15" s="708"/>
      <c r="FP15" s="708"/>
      <c r="FQ15" s="624"/>
      <c r="FR15" s="914"/>
      <c r="FS15" s="914"/>
      <c r="FT15" s="914"/>
      <c r="FU15" s="914"/>
      <c r="FV15" s="914"/>
      <c r="FW15" s="915"/>
      <c r="FX15" s="915"/>
      <c r="FY15" s="915"/>
      <c r="FZ15" s="915"/>
      <c r="GA15" s="915"/>
      <c r="GB15" s="915"/>
      <c r="GC15" s="915"/>
      <c r="GD15" s="915"/>
      <c r="GE15" s="915"/>
      <c r="GF15" s="915"/>
      <c r="GG15" s="915"/>
      <c r="GH15" s="915"/>
      <c r="GI15" s="930"/>
      <c r="GJ15" s="930"/>
      <c r="GK15" s="930"/>
      <c r="GL15" s="930"/>
      <c r="GM15" s="930"/>
      <c r="GN15" s="930"/>
      <c r="GO15" s="744"/>
    </row>
    <row r="16" spans="1:197" ht="2.25" customHeight="1" x14ac:dyDescent="0.25">
      <c r="A16" s="1003"/>
      <c r="B16" s="12"/>
      <c r="C16" s="12"/>
      <c r="D16" s="12"/>
      <c r="E16" s="12"/>
      <c r="F16" s="12"/>
      <c r="G16" s="12"/>
      <c r="H16" s="12"/>
      <c r="I16" s="12"/>
      <c r="J16" s="12"/>
      <c r="K16" s="12"/>
      <c r="L16" s="12"/>
      <c r="M16" s="15"/>
      <c r="N16" s="979" t="str">
        <f>'ANNUAL SUMMARY'!$O$20</f>
        <v>NIGHT</v>
      </c>
      <c r="O16" s="968"/>
      <c r="P16" s="968"/>
      <c r="Q16" s="968"/>
      <c r="R16" s="996"/>
      <c r="S16" s="998"/>
      <c r="T16" s="974"/>
      <c r="U16" s="974"/>
      <c r="V16" s="974"/>
      <c r="W16" s="974"/>
      <c r="X16" s="975"/>
      <c r="Y16" s="624"/>
      <c r="Z16" s="913"/>
      <c r="AA16" s="914"/>
      <c r="AB16" s="914"/>
      <c r="AC16" s="914"/>
      <c r="AD16" s="914"/>
      <c r="AE16" s="915"/>
      <c r="AF16" s="915"/>
      <c r="AG16" s="915"/>
      <c r="AH16" s="915"/>
      <c r="AI16" s="915"/>
      <c r="AJ16" s="915"/>
      <c r="AK16" s="915"/>
      <c r="AL16" s="915"/>
      <c r="AM16" s="915"/>
      <c r="AN16" s="915"/>
      <c r="AO16" s="915"/>
      <c r="AP16" s="915"/>
      <c r="AQ16" s="930"/>
      <c r="AR16" s="930"/>
      <c r="AS16" s="930"/>
      <c r="AT16" s="930"/>
      <c r="AU16" s="930"/>
      <c r="AV16" s="930"/>
      <c r="AW16" s="744"/>
      <c r="AX16" s="1003"/>
      <c r="AY16" s="12"/>
      <c r="AZ16" s="12"/>
      <c r="BA16" s="12"/>
      <c r="BB16" s="12"/>
      <c r="BC16" s="12"/>
      <c r="BD16" s="12"/>
      <c r="BE16" s="12"/>
      <c r="BF16" s="12"/>
      <c r="BG16" s="12"/>
      <c r="BH16" s="12"/>
      <c r="BI16" s="12"/>
      <c r="BJ16" s="15"/>
      <c r="BK16" s="979" t="str">
        <f>'ANNUAL SUMMARY'!$O$20</f>
        <v>NIGHT</v>
      </c>
      <c r="BL16" s="968"/>
      <c r="BM16" s="968"/>
      <c r="BN16" s="968"/>
      <c r="BO16" s="996"/>
      <c r="BP16" s="998"/>
      <c r="BQ16" s="974"/>
      <c r="BR16" s="974"/>
      <c r="BS16" s="974"/>
      <c r="BT16" s="974"/>
      <c r="BU16" s="975"/>
      <c r="BV16" s="624"/>
      <c r="BW16" s="913"/>
      <c r="BX16" s="914"/>
      <c r="BY16" s="914"/>
      <c r="BZ16" s="914"/>
      <c r="CA16" s="914"/>
      <c r="CB16" s="915"/>
      <c r="CC16" s="915"/>
      <c r="CD16" s="915"/>
      <c r="CE16" s="915"/>
      <c r="CF16" s="915"/>
      <c r="CG16" s="915"/>
      <c r="CH16" s="915"/>
      <c r="CI16" s="915"/>
      <c r="CJ16" s="915"/>
      <c r="CK16" s="915"/>
      <c r="CL16" s="915"/>
      <c r="CM16" s="915"/>
      <c r="CN16" s="930"/>
      <c r="CO16" s="930"/>
      <c r="CP16" s="930"/>
      <c r="CQ16" s="930"/>
      <c r="CR16" s="930"/>
      <c r="CS16" s="930"/>
      <c r="CT16" s="744"/>
      <c r="CV16" s="1003"/>
      <c r="CW16" s="12"/>
      <c r="CX16" s="12"/>
      <c r="CY16" s="12"/>
      <c r="CZ16" s="12"/>
      <c r="DA16" s="12"/>
      <c r="DB16" s="12"/>
      <c r="DC16" s="12"/>
      <c r="DD16" s="12"/>
      <c r="DE16" s="12"/>
      <c r="DF16" s="12"/>
      <c r="DG16" s="12"/>
      <c r="DH16" s="15"/>
      <c r="DI16" s="979" t="str">
        <f>'ANNUAL SUMMARY'!$O$20</f>
        <v>NIGHT</v>
      </c>
      <c r="DJ16" s="968"/>
      <c r="DK16" s="968"/>
      <c r="DL16" s="968"/>
      <c r="DM16" s="996"/>
      <c r="DN16" s="998"/>
      <c r="DO16" s="974"/>
      <c r="DP16" s="974"/>
      <c r="DQ16" s="974"/>
      <c r="DR16" s="974"/>
      <c r="DS16" s="975"/>
      <c r="DT16" s="624"/>
      <c r="DU16" s="913"/>
      <c r="DV16" s="914"/>
      <c r="DW16" s="914"/>
      <c r="DX16" s="914"/>
      <c r="DY16" s="914"/>
      <c r="DZ16" s="915"/>
      <c r="EA16" s="915"/>
      <c r="EB16" s="915"/>
      <c r="EC16" s="915"/>
      <c r="ED16" s="915"/>
      <c r="EE16" s="915"/>
      <c r="EF16" s="915"/>
      <c r="EG16" s="915"/>
      <c r="EH16" s="915"/>
      <c r="EI16" s="915"/>
      <c r="EJ16" s="915"/>
      <c r="EK16" s="915"/>
      <c r="EL16" s="930"/>
      <c r="EM16" s="930"/>
      <c r="EN16" s="930"/>
      <c r="EO16" s="930"/>
      <c r="EP16" s="930"/>
      <c r="EQ16" s="930"/>
      <c r="ER16" s="744"/>
      <c r="ES16" s="1003"/>
      <c r="ET16" s="12"/>
      <c r="EU16" s="12"/>
      <c r="EV16" s="12"/>
      <c r="EW16" s="12"/>
      <c r="EX16" s="12"/>
      <c r="EY16" s="12"/>
      <c r="EZ16" s="12"/>
      <c r="FA16" s="12"/>
      <c r="FB16" s="12"/>
      <c r="FC16" s="12"/>
      <c r="FD16" s="12"/>
      <c r="FE16" s="15"/>
      <c r="FF16" s="979" t="str">
        <f>'ANNUAL SUMMARY'!$O$20</f>
        <v>NIGHT</v>
      </c>
      <c r="FG16" s="968"/>
      <c r="FH16" s="968"/>
      <c r="FI16" s="968"/>
      <c r="FJ16" s="996"/>
      <c r="FK16" s="998"/>
      <c r="FL16" s="974"/>
      <c r="FM16" s="974"/>
      <c r="FN16" s="974"/>
      <c r="FO16" s="974"/>
      <c r="FP16" s="975"/>
      <c r="FQ16" s="624"/>
      <c r="FR16" s="913"/>
      <c r="FS16" s="914"/>
      <c r="FT16" s="914"/>
      <c r="FU16" s="914"/>
      <c r="FV16" s="914"/>
      <c r="FW16" s="915"/>
      <c r="FX16" s="915"/>
      <c r="FY16" s="915"/>
      <c r="FZ16" s="915"/>
      <c r="GA16" s="915"/>
      <c r="GB16" s="915"/>
      <c r="GC16" s="915"/>
      <c r="GD16" s="915"/>
      <c r="GE16" s="915"/>
      <c r="GF16" s="915"/>
      <c r="GG16" s="915"/>
      <c r="GH16" s="915"/>
      <c r="GI16" s="930"/>
      <c r="GJ16" s="930"/>
      <c r="GK16" s="930"/>
      <c r="GL16" s="930"/>
      <c r="GM16" s="930"/>
      <c r="GN16" s="930"/>
      <c r="GO16" s="744"/>
    </row>
    <row r="17" spans="1:197" ht="11.25" customHeight="1" x14ac:dyDescent="0.2">
      <c r="A17" s="1003"/>
      <c r="B17" s="979" t="str">
        <f>'ANNUAL SUMMARY'!$C$21</f>
        <v>SOLO</v>
      </c>
      <c r="C17" s="968"/>
      <c r="D17" s="968"/>
      <c r="E17" s="968"/>
      <c r="F17" s="971"/>
      <c r="G17" s="973"/>
      <c r="H17" s="974"/>
      <c r="I17" s="974"/>
      <c r="J17" s="974"/>
      <c r="K17" s="974"/>
      <c r="L17" s="975"/>
      <c r="M17" s="785"/>
      <c r="N17" s="997"/>
      <c r="O17" s="993"/>
      <c r="P17" s="993"/>
      <c r="Q17" s="993"/>
      <c r="R17" s="994"/>
      <c r="S17" s="999"/>
      <c r="T17" s="977"/>
      <c r="U17" s="977"/>
      <c r="V17" s="977"/>
      <c r="W17" s="977"/>
      <c r="X17" s="978"/>
      <c r="Y17" s="624"/>
      <c r="Z17" s="914"/>
      <c r="AA17" s="914"/>
      <c r="AB17" s="914"/>
      <c r="AC17" s="914"/>
      <c r="AD17" s="914"/>
      <c r="AE17" s="915"/>
      <c r="AF17" s="915"/>
      <c r="AG17" s="915"/>
      <c r="AH17" s="915"/>
      <c r="AI17" s="915"/>
      <c r="AJ17" s="915"/>
      <c r="AK17" s="915"/>
      <c r="AL17" s="915"/>
      <c r="AM17" s="915"/>
      <c r="AN17" s="915"/>
      <c r="AO17" s="915"/>
      <c r="AP17" s="915"/>
      <c r="AQ17" s="930"/>
      <c r="AR17" s="930"/>
      <c r="AS17" s="930"/>
      <c r="AT17" s="930"/>
      <c r="AU17" s="930"/>
      <c r="AV17" s="930"/>
      <c r="AW17" s="744"/>
      <c r="AX17" s="1003"/>
      <c r="AY17" s="979" t="str">
        <f>'ANNUAL SUMMARY'!$C$21</f>
        <v>SOLO</v>
      </c>
      <c r="AZ17" s="968"/>
      <c r="BA17" s="968"/>
      <c r="BB17" s="968"/>
      <c r="BC17" s="971"/>
      <c r="BD17" s="973"/>
      <c r="BE17" s="974"/>
      <c r="BF17" s="974"/>
      <c r="BG17" s="974"/>
      <c r="BH17" s="974"/>
      <c r="BI17" s="975"/>
      <c r="BJ17" s="785"/>
      <c r="BK17" s="997"/>
      <c r="BL17" s="993"/>
      <c r="BM17" s="993"/>
      <c r="BN17" s="993"/>
      <c r="BO17" s="994"/>
      <c r="BP17" s="999"/>
      <c r="BQ17" s="977"/>
      <c r="BR17" s="977"/>
      <c r="BS17" s="977"/>
      <c r="BT17" s="977"/>
      <c r="BU17" s="978"/>
      <c r="BV17" s="624"/>
      <c r="BW17" s="914"/>
      <c r="BX17" s="914"/>
      <c r="BY17" s="914"/>
      <c r="BZ17" s="914"/>
      <c r="CA17" s="914"/>
      <c r="CB17" s="915"/>
      <c r="CC17" s="915"/>
      <c r="CD17" s="915"/>
      <c r="CE17" s="915"/>
      <c r="CF17" s="915"/>
      <c r="CG17" s="915"/>
      <c r="CH17" s="915"/>
      <c r="CI17" s="915"/>
      <c r="CJ17" s="915"/>
      <c r="CK17" s="915"/>
      <c r="CL17" s="915"/>
      <c r="CM17" s="915"/>
      <c r="CN17" s="930"/>
      <c r="CO17" s="930"/>
      <c r="CP17" s="930"/>
      <c r="CQ17" s="930"/>
      <c r="CR17" s="930"/>
      <c r="CS17" s="930"/>
      <c r="CT17" s="744"/>
      <c r="CV17" s="1003"/>
      <c r="CW17" s="979" t="str">
        <f>'ANNUAL SUMMARY'!$C$21</f>
        <v>SOLO</v>
      </c>
      <c r="CX17" s="968"/>
      <c r="CY17" s="968"/>
      <c r="CZ17" s="968"/>
      <c r="DA17" s="971"/>
      <c r="DB17" s="973"/>
      <c r="DC17" s="974"/>
      <c r="DD17" s="974"/>
      <c r="DE17" s="974"/>
      <c r="DF17" s="974"/>
      <c r="DG17" s="975"/>
      <c r="DH17" s="785"/>
      <c r="DI17" s="997"/>
      <c r="DJ17" s="993"/>
      <c r="DK17" s="993"/>
      <c r="DL17" s="993"/>
      <c r="DM17" s="994"/>
      <c r="DN17" s="999"/>
      <c r="DO17" s="977"/>
      <c r="DP17" s="977"/>
      <c r="DQ17" s="977"/>
      <c r="DR17" s="977"/>
      <c r="DS17" s="978"/>
      <c r="DT17" s="624"/>
      <c r="DU17" s="914"/>
      <c r="DV17" s="914"/>
      <c r="DW17" s="914"/>
      <c r="DX17" s="914"/>
      <c r="DY17" s="914"/>
      <c r="DZ17" s="915"/>
      <c r="EA17" s="915"/>
      <c r="EB17" s="915"/>
      <c r="EC17" s="915"/>
      <c r="ED17" s="915"/>
      <c r="EE17" s="915"/>
      <c r="EF17" s="915"/>
      <c r="EG17" s="915"/>
      <c r="EH17" s="915"/>
      <c r="EI17" s="915"/>
      <c r="EJ17" s="915"/>
      <c r="EK17" s="915"/>
      <c r="EL17" s="930"/>
      <c r="EM17" s="930"/>
      <c r="EN17" s="930"/>
      <c r="EO17" s="930"/>
      <c r="EP17" s="930"/>
      <c r="EQ17" s="930"/>
      <c r="ER17" s="744"/>
      <c r="ES17" s="1003"/>
      <c r="ET17" s="979" t="str">
        <f>'ANNUAL SUMMARY'!$C$21</f>
        <v>SOLO</v>
      </c>
      <c r="EU17" s="968"/>
      <c r="EV17" s="968"/>
      <c r="EW17" s="968"/>
      <c r="EX17" s="971"/>
      <c r="EY17" s="973"/>
      <c r="EZ17" s="974"/>
      <c r="FA17" s="974"/>
      <c r="FB17" s="974"/>
      <c r="FC17" s="974"/>
      <c r="FD17" s="975"/>
      <c r="FE17" s="785"/>
      <c r="FF17" s="997"/>
      <c r="FG17" s="993"/>
      <c r="FH17" s="993"/>
      <c r="FI17" s="993"/>
      <c r="FJ17" s="994"/>
      <c r="FK17" s="999"/>
      <c r="FL17" s="977"/>
      <c r="FM17" s="977"/>
      <c r="FN17" s="977"/>
      <c r="FO17" s="977"/>
      <c r="FP17" s="978"/>
      <c r="FQ17" s="624"/>
      <c r="FR17" s="914"/>
      <c r="FS17" s="914"/>
      <c r="FT17" s="914"/>
      <c r="FU17" s="914"/>
      <c r="FV17" s="914"/>
      <c r="FW17" s="915"/>
      <c r="FX17" s="915"/>
      <c r="FY17" s="915"/>
      <c r="FZ17" s="915"/>
      <c r="GA17" s="915"/>
      <c r="GB17" s="915"/>
      <c r="GC17" s="915"/>
      <c r="GD17" s="915"/>
      <c r="GE17" s="915"/>
      <c r="GF17" s="915"/>
      <c r="GG17" s="915"/>
      <c r="GH17" s="915"/>
      <c r="GI17" s="930"/>
      <c r="GJ17" s="930"/>
      <c r="GK17" s="930"/>
      <c r="GL17" s="930"/>
      <c r="GM17" s="930"/>
      <c r="GN17" s="930"/>
      <c r="GO17" s="744"/>
    </row>
    <row r="18" spans="1:197" ht="13.5" customHeight="1" x14ac:dyDescent="0.2">
      <c r="A18" s="1003"/>
      <c r="B18" s="969"/>
      <c r="C18" s="970"/>
      <c r="D18" s="970"/>
      <c r="E18" s="970"/>
      <c r="F18" s="972"/>
      <c r="G18" s="976"/>
      <c r="H18" s="977"/>
      <c r="I18" s="977"/>
      <c r="J18" s="977"/>
      <c r="K18" s="977"/>
      <c r="L18" s="978"/>
      <c r="M18" s="785"/>
      <c r="N18" s="979" t="str">
        <f>'ANNUAL SUMMARY'!$O$22</f>
        <v>IFR</v>
      </c>
      <c r="O18" s="968"/>
      <c r="P18" s="968"/>
      <c r="Q18" s="968"/>
      <c r="R18" s="996"/>
      <c r="S18" s="973"/>
      <c r="T18" s="974"/>
      <c r="U18" s="974"/>
      <c r="V18" s="974"/>
      <c r="W18" s="974"/>
      <c r="X18" s="975"/>
      <c r="Y18" s="624"/>
      <c r="Z18" s="913"/>
      <c r="AA18" s="914"/>
      <c r="AB18" s="914"/>
      <c r="AC18" s="914"/>
      <c r="AD18" s="914"/>
      <c r="AE18" s="915"/>
      <c r="AF18" s="915"/>
      <c r="AG18" s="915"/>
      <c r="AH18" s="915"/>
      <c r="AI18" s="915"/>
      <c r="AJ18" s="915"/>
      <c r="AK18" s="915"/>
      <c r="AL18" s="915"/>
      <c r="AM18" s="915"/>
      <c r="AN18" s="915"/>
      <c r="AO18" s="915"/>
      <c r="AP18" s="915"/>
      <c r="AQ18" s="930"/>
      <c r="AR18" s="930"/>
      <c r="AS18" s="930"/>
      <c r="AT18" s="930"/>
      <c r="AU18" s="930"/>
      <c r="AV18" s="930"/>
      <c r="AW18" s="744"/>
      <c r="AX18" s="1003"/>
      <c r="AY18" s="969"/>
      <c r="AZ18" s="970"/>
      <c r="BA18" s="970"/>
      <c r="BB18" s="970"/>
      <c r="BC18" s="972"/>
      <c r="BD18" s="976"/>
      <c r="BE18" s="977"/>
      <c r="BF18" s="977"/>
      <c r="BG18" s="977"/>
      <c r="BH18" s="977"/>
      <c r="BI18" s="978"/>
      <c r="BJ18" s="785"/>
      <c r="BK18" s="979" t="str">
        <f>'ANNUAL SUMMARY'!$O$22</f>
        <v>IFR</v>
      </c>
      <c r="BL18" s="968"/>
      <c r="BM18" s="968"/>
      <c r="BN18" s="968"/>
      <c r="BO18" s="996"/>
      <c r="BP18" s="973"/>
      <c r="BQ18" s="974"/>
      <c r="BR18" s="974"/>
      <c r="BS18" s="974"/>
      <c r="BT18" s="974"/>
      <c r="BU18" s="975"/>
      <c r="BV18" s="624"/>
      <c r="BW18" s="913"/>
      <c r="BX18" s="914"/>
      <c r="BY18" s="914"/>
      <c r="BZ18" s="914"/>
      <c r="CA18" s="914"/>
      <c r="CB18" s="915"/>
      <c r="CC18" s="915"/>
      <c r="CD18" s="915"/>
      <c r="CE18" s="915"/>
      <c r="CF18" s="915"/>
      <c r="CG18" s="915"/>
      <c r="CH18" s="915"/>
      <c r="CI18" s="915"/>
      <c r="CJ18" s="915"/>
      <c r="CK18" s="915"/>
      <c r="CL18" s="915"/>
      <c r="CM18" s="915"/>
      <c r="CN18" s="930"/>
      <c r="CO18" s="930"/>
      <c r="CP18" s="930"/>
      <c r="CQ18" s="930"/>
      <c r="CR18" s="930"/>
      <c r="CS18" s="930"/>
      <c r="CT18" s="744"/>
      <c r="CV18" s="1003"/>
      <c r="CW18" s="969"/>
      <c r="CX18" s="970"/>
      <c r="CY18" s="970"/>
      <c r="CZ18" s="970"/>
      <c r="DA18" s="972"/>
      <c r="DB18" s="976"/>
      <c r="DC18" s="977"/>
      <c r="DD18" s="977"/>
      <c r="DE18" s="977"/>
      <c r="DF18" s="977"/>
      <c r="DG18" s="978"/>
      <c r="DH18" s="785"/>
      <c r="DI18" s="979" t="str">
        <f>'ANNUAL SUMMARY'!$O$22</f>
        <v>IFR</v>
      </c>
      <c r="DJ18" s="968"/>
      <c r="DK18" s="968"/>
      <c r="DL18" s="968"/>
      <c r="DM18" s="996"/>
      <c r="DN18" s="973"/>
      <c r="DO18" s="974"/>
      <c r="DP18" s="974"/>
      <c r="DQ18" s="974"/>
      <c r="DR18" s="974"/>
      <c r="DS18" s="975"/>
      <c r="DT18" s="624"/>
      <c r="DU18" s="913"/>
      <c r="DV18" s="914"/>
      <c r="DW18" s="914"/>
      <c r="DX18" s="914"/>
      <c r="DY18" s="914"/>
      <c r="DZ18" s="915"/>
      <c r="EA18" s="915"/>
      <c r="EB18" s="915"/>
      <c r="EC18" s="915"/>
      <c r="ED18" s="915"/>
      <c r="EE18" s="915"/>
      <c r="EF18" s="915"/>
      <c r="EG18" s="915"/>
      <c r="EH18" s="915"/>
      <c r="EI18" s="915"/>
      <c r="EJ18" s="915"/>
      <c r="EK18" s="915"/>
      <c r="EL18" s="930"/>
      <c r="EM18" s="930"/>
      <c r="EN18" s="930"/>
      <c r="EO18" s="930"/>
      <c r="EP18" s="930"/>
      <c r="EQ18" s="930"/>
      <c r="ER18" s="744"/>
      <c r="ES18" s="1003"/>
      <c r="ET18" s="969"/>
      <c r="EU18" s="970"/>
      <c r="EV18" s="970"/>
      <c r="EW18" s="970"/>
      <c r="EX18" s="972"/>
      <c r="EY18" s="976"/>
      <c r="EZ18" s="977"/>
      <c r="FA18" s="977"/>
      <c r="FB18" s="977"/>
      <c r="FC18" s="977"/>
      <c r="FD18" s="978"/>
      <c r="FE18" s="785"/>
      <c r="FF18" s="979" t="str">
        <f>'ANNUAL SUMMARY'!$O$22</f>
        <v>IFR</v>
      </c>
      <c r="FG18" s="968"/>
      <c r="FH18" s="968"/>
      <c r="FI18" s="968"/>
      <c r="FJ18" s="996"/>
      <c r="FK18" s="973"/>
      <c r="FL18" s="974"/>
      <c r="FM18" s="974"/>
      <c r="FN18" s="974"/>
      <c r="FO18" s="974"/>
      <c r="FP18" s="975"/>
      <c r="FQ18" s="624"/>
      <c r="FR18" s="913"/>
      <c r="FS18" s="914"/>
      <c r="FT18" s="914"/>
      <c r="FU18" s="914"/>
      <c r="FV18" s="914"/>
      <c r="FW18" s="915"/>
      <c r="FX18" s="915"/>
      <c r="FY18" s="915"/>
      <c r="FZ18" s="915"/>
      <c r="GA18" s="915"/>
      <c r="GB18" s="915"/>
      <c r="GC18" s="915"/>
      <c r="GD18" s="915"/>
      <c r="GE18" s="915"/>
      <c r="GF18" s="915"/>
      <c r="GG18" s="915"/>
      <c r="GH18" s="915"/>
      <c r="GI18" s="930"/>
      <c r="GJ18" s="930"/>
      <c r="GK18" s="930"/>
      <c r="GL18" s="930"/>
      <c r="GM18" s="930"/>
      <c r="GN18" s="930"/>
      <c r="GO18" s="744"/>
    </row>
    <row r="19" spans="1:197" ht="2.25" customHeight="1" x14ac:dyDescent="0.25">
      <c r="A19" s="1003"/>
      <c r="B19" s="658"/>
      <c r="C19" s="658"/>
      <c r="D19" s="658"/>
      <c r="E19" s="658"/>
      <c r="F19" s="658"/>
      <c r="G19" s="658"/>
      <c r="H19" s="658"/>
      <c r="I19" s="658"/>
      <c r="J19" s="658"/>
      <c r="K19" s="658"/>
      <c r="L19" s="658"/>
      <c r="M19" s="624"/>
      <c r="N19" s="658"/>
      <c r="O19" s="658"/>
      <c r="P19" s="658"/>
      <c r="Q19" s="658"/>
      <c r="R19" s="658"/>
      <c r="S19" s="658"/>
      <c r="T19" s="658"/>
      <c r="U19" s="658"/>
      <c r="V19" s="658"/>
      <c r="W19" s="658"/>
      <c r="X19" s="658"/>
      <c r="Y19" s="624"/>
      <c r="Z19" s="914"/>
      <c r="AA19" s="914"/>
      <c r="AB19" s="914"/>
      <c r="AC19" s="914"/>
      <c r="AD19" s="914"/>
      <c r="AE19" s="915"/>
      <c r="AF19" s="915"/>
      <c r="AG19" s="915"/>
      <c r="AH19" s="915"/>
      <c r="AI19" s="915"/>
      <c r="AJ19" s="915"/>
      <c r="AK19" s="915"/>
      <c r="AL19" s="915"/>
      <c r="AM19" s="915"/>
      <c r="AN19" s="915"/>
      <c r="AO19" s="915"/>
      <c r="AP19" s="915"/>
      <c r="AQ19" s="930"/>
      <c r="AR19" s="930"/>
      <c r="AS19" s="930"/>
      <c r="AT19" s="930"/>
      <c r="AU19" s="930"/>
      <c r="AV19" s="930"/>
      <c r="AW19" s="744"/>
      <c r="AX19" s="1003"/>
      <c r="AY19" s="658"/>
      <c r="AZ19" s="658"/>
      <c r="BA19" s="658"/>
      <c r="BB19" s="658"/>
      <c r="BC19" s="658"/>
      <c r="BD19" s="658"/>
      <c r="BE19" s="658"/>
      <c r="BF19" s="658"/>
      <c r="BG19" s="658"/>
      <c r="BH19" s="658"/>
      <c r="BI19" s="658"/>
      <c r="BJ19" s="624"/>
      <c r="BK19" s="658"/>
      <c r="BL19" s="658"/>
      <c r="BM19" s="658"/>
      <c r="BN19" s="658"/>
      <c r="BO19" s="658"/>
      <c r="BP19" s="658"/>
      <c r="BQ19" s="658"/>
      <c r="BR19" s="658"/>
      <c r="BS19" s="658"/>
      <c r="BT19" s="658"/>
      <c r="BU19" s="658"/>
      <c r="BV19" s="624"/>
      <c r="BW19" s="914"/>
      <c r="BX19" s="914"/>
      <c r="BY19" s="914"/>
      <c r="BZ19" s="914"/>
      <c r="CA19" s="914"/>
      <c r="CB19" s="915"/>
      <c r="CC19" s="915"/>
      <c r="CD19" s="915"/>
      <c r="CE19" s="915"/>
      <c r="CF19" s="915"/>
      <c r="CG19" s="915"/>
      <c r="CH19" s="915"/>
      <c r="CI19" s="915"/>
      <c r="CJ19" s="915"/>
      <c r="CK19" s="915"/>
      <c r="CL19" s="915"/>
      <c r="CM19" s="915"/>
      <c r="CN19" s="930"/>
      <c r="CO19" s="930"/>
      <c r="CP19" s="930"/>
      <c r="CQ19" s="930"/>
      <c r="CR19" s="930"/>
      <c r="CS19" s="930"/>
      <c r="CT19" s="744"/>
      <c r="CV19" s="1003"/>
      <c r="CW19" s="658"/>
      <c r="CX19" s="658"/>
      <c r="CY19" s="658"/>
      <c r="CZ19" s="658"/>
      <c r="DA19" s="658"/>
      <c r="DB19" s="658"/>
      <c r="DC19" s="658"/>
      <c r="DD19" s="658"/>
      <c r="DE19" s="658"/>
      <c r="DF19" s="658"/>
      <c r="DG19" s="658"/>
      <c r="DH19" s="624"/>
      <c r="DI19" s="658"/>
      <c r="DJ19" s="658"/>
      <c r="DK19" s="658"/>
      <c r="DL19" s="658"/>
      <c r="DM19" s="658"/>
      <c r="DN19" s="658"/>
      <c r="DO19" s="658"/>
      <c r="DP19" s="658"/>
      <c r="DQ19" s="658"/>
      <c r="DR19" s="658"/>
      <c r="DS19" s="658"/>
      <c r="DT19" s="624"/>
      <c r="DU19" s="914"/>
      <c r="DV19" s="914"/>
      <c r="DW19" s="914"/>
      <c r="DX19" s="914"/>
      <c r="DY19" s="914"/>
      <c r="DZ19" s="915"/>
      <c r="EA19" s="915"/>
      <c r="EB19" s="915"/>
      <c r="EC19" s="915"/>
      <c r="ED19" s="915"/>
      <c r="EE19" s="915"/>
      <c r="EF19" s="915"/>
      <c r="EG19" s="915"/>
      <c r="EH19" s="915"/>
      <c r="EI19" s="915"/>
      <c r="EJ19" s="915"/>
      <c r="EK19" s="915"/>
      <c r="EL19" s="930"/>
      <c r="EM19" s="930"/>
      <c r="EN19" s="930"/>
      <c r="EO19" s="930"/>
      <c r="EP19" s="930"/>
      <c r="EQ19" s="930"/>
      <c r="ER19" s="744"/>
      <c r="ES19" s="1003"/>
      <c r="ET19" s="658"/>
      <c r="EU19" s="658"/>
      <c r="EV19" s="658"/>
      <c r="EW19" s="658"/>
      <c r="EX19" s="658"/>
      <c r="EY19" s="658"/>
      <c r="EZ19" s="658"/>
      <c r="FA19" s="658"/>
      <c r="FB19" s="658"/>
      <c r="FC19" s="658"/>
      <c r="FD19" s="658"/>
      <c r="FE19" s="624"/>
      <c r="FF19" s="658"/>
      <c r="FG19" s="658"/>
      <c r="FH19" s="658"/>
      <c r="FI19" s="658"/>
      <c r="FJ19" s="658"/>
      <c r="FK19" s="658"/>
      <c r="FL19" s="658"/>
      <c r="FM19" s="658"/>
      <c r="FN19" s="658"/>
      <c r="FO19" s="658"/>
      <c r="FP19" s="658"/>
      <c r="FQ19" s="624"/>
      <c r="FR19" s="914"/>
      <c r="FS19" s="914"/>
      <c r="FT19" s="914"/>
      <c r="FU19" s="914"/>
      <c r="FV19" s="914"/>
      <c r="FW19" s="915"/>
      <c r="FX19" s="915"/>
      <c r="FY19" s="915"/>
      <c r="FZ19" s="915"/>
      <c r="GA19" s="915"/>
      <c r="GB19" s="915"/>
      <c r="GC19" s="915"/>
      <c r="GD19" s="915"/>
      <c r="GE19" s="915"/>
      <c r="GF19" s="915"/>
      <c r="GG19" s="915"/>
      <c r="GH19" s="915"/>
      <c r="GI19" s="930"/>
      <c r="GJ19" s="930"/>
      <c r="GK19" s="930"/>
      <c r="GL19" s="930"/>
      <c r="GM19" s="930"/>
      <c r="GN19" s="930"/>
      <c r="GO19" s="744"/>
    </row>
    <row r="20" spans="1:197" ht="13.5" customHeight="1" x14ac:dyDescent="0.2">
      <c r="A20" s="1003"/>
      <c r="B20" s="967" t="str">
        <f>'ANNUAL SUMMARY'!$C$24</f>
        <v>INSTR.</v>
      </c>
      <c r="C20" s="968"/>
      <c r="D20" s="968"/>
      <c r="E20" s="968"/>
      <c r="F20" s="971"/>
      <c r="G20" s="973"/>
      <c r="H20" s="974"/>
      <c r="I20" s="974"/>
      <c r="J20" s="974"/>
      <c r="K20" s="974"/>
      <c r="L20" s="975"/>
      <c r="M20" s="785"/>
      <c r="N20" s="878" t="str">
        <f>'ANNUAL SUMMARY'!$O$24</f>
        <v>LANDINGSS</v>
      </c>
      <c r="O20" s="879"/>
      <c r="P20" s="879"/>
      <c r="Q20" s="879"/>
      <c r="R20" s="879"/>
      <c r="S20" s="879"/>
      <c r="T20" s="879"/>
      <c r="U20" s="879"/>
      <c r="V20" s="879"/>
      <c r="W20" s="879"/>
      <c r="X20" s="880"/>
      <c r="Y20" s="624"/>
      <c r="Z20" s="913"/>
      <c r="AA20" s="914"/>
      <c r="AB20" s="914"/>
      <c r="AC20" s="914"/>
      <c r="AD20" s="914"/>
      <c r="AE20" s="915"/>
      <c r="AF20" s="915"/>
      <c r="AG20" s="915"/>
      <c r="AH20" s="915"/>
      <c r="AI20" s="915"/>
      <c r="AJ20" s="915"/>
      <c r="AK20" s="915"/>
      <c r="AL20" s="915"/>
      <c r="AM20" s="915"/>
      <c r="AN20" s="915"/>
      <c r="AO20" s="915"/>
      <c r="AP20" s="915"/>
      <c r="AQ20" s="930"/>
      <c r="AR20" s="930"/>
      <c r="AS20" s="930"/>
      <c r="AT20" s="930"/>
      <c r="AU20" s="930"/>
      <c r="AV20" s="930"/>
      <c r="AW20" s="744"/>
      <c r="AX20" s="1003"/>
      <c r="AY20" s="967" t="str">
        <f>'ANNUAL SUMMARY'!$C$24</f>
        <v>INSTR.</v>
      </c>
      <c r="AZ20" s="968"/>
      <c r="BA20" s="968"/>
      <c r="BB20" s="968"/>
      <c r="BC20" s="971"/>
      <c r="BD20" s="973"/>
      <c r="BE20" s="974"/>
      <c r="BF20" s="974"/>
      <c r="BG20" s="974"/>
      <c r="BH20" s="974"/>
      <c r="BI20" s="975"/>
      <c r="BJ20" s="785"/>
      <c r="BK20" s="878" t="str">
        <f>'ANNUAL SUMMARY'!$O$24</f>
        <v>LANDINGSS</v>
      </c>
      <c r="BL20" s="879"/>
      <c r="BM20" s="879"/>
      <c r="BN20" s="879"/>
      <c r="BO20" s="879"/>
      <c r="BP20" s="879"/>
      <c r="BQ20" s="879"/>
      <c r="BR20" s="879"/>
      <c r="BS20" s="879"/>
      <c r="BT20" s="879"/>
      <c r="BU20" s="880"/>
      <c r="BV20" s="624"/>
      <c r="BW20" s="913"/>
      <c r="BX20" s="914"/>
      <c r="BY20" s="914"/>
      <c r="BZ20" s="914"/>
      <c r="CA20" s="914"/>
      <c r="CB20" s="915"/>
      <c r="CC20" s="915"/>
      <c r="CD20" s="915"/>
      <c r="CE20" s="915"/>
      <c r="CF20" s="915"/>
      <c r="CG20" s="915"/>
      <c r="CH20" s="915"/>
      <c r="CI20" s="915"/>
      <c r="CJ20" s="915"/>
      <c r="CK20" s="915"/>
      <c r="CL20" s="915"/>
      <c r="CM20" s="915"/>
      <c r="CN20" s="930"/>
      <c r="CO20" s="930"/>
      <c r="CP20" s="930"/>
      <c r="CQ20" s="930"/>
      <c r="CR20" s="930"/>
      <c r="CS20" s="930"/>
      <c r="CT20" s="744"/>
      <c r="CV20" s="1003"/>
      <c r="CW20" s="967" t="str">
        <f>'ANNUAL SUMMARY'!$C$24</f>
        <v>INSTR.</v>
      </c>
      <c r="CX20" s="968"/>
      <c r="CY20" s="968"/>
      <c r="CZ20" s="968"/>
      <c r="DA20" s="971"/>
      <c r="DB20" s="973"/>
      <c r="DC20" s="974"/>
      <c r="DD20" s="974"/>
      <c r="DE20" s="974"/>
      <c r="DF20" s="974"/>
      <c r="DG20" s="975"/>
      <c r="DH20" s="785"/>
      <c r="DI20" s="878" t="str">
        <f>'ANNUAL SUMMARY'!$O$24</f>
        <v>LANDINGSS</v>
      </c>
      <c r="DJ20" s="879"/>
      <c r="DK20" s="879"/>
      <c r="DL20" s="879"/>
      <c r="DM20" s="879"/>
      <c r="DN20" s="879"/>
      <c r="DO20" s="879"/>
      <c r="DP20" s="879"/>
      <c r="DQ20" s="879"/>
      <c r="DR20" s="879"/>
      <c r="DS20" s="880"/>
      <c r="DT20" s="624"/>
      <c r="DU20" s="913"/>
      <c r="DV20" s="914"/>
      <c r="DW20" s="914"/>
      <c r="DX20" s="914"/>
      <c r="DY20" s="914"/>
      <c r="DZ20" s="915"/>
      <c r="EA20" s="915"/>
      <c r="EB20" s="915"/>
      <c r="EC20" s="915"/>
      <c r="ED20" s="915"/>
      <c r="EE20" s="915"/>
      <c r="EF20" s="915"/>
      <c r="EG20" s="915"/>
      <c r="EH20" s="915"/>
      <c r="EI20" s="915"/>
      <c r="EJ20" s="915"/>
      <c r="EK20" s="915"/>
      <c r="EL20" s="930"/>
      <c r="EM20" s="930"/>
      <c r="EN20" s="930"/>
      <c r="EO20" s="930"/>
      <c r="EP20" s="930"/>
      <c r="EQ20" s="930"/>
      <c r="ER20" s="744"/>
      <c r="ES20" s="1003"/>
      <c r="ET20" s="967" t="str">
        <f>'ANNUAL SUMMARY'!$C$24</f>
        <v>INSTR.</v>
      </c>
      <c r="EU20" s="968"/>
      <c r="EV20" s="968"/>
      <c r="EW20" s="968"/>
      <c r="EX20" s="971"/>
      <c r="EY20" s="973"/>
      <c r="EZ20" s="974"/>
      <c r="FA20" s="974"/>
      <c r="FB20" s="974"/>
      <c r="FC20" s="974"/>
      <c r="FD20" s="975"/>
      <c r="FE20" s="785"/>
      <c r="FF20" s="878" t="str">
        <f>'ANNUAL SUMMARY'!$O$24</f>
        <v>LANDINGSS</v>
      </c>
      <c r="FG20" s="879"/>
      <c r="FH20" s="879"/>
      <c r="FI20" s="879"/>
      <c r="FJ20" s="879"/>
      <c r="FK20" s="879"/>
      <c r="FL20" s="879"/>
      <c r="FM20" s="879"/>
      <c r="FN20" s="879"/>
      <c r="FO20" s="879"/>
      <c r="FP20" s="880"/>
      <c r="FQ20" s="624"/>
      <c r="FR20" s="913"/>
      <c r="FS20" s="914"/>
      <c r="FT20" s="914"/>
      <c r="FU20" s="914"/>
      <c r="FV20" s="914"/>
      <c r="FW20" s="915"/>
      <c r="FX20" s="915"/>
      <c r="FY20" s="915"/>
      <c r="FZ20" s="915"/>
      <c r="GA20" s="915"/>
      <c r="GB20" s="915"/>
      <c r="GC20" s="915"/>
      <c r="GD20" s="915"/>
      <c r="GE20" s="915"/>
      <c r="GF20" s="915"/>
      <c r="GG20" s="915"/>
      <c r="GH20" s="915"/>
      <c r="GI20" s="930"/>
      <c r="GJ20" s="930"/>
      <c r="GK20" s="930"/>
      <c r="GL20" s="930"/>
      <c r="GM20" s="930"/>
      <c r="GN20" s="930"/>
      <c r="GO20" s="744"/>
    </row>
    <row r="21" spans="1:197" ht="6" customHeight="1" x14ac:dyDescent="0.2">
      <c r="A21" s="1003"/>
      <c r="B21" s="969"/>
      <c r="C21" s="970"/>
      <c r="D21" s="970"/>
      <c r="E21" s="970"/>
      <c r="F21" s="972"/>
      <c r="G21" s="976"/>
      <c r="H21" s="977"/>
      <c r="I21" s="977"/>
      <c r="J21" s="977"/>
      <c r="K21" s="977"/>
      <c r="L21" s="978"/>
      <c r="M21" s="785"/>
      <c r="N21" s="881"/>
      <c r="O21" s="882"/>
      <c r="P21" s="882"/>
      <c r="Q21" s="882"/>
      <c r="R21" s="882"/>
      <c r="S21" s="882"/>
      <c r="T21" s="882"/>
      <c r="U21" s="882"/>
      <c r="V21" s="882"/>
      <c r="W21" s="882"/>
      <c r="X21" s="883"/>
      <c r="Y21" s="624"/>
      <c r="Z21" s="914"/>
      <c r="AA21" s="914"/>
      <c r="AB21" s="914"/>
      <c r="AC21" s="914"/>
      <c r="AD21" s="914"/>
      <c r="AE21" s="915"/>
      <c r="AF21" s="915"/>
      <c r="AG21" s="915"/>
      <c r="AH21" s="915"/>
      <c r="AI21" s="915"/>
      <c r="AJ21" s="915"/>
      <c r="AK21" s="915"/>
      <c r="AL21" s="915"/>
      <c r="AM21" s="915"/>
      <c r="AN21" s="915"/>
      <c r="AO21" s="915"/>
      <c r="AP21" s="915"/>
      <c r="AQ21" s="930"/>
      <c r="AR21" s="930"/>
      <c r="AS21" s="930"/>
      <c r="AT21" s="930"/>
      <c r="AU21" s="930"/>
      <c r="AV21" s="930"/>
      <c r="AW21" s="744"/>
      <c r="AX21" s="1003"/>
      <c r="AY21" s="969"/>
      <c r="AZ21" s="970"/>
      <c r="BA21" s="970"/>
      <c r="BB21" s="970"/>
      <c r="BC21" s="972"/>
      <c r="BD21" s="976"/>
      <c r="BE21" s="977"/>
      <c r="BF21" s="977"/>
      <c r="BG21" s="977"/>
      <c r="BH21" s="977"/>
      <c r="BI21" s="978"/>
      <c r="BJ21" s="785"/>
      <c r="BK21" s="881"/>
      <c r="BL21" s="882"/>
      <c r="BM21" s="882"/>
      <c r="BN21" s="882"/>
      <c r="BO21" s="882"/>
      <c r="BP21" s="882"/>
      <c r="BQ21" s="882"/>
      <c r="BR21" s="882"/>
      <c r="BS21" s="882"/>
      <c r="BT21" s="882"/>
      <c r="BU21" s="883"/>
      <c r="BV21" s="624"/>
      <c r="BW21" s="914"/>
      <c r="BX21" s="914"/>
      <c r="BY21" s="914"/>
      <c r="BZ21" s="914"/>
      <c r="CA21" s="914"/>
      <c r="CB21" s="915"/>
      <c r="CC21" s="915"/>
      <c r="CD21" s="915"/>
      <c r="CE21" s="915"/>
      <c r="CF21" s="915"/>
      <c r="CG21" s="915"/>
      <c r="CH21" s="915"/>
      <c r="CI21" s="915"/>
      <c r="CJ21" s="915"/>
      <c r="CK21" s="915"/>
      <c r="CL21" s="915"/>
      <c r="CM21" s="915"/>
      <c r="CN21" s="930"/>
      <c r="CO21" s="930"/>
      <c r="CP21" s="930"/>
      <c r="CQ21" s="930"/>
      <c r="CR21" s="930"/>
      <c r="CS21" s="930"/>
      <c r="CT21" s="744"/>
      <c r="CV21" s="1003"/>
      <c r="CW21" s="969"/>
      <c r="CX21" s="970"/>
      <c r="CY21" s="970"/>
      <c r="CZ21" s="970"/>
      <c r="DA21" s="972"/>
      <c r="DB21" s="976"/>
      <c r="DC21" s="977"/>
      <c r="DD21" s="977"/>
      <c r="DE21" s="977"/>
      <c r="DF21" s="977"/>
      <c r="DG21" s="978"/>
      <c r="DH21" s="785"/>
      <c r="DI21" s="881"/>
      <c r="DJ21" s="882"/>
      <c r="DK21" s="882"/>
      <c r="DL21" s="882"/>
      <c r="DM21" s="882"/>
      <c r="DN21" s="882"/>
      <c r="DO21" s="882"/>
      <c r="DP21" s="882"/>
      <c r="DQ21" s="882"/>
      <c r="DR21" s="882"/>
      <c r="DS21" s="883"/>
      <c r="DT21" s="624"/>
      <c r="DU21" s="914"/>
      <c r="DV21" s="914"/>
      <c r="DW21" s="914"/>
      <c r="DX21" s="914"/>
      <c r="DY21" s="914"/>
      <c r="DZ21" s="915"/>
      <c r="EA21" s="915"/>
      <c r="EB21" s="915"/>
      <c r="EC21" s="915"/>
      <c r="ED21" s="915"/>
      <c r="EE21" s="915"/>
      <c r="EF21" s="915"/>
      <c r="EG21" s="915"/>
      <c r="EH21" s="915"/>
      <c r="EI21" s="915"/>
      <c r="EJ21" s="915"/>
      <c r="EK21" s="915"/>
      <c r="EL21" s="930"/>
      <c r="EM21" s="930"/>
      <c r="EN21" s="930"/>
      <c r="EO21" s="930"/>
      <c r="EP21" s="930"/>
      <c r="EQ21" s="930"/>
      <c r="ER21" s="744"/>
      <c r="ES21" s="1003"/>
      <c r="ET21" s="969"/>
      <c r="EU21" s="970"/>
      <c r="EV21" s="970"/>
      <c r="EW21" s="970"/>
      <c r="EX21" s="972"/>
      <c r="EY21" s="976"/>
      <c r="EZ21" s="977"/>
      <c r="FA21" s="977"/>
      <c r="FB21" s="977"/>
      <c r="FC21" s="977"/>
      <c r="FD21" s="978"/>
      <c r="FE21" s="785"/>
      <c r="FF21" s="881"/>
      <c r="FG21" s="882"/>
      <c r="FH21" s="882"/>
      <c r="FI21" s="882"/>
      <c r="FJ21" s="882"/>
      <c r="FK21" s="882"/>
      <c r="FL21" s="882"/>
      <c r="FM21" s="882"/>
      <c r="FN21" s="882"/>
      <c r="FO21" s="882"/>
      <c r="FP21" s="883"/>
      <c r="FQ21" s="624"/>
      <c r="FR21" s="914"/>
      <c r="FS21" s="914"/>
      <c r="FT21" s="914"/>
      <c r="FU21" s="914"/>
      <c r="FV21" s="914"/>
      <c r="FW21" s="915"/>
      <c r="FX21" s="915"/>
      <c r="FY21" s="915"/>
      <c r="FZ21" s="915"/>
      <c r="GA21" s="915"/>
      <c r="GB21" s="915"/>
      <c r="GC21" s="915"/>
      <c r="GD21" s="915"/>
      <c r="GE21" s="915"/>
      <c r="GF21" s="915"/>
      <c r="GG21" s="915"/>
      <c r="GH21" s="915"/>
      <c r="GI21" s="930"/>
      <c r="GJ21" s="930"/>
      <c r="GK21" s="930"/>
      <c r="GL21" s="930"/>
      <c r="GM21" s="930"/>
      <c r="GN21" s="930"/>
      <c r="GO21" s="744"/>
    </row>
    <row r="22" spans="1:197" ht="2.25" customHeight="1" x14ac:dyDescent="0.25">
      <c r="A22" s="1003"/>
      <c r="B22" s="658"/>
      <c r="C22" s="658"/>
      <c r="D22" s="658"/>
      <c r="E22" s="658"/>
      <c r="F22" s="658"/>
      <c r="G22" s="658"/>
      <c r="H22" s="658"/>
      <c r="I22" s="658"/>
      <c r="J22" s="658"/>
      <c r="K22" s="658"/>
      <c r="L22" s="658"/>
      <c r="M22" s="624"/>
      <c r="N22" s="658"/>
      <c r="O22" s="658"/>
      <c r="P22" s="658"/>
      <c r="Q22" s="658"/>
      <c r="R22" s="658"/>
      <c r="S22" s="658"/>
      <c r="T22" s="658"/>
      <c r="U22" s="658"/>
      <c r="V22" s="658"/>
      <c r="W22" s="658"/>
      <c r="X22" s="658"/>
      <c r="Y22" s="624"/>
      <c r="Z22" s="913"/>
      <c r="AA22" s="914"/>
      <c r="AB22" s="914"/>
      <c r="AC22" s="914"/>
      <c r="AD22" s="914"/>
      <c r="AE22" s="915"/>
      <c r="AF22" s="915"/>
      <c r="AG22" s="915"/>
      <c r="AH22" s="915"/>
      <c r="AI22" s="915"/>
      <c r="AJ22" s="915"/>
      <c r="AK22" s="915"/>
      <c r="AL22" s="915"/>
      <c r="AM22" s="915"/>
      <c r="AN22" s="915"/>
      <c r="AO22" s="915"/>
      <c r="AP22" s="915"/>
      <c r="AQ22" s="930"/>
      <c r="AR22" s="930"/>
      <c r="AS22" s="930"/>
      <c r="AT22" s="930"/>
      <c r="AU22" s="930"/>
      <c r="AV22" s="930"/>
      <c r="AW22" s="744"/>
      <c r="AX22" s="1003"/>
      <c r="AY22" s="658"/>
      <c r="AZ22" s="658"/>
      <c r="BA22" s="658"/>
      <c r="BB22" s="658"/>
      <c r="BC22" s="658"/>
      <c r="BD22" s="658"/>
      <c r="BE22" s="658"/>
      <c r="BF22" s="658"/>
      <c r="BG22" s="658"/>
      <c r="BH22" s="658"/>
      <c r="BI22" s="658"/>
      <c r="BJ22" s="624"/>
      <c r="BK22" s="658"/>
      <c r="BL22" s="658"/>
      <c r="BM22" s="658"/>
      <c r="BN22" s="658"/>
      <c r="BO22" s="658"/>
      <c r="BP22" s="658"/>
      <c r="BQ22" s="658"/>
      <c r="BR22" s="658"/>
      <c r="BS22" s="658"/>
      <c r="BT22" s="658"/>
      <c r="BU22" s="658"/>
      <c r="BV22" s="624"/>
      <c r="BW22" s="913"/>
      <c r="BX22" s="914"/>
      <c r="BY22" s="914"/>
      <c r="BZ22" s="914"/>
      <c r="CA22" s="914"/>
      <c r="CB22" s="915"/>
      <c r="CC22" s="915"/>
      <c r="CD22" s="915"/>
      <c r="CE22" s="915"/>
      <c r="CF22" s="915"/>
      <c r="CG22" s="915"/>
      <c r="CH22" s="915"/>
      <c r="CI22" s="915"/>
      <c r="CJ22" s="915"/>
      <c r="CK22" s="915"/>
      <c r="CL22" s="915"/>
      <c r="CM22" s="915"/>
      <c r="CN22" s="930"/>
      <c r="CO22" s="930"/>
      <c r="CP22" s="930"/>
      <c r="CQ22" s="930"/>
      <c r="CR22" s="930"/>
      <c r="CS22" s="930"/>
      <c r="CT22" s="744"/>
      <c r="CV22" s="1003"/>
      <c r="CW22" s="658"/>
      <c r="CX22" s="658"/>
      <c r="CY22" s="658"/>
      <c r="CZ22" s="658"/>
      <c r="DA22" s="658"/>
      <c r="DB22" s="658"/>
      <c r="DC22" s="658"/>
      <c r="DD22" s="658"/>
      <c r="DE22" s="658"/>
      <c r="DF22" s="658"/>
      <c r="DG22" s="658"/>
      <c r="DH22" s="624"/>
      <c r="DI22" s="658"/>
      <c r="DJ22" s="658"/>
      <c r="DK22" s="658"/>
      <c r="DL22" s="658"/>
      <c r="DM22" s="658"/>
      <c r="DN22" s="658"/>
      <c r="DO22" s="658"/>
      <c r="DP22" s="658"/>
      <c r="DQ22" s="658"/>
      <c r="DR22" s="658"/>
      <c r="DS22" s="658"/>
      <c r="DT22" s="624"/>
      <c r="DU22" s="913"/>
      <c r="DV22" s="914"/>
      <c r="DW22" s="914"/>
      <c r="DX22" s="914"/>
      <c r="DY22" s="914"/>
      <c r="DZ22" s="915"/>
      <c r="EA22" s="915"/>
      <c r="EB22" s="915"/>
      <c r="EC22" s="915"/>
      <c r="ED22" s="915"/>
      <c r="EE22" s="915"/>
      <c r="EF22" s="915"/>
      <c r="EG22" s="915"/>
      <c r="EH22" s="915"/>
      <c r="EI22" s="915"/>
      <c r="EJ22" s="915"/>
      <c r="EK22" s="915"/>
      <c r="EL22" s="930"/>
      <c r="EM22" s="930"/>
      <c r="EN22" s="930"/>
      <c r="EO22" s="930"/>
      <c r="EP22" s="930"/>
      <c r="EQ22" s="930"/>
      <c r="ER22" s="744"/>
      <c r="ES22" s="1003"/>
      <c r="ET22" s="658"/>
      <c r="EU22" s="658"/>
      <c r="EV22" s="658"/>
      <c r="EW22" s="658"/>
      <c r="EX22" s="658"/>
      <c r="EY22" s="658"/>
      <c r="EZ22" s="658"/>
      <c r="FA22" s="658"/>
      <c r="FB22" s="658"/>
      <c r="FC22" s="658"/>
      <c r="FD22" s="658"/>
      <c r="FE22" s="624"/>
      <c r="FF22" s="658"/>
      <c r="FG22" s="658"/>
      <c r="FH22" s="658"/>
      <c r="FI22" s="658"/>
      <c r="FJ22" s="658"/>
      <c r="FK22" s="658"/>
      <c r="FL22" s="658"/>
      <c r="FM22" s="658"/>
      <c r="FN22" s="658"/>
      <c r="FO22" s="658"/>
      <c r="FP22" s="658"/>
      <c r="FQ22" s="624"/>
      <c r="FR22" s="913"/>
      <c r="FS22" s="914"/>
      <c r="FT22" s="914"/>
      <c r="FU22" s="914"/>
      <c r="FV22" s="914"/>
      <c r="FW22" s="915"/>
      <c r="FX22" s="915"/>
      <c r="FY22" s="915"/>
      <c r="FZ22" s="915"/>
      <c r="GA22" s="915"/>
      <c r="GB22" s="915"/>
      <c r="GC22" s="915"/>
      <c r="GD22" s="915"/>
      <c r="GE22" s="915"/>
      <c r="GF22" s="915"/>
      <c r="GG22" s="915"/>
      <c r="GH22" s="915"/>
      <c r="GI22" s="930"/>
      <c r="GJ22" s="930"/>
      <c r="GK22" s="930"/>
      <c r="GL22" s="930"/>
      <c r="GM22" s="930"/>
      <c r="GN22" s="930"/>
      <c r="GO22" s="744"/>
    </row>
    <row r="23" spans="1:197" ht="9.75" customHeight="1" x14ac:dyDescent="0.2">
      <c r="A23" s="1003"/>
      <c r="B23" s="967" t="str">
        <f>'ANNUAL SUMMARY'!$C$27</f>
        <v>PIC</v>
      </c>
      <c r="C23" s="968"/>
      <c r="D23" s="968"/>
      <c r="E23" s="968"/>
      <c r="F23" s="971"/>
      <c r="G23" s="973"/>
      <c r="H23" s="974"/>
      <c r="I23" s="974"/>
      <c r="J23" s="974"/>
      <c r="K23" s="974"/>
      <c r="L23" s="975"/>
      <c r="M23" s="785"/>
      <c r="N23" s="979" t="str">
        <f>'ANNUAL SUMMARY'!$O$27</f>
        <v>DAY</v>
      </c>
      <c r="O23" s="968"/>
      <c r="P23" s="968"/>
      <c r="Q23" s="968"/>
      <c r="R23" s="971"/>
      <c r="S23" s="980"/>
      <c r="T23" s="981"/>
      <c r="U23" s="981"/>
      <c r="V23" s="981"/>
      <c r="W23" s="981"/>
      <c r="X23" s="982"/>
      <c r="Y23" s="624"/>
      <c r="Z23" s="914"/>
      <c r="AA23" s="914"/>
      <c r="AB23" s="914"/>
      <c r="AC23" s="914"/>
      <c r="AD23" s="914"/>
      <c r="AE23" s="915"/>
      <c r="AF23" s="915"/>
      <c r="AG23" s="915"/>
      <c r="AH23" s="915"/>
      <c r="AI23" s="915"/>
      <c r="AJ23" s="915"/>
      <c r="AK23" s="915"/>
      <c r="AL23" s="915"/>
      <c r="AM23" s="915"/>
      <c r="AN23" s="915"/>
      <c r="AO23" s="915"/>
      <c r="AP23" s="915"/>
      <c r="AQ23" s="930"/>
      <c r="AR23" s="930"/>
      <c r="AS23" s="930"/>
      <c r="AT23" s="930"/>
      <c r="AU23" s="930"/>
      <c r="AV23" s="930"/>
      <c r="AW23" s="744"/>
      <c r="AX23" s="1003"/>
      <c r="AY23" s="967" t="str">
        <f>'ANNUAL SUMMARY'!$C$27</f>
        <v>PIC</v>
      </c>
      <c r="AZ23" s="968"/>
      <c r="BA23" s="968"/>
      <c r="BB23" s="968"/>
      <c r="BC23" s="971"/>
      <c r="BD23" s="973"/>
      <c r="BE23" s="974"/>
      <c r="BF23" s="974"/>
      <c r="BG23" s="974"/>
      <c r="BH23" s="974"/>
      <c r="BI23" s="975"/>
      <c r="BJ23" s="785"/>
      <c r="BK23" s="979" t="str">
        <f>'ANNUAL SUMMARY'!$O$27</f>
        <v>DAY</v>
      </c>
      <c r="BL23" s="968"/>
      <c r="BM23" s="968"/>
      <c r="BN23" s="968"/>
      <c r="BO23" s="971"/>
      <c r="BP23" s="980"/>
      <c r="BQ23" s="981"/>
      <c r="BR23" s="981"/>
      <c r="BS23" s="981"/>
      <c r="BT23" s="981"/>
      <c r="BU23" s="982"/>
      <c r="BV23" s="624"/>
      <c r="BW23" s="914"/>
      <c r="BX23" s="914"/>
      <c r="BY23" s="914"/>
      <c r="BZ23" s="914"/>
      <c r="CA23" s="914"/>
      <c r="CB23" s="915"/>
      <c r="CC23" s="915"/>
      <c r="CD23" s="915"/>
      <c r="CE23" s="915"/>
      <c r="CF23" s="915"/>
      <c r="CG23" s="915"/>
      <c r="CH23" s="915"/>
      <c r="CI23" s="915"/>
      <c r="CJ23" s="915"/>
      <c r="CK23" s="915"/>
      <c r="CL23" s="915"/>
      <c r="CM23" s="915"/>
      <c r="CN23" s="930"/>
      <c r="CO23" s="930"/>
      <c r="CP23" s="930"/>
      <c r="CQ23" s="930"/>
      <c r="CR23" s="930"/>
      <c r="CS23" s="930"/>
      <c r="CT23" s="744"/>
      <c r="CV23" s="1003"/>
      <c r="CW23" s="967" t="str">
        <f>'ANNUAL SUMMARY'!$C$27</f>
        <v>PIC</v>
      </c>
      <c r="CX23" s="968"/>
      <c r="CY23" s="968"/>
      <c r="CZ23" s="968"/>
      <c r="DA23" s="971"/>
      <c r="DB23" s="973"/>
      <c r="DC23" s="974"/>
      <c r="DD23" s="974"/>
      <c r="DE23" s="974"/>
      <c r="DF23" s="974"/>
      <c r="DG23" s="975"/>
      <c r="DH23" s="785"/>
      <c r="DI23" s="979" t="str">
        <f>'ANNUAL SUMMARY'!$O$27</f>
        <v>DAY</v>
      </c>
      <c r="DJ23" s="968"/>
      <c r="DK23" s="968"/>
      <c r="DL23" s="968"/>
      <c r="DM23" s="971"/>
      <c r="DN23" s="980"/>
      <c r="DO23" s="981"/>
      <c r="DP23" s="981"/>
      <c r="DQ23" s="981"/>
      <c r="DR23" s="981"/>
      <c r="DS23" s="982"/>
      <c r="DT23" s="624"/>
      <c r="DU23" s="914"/>
      <c r="DV23" s="914"/>
      <c r="DW23" s="914"/>
      <c r="DX23" s="914"/>
      <c r="DY23" s="914"/>
      <c r="DZ23" s="915"/>
      <c r="EA23" s="915"/>
      <c r="EB23" s="915"/>
      <c r="EC23" s="915"/>
      <c r="ED23" s="915"/>
      <c r="EE23" s="915"/>
      <c r="EF23" s="915"/>
      <c r="EG23" s="915"/>
      <c r="EH23" s="915"/>
      <c r="EI23" s="915"/>
      <c r="EJ23" s="915"/>
      <c r="EK23" s="915"/>
      <c r="EL23" s="930"/>
      <c r="EM23" s="930"/>
      <c r="EN23" s="930"/>
      <c r="EO23" s="930"/>
      <c r="EP23" s="930"/>
      <c r="EQ23" s="930"/>
      <c r="ER23" s="744"/>
      <c r="ES23" s="1003"/>
      <c r="ET23" s="967" t="str">
        <f>'ANNUAL SUMMARY'!$C$27</f>
        <v>PIC</v>
      </c>
      <c r="EU23" s="968"/>
      <c r="EV23" s="968"/>
      <c r="EW23" s="968"/>
      <c r="EX23" s="971"/>
      <c r="EY23" s="973"/>
      <c r="EZ23" s="974"/>
      <c r="FA23" s="974"/>
      <c r="FB23" s="974"/>
      <c r="FC23" s="974"/>
      <c r="FD23" s="975"/>
      <c r="FE23" s="785"/>
      <c r="FF23" s="979" t="str">
        <f>'ANNUAL SUMMARY'!$O$27</f>
        <v>DAY</v>
      </c>
      <c r="FG23" s="968"/>
      <c r="FH23" s="968"/>
      <c r="FI23" s="968"/>
      <c r="FJ23" s="971"/>
      <c r="FK23" s="980"/>
      <c r="FL23" s="981"/>
      <c r="FM23" s="981"/>
      <c r="FN23" s="981"/>
      <c r="FO23" s="981"/>
      <c r="FP23" s="982"/>
      <c r="FQ23" s="624"/>
      <c r="FR23" s="914"/>
      <c r="FS23" s="914"/>
      <c r="FT23" s="914"/>
      <c r="FU23" s="914"/>
      <c r="FV23" s="914"/>
      <c r="FW23" s="915"/>
      <c r="FX23" s="915"/>
      <c r="FY23" s="915"/>
      <c r="FZ23" s="915"/>
      <c r="GA23" s="915"/>
      <c r="GB23" s="915"/>
      <c r="GC23" s="915"/>
      <c r="GD23" s="915"/>
      <c r="GE23" s="915"/>
      <c r="GF23" s="915"/>
      <c r="GG23" s="915"/>
      <c r="GH23" s="915"/>
      <c r="GI23" s="930"/>
      <c r="GJ23" s="930"/>
      <c r="GK23" s="930"/>
      <c r="GL23" s="930"/>
      <c r="GM23" s="930"/>
      <c r="GN23" s="930"/>
      <c r="GO23" s="744"/>
    </row>
    <row r="24" spans="1:197" ht="9.75" customHeight="1" x14ac:dyDescent="0.2">
      <c r="A24" s="1003"/>
      <c r="B24" s="969"/>
      <c r="C24" s="970"/>
      <c r="D24" s="970"/>
      <c r="E24" s="970"/>
      <c r="F24" s="972"/>
      <c r="G24" s="976"/>
      <c r="H24" s="977"/>
      <c r="I24" s="977"/>
      <c r="J24" s="977"/>
      <c r="K24" s="977"/>
      <c r="L24" s="978"/>
      <c r="M24" s="785"/>
      <c r="N24" s="969"/>
      <c r="O24" s="970"/>
      <c r="P24" s="970"/>
      <c r="Q24" s="970"/>
      <c r="R24" s="972"/>
      <c r="S24" s="983"/>
      <c r="T24" s="984"/>
      <c r="U24" s="984"/>
      <c r="V24" s="984"/>
      <c r="W24" s="984"/>
      <c r="X24" s="985"/>
      <c r="Y24" s="624"/>
      <c r="Z24" s="913"/>
      <c r="AA24" s="914"/>
      <c r="AB24" s="914"/>
      <c r="AC24" s="914"/>
      <c r="AD24" s="914"/>
      <c r="AE24" s="915"/>
      <c r="AF24" s="915"/>
      <c r="AG24" s="915"/>
      <c r="AH24" s="915"/>
      <c r="AI24" s="915"/>
      <c r="AJ24" s="915"/>
      <c r="AK24" s="915"/>
      <c r="AL24" s="915"/>
      <c r="AM24" s="915"/>
      <c r="AN24" s="915"/>
      <c r="AO24" s="915"/>
      <c r="AP24" s="915"/>
      <c r="AQ24" s="930"/>
      <c r="AR24" s="930"/>
      <c r="AS24" s="930"/>
      <c r="AT24" s="930"/>
      <c r="AU24" s="930"/>
      <c r="AV24" s="930"/>
      <c r="AW24" s="744"/>
      <c r="AX24" s="1003"/>
      <c r="AY24" s="969"/>
      <c r="AZ24" s="970"/>
      <c r="BA24" s="970"/>
      <c r="BB24" s="970"/>
      <c r="BC24" s="972"/>
      <c r="BD24" s="976"/>
      <c r="BE24" s="977"/>
      <c r="BF24" s="977"/>
      <c r="BG24" s="977"/>
      <c r="BH24" s="977"/>
      <c r="BI24" s="978"/>
      <c r="BJ24" s="785"/>
      <c r="BK24" s="969"/>
      <c r="BL24" s="970"/>
      <c r="BM24" s="970"/>
      <c r="BN24" s="970"/>
      <c r="BO24" s="972"/>
      <c r="BP24" s="983"/>
      <c r="BQ24" s="984"/>
      <c r="BR24" s="984"/>
      <c r="BS24" s="984"/>
      <c r="BT24" s="984"/>
      <c r="BU24" s="985"/>
      <c r="BV24" s="624"/>
      <c r="BW24" s="913"/>
      <c r="BX24" s="914"/>
      <c r="BY24" s="914"/>
      <c r="BZ24" s="914"/>
      <c r="CA24" s="914"/>
      <c r="CB24" s="915"/>
      <c r="CC24" s="915"/>
      <c r="CD24" s="915"/>
      <c r="CE24" s="915"/>
      <c r="CF24" s="915"/>
      <c r="CG24" s="915"/>
      <c r="CH24" s="915"/>
      <c r="CI24" s="915"/>
      <c r="CJ24" s="915"/>
      <c r="CK24" s="915"/>
      <c r="CL24" s="915"/>
      <c r="CM24" s="915"/>
      <c r="CN24" s="930"/>
      <c r="CO24" s="930"/>
      <c r="CP24" s="930"/>
      <c r="CQ24" s="930"/>
      <c r="CR24" s="930"/>
      <c r="CS24" s="930"/>
      <c r="CT24" s="744"/>
      <c r="CV24" s="1003"/>
      <c r="CW24" s="969"/>
      <c r="CX24" s="970"/>
      <c r="CY24" s="970"/>
      <c r="CZ24" s="970"/>
      <c r="DA24" s="972"/>
      <c r="DB24" s="976"/>
      <c r="DC24" s="977"/>
      <c r="DD24" s="977"/>
      <c r="DE24" s="977"/>
      <c r="DF24" s="977"/>
      <c r="DG24" s="978"/>
      <c r="DH24" s="785"/>
      <c r="DI24" s="969"/>
      <c r="DJ24" s="970"/>
      <c r="DK24" s="970"/>
      <c r="DL24" s="970"/>
      <c r="DM24" s="972"/>
      <c r="DN24" s="983"/>
      <c r="DO24" s="984"/>
      <c r="DP24" s="984"/>
      <c r="DQ24" s="984"/>
      <c r="DR24" s="984"/>
      <c r="DS24" s="985"/>
      <c r="DT24" s="624"/>
      <c r="DU24" s="913"/>
      <c r="DV24" s="914"/>
      <c r="DW24" s="914"/>
      <c r="DX24" s="914"/>
      <c r="DY24" s="914"/>
      <c r="DZ24" s="915"/>
      <c r="EA24" s="915"/>
      <c r="EB24" s="915"/>
      <c r="EC24" s="915"/>
      <c r="ED24" s="915"/>
      <c r="EE24" s="915"/>
      <c r="EF24" s="915"/>
      <c r="EG24" s="915"/>
      <c r="EH24" s="915"/>
      <c r="EI24" s="915"/>
      <c r="EJ24" s="915"/>
      <c r="EK24" s="915"/>
      <c r="EL24" s="930"/>
      <c r="EM24" s="930"/>
      <c r="EN24" s="930"/>
      <c r="EO24" s="930"/>
      <c r="EP24" s="930"/>
      <c r="EQ24" s="930"/>
      <c r="ER24" s="744"/>
      <c r="ES24" s="1003"/>
      <c r="ET24" s="969"/>
      <c r="EU24" s="970"/>
      <c r="EV24" s="970"/>
      <c r="EW24" s="970"/>
      <c r="EX24" s="972"/>
      <c r="EY24" s="976"/>
      <c r="EZ24" s="977"/>
      <c r="FA24" s="977"/>
      <c r="FB24" s="977"/>
      <c r="FC24" s="977"/>
      <c r="FD24" s="978"/>
      <c r="FE24" s="785"/>
      <c r="FF24" s="969"/>
      <c r="FG24" s="970"/>
      <c r="FH24" s="970"/>
      <c r="FI24" s="970"/>
      <c r="FJ24" s="972"/>
      <c r="FK24" s="983"/>
      <c r="FL24" s="984"/>
      <c r="FM24" s="984"/>
      <c r="FN24" s="984"/>
      <c r="FO24" s="984"/>
      <c r="FP24" s="985"/>
      <c r="FQ24" s="624"/>
      <c r="FR24" s="913"/>
      <c r="FS24" s="914"/>
      <c r="FT24" s="914"/>
      <c r="FU24" s="914"/>
      <c r="FV24" s="914"/>
      <c r="FW24" s="915"/>
      <c r="FX24" s="915"/>
      <c r="FY24" s="915"/>
      <c r="FZ24" s="915"/>
      <c r="GA24" s="915"/>
      <c r="GB24" s="915"/>
      <c r="GC24" s="915"/>
      <c r="GD24" s="915"/>
      <c r="GE24" s="915"/>
      <c r="GF24" s="915"/>
      <c r="GG24" s="915"/>
      <c r="GH24" s="915"/>
      <c r="GI24" s="930"/>
      <c r="GJ24" s="930"/>
      <c r="GK24" s="930"/>
      <c r="GL24" s="930"/>
      <c r="GM24" s="930"/>
      <c r="GN24" s="930"/>
      <c r="GO24" s="744"/>
    </row>
    <row r="25" spans="1:197" ht="2.25" customHeight="1" x14ac:dyDescent="0.25">
      <c r="A25" s="1003"/>
      <c r="B25" s="658"/>
      <c r="C25" s="658"/>
      <c r="D25" s="658"/>
      <c r="E25" s="658"/>
      <c r="F25" s="658"/>
      <c r="G25" s="658"/>
      <c r="H25" s="658"/>
      <c r="I25" s="658"/>
      <c r="J25" s="658"/>
      <c r="K25" s="658"/>
      <c r="L25" s="658"/>
      <c r="M25" s="624"/>
      <c r="N25" s="658"/>
      <c r="O25" s="658"/>
      <c r="P25" s="658"/>
      <c r="Q25" s="658"/>
      <c r="R25" s="658"/>
      <c r="S25" s="658"/>
      <c r="T25" s="658"/>
      <c r="U25" s="658"/>
      <c r="V25" s="658"/>
      <c r="W25" s="658"/>
      <c r="X25" s="658"/>
      <c r="Y25" s="624"/>
      <c r="Z25" s="914"/>
      <c r="AA25" s="914"/>
      <c r="AB25" s="914"/>
      <c r="AC25" s="914"/>
      <c r="AD25" s="914"/>
      <c r="AE25" s="915"/>
      <c r="AF25" s="915"/>
      <c r="AG25" s="915"/>
      <c r="AH25" s="915"/>
      <c r="AI25" s="915"/>
      <c r="AJ25" s="915"/>
      <c r="AK25" s="915"/>
      <c r="AL25" s="915"/>
      <c r="AM25" s="915"/>
      <c r="AN25" s="915"/>
      <c r="AO25" s="915"/>
      <c r="AP25" s="915"/>
      <c r="AQ25" s="930"/>
      <c r="AR25" s="930"/>
      <c r="AS25" s="930"/>
      <c r="AT25" s="930"/>
      <c r="AU25" s="930"/>
      <c r="AV25" s="930"/>
      <c r="AW25" s="744"/>
      <c r="AX25" s="1003"/>
      <c r="AY25" s="658"/>
      <c r="AZ25" s="658"/>
      <c r="BA25" s="658"/>
      <c r="BB25" s="658"/>
      <c r="BC25" s="658"/>
      <c r="BD25" s="658"/>
      <c r="BE25" s="658"/>
      <c r="BF25" s="658"/>
      <c r="BG25" s="658"/>
      <c r="BH25" s="658"/>
      <c r="BI25" s="658"/>
      <c r="BJ25" s="624"/>
      <c r="BK25" s="658"/>
      <c r="BL25" s="658"/>
      <c r="BM25" s="658"/>
      <c r="BN25" s="658"/>
      <c r="BO25" s="658"/>
      <c r="BP25" s="658"/>
      <c r="BQ25" s="658"/>
      <c r="BR25" s="658"/>
      <c r="BS25" s="658"/>
      <c r="BT25" s="658"/>
      <c r="BU25" s="658"/>
      <c r="BV25" s="624"/>
      <c r="BW25" s="914"/>
      <c r="BX25" s="914"/>
      <c r="BY25" s="914"/>
      <c r="BZ25" s="914"/>
      <c r="CA25" s="914"/>
      <c r="CB25" s="915"/>
      <c r="CC25" s="915"/>
      <c r="CD25" s="915"/>
      <c r="CE25" s="915"/>
      <c r="CF25" s="915"/>
      <c r="CG25" s="915"/>
      <c r="CH25" s="915"/>
      <c r="CI25" s="915"/>
      <c r="CJ25" s="915"/>
      <c r="CK25" s="915"/>
      <c r="CL25" s="915"/>
      <c r="CM25" s="915"/>
      <c r="CN25" s="930"/>
      <c r="CO25" s="930"/>
      <c r="CP25" s="930"/>
      <c r="CQ25" s="930"/>
      <c r="CR25" s="930"/>
      <c r="CS25" s="930"/>
      <c r="CT25" s="744"/>
      <c r="CV25" s="1003"/>
      <c r="CW25" s="658"/>
      <c r="CX25" s="658"/>
      <c r="CY25" s="658"/>
      <c r="CZ25" s="658"/>
      <c r="DA25" s="658"/>
      <c r="DB25" s="658"/>
      <c r="DC25" s="658"/>
      <c r="DD25" s="658"/>
      <c r="DE25" s="658"/>
      <c r="DF25" s="658"/>
      <c r="DG25" s="658"/>
      <c r="DH25" s="624"/>
      <c r="DI25" s="658"/>
      <c r="DJ25" s="658"/>
      <c r="DK25" s="658"/>
      <c r="DL25" s="658"/>
      <c r="DM25" s="658"/>
      <c r="DN25" s="658"/>
      <c r="DO25" s="658"/>
      <c r="DP25" s="658"/>
      <c r="DQ25" s="658"/>
      <c r="DR25" s="658"/>
      <c r="DS25" s="658"/>
      <c r="DT25" s="624"/>
      <c r="DU25" s="914"/>
      <c r="DV25" s="914"/>
      <c r="DW25" s="914"/>
      <c r="DX25" s="914"/>
      <c r="DY25" s="914"/>
      <c r="DZ25" s="915"/>
      <c r="EA25" s="915"/>
      <c r="EB25" s="915"/>
      <c r="EC25" s="915"/>
      <c r="ED25" s="915"/>
      <c r="EE25" s="915"/>
      <c r="EF25" s="915"/>
      <c r="EG25" s="915"/>
      <c r="EH25" s="915"/>
      <c r="EI25" s="915"/>
      <c r="EJ25" s="915"/>
      <c r="EK25" s="915"/>
      <c r="EL25" s="930"/>
      <c r="EM25" s="930"/>
      <c r="EN25" s="930"/>
      <c r="EO25" s="930"/>
      <c r="EP25" s="930"/>
      <c r="EQ25" s="930"/>
      <c r="ER25" s="744"/>
      <c r="ES25" s="1003"/>
      <c r="ET25" s="658"/>
      <c r="EU25" s="658"/>
      <c r="EV25" s="658"/>
      <c r="EW25" s="658"/>
      <c r="EX25" s="658"/>
      <c r="EY25" s="658"/>
      <c r="EZ25" s="658"/>
      <c r="FA25" s="658"/>
      <c r="FB25" s="658"/>
      <c r="FC25" s="658"/>
      <c r="FD25" s="658"/>
      <c r="FE25" s="624"/>
      <c r="FF25" s="658"/>
      <c r="FG25" s="658"/>
      <c r="FH25" s="658"/>
      <c r="FI25" s="658"/>
      <c r="FJ25" s="658"/>
      <c r="FK25" s="658"/>
      <c r="FL25" s="658"/>
      <c r="FM25" s="658"/>
      <c r="FN25" s="658"/>
      <c r="FO25" s="658"/>
      <c r="FP25" s="658"/>
      <c r="FQ25" s="624"/>
      <c r="FR25" s="914"/>
      <c r="FS25" s="914"/>
      <c r="FT25" s="914"/>
      <c r="FU25" s="914"/>
      <c r="FV25" s="914"/>
      <c r="FW25" s="915"/>
      <c r="FX25" s="915"/>
      <c r="FY25" s="915"/>
      <c r="FZ25" s="915"/>
      <c r="GA25" s="915"/>
      <c r="GB25" s="915"/>
      <c r="GC25" s="915"/>
      <c r="GD25" s="915"/>
      <c r="GE25" s="915"/>
      <c r="GF25" s="915"/>
      <c r="GG25" s="915"/>
      <c r="GH25" s="915"/>
      <c r="GI25" s="930"/>
      <c r="GJ25" s="930"/>
      <c r="GK25" s="930"/>
      <c r="GL25" s="930"/>
      <c r="GM25" s="930"/>
      <c r="GN25" s="930"/>
      <c r="GO25" s="744"/>
    </row>
    <row r="26" spans="1:197" ht="13.5" customHeight="1" x14ac:dyDescent="0.2">
      <c r="A26" s="1003"/>
      <c r="B26" s="967" t="str">
        <f>'ANNUAL SUMMARY'!$C$30</f>
        <v>SIC</v>
      </c>
      <c r="C26" s="968"/>
      <c r="D26" s="968"/>
      <c r="E26" s="968"/>
      <c r="F26" s="971"/>
      <c r="G26" s="973"/>
      <c r="H26" s="974"/>
      <c r="I26" s="974"/>
      <c r="J26" s="974"/>
      <c r="K26" s="974"/>
      <c r="L26" s="975"/>
      <c r="M26" s="785"/>
      <c r="N26" s="979" t="str">
        <f>'ANNUAL SUMMARY'!$O$30</f>
        <v>NIGHT</v>
      </c>
      <c r="O26" s="968"/>
      <c r="P26" s="968"/>
      <c r="Q26" s="968"/>
      <c r="R26" s="971"/>
      <c r="S26" s="980"/>
      <c r="T26" s="981"/>
      <c r="U26" s="981"/>
      <c r="V26" s="981"/>
      <c r="W26" s="981"/>
      <c r="X26" s="982"/>
      <c r="Y26" s="624"/>
      <c r="Z26" s="913"/>
      <c r="AA26" s="914"/>
      <c r="AB26" s="914"/>
      <c r="AC26" s="914"/>
      <c r="AD26" s="914"/>
      <c r="AE26" s="915"/>
      <c r="AF26" s="915"/>
      <c r="AG26" s="915"/>
      <c r="AH26" s="915"/>
      <c r="AI26" s="915"/>
      <c r="AJ26" s="915"/>
      <c r="AK26" s="915"/>
      <c r="AL26" s="915"/>
      <c r="AM26" s="915"/>
      <c r="AN26" s="915"/>
      <c r="AO26" s="915"/>
      <c r="AP26" s="915"/>
      <c r="AQ26" s="930"/>
      <c r="AR26" s="930"/>
      <c r="AS26" s="930"/>
      <c r="AT26" s="930"/>
      <c r="AU26" s="930"/>
      <c r="AV26" s="930"/>
      <c r="AW26" s="744"/>
      <c r="AX26" s="1003"/>
      <c r="AY26" s="967" t="str">
        <f>'ANNUAL SUMMARY'!$C$30</f>
        <v>SIC</v>
      </c>
      <c r="AZ26" s="968"/>
      <c r="BA26" s="968"/>
      <c r="BB26" s="968"/>
      <c r="BC26" s="971"/>
      <c r="BD26" s="973"/>
      <c r="BE26" s="974"/>
      <c r="BF26" s="974"/>
      <c r="BG26" s="974"/>
      <c r="BH26" s="974"/>
      <c r="BI26" s="975"/>
      <c r="BJ26" s="785"/>
      <c r="BK26" s="979" t="str">
        <f>'ANNUAL SUMMARY'!$O$30</f>
        <v>NIGHT</v>
      </c>
      <c r="BL26" s="968"/>
      <c r="BM26" s="968"/>
      <c r="BN26" s="968"/>
      <c r="BO26" s="971"/>
      <c r="BP26" s="980"/>
      <c r="BQ26" s="981"/>
      <c r="BR26" s="981"/>
      <c r="BS26" s="981"/>
      <c r="BT26" s="981"/>
      <c r="BU26" s="982"/>
      <c r="BV26" s="624"/>
      <c r="BW26" s="913"/>
      <c r="BX26" s="914"/>
      <c r="BY26" s="914"/>
      <c r="BZ26" s="914"/>
      <c r="CA26" s="914"/>
      <c r="CB26" s="915"/>
      <c r="CC26" s="915"/>
      <c r="CD26" s="915"/>
      <c r="CE26" s="915"/>
      <c r="CF26" s="915"/>
      <c r="CG26" s="915"/>
      <c r="CH26" s="915"/>
      <c r="CI26" s="915"/>
      <c r="CJ26" s="915"/>
      <c r="CK26" s="915"/>
      <c r="CL26" s="915"/>
      <c r="CM26" s="915"/>
      <c r="CN26" s="930"/>
      <c r="CO26" s="930"/>
      <c r="CP26" s="930"/>
      <c r="CQ26" s="930"/>
      <c r="CR26" s="930"/>
      <c r="CS26" s="930"/>
      <c r="CT26" s="744"/>
      <c r="CV26" s="1003"/>
      <c r="CW26" s="967" t="str">
        <f>'ANNUAL SUMMARY'!$C$30</f>
        <v>SIC</v>
      </c>
      <c r="CX26" s="968"/>
      <c r="CY26" s="968"/>
      <c r="CZ26" s="968"/>
      <c r="DA26" s="971"/>
      <c r="DB26" s="973"/>
      <c r="DC26" s="974"/>
      <c r="DD26" s="974"/>
      <c r="DE26" s="974"/>
      <c r="DF26" s="974"/>
      <c r="DG26" s="975"/>
      <c r="DH26" s="785"/>
      <c r="DI26" s="979" t="str">
        <f>'ANNUAL SUMMARY'!$O$30</f>
        <v>NIGHT</v>
      </c>
      <c r="DJ26" s="968"/>
      <c r="DK26" s="968"/>
      <c r="DL26" s="968"/>
      <c r="DM26" s="971"/>
      <c r="DN26" s="980"/>
      <c r="DO26" s="981"/>
      <c r="DP26" s="981"/>
      <c r="DQ26" s="981"/>
      <c r="DR26" s="981"/>
      <c r="DS26" s="982"/>
      <c r="DT26" s="624"/>
      <c r="DU26" s="913"/>
      <c r="DV26" s="914"/>
      <c r="DW26" s="914"/>
      <c r="DX26" s="914"/>
      <c r="DY26" s="914"/>
      <c r="DZ26" s="915"/>
      <c r="EA26" s="915"/>
      <c r="EB26" s="915"/>
      <c r="EC26" s="915"/>
      <c r="ED26" s="915"/>
      <c r="EE26" s="915"/>
      <c r="EF26" s="915"/>
      <c r="EG26" s="915"/>
      <c r="EH26" s="915"/>
      <c r="EI26" s="915"/>
      <c r="EJ26" s="915"/>
      <c r="EK26" s="915"/>
      <c r="EL26" s="930"/>
      <c r="EM26" s="930"/>
      <c r="EN26" s="930"/>
      <c r="EO26" s="930"/>
      <c r="EP26" s="930"/>
      <c r="EQ26" s="930"/>
      <c r="ER26" s="744"/>
      <c r="ES26" s="1003"/>
      <c r="ET26" s="967" t="str">
        <f>'ANNUAL SUMMARY'!$C$30</f>
        <v>SIC</v>
      </c>
      <c r="EU26" s="968"/>
      <c r="EV26" s="968"/>
      <c r="EW26" s="968"/>
      <c r="EX26" s="971"/>
      <c r="EY26" s="973"/>
      <c r="EZ26" s="974"/>
      <c r="FA26" s="974"/>
      <c r="FB26" s="974"/>
      <c r="FC26" s="974"/>
      <c r="FD26" s="975"/>
      <c r="FE26" s="785"/>
      <c r="FF26" s="979" t="str">
        <f>'ANNUAL SUMMARY'!$O$30</f>
        <v>NIGHT</v>
      </c>
      <c r="FG26" s="968"/>
      <c r="FH26" s="968"/>
      <c r="FI26" s="968"/>
      <c r="FJ26" s="971"/>
      <c r="FK26" s="980"/>
      <c r="FL26" s="981"/>
      <c r="FM26" s="981"/>
      <c r="FN26" s="981"/>
      <c r="FO26" s="981"/>
      <c r="FP26" s="982"/>
      <c r="FQ26" s="624"/>
      <c r="FR26" s="913"/>
      <c r="FS26" s="914"/>
      <c r="FT26" s="914"/>
      <c r="FU26" s="914"/>
      <c r="FV26" s="914"/>
      <c r="FW26" s="915"/>
      <c r="FX26" s="915"/>
      <c r="FY26" s="915"/>
      <c r="FZ26" s="915"/>
      <c r="GA26" s="915"/>
      <c r="GB26" s="915"/>
      <c r="GC26" s="915"/>
      <c r="GD26" s="915"/>
      <c r="GE26" s="915"/>
      <c r="GF26" s="915"/>
      <c r="GG26" s="915"/>
      <c r="GH26" s="915"/>
      <c r="GI26" s="930"/>
      <c r="GJ26" s="930"/>
      <c r="GK26" s="930"/>
      <c r="GL26" s="930"/>
      <c r="GM26" s="930"/>
      <c r="GN26" s="930"/>
      <c r="GO26" s="744"/>
    </row>
    <row r="27" spans="1:197" ht="6" customHeight="1" x14ac:dyDescent="0.2">
      <c r="A27" s="1003"/>
      <c r="B27" s="969"/>
      <c r="C27" s="970"/>
      <c r="D27" s="970"/>
      <c r="E27" s="970"/>
      <c r="F27" s="972"/>
      <c r="G27" s="976"/>
      <c r="H27" s="977"/>
      <c r="I27" s="977"/>
      <c r="J27" s="977"/>
      <c r="K27" s="977"/>
      <c r="L27" s="978"/>
      <c r="M27" s="785"/>
      <c r="N27" s="969"/>
      <c r="O27" s="970"/>
      <c r="P27" s="970"/>
      <c r="Q27" s="970"/>
      <c r="R27" s="972"/>
      <c r="S27" s="983"/>
      <c r="T27" s="984"/>
      <c r="U27" s="984"/>
      <c r="V27" s="984"/>
      <c r="W27" s="984"/>
      <c r="X27" s="985"/>
      <c r="Y27" s="624"/>
      <c r="Z27" s="914"/>
      <c r="AA27" s="914"/>
      <c r="AB27" s="914"/>
      <c r="AC27" s="914"/>
      <c r="AD27" s="914"/>
      <c r="AE27" s="915"/>
      <c r="AF27" s="915"/>
      <c r="AG27" s="915"/>
      <c r="AH27" s="915"/>
      <c r="AI27" s="915"/>
      <c r="AJ27" s="915"/>
      <c r="AK27" s="915"/>
      <c r="AL27" s="915"/>
      <c r="AM27" s="915"/>
      <c r="AN27" s="915"/>
      <c r="AO27" s="915"/>
      <c r="AP27" s="915"/>
      <c r="AQ27" s="930"/>
      <c r="AR27" s="930"/>
      <c r="AS27" s="930"/>
      <c r="AT27" s="930"/>
      <c r="AU27" s="930"/>
      <c r="AV27" s="930"/>
      <c r="AW27" s="744"/>
      <c r="AX27" s="1003"/>
      <c r="AY27" s="969"/>
      <c r="AZ27" s="970"/>
      <c r="BA27" s="970"/>
      <c r="BB27" s="970"/>
      <c r="BC27" s="972"/>
      <c r="BD27" s="976"/>
      <c r="BE27" s="977"/>
      <c r="BF27" s="977"/>
      <c r="BG27" s="977"/>
      <c r="BH27" s="977"/>
      <c r="BI27" s="978"/>
      <c r="BJ27" s="785"/>
      <c r="BK27" s="969"/>
      <c r="BL27" s="970"/>
      <c r="BM27" s="970"/>
      <c r="BN27" s="970"/>
      <c r="BO27" s="972"/>
      <c r="BP27" s="983"/>
      <c r="BQ27" s="984"/>
      <c r="BR27" s="984"/>
      <c r="BS27" s="984"/>
      <c r="BT27" s="984"/>
      <c r="BU27" s="985"/>
      <c r="BV27" s="624"/>
      <c r="BW27" s="914"/>
      <c r="BX27" s="914"/>
      <c r="BY27" s="914"/>
      <c r="BZ27" s="914"/>
      <c r="CA27" s="914"/>
      <c r="CB27" s="915"/>
      <c r="CC27" s="915"/>
      <c r="CD27" s="915"/>
      <c r="CE27" s="915"/>
      <c r="CF27" s="915"/>
      <c r="CG27" s="915"/>
      <c r="CH27" s="915"/>
      <c r="CI27" s="915"/>
      <c r="CJ27" s="915"/>
      <c r="CK27" s="915"/>
      <c r="CL27" s="915"/>
      <c r="CM27" s="915"/>
      <c r="CN27" s="930"/>
      <c r="CO27" s="930"/>
      <c r="CP27" s="930"/>
      <c r="CQ27" s="930"/>
      <c r="CR27" s="930"/>
      <c r="CS27" s="930"/>
      <c r="CT27" s="744"/>
      <c r="CV27" s="1003"/>
      <c r="CW27" s="969"/>
      <c r="CX27" s="970"/>
      <c r="CY27" s="970"/>
      <c r="CZ27" s="970"/>
      <c r="DA27" s="972"/>
      <c r="DB27" s="976"/>
      <c r="DC27" s="977"/>
      <c r="DD27" s="977"/>
      <c r="DE27" s="977"/>
      <c r="DF27" s="977"/>
      <c r="DG27" s="978"/>
      <c r="DH27" s="785"/>
      <c r="DI27" s="969"/>
      <c r="DJ27" s="970"/>
      <c r="DK27" s="970"/>
      <c r="DL27" s="970"/>
      <c r="DM27" s="972"/>
      <c r="DN27" s="983"/>
      <c r="DO27" s="984"/>
      <c r="DP27" s="984"/>
      <c r="DQ27" s="984"/>
      <c r="DR27" s="984"/>
      <c r="DS27" s="985"/>
      <c r="DT27" s="624"/>
      <c r="DU27" s="914"/>
      <c r="DV27" s="914"/>
      <c r="DW27" s="914"/>
      <c r="DX27" s="914"/>
      <c r="DY27" s="914"/>
      <c r="DZ27" s="915"/>
      <c r="EA27" s="915"/>
      <c r="EB27" s="915"/>
      <c r="EC27" s="915"/>
      <c r="ED27" s="915"/>
      <c r="EE27" s="915"/>
      <c r="EF27" s="915"/>
      <c r="EG27" s="915"/>
      <c r="EH27" s="915"/>
      <c r="EI27" s="915"/>
      <c r="EJ27" s="915"/>
      <c r="EK27" s="915"/>
      <c r="EL27" s="930"/>
      <c r="EM27" s="930"/>
      <c r="EN27" s="930"/>
      <c r="EO27" s="930"/>
      <c r="EP27" s="930"/>
      <c r="EQ27" s="930"/>
      <c r="ER27" s="744"/>
      <c r="ES27" s="1003"/>
      <c r="ET27" s="969"/>
      <c r="EU27" s="970"/>
      <c r="EV27" s="970"/>
      <c r="EW27" s="970"/>
      <c r="EX27" s="972"/>
      <c r="EY27" s="976"/>
      <c r="EZ27" s="977"/>
      <c r="FA27" s="977"/>
      <c r="FB27" s="977"/>
      <c r="FC27" s="977"/>
      <c r="FD27" s="978"/>
      <c r="FE27" s="785"/>
      <c r="FF27" s="969"/>
      <c r="FG27" s="970"/>
      <c r="FH27" s="970"/>
      <c r="FI27" s="970"/>
      <c r="FJ27" s="972"/>
      <c r="FK27" s="983"/>
      <c r="FL27" s="984"/>
      <c r="FM27" s="984"/>
      <c r="FN27" s="984"/>
      <c r="FO27" s="984"/>
      <c r="FP27" s="985"/>
      <c r="FQ27" s="624"/>
      <c r="FR27" s="914"/>
      <c r="FS27" s="914"/>
      <c r="FT27" s="914"/>
      <c r="FU27" s="914"/>
      <c r="FV27" s="914"/>
      <c r="FW27" s="915"/>
      <c r="FX27" s="915"/>
      <c r="FY27" s="915"/>
      <c r="FZ27" s="915"/>
      <c r="GA27" s="915"/>
      <c r="GB27" s="915"/>
      <c r="GC27" s="915"/>
      <c r="GD27" s="915"/>
      <c r="GE27" s="915"/>
      <c r="GF27" s="915"/>
      <c r="GG27" s="915"/>
      <c r="GH27" s="915"/>
      <c r="GI27" s="930"/>
      <c r="GJ27" s="930"/>
      <c r="GK27" s="930"/>
      <c r="GL27" s="930"/>
      <c r="GM27" s="930"/>
      <c r="GN27" s="930"/>
      <c r="GO27" s="744"/>
    </row>
    <row r="28" spans="1:197" ht="2.25" customHeight="1" x14ac:dyDescent="0.25">
      <c r="A28" s="1003"/>
      <c r="B28" s="624"/>
      <c r="C28" s="624"/>
      <c r="D28" s="624"/>
      <c r="E28" s="624"/>
      <c r="F28" s="624"/>
      <c r="G28" s="624"/>
      <c r="H28" s="624"/>
      <c r="I28" s="624"/>
      <c r="J28" s="624"/>
      <c r="K28" s="624"/>
      <c r="L28" s="624"/>
      <c r="M28" s="624"/>
      <c r="N28" s="624"/>
      <c r="O28" s="624"/>
      <c r="P28" s="624"/>
      <c r="Q28" s="624"/>
      <c r="R28" s="624"/>
      <c r="S28" s="624"/>
      <c r="T28" s="624"/>
      <c r="U28" s="624"/>
      <c r="V28" s="624"/>
      <c r="W28" s="624"/>
      <c r="X28" s="624"/>
      <c r="Y28" s="624"/>
      <c r="Z28" s="913"/>
      <c r="AA28" s="914"/>
      <c r="AB28" s="914"/>
      <c r="AC28" s="914"/>
      <c r="AD28" s="914"/>
      <c r="AE28" s="915"/>
      <c r="AF28" s="915"/>
      <c r="AG28" s="915"/>
      <c r="AH28" s="915"/>
      <c r="AI28" s="915"/>
      <c r="AJ28" s="915"/>
      <c r="AK28" s="915"/>
      <c r="AL28" s="915"/>
      <c r="AM28" s="915"/>
      <c r="AN28" s="915"/>
      <c r="AO28" s="915"/>
      <c r="AP28" s="915"/>
      <c r="AQ28" s="930"/>
      <c r="AR28" s="930"/>
      <c r="AS28" s="930"/>
      <c r="AT28" s="930"/>
      <c r="AU28" s="930"/>
      <c r="AV28" s="930"/>
      <c r="AW28" s="744"/>
      <c r="AX28" s="1003"/>
      <c r="AY28" s="624"/>
      <c r="AZ28" s="624"/>
      <c r="BA28" s="624"/>
      <c r="BB28" s="624"/>
      <c r="BC28" s="624"/>
      <c r="BD28" s="624"/>
      <c r="BE28" s="624"/>
      <c r="BF28" s="624"/>
      <c r="BG28" s="624"/>
      <c r="BH28" s="624"/>
      <c r="BI28" s="624"/>
      <c r="BJ28" s="624"/>
      <c r="BK28" s="624"/>
      <c r="BL28" s="624"/>
      <c r="BM28" s="624"/>
      <c r="BN28" s="624"/>
      <c r="BO28" s="624"/>
      <c r="BP28" s="624"/>
      <c r="BQ28" s="624"/>
      <c r="BR28" s="624"/>
      <c r="BS28" s="624"/>
      <c r="BT28" s="624"/>
      <c r="BU28" s="624"/>
      <c r="BV28" s="624"/>
      <c r="BW28" s="913"/>
      <c r="BX28" s="914"/>
      <c r="BY28" s="914"/>
      <c r="BZ28" s="914"/>
      <c r="CA28" s="914"/>
      <c r="CB28" s="915"/>
      <c r="CC28" s="915"/>
      <c r="CD28" s="915"/>
      <c r="CE28" s="915"/>
      <c r="CF28" s="915"/>
      <c r="CG28" s="915"/>
      <c r="CH28" s="915"/>
      <c r="CI28" s="915"/>
      <c r="CJ28" s="915"/>
      <c r="CK28" s="915"/>
      <c r="CL28" s="915"/>
      <c r="CM28" s="915"/>
      <c r="CN28" s="930"/>
      <c r="CO28" s="930"/>
      <c r="CP28" s="930"/>
      <c r="CQ28" s="930"/>
      <c r="CR28" s="930"/>
      <c r="CS28" s="930"/>
      <c r="CT28" s="744"/>
      <c r="CV28" s="1003"/>
      <c r="CW28" s="624"/>
      <c r="CX28" s="624"/>
      <c r="CY28" s="624"/>
      <c r="CZ28" s="624"/>
      <c r="DA28" s="624"/>
      <c r="DB28" s="624"/>
      <c r="DC28" s="624"/>
      <c r="DD28" s="624"/>
      <c r="DE28" s="624"/>
      <c r="DF28" s="624"/>
      <c r="DG28" s="624"/>
      <c r="DH28" s="624"/>
      <c r="DI28" s="624"/>
      <c r="DJ28" s="624"/>
      <c r="DK28" s="624"/>
      <c r="DL28" s="624"/>
      <c r="DM28" s="624"/>
      <c r="DN28" s="624"/>
      <c r="DO28" s="624"/>
      <c r="DP28" s="624"/>
      <c r="DQ28" s="624"/>
      <c r="DR28" s="624"/>
      <c r="DS28" s="624"/>
      <c r="DT28" s="624"/>
      <c r="DU28" s="913"/>
      <c r="DV28" s="914"/>
      <c r="DW28" s="914"/>
      <c r="DX28" s="914"/>
      <c r="DY28" s="914"/>
      <c r="DZ28" s="915"/>
      <c r="EA28" s="915"/>
      <c r="EB28" s="915"/>
      <c r="EC28" s="915"/>
      <c r="ED28" s="915"/>
      <c r="EE28" s="915"/>
      <c r="EF28" s="915"/>
      <c r="EG28" s="915"/>
      <c r="EH28" s="915"/>
      <c r="EI28" s="915"/>
      <c r="EJ28" s="915"/>
      <c r="EK28" s="915"/>
      <c r="EL28" s="930"/>
      <c r="EM28" s="930"/>
      <c r="EN28" s="930"/>
      <c r="EO28" s="930"/>
      <c r="EP28" s="930"/>
      <c r="EQ28" s="930"/>
      <c r="ER28" s="744"/>
      <c r="ES28" s="1003"/>
      <c r="ET28" s="624"/>
      <c r="EU28" s="624"/>
      <c r="EV28" s="624"/>
      <c r="EW28" s="624"/>
      <c r="EX28" s="624"/>
      <c r="EY28" s="624"/>
      <c r="EZ28" s="624"/>
      <c r="FA28" s="624"/>
      <c r="FB28" s="624"/>
      <c r="FC28" s="624"/>
      <c r="FD28" s="624"/>
      <c r="FE28" s="624"/>
      <c r="FF28" s="624"/>
      <c r="FG28" s="624"/>
      <c r="FH28" s="624"/>
      <c r="FI28" s="624"/>
      <c r="FJ28" s="624"/>
      <c r="FK28" s="624"/>
      <c r="FL28" s="624"/>
      <c r="FM28" s="624"/>
      <c r="FN28" s="624"/>
      <c r="FO28" s="624"/>
      <c r="FP28" s="624"/>
      <c r="FQ28" s="624"/>
      <c r="FR28" s="913"/>
      <c r="FS28" s="914"/>
      <c r="FT28" s="914"/>
      <c r="FU28" s="914"/>
      <c r="FV28" s="914"/>
      <c r="FW28" s="915"/>
      <c r="FX28" s="915"/>
      <c r="FY28" s="915"/>
      <c r="FZ28" s="915"/>
      <c r="GA28" s="915"/>
      <c r="GB28" s="915"/>
      <c r="GC28" s="915"/>
      <c r="GD28" s="915"/>
      <c r="GE28" s="915"/>
      <c r="GF28" s="915"/>
      <c r="GG28" s="915"/>
      <c r="GH28" s="915"/>
      <c r="GI28" s="930"/>
      <c r="GJ28" s="930"/>
      <c r="GK28" s="930"/>
      <c r="GL28" s="930"/>
      <c r="GM28" s="930"/>
      <c r="GN28" s="930"/>
      <c r="GO28" s="744"/>
    </row>
    <row r="29" spans="1:197" ht="14.25" customHeight="1" x14ac:dyDescent="0.2">
      <c r="A29" s="1003"/>
      <c r="B29" s="967" t="str">
        <f>'ANNUAL SUMMARY'!$C$33</f>
        <v>CROSS C.</v>
      </c>
      <c r="C29" s="968"/>
      <c r="D29" s="968"/>
      <c r="E29" s="968"/>
      <c r="F29" s="792"/>
      <c r="G29" s="793"/>
      <c r="H29" s="793"/>
      <c r="I29" s="793"/>
      <c r="J29" s="793"/>
      <c r="K29" s="793"/>
      <c r="L29" s="794"/>
      <c r="M29" s="643"/>
      <c r="N29" s="786" t="s">
        <v>63</v>
      </c>
      <c r="O29" s="644"/>
      <c r="P29" s="644"/>
      <c r="Q29" s="644"/>
      <c r="R29" s="644"/>
      <c r="S29" s="644"/>
      <c r="T29" s="644"/>
      <c r="U29" s="644"/>
      <c r="V29" s="644"/>
      <c r="W29" s="644"/>
      <c r="X29" s="645"/>
      <c r="Y29" s="624"/>
      <c r="Z29" s="914"/>
      <c r="AA29" s="914"/>
      <c r="AB29" s="914"/>
      <c r="AC29" s="914"/>
      <c r="AD29" s="914"/>
      <c r="AE29" s="915"/>
      <c r="AF29" s="915"/>
      <c r="AG29" s="915"/>
      <c r="AH29" s="915"/>
      <c r="AI29" s="915"/>
      <c r="AJ29" s="915"/>
      <c r="AK29" s="915"/>
      <c r="AL29" s="915"/>
      <c r="AM29" s="915"/>
      <c r="AN29" s="915"/>
      <c r="AO29" s="915"/>
      <c r="AP29" s="915"/>
      <c r="AQ29" s="930"/>
      <c r="AR29" s="930"/>
      <c r="AS29" s="930"/>
      <c r="AT29" s="930"/>
      <c r="AU29" s="930"/>
      <c r="AV29" s="930"/>
      <c r="AW29" s="744"/>
      <c r="AX29" s="1003"/>
      <c r="AY29" s="967" t="str">
        <f>'ANNUAL SUMMARY'!$C$33</f>
        <v>CROSS C.</v>
      </c>
      <c r="AZ29" s="968"/>
      <c r="BA29" s="968"/>
      <c r="BB29" s="968"/>
      <c r="BC29" s="792"/>
      <c r="BD29" s="793"/>
      <c r="BE29" s="793"/>
      <c r="BF29" s="793"/>
      <c r="BG29" s="793"/>
      <c r="BH29" s="793"/>
      <c r="BI29" s="794"/>
      <c r="BJ29" s="643"/>
      <c r="BK29" s="786" t="s">
        <v>63</v>
      </c>
      <c r="BL29" s="644"/>
      <c r="BM29" s="644"/>
      <c r="BN29" s="644"/>
      <c r="BO29" s="644"/>
      <c r="BP29" s="644"/>
      <c r="BQ29" s="644"/>
      <c r="BR29" s="644"/>
      <c r="BS29" s="644"/>
      <c r="BT29" s="644"/>
      <c r="BU29" s="645"/>
      <c r="BV29" s="624"/>
      <c r="BW29" s="914"/>
      <c r="BX29" s="914"/>
      <c r="BY29" s="914"/>
      <c r="BZ29" s="914"/>
      <c r="CA29" s="914"/>
      <c r="CB29" s="915"/>
      <c r="CC29" s="915"/>
      <c r="CD29" s="915"/>
      <c r="CE29" s="915"/>
      <c r="CF29" s="915"/>
      <c r="CG29" s="915"/>
      <c r="CH29" s="915"/>
      <c r="CI29" s="915"/>
      <c r="CJ29" s="915"/>
      <c r="CK29" s="915"/>
      <c r="CL29" s="915"/>
      <c r="CM29" s="915"/>
      <c r="CN29" s="930"/>
      <c r="CO29" s="930"/>
      <c r="CP29" s="930"/>
      <c r="CQ29" s="930"/>
      <c r="CR29" s="930"/>
      <c r="CS29" s="930"/>
      <c r="CT29" s="744"/>
      <c r="CV29" s="1003"/>
      <c r="CW29" s="967" t="str">
        <f>'ANNUAL SUMMARY'!$C$33</f>
        <v>CROSS C.</v>
      </c>
      <c r="CX29" s="968"/>
      <c r="CY29" s="968"/>
      <c r="CZ29" s="968"/>
      <c r="DA29" s="792"/>
      <c r="DB29" s="793"/>
      <c r="DC29" s="793"/>
      <c r="DD29" s="793"/>
      <c r="DE29" s="793"/>
      <c r="DF29" s="793"/>
      <c r="DG29" s="794"/>
      <c r="DH29" s="643"/>
      <c r="DI29" s="786" t="s">
        <v>63</v>
      </c>
      <c r="DJ29" s="644"/>
      <c r="DK29" s="644"/>
      <c r="DL29" s="644"/>
      <c r="DM29" s="644"/>
      <c r="DN29" s="644"/>
      <c r="DO29" s="644"/>
      <c r="DP29" s="644"/>
      <c r="DQ29" s="644"/>
      <c r="DR29" s="644"/>
      <c r="DS29" s="645"/>
      <c r="DT29" s="624"/>
      <c r="DU29" s="914"/>
      <c r="DV29" s="914"/>
      <c r="DW29" s="914"/>
      <c r="DX29" s="914"/>
      <c r="DY29" s="914"/>
      <c r="DZ29" s="915"/>
      <c r="EA29" s="915"/>
      <c r="EB29" s="915"/>
      <c r="EC29" s="915"/>
      <c r="ED29" s="915"/>
      <c r="EE29" s="915"/>
      <c r="EF29" s="915"/>
      <c r="EG29" s="915"/>
      <c r="EH29" s="915"/>
      <c r="EI29" s="915"/>
      <c r="EJ29" s="915"/>
      <c r="EK29" s="915"/>
      <c r="EL29" s="930"/>
      <c r="EM29" s="930"/>
      <c r="EN29" s="930"/>
      <c r="EO29" s="930"/>
      <c r="EP29" s="930"/>
      <c r="EQ29" s="930"/>
      <c r="ER29" s="744"/>
      <c r="ES29" s="1003"/>
      <c r="ET29" s="967" t="str">
        <f>'ANNUAL SUMMARY'!$C$33</f>
        <v>CROSS C.</v>
      </c>
      <c r="EU29" s="968"/>
      <c r="EV29" s="968"/>
      <c r="EW29" s="968"/>
      <c r="EX29" s="792"/>
      <c r="EY29" s="793"/>
      <c r="EZ29" s="793"/>
      <c r="FA29" s="793"/>
      <c r="FB29" s="793"/>
      <c r="FC29" s="793"/>
      <c r="FD29" s="794"/>
      <c r="FE29" s="643"/>
      <c r="FF29" s="786" t="s">
        <v>63</v>
      </c>
      <c r="FG29" s="644"/>
      <c r="FH29" s="644"/>
      <c r="FI29" s="644"/>
      <c r="FJ29" s="644"/>
      <c r="FK29" s="644"/>
      <c r="FL29" s="644"/>
      <c r="FM29" s="644"/>
      <c r="FN29" s="644"/>
      <c r="FO29" s="644"/>
      <c r="FP29" s="645"/>
      <c r="FQ29" s="624"/>
      <c r="FR29" s="914"/>
      <c r="FS29" s="914"/>
      <c r="FT29" s="914"/>
      <c r="FU29" s="914"/>
      <c r="FV29" s="914"/>
      <c r="FW29" s="915"/>
      <c r="FX29" s="915"/>
      <c r="FY29" s="915"/>
      <c r="FZ29" s="915"/>
      <c r="GA29" s="915"/>
      <c r="GB29" s="915"/>
      <c r="GC29" s="915"/>
      <c r="GD29" s="915"/>
      <c r="GE29" s="915"/>
      <c r="GF29" s="915"/>
      <c r="GG29" s="915"/>
      <c r="GH29" s="915"/>
      <c r="GI29" s="930"/>
      <c r="GJ29" s="930"/>
      <c r="GK29" s="930"/>
      <c r="GL29" s="930"/>
      <c r="GM29" s="930"/>
      <c r="GN29" s="930"/>
      <c r="GO29" s="744"/>
    </row>
    <row r="30" spans="1:197" ht="6" customHeight="1" x14ac:dyDescent="0.2">
      <c r="A30" s="1003"/>
      <c r="B30" s="969"/>
      <c r="C30" s="970"/>
      <c r="D30" s="970"/>
      <c r="E30" s="970"/>
      <c r="F30" s="795"/>
      <c r="G30" s="796"/>
      <c r="H30" s="796"/>
      <c r="I30" s="796"/>
      <c r="J30" s="796"/>
      <c r="K30" s="796"/>
      <c r="L30" s="797"/>
      <c r="M30" s="643"/>
      <c r="N30" s="787"/>
      <c r="O30" s="646"/>
      <c r="P30" s="646"/>
      <c r="Q30" s="646"/>
      <c r="R30" s="646"/>
      <c r="S30" s="646"/>
      <c r="T30" s="646"/>
      <c r="U30" s="646"/>
      <c r="V30" s="646"/>
      <c r="W30" s="646"/>
      <c r="X30" s="647"/>
      <c r="Y30" s="624"/>
      <c r="Z30" s="913"/>
      <c r="AA30" s="913"/>
      <c r="AB30" s="913"/>
      <c r="AC30" s="913"/>
      <c r="AD30" s="913"/>
      <c r="AE30" s="915"/>
      <c r="AF30" s="915"/>
      <c r="AG30" s="915"/>
      <c r="AH30" s="915"/>
      <c r="AI30" s="915"/>
      <c r="AJ30" s="915"/>
      <c r="AK30" s="915"/>
      <c r="AL30" s="915"/>
      <c r="AM30" s="915"/>
      <c r="AN30" s="915"/>
      <c r="AO30" s="915"/>
      <c r="AP30" s="915"/>
      <c r="AQ30" s="930"/>
      <c r="AR30" s="930"/>
      <c r="AS30" s="930"/>
      <c r="AT30" s="930"/>
      <c r="AU30" s="930"/>
      <c r="AV30" s="930"/>
      <c r="AW30" s="744"/>
      <c r="AX30" s="1003"/>
      <c r="AY30" s="969"/>
      <c r="AZ30" s="970"/>
      <c r="BA30" s="970"/>
      <c r="BB30" s="970"/>
      <c r="BC30" s="795"/>
      <c r="BD30" s="796"/>
      <c r="BE30" s="796"/>
      <c r="BF30" s="796"/>
      <c r="BG30" s="796"/>
      <c r="BH30" s="796"/>
      <c r="BI30" s="797"/>
      <c r="BJ30" s="643"/>
      <c r="BK30" s="787"/>
      <c r="BL30" s="646"/>
      <c r="BM30" s="646"/>
      <c r="BN30" s="646"/>
      <c r="BO30" s="646"/>
      <c r="BP30" s="646"/>
      <c r="BQ30" s="646"/>
      <c r="BR30" s="646"/>
      <c r="BS30" s="646"/>
      <c r="BT30" s="646"/>
      <c r="BU30" s="647"/>
      <c r="BV30" s="624"/>
      <c r="BW30" s="913"/>
      <c r="BX30" s="913"/>
      <c r="BY30" s="913"/>
      <c r="BZ30" s="913"/>
      <c r="CA30" s="913"/>
      <c r="CB30" s="915"/>
      <c r="CC30" s="915"/>
      <c r="CD30" s="915"/>
      <c r="CE30" s="915"/>
      <c r="CF30" s="915"/>
      <c r="CG30" s="915"/>
      <c r="CH30" s="915"/>
      <c r="CI30" s="915"/>
      <c r="CJ30" s="915"/>
      <c r="CK30" s="915"/>
      <c r="CL30" s="915"/>
      <c r="CM30" s="915"/>
      <c r="CN30" s="930"/>
      <c r="CO30" s="930"/>
      <c r="CP30" s="930"/>
      <c r="CQ30" s="930"/>
      <c r="CR30" s="930"/>
      <c r="CS30" s="930"/>
      <c r="CT30" s="744"/>
      <c r="CV30" s="1003"/>
      <c r="CW30" s="969"/>
      <c r="CX30" s="970"/>
      <c r="CY30" s="970"/>
      <c r="CZ30" s="970"/>
      <c r="DA30" s="795"/>
      <c r="DB30" s="796"/>
      <c r="DC30" s="796"/>
      <c r="DD30" s="796"/>
      <c r="DE30" s="796"/>
      <c r="DF30" s="796"/>
      <c r="DG30" s="797"/>
      <c r="DH30" s="643"/>
      <c r="DI30" s="787"/>
      <c r="DJ30" s="646"/>
      <c r="DK30" s="646"/>
      <c r="DL30" s="646"/>
      <c r="DM30" s="646"/>
      <c r="DN30" s="646"/>
      <c r="DO30" s="646"/>
      <c r="DP30" s="646"/>
      <c r="DQ30" s="646"/>
      <c r="DR30" s="646"/>
      <c r="DS30" s="647"/>
      <c r="DT30" s="624"/>
      <c r="DU30" s="913"/>
      <c r="DV30" s="913"/>
      <c r="DW30" s="913"/>
      <c r="DX30" s="913"/>
      <c r="DY30" s="913"/>
      <c r="DZ30" s="915"/>
      <c r="EA30" s="915"/>
      <c r="EB30" s="915"/>
      <c r="EC30" s="915"/>
      <c r="ED30" s="915"/>
      <c r="EE30" s="915"/>
      <c r="EF30" s="915"/>
      <c r="EG30" s="915"/>
      <c r="EH30" s="915"/>
      <c r="EI30" s="915"/>
      <c r="EJ30" s="915"/>
      <c r="EK30" s="915"/>
      <c r="EL30" s="930"/>
      <c r="EM30" s="930"/>
      <c r="EN30" s="930"/>
      <c r="EO30" s="930"/>
      <c r="EP30" s="930"/>
      <c r="EQ30" s="930"/>
      <c r="ER30" s="744"/>
      <c r="ES30" s="1003"/>
      <c r="ET30" s="969"/>
      <c r="EU30" s="970"/>
      <c r="EV30" s="970"/>
      <c r="EW30" s="970"/>
      <c r="EX30" s="795"/>
      <c r="EY30" s="796"/>
      <c r="EZ30" s="796"/>
      <c r="FA30" s="796"/>
      <c r="FB30" s="796"/>
      <c r="FC30" s="796"/>
      <c r="FD30" s="797"/>
      <c r="FE30" s="643"/>
      <c r="FF30" s="787"/>
      <c r="FG30" s="646"/>
      <c r="FH30" s="646"/>
      <c r="FI30" s="646"/>
      <c r="FJ30" s="646"/>
      <c r="FK30" s="646"/>
      <c r="FL30" s="646"/>
      <c r="FM30" s="646"/>
      <c r="FN30" s="646"/>
      <c r="FO30" s="646"/>
      <c r="FP30" s="647"/>
      <c r="FQ30" s="624"/>
      <c r="FR30" s="913"/>
      <c r="FS30" s="913"/>
      <c r="FT30" s="913"/>
      <c r="FU30" s="913"/>
      <c r="FV30" s="913"/>
      <c r="FW30" s="915"/>
      <c r="FX30" s="915"/>
      <c r="FY30" s="915"/>
      <c r="FZ30" s="915"/>
      <c r="GA30" s="915"/>
      <c r="GB30" s="915"/>
      <c r="GC30" s="915"/>
      <c r="GD30" s="915"/>
      <c r="GE30" s="915"/>
      <c r="GF30" s="915"/>
      <c r="GG30" s="915"/>
      <c r="GH30" s="915"/>
      <c r="GI30" s="930"/>
      <c r="GJ30" s="930"/>
      <c r="GK30" s="930"/>
      <c r="GL30" s="930"/>
      <c r="GM30" s="930"/>
      <c r="GN30" s="930"/>
      <c r="GO30" s="744"/>
    </row>
    <row r="31" spans="1:197" ht="2.25" customHeight="1" x14ac:dyDescent="0.25">
      <c r="A31" s="1003"/>
      <c r="B31" s="624"/>
      <c r="C31" s="624"/>
      <c r="D31" s="624"/>
      <c r="E31" s="624"/>
      <c r="F31" s="624"/>
      <c r="G31" s="624"/>
      <c r="H31" s="624"/>
      <c r="I31" s="624"/>
      <c r="J31" s="624"/>
      <c r="K31" s="624"/>
      <c r="L31" s="624"/>
      <c r="M31" s="643"/>
      <c r="N31" s="787"/>
      <c r="O31" s="646"/>
      <c r="P31" s="646"/>
      <c r="Q31" s="646"/>
      <c r="R31" s="646"/>
      <c r="S31" s="646"/>
      <c r="T31" s="646"/>
      <c r="U31" s="646"/>
      <c r="V31" s="646"/>
      <c r="W31" s="646"/>
      <c r="X31" s="647"/>
      <c r="Y31" s="624"/>
      <c r="Z31" s="913"/>
      <c r="AA31" s="913"/>
      <c r="AB31" s="913"/>
      <c r="AC31" s="913"/>
      <c r="AD31" s="913"/>
      <c r="AE31" s="915"/>
      <c r="AF31" s="915"/>
      <c r="AG31" s="915"/>
      <c r="AH31" s="915"/>
      <c r="AI31" s="915"/>
      <c r="AJ31" s="915"/>
      <c r="AK31" s="915"/>
      <c r="AL31" s="915"/>
      <c r="AM31" s="915"/>
      <c r="AN31" s="915"/>
      <c r="AO31" s="915"/>
      <c r="AP31" s="915"/>
      <c r="AQ31" s="930"/>
      <c r="AR31" s="930"/>
      <c r="AS31" s="930"/>
      <c r="AT31" s="930"/>
      <c r="AU31" s="930"/>
      <c r="AV31" s="930"/>
      <c r="AW31" s="744"/>
      <c r="AX31" s="1003"/>
      <c r="AY31" s="624"/>
      <c r="AZ31" s="624"/>
      <c r="BA31" s="624"/>
      <c r="BB31" s="624"/>
      <c r="BC31" s="624"/>
      <c r="BD31" s="624"/>
      <c r="BE31" s="624"/>
      <c r="BF31" s="624"/>
      <c r="BG31" s="624"/>
      <c r="BH31" s="624"/>
      <c r="BI31" s="624"/>
      <c r="BJ31" s="643"/>
      <c r="BK31" s="787"/>
      <c r="BL31" s="646"/>
      <c r="BM31" s="646"/>
      <c r="BN31" s="646"/>
      <c r="BO31" s="646"/>
      <c r="BP31" s="646"/>
      <c r="BQ31" s="646"/>
      <c r="BR31" s="646"/>
      <c r="BS31" s="646"/>
      <c r="BT31" s="646"/>
      <c r="BU31" s="647"/>
      <c r="BV31" s="624"/>
      <c r="BW31" s="913"/>
      <c r="BX31" s="913"/>
      <c r="BY31" s="913"/>
      <c r="BZ31" s="913"/>
      <c r="CA31" s="913"/>
      <c r="CB31" s="915"/>
      <c r="CC31" s="915"/>
      <c r="CD31" s="915"/>
      <c r="CE31" s="915"/>
      <c r="CF31" s="915"/>
      <c r="CG31" s="915"/>
      <c r="CH31" s="915"/>
      <c r="CI31" s="915"/>
      <c r="CJ31" s="915"/>
      <c r="CK31" s="915"/>
      <c r="CL31" s="915"/>
      <c r="CM31" s="915"/>
      <c r="CN31" s="930"/>
      <c r="CO31" s="930"/>
      <c r="CP31" s="930"/>
      <c r="CQ31" s="930"/>
      <c r="CR31" s="930"/>
      <c r="CS31" s="930"/>
      <c r="CT31" s="744"/>
      <c r="CV31" s="1003"/>
      <c r="CW31" s="624"/>
      <c r="CX31" s="624"/>
      <c r="CY31" s="624"/>
      <c r="CZ31" s="624"/>
      <c r="DA31" s="624"/>
      <c r="DB31" s="624"/>
      <c r="DC31" s="624"/>
      <c r="DD31" s="624"/>
      <c r="DE31" s="624"/>
      <c r="DF31" s="624"/>
      <c r="DG31" s="624"/>
      <c r="DH31" s="643"/>
      <c r="DI31" s="787"/>
      <c r="DJ31" s="646"/>
      <c r="DK31" s="646"/>
      <c r="DL31" s="646"/>
      <c r="DM31" s="646"/>
      <c r="DN31" s="646"/>
      <c r="DO31" s="646"/>
      <c r="DP31" s="646"/>
      <c r="DQ31" s="646"/>
      <c r="DR31" s="646"/>
      <c r="DS31" s="647"/>
      <c r="DT31" s="624"/>
      <c r="DU31" s="913"/>
      <c r="DV31" s="913"/>
      <c r="DW31" s="913"/>
      <c r="DX31" s="913"/>
      <c r="DY31" s="913"/>
      <c r="DZ31" s="915"/>
      <c r="EA31" s="915"/>
      <c r="EB31" s="915"/>
      <c r="EC31" s="915"/>
      <c r="ED31" s="915"/>
      <c r="EE31" s="915"/>
      <c r="EF31" s="915"/>
      <c r="EG31" s="915"/>
      <c r="EH31" s="915"/>
      <c r="EI31" s="915"/>
      <c r="EJ31" s="915"/>
      <c r="EK31" s="915"/>
      <c r="EL31" s="930"/>
      <c r="EM31" s="930"/>
      <c r="EN31" s="930"/>
      <c r="EO31" s="930"/>
      <c r="EP31" s="930"/>
      <c r="EQ31" s="930"/>
      <c r="ER31" s="744"/>
      <c r="ES31" s="1003"/>
      <c r="ET31" s="624"/>
      <c r="EU31" s="624"/>
      <c r="EV31" s="624"/>
      <c r="EW31" s="624"/>
      <c r="EX31" s="624"/>
      <c r="EY31" s="624"/>
      <c r="EZ31" s="624"/>
      <c r="FA31" s="624"/>
      <c r="FB31" s="624"/>
      <c r="FC31" s="624"/>
      <c r="FD31" s="624"/>
      <c r="FE31" s="643"/>
      <c r="FF31" s="787"/>
      <c r="FG31" s="646"/>
      <c r="FH31" s="646"/>
      <c r="FI31" s="646"/>
      <c r="FJ31" s="646"/>
      <c r="FK31" s="646"/>
      <c r="FL31" s="646"/>
      <c r="FM31" s="646"/>
      <c r="FN31" s="646"/>
      <c r="FO31" s="646"/>
      <c r="FP31" s="647"/>
      <c r="FQ31" s="624"/>
      <c r="FR31" s="913"/>
      <c r="FS31" s="913"/>
      <c r="FT31" s="913"/>
      <c r="FU31" s="913"/>
      <c r="FV31" s="913"/>
      <c r="FW31" s="915"/>
      <c r="FX31" s="915"/>
      <c r="FY31" s="915"/>
      <c r="FZ31" s="915"/>
      <c r="GA31" s="915"/>
      <c r="GB31" s="915"/>
      <c r="GC31" s="915"/>
      <c r="GD31" s="915"/>
      <c r="GE31" s="915"/>
      <c r="GF31" s="915"/>
      <c r="GG31" s="915"/>
      <c r="GH31" s="915"/>
      <c r="GI31" s="930"/>
      <c r="GJ31" s="930"/>
      <c r="GK31" s="930"/>
      <c r="GL31" s="930"/>
      <c r="GM31" s="930"/>
      <c r="GN31" s="930"/>
      <c r="GO31" s="744"/>
    </row>
    <row r="32" spans="1:197" ht="8.25" customHeight="1" x14ac:dyDescent="0.25">
      <c r="A32" s="1003"/>
      <c r="B32" s="155" t="str">
        <f>LOGBOOK!$J$3</f>
        <v>SINGLE-ENGINE</v>
      </c>
      <c r="C32" s="156" t="str">
        <f>LOGBOOK!$K$3</f>
        <v>MULTI-ENGINE</v>
      </c>
      <c r="D32" s="156" t="str">
        <f>LOGBOOK!$L$3</f>
        <v>TURBO PROP</v>
      </c>
      <c r="E32" s="156" t="str">
        <f>LOGBOOK!$M$3</f>
        <v>TURBO JET</v>
      </c>
      <c r="F32" s="156" t="str">
        <f>LOGBOOK!$N$3</f>
        <v>LSA</v>
      </c>
      <c r="G32" s="156" t="str">
        <f>LOGBOOK!$O$2</f>
        <v>HELICOPTER</v>
      </c>
      <c r="H32" s="156" t="str">
        <f>LOGBOOK!$P$2</f>
        <v>GLIDER</v>
      </c>
      <c r="I32" s="156" t="str">
        <f>LOGBOOK!$Q$2</f>
        <v>OTHERS</v>
      </c>
      <c r="J32" s="157"/>
      <c r="K32" s="158"/>
      <c r="L32" s="159" t="s">
        <v>64</v>
      </c>
      <c r="M32" s="16"/>
      <c r="N32" s="788"/>
      <c r="O32" s="648"/>
      <c r="P32" s="648"/>
      <c r="Q32" s="648"/>
      <c r="R32" s="648"/>
      <c r="S32" s="648"/>
      <c r="T32" s="648"/>
      <c r="U32" s="648"/>
      <c r="V32" s="648"/>
      <c r="W32" s="648"/>
      <c r="X32" s="649"/>
      <c r="Y32" s="624"/>
      <c r="Z32" s="913"/>
      <c r="AA32" s="913"/>
      <c r="AB32" s="913"/>
      <c r="AC32" s="913"/>
      <c r="AD32" s="913"/>
      <c r="AE32" s="915"/>
      <c r="AF32" s="915"/>
      <c r="AG32" s="915"/>
      <c r="AH32" s="915"/>
      <c r="AI32" s="915"/>
      <c r="AJ32" s="915"/>
      <c r="AK32" s="915"/>
      <c r="AL32" s="915"/>
      <c r="AM32" s="915"/>
      <c r="AN32" s="915"/>
      <c r="AO32" s="915"/>
      <c r="AP32" s="915"/>
      <c r="AQ32" s="930"/>
      <c r="AR32" s="930"/>
      <c r="AS32" s="930"/>
      <c r="AT32" s="930"/>
      <c r="AU32" s="930"/>
      <c r="AV32" s="930"/>
      <c r="AW32" s="744"/>
      <c r="AX32" s="1003"/>
      <c r="AY32" s="155" t="str">
        <f>LOGBOOK!$J$3</f>
        <v>SINGLE-ENGINE</v>
      </c>
      <c r="AZ32" s="156" t="str">
        <f>LOGBOOK!$K$3</f>
        <v>MULTI-ENGINE</v>
      </c>
      <c r="BA32" s="156" t="str">
        <f>LOGBOOK!$L$3</f>
        <v>TURBO PROP</v>
      </c>
      <c r="BB32" s="156" t="str">
        <f>LOGBOOK!$M$3</f>
        <v>TURBO JET</v>
      </c>
      <c r="BC32" s="156" t="str">
        <f>LOGBOOK!$N$3</f>
        <v>LSA</v>
      </c>
      <c r="BD32" s="156" t="str">
        <f>LOGBOOK!$O$2</f>
        <v>HELICOPTER</v>
      </c>
      <c r="BE32" s="156" t="str">
        <f>LOGBOOK!$P$2</f>
        <v>GLIDER</v>
      </c>
      <c r="BF32" s="156" t="str">
        <f>LOGBOOK!$Q$2</f>
        <v>OTHERS</v>
      </c>
      <c r="BG32" s="157"/>
      <c r="BH32" s="158"/>
      <c r="BI32" s="159" t="s">
        <v>64</v>
      </c>
      <c r="BJ32" s="16"/>
      <c r="BK32" s="788"/>
      <c r="BL32" s="648"/>
      <c r="BM32" s="648"/>
      <c r="BN32" s="648"/>
      <c r="BO32" s="648"/>
      <c r="BP32" s="648"/>
      <c r="BQ32" s="648"/>
      <c r="BR32" s="648"/>
      <c r="BS32" s="648"/>
      <c r="BT32" s="648"/>
      <c r="BU32" s="649"/>
      <c r="BV32" s="624"/>
      <c r="BW32" s="913"/>
      <c r="BX32" s="913"/>
      <c r="BY32" s="913"/>
      <c r="BZ32" s="913"/>
      <c r="CA32" s="913"/>
      <c r="CB32" s="915"/>
      <c r="CC32" s="915"/>
      <c r="CD32" s="915"/>
      <c r="CE32" s="915"/>
      <c r="CF32" s="915"/>
      <c r="CG32" s="915"/>
      <c r="CH32" s="915"/>
      <c r="CI32" s="915"/>
      <c r="CJ32" s="915"/>
      <c r="CK32" s="915"/>
      <c r="CL32" s="915"/>
      <c r="CM32" s="915"/>
      <c r="CN32" s="930"/>
      <c r="CO32" s="930"/>
      <c r="CP32" s="930"/>
      <c r="CQ32" s="930"/>
      <c r="CR32" s="930"/>
      <c r="CS32" s="930"/>
      <c r="CT32" s="744"/>
      <c r="CV32" s="1003"/>
      <c r="CW32" s="155" t="str">
        <f>LOGBOOK!$J$3</f>
        <v>SINGLE-ENGINE</v>
      </c>
      <c r="CX32" s="156" t="str">
        <f>LOGBOOK!$K$3</f>
        <v>MULTI-ENGINE</v>
      </c>
      <c r="CY32" s="156" t="str">
        <f>LOGBOOK!$L$3</f>
        <v>TURBO PROP</v>
      </c>
      <c r="CZ32" s="156" t="str">
        <f>LOGBOOK!$M$3</f>
        <v>TURBO JET</v>
      </c>
      <c r="DA32" s="156" t="str">
        <f>LOGBOOK!$N$3</f>
        <v>LSA</v>
      </c>
      <c r="DB32" s="156" t="str">
        <f>LOGBOOK!$O$2</f>
        <v>HELICOPTER</v>
      </c>
      <c r="DC32" s="156" t="str">
        <f>LOGBOOK!$P$2</f>
        <v>GLIDER</v>
      </c>
      <c r="DD32" s="156" t="str">
        <f>LOGBOOK!$Q$2</f>
        <v>OTHERS</v>
      </c>
      <c r="DE32" s="157"/>
      <c r="DF32" s="158"/>
      <c r="DG32" s="159" t="s">
        <v>64</v>
      </c>
      <c r="DH32" s="16"/>
      <c r="DI32" s="788"/>
      <c r="DJ32" s="648"/>
      <c r="DK32" s="648"/>
      <c r="DL32" s="648"/>
      <c r="DM32" s="648"/>
      <c r="DN32" s="648"/>
      <c r="DO32" s="648"/>
      <c r="DP32" s="648"/>
      <c r="DQ32" s="648"/>
      <c r="DR32" s="648"/>
      <c r="DS32" s="649"/>
      <c r="DT32" s="624"/>
      <c r="DU32" s="913"/>
      <c r="DV32" s="913"/>
      <c r="DW32" s="913"/>
      <c r="DX32" s="913"/>
      <c r="DY32" s="913"/>
      <c r="DZ32" s="915"/>
      <c r="EA32" s="915"/>
      <c r="EB32" s="915"/>
      <c r="EC32" s="915"/>
      <c r="ED32" s="915"/>
      <c r="EE32" s="915"/>
      <c r="EF32" s="915"/>
      <c r="EG32" s="915"/>
      <c r="EH32" s="915"/>
      <c r="EI32" s="915"/>
      <c r="EJ32" s="915"/>
      <c r="EK32" s="915"/>
      <c r="EL32" s="930"/>
      <c r="EM32" s="930"/>
      <c r="EN32" s="930"/>
      <c r="EO32" s="930"/>
      <c r="EP32" s="930"/>
      <c r="EQ32" s="930"/>
      <c r="ER32" s="744"/>
      <c r="ES32" s="1003"/>
      <c r="ET32" s="155" t="str">
        <f>LOGBOOK!$J$3</f>
        <v>SINGLE-ENGINE</v>
      </c>
      <c r="EU32" s="156" t="str">
        <f>LOGBOOK!$K$3</f>
        <v>MULTI-ENGINE</v>
      </c>
      <c r="EV32" s="156" t="str">
        <f>LOGBOOK!$L$3</f>
        <v>TURBO PROP</v>
      </c>
      <c r="EW32" s="156" t="str">
        <f>LOGBOOK!$M$3</f>
        <v>TURBO JET</v>
      </c>
      <c r="EX32" s="156" t="str">
        <f>LOGBOOK!$N$3</f>
        <v>LSA</v>
      </c>
      <c r="EY32" s="156" t="str">
        <f>LOGBOOK!$O$2</f>
        <v>HELICOPTER</v>
      </c>
      <c r="EZ32" s="156" t="str">
        <f>LOGBOOK!$P$2</f>
        <v>GLIDER</v>
      </c>
      <c r="FA32" s="156" t="str">
        <f>LOGBOOK!$Q$2</f>
        <v>OTHERS</v>
      </c>
      <c r="FB32" s="157"/>
      <c r="FC32" s="158"/>
      <c r="FD32" s="159" t="s">
        <v>64</v>
      </c>
      <c r="FE32" s="16"/>
      <c r="FF32" s="788"/>
      <c r="FG32" s="648"/>
      <c r="FH32" s="648"/>
      <c r="FI32" s="648"/>
      <c r="FJ32" s="648"/>
      <c r="FK32" s="648"/>
      <c r="FL32" s="648"/>
      <c r="FM32" s="648"/>
      <c r="FN32" s="648"/>
      <c r="FO32" s="648"/>
      <c r="FP32" s="649"/>
      <c r="FQ32" s="624"/>
      <c r="FR32" s="913"/>
      <c r="FS32" s="913"/>
      <c r="FT32" s="913"/>
      <c r="FU32" s="913"/>
      <c r="FV32" s="913"/>
      <c r="FW32" s="915"/>
      <c r="FX32" s="915"/>
      <c r="FY32" s="915"/>
      <c r="FZ32" s="915"/>
      <c r="GA32" s="915"/>
      <c r="GB32" s="915"/>
      <c r="GC32" s="915"/>
      <c r="GD32" s="915"/>
      <c r="GE32" s="915"/>
      <c r="GF32" s="915"/>
      <c r="GG32" s="915"/>
      <c r="GH32" s="915"/>
      <c r="GI32" s="930"/>
      <c r="GJ32" s="930"/>
      <c r="GK32" s="930"/>
      <c r="GL32" s="930"/>
      <c r="GM32" s="930"/>
      <c r="GN32" s="930"/>
      <c r="GO32" s="744"/>
    </row>
    <row r="33" spans="1:197" ht="3" customHeight="1" x14ac:dyDescent="0.25">
      <c r="A33" s="1003"/>
      <c r="B33" s="624"/>
      <c r="C33" s="624"/>
      <c r="D33" s="624"/>
      <c r="E33" s="624"/>
      <c r="F33" s="624"/>
      <c r="G33" s="624"/>
      <c r="H33" s="624"/>
      <c r="I33" s="624"/>
      <c r="J33" s="624"/>
      <c r="K33" s="624"/>
      <c r="L33" s="624"/>
      <c r="M33" s="624"/>
      <c r="N33" s="658"/>
      <c r="O33" s="658"/>
      <c r="P33" s="658"/>
      <c r="Q33" s="658"/>
      <c r="R33" s="658"/>
      <c r="S33" s="658"/>
      <c r="T33" s="658"/>
      <c r="U33" s="658"/>
      <c r="V33" s="658"/>
      <c r="W33" s="658"/>
      <c r="X33" s="658"/>
      <c r="Y33" s="624"/>
      <c r="Z33" s="913"/>
      <c r="AA33" s="913"/>
      <c r="AB33" s="913"/>
      <c r="AC33" s="913"/>
      <c r="AD33" s="913"/>
      <c r="AE33" s="915"/>
      <c r="AF33" s="915"/>
      <c r="AG33" s="915"/>
      <c r="AH33" s="915"/>
      <c r="AI33" s="915"/>
      <c r="AJ33" s="915"/>
      <c r="AK33" s="915"/>
      <c r="AL33" s="915"/>
      <c r="AM33" s="915"/>
      <c r="AN33" s="915"/>
      <c r="AO33" s="915"/>
      <c r="AP33" s="915"/>
      <c r="AQ33" s="930"/>
      <c r="AR33" s="930"/>
      <c r="AS33" s="930"/>
      <c r="AT33" s="930"/>
      <c r="AU33" s="930"/>
      <c r="AV33" s="930"/>
      <c r="AW33" s="744"/>
      <c r="AX33" s="1003"/>
      <c r="AY33" s="624"/>
      <c r="AZ33" s="624"/>
      <c r="BA33" s="624"/>
      <c r="BB33" s="624"/>
      <c r="BC33" s="624"/>
      <c r="BD33" s="624"/>
      <c r="BE33" s="624"/>
      <c r="BF33" s="624"/>
      <c r="BG33" s="624"/>
      <c r="BH33" s="624"/>
      <c r="BI33" s="624"/>
      <c r="BJ33" s="624"/>
      <c r="BK33" s="658"/>
      <c r="BL33" s="658"/>
      <c r="BM33" s="658"/>
      <c r="BN33" s="658"/>
      <c r="BO33" s="658"/>
      <c r="BP33" s="658"/>
      <c r="BQ33" s="658"/>
      <c r="BR33" s="658"/>
      <c r="BS33" s="658"/>
      <c r="BT33" s="658"/>
      <c r="BU33" s="658"/>
      <c r="BV33" s="624"/>
      <c r="BW33" s="913"/>
      <c r="BX33" s="913"/>
      <c r="BY33" s="913"/>
      <c r="BZ33" s="913"/>
      <c r="CA33" s="913"/>
      <c r="CB33" s="915"/>
      <c r="CC33" s="915"/>
      <c r="CD33" s="915"/>
      <c r="CE33" s="915"/>
      <c r="CF33" s="915"/>
      <c r="CG33" s="915"/>
      <c r="CH33" s="915"/>
      <c r="CI33" s="915"/>
      <c r="CJ33" s="915"/>
      <c r="CK33" s="915"/>
      <c r="CL33" s="915"/>
      <c r="CM33" s="915"/>
      <c r="CN33" s="930"/>
      <c r="CO33" s="930"/>
      <c r="CP33" s="930"/>
      <c r="CQ33" s="930"/>
      <c r="CR33" s="930"/>
      <c r="CS33" s="930"/>
      <c r="CT33" s="744"/>
      <c r="CV33" s="1003"/>
      <c r="CW33" s="624"/>
      <c r="CX33" s="624"/>
      <c r="CY33" s="624"/>
      <c r="CZ33" s="624"/>
      <c r="DA33" s="624"/>
      <c r="DB33" s="624"/>
      <c r="DC33" s="624"/>
      <c r="DD33" s="624"/>
      <c r="DE33" s="624"/>
      <c r="DF33" s="624"/>
      <c r="DG33" s="624"/>
      <c r="DH33" s="624"/>
      <c r="DI33" s="658"/>
      <c r="DJ33" s="658"/>
      <c r="DK33" s="658"/>
      <c r="DL33" s="658"/>
      <c r="DM33" s="658"/>
      <c r="DN33" s="658"/>
      <c r="DO33" s="658"/>
      <c r="DP33" s="658"/>
      <c r="DQ33" s="658"/>
      <c r="DR33" s="658"/>
      <c r="DS33" s="658"/>
      <c r="DT33" s="624"/>
      <c r="DU33" s="913"/>
      <c r="DV33" s="913"/>
      <c r="DW33" s="913"/>
      <c r="DX33" s="913"/>
      <c r="DY33" s="913"/>
      <c r="DZ33" s="915"/>
      <c r="EA33" s="915"/>
      <c r="EB33" s="915"/>
      <c r="EC33" s="915"/>
      <c r="ED33" s="915"/>
      <c r="EE33" s="915"/>
      <c r="EF33" s="915"/>
      <c r="EG33" s="915"/>
      <c r="EH33" s="915"/>
      <c r="EI33" s="915"/>
      <c r="EJ33" s="915"/>
      <c r="EK33" s="915"/>
      <c r="EL33" s="930"/>
      <c r="EM33" s="930"/>
      <c r="EN33" s="930"/>
      <c r="EO33" s="930"/>
      <c r="EP33" s="930"/>
      <c r="EQ33" s="930"/>
      <c r="ER33" s="744"/>
      <c r="ES33" s="1003"/>
      <c r="ET33" s="624"/>
      <c r="EU33" s="624"/>
      <c r="EV33" s="624"/>
      <c r="EW33" s="624"/>
      <c r="EX33" s="624"/>
      <c r="EY33" s="624"/>
      <c r="EZ33" s="624"/>
      <c r="FA33" s="624"/>
      <c r="FB33" s="624"/>
      <c r="FC33" s="624"/>
      <c r="FD33" s="624"/>
      <c r="FE33" s="624"/>
      <c r="FF33" s="658"/>
      <c r="FG33" s="658"/>
      <c r="FH33" s="658"/>
      <c r="FI33" s="658"/>
      <c r="FJ33" s="658"/>
      <c r="FK33" s="658"/>
      <c r="FL33" s="658"/>
      <c r="FM33" s="658"/>
      <c r="FN33" s="658"/>
      <c r="FO33" s="658"/>
      <c r="FP33" s="658"/>
      <c r="FQ33" s="624"/>
      <c r="FR33" s="913"/>
      <c r="FS33" s="913"/>
      <c r="FT33" s="913"/>
      <c r="FU33" s="913"/>
      <c r="FV33" s="913"/>
      <c r="FW33" s="915"/>
      <c r="FX33" s="915"/>
      <c r="FY33" s="915"/>
      <c r="FZ33" s="915"/>
      <c r="GA33" s="915"/>
      <c r="GB33" s="915"/>
      <c r="GC33" s="915"/>
      <c r="GD33" s="915"/>
      <c r="GE33" s="915"/>
      <c r="GF33" s="915"/>
      <c r="GG33" s="915"/>
      <c r="GH33" s="915"/>
      <c r="GI33" s="930"/>
      <c r="GJ33" s="930"/>
      <c r="GK33" s="930"/>
      <c r="GL33" s="930"/>
      <c r="GM33" s="930"/>
      <c r="GN33" s="930"/>
      <c r="GO33" s="744"/>
    </row>
    <row r="34" spans="1:197" ht="8.25" customHeight="1" x14ac:dyDescent="0.2">
      <c r="A34" s="1003"/>
      <c r="B34" s="955" t="str">
        <f>'ANNUAL SUMMARY'!$C$38</f>
        <v>APPROACHES</v>
      </c>
      <c r="C34" s="956"/>
      <c r="D34" s="956"/>
      <c r="E34" s="956"/>
      <c r="F34" s="956"/>
      <c r="G34" s="956"/>
      <c r="H34" s="956"/>
      <c r="I34" s="956"/>
      <c r="J34" s="956"/>
      <c r="K34" s="956"/>
      <c r="L34" s="956"/>
      <c r="M34" s="956"/>
      <c r="N34" s="956"/>
      <c r="O34" s="961" t="str">
        <f>IF('FRONT PAGE'!$A$1="www.fly-logics.com","APP",0)</f>
        <v>APP</v>
      </c>
      <c r="P34" s="962"/>
      <c r="Q34" s="962"/>
      <c r="R34" s="877"/>
      <c r="S34" s="877"/>
      <c r="T34" s="877"/>
      <c r="U34" s="877"/>
      <c r="V34" s="877"/>
      <c r="W34" s="877"/>
      <c r="X34" s="877"/>
      <c r="Y34" s="624"/>
      <c r="Z34" s="913"/>
      <c r="AA34" s="914"/>
      <c r="AB34" s="914"/>
      <c r="AC34" s="914"/>
      <c r="AD34" s="914"/>
      <c r="AE34" s="915"/>
      <c r="AF34" s="915"/>
      <c r="AG34" s="915"/>
      <c r="AH34" s="915"/>
      <c r="AI34" s="915"/>
      <c r="AJ34" s="915"/>
      <c r="AK34" s="915"/>
      <c r="AL34" s="915"/>
      <c r="AM34" s="915"/>
      <c r="AN34" s="915"/>
      <c r="AO34" s="915"/>
      <c r="AP34" s="915"/>
      <c r="AQ34" s="930"/>
      <c r="AR34" s="930"/>
      <c r="AS34" s="930"/>
      <c r="AT34" s="930"/>
      <c r="AU34" s="930"/>
      <c r="AV34" s="930"/>
      <c r="AW34" s="744"/>
      <c r="AX34" s="1003"/>
      <c r="AY34" s="955" t="str">
        <f>'ANNUAL SUMMARY'!$C$38</f>
        <v>APPROACHES</v>
      </c>
      <c r="AZ34" s="956"/>
      <c r="BA34" s="956"/>
      <c r="BB34" s="956"/>
      <c r="BC34" s="956"/>
      <c r="BD34" s="956"/>
      <c r="BE34" s="956"/>
      <c r="BF34" s="956"/>
      <c r="BG34" s="956"/>
      <c r="BH34" s="956"/>
      <c r="BI34" s="956"/>
      <c r="BJ34" s="956"/>
      <c r="BK34" s="956"/>
      <c r="BL34" s="961" t="str">
        <f>IF('FRONT PAGE'!$A$1="www.fly-logics.com","APP",0)</f>
        <v>APP</v>
      </c>
      <c r="BM34" s="962"/>
      <c r="BN34" s="962"/>
      <c r="BO34" s="877"/>
      <c r="BP34" s="877"/>
      <c r="BQ34" s="877"/>
      <c r="BR34" s="877"/>
      <c r="BS34" s="877"/>
      <c r="BT34" s="877"/>
      <c r="BU34" s="877"/>
      <c r="BV34" s="624"/>
      <c r="BW34" s="913"/>
      <c r="BX34" s="914"/>
      <c r="BY34" s="914"/>
      <c r="BZ34" s="914"/>
      <c r="CA34" s="914"/>
      <c r="CB34" s="915"/>
      <c r="CC34" s="915"/>
      <c r="CD34" s="915"/>
      <c r="CE34" s="915"/>
      <c r="CF34" s="915"/>
      <c r="CG34" s="915"/>
      <c r="CH34" s="915"/>
      <c r="CI34" s="915"/>
      <c r="CJ34" s="915"/>
      <c r="CK34" s="915"/>
      <c r="CL34" s="915"/>
      <c r="CM34" s="915"/>
      <c r="CN34" s="930"/>
      <c r="CO34" s="930"/>
      <c r="CP34" s="930"/>
      <c r="CQ34" s="930"/>
      <c r="CR34" s="930"/>
      <c r="CS34" s="930"/>
      <c r="CT34" s="744"/>
      <c r="CV34" s="1003"/>
      <c r="CW34" s="955" t="str">
        <f>'ANNUAL SUMMARY'!$C$38</f>
        <v>APPROACHES</v>
      </c>
      <c r="CX34" s="956"/>
      <c r="CY34" s="956"/>
      <c r="CZ34" s="956"/>
      <c r="DA34" s="956"/>
      <c r="DB34" s="956"/>
      <c r="DC34" s="956"/>
      <c r="DD34" s="956"/>
      <c r="DE34" s="956"/>
      <c r="DF34" s="956"/>
      <c r="DG34" s="956"/>
      <c r="DH34" s="956"/>
      <c r="DI34" s="956"/>
      <c r="DJ34" s="961" t="str">
        <f>IF('FRONT PAGE'!$A$1="www.fly-logics.com","APP",0)</f>
        <v>APP</v>
      </c>
      <c r="DK34" s="962"/>
      <c r="DL34" s="962"/>
      <c r="DM34" s="877"/>
      <c r="DN34" s="877"/>
      <c r="DO34" s="877"/>
      <c r="DP34" s="877"/>
      <c r="DQ34" s="877"/>
      <c r="DR34" s="877"/>
      <c r="DS34" s="877"/>
      <c r="DT34" s="624"/>
      <c r="DU34" s="913"/>
      <c r="DV34" s="914"/>
      <c r="DW34" s="914"/>
      <c r="DX34" s="914"/>
      <c r="DY34" s="914"/>
      <c r="DZ34" s="915"/>
      <c r="EA34" s="915"/>
      <c r="EB34" s="915"/>
      <c r="EC34" s="915"/>
      <c r="ED34" s="915"/>
      <c r="EE34" s="915"/>
      <c r="EF34" s="915"/>
      <c r="EG34" s="915"/>
      <c r="EH34" s="915"/>
      <c r="EI34" s="915"/>
      <c r="EJ34" s="915"/>
      <c r="EK34" s="915"/>
      <c r="EL34" s="930"/>
      <c r="EM34" s="930"/>
      <c r="EN34" s="930"/>
      <c r="EO34" s="930"/>
      <c r="EP34" s="930"/>
      <c r="EQ34" s="930"/>
      <c r="ER34" s="744"/>
      <c r="ES34" s="1003"/>
      <c r="ET34" s="955" t="str">
        <f>'ANNUAL SUMMARY'!$C$38</f>
        <v>APPROACHES</v>
      </c>
      <c r="EU34" s="956"/>
      <c r="EV34" s="956"/>
      <c r="EW34" s="956"/>
      <c r="EX34" s="956"/>
      <c r="EY34" s="956"/>
      <c r="EZ34" s="956"/>
      <c r="FA34" s="956"/>
      <c r="FB34" s="956"/>
      <c r="FC34" s="956"/>
      <c r="FD34" s="956"/>
      <c r="FE34" s="956"/>
      <c r="FF34" s="956"/>
      <c r="FG34" s="961" t="str">
        <f>IF('FRONT PAGE'!$A$1="www.fly-logics.com","APP",0)</f>
        <v>APP</v>
      </c>
      <c r="FH34" s="962"/>
      <c r="FI34" s="962"/>
      <c r="FJ34" s="877"/>
      <c r="FK34" s="877"/>
      <c r="FL34" s="877"/>
      <c r="FM34" s="877"/>
      <c r="FN34" s="877"/>
      <c r="FO34" s="877"/>
      <c r="FP34" s="877"/>
      <c r="FQ34" s="624"/>
      <c r="FR34" s="913"/>
      <c r="FS34" s="914"/>
      <c r="FT34" s="914"/>
      <c r="FU34" s="914"/>
      <c r="FV34" s="914"/>
      <c r="FW34" s="915"/>
      <c r="FX34" s="915"/>
      <c r="FY34" s="915"/>
      <c r="FZ34" s="915"/>
      <c r="GA34" s="915"/>
      <c r="GB34" s="915"/>
      <c r="GC34" s="915"/>
      <c r="GD34" s="915"/>
      <c r="GE34" s="915"/>
      <c r="GF34" s="915"/>
      <c r="GG34" s="915"/>
      <c r="GH34" s="915"/>
      <c r="GI34" s="930"/>
      <c r="GJ34" s="930"/>
      <c r="GK34" s="930"/>
      <c r="GL34" s="930"/>
      <c r="GM34" s="930"/>
      <c r="GN34" s="930"/>
      <c r="GO34" s="744"/>
    </row>
    <row r="35" spans="1:197" ht="11.1" customHeight="1" x14ac:dyDescent="0.2">
      <c r="A35" s="1003"/>
      <c r="B35" s="957"/>
      <c r="C35" s="958"/>
      <c r="D35" s="958"/>
      <c r="E35" s="958"/>
      <c r="F35" s="958"/>
      <c r="G35" s="958"/>
      <c r="H35" s="958"/>
      <c r="I35" s="958"/>
      <c r="J35" s="958"/>
      <c r="K35" s="958"/>
      <c r="L35" s="958"/>
      <c r="M35" s="958"/>
      <c r="N35" s="958"/>
      <c r="O35" s="963"/>
      <c r="P35" s="964"/>
      <c r="Q35" s="964"/>
      <c r="R35" s="877"/>
      <c r="S35" s="877"/>
      <c r="T35" s="877"/>
      <c r="U35" s="877"/>
      <c r="V35" s="877"/>
      <c r="W35" s="877"/>
      <c r="X35" s="877"/>
      <c r="Y35" s="624"/>
      <c r="Z35" s="914"/>
      <c r="AA35" s="914"/>
      <c r="AB35" s="914"/>
      <c r="AC35" s="914"/>
      <c r="AD35" s="914"/>
      <c r="AE35" s="915"/>
      <c r="AF35" s="915"/>
      <c r="AG35" s="915"/>
      <c r="AH35" s="915"/>
      <c r="AI35" s="915"/>
      <c r="AJ35" s="915"/>
      <c r="AK35" s="915"/>
      <c r="AL35" s="915"/>
      <c r="AM35" s="915"/>
      <c r="AN35" s="915"/>
      <c r="AO35" s="915"/>
      <c r="AP35" s="915"/>
      <c r="AQ35" s="930"/>
      <c r="AR35" s="930"/>
      <c r="AS35" s="930"/>
      <c r="AT35" s="930"/>
      <c r="AU35" s="930"/>
      <c r="AV35" s="930"/>
      <c r="AW35" s="744"/>
      <c r="AX35" s="1003"/>
      <c r="AY35" s="957"/>
      <c r="AZ35" s="958"/>
      <c r="BA35" s="958"/>
      <c r="BB35" s="958"/>
      <c r="BC35" s="958"/>
      <c r="BD35" s="958"/>
      <c r="BE35" s="958"/>
      <c r="BF35" s="958"/>
      <c r="BG35" s="958"/>
      <c r="BH35" s="958"/>
      <c r="BI35" s="958"/>
      <c r="BJ35" s="958"/>
      <c r="BK35" s="958"/>
      <c r="BL35" s="963"/>
      <c r="BM35" s="964"/>
      <c r="BN35" s="964"/>
      <c r="BO35" s="877"/>
      <c r="BP35" s="877"/>
      <c r="BQ35" s="877"/>
      <c r="BR35" s="877"/>
      <c r="BS35" s="877"/>
      <c r="BT35" s="877"/>
      <c r="BU35" s="877"/>
      <c r="BV35" s="624"/>
      <c r="BW35" s="914"/>
      <c r="BX35" s="914"/>
      <c r="BY35" s="914"/>
      <c r="BZ35" s="914"/>
      <c r="CA35" s="914"/>
      <c r="CB35" s="915"/>
      <c r="CC35" s="915"/>
      <c r="CD35" s="915"/>
      <c r="CE35" s="915"/>
      <c r="CF35" s="915"/>
      <c r="CG35" s="915"/>
      <c r="CH35" s="915"/>
      <c r="CI35" s="915"/>
      <c r="CJ35" s="915"/>
      <c r="CK35" s="915"/>
      <c r="CL35" s="915"/>
      <c r="CM35" s="915"/>
      <c r="CN35" s="930"/>
      <c r="CO35" s="930"/>
      <c r="CP35" s="930"/>
      <c r="CQ35" s="930"/>
      <c r="CR35" s="930"/>
      <c r="CS35" s="930"/>
      <c r="CT35" s="744"/>
      <c r="CV35" s="1003"/>
      <c r="CW35" s="957"/>
      <c r="CX35" s="958"/>
      <c r="CY35" s="958"/>
      <c r="CZ35" s="958"/>
      <c r="DA35" s="958"/>
      <c r="DB35" s="958"/>
      <c r="DC35" s="958"/>
      <c r="DD35" s="958"/>
      <c r="DE35" s="958"/>
      <c r="DF35" s="958"/>
      <c r="DG35" s="958"/>
      <c r="DH35" s="958"/>
      <c r="DI35" s="958"/>
      <c r="DJ35" s="963"/>
      <c r="DK35" s="964"/>
      <c r="DL35" s="964"/>
      <c r="DM35" s="877"/>
      <c r="DN35" s="877"/>
      <c r="DO35" s="877"/>
      <c r="DP35" s="877"/>
      <c r="DQ35" s="877"/>
      <c r="DR35" s="877"/>
      <c r="DS35" s="877"/>
      <c r="DT35" s="624"/>
      <c r="DU35" s="914"/>
      <c r="DV35" s="914"/>
      <c r="DW35" s="914"/>
      <c r="DX35" s="914"/>
      <c r="DY35" s="914"/>
      <c r="DZ35" s="915"/>
      <c r="EA35" s="915"/>
      <c r="EB35" s="915"/>
      <c r="EC35" s="915"/>
      <c r="ED35" s="915"/>
      <c r="EE35" s="915"/>
      <c r="EF35" s="915"/>
      <c r="EG35" s="915"/>
      <c r="EH35" s="915"/>
      <c r="EI35" s="915"/>
      <c r="EJ35" s="915"/>
      <c r="EK35" s="915"/>
      <c r="EL35" s="930"/>
      <c r="EM35" s="930"/>
      <c r="EN35" s="930"/>
      <c r="EO35" s="930"/>
      <c r="EP35" s="930"/>
      <c r="EQ35" s="930"/>
      <c r="ER35" s="744"/>
      <c r="ES35" s="1003"/>
      <c r="ET35" s="957"/>
      <c r="EU35" s="958"/>
      <c r="EV35" s="958"/>
      <c r="EW35" s="958"/>
      <c r="EX35" s="958"/>
      <c r="EY35" s="958"/>
      <c r="EZ35" s="958"/>
      <c r="FA35" s="958"/>
      <c r="FB35" s="958"/>
      <c r="FC35" s="958"/>
      <c r="FD35" s="958"/>
      <c r="FE35" s="958"/>
      <c r="FF35" s="958"/>
      <c r="FG35" s="963"/>
      <c r="FH35" s="964"/>
      <c r="FI35" s="964"/>
      <c r="FJ35" s="877"/>
      <c r="FK35" s="877"/>
      <c r="FL35" s="877"/>
      <c r="FM35" s="877"/>
      <c r="FN35" s="877"/>
      <c r="FO35" s="877"/>
      <c r="FP35" s="877"/>
      <c r="FQ35" s="624"/>
      <c r="FR35" s="914"/>
      <c r="FS35" s="914"/>
      <c r="FT35" s="914"/>
      <c r="FU35" s="914"/>
      <c r="FV35" s="914"/>
      <c r="FW35" s="915"/>
      <c r="FX35" s="915"/>
      <c r="FY35" s="915"/>
      <c r="FZ35" s="915"/>
      <c r="GA35" s="915"/>
      <c r="GB35" s="915"/>
      <c r="GC35" s="915"/>
      <c r="GD35" s="915"/>
      <c r="GE35" s="915"/>
      <c r="GF35" s="915"/>
      <c r="GG35" s="915"/>
      <c r="GH35" s="915"/>
      <c r="GI35" s="930"/>
      <c r="GJ35" s="930"/>
      <c r="GK35" s="930"/>
      <c r="GL35" s="930"/>
      <c r="GM35" s="930"/>
      <c r="GN35" s="930"/>
      <c r="GO35" s="744"/>
    </row>
    <row r="36" spans="1:197" ht="15" customHeight="1" x14ac:dyDescent="0.2">
      <c r="A36" s="1003"/>
      <c r="B36" s="959"/>
      <c r="C36" s="960"/>
      <c r="D36" s="960"/>
      <c r="E36" s="960"/>
      <c r="F36" s="960"/>
      <c r="G36" s="960"/>
      <c r="H36" s="960"/>
      <c r="I36" s="960"/>
      <c r="J36" s="960"/>
      <c r="K36" s="960"/>
      <c r="L36" s="960"/>
      <c r="M36" s="960"/>
      <c r="N36" s="960"/>
      <c r="O36" s="965"/>
      <c r="P36" s="966"/>
      <c r="Q36" s="966"/>
      <c r="R36" s="877"/>
      <c r="S36" s="877"/>
      <c r="T36" s="877"/>
      <c r="U36" s="877"/>
      <c r="V36" s="877"/>
      <c r="W36" s="877"/>
      <c r="X36" s="877"/>
      <c r="Y36" s="624"/>
      <c r="Z36" s="913"/>
      <c r="AA36" s="914"/>
      <c r="AB36" s="914"/>
      <c r="AC36" s="914"/>
      <c r="AD36" s="914"/>
      <c r="AE36" s="915"/>
      <c r="AF36" s="915"/>
      <c r="AG36" s="915"/>
      <c r="AH36" s="915"/>
      <c r="AI36" s="915"/>
      <c r="AJ36" s="915"/>
      <c r="AK36" s="915"/>
      <c r="AL36" s="915"/>
      <c r="AM36" s="915"/>
      <c r="AN36" s="915"/>
      <c r="AO36" s="915"/>
      <c r="AP36" s="915"/>
      <c r="AQ36" s="930"/>
      <c r="AR36" s="930"/>
      <c r="AS36" s="930"/>
      <c r="AT36" s="930"/>
      <c r="AU36" s="930"/>
      <c r="AV36" s="930"/>
      <c r="AW36" s="744"/>
      <c r="AX36" s="1003"/>
      <c r="AY36" s="959"/>
      <c r="AZ36" s="960"/>
      <c r="BA36" s="960"/>
      <c r="BB36" s="960"/>
      <c r="BC36" s="960"/>
      <c r="BD36" s="960"/>
      <c r="BE36" s="960"/>
      <c r="BF36" s="960"/>
      <c r="BG36" s="960"/>
      <c r="BH36" s="960"/>
      <c r="BI36" s="960"/>
      <c r="BJ36" s="960"/>
      <c r="BK36" s="960"/>
      <c r="BL36" s="965"/>
      <c r="BM36" s="966"/>
      <c r="BN36" s="966"/>
      <c r="BO36" s="877"/>
      <c r="BP36" s="877"/>
      <c r="BQ36" s="877"/>
      <c r="BR36" s="877"/>
      <c r="BS36" s="877"/>
      <c r="BT36" s="877"/>
      <c r="BU36" s="877"/>
      <c r="BV36" s="624"/>
      <c r="BW36" s="913"/>
      <c r="BX36" s="914"/>
      <c r="BY36" s="914"/>
      <c r="BZ36" s="914"/>
      <c r="CA36" s="914"/>
      <c r="CB36" s="915"/>
      <c r="CC36" s="915"/>
      <c r="CD36" s="915"/>
      <c r="CE36" s="915"/>
      <c r="CF36" s="915"/>
      <c r="CG36" s="915"/>
      <c r="CH36" s="915"/>
      <c r="CI36" s="915"/>
      <c r="CJ36" s="915"/>
      <c r="CK36" s="915"/>
      <c r="CL36" s="915"/>
      <c r="CM36" s="915"/>
      <c r="CN36" s="930"/>
      <c r="CO36" s="930"/>
      <c r="CP36" s="930"/>
      <c r="CQ36" s="930"/>
      <c r="CR36" s="930"/>
      <c r="CS36" s="930"/>
      <c r="CT36" s="744"/>
      <c r="CV36" s="1003"/>
      <c r="CW36" s="959"/>
      <c r="CX36" s="960"/>
      <c r="CY36" s="960"/>
      <c r="CZ36" s="960"/>
      <c r="DA36" s="960"/>
      <c r="DB36" s="960"/>
      <c r="DC36" s="960"/>
      <c r="DD36" s="960"/>
      <c r="DE36" s="960"/>
      <c r="DF36" s="960"/>
      <c r="DG36" s="960"/>
      <c r="DH36" s="960"/>
      <c r="DI36" s="960"/>
      <c r="DJ36" s="965"/>
      <c r="DK36" s="966"/>
      <c r="DL36" s="966"/>
      <c r="DM36" s="877"/>
      <c r="DN36" s="877"/>
      <c r="DO36" s="877"/>
      <c r="DP36" s="877"/>
      <c r="DQ36" s="877"/>
      <c r="DR36" s="877"/>
      <c r="DS36" s="877"/>
      <c r="DT36" s="624"/>
      <c r="DU36" s="913"/>
      <c r="DV36" s="914"/>
      <c r="DW36" s="914"/>
      <c r="DX36" s="914"/>
      <c r="DY36" s="914"/>
      <c r="DZ36" s="915"/>
      <c r="EA36" s="915"/>
      <c r="EB36" s="915"/>
      <c r="EC36" s="915"/>
      <c r="ED36" s="915"/>
      <c r="EE36" s="915"/>
      <c r="EF36" s="915"/>
      <c r="EG36" s="915"/>
      <c r="EH36" s="915"/>
      <c r="EI36" s="915"/>
      <c r="EJ36" s="915"/>
      <c r="EK36" s="915"/>
      <c r="EL36" s="930"/>
      <c r="EM36" s="930"/>
      <c r="EN36" s="930"/>
      <c r="EO36" s="930"/>
      <c r="EP36" s="930"/>
      <c r="EQ36" s="930"/>
      <c r="ER36" s="744"/>
      <c r="ES36" s="1003"/>
      <c r="ET36" s="959"/>
      <c r="EU36" s="960"/>
      <c r="EV36" s="960"/>
      <c r="EW36" s="960"/>
      <c r="EX36" s="960"/>
      <c r="EY36" s="960"/>
      <c r="EZ36" s="960"/>
      <c r="FA36" s="960"/>
      <c r="FB36" s="960"/>
      <c r="FC36" s="960"/>
      <c r="FD36" s="960"/>
      <c r="FE36" s="960"/>
      <c r="FF36" s="960"/>
      <c r="FG36" s="965"/>
      <c r="FH36" s="966"/>
      <c r="FI36" s="966"/>
      <c r="FJ36" s="877"/>
      <c r="FK36" s="877"/>
      <c r="FL36" s="877"/>
      <c r="FM36" s="877"/>
      <c r="FN36" s="877"/>
      <c r="FO36" s="877"/>
      <c r="FP36" s="877"/>
      <c r="FQ36" s="624"/>
      <c r="FR36" s="913"/>
      <c r="FS36" s="914"/>
      <c r="FT36" s="914"/>
      <c r="FU36" s="914"/>
      <c r="FV36" s="914"/>
      <c r="FW36" s="915"/>
      <c r="FX36" s="915"/>
      <c r="FY36" s="915"/>
      <c r="FZ36" s="915"/>
      <c r="GA36" s="915"/>
      <c r="GB36" s="915"/>
      <c r="GC36" s="915"/>
      <c r="GD36" s="915"/>
      <c r="GE36" s="915"/>
      <c r="GF36" s="915"/>
      <c r="GG36" s="915"/>
      <c r="GH36" s="915"/>
      <c r="GI36" s="930"/>
      <c r="GJ36" s="930"/>
      <c r="GK36" s="930"/>
      <c r="GL36" s="930"/>
      <c r="GM36" s="930"/>
      <c r="GN36" s="930"/>
      <c r="GO36" s="744"/>
    </row>
    <row r="37" spans="1:197" ht="4.5" customHeight="1" x14ac:dyDescent="0.25">
      <c r="A37" s="1003"/>
      <c r="B37" s="15"/>
      <c r="C37" s="15"/>
      <c r="D37" s="15"/>
      <c r="E37" s="15"/>
      <c r="F37" s="15"/>
      <c r="G37" s="15"/>
      <c r="H37" s="15"/>
      <c r="I37" s="15"/>
      <c r="J37" s="15"/>
      <c r="K37" s="15"/>
      <c r="L37" s="15"/>
      <c r="M37" s="15"/>
      <c r="N37" s="15"/>
      <c r="O37" s="15"/>
      <c r="P37" s="15"/>
      <c r="Q37" s="15"/>
      <c r="R37" s="15"/>
      <c r="S37" s="15"/>
      <c r="T37" s="15"/>
      <c r="U37" s="15"/>
      <c r="V37" s="15"/>
      <c r="W37" s="15"/>
      <c r="X37" s="15"/>
      <c r="Y37" s="624"/>
      <c r="Z37" s="914"/>
      <c r="AA37" s="914"/>
      <c r="AB37" s="914"/>
      <c r="AC37" s="914"/>
      <c r="AD37" s="914"/>
      <c r="AE37" s="915"/>
      <c r="AF37" s="915"/>
      <c r="AG37" s="915"/>
      <c r="AH37" s="915"/>
      <c r="AI37" s="915"/>
      <c r="AJ37" s="915"/>
      <c r="AK37" s="915"/>
      <c r="AL37" s="915"/>
      <c r="AM37" s="915"/>
      <c r="AN37" s="915"/>
      <c r="AO37" s="915"/>
      <c r="AP37" s="915"/>
      <c r="AQ37" s="930"/>
      <c r="AR37" s="930"/>
      <c r="AS37" s="930"/>
      <c r="AT37" s="930"/>
      <c r="AU37" s="930"/>
      <c r="AV37" s="930"/>
      <c r="AW37" s="744"/>
      <c r="AX37" s="1003"/>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624"/>
      <c r="BW37" s="914"/>
      <c r="BX37" s="914"/>
      <c r="BY37" s="914"/>
      <c r="BZ37" s="914"/>
      <c r="CA37" s="914"/>
      <c r="CB37" s="915"/>
      <c r="CC37" s="915"/>
      <c r="CD37" s="915"/>
      <c r="CE37" s="915"/>
      <c r="CF37" s="915"/>
      <c r="CG37" s="915"/>
      <c r="CH37" s="915"/>
      <c r="CI37" s="915"/>
      <c r="CJ37" s="915"/>
      <c r="CK37" s="915"/>
      <c r="CL37" s="915"/>
      <c r="CM37" s="915"/>
      <c r="CN37" s="930"/>
      <c r="CO37" s="930"/>
      <c r="CP37" s="930"/>
      <c r="CQ37" s="930"/>
      <c r="CR37" s="930"/>
      <c r="CS37" s="930"/>
      <c r="CT37" s="744"/>
      <c r="CV37" s="1003"/>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624"/>
      <c r="DU37" s="914"/>
      <c r="DV37" s="914"/>
      <c r="DW37" s="914"/>
      <c r="DX37" s="914"/>
      <c r="DY37" s="914"/>
      <c r="DZ37" s="915"/>
      <c r="EA37" s="915"/>
      <c r="EB37" s="915"/>
      <c r="EC37" s="915"/>
      <c r="ED37" s="915"/>
      <c r="EE37" s="915"/>
      <c r="EF37" s="915"/>
      <c r="EG37" s="915"/>
      <c r="EH37" s="915"/>
      <c r="EI37" s="915"/>
      <c r="EJ37" s="915"/>
      <c r="EK37" s="915"/>
      <c r="EL37" s="930"/>
      <c r="EM37" s="930"/>
      <c r="EN37" s="930"/>
      <c r="EO37" s="930"/>
      <c r="EP37" s="930"/>
      <c r="EQ37" s="930"/>
      <c r="ER37" s="744"/>
      <c r="ES37" s="1003"/>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624"/>
      <c r="FR37" s="914"/>
      <c r="FS37" s="914"/>
      <c r="FT37" s="914"/>
      <c r="FU37" s="914"/>
      <c r="FV37" s="914"/>
      <c r="FW37" s="915"/>
      <c r="FX37" s="915"/>
      <c r="FY37" s="915"/>
      <c r="FZ37" s="915"/>
      <c r="GA37" s="915"/>
      <c r="GB37" s="915"/>
      <c r="GC37" s="915"/>
      <c r="GD37" s="915"/>
      <c r="GE37" s="915"/>
      <c r="GF37" s="915"/>
      <c r="GG37" s="915"/>
      <c r="GH37" s="915"/>
      <c r="GI37" s="930"/>
      <c r="GJ37" s="930"/>
      <c r="GK37" s="930"/>
      <c r="GL37" s="930"/>
      <c r="GM37" s="930"/>
      <c r="GN37" s="930"/>
      <c r="GO37" s="744"/>
    </row>
    <row r="38" spans="1:197" ht="9.75" customHeight="1" x14ac:dyDescent="0.2">
      <c r="A38" s="1003"/>
      <c r="B38" s="932" t="str">
        <f>IF('FRONT PAGE'!$A$1="www.fly-logics.com","ILS",0)</f>
        <v>ILS</v>
      </c>
      <c r="C38" s="932"/>
      <c r="D38" s="932"/>
      <c r="E38" s="932"/>
      <c r="F38" s="932"/>
      <c r="G38" s="932"/>
      <c r="H38" s="933" t="str">
        <f>IF('FRONT PAGE'!$A$1="www.fly-logics.com","VFR",0)</f>
        <v>VFR</v>
      </c>
      <c r="I38" s="934"/>
      <c r="J38" s="934"/>
      <c r="K38" s="934"/>
      <c r="L38" s="935"/>
      <c r="M38" s="933" t="str">
        <f>IF('FRONT PAGE'!$A$1="www.fly-logics.com","ADF",0)</f>
        <v>ADF</v>
      </c>
      <c r="N38" s="934"/>
      <c r="O38" s="934"/>
      <c r="P38" s="934"/>
      <c r="Q38" s="934"/>
      <c r="R38" s="935"/>
      <c r="S38" s="936" t="str">
        <f>IF('FRONT PAGE'!$A$1="www.fly-logics.com","VOR",0)</f>
        <v>VOR</v>
      </c>
      <c r="T38" s="936"/>
      <c r="U38" s="936"/>
      <c r="V38" s="936"/>
      <c r="W38" s="936"/>
      <c r="X38" s="936"/>
      <c r="Y38" s="624"/>
      <c r="Z38" s="913"/>
      <c r="AA38" s="914"/>
      <c r="AB38" s="914"/>
      <c r="AC38" s="914"/>
      <c r="AD38" s="914"/>
      <c r="AE38" s="915"/>
      <c r="AF38" s="915"/>
      <c r="AG38" s="915"/>
      <c r="AH38" s="915"/>
      <c r="AI38" s="915"/>
      <c r="AJ38" s="915"/>
      <c r="AK38" s="915"/>
      <c r="AL38" s="915"/>
      <c r="AM38" s="915"/>
      <c r="AN38" s="915"/>
      <c r="AO38" s="915"/>
      <c r="AP38" s="915"/>
      <c r="AQ38" s="930"/>
      <c r="AR38" s="930"/>
      <c r="AS38" s="930"/>
      <c r="AT38" s="930"/>
      <c r="AU38" s="930"/>
      <c r="AV38" s="930"/>
      <c r="AW38" s="744"/>
      <c r="AX38" s="1003"/>
      <c r="AY38" s="932" t="str">
        <f>IF('FRONT PAGE'!$A$1="www.fly-logics.com","ILS",0)</f>
        <v>ILS</v>
      </c>
      <c r="AZ38" s="932"/>
      <c r="BA38" s="932"/>
      <c r="BB38" s="932"/>
      <c r="BC38" s="932"/>
      <c r="BD38" s="932"/>
      <c r="BE38" s="933" t="str">
        <f>IF('FRONT PAGE'!$A$1="www.fly-logics.com","VFR",0)</f>
        <v>VFR</v>
      </c>
      <c r="BF38" s="934"/>
      <c r="BG38" s="934"/>
      <c r="BH38" s="934"/>
      <c r="BI38" s="935"/>
      <c r="BJ38" s="933" t="str">
        <f>IF('FRONT PAGE'!$A$1="www.fly-logics.com","ADF",0)</f>
        <v>ADF</v>
      </c>
      <c r="BK38" s="934"/>
      <c r="BL38" s="934"/>
      <c r="BM38" s="934"/>
      <c r="BN38" s="934"/>
      <c r="BO38" s="935"/>
      <c r="BP38" s="936" t="str">
        <f>IF('FRONT PAGE'!$A$1="www.fly-logics.com","VOR",0)</f>
        <v>VOR</v>
      </c>
      <c r="BQ38" s="936"/>
      <c r="BR38" s="936"/>
      <c r="BS38" s="936"/>
      <c r="BT38" s="936"/>
      <c r="BU38" s="936"/>
      <c r="BV38" s="624"/>
      <c r="BW38" s="913"/>
      <c r="BX38" s="914"/>
      <c r="BY38" s="914"/>
      <c r="BZ38" s="914"/>
      <c r="CA38" s="914"/>
      <c r="CB38" s="915"/>
      <c r="CC38" s="915"/>
      <c r="CD38" s="915"/>
      <c r="CE38" s="915"/>
      <c r="CF38" s="915"/>
      <c r="CG38" s="915"/>
      <c r="CH38" s="915"/>
      <c r="CI38" s="915"/>
      <c r="CJ38" s="915"/>
      <c r="CK38" s="915"/>
      <c r="CL38" s="915"/>
      <c r="CM38" s="915"/>
      <c r="CN38" s="930"/>
      <c r="CO38" s="930"/>
      <c r="CP38" s="930"/>
      <c r="CQ38" s="930"/>
      <c r="CR38" s="930"/>
      <c r="CS38" s="930"/>
      <c r="CT38" s="744"/>
      <c r="CV38" s="1003"/>
      <c r="CW38" s="932" t="str">
        <f>IF('FRONT PAGE'!$A$1="www.fly-logics.com","ILS",0)</f>
        <v>ILS</v>
      </c>
      <c r="CX38" s="932"/>
      <c r="CY38" s="932"/>
      <c r="CZ38" s="932"/>
      <c r="DA38" s="932"/>
      <c r="DB38" s="932"/>
      <c r="DC38" s="933" t="str">
        <f>IF('FRONT PAGE'!$A$1="www.fly-logics.com","VFR",0)</f>
        <v>VFR</v>
      </c>
      <c r="DD38" s="934"/>
      <c r="DE38" s="934"/>
      <c r="DF38" s="934"/>
      <c r="DG38" s="935"/>
      <c r="DH38" s="933" t="str">
        <f>IF('FRONT PAGE'!$A$1="www.fly-logics.com","ADF",0)</f>
        <v>ADF</v>
      </c>
      <c r="DI38" s="934"/>
      <c r="DJ38" s="934"/>
      <c r="DK38" s="934"/>
      <c r="DL38" s="934"/>
      <c r="DM38" s="935"/>
      <c r="DN38" s="936" t="str">
        <f>IF('FRONT PAGE'!$A$1="www.fly-logics.com","VOR",0)</f>
        <v>VOR</v>
      </c>
      <c r="DO38" s="936"/>
      <c r="DP38" s="936"/>
      <c r="DQ38" s="936"/>
      <c r="DR38" s="936"/>
      <c r="DS38" s="936"/>
      <c r="DT38" s="624"/>
      <c r="DU38" s="913"/>
      <c r="DV38" s="914"/>
      <c r="DW38" s="914"/>
      <c r="DX38" s="914"/>
      <c r="DY38" s="914"/>
      <c r="DZ38" s="915"/>
      <c r="EA38" s="915"/>
      <c r="EB38" s="915"/>
      <c r="EC38" s="915"/>
      <c r="ED38" s="915"/>
      <c r="EE38" s="915"/>
      <c r="EF38" s="915"/>
      <c r="EG38" s="915"/>
      <c r="EH38" s="915"/>
      <c r="EI38" s="915"/>
      <c r="EJ38" s="915"/>
      <c r="EK38" s="915"/>
      <c r="EL38" s="930"/>
      <c r="EM38" s="930"/>
      <c r="EN38" s="930"/>
      <c r="EO38" s="930"/>
      <c r="EP38" s="930"/>
      <c r="EQ38" s="930"/>
      <c r="ER38" s="744"/>
      <c r="ES38" s="1003"/>
      <c r="ET38" s="932" t="str">
        <f>IF('FRONT PAGE'!$A$1="www.fly-logics.com","ILS",0)</f>
        <v>ILS</v>
      </c>
      <c r="EU38" s="932"/>
      <c r="EV38" s="932"/>
      <c r="EW38" s="932"/>
      <c r="EX38" s="932"/>
      <c r="EY38" s="932"/>
      <c r="EZ38" s="933" t="str">
        <f>IF('FRONT PAGE'!$A$1="www.fly-logics.com","VFR",0)</f>
        <v>VFR</v>
      </c>
      <c r="FA38" s="934"/>
      <c r="FB38" s="934"/>
      <c r="FC38" s="934"/>
      <c r="FD38" s="935"/>
      <c r="FE38" s="933" t="str">
        <f>IF('FRONT PAGE'!$A$1="www.fly-logics.com","ADF",0)</f>
        <v>ADF</v>
      </c>
      <c r="FF38" s="934"/>
      <c r="FG38" s="934"/>
      <c r="FH38" s="934"/>
      <c r="FI38" s="934"/>
      <c r="FJ38" s="935"/>
      <c r="FK38" s="936" t="str">
        <f>IF('FRONT PAGE'!$A$1="www.fly-logics.com","VOR",0)</f>
        <v>VOR</v>
      </c>
      <c r="FL38" s="936"/>
      <c r="FM38" s="936"/>
      <c r="FN38" s="936"/>
      <c r="FO38" s="936"/>
      <c r="FP38" s="936"/>
      <c r="FQ38" s="624"/>
      <c r="FR38" s="913"/>
      <c r="FS38" s="914"/>
      <c r="FT38" s="914"/>
      <c r="FU38" s="914"/>
      <c r="FV38" s="914"/>
      <c r="FW38" s="915"/>
      <c r="FX38" s="915"/>
      <c r="FY38" s="915"/>
      <c r="FZ38" s="915"/>
      <c r="GA38" s="915"/>
      <c r="GB38" s="915"/>
      <c r="GC38" s="915"/>
      <c r="GD38" s="915"/>
      <c r="GE38" s="915"/>
      <c r="GF38" s="915"/>
      <c r="GG38" s="915"/>
      <c r="GH38" s="915"/>
      <c r="GI38" s="930"/>
      <c r="GJ38" s="930"/>
      <c r="GK38" s="930"/>
      <c r="GL38" s="930"/>
      <c r="GM38" s="930"/>
      <c r="GN38" s="930"/>
      <c r="GO38" s="744"/>
    </row>
    <row r="39" spans="1:197" ht="9.75" customHeight="1" x14ac:dyDescent="0.2">
      <c r="A39" s="1003"/>
      <c r="B39" s="698"/>
      <c r="C39" s="699"/>
      <c r="D39" s="699"/>
      <c r="E39" s="699"/>
      <c r="F39" s="699"/>
      <c r="G39" s="700"/>
      <c r="H39" s="698"/>
      <c r="I39" s="699"/>
      <c r="J39" s="699"/>
      <c r="K39" s="699"/>
      <c r="L39" s="700"/>
      <c r="M39" s="698"/>
      <c r="N39" s="699"/>
      <c r="O39" s="699"/>
      <c r="P39" s="699"/>
      <c r="Q39" s="699"/>
      <c r="R39" s="700"/>
      <c r="S39" s="698"/>
      <c r="T39" s="699"/>
      <c r="U39" s="699"/>
      <c r="V39" s="699"/>
      <c r="W39" s="699"/>
      <c r="X39" s="700"/>
      <c r="Y39" s="624"/>
      <c r="Z39" s="914"/>
      <c r="AA39" s="914"/>
      <c r="AB39" s="914"/>
      <c r="AC39" s="914"/>
      <c r="AD39" s="914"/>
      <c r="AE39" s="915"/>
      <c r="AF39" s="915"/>
      <c r="AG39" s="915"/>
      <c r="AH39" s="915"/>
      <c r="AI39" s="915"/>
      <c r="AJ39" s="915"/>
      <c r="AK39" s="915"/>
      <c r="AL39" s="915"/>
      <c r="AM39" s="915"/>
      <c r="AN39" s="915"/>
      <c r="AO39" s="915"/>
      <c r="AP39" s="915"/>
      <c r="AQ39" s="930"/>
      <c r="AR39" s="930"/>
      <c r="AS39" s="930"/>
      <c r="AT39" s="930"/>
      <c r="AU39" s="930"/>
      <c r="AV39" s="930"/>
      <c r="AW39" s="744"/>
      <c r="AX39" s="1003"/>
      <c r="AY39" s="698"/>
      <c r="AZ39" s="699"/>
      <c r="BA39" s="699"/>
      <c r="BB39" s="699"/>
      <c r="BC39" s="699"/>
      <c r="BD39" s="700"/>
      <c r="BE39" s="698"/>
      <c r="BF39" s="699"/>
      <c r="BG39" s="699"/>
      <c r="BH39" s="699"/>
      <c r="BI39" s="700"/>
      <c r="BJ39" s="698"/>
      <c r="BK39" s="699"/>
      <c r="BL39" s="699"/>
      <c r="BM39" s="699"/>
      <c r="BN39" s="699"/>
      <c r="BO39" s="700"/>
      <c r="BP39" s="698"/>
      <c r="BQ39" s="699"/>
      <c r="BR39" s="699"/>
      <c r="BS39" s="699"/>
      <c r="BT39" s="699"/>
      <c r="BU39" s="700"/>
      <c r="BV39" s="624"/>
      <c r="BW39" s="914"/>
      <c r="BX39" s="914"/>
      <c r="BY39" s="914"/>
      <c r="BZ39" s="914"/>
      <c r="CA39" s="914"/>
      <c r="CB39" s="915"/>
      <c r="CC39" s="915"/>
      <c r="CD39" s="915"/>
      <c r="CE39" s="915"/>
      <c r="CF39" s="915"/>
      <c r="CG39" s="915"/>
      <c r="CH39" s="915"/>
      <c r="CI39" s="915"/>
      <c r="CJ39" s="915"/>
      <c r="CK39" s="915"/>
      <c r="CL39" s="915"/>
      <c r="CM39" s="915"/>
      <c r="CN39" s="930"/>
      <c r="CO39" s="930"/>
      <c r="CP39" s="930"/>
      <c r="CQ39" s="930"/>
      <c r="CR39" s="930"/>
      <c r="CS39" s="930"/>
      <c r="CT39" s="744"/>
      <c r="CV39" s="1003"/>
      <c r="CW39" s="698"/>
      <c r="CX39" s="699"/>
      <c r="CY39" s="699"/>
      <c r="CZ39" s="699"/>
      <c r="DA39" s="699"/>
      <c r="DB39" s="700"/>
      <c r="DC39" s="698"/>
      <c r="DD39" s="699"/>
      <c r="DE39" s="699"/>
      <c r="DF39" s="699"/>
      <c r="DG39" s="700"/>
      <c r="DH39" s="698"/>
      <c r="DI39" s="699"/>
      <c r="DJ39" s="699"/>
      <c r="DK39" s="699"/>
      <c r="DL39" s="699"/>
      <c r="DM39" s="700"/>
      <c r="DN39" s="698"/>
      <c r="DO39" s="699"/>
      <c r="DP39" s="699"/>
      <c r="DQ39" s="699"/>
      <c r="DR39" s="699"/>
      <c r="DS39" s="700"/>
      <c r="DT39" s="624"/>
      <c r="DU39" s="914"/>
      <c r="DV39" s="914"/>
      <c r="DW39" s="914"/>
      <c r="DX39" s="914"/>
      <c r="DY39" s="914"/>
      <c r="DZ39" s="915"/>
      <c r="EA39" s="915"/>
      <c r="EB39" s="915"/>
      <c r="EC39" s="915"/>
      <c r="ED39" s="915"/>
      <c r="EE39" s="915"/>
      <c r="EF39" s="915"/>
      <c r="EG39" s="915"/>
      <c r="EH39" s="915"/>
      <c r="EI39" s="915"/>
      <c r="EJ39" s="915"/>
      <c r="EK39" s="915"/>
      <c r="EL39" s="930"/>
      <c r="EM39" s="930"/>
      <c r="EN39" s="930"/>
      <c r="EO39" s="930"/>
      <c r="EP39" s="930"/>
      <c r="EQ39" s="930"/>
      <c r="ER39" s="744"/>
      <c r="ES39" s="1003"/>
      <c r="ET39" s="698"/>
      <c r="EU39" s="699"/>
      <c r="EV39" s="699"/>
      <c r="EW39" s="699"/>
      <c r="EX39" s="699"/>
      <c r="EY39" s="700"/>
      <c r="EZ39" s="698"/>
      <c r="FA39" s="699"/>
      <c r="FB39" s="699"/>
      <c r="FC39" s="699"/>
      <c r="FD39" s="700"/>
      <c r="FE39" s="698"/>
      <c r="FF39" s="699"/>
      <c r="FG39" s="699"/>
      <c r="FH39" s="699"/>
      <c r="FI39" s="699"/>
      <c r="FJ39" s="700"/>
      <c r="FK39" s="698"/>
      <c r="FL39" s="699"/>
      <c r="FM39" s="699"/>
      <c r="FN39" s="699"/>
      <c r="FO39" s="699"/>
      <c r="FP39" s="700"/>
      <c r="FQ39" s="624"/>
      <c r="FR39" s="914"/>
      <c r="FS39" s="914"/>
      <c r="FT39" s="914"/>
      <c r="FU39" s="914"/>
      <c r="FV39" s="914"/>
      <c r="FW39" s="915"/>
      <c r="FX39" s="915"/>
      <c r="FY39" s="915"/>
      <c r="FZ39" s="915"/>
      <c r="GA39" s="915"/>
      <c r="GB39" s="915"/>
      <c r="GC39" s="915"/>
      <c r="GD39" s="915"/>
      <c r="GE39" s="915"/>
      <c r="GF39" s="915"/>
      <c r="GG39" s="915"/>
      <c r="GH39" s="915"/>
      <c r="GI39" s="930"/>
      <c r="GJ39" s="930"/>
      <c r="GK39" s="930"/>
      <c r="GL39" s="930"/>
      <c r="GM39" s="930"/>
      <c r="GN39" s="930"/>
      <c r="GO39" s="744"/>
    </row>
    <row r="40" spans="1:197" ht="9" customHeight="1" x14ac:dyDescent="0.2">
      <c r="A40" s="1003"/>
      <c r="B40" s="704"/>
      <c r="C40" s="705"/>
      <c r="D40" s="705"/>
      <c r="E40" s="705"/>
      <c r="F40" s="705"/>
      <c r="G40" s="706"/>
      <c r="H40" s="701"/>
      <c r="I40" s="702"/>
      <c r="J40" s="702"/>
      <c r="K40" s="702"/>
      <c r="L40" s="703"/>
      <c r="M40" s="701"/>
      <c r="N40" s="702"/>
      <c r="O40" s="702"/>
      <c r="P40" s="702"/>
      <c r="Q40" s="702"/>
      <c r="R40" s="703"/>
      <c r="S40" s="704"/>
      <c r="T40" s="705"/>
      <c r="U40" s="705"/>
      <c r="V40" s="705"/>
      <c r="W40" s="705"/>
      <c r="X40" s="706"/>
      <c r="Y40" s="624"/>
      <c r="Z40" s="913"/>
      <c r="AA40" s="914"/>
      <c r="AB40" s="914"/>
      <c r="AC40" s="914"/>
      <c r="AD40" s="914"/>
      <c r="AE40" s="915"/>
      <c r="AF40" s="915"/>
      <c r="AG40" s="915"/>
      <c r="AH40" s="915"/>
      <c r="AI40" s="915"/>
      <c r="AJ40" s="915"/>
      <c r="AK40" s="915"/>
      <c r="AL40" s="915"/>
      <c r="AM40" s="915"/>
      <c r="AN40" s="915"/>
      <c r="AO40" s="915"/>
      <c r="AP40" s="915"/>
      <c r="AQ40" s="930"/>
      <c r="AR40" s="930"/>
      <c r="AS40" s="930"/>
      <c r="AT40" s="930"/>
      <c r="AU40" s="930"/>
      <c r="AV40" s="930"/>
      <c r="AW40" s="744"/>
      <c r="AX40" s="1003"/>
      <c r="AY40" s="704"/>
      <c r="AZ40" s="705"/>
      <c r="BA40" s="705"/>
      <c r="BB40" s="705"/>
      <c r="BC40" s="705"/>
      <c r="BD40" s="706"/>
      <c r="BE40" s="701"/>
      <c r="BF40" s="702"/>
      <c r="BG40" s="702"/>
      <c r="BH40" s="702"/>
      <c r="BI40" s="703"/>
      <c r="BJ40" s="701"/>
      <c r="BK40" s="702"/>
      <c r="BL40" s="702"/>
      <c r="BM40" s="702"/>
      <c r="BN40" s="702"/>
      <c r="BO40" s="703"/>
      <c r="BP40" s="704"/>
      <c r="BQ40" s="705"/>
      <c r="BR40" s="705"/>
      <c r="BS40" s="705"/>
      <c r="BT40" s="705"/>
      <c r="BU40" s="706"/>
      <c r="BV40" s="624"/>
      <c r="BW40" s="913"/>
      <c r="BX40" s="914"/>
      <c r="BY40" s="914"/>
      <c r="BZ40" s="914"/>
      <c r="CA40" s="914"/>
      <c r="CB40" s="915"/>
      <c r="CC40" s="915"/>
      <c r="CD40" s="915"/>
      <c r="CE40" s="915"/>
      <c r="CF40" s="915"/>
      <c r="CG40" s="915"/>
      <c r="CH40" s="915"/>
      <c r="CI40" s="915"/>
      <c r="CJ40" s="915"/>
      <c r="CK40" s="915"/>
      <c r="CL40" s="915"/>
      <c r="CM40" s="915"/>
      <c r="CN40" s="930"/>
      <c r="CO40" s="930"/>
      <c r="CP40" s="930"/>
      <c r="CQ40" s="930"/>
      <c r="CR40" s="930"/>
      <c r="CS40" s="930"/>
      <c r="CT40" s="744"/>
      <c r="CV40" s="1003"/>
      <c r="CW40" s="704"/>
      <c r="CX40" s="705"/>
      <c r="CY40" s="705"/>
      <c r="CZ40" s="705"/>
      <c r="DA40" s="705"/>
      <c r="DB40" s="706"/>
      <c r="DC40" s="701"/>
      <c r="DD40" s="702"/>
      <c r="DE40" s="702"/>
      <c r="DF40" s="702"/>
      <c r="DG40" s="703"/>
      <c r="DH40" s="701"/>
      <c r="DI40" s="702"/>
      <c r="DJ40" s="702"/>
      <c r="DK40" s="702"/>
      <c r="DL40" s="702"/>
      <c r="DM40" s="703"/>
      <c r="DN40" s="704"/>
      <c r="DO40" s="705"/>
      <c r="DP40" s="705"/>
      <c r="DQ40" s="705"/>
      <c r="DR40" s="705"/>
      <c r="DS40" s="706"/>
      <c r="DT40" s="624"/>
      <c r="DU40" s="913"/>
      <c r="DV40" s="914"/>
      <c r="DW40" s="914"/>
      <c r="DX40" s="914"/>
      <c r="DY40" s="914"/>
      <c r="DZ40" s="915"/>
      <c r="EA40" s="915"/>
      <c r="EB40" s="915"/>
      <c r="EC40" s="915"/>
      <c r="ED40" s="915"/>
      <c r="EE40" s="915"/>
      <c r="EF40" s="915"/>
      <c r="EG40" s="915"/>
      <c r="EH40" s="915"/>
      <c r="EI40" s="915"/>
      <c r="EJ40" s="915"/>
      <c r="EK40" s="915"/>
      <c r="EL40" s="930"/>
      <c r="EM40" s="930"/>
      <c r="EN40" s="930"/>
      <c r="EO40" s="930"/>
      <c r="EP40" s="930"/>
      <c r="EQ40" s="930"/>
      <c r="ER40" s="744"/>
      <c r="ES40" s="1003"/>
      <c r="ET40" s="704"/>
      <c r="EU40" s="705"/>
      <c r="EV40" s="705"/>
      <c r="EW40" s="705"/>
      <c r="EX40" s="705"/>
      <c r="EY40" s="706"/>
      <c r="EZ40" s="701"/>
      <c r="FA40" s="702"/>
      <c r="FB40" s="702"/>
      <c r="FC40" s="702"/>
      <c r="FD40" s="703"/>
      <c r="FE40" s="701"/>
      <c r="FF40" s="702"/>
      <c r="FG40" s="702"/>
      <c r="FH40" s="702"/>
      <c r="FI40" s="702"/>
      <c r="FJ40" s="703"/>
      <c r="FK40" s="704"/>
      <c r="FL40" s="705"/>
      <c r="FM40" s="705"/>
      <c r="FN40" s="705"/>
      <c r="FO40" s="705"/>
      <c r="FP40" s="706"/>
      <c r="FQ40" s="624"/>
      <c r="FR40" s="913"/>
      <c r="FS40" s="914"/>
      <c r="FT40" s="914"/>
      <c r="FU40" s="914"/>
      <c r="FV40" s="914"/>
      <c r="FW40" s="915"/>
      <c r="FX40" s="915"/>
      <c r="FY40" s="915"/>
      <c r="FZ40" s="915"/>
      <c r="GA40" s="915"/>
      <c r="GB40" s="915"/>
      <c r="GC40" s="915"/>
      <c r="GD40" s="915"/>
      <c r="GE40" s="915"/>
      <c r="GF40" s="915"/>
      <c r="GG40" s="915"/>
      <c r="GH40" s="915"/>
      <c r="GI40" s="930"/>
      <c r="GJ40" s="930"/>
      <c r="GK40" s="930"/>
      <c r="GL40" s="930"/>
      <c r="GM40" s="930"/>
      <c r="GN40" s="930"/>
      <c r="GO40" s="744"/>
    </row>
    <row r="41" spans="1:197" ht="6.75" customHeight="1" x14ac:dyDescent="0.2">
      <c r="A41" s="1003"/>
      <c r="B41" s="151"/>
      <c r="C41" s="151"/>
      <c r="D41" s="151"/>
      <c r="E41" s="151"/>
      <c r="F41" s="151"/>
      <c r="G41" s="151"/>
      <c r="H41" s="151"/>
      <c r="I41" s="151"/>
      <c r="J41" s="151"/>
      <c r="K41" s="151"/>
      <c r="L41" s="151"/>
      <c r="M41" s="151"/>
      <c r="N41" s="151"/>
      <c r="O41" s="151"/>
      <c r="P41" s="151"/>
      <c r="Q41" s="151"/>
      <c r="R41" s="151"/>
      <c r="S41" s="151"/>
      <c r="T41" s="151"/>
      <c r="U41" s="151"/>
      <c r="V41" s="151"/>
      <c r="W41" s="151"/>
      <c r="X41" s="151"/>
      <c r="Y41" s="624"/>
      <c r="Z41" s="914"/>
      <c r="AA41" s="914"/>
      <c r="AB41" s="914"/>
      <c r="AC41" s="914"/>
      <c r="AD41" s="914"/>
      <c r="AE41" s="915"/>
      <c r="AF41" s="915"/>
      <c r="AG41" s="915"/>
      <c r="AH41" s="915"/>
      <c r="AI41" s="915"/>
      <c r="AJ41" s="915"/>
      <c r="AK41" s="915"/>
      <c r="AL41" s="915"/>
      <c r="AM41" s="915"/>
      <c r="AN41" s="915"/>
      <c r="AO41" s="915"/>
      <c r="AP41" s="915"/>
      <c r="AQ41" s="930"/>
      <c r="AR41" s="930"/>
      <c r="AS41" s="930"/>
      <c r="AT41" s="930"/>
      <c r="AU41" s="930"/>
      <c r="AV41" s="930"/>
      <c r="AW41" s="744"/>
      <c r="AX41" s="1003"/>
      <c r="AY41" s="151"/>
      <c r="AZ41" s="151"/>
      <c r="BA41" s="151"/>
      <c r="BB41" s="151"/>
      <c r="BC41" s="151"/>
      <c r="BD41" s="151"/>
      <c r="BE41" s="151"/>
      <c r="BF41" s="151"/>
      <c r="BG41" s="151"/>
      <c r="BH41" s="151"/>
      <c r="BI41" s="151"/>
      <c r="BJ41" s="151"/>
      <c r="BK41" s="151"/>
      <c r="BL41" s="151"/>
      <c r="BM41" s="151"/>
      <c r="BN41" s="151"/>
      <c r="BO41" s="151"/>
      <c r="BP41" s="151"/>
      <c r="BQ41" s="151"/>
      <c r="BR41" s="151"/>
      <c r="BS41" s="151"/>
      <c r="BT41" s="151"/>
      <c r="BU41" s="151"/>
      <c r="BV41" s="624"/>
      <c r="BW41" s="914"/>
      <c r="BX41" s="914"/>
      <c r="BY41" s="914"/>
      <c r="BZ41" s="914"/>
      <c r="CA41" s="914"/>
      <c r="CB41" s="915"/>
      <c r="CC41" s="915"/>
      <c r="CD41" s="915"/>
      <c r="CE41" s="915"/>
      <c r="CF41" s="915"/>
      <c r="CG41" s="915"/>
      <c r="CH41" s="915"/>
      <c r="CI41" s="915"/>
      <c r="CJ41" s="915"/>
      <c r="CK41" s="915"/>
      <c r="CL41" s="915"/>
      <c r="CM41" s="915"/>
      <c r="CN41" s="930"/>
      <c r="CO41" s="930"/>
      <c r="CP41" s="930"/>
      <c r="CQ41" s="930"/>
      <c r="CR41" s="930"/>
      <c r="CS41" s="930"/>
      <c r="CT41" s="744"/>
      <c r="CV41" s="1003"/>
      <c r="CW41" s="151"/>
      <c r="CX41" s="151"/>
      <c r="CY41" s="151"/>
      <c r="CZ41" s="151"/>
      <c r="DA41" s="151"/>
      <c r="DB41" s="151"/>
      <c r="DC41" s="151"/>
      <c r="DD41" s="151"/>
      <c r="DE41" s="151"/>
      <c r="DF41" s="151"/>
      <c r="DG41" s="151"/>
      <c r="DH41" s="151"/>
      <c r="DI41" s="151"/>
      <c r="DJ41" s="151"/>
      <c r="DK41" s="151"/>
      <c r="DL41" s="151"/>
      <c r="DM41" s="151"/>
      <c r="DN41" s="151"/>
      <c r="DO41" s="151"/>
      <c r="DP41" s="151"/>
      <c r="DQ41" s="151"/>
      <c r="DR41" s="151"/>
      <c r="DS41" s="151"/>
      <c r="DT41" s="624"/>
      <c r="DU41" s="914"/>
      <c r="DV41" s="914"/>
      <c r="DW41" s="914"/>
      <c r="DX41" s="914"/>
      <c r="DY41" s="914"/>
      <c r="DZ41" s="915"/>
      <c r="EA41" s="915"/>
      <c r="EB41" s="915"/>
      <c r="EC41" s="915"/>
      <c r="ED41" s="915"/>
      <c r="EE41" s="915"/>
      <c r="EF41" s="915"/>
      <c r="EG41" s="915"/>
      <c r="EH41" s="915"/>
      <c r="EI41" s="915"/>
      <c r="EJ41" s="915"/>
      <c r="EK41" s="915"/>
      <c r="EL41" s="930"/>
      <c r="EM41" s="930"/>
      <c r="EN41" s="930"/>
      <c r="EO41" s="930"/>
      <c r="EP41" s="930"/>
      <c r="EQ41" s="930"/>
      <c r="ER41" s="744"/>
      <c r="ES41" s="1003"/>
      <c r="ET41" s="151"/>
      <c r="EU41" s="151"/>
      <c r="EV41" s="151"/>
      <c r="EW41" s="151"/>
      <c r="EX41" s="151"/>
      <c r="EY41" s="151"/>
      <c r="EZ41" s="151"/>
      <c r="FA41" s="151"/>
      <c r="FB41" s="151"/>
      <c r="FC41" s="151"/>
      <c r="FD41" s="151"/>
      <c r="FE41" s="151"/>
      <c r="FF41" s="151"/>
      <c r="FG41" s="151"/>
      <c r="FH41" s="151"/>
      <c r="FI41" s="151"/>
      <c r="FJ41" s="151"/>
      <c r="FK41" s="151"/>
      <c r="FL41" s="151"/>
      <c r="FM41" s="151"/>
      <c r="FN41" s="151"/>
      <c r="FO41" s="151"/>
      <c r="FP41" s="151"/>
      <c r="FQ41" s="624"/>
      <c r="FR41" s="914"/>
      <c r="FS41" s="914"/>
      <c r="FT41" s="914"/>
      <c r="FU41" s="914"/>
      <c r="FV41" s="914"/>
      <c r="FW41" s="915"/>
      <c r="FX41" s="915"/>
      <c r="FY41" s="915"/>
      <c r="FZ41" s="915"/>
      <c r="GA41" s="915"/>
      <c r="GB41" s="915"/>
      <c r="GC41" s="915"/>
      <c r="GD41" s="915"/>
      <c r="GE41" s="915"/>
      <c r="GF41" s="915"/>
      <c r="GG41" s="915"/>
      <c r="GH41" s="915"/>
      <c r="GI41" s="930"/>
      <c r="GJ41" s="930"/>
      <c r="GK41" s="930"/>
      <c r="GL41" s="930"/>
      <c r="GM41" s="930"/>
      <c r="GN41" s="930"/>
      <c r="GO41" s="744"/>
    </row>
    <row r="42" spans="1:197" ht="5.25" customHeight="1" x14ac:dyDescent="0.2">
      <c r="A42" s="1003"/>
      <c r="B42" s="937" t="str">
        <f>IF(B38="ILS","CAT I","")</f>
        <v>CAT I</v>
      </c>
      <c r="C42" s="938"/>
      <c r="D42" s="938"/>
      <c r="E42" s="1039"/>
      <c r="F42" s="1040"/>
      <c r="G42" s="1040"/>
      <c r="H42" s="1041"/>
      <c r="I42" s="20"/>
      <c r="J42" s="937" t="s">
        <v>36</v>
      </c>
      <c r="K42" s="938"/>
      <c r="L42" s="938"/>
      <c r="M42" s="943"/>
      <c r="N42" s="944"/>
      <c r="O42" s="944"/>
      <c r="P42" s="945"/>
      <c r="Q42" s="20"/>
      <c r="R42" s="937" t="s">
        <v>39</v>
      </c>
      <c r="S42" s="938"/>
      <c r="T42" s="952"/>
      <c r="U42" s="943"/>
      <c r="V42" s="944"/>
      <c r="W42" s="944"/>
      <c r="X42" s="945"/>
      <c r="Y42" s="624"/>
      <c r="Z42" s="913"/>
      <c r="AA42" s="914"/>
      <c r="AB42" s="914"/>
      <c r="AC42" s="914"/>
      <c r="AD42" s="914"/>
      <c r="AE42" s="915"/>
      <c r="AF42" s="915"/>
      <c r="AG42" s="915"/>
      <c r="AH42" s="915"/>
      <c r="AI42" s="915"/>
      <c r="AJ42" s="915"/>
      <c r="AK42" s="915"/>
      <c r="AL42" s="915"/>
      <c r="AM42" s="915"/>
      <c r="AN42" s="915"/>
      <c r="AO42" s="915"/>
      <c r="AP42" s="915"/>
      <c r="AQ42" s="930"/>
      <c r="AR42" s="930"/>
      <c r="AS42" s="930"/>
      <c r="AT42" s="930"/>
      <c r="AU42" s="930"/>
      <c r="AV42" s="930"/>
      <c r="AW42" s="744"/>
      <c r="AX42" s="1003"/>
      <c r="AY42" s="937" t="str">
        <f>IF(AY38="ILS","CAT I","")</f>
        <v>CAT I</v>
      </c>
      <c r="AZ42" s="938"/>
      <c r="BA42" s="938"/>
      <c r="BB42" s="1039"/>
      <c r="BC42" s="1040"/>
      <c r="BD42" s="1040"/>
      <c r="BE42" s="1041"/>
      <c r="BF42" s="20"/>
      <c r="BG42" s="937" t="s">
        <v>36</v>
      </c>
      <c r="BH42" s="938"/>
      <c r="BI42" s="938"/>
      <c r="BJ42" s="943" t="str">
        <f>IF(AY38="ILS","CAT II","")</f>
        <v>CAT II</v>
      </c>
      <c r="BK42" s="944"/>
      <c r="BL42" s="944"/>
      <c r="BM42" s="945"/>
      <c r="BN42" s="20"/>
      <c r="BO42" s="937" t="s">
        <v>39</v>
      </c>
      <c r="BP42" s="938"/>
      <c r="BQ42" s="952"/>
      <c r="BR42" s="943" t="str">
        <f>IF(AY38="ILS","CAT III","")</f>
        <v>CAT III</v>
      </c>
      <c r="BS42" s="944"/>
      <c r="BT42" s="944"/>
      <c r="BU42" s="945"/>
      <c r="BV42" s="624"/>
      <c r="BW42" s="913"/>
      <c r="BX42" s="914"/>
      <c r="BY42" s="914"/>
      <c r="BZ42" s="914"/>
      <c r="CA42" s="914"/>
      <c r="CB42" s="915"/>
      <c r="CC42" s="915"/>
      <c r="CD42" s="915"/>
      <c r="CE42" s="915"/>
      <c r="CF42" s="915"/>
      <c r="CG42" s="915"/>
      <c r="CH42" s="915"/>
      <c r="CI42" s="915"/>
      <c r="CJ42" s="915"/>
      <c r="CK42" s="915"/>
      <c r="CL42" s="915"/>
      <c r="CM42" s="915"/>
      <c r="CN42" s="930"/>
      <c r="CO42" s="930"/>
      <c r="CP42" s="930"/>
      <c r="CQ42" s="930"/>
      <c r="CR42" s="930"/>
      <c r="CS42" s="930"/>
      <c r="CT42" s="744"/>
      <c r="CV42" s="1003"/>
      <c r="CW42" s="937" t="str">
        <f>IF(CW38="ILS","CAT I","")</f>
        <v>CAT I</v>
      </c>
      <c r="CX42" s="938"/>
      <c r="CY42" s="938"/>
      <c r="CZ42" s="1039"/>
      <c r="DA42" s="1040"/>
      <c r="DB42" s="1040"/>
      <c r="DC42" s="1041"/>
      <c r="DD42" s="20"/>
      <c r="DE42" s="937" t="s">
        <v>36</v>
      </c>
      <c r="DF42" s="938"/>
      <c r="DG42" s="938"/>
      <c r="DH42" s="943" t="str">
        <f>IF(CW38="ILS","CAT II","")</f>
        <v>CAT II</v>
      </c>
      <c r="DI42" s="944"/>
      <c r="DJ42" s="944"/>
      <c r="DK42" s="945"/>
      <c r="DL42" s="20"/>
      <c r="DM42" s="937" t="s">
        <v>39</v>
      </c>
      <c r="DN42" s="938"/>
      <c r="DO42" s="952"/>
      <c r="DP42" s="943" t="str">
        <f>IF(CW38="ILS","CAT III","")</f>
        <v>CAT III</v>
      </c>
      <c r="DQ42" s="944"/>
      <c r="DR42" s="944"/>
      <c r="DS42" s="945"/>
      <c r="DT42" s="624"/>
      <c r="DU42" s="913"/>
      <c r="DV42" s="914"/>
      <c r="DW42" s="914"/>
      <c r="DX42" s="914"/>
      <c r="DY42" s="914"/>
      <c r="DZ42" s="915"/>
      <c r="EA42" s="915"/>
      <c r="EB42" s="915"/>
      <c r="EC42" s="915"/>
      <c r="ED42" s="915"/>
      <c r="EE42" s="915"/>
      <c r="EF42" s="915"/>
      <c r="EG42" s="915"/>
      <c r="EH42" s="915"/>
      <c r="EI42" s="915"/>
      <c r="EJ42" s="915"/>
      <c r="EK42" s="915"/>
      <c r="EL42" s="930"/>
      <c r="EM42" s="930"/>
      <c r="EN42" s="930"/>
      <c r="EO42" s="930"/>
      <c r="EP42" s="930"/>
      <c r="EQ42" s="930"/>
      <c r="ER42" s="744"/>
      <c r="ES42" s="1003"/>
      <c r="ET42" s="937" t="str">
        <f>IF(ET38="ILS","CAT I","")</f>
        <v>CAT I</v>
      </c>
      <c r="EU42" s="938"/>
      <c r="EV42" s="938"/>
      <c r="EW42" s="1039"/>
      <c r="EX42" s="1040"/>
      <c r="EY42" s="1040"/>
      <c r="EZ42" s="1041"/>
      <c r="FA42" s="20"/>
      <c r="FB42" s="937" t="s">
        <v>36</v>
      </c>
      <c r="FC42" s="938"/>
      <c r="FD42" s="938"/>
      <c r="FE42" s="943" t="str">
        <f>IF(ET38="ILS","CAT II","")</f>
        <v>CAT II</v>
      </c>
      <c r="FF42" s="944"/>
      <c r="FG42" s="944"/>
      <c r="FH42" s="945"/>
      <c r="FI42" s="20"/>
      <c r="FJ42" s="937" t="s">
        <v>39</v>
      </c>
      <c r="FK42" s="938"/>
      <c r="FL42" s="952"/>
      <c r="FM42" s="943" t="str">
        <f>IF(ET38="ILS","CAT III","")</f>
        <v>CAT III</v>
      </c>
      <c r="FN42" s="944"/>
      <c r="FO42" s="944"/>
      <c r="FP42" s="945"/>
      <c r="FQ42" s="624"/>
      <c r="FR42" s="913"/>
      <c r="FS42" s="914"/>
      <c r="FT42" s="914"/>
      <c r="FU42" s="914"/>
      <c r="FV42" s="914"/>
      <c r="FW42" s="915"/>
      <c r="FX42" s="915"/>
      <c r="FY42" s="915"/>
      <c r="FZ42" s="915"/>
      <c r="GA42" s="915"/>
      <c r="GB42" s="915"/>
      <c r="GC42" s="915"/>
      <c r="GD42" s="915"/>
      <c r="GE42" s="915"/>
      <c r="GF42" s="915"/>
      <c r="GG42" s="915"/>
      <c r="GH42" s="915"/>
      <c r="GI42" s="930"/>
      <c r="GJ42" s="930"/>
      <c r="GK42" s="930"/>
      <c r="GL42" s="930"/>
      <c r="GM42" s="930"/>
      <c r="GN42" s="930"/>
      <c r="GO42" s="744"/>
    </row>
    <row r="43" spans="1:197" ht="9.75" customHeight="1" x14ac:dyDescent="0.2">
      <c r="A43" s="1003"/>
      <c r="B43" s="939"/>
      <c r="C43" s="940"/>
      <c r="D43" s="940"/>
      <c r="E43" s="1042"/>
      <c r="F43" s="1043"/>
      <c r="G43" s="1043"/>
      <c r="H43" s="1044"/>
      <c r="I43" s="20"/>
      <c r="J43" s="939"/>
      <c r="K43" s="940"/>
      <c r="L43" s="940"/>
      <c r="M43" s="946"/>
      <c r="N43" s="947"/>
      <c r="O43" s="947"/>
      <c r="P43" s="948"/>
      <c r="Q43" s="20"/>
      <c r="R43" s="939"/>
      <c r="S43" s="940"/>
      <c r="T43" s="953"/>
      <c r="U43" s="946"/>
      <c r="V43" s="947"/>
      <c r="W43" s="947"/>
      <c r="X43" s="948"/>
      <c r="Y43" s="624"/>
      <c r="Z43" s="914"/>
      <c r="AA43" s="914"/>
      <c r="AB43" s="914"/>
      <c r="AC43" s="914"/>
      <c r="AD43" s="914"/>
      <c r="AE43" s="915"/>
      <c r="AF43" s="915"/>
      <c r="AG43" s="915"/>
      <c r="AH43" s="915"/>
      <c r="AI43" s="915"/>
      <c r="AJ43" s="915"/>
      <c r="AK43" s="915"/>
      <c r="AL43" s="915"/>
      <c r="AM43" s="915"/>
      <c r="AN43" s="915"/>
      <c r="AO43" s="915"/>
      <c r="AP43" s="915"/>
      <c r="AQ43" s="930"/>
      <c r="AR43" s="930"/>
      <c r="AS43" s="930"/>
      <c r="AT43" s="930"/>
      <c r="AU43" s="930"/>
      <c r="AV43" s="930"/>
      <c r="AW43" s="744"/>
      <c r="AX43" s="1003"/>
      <c r="AY43" s="939"/>
      <c r="AZ43" s="940"/>
      <c r="BA43" s="940"/>
      <c r="BB43" s="1042"/>
      <c r="BC43" s="1043"/>
      <c r="BD43" s="1043"/>
      <c r="BE43" s="1044"/>
      <c r="BF43" s="20"/>
      <c r="BG43" s="939"/>
      <c r="BH43" s="940"/>
      <c r="BI43" s="940"/>
      <c r="BJ43" s="946"/>
      <c r="BK43" s="947"/>
      <c r="BL43" s="947"/>
      <c r="BM43" s="948"/>
      <c r="BN43" s="20"/>
      <c r="BO43" s="939"/>
      <c r="BP43" s="940"/>
      <c r="BQ43" s="953"/>
      <c r="BR43" s="946"/>
      <c r="BS43" s="947"/>
      <c r="BT43" s="947"/>
      <c r="BU43" s="948"/>
      <c r="BV43" s="624"/>
      <c r="BW43" s="914"/>
      <c r="BX43" s="914"/>
      <c r="BY43" s="914"/>
      <c r="BZ43" s="914"/>
      <c r="CA43" s="914"/>
      <c r="CB43" s="915"/>
      <c r="CC43" s="915"/>
      <c r="CD43" s="915"/>
      <c r="CE43" s="915"/>
      <c r="CF43" s="915"/>
      <c r="CG43" s="915"/>
      <c r="CH43" s="915"/>
      <c r="CI43" s="915"/>
      <c r="CJ43" s="915"/>
      <c r="CK43" s="915"/>
      <c r="CL43" s="915"/>
      <c r="CM43" s="915"/>
      <c r="CN43" s="930"/>
      <c r="CO43" s="930"/>
      <c r="CP43" s="930"/>
      <c r="CQ43" s="930"/>
      <c r="CR43" s="930"/>
      <c r="CS43" s="930"/>
      <c r="CT43" s="744"/>
      <c r="CV43" s="1003"/>
      <c r="CW43" s="939"/>
      <c r="CX43" s="940"/>
      <c r="CY43" s="940"/>
      <c r="CZ43" s="1042"/>
      <c r="DA43" s="1043"/>
      <c r="DB43" s="1043"/>
      <c r="DC43" s="1044"/>
      <c r="DD43" s="20"/>
      <c r="DE43" s="939"/>
      <c r="DF43" s="940"/>
      <c r="DG43" s="940"/>
      <c r="DH43" s="946"/>
      <c r="DI43" s="947"/>
      <c r="DJ43" s="947"/>
      <c r="DK43" s="948"/>
      <c r="DL43" s="20"/>
      <c r="DM43" s="939"/>
      <c r="DN43" s="940"/>
      <c r="DO43" s="953"/>
      <c r="DP43" s="946"/>
      <c r="DQ43" s="947"/>
      <c r="DR43" s="947"/>
      <c r="DS43" s="948"/>
      <c r="DT43" s="624"/>
      <c r="DU43" s="914"/>
      <c r="DV43" s="914"/>
      <c r="DW43" s="914"/>
      <c r="DX43" s="914"/>
      <c r="DY43" s="914"/>
      <c r="DZ43" s="915"/>
      <c r="EA43" s="915"/>
      <c r="EB43" s="915"/>
      <c r="EC43" s="915"/>
      <c r="ED43" s="915"/>
      <c r="EE43" s="915"/>
      <c r="EF43" s="915"/>
      <c r="EG43" s="915"/>
      <c r="EH43" s="915"/>
      <c r="EI43" s="915"/>
      <c r="EJ43" s="915"/>
      <c r="EK43" s="915"/>
      <c r="EL43" s="930"/>
      <c r="EM43" s="930"/>
      <c r="EN43" s="930"/>
      <c r="EO43" s="930"/>
      <c r="EP43" s="930"/>
      <c r="EQ43" s="930"/>
      <c r="ER43" s="744"/>
      <c r="ES43" s="1003"/>
      <c r="ET43" s="939"/>
      <c r="EU43" s="940"/>
      <c r="EV43" s="940"/>
      <c r="EW43" s="1042"/>
      <c r="EX43" s="1043"/>
      <c r="EY43" s="1043"/>
      <c r="EZ43" s="1044"/>
      <c r="FA43" s="20"/>
      <c r="FB43" s="939"/>
      <c r="FC43" s="940"/>
      <c r="FD43" s="940"/>
      <c r="FE43" s="946"/>
      <c r="FF43" s="947"/>
      <c r="FG43" s="947"/>
      <c r="FH43" s="948"/>
      <c r="FI43" s="20"/>
      <c r="FJ43" s="939"/>
      <c r="FK43" s="940"/>
      <c r="FL43" s="953"/>
      <c r="FM43" s="946"/>
      <c r="FN43" s="947"/>
      <c r="FO43" s="947"/>
      <c r="FP43" s="948"/>
      <c r="FQ43" s="624"/>
      <c r="FR43" s="914"/>
      <c r="FS43" s="914"/>
      <c r="FT43" s="914"/>
      <c r="FU43" s="914"/>
      <c r="FV43" s="914"/>
      <c r="FW43" s="915"/>
      <c r="FX43" s="915"/>
      <c r="FY43" s="915"/>
      <c r="FZ43" s="915"/>
      <c r="GA43" s="915"/>
      <c r="GB43" s="915"/>
      <c r="GC43" s="915"/>
      <c r="GD43" s="915"/>
      <c r="GE43" s="915"/>
      <c r="GF43" s="915"/>
      <c r="GG43" s="915"/>
      <c r="GH43" s="915"/>
      <c r="GI43" s="930"/>
      <c r="GJ43" s="930"/>
      <c r="GK43" s="930"/>
      <c r="GL43" s="930"/>
      <c r="GM43" s="930"/>
      <c r="GN43" s="930"/>
      <c r="GO43" s="744"/>
    </row>
    <row r="44" spans="1:197" ht="3" customHeight="1" x14ac:dyDescent="0.2">
      <c r="A44" s="1003"/>
      <c r="B44" s="941"/>
      <c r="C44" s="942"/>
      <c r="D44" s="942"/>
      <c r="E44" s="1045"/>
      <c r="F44" s="1046"/>
      <c r="G44" s="1046"/>
      <c r="H44" s="1047"/>
      <c r="I44" s="20"/>
      <c r="J44" s="941"/>
      <c r="K44" s="942"/>
      <c r="L44" s="942"/>
      <c r="M44" s="949"/>
      <c r="N44" s="950"/>
      <c r="O44" s="950"/>
      <c r="P44" s="951"/>
      <c r="Q44" s="20"/>
      <c r="R44" s="941"/>
      <c r="S44" s="942"/>
      <c r="T44" s="954"/>
      <c r="U44" s="949"/>
      <c r="V44" s="950"/>
      <c r="W44" s="950"/>
      <c r="X44" s="951"/>
      <c r="Y44" s="624"/>
      <c r="Z44" s="913"/>
      <c r="AA44" s="914"/>
      <c r="AB44" s="914"/>
      <c r="AC44" s="914"/>
      <c r="AD44" s="914"/>
      <c r="AE44" s="915"/>
      <c r="AF44" s="915"/>
      <c r="AG44" s="915"/>
      <c r="AH44" s="915"/>
      <c r="AI44" s="915"/>
      <c r="AJ44" s="915"/>
      <c r="AK44" s="915"/>
      <c r="AL44" s="915"/>
      <c r="AM44" s="915"/>
      <c r="AN44" s="915"/>
      <c r="AO44" s="915"/>
      <c r="AP44" s="915"/>
      <c r="AQ44" s="930"/>
      <c r="AR44" s="930"/>
      <c r="AS44" s="930"/>
      <c r="AT44" s="930"/>
      <c r="AU44" s="930"/>
      <c r="AV44" s="930"/>
      <c r="AW44" s="744"/>
      <c r="AX44" s="1003"/>
      <c r="AY44" s="941"/>
      <c r="AZ44" s="942"/>
      <c r="BA44" s="942"/>
      <c r="BB44" s="1045"/>
      <c r="BC44" s="1046"/>
      <c r="BD44" s="1046"/>
      <c r="BE44" s="1047"/>
      <c r="BF44" s="20"/>
      <c r="BG44" s="941"/>
      <c r="BH44" s="942"/>
      <c r="BI44" s="942"/>
      <c r="BJ44" s="949"/>
      <c r="BK44" s="950"/>
      <c r="BL44" s="950"/>
      <c r="BM44" s="951"/>
      <c r="BN44" s="20"/>
      <c r="BO44" s="941"/>
      <c r="BP44" s="942"/>
      <c r="BQ44" s="954"/>
      <c r="BR44" s="949"/>
      <c r="BS44" s="950"/>
      <c r="BT44" s="950"/>
      <c r="BU44" s="951"/>
      <c r="BV44" s="624"/>
      <c r="BW44" s="913"/>
      <c r="BX44" s="914"/>
      <c r="BY44" s="914"/>
      <c r="BZ44" s="914"/>
      <c r="CA44" s="914"/>
      <c r="CB44" s="915"/>
      <c r="CC44" s="915"/>
      <c r="CD44" s="915"/>
      <c r="CE44" s="915"/>
      <c r="CF44" s="915"/>
      <c r="CG44" s="915"/>
      <c r="CH44" s="915"/>
      <c r="CI44" s="915"/>
      <c r="CJ44" s="915"/>
      <c r="CK44" s="915"/>
      <c r="CL44" s="915"/>
      <c r="CM44" s="915"/>
      <c r="CN44" s="930"/>
      <c r="CO44" s="930"/>
      <c r="CP44" s="930"/>
      <c r="CQ44" s="930"/>
      <c r="CR44" s="930"/>
      <c r="CS44" s="930"/>
      <c r="CT44" s="744"/>
      <c r="CV44" s="1003"/>
      <c r="CW44" s="941"/>
      <c r="CX44" s="942"/>
      <c r="CY44" s="942"/>
      <c r="CZ44" s="1045"/>
      <c r="DA44" s="1046"/>
      <c r="DB44" s="1046"/>
      <c r="DC44" s="1047"/>
      <c r="DD44" s="20"/>
      <c r="DE44" s="941"/>
      <c r="DF44" s="942"/>
      <c r="DG44" s="942"/>
      <c r="DH44" s="949"/>
      <c r="DI44" s="950"/>
      <c r="DJ44" s="950"/>
      <c r="DK44" s="951"/>
      <c r="DL44" s="20"/>
      <c r="DM44" s="941"/>
      <c r="DN44" s="942"/>
      <c r="DO44" s="954"/>
      <c r="DP44" s="949"/>
      <c r="DQ44" s="950"/>
      <c r="DR44" s="950"/>
      <c r="DS44" s="951"/>
      <c r="DT44" s="624"/>
      <c r="DU44" s="913"/>
      <c r="DV44" s="914"/>
      <c r="DW44" s="914"/>
      <c r="DX44" s="914"/>
      <c r="DY44" s="914"/>
      <c r="DZ44" s="915"/>
      <c r="EA44" s="915"/>
      <c r="EB44" s="915"/>
      <c r="EC44" s="915"/>
      <c r="ED44" s="915"/>
      <c r="EE44" s="915"/>
      <c r="EF44" s="915"/>
      <c r="EG44" s="915"/>
      <c r="EH44" s="915"/>
      <c r="EI44" s="915"/>
      <c r="EJ44" s="915"/>
      <c r="EK44" s="915"/>
      <c r="EL44" s="930"/>
      <c r="EM44" s="930"/>
      <c r="EN44" s="930"/>
      <c r="EO44" s="930"/>
      <c r="EP44" s="930"/>
      <c r="EQ44" s="930"/>
      <c r="ER44" s="744"/>
      <c r="ES44" s="1003"/>
      <c r="ET44" s="941"/>
      <c r="EU44" s="942"/>
      <c r="EV44" s="942"/>
      <c r="EW44" s="1045"/>
      <c r="EX44" s="1046"/>
      <c r="EY44" s="1046"/>
      <c r="EZ44" s="1047"/>
      <c r="FA44" s="20"/>
      <c r="FB44" s="941"/>
      <c r="FC44" s="942"/>
      <c r="FD44" s="942"/>
      <c r="FE44" s="949"/>
      <c r="FF44" s="950"/>
      <c r="FG44" s="950"/>
      <c r="FH44" s="951"/>
      <c r="FI44" s="20"/>
      <c r="FJ44" s="941"/>
      <c r="FK44" s="942"/>
      <c r="FL44" s="954"/>
      <c r="FM44" s="949"/>
      <c r="FN44" s="950"/>
      <c r="FO44" s="950"/>
      <c r="FP44" s="951"/>
      <c r="FQ44" s="624"/>
      <c r="FR44" s="913"/>
      <c r="FS44" s="914"/>
      <c r="FT44" s="914"/>
      <c r="FU44" s="914"/>
      <c r="FV44" s="914"/>
      <c r="FW44" s="915"/>
      <c r="FX44" s="915"/>
      <c r="FY44" s="915"/>
      <c r="FZ44" s="915"/>
      <c r="GA44" s="915"/>
      <c r="GB44" s="915"/>
      <c r="GC44" s="915"/>
      <c r="GD44" s="915"/>
      <c r="GE44" s="915"/>
      <c r="GF44" s="915"/>
      <c r="GG44" s="915"/>
      <c r="GH44" s="915"/>
      <c r="GI44" s="930"/>
      <c r="GJ44" s="930"/>
      <c r="GK44" s="930"/>
      <c r="GL44" s="930"/>
      <c r="GM44" s="930"/>
      <c r="GN44" s="930"/>
      <c r="GO44" s="744"/>
    </row>
    <row r="45" spans="1:197" ht="8.25" customHeight="1" x14ac:dyDescent="0.2">
      <c r="A45" s="1003"/>
      <c r="B45" s="20"/>
      <c r="C45" s="20"/>
      <c r="D45" s="20"/>
      <c r="E45" s="20"/>
      <c r="F45" s="20"/>
      <c r="G45" s="20"/>
      <c r="H45" s="20"/>
      <c r="I45" s="20"/>
      <c r="J45" s="20"/>
      <c r="K45" s="20"/>
      <c r="L45" s="20"/>
      <c r="M45" s="20"/>
      <c r="N45" s="20"/>
      <c r="O45" s="20"/>
      <c r="P45" s="20"/>
      <c r="Q45" s="20"/>
      <c r="R45" s="20"/>
      <c r="S45" s="20"/>
      <c r="T45" s="20"/>
      <c r="U45" s="20"/>
      <c r="V45" s="20"/>
      <c r="W45" s="20"/>
      <c r="X45" s="20"/>
      <c r="Y45" s="624"/>
      <c r="Z45" s="914"/>
      <c r="AA45" s="914"/>
      <c r="AB45" s="914"/>
      <c r="AC45" s="914"/>
      <c r="AD45" s="914"/>
      <c r="AE45" s="915"/>
      <c r="AF45" s="915"/>
      <c r="AG45" s="915"/>
      <c r="AH45" s="915"/>
      <c r="AI45" s="915"/>
      <c r="AJ45" s="915"/>
      <c r="AK45" s="915"/>
      <c r="AL45" s="915"/>
      <c r="AM45" s="915"/>
      <c r="AN45" s="915"/>
      <c r="AO45" s="915"/>
      <c r="AP45" s="915"/>
      <c r="AQ45" s="930"/>
      <c r="AR45" s="930"/>
      <c r="AS45" s="930"/>
      <c r="AT45" s="930"/>
      <c r="AU45" s="930"/>
      <c r="AV45" s="930"/>
      <c r="AW45" s="744"/>
      <c r="AX45" s="1003"/>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624"/>
      <c r="BW45" s="914"/>
      <c r="BX45" s="914"/>
      <c r="BY45" s="914"/>
      <c r="BZ45" s="914"/>
      <c r="CA45" s="914"/>
      <c r="CB45" s="915"/>
      <c r="CC45" s="915"/>
      <c r="CD45" s="915"/>
      <c r="CE45" s="915"/>
      <c r="CF45" s="915"/>
      <c r="CG45" s="915"/>
      <c r="CH45" s="915"/>
      <c r="CI45" s="915"/>
      <c r="CJ45" s="915"/>
      <c r="CK45" s="915"/>
      <c r="CL45" s="915"/>
      <c r="CM45" s="915"/>
      <c r="CN45" s="930"/>
      <c r="CO45" s="930"/>
      <c r="CP45" s="930"/>
      <c r="CQ45" s="930"/>
      <c r="CR45" s="930"/>
      <c r="CS45" s="930"/>
      <c r="CT45" s="744"/>
      <c r="CV45" s="1003"/>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624"/>
      <c r="DU45" s="914"/>
      <c r="DV45" s="914"/>
      <c r="DW45" s="914"/>
      <c r="DX45" s="914"/>
      <c r="DY45" s="914"/>
      <c r="DZ45" s="915"/>
      <c r="EA45" s="915"/>
      <c r="EB45" s="915"/>
      <c r="EC45" s="915"/>
      <c r="ED45" s="915"/>
      <c r="EE45" s="915"/>
      <c r="EF45" s="915"/>
      <c r="EG45" s="915"/>
      <c r="EH45" s="915"/>
      <c r="EI45" s="915"/>
      <c r="EJ45" s="915"/>
      <c r="EK45" s="915"/>
      <c r="EL45" s="930"/>
      <c r="EM45" s="930"/>
      <c r="EN45" s="930"/>
      <c r="EO45" s="930"/>
      <c r="EP45" s="930"/>
      <c r="EQ45" s="930"/>
      <c r="ER45" s="744"/>
      <c r="ES45" s="1003"/>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624"/>
      <c r="FR45" s="914"/>
      <c r="FS45" s="914"/>
      <c r="FT45" s="914"/>
      <c r="FU45" s="914"/>
      <c r="FV45" s="914"/>
      <c r="FW45" s="915"/>
      <c r="FX45" s="915"/>
      <c r="FY45" s="915"/>
      <c r="FZ45" s="915"/>
      <c r="GA45" s="915"/>
      <c r="GB45" s="915"/>
      <c r="GC45" s="915"/>
      <c r="GD45" s="915"/>
      <c r="GE45" s="915"/>
      <c r="GF45" s="915"/>
      <c r="GG45" s="915"/>
      <c r="GH45" s="915"/>
      <c r="GI45" s="930"/>
      <c r="GJ45" s="930"/>
      <c r="GK45" s="930"/>
      <c r="GL45" s="930"/>
      <c r="GM45" s="930"/>
      <c r="GN45" s="930"/>
      <c r="GO45" s="744"/>
    </row>
    <row r="46" spans="1:197" ht="6" customHeight="1" x14ac:dyDescent="0.25">
      <c r="A46" s="1003"/>
      <c r="B46" s="658"/>
      <c r="C46" s="658"/>
      <c r="D46" s="658"/>
      <c r="E46" s="658"/>
      <c r="F46" s="658"/>
      <c r="G46" s="658"/>
      <c r="H46" s="658"/>
      <c r="I46" s="658"/>
      <c r="J46" s="658"/>
      <c r="K46" s="658"/>
      <c r="L46" s="658"/>
      <c r="M46" s="658"/>
      <c r="N46" s="658"/>
      <c r="O46" s="658"/>
      <c r="P46" s="658"/>
      <c r="Q46" s="658"/>
      <c r="R46" s="658"/>
      <c r="S46" s="658"/>
      <c r="T46" s="658"/>
      <c r="U46" s="658"/>
      <c r="V46" s="658"/>
      <c r="W46" s="658"/>
      <c r="X46" s="658"/>
      <c r="Y46" s="624"/>
      <c r="Z46" s="913"/>
      <c r="AA46" s="914"/>
      <c r="AB46" s="914"/>
      <c r="AC46" s="914"/>
      <c r="AD46" s="914"/>
      <c r="AE46" s="915"/>
      <c r="AF46" s="915"/>
      <c r="AG46" s="915"/>
      <c r="AH46" s="915"/>
      <c r="AI46" s="915"/>
      <c r="AJ46" s="915"/>
      <c r="AK46" s="915"/>
      <c r="AL46" s="915"/>
      <c r="AM46" s="915"/>
      <c r="AN46" s="915"/>
      <c r="AO46" s="915"/>
      <c r="AP46" s="915"/>
      <c r="AQ46" s="930"/>
      <c r="AR46" s="930"/>
      <c r="AS46" s="930"/>
      <c r="AT46" s="930"/>
      <c r="AU46" s="930"/>
      <c r="AV46" s="930"/>
      <c r="AW46" s="744"/>
      <c r="AX46" s="1003"/>
      <c r="AY46" s="658"/>
      <c r="AZ46" s="658"/>
      <c r="BA46" s="658"/>
      <c r="BB46" s="658"/>
      <c r="BC46" s="658"/>
      <c r="BD46" s="658"/>
      <c r="BE46" s="658"/>
      <c r="BF46" s="658"/>
      <c r="BG46" s="658"/>
      <c r="BH46" s="658"/>
      <c r="BI46" s="658"/>
      <c r="BJ46" s="658"/>
      <c r="BK46" s="658"/>
      <c r="BL46" s="658"/>
      <c r="BM46" s="658"/>
      <c r="BN46" s="658"/>
      <c r="BO46" s="658"/>
      <c r="BP46" s="658"/>
      <c r="BQ46" s="658"/>
      <c r="BR46" s="658"/>
      <c r="BS46" s="658"/>
      <c r="BT46" s="658"/>
      <c r="BU46" s="658"/>
      <c r="BV46" s="624"/>
      <c r="BW46" s="913"/>
      <c r="BX46" s="914"/>
      <c r="BY46" s="914"/>
      <c r="BZ46" s="914"/>
      <c r="CA46" s="914"/>
      <c r="CB46" s="915"/>
      <c r="CC46" s="915"/>
      <c r="CD46" s="915"/>
      <c r="CE46" s="915"/>
      <c r="CF46" s="915"/>
      <c r="CG46" s="915"/>
      <c r="CH46" s="915"/>
      <c r="CI46" s="915"/>
      <c r="CJ46" s="915"/>
      <c r="CK46" s="915"/>
      <c r="CL46" s="915"/>
      <c r="CM46" s="915"/>
      <c r="CN46" s="930"/>
      <c r="CO46" s="930"/>
      <c r="CP46" s="930"/>
      <c r="CQ46" s="930"/>
      <c r="CR46" s="930"/>
      <c r="CS46" s="930"/>
      <c r="CT46" s="744"/>
      <c r="CV46" s="1003"/>
      <c r="CW46" s="658"/>
      <c r="CX46" s="658"/>
      <c r="CY46" s="658"/>
      <c r="CZ46" s="658"/>
      <c r="DA46" s="658"/>
      <c r="DB46" s="658"/>
      <c r="DC46" s="658"/>
      <c r="DD46" s="658"/>
      <c r="DE46" s="658"/>
      <c r="DF46" s="658"/>
      <c r="DG46" s="658"/>
      <c r="DH46" s="658"/>
      <c r="DI46" s="658"/>
      <c r="DJ46" s="658"/>
      <c r="DK46" s="658"/>
      <c r="DL46" s="658"/>
      <c r="DM46" s="658"/>
      <c r="DN46" s="658"/>
      <c r="DO46" s="658"/>
      <c r="DP46" s="658"/>
      <c r="DQ46" s="658"/>
      <c r="DR46" s="658"/>
      <c r="DS46" s="658"/>
      <c r="DT46" s="624"/>
      <c r="DU46" s="913"/>
      <c r="DV46" s="914"/>
      <c r="DW46" s="914"/>
      <c r="DX46" s="914"/>
      <c r="DY46" s="914"/>
      <c r="DZ46" s="915"/>
      <c r="EA46" s="915"/>
      <c r="EB46" s="915"/>
      <c r="EC46" s="915"/>
      <c r="ED46" s="915"/>
      <c r="EE46" s="915"/>
      <c r="EF46" s="915"/>
      <c r="EG46" s="915"/>
      <c r="EH46" s="915"/>
      <c r="EI46" s="915"/>
      <c r="EJ46" s="915"/>
      <c r="EK46" s="915"/>
      <c r="EL46" s="930"/>
      <c r="EM46" s="930"/>
      <c r="EN46" s="930"/>
      <c r="EO46" s="930"/>
      <c r="EP46" s="930"/>
      <c r="EQ46" s="930"/>
      <c r="ER46" s="744"/>
      <c r="ES46" s="1003"/>
      <c r="ET46" s="658"/>
      <c r="EU46" s="658"/>
      <c r="EV46" s="658"/>
      <c r="EW46" s="658"/>
      <c r="EX46" s="658"/>
      <c r="EY46" s="658"/>
      <c r="EZ46" s="658"/>
      <c r="FA46" s="658"/>
      <c r="FB46" s="658"/>
      <c r="FC46" s="658"/>
      <c r="FD46" s="658"/>
      <c r="FE46" s="658"/>
      <c r="FF46" s="658"/>
      <c r="FG46" s="658"/>
      <c r="FH46" s="658"/>
      <c r="FI46" s="658"/>
      <c r="FJ46" s="658"/>
      <c r="FK46" s="658"/>
      <c r="FL46" s="658"/>
      <c r="FM46" s="658"/>
      <c r="FN46" s="658"/>
      <c r="FO46" s="658"/>
      <c r="FP46" s="658"/>
      <c r="FQ46" s="624"/>
      <c r="FR46" s="913"/>
      <c r="FS46" s="914"/>
      <c r="FT46" s="914"/>
      <c r="FU46" s="914"/>
      <c r="FV46" s="914"/>
      <c r="FW46" s="915"/>
      <c r="FX46" s="915"/>
      <c r="FY46" s="915"/>
      <c r="FZ46" s="915"/>
      <c r="GA46" s="915"/>
      <c r="GB46" s="915"/>
      <c r="GC46" s="915"/>
      <c r="GD46" s="915"/>
      <c r="GE46" s="915"/>
      <c r="GF46" s="915"/>
      <c r="GG46" s="915"/>
      <c r="GH46" s="915"/>
      <c r="GI46" s="930"/>
      <c r="GJ46" s="930"/>
      <c r="GK46" s="930"/>
      <c r="GL46" s="930"/>
      <c r="GM46" s="930"/>
      <c r="GN46" s="930"/>
      <c r="GO46" s="744"/>
    </row>
    <row r="47" spans="1:197" ht="12.75" customHeight="1" x14ac:dyDescent="0.2">
      <c r="A47" s="1003"/>
      <c r="B47" s="923" t="str">
        <f>'ANNUAL SUMMARY'!$C$50</f>
        <v>FLIGHT INSTRUCTOR</v>
      </c>
      <c r="C47" s="924"/>
      <c r="D47" s="924"/>
      <c r="E47" s="924"/>
      <c r="F47" s="924"/>
      <c r="G47" s="924"/>
      <c r="H47" s="924"/>
      <c r="I47" s="924"/>
      <c r="J47" s="924"/>
      <c r="K47" s="924"/>
      <c r="L47" s="924"/>
      <c r="M47" s="924"/>
      <c r="N47" s="924"/>
      <c r="O47" s="925" t="str">
        <f>'ANNUAL SUMMARY'!$Q$50</f>
        <v>NO FLIGHTS</v>
      </c>
      <c r="P47" s="926"/>
      <c r="Q47" s="926"/>
      <c r="R47" s="926"/>
      <c r="S47" s="926"/>
      <c r="T47" s="927"/>
      <c r="U47" s="724"/>
      <c r="V47" s="725"/>
      <c r="W47" s="725"/>
      <c r="X47" s="726"/>
      <c r="Y47" s="624"/>
      <c r="Z47" s="914"/>
      <c r="AA47" s="914"/>
      <c r="AB47" s="914"/>
      <c r="AC47" s="914"/>
      <c r="AD47" s="914"/>
      <c r="AE47" s="915"/>
      <c r="AF47" s="915"/>
      <c r="AG47" s="915"/>
      <c r="AH47" s="915"/>
      <c r="AI47" s="915"/>
      <c r="AJ47" s="915"/>
      <c r="AK47" s="915"/>
      <c r="AL47" s="915"/>
      <c r="AM47" s="915"/>
      <c r="AN47" s="915"/>
      <c r="AO47" s="915"/>
      <c r="AP47" s="915"/>
      <c r="AQ47" s="930"/>
      <c r="AR47" s="930"/>
      <c r="AS47" s="930"/>
      <c r="AT47" s="930"/>
      <c r="AU47" s="930"/>
      <c r="AV47" s="930"/>
      <c r="AW47" s="744"/>
      <c r="AX47" s="1003"/>
      <c r="AY47" s="923" t="str">
        <f>'ANNUAL SUMMARY'!$C$50</f>
        <v>FLIGHT INSTRUCTOR</v>
      </c>
      <c r="AZ47" s="924"/>
      <c r="BA47" s="924"/>
      <c r="BB47" s="924"/>
      <c r="BC47" s="924"/>
      <c r="BD47" s="924"/>
      <c r="BE47" s="924"/>
      <c r="BF47" s="924"/>
      <c r="BG47" s="924"/>
      <c r="BH47" s="924"/>
      <c r="BI47" s="924"/>
      <c r="BJ47" s="924"/>
      <c r="BK47" s="924"/>
      <c r="BL47" s="925" t="str">
        <f>'ANNUAL SUMMARY'!$Q$50</f>
        <v>NO FLIGHTS</v>
      </c>
      <c r="BM47" s="926"/>
      <c r="BN47" s="926"/>
      <c r="BO47" s="926"/>
      <c r="BP47" s="926"/>
      <c r="BQ47" s="927"/>
      <c r="BR47" s="724"/>
      <c r="BS47" s="725"/>
      <c r="BT47" s="725"/>
      <c r="BU47" s="726"/>
      <c r="BV47" s="624"/>
      <c r="BW47" s="914"/>
      <c r="BX47" s="914"/>
      <c r="BY47" s="914"/>
      <c r="BZ47" s="914"/>
      <c r="CA47" s="914"/>
      <c r="CB47" s="915"/>
      <c r="CC47" s="915"/>
      <c r="CD47" s="915"/>
      <c r="CE47" s="915"/>
      <c r="CF47" s="915"/>
      <c r="CG47" s="915"/>
      <c r="CH47" s="915"/>
      <c r="CI47" s="915"/>
      <c r="CJ47" s="915"/>
      <c r="CK47" s="915"/>
      <c r="CL47" s="915"/>
      <c r="CM47" s="915"/>
      <c r="CN47" s="930"/>
      <c r="CO47" s="930"/>
      <c r="CP47" s="930"/>
      <c r="CQ47" s="930"/>
      <c r="CR47" s="930"/>
      <c r="CS47" s="930"/>
      <c r="CT47" s="744"/>
      <c r="CV47" s="1003"/>
      <c r="CW47" s="923" t="str">
        <f>'ANNUAL SUMMARY'!$C$50</f>
        <v>FLIGHT INSTRUCTOR</v>
      </c>
      <c r="CX47" s="924"/>
      <c r="CY47" s="924"/>
      <c r="CZ47" s="924"/>
      <c r="DA47" s="924"/>
      <c r="DB47" s="924"/>
      <c r="DC47" s="924"/>
      <c r="DD47" s="924"/>
      <c r="DE47" s="924"/>
      <c r="DF47" s="924"/>
      <c r="DG47" s="924"/>
      <c r="DH47" s="924"/>
      <c r="DI47" s="924"/>
      <c r="DJ47" s="925" t="str">
        <f>'ANNUAL SUMMARY'!$Q$50</f>
        <v>NO FLIGHTS</v>
      </c>
      <c r="DK47" s="926"/>
      <c r="DL47" s="926"/>
      <c r="DM47" s="926"/>
      <c r="DN47" s="926"/>
      <c r="DO47" s="927"/>
      <c r="DP47" s="724"/>
      <c r="DQ47" s="725"/>
      <c r="DR47" s="725"/>
      <c r="DS47" s="726"/>
      <c r="DT47" s="624"/>
      <c r="DU47" s="914"/>
      <c r="DV47" s="914"/>
      <c r="DW47" s="914"/>
      <c r="DX47" s="914"/>
      <c r="DY47" s="914"/>
      <c r="DZ47" s="915"/>
      <c r="EA47" s="915"/>
      <c r="EB47" s="915"/>
      <c r="EC47" s="915"/>
      <c r="ED47" s="915"/>
      <c r="EE47" s="915"/>
      <c r="EF47" s="915"/>
      <c r="EG47" s="915"/>
      <c r="EH47" s="915"/>
      <c r="EI47" s="915"/>
      <c r="EJ47" s="915"/>
      <c r="EK47" s="915"/>
      <c r="EL47" s="930"/>
      <c r="EM47" s="930"/>
      <c r="EN47" s="930"/>
      <c r="EO47" s="930"/>
      <c r="EP47" s="930"/>
      <c r="EQ47" s="930"/>
      <c r="ER47" s="744"/>
      <c r="ES47" s="1003"/>
      <c r="ET47" s="923" t="str">
        <f>'ANNUAL SUMMARY'!$C$50</f>
        <v>FLIGHT INSTRUCTOR</v>
      </c>
      <c r="EU47" s="924"/>
      <c r="EV47" s="924"/>
      <c r="EW47" s="924"/>
      <c r="EX47" s="924"/>
      <c r="EY47" s="924"/>
      <c r="EZ47" s="924"/>
      <c r="FA47" s="924"/>
      <c r="FB47" s="924"/>
      <c r="FC47" s="924"/>
      <c r="FD47" s="924"/>
      <c r="FE47" s="924"/>
      <c r="FF47" s="924"/>
      <c r="FG47" s="925" t="str">
        <f>'ANNUAL SUMMARY'!$Q$50</f>
        <v>NO FLIGHTS</v>
      </c>
      <c r="FH47" s="926"/>
      <c r="FI47" s="926"/>
      <c r="FJ47" s="926"/>
      <c r="FK47" s="926"/>
      <c r="FL47" s="927"/>
      <c r="FM47" s="724"/>
      <c r="FN47" s="725"/>
      <c r="FO47" s="725"/>
      <c r="FP47" s="726"/>
      <c r="FQ47" s="624"/>
      <c r="FR47" s="914"/>
      <c r="FS47" s="914"/>
      <c r="FT47" s="914"/>
      <c r="FU47" s="914"/>
      <c r="FV47" s="914"/>
      <c r="FW47" s="915"/>
      <c r="FX47" s="915"/>
      <c r="FY47" s="915"/>
      <c r="FZ47" s="915"/>
      <c r="GA47" s="915"/>
      <c r="GB47" s="915"/>
      <c r="GC47" s="915"/>
      <c r="GD47" s="915"/>
      <c r="GE47" s="915"/>
      <c r="GF47" s="915"/>
      <c r="GG47" s="915"/>
      <c r="GH47" s="915"/>
      <c r="GI47" s="930"/>
      <c r="GJ47" s="930"/>
      <c r="GK47" s="930"/>
      <c r="GL47" s="930"/>
      <c r="GM47" s="930"/>
      <c r="GN47" s="930"/>
      <c r="GO47" s="744"/>
    </row>
    <row r="48" spans="1:197" ht="3.75" customHeight="1" x14ac:dyDescent="0.2">
      <c r="A48" s="1003"/>
      <c r="B48" s="6"/>
      <c r="C48" s="6"/>
      <c r="D48" s="6"/>
      <c r="E48" s="6"/>
      <c r="F48" s="6"/>
      <c r="G48" s="6"/>
      <c r="H48" s="6"/>
      <c r="I48" s="6"/>
      <c r="J48" s="6"/>
      <c r="K48" s="6"/>
      <c r="L48" s="6"/>
      <c r="M48" s="6"/>
      <c r="N48" s="6"/>
      <c r="O48" s="6"/>
      <c r="P48" s="6"/>
      <c r="Q48" s="6"/>
      <c r="R48" s="6"/>
      <c r="S48" s="6"/>
      <c r="T48" s="6"/>
      <c r="U48" s="6"/>
      <c r="V48" s="6"/>
      <c r="W48" s="6"/>
      <c r="X48" s="6"/>
      <c r="Y48" s="624"/>
      <c r="Z48" s="913"/>
      <c r="AA48" s="914"/>
      <c r="AB48" s="914"/>
      <c r="AC48" s="914"/>
      <c r="AD48" s="914"/>
      <c r="AE48" s="915"/>
      <c r="AF48" s="915"/>
      <c r="AG48" s="915"/>
      <c r="AH48" s="915"/>
      <c r="AI48" s="915"/>
      <c r="AJ48" s="915"/>
      <c r="AK48" s="915"/>
      <c r="AL48" s="915"/>
      <c r="AM48" s="915"/>
      <c r="AN48" s="915"/>
      <c r="AO48" s="915"/>
      <c r="AP48" s="915"/>
      <c r="AQ48" s="930"/>
      <c r="AR48" s="930"/>
      <c r="AS48" s="930"/>
      <c r="AT48" s="930"/>
      <c r="AU48" s="930"/>
      <c r="AV48" s="930"/>
      <c r="AW48" s="744"/>
      <c r="AX48" s="1003"/>
      <c r="AY48" s="6"/>
      <c r="AZ48" s="6"/>
      <c r="BA48" s="6"/>
      <c r="BB48" s="6"/>
      <c r="BC48" s="6"/>
      <c r="BD48" s="6"/>
      <c r="BE48" s="6"/>
      <c r="BF48" s="6"/>
      <c r="BG48" s="6"/>
      <c r="BH48" s="6"/>
      <c r="BI48" s="6"/>
      <c r="BJ48" s="6"/>
      <c r="BK48" s="6"/>
      <c r="BL48" s="6"/>
      <c r="BM48" s="6"/>
      <c r="BN48" s="6"/>
      <c r="BO48" s="6"/>
      <c r="BP48" s="6"/>
      <c r="BQ48" s="6"/>
      <c r="BR48" s="6"/>
      <c r="BS48" s="6"/>
      <c r="BT48" s="6"/>
      <c r="BU48" s="6"/>
      <c r="BV48" s="624"/>
      <c r="BW48" s="913"/>
      <c r="BX48" s="914"/>
      <c r="BY48" s="914"/>
      <c r="BZ48" s="914"/>
      <c r="CA48" s="914"/>
      <c r="CB48" s="915"/>
      <c r="CC48" s="915"/>
      <c r="CD48" s="915"/>
      <c r="CE48" s="915"/>
      <c r="CF48" s="915"/>
      <c r="CG48" s="915"/>
      <c r="CH48" s="915"/>
      <c r="CI48" s="915"/>
      <c r="CJ48" s="915"/>
      <c r="CK48" s="915"/>
      <c r="CL48" s="915"/>
      <c r="CM48" s="915"/>
      <c r="CN48" s="930"/>
      <c r="CO48" s="930"/>
      <c r="CP48" s="930"/>
      <c r="CQ48" s="930"/>
      <c r="CR48" s="930"/>
      <c r="CS48" s="930"/>
      <c r="CT48" s="744"/>
      <c r="CV48" s="1003"/>
      <c r="CW48" s="6"/>
      <c r="CX48" s="6"/>
      <c r="CY48" s="6"/>
      <c r="CZ48" s="6"/>
      <c r="DA48" s="6"/>
      <c r="DB48" s="6"/>
      <c r="DC48" s="6"/>
      <c r="DD48" s="6"/>
      <c r="DE48" s="6"/>
      <c r="DF48" s="6"/>
      <c r="DG48" s="6"/>
      <c r="DH48" s="6"/>
      <c r="DI48" s="6"/>
      <c r="DJ48" s="6"/>
      <c r="DK48" s="6"/>
      <c r="DL48" s="6"/>
      <c r="DM48" s="6"/>
      <c r="DN48" s="6"/>
      <c r="DO48" s="6"/>
      <c r="DP48" s="6"/>
      <c r="DQ48" s="6"/>
      <c r="DR48" s="6"/>
      <c r="DS48" s="6"/>
      <c r="DT48" s="624"/>
      <c r="DU48" s="913"/>
      <c r="DV48" s="914"/>
      <c r="DW48" s="914"/>
      <c r="DX48" s="914"/>
      <c r="DY48" s="914"/>
      <c r="DZ48" s="915"/>
      <c r="EA48" s="915"/>
      <c r="EB48" s="915"/>
      <c r="EC48" s="915"/>
      <c r="ED48" s="915"/>
      <c r="EE48" s="915"/>
      <c r="EF48" s="915"/>
      <c r="EG48" s="915"/>
      <c r="EH48" s="915"/>
      <c r="EI48" s="915"/>
      <c r="EJ48" s="915"/>
      <c r="EK48" s="915"/>
      <c r="EL48" s="930"/>
      <c r="EM48" s="930"/>
      <c r="EN48" s="930"/>
      <c r="EO48" s="930"/>
      <c r="EP48" s="930"/>
      <c r="EQ48" s="930"/>
      <c r="ER48" s="744"/>
      <c r="ES48" s="1003"/>
      <c r="ET48" s="6"/>
      <c r="EU48" s="6"/>
      <c r="EV48" s="6"/>
      <c r="EW48" s="6"/>
      <c r="EX48" s="6"/>
      <c r="EY48" s="6"/>
      <c r="EZ48" s="6"/>
      <c r="FA48" s="6"/>
      <c r="FB48" s="6"/>
      <c r="FC48" s="6"/>
      <c r="FD48" s="6"/>
      <c r="FE48" s="6"/>
      <c r="FF48" s="6"/>
      <c r="FG48" s="6"/>
      <c r="FH48" s="6"/>
      <c r="FI48" s="6"/>
      <c r="FJ48" s="6"/>
      <c r="FK48" s="6"/>
      <c r="FL48" s="6"/>
      <c r="FM48" s="6"/>
      <c r="FN48" s="6"/>
      <c r="FO48" s="6"/>
      <c r="FP48" s="6"/>
      <c r="FQ48" s="624"/>
      <c r="FR48" s="913"/>
      <c r="FS48" s="914"/>
      <c r="FT48" s="914"/>
      <c r="FU48" s="914"/>
      <c r="FV48" s="914"/>
      <c r="FW48" s="915"/>
      <c r="FX48" s="915"/>
      <c r="FY48" s="915"/>
      <c r="FZ48" s="915"/>
      <c r="GA48" s="915"/>
      <c r="GB48" s="915"/>
      <c r="GC48" s="915"/>
      <c r="GD48" s="915"/>
      <c r="GE48" s="915"/>
      <c r="GF48" s="915"/>
      <c r="GG48" s="915"/>
      <c r="GH48" s="915"/>
      <c r="GI48" s="930"/>
      <c r="GJ48" s="930"/>
      <c r="GK48" s="930"/>
      <c r="GL48" s="930"/>
      <c r="GM48" s="930"/>
      <c r="GN48" s="930"/>
      <c r="GO48" s="744"/>
    </row>
    <row r="49" spans="1:197" ht="12.75" customHeight="1" x14ac:dyDescent="0.25">
      <c r="A49" s="1003"/>
      <c r="B49" s="931" t="str">
        <f>'ANNUAL SUMMARY'!$C$53</f>
        <v>HOURS</v>
      </c>
      <c r="C49" s="931"/>
      <c r="D49" s="931"/>
      <c r="E49" s="931"/>
      <c r="F49" s="891"/>
      <c r="G49" s="718"/>
      <c r="H49" s="718"/>
      <c r="I49" s="718"/>
      <c r="J49" s="718"/>
      <c r="K49" s="718"/>
      <c r="L49" s="718"/>
      <c r="M49" s="15"/>
      <c r="N49" s="916" t="str">
        <f>'ANNUAL SUMMARY'!$O$53</f>
        <v>DAY</v>
      </c>
      <c r="O49" s="916"/>
      <c r="P49" s="916"/>
      <c r="Q49" s="917"/>
      <c r="R49" s="718"/>
      <c r="S49" s="718"/>
      <c r="T49" s="718"/>
      <c r="U49" s="718"/>
      <c r="V49" s="718"/>
      <c r="W49" s="718"/>
      <c r="X49" s="718"/>
      <c r="Y49" s="624"/>
      <c r="Z49" s="914"/>
      <c r="AA49" s="914"/>
      <c r="AB49" s="914"/>
      <c r="AC49" s="914"/>
      <c r="AD49" s="914"/>
      <c r="AE49" s="915"/>
      <c r="AF49" s="915"/>
      <c r="AG49" s="915"/>
      <c r="AH49" s="915"/>
      <c r="AI49" s="915"/>
      <c r="AJ49" s="915"/>
      <c r="AK49" s="915"/>
      <c r="AL49" s="915"/>
      <c r="AM49" s="915"/>
      <c r="AN49" s="915"/>
      <c r="AO49" s="915"/>
      <c r="AP49" s="915"/>
      <c r="AQ49" s="930"/>
      <c r="AR49" s="930"/>
      <c r="AS49" s="930"/>
      <c r="AT49" s="930"/>
      <c r="AU49" s="930"/>
      <c r="AV49" s="930"/>
      <c r="AW49" s="744"/>
      <c r="AX49" s="1003"/>
      <c r="AY49" s="931" t="str">
        <f>'ANNUAL SUMMARY'!$C$53</f>
        <v>HOURS</v>
      </c>
      <c r="AZ49" s="931"/>
      <c r="BA49" s="931"/>
      <c r="BB49" s="931"/>
      <c r="BC49" s="891"/>
      <c r="BD49" s="718"/>
      <c r="BE49" s="718"/>
      <c r="BF49" s="718"/>
      <c r="BG49" s="718"/>
      <c r="BH49" s="718"/>
      <c r="BI49" s="718"/>
      <c r="BJ49" s="15"/>
      <c r="BK49" s="916" t="str">
        <f>'ANNUAL SUMMARY'!$O$53</f>
        <v>DAY</v>
      </c>
      <c r="BL49" s="916"/>
      <c r="BM49" s="916"/>
      <c r="BN49" s="917"/>
      <c r="BO49" s="718"/>
      <c r="BP49" s="718"/>
      <c r="BQ49" s="718"/>
      <c r="BR49" s="718"/>
      <c r="BS49" s="718"/>
      <c r="BT49" s="718"/>
      <c r="BU49" s="718"/>
      <c r="BV49" s="624"/>
      <c r="BW49" s="914"/>
      <c r="BX49" s="914"/>
      <c r="BY49" s="914"/>
      <c r="BZ49" s="914"/>
      <c r="CA49" s="914"/>
      <c r="CB49" s="915"/>
      <c r="CC49" s="915"/>
      <c r="CD49" s="915"/>
      <c r="CE49" s="915"/>
      <c r="CF49" s="915"/>
      <c r="CG49" s="915"/>
      <c r="CH49" s="915"/>
      <c r="CI49" s="915"/>
      <c r="CJ49" s="915"/>
      <c r="CK49" s="915"/>
      <c r="CL49" s="915"/>
      <c r="CM49" s="915"/>
      <c r="CN49" s="930"/>
      <c r="CO49" s="930"/>
      <c r="CP49" s="930"/>
      <c r="CQ49" s="930"/>
      <c r="CR49" s="930"/>
      <c r="CS49" s="930"/>
      <c r="CT49" s="744"/>
      <c r="CV49" s="1003"/>
      <c r="CW49" s="931" t="str">
        <f>'ANNUAL SUMMARY'!$C$53</f>
        <v>HOURS</v>
      </c>
      <c r="CX49" s="931"/>
      <c r="CY49" s="931"/>
      <c r="CZ49" s="931"/>
      <c r="DA49" s="891"/>
      <c r="DB49" s="718"/>
      <c r="DC49" s="718"/>
      <c r="DD49" s="718"/>
      <c r="DE49" s="718"/>
      <c r="DF49" s="718"/>
      <c r="DG49" s="718"/>
      <c r="DH49" s="15"/>
      <c r="DI49" s="916" t="str">
        <f>'ANNUAL SUMMARY'!$O$53</f>
        <v>DAY</v>
      </c>
      <c r="DJ49" s="916"/>
      <c r="DK49" s="916"/>
      <c r="DL49" s="917"/>
      <c r="DM49" s="718"/>
      <c r="DN49" s="718"/>
      <c r="DO49" s="718"/>
      <c r="DP49" s="718"/>
      <c r="DQ49" s="718"/>
      <c r="DR49" s="718"/>
      <c r="DS49" s="718"/>
      <c r="DT49" s="624"/>
      <c r="DU49" s="914"/>
      <c r="DV49" s="914"/>
      <c r="DW49" s="914"/>
      <c r="DX49" s="914"/>
      <c r="DY49" s="914"/>
      <c r="DZ49" s="915"/>
      <c r="EA49" s="915"/>
      <c r="EB49" s="915"/>
      <c r="EC49" s="915"/>
      <c r="ED49" s="915"/>
      <c r="EE49" s="915"/>
      <c r="EF49" s="915"/>
      <c r="EG49" s="915"/>
      <c r="EH49" s="915"/>
      <c r="EI49" s="915"/>
      <c r="EJ49" s="915"/>
      <c r="EK49" s="915"/>
      <c r="EL49" s="930"/>
      <c r="EM49" s="930"/>
      <c r="EN49" s="930"/>
      <c r="EO49" s="930"/>
      <c r="EP49" s="930"/>
      <c r="EQ49" s="930"/>
      <c r="ER49" s="744"/>
      <c r="ES49" s="1003"/>
      <c r="ET49" s="931" t="str">
        <f>'ANNUAL SUMMARY'!$C$53</f>
        <v>HOURS</v>
      </c>
      <c r="EU49" s="931"/>
      <c r="EV49" s="931"/>
      <c r="EW49" s="931"/>
      <c r="EX49" s="891"/>
      <c r="EY49" s="718"/>
      <c r="EZ49" s="718"/>
      <c r="FA49" s="718"/>
      <c r="FB49" s="718"/>
      <c r="FC49" s="718"/>
      <c r="FD49" s="718"/>
      <c r="FE49" s="15"/>
      <c r="FF49" s="916" t="str">
        <f>'ANNUAL SUMMARY'!$O$53</f>
        <v>DAY</v>
      </c>
      <c r="FG49" s="916"/>
      <c r="FH49" s="916"/>
      <c r="FI49" s="917"/>
      <c r="FJ49" s="718"/>
      <c r="FK49" s="718"/>
      <c r="FL49" s="718"/>
      <c r="FM49" s="718"/>
      <c r="FN49" s="718"/>
      <c r="FO49" s="718"/>
      <c r="FP49" s="718"/>
      <c r="FQ49" s="624"/>
      <c r="FR49" s="914"/>
      <c r="FS49" s="914"/>
      <c r="FT49" s="914"/>
      <c r="FU49" s="914"/>
      <c r="FV49" s="914"/>
      <c r="FW49" s="915"/>
      <c r="FX49" s="915"/>
      <c r="FY49" s="915"/>
      <c r="FZ49" s="915"/>
      <c r="GA49" s="915"/>
      <c r="GB49" s="915"/>
      <c r="GC49" s="915"/>
      <c r="GD49" s="915"/>
      <c r="GE49" s="915"/>
      <c r="GF49" s="915"/>
      <c r="GG49" s="915"/>
      <c r="GH49" s="915"/>
      <c r="GI49" s="930"/>
      <c r="GJ49" s="930"/>
      <c r="GK49" s="930"/>
      <c r="GL49" s="930"/>
      <c r="GM49" s="930"/>
      <c r="GN49" s="930"/>
      <c r="GO49" s="744"/>
    </row>
    <row r="50" spans="1:197" ht="3" customHeight="1" x14ac:dyDescent="0.25">
      <c r="A50" s="1003"/>
      <c r="B50" s="6"/>
      <c r="C50" s="152"/>
      <c r="D50" s="152"/>
      <c r="E50" s="152"/>
      <c r="F50" s="6"/>
      <c r="G50" s="153"/>
      <c r="H50" s="153"/>
      <c r="I50" s="153"/>
      <c r="J50" s="153"/>
      <c r="K50" s="153"/>
      <c r="L50" s="153"/>
      <c r="M50" s="15"/>
      <c r="N50" s="6"/>
      <c r="O50" s="152"/>
      <c r="P50" s="152"/>
      <c r="Q50" s="152"/>
      <c r="R50" s="6"/>
      <c r="S50" s="153"/>
      <c r="T50" s="153"/>
      <c r="U50" s="153"/>
      <c r="V50" s="153"/>
      <c r="W50" s="153"/>
      <c r="X50" s="153"/>
      <c r="Y50" s="624"/>
      <c r="Z50" s="922" t="s">
        <v>73</v>
      </c>
      <c r="AA50" s="922"/>
      <c r="AB50" s="922"/>
      <c r="AC50" s="922"/>
      <c r="AD50" s="922"/>
      <c r="AE50" s="911">
        <f>SUM(AE10:AH49)</f>
        <v>0</v>
      </c>
      <c r="AF50" s="911"/>
      <c r="AG50" s="911"/>
      <c r="AH50" s="911"/>
      <c r="AI50" s="911">
        <f>SUM(AI10:AL49)</f>
        <v>0</v>
      </c>
      <c r="AJ50" s="911"/>
      <c r="AK50" s="911"/>
      <c r="AL50" s="911"/>
      <c r="AM50" s="911">
        <f>SUM(AM10:AP49)</f>
        <v>0</v>
      </c>
      <c r="AN50" s="911"/>
      <c r="AO50" s="911"/>
      <c r="AP50" s="911"/>
      <c r="AQ50" s="912">
        <f>SUM(AQ10:AS48)</f>
        <v>0</v>
      </c>
      <c r="AR50" s="912"/>
      <c r="AS50" s="912"/>
      <c r="AT50" s="912">
        <f>SUM(AT10:AV48)</f>
        <v>0</v>
      </c>
      <c r="AU50" s="912"/>
      <c r="AV50" s="912"/>
      <c r="AW50" s="744"/>
      <c r="AX50" s="1003"/>
      <c r="AY50" s="6"/>
      <c r="AZ50" s="152"/>
      <c r="BA50" s="152"/>
      <c r="BB50" s="152"/>
      <c r="BC50" s="6"/>
      <c r="BD50" s="153"/>
      <c r="BE50" s="153"/>
      <c r="BF50" s="153"/>
      <c r="BG50" s="153"/>
      <c r="BH50" s="153"/>
      <c r="BI50" s="153"/>
      <c r="BJ50" s="15"/>
      <c r="BK50" s="6"/>
      <c r="BL50" s="152"/>
      <c r="BM50" s="152"/>
      <c r="BN50" s="152"/>
      <c r="BO50" s="6"/>
      <c r="BP50" s="153"/>
      <c r="BQ50" s="153"/>
      <c r="BR50" s="153"/>
      <c r="BS50" s="153"/>
      <c r="BT50" s="153"/>
      <c r="BU50" s="153"/>
      <c r="BV50" s="624"/>
      <c r="BW50" s="922" t="s">
        <v>73</v>
      </c>
      <c r="BX50" s="922"/>
      <c r="BY50" s="922"/>
      <c r="BZ50" s="922"/>
      <c r="CA50" s="922"/>
      <c r="CB50" s="911">
        <f>SUM(CB10:CE49)</f>
        <v>0</v>
      </c>
      <c r="CC50" s="911"/>
      <c r="CD50" s="911"/>
      <c r="CE50" s="911"/>
      <c r="CF50" s="911">
        <f>SUM(CF10:CI49)</f>
        <v>0</v>
      </c>
      <c r="CG50" s="911"/>
      <c r="CH50" s="911"/>
      <c r="CI50" s="911"/>
      <c r="CJ50" s="911">
        <f>SUM(CJ10:CM49)</f>
        <v>0</v>
      </c>
      <c r="CK50" s="911"/>
      <c r="CL50" s="911"/>
      <c r="CM50" s="911"/>
      <c r="CN50" s="912">
        <f>SUM(CN10:CP48)</f>
        <v>0</v>
      </c>
      <c r="CO50" s="912"/>
      <c r="CP50" s="912"/>
      <c r="CQ50" s="912">
        <f>SUM(CQ10:CS48)</f>
        <v>0</v>
      </c>
      <c r="CR50" s="912"/>
      <c r="CS50" s="912"/>
      <c r="CT50" s="744"/>
      <c r="CV50" s="1003"/>
      <c r="CW50" s="6"/>
      <c r="CX50" s="152"/>
      <c r="CY50" s="152"/>
      <c r="CZ50" s="152"/>
      <c r="DA50" s="6"/>
      <c r="DB50" s="153"/>
      <c r="DC50" s="153"/>
      <c r="DD50" s="153"/>
      <c r="DE50" s="153"/>
      <c r="DF50" s="153"/>
      <c r="DG50" s="153"/>
      <c r="DH50" s="15"/>
      <c r="DI50" s="6"/>
      <c r="DJ50" s="152"/>
      <c r="DK50" s="152"/>
      <c r="DL50" s="152"/>
      <c r="DM50" s="6"/>
      <c r="DN50" s="153"/>
      <c r="DO50" s="153"/>
      <c r="DP50" s="153"/>
      <c r="DQ50" s="153"/>
      <c r="DR50" s="153"/>
      <c r="DS50" s="153"/>
      <c r="DT50" s="624"/>
      <c r="DU50" s="922" t="s">
        <v>73</v>
      </c>
      <c r="DV50" s="922"/>
      <c r="DW50" s="922"/>
      <c r="DX50" s="922"/>
      <c r="DY50" s="922"/>
      <c r="DZ50" s="911">
        <f>SUM(DZ10:EC49)</f>
        <v>0</v>
      </c>
      <c r="EA50" s="911"/>
      <c r="EB50" s="911"/>
      <c r="EC50" s="911"/>
      <c r="ED50" s="911">
        <f>SUM(ED10:EG49)</f>
        <v>0</v>
      </c>
      <c r="EE50" s="911"/>
      <c r="EF50" s="911"/>
      <c r="EG50" s="911"/>
      <c r="EH50" s="911">
        <f>SUM(EH10:EK49)</f>
        <v>0</v>
      </c>
      <c r="EI50" s="911"/>
      <c r="EJ50" s="911"/>
      <c r="EK50" s="911"/>
      <c r="EL50" s="912">
        <f>SUM(EL10:EN48)</f>
        <v>0</v>
      </c>
      <c r="EM50" s="912"/>
      <c r="EN50" s="912"/>
      <c r="EO50" s="912">
        <f>SUM(EO10:EQ48)</f>
        <v>0</v>
      </c>
      <c r="EP50" s="912"/>
      <c r="EQ50" s="912"/>
      <c r="ER50" s="744"/>
      <c r="ES50" s="1003"/>
      <c r="ET50" s="6"/>
      <c r="EU50" s="152"/>
      <c r="EV50" s="152"/>
      <c r="EW50" s="152"/>
      <c r="EX50" s="6"/>
      <c r="EY50" s="153"/>
      <c r="EZ50" s="153"/>
      <c r="FA50" s="153"/>
      <c r="FB50" s="153"/>
      <c r="FC50" s="153"/>
      <c r="FD50" s="153"/>
      <c r="FE50" s="15"/>
      <c r="FF50" s="6"/>
      <c r="FG50" s="152"/>
      <c r="FH50" s="152"/>
      <c r="FI50" s="152"/>
      <c r="FJ50" s="6"/>
      <c r="FK50" s="153"/>
      <c r="FL50" s="153"/>
      <c r="FM50" s="153"/>
      <c r="FN50" s="153"/>
      <c r="FO50" s="153"/>
      <c r="FP50" s="153"/>
      <c r="FQ50" s="624"/>
      <c r="FR50" s="922" t="s">
        <v>73</v>
      </c>
      <c r="FS50" s="922"/>
      <c r="FT50" s="922"/>
      <c r="FU50" s="922"/>
      <c r="FV50" s="922"/>
      <c r="FW50" s="911">
        <f>SUM(FW10:FZ49)</f>
        <v>0</v>
      </c>
      <c r="FX50" s="911"/>
      <c r="FY50" s="911"/>
      <c r="FZ50" s="911"/>
      <c r="GA50" s="911">
        <f>SUM(GA10:GD49)</f>
        <v>0</v>
      </c>
      <c r="GB50" s="911"/>
      <c r="GC50" s="911"/>
      <c r="GD50" s="911"/>
      <c r="GE50" s="911">
        <f>SUM(GE10:GH49)</f>
        <v>0</v>
      </c>
      <c r="GF50" s="911"/>
      <c r="GG50" s="911"/>
      <c r="GH50" s="911"/>
      <c r="GI50" s="912">
        <f>SUM(GI10:GK48)</f>
        <v>0</v>
      </c>
      <c r="GJ50" s="912"/>
      <c r="GK50" s="912"/>
      <c r="GL50" s="912">
        <f>SUM(GL10:GN48)</f>
        <v>0</v>
      </c>
      <c r="GM50" s="912"/>
      <c r="GN50" s="912"/>
      <c r="GO50" s="744"/>
    </row>
    <row r="51" spans="1:197" ht="12.75" customHeight="1" x14ac:dyDescent="0.25">
      <c r="A51" s="1003"/>
      <c r="B51" s="916" t="str">
        <f>'ANNUAL SUMMARY'!$C$56</f>
        <v>IFR</v>
      </c>
      <c r="C51" s="916"/>
      <c r="D51" s="916"/>
      <c r="E51" s="916"/>
      <c r="F51" s="891"/>
      <c r="G51" s="718"/>
      <c r="H51" s="718"/>
      <c r="I51" s="718"/>
      <c r="J51" s="718"/>
      <c r="K51" s="718"/>
      <c r="L51" s="718"/>
      <c r="M51" s="15"/>
      <c r="N51" s="916" t="str">
        <f>'ANNUAL SUMMARY'!$O$56</f>
        <v>NIGHT</v>
      </c>
      <c r="O51" s="916"/>
      <c r="P51" s="916"/>
      <c r="Q51" s="916"/>
      <c r="R51" s="892"/>
      <c r="S51" s="892"/>
      <c r="T51" s="892"/>
      <c r="U51" s="892"/>
      <c r="V51" s="892"/>
      <c r="W51" s="892"/>
      <c r="X51" s="891"/>
      <c r="Y51" s="624"/>
      <c r="Z51" s="922"/>
      <c r="AA51" s="922"/>
      <c r="AB51" s="922"/>
      <c r="AC51" s="922"/>
      <c r="AD51" s="922"/>
      <c r="AE51" s="911"/>
      <c r="AF51" s="911"/>
      <c r="AG51" s="911"/>
      <c r="AH51" s="911"/>
      <c r="AI51" s="911"/>
      <c r="AJ51" s="911"/>
      <c r="AK51" s="911"/>
      <c r="AL51" s="911"/>
      <c r="AM51" s="911"/>
      <c r="AN51" s="911"/>
      <c r="AO51" s="911"/>
      <c r="AP51" s="911"/>
      <c r="AQ51" s="912"/>
      <c r="AR51" s="912"/>
      <c r="AS51" s="912"/>
      <c r="AT51" s="912"/>
      <c r="AU51" s="912"/>
      <c r="AV51" s="912"/>
      <c r="AW51" s="744"/>
      <c r="AX51" s="1003"/>
      <c r="AY51" s="916" t="str">
        <f>'ANNUAL SUMMARY'!$C$56</f>
        <v>IFR</v>
      </c>
      <c r="AZ51" s="916"/>
      <c r="BA51" s="916"/>
      <c r="BB51" s="916"/>
      <c r="BC51" s="891"/>
      <c r="BD51" s="718"/>
      <c r="BE51" s="718"/>
      <c r="BF51" s="718"/>
      <c r="BG51" s="718"/>
      <c r="BH51" s="718"/>
      <c r="BI51" s="718"/>
      <c r="BJ51" s="15"/>
      <c r="BK51" s="916" t="str">
        <f>'ANNUAL SUMMARY'!$O$56</f>
        <v>NIGHT</v>
      </c>
      <c r="BL51" s="916"/>
      <c r="BM51" s="916"/>
      <c r="BN51" s="916"/>
      <c r="BO51" s="892"/>
      <c r="BP51" s="892"/>
      <c r="BQ51" s="892"/>
      <c r="BR51" s="892"/>
      <c r="BS51" s="892"/>
      <c r="BT51" s="892"/>
      <c r="BU51" s="891"/>
      <c r="BV51" s="624"/>
      <c r="BW51" s="922"/>
      <c r="BX51" s="922"/>
      <c r="BY51" s="922"/>
      <c r="BZ51" s="922"/>
      <c r="CA51" s="922"/>
      <c r="CB51" s="911"/>
      <c r="CC51" s="911"/>
      <c r="CD51" s="911"/>
      <c r="CE51" s="911"/>
      <c r="CF51" s="911"/>
      <c r="CG51" s="911"/>
      <c r="CH51" s="911"/>
      <c r="CI51" s="911"/>
      <c r="CJ51" s="911"/>
      <c r="CK51" s="911"/>
      <c r="CL51" s="911"/>
      <c r="CM51" s="911"/>
      <c r="CN51" s="912"/>
      <c r="CO51" s="912"/>
      <c r="CP51" s="912"/>
      <c r="CQ51" s="912"/>
      <c r="CR51" s="912"/>
      <c r="CS51" s="912"/>
      <c r="CT51" s="744"/>
      <c r="CV51" s="1003"/>
      <c r="CW51" s="916" t="str">
        <f>'ANNUAL SUMMARY'!$C$56</f>
        <v>IFR</v>
      </c>
      <c r="CX51" s="916"/>
      <c r="CY51" s="916"/>
      <c r="CZ51" s="916"/>
      <c r="DA51" s="891"/>
      <c r="DB51" s="718"/>
      <c r="DC51" s="718"/>
      <c r="DD51" s="718"/>
      <c r="DE51" s="718"/>
      <c r="DF51" s="718"/>
      <c r="DG51" s="718"/>
      <c r="DH51" s="15"/>
      <c r="DI51" s="916" t="str">
        <f>'ANNUAL SUMMARY'!$O$56</f>
        <v>NIGHT</v>
      </c>
      <c r="DJ51" s="916"/>
      <c r="DK51" s="916"/>
      <c r="DL51" s="916"/>
      <c r="DM51" s="892"/>
      <c r="DN51" s="892"/>
      <c r="DO51" s="892"/>
      <c r="DP51" s="892"/>
      <c r="DQ51" s="892"/>
      <c r="DR51" s="892"/>
      <c r="DS51" s="891"/>
      <c r="DT51" s="624"/>
      <c r="DU51" s="922"/>
      <c r="DV51" s="922"/>
      <c r="DW51" s="922"/>
      <c r="DX51" s="922"/>
      <c r="DY51" s="922"/>
      <c r="DZ51" s="911"/>
      <c r="EA51" s="911"/>
      <c r="EB51" s="911"/>
      <c r="EC51" s="911"/>
      <c r="ED51" s="911"/>
      <c r="EE51" s="911"/>
      <c r="EF51" s="911"/>
      <c r="EG51" s="911"/>
      <c r="EH51" s="911"/>
      <c r="EI51" s="911"/>
      <c r="EJ51" s="911"/>
      <c r="EK51" s="911"/>
      <c r="EL51" s="912"/>
      <c r="EM51" s="912"/>
      <c r="EN51" s="912"/>
      <c r="EO51" s="912"/>
      <c r="EP51" s="912"/>
      <c r="EQ51" s="912"/>
      <c r="ER51" s="744"/>
      <c r="ES51" s="1003"/>
      <c r="ET51" s="916" t="str">
        <f>'ANNUAL SUMMARY'!$C$56</f>
        <v>IFR</v>
      </c>
      <c r="EU51" s="916"/>
      <c r="EV51" s="916"/>
      <c r="EW51" s="916"/>
      <c r="EX51" s="891"/>
      <c r="EY51" s="718"/>
      <c r="EZ51" s="718"/>
      <c r="FA51" s="718"/>
      <c r="FB51" s="718"/>
      <c r="FC51" s="718"/>
      <c r="FD51" s="718"/>
      <c r="FE51" s="15"/>
      <c r="FF51" s="916" t="str">
        <f>'ANNUAL SUMMARY'!$O$56</f>
        <v>NIGHT</v>
      </c>
      <c r="FG51" s="916"/>
      <c r="FH51" s="916"/>
      <c r="FI51" s="916"/>
      <c r="FJ51" s="892"/>
      <c r="FK51" s="892"/>
      <c r="FL51" s="892"/>
      <c r="FM51" s="892"/>
      <c r="FN51" s="892"/>
      <c r="FO51" s="892"/>
      <c r="FP51" s="891"/>
      <c r="FQ51" s="624"/>
      <c r="FR51" s="922"/>
      <c r="FS51" s="922"/>
      <c r="FT51" s="922"/>
      <c r="FU51" s="922"/>
      <c r="FV51" s="922"/>
      <c r="FW51" s="911"/>
      <c r="FX51" s="911"/>
      <c r="FY51" s="911"/>
      <c r="FZ51" s="911"/>
      <c r="GA51" s="911"/>
      <c r="GB51" s="911"/>
      <c r="GC51" s="911"/>
      <c r="GD51" s="911"/>
      <c r="GE51" s="911"/>
      <c r="GF51" s="911"/>
      <c r="GG51" s="911"/>
      <c r="GH51" s="911"/>
      <c r="GI51" s="912"/>
      <c r="GJ51" s="912"/>
      <c r="GK51" s="912"/>
      <c r="GL51" s="912"/>
      <c r="GM51" s="912"/>
      <c r="GN51" s="912"/>
      <c r="GO51" s="744"/>
    </row>
    <row r="52" spans="1:197" ht="6" customHeight="1" x14ac:dyDescent="0.25">
      <c r="A52" s="1004"/>
      <c r="B52" s="921"/>
      <c r="C52" s="921"/>
      <c r="D52" s="921"/>
      <c r="E52" s="921"/>
      <c r="F52" s="921"/>
      <c r="G52" s="921"/>
      <c r="H52" s="921"/>
      <c r="I52" s="921"/>
      <c r="J52" s="921"/>
      <c r="K52" s="921"/>
      <c r="L52" s="921"/>
      <c r="M52" s="921"/>
      <c r="N52" s="921"/>
      <c r="O52" s="921"/>
      <c r="P52" s="921"/>
      <c r="Q52" s="921"/>
      <c r="R52" s="921"/>
      <c r="S52" s="921"/>
      <c r="T52" s="921"/>
      <c r="U52" s="921"/>
      <c r="V52" s="921"/>
      <c r="W52" s="921"/>
      <c r="X52" s="921"/>
      <c r="Y52" s="921"/>
      <c r="Z52" s="922"/>
      <c r="AA52" s="922"/>
      <c r="AB52" s="922"/>
      <c r="AC52" s="922"/>
      <c r="AD52" s="922"/>
      <c r="AE52" s="911"/>
      <c r="AF52" s="911"/>
      <c r="AG52" s="911"/>
      <c r="AH52" s="911"/>
      <c r="AI52" s="911"/>
      <c r="AJ52" s="911"/>
      <c r="AK52" s="911"/>
      <c r="AL52" s="911"/>
      <c r="AM52" s="911"/>
      <c r="AN52" s="911"/>
      <c r="AO52" s="911"/>
      <c r="AP52" s="911"/>
      <c r="AQ52" s="912"/>
      <c r="AR52" s="912"/>
      <c r="AS52" s="912"/>
      <c r="AT52" s="912"/>
      <c r="AU52" s="912"/>
      <c r="AV52" s="912"/>
      <c r="AW52" s="744"/>
      <c r="AX52" s="1004"/>
      <c r="AY52" s="921"/>
      <c r="AZ52" s="921"/>
      <c r="BA52" s="921"/>
      <c r="BB52" s="921"/>
      <c r="BC52" s="921"/>
      <c r="BD52" s="921"/>
      <c r="BE52" s="921"/>
      <c r="BF52" s="921"/>
      <c r="BG52" s="921"/>
      <c r="BH52" s="921"/>
      <c r="BI52" s="921"/>
      <c r="BJ52" s="921"/>
      <c r="BK52" s="921"/>
      <c r="BL52" s="921"/>
      <c r="BM52" s="921"/>
      <c r="BN52" s="921"/>
      <c r="BO52" s="921"/>
      <c r="BP52" s="921"/>
      <c r="BQ52" s="921"/>
      <c r="BR52" s="921"/>
      <c r="BS52" s="921"/>
      <c r="BT52" s="921"/>
      <c r="BU52" s="921"/>
      <c r="BV52" s="921"/>
      <c r="BW52" s="922"/>
      <c r="BX52" s="922"/>
      <c r="BY52" s="922"/>
      <c r="BZ52" s="922"/>
      <c r="CA52" s="922"/>
      <c r="CB52" s="911"/>
      <c r="CC52" s="911"/>
      <c r="CD52" s="911"/>
      <c r="CE52" s="911"/>
      <c r="CF52" s="911"/>
      <c r="CG52" s="911"/>
      <c r="CH52" s="911"/>
      <c r="CI52" s="911"/>
      <c r="CJ52" s="911"/>
      <c r="CK52" s="911"/>
      <c r="CL52" s="911"/>
      <c r="CM52" s="911"/>
      <c r="CN52" s="912"/>
      <c r="CO52" s="912"/>
      <c r="CP52" s="912"/>
      <c r="CQ52" s="912"/>
      <c r="CR52" s="912"/>
      <c r="CS52" s="912"/>
      <c r="CT52" s="744"/>
      <c r="CV52" s="1004"/>
      <c r="CW52" s="921"/>
      <c r="CX52" s="921"/>
      <c r="CY52" s="921"/>
      <c r="CZ52" s="921"/>
      <c r="DA52" s="921"/>
      <c r="DB52" s="921"/>
      <c r="DC52" s="921"/>
      <c r="DD52" s="921"/>
      <c r="DE52" s="921"/>
      <c r="DF52" s="921"/>
      <c r="DG52" s="921"/>
      <c r="DH52" s="921"/>
      <c r="DI52" s="921"/>
      <c r="DJ52" s="921"/>
      <c r="DK52" s="921"/>
      <c r="DL52" s="921"/>
      <c r="DM52" s="921"/>
      <c r="DN52" s="921"/>
      <c r="DO52" s="921"/>
      <c r="DP52" s="921"/>
      <c r="DQ52" s="921"/>
      <c r="DR52" s="921"/>
      <c r="DS52" s="921"/>
      <c r="DT52" s="921"/>
      <c r="DU52" s="922"/>
      <c r="DV52" s="922"/>
      <c r="DW52" s="922"/>
      <c r="DX52" s="922"/>
      <c r="DY52" s="922"/>
      <c r="DZ52" s="911"/>
      <c r="EA52" s="911"/>
      <c r="EB52" s="911"/>
      <c r="EC52" s="911"/>
      <c r="ED52" s="911"/>
      <c r="EE52" s="911"/>
      <c r="EF52" s="911"/>
      <c r="EG52" s="911"/>
      <c r="EH52" s="911"/>
      <c r="EI52" s="911"/>
      <c r="EJ52" s="911"/>
      <c r="EK52" s="911"/>
      <c r="EL52" s="912"/>
      <c r="EM52" s="912"/>
      <c r="EN52" s="912"/>
      <c r="EO52" s="912"/>
      <c r="EP52" s="912"/>
      <c r="EQ52" s="912"/>
      <c r="ER52" s="744"/>
      <c r="ES52" s="1004"/>
      <c r="ET52" s="921"/>
      <c r="EU52" s="921"/>
      <c r="EV52" s="921"/>
      <c r="EW52" s="921"/>
      <c r="EX52" s="921"/>
      <c r="EY52" s="921"/>
      <c r="EZ52" s="921"/>
      <c r="FA52" s="921"/>
      <c r="FB52" s="921"/>
      <c r="FC52" s="921"/>
      <c r="FD52" s="921"/>
      <c r="FE52" s="921"/>
      <c r="FF52" s="921"/>
      <c r="FG52" s="921"/>
      <c r="FH52" s="921"/>
      <c r="FI52" s="921"/>
      <c r="FJ52" s="921"/>
      <c r="FK52" s="921"/>
      <c r="FL52" s="921"/>
      <c r="FM52" s="921"/>
      <c r="FN52" s="921"/>
      <c r="FO52" s="921"/>
      <c r="FP52" s="921"/>
      <c r="FQ52" s="921"/>
      <c r="FR52" s="922"/>
      <c r="FS52" s="922"/>
      <c r="FT52" s="922"/>
      <c r="FU52" s="922"/>
      <c r="FV52" s="922"/>
      <c r="FW52" s="911"/>
      <c r="FX52" s="911"/>
      <c r="FY52" s="911"/>
      <c r="FZ52" s="911"/>
      <c r="GA52" s="911"/>
      <c r="GB52" s="911"/>
      <c r="GC52" s="911"/>
      <c r="GD52" s="911"/>
      <c r="GE52" s="911"/>
      <c r="GF52" s="911"/>
      <c r="GG52" s="911"/>
      <c r="GH52" s="911"/>
      <c r="GI52" s="912"/>
      <c r="GJ52" s="912"/>
      <c r="GK52" s="912"/>
      <c r="GL52" s="912"/>
      <c r="GM52" s="912"/>
      <c r="GN52" s="912"/>
      <c r="GO52" s="744"/>
    </row>
    <row r="53" spans="1:197" ht="9" customHeight="1" x14ac:dyDescent="0.2">
      <c r="A53" s="928"/>
      <c r="B53" s="929"/>
      <c r="C53" s="929"/>
      <c r="D53" s="929"/>
      <c r="E53" s="929"/>
      <c r="F53" s="929"/>
      <c r="G53" s="929"/>
      <c r="H53" s="929"/>
      <c r="I53" s="929"/>
      <c r="J53" s="929"/>
      <c r="K53" s="929"/>
      <c r="L53" s="929"/>
      <c r="M53" s="929"/>
      <c r="N53" s="929"/>
      <c r="O53" s="929"/>
      <c r="P53" s="929"/>
      <c r="Q53" s="929"/>
      <c r="R53" s="929"/>
      <c r="S53" s="929"/>
      <c r="T53" s="929"/>
      <c r="U53" s="929"/>
      <c r="V53" s="929"/>
      <c r="W53" s="929"/>
      <c r="X53" s="929"/>
      <c r="Y53" s="929"/>
      <c r="Z53" s="929"/>
      <c r="AA53" s="929"/>
      <c r="AB53" s="929"/>
      <c r="AC53" s="929"/>
      <c r="AD53" s="929"/>
      <c r="AE53" s="929"/>
      <c r="AF53" s="929"/>
      <c r="AG53" s="929"/>
      <c r="AH53" s="929"/>
      <c r="AI53" s="929"/>
      <c r="AJ53" s="929"/>
      <c r="AK53" s="929"/>
      <c r="AL53" s="929"/>
      <c r="AM53" s="929"/>
      <c r="AN53" s="929"/>
      <c r="AO53" s="929"/>
      <c r="AP53" s="929"/>
      <c r="AQ53" s="929"/>
      <c r="AR53" s="929"/>
      <c r="AS53" s="929"/>
      <c r="AT53" s="929"/>
      <c r="AU53" s="929"/>
      <c r="AV53" s="929"/>
      <c r="AW53" s="929"/>
      <c r="AX53" s="928"/>
      <c r="AY53" s="929"/>
      <c r="AZ53" s="929"/>
      <c r="BA53" s="929"/>
      <c r="BB53" s="929"/>
      <c r="BC53" s="929"/>
      <c r="BD53" s="929"/>
      <c r="BE53" s="929"/>
      <c r="BF53" s="929"/>
      <c r="BG53" s="929"/>
      <c r="BH53" s="929"/>
      <c r="BI53" s="929"/>
      <c r="BJ53" s="929"/>
      <c r="BK53" s="929"/>
      <c r="BL53" s="929"/>
      <c r="BM53" s="929"/>
      <c r="BN53" s="929"/>
      <c r="BO53" s="929"/>
      <c r="BP53" s="929"/>
      <c r="BQ53" s="929"/>
      <c r="BR53" s="929"/>
      <c r="BS53" s="929"/>
      <c r="BT53" s="929"/>
      <c r="BU53" s="929"/>
      <c r="BV53" s="929"/>
      <c r="BW53" s="929"/>
      <c r="BX53" s="929"/>
      <c r="BY53" s="929"/>
      <c r="BZ53" s="929"/>
      <c r="CA53" s="929"/>
      <c r="CB53" s="929"/>
      <c r="CC53" s="929"/>
      <c r="CD53" s="929"/>
      <c r="CE53" s="929"/>
      <c r="CF53" s="929"/>
      <c r="CG53" s="929"/>
      <c r="CH53" s="929"/>
      <c r="CI53" s="929"/>
      <c r="CJ53" s="929"/>
      <c r="CK53" s="929"/>
      <c r="CL53" s="929"/>
      <c r="CM53" s="929"/>
      <c r="CN53" s="929"/>
      <c r="CO53" s="929"/>
      <c r="CP53" s="929"/>
      <c r="CQ53" s="929"/>
      <c r="CR53" s="929"/>
      <c r="CS53" s="929"/>
      <c r="CT53" s="929"/>
      <c r="CV53" s="928"/>
      <c r="CW53" s="929"/>
      <c r="CX53" s="929"/>
      <c r="CY53" s="929"/>
      <c r="CZ53" s="929"/>
      <c r="DA53" s="929"/>
      <c r="DB53" s="929"/>
      <c r="DC53" s="929"/>
      <c r="DD53" s="929"/>
      <c r="DE53" s="929"/>
      <c r="DF53" s="929"/>
      <c r="DG53" s="929"/>
      <c r="DH53" s="929"/>
      <c r="DI53" s="929"/>
      <c r="DJ53" s="929"/>
      <c r="DK53" s="929"/>
      <c r="DL53" s="929"/>
      <c r="DM53" s="929"/>
      <c r="DN53" s="929"/>
      <c r="DO53" s="929"/>
      <c r="DP53" s="929"/>
      <c r="DQ53" s="929"/>
      <c r="DR53" s="929"/>
      <c r="DS53" s="929"/>
      <c r="DT53" s="929"/>
      <c r="DU53" s="929"/>
      <c r="DV53" s="929"/>
      <c r="DW53" s="929"/>
      <c r="DX53" s="929"/>
      <c r="DY53" s="929"/>
      <c r="DZ53" s="929"/>
      <c r="EA53" s="929"/>
      <c r="EB53" s="929"/>
      <c r="EC53" s="929"/>
      <c r="ED53" s="929"/>
      <c r="EE53" s="929"/>
      <c r="EF53" s="929"/>
      <c r="EG53" s="929"/>
      <c r="EH53" s="929"/>
      <c r="EI53" s="929"/>
      <c r="EJ53" s="929"/>
      <c r="EK53" s="929"/>
      <c r="EL53" s="929"/>
      <c r="EM53" s="929"/>
      <c r="EN53" s="929"/>
      <c r="EO53" s="929"/>
      <c r="EP53" s="929"/>
      <c r="EQ53" s="929"/>
      <c r="ER53" s="929"/>
      <c r="ES53" s="928"/>
      <c r="ET53" s="929"/>
      <c r="EU53" s="929"/>
      <c r="EV53" s="929"/>
      <c r="EW53" s="929"/>
      <c r="EX53" s="929"/>
      <c r="EY53" s="929"/>
      <c r="EZ53" s="929"/>
      <c r="FA53" s="929"/>
      <c r="FB53" s="929"/>
      <c r="FC53" s="929"/>
      <c r="FD53" s="929"/>
      <c r="FE53" s="929"/>
      <c r="FF53" s="929"/>
      <c r="FG53" s="929"/>
      <c r="FH53" s="929"/>
      <c r="FI53" s="929"/>
      <c r="FJ53" s="929"/>
      <c r="FK53" s="929"/>
      <c r="FL53" s="929"/>
      <c r="FM53" s="929"/>
      <c r="FN53" s="929"/>
      <c r="FO53" s="929"/>
      <c r="FP53" s="929"/>
      <c r="FQ53" s="929"/>
      <c r="FR53" s="929"/>
      <c r="FS53" s="929"/>
      <c r="FT53" s="929"/>
      <c r="FU53" s="929"/>
      <c r="FV53" s="929"/>
      <c r="FW53" s="929"/>
      <c r="FX53" s="929"/>
      <c r="FY53" s="929"/>
      <c r="FZ53" s="929"/>
      <c r="GA53" s="929"/>
      <c r="GB53" s="929"/>
      <c r="GC53" s="929"/>
      <c r="GD53" s="929"/>
      <c r="GE53" s="929"/>
      <c r="GF53" s="929"/>
      <c r="GG53" s="929"/>
      <c r="GH53" s="929"/>
      <c r="GI53" s="929"/>
      <c r="GJ53" s="929"/>
      <c r="GK53" s="929"/>
      <c r="GL53" s="929"/>
      <c r="GM53" s="929"/>
      <c r="GN53" s="929"/>
      <c r="GO53" s="929"/>
    </row>
    <row r="54" spans="1:197" ht="6.75" customHeight="1" x14ac:dyDescent="0.2">
      <c r="A54" s="1048"/>
      <c r="B54" s="1051" t="s">
        <v>70</v>
      </c>
      <c r="C54" s="1051"/>
      <c r="D54" s="1051"/>
      <c r="E54" s="1051"/>
      <c r="F54" s="1051"/>
      <c r="G54" s="1051"/>
      <c r="H54" s="1051"/>
      <c r="I54" s="1051"/>
      <c r="J54" s="1051"/>
      <c r="K54" s="1051"/>
      <c r="L54" s="1051"/>
      <c r="M54" s="1051"/>
      <c r="N54" s="1051"/>
      <c r="O54" s="1051"/>
      <c r="P54" s="1051"/>
      <c r="Q54" s="1051"/>
      <c r="R54" s="1051"/>
      <c r="S54" s="1051"/>
      <c r="T54" s="1051"/>
      <c r="U54" s="1051"/>
      <c r="V54" s="1051"/>
      <c r="W54" s="1051"/>
      <c r="X54" s="1051"/>
      <c r="Y54" s="1051"/>
      <c r="Z54" s="1051"/>
      <c r="AA54" s="1051"/>
      <c r="AB54" s="1051"/>
      <c r="AC54" s="1051"/>
      <c r="AD54" s="1051"/>
      <c r="AE54" s="1051"/>
      <c r="AF54" s="1051"/>
      <c r="AG54" s="1051"/>
      <c r="AH54" s="1051"/>
      <c r="AI54" s="1051"/>
      <c r="AJ54" s="1051"/>
      <c r="AK54" s="1051"/>
      <c r="AL54" s="1051"/>
      <c r="AM54" s="1051"/>
      <c r="AN54" s="1051"/>
      <c r="AO54" s="1051"/>
      <c r="AP54" s="1051"/>
      <c r="AQ54" s="1051"/>
      <c r="AR54" s="1051"/>
      <c r="AS54" s="1051"/>
      <c r="AT54" s="1051"/>
      <c r="AU54" s="1051"/>
      <c r="AV54" s="1051"/>
      <c r="AW54" s="1051"/>
      <c r="AX54" s="1054"/>
      <c r="AY54" s="1054"/>
      <c r="AZ54" s="1054"/>
      <c r="BA54" s="1054"/>
      <c r="BB54" s="1054"/>
      <c r="BC54" s="1054"/>
      <c r="BD54" s="1054"/>
      <c r="BE54" s="1054"/>
      <c r="BF54" s="1054"/>
      <c r="BG54" s="1054"/>
      <c r="BH54" s="1054"/>
      <c r="BI54" s="1054"/>
      <c r="BJ54" s="1054"/>
      <c r="BK54" s="1054"/>
      <c r="BL54" s="1054"/>
      <c r="BM54" s="1054"/>
      <c r="BN54" s="1054"/>
      <c r="BO54" s="1054"/>
      <c r="BP54" s="1054"/>
      <c r="BQ54" s="1054"/>
      <c r="BR54" s="1054"/>
      <c r="BS54" s="1054"/>
      <c r="BT54" s="1054"/>
      <c r="BU54" s="1054"/>
      <c r="BV54" s="1054"/>
      <c r="BW54" s="1054"/>
      <c r="BX54" s="1054"/>
      <c r="BY54" s="1054"/>
      <c r="BZ54" s="1054"/>
      <c r="CA54" s="1054"/>
      <c r="CB54" s="1054"/>
      <c r="CC54" s="1054"/>
      <c r="CD54" s="1054"/>
      <c r="CE54" s="1054"/>
      <c r="CF54" s="1054"/>
      <c r="CG54" s="1054"/>
      <c r="CH54" s="1054"/>
      <c r="CI54" s="1054"/>
      <c r="CJ54" s="1054"/>
      <c r="CK54" s="1054"/>
      <c r="CL54" s="1054"/>
      <c r="CM54" s="1054"/>
      <c r="CN54" s="1054"/>
      <c r="CO54" s="1054"/>
      <c r="CP54" s="1054"/>
      <c r="CQ54" s="1054"/>
      <c r="CR54" s="1054"/>
      <c r="CS54" s="1054"/>
      <c r="CT54" s="1054"/>
      <c r="CV54" s="1048"/>
      <c r="CW54" s="1051" t="s">
        <v>71</v>
      </c>
      <c r="CX54" s="1051"/>
      <c r="CY54" s="1051"/>
      <c r="CZ54" s="1051"/>
      <c r="DA54" s="1051"/>
      <c r="DB54" s="1051"/>
      <c r="DC54" s="1051"/>
      <c r="DD54" s="1051"/>
      <c r="DE54" s="1051"/>
      <c r="DF54" s="1051"/>
      <c r="DG54" s="1051"/>
      <c r="DH54" s="1051"/>
      <c r="DI54" s="1051"/>
      <c r="DJ54" s="1051"/>
      <c r="DK54" s="1051"/>
      <c r="DL54" s="1051"/>
      <c r="DM54" s="1051"/>
      <c r="DN54" s="1051"/>
      <c r="DO54" s="1051"/>
      <c r="DP54" s="1051"/>
      <c r="DQ54" s="1051"/>
      <c r="DR54" s="1051"/>
      <c r="DS54" s="1051"/>
      <c r="DT54" s="1051"/>
      <c r="DU54" s="1051"/>
      <c r="DV54" s="1051"/>
      <c r="DW54" s="1051"/>
      <c r="DX54" s="1051"/>
      <c r="DY54" s="1051"/>
      <c r="DZ54" s="1051"/>
      <c r="EA54" s="1051"/>
      <c r="EB54" s="1051"/>
      <c r="EC54" s="1051"/>
      <c r="ED54" s="1051"/>
      <c r="EE54" s="1051"/>
      <c r="EF54" s="1051"/>
      <c r="EG54" s="1051"/>
      <c r="EH54" s="1051"/>
      <c r="EI54" s="1051"/>
      <c r="EJ54" s="1051"/>
      <c r="EK54" s="1051"/>
      <c r="EL54" s="1051"/>
      <c r="EM54" s="1051"/>
      <c r="EN54" s="1051"/>
      <c r="EO54" s="1051"/>
      <c r="EP54" s="1051"/>
      <c r="EQ54" s="1051"/>
      <c r="ER54" s="1051"/>
      <c r="ES54" s="918" t="s">
        <v>70</v>
      </c>
      <c r="ET54" s="918"/>
      <c r="EU54" s="918"/>
      <c r="EV54" s="918"/>
      <c r="EW54" s="918"/>
      <c r="EX54" s="918"/>
      <c r="EY54" s="918"/>
      <c r="EZ54" s="918"/>
      <c r="FA54" s="918"/>
      <c r="FB54" s="918"/>
      <c r="FC54" s="918"/>
      <c r="FD54" s="918"/>
      <c r="FE54" s="918"/>
      <c r="FF54" s="918"/>
      <c r="FG54" s="918"/>
      <c r="FH54" s="918"/>
      <c r="FI54" s="918"/>
      <c r="FJ54" s="918"/>
      <c r="FK54" s="918"/>
      <c r="FL54" s="918"/>
      <c r="FM54" s="918"/>
      <c r="FN54" s="918"/>
      <c r="FO54" s="918"/>
      <c r="FP54" s="918"/>
      <c r="FQ54" s="918"/>
      <c r="FR54" s="918"/>
      <c r="FS54" s="918"/>
      <c r="FT54" s="918"/>
      <c r="FU54" s="918"/>
      <c r="FV54" s="918"/>
      <c r="FW54" s="918"/>
      <c r="FX54" s="918"/>
      <c r="FY54" s="918"/>
      <c r="FZ54" s="918"/>
      <c r="GA54" s="918"/>
      <c r="GB54" s="918"/>
      <c r="GC54" s="918"/>
      <c r="GD54" s="918"/>
      <c r="GE54" s="918"/>
      <c r="GF54" s="918"/>
      <c r="GG54" s="918"/>
      <c r="GH54" s="918"/>
      <c r="GI54" s="918"/>
      <c r="GJ54" s="918"/>
      <c r="GK54" s="918"/>
      <c r="GL54" s="918"/>
      <c r="GM54" s="918"/>
      <c r="GN54" s="918"/>
      <c r="GO54" s="918"/>
    </row>
    <row r="55" spans="1:197" ht="6.75" customHeight="1" x14ac:dyDescent="0.2">
      <c r="A55" s="1049"/>
      <c r="B55" s="1052"/>
      <c r="C55" s="1052"/>
      <c r="D55" s="1052"/>
      <c r="E55" s="1052"/>
      <c r="F55" s="1052"/>
      <c r="G55" s="1052"/>
      <c r="H55" s="1052"/>
      <c r="I55" s="1052"/>
      <c r="J55" s="1052"/>
      <c r="K55" s="1052"/>
      <c r="L55" s="1052"/>
      <c r="M55" s="1052"/>
      <c r="N55" s="1052"/>
      <c r="O55" s="1052"/>
      <c r="P55" s="1052"/>
      <c r="Q55" s="1052"/>
      <c r="R55" s="1052"/>
      <c r="S55" s="1052"/>
      <c r="T55" s="1052"/>
      <c r="U55" s="1052"/>
      <c r="V55" s="1052"/>
      <c r="W55" s="1052"/>
      <c r="X55" s="1052"/>
      <c r="Y55" s="1052"/>
      <c r="Z55" s="1052"/>
      <c r="AA55" s="1052"/>
      <c r="AB55" s="1052"/>
      <c r="AC55" s="1052"/>
      <c r="AD55" s="1052"/>
      <c r="AE55" s="1052"/>
      <c r="AF55" s="1052"/>
      <c r="AG55" s="1052"/>
      <c r="AH55" s="1052"/>
      <c r="AI55" s="1052"/>
      <c r="AJ55" s="1052"/>
      <c r="AK55" s="1052"/>
      <c r="AL55" s="1052"/>
      <c r="AM55" s="1052"/>
      <c r="AN55" s="1052"/>
      <c r="AO55" s="1052"/>
      <c r="AP55" s="1052"/>
      <c r="AQ55" s="1052"/>
      <c r="AR55" s="1052"/>
      <c r="AS55" s="1052"/>
      <c r="AT55" s="1052"/>
      <c r="AU55" s="1052"/>
      <c r="AV55" s="1052"/>
      <c r="AW55" s="1052"/>
      <c r="AX55" s="1055"/>
      <c r="AY55" s="1055"/>
      <c r="AZ55" s="1055"/>
      <c r="BA55" s="1055"/>
      <c r="BB55" s="1055"/>
      <c r="BC55" s="1055"/>
      <c r="BD55" s="1055"/>
      <c r="BE55" s="1055"/>
      <c r="BF55" s="1055"/>
      <c r="BG55" s="1055"/>
      <c r="BH55" s="1055"/>
      <c r="BI55" s="1055"/>
      <c r="BJ55" s="1055"/>
      <c r="BK55" s="1055"/>
      <c r="BL55" s="1055"/>
      <c r="BM55" s="1055"/>
      <c r="BN55" s="1055"/>
      <c r="BO55" s="1055"/>
      <c r="BP55" s="1055"/>
      <c r="BQ55" s="1055"/>
      <c r="BR55" s="1055"/>
      <c r="BS55" s="1055"/>
      <c r="BT55" s="1055"/>
      <c r="BU55" s="1055"/>
      <c r="BV55" s="1055"/>
      <c r="BW55" s="1055"/>
      <c r="BX55" s="1055"/>
      <c r="BY55" s="1055"/>
      <c r="BZ55" s="1055"/>
      <c r="CA55" s="1055"/>
      <c r="CB55" s="1055"/>
      <c r="CC55" s="1055"/>
      <c r="CD55" s="1055"/>
      <c r="CE55" s="1055"/>
      <c r="CF55" s="1055"/>
      <c r="CG55" s="1055"/>
      <c r="CH55" s="1055"/>
      <c r="CI55" s="1055"/>
      <c r="CJ55" s="1055"/>
      <c r="CK55" s="1055"/>
      <c r="CL55" s="1055"/>
      <c r="CM55" s="1055"/>
      <c r="CN55" s="1055"/>
      <c r="CO55" s="1055"/>
      <c r="CP55" s="1055"/>
      <c r="CQ55" s="1055"/>
      <c r="CR55" s="1055"/>
      <c r="CS55" s="1055"/>
      <c r="CT55" s="1055"/>
      <c r="CV55" s="1049"/>
      <c r="CW55" s="1052"/>
      <c r="CX55" s="1052"/>
      <c r="CY55" s="1052"/>
      <c r="CZ55" s="1052"/>
      <c r="DA55" s="1052"/>
      <c r="DB55" s="1052"/>
      <c r="DC55" s="1052"/>
      <c r="DD55" s="1052"/>
      <c r="DE55" s="1052"/>
      <c r="DF55" s="1052"/>
      <c r="DG55" s="1052"/>
      <c r="DH55" s="1052"/>
      <c r="DI55" s="1052"/>
      <c r="DJ55" s="1052"/>
      <c r="DK55" s="1052"/>
      <c r="DL55" s="1052"/>
      <c r="DM55" s="1052"/>
      <c r="DN55" s="1052"/>
      <c r="DO55" s="1052"/>
      <c r="DP55" s="1052"/>
      <c r="DQ55" s="1052"/>
      <c r="DR55" s="1052"/>
      <c r="DS55" s="1052"/>
      <c r="DT55" s="1052"/>
      <c r="DU55" s="1052"/>
      <c r="DV55" s="1052"/>
      <c r="DW55" s="1052"/>
      <c r="DX55" s="1052"/>
      <c r="DY55" s="1052"/>
      <c r="DZ55" s="1052"/>
      <c r="EA55" s="1052"/>
      <c r="EB55" s="1052"/>
      <c r="EC55" s="1052"/>
      <c r="ED55" s="1052"/>
      <c r="EE55" s="1052"/>
      <c r="EF55" s="1052"/>
      <c r="EG55" s="1052"/>
      <c r="EH55" s="1052"/>
      <c r="EI55" s="1052"/>
      <c r="EJ55" s="1052"/>
      <c r="EK55" s="1052"/>
      <c r="EL55" s="1052"/>
      <c r="EM55" s="1052"/>
      <c r="EN55" s="1052"/>
      <c r="EO55" s="1052"/>
      <c r="EP55" s="1052"/>
      <c r="EQ55" s="1052"/>
      <c r="ER55" s="1052"/>
      <c r="ES55" s="919"/>
      <c r="ET55" s="919"/>
      <c r="EU55" s="919"/>
      <c r="EV55" s="919"/>
      <c r="EW55" s="919"/>
      <c r="EX55" s="919"/>
      <c r="EY55" s="919"/>
      <c r="EZ55" s="919"/>
      <c r="FA55" s="919"/>
      <c r="FB55" s="919"/>
      <c r="FC55" s="919"/>
      <c r="FD55" s="919"/>
      <c r="FE55" s="919"/>
      <c r="FF55" s="919"/>
      <c r="FG55" s="919"/>
      <c r="FH55" s="919"/>
      <c r="FI55" s="919"/>
      <c r="FJ55" s="919"/>
      <c r="FK55" s="919"/>
      <c r="FL55" s="919"/>
      <c r="FM55" s="919"/>
      <c r="FN55" s="919"/>
      <c r="FO55" s="919"/>
      <c r="FP55" s="919"/>
      <c r="FQ55" s="919"/>
      <c r="FR55" s="919"/>
      <c r="FS55" s="919"/>
      <c r="FT55" s="919"/>
      <c r="FU55" s="919"/>
      <c r="FV55" s="919"/>
      <c r="FW55" s="919"/>
      <c r="FX55" s="919"/>
      <c r="FY55" s="919"/>
      <c r="FZ55" s="919"/>
      <c r="GA55" s="919"/>
      <c r="GB55" s="919"/>
      <c r="GC55" s="919"/>
      <c r="GD55" s="919"/>
      <c r="GE55" s="919"/>
      <c r="GF55" s="919"/>
      <c r="GG55" s="919"/>
      <c r="GH55" s="919"/>
      <c r="GI55" s="919"/>
      <c r="GJ55" s="919"/>
      <c r="GK55" s="919"/>
      <c r="GL55" s="919"/>
      <c r="GM55" s="919"/>
      <c r="GN55" s="919"/>
      <c r="GO55" s="919"/>
    </row>
    <row r="56" spans="1:197" ht="6.75" customHeight="1" x14ac:dyDescent="0.2">
      <c r="A56" s="1050"/>
      <c r="B56" s="1053"/>
      <c r="C56" s="1053"/>
      <c r="D56" s="1053"/>
      <c r="E56" s="1053"/>
      <c r="F56" s="1053"/>
      <c r="G56" s="1053"/>
      <c r="H56" s="1053"/>
      <c r="I56" s="1053"/>
      <c r="J56" s="1053"/>
      <c r="K56" s="1053"/>
      <c r="L56" s="1053"/>
      <c r="M56" s="1053"/>
      <c r="N56" s="1053"/>
      <c r="O56" s="1053"/>
      <c r="P56" s="1053"/>
      <c r="Q56" s="1053"/>
      <c r="R56" s="1053"/>
      <c r="S56" s="1053"/>
      <c r="T56" s="1053"/>
      <c r="U56" s="1053"/>
      <c r="V56" s="1053"/>
      <c r="W56" s="1053"/>
      <c r="X56" s="1053"/>
      <c r="Y56" s="1053"/>
      <c r="Z56" s="1053"/>
      <c r="AA56" s="1053"/>
      <c r="AB56" s="1053"/>
      <c r="AC56" s="1053"/>
      <c r="AD56" s="1053"/>
      <c r="AE56" s="1053"/>
      <c r="AF56" s="1053"/>
      <c r="AG56" s="1053"/>
      <c r="AH56" s="1053"/>
      <c r="AI56" s="1053"/>
      <c r="AJ56" s="1053"/>
      <c r="AK56" s="1053"/>
      <c r="AL56" s="1053"/>
      <c r="AM56" s="1053"/>
      <c r="AN56" s="1053"/>
      <c r="AO56" s="1053"/>
      <c r="AP56" s="1053"/>
      <c r="AQ56" s="1053"/>
      <c r="AR56" s="1053"/>
      <c r="AS56" s="1053"/>
      <c r="AT56" s="1053"/>
      <c r="AU56" s="1053"/>
      <c r="AV56" s="1053"/>
      <c r="AW56" s="1053"/>
      <c r="AX56" s="1056"/>
      <c r="AY56" s="1056"/>
      <c r="AZ56" s="1056"/>
      <c r="BA56" s="1056"/>
      <c r="BB56" s="1056"/>
      <c r="BC56" s="1056"/>
      <c r="BD56" s="1056"/>
      <c r="BE56" s="1056"/>
      <c r="BF56" s="1056"/>
      <c r="BG56" s="1056"/>
      <c r="BH56" s="1056"/>
      <c r="BI56" s="1056"/>
      <c r="BJ56" s="1056"/>
      <c r="BK56" s="1056"/>
      <c r="BL56" s="1056"/>
      <c r="BM56" s="1056"/>
      <c r="BN56" s="1056"/>
      <c r="BO56" s="1056"/>
      <c r="BP56" s="1056"/>
      <c r="BQ56" s="1056"/>
      <c r="BR56" s="1056"/>
      <c r="BS56" s="1056"/>
      <c r="BT56" s="1056"/>
      <c r="BU56" s="1056"/>
      <c r="BV56" s="1056"/>
      <c r="BW56" s="1056"/>
      <c r="BX56" s="1056"/>
      <c r="BY56" s="1056"/>
      <c r="BZ56" s="1056"/>
      <c r="CA56" s="1056"/>
      <c r="CB56" s="1056"/>
      <c r="CC56" s="1056"/>
      <c r="CD56" s="1056"/>
      <c r="CE56" s="1056"/>
      <c r="CF56" s="1056"/>
      <c r="CG56" s="1056"/>
      <c r="CH56" s="1056"/>
      <c r="CI56" s="1056"/>
      <c r="CJ56" s="1056"/>
      <c r="CK56" s="1056"/>
      <c r="CL56" s="1056"/>
      <c r="CM56" s="1056"/>
      <c r="CN56" s="1056"/>
      <c r="CO56" s="1056"/>
      <c r="CP56" s="1056"/>
      <c r="CQ56" s="1056"/>
      <c r="CR56" s="1056"/>
      <c r="CS56" s="1056"/>
      <c r="CT56" s="1056"/>
      <c r="CV56" s="1050"/>
      <c r="CW56" s="1053"/>
      <c r="CX56" s="1053"/>
      <c r="CY56" s="1053"/>
      <c r="CZ56" s="1053"/>
      <c r="DA56" s="1053"/>
      <c r="DB56" s="1053"/>
      <c r="DC56" s="1053"/>
      <c r="DD56" s="1053"/>
      <c r="DE56" s="1053"/>
      <c r="DF56" s="1053"/>
      <c r="DG56" s="1053"/>
      <c r="DH56" s="1053"/>
      <c r="DI56" s="1053"/>
      <c r="DJ56" s="1053"/>
      <c r="DK56" s="1053"/>
      <c r="DL56" s="1053"/>
      <c r="DM56" s="1053"/>
      <c r="DN56" s="1053"/>
      <c r="DO56" s="1053"/>
      <c r="DP56" s="1053"/>
      <c r="DQ56" s="1053"/>
      <c r="DR56" s="1053"/>
      <c r="DS56" s="1053"/>
      <c r="DT56" s="1053"/>
      <c r="DU56" s="1053"/>
      <c r="DV56" s="1053"/>
      <c r="DW56" s="1053"/>
      <c r="DX56" s="1053"/>
      <c r="DY56" s="1053"/>
      <c r="DZ56" s="1053"/>
      <c r="EA56" s="1053"/>
      <c r="EB56" s="1053"/>
      <c r="EC56" s="1053"/>
      <c r="ED56" s="1053"/>
      <c r="EE56" s="1053"/>
      <c r="EF56" s="1053"/>
      <c r="EG56" s="1053"/>
      <c r="EH56" s="1053"/>
      <c r="EI56" s="1053"/>
      <c r="EJ56" s="1053"/>
      <c r="EK56" s="1053"/>
      <c r="EL56" s="1053"/>
      <c r="EM56" s="1053"/>
      <c r="EN56" s="1053"/>
      <c r="EO56" s="1053"/>
      <c r="EP56" s="1053"/>
      <c r="EQ56" s="1053"/>
      <c r="ER56" s="1053"/>
      <c r="ES56" s="920"/>
      <c r="ET56" s="920"/>
      <c r="EU56" s="920"/>
      <c r="EV56" s="920"/>
      <c r="EW56" s="920"/>
      <c r="EX56" s="920"/>
      <c r="EY56" s="920"/>
      <c r="EZ56" s="920"/>
      <c r="FA56" s="920"/>
      <c r="FB56" s="920"/>
      <c r="FC56" s="920"/>
      <c r="FD56" s="920"/>
      <c r="FE56" s="920"/>
      <c r="FF56" s="920"/>
      <c r="FG56" s="920"/>
      <c r="FH56" s="920"/>
      <c r="FI56" s="920"/>
      <c r="FJ56" s="920"/>
      <c r="FK56" s="920"/>
      <c r="FL56" s="920"/>
      <c r="FM56" s="920"/>
      <c r="FN56" s="920"/>
      <c r="FO56" s="920"/>
      <c r="FP56" s="920"/>
      <c r="FQ56" s="920"/>
      <c r="FR56" s="920"/>
      <c r="FS56" s="920"/>
      <c r="FT56" s="920"/>
      <c r="FU56" s="920"/>
      <c r="FV56" s="920"/>
      <c r="FW56" s="920"/>
      <c r="FX56" s="920"/>
      <c r="FY56" s="920"/>
      <c r="FZ56" s="920"/>
      <c r="GA56" s="920"/>
      <c r="GB56" s="920"/>
      <c r="GC56" s="920"/>
      <c r="GD56" s="920"/>
      <c r="GE56" s="920"/>
      <c r="GF56" s="920"/>
      <c r="GG56" s="920"/>
      <c r="GH56" s="920"/>
      <c r="GI56" s="920"/>
      <c r="GJ56" s="920"/>
      <c r="GK56" s="920"/>
      <c r="GL56" s="920"/>
      <c r="GM56" s="920"/>
      <c r="GN56" s="920"/>
      <c r="GO56" s="920"/>
    </row>
    <row r="57" spans="1:197" ht="3.75" customHeight="1" x14ac:dyDescent="0.25">
      <c r="A57" s="741"/>
      <c r="B57" s="742"/>
      <c r="C57" s="742"/>
      <c r="D57" s="742"/>
      <c r="E57" s="742"/>
      <c r="F57" s="742"/>
      <c r="G57" s="742"/>
      <c r="H57" s="742"/>
      <c r="I57" s="742"/>
      <c r="J57" s="742"/>
      <c r="K57" s="742"/>
      <c r="L57" s="742"/>
      <c r="M57" s="742"/>
      <c r="N57" s="742"/>
      <c r="O57" s="742"/>
      <c r="P57" s="742"/>
      <c r="Q57" s="742"/>
      <c r="R57" s="742"/>
      <c r="S57" s="742"/>
      <c r="T57" s="742"/>
      <c r="U57" s="742"/>
      <c r="V57" s="742"/>
      <c r="W57" s="742"/>
      <c r="X57" s="742"/>
      <c r="Y57" s="742"/>
      <c r="Z57" s="742"/>
      <c r="AA57" s="742"/>
      <c r="AB57" s="742"/>
      <c r="AC57" s="742"/>
      <c r="AD57" s="742"/>
      <c r="AE57" s="742"/>
      <c r="AF57" s="742"/>
      <c r="AG57" s="742"/>
      <c r="AH57" s="742"/>
      <c r="AI57" s="742"/>
      <c r="AJ57" s="742"/>
      <c r="AK57" s="742"/>
      <c r="AL57" s="742"/>
      <c r="AM57" s="742"/>
      <c r="AN57" s="742"/>
      <c r="AO57" s="742"/>
      <c r="AP57" s="742"/>
      <c r="AQ57" s="742"/>
      <c r="AR57" s="742"/>
      <c r="AS57" s="742"/>
      <c r="AT57" s="742"/>
      <c r="AU57" s="742"/>
      <c r="AV57" s="742"/>
      <c r="AW57" s="742"/>
      <c r="AX57" s="741"/>
      <c r="AY57" s="742"/>
      <c r="AZ57" s="742"/>
      <c r="BA57" s="742"/>
      <c r="BB57" s="742"/>
      <c r="BC57" s="742"/>
      <c r="BD57" s="742"/>
      <c r="BE57" s="742"/>
      <c r="BF57" s="742"/>
      <c r="BG57" s="742"/>
      <c r="BH57" s="742"/>
      <c r="BI57" s="742"/>
      <c r="BJ57" s="742"/>
      <c r="BK57" s="742"/>
      <c r="BL57" s="742"/>
      <c r="BM57" s="742"/>
      <c r="BN57" s="742"/>
      <c r="BO57" s="742"/>
      <c r="BP57" s="742"/>
      <c r="BQ57" s="742"/>
      <c r="BR57" s="742"/>
      <c r="BS57" s="742"/>
      <c r="BT57" s="742"/>
      <c r="BU57" s="742"/>
      <c r="BV57" s="742"/>
      <c r="BW57" s="742"/>
      <c r="BX57" s="742"/>
      <c r="BY57" s="742"/>
      <c r="BZ57" s="742"/>
      <c r="CA57" s="742"/>
      <c r="CB57" s="742"/>
      <c r="CC57" s="742"/>
      <c r="CD57" s="742"/>
      <c r="CE57" s="742"/>
      <c r="CF57" s="742"/>
      <c r="CG57" s="742"/>
      <c r="CH57" s="742"/>
      <c r="CI57" s="742"/>
      <c r="CJ57" s="742"/>
      <c r="CK57" s="742"/>
      <c r="CL57" s="742"/>
      <c r="CM57" s="742"/>
      <c r="CN57" s="742"/>
      <c r="CO57" s="742"/>
      <c r="CP57" s="742"/>
      <c r="CQ57" s="742"/>
      <c r="CR57" s="742"/>
      <c r="CS57" s="742"/>
      <c r="CT57" s="742"/>
      <c r="CV57" s="741"/>
      <c r="CW57" s="742"/>
      <c r="CX57" s="742"/>
      <c r="CY57" s="742"/>
      <c r="CZ57" s="742"/>
      <c r="DA57" s="742"/>
      <c r="DB57" s="742"/>
      <c r="DC57" s="742"/>
      <c r="DD57" s="742"/>
      <c r="DE57" s="742"/>
      <c r="DF57" s="742"/>
      <c r="DG57" s="742"/>
      <c r="DH57" s="742"/>
      <c r="DI57" s="742"/>
      <c r="DJ57" s="742"/>
      <c r="DK57" s="742"/>
      <c r="DL57" s="742"/>
      <c r="DM57" s="742"/>
      <c r="DN57" s="742"/>
      <c r="DO57" s="742"/>
      <c r="DP57" s="742"/>
      <c r="DQ57" s="742"/>
      <c r="DR57" s="742"/>
      <c r="DS57" s="742"/>
      <c r="DT57" s="742"/>
      <c r="DU57" s="742"/>
      <c r="DV57" s="742"/>
      <c r="DW57" s="742"/>
      <c r="DX57" s="742"/>
      <c r="DY57" s="742"/>
      <c r="DZ57" s="742"/>
      <c r="EA57" s="742"/>
      <c r="EB57" s="742"/>
      <c r="EC57" s="742"/>
      <c r="ED57" s="742"/>
      <c r="EE57" s="742"/>
      <c r="EF57" s="742"/>
      <c r="EG57" s="742"/>
      <c r="EH57" s="742"/>
      <c r="EI57" s="742"/>
      <c r="EJ57" s="742"/>
      <c r="EK57" s="742"/>
      <c r="EL57" s="742"/>
      <c r="EM57" s="742"/>
      <c r="EN57" s="742"/>
      <c r="EO57" s="742"/>
      <c r="EP57" s="742"/>
      <c r="EQ57" s="742"/>
      <c r="ER57" s="742"/>
      <c r="ES57" s="741"/>
      <c r="ET57" s="742"/>
      <c r="EU57" s="742"/>
      <c r="EV57" s="742"/>
      <c r="EW57" s="742"/>
      <c r="EX57" s="742"/>
      <c r="EY57" s="742"/>
      <c r="EZ57" s="742"/>
      <c r="FA57" s="742"/>
      <c r="FB57" s="742"/>
      <c r="FC57" s="742"/>
      <c r="FD57" s="742"/>
      <c r="FE57" s="742"/>
      <c r="FF57" s="742"/>
      <c r="FG57" s="742"/>
      <c r="FH57" s="742"/>
      <c r="FI57" s="742"/>
      <c r="FJ57" s="742"/>
      <c r="FK57" s="742"/>
      <c r="FL57" s="742"/>
      <c r="FM57" s="742"/>
      <c r="FN57" s="742"/>
      <c r="FO57" s="742"/>
      <c r="FP57" s="742"/>
      <c r="FQ57" s="742"/>
      <c r="FR57" s="742"/>
      <c r="FS57" s="742"/>
      <c r="FT57" s="742"/>
      <c r="FU57" s="742"/>
      <c r="FV57" s="742"/>
      <c r="FW57" s="742"/>
      <c r="FX57" s="742"/>
      <c r="FY57" s="742"/>
      <c r="FZ57" s="742"/>
      <c r="GA57" s="742"/>
      <c r="GB57" s="742"/>
      <c r="GC57" s="742"/>
      <c r="GD57" s="742"/>
      <c r="GE57" s="742"/>
      <c r="GF57" s="742"/>
      <c r="GG57" s="742"/>
      <c r="GH57" s="742"/>
      <c r="GI57" s="742"/>
      <c r="GJ57" s="742"/>
      <c r="GK57" s="742"/>
      <c r="GL57" s="742"/>
      <c r="GM57" s="742"/>
      <c r="GN57" s="742"/>
      <c r="GO57" s="742"/>
    </row>
    <row r="58" spans="1:197" ht="5.25" customHeight="1" x14ac:dyDescent="0.25">
      <c r="A58" s="1013" t="str">
        <f>'ANNUAL SUMMARY'!$B$5</f>
        <v>MANUFACTURER &amp; MODEL</v>
      </c>
      <c r="B58" s="1014"/>
      <c r="C58" s="1014"/>
      <c r="D58" s="1014"/>
      <c r="E58" s="1014"/>
      <c r="F58" s="1014"/>
      <c r="G58" s="1014"/>
      <c r="H58" s="1014"/>
      <c r="I58" s="1014"/>
      <c r="J58" s="1014"/>
      <c r="K58" s="1019"/>
      <c r="L58" s="1019"/>
      <c r="M58" s="1019"/>
      <c r="N58" s="1019"/>
      <c r="O58" s="1019"/>
      <c r="P58" s="1019"/>
      <c r="Q58" s="1019"/>
      <c r="R58" s="1019"/>
      <c r="S58" s="1019"/>
      <c r="T58" s="1019"/>
      <c r="U58" s="1019"/>
      <c r="V58" s="1019"/>
      <c r="W58" s="1019"/>
      <c r="X58" s="1019"/>
      <c r="Y58" s="1019"/>
      <c r="Z58" s="1019"/>
      <c r="AA58" s="1019"/>
      <c r="AB58" s="1019"/>
      <c r="AC58" s="1019"/>
      <c r="AD58" s="1019"/>
      <c r="AE58" s="1019"/>
      <c r="AF58" s="1019"/>
      <c r="AG58" s="1019"/>
      <c r="AH58" s="1019"/>
      <c r="AI58" s="1019"/>
      <c r="AJ58" s="1019"/>
      <c r="AK58" s="1019"/>
      <c r="AL58" s="1019"/>
      <c r="AM58" s="1019"/>
      <c r="AN58" s="1019"/>
      <c r="AO58" s="1019"/>
      <c r="AP58" s="1019"/>
      <c r="AQ58" s="1019"/>
      <c r="AR58" s="1019"/>
      <c r="AS58" s="1019"/>
      <c r="AT58" s="1019"/>
      <c r="AU58" s="1019"/>
      <c r="AV58" s="1019"/>
      <c r="AW58" s="744"/>
      <c r="AX58" s="1013" t="str">
        <f>'ANNUAL SUMMARY'!$B$5</f>
        <v>MANUFACTURER &amp; MODEL</v>
      </c>
      <c r="AY58" s="1014"/>
      <c r="AZ58" s="1014"/>
      <c r="BA58" s="1014"/>
      <c r="BB58" s="1014"/>
      <c r="BC58" s="1014"/>
      <c r="BD58" s="1014"/>
      <c r="BE58" s="1014"/>
      <c r="BF58" s="1014"/>
      <c r="BG58" s="1014"/>
      <c r="BH58" s="1019"/>
      <c r="BI58" s="1019"/>
      <c r="BJ58" s="1019"/>
      <c r="BK58" s="1019"/>
      <c r="BL58" s="1019"/>
      <c r="BM58" s="1019"/>
      <c r="BN58" s="1019"/>
      <c r="BO58" s="1019"/>
      <c r="BP58" s="1019"/>
      <c r="BQ58" s="1019"/>
      <c r="BR58" s="1019"/>
      <c r="BS58" s="1019"/>
      <c r="BT58" s="1019"/>
      <c r="BU58" s="1019"/>
      <c r="BV58" s="1019"/>
      <c r="BW58" s="1019"/>
      <c r="BX58" s="1019"/>
      <c r="BY58" s="1019"/>
      <c r="BZ58" s="1019"/>
      <c r="CA58" s="1019"/>
      <c r="CB58" s="1019"/>
      <c r="CC58" s="1019"/>
      <c r="CD58" s="1019"/>
      <c r="CE58" s="1019"/>
      <c r="CF58" s="1019"/>
      <c r="CG58" s="1019"/>
      <c r="CH58" s="1019"/>
      <c r="CI58" s="1019"/>
      <c r="CJ58" s="1019"/>
      <c r="CK58" s="1019"/>
      <c r="CL58" s="1019"/>
      <c r="CM58" s="1019"/>
      <c r="CN58" s="1019"/>
      <c r="CO58" s="1019"/>
      <c r="CP58" s="1019"/>
      <c r="CQ58" s="1019"/>
      <c r="CR58" s="1019"/>
      <c r="CS58" s="1019"/>
      <c r="CT58" s="744"/>
      <c r="CV58" s="1013" t="str">
        <f>'ANNUAL SUMMARY'!$B$5</f>
        <v>MANUFACTURER &amp; MODEL</v>
      </c>
      <c r="CW58" s="1014"/>
      <c r="CX58" s="1014"/>
      <c r="CY58" s="1014"/>
      <c r="CZ58" s="1014"/>
      <c r="DA58" s="1014"/>
      <c r="DB58" s="1014"/>
      <c r="DC58" s="1014"/>
      <c r="DD58" s="1014"/>
      <c r="DE58" s="1014"/>
      <c r="DF58" s="1019"/>
      <c r="DG58" s="1019"/>
      <c r="DH58" s="1019"/>
      <c r="DI58" s="1019"/>
      <c r="DJ58" s="1019"/>
      <c r="DK58" s="1019"/>
      <c r="DL58" s="1019"/>
      <c r="DM58" s="1019"/>
      <c r="DN58" s="1019"/>
      <c r="DO58" s="1019"/>
      <c r="DP58" s="1019"/>
      <c r="DQ58" s="1019"/>
      <c r="DR58" s="1019"/>
      <c r="DS58" s="1019"/>
      <c r="DT58" s="1019"/>
      <c r="DU58" s="1019"/>
      <c r="DV58" s="1019"/>
      <c r="DW58" s="1019"/>
      <c r="DX58" s="1019"/>
      <c r="DY58" s="1019"/>
      <c r="DZ58" s="1019"/>
      <c r="EA58" s="1019"/>
      <c r="EB58" s="1019"/>
      <c r="EC58" s="1019"/>
      <c r="ED58" s="1019"/>
      <c r="EE58" s="1019"/>
      <c r="EF58" s="1019"/>
      <c r="EG58" s="1019"/>
      <c r="EH58" s="1019"/>
      <c r="EI58" s="1019"/>
      <c r="EJ58" s="1019"/>
      <c r="EK58" s="1019"/>
      <c r="EL58" s="1019"/>
      <c r="EM58" s="1019"/>
      <c r="EN58" s="1019"/>
      <c r="EO58" s="1019"/>
      <c r="EP58" s="1019"/>
      <c r="EQ58" s="1019"/>
      <c r="ER58" s="744"/>
      <c r="ES58" s="1013" t="str">
        <f>'ANNUAL SUMMARY'!$B$5</f>
        <v>MANUFACTURER &amp; MODEL</v>
      </c>
      <c r="ET58" s="1014"/>
      <c r="EU58" s="1014"/>
      <c r="EV58" s="1014"/>
      <c r="EW58" s="1014"/>
      <c r="EX58" s="1014"/>
      <c r="EY58" s="1014"/>
      <c r="EZ58" s="1014"/>
      <c r="FA58" s="1014"/>
      <c r="FB58" s="1014"/>
      <c r="FC58" s="1019"/>
      <c r="FD58" s="1019"/>
      <c r="FE58" s="1019"/>
      <c r="FF58" s="1019"/>
      <c r="FG58" s="1019"/>
      <c r="FH58" s="1019"/>
      <c r="FI58" s="1019"/>
      <c r="FJ58" s="1019"/>
      <c r="FK58" s="1019"/>
      <c r="FL58" s="1019"/>
      <c r="FM58" s="1019"/>
      <c r="FN58" s="1019"/>
      <c r="FO58" s="1019"/>
      <c r="FP58" s="1019"/>
      <c r="FQ58" s="1019"/>
      <c r="FR58" s="1019"/>
      <c r="FS58" s="1019"/>
      <c r="FT58" s="1019"/>
      <c r="FU58" s="1019"/>
      <c r="FV58" s="1019"/>
      <c r="FW58" s="1019"/>
      <c r="FX58" s="1019"/>
      <c r="FY58" s="1019"/>
      <c r="FZ58" s="1019"/>
      <c r="GA58" s="1019"/>
      <c r="GB58" s="1019"/>
      <c r="GC58" s="1019"/>
      <c r="GD58" s="1019"/>
      <c r="GE58" s="1019"/>
      <c r="GF58" s="1019"/>
      <c r="GG58" s="1019"/>
      <c r="GH58" s="1019"/>
      <c r="GI58" s="1019"/>
      <c r="GJ58" s="1019"/>
      <c r="GK58" s="1019"/>
      <c r="GL58" s="1019"/>
      <c r="GM58" s="1019"/>
      <c r="GN58" s="1019"/>
      <c r="GO58" s="744"/>
    </row>
    <row r="59" spans="1:197" ht="11.25" customHeight="1" x14ac:dyDescent="0.2">
      <c r="A59" s="1015"/>
      <c r="B59" s="1016"/>
      <c r="C59" s="1016"/>
      <c r="D59" s="1016"/>
      <c r="E59" s="1016"/>
      <c r="F59" s="1016"/>
      <c r="G59" s="1016"/>
      <c r="H59" s="1016"/>
      <c r="I59" s="1016"/>
      <c r="J59" s="1016"/>
      <c r="K59" s="807"/>
      <c r="L59" s="807"/>
      <c r="M59" s="807"/>
      <c r="N59" s="807"/>
      <c r="O59" s="807"/>
      <c r="P59" s="807"/>
      <c r="Q59" s="807"/>
      <c r="R59" s="807"/>
      <c r="S59" s="807"/>
      <c r="T59" s="807"/>
      <c r="U59" s="807"/>
      <c r="V59" s="807"/>
      <c r="W59" s="807"/>
      <c r="X59" s="807"/>
      <c r="Y59" s="807"/>
      <c r="Z59" s="807"/>
      <c r="AA59" s="807"/>
      <c r="AB59" s="807"/>
      <c r="AC59" s="807"/>
      <c r="AD59" s="1020"/>
      <c r="AE59" s="1021" t="str">
        <f>IF('FRONT PAGE'!$A$1="www.fly-logics.com","PIC",0)</f>
        <v>PIC</v>
      </c>
      <c r="AF59" s="1022"/>
      <c r="AG59" s="1022"/>
      <c r="AH59" s="1023"/>
      <c r="AI59" s="1027" t="str">
        <f>IF('FRONT PAGE'!$A$1="www.fly-logics.com","SIC",0)</f>
        <v>SIC</v>
      </c>
      <c r="AJ59" s="1022"/>
      <c r="AK59" s="1022"/>
      <c r="AL59" s="1023"/>
      <c r="AM59" s="1027" t="str">
        <f>IF('FRONT PAGE'!$A$1="www.fly-logics.com","INSTR.",0)</f>
        <v>INSTR.</v>
      </c>
      <c r="AN59" s="1022"/>
      <c r="AO59" s="1022"/>
      <c r="AP59" s="1022"/>
      <c r="AQ59" s="1027" t="str">
        <f>'ANNUAL SUMMARY'!$AR$5</f>
        <v>Landings</v>
      </c>
      <c r="AR59" s="1022"/>
      <c r="AS59" s="1022"/>
      <c r="AT59" s="1022"/>
      <c r="AU59" s="1022"/>
      <c r="AV59" s="1035"/>
      <c r="AW59" s="744"/>
      <c r="AX59" s="1015"/>
      <c r="AY59" s="1016"/>
      <c r="AZ59" s="1016"/>
      <c r="BA59" s="1016"/>
      <c r="BB59" s="1016"/>
      <c r="BC59" s="1016"/>
      <c r="BD59" s="1016"/>
      <c r="BE59" s="1016"/>
      <c r="BF59" s="1016"/>
      <c r="BG59" s="1016"/>
      <c r="BH59" s="807"/>
      <c r="BI59" s="807"/>
      <c r="BJ59" s="807"/>
      <c r="BK59" s="807"/>
      <c r="BL59" s="807"/>
      <c r="BM59" s="807"/>
      <c r="BN59" s="807"/>
      <c r="BO59" s="807"/>
      <c r="BP59" s="807"/>
      <c r="BQ59" s="807"/>
      <c r="BR59" s="807"/>
      <c r="BS59" s="807"/>
      <c r="BT59" s="807"/>
      <c r="BU59" s="807"/>
      <c r="BV59" s="807"/>
      <c r="BW59" s="807"/>
      <c r="BX59" s="807"/>
      <c r="BY59" s="807"/>
      <c r="BZ59" s="807"/>
      <c r="CA59" s="1020"/>
      <c r="CB59" s="1021" t="str">
        <f>IF('FRONT PAGE'!$A$1="www.fly-logics.com","PIC",0)</f>
        <v>PIC</v>
      </c>
      <c r="CC59" s="1022"/>
      <c r="CD59" s="1022"/>
      <c r="CE59" s="1023"/>
      <c r="CF59" s="1027" t="str">
        <f>IF('FRONT PAGE'!$A$1="www.fly-logics.com","SIC",0)</f>
        <v>SIC</v>
      </c>
      <c r="CG59" s="1022"/>
      <c r="CH59" s="1022"/>
      <c r="CI59" s="1023"/>
      <c r="CJ59" s="1027" t="str">
        <f>IF('FRONT PAGE'!$A$1="www.fly-logics.com","INSTR.",0)</f>
        <v>INSTR.</v>
      </c>
      <c r="CK59" s="1022"/>
      <c r="CL59" s="1022"/>
      <c r="CM59" s="1022"/>
      <c r="CN59" s="1027" t="str">
        <f>'ANNUAL SUMMARY'!$AR$5</f>
        <v>Landings</v>
      </c>
      <c r="CO59" s="1022"/>
      <c r="CP59" s="1022"/>
      <c r="CQ59" s="1022"/>
      <c r="CR59" s="1022"/>
      <c r="CS59" s="1035"/>
      <c r="CT59" s="744"/>
      <c r="CV59" s="1015"/>
      <c r="CW59" s="1016"/>
      <c r="CX59" s="1016"/>
      <c r="CY59" s="1016"/>
      <c r="CZ59" s="1016"/>
      <c r="DA59" s="1016"/>
      <c r="DB59" s="1016"/>
      <c r="DC59" s="1016"/>
      <c r="DD59" s="1016"/>
      <c r="DE59" s="1016"/>
      <c r="DF59" s="807"/>
      <c r="DG59" s="807"/>
      <c r="DH59" s="807"/>
      <c r="DI59" s="807"/>
      <c r="DJ59" s="807"/>
      <c r="DK59" s="807"/>
      <c r="DL59" s="807"/>
      <c r="DM59" s="807"/>
      <c r="DN59" s="807"/>
      <c r="DO59" s="807"/>
      <c r="DP59" s="807"/>
      <c r="DQ59" s="807"/>
      <c r="DR59" s="807"/>
      <c r="DS59" s="807"/>
      <c r="DT59" s="807"/>
      <c r="DU59" s="807"/>
      <c r="DV59" s="807"/>
      <c r="DW59" s="807"/>
      <c r="DX59" s="807"/>
      <c r="DY59" s="1020"/>
      <c r="DZ59" s="1021" t="str">
        <f>IF('FRONT PAGE'!$A$1="www.fly-logics.com","PIC",0)</f>
        <v>PIC</v>
      </c>
      <c r="EA59" s="1022"/>
      <c r="EB59" s="1022"/>
      <c r="EC59" s="1023"/>
      <c r="ED59" s="1027" t="str">
        <f>IF('FRONT PAGE'!$A$1="www.fly-logics.com","SIC",0)</f>
        <v>SIC</v>
      </c>
      <c r="EE59" s="1022"/>
      <c r="EF59" s="1022"/>
      <c r="EG59" s="1023"/>
      <c r="EH59" s="1027" t="str">
        <f>IF('FRONT PAGE'!$A$1="www.fly-logics.com","INSTR.",0)</f>
        <v>INSTR.</v>
      </c>
      <c r="EI59" s="1022"/>
      <c r="EJ59" s="1022"/>
      <c r="EK59" s="1022"/>
      <c r="EL59" s="1027" t="str">
        <f>'ANNUAL SUMMARY'!$AR$5</f>
        <v>Landings</v>
      </c>
      <c r="EM59" s="1022"/>
      <c r="EN59" s="1022"/>
      <c r="EO59" s="1022"/>
      <c r="EP59" s="1022"/>
      <c r="EQ59" s="1035"/>
      <c r="ER59" s="744"/>
      <c r="ES59" s="1015"/>
      <c r="ET59" s="1016"/>
      <c r="EU59" s="1016"/>
      <c r="EV59" s="1016"/>
      <c r="EW59" s="1016"/>
      <c r="EX59" s="1016"/>
      <c r="EY59" s="1016"/>
      <c r="EZ59" s="1016"/>
      <c r="FA59" s="1016"/>
      <c r="FB59" s="1016"/>
      <c r="FC59" s="807"/>
      <c r="FD59" s="807"/>
      <c r="FE59" s="807"/>
      <c r="FF59" s="807"/>
      <c r="FG59" s="807"/>
      <c r="FH59" s="807"/>
      <c r="FI59" s="807"/>
      <c r="FJ59" s="807"/>
      <c r="FK59" s="807"/>
      <c r="FL59" s="807"/>
      <c r="FM59" s="807"/>
      <c r="FN59" s="807"/>
      <c r="FO59" s="807"/>
      <c r="FP59" s="807"/>
      <c r="FQ59" s="807"/>
      <c r="FR59" s="807"/>
      <c r="FS59" s="807"/>
      <c r="FT59" s="807"/>
      <c r="FU59" s="807"/>
      <c r="FV59" s="1020"/>
      <c r="FW59" s="1021" t="str">
        <f>IF('FRONT PAGE'!$A$1="www.fly-logics.com","PIC",0)</f>
        <v>PIC</v>
      </c>
      <c r="FX59" s="1022"/>
      <c r="FY59" s="1022"/>
      <c r="FZ59" s="1023"/>
      <c r="GA59" s="1027" t="str">
        <f>IF('FRONT PAGE'!$A$1="www.fly-logics.com","SIC",0)</f>
        <v>SIC</v>
      </c>
      <c r="GB59" s="1022"/>
      <c r="GC59" s="1022"/>
      <c r="GD59" s="1023"/>
      <c r="GE59" s="1027" t="str">
        <f>IF('FRONT PAGE'!$A$1="www.fly-logics.com","INSTR.",0)</f>
        <v>INSTR.</v>
      </c>
      <c r="GF59" s="1022"/>
      <c r="GG59" s="1022"/>
      <c r="GH59" s="1022"/>
      <c r="GI59" s="1027" t="str">
        <f>'ANNUAL SUMMARY'!$AR$5</f>
        <v>Landings</v>
      </c>
      <c r="GJ59" s="1022"/>
      <c r="GK59" s="1022"/>
      <c r="GL59" s="1022"/>
      <c r="GM59" s="1022"/>
      <c r="GN59" s="1035"/>
      <c r="GO59" s="744"/>
    </row>
    <row r="60" spans="1:197" ht="5.25" customHeight="1" x14ac:dyDescent="0.2">
      <c r="A60" s="1015"/>
      <c r="B60" s="1016"/>
      <c r="C60" s="1016"/>
      <c r="D60" s="1016"/>
      <c r="E60" s="1016"/>
      <c r="F60" s="1016"/>
      <c r="G60" s="1016"/>
      <c r="H60" s="1016"/>
      <c r="I60" s="1016"/>
      <c r="J60" s="1016"/>
      <c r="K60" s="807"/>
      <c r="L60" s="807"/>
      <c r="M60" s="807"/>
      <c r="N60" s="807"/>
      <c r="O60" s="807"/>
      <c r="P60" s="807"/>
      <c r="Q60" s="807"/>
      <c r="R60" s="807"/>
      <c r="S60" s="807"/>
      <c r="T60" s="807"/>
      <c r="U60" s="807"/>
      <c r="V60" s="807"/>
      <c r="W60" s="807"/>
      <c r="X60" s="807"/>
      <c r="Y60" s="807"/>
      <c r="Z60" s="807"/>
      <c r="AA60" s="807"/>
      <c r="AB60" s="807"/>
      <c r="AC60" s="807"/>
      <c r="AD60" s="1020"/>
      <c r="AE60" s="1024"/>
      <c r="AF60" s="1025"/>
      <c r="AG60" s="1025"/>
      <c r="AH60" s="1026"/>
      <c r="AI60" s="1028"/>
      <c r="AJ60" s="1025"/>
      <c r="AK60" s="1025"/>
      <c r="AL60" s="1026"/>
      <c r="AM60" s="1028"/>
      <c r="AN60" s="1025"/>
      <c r="AO60" s="1025"/>
      <c r="AP60" s="1025"/>
      <c r="AQ60" s="1036"/>
      <c r="AR60" s="1037"/>
      <c r="AS60" s="1037"/>
      <c r="AT60" s="1037"/>
      <c r="AU60" s="1037"/>
      <c r="AV60" s="1038"/>
      <c r="AW60" s="744"/>
      <c r="AX60" s="1015"/>
      <c r="AY60" s="1016"/>
      <c r="AZ60" s="1016"/>
      <c r="BA60" s="1016"/>
      <c r="BB60" s="1016"/>
      <c r="BC60" s="1016"/>
      <c r="BD60" s="1016"/>
      <c r="BE60" s="1016"/>
      <c r="BF60" s="1016"/>
      <c r="BG60" s="1016"/>
      <c r="BH60" s="807"/>
      <c r="BI60" s="807"/>
      <c r="BJ60" s="807"/>
      <c r="BK60" s="807"/>
      <c r="BL60" s="807"/>
      <c r="BM60" s="807"/>
      <c r="BN60" s="807"/>
      <c r="BO60" s="807"/>
      <c r="BP60" s="807"/>
      <c r="BQ60" s="807"/>
      <c r="BR60" s="807"/>
      <c r="BS60" s="807"/>
      <c r="BT60" s="807"/>
      <c r="BU60" s="807"/>
      <c r="BV60" s="807"/>
      <c r="BW60" s="807"/>
      <c r="BX60" s="807"/>
      <c r="BY60" s="807"/>
      <c r="BZ60" s="807"/>
      <c r="CA60" s="1020"/>
      <c r="CB60" s="1024"/>
      <c r="CC60" s="1025"/>
      <c r="CD60" s="1025"/>
      <c r="CE60" s="1026"/>
      <c r="CF60" s="1028"/>
      <c r="CG60" s="1025"/>
      <c r="CH60" s="1025"/>
      <c r="CI60" s="1026"/>
      <c r="CJ60" s="1028"/>
      <c r="CK60" s="1025"/>
      <c r="CL60" s="1025"/>
      <c r="CM60" s="1025"/>
      <c r="CN60" s="1036"/>
      <c r="CO60" s="1037"/>
      <c r="CP60" s="1037"/>
      <c r="CQ60" s="1037"/>
      <c r="CR60" s="1037"/>
      <c r="CS60" s="1038"/>
      <c r="CT60" s="744"/>
      <c r="CV60" s="1015"/>
      <c r="CW60" s="1016"/>
      <c r="CX60" s="1016"/>
      <c r="CY60" s="1016"/>
      <c r="CZ60" s="1016"/>
      <c r="DA60" s="1016"/>
      <c r="DB60" s="1016"/>
      <c r="DC60" s="1016"/>
      <c r="DD60" s="1016"/>
      <c r="DE60" s="1016"/>
      <c r="DF60" s="807"/>
      <c r="DG60" s="807"/>
      <c r="DH60" s="807"/>
      <c r="DI60" s="807"/>
      <c r="DJ60" s="807"/>
      <c r="DK60" s="807"/>
      <c r="DL60" s="807"/>
      <c r="DM60" s="807"/>
      <c r="DN60" s="807"/>
      <c r="DO60" s="807"/>
      <c r="DP60" s="807"/>
      <c r="DQ60" s="807"/>
      <c r="DR60" s="807"/>
      <c r="DS60" s="807"/>
      <c r="DT60" s="807"/>
      <c r="DU60" s="807"/>
      <c r="DV60" s="807"/>
      <c r="DW60" s="807"/>
      <c r="DX60" s="807"/>
      <c r="DY60" s="1020"/>
      <c r="DZ60" s="1024"/>
      <c r="EA60" s="1025"/>
      <c r="EB60" s="1025"/>
      <c r="EC60" s="1026"/>
      <c r="ED60" s="1028"/>
      <c r="EE60" s="1025"/>
      <c r="EF60" s="1025"/>
      <c r="EG60" s="1026"/>
      <c r="EH60" s="1028"/>
      <c r="EI60" s="1025"/>
      <c r="EJ60" s="1025"/>
      <c r="EK60" s="1025"/>
      <c r="EL60" s="1036"/>
      <c r="EM60" s="1037"/>
      <c r="EN60" s="1037"/>
      <c r="EO60" s="1037"/>
      <c r="EP60" s="1037"/>
      <c r="EQ60" s="1038"/>
      <c r="ER60" s="744"/>
      <c r="ES60" s="1015"/>
      <c r="ET60" s="1016"/>
      <c r="EU60" s="1016"/>
      <c r="EV60" s="1016"/>
      <c r="EW60" s="1016"/>
      <c r="EX60" s="1016"/>
      <c r="EY60" s="1016"/>
      <c r="EZ60" s="1016"/>
      <c r="FA60" s="1016"/>
      <c r="FB60" s="1016"/>
      <c r="FC60" s="807"/>
      <c r="FD60" s="807"/>
      <c r="FE60" s="807"/>
      <c r="FF60" s="807"/>
      <c r="FG60" s="807"/>
      <c r="FH60" s="807"/>
      <c r="FI60" s="807"/>
      <c r="FJ60" s="807"/>
      <c r="FK60" s="807"/>
      <c r="FL60" s="807"/>
      <c r="FM60" s="807"/>
      <c r="FN60" s="807"/>
      <c r="FO60" s="807"/>
      <c r="FP60" s="807"/>
      <c r="FQ60" s="807"/>
      <c r="FR60" s="807"/>
      <c r="FS60" s="807"/>
      <c r="FT60" s="807"/>
      <c r="FU60" s="807"/>
      <c r="FV60" s="1020"/>
      <c r="FW60" s="1024"/>
      <c r="FX60" s="1025"/>
      <c r="FY60" s="1025"/>
      <c r="FZ60" s="1026"/>
      <c r="GA60" s="1028"/>
      <c r="GB60" s="1025"/>
      <c r="GC60" s="1025"/>
      <c r="GD60" s="1026"/>
      <c r="GE60" s="1028"/>
      <c r="GF60" s="1025"/>
      <c r="GG60" s="1025"/>
      <c r="GH60" s="1025"/>
      <c r="GI60" s="1036"/>
      <c r="GJ60" s="1037"/>
      <c r="GK60" s="1037"/>
      <c r="GL60" s="1037"/>
      <c r="GM60" s="1037"/>
      <c r="GN60" s="1038"/>
      <c r="GO60" s="744"/>
    </row>
    <row r="61" spans="1:197" ht="5.25" customHeight="1" x14ac:dyDescent="0.25">
      <c r="A61" s="1017"/>
      <c r="B61" s="1018"/>
      <c r="C61" s="1018"/>
      <c r="D61" s="1018"/>
      <c r="E61" s="1018"/>
      <c r="F61" s="1018"/>
      <c r="G61" s="1018"/>
      <c r="H61" s="1018"/>
      <c r="I61" s="1018"/>
      <c r="J61" s="1018"/>
      <c r="K61" s="1029"/>
      <c r="L61" s="1029"/>
      <c r="M61" s="1029"/>
      <c r="N61" s="1029"/>
      <c r="O61" s="1029"/>
      <c r="P61" s="1029"/>
      <c r="Q61" s="1029"/>
      <c r="R61" s="1029"/>
      <c r="S61" s="1029"/>
      <c r="T61" s="1029"/>
      <c r="U61" s="1029"/>
      <c r="V61" s="1029"/>
      <c r="W61" s="1029"/>
      <c r="X61" s="1029"/>
      <c r="Y61" s="1029"/>
      <c r="Z61" s="1029"/>
      <c r="AA61" s="1029"/>
      <c r="AB61" s="1029"/>
      <c r="AC61" s="1029"/>
      <c r="AD61" s="1030"/>
      <c r="AE61" s="1024"/>
      <c r="AF61" s="1025"/>
      <c r="AG61" s="1025"/>
      <c r="AH61" s="1026"/>
      <c r="AI61" s="1028"/>
      <c r="AJ61" s="1025"/>
      <c r="AK61" s="1025"/>
      <c r="AL61" s="1026"/>
      <c r="AM61" s="1028"/>
      <c r="AN61" s="1025"/>
      <c r="AO61" s="1025"/>
      <c r="AP61" s="1025"/>
      <c r="AQ61" s="1031" t="str">
        <f>'ANNUAL SUMMARY'!$AR$7</f>
        <v>D</v>
      </c>
      <c r="AR61" s="1032"/>
      <c r="AS61" s="1032"/>
      <c r="AT61" s="1031" t="str">
        <f>'ANNUAL SUMMARY'!$AU$7</f>
        <v>N</v>
      </c>
      <c r="AU61" s="1032"/>
      <c r="AV61" s="1033"/>
      <c r="AW61" s="744"/>
      <c r="AX61" s="1017"/>
      <c r="AY61" s="1018"/>
      <c r="AZ61" s="1018"/>
      <c r="BA61" s="1018"/>
      <c r="BB61" s="1018"/>
      <c r="BC61" s="1018"/>
      <c r="BD61" s="1018"/>
      <c r="BE61" s="1018"/>
      <c r="BF61" s="1018"/>
      <c r="BG61" s="1018"/>
      <c r="BH61" s="1029"/>
      <c r="BI61" s="1029"/>
      <c r="BJ61" s="1029"/>
      <c r="BK61" s="1029"/>
      <c r="BL61" s="1029"/>
      <c r="BM61" s="1029"/>
      <c r="BN61" s="1029"/>
      <c r="BO61" s="1029"/>
      <c r="BP61" s="1029"/>
      <c r="BQ61" s="1029"/>
      <c r="BR61" s="1029"/>
      <c r="BS61" s="1029"/>
      <c r="BT61" s="1029"/>
      <c r="BU61" s="1029"/>
      <c r="BV61" s="1029"/>
      <c r="BW61" s="1029"/>
      <c r="BX61" s="1029"/>
      <c r="BY61" s="1029"/>
      <c r="BZ61" s="1029"/>
      <c r="CA61" s="1030"/>
      <c r="CB61" s="1024"/>
      <c r="CC61" s="1025"/>
      <c r="CD61" s="1025"/>
      <c r="CE61" s="1026"/>
      <c r="CF61" s="1028"/>
      <c r="CG61" s="1025"/>
      <c r="CH61" s="1025"/>
      <c r="CI61" s="1026"/>
      <c r="CJ61" s="1028"/>
      <c r="CK61" s="1025"/>
      <c r="CL61" s="1025"/>
      <c r="CM61" s="1025"/>
      <c r="CN61" s="1031" t="str">
        <f>'ANNUAL SUMMARY'!$AR$7</f>
        <v>D</v>
      </c>
      <c r="CO61" s="1032"/>
      <c r="CP61" s="1032"/>
      <c r="CQ61" s="1031" t="str">
        <f>'ANNUAL SUMMARY'!$AU$7</f>
        <v>N</v>
      </c>
      <c r="CR61" s="1032"/>
      <c r="CS61" s="1033"/>
      <c r="CT61" s="744"/>
      <c r="CV61" s="1017"/>
      <c r="CW61" s="1018"/>
      <c r="CX61" s="1018"/>
      <c r="CY61" s="1018"/>
      <c r="CZ61" s="1018"/>
      <c r="DA61" s="1018"/>
      <c r="DB61" s="1018"/>
      <c r="DC61" s="1018"/>
      <c r="DD61" s="1018"/>
      <c r="DE61" s="1018"/>
      <c r="DF61" s="1029"/>
      <c r="DG61" s="1029"/>
      <c r="DH61" s="1029"/>
      <c r="DI61" s="1029"/>
      <c r="DJ61" s="1029"/>
      <c r="DK61" s="1029"/>
      <c r="DL61" s="1029"/>
      <c r="DM61" s="1029"/>
      <c r="DN61" s="1029"/>
      <c r="DO61" s="1029"/>
      <c r="DP61" s="1029"/>
      <c r="DQ61" s="1029"/>
      <c r="DR61" s="1029"/>
      <c r="DS61" s="1029"/>
      <c r="DT61" s="1029"/>
      <c r="DU61" s="1029"/>
      <c r="DV61" s="1029"/>
      <c r="DW61" s="1029"/>
      <c r="DX61" s="1029"/>
      <c r="DY61" s="1030"/>
      <c r="DZ61" s="1024"/>
      <c r="EA61" s="1025"/>
      <c r="EB61" s="1025"/>
      <c r="EC61" s="1026"/>
      <c r="ED61" s="1028"/>
      <c r="EE61" s="1025"/>
      <c r="EF61" s="1025"/>
      <c r="EG61" s="1026"/>
      <c r="EH61" s="1028"/>
      <c r="EI61" s="1025"/>
      <c r="EJ61" s="1025"/>
      <c r="EK61" s="1025"/>
      <c r="EL61" s="1031" t="str">
        <f>'ANNUAL SUMMARY'!$AR$7</f>
        <v>D</v>
      </c>
      <c r="EM61" s="1032"/>
      <c r="EN61" s="1032"/>
      <c r="EO61" s="1031" t="str">
        <f>'ANNUAL SUMMARY'!$AU$7</f>
        <v>N</v>
      </c>
      <c r="EP61" s="1032"/>
      <c r="EQ61" s="1033"/>
      <c r="ER61" s="744"/>
      <c r="ES61" s="1017"/>
      <c r="ET61" s="1018"/>
      <c r="EU61" s="1018"/>
      <c r="EV61" s="1018"/>
      <c r="EW61" s="1018"/>
      <c r="EX61" s="1018"/>
      <c r="EY61" s="1018"/>
      <c r="EZ61" s="1018"/>
      <c r="FA61" s="1018"/>
      <c r="FB61" s="1018"/>
      <c r="FC61" s="1029"/>
      <c r="FD61" s="1029"/>
      <c r="FE61" s="1029"/>
      <c r="FF61" s="1029"/>
      <c r="FG61" s="1029"/>
      <c r="FH61" s="1029"/>
      <c r="FI61" s="1029"/>
      <c r="FJ61" s="1029"/>
      <c r="FK61" s="1029"/>
      <c r="FL61" s="1029"/>
      <c r="FM61" s="1029"/>
      <c r="FN61" s="1029"/>
      <c r="FO61" s="1029"/>
      <c r="FP61" s="1029"/>
      <c r="FQ61" s="1029"/>
      <c r="FR61" s="1029"/>
      <c r="FS61" s="1029"/>
      <c r="FT61" s="1029"/>
      <c r="FU61" s="1029"/>
      <c r="FV61" s="1030"/>
      <c r="FW61" s="1024"/>
      <c r="FX61" s="1025"/>
      <c r="FY61" s="1025"/>
      <c r="FZ61" s="1026"/>
      <c r="GA61" s="1028"/>
      <c r="GB61" s="1025"/>
      <c r="GC61" s="1025"/>
      <c r="GD61" s="1026"/>
      <c r="GE61" s="1028"/>
      <c r="GF61" s="1025"/>
      <c r="GG61" s="1025"/>
      <c r="GH61" s="1025"/>
      <c r="GI61" s="1031" t="str">
        <f>'ANNUAL SUMMARY'!$AR$7</f>
        <v>D</v>
      </c>
      <c r="GJ61" s="1032"/>
      <c r="GK61" s="1032"/>
      <c r="GL61" s="1031" t="str">
        <f>'ANNUAL SUMMARY'!$AU$7</f>
        <v>N</v>
      </c>
      <c r="GM61" s="1032"/>
      <c r="GN61" s="1033"/>
      <c r="GO61" s="744"/>
    </row>
    <row r="62" spans="1:197" ht="5.25" customHeight="1" x14ac:dyDescent="0.2">
      <c r="A62" s="801"/>
      <c r="B62" s="802"/>
      <c r="C62" s="802"/>
      <c r="D62" s="802"/>
      <c r="E62" s="802"/>
      <c r="F62" s="802"/>
      <c r="G62" s="802"/>
      <c r="H62" s="802"/>
      <c r="I62" s="802"/>
      <c r="J62" s="802"/>
      <c r="K62" s="802"/>
      <c r="L62" s="802"/>
      <c r="M62" s="802"/>
      <c r="N62" s="802"/>
      <c r="O62" s="802"/>
      <c r="P62" s="802"/>
      <c r="Q62" s="802"/>
      <c r="R62" s="802"/>
      <c r="S62" s="802"/>
      <c r="T62" s="802"/>
      <c r="U62" s="802"/>
      <c r="V62" s="802"/>
      <c r="W62" s="802"/>
      <c r="X62" s="802"/>
      <c r="Y62" s="802"/>
      <c r="Z62" s="802"/>
      <c r="AA62" s="802"/>
      <c r="AB62" s="802"/>
      <c r="AC62" s="802"/>
      <c r="AD62" s="802"/>
      <c r="AE62" s="1024"/>
      <c r="AF62" s="1025"/>
      <c r="AG62" s="1025"/>
      <c r="AH62" s="1026"/>
      <c r="AI62" s="1028"/>
      <c r="AJ62" s="1025"/>
      <c r="AK62" s="1025"/>
      <c r="AL62" s="1026"/>
      <c r="AM62" s="1028"/>
      <c r="AN62" s="1025"/>
      <c r="AO62" s="1025"/>
      <c r="AP62" s="1025"/>
      <c r="AQ62" s="1028"/>
      <c r="AR62" s="1025"/>
      <c r="AS62" s="1025"/>
      <c r="AT62" s="1028"/>
      <c r="AU62" s="1025"/>
      <c r="AV62" s="1034"/>
      <c r="AW62" s="744"/>
      <c r="AX62" s="801"/>
      <c r="AY62" s="802"/>
      <c r="AZ62" s="802"/>
      <c r="BA62" s="802"/>
      <c r="BB62" s="802"/>
      <c r="BC62" s="802"/>
      <c r="BD62" s="802"/>
      <c r="BE62" s="802"/>
      <c r="BF62" s="802"/>
      <c r="BG62" s="802"/>
      <c r="BH62" s="802"/>
      <c r="BI62" s="802"/>
      <c r="BJ62" s="802"/>
      <c r="BK62" s="802"/>
      <c r="BL62" s="802"/>
      <c r="BM62" s="802"/>
      <c r="BN62" s="802"/>
      <c r="BO62" s="802"/>
      <c r="BP62" s="802"/>
      <c r="BQ62" s="802"/>
      <c r="BR62" s="802"/>
      <c r="BS62" s="802"/>
      <c r="BT62" s="802"/>
      <c r="BU62" s="802"/>
      <c r="BV62" s="802"/>
      <c r="BW62" s="802"/>
      <c r="BX62" s="802"/>
      <c r="BY62" s="802"/>
      <c r="BZ62" s="802"/>
      <c r="CA62" s="802"/>
      <c r="CB62" s="1024"/>
      <c r="CC62" s="1025"/>
      <c r="CD62" s="1025"/>
      <c r="CE62" s="1026"/>
      <c r="CF62" s="1028"/>
      <c r="CG62" s="1025"/>
      <c r="CH62" s="1025"/>
      <c r="CI62" s="1026"/>
      <c r="CJ62" s="1028"/>
      <c r="CK62" s="1025"/>
      <c r="CL62" s="1025"/>
      <c r="CM62" s="1025"/>
      <c r="CN62" s="1028"/>
      <c r="CO62" s="1025"/>
      <c r="CP62" s="1025"/>
      <c r="CQ62" s="1028"/>
      <c r="CR62" s="1025"/>
      <c r="CS62" s="1034"/>
      <c r="CT62" s="744"/>
      <c r="CV62" s="801"/>
      <c r="CW62" s="802"/>
      <c r="CX62" s="802"/>
      <c r="CY62" s="802"/>
      <c r="CZ62" s="802"/>
      <c r="DA62" s="802"/>
      <c r="DB62" s="802"/>
      <c r="DC62" s="802"/>
      <c r="DD62" s="802"/>
      <c r="DE62" s="802"/>
      <c r="DF62" s="802"/>
      <c r="DG62" s="802"/>
      <c r="DH62" s="802"/>
      <c r="DI62" s="802"/>
      <c r="DJ62" s="802"/>
      <c r="DK62" s="802"/>
      <c r="DL62" s="802"/>
      <c r="DM62" s="802"/>
      <c r="DN62" s="802"/>
      <c r="DO62" s="802"/>
      <c r="DP62" s="802"/>
      <c r="DQ62" s="802"/>
      <c r="DR62" s="802"/>
      <c r="DS62" s="802"/>
      <c r="DT62" s="802"/>
      <c r="DU62" s="802"/>
      <c r="DV62" s="802"/>
      <c r="DW62" s="802"/>
      <c r="DX62" s="802"/>
      <c r="DY62" s="802"/>
      <c r="DZ62" s="1024"/>
      <c r="EA62" s="1025"/>
      <c r="EB62" s="1025"/>
      <c r="EC62" s="1026"/>
      <c r="ED62" s="1028"/>
      <c r="EE62" s="1025"/>
      <c r="EF62" s="1025"/>
      <c r="EG62" s="1026"/>
      <c r="EH62" s="1028"/>
      <c r="EI62" s="1025"/>
      <c r="EJ62" s="1025"/>
      <c r="EK62" s="1025"/>
      <c r="EL62" s="1028"/>
      <c r="EM62" s="1025"/>
      <c r="EN62" s="1025"/>
      <c r="EO62" s="1028"/>
      <c r="EP62" s="1025"/>
      <c r="EQ62" s="1034"/>
      <c r="ER62" s="744"/>
      <c r="ES62" s="801"/>
      <c r="ET62" s="802"/>
      <c r="EU62" s="802"/>
      <c r="EV62" s="802"/>
      <c r="EW62" s="802"/>
      <c r="EX62" s="802"/>
      <c r="EY62" s="802"/>
      <c r="EZ62" s="802"/>
      <c r="FA62" s="802"/>
      <c r="FB62" s="802"/>
      <c r="FC62" s="802"/>
      <c r="FD62" s="802"/>
      <c r="FE62" s="802"/>
      <c r="FF62" s="802"/>
      <c r="FG62" s="802"/>
      <c r="FH62" s="802"/>
      <c r="FI62" s="802"/>
      <c r="FJ62" s="802"/>
      <c r="FK62" s="802"/>
      <c r="FL62" s="802"/>
      <c r="FM62" s="802"/>
      <c r="FN62" s="802"/>
      <c r="FO62" s="802"/>
      <c r="FP62" s="802"/>
      <c r="FQ62" s="802"/>
      <c r="FR62" s="802"/>
      <c r="FS62" s="802"/>
      <c r="FT62" s="802"/>
      <c r="FU62" s="802"/>
      <c r="FV62" s="802"/>
      <c r="FW62" s="1024"/>
      <c r="FX62" s="1025"/>
      <c r="FY62" s="1025"/>
      <c r="FZ62" s="1026"/>
      <c r="GA62" s="1028"/>
      <c r="GB62" s="1025"/>
      <c r="GC62" s="1025"/>
      <c r="GD62" s="1026"/>
      <c r="GE62" s="1028"/>
      <c r="GF62" s="1025"/>
      <c r="GG62" s="1025"/>
      <c r="GH62" s="1025"/>
      <c r="GI62" s="1028"/>
      <c r="GJ62" s="1025"/>
      <c r="GK62" s="1025"/>
      <c r="GL62" s="1028"/>
      <c r="GM62" s="1025"/>
      <c r="GN62" s="1034"/>
      <c r="GO62" s="744"/>
    </row>
    <row r="63" spans="1:197" ht="8.25" customHeight="1" x14ac:dyDescent="0.2">
      <c r="A63" s="1003"/>
      <c r="B63" s="1005" t="str">
        <f>'ANNUAL SUMMARY'!$C$13</f>
        <v>TIME OF FLIGHT</v>
      </c>
      <c r="C63" s="1006"/>
      <c r="D63" s="1006"/>
      <c r="E63" s="1006"/>
      <c r="F63" s="1006"/>
      <c r="G63" s="1006"/>
      <c r="H63" s="1006"/>
      <c r="I63" s="1006"/>
      <c r="J63" s="1006"/>
      <c r="K63" s="1006"/>
      <c r="L63" s="1007"/>
      <c r="M63" s="6"/>
      <c r="N63" s="1011" t="str">
        <f>'ANNUAL SUMMARY'!$O$13</f>
        <v>AVERANGE TIME</v>
      </c>
      <c r="O63" s="1006"/>
      <c r="P63" s="1006"/>
      <c r="Q63" s="1006"/>
      <c r="R63" s="1006"/>
      <c r="S63" s="1006"/>
      <c r="T63" s="1006"/>
      <c r="U63" s="1006"/>
      <c r="V63" s="1006"/>
      <c r="W63" s="1006"/>
      <c r="X63" s="1007"/>
      <c r="Y63" s="624"/>
      <c r="Z63" s="1012" t="s">
        <v>72</v>
      </c>
      <c r="AA63" s="1012"/>
      <c r="AB63" s="1012"/>
      <c r="AC63" s="1012"/>
      <c r="AD63" s="1012"/>
      <c r="AE63" s="915"/>
      <c r="AF63" s="915"/>
      <c r="AG63" s="915"/>
      <c r="AH63" s="915"/>
      <c r="AI63" s="915"/>
      <c r="AJ63" s="915"/>
      <c r="AK63" s="915"/>
      <c r="AL63" s="915"/>
      <c r="AM63" s="915"/>
      <c r="AN63" s="915"/>
      <c r="AO63" s="915"/>
      <c r="AP63" s="915"/>
      <c r="AQ63" s="930"/>
      <c r="AR63" s="930"/>
      <c r="AS63" s="930"/>
      <c r="AT63" s="930"/>
      <c r="AU63" s="930"/>
      <c r="AV63" s="930"/>
      <c r="AW63" s="744"/>
      <c r="AX63" s="1003"/>
      <c r="AY63" s="1005" t="str">
        <f>'ANNUAL SUMMARY'!$C$13</f>
        <v>TIME OF FLIGHT</v>
      </c>
      <c r="AZ63" s="1006"/>
      <c r="BA63" s="1006"/>
      <c r="BB63" s="1006"/>
      <c r="BC63" s="1006"/>
      <c r="BD63" s="1006"/>
      <c r="BE63" s="1006"/>
      <c r="BF63" s="1006"/>
      <c r="BG63" s="1006"/>
      <c r="BH63" s="1006"/>
      <c r="BI63" s="1007"/>
      <c r="BJ63" s="6"/>
      <c r="BK63" s="1011" t="str">
        <f>'ANNUAL SUMMARY'!$O$13</f>
        <v>AVERANGE TIME</v>
      </c>
      <c r="BL63" s="1006"/>
      <c r="BM63" s="1006"/>
      <c r="BN63" s="1006"/>
      <c r="BO63" s="1006"/>
      <c r="BP63" s="1006"/>
      <c r="BQ63" s="1006"/>
      <c r="BR63" s="1006"/>
      <c r="BS63" s="1006"/>
      <c r="BT63" s="1006"/>
      <c r="BU63" s="1007"/>
      <c r="BV63" s="624"/>
      <c r="BW63" s="1012" t="s">
        <v>72</v>
      </c>
      <c r="BX63" s="1012"/>
      <c r="BY63" s="1012"/>
      <c r="BZ63" s="1012"/>
      <c r="CA63" s="1012"/>
      <c r="CB63" s="915"/>
      <c r="CC63" s="915"/>
      <c r="CD63" s="915"/>
      <c r="CE63" s="915"/>
      <c r="CF63" s="915"/>
      <c r="CG63" s="915"/>
      <c r="CH63" s="915"/>
      <c r="CI63" s="915"/>
      <c r="CJ63" s="915"/>
      <c r="CK63" s="915"/>
      <c r="CL63" s="915"/>
      <c r="CM63" s="915"/>
      <c r="CN63" s="930"/>
      <c r="CO63" s="930"/>
      <c r="CP63" s="930"/>
      <c r="CQ63" s="930"/>
      <c r="CR63" s="930"/>
      <c r="CS63" s="930"/>
      <c r="CT63" s="744"/>
      <c r="CV63" s="1003"/>
      <c r="CW63" s="1005" t="str">
        <f>'ANNUAL SUMMARY'!$C$13</f>
        <v>TIME OF FLIGHT</v>
      </c>
      <c r="CX63" s="1006"/>
      <c r="CY63" s="1006"/>
      <c r="CZ63" s="1006"/>
      <c r="DA63" s="1006"/>
      <c r="DB63" s="1006"/>
      <c r="DC63" s="1006"/>
      <c r="DD63" s="1006"/>
      <c r="DE63" s="1006"/>
      <c r="DF63" s="1006"/>
      <c r="DG63" s="1007"/>
      <c r="DH63" s="6"/>
      <c r="DI63" s="1011" t="str">
        <f>'ANNUAL SUMMARY'!$O$13</f>
        <v>AVERANGE TIME</v>
      </c>
      <c r="DJ63" s="1006"/>
      <c r="DK63" s="1006"/>
      <c r="DL63" s="1006"/>
      <c r="DM63" s="1006"/>
      <c r="DN63" s="1006"/>
      <c r="DO63" s="1006"/>
      <c r="DP63" s="1006"/>
      <c r="DQ63" s="1006"/>
      <c r="DR63" s="1006"/>
      <c r="DS63" s="1007"/>
      <c r="DT63" s="624"/>
      <c r="DU63" s="1012" t="s">
        <v>72</v>
      </c>
      <c r="DV63" s="1012"/>
      <c r="DW63" s="1012"/>
      <c r="DX63" s="1012"/>
      <c r="DY63" s="1012"/>
      <c r="DZ63" s="915"/>
      <c r="EA63" s="915"/>
      <c r="EB63" s="915"/>
      <c r="EC63" s="915"/>
      <c r="ED63" s="915"/>
      <c r="EE63" s="915"/>
      <c r="EF63" s="915"/>
      <c r="EG63" s="915"/>
      <c r="EH63" s="915"/>
      <c r="EI63" s="915"/>
      <c r="EJ63" s="915"/>
      <c r="EK63" s="915"/>
      <c r="EL63" s="930"/>
      <c r="EM63" s="930"/>
      <c r="EN63" s="930"/>
      <c r="EO63" s="930"/>
      <c r="EP63" s="930"/>
      <c r="EQ63" s="930"/>
      <c r="ER63" s="744"/>
      <c r="ES63" s="1003"/>
      <c r="ET63" s="1005" t="str">
        <f>'ANNUAL SUMMARY'!$C$13</f>
        <v>TIME OF FLIGHT</v>
      </c>
      <c r="EU63" s="1006"/>
      <c r="EV63" s="1006"/>
      <c r="EW63" s="1006"/>
      <c r="EX63" s="1006"/>
      <c r="EY63" s="1006"/>
      <c r="EZ63" s="1006"/>
      <c r="FA63" s="1006"/>
      <c r="FB63" s="1006"/>
      <c r="FC63" s="1006"/>
      <c r="FD63" s="1007"/>
      <c r="FE63" s="6"/>
      <c r="FF63" s="1011" t="str">
        <f>'ANNUAL SUMMARY'!$O$13</f>
        <v>AVERANGE TIME</v>
      </c>
      <c r="FG63" s="1006"/>
      <c r="FH63" s="1006"/>
      <c r="FI63" s="1006"/>
      <c r="FJ63" s="1006"/>
      <c r="FK63" s="1006"/>
      <c r="FL63" s="1006"/>
      <c r="FM63" s="1006"/>
      <c r="FN63" s="1006"/>
      <c r="FO63" s="1006"/>
      <c r="FP63" s="1007"/>
      <c r="FQ63" s="624"/>
      <c r="FR63" s="1012" t="s">
        <v>72</v>
      </c>
      <c r="FS63" s="1012"/>
      <c r="FT63" s="1012"/>
      <c r="FU63" s="1012"/>
      <c r="FV63" s="1012"/>
      <c r="FW63" s="915"/>
      <c r="FX63" s="915"/>
      <c r="FY63" s="915"/>
      <c r="FZ63" s="915"/>
      <c r="GA63" s="915"/>
      <c r="GB63" s="915"/>
      <c r="GC63" s="915"/>
      <c r="GD63" s="915"/>
      <c r="GE63" s="915"/>
      <c r="GF63" s="915"/>
      <c r="GG63" s="915"/>
      <c r="GH63" s="915"/>
      <c r="GI63" s="930"/>
      <c r="GJ63" s="930"/>
      <c r="GK63" s="930"/>
      <c r="GL63" s="930"/>
      <c r="GM63" s="930"/>
      <c r="GN63" s="930"/>
      <c r="GO63" s="744"/>
    </row>
    <row r="64" spans="1:197" ht="8.25" customHeight="1" x14ac:dyDescent="0.2">
      <c r="A64" s="1003"/>
      <c r="B64" s="1008"/>
      <c r="C64" s="1009"/>
      <c r="D64" s="1009"/>
      <c r="E64" s="1009"/>
      <c r="F64" s="1009"/>
      <c r="G64" s="1009"/>
      <c r="H64" s="1009"/>
      <c r="I64" s="1009"/>
      <c r="J64" s="1009"/>
      <c r="K64" s="1009"/>
      <c r="L64" s="1010"/>
      <c r="M64" s="14"/>
      <c r="N64" s="1008"/>
      <c r="O64" s="1009"/>
      <c r="P64" s="1009"/>
      <c r="Q64" s="1009"/>
      <c r="R64" s="1009"/>
      <c r="S64" s="1009"/>
      <c r="T64" s="1009"/>
      <c r="U64" s="1009"/>
      <c r="V64" s="1009"/>
      <c r="W64" s="1009"/>
      <c r="X64" s="1010"/>
      <c r="Y64" s="624"/>
      <c r="Z64" s="1012"/>
      <c r="AA64" s="1012"/>
      <c r="AB64" s="1012"/>
      <c r="AC64" s="1012"/>
      <c r="AD64" s="1012"/>
      <c r="AE64" s="915"/>
      <c r="AF64" s="915"/>
      <c r="AG64" s="915"/>
      <c r="AH64" s="915"/>
      <c r="AI64" s="915"/>
      <c r="AJ64" s="915"/>
      <c r="AK64" s="915"/>
      <c r="AL64" s="915"/>
      <c r="AM64" s="915"/>
      <c r="AN64" s="915"/>
      <c r="AO64" s="915"/>
      <c r="AP64" s="915"/>
      <c r="AQ64" s="930"/>
      <c r="AR64" s="930"/>
      <c r="AS64" s="930"/>
      <c r="AT64" s="930"/>
      <c r="AU64" s="930"/>
      <c r="AV64" s="930"/>
      <c r="AW64" s="744"/>
      <c r="AX64" s="1003"/>
      <c r="AY64" s="1008"/>
      <c r="AZ64" s="1009"/>
      <c r="BA64" s="1009"/>
      <c r="BB64" s="1009"/>
      <c r="BC64" s="1009"/>
      <c r="BD64" s="1009"/>
      <c r="BE64" s="1009"/>
      <c r="BF64" s="1009"/>
      <c r="BG64" s="1009"/>
      <c r="BH64" s="1009"/>
      <c r="BI64" s="1010"/>
      <c r="BJ64" s="14"/>
      <c r="BK64" s="1008"/>
      <c r="BL64" s="1009"/>
      <c r="BM64" s="1009"/>
      <c r="BN64" s="1009"/>
      <c r="BO64" s="1009"/>
      <c r="BP64" s="1009"/>
      <c r="BQ64" s="1009"/>
      <c r="BR64" s="1009"/>
      <c r="BS64" s="1009"/>
      <c r="BT64" s="1009"/>
      <c r="BU64" s="1010"/>
      <c r="BV64" s="624"/>
      <c r="BW64" s="1012"/>
      <c r="BX64" s="1012"/>
      <c r="BY64" s="1012"/>
      <c r="BZ64" s="1012"/>
      <c r="CA64" s="1012"/>
      <c r="CB64" s="915"/>
      <c r="CC64" s="915"/>
      <c r="CD64" s="915"/>
      <c r="CE64" s="915"/>
      <c r="CF64" s="915"/>
      <c r="CG64" s="915"/>
      <c r="CH64" s="915"/>
      <c r="CI64" s="915"/>
      <c r="CJ64" s="915"/>
      <c r="CK64" s="915"/>
      <c r="CL64" s="915"/>
      <c r="CM64" s="915"/>
      <c r="CN64" s="930"/>
      <c r="CO64" s="930"/>
      <c r="CP64" s="930"/>
      <c r="CQ64" s="930"/>
      <c r="CR64" s="930"/>
      <c r="CS64" s="930"/>
      <c r="CT64" s="744"/>
      <c r="CV64" s="1003"/>
      <c r="CW64" s="1008"/>
      <c r="CX64" s="1009"/>
      <c r="CY64" s="1009"/>
      <c r="CZ64" s="1009"/>
      <c r="DA64" s="1009"/>
      <c r="DB64" s="1009"/>
      <c r="DC64" s="1009"/>
      <c r="DD64" s="1009"/>
      <c r="DE64" s="1009"/>
      <c r="DF64" s="1009"/>
      <c r="DG64" s="1010"/>
      <c r="DH64" s="14"/>
      <c r="DI64" s="1008"/>
      <c r="DJ64" s="1009"/>
      <c r="DK64" s="1009"/>
      <c r="DL64" s="1009"/>
      <c r="DM64" s="1009"/>
      <c r="DN64" s="1009"/>
      <c r="DO64" s="1009"/>
      <c r="DP64" s="1009"/>
      <c r="DQ64" s="1009"/>
      <c r="DR64" s="1009"/>
      <c r="DS64" s="1010"/>
      <c r="DT64" s="624"/>
      <c r="DU64" s="1012"/>
      <c r="DV64" s="1012"/>
      <c r="DW64" s="1012"/>
      <c r="DX64" s="1012"/>
      <c r="DY64" s="1012"/>
      <c r="DZ64" s="915"/>
      <c r="EA64" s="915"/>
      <c r="EB64" s="915"/>
      <c r="EC64" s="915"/>
      <c r="ED64" s="915"/>
      <c r="EE64" s="915"/>
      <c r="EF64" s="915"/>
      <c r="EG64" s="915"/>
      <c r="EH64" s="915"/>
      <c r="EI64" s="915"/>
      <c r="EJ64" s="915"/>
      <c r="EK64" s="915"/>
      <c r="EL64" s="930"/>
      <c r="EM64" s="930"/>
      <c r="EN64" s="930"/>
      <c r="EO64" s="930"/>
      <c r="EP64" s="930"/>
      <c r="EQ64" s="930"/>
      <c r="ER64" s="744"/>
      <c r="ES64" s="1003"/>
      <c r="ET64" s="1008"/>
      <c r="EU64" s="1009"/>
      <c r="EV64" s="1009"/>
      <c r="EW64" s="1009"/>
      <c r="EX64" s="1009"/>
      <c r="EY64" s="1009"/>
      <c r="EZ64" s="1009"/>
      <c r="FA64" s="1009"/>
      <c r="FB64" s="1009"/>
      <c r="FC64" s="1009"/>
      <c r="FD64" s="1010"/>
      <c r="FE64" s="14"/>
      <c r="FF64" s="1008"/>
      <c r="FG64" s="1009"/>
      <c r="FH64" s="1009"/>
      <c r="FI64" s="1009"/>
      <c r="FJ64" s="1009"/>
      <c r="FK64" s="1009"/>
      <c r="FL64" s="1009"/>
      <c r="FM64" s="1009"/>
      <c r="FN64" s="1009"/>
      <c r="FO64" s="1009"/>
      <c r="FP64" s="1010"/>
      <c r="FQ64" s="624"/>
      <c r="FR64" s="1012"/>
      <c r="FS64" s="1012"/>
      <c r="FT64" s="1012"/>
      <c r="FU64" s="1012"/>
      <c r="FV64" s="1012"/>
      <c r="FW64" s="915"/>
      <c r="FX64" s="915"/>
      <c r="FY64" s="915"/>
      <c r="FZ64" s="915"/>
      <c r="GA64" s="915"/>
      <c r="GB64" s="915"/>
      <c r="GC64" s="915"/>
      <c r="GD64" s="915"/>
      <c r="GE64" s="915"/>
      <c r="GF64" s="915"/>
      <c r="GG64" s="915"/>
      <c r="GH64" s="915"/>
      <c r="GI64" s="930"/>
      <c r="GJ64" s="930"/>
      <c r="GK64" s="930"/>
      <c r="GL64" s="930"/>
      <c r="GM64" s="930"/>
      <c r="GN64" s="930"/>
      <c r="GO64" s="744"/>
    </row>
    <row r="65" spans="1:197" ht="8.25" customHeight="1" x14ac:dyDescent="0.2">
      <c r="A65" s="1003"/>
      <c r="B65" s="827"/>
      <c r="C65" s="828"/>
      <c r="D65" s="828"/>
      <c r="E65" s="828"/>
      <c r="F65" s="828"/>
      <c r="G65" s="828"/>
      <c r="H65" s="828"/>
      <c r="I65" s="828"/>
      <c r="J65" s="828"/>
      <c r="K65" s="828"/>
      <c r="L65" s="829"/>
      <c r="M65" s="14"/>
      <c r="N65" s="835"/>
      <c r="O65" s="836"/>
      <c r="P65" s="836"/>
      <c r="Q65" s="836"/>
      <c r="R65" s="836"/>
      <c r="S65" s="836"/>
      <c r="T65" s="836"/>
      <c r="U65" s="836"/>
      <c r="V65" s="836"/>
      <c r="W65" s="836"/>
      <c r="X65" s="837"/>
      <c r="Y65" s="624"/>
      <c r="Z65" s="913"/>
      <c r="AA65" s="914"/>
      <c r="AB65" s="914"/>
      <c r="AC65" s="914"/>
      <c r="AD65" s="914"/>
      <c r="AE65" s="915"/>
      <c r="AF65" s="915"/>
      <c r="AG65" s="915"/>
      <c r="AH65" s="915"/>
      <c r="AI65" s="915"/>
      <c r="AJ65" s="915"/>
      <c r="AK65" s="915"/>
      <c r="AL65" s="915"/>
      <c r="AM65" s="915"/>
      <c r="AN65" s="915"/>
      <c r="AO65" s="915"/>
      <c r="AP65" s="915"/>
      <c r="AQ65" s="930"/>
      <c r="AR65" s="930"/>
      <c r="AS65" s="930"/>
      <c r="AT65" s="930"/>
      <c r="AU65" s="930"/>
      <c r="AV65" s="930"/>
      <c r="AW65" s="744"/>
      <c r="AX65" s="1003"/>
      <c r="AY65" s="827"/>
      <c r="AZ65" s="828"/>
      <c r="BA65" s="828"/>
      <c r="BB65" s="828"/>
      <c r="BC65" s="828"/>
      <c r="BD65" s="828"/>
      <c r="BE65" s="828"/>
      <c r="BF65" s="828"/>
      <c r="BG65" s="828"/>
      <c r="BH65" s="828"/>
      <c r="BI65" s="829"/>
      <c r="BJ65" s="14"/>
      <c r="BK65" s="835"/>
      <c r="BL65" s="836"/>
      <c r="BM65" s="836"/>
      <c r="BN65" s="836"/>
      <c r="BO65" s="836"/>
      <c r="BP65" s="836"/>
      <c r="BQ65" s="836"/>
      <c r="BR65" s="836"/>
      <c r="BS65" s="836"/>
      <c r="BT65" s="836"/>
      <c r="BU65" s="837"/>
      <c r="BV65" s="624"/>
      <c r="BW65" s="913"/>
      <c r="BX65" s="914"/>
      <c r="BY65" s="914"/>
      <c r="BZ65" s="914"/>
      <c r="CA65" s="914"/>
      <c r="CB65" s="915"/>
      <c r="CC65" s="915"/>
      <c r="CD65" s="915"/>
      <c r="CE65" s="915"/>
      <c r="CF65" s="915"/>
      <c r="CG65" s="915"/>
      <c r="CH65" s="915"/>
      <c r="CI65" s="915"/>
      <c r="CJ65" s="915"/>
      <c r="CK65" s="915"/>
      <c r="CL65" s="915"/>
      <c r="CM65" s="915"/>
      <c r="CN65" s="930"/>
      <c r="CO65" s="930"/>
      <c r="CP65" s="930"/>
      <c r="CQ65" s="930"/>
      <c r="CR65" s="930"/>
      <c r="CS65" s="930"/>
      <c r="CT65" s="744"/>
      <c r="CV65" s="1003"/>
      <c r="CW65" s="827"/>
      <c r="CX65" s="828"/>
      <c r="CY65" s="828"/>
      <c r="CZ65" s="828"/>
      <c r="DA65" s="828"/>
      <c r="DB65" s="828"/>
      <c r="DC65" s="828"/>
      <c r="DD65" s="828"/>
      <c r="DE65" s="828"/>
      <c r="DF65" s="828"/>
      <c r="DG65" s="829"/>
      <c r="DH65" s="14"/>
      <c r="DI65" s="835"/>
      <c r="DJ65" s="836"/>
      <c r="DK65" s="836"/>
      <c r="DL65" s="836"/>
      <c r="DM65" s="836"/>
      <c r="DN65" s="836"/>
      <c r="DO65" s="836"/>
      <c r="DP65" s="836"/>
      <c r="DQ65" s="836"/>
      <c r="DR65" s="836"/>
      <c r="DS65" s="837"/>
      <c r="DT65" s="624"/>
      <c r="DU65" s="913"/>
      <c r="DV65" s="914"/>
      <c r="DW65" s="914"/>
      <c r="DX65" s="914"/>
      <c r="DY65" s="914"/>
      <c r="DZ65" s="915"/>
      <c r="EA65" s="915"/>
      <c r="EB65" s="915"/>
      <c r="EC65" s="915"/>
      <c r="ED65" s="915"/>
      <c r="EE65" s="915"/>
      <c r="EF65" s="915"/>
      <c r="EG65" s="915"/>
      <c r="EH65" s="915"/>
      <c r="EI65" s="915"/>
      <c r="EJ65" s="915"/>
      <c r="EK65" s="915"/>
      <c r="EL65" s="930"/>
      <c r="EM65" s="930"/>
      <c r="EN65" s="930"/>
      <c r="EO65" s="930"/>
      <c r="EP65" s="930"/>
      <c r="EQ65" s="930"/>
      <c r="ER65" s="744"/>
      <c r="ES65" s="1003"/>
      <c r="ET65" s="827"/>
      <c r="EU65" s="828"/>
      <c r="EV65" s="828"/>
      <c r="EW65" s="828"/>
      <c r="EX65" s="828"/>
      <c r="EY65" s="828"/>
      <c r="EZ65" s="828"/>
      <c r="FA65" s="828"/>
      <c r="FB65" s="828"/>
      <c r="FC65" s="828"/>
      <c r="FD65" s="829"/>
      <c r="FE65" s="14"/>
      <c r="FF65" s="835"/>
      <c r="FG65" s="836"/>
      <c r="FH65" s="836"/>
      <c r="FI65" s="836"/>
      <c r="FJ65" s="836"/>
      <c r="FK65" s="836"/>
      <c r="FL65" s="836"/>
      <c r="FM65" s="836"/>
      <c r="FN65" s="836"/>
      <c r="FO65" s="836"/>
      <c r="FP65" s="837"/>
      <c r="FQ65" s="624"/>
      <c r="FR65" s="913"/>
      <c r="FS65" s="914"/>
      <c r="FT65" s="914"/>
      <c r="FU65" s="914"/>
      <c r="FV65" s="914"/>
      <c r="FW65" s="915"/>
      <c r="FX65" s="915"/>
      <c r="FY65" s="915"/>
      <c r="FZ65" s="915"/>
      <c r="GA65" s="915"/>
      <c r="GB65" s="915"/>
      <c r="GC65" s="915"/>
      <c r="GD65" s="915"/>
      <c r="GE65" s="915"/>
      <c r="GF65" s="915"/>
      <c r="GG65" s="915"/>
      <c r="GH65" s="915"/>
      <c r="GI65" s="930"/>
      <c r="GJ65" s="930"/>
      <c r="GK65" s="930"/>
      <c r="GL65" s="930"/>
      <c r="GM65" s="930"/>
      <c r="GN65" s="930"/>
      <c r="GO65" s="744"/>
    </row>
    <row r="66" spans="1:197" ht="15" customHeight="1" x14ac:dyDescent="0.2">
      <c r="A66" s="1003"/>
      <c r="B66" s="830"/>
      <c r="C66" s="831"/>
      <c r="D66" s="831"/>
      <c r="E66" s="831"/>
      <c r="F66" s="831"/>
      <c r="G66" s="831"/>
      <c r="H66" s="831"/>
      <c r="I66" s="831"/>
      <c r="J66" s="831"/>
      <c r="K66" s="831"/>
      <c r="L66" s="832"/>
      <c r="M66" s="14"/>
      <c r="N66" s="1000"/>
      <c r="O66" s="1001"/>
      <c r="P66" s="1001"/>
      <c r="Q66" s="1001"/>
      <c r="R66" s="1001"/>
      <c r="S66" s="1001"/>
      <c r="T66" s="1001"/>
      <c r="U66" s="1001"/>
      <c r="V66" s="1001"/>
      <c r="W66" s="1001"/>
      <c r="X66" s="1002"/>
      <c r="Y66" s="624"/>
      <c r="Z66" s="914"/>
      <c r="AA66" s="914"/>
      <c r="AB66" s="914"/>
      <c r="AC66" s="914"/>
      <c r="AD66" s="914"/>
      <c r="AE66" s="915"/>
      <c r="AF66" s="915"/>
      <c r="AG66" s="915"/>
      <c r="AH66" s="915"/>
      <c r="AI66" s="915"/>
      <c r="AJ66" s="915"/>
      <c r="AK66" s="915"/>
      <c r="AL66" s="915"/>
      <c r="AM66" s="915"/>
      <c r="AN66" s="915"/>
      <c r="AO66" s="915"/>
      <c r="AP66" s="915"/>
      <c r="AQ66" s="930"/>
      <c r="AR66" s="930"/>
      <c r="AS66" s="930"/>
      <c r="AT66" s="930"/>
      <c r="AU66" s="930"/>
      <c r="AV66" s="930"/>
      <c r="AW66" s="744"/>
      <c r="AX66" s="1003"/>
      <c r="AY66" s="830"/>
      <c r="AZ66" s="831"/>
      <c r="BA66" s="831"/>
      <c r="BB66" s="831"/>
      <c r="BC66" s="831"/>
      <c r="BD66" s="831"/>
      <c r="BE66" s="831"/>
      <c r="BF66" s="831"/>
      <c r="BG66" s="831"/>
      <c r="BH66" s="831"/>
      <c r="BI66" s="832"/>
      <c r="BJ66" s="14"/>
      <c r="BK66" s="1000"/>
      <c r="BL66" s="1001"/>
      <c r="BM66" s="1001"/>
      <c r="BN66" s="1001"/>
      <c r="BO66" s="1001"/>
      <c r="BP66" s="1001"/>
      <c r="BQ66" s="1001"/>
      <c r="BR66" s="1001"/>
      <c r="BS66" s="1001"/>
      <c r="BT66" s="1001"/>
      <c r="BU66" s="1002"/>
      <c r="BV66" s="624"/>
      <c r="BW66" s="914"/>
      <c r="BX66" s="914"/>
      <c r="BY66" s="914"/>
      <c r="BZ66" s="914"/>
      <c r="CA66" s="914"/>
      <c r="CB66" s="915"/>
      <c r="CC66" s="915"/>
      <c r="CD66" s="915"/>
      <c r="CE66" s="915"/>
      <c r="CF66" s="915"/>
      <c r="CG66" s="915"/>
      <c r="CH66" s="915"/>
      <c r="CI66" s="915"/>
      <c r="CJ66" s="915"/>
      <c r="CK66" s="915"/>
      <c r="CL66" s="915"/>
      <c r="CM66" s="915"/>
      <c r="CN66" s="930"/>
      <c r="CO66" s="930"/>
      <c r="CP66" s="930"/>
      <c r="CQ66" s="930"/>
      <c r="CR66" s="930"/>
      <c r="CS66" s="930"/>
      <c r="CT66" s="744"/>
      <c r="CV66" s="1003"/>
      <c r="CW66" s="830"/>
      <c r="CX66" s="831"/>
      <c r="CY66" s="831"/>
      <c r="CZ66" s="831"/>
      <c r="DA66" s="831"/>
      <c r="DB66" s="831"/>
      <c r="DC66" s="831"/>
      <c r="DD66" s="831"/>
      <c r="DE66" s="831"/>
      <c r="DF66" s="831"/>
      <c r="DG66" s="832"/>
      <c r="DH66" s="14"/>
      <c r="DI66" s="1000"/>
      <c r="DJ66" s="1001"/>
      <c r="DK66" s="1001"/>
      <c r="DL66" s="1001"/>
      <c r="DM66" s="1001"/>
      <c r="DN66" s="1001"/>
      <c r="DO66" s="1001"/>
      <c r="DP66" s="1001"/>
      <c r="DQ66" s="1001"/>
      <c r="DR66" s="1001"/>
      <c r="DS66" s="1002"/>
      <c r="DT66" s="624"/>
      <c r="DU66" s="914"/>
      <c r="DV66" s="914"/>
      <c r="DW66" s="914"/>
      <c r="DX66" s="914"/>
      <c r="DY66" s="914"/>
      <c r="DZ66" s="915"/>
      <c r="EA66" s="915"/>
      <c r="EB66" s="915"/>
      <c r="EC66" s="915"/>
      <c r="ED66" s="915"/>
      <c r="EE66" s="915"/>
      <c r="EF66" s="915"/>
      <c r="EG66" s="915"/>
      <c r="EH66" s="915"/>
      <c r="EI66" s="915"/>
      <c r="EJ66" s="915"/>
      <c r="EK66" s="915"/>
      <c r="EL66" s="930"/>
      <c r="EM66" s="930"/>
      <c r="EN66" s="930"/>
      <c r="EO66" s="930"/>
      <c r="EP66" s="930"/>
      <c r="EQ66" s="930"/>
      <c r="ER66" s="744"/>
      <c r="ES66" s="1003"/>
      <c r="ET66" s="830"/>
      <c r="EU66" s="831"/>
      <c r="EV66" s="831"/>
      <c r="EW66" s="831"/>
      <c r="EX66" s="831"/>
      <c r="EY66" s="831"/>
      <c r="EZ66" s="831"/>
      <c r="FA66" s="831"/>
      <c r="FB66" s="831"/>
      <c r="FC66" s="831"/>
      <c r="FD66" s="832"/>
      <c r="FE66" s="14"/>
      <c r="FF66" s="1000"/>
      <c r="FG66" s="1001"/>
      <c r="FH66" s="1001"/>
      <c r="FI66" s="1001"/>
      <c r="FJ66" s="1001"/>
      <c r="FK66" s="1001"/>
      <c r="FL66" s="1001"/>
      <c r="FM66" s="1001"/>
      <c r="FN66" s="1001"/>
      <c r="FO66" s="1001"/>
      <c r="FP66" s="1002"/>
      <c r="FQ66" s="624"/>
      <c r="FR66" s="914"/>
      <c r="FS66" s="914"/>
      <c r="FT66" s="914"/>
      <c r="FU66" s="914"/>
      <c r="FV66" s="914"/>
      <c r="FW66" s="915"/>
      <c r="FX66" s="915"/>
      <c r="FY66" s="915"/>
      <c r="FZ66" s="915"/>
      <c r="GA66" s="915"/>
      <c r="GB66" s="915"/>
      <c r="GC66" s="915"/>
      <c r="GD66" s="915"/>
      <c r="GE66" s="915"/>
      <c r="GF66" s="915"/>
      <c r="GG66" s="915"/>
      <c r="GH66" s="915"/>
      <c r="GI66" s="930"/>
      <c r="GJ66" s="930"/>
      <c r="GK66" s="930"/>
      <c r="GL66" s="930"/>
      <c r="GM66" s="930"/>
      <c r="GN66" s="930"/>
      <c r="GO66" s="744"/>
    </row>
    <row r="67" spans="1:197" ht="15" customHeight="1" x14ac:dyDescent="0.2">
      <c r="A67" s="1003"/>
      <c r="B67" s="986" t="str">
        <f>'ANNUAL SUMMARY'!$C$18</f>
        <v>NO. FLIGHTS</v>
      </c>
      <c r="C67" s="987"/>
      <c r="D67" s="987"/>
      <c r="E67" s="987"/>
      <c r="F67" s="987"/>
      <c r="G67" s="987"/>
      <c r="H67" s="988"/>
      <c r="I67" s="980"/>
      <c r="J67" s="981"/>
      <c r="K67" s="981"/>
      <c r="L67" s="982"/>
      <c r="M67" s="637"/>
      <c r="N67" s="992" t="str">
        <f>'ANNUAL SUMMARY'!$O$18</f>
        <v>DAY</v>
      </c>
      <c r="O67" s="993"/>
      <c r="P67" s="993"/>
      <c r="Q67" s="993"/>
      <c r="R67" s="994" t="e">
        <f>SUMIF('ANNUAL SUMMARY'!$L$6,K59,'ANNUAL SUMMARY'!$T$18)+SUMIF('ANNUAL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SUMMARY'!#REF!)+SUMIF('ANNUAL SUMMARY'!#REF!,K59,'ANNUAL SUMMARY'!#REF!)+SUMIF($K$6,K59,$S$14)+SUMIF($BH$6,K59,$BP$14)+SUMIF($DF$6,K59,$DN$14)+SUMIF($FC$6,K59,$FK$14)+SUMIF($K$59,K59,$S$67)+SUMIF($BH$59,K59,$BP$67)+SUMIF($DF$59,K59,$DN$67)+SUMIF($FC$59,K59,$FK$67)</f>
        <v>#REF!</v>
      </c>
      <c r="S67" s="995"/>
      <c r="T67" s="995"/>
      <c r="U67" s="995"/>
      <c r="V67" s="995"/>
      <c r="W67" s="995"/>
      <c r="X67" s="995"/>
      <c r="Y67" s="624"/>
      <c r="Z67" s="913"/>
      <c r="AA67" s="914"/>
      <c r="AB67" s="914"/>
      <c r="AC67" s="914"/>
      <c r="AD67" s="914"/>
      <c r="AE67" s="915"/>
      <c r="AF67" s="915"/>
      <c r="AG67" s="915"/>
      <c r="AH67" s="915"/>
      <c r="AI67" s="915"/>
      <c r="AJ67" s="915"/>
      <c r="AK67" s="915"/>
      <c r="AL67" s="915"/>
      <c r="AM67" s="915"/>
      <c r="AN67" s="915"/>
      <c r="AO67" s="915"/>
      <c r="AP67" s="915"/>
      <c r="AQ67" s="930"/>
      <c r="AR67" s="930"/>
      <c r="AS67" s="930"/>
      <c r="AT67" s="930"/>
      <c r="AU67" s="930"/>
      <c r="AV67" s="930"/>
      <c r="AW67" s="744"/>
      <c r="AX67" s="1003"/>
      <c r="AY67" s="986" t="str">
        <f>'ANNUAL SUMMARY'!$C$18</f>
        <v>NO. FLIGHTS</v>
      </c>
      <c r="AZ67" s="987"/>
      <c r="BA67" s="987"/>
      <c r="BB67" s="987"/>
      <c r="BC67" s="987"/>
      <c r="BD67" s="987"/>
      <c r="BE67" s="988"/>
      <c r="BF67" s="980"/>
      <c r="BG67" s="981"/>
      <c r="BH67" s="981"/>
      <c r="BI67" s="982"/>
      <c r="BJ67" s="637"/>
      <c r="BK67" s="992" t="str">
        <f>'ANNUAL SUMMARY'!$O$18</f>
        <v>DAY</v>
      </c>
      <c r="BL67" s="993"/>
      <c r="BM67" s="993"/>
      <c r="BN67" s="993"/>
      <c r="BO67" s="994" t="e">
        <f>SUMIF('ANNUAL SUMMARY'!$L$6,BH59,'ANNUAL SUMMARY'!$T$18)+SUMIF('ANNUAL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SUMMARY'!#REF!)+SUMIF('ANNUAL SUMMARY'!#REF!,BH59,'ANNUAL SUMMARY'!#REF!)+SUMIF($K$6,BH59,$S$14)+SUMIF($BH$6,BH59,$BP$14)+SUMIF($DF$6,BH59,$DN$14)+SUMIF($FC$6,BH59,$FK$14)+SUMIF($K$59,BH59,$S$67)+SUMIF($BH$59,BH59,$BP$67)+SUMIF($DF$59,BH59,$DN$67)+SUMIF($FC$59,BH59,$FK$67)</f>
        <v>#REF!</v>
      </c>
      <c r="BP67" s="995"/>
      <c r="BQ67" s="995"/>
      <c r="BR67" s="995"/>
      <c r="BS67" s="995"/>
      <c r="BT67" s="995"/>
      <c r="BU67" s="995"/>
      <c r="BV67" s="624"/>
      <c r="BW67" s="913"/>
      <c r="BX67" s="914"/>
      <c r="BY67" s="914"/>
      <c r="BZ67" s="914"/>
      <c r="CA67" s="914"/>
      <c r="CB67" s="915"/>
      <c r="CC67" s="915"/>
      <c r="CD67" s="915"/>
      <c r="CE67" s="915"/>
      <c r="CF67" s="915"/>
      <c r="CG67" s="915"/>
      <c r="CH67" s="915"/>
      <c r="CI67" s="915"/>
      <c r="CJ67" s="915"/>
      <c r="CK67" s="915"/>
      <c r="CL67" s="915"/>
      <c r="CM67" s="915"/>
      <c r="CN67" s="930"/>
      <c r="CO67" s="930"/>
      <c r="CP67" s="930"/>
      <c r="CQ67" s="930"/>
      <c r="CR67" s="930"/>
      <c r="CS67" s="930"/>
      <c r="CT67" s="744"/>
      <c r="CV67" s="1003"/>
      <c r="CW67" s="986" t="str">
        <f>'ANNUAL SUMMARY'!$C$18</f>
        <v>NO. FLIGHTS</v>
      </c>
      <c r="CX67" s="987"/>
      <c r="CY67" s="987"/>
      <c r="CZ67" s="987"/>
      <c r="DA67" s="987"/>
      <c r="DB67" s="987"/>
      <c r="DC67" s="988"/>
      <c r="DD67" s="980"/>
      <c r="DE67" s="981"/>
      <c r="DF67" s="981"/>
      <c r="DG67" s="982"/>
      <c r="DH67" s="637"/>
      <c r="DI67" s="992" t="str">
        <f>'ANNUAL SUMMARY'!$O$18</f>
        <v>DAY</v>
      </c>
      <c r="DJ67" s="993"/>
      <c r="DK67" s="993"/>
      <c r="DL67" s="993"/>
      <c r="DM67" s="994" t="e">
        <f>SUMIF('ANNUAL SUMMARY'!$L$6,DF59,'ANNUAL SUMMARY'!$T$18)+SUMIF('ANNUAL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SUMMARY'!#REF!)+SUMIF('ANNUAL SUMMARY'!#REF!,DF59,'ANNUAL SUMMARY'!#REF!)+SUMIF($K$6,DF59,$S$14)+SUMIF($BH$6,DF59,$BP$14)+SUMIF($DF$6,DF59,$DN$14)+SUMIF($FC$6,DF59,$FK$14)+SUMIF($K$59,DF59,$S$67)+SUMIF($BH$59,DF59,$BP$67)+SUMIF($DF$59,DF59,$DN$67)+SUMIF($FC$59,DF59,$FK$67)</f>
        <v>#REF!</v>
      </c>
      <c r="DN67" s="995"/>
      <c r="DO67" s="995"/>
      <c r="DP67" s="995"/>
      <c r="DQ67" s="995"/>
      <c r="DR67" s="995"/>
      <c r="DS67" s="995"/>
      <c r="DT67" s="624"/>
      <c r="DU67" s="913"/>
      <c r="DV67" s="914"/>
      <c r="DW67" s="914"/>
      <c r="DX67" s="914"/>
      <c r="DY67" s="914"/>
      <c r="DZ67" s="915"/>
      <c r="EA67" s="915"/>
      <c r="EB67" s="915"/>
      <c r="EC67" s="915"/>
      <c r="ED67" s="915"/>
      <c r="EE67" s="915"/>
      <c r="EF67" s="915"/>
      <c r="EG67" s="915"/>
      <c r="EH67" s="915"/>
      <c r="EI67" s="915"/>
      <c r="EJ67" s="915"/>
      <c r="EK67" s="915"/>
      <c r="EL67" s="930"/>
      <c r="EM67" s="930"/>
      <c r="EN67" s="930"/>
      <c r="EO67" s="930"/>
      <c r="EP67" s="930"/>
      <c r="EQ67" s="930"/>
      <c r="ER67" s="744"/>
      <c r="ES67" s="1003"/>
      <c r="ET67" s="986" t="str">
        <f>'ANNUAL SUMMARY'!$C$18</f>
        <v>NO. FLIGHTS</v>
      </c>
      <c r="EU67" s="987"/>
      <c r="EV67" s="987"/>
      <c r="EW67" s="987"/>
      <c r="EX67" s="987"/>
      <c r="EY67" s="987"/>
      <c r="EZ67" s="988"/>
      <c r="FA67" s="980"/>
      <c r="FB67" s="981"/>
      <c r="FC67" s="981"/>
      <c r="FD67" s="982"/>
      <c r="FE67" s="637"/>
      <c r="FF67" s="992" t="str">
        <f>'ANNUAL SUMMARY'!$O$18</f>
        <v>DAY</v>
      </c>
      <c r="FG67" s="993"/>
      <c r="FH67" s="993"/>
      <c r="FI67" s="993"/>
      <c r="FJ67" s="994" t="e">
        <f>SUMIF('ANNUAL SUMMARY'!$L$6,FC59,'ANNUAL SUMMARY'!$T$18)+SUMIF('ANNUAL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SUMMARY'!#REF!)+SUMIF('ANNUAL SUMMARY'!#REF!,FC59,'ANNUAL SUMMARY'!#REF!)+SUMIF($K$6,FC59,$S$14)+SUMIF($BH$6,FC59,$BP$14)+SUMIF($DF$6,FC59,$DN$14)+SUMIF($FC$6,FC59,$FK$14)+SUMIF($K$59,FC59,$S$67)+SUMIF($BH$59,FC59,$BP$67)+SUMIF($DF$59,FC59,$DN$67)+SUMIF($FC$59,FC59,$FK$67)</f>
        <v>#REF!</v>
      </c>
      <c r="FK67" s="995"/>
      <c r="FL67" s="995"/>
      <c r="FM67" s="995"/>
      <c r="FN67" s="995"/>
      <c r="FO67" s="995"/>
      <c r="FP67" s="995"/>
      <c r="FQ67" s="624"/>
      <c r="FR67" s="913"/>
      <c r="FS67" s="914"/>
      <c r="FT67" s="914"/>
      <c r="FU67" s="914"/>
      <c r="FV67" s="914"/>
      <c r="FW67" s="915"/>
      <c r="FX67" s="915"/>
      <c r="FY67" s="915"/>
      <c r="FZ67" s="915"/>
      <c r="GA67" s="915"/>
      <c r="GB67" s="915"/>
      <c r="GC67" s="915"/>
      <c r="GD67" s="915"/>
      <c r="GE67" s="915"/>
      <c r="GF67" s="915"/>
      <c r="GG67" s="915"/>
      <c r="GH67" s="915"/>
      <c r="GI67" s="930"/>
      <c r="GJ67" s="930"/>
      <c r="GK67" s="930"/>
      <c r="GL67" s="930"/>
      <c r="GM67" s="930"/>
      <c r="GN67" s="930"/>
      <c r="GO67" s="744"/>
    </row>
    <row r="68" spans="1:197" ht="3" customHeight="1" x14ac:dyDescent="0.25">
      <c r="A68" s="1003"/>
      <c r="B68" s="989"/>
      <c r="C68" s="990"/>
      <c r="D68" s="990"/>
      <c r="E68" s="990"/>
      <c r="F68" s="990"/>
      <c r="G68" s="990"/>
      <c r="H68" s="991"/>
      <c r="I68" s="983"/>
      <c r="J68" s="984"/>
      <c r="K68" s="984"/>
      <c r="L68" s="985"/>
      <c r="M68" s="637"/>
      <c r="N68" s="708"/>
      <c r="O68" s="708"/>
      <c r="P68" s="708"/>
      <c r="Q68" s="708"/>
      <c r="R68" s="708"/>
      <c r="S68" s="708"/>
      <c r="T68" s="708"/>
      <c r="U68" s="708"/>
      <c r="V68" s="708"/>
      <c r="W68" s="708"/>
      <c r="X68" s="708"/>
      <c r="Y68" s="624"/>
      <c r="Z68" s="914"/>
      <c r="AA68" s="914"/>
      <c r="AB68" s="914"/>
      <c r="AC68" s="914"/>
      <c r="AD68" s="914"/>
      <c r="AE68" s="915"/>
      <c r="AF68" s="915"/>
      <c r="AG68" s="915"/>
      <c r="AH68" s="915"/>
      <c r="AI68" s="915"/>
      <c r="AJ68" s="915"/>
      <c r="AK68" s="915"/>
      <c r="AL68" s="915"/>
      <c r="AM68" s="915"/>
      <c r="AN68" s="915"/>
      <c r="AO68" s="915"/>
      <c r="AP68" s="915"/>
      <c r="AQ68" s="930"/>
      <c r="AR68" s="930"/>
      <c r="AS68" s="930"/>
      <c r="AT68" s="930"/>
      <c r="AU68" s="930"/>
      <c r="AV68" s="930"/>
      <c r="AW68" s="744"/>
      <c r="AX68" s="1003"/>
      <c r="AY68" s="989"/>
      <c r="AZ68" s="990"/>
      <c r="BA68" s="990"/>
      <c r="BB68" s="990"/>
      <c r="BC68" s="990"/>
      <c r="BD68" s="990"/>
      <c r="BE68" s="991"/>
      <c r="BF68" s="983"/>
      <c r="BG68" s="984"/>
      <c r="BH68" s="984"/>
      <c r="BI68" s="985"/>
      <c r="BJ68" s="637"/>
      <c r="BK68" s="708"/>
      <c r="BL68" s="708"/>
      <c r="BM68" s="708"/>
      <c r="BN68" s="708"/>
      <c r="BO68" s="708"/>
      <c r="BP68" s="708"/>
      <c r="BQ68" s="708"/>
      <c r="BR68" s="708"/>
      <c r="BS68" s="708"/>
      <c r="BT68" s="708"/>
      <c r="BU68" s="708"/>
      <c r="BV68" s="624"/>
      <c r="BW68" s="914"/>
      <c r="BX68" s="914"/>
      <c r="BY68" s="914"/>
      <c r="BZ68" s="914"/>
      <c r="CA68" s="914"/>
      <c r="CB68" s="915"/>
      <c r="CC68" s="915"/>
      <c r="CD68" s="915"/>
      <c r="CE68" s="915"/>
      <c r="CF68" s="915"/>
      <c r="CG68" s="915"/>
      <c r="CH68" s="915"/>
      <c r="CI68" s="915"/>
      <c r="CJ68" s="915"/>
      <c r="CK68" s="915"/>
      <c r="CL68" s="915"/>
      <c r="CM68" s="915"/>
      <c r="CN68" s="930"/>
      <c r="CO68" s="930"/>
      <c r="CP68" s="930"/>
      <c r="CQ68" s="930"/>
      <c r="CR68" s="930"/>
      <c r="CS68" s="930"/>
      <c r="CT68" s="744"/>
      <c r="CV68" s="1003"/>
      <c r="CW68" s="989"/>
      <c r="CX68" s="990"/>
      <c r="CY68" s="990"/>
      <c r="CZ68" s="990"/>
      <c r="DA68" s="990"/>
      <c r="DB68" s="990"/>
      <c r="DC68" s="991"/>
      <c r="DD68" s="983"/>
      <c r="DE68" s="984"/>
      <c r="DF68" s="984"/>
      <c r="DG68" s="985"/>
      <c r="DH68" s="637"/>
      <c r="DI68" s="708"/>
      <c r="DJ68" s="708"/>
      <c r="DK68" s="708"/>
      <c r="DL68" s="708"/>
      <c r="DM68" s="708"/>
      <c r="DN68" s="708"/>
      <c r="DO68" s="708"/>
      <c r="DP68" s="708"/>
      <c r="DQ68" s="708"/>
      <c r="DR68" s="708"/>
      <c r="DS68" s="708"/>
      <c r="DT68" s="624"/>
      <c r="DU68" s="914"/>
      <c r="DV68" s="914"/>
      <c r="DW68" s="914"/>
      <c r="DX68" s="914"/>
      <c r="DY68" s="914"/>
      <c r="DZ68" s="915"/>
      <c r="EA68" s="915"/>
      <c r="EB68" s="915"/>
      <c r="EC68" s="915"/>
      <c r="ED68" s="915"/>
      <c r="EE68" s="915"/>
      <c r="EF68" s="915"/>
      <c r="EG68" s="915"/>
      <c r="EH68" s="915"/>
      <c r="EI68" s="915"/>
      <c r="EJ68" s="915"/>
      <c r="EK68" s="915"/>
      <c r="EL68" s="930"/>
      <c r="EM68" s="930"/>
      <c r="EN68" s="930"/>
      <c r="EO68" s="930"/>
      <c r="EP68" s="930"/>
      <c r="EQ68" s="930"/>
      <c r="ER68" s="744"/>
      <c r="ES68" s="1003"/>
      <c r="ET68" s="989"/>
      <c r="EU68" s="990"/>
      <c r="EV68" s="990"/>
      <c r="EW68" s="990"/>
      <c r="EX68" s="990"/>
      <c r="EY68" s="990"/>
      <c r="EZ68" s="991"/>
      <c r="FA68" s="983"/>
      <c r="FB68" s="984"/>
      <c r="FC68" s="984"/>
      <c r="FD68" s="985"/>
      <c r="FE68" s="637"/>
      <c r="FF68" s="708"/>
      <c r="FG68" s="708"/>
      <c r="FH68" s="708"/>
      <c r="FI68" s="708"/>
      <c r="FJ68" s="708"/>
      <c r="FK68" s="708"/>
      <c r="FL68" s="708"/>
      <c r="FM68" s="708"/>
      <c r="FN68" s="708"/>
      <c r="FO68" s="708"/>
      <c r="FP68" s="708"/>
      <c r="FQ68" s="624"/>
      <c r="FR68" s="914"/>
      <c r="FS68" s="914"/>
      <c r="FT68" s="914"/>
      <c r="FU68" s="914"/>
      <c r="FV68" s="914"/>
      <c r="FW68" s="915"/>
      <c r="FX68" s="915"/>
      <c r="FY68" s="915"/>
      <c r="FZ68" s="915"/>
      <c r="GA68" s="915"/>
      <c r="GB68" s="915"/>
      <c r="GC68" s="915"/>
      <c r="GD68" s="915"/>
      <c r="GE68" s="915"/>
      <c r="GF68" s="915"/>
      <c r="GG68" s="915"/>
      <c r="GH68" s="915"/>
      <c r="GI68" s="930"/>
      <c r="GJ68" s="930"/>
      <c r="GK68" s="930"/>
      <c r="GL68" s="930"/>
      <c r="GM68" s="930"/>
      <c r="GN68" s="930"/>
      <c r="GO68" s="744"/>
    </row>
    <row r="69" spans="1:197" ht="2.25" customHeight="1" x14ac:dyDescent="0.25">
      <c r="A69" s="1003"/>
      <c r="B69" s="12"/>
      <c r="C69" s="12"/>
      <c r="D69" s="12"/>
      <c r="E69" s="12"/>
      <c r="F69" s="12"/>
      <c r="G69" s="12"/>
      <c r="H69" s="12"/>
      <c r="I69" s="12"/>
      <c r="J69" s="12"/>
      <c r="K69" s="12"/>
      <c r="L69" s="12"/>
      <c r="M69" s="15"/>
      <c r="N69" s="979" t="str">
        <f>'ANNUAL SUMMARY'!$O$20</f>
        <v>NIGHT</v>
      </c>
      <c r="O69" s="968"/>
      <c r="P69" s="968"/>
      <c r="Q69" s="968"/>
      <c r="R69" s="996"/>
      <c r="S69" s="998"/>
      <c r="T69" s="974"/>
      <c r="U69" s="974"/>
      <c r="V69" s="974"/>
      <c r="W69" s="974"/>
      <c r="X69" s="975"/>
      <c r="Y69" s="624"/>
      <c r="Z69" s="913"/>
      <c r="AA69" s="914"/>
      <c r="AB69" s="914"/>
      <c r="AC69" s="914"/>
      <c r="AD69" s="914"/>
      <c r="AE69" s="915"/>
      <c r="AF69" s="915"/>
      <c r="AG69" s="915"/>
      <c r="AH69" s="915"/>
      <c r="AI69" s="915"/>
      <c r="AJ69" s="915"/>
      <c r="AK69" s="915"/>
      <c r="AL69" s="915"/>
      <c r="AM69" s="915"/>
      <c r="AN69" s="915"/>
      <c r="AO69" s="915"/>
      <c r="AP69" s="915"/>
      <c r="AQ69" s="930"/>
      <c r="AR69" s="930"/>
      <c r="AS69" s="930"/>
      <c r="AT69" s="930"/>
      <c r="AU69" s="930"/>
      <c r="AV69" s="930"/>
      <c r="AW69" s="744"/>
      <c r="AX69" s="1003"/>
      <c r="AY69" s="12"/>
      <c r="AZ69" s="12"/>
      <c r="BA69" s="12"/>
      <c r="BB69" s="12"/>
      <c r="BC69" s="12"/>
      <c r="BD69" s="12"/>
      <c r="BE69" s="12"/>
      <c r="BF69" s="12"/>
      <c r="BG69" s="12"/>
      <c r="BH69" s="12"/>
      <c r="BI69" s="12"/>
      <c r="BJ69" s="15"/>
      <c r="BK69" s="979" t="str">
        <f>'ANNUAL SUMMARY'!$O$20</f>
        <v>NIGHT</v>
      </c>
      <c r="BL69" s="968"/>
      <c r="BM69" s="968"/>
      <c r="BN69" s="968"/>
      <c r="BO69" s="996"/>
      <c r="BP69" s="998"/>
      <c r="BQ69" s="974"/>
      <c r="BR69" s="974"/>
      <c r="BS69" s="974"/>
      <c r="BT69" s="974"/>
      <c r="BU69" s="975"/>
      <c r="BV69" s="624"/>
      <c r="BW69" s="913"/>
      <c r="BX69" s="914"/>
      <c r="BY69" s="914"/>
      <c r="BZ69" s="914"/>
      <c r="CA69" s="914"/>
      <c r="CB69" s="915"/>
      <c r="CC69" s="915"/>
      <c r="CD69" s="915"/>
      <c r="CE69" s="915"/>
      <c r="CF69" s="915"/>
      <c r="CG69" s="915"/>
      <c r="CH69" s="915"/>
      <c r="CI69" s="915"/>
      <c r="CJ69" s="915"/>
      <c r="CK69" s="915"/>
      <c r="CL69" s="915"/>
      <c r="CM69" s="915"/>
      <c r="CN69" s="930"/>
      <c r="CO69" s="930"/>
      <c r="CP69" s="930"/>
      <c r="CQ69" s="930"/>
      <c r="CR69" s="930"/>
      <c r="CS69" s="930"/>
      <c r="CT69" s="744"/>
      <c r="CV69" s="1003"/>
      <c r="CW69" s="12"/>
      <c r="CX69" s="12"/>
      <c r="CY69" s="12"/>
      <c r="CZ69" s="12"/>
      <c r="DA69" s="12"/>
      <c r="DB69" s="12"/>
      <c r="DC69" s="12"/>
      <c r="DD69" s="12"/>
      <c r="DE69" s="12"/>
      <c r="DF69" s="12"/>
      <c r="DG69" s="12"/>
      <c r="DH69" s="15"/>
      <c r="DI69" s="979" t="str">
        <f>'ANNUAL SUMMARY'!$O$20</f>
        <v>NIGHT</v>
      </c>
      <c r="DJ69" s="968"/>
      <c r="DK69" s="968"/>
      <c r="DL69" s="968"/>
      <c r="DM69" s="996"/>
      <c r="DN69" s="998"/>
      <c r="DO69" s="974"/>
      <c r="DP69" s="974"/>
      <c r="DQ69" s="974"/>
      <c r="DR69" s="974"/>
      <c r="DS69" s="975"/>
      <c r="DT69" s="624"/>
      <c r="DU69" s="913"/>
      <c r="DV69" s="914"/>
      <c r="DW69" s="914"/>
      <c r="DX69" s="914"/>
      <c r="DY69" s="914"/>
      <c r="DZ69" s="915"/>
      <c r="EA69" s="915"/>
      <c r="EB69" s="915"/>
      <c r="EC69" s="915"/>
      <c r="ED69" s="915"/>
      <c r="EE69" s="915"/>
      <c r="EF69" s="915"/>
      <c r="EG69" s="915"/>
      <c r="EH69" s="915"/>
      <c r="EI69" s="915"/>
      <c r="EJ69" s="915"/>
      <c r="EK69" s="915"/>
      <c r="EL69" s="930"/>
      <c r="EM69" s="930"/>
      <c r="EN69" s="930"/>
      <c r="EO69" s="930"/>
      <c r="EP69" s="930"/>
      <c r="EQ69" s="930"/>
      <c r="ER69" s="744"/>
      <c r="ES69" s="1003"/>
      <c r="ET69" s="12"/>
      <c r="EU69" s="12"/>
      <c r="EV69" s="12"/>
      <c r="EW69" s="12"/>
      <c r="EX69" s="12"/>
      <c r="EY69" s="12"/>
      <c r="EZ69" s="12"/>
      <c r="FA69" s="12"/>
      <c r="FB69" s="12"/>
      <c r="FC69" s="12"/>
      <c r="FD69" s="12"/>
      <c r="FE69" s="15"/>
      <c r="FF69" s="979" t="str">
        <f>'ANNUAL SUMMARY'!$O$20</f>
        <v>NIGHT</v>
      </c>
      <c r="FG69" s="968"/>
      <c r="FH69" s="968"/>
      <c r="FI69" s="968"/>
      <c r="FJ69" s="996"/>
      <c r="FK69" s="998"/>
      <c r="FL69" s="974"/>
      <c r="FM69" s="974"/>
      <c r="FN69" s="974"/>
      <c r="FO69" s="974"/>
      <c r="FP69" s="975"/>
      <c r="FQ69" s="624"/>
      <c r="FR69" s="913"/>
      <c r="FS69" s="914"/>
      <c r="FT69" s="914"/>
      <c r="FU69" s="914"/>
      <c r="FV69" s="914"/>
      <c r="FW69" s="915"/>
      <c r="FX69" s="915"/>
      <c r="FY69" s="915"/>
      <c r="FZ69" s="915"/>
      <c r="GA69" s="915"/>
      <c r="GB69" s="915"/>
      <c r="GC69" s="915"/>
      <c r="GD69" s="915"/>
      <c r="GE69" s="915"/>
      <c r="GF69" s="915"/>
      <c r="GG69" s="915"/>
      <c r="GH69" s="915"/>
      <c r="GI69" s="930"/>
      <c r="GJ69" s="930"/>
      <c r="GK69" s="930"/>
      <c r="GL69" s="930"/>
      <c r="GM69" s="930"/>
      <c r="GN69" s="930"/>
      <c r="GO69" s="744"/>
    </row>
    <row r="70" spans="1:197" ht="11.25" customHeight="1" x14ac:dyDescent="0.2">
      <c r="A70" s="1003"/>
      <c r="B70" s="979" t="str">
        <f>'ANNUAL SUMMARY'!$C$21</f>
        <v>SOLO</v>
      </c>
      <c r="C70" s="968"/>
      <c r="D70" s="968"/>
      <c r="E70" s="968"/>
      <c r="F70" s="971"/>
      <c r="G70" s="973"/>
      <c r="H70" s="974"/>
      <c r="I70" s="974"/>
      <c r="J70" s="974"/>
      <c r="K70" s="974"/>
      <c r="L70" s="975"/>
      <c r="M70" s="785"/>
      <c r="N70" s="997"/>
      <c r="O70" s="993"/>
      <c r="P70" s="993"/>
      <c r="Q70" s="993"/>
      <c r="R70" s="994"/>
      <c r="S70" s="999"/>
      <c r="T70" s="977"/>
      <c r="U70" s="977"/>
      <c r="V70" s="977"/>
      <c r="W70" s="977"/>
      <c r="X70" s="978"/>
      <c r="Y70" s="624"/>
      <c r="Z70" s="914"/>
      <c r="AA70" s="914"/>
      <c r="AB70" s="914"/>
      <c r="AC70" s="914"/>
      <c r="AD70" s="914"/>
      <c r="AE70" s="915"/>
      <c r="AF70" s="915"/>
      <c r="AG70" s="915"/>
      <c r="AH70" s="915"/>
      <c r="AI70" s="915"/>
      <c r="AJ70" s="915"/>
      <c r="AK70" s="915"/>
      <c r="AL70" s="915"/>
      <c r="AM70" s="915"/>
      <c r="AN70" s="915"/>
      <c r="AO70" s="915"/>
      <c r="AP70" s="915"/>
      <c r="AQ70" s="930"/>
      <c r="AR70" s="930"/>
      <c r="AS70" s="930"/>
      <c r="AT70" s="930"/>
      <c r="AU70" s="930"/>
      <c r="AV70" s="930"/>
      <c r="AW70" s="744"/>
      <c r="AX70" s="1003"/>
      <c r="AY70" s="979" t="str">
        <f>'ANNUAL SUMMARY'!$C$21</f>
        <v>SOLO</v>
      </c>
      <c r="AZ70" s="968"/>
      <c r="BA70" s="968"/>
      <c r="BB70" s="968"/>
      <c r="BC70" s="971"/>
      <c r="BD70" s="973"/>
      <c r="BE70" s="974"/>
      <c r="BF70" s="974"/>
      <c r="BG70" s="974"/>
      <c r="BH70" s="974"/>
      <c r="BI70" s="975"/>
      <c r="BJ70" s="785"/>
      <c r="BK70" s="997"/>
      <c r="BL70" s="993"/>
      <c r="BM70" s="993"/>
      <c r="BN70" s="993"/>
      <c r="BO70" s="994"/>
      <c r="BP70" s="999"/>
      <c r="BQ70" s="977"/>
      <c r="BR70" s="977"/>
      <c r="BS70" s="977"/>
      <c r="BT70" s="977"/>
      <c r="BU70" s="978"/>
      <c r="BV70" s="624"/>
      <c r="BW70" s="914"/>
      <c r="BX70" s="914"/>
      <c r="BY70" s="914"/>
      <c r="BZ70" s="914"/>
      <c r="CA70" s="914"/>
      <c r="CB70" s="915"/>
      <c r="CC70" s="915"/>
      <c r="CD70" s="915"/>
      <c r="CE70" s="915"/>
      <c r="CF70" s="915"/>
      <c r="CG70" s="915"/>
      <c r="CH70" s="915"/>
      <c r="CI70" s="915"/>
      <c r="CJ70" s="915"/>
      <c r="CK70" s="915"/>
      <c r="CL70" s="915"/>
      <c r="CM70" s="915"/>
      <c r="CN70" s="930"/>
      <c r="CO70" s="930"/>
      <c r="CP70" s="930"/>
      <c r="CQ70" s="930"/>
      <c r="CR70" s="930"/>
      <c r="CS70" s="930"/>
      <c r="CT70" s="744"/>
      <c r="CV70" s="1003"/>
      <c r="CW70" s="979" t="str">
        <f>'ANNUAL SUMMARY'!$C$21</f>
        <v>SOLO</v>
      </c>
      <c r="CX70" s="968"/>
      <c r="CY70" s="968"/>
      <c r="CZ70" s="968"/>
      <c r="DA70" s="971"/>
      <c r="DB70" s="973"/>
      <c r="DC70" s="974"/>
      <c r="DD70" s="974"/>
      <c r="DE70" s="974"/>
      <c r="DF70" s="974"/>
      <c r="DG70" s="975"/>
      <c r="DH70" s="785"/>
      <c r="DI70" s="997"/>
      <c r="DJ70" s="993"/>
      <c r="DK70" s="993"/>
      <c r="DL70" s="993"/>
      <c r="DM70" s="994"/>
      <c r="DN70" s="999"/>
      <c r="DO70" s="977"/>
      <c r="DP70" s="977"/>
      <c r="DQ70" s="977"/>
      <c r="DR70" s="977"/>
      <c r="DS70" s="978"/>
      <c r="DT70" s="624"/>
      <c r="DU70" s="914"/>
      <c r="DV70" s="914"/>
      <c r="DW70" s="914"/>
      <c r="DX70" s="914"/>
      <c r="DY70" s="914"/>
      <c r="DZ70" s="915"/>
      <c r="EA70" s="915"/>
      <c r="EB70" s="915"/>
      <c r="EC70" s="915"/>
      <c r="ED70" s="915"/>
      <c r="EE70" s="915"/>
      <c r="EF70" s="915"/>
      <c r="EG70" s="915"/>
      <c r="EH70" s="915"/>
      <c r="EI70" s="915"/>
      <c r="EJ70" s="915"/>
      <c r="EK70" s="915"/>
      <c r="EL70" s="930"/>
      <c r="EM70" s="930"/>
      <c r="EN70" s="930"/>
      <c r="EO70" s="930"/>
      <c r="EP70" s="930"/>
      <c r="EQ70" s="930"/>
      <c r="ER70" s="744"/>
      <c r="ES70" s="1003"/>
      <c r="ET70" s="979" t="str">
        <f>'ANNUAL SUMMARY'!$C$21</f>
        <v>SOLO</v>
      </c>
      <c r="EU70" s="968"/>
      <c r="EV70" s="968"/>
      <c r="EW70" s="968"/>
      <c r="EX70" s="971"/>
      <c r="EY70" s="973"/>
      <c r="EZ70" s="974"/>
      <c r="FA70" s="974"/>
      <c r="FB70" s="974"/>
      <c r="FC70" s="974"/>
      <c r="FD70" s="975"/>
      <c r="FE70" s="785"/>
      <c r="FF70" s="997"/>
      <c r="FG70" s="993"/>
      <c r="FH70" s="993"/>
      <c r="FI70" s="993"/>
      <c r="FJ70" s="994"/>
      <c r="FK70" s="999"/>
      <c r="FL70" s="977"/>
      <c r="FM70" s="977"/>
      <c r="FN70" s="977"/>
      <c r="FO70" s="977"/>
      <c r="FP70" s="978"/>
      <c r="FQ70" s="624"/>
      <c r="FR70" s="914"/>
      <c r="FS70" s="914"/>
      <c r="FT70" s="914"/>
      <c r="FU70" s="914"/>
      <c r="FV70" s="914"/>
      <c r="FW70" s="915"/>
      <c r="FX70" s="915"/>
      <c r="FY70" s="915"/>
      <c r="FZ70" s="915"/>
      <c r="GA70" s="915"/>
      <c r="GB70" s="915"/>
      <c r="GC70" s="915"/>
      <c r="GD70" s="915"/>
      <c r="GE70" s="915"/>
      <c r="GF70" s="915"/>
      <c r="GG70" s="915"/>
      <c r="GH70" s="915"/>
      <c r="GI70" s="930"/>
      <c r="GJ70" s="930"/>
      <c r="GK70" s="930"/>
      <c r="GL70" s="930"/>
      <c r="GM70" s="930"/>
      <c r="GN70" s="930"/>
      <c r="GO70" s="744"/>
    </row>
    <row r="71" spans="1:197" ht="13.5" customHeight="1" x14ac:dyDescent="0.2">
      <c r="A71" s="1003"/>
      <c r="B71" s="969"/>
      <c r="C71" s="970"/>
      <c r="D71" s="970"/>
      <c r="E71" s="970"/>
      <c r="F71" s="972"/>
      <c r="G71" s="976"/>
      <c r="H71" s="977"/>
      <c r="I71" s="977"/>
      <c r="J71" s="977"/>
      <c r="K71" s="977"/>
      <c r="L71" s="978"/>
      <c r="M71" s="785"/>
      <c r="N71" s="979" t="str">
        <f>'ANNUAL SUMMARY'!$O$22</f>
        <v>IFR</v>
      </c>
      <c r="O71" s="968"/>
      <c r="P71" s="968"/>
      <c r="Q71" s="968"/>
      <c r="R71" s="996"/>
      <c r="S71" s="973"/>
      <c r="T71" s="974"/>
      <c r="U71" s="974"/>
      <c r="V71" s="974"/>
      <c r="W71" s="974"/>
      <c r="X71" s="975"/>
      <c r="Y71" s="624"/>
      <c r="Z71" s="913"/>
      <c r="AA71" s="914"/>
      <c r="AB71" s="914"/>
      <c r="AC71" s="914"/>
      <c r="AD71" s="914"/>
      <c r="AE71" s="915"/>
      <c r="AF71" s="915"/>
      <c r="AG71" s="915"/>
      <c r="AH71" s="915"/>
      <c r="AI71" s="915"/>
      <c r="AJ71" s="915"/>
      <c r="AK71" s="915"/>
      <c r="AL71" s="915"/>
      <c r="AM71" s="915"/>
      <c r="AN71" s="915"/>
      <c r="AO71" s="915"/>
      <c r="AP71" s="915"/>
      <c r="AQ71" s="930"/>
      <c r="AR71" s="930"/>
      <c r="AS71" s="930"/>
      <c r="AT71" s="930"/>
      <c r="AU71" s="930"/>
      <c r="AV71" s="930"/>
      <c r="AW71" s="744"/>
      <c r="AX71" s="1003"/>
      <c r="AY71" s="969"/>
      <c r="AZ71" s="970"/>
      <c r="BA71" s="970"/>
      <c r="BB71" s="970"/>
      <c r="BC71" s="972"/>
      <c r="BD71" s="976"/>
      <c r="BE71" s="977"/>
      <c r="BF71" s="977"/>
      <c r="BG71" s="977"/>
      <c r="BH71" s="977"/>
      <c r="BI71" s="978"/>
      <c r="BJ71" s="785"/>
      <c r="BK71" s="979" t="str">
        <f>'ANNUAL SUMMARY'!$O$22</f>
        <v>IFR</v>
      </c>
      <c r="BL71" s="968"/>
      <c r="BM71" s="968"/>
      <c r="BN71" s="968"/>
      <c r="BO71" s="996"/>
      <c r="BP71" s="973"/>
      <c r="BQ71" s="974"/>
      <c r="BR71" s="974"/>
      <c r="BS71" s="974"/>
      <c r="BT71" s="974"/>
      <c r="BU71" s="975"/>
      <c r="BV71" s="624"/>
      <c r="BW71" s="913"/>
      <c r="BX71" s="914"/>
      <c r="BY71" s="914"/>
      <c r="BZ71" s="914"/>
      <c r="CA71" s="914"/>
      <c r="CB71" s="915"/>
      <c r="CC71" s="915"/>
      <c r="CD71" s="915"/>
      <c r="CE71" s="915"/>
      <c r="CF71" s="915"/>
      <c r="CG71" s="915"/>
      <c r="CH71" s="915"/>
      <c r="CI71" s="915"/>
      <c r="CJ71" s="915"/>
      <c r="CK71" s="915"/>
      <c r="CL71" s="915"/>
      <c r="CM71" s="915"/>
      <c r="CN71" s="930"/>
      <c r="CO71" s="930"/>
      <c r="CP71" s="930"/>
      <c r="CQ71" s="930"/>
      <c r="CR71" s="930"/>
      <c r="CS71" s="930"/>
      <c r="CT71" s="744"/>
      <c r="CV71" s="1003"/>
      <c r="CW71" s="969"/>
      <c r="CX71" s="970"/>
      <c r="CY71" s="970"/>
      <c r="CZ71" s="970"/>
      <c r="DA71" s="972"/>
      <c r="DB71" s="976"/>
      <c r="DC71" s="977"/>
      <c r="DD71" s="977"/>
      <c r="DE71" s="977"/>
      <c r="DF71" s="977"/>
      <c r="DG71" s="978"/>
      <c r="DH71" s="785"/>
      <c r="DI71" s="979" t="str">
        <f>'ANNUAL SUMMARY'!$O$22</f>
        <v>IFR</v>
      </c>
      <c r="DJ71" s="968"/>
      <c r="DK71" s="968"/>
      <c r="DL71" s="968"/>
      <c r="DM71" s="996"/>
      <c r="DN71" s="973"/>
      <c r="DO71" s="974"/>
      <c r="DP71" s="974"/>
      <c r="DQ71" s="974"/>
      <c r="DR71" s="974"/>
      <c r="DS71" s="975"/>
      <c r="DT71" s="624"/>
      <c r="DU71" s="913"/>
      <c r="DV71" s="914"/>
      <c r="DW71" s="914"/>
      <c r="DX71" s="914"/>
      <c r="DY71" s="914"/>
      <c r="DZ71" s="915"/>
      <c r="EA71" s="915"/>
      <c r="EB71" s="915"/>
      <c r="EC71" s="915"/>
      <c r="ED71" s="915"/>
      <c r="EE71" s="915"/>
      <c r="EF71" s="915"/>
      <c r="EG71" s="915"/>
      <c r="EH71" s="915"/>
      <c r="EI71" s="915"/>
      <c r="EJ71" s="915"/>
      <c r="EK71" s="915"/>
      <c r="EL71" s="930"/>
      <c r="EM71" s="930"/>
      <c r="EN71" s="930"/>
      <c r="EO71" s="930"/>
      <c r="EP71" s="930"/>
      <c r="EQ71" s="930"/>
      <c r="ER71" s="744"/>
      <c r="ES71" s="1003"/>
      <c r="ET71" s="969"/>
      <c r="EU71" s="970"/>
      <c r="EV71" s="970"/>
      <c r="EW71" s="970"/>
      <c r="EX71" s="972"/>
      <c r="EY71" s="976"/>
      <c r="EZ71" s="977"/>
      <c r="FA71" s="977"/>
      <c r="FB71" s="977"/>
      <c r="FC71" s="977"/>
      <c r="FD71" s="978"/>
      <c r="FE71" s="785"/>
      <c r="FF71" s="979" t="str">
        <f>'ANNUAL SUMMARY'!$O$22</f>
        <v>IFR</v>
      </c>
      <c r="FG71" s="968"/>
      <c r="FH71" s="968"/>
      <c r="FI71" s="968"/>
      <c r="FJ71" s="996"/>
      <c r="FK71" s="973"/>
      <c r="FL71" s="974"/>
      <c r="FM71" s="974"/>
      <c r="FN71" s="974"/>
      <c r="FO71" s="974"/>
      <c r="FP71" s="975"/>
      <c r="FQ71" s="624"/>
      <c r="FR71" s="913"/>
      <c r="FS71" s="914"/>
      <c r="FT71" s="914"/>
      <c r="FU71" s="914"/>
      <c r="FV71" s="914"/>
      <c r="FW71" s="915"/>
      <c r="FX71" s="915"/>
      <c r="FY71" s="915"/>
      <c r="FZ71" s="915"/>
      <c r="GA71" s="915"/>
      <c r="GB71" s="915"/>
      <c r="GC71" s="915"/>
      <c r="GD71" s="915"/>
      <c r="GE71" s="915"/>
      <c r="GF71" s="915"/>
      <c r="GG71" s="915"/>
      <c r="GH71" s="915"/>
      <c r="GI71" s="930"/>
      <c r="GJ71" s="930"/>
      <c r="GK71" s="930"/>
      <c r="GL71" s="930"/>
      <c r="GM71" s="930"/>
      <c r="GN71" s="930"/>
      <c r="GO71" s="744"/>
    </row>
    <row r="72" spans="1:197" ht="2.25" customHeight="1" x14ac:dyDescent="0.25">
      <c r="A72" s="1003"/>
      <c r="B72" s="658"/>
      <c r="C72" s="658"/>
      <c r="D72" s="658"/>
      <c r="E72" s="658"/>
      <c r="F72" s="658"/>
      <c r="G72" s="658"/>
      <c r="H72" s="658"/>
      <c r="I72" s="658"/>
      <c r="J72" s="658"/>
      <c r="K72" s="658"/>
      <c r="L72" s="658"/>
      <c r="M72" s="624"/>
      <c r="N72" s="658"/>
      <c r="O72" s="658"/>
      <c r="P72" s="658"/>
      <c r="Q72" s="658"/>
      <c r="R72" s="658"/>
      <c r="S72" s="658"/>
      <c r="T72" s="658"/>
      <c r="U72" s="658"/>
      <c r="V72" s="658"/>
      <c r="W72" s="658"/>
      <c r="X72" s="658"/>
      <c r="Y72" s="624"/>
      <c r="Z72" s="914"/>
      <c r="AA72" s="914"/>
      <c r="AB72" s="914"/>
      <c r="AC72" s="914"/>
      <c r="AD72" s="914"/>
      <c r="AE72" s="915"/>
      <c r="AF72" s="915"/>
      <c r="AG72" s="915"/>
      <c r="AH72" s="915"/>
      <c r="AI72" s="915"/>
      <c r="AJ72" s="915"/>
      <c r="AK72" s="915"/>
      <c r="AL72" s="915"/>
      <c r="AM72" s="915"/>
      <c r="AN72" s="915"/>
      <c r="AO72" s="915"/>
      <c r="AP72" s="915"/>
      <c r="AQ72" s="930"/>
      <c r="AR72" s="930"/>
      <c r="AS72" s="930"/>
      <c r="AT72" s="930"/>
      <c r="AU72" s="930"/>
      <c r="AV72" s="930"/>
      <c r="AW72" s="744"/>
      <c r="AX72" s="1003"/>
      <c r="AY72" s="658"/>
      <c r="AZ72" s="658"/>
      <c r="BA72" s="658"/>
      <c r="BB72" s="658"/>
      <c r="BC72" s="658"/>
      <c r="BD72" s="658"/>
      <c r="BE72" s="658"/>
      <c r="BF72" s="658"/>
      <c r="BG72" s="658"/>
      <c r="BH72" s="658"/>
      <c r="BI72" s="658"/>
      <c r="BJ72" s="624"/>
      <c r="BK72" s="658"/>
      <c r="BL72" s="658"/>
      <c r="BM72" s="658"/>
      <c r="BN72" s="658"/>
      <c r="BO72" s="658"/>
      <c r="BP72" s="658"/>
      <c r="BQ72" s="658"/>
      <c r="BR72" s="658"/>
      <c r="BS72" s="658"/>
      <c r="BT72" s="658"/>
      <c r="BU72" s="658"/>
      <c r="BV72" s="624"/>
      <c r="BW72" s="914"/>
      <c r="BX72" s="914"/>
      <c r="BY72" s="914"/>
      <c r="BZ72" s="914"/>
      <c r="CA72" s="914"/>
      <c r="CB72" s="915"/>
      <c r="CC72" s="915"/>
      <c r="CD72" s="915"/>
      <c r="CE72" s="915"/>
      <c r="CF72" s="915"/>
      <c r="CG72" s="915"/>
      <c r="CH72" s="915"/>
      <c r="CI72" s="915"/>
      <c r="CJ72" s="915"/>
      <c r="CK72" s="915"/>
      <c r="CL72" s="915"/>
      <c r="CM72" s="915"/>
      <c r="CN72" s="930"/>
      <c r="CO72" s="930"/>
      <c r="CP72" s="930"/>
      <c r="CQ72" s="930"/>
      <c r="CR72" s="930"/>
      <c r="CS72" s="930"/>
      <c r="CT72" s="744"/>
      <c r="CV72" s="1003"/>
      <c r="CW72" s="658"/>
      <c r="CX72" s="658"/>
      <c r="CY72" s="658"/>
      <c r="CZ72" s="658"/>
      <c r="DA72" s="658"/>
      <c r="DB72" s="658"/>
      <c r="DC72" s="658"/>
      <c r="DD72" s="658"/>
      <c r="DE72" s="658"/>
      <c r="DF72" s="658"/>
      <c r="DG72" s="658"/>
      <c r="DH72" s="624"/>
      <c r="DI72" s="658"/>
      <c r="DJ72" s="658"/>
      <c r="DK72" s="658"/>
      <c r="DL72" s="658"/>
      <c r="DM72" s="658"/>
      <c r="DN72" s="658"/>
      <c r="DO72" s="658"/>
      <c r="DP72" s="658"/>
      <c r="DQ72" s="658"/>
      <c r="DR72" s="658"/>
      <c r="DS72" s="658"/>
      <c r="DT72" s="624"/>
      <c r="DU72" s="914"/>
      <c r="DV72" s="914"/>
      <c r="DW72" s="914"/>
      <c r="DX72" s="914"/>
      <c r="DY72" s="914"/>
      <c r="DZ72" s="915"/>
      <c r="EA72" s="915"/>
      <c r="EB72" s="915"/>
      <c r="EC72" s="915"/>
      <c r="ED72" s="915"/>
      <c r="EE72" s="915"/>
      <c r="EF72" s="915"/>
      <c r="EG72" s="915"/>
      <c r="EH72" s="915"/>
      <c r="EI72" s="915"/>
      <c r="EJ72" s="915"/>
      <c r="EK72" s="915"/>
      <c r="EL72" s="930"/>
      <c r="EM72" s="930"/>
      <c r="EN72" s="930"/>
      <c r="EO72" s="930"/>
      <c r="EP72" s="930"/>
      <c r="EQ72" s="930"/>
      <c r="ER72" s="744"/>
      <c r="ES72" s="1003"/>
      <c r="ET72" s="658"/>
      <c r="EU72" s="658"/>
      <c r="EV72" s="658"/>
      <c r="EW72" s="658"/>
      <c r="EX72" s="658"/>
      <c r="EY72" s="658"/>
      <c r="EZ72" s="658"/>
      <c r="FA72" s="658"/>
      <c r="FB72" s="658"/>
      <c r="FC72" s="658"/>
      <c r="FD72" s="658"/>
      <c r="FE72" s="624"/>
      <c r="FF72" s="658"/>
      <c r="FG72" s="658"/>
      <c r="FH72" s="658"/>
      <c r="FI72" s="658"/>
      <c r="FJ72" s="658"/>
      <c r="FK72" s="658"/>
      <c r="FL72" s="658"/>
      <c r="FM72" s="658"/>
      <c r="FN72" s="658"/>
      <c r="FO72" s="658"/>
      <c r="FP72" s="658"/>
      <c r="FQ72" s="624"/>
      <c r="FR72" s="914"/>
      <c r="FS72" s="914"/>
      <c r="FT72" s="914"/>
      <c r="FU72" s="914"/>
      <c r="FV72" s="914"/>
      <c r="FW72" s="915"/>
      <c r="FX72" s="915"/>
      <c r="FY72" s="915"/>
      <c r="FZ72" s="915"/>
      <c r="GA72" s="915"/>
      <c r="GB72" s="915"/>
      <c r="GC72" s="915"/>
      <c r="GD72" s="915"/>
      <c r="GE72" s="915"/>
      <c r="GF72" s="915"/>
      <c r="GG72" s="915"/>
      <c r="GH72" s="915"/>
      <c r="GI72" s="930"/>
      <c r="GJ72" s="930"/>
      <c r="GK72" s="930"/>
      <c r="GL72" s="930"/>
      <c r="GM72" s="930"/>
      <c r="GN72" s="930"/>
      <c r="GO72" s="744"/>
    </row>
    <row r="73" spans="1:197" ht="13.5" customHeight="1" x14ac:dyDescent="0.2">
      <c r="A73" s="1003"/>
      <c r="B73" s="967" t="str">
        <f>'ANNUAL SUMMARY'!$C$24</f>
        <v>INSTR.</v>
      </c>
      <c r="C73" s="968"/>
      <c r="D73" s="968"/>
      <c r="E73" s="968"/>
      <c r="F73" s="971"/>
      <c r="G73" s="973"/>
      <c r="H73" s="974"/>
      <c r="I73" s="974"/>
      <c r="J73" s="974"/>
      <c r="K73" s="974"/>
      <c r="L73" s="975"/>
      <c r="M73" s="785"/>
      <c r="N73" s="878" t="str">
        <f>'ANNUAL SUMMARY'!$O$24</f>
        <v>LANDINGSS</v>
      </c>
      <c r="O73" s="879"/>
      <c r="P73" s="879"/>
      <c r="Q73" s="879"/>
      <c r="R73" s="879"/>
      <c r="S73" s="879"/>
      <c r="T73" s="879"/>
      <c r="U73" s="879"/>
      <c r="V73" s="879"/>
      <c r="W73" s="879"/>
      <c r="X73" s="880"/>
      <c r="Y73" s="624"/>
      <c r="Z73" s="913"/>
      <c r="AA73" s="914"/>
      <c r="AB73" s="914"/>
      <c r="AC73" s="914"/>
      <c r="AD73" s="914"/>
      <c r="AE73" s="915"/>
      <c r="AF73" s="915"/>
      <c r="AG73" s="915"/>
      <c r="AH73" s="915"/>
      <c r="AI73" s="915"/>
      <c r="AJ73" s="915"/>
      <c r="AK73" s="915"/>
      <c r="AL73" s="915"/>
      <c r="AM73" s="915"/>
      <c r="AN73" s="915"/>
      <c r="AO73" s="915"/>
      <c r="AP73" s="915"/>
      <c r="AQ73" s="930"/>
      <c r="AR73" s="930"/>
      <c r="AS73" s="930"/>
      <c r="AT73" s="930"/>
      <c r="AU73" s="930"/>
      <c r="AV73" s="930"/>
      <c r="AW73" s="744"/>
      <c r="AX73" s="1003"/>
      <c r="AY73" s="967" t="str">
        <f>'ANNUAL SUMMARY'!$C$24</f>
        <v>INSTR.</v>
      </c>
      <c r="AZ73" s="968"/>
      <c r="BA73" s="968"/>
      <c r="BB73" s="968"/>
      <c r="BC73" s="971"/>
      <c r="BD73" s="973"/>
      <c r="BE73" s="974"/>
      <c r="BF73" s="974"/>
      <c r="BG73" s="974"/>
      <c r="BH73" s="974"/>
      <c r="BI73" s="975"/>
      <c r="BJ73" s="785"/>
      <c r="BK73" s="878" t="str">
        <f>'ANNUAL SUMMARY'!$O$24</f>
        <v>LANDINGSS</v>
      </c>
      <c r="BL73" s="879"/>
      <c r="BM73" s="879"/>
      <c r="BN73" s="879"/>
      <c r="BO73" s="879"/>
      <c r="BP73" s="879"/>
      <c r="BQ73" s="879"/>
      <c r="BR73" s="879"/>
      <c r="BS73" s="879"/>
      <c r="BT73" s="879"/>
      <c r="BU73" s="880"/>
      <c r="BV73" s="624"/>
      <c r="BW73" s="913"/>
      <c r="BX73" s="914"/>
      <c r="BY73" s="914"/>
      <c r="BZ73" s="914"/>
      <c r="CA73" s="914"/>
      <c r="CB73" s="915"/>
      <c r="CC73" s="915"/>
      <c r="CD73" s="915"/>
      <c r="CE73" s="915"/>
      <c r="CF73" s="915"/>
      <c r="CG73" s="915"/>
      <c r="CH73" s="915"/>
      <c r="CI73" s="915"/>
      <c r="CJ73" s="915"/>
      <c r="CK73" s="915"/>
      <c r="CL73" s="915"/>
      <c r="CM73" s="915"/>
      <c r="CN73" s="930"/>
      <c r="CO73" s="930"/>
      <c r="CP73" s="930"/>
      <c r="CQ73" s="930"/>
      <c r="CR73" s="930"/>
      <c r="CS73" s="930"/>
      <c r="CT73" s="744"/>
      <c r="CV73" s="1003"/>
      <c r="CW73" s="967" t="str">
        <f>'ANNUAL SUMMARY'!$C$24</f>
        <v>INSTR.</v>
      </c>
      <c r="CX73" s="968"/>
      <c r="CY73" s="968"/>
      <c r="CZ73" s="968"/>
      <c r="DA73" s="971"/>
      <c r="DB73" s="973"/>
      <c r="DC73" s="974"/>
      <c r="DD73" s="974"/>
      <c r="DE73" s="974"/>
      <c r="DF73" s="974"/>
      <c r="DG73" s="975"/>
      <c r="DH73" s="785"/>
      <c r="DI73" s="878" t="str">
        <f>'ANNUAL SUMMARY'!$O$24</f>
        <v>LANDINGSS</v>
      </c>
      <c r="DJ73" s="879"/>
      <c r="DK73" s="879"/>
      <c r="DL73" s="879"/>
      <c r="DM73" s="879"/>
      <c r="DN73" s="879"/>
      <c r="DO73" s="879"/>
      <c r="DP73" s="879"/>
      <c r="DQ73" s="879"/>
      <c r="DR73" s="879"/>
      <c r="DS73" s="880"/>
      <c r="DT73" s="624"/>
      <c r="DU73" s="913"/>
      <c r="DV73" s="914"/>
      <c r="DW73" s="914"/>
      <c r="DX73" s="914"/>
      <c r="DY73" s="914"/>
      <c r="DZ73" s="915"/>
      <c r="EA73" s="915"/>
      <c r="EB73" s="915"/>
      <c r="EC73" s="915"/>
      <c r="ED73" s="915"/>
      <c r="EE73" s="915"/>
      <c r="EF73" s="915"/>
      <c r="EG73" s="915"/>
      <c r="EH73" s="915"/>
      <c r="EI73" s="915"/>
      <c r="EJ73" s="915"/>
      <c r="EK73" s="915"/>
      <c r="EL73" s="930"/>
      <c r="EM73" s="930"/>
      <c r="EN73" s="930"/>
      <c r="EO73" s="930"/>
      <c r="EP73" s="930"/>
      <c r="EQ73" s="930"/>
      <c r="ER73" s="744"/>
      <c r="ES73" s="1003"/>
      <c r="ET73" s="967" t="str">
        <f>'ANNUAL SUMMARY'!$C$24</f>
        <v>INSTR.</v>
      </c>
      <c r="EU73" s="968"/>
      <c r="EV73" s="968"/>
      <c r="EW73" s="968"/>
      <c r="EX73" s="971"/>
      <c r="EY73" s="973"/>
      <c r="EZ73" s="974"/>
      <c r="FA73" s="974"/>
      <c r="FB73" s="974"/>
      <c r="FC73" s="974"/>
      <c r="FD73" s="975"/>
      <c r="FE73" s="785"/>
      <c r="FF73" s="878" t="str">
        <f>'ANNUAL SUMMARY'!$O$24</f>
        <v>LANDINGSS</v>
      </c>
      <c r="FG73" s="879"/>
      <c r="FH73" s="879"/>
      <c r="FI73" s="879"/>
      <c r="FJ73" s="879"/>
      <c r="FK73" s="879"/>
      <c r="FL73" s="879"/>
      <c r="FM73" s="879"/>
      <c r="FN73" s="879"/>
      <c r="FO73" s="879"/>
      <c r="FP73" s="880"/>
      <c r="FQ73" s="624"/>
      <c r="FR73" s="913"/>
      <c r="FS73" s="914"/>
      <c r="FT73" s="914"/>
      <c r="FU73" s="914"/>
      <c r="FV73" s="914"/>
      <c r="FW73" s="915"/>
      <c r="FX73" s="915"/>
      <c r="FY73" s="915"/>
      <c r="FZ73" s="915"/>
      <c r="GA73" s="915"/>
      <c r="GB73" s="915"/>
      <c r="GC73" s="915"/>
      <c r="GD73" s="915"/>
      <c r="GE73" s="915"/>
      <c r="GF73" s="915"/>
      <c r="GG73" s="915"/>
      <c r="GH73" s="915"/>
      <c r="GI73" s="930"/>
      <c r="GJ73" s="930"/>
      <c r="GK73" s="930"/>
      <c r="GL73" s="930"/>
      <c r="GM73" s="930"/>
      <c r="GN73" s="930"/>
      <c r="GO73" s="744"/>
    </row>
    <row r="74" spans="1:197" ht="6" customHeight="1" x14ac:dyDescent="0.2">
      <c r="A74" s="1003"/>
      <c r="B74" s="969"/>
      <c r="C74" s="970"/>
      <c r="D74" s="970"/>
      <c r="E74" s="970"/>
      <c r="F74" s="972"/>
      <c r="G74" s="976"/>
      <c r="H74" s="977"/>
      <c r="I74" s="977"/>
      <c r="J74" s="977"/>
      <c r="K74" s="977"/>
      <c r="L74" s="978"/>
      <c r="M74" s="785"/>
      <c r="N74" s="881"/>
      <c r="O74" s="882"/>
      <c r="P74" s="882"/>
      <c r="Q74" s="882"/>
      <c r="R74" s="882"/>
      <c r="S74" s="882"/>
      <c r="T74" s="882"/>
      <c r="U74" s="882"/>
      <c r="V74" s="882"/>
      <c r="W74" s="882"/>
      <c r="X74" s="883"/>
      <c r="Y74" s="624"/>
      <c r="Z74" s="914"/>
      <c r="AA74" s="914"/>
      <c r="AB74" s="914"/>
      <c r="AC74" s="914"/>
      <c r="AD74" s="914"/>
      <c r="AE74" s="915"/>
      <c r="AF74" s="915"/>
      <c r="AG74" s="915"/>
      <c r="AH74" s="915"/>
      <c r="AI74" s="915"/>
      <c r="AJ74" s="915"/>
      <c r="AK74" s="915"/>
      <c r="AL74" s="915"/>
      <c r="AM74" s="915"/>
      <c r="AN74" s="915"/>
      <c r="AO74" s="915"/>
      <c r="AP74" s="915"/>
      <c r="AQ74" s="930"/>
      <c r="AR74" s="930"/>
      <c r="AS74" s="930"/>
      <c r="AT74" s="930"/>
      <c r="AU74" s="930"/>
      <c r="AV74" s="930"/>
      <c r="AW74" s="744"/>
      <c r="AX74" s="1003"/>
      <c r="AY74" s="969"/>
      <c r="AZ74" s="970"/>
      <c r="BA74" s="970"/>
      <c r="BB74" s="970"/>
      <c r="BC74" s="972"/>
      <c r="BD74" s="976"/>
      <c r="BE74" s="977"/>
      <c r="BF74" s="977"/>
      <c r="BG74" s="977"/>
      <c r="BH74" s="977"/>
      <c r="BI74" s="978"/>
      <c r="BJ74" s="785"/>
      <c r="BK74" s="881"/>
      <c r="BL74" s="882"/>
      <c r="BM74" s="882"/>
      <c r="BN74" s="882"/>
      <c r="BO74" s="882"/>
      <c r="BP74" s="882"/>
      <c r="BQ74" s="882"/>
      <c r="BR74" s="882"/>
      <c r="BS74" s="882"/>
      <c r="BT74" s="882"/>
      <c r="BU74" s="883"/>
      <c r="BV74" s="624"/>
      <c r="BW74" s="914"/>
      <c r="BX74" s="914"/>
      <c r="BY74" s="914"/>
      <c r="BZ74" s="914"/>
      <c r="CA74" s="914"/>
      <c r="CB74" s="915"/>
      <c r="CC74" s="915"/>
      <c r="CD74" s="915"/>
      <c r="CE74" s="915"/>
      <c r="CF74" s="915"/>
      <c r="CG74" s="915"/>
      <c r="CH74" s="915"/>
      <c r="CI74" s="915"/>
      <c r="CJ74" s="915"/>
      <c r="CK74" s="915"/>
      <c r="CL74" s="915"/>
      <c r="CM74" s="915"/>
      <c r="CN74" s="930"/>
      <c r="CO74" s="930"/>
      <c r="CP74" s="930"/>
      <c r="CQ74" s="930"/>
      <c r="CR74" s="930"/>
      <c r="CS74" s="930"/>
      <c r="CT74" s="744"/>
      <c r="CV74" s="1003"/>
      <c r="CW74" s="969"/>
      <c r="CX74" s="970"/>
      <c r="CY74" s="970"/>
      <c r="CZ74" s="970"/>
      <c r="DA74" s="972"/>
      <c r="DB74" s="976"/>
      <c r="DC74" s="977"/>
      <c r="DD74" s="977"/>
      <c r="DE74" s="977"/>
      <c r="DF74" s="977"/>
      <c r="DG74" s="978"/>
      <c r="DH74" s="785"/>
      <c r="DI74" s="881"/>
      <c r="DJ74" s="882"/>
      <c r="DK74" s="882"/>
      <c r="DL74" s="882"/>
      <c r="DM74" s="882"/>
      <c r="DN74" s="882"/>
      <c r="DO74" s="882"/>
      <c r="DP74" s="882"/>
      <c r="DQ74" s="882"/>
      <c r="DR74" s="882"/>
      <c r="DS74" s="883"/>
      <c r="DT74" s="624"/>
      <c r="DU74" s="914"/>
      <c r="DV74" s="914"/>
      <c r="DW74" s="914"/>
      <c r="DX74" s="914"/>
      <c r="DY74" s="914"/>
      <c r="DZ74" s="915"/>
      <c r="EA74" s="915"/>
      <c r="EB74" s="915"/>
      <c r="EC74" s="915"/>
      <c r="ED74" s="915"/>
      <c r="EE74" s="915"/>
      <c r="EF74" s="915"/>
      <c r="EG74" s="915"/>
      <c r="EH74" s="915"/>
      <c r="EI74" s="915"/>
      <c r="EJ74" s="915"/>
      <c r="EK74" s="915"/>
      <c r="EL74" s="930"/>
      <c r="EM74" s="930"/>
      <c r="EN74" s="930"/>
      <c r="EO74" s="930"/>
      <c r="EP74" s="930"/>
      <c r="EQ74" s="930"/>
      <c r="ER74" s="744"/>
      <c r="ES74" s="1003"/>
      <c r="ET74" s="969"/>
      <c r="EU74" s="970"/>
      <c r="EV74" s="970"/>
      <c r="EW74" s="970"/>
      <c r="EX74" s="972"/>
      <c r="EY74" s="976"/>
      <c r="EZ74" s="977"/>
      <c r="FA74" s="977"/>
      <c r="FB74" s="977"/>
      <c r="FC74" s="977"/>
      <c r="FD74" s="978"/>
      <c r="FE74" s="785"/>
      <c r="FF74" s="881"/>
      <c r="FG74" s="882"/>
      <c r="FH74" s="882"/>
      <c r="FI74" s="882"/>
      <c r="FJ74" s="882"/>
      <c r="FK74" s="882"/>
      <c r="FL74" s="882"/>
      <c r="FM74" s="882"/>
      <c r="FN74" s="882"/>
      <c r="FO74" s="882"/>
      <c r="FP74" s="883"/>
      <c r="FQ74" s="624"/>
      <c r="FR74" s="914"/>
      <c r="FS74" s="914"/>
      <c r="FT74" s="914"/>
      <c r="FU74" s="914"/>
      <c r="FV74" s="914"/>
      <c r="FW74" s="915"/>
      <c r="FX74" s="915"/>
      <c r="FY74" s="915"/>
      <c r="FZ74" s="915"/>
      <c r="GA74" s="915"/>
      <c r="GB74" s="915"/>
      <c r="GC74" s="915"/>
      <c r="GD74" s="915"/>
      <c r="GE74" s="915"/>
      <c r="GF74" s="915"/>
      <c r="GG74" s="915"/>
      <c r="GH74" s="915"/>
      <c r="GI74" s="930"/>
      <c r="GJ74" s="930"/>
      <c r="GK74" s="930"/>
      <c r="GL74" s="930"/>
      <c r="GM74" s="930"/>
      <c r="GN74" s="930"/>
      <c r="GO74" s="744"/>
    </row>
    <row r="75" spans="1:197" ht="2.25" customHeight="1" x14ac:dyDescent="0.25">
      <c r="A75" s="1003"/>
      <c r="B75" s="658"/>
      <c r="C75" s="658"/>
      <c r="D75" s="658"/>
      <c r="E75" s="658"/>
      <c r="F75" s="658"/>
      <c r="G75" s="658"/>
      <c r="H75" s="658"/>
      <c r="I75" s="658"/>
      <c r="J75" s="658"/>
      <c r="K75" s="658"/>
      <c r="L75" s="658"/>
      <c r="M75" s="624"/>
      <c r="N75" s="658"/>
      <c r="O75" s="658"/>
      <c r="P75" s="658"/>
      <c r="Q75" s="658"/>
      <c r="R75" s="658"/>
      <c r="S75" s="658"/>
      <c r="T75" s="658"/>
      <c r="U75" s="658"/>
      <c r="V75" s="658"/>
      <c r="W75" s="658"/>
      <c r="X75" s="658"/>
      <c r="Y75" s="624"/>
      <c r="Z75" s="913"/>
      <c r="AA75" s="914"/>
      <c r="AB75" s="914"/>
      <c r="AC75" s="914"/>
      <c r="AD75" s="914"/>
      <c r="AE75" s="915"/>
      <c r="AF75" s="915"/>
      <c r="AG75" s="915"/>
      <c r="AH75" s="915"/>
      <c r="AI75" s="915"/>
      <c r="AJ75" s="915"/>
      <c r="AK75" s="915"/>
      <c r="AL75" s="915"/>
      <c r="AM75" s="915"/>
      <c r="AN75" s="915"/>
      <c r="AO75" s="915"/>
      <c r="AP75" s="915"/>
      <c r="AQ75" s="930"/>
      <c r="AR75" s="930"/>
      <c r="AS75" s="930"/>
      <c r="AT75" s="930"/>
      <c r="AU75" s="930"/>
      <c r="AV75" s="930"/>
      <c r="AW75" s="744"/>
      <c r="AX75" s="1003"/>
      <c r="AY75" s="658"/>
      <c r="AZ75" s="658"/>
      <c r="BA75" s="658"/>
      <c r="BB75" s="658"/>
      <c r="BC75" s="658"/>
      <c r="BD75" s="658"/>
      <c r="BE75" s="658"/>
      <c r="BF75" s="658"/>
      <c r="BG75" s="658"/>
      <c r="BH75" s="658"/>
      <c r="BI75" s="658"/>
      <c r="BJ75" s="624"/>
      <c r="BK75" s="658"/>
      <c r="BL75" s="658"/>
      <c r="BM75" s="658"/>
      <c r="BN75" s="658"/>
      <c r="BO75" s="658"/>
      <c r="BP75" s="658"/>
      <c r="BQ75" s="658"/>
      <c r="BR75" s="658"/>
      <c r="BS75" s="658"/>
      <c r="BT75" s="658"/>
      <c r="BU75" s="658"/>
      <c r="BV75" s="624"/>
      <c r="BW75" s="913"/>
      <c r="BX75" s="914"/>
      <c r="BY75" s="914"/>
      <c r="BZ75" s="914"/>
      <c r="CA75" s="914"/>
      <c r="CB75" s="915"/>
      <c r="CC75" s="915"/>
      <c r="CD75" s="915"/>
      <c r="CE75" s="915"/>
      <c r="CF75" s="915"/>
      <c r="CG75" s="915"/>
      <c r="CH75" s="915"/>
      <c r="CI75" s="915"/>
      <c r="CJ75" s="915"/>
      <c r="CK75" s="915"/>
      <c r="CL75" s="915"/>
      <c r="CM75" s="915"/>
      <c r="CN75" s="930"/>
      <c r="CO75" s="930"/>
      <c r="CP75" s="930"/>
      <c r="CQ75" s="930"/>
      <c r="CR75" s="930"/>
      <c r="CS75" s="930"/>
      <c r="CT75" s="744"/>
      <c r="CV75" s="1003"/>
      <c r="CW75" s="658"/>
      <c r="CX75" s="658"/>
      <c r="CY75" s="658"/>
      <c r="CZ75" s="658"/>
      <c r="DA75" s="658"/>
      <c r="DB75" s="658"/>
      <c r="DC75" s="658"/>
      <c r="DD75" s="658"/>
      <c r="DE75" s="658"/>
      <c r="DF75" s="658"/>
      <c r="DG75" s="658"/>
      <c r="DH75" s="624"/>
      <c r="DI75" s="658"/>
      <c r="DJ75" s="658"/>
      <c r="DK75" s="658"/>
      <c r="DL75" s="658"/>
      <c r="DM75" s="658"/>
      <c r="DN75" s="658"/>
      <c r="DO75" s="658"/>
      <c r="DP75" s="658"/>
      <c r="DQ75" s="658"/>
      <c r="DR75" s="658"/>
      <c r="DS75" s="658"/>
      <c r="DT75" s="624"/>
      <c r="DU75" s="913"/>
      <c r="DV75" s="914"/>
      <c r="DW75" s="914"/>
      <c r="DX75" s="914"/>
      <c r="DY75" s="914"/>
      <c r="DZ75" s="915"/>
      <c r="EA75" s="915"/>
      <c r="EB75" s="915"/>
      <c r="EC75" s="915"/>
      <c r="ED75" s="915"/>
      <c r="EE75" s="915"/>
      <c r="EF75" s="915"/>
      <c r="EG75" s="915"/>
      <c r="EH75" s="915"/>
      <c r="EI75" s="915"/>
      <c r="EJ75" s="915"/>
      <c r="EK75" s="915"/>
      <c r="EL75" s="930"/>
      <c r="EM75" s="930"/>
      <c r="EN75" s="930"/>
      <c r="EO75" s="930"/>
      <c r="EP75" s="930"/>
      <c r="EQ75" s="930"/>
      <c r="ER75" s="744"/>
      <c r="ES75" s="1003"/>
      <c r="ET75" s="658"/>
      <c r="EU75" s="658"/>
      <c r="EV75" s="658"/>
      <c r="EW75" s="658"/>
      <c r="EX75" s="658"/>
      <c r="EY75" s="658"/>
      <c r="EZ75" s="658"/>
      <c r="FA75" s="658"/>
      <c r="FB75" s="658"/>
      <c r="FC75" s="658"/>
      <c r="FD75" s="658"/>
      <c r="FE75" s="624"/>
      <c r="FF75" s="658"/>
      <c r="FG75" s="658"/>
      <c r="FH75" s="658"/>
      <c r="FI75" s="658"/>
      <c r="FJ75" s="658"/>
      <c r="FK75" s="658"/>
      <c r="FL75" s="658"/>
      <c r="FM75" s="658"/>
      <c r="FN75" s="658"/>
      <c r="FO75" s="658"/>
      <c r="FP75" s="658"/>
      <c r="FQ75" s="624"/>
      <c r="FR75" s="913"/>
      <c r="FS75" s="914"/>
      <c r="FT75" s="914"/>
      <c r="FU75" s="914"/>
      <c r="FV75" s="914"/>
      <c r="FW75" s="915"/>
      <c r="FX75" s="915"/>
      <c r="FY75" s="915"/>
      <c r="FZ75" s="915"/>
      <c r="GA75" s="915"/>
      <c r="GB75" s="915"/>
      <c r="GC75" s="915"/>
      <c r="GD75" s="915"/>
      <c r="GE75" s="915"/>
      <c r="GF75" s="915"/>
      <c r="GG75" s="915"/>
      <c r="GH75" s="915"/>
      <c r="GI75" s="930"/>
      <c r="GJ75" s="930"/>
      <c r="GK75" s="930"/>
      <c r="GL75" s="930"/>
      <c r="GM75" s="930"/>
      <c r="GN75" s="930"/>
      <c r="GO75" s="744"/>
    </row>
    <row r="76" spans="1:197" ht="9.75" customHeight="1" x14ac:dyDescent="0.2">
      <c r="A76" s="1003"/>
      <c r="B76" s="967" t="str">
        <f>'ANNUAL SUMMARY'!$C$27</f>
        <v>PIC</v>
      </c>
      <c r="C76" s="968"/>
      <c r="D76" s="968"/>
      <c r="E76" s="968"/>
      <c r="F76" s="971"/>
      <c r="G76" s="973"/>
      <c r="H76" s="974"/>
      <c r="I76" s="974"/>
      <c r="J76" s="974"/>
      <c r="K76" s="974"/>
      <c r="L76" s="975"/>
      <c r="M76" s="785"/>
      <c r="N76" s="979" t="str">
        <f>'ANNUAL SUMMARY'!$O$27</f>
        <v>DAY</v>
      </c>
      <c r="O76" s="968"/>
      <c r="P76" s="968"/>
      <c r="Q76" s="968"/>
      <c r="R76" s="971"/>
      <c r="S76" s="980"/>
      <c r="T76" s="981"/>
      <c r="U76" s="981"/>
      <c r="V76" s="981"/>
      <c r="W76" s="981"/>
      <c r="X76" s="982"/>
      <c r="Y76" s="624"/>
      <c r="Z76" s="914"/>
      <c r="AA76" s="914"/>
      <c r="AB76" s="914"/>
      <c r="AC76" s="914"/>
      <c r="AD76" s="914"/>
      <c r="AE76" s="915"/>
      <c r="AF76" s="915"/>
      <c r="AG76" s="915"/>
      <c r="AH76" s="915"/>
      <c r="AI76" s="915"/>
      <c r="AJ76" s="915"/>
      <c r="AK76" s="915"/>
      <c r="AL76" s="915"/>
      <c r="AM76" s="915"/>
      <c r="AN76" s="915"/>
      <c r="AO76" s="915"/>
      <c r="AP76" s="915"/>
      <c r="AQ76" s="930"/>
      <c r="AR76" s="930"/>
      <c r="AS76" s="930"/>
      <c r="AT76" s="930"/>
      <c r="AU76" s="930"/>
      <c r="AV76" s="930"/>
      <c r="AW76" s="744"/>
      <c r="AX76" s="1003"/>
      <c r="AY76" s="967" t="str">
        <f>'ANNUAL SUMMARY'!$C$27</f>
        <v>PIC</v>
      </c>
      <c r="AZ76" s="968"/>
      <c r="BA76" s="968"/>
      <c r="BB76" s="968"/>
      <c r="BC76" s="971"/>
      <c r="BD76" s="973"/>
      <c r="BE76" s="974"/>
      <c r="BF76" s="974"/>
      <c r="BG76" s="974"/>
      <c r="BH76" s="974"/>
      <c r="BI76" s="975"/>
      <c r="BJ76" s="785"/>
      <c r="BK76" s="979" t="str">
        <f>'ANNUAL SUMMARY'!$O$27</f>
        <v>DAY</v>
      </c>
      <c r="BL76" s="968"/>
      <c r="BM76" s="968"/>
      <c r="BN76" s="968"/>
      <c r="BO76" s="971"/>
      <c r="BP76" s="980"/>
      <c r="BQ76" s="981"/>
      <c r="BR76" s="981"/>
      <c r="BS76" s="981"/>
      <c r="BT76" s="981"/>
      <c r="BU76" s="982"/>
      <c r="BV76" s="624"/>
      <c r="BW76" s="914"/>
      <c r="BX76" s="914"/>
      <c r="BY76" s="914"/>
      <c r="BZ76" s="914"/>
      <c r="CA76" s="914"/>
      <c r="CB76" s="915"/>
      <c r="CC76" s="915"/>
      <c r="CD76" s="915"/>
      <c r="CE76" s="915"/>
      <c r="CF76" s="915"/>
      <c r="CG76" s="915"/>
      <c r="CH76" s="915"/>
      <c r="CI76" s="915"/>
      <c r="CJ76" s="915"/>
      <c r="CK76" s="915"/>
      <c r="CL76" s="915"/>
      <c r="CM76" s="915"/>
      <c r="CN76" s="930"/>
      <c r="CO76" s="930"/>
      <c r="CP76" s="930"/>
      <c r="CQ76" s="930"/>
      <c r="CR76" s="930"/>
      <c r="CS76" s="930"/>
      <c r="CT76" s="744"/>
      <c r="CV76" s="1003"/>
      <c r="CW76" s="967" t="str">
        <f>'ANNUAL SUMMARY'!$C$27</f>
        <v>PIC</v>
      </c>
      <c r="CX76" s="968"/>
      <c r="CY76" s="968"/>
      <c r="CZ76" s="968"/>
      <c r="DA76" s="971"/>
      <c r="DB76" s="973"/>
      <c r="DC76" s="974"/>
      <c r="DD76" s="974"/>
      <c r="DE76" s="974"/>
      <c r="DF76" s="974"/>
      <c r="DG76" s="975"/>
      <c r="DH76" s="785"/>
      <c r="DI76" s="979" t="str">
        <f>'ANNUAL SUMMARY'!$O$27</f>
        <v>DAY</v>
      </c>
      <c r="DJ76" s="968"/>
      <c r="DK76" s="968"/>
      <c r="DL76" s="968"/>
      <c r="DM76" s="971"/>
      <c r="DN76" s="980"/>
      <c r="DO76" s="981"/>
      <c r="DP76" s="981"/>
      <c r="DQ76" s="981"/>
      <c r="DR76" s="981"/>
      <c r="DS76" s="982"/>
      <c r="DT76" s="624"/>
      <c r="DU76" s="914"/>
      <c r="DV76" s="914"/>
      <c r="DW76" s="914"/>
      <c r="DX76" s="914"/>
      <c r="DY76" s="914"/>
      <c r="DZ76" s="915"/>
      <c r="EA76" s="915"/>
      <c r="EB76" s="915"/>
      <c r="EC76" s="915"/>
      <c r="ED76" s="915"/>
      <c r="EE76" s="915"/>
      <c r="EF76" s="915"/>
      <c r="EG76" s="915"/>
      <c r="EH76" s="915"/>
      <c r="EI76" s="915"/>
      <c r="EJ76" s="915"/>
      <c r="EK76" s="915"/>
      <c r="EL76" s="930"/>
      <c r="EM76" s="930"/>
      <c r="EN76" s="930"/>
      <c r="EO76" s="930"/>
      <c r="EP76" s="930"/>
      <c r="EQ76" s="930"/>
      <c r="ER76" s="744"/>
      <c r="ES76" s="1003"/>
      <c r="ET76" s="967" t="str">
        <f>'ANNUAL SUMMARY'!$C$27</f>
        <v>PIC</v>
      </c>
      <c r="EU76" s="968"/>
      <c r="EV76" s="968"/>
      <c r="EW76" s="968"/>
      <c r="EX76" s="971"/>
      <c r="EY76" s="973"/>
      <c r="EZ76" s="974"/>
      <c r="FA76" s="974"/>
      <c r="FB76" s="974"/>
      <c r="FC76" s="974"/>
      <c r="FD76" s="975"/>
      <c r="FE76" s="785"/>
      <c r="FF76" s="979" t="str">
        <f>'ANNUAL SUMMARY'!$O$27</f>
        <v>DAY</v>
      </c>
      <c r="FG76" s="968"/>
      <c r="FH76" s="968"/>
      <c r="FI76" s="968"/>
      <c r="FJ76" s="971"/>
      <c r="FK76" s="980"/>
      <c r="FL76" s="981"/>
      <c r="FM76" s="981"/>
      <c r="FN76" s="981"/>
      <c r="FO76" s="981"/>
      <c r="FP76" s="982"/>
      <c r="FQ76" s="624"/>
      <c r="FR76" s="914"/>
      <c r="FS76" s="914"/>
      <c r="FT76" s="914"/>
      <c r="FU76" s="914"/>
      <c r="FV76" s="914"/>
      <c r="FW76" s="915"/>
      <c r="FX76" s="915"/>
      <c r="FY76" s="915"/>
      <c r="FZ76" s="915"/>
      <c r="GA76" s="915"/>
      <c r="GB76" s="915"/>
      <c r="GC76" s="915"/>
      <c r="GD76" s="915"/>
      <c r="GE76" s="915"/>
      <c r="GF76" s="915"/>
      <c r="GG76" s="915"/>
      <c r="GH76" s="915"/>
      <c r="GI76" s="930"/>
      <c r="GJ76" s="930"/>
      <c r="GK76" s="930"/>
      <c r="GL76" s="930"/>
      <c r="GM76" s="930"/>
      <c r="GN76" s="930"/>
      <c r="GO76" s="744"/>
    </row>
    <row r="77" spans="1:197" ht="9.75" customHeight="1" x14ac:dyDescent="0.2">
      <c r="A77" s="1003"/>
      <c r="B77" s="969"/>
      <c r="C77" s="970"/>
      <c r="D77" s="970"/>
      <c r="E77" s="970"/>
      <c r="F77" s="972"/>
      <c r="G77" s="976"/>
      <c r="H77" s="977"/>
      <c r="I77" s="977"/>
      <c r="J77" s="977"/>
      <c r="K77" s="977"/>
      <c r="L77" s="978"/>
      <c r="M77" s="785"/>
      <c r="N77" s="969"/>
      <c r="O77" s="970"/>
      <c r="P77" s="970"/>
      <c r="Q77" s="970"/>
      <c r="R77" s="972"/>
      <c r="S77" s="983"/>
      <c r="T77" s="984"/>
      <c r="U77" s="984"/>
      <c r="V77" s="984"/>
      <c r="W77" s="984"/>
      <c r="X77" s="985"/>
      <c r="Y77" s="624"/>
      <c r="Z77" s="913"/>
      <c r="AA77" s="914"/>
      <c r="AB77" s="914"/>
      <c r="AC77" s="914"/>
      <c r="AD77" s="914"/>
      <c r="AE77" s="915"/>
      <c r="AF77" s="915"/>
      <c r="AG77" s="915"/>
      <c r="AH77" s="915"/>
      <c r="AI77" s="915"/>
      <c r="AJ77" s="915"/>
      <c r="AK77" s="915"/>
      <c r="AL77" s="915"/>
      <c r="AM77" s="915"/>
      <c r="AN77" s="915"/>
      <c r="AO77" s="915"/>
      <c r="AP77" s="915"/>
      <c r="AQ77" s="930"/>
      <c r="AR77" s="930"/>
      <c r="AS77" s="930"/>
      <c r="AT77" s="930"/>
      <c r="AU77" s="930"/>
      <c r="AV77" s="930"/>
      <c r="AW77" s="744"/>
      <c r="AX77" s="1003"/>
      <c r="AY77" s="969"/>
      <c r="AZ77" s="970"/>
      <c r="BA77" s="970"/>
      <c r="BB77" s="970"/>
      <c r="BC77" s="972"/>
      <c r="BD77" s="976"/>
      <c r="BE77" s="977"/>
      <c r="BF77" s="977"/>
      <c r="BG77" s="977"/>
      <c r="BH77" s="977"/>
      <c r="BI77" s="978"/>
      <c r="BJ77" s="785"/>
      <c r="BK77" s="969"/>
      <c r="BL77" s="970"/>
      <c r="BM77" s="970"/>
      <c r="BN77" s="970"/>
      <c r="BO77" s="972"/>
      <c r="BP77" s="983"/>
      <c r="BQ77" s="984"/>
      <c r="BR77" s="984"/>
      <c r="BS77" s="984"/>
      <c r="BT77" s="984"/>
      <c r="BU77" s="985"/>
      <c r="BV77" s="624"/>
      <c r="BW77" s="913"/>
      <c r="BX77" s="914"/>
      <c r="BY77" s="914"/>
      <c r="BZ77" s="914"/>
      <c r="CA77" s="914"/>
      <c r="CB77" s="915"/>
      <c r="CC77" s="915"/>
      <c r="CD77" s="915"/>
      <c r="CE77" s="915"/>
      <c r="CF77" s="915"/>
      <c r="CG77" s="915"/>
      <c r="CH77" s="915"/>
      <c r="CI77" s="915"/>
      <c r="CJ77" s="915"/>
      <c r="CK77" s="915"/>
      <c r="CL77" s="915"/>
      <c r="CM77" s="915"/>
      <c r="CN77" s="930"/>
      <c r="CO77" s="930"/>
      <c r="CP77" s="930"/>
      <c r="CQ77" s="930"/>
      <c r="CR77" s="930"/>
      <c r="CS77" s="930"/>
      <c r="CT77" s="744"/>
      <c r="CV77" s="1003"/>
      <c r="CW77" s="969"/>
      <c r="CX77" s="970"/>
      <c r="CY77" s="970"/>
      <c r="CZ77" s="970"/>
      <c r="DA77" s="972"/>
      <c r="DB77" s="976"/>
      <c r="DC77" s="977"/>
      <c r="DD77" s="977"/>
      <c r="DE77" s="977"/>
      <c r="DF77" s="977"/>
      <c r="DG77" s="978"/>
      <c r="DH77" s="785"/>
      <c r="DI77" s="969"/>
      <c r="DJ77" s="970"/>
      <c r="DK77" s="970"/>
      <c r="DL77" s="970"/>
      <c r="DM77" s="972"/>
      <c r="DN77" s="983"/>
      <c r="DO77" s="984"/>
      <c r="DP77" s="984"/>
      <c r="DQ77" s="984"/>
      <c r="DR77" s="984"/>
      <c r="DS77" s="985"/>
      <c r="DT77" s="624"/>
      <c r="DU77" s="913"/>
      <c r="DV77" s="914"/>
      <c r="DW77" s="914"/>
      <c r="DX77" s="914"/>
      <c r="DY77" s="914"/>
      <c r="DZ77" s="915"/>
      <c r="EA77" s="915"/>
      <c r="EB77" s="915"/>
      <c r="EC77" s="915"/>
      <c r="ED77" s="915"/>
      <c r="EE77" s="915"/>
      <c r="EF77" s="915"/>
      <c r="EG77" s="915"/>
      <c r="EH77" s="915"/>
      <c r="EI77" s="915"/>
      <c r="EJ77" s="915"/>
      <c r="EK77" s="915"/>
      <c r="EL77" s="930"/>
      <c r="EM77" s="930"/>
      <c r="EN77" s="930"/>
      <c r="EO77" s="930"/>
      <c r="EP77" s="930"/>
      <c r="EQ77" s="930"/>
      <c r="ER77" s="744"/>
      <c r="ES77" s="1003"/>
      <c r="ET77" s="969"/>
      <c r="EU77" s="970"/>
      <c r="EV77" s="970"/>
      <c r="EW77" s="970"/>
      <c r="EX77" s="972"/>
      <c r="EY77" s="976"/>
      <c r="EZ77" s="977"/>
      <c r="FA77" s="977"/>
      <c r="FB77" s="977"/>
      <c r="FC77" s="977"/>
      <c r="FD77" s="978"/>
      <c r="FE77" s="785"/>
      <c r="FF77" s="969"/>
      <c r="FG77" s="970"/>
      <c r="FH77" s="970"/>
      <c r="FI77" s="970"/>
      <c r="FJ77" s="972"/>
      <c r="FK77" s="983"/>
      <c r="FL77" s="984"/>
      <c r="FM77" s="984"/>
      <c r="FN77" s="984"/>
      <c r="FO77" s="984"/>
      <c r="FP77" s="985"/>
      <c r="FQ77" s="624"/>
      <c r="FR77" s="913"/>
      <c r="FS77" s="914"/>
      <c r="FT77" s="914"/>
      <c r="FU77" s="914"/>
      <c r="FV77" s="914"/>
      <c r="FW77" s="915"/>
      <c r="FX77" s="915"/>
      <c r="FY77" s="915"/>
      <c r="FZ77" s="915"/>
      <c r="GA77" s="915"/>
      <c r="GB77" s="915"/>
      <c r="GC77" s="915"/>
      <c r="GD77" s="915"/>
      <c r="GE77" s="915"/>
      <c r="GF77" s="915"/>
      <c r="GG77" s="915"/>
      <c r="GH77" s="915"/>
      <c r="GI77" s="930"/>
      <c r="GJ77" s="930"/>
      <c r="GK77" s="930"/>
      <c r="GL77" s="930"/>
      <c r="GM77" s="930"/>
      <c r="GN77" s="930"/>
      <c r="GO77" s="744"/>
    </row>
    <row r="78" spans="1:197" ht="2.25" customHeight="1" x14ac:dyDescent="0.25">
      <c r="A78" s="1003"/>
      <c r="B78" s="658"/>
      <c r="C78" s="658"/>
      <c r="D78" s="658"/>
      <c r="E78" s="658"/>
      <c r="F78" s="658"/>
      <c r="G78" s="658"/>
      <c r="H78" s="658"/>
      <c r="I78" s="658"/>
      <c r="J78" s="658"/>
      <c r="K78" s="658"/>
      <c r="L78" s="658"/>
      <c r="M78" s="624"/>
      <c r="N78" s="658"/>
      <c r="O78" s="658"/>
      <c r="P78" s="658"/>
      <c r="Q78" s="658"/>
      <c r="R78" s="658"/>
      <c r="S78" s="658"/>
      <c r="T78" s="658"/>
      <c r="U78" s="658"/>
      <c r="V78" s="658"/>
      <c r="W78" s="658"/>
      <c r="X78" s="658"/>
      <c r="Y78" s="624"/>
      <c r="Z78" s="914"/>
      <c r="AA78" s="914"/>
      <c r="AB78" s="914"/>
      <c r="AC78" s="914"/>
      <c r="AD78" s="914"/>
      <c r="AE78" s="915"/>
      <c r="AF78" s="915"/>
      <c r="AG78" s="915"/>
      <c r="AH78" s="915"/>
      <c r="AI78" s="915"/>
      <c r="AJ78" s="915"/>
      <c r="AK78" s="915"/>
      <c r="AL78" s="915"/>
      <c r="AM78" s="915"/>
      <c r="AN78" s="915"/>
      <c r="AO78" s="915"/>
      <c r="AP78" s="915"/>
      <c r="AQ78" s="930"/>
      <c r="AR78" s="930"/>
      <c r="AS78" s="930"/>
      <c r="AT78" s="930"/>
      <c r="AU78" s="930"/>
      <c r="AV78" s="930"/>
      <c r="AW78" s="744"/>
      <c r="AX78" s="1003"/>
      <c r="AY78" s="658"/>
      <c r="AZ78" s="658"/>
      <c r="BA78" s="658"/>
      <c r="BB78" s="658"/>
      <c r="BC78" s="658"/>
      <c r="BD78" s="658"/>
      <c r="BE78" s="658"/>
      <c r="BF78" s="658"/>
      <c r="BG78" s="658"/>
      <c r="BH78" s="658"/>
      <c r="BI78" s="658"/>
      <c r="BJ78" s="624"/>
      <c r="BK78" s="658"/>
      <c r="BL78" s="658"/>
      <c r="BM78" s="658"/>
      <c r="BN78" s="658"/>
      <c r="BO78" s="658"/>
      <c r="BP78" s="658"/>
      <c r="BQ78" s="658"/>
      <c r="BR78" s="658"/>
      <c r="BS78" s="658"/>
      <c r="BT78" s="658"/>
      <c r="BU78" s="658"/>
      <c r="BV78" s="624"/>
      <c r="BW78" s="914"/>
      <c r="BX78" s="914"/>
      <c r="BY78" s="914"/>
      <c r="BZ78" s="914"/>
      <c r="CA78" s="914"/>
      <c r="CB78" s="915"/>
      <c r="CC78" s="915"/>
      <c r="CD78" s="915"/>
      <c r="CE78" s="915"/>
      <c r="CF78" s="915"/>
      <c r="CG78" s="915"/>
      <c r="CH78" s="915"/>
      <c r="CI78" s="915"/>
      <c r="CJ78" s="915"/>
      <c r="CK78" s="915"/>
      <c r="CL78" s="915"/>
      <c r="CM78" s="915"/>
      <c r="CN78" s="930"/>
      <c r="CO78" s="930"/>
      <c r="CP78" s="930"/>
      <c r="CQ78" s="930"/>
      <c r="CR78" s="930"/>
      <c r="CS78" s="930"/>
      <c r="CT78" s="744"/>
      <c r="CV78" s="1003"/>
      <c r="CW78" s="658"/>
      <c r="CX78" s="658"/>
      <c r="CY78" s="658"/>
      <c r="CZ78" s="658"/>
      <c r="DA78" s="658"/>
      <c r="DB78" s="658"/>
      <c r="DC78" s="658"/>
      <c r="DD78" s="658"/>
      <c r="DE78" s="658"/>
      <c r="DF78" s="658"/>
      <c r="DG78" s="658"/>
      <c r="DH78" s="624"/>
      <c r="DI78" s="658"/>
      <c r="DJ78" s="658"/>
      <c r="DK78" s="658"/>
      <c r="DL78" s="658"/>
      <c r="DM78" s="658"/>
      <c r="DN78" s="658"/>
      <c r="DO78" s="658"/>
      <c r="DP78" s="658"/>
      <c r="DQ78" s="658"/>
      <c r="DR78" s="658"/>
      <c r="DS78" s="658"/>
      <c r="DT78" s="624"/>
      <c r="DU78" s="914"/>
      <c r="DV78" s="914"/>
      <c r="DW78" s="914"/>
      <c r="DX78" s="914"/>
      <c r="DY78" s="914"/>
      <c r="DZ78" s="915"/>
      <c r="EA78" s="915"/>
      <c r="EB78" s="915"/>
      <c r="EC78" s="915"/>
      <c r="ED78" s="915"/>
      <c r="EE78" s="915"/>
      <c r="EF78" s="915"/>
      <c r="EG78" s="915"/>
      <c r="EH78" s="915"/>
      <c r="EI78" s="915"/>
      <c r="EJ78" s="915"/>
      <c r="EK78" s="915"/>
      <c r="EL78" s="930"/>
      <c r="EM78" s="930"/>
      <c r="EN78" s="930"/>
      <c r="EO78" s="930"/>
      <c r="EP78" s="930"/>
      <c r="EQ78" s="930"/>
      <c r="ER78" s="744"/>
      <c r="ES78" s="1003"/>
      <c r="ET78" s="658"/>
      <c r="EU78" s="658"/>
      <c r="EV78" s="658"/>
      <c r="EW78" s="658"/>
      <c r="EX78" s="658"/>
      <c r="EY78" s="658"/>
      <c r="EZ78" s="658"/>
      <c r="FA78" s="658"/>
      <c r="FB78" s="658"/>
      <c r="FC78" s="658"/>
      <c r="FD78" s="658"/>
      <c r="FE78" s="624"/>
      <c r="FF78" s="658"/>
      <c r="FG78" s="658"/>
      <c r="FH78" s="658"/>
      <c r="FI78" s="658"/>
      <c r="FJ78" s="658"/>
      <c r="FK78" s="658"/>
      <c r="FL78" s="658"/>
      <c r="FM78" s="658"/>
      <c r="FN78" s="658"/>
      <c r="FO78" s="658"/>
      <c r="FP78" s="658"/>
      <c r="FQ78" s="624"/>
      <c r="FR78" s="914"/>
      <c r="FS78" s="914"/>
      <c r="FT78" s="914"/>
      <c r="FU78" s="914"/>
      <c r="FV78" s="914"/>
      <c r="FW78" s="915"/>
      <c r="FX78" s="915"/>
      <c r="FY78" s="915"/>
      <c r="FZ78" s="915"/>
      <c r="GA78" s="915"/>
      <c r="GB78" s="915"/>
      <c r="GC78" s="915"/>
      <c r="GD78" s="915"/>
      <c r="GE78" s="915"/>
      <c r="GF78" s="915"/>
      <c r="GG78" s="915"/>
      <c r="GH78" s="915"/>
      <c r="GI78" s="930"/>
      <c r="GJ78" s="930"/>
      <c r="GK78" s="930"/>
      <c r="GL78" s="930"/>
      <c r="GM78" s="930"/>
      <c r="GN78" s="930"/>
      <c r="GO78" s="744"/>
    </row>
    <row r="79" spans="1:197" ht="13.5" customHeight="1" x14ac:dyDescent="0.2">
      <c r="A79" s="1003"/>
      <c r="B79" s="967" t="str">
        <f>'ANNUAL SUMMARY'!$C$30</f>
        <v>SIC</v>
      </c>
      <c r="C79" s="968"/>
      <c r="D79" s="968"/>
      <c r="E79" s="968"/>
      <c r="F79" s="971"/>
      <c r="G79" s="973"/>
      <c r="H79" s="974"/>
      <c r="I79" s="974"/>
      <c r="J79" s="974"/>
      <c r="K79" s="974"/>
      <c r="L79" s="975"/>
      <c r="M79" s="785"/>
      <c r="N79" s="979" t="str">
        <f>'ANNUAL SUMMARY'!$O$30</f>
        <v>NIGHT</v>
      </c>
      <c r="O79" s="968"/>
      <c r="P79" s="968"/>
      <c r="Q79" s="968"/>
      <c r="R79" s="971"/>
      <c r="S79" s="980"/>
      <c r="T79" s="981"/>
      <c r="U79" s="981"/>
      <c r="V79" s="981"/>
      <c r="W79" s="981"/>
      <c r="X79" s="982"/>
      <c r="Y79" s="624"/>
      <c r="Z79" s="913"/>
      <c r="AA79" s="914"/>
      <c r="AB79" s="914"/>
      <c r="AC79" s="914"/>
      <c r="AD79" s="914"/>
      <c r="AE79" s="915"/>
      <c r="AF79" s="915"/>
      <c r="AG79" s="915"/>
      <c r="AH79" s="915"/>
      <c r="AI79" s="915"/>
      <c r="AJ79" s="915"/>
      <c r="AK79" s="915"/>
      <c r="AL79" s="915"/>
      <c r="AM79" s="915"/>
      <c r="AN79" s="915"/>
      <c r="AO79" s="915"/>
      <c r="AP79" s="915"/>
      <c r="AQ79" s="930"/>
      <c r="AR79" s="930"/>
      <c r="AS79" s="930"/>
      <c r="AT79" s="930"/>
      <c r="AU79" s="930"/>
      <c r="AV79" s="930"/>
      <c r="AW79" s="744"/>
      <c r="AX79" s="1003"/>
      <c r="AY79" s="967" t="str">
        <f>'ANNUAL SUMMARY'!$C$30</f>
        <v>SIC</v>
      </c>
      <c r="AZ79" s="968"/>
      <c r="BA79" s="968"/>
      <c r="BB79" s="968"/>
      <c r="BC79" s="971"/>
      <c r="BD79" s="973"/>
      <c r="BE79" s="974"/>
      <c r="BF79" s="974"/>
      <c r="BG79" s="974"/>
      <c r="BH79" s="974"/>
      <c r="BI79" s="975"/>
      <c r="BJ79" s="785"/>
      <c r="BK79" s="979" t="str">
        <f>'ANNUAL SUMMARY'!$O$30</f>
        <v>NIGHT</v>
      </c>
      <c r="BL79" s="968"/>
      <c r="BM79" s="968"/>
      <c r="BN79" s="968"/>
      <c r="BO79" s="971"/>
      <c r="BP79" s="980"/>
      <c r="BQ79" s="981"/>
      <c r="BR79" s="981"/>
      <c r="BS79" s="981"/>
      <c r="BT79" s="981"/>
      <c r="BU79" s="982"/>
      <c r="BV79" s="624"/>
      <c r="BW79" s="913"/>
      <c r="BX79" s="914"/>
      <c r="BY79" s="914"/>
      <c r="BZ79" s="914"/>
      <c r="CA79" s="914"/>
      <c r="CB79" s="915"/>
      <c r="CC79" s="915"/>
      <c r="CD79" s="915"/>
      <c r="CE79" s="915"/>
      <c r="CF79" s="915"/>
      <c r="CG79" s="915"/>
      <c r="CH79" s="915"/>
      <c r="CI79" s="915"/>
      <c r="CJ79" s="915"/>
      <c r="CK79" s="915"/>
      <c r="CL79" s="915"/>
      <c r="CM79" s="915"/>
      <c r="CN79" s="930"/>
      <c r="CO79" s="930"/>
      <c r="CP79" s="930"/>
      <c r="CQ79" s="930"/>
      <c r="CR79" s="930"/>
      <c r="CS79" s="930"/>
      <c r="CT79" s="744"/>
      <c r="CV79" s="1003"/>
      <c r="CW79" s="967" t="str">
        <f>'ANNUAL SUMMARY'!$C$30</f>
        <v>SIC</v>
      </c>
      <c r="CX79" s="968"/>
      <c r="CY79" s="968"/>
      <c r="CZ79" s="968"/>
      <c r="DA79" s="971"/>
      <c r="DB79" s="973"/>
      <c r="DC79" s="974"/>
      <c r="DD79" s="974"/>
      <c r="DE79" s="974"/>
      <c r="DF79" s="974"/>
      <c r="DG79" s="975"/>
      <c r="DH79" s="785"/>
      <c r="DI79" s="979" t="str">
        <f>'ANNUAL SUMMARY'!$O$30</f>
        <v>NIGHT</v>
      </c>
      <c r="DJ79" s="968"/>
      <c r="DK79" s="968"/>
      <c r="DL79" s="968"/>
      <c r="DM79" s="971"/>
      <c r="DN79" s="980"/>
      <c r="DO79" s="981"/>
      <c r="DP79" s="981"/>
      <c r="DQ79" s="981"/>
      <c r="DR79" s="981"/>
      <c r="DS79" s="982"/>
      <c r="DT79" s="624"/>
      <c r="DU79" s="913"/>
      <c r="DV79" s="914"/>
      <c r="DW79" s="914"/>
      <c r="DX79" s="914"/>
      <c r="DY79" s="914"/>
      <c r="DZ79" s="915"/>
      <c r="EA79" s="915"/>
      <c r="EB79" s="915"/>
      <c r="EC79" s="915"/>
      <c r="ED79" s="915"/>
      <c r="EE79" s="915"/>
      <c r="EF79" s="915"/>
      <c r="EG79" s="915"/>
      <c r="EH79" s="915"/>
      <c r="EI79" s="915"/>
      <c r="EJ79" s="915"/>
      <c r="EK79" s="915"/>
      <c r="EL79" s="930"/>
      <c r="EM79" s="930"/>
      <c r="EN79" s="930"/>
      <c r="EO79" s="930"/>
      <c r="EP79" s="930"/>
      <c r="EQ79" s="930"/>
      <c r="ER79" s="744"/>
      <c r="ES79" s="1003"/>
      <c r="ET79" s="967" t="str">
        <f>'ANNUAL SUMMARY'!$C$30</f>
        <v>SIC</v>
      </c>
      <c r="EU79" s="968"/>
      <c r="EV79" s="968"/>
      <c r="EW79" s="968"/>
      <c r="EX79" s="971"/>
      <c r="EY79" s="973"/>
      <c r="EZ79" s="974"/>
      <c r="FA79" s="974"/>
      <c r="FB79" s="974"/>
      <c r="FC79" s="974"/>
      <c r="FD79" s="975"/>
      <c r="FE79" s="785"/>
      <c r="FF79" s="979" t="str">
        <f>'ANNUAL SUMMARY'!$O$30</f>
        <v>NIGHT</v>
      </c>
      <c r="FG79" s="968"/>
      <c r="FH79" s="968"/>
      <c r="FI79" s="968"/>
      <c r="FJ79" s="971"/>
      <c r="FK79" s="980"/>
      <c r="FL79" s="981"/>
      <c r="FM79" s="981"/>
      <c r="FN79" s="981"/>
      <c r="FO79" s="981"/>
      <c r="FP79" s="982"/>
      <c r="FQ79" s="624"/>
      <c r="FR79" s="913"/>
      <c r="FS79" s="914"/>
      <c r="FT79" s="914"/>
      <c r="FU79" s="914"/>
      <c r="FV79" s="914"/>
      <c r="FW79" s="915"/>
      <c r="FX79" s="915"/>
      <c r="FY79" s="915"/>
      <c r="FZ79" s="915"/>
      <c r="GA79" s="915"/>
      <c r="GB79" s="915"/>
      <c r="GC79" s="915"/>
      <c r="GD79" s="915"/>
      <c r="GE79" s="915"/>
      <c r="GF79" s="915"/>
      <c r="GG79" s="915"/>
      <c r="GH79" s="915"/>
      <c r="GI79" s="930"/>
      <c r="GJ79" s="930"/>
      <c r="GK79" s="930"/>
      <c r="GL79" s="930"/>
      <c r="GM79" s="930"/>
      <c r="GN79" s="930"/>
      <c r="GO79" s="744"/>
    </row>
    <row r="80" spans="1:197" ht="6" customHeight="1" x14ac:dyDescent="0.2">
      <c r="A80" s="1003"/>
      <c r="B80" s="969"/>
      <c r="C80" s="970"/>
      <c r="D80" s="970"/>
      <c r="E80" s="970"/>
      <c r="F80" s="972"/>
      <c r="G80" s="976"/>
      <c r="H80" s="977"/>
      <c r="I80" s="977"/>
      <c r="J80" s="977"/>
      <c r="K80" s="977"/>
      <c r="L80" s="978"/>
      <c r="M80" s="785"/>
      <c r="N80" s="969"/>
      <c r="O80" s="970"/>
      <c r="P80" s="970"/>
      <c r="Q80" s="970"/>
      <c r="R80" s="972"/>
      <c r="S80" s="983"/>
      <c r="T80" s="984"/>
      <c r="U80" s="984"/>
      <c r="V80" s="984"/>
      <c r="W80" s="984"/>
      <c r="X80" s="985"/>
      <c r="Y80" s="624"/>
      <c r="Z80" s="914"/>
      <c r="AA80" s="914"/>
      <c r="AB80" s="914"/>
      <c r="AC80" s="914"/>
      <c r="AD80" s="914"/>
      <c r="AE80" s="915"/>
      <c r="AF80" s="915"/>
      <c r="AG80" s="915"/>
      <c r="AH80" s="915"/>
      <c r="AI80" s="915"/>
      <c r="AJ80" s="915"/>
      <c r="AK80" s="915"/>
      <c r="AL80" s="915"/>
      <c r="AM80" s="915"/>
      <c r="AN80" s="915"/>
      <c r="AO80" s="915"/>
      <c r="AP80" s="915"/>
      <c r="AQ80" s="930"/>
      <c r="AR80" s="930"/>
      <c r="AS80" s="930"/>
      <c r="AT80" s="930"/>
      <c r="AU80" s="930"/>
      <c r="AV80" s="930"/>
      <c r="AW80" s="744"/>
      <c r="AX80" s="1003"/>
      <c r="AY80" s="969"/>
      <c r="AZ80" s="970"/>
      <c r="BA80" s="970"/>
      <c r="BB80" s="970"/>
      <c r="BC80" s="972"/>
      <c r="BD80" s="976"/>
      <c r="BE80" s="977"/>
      <c r="BF80" s="977"/>
      <c r="BG80" s="977"/>
      <c r="BH80" s="977"/>
      <c r="BI80" s="978"/>
      <c r="BJ80" s="785"/>
      <c r="BK80" s="969"/>
      <c r="BL80" s="970"/>
      <c r="BM80" s="970"/>
      <c r="BN80" s="970"/>
      <c r="BO80" s="972"/>
      <c r="BP80" s="983"/>
      <c r="BQ80" s="984"/>
      <c r="BR80" s="984"/>
      <c r="BS80" s="984"/>
      <c r="BT80" s="984"/>
      <c r="BU80" s="985"/>
      <c r="BV80" s="624"/>
      <c r="BW80" s="914"/>
      <c r="BX80" s="914"/>
      <c r="BY80" s="914"/>
      <c r="BZ80" s="914"/>
      <c r="CA80" s="914"/>
      <c r="CB80" s="915"/>
      <c r="CC80" s="915"/>
      <c r="CD80" s="915"/>
      <c r="CE80" s="915"/>
      <c r="CF80" s="915"/>
      <c r="CG80" s="915"/>
      <c r="CH80" s="915"/>
      <c r="CI80" s="915"/>
      <c r="CJ80" s="915"/>
      <c r="CK80" s="915"/>
      <c r="CL80" s="915"/>
      <c r="CM80" s="915"/>
      <c r="CN80" s="930"/>
      <c r="CO80" s="930"/>
      <c r="CP80" s="930"/>
      <c r="CQ80" s="930"/>
      <c r="CR80" s="930"/>
      <c r="CS80" s="930"/>
      <c r="CT80" s="744"/>
      <c r="CV80" s="1003"/>
      <c r="CW80" s="969"/>
      <c r="CX80" s="970"/>
      <c r="CY80" s="970"/>
      <c r="CZ80" s="970"/>
      <c r="DA80" s="972"/>
      <c r="DB80" s="976"/>
      <c r="DC80" s="977"/>
      <c r="DD80" s="977"/>
      <c r="DE80" s="977"/>
      <c r="DF80" s="977"/>
      <c r="DG80" s="978"/>
      <c r="DH80" s="785"/>
      <c r="DI80" s="969"/>
      <c r="DJ80" s="970"/>
      <c r="DK80" s="970"/>
      <c r="DL80" s="970"/>
      <c r="DM80" s="972"/>
      <c r="DN80" s="983"/>
      <c r="DO80" s="984"/>
      <c r="DP80" s="984"/>
      <c r="DQ80" s="984"/>
      <c r="DR80" s="984"/>
      <c r="DS80" s="985"/>
      <c r="DT80" s="624"/>
      <c r="DU80" s="914"/>
      <c r="DV80" s="914"/>
      <c r="DW80" s="914"/>
      <c r="DX80" s="914"/>
      <c r="DY80" s="914"/>
      <c r="DZ80" s="915"/>
      <c r="EA80" s="915"/>
      <c r="EB80" s="915"/>
      <c r="EC80" s="915"/>
      <c r="ED80" s="915"/>
      <c r="EE80" s="915"/>
      <c r="EF80" s="915"/>
      <c r="EG80" s="915"/>
      <c r="EH80" s="915"/>
      <c r="EI80" s="915"/>
      <c r="EJ80" s="915"/>
      <c r="EK80" s="915"/>
      <c r="EL80" s="930"/>
      <c r="EM80" s="930"/>
      <c r="EN80" s="930"/>
      <c r="EO80" s="930"/>
      <c r="EP80" s="930"/>
      <c r="EQ80" s="930"/>
      <c r="ER80" s="744"/>
      <c r="ES80" s="1003"/>
      <c r="ET80" s="969"/>
      <c r="EU80" s="970"/>
      <c r="EV80" s="970"/>
      <c r="EW80" s="970"/>
      <c r="EX80" s="972"/>
      <c r="EY80" s="976"/>
      <c r="EZ80" s="977"/>
      <c r="FA80" s="977"/>
      <c r="FB80" s="977"/>
      <c r="FC80" s="977"/>
      <c r="FD80" s="978"/>
      <c r="FE80" s="785"/>
      <c r="FF80" s="969"/>
      <c r="FG80" s="970"/>
      <c r="FH80" s="970"/>
      <c r="FI80" s="970"/>
      <c r="FJ80" s="972"/>
      <c r="FK80" s="983"/>
      <c r="FL80" s="984"/>
      <c r="FM80" s="984"/>
      <c r="FN80" s="984"/>
      <c r="FO80" s="984"/>
      <c r="FP80" s="985"/>
      <c r="FQ80" s="624"/>
      <c r="FR80" s="914"/>
      <c r="FS80" s="914"/>
      <c r="FT80" s="914"/>
      <c r="FU80" s="914"/>
      <c r="FV80" s="914"/>
      <c r="FW80" s="915"/>
      <c r="FX80" s="915"/>
      <c r="FY80" s="915"/>
      <c r="FZ80" s="915"/>
      <c r="GA80" s="915"/>
      <c r="GB80" s="915"/>
      <c r="GC80" s="915"/>
      <c r="GD80" s="915"/>
      <c r="GE80" s="915"/>
      <c r="GF80" s="915"/>
      <c r="GG80" s="915"/>
      <c r="GH80" s="915"/>
      <c r="GI80" s="930"/>
      <c r="GJ80" s="930"/>
      <c r="GK80" s="930"/>
      <c r="GL80" s="930"/>
      <c r="GM80" s="930"/>
      <c r="GN80" s="930"/>
      <c r="GO80" s="744"/>
    </row>
    <row r="81" spans="1:197" ht="2.25" customHeight="1" x14ac:dyDescent="0.25">
      <c r="A81" s="1003"/>
      <c r="B81" s="624"/>
      <c r="C81" s="624"/>
      <c r="D81" s="624"/>
      <c r="E81" s="624"/>
      <c r="F81" s="624"/>
      <c r="G81" s="624"/>
      <c r="H81" s="624"/>
      <c r="I81" s="624"/>
      <c r="J81" s="624"/>
      <c r="K81" s="624"/>
      <c r="L81" s="624"/>
      <c r="M81" s="624"/>
      <c r="N81" s="624"/>
      <c r="O81" s="624"/>
      <c r="P81" s="624"/>
      <c r="Q81" s="624"/>
      <c r="R81" s="624"/>
      <c r="S81" s="624"/>
      <c r="T81" s="624"/>
      <c r="U81" s="624"/>
      <c r="V81" s="624"/>
      <c r="W81" s="624"/>
      <c r="X81" s="624"/>
      <c r="Y81" s="624"/>
      <c r="Z81" s="913"/>
      <c r="AA81" s="914"/>
      <c r="AB81" s="914"/>
      <c r="AC81" s="914"/>
      <c r="AD81" s="914"/>
      <c r="AE81" s="915"/>
      <c r="AF81" s="915"/>
      <c r="AG81" s="915"/>
      <c r="AH81" s="915"/>
      <c r="AI81" s="915"/>
      <c r="AJ81" s="915"/>
      <c r="AK81" s="915"/>
      <c r="AL81" s="915"/>
      <c r="AM81" s="915"/>
      <c r="AN81" s="915"/>
      <c r="AO81" s="915"/>
      <c r="AP81" s="915"/>
      <c r="AQ81" s="930"/>
      <c r="AR81" s="930"/>
      <c r="AS81" s="930"/>
      <c r="AT81" s="930"/>
      <c r="AU81" s="930"/>
      <c r="AV81" s="930"/>
      <c r="AW81" s="744"/>
      <c r="AX81" s="1003"/>
      <c r="AY81" s="624"/>
      <c r="AZ81" s="624"/>
      <c r="BA81" s="624"/>
      <c r="BB81" s="624"/>
      <c r="BC81" s="624"/>
      <c r="BD81" s="624"/>
      <c r="BE81" s="624"/>
      <c r="BF81" s="624"/>
      <c r="BG81" s="624"/>
      <c r="BH81" s="624"/>
      <c r="BI81" s="624"/>
      <c r="BJ81" s="624"/>
      <c r="BK81" s="624"/>
      <c r="BL81" s="624"/>
      <c r="BM81" s="624"/>
      <c r="BN81" s="624"/>
      <c r="BO81" s="624"/>
      <c r="BP81" s="624"/>
      <c r="BQ81" s="624"/>
      <c r="BR81" s="624"/>
      <c r="BS81" s="624"/>
      <c r="BT81" s="624"/>
      <c r="BU81" s="624"/>
      <c r="BV81" s="624"/>
      <c r="BW81" s="913"/>
      <c r="BX81" s="914"/>
      <c r="BY81" s="914"/>
      <c r="BZ81" s="914"/>
      <c r="CA81" s="914"/>
      <c r="CB81" s="915"/>
      <c r="CC81" s="915"/>
      <c r="CD81" s="915"/>
      <c r="CE81" s="915"/>
      <c r="CF81" s="915"/>
      <c r="CG81" s="915"/>
      <c r="CH81" s="915"/>
      <c r="CI81" s="915"/>
      <c r="CJ81" s="915"/>
      <c r="CK81" s="915"/>
      <c r="CL81" s="915"/>
      <c r="CM81" s="915"/>
      <c r="CN81" s="930"/>
      <c r="CO81" s="930"/>
      <c r="CP81" s="930"/>
      <c r="CQ81" s="930"/>
      <c r="CR81" s="930"/>
      <c r="CS81" s="930"/>
      <c r="CT81" s="744"/>
      <c r="CV81" s="1003"/>
      <c r="CW81" s="624"/>
      <c r="CX81" s="624"/>
      <c r="CY81" s="624"/>
      <c r="CZ81" s="624"/>
      <c r="DA81" s="624"/>
      <c r="DB81" s="624"/>
      <c r="DC81" s="624"/>
      <c r="DD81" s="624"/>
      <c r="DE81" s="624"/>
      <c r="DF81" s="624"/>
      <c r="DG81" s="624"/>
      <c r="DH81" s="624"/>
      <c r="DI81" s="624"/>
      <c r="DJ81" s="624"/>
      <c r="DK81" s="624"/>
      <c r="DL81" s="624"/>
      <c r="DM81" s="624"/>
      <c r="DN81" s="624"/>
      <c r="DO81" s="624"/>
      <c r="DP81" s="624"/>
      <c r="DQ81" s="624"/>
      <c r="DR81" s="624"/>
      <c r="DS81" s="624"/>
      <c r="DT81" s="624"/>
      <c r="DU81" s="913"/>
      <c r="DV81" s="914"/>
      <c r="DW81" s="914"/>
      <c r="DX81" s="914"/>
      <c r="DY81" s="914"/>
      <c r="DZ81" s="915"/>
      <c r="EA81" s="915"/>
      <c r="EB81" s="915"/>
      <c r="EC81" s="915"/>
      <c r="ED81" s="915"/>
      <c r="EE81" s="915"/>
      <c r="EF81" s="915"/>
      <c r="EG81" s="915"/>
      <c r="EH81" s="915"/>
      <c r="EI81" s="915"/>
      <c r="EJ81" s="915"/>
      <c r="EK81" s="915"/>
      <c r="EL81" s="930"/>
      <c r="EM81" s="930"/>
      <c r="EN81" s="930"/>
      <c r="EO81" s="930"/>
      <c r="EP81" s="930"/>
      <c r="EQ81" s="930"/>
      <c r="ER81" s="744"/>
      <c r="ES81" s="1003"/>
      <c r="ET81" s="624"/>
      <c r="EU81" s="624"/>
      <c r="EV81" s="624"/>
      <c r="EW81" s="624"/>
      <c r="EX81" s="624"/>
      <c r="EY81" s="624"/>
      <c r="EZ81" s="624"/>
      <c r="FA81" s="624"/>
      <c r="FB81" s="624"/>
      <c r="FC81" s="624"/>
      <c r="FD81" s="624"/>
      <c r="FE81" s="624"/>
      <c r="FF81" s="624"/>
      <c r="FG81" s="624"/>
      <c r="FH81" s="624"/>
      <c r="FI81" s="624"/>
      <c r="FJ81" s="624"/>
      <c r="FK81" s="624"/>
      <c r="FL81" s="624"/>
      <c r="FM81" s="624"/>
      <c r="FN81" s="624"/>
      <c r="FO81" s="624"/>
      <c r="FP81" s="624"/>
      <c r="FQ81" s="624"/>
      <c r="FR81" s="913"/>
      <c r="FS81" s="914"/>
      <c r="FT81" s="914"/>
      <c r="FU81" s="914"/>
      <c r="FV81" s="914"/>
      <c r="FW81" s="915"/>
      <c r="FX81" s="915"/>
      <c r="FY81" s="915"/>
      <c r="FZ81" s="915"/>
      <c r="GA81" s="915"/>
      <c r="GB81" s="915"/>
      <c r="GC81" s="915"/>
      <c r="GD81" s="915"/>
      <c r="GE81" s="915"/>
      <c r="GF81" s="915"/>
      <c r="GG81" s="915"/>
      <c r="GH81" s="915"/>
      <c r="GI81" s="930"/>
      <c r="GJ81" s="930"/>
      <c r="GK81" s="930"/>
      <c r="GL81" s="930"/>
      <c r="GM81" s="930"/>
      <c r="GN81" s="930"/>
      <c r="GO81" s="744"/>
    </row>
    <row r="82" spans="1:197" ht="14.25" customHeight="1" x14ac:dyDescent="0.2">
      <c r="A82" s="1003"/>
      <c r="B82" s="967" t="str">
        <f>'ANNUAL SUMMARY'!$C$33</f>
        <v>CROSS C.</v>
      </c>
      <c r="C82" s="968"/>
      <c r="D82" s="968"/>
      <c r="E82" s="968"/>
      <c r="F82" s="792"/>
      <c r="G82" s="793"/>
      <c r="H82" s="793"/>
      <c r="I82" s="793"/>
      <c r="J82" s="793"/>
      <c r="K82" s="793"/>
      <c r="L82" s="794"/>
      <c r="M82" s="643"/>
      <c r="N82" s="786" t="s">
        <v>63</v>
      </c>
      <c r="O82" s="644"/>
      <c r="P82" s="644"/>
      <c r="Q82" s="644"/>
      <c r="R82" s="644"/>
      <c r="S82" s="644"/>
      <c r="T82" s="644"/>
      <c r="U82" s="644"/>
      <c r="V82" s="644"/>
      <c r="W82" s="644"/>
      <c r="X82" s="645"/>
      <c r="Y82" s="624"/>
      <c r="Z82" s="914"/>
      <c r="AA82" s="914"/>
      <c r="AB82" s="914"/>
      <c r="AC82" s="914"/>
      <c r="AD82" s="914"/>
      <c r="AE82" s="915"/>
      <c r="AF82" s="915"/>
      <c r="AG82" s="915"/>
      <c r="AH82" s="915"/>
      <c r="AI82" s="915"/>
      <c r="AJ82" s="915"/>
      <c r="AK82" s="915"/>
      <c r="AL82" s="915"/>
      <c r="AM82" s="915"/>
      <c r="AN82" s="915"/>
      <c r="AO82" s="915"/>
      <c r="AP82" s="915"/>
      <c r="AQ82" s="930"/>
      <c r="AR82" s="930"/>
      <c r="AS82" s="930"/>
      <c r="AT82" s="930"/>
      <c r="AU82" s="930"/>
      <c r="AV82" s="930"/>
      <c r="AW82" s="744"/>
      <c r="AX82" s="1003"/>
      <c r="AY82" s="967" t="str">
        <f>'ANNUAL SUMMARY'!$C$33</f>
        <v>CROSS C.</v>
      </c>
      <c r="AZ82" s="968"/>
      <c r="BA82" s="968"/>
      <c r="BB82" s="968"/>
      <c r="BC82" s="792"/>
      <c r="BD82" s="793"/>
      <c r="BE82" s="793"/>
      <c r="BF82" s="793"/>
      <c r="BG82" s="793"/>
      <c r="BH82" s="793"/>
      <c r="BI82" s="794"/>
      <c r="BJ82" s="643"/>
      <c r="BK82" s="786" t="s">
        <v>63</v>
      </c>
      <c r="BL82" s="644"/>
      <c r="BM82" s="644"/>
      <c r="BN82" s="644"/>
      <c r="BO82" s="644"/>
      <c r="BP82" s="644"/>
      <c r="BQ82" s="644"/>
      <c r="BR82" s="644"/>
      <c r="BS82" s="644"/>
      <c r="BT82" s="644"/>
      <c r="BU82" s="645"/>
      <c r="BV82" s="624"/>
      <c r="BW82" s="914"/>
      <c r="BX82" s="914"/>
      <c r="BY82" s="914"/>
      <c r="BZ82" s="914"/>
      <c r="CA82" s="914"/>
      <c r="CB82" s="915"/>
      <c r="CC82" s="915"/>
      <c r="CD82" s="915"/>
      <c r="CE82" s="915"/>
      <c r="CF82" s="915"/>
      <c r="CG82" s="915"/>
      <c r="CH82" s="915"/>
      <c r="CI82" s="915"/>
      <c r="CJ82" s="915"/>
      <c r="CK82" s="915"/>
      <c r="CL82" s="915"/>
      <c r="CM82" s="915"/>
      <c r="CN82" s="930"/>
      <c r="CO82" s="930"/>
      <c r="CP82" s="930"/>
      <c r="CQ82" s="930"/>
      <c r="CR82" s="930"/>
      <c r="CS82" s="930"/>
      <c r="CT82" s="744"/>
      <c r="CV82" s="1003"/>
      <c r="CW82" s="967" t="str">
        <f>'ANNUAL SUMMARY'!$C$33</f>
        <v>CROSS C.</v>
      </c>
      <c r="CX82" s="968"/>
      <c r="CY82" s="968"/>
      <c r="CZ82" s="968"/>
      <c r="DA82" s="792"/>
      <c r="DB82" s="793"/>
      <c r="DC82" s="793"/>
      <c r="DD82" s="793"/>
      <c r="DE82" s="793"/>
      <c r="DF82" s="793"/>
      <c r="DG82" s="794"/>
      <c r="DH82" s="643"/>
      <c r="DI82" s="786" t="s">
        <v>63</v>
      </c>
      <c r="DJ82" s="644"/>
      <c r="DK82" s="644"/>
      <c r="DL82" s="644"/>
      <c r="DM82" s="644"/>
      <c r="DN82" s="644"/>
      <c r="DO82" s="644"/>
      <c r="DP82" s="644"/>
      <c r="DQ82" s="644"/>
      <c r="DR82" s="644"/>
      <c r="DS82" s="645"/>
      <c r="DT82" s="624"/>
      <c r="DU82" s="914"/>
      <c r="DV82" s="914"/>
      <c r="DW82" s="914"/>
      <c r="DX82" s="914"/>
      <c r="DY82" s="914"/>
      <c r="DZ82" s="915"/>
      <c r="EA82" s="915"/>
      <c r="EB82" s="915"/>
      <c r="EC82" s="915"/>
      <c r="ED82" s="915"/>
      <c r="EE82" s="915"/>
      <c r="EF82" s="915"/>
      <c r="EG82" s="915"/>
      <c r="EH82" s="915"/>
      <c r="EI82" s="915"/>
      <c r="EJ82" s="915"/>
      <c r="EK82" s="915"/>
      <c r="EL82" s="930"/>
      <c r="EM82" s="930"/>
      <c r="EN82" s="930"/>
      <c r="EO82" s="930"/>
      <c r="EP82" s="930"/>
      <c r="EQ82" s="930"/>
      <c r="ER82" s="744"/>
      <c r="ES82" s="1003"/>
      <c r="ET82" s="967" t="str">
        <f>'ANNUAL SUMMARY'!$C$33</f>
        <v>CROSS C.</v>
      </c>
      <c r="EU82" s="968"/>
      <c r="EV82" s="968"/>
      <c r="EW82" s="968"/>
      <c r="EX82" s="792"/>
      <c r="EY82" s="793"/>
      <c r="EZ82" s="793"/>
      <c r="FA82" s="793"/>
      <c r="FB82" s="793"/>
      <c r="FC82" s="793"/>
      <c r="FD82" s="794"/>
      <c r="FE82" s="643"/>
      <c r="FF82" s="786" t="s">
        <v>63</v>
      </c>
      <c r="FG82" s="644"/>
      <c r="FH82" s="644"/>
      <c r="FI82" s="644"/>
      <c r="FJ82" s="644"/>
      <c r="FK82" s="644"/>
      <c r="FL82" s="644"/>
      <c r="FM82" s="644"/>
      <c r="FN82" s="644"/>
      <c r="FO82" s="644"/>
      <c r="FP82" s="645"/>
      <c r="FQ82" s="624"/>
      <c r="FR82" s="914"/>
      <c r="FS82" s="914"/>
      <c r="FT82" s="914"/>
      <c r="FU82" s="914"/>
      <c r="FV82" s="914"/>
      <c r="FW82" s="915"/>
      <c r="FX82" s="915"/>
      <c r="FY82" s="915"/>
      <c r="FZ82" s="915"/>
      <c r="GA82" s="915"/>
      <c r="GB82" s="915"/>
      <c r="GC82" s="915"/>
      <c r="GD82" s="915"/>
      <c r="GE82" s="915"/>
      <c r="GF82" s="915"/>
      <c r="GG82" s="915"/>
      <c r="GH82" s="915"/>
      <c r="GI82" s="930"/>
      <c r="GJ82" s="930"/>
      <c r="GK82" s="930"/>
      <c r="GL82" s="930"/>
      <c r="GM82" s="930"/>
      <c r="GN82" s="930"/>
      <c r="GO82" s="744"/>
    </row>
    <row r="83" spans="1:197" ht="6" customHeight="1" x14ac:dyDescent="0.2">
      <c r="A83" s="1003"/>
      <c r="B83" s="969"/>
      <c r="C83" s="970"/>
      <c r="D83" s="970"/>
      <c r="E83" s="970"/>
      <c r="F83" s="795"/>
      <c r="G83" s="796"/>
      <c r="H83" s="796"/>
      <c r="I83" s="796"/>
      <c r="J83" s="796"/>
      <c r="K83" s="796"/>
      <c r="L83" s="797"/>
      <c r="M83" s="643"/>
      <c r="N83" s="787"/>
      <c r="O83" s="646"/>
      <c r="P83" s="646"/>
      <c r="Q83" s="646"/>
      <c r="R83" s="646"/>
      <c r="S83" s="646"/>
      <c r="T83" s="646"/>
      <c r="U83" s="646"/>
      <c r="V83" s="646"/>
      <c r="W83" s="646"/>
      <c r="X83" s="647"/>
      <c r="Y83" s="624"/>
      <c r="Z83" s="913"/>
      <c r="AA83" s="913"/>
      <c r="AB83" s="913"/>
      <c r="AC83" s="913"/>
      <c r="AD83" s="913"/>
      <c r="AE83" s="915"/>
      <c r="AF83" s="915"/>
      <c r="AG83" s="915"/>
      <c r="AH83" s="915"/>
      <c r="AI83" s="915"/>
      <c r="AJ83" s="915"/>
      <c r="AK83" s="915"/>
      <c r="AL83" s="915"/>
      <c r="AM83" s="915"/>
      <c r="AN83" s="915"/>
      <c r="AO83" s="915"/>
      <c r="AP83" s="915"/>
      <c r="AQ83" s="930"/>
      <c r="AR83" s="930"/>
      <c r="AS83" s="930"/>
      <c r="AT83" s="930"/>
      <c r="AU83" s="930"/>
      <c r="AV83" s="930"/>
      <c r="AW83" s="744"/>
      <c r="AX83" s="1003"/>
      <c r="AY83" s="969"/>
      <c r="AZ83" s="970"/>
      <c r="BA83" s="970"/>
      <c r="BB83" s="970"/>
      <c r="BC83" s="795"/>
      <c r="BD83" s="796"/>
      <c r="BE83" s="796"/>
      <c r="BF83" s="796"/>
      <c r="BG83" s="796"/>
      <c r="BH83" s="796"/>
      <c r="BI83" s="797"/>
      <c r="BJ83" s="643"/>
      <c r="BK83" s="787"/>
      <c r="BL83" s="646"/>
      <c r="BM83" s="646"/>
      <c r="BN83" s="646"/>
      <c r="BO83" s="646"/>
      <c r="BP83" s="646"/>
      <c r="BQ83" s="646"/>
      <c r="BR83" s="646"/>
      <c r="BS83" s="646"/>
      <c r="BT83" s="646"/>
      <c r="BU83" s="647"/>
      <c r="BV83" s="624"/>
      <c r="BW83" s="913"/>
      <c r="BX83" s="913"/>
      <c r="BY83" s="913"/>
      <c r="BZ83" s="913"/>
      <c r="CA83" s="913"/>
      <c r="CB83" s="915"/>
      <c r="CC83" s="915"/>
      <c r="CD83" s="915"/>
      <c r="CE83" s="915"/>
      <c r="CF83" s="915"/>
      <c r="CG83" s="915"/>
      <c r="CH83" s="915"/>
      <c r="CI83" s="915"/>
      <c r="CJ83" s="915"/>
      <c r="CK83" s="915"/>
      <c r="CL83" s="915"/>
      <c r="CM83" s="915"/>
      <c r="CN83" s="930"/>
      <c r="CO83" s="930"/>
      <c r="CP83" s="930"/>
      <c r="CQ83" s="930"/>
      <c r="CR83" s="930"/>
      <c r="CS83" s="930"/>
      <c r="CT83" s="744"/>
      <c r="CV83" s="1003"/>
      <c r="CW83" s="969"/>
      <c r="CX83" s="970"/>
      <c r="CY83" s="970"/>
      <c r="CZ83" s="970"/>
      <c r="DA83" s="795"/>
      <c r="DB83" s="796"/>
      <c r="DC83" s="796"/>
      <c r="DD83" s="796"/>
      <c r="DE83" s="796"/>
      <c r="DF83" s="796"/>
      <c r="DG83" s="797"/>
      <c r="DH83" s="643"/>
      <c r="DI83" s="787"/>
      <c r="DJ83" s="646"/>
      <c r="DK83" s="646"/>
      <c r="DL83" s="646"/>
      <c r="DM83" s="646"/>
      <c r="DN83" s="646"/>
      <c r="DO83" s="646"/>
      <c r="DP83" s="646"/>
      <c r="DQ83" s="646"/>
      <c r="DR83" s="646"/>
      <c r="DS83" s="647"/>
      <c r="DT83" s="624"/>
      <c r="DU83" s="913"/>
      <c r="DV83" s="913"/>
      <c r="DW83" s="913"/>
      <c r="DX83" s="913"/>
      <c r="DY83" s="913"/>
      <c r="DZ83" s="915"/>
      <c r="EA83" s="915"/>
      <c r="EB83" s="915"/>
      <c r="EC83" s="915"/>
      <c r="ED83" s="915"/>
      <c r="EE83" s="915"/>
      <c r="EF83" s="915"/>
      <c r="EG83" s="915"/>
      <c r="EH83" s="915"/>
      <c r="EI83" s="915"/>
      <c r="EJ83" s="915"/>
      <c r="EK83" s="915"/>
      <c r="EL83" s="930"/>
      <c r="EM83" s="930"/>
      <c r="EN83" s="930"/>
      <c r="EO83" s="930"/>
      <c r="EP83" s="930"/>
      <c r="EQ83" s="930"/>
      <c r="ER83" s="744"/>
      <c r="ES83" s="1003"/>
      <c r="ET83" s="969"/>
      <c r="EU83" s="970"/>
      <c r="EV83" s="970"/>
      <c r="EW83" s="970"/>
      <c r="EX83" s="795"/>
      <c r="EY83" s="796"/>
      <c r="EZ83" s="796"/>
      <c r="FA83" s="796"/>
      <c r="FB83" s="796"/>
      <c r="FC83" s="796"/>
      <c r="FD83" s="797"/>
      <c r="FE83" s="643"/>
      <c r="FF83" s="787"/>
      <c r="FG83" s="646"/>
      <c r="FH83" s="646"/>
      <c r="FI83" s="646"/>
      <c r="FJ83" s="646"/>
      <c r="FK83" s="646"/>
      <c r="FL83" s="646"/>
      <c r="FM83" s="646"/>
      <c r="FN83" s="646"/>
      <c r="FO83" s="646"/>
      <c r="FP83" s="647"/>
      <c r="FQ83" s="624"/>
      <c r="FR83" s="913"/>
      <c r="FS83" s="913"/>
      <c r="FT83" s="913"/>
      <c r="FU83" s="913"/>
      <c r="FV83" s="913"/>
      <c r="FW83" s="915"/>
      <c r="FX83" s="915"/>
      <c r="FY83" s="915"/>
      <c r="FZ83" s="915"/>
      <c r="GA83" s="915"/>
      <c r="GB83" s="915"/>
      <c r="GC83" s="915"/>
      <c r="GD83" s="915"/>
      <c r="GE83" s="915"/>
      <c r="GF83" s="915"/>
      <c r="GG83" s="915"/>
      <c r="GH83" s="915"/>
      <c r="GI83" s="930"/>
      <c r="GJ83" s="930"/>
      <c r="GK83" s="930"/>
      <c r="GL83" s="930"/>
      <c r="GM83" s="930"/>
      <c r="GN83" s="930"/>
      <c r="GO83" s="744"/>
    </row>
    <row r="84" spans="1:197" ht="2.25" customHeight="1" x14ac:dyDescent="0.25">
      <c r="A84" s="1003"/>
      <c r="B84" s="624"/>
      <c r="C84" s="624"/>
      <c r="D84" s="624"/>
      <c r="E84" s="624"/>
      <c r="F84" s="624"/>
      <c r="G84" s="624"/>
      <c r="H84" s="624"/>
      <c r="I84" s="624"/>
      <c r="J84" s="624"/>
      <c r="K84" s="624"/>
      <c r="L84" s="624"/>
      <c r="M84" s="643"/>
      <c r="N84" s="787"/>
      <c r="O84" s="646"/>
      <c r="P84" s="646"/>
      <c r="Q84" s="646"/>
      <c r="R84" s="646"/>
      <c r="S84" s="646"/>
      <c r="T84" s="646"/>
      <c r="U84" s="646"/>
      <c r="V84" s="646"/>
      <c r="W84" s="646"/>
      <c r="X84" s="647"/>
      <c r="Y84" s="624"/>
      <c r="Z84" s="913"/>
      <c r="AA84" s="913"/>
      <c r="AB84" s="913"/>
      <c r="AC84" s="913"/>
      <c r="AD84" s="913"/>
      <c r="AE84" s="915"/>
      <c r="AF84" s="915"/>
      <c r="AG84" s="915"/>
      <c r="AH84" s="915"/>
      <c r="AI84" s="915"/>
      <c r="AJ84" s="915"/>
      <c r="AK84" s="915"/>
      <c r="AL84" s="915"/>
      <c r="AM84" s="915"/>
      <c r="AN84" s="915"/>
      <c r="AO84" s="915"/>
      <c r="AP84" s="915"/>
      <c r="AQ84" s="930"/>
      <c r="AR84" s="930"/>
      <c r="AS84" s="930"/>
      <c r="AT84" s="930"/>
      <c r="AU84" s="930"/>
      <c r="AV84" s="930"/>
      <c r="AW84" s="744"/>
      <c r="AX84" s="1003"/>
      <c r="AY84" s="624"/>
      <c r="AZ84" s="624"/>
      <c r="BA84" s="624"/>
      <c r="BB84" s="624"/>
      <c r="BC84" s="624"/>
      <c r="BD84" s="624"/>
      <c r="BE84" s="624"/>
      <c r="BF84" s="624"/>
      <c r="BG84" s="624"/>
      <c r="BH84" s="624"/>
      <c r="BI84" s="624"/>
      <c r="BJ84" s="643"/>
      <c r="BK84" s="787"/>
      <c r="BL84" s="646"/>
      <c r="BM84" s="646"/>
      <c r="BN84" s="646"/>
      <c r="BO84" s="646"/>
      <c r="BP84" s="646"/>
      <c r="BQ84" s="646"/>
      <c r="BR84" s="646"/>
      <c r="BS84" s="646"/>
      <c r="BT84" s="646"/>
      <c r="BU84" s="647"/>
      <c r="BV84" s="624"/>
      <c r="BW84" s="913"/>
      <c r="BX84" s="913"/>
      <c r="BY84" s="913"/>
      <c r="BZ84" s="913"/>
      <c r="CA84" s="913"/>
      <c r="CB84" s="915"/>
      <c r="CC84" s="915"/>
      <c r="CD84" s="915"/>
      <c r="CE84" s="915"/>
      <c r="CF84" s="915"/>
      <c r="CG84" s="915"/>
      <c r="CH84" s="915"/>
      <c r="CI84" s="915"/>
      <c r="CJ84" s="915"/>
      <c r="CK84" s="915"/>
      <c r="CL84" s="915"/>
      <c r="CM84" s="915"/>
      <c r="CN84" s="930"/>
      <c r="CO84" s="930"/>
      <c r="CP84" s="930"/>
      <c r="CQ84" s="930"/>
      <c r="CR84" s="930"/>
      <c r="CS84" s="930"/>
      <c r="CT84" s="744"/>
      <c r="CV84" s="1003"/>
      <c r="CW84" s="624"/>
      <c r="CX84" s="624"/>
      <c r="CY84" s="624"/>
      <c r="CZ84" s="624"/>
      <c r="DA84" s="624"/>
      <c r="DB84" s="624"/>
      <c r="DC84" s="624"/>
      <c r="DD84" s="624"/>
      <c r="DE84" s="624"/>
      <c r="DF84" s="624"/>
      <c r="DG84" s="624"/>
      <c r="DH84" s="643"/>
      <c r="DI84" s="787"/>
      <c r="DJ84" s="646"/>
      <c r="DK84" s="646"/>
      <c r="DL84" s="646"/>
      <c r="DM84" s="646"/>
      <c r="DN84" s="646"/>
      <c r="DO84" s="646"/>
      <c r="DP84" s="646"/>
      <c r="DQ84" s="646"/>
      <c r="DR84" s="646"/>
      <c r="DS84" s="647"/>
      <c r="DT84" s="624"/>
      <c r="DU84" s="913"/>
      <c r="DV84" s="913"/>
      <c r="DW84" s="913"/>
      <c r="DX84" s="913"/>
      <c r="DY84" s="913"/>
      <c r="DZ84" s="915"/>
      <c r="EA84" s="915"/>
      <c r="EB84" s="915"/>
      <c r="EC84" s="915"/>
      <c r="ED84" s="915"/>
      <c r="EE84" s="915"/>
      <c r="EF84" s="915"/>
      <c r="EG84" s="915"/>
      <c r="EH84" s="915"/>
      <c r="EI84" s="915"/>
      <c r="EJ84" s="915"/>
      <c r="EK84" s="915"/>
      <c r="EL84" s="930"/>
      <c r="EM84" s="930"/>
      <c r="EN84" s="930"/>
      <c r="EO84" s="930"/>
      <c r="EP84" s="930"/>
      <c r="EQ84" s="930"/>
      <c r="ER84" s="744"/>
      <c r="ES84" s="1003"/>
      <c r="ET84" s="624"/>
      <c r="EU84" s="624"/>
      <c r="EV84" s="624"/>
      <c r="EW84" s="624"/>
      <c r="EX84" s="624"/>
      <c r="EY84" s="624"/>
      <c r="EZ84" s="624"/>
      <c r="FA84" s="624"/>
      <c r="FB84" s="624"/>
      <c r="FC84" s="624"/>
      <c r="FD84" s="624"/>
      <c r="FE84" s="643"/>
      <c r="FF84" s="787"/>
      <c r="FG84" s="646"/>
      <c r="FH84" s="646"/>
      <c r="FI84" s="646"/>
      <c r="FJ84" s="646"/>
      <c r="FK84" s="646"/>
      <c r="FL84" s="646"/>
      <c r="FM84" s="646"/>
      <c r="FN84" s="646"/>
      <c r="FO84" s="646"/>
      <c r="FP84" s="647"/>
      <c r="FQ84" s="624"/>
      <c r="FR84" s="913"/>
      <c r="FS84" s="913"/>
      <c r="FT84" s="913"/>
      <c r="FU84" s="913"/>
      <c r="FV84" s="913"/>
      <c r="FW84" s="915"/>
      <c r="FX84" s="915"/>
      <c r="FY84" s="915"/>
      <c r="FZ84" s="915"/>
      <c r="GA84" s="915"/>
      <c r="GB84" s="915"/>
      <c r="GC84" s="915"/>
      <c r="GD84" s="915"/>
      <c r="GE84" s="915"/>
      <c r="GF84" s="915"/>
      <c r="GG84" s="915"/>
      <c r="GH84" s="915"/>
      <c r="GI84" s="930"/>
      <c r="GJ84" s="930"/>
      <c r="GK84" s="930"/>
      <c r="GL84" s="930"/>
      <c r="GM84" s="930"/>
      <c r="GN84" s="930"/>
      <c r="GO84" s="744"/>
    </row>
    <row r="85" spans="1:197" ht="8.25" customHeight="1" x14ac:dyDescent="0.25">
      <c r="A85" s="1003"/>
      <c r="B85" s="155" t="str">
        <f>LOGBOOK!$J$3</f>
        <v>SINGLE-ENGINE</v>
      </c>
      <c r="C85" s="156" t="str">
        <f>LOGBOOK!$K$3</f>
        <v>MULTI-ENGINE</v>
      </c>
      <c r="D85" s="156" t="str">
        <f>LOGBOOK!$L$3</f>
        <v>TURBO PROP</v>
      </c>
      <c r="E85" s="156" t="str">
        <f>LOGBOOK!$M$3</f>
        <v>TURBO JET</v>
      </c>
      <c r="F85" s="156" t="str">
        <f>LOGBOOK!$N$3</f>
        <v>LSA</v>
      </c>
      <c r="G85" s="156" t="str">
        <f>LOGBOOK!$O$2</f>
        <v>HELICOPTER</v>
      </c>
      <c r="H85" s="156" t="str">
        <f>LOGBOOK!$P$2</f>
        <v>GLIDER</v>
      </c>
      <c r="I85" s="156" t="str">
        <f>LOGBOOK!$Q$2</f>
        <v>OTHERS</v>
      </c>
      <c r="J85" s="157"/>
      <c r="K85" s="158"/>
      <c r="L85" s="159" t="s">
        <v>64</v>
      </c>
      <c r="M85" s="16"/>
      <c r="N85" s="788"/>
      <c r="O85" s="648"/>
      <c r="P85" s="648"/>
      <c r="Q85" s="648"/>
      <c r="R85" s="648"/>
      <c r="S85" s="648"/>
      <c r="T85" s="648"/>
      <c r="U85" s="648"/>
      <c r="V85" s="648"/>
      <c r="W85" s="648"/>
      <c r="X85" s="649"/>
      <c r="Y85" s="624"/>
      <c r="Z85" s="913"/>
      <c r="AA85" s="913"/>
      <c r="AB85" s="913"/>
      <c r="AC85" s="913"/>
      <c r="AD85" s="913"/>
      <c r="AE85" s="915"/>
      <c r="AF85" s="915"/>
      <c r="AG85" s="915"/>
      <c r="AH85" s="915"/>
      <c r="AI85" s="915"/>
      <c r="AJ85" s="915"/>
      <c r="AK85" s="915"/>
      <c r="AL85" s="915"/>
      <c r="AM85" s="915"/>
      <c r="AN85" s="915"/>
      <c r="AO85" s="915"/>
      <c r="AP85" s="915"/>
      <c r="AQ85" s="930"/>
      <c r="AR85" s="930"/>
      <c r="AS85" s="930"/>
      <c r="AT85" s="930"/>
      <c r="AU85" s="930"/>
      <c r="AV85" s="930"/>
      <c r="AW85" s="744"/>
      <c r="AX85" s="1003"/>
      <c r="AY85" s="155" t="str">
        <f>LOGBOOK!$J$3</f>
        <v>SINGLE-ENGINE</v>
      </c>
      <c r="AZ85" s="156" t="str">
        <f>LOGBOOK!$K$3</f>
        <v>MULTI-ENGINE</v>
      </c>
      <c r="BA85" s="156" t="str">
        <f>LOGBOOK!$L$3</f>
        <v>TURBO PROP</v>
      </c>
      <c r="BB85" s="156" t="str">
        <f>LOGBOOK!$M$3</f>
        <v>TURBO JET</v>
      </c>
      <c r="BC85" s="156" t="str">
        <f>LOGBOOK!$N$3</f>
        <v>LSA</v>
      </c>
      <c r="BD85" s="156" t="str">
        <f>LOGBOOK!$O$2</f>
        <v>HELICOPTER</v>
      </c>
      <c r="BE85" s="156" t="str">
        <f>LOGBOOK!$P$2</f>
        <v>GLIDER</v>
      </c>
      <c r="BF85" s="156" t="str">
        <f>LOGBOOK!$Q$2</f>
        <v>OTHERS</v>
      </c>
      <c r="BG85" s="157"/>
      <c r="BH85" s="158"/>
      <c r="BI85" s="159" t="s">
        <v>64</v>
      </c>
      <c r="BJ85" s="16"/>
      <c r="BK85" s="788"/>
      <c r="BL85" s="648"/>
      <c r="BM85" s="648"/>
      <c r="BN85" s="648"/>
      <c r="BO85" s="648"/>
      <c r="BP85" s="648"/>
      <c r="BQ85" s="648"/>
      <c r="BR85" s="648"/>
      <c r="BS85" s="648"/>
      <c r="BT85" s="648"/>
      <c r="BU85" s="649"/>
      <c r="BV85" s="624"/>
      <c r="BW85" s="913"/>
      <c r="BX85" s="913"/>
      <c r="BY85" s="913"/>
      <c r="BZ85" s="913"/>
      <c r="CA85" s="913"/>
      <c r="CB85" s="915"/>
      <c r="CC85" s="915"/>
      <c r="CD85" s="915"/>
      <c r="CE85" s="915"/>
      <c r="CF85" s="915"/>
      <c r="CG85" s="915"/>
      <c r="CH85" s="915"/>
      <c r="CI85" s="915"/>
      <c r="CJ85" s="915"/>
      <c r="CK85" s="915"/>
      <c r="CL85" s="915"/>
      <c r="CM85" s="915"/>
      <c r="CN85" s="930"/>
      <c r="CO85" s="930"/>
      <c r="CP85" s="930"/>
      <c r="CQ85" s="930"/>
      <c r="CR85" s="930"/>
      <c r="CS85" s="930"/>
      <c r="CT85" s="744"/>
      <c r="CV85" s="1003"/>
      <c r="CW85" s="155" t="str">
        <f>LOGBOOK!$J$3</f>
        <v>SINGLE-ENGINE</v>
      </c>
      <c r="CX85" s="156" t="str">
        <f>LOGBOOK!$K$3</f>
        <v>MULTI-ENGINE</v>
      </c>
      <c r="CY85" s="156" t="str">
        <f>LOGBOOK!$L$3</f>
        <v>TURBO PROP</v>
      </c>
      <c r="CZ85" s="156" t="str">
        <f>LOGBOOK!$M$3</f>
        <v>TURBO JET</v>
      </c>
      <c r="DA85" s="156" t="str">
        <f>LOGBOOK!$N$3</f>
        <v>LSA</v>
      </c>
      <c r="DB85" s="156" t="str">
        <f>LOGBOOK!$O$2</f>
        <v>HELICOPTER</v>
      </c>
      <c r="DC85" s="156" t="str">
        <f>LOGBOOK!$P$2</f>
        <v>GLIDER</v>
      </c>
      <c r="DD85" s="156" t="str">
        <f>LOGBOOK!$Q$2</f>
        <v>OTHERS</v>
      </c>
      <c r="DE85" s="157"/>
      <c r="DF85" s="158"/>
      <c r="DG85" s="159" t="s">
        <v>64</v>
      </c>
      <c r="DH85" s="16"/>
      <c r="DI85" s="788"/>
      <c r="DJ85" s="648"/>
      <c r="DK85" s="648"/>
      <c r="DL85" s="648"/>
      <c r="DM85" s="648"/>
      <c r="DN85" s="648"/>
      <c r="DO85" s="648"/>
      <c r="DP85" s="648"/>
      <c r="DQ85" s="648"/>
      <c r="DR85" s="648"/>
      <c r="DS85" s="649"/>
      <c r="DT85" s="624"/>
      <c r="DU85" s="913"/>
      <c r="DV85" s="913"/>
      <c r="DW85" s="913"/>
      <c r="DX85" s="913"/>
      <c r="DY85" s="913"/>
      <c r="DZ85" s="915"/>
      <c r="EA85" s="915"/>
      <c r="EB85" s="915"/>
      <c r="EC85" s="915"/>
      <c r="ED85" s="915"/>
      <c r="EE85" s="915"/>
      <c r="EF85" s="915"/>
      <c r="EG85" s="915"/>
      <c r="EH85" s="915"/>
      <c r="EI85" s="915"/>
      <c r="EJ85" s="915"/>
      <c r="EK85" s="915"/>
      <c r="EL85" s="930"/>
      <c r="EM85" s="930"/>
      <c r="EN85" s="930"/>
      <c r="EO85" s="930"/>
      <c r="EP85" s="930"/>
      <c r="EQ85" s="930"/>
      <c r="ER85" s="744"/>
      <c r="ES85" s="1003"/>
      <c r="ET85" s="155" t="str">
        <f>LOGBOOK!$J$3</f>
        <v>SINGLE-ENGINE</v>
      </c>
      <c r="EU85" s="156" t="str">
        <f>LOGBOOK!$K$3</f>
        <v>MULTI-ENGINE</v>
      </c>
      <c r="EV85" s="156" t="str">
        <f>LOGBOOK!$L$3</f>
        <v>TURBO PROP</v>
      </c>
      <c r="EW85" s="156" t="str">
        <f>LOGBOOK!$M$3</f>
        <v>TURBO JET</v>
      </c>
      <c r="EX85" s="156" t="str">
        <f>LOGBOOK!$N$3</f>
        <v>LSA</v>
      </c>
      <c r="EY85" s="156" t="str">
        <f>LOGBOOK!$O$2</f>
        <v>HELICOPTER</v>
      </c>
      <c r="EZ85" s="156" t="str">
        <f>LOGBOOK!$P$2</f>
        <v>GLIDER</v>
      </c>
      <c r="FA85" s="156" t="str">
        <f>LOGBOOK!$Q$2</f>
        <v>OTHERS</v>
      </c>
      <c r="FB85" s="157"/>
      <c r="FC85" s="158"/>
      <c r="FD85" s="159" t="s">
        <v>64</v>
      </c>
      <c r="FE85" s="16"/>
      <c r="FF85" s="788"/>
      <c r="FG85" s="648"/>
      <c r="FH85" s="648"/>
      <c r="FI85" s="648"/>
      <c r="FJ85" s="648"/>
      <c r="FK85" s="648"/>
      <c r="FL85" s="648"/>
      <c r="FM85" s="648"/>
      <c r="FN85" s="648"/>
      <c r="FO85" s="648"/>
      <c r="FP85" s="649"/>
      <c r="FQ85" s="624"/>
      <c r="FR85" s="913"/>
      <c r="FS85" s="913"/>
      <c r="FT85" s="913"/>
      <c r="FU85" s="913"/>
      <c r="FV85" s="913"/>
      <c r="FW85" s="915"/>
      <c r="FX85" s="915"/>
      <c r="FY85" s="915"/>
      <c r="FZ85" s="915"/>
      <c r="GA85" s="915"/>
      <c r="GB85" s="915"/>
      <c r="GC85" s="915"/>
      <c r="GD85" s="915"/>
      <c r="GE85" s="915"/>
      <c r="GF85" s="915"/>
      <c r="GG85" s="915"/>
      <c r="GH85" s="915"/>
      <c r="GI85" s="930"/>
      <c r="GJ85" s="930"/>
      <c r="GK85" s="930"/>
      <c r="GL85" s="930"/>
      <c r="GM85" s="930"/>
      <c r="GN85" s="930"/>
      <c r="GO85" s="744"/>
    </row>
    <row r="86" spans="1:197" ht="3" customHeight="1" x14ac:dyDescent="0.25">
      <c r="A86" s="1003"/>
      <c r="B86" s="624"/>
      <c r="C86" s="624"/>
      <c r="D86" s="624"/>
      <c r="E86" s="624"/>
      <c r="F86" s="624"/>
      <c r="G86" s="624"/>
      <c r="H86" s="624"/>
      <c r="I86" s="624"/>
      <c r="J86" s="624"/>
      <c r="K86" s="624"/>
      <c r="L86" s="624"/>
      <c r="M86" s="624"/>
      <c r="N86" s="658"/>
      <c r="O86" s="658"/>
      <c r="P86" s="658"/>
      <c r="Q86" s="658"/>
      <c r="R86" s="658"/>
      <c r="S86" s="658"/>
      <c r="T86" s="658"/>
      <c r="U86" s="658"/>
      <c r="V86" s="658"/>
      <c r="W86" s="658"/>
      <c r="X86" s="658"/>
      <c r="Y86" s="624"/>
      <c r="Z86" s="913"/>
      <c r="AA86" s="913"/>
      <c r="AB86" s="913"/>
      <c r="AC86" s="913"/>
      <c r="AD86" s="913"/>
      <c r="AE86" s="915"/>
      <c r="AF86" s="915"/>
      <c r="AG86" s="915"/>
      <c r="AH86" s="915"/>
      <c r="AI86" s="915"/>
      <c r="AJ86" s="915"/>
      <c r="AK86" s="915"/>
      <c r="AL86" s="915"/>
      <c r="AM86" s="915"/>
      <c r="AN86" s="915"/>
      <c r="AO86" s="915"/>
      <c r="AP86" s="915"/>
      <c r="AQ86" s="930"/>
      <c r="AR86" s="930"/>
      <c r="AS86" s="930"/>
      <c r="AT86" s="930"/>
      <c r="AU86" s="930"/>
      <c r="AV86" s="930"/>
      <c r="AW86" s="744"/>
      <c r="AX86" s="1003"/>
      <c r="AY86" s="624"/>
      <c r="AZ86" s="624"/>
      <c r="BA86" s="624"/>
      <c r="BB86" s="624"/>
      <c r="BC86" s="624"/>
      <c r="BD86" s="624"/>
      <c r="BE86" s="624"/>
      <c r="BF86" s="624"/>
      <c r="BG86" s="624"/>
      <c r="BH86" s="624"/>
      <c r="BI86" s="624"/>
      <c r="BJ86" s="624"/>
      <c r="BK86" s="658"/>
      <c r="BL86" s="658"/>
      <c r="BM86" s="658"/>
      <c r="BN86" s="658"/>
      <c r="BO86" s="658"/>
      <c r="BP86" s="658"/>
      <c r="BQ86" s="658"/>
      <c r="BR86" s="658"/>
      <c r="BS86" s="658"/>
      <c r="BT86" s="658"/>
      <c r="BU86" s="658"/>
      <c r="BV86" s="624"/>
      <c r="BW86" s="913"/>
      <c r="BX86" s="913"/>
      <c r="BY86" s="913"/>
      <c r="BZ86" s="913"/>
      <c r="CA86" s="913"/>
      <c r="CB86" s="915"/>
      <c r="CC86" s="915"/>
      <c r="CD86" s="915"/>
      <c r="CE86" s="915"/>
      <c r="CF86" s="915"/>
      <c r="CG86" s="915"/>
      <c r="CH86" s="915"/>
      <c r="CI86" s="915"/>
      <c r="CJ86" s="915"/>
      <c r="CK86" s="915"/>
      <c r="CL86" s="915"/>
      <c r="CM86" s="915"/>
      <c r="CN86" s="930"/>
      <c r="CO86" s="930"/>
      <c r="CP86" s="930"/>
      <c r="CQ86" s="930"/>
      <c r="CR86" s="930"/>
      <c r="CS86" s="930"/>
      <c r="CT86" s="744"/>
      <c r="CV86" s="1003"/>
      <c r="CW86" s="624"/>
      <c r="CX86" s="624"/>
      <c r="CY86" s="624"/>
      <c r="CZ86" s="624"/>
      <c r="DA86" s="624"/>
      <c r="DB86" s="624"/>
      <c r="DC86" s="624"/>
      <c r="DD86" s="624"/>
      <c r="DE86" s="624"/>
      <c r="DF86" s="624"/>
      <c r="DG86" s="624"/>
      <c r="DH86" s="624"/>
      <c r="DI86" s="658"/>
      <c r="DJ86" s="658"/>
      <c r="DK86" s="658"/>
      <c r="DL86" s="658"/>
      <c r="DM86" s="658"/>
      <c r="DN86" s="658"/>
      <c r="DO86" s="658"/>
      <c r="DP86" s="658"/>
      <c r="DQ86" s="658"/>
      <c r="DR86" s="658"/>
      <c r="DS86" s="658"/>
      <c r="DT86" s="624"/>
      <c r="DU86" s="913"/>
      <c r="DV86" s="913"/>
      <c r="DW86" s="913"/>
      <c r="DX86" s="913"/>
      <c r="DY86" s="913"/>
      <c r="DZ86" s="915"/>
      <c r="EA86" s="915"/>
      <c r="EB86" s="915"/>
      <c r="EC86" s="915"/>
      <c r="ED86" s="915"/>
      <c r="EE86" s="915"/>
      <c r="EF86" s="915"/>
      <c r="EG86" s="915"/>
      <c r="EH86" s="915"/>
      <c r="EI86" s="915"/>
      <c r="EJ86" s="915"/>
      <c r="EK86" s="915"/>
      <c r="EL86" s="930"/>
      <c r="EM86" s="930"/>
      <c r="EN86" s="930"/>
      <c r="EO86" s="930"/>
      <c r="EP86" s="930"/>
      <c r="EQ86" s="930"/>
      <c r="ER86" s="744"/>
      <c r="ES86" s="1003"/>
      <c r="ET86" s="624"/>
      <c r="EU86" s="624"/>
      <c r="EV86" s="624"/>
      <c r="EW86" s="624"/>
      <c r="EX86" s="624"/>
      <c r="EY86" s="624"/>
      <c r="EZ86" s="624"/>
      <c r="FA86" s="624"/>
      <c r="FB86" s="624"/>
      <c r="FC86" s="624"/>
      <c r="FD86" s="624"/>
      <c r="FE86" s="624"/>
      <c r="FF86" s="658"/>
      <c r="FG86" s="658"/>
      <c r="FH86" s="658"/>
      <c r="FI86" s="658"/>
      <c r="FJ86" s="658"/>
      <c r="FK86" s="658"/>
      <c r="FL86" s="658"/>
      <c r="FM86" s="658"/>
      <c r="FN86" s="658"/>
      <c r="FO86" s="658"/>
      <c r="FP86" s="658"/>
      <c r="FQ86" s="624"/>
      <c r="FR86" s="913"/>
      <c r="FS86" s="913"/>
      <c r="FT86" s="913"/>
      <c r="FU86" s="913"/>
      <c r="FV86" s="913"/>
      <c r="FW86" s="915"/>
      <c r="FX86" s="915"/>
      <c r="FY86" s="915"/>
      <c r="FZ86" s="915"/>
      <c r="GA86" s="915"/>
      <c r="GB86" s="915"/>
      <c r="GC86" s="915"/>
      <c r="GD86" s="915"/>
      <c r="GE86" s="915"/>
      <c r="GF86" s="915"/>
      <c r="GG86" s="915"/>
      <c r="GH86" s="915"/>
      <c r="GI86" s="930"/>
      <c r="GJ86" s="930"/>
      <c r="GK86" s="930"/>
      <c r="GL86" s="930"/>
      <c r="GM86" s="930"/>
      <c r="GN86" s="930"/>
      <c r="GO86" s="744"/>
    </row>
    <row r="87" spans="1:197" ht="8.25" customHeight="1" x14ac:dyDescent="0.2">
      <c r="A87" s="1003"/>
      <c r="B87" s="955" t="str">
        <f>'ANNUAL SUMMARY'!$C$38</f>
        <v>APPROACHES</v>
      </c>
      <c r="C87" s="956"/>
      <c r="D87" s="956"/>
      <c r="E87" s="956"/>
      <c r="F87" s="956"/>
      <c r="G87" s="956"/>
      <c r="H87" s="956"/>
      <c r="I87" s="956"/>
      <c r="J87" s="956"/>
      <c r="K87" s="956"/>
      <c r="L87" s="956"/>
      <c r="M87" s="956"/>
      <c r="N87" s="956"/>
      <c r="O87" s="961" t="str">
        <f>IF('FRONT PAGE'!$A$1="www.fly-logics.com","APP",0)</f>
        <v>APP</v>
      </c>
      <c r="P87" s="962"/>
      <c r="Q87" s="962"/>
      <c r="R87" s="877"/>
      <c r="S87" s="877"/>
      <c r="T87" s="877"/>
      <c r="U87" s="877"/>
      <c r="V87" s="877"/>
      <c r="W87" s="877"/>
      <c r="X87" s="877"/>
      <c r="Y87" s="624"/>
      <c r="Z87" s="913"/>
      <c r="AA87" s="914"/>
      <c r="AB87" s="914"/>
      <c r="AC87" s="914"/>
      <c r="AD87" s="914"/>
      <c r="AE87" s="915"/>
      <c r="AF87" s="915"/>
      <c r="AG87" s="915"/>
      <c r="AH87" s="915"/>
      <c r="AI87" s="915"/>
      <c r="AJ87" s="915"/>
      <c r="AK87" s="915"/>
      <c r="AL87" s="915"/>
      <c r="AM87" s="915"/>
      <c r="AN87" s="915"/>
      <c r="AO87" s="915"/>
      <c r="AP87" s="915"/>
      <c r="AQ87" s="930"/>
      <c r="AR87" s="930"/>
      <c r="AS87" s="930"/>
      <c r="AT87" s="930"/>
      <c r="AU87" s="930"/>
      <c r="AV87" s="930"/>
      <c r="AW87" s="744"/>
      <c r="AX87" s="1003"/>
      <c r="AY87" s="955" t="str">
        <f>'ANNUAL SUMMARY'!$C$38</f>
        <v>APPROACHES</v>
      </c>
      <c r="AZ87" s="956"/>
      <c r="BA87" s="956"/>
      <c r="BB87" s="956"/>
      <c r="BC87" s="956"/>
      <c r="BD87" s="956"/>
      <c r="BE87" s="956"/>
      <c r="BF87" s="956"/>
      <c r="BG87" s="956"/>
      <c r="BH87" s="956"/>
      <c r="BI87" s="956"/>
      <c r="BJ87" s="956"/>
      <c r="BK87" s="956"/>
      <c r="BL87" s="961" t="str">
        <f>IF('FRONT PAGE'!$A$1="www.fly-logics.com","APP",0)</f>
        <v>APP</v>
      </c>
      <c r="BM87" s="962"/>
      <c r="BN87" s="962"/>
      <c r="BO87" s="877"/>
      <c r="BP87" s="877"/>
      <c r="BQ87" s="877"/>
      <c r="BR87" s="877"/>
      <c r="BS87" s="877"/>
      <c r="BT87" s="877"/>
      <c r="BU87" s="877"/>
      <c r="BV87" s="624"/>
      <c r="BW87" s="913"/>
      <c r="BX87" s="914"/>
      <c r="BY87" s="914"/>
      <c r="BZ87" s="914"/>
      <c r="CA87" s="914"/>
      <c r="CB87" s="915"/>
      <c r="CC87" s="915"/>
      <c r="CD87" s="915"/>
      <c r="CE87" s="915"/>
      <c r="CF87" s="915"/>
      <c r="CG87" s="915"/>
      <c r="CH87" s="915"/>
      <c r="CI87" s="915"/>
      <c r="CJ87" s="915"/>
      <c r="CK87" s="915"/>
      <c r="CL87" s="915"/>
      <c r="CM87" s="915"/>
      <c r="CN87" s="930"/>
      <c r="CO87" s="930"/>
      <c r="CP87" s="930"/>
      <c r="CQ87" s="930"/>
      <c r="CR87" s="930"/>
      <c r="CS87" s="930"/>
      <c r="CT87" s="744"/>
      <c r="CV87" s="1003"/>
      <c r="CW87" s="955" t="str">
        <f>'ANNUAL SUMMARY'!$C$38</f>
        <v>APPROACHES</v>
      </c>
      <c r="CX87" s="956"/>
      <c r="CY87" s="956"/>
      <c r="CZ87" s="956"/>
      <c r="DA87" s="956"/>
      <c r="DB87" s="956"/>
      <c r="DC87" s="956"/>
      <c r="DD87" s="956"/>
      <c r="DE87" s="956"/>
      <c r="DF87" s="956"/>
      <c r="DG87" s="956"/>
      <c r="DH87" s="956"/>
      <c r="DI87" s="956"/>
      <c r="DJ87" s="961" t="str">
        <f>IF('FRONT PAGE'!$A$1="www.fly-logics.com","APP",0)</f>
        <v>APP</v>
      </c>
      <c r="DK87" s="962"/>
      <c r="DL87" s="962"/>
      <c r="DM87" s="877"/>
      <c r="DN87" s="877"/>
      <c r="DO87" s="877"/>
      <c r="DP87" s="877"/>
      <c r="DQ87" s="877"/>
      <c r="DR87" s="877"/>
      <c r="DS87" s="877"/>
      <c r="DT87" s="624"/>
      <c r="DU87" s="913"/>
      <c r="DV87" s="914"/>
      <c r="DW87" s="914"/>
      <c r="DX87" s="914"/>
      <c r="DY87" s="914"/>
      <c r="DZ87" s="915"/>
      <c r="EA87" s="915"/>
      <c r="EB87" s="915"/>
      <c r="EC87" s="915"/>
      <c r="ED87" s="915"/>
      <c r="EE87" s="915"/>
      <c r="EF87" s="915"/>
      <c r="EG87" s="915"/>
      <c r="EH87" s="915"/>
      <c r="EI87" s="915"/>
      <c r="EJ87" s="915"/>
      <c r="EK87" s="915"/>
      <c r="EL87" s="930"/>
      <c r="EM87" s="930"/>
      <c r="EN87" s="930"/>
      <c r="EO87" s="930"/>
      <c r="EP87" s="930"/>
      <c r="EQ87" s="930"/>
      <c r="ER87" s="744"/>
      <c r="ES87" s="1003"/>
      <c r="ET87" s="955" t="str">
        <f>'ANNUAL SUMMARY'!$C$38</f>
        <v>APPROACHES</v>
      </c>
      <c r="EU87" s="956"/>
      <c r="EV87" s="956"/>
      <c r="EW87" s="956"/>
      <c r="EX87" s="956"/>
      <c r="EY87" s="956"/>
      <c r="EZ87" s="956"/>
      <c r="FA87" s="956"/>
      <c r="FB87" s="956"/>
      <c r="FC87" s="956"/>
      <c r="FD87" s="956"/>
      <c r="FE87" s="956"/>
      <c r="FF87" s="956"/>
      <c r="FG87" s="961" t="str">
        <f>IF('FRONT PAGE'!$A$1="www.fly-logics.com","APP",0)</f>
        <v>APP</v>
      </c>
      <c r="FH87" s="962"/>
      <c r="FI87" s="962"/>
      <c r="FJ87" s="877"/>
      <c r="FK87" s="877"/>
      <c r="FL87" s="877"/>
      <c r="FM87" s="877"/>
      <c r="FN87" s="877"/>
      <c r="FO87" s="877"/>
      <c r="FP87" s="877"/>
      <c r="FQ87" s="624"/>
      <c r="FR87" s="913"/>
      <c r="FS87" s="914"/>
      <c r="FT87" s="914"/>
      <c r="FU87" s="914"/>
      <c r="FV87" s="914"/>
      <c r="FW87" s="915"/>
      <c r="FX87" s="915"/>
      <c r="FY87" s="915"/>
      <c r="FZ87" s="915"/>
      <c r="GA87" s="915"/>
      <c r="GB87" s="915"/>
      <c r="GC87" s="915"/>
      <c r="GD87" s="915"/>
      <c r="GE87" s="915"/>
      <c r="GF87" s="915"/>
      <c r="GG87" s="915"/>
      <c r="GH87" s="915"/>
      <c r="GI87" s="930"/>
      <c r="GJ87" s="930"/>
      <c r="GK87" s="930"/>
      <c r="GL87" s="930"/>
      <c r="GM87" s="930"/>
      <c r="GN87" s="930"/>
      <c r="GO87" s="744"/>
    </row>
    <row r="88" spans="1:197" ht="11.1" customHeight="1" x14ac:dyDescent="0.2">
      <c r="A88" s="1003"/>
      <c r="B88" s="957"/>
      <c r="C88" s="958"/>
      <c r="D88" s="958"/>
      <c r="E88" s="958"/>
      <c r="F88" s="958"/>
      <c r="G88" s="958"/>
      <c r="H88" s="958"/>
      <c r="I88" s="958"/>
      <c r="J88" s="958"/>
      <c r="K88" s="958"/>
      <c r="L88" s="958"/>
      <c r="M88" s="958"/>
      <c r="N88" s="958"/>
      <c r="O88" s="963"/>
      <c r="P88" s="964"/>
      <c r="Q88" s="964"/>
      <c r="R88" s="877"/>
      <c r="S88" s="877"/>
      <c r="T88" s="877"/>
      <c r="U88" s="877"/>
      <c r="V88" s="877"/>
      <c r="W88" s="877"/>
      <c r="X88" s="877"/>
      <c r="Y88" s="624"/>
      <c r="Z88" s="914"/>
      <c r="AA88" s="914"/>
      <c r="AB88" s="914"/>
      <c r="AC88" s="914"/>
      <c r="AD88" s="914"/>
      <c r="AE88" s="915"/>
      <c r="AF88" s="915"/>
      <c r="AG88" s="915"/>
      <c r="AH88" s="915"/>
      <c r="AI88" s="915"/>
      <c r="AJ88" s="915"/>
      <c r="AK88" s="915"/>
      <c r="AL88" s="915"/>
      <c r="AM88" s="915"/>
      <c r="AN88" s="915"/>
      <c r="AO88" s="915"/>
      <c r="AP88" s="915"/>
      <c r="AQ88" s="930"/>
      <c r="AR88" s="930"/>
      <c r="AS88" s="930"/>
      <c r="AT88" s="930"/>
      <c r="AU88" s="930"/>
      <c r="AV88" s="930"/>
      <c r="AW88" s="744"/>
      <c r="AX88" s="1003"/>
      <c r="AY88" s="957"/>
      <c r="AZ88" s="958"/>
      <c r="BA88" s="958"/>
      <c r="BB88" s="958"/>
      <c r="BC88" s="958"/>
      <c r="BD88" s="958"/>
      <c r="BE88" s="958"/>
      <c r="BF88" s="958"/>
      <c r="BG88" s="958"/>
      <c r="BH88" s="958"/>
      <c r="BI88" s="958"/>
      <c r="BJ88" s="958"/>
      <c r="BK88" s="958"/>
      <c r="BL88" s="963"/>
      <c r="BM88" s="964"/>
      <c r="BN88" s="964"/>
      <c r="BO88" s="877"/>
      <c r="BP88" s="877"/>
      <c r="BQ88" s="877"/>
      <c r="BR88" s="877"/>
      <c r="BS88" s="877"/>
      <c r="BT88" s="877"/>
      <c r="BU88" s="877"/>
      <c r="BV88" s="624"/>
      <c r="BW88" s="914"/>
      <c r="BX88" s="914"/>
      <c r="BY88" s="914"/>
      <c r="BZ88" s="914"/>
      <c r="CA88" s="914"/>
      <c r="CB88" s="915"/>
      <c r="CC88" s="915"/>
      <c r="CD88" s="915"/>
      <c r="CE88" s="915"/>
      <c r="CF88" s="915"/>
      <c r="CG88" s="915"/>
      <c r="CH88" s="915"/>
      <c r="CI88" s="915"/>
      <c r="CJ88" s="915"/>
      <c r="CK88" s="915"/>
      <c r="CL88" s="915"/>
      <c r="CM88" s="915"/>
      <c r="CN88" s="930"/>
      <c r="CO88" s="930"/>
      <c r="CP88" s="930"/>
      <c r="CQ88" s="930"/>
      <c r="CR88" s="930"/>
      <c r="CS88" s="930"/>
      <c r="CT88" s="744"/>
      <c r="CV88" s="1003"/>
      <c r="CW88" s="957"/>
      <c r="CX88" s="958"/>
      <c r="CY88" s="958"/>
      <c r="CZ88" s="958"/>
      <c r="DA88" s="958"/>
      <c r="DB88" s="958"/>
      <c r="DC88" s="958"/>
      <c r="DD88" s="958"/>
      <c r="DE88" s="958"/>
      <c r="DF88" s="958"/>
      <c r="DG88" s="958"/>
      <c r="DH88" s="958"/>
      <c r="DI88" s="958"/>
      <c r="DJ88" s="963"/>
      <c r="DK88" s="964"/>
      <c r="DL88" s="964"/>
      <c r="DM88" s="877"/>
      <c r="DN88" s="877"/>
      <c r="DO88" s="877"/>
      <c r="DP88" s="877"/>
      <c r="DQ88" s="877"/>
      <c r="DR88" s="877"/>
      <c r="DS88" s="877"/>
      <c r="DT88" s="624"/>
      <c r="DU88" s="914"/>
      <c r="DV88" s="914"/>
      <c r="DW88" s="914"/>
      <c r="DX88" s="914"/>
      <c r="DY88" s="914"/>
      <c r="DZ88" s="915"/>
      <c r="EA88" s="915"/>
      <c r="EB88" s="915"/>
      <c r="EC88" s="915"/>
      <c r="ED88" s="915"/>
      <c r="EE88" s="915"/>
      <c r="EF88" s="915"/>
      <c r="EG88" s="915"/>
      <c r="EH88" s="915"/>
      <c r="EI88" s="915"/>
      <c r="EJ88" s="915"/>
      <c r="EK88" s="915"/>
      <c r="EL88" s="930"/>
      <c r="EM88" s="930"/>
      <c r="EN88" s="930"/>
      <c r="EO88" s="930"/>
      <c r="EP88" s="930"/>
      <c r="EQ88" s="930"/>
      <c r="ER88" s="744"/>
      <c r="ES88" s="1003"/>
      <c r="ET88" s="957"/>
      <c r="EU88" s="958"/>
      <c r="EV88" s="958"/>
      <c r="EW88" s="958"/>
      <c r="EX88" s="958"/>
      <c r="EY88" s="958"/>
      <c r="EZ88" s="958"/>
      <c r="FA88" s="958"/>
      <c r="FB88" s="958"/>
      <c r="FC88" s="958"/>
      <c r="FD88" s="958"/>
      <c r="FE88" s="958"/>
      <c r="FF88" s="958"/>
      <c r="FG88" s="963"/>
      <c r="FH88" s="964"/>
      <c r="FI88" s="964"/>
      <c r="FJ88" s="877"/>
      <c r="FK88" s="877"/>
      <c r="FL88" s="877"/>
      <c r="FM88" s="877"/>
      <c r="FN88" s="877"/>
      <c r="FO88" s="877"/>
      <c r="FP88" s="877"/>
      <c r="FQ88" s="624"/>
      <c r="FR88" s="914"/>
      <c r="FS88" s="914"/>
      <c r="FT88" s="914"/>
      <c r="FU88" s="914"/>
      <c r="FV88" s="914"/>
      <c r="FW88" s="915"/>
      <c r="FX88" s="915"/>
      <c r="FY88" s="915"/>
      <c r="FZ88" s="915"/>
      <c r="GA88" s="915"/>
      <c r="GB88" s="915"/>
      <c r="GC88" s="915"/>
      <c r="GD88" s="915"/>
      <c r="GE88" s="915"/>
      <c r="GF88" s="915"/>
      <c r="GG88" s="915"/>
      <c r="GH88" s="915"/>
      <c r="GI88" s="930"/>
      <c r="GJ88" s="930"/>
      <c r="GK88" s="930"/>
      <c r="GL88" s="930"/>
      <c r="GM88" s="930"/>
      <c r="GN88" s="930"/>
      <c r="GO88" s="744"/>
    </row>
    <row r="89" spans="1:197" ht="15" customHeight="1" x14ac:dyDescent="0.2">
      <c r="A89" s="1003"/>
      <c r="B89" s="959"/>
      <c r="C89" s="960"/>
      <c r="D89" s="960"/>
      <c r="E89" s="960"/>
      <c r="F89" s="960"/>
      <c r="G89" s="960"/>
      <c r="H89" s="960"/>
      <c r="I89" s="960"/>
      <c r="J89" s="960"/>
      <c r="K89" s="960"/>
      <c r="L89" s="960"/>
      <c r="M89" s="960"/>
      <c r="N89" s="960"/>
      <c r="O89" s="965"/>
      <c r="P89" s="966"/>
      <c r="Q89" s="966"/>
      <c r="R89" s="877"/>
      <c r="S89" s="877"/>
      <c r="T89" s="877"/>
      <c r="U89" s="877"/>
      <c r="V89" s="877"/>
      <c r="W89" s="877"/>
      <c r="X89" s="877"/>
      <c r="Y89" s="624"/>
      <c r="Z89" s="913"/>
      <c r="AA89" s="914"/>
      <c r="AB89" s="914"/>
      <c r="AC89" s="914"/>
      <c r="AD89" s="914"/>
      <c r="AE89" s="915"/>
      <c r="AF89" s="915"/>
      <c r="AG89" s="915"/>
      <c r="AH89" s="915"/>
      <c r="AI89" s="915"/>
      <c r="AJ89" s="915"/>
      <c r="AK89" s="915"/>
      <c r="AL89" s="915"/>
      <c r="AM89" s="915"/>
      <c r="AN89" s="915"/>
      <c r="AO89" s="915"/>
      <c r="AP89" s="915"/>
      <c r="AQ89" s="930"/>
      <c r="AR89" s="930"/>
      <c r="AS89" s="930"/>
      <c r="AT89" s="930"/>
      <c r="AU89" s="930"/>
      <c r="AV89" s="930"/>
      <c r="AW89" s="744"/>
      <c r="AX89" s="1003"/>
      <c r="AY89" s="959"/>
      <c r="AZ89" s="960"/>
      <c r="BA89" s="960"/>
      <c r="BB89" s="960"/>
      <c r="BC89" s="960"/>
      <c r="BD89" s="960"/>
      <c r="BE89" s="960"/>
      <c r="BF89" s="960"/>
      <c r="BG89" s="960"/>
      <c r="BH89" s="960"/>
      <c r="BI89" s="960"/>
      <c r="BJ89" s="960"/>
      <c r="BK89" s="960"/>
      <c r="BL89" s="965"/>
      <c r="BM89" s="966"/>
      <c r="BN89" s="966"/>
      <c r="BO89" s="877"/>
      <c r="BP89" s="877"/>
      <c r="BQ89" s="877"/>
      <c r="BR89" s="877"/>
      <c r="BS89" s="877"/>
      <c r="BT89" s="877"/>
      <c r="BU89" s="877"/>
      <c r="BV89" s="624"/>
      <c r="BW89" s="913"/>
      <c r="BX89" s="914"/>
      <c r="BY89" s="914"/>
      <c r="BZ89" s="914"/>
      <c r="CA89" s="914"/>
      <c r="CB89" s="915"/>
      <c r="CC89" s="915"/>
      <c r="CD89" s="915"/>
      <c r="CE89" s="915"/>
      <c r="CF89" s="915"/>
      <c r="CG89" s="915"/>
      <c r="CH89" s="915"/>
      <c r="CI89" s="915"/>
      <c r="CJ89" s="915"/>
      <c r="CK89" s="915"/>
      <c r="CL89" s="915"/>
      <c r="CM89" s="915"/>
      <c r="CN89" s="930"/>
      <c r="CO89" s="930"/>
      <c r="CP89" s="930"/>
      <c r="CQ89" s="930"/>
      <c r="CR89" s="930"/>
      <c r="CS89" s="930"/>
      <c r="CT89" s="744"/>
      <c r="CV89" s="1003"/>
      <c r="CW89" s="959"/>
      <c r="CX89" s="960"/>
      <c r="CY89" s="960"/>
      <c r="CZ89" s="960"/>
      <c r="DA89" s="960"/>
      <c r="DB89" s="960"/>
      <c r="DC89" s="960"/>
      <c r="DD89" s="960"/>
      <c r="DE89" s="960"/>
      <c r="DF89" s="960"/>
      <c r="DG89" s="960"/>
      <c r="DH89" s="960"/>
      <c r="DI89" s="960"/>
      <c r="DJ89" s="965"/>
      <c r="DK89" s="966"/>
      <c r="DL89" s="966"/>
      <c r="DM89" s="877"/>
      <c r="DN89" s="877"/>
      <c r="DO89" s="877"/>
      <c r="DP89" s="877"/>
      <c r="DQ89" s="877"/>
      <c r="DR89" s="877"/>
      <c r="DS89" s="877"/>
      <c r="DT89" s="624"/>
      <c r="DU89" s="913"/>
      <c r="DV89" s="914"/>
      <c r="DW89" s="914"/>
      <c r="DX89" s="914"/>
      <c r="DY89" s="914"/>
      <c r="DZ89" s="915"/>
      <c r="EA89" s="915"/>
      <c r="EB89" s="915"/>
      <c r="EC89" s="915"/>
      <c r="ED89" s="915"/>
      <c r="EE89" s="915"/>
      <c r="EF89" s="915"/>
      <c r="EG89" s="915"/>
      <c r="EH89" s="915"/>
      <c r="EI89" s="915"/>
      <c r="EJ89" s="915"/>
      <c r="EK89" s="915"/>
      <c r="EL89" s="930"/>
      <c r="EM89" s="930"/>
      <c r="EN89" s="930"/>
      <c r="EO89" s="930"/>
      <c r="EP89" s="930"/>
      <c r="EQ89" s="930"/>
      <c r="ER89" s="744"/>
      <c r="ES89" s="1003"/>
      <c r="ET89" s="959"/>
      <c r="EU89" s="960"/>
      <c r="EV89" s="960"/>
      <c r="EW89" s="960"/>
      <c r="EX89" s="960"/>
      <c r="EY89" s="960"/>
      <c r="EZ89" s="960"/>
      <c r="FA89" s="960"/>
      <c r="FB89" s="960"/>
      <c r="FC89" s="960"/>
      <c r="FD89" s="960"/>
      <c r="FE89" s="960"/>
      <c r="FF89" s="960"/>
      <c r="FG89" s="965"/>
      <c r="FH89" s="966"/>
      <c r="FI89" s="966"/>
      <c r="FJ89" s="877"/>
      <c r="FK89" s="877"/>
      <c r="FL89" s="877"/>
      <c r="FM89" s="877"/>
      <c r="FN89" s="877"/>
      <c r="FO89" s="877"/>
      <c r="FP89" s="877"/>
      <c r="FQ89" s="624"/>
      <c r="FR89" s="913"/>
      <c r="FS89" s="914"/>
      <c r="FT89" s="914"/>
      <c r="FU89" s="914"/>
      <c r="FV89" s="914"/>
      <c r="FW89" s="915"/>
      <c r="FX89" s="915"/>
      <c r="FY89" s="915"/>
      <c r="FZ89" s="915"/>
      <c r="GA89" s="915"/>
      <c r="GB89" s="915"/>
      <c r="GC89" s="915"/>
      <c r="GD89" s="915"/>
      <c r="GE89" s="915"/>
      <c r="GF89" s="915"/>
      <c r="GG89" s="915"/>
      <c r="GH89" s="915"/>
      <c r="GI89" s="930"/>
      <c r="GJ89" s="930"/>
      <c r="GK89" s="930"/>
      <c r="GL89" s="930"/>
      <c r="GM89" s="930"/>
      <c r="GN89" s="930"/>
      <c r="GO89" s="744"/>
    </row>
    <row r="90" spans="1:197" ht="4.5" customHeight="1" x14ac:dyDescent="0.25">
      <c r="A90" s="1003"/>
      <c r="B90" s="15"/>
      <c r="C90" s="15"/>
      <c r="D90" s="15"/>
      <c r="E90" s="15"/>
      <c r="F90" s="15"/>
      <c r="G90" s="15"/>
      <c r="H90" s="15"/>
      <c r="I90" s="15"/>
      <c r="J90" s="15"/>
      <c r="K90" s="15"/>
      <c r="L90" s="15"/>
      <c r="M90" s="15"/>
      <c r="N90" s="15"/>
      <c r="O90" s="15"/>
      <c r="P90" s="15"/>
      <c r="Q90" s="15"/>
      <c r="R90" s="15"/>
      <c r="S90" s="15"/>
      <c r="T90" s="15"/>
      <c r="U90" s="15"/>
      <c r="V90" s="15"/>
      <c r="W90" s="15"/>
      <c r="X90" s="15"/>
      <c r="Y90" s="624"/>
      <c r="Z90" s="914"/>
      <c r="AA90" s="914"/>
      <c r="AB90" s="914"/>
      <c r="AC90" s="914"/>
      <c r="AD90" s="914"/>
      <c r="AE90" s="915"/>
      <c r="AF90" s="915"/>
      <c r="AG90" s="915"/>
      <c r="AH90" s="915"/>
      <c r="AI90" s="915"/>
      <c r="AJ90" s="915"/>
      <c r="AK90" s="915"/>
      <c r="AL90" s="915"/>
      <c r="AM90" s="915"/>
      <c r="AN90" s="915"/>
      <c r="AO90" s="915"/>
      <c r="AP90" s="915"/>
      <c r="AQ90" s="930"/>
      <c r="AR90" s="930"/>
      <c r="AS90" s="930"/>
      <c r="AT90" s="930"/>
      <c r="AU90" s="930"/>
      <c r="AV90" s="930"/>
      <c r="AW90" s="744"/>
      <c r="AX90" s="1003"/>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624"/>
      <c r="BW90" s="914"/>
      <c r="BX90" s="914"/>
      <c r="BY90" s="914"/>
      <c r="BZ90" s="914"/>
      <c r="CA90" s="914"/>
      <c r="CB90" s="915"/>
      <c r="CC90" s="915"/>
      <c r="CD90" s="915"/>
      <c r="CE90" s="915"/>
      <c r="CF90" s="915"/>
      <c r="CG90" s="915"/>
      <c r="CH90" s="915"/>
      <c r="CI90" s="915"/>
      <c r="CJ90" s="915"/>
      <c r="CK90" s="915"/>
      <c r="CL90" s="915"/>
      <c r="CM90" s="915"/>
      <c r="CN90" s="930"/>
      <c r="CO90" s="930"/>
      <c r="CP90" s="930"/>
      <c r="CQ90" s="930"/>
      <c r="CR90" s="930"/>
      <c r="CS90" s="930"/>
      <c r="CT90" s="744"/>
      <c r="CV90" s="1003"/>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624"/>
      <c r="DU90" s="914"/>
      <c r="DV90" s="914"/>
      <c r="DW90" s="914"/>
      <c r="DX90" s="914"/>
      <c r="DY90" s="914"/>
      <c r="DZ90" s="915"/>
      <c r="EA90" s="915"/>
      <c r="EB90" s="915"/>
      <c r="EC90" s="915"/>
      <c r="ED90" s="915"/>
      <c r="EE90" s="915"/>
      <c r="EF90" s="915"/>
      <c r="EG90" s="915"/>
      <c r="EH90" s="915"/>
      <c r="EI90" s="915"/>
      <c r="EJ90" s="915"/>
      <c r="EK90" s="915"/>
      <c r="EL90" s="930"/>
      <c r="EM90" s="930"/>
      <c r="EN90" s="930"/>
      <c r="EO90" s="930"/>
      <c r="EP90" s="930"/>
      <c r="EQ90" s="930"/>
      <c r="ER90" s="744"/>
      <c r="ES90" s="1003"/>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624"/>
      <c r="FR90" s="914"/>
      <c r="FS90" s="914"/>
      <c r="FT90" s="914"/>
      <c r="FU90" s="914"/>
      <c r="FV90" s="914"/>
      <c r="FW90" s="915"/>
      <c r="FX90" s="915"/>
      <c r="FY90" s="915"/>
      <c r="FZ90" s="915"/>
      <c r="GA90" s="915"/>
      <c r="GB90" s="915"/>
      <c r="GC90" s="915"/>
      <c r="GD90" s="915"/>
      <c r="GE90" s="915"/>
      <c r="GF90" s="915"/>
      <c r="GG90" s="915"/>
      <c r="GH90" s="915"/>
      <c r="GI90" s="930"/>
      <c r="GJ90" s="930"/>
      <c r="GK90" s="930"/>
      <c r="GL90" s="930"/>
      <c r="GM90" s="930"/>
      <c r="GN90" s="930"/>
      <c r="GO90" s="744"/>
    </row>
    <row r="91" spans="1:197" ht="9.75" customHeight="1" x14ac:dyDescent="0.2">
      <c r="A91" s="1003"/>
      <c r="B91" s="932" t="str">
        <f>IF('FRONT PAGE'!$A$1="www.fly-logics.com","ILS",0)</f>
        <v>ILS</v>
      </c>
      <c r="C91" s="932"/>
      <c r="D91" s="932"/>
      <c r="E91" s="932"/>
      <c r="F91" s="932"/>
      <c r="G91" s="932"/>
      <c r="H91" s="933" t="str">
        <f>IF('FRONT PAGE'!$A$1="www.fly-logics.com","VFR",0)</f>
        <v>VFR</v>
      </c>
      <c r="I91" s="934"/>
      <c r="J91" s="934"/>
      <c r="K91" s="934"/>
      <c r="L91" s="935"/>
      <c r="M91" s="933" t="str">
        <f>IF('FRONT PAGE'!$A$1="www.fly-logics.com","ADF",0)</f>
        <v>ADF</v>
      </c>
      <c r="N91" s="934"/>
      <c r="O91" s="934"/>
      <c r="P91" s="934"/>
      <c r="Q91" s="934"/>
      <c r="R91" s="935"/>
      <c r="S91" s="936" t="str">
        <f>IF('FRONT PAGE'!$A$1="www.fly-logics.com","VOR",0)</f>
        <v>VOR</v>
      </c>
      <c r="T91" s="936"/>
      <c r="U91" s="936"/>
      <c r="V91" s="936"/>
      <c r="W91" s="936"/>
      <c r="X91" s="936"/>
      <c r="Y91" s="624"/>
      <c r="Z91" s="913"/>
      <c r="AA91" s="914"/>
      <c r="AB91" s="914"/>
      <c r="AC91" s="914"/>
      <c r="AD91" s="914"/>
      <c r="AE91" s="915"/>
      <c r="AF91" s="915"/>
      <c r="AG91" s="915"/>
      <c r="AH91" s="915"/>
      <c r="AI91" s="915"/>
      <c r="AJ91" s="915"/>
      <c r="AK91" s="915"/>
      <c r="AL91" s="915"/>
      <c r="AM91" s="915"/>
      <c r="AN91" s="915"/>
      <c r="AO91" s="915"/>
      <c r="AP91" s="915"/>
      <c r="AQ91" s="930"/>
      <c r="AR91" s="930"/>
      <c r="AS91" s="930"/>
      <c r="AT91" s="930"/>
      <c r="AU91" s="930"/>
      <c r="AV91" s="930"/>
      <c r="AW91" s="744"/>
      <c r="AX91" s="1003"/>
      <c r="AY91" s="932" t="str">
        <f>IF('FRONT PAGE'!$A$1="www.fly-logics.com","ILS",0)</f>
        <v>ILS</v>
      </c>
      <c r="AZ91" s="932"/>
      <c r="BA91" s="932"/>
      <c r="BB91" s="932"/>
      <c r="BC91" s="932"/>
      <c r="BD91" s="932"/>
      <c r="BE91" s="933" t="str">
        <f>IF('FRONT PAGE'!$A$1="www.fly-logics.com","VFR",0)</f>
        <v>VFR</v>
      </c>
      <c r="BF91" s="934"/>
      <c r="BG91" s="934"/>
      <c r="BH91" s="934"/>
      <c r="BI91" s="935"/>
      <c r="BJ91" s="933" t="str">
        <f>IF('FRONT PAGE'!$A$1="www.fly-logics.com","ADF",0)</f>
        <v>ADF</v>
      </c>
      <c r="BK91" s="934"/>
      <c r="BL91" s="934"/>
      <c r="BM91" s="934"/>
      <c r="BN91" s="934"/>
      <c r="BO91" s="935"/>
      <c r="BP91" s="936" t="str">
        <f>IF('FRONT PAGE'!$A$1="www.fly-logics.com","VOR",0)</f>
        <v>VOR</v>
      </c>
      <c r="BQ91" s="936"/>
      <c r="BR91" s="936"/>
      <c r="BS91" s="936"/>
      <c r="BT91" s="936"/>
      <c r="BU91" s="936"/>
      <c r="BV91" s="624"/>
      <c r="BW91" s="913"/>
      <c r="BX91" s="914"/>
      <c r="BY91" s="914"/>
      <c r="BZ91" s="914"/>
      <c r="CA91" s="914"/>
      <c r="CB91" s="915"/>
      <c r="CC91" s="915"/>
      <c r="CD91" s="915"/>
      <c r="CE91" s="915"/>
      <c r="CF91" s="915"/>
      <c r="CG91" s="915"/>
      <c r="CH91" s="915"/>
      <c r="CI91" s="915"/>
      <c r="CJ91" s="915"/>
      <c r="CK91" s="915"/>
      <c r="CL91" s="915"/>
      <c r="CM91" s="915"/>
      <c r="CN91" s="930"/>
      <c r="CO91" s="930"/>
      <c r="CP91" s="930"/>
      <c r="CQ91" s="930"/>
      <c r="CR91" s="930"/>
      <c r="CS91" s="930"/>
      <c r="CT91" s="744"/>
      <c r="CV91" s="1003"/>
      <c r="CW91" s="932" t="str">
        <f>IF('FRONT PAGE'!$A$1="www.fly-logics.com","ILS",0)</f>
        <v>ILS</v>
      </c>
      <c r="CX91" s="932"/>
      <c r="CY91" s="932"/>
      <c r="CZ91" s="932"/>
      <c r="DA91" s="932"/>
      <c r="DB91" s="932"/>
      <c r="DC91" s="933" t="str">
        <f>IF('FRONT PAGE'!$A$1="www.fly-logics.com","VFR",0)</f>
        <v>VFR</v>
      </c>
      <c r="DD91" s="934"/>
      <c r="DE91" s="934"/>
      <c r="DF91" s="934"/>
      <c r="DG91" s="935"/>
      <c r="DH91" s="933" t="str">
        <f>IF('FRONT PAGE'!$A$1="www.fly-logics.com","ADF",0)</f>
        <v>ADF</v>
      </c>
      <c r="DI91" s="934"/>
      <c r="DJ91" s="934"/>
      <c r="DK91" s="934"/>
      <c r="DL91" s="934"/>
      <c r="DM91" s="935"/>
      <c r="DN91" s="936" t="str">
        <f>IF('FRONT PAGE'!$A$1="www.fly-logics.com","VOR",0)</f>
        <v>VOR</v>
      </c>
      <c r="DO91" s="936"/>
      <c r="DP91" s="936"/>
      <c r="DQ91" s="936"/>
      <c r="DR91" s="936"/>
      <c r="DS91" s="936"/>
      <c r="DT91" s="624"/>
      <c r="DU91" s="913"/>
      <c r="DV91" s="914"/>
      <c r="DW91" s="914"/>
      <c r="DX91" s="914"/>
      <c r="DY91" s="914"/>
      <c r="DZ91" s="915"/>
      <c r="EA91" s="915"/>
      <c r="EB91" s="915"/>
      <c r="EC91" s="915"/>
      <c r="ED91" s="915"/>
      <c r="EE91" s="915"/>
      <c r="EF91" s="915"/>
      <c r="EG91" s="915"/>
      <c r="EH91" s="915"/>
      <c r="EI91" s="915"/>
      <c r="EJ91" s="915"/>
      <c r="EK91" s="915"/>
      <c r="EL91" s="930"/>
      <c r="EM91" s="930"/>
      <c r="EN91" s="930"/>
      <c r="EO91" s="930"/>
      <c r="EP91" s="930"/>
      <c r="EQ91" s="930"/>
      <c r="ER91" s="744"/>
      <c r="ES91" s="1003"/>
      <c r="ET91" s="932" t="str">
        <f>IF('FRONT PAGE'!$A$1="www.fly-logics.com","ILS",0)</f>
        <v>ILS</v>
      </c>
      <c r="EU91" s="932"/>
      <c r="EV91" s="932"/>
      <c r="EW91" s="932"/>
      <c r="EX91" s="932"/>
      <c r="EY91" s="932"/>
      <c r="EZ91" s="933" t="str">
        <f>IF('FRONT PAGE'!$A$1="www.fly-logics.com","VFR",0)</f>
        <v>VFR</v>
      </c>
      <c r="FA91" s="934"/>
      <c r="FB91" s="934"/>
      <c r="FC91" s="934"/>
      <c r="FD91" s="935"/>
      <c r="FE91" s="933" t="str">
        <f>IF('FRONT PAGE'!$A$1="www.fly-logics.com","ADF",0)</f>
        <v>ADF</v>
      </c>
      <c r="FF91" s="934"/>
      <c r="FG91" s="934"/>
      <c r="FH91" s="934"/>
      <c r="FI91" s="934"/>
      <c r="FJ91" s="935"/>
      <c r="FK91" s="936" t="str">
        <f>IF('FRONT PAGE'!$A$1="www.fly-logics.com","VOR",0)</f>
        <v>VOR</v>
      </c>
      <c r="FL91" s="936"/>
      <c r="FM91" s="936"/>
      <c r="FN91" s="936"/>
      <c r="FO91" s="936"/>
      <c r="FP91" s="936"/>
      <c r="FQ91" s="624"/>
      <c r="FR91" s="913"/>
      <c r="FS91" s="914"/>
      <c r="FT91" s="914"/>
      <c r="FU91" s="914"/>
      <c r="FV91" s="914"/>
      <c r="FW91" s="915"/>
      <c r="FX91" s="915"/>
      <c r="FY91" s="915"/>
      <c r="FZ91" s="915"/>
      <c r="GA91" s="915"/>
      <c r="GB91" s="915"/>
      <c r="GC91" s="915"/>
      <c r="GD91" s="915"/>
      <c r="GE91" s="915"/>
      <c r="GF91" s="915"/>
      <c r="GG91" s="915"/>
      <c r="GH91" s="915"/>
      <c r="GI91" s="930"/>
      <c r="GJ91" s="930"/>
      <c r="GK91" s="930"/>
      <c r="GL91" s="930"/>
      <c r="GM91" s="930"/>
      <c r="GN91" s="930"/>
      <c r="GO91" s="744"/>
    </row>
    <row r="92" spans="1:197" ht="9.75" customHeight="1" x14ac:dyDescent="0.2">
      <c r="A92" s="1003"/>
      <c r="B92" s="698"/>
      <c r="C92" s="699"/>
      <c r="D92" s="699"/>
      <c r="E92" s="699"/>
      <c r="F92" s="699"/>
      <c r="G92" s="700"/>
      <c r="H92" s="698"/>
      <c r="I92" s="699"/>
      <c r="J92" s="699"/>
      <c r="K92" s="699"/>
      <c r="L92" s="700"/>
      <c r="M92" s="698"/>
      <c r="N92" s="699"/>
      <c r="O92" s="699"/>
      <c r="P92" s="699"/>
      <c r="Q92" s="699"/>
      <c r="R92" s="700"/>
      <c r="S92" s="698"/>
      <c r="T92" s="699"/>
      <c r="U92" s="699"/>
      <c r="V92" s="699"/>
      <c r="W92" s="699"/>
      <c r="X92" s="700"/>
      <c r="Y92" s="624"/>
      <c r="Z92" s="914"/>
      <c r="AA92" s="914"/>
      <c r="AB92" s="914"/>
      <c r="AC92" s="914"/>
      <c r="AD92" s="914"/>
      <c r="AE92" s="915"/>
      <c r="AF92" s="915"/>
      <c r="AG92" s="915"/>
      <c r="AH92" s="915"/>
      <c r="AI92" s="915"/>
      <c r="AJ92" s="915"/>
      <c r="AK92" s="915"/>
      <c r="AL92" s="915"/>
      <c r="AM92" s="915"/>
      <c r="AN92" s="915"/>
      <c r="AO92" s="915"/>
      <c r="AP92" s="915"/>
      <c r="AQ92" s="930"/>
      <c r="AR92" s="930"/>
      <c r="AS92" s="930"/>
      <c r="AT92" s="930"/>
      <c r="AU92" s="930"/>
      <c r="AV92" s="930"/>
      <c r="AW92" s="744"/>
      <c r="AX92" s="1003"/>
      <c r="AY92" s="698"/>
      <c r="AZ92" s="699"/>
      <c r="BA92" s="699"/>
      <c r="BB92" s="699"/>
      <c r="BC92" s="699"/>
      <c r="BD92" s="700"/>
      <c r="BE92" s="698"/>
      <c r="BF92" s="699"/>
      <c r="BG92" s="699"/>
      <c r="BH92" s="699"/>
      <c r="BI92" s="700"/>
      <c r="BJ92" s="698"/>
      <c r="BK92" s="699"/>
      <c r="BL92" s="699"/>
      <c r="BM92" s="699"/>
      <c r="BN92" s="699"/>
      <c r="BO92" s="700"/>
      <c r="BP92" s="698"/>
      <c r="BQ92" s="699"/>
      <c r="BR92" s="699"/>
      <c r="BS92" s="699"/>
      <c r="BT92" s="699"/>
      <c r="BU92" s="700"/>
      <c r="BV92" s="624"/>
      <c r="BW92" s="914"/>
      <c r="BX92" s="914"/>
      <c r="BY92" s="914"/>
      <c r="BZ92" s="914"/>
      <c r="CA92" s="914"/>
      <c r="CB92" s="915"/>
      <c r="CC92" s="915"/>
      <c r="CD92" s="915"/>
      <c r="CE92" s="915"/>
      <c r="CF92" s="915"/>
      <c r="CG92" s="915"/>
      <c r="CH92" s="915"/>
      <c r="CI92" s="915"/>
      <c r="CJ92" s="915"/>
      <c r="CK92" s="915"/>
      <c r="CL92" s="915"/>
      <c r="CM92" s="915"/>
      <c r="CN92" s="930"/>
      <c r="CO92" s="930"/>
      <c r="CP92" s="930"/>
      <c r="CQ92" s="930"/>
      <c r="CR92" s="930"/>
      <c r="CS92" s="930"/>
      <c r="CT92" s="744"/>
      <c r="CV92" s="1003"/>
      <c r="CW92" s="698"/>
      <c r="CX92" s="699"/>
      <c r="CY92" s="699"/>
      <c r="CZ92" s="699"/>
      <c r="DA92" s="699"/>
      <c r="DB92" s="700"/>
      <c r="DC92" s="698"/>
      <c r="DD92" s="699"/>
      <c r="DE92" s="699"/>
      <c r="DF92" s="699"/>
      <c r="DG92" s="700"/>
      <c r="DH92" s="698"/>
      <c r="DI92" s="699"/>
      <c r="DJ92" s="699"/>
      <c r="DK92" s="699"/>
      <c r="DL92" s="699"/>
      <c r="DM92" s="700"/>
      <c r="DN92" s="698"/>
      <c r="DO92" s="699"/>
      <c r="DP92" s="699"/>
      <c r="DQ92" s="699"/>
      <c r="DR92" s="699"/>
      <c r="DS92" s="700"/>
      <c r="DT92" s="624"/>
      <c r="DU92" s="914"/>
      <c r="DV92" s="914"/>
      <c r="DW92" s="914"/>
      <c r="DX92" s="914"/>
      <c r="DY92" s="914"/>
      <c r="DZ92" s="915"/>
      <c r="EA92" s="915"/>
      <c r="EB92" s="915"/>
      <c r="EC92" s="915"/>
      <c r="ED92" s="915"/>
      <c r="EE92" s="915"/>
      <c r="EF92" s="915"/>
      <c r="EG92" s="915"/>
      <c r="EH92" s="915"/>
      <c r="EI92" s="915"/>
      <c r="EJ92" s="915"/>
      <c r="EK92" s="915"/>
      <c r="EL92" s="930"/>
      <c r="EM92" s="930"/>
      <c r="EN92" s="930"/>
      <c r="EO92" s="930"/>
      <c r="EP92" s="930"/>
      <c r="EQ92" s="930"/>
      <c r="ER92" s="744"/>
      <c r="ES92" s="1003"/>
      <c r="ET92" s="698"/>
      <c r="EU92" s="699"/>
      <c r="EV92" s="699"/>
      <c r="EW92" s="699"/>
      <c r="EX92" s="699"/>
      <c r="EY92" s="700"/>
      <c r="EZ92" s="698"/>
      <c r="FA92" s="699"/>
      <c r="FB92" s="699"/>
      <c r="FC92" s="699"/>
      <c r="FD92" s="700"/>
      <c r="FE92" s="698"/>
      <c r="FF92" s="699"/>
      <c r="FG92" s="699"/>
      <c r="FH92" s="699"/>
      <c r="FI92" s="699"/>
      <c r="FJ92" s="700"/>
      <c r="FK92" s="698"/>
      <c r="FL92" s="699"/>
      <c r="FM92" s="699"/>
      <c r="FN92" s="699"/>
      <c r="FO92" s="699"/>
      <c r="FP92" s="700"/>
      <c r="FQ92" s="624"/>
      <c r="FR92" s="914"/>
      <c r="FS92" s="914"/>
      <c r="FT92" s="914"/>
      <c r="FU92" s="914"/>
      <c r="FV92" s="914"/>
      <c r="FW92" s="915"/>
      <c r="FX92" s="915"/>
      <c r="FY92" s="915"/>
      <c r="FZ92" s="915"/>
      <c r="GA92" s="915"/>
      <c r="GB92" s="915"/>
      <c r="GC92" s="915"/>
      <c r="GD92" s="915"/>
      <c r="GE92" s="915"/>
      <c r="GF92" s="915"/>
      <c r="GG92" s="915"/>
      <c r="GH92" s="915"/>
      <c r="GI92" s="930"/>
      <c r="GJ92" s="930"/>
      <c r="GK92" s="930"/>
      <c r="GL92" s="930"/>
      <c r="GM92" s="930"/>
      <c r="GN92" s="930"/>
      <c r="GO92" s="744"/>
    </row>
    <row r="93" spans="1:197" ht="9" customHeight="1" x14ac:dyDescent="0.2">
      <c r="A93" s="1003"/>
      <c r="B93" s="704"/>
      <c r="C93" s="705"/>
      <c r="D93" s="705"/>
      <c r="E93" s="705"/>
      <c r="F93" s="705"/>
      <c r="G93" s="706"/>
      <c r="H93" s="701"/>
      <c r="I93" s="702"/>
      <c r="J93" s="702"/>
      <c r="K93" s="702"/>
      <c r="L93" s="703"/>
      <c r="M93" s="701"/>
      <c r="N93" s="702"/>
      <c r="O93" s="702"/>
      <c r="P93" s="702"/>
      <c r="Q93" s="702"/>
      <c r="R93" s="703"/>
      <c r="S93" s="704"/>
      <c r="T93" s="705"/>
      <c r="U93" s="705"/>
      <c r="V93" s="705"/>
      <c r="W93" s="705"/>
      <c r="X93" s="706"/>
      <c r="Y93" s="624"/>
      <c r="Z93" s="913"/>
      <c r="AA93" s="914"/>
      <c r="AB93" s="914"/>
      <c r="AC93" s="914"/>
      <c r="AD93" s="914"/>
      <c r="AE93" s="915"/>
      <c r="AF93" s="915"/>
      <c r="AG93" s="915"/>
      <c r="AH93" s="915"/>
      <c r="AI93" s="915"/>
      <c r="AJ93" s="915"/>
      <c r="AK93" s="915"/>
      <c r="AL93" s="915"/>
      <c r="AM93" s="915"/>
      <c r="AN93" s="915"/>
      <c r="AO93" s="915"/>
      <c r="AP93" s="915"/>
      <c r="AQ93" s="930"/>
      <c r="AR93" s="930"/>
      <c r="AS93" s="930"/>
      <c r="AT93" s="930"/>
      <c r="AU93" s="930"/>
      <c r="AV93" s="930"/>
      <c r="AW93" s="744"/>
      <c r="AX93" s="1003"/>
      <c r="AY93" s="704"/>
      <c r="AZ93" s="705"/>
      <c r="BA93" s="705"/>
      <c r="BB93" s="705"/>
      <c r="BC93" s="705"/>
      <c r="BD93" s="706"/>
      <c r="BE93" s="701"/>
      <c r="BF93" s="702"/>
      <c r="BG93" s="702"/>
      <c r="BH93" s="702"/>
      <c r="BI93" s="703"/>
      <c r="BJ93" s="701"/>
      <c r="BK93" s="702"/>
      <c r="BL93" s="702"/>
      <c r="BM93" s="702"/>
      <c r="BN93" s="702"/>
      <c r="BO93" s="703"/>
      <c r="BP93" s="704"/>
      <c r="BQ93" s="705"/>
      <c r="BR93" s="705"/>
      <c r="BS93" s="705"/>
      <c r="BT93" s="705"/>
      <c r="BU93" s="706"/>
      <c r="BV93" s="624"/>
      <c r="BW93" s="913"/>
      <c r="BX93" s="914"/>
      <c r="BY93" s="914"/>
      <c r="BZ93" s="914"/>
      <c r="CA93" s="914"/>
      <c r="CB93" s="915"/>
      <c r="CC93" s="915"/>
      <c r="CD93" s="915"/>
      <c r="CE93" s="915"/>
      <c r="CF93" s="915"/>
      <c r="CG93" s="915"/>
      <c r="CH93" s="915"/>
      <c r="CI93" s="915"/>
      <c r="CJ93" s="915"/>
      <c r="CK93" s="915"/>
      <c r="CL93" s="915"/>
      <c r="CM93" s="915"/>
      <c r="CN93" s="930"/>
      <c r="CO93" s="930"/>
      <c r="CP93" s="930"/>
      <c r="CQ93" s="930"/>
      <c r="CR93" s="930"/>
      <c r="CS93" s="930"/>
      <c r="CT93" s="744"/>
      <c r="CV93" s="1003"/>
      <c r="CW93" s="704"/>
      <c r="CX93" s="705"/>
      <c r="CY93" s="705"/>
      <c r="CZ93" s="705"/>
      <c r="DA93" s="705"/>
      <c r="DB93" s="706"/>
      <c r="DC93" s="701"/>
      <c r="DD93" s="702"/>
      <c r="DE93" s="702"/>
      <c r="DF93" s="702"/>
      <c r="DG93" s="703"/>
      <c r="DH93" s="701"/>
      <c r="DI93" s="702"/>
      <c r="DJ93" s="702"/>
      <c r="DK93" s="702"/>
      <c r="DL93" s="702"/>
      <c r="DM93" s="703"/>
      <c r="DN93" s="704"/>
      <c r="DO93" s="705"/>
      <c r="DP93" s="705"/>
      <c r="DQ93" s="705"/>
      <c r="DR93" s="705"/>
      <c r="DS93" s="706"/>
      <c r="DT93" s="624"/>
      <c r="DU93" s="913"/>
      <c r="DV93" s="914"/>
      <c r="DW93" s="914"/>
      <c r="DX93" s="914"/>
      <c r="DY93" s="914"/>
      <c r="DZ93" s="915"/>
      <c r="EA93" s="915"/>
      <c r="EB93" s="915"/>
      <c r="EC93" s="915"/>
      <c r="ED93" s="915"/>
      <c r="EE93" s="915"/>
      <c r="EF93" s="915"/>
      <c r="EG93" s="915"/>
      <c r="EH93" s="915"/>
      <c r="EI93" s="915"/>
      <c r="EJ93" s="915"/>
      <c r="EK93" s="915"/>
      <c r="EL93" s="930"/>
      <c r="EM93" s="930"/>
      <c r="EN93" s="930"/>
      <c r="EO93" s="930"/>
      <c r="EP93" s="930"/>
      <c r="EQ93" s="930"/>
      <c r="ER93" s="744"/>
      <c r="ES93" s="1003"/>
      <c r="ET93" s="704"/>
      <c r="EU93" s="705"/>
      <c r="EV93" s="705"/>
      <c r="EW93" s="705"/>
      <c r="EX93" s="705"/>
      <c r="EY93" s="706"/>
      <c r="EZ93" s="701"/>
      <c r="FA93" s="702"/>
      <c r="FB93" s="702"/>
      <c r="FC93" s="702"/>
      <c r="FD93" s="703"/>
      <c r="FE93" s="701"/>
      <c r="FF93" s="702"/>
      <c r="FG93" s="702"/>
      <c r="FH93" s="702"/>
      <c r="FI93" s="702"/>
      <c r="FJ93" s="703"/>
      <c r="FK93" s="704"/>
      <c r="FL93" s="705"/>
      <c r="FM93" s="705"/>
      <c r="FN93" s="705"/>
      <c r="FO93" s="705"/>
      <c r="FP93" s="706"/>
      <c r="FQ93" s="624"/>
      <c r="FR93" s="913"/>
      <c r="FS93" s="914"/>
      <c r="FT93" s="914"/>
      <c r="FU93" s="914"/>
      <c r="FV93" s="914"/>
      <c r="FW93" s="915"/>
      <c r="FX93" s="915"/>
      <c r="FY93" s="915"/>
      <c r="FZ93" s="915"/>
      <c r="GA93" s="915"/>
      <c r="GB93" s="915"/>
      <c r="GC93" s="915"/>
      <c r="GD93" s="915"/>
      <c r="GE93" s="915"/>
      <c r="GF93" s="915"/>
      <c r="GG93" s="915"/>
      <c r="GH93" s="915"/>
      <c r="GI93" s="930"/>
      <c r="GJ93" s="930"/>
      <c r="GK93" s="930"/>
      <c r="GL93" s="930"/>
      <c r="GM93" s="930"/>
      <c r="GN93" s="930"/>
      <c r="GO93" s="744"/>
    </row>
    <row r="94" spans="1:197" ht="6.75" customHeight="1" x14ac:dyDescent="0.2">
      <c r="A94" s="1003"/>
      <c r="B94" s="151"/>
      <c r="C94" s="151"/>
      <c r="D94" s="151"/>
      <c r="E94" s="151"/>
      <c r="F94" s="151"/>
      <c r="G94" s="151"/>
      <c r="H94" s="151"/>
      <c r="I94" s="151"/>
      <c r="J94" s="151"/>
      <c r="K94" s="151"/>
      <c r="L94" s="151"/>
      <c r="M94" s="151"/>
      <c r="N94" s="151"/>
      <c r="O94" s="151"/>
      <c r="P94" s="151"/>
      <c r="Q94" s="151"/>
      <c r="R94" s="151"/>
      <c r="S94" s="151"/>
      <c r="T94" s="151"/>
      <c r="U94" s="151"/>
      <c r="V94" s="151"/>
      <c r="W94" s="151"/>
      <c r="X94" s="151"/>
      <c r="Y94" s="624"/>
      <c r="Z94" s="914"/>
      <c r="AA94" s="914"/>
      <c r="AB94" s="914"/>
      <c r="AC94" s="914"/>
      <c r="AD94" s="914"/>
      <c r="AE94" s="915"/>
      <c r="AF94" s="915"/>
      <c r="AG94" s="915"/>
      <c r="AH94" s="915"/>
      <c r="AI94" s="915"/>
      <c r="AJ94" s="915"/>
      <c r="AK94" s="915"/>
      <c r="AL94" s="915"/>
      <c r="AM94" s="915"/>
      <c r="AN94" s="915"/>
      <c r="AO94" s="915"/>
      <c r="AP94" s="915"/>
      <c r="AQ94" s="930"/>
      <c r="AR94" s="930"/>
      <c r="AS94" s="930"/>
      <c r="AT94" s="930"/>
      <c r="AU94" s="930"/>
      <c r="AV94" s="930"/>
      <c r="AW94" s="744"/>
      <c r="AX94" s="1003"/>
      <c r="AY94" s="151"/>
      <c r="AZ94" s="151"/>
      <c r="BA94" s="151"/>
      <c r="BB94" s="151"/>
      <c r="BC94" s="151"/>
      <c r="BD94" s="151"/>
      <c r="BE94" s="151"/>
      <c r="BF94" s="151"/>
      <c r="BG94" s="151"/>
      <c r="BH94" s="151"/>
      <c r="BI94" s="151"/>
      <c r="BJ94" s="151"/>
      <c r="BK94" s="151"/>
      <c r="BL94" s="151"/>
      <c r="BM94" s="151"/>
      <c r="BN94" s="151"/>
      <c r="BO94" s="151"/>
      <c r="BP94" s="151"/>
      <c r="BQ94" s="151"/>
      <c r="BR94" s="151"/>
      <c r="BS94" s="151"/>
      <c r="BT94" s="151"/>
      <c r="BU94" s="151"/>
      <c r="BV94" s="624"/>
      <c r="BW94" s="914"/>
      <c r="BX94" s="914"/>
      <c r="BY94" s="914"/>
      <c r="BZ94" s="914"/>
      <c r="CA94" s="914"/>
      <c r="CB94" s="915"/>
      <c r="CC94" s="915"/>
      <c r="CD94" s="915"/>
      <c r="CE94" s="915"/>
      <c r="CF94" s="915"/>
      <c r="CG94" s="915"/>
      <c r="CH94" s="915"/>
      <c r="CI94" s="915"/>
      <c r="CJ94" s="915"/>
      <c r="CK94" s="915"/>
      <c r="CL94" s="915"/>
      <c r="CM94" s="915"/>
      <c r="CN94" s="930"/>
      <c r="CO94" s="930"/>
      <c r="CP94" s="930"/>
      <c r="CQ94" s="930"/>
      <c r="CR94" s="930"/>
      <c r="CS94" s="930"/>
      <c r="CT94" s="744"/>
      <c r="CV94" s="1003"/>
      <c r="CW94" s="151"/>
      <c r="CX94" s="151"/>
      <c r="CY94" s="151"/>
      <c r="CZ94" s="151"/>
      <c r="DA94" s="151"/>
      <c r="DB94" s="151"/>
      <c r="DC94" s="151"/>
      <c r="DD94" s="151"/>
      <c r="DE94" s="151"/>
      <c r="DF94" s="151"/>
      <c r="DG94" s="151"/>
      <c r="DH94" s="151"/>
      <c r="DI94" s="151"/>
      <c r="DJ94" s="151"/>
      <c r="DK94" s="151"/>
      <c r="DL94" s="151"/>
      <c r="DM94" s="151"/>
      <c r="DN94" s="151"/>
      <c r="DO94" s="151"/>
      <c r="DP94" s="151"/>
      <c r="DQ94" s="151"/>
      <c r="DR94" s="151"/>
      <c r="DS94" s="151"/>
      <c r="DT94" s="624"/>
      <c r="DU94" s="914"/>
      <c r="DV94" s="914"/>
      <c r="DW94" s="914"/>
      <c r="DX94" s="914"/>
      <c r="DY94" s="914"/>
      <c r="DZ94" s="915"/>
      <c r="EA94" s="915"/>
      <c r="EB94" s="915"/>
      <c r="EC94" s="915"/>
      <c r="ED94" s="915"/>
      <c r="EE94" s="915"/>
      <c r="EF94" s="915"/>
      <c r="EG94" s="915"/>
      <c r="EH94" s="915"/>
      <c r="EI94" s="915"/>
      <c r="EJ94" s="915"/>
      <c r="EK94" s="915"/>
      <c r="EL94" s="930"/>
      <c r="EM94" s="930"/>
      <c r="EN94" s="930"/>
      <c r="EO94" s="930"/>
      <c r="EP94" s="930"/>
      <c r="EQ94" s="930"/>
      <c r="ER94" s="744"/>
      <c r="ES94" s="1003"/>
      <c r="ET94" s="151"/>
      <c r="EU94" s="151"/>
      <c r="EV94" s="151"/>
      <c r="EW94" s="151"/>
      <c r="EX94" s="151"/>
      <c r="EY94" s="151"/>
      <c r="EZ94" s="151"/>
      <c r="FA94" s="151"/>
      <c r="FB94" s="151"/>
      <c r="FC94" s="151"/>
      <c r="FD94" s="151"/>
      <c r="FE94" s="151"/>
      <c r="FF94" s="151"/>
      <c r="FG94" s="151"/>
      <c r="FH94" s="151"/>
      <c r="FI94" s="151"/>
      <c r="FJ94" s="151"/>
      <c r="FK94" s="151"/>
      <c r="FL94" s="151"/>
      <c r="FM94" s="151"/>
      <c r="FN94" s="151"/>
      <c r="FO94" s="151"/>
      <c r="FP94" s="151"/>
      <c r="FQ94" s="624"/>
      <c r="FR94" s="914"/>
      <c r="FS94" s="914"/>
      <c r="FT94" s="914"/>
      <c r="FU94" s="914"/>
      <c r="FV94" s="914"/>
      <c r="FW94" s="915"/>
      <c r="FX94" s="915"/>
      <c r="FY94" s="915"/>
      <c r="FZ94" s="915"/>
      <c r="GA94" s="915"/>
      <c r="GB94" s="915"/>
      <c r="GC94" s="915"/>
      <c r="GD94" s="915"/>
      <c r="GE94" s="915"/>
      <c r="GF94" s="915"/>
      <c r="GG94" s="915"/>
      <c r="GH94" s="915"/>
      <c r="GI94" s="930"/>
      <c r="GJ94" s="930"/>
      <c r="GK94" s="930"/>
      <c r="GL94" s="930"/>
      <c r="GM94" s="930"/>
      <c r="GN94" s="930"/>
      <c r="GO94" s="744"/>
    </row>
    <row r="95" spans="1:197" ht="5.25" customHeight="1" x14ac:dyDescent="0.2">
      <c r="A95" s="1003"/>
      <c r="B95" s="937" t="str">
        <f>IF(B91="ILS","CAT I","")</f>
        <v>CAT I</v>
      </c>
      <c r="C95" s="938"/>
      <c r="D95" s="938"/>
      <c r="E95" s="1039"/>
      <c r="F95" s="1040"/>
      <c r="G95" s="1040"/>
      <c r="H95" s="1041"/>
      <c r="I95" s="20"/>
      <c r="J95" s="937" t="s">
        <v>36</v>
      </c>
      <c r="K95" s="938"/>
      <c r="L95" s="938"/>
      <c r="M95" s="943" t="str">
        <f>IF(B91="ILS","CAT II","")</f>
        <v>CAT II</v>
      </c>
      <c r="N95" s="944"/>
      <c r="O95" s="944"/>
      <c r="P95" s="945"/>
      <c r="Q95" s="20"/>
      <c r="R95" s="937" t="s">
        <v>39</v>
      </c>
      <c r="S95" s="938"/>
      <c r="T95" s="952"/>
      <c r="U95" s="943" t="str">
        <f>IF(B91="ILS","CAT III","")</f>
        <v>CAT III</v>
      </c>
      <c r="V95" s="944"/>
      <c r="W95" s="944"/>
      <c r="X95" s="945"/>
      <c r="Y95" s="624"/>
      <c r="Z95" s="913"/>
      <c r="AA95" s="914"/>
      <c r="AB95" s="914"/>
      <c r="AC95" s="914"/>
      <c r="AD95" s="914"/>
      <c r="AE95" s="915"/>
      <c r="AF95" s="915"/>
      <c r="AG95" s="915"/>
      <c r="AH95" s="915"/>
      <c r="AI95" s="915"/>
      <c r="AJ95" s="915"/>
      <c r="AK95" s="915"/>
      <c r="AL95" s="915"/>
      <c r="AM95" s="915"/>
      <c r="AN95" s="915"/>
      <c r="AO95" s="915"/>
      <c r="AP95" s="915"/>
      <c r="AQ95" s="930"/>
      <c r="AR95" s="930"/>
      <c r="AS95" s="930"/>
      <c r="AT95" s="930"/>
      <c r="AU95" s="930"/>
      <c r="AV95" s="930"/>
      <c r="AW95" s="744"/>
      <c r="AX95" s="1003"/>
      <c r="AY95" s="937" t="str">
        <f>IF(AY91="ILS","CAT I","")</f>
        <v>CAT I</v>
      </c>
      <c r="AZ95" s="938"/>
      <c r="BA95" s="938"/>
      <c r="BB95" s="1039"/>
      <c r="BC95" s="1040"/>
      <c r="BD95" s="1040"/>
      <c r="BE95" s="1041"/>
      <c r="BF95" s="20"/>
      <c r="BG95" s="937" t="s">
        <v>36</v>
      </c>
      <c r="BH95" s="938"/>
      <c r="BI95" s="938"/>
      <c r="BJ95" s="943" t="str">
        <f>IF(AY91="ILS","CAT II","")</f>
        <v>CAT II</v>
      </c>
      <c r="BK95" s="944"/>
      <c r="BL95" s="944"/>
      <c r="BM95" s="945"/>
      <c r="BN95" s="20"/>
      <c r="BO95" s="937" t="s">
        <v>39</v>
      </c>
      <c r="BP95" s="938"/>
      <c r="BQ95" s="952"/>
      <c r="BR95" s="943" t="str">
        <f>IF(AY91="ILS","CAT III","")</f>
        <v>CAT III</v>
      </c>
      <c r="BS95" s="944"/>
      <c r="BT95" s="944"/>
      <c r="BU95" s="945"/>
      <c r="BV95" s="624"/>
      <c r="BW95" s="913"/>
      <c r="BX95" s="914"/>
      <c r="BY95" s="914"/>
      <c r="BZ95" s="914"/>
      <c r="CA95" s="914"/>
      <c r="CB95" s="915"/>
      <c r="CC95" s="915"/>
      <c r="CD95" s="915"/>
      <c r="CE95" s="915"/>
      <c r="CF95" s="915"/>
      <c r="CG95" s="915"/>
      <c r="CH95" s="915"/>
      <c r="CI95" s="915"/>
      <c r="CJ95" s="915"/>
      <c r="CK95" s="915"/>
      <c r="CL95" s="915"/>
      <c r="CM95" s="915"/>
      <c r="CN95" s="930"/>
      <c r="CO95" s="930"/>
      <c r="CP95" s="930"/>
      <c r="CQ95" s="930"/>
      <c r="CR95" s="930"/>
      <c r="CS95" s="930"/>
      <c r="CT95" s="744"/>
      <c r="CV95" s="1003"/>
      <c r="CW95" s="937" t="str">
        <f>IF(CW91="ILS","CAT I","")</f>
        <v>CAT I</v>
      </c>
      <c r="CX95" s="938"/>
      <c r="CY95" s="938"/>
      <c r="CZ95" s="1039"/>
      <c r="DA95" s="1040"/>
      <c r="DB95" s="1040"/>
      <c r="DC95" s="1041"/>
      <c r="DD95" s="20"/>
      <c r="DE95" s="937" t="s">
        <v>36</v>
      </c>
      <c r="DF95" s="938"/>
      <c r="DG95" s="938"/>
      <c r="DH95" s="943" t="str">
        <f>IF(CW91="ILS","CAT II","")</f>
        <v>CAT II</v>
      </c>
      <c r="DI95" s="944"/>
      <c r="DJ95" s="944"/>
      <c r="DK95" s="945"/>
      <c r="DL95" s="20"/>
      <c r="DM95" s="937" t="s">
        <v>39</v>
      </c>
      <c r="DN95" s="938"/>
      <c r="DO95" s="952"/>
      <c r="DP95" s="943" t="str">
        <f>IF(CW91="ILS","CAT III","")</f>
        <v>CAT III</v>
      </c>
      <c r="DQ95" s="944"/>
      <c r="DR95" s="944"/>
      <c r="DS95" s="945"/>
      <c r="DT95" s="624"/>
      <c r="DU95" s="913"/>
      <c r="DV95" s="914"/>
      <c r="DW95" s="914"/>
      <c r="DX95" s="914"/>
      <c r="DY95" s="914"/>
      <c r="DZ95" s="915"/>
      <c r="EA95" s="915"/>
      <c r="EB95" s="915"/>
      <c r="EC95" s="915"/>
      <c r="ED95" s="915"/>
      <c r="EE95" s="915"/>
      <c r="EF95" s="915"/>
      <c r="EG95" s="915"/>
      <c r="EH95" s="915"/>
      <c r="EI95" s="915"/>
      <c r="EJ95" s="915"/>
      <c r="EK95" s="915"/>
      <c r="EL95" s="930"/>
      <c r="EM95" s="930"/>
      <c r="EN95" s="930"/>
      <c r="EO95" s="930"/>
      <c r="EP95" s="930"/>
      <c r="EQ95" s="930"/>
      <c r="ER95" s="744"/>
      <c r="ES95" s="1003"/>
      <c r="ET95" s="937" t="str">
        <f>IF(ET91="ILS","CAT I","")</f>
        <v>CAT I</v>
      </c>
      <c r="EU95" s="938"/>
      <c r="EV95" s="938"/>
      <c r="EW95" s="1039"/>
      <c r="EX95" s="1040"/>
      <c r="EY95" s="1040"/>
      <c r="EZ95" s="1041"/>
      <c r="FA95" s="20"/>
      <c r="FB95" s="937" t="s">
        <v>36</v>
      </c>
      <c r="FC95" s="938"/>
      <c r="FD95" s="938"/>
      <c r="FE95" s="943" t="str">
        <f>IF(ET91="ILS","CAT II","")</f>
        <v>CAT II</v>
      </c>
      <c r="FF95" s="944"/>
      <c r="FG95" s="944"/>
      <c r="FH95" s="945"/>
      <c r="FI95" s="20"/>
      <c r="FJ95" s="937" t="s">
        <v>39</v>
      </c>
      <c r="FK95" s="938"/>
      <c r="FL95" s="952"/>
      <c r="FM95" s="943" t="str">
        <f>IF(ET91="ILS","CAT III","")</f>
        <v>CAT III</v>
      </c>
      <c r="FN95" s="944"/>
      <c r="FO95" s="944"/>
      <c r="FP95" s="945"/>
      <c r="FQ95" s="624"/>
      <c r="FR95" s="913"/>
      <c r="FS95" s="914"/>
      <c r="FT95" s="914"/>
      <c r="FU95" s="914"/>
      <c r="FV95" s="914"/>
      <c r="FW95" s="915"/>
      <c r="FX95" s="915"/>
      <c r="FY95" s="915"/>
      <c r="FZ95" s="915"/>
      <c r="GA95" s="915"/>
      <c r="GB95" s="915"/>
      <c r="GC95" s="915"/>
      <c r="GD95" s="915"/>
      <c r="GE95" s="915"/>
      <c r="GF95" s="915"/>
      <c r="GG95" s="915"/>
      <c r="GH95" s="915"/>
      <c r="GI95" s="930"/>
      <c r="GJ95" s="930"/>
      <c r="GK95" s="930"/>
      <c r="GL95" s="930"/>
      <c r="GM95" s="930"/>
      <c r="GN95" s="930"/>
      <c r="GO95" s="744"/>
    </row>
    <row r="96" spans="1:197" ht="9.75" customHeight="1" x14ac:dyDescent="0.2">
      <c r="A96" s="1003"/>
      <c r="B96" s="939"/>
      <c r="C96" s="940"/>
      <c r="D96" s="940"/>
      <c r="E96" s="1042"/>
      <c r="F96" s="1043"/>
      <c r="G96" s="1043"/>
      <c r="H96" s="1044"/>
      <c r="I96" s="20"/>
      <c r="J96" s="939"/>
      <c r="K96" s="940"/>
      <c r="L96" s="940"/>
      <c r="M96" s="946"/>
      <c r="N96" s="947"/>
      <c r="O96" s="947"/>
      <c r="P96" s="948"/>
      <c r="Q96" s="20"/>
      <c r="R96" s="939"/>
      <c r="S96" s="940"/>
      <c r="T96" s="953"/>
      <c r="U96" s="946"/>
      <c r="V96" s="947"/>
      <c r="W96" s="947"/>
      <c r="X96" s="948"/>
      <c r="Y96" s="624"/>
      <c r="Z96" s="914"/>
      <c r="AA96" s="914"/>
      <c r="AB96" s="914"/>
      <c r="AC96" s="914"/>
      <c r="AD96" s="914"/>
      <c r="AE96" s="915"/>
      <c r="AF96" s="915"/>
      <c r="AG96" s="915"/>
      <c r="AH96" s="915"/>
      <c r="AI96" s="915"/>
      <c r="AJ96" s="915"/>
      <c r="AK96" s="915"/>
      <c r="AL96" s="915"/>
      <c r="AM96" s="915"/>
      <c r="AN96" s="915"/>
      <c r="AO96" s="915"/>
      <c r="AP96" s="915"/>
      <c r="AQ96" s="930"/>
      <c r="AR96" s="930"/>
      <c r="AS96" s="930"/>
      <c r="AT96" s="930"/>
      <c r="AU96" s="930"/>
      <c r="AV96" s="930"/>
      <c r="AW96" s="744"/>
      <c r="AX96" s="1003"/>
      <c r="AY96" s="939"/>
      <c r="AZ96" s="940"/>
      <c r="BA96" s="940"/>
      <c r="BB96" s="1042"/>
      <c r="BC96" s="1043"/>
      <c r="BD96" s="1043"/>
      <c r="BE96" s="1044"/>
      <c r="BF96" s="20"/>
      <c r="BG96" s="939"/>
      <c r="BH96" s="940"/>
      <c r="BI96" s="940"/>
      <c r="BJ96" s="946"/>
      <c r="BK96" s="947"/>
      <c r="BL96" s="947"/>
      <c r="BM96" s="948"/>
      <c r="BN96" s="20"/>
      <c r="BO96" s="939"/>
      <c r="BP96" s="940"/>
      <c r="BQ96" s="953"/>
      <c r="BR96" s="946"/>
      <c r="BS96" s="947"/>
      <c r="BT96" s="947"/>
      <c r="BU96" s="948"/>
      <c r="BV96" s="624"/>
      <c r="BW96" s="914"/>
      <c r="BX96" s="914"/>
      <c r="BY96" s="914"/>
      <c r="BZ96" s="914"/>
      <c r="CA96" s="914"/>
      <c r="CB96" s="915"/>
      <c r="CC96" s="915"/>
      <c r="CD96" s="915"/>
      <c r="CE96" s="915"/>
      <c r="CF96" s="915"/>
      <c r="CG96" s="915"/>
      <c r="CH96" s="915"/>
      <c r="CI96" s="915"/>
      <c r="CJ96" s="915"/>
      <c r="CK96" s="915"/>
      <c r="CL96" s="915"/>
      <c r="CM96" s="915"/>
      <c r="CN96" s="930"/>
      <c r="CO96" s="930"/>
      <c r="CP96" s="930"/>
      <c r="CQ96" s="930"/>
      <c r="CR96" s="930"/>
      <c r="CS96" s="930"/>
      <c r="CT96" s="744"/>
      <c r="CV96" s="1003"/>
      <c r="CW96" s="939"/>
      <c r="CX96" s="940"/>
      <c r="CY96" s="940"/>
      <c r="CZ96" s="1042"/>
      <c r="DA96" s="1043"/>
      <c r="DB96" s="1043"/>
      <c r="DC96" s="1044"/>
      <c r="DD96" s="20"/>
      <c r="DE96" s="939"/>
      <c r="DF96" s="940"/>
      <c r="DG96" s="940"/>
      <c r="DH96" s="946"/>
      <c r="DI96" s="947"/>
      <c r="DJ96" s="947"/>
      <c r="DK96" s="948"/>
      <c r="DL96" s="20"/>
      <c r="DM96" s="939"/>
      <c r="DN96" s="940"/>
      <c r="DO96" s="953"/>
      <c r="DP96" s="946"/>
      <c r="DQ96" s="947"/>
      <c r="DR96" s="947"/>
      <c r="DS96" s="948"/>
      <c r="DT96" s="624"/>
      <c r="DU96" s="914"/>
      <c r="DV96" s="914"/>
      <c r="DW96" s="914"/>
      <c r="DX96" s="914"/>
      <c r="DY96" s="914"/>
      <c r="DZ96" s="915"/>
      <c r="EA96" s="915"/>
      <c r="EB96" s="915"/>
      <c r="EC96" s="915"/>
      <c r="ED96" s="915"/>
      <c r="EE96" s="915"/>
      <c r="EF96" s="915"/>
      <c r="EG96" s="915"/>
      <c r="EH96" s="915"/>
      <c r="EI96" s="915"/>
      <c r="EJ96" s="915"/>
      <c r="EK96" s="915"/>
      <c r="EL96" s="930"/>
      <c r="EM96" s="930"/>
      <c r="EN96" s="930"/>
      <c r="EO96" s="930"/>
      <c r="EP96" s="930"/>
      <c r="EQ96" s="930"/>
      <c r="ER96" s="744"/>
      <c r="ES96" s="1003"/>
      <c r="ET96" s="939"/>
      <c r="EU96" s="940"/>
      <c r="EV96" s="940"/>
      <c r="EW96" s="1042"/>
      <c r="EX96" s="1043"/>
      <c r="EY96" s="1043"/>
      <c r="EZ96" s="1044"/>
      <c r="FA96" s="20"/>
      <c r="FB96" s="939"/>
      <c r="FC96" s="940"/>
      <c r="FD96" s="940"/>
      <c r="FE96" s="946"/>
      <c r="FF96" s="947"/>
      <c r="FG96" s="947"/>
      <c r="FH96" s="948"/>
      <c r="FI96" s="20"/>
      <c r="FJ96" s="939"/>
      <c r="FK96" s="940"/>
      <c r="FL96" s="953"/>
      <c r="FM96" s="946"/>
      <c r="FN96" s="947"/>
      <c r="FO96" s="947"/>
      <c r="FP96" s="948"/>
      <c r="FQ96" s="624"/>
      <c r="FR96" s="914"/>
      <c r="FS96" s="914"/>
      <c r="FT96" s="914"/>
      <c r="FU96" s="914"/>
      <c r="FV96" s="914"/>
      <c r="FW96" s="915"/>
      <c r="FX96" s="915"/>
      <c r="FY96" s="915"/>
      <c r="FZ96" s="915"/>
      <c r="GA96" s="915"/>
      <c r="GB96" s="915"/>
      <c r="GC96" s="915"/>
      <c r="GD96" s="915"/>
      <c r="GE96" s="915"/>
      <c r="GF96" s="915"/>
      <c r="GG96" s="915"/>
      <c r="GH96" s="915"/>
      <c r="GI96" s="930"/>
      <c r="GJ96" s="930"/>
      <c r="GK96" s="930"/>
      <c r="GL96" s="930"/>
      <c r="GM96" s="930"/>
      <c r="GN96" s="930"/>
      <c r="GO96" s="744"/>
    </row>
    <row r="97" spans="1:197" ht="3" customHeight="1" x14ac:dyDescent="0.2">
      <c r="A97" s="1003"/>
      <c r="B97" s="941"/>
      <c r="C97" s="942"/>
      <c r="D97" s="942"/>
      <c r="E97" s="1045"/>
      <c r="F97" s="1046"/>
      <c r="G97" s="1046"/>
      <c r="H97" s="1047"/>
      <c r="I97" s="20"/>
      <c r="J97" s="941"/>
      <c r="K97" s="942"/>
      <c r="L97" s="942"/>
      <c r="M97" s="949"/>
      <c r="N97" s="950"/>
      <c r="O97" s="950"/>
      <c r="P97" s="951"/>
      <c r="Q97" s="20"/>
      <c r="R97" s="941"/>
      <c r="S97" s="942"/>
      <c r="T97" s="954"/>
      <c r="U97" s="949"/>
      <c r="V97" s="950"/>
      <c r="W97" s="950"/>
      <c r="X97" s="951"/>
      <c r="Y97" s="624"/>
      <c r="Z97" s="913"/>
      <c r="AA97" s="914"/>
      <c r="AB97" s="914"/>
      <c r="AC97" s="914"/>
      <c r="AD97" s="914"/>
      <c r="AE97" s="915"/>
      <c r="AF97" s="915"/>
      <c r="AG97" s="915"/>
      <c r="AH97" s="915"/>
      <c r="AI97" s="915"/>
      <c r="AJ97" s="915"/>
      <c r="AK97" s="915"/>
      <c r="AL97" s="915"/>
      <c r="AM97" s="915"/>
      <c r="AN97" s="915"/>
      <c r="AO97" s="915"/>
      <c r="AP97" s="915"/>
      <c r="AQ97" s="930"/>
      <c r="AR97" s="930"/>
      <c r="AS97" s="930"/>
      <c r="AT97" s="930"/>
      <c r="AU97" s="930"/>
      <c r="AV97" s="930"/>
      <c r="AW97" s="744"/>
      <c r="AX97" s="1003"/>
      <c r="AY97" s="941"/>
      <c r="AZ97" s="942"/>
      <c r="BA97" s="942"/>
      <c r="BB97" s="1045"/>
      <c r="BC97" s="1046"/>
      <c r="BD97" s="1046"/>
      <c r="BE97" s="1047"/>
      <c r="BF97" s="20"/>
      <c r="BG97" s="941"/>
      <c r="BH97" s="942"/>
      <c r="BI97" s="942"/>
      <c r="BJ97" s="949"/>
      <c r="BK97" s="950"/>
      <c r="BL97" s="950"/>
      <c r="BM97" s="951"/>
      <c r="BN97" s="20"/>
      <c r="BO97" s="941"/>
      <c r="BP97" s="942"/>
      <c r="BQ97" s="954"/>
      <c r="BR97" s="949"/>
      <c r="BS97" s="950"/>
      <c r="BT97" s="950"/>
      <c r="BU97" s="951"/>
      <c r="BV97" s="624"/>
      <c r="BW97" s="913"/>
      <c r="BX97" s="914"/>
      <c r="BY97" s="914"/>
      <c r="BZ97" s="914"/>
      <c r="CA97" s="914"/>
      <c r="CB97" s="915"/>
      <c r="CC97" s="915"/>
      <c r="CD97" s="915"/>
      <c r="CE97" s="915"/>
      <c r="CF97" s="915"/>
      <c r="CG97" s="915"/>
      <c r="CH97" s="915"/>
      <c r="CI97" s="915"/>
      <c r="CJ97" s="915"/>
      <c r="CK97" s="915"/>
      <c r="CL97" s="915"/>
      <c r="CM97" s="915"/>
      <c r="CN97" s="930"/>
      <c r="CO97" s="930"/>
      <c r="CP97" s="930"/>
      <c r="CQ97" s="930"/>
      <c r="CR97" s="930"/>
      <c r="CS97" s="930"/>
      <c r="CT97" s="744"/>
      <c r="CV97" s="1003"/>
      <c r="CW97" s="941"/>
      <c r="CX97" s="942"/>
      <c r="CY97" s="942"/>
      <c r="CZ97" s="1045"/>
      <c r="DA97" s="1046"/>
      <c r="DB97" s="1046"/>
      <c r="DC97" s="1047"/>
      <c r="DD97" s="20"/>
      <c r="DE97" s="941"/>
      <c r="DF97" s="942"/>
      <c r="DG97" s="942"/>
      <c r="DH97" s="949"/>
      <c r="DI97" s="950"/>
      <c r="DJ97" s="950"/>
      <c r="DK97" s="951"/>
      <c r="DL97" s="20"/>
      <c r="DM97" s="941"/>
      <c r="DN97" s="942"/>
      <c r="DO97" s="954"/>
      <c r="DP97" s="949"/>
      <c r="DQ97" s="950"/>
      <c r="DR97" s="950"/>
      <c r="DS97" s="951"/>
      <c r="DT97" s="624"/>
      <c r="DU97" s="913"/>
      <c r="DV97" s="914"/>
      <c r="DW97" s="914"/>
      <c r="DX97" s="914"/>
      <c r="DY97" s="914"/>
      <c r="DZ97" s="915"/>
      <c r="EA97" s="915"/>
      <c r="EB97" s="915"/>
      <c r="EC97" s="915"/>
      <c r="ED97" s="915"/>
      <c r="EE97" s="915"/>
      <c r="EF97" s="915"/>
      <c r="EG97" s="915"/>
      <c r="EH97" s="915"/>
      <c r="EI97" s="915"/>
      <c r="EJ97" s="915"/>
      <c r="EK97" s="915"/>
      <c r="EL97" s="930"/>
      <c r="EM97" s="930"/>
      <c r="EN97" s="930"/>
      <c r="EO97" s="930"/>
      <c r="EP97" s="930"/>
      <c r="EQ97" s="930"/>
      <c r="ER97" s="744"/>
      <c r="ES97" s="1003"/>
      <c r="ET97" s="941"/>
      <c r="EU97" s="942"/>
      <c r="EV97" s="942"/>
      <c r="EW97" s="1045"/>
      <c r="EX97" s="1046"/>
      <c r="EY97" s="1046"/>
      <c r="EZ97" s="1047"/>
      <c r="FA97" s="20"/>
      <c r="FB97" s="941"/>
      <c r="FC97" s="942"/>
      <c r="FD97" s="942"/>
      <c r="FE97" s="949"/>
      <c r="FF97" s="950"/>
      <c r="FG97" s="950"/>
      <c r="FH97" s="951"/>
      <c r="FI97" s="20"/>
      <c r="FJ97" s="941"/>
      <c r="FK97" s="942"/>
      <c r="FL97" s="954"/>
      <c r="FM97" s="949"/>
      <c r="FN97" s="950"/>
      <c r="FO97" s="950"/>
      <c r="FP97" s="951"/>
      <c r="FQ97" s="624"/>
      <c r="FR97" s="913"/>
      <c r="FS97" s="914"/>
      <c r="FT97" s="914"/>
      <c r="FU97" s="914"/>
      <c r="FV97" s="914"/>
      <c r="FW97" s="915"/>
      <c r="FX97" s="915"/>
      <c r="FY97" s="915"/>
      <c r="FZ97" s="915"/>
      <c r="GA97" s="915"/>
      <c r="GB97" s="915"/>
      <c r="GC97" s="915"/>
      <c r="GD97" s="915"/>
      <c r="GE97" s="915"/>
      <c r="GF97" s="915"/>
      <c r="GG97" s="915"/>
      <c r="GH97" s="915"/>
      <c r="GI97" s="930"/>
      <c r="GJ97" s="930"/>
      <c r="GK97" s="930"/>
      <c r="GL97" s="930"/>
      <c r="GM97" s="930"/>
      <c r="GN97" s="930"/>
      <c r="GO97" s="744"/>
    </row>
    <row r="98" spans="1:197" ht="8.25" customHeight="1" x14ac:dyDescent="0.2">
      <c r="A98" s="1003"/>
      <c r="B98" s="20"/>
      <c r="C98" s="20"/>
      <c r="D98" s="20"/>
      <c r="E98" s="20"/>
      <c r="F98" s="20"/>
      <c r="G98" s="20"/>
      <c r="H98" s="20"/>
      <c r="I98" s="20"/>
      <c r="J98" s="20"/>
      <c r="K98" s="20"/>
      <c r="L98" s="20"/>
      <c r="M98" s="20"/>
      <c r="N98" s="20"/>
      <c r="O98" s="20"/>
      <c r="P98" s="20"/>
      <c r="Q98" s="20"/>
      <c r="R98" s="20"/>
      <c r="S98" s="20"/>
      <c r="T98" s="20"/>
      <c r="U98" s="20"/>
      <c r="V98" s="20"/>
      <c r="W98" s="20"/>
      <c r="X98" s="20"/>
      <c r="Y98" s="624"/>
      <c r="Z98" s="914"/>
      <c r="AA98" s="914"/>
      <c r="AB98" s="914"/>
      <c r="AC98" s="914"/>
      <c r="AD98" s="914"/>
      <c r="AE98" s="915"/>
      <c r="AF98" s="915"/>
      <c r="AG98" s="915"/>
      <c r="AH98" s="915"/>
      <c r="AI98" s="915"/>
      <c r="AJ98" s="915"/>
      <c r="AK98" s="915"/>
      <c r="AL98" s="915"/>
      <c r="AM98" s="915"/>
      <c r="AN98" s="915"/>
      <c r="AO98" s="915"/>
      <c r="AP98" s="915"/>
      <c r="AQ98" s="930"/>
      <c r="AR98" s="930"/>
      <c r="AS98" s="930"/>
      <c r="AT98" s="930"/>
      <c r="AU98" s="930"/>
      <c r="AV98" s="930"/>
      <c r="AW98" s="744"/>
      <c r="AX98" s="1003"/>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624"/>
      <c r="BW98" s="914"/>
      <c r="BX98" s="914"/>
      <c r="BY98" s="914"/>
      <c r="BZ98" s="914"/>
      <c r="CA98" s="914"/>
      <c r="CB98" s="915"/>
      <c r="CC98" s="915"/>
      <c r="CD98" s="915"/>
      <c r="CE98" s="915"/>
      <c r="CF98" s="915"/>
      <c r="CG98" s="915"/>
      <c r="CH98" s="915"/>
      <c r="CI98" s="915"/>
      <c r="CJ98" s="915"/>
      <c r="CK98" s="915"/>
      <c r="CL98" s="915"/>
      <c r="CM98" s="915"/>
      <c r="CN98" s="930"/>
      <c r="CO98" s="930"/>
      <c r="CP98" s="930"/>
      <c r="CQ98" s="930"/>
      <c r="CR98" s="930"/>
      <c r="CS98" s="930"/>
      <c r="CT98" s="744"/>
      <c r="CV98" s="1003"/>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624"/>
      <c r="DU98" s="914"/>
      <c r="DV98" s="914"/>
      <c r="DW98" s="914"/>
      <c r="DX98" s="914"/>
      <c r="DY98" s="914"/>
      <c r="DZ98" s="915"/>
      <c r="EA98" s="915"/>
      <c r="EB98" s="915"/>
      <c r="EC98" s="915"/>
      <c r="ED98" s="915"/>
      <c r="EE98" s="915"/>
      <c r="EF98" s="915"/>
      <c r="EG98" s="915"/>
      <c r="EH98" s="915"/>
      <c r="EI98" s="915"/>
      <c r="EJ98" s="915"/>
      <c r="EK98" s="915"/>
      <c r="EL98" s="930"/>
      <c r="EM98" s="930"/>
      <c r="EN98" s="930"/>
      <c r="EO98" s="930"/>
      <c r="EP98" s="930"/>
      <c r="EQ98" s="930"/>
      <c r="ER98" s="744"/>
      <c r="ES98" s="1003"/>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624"/>
      <c r="FR98" s="914"/>
      <c r="FS98" s="914"/>
      <c r="FT98" s="914"/>
      <c r="FU98" s="914"/>
      <c r="FV98" s="914"/>
      <c r="FW98" s="915"/>
      <c r="FX98" s="915"/>
      <c r="FY98" s="915"/>
      <c r="FZ98" s="915"/>
      <c r="GA98" s="915"/>
      <c r="GB98" s="915"/>
      <c r="GC98" s="915"/>
      <c r="GD98" s="915"/>
      <c r="GE98" s="915"/>
      <c r="GF98" s="915"/>
      <c r="GG98" s="915"/>
      <c r="GH98" s="915"/>
      <c r="GI98" s="930"/>
      <c r="GJ98" s="930"/>
      <c r="GK98" s="930"/>
      <c r="GL98" s="930"/>
      <c r="GM98" s="930"/>
      <c r="GN98" s="930"/>
      <c r="GO98" s="744"/>
    </row>
    <row r="99" spans="1:197" ht="6" customHeight="1" x14ac:dyDescent="0.25">
      <c r="A99" s="1003"/>
      <c r="B99" s="658"/>
      <c r="C99" s="658"/>
      <c r="D99" s="658"/>
      <c r="E99" s="658"/>
      <c r="F99" s="658"/>
      <c r="G99" s="658"/>
      <c r="H99" s="658"/>
      <c r="I99" s="658"/>
      <c r="J99" s="658"/>
      <c r="K99" s="658"/>
      <c r="L99" s="658"/>
      <c r="M99" s="658"/>
      <c r="N99" s="658"/>
      <c r="O99" s="658"/>
      <c r="P99" s="658"/>
      <c r="Q99" s="658"/>
      <c r="R99" s="658"/>
      <c r="S99" s="658"/>
      <c r="T99" s="658"/>
      <c r="U99" s="658"/>
      <c r="V99" s="658"/>
      <c r="W99" s="658"/>
      <c r="X99" s="658"/>
      <c r="Y99" s="624"/>
      <c r="Z99" s="913"/>
      <c r="AA99" s="914"/>
      <c r="AB99" s="914"/>
      <c r="AC99" s="914"/>
      <c r="AD99" s="914"/>
      <c r="AE99" s="915"/>
      <c r="AF99" s="915"/>
      <c r="AG99" s="915"/>
      <c r="AH99" s="915"/>
      <c r="AI99" s="915"/>
      <c r="AJ99" s="915"/>
      <c r="AK99" s="915"/>
      <c r="AL99" s="915"/>
      <c r="AM99" s="915"/>
      <c r="AN99" s="915"/>
      <c r="AO99" s="915"/>
      <c r="AP99" s="915"/>
      <c r="AQ99" s="930"/>
      <c r="AR99" s="930"/>
      <c r="AS99" s="930"/>
      <c r="AT99" s="930"/>
      <c r="AU99" s="930"/>
      <c r="AV99" s="930"/>
      <c r="AW99" s="744"/>
      <c r="AX99" s="1003"/>
      <c r="AY99" s="658"/>
      <c r="AZ99" s="658"/>
      <c r="BA99" s="658"/>
      <c r="BB99" s="658"/>
      <c r="BC99" s="658"/>
      <c r="BD99" s="658"/>
      <c r="BE99" s="658"/>
      <c r="BF99" s="658"/>
      <c r="BG99" s="658"/>
      <c r="BH99" s="658"/>
      <c r="BI99" s="658"/>
      <c r="BJ99" s="658"/>
      <c r="BK99" s="658"/>
      <c r="BL99" s="658"/>
      <c r="BM99" s="658"/>
      <c r="BN99" s="658"/>
      <c r="BO99" s="658"/>
      <c r="BP99" s="658"/>
      <c r="BQ99" s="658"/>
      <c r="BR99" s="658"/>
      <c r="BS99" s="658"/>
      <c r="BT99" s="658"/>
      <c r="BU99" s="658"/>
      <c r="BV99" s="624"/>
      <c r="BW99" s="913"/>
      <c r="BX99" s="914"/>
      <c r="BY99" s="914"/>
      <c r="BZ99" s="914"/>
      <c r="CA99" s="914"/>
      <c r="CB99" s="915"/>
      <c r="CC99" s="915"/>
      <c r="CD99" s="915"/>
      <c r="CE99" s="915"/>
      <c r="CF99" s="915"/>
      <c r="CG99" s="915"/>
      <c r="CH99" s="915"/>
      <c r="CI99" s="915"/>
      <c r="CJ99" s="915"/>
      <c r="CK99" s="915"/>
      <c r="CL99" s="915"/>
      <c r="CM99" s="915"/>
      <c r="CN99" s="930"/>
      <c r="CO99" s="930"/>
      <c r="CP99" s="930"/>
      <c r="CQ99" s="930"/>
      <c r="CR99" s="930"/>
      <c r="CS99" s="930"/>
      <c r="CT99" s="744"/>
      <c r="CV99" s="1003"/>
      <c r="CW99" s="658"/>
      <c r="CX99" s="658"/>
      <c r="CY99" s="658"/>
      <c r="CZ99" s="658"/>
      <c r="DA99" s="658"/>
      <c r="DB99" s="658"/>
      <c r="DC99" s="658"/>
      <c r="DD99" s="658"/>
      <c r="DE99" s="658"/>
      <c r="DF99" s="658"/>
      <c r="DG99" s="658"/>
      <c r="DH99" s="658"/>
      <c r="DI99" s="658"/>
      <c r="DJ99" s="658"/>
      <c r="DK99" s="658"/>
      <c r="DL99" s="658"/>
      <c r="DM99" s="658"/>
      <c r="DN99" s="658"/>
      <c r="DO99" s="658"/>
      <c r="DP99" s="658"/>
      <c r="DQ99" s="658"/>
      <c r="DR99" s="658"/>
      <c r="DS99" s="658"/>
      <c r="DT99" s="624"/>
      <c r="DU99" s="913"/>
      <c r="DV99" s="914"/>
      <c r="DW99" s="914"/>
      <c r="DX99" s="914"/>
      <c r="DY99" s="914"/>
      <c r="DZ99" s="915"/>
      <c r="EA99" s="915"/>
      <c r="EB99" s="915"/>
      <c r="EC99" s="915"/>
      <c r="ED99" s="915"/>
      <c r="EE99" s="915"/>
      <c r="EF99" s="915"/>
      <c r="EG99" s="915"/>
      <c r="EH99" s="915"/>
      <c r="EI99" s="915"/>
      <c r="EJ99" s="915"/>
      <c r="EK99" s="915"/>
      <c r="EL99" s="930"/>
      <c r="EM99" s="930"/>
      <c r="EN99" s="930"/>
      <c r="EO99" s="930"/>
      <c r="EP99" s="930"/>
      <c r="EQ99" s="930"/>
      <c r="ER99" s="744"/>
      <c r="ES99" s="1003"/>
      <c r="ET99" s="658"/>
      <c r="EU99" s="658"/>
      <c r="EV99" s="658"/>
      <c r="EW99" s="658"/>
      <c r="EX99" s="658"/>
      <c r="EY99" s="658"/>
      <c r="EZ99" s="658"/>
      <c r="FA99" s="658"/>
      <c r="FB99" s="658"/>
      <c r="FC99" s="658"/>
      <c r="FD99" s="658"/>
      <c r="FE99" s="658"/>
      <c r="FF99" s="658"/>
      <c r="FG99" s="658"/>
      <c r="FH99" s="658"/>
      <c r="FI99" s="658"/>
      <c r="FJ99" s="658"/>
      <c r="FK99" s="658"/>
      <c r="FL99" s="658"/>
      <c r="FM99" s="658"/>
      <c r="FN99" s="658"/>
      <c r="FO99" s="658"/>
      <c r="FP99" s="658"/>
      <c r="FQ99" s="624"/>
      <c r="FR99" s="913"/>
      <c r="FS99" s="914"/>
      <c r="FT99" s="914"/>
      <c r="FU99" s="914"/>
      <c r="FV99" s="914"/>
      <c r="FW99" s="915"/>
      <c r="FX99" s="915"/>
      <c r="FY99" s="915"/>
      <c r="FZ99" s="915"/>
      <c r="GA99" s="915"/>
      <c r="GB99" s="915"/>
      <c r="GC99" s="915"/>
      <c r="GD99" s="915"/>
      <c r="GE99" s="915"/>
      <c r="GF99" s="915"/>
      <c r="GG99" s="915"/>
      <c r="GH99" s="915"/>
      <c r="GI99" s="930"/>
      <c r="GJ99" s="930"/>
      <c r="GK99" s="930"/>
      <c r="GL99" s="930"/>
      <c r="GM99" s="930"/>
      <c r="GN99" s="930"/>
      <c r="GO99" s="744"/>
    </row>
    <row r="100" spans="1:197" ht="12.75" customHeight="1" x14ac:dyDescent="0.2">
      <c r="A100" s="1003"/>
      <c r="B100" s="923" t="str">
        <f>'ANNUAL SUMMARY'!$C$50</f>
        <v>FLIGHT INSTRUCTOR</v>
      </c>
      <c r="C100" s="924"/>
      <c r="D100" s="924"/>
      <c r="E100" s="924"/>
      <c r="F100" s="924"/>
      <c r="G100" s="924"/>
      <c r="H100" s="924"/>
      <c r="I100" s="924"/>
      <c r="J100" s="924"/>
      <c r="K100" s="924"/>
      <c r="L100" s="924"/>
      <c r="M100" s="924"/>
      <c r="N100" s="924"/>
      <c r="O100" s="925" t="str">
        <f>'ANNUAL SUMMARY'!$Q$50</f>
        <v>NO FLIGHTS</v>
      </c>
      <c r="P100" s="926"/>
      <c r="Q100" s="926"/>
      <c r="R100" s="926"/>
      <c r="S100" s="926"/>
      <c r="T100" s="927"/>
      <c r="U100" s="724"/>
      <c r="V100" s="725"/>
      <c r="W100" s="725"/>
      <c r="X100" s="726"/>
      <c r="Y100" s="624"/>
      <c r="Z100" s="914"/>
      <c r="AA100" s="914"/>
      <c r="AB100" s="914"/>
      <c r="AC100" s="914"/>
      <c r="AD100" s="914"/>
      <c r="AE100" s="915"/>
      <c r="AF100" s="915"/>
      <c r="AG100" s="915"/>
      <c r="AH100" s="915"/>
      <c r="AI100" s="915"/>
      <c r="AJ100" s="915"/>
      <c r="AK100" s="915"/>
      <c r="AL100" s="915"/>
      <c r="AM100" s="915"/>
      <c r="AN100" s="915"/>
      <c r="AO100" s="915"/>
      <c r="AP100" s="915"/>
      <c r="AQ100" s="930"/>
      <c r="AR100" s="930"/>
      <c r="AS100" s="930"/>
      <c r="AT100" s="930"/>
      <c r="AU100" s="930"/>
      <c r="AV100" s="930"/>
      <c r="AW100" s="744"/>
      <c r="AX100" s="1003"/>
      <c r="AY100" s="923" t="str">
        <f>'ANNUAL SUMMARY'!$C$50</f>
        <v>FLIGHT INSTRUCTOR</v>
      </c>
      <c r="AZ100" s="924"/>
      <c r="BA100" s="924"/>
      <c r="BB100" s="924"/>
      <c r="BC100" s="924"/>
      <c r="BD100" s="924"/>
      <c r="BE100" s="924"/>
      <c r="BF100" s="924"/>
      <c r="BG100" s="924"/>
      <c r="BH100" s="924"/>
      <c r="BI100" s="924"/>
      <c r="BJ100" s="924"/>
      <c r="BK100" s="924"/>
      <c r="BL100" s="925" t="str">
        <f>'ANNUAL SUMMARY'!$Q$50</f>
        <v>NO FLIGHTS</v>
      </c>
      <c r="BM100" s="926"/>
      <c r="BN100" s="926"/>
      <c r="BO100" s="926"/>
      <c r="BP100" s="926"/>
      <c r="BQ100" s="927"/>
      <c r="BR100" s="724"/>
      <c r="BS100" s="725"/>
      <c r="BT100" s="725"/>
      <c r="BU100" s="726"/>
      <c r="BV100" s="624"/>
      <c r="BW100" s="914"/>
      <c r="BX100" s="914"/>
      <c r="BY100" s="914"/>
      <c r="BZ100" s="914"/>
      <c r="CA100" s="914"/>
      <c r="CB100" s="915"/>
      <c r="CC100" s="915"/>
      <c r="CD100" s="915"/>
      <c r="CE100" s="915"/>
      <c r="CF100" s="915"/>
      <c r="CG100" s="915"/>
      <c r="CH100" s="915"/>
      <c r="CI100" s="915"/>
      <c r="CJ100" s="915"/>
      <c r="CK100" s="915"/>
      <c r="CL100" s="915"/>
      <c r="CM100" s="915"/>
      <c r="CN100" s="930"/>
      <c r="CO100" s="930"/>
      <c r="CP100" s="930"/>
      <c r="CQ100" s="930"/>
      <c r="CR100" s="930"/>
      <c r="CS100" s="930"/>
      <c r="CT100" s="744"/>
      <c r="CV100" s="1003"/>
      <c r="CW100" s="923" t="str">
        <f>'ANNUAL SUMMARY'!$C$50</f>
        <v>FLIGHT INSTRUCTOR</v>
      </c>
      <c r="CX100" s="924"/>
      <c r="CY100" s="924"/>
      <c r="CZ100" s="924"/>
      <c r="DA100" s="924"/>
      <c r="DB100" s="924"/>
      <c r="DC100" s="924"/>
      <c r="DD100" s="924"/>
      <c r="DE100" s="924"/>
      <c r="DF100" s="924"/>
      <c r="DG100" s="924"/>
      <c r="DH100" s="924"/>
      <c r="DI100" s="924"/>
      <c r="DJ100" s="925" t="str">
        <f>'ANNUAL SUMMARY'!$Q$50</f>
        <v>NO FLIGHTS</v>
      </c>
      <c r="DK100" s="926"/>
      <c r="DL100" s="926"/>
      <c r="DM100" s="926"/>
      <c r="DN100" s="926"/>
      <c r="DO100" s="927"/>
      <c r="DP100" s="724"/>
      <c r="DQ100" s="725"/>
      <c r="DR100" s="725"/>
      <c r="DS100" s="726"/>
      <c r="DT100" s="624"/>
      <c r="DU100" s="914"/>
      <c r="DV100" s="914"/>
      <c r="DW100" s="914"/>
      <c r="DX100" s="914"/>
      <c r="DY100" s="914"/>
      <c r="DZ100" s="915"/>
      <c r="EA100" s="915"/>
      <c r="EB100" s="915"/>
      <c r="EC100" s="915"/>
      <c r="ED100" s="915"/>
      <c r="EE100" s="915"/>
      <c r="EF100" s="915"/>
      <c r="EG100" s="915"/>
      <c r="EH100" s="915"/>
      <c r="EI100" s="915"/>
      <c r="EJ100" s="915"/>
      <c r="EK100" s="915"/>
      <c r="EL100" s="930"/>
      <c r="EM100" s="930"/>
      <c r="EN100" s="930"/>
      <c r="EO100" s="930"/>
      <c r="EP100" s="930"/>
      <c r="EQ100" s="930"/>
      <c r="ER100" s="744"/>
      <c r="ES100" s="1003"/>
      <c r="ET100" s="923" t="str">
        <f>'ANNUAL SUMMARY'!$C$50</f>
        <v>FLIGHT INSTRUCTOR</v>
      </c>
      <c r="EU100" s="924"/>
      <c r="EV100" s="924"/>
      <c r="EW100" s="924"/>
      <c r="EX100" s="924"/>
      <c r="EY100" s="924"/>
      <c r="EZ100" s="924"/>
      <c r="FA100" s="924"/>
      <c r="FB100" s="924"/>
      <c r="FC100" s="924"/>
      <c r="FD100" s="924"/>
      <c r="FE100" s="924"/>
      <c r="FF100" s="924"/>
      <c r="FG100" s="925" t="str">
        <f>'ANNUAL SUMMARY'!$Q$50</f>
        <v>NO FLIGHTS</v>
      </c>
      <c r="FH100" s="926"/>
      <c r="FI100" s="926"/>
      <c r="FJ100" s="926"/>
      <c r="FK100" s="926"/>
      <c r="FL100" s="927"/>
      <c r="FM100" s="724"/>
      <c r="FN100" s="725"/>
      <c r="FO100" s="725"/>
      <c r="FP100" s="726"/>
      <c r="FQ100" s="624"/>
      <c r="FR100" s="914"/>
      <c r="FS100" s="914"/>
      <c r="FT100" s="914"/>
      <c r="FU100" s="914"/>
      <c r="FV100" s="914"/>
      <c r="FW100" s="915"/>
      <c r="FX100" s="915"/>
      <c r="FY100" s="915"/>
      <c r="FZ100" s="915"/>
      <c r="GA100" s="915"/>
      <c r="GB100" s="915"/>
      <c r="GC100" s="915"/>
      <c r="GD100" s="915"/>
      <c r="GE100" s="915"/>
      <c r="GF100" s="915"/>
      <c r="GG100" s="915"/>
      <c r="GH100" s="915"/>
      <c r="GI100" s="930"/>
      <c r="GJ100" s="930"/>
      <c r="GK100" s="930"/>
      <c r="GL100" s="930"/>
      <c r="GM100" s="930"/>
      <c r="GN100" s="930"/>
      <c r="GO100" s="744"/>
    </row>
    <row r="101" spans="1:197" ht="3.75" customHeight="1" x14ac:dyDescent="0.2">
      <c r="A101" s="1003"/>
      <c r="B101" s="6"/>
      <c r="C101" s="6"/>
      <c r="D101" s="6"/>
      <c r="E101" s="6"/>
      <c r="F101" s="6"/>
      <c r="G101" s="6"/>
      <c r="H101" s="6"/>
      <c r="I101" s="6"/>
      <c r="J101" s="6"/>
      <c r="K101" s="6"/>
      <c r="L101" s="6"/>
      <c r="M101" s="6"/>
      <c r="N101" s="6"/>
      <c r="O101" s="6"/>
      <c r="P101" s="6"/>
      <c r="Q101" s="6"/>
      <c r="R101" s="6"/>
      <c r="S101" s="6"/>
      <c r="T101" s="6"/>
      <c r="U101" s="6"/>
      <c r="V101" s="6"/>
      <c r="W101" s="6"/>
      <c r="X101" s="6"/>
      <c r="Y101" s="624"/>
      <c r="Z101" s="913"/>
      <c r="AA101" s="914"/>
      <c r="AB101" s="914"/>
      <c r="AC101" s="914"/>
      <c r="AD101" s="914"/>
      <c r="AE101" s="915"/>
      <c r="AF101" s="915"/>
      <c r="AG101" s="915"/>
      <c r="AH101" s="915"/>
      <c r="AI101" s="915"/>
      <c r="AJ101" s="915"/>
      <c r="AK101" s="915"/>
      <c r="AL101" s="915"/>
      <c r="AM101" s="915"/>
      <c r="AN101" s="915"/>
      <c r="AO101" s="915"/>
      <c r="AP101" s="915"/>
      <c r="AQ101" s="930"/>
      <c r="AR101" s="930"/>
      <c r="AS101" s="930"/>
      <c r="AT101" s="930"/>
      <c r="AU101" s="930"/>
      <c r="AV101" s="930"/>
      <c r="AW101" s="744"/>
      <c r="AX101" s="1003"/>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24"/>
      <c r="BW101" s="913"/>
      <c r="BX101" s="914"/>
      <c r="BY101" s="914"/>
      <c r="BZ101" s="914"/>
      <c r="CA101" s="914"/>
      <c r="CB101" s="915"/>
      <c r="CC101" s="915"/>
      <c r="CD101" s="915"/>
      <c r="CE101" s="915"/>
      <c r="CF101" s="915"/>
      <c r="CG101" s="915"/>
      <c r="CH101" s="915"/>
      <c r="CI101" s="915"/>
      <c r="CJ101" s="915"/>
      <c r="CK101" s="915"/>
      <c r="CL101" s="915"/>
      <c r="CM101" s="915"/>
      <c r="CN101" s="930"/>
      <c r="CO101" s="930"/>
      <c r="CP101" s="930"/>
      <c r="CQ101" s="930"/>
      <c r="CR101" s="930"/>
      <c r="CS101" s="930"/>
      <c r="CT101" s="744"/>
      <c r="CV101" s="1003"/>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24"/>
      <c r="DU101" s="913"/>
      <c r="DV101" s="914"/>
      <c r="DW101" s="914"/>
      <c r="DX101" s="914"/>
      <c r="DY101" s="914"/>
      <c r="DZ101" s="915"/>
      <c r="EA101" s="915"/>
      <c r="EB101" s="915"/>
      <c r="EC101" s="915"/>
      <c r="ED101" s="915"/>
      <c r="EE101" s="915"/>
      <c r="EF101" s="915"/>
      <c r="EG101" s="915"/>
      <c r="EH101" s="915"/>
      <c r="EI101" s="915"/>
      <c r="EJ101" s="915"/>
      <c r="EK101" s="915"/>
      <c r="EL101" s="930"/>
      <c r="EM101" s="930"/>
      <c r="EN101" s="930"/>
      <c r="EO101" s="930"/>
      <c r="EP101" s="930"/>
      <c r="EQ101" s="930"/>
      <c r="ER101" s="744"/>
      <c r="ES101" s="1003"/>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24"/>
      <c r="FR101" s="913"/>
      <c r="FS101" s="914"/>
      <c r="FT101" s="914"/>
      <c r="FU101" s="914"/>
      <c r="FV101" s="914"/>
      <c r="FW101" s="915"/>
      <c r="FX101" s="915"/>
      <c r="FY101" s="915"/>
      <c r="FZ101" s="915"/>
      <c r="GA101" s="915"/>
      <c r="GB101" s="915"/>
      <c r="GC101" s="915"/>
      <c r="GD101" s="915"/>
      <c r="GE101" s="915"/>
      <c r="GF101" s="915"/>
      <c r="GG101" s="915"/>
      <c r="GH101" s="915"/>
      <c r="GI101" s="930"/>
      <c r="GJ101" s="930"/>
      <c r="GK101" s="930"/>
      <c r="GL101" s="930"/>
      <c r="GM101" s="930"/>
      <c r="GN101" s="930"/>
      <c r="GO101" s="744"/>
    </row>
    <row r="102" spans="1:197" ht="12.75" customHeight="1" x14ac:dyDescent="0.25">
      <c r="A102" s="1003"/>
      <c r="B102" s="931" t="str">
        <f>'ANNUAL SUMMARY'!$C$53</f>
        <v>HOURS</v>
      </c>
      <c r="C102" s="931"/>
      <c r="D102" s="931"/>
      <c r="E102" s="931"/>
      <c r="F102" s="891"/>
      <c r="G102" s="718"/>
      <c r="H102" s="718"/>
      <c r="I102" s="718"/>
      <c r="J102" s="718"/>
      <c r="K102" s="718"/>
      <c r="L102" s="718"/>
      <c r="M102" s="15"/>
      <c r="N102" s="916" t="str">
        <f>'ANNUAL SUMMARY'!$O$53</f>
        <v>DAY</v>
      </c>
      <c r="O102" s="916"/>
      <c r="P102" s="916"/>
      <c r="Q102" s="917"/>
      <c r="R102" s="718"/>
      <c r="S102" s="718"/>
      <c r="T102" s="718"/>
      <c r="U102" s="718"/>
      <c r="V102" s="718"/>
      <c r="W102" s="718"/>
      <c r="X102" s="718"/>
      <c r="Y102" s="624"/>
      <c r="Z102" s="914"/>
      <c r="AA102" s="914"/>
      <c r="AB102" s="914"/>
      <c r="AC102" s="914"/>
      <c r="AD102" s="914"/>
      <c r="AE102" s="915"/>
      <c r="AF102" s="915"/>
      <c r="AG102" s="915"/>
      <c r="AH102" s="915"/>
      <c r="AI102" s="915"/>
      <c r="AJ102" s="915"/>
      <c r="AK102" s="915"/>
      <c r="AL102" s="915"/>
      <c r="AM102" s="915"/>
      <c r="AN102" s="915"/>
      <c r="AO102" s="915"/>
      <c r="AP102" s="915"/>
      <c r="AQ102" s="930"/>
      <c r="AR102" s="930"/>
      <c r="AS102" s="930"/>
      <c r="AT102" s="930"/>
      <c r="AU102" s="930"/>
      <c r="AV102" s="930"/>
      <c r="AW102" s="744"/>
      <c r="AX102" s="1003"/>
      <c r="AY102" s="931" t="str">
        <f>'ANNUAL SUMMARY'!$C$53</f>
        <v>HOURS</v>
      </c>
      <c r="AZ102" s="931"/>
      <c r="BA102" s="931"/>
      <c r="BB102" s="931"/>
      <c r="BC102" s="891"/>
      <c r="BD102" s="718"/>
      <c r="BE102" s="718"/>
      <c r="BF102" s="718"/>
      <c r="BG102" s="718"/>
      <c r="BH102" s="718"/>
      <c r="BI102" s="718"/>
      <c r="BJ102" s="15"/>
      <c r="BK102" s="916" t="str">
        <f>'ANNUAL SUMMARY'!$O$53</f>
        <v>DAY</v>
      </c>
      <c r="BL102" s="916"/>
      <c r="BM102" s="916"/>
      <c r="BN102" s="917"/>
      <c r="BO102" s="718"/>
      <c r="BP102" s="718"/>
      <c r="BQ102" s="718"/>
      <c r="BR102" s="718"/>
      <c r="BS102" s="718"/>
      <c r="BT102" s="718"/>
      <c r="BU102" s="718"/>
      <c r="BV102" s="624"/>
      <c r="BW102" s="914"/>
      <c r="BX102" s="914"/>
      <c r="BY102" s="914"/>
      <c r="BZ102" s="914"/>
      <c r="CA102" s="914"/>
      <c r="CB102" s="915"/>
      <c r="CC102" s="915"/>
      <c r="CD102" s="915"/>
      <c r="CE102" s="915"/>
      <c r="CF102" s="915"/>
      <c r="CG102" s="915"/>
      <c r="CH102" s="915"/>
      <c r="CI102" s="915"/>
      <c r="CJ102" s="915"/>
      <c r="CK102" s="915"/>
      <c r="CL102" s="915"/>
      <c r="CM102" s="915"/>
      <c r="CN102" s="930"/>
      <c r="CO102" s="930"/>
      <c r="CP102" s="930"/>
      <c r="CQ102" s="930"/>
      <c r="CR102" s="930"/>
      <c r="CS102" s="930"/>
      <c r="CT102" s="744"/>
      <c r="CV102" s="1003"/>
      <c r="CW102" s="931" t="str">
        <f>'ANNUAL SUMMARY'!$C$53</f>
        <v>HOURS</v>
      </c>
      <c r="CX102" s="931"/>
      <c r="CY102" s="931"/>
      <c r="CZ102" s="931"/>
      <c r="DA102" s="891"/>
      <c r="DB102" s="718"/>
      <c r="DC102" s="718"/>
      <c r="DD102" s="718"/>
      <c r="DE102" s="718"/>
      <c r="DF102" s="718"/>
      <c r="DG102" s="718"/>
      <c r="DH102" s="15"/>
      <c r="DI102" s="916" t="str">
        <f>'ANNUAL SUMMARY'!$O$53</f>
        <v>DAY</v>
      </c>
      <c r="DJ102" s="916"/>
      <c r="DK102" s="916"/>
      <c r="DL102" s="917"/>
      <c r="DM102" s="718"/>
      <c r="DN102" s="718"/>
      <c r="DO102" s="718"/>
      <c r="DP102" s="718"/>
      <c r="DQ102" s="718"/>
      <c r="DR102" s="718"/>
      <c r="DS102" s="718"/>
      <c r="DT102" s="624"/>
      <c r="DU102" s="914"/>
      <c r="DV102" s="914"/>
      <c r="DW102" s="914"/>
      <c r="DX102" s="914"/>
      <c r="DY102" s="914"/>
      <c r="DZ102" s="915"/>
      <c r="EA102" s="915"/>
      <c r="EB102" s="915"/>
      <c r="EC102" s="915"/>
      <c r="ED102" s="915"/>
      <c r="EE102" s="915"/>
      <c r="EF102" s="915"/>
      <c r="EG102" s="915"/>
      <c r="EH102" s="915"/>
      <c r="EI102" s="915"/>
      <c r="EJ102" s="915"/>
      <c r="EK102" s="915"/>
      <c r="EL102" s="930"/>
      <c r="EM102" s="930"/>
      <c r="EN102" s="930"/>
      <c r="EO102" s="930"/>
      <c r="EP102" s="930"/>
      <c r="EQ102" s="930"/>
      <c r="ER102" s="744"/>
      <c r="ES102" s="1003"/>
      <c r="ET102" s="931" t="str">
        <f>'ANNUAL SUMMARY'!$C$53</f>
        <v>HOURS</v>
      </c>
      <c r="EU102" s="931"/>
      <c r="EV102" s="931"/>
      <c r="EW102" s="931"/>
      <c r="EX102" s="891"/>
      <c r="EY102" s="718"/>
      <c r="EZ102" s="718"/>
      <c r="FA102" s="718"/>
      <c r="FB102" s="718"/>
      <c r="FC102" s="718"/>
      <c r="FD102" s="718"/>
      <c r="FE102" s="15"/>
      <c r="FF102" s="916" t="str">
        <f>'ANNUAL SUMMARY'!$O$53</f>
        <v>DAY</v>
      </c>
      <c r="FG102" s="916"/>
      <c r="FH102" s="916"/>
      <c r="FI102" s="917"/>
      <c r="FJ102" s="718"/>
      <c r="FK102" s="718"/>
      <c r="FL102" s="718"/>
      <c r="FM102" s="718"/>
      <c r="FN102" s="718"/>
      <c r="FO102" s="718"/>
      <c r="FP102" s="718"/>
      <c r="FQ102" s="624"/>
      <c r="FR102" s="914"/>
      <c r="FS102" s="914"/>
      <c r="FT102" s="914"/>
      <c r="FU102" s="914"/>
      <c r="FV102" s="914"/>
      <c r="FW102" s="915"/>
      <c r="FX102" s="915"/>
      <c r="FY102" s="915"/>
      <c r="FZ102" s="915"/>
      <c r="GA102" s="915"/>
      <c r="GB102" s="915"/>
      <c r="GC102" s="915"/>
      <c r="GD102" s="915"/>
      <c r="GE102" s="915"/>
      <c r="GF102" s="915"/>
      <c r="GG102" s="915"/>
      <c r="GH102" s="915"/>
      <c r="GI102" s="930"/>
      <c r="GJ102" s="930"/>
      <c r="GK102" s="930"/>
      <c r="GL102" s="930"/>
      <c r="GM102" s="930"/>
      <c r="GN102" s="930"/>
      <c r="GO102" s="744"/>
    </row>
    <row r="103" spans="1:197" ht="3" customHeight="1" x14ac:dyDescent="0.25">
      <c r="A103" s="1003"/>
      <c r="B103" s="6"/>
      <c r="C103" s="152"/>
      <c r="D103" s="152"/>
      <c r="E103" s="152"/>
      <c r="F103" s="6"/>
      <c r="G103" s="153"/>
      <c r="H103" s="153"/>
      <c r="I103" s="153"/>
      <c r="J103" s="153"/>
      <c r="K103" s="153"/>
      <c r="L103" s="153"/>
      <c r="M103" s="15"/>
      <c r="N103" s="6"/>
      <c r="O103" s="152"/>
      <c r="P103" s="152"/>
      <c r="Q103" s="152"/>
      <c r="R103" s="6"/>
      <c r="S103" s="153"/>
      <c r="T103" s="153"/>
      <c r="U103" s="153"/>
      <c r="V103" s="153"/>
      <c r="W103" s="153"/>
      <c r="X103" s="153"/>
      <c r="Y103" s="624"/>
      <c r="Z103" s="922" t="s">
        <v>73</v>
      </c>
      <c r="AA103" s="922"/>
      <c r="AB103" s="922"/>
      <c r="AC103" s="922"/>
      <c r="AD103" s="922"/>
      <c r="AE103" s="911">
        <f>SUM(AE63:AH102)</f>
        <v>0</v>
      </c>
      <c r="AF103" s="911"/>
      <c r="AG103" s="911"/>
      <c r="AH103" s="911"/>
      <c r="AI103" s="911">
        <f>SUM(AI63:AL102)</f>
        <v>0</v>
      </c>
      <c r="AJ103" s="911"/>
      <c r="AK103" s="911"/>
      <c r="AL103" s="911"/>
      <c r="AM103" s="911">
        <f>SUM(AM63:AP102)</f>
        <v>0</v>
      </c>
      <c r="AN103" s="911"/>
      <c r="AO103" s="911"/>
      <c r="AP103" s="911"/>
      <c r="AQ103" s="912">
        <f>SUM(AQ63:AS101)</f>
        <v>0</v>
      </c>
      <c r="AR103" s="912"/>
      <c r="AS103" s="912"/>
      <c r="AT103" s="912">
        <f>SUM(AT63:AV101)</f>
        <v>0</v>
      </c>
      <c r="AU103" s="912"/>
      <c r="AV103" s="912"/>
      <c r="AW103" s="744"/>
      <c r="AX103" s="1003"/>
      <c r="AY103" s="6"/>
      <c r="AZ103" s="152"/>
      <c r="BA103" s="152"/>
      <c r="BB103" s="152"/>
      <c r="BC103" s="6"/>
      <c r="BD103" s="153"/>
      <c r="BE103" s="153"/>
      <c r="BF103" s="153"/>
      <c r="BG103" s="153"/>
      <c r="BH103" s="153"/>
      <c r="BI103" s="153"/>
      <c r="BJ103" s="15"/>
      <c r="BK103" s="6"/>
      <c r="BL103" s="152"/>
      <c r="BM103" s="152"/>
      <c r="BN103" s="152"/>
      <c r="BO103" s="6"/>
      <c r="BP103" s="153"/>
      <c r="BQ103" s="153"/>
      <c r="BR103" s="153"/>
      <c r="BS103" s="153"/>
      <c r="BT103" s="153"/>
      <c r="BU103" s="153"/>
      <c r="BV103" s="624"/>
      <c r="BW103" s="922" t="s">
        <v>73</v>
      </c>
      <c r="BX103" s="922"/>
      <c r="BY103" s="922"/>
      <c r="BZ103" s="922"/>
      <c r="CA103" s="922"/>
      <c r="CB103" s="911">
        <f>SUM(CB63:CE102)</f>
        <v>0</v>
      </c>
      <c r="CC103" s="911"/>
      <c r="CD103" s="911"/>
      <c r="CE103" s="911"/>
      <c r="CF103" s="911">
        <f>SUM(CF63:CI102)</f>
        <v>0</v>
      </c>
      <c r="CG103" s="911"/>
      <c r="CH103" s="911"/>
      <c r="CI103" s="911"/>
      <c r="CJ103" s="911">
        <f>SUM(CJ63:CM102)</f>
        <v>0</v>
      </c>
      <c r="CK103" s="911"/>
      <c r="CL103" s="911"/>
      <c r="CM103" s="911"/>
      <c r="CN103" s="912">
        <f>SUM(CN63:CP101)</f>
        <v>0</v>
      </c>
      <c r="CO103" s="912"/>
      <c r="CP103" s="912"/>
      <c r="CQ103" s="912">
        <f>SUM(CQ63:CS101)</f>
        <v>0</v>
      </c>
      <c r="CR103" s="912"/>
      <c r="CS103" s="912"/>
      <c r="CT103" s="744"/>
      <c r="CV103" s="1003"/>
      <c r="CW103" s="6"/>
      <c r="CX103" s="152"/>
      <c r="CY103" s="152"/>
      <c r="CZ103" s="152"/>
      <c r="DA103" s="6"/>
      <c r="DB103" s="153"/>
      <c r="DC103" s="153"/>
      <c r="DD103" s="153"/>
      <c r="DE103" s="153"/>
      <c r="DF103" s="153"/>
      <c r="DG103" s="153"/>
      <c r="DH103" s="15"/>
      <c r="DI103" s="6"/>
      <c r="DJ103" s="152"/>
      <c r="DK103" s="152"/>
      <c r="DL103" s="152"/>
      <c r="DM103" s="6"/>
      <c r="DN103" s="153"/>
      <c r="DO103" s="153"/>
      <c r="DP103" s="153"/>
      <c r="DQ103" s="153"/>
      <c r="DR103" s="153"/>
      <c r="DS103" s="153"/>
      <c r="DT103" s="624"/>
      <c r="DU103" s="922" t="s">
        <v>73</v>
      </c>
      <c r="DV103" s="922"/>
      <c r="DW103" s="922"/>
      <c r="DX103" s="922"/>
      <c r="DY103" s="922"/>
      <c r="DZ103" s="911">
        <f>SUM(DZ63:EC102)</f>
        <v>0</v>
      </c>
      <c r="EA103" s="911"/>
      <c r="EB103" s="911"/>
      <c r="EC103" s="911"/>
      <c r="ED103" s="911">
        <f>SUM(ED63:EG102)</f>
        <v>0</v>
      </c>
      <c r="EE103" s="911"/>
      <c r="EF103" s="911"/>
      <c r="EG103" s="911"/>
      <c r="EH103" s="911">
        <f>SUM(EH63:EK102)</f>
        <v>0</v>
      </c>
      <c r="EI103" s="911"/>
      <c r="EJ103" s="911"/>
      <c r="EK103" s="911"/>
      <c r="EL103" s="912">
        <f>SUM(EL63:EN101)</f>
        <v>0</v>
      </c>
      <c r="EM103" s="912"/>
      <c r="EN103" s="912"/>
      <c r="EO103" s="912">
        <f>SUM(EO63:EQ101)</f>
        <v>0</v>
      </c>
      <c r="EP103" s="912"/>
      <c r="EQ103" s="912"/>
      <c r="ER103" s="744"/>
      <c r="ES103" s="1003"/>
      <c r="ET103" s="6"/>
      <c r="EU103" s="152"/>
      <c r="EV103" s="152"/>
      <c r="EW103" s="152"/>
      <c r="EX103" s="6"/>
      <c r="EY103" s="153"/>
      <c r="EZ103" s="153"/>
      <c r="FA103" s="153"/>
      <c r="FB103" s="153"/>
      <c r="FC103" s="153"/>
      <c r="FD103" s="153"/>
      <c r="FE103" s="15"/>
      <c r="FF103" s="6"/>
      <c r="FG103" s="152"/>
      <c r="FH103" s="152"/>
      <c r="FI103" s="152"/>
      <c r="FJ103" s="6"/>
      <c r="FK103" s="153"/>
      <c r="FL103" s="153"/>
      <c r="FM103" s="153"/>
      <c r="FN103" s="153"/>
      <c r="FO103" s="153"/>
      <c r="FP103" s="153"/>
      <c r="FQ103" s="624"/>
      <c r="FR103" s="922" t="s">
        <v>73</v>
      </c>
      <c r="FS103" s="922"/>
      <c r="FT103" s="922"/>
      <c r="FU103" s="922"/>
      <c r="FV103" s="922"/>
      <c r="FW103" s="911">
        <f>SUM(FW63:FZ102)</f>
        <v>0</v>
      </c>
      <c r="FX103" s="911"/>
      <c r="FY103" s="911"/>
      <c r="FZ103" s="911"/>
      <c r="GA103" s="911">
        <f>SUM(GA63:GD102)</f>
        <v>0</v>
      </c>
      <c r="GB103" s="911"/>
      <c r="GC103" s="911"/>
      <c r="GD103" s="911"/>
      <c r="GE103" s="911">
        <f>SUM(GE63:GH102)</f>
        <v>0</v>
      </c>
      <c r="GF103" s="911"/>
      <c r="GG103" s="911"/>
      <c r="GH103" s="911"/>
      <c r="GI103" s="912">
        <f>SUM(GI63:GK101)</f>
        <v>0</v>
      </c>
      <c r="GJ103" s="912"/>
      <c r="GK103" s="912"/>
      <c r="GL103" s="912">
        <f>SUM(GL63:GN101)</f>
        <v>0</v>
      </c>
      <c r="GM103" s="912"/>
      <c r="GN103" s="912"/>
      <c r="GO103" s="744"/>
    </row>
    <row r="104" spans="1:197" ht="12.75" customHeight="1" x14ac:dyDescent="0.25">
      <c r="A104" s="1003"/>
      <c r="B104" s="916" t="str">
        <f>'ANNUAL SUMMARY'!$C$56</f>
        <v>IFR</v>
      </c>
      <c r="C104" s="916"/>
      <c r="D104" s="916"/>
      <c r="E104" s="916"/>
      <c r="F104" s="891"/>
      <c r="G104" s="718"/>
      <c r="H104" s="718"/>
      <c r="I104" s="718"/>
      <c r="J104" s="718"/>
      <c r="K104" s="718"/>
      <c r="L104" s="718"/>
      <c r="M104" s="15"/>
      <c r="N104" s="916" t="str">
        <f>'ANNUAL SUMMARY'!$O$56</f>
        <v>NIGHT</v>
      </c>
      <c r="O104" s="916"/>
      <c r="P104" s="916"/>
      <c r="Q104" s="916"/>
      <c r="R104" s="892"/>
      <c r="S104" s="892"/>
      <c r="T104" s="892"/>
      <c r="U104" s="892"/>
      <c r="V104" s="892"/>
      <c r="W104" s="892"/>
      <c r="X104" s="891"/>
      <c r="Y104" s="624"/>
      <c r="Z104" s="922"/>
      <c r="AA104" s="922"/>
      <c r="AB104" s="922"/>
      <c r="AC104" s="922"/>
      <c r="AD104" s="922"/>
      <c r="AE104" s="911"/>
      <c r="AF104" s="911"/>
      <c r="AG104" s="911"/>
      <c r="AH104" s="911"/>
      <c r="AI104" s="911"/>
      <c r="AJ104" s="911"/>
      <c r="AK104" s="911"/>
      <c r="AL104" s="911"/>
      <c r="AM104" s="911"/>
      <c r="AN104" s="911"/>
      <c r="AO104" s="911"/>
      <c r="AP104" s="911"/>
      <c r="AQ104" s="912"/>
      <c r="AR104" s="912"/>
      <c r="AS104" s="912"/>
      <c r="AT104" s="912"/>
      <c r="AU104" s="912"/>
      <c r="AV104" s="912"/>
      <c r="AW104" s="744"/>
      <c r="AX104" s="1003"/>
      <c r="AY104" s="916" t="str">
        <f>'ANNUAL SUMMARY'!$C$56</f>
        <v>IFR</v>
      </c>
      <c r="AZ104" s="916"/>
      <c r="BA104" s="916"/>
      <c r="BB104" s="916"/>
      <c r="BC104" s="891"/>
      <c r="BD104" s="718"/>
      <c r="BE104" s="718"/>
      <c r="BF104" s="718"/>
      <c r="BG104" s="718"/>
      <c r="BH104" s="718"/>
      <c r="BI104" s="718"/>
      <c r="BJ104" s="15"/>
      <c r="BK104" s="916" t="str">
        <f>'ANNUAL SUMMARY'!$O$56</f>
        <v>NIGHT</v>
      </c>
      <c r="BL104" s="916"/>
      <c r="BM104" s="916"/>
      <c r="BN104" s="916"/>
      <c r="BO104" s="892"/>
      <c r="BP104" s="892"/>
      <c r="BQ104" s="892"/>
      <c r="BR104" s="892"/>
      <c r="BS104" s="892"/>
      <c r="BT104" s="892"/>
      <c r="BU104" s="891"/>
      <c r="BV104" s="624"/>
      <c r="BW104" s="922"/>
      <c r="BX104" s="922"/>
      <c r="BY104" s="922"/>
      <c r="BZ104" s="922"/>
      <c r="CA104" s="922"/>
      <c r="CB104" s="911"/>
      <c r="CC104" s="911"/>
      <c r="CD104" s="911"/>
      <c r="CE104" s="911"/>
      <c r="CF104" s="911"/>
      <c r="CG104" s="911"/>
      <c r="CH104" s="911"/>
      <c r="CI104" s="911"/>
      <c r="CJ104" s="911"/>
      <c r="CK104" s="911"/>
      <c r="CL104" s="911"/>
      <c r="CM104" s="911"/>
      <c r="CN104" s="912"/>
      <c r="CO104" s="912"/>
      <c r="CP104" s="912"/>
      <c r="CQ104" s="912"/>
      <c r="CR104" s="912"/>
      <c r="CS104" s="912"/>
      <c r="CT104" s="744"/>
      <c r="CV104" s="1003"/>
      <c r="CW104" s="916" t="str">
        <f>'ANNUAL SUMMARY'!$C$56</f>
        <v>IFR</v>
      </c>
      <c r="CX104" s="916"/>
      <c r="CY104" s="916"/>
      <c r="CZ104" s="916"/>
      <c r="DA104" s="891"/>
      <c r="DB104" s="718"/>
      <c r="DC104" s="718"/>
      <c r="DD104" s="718"/>
      <c r="DE104" s="718"/>
      <c r="DF104" s="718"/>
      <c r="DG104" s="718"/>
      <c r="DH104" s="15"/>
      <c r="DI104" s="916" t="str">
        <f>'ANNUAL SUMMARY'!$O$56</f>
        <v>NIGHT</v>
      </c>
      <c r="DJ104" s="916"/>
      <c r="DK104" s="916"/>
      <c r="DL104" s="916"/>
      <c r="DM104" s="892"/>
      <c r="DN104" s="892"/>
      <c r="DO104" s="892"/>
      <c r="DP104" s="892"/>
      <c r="DQ104" s="892"/>
      <c r="DR104" s="892"/>
      <c r="DS104" s="891"/>
      <c r="DT104" s="624"/>
      <c r="DU104" s="922"/>
      <c r="DV104" s="922"/>
      <c r="DW104" s="922"/>
      <c r="DX104" s="922"/>
      <c r="DY104" s="922"/>
      <c r="DZ104" s="911"/>
      <c r="EA104" s="911"/>
      <c r="EB104" s="911"/>
      <c r="EC104" s="911"/>
      <c r="ED104" s="911"/>
      <c r="EE104" s="911"/>
      <c r="EF104" s="911"/>
      <c r="EG104" s="911"/>
      <c r="EH104" s="911"/>
      <c r="EI104" s="911"/>
      <c r="EJ104" s="911"/>
      <c r="EK104" s="911"/>
      <c r="EL104" s="912"/>
      <c r="EM104" s="912"/>
      <c r="EN104" s="912"/>
      <c r="EO104" s="912"/>
      <c r="EP104" s="912"/>
      <c r="EQ104" s="912"/>
      <c r="ER104" s="744"/>
      <c r="ES104" s="1003"/>
      <c r="ET104" s="916" t="str">
        <f>'ANNUAL SUMMARY'!$C$56</f>
        <v>IFR</v>
      </c>
      <c r="EU104" s="916"/>
      <c r="EV104" s="916"/>
      <c r="EW104" s="916"/>
      <c r="EX104" s="891"/>
      <c r="EY104" s="718"/>
      <c r="EZ104" s="718"/>
      <c r="FA104" s="718"/>
      <c r="FB104" s="718"/>
      <c r="FC104" s="718"/>
      <c r="FD104" s="718"/>
      <c r="FE104" s="15"/>
      <c r="FF104" s="916" t="str">
        <f>'ANNUAL SUMMARY'!$O$56</f>
        <v>NIGHT</v>
      </c>
      <c r="FG104" s="916"/>
      <c r="FH104" s="916"/>
      <c r="FI104" s="916"/>
      <c r="FJ104" s="892"/>
      <c r="FK104" s="892"/>
      <c r="FL104" s="892"/>
      <c r="FM104" s="892"/>
      <c r="FN104" s="892"/>
      <c r="FO104" s="892"/>
      <c r="FP104" s="891"/>
      <c r="FQ104" s="624"/>
      <c r="FR104" s="922"/>
      <c r="FS104" s="922"/>
      <c r="FT104" s="922"/>
      <c r="FU104" s="922"/>
      <c r="FV104" s="922"/>
      <c r="FW104" s="911"/>
      <c r="FX104" s="911"/>
      <c r="FY104" s="911"/>
      <c r="FZ104" s="911"/>
      <c r="GA104" s="911"/>
      <c r="GB104" s="911"/>
      <c r="GC104" s="911"/>
      <c r="GD104" s="911"/>
      <c r="GE104" s="911"/>
      <c r="GF104" s="911"/>
      <c r="GG104" s="911"/>
      <c r="GH104" s="911"/>
      <c r="GI104" s="912"/>
      <c r="GJ104" s="912"/>
      <c r="GK104" s="912"/>
      <c r="GL104" s="912"/>
      <c r="GM104" s="912"/>
      <c r="GN104" s="912"/>
      <c r="GO104" s="744"/>
    </row>
    <row r="105" spans="1:197" ht="6" customHeight="1" x14ac:dyDescent="0.25">
      <c r="A105" s="1004"/>
      <c r="B105" s="921"/>
      <c r="C105" s="921"/>
      <c r="D105" s="921"/>
      <c r="E105" s="921"/>
      <c r="F105" s="921"/>
      <c r="G105" s="921"/>
      <c r="H105" s="921"/>
      <c r="I105" s="921"/>
      <c r="J105" s="921"/>
      <c r="K105" s="921"/>
      <c r="L105" s="921"/>
      <c r="M105" s="921"/>
      <c r="N105" s="921"/>
      <c r="O105" s="921"/>
      <c r="P105" s="921"/>
      <c r="Q105" s="921"/>
      <c r="R105" s="921"/>
      <c r="S105" s="921"/>
      <c r="T105" s="921"/>
      <c r="U105" s="921"/>
      <c r="V105" s="921"/>
      <c r="W105" s="921"/>
      <c r="X105" s="921"/>
      <c r="Y105" s="921"/>
      <c r="Z105" s="922"/>
      <c r="AA105" s="922"/>
      <c r="AB105" s="922"/>
      <c r="AC105" s="922"/>
      <c r="AD105" s="922"/>
      <c r="AE105" s="911"/>
      <c r="AF105" s="911"/>
      <c r="AG105" s="911"/>
      <c r="AH105" s="911"/>
      <c r="AI105" s="911"/>
      <c r="AJ105" s="911"/>
      <c r="AK105" s="911"/>
      <c r="AL105" s="911"/>
      <c r="AM105" s="911"/>
      <c r="AN105" s="911"/>
      <c r="AO105" s="911"/>
      <c r="AP105" s="911"/>
      <c r="AQ105" s="912"/>
      <c r="AR105" s="912"/>
      <c r="AS105" s="912"/>
      <c r="AT105" s="912"/>
      <c r="AU105" s="912"/>
      <c r="AV105" s="912"/>
      <c r="AW105" s="744"/>
      <c r="AX105" s="1004"/>
      <c r="AY105" s="921"/>
      <c r="AZ105" s="921"/>
      <c r="BA105" s="921"/>
      <c r="BB105" s="921"/>
      <c r="BC105" s="921"/>
      <c r="BD105" s="921"/>
      <c r="BE105" s="921"/>
      <c r="BF105" s="921"/>
      <c r="BG105" s="921"/>
      <c r="BH105" s="921"/>
      <c r="BI105" s="921"/>
      <c r="BJ105" s="921"/>
      <c r="BK105" s="921"/>
      <c r="BL105" s="921"/>
      <c r="BM105" s="921"/>
      <c r="BN105" s="921"/>
      <c r="BO105" s="921"/>
      <c r="BP105" s="921"/>
      <c r="BQ105" s="921"/>
      <c r="BR105" s="921"/>
      <c r="BS105" s="921"/>
      <c r="BT105" s="921"/>
      <c r="BU105" s="921"/>
      <c r="BV105" s="921"/>
      <c r="BW105" s="922"/>
      <c r="BX105" s="922"/>
      <c r="BY105" s="922"/>
      <c r="BZ105" s="922"/>
      <c r="CA105" s="922"/>
      <c r="CB105" s="911"/>
      <c r="CC105" s="911"/>
      <c r="CD105" s="911"/>
      <c r="CE105" s="911"/>
      <c r="CF105" s="911"/>
      <c r="CG105" s="911"/>
      <c r="CH105" s="911"/>
      <c r="CI105" s="911"/>
      <c r="CJ105" s="911"/>
      <c r="CK105" s="911"/>
      <c r="CL105" s="911"/>
      <c r="CM105" s="911"/>
      <c r="CN105" s="912"/>
      <c r="CO105" s="912"/>
      <c r="CP105" s="912"/>
      <c r="CQ105" s="912"/>
      <c r="CR105" s="912"/>
      <c r="CS105" s="912"/>
      <c r="CT105" s="744"/>
      <c r="CV105" s="1004"/>
      <c r="CW105" s="921"/>
      <c r="CX105" s="921"/>
      <c r="CY105" s="921"/>
      <c r="CZ105" s="921"/>
      <c r="DA105" s="921"/>
      <c r="DB105" s="921"/>
      <c r="DC105" s="921"/>
      <c r="DD105" s="921"/>
      <c r="DE105" s="921"/>
      <c r="DF105" s="921"/>
      <c r="DG105" s="921"/>
      <c r="DH105" s="921"/>
      <c r="DI105" s="921"/>
      <c r="DJ105" s="921"/>
      <c r="DK105" s="921"/>
      <c r="DL105" s="921"/>
      <c r="DM105" s="921"/>
      <c r="DN105" s="921"/>
      <c r="DO105" s="921"/>
      <c r="DP105" s="921"/>
      <c r="DQ105" s="921"/>
      <c r="DR105" s="921"/>
      <c r="DS105" s="921"/>
      <c r="DT105" s="921"/>
      <c r="DU105" s="922"/>
      <c r="DV105" s="922"/>
      <c r="DW105" s="922"/>
      <c r="DX105" s="922"/>
      <c r="DY105" s="922"/>
      <c r="DZ105" s="911"/>
      <c r="EA105" s="911"/>
      <c r="EB105" s="911"/>
      <c r="EC105" s="911"/>
      <c r="ED105" s="911"/>
      <c r="EE105" s="911"/>
      <c r="EF105" s="911"/>
      <c r="EG105" s="911"/>
      <c r="EH105" s="911"/>
      <c r="EI105" s="911"/>
      <c r="EJ105" s="911"/>
      <c r="EK105" s="911"/>
      <c r="EL105" s="912"/>
      <c r="EM105" s="912"/>
      <c r="EN105" s="912"/>
      <c r="EO105" s="912"/>
      <c r="EP105" s="912"/>
      <c r="EQ105" s="912"/>
      <c r="ER105" s="744"/>
      <c r="ES105" s="1004"/>
      <c r="ET105" s="921"/>
      <c r="EU105" s="921"/>
      <c r="EV105" s="921"/>
      <c r="EW105" s="921"/>
      <c r="EX105" s="921"/>
      <c r="EY105" s="921"/>
      <c r="EZ105" s="921"/>
      <c r="FA105" s="921"/>
      <c r="FB105" s="921"/>
      <c r="FC105" s="921"/>
      <c r="FD105" s="921"/>
      <c r="FE105" s="921"/>
      <c r="FF105" s="921"/>
      <c r="FG105" s="921"/>
      <c r="FH105" s="921"/>
      <c r="FI105" s="921"/>
      <c r="FJ105" s="921"/>
      <c r="FK105" s="921"/>
      <c r="FL105" s="921"/>
      <c r="FM105" s="921"/>
      <c r="FN105" s="921"/>
      <c r="FO105" s="921"/>
      <c r="FP105" s="921"/>
      <c r="FQ105" s="921"/>
      <c r="FR105" s="922"/>
      <c r="FS105" s="922"/>
      <c r="FT105" s="922"/>
      <c r="FU105" s="922"/>
      <c r="FV105" s="922"/>
      <c r="FW105" s="911"/>
      <c r="FX105" s="911"/>
      <c r="FY105" s="911"/>
      <c r="FZ105" s="911"/>
      <c r="GA105" s="911"/>
      <c r="GB105" s="911"/>
      <c r="GC105" s="911"/>
      <c r="GD105" s="911"/>
      <c r="GE105" s="911"/>
      <c r="GF105" s="911"/>
      <c r="GG105" s="911"/>
      <c r="GH105" s="911"/>
      <c r="GI105" s="912"/>
      <c r="GJ105" s="912"/>
      <c r="GK105" s="912"/>
      <c r="GL105" s="912"/>
      <c r="GM105" s="912"/>
      <c r="GN105" s="912"/>
      <c r="GO105" s="744"/>
    </row>
    <row r="106" spans="1:197" ht="9" customHeight="1" x14ac:dyDescent="0.2">
      <c r="A106" s="928"/>
      <c r="B106" s="929"/>
      <c r="C106" s="929"/>
      <c r="D106" s="929"/>
      <c r="E106" s="929"/>
      <c r="F106" s="929"/>
      <c r="G106" s="929"/>
      <c r="H106" s="929"/>
      <c r="I106" s="929"/>
      <c r="J106" s="929"/>
      <c r="K106" s="929"/>
      <c r="L106" s="929"/>
      <c r="M106" s="929"/>
      <c r="N106" s="929"/>
      <c r="O106" s="929"/>
      <c r="P106" s="929"/>
      <c r="Q106" s="929"/>
      <c r="R106" s="929"/>
      <c r="S106" s="929"/>
      <c r="T106" s="929"/>
      <c r="U106" s="929"/>
      <c r="V106" s="929"/>
      <c r="W106" s="929"/>
      <c r="X106" s="929"/>
      <c r="Y106" s="929"/>
      <c r="Z106" s="929"/>
      <c r="AA106" s="929"/>
      <c r="AB106" s="929"/>
      <c r="AC106" s="929"/>
      <c r="AD106" s="929"/>
      <c r="AE106" s="929"/>
      <c r="AF106" s="929"/>
      <c r="AG106" s="929"/>
      <c r="AH106" s="929"/>
      <c r="AI106" s="929"/>
      <c r="AJ106" s="929"/>
      <c r="AK106" s="929"/>
      <c r="AL106" s="929"/>
      <c r="AM106" s="929"/>
      <c r="AN106" s="929"/>
      <c r="AO106" s="929"/>
      <c r="AP106" s="929"/>
      <c r="AQ106" s="929"/>
      <c r="AR106" s="929"/>
      <c r="AS106" s="929"/>
      <c r="AT106" s="929"/>
      <c r="AU106" s="929"/>
      <c r="AV106" s="929"/>
      <c r="AW106" s="929"/>
      <c r="AX106" s="928"/>
      <c r="AY106" s="929"/>
      <c r="AZ106" s="929"/>
      <c r="BA106" s="929"/>
      <c r="BB106" s="929"/>
      <c r="BC106" s="929"/>
      <c r="BD106" s="929"/>
      <c r="BE106" s="929"/>
      <c r="BF106" s="929"/>
      <c r="BG106" s="929"/>
      <c r="BH106" s="929"/>
      <c r="BI106" s="929"/>
      <c r="BJ106" s="929"/>
      <c r="BK106" s="929"/>
      <c r="BL106" s="929"/>
      <c r="BM106" s="929"/>
      <c r="BN106" s="929"/>
      <c r="BO106" s="929"/>
      <c r="BP106" s="929"/>
      <c r="BQ106" s="929"/>
      <c r="BR106" s="929"/>
      <c r="BS106" s="929"/>
      <c r="BT106" s="929"/>
      <c r="BU106" s="929"/>
      <c r="BV106" s="929"/>
      <c r="BW106" s="929"/>
      <c r="BX106" s="929"/>
      <c r="BY106" s="929"/>
      <c r="BZ106" s="929"/>
      <c r="CA106" s="929"/>
      <c r="CB106" s="929"/>
      <c r="CC106" s="929"/>
      <c r="CD106" s="929"/>
      <c r="CE106" s="929"/>
      <c r="CF106" s="929"/>
      <c r="CG106" s="929"/>
      <c r="CH106" s="929"/>
      <c r="CI106" s="929"/>
      <c r="CJ106" s="929"/>
      <c r="CK106" s="929"/>
      <c r="CL106" s="929"/>
      <c r="CM106" s="929"/>
      <c r="CN106" s="929"/>
      <c r="CO106" s="929"/>
      <c r="CP106" s="929"/>
      <c r="CQ106" s="929"/>
      <c r="CR106" s="929"/>
      <c r="CS106" s="929"/>
      <c r="CT106" s="929"/>
      <c r="CV106" s="928"/>
      <c r="CW106" s="929"/>
      <c r="CX106" s="929"/>
      <c r="CY106" s="929"/>
      <c r="CZ106" s="929"/>
      <c r="DA106" s="929"/>
      <c r="DB106" s="929"/>
      <c r="DC106" s="929"/>
      <c r="DD106" s="929"/>
      <c r="DE106" s="929"/>
      <c r="DF106" s="929"/>
      <c r="DG106" s="929"/>
      <c r="DH106" s="929"/>
      <c r="DI106" s="929"/>
      <c r="DJ106" s="929"/>
      <c r="DK106" s="929"/>
      <c r="DL106" s="929"/>
      <c r="DM106" s="929"/>
      <c r="DN106" s="929"/>
      <c r="DO106" s="929"/>
      <c r="DP106" s="929"/>
      <c r="DQ106" s="929"/>
      <c r="DR106" s="929"/>
      <c r="DS106" s="929"/>
      <c r="DT106" s="929"/>
      <c r="DU106" s="929"/>
      <c r="DV106" s="929"/>
      <c r="DW106" s="929"/>
      <c r="DX106" s="929"/>
      <c r="DY106" s="929"/>
      <c r="DZ106" s="929"/>
      <c r="EA106" s="929"/>
      <c r="EB106" s="929"/>
      <c r="EC106" s="929"/>
      <c r="ED106" s="929"/>
      <c r="EE106" s="929"/>
      <c r="EF106" s="929"/>
      <c r="EG106" s="929"/>
      <c r="EH106" s="929"/>
      <c r="EI106" s="929"/>
      <c r="EJ106" s="929"/>
      <c r="EK106" s="929"/>
      <c r="EL106" s="929"/>
      <c r="EM106" s="929"/>
      <c r="EN106" s="929"/>
      <c r="EO106" s="929"/>
      <c r="EP106" s="929"/>
      <c r="EQ106" s="929"/>
      <c r="ER106" s="929"/>
      <c r="ES106" s="928"/>
      <c r="ET106" s="929"/>
      <c r="EU106" s="929"/>
      <c r="EV106" s="929"/>
      <c r="EW106" s="929"/>
      <c r="EX106" s="929"/>
      <c r="EY106" s="929"/>
      <c r="EZ106" s="929"/>
      <c r="FA106" s="929"/>
      <c r="FB106" s="929"/>
      <c r="FC106" s="929"/>
      <c r="FD106" s="929"/>
      <c r="FE106" s="929"/>
      <c r="FF106" s="929"/>
      <c r="FG106" s="929"/>
      <c r="FH106" s="929"/>
      <c r="FI106" s="929"/>
      <c r="FJ106" s="929"/>
      <c r="FK106" s="929"/>
      <c r="FL106" s="929"/>
      <c r="FM106" s="929"/>
      <c r="FN106" s="929"/>
      <c r="FO106" s="929"/>
      <c r="FP106" s="929"/>
      <c r="FQ106" s="929"/>
      <c r="FR106" s="929"/>
      <c r="FS106" s="929"/>
      <c r="FT106" s="929"/>
      <c r="FU106" s="929"/>
      <c r="FV106" s="929"/>
      <c r="FW106" s="929"/>
      <c r="FX106" s="929"/>
      <c r="FY106" s="929"/>
      <c r="FZ106" s="929"/>
      <c r="GA106" s="929"/>
      <c r="GB106" s="929"/>
      <c r="GC106" s="929"/>
      <c r="GD106" s="929"/>
      <c r="GE106" s="929"/>
      <c r="GF106" s="929"/>
      <c r="GG106" s="929"/>
      <c r="GH106" s="929"/>
      <c r="GI106" s="929"/>
      <c r="GJ106" s="929"/>
      <c r="GK106" s="929"/>
      <c r="GL106" s="929"/>
      <c r="GM106" s="929"/>
      <c r="GN106" s="929"/>
      <c r="GO106" s="929"/>
    </row>
    <row r="107" spans="1:197" ht="6.75" customHeight="1" x14ac:dyDescent="0.2">
      <c r="A107" s="1048"/>
      <c r="B107" s="1051" t="s">
        <v>70</v>
      </c>
      <c r="C107" s="1051"/>
      <c r="D107" s="1051"/>
      <c r="E107" s="1051"/>
      <c r="F107" s="1051"/>
      <c r="G107" s="1051"/>
      <c r="H107" s="1051"/>
      <c r="I107" s="1051"/>
      <c r="J107" s="1051"/>
      <c r="K107" s="1051"/>
      <c r="L107" s="1051"/>
      <c r="M107" s="1051"/>
      <c r="N107" s="1051"/>
      <c r="O107" s="1051"/>
      <c r="P107" s="1051"/>
      <c r="Q107" s="1051"/>
      <c r="R107" s="1051"/>
      <c r="S107" s="1051"/>
      <c r="T107" s="1051"/>
      <c r="U107" s="1051"/>
      <c r="V107" s="1051"/>
      <c r="W107" s="1051"/>
      <c r="X107" s="1051"/>
      <c r="Y107" s="1051"/>
      <c r="Z107" s="1051"/>
      <c r="AA107" s="1051"/>
      <c r="AB107" s="1051"/>
      <c r="AC107" s="1051"/>
      <c r="AD107" s="1051"/>
      <c r="AE107" s="1051"/>
      <c r="AF107" s="1051"/>
      <c r="AG107" s="1051"/>
      <c r="AH107" s="1051"/>
      <c r="AI107" s="1051"/>
      <c r="AJ107" s="1051"/>
      <c r="AK107" s="1051"/>
      <c r="AL107" s="1051"/>
      <c r="AM107" s="1051"/>
      <c r="AN107" s="1051"/>
      <c r="AO107" s="1051"/>
      <c r="AP107" s="1051"/>
      <c r="AQ107" s="1051"/>
      <c r="AR107" s="1051"/>
      <c r="AS107" s="1051"/>
      <c r="AT107" s="1051"/>
      <c r="AU107" s="1051"/>
      <c r="AV107" s="1051"/>
      <c r="AW107" s="1051"/>
      <c r="AX107" s="1054"/>
      <c r="AY107" s="1054"/>
      <c r="AZ107" s="1054"/>
      <c r="BA107" s="1054"/>
      <c r="BB107" s="1054"/>
      <c r="BC107" s="1054"/>
      <c r="BD107" s="1054"/>
      <c r="BE107" s="1054"/>
      <c r="BF107" s="1054"/>
      <c r="BG107" s="1054"/>
      <c r="BH107" s="1054"/>
      <c r="BI107" s="1054"/>
      <c r="BJ107" s="1054"/>
      <c r="BK107" s="1054"/>
      <c r="BL107" s="1054"/>
      <c r="BM107" s="1054"/>
      <c r="BN107" s="1054"/>
      <c r="BO107" s="1054"/>
      <c r="BP107" s="1054"/>
      <c r="BQ107" s="1054"/>
      <c r="BR107" s="1054"/>
      <c r="BS107" s="1054"/>
      <c r="BT107" s="1054"/>
      <c r="BU107" s="1054"/>
      <c r="BV107" s="1054"/>
      <c r="BW107" s="1054"/>
      <c r="BX107" s="1054"/>
      <c r="BY107" s="1054"/>
      <c r="BZ107" s="1054"/>
      <c r="CA107" s="1054"/>
      <c r="CB107" s="1054"/>
      <c r="CC107" s="1054"/>
      <c r="CD107" s="1054"/>
      <c r="CE107" s="1054"/>
      <c r="CF107" s="1054"/>
      <c r="CG107" s="1054"/>
      <c r="CH107" s="1054"/>
      <c r="CI107" s="1054"/>
      <c r="CJ107" s="1054"/>
      <c r="CK107" s="1054"/>
      <c r="CL107" s="1054"/>
      <c r="CM107" s="1054"/>
      <c r="CN107" s="1054"/>
      <c r="CO107" s="1054"/>
      <c r="CP107" s="1054"/>
      <c r="CQ107" s="1054"/>
      <c r="CR107" s="1054"/>
      <c r="CS107" s="1054"/>
      <c r="CT107" s="1054"/>
      <c r="CV107" s="1048"/>
      <c r="CW107" s="1051" t="s">
        <v>71</v>
      </c>
      <c r="CX107" s="1051"/>
      <c r="CY107" s="1051"/>
      <c r="CZ107" s="1051"/>
      <c r="DA107" s="1051"/>
      <c r="DB107" s="1051"/>
      <c r="DC107" s="1051"/>
      <c r="DD107" s="1051"/>
      <c r="DE107" s="1051"/>
      <c r="DF107" s="1051"/>
      <c r="DG107" s="1051"/>
      <c r="DH107" s="1051"/>
      <c r="DI107" s="1051"/>
      <c r="DJ107" s="1051"/>
      <c r="DK107" s="1051"/>
      <c r="DL107" s="1051"/>
      <c r="DM107" s="1051"/>
      <c r="DN107" s="1051"/>
      <c r="DO107" s="1051"/>
      <c r="DP107" s="1051"/>
      <c r="DQ107" s="1051"/>
      <c r="DR107" s="1051"/>
      <c r="DS107" s="1051"/>
      <c r="DT107" s="1051"/>
      <c r="DU107" s="1051"/>
      <c r="DV107" s="1051"/>
      <c r="DW107" s="1051"/>
      <c r="DX107" s="1051"/>
      <c r="DY107" s="1051"/>
      <c r="DZ107" s="1051"/>
      <c r="EA107" s="1051"/>
      <c r="EB107" s="1051"/>
      <c r="EC107" s="1051"/>
      <c r="ED107" s="1051"/>
      <c r="EE107" s="1051"/>
      <c r="EF107" s="1051"/>
      <c r="EG107" s="1051"/>
      <c r="EH107" s="1051"/>
      <c r="EI107" s="1051"/>
      <c r="EJ107" s="1051"/>
      <c r="EK107" s="1051"/>
      <c r="EL107" s="1051"/>
      <c r="EM107" s="1051"/>
      <c r="EN107" s="1051"/>
      <c r="EO107" s="1051"/>
      <c r="EP107" s="1051"/>
      <c r="EQ107" s="1051"/>
      <c r="ER107" s="1051"/>
      <c r="ES107" s="918" t="s">
        <v>70</v>
      </c>
      <c r="ET107" s="918"/>
      <c r="EU107" s="918"/>
      <c r="EV107" s="918"/>
      <c r="EW107" s="918"/>
      <c r="EX107" s="918"/>
      <c r="EY107" s="918"/>
      <c r="EZ107" s="918"/>
      <c r="FA107" s="918"/>
      <c r="FB107" s="918"/>
      <c r="FC107" s="918"/>
      <c r="FD107" s="918"/>
      <c r="FE107" s="918"/>
      <c r="FF107" s="918"/>
      <c r="FG107" s="918"/>
      <c r="FH107" s="918"/>
      <c r="FI107" s="918"/>
      <c r="FJ107" s="918"/>
      <c r="FK107" s="918"/>
      <c r="FL107" s="918"/>
      <c r="FM107" s="918"/>
      <c r="FN107" s="918"/>
      <c r="FO107" s="918"/>
      <c r="FP107" s="918"/>
      <c r="FQ107" s="918"/>
      <c r="FR107" s="918"/>
      <c r="FS107" s="918"/>
      <c r="FT107" s="918"/>
      <c r="FU107" s="918"/>
      <c r="FV107" s="918"/>
      <c r="FW107" s="918"/>
      <c r="FX107" s="918"/>
      <c r="FY107" s="918"/>
      <c r="FZ107" s="918"/>
      <c r="GA107" s="918"/>
      <c r="GB107" s="918"/>
      <c r="GC107" s="918"/>
      <c r="GD107" s="918"/>
      <c r="GE107" s="918"/>
      <c r="GF107" s="918"/>
      <c r="GG107" s="918"/>
      <c r="GH107" s="918"/>
      <c r="GI107" s="918"/>
      <c r="GJ107" s="918"/>
      <c r="GK107" s="918"/>
      <c r="GL107" s="918"/>
      <c r="GM107" s="918"/>
      <c r="GN107" s="918"/>
      <c r="GO107" s="918"/>
    </row>
    <row r="108" spans="1:197" ht="6.75" customHeight="1" x14ac:dyDescent="0.2">
      <c r="A108" s="1049"/>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c r="AU108" s="1052"/>
      <c r="AV108" s="1052"/>
      <c r="AW108" s="1052"/>
      <c r="AX108" s="1055"/>
      <c r="AY108" s="1055"/>
      <c r="AZ108" s="1055"/>
      <c r="BA108" s="1055"/>
      <c r="BB108" s="1055"/>
      <c r="BC108" s="1055"/>
      <c r="BD108" s="1055"/>
      <c r="BE108" s="1055"/>
      <c r="BF108" s="1055"/>
      <c r="BG108" s="1055"/>
      <c r="BH108" s="1055"/>
      <c r="BI108" s="1055"/>
      <c r="BJ108" s="1055"/>
      <c r="BK108" s="1055"/>
      <c r="BL108" s="1055"/>
      <c r="BM108" s="1055"/>
      <c r="BN108" s="1055"/>
      <c r="BO108" s="1055"/>
      <c r="BP108" s="1055"/>
      <c r="BQ108" s="1055"/>
      <c r="BR108" s="1055"/>
      <c r="BS108" s="1055"/>
      <c r="BT108" s="1055"/>
      <c r="BU108" s="1055"/>
      <c r="BV108" s="1055"/>
      <c r="BW108" s="1055"/>
      <c r="BX108" s="1055"/>
      <c r="BY108" s="1055"/>
      <c r="BZ108" s="1055"/>
      <c r="CA108" s="1055"/>
      <c r="CB108" s="1055"/>
      <c r="CC108" s="1055"/>
      <c r="CD108" s="1055"/>
      <c r="CE108" s="1055"/>
      <c r="CF108" s="1055"/>
      <c r="CG108" s="1055"/>
      <c r="CH108" s="1055"/>
      <c r="CI108" s="1055"/>
      <c r="CJ108" s="1055"/>
      <c r="CK108" s="1055"/>
      <c r="CL108" s="1055"/>
      <c r="CM108" s="1055"/>
      <c r="CN108" s="1055"/>
      <c r="CO108" s="1055"/>
      <c r="CP108" s="1055"/>
      <c r="CQ108" s="1055"/>
      <c r="CR108" s="1055"/>
      <c r="CS108" s="1055"/>
      <c r="CT108" s="1055"/>
      <c r="CV108" s="1049"/>
      <c r="CW108" s="1052"/>
      <c r="CX108" s="1052"/>
      <c r="CY108" s="1052"/>
      <c r="CZ108" s="1052"/>
      <c r="DA108" s="1052"/>
      <c r="DB108" s="1052"/>
      <c r="DC108" s="1052"/>
      <c r="DD108" s="1052"/>
      <c r="DE108" s="1052"/>
      <c r="DF108" s="1052"/>
      <c r="DG108" s="1052"/>
      <c r="DH108" s="1052"/>
      <c r="DI108" s="1052"/>
      <c r="DJ108" s="1052"/>
      <c r="DK108" s="1052"/>
      <c r="DL108" s="1052"/>
      <c r="DM108" s="1052"/>
      <c r="DN108" s="1052"/>
      <c r="DO108" s="1052"/>
      <c r="DP108" s="1052"/>
      <c r="DQ108" s="1052"/>
      <c r="DR108" s="1052"/>
      <c r="DS108" s="1052"/>
      <c r="DT108" s="1052"/>
      <c r="DU108" s="1052"/>
      <c r="DV108" s="1052"/>
      <c r="DW108" s="1052"/>
      <c r="DX108" s="1052"/>
      <c r="DY108" s="1052"/>
      <c r="DZ108" s="1052"/>
      <c r="EA108" s="1052"/>
      <c r="EB108" s="1052"/>
      <c r="EC108" s="1052"/>
      <c r="ED108" s="1052"/>
      <c r="EE108" s="1052"/>
      <c r="EF108" s="1052"/>
      <c r="EG108" s="1052"/>
      <c r="EH108" s="1052"/>
      <c r="EI108" s="1052"/>
      <c r="EJ108" s="1052"/>
      <c r="EK108" s="1052"/>
      <c r="EL108" s="1052"/>
      <c r="EM108" s="1052"/>
      <c r="EN108" s="1052"/>
      <c r="EO108" s="1052"/>
      <c r="EP108" s="1052"/>
      <c r="EQ108" s="1052"/>
      <c r="ER108" s="1052"/>
      <c r="ES108" s="919"/>
      <c r="ET108" s="919"/>
      <c r="EU108" s="919"/>
      <c r="EV108" s="919"/>
      <c r="EW108" s="919"/>
      <c r="EX108" s="919"/>
      <c r="EY108" s="919"/>
      <c r="EZ108" s="919"/>
      <c r="FA108" s="919"/>
      <c r="FB108" s="919"/>
      <c r="FC108" s="919"/>
      <c r="FD108" s="919"/>
      <c r="FE108" s="919"/>
      <c r="FF108" s="919"/>
      <c r="FG108" s="919"/>
      <c r="FH108" s="919"/>
      <c r="FI108" s="919"/>
      <c r="FJ108" s="919"/>
      <c r="FK108" s="919"/>
      <c r="FL108" s="919"/>
      <c r="FM108" s="919"/>
      <c r="FN108" s="919"/>
      <c r="FO108" s="919"/>
      <c r="FP108" s="919"/>
      <c r="FQ108" s="919"/>
      <c r="FR108" s="919"/>
      <c r="FS108" s="919"/>
      <c r="FT108" s="919"/>
      <c r="FU108" s="919"/>
      <c r="FV108" s="919"/>
      <c r="FW108" s="919"/>
      <c r="FX108" s="919"/>
      <c r="FY108" s="919"/>
      <c r="FZ108" s="919"/>
      <c r="GA108" s="919"/>
      <c r="GB108" s="919"/>
      <c r="GC108" s="919"/>
      <c r="GD108" s="919"/>
      <c r="GE108" s="919"/>
      <c r="GF108" s="919"/>
      <c r="GG108" s="919"/>
      <c r="GH108" s="919"/>
      <c r="GI108" s="919"/>
      <c r="GJ108" s="919"/>
      <c r="GK108" s="919"/>
      <c r="GL108" s="919"/>
      <c r="GM108" s="919"/>
      <c r="GN108" s="919"/>
      <c r="GO108" s="919"/>
    </row>
    <row r="109" spans="1:197" ht="6.75" customHeight="1" x14ac:dyDescent="0.2">
      <c r="A109" s="1050"/>
      <c r="B109" s="1053"/>
      <c r="C109" s="1053"/>
      <c r="D109" s="1053"/>
      <c r="E109" s="1053"/>
      <c r="F109" s="1053"/>
      <c r="G109" s="1053"/>
      <c r="H109" s="1053"/>
      <c r="I109" s="1053"/>
      <c r="J109" s="1053"/>
      <c r="K109" s="1053"/>
      <c r="L109" s="1053"/>
      <c r="M109" s="1053"/>
      <c r="N109" s="1053"/>
      <c r="O109" s="1053"/>
      <c r="P109" s="1053"/>
      <c r="Q109" s="1053"/>
      <c r="R109" s="1053"/>
      <c r="S109" s="1053"/>
      <c r="T109" s="1053"/>
      <c r="U109" s="1053"/>
      <c r="V109" s="1053"/>
      <c r="W109" s="1053"/>
      <c r="X109" s="1053"/>
      <c r="Y109" s="1053"/>
      <c r="Z109" s="1053"/>
      <c r="AA109" s="1053"/>
      <c r="AB109" s="1053"/>
      <c r="AC109" s="1053"/>
      <c r="AD109" s="1053"/>
      <c r="AE109" s="1053"/>
      <c r="AF109" s="1053"/>
      <c r="AG109" s="1053"/>
      <c r="AH109" s="1053"/>
      <c r="AI109" s="1053"/>
      <c r="AJ109" s="1053"/>
      <c r="AK109" s="1053"/>
      <c r="AL109" s="1053"/>
      <c r="AM109" s="1053"/>
      <c r="AN109" s="1053"/>
      <c r="AO109" s="1053"/>
      <c r="AP109" s="1053"/>
      <c r="AQ109" s="1053"/>
      <c r="AR109" s="1053"/>
      <c r="AS109" s="1053"/>
      <c r="AT109" s="1053"/>
      <c r="AU109" s="1053"/>
      <c r="AV109" s="1053"/>
      <c r="AW109" s="1053"/>
      <c r="AX109" s="1056"/>
      <c r="AY109" s="1056"/>
      <c r="AZ109" s="1056"/>
      <c r="BA109" s="1056"/>
      <c r="BB109" s="1056"/>
      <c r="BC109" s="1056"/>
      <c r="BD109" s="1056"/>
      <c r="BE109" s="1056"/>
      <c r="BF109" s="1056"/>
      <c r="BG109" s="1056"/>
      <c r="BH109" s="1056"/>
      <c r="BI109" s="1056"/>
      <c r="BJ109" s="1056"/>
      <c r="BK109" s="1056"/>
      <c r="BL109" s="1056"/>
      <c r="BM109" s="1056"/>
      <c r="BN109" s="1056"/>
      <c r="BO109" s="1056"/>
      <c r="BP109" s="1056"/>
      <c r="BQ109" s="1056"/>
      <c r="BR109" s="1056"/>
      <c r="BS109" s="1056"/>
      <c r="BT109" s="1056"/>
      <c r="BU109" s="1056"/>
      <c r="BV109" s="1056"/>
      <c r="BW109" s="1056"/>
      <c r="BX109" s="1056"/>
      <c r="BY109" s="1056"/>
      <c r="BZ109" s="1056"/>
      <c r="CA109" s="1056"/>
      <c r="CB109" s="1056"/>
      <c r="CC109" s="1056"/>
      <c r="CD109" s="1056"/>
      <c r="CE109" s="1056"/>
      <c r="CF109" s="1056"/>
      <c r="CG109" s="1056"/>
      <c r="CH109" s="1056"/>
      <c r="CI109" s="1056"/>
      <c r="CJ109" s="1056"/>
      <c r="CK109" s="1056"/>
      <c r="CL109" s="1056"/>
      <c r="CM109" s="1056"/>
      <c r="CN109" s="1056"/>
      <c r="CO109" s="1056"/>
      <c r="CP109" s="1056"/>
      <c r="CQ109" s="1056"/>
      <c r="CR109" s="1056"/>
      <c r="CS109" s="1056"/>
      <c r="CT109" s="1056"/>
      <c r="CV109" s="1050"/>
      <c r="CW109" s="1053"/>
      <c r="CX109" s="1053"/>
      <c r="CY109" s="1053"/>
      <c r="CZ109" s="1053"/>
      <c r="DA109" s="1053"/>
      <c r="DB109" s="1053"/>
      <c r="DC109" s="1053"/>
      <c r="DD109" s="1053"/>
      <c r="DE109" s="1053"/>
      <c r="DF109" s="1053"/>
      <c r="DG109" s="1053"/>
      <c r="DH109" s="1053"/>
      <c r="DI109" s="1053"/>
      <c r="DJ109" s="1053"/>
      <c r="DK109" s="1053"/>
      <c r="DL109" s="1053"/>
      <c r="DM109" s="1053"/>
      <c r="DN109" s="1053"/>
      <c r="DO109" s="1053"/>
      <c r="DP109" s="1053"/>
      <c r="DQ109" s="1053"/>
      <c r="DR109" s="1053"/>
      <c r="DS109" s="1053"/>
      <c r="DT109" s="1053"/>
      <c r="DU109" s="1053"/>
      <c r="DV109" s="1053"/>
      <c r="DW109" s="1053"/>
      <c r="DX109" s="1053"/>
      <c r="DY109" s="1053"/>
      <c r="DZ109" s="1053"/>
      <c r="EA109" s="1053"/>
      <c r="EB109" s="1053"/>
      <c r="EC109" s="1053"/>
      <c r="ED109" s="1053"/>
      <c r="EE109" s="1053"/>
      <c r="EF109" s="1053"/>
      <c r="EG109" s="1053"/>
      <c r="EH109" s="1053"/>
      <c r="EI109" s="1053"/>
      <c r="EJ109" s="1053"/>
      <c r="EK109" s="1053"/>
      <c r="EL109" s="1053"/>
      <c r="EM109" s="1053"/>
      <c r="EN109" s="1053"/>
      <c r="EO109" s="1053"/>
      <c r="EP109" s="1053"/>
      <c r="EQ109" s="1053"/>
      <c r="ER109" s="1053"/>
      <c r="ES109" s="920"/>
      <c r="ET109" s="920"/>
      <c r="EU109" s="920"/>
      <c r="EV109" s="920"/>
      <c r="EW109" s="920"/>
      <c r="EX109" s="920"/>
      <c r="EY109" s="920"/>
      <c r="EZ109" s="920"/>
      <c r="FA109" s="920"/>
      <c r="FB109" s="920"/>
      <c r="FC109" s="920"/>
      <c r="FD109" s="920"/>
      <c r="FE109" s="920"/>
      <c r="FF109" s="920"/>
      <c r="FG109" s="920"/>
      <c r="FH109" s="920"/>
      <c r="FI109" s="920"/>
      <c r="FJ109" s="920"/>
      <c r="FK109" s="920"/>
      <c r="FL109" s="920"/>
      <c r="FM109" s="920"/>
      <c r="FN109" s="920"/>
      <c r="FO109" s="920"/>
      <c r="FP109" s="920"/>
      <c r="FQ109" s="920"/>
      <c r="FR109" s="920"/>
      <c r="FS109" s="920"/>
      <c r="FT109" s="920"/>
      <c r="FU109" s="920"/>
      <c r="FV109" s="920"/>
      <c r="FW109" s="920"/>
      <c r="FX109" s="920"/>
      <c r="FY109" s="920"/>
      <c r="FZ109" s="920"/>
      <c r="GA109" s="920"/>
      <c r="GB109" s="920"/>
      <c r="GC109" s="920"/>
      <c r="GD109" s="920"/>
      <c r="GE109" s="920"/>
      <c r="GF109" s="920"/>
      <c r="GG109" s="920"/>
      <c r="GH109" s="920"/>
      <c r="GI109" s="920"/>
      <c r="GJ109" s="920"/>
      <c r="GK109" s="920"/>
      <c r="GL109" s="920"/>
      <c r="GM109" s="920"/>
      <c r="GN109" s="920"/>
      <c r="GO109" s="920"/>
    </row>
    <row r="110" spans="1:197" ht="3.75" customHeight="1" x14ac:dyDescent="0.25">
      <c r="A110" s="741"/>
      <c r="B110" s="742"/>
      <c r="C110" s="742"/>
      <c r="D110" s="742"/>
      <c r="E110" s="742"/>
      <c r="F110" s="742"/>
      <c r="G110" s="742"/>
      <c r="H110" s="742"/>
      <c r="I110" s="742"/>
      <c r="J110" s="742"/>
      <c r="K110" s="742"/>
      <c r="L110" s="742"/>
      <c r="M110" s="742"/>
      <c r="N110" s="742"/>
      <c r="O110" s="742"/>
      <c r="P110" s="742"/>
      <c r="Q110" s="742"/>
      <c r="R110" s="742"/>
      <c r="S110" s="742"/>
      <c r="T110" s="742"/>
      <c r="U110" s="742"/>
      <c r="V110" s="742"/>
      <c r="W110" s="742"/>
      <c r="X110" s="742"/>
      <c r="Y110" s="742"/>
      <c r="Z110" s="742"/>
      <c r="AA110" s="742"/>
      <c r="AB110" s="742"/>
      <c r="AC110" s="742"/>
      <c r="AD110" s="742"/>
      <c r="AE110" s="742"/>
      <c r="AF110" s="742"/>
      <c r="AG110" s="742"/>
      <c r="AH110" s="742"/>
      <c r="AI110" s="742"/>
      <c r="AJ110" s="742"/>
      <c r="AK110" s="742"/>
      <c r="AL110" s="742"/>
      <c r="AM110" s="742"/>
      <c r="AN110" s="742"/>
      <c r="AO110" s="742"/>
      <c r="AP110" s="742"/>
      <c r="AQ110" s="742"/>
      <c r="AR110" s="742"/>
      <c r="AS110" s="742"/>
      <c r="AT110" s="742"/>
      <c r="AU110" s="742"/>
      <c r="AV110" s="742"/>
      <c r="AW110" s="742"/>
      <c r="AX110" s="741"/>
      <c r="AY110" s="742"/>
      <c r="AZ110" s="742"/>
      <c r="BA110" s="742"/>
      <c r="BB110" s="742"/>
      <c r="BC110" s="742"/>
      <c r="BD110" s="742"/>
      <c r="BE110" s="742"/>
      <c r="BF110" s="742"/>
      <c r="BG110" s="742"/>
      <c r="BH110" s="742"/>
      <c r="BI110" s="742"/>
      <c r="BJ110" s="742"/>
      <c r="BK110" s="742"/>
      <c r="BL110" s="742"/>
      <c r="BM110" s="742"/>
      <c r="BN110" s="742"/>
      <c r="BO110" s="742"/>
      <c r="BP110" s="742"/>
      <c r="BQ110" s="742"/>
      <c r="BR110" s="742"/>
      <c r="BS110" s="742"/>
      <c r="BT110" s="742"/>
      <c r="BU110" s="742"/>
      <c r="BV110" s="742"/>
      <c r="BW110" s="742"/>
      <c r="BX110" s="742"/>
      <c r="BY110" s="742"/>
      <c r="BZ110" s="742"/>
      <c r="CA110" s="742"/>
      <c r="CB110" s="742"/>
      <c r="CC110" s="742"/>
      <c r="CD110" s="742"/>
      <c r="CE110" s="742"/>
      <c r="CF110" s="742"/>
      <c r="CG110" s="742"/>
      <c r="CH110" s="742"/>
      <c r="CI110" s="742"/>
      <c r="CJ110" s="742"/>
      <c r="CK110" s="742"/>
      <c r="CL110" s="742"/>
      <c r="CM110" s="742"/>
      <c r="CN110" s="742"/>
      <c r="CO110" s="742"/>
      <c r="CP110" s="742"/>
      <c r="CQ110" s="742"/>
      <c r="CR110" s="742"/>
      <c r="CS110" s="742"/>
      <c r="CT110" s="742"/>
      <c r="CV110" s="741"/>
      <c r="CW110" s="742"/>
      <c r="CX110" s="742"/>
      <c r="CY110" s="742"/>
      <c r="CZ110" s="742"/>
      <c r="DA110" s="742"/>
      <c r="DB110" s="742"/>
      <c r="DC110" s="742"/>
      <c r="DD110" s="742"/>
      <c r="DE110" s="742"/>
      <c r="DF110" s="742"/>
      <c r="DG110" s="742"/>
      <c r="DH110" s="742"/>
      <c r="DI110" s="742"/>
      <c r="DJ110" s="742"/>
      <c r="DK110" s="742"/>
      <c r="DL110" s="742"/>
      <c r="DM110" s="742"/>
      <c r="DN110" s="742"/>
      <c r="DO110" s="742"/>
      <c r="DP110" s="742"/>
      <c r="DQ110" s="742"/>
      <c r="DR110" s="742"/>
      <c r="DS110" s="742"/>
      <c r="DT110" s="742"/>
      <c r="DU110" s="742"/>
      <c r="DV110" s="742"/>
      <c r="DW110" s="742"/>
      <c r="DX110" s="742"/>
      <c r="DY110" s="742"/>
      <c r="DZ110" s="742"/>
      <c r="EA110" s="742"/>
      <c r="EB110" s="742"/>
      <c r="EC110" s="742"/>
      <c r="ED110" s="742"/>
      <c r="EE110" s="742"/>
      <c r="EF110" s="742"/>
      <c r="EG110" s="742"/>
      <c r="EH110" s="742"/>
      <c r="EI110" s="742"/>
      <c r="EJ110" s="742"/>
      <c r="EK110" s="742"/>
      <c r="EL110" s="742"/>
      <c r="EM110" s="742"/>
      <c r="EN110" s="742"/>
      <c r="EO110" s="742"/>
      <c r="EP110" s="742"/>
      <c r="EQ110" s="742"/>
      <c r="ER110" s="742"/>
      <c r="ES110" s="741"/>
      <c r="ET110" s="742"/>
      <c r="EU110" s="742"/>
      <c r="EV110" s="742"/>
      <c r="EW110" s="742"/>
      <c r="EX110" s="742"/>
      <c r="EY110" s="742"/>
      <c r="EZ110" s="742"/>
      <c r="FA110" s="742"/>
      <c r="FB110" s="742"/>
      <c r="FC110" s="742"/>
      <c r="FD110" s="742"/>
      <c r="FE110" s="742"/>
      <c r="FF110" s="742"/>
      <c r="FG110" s="742"/>
      <c r="FH110" s="742"/>
      <c r="FI110" s="742"/>
      <c r="FJ110" s="742"/>
      <c r="FK110" s="742"/>
      <c r="FL110" s="742"/>
      <c r="FM110" s="742"/>
      <c r="FN110" s="742"/>
      <c r="FO110" s="742"/>
      <c r="FP110" s="742"/>
      <c r="FQ110" s="742"/>
      <c r="FR110" s="742"/>
      <c r="FS110" s="742"/>
      <c r="FT110" s="742"/>
      <c r="FU110" s="742"/>
      <c r="FV110" s="742"/>
      <c r="FW110" s="742"/>
      <c r="FX110" s="742"/>
      <c r="FY110" s="742"/>
      <c r="FZ110" s="742"/>
      <c r="GA110" s="742"/>
      <c r="GB110" s="742"/>
      <c r="GC110" s="742"/>
      <c r="GD110" s="742"/>
      <c r="GE110" s="742"/>
      <c r="GF110" s="742"/>
      <c r="GG110" s="742"/>
      <c r="GH110" s="742"/>
      <c r="GI110" s="742"/>
      <c r="GJ110" s="742"/>
      <c r="GK110" s="742"/>
      <c r="GL110" s="742"/>
      <c r="GM110" s="742"/>
      <c r="GN110" s="742"/>
      <c r="GO110" s="742"/>
    </row>
    <row r="111" spans="1:197" ht="5.25" customHeight="1" x14ac:dyDescent="0.25">
      <c r="A111" s="1013" t="str">
        <f>'ANNUAL SUMMARY'!$B$5</f>
        <v>MANUFACTURER &amp; MODEL</v>
      </c>
      <c r="B111" s="1014"/>
      <c r="C111" s="1014"/>
      <c r="D111" s="1014"/>
      <c r="E111" s="1014"/>
      <c r="F111" s="1014"/>
      <c r="G111" s="1014"/>
      <c r="H111" s="1014"/>
      <c r="I111" s="1014"/>
      <c r="J111" s="1014"/>
      <c r="K111" s="1019"/>
      <c r="L111" s="1019"/>
      <c r="M111" s="1019"/>
      <c r="N111" s="1019"/>
      <c r="O111" s="1019"/>
      <c r="P111" s="1019"/>
      <c r="Q111" s="1019"/>
      <c r="R111" s="1019"/>
      <c r="S111" s="1019"/>
      <c r="T111" s="1019"/>
      <c r="U111" s="1019"/>
      <c r="V111" s="1019"/>
      <c r="W111" s="1019"/>
      <c r="X111" s="1019"/>
      <c r="Y111" s="1019"/>
      <c r="Z111" s="1019"/>
      <c r="AA111" s="1019"/>
      <c r="AB111" s="1019"/>
      <c r="AC111" s="1019"/>
      <c r="AD111" s="1019"/>
      <c r="AE111" s="1019"/>
      <c r="AF111" s="1019"/>
      <c r="AG111" s="1019"/>
      <c r="AH111" s="1019"/>
      <c r="AI111" s="1019"/>
      <c r="AJ111" s="1019"/>
      <c r="AK111" s="1019"/>
      <c r="AL111" s="1019"/>
      <c r="AM111" s="1019"/>
      <c r="AN111" s="1019"/>
      <c r="AO111" s="1019"/>
      <c r="AP111" s="1019"/>
      <c r="AQ111" s="1019"/>
      <c r="AR111" s="1019"/>
      <c r="AS111" s="1019"/>
      <c r="AT111" s="1019"/>
      <c r="AU111" s="1019"/>
      <c r="AV111" s="1019"/>
      <c r="AW111" s="744"/>
      <c r="AX111" s="1013" t="str">
        <f>'ANNUAL SUMMARY'!$B$5</f>
        <v>MANUFACTURER &amp; MODEL</v>
      </c>
      <c r="AY111" s="1014"/>
      <c r="AZ111" s="1014"/>
      <c r="BA111" s="1014"/>
      <c r="BB111" s="1014"/>
      <c r="BC111" s="1014"/>
      <c r="BD111" s="1014"/>
      <c r="BE111" s="1014"/>
      <c r="BF111" s="1014"/>
      <c r="BG111" s="1014"/>
      <c r="BH111" s="1019"/>
      <c r="BI111" s="1019"/>
      <c r="BJ111" s="1019"/>
      <c r="BK111" s="1019"/>
      <c r="BL111" s="1019"/>
      <c r="BM111" s="1019"/>
      <c r="BN111" s="1019"/>
      <c r="BO111" s="1019"/>
      <c r="BP111" s="1019"/>
      <c r="BQ111" s="1019"/>
      <c r="BR111" s="1019"/>
      <c r="BS111" s="1019"/>
      <c r="BT111" s="1019"/>
      <c r="BU111" s="1019"/>
      <c r="BV111" s="1019"/>
      <c r="BW111" s="1019"/>
      <c r="BX111" s="1019"/>
      <c r="BY111" s="1019"/>
      <c r="BZ111" s="1019"/>
      <c r="CA111" s="1019"/>
      <c r="CB111" s="1019"/>
      <c r="CC111" s="1019"/>
      <c r="CD111" s="1019"/>
      <c r="CE111" s="1019"/>
      <c r="CF111" s="1019"/>
      <c r="CG111" s="1019"/>
      <c r="CH111" s="1019"/>
      <c r="CI111" s="1019"/>
      <c r="CJ111" s="1019"/>
      <c r="CK111" s="1019"/>
      <c r="CL111" s="1019"/>
      <c r="CM111" s="1019"/>
      <c r="CN111" s="1019"/>
      <c r="CO111" s="1019"/>
      <c r="CP111" s="1019"/>
      <c r="CQ111" s="1019"/>
      <c r="CR111" s="1019"/>
      <c r="CS111" s="1019"/>
      <c r="CT111" s="744"/>
      <c r="CV111" s="1013" t="str">
        <f>'ANNUAL SUMMARY'!$B$5</f>
        <v>MANUFACTURER &amp; MODEL</v>
      </c>
      <c r="CW111" s="1014"/>
      <c r="CX111" s="1014"/>
      <c r="CY111" s="1014"/>
      <c r="CZ111" s="1014"/>
      <c r="DA111" s="1014"/>
      <c r="DB111" s="1014"/>
      <c r="DC111" s="1014"/>
      <c r="DD111" s="1014"/>
      <c r="DE111" s="1014"/>
      <c r="DF111" s="1019"/>
      <c r="DG111" s="1019"/>
      <c r="DH111" s="1019"/>
      <c r="DI111" s="1019"/>
      <c r="DJ111" s="1019"/>
      <c r="DK111" s="1019"/>
      <c r="DL111" s="1019"/>
      <c r="DM111" s="1019"/>
      <c r="DN111" s="1019"/>
      <c r="DO111" s="1019"/>
      <c r="DP111" s="1019"/>
      <c r="DQ111" s="1019"/>
      <c r="DR111" s="1019"/>
      <c r="DS111" s="1019"/>
      <c r="DT111" s="1019"/>
      <c r="DU111" s="1019"/>
      <c r="DV111" s="1019"/>
      <c r="DW111" s="1019"/>
      <c r="DX111" s="1019"/>
      <c r="DY111" s="1019"/>
      <c r="DZ111" s="1019"/>
      <c r="EA111" s="1019"/>
      <c r="EB111" s="1019"/>
      <c r="EC111" s="1019"/>
      <c r="ED111" s="1019"/>
      <c r="EE111" s="1019"/>
      <c r="EF111" s="1019"/>
      <c r="EG111" s="1019"/>
      <c r="EH111" s="1019"/>
      <c r="EI111" s="1019"/>
      <c r="EJ111" s="1019"/>
      <c r="EK111" s="1019"/>
      <c r="EL111" s="1019"/>
      <c r="EM111" s="1019"/>
      <c r="EN111" s="1019"/>
      <c r="EO111" s="1019"/>
      <c r="EP111" s="1019"/>
      <c r="EQ111" s="1019"/>
      <c r="ER111" s="744"/>
      <c r="ES111" s="1013" t="str">
        <f>'ANNUAL SUMMARY'!$B$5</f>
        <v>MANUFACTURER &amp; MODEL</v>
      </c>
      <c r="ET111" s="1014"/>
      <c r="EU111" s="1014"/>
      <c r="EV111" s="1014"/>
      <c r="EW111" s="1014"/>
      <c r="EX111" s="1014"/>
      <c r="EY111" s="1014"/>
      <c r="EZ111" s="1014"/>
      <c r="FA111" s="1014"/>
      <c r="FB111" s="1014"/>
      <c r="FC111" s="1019"/>
      <c r="FD111" s="1019"/>
      <c r="FE111" s="1019"/>
      <c r="FF111" s="1019"/>
      <c r="FG111" s="1019"/>
      <c r="FH111" s="1019"/>
      <c r="FI111" s="1019"/>
      <c r="FJ111" s="1019"/>
      <c r="FK111" s="1019"/>
      <c r="FL111" s="1019"/>
      <c r="FM111" s="1019"/>
      <c r="FN111" s="1019"/>
      <c r="FO111" s="1019"/>
      <c r="FP111" s="1019"/>
      <c r="FQ111" s="1019"/>
      <c r="FR111" s="1019"/>
      <c r="FS111" s="1019"/>
      <c r="FT111" s="1019"/>
      <c r="FU111" s="1019"/>
      <c r="FV111" s="1019"/>
      <c r="FW111" s="1019"/>
      <c r="FX111" s="1019"/>
      <c r="FY111" s="1019"/>
      <c r="FZ111" s="1019"/>
      <c r="GA111" s="1019"/>
      <c r="GB111" s="1019"/>
      <c r="GC111" s="1019"/>
      <c r="GD111" s="1019"/>
      <c r="GE111" s="1019"/>
      <c r="GF111" s="1019"/>
      <c r="GG111" s="1019"/>
      <c r="GH111" s="1019"/>
      <c r="GI111" s="1019"/>
      <c r="GJ111" s="1019"/>
      <c r="GK111" s="1019"/>
      <c r="GL111" s="1019"/>
      <c r="GM111" s="1019"/>
      <c r="GN111" s="1019"/>
      <c r="GO111" s="744"/>
    </row>
    <row r="112" spans="1:197" ht="11.25" customHeight="1" x14ac:dyDescent="0.2">
      <c r="A112" s="1015"/>
      <c r="B112" s="1016"/>
      <c r="C112" s="1016"/>
      <c r="D112" s="1016"/>
      <c r="E112" s="1016"/>
      <c r="F112" s="1016"/>
      <c r="G112" s="1016"/>
      <c r="H112" s="1016"/>
      <c r="I112" s="1016"/>
      <c r="J112" s="1016"/>
      <c r="K112" s="807"/>
      <c r="L112" s="807"/>
      <c r="M112" s="807"/>
      <c r="N112" s="807"/>
      <c r="O112" s="807"/>
      <c r="P112" s="807"/>
      <c r="Q112" s="807"/>
      <c r="R112" s="807"/>
      <c r="S112" s="807"/>
      <c r="T112" s="807"/>
      <c r="U112" s="807"/>
      <c r="V112" s="807"/>
      <c r="W112" s="807"/>
      <c r="X112" s="807"/>
      <c r="Y112" s="807"/>
      <c r="Z112" s="807"/>
      <c r="AA112" s="807"/>
      <c r="AB112" s="807"/>
      <c r="AC112" s="807"/>
      <c r="AD112" s="1020"/>
      <c r="AE112" s="1021" t="str">
        <f>IF('FRONT PAGE'!$A$1="www.fly-logics.com","PIC",0)</f>
        <v>PIC</v>
      </c>
      <c r="AF112" s="1022"/>
      <c r="AG112" s="1022"/>
      <c r="AH112" s="1023"/>
      <c r="AI112" s="1027" t="str">
        <f>IF('FRONT PAGE'!$A$1="www.fly-logics.com","SIC",0)</f>
        <v>SIC</v>
      </c>
      <c r="AJ112" s="1022"/>
      <c r="AK112" s="1022"/>
      <c r="AL112" s="1023"/>
      <c r="AM112" s="1027" t="str">
        <f>IF('FRONT PAGE'!$A$1="www.fly-logics.com","INSTR.",0)</f>
        <v>INSTR.</v>
      </c>
      <c r="AN112" s="1022"/>
      <c r="AO112" s="1022"/>
      <c r="AP112" s="1022"/>
      <c r="AQ112" s="1027" t="str">
        <f>'ANNUAL SUMMARY'!$AR$5</f>
        <v>Landings</v>
      </c>
      <c r="AR112" s="1022"/>
      <c r="AS112" s="1022"/>
      <c r="AT112" s="1022"/>
      <c r="AU112" s="1022"/>
      <c r="AV112" s="1035"/>
      <c r="AW112" s="744"/>
      <c r="AX112" s="1015"/>
      <c r="AY112" s="1016"/>
      <c r="AZ112" s="1016"/>
      <c r="BA112" s="1016"/>
      <c r="BB112" s="1016"/>
      <c r="BC112" s="1016"/>
      <c r="BD112" s="1016"/>
      <c r="BE112" s="1016"/>
      <c r="BF112" s="1016"/>
      <c r="BG112" s="1016"/>
      <c r="BH112" s="807"/>
      <c r="BI112" s="807"/>
      <c r="BJ112" s="807"/>
      <c r="BK112" s="807"/>
      <c r="BL112" s="807"/>
      <c r="BM112" s="807"/>
      <c r="BN112" s="807"/>
      <c r="BO112" s="807"/>
      <c r="BP112" s="807"/>
      <c r="BQ112" s="807"/>
      <c r="BR112" s="807"/>
      <c r="BS112" s="807"/>
      <c r="BT112" s="807"/>
      <c r="BU112" s="807"/>
      <c r="BV112" s="807"/>
      <c r="BW112" s="807"/>
      <c r="BX112" s="807"/>
      <c r="BY112" s="807"/>
      <c r="BZ112" s="807"/>
      <c r="CA112" s="1020"/>
      <c r="CB112" s="1021" t="str">
        <f>IF('FRONT PAGE'!$A$1="www.fly-logics.com","PIC",0)</f>
        <v>PIC</v>
      </c>
      <c r="CC112" s="1022"/>
      <c r="CD112" s="1022"/>
      <c r="CE112" s="1023"/>
      <c r="CF112" s="1027" t="str">
        <f>IF('FRONT PAGE'!$A$1="www.fly-logics.com","SIC",0)</f>
        <v>SIC</v>
      </c>
      <c r="CG112" s="1022"/>
      <c r="CH112" s="1022"/>
      <c r="CI112" s="1023"/>
      <c r="CJ112" s="1027" t="str">
        <f>IF('FRONT PAGE'!$A$1="www.fly-logics.com","INSTR.",0)</f>
        <v>INSTR.</v>
      </c>
      <c r="CK112" s="1022"/>
      <c r="CL112" s="1022"/>
      <c r="CM112" s="1022"/>
      <c r="CN112" s="1027" t="str">
        <f>'ANNUAL SUMMARY'!$AR$5</f>
        <v>Landings</v>
      </c>
      <c r="CO112" s="1022"/>
      <c r="CP112" s="1022"/>
      <c r="CQ112" s="1022"/>
      <c r="CR112" s="1022"/>
      <c r="CS112" s="1035"/>
      <c r="CT112" s="744"/>
      <c r="CV112" s="1015"/>
      <c r="CW112" s="1016"/>
      <c r="CX112" s="1016"/>
      <c r="CY112" s="1016"/>
      <c r="CZ112" s="1016"/>
      <c r="DA112" s="1016"/>
      <c r="DB112" s="1016"/>
      <c r="DC112" s="1016"/>
      <c r="DD112" s="1016"/>
      <c r="DE112" s="1016"/>
      <c r="DF112" s="807"/>
      <c r="DG112" s="807"/>
      <c r="DH112" s="807"/>
      <c r="DI112" s="807"/>
      <c r="DJ112" s="807"/>
      <c r="DK112" s="807"/>
      <c r="DL112" s="807"/>
      <c r="DM112" s="807"/>
      <c r="DN112" s="807"/>
      <c r="DO112" s="807"/>
      <c r="DP112" s="807"/>
      <c r="DQ112" s="807"/>
      <c r="DR112" s="807"/>
      <c r="DS112" s="807"/>
      <c r="DT112" s="807"/>
      <c r="DU112" s="807"/>
      <c r="DV112" s="807"/>
      <c r="DW112" s="807"/>
      <c r="DX112" s="807"/>
      <c r="DY112" s="1020"/>
      <c r="DZ112" s="1021" t="str">
        <f>IF('FRONT PAGE'!$A$1="www.fly-logics.com","PIC",0)</f>
        <v>PIC</v>
      </c>
      <c r="EA112" s="1022"/>
      <c r="EB112" s="1022"/>
      <c r="EC112" s="1023"/>
      <c r="ED112" s="1027" t="str">
        <f>IF('FRONT PAGE'!$A$1="www.fly-logics.com","SIC",0)</f>
        <v>SIC</v>
      </c>
      <c r="EE112" s="1022"/>
      <c r="EF112" s="1022"/>
      <c r="EG112" s="1023"/>
      <c r="EH112" s="1027" t="str">
        <f>IF('FRONT PAGE'!$A$1="www.fly-logics.com","INSTR.",0)</f>
        <v>INSTR.</v>
      </c>
      <c r="EI112" s="1022"/>
      <c r="EJ112" s="1022"/>
      <c r="EK112" s="1022"/>
      <c r="EL112" s="1027" t="str">
        <f>'ANNUAL SUMMARY'!$AR$5</f>
        <v>Landings</v>
      </c>
      <c r="EM112" s="1022"/>
      <c r="EN112" s="1022"/>
      <c r="EO112" s="1022"/>
      <c r="EP112" s="1022"/>
      <c r="EQ112" s="1035"/>
      <c r="ER112" s="744"/>
      <c r="ES112" s="1015"/>
      <c r="ET112" s="1016"/>
      <c r="EU112" s="1016"/>
      <c r="EV112" s="1016"/>
      <c r="EW112" s="1016"/>
      <c r="EX112" s="1016"/>
      <c r="EY112" s="1016"/>
      <c r="EZ112" s="1016"/>
      <c r="FA112" s="1016"/>
      <c r="FB112" s="1016"/>
      <c r="FC112" s="807"/>
      <c r="FD112" s="807"/>
      <c r="FE112" s="807"/>
      <c r="FF112" s="807"/>
      <c r="FG112" s="807"/>
      <c r="FH112" s="807"/>
      <c r="FI112" s="807"/>
      <c r="FJ112" s="807"/>
      <c r="FK112" s="807"/>
      <c r="FL112" s="807"/>
      <c r="FM112" s="807"/>
      <c r="FN112" s="807"/>
      <c r="FO112" s="807"/>
      <c r="FP112" s="807"/>
      <c r="FQ112" s="807"/>
      <c r="FR112" s="807"/>
      <c r="FS112" s="807"/>
      <c r="FT112" s="807"/>
      <c r="FU112" s="807"/>
      <c r="FV112" s="1020"/>
      <c r="FW112" s="1021" t="str">
        <f>IF('FRONT PAGE'!$A$1="www.fly-logics.com","PIC",0)</f>
        <v>PIC</v>
      </c>
      <c r="FX112" s="1022"/>
      <c r="FY112" s="1022"/>
      <c r="FZ112" s="1023"/>
      <c r="GA112" s="1027" t="str">
        <f>IF('FRONT PAGE'!$A$1="www.fly-logics.com","SIC",0)</f>
        <v>SIC</v>
      </c>
      <c r="GB112" s="1022"/>
      <c r="GC112" s="1022"/>
      <c r="GD112" s="1023"/>
      <c r="GE112" s="1027" t="str">
        <f>IF('FRONT PAGE'!$A$1="www.fly-logics.com","INSTR.",0)</f>
        <v>INSTR.</v>
      </c>
      <c r="GF112" s="1022"/>
      <c r="GG112" s="1022"/>
      <c r="GH112" s="1022"/>
      <c r="GI112" s="1027" t="str">
        <f>'ANNUAL SUMMARY'!$AR$5</f>
        <v>Landings</v>
      </c>
      <c r="GJ112" s="1022"/>
      <c r="GK112" s="1022"/>
      <c r="GL112" s="1022"/>
      <c r="GM112" s="1022"/>
      <c r="GN112" s="1035"/>
      <c r="GO112" s="744"/>
    </row>
    <row r="113" spans="1:197" ht="5.25" customHeight="1" x14ac:dyDescent="0.2">
      <c r="A113" s="1015"/>
      <c r="B113" s="1016"/>
      <c r="C113" s="1016"/>
      <c r="D113" s="1016"/>
      <c r="E113" s="1016"/>
      <c r="F113" s="1016"/>
      <c r="G113" s="1016"/>
      <c r="H113" s="1016"/>
      <c r="I113" s="1016"/>
      <c r="J113" s="1016"/>
      <c r="K113" s="807"/>
      <c r="L113" s="807"/>
      <c r="M113" s="807"/>
      <c r="N113" s="807"/>
      <c r="O113" s="807"/>
      <c r="P113" s="807"/>
      <c r="Q113" s="807"/>
      <c r="R113" s="807"/>
      <c r="S113" s="807"/>
      <c r="T113" s="807"/>
      <c r="U113" s="807"/>
      <c r="V113" s="807"/>
      <c r="W113" s="807"/>
      <c r="X113" s="807"/>
      <c r="Y113" s="807"/>
      <c r="Z113" s="807"/>
      <c r="AA113" s="807"/>
      <c r="AB113" s="807"/>
      <c r="AC113" s="807"/>
      <c r="AD113" s="1020"/>
      <c r="AE113" s="1024"/>
      <c r="AF113" s="1025"/>
      <c r="AG113" s="1025"/>
      <c r="AH113" s="1026"/>
      <c r="AI113" s="1028"/>
      <c r="AJ113" s="1025"/>
      <c r="AK113" s="1025"/>
      <c r="AL113" s="1026"/>
      <c r="AM113" s="1028"/>
      <c r="AN113" s="1025"/>
      <c r="AO113" s="1025"/>
      <c r="AP113" s="1025"/>
      <c r="AQ113" s="1036"/>
      <c r="AR113" s="1037"/>
      <c r="AS113" s="1037"/>
      <c r="AT113" s="1037"/>
      <c r="AU113" s="1037"/>
      <c r="AV113" s="1038"/>
      <c r="AW113" s="744"/>
      <c r="AX113" s="1015"/>
      <c r="AY113" s="1016"/>
      <c r="AZ113" s="1016"/>
      <c r="BA113" s="1016"/>
      <c r="BB113" s="1016"/>
      <c r="BC113" s="1016"/>
      <c r="BD113" s="1016"/>
      <c r="BE113" s="1016"/>
      <c r="BF113" s="1016"/>
      <c r="BG113" s="1016"/>
      <c r="BH113" s="807"/>
      <c r="BI113" s="807"/>
      <c r="BJ113" s="807"/>
      <c r="BK113" s="807"/>
      <c r="BL113" s="807"/>
      <c r="BM113" s="807"/>
      <c r="BN113" s="807"/>
      <c r="BO113" s="807"/>
      <c r="BP113" s="807"/>
      <c r="BQ113" s="807"/>
      <c r="BR113" s="807"/>
      <c r="BS113" s="807"/>
      <c r="BT113" s="807"/>
      <c r="BU113" s="807"/>
      <c r="BV113" s="807"/>
      <c r="BW113" s="807"/>
      <c r="BX113" s="807"/>
      <c r="BY113" s="807"/>
      <c r="BZ113" s="807"/>
      <c r="CA113" s="1020"/>
      <c r="CB113" s="1024"/>
      <c r="CC113" s="1025"/>
      <c r="CD113" s="1025"/>
      <c r="CE113" s="1026"/>
      <c r="CF113" s="1028"/>
      <c r="CG113" s="1025"/>
      <c r="CH113" s="1025"/>
      <c r="CI113" s="1026"/>
      <c r="CJ113" s="1028"/>
      <c r="CK113" s="1025"/>
      <c r="CL113" s="1025"/>
      <c r="CM113" s="1025"/>
      <c r="CN113" s="1036"/>
      <c r="CO113" s="1037"/>
      <c r="CP113" s="1037"/>
      <c r="CQ113" s="1037"/>
      <c r="CR113" s="1037"/>
      <c r="CS113" s="1038"/>
      <c r="CT113" s="744"/>
      <c r="CV113" s="1015"/>
      <c r="CW113" s="1016"/>
      <c r="CX113" s="1016"/>
      <c r="CY113" s="1016"/>
      <c r="CZ113" s="1016"/>
      <c r="DA113" s="1016"/>
      <c r="DB113" s="1016"/>
      <c r="DC113" s="1016"/>
      <c r="DD113" s="1016"/>
      <c r="DE113" s="1016"/>
      <c r="DF113" s="807"/>
      <c r="DG113" s="807"/>
      <c r="DH113" s="807"/>
      <c r="DI113" s="807"/>
      <c r="DJ113" s="807"/>
      <c r="DK113" s="807"/>
      <c r="DL113" s="807"/>
      <c r="DM113" s="807"/>
      <c r="DN113" s="807"/>
      <c r="DO113" s="807"/>
      <c r="DP113" s="807"/>
      <c r="DQ113" s="807"/>
      <c r="DR113" s="807"/>
      <c r="DS113" s="807"/>
      <c r="DT113" s="807"/>
      <c r="DU113" s="807"/>
      <c r="DV113" s="807"/>
      <c r="DW113" s="807"/>
      <c r="DX113" s="807"/>
      <c r="DY113" s="1020"/>
      <c r="DZ113" s="1024"/>
      <c r="EA113" s="1025"/>
      <c r="EB113" s="1025"/>
      <c r="EC113" s="1026"/>
      <c r="ED113" s="1028"/>
      <c r="EE113" s="1025"/>
      <c r="EF113" s="1025"/>
      <c r="EG113" s="1026"/>
      <c r="EH113" s="1028"/>
      <c r="EI113" s="1025"/>
      <c r="EJ113" s="1025"/>
      <c r="EK113" s="1025"/>
      <c r="EL113" s="1036"/>
      <c r="EM113" s="1037"/>
      <c r="EN113" s="1037"/>
      <c r="EO113" s="1037"/>
      <c r="EP113" s="1037"/>
      <c r="EQ113" s="1038"/>
      <c r="ER113" s="744"/>
      <c r="ES113" s="1015"/>
      <c r="ET113" s="1016"/>
      <c r="EU113" s="1016"/>
      <c r="EV113" s="1016"/>
      <c r="EW113" s="1016"/>
      <c r="EX113" s="1016"/>
      <c r="EY113" s="1016"/>
      <c r="EZ113" s="1016"/>
      <c r="FA113" s="1016"/>
      <c r="FB113" s="1016"/>
      <c r="FC113" s="807"/>
      <c r="FD113" s="807"/>
      <c r="FE113" s="807"/>
      <c r="FF113" s="807"/>
      <c r="FG113" s="807"/>
      <c r="FH113" s="807"/>
      <c r="FI113" s="807"/>
      <c r="FJ113" s="807"/>
      <c r="FK113" s="807"/>
      <c r="FL113" s="807"/>
      <c r="FM113" s="807"/>
      <c r="FN113" s="807"/>
      <c r="FO113" s="807"/>
      <c r="FP113" s="807"/>
      <c r="FQ113" s="807"/>
      <c r="FR113" s="807"/>
      <c r="FS113" s="807"/>
      <c r="FT113" s="807"/>
      <c r="FU113" s="807"/>
      <c r="FV113" s="1020"/>
      <c r="FW113" s="1024"/>
      <c r="FX113" s="1025"/>
      <c r="FY113" s="1025"/>
      <c r="FZ113" s="1026"/>
      <c r="GA113" s="1028"/>
      <c r="GB113" s="1025"/>
      <c r="GC113" s="1025"/>
      <c r="GD113" s="1026"/>
      <c r="GE113" s="1028"/>
      <c r="GF113" s="1025"/>
      <c r="GG113" s="1025"/>
      <c r="GH113" s="1025"/>
      <c r="GI113" s="1036"/>
      <c r="GJ113" s="1037"/>
      <c r="GK113" s="1037"/>
      <c r="GL113" s="1037"/>
      <c r="GM113" s="1037"/>
      <c r="GN113" s="1038"/>
      <c r="GO113" s="744"/>
    </row>
    <row r="114" spans="1:197" ht="5.25" customHeight="1" x14ac:dyDescent="0.25">
      <c r="A114" s="1017"/>
      <c r="B114" s="1018"/>
      <c r="C114" s="1018"/>
      <c r="D114" s="1018"/>
      <c r="E114" s="1018"/>
      <c r="F114" s="1018"/>
      <c r="G114" s="1018"/>
      <c r="H114" s="1018"/>
      <c r="I114" s="1018"/>
      <c r="J114" s="1018"/>
      <c r="K114" s="1029"/>
      <c r="L114" s="1029"/>
      <c r="M114" s="1029"/>
      <c r="N114" s="1029"/>
      <c r="O114" s="1029"/>
      <c r="P114" s="1029"/>
      <c r="Q114" s="1029"/>
      <c r="R114" s="1029"/>
      <c r="S114" s="1029"/>
      <c r="T114" s="1029"/>
      <c r="U114" s="1029"/>
      <c r="V114" s="1029"/>
      <c r="W114" s="1029"/>
      <c r="X114" s="1029"/>
      <c r="Y114" s="1029"/>
      <c r="Z114" s="1029"/>
      <c r="AA114" s="1029"/>
      <c r="AB114" s="1029"/>
      <c r="AC114" s="1029"/>
      <c r="AD114" s="1030"/>
      <c r="AE114" s="1024"/>
      <c r="AF114" s="1025"/>
      <c r="AG114" s="1025"/>
      <c r="AH114" s="1026"/>
      <c r="AI114" s="1028"/>
      <c r="AJ114" s="1025"/>
      <c r="AK114" s="1025"/>
      <c r="AL114" s="1026"/>
      <c r="AM114" s="1028"/>
      <c r="AN114" s="1025"/>
      <c r="AO114" s="1025"/>
      <c r="AP114" s="1025"/>
      <c r="AQ114" s="1031" t="str">
        <f>'ANNUAL SUMMARY'!$AR$7</f>
        <v>D</v>
      </c>
      <c r="AR114" s="1032"/>
      <c r="AS114" s="1032"/>
      <c r="AT114" s="1031" t="str">
        <f>'ANNUAL SUMMARY'!$AU$7</f>
        <v>N</v>
      </c>
      <c r="AU114" s="1032"/>
      <c r="AV114" s="1033"/>
      <c r="AW114" s="744"/>
      <c r="AX114" s="1017"/>
      <c r="AY114" s="1018"/>
      <c r="AZ114" s="1018"/>
      <c r="BA114" s="1018"/>
      <c r="BB114" s="1018"/>
      <c r="BC114" s="1018"/>
      <c r="BD114" s="1018"/>
      <c r="BE114" s="1018"/>
      <c r="BF114" s="1018"/>
      <c r="BG114" s="1018"/>
      <c r="BH114" s="1029"/>
      <c r="BI114" s="1029"/>
      <c r="BJ114" s="1029"/>
      <c r="BK114" s="1029"/>
      <c r="BL114" s="1029"/>
      <c r="BM114" s="1029"/>
      <c r="BN114" s="1029"/>
      <c r="BO114" s="1029"/>
      <c r="BP114" s="1029"/>
      <c r="BQ114" s="1029"/>
      <c r="BR114" s="1029"/>
      <c r="BS114" s="1029"/>
      <c r="BT114" s="1029"/>
      <c r="BU114" s="1029"/>
      <c r="BV114" s="1029"/>
      <c r="BW114" s="1029"/>
      <c r="BX114" s="1029"/>
      <c r="BY114" s="1029"/>
      <c r="BZ114" s="1029"/>
      <c r="CA114" s="1030"/>
      <c r="CB114" s="1024"/>
      <c r="CC114" s="1025"/>
      <c r="CD114" s="1025"/>
      <c r="CE114" s="1026"/>
      <c r="CF114" s="1028"/>
      <c r="CG114" s="1025"/>
      <c r="CH114" s="1025"/>
      <c r="CI114" s="1026"/>
      <c r="CJ114" s="1028"/>
      <c r="CK114" s="1025"/>
      <c r="CL114" s="1025"/>
      <c r="CM114" s="1025"/>
      <c r="CN114" s="1031" t="str">
        <f>'ANNUAL SUMMARY'!$AR$7</f>
        <v>D</v>
      </c>
      <c r="CO114" s="1032"/>
      <c r="CP114" s="1032"/>
      <c r="CQ114" s="1031" t="str">
        <f>'ANNUAL SUMMARY'!$AU$7</f>
        <v>N</v>
      </c>
      <c r="CR114" s="1032"/>
      <c r="CS114" s="1033"/>
      <c r="CT114" s="744"/>
      <c r="CV114" s="1017"/>
      <c r="CW114" s="1018"/>
      <c r="CX114" s="1018"/>
      <c r="CY114" s="1018"/>
      <c r="CZ114" s="1018"/>
      <c r="DA114" s="1018"/>
      <c r="DB114" s="1018"/>
      <c r="DC114" s="1018"/>
      <c r="DD114" s="1018"/>
      <c r="DE114" s="1018"/>
      <c r="DF114" s="1029"/>
      <c r="DG114" s="1029"/>
      <c r="DH114" s="1029"/>
      <c r="DI114" s="1029"/>
      <c r="DJ114" s="1029"/>
      <c r="DK114" s="1029"/>
      <c r="DL114" s="1029"/>
      <c r="DM114" s="1029"/>
      <c r="DN114" s="1029"/>
      <c r="DO114" s="1029"/>
      <c r="DP114" s="1029"/>
      <c r="DQ114" s="1029"/>
      <c r="DR114" s="1029"/>
      <c r="DS114" s="1029"/>
      <c r="DT114" s="1029"/>
      <c r="DU114" s="1029"/>
      <c r="DV114" s="1029"/>
      <c r="DW114" s="1029"/>
      <c r="DX114" s="1029"/>
      <c r="DY114" s="1030"/>
      <c r="DZ114" s="1024"/>
      <c r="EA114" s="1025"/>
      <c r="EB114" s="1025"/>
      <c r="EC114" s="1026"/>
      <c r="ED114" s="1028"/>
      <c r="EE114" s="1025"/>
      <c r="EF114" s="1025"/>
      <c r="EG114" s="1026"/>
      <c r="EH114" s="1028"/>
      <c r="EI114" s="1025"/>
      <c r="EJ114" s="1025"/>
      <c r="EK114" s="1025"/>
      <c r="EL114" s="1031" t="str">
        <f>'ANNUAL SUMMARY'!$AR$7</f>
        <v>D</v>
      </c>
      <c r="EM114" s="1032"/>
      <c r="EN114" s="1032"/>
      <c r="EO114" s="1031" t="str">
        <f>'ANNUAL SUMMARY'!$AU$7</f>
        <v>N</v>
      </c>
      <c r="EP114" s="1032"/>
      <c r="EQ114" s="1033"/>
      <c r="ER114" s="744"/>
      <c r="ES114" s="1017"/>
      <c r="ET114" s="1018"/>
      <c r="EU114" s="1018"/>
      <c r="EV114" s="1018"/>
      <c r="EW114" s="1018"/>
      <c r="EX114" s="1018"/>
      <c r="EY114" s="1018"/>
      <c r="EZ114" s="1018"/>
      <c r="FA114" s="1018"/>
      <c r="FB114" s="1018"/>
      <c r="FC114" s="1029"/>
      <c r="FD114" s="1029"/>
      <c r="FE114" s="1029"/>
      <c r="FF114" s="1029"/>
      <c r="FG114" s="1029"/>
      <c r="FH114" s="1029"/>
      <c r="FI114" s="1029"/>
      <c r="FJ114" s="1029"/>
      <c r="FK114" s="1029"/>
      <c r="FL114" s="1029"/>
      <c r="FM114" s="1029"/>
      <c r="FN114" s="1029"/>
      <c r="FO114" s="1029"/>
      <c r="FP114" s="1029"/>
      <c r="FQ114" s="1029"/>
      <c r="FR114" s="1029"/>
      <c r="FS114" s="1029"/>
      <c r="FT114" s="1029"/>
      <c r="FU114" s="1029"/>
      <c r="FV114" s="1030"/>
      <c r="FW114" s="1024"/>
      <c r="FX114" s="1025"/>
      <c r="FY114" s="1025"/>
      <c r="FZ114" s="1026"/>
      <c r="GA114" s="1028"/>
      <c r="GB114" s="1025"/>
      <c r="GC114" s="1025"/>
      <c r="GD114" s="1026"/>
      <c r="GE114" s="1028"/>
      <c r="GF114" s="1025"/>
      <c r="GG114" s="1025"/>
      <c r="GH114" s="1025"/>
      <c r="GI114" s="1031" t="str">
        <f>'ANNUAL SUMMARY'!$AR$7</f>
        <v>D</v>
      </c>
      <c r="GJ114" s="1032"/>
      <c r="GK114" s="1032"/>
      <c r="GL114" s="1031" t="str">
        <f>'ANNUAL SUMMARY'!$AU$7</f>
        <v>N</v>
      </c>
      <c r="GM114" s="1032"/>
      <c r="GN114" s="1033"/>
      <c r="GO114" s="744"/>
    </row>
    <row r="115" spans="1:197" ht="5.25" customHeight="1" x14ac:dyDescent="0.2">
      <c r="A115" s="801"/>
      <c r="B115" s="802"/>
      <c r="C115" s="802"/>
      <c r="D115" s="802"/>
      <c r="E115" s="802"/>
      <c r="F115" s="802"/>
      <c r="G115" s="802"/>
      <c r="H115" s="802"/>
      <c r="I115" s="802"/>
      <c r="J115" s="802"/>
      <c r="K115" s="802"/>
      <c r="L115" s="802"/>
      <c r="M115" s="802"/>
      <c r="N115" s="802"/>
      <c r="O115" s="802"/>
      <c r="P115" s="802"/>
      <c r="Q115" s="802"/>
      <c r="R115" s="802"/>
      <c r="S115" s="802"/>
      <c r="T115" s="802"/>
      <c r="U115" s="802"/>
      <c r="V115" s="802"/>
      <c r="W115" s="802"/>
      <c r="X115" s="802"/>
      <c r="Y115" s="802"/>
      <c r="Z115" s="802"/>
      <c r="AA115" s="802"/>
      <c r="AB115" s="802"/>
      <c r="AC115" s="802"/>
      <c r="AD115" s="802"/>
      <c r="AE115" s="1024"/>
      <c r="AF115" s="1025"/>
      <c r="AG115" s="1025"/>
      <c r="AH115" s="1026"/>
      <c r="AI115" s="1028"/>
      <c r="AJ115" s="1025"/>
      <c r="AK115" s="1025"/>
      <c r="AL115" s="1026"/>
      <c r="AM115" s="1028"/>
      <c r="AN115" s="1025"/>
      <c r="AO115" s="1025"/>
      <c r="AP115" s="1025"/>
      <c r="AQ115" s="1028"/>
      <c r="AR115" s="1025"/>
      <c r="AS115" s="1025"/>
      <c r="AT115" s="1028"/>
      <c r="AU115" s="1025"/>
      <c r="AV115" s="1034"/>
      <c r="AW115" s="744"/>
      <c r="AX115" s="801"/>
      <c r="AY115" s="802"/>
      <c r="AZ115" s="802"/>
      <c r="BA115" s="802"/>
      <c r="BB115" s="802"/>
      <c r="BC115" s="802"/>
      <c r="BD115" s="802"/>
      <c r="BE115" s="802"/>
      <c r="BF115" s="802"/>
      <c r="BG115" s="802"/>
      <c r="BH115" s="802"/>
      <c r="BI115" s="802"/>
      <c r="BJ115" s="802"/>
      <c r="BK115" s="802"/>
      <c r="BL115" s="802"/>
      <c r="BM115" s="802"/>
      <c r="BN115" s="802"/>
      <c r="BO115" s="802"/>
      <c r="BP115" s="802"/>
      <c r="BQ115" s="802"/>
      <c r="BR115" s="802"/>
      <c r="BS115" s="802"/>
      <c r="BT115" s="802"/>
      <c r="BU115" s="802"/>
      <c r="BV115" s="802"/>
      <c r="BW115" s="802"/>
      <c r="BX115" s="802"/>
      <c r="BY115" s="802"/>
      <c r="BZ115" s="802"/>
      <c r="CA115" s="802"/>
      <c r="CB115" s="1024"/>
      <c r="CC115" s="1025"/>
      <c r="CD115" s="1025"/>
      <c r="CE115" s="1026"/>
      <c r="CF115" s="1028"/>
      <c r="CG115" s="1025"/>
      <c r="CH115" s="1025"/>
      <c r="CI115" s="1026"/>
      <c r="CJ115" s="1028"/>
      <c r="CK115" s="1025"/>
      <c r="CL115" s="1025"/>
      <c r="CM115" s="1025"/>
      <c r="CN115" s="1028"/>
      <c r="CO115" s="1025"/>
      <c r="CP115" s="1025"/>
      <c r="CQ115" s="1028"/>
      <c r="CR115" s="1025"/>
      <c r="CS115" s="1034"/>
      <c r="CT115" s="744"/>
      <c r="CV115" s="801"/>
      <c r="CW115" s="802"/>
      <c r="CX115" s="802"/>
      <c r="CY115" s="802"/>
      <c r="CZ115" s="802"/>
      <c r="DA115" s="802"/>
      <c r="DB115" s="802"/>
      <c r="DC115" s="802"/>
      <c r="DD115" s="802"/>
      <c r="DE115" s="802"/>
      <c r="DF115" s="802"/>
      <c r="DG115" s="802"/>
      <c r="DH115" s="802"/>
      <c r="DI115" s="802"/>
      <c r="DJ115" s="802"/>
      <c r="DK115" s="802"/>
      <c r="DL115" s="802"/>
      <c r="DM115" s="802"/>
      <c r="DN115" s="802"/>
      <c r="DO115" s="802"/>
      <c r="DP115" s="802"/>
      <c r="DQ115" s="802"/>
      <c r="DR115" s="802"/>
      <c r="DS115" s="802"/>
      <c r="DT115" s="802"/>
      <c r="DU115" s="802"/>
      <c r="DV115" s="802"/>
      <c r="DW115" s="802"/>
      <c r="DX115" s="802"/>
      <c r="DY115" s="802"/>
      <c r="DZ115" s="1024"/>
      <c r="EA115" s="1025"/>
      <c r="EB115" s="1025"/>
      <c r="EC115" s="1026"/>
      <c r="ED115" s="1028"/>
      <c r="EE115" s="1025"/>
      <c r="EF115" s="1025"/>
      <c r="EG115" s="1026"/>
      <c r="EH115" s="1028"/>
      <c r="EI115" s="1025"/>
      <c r="EJ115" s="1025"/>
      <c r="EK115" s="1025"/>
      <c r="EL115" s="1028"/>
      <c r="EM115" s="1025"/>
      <c r="EN115" s="1025"/>
      <c r="EO115" s="1028"/>
      <c r="EP115" s="1025"/>
      <c r="EQ115" s="1034"/>
      <c r="ER115" s="744"/>
      <c r="ES115" s="801"/>
      <c r="ET115" s="802"/>
      <c r="EU115" s="802"/>
      <c r="EV115" s="802"/>
      <c r="EW115" s="802"/>
      <c r="EX115" s="802"/>
      <c r="EY115" s="802"/>
      <c r="EZ115" s="802"/>
      <c r="FA115" s="802"/>
      <c r="FB115" s="802"/>
      <c r="FC115" s="802"/>
      <c r="FD115" s="802"/>
      <c r="FE115" s="802"/>
      <c r="FF115" s="802"/>
      <c r="FG115" s="802"/>
      <c r="FH115" s="802"/>
      <c r="FI115" s="802"/>
      <c r="FJ115" s="802"/>
      <c r="FK115" s="802"/>
      <c r="FL115" s="802"/>
      <c r="FM115" s="802"/>
      <c r="FN115" s="802"/>
      <c r="FO115" s="802"/>
      <c r="FP115" s="802"/>
      <c r="FQ115" s="802"/>
      <c r="FR115" s="802"/>
      <c r="FS115" s="802"/>
      <c r="FT115" s="802"/>
      <c r="FU115" s="802"/>
      <c r="FV115" s="802"/>
      <c r="FW115" s="1024"/>
      <c r="FX115" s="1025"/>
      <c r="FY115" s="1025"/>
      <c r="FZ115" s="1026"/>
      <c r="GA115" s="1028"/>
      <c r="GB115" s="1025"/>
      <c r="GC115" s="1025"/>
      <c r="GD115" s="1026"/>
      <c r="GE115" s="1028"/>
      <c r="GF115" s="1025"/>
      <c r="GG115" s="1025"/>
      <c r="GH115" s="1025"/>
      <c r="GI115" s="1028"/>
      <c r="GJ115" s="1025"/>
      <c r="GK115" s="1025"/>
      <c r="GL115" s="1028"/>
      <c r="GM115" s="1025"/>
      <c r="GN115" s="1034"/>
      <c r="GO115" s="744"/>
    </row>
    <row r="116" spans="1:197" ht="8.25" customHeight="1" x14ac:dyDescent="0.2">
      <c r="A116" s="1003"/>
      <c r="B116" s="1005" t="str">
        <f>'ANNUAL SUMMARY'!$C$13</f>
        <v>TIME OF FLIGHT</v>
      </c>
      <c r="C116" s="1006"/>
      <c r="D116" s="1006"/>
      <c r="E116" s="1006"/>
      <c r="F116" s="1006"/>
      <c r="G116" s="1006"/>
      <c r="H116" s="1006"/>
      <c r="I116" s="1006"/>
      <c r="J116" s="1006"/>
      <c r="K116" s="1006"/>
      <c r="L116" s="1007"/>
      <c r="M116" s="6"/>
      <c r="N116" s="1011" t="str">
        <f>'ANNUAL SUMMARY'!$O$13</f>
        <v>AVERANGE TIME</v>
      </c>
      <c r="O116" s="1006"/>
      <c r="P116" s="1006"/>
      <c r="Q116" s="1006"/>
      <c r="R116" s="1006"/>
      <c r="S116" s="1006"/>
      <c r="T116" s="1006"/>
      <c r="U116" s="1006"/>
      <c r="V116" s="1006"/>
      <c r="W116" s="1006"/>
      <c r="X116" s="1007"/>
      <c r="Y116" s="624"/>
      <c r="Z116" s="1012" t="s">
        <v>72</v>
      </c>
      <c r="AA116" s="1012"/>
      <c r="AB116" s="1012"/>
      <c r="AC116" s="1012"/>
      <c r="AD116" s="1012"/>
      <c r="AE116" s="915"/>
      <c r="AF116" s="915"/>
      <c r="AG116" s="915"/>
      <c r="AH116" s="915"/>
      <c r="AI116" s="915"/>
      <c r="AJ116" s="915"/>
      <c r="AK116" s="915"/>
      <c r="AL116" s="915"/>
      <c r="AM116" s="915"/>
      <c r="AN116" s="915"/>
      <c r="AO116" s="915"/>
      <c r="AP116" s="915"/>
      <c r="AQ116" s="930"/>
      <c r="AR116" s="930"/>
      <c r="AS116" s="930"/>
      <c r="AT116" s="930"/>
      <c r="AU116" s="930"/>
      <c r="AV116" s="930"/>
      <c r="AW116" s="744"/>
      <c r="AX116" s="1003"/>
      <c r="AY116" s="1005" t="str">
        <f>'ANNUAL SUMMARY'!$C$13</f>
        <v>TIME OF FLIGHT</v>
      </c>
      <c r="AZ116" s="1006"/>
      <c r="BA116" s="1006"/>
      <c r="BB116" s="1006"/>
      <c r="BC116" s="1006"/>
      <c r="BD116" s="1006"/>
      <c r="BE116" s="1006"/>
      <c r="BF116" s="1006"/>
      <c r="BG116" s="1006"/>
      <c r="BH116" s="1006"/>
      <c r="BI116" s="1007"/>
      <c r="BJ116" s="6"/>
      <c r="BK116" s="1011" t="str">
        <f>'ANNUAL SUMMARY'!$O$13</f>
        <v>AVERANGE TIME</v>
      </c>
      <c r="BL116" s="1006"/>
      <c r="BM116" s="1006"/>
      <c r="BN116" s="1006"/>
      <c r="BO116" s="1006"/>
      <c r="BP116" s="1006"/>
      <c r="BQ116" s="1006"/>
      <c r="BR116" s="1006"/>
      <c r="BS116" s="1006"/>
      <c r="BT116" s="1006"/>
      <c r="BU116" s="1007"/>
      <c r="BV116" s="624"/>
      <c r="BW116" s="1012" t="s">
        <v>72</v>
      </c>
      <c r="BX116" s="1012"/>
      <c r="BY116" s="1012"/>
      <c r="BZ116" s="1012"/>
      <c r="CA116" s="1012"/>
      <c r="CB116" s="915"/>
      <c r="CC116" s="915"/>
      <c r="CD116" s="915"/>
      <c r="CE116" s="915"/>
      <c r="CF116" s="915"/>
      <c r="CG116" s="915"/>
      <c r="CH116" s="915"/>
      <c r="CI116" s="915"/>
      <c r="CJ116" s="915"/>
      <c r="CK116" s="915"/>
      <c r="CL116" s="915"/>
      <c r="CM116" s="915"/>
      <c r="CN116" s="930"/>
      <c r="CO116" s="930"/>
      <c r="CP116" s="930"/>
      <c r="CQ116" s="930"/>
      <c r="CR116" s="930"/>
      <c r="CS116" s="930"/>
      <c r="CT116" s="744"/>
      <c r="CV116" s="1003"/>
      <c r="CW116" s="1005" t="str">
        <f>'ANNUAL SUMMARY'!$C$13</f>
        <v>TIME OF FLIGHT</v>
      </c>
      <c r="CX116" s="1006"/>
      <c r="CY116" s="1006"/>
      <c r="CZ116" s="1006"/>
      <c r="DA116" s="1006"/>
      <c r="DB116" s="1006"/>
      <c r="DC116" s="1006"/>
      <c r="DD116" s="1006"/>
      <c r="DE116" s="1006"/>
      <c r="DF116" s="1006"/>
      <c r="DG116" s="1007"/>
      <c r="DH116" s="6"/>
      <c r="DI116" s="1011" t="str">
        <f>'ANNUAL SUMMARY'!$O$13</f>
        <v>AVERANGE TIME</v>
      </c>
      <c r="DJ116" s="1006"/>
      <c r="DK116" s="1006"/>
      <c r="DL116" s="1006"/>
      <c r="DM116" s="1006"/>
      <c r="DN116" s="1006"/>
      <c r="DO116" s="1006"/>
      <c r="DP116" s="1006"/>
      <c r="DQ116" s="1006"/>
      <c r="DR116" s="1006"/>
      <c r="DS116" s="1007"/>
      <c r="DT116" s="624"/>
      <c r="DU116" s="1012" t="s">
        <v>72</v>
      </c>
      <c r="DV116" s="1012"/>
      <c r="DW116" s="1012"/>
      <c r="DX116" s="1012"/>
      <c r="DY116" s="1012"/>
      <c r="DZ116" s="915"/>
      <c r="EA116" s="915"/>
      <c r="EB116" s="915"/>
      <c r="EC116" s="915"/>
      <c r="ED116" s="915"/>
      <c r="EE116" s="915"/>
      <c r="EF116" s="915"/>
      <c r="EG116" s="915"/>
      <c r="EH116" s="915"/>
      <c r="EI116" s="915"/>
      <c r="EJ116" s="915"/>
      <c r="EK116" s="915"/>
      <c r="EL116" s="930"/>
      <c r="EM116" s="930"/>
      <c r="EN116" s="930"/>
      <c r="EO116" s="930"/>
      <c r="EP116" s="930"/>
      <c r="EQ116" s="930"/>
      <c r="ER116" s="744"/>
      <c r="ES116" s="1003"/>
      <c r="ET116" s="1005" t="str">
        <f>'ANNUAL SUMMARY'!$C$13</f>
        <v>TIME OF FLIGHT</v>
      </c>
      <c r="EU116" s="1006"/>
      <c r="EV116" s="1006"/>
      <c r="EW116" s="1006"/>
      <c r="EX116" s="1006"/>
      <c r="EY116" s="1006"/>
      <c r="EZ116" s="1006"/>
      <c r="FA116" s="1006"/>
      <c r="FB116" s="1006"/>
      <c r="FC116" s="1006"/>
      <c r="FD116" s="1007"/>
      <c r="FE116" s="6"/>
      <c r="FF116" s="1011" t="str">
        <f>'ANNUAL SUMMARY'!$O$13</f>
        <v>AVERANGE TIME</v>
      </c>
      <c r="FG116" s="1006"/>
      <c r="FH116" s="1006"/>
      <c r="FI116" s="1006"/>
      <c r="FJ116" s="1006"/>
      <c r="FK116" s="1006"/>
      <c r="FL116" s="1006"/>
      <c r="FM116" s="1006"/>
      <c r="FN116" s="1006"/>
      <c r="FO116" s="1006"/>
      <c r="FP116" s="1007"/>
      <c r="FQ116" s="624"/>
      <c r="FR116" s="1012" t="s">
        <v>72</v>
      </c>
      <c r="FS116" s="1012"/>
      <c r="FT116" s="1012"/>
      <c r="FU116" s="1012"/>
      <c r="FV116" s="1012"/>
      <c r="FW116" s="915"/>
      <c r="FX116" s="915"/>
      <c r="FY116" s="915"/>
      <c r="FZ116" s="915"/>
      <c r="GA116" s="915"/>
      <c r="GB116" s="915"/>
      <c r="GC116" s="915"/>
      <c r="GD116" s="915"/>
      <c r="GE116" s="915"/>
      <c r="GF116" s="915"/>
      <c r="GG116" s="915"/>
      <c r="GH116" s="915"/>
      <c r="GI116" s="930"/>
      <c r="GJ116" s="930"/>
      <c r="GK116" s="930"/>
      <c r="GL116" s="930"/>
      <c r="GM116" s="930"/>
      <c r="GN116" s="930"/>
      <c r="GO116" s="744"/>
    </row>
    <row r="117" spans="1:197" ht="8.25" customHeight="1" x14ac:dyDescent="0.2">
      <c r="A117" s="1003"/>
      <c r="B117" s="1008"/>
      <c r="C117" s="1009"/>
      <c r="D117" s="1009"/>
      <c r="E117" s="1009"/>
      <c r="F117" s="1009"/>
      <c r="G117" s="1009"/>
      <c r="H117" s="1009"/>
      <c r="I117" s="1009"/>
      <c r="J117" s="1009"/>
      <c r="K117" s="1009"/>
      <c r="L117" s="1010"/>
      <c r="M117" s="14"/>
      <c r="N117" s="1008"/>
      <c r="O117" s="1009"/>
      <c r="P117" s="1009"/>
      <c r="Q117" s="1009"/>
      <c r="R117" s="1009"/>
      <c r="S117" s="1009"/>
      <c r="T117" s="1009"/>
      <c r="U117" s="1009"/>
      <c r="V117" s="1009"/>
      <c r="W117" s="1009"/>
      <c r="X117" s="1010"/>
      <c r="Y117" s="624"/>
      <c r="Z117" s="1012"/>
      <c r="AA117" s="1012"/>
      <c r="AB117" s="1012"/>
      <c r="AC117" s="1012"/>
      <c r="AD117" s="1012"/>
      <c r="AE117" s="915"/>
      <c r="AF117" s="915"/>
      <c r="AG117" s="915"/>
      <c r="AH117" s="915"/>
      <c r="AI117" s="915"/>
      <c r="AJ117" s="915"/>
      <c r="AK117" s="915"/>
      <c r="AL117" s="915"/>
      <c r="AM117" s="915"/>
      <c r="AN117" s="915"/>
      <c r="AO117" s="915"/>
      <c r="AP117" s="915"/>
      <c r="AQ117" s="930"/>
      <c r="AR117" s="930"/>
      <c r="AS117" s="930"/>
      <c r="AT117" s="930"/>
      <c r="AU117" s="930"/>
      <c r="AV117" s="930"/>
      <c r="AW117" s="744"/>
      <c r="AX117" s="1003"/>
      <c r="AY117" s="1008"/>
      <c r="AZ117" s="1009"/>
      <c r="BA117" s="1009"/>
      <c r="BB117" s="1009"/>
      <c r="BC117" s="1009"/>
      <c r="BD117" s="1009"/>
      <c r="BE117" s="1009"/>
      <c r="BF117" s="1009"/>
      <c r="BG117" s="1009"/>
      <c r="BH117" s="1009"/>
      <c r="BI117" s="1010"/>
      <c r="BJ117" s="14"/>
      <c r="BK117" s="1008"/>
      <c r="BL117" s="1009"/>
      <c r="BM117" s="1009"/>
      <c r="BN117" s="1009"/>
      <c r="BO117" s="1009"/>
      <c r="BP117" s="1009"/>
      <c r="BQ117" s="1009"/>
      <c r="BR117" s="1009"/>
      <c r="BS117" s="1009"/>
      <c r="BT117" s="1009"/>
      <c r="BU117" s="1010"/>
      <c r="BV117" s="624"/>
      <c r="BW117" s="1012"/>
      <c r="BX117" s="1012"/>
      <c r="BY117" s="1012"/>
      <c r="BZ117" s="1012"/>
      <c r="CA117" s="1012"/>
      <c r="CB117" s="915"/>
      <c r="CC117" s="915"/>
      <c r="CD117" s="915"/>
      <c r="CE117" s="915"/>
      <c r="CF117" s="915"/>
      <c r="CG117" s="915"/>
      <c r="CH117" s="915"/>
      <c r="CI117" s="915"/>
      <c r="CJ117" s="915"/>
      <c r="CK117" s="915"/>
      <c r="CL117" s="915"/>
      <c r="CM117" s="915"/>
      <c r="CN117" s="930"/>
      <c r="CO117" s="930"/>
      <c r="CP117" s="930"/>
      <c r="CQ117" s="930"/>
      <c r="CR117" s="930"/>
      <c r="CS117" s="930"/>
      <c r="CT117" s="744"/>
      <c r="CV117" s="1003"/>
      <c r="CW117" s="1008"/>
      <c r="CX117" s="1009"/>
      <c r="CY117" s="1009"/>
      <c r="CZ117" s="1009"/>
      <c r="DA117" s="1009"/>
      <c r="DB117" s="1009"/>
      <c r="DC117" s="1009"/>
      <c r="DD117" s="1009"/>
      <c r="DE117" s="1009"/>
      <c r="DF117" s="1009"/>
      <c r="DG117" s="1010"/>
      <c r="DH117" s="14"/>
      <c r="DI117" s="1008"/>
      <c r="DJ117" s="1009"/>
      <c r="DK117" s="1009"/>
      <c r="DL117" s="1009"/>
      <c r="DM117" s="1009"/>
      <c r="DN117" s="1009"/>
      <c r="DO117" s="1009"/>
      <c r="DP117" s="1009"/>
      <c r="DQ117" s="1009"/>
      <c r="DR117" s="1009"/>
      <c r="DS117" s="1010"/>
      <c r="DT117" s="624"/>
      <c r="DU117" s="1012"/>
      <c r="DV117" s="1012"/>
      <c r="DW117" s="1012"/>
      <c r="DX117" s="1012"/>
      <c r="DY117" s="1012"/>
      <c r="DZ117" s="915"/>
      <c r="EA117" s="915"/>
      <c r="EB117" s="915"/>
      <c r="EC117" s="915"/>
      <c r="ED117" s="915"/>
      <c r="EE117" s="915"/>
      <c r="EF117" s="915"/>
      <c r="EG117" s="915"/>
      <c r="EH117" s="915"/>
      <c r="EI117" s="915"/>
      <c r="EJ117" s="915"/>
      <c r="EK117" s="915"/>
      <c r="EL117" s="930"/>
      <c r="EM117" s="930"/>
      <c r="EN117" s="930"/>
      <c r="EO117" s="930"/>
      <c r="EP117" s="930"/>
      <c r="EQ117" s="930"/>
      <c r="ER117" s="744"/>
      <c r="ES117" s="1003"/>
      <c r="ET117" s="1008"/>
      <c r="EU117" s="1009"/>
      <c r="EV117" s="1009"/>
      <c r="EW117" s="1009"/>
      <c r="EX117" s="1009"/>
      <c r="EY117" s="1009"/>
      <c r="EZ117" s="1009"/>
      <c r="FA117" s="1009"/>
      <c r="FB117" s="1009"/>
      <c r="FC117" s="1009"/>
      <c r="FD117" s="1010"/>
      <c r="FE117" s="14"/>
      <c r="FF117" s="1008"/>
      <c r="FG117" s="1009"/>
      <c r="FH117" s="1009"/>
      <c r="FI117" s="1009"/>
      <c r="FJ117" s="1009"/>
      <c r="FK117" s="1009"/>
      <c r="FL117" s="1009"/>
      <c r="FM117" s="1009"/>
      <c r="FN117" s="1009"/>
      <c r="FO117" s="1009"/>
      <c r="FP117" s="1010"/>
      <c r="FQ117" s="624"/>
      <c r="FR117" s="1012"/>
      <c r="FS117" s="1012"/>
      <c r="FT117" s="1012"/>
      <c r="FU117" s="1012"/>
      <c r="FV117" s="1012"/>
      <c r="FW117" s="915"/>
      <c r="FX117" s="915"/>
      <c r="FY117" s="915"/>
      <c r="FZ117" s="915"/>
      <c r="GA117" s="915"/>
      <c r="GB117" s="915"/>
      <c r="GC117" s="915"/>
      <c r="GD117" s="915"/>
      <c r="GE117" s="915"/>
      <c r="GF117" s="915"/>
      <c r="GG117" s="915"/>
      <c r="GH117" s="915"/>
      <c r="GI117" s="930"/>
      <c r="GJ117" s="930"/>
      <c r="GK117" s="930"/>
      <c r="GL117" s="930"/>
      <c r="GM117" s="930"/>
      <c r="GN117" s="930"/>
      <c r="GO117" s="744"/>
    </row>
    <row r="118" spans="1:197" ht="8.25" customHeight="1" x14ac:dyDescent="0.2">
      <c r="A118" s="1003"/>
      <c r="B118" s="827"/>
      <c r="C118" s="828"/>
      <c r="D118" s="828"/>
      <c r="E118" s="828"/>
      <c r="F118" s="828"/>
      <c r="G118" s="828"/>
      <c r="H118" s="828"/>
      <c r="I118" s="828"/>
      <c r="J118" s="828"/>
      <c r="K118" s="828"/>
      <c r="L118" s="829"/>
      <c r="M118" s="14"/>
      <c r="N118" s="835"/>
      <c r="O118" s="836"/>
      <c r="P118" s="836"/>
      <c r="Q118" s="836"/>
      <c r="R118" s="836"/>
      <c r="S118" s="836"/>
      <c r="T118" s="836"/>
      <c r="U118" s="836"/>
      <c r="V118" s="836"/>
      <c r="W118" s="836"/>
      <c r="X118" s="837"/>
      <c r="Y118" s="624"/>
      <c r="Z118" s="913"/>
      <c r="AA118" s="914"/>
      <c r="AB118" s="914"/>
      <c r="AC118" s="914"/>
      <c r="AD118" s="914"/>
      <c r="AE118" s="915"/>
      <c r="AF118" s="915"/>
      <c r="AG118" s="915"/>
      <c r="AH118" s="915"/>
      <c r="AI118" s="915"/>
      <c r="AJ118" s="915"/>
      <c r="AK118" s="915"/>
      <c r="AL118" s="915"/>
      <c r="AM118" s="915"/>
      <c r="AN118" s="915"/>
      <c r="AO118" s="915"/>
      <c r="AP118" s="915"/>
      <c r="AQ118" s="930"/>
      <c r="AR118" s="930"/>
      <c r="AS118" s="930"/>
      <c r="AT118" s="930"/>
      <c r="AU118" s="930"/>
      <c r="AV118" s="930"/>
      <c r="AW118" s="744"/>
      <c r="AX118" s="1003"/>
      <c r="AY118" s="827"/>
      <c r="AZ118" s="828"/>
      <c r="BA118" s="828"/>
      <c r="BB118" s="828"/>
      <c r="BC118" s="828"/>
      <c r="BD118" s="828"/>
      <c r="BE118" s="828"/>
      <c r="BF118" s="828"/>
      <c r="BG118" s="828"/>
      <c r="BH118" s="828"/>
      <c r="BI118" s="829"/>
      <c r="BJ118" s="14"/>
      <c r="BK118" s="835"/>
      <c r="BL118" s="836"/>
      <c r="BM118" s="836"/>
      <c r="BN118" s="836"/>
      <c r="BO118" s="836"/>
      <c r="BP118" s="836"/>
      <c r="BQ118" s="836"/>
      <c r="BR118" s="836"/>
      <c r="BS118" s="836"/>
      <c r="BT118" s="836"/>
      <c r="BU118" s="837"/>
      <c r="BV118" s="624"/>
      <c r="BW118" s="913"/>
      <c r="BX118" s="914"/>
      <c r="BY118" s="914"/>
      <c r="BZ118" s="914"/>
      <c r="CA118" s="914"/>
      <c r="CB118" s="915"/>
      <c r="CC118" s="915"/>
      <c r="CD118" s="915"/>
      <c r="CE118" s="915"/>
      <c r="CF118" s="915"/>
      <c r="CG118" s="915"/>
      <c r="CH118" s="915"/>
      <c r="CI118" s="915"/>
      <c r="CJ118" s="915"/>
      <c r="CK118" s="915"/>
      <c r="CL118" s="915"/>
      <c r="CM118" s="915"/>
      <c r="CN118" s="930"/>
      <c r="CO118" s="930"/>
      <c r="CP118" s="930"/>
      <c r="CQ118" s="930"/>
      <c r="CR118" s="930"/>
      <c r="CS118" s="930"/>
      <c r="CT118" s="744"/>
      <c r="CV118" s="1003"/>
      <c r="CW118" s="827"/>
      <c r="CX118" s="828"/>
      <c r="CY118" s="828"/>
      <c r="CZ118" s="828"/>
      <c r="DA118" s="828"/>
      <c r="DB118" s="828"/>
      <c r="DC118" s="828"/>
      <c r="DD118" s="828"/>
      <c r="DE118" s="828"/>
      <c r="DF118" s="828"/>
      <c r="DG118" s="829"/>
      <c r="DH118" s="14"/>
      <c r="DI118" s="835"/>
      <c r="DJ118" s="836"/>
      <c r="DK118" s="836"/>
      <c r="DL118" s="836"/>
      <c r="DM118" s="836"/>
      <c r="DN118" s="836"/>
      <c r="DO118" s="836"/>
      <c r="DP118" s="836"/>
      <c r="DQ118" s="836"/>
      <c r="DR118" s="836"/>
      <c r="DS118" s="837"/>
      <c r="DT118" s="624"/>
      <c r="DU118" s="913"/>
      <c r="DV118" s="914"/>
      <c r="DW118" s="914"/>
      <c r="DX118" s="914"/>
      <c r="DY118" s="914"/>
      <c r="DZ118" s="915"/>
      <c r="EA118" s="915"/>
      <c r="EB118" s="915"/>
      <c r="EC118" s="915"/>
      <c r="ED118" s="915"/>
      <c r="EE118" s="915"/>
      <c r="EF118" s="915"/>
      <c r="EG118" s="915"/>
      <c r="EH118" s="915"/>
      <c r="EI118" s="915"/>
      <c r="EJ118" s="915"/>
      <c r="EK118" s="915"/>
      <c r="EL118" s="930"/>
      <c r="EM118" s="930"/>
      <c r="EN118" s="930"/>
      <c r="EO118" s="930"/>
      <c r="EP118" s="930"/>
      <c r="EQ118" s="930"/>
      <c r="ER118" s="744"/>
      <c r="ES118" s="1003"/>
      <c r="ET118" s="827"/>
      <c r="EU118" s="828"/>
      <c r="EV118" s="828"/>
      <c r="EW118" s="828"/>
      <c r="EX118" s="828"/>
      <c r="EY118" s="828"/>
      <c r="EZ118" s="828"/>
      <c r="FA118" s="828"/>
      <c r="FB118" s="828"/>
      <c r="FC118" s="828"/>
      <c r="FD118" s="829"/>
      <c r="FE118" s="14"/>
      <c r="FF118" s="835"/>
      <c r="FG118" s="836"/>
      <c r="FH118" s="836"/>
      <c r="FI118" s="836"/>
      <c r="FJ118" s="836"/>
      <c r="FK118" s="836"/>
      <c r="FL118" s="836"/>
      <c r="FM118" s="836"/>
      <c r="FN118" s="836"/>
      <c r="FO118" s="836"/>
      <c r="FP118" s="837"/>
      <c r="FQ118" s="624"/>
      <c r="FR118" s="913"/>
      <c r="FS118" s="914"/>
      <c r="FT118" s="914"/>
      <c r="FU118" s="914"/>
      <c r="FV118" s="914"/>
      <c r="FW118" s="915"/>
      <c r="FX118" s="915"/>
      <c r="FY118" s="915"/>
      <c r="FZ118" s="915"/>
      <c r="GA118" s="915"/>
      <c r="GB118" s="915"/>
      <c r="GC118" s="915"/>
      <c r="GD118" s="915"/>
      <c r="GE118" s="915"/>
      <c r="GF118" s="915"/>
      <c r="GG118" s="915"/>
      <c r="GH118" s="915"/>
      <c r="GI118" s="930"/>
      <c r="GJ118" s="930"/>
      <c r="GK118" s="930"/>
      <c r="GL118" s="930"/>
      <c r="GM118" s="930"/>
      <c r="GN118" s="930"/>
      <c r="GO118" s="744"/>
    </row>
    <row r="119" spans="1:197" ht="15" customHeight="1" x14ac:dyDescent="0.2">
      <c r="A119" s="1003"/>
      <c r="B119" s="830"/>
      <c r="C119" s="831"/>
      <c r="D119" s="831"/>
      <c r="E119" s="831"/>
      <c r="F119" s="831"/>
      <c r="G119" s="831"/>
      <c r="H119" s="831"/>
      <c r="I119" s="831"/>
      <c r="J119" s="831"/>
      <c r="K119" s="831"/>
      <c r="L119" s="832"/>
      <c r="M119" s="14"/>
      <c r="N119" s="1000"/>
      <c r="O119" s="1001"/>
      <c r="P119" s="1001"/>
      <c r="Q119" s="1001"/>
      <c r="R119" s="1001"/>
      <c r="S119" s="1001"/>
      <c r="T119" s="1001"/>
      <c r="U119" s="1001"/>
      <c r="V119" s="1001"/>
      <c r="W119" s="1001"/>
      <c r="X119" s="1002"/>
      <c r="Y119" s="624"/>
      <c r="Z119" s="914"/>
      <c r="AA119" s="914"/>
      <c r="AB119" s="914"/>
      <c r="AC119" s="914"/>
      <c r="AD119" s="914"/>
      <c r="AE119" s="915"/>
      <c r="AF119" s="915"/>
      <c r="AG119" s="915"/>
      <c r="AH119" s="915"/>
      <c r="AI119" s="915"/>
      <c r="AJ119" s="915"/>
      <c r="AK119" s="915"/>
      <c r="AL119" s="915"/>
      <c r="AM119" s="915"/>
      <c r="AN119" s="915"/>
      <c r="AO119" s="915"/>
      <c r="AP119" s="915"/>
      <c r="AQ119" s="930"/>
      <c r="AR119" s="930"/>
      <c r="AS119" s="930"/>
      <c r="AT119" s="930"/>
      <c r="AU119" s="930"/>
      <c r="AV119" s="930"/>
      <c r="AW119" s="744"/>
      <c r="AX119" s="1003"/>
      <c r="AY119" s="830"/>
      <c r="AZ119" s="831"/>
      <c r="BA119" s="831"/>
      <c r="BB119" s="831"/>
      <c r="BC119" s="831"/>
      <c r="BD119" s="831"/>
      <c r="BE119" s="831"/>
      <c r="BF119" s="831"/>
      <c r="BG119" s="831"/>
      <c r="BH119" s="831"/>
      <c r="BI119" s="832"/>
      <c r="BJ119" s="14"/>
      <c r="BK119" s="1000"/>
      <c r="BL119" s="1001"/>
      <c r="BM119" s="1001"/>
      <c r="BN119" s="1001"/>
      <c r="BO119" s="1001"/>
      <c r="BP119" s="1001"/>
      <c r="BQ119" s="1001"/>
      <c r="BR119" s="1001"/>
      <c r="BS119" s="1001"/>
      <c r="BT119" s="1001"/>
      <c r="BU119" s="1002"/>
      <c r="BV119" s="624"/>
      <c r="BW119" s="914"/>
      <c r="BX119" s="914"/>
      <c r="BY119" s="914"/>
      <c r="BZ119" s="914"/>
      <c r="CA119" s="914"/>
      <c r="CB119" s="915"/>
      <c r="CC119" s="915"/>
      <c r="CD119" s="915"/>
      <c r="CE119" s="915"/>
      <c r="CF119" s="915"/>
      <c r="CG119" s="915"/>
      <c r="CH119" s="915"/>
      <c r="CI119" s="915"/>
      <c r="CJ119" s="915"/>
      <c r="CK119" s="915"/>
      <c r="CL119" s="915"/>
      <c r="CM119" s="915"/>
      <c r="CN119" s="930"/>
      <c r="CO119" s="930"/>
      <c r="CP119" s="930"/>
      <c r="CQ119" s="930"/>
      <c r="CR119" s="930"/>
      <c r="CS119" s="930"/>
      <c r="CT119" s="744"/>
      <c r="CV119" s="1003"/>
      <c r="CW119" s="830"/>
      <c r="CX119" s="831"/>
      <c r="CY119" s="831"/>
      <c r="CZ119" s="831"/>
      <c r="DA119" s="831"/>
      <c r="DB119" s="831"/>
      <c r="DC119" s="831"/>
      <c r="DD119" s="831"/>
      <c r="DE119" s="831"/>
      <c r="DF119" s="831"/>
      <c r="DG119" s="832"/>
      <c r="DH119" s="14"/>
      <c r="DI119" s="1000"/>
      <c r="DJ119" s="1001"/>
      <c r="DK119" s="1001"/>
      <c r="DL119" s="1001"/>
      <c r="DM119" s="1001"/>
      <c r="DN119" s="1001"/>
      <c r="DO119" s="1001"/>
      <c r="DP119" s="1001"/>
      <c r="DQ119" s="1001"/>
      <c r="DR119" s="1001"/>
      <c r="DS119" s="1002"/>
      <c r="DT119" s="624"/>
      <c r="DU119" s="914"/>
      <c r="DV119" s="914"/>
      <c r="DW119" s="914"/>
      <c r="DX119" s="914"/>
      <c r="DY119" s="914"/>
      <c r="DZ119" s="915"/>
      <c r="EA119" s="915"/>
      <c r="EB119" s="915"/>
      <c r="EC119" s="915"/>
      <c r="ED119" s="915"/>
      <c r="EE119" s="915"/>
      <c r="EF119" s="915"/>
      <c r="EG119" s="915"/>
      <c r="EH119" s="915"/>
      <c r="EI119" s="915"/>
      <c r="EJ119" s="915"/>
      <c r="EK119" s="915"/>
      <c r="EL119" s="930"/>
      <c r="EM119" s="930"/>
      <c r="EN119" s="930"/>
      <c r="EO119" s="930"/>
      <c r="EP119" s="930"/>
      <c r="EQ119" s="930"/>
      <c r="ER119" s="744"/>
      <c r="ES119" s="1003"/>
      <c r="ET119" s="830"/>
      <c r="EU119" s="831"/>
      <c r="EV119" s="831"/>
      <c r="EW119" s="831"/>
      <c r="EX119" s="831"/>
      <c r="EY119" s="831"/>
      <c r="EZ119" s="831"/>
      <c r="FA119" s="831"/>
      <c r="FB119" s="831"/>
      <c r="FC119" s="831"/>
      <c r="FD119" s="832"/>
      <c r="FE119" s="14"/>
      <c r="FF119" s="1000"/>
      <c r="FG119" s="1001"/>
      <c r="FH119" s="1001"/>
      <c r="FI119" s="1001"/>
      <c r="FJ119" s="1001"/>
      <c r="FK119" s="1001"/>
      <c r="FL119" s="1001"/>
      <c r="FM119" s="1001"/>
      <c r="FN119" s="1001"/>
      <c r="FO119" s="1001"/>
      <c r="FP119" s="1002"/>
      <c r="FQ119" s="624"/>
      <c r="FR119" s="914"/>
      <c r="FS119" s="914"/>
      <c r="FT119" s="914"/>
      <c r="FU119" s="914"/>
      <c r="FV119" s="914"/>
      <c r="FW119" s="915"/>
      <c r="FX119" s="915"/>
      <c r="FY119" s="915"/>
      <c r="FZ119" s="915"/>
      <c r="GA119" s="915"/>
      <c r="GB119" s="915"/>
      <c r="GC119" s="915"/>
      <c r="GD119" s="915"/>
      <c r="GE119" s="915"/>
      <c r="GF119" s="915"/>
      <c r="GG119" s="915"/>
      <c r="GH119" s="915"/>
      <c r="GI119" s="930"/>
      <c r="GJ119" s="930"/>
      <c r="GK119" s="930"/>
      <c r="GL119" s="930"/>
      <c r="GM119" s="930"/>
      <c r="GN119" s="930"/>
      <c r="GO119" s="744"/>
    </row>
    <row r="120" spans="1:197" ht="15" customHeight="1" x14ac:dyDescent="0.2">
      <c r="A120" s="1003"/>
      <c r="B120" s="986" t="str">
        <f>'ANNUAL SUMMARY'!$C$18</f>
        <v>NO. FLIGHTS</v>
      </c>
      <c r="C120" s="987"/>
      <c r="D120" s="987"/>
      <c r="E120" s="987"/>
      <c r="F120" s="987"/>
      <c r="G120" s="987"/>
      <c r="H120" s="988"/>
      <c r="I120" s="980"/>
      <c r="J120" s="981"/>
      <c r="K120" s="981"/>
      <c r="L120" s="982"/>
      <c r="M120" s="637"/>
      <c r="N120" s="992" t="str">
        <f>'ANNUAL SUMMARY'!$O$18</f>
        <v>DAY</v>
      </c>
      <c r="O120" s="993"/>
      <c r="P120" s="993"/>
      <c r="Q120" s="993"/>
      <c r="R120" s="994" t="e">
        <f>SUMIF('ANNUAL SUMMARY'!$L$6,K112,'ANNUAL SUMMARY'!$T$18)+SUMIF('ANNUAL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SUMMARY'!#REF!)+SUMIF('ANNUAL SUMMARY'!#REF!,K112,'ANNUAL SUMMARY'!#REF!)+SUMIF($K$6,K112,$S$14)+SUMIF($BH$6,K112,$BP$14)+SUMIF($DF$6,K112,$DN$14)+SUMIF($FC$6,K112,$FK$14)+SUMIF($K$59,K112,$S$67)+SUMIF($BH$59,K112,$BP$67)+SUMIF($DF$59,K112,$DN$67)+SUMIF($FC$59,K112,$FK$67)</f>
        <v>#REF!</v>
      </c>
      <c r="S120" s="995"/>
      <c r="T120" s="995"/>
      <c r="U120" s="995"/>
      <c r="V120" s="995"/>
      <c r="W120" s="995"/>
      <c r="X120" s="995"/>
      <c r="Y120" s="624"/>
      <c r="Z120" s="913"/>
      <c r="AA120" s="914"/>
      <c r="AB120" s="914"/>
      <c r="AC120" s="914"/>
      <c r="AD120" s="914"/>
      <c r="AE120" s="915"/>
      <c r="AF120" s="915"/>
      <c r="AG120" s="915"/>
      <c r="AH120" s="915"/>
      <c r="AI120" s="915"/>
      <c r="AJ120" s="915"/>
      <c r="AK120" s="915"/>
      <c r="AL120" s="915"/>
      <c r="AM120" s="915"/>
      <c r="AN120" s="915"/>
      <c r="AO120" s="915"/>
      <c r="AP120" s="915"/>
      <c r="AQ120" s="930"/>
      <c r="AR120" s="930"/>
      <c r="AS120" s="930"/>
      <c r="AT120" s="930"/>
      <c r="AU120" s="930"/>
      <c r="AV120" s="930"/>
      <c r="AW120" s="744"/>
      <c r="AX120" s="1003"/>
      <c r="AY120" s="986" t="str">
        <f>'ANNUAL SUMMARY'!$C$18</f>
        <v>NO. FLIGHTS</v>
      </c>
      <c r="AZ120" s="987"/>
      <c r="BA120" s="987"/>
      <c r="BB120" s="987"/>
      <c r="BC120" s="987"/>
      <c r="BD120" s="987"/>
      <c r="BE120" s="988"/>
      <c r="BF120" s="980"/>
      <c r="BG120" s="981"/>
      <c r="BH120" s="981"/>
      <c r="BI120" s="982"/>
      <c r="BJ120" s="637"/>
      <c r="BK120" s="992" t="str">
        <f>'ANNUAL SUMMARY'!$O$18</f>
        <v>DAY</v>
      </c>
      <c r="BL120" s="993"/>
      <c r="BM120" s="993"/>
      <c r="BN120" s="993"/>
      <c r="BO120" s="994" t="e">
        <f>SUMIF('ANNUAL SUMMARY'!$L$6,BH112,'ANNUAL SUMMARY'!$T$18)+SUMIF('ANNUAL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SUMMARY'!#REF!)+SUMIF('ANNUAL SUMMARY'!#REF!,BH112,'ANNUAL SUMMARY'!#REF!)+SUMIF($K$6,BH112,$S$14)+SUMIF($BH$6,BH112,$BP$14)+SUMIF($DF$6,BH112,$DN$14)+SUMIF($FC$6,BH112,$FK$14)+SUMIF($K$59,BH112,$S$67)+SUMIF($BH$59,BH112,$BP$67)+SUMIF($DF$59,BH112,$DN$67)+SUMIF($FC$59,BH112,$FK$67)</f>
        <v>#REF!</v>
      </c>
      <c r="BP120" s="995"/>
      <c r="BQ120" s="995"/>
      <c r="BR120" s="995"/>
      <c r="BS120" s="995"/>
      <c r="BT120" s="995"/>
      <c r="BU120" s="995"/>
      <c r="BV120" s="624"/>
      <c r="BW120" s="913"/>
      <c r="BX120" s="914"/>
      <c r="BY120" s="914"/>
      <c r="BZ120" s="914"/>
      <c r="CA120" s="914"/>
      <c r="CB120" s="915"/>
      <c r="CC120" s="915"/>
      <c r="CD120" s="915"/>
      <c r="CE120" s="915"/>
      <c r="CF120" s="915"/>
      <c r="CG120" s="915"/>
      <c r="CH120" s="915"/>
      <c r="CI120" s="915"/>
      <c r="CJ120" s="915"/>
      <c r="CK120" s="915"/>
      <c r="CL120" s="915"/>
      <c r="CM120" s="915"/>
      <c r="CN120" s="930"/>
      <c r="CO120" s="930"/>
      <c r="CP120" s="930"/>
      <c r="CQ120" s="930"/>
      <c r="CR120" s="930"/>
      <c r="CS120" s="930"/>
      <c r="CT120" s="744"/>
      <c r="CV120" s="1003"/>
      <c r="CW120" s="986" t="str">
        <f>'ANNUAL SUMMARY'!$C$18</f>
        <v>NO. FLIGHTS</v>
      </c>
      <c r="CX120" s="987"/>
      <c r="CY120" s="987"/>
      <c r="CZ120" s="987"/>
      <c r="DA120" s="987"/>
      <c r="DB120" s="987"/>
      <c r="DC120" s="988"/>
      <c r="DD120" s="980"/>
      <c r="DE120" s="981"/>
      <c r="DF120" s="981"/>
      <c r="DG120" s="982"/>
      <c r="DH120" s="637"/>
      <c r="DI120" s="992" t="str">
        <f>'ANNUAL SUMMARY'!$O$18</f>
        <v>DAY</v>
      </c>
      <c r="DJ120" s="993"/>
      <c r="DK120" s="993"/>
      <c r="DL120" s="993"/>
      <c r="DM120" s="994" t="e">
        <f>SUMIF('ANNUAL SUMMARY'!$L$6,DF112,'ANNUAL SUMMARY'!$T$18)+SUMIF('ANNUAL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SUMMARY'!#REF!)+SUMIF('ANNUAL SUMMARY'!#REF!,DF112,'ANNUAL SUMMARY'!#REF!)+SUMIF($K$6,DF112,$S$14)+SUMIF($BH$6,DF112,$BP$14)+SUMIF($DF$6,DF112,$DN$14)+SUMIF($FC$6,DF112,$FK$14)+SUMIF($K$59,DF112,$S$67)+SUMIF($BH$59,DF112,$BP$67)+SUMIF($DF$59,DF112,$DN$67)+SUMIF($FC$59,DF112,$FK$67)</f>
        <v>#REF!</v>
      </c>
      <c r="DN120" s="995"/>
      <c r="DO120" s="995"/>
      <c r="DP120" s="995"/>
      <c r="DQ120" s="995"/>
      <c r="DR120" s="995"/>
      <c r="DS120" s="995"/>
      <c r="DT120" s="624"/>
      <c r="DU120" s="913"/>
      <c r="DV120" s="914"/>
      <c r="DW120" s="914"/>
      <c r="DX120" s="914"/>
      <c r="DY120" s="914"/>
      <c r="DZ120" s="915"/>
      <c r="EA120" s="915"/>
      <c r="EB120" s="915"/>
      <c r="EC120" s="915"/>
      <c r="ED120" s="915"/>
      <c r="EE120" s="915"/>
      <c r="EF120" s="915"/>
      <c r="EG120" s="915"/>
      <c r="EH120" s="915"/>
      <c r="EI120" s="915"/>
      <c r="EJ120" s="915"/>
      <c r="EK120" s="915"/>
      <c r="EL120" s="930"/>
      <c r="EM120" s="930"/>
      <c r="EN120" s="930"/>
      <c r="EO120" s="930"/>
      <c r="EP120" s="930"/>
      <c r="EQ120" s="930"/>
      <c r="ER120" s="744"/>
      <c r="ES120" s="1003"/>
      <c r="ET120" s="986" t="str">
        <f>'ANNUAL SUMMARY'!$C$18</f>
        <v>NO. FLIGHTS</v>
      </c>
      <c r="EU120" s="987"/>
      <c r="EV120" s="987"/>
      <c r="EW120" s="987"/>
      <c r="EX120" s="987"/>
      <c r="EY120" s="987"/>
      <c r="EZ120" s="988"/>
      <c r="FA120" s="980"/>
      <c r="FB120" s="981"/>
      <c r="FC120" s="981"/>
      <c r="FD120" s="982"/>
      <c r="FE120" s="637"/>
      <c r="FF120" s="992" t="str">
        <f>'ANNUAL SUMMARY'!$O$18</f>
        <v>DAY</v>
      </c>
      <c r="FG120" s="993"/>
      <c r="FH120" s="993"/>
      <c r="FI120" s="993"/>
      <c r="FJ120" s="994" t="e">
        <f>SUMIF('ANNUAL SUMMARY'!$L$6,FC112,'ANNUAL SUMMARY'!$T$18)+SUMIF('ANNUAL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SUMMARY'!#REF!)+SUMIF('ANNUAL SUMMARY'!#REF!,FC112,'ANNUAL SUMMARY'!#REF!)+SUMIF($K$6,FC112,$S$14)+SUMIF($BH$6,FC112,$BP$14)+SUMIF($DF$6,FC112,$DN$14)+SUMIF($FC$6,FC112,$FK$14)+SUMIF($K$59,FC112,$S$67)+SUMIF($BH$59,FC112,$BP$67)+SUMIF($DF$59,FC112,$DN$67)+SUMIF($FC$59,FC112,$FK$67)</f>
        <v>#REF!</v>
      </c>
      <c r="FK120" s="995"/>
      <c r="FL120" s="995"/>
      <c r="FM120" s="995"/>
      <c r="FN120" s="995"/>
      <c r="FO120" s="995"/>
      <c r="FP120" s="995"/>
      <c r="FQ120" s="624"/>
      <c r="FR120" s="913"/>
      <c r="FS120" s="914"/>
      <c r="FT120" s="914"/>
      <c r="FU120" s="914"/>
      <c r="FV120" s="914"/>
      <c r="FW120" s="915"/>
      <c r="FX120" s="915"/>
      <c r="FY120" s="915"/>
      <c r="FZ120" s="915"/>
      <c r="GA120" s="915"/>
      <c r="GB120" s="915"/>
      <c r="GC120" s="915"/>
      <c r="GD120" s="915"/>
      <c r="GE120" s="915"/>
      <c r="GF120" s="915"/>
      <c r="GG120" s="915"/>
      <c r="GH120" s="915"/>
      <c r="GI120" s="930"/>
      <c r="GJ120" s="930"/>
      <c r="GK120" s="930"/>
      <c r="GL120" s="930"/>
      <c r="GM120" s="930"/>
      <c r="GN120" s="930"/>
      <c r="GO120" s="744"/>
    </row>
    <row r="121" spans="1:197" ht="3" customHeight="1" x14ac:dyDescent="0.25">
      <c r="A121" s="1003"/>
      <c r="B121" s="989"/>
      <c r="C121" s="990"/>
      <c r="D121" s="990"/>
      <c r="E121" s="990"/>
      <c r="F121" s="990"/>
      <c r="G121" s="990"/>
      <c r="H121" s="991"/>
      <c r="I121" s="983"/>
      <c r="J121" s="984"/>
      <c r="K121" s="984"/>
      <c r="L121" s="985"/>
      <c r="M121" s="637"/>
      <c r="N121" s="708"/>
      <c r="O121" s="708"/>
      <c r="P121" s="708"/>
      <c r="Q121" s="708"/>
      <c r="R121" s="708"/>
      <c r="S121" s="708"/>
      <c r="T121" s="708"/>
      <c r="U121" s="708"/>
      <c r="V121" s="708"/>
      <c r="W121" s="708"/>
      <c r="X121" s="708"/>
      <c r="Y121" s="624"/>
      <c r="Z121" s="914"/>
      <c r="AA121" s="914"/>
      <c r="AB121" s="914"/>
      <c r="AC121" s="914"/>
      <c r="AD121" s="914"/>
      <c r="AE121" s="915"/>
      <c r="AF121" s="915"/>
      <c r="AG121" s="915"/>
      <c r="AH121" s="915"/>
      <c r="AI121" s="915"/>
      <c r="AJ121" s="915"/>
      <c r="AK121" s="915"/>
      <c r="AL121" s="915"/>
      <c r="AM121" s="915"/>
      <c r="AN121" s="915"/>
      <c r="AO121" s="915"/>
      <c r="AP121" s="915"/>
      <c r="AQ121" s="930"/>
      <c r="AR121" s="930"/>
      <c r="AS121" s="930"/>
      <c r="AT121" s="930"/>
      <c r="AU121" s="930"/>
      <c r="AV121" s="930"/>
      <c r="AW121" s="744"/>
      <c r="AX121" s="1003"/>
      <c r="AY121" s="989"/>
      <c r="AZ121" s="990"/>
      <c r="BA121" s="990"/>
      <c r="BB121" s="990"/>
      <c r="BC121" s="990"/>
      <c r="BD121" s="990"/>
      <c r="BE121" s="991"/>
      <c r="BF121" s="983"/>
      <c r="BG121" s="984"/>
      <c r="BH121" s="984"/>
      <c r="BI121" s="985"/>
      <c r="BJ121" s="637"/>
      <c r="BK121" s="708"/>
      <c r="BL121" s="708"/>
      <c r="BM121" s="708"/>
      <c r="BN121" s="708"/>
      <c r="BO121" s="708"/>
      <c r="BP121" s="708"/>
      <c r="BQ121" s="708"/>
      <c r="BR121" s="708"/>
      <c r="BS121" s="708"/>
      <c r="BT121" s="708"/>
      <c r="BU121" s="708"/>
      <c r="BV121" s="624"/>
      <c r="BW121" s="914"/>
      <c r="BX121" s="914"/>
      <c r="BY121" s="914"/>
      <c r="BZ121" s="914"/>
      <c r="CA121" s="914"/>
      <c r="CB121" s="915"/>
      <c r="CC121" s="915"/>
      <c r="CD121" s="915"/>
      <c r="CE121" s="915"/>
      <c r="CF121" s="915"/>
      <c r="CG121" s="915"/>
      <c r="CH121" s="915"/>
      <c r="CI121" s="915"/>
      <c r="CJ121" s="915"/>
      <c r="CK121" s="915"/>
      <c r="CL121" s="915"/>
      <c r="CM121" s="915"/>
      <c r="CN121" s="930"/>
      <c r="CO121" s="930"/>
      <c r="CP121" s="930"/>
      <c r="CQ121" s="930"/>
      <c r="CR121" s="930"/>
      <c r="CS121" s="930"/>
      <c r="CT121" s="744"/>
      <c r="CV121" s="1003"/>
      <c r="CW121" s="989"/>
      <c r="CX121" s="990"/>
      <c r="CY121" s="990"/>
      <c r="CZ121" s="990"/>
      <c r="DA121" s="990"/>
      <c r="DB121" s="990"/>
      <c r="DC121" s="991"/>
      <c r="DD121" s="983"/>
      <c r="DE121" s="984"/>
      <c r="DF121" s="984"/>
      <c r="DG121" s="985"/>
      <c r="DH121" s="637"/>
      <c r="DI121" s="708"/>
      <c r="DJ121" s="708"/>
      <c r="DK121" s="708"/>
      <c r="DL121" s="708"/>
      <c r="DM121" s="708"/>
      <c r="DN121" s="708"/>
      <c r="DO121" s="708"/>
      <c r="DP121" s="708"/>
      <c r="DQ121" s="708"/>
      <c r="DR121" s="708"/>
      <c r="DS121" s="708"/>
      <c r="DT121" s="624"/>
      <c r="DU121" s="914"/>
      <c r="DV121" s="914"/>
      <c r="DW121" s="914"/>
      <c r="DX121" s="914"/>
      <c r="DY121" s="914"/>
      <c r="DZ121" s="915"/>
      <c r="EA121" s="915"/>
      <c r="EB121" s="915"/>
      <c r="EC121" s="915"/>
      <c r="ED121" s="915"/>
      <c r="EE121" s="915"/>
      <c r="EF121" s="915"/>
      <c r="EG121" s="915"/>
      <c r="EH121" s="915"/>
      <c r="EI121" s="915"/>
      <c r="EJ121" s="915"/>
      <c r="EK121" s="915"/>
      <c r="EL121" s="930"/>
      <c r="EM121" s="930"/>
      <c r="EN121" s="930"/>
      <c r="EO121" s="930"/>
      <c r="EP121" s="930"/>
      <c r="EQ121" s="930"/>
      <c r="ER121" s="744"/>
      <c r="ES121" s="1003"/>
      <c r="ET121" s="989"/>
      <c r="EU121" s="990"/>
      <c r="EV121" s="990"/>
      <c r="EW121" s="990"/>
      <c r="EX121" s="990"/>
      <c r="EY121" s="990"/>
      <c r="EZ121" s="991"/>
      <c r="FA121" s="983"/>
      <c r="FB121" s="984"/>
      <c r="FC121" s="984"/>
      <c r="FD121" s="985"/>
      <c r="FE121" s="637"/>
      <c r="FF121" s="708"/>
      <c r="FG121" s="708"/>
      <c r="FH121" s="708"/>
      <c r="FI121" s="708"/>
      <c r="FJ121" s="708"/>
      <c r="FK121" s="708"/>
      <c r="FL121" s="708"/>
      <c r="FM121" s="708"/>
      <c r="FN121" s="708"/>
      <c r="FO121" s="708"/>
      <c r="FP121" s="708"/>
      <c r="FQ121" s="624"/>
      <c r="FR121" s="914"/>
      <c r="FS121" s="914"/>
      <c r="FT121" s="914"/>
      <c r="FU121" s="914"/>
      <c r="FV121" s="914"/>
      <c r="FW121" s="915"/>
      <c r="FX121" s="915"/>
      <c r="FY121" s="915"/>
      <c r="FZ121" s="915"/>
      <c r="GA121" s="915"/>
      <c r="GB121" s="915"/>
      <c r="GC121" s="915"/>
      <c r="GD121" s="915"/>
      <c r="GE121" s="915"/>
      <c r="GF121" s="915"/>
      <c r="GG121" s="915"/>
      <c r="GH121" s="915"/>
      <c r="GI121" s="930"/>
      <c r="GJ121" s="930"/>
      <c r="GK121" s="930"/>
      <c r="GL121" s="930"/>
      <c r="GM121" s="930"/>
      <c r="GN121" s="930"/>
      <c r="GO121" s="744"/>
    </row>
    <row r="122" spans="1:197" ht="2.25" customHeight="1" x14ac:dyDescent="0.25">
      <c r="A122" s="1003"/>
      <c r="B122" s="12"/>
      <c r="C122" s="12"/>
      <c r="D122" s="12"/>
      <c r="E122" s="12"/>
      <c r="F122" s="12"/>
      <c r="G122" s="12"/>
      <c r="H122" s="12"/>
      <c r="I122" s="12"/>
      <c r="J122" s="12"/>
      <c r="K122" s="12"/>
      <c r="L122" s="12"/>
      <c r="M122" s="15"/>
      <c r="N122" s="979" t="str">
        <f>'ANNUAL SUMMARY'!$O$20</f>
        <v>NIGHT</v>
      </c>
      <c r="O122" s="968"/>
      <c r="P122" s="968"/>
      <c r="Q122" s="968"/>
      <c r="R122" s="996"/>
      <c r="S122" s="998"/>
      <c r="T122" s="974"/>
      <c r="U122" s="974"/>
      <c r="V122" s="974"/>
      <c r="W122" s="974"/>
      <c r="X122" s="975"/>
      <c r="Y122" s="624"/>
      <c r="Z122" s="913"/>
      <c r="AA122" s="914"/>
      <c r="AB122" s="914"/>
      <c r="AC122" s="914"/>
      <c r="AD122" s="914"/>
      <c r="AE122" s="915"/>
      <c r="AF122" s="915"/>
      <c r="AG122" s="915"/>
      <c r="AH122" s="915"/>
      <c r="AI122" s="915"/>
      <c r="AJ122" s="915"/>
      <c r="AK122" s="915"/>
      <c r="AL122" s="915"/>
      <c r="AM122" s="915"/>
      <c r="AN122" s="915"/>
      <c r="AO122" s="915"/>
      <c r="AP122" s="915"/>
      <c r="AQ122" s="930"/>
      <c r="AR122" s="930"/>
      <c r="AS122" s="930"/>
      <c r="AT122" s="930"/>
      <c r="AU122" s="930"/>
      <c r="AV122" s="930"/>
      <c r="AW122" s="744"/>
      <c r="AX122" s="1003"/>
      <c r="AY122" s="12"/>
      <c r="AZ122" s="12"/>
      <c r="BA122" s="12"/>
      <c r="BB122" s="12"/>
      <c r="BC122" s="12"/>
      <c r="BD122" s="12"/>
      <c r="BE122" s="12"/>
      <c r="BF122" s="12"/>
      <c r="BG122" s="12"/>
      <c r="BH122" s="12"/>
      <c r="BI122" s="12"/>
      <c r="BJ122" s="15"/>
      <c r="BK122" s="979" t="str">
        <f>'ANNUAL SUMMARY'!$O$20</f>
        <v>NIGHT</v>
      </c>
      <c r="BL122" s="968"/>
      <c r="BM122" s="968"/>
      <c r="BN122" s="968"/>
      <c r="BO122" s="996"/>
      <c r="BP122" s="998"/>
      <c r="BQ122" s="974"/>
      <c r="BR122" s="974"/>
      <c r="BS122" s="974"/>
      <c r="BT122" s="974"/>
      <c r="BU122" s="975"/>
      <c r="BV122" s="624"/>
      <c r="BW122" s="913"/>
      <c r="BX122" s="914"/>
      <c r="BY122" s="914"/>
      <c r="BZ122" s="914"/>
      <c r="CA122" s="914"/>
      <c r="CB122" s="915"/>
      <c r="CC122" s="915"/>
      <c r="CD122" s="915"/>
      <c r="CE122" s="915"/>
      <c r="CF122" s="915"/>
      <c r="CG122" s="915"/>
      <c r="CH122" s="915"/>
      <c r="CI122" s="915"/>
      <c r="CJ122" s="915"/>
      <c r="CK122" s="915"/>
      <c r="CL122" s="915"/>
      <c r="CM122" s="915"/>
      <c r="CN122" s="930"/>
      <c r="CO122" s="930"/>
      <c r="CP122" s="930"/>
      <c r="CQ122" s="930"/>
      <c r="CR122" s="930"/>
      <c r="CS122" s="930"/>
      <c r="CT122" s="744"/>
      <c r="CV122" s="1003"/>
      <c r="CW122" s="12"/>
      <c r="CX122" s="12"/>
      <c r="CY122" s="12"/>
      <c r="CZ122" s="12"/>
      <c r="DA122" s="12"/>
      <c r="DB122" s="12"/>
      <c r="DC122" s="12"/>
      <c r="DD122" s="12"/>
      <c r="DE122" s="12"/>
      <c r="DF122" s="12"/>
      <c r="DG122" s="12"/>
      <c r="DH122" s="15"/>
      <c r="DI122" s="979" t="str">
        <f>'ANNUAL SUMMARY'!$O$20</f>
        <v>NIGHT</v>
      </c>
      <c r="DJ122" s="968"/>
      <c r="DK122" s="968"/>
      <c r="DL122" s="968"/>
      <c r="DM122" s="996"/>
      <c r="DN122" s="998"/>
      <c r="DO122" s="974"/>
      <c r="DP122" s="974"/>
      <c r="DQ122" s="974"/>
      <c r="DR122" s="974"/>
      <c r="DS122" s="975"/>
      <c r="DT122" s="624"/>
      <c r="DU122" s="913"/>
      <c r="DV122" s="914"/>
      <c r="DW122" s="914"/>
      <c r="DX122" s="914"/>
      <c r="DY122" s="914"/>
      <c r="DZ122" s="915"/>
      <c r="EA122" s="915"/>
      <c r="EB122" s="915"/>
      <c r="EC122" s="915"/>
      <c r="ED122" s="915"/>
      <c r="EE122" s="915"/>
      <c r="EF122" s="915"/>
      <c r="EG122" s="915"/>
      <c r="EH122" s="915"/>
      <c r="EI122" s="915"/>
      <c r="EJ122" s="915"/>
      <c r="EK122" s="915"/>
      <c r="EL122" s="930"/>
      <c r="EM122" s="930"/>
      <c r="EN122" s="930"/>
      <c r="EO122" s="930"/>
      <c r="EP122" s="930"/>
      <c r="EQ122" s="930"/>
      <c r="ER122" s="744"/>
      <c r="ES122" s="1003"/>
      <c r="ET122" s="12"/>
      <c r="EU122" s="12"/>
      <c r="EV122" s="12"/>
      <c r="EW122" s="12"/>
      <c r="EX122" s="12"/>
      <c r="EY122" s="12"/>
      <c r="EZ122" s="12"/>
      <c r="FA122" s="12"/>
      <c r="FB122" s="12"/>
      <c r="FC122" s="12"/>
      <c r="FD122" s="12"/>
      <c r="FE122" s="15"/>
      <c r="FF122" s="979" t="str">
        <f>'ANNUAL SUMMARY'!$O$20</f>
        <v>NIGHT</v>
      </c>
      <c r="FG122" s="968"/>
      <c r="FH122" s="968"/>
      <c r="FI122" s="968"/>
      <c r="FJ122" s="996"/>
      <c r="FK122" s="998"/>
      <c r="FL122" s="974"/>
      <c r="FM122" s="974"/>
      <c r="FN122" s="974"/>
      <c r="FO122" s="974"/>
      <c r="FP122" s="975"/>
      <c r="FQ122" s="624"/>
      <c r="FR122" s="913"/>
      <c r="FS122" s="914"/>
      <c r="FT122" s="914"/>
      <c r="FU122" s="914"/>
      <c r="FV122" s="914"/>
      <c r="FW122" s="915"/>
      <c r="FX122" s="915"/>
      <c r="FY122" s="915"/>
      <c r="FZ122" s="915"/>
      <c r="GA122" s="915"/>
      <c r="GB122" s="915"/>
      <c r="GC122" s="915"/>
      <c r="GD122" s="915"/>
      <c r="GE122" s="915"/>
      <c r="GF122" s="915"/>
      <c r="GG122" s="915"/>
      <c r="GH122" s="915"/>
      <c r="GI122" s="930"/>
      <c r="GJ122" s="930"/>
      <c r="GK122" s="930"/>
      <c r="GL122" s="930"/>
      <c r="GM122" s="930"/>
      <c r="GN122" s="930"/>
      <c r="GO122" s="744"/>
    </row>
    <row r="123" spans="1:197" ht="11.25" customHeight="1" x14ac:dyDescent="0.2">
      <c r="A123" s="1003"/>
      <c r="B123" s="979" t="str">
        <f>'ANNUAL SUMMARY'!$C$21</f>
        <v>SOLO</v>
      </c>
      <c r="C123" s="968"/>
      <c r="D123" s="968"/>
      <c r="E123" s="968"/>
      <c r="F123" s="971"/>
      <c r="G123" s="973"/>
      <c r="H123" s="974"/>
      <c r="I123" s="974"/>
      <c r="J123" s="974"/>
      <c r="K123" s="974"/>
      <c r="L123" s="975"/>
      <c r="M123" s="785"/>
      <c r="N123" s="997"/>
      <c r="O123" s="993"/>
      <c r="P123" s="993"/>
      <c r="Q123" s="993"/>
      <c r="R123" s="994"/>
      <c r="S123" s="999"/>
      <c r="T123" s="977"/>
      <c r="U123" s="977"/>
      <c r="V123" s="977"/>
      <c r="W123" s="977"/>
      <c r="X123" s="978"/>
      <c r="Y123" s="624"/>
      <c r="Z123" s="914"/>
      <c r="AA123" s="914"/>
      <c r="AB123" s="914"/>
      <c r="AC123" s="914"/>
      <c r="AD123" s="914"/>
      <c r="AE123" s="915"/>
      <c r="AF123" s="915"/>
      <c r="AG123" s="915"/>
      <c r="AH123" s="915"/>
      <c r="AI123" s="915"/>
      <c r="AJ123" s="915"/>
      <c r="AK123" s="915"/>
      <c r="AL123" s="915"/>
      <c r="AM123" s="915"/>
      <c r="AN123" s="915"/>
      <c r="AO123" s="915"/>
      <c r="AP123" s="915"/>
      <c r="AQ123" s="930"/>
      <c r="AR123" s="930"/>
      <c r="AS123" s="930"/>
      <c r="AT123" s="930"/>
      <c r="AU123" s="930"/>
      <c r="AV123" s="930"/>
      <c r="AW123" s="744"/>
      <c r="AX123" s="1003"/>
      <c r="AY123" s="979" t="str">
        <f>'ANNUAL SUMMARY'!$C$21</f>
        <v>SOLO</v>
      </c>
      <c r="AZ123" s="968"/>
      <c r="BA123" s="968"/>
      <c r="BB123" s="968"/>
      <c r="BC123" s="971"/>
      <c r="BD123" s="973"/>
      <c r="BE123" s="974"/>
      <c r="BF123" s="974"/>
      <c r="BG123" s="974"/>
      <c r="BH123" s="974"/>
      <c r="BI123" s="975"/>
      <c r="BJ123" s="785"/>
      <c r="BK123" s="997"/>
      <c r="BL123" s="993"/>
      <c r="BM123" s="993"/>
      <c r="BN123" s="993"/>
      <c r="BO123" s="994"/>
      <c r="BP123" s="999"/>
      <c r="BQ123" s="977"/>
      <c r="BR123" s="977"/>
      <c r="BS123" s="977"/>
      <c r="BT123" s="977"/>
      <c r="BU123" s="978"/>
      <c r="BV123" s="624"/>
      <c r="BW123" s="914"/>
      <c r="BX123" s="914"/>
      <c r="BY123" s="914"/>
      <c r="BZ123" s="914"/>
      <c r="CA123" s="914"/>
      <c r="CB123" s="915"/>
      <c r="CC123" s="915"/>
      <c r="CD123" s="915"/>
      <c r="CE123" s="915"/>
      <c r="CF123" s="915"/>
      <c r="CG123" s="915"/>
      <c r="CH123" s="915"/>
      <c r="CI123" s="915"/>
      <c r="CJ123" s="915"/>
      <c r="CK123" s="915"/>
      <c r="CL123" s="915"/>
      <c r="CM123" s="915"/>
      <c r="CN123" s="930"/>
      <c r="CO123" s="930"/>
      <c r="CP123" s="930"/>
      <c r="CQ123" s="930"/>
      <c r="CR123" s="930"/>
      <c r="CS123" s="930"/>
      <c r="CT123" s="744"/>
      <c r="CV123" s="1003"/>
      <c r="CW123" s="979" t="str">
        <f>'ANNUAL SUMMARY'!$C$21</f>
        <v>SOLO</v>
      </c>
      <c r="CX123" s="968"/>
      <c r="CY123" s="968"/>
      <c r="CZ123" s="968"/>
      <c r="DA123" s="971"/>
      <c r="DB123" s="973"/>
      <c r="DC123" s="974"/>
      <c r="DD123" s="974"/>
      <c r="DE123" s="974"/>
      <c r="DF123" s="974"/>
      <c r="DG123" s="975"/>
      <c r="DH123" s="785"/>
      <c r="DI123" s="997"/>
      <c r="DJ123" s="993"/>
      <c r="DK123" s="993"/>
      <c r="DL123" s="993"/>
      <c r="DM123" s="994"/>
      <c r="DN123" s="999"/>
      <c r="DO123" s="977"/>
      <c r="DP123" s="977"/>
      <c r="DQ123" s="977"/>
      <c r="DR123" s="977"/>
      <c r="DS123" s="978"/>
      <c r="DT123" s="624"/>
      <c r="DU123" s="914"/>
      <c r="DV123" s="914"/>
      <c r="DW123" s="914"/>
      <c r="DX123" s="914"/>
      <c r="DY123" s="914"/>
      <c r="DZ123" s="915"/>
      <c r="EA123" s="915"/>
      <c r="EB123" s="915"/>
      <c r="EC123" s="915"/>
      <c r="ED123" s="915"/>
      <c r="EE123" s="915"/>
      <c r="EF123" s="915"/>
      <c r="EG123" s="915"/>
      <c r="EH123" s="915"/>
      <c r="EI123" s="915"/>
      <c r="EJ123" s="915"/>
      <c r="EK123" s="915"/>
      <c r="EL123" s="930"/>
      <c r="EM123" s="930"/>
      <c r="EN123" s="930"/>
      <c r="EO123" s="930"/>
      <c r="EP123" s="930"/>
      <c r="EQ123" s="930"/>
      <c r="ER123" s="744"/>
      <c r="ES123" s="1003"/>
      <c r="ET123" s="979" t="str">
        <f>'ANNUAL SUMMARY'!$C$21</f>
        <v>SOLO</v>
      </c>
      <c r="EU123" s="968"/>
      <c r="EV123" s="968"/>
      <c r="EW123" s="968"/>
      <c r="EX123" s="971"/>
      <c r="EY123" s="973"/>
      <c r="EZ123" s="974"/>
      <c r="FA123" s="974"/>
      <c r="FB123" s="974"/>
      <c r="FC123" s="974"/>
      <c r="FD123" s="975"/>
      <c r="FE123" s="785"/>
      <c r="FF123" s="997"/>
      <c r="FG123" s="993"/>
      <c r="FH123" s="993"/>
      <c r="FI123" s="993"/>
      <c r="FJ123" s="994"/>
      <c r="FK123" s="999"/>
      <c r="FL123" s="977"/>
      <c r="FM123" s="977"/>
      <c r="FN123" s="977"/>
      <c r="FO123" s="977"/>
      <c r="FP123" s="978"/>
      <c r="FQ123" s="624"/>
      <c r="FR123" s="914"/>
      <c r="FS123" s="914"/>
      <c r="FT123" s="914"/>
      <c r="FU123" s="914"/>
      <c r="FV123" s="914"/>
      <c r="FW123" s="915"/>
      <c r="FX123" s="915"/>
      <c r="FY123" s="915"/>
      <c r="FZ123" s="915"/>
      <c r="GA123" s="915"/>
      <c r="GB123" s="915"/>
      <c r="GC123" s="915"/>
      <c r="GD123" s="915"/>
      <c r="GE123" s="915"/>
      <c r="GF123" s="915"/>
      <c r="GG123" s="915"/>
      <c r="GH123" s="915"/>
      <c r="GI123" s="930"/>
      <c r="GJ123" s="930"/>
      <c r="GK123" s="930"/>
      <c r="GL123" s="930"/>
      <c r="GM123" s="930"/>
      <c r="GN123" s="930"/>
      <c r="GO123" s="744"/>
    </row>
    <row r="124" spans="1:197" ht="13.5" customHeight="1" x14ac:dyDescent="0.2">
      <c r="A124" s="1003"/>
      <c r="B124" s="969"/>
      <c r="C124" s="970"/>
      <c r="D124" s="970"/>
      <c r="E124" s="970"/>
      <c r="F124" s="972"/>
      <c r="G124" s="976"/>
      <c r="H124" s="977"/>
      <c r="I124" s="977"/>
      <c r="J124" s="977"/>
      <c r="K124" s="977"/>
      <c r="L124" s="978"/>
      <c r="M124" s="785"/>
      <c r="N124" s="979" t="str">
        <f>'ANNUAL SUMMARY'!$O$22</f>
        <v>IFR</v>
      </c>
      <c r="O124" s="968"/>
      <c r="P124" s="968"/>
      <c r="Q124" s="968"/>
      <c r="R124" s="996"/>
      <c r="S124" s="973"/>
      <c r="T124" s="974"/>
      <c r="U124" s="974"/>
      <c r="V124" s="974"/>
      <c r="W124" s="974"/>
      <c r="X124" s="975"/>
      <c r="Y124" s="624"/>
      <c r="Z124" s="913"/>
      <c r="AA124" s="914"/>
      <c r="AB124" s="914"/>
      <c r="AC124" s="914"/>
      <c r="AD124" s="914"/>
      <c r="AE124" s="915"/>
      <c r="AF124" s="915"/>
      <c r="AG124" s="915"/>
      <c r="AH124" s="915"/>
      <c r="AI124" s="915"/>
      <c r="AJ124" s="915"/>
      <c r="AK124" s="915"/>
      <c r="AL124" s="915"/>
      <c r="AM124" s="915"/>
      <c r="AN124" s="915"/>
      <c r="AO124" s="915"/>
      <c r="AP124" s="915"/>
      <c r="AQ124" s="930"/>
      <c r="AR124" s="930"/>
      <c r="AS124" s="930"/>
      <c r="AT124" s="930"/>
      <c r="AU124" s="930"/>
      <c r="AV124" s="930"/>
      <c r="AW124" s="744"/>
      <c r="AX124" s="1003"/>
      <c r="AY124" s="969"/>
      <c r="AZ124" s="970"/>
      <c r="BA124" s="970"/>
      <c r="BB124" s="970"/>
      <c r="BC124" s="972"/>
      <c r="BD124" s="976"/>
      <c r="BE124" s="977"/>
      <c r="BF124" s="977"/>
      <c r="BG124" s="977"/>
      <c r="BH124" s="977"/>
      <c r="BI124" s="978"/>
      <c r="BJ124" s="785"/>
      <c r="BK124" s="979" t="str">
        <f>'ANNUAL SUMMARY'!$O$22</f>
        <v>IFR</v>
      </c>
      <c r="BL124" s="968"/>
      <c r="BM124" s="968"/>
      <c r="BN124" s="968"/>
      <c r="BO124" s="996"/>
      <c r="BP124" s="973"/>
      <c r="BQ124" s="974"/>
      <c r="BR124" s="974"/>
      <c r="BS124" s="974"/>
      <c r="BT124" s="974"/>
      <c r="BU124" s="975"/>
      <c r="BV124" s="624"/>
      <c r="BW124" s="913"/>
      <c r="BX124" s="914"/>
      <c r="BY124" s="914"/>
      <c r="BZ124" s="914"/>
      <c r="CA124" s="914"/>
      <c r="CB124" s="915"/>
      <c r="CC124" s="915"/>
      <c r="CD124" s="915"/>
      <c r="CE124" s="915"/>
      <c r="CF124" s="915"/>
      <c r="CG124" s="915"/>
      <c r="CH124" s="915"/>
      <c r="CI124" s="915"/>
      <c r="CJ124" s="915"/>
      <c r="CK124" s="915"/>
      <c r="CL124" s="915"/>
      <c r="CM124" s="915"/>
      <c r="CN124" s="930"/>
      <c r="CO124" s="930"/>
      <c r="CP124" s="930"/>
      <c r="CQ124" s="930"/>
      <c r="CR124" s="930"/>
      <c r="CS124" s="930"/>
      <c r="CT124" s="744"/>
      <c r="CV124" s="1003"/>
      <c r="CW124" s="969"/>
      <c r="CX124" s="970"/>
      <c r="CY124" s="970"/>
      <c r="CZ124" s="970"/>
      <c r="DA124" s="972"/>
      <c r="DB124" s="976"/>
      <c r="DC124" s="977"/>
      <c r="DD124" s="977"/>
      <c r="DE124" s="977"/>
      <c r="DF124" s="977"/>
      <c r="DG124" s="978"/>
      <c r="DH124" s="785"/>
      <c r="DI124" s="979" t="str">
        <f>'ANNUAL SUMMARY'!$O$22</f>
        <v>IFR</v>
      </c>
      <c r="DJ124" s="968"/>
      <c r="DK124" s="968"/>
      <c r="DL124" s="968"/>
      <c r="DM124" s="996"/>
      <c r="DN124" s="973"/>
      <c r="DO124" s="974"/>
      <c r="DP124" s="974"/>
      <c r="DQ124" s="974"/>
      <c r="DR124" s="974"/>
      <c r="DS124" s="975"/>
      <c r="DT124" s="624"/>
      <c r="DU124" s="913"/>
      <c r="DV124" s="914"/>
      <c r="DW124" s="914"/>
      <c r="DX124" s="914"/>
      <c r="DY124" s="914"/>
      <c r="DZ124" s="915"/>
      <c r="EA124" s="915"/>
      <c r="EB124" s="915"/>
      <c r="EC124" s="915"/>
      <c r="ED124" s="915"/>
      <c r="EE124" s="915"/>
      <c r="EF124" s="915"/>
      <c r="EG124" s="915"/>
      <c r="EH124" s="915"/>
      <c r="EI124" s="915"/>
      <c r="EJ124" s="915"/>
      <c r="EK124" s="915"/>
      <c r="EL124" s="930"/>
      <c r="EM124" s="930"/>
      <c r="EN124" s="930"/>
      <c r="EO124" s="930"/>
      <c r="EP124" s="930"/>
      <c r="EQ124" s="930"/>
      <c r="ER124" s="744"/>
      <c r="ES124" s="1003"/>
      <c r="ET124" s="969"/>
      <c r="EU124" s="970"/>
      <c r="EV124" s="970"/>
      <c r="EW124" s="970"/>
      <c r="EX124" s="972"/>
      <c r="EY124" s="976"/>
      <c r="EZ124" s="977"/>
      <c r="FA124" s="977"/>
      <c r="FB124" s="977"/>
      <c r="FC124" s="977"/>
      <c r="FD124" s="978"/>
      <c r="FE124" s="785"/>
      <c r="FF124" s="979" t="str">
        <f>'ANNUAL SUMMARY'!$O$22</f>
        <v>IFR</v>
      </c>
      <c r="FG124" s="968"/>
      <c r="FH124" s="968"/>
      <c r="FI124" s="968"/>
      <c r="FJ124" s="996"/>
      <c r="FK124" s="973"/>
      <c r="FL124" s="974"/>
      <c r="FM124" s="974"/>
      <c r="FN124" s="974"/>
      <c r="FO124" s="974"/>
      <c r="FP124" s="975"/>
      <c r="FQ124" s="624"/>
      <c r="FR124" s="913"/>
      <c r="FS124" s="914"/>
      <c r="FT124" s="914"/>
      <c r="FU124" s="914"/>
      <c r="FV124" s="914"/>
      <c r="FW124" s="915"/>
      <c r="FX124" s="915"/>
      <c r="FY124" s="915"/>
      <c r="FZ124" s="915"/>
      <c r="GA124" s="915"/>
      <c r="GB124" s="915"/>
      <c r="GC124" s="915"/>
      <c r="GD124" s="915"/>
      <c r="GE124" s="915"/>
      <c r="GF124" s="915"/>
      <c r="GG124" s="915"/>
      <c r="GH124" s="915"/>
      <c r="GI124" s="930"/>
      <c r="GJ124" s="930"/>
      <c r="GK124" s="930"/>
      <c r="GL124" s="930"/>
      <c r="GM124" s="930"/>
      <c r="GN124" s="930"/>
      <c r="GO124" s="744"/>
    </row>
    <row r="125" spans="1:197" ht="2.25" customHeight="1" x14ac:dyDescent="0.25">
      <c r="A125" s="1003"/>
      <c r="B125" s="658"/>
      <c r="C125" s="658"/>
      <c r="D125" s="658"/>
      <c r="E125" s="658"/>
      <c r="F125" s="658"/>
      <c r="G125" s="658"/>
      <c r="H125" s="658"/>
      <c r="I125" s="658"/>
      <c r="J125" s="658"/>
      <c r="K125" s="658"/>
      <c r="L125" s="658"/>
      <c r="M125" s="624"/>
      <c r="N125" s="658"/>
      <c r="O125" s="658"/>
      <c r="P125" s="658"/>
      <c r="Q125" s="658"/>
      <c r="R125" s="658"/>
      <c r="S125" s="658"/>
      <c r="T125" s="658"/>
      <c r="U125" s="658"/>
      <c r="V125" s="658"/>
      <c r="W125" s="658"/>
      <c r="X125" s="658"/>
      <c r="Y125" s="624"/>
      <c r="Z125" s="914"/>
      <c r="AA125" s="914"/>
      <c r="AB125" s="914"/>
      <c r="AC125" s="914"/>
      <c r="AD125" s="914"/>
      <c r="AE125" s="915"/>
      <c r="AF125" s="915"/>
      <c r="AG125" s="915"/>
      <c r="AH125" s="915"/>
      <c r="AI125" s="915"/>
      <c r="AJ125" s="915"/>
      <c r="AK125" s="915"/>
      <c r="AL125" s="915"/>
      <c r="AM125" s="915"/>
      <c r="AN125" s="915"/>
      <c r="AO125" s="915"/>
      <c r="AP125" s="915"/>
      <c r="AQ125" s="930"/>
      <c r="AR125" s="930"/>
      <c r="AS125" s="930"/>
      <c r="AT125" s="930"/>
      <c r="AU125" s="930"/>
      <c r="AV125" s="930"/>
      <c r="AW125" s="744"/>
      <c r="AX125" s="1003"/>
      <c r="AY125" s="658"/>
      <c r="AZ125" s="658"/>
      <c r="BA125" s="658"/>
      <c r="BB125" s="658"/>
      <c r="BC125" s="658"/>
      <c r="BD125" s="658"/>
      <c r="BE125" s="658"/>
      <c r="BF125" s="658"/>
      <c r="BG125" s="658"/>
      <c r="BH125" s="658"/>
      <c r="BI125" s="658"/>
      <c r="BJ125" s="624"/>
      <c r="BK125" s="658"/>
      <c r="BL125" s="658"/>
      <c r="BM125" s="658"/>
      <c r="BN125" s="658"/>
      <c r="BO125" s="658"/>
      <c r="BP125" s="658"/>
      <c r="BQ125" s="658"/>
      <c r="BR125" s="658"/>
      <c r="BS125" s="658"/>
      <c r="BT125" s="658"/>
      <c r="BU125" s="658"/>
      <c r="BV125" s="624"/>
      <c r="BW125" s="914"/>
      <c r="BX125" s="914"/>
      <c r="BY125" s="914"/>
      <c r="BZ125" s="914"/>
      <c r="CA125" s="914"/>
      <c r="CB125" s="915"/>
      <c r="CC125" s="915"/>
      <c r="CD125" s="915"/>
      <c r="CE125" s="915"/>
      <c r="CF125" s="915"/>
      <c r="CG125" s="915"/>
      <c r="CH125" s="915"/>
      <c r="CI125" s="915"/>
      <c r="CJ125" s="915"/>
      <c r="CK125" s="915"/>
      <c r="CL125" s="915"/>
      <c r="CM125" s="915"/>
      <c r="CN125" s="930"/>
      <c r="CO125" s="930"/>
      <c r="CP125" s="930"/>
      <c r="CQ125" s="930"/>
      <c r="CR125" s="930"/>
      <c r="CS125" s="930"/>
      <c r="CT125" s="744"/>
      <c r="CV125" s="1003"/>
      <c r="CW125" s="658"/>
      <c r="CX125" s="658"/>
      <c r="CY125" s="658"/>
      <c r="CZ125" s="658"/>
      <c r="DA125" s="658"/>
      <c r="DB125" s="658"/>
      <c r="DC125" s="658"/>
      <c r="DD125" s="658"/>
      <c r="DE125" s="658"/>
      <c r="DF125" s="658"/>
      <c r="DG125" s="658"/>
      <c r="DH125" s="624"/>
      <c r="DI125" s="658"/>
      <c r="DJ125" s="658"/>
      <c r="DK125" s="658"/>
      <c r="DL125" s="658"/>
      <c r="DM125" s="658"/>
      <c r="DN125" s="658"/>
      <c r="DO125" s="658"/>
      <c r="DP125" s="658"/>
      <c r="DQ125" s="658"/>
      <c r="DR125" s="658"/>
      <c r="DS125" s="658"/>
      <c r="DT125" s="624"/>
      <c r="DU125" s="914"/>
      <c r="DV125" s="914"/>
      <c r="DW125" s="914"/>
      <c r="DX125" s="914"/>
      <c r="DY125" s="914"/>
      <c r="DZ125" s="915"/>
      <c r="EA125" s="915"/>
      <c r="EB125" s="915"/>
      <c r="EC125" s="915"/>
      <c r="ED125" s="915"/>
      <c r="EE125" s="915"/>
      <c r="EF125" s="915"/>
      <c r="EG125" s="915"/>
      <c r="EH125" s="915"/>
      <c r="EI125" s="915"/>
      <c r="EJ125" s="915"/>
      <c r="EK125" s="915"/>
      <c r="EL125" s="930"/>
      <c r="EM125" s="930"/>
      <c r="EN125" s="930"/>
      <c r="EO125" s="930"/>
      <c r="EP125" s="930"/>
      <c r="EQ125" s="930"/>
      <c r="ER125" s="744"/>
      <c r="ES125" s="1003"/>
      <c r="ET125" s="658"/>
      <c r="EU125" s="658"/>
      <c r="EV125" s="658"/>
      <c r="EW125" s="658"/>
      <c r="EX125" s="658"/>
      <c r="EY125" s="658"/>
      <c r="EZ125" s="658"/>
      <c r="FA125" s="658"/>
      <c r="FB125" s="658"/>
      <c r="FC125" s="658"/>
      <c r="FD125" s="658"/>
      <c r="FE125" s="624"/>
      <c r="FF125" s="658"/>
      <c r="FG125" s="658"/>
      <c r="FH125" s="658"/>
      <c r="FI125" s="658"/>
      <c r="FJ125" s="658"/>
      <c r="FK125" s="658"/>
      <c r="FL125" s="658"/>
      <c r="FM125" s="658"/>
      <c r="FN125" s="658"/>
      <c r="FO125" s="658"/>
      <c r="FP125" s="658"/>
      <c r="FQ125" s="624"/>
      <c r="FR125" s="914"/>
      <c r="FS125" s="914"/>
      <c r="FT125" s="914"/>
      <c r="FU125" s="914"/>
      <c r="FV125" s="914"/>
      <c r="FW125" s="915"/>
      <c r="FX125" s="915"/>
      <c r="FY125" s="915"/>
      <c r="FZ125" s="915"/>
      <c r="GA125" s="915"/>
      <c r="GB125" s="915"/>
      <c r="GC125" s="915"/>
      <c r="GD125" s="915"/>
      <c r="GE125" s="915"/>
      <c r="GF125" s="915"/>
      <c r="GG125" s="915"/>
      <c r="GH125" s="915"/>
      <c r="GI125" s="930"/>
      <c r="GJ125" s="930"/>
      <c r="GK125" s="930"/>
      <c r="GL125" s="930"/>
      <c r="GM125" s="930"/>
      <c r="GN125" s="930"/>
      <c r="GO125" s="744"/>
    </row>
    <row r="126" spans="1:197" ht="13.5" customHeight="1" x14ac:dyDescent="0.2">
      <c r="A126" s="1003"/>
      <c r="B126" s="967" t="str">
        <f>'ANNUAL SUMMARY'!$C$24</f>
        <v>INSTR.</v>
      </c>
      <c r="C126" s="968"/>
      <c r="D126" s="968"/>
      <c r="E126" s="968"/>
      <c r="F126" s="971"/>
      <c r="G126" s="973"/>
      <c r="H126" s="974"/>
      <c r="I126" s="974"/>
      <c r="J126" s="974"/>
      <c r="K126" s="974"/>
      <c r="L126" s="975"/>
      <c r="M126" s="785"/>
      <c r="N126" s="878" t="str">
        <f>'ANNUAL SUMMARY'!$O$24</f>
        <v>LANDINGSS</v>
      </c>
      <c r="O126" s="879"/>
      <c r="P126" s="879"/>
      <c r="Q126" s="879"/>
      <c r="R126" s="879"/>
      <c r="S126" s="879"/>
      <c r="T126" s="879"/>
      <c r="U126" s="879"/>
      <c r="V126" s="879"/>
      <c r="W126" s="879"/>
      <c r="X126" s="880"/>
      <c r="Y126" s="624"/>
      <c r="Z126" s="913"/>
      <c r="AA126" s="914"/>
      <c r="AB126" s="914"/>
      <c r="AC126" s="914"/>
      <c r="AD126" s="914"/>
      <c r="AE126" s="915"/>
      <c r="AF126" s="915"/>
      <c r="AG126" s="915"/>
      <c r="AH126" s="915"/>
      <c r="AI126" s="915"/>
      <c r="AJ126" s="915"/>
      <c r="AK126" s="915"/>
      <c r="AL126" s="915"/>
      <c r="AM126" s="915"/>
      <c r="AN126" s="915"/>
      <c r="AO126" s="915"/>
      <c r="AP126" s="915"/>
      <c r="AQ126" s="930"/>
      <c r="AR126" s="930"/>
      <c r="AS126" s="930"/>
      <c r="AT126" s="930"/>
      <c r="AU126" s="930"/>
      <c r="AV126" s="930"/>
      <c r="AW126" s="744"/>
      <c r="AX126" s="1003"/>
      <c r="AY126" s="967" t="str">
        <f>'ANNUAL SUMMARY'!$C$24</f>
        <v>INSTR.</v>
      </c>
      <c r="AZ126" s="968"/>
      <c r="BA126" s="968"/>
      <c r="BB126" s="968"/>
      <c r="BC126" s="971"/>
      <c r="BD126" s="973"/>
      <c r="BE126" s="974"/>
      <c r="BF126" s="974"/>
      <c r="BG126" s="974"/>
      <c r="BH126" s="974"/>
      <c r="BI126" s="975"/>
      <c r="BJ126" s="785"/>
      <c r="BK126" s="878" t="str">
        <f>'ANNUAL SUMMARY'!$O$24</f>
        <v>LANDINGSS</v>
      </c>
      <c r="BL126" s="879"/>
      <c r="BM126" s="879"/>
      <c r="BN126" s="879"/>
      <c r="BO126" s="879"/>
      <c r="BP126" s="879"/>
      <c r="BQ126" s="879"/>
      <c r="BR126" s="879"/>
      <c r="BS126" s="879"/>
      <c r="BT126" s="879"/>
      <c r="BU126" s="880"/>
      <c r="BV126" s="624"/>
      <c r="BW126" s="913"/>
      <c r="BX126" s="914"/>
      <c r="BY126" s="914"/>
      <c r="BZ126" s="914"/>
      <c r="CA126" s="914"/>
      <c r="CB126" s="915"/>
      <c r="CC126" s="915"/>
      <c r="CD126" s="915"/>
      <c r="CE126" s="915"/>
      <c r="CF126" s="915"/>
      <c r="CG126" s="915"/>
      <c r="CH126" s="915"/>
      <c r="CI126" s="915"/>
      <c r="CJ126" s="915"/>
      <c r="CK126" s="915"/>
      <c r="CL126" s="915"/>
      <c r="CM126" s="915"/>
      <c r="CN126" s="930"/>
      <c r="CO126" s="930"/>
      <c r="CP126" s="930"/>
      <c r="CQ126" s="930"/>
      <c r="CR126" s="930"/>
      <c r="CS126" s="930"/>
      <c r="CT126" s="744"/>
      <c r="CV126" s="1003"/>
      <c r="CW126" s="967" t="str">
        <f>'ANNUAL SUMMARY'!$C$24</f>
        <v>INSTR.</v>
      </c>
      <c r="CX126" s="968"/>
      <c r="CY126" s="968"/>
      <c r="CZ126" s="968"/>
      <c r="DA126" s="971"/>
      <c r="DB126" s="973"/>
      <c r="DC126" s="974"/>
      <c r="DD126" s="974"/>
      <c r="DE126" s="974"/>
      <c r="DF126" s="974"/>
      <c r="DG126" s="975"/>
      <c r="DH126" s="785"/>
      <c r="DI126" s="878" t="str">
        <f>'ANNUAL SUMMARY'!$O$24</f>
        <v>LANDINGSS</v>
      </c>
      <c r="DJ126" s="879"/>
      <c r="DK126" s="879"/>
      <c r="DL126" s="879"/>
      <c r="DM126" s="879"/>
      <c r="DN126" s="879"/>
      <c r="DO126" s="879"/>
      <c r="DP126" s="879"/>
      <c r="DQ126" s="879"/>
      <c r="DR126" s="879"/>
      <c r="DS126" s="880"/>
      <c r="DT126" s="624"/>
      <c r="DU126" s="913"/>
      <c r="DV126" s="914"/>
      <c r="DW126" s="914"/>
      <c r="DX126" s="914"/>
      <c r="DY126" s="914"/>
      <c r="DZ126" s="915"/>
      <c r="EA126" s="915"/>
      <c r="EB126" s="915"/>
      <c r="EC126" s="915"/>
      <c r="ED126" s="915"/>
      <c r="EE126" s="915"/>
      <c r="EF126" s="915"/>
      <c r="EG126" s="915"/>
      <c r="EH126" s="915"/>
      <c r="EI126" s="915"/>
      <c r="EJ126" s="915"/>
      <c r="EK126" s="915"/>
      <c r="EL126" s="930"/>
      <c r="EM126" s="930"/>
      <c r="EN126" s="930"/>
      <c r="EO126" s="930"/>
      <c r="EP126" s="930"/>
      <c r="EQ126" s="930"/>
      <c r="ER126" s="744"/>
      <c r="ES126" s="1003"/>
      <c r="ET126" s="967" t="str">
        <f>'ANNUAL SUMMARY'!$C$24</f>
        <v>INSTR.</v>
      </c>
      <c r="EU126" s="968"/>
      <c r="EV126" s="968"/>
      <c r="EW126" s="968"/>
      <c r="EX126" s="971"/>
      <c r="EY126" s="973"/>
      <c r="EZ126" s="974"/>
      <c r="FA126" s="974"/>
      <c r="FB126" s="974"/>
      <c r="FC126" s="974"/>
      <c r="FD126" s="975"/>
      <c r="FE126" s="785"/>
      <c r="FF126" s="878" t="str">
        <f>'ANNUAL SUMMARY'!$O$24</f>
        <v>LANDINGSS</v>
      </c>
      <c r="FG126" s="879"/>
      <c r="FH126" s="879"/>
      <c r="FI126" s="879"/>
      <c r="FJ126" s="879"/>
      <c r="FK126" s="879"/>
      <c r="FL126" s="879"/>
      <c r="FM126" s="879"/>
      <c r="FN126" s="879"/>
      <c r="FO126" s="879"/>
      <c r="FP126" s="880"/>
      <c r="FQ126" s="624"/>
      <c r="FR126" s="913"/>
      <c r="FS126" s="914"/>
      <c r="FT126" s="914"/>
      <c r="FU126" s="914"/>
      <c r="FV126" s="914"/>
      <c r="FW126" s="915"/>
      <c r="FX126" s="915"/>
      <c r="FY126" s="915"/>
      <c r="FZ126" s="915"/>
      <c r="GA126" s="915"/>
      <c r="GB126" s="915"/>
      <c r="GC126" s="915"/>
      <c r="GD126" s="915"/>
      <c r="GE126" s="915"/>
      <c r="GF126" s="915"/>
      <c r="GG126" s="915"/>
      <c r="GH126" s="915"/>
      <c r="GI126" s="930"/>
      <c r="GJ126" s="930"/>
      <c r="GK126" s="930"/>
      <c r="GL126" s="930"/>
      <c r="GM126" s="930"/>
      <c r="GN126" s="930"/>
      <c r="GO126" s="744"/>
    </row>
    <row r="127" spans="1:197" ht="6" customHeight="1" x14ac:dyDescent="0.2">
      <c r="A127" s="1003"/>
      <c r="B127" s="969"/>
      <c r="C127" s="970"/>
      <c r="D127" s="970"/>
      <c r="E127" s="970"/>
      <c r="F127" s="972"/>
      <c r="G127" s="976"/>
      <c r="H127" s="977"/>
      <c r="I127" s="977"/>
      <c r="J127" s="977"/>
      <c r="K127" s="977"/>
      <c r="L127" s="978"/>
      <c r="M127" s="785"/>
      <c r="N127" s="881"/>
      <c r="O127" s="882"/>
      <c r="P127" s="882"/>
      <c r="Q127" s="882"/>
      <c r="R127" s="882"/>
      <c r="S127" s="882"/>
      <c r="T127" s="882"/>
      <c r="U127" s="882"/>
      <c r="V127" s="882"/>
      <c r="W127" s="882"/>
      <c r="X127" s="883"/>
      <c r="Y127" s="624"/>
      <c r="Z127" s="914"/>
      <c r="AA127" s="914"/>
      <c r="AB127" s="914"/>
      <c r="AC127" s="914"/>
      <c r="AD127" s="914"/>
      <c r="AE127" s="915"/>
      <c r="AF127" s="915"/>
      <c r="AG127" s="915"/>
      <c r="AH127" s="915"/>
      <c r="AI127" s="915"/>
      <c r="AJ127" s="915"/>
      <c r="AK127" s="915"/>
      <c r="AL127" s="915"/>
      <c r="AM127" s="915"/>
      <c r="AN127" s="915"/>
      <c r="AO127" s="915"/>
      <c r="AP127" s="915"/>
      <c r="AQ127" s="930"/>
      <c r="AR127" s="930"/>
      <c r="AS127" s="930"/>
      <c r="AT127" s="930"/>
      <c r="AU127" s="930"/>
      <c r="AV127" s="930"/>
      <c r="AW127" s="744"/>
      <c r="AX127" s="1003"/>
      <c r="AY127" s="969"/>
      <c r="AZ127" s="970"/>
      <c r="BA127" s="970"/>
      <c r="BB127" s="970"/>
      <c r="BC127" s="972"/>
      <c r="BD127" s="976"/>
      <c r="BE127" s="977"/>
      <c r="BF127" s="977"/>
      <c r="BG127" s="977"/>
      <c r="BH127" s="977"/>
      <c r="BI127" s="978"/>
      <c r="BJ127" s="785"/>
      <c r="BK127" s="881"/>
      <c r="BL127" s="882"/>
      <c r="BM127" s="882"/>
      <c r="BN127" s="882"/>
      <c r="BO127" s="882"/>
      <c r="BP127" s="882"/>
      <c r="BQ127" s="882"/>
      <c r="BR127" s="882"/>
      <c r="BS127" s="882"/>
      <c r="BT127" s="882"/>
      <c r="BU127" s="883"/>
      <c r="BV127" s="624"/>
      <c r="BW127" s="914"/>
      <c r="BX127" s="914"/>
      <c r="BY127" s="914"/>
      <c r="BZ127" s="914"/>
      <c r="CA127" s="914"/>
      <c r="CB127" s="915"/>
      <c r="CC127" s="915"/>
      <c r="CD127" s="915"/>
      <c r="CE127" s="915"/>
      <c r="CF127" s="915"/>
      <c r="CG127" s="915"/>
      <c r="CH127" s="915"/>
      <c r="CI127" s="915"/>
      <c r="CJ127" s="915"/>
      <c r="CK127" s="915"/>
      <c r="CL127" s="915"/>
      <c r="CM127" s="915"/>
      <c r="CN127" s="930"/>
      <c r="CO127" s="930"/>
      <c r="CP127" s="930"/>
      <c r="CQ127" s="930"/>
      <c r="CR127" s="930"/>
      <c r="CS127" s="930"/>
      <c r="CT127" s="744"/>
      <c r="CV127" s="1003"/>
      <c r="CW127" s="969"/>
      <c r="CX127" s="970"/>
      <c r="CY127" s="970"/>
      <c r="CZ127" s="970"/>
      <c r="DA127" s="972"/>
      <c r="DB127" s="976"/>
      <c r="DC127" s="977"/>
      <c r="DD127" s="977"/>
      <c r="DE127" s="977"/>
      <c r="DF127" s="977"/>
      <c r="DG127" s="978"/>
      <c r="DH127" s="785"/>
      <c r="DI127" s="881"/>
      <c r="DJ127" s="882"/>
      <c r="DK127" s="882"/>
      <c r="DL127" s="882"/>
      <c r="DM127" s="882"/>
      <c r="DN127" s="882"/>
      <c r="DO127" s="882"/>
      <c r="DP127" s="882"/>
      <c r="DQ127" s="882"/>
      <c r="DR127" s="882"/>
      <c r="DS127" s="883"/>
      <c r="DT127" s="624"/>
      <c r="DU127" s="914"/>
      <c r="DV127" s="914"/>
      <c r="DW127" s="914"/>
      <c r="DX127" s="914"/>
      <c r="DY127" s="914"/>
      <c r="DZ127" s="915"/>
      <c r="EA127" s="915"/>
      <c r="EB127" s="915"/>
      <c r="EC127" s="915"/>
      <c r="ED127" s="915"/>
      <c r="EE127" s="915"/>
      <c r="EF127" s="915"/>
      <c r="EG127" s="915"/>
      <c r="EH127" s="915"/>
      <c r="EI127" s="915"/>
      <c r="EJ127" s="915"/>
      <c r="EK127" s="915"/>
      <c r="EL127" s="930"/>
      <c r="EM127" s="930"/>
      <c r="EN127" s="930"/>
      <c r="EO127" s="930"/>
      <c r="EP127" s="930"/>
      <c r="EQ127" s="930"/>
      <c r="ER127" s="744"/>
      <c r="ES127" s="1003"/>
      <c r="ET127" s="969"/>
      <c r="EU127" s="970"/>
      <c r="EV127" s="970"/>
      <c r="EW127" s="970"/>
      <c r="EX127" s="972"/>
      <c r="EY127" s="976"/>
      <c r="EZ127" s="977"/>
      <c r="FA127" s="977"/>
      <c r="FB127" s="977"/>
      <c r="FC127" s="977"/>
      <c r="FD127" s="978"/>
      <c r="FE127" s="785"/>
      <c r="FF127" s="881"/>
      <c r="FG127" s="882"/>
      <c r="FH127" s="882"/>
      <c r="FI127" s="882"/>
      <c r="FJ127" s="882"/>
      <c r="FK127" s="882"/>
      <c r="FL127" s="882"/>
      <c r="FM127" s="882"/>
      <c r="FN127" s="882"/>
      <c r="FO127" s="882"/>
      <c r="FP127" s="883"/>
      <c r="FQ127" s="624"/>
      <c r="FR127" s="914"/>
      <c r="FS127" s="914"/>
      <c r="FT127" s="914"/>
      <c r="FU127" s="914"/>
      <c r="FV127" s="914"/>
      <c r="FW127" s="915"/>
      <c r="FX127" s="915"/>
      <c r="FY127" s="915"/>
      <c r="FZ127" s="915"/>
      <c r="GA127" s="915"/>
      <c r="GB127" s="915"/>
      <c r="GC127" s="915"/>
      <c r="GD127" s="915"/>
      <c r="GE127" s="915"/>
      <c r="GF127" s="915"/>
      <c r="GG127" s="915"/>
      <c r="GH127" s="915"/>
      <c r="GI127" s="930"/>
      <c r="GJ127" s="930"/>
      <c r="GK127" s="930"/>
      <c r="GL127" s="930"/>
      <c r="GM127" s="930"/>
      <c r="GN127" s="930"/>
      <c r="GO127" s="744"/>
    </row>
    <row r="128" spans="1:197" ht="2.25" customHeight="1" x14ac:dyDescent="0.25">
      <c r="A128" s="1003"/>
      <c r="B128" s="658"/>
      <c r="C128" s="658"/>
      <c r="D128" s="658"/>
      <c r="E128" s="658"/>
      <c r="F128" s="658"/>
      <c r="G128" s="658"/>
      <c r="H128" s="658"/>
      <c r="I128" s="658"/>
      <c r="J128" s="658"/>
      <c r="K128" s="658"/>
      <c r="L128" s="658"/>
      <c r="M128" s="624"/>
      <c r="N128" s="658"/>
      <c r="O128" s="658"/>
      <c r="P128" s="658"/>
      <c r="Q128" s="658"/>
      <c r="R128" s="658"/>
      <c r="S128" s="658"/>
      <c r="T128" s="658"/>
      <c r="U128" s="658"/>
      <c r="V128" s="658"/>
      <c r="W128" s="658"/>
      <c r="X128" s="658"/>
      <c r="Y128" s="624"/>
      <c r="Z128" s="913"/>
      <c r="AA128" s="914"/>
      <c r="AB128" s="914"/>
      <c r="AC128" s="914"/>
      <c r="AD128" s="914"/>
      <c r="AE128" s="915"/>
      <c r="AF128" s="915"/>
      <c r="AG128" s="915"/>
      <c r="AH128" s="915"/>
      <c r="AI128" s="915"/>
      <c r="AJ128" s="915"/>
      <c r="AK128" s="915"/>
      <c r="AL128" s="915"/>
      <c r="AM128" s="915"/>
      <c r="AN128" s="915"/>
      <c r="AO128" s="915"/>
      <c r="AP128" s="915"/>
      <c r="AQ128" s="930"/>
      <c r="AR128" s="930"/>
      <c r="AS128" s="930"/>
      <c r="AT128" s="930"/>
      <c r="AU128" s="930"/>
      <c r="AV128" s="930"/>
      <c r="AW128" s="744"/>
      <c r="AX128" s="1003"/>
      <c r="AY128" s="658"/>
      <c r="AZ128" s="658"/>
      <c r="BA128" s="658"/>
      <c r="BB128" s="658"/>
      <c r="BC128" s="658"/>
      <c r="BD128" s="658"/>
      <c r="BE128" s="658"/>
      <c r="BF128" s="658"/>
      <c r="BG128" s="658"/>
      <c r="BH128" s="658"/>
      <c r="BI128" s="658"/>
      <c r="BJ128" s="624"/>
      <c r="BK128" s="658"/>
      <c r="BL128" s="658"/>
      <c r="BM128" s="658"/>
      <c r="BN128" s="658"/>
      <c r="BO128" s="658"/>
      <c r="BP128" s="658"/>
      <c r="BQ128" s="658"/>
      <c r="BR128" s="658"/>
      <c r="BS128" s="658"/>
      <c r="BT128" s="658"/>
      <c r="BU128" s="658"/>
      <c r="BV128" s="624"/>
      <c r="BW128" s="913"/>
      <c r="BX128" s="914"/>
      <c r="BY128" s="914"/>
      <c r="BZ128" s="914"/>
      <c r="CA128" s="914"/>
      <c r="CB128" s="915"/>
      <c r="CC128" s="915"/>
      <c r="CD128" s="915"/>
      <c r="CE128" s="915"/>
      <c r="CF128" s="915"/>
      <c r="CG128" s="915"/>
      <c r="CH128" s="915"/>
      <c r="CI128" s="915"/>
      <c r="CJ128" s="915"/>
      <c r="CK128" s="915"/>
      <c r="CL128" s="915"/>
      <c r="CM128" s="915"/>
      <c r="CN128" s="930"/>
      <c r="CO128" s="930"/>
      <c r="CP128" s="930"/>
      <c r="CQ128" s="930"/>
      <c r="CR128" s="930"/>
      <c r="CS128" s="930"/>
      <c r="CT128" s="744"/>
      <c r="CV128" s="1003"/>
      <c r="CW128" s="658"/>
      <c r="CX128" s="658"/>
      <c r="CY128" s="658"/>
      <c r="CZ128" s="658"/>
      <c r="DA128" s="658"/>
      <c r="DB128" s="658"/>
      <c r="DC128" s="658"/>
      <c r="DD128" s="658"/>
      <c r="DE128" s="658"/>
      <c r="DF128" s="658"/>
      <c r="DG128" s="658"/>
      <c r="DH128" s="624"/>
      <c r="DI128" s="658"/>
      <c r="DJ128" s="658"/>
      <c r="DK128" s="658"/>
      <c r="DL128" s="658"/>
      <c r="DM128" s="658"/>
      <c r="DN128" s="658"/>
      <c r="DO128" s="658"/>
      <c r="DP128" s="658"/>
      <c r="DQ128" s="658"/>
      <c r="DR128" s="658"/>
      <c r="DS128" s="658"/>
      <c r="DT128" s="624"/>
      <c r="DU128" s="913"/>
      <c r="DV128" s="914"/>
      <c r="DW128" s="914"/>
      <c r="DX128" s="914"/>
      <c r="DY128" s="914"/>
      <c r="DZ128" s="915"/>
      <c r="EA128" s="915"/>
      <c r="EB128" s="915"/>
      <c r="EC128" s="915"/>
      <c r="ED128" s="915"/>
      <c r="EE128" s="915"/>
      <c r="EF128" s="915"/>
      <c r="EG128" s="915"/>
      <c r="EH128" s="915"/>
      <c r="EI128" s="915"/>
      <c r="EJ128" s="915"/>
      <c r="EK128" s="915"/>
      <c r="EL128" s="930"/>
      <c r="EM128" s="930"/>
      <c r="EN128" s="930"/>
      <c r="EO128" s="930"/>
      <c r="EP128" s="930"/>
      <c r="EQ128" s="930"/>
      <c r="ER128" s="744"/>
      <c r="ES128" s="1003"/>
      <c r="ET128" s="658"/>
      <c r="EU128" s="658"/>
      <c r="EV128" s="658"/>
      <c r="EW128" s="658"/>
      <c r="EX128" s="658"/>
      <c r="EY128" s="658"/>
      <c r="EZ128" s="658"/>
      <c r="FA128" s="658"/>
      <c r="FB128" s="658"/>
      <c r="FC128" s="658"/>
      <c r="FD128" s="658"/>
      <c r="FE128" s="624"/>
      <c r="FF128" s="658"/>
      <c r="FG128" s="658"/>
      <c r="FH128" s="658"/>
      <c r="FI128" s="658"/>
      <c r="FJ128" s="658"/>
      <c r="FK128" s="658"/>
      <c r="FL128" s="658"/>
      <c r="FM128" s="658"/>
      <c r="FN128" s="658"/>
      <c r="FO128" s="658"/>
      <c r="FP128" s="658"/>
      <c r="FQ128" s="624"/>
      <c r="FR128" s="913"/>
      <c r="FS128" s="914"/>
      <c r="FT128" s="914"/>
      <c r="FU128" s="914"/>
      <c r="FV128" s="914"/>
      <c r="FW128" s="915"/>
      <c r="FX128" s="915"/>
      <c r="FY128" s="915"/>
      <c r="FZ128" s="915"/>
      <c r="GA128" s="915"/>
      <c r="GB128" s="915"/>
      <c r="GC128" s="915"/>
      <c r="GD128" s="915"/>
      <c r="GE128" s="915"/>
      <c r="GF128" s="915"/>
      <c r="GG128" s="915"/>
      <c r="GH128" s="915"/>
      <c r="GI128" s="930"/>
      <c r="GJ128" s="930"/>
      <c r="GK128" s="930"/>
      <c r="GL128" s="930"/>
      <c r="GM128" s="930"/>
      <c r="GN128" s="930"/>
      <c r="GO128" s="744"/>
    </row>
    <row r="129" spans="1:197" ht="9.75" customHeight="1" x14ac:dyDescent="0.2">
      <c r="A129" s="1003"/>
      <c r="B129" s="967" t="str">
        <f>'ANNUAL SUMMARY'!$C$27</f>
        <v>PIC</v>
      </c>
      <c r="C129" s="968"/>
      <c r="D129" s="968"/>
      <c r="E129" s="968"/>
      <c r="F129" s="971"/>
      <c r="G129" s="973"/>
      <c r="H129" s="974"/>
      <c r="I129" s="974"/>
      <c r="J129" s="974"/>
      <c r="K129" s="974"/>
      <c r="L129" s="975"/>
      <c r="M129" s="785"/>
      <c r="N129" s="979" t="str">
        <f>'ANNUAL SUMMARY'!$O$27</f>
        <v>DAY</v>
      </c>
      <c r="O129" s="968"/>
      <c r="P129" s="968"/>
      <c r="Q129" s="968"/>
      <c r="R129" s="971"/>
      <c r="S129" s="980"/>
      <c r="T129" s="981"/>
      <c r="U129" s="981"/>
      <c r="V129" s="981"/>
      <c r="W129" s="981"/>
      <c r="X129" s="982"/>
      <c r="Y129" s="624"/>
      <c r="Z129" s="914"/>
      <c r="AA129" s="914"/>
      <c r="AB129" s="914"/>
      <c r="AC129" s="914"/>
      <c r="AD129" s="914"/>
      <c r="AE129" s="915"/>
      <c r="AF129" s="915"/>
      <c r="AG129" s="915"/>
      <c r="AH129" s="915"/>
      <c r="AI129" s="915"/>
      <c r="AJ129" s="915"/>
      <c r="AK129" s="915"/>
      <c r="AL129" s="915"/>
      <c r="AM129" s="915"/>
      <c r="AN129" s="915"/>
      <c r="AO129" s="915"/>
      <c r="AP129" s="915"/>
      <c r="AQ129" s="930"/>
      <c r="AR129" s="930"/>
      <c r="AS129" s="930"/>
      <c r="AT129" s="930"/>
      <c r="AU129" s="930"/>
      <c r="AV129" s="930"/>
      <c r="AW129" s="744"/>
      <c r="AX129" s="1003"/>
      <c r="AY129" s="967" t="str">
        <f>'ANNUAL SUMMARY'!$C$27</f>
        <v>PIC</v>
      </c>
      <c r="AZ129" s="968"/>
      <c r="BA129" s="968"/>
      <c r="BB129" s="968"/>
      <c r="BC129" s="971"/>
      <c r="BD129" s="973"/>
      <c r="BE129" s="974"/>
      <c r="BF129" s="974"/>
      <c r="BG129" s="974"/>
      <c r="BH129" s="974"/>
      <c r="BI129" s="975"/>
      <c r="BJ129" s="785"/>
      <c r="BK129" s="979" t="str">
        <f>'ANNUAL SUMMARY'!$O$27</f>
        <v>DAY</v>
      </c>
      <c r="BL129" s="968"/>
      <c r="BM129" s="968"/>
      <c r="BN129" s="968"/>
      <c r="BO129" s="971"/>
      <c r="BP129" s="980"/>
      <c r="BQ129" s="981"/>
      <c r="BR129" s="981"/>
      <c r="BS129" s="981"/>
      <c r="BT129" s="981"/>
      <c r="BU129" s="982"/>
      <c r="BV129" s="624"/>
      <c r="BW129" s="914"/>
      <c r="BX129" s="914"/>
      <c r="BY129" s="914"/>
      <c r="BZ129" s="914"/>
      <c r="CA129" s="914"/>
      <c r="CB129" s="915"/>
      <c r="CC129" s="915"/>
      <c r="CD129" s="915"/>
      <c r="CE129" s="915"/>
      <c r="CF129" s="915"/>
      <c r="CG129" s="915"/>
      <c r="CH129" s="915"/>
      <c r="CI129" s="915"/>
      <c r="CJ129" s="915"/>
      <c r="CK129" s="915"/>
      <c r="CL129" s="915"/>
      <c r="CM129" s="915"/>
      <c r="CN129" s="930"/>
      <c r="CO129" s="930"/>
      <c r="CP129" s="930"/>
      <c r="CQ129" s="930"/>
      <c r="CR129" s="930"/>
      <c r="CS129" s="930"/>
      <c r="CT129" s="744"/>
      <c r="CV129" s="1003"/>
      <c r="CW129" s="967" t="str">
        <f>'ANNUAL SUMMARY'!$C$27</f>
        <v>PIC</v>
      </c>
      <c r="CX129" s="968"/>
      <c r="CY129" s="968"/>
      <c r="CZ129" s="968"/>
      <c r="DA129" s="971"/>
      <c r="DB129" s="973"/>
      <c r="DC129" s="974"/>
      <c r="DD129" s="974"/>
      <c r="DE129" s="974"/>
      <c r="DF129" s="974"/>
      <c r="DG129" s="975"/>
      <c r="DH129" s="785"/>
      <c r="DI129" s="979" t="str">
        <f>'ANNUAL SUMMARY'!$O$27</f>
        <v>DAY</v>
      </c>
      <c r="DJ129" s="968"/>
      <c r="DK129" s="968"/>
      <c r="DL129" s="968"/>
      <c r="DM129" s="971"/>
      <c r="DN129" s="980"/>
      <c r="DO129" s="981"/>
      <c r="DP129" s="981"/>
      <c r="DQ129" s="981"/>
      <c r="DR129" s="981"/>
      <c r="DS129" s="982"/>
      <c r="DT129" s="624"/>
      <c r="DU129" s="914"/>
      <c r="DV129" s="914"/>
      <c r="DW129" s="914"/>
      <c r="DX129" s="914"/>
      <c r="DY129" s="914"/>
      <c r="DZ129" s="915"/>
      <c r="EA129" s="915"/>
      <c r="EB129" s="915"/>
      <c r="EC129" s="915"/>
      <c r="ED129" s="915"/>
      <c r="EE129" s="915"/>
      <c r="EF129" s="915"/>
      <c r="EG129" s="915"/>
      <c r="EH129" s="915"/>
      <c r="EI129" s="915"/>
      <c r="EJ129" s="915"/>
      <c r="EK129" s="915"/>
      <c r="EL129" s="930"/>
      <c r="EM129" s="930"/>
      <c r="EN129" s="930"/>
      <c r="EO129" s="930"/>
      <c r="EP129" s="930"/>
      <c r="EQ129" s="930"/>
      <c r="ER129" s="744"/>
      <c r="ES129" s="1003"/>
      <c r="ET129" s="967" t="str">
        <f>'ANNUAL SUMMARY'!$C$27</f>
        <v>PIC</v>
      </c>
      <c r="EU129" s="968"/>
      <c r="EV129" s="968"/>
      <c r="EW129" s="968"/>
      <c r="EX129" s="971"/>
      <c r="EY129" s="973"/>
      <c r="EZ129" s="974"/>
      <c r="FA129" s="974"/>
      <c r="FB129" s="974"/>
      <c r="FC129" s="974"/>
      <c r="FD129" s="975"/>
      <c r="FE129" s="785"/>
      <c r="FF129" s="979" t="str">
        <f>'ANNUAL SUMMARY'!$O$27</f>
        <v>DAY</v>
      </c>
      <c r="FG129" s="968"/>
      <c r="FH129" s="968"/>
      <c r="FI129" s="968"/>
      <c r="FJ129" s="971"/>
      <c r="FK129" s="980"/>
      <c r="FL129" s="981"/>
      <c r="FM129" s="981"/>
      <c r="FN129" s="981"/>
      <c r="FO129" s="981"/>
      <c r="FP129" s="982"/>
      <c r="FQ129" s="624"/>
      <c r="FR129" s="914"/>
      <c r="FS129" s="914"/>
      <c r="FT129" s="914"/>
      <c r="FU129" s="914"/>
      <c r="FV129" s="914"/>
      <c r="FW129" s="915"/>
      <c r="FX129" s="915"/>
      <c r="FY129" s="915"/>
      <c r="FZ129" s="915"/>
      <c r="GA129" s="915"/>
      <c r="GB129" s="915"/>
      <c r="GC129" s="915"/>
      <c r="GD129" s="915"/>
      <c r="GE129" s="915"/>
      <c r="GF129" s="915"/>
      <c r="GG129" s="915"/>
      <c r="GH129" s="915"/>
      <c r="GI129" s="930"/>
      <c r="GJ129" s="930"/>
      <c r="GK129" s="930"/>
      <c r="GL129" s="930"/>
      <c r="GM129" s="930"/>
      <c r="GN129" s="930"/>
      <c r="GO129" s="744"/>
    </row>
    <row r="130" spans="1:197" ht="9.75" customHeight="1" x14ac:dyDescent="0.2">
      <c r="A130" s="1003"/>
      <c r="B130" s="969"/>
      <c r="C130" s="970"/>
      <c r="D130" s="970"/>
      <c r="E130" s="970"/>
      <c r="F130" s="972"/>
      <c r="G130" s="976"/>
      <c r="H130" s="977"/>
      <c r="I130" s="977"/>
      <c r="J130" s="977"/>
      <c r="K130" s="977"/>
      <c r="L130" s="978"/>
      <c r="M130" s="785"/>
      <c r="N130" s="969"/>
      <c r="O130" s="970"/>
      <c r="P130" s="970"/>
      <c r="Q130" s="970"/>
      <c r="R130" s="972"/>
      <c r="S130" s="983"/>
      <c r="T130" s="984"/>
      <c r="U130" s="984"/>
      <c r="V130" s="984"/>
      <c r="W130" s="984"/>
      <c r="X130" s="985"/>
      <c r="Y130" s="624"/>
      <c r="Z130" s="913"/>
      <c r="AA130" s="914"/>
      <c r="AB130" s="914"/>
      <c r="AC130" s="914"/>
      <c r="AD130" s="914"/>
      <c r="AE130" s="915"/>
      <c r="AF130" s="915"/>
      <c r="AG130" s="915"/>
      <c r="AH130" s="915"/>
      <c r="AI130" s="915"/>
      <c r="AJ130" s="915"/>
      <c r="AK130" s="915"/>
      <c r="AL130" s="915"/>
      <c r="AM130" s="915"/>
      <c r="AN130" s="915"/>
      <c r="AO130" s="915"/>
      <c r="AP130" s="915"/>
      <c r="AQ130" s="930"/>
      <c r="AR130" s="930"/>
      <c r="AS130" s="930"/>
      <c r="AT130" s="930"/>
      <c r="AU130" s="930"/>
      <c r="AV130" s="930"/>
      <c r="AW130" s="744"/>
      <c r="AX130" s="1003"/>
      <c r="AY130" s="969"/>
      <c r="AZ130" s="970"/>
      <c r="BA130" s="970"/>
      <c r="BB130" s="970"/>
      <c r="BC130" s="972"/>
      <c r="BD130" s="976"/>
      <c r="BE130" s="977"/>
      <c r="BF130" s="977"/>
      <c r="BG130" s="977"/>
      <c r="BH130" s="977"/>
      <c r="BI130" s="978"/>
      <c r="BJ130" s="785"/>
      <c r="BK130" s="969"/>
      <c r="BL130" s="970"/>
      <c r="BM130" s="970"/>
      <c r="BN130" s="970"/>
      <c r="BO130" s="972"/>
      <c r="BP130" s="983"/>
      <c r="BQ130" s="984"/>
      <c r="BR130" s="984"/>
      <c r="BS130" s="984"/>
      <c r="BT130" s="984"/>
      <c r="BU130" s="985"/>
      <c r="BV130" s="624"/>
      <c r="BW130" s="913"/>
      <c r="BX130" s="914"/>
      <c r="BY130" s="914"/>
      <c r="BZ130" s="914"/>
      <c r="CA130" s="914"/>
      <c r="CB130" s="915"/>
      <c r="CC130" s="915"/>
      <c r="CD130" s="915"/>
      <c r="CE130" s="915"/>
      <c r="CF130" s="915"/>
      <c r="CG130" s="915"/>
      <c r="CH130" s="915"/>
      <c r="CI130" s="915"/>
      <c r="CJ130" s="915"/>
      <c r="CK130" s="915"/>
      <c r="CL130" s="915"/>
      <c r="CM130" s="915"/>
      <c r="CN130" s="930"/>
      <c r="CO130" s="930"/>
      <c r="CP130" s="930"/>
      <c r="CQ130" s="930"/>
      <c r="CR130" s="930"/>
      <c r="CS130" s="930"/>
      <c r="CT130" s="744"/>
      <c r="CV130" s="1003"/>
      <c r="CW130" s="969"/>
      <c r="CX130" s="970"/>
      <c r="CY130" s="970"/>
      <c r="CZ130" s="970"/>
      <c r="DA130" s="972"/>
      <c r="DB130" s="976"/>
      <c r="DC130" s="977"/>
      <c r="DD130" s="977"/>
      <c r="DE130" s="977"/>
      <c r="DF130" s="977"/>
      <c r="DG130" s="978"/>
      <c r="DH130" s="785"/>
      <c r="DI130" s="969"/>
      <c r="DJ130" s="970"/>
      <c r="DK130" s="970"/>
      <c r="DL130" s="970"/>
      <c r="DM130" s="972"/>
      <c r="DN130" s="983"/>
      <c r="DO130" s="984"/>
      <c r="DP130" s="984"/>
      <c r="DQ130" s="984"/>
      <c r="DR130" s="984"/>
      <c r="DS130" s="985"/>
      <c r="DT130" s="624"/>
      <c r="DU130" s="913"/>
      <c r="DV130" s="914"/>
      <c r="DW130" s="914"/>
      <c r="DX130" s="914"/>
      <c r="DY130" s="914"/>
      <c r="DZ130" s="915"/>
      <c r="EA130" s="915"/>
      <c r="EB130" s="915"/>
      <c r="EC130" s="915"/>
      <c r="ED130" s="915"/>
      <c r="EE130" s="915"/>
      <c r="EF130" s="915"/>
      <c r="EG130" s="915"/>
      <c r="EH130" s="915"/>
      <c r="EI130" s="915"/>
      <c r="EJ130" s="915"/>
      <c r="EK130" s="915"/>
      <c r="EL130" s="930"/>
      <c r="EM130" s="930"/>
      <c r="EN130" s="930"/>
      <c r="EO130" s="930"/>
      <c r="EP130" s="930"/>
      <c r="EQ130" s="930"/>
      <c r="ER130" s="744"/>
      <c r="ES130" s="1003"/>
      <c r="ET130" s="969"/>
      <c r="EU130" s="970"/>
      <c r="EV130" s="970"/>
      <c r="EW130" s="970"/>
      <c r="EX130" s="972"/>
      <c r="EY130" s="976"/>
      <c r="EZ130" s="977"/>
      <c r="FA130" s="977"/>
      <c r="FB130" s="977"/>
      <c r="FC130" s="977"/>
      <c r="FD130" s="978"/>
      <c r="FE130" s="785"/>
      <c r="FF130" s="969"/>
      <c r="FG130" s="970"/>
      <c r="FH130" s="970"/>
      <c r="FI130" s="970"/>
      <c r="FJ130" s="972"/>
      <c r="FK130" s="983"/>
      <c r="FL130" s="984"/>
      <c r="FM130" s="984"/>
      <c r="FN130" s="984"/>
      <c r="FO130" s="984"/>
      <c r="FP130" s="985"/>
      <c r="FQ130" s="624"/>
      <c r="FR130" s="913"/>
      <c r="FS130" s="914"/>
      <c r="FT130" s="914"/>
      <c r="FU130" s="914"/>
      <c r="FV130" s="914"/>
      <c r="FW130" s="915"/>
      <c r="FX130" s="915"/>
      <c r="FY130" s="915"/>
      <c r="FZ130" s="915"/>
      <c r="GA130" s="915"/>
      <c r="GB130" s="915"/>
      <c r="GC130" s="915"/>
      <c r="GD130" s="915"/>
      <c r="GE130" s="915"/>
      <c r="GF130" s="915"/>
      <c r="GG130" s="915"/>
      <c r="GH130" s="915"/>
      <c r="GI130" s="930"/>
      <c r="GJ130" s="930"/>
      <c r="GK130" s="930"/>
      <c r="GL130" s="930"/>
      <c r="GM130" s="930"/>
      <c r="GN130" s="930"/>
      <c r="GO130" s="744"/>
    </row>
    <row r="131" spans="1:197" ht="2.25" customHeight="1" x14ac:dyDescent="0.25">
      <c r="A131" s="1003"/>
      <c r="B131" s="658"/>
      <c r="C131" s="658"/>
      <c r="D131" s="658"/>
      <c r="E131" s="658"/>
      <c r="F131" s="658"/>
      <c r="G131" s="658"/>
      <c r="H131" s="658"/>
      <c r="I131" s="658"/>
      <c r="J131" s="658"/>
      <c r="K131" s="658"/>
      <c r="L131" s="658"/>
      <c r="M131" s="624"/>
      <c r="N131" s="658"/>
      <c r="O131" s="658"/>
      <c r="P131" s="658"/>
      <c r="Q131" s="658"/>
      <c r="R131" s="658"/>
      <c r="S131" s="658"/>
      <c r="T131" s="658"/>
      <c r="U131" s="658"/>
      <c r="V131" s="658"/>
      <c r="W131" s="658"/>
      <c r="X131" s="658"/>
      <c r="Y131" s="624"/>
      <c r="Z131" s="914"/>
      <c r="AA131" s="914"/>
      <c r="AB131" s="914"/>
      <c r="AC131" s="914"/>
      <c r="AD131" s="914"/>
      <c r="AE131" s="915"/>
      <c r="AF131" s="915"/>
      <c r="AG131" s="915"/>
      <c r="AH131" s="915"/>
      <c r="AI131" s="915"/>
      <c r="AJ131" s="915"/>
      <c r="AK131" s="915"/>
      <c r="AL131" s="915"/>
      <c r="AM131" s="915"/>
      <c r="AN131" s="915"/>
      <c r="AO131" s="915"/>
      <c r="AP131" s="915"/>
      <c r="AQ131" s="930"/>
      <c r="AR131" s="930"/>
      <c r="AS131" s="930"/>
      <c r="AT131" s="930"/>
      <c r="AU131" s="930"/>
      <c r="AV131" s="930"/>
      <c r="AW131" s="744"/>
      <c r="AX131" s="1003"/>
      <c r="AY131" s="658"/>
      <c r="AZ131" s="658"/>
      <c r="BA131" s="658"/>
      <c r="BB131" s="658"/>
      <c r="BC131" s="658"/>
      <c r="BD131" s="658"/>
      <c r="BE131" s="658"/>
      <c r="BF131" s="658"/>
      <c r="BG131" s="658"/>
      <c r="BH131" s="658"/>
      <c r="BI131" s="658"/>
      <c r="BJ131" s="624"/>
      <c r="BK131" s="658"/>
      <c r="BL131" s="658"/>
      <c r="BM131" s="658"/>
      <c r="BN131" s="658"/>
      <c r="BO131" s="658"/>
      <c r="BP131" s="658"/>
      <c r="BQ131" s="658"/>
      <c r="BR131" s="658"/>
      <c r="BS131" s="658"/>
      <c r="BT131" s="658"/>
      <c r="BU131" s="658"/>
      <c r="BV131" s="624"/>
      <c r="BW131" s="914"/>
      <c r="BX131" s="914"/>
      <c r="BY131" s="914"/>
      <c r="BZ131" s="914"/>
      <c r="CA131" s="914"/>
      <c r="CB131" s="915"/>
      <c r="CC131" s="915"/>
      <c r="CD131" s="915"/>
      <c r="CE131" s="915"/>
      <c r="CF131" s="915"/>
      <c r="CG131" s="915"/>
      <c r="CH131" s="915"/>
      <c r="CI131" s="915"/>
      <c r="CJ131" s="915"/>
      <c r="CK131" s="915"/>
      <c r="CL131" s="915"/>
      <c r="CM131" s="915"/>
      <c r="CN131" s="930"/>
      <c r="CO131" s="930"/>
      <c r="CP131" s="930"/>
      <c r="CQ131" s="930"/>
      <c r="CR131" s="930"/>
      <c r="CS131" s="930"/>
      <c r="CT131" s="744"/>
      <c r="CV131" s="1003"/>
      <c r="CW131" s="658"/>
      <c r="CX131" s="658"/>
      <c r="CY131" s="658"/>
      <c r="CZ131" s="658"/>
      <c r="DA131" s="658"/>
      <c r="DB131" s="658"/>
      <c r="DC131" s="658"/>
      <c r="DD131" s="658"/>
      <c r="DE131" s="658"/>
      <c r="DF131" s="658"/>
      <c r="DG131" s="658"/>
      <c r="DH131" s="624"/>
      <c r="DI131" s="658"/>
      <c r="DJ131" s="658"/>
      <c r="DK131" s="658"/>
      <c r="DL131" s="658"/>
      <c r="DM131" s="658"/>
      <c r="DN131" s="658"/>
      <c r="DO131" s="658"/>
      <c r="DP131" s="658"/>
      <c r="DQ131" s="658"/>
      <c r="DR131" s="658"/>
      <c r="DS131" s="658"/>
      <c r="DT131" s="624"/>
      <c r="DU131" s="914"/>
      <c r="DV131" s="914"/>
      <c r="DW131" s="914"/>
      <c r="DX131" s="914"/>
      <c r="DY131" s="914"/>
      <c r="DZ131" s="915"/>
      <c r="EA131" s="915"/>
      <c r="EB131" s="915"/>
      <c r="EC131" s="915"/>
      <c r="ED131" s="915"/>
      <c r="EE131" s="915"/>
      <c r="EF131" s="915"/>
      <c r="EG131" s="915"/>
      <c r="EH131" s="915"/>
      <c r="EI131" s="915"/>
      <c r="EJ131" s="915"/>
      <c r="EK131" s="915"/>
      <c r="EL131" s="930"/>
      <c r="EM131" s="930"/>
      <c r="EN131" s="930"/>
      <c r="EO131" s="930"/>
      <c r="EP131" s="930"/>
      <c r="EQ131" s="930"/>
      <c r="ER131" s="744"/>
      <c r="ES131" s="1003"/>
      <c r="ET131" s="658"/>
      <c r="EU131" s="658"/>
      <c r="EV131" s="658"/>
      <c r="EW131" s="658"/>
      <c r="EX131" s="658"/>
      <c r="EY131" s="658"/>
      <c r="EZ131" s="658"/>
      <c r="FA131" s="658"/>
      <c r="FB131" s="658"/>
      <c r="FC131" s="658"/>
      <c r="FD131" s="658"/>
      <c r="FE131" s="624"/>
      <c r="FF131" s="658"/>
      <c r="FG131" s="658"/>
      <c r="FH131" s="658"/>
      <c r="FI131" s="658"/>
      <c r="FJ131" s="658"/>
      <c r="FK131" s="658"/>
      <c r="FL131" s="658"/>
      <c r="FM131" s="658"/>
      <c r="FN131" s="658"/>
      <c r="FO131" s="658"/>
      <c r="FP131" s="658"/>
      <c r="FQ131" s="624"/>
      <c r="FR131" s="914"/>
      <c r="FS131" s="914"/>
      <c r="FT131" s="914"/>
      <c r="FU131" s="914"/>
      <c r="FV131" s="914"/>
      <c r="FW131" s="915"/>
      <c r="FX131" s="915"/>
      <c r="FY131" s="915"/>
      <c r="FZ131" s="915"/>
      <c r="GA131" s="915"/>
      <c r="GB131" s="915"/>
      <c r="GC131" s="915"/>
      <c r="GD131" s="915"/>
      <c r="GE131" s="915"/>
      <c r="GF131" s="915"/>
      <c r="GG131" s="915"/>
      <c r="GH131" s="915"/>
      <c r="GI131" s="930"/>
      <c r="GJ131" s="930"/>
      <c r="GK131" s="930"/>
      <c r="GL131" s="930"/>
      <c r="GM131" s="930"/>
      <c r="GN131" s="930"/>
      <c r="GO131" s="744"/>
    </row>
    <row r="132" spans="1:197" ht="13.5" customHeight="1" x14ac:dyDescent="0.2">
      <c r="A132" s="1003"/>
      <c r="B132" s="967" t="str">
        <f>'ANNUAL SUMMARY'!$C$30</f>
        <v>SIC</v>
      </c>
      <c r="C132" s="968"/>
      <c r="D132" s="968"/>
      <c r="E132" s="968"/>
      <c r="F132" s="971"/>
      <c r="G132" s="973"/>
      <c r="H132" s="974"/>
      <c r="I132" s="974"/>
      <c r="J132" s="974"/>
      <c r="K132" s="974"/>
      <c r="L132" s="975"/>
      <c r="M132" s="785"/>
      <c r="N132" s="979" t="str">
        <f>'ANNUAL SUMMARY'!$O$30</f>
        <v>NIGHT</v>
      </c>
      <c r="O132" s="968"/>
      <c r="P132" s="968"/>
      <c r="Q132" s="968"/>
      <c r="R132" s="971"/>
      <c r="S132" s="980"/>
      <c r="T132" s="981"/>
      <c r="U132" s="981"/>
      <c r="V132" s="981"/>
      <c r="W132" s="981"/>
      <c r="X132" s="982"/>
      <c r="Y132" s="624"/>
      <c r="Z132" s="913"/>
      <c r="AA132" s="914"/>
      <c r="AB132" s="914"/>
      <c r="AC132" s="914"/>
      <c r="AD132" s="914"/>
      <c r="AE132" s="915"/>
      <c r="AF132" s="915"/>
      <c r="AG132" s="915"/>
      <c r="AH132" s="915"/>
      <c r="AI132" s="915"/>
      <c r="AJ132" s="915"/>
      <c r="AK132" s="915"/>
      <c r="AL132" s="915"/>
      <c r="AM132" s="915"/>
      <c r="AN132" s="915"/>
      <c r="AO132" s="915"/>
      <c r="AP132" s="915"/>
      <c r="AQ132" s="930"/>
      <c r="AR132" s="930"/>
      <c r="AS132" s="930"/>
      <c r="AT132" s="930"/>
      <c r="AU132" s="930"/>
      <c r="AV132" s="930"/>
      <c r="AW132" s="744"/>
      <c r="AX132" s="1003"/>
      <c r="AY132" s="967" t="str">
        <f>'ANNUAL SUMMARY'!$C$30</f>
        <v>SIC</v>
      </c>
      <c r="AZ132" s="968"/>
      <c r="BA132" s="968"/>
      <c r="BB132" s="968"/>
      <c r="BC132" s="971"/>
      <c r="BD132" s="973"/>
      <c r="BE132" s="974"/>
      <c r="BF132" s="974"/>
      <c r="BG132" s="974"/>
      <c r="BH132" s="974"/>
      <c r="BI132" s="975"/>
      <c r="BJ132" s="785"/>
      <c r="BK132" s="979" t="str">
        <f>'ANNUAL SUMMARY'!$O$30</f>
        <v>NIGHT</v>
      </c>
      <c r="BL132" s="968"/>
      <c r="BM132" s="968"/>
      <c r="BN132" s="968"/>
      <c r="BO132" s="971"/>
      <c r="BP132" s="980"/>
      <c r="BQ132" s="981"/>
      <c r="BR132" s="981"/>
      <c r="BS132" s="981"/>
      <c r="BT132" s="981"/>
      <c r="BU132" s="982"/>
      <c r="BV132" s="624"/>
      <c r="BW132" s="913"/>
      <c r="BX132" s="914"/>
      <c r="BY132" s="914"/>
      <c r="BZ132" s="914"/>
      <c r="CA132" s="914"/>
      <c r="CB132" s="915"/>
      <c r="CC132" s="915"/>
      <c r="CD132" s="915"/>
      <c r="CE132" s="915"/>
      <c r="CF132" s="915"/>
      <c r="CG132" s="915"/>
      <c r="CH132" s="915"/>
      <c r="CI132" s="915"/>
      <c r="CJ132" s="915"/>
      <c r="CK132" s="915"/>
      <c r="CL132" s="915"/>
      <c r="CM132" s="915"/>
      <c r="CN132" s="930"/>
      <c r="CO132" s="930"/>
      <c r="CP132" s="930"/>
      <c r="CQ132" s="930"/>
      <c r="CR132" s="930"/>
      <c r="CS132" s="930"/>
      <c r="CT132" s="744"/>
      <c r="CV132" s="1003"/>
      <c r="CW132" s="967" t="str">
        <f>'ANNUAL SUMMARY'!$C$30</f>
        <v>SIC</v>
      </c>
      <c r="CX132" s="968"/>
      <c r="CY132" s="968"/>
      <c r="CZ132" s="968"/>
      <c r="DA132" s="971"/>
      <c r="DB132" s="973"/>
      <c r="DC132" s="974"/>
      <c r="DD132" s="974"/>
      <c r="DE132" s="974"/>
      <c r="DF132" s="974"/>
      <c r="DG132" s="975"/>
      <c r="DH132" s="785"/>
      <c r="DI132" s="979" t="str">
        <f>'ANNUAL SUMMARY'!$O$30</f>
        <v>NIGHT</v>
      </c>
      <c r="DJ132" s="968"/>
      <c r="DK132" s="968"/>
      <c r="DL132" s="968"/>
      <c r="DM132" s="971"/>
      <c r="DN132" s="980"/>
      <c r="DO132" s="981"/>
      <c r="DP132" s="981"/>
      <c r="DQ132" s="981"/>
      <c r="DR132" s="981"/>
      <c r="DS132" s="982"/>
      <c r="DT132" s="624"/>
      <c r="DU132" s="913"/>
      <c r="DV132" s="914"/>
      <c r="DW132" s="914"/>
      <c r="DX132" s="914"/>
      <c r="DY132" s="914"/>
      <c r="DZ132" s="915"/>
      <c r="EA132" s="915"/>
      <c r="EB132" s="915"/>
      <c r="EC132" s="915"/>
      <c r="ED132" s="915"/>
      <c r="EE132" s="915"/>
      <c r="EF132" s="915"/>
      <c r="EG132" s="915"/>
      <c r="EH132" s="915"/>
      <c r="EI132" s="915"/>
      <c r="EJ132" s="915"/>
      <c r="EK132" s="915"/>
      <c r="EL132" s="930"/>
      <c r="EM132" s="930"/>
      <c r="EN132" s="930"/>
      <c r="EO132" s="930"/>
      <c r="EP132" s="930"/>
      <c r="EQ132" s="930"/>
      <c r="ER132" s="744"/>
      <c r="ES132" s="1003"/>
      <c r="ET132" s="967" t="str">
        <f>'ANNUAL SUMMARY'!$C$30</f>
        <v>SIC</v>
      </c>
      <c r="EU132" s="968"/>
      <c r="EV132" s="968"/>
      <c r="EW132" s="968"/>
      <c r="EX132" s="971"/>
      <c r="EY132" s="973"/>
      <c r="EZ132" s="974"/>
      <c r="FA132" s="974"/>
      <c r="FB132" s="974"/>
      <c r="FC132" s="974"/>
      <c r="FD132" s="975"/>
      <c r="FE132" s="785"/>
      <c r="FF132" s="979" t="str">
        <f>'ANNUAL SUMMARY'!$O$30</f>
        <v>NIGHT</v>
      </c>
      <c r="FG132" s="968"/>
      <c r="FH132" s="968"/>
      <c r="FI132" s="968"/>
      <c r="FJ132" s="971"/>
      <c r="FK132" s="980"/>
      <c r="FL132" s="981"/>
      <c r="FM132" s="981"/>
      <c r="FN132" s="981"/>
      <c r="FO132" s="981"/>
      <c r="FP132" s="982"/>
      <c r="FQ132" s="624"/>
      <c r="FR132" s="913"/>
      <c r="FS132" s="914"/>
      <c r="FT132" s="914"/>
      <c r="FU132" s="914"/>
      <c r="FV132" s="914"/>
      <c r="FW132" s="915"/>
      <c r="FX132" s="915"/>
      <c r="FY132" s="915"/>
      <c r="FZ132" s="915"/>
      <c r="GA132" s="915"/>
      <c r="GB132" s="915"/>
      <c r="GC132" s="915"/>
      <c r="GD132" s="915"/>
      <c r="GE132" s="915"/>
      <c r="GF132" s="915"/>
      <c r="GG132" s="915"/>
      <c r="GH132" s="915"/>
      <c r="GI132" s="930"/>
      <c r="GJ132" s="930"/>
      <c r="GK132" s="930"/>
      <c r="GL132" s="930"/>
      <c r="GM132" s="930"/>
      <c r="GN132" s="930"/>
      <c r="GO132" s="744"/>
    </row>
    <row r="133" spans="1:197" ht="6" customHeight="1" x14ac:dyDescent="0.2">
      <c r="A133" s="1003"/>
      <c r="B133" s="969"/>
      <c r="C133" s="970"/>
      <c r="D133" s="970"/>
      <c r="E133" s="970"/>
      <c r="F133" s="972"/>
      <c r="G133" s="976"/>
      <c r="H133" s="977"/>
      <c r="I133" s="977"/>
      <c r="J133" s="977"/>
      <c r="K133" s="977"/>
      <c r="L133" s="978"/>
      <c r="M133" s="785"/>
      <c r="N133" s="969"/>
      <c r="O133" s="970"/>
      <c r="P133" s="970"/>
      <c r="Q133" s="970"/>
      <c r="R133" s="972"/>
      <c r="S133" s="983"/>
      <c r="T133" s="984"/>
      <c r="U133" s="984"/>
      <c r="V133" s="984"/>
      <c r="W133" s="984"/>
      <c r="X133" s="985"/>
      <c r="Y133" s="624"/>
      <c r="Z133" s="914"/>
      <c r="AA133" s="914"/>
      <c r="AB133" s="914"/>
      <c r="AC133" s="914"/>
      <c r="AD133" s="914"/>
      <c r="AE133" s="915"/>
      <c r="AF133" s="915"/>
      <c r="AG133" s="915"/>
      <c r="AH133" s="915"/>
      <c r="AI133" s="915"/>
      <c r="AJ133" s="915"/>
      <c r="AK133" s="915"/>
      <c r="AL133" s="915"/>
      <c r="AM133" s="915"/>
      <c r="AN133" s="915"/>
      <c r="AO133" s="915"/>
      <c r="AP133" s="915"/>
      <c r="AQ133" s="930"/>
      <c r="AR133" s="930"/>
      <c r="AS133" s="930"/>
      <c r="AT133" s="930"/>
      <c r="AU133" s="930"/>
      <c r="AV133" s="930"/>
      <c r="AW133" s="744"/>
      <c r="AX133" s="1003"/>
      <c r="AY133" s="969"/>
      <c r="AZ133" s="970"/>
      <c r="BA133" s="970"/>
      <c r="BB133" s="970"/>
      <c r="BC133" s="972"/>
      <c r="BD133" s="976"/>
      <c r="BE133" s="977"/>
      <c r="BF133" s="977"/>
      <c r="BG133" s="977"/>
      <c r="BH133" s="977"/>
      <c r="BI133" s="978"/>
      <c r="BJ133" s="785"/>
      <c r="BK133" s="969"/>
      <c r="BL133" s="970"/>
      <c r="BM133" s="970"/>
      <c r="BN133" s="970"/>
      <c r="BO133" s="972"/>
      <c r="BP133" s="983"/>
      <c r="BQ133" s="984"/>
      <c r="BR133" s="984"/>
      <c r="BS133" s="984"/>
      <c r="BT133" s="984"/>
      <c r="BU133" s="985"/>
      <c r="BV133" s="624"/>
      <c r="BW133" s="914"/>
      <c r="BX133" s="914"/>
      <c r="BY133" s="914"/>
      <c r="BZ133" s="914"/>
      <c r="CA133" s="914"/>
      <c r="CB133" s="915"/>
      <c r="CC133" s="915"/>
      <c r="CD133" s="915"/>
      <c r="CE133" s="915"/>
      <c r="CF133" s="915"/>
      <c r="CG133" s="915"/>
      <c r="CH133" s="915"/>
      <c r="CI133" s="915"/>
      <c r="CJ133" s="915"/>
      <c r="CK133" s="915"/>
      <c r="CL133" s="915"/>
      <c r="CM133" s="915"/>
      <c r="CN133" s="930"/>
      <c r="CO133" s="930"/>
      <c r="CP133" s="930"/>
      <c r="CQ133" s="930"/>
      <c r="CR133" s="930"/>
      <c r="CS133" s="930"/>
      <c r="CT133" s="744"/>
      <c r="CV133" s="1003"/>
      <c r="CW133" s="969"/>
      <c r="CX133" s="970"/>
      <c r="CY133" s="970"/>
      <c r="CZ133" s="970"/>
      <c r="DA133" s="972"/>
      <c r="DB133" s="976"/>
      <c r="DC133" s="977"/>
      <c r="DD133" s="977"/>
      <c r="DE133" s="977"/>
      <c r="DF133" s="977"/>
      <c r="DG133" s="978"/>
      <c r="DH133" s="785"/>
      <c r="DI133" s="969"/>
      <c r="DJ133" s="970"/>
      <c r="DK133" s="970"/>
      <c r="DL133" s="970"/>
      <c r="DM133" s="972"/>
      <c r="DN133" s="983"/>
      <c r="DO133" s="984"/>
      <c r="DP133" s="984"/>
      <c r="DQ133" s="984"/>
      <c r="DR133" s="984"/>
      <c r="DS133" s="985"/>
      <c r="DT133" s="624"/>
      <c r="DU133" s="914"/>
      <c r="DV133" s="914"/>
      <c r="DW133" s="914"/>
      <c r="DX133" s="914"/>
      <c r="DY133" s="914"/>
      <c r="DZ133" s="915"/>
      <c r="EA133" s="915"/>
      <c r="EB133" s="915"/>
      <c r="EC133" s="915"/>
      <c r="ED133" s="915"/>
      <c r="EE133" s="915"/>
      <c r="EF133" s="915"/>
      <c r="EG133" s="915"/>
      <c r="EH133" s="915"/>
      <c r="EI133" s="915"/>
      <c r="EJ133" s="915"/>
      <c r="EK133" s="915"/>
      <c r="EL133" s="930"/>
      <c r="EM133" s="930"/>
      <c r="EN133" s="930"/>
      <c r="EO133" s="930"/>
      <c r="EP133" s="930"/>
      <c r="EQ133" s="930"/>
      <c r="ER133" s="744"/>
      <c r="ES133" s="1003"/>
      <c r="ET133" s="969"/>
      <c r="EU133" s="970"/>
      <c r="EV133" s="970"/>
      <c r="EW133" s="970"/>
      <c r="EX133" s="972"/>
      <c r="EY133" s="976"/>
      <c r="EZ133" s="977"/>
      <c r="FA133" s="977"/>
      <c r="FB133" s="977"/>
      <c r="FC133" s="977"/>
      <c r="FD133" s="978"/>
      <c r="FE133" s="785"/>
      <c r="FF133" s="969"/>
      <c r="FG133" s="970"/>
      <c r="FH133" s="970"/>
      <c r="FI133" s="970"/>
      <c r="FJ133" s="972"/>
      <c r="FK133" s="983"/>
      <c r="FL133" s="984"/>
      <c r="FM133" s="984"/>
      <c r="FN133" s="984"/>
      <c r="FO133" s="984"/>
      <c r="FP133" s="985"/>
      <c r="FQ133" s="624"/>
      <c r="FR133" s="914"/>
      <c r="FS133" s="914"/>
      <c r="FT133" s="914"/>
      <c r="FU133" s="914"/>
      <c r="FV133" s="914"/>
      <c r="FW133" s="915"/>
      <c r="FX133" s="915"/>
      <c r="FY133" s="915"/>
      <c r="FZ133" s="915"/>
      <c r="GA133" s="915"/>
      <c r="GB133" s="915"/>
      <c r="GC133" s="915"/>
      <c r="GD133" s="915"/>
      <c r="GE133" s="915"/>
      <c r="GF133" s="915"/>
      <c r="GG133" s="915"/>
      <c r="GH133" s="915"/>
      <c r="GI133" s="930"/>
      <c r="GJ133" s="930"/>
      <c r="GK133" s="930"/>
      <c r="GL133" s="930"/>
      <c r="GM133" s="930"/>
      <c r="GN133" s="930"/>
      <c r="GO133" s="744"/>
    </row>
    <row r="134" spans="1:197" ht="2.25" customHeight="1" x14ac:dyDescent="0.25">
      <c r="A134" s="1003"/>
      <c r="B134" s="624"/>
      <c r="C134" s="624"/>
      <c r="D134" s="624"/>
      <c r="E134" s="624"/>
      <c r="F134" s="624"/>
      <c r="G134" s="624"/>
      <c r="H134" s="624"/>
      <c r="I134" s="624"/>
      <c r="J134" s="624"/>
      <c r="K134" s="624"/>
      <c r="L134" s="624"/>
      <c r="M134" s="624"/>
      <c r="N134" s="624"/>
      <c r="O134" s="624"/>
      <c r="P134" s="624"/>
      <c r="Q134" s="624"/>
      <c r="R134" s="624"/>
      <c r="S134" s="624"/>
      <c r="T134" s="624"/>
      <c r="U134" s="624"/>
      <c r="V134" s="624"/>
      <c r="W134" s="624"/>
      <c r="X134" s="624"/>
      <c r="Y134" s="624"/>
      <c r="Z134" s="913"/>
      <c r="AA134" s="914"/>
      <c r="AB134" s="914"/>
      <c r="AC134" s="914"/>
      <c r="AD134" s="914"/>
      <c r="AE134" s="915"/>
      <c r="AF134" s="915"/>
      <c r="AG134" s="915"/>
      <c r="AH134" s="915"/>
      <c r="AI134" s="915"/>
      <c r="AJ134" s="915"/>
      <c r="AK134" s="915"/>
      <c r="AL134" s="915"/>
      <c r="AM134" s="915"/>
      <c r="AN134" s="915"/>
      <c r="AO134" s="915"/>
      <c r="AP134" s="915"/>
      <c r="AQ134" s="930"/>
      <c r="AR134" s="930"/>
      <c r="AS134" s="930"/>
      <c r="AT134" s="930"/>
      <c r="AU134" s="930"/>
      <c r="AV134" s="930"/>
      <c r="AW134" s="744"/>
      <c r="AX134" s="1003"/>
      <c r="AY134" s="624"/>
      <c r="AZ134" s="624"/>
      <c r="BA134" s="624"/>
      <c r="BB134" s="624"/>
      <c r="BC134" s="624"/>
      <c r="BD134" s="624"/>
      <c r="BE134" s="624"/>
      <c r="BF134" s="624"/>
      <c r="BG134" s="624"/>
      <c r="BH134" s="624"/>
      <c r="BI134" s="624"/>
      <c r="BJ134" s="624"/>
      <c r="BK134" s="624"/>
      <c r="BL134" s="624"/>
      <c r="BM134" s="624"/>
      <c r="BN134" s="624"/>
      <c r="BO134" s="624"/>
      <c r="BP134" s="624"/>
      <c r="BQ134" s="624"/>
      <c r="BR134" s="624"/>
      <c r="BS134" s="624"/>
      <c r="BT134" s="624"/>
      <c r="BU134" s="624"/>
      <c r="BV134" s="624"/>
      <c r="BW134" s="913"/>
      <c r="BX134" s="914"/>
      <c r="BY134" s="914"/>
      <c r="BZ134" s="914"/>
      <c r="CA134" s="914"/>
      <c r="CB134" s="915"/>
      <c r="CC134" s="915"/>
      <c r="CD134" s="915"/>
      <c r="CE134" s="915"/>
      <c r="CF134" s="915"/>
      <c r="CG134" s="915"/>
      <c r="CH134" s="915"/>
      <c r="CI134" s="915"/>
      <c r="CJ134" s="915"/>
      <c r="CK134" s="915"/>
      <c r="CL134" s="915"/>
      <c r="CM134" s="915"/>
      <c r="CN134" s="930"/>
      <c r="CO134" s="930"/>
      <c r="CP134" s="930"/>
      <c r="CQ134" s="930"/>
      <c r="CR134" s="930"/>
      <c r="CS134" s="930"/>
      <c r="CT134" s="744"/>
      <c r="CV134" s="1003"/>
      <c r="CW134" s="624"/>
      <c r="CX134" s="624"/>
      <c r="CY134" s="624"/>
      <c r="CZ134" s="624"/>
      <c r="DA134" s="624"/>
      <c r="DB134" s="624"/>
      <c r="DC134" s="624"/>
      <c r="DD134" s="624"/>
      <c r="DE134" s="624"/>
      <c r="DF134" s="624"/>
      <c r="DG134" s="624"/>
      <c r="DH134" s="624"/>
      <c r="DI134" s="624"/>
      <c r="DJ134" s="624"/>
      <c r="DK134" s="624"/>
      <c r="DL134" s="624"/>
      <c r="DM134" s="624"/>
      <c r="DN134" s="624"/>
      <c r="DO134" s="624"/>
      <c r="DP134" s="624"/>
      <c r="DQ134" s="624"/>
      <c r="DR134" s="624"/>
      <c r="DS134" s="624"/>
      <c r="DT134" s="624"/>
      <c r="DU134" s="913"/>
      <c r="DV134" s="914"/>
      <c r="DW134" s="914"/>
      <c r="DX134" s="914"/>
      <c r="DY134" s="914"/>
      <c r="DZ134" s="915"/>
      <c r="EA134" s="915"/>
      <c r="EB134" s="915"/>
      <c r="EC134" s="915"/>
      <c r="ED134" s="915"/>
      <c r="EE134" s="915"/>
      <c r="EF134" s="915"/>
      <c r="EG134" s="915"/>
      <c r="EH134" s="915"/>
      <c r="EI134" s="915"/>
      <c r="EJ134" s="915"/>
      <c r="EK134" s="915"/>
      <c r="EL134" s="930"/>
      <c r="EM134" s="930"/>
      <c r="EN134" s="930"/>
      <c r="EO134" s="930"/>
      <c r="EP134" s="930"/>
      <c r="EQ134" s="930"/>
      <c r="ER134" s="744"/>
      <c r="ES134" s="1003"/>
      <c r="ET134" s="624"/>
      <c r="EU134" s="624"/>
      <c r="EV134" s="624"/>
      <c r="EW134" s="624"/>
      <c r="EX134" s="624"/>
      <c r="EY134" s="624"/>
      <c r="EZ134" s="624"/>
      <c r="FA134" s="624"/>
      <c r="FB134" s="624"/>
      <c r="FC134" s="624"/>
      <c r="FD134" s="624"/>
      <c r="FE134" s="624"/>
      <c r="FF134" s="624"/>
      <c r="FG134" s="624"/>
      <c r="FH134" s="624"/>
      <c r="FI134" s="624"/>
      <c r="FJ134" s="624"/>
      <c r="FK134" s="624"/>
      <c r="FL134" s="624"/>
      <c r="FM134" s="624"/>
      <c r="FN134" s="624"/>
      <c r="FO134" s="624"/>
      <c r="FP134" s="624"/>
      <c r="FQ134" s="624"/>
      <c r="FR134" s="913"/>
      <c r="FS134" s="914"/>
      <c r="FT134" s="914"/>
      <c r="FU134" s="914"/>
      <c r="FV134" s="914"/>
      <c r="FW134" s="915"/>
      <c r="FX134" s="915"/>
      <c r="FY134" s="915"/>
      <c r="FZ134" s="915"/>
      <c r="GA134" s="915"/>
      <c r="GB134" s="915"/>
      <c r="GC134" s="915"/>
      <c r="GD134" s="915"/>
      <c r="GE134" s="915"/>
      <c r="GF134" s="915"/>
      <c r="GG134" s="915"/>
      <c r="GH134" s="915"/>
      <c r="GI134" s="930"/>
      <c r="GJ134" s="930"/>
      <c r="GK134" s="930"/>
      <c r="GL134" s="930"/>
      <c r="GM134" s="930"/>
      <c r="GN134" s="930"/>
      <c r="GO134" s="744"/>
    </row>
    <row r="135" spans="1:197" ht="14.25" customHeight="1" x14ac:dyDescent="0.2">
      <c r="A135" s="1003"/>
      <c r="B135" s="967" t="str">
        <f>'ANNUAL SUMMARY'!$C$33</f>
        <v>CROSS C.</v>
      </c>
      <c r="C135" s="968"/>
      <c r="D135" s="968"/>
      <c r="E135" s="968"/>
      <c r="F135" s="792"/>
      <c r="G135" s="793"/>
      <c r="H135" s="793"/>
      <c r="I135" s="793"/>
      <c r="J135" s="793"/>
      <c r="K135" s="793"/>
      <c r="L135" s="794"/>
      <c r="M135" s="643"/>
      <c r="N135" s="786" t="s">
        <v>63</v>
      </c>
      <c r="O135" s="644"/>
      <c r="P135" s="644"/>
      <c r="Q135" s="644"/>
      <c r="R135" s="644"/>
      <c r="S135" s="644"/>
      <c r="T135" s="644"/>
      <c r="U135" s="644"/>
      <c r="V135" s="644"/>
      <c r="W135" s="644"/>
      <c r="X135" s="645"/>
      <c r="Y135" s="624"/>
      <c r="Z135" s="914"/>
      <c r="AA135" s="914"/>
      <c r="AB135" s="914"/>
      <c r="AC135" s="914"/>
      <c r="AD135" s="914"/>
      <c r="AE135" s="915"/>
      <c r="AF135" s="915"/>
      <c r="AG135" s="915"/>
      <c r="AH135" s="915"/>
      <c r="AI135" s="915"/>
      <c r="AJ135" s="915"/>
      <c r="AK135" s="915"/>
      <c r="AL135" s="915"/>
      <c r="AM135" s="915"/>
      <c r="AN135" s="915"/>
      <c r="AO135" s="915"/>
      <c r="AP135" s="915"/>
      <c r="AQ135" s="930"/>
      <c r="AR135" s="930"/>
      <c r="AS135" s="930"/>
      <c r="AT135" s="930"/>
      <c r="AU135" s="930"/>
      <c r="AV135" s="930"/>
      <c r="AW135" s="744"/>
      <c r="AX135" s="1003"/>
      <c r="AY135" s="967" t="str">
        <f>'ANNUAL SUMMARY'!$C$33</f>
        <v>CROSS C.</v>
      </c>
      <c r="AZ135" s="968"/>
      <c r="BA135" s="968"/>
      <c r="BB135" s="968"/>
      <c r="BC135" s="792"/>
      <c r="BD135" s="793"/>
      <c r="BE135" s="793"/>
      <c r="BF135" s="793"/>
      <c r="BG135" s="793"/>
      <c r="BH135" s="793"/>
      <c r="BI135" s="794"/>
      <c r="BJ135" s="643"/>
      <c r="BK135" s="786" t="s">
        <v>63</v>
      </c>
      <c r="BL135" s="644"/>
      <c r="BM135" s="644"/>
      <c r="BN135" s="644"/>
      <c r="BO135" s="644"/>
      <c r="BP135" s="644"/>
      <c r="BQ135" s="644"/>
      <c r="BR135" s="644"/>
      <c r="BS135" s="644"/>
      <c r="BT135" s="644"/>
      <c r="BU135" s="645"/>
      <c r="BV135" s="624"/>
      <c r="BW135" s="914"/>
      <c r="BX135" s="914"/>
      <c r="BY135" s="914"/>
      <c r="BZ135" s="914"/>
      <c r="CA135" s="914"/>
      <c r="CB135" s="915"/>
      <c r="CC135" s="915"/>
      <c r="CD135" s="915"/>
      <c r="CE135" s="915"/>
      <c r="CF135" s="915"/>
      <c r="CG135" s="915"/>
      <c r="CH135" s="915"/>
      <c r="CI135" s="915"/>
      <c r="CJ135" s="915"/>
      <c r="CK135" s="915"/>
      <c r="CL135" s="915"/>
      <c r="CM135" s="915"/>
      <c r="CN135" s="930"/>
      <c r="CO135" s="930"/>
      <c r="CP135" s="930"/>
      <c r="CQ135" s="930"/>
      <c r="CR135" s="930"/>
      <c r="CS135" s="930"/>
      <c r="CT135" s="744"/>
      <c r="CV135" s="1003"/>
      <c r="CW135" s="967" t="str">
        <f>'ANNUAL SUMMARY'!$C$33</f>
        <v>CROSS C.</v>
      </c>
      <c r="CX135" s="968"/>
      <c r="CY135" s="968"/>
      <c r="CZ135" s="968"/>
      <c r="DA135" s="792"/>
      <c r="DB135" s="793"/>
      <c r="DC135" s="793"/>
      <c r="DD135" s="793"/>
      <c r="DE135" s="793"/>
      <c r="DF135" s="793"/>
      <c r="DG135" s="794"/>
      <c r="DH135" s="643"/>
      <c r="DI135" s="786" t="s">
        <v>63</v>
      </c>
      <c r="DJ135" s="644"/>
      <c r="DK135" s="644"/>
      <c r="DL135" s="644"/>
      <c r="DM135" s="644"/>
      <c r="DN135" s="644"/>
      <c r="DO135" s="644"/>
      <c r="DP135" s="644"/>
      <c r="DQ135" s="644"/>
      <c r="DR135" s="644"/>
      <c r="DS135" s="645"/>
      <c r="DT135" s="624"/>
      <c r="DU135" s="914"/>
      <c r="DV135" s="914"/>
      <c r="DW135" s="914"/>
      <c r="DX135" s="914"/>
      <c r="DY135" s="914"/>
      <c r="DZ135" s="915"/>
      <c r="EA135" s="915"/>
      <c r="EB135" s="915"/>
      <c r="EC135" s="915"/>
      <c r="ED135" s="915"/>
      <c r="EE135" s="915"/>
      <c r="EF135" s="915"/>
      <c r="EG135" s="915"/>
      <c r="EH135" s="915"/>
      <c r="EI135" s="915"/>
      <c r="EJ135" s="915"/>
      <c r="EK135" s="915"/>
      <c r="EL135" s="930"/>
      <c r="EM135" s="930"/>
      <c r="EN135" s="930"/>
      <c r="EO135" s="930"/>
      <c r="EP135" s="930"/>
      <c r="EQ135" s="930"/>
      <c r="ER135" s="744"/>
      <c r="ES135" s="1003"/>
      <c r="ET135" s="967" t="str">
        <f>'ANNUAL SUMMARY'!$C$33</f>
        <v>CROSS C.</v>
      </c>
      <c r="EU135" s="968"/>
      <c r="EV135" s="968"/>
      <c r="EW135" s="968"/>
      <c r="EX135" s="792"/>
      <c r="EY135" s="793"/>
      <c r="EZ135" s="793"/>
      <c r="FA135" s="793"/>
      <c r="FB135" s="793"/>
      <c r="FC135" s="793"/>
      <c r="FD135" s="794"/>
      <c r="FE135" s="643"/>
      <c r="FF135" s="786" t="s">
        <v>63</v>
      </c>
      <c r="FG135" s="644"/>
      <c r="FH135" s="644"/>
      <c r="FI135" s="644"/>
      <c r="FJ135" s="644"/>
      <c r="FK135" s="644"/>
      <c r="FL135" s="644"/>
      <c r="FM135" s="644"/>
      <c r="FN135" s="644"/>
      <c r="FO135" s="644"/>
      <c r="FP135" s="645"/>
      <c r="FQ135" s="624"/>
      <c r="FR135" s="914"/>
      <c r="FS135" s="914"/>
      <c r="FT135" s="914"/>
      <c r="FU135" s="914"/>
      <c r="FV135" s="914"/>
      <c r="FW135" s="915"/>
      <c r="FX135" s="915"/>
      <c r="FY135" s="915"/>
      <c r="FZ135" s="915"/>
      <c r="GA135" s="915"/>
      <c r="GB135" s="915"/>
      <c r="GC135" s="915"/>
      <c r="GD135" s="915"/>
      <c r="GE135" s="915"/>
      <c r="GF135" s="915"/>
      <c r="GG135" s="915"/>
      <c r="GH135" s="915"/>
      <c r="GI135" s="930"/>
      <c r="GJ135" s="930"/>
      <c r="GK135" s="930"/>
      <c r="GL135" s="930"/>
      <c r="GM135" s="930"/>
      <c r="GN135" s="930"/>
      <c r="GO135" s="744"/>
    </row>
    <row r="136" spans="1:197" ht="6" customHeight="1" x14ac:dyDescent="0.2">
      <c r="A136" s="1003"/>
      <c r="B136" s="969"/>
      <c r="C136" s="970"/>
      <c r="D136" s="970"/>
      <c r="E136" s="970"/>
      <c r="F136" s="795"/>
      <c r="G136" s="796"/>
      <c r="H136" s="796"/>
      <c r="I136" s="796"/>
      <c r="J136" s="796"/>
      <c r="K136" s="796"/>
      <c r="L136" s="797"/>
      <c r="M136" s="643"/>
      <c r="N136" s="787"/>
      <c r="O136" s="646"/>
      <c r="P136" s="646"/>
      <c r="Q136" s="646"/>
      <c r="R136" s="646"/>
      <c r="S136" s="646"/>
      <c r="T136" s="646"/>
      <c r="U136" s="646"/>
      <c r="V136" s="646"/>
      <c r="W136" s="646"/>
      <c r="X136" s="647"/>
      <c r="Y136" s="624"/>
      <c r="Z136" s="913"/>
      <c r="AA136" s="913"/>
      <c r="AB136" s="913"/>
      <c r="AC136" s="913"/>
      <c r="AD136" s="913"/>
      <c r="AE136" s="915"/>
      <c r="AF136" s="915"/>
      <c r="AG136" s="915"/>
      <c r="AH136" s="915"/>
      <c r="AI136" s="915"/>
      <c r="AJ136" s="915"/>
      <c r="AK136" s="915"/>
      <c r="AL136" s="915"/>
      <c r="AM136" s="915"/>
      <c r="AN136" s="915"/>
      <c r="AO136" s="915"/>
      <c r="AP136" s="915"/>
      <c r="AQ136" s="930"/>
      <c r="AR136" s="930"/>
      <c r="AS136" s="930"/>
      <c r="AT136" s="930"/>
      <c r="AU136" s="930"/>
      <c r="AV136" s="930"/>
      <c r="AW136" s="744"/>
      <c r="AX136" s="1003"/>
      <c r="AY136" s="969"/>
      <c r="AZ136" s="970"/>
      <c r="BA136" s="970"/>
      <c r="BB136" s="970"/>
      <c r="BC136" s="795"/>
      <c r="BD136" s="796"/>
      <c r="BE136" s="796"/>
      <c r="BF136" s="796"/>
      <c r="BG136" s="796"/>
      <c r="BH136" s="796"/>
      <c r="BI136" s="797"/>
      <c r="BJ136" s="643"/>
      <c r="BK136" s="787"/>
      <c r="BL136" s="646"/>
      <c r="BM136" s="646"/>
      <c r="BN136" s="646"/>
      <c r="BO136" s="646"/>
      <c r="BP136" s="646"/>
      <c r="BQ136" s="646"/>
      <c r="BR136" s="646"/>
      <c r="BS136" s="646"/>
      <c r="BT136" s="646"/>
      <c r="BU136" s="647"/>
      <c r="BV136" s="624"/>
      <c r="BW136" s="913"/>
      <c r="BX136" s="913"/>
      <c r="BY136" s="913"/>
      <c r="BZ136" s="913"/>
      <c r="CA136" s="913"/>
      <c r="CB136" s="915"/>
      <c r="CC136" s="915"/>
      <c r="CD136" s="915"/>
      <c r="CE136" s="915"/>
      <c r="CF136" s="915"/>
      <c r="CG136" s="915"/>
      <c r="CH136" s="915"/>
      <c r="CI136" s="915"/>
      <c r="CJ136" s="915"/>
      <c r="CK136" s="915"/>
      <c r="CL136" s="915"/>
      <c r="CM136" s="915"/>
      <c r="CN136" s="930"/>
      <c r="CO136" s="930"/>
      <c r="CP136" s="930"/>
      <c r="CQ136" s="930"/>
      <c r="CR136" s="930"/>
      <c r="CS136" s="930"/>
      <c r="CT136" s="744"/>
      <c r="CV136" s="1003"/>
      <c r="CW136" s="969"/>
      <c r="CX136" s="970"/>
      <c r="CY136" s="970"/>
      <c r="CZ136" s="970"/>
      <c r="DA136" s="795"/>
      <c r="DB136" s="796"/>
      <c r="DC136" s="796"/>
      <c r="DD136" s="796"/>
      <c r="DE136" s="796"/>
      <c r="DF136" s="796"/>
      <c r="DG136" s="797"/>
      <c r="DH136" s="643"/>
      <c r="DI136" s="787"/>
      <c r="DJ136" s="646"/>
      <c r="DK136" s="646"/>
      <c r="DL136" s="646"/>
      <c r="DM136" s="646"/>
      <c r="DN136" s="646"/>
      <c r="DO136" s="646"/>
      <c r="DP136" s="646"/>
      <c r="DQ136" s="646"/>
      <c r="DR136" s="646"/>
      <c r="DS136" s="647"/>
      <c r="DT136" s="624"/>
      <c r="DU136" s="913"/>
      <c r="DV136" s="913"/>
      <c r="DW136" s="913"/>
      <c r="DX136" s="913"/>
      <c r="DY136" s="913"/>
      <c r="DZ136" s="915"/>
      <c r="EA136" s="915"/>
      <c r="EB136" s="915"/>
      <c r="EC136" s="915"/>
      <c r="ED136" s="915"/>
      <c r="EE136" s="915"/>
      <c r="EF136" s="915"/>
      <c r="EG136" s="915"/>
      <c r="EH136" s="915"/>
      <c r="EI136" s="915"/>
      <c r="EJ136" s="915"/>
      <c r="EK136" s="915"/>
      <c r="EL136" s="930"/>
      <c r="EM136" s="930"/>
      <c r="EN136" s="930"/>
      <c r="EO136" s="930"/>
      <c r="EP136" s="930"/>
      <c r="EQ136" s="930"/>
      <c r="ER136" s="744"/>
      <c r="ES136" s="1003"/>
      <c r="ET136" s="969"/>
      <c r="EU136" s="970"/>
      <c r="EV136" s="970"/>
      <c r="EW136" s="970"/>
      <c r="EX136" s="795"/>
      <c r="EY136" s="796"/>
      <c r="EZ136" s="796"/>
      <c r="FA136" s="796"/>
      <c r="FB136" s="796"/>
      <c r="FC136" s="796"/>
      <c r="FD136" s="797"/>
      <c r="FE136" s="643"/>
      <c r="FF136" s="787"/>
      <c r="FG136" s="646"/>
      <c r="FH136" s="646"/>
      <c r="FI136" s="646"/>
      <c r="FJ136" s="646"/>
      <c r="FK136" s="646"/>
      <c r="FL136" s="646"/>
      <c r="FM136" s="646"/>
      <c r="FN136" s="646"/>
      <c r="FO136" s="646"/>
      <c r="FP136" s="647"/>
      <c r="FQ136" s="624"/>
      <c r="FR136" s="913"/>
      <c r="FS136" s="913"/>
      <c r="FT136" s="913"/>
      <c r="FU136" s="913"/>
      <c r="FV136" s="913"/>
      <c r="FW136" s="915"/>
      <c r="FX136" s="915"/>
      <c r="FY136" s="915"/>
      <c r="FZ136" s="915"/>
      <c r="GA136" s="915"/>
      <c r="GB136" s="915"/>
      <c r="GC136" s="915"/>
      <c r="GD136" s="915"/>
      <c r="GE136" s="915"/>
      <c r="GF136" s="915"/>
      <c r="GG136" s="915"/>
      <c r="GH136" s="915"/>
      <c r="GI136" s="930"/>
      <c r="GJ136" s="930"/>
      <c r="GK136" s="930"/>
      <c r="GL136" s="930"/>
      <c r="GM136" s="930"/>
      <c r="GN136" s="930"/>
      <c r="GO136" s="744"/>
    </row>
    <row r="137" spans="1:197" ht="2.25" customHeight="1" x14ac:dyDescent="0.25">
      <c r="A137" s="1003"/>
      <c r="B137" s="624"/>
      <c r="C137" s="624"/>
      <c r="D137" s="624"/>
      <c r="E137" s="624"/>
      <c r="F137" s="624"/>
      <c r="G137" s="624"/>
      <c r="H137" s="624"/>
      <c r="I137" s="624"/>
      <c r="J137" s="624"/>
      <c r="K137" s="624"/>
      <c r="L137" s="624"/>
      <c r="M137" s="643"/>
      <c r="N137" s="787"/>
      <c r="O137" s="646"/>
      <c r="P137" s="646"/>
      <c r="Q137" s="646"/>
      <c r="R137" s="646"/>
      <c r="S137" s="646"/>
      <c r="T137" s="646"/>
      <c r="U137" s="646"/>
      <c r="V137" s="646"/>
      <c r="W137" s="646"/>
      <c r="X137" s="647"/>
      <c r="Y137" s="624"/>
      <c r="Z137" s="913"/>
      <c r="AA137" s="913"/>
      <c r="AB137" s="913"/>
      <c r="AC137" s="913"/>
      <c r="AD137" s="913"/>
      <c r="AE137" s="915"/>
      <c r="AF137" s="915"/>
      <c r="AG137" s="915"/>
      <c r="AH137" s="915"/>
      <c r="AI137" s="915"/>
      <c r="AJ137" s="915"/>
      <c r="AK137" s="915"/>
      <c r="AL137" s="915"/>
      <c r="AM137" s="915"/>
      <c r="AN137" s="915"/>
      <c r="AO137" s="915"/>
      <c r="AP137" s="915"/>
      <c r="AQ137" s="930"/>
      <c r="AR137" s="930"/>
      <c r="AS137" s="930"/>
      <c r="AT137" s="930"/>
      <c r="AU137" s="930"/>
      <c r="AV137" s="930"/>
      <c r="AW137" s="744"/>
      <c r="AX137" s="1003"/>
      <c r="AY137" s="624"/>
      <c r="AZ137" s="624"/>
      <c r="BA137" s="624"/>
      <c r="BB137" s="624"/>
      <c r="BC137" s="624"/>
      <c r="BD137" s="624"/>
      <c r="BE137" s="624"/>
      <c r="BF137" s="624"/>
      <c r="BG137" s="624"/>
      <c r="BH137" s="624"/>
      <c r="BI137" s="624"/>
      <c r="BJ137" s="643"/>
      <c r="BK137" s="787"/>
      <c r="BL137" s="646"/>
      <c r="BM137" s="646"/>
      <c r="BN137" s="646"/>
      <c r="BO137" s="646"/>
      <c r="BP137" s="646"/>
      <c r="BQ137" s="646"/>
      <c r="BR137" s="646"/>
      <c r="BS137" s="646"/>
      <c r="BT137" s="646"/>
      <c r="BU137" s="647"/>
      <c r="BV137" s="624"/>
      <c r="BW137" s="913"/>
      <c r="BX137" s="913"/>
      <c r="BY137" s="913"/>
      <c r="BZ137" s="913"/>
      <c r="CA137" s="913"/>
      <c r="CB137" s="915"/>
      <c r="CC137" s="915"/>
      <c r="CD137" s="915"/>
      <c r="CE137" s="915"/>
      <c r="CF137" s="915"/>
      <c r="CG137" s="915"/>
      <c r="CH137" s="915"/>
      <c r="CI137" s="915"/>
      <c r="CJ137" s="915"/>
      <c r="CK137" s="915"/>
      <c r="CL137" s="915"/>
      <c r="CM137" s="915"/>
      <c r="CN137" s="930"/>
      <c r="CO137" s="930"/>
      <c r="CP137" s="930"/>
      <c r="CQ137" s="930"/>
      <c r="CR137" s="930"/>
      <c r="CS137" s="930"/>
      <c r="CT137" s="744"/>
      <c r="CV137" s="1003"/>
      <c r="CW137" s="624"/>
      <c r="CX137" s="624"/>
      <c r="CY137" s="624"/>
      <c r="CZ137" s="624"/>
      <c r="DA137" s="624"/>
      <c r="DB137" s="624"/>
      <c r="DC137" s="624"/>
      <c r="DD137" s="624"/>
      <c r="DE137" s="624"/>
      <c r="DF137" s="624"/>
      <c r="DG137" s="624"/>
      <c r="DH137" s="643"/>
      <c r="DI137" s="787"/>
      <c r="DJ137" s="646"/>
      <c r="DK137" s="646"/>
      <c r="DL137" s="646"/>
      <c r="DM137" s="646"/>
      <c r="DN137" s="646"/>
      <c r="DO137" s="646"/>
      <c r="DP137" s="646"/>
      <c r="DQ137" s="646"/>
      <c r="DR137" s="646"/>
      <c r="DS137" s="647"/>
      <c r="DT137" s="624"/>
      <c r="DU137" s="913"/>
      <c r="DV137" s="913"/>
      <c r="DW137" s="913"/>
      <c r="DX137" s="913"/>
      <c r="DY137" s="913"/>
      <c r="DZ137" s="915"/>
      <c r="EA137" s="915"/>
      <c r="EB137" s="915"/>
      <c r="EC137" s="915"/>
      <c r="ED137" s="915"/>
      <c r="EE137" s="915"/>
      <c r="EF137" s="915"/>
      <c r="EG137" s="915"/>
      <c r="EH137" s="915"/>
      <c r="EI137" s="915"/>
      <c r="EJ137" s="915"/>
      <c r="EK137" s="915"/>
      <c r="EL137" s="930"/>
      <c r="EM137" s="930"/>
      <c r="EN137" s="930"/>
      <c r="EO137" s="930"/>
      <c r="EP137" s="930"/>
      <c r="EQ137" s="930"/>
      <c r="ER137" s="744"/>
      <c r="ES137" s="1003"/>
      <c r="ET137" s="624"/>
      <c r="EU137" s="624"/>
      <c r="EV137" s="624"/>
      <c r="EW137" s="624"/>
      <c r="EX137" s="624"/>
      <c r="EY137" s="624"/>
      <c r="EZ137" s="624"/>
      <c r="FA137" s="624"/>
      <c r="FB137" s="624"/>
      <c r="FC137" s="624"/>
      <c r="FD137" s="624"/>
      <c r="FE137" s="643"/>
      <c r="FF137" s="787"/>
      <c r="FG137" s="646"/>
      <c r="FH137" s="646"/>
      <c r="FI137" s="646"/>
      <c r="FJ137" s="646"/>
      <c r="FK137" s="646"/>
      <c r="FL137" s="646"/>
      <c r="FM137" s="646"/>
      <c r="FN137" s="646"/>
      <c r="FO137" s="646"/>
      <c r="FP137" s="647"/>
      <c r="FQ137" s="624"/>
      <c r="FR137" s="913"/>
      <c r="FS137" s="913"/>
      <c r="FT137" s="913"/>
      <c r="FU137" s="913"/>
      <c r="FV137" s="913"/>
      <c r="FW137" s="915"/>
      <c r="FX137" s="915"/>
      <c r="FY137" s="915"/>
      <c r="FZ137" s="915"/>
      <c r="GA137" s="915"/>
      <c r="GB137" s="915"/>
      <c r="GC137" s="915"/>
      <c r="GD137" s="915"/>
      <c r="GE137" s="915"/>
      <c r="GF137" s="915"/>
      <c r="GG137" s="915"/>
      <c r="GH137" s="915"/>
      <c r="GI137" s="930"/>
      <c r="GJ137" s="930"/>
      <c r="GK137" s="930"/>
      <c r="GL137" s="930"/>
      <c r="GM137" s="930"/>
      <c r="GN137" s="930"/>
      <c r="GO137" s="744"/>
    </row>
    <row r="138" spans="1:197" ht="8.25" customHeight="1" x14ac:dyDescent="0.25">
      <c r="A138" s="1003"/>
      <c r="B138" s="155" t="str">
        <f>LOGBOOK!$J$3</f>
        <v>SINGLE-ENGINE</v>
      </c>
      <c r="C138" s="156" t="str">
        <f>LOGBOOK!$K$3</f>
        <v>MULTI-ENGINE</v>
      </c>
      <c r="D138" s="156" t="str">
        <f>LOGBOOK!$L$3</f>
        <v>TURBO PROP</v>
      </c>
      <c r="E138" s="156" t="str">
        <f>LOGBOOK!$M$3</f>
        <v>TURBO JET</v>
      </c>
      <c r="F138" s="156" t="str">
        <f>LOGBOOK!$N$3</f>
        <v>LSA</v>
      </c>
      <c r="G138" s="156" t="str">
        <f>LOGBOOK!$O$2</f>
        <v>HELICOPTER</v>
      </c>
      <c r="H138" s="156" t="str">
        <f>LOGBOOK!$P$2</f>
        <v>GLIDER</v>
      </c>
      <c r="I138" s="156" t="str">
        <f>LOGBOOK!$Q$2</f>
        <v>OTHERS</v>
      </c>
      <c r="J138" s="157"/>
      <c r="K138" s="158"/>
      <c r="L138" s="159" t="s">
        <v>64</v>
      </c>
      <c r="M138" s="16"/>
      <c r="N138" s="788"/>
      <c r="O138" s="648"/>
      <c r="P138" s="648"/>
      <c r="Q138" s="648"/>
      <c r="R138" s="648"/>
      <c r="S138" s="648"/>
      <c r="T138" s="648"/>
      <c r="U138" s="648"/>
      <c r="V138" s="648"/>
      <c r="W138" s="648"/>
      <c r="X138" s="649"/>
      <c r="Y138" s="624"/>
      <c r="Z138" s="913"/>
      <c r="AA138" s="913"/>
      <c r="AB138" s="913"/>
      <c r="AC138" s="913"/>
      <c r="AD138" s="913"/>
      <c r="AE138" s="915"/>
      <c r="AF138" s="915"/>
      <c r="AG138" s="915"/>
      <c r="AH138" s="915"/>
      <c r="AI138" s="915"/>
      <c r="AJ138" s="915"/>
      <c r="AK138" s="915"/>
      <c r="AL138" s="915"/>
      <c r="AM138" s="915"/>
      <c r="AN138" s="915"/>
      <c r="AO138" s="915"/>
      <c r="AP138" s="915"/>
      <c r="AQ138" s="930"/>
      <c r="AR138" s="930"/>
      <c r="AS138" s="930"/>
      <c r="AT138" s="930"/>
      <c r="AU138" s="930"/>
      <c r="AV138" s="930"/>
      <c r="AW138" s="744"/>
      <c r="AX138" s="1003"/>
      <c r="AY138" s="155" t="str">
        <f>LOGBOOK!$J$3</f>
        <v>SINGLE-ENGINE</v>
      </c>
      <c r="AZ138" s="156" t="str">
        <f>LOGBOOK!$K$3</f>
        <v>MULTI-ENGINE</v>
      </c>
      <c r="BA138" s="156" t="str">
        <f>LOGBOOK!$L$3</f>
        <v>TURBO PROP</v>
      </c>
      <c r="BB138" s="156" t="str">
        <f>LOGBOOK!$M$3</f>
        <v>TURBO JET</v>
      </c>
      <c r="BC138" s="156" t="str">
        <f>LOGBOOK!$N$3</f>
        <v>LSA</v>
      </c>
      <c r="BD138" s="156" t="str">
        <f>LOGBOOK!$O$2</f>
        <v>HELICOPTER</v>
      </c>
      <c r="BE138" s="156" t="str">
        <f>LOGBOOK!$P$2</f>
        <v>GLIDER</v>
      </c>
      <c r="BF138" s="156" t="str">
        <f>LOGBOOK!$Q$2</f>
        <v>OTHERS</v>
      </c>
      <c r="BG138" s="157"/>
      <c r="BH138" s="158"/>
      <c r="BI138" s="159" t="s">
        <v>64</v>
      </c>
      <c r="BJ138" s="16"/>
      <c r="BK138" s="788"/>
      <c r="BL138" s="648"/>
      <c r="BM138" s="648"/>
      <c r="BN138" s="648"/>
      <c r="BO138" s="648"/>
      <c r="BP138" s="648"/>
      <c r="BQ138" s="648"/>
      <c r="BR138" s="648"/>
      <c r="BS138" s="648"/>
      <c r="BT138" s="648"/>
      <c r="BU138" s="649"/>
      <c r="BV138" s="624"/>
      <c r="BW138" s="913"/>
      <c r="BX138" s="913"/>
      <c r="BY138" s="913"/>
      <c r="BZ138" s="913"/>
      <c r="CA138" s="913"/>
      <c r="CB138" s="915"/>
      <c r="CC138" s="915"/>
      <c r="CD138" s="915"/>
      <c r="CE138" s="915"/>
      <c r="CF138" s="915"/>
      <c r="CG138" s="915"/>
      <c r="CH138" s="915"/>
      <c r="CI138" s="915"/>
      <c r="CJ138" s="915"/>
      <c r="CK138" s="915"/>
      <c r="CL138" s="915"/>
      <c r="CM138" s="915"/>
      <c r="CN138" s="930"/>
      <c r="CO138" s="930"/>
      <c r="CP138" s="930"/>
      <c r="CQ138" s="930"/>
      <c r="CR138" s="930"/>
      <c r="CS138" s="930"/>
      <c r="CT138" s="744"/>
      <c r="CV138" s="1003"/>
      <c r="CW138" s="155" t="str">
        <f>LOGBOOK!$J$3</f>
        <v>SINGLE-ENGINE</v>
      </c>
      <c r="CX138" s="156" t="str">
        <f>LOGBOOK!$K$3</f>
        <v>MULTI-ENGINE</v>
      </c>
      <c r="CY138" s="156" t="str">
        <f>LOGBOOK!$L$3</f>
        <v>TURBO PROP</v>
      </c>
      <c r="CZ138" s="156" t="str">
        <f>LOGBOOK!$M$3</f>
        <v>TURBO JET</v>
      </c>
      <c r="DA138" s="156" t="str">
        <f>LOGBOOK!$N$3</f>
        <v>LSA</v>
      </c>
      <c r="DB138" s="156" t="str">
        <f>LOGBOOK!$O$2</f>
        <v>HELICOPTER</v>
      </c>
      <c r="DC138" s="156" t="str">
        <f>LOGBOOK!$P$2</f>
        <v>GLIDER</v>
      </c>
      <c r="DD138" s="156" t="str">
        <f>LOGBOOK!$Q$2</f>
        <v>OTHERS</v>
      </c>
      <c r="DE138" s="157"/>
      <c r="DF138" s="158"/>
      <c r="DG138" s="159" t="s">
        <v>64</v>
      </c>
      <c r="DH138" s="16"/>
      <c r="DI138" s="788"/>
      <c r="DJ138" s="648"/>
      <c r="DK138" s="648"/>
      <c r="DL138" s="648"/>
      <c r="DM138" s="648"/>
      <c r="DN138" s="648"/>
      <c r="DO138" s="648"/>
      <c r="DP138" s="648"/>
      <c r="DQ138" s="648"/>
      <c r="DR138" s="648"/>
      <c r="DS138" s="649"/>
      <c r="DT138" s="624"/>
      <c r="DU138" s="913"/>
      <c r="DV138" s="913"/>
      <c r="DW138" s="913"/>
      <c r="DX138" s="913"/>
      <c r="DY138" s="913"/>
      <c r="DZ138" s="915"/>
      <c r="EA138" s="915"/>
      <c r="EB138" s="915"/>
      <c r="EC138" s="915"/>
      <c r="ED138" s="915"/>
      <c r="EE138" s="915"/>
      <c r="EF138" s="915"/>
      <c r="EG138" s="915"/>
      <c r="EH138" s="915"/>
      <c r="EI138" s="915"/>
      <c r="EJ138" s="915"/>
      <c r="EK138" s="915"/>
      <c r="EL138" s="930"/>
      <c r="EM138" s="930"/>
      <c r="EN138" s="930"/>
      <c r="EO138" s="930"/>
      <c r="EP138" s="930"/>
      <c r="EQ138" s="930"/>
      <c r="ER138" s="744"/>
      <c r="ES138" s="1003"/>
      <c r="ET138" s="155" t="str">
        <f>LOGBOOK!$J$3</f>
        <v>SINGLE-ENGINE</v>
      </c>
      <c r="EU138" s="156" t="str">
        <f>LOGBOOK!$K$3</f>
        <v>MULTI-ENGINE</v>
      </c>
      <c r="EV138" s="156" t="str">
        <f>LOGBOOK!$L$3</f>
        <v>TURBO PROP</v>
      </c>
      <c r="EW138" s="156" t="str">
        <f>LOGBOOK!$M$3</f>
        <v>TURBO JET</v>
      </c>
      <c r="EX138" s="156" t="str">
        <f>LOGBOOK!$N$3</f>
        <v>LSA</v>
      </c>
      <c r="EY138" s="156" t="str">
        <f>LOGBOOK!$O$2</f>
        <v>HELICOPTER</v>
      </c>
      <c r="EZ138" s="156" t="str">
        <f>LOGBOOK!$P$2</f>
        <v>GLIDER</v>
      </c>
      <c r="FA138" s="156" t="str">
        <f>LOGBOOK!$Q$2</f>
        <v>OTHERS</v>
      </c>
      <c r="FB138" s="157"/>
      <c r="FC138" s="158"/>
      <c r="FD138" s="159" t="s">
        <v>64</v>
      </c>
      <c r="FE138" s="16"/>
      <c r="FF138" s="788"/>
      <c r="FG138" s="648"/>
      <c r="FH138" s="648"/>
      <c r="FI138" s="648"/>
      <c r="FJ138" s="648"/>
      <c r="FK138" s="648"/>
      <c r="FL138" s="648"/>
      <c r="FM138" s="648"/>
      <c r="FN138" s="648"/>
      <c r="FO138" s="648"/>
      <c r="FP138" s="649"/>
      <c r="FQ138" s="624"/>
      <c r="FR138" s="913"/>
      <c r="FS138" s="913"/>
      <c r="FT138" s="913"/>
      <c r="FU138" s="913"/>
      <c r="FV138" s="913"/>
      <c r="FW138" s="915"/>
      <c r="FX138" s="915"/>
      <c r="FY138" s="915"/>
      <c r="FZ138" s="915"/>
      <c r="GA138" s="915"/>
      <c r="GB138" s="915"/>
      <c r="GC138" s="915"/>
      <c r="GD138" s="915"/>
      <c r="GE138" s="915"/>
      <c r="GF138" s="915"/>
      <c r="GG138" s="915"/>
      <c r="GH138" s="915"/>
      <c r="GI138" s="930"/>
      <c r="GJ138" s="930"/>
      <c r="GK138" s="930"/>
      <c r="GL138" s="930"/>
      <c r="GM138" s="930"/>
      <c r="GN138" s="930"/>
      <c r="GO138" s="744"/>
    </row>
    <row r="139" spans="1:197" ht="3" customHeight="1" x14ac:dyDescent="0.25">
      <c r="A139" s="1003"/>
      <c r="B139" s="624"/>
      <c r="C139" s="624"/>
      <c r="D139" s="624"/>
      <c r="E139" s="624"/>
      <c r="F139" s="624"/>
      <c r="G139" s="624"/>
      <c r="H139" s="624"/>
      <c r="I139" s="624"/>
      <c r="J139" s="624"/>
      <c r="K139" s="624"/>
      <c r="L139" s="624"/>
      <c r="M139" s="624"/>
      <c r="N139" s="658"/>
      <c r="O139" s="658"/>
      <c r="P139" s="658"/>
      <c r="Q139" s="658"/>
      <c r="R139" s="658"/>
      <c r="S139" s="658"/>
      <c r="T139" s="658"/>
      <c r="U139" s="658"/>
      <c r="V139" s="658"/>
      <c r="W139" s="658"/>
      <c r="X139" s="658"/>
      <c r="Y139" s="624"/>
      <c r="Z139" s="913"/>
      <c r="AA139" s="913"/>
      <c r="AB139" s="913"/>
      <c r="AC139" s="913"/>
      <c r="AD139" s="913"/>
      <c r="AE139" s="915"/>
      <c r="AF139" s="915"/>
      <c r="AG139" s="915"/>
      <c r="AH139" s="915"/>
      <c r="AI139" s="915"/>
      <c r="AJ139" s="915"/>
      <c r="AK139" s="915"/>
      <c r="AL139" s="915"/>
      <c r="AM139" s="915"/>
      <c r="AN139" s="915"/>
      <c r="AO139" s="915"/>
      <c r="AP139" s="915"/>
      <c r="AQ139" s="930"/>
      <c r="AR139" s="930"/>
      <c r="AS139" s="930"/>
      <c r="AT139" s="930"/>
      <c r="AU139" s="930"/>
      <c r="AV139" s="930"/>
      <c r="AW139" s="744"/>
      <c r="AX139" s="1003"/>
      <c r="AY139" s="624"/>
      <c r="AZ139" s="624"/>
      <c r="BA139" s="624"/>
      <c r="BB139" s="624"/>
      <c r="BC139" s="624"/>
      <c r="BD139" s="624"/>
      <c r="BE139" s="624"/>
      <c r="BF139" s="624"/>
      <c r="BG139" s="624"/>
      <c r="BH139" s="624"/>
      <c r="BI139" s="624"/>
      <c r="BJ139" s="624"/>
      <c r="BK139" s="658"/>
      <c r="BL139" s="658"/>
      <c r="BM139" s="658"/>
      <c r="BN139" s="658"/>
      <c r="BO139" s="658"/>
      <c r="BP139" s="658"/>
      <c r="BQ139" s="658"/>
      <c r="BR139" s="658"/>
      <c r="BS139" s="658"/>
      <c r="BT139" s="658"/>
      <c r="BU139" s="658"/>
      <c r="BV139" s="624"/>
      <c r="BW139" s="913"/>
      <c r="BX139" s="913"/>
      <c r="BY139" s="913"/>
      <c r="BZ139" s="913"/>
      <c r="CA139" s="913"/>
      <c r="CB139" s="915"/>
      <c r="CC139" s="915"/>
      <c r="CD139" s="915"/>
      <c r="CE139" s="915"/>
      <c r="CF139" s="915"/>
      <c r="CG139" s="915"/>
      <c r="CH139" s="915"/>
      <c r="CI139" s="915"/>
      <c r="CJ139" s="915"/>
      <c r="CK139" s="915"/>
      <c r="CL139" s="915"/>
      <c r="CM139" s="915"/>
      <c r="CN139" s="930"/>
      <c r="CO139" s="930"/>
      <c r="CP139" s="930"/>
      <c r="CQ139" s="930"/>
      <c r="CR139" s="930"/>
      <c r="CS139" s="930"/>
      <c r="CT139" s="744"/>
      <c r="CV139" s="1003"/>
      <c r="CW139" s="624"/>
      <c r="CX139" s="624"/>
      <c r="CY139" s="624"/>
      <c r="CZ139" s="624"/>
      <c r="DA139" s="624"/>
      <c r="DB139" s="624"/>
      <c r="DC139" s="624"/>
      <c r="DD139" s="624"/>
      <c r="DE139" s="624"/>
      <c r="DF139" s="624"/>
      <c r="DG139" s="624"/>
      <c r="DH139" s="624"/>
      <c r="DI139" s="658"/>
      <c r="DJ139" s="658"/>
      <c r="DK139" s="658"/>
      <c r="DL139" s="658"/>
      <c r="DM139" s="658"/>
      <c r="DN139" s="658"/>
      <c r="DO139" s="658"/>
      <c r="DP139" s="658"/>
      <c r="DQ139" s="658"/>
      <c r="DR139" s="658"/>
      <c r="DS139" s="658"/>
      <c r="DT139" s="624"/>
      <c r="DU139" s="913"/>
      <c r="DV139" s="913"/>
      <c r="DW139" s="913"/>
      <c r="DX139" s="913"/>
      <c r="DY139" s="913"/>
      <c r="DZ139" s="915"/>
      <c r="EA139" s="915"/>
      <c r="EB139" s="915"/>
      <c r="EC139" s="915"/>
      <c r="ED139" s="915"/>
      <c r="EE139" s="915"/>
      <c r="EF139" s="915"/>
      <c r="EG139" s="915"/>
      <c r="EH139" s="915"/>
      <c r="EI139" s="915"/>
      <c r="EJ139" s="915"/>
      <c r="EK139" s="915"/>
      <c r="EL139" s="930"/>
      <c r="EM139" s="930"/>
      <c r="EN139" s="930"/>
      <c r="EO139" s="930"/>
      <c r="EP139" s="930"/>
      <c r="EQ139" s="930"/>
      <c r="ER139" s="744"/>
      <c r="ES139" s="1003"/>
      <c r="ET139" s="624"/>
      <c r="EU139" s="624"/>
      <c r="EV139" s="624"/>
      <c r="EW139" s="624"/>
      <c r="EX139" s="624"/>
      <c r="EY139" s="624"/>
      <c r="EZ139" s="624"/>
      <c r="FA139" s="624"/>
      <c r="FB139" s="624"/>
      <c r="FC139" s="624"/>
      <c r="FD139" s="624"/>
      <c r="FE139" s="624"/>
      <c r="FF139" s="658"/>
      <c r="FG139" s="658"/>
      <c r="FH139" s="658"/>
      <c r="FI139" s="658"/>
      <c r="FJ139" s="658"/>
      <c r="FK139" s="658"/>
      <c r="FL139" s="658"/>
      <c r="FM139" s="658"/>
      <c r="FN139" s="658"/>
      <c r="FO139" s="658"/>
      <c r="FP139" s="658"/>
      <c r="FQ139" s="624"/>
      <c r="FR139" s="913"/>
      <c r="FS139" s="913"/>
      <c r="FT139" s="913"/>
      <c r="FU139" s="913"/>
      <c r="FV139" s="913"/>
      <c r="FW139" s="915"/>
      <c r="FX139" s="915"/>
      <c r="FY139" s="915"/>
      <c r="FZ139" s="915"/>
      <c r="GA139" s="915"/>
      <c r="GB139" s="915"/>
      <c r="GC139" s="915"/>
      <c r="GD139" s="915"/>
      <c r="GE139" s="915"/>
      <c r="GF139" s="915"/>
      <c r="GG139" s="915"/>
      <c r="GH139" s="915"/>
      <c r="GI139" s="930"/>
      <c r="GJ139" s="930"/>
      <c r="GK139" s="930"/>
      <c r="GL139" s="930"/>
      <c r="GM139" s="930"/>
      <c r="GN139" s="930"/>
      <c r="GO139" s="744"/>
    </row>
    <row r="140" spans="1:197" ht="8.25" customHeight="1" x14ac:dyDescent="0.2">
      <c r="A140" s="1003"/>
      <c r="B140" s="955" t="str">
        <f>'ANNUAL SUMMARY'!$C$38</f>
        <v>APPROACHES</v>
      </c>
      <c r="C140" s="956"/>
      <c r="D140" s="956"/>
      <c r="E140" s="956"/>
      <c r="F140" s="956"/>
      <c r="G140" s="956"/>
      <c r="H140" s="956"/>
      <c r="I140" s="956"/>
      <c r="J140" s="956"/>
      <c r="K140" s="956"/>
      <c r="L140" s="956"/>
      <c r="M140" s="956"/>
      <c r="N140" s="956"/>
      <c r="O140" s="961" t="str">
        <f>IF('FRONT PAGE'!$A$1="www.fly-logics.com","APP",0)</f>
        <v>APP</v>
      </c>
      <c r="P140" s="962"/>
      <c r="Q140" s="962"/>
      <c r="R140" s="877"/>
      <c r="S140" s="877"/>
      <c r="T140" s="877"/>
      <c r="U140" s="877"/>
      <c r="V140" s="877"/>
      <c r="W140" s="877"/>
      <c r="X140" s="877"/>
      <c r="Y140" s="624"/>
      <c r="Z140" s="913"/>
      <c r="AA140" s="914"/>
      <c r="AB140" s="914"/>
      <c r="AC140" s="914"/>
      <c r="AD140" s="914"/>
      <c r="AE140" s="915"/>
      <c r="AF140" s="915"/>
      <c r="AG140" s="915"/>
      <c r="AH140" s="915"/>
      <c r="AI140" s="915"/>
      <c r="AJ140" s="915"/>
      <c r="AK140" s="915"/>
      <c r="AL140" s="915"/>
      <c r="AM140" s="915"/>
      <c r="AN140" s="915"/>
      <c r="AO140" s="915"/>
      <c r="AP140" s="915"/>
      <c r="AQ140" s="930"/>
      <c r="AR140" s="930"/>
      <c r="AS140" s="930"/>
      <c r="AT140" s="930"/>
      <c r="AU140" s="930"/>
      <c r="AV140" s="930"/>
      <c r="AW140" s="744"/>
      <c r="AX140" s="1003"/>
      <c r="AY140" s="955" t="str">
        <f>'ANNUAL SUMMARY'!$C$38</f>
        <v>APPROACHES</v>
      </c>
      <c r="AZ140" s="956"/>
      <c r="BA140" s="956"/>
      <c r="BB140" s="956"/>
      <c r="BC140" s="956"/>
      <c r="BD140" s="956"/>
      <c r="BE140" s="956"/>
      <c r="BF140" s="956"/>
      <c r="BG140" s="956"/>
      <c r="BH140" s="956"/>
      <c r="BI140" s="956"/>
      <c r="BJ140" s="956"/>
      <c r="BK140" s="956"/>
      <c r="BL140" s="961" t="str">
        <f>IF('FRONT PAGE'!$A$1="www.fly-logics.com","APP",0)</f>
        <v>APP</v>
      </c>
      <c r="BM140" s="962"/>
      <c r="BN140" s="962"/>
      <c r="BO140" s="877"/>
      <c r="BP140" s="877"/>
      <c r="BQ140" s="877"/>
      <c r="BR140" s="877"/>
      <c r="BS140" s="877"/>
      <c r="BT140" s="877"/>
      <c r="BU140" s="877"/>
      <c r="BV140" s="624"/>
      <c r="BW140" s="913"/>
      <c r="BX140" s="914"/>
      <c r="BY140" s="914"/>
      <c r="BZ140" s="914"/>
      <c r="CA140" s="914"/>
      <c r="CB140" s="915"/>
      <c r="CC140" s="915"/>
      <c r="CD140" s="915"/>
      <c r="CE140" s="915"/>
      <c r="CF140" s="915"/>
      <c r="CG140" s="915"/>
      <c r="CH140" s="915"/>
      <c r="CI140" s="915"/>
      <c r="CJ140" s="915"/>
      <c r="CK140" s="915"/>
      <c r="CL140" s="915"/>
      <c r="CM140" s="915"/>
      <c r="CN140" s="930"/>
      <c r="CO140" s="930"/>
      <c r="CP140" s="930"/>
      <c r="CQ140" s="930"/>
      <c r="CR140" s="930"/>
      <c r="CS140" s="930"/>
      <c r="CT140" s="744"/>
      <c r="CV140" s="1003"/>
      <c r="CW140" s="955" t="str">
        <f>'ANNUAL SUMMARY'!$C$38</f>
        <v>APPROACHES</v>
      </c>
      <c r="CX140" s="956"/>
      <c r="CY140" s="956"/>
      <c r="CZ140" s="956"/>
      <c r="DA140" s="956"/>
      <c r="DB140" s="956"/>
      <c r="DC140" s="956"/>
      <c r="DD140" s="956"/>
      <c r="DE140" s="956"/>
      <c r="DF140" s="956"/>
      <c r="DG140" s="956"/>
      <c r="DH140" s="956"/>
      <c r="DI140" s="956"/>
      <c r="DJ140" s="961" t="str">
        <f>IF('FRONT PAGE'!$A$1="www.fly-logics.com","APP",0)</f>
        <v>APP</v>
      </c>
      <c r="DK140" s="962"/>
      <c r="DL140" s="962"/>
      <c r="DM140" s="877"/>
      <c r="DN140" s="877"/>
      <c r="DO140" s="877"/>
      <c r="DP140" s="877"/>
      <c r="DQ140" s="877"/>
      <c r="DR140" s="877"/>
      <c r="DS140" s="877"/>
      <c r="DT140" s="624"/>
      <c r="DU140" s="913"/>
      <c r="DV140" s="914"/>
      <c r="DW140" s="914"/>
      <c r="DX140" s="914"/>
      <c r="DY140" s="914"/>
      <c r="DZ140" s="915"/>
      <c r="EA140" s="915"/>
      <c r="EB140" s="915"/>
      <c r="EC140" s="915"/>
      <c r="ED140" s="915"/>
      <c r="EE140" s="915"/>
      <c r="EF140" s="915"/>
      <c r="EG140" s="915"/>
      <c r="EH140" s="915"/>
      <c r="EI140" s="915"/>
      <c r="EJ140" s="915"/>
      <c r="EK140" s="915"/>
      <c r="EL140" s="930"/>
      <c r="EM140" s="930"/>
      <c r="EN140" s="930"/>
      <c r="EO140" s="930"/>
      <c r="EP140" s="930"/>
      <c r="EQ140" s="930"/>
      <c r="ER140" s="744"/>
      <c r="ES140" s="1003"/>
      <c r="ET140" s="955" t="str">
        <f>'ANNUAL SUMMARY'!$C$38</f>
        <v>APPROACHES</v>
      </c>
      <c r="EU140" s="956"/>
      <c r="EV140" s="956"/>
      <c r="EW140" s="956"/>
      <c r="EX140" s="956"/>
      <c r="EY140" s="956"/>
      <c r="EZ140" s="956"/>
      <c r="FA140" s="956"/>
      <c r="FB140" s="956"/>
      <c r="FC140" s="956"/>
      <c r="FD140" s="956"/>
      <c r="FE140" s="956"/>
      <c r="FF140" s="956"/>
      <c r="FG140" s="961" t="str">
        <f>IF('FRONT PAGE'!$A$1="www.fly-logics.com","APP",0)</f>
        <v>APP</v>
      </c>
      <c r="FH140" s="962"/>
      <c r="FI140" s="962"/>
      <c r="FJ140" s="877"/>
      <c r="FK140" s="877"/>
      <c r="FL140" s="877"/>
      <c r="FM140" s="877"/>
      <c r="FN140" s="877"/>
      <c r="FO140" s="877"/>
      <c r="FP140" s="877"/>
      <c r="FQ140" s="624"/>
      <c r="FR140" s="913"/>
      <c r="FS140" s="914"/>
      <c r="FT140" s="914"/>
      <c r="FU140" s="914"/>
      <c r="FV140" s="914"/>
      <c r="FW140" s="915"/>
      <c r="FX140" s="915"/>
      <c r="FY140" s="915"/>
      <c r="FZ140" s="915"/>
      <c r="GA140" s="915"/>
      <c r="GB140" s="915"/>
      <c r="GC140" s="915"/>
      <c r="GD140" s="915"/>
      <c r="GE140" s="915"/>
      <c r="GF140" s="915"/>
      <c r="GG140" s="915"/>
      <c r="GH140" s="915"/>
      <c r="GI140" s="930"/>
      <c r="GJ140" s="930"/>
      <c r="GK140" s="930"/>
      <c r="GL140" s="930"/>
      <c r="GM140" s="930"/>
      <c r="GN140" s="930"/>
      <c r="GO140" s="744"/>
    </row>
    <row r="141" spans="1:197" ht="11.1" customHeight="1" x14ac:dyDescent="0.2">
      <c r="A141" s="1003"/>
      <c r="B141" s="957"/>
      <c r="C141" s="958"/>
      <c r="D141" s="958"/>
      <c r="E141" s="958"/>
      <c r="F141" s="958"/>
      <c r="G141" s="958"/>
      <c r="H141" s="958"/>
      <c r="I141" s="958"/>
      <c r="J141" s="958"/>
      <c r="K141" s="958"/>
      <c r="L141" s="958"/>
      <c r="M141" s="958"/>
      <c r="N141" s="958"/>
      <c r="O141" s="963"/>
      <c r="P141" s="964"/>
      <c r="Q141" s="964"/>
      <c r="R141" s="877"/>
      <c r="S141" s="877"/>
      <c r="T141" s="877"/>
      <c r="U141" s="877"/>
      <c r="V141" s="877"/>
      <c r="W141" s="877"/>
      <c r="X141" s="877"/>
      <c r="Y141" s="624"/>
      <c r="Z141" s="914"/>
      <c r="AA141" s="914"/>
      <c r="AB141" s="914"/>
      <c r="AC141" s="914"/>
      <c r="AD141" s="914"/>
      <c r="AE141" s="915"/>
      <c r="AF141" s="915"/>
      <c r="AG141" s="915"/>
      <c r="AH141" s="915"/>
      <c r="AI141" s="915"/>
      <c r="AJ141" s="915"/>
      <c r="AK141" s="915"/>
      <c r="AL141" s="915"/>
      <c r="AM141" s="915"/>
      <c r="AN141" s="915"/>
      <c r="AO141" s="915"/>
      <c r="AP141" s="915"/>
      <c r="AQ141" s="930"/>
      <c r="AR141" s="930"/>
      <c r="AS141" s="930"/>
      <c r="AT141" s="930"/>
      <c r="AU141" s="930"/>
      <c r="AV141" s="930"/>
      <c r="AW141" s="744"/>
      <c r="AX141" s="1003"/>
      <c r="AY141" s="957"/>
      <c r="AZ141" s="958"/>
      <c r="BA141" s="958"/>
      <c r="BB141" s="958"/>
      <c r="BC141" s="958"/>
      <c r="BD141" s="958"/>
      <c r="BE141" s="958"/>
      <c r="BF141" s="958"/>
      <c r="BG141" s="958"/>
      <c r="BH141" s="958"/>
      <c r="BI141" s="958"/>
      <c r="BJ141" s="958"/>
      <c r="BK141" s="958"/>
      <c r="BL141" s="963"/>
      <c r="BM141" s="964"/>
      <c r="BN141" s="964"/>
      <c r="BO141" s="877"/>
      <c r="BP141" s="877"/>
      <c r="BQ141" s="877"/>
      <c r="BR141" s="877"/>
      <c r="BS141" s="877"/>
      <c r="BT141" s="877"/>
      <c r="BU141" s="877"/>
      <c r="BV141" s="624"/>
      <c r="BW141" s="914"/>
      <c r="BX141" s="914"/>
      <c r="BY141" s="914"/>
      <c r="BZ141" s="914"/>
      <c r="CA141" s="914"/>
      <c r="CB141" s="915"/>
      <c r="CC141" s="915"/>
      <c r="CD141" s="915"/>
      <c r="CE141" s="915"/>
      <c r="CF141" s="915"/>
      <c r="CG141" s="915"/>
      <c r="CH141" s="915"/>
      <c r="CI141" s="915"/>
      <c r="CJ141" s="915"/>
      <c r="CK141" s="915"/>
      <c r="CL141" s="915"/>
      <c r="CM141" s="915"/>
      <c r="CN141" s="930"/>
      <c r="CO141" s="930"/>
      <c r="CP141" s="930"/>
      <c r="CQ141" s="930"/>
      <c r="CR141" s="930"/>
      <c r="CS141" s="930"/>
      <c r="CT141" s="744"/>
      <c r="CV141" s="1003"/>
      <c r="CW141" s="957"/>
      <c r="CX141" s="958"/>
      <c r="CY141" s="958"/>
      <c r="CZ141" s="958"/>
      <c r="DA141" s="958"/>
      <c r="DB141" s="958"/>
      <c r="DC141" s="958"/>
      <c r="DD141" s="958"/>
      <c r="DE141" s="958"/>
      <c r="DF141" s="958"/>
      <c r="DG141" s="958"/>
      <c r="DH141" s="958"/>
      <c r="DI141" s="958"/>
      <c r="DJ141" s="963"/>
      <c r="DK141" s="964"/>
      <c r="DL141" s="964"/>
      <c r="DM141" s="877"/>
      <c r="DN141" s="877"/>
      <c r="DO141" s="877"/>
      <c r="DP141" s="877"/>
      <c r="DQ141" s="877"/>
      <c r="DR141" s="877"/>
      <c r="DS141" s="877"/>
      <c r="DT141" s="624"/>
      <c r="DU141" s="914"/>
      <c r="DV141" s="914"/>
      <c r="DW141" s="914"/>
      <c r="DX141" s="914"/>
      <c r="DY141" s="914"/>
      <c r="DZ141" s="915"/>
      <c r="EA141" s="915"/>
      <c r="EB141" s="915"/>
      <c r="EC141" s="915"/>
      <c r="ED141" s="915"/>
      <c r="EE141" s="915"/>
      <c r="EF141" s="915"/>
      <c r="EG141" s="915"/>
      <c r="EH141" s="915"/>
      <c r="EI141" s="915"/>
      <c r="EJ141" s="915"/>
      <c r="EK141" s="915"/>
      <c r="EL141" s="930"/>
      <c r="EM141" s="930"/>
      <c r="EN141" s="930"/>
      <c r="EO141" s="930"/>
      <c r="EP141" s="930"/>
      <c r="EQ141" s="930"/>
      <c r="ER141" s="744"/>
      <c r="ES141" s="1003"/>
      <c r="ET141" s="957"/>
      <c r="EU141" s="958"/>
      <c r="EV141" s="958"/>
      <c r="EW141" s="958"/>
      <c r="EX141" s="958"/>
      <c r="EY141" s="958"/>
      <c r="EZ141" s="958"/>
      <c r="FA141" s="958"/>
      <c r="FB141" s="958"/>
      <c r="FC141" s="958"/>
      <c r="FD141" s="958"/>
      <c r="FE141" s="958"/>
      <c r="FF141" s="958"/>
      <c r="FG141" s="963"/>
      <c r="FH141" s="964"/>
      <c r="FI141" s="964"/>
      <c r="FJ141" s="877"/>
      <c r="FK141" s="877"/>
      <c r="FL141" s="877"/>
      <c r="FM141" s="877"/>
      <c r="FN141" s="877"/>
      <c r="FO141" s="877"/>
      <c r="FP141" s="877"/>
      <c r="FQ141" s="624"/>
      <c r="FR141" s="914"/>
      <c r="FS141" s="914"/>
      <c r="FT141" s="914"/>
      <c r="FU141" s="914"/>
      <c r="FV141" s="914"/>
      <c r="FW141" s="915"/>
      <c r="FX141" s="915"/>
      <c r="FY141" s="915"/>
      <c r="FZ141" s="915"/>
      <c r="GA141" s="915"/>
      <c r="GB141" s="915"/>
      <c r="GC141" s="915"/>
      <c r="GD141" s="915"/>
      <c r="GE141" s="915"/>
      <c r="GF141" s="915"/>
      <c r="GG141" s="915"/>
      <c r="GH141" s="915"/>
      <c r="GI141" s="930"/>
      <c r="GJ141" s="930"/>
      <c r="GK141" s="930"/>
      <c r="GL141" s="930"/>
      <c r="GM141" s="930"/>
      <c r="GN141" s="930"/>
      <c r="GO141" s="744"/>
    </row>
    <row r="142" spans="1:197" ht="15" customHeight="1" x14ac:dyDescent="0.2">
      <c r="A142" s="1003"/>
      <c r="B142" s="959"/>
      <c r="C142" s="960"/>
      <c r="D142" s="960"/>
      <c r="E142" s="960"/>
      <c r="F142" s="960"/>
      <c r="G142" s="960"/>
      <c r="H142" s="960"/>
      <c r="I142" s="960"/>
      <c r="J142" s="960"/>
      <c r="K142" s="960"/>
      <c r="L142" s="960"/>
      <c r="M142" s="960"/>
      <c r="N142" s="960"/>
      <c r="O142" s="965"/>
      <c r="P142" s="966"/>
      <c r="Q142" s="966"/>
      <c r="R142" s="877"/>
      <c r="S142" s="877"/>
      <c r="T142" s="877"/>
      <c r="U142" s="877"/>
      <c r="V142" s="877"/>
      <c r="W142" s="877"/>
      <c r="X142" s="877"/>
      <c r="Y142" s="624"/>
      <c r="Z142" s="913"/>
      <c r="AA142" s="914"/>
      <c r="AB142" s="914"/>
      <c r="AC142" s="914"/>
      <c r="AD142" s="914"/>
      <c r="AE142" s="915"/>
      <c r="AF142" s="915"/>
      <c r="AG142" s="915"/>
      <c r="AH142" s="915"/>
      <c r="AI142" s="915"/>
      <c r="AJ142" s="915"/>
      <c r="AK142" s="915"/>
      <c r="AL142" s="915"/>
      <c r="AM142" s="915"/>
      <c r="AN142" s="915"/>
      <c r="AO142" s="915"/>
      <c r="AP142" s="915"/>
      <c r="AQ142" s="930"/>
      <c r="AR142" s="930"/>
      <c r="AS142" s="930"/>
      <c r="AT142" s="930"/>
      <c r="AU142" s="930"/>
      <c r="AV142" s="930"/>
      <c r="AW142" s="744"/>
      <c r="AX142" s="1003"/>
      <c r="AY142" s="959"/>
      <c r="AZ142" s="960"/>
      <c r="BA142" s="960"/>
      <c r="BB142" s="960"/>
      <c r="BC142" s="960"/>
      <c r="BD142" s="960"/>
      <c r="BE142" s="960"/>
      <c r="BF142" s="960"/>
      <c r="BG142" s="960"/>
      <c r="BH142" s="960"/>
      <c r="BI142" s="960"/>
      <c r="BJ142" s="960"/>
      <c r="BK142" s="960"/>
      <c r="BL142" s="965"/>
      <c r="BM142" s="966"/>
      <c r="BN142" s="966"/>
      <c r="BO142" s="877"/>
      <c r="BP142" s="877"/>
      <c r="BQ142" s="877"/>
      <c r="BR142" s="877"/>
      <c r="BS142" s="877"/>
      <c r="BT142" s="877"/>
      <c r="BU142" s="877"/>
      <c r="BV142" s="624"/>
      <c r="BW142" s="913"/>
      <c r="BX142" s="914"/>
      <c r="BY142" s="914"/>
      <c r="BZ142" s="914"/>
      <c r="CA142" s="914"/>
      <c r="CB142" s="915"/>
      <c r="CC142" s="915"/>
      <c r="CD142" s="915"/>
      <c r="CE142" s="915"/>
      <c r="CF142" s="915"/>
      <c r="CG142" s="915"/>
      <c r="CH142" s="915"/>
      <c r="CI142" s="915"/>
      <c r="CJ142" s="915"/>
      <c r="CK142" s="915"/>
      <c r="CL142" s="915"/>
      <c r="CM142" s="915"/>
      <c r="CN142" s="930"/>
      <c r="CO142" s="930"/>
      <c r="CP142" s="930"/>
      <c r="CQ142" s="930"/>
      <c r="CR142" s="930"/>
      <c r="CS142" s="930"/>
      <c r="CT142" s="744"/>
      <c r="CV142" s="1003"/>
      <c r="CW142" s="959"/>
      <c r="CX142" s="960"/>
      <c r="CY142" s="960"/>
      <c r="CZ142" s="960"/>
      <c r="DA142" s="960"/>
      <c r="DB142" s="960"/>
      <c r="DC142" s="960"/>
      <c r="DD142" s="960"/>
      <c r="DE142" s="960"/>
      <c r="DF142" s="960"/>
      <c r="DG142" s="960"/>
      <c r="DH142" s="960"/>
      <c r="DI142" s="960"/>
      <c r="DJ142" s="965"/>
      <c r="DK142" s="966"/>
      <c r="DL142" s="966"/>
      <c r="DM142" s="877"/>
      <c r="DN142" s="877"/>
      <c r="DO142" s="877"/>
      <c r="DP142" s="877"/>
      <c r="DQ142" s="877"/>
      <c r="DR142" s="877"/>
      <c r="DS142" s="877"/>
      <c r="DT142" s="624"/>
      <c r="DU142" s="913"/>
      <c r="DV142" s="914"/>
      <c r="DW142" s="914"/>
      <c r="DX142" s="914"/>
      <c r="DY142" s="914"/>
      <c r="DZ142" s="915"/>
      <c r="EA142" s="915"/>
      <c r="EB142" s="915"/>
      <c r="EC142" s="915"/>
      <c r="ED142" s="915"/>
      <c r="EE142" s="915"/>
      <c r="EF142" s="915"/>
      <c r="EG142" s="915"/>
      <c r="EH142" s="915"/>
      <c r="EI142" s="915"/>
      <c r="EJ142" s="915"/>
      <c r="EK142" s="915"/>
      <c r="EL142" s="930"/>
      <c r="EM142" s="930"/>
      <c r="EN142" s="930"/>
      <c r="EO142" s="930"/>
      <c r="EP142" s="930"/>
      <c r="EQ142" s="930"/>
      <c r="ER142" s="744"/>
      <c r="ES142" s="1003"/>
      <c r="ET142" s="959"/>
      <c r="EU142" s="960"/>
      <c r="EV142" s="960"/>
      <c r="EW142" s="960"/>
      <c r="EX142" s="960"/>
      <c r="EY142" s="960"/>
      <c r="EZ142" s="960"/>
      <c r="FA142" s="960"/>
      <c r="FB142" s="960"/>
      <c r="FC142" s="960"/>
      <c r="FD142" s="960"/>
      <c r="FE142" s="960"/>
      <c r="FF142" s="960"/>
      <c r="FG142" s="965"/>
      <c r="FH142" s="966"/>
      <c r="FI142" s="966"/>
      <c r="FJ142" s="877"/>
      <c r="FK142" s="877"/>
      <c r="FL142" s="877"/>
      <c r="FM142" s="877"/>
      <c r="FN142" s="877"/>
      <c r="FO142" s="877"/>
      <c r="FP142" s="877"/>
      <c r="FQ142" s="624"/>
      <c r="FR142" s="913"/>
      <c r="FS142" s="914"/>
      <c r="FT142" s="914"/>
      <c r="FU142" s="914"/>
      <c r="FV142" s="914"/>
      <c r="FW142" s="915"/>
      <c r="FX142" s="915"/>
      <c r="FY142" s="915"/>
      <c r="FZ142" s="915"/>
      <c r="GA142" s="915"/>
      <c r="GB142" s="915"/>
      <c r="GC142" s="915"/>
      <c r="GD142" s="915"/>
      <c r="GE142" s="915"/>
      <c r="GF142" s="915"/>
      <c r="GG142" s="915"/>
      <c r="GH142" s="915"/>
      <c r="GI142" s="930"/>
      <c r="GJ142" s="930"/>
      <c r="GK142" s="930"/>
      <c r="GL142" s="930"/>
      <c r="GM142" s="930"/>
      <c r="GN142" s="930"/>
      <c r="GO142" s="744"/>
    </row>
    <row r="143" spans="1:197" ht="4.5" customHeight="1" x14ac:dyDescent="0.25">
      <c r="A143" s="1003"/>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624"/>
      <c r="Z143" s="914"/>
      <c r="AA143" s="914"/>
      <c r="AB143" s="914"/>
      <c r="AC143" s="914"/>
      <c r="AD143" s="914"/>
      <c r="AE143" s="915"/>
      <c r="AF143" s="915"/>
      <c r="AG143" s="915"/>
      <c r="AH143" s="915"/>
      <c r="AI143" s="915"/>
      <c r="AJ143" s="915"/>
      <c r="AK143" s="915"/>
      <c r="AL143" s="915"/>
      <c r="AM143" s="915"/>
      <c r="AN143" s="915"/>
      <c r="AO143" s="915"/>
      <c r="AP143" s="915"/>
      <c r="AQ143" s="930"/>
      <c r="AR143" s="930"/>
      <c r="AS143" s="930"/>
      <c r="AT143" s="930"/>
      <c r="AU143" s="930"/>
      <c r="AV143" s="930"/>
      <c r="AW143" s="744"/>
      <c r="AX143" s="1003"/>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624"/>
      <c r="BW143" s="914"/>
      <c r="BX143" s="914"/>
      <c r="BY143" s="914"/>
      <c r="BZ143" s="914"/>
      <c r="CA143" s="914"/>
      <c r="CB143" s="915"/>
      <c r="CC143" s="915"/>
      <c r="CD143" s="915"/>
      <c r="CE143" s="915"/>
      <c r="CF143" s="915"/>
      <c r="CG143" s="915"/>
      <c r="CH143" s="915"/>
      <c r="CI143" s="915"/>
      <c r="CJ143" s="915"/>
      <c r="CK143" s="915"/>
      <c r="CL143" s="915"/>
      <c r="CM143" s="915"/>
      <c r="CN143" s="930"/>
      <c r="CO143" s="930"/>
      <c r="CP143" s="930"/>
      <c r="CQ143" s="930"/>
      <c r="CR143" s="930"/>
      <c r="CS143" s="930"/>
      <c r="CT143" s="744"/>
      <c r="CV143" s="1003"/>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15"/>
      <c r="DS143" s="15"/>
      <c r="DT143" s="624"/>
      <c r="DU143" s="914"/>
      <c r="DV143" s="914"/>
      <c r="DW143" s="914"/>
      <c r="DX143" s="914"/>
      <c r="DY143" s="914"/>
      <c r="DZ143" s="915"/>
      <c r="EA143" s="915"/>
      <c r="EB143" s="915"/>
      <c r="EC143" s="915"/>
      <c r="ED143" s="915"/>
      <c r="EE143" s="915"/>
      <c r="EF143" s="915"/>
      <c r="EG143" s="915"/>
      <c r="EH143" s="915"/>
      <c r="EI143" s="915"/>
      <c r="EJ143" s="915"/>
      <c r="EK143" s="915"/>
      <c r="EL143" s="930"/>
      <c r="EM143" s="930"/>
      <c r="EN143" s="930"/>
      <c r="EO143" s="930"/>
      <c r="EP143" s="930"/>
      <c r="EQ143" s="930"/>
      <c r="ER143" s="744"/>
      <c r="ES143" s="1003"/>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624"/>
      <c r="FR143" s="914"/>
      <c r="FS143" s="914"/>
      <c r="FT143" s="914"/>
      <c r="FU143" s="914"/>
      <c r="FV143" s="914"/>
      <c r="FW143" s="915"/>
      <c r="FX143" s="915"/>
      <c r="FY143" s="915"/>
      <c r="FZ143" s="915"/>
      <c r="GA143" s="915"/>
      <c r="GB143" s="915"/>
      <c r="GC143" s="915"/>
      <c r="GD143" s="915"/>
      <c r="GE143" s="915"/>
      <c r="GF143" s="915"/>
      <c r="GG143" s="915"/>
      <c r="GH143" s="915"/>
      <c r="GI143" s="930"/>
      <c r="GJ143" s="930"/>
      <c r="GK143" s="930"/>
      <c r="GL143" s="930"/>
      <c r="GM143" s="930"/>
      <c r="GN143" s="930"/>
      <c r="GO143" s="744"/>
    </row>
    <row r="144" spans="1:197" ht="9.75" customHeight="1" x14ac:dyDescent="0.2">
      <c r="A144" s="1003"/>
      <c r="B144" s="932" t="str">
        <f>IF('FRONT PAGE'!$A$1="www.fly-logics.com","ILS",0)</f>
        <v>ILS</v>
      </c>
      <c r="C144" s="932"/>
      <c r="D144" s="932"/>
      <c r="E144" s="932"/>
      <c r="F144" s="932"/>
      <c r="G144" s="932"/>
      <c r="H144" s="933" t="str">
        <f>IF('FRONT PAGE'!$A$1="www.fly-logics.com","VFR",0)</f>
        <v>VFR</v>
      </c>
      <c r="I144" s="934"/>
      <c r="J144" s="934"/>
      <c r="K144" s="934"/>
      <c r="L144" s="935"/>
      <c r="M144" s="933" t="str">
        <f>IF('FRONT PAGE'!$A$1="www.fly-logics.com","ADF",0)</f>
        <v>ADF</v>
      </c>
      <c r="N144" s="934"/>
      <c r="O144" s="934"/>
      <c r="P144" s="934"/>
      <c r="Q144" s="934"/>
      <c r="R144" s="935"/>
      <c r="S144" s="936" t="str">
        <f>IF('FRONT PAGE'!$A$1="www.fly-logics.com","VOR",0)</f>
        <v>VOR</v>
      </c>
      <c r="T144" s="936"/>
      <c r="U144" s="936"/>
      <c r="V144" s="936"/>
      <c r="W144" s="936"/>
      <c r="X144" s="936"/>
      <c r="Y144" s="624"/>
      <c r="Z144" s="913"/>
      <c r="AA144" s="914"/>
      <c r="AB144" s="914"/>
      <c r="AC144" s="914"/>
      <c r="AD144" s="914"/>
      <c r="AE144" s="915"/>
      <c r="AF144" s="915"/>
      <c r="AG144" s="915"/>
      <c r="AH144" s="915"/>
      <c r="AI144" s="915"/>
      <c r="AJ144" s="915"/>
      <c r="AK144" s="915"/>
      <c r="AL144" s="915"/>
      <c r="AM144" s="915"/>
      <c r="AN144" s="915"/>
      <c r="AO144" s="915"/>
      <c r="AP144" s="915"/>
      <c r="AQ144" s="930"/>
      <c r="AR144" s="930"/>
      <c r="AS144" s="930"/>
      <c r="AT144" s="930"/>
      <c r="AU144" s="930"/>
      <c r="AV144" s="930"/>
      <c r="AW144" s="744"/>
      <c r="AX144" s="1003"/>
      <c r="AY144" s="932" t="str">
        <f>IF('FRONT PAGE'!$A$1="www.fly-logics.com","ILS",0)</f>
        <v>ILS</v>
      </c>
      <c r="AZ144" s="932"/>
      <c r="BA144" s="932"/>
      <c r="BB144" s="932"/>
      <c r="BC144" s="932"/>
      <c r="BD144" s="932"/>
      <c r="BE144" s="933" t="str">
        <f>IF('FRONT PAGE'!$A$1="www.fly-logics.com","VFR",0)</f>
        <v>VFR</v>
      </c>
      <c r="BF144" s="934"/>
      <c r="BG144" s="934"/>
      <c r="BH144" s="934"/>
      <c r="BI144" s="935"/>
      <c r="BJ144" s="933" t="str">
        <f>IF('FRONT PAGE'!$A$1="www.fly-logics.com","ADF",0)</f>
        <v>ADF</v>
      </c>
      <c r="BK144" s="934"/>
      <c r="BL144" s="934"/>
      <c r="BM144" s="934"/>
      <c r="BN144" s="934"/>
      <c r="BO144" s="935"/>
      <c r="BP144" s="936" t="str">
        <f>IF('FRONT PAGE'!$A$1="www.fly-logics.com","VOR",0)</f>
        <v>VOR</v>
      </c>
      <c r="BQ144" s="936"/>
      <c r="BR144" s="936"/>
      <c r="BS144" s="936"/>
      <c r="BT144" s="936"/>
      <c r="BU144" s="936"/>
      <c r="BV144" s="624"/>
      <c r="BW144" s="913"/>
      <c r="BX144" s="914"/>
      <c r="BY144" s="914"/>
      <c r="BZ144" s="914"/>
      <c r="CA144" s="914"/>
      <c r="CB144" s="915"/>
      <c r="CC144" s="915"/>
      <c r="CD144" s="915"/>
      <c r="CE144" s="915"/>
      <c r="CF144" s="915"/>
      <c r="CG144" s="915"/>
      <c r="CH144" s="915"/>
      <c r="CI144" s="915"/>
      <c r="CJ144" s="915"/>
      <c r="CK144" s="915"/>
      <c r="CL144" s="915"/>
      <c r="CM144" s="915"/>
      <c r="CN144" s="930"/>
      <c r="CO144" s="930"/>
      <c r="CP144" s="930"/>
      <c r="CQ144" s="930"/>
      <c r="CR144" s="930"/>
      <c r="CS144" s="930"/>
      <c r="CT144" s="744"/>
      <c r="CV144" s="1003"/>
      <c r="CW144" s="932" t="str">
        <f>IF('FRONT PAGE'!$A$1="www.fly-logics.com","ILS",0)</f>
        <v>ILS</v>
      </c>
      <c r="CX144" s="932"/>
      <c r="CY144" s="932"/>
      <c r="CZ144" s="932"/>
      <c r="DA144" s="932"/>
      <c r="DB144" s="932"/>
      <c r="DC144" s="933" t="str">
        <f>IF('FRONT PAGE'!$A$1="www.fly-logics.com","VFR",0)</f>
        <v>VFR</v>
      </c>
      <c r="DD144" s="934"/>
      <c r="DE144" s="934"/>
      <c r="DF144" s="934"/>
      <c r="DG144" s="935"/>
      <c r="DH144" s="933" t="str">
        <f>IF('FRONT PAGE'!$A$1="www.fly-logics.com","ADF",0)</f>
        <v>ADF</v>
      </c>
      <c r="DI144" s="934"/>
      <c r="DJ144" s="934"/>
      <c r="DK144" s="934"/>
      <c r="DL144" s="934"/>
      <c r="DM144" s="935"/>
      <c r="DN144" s="936" t="str">
        <f>IF('FRONT PAGE'!$A$1="www.fly-logics.com","VOR",0)</f>
        <v>VOR</v>
      </c>
      <c r="DO144" s="936"/>
      <c r="DP144" s="936"/>
      <c r="DQ144" s="936"/>
      <c r="DR144" s="936"/>
      <c r="DS144" s="936"/>
      <c r="DT144" s="624"/>
      <c r="DU144" s="913"/>
      <c r="DV144" s="914"/>
      <c r="DW144" s="914"/>
      <c r="DX144" s="914"/>
      <c r="DY144" s="914"/>
      <c r="DZ144" s="915"/>
      <c r="EA144" s="915"/>
      <c r="EB144" s="915"/>
      <c r="EC144" s="915"/>
      <c r="ED144" s="915"/>
      <c r="EE144" s="915"/>
      <c r="EF144" s="915"/>
      <c r="EG144" s="915"/>
      <c r="EH144" s="915"/>
      <c r="EI144" s="915"/>
      <c r="EJ144" s="915"/>
      <c r="EK144" s="915"/>
      <c r="EL144" s="930"/>
      <c r="EM144" s="930"/>
      <c r="EN144" s="930"/>
      <c r="EO144" s="930"/>
      <c r="EP144" s="930"/>
      <c r="EQ144" s="930"/>
      <c r="ER144" s="744"/>
      <c r="ES144" s="1003"/>
      <c r="ET144" s="932" t="str">
        <f>IF('FRONT PAGE'!$A$1="www.fly-logics.com","ILS",0)</f>
        <v>ILS</v>
      </c>
      <c r="EU144" s="932"/>
      <c r="EV144" s="932"/>
      <c r="EW144" s="932"/>
      <c r="EX144" s="932"/>
      <c r="EY144" s="932"/>
      <c r="EZ144" s="933" t="str">
        <f>IF('FRONT PAGE'!$A$1="www.fly-logics.com","VFR",0)</f>
        <v>VFR</v>
      </c>
      <c r="FA144" s="934"/>
      <c r="FB144" s="934"/>
      <c r="FC144" s="934"/>
      <c r="FD144" s="935"/>
      <c r="FE144" s="933" t="str">
        <f>IF('FRONT PAGE'!$A$1="www.fly-logics.com","ADF",0)</f>
        <v>ADF</v>
      </c>
      <c r="FF144" s="934"/>
      <c r="FG144" s="934"/>
      <c r="FH144" s="934"/>
      <c r="FI144" s="934"/>
      <c r="FJ144" s="935"/>
      <c r="FK144" s="936" t="str">
        <f>IF('FRONT PAGE'!$A$1="www.fly-logics.com","VOR",0)</f>
        <v>VOR</v>
      </c>
      <c r="FL144" s="936"/>
      <c r="FM144" s="936"/>
      <c r="FN144" s="936"/>
      <c r="FO144" s="936"/>
      <c r="FP144" s="936"/>
      <c r="FQ144" s="624"/>
      <c r="FR144" s="913"/>
      <c r="FS144" s="914"/>
      <c r="FT144" s="914"/>
      <c r="FU144" s="914"/>
      <c r="FV144" s="914"/>
      <c r="FW144" s="915"/>
      <c r="FX144" s="915"/>
      <c r="FY144" s="915"/>
      <c r="FZ144" s="915"/>
      <c r="GA144" s="915"/>
      <c r="GB144" s="915"/>
      <c r="GC144" s="915"/>
      <c r="GD144" s="915"/>
      <c r="GE144" s="915"/>
      <c r="GF144" s="915"/>
      <c r="GG144" s="915"/>
      <c r="GH144" s="915"/>
      <c r="GI144" s="930"/>
      <c r="GJ144" s="930"/>
      <c r="GK144" s="930"/>
      <c r="GL144" s="930"/>
      <c r="GM144" s="930"/>
      <c r="GN144" s="930"/>
      <c r="GO144" s="744"/>
    </row>
    <row r="145" spans="1:197" ht="9.75" customHeight="1" x14ac:dyDescent="0.2">
      <c r="A145" s="1003"/>
      <c r="B145" s="698"/>
      <c r="C145" s="699"/>
      <c r="D145" s="699"/>
      <c r="E145" s="699"/>
      <c r="F145" s="699"/>
      <c r="G145" s="700"/>
      <c r="H145" s="698"/>
      <c r="I145" s="699"/>
      <c r="J145" s="699"/>
      <c r="K145" s="699"/>
      <c r="L145" s="700"/>
      <c r="M145" s="698"/>
      <c r="N145" s="699"/>
      <c r="O145" s="699"/>
      <c r="P145" s="699"/>
      <c r="Q145" s="699"/>
      <c r="R145" s="700"/>
      <c r="S145" s="698"/>
      <c r="T145" s="699"/>
      <c r="U145" s="699"/>
      <c r="V145" s="699"/>
      <c r="W145" s="699"/>
      <c r="X145" s="700"/>
      <c r="Y145" s="624"/>
      <c r="Z145" s="914"/>
      <c r="AA145" s="914"/>
      <c r="AB145" s="914"/>
      <c r="AC145" s="914"/>
      <c r="AD145" s="914"/>
      <c r="AE145" s="915"/>
      <c r="AF145" s="915"/>
      <c r="AG145" s="915"/>
      <c r="AH145" s="915"/>
      <c r="AI145" s="915"/>
      <c r="AJ145" s="915"/>
      <c r="AK145" s="915"/>
      <c r="AL145" s="915"/>
      <c r="AM145" s="915"/>
      <c r="AN145" s="915"/>
      <c r="AO145" s="915"/>
      <c r="AP145" s="915"/>
      <c r="AQ145" s="930"/>
      <c r="AR145" s="930"/>
      <c r="AS145" s="930"/>
      <c r="AT145" s="930"/>
      <c r="AU145" s="930"/>
      <c r="AV145" s="930"/>
      <c r="AW145" s="744"/>
      <c r="AX145" s="1003"/>
      <c r="AY145" s="698"/>
      <c r="AZ145" s="699"/>
      <c r="BA145" s="699"/>
      <c r="BB145" s="699"/>
      <c r="BC145" s="699"/>
      <c r="BD145" s="700"/>
      <c r="BE145" s="698"/>
      <c r="BF145" s="699"/>
      <c r="BG145" s="699"/>
      <c r="BH145" s="699"/>
      <c r="BI145" s="700"/>
      <c r="BJ145" s="698"/>
      <c r="BK145" s="699"/>
      <c r="BL145" s="699"/>
      <c r="BM145" s="699"/>
      <c r="BN145" s="699"/>
      <c r="BO145" s="700"/>
      <c r="BP145" s="698"/>
      <c r="BQ145" s="699"/>
      <c r="BR145" s="699"/>
      <c r="BS145" s="699"/>
      <c r="BT145" s="699"/>
      <c r="BU145" s="700"/>
      <c r="BV145" s="624"/>
      <c r="BW145" s="914"/>
      <c r="BX145" s="914"/>
      <c r="BY145" s="914"/>
      <c r="BZ145" s="914"/>
      <c r="CA145" s="914"/>
      <c r="CB145" s="915"/>
      <c r="CC145" s="915"/>
      <c r="CD145" s="915"/>
      <c r="CE145" s="915"/>
      <c r="CF145" s="915"/>
      <c r="CG145" s="915"/>
      <c r="CH145" s="915"/>
      <c r="CI145" s="915"/>
      <c r="CJ145" s="915"/>
      <c r="CK145" s="915"/>
      <c r="CL145" s="915"/>
      <c r="CM145" s="915"/>
      <c r="CN145" s="930"/>
      <c r="CO145" s="930"/>
      <c r="CP145" s="930"/>
      <c r="CQ145" s="930"/>
      <c r="CR145" s="930"/>
      <c r="CS145" s="930"/>
      <c r="CT145" s="744"/>
      <c r="CV145" s="1003"/>
      <c r="CW145" s="698"/>
      <c r="CX145" s="699"/>
      <c r="CY145" s="699"/>
      <c r="CZ145" s="699"/>
      <c r="DA145" s="699"/>
      <c r="DB145" s="700"/>
      <c r="DC145" s="698"/>
      <c r="DD145" s="699"/>
      <c r="DE145" s="699"/>
      <c r="DF145" s="699"/>
      <c r="DG145" s="700"/>
      <c r="DH145" s="698"/>
      <c r="DI145" s="699"/>
      <c r="DJ145" s="699"/>
      <c r="DK145" s="699"/>
      <c r="DL145" s="699"/>
      <c r="DM145" s="700"/>
      <c r="DN145" s="698"/>
      <c r="DO145" s="699"/>
      <c r="DP145" s="699"/>
      <c r="DQ145" s="699"/>
      <c r="DR145" s="699"/>
      <c r="DS145" s="700"/>
      <c r="DT145" s="624"/>
      <c r="DU145" s="914"/>
      <c r="DV145" s="914"/>
      <c r="DW145" s="914"/>
      <c r="DX145" s="914"/>
      <c r="DY145" s="914"/>
      <c r="DZ145" s="915"/>
      <c r="EA145" s="915"/>
      <c r="EB145" s="915"/>
      <c r="EC145" s="915"/>
      <c r="ED145" s="915"/>
      <c r="EE145" s="915"/>
      <c r="EF145" s="915"/>
      <c r="EG145" s="915"/>
      <c r="EH145" s="915"/>
      <c r="EI145" s="915"/>
      <c r="EJ145" s="915"/>
      <c r="EK145" s="915"/>
      <c r="EL145" s="930"/>
      <c r="EM145" s="930"/>
      <c r="EN145" s="930"/>
      <c r="EO145" s="930"/>
      <c r="EP145" s="930"/>
      <c r="EQ145" s="930"/>
      <c r="ER145" s="744"/>
      <c r="ES145" s="1003"/>
      <c r="ET145" s="698"/>
      <c r="EU145" s="699"/>
      <c r="EV145" s="699"/>
      <c r="EW145" s="699"/>
      <c r="EX145" s="699"/>
      <c r="EY145" s="700"/>
      <c r="EZ145" s="698"/>
      <c r="FA145" s="699"/>
      <c r="FB145" s="699"/>
      <c r="FC145" s="699"/>
      <c r="FD145" s="700"/>
      <c r="FE145" s="698"/>
      <c r="FF145" s="699"/>
      <c r="FG145" s="699"/>
      <c r="FH145" s="699"/>
      <c r="FI145" s="699"/>
      <c r="FJ145" s="700"/>
      <c r="FK145" s="698"/>
      <c r="FL145" s="699"/>
      <c r="FM145" s="699"/>
      <c r="FN145" s="699"/>
      <c r="FO145" s="699"/>
      <c r="FP145" s="700"/>
      <c r="FQ145" s="624"/>
      <c r="FR145" s="914"/>
      <c r="FS145" s="914"/>
      <c r="FT145" s="914"/>
      <c r="FU145" s="914"/>
      <c r="FV145" s="914"/>
      <c r="FW145" s="915"/>
      <c r="FX145" s="915"/>
      <c r="FY145" s="915"/>
      <c r="FZ145" s="915"/>
      <c r="GA145" s="915"/>
      <c r="GB145" s="915"/>
      <c r="GC145" s="915"/>
      <c r="GD145" s="915"/>
      <c r="GE145" s="915"/>
      <c r="GF145" s="915"/>
      <c r="GG145" s="915"/>
      <c r="GH145" s="915"/>
      <c r="GI145" s="930"/>
      <c r="GJ145" s="930"/>
      <c r="GK145" s="930"/>
      <c r="GL145" s="930"/>
      <c r="GM145" s="930"/>
      <c r="GN145" s="930"/>
      <c r="GO145" s="744"/>
    </row>
    <row r="146" spans="1:197" ht="9" customHeight="1" x14ac:dyDescent="0.2">
      <c r="A146" s="1003"/>
      <c r="B146" s="704"/>
      <c r="C146" s="705"/>
      <c r="D146" s="705"/>
      <c r="E146" s="705"/>
      <c r="F146" s="705"/>
      <c r="G146" s="706"/>
      <c r="H146" s="701"/>
      <c r="I146" s="702"/>
      <c r="J146" s="702"/>
      <c r="K146" s="702"/>
      <c r="L146" s="703"/>
      <c r="M146" s="701"/>
      <c r="N146" s="702"/>
      <c r="O146" s="702"/>
      <c r="P146" s="702"/>
      <c r="Q146" s="702"/>
      <c r="R146" s="703"/>
      <c r="S146" s="704"/>
      <c r="T146" s="705"/>
      <c r="U146" s="705"/>
      <c r="V146" s="705"/>
      <c r="W146" s="705"/>
      <c r="X146" s="706"/>
      <c r="Y146" s="624"/>
      <c r="Z146" s="913"/>
      <c r="AA146" s="914"/>
      <c r="AB146" s="914"/>
      <c r="AC146" s="914"/>
      <c r="AD146" s="914"/>
      <c r="AE146" s="915"/>
      <c r="AF146" s="915"/>
      <c r="AG146" s="915"/>
      <c r="AH146" s="915"/>
      <c r="AI146" s="915"/>
      <c r="AJ146" s="915"/>
      <c r="AK146" s="915"/>
      <c r="AL146" s="915"/>
      <c r="AM146" s="915"/>
      <c r="AN146" s="915"/>
      <c r="AO146" s="915"/>
      <c r="AP146" s="915"/>
      <c r="AQ146" s="930"/>
      <c r="AR146" s="930"/>
      <c r="AS146" s="930"/>
      <c r="AT146" s="930"/>
      <c r="AU146" s="930"/>
      <c r="AV146" s="930"/>
      <c r="AW146" s="744"/>
      <c r="AX146" s="1003"/>
      <c r="AY146" s="704"/>
      <c r="AZ146" s="705"/>
      <c r="BA146" s="705"/>
      <c r="BB146" s="705"/>
      <c r="BC146" s="705"/>
      <c r="BD146" s="706"/>
      <c r="BE146" s="701"/>
      <c r="BF146" s="702"/>
      <c r="BG146" s="702"/>
      <c r="BH146" s="702"/>
      <c r="BI146" s="703"/>
      <c r="BJ146" s="701"/>
      <c r="BK146" s="702"/>
      <c r="BL146" s="702"/>
      <c r="BM146" s="702"/>
      <c r="BN146" s="702"/>
      <c r="BO146" s="703"/>
      <c r="BP146" s="704"/>
      <c r="BQ146" s="705"/>
      <c r="BR146" s="705"/>
      <c r="BS146" s="705"/>
      <c r="BT146" s="705"/>
      <c r="BU146" s="706"/>
      <c r="BV146" s="624"/>
      <c r="BW146" s="913"/>
      <c r="BX146" s="914"/>
      <c r="BY146" s="914"/>
      <c r="BZ146" s="914"/>
      <c r="CA146" s="914"/>
      <c r="CB146" s="915"/>
      <c r="CC146" s="915"/>
      <c r="CD146" s="915"/>
      <c r="CE146" s="915"/>
      <c r="CF146" s="915"/>
      <c r="CG146" s="915"/>
      <c r="CH146" s="915"/>
      <c r="CI146" s="915"/>
      <c r="CJ146" s="915"/>
      <c r="CK146" s="915"/>
      <c r="CL146" s="915"/>
      <c r="CM146" s="915"/>
      <c r="CN146" s="930"/>
      <c r="CO146" s="930"/>
      <c r="CP146" s="930"/>
      <c r="CQ146" s="930"/>
      <c r="CR146" s="930"/>
      <c r="CS146" s="930"/>
      <c r="CT146" s="744"/>
      <c r="CV146" s="1003"/>
      <c r="CW146" s="704"/>
      <c r="CX146" s="705"/>
      <c r="CY146" s="705"/>
      <c r="CZ146" s="705"/>
      <c r="DA146" s="705"/>
      <c r="DB146" s="706"/>
      <c r="DC146" s="701"/>
      <c r="DD146" s="702"/>
      <c r="DE146" s="702"/>
      <c r="DF146" s="702"/>
      <c r="DG146" s="703"/>
      <c r="DH146" s="701"/>
      <c r="DI146" s="702"/>
      <c r="DJ146" s="702"/>
      <c r="DK146" s="702"/>
      <c r="DL146" s="702"/>
      <c r="DM146" s="703"/>
      <c r="DN146" s="704"/>
      <c r="DO146" s="705"/>
      <c r="DP146" s="705"/>
      <c r="DQ146" s="705"/>
      <c r="DR146" s="705"/>
      <c r="DS146" s="706"/>
      <c r="DT146" s="624"/>
      <c r="DU146" s="913"/>
      <c r="DV146" s="914"/>
      <c r="DW146" s="914"/>
      <c r="DX146" s="914"/>
      <c r="DY146" s="914"/>
      <c r="DZ146" s="915"/>
      <c r="EA146" s="915"/>
      <c r="EB146" s="915"/>
      <c r="EC146" s="915"/>
      <c r="ED146" s="915"/>
      <c r="EE146" s="915"/>
      <c r="EF146" s="915"/>
      <c r="EG146" s="915"/>
      <c r="EH146" s="915"/>
      <c r="EI146" s="915"/>
      <c r="EJ146" s="915"/>
      <c r="EK146" s="915"/>
      <c r="EL146" s="930"/>
      <c r="EM146" s="930"/>
      <c r="EN146" s="930"/>
      <c r="EO146" s="930"/>
      <c r="EP146" s="930"/>
      <c r="EQ146" s="930"/>
      <c r="ER146" s="744"/>
      <c r="ES146" s="1003"/>
      <c r="ET146" s="704"/>
      <c r="EU146" s="705"/>
      <c r="EV146" s="705"/>
      <c r="EW146" s="705"/>
      <c r="EX146" s="705"/>
      <c r="EY146" s="706"/>
      <c r="EZ146" s="701"/>
      <c r="FA146" s="702"/>
      <c r="FB146" s="702"/>
      <c r="FC146" s="702"/>
      <c r="FD146" s="703"/>
      <c r="FE146" s="701"/>
      <c r="FF146" s="702"/>
      <c r="FG146" s="702"/>
      <c r="FH146" s="702"/>
      <c r="FI146" s="702"/>
      <c r="FJ146" s="703"/>
      <c r="FK146" s="704"/>
      <c r="FL146" s="705"/>
      <c r="FM146" s="705"/>
      <c r="FN146" s="705"/>
      <c r="FO146" s="705"/>
      <c r="FP146" s="706"/>
      <c r="FQ146" s="624"/>
      <c r="FR146" s="913"/>
      <c r="FS146" s="914"/>
      <c r="FT146" s="914"/>
      <c r="FU146" s="914"/>
      <c r="FV146" s="914"/>
      <c r="FW146" s="915"/>
      <c r="FX146" s="915"/>
      <c r="FY146" s="915"/>
      <c r="FZ146" s="915"/>
      <c r="GA146" s="915"/>
      <c r="GB146" s="915"/>
      <c r="GC146" s="915"/>
      <c r="GD146" s="915"/>
      <c r="GE146" s="915"/>
      <c r="GF146" s="915"/>
      <c r="GG146" s="915"/>
      <c r="GH146" s="915"/>
      <c r="GI146" s="930"/>
      <c r="GJ146" s="930"/>
      <c r="GK146" s="930"/>
      <c r="GL146" s="930"/>
      <c r="GM146" s="930"/>
      <c r="GN146" s="930"/>
      <c r="GO146" s="744"/>
    </row>
    <row r="147" spans="1:197" ht="6.75" customHeight="1" x14ac:dyDescent="0.2">
      <c r="A147" s="1003"/>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624"/>
      <c r="Z147" s="914"/>
      <c r="AA147" s="914"/>
      <c r="AB147" s="914"/>
      <c r="AC147" s="914"/>
      <c r="AD147" s="914"/>
      <c r="AE147" s="915"/>
      <c r="AF147" s="915"/>
      <c r="AG147" s="915"/>
      <c r="AH147" s="915"/>
      <c r="AI147" s="915"/>
      <c r="AJ147" s="915"/>
      <c r="AK147" s="915"/>
      <c r="AL147" s="915"/>
      <c r="AM147" s="915"/>
      <c r="AN147" s="915"/>
      <c r="AO147" s="915"/>
      <c r="AP147" s="915"/>
      <c r="AQ147" s="930"/>
      <c r="AR147" s="930"/>
      <c r="AS147" s="930"/>
      <c r="AT147" s="930"/>
      <c r="AU147" s="930"/>
      <c r="AV147" s="930"/>
      <c r="AW147" s="744"/>
      <c r="AX147" s="1003"/>
      <c r="AY147" s="151"/>
      <c r="AZ147" s="151"/>
      <c r="BA147" s="151"/>
      <c r="BB147" s="151"/>
      <c r="BC147" s="151"/>
      <c r="BD147" s="151"/>
      <c r="BE147" s="151"/>
      <c r="BF147" s="151"/>
      <c r="BG147" s="151"/>
      <c r="BH147" s="151"/>
      <c r="BI147" s="151"/>
      <c r="BJ147" s="151"/>
      <c r="BK147" s="151"/>
      <c r="BL147" s="151"/>
      <c r="BM147" s="151"/>
      <c r="BN147" s="151"/>
      <c r="BO147" s="151"/>
      <c r="BP147" s="151"/>
      <c r="BQ147" s="151"/>
      <c r="BR147" s="151"/>
      <c r="BS147" s="151"/>
      <c r="BT147" s="151"/>
      <c r="BU147" s="151"/>
      <c r="BV147" s="624"/>
      <c r="BW147" s="914"/>
      <c r="BX147" s="914"/>
      <c r="BY147" s="914"/>
      <c r="BZ147" s="914"/>
      <c r="CA147" s="914"/>
      <c r="CB147" s="915"/>
      <c r="CC147" s="915"/>
      <c r="CD147" s="915"/>
      <c r="CE147" s="915"/>
      <c r="CF147" s="915"/>
      <c r="CG147" s="915"/>
      <c r="CH147" s="915"/>
      <c r="CI147" s="915"/>
      <c r="CJ147" s="915"/>
      <c r="CK147" s="915"/>
      <c r="CL147" s="915"/>
      <c r="CM147" s="915"/>
      <c r="CN147" s="930"/>
      <c r="CO147" s="930"/>
      <c r="CP147" s="930"/>
      <c r="CQ147" s="930"/>
      <c r="CR147" s="930"/>
      <c r="CS147" s="930"/>
      <c r="CT147" s="744"/>
      <c r="CV147" s="1003"/>
      <c r="CW147" s="151"/>
      <c r="CX147" s="151"/>
      <c r="CY147" s="151"/>
      <c r="CZ147" s="151"/>
      <c r="DA147" s="151"/>
      <c r="DB147" s="151"/>
      <c r="DC147" s="151"/>
      <c r="DD147" s="151"/>
      <c r="DE147" s="151"/>
      <c r="DF147" s="151"/>
      <c r="DG147" s="151"/>
      <c r="DH147" s="151"/>
      <c r="DI147" s="151"/>
      <c r="DJ147" s="151"/>
      <c r="DK147" s="151"/>
      <c r="DL147" s="151"/>
      <c r="DM147" s="151"/>
      <c r="DN147" s="151"/>
      <c r="DO147" s="151"/>
      <c r="DP147" s="151"/>
      <c r="DQ147" s="151"/>
      <c r="DR147" s="151"/>
      <c r="DS147" s="151"/>
      <c r="DT147" s="624"/>
      <c r="DU147" s="914"/>
      <c r="DV147" s="914"/>
      <c r="DW147" s="914"/>
      <c r="DX147" s="914"/>
      <c r="DY147" s="914"/>
      <c r="DZ147" s="915"/>
      <c r="EA147" s="915"/>
      <c r="EB147" s="915"/>
      <c r="EC147" s="915"/>
      <c r="ED147" s="915"/>
      <c r="EE147" s="915"/>
      <c r="EF147" s="915"/>
      <c r="EG147" s="915"/>
      <c r="EH147" s="915"/>
      <c r="EI147" s="915"/>
      <c r="EJ147" s="915"/>
      <c r="EK147" s="915"/>
      <c r="EL147" s="930"/>
      <c r="EM147" s="930"/>
      <c r="EN147" s="930"/>
      <c r="EO147" s="930"/>
      <c r="EP147" s="930"/>
      <c r="EQ147" s="930"/>
      <c r="ER147" s="744"/>
      <c r="ES147" s="1003"/>
      <c r="ET147" s="151"/>
      <c r="EU147" s="151"/>
      <c r="EV147" s="151"/>
      <c r="EW147" s="151"/>
      <c r="EX147" s="151"/>
      <c r="EY147" s="151"/>
      <c r="EZ147" s="151"/>
      <c r="FA147" s="151"/>
      <c r="FB147" s="151"/>
      <c r="FC147" s="151"/>
      <c r="FD147" s="151"/>
      <c r="FE147" s="151"/>
      <c r="FF147" s="151"/>
      <c r="FG147" s="151"/>
      <c r="FH147" s="151"/>
      <c r="FI147" s="151"/>
      <c r="FJ147" s="151"/>
      <c r="FK147" s="151"/>
      <c r="FL147" s="151"/>
      <c r="FM147" s="151"/>
      <c r="FN147" s="151"/>
      <c r="FO147" s="151"/>
      <c r="FP147" s="151"/>
      <c r="FQ147" s="624"/>
      <c r="FR147" s="914"/>
      <c r="FS147" s="914"/>
      <c r="FT147" s="914"/>
      <c r="FU147" s="914"/>
      <c r="FV147" s="914"/>
      <c r="FW147" s="915"/>
      <c r="FX147" s="915"/>
      <c r="FY147" s="915"/>
      <c r="FZ147" s="915"/>
      <c r="GA147" s="915"/>
      <c r="GB147" s="915"/>
      <c r="GC147" s="915"/>
      <c r="GD147" s="915"/>
      <c r="GE147" s="915"/>
      <c r="GF147" s="915"/>
      <c r="GG147" s="915"/>
      <c r="GH147" s="915"/>
      <c r="GI147" s="930"/>
      <c r="GJ147" s="930"/>
      <c r="GK147" s="930"/>
      <c r="GL147" s="930"/>
      <c r="GM147" s="930"/>
      <c r="GN147" s="930"/>
      <c r="GO147" s="744"/>
    </row>
    <row r="148" spans="1:197" ht="5.25" customHeight="1" x14ac:dyDescent="0.2">
      <c r="A148" s="1003"/>
      <c r="B148" s="937" t="str">
        <f>IF(B144="ILS","CAT I","")</f>
        <v>CAT I</v>
      </c>
      <c r="C148" s="938"/>
      <c r="D148" s="938"/>
      <c r="E148" s="1039"/>
      <c r="F148" s="1040"/>
      <c r="G148" s="1040"/>
      <c r="H148" s="1041"/>
      <c r="I148" s="20"/>
      <c r="J148" s="937" t="s">
        <v>36</v>
      </c>
      <c r="K148" s="938"/>
      <c r="L148" s="938"/>
      <c r="M148" s="943" t="str">
        <f>IF(B144="ILS","CAT II","")</f>
        <v>CAT II</v>
      </c>
      <c r="N148" s="944"/>
      <c r="O148" s="944"/>
      <c r="P148" s="945"/>
      <c r="Q148" s="20"/>
      <c r="R148" s="937" t="s">
        <v>39</v>
      </c>
      <c r="S148" s="938"/>
      <c r="T148" s="952"/>
      <c r="U148" s="943" t="str">
        <f>IF(B144="ILS","CAT III","")</f>
        <v>CAT III</v>
      </c>
      <c r="V148" s="944"/>
      <c r="W148" s="944"/>
      <c r="X148" s="945"/>
      <c r="Y148" s="624"/>
      <c r="Z148" s="913"/>
      <c r="AA148" s="914"/>
      <c r="AB148" s="914"/>
      <c r="AC148" s="914"/>
      <c r="AD148" s="914"/>
      <c r="AE148" s="915"/>
      <c r="AF148" s="915"/>
      <c r="AG148" s="915"/>
      <c r="AH148" s="915"/>
      <c r="AI148" s="915"/>
      <c r="AJ148" s="915"/>
      <c r="AK148" s="915"/>
      <c r="AL148" s="915"/>
      <c r="AM148" s="915"/>
      <c r="AN148" s="915"/>
      <c r="AO148" s="915"/>
      <c r="AP148" s="915"/>
      <c r="AQ148" s="930"/>
      <c r="AR148" s="930"/>
      <c r="AS148" s="930"/>
      <c r="AT148" s="930"/>
      <c r="AU148" s="930"/>
      <c r="AV148" s="930"/>
      <c r="AW148" s="744"/>
      <c r="AX148" s="1003"/>
      <c r="AY148" s="937" t="str">
        <f>IF(AY144="ILS","CAT I","")</f>
        <v>CAT I</v>
      </c>
      <c r="AZ148" s="938"/>
      <c r="BA148" s="938"/>
      <c r="BB148" s="1039"/>
      <c r="BC148" s="1040"/>
      <c r="BD148" s="1040"/>
      <c r="BE148" s="1041"/>
      <c r="BF148" s="20"/>
      <c r="BG148" s="937" t="s">
        <v>36</v>
      </c>
      <c r="BH148" s="938"/>
      <c r="BI148" s="938"/>
      <c r="BJ148" s="943" t="str">
        <f>IF(AY144="ILS","CAT II","")</f>
        <v>CAT II</v>
      </c>
      <c r="BK148" s="944"/>
      <c r="BL148" s="944"/>
      <c r="BM148" s="945"/>
      <c r="BN148" s="20"/>
      <c r="BO148" s="937" t="s">
        <v>39</v>
      </c>
      <c r="BP148" s="938"/>
      <c r="BQ148" s="952"/>
      <c r="BR148" s="943" t="str">
        <f>IF(AY144="ILS","CAT III","")</f>
        <v>CAT III</v>
      </c>
      <c r="BS148" s="944"/>
      <c r="BT148" s="944"/>
      <c r="BU148" s="945"/>
      <c r="BV148" s="624"/>
      <c r="BW148" s="913"/>
      <c r="BX148" s="914"/>
      <c r="BY148" s="914"/>
      <c r="BZ148" s="914"/>
      <c r="CA148" s="914"/>
      <c r="CB148" s="915"/>
      <c r="CC148" s="915"/>
      <c r="CD148" s="915"/>
      <c r="CE148" s="915"/>
      <c r="CF148" s="915"/>
      <c r="CG148" s="915"/>
      <c r="CH148" s="915"/>
      <c r="CI148" s="915"/>
      <c r="CJ148" s="915"/>
      <c r="CK148" s="915"/>
      <c r="CL148" s="915"/>
      <c r="CM148" s="915"/>
      <c r="CN148" s="930"/>
      <c r="CO148" s="930"/>
      <c r="CP148" s="930"/>
      <c r="CQ148" s="930"/>
      <c r="CR148" s="930"/>
      <c r="CS148" s="930"/>
      <c r="CT148" s="744"/>
      <c r="CV148" s="1003"/>
      <c r="CW148" s="937" t="str">
        <f>IF(CW144="ILS","CAT I","")</f>
        <v>CAT I</v>
      </c>
      <c r="CX148" s="938"/>
      <c r="CY148" s="938"/>
      <c r="CZ148" s="1039"/>
      <c r="DA148" s="1040"/>
      <c r="DB148" s="1040"/>
      <c r="DC148" s="1041"/>
      <c r="DD148" s="20"/>
      <c r="DE148" s="937" t="s">
        <v>36</v>
      </c>
      <c r="DF148" s="938"/>
      <c r="DG148" s="938"/>
      <c r="DH148" s="943" t="str">
        <f>IF(CW144="ILS","CAT II","")</f>
        <v>CAT II</v>
      </c>
      <c r="DI148" s="944"/>
      <c r="DJ148" s="944"/>
      <c r="DK148" s="945"/>
      <c r="DL148" s="20"/>
      <c r="DM148" s="937" t="s">
        <v>39</v>
      </c>
      <c r="DN148" s="938"/>
      <c r="DO148" s="952"/>
      <c r="DP148" s="943" t="str">
        <f>IF(CW144="ILS","CAT III","")</f>
        <v>CAT III</v>
      </c>
      <c r="DQ148" s="944"/>
      <c r="DR148" s="944"/>
      <c r="DS148" s="945"/>
      <c r="DT148" s="624"/>
      <c r="DU148" s="913"/>
      <c r="DV148" s="914"/>
      <c r="DW148" s="914"/>
      <c r="DX148" s="914"/>
      <c r="DY148" s="914"/>
      <c r="DZ148" s="915"/>
      <c r="EA148" s="915"/>
      <c r="EB148" s="915"/>
      <c r="EC148" s="915"/>
      <c r="ED148" s="915"/>
      <c r="EE148" s="915"/>
      <c r="EF148" s="915"/>
      <c r="EG148" s="915"/>
      <c r="EH148" s="915"/>
      <c r="EI148" s="915"/>
      <c r="EJ148" s="915"/>
      <c r="EK148" s="915"/>
      <c r="EL148" s="930"/>
      <c r="EM148" s="930"/>
      <c r="EN148" s="930"/>
      <c r="EO148" s="930"/>
      <c r="EP148" s="930"/>
      <c r="EQ148" s="930"/>
      <c r="ER148" s="744"/>
      <c r="ES148" s="1003"/>
      <c r="ET148" s="937" t="str">
        <f>IF(ET144="ILS","CAT I","")</f>
        <v>CAT I</v>
      </c>
      <c r="EU148" s="938"/>
      <c r="EV148" s="938"/>
      <c r="EW148" s="1039"/>
      <c r="EX148" s="1040"/>
      <c r="EY148" s="1040"/>
      <c r="EZ148" s="1041"/>
      <c r="FA148" s="20"/>
      <c r="FB148" s="937" t="s">
        <v>36</v>
      </c>
      <c r="FC148" s="938"/>
      <c r="FD148" s="938"/>
      <c r="FE148" s="943" t="str">
        <f>IF(ET144="ILS","CAT II","")</f>
        <v>CAT II</v>
      </c>
      <c r="FF148" s="944"/>
      <c r="FG148" s="944"/>
      <c r="FH148" s="945"/>
      <c r="FI148" s="20"/>
      <c r="FJ148" s="937" t="s">
        <v>39</v>
      </c>
      <c r="FK148" s="938"/>
      <c r="FL148" s="952"/>
      <c r="FM148" s="943" t="str">
        <f>IF(ET144="ILS","CAT III","")</f>
        <v>CAT III</v>
      </c>
      <c r="FN148" s="944"/>
      <c r="FO148" s="944"/>
      <c r="FP148" s="945"/>
      <c r="FQ148" s="624"/>
      <c r="FR148" s="913"/>
      <c r="FS148" s="914"/>
      <c r="FT148" s="914"/>
      <c r="FU148" s="914"/>
      <c r="FV148" s="914"/>
      <c r="FW148" s="915"/>
      <c r="FX148" s="915"/>
      <c r="FY148" s="915"/>
      <c r="FZ148" s="915"/>
      <c r="GA148" s="915"/>
      <c r="GB148" s="915"/>
      <c r="GC148" s="915"/>
      <c r="GD148" s="915"/>
      <c r="GE148" s="915"/>
      <c r="GF148" s="915"/>
      <c r="GG148" s="915"/>
      <c r="GH148" s="915"/>
      <c r="GI148" s="930"/>
      <c r="GJ148" s="930"/>
      <c r="GK148" s="930"/>
      <c r="GL148" s="930"/>
      <c r="GM148" s="930"/>
      <c r="GN148" s="930"/>
      <c r="GO148" s="744"/>
    </row>
    <row r="149" spans="1:197" ht="9.75" customHeight="1" x14ac:dyDescent="0.2">
      <c r="A149" s="1003"/>
      <c r="B149" s="939"/>
      <c r="C149" s="940"/>
      <c r="D149" s="940"/>
      <c r="E149" s="1042"/>
      <c r="F149" s="1043"/>
      <c r="G149" s="1043"/>
      <c r="H149" s="1044"/>
      <c r="I149" s="20"/>
      <c r="J149" s="939"/>
      <c r="K149" s="940"/>
      <c r="L149" s="940"/>
      <c r="M149" s="946"/>
      <c r="N149" s="947"/>
      <c r="O149" s="947"/>
      <c r="P149" s="948"/>
      <c r="Q149" s="20"/>
      <c r="R149" s="939"/>
      <c r="S149" s="940"/>
      <c r="T149" s="953"/>
      <c r="U149" s="946"/>
      <c r="V149" s="947"/>
      <c r="W149" s="947"/>
      <c r="X149" s="948"/>
      <c r="Y149" s="624"/>
      <c r="Z149" s="914"/>
      <c r="AA149" s="914"/>
      <c r="AB149" s="914"/>
      <c r="AC149" s="914"/>
      <c r="AD149" s="914"/>
      <c r="AE149" s="915"/>
      <c r="AF149" s="915"/>
      <c r="AG149" s="915"/>
      <c r="AH149" s="915"/>
      <c r="AI149" s="915"/>
      <c r="AJ149" s="915"/>
      <c r="AK149" s="915"/>
      <c r="AL149" s="915"/>
      <c r="AM149" s="915"/>
      <c r="AN149" s="915"/>
      <c r="AO149" s="915"/>
      <c r="AP149" s="915"/>
      <c r="AQ149" s="930"/>
      <c r="AR149" s="930"/>
      <c r="AS149" s="930"/>
      <c r="AT149" s="930"/>
      <c r="AU149" s="930"/>
      <c r="AV149" s="930"/>
      <c r="AW149" s="744"/>
      <c r="AX149" s="1003"/>
      <c r="AY149" s="939"/>
      <c r="AZ149" s="940"/>
      <c r="BA149" s="940"/>
      <c r="BB149" s="1042"/>
      <c r="BC149" s="1043"/>
      <c r="BD149" s="1043"/>
      <c r="BE149" s="1044"/>
      <c r="BF149" s="20"/>
      <c r="BG149" s="939"/>
      <c r="BH149" s="940"/>
      <c r="BI149" s="940"/>
      <c r="BJ149" s="946"/>
      <c r="BK149" s="947"/>
      <c r="BL149" s="947"/>
      <c r="BM149" s="948"/>
      <c r="BN149" s="20"/>
      <c r="BO149" s="939"/>
      <c r="BP149" s="940"/>
      <c r="BQ149" s="953"/>
      <c r="BR149" s="946"/>
      <c r="BS149" s="947"/>
      <c r="BT149" s="947"/>
      <c r="BU149" s="948"/>
      <c r="BV149" s="624"/>
      <c r="BW149" s="914"/>
      <c r="BX149" s="914"/>
      <c r="BY149" s="914"/>
      <c r="BZ149" s="914"/>
      <c r="CA149" s="914"/>
      <c r="CB149" s="915"/>
      <c r="CC149" s="915"/>
      <c r="CD149" s="915"/>
      <c r="CE149" s="915"/>
      <c r="CF149" s="915"/>
      <c r="CG149" s="915"/>
      <c r="CH149" s="915"/>
      <c r="CI149" s="915"/>
      <c r="CJ149" s="915"/>
      <c r="CK149" s="915"/>
      <c r="CL149" s="915"/>
      <c r="CM149" s="915"/>
      <c r="CN149" s="930"/>
      <c r="CO149" s="930"/>
      <c r="CP149" s="930"/>
      <c r="CQ149" s="930"/>
      <c r="CR149" s="930"/>
      <c r="CS149" s="930"/>
      <c r="CT149" s="744"/>
      <c r="CV149" s="1003"/>
      <c r="CW149" s="939"/>
      <c r="CX149" s="940"/>
      <c r="CY149" s="940"/>
      <c r="CZ149" s="1042"/>
      <c r="DA149" s="1043"/>
      <c r="DB149" s="1043"/>
      <c r="DC149" s="1044"/>
      <c r="DD149" s="20"/>
      <c r="DE149" s="939"/>
      <c r="DF149" s="940"/>
      <c r="DG149" s="940"/>
      <c r="DH149" s="946"/>
      <c r="DI149" s="947"/>
      <c r="DJ149" s="947"/>
      <c r="DK149" s="948"/>
      <c r="DL149" s="20"/>
      <c r="DM149" s="939"/>
      <c r="DN149" s="940"/>
      <c r="DO149" s="953"/>
      <c r="DP149" s="946"/>
      <c r="DQ149" s="947"/>
      <c r="DR149" s="947"/>
      <c r="DS149" s="948"/>
      <c r="DT149" s="624"/>
      <c r="DU149" s="914"/>
      <c r="DV149" s="914"/>
      <c r="DW149" s="914"/>
      <c r="DX149" s="914"/>
      <c r="DY149" s="914"/>
      <c r="DZ149" s="915"/>
      <c r="EA149" s="915"/>
      <c r="EB149" s="915"/>
      <c r="EC149" s="915"/>
      <c r="ED149" s="915"/>
      <c r="EE149" s="915"/>
      <c r="EF149" s="915"/>
      <c r="EG149" s="915"/>
      <c r="EH149" s="915"/>
      <c r="EI149" s="915"/>
      <c r="EJ149" s="915"/>
      <c r="EK149" s="915"/>
      <c r="EL149" s="930"/>
      <c r="EM149" s="930"/>
      <c r="EN149" s="930"/>
      <c r="EO149" s="930"/>
      <c r="EP149" s="930"/>
      <c r="EQ149" s="930"/>
      <c r="ER149" s="744"/>
      <c r="ES149" s="1003"/>
      <c r="ET149" s="939"/>
      <c r="EU149" s="940"/>
      <c r="EV149" s="940"/>
      <c r="EW149" s="1042"/>
      <c r="EX149" s="1043"/>
      <c r="EY149" s="1043"/>
      <c r="EZ149" s="1044"/>
      <c r="FA149" s="20"/>
      <c r="FB149" s="939"/>
      <c r="FC149" s="940"/>
      <c r="FD149" s="940"/>
      <c r="FE149" s="946"/>
      <c r="FF149" s="947"/>
      <c r="FG149" s="947"/>
      <c r="FH149" s="948"/>
      <c r="FI149" s="20"/>
      <c r="FJ149" s="939"/>
      <c r="FK149" s="940"/>
      <c r="FL149" s="953"/>
      <c r="FM149" s="946"/>
      <c r="FN149" s="947"/>
      <c r="FO149" s="947"/>
      <c r="FP149" s="948"/>
      <c r="FQ149" s="624"/>
      <c r="FR149" s="914"/>
      <c r="FS149" s="914"/>
      <c r="FT149" s="914"/>
      <c r="FU149" s="914"/>
      <c r="FV149" s="914"/>
      <c r="FW149" s="915"/>
      <c r="FX149" s="915"/>
      <c r="FY149" s="915"/>
      <c r="FZ149" s="915"/>
      <c r="GA149" s="915"/>
      <c r="GB149" s="915"/>
      <c r="GC149" s="915"/>
      <c r="GD149" s="915"/>
      <c r="GE149" s="915"/>
      <c r="GF149" s="915"/>
      <c r="GG149" s="915"/>
      <c r="GH149" s="915"/>
      <c r="GI149" s="930"/>
      <c r="GJ149" s="930"/>
      <c r="GK149" s="930"/>
      <c r="GL149" s="930"/>
      <c r="GM149" s="930"/>
      <c r="GN149" s="930"/>
      <c r="GO149" s="744"/>
    </row>
    <row r="150" spans="1:197" ht="3" customHeight="1" x14ac:dyDescent="0.2">
      <c r="A150" s="1003"/>
      <c r="B150" s="941"/>
      <c r="C150" s="942"/>
      <c r="D150" s="942"/>
      <c r="E150" s="1045"/>
      <c r="F150" s="1046"/>
      <c r="G150" s="1046"/>
      <c r="H150" s="1047"/>
      <c r="I150" s="20"/>
      <c r="J150" s="941"/>
      <c r="K150" s="942"/>
      <c r="L150" s="942"/>
      <c r="M150" s="949"/>
      <c r="N150" s="950"/>
      <c r="O150" s="950"/>
      <c r="P150" s="951"/>
      <c r="Q150" s="20"/>
      <c r="R150" s="941"/>
      <c r="S150" s="942"/>
      <c r="T150" s="954"/>
      <c r="U150" s="949"/>
      <c r="V150" s="950"/>
      <c r="W150" s="950"/>
      <c r="X150" s="951"/>
      <c r="Y150" s="624"/>
      <c r="Z150" s="913"/>
      <c r="AA150" s="914"/>
      <c r="AB150" s="914"/>
      <c r="AC150" s="914"/>
      <c r="AD150" s="914"/>
      <c r="AE150" s="915"/>
      <c r="AF150" s="915"/>
      <c r="AG150" s="915"/>
      <c r="AH150" s="915"/>
      <c r="AI150" s="915"/>
      <c r="AJ150" s="915"/>
      <c r="AK150" s="915"/>
      <c r="AL150" s="915"/>
      <c r="AM150" s="915"/>
      <c r="AN150" s="915"/>
      <c r="AO150" s="915"/>
      <c r="AP150" s="915"/>
      <c r="AQ150" s="930"/>
      <c r="AR150" s="930"/>
      <c r="AS150" s="930"/>
      <c r="AT150" s="930"/>
      <c r="AU150" s="930"/>
      <c r="AV150" s="930"/>
      <c r="AW150" s="744"/>
      <c r="AX150" s="1003"/>
      <c r="AY150" s="941"/>
      <c r="AZ150" s="942"/>
      <c r="BA150" s="942"/>
      <c r="BB150" s="1045"/>
      <c r="BC150" s="1046"/>
      <c r="BD150" s="1046"/>
      <c r="BE150" s="1047"/>
      <c r="BF150" s="20"/>
      <c r="BG150" s="941"/>
      <c r="BH150" s="942"/>
      <c r="BI150" s="942"/>
      <c r="BJ150" s="949"/>
      <c r="BK150" s="950"/>
      <c r="BL150" s="950"/>
      <c r="BM150" s="951"/>
      <c r="BN150" s="20"/>
      <c r="BO150" s="941"/>
      <c r="BP150" s="942"/>
      <c r="BQ150" s="954"/>
      <c r="BR150" s="949"/>
      <c r="BS150" s="950"/>
      <c r="BT150" s="950"/>
      <c r="BU150" s="951"/>
      <c r="BV150" s="624"/>
      <c r="BW150" s="913"/>
      <c r="BX150" s="914"/>
      <c r="BY150" s="914"/>
      <c r="BZ150" s="914"/>
      <c r="CA150" s="914"/>
      <c r="CB150" s="915"/>
      <c r="CC150" s="915"/>
      <c r="CD150" s="915"/>
      <c r="CE150" s="915"/>
      <c r="CF150" s="915"/>
      <c r="CG150" s="915"/>
      <c r="CH150" s="915"/>
      <c r="CI150" s="915"/>
      <c r="CJ150" s="915"/>
      <c r="CK150" s="915"/>
      <c r="CL150" s="915"/>
      <c r="CM150" s="915"/>
      <c r="CN150" s="930"/>
      <c r="CO150" s="930"/>
      <c r="CP150" s="930"/>
      <c r="CQ150" s="930"/>
      <c r="CR150" s="930"/>
      <c r="CS150" s="930"/>
      <c r="CT150" s="744"/>
      <c r="CV150" s="1003"/>
      <c r="CW150" s="941"/>
      <c r="CX150" s="942"/>
      <c r="CY150" s="942"/>
      <c r="CZ150" s="1045"/>
      <c r="DA150" s="1046"/>
      <c r="DB150" s="1046"/>
      <c r="DC150" s="1047"/>
      <c r="DD150" s="20"/>
      <c r="DE150" s="941"/>
      <c r="DF150" s="942"/>
      <c r="DG150" s="942"/>
      <c r="DH150" s="949"/>
      <c r="DI150" s="950"/>
      <c r="DJ150" s="950"/>
      <c r="DK150" s="951"/>
      <c r="DL150" s="20"/>
      <c r="DM150" s="941"/>
      <c r="DN150" s="942"/>
      <c r="DO150" s="954"/>
      <c r="DP150" s="949"/>
      <c r="DQ150" s="950"/>
      <c r="DR150" s="950"/>
      <c r="DS150" s="951"/>
      <c r="DT150" s="624"/>
      <c r="DU150" s="913"/>
      <c r="DV150" s="914"/>
      <c r="DW150" s="914"/>
      <c r="DX150" s="914"/>
      <c r="DY150" s="914"/>
      <c r="DZ150" s="915"/>
      <c r="EA150" s="915"/>
      <c r="EB150" s="915"/>
      <c r="EC150" s="915"/>
      <c r="ED150" s="915"/>
      <c r="EE150" s="915"/>
      <c r="EF150" s="915"/>
      <c r="EG150" s="915"/>
      <c r="EH150" s="915"/>
      <c r="EI150" s="915"/>
      <c r="EJ150" s="915"/>
      <c r="EK150" s="915"/>
      <c r="EL150" s="930"/>
      <c r="EM150" s="930"/>
      <c r="EN150" s="930"/>
      <c r="EO150" s="930"/>
      <c r="EP150" s="930"/>
      <c r="EQ150" s="930"/>
      <c r="ER150" s="744"/>
      <c r="ES150" s="1003"/>
      <c r="ET150" s="941"/>
      <c r="EU150" s="942"/>
      <c r="EV150" s="942"/>
      <c r="EW150" s="1045"/>
      <c r="EX150" s="1046"/>
      <c r="EY150" s="1046"/>
      <c r="EZ150" s="1047"/>
      <c r="FA150" s="20"/>
      <c r="FB150" s="941"/>
      <c r="FC150" s="942"/>
      <c r="FD150" s="942"/>
      <c r="FE150" s="949"/>
      <c r="FF150" s="950"/>
      <c r="FG150" s="950"/>
      <c r="FH150" s="951"/>
      <c r="FI150" s="20"/>
      <c r="FJ150" s="941"/>
      <c r="FK150" s="942"/>
      <c r="FL150" s="954"/>
      <c r="FM150" s="949"/>
      <c r="FN150" s="950"/>
      <c r="FO150" s="950"/>
      <c r="FP150" s="951"/>
      <c r="FQ150" s="624"/>
      <c r="FR150" s="913"/>
      <c r="FS150" s="914"/>
      <c r="FT150" s="914"/>
      <c r="FU150" s="914"/>
      <c r="FV150" s="914"/>
      <c r="FW150" s="915"/>
      <c r="FX150" s="915"/>
      <c r="FY150" s="915"/>
      <c r="FZ150" s="915"/>
      <c r="GA150" s="915"/>
      <c r="GB150" s="915"/>
      <c r="GC150" s="915"/>
      <c r="GD150" s="915"/>
      <c r="GE150" s="915"/>
      <c r="GF150" s="915"/>
      <c r="GG150" s="915"/>
      <c r="GH150" s="915"/>
      <c r="GI150" s="930"/>
      <c r="GJ150" s="930"/>
      <c r="GK150" s="930"/>
      <c r="GL150" s="930"/>
      <c r="GM150" s="930"/>
      <c r="GN150" s="930"/>
      <c r="GO150" s="744"/>
    </row>
    <row r="151" spans="1:197" ht="8.25" customHeight="1" x14ac:dyDescent="0.2">
      <c r="A151" s="1003"/>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624"/>
      <c r="Z151" s="914"/>
      <c r="AA151" s="914"/>
      <c r="AB151" s="914"/>
      <c r="AC151" s="914"/>
      <c r="AD151" s="914"/>
      <c r="AE151" s="915"/>
      <c r="AF151" s="915"/>
      <c r="AG151" s="915"/>
      <c r="AH151" s="915"/>
      <c r="AI151" s="915"/>
      <c r="AJ151" s="915"/>
      <c r="AK151" s="915"/>
      <c r="AL151" s="915"/>
      <c r="AM151" s="915"/>
      <c r="AN151" s="915"/>
      <c r="AO151" s="915"/>
      <c r="AP151" s="915"/>
      <c r="AQ151" s="930"/>
      <c r="AR151" s="930"/>
      <c r="AS151" s="930"/>
      <c r="AT151" s="930"/>
      <c r="AU151" s="930"/>
      <c r="AV151" s="930"/>
      <c r="AW151" s="744"/>
      <c r="AX151" s="1003"/>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624"/>
      <c r="BW151" s="914"/>
      <c r="BX151" s="914"/>
      <c r="BY151" s="914"/>
      <c r="BZ151" s="914"/>
      <c r="CA151" s="914"/>
      <c r="CB151" s="915"/>
      <c r="CC151" s="915"/>
      <c r="CD151" s="915"/>
      <c r="CE151" s="915"/>
      <c r="CF151" s="915"/>
      <c r="CG151" s="915"/>
      <c r="CH151" s="915"/>
      <c r="CI151" s="915"/>
      <c r="CJ151" s="915"/>
      <c r="CK151" s="915"/>
      <c r="CL151" s="915"/>
      <c r="CM151" s="915"/>
      <c r="CN151" s="930"/>
      <c r="CO151" s="930"/>
      <c r="CP151" s="930"/>
      <c r="CQ151" s="930"/>
      <c r="CR151" s="930"/>
      <c r="CS151" s="930"/>
      <c r="CT151" s="744"/>
      <c r="CV151" s="1003"/>
      <c r="CW151" s="20"/>
      <c r="CX151" s="20"/>
      <c r="CY151" s="20"/>
      <c r="CZ151" s="20"/>
      <c r="DA151" s="20"/>
      <c r="DB151" s="20"/>
      <c r="DC151" s="20"/>
      <c r="DD151" s="20"/>
      <c r="DE151" s="20"/>
      <c r="DF151" s="20"/>
      <c r="DG151" s="20"/>
      <c r="DH151" s="20"/>
      <c r="DI151" s="20"/>
      <c r="DJ151" s="20"/>
      <c r="DK151" s="20"/>
      <c r="DL151" s="20"/>
      <c r="DM151" s="20"/>
      <c r="DN151" s="20"/>
      <c r="DO151" s="20"/>
      <c r="DP151" s="20"/>
      <c r="DQ151" s="20"/>
      <c r="DR151" s="20"/>
      <c r="DS151" s="20"/>
      <c r="DT151" s="624"/>
      <c r="DU151" s="914"/>
      <c r="DV151" s="914"/>
      <c r="DW151" s="914"/>
      <c r="DX151" s="914"/>
      <c r="DY151" s="914"/>
      <c r="DZ151" s="915"/>
      <c r="EA151" s="915"/>
      <c r="EB151" s="915"/>
      <c r="EC151" s="915"/>
      <c r="ED151" s="915"/>
      <c r="EE151" s="915"/>
      <c r="EF151" s="915"/>
      <c r="EG151" s="915"/>
      <c r="EH151" s="915"/>
      <c r="EI151" s="915"/>
      <c r="EJ151" s="915"/>
      <c r="EK151" s="915"/>
      <c r="EL151" s="930"/>
      <c r="EM151" s="930"/>
      <c r="EN151" s="930"/>
      <c r="EO151" s="930"/>
      <c r="EP151" s="930"/>
      <c r="EQ151" s="930"/>
      <c r="ER151" s="744"/>
      <c r="ES151" s="1003"/>
      <c r="ET151" s="20"/>
      <c r="EU151" s="20"/>
      <c r="EV151" s="20"/>
      <c r="EW151" s="20"/>
      <c r="EX151" s="20"/>
      <c r="EY151" s="20"/>
      <c r="EZ151" s="20"/>
      <c r="FA151" s="20"/>
      <c r="FB151" s="20"/>
      <c r="FC151" s="20"/>
      <c r="FD151" s="20"/>
      <c r="FE151" s="20"/>
      <c r="FF151" s="20"/>
      <c r="FG151" s="20"/>
      <c r="FH151" s="20"/>
      <c r="FI151" s="20"/>
      <c r="FJ151" s="20"/>
      <c r="FK151" s="20"/>
      <c r="FL151" s="20"/>
      <c r="FM151" s="20"/>
      <c r="FN151" s="20"/>
      <c r="FO151" s="20"/>
      <c r="FP151" s="20"/>
      <c r="FQ151" s="624"/>
      <c r="FR151" s="914"/>
      <c r="FS151" s="914"/>
      <c r="FT151" s="914"/>
      <c r="FU151" s="914"/>
      <c r="FV151" s="914"/>
      <c r="FW151" s="915"/>
      <c r="FX151" s="915"/>
      <c r="FY151" s="915"/>
      <c r="FZ151" s="915"/>
      <c r="GA151" s="915"/>
      <c r="GB151" s="915"/>
      <c r="GC151" s="915"/>
      <c r="GD151" s="915"/>
      <c r="GE151" s="915"/>
      <c r="GF151" s="915"/>
      <c r="GG151" s="915"/>
      <c r="GH151" s="915"/>
      <c r="GI151" s="930"/>
      <c r="GJ151" s="930"/>
      <c r="GK151" s="930"/>
      <c r="GL151" s="930"/>
      <c r="GM151" s="930"/>
      <c r="GN151" s="930"/>
      <c r="GO151" s="744"/>
    </row>
    <row r="152" spans="1:197" ht="6" customHeight="1" x14ac:dyDescent="0.25">
      <c r="A152" s="1003"/>
      <c r="B152" s="658"/>
      <c r="C152" s="658"/>
      <c r="D152" s="658"/>
      <c r="E152" s="658"/>
      <c r="F152" s="658"/>
      <c r="G152" s="658"/>
      <c r="H152" s="658"/>
      <c r="I152" s="658"/>
      <c r="J152" s="658"/>
      <c r="K152" s="658"/>
      <c r="L152" s="658"/>
      <c r="M152" s="658"/>
      <c r="N152" s="658"/>
      <c r="O152" s="658"/>
      <c r="P152" s="658"/>
      <c r="Q152" s="658"/>
      <c r="R152" s="658"/>
      <c r="S152" s="658"/>
      <c r="T152" s="658"/>
      <c r="U152" s="658"/>
      <c r="V152" s="658"/>
      <c r="W152" s="658"/>
      <c r="X152" s="658"/>
      <c r="Y152" s="624"/>
      <c r="Z152" s="913"/>
      <c r="AA152" s="914"/>
      <c r="AB152" s="914"/>
      <c r="AC152" s="914"/>
      <c r="AD152" s="914"/>
      <c r="AE152" s="915"/>
      <c r="AF152" s="915"/>
      <c r="AG152" s="915"/>
      <c r="AH152" s="915"/>
      <c r="AI152" s="915"/>
      <c r="AJ152" s="915"/>
      <c r="AK152" s="915"/>
      <c r="AL152" s="915"/>
      <c r="AM152" s="915"/>
      <c r="AN152" s="915"/>
      <c r="AO152" s="915"/>
      <c r="AP152" s="915"/>
      <c r="AQ152" s="930"/>
      <c r="AR152" s="930"/>
      <c r="AS152" s="930"/>
      <c r="AT152" s="930"/>
      <c r="AU152" s="930"/>
      <c r="AV152" s="930"/>
      <c r="AW152" s="744"/>
      <c r="AX152" s="1003"/>
      <c r="AY152" s="658"/>
      <c r="AZ152" s="658"/>
      <c r="BA152" s="658"/>
      <c r="BB152" s="658"/>
      <c r="BC152" s="658"/>
      <c r="BD152" s="658"/>
      <c r="BE152" s="658"/>
      <c r="BF152" s="658"/>
      <c r="BG152" s="658"/>
      <c r="BH152" s="658"/>
      <c r="BI152" s="658"/>
      <c r="BJ152" s="658"/>
      <c r="BK152" s="658"/>
      <c r="BL152" s="658"/>
      <c r="BM152" s="658"/>
      <c r="BN152" s="658"/>
      <c r="BO152" s="658"/>
      <c r="BP152" s="658"/>
      <c r="BQ152" s="658"/>
      <c r="BR152" s="658"/>
      <c r="BS152" s="658"/>
      <c r="BT152" s="658"/>
      <c r="BU152" s="658"/>
      <c r="BV152" s="624"/>
      <c r="BW152" s="913"/>
      <c r="BX152" s="914"/>
      <c r="BY152" s="914"/>
      <c r="BZ152" s="914"/>
      <c r="CA152" s="914"/>
      <c r="CB152" s="915"/>
      <c r="CC152" s="915"/>
      <c r="CD152" s="915"/>
      <c r="CE152" s="915"/>
      <c r="CF152" s="915"/>
      <c r="CG152" s="915"/>
      <c r="CH152" s="915"/>
      <c r="CI152" s="915"/>
      <c r="CJ152" s="915"/>
      <c r="CK152" s="915"/>
      <c r="CL152" s="915"/>
      <c r="CM152" s="915"/>
      <c r="CN152" s="930"/>
      <c r="CO152" s="930"/>
      <c r="CP152" s="930"/>
      <c r="CQ152" s="930"/>
      <c r="CR152" s="930"/>
      <c r="CS152" s="930"/>
      <c r="CT152" s="744"/>
      <c r="CV152" s="1003"/>
      <c r="CW152" s="658"/>
      <c r="CX152" s="658"/>
      <c r="CY152" s="658"/>
      <c r="CZ152" s="658"/>
      <c r="DA152" s="658"/>
      <c r="DB152" s="658"/>
      <c r="DC152" s="658"/>
      <c r="DD152" s="658"/>
      <c r="DE152" s="658"/>
      <c r="DF152" s="658"/>
      <c r="DG152" s="658"/>
      <c r="DH152" s="658"/>
      <c r="DI152" s="658"/>
      <c r="DJ152" s="658"/>
      <c r="DK152" s="658"/>
      <c r="DL152" s="658"/>
      <c r="DM152" s="658"/>
      <c r="DN152" s="658"/>
      <c r="DO152" s="658"/>
      <c r="DP152" s="658"/>
      <c r="DQ152" s="658"/>
      <c r="DR152" s="658"/>
      <c r="DS152" s="658"/>
      <c r="DT152" s="624"/>
      <c r="DU152" s="913"/>
      <c r="DV152" s="914"/>
      <c r="DW152" s="914"/>
      <c r="DX152" s="914"/>
      <c r="DY152" s="914"/>
      <c r="DZ152" s="915"/>
      <c r="EA152" s="915"/>
      <c r="EB152" s="915"/>
      <c r="EC152" s="915"/>
      <c r="ED152" s="915"/>
      <c r="EE152" s="915"/>
      <c r="EF152" s="915"/>
      <c r="EG152" s="915"/>
      <c r="EH152" s="915"/>
      <c r="EI152" s="915"/>
      <c r="EJ152" s="915"/>
      <c r="EK152" s="915"/>
      <c r="EL152" s="930"/>
      <c r="EM152" s="930"/>
      <c r="EN152" s="930"/>
      <c r="EO152" s="930"/>
      <c r="EP152" s="930"/>
      <c r="EQ152" s="930"/>
      <c r="ER152" s="744"/>
      <c r="ES152" s="1003"/>
      <c r="ET152" s="658"/>
      <c r="EU152" s="658"/>
      <c r="EV152" s="658"/>
      <c r="EW152" s="658"/>
      <c r="EX152" s="658"/>
      <c r="EY152" s="658"/>
      <c r="EZ152" s="658"/>
      <c r="FA152" s="658"/>
      <c r="FB152" s="658"/>
      <c r="FC152" s="658"/>
      <c r="FD152" s="658"/>
      <c r="FE152" s="658"/>
      <c r="FF152" s="658"/>
      <c r="FG152" s="658"/>
      <c r="FH152" s="658"/>
      <c r="FI152" s="658"/>
      <c r="FJ152" s="658"/>
      <c r="FK152" s="658"/>
      <c r="FL152" s="658"/>
      <c r="FM152" s="658"/>
      <c r="FN152" s="658"/>
      <c r="FO152" s="658"/>
      <c r="FP152" s="658"/>
      <c r="FQ152" s="624"/>
      <c r="FR152" s="913"/>
      <c r="FS152" s="914"/>
      <c r="FT152" s="914"/>
      <c r="FU152" s="914"/>
      <c r="FV152" s="914"/>
      <c r="FW152" s="915"/>
      <c r="FX152" s="915"/>
      <c r="FY152" s="915"/>
      <c r="FZ152" s="915"/>
      <c r="GA152" s="915"/>
      <c r="GB152" s="915"/>
      <c r="GC152" s="915"/>
      <c r="GD152" s="915"/>
      <c r="GE152" s="915"/>
      <c r="GF152" s="915"/>
      <c r="GG152" s="915"/>
      <c r="GH152" s="915"/>
      <c r="GI152" s="930"/>
      <c r="GJ152" s="930"/>
      <c r="GK152" s="930"/>
      <c r="GL152" s="930"/>
      <c r="GM152" s="930"/>
      <c r="GN152" s="930"/>
      <c r="GO152" s="744"/>
    </row>
    <row r="153" spans="1:197" ht="12.75" customHeight="1" x14ac:dyDescent="0.2">
      <c r="A153" s="1003"/>
      <c r="B153" s="923" t="str">
        <f>'ANNUAL SUMMARY'!$C$50</f>
        <v>FLIGHT INSTRUCTOR</v>
      </c>
      <c r="C153" s="924"/>
      <c r="D153" s="924"/>
      <c r="E153" s="924"/>
      <c r="F153" s="924"/>
      <c r="G153" s="924"/>
      <c r="H153" s="924"/>
      <c r="I153" s="924"/>
      <c r="J153" s="924"/>
      <c r="K153" s="924"/>
      <c r="L153" s="924"/>
      <c r="M153" s="924"/>
      <c r="N153" s="924"/>
      <c r="O153" s="925" t="str">
        <f>'ANNUAL SUMMARY'!$Q$50</f>
        <v>NO FLIGHTS</v>
      </c>
      <c r="P153" s="926"/>
      <c r="Q153" s="926"/>
      <c r="R153" s="926"/>
      <c r="S153" s="926"/>
      <c r="T153" s="927"/>
      <c r="U153" s="724"/>
      <c r="V153" s="725"/>
      <c r="W153" s="725"/>
      <c r="X153" s="726"/>
      <c r="Y153" s="624"/>
      <c r="Z153" s="914"/>
      <c r="AA153" s="914"/>
      <c r="AB153" s="914"/>
      <c r="AC153" s="914"/>
      <c r="AD153" s="914"/>
      <c r="AE153" s="915"/>
      <c r="AF153" s="915"/>
      <c r="AG153" s="915"/>
      <c r="AH153" s="915"/>
      <c r="AI153" s="915"/>
      <c r="AJ153" s="915"/>
      <c r="AK153" s="915"/>
      <c r="AL153" s="915"/>
      <c r="AM153" s="915"/>
      <c r="AN153" s="915"/>
      <c r="AO153" s="915"/>
      <c r="AP153" s="915"/>
      <c r="AQ153" s="930"/>
      <c r="AR153" s="930"/>
      <c r="AS153" s="930"/>
      <c r="AT153" s="930"/>
      <c r="AU153" s="930"/>
      <c r="AV153" s="930"/>
      <c r="AW153" s="744"/>
      <c r="AX153" s="1003"/>
      <c r="AY153" s="923" t="str">
        <f>'ANNUAL SUMMARY'!$C$50</f>
        <v>FLIGHT INSTRUCTOR</v>
      </c>
      <c r="AZ153" s="924"/>
      <c r="BA153" s="924"/>
      <c r="BB153" s="924"/>
      <c r="BC153" s="924"/>
      <c r="BD153" s="924"/>
      <c r="BE153" s="924"/>
      <c r="BF153" s="924"/>
      <c r="BG153" s="924"/>
      <c r="BH153" s="924"/>
      <c r="BI153" s="924"/>
      <c r="BJ153" s="924"/>
      <c r="BK153" s="924"/>
      <c r="BL153" s="925" t="str">
        <f>'ANNUAL SUMMARY'!$Q$50</f>
        <v>NO FLIGHTS</v>
      </c>
      <c r="BM153" s="926"/>
      <c r="BN153" s="926"/>
      <c r="BO153" s="926"/>
      <c r="BP153" s="926"/>
      <c r="BQ153" s="927"/>
      <c r="BR153" s="724"/>
      <c r="BS153" s="725"/>
      <c r="BT153" s="725"/>
      <c r="BU153" s="726"/>
      <c r="BV153" s="624"/>
      <c r="BW153" s="914"/>
      <c r="BX153" s="914"/>
      <c r="BY153" s="914"/>
      <c r="BZ153" s="914"/>
      <c r="CA153" s="914"/>
      <c r="CB153" s="915"/>
      <c r="CC153" s="915"/>
      <c r="CD153" s="915"/>
      <c r="CE153" s="915"/>
      <c r="CF153" s="915"/>
      <c r="CG153" s="915"/>
      <c r="CH153" s="915"/>
      <c r="CI153" s="915"/>
      <c r="CJ153" s="915"/>
      <c r="CK153" s="915"/>
      <c r="CL153" s="915"/>
      <c r="CM153" s="915"/>
      <c r="CN153" s="930"/>
      <c r="CO153" s="930"/>
      <c r="CP153" s="930"/>
      <c r="CQ153" s="930"/>
      <c r="CR153" s="930"/>
      <c r="CS153" s="930"/>
      <c r="CT153" s="744"/>
      <c r="CV153" s="1003"/>
      <c r="CW153" s="923" t="str">
        <f>'ANNUAL SUMMARY'!$C$50</f>
        <v>FLIGHT INSTRUCTOR</v>
      </c>
      <c r="CX153" s="924"/>
      <c r="CY153" s="924"/>
      <c r="CZ153" s="924"/>
      <c r="DA153" s="924"/>
      <c r="DB153" s="924"/>
      <c r="DC153" s="924"/>
      <c r="DD153" s="924"/>
      <c r="DE153" s="924"/>
      <c r="DF153" s="924"/>
      <c r="DG153" s="924"/>
      <c r="DH153" s="924"/>
      <c r="DI153" s="924"/>
      <c r="DJ153" s="925" t="str">
        <f>'ANNUAL SUMMARY'!$Q$50</f>
        <v>NO FLIGHTS</v>
      </c>
      <c r="DK153" s="926"/>
      <c r="DL153" s="926"/>
      <c r="DM153" s="926"/>
      <c r="DN153" s="926"/>
      <c r="DO153" s="927"/>
      <c r="DP153" s="724"/>
      <c r="DQ153" s="725"/>
      <c r="DR153" s="725"/>
      <c r="DS153" s="726"/>
      <c r="DT153" s="624"/>
      <c r="DU153" s="914"/>
      <c r="DV153" s="914"/>
      <c r="DW153" s="914"/>
      <c r="DX153" s="914"/>
      <c r="DY153" s="914"/>
      <c r="DZ153" s="915"/>
      <c r="EA153" s="915"/>
      <c r="EB153" s="915"/>
      <c r="EC153" s="915"/>
      <c r="ED153" s="915"/>
      <c r="EE153" s="915"/>
      <c r="EF153" s="915"/>
      <c r="EG153" s="915"/>
      <c r="EH153" s="915"/>
      <c r="EI153" s="915"/>
      <c r="EJ153" s="915"/>
      <c r="EK153" s="915"/>
      <c r="EL153" s="930"/>
      <c r="EM153" s="930"/>
      <c r="EN153" s="930"/>
      <c r="EO153" s="930"/>
      <c r="EP153" s="930"/>
      <c r="EQ153" s="930"/>
      <c r="ER153" s="744"/>
      <c r="ES153" s="1003"/>
      <c r="ET153" s="923" t="str">
        <f>'ANNUAL SUMMARY'!$C$50</f>
        <v>FLIGHT INSTRUCTOR</v>
      </c>
      <c r="EU153" s="924"/>
      <c r="EV153" s="924"/>
      <c r="EW153" s="924"/>
      <c r="EX153" s="924"/>
      <c r="EY153" s="924"/>
      <c r="EZ153" s="924"/>
      <c r="FA153" s="924"/>
      <c r="FB153" s="924"/>
      <c r="FC153" s="924"/>
      <c r="FD153" s="924"/>
      <c r="FE153" s="924"/>
      <c r="FF153" s="924"/>
      <c r="FG153" s="925" t="str">
        <f>'ANNUAL SUMMARY'!$Q$50</f>
        <v>NO FLIGHTS</v>
      </c>
      <c r="FH153" s="926"/>
      <c r="FI153" s="926"/>
      <c r="FJ153" s="926"/>
      <c r="FK153" s="926"/>
      <c r="FL153" s="927"/>
      <c r="FM153" s="724"/>
      <c r="FN153" s="725"/>
      <c r="FO153" s="725"/>
      <c r="FP153" s="726"/>
      <c r="FQ153" s="624"/>
      <c r="FR153" s="914"/>
      <c r="FS153" s="914"/>
      <c r="FT153" s="914"/>
      <c r="FU153" s="914"/>
      <c r="FV153" s="914"/>
      <c r="FW153" s="915"/>
      <c r="FX153" s="915"/>
      <c r="FY153" s="915"/>
      <c r="FZ153" s="915"/>
      <c r="GA153" s="915"/>
      <c r="GB153" s="915"/>
      <c r="GC153" s="915"/>
      <c r="GD153" s="915"/>
      <c r="GE153" s="915"/>
      <c r="GF153" s="915"/>
      <c r="GG153" s="915"/>
      <c r="GH153" s="915"/>
      <c r="GI153" s="930"/>
      <c r="GJ153" s="930"/>
      <c r="GK153" s="930"/>
      <c r="GL153" s="930"/>
      <c r="GM153" s="930"/>
      <c r="GN153" s="930"/>
      <c r="GO153" s="744"/>
    </row>
    <row r="154" spans="1:197" ht="3.75" customHeight="1" x14ac:dyDescent="0.2">
      <c r="A154" s="1003"/>
      <c r="B154" s="6"/>
      <c r="C154" s="6"/>
      <c r="D154" s="6"/>
      <c r="E154" s="6"/>
      <c r="F154" s="6"/>
      <c r="G154" s="6"/>
      <c r="H154" s="6"/>
      <c r="I154" s="6"/>
      <c r="J154" s="6"/>
      <c r="K154" s="6"/>
      <c r="L154" s="6"/>
      <c r="M154" s="6"/>
      <c r="N154" s="6"/>
      <c r="O154" s="6"/>
      <c r="P154" s="6"/>
      <c r="Q154" s="6"/>
      <c r="R154" s="6"/>
      <c r="S154" s="6"/>
      <c r="T154" s="6"/>
      <c r="U154" s="6"/>
      <c r="V154" s="6"/>
      <c r="W154" s="6"/>
      <c r="X154" s="6"/>
      <c r="Y154" s="624"/>
      <c r="Z154" s="913"/>
      <c r="AA154" s="914"/>
      <c r="AB154" s="914"/>
      <c r="AC154" s="914"/>
      <c r="AD154" s="914"/>
      <c r="AE154" s="915"/>
      <c r="AF154" s="915"/>
      <c r="AG154" s="915"/>
      <c r="AH154" s="915"/>
      <c r="AI154" s="915"/>
      <c r="AJ154" s="915"/>
      <c r="AK154" s="915"/>
      <c r="AL154" s="915"/>
      <c r="AM154" s="915"/>
      <c r="AN154" s="915"/>
      <c r="AO154" s="915"/>
      <c r="AP154" s="915"/>
      <c r="AQ154" s="930"/>
      <c r="AR154" s="930"/>
      <c r="AS154" s="930"/>
      <c r="AT154" s="930"/>
      <c r="AU154" s="930"/>
      <c r="AV154" s="930"/>
      <c r="AW154" s="744"/>
      <c r="AX154" s="1003"/>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24"/>
      <c r="BW154" s="913"/>
      <c r="BX154" s="914"/>
      <c r="BY154" s="914"/>
      <c r="BZ154" s="914"/>
      <c r="CA154" s="914"/>
      <c r="CB154" s="915"/>
      <c r="CC154" s="915"/>
      <c r="CD154" s="915"/>
      <c r="CE154" s="915"/>
      <c r="CF154" s="915"/>
      <c r="CG154" s="915"/>
      <c r="CH154" s="915"/>
      <c r="CI154" s="915"/>
      <c r="CJ154" s="915"/>
      <c r="CK154" s="915"/>
      <c r="CL154" s="915"/>
      <c r="CM154" s="915"/>
      <c r="CN154" s="930"/>
      <c r="CO154" s="930"/>
      <c r="CP154" s="930"/>
      <c r="CQ154" s="930"/>
      <c r="CR154" s="930"/>
      <c r="CS154" s="930"/>
      <c r="CT154" s="744"/>
      <c r="CV154" s="1003"/>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24"/>
      <c r="DU154" s="913"/>
      <c r="DV154" s="914"/>
      <c r="DW154" s="914"/>
      <c r="DX154" s="914"/>
      <c r="DY154" s="914"/>
      <c r="DZ154" s="915"/>
      <c r="EA154" s="915"/>
      <c r="EB154" s="915"/>
      <c r="EC154" s="915"/>
      <c r="ED154" s="915"/>
      <c r="EE154" s="915"/>
      <c r="EF154" s="915"/>
      <c r="EG154" s="915"/>
      <c r="EH154" s="915"/>
      <c r="EI154" s="915"/>
      <c r="EJ154" s="915"/>
      <c r="EK154" s="915"/>
      <c r="EL154" s="930"/>
      <c r="EM154" s="930"/>
      <c r="EN154" s="930"/>
      <c r="EO154" s="930"/>
      <c r="EP154" s="930"/>
      <c r="EQ154" s="930"/>
      <c r="ER154" s="744"/>
      <c r="ES154" s="1003"/>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24"/>
      <c r="FR154" s="913"/>
      <c r="FS154" s="914"/>
      <c r="FT154" s="914"/>
      <c r="FU154" s="914"/>
      <c r="FV154" s="914"/>
      <c r="FW154" s="915"/>
      <c r="FX154" s="915"/>
      <c r="FY154" s="915"/>
      <c r="FZ154" s="915"/>
      <c r="GA154" s="915"/>
      <c r="GB154" s="915"/>
      <c r="GC154" s="915"/>
      <c r="GD154" s="915"/>
      <c r="GE154" s="915"/>
      <c r="GF154" s="915"/>
      <c r="GG154" s="915"/>
      <c r="GH154" s="915"/>
      <c r="GI154" s="930"/>
      <c r="GJ154" s="930"/>
      <c r="GK154" s="930"/>
      <c r="GL154" s="930"/>
      <c r="GM154" s="930"/>
      <c r="GN154" s="930"/>
      <c r="GO154" s="744"/>
    </row>
    <row r="155" spans="1:197" ht="12.75" customHeight="1" x14ac:dyDescent="0.25">
      <c r="A155" s="1003"/>
      <c r="B155" s="931" t="str">
        <f>'ANNUAL SUMMARY'!$C$53</f>
        <v>HOURS</v>
      </c>
      <c r="C155" s="931"/>
      <c r="D155" s="931"/>
      <c r="E155" s="931"/>
      <c r="F155" s="891"/>
      <c r="G155" s="718"/>
      <c r="H155" s="718"/>
      <c r="I155" s="718"/>
      <c r="J155" s="718"/>
      <c r="K155" s="718"/>
      <c r="L155" s="718"/>
      <c r="M155" s="15"/>
      <c r="N155" s="916" t="str">
        <f>'ANNUAL SUMMARY'!$O$53</f>
        <v>DAY</v>
      </c>
      <c r="O155" s="916"/>
      <c r="P155" s="916"/>
      <c r="Q155" s="917"/>
      <c r="R155" s="718"/>
      <c r="S155" s="718"/>
      <c r="T155" s="718"/>
      <c r="U155" s="718"/>
      <c r="V155" s="718"/>
      <c r="W155" s="718"/>
      <c r="X155" s="718"/>
      <c r="Y155" s="624"/>
      <c r="Z155" s="914"/>
      <c r="AA155" s="914"/>
      <c r="AB155" s="914"/>
      <c r="AC155" s="914"/>
      <c r="AD155" s="914"/>
      <c r="AE155" s="915"/>
      <c r="AF155" s="915"/>
      <c r="AG155" s="915"/>
      <c r="AH155" s="915"/>
      <c r="AI155" s="915"/>
      <c r="AJ155" s="915"/>
      <c r="AK155" s="915"/>
      <c r="AL155" s="915"/>
      <c r="AM155" s="915"/>
      <c r="AN155" s="915"/>
      <c r="AO155" s="915"/>
      <c r="AP155" s="915"/>
      <c r="AQ155" s="930"/>
      <c r="AR155" s="930"/>
      <c r="AS155" s="930"/>
      <c r="AT155" s="930"/>
      <c r="AU155" s="930"/>
      <c r="AV155" s="930"/>
      <c r="AW155" s="744"/>
      <c r="AX155" s="1003"/>
      <c r="AY155" s="931" t="str">
        <f>'ANNUAL SUMMARY'!$C$53</f>
        <v>HOURS</v>
      </c>
      <c r="AZ155" s="931"/>
      <c r="BA155" s="931"/>
      <c r="BB155" s="931"/>
      <c r="BC155" s="891"/>
      <c r="BD155" s="718"/>
      <c r="BE155" s="718"/>
      <c r="BF155" s="718"/>
      <c r="BG155" s="718"/>
      <c r="BH155" s="718"/>
      <c r="BI155" s="718"/>
      <c r="BJ155" s="15"/>
      <c r="BK155" s="916" t="str">
        <f>'ANNUAL SUMMARY'!$O$53</f>
        <v>DAY</v>
      </c>
      <c r="BL155" s="916"/>
      <c r="BM155" s="916"/>
      <c r="BN155" s="917"/>
      <c r="BO155" s="718"/>
      <c r="BP155" s="718"/>
      <c r="BQ155" s="718"/>
      <c r="BR155" s="718"/>
      <c r="BS155" s="718"/>
      <c r="BT155" s="718"/>
      <c r="BU155" s="718"/>
      <c r="BV155" s="624"/>
      <c r="BW155" s="914"/>
      <c r="BX155" s="914"/>
      <c r="BY155" s="914"/>
      <c r="BZ155" s="914"/>
      <c r="CA155" s="914"/>
      <c r="CB155" s="915"/>
      <c r="CC155" s="915"/>
      <c r="CD155" s="915"/>
      <c r="CE155" s="915"/>
      <c r="CF155" s="915"/>
      <c r="CG155" s="915"/>
      <c r="CH155" s="915"/>
      <c r="CI155" s="915"/>
      <c r="CJ155" s="915"/>
      <c r="CK155" s="915"/>
      <c r="CL155" s="915"/>
      <c r="CM155" s="915"/>
      <c r="CN155" s="930"/>
      <c r="CO155" s="930"/>
      <c r="CP155" s="930"/>
      <c r="CQ155" s="930"/>
      <c r="CR155" s="930"/>
      <c r="CS155" s="930"/>
      <c r="CT155" s="744"/>
      <c r="CV155" s="1003"/>
      <c r="CW155" s="931" t="str">
        <f>'ANNUAL SUMMARY'!$C$53</f>
        <v>HOURS</v>
      </c>
      <c r="CX155" s="931"/>
      <c r="CY155" s="931"/>
      <c r="CZ155" s="931"/>
      <c r="DA155" s="891"/>
      <c r="DB155" s="718"/>
      <c r="DC155" s="718"/>
      <c r="DD155" s="718"/>
      <c r="DE155" s="718"/>
      <c r="DF155" s="718"/>
      <c r="DG155" s="718"/>
      <c r="DH155" s="15"/>
      <c r="DI155" s="916" t="str">
        <f>'ANNUAL SUMMARY'!$O$53</f>
        <v>DAY</v>
      </c>
      <c r="DJ155" s="916"/>
      <c r="DK155" s="916"/>
      <c r="DL155" s="917"/>
      <c r="DM155" s="718"/>
      <c r="DN155" s="718"/>
      <c r="DO155" s="718"/>
      <c r="DP155" s="718"/>
      <c r="DQ155" s="718"/>
      <c r="DR155" s="718"/>
      <c r="DS155" s="718"/>
      <c r="DT155" s="624"/>
      <c r="DU155" s="914"/>
      <c r="DV155" s="914"/>
      <c r="DW155" s="914"/>
      <c r="DX155" s="914"/>
      <c r="DY155" s="914"/>
      <c r="DZ155" s="915"/>
      <c r="EA155" s="915"/>
      <c r="EB155" s="915"/>
      <c r="EC155" s="915"/>
      <c r="ED155" s="915"/>
      <c r="EE155" s="915"/>
      <c r="EF155" s="915"/>
      <c r="EG155" s="915"/>
      <c r="EH155" s="915"/>
      <c r="EI155" s="915"/>
      <c r="EJ155" s="915"/>
      <c r="EK155" s="915"/>
      <c r="EL155" s="930"/>
      <c r="EM155" s="930"/>
      <c r="EN155" s="930"/>
      <c r="EO155" s="930"/>
      <c r="EP155" s="930"/>
      <c r="EQ155" s="930"/>
      <c r="ER155" s="744"/>
      <c r="ES155" s="1003"/>
      <c r="ET155" s="931" t="str">
        <f>'ANNUAL SUMMARY'!$C$53</f>
        <v>HOURS</v>
      </c>
      <c r="EU155" s="931"/>
      <c r="EV155" s="931"/>
      <c r="EW155" s="931"/>
      <c r="EX155" s="891"/>
      <c r="EY155" s="718"/>
      <c r="EZ155" s="718"/>
      <c r="FA155" s="718"/>
      <c r="FB155" s="718"/>
      <c r="FC155" s="718"/>
      <c r="FD155" s="718"/>
      <c r="FE155" s="15"/>
      <c r="FF155" s="916" t="str">
        <f>'ANNUAL SUMMARY'!$O$53</f>
        <v>DAY</v>
      </c>
      <c r="FG155" s="916"/>
      <c r="FH155" s="916"/>
      <c r="FI155" s="917"/>
      <c r="FJ155" s="718"/>
      <c r="FK155" s="718"/>
      <c r="FL155" s="718"/>
      <c r="FM155" s="718"/>
      <c r="FN155" s="718"/>
      <c r="FO155" s="718"/>
      <c r="FP155" s="718"/>
      <c r="FQ155" s="624"/>
      <c r="FR155" s="914"/>
      <c r="FS155" s="914"/>
      <c r="FT155" s="914"/>
      <c r="FU155" s="914"/>
      <c r="FV155" s="914"/>
      <c r="FW155" s="915"/>
      <c r="FX155" s="915"/>
      <c r="FY155" s="915"/>
      <c r="FZ155" s="915"/>
      <c r="GA155" s="915"/>
      <c r="GB155" s="915"/>
      <c r="GC155" s="915"/>
      <c r="GD155" s="915"/>
      <c r="GE155" s="915"/>
      <c r="GF155" s="915"/>
      <c r="GG155" s="915"/>
      <c r="GH155" s="915"/>
      <c r="GI155" s="930"/>
      <c r="GJ155" s="930"/>
      <c r="GK155" s="930"/>
      <c r="GL155" s="930"/>
      <c r="GM155" s="930"/>
      <c r="GN155" s="930"/>
      <c r="GO155" s="744"/>
    </row>
    <row r="156" spans="1:197" ht="3" customHeight="1" x14ac:dyDescent="0.25">
      <c r="A156" s="1003"/>
      <c r="B156" s="6"/>
      <c r="C156" s="152"/>
      <c r="D156" s="152"/>
      <c r="E156" s="152"/>
      <c r="F156" s="6"/>
      <c r="G156" s="153"/>
      <c r="H156" s="153"/>
      <c r="I156" s="153"/>
      <c r="J156" s="153"/>
      <c r="K156" s="153"/>
      <c r="L156" s="153"/>
      <c r="M156" s="15"/>
      <c r="N156" s="6"/>
      <c r="O156" s="152"/>
      <c r="P156" s="152"/>
      <c r="Q156" s="152"/>
      <c r="R156" s="6"/>
      <c r="S156" s="153"/>
      <c r="T156" s="153"/>
      <c r="U156" s="153"/>
      <c r="V156" s="153"/>
      <c r="W156" s="153"/>
      <c r="X156" s="153"/>
      <c r="Y156" s="624"/>
      <c r="Z156" s="922" t="s">
        <v>73</v>
      </c>
      <c r="AA156" s="922"/>
      <c r="AB156" s="922"/>
      <c r="AC156" s="922"/>
      <c r="AD156" s="922"/>
      <c r="AE156" s="911">
        <f>SUM(AE116:AH155)</f>
        <v>0</v>
      </c>
      <c r="AF156" s="911"/>
      <c r="AG156" s="911"/>
      <c r="AH156" s="911"/>
      <c r="AI156" s="911">
        <f>SUM(AI116:AL155)</f>
        <v>0</v>
      </c>
      <c r="AJ156" s="911"/>
      <c r="AK156" s="911"/>
      <c r="AL156" s="911"/>
      <c r="AM156" s="911">
        <f>SUM(AM116:AP155)</f>
        <v>0</v>
      </c>
      <c r="AN156" s="911"/>
      <c r="AO156" s="911"/>
      <c r="AP156" s="911"/>
      <c r="AQ156" s="912">
        <f>SUM(AQ116:AS154)</f>
        <v>0</v>
      </c>
      <c r="AR156" s="912"/>
      <c r="AS156" s="912"/>
      <c r="AT156" s="912">
        <f>SUM(AT116:AV154)</f>
        <v>0</v>
      </c>
      <c r="AU156" s="912"/>
      <c r="AV156" s="912"/>
      <c r="AW156" s="744"/>
      <c r="AX156" s="1003"/>
      <c r="AY156" s="6"/>
      <c r="AZ156" s="152"/>
      <c r="BA156" s="152"/>
      <c r="BB156" s="152"/>
      <c r="BC156" s="6"/>
      <c r="BD156" s="153"/>
      <c r="BE156" s="153"/>
      <c r="BF156" s="153"/>
      <c r="BG156" s="153"/>
      <c r="BH156" s="153"/>
      <c r="BI156" s="153"/>
      <c r="BJ156" s="15"/>
      <c r="BK156" s="6"/>
      <c r="BL156" s="152"/>
      <c r="BM156" s="152"/>
      <c r="BN156" s="152"/>
      <c r="BO156" s="6"/>
      <c r="BP156" s="153"/>
      <c r="BQ156" s="153"/>
      <c r="BR156" s="153"/>
      <c r="BS156" s="153"/>
      <c r="BT156" s="153"/>
      <c r="BU156" s="153"/>
      <c r="BV156" s="624"/>
      <c r="BW156" s="922" t="s">
        <v>73</v>
      </c>
      <c r="BX156" s="922"/>
      <c r="BY156" s="922"/>
      <c r="BZ156" s="922"/>
      <c r="CA156" s="922"/>
      <c r="CB156" s="911">
        <f>SUM(CB116:CE155)</f>
        <v>0</v>
      </c>
      <c r="CC156" s="911"/>
      <c r="CD156" s="911"/>
      <c r="CE156" s="911"/>
      <c r="CF156" s="911">
        <f>SUM(CF116:CI155)</f>
        <v>0</v>
      </c>
      <c r="CG156" s="911"/>
      <c r="CH156" s="911"/>
      <c r="CI156" s="911"/>
      <c r="CJ156" s="911">
        <f>SUM(CJ116:CM155)</f>
        <v>0</v>
      </c>
      <c r="CK156" s="911"/>
      <c r="CL156" s="911"/>
      <c r="CM156" s="911"/>
      <c r="CN156" s="912">
        <f>SUM(CN116:CP154)</f>
        <v>0</v>
      </c>
      <c r="CO156" s="912"/>
      <c r="CP156" s="912"/>
      <c r="CQ156" s="912">
        <f>SUM(CQ116:CS154)</f>
        <v>0</v>
      </c>
      <c r="CR156" s="912"/>
      <c r="CS156" s="912"/>
      <c r="CT156" s="744"/>
      <c r="CV156" s="1003"/>
      <c r="CW156" s="6"/>
      <c r="CX156" s="152"/>
      <c r="CY156" s="152"/>
      <c r="CZ156" s="152"/>
      <c r="DA156" s="6"/>
      <c r="DB156" s="153"/>
      <c r="DC156" s="153"/>
      <c r="DD156" s="153"/>
      <c r="DE156" s="153"/>
      <c r="DF156" s="153"/>
      <c r="DG156" s="153"/>
      <c r="DH156" s="15"/>
      <c r="DI156" s="6"/>
      <c r="DJ156" s="152"/>
      <c r="DK156" s="152"/>
      <c r="DL156" s="152"/>
      <c r="DM156" s="6"/>
      <c r="DN156" s="153"/>
      <c r="DO156" s="153"/>
      <c r="DP156" s="153"/>
      <c r="DQ156" s="153"/>
      <c r="DR156" s="153"/>
      <c r="DS156" s="153"/>
      <c r="DT156" s="624"/>
      <c r="DU156" s="922" t="s">
        <v>73</v>
      </c>
      <c r="DV156" s="922"/>
      <c r="DW156" s="922"/>
      <c r="DX156" s="922"/>
      <c r="DY156" s="922"/>
      <c r="DZ156" s="911">
        <f>SUM(DZ116:EC155)</f>
        <v>0</v>
      </c>
      <c r="EA156" s="911"/>
      <c r="EB156" s="911"/>
      <c r="EC156" s="911"/>
      <c r="ED156" s="911">
        <f>SUM(ED116:EG155)</f>
        <v>0</v>
      </c>
      <c r="EE156" s="911"/>
      <c r="EF156" s="911"/>
      <c r="EG156" s="911"/>
      <c r="EH156" s="911">
        <f>SUM(EH116:EK155)</f>
        <v>0</v>
      </c>
      <c r="EI156" s="911"/>
      <c r="EJ156" s="911"/>
      <c r="EK156" s="911"/>
      <c r="EL156" s="912">
        <f>SUM(EL116:EN154)</f>
        <v>0</v>
      </c>
      <c r="EM156" s="912"/>
      <c r="EN156" s="912"/>
      <c r="EO156" s="912">
        <f>SUM(EO116:EQ154)</f>
        <v>0</v>
      </c>
      <c r="EP156" s="912"/>
      <c r="EQ156" s="912"/>
      <c r="ER156" s="744"/>
      <c r="ES156" s="1003"/>
      <c r="ET156" s="6"/>
      <c r="EU156" s="152"/>
      <c r="EV156" s="152"/>
      <c r="EW156" s="152"/>
      <c r="EX156" s="6"/>
      <c r="EY156" s="153"/>
      <c r="EZ156" s="153"/>
      <c r="FA156" s="153"/>
      <c r="FB156" s="153"/>
      <c r="FC156" s="153"/>
      <c r="FD156" s="153"/>
      <c r="FE156" s="15"/>
      <c r="FF156" s="6"/>
      <c r="FG156" s="152"/>
      <c r="FH156" s="152"/>
      <c r="FI156" s="152"/>
      <c r="FJ156" s="6"/>
      <c r="FK156" s="153"/>
      <c r="FL156" s="153"/>
      <c r="FM156" s="153"/>
      <c r="FN156" s="153"/>
      <c r="FO156" s="153"/>
      <c r="FP156" s="153"/>
      <c r="FQ156" s="624"/>
      <c r="FR156" s="922" t="s">
        <v>73</v>
      </c>
      <c r="FS156" s="922"/>
      <c r="FT156" s="922"/>
      <c r="FU156" s="922"/>
      <c r="FV156" s="922"/>
      <c r="FW156" s="911">
        <f>SUM(FW116:FZ155)</f>
        <v>0</v>
      </c>
      <c r="FX156" s="911"/>
      <c r="FY156" s="911"/>
      <c r="FZ156" s="911"/>
      <c r="GA156" s="911">
        <f>SUM(GA116:GD155)</f>
        <v>0</v>
      </c>
      <c r="GB156" s="911"/>
      <c r="GC156" s="911"/>
      <c r="GD156" s="911"/>
      <c r="GE156" s="911">
        <f>SUM(GE116:GH155)</f>
        <v>0</v>
      </c>
      <c r="GF156" s="911"/>
      <c r="GG156" s="911"/>
      <c r="GH156" s="911"/>
      <c r="GI156" s="912">
        <f>SUM(GI116:GK154)</f>
        <v>0</v>
      </c>
      <c r="GJ156" s="912"/>
      <c r="GK156" s="912"/>
      <c r="GL156" s="912">
        <f>SUM(GL116:GN154)</f>
        <v>0</v>
      </c>
      <c r="GM156" s="912"/>
      <c r="GN156" s="912"/>
      <c r="GO156" s="744"/>
    </row>
    <row r="157" spans="1:197" ht="12.75" customHeight="1" x14ac:dyDescent="0.25">
      <c r="A157" s="1003"/>
      <c r="B157" s="916" t="str">
        <f>'ANNUAL SUMMARY'!$C$56</f>
        <v>IFR</v>
      </c>
      <c r="C157" s="916"/>
      <c r="D157" s="916"/>
      <c r="E157" s="916"/>
      <c r="F157" s="891"/>
      <c r="G157" s="718"/>
      <c r="H157" s="718"/>
      <c r="I157" s="718"/>
      <c r="J157" s="718"/>
      <c r="K157" s="718"/>
      <c r="L157" s="718"/>
      <c r="M157" s="15"/>
      <c r="N157" s="916" t="str">
        <f>'ANNUAL SUMMARY'!$O$56</f>
        <v>NIGHT</v>
      </c>
      <c r="O157" s="916"/>
      <c r="P157" s="916"/>
      <c r="Q157" s="916"/>
      <c r="R157" s="892"/>
      <c r="S157" s="892"/>
      <c r="T157" s="892"/>
      <c r="U157" s="892"/>
      <c r="V157" s="892"/>
      <c r="W157" s="892"/>
      <c r="X157" s="891"/>
      <c r="Y157" s="624"/>
      <c r="Z157" s="922"/>
      <c r="AA157" s="922"/>
      <c r="AB157" s="922"/>
      <c r="AC157" s="922"/>
      <c r="AD157" s="922"/>
      <c r="AE157" s="911"/>
      <c r="AF157" s="911"/>
      <c r="AG157" s="911"/>
      <c r="AH157" s="911"/>
      <c r="AI157" s="911"/>
      <c r="AJ157" s="911"/>
      <c r="AK157" s="911"/>
      <c r="AL157" s="911"/>
      <c r="AM157" s="911"/>
      <c r="AN157" s="911"/>
      <c r="AO157" s="911"/>
      <c r="AP157" s="911"/>
      <c r="AQ157" s="912"/>
      <c r="AR157" s="912"/>
      <c r="AS157" s="912"/>
      <c r="AT157" s="912"/>
      <c r="AU157" s="912"/>
      <c r="AV157" s="912"/>
      <c r="AW157" s="744"/>
      <c r="AX157" s="1003"/>
      <c r="AY157" s="916" t="str">
        <f>'ANNUAL SUMMARY'!$C$56</f>
        <v>IFR</v>
      </c>
      <c r="AZ157" s="916"/>
      <c r="BA157" s="916"/>
      <c r="BB157" s="916"/>
      <c r="BC157" s="891"/>
      <c r="BD157" s="718"/>
      <c r="BE157" s="718"/>
      <c r="BF157" s="718"/>
      <c r="BG157" s="718"/>
      <c r="BH157" s="718"/>
      <c r="BI157" s="718"/>
      <c r="BJ157" s="15"/>
      <c r="BK157" s="916" t="str">
        <f>'ANNUAL SUMMARY'!$O$56</f>
        <v>NIGHT</v>
      </c>
      <c r="BL157" s="916"/>
      <c r="BM157" s="916"/>
      <c r="BN157" s="916"/>
      <c r="BO157" s="892"/>
      <c r="BP157" s="892"/>
      <c r="BQ157" s="892"/>
      <c r="BR157" s="892"/>
      <c r="BS157" s="892"/>
      <c r="BT157" s="892"/>
      <c r="BU157" s="891"/>
      <c r="BV157" s="624"/>
      <c r="BW157" s="922"/>
      <c r="BX157" s="922"/>
      <c r="BY157" s="922"/>
      <c r="BZ157" s="922"/>
      <c r="CA157" s="922"/>
      <c r="CB157" s="911"/>
      <c r="CC157" s="911"/>
      <c r="CD157" s="911"/>
      <c r="CE157" s="911"/>
      <c r="CF157" s="911"/>
      <c r="CG157" s="911"/>
      <c r="CH157" s="911"/>
      <c r="CI157" s="911"/>
      <c r="CJ157" s="911"/>
      <c r="CK157" s="911"/>
      <c r="CL157" s="911"/>
      <c r="CM157" s="911"/>
      <c r="CN157" s="912"/>
      <c r="CO157" s="912"/>
      <c r="CP157" s="912"/>
      <c r="CQ157" s="912"/>
      <c r="CR157" s="912"/>
      <c r="CS157" s="912"/>
      <c r="CT157" s="744"/>
      <c r="CV157" s="1003"/>
      <c r="CW157" s="916" t="str">
        <f>'ANNUAL SUMMARY'!$C$56</f>
        <v>IFR</v>
      </c>
      <c r="CX157" s="916"/>
      <c r="CY157" s="916"/>
      <c r="CZ157" s="916"/>
      <c r="DA157" s="891"/>
      <c r="DB157" s="718"/>
      <c r="DC157" s="718"/>
      <c r="DD157" s="718"/>
      <c r="DE157" s="718"/>
      <c r="DF157" s="718"/>
      <c r="DG157" s="718"/>
      <c r="DH157" s="15"/>
      <c r="DI157" s="916" t="str">
        <f>'ANNUAL SUMMARY'!$O$56</f>
        <v>NIGHT</v>
      </c>
      <c r="DJ157" s="916"/>
      <c r="DK157" s="916"/>
      <c r="DL157" s="916"/>
      <c r="DM157" s="892"/>
      <c r="DN157" s="892"/>
      <c r="DO157" s="892"/>
      <c r="DP157" s="892"/>
      <c r="DQ157" s="892"/>
      <c r="DR157" s="892"/>
      <c r="DS157" s="891"/>
      <c r="DT157" s="624"/>
      <c r="DU157" s="922"/>
      <c r="DV157" s="922"/>
      <c r="DW157" s="922"/>
      <c r="DX157" s="922"/>
      <c r="DY157" s="922"/>
      <c r="DZ157" s="911"/>
      <c r="EA157" s="911"/>
      <c r="EB157" s="911"/>
      <c r="EC157" s="911"/>
      <c r="ED157" s="911"/>
      <c r="EE157" s="911"/>
      <c r="EF157" s="911"/>
      <c r="EG157" s="911"/>
      <c r="EH157" s="911"/>
      <c r="EI157" s="911"/>
      <c r="EJ157" s="911"/>
      <c r="EK157" s="911"/>
      <c r="EL157" s="912"/>
      <c r="EM157" s="912"/>
      <c r="EN157" s="912"/>
      <c r="EO157" s="912"/>
      <c r="EP157" s="912"/>
      <c r="EQ157" s="912"/>
      <c r="ER157" s="744"/>
      <c r="ES157" s="1003"/>
      <c r="ET157" s="916" t="str">
        <f>'ANNUAL SUMMARY'!$C$56</f>
        <v>IFR</v>
      </c>
      <c r="EU157" s="916"/>
      <c r="EV157" s="916"/>
      <c r="EW157" s="916"/>
      <c r="EX157" s="891"/>
      <c r="EY157" s="718"/>
      <c r="EZ157" s="718"/>
      <c r="FA157" s="718"/>
      <c r="FB157" s="718"/>
      <c r="FC157" s="718"/>
      <c r="FD157" s="718"/>
      <c r="FE157" s="15"/>
      <c r="FF157" s="916" t="str">
        <f>'ANNUAL SUMMARY'!$O$56</f>
        <v>NIGHT</v>
      </c>
      <c r="FG157" s="916"/>
      <c r="FH157" s="916"/>
      <c r="FI157" s="916"/>
      <c r="FJ157" s="892"/>
      <c r="FK157" s="892"/>
      <c r="FL157" s="892"/>
      <c r="FM157" s="892"/>
      <c r="FN157" s="892"/>
      <c r="FO157" s="892"/>
      <c r="FP157" s="891"/>
      <c r="FQ157" s="624"/>
      <c r="FR157" s="922"/>
      <c r="FS157" s="922"/>
      <c r="FT157" s="922"/>
      <c r="FU157" s="922"/>
      <c r="FV157" s="922"/>
      <c r="FW157" s="911"/>
      <c r="FX157" s="911"/>
      <c r="FY157" s="911"/>
      <c r="FZ157" s="911"/>
      <c r="GA157" s="911"/>
      <c r="GB157" s="911"/>
      <c r="GC157" s="911"/>
      <c r="GD157" s="911"/>
      <c r="GE157" s="911"/>
      <c r="GF157" s="911"/>
      <c r="GG157" s="911"/>
      <c r="GH157" s="911"/>
      <c r="GI157" s="912"/>
      <c r="GJ157" s="912"/>
      <c r="GK157" s="912"/>
      <c r="GL157" s="912"/>
      <c r="GM157" s="912"/>
      <c r="GN157" s="912"/>
      <c r="GO157" s="744"/>
    </row>
    <row r="158" spans="1:197" ht="6" customHeight="1" x14ac:dyDescent="0.25">
      <c r="A158" s="1004"/>
      <c r="B158" s="921"/>
      <c r="C158" s="921"/>
      <c r="D158" s="921"/>
      <c r="E158" s="921"/>
      <c r="F158" s="921"/>
      <c r="G158" s="921"/>
      <c r="H158" s="921"/>
      <c r="I158" s="921"/>
      <c r="J158" s="921"/>
      <c r="K158" s="921"/>
      <c r="L158" s="921"/>
      <c r="M158" s="921"/>
      <c r="N158" s="921"/>
      <c r="O158" s="921"/>
      <c r="P158" s="921"/>
      <c r="Q158" s="921"/>
      <c r="R158" s="921"/>
      <c r="S158" s="921"/>
      <c r="T158" s="921"/>
      <c r="U158" s="921"/>
      <c r="V158" s="921"/>
      <c r="W158" s="921"/>
      <c r="X158" s="921"/>
      <c r="Y158" s="921"/>
      <c r="Z158" s="922"/>
      <c r="AA158" s="922"/>
      <c r="AB158" s="922"/>
      <c r="AC158" s="922"/>
      <c r="AD158" s="922"/>
      <c r="AE158" s="911"/>
      <c r="AF158" s="911"/>
      <c r="AG158" s="911"/>
      <c r="AH158" s="911"/>
      <c r="AI158" s="911"/>
      <c r="AJ158" s="911"/>
      <c r="AK158" s="911"/>
      <c r="AL158" s="911"/>
      <c r="AM158" s="911"/>
      <c r="AN158" s="911"/>
      <c r="AO158" s="911"/>
      <c r="AP158" s="911"/>
      <c r="AQ158" s="912"/>
      <c r="AR158" s="912"/>
      <c r="AS158" s="912"/>
      <c r="AT158" s="912"/>
      <c r="AU158" s="912"/>
      <c r="AV158" s="912"/>
      <c r="AW158" s="744"/>
      <c r="AX158" s="1004"/>
      <c r="AY158" s="921"/>
      <c r="AZ158" s="921"/>
      <c r="BA158" s="921"/>
      <c r="BB158" s="921"/>
      <c r="BC158" s="921"/>
      <c r="BD158" s="921"/>
      <c r="BE158" s="921"/>
      <c r="BF158" s="921"/>
      <c r="BG158" s="921"/>
      <c r="BH158" s="921"/>
      <c r="BI158" s="921"/>
      <c r="BJ158" s="921"/>
      <c r="BK158" s="921"/>
      <c r="BL158" s="921"/>
      <c r="BM158" s="921"/>
      <c r="BN158" s="921"/>
      <c r="BO158" s="921"/>
      <c r="BP158" s="921"/>
      <c r="BQ158" s="921"/>
      <c r="BR158" s="921"/>
      <c r="BS158" s="921"/>
      <c r="BT158" s="921"/>
      <c r="BU158" s="921"/>
      <c r="BV158" s="921"/>
      <c r="BW158" s="922"/>
      <c r="BX158" s="922"/>
      <c r="BY158" s="922"/>
      <c r="BZ158" s="922"/>
      <c r="CA158" s="922"/>
      <c r="CB158" s="911"/>
      <c r="CC158" s="911"/>
      <c r="CD158" s="911"/>
      <c r="CE158" s="911"/>
      <c r="CF158" s="911"/>
      <c r="CG158" s="911"/>
      <c r="CH158" s="911"/>
      <c r="CI158" s="911"/>
      <c r="CJ158" s="911"/>
      <c r="CK158" s="911"/>
      <c r="CL158" s="911"/>
      <c r="CM158" s="911"/>
      <c r="CN158" s="912"/>
      <c r="CO158" s="912"/>
      <c r="CP158" s="912"/>
      <c r="CQ158" s="912"/>
      <c r="CR158" s="912"/>
      <c r="CS158" s="912"/>
      <c r="CT158" s="744"/>
      <c r="CV158" s="1004"/>
      <c r="CW158" s="921"/>
      <c r="CX158" s="921"/>
      <c r="CY158" s="921"/>
      <c r="CZ158" s="921"/>
      <c r="DA158" s="921"/>
      <c r="DB158" s="921"/>
      <c r="DC158" s="921"/>
      <c r="DD158" s="921"/>
      <c r="DE158" s="921"/>
      <c r="DF158" s="921"/>
      <c r="DG158" s="921"/>
      <c r="DH158" s="921"/>
      <c r="DI158" s="921"/>
      <c r="DJ158" s="921"/>
      <c r="DK158" s="921"/>
      <c r="DL158" s="921"/>
      <c r="DM158" s="921"/>
      <c r="DN158" s="921"/>
      <c r="DO158" s="921"/>
      <c r="DP158" s="921"/>
      <c r="DQ158" s="921"/>
      <c r="DR158" s="921"/>
      <c r="DS158" s="921"/>
      <c r="DT158" s="921"/>
      <c r="DU158" s="922"/>
      <c r="DV158" s="922"/>
      <c r="DW158" s="922"/>
      <c r="DX158" s="922"/>
      <c r="DY158" s="922"/>
      <c r="DZ158" s="911"/>
      <c r="EA158" s="911"/>
      <c r="EB158" s="911"/>
      <c r="EC158" s="911"/>
      <c r="ED158" s="911"/>
      <c r="EE158" s="911"/>
      <c r="EF158" s="911"/>
      <c r="EG158" s="911"/>
      <c r="EH158" s="911"/>
      <c r="EI158" s="911"/>
      <c r="EJ158" s="911"/>
      <c r="EK158" s="911"/>
      <c r="EL158" s="912"/>
      <c r="EM158" s="912"/>
      <c r="EN158" s="912"/>
      <c r="EO158" s="912"/>
      <c r="EP158" s="912"/>
      <c r="EQ158" s="912"/>
      <c r="ER158" s="744"/>
      <c r="ES158" s="1004"/>
      <c r="ET158" s="921"/>
      <c r="EU158" s="921"/>
      <c r="EV158" s="921"/>
      <c r="EW158" s="921"/>
      <c r="EX158" s="921"/>
      <c r="EY158" s="921"/>
      <c r="EZ158" s="921"/>
      <c r="FA158" s="921"/>
      <c r="FB158" s="921"/>
      <c r="FC158" s="921"/>
      <c r="FD158" s="921"/>
      <c r="FE158" s="921"/>
      <c r="FF158" s="921"/>
      <c r="FG158" s="921"/>
      <c r="FH158" s="921"/>
      <c r="FI158" s="921"/>
      <c r="FJ158" s="921"/>
      <c r="FK158" s="921"/>
      <c r="FL158" s="921"/>
      <c r="FM158" s="921"/>
      <c r="FN158" s="921"/>
      <c r="FO158" s="921"/>
      <c r="FP158" s="921"/>
      <c r="FQ158" s="921"/>
      <c r="FR158" s="922"/>
      <c r="FS158" s="922"/>
      <c r="FT158" s="922"/>
      <c r="FU158" s="922"/>
      <c r="FV158" s="922"/>
      <c r="FW158" s="911"/>
      <c r="FX158" s="911"/>
      <c r="FY158" s="911"/>
      <c r="FZ158" s="911"/>
      <c r="GA158" s="911"/>
      <c r="GB158" s="911"/>
      <c r="GC158" s="911"/>
      <c r="GD158" s="911"/>
      <c r="GE158" s="911"/>
      <c r="GF158" s="911"/>
      <c r="GG158" s="911"/>
      <c r="GH158" s="911"/>
      <c r="GI158" s="912"/>
      <c r="GJ158" s="912"/>
      <c r="GK158" s="912"/>
      <c r="GL158" s="912"/>
      <c r="GM158" s="912"/>
      <c r="GN158" s="912"/>
      <c r="GO158" s="744"/>
    </row>
    <row r="159" spans="1:197" ht="9" customHeight="1" x14ac:dyDescent="0.2">
      <c r="A159" s="928"/>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29"/>
      <c r="AF159" s="929"/>
      <c r="AG159" s="929"/>
      <c r="AH159" s="929"/>
      <c r="AI159" s="929"/>
      <c r="AJ159" s="929"/>
      <c r="AK159" s="929"/>
      <c r="AL159" s="929"/>
      <c r="AM159" s="929"/>
      <c r="AN159" s="929"/>
      <c r="AO159" s="929"/>
      <c r="AP159" s="929"/>
      <c r="AQ159" s="929"/>
      <c r="AR159" s="929"/>
      <c r="AS159" s="929"/>
      <c r="AT159" s="929"/>
      <c r="AU159" s="929"/>
      <c r="AV159" s="929"/>
      <c r="AW159" s="929"/>
      <c r="AX159" s="928"/>
      <c r="AY159" s="929"/>
      <c r="AZ159" s="929"/>
      <c r="BA159" s="929"/>
      <c r="BB159" s="929"/>
      <c r="BC159" s="929"/>
      <c r="BD159" s="929"/>
      <c r="BE159" s="929"/>
      <c r="BF159" s="929"/>
      <c r="BG159" s="929"/>
      <c r="BH159" s="929"/>
      <c r="BI159" s="929"/>
      <c r="BJ159" s="929"/>
      <c r="BK159" s="929"/>
      <c r="BL159" s="929"/>
      <c r="BM159" s="929"/>
      <c r="BN159" s="929"/>
      <c r="BO159" s="929"/>
      <c r="BP159" s="929"/>
      <c r="BQ159" s="929"/>
      <c r="BR159" s="929"/>
      <c r="BS159" s="929"/>
      <c r="BT159" s="929"/>
      <c r="BU159" s="929"/>
      <c r="BV159" s="929"/>
      <c r="BW159" s="929"/>
      <c r="BX159" s="929"/>
      <c r="BY159" s="929"/>
      <c r="BZ159" s="929"/>
      <c r="CA159" s="929"/>
      <c r="CB159" s="929"/>
      <c r="CC159" s="929"/>
      <c r="CD159" s="929"/>
      <c r="CE159" s="929"/>
      <c r="CF159" s="929"/>
      <c r="CG159" s="929"/>
      <c r="CH159" s="929"/>
      <c r="CI159" s="929"/>
      <c r="CJ159" s="929"/>
      <c r="CK159" s="929"/>
      <c r="CL159" s="929"/>
      <c r="CM159" s="929"/>
      <c r="CN159" s="929"/>
      <c r="CO159" s="929"/>
      <c r="CP159" s="929"/>
      <c r="CQ159" s="929"/>
      <c r="CR159" s="929"/>
      <c r="CS159" s="929"/>
      <c r="CT159" s="929"/>
      <c r="CV159" s="928"/>
      <c r="CW159" s="929"/>
      <c r="CX159" s="929"/>
      <c r="CY159" s="929"/>
      <c r="CZ159" s="929"/>
      <c r="DA159" s="929"/>
      <c r="DB159" s="929"/>
      <c r="DC159" s="929"/>
      <c r="DD159" s="929"/>
      <c r="DE159" s="929"/>
      <c r="DF159" s="929"/>
      <c r="DG159" s="929"/>
      <c r="DH159" s="929"/>
      <c r="DI159" s="929"/>
      <c r="DJ159" s="929"/>
      <c r="DK159" s="929"/>
      <c r="DL159" s="929"/>
      <c r="DM159" s="929"/>
      <c r="DN159" s="929"/>
      <c r="DO159" s="929"/>
      <c r="DP159" s="929"/>
      <c r="DQ159" s="929"/>
      <c r="DR159" s="929"/>
      <c r="DS159" s="929"/>
      <c r="DT159" s="929"/>
      <c r="DU159" s="929"/>
      <c r="DV159" s="929"/>
      <c r="DW159" s="929"/>
      <c r="DX159" s="929"/>
      <c r="DY159" s="929"/>
      <c r="DZ159" s="929"/>
      <c r="EA159" s="929"/>
      <c r="EB159" s="929"/>
      <c r="EC159" s="929"/>
      <c r="ED159" s="929"/>
      <c r="EE159" s="929"/>
      <c r="EF159" s="929"/>
      <c r="EG159" s="929"/>
      <c r="EH159" s="929"/>
      <c r="EI159" s="929"/>
      <c r="EJ159" s="929"/>
      <c r="EK159" s="929"/>
      <c r="EL159" s="929"/>
      <c r="EM159" s="929"/>
      <c r="EN159" s="929"/>
      <c r="EO159" s="929"/>
      <c r="EP159" s="929"/>
      <c r="EQ159" s="929"/>
      <c r="ER159" s="929"/>
      <c r="ES159" s="928"/>
      <c r="ET159" s="929"/>
      <c r="EU159" s="929"/>
      <c r="EV159" s="929"/>
      <c r="EW159" s="929"/>
      <c r="EX159" s="929"/>
      <c r="EY159" s="929"/>
      <c r="EZ159" s="929"/>
      <c r="FA159" s="929"/>
      <c r="FB159" s="929"/>
      <c r="FC159" s="929"/>
      <c r="FD159" s="929"/>
      <c r="FE159" s="929"/>
      <c r="FF159" s="929"/>
      <c r="FG159" s="929"/>
      <c r="FH159" s="929"/>
      <c r="FI159" s="929"/>
      <c r="FJ159" s="929"/>
      <c r="FK159" s="929"/>
      <c r="FL159" s="929"/>
      <c r="FM159" s="929"/>
      <c r="FN159" s="929"/>
      <c r="FO159" s="929"/>
      <c r="FP159" s="929"/>
      <c r="FQ159" s="929"/>
      <c r="FR159" s="929"/>
      <c r="FS159" s="929"/>
      <c r="FT159" s="929"/>
      <c r="FU159" s="929"/>
      <c r="FV159" s="929"/>
      <c r="FW159" s="929"/>
      <c r="FX159" s="929"/>
      <c r="FY159" s="929"/>
      <c r="FZ159" s="929"/>
      <c r="GA159" s="929"/>
      <c r="GB159" s="929"/>
      <c r="GC159" s="929"/>
      <c r="GD159" s="929"/>
      <c r="GE159" s="929"/>
      <c r="GF159" s="929"/>
      <c r="GG159" s="929"/>
      <c r="GH159" s="929"/>
      <c r="GI159" s="929"/>
      <c r="GJ159" s="929"/>
      <c r="GK159" s="929"/>
      <c r="GL159" s="929"/>
      <c r="GM159" s="929"/>
      <c r="GN159" s="929"/>
      <c r="GO159" s="929"/>
    </row>
    <row r="160" spans="1:197" ht="6.75" customHeight="1" x14ac:dyDescent="0.2">
      <c r="A160" s="1048"/>
      <c r="B160" s="1051" t="s">
        <v>70</v>
      </c>
      <c r="C160" s="1051"/>
      <c r="D160" s="1051"/>
      <c r="E160" s="1051"/>
      <c r="F160" s="1051"/>
      <c r="G160" s="1051"/>
      <c r="H160" s="1051"/>
      <c r="I160" s="1051"/>
      <c r="J160" s="1051"/>
      <c r="K160" s="1051"/>
      <c r="L160" s="1051"/>
      <c r="M160" s="1051"/>
      <c r="N160" s="1051"/>
      <c r="O160" s="1051"/>
      <c r="P160" s="1051"/>
      <c r="Q160" s="1051"/>
      <c r="R160" s="1051"/>
      <c r="S160" s="1051"/>
      <c r="T160" s="1051"/>
      <c r="U160" s="1051"/>
      <c r="V160" s="1051"/>
      <c r="W160" s="1051"/>
      <c r="X160" s="1051"/>
      <c r="Y160" s="1051"/>
      <c r="Z160" s="1051"/>
      <c r="AA160" s="1051"/>
      <c r="AB160" s="1051"/>
      <c r="AC160" s="1051"/>
      <c r="AD160" s="1051"/>
      <c r="AE160" s="1051"/>
      <c r="AF160" s="1051"/>
      <c r="AG160" s="1051"/>
      <c r="AH160" s="1051"/>
      <c r="AI160" s="1051"/>
      <c r="AJ160" s="1051"/>
      <c r="AK160" s="1051"/>
      <c r="AL160" s="1051"/>
      <c r="AM160" s="1051"/>
      <c r="AN160" s="1051"/>
      <c r="AO160" s="1051"/>
      <c r="AP160" s="1051"/>
      <c r="AQ160" s="1051"/>
      <c r="AR160" s="1051"/>
      <c r="AS160" s="1051"/>
      <c r="AT160" s="1051"/>
      <c r="AU160" s="1051"/>
      <c r="AV160" s="1051"/>
      <c r="AW160" s="1051"/>
      <c r="AX160" s="1054"/>
      <c r="AY160" s="1054"/>
      <c r="AZ160" s="1054"/>
      <c r="BA160" s="1054"/>
      <c r="BB160" s="1054"/>
      <c r="BC160" s="1054"/>
      <c r="BD160" s="1054"/>
      <c r="BE160" s="1054"/>
      <c r="BF160" s="1054"/>
      <c r="BG160" s="1054"/>
      <c r="BH160" s="1054"/>
      <c r="BI160" s="1054"/>
      <c r="BJ160" s="1054"/>
      <c r="BK160" s="1054"/>
      <c r="BL160" s="1054"/>
      <c r="BM160" s="1054"/>
      <c r="BN160" s="1054"/>
      <c r="BO160" s="1054"/>
      <c r="BP160" s="1054"/>
      <c r="BQ160" s="1054"/>
      <c r="BR160" s="1054"/>
      <c r="BS160" s="1054"/>
      <c r="BT160" s="1054"/>
      <c r="BU160" s="1054"/>
      <c r="BV160" s="1054"/>
      <c r="BW160" s="1054"/>
      <c r="BX160" s="1054"/>
      <c r="BY160" s="1054"/>
      <c r="BZ160" s="1054"/>
      <c r="CA160" s="1054"/>
      <c r="CB160" s="1054"/>
      <c r="CC160" s="1054"/>
      <c r="CD160" s="1054"/>
      <c r="CE160" s="1054"/>
      <c r="CF160" s="1054"/>
      <c r="CG160" s="1054"/>
      <c r="CH160" s="1054"/>
      <c r="CI160" s="1054"/>
      <c r="CJ160" s="1054"/>
      <c r="CK160" s="1054"/>
      <c r="CL160" s="1054"/>
      <c r="CM160" s="1054"/>
      <c r="CN160" s="1054"/>
      <c r="CO160" s="1054"/>
      <c r="CP160" s="1054"/>
      <c r="CQ160" s="1054"/>
      <c r="CR160" s="1054"/>
      <c r="CS160" s="1054"/>
      <c r="CT160" s="1054"/>
      <c r="CV160" s="1048"/>
      <c r="CW160" s="1051" t="s">
        <v>71</v>
      </c>
      <c r="CX160" s="1051"/>
      <c r="CY160" s="1051"/>
      <c r="CZ160" s="1051"/>
      <c r="DA160" s="1051"/>
      <c r="DB160" s="1051"/>
      <c r="DC160" s="1051"/>
      <c r="DD160" s="1051"/>
      <c r="DE160" s="1051"/>
      <c r="DF160" s="1051"/>
      <c r="DG160" s="1051"/>
      <c r="DH160" s="1051"/>
      <c r="DI160" s="1051"/>
      <c r="DJ160" s="1051"/>
      <c r="DK160" s="1051"/>
      <c r="DL160" s="1051"/>
      <c r="DM160" s="1051"/>
      <c r="DN160" s="1051"/>
      <c r="DO160" s="1051"/>
      <c r="DP160" s="1051"/>
      <c r="DQ160" s="1051"/>
      <c r="DR160" s="1051"/>
      <c r="DS160" s="1051"/>
      <c r="DT160" s="1051"/>
      <c r="DU160" s="1051"/>
      <c r="DV160" s="1051"/>
      <c r="DW160" s="1051"/>
      <c r="DX160" s="1051"/>
      <c r="DY160" s="1051"/>
      <c r="DZ160" s="1051"/>
      <c r="EA160" s="1051"/>
      <c r="EB160" s="1051"/>
      <c r="EC160" s="1051"/>
      <c r="ED160" s="1051"/>
      <c r="EE160" s="1051"/>
      <c r="EF160" s="1051"/>
      <c r="EG160" s="1051"/>
      <c r="EH160" s="1051"/>
      <c r="EI160" s="1051"/>
      <c r="EJ160" s="1051"/>
      <c r="EK160" s="1051"/>
      <c r="EL160" s="1051"/>
      <c r="EM160" s="1051"/>
      <c r="EN160" s="1051"/>
      <c r="EO160" s="1051"/>
      <c r="EP160" s="1051"/>
      <c r="EQ160" s="1051"/>
      <c r="ER160" s="1051"/>
      <c r="ES160" s="918" t="s">
        <v>70</v>
      </c>
      <c r="ET160" s="918"/>
      <c r="EU160" s="918"/>
      <c r="EV160" s="918"/>
      <c r="EW160" s="918"/>
      <c r="EX160" s="918"/>
      <c r="EY160" s="918"/>
      <c r="EZ160" s="918"/>
      <c r="FA160" s="918"/>
      <c r="FB160" s="918"/>
      <c r="FC160" s="918"/>
      <c r="FD160" s="918"/>
      <c r="FE160" s="918"/>
      <c r="FF160" s="918"/>
      <c r="FG160" s="918"/>
      <c r="FH160" s="918"/>
      <c r="FI160" s="918"/>
      <c r="FJ160" s="918"/>
      <c r="FK160" s="918"/>
      <c r="FL160" s="918"/>
      <c r="FM160" s="918"/>
      <c r="FN160" s="918"/>
      <c r="FO160" s="918"/>
      <c r="FP160" s="918"/>
      <c r="FQ160" s="918"/>
      <c r="FR160" s="918"/>
      <c r="FS160" s="918"/>
      <c r="FT160" s="918"/>
      <c r="FU160" s="918"/>
      <c r="FV160" s="918"/>
      <c r="FW160" s="918"/>
      <c r="FX160" s="918"/>
      <c r="FY160" s="918"/>
      <c r="FZ160" s="918"/>
      <c r="GA160" s="918"/>
      <c r="GB160" s="918"/>
      <c r="GC160" s="918"/>
      <c r="GD160" s="918"/>
      <c r="GE160" s="918"/>
      <c r="GF160" s="918"/>
      <c r="GG160" s="918"/>
      <c r="GH160" s="918"/>
      <c r="GI160" s="918"/>
      <c r="GJ160" s="918"/>
      <c r="GK160" s="918"/>
      <c r="GL160" s="918"/>
      <c r="GM160" s="918"/>
      <c r="GN160" s="918"/>
      <c r="GO160" s="918"/>
    </row>
    <row r="161" spans="1:197" ht="6.75" customHeight="1" x14ac:dyDescent="0.2">
      <c r="A161" s="1049"/>
      <c r="B161" s="1052"/>
      <c r="C161" s="1052"/>
      <c r="D161" s="1052"/>
      <c r="E161" s="1052"/>
      <c r="F161" s="1052"/>
      <c r="G161" s="1052"/>
      <c r="H161" s="1052"/>
      <c r="I161" s="1052"/>
      <c r="J161" s="1052"/>
      <c r="K161" s="1052"/>
      <c r="L161" s="1052"/>
      <c r="M161" s="1052"/>
      <c r="N161" s="1052"/>
      <c r="O161" s="1052"/>
      <c r="P161" s="1052"/>
      <c r="Q161" s="1052"/>
      <c r="R161" s="1052"/>
      <c r="S161" s="1052"/>
      <c r="T161" s="1052"/>
      <c r="U161" s="1052"/>
      <c r="V161" s="1052"/>
      <c r="W161" s="1052"/>
      <c r="X161" s="1052"/>
      <c r="Y161" s="1052"/>
      <c r="Z161" s="1052"/>
      <c r="AA161" s="1052"/>
      <c r="AB161" s="1052"/>
      <c r="AC161" s="1052"/>
      <c r="AD161" s="1052"/>
      <c r="AE161" s="1052"/>
      <c r="AF161" s="1052"/>
      <c r="AG161" s="1052"/>
      <c r="AH161" s="1052"/>
      <c r="AI161" s="1052"/>
      <c r="AJ161" s="1052"/>
      <c r="AK161" s="1052"/>
      <c r="AL161" s="1052"/>
      <c r="AM161" s="1052"/>
      <c r="AN161" s="1052"/>
      <c r="AO161" s="1052"/>
      <c r="AP161" s="1052"/>
      <c r="AQ161" s="1052"/>
      <c r="AR161" s="1052"/>
      <c r="AS161" s="1052"/>
      <c r="AT161" s="1052"/>
      <c r="AU161" s="1052"/>
      <c r="AV161" s="1052"/>
      <c r="AW161" s="1052"/>
      <c r="AX161" s="1055"/>
      <c r="AY161" s="1055"/>
      <c r="AZ161" s="1055"/>
      <c r="BA161" s="1055"/>
      <c r="BB161" s="1055"/>
      <c r="BC161" s="1055"/>
      <c r="BD161" s="1055"/>
      <c r="BE161" s="1055"/>
      <c r="BF161" s="1055"/>
      <c r="BG161" s="1055"/>
      <c r="BH161" s="1055"/>
      <c r="BI161" s="1055"/>
      <c r="BJ161" s="1055"/>
      <c r="BK161" s="1055"/>
      <c r="BL161" s="1055"/>
      <c r="BM161" s="1055"/>
      <c r="BN161" s="1055"/>
      <c r="BO161" s="1055"/>
      <c r="BP161" s="1055"/>
      <c r="BQ161" s="1055"/>
      <c r="BR161" s="1055"/>
      <c r="BS161" s="1055"/>
      <c r="BT161" s="1055"/>
      <c r="BU161" s="1055"/>
      <c r="BV161" s="1055"/>
      <c r="BW161" s="1055"/>
      <c r="BX161" s="1055"/>
      <c r="BY161" s="1055"/>
      <c r="BZ161" s="1055"/>
      <c r="CA161" s="1055"/>
      <c r="CB161" s="1055"/>
      <c r="CC161" s="1055"/>
      <c r="CD161" s="1055"/>
      <c r="CE161" s="1055"/>
      <c r="CF161" s="1055"/>
      <c r="CG161" s="1055"/>
      <c r="CH161" s="1055"/>
      <c r="CI161" s="1055"/>
      <c r="CJ161" s="1055"/>
      <c r="CK161" s="1055"/>
      <c r="CL161" s="1055"/>
      <c r="CM161" s="1055"/>
      <c r="CN161" s="1055"/>
      <c r="CO161" s="1055"/>
      <c r="CP161" s="1055"/>
      <c r="CQ161" s="1055"/>
      <c r="CR161" s="1055"/>
      <c r="CS161" s="1055"/>
      <c r="CT161" s="1055"/>
      <c r="CV161" s="1049"/>
      <c r="CW161" s="1052"/>
      <c r="CX161" s="1052"/>
      <c r="CY161" s="1052"/>
      <c r="CZ161" s="1052"/>
      <c r="DA161" s="1052"/>
      <c r="DB161" s="1052"/>
      <c r="DC161" s="1052"/>
      <c r="DD161" s="1052"/>
      <c r="DE161" s="1052"/>
      <c r="DF161" s="1052"/>
      <c r="DG161" s="1052"/>
      <c r="DH161" s="1052"/>
      <c r="DI161" s="1052"/>
      <c r="DJ161" s="1052"/>
      <c r="DK161" s="1052"/>
      <c r="DL161" s="1052"/>
      <c r="DM161" s="1052"/>
      <c r="DN161" s="1052"/>
      <c r="DO161" s="1052"/>
      <c r="DP161" s="1052"/>
      <c r="DQ161" s="1052"/>
      <c r="DR161" s="1052"/>
      <c r="DS161" s="1052"/>
      <c r="DT161" s="1052"/>
      <c r="DU161" s="1052"/>
      <c r="DV161" s="1052"/>
      <c r="DW161" s="1052"/>
      <c r="DX161" s="1052"/>
      <c r="DY161" s="1052"/>
      <c r="DZ161" s="1052"/>
      <c r="EA161" s="1052"/>
      <c r="EB161" s="1052"/>
      <c r="EC161" s="1052"/>
      <c r="ED161" s="1052"/>
      <c r="EE161" s="1052"/>
      <c r="EF161" s="1052"/>
      <c r="EG161" s="1052"/>
      <c r="EH161" s="1052"/>
      <c r="EI161" s="1052"/>
      <c r="EJ161" s="1052"/>
      <c r="EK161" s="1052"/>
      <c r="EL161" s="1052"/>
      <c r="EM161" s="1052"/>
      <c r="EN161" s="1052"/>
      <c r="EO161" s="1052"/>
      <c r="EP161" s="1052"/>
      <c r="EQ161" s="1052"/>
      <c r="ER161" s="1052"/>
      <c r="ES161" s="919"/>
      <c r="ET161" s="919"/>
      <c r="EU161" s="919"/>
      <c r="EV161" s="919"/>
      <c r="EW161" s="919"/>
      <c r="EX161" s="919"/>
      <c r="EY161" s="919"/>
      <c r="EZ161" s="919"/>
      <c r="FA161" s="919"/>
      <c r="FB161" s="919"/>
      <c r="FC161" s="919"/>
      <c r="FD161" s="919"/>
      <c r="FE161" s="919"/>
      <c r="FF161" s="919"/>
      <c r="FG161" s="919"/>
      <c r="FH161" s="919"/>
      <c r="FI161" s="919"/>
      <c r="FJ161" s="919"/>
      <c r="FK161" s="919"/>
      <c r="FL161" s="919"/>
      <c r="FM161" s="919"/>
      <c r="FN161" s="919"/>
      <c r="FO161" s="919"/>
      <c r="FP161" s="919"/>
      <c r="FQ161" s="919"/>
      <c r="FR161" s="919"/>
      <c r="FS161" s="919"/>
      <c r="FT161" s="919"/>
      <c r="FU161" s="919"/>
      <c r="FV161" s="919"/>
      <c r="FW161" s="919"/>
      <c r="FX161" s="919"/>
      <c r="FY161" s="919"/>
      <c r="FZ161" s="919"/>
      <c r="GA161" s="919"/>
      <c r="GB161" s="919"/>
      <c r="GC161" s="919"/>
      <c r="GD161" s="919"/>
      <c r="GE161" s="919"/>
      <c r="GF161" s="919"/>
      <c r="GG161" s="919"/>
      <c r="GH161" s="919"/>
      <c r="GI161" s="919"/>
      <c r="GJ161" s="919"/>
      <c r="GK161" s="919"/>
      <c r="GL161" s="919"/>
      <c r="GM161" s="919"/>
      <c r="GN161" s="919"/>
      <c r="GO161" s="919"/>
    </row>
    <row r="162" spans="1:197" ht="6.75" customHeight="1" x14ac:dyDescent="0.2">
      <c r="A162" s="1050"/>
      <c r="B162" s="1053"/>
      <c r="C162" s="1053"/>
      <c r="D162" s="1053"/>
      <c r="E162" s="1053"/>
      <c r="F162" s="1053"/>
      <c r="G162" s="1053"/>
      <c r="H162" s="1053"/>
      <c r="I162" s="1053"/>
      <c r="J162" s="1053"/>
      <c r="K162" s="1053"/>
      <c r="L162" s="1053"/>
      <c r="M162" s="1053"/>
      <c r="N162" s="1053"/>
      <c r="O162" s="1053"/>
      <c r="P162" s="1053"/>
      <c r="Q162" s="1053"/>
      <c r="R162" s="1053"/>
      <c r="S162" s="1053"/>
      <c r="T162" s="1053"/>
      <c r="U162" s="1053"/>
      <c r="V162" s="1053"/>
      <c r="W162" s="1053"/>
      <c r="X162" s="1053"/>
      <c r="Y162" s="1053"/>
      <c r="Z162" s="1053"/>
      <c r="AA162" s="1053"/>
      <c r="AB162" s="1053"/>
      <c r="AC162" s="1053"/>
      <c r="AD162" s="1053"/>
      <c r="AE162" s="1053"/>
      <c r="AF162" s="1053"/>
      <c r="AG162" s="1053"/>
      <c r="AH162" s="1053"/>
      <c r="AI162" s="1053"/>
      <c r="AJ162" s="1053"/>
      <c r="AK162" s="1053"/>
      <c r="AL162" s="1053"/>
      <c r="AM162" s="1053"/>
      <c r="AN162" s="1053"/>
      <c r="AO162" s="1053"/>
      <c r="AP162" s="1053"/>
      <c r="AQ162" s="1053"/>
      <c r="AR162" s="1053"/>
      <c r="AS162" s="1053"/>
      <c r="AT162" s="1053"/>
      <c r="AU162" s="1053"/>
      <c r="AV162" s="1053"/>
      <c r="AW162" s="1053"/>
      <c r="AX162" s="1056"/>
      <c r="AY162" s="1056"/>
      <c r="AZ162" s="1056"/>
      <c r="BA162" s="1056"/>
      <c r="BB162" s="1056"/>
      <c r="BC162" s="1056"/>
      <c r="BD162" s="1056"/>
      <c r="BE162" s="1056"/>
      <c r="BF162" s="1056"/>
      <c r="BG162" s="1056"/>
      <c r="BH162" s="1056"/>
      <c r="BI162" s="1056"/>
      <c r="BJ162" s="1056"/>
      <c r="BK162" s="1056"/>
      <c r="BL162" s="1056"/>
      <c r="BM162" s="1056"/>
      <c r="BN162" s="1056"/>
      <c r="BO162" s="1056"/>
      <c r="BP162" s="1056"/>
      <c r="BQ162" s="1056"/>
      <c r="BR162" s="1056"/>
      <c r="BS162" s="1056"/>
      <c r="BT162" s="1056"/>
      <c r="BU162" s="1056"/>
      <c r="BV162" s="1056"/>
      <c r="BW162" s="1056"/>
      <c r="BX162" s="1056"/>
      <c r="BY162" s="1056"/>
      <c r="BZ162" s="1056"/>
      <c r="CA162" s="1056"/>
      <c r="CB162" s="1056"/>
      <c r="CC162" s="1056"/>
      <c r="CD162" s="1056"/>
      <c r="CE162" s="1056"/>
      <c r="CF162" s="1056"/>
      <c r="CG162" s="1056"/>
      <c r="CH162" s="1056"/>
      <c r="CI162" s="1056"/>
      <c r="CJ162" s="1056"/>
      <c r="CK162" s="1056"/>
      <c r="CL162" s="1056"/>
      <c r="CM162" s="1056"/>
      <c r="CN162" s="1056"/>
      <c r="CO162" s="1056"/>
      <c r="CP162" s="1056"/>
      <c r="CQ162" s="1056"/>
      <c r="CR162" s="1056"/>
      <c r="CS162" s="1056"/>
      <c r="CT162" s="1056"/>
      <c r="CV162" s="1050"/>
      <c r="CW162" s="1053"/>
      <c r="CX162" s="1053"/>
      <c r="CY162" s="1053"/>
      <c r="CZ162" s="1053"/>
      <c r="DA162" s="1053"/>
      <c r="DB162" s="1053"/>
      <c r="DC162" s="1053"/>
      <c r="DD162" s="1053"/>
      <c r="DE162" s="1053"/>
      <c r="DF162" s="1053"/>
      <c r="DG162" s="1053"/>
      <c r="DH162" s="1053"/>
      <c r="DI162" s="1053"/>
      <c r="DJ162" s="1053"/>
      <c r="DK162" s="1053"/>
      <c r="DL162" s="1053"/>
      <c r="DM162" s="1053"/>
      <c r="DN162" s="1053"/>
      <c r="DO162" s="1053"/>
      <c r="DP162" s="1053"/>
      <c r="DQ162" s="1053"/>
      <c r="DR162" s="1053"/>
      <c r="DS162" s="1053"/>
      <c r="DT162" s="1053"/>
      <c r="DU162" s="1053"/>
      <c r="DV162" s="1053"/>
      <c r="DW162" s="1053"/>
      <c r="DX162" s="1053"/>
      <c r="DY162" s="1053"/>
      <c r="DZ162" s="1053"/>
      <c r="EA162" s="1053"/>
      <c r="EB162" s="1053"/>
      <c r="EC162" s="1053"/>
      <c r="ED162" s="1053"/>
      <c r="EE162" s="1053"/>
      <c r="EF162" s="1053"/>
      <c r="EG162" s="1053"/>
      <c r="EH162" s="1053"/>
      <c r="EI162" s="1053"/>
      <c r="EJ162" s="1053"/>
      <c r="EK162" s="1053"/>
      <c r="EL162" s="1053"/>
      <c r="EM162" s="1053"/>
      <c r="EN162" s="1053"/>
      <c r="EO162" s="1053"/>
      <c r="EP162" s="1053"/>
      <c r="EQ162" s="1053"/>
      <c r="ER162" s="1053"/>
      <c r="ES162" s="920"/>
      <c r="ET162" s="920"/>
      <c r="EU162" s="920"/>
      <c r="EV162" s="920"/>
      <c r="EW162" s="920"/>
      <c r="EX162" s="920"/>
      <c r="EY162" s="920"/>
      <c r="EZ162" s="920"/>
      <c r="FA162" s="920"/>
      <c r="FB162" s="920"/>
      <c r="FC162" s="920"/>
      <c r="FD162" s="920"/>
      <c r="FE162" s="920"/>
      <c r="FF162" s="920"/>
      <c r="FG162" s="920"/>
      <c r="FH162" s="920"/>
      <c r="FI162" s="920"/>
      <c r="FJ162" s="920"/>
      <c r="FK162" s="920"/>
      <c r="FL162" s="920"/>
      <c r="FM162" s="920"/>
      <c r="FN162" s="920"/>
      <c r="FO162" s="920"/>
      <c r="FP162" s="920"/>
      <c r="FQ162" s="920"/>
      <c r="FR162" s="920"/>
      <c r="FS162" s="920"/>
      <c r="FT162" s="920"/>
      <c r="FU162" s="920"/>
      <c r="FV162" s="920"/>
      <c r="FW162" s="920"/>
      <c r="FX162" s="920"/>
      <c r="FY162" s="920"/>
      <c r="FZ162" s="920"/>
      <c r="GA162" s="920"/>
      <c r="GB162" s="920"/>
      <c r="GC162" s="920"/>
      <c r="GD162" s="920"/>
      <c r="GE162" s="920"/>
      <c r="GF162" s="920"/>
      <c r="GG162" s="920"/>
      <c r="GH162" s="920"/>
      <c r="GI162" s="920"/>
      <c r="GJ162" s="920"/>
      <c r="GK162" s="920"/>
      <c r="GL162" s="920"/>
      <c r="GM162" s="920"/>
      <c r="GN162" s="920"/>
      <c r="GO162" s="920"/>
    </row>
    <row r="163" spans="1:197" ht="3.75" customHeight="1" x14ac:dyDescent="0.25">
      <c r="A163" s="741"/>
      <c r="B163" s="742"/>
      <c r="C163" s="742"/>
      <c r="D163" s="742"/>
      <c r="E163" s="742"/>
      <c r="F163" s="742"/>
      <c r="G163" s="742"/>
      <c r="H163" s="742"/>
      <c r="I163" s="742"/>
      <c r="J163" s="742"/>
      <c r="K163" s="742"/>
      <c r="L163" s="742"/>
      <c r="M163" s="742"/>
      <c r="N163" s="742"/>
      <c r="O163" s="742"/>
      <c r="P163" s="742"/>
      <c r="Q163" s="742"/>
      <c r="R163" s="742"/>
      <c r="S163" s="742"/>
      <c r="T163" s="742"/>
      <c r="U163" s="742"/>
      <c r="V163" s="742"/>
      <c r="W163" s="742"/>
      <c r="X163" s="742"/>
      <c r="Y163" s="742"/>
      <c r="Z163" s="742"/>
      <c r="AA163" s="742"/>
      <c r="AB163" s="742"/>
      <c r="AC163" s="742"/>
      <c r="AD163" s="742"/>
      <c r="AE163" s="742"/>
      <c r="AF163" s="742"/>
      <c r="AG163" s="742"/>
      <c r="AH163" s="742"/>
      <c r="AI163" s="742"/>
      <c r="AJ163" s="742"/>
      <c r="AK163" s="742"/>
      <c r="AL163" s="742"/>
      <c r="AM163" s="742"/>
      <c r="AN163" s="742"/>
      <c r="AO163" s="742"/>
      <c r="AP163" s="742"/>
      <c r="AQ163" s="742"/>
      <c r="AR163" s="742"/>
      <c r="AS163" s="742"/>
      <c r="AT163" s="742"/>
      <c r="AU163" s="742"/>
      <c r="AV163" s="742"/>
      <c r="AW163" s="742"/>
      <c r="AX163" s="741"/>
      <c r="AY163" s="742"/>
      <c r="AZ163" s="742"/>
      <c r="BA163" s="742"/>
      <c r="BB163" s="742"/>
      <c r="BC163" s="742"/>
      <c r="BD163" s="742"/>
      <c r="BE163" s="742"/>
      <c r="BF163" s="742"/>
      <c r="BG163" s="742"/>
      <c r="BH163" s="742"/>
      <c r="BI163" s="742"/>
      <c r="BJ163" s="742"/>
      <c r="BK163" s="742"/>
      <c r="BL163" s="742"/>
      <c r="BM163" s="742"/>
      <c r="BN163" s="742"/>
      <c r="BO163" s="742"/>
      <c r="BP163" s="742"/>
      <c r="BQ163" s="742"/>
      <c r="BR163" s="742"/>
      <c r="BS163" s="742"/>
      <c r="BT163" s="742"/>
      <c r="BU163" s="742"/>
      <c r="BV163" s="742"/>
      <c r="BW163" s="742"/>
      <c r="BX163" s="742"/>
      <c r="BY163" s="742"/>
      <c r="BZ163" s="742"/>
      <c r="CA163" s="742"/>
      <c r="CB163" s="742"/>
      <c r="CC163" s="742"/>
      <c r="CD163" s="742"/>
      <c r="CE163" s="742"/>
      <c r="CF163" s="742"/>
      <c r="CG163" s="742"/>
      <c r="CH163" s="742"/>
      <c r="CI163" s="742"/>
      <c r="CJ163" s="742"/>
      <c r="CK163" s="742"/>
      <c r="CL163" s="742"/>
      <c r="CM163" s="742"/>
      <c r="CN163" s="742"/>
      <c r="CO163" s="742"/>
      <c r="CP163" s="742"/>
      <c r="CQ163" s="742"/>
      <c r="CR163" s="742"/>
      <c r="CS163" s="742"/>
      <c r="CT163" s="742"/>
      <c r="CV163" s="741"/>
      <c r="CW163" s="742"/>
      <c r="CX163" s="742"/>
      <c r="CY163" s="742"/>
      <c r="CZ163" s="742"/>
      <c r="DA163" s="742"/>
      <c r="DB163" s="742"/>
      <c r="DC163" s="742"/>
      <c r="DD163" s="742"/>
      <c r="DE163" s="742"/>
      <c r="DF163" s="742"/>
      <c r="DG163" s="742"/>
      <c r="DH163" s="742"/>
      <c r="DI163" s="742"/>
      <c r="DJ163" s="742"/>
      <c r="DK163" s="742"/>
      <c r="DL163" s="742"/>
      <c r="DM163" s="742"/>
      <c r="DN163" s="742"/>
      <c r="DO163" s="742"/>
      <c r="DP163" s="742"/>
      <c r="DQ163" s="742"/>
      <c r="DR163" s="742"/>
      <c r="DS163" s="742"/>
      <c r="DT163" s="742"/>
      <c r="DU163" s="742"/>
      <c r="DV163" s="742"/>
      <c r="DW163" s="742"/>
      <c r="DX163" s="742"/>
      <c r="DY163" s="742"/>
      <c r="DZ163" s="742"/>
      <c r="EA163" s="742"/>
      <c r="EB163" s="742"/>
      <c r="EC163" s="742"/>
      <c r="ED163" s="742"/>
      <c r="EE163" s="742"/>
      <c r="EF163" s="742"/>
      <c r="EG163" s="742"/>
      <c r="EH163" s="742"/>
      <c r="EI163" s="742"/>
      <c r="EJ163" s="742"/>
      <c r="EK163" s="742"/>
      <c r="EL163" s="742"/>
      <c r="EM163" s="742"/>
      <c r="EN163" s="742"/>
      <c r="EO163" s="742"/>
      <c r="EP163" s="742"/>
      <c r="EQ163" s="742"/>
      <c r="ER163" s="742"/>
      <c r="ES163" s="741"/>
      <c r="ET163" s="742"/>
      <c r="EU163" s="742"/>
      <c r="EV163" s="742"/>
      <c r="EW163" s="742"/>
      <c r="EX163" s="742"/>
      <c r="EY163" s="742"/>
      <c r="EZ163" s="742"/>
      <c r="FA163" s="742"/>
      <c r="FB163" s="742"/>
      <c r="FC163" s="742"/>
      <c r="FD163" s="742"/>
      <c r="FE163" s="742"/>
      <c r="FF163" s="742"/>
      <c r="FG163" s="742"/>
      <c r="FH163" s="742"/>
      <c r="FI163" s="742"/>
      <c r="FJ163" s="742"/>
      <c r="FK163" s="742"/>
      <c r="FL163" s="742"/>
      <c r="FM163" s="742"/>
      <c r="FN163" s="742"/>
      <c r="FO163" s="742"/>
      <c r="FP163" s="742"/>
      <c r="FQ163" s="742"/>
      <c r="FR163" s="742"/>
      <c r="FS163" s="742"/>
      <c r="FT163" s="742"/>
      <c r="FU163" s="742"/>
      <c r="FV163" s="742"/>
      <c r="FW163" s="742"/>
      <c r="FX163" s="742"/>
      <c r="FY163" s="742"/>
      <c r="FZ163" s="742"/>
      <c r="GA163" s="742"/>
      <c r="GB163" s="742"/>
      <c r="GC163" s="742"/>
      <c r="GD163" s="742"/>
      <c r="GE163" s="742"/>
      <c r="GF163" s="742"/>
      <c r="GG163" s="742"/>
      <c r="GH163" s="742"/>
      <c r="GI163" s="742"/>
      <c r="GJ163" s="742"/>
      <c r="GK163" s="742"/>
      <c r="GL163" s="742"/>
      <c r="GM163" s="742"/>
      <c r="GN163" s="742"/>
      <c r="GO163" s="742"/>
    </row>
    <row r="164" spans="1:197" ht="5.25" customHeight="1" x14ac:dyDescent="0.25">
      <c r="A164" s="1013" t="str">
        <f>'ANNUAL SUMMARY'!$B$5</f>
        <v>MANUFACTURER &amp; MODEL</v>
      </c>
      <c r="B164" s="1014"/>
      <c r="C164" s="1014"/>
      <c r="D164" s="1014"/>
      <c r="E164" s="1014"/>
      <c r="F164" s="1014"/>
      <c r="G164" s="1014"/>
      <c r="H164" s="1014"/>
      <c r="I164" s="1014"/>
      <c r="J164" s="1014"/>
      <c r="K164" s="1019"/>
      <c r="L164" s="1019"/>
      <c r="M164" s="1019"/>
      <c r="N164" s="1019"/>
      <c r="O164" s="1019"/>
      <c r="P164" s="1019"/>
      <c r="Q164" s="1019"/>
      <c r="R164" s="1019"/>
      <c r="S164" s="1019"/>
      <c r="T164" s="1019"/>
      <c r="U164" s="1019"/>
      <c r="V164" s="1019"/>
      <c r="W164" s="1019"/>
      <c r="X164" s="1019"/>
      <c r="Y164" s="1019"/>
      <c r="Z164" s="1019"/>
      <c r="AA164" s="1019"/>
      <c r="AB164" s="1019"/>
      <c r="AC164" s="1019"/>
      <c r="AD164" s="1019"/>
      <c r="AE164" s="1019"/>
      <c r="AF164" s="1019"/>
      <c r="AG164" s="1019"/>
      <c r="AH164" s="1019"/>
      <c r="AI164" s="1019"/>
      <c r="AJ164" s="1019"/>
      <c r="AK164" s="1019"/>
      <c r="AL164" s="1019"/>
      <c r="AM164" s="1019"/>
      <c r="AN164" s="1019"/>
      <c r="AO164" s="1019"/>
      <c r="AP164" s="1019"/>
      <c r="AQ164" s="1019"/>
      <c r="AR164" s="1019"/>
      <c r="AS164" s="1019"/>
      <c r="AT164" s="1019"/>
      <c r="AU164" s="1019"/>
      <c r="AV164" s="1019"/>
      <c r="AW164" s="744"/>
      <c r="AX164" s="1013" t="str">
        <f>'ANNUAL SUMMARY'!$B$5</f>
        <v>MANUFACTURER &amp; MODEL</v>
      </c>
      <c r="AY164" s="1014"/>
      <c r="AZ164" s="1014"/>
      <c r="BA164" s="1014"/>
      <c r="BB164" s="1014"/>
      <c r="BC164" s="1014"/>
      <c r="BD164" s="1014"/>
      <c r="BE164" s="1014"/>
      <c r="BF164" s="1014"/>
      <c r="BG164" s="1014"/>
      <c r="BH164" s="1019"/>
      <c r="BI164" s="1019"/>
      <c r="BJ164" s="1019"/>
      <c r="BK164" s="1019"/>
      <c r="BL164" s="1019"/>
      <c r="BM164" s="1019"/>
      <c r="BN164" s="1019"/>
      <c r="BO164" s="1019"/>
      <c r="BP164" s="1019"/>
      <c r="BQ164" s="1019"/>
      <c r="BR164" s="1019"/>
      <c r="BS164" s="1019"/>
      <c r="BT164" s="1019"/>
      <c r="BU164" s="1019"/>
      <c r="BV164" s="1019"/>
      <c r="BW164" s="1019"/>
      <c r="BX164" s="1019"/>
      <c r="BY164" s="1019"/>
      <c r="BZ164" s="1019"/>
      <c r="CA164" s="1019"/>
      <c r="CB164" s="1019"/>
      <c r="CC164" s="1019"/>
      <c r="CD164" s="1019"/>
      <c r="CE164" s="1019"/>
      <c r="CF164" s="1019"/>
      <c r="CG164" s="1019"/>
      <c r="CH164" s="1019"/>
      <c r="CI164" s="1019"/>
      <c r="CJ164" s="1019"/>
      <c r="CK164" s="1019"/>
      <c r="CL164" s="1019"/>
      <c r="CM164" s="1019"/>
      <c r="CN164" s="1019"/>
      <c r="CO164" s="1019"/>
      <c r="CP164" s="1019"/>
      <c r="CQ164" s="1019"/>
      <c r="CR164" s="1019"/>
      <c r="CS164" s="1019"/>
      <c r="CT164" s="744"/>
      <c r="CV164" s="1013" t="str">
        <f>'ANNUAL SUMMARY'!$B$5</f>
        <v>MANUFACTURER &amp; MODEL</v>
      </c>
      <c r="CW164" s="1014"/>
      <c r="CX164" s="1014"/>
      <c r="CY164" s="1014"/>
      <c r="CZ164" s="1014"/>
      <c r="DA164" s="1014"/>
      <c r="DB164" s="1014"/>
      <c r="DC164" s="1014"/>
      <c r="DD164" s="1014"/>
      <c r="DE164" s="1014"/>
      <c r="DF164" s="1019"/>
      <c r="DG164" s="1019"/>
      <c r="DH164" s="1019"/>
      <c r="DI164" s="1019"/>
      <c r="DJ164" s="1019"/>
      <c r="DK164" s="1019"/>
      <c r="DL164" s="1019"/>
      <c r="DM164" s="1019"/>
      <c r="DN164" s="1019"/>
      <c r="DO164" s="1019"/>
      <c r="DP164" s="1019"/>
      <c r="DQ164" s="1019"/>
      <c r="DR164" s="1019"/>
      <c r="DS164" s="1019"/>
      <c r="DT164" s="1019"/>
      <c r="DU164" s="1019"/>
      <c r="DV164" s="1019"/>
      <c r="DW164" s="1019"/>
      <c r="DX164" s="1019"/>
      <c r="DY164" s="1019"/>
      <c r="DZ164" s="1019"/>
      <c r="EA164" s="1019"/>
      <c r="EB164" s="1019"/>
      <c r="EC164" s="1019"/>
      <c r="ED164" s="1019"/>
      <c r="EE164" s="1019"/>
      <c r="EF164" s="1019"/>
      <c r="EG164" s="1019"/>
      <c r="EH164" s="1019"/>
      <c r="EI164" s="1019"/>
      <c r="EJ164" s="1019"/>
      <c r="EK164" s="1019"/>
      <c r="EL164" s="1019"/>
      <c r="EM164" s="1019"/>
      <c r="EN164" s="1019"/>
      <c r="EO164" s="1019"/>
      <c r="EP164" s="1019"/>
      <c r="EQ164" s="1019"/>
      <c r="ER164" s="744"/>
      <c r="ES164" s="1013" t="str">
        <f>'ANNUAL SUMMARY'!$B$5</f>
        <v>MANUFACTURER &amp; MODEL</v>
      </c>
      <c r="ET164" s="1014"/>
      <c r="EU164" s="1014"/>
      <c r="EV164" s="1014"/>
      <c r="EW164" s="1014"/>
      <c r="EX164" s="1014"/>
      <c r="EY164" s="1014"/>
      <c r="EZ164" s="1014"/>
      <c r="FA164" s="1014"/>
      <c r="FB164" s="1014"/>
      <c r="FC164" s="1019"/>
      <c r="FD164" s="1019"/>
      <c r="FE164" s="1019"/>
      <c r="FF164" s="1019"/>
      <c r="FG164" s="1019"/>
      <c r="FH164" s="1019"/>
      <c r="FI164" s="1019"/>
      <c r="FJ164" s="1019"/>
      <c r="FK164" s="1019"/>
      <c r="FL164" s="1019"/>
      <c r="FM164" s="1019"/>
      <c r="FN164" s="1019"/>
      <c r="FO164" s="1019"/>
      <c r="FP164" s="1019"/>
      <c r="FQ164" s="1019"/>
      <c r="FR164" s="1019"/>
      <c r="FS164" s="1019"/>
      <c r="FT164" s="1019"/>
      <c r="FU164" s="1019"/>
      <c r="FV164" s="1019"/>
      <c r="FW164" s="1019"/>
      <c r="FX164" s="1019"/>
      <c r="FY164" s="1019"/>
      <c r="FZ164" s="1019"/>
      <c r="GA164" s="1019"/>
      <c r="GB164" s="1019"/>
      <c r="GC164" s="1019"/>
      <c r="GD164" s="1019"/>
      <c r="GE164" s="1019"/>
      <c r="GF164" s="1019"/>
      <c r="GG164" s="1019"/>
      <c r="GH164" s="1019"/>
      <c r="GI164" s="1019"/>
      <c r="GJ164" s="1019"/>
      <c r="GK164" s="1019"/>
      <c r="GL164" s="1019"/>
      <c r="GM164" s="1019"/>
      <c r="GN164" s="1019"/>
      <c r="GO164" s="744"/>
    </row>
    <row r="165" spans="1:197" ht="11.25" customHeight="1" x14ac:dyDescent="0.2">
      <c r="A165" s="1015"/>
      <c r="B165" s="1016"/>
      <c r="C165" s="1016"/>
      <c r="D165" s="1016"/>
      <c r="E165" s="1016"/>
      <c r="F165" s="1016"/>
      <c r="G165" s="1016"/>
      <c r="H165" s="1016"/>
      <c r="I165" s="1016"/>
      <c r="J165" s="1016"/>
      <c r="K165" s="807"/>
      <c r="L165" s="807"/>
      <c r="M165" s="807"/>
      <c r="N165" s="807"/>
      <c r="O165" s="807"/>
      <c r="P165" s="807"/>
      <c r="Q165" s="807"/>
      <c r="R165" s="807"/>
      <c r="S165" s="807"/>
      <c r="T165" s="807"/>
      <c r="U165" s="807"/>
      <c r="V165" s="807"/>
      <c r="W165" s="807"/>
      <c r="X165" s="807"/>
      <c r="Y165" s="807"/>
      <c r="Z165" s="807"/>
      <c r="AA165" s="807"/>
      <c r="AB165" s="807"/>
      <c r="AC165" s="807"/>
      <c r="AD165" s="1020"/>
      <c r="AE165" s="1021" t="str">
        <f>IF('FRONT PAGE'!$A$1="www.fly-logics.com","PIC",0)</f>
        <v>PIC</v>
      </c>
      <c r="AF165" s="1022"/>
      <c r="AG165" s="1022"/>
      <c r="AH165" s="1023"/>
      <c r="AI165" s="1027" t="str">
        <f>IF('FRONT PAGE'!$A$1="www.fly-logics.com","SIC",0)</f>
        <v>SIC</v>
      </c>
      <c r="AJ165" s="1022"/>
      <c r="AK165" s="1022"/>
      <c r="AL165" s="1023"/>
      <c r="AM165" s="1027" t="str">
        <f>IF('FRONT PAGE'!$A$1="www.fly-logics.com","INSTR.",0)</f>
        <v>INSTR.</v>
      </c>
      <c r="AN165" s="1022"/>
      <c r="AO165" s="1022"/>
      <c r="AP165" s="1022"/>
      <c r="AQ165" s="1027" t="str">
        <f>'ANNUAL SUMMARY'!$AR$5</f>
        <v>Landings</v>
      </c>
      <c r="AR165" s="1022"/>
      <c r="AS165" s="1022"/>
      <c r="AT165" s="1022"/>
      <c r="AU165" s="1022"/>
      <c r="AV165" s="1035"/>
      <c r="AW165" s="744"/>
      <c r="AX165" s="1015"/>
      <c r="AY165" s="1016"/>
      <c r="AZ165" s="1016"/>
      <c r="BA165" s="1016"/>
      <c r="BB165" s="1016"/>
      <c r="BC165" s="1016"/>
      <c r="BD165" s="1016"/>
      <c r="BE165" s="1016"/>
      <c r="BF165" s="1016"/>
      <c r="BG165" s="1016"/>
      <c r="BH165" s="807"/>
      <c r="BI165" s="807"/>
      <c r="BJ165" s="807"/>
      <c r="BK165" s="807"/>
      <c r="BL165" s="807"/>
      <c r="BM165" s="807"/>
      <c r="BN165" s="807"/>
      <c r="BO165" s="807"/>
      <c r="BP165" s="807"/>
      <c r="BQ165" s="807"/>
      <c r="BR165" s="807"/>
      <c r="BS165" s="807"/>
      <c r="BT165" s="807"/>
      <c r="BU165" s="807"/>
      <c r="BV165" s="807"/>
      <c r="BW165" s="807"/>
      <c r="BX165" s="807"/>
      <c r="BY165" s="807"/>
      <c r="BZ165" s="807"/>
      <c r="CA165" s="1020"/>
      <c r="CB165" s="1021" t="str">
        <f>IF('FRONT PAGE'!$A$1="www.fly-logics.com","PIC",0)</f>
        <v>PIC</v>
      </c>
      <c r="CC165" s="1022"/>
      <c r="CD165" s="1022"/>
      <c r="CE165" s="1023"/>
      <c r="CF165" s="1027" t="str">
        <f>IF('FRONT PAGE'!$A$1="www.fly-logics.com","SIC",0)</f>
        <v>SIC</v>
      </c>
      <c r="CG165" s="1022"/>
      <c r="CH165" s="1022"/>
      <c r="CI165" s="1023"/>
      <c r="CJ165" s="1027" t="str">
        <f>IF('FRONT PAGE'!$A$1="www.fly-logics.com","INSTR.",0)</f>
        <v>INSTR.</v>
      </c>
      <c r="CK165" s="1022"/>
      <c r="CL165" s="1022"/>
      <c r="CM165" s="1022"/>
      <c r="CN165" s="1027" t="str">
        <f>'ANNUAL SUMMARY'!$AR$5</f>
        <v>Landings</v>
      </c>
      <c r="CO165" s="1022"/>
      <c r="CP165" s="1022"/>
      <c r="CQ165" s="1022"/>
      <c r="CR165" s="1022"/>
      <c r="CS165" s="1035"/>
      <c r="CT165" s="744"/>
      <c r="CV165" s="1015"/>
      <c r="CW165" s="1016"/>
      <c r="CX165" s="1016"/>
      <c r="CY165" s="1016"/>
      <c r="CZ165" s="1016"/>
      <c r="DA165" s="1016"/>
      <c r="DB165" s="1016"/>
      <c r="DC165" s="1016"/>
      <c r="DD165" s="1016"/>
      <c r="DE165" s="1016"/>
      <c r="DF165" s="807"/>
      <c r="DG165" s="807"/>
      <c r="DH165" s="807"/>
      <c r="DI165" s="807"/>
      <c r="DJ165" s="807"/>
      <c r="DK165" s="807"/>
      <c r="DL165" s="807"/>
      <c r="DM165" s="807"/>
      <c r="DN165" s="807"/>
      <c r="DO165" s="807"/>
      <c r="DP165" s="807"/>
      <c r="DQ165" s="807"/>
      <c r="DR165" s="807"/>
      <c r="DS165" s="807"/>
      <c r="DT165" s="807"/>
      <c r="DU165" s="807"/>
      <c r="DV165" s="807"/>
      <c r="DW165" s="807"/>
      <c r="DX165" s="807"/>
      <c r="DY165" s="1020"/>
      <c r="DZ165" s="1021" t="str">
        <f>IF('FRONT PAGE'!$A$1="www.fly-logics.com","PIC",0)</f>
        <v>PIC</v>
      </c>
      <c r="EA165" s="1022"/>
      <c r="EB165" s="1022"/>
      <c r="EC165" s="1023"/>
      <c r="ED165" s="1027" t="str">
        <f>IF('FRONT PAGE'!$A$1="www.fly-logics.com","SIC",0)</f>
        <v>SIC</v>
      </c>
      <c r="EE165" s="1022"/>
      <c r="EF165" s="1022"/>
      <c r="EG165" s="1023"/>
      <c r="EH165" s="1027" t="str">
        <f>IF('FRONT PAGE'!$A$1="www.fly-logics.com","INSTR.",0)</f>
        <v>INSTR.</v>
      </c>
      <c r="EI165" s="1022"/>
      <c r="EJ165" s="1022"/>
      <c r="EK165" s="1022"/>
      <c r="EL165" s="1027" t="str">
        <f>'ANNUAL SUMMARY'!$AR$5</f>
        <v>Landings</v>
      </c>
      <c r="EM165" s="1022"/>
      <c r="EN165" s="1022"/>
      <c r="EO165" s="1022"/>
      <c r="EP165" s="1022"/>
      <c r="EQ165" s="1035"/>
      <c r="ER165" s="744"/>
      <c r="ES165" s="1015"/>
      <c r="ET165" s="1016"/>
      <c r="EU165" s="1016"/>
      <c r="EV165" s="1016"/>
      <c r="EW165" s="1016"/>
      <c r="EX165" s="1016"/>
      <c r="EY165" s="1016"/>
      <c r="EZ165" s="1016"/>
      <c r="FA165" s="1016"/>
      <c r="FB165" s="1016"/>
      <c r="FC165" s="807"/>
      <c r="FD165" s="807"/>
      <c r="FE165" s="807"/>
      <c r="FF165" s="807"/>
      <c r="FG165" s="807"/>
      <c r="FH165" s="807"/>
      <c r="FI165" s="807"/>
      <c r="FJ165" s="807"/>
      <c r="FK165" s="807"/>
      <c r="FL165" s="807"/>
      <c r="FM165" s="807"/>
      <c r="FN165" s="807"/>
      <c r="FO165" s="807"/>
      <c r="FP165" s="807"/>
      <c r="FQ165" s="807"/>
      <c r="FR165" s="807"/>
      <c r="FS165" s="807"/>
      <c r="FT165" s="807"/>
      <c r="FU165" s="807"/>
      <c r="FV165" s="1020"/>
      <c r="FW165" s="1021" t="str">
        <f>IF('FRONT PAGE'!$A$1="www.fly-logics.com","PIC",0)</f>
        <v>PIC</v>
      </c>
      <c r="FX165" s="1022"/>
      <c r="FY165" s="1022"/>
      <c r="FZ165" s="1023"/>
      <c r="GA165" s="1027" t="str">
        <f>IF('FRONT PAGE'!$A$1="www.fly-logics.com","SIC",0)</f>
        <v>SIC</v>
      </c>
      <c r="GB165" s="1022"/>
      <c r="GC165" s="1022"/>
      <c r="GD165" s="1023"/>
      <c r="GE165" s="1027" t="str">
        <f>IF('FRONT PAGE'!$A$1="www.fly-logics.com","INSTR.",0)</f>
        <v>INSTR.</v>
      </c>
      <c r="GF165" s="1022"/>
      <c r="GG165" s="1022"/>
      <c r="GH165" s="1022"/>
      <c r="GI165" s="1027" t="str">
        <f>'ANNUAL SUMMARY'!$AR$5</f>
        <v>Landings</v>
      </c>
      <c r="GJ165" s="1022"/>
      <c r="GK165" s="1022"/>
      <c r="GL165" s="1022"/>
      <c r="GM165" s="1022"/>
      <c r="GN165" s="1035"/>
      <c r="GO165" s="744"/>
    </row>
    <row r="166" spans="1:197" ht="5.25" customHeight="1" x14ac:dyDescent="0.2">
      <c r="A166" s="1015"/>
      <c r="B166" s="1016"/>
      <c r="C166" s="1016"/>
      <c r="D166" s="1016"/>
      <c r="E166" s="1016"/>
      <c r="F166" s="1016"/>
      <c r="G166" s="1016"/>
      <c r="H166" s="1016"/>
      <c r="I166" s="1016"/>
      <c r="J166" s="1016"/>
      <c r="K166" s="807"/>
      <c r="L166" s="807"/>
      <c r="M166" s="807"/>
      <c r="N166" s="807"/>
      <c r="O166" s="807"/>
      <c r="P166" s="807"/>
      <c r="Q166" s="807"/>
      <c r="R166" s="807"/>
      <c r="S166" s="807"/>
      <c r="T166" s="807"/>
      <c r="U166" s="807"/>
      <c r="V166" s="807"/>
      <c r="W166" s="807"/>
      <c r="X166" s="807"/>
      <c r="Y166" s="807"/>
      <c r="Z166" s="807"/>
      <c r="AA166" s="807"/>
      <c r="AB166" s="807"/>
      <c r="AC166" s="807"/>
      <c r="AD166" s="1020"/>
      <c r="AE166" s="1024"/>
      <c r="AF166" s="1025"/>
      <c r="AG166" s="1025"/>
      <c r="AH166" s="1026"/>
      <c r="AI166" s="1028"/>
      <c r="AJ166" s="1025"/>
      <c r="AK166" s="1025"/>
      <c r="AL166" s="1026"/>
      <c r="AM166" s="1028"/>
      <c r="AN166" s="1025"/>
      <c r="AO166" s="1025"/>
      <c r="AP166" s="1025"/>
      <c r="AQ166" s="1036"/>
      <c r="AR166" s="1037"/>
      <c r="AS166" s="1037"/>
      <c r="AT166" s="1037"/>
      <c r="AU166" s="1037"/>
      <c r="AV166" s="1038"/>
      <c r="AW166" s="744"/>
      <c r="AX166" s="1015"/>
      <c r="AY166" s="1016"/>
      <c r="AZ166" s="1016"/>
      <c r="BA166" s="1016"/>
      <c r="BB166" s="1016"/>
      <c r="BC166" s="1016"/>
      <c r="BD166" s="1016"/>
      <c r="BE166" s="1016"/>
      <c r="BF166" s="1016"/>
      <c r="BG166" s="1016"/>
      <c r="BH166" s="807"/>
      <c r="BI166" s="807"/>
      <c r="BJ166" s="807"/>
      <c r="BK166" s="807"/>
      <c r="BL166" s="807"/>
      <c r="BM166" s="807"/>
      <c r="BN166" s="807"/>
      <c r="BO166" s="807"/>
      <c r="BP166" s="807"/>
      <c r="BQ166" s="807"/>
      <c r="BR166" s="807"/>
      <c r="BS166" s="807"/>
      <c r="BT166" s="807"/>
      <c r="BU166" s="807"/>
      <c r="BV166" s="807"/>
      <c r="BW166" s="807"/>
      <c r="BX166" s="807"/>
      <c r="BY166" s="807"/>
      <c r="BZ166" s="807"/>
      <c r="CA166" s="1020"/>
      <c r="CB166" s="1024"/>
      <c r="CC166" s="1025"/>
      <c r="CD166" s="1025"/>
      <c r="CE166" s="1026"/>
      <c r="CF166" s="1028"/>
      <c r="CG166" s="1025"/>
      <c r="CH166" s="1025"/>
      <c r="CI166" s="1026"/>
      <c r="CJ166" s="1028"/>
      <c r="CK166" s="1025"/>
      <c r="CL166" s="1025"/>
      <c r="CM166" s="1025"/>
      <c r="CN166" s="1036"/>
      <c r="CO166" s="1037"/>
      <c r="CP166" s="1037"/>
      <c r="CQ166" s="1037"/>
      <c r="CR166" s="1037"/>
      <c r="CS166" s="1038"/>
      <c r="CT166" s="744"/>
      <c r="CV166" s="1015"/>
      <c r="CW166" s="1016"/>
      <c r="CX166" s="1016"/>
      <c r="CY166" s="1016"/>
      <c r="CZ166" s="1016"/>
      <c r="DA166" s="1016"/>
      <c r="DB166" s="1016"/>
      <c r="DC166" s="1016"/>
      <c r="DD166" s="1016"/>
      <c r="DE166" s="1016"/>
      <c r="DF166" s="807"/>
      <c r="DG166" s="807"/>
      <c r="DH166" s="807"/>
      <c r="DI166" s="807"/>
      <c r="DJ166" s="807"/>
      <c r="DK166" s="807"/>
      <c r="DL166" s="807"/>
      <c r="DM166" s="807"/>
      <c r="DN166" s="807"/>
      <c r="DO166" s="807"/>
      <c r="DP166" s="807"/>
      <c r="DQ166" s="807"/>
      <c r="DR166" s="807"/>
      <c r="DS166" s="807"/>
      <c r="DT166" s="807"/>
      <c r="DU166" s="807"/>
      <c r="DV166" s="807"/>
      <c r="DW166" s="807"/>
      <c r="DX166" s="807"/>
      <c r="DY166" s="1020"/>
      <c r="DZ166" s="1024"/>
      <c r="EA166" s="1025"/>
      <c r="EB166" s="1025"/>
      <c r="EC166" s="1026"/>
      <c r="ED166" s="1028"/>
      <c r="EE166" s="1025"/>
      <c r="EF166" s="1025"/>
      <c r="EG166" s="1026"/>
      <c r="EH166" s="1028"/>
      <c r="EI166" s="1025"/>
      <c r="EJ166" s="1025"/>
      <c r="EK166" s="1025"/>
      <c r="EL166" s="1036"/>
      <c r="EM166" s="1037"/>
      <c r="EN166" s="1037"/>
      <c r="EO166" s="1037"/>
      <c r="EP166" s="1037"/>
      <c r="EQ166" s="1038"/>
      <c r="ER166" s="744"/>
      <c r="ES166" s="1015"/>
      <c r="ET166" s="1016"/>
      <c r="EU166" s="1016"/>
      <c r="EV166" s="1016"/>
      <c r="EW166" s="1016"/>
      <c r="EX166" s="1016"/>
      <c r="EY166" s="1016"/>
      <c r="EZ166" s="1016"/>
      <c r="FA166" s="1016"/>
      <c r="FB166" s="1016"/>
      <c r="FC166" s="807"/>
      <c r="FD166" s="807"/>
      <c r="FE166" s="807"/>
      <c r="FF166" s="807"/>
      <c r="FG166" s="807"/>
      <c r="FH166" s="807"/>
      <c r="FI166" s="807"/>
      <c r="FJ166" s="807"/>
      <c r="FK166" s="807"/>
      <c r="FL166" s="807"/>
      <c r="FM166" s="807"/>
      <c r="FN166" s="807"/>
      <c r="FO166" s="807"/>
      <c r="FP166" s="807"/>
      <c r="FQ166" s="807"/>
      <c r="FR166" s="807"/>
      <c r="FS166" s="807"/>
      <c r="FT166" s="807"/>
      <c r="FU166" s="807"/>
      <c r="FV166" s="1020"/>
      <c r="FW166" s="1024"/>
      <c r="FX166" s="1025"/>
      <c r="FY166" s="1025"/>
      <c r="FZ166" s="1026"/>
      <c r="GA166" s="1028"/>
      <c r="GB166" s="1025"/>
      <c r="GC166" s="1025"/>
      <c r="GD166" s="1026"/>
      <c r="GE166" s="1028"/>
      <c r="GF166" s="1025"/>
      <c r="GG166" s="1025"/>
      <c r="GH166" s="1025"/>
      <c r="GI166" s="1036"/>
      <c r="GJ166" s="1037"/>
      <c r="GK166" s="1037"/>
      <c r="GL166" s="1037"/>
      <c r="GM166" s="1037"/>
      <c r="GN166" s="1038"/>
      <c r="GO166" s="744"/>
    </row>
    <row r="167" spans="1:197" ht="5.25" customHeight="1" x14ac:dyDescent="0.25">
      <c r="A167" s="1017"/>
      <c r="B167" s="1018"/>
      <c r="C167" s="1018"/>
      <c r="D167" s="1018"/>
      <c r="E167" s="1018"/>
      <c r="F167" s="1018"/>
      <c r="G167" s="1018"/>
      <c r="H167" s="1018"/>
      <c r="I167" s="1018"/>
      <c r="J167" s="1018"/>
      <c r="K167" s="1029"/>
      <c r="L167" s="1029"/>
      <c r="M167" s="1029"/>
      <c r="N167" s="1029"/>
      <c r="O167" s="1029"/>
      <c r="P167" s="1029"/>
      <c r="Q167" s="1029"/>
      <c r="R167" s="1029"/>
      <c r="S167" s="1029"/>
      <c r="T167" s="1029"/>
      <c r="U167" s="1029"/>
      <c r="V167" s="1029"/>
      <c r="W167" s="1029"/>
      <c r="X167" s="1029"/>
      <c r="Y167" s="1029"/>
      <c r="Z167" s="1029"/>
      <c r="AA167" s="1029"/>
      <c r="AB167" s="1029"/>
      <c r="AC167" s="1029"/>
      <c r="AD167" s="1030"/>
      <c r="AE167" s="1024"/>
      <c r="AF167" s="1025"/>
      <c r="AG167" s="1025"/>
      <c r="AH167" s="1026"/>
      <c r="AI167" s="1028"/>
      <c r="AJ167" s="1025"/>
      <c r="AK167" s="1025"/>
      <c r="AL167" s="1026"/>
      <c r="AM167" s="1028"/>
      <c r="AN167" s="1025"/>
      <c r="AO167" s="1025"/>
      <c r="AP167" s="1025"/>
      <c r="AQ167" s="1031" t="str">
        <f>'ANNUAL SUMMARY'!$AR$7</f>
        <v>D</v>
      </c>
      <c r="AR167" s="1032"/>
      <c r="AS167" s="1032"/>
      <c r="AT167" s="1031" t="str">
        <f>'ANNUAL SUMMARY'!$AU$7</f>
        <v>N</v>
      </c>
      <c r="AU167" s="1032"/>
      <c r="AV167" s="1033"/>
      <c r="AW167" s="744"/>
      <c r="AX167" s="1017"/>
      <c r="AY167" s="1018"/>
      <c r="AZ167" s="1018"/>
      <c r="BA167" s="1018"/>
      <c r="BB167" s="1018"/>
      <c r="BC167" s="1018"/>
      <c r="BD167" s="1018"/>
      <c r="BE167" s="1018"/>
      <c r="BF167" s="1018"/>
      <c r="BG167" s="1018"/>
      <c r="BH167" s="1029"/>
      <c r="BI167" s="1029"/>
      <c r="BJ167" s="1029"/>
      <c r="BK167" s="1029"/>
      <c r="BL167" s="1029"/>
      <c r="BM167" s="1029"/>
      <c r="BN167" s="1029"/>
      <c r="BO167" s="1029"/>
      <c r="BP167" s="1029"/>
      <c r="BQ167" s="1029"/>
      <c r="BR167" s="1029"/>
      <c r="BS167" s="1029"/>
      <c r="BT167" s="1029"/>
      <c r="BU167" s="1029"/>
      <c r="BV167" s="1029"/>
      <c r="BW167" s="1029"/>
      <c r="BX167" s="1029"/>
      <c r="BY167" s="1029"/>
      <c r="BZ167" s="1029"/>
      <c r="CA167" s="1030"/>
      <c r="CB167" s="1024"/>
      <c r="CC167" s="1025"/>
      <c r="CD167" s="1025"/>
      <c r="CE167" s="1026"/>
      <c r="CF167" s="1028"/>
      <c r="CG167" s="1025"/>
      <c r="CH167" s="1025"/>
      <c r="CI167" s="1026"/>
      <c r="CJ167" s="1028"/>
      <c r="CK167" s="1025"/>
      <c r="CL167" s="1025"/>
      <c r="CM167" s="1025"/>
      <c r="CN167" s="1031" t="str">
        <f>'ANNUAL SUMMARY'!$AR$7</f>
        <v>D</v>
      </c>
      <c r="CO167" s="1032"/>
      <c r="CP167" s="1032"/>
      <c r="CQ167" s="1031" t="str">
        <f>'ANNUAL SUMMARY'!$AU$7</f>
        <v>N</v>
      </c>
      <c r="CR167" s="1032"/>
      <c r="CS167" s="1033"/>
      <c r="CT167" s="744"/>
      <c r="CV167" s="1017"/>
      <c r="CW167" s="1018"/>
      <c r="CX167" s="1018"/>
      <c r="CY167" s="1018"/>
      <c r="CZ167" s="1018"/>
      <c r="DA167" s="1018"/>
      <c r="DB167" s="1018"/>
      <c r="DC167" s="1018"/>
      <c r="DD167" s="1018"/>
      <c r="DE167" s="1018"/>
      <c r="DF167" s="1029"/>
      <c r="DG167" s="1029"/>
      <c r="DH167" s="1029"/>
      <c r="DI167" s="1029"/>
      <c r="DJ167" s="1029"/>
      <c r="DK167" s="1029"/>
      <c r="DL167" s="1029"/>
      <c r="DM167" s="1029"/>
      <c r="DN167" s="1029"/>
      <c r="DO167" s="1029"/>
      <c r="DP167" s="1029"/>
      <c r="DQ167" s="1029"/>
      <c r="DR167" s="1029"/>
      <c r="DS167" s="1029"/>
      <c r="DT167" s="1029"/>
      <c r="DU167" s="1029"/>
      <c r="DV167" s="1029"/>
      <c r="DW167" s="1029"/>
      <c r="DX167" s="1029"/>
      <c r="DY167" s="1030"/>
      <c r="DZ167" s="1024"/>
      <c r="EA167" s="1025"/>
      <c r="EB167" s="1025"/>
      <c r="EC167" s="1026"/>
      <c r="ED167" s="1028"/>
      <c r="EE167" s="1025"/>
      <c r="EF167" s="1025"/>
      <c r="EG167" s="1026"/>
      <c r="EH167" s="1028"/>
      <c r="EI167" s="1025"/>
      <c r="EJ167" s="1025"/>
      <c r="EK167" s="1025"/>
      <c r="EL167" s="1031" t="str">
        <f>'ANNUAL SUMMARY'!$AR$7</f>
        <v>D</v>
      </c>
      <c r="EM167" s="1032"/>
      <c r="EN167" s="1032"/>
      <c r="EO167" s="1031" t="str">
        <f>'ANNUAL SUMMARY'!$AU$7</f>
        <v>N</v>
      </c>
      <c r="EP167" s="1032"/>
      <c r="EQ167" s="1033"/>
      <c r="ER167" s="744"/>
      <c r="ES167" s="1017"/>
      <c r="ET167" s="1018"/>
      <c r="EU167" s="1018"/>
      <c r="EV167" s="1018"/>
      <c r="EW167" s="1018"/>
      <c r="EX167" s="1018"/>
      <c r="EY167" s="1018"/>
      <c r="EZ167" s="1018"/>
      <c r="FA167" s="1018"/>
      <c r="FB167" s="1018"/>
      <c r="FC167" s="1029"/>
      <c r="FD167" s="1029"/>
      <c r="FE167" s="1029"/>
      <c r="FF167" s="1029"/>
      <c r="FG167" s="1029"/>
      <c r="FH167" s="1029"/>
      <c r="FI167" s="1029"/>
      <c r="FJ167" s="1029"/>
      <c r="FK167" s="1029"/>
      <c r="FL167" s="1029"/>
      <c r="FM167" s="1029"/>
      <c r="FN167" s="1029"/>
      <c r="FO167" s="1029"/>
      <c r="FP167" s="1029"/>
      <c r="FQ167" s="1029"/>
      <c r="FR167" s="1029"/>
      <c r="FS167" s="1029"/>
      <c r="FT167" s="1029"/>
      <c r="FU167" s="1029"/>
      <c r="FV167" s="1030"/>
      <c r="FW167" s="1024"/>
      <c r="FX167" s="1025"/>
      <c r="FY167" s="1025"/>
      <c r="FZ167" s="1026"/>
      <c r="GA167" s="1028"/>
      <c r="GB167" s="1025"/>
      <c r="GC167" s="1025"/>
      <c r="GD167" s="1026"/>
      <c r="GE167" s="1028"/>
      <c r="GF167" s="1025"/>
      <c r="GG167" s="1025"/>
      <c r="GH167" s="1025"/>
      <c r="GI167" s="1031" t="str">
        <f>'ANNUAL SUMMARY'!$AR$7</f>
        <v>D</v>
      </c>
      <c r="GJ167" s="1032"/>
      <c r="GK167" s="1032"/>
      <c r="GL167" s="1031" t="str">
        <f>'ANNUAL SUMMARY'!$AU$7</f>
        <v>N</v>
      </c>
      <c r="GM167" s="1032"/>
      <c r="GN167" s="1033"/>
      <c r="GO167" s="744"/>
    </row>
    <row r="168" spans="1:197" ht="5.25" customHeight="1" x14ac:dyDescent="0.2">
      <c r="A168" s="801"/>
      <c r="B168" s="802"/>
      <c r="C168" s="802"/>
      <c r="D168" s="802"/>
      <c r="E168" s="802"/>
      <c r="F168" s="802"/>
      <c r="G168" s="802"/>
      <c r="H168" s="802"/>
      <c r="I168" s="802"/>
      <c r="J168" s="802"/>
      <c r="K168" s="802"/>
      <c r="L168" s="802"/>
      <c r="M168" s="802"/>
      <c r="N168" s="802"/>
      <c r="O168" s="802"/>
      <c r="P168" s="802"/>
      <c r="Q168" s="802"/>
      <c r="R168" s="802"/>
      <c r="S168" s="802"/>
      <c r="T168" s="802"/>
      <c r="U168" s="802"/>
      <c r="V168" s="802"/>
      <c r="W168" s="802"/>
      <c r="X168" s="802"/>
      <c r="Y168" s="802"/>
      <c r="Z168" s="802"/>
      <c r="AA168" s="802"/>
      <c r="AB168" s="802"/>
      <c r="AC168" s="802"/>
      <c r="AD168" s="802"/>
      <c r="AE168" s="1024"/>
      <c r="AF168" s="1025"/>
      <c r="AG168" s="1025"/>
      <c r="AH168" s="1026"/>
      <c r="AI168" s="1028"/>
      <c r="AJ168" s="1025"/>
      <c r="AK168" s="1025"/>
      <c r="AL168" s="1026"/>
      <c r="AM168" s="1028"/>
      <c r="AN168" s="1025"/>
      <c r="AO168" s="1025"/>
      <c r="AP168" s="1025"/>
      <c r="AQ168" s="1028"/>
      <c r="AR168" s="1025"/>
      <c r="AS168" s="1025"/>
      <c r="AT168" s="1028"/>
      <c r="AU168" s="1025"/>
      <c r="AV168" s="1034"/>
      <c r="AW168" s="744"/>
      <c r="AX168" s="801"/>
      <c r="AY168" s="802"/>
      <c r="AZ168" s="802"/>
      <c r="BA168" s="802"/>
      <c r="BB168" s="802"/>
      <c r="BC168" s="802"/>
      <c r="BD168" s="802"/>
      <c r="BE168" s="802"/>
      <c r="BF168" s="802"/>
      <c r="BG168" s="802"/>
      <c r="BH168" s="802"/>
      <c r="BI168" s="802"/>
      <c r="BJ168" s="802"/>
      <c r="BK168" s="802"/>
      <c r="BL168" s="802"/>
      <c r="BM168" s="802"/>
      <c r="BN168" s="802"/>
      <c r="BO168" s="802"/>
      <c r="BP168" s="802"/>
      <c r="BQ168" s="802"/>
      <c r="BR168" s="802"/>
      <c r="BS168" s="802"/>
      <c r="BT168" s="802"/>
      <c r="BU168" s="802"/>
      <c r="BV168" s="802"/>
      <c r="BW168" s="802"/>
      <c r="BX168" s="802"/>
      <c r="BY168" s="802"/>
      <c r="BZ168" s="802"/>
      <c r="CA168" s="802"/>
      <c r="CB168" s="1024"/>
      <c r="CC168" s="1025"/>
      <c r="CD168" s="1025"/>
      <c r="CE168" s="1026"/>
      <c r="CF168" s="1028"/>
      <c r="CG168" s="1025"/>
      <c r="CH168" s="1025"/>
      <c r="CI168" s="1026"/>
      <c r="CJ168" s="1028"/>
      <c r="CK168" s="1025"/>
      <c r="CL168" s="1025"/>
      <c r="CM168" s="1025"/>
      <c r="CN168" s="1028"/>
      <c r="CO168" s="1025"/>
      <c r="CP168" s="1025"/>
      <c r="CQ168" s="1028"/>
      <c r="CR168" s="1025"/>
      <c r="CS168" s="1034"/>
      <c r="CT168" s="744"/>
      <c r="CV168" s="801"/>
      <c r="CW168" s="802"/>
      <c r="CX168" s="802"/>
      <c r="CY168" s="802"/>
      <c r="CZ168" s="802"/>
      <c r="DA168" s="802"/>
      <c r="DB168" s="802"/>
      <c r="DC168" s="802"/>
      <c r="DD168" s="802"/>
      <c r="DE168" s="802"/>
      <c r="DF168" s="802"/>
      <c r="DG168" s="802"/>
      <c r="DH168" s="802"/>
      <c r="DI168" s="802"/>
      <c r="DJ168" s="802"/>
      <c r="DK168" s="802"/>
      <c r="DL168" s="802"/>
      <c r="DM168" s="802"/>
      <c r="DN168" s="802"/>
      <c r="DO168" s="802"/>
      <c r="DP168" s="802"/>
      <c r="DQ168" s="802"/>
      <c r="DR168" s="802"/>
      <c r="DS168" s="802"/>
      <c r="DT168" s="802"/>
      <c r="DU168" s="802"/>
      <c r="DV168" s="802"/>
      <c r="DW168" s="802"/>
      <c r="DX168" s="802"/>
      <c r="DY168" s="802"/>
      <c r="DZ168" s="1024"/>
      <c r="EA168" s="1025"/>
      <c r="EB168" s="1025"/>
      <c r="EC168" s="1026"/>
      <c r="ED168" s="1028"/>
      <c r="EE168" s="1025"/>
      <c r="EF168" s="1025"/>
      <c r="EG168" s="1026"/>
      <c r="EH168" s="1028"/>
      <c r="EI168" s="1025"/>
      <c r="EJ168" s="1025"/>
      <c r="EK168" s="1025"/>
      <c r="EL168" s="1028"/>
      <c r="EM168" s="1025"/>
      <c r="EN168" s="1025"/>
      <c r="EO168" s="1028"/>
      <c r="EP168" s="1025"/>
      <c r="EQ168" s="1034"/>
      <c r="ER168" s="744"/>
      <c r="ES168" s="801"/>
      <c r="ET168" s="802"/>
      <c r="EU168" s="802"/>
      <c r="EV168" s="802"/>
      <c r="EW168" s="802"/>
      <c r="EX168" s="802"/>
      <c r="EY168" s="802"/>
      <c r="EZ168" s="802"/>
      <c r="FA168" s="802"/>
      <c r="FB168" s="802"/>
      <c r="FC168" s="802"/>
      <c r="FD168" s="802"/>
      <c r="FE168" s="802"/>
      <c r="FF168" s="802"/>
      <c r="FG168" s="802"/>
      <c r="FH168" s="802"/>
      <c r="FI168" s="802"/>
      <c r="FJ168" s="802"/>
      <c r="FK168" s="802"/>
      <c r="FL168" s="802"/>
      <c r="FM168" s="802"/>
      <c r="FN168" s="802"/>
      <c r="FO168" s="802"/>
      <c r="FP168" s="802"/>
      <c r="FQ168" s="802"/>
      <c r="FR168" s="802"/>
      <c r="FS168" s="802"/>
      <c r="FT168" s="802"/>
      <c r="FU168" s="802"/>
      <c r="FV168" s="802"/>
      <c r="FW168" s="1024"/>
      <c r="FX168" s="1025"/>
      <c r="FY168" s="1025"/>
      <c r="FZ168" s="1026"/>
      <c r="GA168" s="1028"/>
      <c r="GB168" s="1025"/>
      <c r="GC168" s="1025"/>
      <c r="GD168" s="1026"/>
      <c r="GE168" s="1028"/>
      <c r="GF168" s="1025"/>
      <c r="GG168" s="1025"/>
      <c r="GH168" s="1025"/>
      <c r="GI168" s="1028"/>
      <c r="GJ168" s="1025"/>
      <c r="GK168" s="1025"/>
      <c r="GL168" s="1028"/>
      <c r="GM168" s="1025"/>
      <c r="GN168" s="1034"/>
      <c r="GO168" s="744"/>
    </row>
    <row r="169" spans="1:197" ht="8.25" customHeight="1" x14ac:dyDescent="0.2">
      <c r="A169" s="1003"/>
      <c r="B169" s="1005" t="str">
        <f>'ANNUAL SUMMARY'!$C$13</f>
        <v>TIME OF FLIGHT</v>
      </c>
      <c r="C169" s="1006"/>
      <c r="D169" s="1006"/>
      <c r="E169" s="1006"/>
      <c r="F169" s="1006"/>
      <c r="G169" s="1006"/>
      <c r="H169" s="1006"/>
      <c r="I169" s="1006"/>
      <c r="J169" s="1006"/>
      <c r="K169" s="1006"/>
      <c r="L169" s="1007"/>
      <c r="M169" s="6"/>
      <c r="N169" s="1011" t="str">
        <f>'ANNUAL SUMMARY'!$O$13</f>
        <v>AVERANGE TIME</v>
      </c>
      <c r="O169" s="1006"/>
      <c r="P169" s="1006"/>
      <c r="Q169" s="1006"/>
      <c r="R169" s="1006"/>
      <c r="S169" s="1006"/>
      <c r="T169" s="1006"/>
      <c r="U169" s="1006"/>
      <c r="V169" s="1006"/>
      <c r="W169" s="1006"/>
      <c r="X169" s="1007"/>
      <c r="Y169" s="624"/>
      <c r="Z169" s="1012" t="s">
        <v>72</v>
      </c>
      <c r="AA169" s="1012"/>
      <c r="AB169" s="1012"/>
      <c r="AC169" s="1012"/>
      <c r="AD169" s="1012"/>
      <c r="AE169" s="915"/>
      <c r="AF169" s="915"/>
      <c r="AG169" s="915"/>
      <c r="AH169" s="915"/>
      <c r="AI169" s="915"/>
      <c r="AJ169" s="915"/>
      <c r="AK169" s="915"/>
      <c r="AL169" s="915"/>
      <c r="AM169" s="915"/>
      <c r="AN169" s="915"/>
      <c r="AO169" s="915"/>
      <c r="AP169" s="915"/>
      <c r="AQ169" s="930"/>
      <c r="AR169" s="930"/>
      <c r="AS169" s="930"/>
      <c r="AT169" s="930"/>
      <c r="AU169" s="930"/>
      <c r="AV169" s="930"/>
      <c r="AW169" s="744"/>
      <c r="AX169" s="1003"/>
      <c r="AY169" s="1005" t="str">
        <f>'ANNUAL SUMMARY'!$C$13</f>
        <v>TIME OF FLIGHT</v>
      </c>
      <c r="AZ169" s="1006"/>
      <c r="BA169" s="1006"/>
      <c r="BB169" s="1006"/>
      <c r="BC169" s="1006"/>
      <c r="BD169" s="1006"/>
      <c r="BE169" s="1006"/>
      <c r="BF169" s="1006"/>
      <c r="BG169" s="1006"/>
      <c r="BH169" s="1006"/>
      <c r="BI169" s="1007"/>
      <c r="BJ169" s="6"/>
      <c r="BK169" s="1011" t="str">
        <f>'ANNUAL SUMMARY'!$O$13</f>
        <v>AVERANGE TIME</v>
      </c>
      <c r="BL169" s="1006"/>
      <c r="BM169" s="1006"/>
      <c r="BN169" s="1006"/>
      <c r="BO169" s="1006"/>
      <c r="BP169" s="1006"/>
      <c r="BQ169" s="1006"/>
      <c r="BR169" s="1006"/>
      <c r="BS169" s="1006"/>
      <c r="BT169" s="1006"/>
      <c r="BU169" s="1007"/>
      <c r="BV169" s="624"/>
      <c r="BW169" s="1012" t="s">
        <v>72</v>
      </c>
      <c r="BX169" s="1012"/>
      <c r="BY169" s="1012"/>
      <c r="BZ169" s="1012"/>
      <c r="CA169" s="1012"/>
      <c r="CB169" s="915"/>
      <c r="CC169" s="915"/>
      <c r="CD169" s="915"/>
      <c r="CE169" s="915"/>
      <c r="CF169" s="915"/>
      <c r="CG169" s="915"/>
      <c r="CH169" s="915"/>
      <c r="CI169" s="915"/>
      <c r="CJ169" s="915"/>
      <c r="CK169" s="915"/>
      <c r="CL169" s="915"/>
      <c r="CM169" s="915"/>
      <c r="CN169" s="930"/>
      <c r="CO169" s="930"/>
      <c r="CP169" s="930"/>
      <c r="CQ169" s="930"/>
      <c r="CR169" s="930"/>
      <c r="CS169" s="930"/>
      <c r="CT169" s="744"/>
      <c r="CV169" s="1003"/>
      <c r="CW169" s="1005" t="str">
        <f>'ANNUAL SUMMARY'!$C$13</f>
        <v>TIME OF FLIGHT</v>
      </c>
      <c r="CX169" s="1006"/>
      <c r="CY169" s="1006"/>
      <c r="CZ169" s="1006"/>
      <c r="DA169" s="1006"/>
      <c r="DB169" s="1006"/>
      <c r="DC169" s="1006"/>
      <c r="DD169" s="1006"/>
      <c r="DE169" s="1006"/>
      <c r="DF169" s="1006"/>
      <c r="DG169" s="1007"/>
      <c r="DH169" s="6"/>
      <c r="DI169" s="1011" t="str">
        <f>'ANNUAL SUMMARY'!$O$13</f>
        <v>AVERANGE TIME</v>
      </c>
      <c r="DJ169" s="1006"/>
      <c r="DK169" s="1006"/>
      <c r="DL169" s="1006"/>
      <c r="DM169" s="1006"/>
      <c r="DN169" s="1006"/>
      <c r="DO169" s="1006"/>
      <c r="DP169" s="1006"/>
      <c r="DQ169" s="1006"/>
      <c r="DR169" s="1006"/>
      <c r="DS169" s="1007"/>
      <c r="DT169" s="624"/>
      <c r="DU169" s="1012" t="s">
        <v>72</v>
      </c>
      <c r="DV169" s="1012"/>
      <c r="DW169" s="1012"/>
      <c r="DX169" s="1012"/>
      <c r="DY169" s="1012"/>
      <c r="DZ169" s="915"/>
      <c r="EA169" s="915"/>
      <c r="EB169" s="915"/>
      <c r="EC169" s="915"/>
      <c r="ED169" s="915"/>
      <c r="EE169" s="915"/>
      <c r="EF169" s="915"/>
      <c r="EG169" s="915"/>
      <c r="EH169" s="915"/>
      <c r="EI169" s="915"/>
      <c r="EJ169" s="915"/>
      <c r="EK169" s="915"/>
      <c r="EL169" s="930"/>
      <c r="EM169" s="930"/>
      <c r="EN169" s="930"/>
      <c r="EO169" s="930"/>
      <c r="EP169" s="930"/>
      <c r="EQ169" s="930"/>
      <c r="ER169" s="744"/>
      <c r="ES169" s="1003"/>
      <c r="ET169" s="1005" t="str">
        <f>'ANNUAL SUMMARY'!$C$13</f>
        <v>TIME OF FLIGHT</v>
      </c>
      <c r="EU169" s="1006"/>
      <c r="EV169" s="1006"/>
      <c r="EW169" s="1006"/>
      <c r="EX169" s="1006"/>
      <c r="EY169" s="1006"/>
      <c r="EZ169" s="1006"/>
      <c r="FA169" s="1006"/>
      <c r="FB169" s="1006"/>
      <c r="FC169" s="1006"/>
      <c r="FD169" s="1007"/>
      <c r="FE169" s="6"/>
      <c r="FF169" s="1011" t="str">
        <f>'ANNUAL SUMMARY'!$O$13</f>
        <v>AVERANGE TIME</v>
      </c>
      <c r="FG169" s="1006"/>
      <c r="FH169" s="1006"/>
      <c r="FI169" s="1006"/>
      <c r="FJ169" s="1006"/>
      <c r="FK169" s="1006"/>
      <c r="FL169" s="1006"/>
      <c r="FM169" s="1006"/>
      <c r="FN169" s="1006"/>
      <c r="FO169" s="1006"/>
      <c r="FP169" s="1007"/>
      <c r="FQ169" s="624"/>
      <c r="FR169" s="1012" t="s">
        <v>72</v>
      </c>
      <c r="FS169" s="1012"/>
      <c r="FT169" s="1012"/>
      <c r="FU169" s="1012"/>
      <c r="FV169" s="1012"/>
      <c r="FW169" s="915"/>
      <c r="FX169" s="915"/>
      <c r="FY169" s="915"/>
      <c r="FZ169" s="915"/>
      <c r="GA169" s="915"/>
      <c r="GB169" s="915"/>
      <c r="GC169" s="915"/>
      <c r="GD169" s="915"/>
      <c r="GE169" s="915"/>
      <c r="GF169" s="915"/>
      <c r="GG169" s="915"/>
      <c r="GH169" s="915"/>
      <c r="GI169" s="930"/>
      <c r="GJ169" s="930"/>
      <c r="GK169" s="930"/>
      <c r="GL169" s="930"/>
      <c r="GM169" s="930"/>
      <c r="GN169" s="930"/>
      <c r="GO169" s="744"/>
    </row>
    <row r="170" spans="1:197" ht="8.25" customHeight="1" x14ac:dyDescent="0.2">
      <c r="A170" s="1003"/>
      <c r="B170" s="1008"/>
      <c r="C170" s="1009"/>
      <c r="D170" s="1009"/>
      <c r="E170" s="1009"/>
      <c r="F170" s="1009"/>
      <c r="G170" s="1009"/>
      <c r="H170" s="1009"/>
      <c r="I170" s="1009"/>
      <c r="J170" s="1009"/>
      <c r="K170" s="1009"/>
      <c r="L170" s="1010"/>
      <c r="M170" s="14"/>
      <c r="N170" s="1008"/>
      <c r="O170" s="1009"/>
      <c r="P170" s="1009"/>
      <c r="Q170" s="1009"/>
      <c r="R170" s="1009"/>
      <c r="S170" s="1009"/>
      <c r="T170" s="1009"/>
      <c r="U170" s="1009"/>
      <c r="V170" s="1009"/>
      <c r="W170" s="1009"/>
      <c r="X170" s="1010"/>
      <c r="Y170" s="624"/>
      <c r="Z170" s="1012"/>
      <c r="AA170" s="1012"/>
      <c r="AB170" s="1012"/>
      <c r="AC170" s="1012"/>
      <c r="AD170" s="1012"/>
      <c r="AE170" s="915"/>
      <c r="AF170" s="915"/>
      <c r="AG170" s="915"/>
      <c r="AH170" s="915"/>
      <c r="AI170" s="915"/>
      <c r="AJ170" s="915"/>
      <c r="AK170" s="915"/>
      <c r="AL170" s="915"/>
      <c r="AM170" s="915"/>
      <c r="AN170" s="915"/>
      <c r="AO170" s="915"/>
      <c r="AP170" s="915"/>
      <c r="AQ170" s="930"/>
      <c r="AR170" s="930"/>
      <c r="AS170" s="930"/>
      <c r="AT170" s="930"/>
      <c r="AU170" s="930"/>
      <c r="AV170" s="930"/>
      <c r="AW170" s="744"/>
      <c r="AX170" s="1003"/>
      <c r="AY170" s="1008"/>
      <c r="AZ170" s="1009"/>
      <c r="BA170" s="1009"/>
      <c r="BB170" s="1009"/>
      <c r="BC170" s="1009"/>
      <c r="BD170" s="1009"/>
      <c r="BE170" s="1009"/>
      <c r="BF170" s="1009"/>
      <c r="BG170" s="1009"/>
      <c r="BH170" s="1009"/>
      <c r="BI170" s="1010"/>
      <c r="BJ170" s="14"/>
      <c r="BK170" s="1008"/>
      <c r="BL170" s="1009"/>
      <c r="BM170" s="1009"/>
      <c r="BN170" s="1009"/>
      <c r="BO170" s="1009"/>
      <c r="BP170" s="1009"/>
      <c r="BQ170" s="1009"/>
      <c r="BR170" s="1009"/>
      <c r="BS170" s="1009"/>
      <c r="BT170" s="1009"/>
      <c r="BU170" s="1010"/>
      <c r="BV170" s="624"/>
      <c r="BW170" s="1012"/>
      <c r="BX170" s="1012"/>
      <c r="BY170" s="1012"/>
      <c r="BZ170" s="1012"/>
      <c r="CA170" s="1012"/>
      <c r="CB170" s="915"/>
      <c r="CC170" s="915"/>
      <c r="CD170" s="915"/>
      <c r="CE170" s="915"/>
      <c r="CF170" s="915"/>
      <c r="CG170" s="915"/>
      <c r="CH170" s="915"/>
      <c r="CI170" s="915"/>
      <c r="CJ170" s="915"/>
      <c r="CK170" s="915"/>
      <c r="CL170" s="915"/>
      <c r="CM170" s="915"/>
      <c r="CN170" s="930"/>
      <c r="CO170" s="930"/>
      <c r="CP170" s="930"/>
      <c r="CQ170" s="930"/>
      <c r="CR170" s="930"/>
      <c r="CS170" s="930"/>
      <c r="CT170" s="744"/>
      <c r="CV170" s="1003"/>
      <c r="CW170" s="1008"/>
      <c r="CX170" s="1009"/>
      <c r="CY170" s="1009"/>
      <c r="CZ170" s="1009"/>
      <c r="DA170" s="1009"/>
      <c r="DB170" s="1009"/>
      <c r="DC170" s="1009"/>
      <c r="DD170" s="1009"/>
      <c r="DE170" s="1009"/>
      <c r="DF170" s="1009"/>
      <c r="DG170" s="1010"/>
      <c r="DH170" s="14"/>
      <c r="DI170" s="1008"/>
      <c r="DJ170" s="1009"/>
      <c r="DK170" s="1009"/>
      <c r="DL170" s="1009"/>
      <c r="DM170" s="1009"/>
      <c r="DN170" s="1009"/>
      <c r="DO170" s="1009"/>
      <c r="DP170" s="1009"/>
      <c r="DQ170" s="1009"/>
      <c r="DR170" s="1009"/>
      <c r="DS170" s="1010"/>
      <c r="DT170" s="624"/>
      <c r="DU170" s="1012"/>
      <c r="DV170" s="1012"/>
      <c r="DW170" s="1012"/>
      <c r="DX170" s="1012"/>
      <c r="DY170" s="1012"/>
      <c r="DZ170" s="915"/>
      <c r="EA170" s="915"/>
      <c r="EB170" s="915"/>
      <c r="EC170" s="915"/>
      <c r="ED170" s="915"/>
      <c r="EE170" s="915"/>
      <c r="EF170" s="915"/>
      <c r="EG170" s="915"/>
      <c r="EH170" s="915"/>
      <c r="EI170" s="915"/>
      <c r="EJ170" s="915"/>
      <c r="EK170" s="915"/>
      <c r="EL170" s="930"/>
      <c r="EM170" s="930"/>
      <c r="EN170" s="930"/>
      <c r="EO170" s="930"/>
      <c r="EP170" s="930"/>
      <c r="EQ170" s="930"/>
      <c r="ER170" s="744"/>
      <c r="ES170" s="1003"/>
      <c r="ET170" s="1008"/>
      <c r="EU170" s="1009"/>
      <c r="EV170" s="1009"/>
      <c r="EW170" s="1009"/>
      <c r="EX170" s="1009"/>
      <c r="EY170" s="1009"/>
      <c r="EZ170" s="1009"/>
      <c r="FA170" s="1009"/>
      <c r="FB170" s="1009"/>
      <c r="FC170" s="1009"/>
      <c r="FD170" s="1010"/>
      <c r="FE170" s="14"/>
      <c r="FF170" s="1008"/>
      <c r="FG170" s="1009"/>
      <c r="FH170" s="1009"/>
      <c r="FI170" s="1009"/>
      <c r="FJ170" s="1009"/>
      <c r="FK170" s="1009"/>
      <c r="FL170" s="1009"/>
      <c r="FM170" s="1009"/>
      <c r="FN170" s="1009"/>
      <c r="FO170" s="1009"/>
      <c r="FP170" s="1010"/>
      <c r="FQ170" s="624"/>
      <c r="FR170" s="1012"/>
      <c r="FS170" s="1012"/>
      <c r="FT170" s="1012"/>
      <c r="FU170" s="1012"/>
      <c r="FV170" s="1012"/>
      <c r="FW170" s="915"/>
      <c r="FX170" s="915"/>
      <c r="FY170" s="915"/>
      <c r="FZ170" s="915"/>
      <c r="GA170" s="915"/>
      <c r="GB170" s="915"/>
      <c r="GC170" s="915"/>
      <c r="GD170" s="915"/>
      <c r="GE170" s="915"/>
      <c r="GF170" s="915"/>
      <c r="GG170" s="915"/>
      <c r="GH170" s="915"/>
      <c r="GI170" s="930"/>
      <c r="GJ170" s="930"/>
      <c r="GK170" s="930"/>
      <c r="GL170" s="930"/>
      <c r="GM170" s="930"/>
      <c r="GN170" s="930"/>
      <c r="GO170" s="744"/>
    </row>
    <row r="171" spans="1:197" ht="8.25" customHeight="1" x14ac:dyDescent="0.2">
      <c r="A171" s="1003"/>
      <c r="B171" s="827"/>
      <c r="C171" s="828"/>
      <c r="D171" s="828"/>
      <c r="E171" s="828"/>
      <c r="F171" s="828"/>
      <c r="G171" s="828"/>
      <c r="H171" s="828"/>
      <c r="I171" s="828"/>
      <c r="J171" s="828"/>
      <c r="K171" s="828"/>
      <c r="L171" s="829"/>
      <c r="M171" s="14"/>
      <c r="N171" s="835"/>
      <c r="O171" s="836"/>
      <c r="P171" s="836"/>
      <c r="Q171" s="836"/>
      <c r="R171" s="836"/>
      <c r="S171" s="836"/>
      <c r="T171" s="836"/>
      <c r="U171" s="836"/>
      <c r="V171" s="836"/>
      <c r="W171" s="836"/>
      <c r="X171" s="837"/>
      <c r="Y171" s="624"/>
      <c r="Z171" s="913"/>
      <c r="AA171" s="914"/>
      <c r="AB171" s="914"/>
      <c r="AC171" s="914"/>
      <c r="AD171" s="914"/>
      <c r="AE171" s="915"/>
      <c r="AF171" s="915"/>
      <c r="AG171" s="915"/>
      <c r="AH171" s="915"/>
      <c r="AI171" s="915"/>
      <c r="AJ171" s="915"/>
      <c r="AK171" s="915"/>
      <c r="AL171" s="915"/>
      <c r="AM171" s="915"/>
      <c r="AN171" s="915"/>
      <c r="AO171" s="915"/>
      <c r="AP171" s="915"/>
      <c r="AQ171" s="930"/>
      <c r="AR171" s="930"/>
      <c r="AS171" s="930"/>
      <c r="AT171" s="930"/>
      <c r="AU171" s="930"/>
      <c r="AV171" s="930"/>
      <c r="AW171" s="744"/>
      <c r="AX171" s="1003"/>
      <c r="AY171" s="827"/>
      <c r="AZ171" s="828"/>
      <c r="BA171" s="828"/>
      <c r="BB171" s="828"/>
      <c r="BC171" s="828"/>
      <c r="BD171" s="828"/>
      <c r="BE171" s="828"/>
      <c r="BF171" s="828"/>
      <c r="BG171" s="828"/>
      <c r="BH171" s="828"/>
      <c r="BI171" s="829"/>
      <c r="BJ171" s="14"/>
      <c r="BK171" s="835"/>
      <c r="BL171" s="836"/>
      <c r="BM171" s="836"/>
      <c r="BN171" s="836"/>
      <c r="BO171" s="836"/>
      <c r="BP171" s="836"/>
      <c r="BQ171" s="836"/>
      <c r="BR171" s="836"/>
      <c r="BS171" s="836"/>
      <c r="BT171" s="836"/>
      <c r="BU171" s="837"/>
      <c r="BV171" s="624"/>
      <c r="BW171" s="913"/>
      <c r="BX171" s="914"/>
      <c r="BY171" s="914"/>
      <c r="BZ171" s="914"/>
      <c r="CA171" s="914"/>
      <c r="CB171" s="915"/>
      <c r="CC171" s="915"/>
      <c r="CD171" s="915"/>
      <c r="CE171" s="915"/>
      <c r="CF171" s="915"/>
      <c r="CG171" s="915"/>
      <c r="CH171" s="915"/>
      <c r="CI171" s="915"/>
      <c r="CJ171" s="915"/>
      <c r="CK171" s="915"/>
      <c r="CL171" s="915"/>
      <c r="CM171" s="915"/>
      <c r="CN171" s="930"/>
      <c r="CO171" s="930"/>
      <c r="CP171" s="930"/>
      <c r="CQ171" s="930"/>
      <c r="CR171" s="930"/>
      <c r="CS171" s="930"/>
      <c r="CT171" s="744"/>
      <c r="CV171" s="1003"/>
      <c r="CW171" s="827"/>
      <c r="CX171" s="828"/>
      <c r="CY171" s="828"/>
      <c r="CZ171" s="828"/>
      <c r="DA171" s="828"/>
      <c r="DB171" s="828"/>
      <c r="DC171" s="828"/>
      <c r="DD171" s="828"/>
      <c r="DE171" s="828"/>
      <c r="DF171" s="828"/>
      <c r="DG171" s="829"/>
      <c r="DH171" s="14"/>
      <c r="DI171" s="835"/>
      <c r="DJ171" s="836"/>
      <c r="DK171" s="836"/>
      <c r="DL171" s="836"/>
      <c r="DM171" s="836"/>
      <c r="DN171" s="836"/>
      <c r="DO171" s="836"/>
      <c r="DP171" s="836"/>
      <c r="DQ171" s="836"/>
      <c r="DR171" s="836"/>
      <c r="DS171" s="837"/>
      <c r="DT171" s="624"/>
      <c r="DU171" s="913"/>
      <c r="DV171" s="914"/>
      <c r="DW171" s="914"/>
      <c r="DX171" s="914"/>
      <c r="DY171" s="914"/>
      <c r="DZ171" s="915"/>
      <c r="EA171" s="915"/>
      <c r="EB171" s="915"/>
      <c r="EC171" s="915"/>
      <c r="ED171" s="915"/>
      <c r="EE171" s="915"/>
      <c r="EF171" s="915"/>
      <c r="EG171" s="915"/>
      <c r="EH171" s="915"/>
      <c r="EI171" s="915"/>
      <c r="EJ171" s="915"/>
      <c r="EK171" s="915"/>
      <c r="EL171" s="930"/>
      <c r="EM171" s="930"/>
      <c r="EN171" s="930"/>
      <c r="EO171" s="930"/>
      <c r="EP171" s="930"/>
      <c r="EQ171" s="930"/>
      <c r="ER171" s="744"/>
      <c r="ES171" s="1003"/>
      <c r="ET171" s="827"/>
      <c r="EU171" s="828"/>
      <c r="EV171" s="828"/>
      <c r="EW171" s="828"/>
      <c r="EX171" s="828"/>
      <c r="EY171" s="828"/>
      <c r="EZ171" s="828"/>
      <c r="FA171" s="828"/>
      <c r="FB171" s="828"/>
      <c r="FC171" s="828"/>
      <c r="FD171" s="829"/>
      <c r="FE171" s="14"/>
      <c r="FF171" s="835"/>
      <c r="FG171" s="836"/>
      <c r="FH171" s="836"/>
      <c r="FI171" s="836"/>
      <c r="FJ171" s="836"/>
      <c r="FK171" s="836"/>
      <c r="FL171" s="836"/>
      <c r="FM171" s="836"/>
      <c r="FN171" s="836"/>
      <c r="FO171" s="836"/>
      <c r="FP171" s="837"/>
      <c r="FQ171" s="624"/>
      <c r="FR171" s="913"/>
      <c r="FS171" s="914"/>
      <c r="FT171" s="914"/>
      <c r="FU171" s="914"/>
      <c r="FV171" s="914"/>
      <c r="FW171" s="915"/>
      <c r="FX171" s="915"/>
      <c r="FY171" s="915"/>
      <c r="FZ171" s="915"/>
      <c r="GA171" s="915"/>
      <c r="GB171" s="915"/>
      <c r="GC171" s="915"/>
      <c r="GD171" s="915"/>
      <c r="GE171" s="915"/>
      <c r="GF171" s="915"/>
      <c r="GG171" s="915"/>
      <c r="GH171" s="915"/>
      <c r="GI171" s="930"/>
      <c r="GJ171" s="930"/>
      <c r="GK171" s="930"/>
      <c r="GL171" s="930"/>
      <c r="GM171" s="930"/>
      <c r="GN171" s="930"/>
      <c r="GO171" s="744"/>
    </row>
    <row r="172" spans="1:197" ht="15" customHeight="1" x14ac:dyDescent="0.2">
      <c r="A172" s="1003"/>
      <c r="B172" s="830"/>
      <c r="C172" s="831"/>
      <c r="D172" s="831"/>
      <c r="E172" s="831"/>
      <c r="F172" s="831"/>
      <c r="G172" s="831"/>
      <c r="H172" s="831"/>
      <c r="I172" s="831"/>
      <c r="J172" s="831"/>
      <c r="K172" s="831"/>
      <c r="L172" s="832"/>
      <c r="M172" s="14"/>
      <c r="N172" s="1000"/>
      <c r="O172" s="1001"/>
      <c r="P172" s="1001"/>
      <c r="Q172" s="1001"/>
      <c r="R172" s="1001"/>
      <c r="S172" s="1001"/>
      <c r="T172" s="1001"/>
      <c r="U172" s="1001"/>
      <c r="V172" s="1001"/>
      <c r="W172" s="1001"/>
      <c r="X172" s="1002"/>
      <c r="Y172" s="624"/>
      <c r="Z172" s="914"/>
      <c r="AA172" s="914"/>
      <c r="AB172" s="914"/>
      <c r="AC172" s="914"/>
      <c r="AD172" s="914"/>
      <c r="AE172" s="915"/>
      <c r="AF172" s="915"/>
      <c r="AG172" s="915"/>
      <c r="AH172" s="915"/>
      <c r="AI172" s="915"/>
      <c r="AJ172" s="915"/>
      <c r="AK172" s="915"/>
      <c r="AL172" s="915"/>
      <c r="AM172" s="915"/>
      <c r="AN172" s="915"/>
      <c r="AO172" s="915"/>
      <c r="AP172" s="915"/>
      <c r="AQ172" s="930"/>
      <c r="AR172" s="930"/>
      <c r="AS172" s="930"/>
      <c r="AT172" s="930"/>
      <c r="AU172" s="930"/>
      <c r="AV172" s="930"/>
      <c r="AW172" s="744"/>
      <c r="AX172" s="1003"/>
      <c r="AY172" s="830"/>
      <c r="AZ172" s="831"/>
      <c r="BA172" s="831"/>
      <c r="BB172" s="831"/>
      <c r="BC172" s="831"/>
      <c r="BD172" s="831"/>
      <c r="BE172" s="831"/>
      <c r="BF172" s="831"/>
      <c r="BG172" s="831"/>
      <c r="BH172" s="831"/>
      <c r="BI172" s="832"/>
      <c r="BJ172" s="14"/>
      <c r="BK172" s="1000"/>
      <c r="BL172" s="1001"/>
      <c r="BM172" s="1001"/>
      <c r="BN172" s="1001"/>
      <c r="BO172" s="1001"/>
      <c r="BP172" s="1001"/>
      <c r="BQ172" s="1001"/>
      <c r="BR172" s="1001"/>
      <c r="BS172" s="1001"/>
      <c r="BT172" s="1001"/>
      <c r="BU172" s="1002"/>
      <c r="BV172" s="624"/>
      <c r="BW172" s="914"/>
      <c r="BX172" s="914"/>
      <c r="BY172" s="914"/>
      <c r="BZ172" s="914"/>
      <c r="CA172" s="914"/>
      <c r="CB172" s="915"/>
      <c r="CC172" s="915"/>
      <c r="CD172" s="915"/>
      <c r="CE172" s="915"/>
      <c r="CF172" s="915"/>
      <c r="CG172" s="915"/>
      <c r="CH172" s="915"/>
      <c r="CI172" s="915"/>
      <c r="CJ172" s="915"/>
      <c r="CK172" s="915"/>
      <c r="CL172" s="915"/>
      <c r="CM172" s="915"/>
      <c r="CN172" s="930"/>
      <c r="CO172" s="930"/>
      <c r="CP172" s="930"/>
      <c r="CQ172" s="930"/>
      <c r="CR172" s="930"/>
      <c r="CS172" s="930"/>
      <c r="CT172" s="744"/>
      <c r="CV172" s="1003"/>
      <c r="CW172" s="830"/>
      <c r="CX172" s="831"/>
      <c r="CY172" s="831"/>
      <c r="CZ172" s="831"/>
      <c r="DA172" s="831"/>
      <c r="DB172" s="831"/>
      <c r="DC172" s="831"/>
      <c r="DD172" s="831"/>
      <c r="DE172" s="831"/>
      <c r="DF172" s="831"/>
      <c r="DG172" s="832"/>
      <c r="DH172" s="14"/>
      <c r="DI172" s="1000"/>
      <c r="DJ172" s="1001"/>
      <c r="DK172" s="1001"/>
      <c r="DL172" s="1001"/>
      <c r="DM172" s="1001"/>
      <c r="DN172" s="1001"/>
      <c r="DO172" s="1001"/>
      <c r="DP172" s="1001"/>
      <c r="DQ172" s="1001"/>
      <c r="DR172" s="1001"/>
      <c r="DS172" s="1002"/>
      <c r="DT172" s="624"/>
      <c r="DU172" s="914"/>
      <c r="DV172" s="914"/>
      <c r="DW172" s="914"/>
      <c r="DX172" s="914"/>
      <c r="DY172" s="914"/>
      <c r="DZ172" s="915"/>
      <c r="EA172" s="915"/>
      <c r="EB172" s="915"/>
      <c r="EC172" s="915"/>
      <c r="ED172" s="915"/>
      <c r="EE172" s="915"/>
      <c r="EF172" s="915"/>
      <c r="EG172" s="915"/>
      <c r="EH172" s="915"/>
      <c r="EI172" s="915"/>
      <c r="EJ172" s="915"/>
      <c r="EK172" s="915"/>
      <c r="EL172" s="930"/>
      <c r="EM172" s="930"/>
      <c r="EN172" s="930"/>
      <c r="EO172" s="930"/>
      <c r="EP172" s="930"/>
      <c r="EQ172" s="930"/>
      <c r="ER172" s="744"/>
      <c r="ES172" s="1003"/>
      <c r="ET172" s="830"/>
      <c r="EU172" s="831"/>
      <c r="EV172" s="831"/>
      <c r="EW172" s="831"/>
      <c r="EX172" s="831"/>
      <c r="EY172" s="831"/>
      <c r="EZ172" s="831"/>
      <c r="FA172" s="831"/>
      <c r="FB172" s="831"/>
      <c r="FC172" s="831"/>
      <c r="FD172" s="832"/>
      <c r="FE172" s="14"/>
      <c r="FF172" s="1000"/>
      <c r="FG172" s="1001"/>
      <c r="FH172" s="1001"/>
      <c r="FI172" s="1001"/>
      <c r="FJ172" s="1001"/>
      <c r="FK172" s="1001"/>
      <c r="FL172" s="1001"/>
      <c r="FM172" s="1001"/>
      <c r="FN172" s="1001"/>
      <c r="FO172" s="1001"/>
      <c r="FP172" s="1002"/>
      <c r="FQ172" s="624"/>
      <c r="FR172" s="914"/>
      <c r="FS172" s="914"/>
      <c r="FT172" s="914"/>
      <c r="FU172" s="914"/>
      <c r="FV172" s="914"/>
      <c r="FW172" s="915"/>
      <c r="FX172" s="915"/>
      <c r="FY172" s="915"/>
      <c r="FZ172" s="915"/>
      <c r="GA172" s="915"/>
      <c r="GB172" s="915"/>
      <c r="GC172" s="915"/>
      <c r="GD172" s="915"/>
      <c r="GE172" s="915"/>
      <c r="GF172" s="915"/>
      <c r="GG172" s="915"/>
      <c r="GH172" s="915"/>
      <c r="GI172" s="930"/>
      <c r="GJ172" s="930"/>
      <c r="GK172" s="930"/>
      <c r="GL172" s="930"/>
      <c r="GM172" s="930"/>
      <c r="GN172" s="930"/>
      <c r="GO172" s="744"/>
    </row>
    <row r="173" spans="1:197" ht="15" customHeight="1" x14ac:dyDescent="0.2">
      <c r="A173" s="1003"/>
      <c r="B173" s="986" t="str">
        <f>'ANNUAL SUMMARY'!$C$18</f>
        <v>NO. FLIGHTS</v>
      </c>
      <c r="C173" s="987"/>
      <c r="D173" s="987"/>
      <c r="E173" s="987"/>
      <c r="F173" s="987"/>
      <c r="G173" s="987"/>
      <c r="H173" s="988"/>
      <c r="I173" s="980"/>
      <c r="J173" s="981"/>
      <c r="K173" s="981"/>
      <c r="L173" s="982"/>
      <c r="M173" s="637"/>
      <c r="N173" s="992" t="str">
        <f>'ANNUAL SUMMARY'!$O$18</f>
        <v>DAY</v>
      </c>
      <c r="O173" s="993"/>
      <c r="P173" s="993"/>
      <c r="Q173" s="993"/>
      <c r="R173" s="994" t="e">
        <f>SUMIF('ANNUAL SUMMARY'!$L$6,K165,'ANNUAL SUMMARY'!$T$18)+SUMIF('ANNUAL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SUMMARY'!#REF!)+SUMIF('ANNUAL SUMMARY'!#REF!,K165,'ANNUAL SUMMARY'!#REF!)+SUMIF($K$6,K165,$S$14)+SUMIF($BH$6,K165,$BP$14)+SUMIF($DF$6,K165,$DN$14)+SUMIF($FC$6,K165,$FK$14)+SUMIF($K$59,K165,$S$67)+SUMIF($BH$59,K165,$BP$67)+SUMIF($DF$59,K165,$DN$67)+SUMIF($FC$59,K165,$FK$67)</f>
        <v>#REF!</v>
      </c>
      <c r="S173" s="995"/>
      <c r="T173" s="995"/>
      <c r="U173" s="995"/>
      <c r="V173" s="995"/>
      <c r="W173" s="995"/>
      <c r="X173" s="995"/>
      <c r="Y173" s="624"/>
      <c r="Z173" s="913"/>
      <c r="AA173" s="914"/>
      <c r="AB173" s="914"/>
      <c r="AC173" s="914"/>
      <c r="AD173" s="914"/>
      <c r="AE173" s="915"/>
      <c r="AF173" s="915"/>
      <c r="AG173" s="915"/>
      <c r="AH173" s="915"/>
      <c r="AI173" s="915"/>
      <c r="AJ173" s="915"/>
      <c r="AK173" s="915"/>
      <c r="AL173" s="915"/>
      <c r="AM173" s="915"/>
      <c r="AN173" s="915"/>
      <c r="AO173" s="915"/>
      <c r="AP173" s="915"/>
      <c r="AQ173" s="930"/>
      <c r="AR173" s="930"/>
      <c r="AS173" s="930"/>
      <c r="AT173" s="930"/>
      <c r="AU173" s="930"/>
      <c r="AV173" s="930"/>
      <c r="AW173" s="744"/>
      <c r="AX173" s="1003"/>
      <c r="AY173" s="986" t="str">
        <f>'ANNUAL SUMMARY'!$C$18</f>
        <v>NO. FLIGHTS</v>
      </c>
      <c r="AZ173" s="987"/>
      <c r="BA173" s="987"/>
      <c r="BB173" s="987"/>
      <c r="BC173" s="987"/>
      <c r="BD173" s="987"/>
      <c r="BE173" s="988"/>
      <c r="BF173" s="980"/>
      <c r="BG173" s="981"/>
      <c r="BH173" s="981"/>
      <c r="BI173" s="982"/>
      <c r="BJ173" s="637"/>
      <c r="BK173" s="992" t="str">
        <f>'ANNUAL SUMMARY'!$O$18</f>
        <v>DAY</v>
      </c>
      <c r="BL173" s="993"/>
      <c r="BM173" s="993"/>
      <c r="BN173" s="993"/>
      <c r="BO173" s="994" t="e">
        <f>SUMIF('ANNUAL SUMMARY'!$L$6,BH165,'ANNUAL SUMMARY'!$T$18)+SUMIF('ANNUAL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SUMMARY'!#REF!)+SUMIF('ANNUAL SUMMARY'!#REF!,BH165,'ANNUAL SUMMARY'!#REF!)+SUMIF($K$6,BH165,$S$14)+SUMIF($BH$6,BH165,$BP$14)+SUMIF($DF$6,BH165,$DN$14)+SUMIF($FC$6,BH165,$FK$14)+SUMIF($K$59,BH165,$S$67)+SUMIF($BH$59,BH165,$BP$67)+SUMIF($DF$59,BH165,$DN$67)+SUMIF($FC$59,BH165,$FK$67)</f>
        <v>#REF!</v>
      </c>
      <c r="BP173" s="995"/>
      <c r="BQ173" s="995"/>
      <c r="BR173" s="995"/>
      <c r="BS173" s="995"/>
      <c r="BT173" s="995"/>
      <c r="BU173" s="995"/>
      <c r="BV173" s="624"/>
      <c r="BW173" s="913"/>
      <c r="BX173" s="914"/>
      <c r="BY173" s="914"/>
      <c r="BZ173" s="914"/>
      <c r="CA173" s="914"/>
      <c r="CB173" s="915"/>
      <c r="CC173" s="915"/>
      <c r="CD173" s="915"/>
      <c r="CE173" s="915"/>
      <c r="CF173" s="915"/>
      <c r="CG173" s="915"/>
      <c r="CH173" s="915"/>
      <c r="CI173" s="915"/>
      <c r="CJ173" s="915"/>
      <c r="CK173" s="915"/>
      <c r="CL173" s="915"/>
      <c r="CM173" s="915"/>
      <c r="CN173" s="930"/>
      <c r="CO173" s="930"/>
      <c r="CP173" s="930"/>
      <c r="CQ173" s="930"/>
      <c r="CR173" s="930"/>
      <c r="CS173" s="930"/>
      <c r="CT173" s="744"/>
      <c r="CV173" s="1003"/>
      <c r="CW173" s="986" t="str">
        <f>'ANNUAL SUMMARY'!$C$18</f>
        <v>NO. FLIGHTS</v>
      </c>
      <c r="CX173" s="987"/>
      <c r="CY173" s="987"/>
      <c r="CZ173" s="987"/>
      <c r="DA173" s="987"/>
      <c r="DB173" s="987"/>
      <c r="DC173" s="988"/>
      <c r="DD173" s="980"/>
      <c r="DE173" s="981"/>
      <c r="DF173" s="981"/>
      <c r="DG173" s="982"/>
      <c r="DH173" s="637"/>
      <c r="DI173" s="992" t="str">
        <f>'ANNUAL SUMMARY'!$O$18</f>
        <v>DAY</v>
      </c>
      <c r="DJ173" s="993"/>
      <c r="DK173" s="993"/>
      <c r="DL173" s="993"/>
      <c r="DM173" s="994" t="e">
        <f>SUMIF('ANNUAL SUMMARY'!$L$6,DF165,'ANNUAL SUMMARY'!$T$18)+SUMIF('ANNUAL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SUMMARY'!#REF!)+SUMIF('ANNUAL SUMMARY'!#REF!,DF165,'ANNUAL SUMMARY'!#REF!)+SUMIF($K$6,DF165,$S$14)+SUMIF($BH$6,DF165,$BP$14)+SUMIF($DF$6,DF165,$DN$14)+SUMIF($FC$6,DF165,$FK$14)+SUMIF($K$59,DF165,$S$67)+SUMIF($BH$59,DF165,$BP$67)+SUMIF($DF$59,DF165,$DN$67)+SUMIF($FC$59,DF165,$FK$67)</f>
        <v>#REF!</v>
      </c>
      <c r="DN173" s="995"/>
      <c r="DO173" s="995"/>
      <c r="DP173" s="995"/>
      <c r="DQ173" s="995"/>
      <c r="DR173" s="995"/>
      <c r="DS173" s="995"/>
      <c r="DT173" s="624"/>
      <c r="DU173" s="913"/>
      <c r="DV173" s="914"/>
      <c r="DW173" s="914"/>
      <c r="DX173" s="914"/>
      <c r="DY173" s="914"/>
      <c r="DZ173" s="915"/>
      <c r="EA173" s="915"/>
      <c r="EB173" s="915"/>
      <c r="EC173" s="915"/>
      <c r="ED173" s="915"/>
      <c r="EE173" s="915"/>
      <c r="EF173" s="915"/>
      <c r="EG173" s="915"/>
      <c r="EH173" s="915"/>
      <c r="EI173" s="915"/>
      <c r="EJ173" s="915"/>
      <c r="EK173" s="915"/>
      <c r="EL173" s="930"/>
      <c r="EM173" s="930"/>
      <c r="EN173" s="930"/>
      <c r="EO173" s="930"/>
      <c r="EP173" s="930"/>
      <c r="EQ173" s="930"/>
      <c r="ER173" s="744"/>
      <c r="ES173" s="1003"/>
      <c r="ET173" s="986" t="str">
        <f>'ANNUAL SUMMARY'!$C$18</f>
        <v>NO. FLIGHTS</v>
      </c>
      <c r="EU173" s="987"/>
      <c r="EV173" s="987"/>
      <c r="EW173" s="987"/>
      <c r="EX173" s="987"/>
      <c r="EY173" s="987"/>
      <c r="EZ173" s="988"/>
      <c r="FA173" s="980"/>
      <c r="FB173" s="981"/>
      <c r="FC173" s="981"/>
      <c r="FD173" s="982"/>
      <c r="FE173" s="637"/>
      <c r="FF173" s="992" t="str">
        <f>'ANNUAL SUMMARY'!$O$18</f>
        <v>DAY</v>
      </c>
      <c r="FG173" s="993"/>
      <c r="FH173" s="993"/>
      <c r="FI173" s="993"/>
      <c r="FJ173" s="994" t="e">
        <f>SUMIF('ANNUAL SUMMARY'!$L$6,FC165,'ANNUAL SUMMARY'!$T$18)+SUMIF('ANNUAL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SUMMARY'!#REF!)+SUMIF('ANNUAL SUMMARY'!#REF!,FC165,'ANNUAL SUMMARY'!#REF!)+SUMIF($K$6,FC165,$S$14)+SUMIF($BH$6,FC165,$BP$14)+SUMIF($DF$6,FC165,$DN$14)+SUMIF($FC$6,FC165,$FK$14)+SUMIF($K$59,FC165,$S$67)+SUMIF($BH$59,FC165,$BP$67)+SUMIF($DF$59,FC165,$DN$67)+SUMIF($FC$59,FC165,$FK$67)</f>
        <v>#REF!</v>
      </c>
      <c r="FK173" s="995"/>
      <c r="FL173" s="995"/>
      <c r="FM173" s="995"/>
      <c r="FN173" s="995"/>
      <c r="FO173" s="995"/>
      <c r="FP173" s="995"/>
      <c r="FQ173" s="624"/>
      <c r="FR173" s="913"/>
      <c r="FS173" s="914"/>
      <c r="FT173" s="914"/>
      <c r="FU173" s="914"/>
      <c r="FV173" s="914"/>
      <c r="FW173" s="915"/>
      <c r="FX173" s="915"/>
      <c r="FY173" s="915"/>
      <c r="FZ173" s="915"/>
      <c r="GA173" s="915"/>
      <c r="GB173" s="915"/>
      <c r="GC173" s="915"/>
      <c r="GD173" s="915"/>
      <c r="GE173" s="915"/>
      <c r="GF173" s="915"/>
      <c r="GG173" s="915"/>
      <c r="GH173" s="915"/>
      <c r="GI173" s="930"/>
      <c r="GJ173" s="930"/>
      <c r="GK173" s="930"/>
      <c r="GL173" s="930"/>
      <c r="GM173" s="930"/>
      <c r="GN173" s="930"/>
      <c r="GO173" s="744"/>
    </row>
    <row r="174" spans="1:197" ht="3" customHeight="1" x14ac:dyDescent="0.25">
      <c r="A174" s="1003"/>
      <c r="B174" s="989"/>
      <c r="C174" s="990"/>
      <c r="D174" s="990"/>
      <c r="E174" s="990"/>
      <c r="F174" s="990"/>
      <c r="G174" s="990"/>
      <c r="H174" s="991"/>
      <c r="I174" s="983"/>
      <c r="J174" s="984"/>
      <c r="K174" s="984"/>
      <c r="L174" s="985"/>
      <c r="M174" s="637"/>
      <c r="N174" s="708"/>
      <c r="O174" s="708"/>
      <c r="P174" s="708"/>
      <c r="Q174" s="708"/>
      <c r="R174" s="708"/>
      <c r="S174" s="708"/>
      <c r="T174" s="708"/>
      <c r="U174" s="708"/>
      <c r="V174" s="708"/>
      <c r="W174" s="708"/>
      <c r="X174" s="708"/>
      <c r="Y174" s="624"/>
      <c r="Z174" s="914"/>
      <c r="AA174" s="914"/>
      <c r="AB174" s="914"/>
      <c r="AC174" s="914"/>
      <c r="AD174" s="914"/>
      <c r="AE174" s="915"/>
      <c r="AF174" s="915"/>
      <c r="AG174" s="915"/>
      <c r="AH174" s="915"/>
      <c r="AI174" s="915"/>
      <c r="AJ174" s="915"/>
      <c r="AK174" s="915"/>
      <c r="AL174" s="915"/>
      <c r="AM174" s="915"/>
      <c r="AN174" s="915"/>
      <c r="AO174" s="915"/>
      <c r="AP174" s="915"/>
      <c r="AQ174" s="930"/>
      <c r="AR174" s="930"/>
      <c r="AS174" s="930"/>
      <c r="AT174" s="930"/>
      <c r="AU174" s="930"/>
      <c r="AV174" s="930"/>
      <c r="AW174" s="744"/>
      <c r="AX174" s="1003"/>
      <c r="AY174" s="989"/>
      <c r="AZ174" s="990"/>
      <c r="BA174" s="990"/>
      <c r="BB174" s="990"/>
      <c r="BC174" s="990"/>
      <c r="BD174" s="990"/>
      <c r="BE174" s="991"/>
      <c r="BF174" s="983"/>
      <c r="BG174" s="984"/>
      <c r="BH174" s="984"/>
      <c r="BI174" s="985"/>
      <c r="BJ174" s="637"/>
      <c r="BK174" s="708"/>
      <c r="BL174" s="708"/>
      <c r="BM174" s="708"/>
      <c r="BN174" s="708"/>
      <c r="BO174" s="708"/>
      <c r="BP174" s="708"/>
      <c r="BQ174" s="708"/>
      <c r="BR174" s="708"/>
      <c r="BS174" s="708"/>
      <c r="BT174" s="708"/>
      <c r="BU174" s="708"/>
      <c r="BV174" s="624"/>
      <c r="BW174" s="914"/>
      <c r="BX174" s="914"/>
      <c r="BY174" s="914"/>
      <c r="BZ174" s="914"/>
      <c r="CA174" s="914"/>
      <c r="CB174" s="915"/>
      <c r="CC174" s="915"/>
      <c r="CD174" s="915"/>
      <c r="CE174" s="915"/>
      <c r="CF174" s="915"/>
      <c r="CG174" s="915"/>
      <c r="CH174" s="915"/>
      <c r="CI174" s="915"/>
      <c r="CJ174" s="915"/>
      <c r="CK174" s="915"/>
      <c r="CL174" s="915"/>
      <c r="CM174" s="915"/>
      <c r="CN174" s="930"/>
      <c r="CO174" s="930"/>
      <c r="CP174" s="930"/>
      <c r="CQ174" s="930"/>
      <c r="CR174" s="930"/>
      <c r="CS174" s="930"/>
      <c r="CT174" s="744"/>
      <c r="CV174" s="1003"/>
      <c r="CW174" s="989"/>
      <c r="CX174" s="990"/>
      <c r="CY174" s="990"/>
      <c r="CZ174" s="990"/>
      <c r="DA174" s="990"/>
      <c r="DB174" s="990"/>
      <c r="DC174" s="991"/>
      <c r="DD174" s="983"/>
      <c r="DE174" s="984"/>
      <c r="DF174" s="984"/>
      <c r="DG174" s="985"/>
      <c r="DH174" s="637"/>
      <c r="DI174" s="708"/>
      <c r="DJ174" s="708"/>
      <c r="DK174" s="708"/>
      <c r="DL174" s="708"/>
      <c r="DM174" s="708"/>
      <c r="DN174" s="708"/>
      <c r="DO174" s="708"/>
      <c r="DP174" s="708"/>
      <c r="DQ174" s="708"/>
      <c r="DR174" s="708"/>
      <c r="DS174" s="708"/>
      <c r="DT174" s="624"/>
      <c r="DU174" s="914"/>
      <c r="DV174" s="914"/>
      <c r="DW174" s="914"/>
      <c r="DX174" s="914"/>
      <c r="DY174" s="914"/>
      <c r="DZ174" s="915"/>
      <c r="EA174" s="915"/>
      <c r="EB174" s="915"/>
      <c r="EC174" s="915"/>
      <c r="ED174" s="915"/>
      <c r="EE174" s="915"/>
      <c r="EF174" s="915"/>
      <c r="EG174" s="915"/>
      <c r="EH174" s="915"/>
      <c r="EI174" s="915"/>
      <c r="EJ174" s="915"/>
      <c r="EK174" s="915"/>
      <c r="EL174" s="930"/>
      <c r="EM174" s="930"/>
      <c r="EN174" s="930"/>
      <c r="EO174" s="930"/>
      <c r="EP174" s="930"/>
      <c r="EQ174" s="930"/>
      <c r="ER174" s="744"/>
      <c r="ES174" s="1003"/>
      <c r="ET174" s="989"/>
      <c r="EU174" s="990"/>
      <c r="EV174" s="990"/>
      <c r="EW174" s="990"/>
      <c r="EX174" s="990"/>
      <c r="EY174" s="990"/>
      <c r="EZ174" s="991"/>
      <c r="FA174" s="983"/>
      <c r="FB174" s="984"/>
      <c r="FC174" s="984"/>
      <c r="FD174" s="985"/>
      <c r="FE174" s="637"/>
      <c r="FF174" s="708"/>
      <c r="FG174" s="708"/>
      <c r="FH174" s="708"/>
      <c r="FI174" s="708"/>
      <c r="FJ174" s="708"/>
      <c r="FK174" s="708"/>
      <c r="FL174" s="708"/>
      <c r="FM174" s="708"/>
      <c r="FN174" s="708"/>
      <c r="FO174" s="708"/>
      <c r="FP174" s="708"/>
      <c r="FQ174" s="624"/>
      <c r="FR174" s="914"/>
      <c r="FS174" s="914"/>
      <c r="FT174" s="914"/>
      <c r="FU174" s="914"/>
      <c r="FV174" s="914"/>
      <c r="FW174" s="915"/>
      <c r="FX174" s="915"/>
      <c r="FY174" s="915"/>
      <c r="FZ174" s="915"/>
      <c r="GA174" s="915"/>
      <c r="GB174" s="915"/>
      <c r="GC174" s="915"/>
      <c r="GD174" s="915"/>
      <c r="GE174" s="915"/>
      <c r="GF174" s="915"/>
      <c r="GG174" s="915"/>
      <c r="GH174" s="915"/>
      <c r="GI174" s="930"/>
      <c r="GJ174" s="930"/>
      <c r="GK174" s="930"/>
      <c r="GL174" s="930"/>
      <c r="GM174" s="930"/>
      <c r="GN174" s="930"/>
      <c r="GO174" s="744"/>
    </row>
    <row r="175" spans="1:197" ht="2.25" customHeight="1" x14ac:dyDescent="0.25">
      <c r="A175" s="1003"/>
      <c r="B175" s="12"/>
      <c r="C175" s="12"/>
      <c r="D175" s="12"/>
      <c r="E175" s="12"/>
      <c r="F175" s="12"/>
      <c r="G175" s="12"/>
      <c r="H175" s="12"/>
      <c r="I175" s="12"/>
      <c r="J175" s="12"/>
      <c r="K175" s="12"/>
      <c r="L175" s="12"/>
      <c r="M175" s="15"/>
      <c r="N175" s="979" t="str">
        <f>'ANNUAL SUMMARY'!$O$20</f>
        <v>NIGHT</v>
      </c>
      <c r="O175" s="968"/>
      <c r="P175" s="968"/>
      <c r="Q175" s="968"/>
      <c r="R175" s="996"/>
      <c r="S175" s="998"/>
      <c r="T175" s="974"/>
      <c r="U175" s="974"/>
      <c r="V175" s="974"/>
      <c r="W175" s="974"/>
      <c r="X175" s="975"/>
      <c r="Y175" s="624"/>
      <c r="Z175" s="913"/>
      <c r="AA175" s="914"/>
      <c r="AB175" s="914"/>
      <c r="AC175" s="914"/>
      <c r="AD175" s="914"/>
      <c r="AE175" s="915"/>
      <c r="AF175" s="915"/>
      <c r="AG175" s="915"/>
      <c r="AH175" s="915"/>
      <c r="AI175" s="915"/>
      <c r="AJ175" s="915"/>
      <c r="AK175" s="915"/>
      <c r="AL175" s="915"/>
      <c r="AM175" s="915"/>
      <c r="AN175" s="915"/>
      <c r="AO175" s="915"/>
      <c r="AP175" s="915"/>
      <c r="AQ175" s="930"/>
      <c r="AR175" s="930"/>
      <c r="AS175" s="930"/>
      <c r="AT175" s="930"/>
      <c r="AU175" s="930"/>
      <c r="AV175" s="930"/>
      <c r="AW175" s="744"/>
      <c r="AX175" s="1003"/>
      <c r="AY175" s="12"/>
      <c r="AZ175" s="12"/>
      <c r="BA175" s="12"/>
      <c r="BB175" s="12"/>
      <c r="BC175" s="12"/>
      <c r="BD175" s="12"/>
      <c r="BE175" s="12"/>
      <c r="BF175" s="12"/>
      <c r="BG175" s="12"/>
      <c r="BH175" s="12"/>
      <c r="BI175" s="12"/>
      <c r="BJ175" s="15"/>
      <c r="BK175" s="979" t="str">
        <f>'ANNUAL SUMMARY'!$O$20</f>
        <v>NIGHT</v>
      </c>
      <c r="BL175" s="968"/>
      <c r="BM175" s="968"/>
      <c r="BN175" s="968"/>
      <c r="BO175" s="996"/>
      <c r="BP175" s="998"/>
      <c r="BQ175" s="974"/>
      <c r="BR175" s="974"/>
      <c r="BS175" s="974"/>
      <c r="BT175" s="974"/>
      <c r="BU175" s="975"/>
      <c r="BV175" s="624"/>
      <c r="BW175" s="913"/>
      <c r="BX175" s="914"/>
      <c r="BY175" s="914"/>
      <c r="BZ175" s="914"/>
      <c r="CA175" s="914"/>
      <c r="CB175" s="915"/>
      <c r="CC175" s="915"/>
      <c r="CD175" s="915"/>
      <c r="CE175" s="915"/>
      <c r="CF175" s="915"/>
      <c r="CG175" s="915"/>
      <c r="CH175" s="915"/>
      <c r="CI175" s="915"/>
      <c r="CJ175" s="915"/>
      <c r="CK175" s="915"/>
      <c r="CL175" s="915"/>
      <c r="CM175" s="915"/>
      <c r="CN175" s="930"/>
      <c r="CO175" s="930"/>
      <c r="CP175" s="930"/>
      <c r="CQ175" s="930"/>
      <c r="CR175" s="930"/>
      <c r="CS175" s="930"/>
      <c r="CT175" s="744"/>
      <c r="CV175" s="1003"/>
      <c r="CW175" s="12"/>
      <c r="CX175" s="12"/>
      <c r="CY175" s="12"/>
      <c r="CZ175" s="12"/>
      <c r="DA175" s="12"/>
      <c r="DB175" s="12"/>
      <c r="DC175" s="12"/>
      <c r="DD175" s="12"/>
      <c r="DE175" s="12"/>
      <c r="DF175" s="12"/>
      <c r="DG175" s="12"/>
      <c r="DH175" s="15"/>
      <c r="DI175" s="979" t="str">
        <f>'ANNUAL SUMMARY'!$O$20</f>
        <v>NIGHT</v>
      </c>
      <c r="DJ175" s="968"/>
      <c r="DK175" s="968"/>
      <c r="DL175" s="968"/>
      <c r="DM175" s="996"/>
      <c r="DN175" s="998"/>
      <c r="DO175" s="974"/>
      <c r="DP175" s="974"/>
      <c r="DQ175" s="974"/>
      <c r="DR175" s="974"/>
      <c r="DS175" s="975"/>
      <c r="DT175" s="624"/>
      <c r="DU175" s="913"/>
      <c r="DV175" s="914"/>
      <c r="DW175" s="914"/>
      <c r="DX175" s="914"/>
      <c r="DY175" s="914"/>
      <c r="DZ175" s="915"/>
      <c r="EA175" s="915"/>
      <c r="EB175" s="915"/>
      <c r="EC175" s="915"/>
      <c r="ED175" s="915"/>
      <c r="EE175" s="915"/>
      <c r="EF175" s="915"/>
      <c r="EG175" s="915"/>
      <c r="EH175" s="915"/>
      <c r="EI175" s="915"/>
      <c r="EJ175" s="915"/>
      <c r="EK175" s="915"/>
      <c r="EL175" s="930"/>
      <c r="EM175" s="930"/>
      <c r="EN175" s="930"/>
      <c r="EO175" s="930"/>
      <c r="EP175" s="930"/>
      <c r="EQ175" s="930"/>
      <c r="ER175" s="744"/>
      <c r="ES175" s="1003"/>
      <c r="ET175" s="12"/>
      <c r="EU175" s="12"/>
      <c r="EV175" s="12"/>
      <c r="EW175" s="12"/>
      <c r="EX175" s="12"/>
      <c r="EY175" s="12"/>
      <c r="EZ175" s="12"/>
      <c r="FA175" s="12"/>
      <c r="FB175" s="12"/>
      <c r="FC175" s="12"/>
      <c r="FD175" s="12"/>
      <c r="FE175" s="15"/>
      <c r="FF175" s="979" t="str">
        <f>'ANNUAL SUMMARY'!$O$20</f>
        <v>NIGHT</v>
      </c>
      <c r="FG175" s="968"/>
      <c r="FH175" s="968"/>
      <c r="FI175" s="968"/>
      <c r="FJ175" s="996"/>
      <c r="FK175" s="998"/>
      <c r="FL175" s="974"/>
      <c r="FM175" s="974"/>
      <c r="FN175" s="974"/>
      <c r="FO175" s="974"/>
      <c r="FP175" s="975"/>
      <c r="FQ175" s="624"/>
      <c r="FR175" s="913"/>
      <c r="FS175" s="914"/>
      <c r="FT175" s="914"/>
      <c r="FU175" s="914"/>
      <c r="FV175" s="914"/>
      <c r="FW175" s="915"/>
      <c r="FX175" s="915"/>
      <c r="FY175" s="915"/>
      <c r="FZ175" s="915"/>
      <c r="GA175" s="915"/>
      <c r="GB175" s="915"/>
      <c r="GC175" s="915"/>
      <c r="GD175" s="915"/>
      <c r="GE175" s="915"/>
      <c r="GF175" s="915"/>
      <c r="GG175" s="915"/>
      <c r="GH175" s="915"/>
      <c r="GI175" s="930"/>
      <c r="GJ175" s="930"/>
      <c r="GK175" s="930"/>
      <c r="GL175" s="930"/>
      <c r="GM175" s="930"/>
      <c r="GN175" s="930"/>
      <c r="GO175" s="744"/>
    </row>
    <row r="176" spans="1:197" ht="11.25" customHeight="1" x14ac:dyDescent="0.2">
      <c r="A176" s="1003"/>
      <c r="B176" s="979" t="str">
        <f>'ANNUAL SUMMARY'!$C$21</f>
        <v>SOLO</v>
      </c>
      <c r="C176" s="968"/>
      <c r="D176" s="968"/>
      <c r="E176" s="968"/>
      <c r="F176" s="971"/>
      <c r="G176" s="973"/>
      <c r="H176" s="974"/>
      <c r="I176" s="974"/>
      <c r="J176" s="974"/>
      <c r="K176" s="974"/>
      <c r="L176" s="975"/>
      <c r="M176" s="785"/>
      <c r="N176" s="997"/>
      <c r="O176" s="993"/>
      <c r="P176" s="993"/>
      <c r="Q176" s="993"/>
      <c r="R176" s="994"/>
      <c r="S176" s="999"/>
      <c r="T176" s="977"/>
      <c r="U176" s="977"/>
      <c r="V176" s="977"/>
      <c r="W176" s="977"/>
      <c r="X176" s="978"/>
      <c r="Y176" s="624"/>
      <c r="Z176" s="914"/>
      <c r="AA176" s="914"/>
      <c r="AB176" s="914"/>
      <c r="AC176" s="914"/>
      <c r="AD176" s="914"/>
      <c r="AE176" s="915"/>
      <c r="AF176" s="915"/>
      <c r="AG176" s="915"/>
      <c r="AH176" s="915"/>
      <c r="AI176" s="915"/>
      <c r="AJ176" s="915"/>
      <c r="AK176" s="915"/>
      <c r="AL176" s="915"/>
      <c r="AM176" s="915"/>
      <c r="AN176" s="915"/>
      <c r="AO176" s="915"/>
      <c r="AP176" s="915"/>
      <c r="AQ176" s="930"/>
      <c r="AR176" s="930"/>
      <c r="AS176" s="930"/>
      <c r="AT176" s="930"/>
      <c r="AU176" s="930"/>
      <c r="AV176" s="930"/>
      <c r="AW176" s="744"/>
      <c r="AX176" s="1003"/>
      <c r="AY176" s="979" t="str">
        <f>'ANNUAL SUMMARY'!$C$21</f>
        <v>SOLO</v>
      </c>
      <c r="AZ176" s="968"/>
      <c r="BA176" s="968"/>
      <c r="BB176" s="968"/>
      <c r="BC176" s="971"/>
      <c r="BD176" s="973"/>
      <c r="BE176" s="974"/>
      <c r="BF176" s="974"/>
      <c r="BG176" s="974"/>
      <c r="BH176" s="974"/>
      <c r="BI176" s="975"/>
      <c r="BJ176" s="785"/>
      <c r="BK176" s="997"/>
      <c r="BL176" s="993"/>
      <c r="BM176" s="993"/>
      <c r="BN176" s="993"/>
      <c r="BO176" s="994"/>
      <c r="BP176" s="999"/>
      <c r="BQ176" s="977"/>
      <c r="BR176" s="977"/>
      <c r="BS176" s="977"/>
      <c r="BT176" s="977"/>
      <c r="BU176" s="978"/>
      <c r="BV176" s="624"/>
      <c r="BW176" s="914"/>
      <c r="BX176" s="914"/>
      <c r="BY176" s="914"/>
      <c r="BZ176" s="914"/>
      <c r="CA176" s="914"/>
      <c r="CB176" s="915"/>
      <c r="CC176" s="915"/>
      <c r="CD176" s="915"/>
      <c r="CE176" s="915"/>
      <c r="CF176" s="915"/>
      <c r="CG176" s="915"/>
      <c r="CH176" s="915"/>
      <c r="CI176" s="915"/>
      <c r="CJ176" s="915"/>
      <c r="CK176" s="915"/>
      <c r="CL176" s="915"/>
      <c r="CM176" s="915"/>
      <c r="CN176" s="930"/>
      <c r="CO176" s="930"/>
      <c r="CP176" s="930"/>
      <c r="CQ176" s="930"/>
      <c r="CR176" s="930"/>
      <c r="CS176" s="930"/>
      <c r="CT176" s="744"/>
      <c r="CV176" s="1003"/>
      <c r="CW176" s="979" t="str">
        <f>'ANNUAL SUMMARY'!$C$21</f>
        <v>SOLO</v>
      </c>
      <c r="CX176" s="968"/>
      <c r="CY176" s="968"/>
      <c r="CZ176" s="968"/>
      <c r="DA176" s="971"/>
      <c r="DB176" s="973"/>
      <c r="DC176" s="974"/>
      <c r="DD176" s="974"/>
      <c r="DE176" s="974"/>
      <c r="DF176" s="974"/>
      <c r="DG176" s="975"/>
      <c r="DH176" s="785"/>
      <c r="DI176" s="997"/>
      <c r="DJ176" s="993"/>
      <c r="DK176" s="993"/>
      <c r="DL176" s="993"/>
      <c r="DM176" s="994"/>
      <c r="DN176" s="999"/>
      <c r="DO176" s="977"/>
      <c r="DP176" s="977"/>
      <c r="DQ176" s="977"/>
      <c r="DR176" s="977"/>
      <c r="DS176" s="978"/>
      <c r="DT176" s="624"/>
      <c r="DU176" s="914"/>
      <c r="DV176" s="914"/>
      <c r="DW176" s="914"/>
      <c r="DX176" s="914"/>
      <c r="DY176" s="914"/>
      <c r="DZ176" s="915"/>
      <c r="EA176" s="915"/>
      <c r="EB176" s="915"/>
      <c r="EC176" s="915"/>
      <c r="ED176" s="915"/>
      <c r="EE176" s="915"/>
      <c r="EF176" s="915"/>
      <c r="EG176" s="915"/>
      <c r="EH176" s="915"/>
      <c r="EI176" s="915"/>
      <c r="EJ176" s="915"/>
      <c r="EK176" s="915"/>
      <c r="EL176" s="930"/>
      <c r="EM176" s="930"/>
      <c r="EN176" s="930"/>
      <c r="EO176" s="930"/>
      <c r="EP176" s="930"/>
      <c r="EQ176" s="930"/>
      <c r="ER176" s="744"/>
      <c r="ES176" s="1003"/>
      <c r="ET176" s="979" t="str">
        <f>'ANNUAL SUMMARY'!$C$21</f>
        <v>SOLO</v>
      </c>
      <c r="EU176" s="968"/>
      <c r="EV176" s="968"/>
      <c r="EW176" s="968"/>
      <c r="EX176" s="971"/>
      <c r="EY176" s="973"/>
      <c r="EZ176" s="974"/>
      <c r="FA176" s="974"/>
      <c r="FB176" s="974"/>
      <c r="FC176" s="974"/>
      <c r="FD176" s="975"/>
      <c r="FE176" s="785"/>
      <c r="FF176" s="997"/>
      <c r="FG176" s="993"/>
      <c r="FH176" s="993"/>
      <c r="FI176" s="993"/>
      <c r="FJ176" s="994"/>
      <c r="FK176" s="999"/>
      <c r="FL176" s="977"/>
      <c r="FM176" s="977"/>
      <c r="FN176" s="977"/>
      <c r="FO176" s="977"/>
      <c r="FP176" s="978"/>
      <c r="FQ176" s="624"/>
      <c r="FR176" s="914"/>
      <c r="FS176" s="914"/>
      <c r="FT176" s="914"/>
      <c r="FU176" s="914"/>
      <c r="FV176" s="914"/>
      <c r="FW176" s="915"/>
      <c r="FX176" s="915"/>
      <c r="FY176" s="915"/>
      <c r="FZ176" s="915"/>
      <c r="GA176" s="915"/>
      <c r="GB176" s="915"/>
      <c r="GC176" s="915"/>
      <c r="GD176" s="915"/>
      <c r="GE176" s="915"/>
      <c r="GF176" s="915"/>
      <c r="GG176" s="915"/>
      <c r="GH176" s="915"/>
      <c r="GI176" s="930"/>
      <c r="GJ176" s="930"/>
      <c r="GK176" s="930"/>
      <c r="GL176" s="930"/>
      <c r="GM176" s="930"/>
      <c r="GN176" s="930"/>
      <c r="GO176" s="744"/>
    </row>
    <row r="177" spans="1:197" ht="13.5" customHeight="1" x14ac:dyDescent="0.2">
      <c r="A177" s="1003"/>
      <c r="B177" s="969"/>
      <c r="C177" s="970"/>
      <c r="D177" s="970"/>
      <c r="E177" s="970"/>
      <c r="F177" s="972"/>
      <c r="G177" s="976"/>
      <c r="H177" s="977"/>
      <c r="I177" s="977"/>
      <c r="J177" s="977"/>
      <c r="K177" s="977"/>
      <c r="L177" s="978"/>
      <c r="M177" s="785"/>
      <c r="N177" s="979" t="str">
        <f>'ANNUAL SUMMARY'!$O$22</f>
        <v>IFR</v>
      </c>
      <c r="O177" s="968"/>
      <c r="P177" s="968"/>
      <c r="Q177" s="968"/>
      <c r="R177" s="996"/>
      <c r="S177" s="973"/>
      <c r="T177" s="974"/>
      <c r="U177" s="974"/>
      <c r="V177" s="974"/>
      <c r="W177" s="974"/>
      <c r="X177" s="975"/>
      <c r="Y177" s="624"/>
      <c r="Z177" s="913"/>
      <c r="AA177" s="914"/>
      <c r="AB177" s="914"/>
      <c r="AC177" s="914"/>
      <c r="AD177" s="914"/>
      <c r="AE177" s="915"/>
      <c r="AF177" s="915"/>
      <c r="AG177" s="915"/>
      <c r="AH177" s="915"/>
      <c r="AI177" s="915"/>
      <c r="AJ177" s="915"/>
      <c r="AK177" s="915"/>
      <c r="AL177" s="915"/>
      <c r="AM177" s="915"/>
      <c r="AN177" s="915"/>
      <c r="AO177" s="915"/>
      <c r="AP177" s="915"/>
      <c r="AQ177" s="930"/>
      <c r="AR177" s="930"/>
      <c r="AS177" s="930"/>
      <c r="AT177" s="930"/>
      <c r="AU177" s="930"/>
      <c r="AV177" s="930"/>
      <c r="AW177" s="744"/>
      <c r="AX177" s="1003"/>
      <c r="AY177" s="969"/>
      <c r="AZ177" s="970"/>
      <c r="BA177" s="970"/>
      <c r="BB177" s="970"/>
      <c r="BC177" s="972"/>
      <c r="BD177" s="976"/>
      <c r="BE177" s="977"/>
      <c r="BF177" s="977"/>
      <c r="BG177" s="977"/>
      <c r="BH177" s="977"/>
      <c r="BI177" s="978"/>
      <c r="BJ177" s="785"/>
      <c r="BK177" s="979" t="str">
        <f>'ANNUAL SUMMARY'!$O$22</f>
        <v>IFR</v>
      </c>
      <c r="BL177" s="968"/>
      <c r="BM177" s="968"/>
      <c r="BN177" s="968"/>
      <c r="BO177" s="996"/>
      <c r="BP177" s="973"/>
      <c r="BQ177" s="974"/>
      <c r="BR177" s="974"/>
      <c r="BS177" s="974"/>
      <c r="BT177" s="974"/>
      <c r="BU177" s="975"/>
      <c r="BV177" s="624"/>
      <c r="BW177" s="913"/>
      <c r="BX177" s="914"/>
      <c r="BY177" s="914"/>
      <c r="BZ177" s="914"/>
      <c r="CA177" s="914"/>
      <c r="CB177" s="915"/>
      <c r="CC177" s="915"/>
      <c r="CD177" s="915"/>
      <c r="CE177" s="915"/>
      <c r="CF177" s="915"/>
      <c r="CG177" s="915"/>
      <c r="CH177" s="915"/>
      <c r="CI177" s="915"/>
      <c r="CJ177" s="915"/>
      <c r="CK177" s="915"/>
      <c r="CL177" s="915"/>
      <c r="CM177" s="915"/>
      <c r="CN177" s="930"/>
      <c r="CO177" s="930"/>
      <c r="CP177" s="930"/>
      <c r="CQ177" s="930"/>
      <c r="CR177" s="930"/>
      <c r="CS177" s="930"/>
      <c r="CT177" s="744"/>
      <c r="CV177" s="1003"/>
      <c r="CW177" s="969"/>
      <c r="CX177" s="970"/>
      <c r="CY177" s="970"/>
      <c r="CZ177" s="970"/>
      <c r="DA177" s="972"/>
      <c r="DB177" s="976"/>
      <c r="DC177" s="977"/>
      <c r="DD177" s="977"/>
      <c r="DE177" s="977"/>
      <c r="DF177" s="977"/>
      <c r="DG177" s="978"/>
      <c r="DH177" s="785"/>
      <c r="DI177" s="979" t="str">
        <f>'ANNUAL SUMMARY'!$O$22</f>
        <v>IFR</v>
      </c>
      <c r="DJ177" s="968"/>
      <c r="DK177" s="968"/>
      <c r="DL177" s="968"/>
      <c r="DM177" s="996"/>
      <c r="DN177" s="973"/>
      <c r="DO177" s="974"/>
      <c r="DP177" s="974"/>
      <c r="DQ177" s="974"/>
      <c r="DR177" s="974"/>
      <c r="DS177" s="975"/>
      <c r="DT177" s="624"/>
      <c r="DU177" s="913"/>
      <c r="DV177" s="914"/>
      <c r="DW177" s="914"/>
      <c r="DX177" s="914"/>
      <c r="DY177" s="914"/>
      <c r="DZ177" s="915"/>
      <c r="EA177" s="915"/>
      <c r="EB177" s="915"/>
      <c r="EC177" s="915"/>
      <c r="ED177" s="915"/>
      <c r="EE177" s="915"/>
      <c r="EF177" s="915"/>
      <c r="EG177" s="915"/>
      <c r="EH177" s="915"/>
      <c r="EI177" s="915"/>
      <c r="EJ177" s="915"/>
      <c r="EK177" s="915"/>
      <c r="EL177" s="930"/>
      <c r="EM177" s="930"/>
      <c r="EN177" s="930"/>
      <c r="EO177" s="930"/>
      <c r="EP177" s="930"/>
      <c r="EQ177" s="930"/>
      <c r="ER177" s="744"/>
      <c r="ES177" s="1003"/>
      <c r="ET177" s="969"/>
      <c r="EU177" s="970"/>
      <c r="EV177" s="970"/>
      <c r="EW177" s="970"/>
      <c r="EX177" s="972"/>
      <c r="EY177" s="976"/>
      <c r="EZ177" s="977"/>
      <c r="FA177" s="977"/>
      <c r="FB177" s="977"/>
      <c r="FC177" s="977"/>
      <c r="FD177" s="978"/>
      <c r="FE177" s="785"/>
      <c r="FF177" s="979" t="str">
        <f>'ANNUAL SUMMARY'!$O$22</f>
        <v>IFR</v>
      </c>
      <c r="FG177" s="968"/>
      <c r="FH177" s="968"/>
      <c r="FI177" s="968"/>
      <c r="FJ177" s="996"/>
      <c r="FK177" s="973"/>
      <c r="FL177" s="974"/>
      <c r="FM177" s="974"/>
      <c r="FN177" s="974"/>
      <c r="FO177" s="974"/>
      <c r="FP177" s="975"/>
      <c r="FQ177" s="624"/>
      <c r="FR177" s="913"/>
      <c r="FS177" s="914"/>
      <c r="FT177" s="914"/>
      <c r="FU177" s="914"/>
      <c r="FV177" s="914"/>
      <c r="FW177" s="915"/>
      <c r="FX177" s="915"/>
      <c r="FY177" s="915"/>
      <c r="FZ177" s="915"/>
      <c r="GA177" s="915"/>
      <c r="GB177" s="915"/>
      <c r="GC177" s="915"/>
      <c r="GD177" s="915"/>
      <c r="GE177" s="915"/>
      <c r="GF177" s="915"/>
      <c r="GG177" s="915"/>
      <c r="GH177" s="915"/>
      <c r="GI177" s="930"/>
      <c r="GJ177" s="930"/>
      <c r="GK177" s="930"/>
      <c r="GL177" s="930"/>
      <c r="GM177" s="930"/>
      <c r="GN177" s="930"/>
      <c r="GO177" s="744"/>
    </row>
    <row r="178" spans="1:197" ht="2.25" customHeight="1" x14ac:dyDescent="0.25">
      <c r="A178" s="1003"/>
      <c r="B178" s="658"/>
      <c r="C178" s="658"/>
      <c r="D178" s="658"/>
      <c r="E178" s="658"/>
      <c r="F178" s="658"/>
      <c r="G178" s="658"/>
      <c r="H178" s="658"/>
      <c r="I178" s="658"/>
      <c r="J178" s="658"/>
      <c r="K178" s="658"/>
      <c r="L178" s="658"/>
      <c r="M178" s="624"/>
      <c r="N178" s="658"/>
      <c r="O178" s="658"/>
      <c r="P178" s="658"/>
      <c r="Q178" s="658"/>
      <c r="R178" s="658"/>
      <c r="S178" s="658"/>
      <c r="T178" s="658"/>
      <c r="U178" s="658"/>
      <c r="V178" s="658"/>
      <c r="W178" s="658"/>
      <c r="X178" s="658"/>
      <c r="Y178" s="624"/>
      <c r="Z178" s="914"/>
      <c r="AA178" s="914"/>
      <c r="AB178" s="914"/>
      <c r="AC178" s="914"/>
      <c r="AD178" s="914"/>
      <c r="AE178" s="915"/>
      <c r="AF178" s="915"/>
      <c r="AG178" s="915"/>
      <c r="AH178" s="915"/>
      <c r="AI178" s="915"/>
      <c r="AJ178" s="915"/>
      <c r="AK178" s="915"/>
      <c r="AL178" s="915"/>
      <c r="AM178" s="915"/>
      <c r="AN178" s="915"/>
      <c r="AO178" s="915"/>
      <c r="AP178" s="915"/>
      <c r="AQ178" s="930"/>
      <c r="AR178" s="930"/>
      <c r="AS178" s="930"/>
      <c r="AT178" s="930"/>
      <c r="AU178" s="930"/>
      <c r="AV178" s="930"/>
      <c r="AW178" s="744"/>
      <c r="AX178" s="1003"/>
      <c r="AY178" s="658"/>
      <c r="AZ178" s="658"/>
      <c r="BA178" s="658"/>
      <c r="BB178" s="658"/>
      <c r="BC178" s="658"/>
      <c r="BD178" s="658"/>
      <c r="BE178" s="658"/>
      <c r="BF178" s="658"/>
      <c r="BG178" s="658"/>
      <c r="BH178" s="658"/>
      <c r="BI178" s="658"/>
      <c r="BJ178" s="624"/>
      <c r="BK178" s="658"/>
      <c r="BL178" s="658"/>
      <c r="BM178" s="658"/>
      <c r="BN178" s="658"/>
      <c r="BO178" s="658"/>
      <c r="BP178" s="658"/>
      <c r="BQ178" s="658"/>
      <c r="BR178" s="658"/>
      <c r="BS178" s="658"/>
      <c r="BT178" s="658"/>
      <c r="BU178" s="658"/>
      <c r="BV178" s="624"/>
      <c r="BW178" s="914"/>
      <c r="BX178" s="914"/>
      <c r="BY178" s="914"/>
      <c r="BZ178" s="914"/>
      <c r="CA178" s="914"/>
      <c r="CB178" s="915"/>
      <c r="CC178" s="915"/>
      <c r="CD178" s="915"/>
      <c r="CE178" s="915"/>
      <c r="CF178" s="915"/>
      <c r="CG178" s="915"/>
      <c r="CH178" s="915"/>
      <c r="CI178" s="915"/>
      <c r="CJ178" s="915"/>
      <c r="CK178" s="915"/>
      <c r="CL178" s="915"/>
      <c r="CM178" s="915"/>
      <c r="CN178" s="930"/>
      <c r="CO178" s="930"/>
      <c r="CP178" s="930"/>
      <c r="CQ178" s="930"/>
      <c r="CR178" s="930"/>
      <c r="CS178" s="930"/>
      <c r="CT178" s="744"/>
      <c r="CV178" s="1003"/>
      <c r="CW178" s="658"/>
      <c r="CX178" s="658"/>
      <c r="CY178" s="658"/>
      <c r="CZ178" s="658"/>
      <c r="DA178" s="658"/>
      <c r="DB178" s="658"/>
      <c r="DC178" s="658"/>
      <c r="DD178" s="658"/>
      <c r="DE178" s="658"/>
      <c r="DF178" s="658"/>
      <c r="DG178" s="658"/>
      <c r="DH178" s="624"/>
      <c r="DI178" s="658"/>
      <c r="DJ178" s="658"/>
      <c r="DK178" s="658"/>
      <c r="DL178" s="658"/>
      <c r="DM178" s="658"/>
      <c r="DN178" s="658"/>
      <c r="DO178" s="658"/>
      <c r="DP178" s="658"/>
      <c r="DQ178" s="658"/>
      <c r="DR178" s="658"/>
      <c r="DS178" s="658"/>
      <c r="DT178" s="624"/>
      <c r="DU178" s="914"/>
      <c r="DV178" s="914"/>
      <c r="DW178" s="914"/>
      <c r="DX178" s="914"/>
      <c r="DY178" s="914"/>
      <c r="DZ178" s="915"/>
      <c r="EA178" s="915"/>
      <c r="EB178" s="915"/>
      <c r="EC178" s="915"/>
      <c r="ED178" s="915"/>
      <c r="EE178" s="915"/>
      <c r="EF178" s="915"/>
      <c r="EG178" s="915"/>
      <c r="EH178" s="915"/>
      <c r="EI178" s="915"/>
      <c r="EJ178" s="915"/>
      <c r="EK178" s="915"/>
      <c r="EL178" s="930"/>
      <c r="EM178" s="930"/>
      <c r="EN178" s="930"/>
      <c r="EO178" s="930"/>
      <c r="EP178" s="930"/>
      <c r="EQ178" s="930"/>
      <c r="ER178" s="744"/>
      <c r="ES178" s="1003"/>
      <c r="ET178" s="658"/>
      <c r="EU178" s="658"/>
      <c r="EV178" s="658"/>
      <c r="EW178" s="658"/>
      <c r="EX178" s="658"/>
      <c r="EY178" s="658"/>
      <c r="EZ178" s="658"/>
      <c r="FA178" s="658"/>
      <c r="FB178" s="658"/>
      <c r="FC178" s="658"/>
      <c r="FD178" s="658"/>
      <c r="FE178" s="624"/>
      <c r="FF178" s="658"/>
      <c r="FG178" s="658"/>
      <c r="FH178" s="658"/>
      <c r="FI178" s="658"/>
      <c r="FJ178" s="658"/>
      <c r="FK178" s="658"/>
      <c r="FL178" s="658"/>
      <c r="FM178" s="658"/>
      <c r="FN178" s="658"/>
      <c r="FO178" s="658"/>
      <c r="FP178" s="658"/>
      <c r="FQ178" s="624"/>
      <c r="FR178" s="914"/>
      <c r="FS178" s="914"/>
      <c r="FT178" s="914"/>
      <c r="FU178" s="914"/>
      <c r="FV178" s="914"/>
      <c r="FW178" s="915"/>
      <c r="FX178" s="915"/>
      <c r="FY178" s="915"/>
      <c r="FZ178" s="915"/>
      <c r="GA178" s="915"/>
      <c r="GB178" s="915"/>
      <c r="GC178" s="915"/>
      <c r="GD178" s="915"/>
      <c r="GE178" s="915"/>
      <c r="GF178" s="915"/>
      <c r="GG178" s="915"/>
      <c r="GH178" s="915"/>
      <c r="GI178" s="930"/>
      <c r="GJ178" s="930"/>
      <c r="GK178" s="930"/>
      <c r="GL178" s="930"/>
      <c r="GM178" s="930"/>
      <c r="GN178" s="930"/>
      <c r="GO178" s="744"/>
    </row>
    <row r="179" spans="1:197" ht="13.5" customHeight="1" x14ac:dyDescent="0.2">
      <c r="A179" s="1003"/>
      <c r="B179" s="967" t="str">
        <f>'ANNUAL SUMMARY'!$C$24</f>
        <v>INSTR.</v>
      </c>
      <c r="C179" s="968"/>
      <c r="D179" s="968"/>
      <c r="E179" s="968"/>
      <c r="F179" s="971"/>
      <c r="G179" s="973"/>
      <c r="H179" s="974"/>
      <c r="I179" s="974"/>
      <c r="J179" s="974"/>
      <c r="K179" s="974"/>
      <c r="L179" s="975"/>
      <c r="M179" s="785"/>
      <c r="N179" s="878" t="str">
        <f>'ANNUAL SUMMARY'!$O$24</f>
        <v>LANDINGSS</v>
      </c>
      <c r="O179" s="879"/>
      <c r="P179" s="879"/>
      <c r="Q179" s="879"/>
      <c r="R179" s="879"/>
      <c r="S179" s="879"/>
      <c r="T179" s="879"/>
      <c r="U179" s="879"/>
      <c r="V179" s="879"/>
      <c r="W179" s="879"/>
      <c r="X179" s="880"/>
      <c r="Y179" s="624"/>
      <c r="Z179" s="913"/>
      <c r="AA179" s="914"/>
      <c r="AB179" s="914"/>
      <c r="AC179" s="914"/>
      <c r="AD179" s="914"/>
      <c r="AE179" s="915"/>
      <c r="AF179" s="915"/>
      <c r="AG179" s="915"/>
      <c r="AH179" s="915"/>
      <c r="AI179" s="915"/>
      <c r="AJ179" s="915"/>
      <c r="AK179" s="915"/>
      <c r="AL179" s="915"/>
      <c r="AM179" s="915"/>
      <c r="AN179" s="915"/>
      <c r="AO179" s="915"/>
      <c r="AP179" s="915"/>
      <c r="AQ179" s="930"/>
      <c r="AR179" s="930"/>
      <c r="AS179" s="930"/>
      <c r="AT179" s="930"/>
      <c r="AU179" s="930"/>
      <c r="AV179" s="930"/>
      <c r="AW179" s="744"/>
      <c r="AX179" s="1003"/>
      <c r="AY179" s="967" t="str">
        <f>'ANNUAL SUMMARY'!$C$24</f>
        <v>INSTR.</v>
      </c>
      <c r="AZ179" s="968"/>
      <c r="BA179" s="968"/>
      <c r="BB179" s="968"/>
      <c r="BC179" s="971"/>
      <c r="BD179" s="973"/>
      <c r="BE179" s="974"/>
      <c r="BF179" s="974"/>
      <c r="BG179" s="974"/>
      <c r="BH179" s="974"/>
      <c r="BI179" s="975"/>
      <c r="BJ179" s="785"/>
      <c r="BK179" s="878" t="str">
        <f>'ANNUAL SUMMARY'!$O$24</f>
        <v>LANDINGSS</v>
      </c>
      <c r="BL179" s="879"/>
      <c r="BM179" s="879"/>
      <c r="BN179" s="879"/>
      <c r="BO179" s="879"/>
      <c r="BP179" s="879"/>
      <c r="BQ179" s="879"/>
      <c r="BR179" s="879"/>
      <c r="BS179" s="879"/>
      <c r="BT179" s="879"/>
      <c r="BU179" s="880"/>
      <c r="BV179" s="624"/>
      <c r="BW179" s="913"/>
      <c r="BX179" s="914"/>
      <c r="BY179" s="914"/>
      <c r="BZ179" s="914"/>
      <c r="CA179" s="914"/>
      <c r="CB179" s="915"/>
      <c r="CC179" s="915"/>
      <c r="CD179" s="915"/>
      <c r="CE179" s="915"/>
      <c r="CF179" s="915"/>
      <c r="CG179" s="915"/>
      <c r="CH179" s="915"/>
      <c r="CI179" s="915"/>
      <c r="CJ179" s="915"/>
      <c r="CK179" s="915"/>
      <c r="CL179" s="915"/>
      <c r="CM179" s="915"/>
      <c r="CN179" s="930"/>
      <c r="CO179" s="930"/>
      <c r="CP179" s="930"/>
      <c r="CQ179" s="930"/>
      <c r="CR179" s="930"/>
      <c r="CS179" s="930"/>
      <c r="CT179" s="744"/>
      <c r="CV179" s="1003"/>
      <c r="CW179" s="967" t="str">
        <f>'ANNUAL SUMMARY'!$C$24</f>
        <v>INSTR.</v>
      </c>
      <c r="CX179" s="968"/>
      <c r="CY179" s="968"/>
      <c r="CZ179" s="968"/>
      <c r="DA179" s="971"/>
      <c r="DB179" s="973"/>
      <c r="DC179" s="974"/>
      <c r="DD179" s="974"/>
      <c r="DE179" s="974"/>
      <c r="DF179" s="974"/>
      <c r="DG179" s="975"/>
      <c r="DH179" s="785"/>
      <c r="DI179" s="878" t="str">
        <f>'ANNUAL SUMMARY'!$O$24</f>
        <v>LANDINGSS</v>
      </c>
      <c r="DJ179" s="879"/>
      <c r="DK179" s="879"/>
      <c r="DL179" s="879"/>
      <c r="DM179" s="879"/>
      <c r="DN179" s="879"/>
      <c r="DO179" s="879"/>
      <c r="DP179" s="879"/>
      <c r="DQ179" s="879"/>
      <c r="DR179" s="879"/>
      <c r="DS179" s="880"/>
      <c r="DT179" s="624"/>
      <c r="DU179" s="913"/>
      <c r="DV179" s="914"/>
      <c r="DW179" s="914"/>
      <c r="DX179" s="914"/>
      <c r="DY179" s="914"/>
      <c r="DZ179" s="915"/>
      <c r="EA179" s="915"/>
      <c r="EB179" s="915"/>
      <c r="EC179" s="915"/>
      <c r="ED179" s="915"/>
      <c r="EE179" s="915"/>
      <c r="EF179" s="915"/>
      <c r="EG179" s="915"/>
      <c r="EH179" s="915"/>
      <c r="EI179" s="915"/>
      <c r="EJ179" s="915"/>
      <c r="EK179" s="915"/>
      <c r="EL179" s="930"/>
      <c r="EM179" s="930"/>
      <c r="EN179" s="930"/>
      <c r="EO179" s="930"/>
      <c r="EP179" s="930"/>
      <c r="EQ179" s="930"/>
      <c r="ER179" s="744"/>
      <c r="ES179" s="1003"/>
      <c r="ET179" s="967" t="str">
        <f>'ANNUAL SUMMARY'!$C$24</f>
        <v>INSTR.</v>
      </c>
      <c r="EU179" s="968"/>
      <c r="EV179" s="968"/>
      <c r="EW179" s="968"/>
      <c r="EX179" s="971"/>
      <c r="EY179" s="973"/>
      <c r="EZ179" s="974"/>
      <c r="FA179" s="974"/>
      <c r="FB179" s="974"/>
      <c r="FC179" s="974"/>
      <c r="FD179" s="975"/>
      <c r="FE179" s="785"/>
      <c r="FF179" s="878" t="str">
        <f>'ANNUAL SUMMARY'!$O$24</f>
        <v>LANDINGSS</v>
      </c>
      <c r="FG179" s="879"/>
      <c r="FH179" s="879"/>
      <c r="FI179" s="879"/>
      <c r="FJ179" s="879"/>
      <c r="FK179" s="879"/>
      <c r="FL179" s="879"/>
      <c r="FM179" s="879"/>
      <c r="FN179" s="879"/>
      <c r="FO179" s="879"/>
      <c r="FP179" s="880"/>
      <c r="FQ179" s="624"/>
      <c r="FR179" s="913"/>
      <c r="FS179" s="914"/>
      <c r="FT179" s="914"/>
      <c r="FU179" s="914"/>
      <c r="FV179" s="914"/>
      <c r="FW179" s="915"/>
      <c r="FX179" s="915"/>
      <c r="FY179" s="915"/>
      <c r="FZ179" s="915"/>
      <c r="GA179" s="915"/>
      <c r="GB179" s="915"/>
      <c r="GC179" s="915"/>
      <c r="GD179" s="915"/>
      <c r="GE179" s="915"/>
      <c r="GF179" s="915"/>
      <c r="GG179" s="915"/>
      <c r="GH179" s="915"/>
      <c r="GI179" s="930"/>
      <c r="GJ179" s="930"/>
      <c r="GK179" s="930"/>
      <c r="GL179" s="930"/>
      <c r="GM179" s="930"/>
      <c r="GN179" s="930"/>
      <c r="GO179" s="744"/>
    </row>
    <row r="180" spans="1:197" ht="6" customHeight="1" x14ac:dyDescent="0.2">
      <c r="A180" s="1003"/>
      <c r="B180" s="969"/>
      <c r="C180" s="970"/>
      <c r="D180" s="970"/>
      <c r="E180" s="970"/>
      <c r="F180" s="972"/>
      <c r="G180" s="976"/>
      <c r="H180" s="977"/>
      <c r="I180" s="977"/>
      <c r="J180" s="977"/>
      <c r="K180" s="977"/>
      <c r="L180" s="978"/>
      <c r="M180" s="785"/>
      <c r="N180" s="881"/>
      <c r="O180" s="882"/>
      <c r="P180" s="882"/>
      <c r="Q180" s="882"/>
      <c r="R180" s="882"/>
      <c r="S180" s="882"/>
      <c r="T180" s="882"/>
      <c r="U180" s="882"/>
      <c r="V180" s="882"/>
      <c r="W180" s="882"/>
      <c r="X180" s="883"/>
      <c r="Y180" s="624"/>
      <c r="Z180" s="914"/>
      <c r="AA180" s="914"/>
      <c r="AB180" s="914"/>
      <c r="AC180" s="914"/>
      <c r="AD180" s="914"/>
      <c r="AE180" s="915"/>
      <c r="AF180" s="915"/>
      <c r="AG180" s="915"/>
      <c r="AH180" s="915"/>
      <c r="AI180" s="915"/>
      <c r="AJ180" s="915"/>
      <c r="AK180" s="915"/>
      <c r="AL180" s="915"/>
      <c r="AM180" s="915"/>
      <c r="AN180" s="915"/>
      <c r="AO180" s="915"/>
      <c r="AP180" s="915"/>
      <c r="AQ180" s="930"/>
      <c r="AR180" s="930"/>
      <c r="AS180" s="930"/>
      <c r="AT180" s="930"/>
      <c r="AU180" s="930"/>
      <c r="AV180" s="930"/>
      <c r="AW180" s="744"/>
      <c r="AX180" s="1003"/>
      <c r="AY180" s="969"/>
      <c r="AZ180" s="970"/>
      <c r="BA180" s="970"/>
      <c r="BB180" s="970"/>
      <c r="BC180" s="972"/>
      <c r="BD180" s="976"/>
      <c r="BE180" s="977"/>
      <c r="BF180" s="977"/>
      <c r="BG180" s="977"/>
      <c r="BH180" s="977"/>
      <c r="BI180" s="978"/>
      <c r="BJ180" s="785"/>
      <c r="BK180" s="881"/>
      <c r="BL180" s="882"/>
      <c r="BM180" s="882"/>
      <c r="BN180" s="882"/>
      <c r="BO180" s="882"/>
      <c r="BP180" s="882"/>
      <c r="BQ180" s="882"/>
      <c r="BR180" s="882"/>
      <c r="BS180" s="882"/>
      <c r="BT180" s="882"/>
      <c r="BU180" s="883"/>
      <c r="BV180" s="624"/>
      <c r="BW180" s="914"/>
      <c r="BX180" s="914"/>
      <c r="BY180" s="914"/>
      <c r="BZ180" s="914"/>
      <c r="CA180" s="914"/>
      <c r="CB180" s="915"/>
      <c r="CC180" s="915"/>
      <c r="CD180" s="915"/>
      <c r="CE180" s="915"/>
      <c r="CF180" s="915"/>
      <c r="CG180" s="915"/>
      <c r="CH180" s="915"/>
      <c r="CI180" s="915"/>
      <c r="CJ180" s="915"/>
      <c r="CK180" s="915"/>
      <c r="CL180" s="915"/>
      <c r="CM180" s="915"/>
      <c r="CN180" s="930"/>
      <c r="CO180" s="930"/>
      <c r="CP180" s="930"/>
      <c r="CQ180" s="930"/>
      <c r="CR180" s="930"/>
      <c r="CS180" s="930"/>
      <c r="CT180" s="744"/>
      <c r="CV180" s="1003"/>
      <c r="CW180" s="969"/>
      <c r="CX180" s="970"/>
      <c r="CY180" s="970"/>
      <c r="CZ180" s="970"/>
      <c r="DA180" s="972"/>
      <c r="DB180" s="976"/>
      <c r="DC180" s="977"/>
      <c r="DD180" s="977"/>
      <c r="DE180" s="977"/>
      <c r="DF180" s="977"/>
      <c r="DG180" s="978"/>
      <c r="DH180" s="785"/>
      <c r="DI180" s="881"/>
      <c r="DJ180" s="882"/>
      <c r="DK180" s="882"/>
      <c r="DL180" s="882"/>
      <c r="DM180" s="882"/>
      <c r="DN180" s="882"/>
      <c r="DO180" s="882"/>
      <c r="DP180" s="882"/>
      <c r="DQ180" s="882"/>
      <c r="DR180" s="882"/>
      <c r="DS180" s="883"/>
      <c r="DT180" s="624"/>
      <c r="DU180" s="914"/>
      <c r="DV180" s="914"/>
      <c r="DW180" s="914"/>
      <c r="DX180" s="914"/>
      <c r="DY180" s="914"/>
      <c r="DZ180" s="915"/>
      <c r="EA180" s="915"/>
      <c r="EB180" s="915"/>
      <c r="EC180" s="915"/>
      <c r="ED180" s="915"/>
      <c r="EE180" s="915"/>
      <c r="EF180" s="915"/>
      <c r="EG180" s="915"/>
      <c r="EH180" s="915"/>
      <c r="EI180" s="915"/>
      <c r="EJ180" s="915"/>
      <c r="EK180" s="915"/>
      <c r="EL180" s="930"/>
      <c r="EM180" s="930"/>
      <c r="EN180" s="930"/>
      <c r="EO180" s="930"/>
      <c r="EP180" s="930"/>
      <c r="EQ180" s="930"/>
      <c r="ER180" s="744"/>
      <c r="ES180" s="1003"/>
      <c r="ET180" s="969"/>
      <c r="EU180" s="970"/>
      <c r="EV180" s="970"/>
      <c r="EW180" s="970"/>
      <c r="EX180" s="972"/>
      <c r="EY180" s="976"/>
      <c r="EZ180" s="977"/>
      <c r="FA180" s="977"/>
      <c r="FB180" s="977"/>
      <c r="FC180" s="977"/>
      <c r="FD180" s="978"/>
      <c r="FE180" s="785"/>
      <c r="FF180" s="881"/>
      <c r="FG180" s="882"/>
      <c r="FH180" s="882"/>
      <c r="FI180" s="882"/>
      <c r="FJ180" s="882"/>
      <c r="FK180" s="882"/>
      <c r="FL180" s="882"/>
      <c r="FM180" s="882"/>
      <c r="FN180" s="882"/>
      <c r="FO180" s="882"/>
      <c r="FP180" s="883"/>
      <c r="FQ180" s="624"/>
      <c r="FR180" s="914"/>
      <c r="FS180" s="914"/>
      <c r="FT180" s="914"/>
      <c r="FU180" s="914"/>
      <c r="FV180" s="914"/>
      <c r="FW180" s="915"/>
      <c r="FX180" s="915"/>
      <c r="FY180" s="915"/>
      <c r="FZ180" s="915"/>
      <c r="GA180" s="915"/>
      <c r="GB180" s="915"/>
      <c r="GC180" s="915"/>
      <c r="GD180" s="915"/>
      <c r="GE180" s="915"/>
      <c r="GF180" s="915"/>
      <c r="GG180" s="915"/>
      <c r="GH180" s="915"/>
      <c r="GI180" s="930"/>
      <c r="GJ180" s="930"/>
      <c r="GK180" s="930"/>
      <c r="GL180" s="930"/>
      <c r="GM180" s="930"/>
      <c r="GN180" s="930"/>
      <c r="GO180" s="744"/>
    </row>
    <row r="181" spans="1:197" ht="2.25" customHeight="1" x14ac:dyDescent="0.25">
      <c r="A181" s="1003"/>
      <c r="B181" s="658"/>
      <c r="C181" s="658"/>
      <c r="D181" s="658"/>
      <c r="E181" s="658"/>
      <c r="F181" s="658"/>
      <c r="G181" s="658"/>
      <c r="H181" s="658"/>
      <c r="I181" s="658"/>
      <c r="J181" s="658"/>
      <c r="K181" s="658"/>
      <c r="L181" s="658"/>
      <c r="M181" s="624"/>
      <c r="N181" s="658"/>
      <c r="O181" s="658"/>
      <c r="P181" s="658"/>
      <c r="Q181" s="658"/>
      <c r="R181" s="658"/>
      <c r="S181" s="658"/>
      <c r="T181" s="658"/>
      <c r="U181" s="658"/>
      <c r="V181" s="658"/>
      <c r="W181" s="658"/>
      <c r="X181" s="658"/>
      <c r="Y181" s="624"/>
      <c r="Z181" s="913"/>
      <c r="AA181" s="914"/>
      <c r="AB181" s="914"/>
      <c r="AC181" s="914"/>
      <c r="AD181" s="914"/>
      <c r="AE181" s="915"/>
      <c r="AF181" s="915"/>
      <c r="AG181" s="915"/>
      <c r="AH181" s="915"/>
      <c r="AI181" s="915"/>
      <c r="AJ181" s="915"/>
      <c r="AK181" s="915"/>
      <c r="AL181" s="915"/>
      <c r="AM181" s="915"/>
      <c r="AN181" s="915"/>
      <c r="AO181" s="915"/>
      <c r="AP181" s="915"/>
      <c r="AQ181" s="930"/>
      <c r="AR181" s="930"/>
      <c r="AS181" s="930"/>
      <c r="AT181" s="930"/>
      <c r="AU181" s="930"/>
      <c r="AV181" s="930"/>
      <c r="AW181" s="744"/>
      <c r="AX181" s="1003"/>
      <c r="AY181" s="658"/>
      <c r="AZ181" s="658"/>
      <c r="BA181" s="658"/>
      <c r="BB181" s="658"/>
      <c r="BC181" s="658"/>
      <c r="BD181" s="658"/>
      <c r="BE181" s="658"/>
      <c r="BF181" s="658"/>
      <c r="BG181" s="658"/>
      <c r="BH181" s="658"/>
      <c r="BI181" s="658"/>
      <c r="BJ181" s="624"/>
      <c r="BK181" s="658"/>
      <c r="BL181" s="658"/>
      <c r="BM181" s="658"/>
      <c r="BN181" s="658"/>
      <c r="BO181" s="658"/>
      <c r="BP181" s="658"/>
      <c r="BQ181" s="658"/>
      <c r="BR181" s="658"/>
      <c r="BS181" s="658"/>
      <c r="BT181" s="658"/>
      <c r="BU181" s="658"/>
      <c r="BV181" s="624"/>
      <c r="BW181" s="913"/>
      <c r="BX181" s="914"/>
      <c r="BY181" s="914"/>
      <c r="BZ181" s="914"/>
      <c r="CA181" s="914"/>
      <c r="CB181" s="915"/>
      <c r="CC181" s="915"/>
      <c r="CD181" s="915"/>
      <c r="CE181" s="915"/>
      <c r="CF181" s="915"/>
      <c r="CG181" s="915"/>
      <c r="CH181" s="915"/>
      <c r="CI181" s="915"/>
      <c r="CJ181" s="915"/>
      <c r="CK181" s="915"/>
      <c r="CL181" s="915"/>
      <c r="CM181" s="915"/>
      <c r="CN181" s="930"/>
      <c r="CO181" s="930"/>
      <c r="CP181" s="930"/>
      <c r="CQ181" s="930"/>
      <c r="CR181" s="930"/>
      <c r="CS181" s="930"/>
      <c r="CT181" s="744"/>
      <c r="CV181" s="1003"/>
      <c r="CW181" s="658"/>
      <c r="CX181" s="658"/>
      <c r="CY181" s="658"/>
      <c r="CZ181" s="658"/>
      <c r="DA181" s="658"/>
      <c r="DB181" s="658"/>
      <c r="DC181" s="658"/>
      <c r="DD181" s="658"/>
      <c r="DE181" s="658"/>
      <c r="DF181" s="658"/>
      <c r="DG181" s="658"/>
      <c r="DH181" s="624"/>
      <c r="DI181" s="658"/>
      <c r="DJ181" s="658"/>
      <c r="DK181" s="658"/>
      <c r="DL181" s="658"/>
      <c r="DM181" s="658"/>
      <c r="DN181" s="658"/>
      <c r="DO181" s="658"/>
      <c r="DP181" s="658"/>
      <c r="DQ181" s="658"/>
      <c r="DR181" s="658"/>
      <c r="DS181" s="658"/>
      <c r="DT181" s="624"/>
      <c r="DU181" s="913"/>
      <c r="DV181" s="914"/>
      <c r="DW181" s="914"/>
      <c r="DX181" s="914"/>
      <c r="DY181" s="914"/>
      <c r="DZ181" s="915"/>
      <c r="EA181" s="915"/>
      <c r="EB181" s="915"/>
      <c r="EC181" s="915"/>
      <c r="ED181" s="915"/>
      <c r="EE181" s="915"/>
      <c r="EF181" s="915"/>
      <c r="EG181" s="915"/>
      <c r="EH181" s="915"/>
      <c r="EI181" s="915"/>
      <c r="EJ181" s="915"/>
      <c r="EK181" s="915"/>
      <c r="EL181" s="930"/>
      <c r="EM181" s="930"/>
      <c r="EN181" s="930"/>
      <c r="EO181" s="930"/>
      <c r="EP181" s="930"/>
      <c r="EQ181" s="930"/>
      <c r="ER181" s="744"/>
      <c r="ES181" s="1003"/>
      <c r="ET181" s="658"/>
      <c r="EU181" s="658"/>
      <c r="EV181" s="658"/>
      <c r="EW181" s="658"/>
      <c r="EX181" s="658"/>
      <c r="EY181" s="658"/>
      <c r="EZ181" s="658"/>
      <c r="FA181" s="658"/>
      <c r="FB181" s="658"/>
      <c r="FC181" s="658"/>
      <c r="FD181" s="658"/>
      <c r="FE181" s="624"/>
      <c r="FF181" s="658"/>
      <c r="FG181" s="658"/>
      <c r="FH181" s="658"/>
      <c r="FI181" s="658"/>
      <c r="FJ181" s="658"/>
      <c r="FK181" s="658"/>
      <c r="FL181" s="658"/>
      <c r="FM181" s="658"/>
      <c r="FN181" s="658"/>
      <c r="FO181" s="658"/>
      <c r="FP181" s="658"/>
      <c r="FQ181" s="624"/>
      <c r="FR181" s="913"/>
      <c r="FS181" s="914"/>
      <c r="FT181" s="914"/>
      <c r="FU181" s="914"/>
      <c r="FV181" s="914"/>
      <c r="FW181" s="915"/>
      <c r="FX181" s="915"/>
      <c r="FY181" s="915"/>
      <c r="FZ181" s="915"/>
      <c r="GA181" s="915"/>
      <c r="GB181" s="915"/>
      <c r="GC181" s="915"/>
      <c r="GD181" s="915"/>
      <c r="GE181" s="915"/>
      <c r="GF181" s="915"/>
      <c r="GG181" s="915"/>
      <c r="GH181" s="915"/>
      <c r="GI181" s="930"/>
      <c r="GJ181" s="930"/>
      <c r="GK181" s="930"/>
      <c r="GL181" s="930"/>
      <c r="GM181" s="930"/>
      <c r="GN181" s="930"/>
      <c r="GO181" s="744"/>
    </row>
    <row r="182" spans="1:197" ht="9.75" customHeight="1" x14ac:dyDescent="0.2">
      <c r="A182" s="1003"/>
      <c r="B182" s="967" t="str">
        <f>'ANNUAL SUMMARY'!$C$27</f>
        <v>PIC</v>
      </c>
      <c r="C182" s="968"/>
      <c r="D182" s="968"/>
      <c r="E182" s="968"/>
      <c r="F182" s="971"/>
      <c r="G182" s="973"/>
      <c r="H182" s="974"/>
      <c r="I182" s="974"/>
      <c r="J182" s="974"/>
      <c r="K182" s="974"/>
      <c r="L182" s="975"/>
      <c r="M182" s="785"/>
      <c r="N182" s="979" t="str">
        <f>'ANNUAL SUMMARY'!$O$27</f>
        <v>DAY</v>
      </c>
      <c r="O182" s="968"/>
      <c r="P182" s="968"/>
      <c r="Q182" s="968"/>
      <c r="R182" s="971"/>
      <c r="S182" s="980"/>
      <c r="T182" s="981"/>
      <c r="U182" s="981"/>
      <c r="V182" s="981"/>
      <c r="W182" s="981"/>
      <c r="X182" s="982"/>
      <c r="Y182" s="624"/>
      <c r="Z182" s="914"/>
      <c r="AA182" s="914"/>
      <c r="AB182" s="914"/>
      <c r="AC182" s="914"/>
      <c r="AD182" s="914"/>
      <c r="AE182" s="915"/>
      <c r="AF182" s="915"/>
      <c r="AG182" s="915"/>
      <c r="AH182" s="915"/>
      <c r="AI182" s="915"/>
      <c r="AJ182" s="915"/>
      <c r="AK182" s="915"/>
      <c r="AL182" s="915"/>
      <c r="AM182" s="915"/>
      <c r="AN182" s="915"/>
      <c r="AO182" s="915"/>
      <c r="AP182" s="915"/>
      <c r="AQ182" s="930"/>
      <c r="AR182" s="930"/>
      <c r="AS182" s="930"/>
      <c r="AT182" s="930"/>
      <c r="AU182" s="930"/>
      <c r="AV182" s="930"/>
      <c r="AW182" s="744"/>
      <c r="AX182" s="1003"/>
      <c r="AY182" s="967" t="str">
        <f>'ANNUAL SUMMARY'!$C$27</f>
        <v>PIC</v>
      </c>
      <c r="AZ182" s="968"/>
      <c r="BA182" s="968"/>
      <c r="BB182" s="968"/>
      <c r="BC182" s="971"/>
      <c r="BD182" s="973"/>
      <c r="BE182" s="974"/>
      <c r="BF182" s="974"/>
      <c r="BG182" s="974"/>
      <c r="BH182" s="974"/>
      <c r="BI182" s="975"/>
      <c r="BJ182" s="785"/>
      <c r="BK182" s="979" t="str">
        <f>'ANNUAL SUMMARY'!$O$27</f>
        <v>DAY</v>
      </c>
      <c r="BL182" s="968"/>
      <c r="BM182" s="968"/>
      <c r="BN182" s="968"/>
      <c r="BO182" s="971"/>
      <c r="BP182" s="980"/>
      <c r="BQ182" s="981"/>
      <c r="BR182" s="981"/>
      <c r="BS182" s="981"/>
      <c r="BT182" s="981"/>
      <c r="BU182" s="982"/>
      <c r="BV182" s="624"/>
      <c r="BW182" s="914"/>
      <c r="BX182" s="914"/>
      <c r="BY182" s="914"/>
      <c r="BZ182" s="914"/>
      <c r="CA182" s="914"/>
      <c r="CB182" s="915"/>
      <c r="CC182" s="915"/>
      <c r="CD182" s="915"/>
      <c r="CE182" s="915"/>
      <c r="CF182" s="915"/>
      <c r="CG182" s="915"/>
      <c r="CH182" s="915"/>
      <c r="CI182" s="915"/>
      <c r="CJ182" s="915"/>
      <c r="CK182" s="915"/>
      <c r="CL182" s="915"/>
      <c r="CM182" s="915"/>
      <c r="CN182" s="930"/>
      <c r="CO182" s="930"/>
      <c r="CP182" s="930"/>
      <c r="CQ182" s="930"/>
      <c r="CR182" s="930"/>
      <c r="CS182" s="930"/>
      <c r="CT182" s="744"/>
      <c r="CV182" s="1003"/>
      <c r="CW182" s="967" t="str">
        <f>'ANNUAL SUMMARY'!$C$27</f>
        <v>PIC</v>
      </c>
      <c r="CX182" s="968"/>
      <c r="CY182" s="968"/>
      <c r="CZ182" s="968"/>
      <c r="DA182" s="971"/>
      <c r="DB182" s="973"/>
      <c r="DC182" s="974"/>
      <c r="DD182" s="974"/>
      <c r="DE182" s="974"/>
      <c r="DF182" s="974"/>
      <c r="DG182" s="975"/>
      <c r="DH182" s="785"/>
      <c r="DI182" s="979" t="str">
        <f>'ANNUAL SUMMARY'!$O$27</f>
        <v>DAY</v>
      </c>
      <c r="DJ182" s="968"/>
      <c r="DK182" s="968"/>
      <c r="DL182" s="968"/>
      <c r="DM182" s="971"/>
      <c r="DN182" s="980"/>
      <c r="DO182" s="981"/>
      <c r="DP182" s="981"/>
      <c r="DQ182" s="981"/>
      <c r="DR182" s="981"/>
      <c r="DS182" s="982"/>
      <c r="DT182" s="624"/>
      <c r="DU182" s="914"/>
      <c r="DV182" s="914"/>
      <c r="DW182" s="914"/>
      <c r="DX182" s="914"/>
      <c r="DY182" s="914"/>
      <c r="DZ182" s="915"/>
      <c r="EA182" s="915"/>
      <c r="EB182" s="915"/>
      <c r="EC182" s="915"/>
      <c r="ED182" s="915"/>
      <c r="EE182" s="915"/>
      <c r="EF182" s="915"/>
      <c r="EG182" s="915"/>
      <c r="EH182" s="915"/>
      <c r="EI182" s="915"/>
      <c r="EJ182" s="915"/>
      <c r="EK182" s="915"/>
      <c r="EL182" s="930"/>
      <c r="EM182" s="930"/>
      <c r="EN182" s="930"/>
      <c r="EO182" s="930"/>
      <c r="EP182" s="930"/>
      <c r="EQ182" s="930"/>
      <c r="ER182" s="744"/>
      <c r="ES182" s="1003"/>
      <c r="ET182" s="967" t="str">
        <f>'ANNUAL SUMMARY'!$C$27</f>
        <v>PIC</v>
      </c>
      <c r="EU182" s="968"/>
      <c r="EV182" s="968"/>
      <c r="EW182" s="968"/>
      <c r="EX182" s="971"/>
      <c r="EY182" s="973"/>
      <c r="EZ182" s="974"/>
      <c r="FA182" s="974"/>
      <c r="FB182" s="974"/>
      <c r="FC182" s="974"/>
      <c r="FD182" s="975"/>
      <c r="FE182" s="785"/>
      <c r="FF182" s="979" t="str">
        <f>'ANNUAL SUMMARY'!$O$27</f>
        <v>DAY</v>
      </c>
      <c r="FG182" s="968"/>
      <c r="FH182" s="968"/>
      <c r="FI182" s="968"/>
      <c r="FJ182" s="971"/>
      <c r="FK182" s="980"/>
      <c r="FL182" s="981"/>
      <c r="FM182" s="981"/>
      <c r="FN182" s="981"/>
      <c r="FO182" s="981"/>
      <c r="FP182" s="982"/>
      <c r="FQ182" s="624"/>
      <c r="FR182" s="914"/>
      <c r="FS182" s="914"/>
      <c r="FT182" s="914"/>
      <c r="FU182" s="914"/>
      <c r="FV182" s="914"/>
      <c r="FW182" s="915"/>
      <c r="FX182" s="915"/>
      <c r="FY182" s="915"/>
      <c r="FZ182" s="915"/>
      <c r="GA182" s="915"/>
      <c r="GB182" s="915"/>
      <c r="GC182" s="915"/>
      <c r="GD182" s="915"/>
      <c r="GE182" s="915"/>
      <c r="GF182" s="915"/>
      <c r="GG182" s="915"/>
      <c r="GH182" s="915"/>
      <c r="GI182" s="930"/>
      <c r="GJ182" s="930"/>
      <c r="GK182" s="930"/>
      <c r="GL182" s="930"/>
      <c r="GM182" s="930"/>
      <c r="GN182" s="930"/>
      <c r="GO182" s="744"/>
    </row>
    <row r="183" spans="1:197" ht="9.75" customHeight="1" x14ac:dyDescent="0.2">
      <c r="A183" s="1003"/>
      <c r="B183" s="969"/>
      <c r="C183" s="970"/>
      <c r="D183" s="970"/>
      <c r="E183" s="970"/>
      <c r="F183" s="972"/>
      <c r="G183" s="976"/>
      <c r="H183" s="977"/>
      <c r="I183" s="977"/>
      <c r="J183" s="977"/>
      <c r="K183" s="977"/>
      <c r="L183" s="978"/>
      <c r="M183" s="785"/>
      <c r="N183" s="969"/>
      <c r="O183" s="970"/>
      <c r="P183" s="970"/>
      <c r="Q183" s="970"/>
      <c r="R183" s="972"/>
      <c r="S183" s="983"/>
      <c r="T183" s="984"/>
      <c r="U183" s="984"/>
      <c r="V183" s="984"/>
      <c r="W183" s="984"/>
      <c r="X183" s="985"/>
      <c r="Y183" s="624"/>
      <c r="Z183" s="913"/>
      <c r="AA183" s="914"/>
      <c r="AB183" s="914"/>
      <c r="AC183" s="914"/>
      <c r="AD183" s="914"/>
      <c r="AE183" s="915"/>
      <c r="AF183" s="915"/>
      <c r="AG183" s="915"/>
      <c r="AH183" s="915"/>
      <c r="AI183" s="915"/>
      <c r="AJ183" s="915"/>
      <c r="AK183" s="915"/>
      <c r="AL183" s="915"/>
      <c r="AM183" s="915"/>
      <c r="AN183" s="915"/>
      <c r="AO183" s="915"/>
      <c r="AP183" s="915"/>
      <c r="AQ183" s="930"/>
      <c r="AR183" s="930"/>
      <c r="AS183" s="930"/>
      <c r="AT183" s="930"/>
      <c r="AU183" s="930"/>
      <c r="AV183" s="930"/>
      <c r="AW183" s="744"/>
      <c r="AX183" s="1003"/>
      <c r="AY183" s="969"/>
      <c r="AZ183" s="970"/>
      <c r="BA183" s="970"/>
      <c r="BB183" s="970"/>
      <c r="BC183" s="972"/>
      <c r="BD183" s="976"/>
      <c r="BE183" s="977"/>
      <c r="BF183" s="977"/>
      <c r="BG183" s="977"/>
      <c r="BH183" s="977"/>
      <c r="BI183" s="978"/>
      <c r="BJ183" s="785"/>
      <c r="BK183" s="969"/>
      <c r="BL183" s="970"/>
      <c r="BM183" s="970"/>
      <c r="BN183" s="970"/>
      <c r="BO183" s="972"/>
      <c r="BP183" s="983"/>
      <c r="BQ183" s="984"/>
      <c r="BR183" s="984"/>
      <c r="BS183" s="984"/>
      <c r="BT183" s="984"/>
      <c r="BU183" s="985"/>
      <c r="BV183" s="624"/>
      <c r="BW183" s="913"/>
      <c r="BX183" s="914"/>
      <c r="BY183" s="914"/>
      <c r="BZ183" s="914"/>
      <c r="CA183" s="914"/>
      <c r="CB183" s="915"/>
      <c r="CC183" s="915"/>
      <c r="CD183" s="915"/>
      <c r="CE183" s="915"/>
      <c r="CF183" s="915"/>
      <c r="CG183" s="915"/>
      <c r="CH183" s="915"/>
      <c r="CI183" s="915"/>
      <c r="CJ183" s="915"/>
      <c r="CK183" s="915"/>
      <c r="CL183" s="915"/>
      <c r="CM183" s="915"/>
      <c r="CN183" s="930"/>
      <c r="CO183" s="930"/>
      <c r="CP183" s="930"/>
      <c r="CQ183" s="930"/>
      <c r="CR183" s="930"/>
      <c r="CS183" s="930"/>
      <c r="CT183" s="744"/>
      <c r="CV183" s="1003"/>
      <c r="CW183" s="969"/>
      <c r="CX183" s="970"/>
      <c r="CY183" s="970"/>
      <c r="CZ183" s="970"/>
      <c r="DA183" s="972"/>
      <c r="DB183" s="976"/>
      <c r="DC183" s="977"/>
      <c r="DD183" s="977"/>
      <c r="DE183" s="977"/>
      <c r="DF183" s="977"/>
      <c r="DG183" s="978"/>
      <c r="DH183" s="785"/>
      <c r="DI183" s="969"/>
      <c r="DJ183" s="970"/>
      <c r="DK183" s="970"/>
      <c r="DL183" s="970"/>
      <c r="DM183" s="972"/>
      <c r="DN183" s="983"/>
      <c r="DO183" s="984"/>
      <c r="DP183" s="984"/>
      <c r="DQ183" s="984"/>
      <c r="DR183" s="984"/>
      <c r="DS183" s="985"/>
      <c r="DT183" s="624"/>
      <c r="DU183" s="913"/>
      <c r="DV183" s="914"/>
      <c r="DW183" s="914"/>
      <c r="DX183" s="914"/>
      <c r="DY183" s="914"/>
      <c r="DZ183" s="915"/>
      <c r="EA183" s="915"/>
      <c r="EB183" s="915"/>
      <c r="EC183" s="915"/>
      <c r="ED183" s="915"/>
      <c r="EE183" s="915"/>
      <c r="EF183" s="915"/>
      <c r="EG183" s="915"/>
      <c r="EH183" s="915"/>
      <c r="EI183" s="915"/>
      <c r="EJ183" s="915"/>
      <c r="EK183" s="915"/>
      <c r="EL183" s="930"/>
      <c r="EM183" s="930"/>
      <c r="EN183" s="930"/>
      <c r="EO183" s="930"/>
      <c r="EP183" s="930"/>
      <c r="EQ183" s="930"/>
      <c r="ER183" s="744"/>
      <c r="ES183" s="1003"/>
      <c r="ET183" s="969"/>
      <c r="EU183" s="970"/>
      <c r="EV183" s="970"/>
      <c r="EW183" s="970"/>
      <c r="EX183" s="972"/>
      <c r="EY183" s="976"/>
      <c r="EZ183" s="977"/>
      <c r="FA183" s="977"/>
      <c r="FB183" s="977"/>
      <c r="FC183" s="977"/>
      <c r="FD183" s="978"/>
      <c r="FE183" s="785"/>
      <c r="FF183" s="969"/>
      <c r="FG183" s="970"/>
      <c r="FH183" s="970"/>
      <c r="FI183" s="970"/>
      <c r="FJ183" s="972"/>
      <c r="FK183" s="983"/>
      <c r="FL183" s="984"/>
      <c r="FM183" s="984"/>
      <c r="FN183" s="984"/>
      <c r="FO183" s="984"/>
      <c r="FP183" s="985"/>
      <c r="FQ183" s="624"/>
      <c r="FR183" s="913"/>
      <c r="FS183" s="914"/>
      <c r="FT183" s="914"/>
      <c r="FU183" s="914"/>
      <c r="FV183" s="914"/>
      <c r="FW183" s="915"/>
      <c r="FX183" s="915"/>
      <c r="FY183" s="915"/>
      <c r="FZ183" s="915"/>
      <c r="GA183" s="915"/>
      <c r="GB183" s="915"/>
      <c r="GC183" s="915"/>
      <c r="GD183" s="915"/>
      <c r="GE183" s="915"/>
      <c r="GF183" s="915"/>
      <c r="GG183" s="915"/>
      <c r="GH183" s="915"/>
      <c r="GI183" s="930"/>
      <c r="GJ183" s="930"/>
      <c r="GK183" s="930"/>
      <c r="GL183" s="930"/>
      <c r="GM183" s="930"/>
      <c r="GN183" s="930"/>
      <c r="GO183" s="744"/>
    </row>
    <row r="184" spans="1:197" ht="2.25" customHeight="1" x14ac:dyDescent="0.25">
      <c r="A184" s="1003"/>
      <c r="B184" s="658"/>
      <c r="C184" s="658"/>
      <c r="D184" s="658"/>
      <c r="E184" s="658"/>
      <c r="F184" s="658"/>
      <c r="G184" s="658"/>
      <c r="H184" s="658"/>
      <c r="I184" s="658"/>
      <c r="J184" s="658"/>
      <c r="K184" s="658"/>
      <c r="L184" s="658"/>
      <c r="M184" s="624"/>
      <c r="N184" s="658"/>
      <c r="O184" s="658"/>
      <c r="P184" s="658"/>
      <c r="Q184" s="658"/>
      <c r="R184" s="658"/>
      <c r="S184" s="658"/>
      <c r="T184" s="658"/>
      <c r="U184" s="658"/>
      <c r="V184" s="658"/>
      <c r="W184" s="658"/>
      <c r="X184" s="658"/>
      <c r="Y184" s="624"/>
      <c r="Z184" s="914"/>
      <c r="AA184" s="914"/>
      <c r="AB184" s="914"/>
      <c r="AC184" s="914"/>
      <c r="AD184" s="914"/>
      <c r="AE184" s="915"/>
      <c r="AF184" s="915"/>
      <c r="AG184" s="915"/>
      <c r="AH184" s="915"/>
      <c r="AI184" s="915"/>
      <c r="AJ184" s="915"/>
      <c r="AK184" s="915"/>
      <c r="AL184" s="915"/>
      <c r="AM184" s="915"/>
      <c r="AN184" s="915"/>
      <c r="AO184" s="915"/>
      <c r="AP184" s="915"/>
      <c r="AQ184" s="930"/>
      <c r="AR184" s="930"/>
      <c r="AS184" s="930"/>
      <c r="AT184" s="930"/>
      <c r="AU184" s="930"/>
      <c r="AV184" s="930"/>
      <c r="AW184" s="744"/>
      <c r="AX184" s="1003"/>
      <c r="AY184" s="658"/>
      <c r="AZ184" s="658"/>
      <c r="BA184" s="658"/>
      <c r="BB184" s="658"/>
      <c r="BC184" s="658"/>
      <c r="BD184" s="658"/>
      <c r="BE184" s="658"/>
      <c r="BF184" s="658"/>
      <c r="BG184" s="658"/>
      <c r="BH184" s="658"/>
      <c r="BI184" s="658"/>
      <c r="BJ184" s="624"/>
      <c r="BK184" s="658"/>
      <c r="BL184" s="658"/>
      <c r="BM184" s="658"/>
      <c r="BN184" s="658"/>
      <c r="BO184" s="658"/>
      <c r="BP184" s="658"/>
      <c r="BQ184" s="658"/>
      <c r="BR184" s="658"/>
      <c r="BS184" s="658"/>
      <c r="BT184" s="658"/>
      <c r="BU184" s="658"/>
      <c r="BV184" s="624"/>
      <c r="BW184" s="914"/>
      <c r="BX184" s="914"/>
      <c r="BY184" s="914"/>
      <c r="BZ184" s="914"/>
      <c r="CA184" s="914"/>
      <c r="CB184" s="915"/>
      <c r="CC184" s="915"/>
      <c r="CD184" s="915"/>
      <c r="CE184" s="915"/>
      <c r="CF184" s="915"/>
      <c r="CG184" s="915"/>
      <c r="CH184" s="915"/>
      <c r="CI184" s="915"/>
      <c r="CJ184" s="915"/>
      <c r="CK184" s="915"/>
      <c r="CL184" s="915"/>
      <c r="CM184" s="915"/>
      <c r="CN184" s="930"/>
      <c r="CO184" s="930"/>
      <c r="CP184" s="930"/>
      <c r="CQ184" s="930"/>
      <c r="CR184" s="930"/>
      <c r="CS184" s="930"/>
      <c r="CT184" s="744"/>
      <c r="CV184" s="1003"/>
      <c r="CW184" s="658"/>
      <c r="CX184" s="658"/>
      <c r="CY184" s="658"/>
      <c r="CZ184" s="658"/>
      <c r="DA184" s="658"/>
      <c r="DB184" s="658"/>
      <c r="DC184" s="658"/>
      <c r="DD184" s="658"/>
      <c r="DE184" s="658"/>
      <c r="DF184" s="658"/>
      <c r="DG184" s="658"/>
      <c r="DH184" s="624"/>
      <c r="DI184" s="658"/>
      <c r="DJ184" s="658"/>
      <c r="DK184" s="658"/>
      <c r="DL184" s="658"/>
      <c r="DM184" s="658"/>
      <c r="DN184" s="658"/>
      <c r="DO184" s="658"/>
      <c r="DP184" s="658"/>
      <c r="DQ184" s="658"/>
      <c r="DR184" s="658"/>
      <c r="DS184" s="658"/>
      <c r="DT184" s="624"/>
      <c r="DU184" s="914"/>
      <c r="DV184" s="914"/>
      <c r="DW184" s="914"/>
      <c r="DX184" s="914"/>
      <c r="DY184" s="914"/>
      <c r="DZ184" s="915"/>
      <c r="EA184" s="915"/>
      <c r="EB184" s="915"/>
      <c r="EC184" s="915"/>
      <c r="ED184" s="915"/>
      <c r="EE184" s="915"/>
      <c r="EF184" s="915"/>
      <c r="EG184" s="915"/>
      <c r="EH184" s="915"/>
      <c r="EI184" s="915"/>
      <c r="EJ184" s="915"/>
      <c r="EK184" s="915"/>
      <c r="EL184" s="930"/>
      <c r="EM184" s="930"/>
      <c r="EN184" s="930"/>
      <c r="EO184" s="930"/>
      <c r="EP184" s="930"/>
      <c r="EQ184" s="930"/>
      <c r="ER184" s="744"/>
      <c r="ES184" s="1003"/>
      <c r="ET184" s="658"/>
      <c r="EU184" s="658"/>
      <c r="EV184" s="658"/>
      <c r="EW184" s="658"/>
      <c r="EX184" s="658"/>
      <c r="EY184" s="658"/>
      <c r="EZ184" s="658"/>
      <c r="FA184" s="658"/>
      <c r="FB184" s="658"/>
      <c r="FC184" s="658"/>
      <c r="FD184" s="658"/>
      <c r="FE184" s="624"/>
      <c r="FF184" s="658"/>
      <c r="FG184" s="658"/>
      <c r="FH184" s="658"/>
      <c r="FI184" s="658"/>
      <c r="FJ184" s="658"/>
      <c r="FK184" s="658"/>
      <c r="FL184" s="658"/>
      <c r="FM184" s="658"/>
      <c r="FN184" s="658"/>
      <c r="FO184" s="658"/>
      <c r="FP184" s="658"/>
      <c r="FQ184" s="624"/>
      <c r="FR184" s="914"/>
      <c r="FS184" s="914"/>
      <c r="FT184" s="914"/>
      <c r="FU184" s="914"/>
      <c r="FV184" s="914"/>
      <c r="FW184" s="915"/>
      <c r="FX184" s="915"/>
      <c r="FY184" s="915"/>
      <c r="FZ184" s="915"/>
      <c r="GA184" s="915"/>
      <c r="GB184" s="915"/>
      <c r="GC184" s="915"/>
      <c r="GD184" s="915"/>
      <c r="GE184" s="915"/>
      <c r="GF184" s="915"/>
      <c r="GG184" s="915"/>
      <c r="GH184" s="915"/>
      <c r="GI184" s="930"/>
      <c r="GJ184" s="930"/>
      <c r="GK184" s="930"/>
      <c r="GL184" s="930"/>
      <c r="GM184" s="930"/>
      <c r="GN184" s="930"/>
      <c r="GO184" s="744"/>
    </row>
    <row r="185" spans="1:197" ht="13.5" customHeight="1" x14ac:dyDescent="0.2">
      <c r="A185" s="1003"/>
      <c r="B185" s="967" t="str">
        <f>'ANNUAL SUMMARY'!$C$30</f>
        <v>SIC</v>
      </c>
      <c r="C185" s="968"/>
      <c r="D185" s="968"/>
      <c r="E185" s="968"/>
      <c r="F185" s="971"/>
      <c r="G185" s="973"/>
      <c r="H185" s="974"/>
      <c r="I185" s="974"/>
      <c r="J185" s="974"/>
      <c r="K185" s="974"/>
      <c r="L185" s="975"/>
      <c r="M185" s="785"/>
      <c r="N185" s="979" t="str">
        <f>'ANNUAL SUMMARY'!$O$30</f>
        <v>NIGHT</v>
      </c>
      <c r="O185" s="968"/>
      <c r="P185" s="968"/>
      <c r="Q185" s="968"/>
      <c r="R185" s="971"/>
      <c r="S185" s="980"/>
      <c r="T185" s="981"/>
      <c r="U185" s="981"/>
      <c r="V185" s="981"/>
      <c r="W185" s="981"/>
      <c r="X185" s="982"/>
      <c r="Y185" s="624"/>
      <c r="Z185" s="913"/>
      <c r="AA185" s="914"/>
      <c r="AB185" s="914"/>
      <c r="AC185" s="914"/>
      <c r="AD185" s="914"/>
      <c r="AE185" s="915"/>
      <c r="AF185" s="915"/>
      <c r="AG185" s="915"/>
      <c r="AH185" s="915"/>
      <c r="AI185" s="915"/>
      <c r="AJ185" s="915"/>
      <c r="AK185" s="915"/>
      <c r="AL185" s="915"/>
      <c r="AM185" s="915"/>
      <c r="AN185" s="915"/>
      <c r="AO185" s="915"/>
      <c r="AP185" s="915"/>
      <c r="AQ185" s="930"/>
      <c r="AR185" s="930"/>
      <c r="AS185" s="930"/>
      <c r="AT185" s="930"/>
      <c r="AU185" s="930"/>
      <c r="AV185" s="930"/>
      <c r="AW185" s="744"/>
      <c r="AX185" s="1003"/>
      <c r="AY185" s="967" t="str">
        <f>'ANNUAL SUMMARY'!$C$30</f>
        <v>SIC</v>
      </c>
      <c r="AZ185" s="968"/>
      <c r="BA185" s="968"/>
      <c r="BB185" s="968"/>
      <c r="BC185" s="971"/>
      <c r="BD185" s="973"/>
      <c r="BE185" s="974"/>
      <c r="BF185" s="974"/>
      <c r="BG185" s="974"/>
      <c r="BH185" s="974"/>
      <c r="BI185" s="975"/>
      <c r="BJ185" s="785"/>
      <c r="BK185" s="979" t="str">
        <f>'ANNUAL SUMMARY'!$O$30</f>
        <v>NIGHT</v>
      </c>
      <c r="BL185" s="968"/>
      <c r="BM185" s="968"/>
      <c r="BN185" s="968"/>
      <c r="BO185" s="971"/>
      <c r="BP185" s="980"/>
      <c r="BQ185" s="981"/>
      <c r="BR185" s="981"/>
      <c r="BS185" s="981"/>
      <c r="BT185" s="981"/>
      <c r="BU185" s="982"/>
      <c r="BV185" s="624"/>
      <c r="BW185" s="913"/>
      <c r="BX185" s="914"/>
      <c r="BY185" s="914"/>
      <c r="BZ185" s="914"/>
      <c r="CA185" s="914"/>
      <c r="CB185" s="915"/>
      <c r="CC185" s="915"/>
      <c r="CD185" s="915"/>
      <c r="CE185" s="915"/>
      <c r="CF185" s="915"/>
      <c r="CG185" s="915"/>
      <c r="CH185" s="915"/>
      <c r="CI185" s="915"/>
      <c r="CJ185" s="915"/>
      <c r="CK185" s="915"/>
      <c r="CL185" s="915"/>
      <c r="CM185" s="915"/>
      <c r="CN185" s="930"/>
      <c r="CO185" s="930"/>
      <c r="CP185" s="930"/>
      <c r="CQ185" s="930"/>
      <c r="CR185" s="930"/>
      <c r="CS185" s="930"/>
      <c r="CT185" s="744"/>
      <c r="CV185" s="1003"/>
      <c r="CW185" s="967" t="str">
        <f>'ANNUAL SUMMARY'!$C$30</f>
        <v>SIC</v>
      </c>
      <c r="CX185" s="968"/>
      <c r="CY185" s="968"/>
      <c r="CZ185" s="968"/>
      <c r="DA185" s="971"/>
      <c r="DB185" s="973"/>
      <c r="DC185" s="974"/>
      <c r="DD185" s="974"/>
      <c r="DE185" s="974"/>
      <c r="DF185" s="974"/>
      <c r="DG185" s="975"/>
      <c r="DH185" s="785"/>
      <c r="DI185" s="979" t="str">
        <f>'ANNUAL SUMMARY'!$O$30</f>
        <v>NIGHT</v>
      </c>
      <c r="DJ185" s="968"/>
      <c r="DK185" s="968"/>
      <c r="DL185" s="968"/>
      <c r="DM185" s="971"/>
      <c r="DN185" s="980"/>
      <c r="DO185" s="981"/>
      <c r="DP185" s="981"/>
      <c r="DQ185" s="981"/>
      <c r="DR185" s="981"/>
      <c r="DS185" s="982"/>
      <c r="DT185" s="624"/>
      <c r="DU185" s="913"/>
      <c r="DV185" s="914"/>
      <c r="DW185" s="914"/>
      <c r="DX185" s="914"/>
      <c r="DY185" s="914"/>
      <c r="DZ185" s="915"/>
      <c r="EA185" s="915"/>
      <c r="EB185" s="915"/>
      <c r="EC185" s="915"/>
      <c r="ED185" s="915"/>
      <c r="EE185" s="915"/>
      <c r="EF185" s="915"/>
      <c r="EG185" s="915"/>
      <c r="EH185" s="915"/>
      <c r="EI185" s="915"/>
      <c r="EJ185" s="915"/>
      <c r="EK185" s="915"/>
      <c r="EL185" s="930"/>
      <c r="EM185" s="930"/>
      <c r="EN185" s="930"/>
      <c r="EO185" s="930"/>
      <c r="EP185" s="930"/>
      <c r="EQ185" s="930"/>
      <c r="ER185" s="744"/>
      <c r="ES185" s="1003"/>
      <c r="ET185" s="967" t="str">
        <f>'ANNUAL SUMMARY'!$C$30</f>
        <v>SIC</v>
      </c>
      <c r="EU185" s="968"/>
      <c r="EV185" s="968"/>
      <c r="EW185" s="968"/>
      <c r="EX185" s="971"/>
      <c r="EY185" s="973"/>
      <c r="EZ185" s="974"/>
      <c r="FA185" s="974"/>
      <c r="FB185" s="974"/>
      <c r="FC185" s="974"/>
      <c r="FD185" s="975"/>
      <c r="FE185" s="785"/>
      <c r="FF185" s="979" t="str">
        <f>'ANNUAL SUMMARY'!$O$30</f>
        <v>NIGHT</v>
      </c>
      <c r="FG185" s="968"/>
      <c r="FH185" s="968"/>
      <c r="FI185" s="968"/>
      <c r="FJ185" s="971"/>
      <c r="FK185" s="980"/>
      <c r="FL185" s="981"/>
      <c r="FM185" s="981"/>
      <c r="FN185" s="981"/>
      <c r="FO185" s="981"/>
      <c r="FP185" s="982"/>
      <c r="FQ185" s="624"/>
      <c r="FR185" s="913"/>
      <c r="FS185" s="914"/>
      <c r="FT185" s="914"/>
      <c r="FU185" s="914"/>
      <c r="FV185" s="914"/>
      <c r="FW185" s="915"/>
      <c r="FX185" s="915"/>
      <c r="FY185" s="915"/>
      <c r="FZ185" s="915"/>
      <c r="GA185" s="915"/>
      <c r="GB185" s="915"/>
      <c r="GC185" s="915"/>
      <c r="GD185" s="915"/>
      <c r="GE185" s="915"/>
      <c r="GF185" s="915"/>
      <c r="GG185" s="915"/>
      <c r="GH185" s="915"/>
      <c r="GI185" s="930"/>
      <c r="GJ185" s="930"/>
      <c r="GK185" s="930"/>
      <c r="GL185" s="930"/>
      <c r="GM185" s="930"/>
      <c r="GN185" s="930"/>
      <c r="GO185" s="744"/>
    </row>
    <row r="186" spans="1:197" ht="6" customHeight="1" x14ac:dyDescent="0.2">
      <c r="A186" s="1003"/>
      <c r="B186" s="969"/>
      <c r="C186" s="970"/>
      <c r="D186" s="970"/>
      <c r="E186" s="970"/>
      <c r="F186" s="972"/>
      <c r="G186" s="976"/>
      <c r="H186" s="977"/>
      <c r="I186" s="977"/>
      <c r="J186" s="977"/>
      <c r="K186" s="977"/>
      <c r="L186" s="978"/>
      <c r="M186" s="785"/>
      <c r="N186" s="969"/>
      <c r="O186" s="970"/>
      <c r="P186" s="970"/>
      <c r="Q186" s="970"/>
      <c r="R186" s="972"/>
      <c r="S186" s="983"/>
      <c r="T186" s="984"/>
      <c r="U186" s="984"/>
      <c r="V186" s="984"/>
      <c r="W186" s="984"/>
      <c r="X186" s="985"/>
      <c r="Y186" s="624"/>
      <c r="Z186" s="914"/>
      <c r="AA186" s="914"/>
      <c r="AB186" s="914"/>
      <c r="AC186" s="914"/>
      <c r="AD186" s="914"/>
      <c r="AE186" s="915"/>
      <c r="AF186" s="915"/>
      <c r="AG186" s="915"/>
      <c r="AH186" s="915"/>
      <c r="AI186" s="915"/>
      <c r="AJ186" s="915"/>
      <c r="AK186" s="915"/>
      <c r="AL186" s="915"/>
      <c r="AM186" s="915"/>
      <c r="AN186" s="915"/>
      <c r="AO186" s="915"/>
      <c r="AP186" s="915"/>
      <c r="AQ186" s="930"/>
      <c r="AR186" s="930"/>
      <c r="AS186" s="930"/>
      <c r="AT186" s="930"/>
      <c r="AU186" s="930"/>
      <c r="AV186" s="930"/>
      <c r="AW186" s="744"/>
      <c r="AX186" s="1003"/>
      <c r="AY186" s="969"/>
      <c r="AZ186" s="970"/>
      <c r="BA186" s="970"/>
      <c r="BB186" s="970"/>
      <c r="BC186" s="972"/>
      <c r="BD186" s="976"/>
      <c r="BE186" s="977"/>
      <c r="BF186" s="977"/>
      <c r="BG186" s="977"/>
      <c r="BH186" s="977"/>
      <c r="BI186" s="978"/>
      <c r="BJ186" s="785"/>
      <c r="BK186" s="969"/>
      <c r="BL186" s="970"/>
      <c r="BM186" s="970"/>
      <c r="BN186" s="970"/>
      <c r="BO186" s="972"/>
      <c r="BP186" s="983"/>
      <c r="BQ186" s="984"/>
      <c r="BR186" s="984"/>
      <c r="BS186" s="984"/>
      <c r="BT186" s="984"/>
      <c r="BU186" s="985"/>
      <c r="BV186" s="624"/>
      <c r="BW186" s="914"/>
      <c r="BX186" s="914"/>
      <c r="BY186" s="914"/>
      <c r="BZ186" s="914"/>
      <c r="CA186" s="914"/>
      <c r="CB186" s="915"/>
      <c r="CC186" s="915"/>
      <c r="CD186" s="915"/>
      <c r="CE186" s="915"/>
      <c r="CF186" s="915"/>
      <c r="CG186" s="915"/>
      <c r="CH186" s="915"/>
      <c r="CI186" s="915"/>
      <c r="CJ186" s="915"/>
      <c r="CK186" s="915"/>
      <c r="CL186" s="915"/>
      <c r="CM186" s="915"/>
      <c r="CN186" s="930"/>
      <c r="CO186" s="930"/>
      <c r="CP186" s="930"/>
      <c r="CQ186" s="930"/>
      <c r="CR186" s="930"/>
      <c r="CS186" s="930"/>
      <c r="CT186" s="744"/>
      <c r="CV186" s="1003"/>
      <c r="CW186" s="969"/>
      <c r="CX186" s="970"/>
      <c r="CY186" s="970"/>
      <c r="CZ186" s="970"/>
      <c r="DA186" s="972"/>
      <c r="DB186" s="976"/>
      <c r="DC186" s="977"/>
      <c r="DD186" s="977"/>
      <c r="DE186" s="977"/>
      <c r="DF186" s="977"/>
      <c r="DG186" s="978"/>
      <c r="DH186" s="785"/>
      <c r="DI186" s="969"/>
      <c r="DJ186" s="970"/>
      <c r="DK186" s="970"/>
      <c r="DL186" s="970"/>
      <c r="DM186" s="972"/>
      <c r="DN186" s="983"/>
      <c r="DO186" s="984"/>
      <c r="DP186" s="984"/>
      <c r="DQ186" s="984"/>
      <c r="DR186" s="984"/>
      <c r="DS186" s="985"/>
      <c r="DT186" s="624"/>
      <c r="DU186" s="914"/>
      <c r="DV186" s="914"/>
      <c r="DW186" s="914"/>
      <c r="DX186" s="914"/>
      <c r="DY186" s="914"/>
      <c r="DZ186" s="915"/>
      <c r="EA186" s="915"/>
      <c r="EB186" s="915"/>
      <c r="EC186" s="915"/>
      <c r="ED186" s="915"/>
      <c r="EE186" s="915"/>
      <c r="EF186" s="915"/>
      <c r="EG186" s="915"/>
      <c r="EH186" s="915"/>
      <c r="EI186" s="915"/>
      <c r="EJ186" s="915"/>
      <c r="EK186" s="915"/>
      <c r="EL186" s="930"/>
      <c r="EM186" s="930"/>
      <c r="EN186" s="930"/>
      <c r="EO186" s="930"/>
      <c r="EP186" s="930"/>
      <c r="EQ186" s="930"/>
      <c r="ER186" s="744"/>
      <c r="ES186" s="1003"/>
      <c r="ET186" s="969"/>
      <c r="EU186" s="970"/>
      <c r="EV186" s="970"/>
      <c r="EW186" s="970"/>
      <c r="EX186" s="972"/>
      <c r="EY186" s="976"/>
      <c r="EZ186" s="977"/>
      <c r="FA186" s="977"/>
      <c r="FB186" s="977"/>
      <c r="FC186" s="977"/>
      <c r="FD186" s="978"/>
      <c r="FE186" s="785"/>
      <c r="FF186" s="969"/>
      <c r="FG186" s="970"/>
      <c r="FH186" s="970"/>
      <c r="FI186" s="970"/>
      <c r="FJ186" s="972"/>
      <c r="FK186" s="983"/>
      <c r="FL186" s="984"/>
      <c r="FM186" s="984"/>
      <c r="FN186" s="984"/>
      <c r="FO186" s="984"/>
      <c r="FP186" s="985"/>
      <c r="FQ186" s="624"/>
      <c r="FR186" s="914"/>
      <c r="FS186" s="914"/>
      <c r="FT186" s="914"/>
      <c r="FU186" s="914"/>
      <c r="FV186" s="914"/>
      <c r="FW186" s="915"/>
      <c r="FX186" s="915"/>
      <c r="FY186" s="915"/>
      <c r="FZ186" s="915"/>
      <c r="GA186" s="915"/>
      <c r="GB186" s="915"/>
      <c r="GC186" s="915"/>
      <c r="GD186" s="915"/>
      <c r="GE186" s="915"/>
      <c r="GF186" s="915"/>
      <c r="GG186" s="915"/>
      <c r="GH186" s="915"/>
      <c r="GI186" s="930"/>
      <c r="GJ186" s="930"/>
      <c r="GK186" s="930"/>
      <c r="GL186" s="930"/>
      <c r="GM186" s="930"/>
      <c r="GN186" s="930"/>
      <c r="GO186" s="744"/>
    </row>
    <row r="187" spans="1:197" ht="2.25" customHeight="1" x14ac:dyDescent="0.25">
      <c r="A187" s="1003"/>
      <c r="B187" s="624"/>
      <c r="C187" s="624"/>
      <c r="D187" s="624"/>
      <c r="E187" s="624"/>
      <c r="F187" s="624"/>
      <c r="G187" s="624"/>
      <c r="H187" s="624"/>
      <c r="I187" s="624"/>
      <c r="J187" s="624"/>
      <c r="K187" s="624"/>
      <c r="L187" s="624"/>
      <c r="M187" s="624"/>
      <c r="N187" s="624"/>
      <c r="O187" s="624"/>
      <c r="P187" s="624"/>
      <c r="Q187" s="624"/>
      <c r="R187" s="624"/>
      <c r="S187" s="624"/>
      <c r="T187" s="624"/>
      <c r="U187" s="624"/>
      <c r="V187" s="624"/>
      <c r="W187" s="624"/>
      <c r="X187" s="624"/>
      <c r="Y187" s="624"/>
      <c r="Z187" s="913"/>
      <c r="AA187" s="914"/>
      <c r="AB187" s="914"/>
      <c r="AC187" s="914"/>
      <c r="AD187" s="914"/>
      <c r="AE187" s="915"/>
      <c r="AF187" s="915"/>
      <c r="AG187" s="915"/>
      <c r="AH187" s="915"/>
      <c r="AI187" s="915"/>
      <c r="AJ187" s="915"/>
      <c r="AK187" s="915"/>
      <c r="AL187" s="915"/>
      <c r="AM187" s="915"/>
      <c r="AN187" s="915"/>
      <c r="AO187" s="915"/>
      <c r="AP187" s="915"/>
      <c r="AQ187" s="930"/>
      <c r="AR187" s="930"/>
      <c r="AS187" s="930"/>
      <c r="AT187" s="930"/>
      <c r="AU187" s="930"/>
      <c r="AV187" s="930"/>
      <c r="AW187" s="744"/>
      <c r="AX187" s="1003"/>
      <c r="AY187" s="624"/>
      <c r="AZ187" s="624"/>
      <c r="BA187" s="624"/>
      <c r="BB187" s="624"/>
      <c r="BC187" s="624"/>
      <c r="BD187" s="624"/>
      <c r="BE187" s="624"/>
      <c r="BF187" s="624"/>
      <c r="BG187" s="624"/>
      <c r="BH187" s="624"/>
      <c r="BI187" s="624"/>
      <c r="BJ187" s="624"/>
      <c r="BK187" s="624"/>
      <c r="BL187" s="624"/>
      <c r="BM187" s="624"/>
      <c r="BN187" s="624"/>
      <c r="BO187" s="624"/>
      <c r="BP187" s="624"/>
      <c r="BQ187" s="624"/>
      <c r="BR187" s="624"/>
      <c r="BS187" s="624"/>
      <c r="BT187" s="624"/>
      <c r="BU187" s="624"/>
      <c r="BV187" s="624"/>
      <c r="BW187" s="913"/>
      <c r="BX187" s="914"/>
      <c r="BY187" s="914"/>
      <c r="BZ187" s="914"/>
      <c r="CA187" s="914"/>
      <c r="CB187" s="915"/>
      <c r="CC187" s="915"/>
      <c r="CD187" s="915"/>
      <c r="CE187" s="915"/>
      <c r="CF187" s="915"/>
      <c r="CG187" s="915"/>
      <c r="CH187" s="915"/>
      <c r="CI187" s="915"/>
      <c r="CJ187" s="915"/>
      <c r="CK187" s="915"/>
      <c r="CL187" s="915"/>
      <c r="CM187" s="915"/>
      <c r="CN187" s="930"/>
      <c r="CO187" s="930"/>
      <c r="CP187" s="930"/>
      <c r="CQ187" s="930"/>
      <c r="CR187" s="930"/>
      <c r="CS187" s="930"/>
      <c r="CT187" s="744"/>
      <c r="CV187" s="1003"/>
      <c r="CW187" s="624"/>
      <c r="CX187" s="624"/>
      <c r="CY187" s="624"/>
      <c r="CZ187" s="624"/>
      <c r="DA187" s="624"/>
      <c r="DB187" s="624"/>
      <c r="DC187" s="624"/>
      <c r="DD187" s="624"/>
      <c r="DE187" s="624"/>
      <c r="DF187" s="624"/>
      <c r="DG187" s="624"/>
      <c r="DH187" s="624"/>
      <c r="DI187" s="624"/>
      <c r="DJ187" s="624"/>
      <c r="DK187" s="624"/>
      <c r="DL187" s="624"/>
      <c r="DM187" s="624"/>
      <c r="DN187" s="624"/>
      <c r="DO187" s="624"/>
      <c r="DP187" s="624"/>
      <c r="DQ187" s="624"/>
      <c r="DR187" s="624"/>
      <c r="DS187" s="624"/>
      <c r="DT187" s="624"/>
      <c r="DU187" s="913"/>
      <c r="DV187" s="914"/>
      <c r="DW187" s="914"/>
      <c r="DX187" s="914"/>
      <c r="DY187" s="914"/>
      <c r="DZ187" s="915"/>
      <c r="EA187" s="915"/>
      <c r="EB187" s="915"/>
      <c r="EC187" s="915"/>
      <c r="ED187" s="915"/>
      <c r="EE187" s="915"/>
      <c r="EF187" s="915"/>
      <c r="EG187" s="915"/>
      <c r="EH187" s="915"/>
      <c r="EI187" s="915"/>
      <c r="EJ187" s="915"/>
      <c r="EK187" s="915"/>
      <c r="EL187" s="930"/>
      <c r="EM187" s="930"/>
      <c r="EN187" s="930"/>
      <c r="EO187" s="930"/>
      <c r="EP187" s="930"/>
      <c r="EQ187" s="930"/>
      <c r="ER187" s="744"/>
      <c r="ES187" s="1003"/>
      <c r="ET187" s="624"/>
      <c r="EU187" s="624"/>
      <c r="EV187" s="624"/>
      <c r="EW187" s="624"/>
      <c r="EX187" s="624"/>
      <c r="EY187" s="624"/>
      <c r="EZ187" s="624"/>
      <c r="FA187" s="624"/>
      <c r="FB187" s="624"/>
      <c r="FC187" s="624"/>
      <c r="FD187" s="624"/>
      <c r="FE187" s="624"/>
      <c r="FF187" s="624"/>
      <c r="FG187" s="624"/>
      <c r="FH187" s="624"/>
      <c r="FI187" s="624"/>
      <c r="FJ187" s="624"/>
      <c r="FK187" s="624"/>
      <c r="FL187" s="624"/>
      <c r="FM187" s="624"/>
      <c r="FN187" s="624"/>
      <c r="FO187" s="624"/>
      <c r="FP187" s="624"/>
      <c r="FQ187" s="624"/>
      <c r="FR187" s="913"/>
      <c r="FS187" s="914"/>
      <c r="FT187" s="914"/>
      <c r="FU187" s="914"/>
      <c r="FV187" s="914"/>
      <c r="FW187" s="915"/>
      <c r="FX187" s="915"/>
      <c r="FY187" s="915"/>
      <c r="FZ187" s="915"/>
      <c r="GA187" s="915"/>
      <c r="GB187" s="915"/>
      <c r="GC187" s="915"/>
      <c r="GD187" s="915"/>
      <c r="GE187" s="915"/>
      <c r="GF187" s="915"/>
      <c r="GG187" s="915"/>
      <c r="GH187" s="915"/>
      <c r="GI187" s="930"/>
      <c r="GJ187" s="930"/>
      <c r="GK187" s="930"/>
      <c r="GL187" s="930"/>
      <c r="GM187" s="930"/>
      <c r="GN187" s="930"/>
      <c r="GO187" s="744"/>
    </row>
    <row r="188" spans="1:197" ht="14.25" customHeight="1" x14ac:dyDescent="0.2">
      <c r="A188" s="1003"/>
      <c r="B188" s="967" t="str">
        <f>'ANNUAL SUMMARY'!$C$33</f>
        <v>CROSS C.</v>
      </c>
      <c r="C188" s="968"/>
      <c r="D188" s="968"/>
      <c r="E188" s="968"/>
      <c r="F188" s="792"/>
      <c r="G188" s="793"/>
      <c r="H188" s="793"/>
      <c r="I188" s="793"/>
      <c r="J188" s="793"/>
      <c r="K188" s="793"/>
      <c r="L188" s="794"/>
      <c r="M188" s="643"/>
      <c r="N188" s="786" t="s">
        <v>63</v>
      </c>
      <c r="O188" s="644"/>
      <c r="P188" s="644"/>
      <c r="Q188" s="644"/>
      <c r="R188" s="644"/>
      <c r="S188" s="644"/>
      <c r="T188" s="644"/>
      <c r="U188" s="644"/>
      <c r="V188" s="644"/>
      <c r="W188" s="644"/>
      <c r="X188" s="645"/>
      <c r="Y188" s="624"/>
      <c r="Z188" s="914"/>
      <c r="AA188" s="914"/>
      <c r="AB188" s="914"/>
      <c r="AC188" s="914"/>
      <c r="AD188" s="914"/>
      <c r="AE188" s="915"/>
      <c r="AF188" s="915"/>
      <c r="AG188" s="915"/>
      <c r="AH188" s="915"/>
      <c r="AI188" s="915"/>
      <c r="AJ188" s="915"/>
      <c r="AK188" s="915"/>
      <c r="AL188" s="915"/>
      <c r="AM188" s="915"/>
      <c r="AN188" s="915"/>
      <c r="AO188" s="915"/>
      <c r="AP188" s="915"/>
      <c r="AQ188" s="930"/>
      <c r="AR188" s="930"/>
      <c r="AS188" s="930"/>
      <c r="AT188" s="930"/>
      <c r="AU188" s="930"/>
      <c r="AV188" s="930"/>
      <c r="AW188" s="744"/>
      <c r="AX188" s="1003"/>
      <c r="AY188" s="967" t="str">
        <f>'ANNUAL SUMMARY'!$C$33</f>
        <v>CROSS C.</v>
      </c>
      <c r="AZ188" s="968"/>
      <c r="BA188" s="968"/>
      <c r="BB188" s="968"/>
      <c r="BC188" s="792"/>
      <c r="BD188" s="793"/>
      <c r="BE188" s="793"/>
      <c r="BF188" s="793"/>
      <c r="BG188" s="793"/>
      <c r="BH188" s="793"/>
      <c r="BI188" s="794"/>
      <c r="BJ188" s="643"/>
      <c r="BK188" s="786" t="s">
        <v>63</v>
      </c>
      <c r="BL188" s="644"/>
      <c r="BM188" s="644"/>
      <c r="BN188" s="644"/>
      <c r="BO188" s="644"/>
      <c r="BP188" s="644"/>
      <c r="BQ188" s="644"/>
      <c r="BR188" s="644"/>
      <c r="BS188" s="644"/>
      <c r="BT188" s="644"/>
      <c r="BU188" s="645"/>
      <c r="BV188" s="624"/>
      <c r="BW188" s="914"/>
      <c r="BX188" s="914"/>
      <c r="BY188" s="914"/>
      <c r="BZ188" s="914"/>
      <c r="CA188" s="914"/>
      <c r="CB188" s="915"/>
      <c r="CC188" s="915"/>
      <c r="CD188" s="915"/>
      <c r="CE188" s="915"/>
      <c r="CF188" s="915"/>
      <c r="CG188" s="915"/>
      <c r="CH188" s="915"/>
      <c r="CI188" s="915"/>
      <c r="CJ188" s="915"/>
      <c r="CK188" s="915"/>
      <c r="CL188" s="915"/>
      <c r="CM188" s="915"/>
      <c r="CN188" s="930"/>
      <c r="CO188" s="930"/>
      <c r="CP188" s="930"/>
      <c r="CQ188" s="930"/>
      <c r="CR188" s="930"/>
      <c r="CS188" s="930"/>
      <c r="CT188" s="744"/>
      <c r="CV188" s="1003"/>
      <c r="CW188" s="967" t="str">
        <f>'ANNUAL SUMMARY'!$C$33</f>
        <v>CROSS C.</v>
      </c>
      <c r="CX188" s="968"/>
      <c r="CY188" s="968"/>
      <c r="CZ188" s="968"/>
      <c r="DA188" s="792"/>
      <c r="DB188" s="793"/>
      <c r="DC188" s="793"/>
      <c r="DD188" s="793"/>
      <c r="DE188" s="793"/>
      <c r="DF188" s="793"/>
      <c r="DG188" s="794"/>
      <c r="DH188" s="643"/>
      <c r="DI188" s="786" t="s">
        <v>63</v>
      </c>
      <c r="DJ188" s="644"/>
      <c r="DK188" s="644"/>
      <c r="DL188" s="644"/>
      <c r="DM188" s="644"/>
      <c r="DN188" s="644"/>
      <c r="DO188" s="644"/>
      <c r="DP188" s="644"/>
      <c r="DQ188" s="644"/>
      <c r="DR188" s="644"/>
      <c r="DS188" s="645"/>
      <c r="DT188" s="624"/>
      <c r="DU188" s="914"/>
      <c r="DV188" s="914"/>
      <c r="DW188" s="914"/>
      <c r="DX188" s="914"/>
      <c r="DY188" s="914"/>
      <c r="DZ188" s="915"/>
      <c r="EA188" s="915"/>
      <c r="EB188" s="915"/>
      <c r="EC188" s="915"/>
      <c r="ED188" s="915"/>
      <c r="EE188" s="915"/>
      <c r="EF188" s="915"/>
      <c r="EG188" s="915"/>
      <c r="EH188" s="915"/>
      <c r="EI188" s="915"/>
      <c r="EJ188" s="915"/>
      <c r="EK188" s="915"/>
      <c r="EL188" s="930"/>
      <c r="EM188" s="930"/>
      <c r="EN188" s="930"/>
      <c r="EO188" s="930"/>
      <c r="EP188" s="930"/>
      <c r="EQ188" s="930"/>
      <c r="ER188" s="744"/>
      <c r="ES188" s="1003"/>
      <c r="ET188" s="967" t="str">
        <f>'ANNUAL SUMMARY'!$C$33</f>
        <v>CROSS C.</v>
      </c>
      <c r="EU188" s="968"/>
      <c r="EV188" s="968"/>
      <c r="EW188" s="968"/>
      <c r="EX188" s="792"/>
      <c r="EY188" s="793"/>
      <c r="EZ188" s="793"/>
      <c r="FA188" s="793"/>
      <c r="FB188" s="793"/>
      <c r="FC188" s="793"/>
      <c r="FD188" s="794"/>
      <c r="FE188" s="643"/>
      <c r="FF188" s="786" t="s">
        <v>63</v>
      </c>
      <c r="FG188" s="644"/>
      <c r="FH188" s="644"/>
      <c r="FI188" s="644"/>
      <c r="FJ188" s="644"/>
      <c r="FK188" s="644"/>
      <c r="FL188" s="644"/>
      <c r="FM188" s="644"/>
      <c r="FN188" s="644"/>
      <c r="FO188" s="644"/>
      <c r="FP188" s="645"/>
      <c r="FQ188" s="624"/>
      <c r="FR188" s="914"/>
      <c r="FS188" s="914"/>
      <c r="FT188" s="914"/>
      <c r="FU188" s="914"/>
      <c r="FV188" s="914"/>
      <c r="FW188" s="915"/>
      <c r="FX188" s="915"/>
      <c r="FY188" s="915"/>
      <c r="FZ188" s="915"/>
      <c r="GA188" s="915"/>
      <c r="GB188" s="915"/>
      <c r="GC188" s="915"/>
      <c r="GD188" s="915"/>
      <c r="GE188" s="915"/>
      <c r="GF188" s="915"/>
      <c r="GG188" s="915"/>
      <c r="GH188" s="915"/>
      <c r="GI188" s="930"/>
      <c r="GJ188" s="930"/>
      <c r="GK188" s="930"/>
      <c r="GL188" s="930"/>
      <c r="GM188" s="930"/>
      <c r="GN188" s="930"/>
      <c r="GO188" s="744"/>
    </row>
    <row r="189" spans="1:197" ht="6" customHeight="1" x14ac:dyDescent="0.2">
      <c r="A189" s="1003"/>
      <c r="B189" s="969"/>
      <c r="C189" s="970"/>
      <c r="D189" s="970"/>
      <c r="E189" s="970"/>
      <c r="F189" s="795"/>
      <c r="G189" s="796"/>
      <c r="H189" s="796"/>
      <c r="I189" s="796"/>
      <c r="J189" s="796"/>
      <c r="K189" s="796"/>
      <c r="L189" s="797"/>
      <c r="M189" s="643"/>
      <c r="N189" s="787"/>
      <c r="O189" s="646"/>
      <c r="P189" s="646"/>
      <c r="Q189" s="646"/>
      <c r="R189" s="646"/>
      <c r="S189" s="646"/>
      <c r="T189" s="646"/>
      <c r="U189" s="646"/>
      <c r="V189" s="646"/>
      <c r="W189" s="646"/>
      <c r="X189" s="647"/>
      <c r="Y189" s="624"/>
      <c r="Z189" s="913"/>
      <c r="AA189" s="913"/>
      <c r="AB189" s="913"/>
      <c r="AC189" s="913"/>
      <c r="AD189" s="913"/>
      <c r="AE189" s="915"/>
      <c r="AF189" s="915"/>
      <c r="AG189" s="915"/>
      <c r="AH189" s="915"/>
      <c r="AI189" s="915"/>
      <c r="AJ189" s="915"/>
      <c r="AK189" s="915"/>
      <c r="AL189" s="915"/>
      <c r="AM189" s="915"/>
      <c r="AN189" s="915"/>
      <c r="AO189" s="915"/>
      <c r="AP189" s="915"/>
      <c r="AQ189" s="930"/>
      <c r="AR189" s="930"/>
      <c r="AS189" s="930"/>
      <c r="AT189" s="930"/>
      <c r="AU189" s="930"/>
      <c r="AV189" s="930"/>
      <c r="AW189" s="744"/>
      <c r="AX189" s="1003"/>
      <c r="AY189" s="969"/>
      <c r="AZ189" s="970"/>
      <c r="BA189" s="970"/>
      <c r="BB189" s="970"/>
      <c r="BC189" s="795"/>
      <c r="BD189" s="796"/>
      <c r="BE189" s="796"/>
      <c r="BF189" s="796"/>
      <c r="BG189" s="796"/>
      <c r="BH189" s="796"/>
      <c r="BI189" s="797"/>
      <c r="BJ189" s="643"/>
      <c r="BK189" s="787"/>
      <c r="BL189" s="646"/>
      <c r="BM189" s="646"/>
      <c r="BN189" s="646"/>
      <c r="BO189" s="646"/>
      <c r="BP189" s="646"/>
      <c r="BQ189" s="646"/>
      <c r="BR189" s="646"/>
      <c r="BS189" s="646"/>
      <c r="BT189" s="646"/>
      <c r="BU189" s="647"/>
      <c r="BV189" s="624"/>
      <c r="BW189" s="913"/>
      <c r="BX189" s="913"/>
      <c r="BY189" s="913"/>
      <c r="BZ189" s="913"/>
      <c r="CA189" s="913"/>
      <c r="CB189" s="915"/>
      <c r="CC189" s="915"/>
      <c r="CD189" s="915"/>
      <c r="CE189" s="915"/>
      <c r="CF189" s="915"/>
      <c r="CG189" s="915"/>
      <c r="CH189" s="915"/>
      <c r="CI189" s="915"/>
      <c r="CJ189" s="915"/>
      <c r="CK189" s="915"/>
      <c r="CL189" s="915"/>
      <c r="CM189" s="915"/>
      <c r="CN189" s="930"/>
      <c r="CO189" s="930"/>
      <c r="CP189" s="930"/>
      <c r="CQ189" s="930"/>
      <c r="CR189" s="930"/>
      <c r="CS189" s="930"/>
      <c r="CT189" s="744"/>
      <c r="CV189" s="1003"/>
      <c r="CW189" s="969"/>
      <c r="CX189" s="970"/>
      <c r="CY189" s="970"/>
      <c r="CZ189" s="970"/>
      <c r="DA189" s="795"/>
      <c r="DB189" s="796"/>
      <c r="DC189" s="796"/>
      <c r="DD189" s="796"/>
      <c r="DE189" s="796"/>
      <c r="DF189" s="796"/>
      <c r="DG189" s="797"/>
      <c r="DH189" s="643"/>
      <c r="DI189" s="787"/>
      <c r="DJ189" s="646"/>
      <c r="DK189" s="646"/>
      <c r="DL189" s="646"/>
      <c r="DM189" s="646"/>
      <c r="DN189" s="646"/>
      <c r="DO189" s="646"/>
      <c r="DP189" s="646"/>
      <c r="DQ189" s="646"/>
      <c r="DR189" s="646"/>
      <c r="DS189" s="647"/>
      <c r="DT189" s="624"/>
      <c r="DU189" s="913"/>
      <c r="DV189" s="913"/>
      <c r="DW189" s="913"/>
      <c r="DX189" s="913"/>
      <c r="DY189" s="913"/>
      <c r="DZ189" s="915"/>
      <c r="EA189" s="915"/>
      <c r="EB189" s="915"/>
      <c r="EC189" s="915"/>
      <c r="ED189" s="915"/>
      <c r="EE189" s="915"/>
      <c r="EF189" s="915"/>
      <c r="EG189" s="915"/>
      <c r="EH189" s="915"/>
      <c r="EI189" s="915"/>
      <c r="EJ189" s="915"/>
      <c r="EK189" s="915"/>
      <c r="EL189" s="930"/>
      <c r="EM189" s="930"/>
      <c r="EN189" s="930"/>
      <c r="EO189" s="930"/>
      <c r="EP189" s="930"/>
      <c r="EQ189" s="930"/>
      <c r="ER189" s="744"/>
      <c r="ES189" s="1003"/>
      <c r="ET189" s="969"/>
      <c r="EU189" s="970"/>
      <c r="EV189" s="970"/>
      <c r="EW189" s="970"/>
      <c r="EX189" s="795"/>
      <c r="EY189" s="796"/>
      <c r="EZ189" s="796"/>
      <c r="FA189" s="796"/>
      <c r="FB189" s="796"/>
      <c r="FC189" s="796"/>
      <c r="FD189" s="797"/>
      <c r="FE189" s="643"/>
      <c r="FF189" s="787"/>
      <c r="FG189" s="646"/>
      <c r="FH189" s="646"/>
      <c r="FI189" s="646"/>
      <c r="FJ189" s="646"/>
      <c r="FK189" s="646"/>
      <c r="FL189" s="646"/>
      <c r="FM189" s="646"/>
      <c r="FN189" s="646"/>
      <c r="FO189" s="646"/>
      <c r="FP189" s="647"/>
      <c r="FQ189" s="624"/>
      <c r="FR189" s="913"/>
      <c r="FS189" s="913"/>
      <c r="FT189" s="913"/>
      <c r="FU189" s="913"/>
      <c r="FV189" s="913"/>
      <c r="FW189" s="915"/>
      <c r="FX189" s="915"/>
      <c r="FY189" s="915"/>
      <c r="FZ189" s="915"/>
      <c r="GA189" s="915"/>
      <c r="GB189" s="915"/>
      <c r="GC189" s="915"/>
      <c r="GD189" s="915"/>
      <c r="GE189" s="915"/>
      <c r="GF189" s="915"/>
      <c r="GG189" s="915"/>
      <c r="GH189" s="915"/>
      <c r="GI189" s="930"/>
      <c r="GJ189" s="930"/>
      <c r="GK189" s="930"/>
      <c r="GL189" s="930"/>
      <c r="GM189" s="930"/>
      <c r="GN189" s="930"/>
      <c r="GO189" s="744"/>
    </row>
    <row r="190" spans="1:197" ht="2.25" customHeight="1" x14ac:dyDescent="0.25">
      <c r="A190" s="1003"/>
      <c r="B190" s="624"/>
      <c r="C190" s="624"/>
      <c r="D190" s="624"/>
      <c r="E190" s="624"/>
      <c r="F190" s="624"/>
      <c r="G190" s="624"/>
      <c r="H190" s="624"/>
      <c r="I190" s="624"/>
      <c r="J190" s="624"/>
      <c r="K190" s="624"/>
      <c r="L190" s="624"/>
      <c r="M190" s="643"/>
      <c r="N190" s="787"/>
      <c r="O190" s="646"/>
      <c r="P190" s="646"/>
      <c r="Q190" s="646"/>
      <c r="R190" s="646"/>
      <c r="S190" s="646"/>
      <c r="T190" s="646"/>
      <c r="U190" s="646"/>
      <c r="V190" s="646"/>
      <c r="W190" s="646"/>
      <c r="X190" s="647"/>
      <c r="Y190" s="624"/>
      <c r="Z190" s="913"/>
      <c r="AA190" s="913"/>
      <c r="AB190" s="913"/>
      <c r="AC190" s="913"/>
      <c r="AD190" s="913"/>
      <c r="AE190" s="915"/>
      <c r="AF190" s="915"/>
      <c r="AG190" s="915"/>
      <c r="AH190" s="915"/>
      <c r="AI190" s="915"/>
      <c r="AJ190" s="915"/>
      <c r="AK190" s="915"/>
      <c r="AL190" s="915"/>
      <c r="AM190" s="915"/>
      <c r="AN190" s="915"/>
      <c r="AO190" s="915"/>
      <c r="AP190" s="915"/>
      <c r="AQ190" s="930"/>
      <c r="AR190" s="930"/>
      <c r="AS190" s="930"/>
      <c r="AT190" s="930"/>
      <c r="AU190" s="930"/>
      <c r="AV190" s="930"/>
      <c r="AW190" s="744"/>
      <c r="AX190" s="1003"/>
      <c r="AY190" s="624"/>
      <c r="AZ190" s="624"/>
      <c r="BA190" s="624"/>
      <c r="BB190" s="624"/>
      <c r="BC190" s="624"/>
      <c r="BD190" s="624"/>
      <c r="BE190" s="624"/>
      <c r="BF190" s="624"/>
      <c r="BG190" s="624"/>
      <c r="BH190" s="624"/>
      <c r="BI190" s="624"/>
      <c r="BJ190" s="643"/>
      <c r="BK190" s="787"/>
      <c r="BL190" s="646"/>
      <c r="BM190" s="646"/>
      <c r="BN190" s="646"/>
      <c r="BO190" s="646"/>
      <c r="BP190" s="646"/>
      <c r="BQ190" s="646"/>
      <c r="BR190" s="646"/>
      <c r="BS190" s="646"/>
      <c r="BT190" s="646"/>
      <c r="BU190" s="647"/>
      <c r="BV190" s="624"/>
      <c r="BW190" s="913"/>
      <c r="BX190" s="913"/>
      <c r="BY190" s="913"/>
      <c r="BZ190" s="913"/>
      <c r="CA190" s="913"/>
      <c r="CB190" s="915"/>
      <c r="CC190" s="915"/>
      <c r="CD190" s="915"/>
      <c r="CE190" s="915"/>
      <c r="CF190" s="915"/>
      <c r="CG190" s="915"/>
      <c r="CH190" s="915"/>
      <c r="CI190" s="915"/>
      <c r="CJ190" s="915"/>
      <c r="CK190" s="915"/>
      <c r="CL190" s="915"/>
      <c r="CM190" s="915"/>
      <c r="CN190" s="930"/>
      <c r="CO190" s="930"/>
      <c r="CP190" s="930"/>
      <c r="CQ190" s="930"/>
      <c r="CR190" s="930"/>
      <c r="CS190" s="930"/>
      <c r="CT190" s="744"/>
      <c r="CV190" s="1003"/>
      <c r="CW190" s="624"/>
      <c r="CX190" s="624"/>
      <c r="CY190" s="624"/>
      <c r="CZ190" s="624"/>
      <c r="DA190" s="624"/>
      <c r="DB190" s="624"/>
      <c r="DC190" s="624"/>
      <c r="DD190" s="624"/>
      <c r="DE190" s="624"/>
      <c r="DF190" s="624"/>
      <c r="DG190" s="624"/>
      <c r="DH190" s="643"/>
      <c r="DI190" s="787"/>
      <c r="DJ190" s="646"/>
      <c r="DK190" s="646"/>
      <c r="DL190" s="646"/>
      <c r="DM190" s="646"/>
      <c r="DN190" s="646"/>
      <c r="DO190" s="646"/>
      <c r="DP190" s="646"/>
      <c r="DQ190" s="646"/>
      <c r="DR190" s="646"/>
      <c r="DS190" s="647"/>
      <c r="DT190" s="624"/>
      <c r="DU190" s="913"/>
      <c r="DV190" s="913"/>
      <c r="DW190" s="913"/>
      <c r="DX190" s="913"/>
      <c r="DY190" s="913"/>
      <c r="DZ190" s="915"/>
      <c r="EA190" s="915"/>
      <c r="EB190" s="915"/>
      <c r="EC190" s="915"/>
      <c r="ED190" s="915"/>
      <c r="EE190" s="915"/>
      <c r="EF190" s="915"/>
      <c r="EG190" s="915"/>
      <c r="EH190" s="915"/>
      <c r="EI190" s="915"/>
      <c r="EJ190" s="915"/>
      <c r="EK190" s="915"/>
      <c r="EL190" s="930"/>
      <c r="EM190" s="930"/>
      <c r="EN190" s="930"/>
      <c r="EO190" s="930"/>
      <c r="EP190" s="930"/>
      <c r="EQ190" s="930"/>
      <c r="ER190" s="744"/>
      <c r="ES190" s="1003"/>
      <c r="ET190" s="624"/>
      <c r="EU190" s="624"/>
      <c r="EV190" s="624"/>
      <c r="EW190" s="624"/>
      <c r="EX190" s="624"/>
      <c r="EY190" s="624"/>
      <c r="EZ190" s="624"/>
      <c r="FA190" s="624"/>
      <c r="FB190" s="624"/>
      <c r="FC190" s="624"/>
      <c r="FD190" s="624"/>
      <c r="FE190" s="643"/>
      <c r="FF190" s="787"/>
      <c r="FG190" s="646"/>
      <c r="FH190" s="646"/>
      <c r="FI190" s="646"/>
      <c r="FJ190" s="646"/>
      <c r="FK190" s="646"/>
      <c r="FL190" s="646"/>
      <c r="FM190" s="646"/>
      <c r="FN190" s="646"/>
      <c r="FO190" s="646"/>
      <c r="FP190" s="647"/>
      <c r="FQ190" s="624"/>
      <c r="FR190" s="913"/>
      <c r="FS190" s="913"/>
      <c r="FT190" s="913"/>
      <c r="FU190" s="913"/>
      <c r="FV190" s="913"/>
      <c r="FW190" s="915"/>
      <c r="FX190" s="915"/>
      <c r="FY190" s="915"/>
      <c r="FZ190" s="915"/>
      <c r="GA190" s="915"/>
      <c r="GB190" s="915"/>
      <c r="GC190" s="915"/>
      <c r="GD190" s="915"/>
      <c r="GE190" s="915"/>
      <c r="GF190" s="915"/>
      <c r="GG190" s="915"/>
      <c r="GH190" s="915"/>
      <c r="GI190" s="930"/>
      <c r="GJ190" s="930"/>
      <c r="GK190" s="930"/>
      <c r="GL190" s="930"/>
      <c r="GM190" s="930"/>
      <c r="GN190" s="930"/>
      <c r="GO190" s="744"/>
    </row>
    <row r="191" spans="1:197" ht="8.25" customHeight="1" x14ac:dyDescent="0.25">
      <c r="A191" s="1003"/>
      <c r="B191" s="155" t="str">
        <f>LOGBOOK!$J$3</f>
        <v>SINGLE-ENGINE</v>
      </c>
      <c r="C191" s="156" t="str">
        <f>LOGBOOK!$K$3</f>
        <v>MULTI-ENGINE</v>
      </c>
      <c r="D191" s="156" t="str">
        <f>LOGBOOK!$L$3</f>
        <v>TURBO PROP</v>
      </c>
      <c r="E191" s="156" t="str">
        <f>LOGBOOK!$M$3</f>
        <v>TURBO JET</v>
      </c>
      <c r="F191" s="156" t="str">
        <f>LOGBOOK!$N$3</f>
        <v>LSA</v>
      </c>
      <c r="G191" s="156" t="str">
        <f>LOGBOOK!$O$2</f>
        <v>HELICOPTER</v>
      </c>
      <c r="H191" s="156" t="str">
        <f>LOGBOOK!$P$2</f>
        <v>GLIDER</v>
      </c>
      <c r="I191" s="156" t="str">
        <f>LOGBOOK!$Q$2</f>
        <v>OTHERS</v>
      </c>
      <c r="J191" s="157"/>
      <c r="K191" s="158"/>
      <c r="L191" s="159" t="s">
        <v>64</v>
      </c>
      <c r="M191" s="16"/>
      <c r="N191" s="788"/>
      <c r="O191" s="648"/>
      <c r="P191" s="648"/>
      <c r="Q191" s="648"/>
      <c r="R191" s="648"/>
      <c r="S191" s="648"/>
      <c r="T191" s="648"/>
      <c r="U191" s="648"/>
      <c r="V191" s="648"/>
      <c r="W191" s="648"/>
      <c r="X191" s="649"/>
      <c r="Y191" s="624"/>
      <c r="Z191" s="913"/>
      <c r="AA191" s="913"/>
      <c r="AB191" s="913"/>
      <c r="AC191" s="913"/>
      <c r="AD191" s="913"/>
      <c r="AE191" s="915"/>
      <c r="AF191" s="915"/>
      <c r="AG191" s="915"/>
      <c r="AH191" s="915"/>
      <c r="AI191" s="915"/>
      <c r="AJ191" s="915"/>
      <c r="AK191" s="915"/>
      <c r="AL191" s="915"/>
      <c r="AM191" s="915"/>
      <c r="AN191" s="915"/>
      <c r="AO191" s="915"/>
      <c r="AP191" s="915"/>
      <c r="AQ191" s="930"/>
      <c r="AR191" s="930"/>
      <c r="AS191" s="930"/>
      <c r="AT191" s="930"/>
      <c r="AU191" s="930"/>
      <c r="AV191" s="930"/>
      <c r="AW191" s="744"/>
      <c r="AX191" s="1003"/>
      <c r="AY191" s="155" t="str">
        <f>LOGBOOK!$J$3</f>
        <v>SINGLE-ENGINE</v>
      </c>
      <c r="AZ191" s="156" t="str">
        <f>LOGBOOK!$K$3</f>
        <v>MULTI-ENGINE</v>
      </c>
      <c r="BA191" s="156" t="str">
        <f>LOGBOOK!$L$3</f>
        <v>TURBO PROP</v>
      </c>
      <c r="BB191" s="156" t="str">
        <f>LOGBOOK!$M$3</f>
        <v>TURBO JET</v>
      </c>
      <c r="BC191" s="156" t="str">
        <f>LOGBOOK!$N$3</f>
        <v>LSA</v>
      </c>
      <c r="BD191" s="156" t="str">
        <f>LOGBOOK!$O$2</f>
        <v>HELICOPTER</v>
      </c>
      <c r="BE191" s="156" t="str">
        <f>LOGBOOK!$P$2</f>
        <v>GLIDER</v>
      </c>
      <c r="BF191" s="156" t="str">
        <f>LOGBOOK!$Q$2</f>
        <v>OTHERS</v>
      </c>
      <c r="BG191" s="157"/>
      <c r="BH191" s="158"/>
      <c r="BI191" s="159" t="s">
        <v>64</v>
      </c>
      <c r="BJ191" s="16"/>
      <c r="BK191" s="788"/>
      <c r="BL191" s="648"/>
      <c r="BM191" s="648"/>
      <c r="BN191" s="648"/>
      <c r="BO191" s="648"/>
      <c r="BP191" s="648"/>
      <c r="BQ191" s="648"/>
      <c r="BR191" s="648"/>
      <c r="BS191" s="648"/>
      <c r="BT191" s="648"/>
      <c r="BU191" s="649"/>
      <c r="BV191" s="624"/>
      <c r="BW191" s="913"/>
      <c r="BX191" s="913"/>
      <c r="BY191" s="913"/>
      <c r="BZ191" s="913"/>
      <c r="CA191" s="913"/>
      <c r="CB191" s="915"/>
      <c r="CC191" s="915"/>
      <c r="CD191" s="915"/>
      <c r="CE191" s="915"/>
      <c r="CF191" s="915"/>
      <c r="CG191" s="915"/>
      <c r="CH191" s="915"/>
      <c r="CI191" s="915"/>
      <c r="CJ191" s="915"/>
      <c r="CK191" s="915"/>
      <c r="CL191" s="915"/>
      <c r="CM191" s="915"/>
      <c r="CN191" s="930"/>
      <c r="CO191" s="930"/>
      <c r="CP191" s="930"/>
      <c r="CQ191" s="930"/>
      <c r="CR191" s="930"/>
      <c r="CS191" s="930"/>
      <c r="CT191" s="744"/>
      <c r="CV191" s="1003"/>
      <c r="CW191" s="155" t="str">
        <f>LOGBOOK!$J$3</f>
        <v>SINGLE-ENGINE</v>
      </c>
      <c r="CX191" s="156" t="str">
        <f>LOGBOOK!$K$3</f>
        <v>MULTI-ENGINE</v>
      </c>
      <c r="CY191" s="156" t="str">
        <f>LOGBOOK!$L$3</f>
        <v>TURBO PROP</v>
      </c>
      <c r="CZ191" s="156" t="str">
        <f>LOGBOOK!$M$3</f>
        <v>TURBO JET</v>
      </c>
      <c r="DA191" s="156" t="str">
        <f>LOGBOOK!$N$3</f>
        <v>LSA</v>
      </c>
      <c r="DB191" s="156" t="str">
        <f>LOGBOOK!$O$2</f>
        <v>HELICOPTER</v>
      </c>
      <c r="DC191" s="156" t="str">
        <f>LOGBOOK!$P$2</f>
        <v>GLIDER</v>
      </c>
      <c r="DD191" s="156" t="str">
        <f>LOGBOOK!$Q$2</f>
        <v>OTHERS</v>
      </c>
      <c r="DE191" s="157"/>
      <c r="DF191" s="158"/>
      <c r="DG191" s="159" t="s">
        <v>64</v>
      </c>
      <c r="DH191" s="16"/>
      <c r="DI191" s="788"/>
      <c r="DJ191" s="648"/>
      <c r="DK191" s="648"/>
      <c r="DL191" s="648"/>
      <c r="DM191" s="648"/>
      <c r="DN191" s="648"/>
      <c r="DO191" s="648"/>
      <c r="DP191" s="648"/>
      <c r="DQ191" s="648"/>
      <c r="DR191" s="648"/>
      <c r="DS191" s="649"/>
      <c r="DT191" s="624"/>
      <c r="DU191" s="913"/>
      <c r="DV191" s="913"/>
      <c r="DW191" s="913"/>
      <c r="DX191" s="913"/>
      <c r="DY191" s="913"/>
      <c r="DZ191" s="915"/>
      <c r="EA191" s="915"/>
      <c r="EB191" s="915"/>
      <c r="EC191" s="915"/>
      <c r="ED191" s="915"/>
      <c r="EE191" s="915"/>
      <c r="EF191" s="915"/>
      <c r="EG191" s="915"/>
      <c r="EH191" s="915"/>
      <c r="EI191" s="915"/>
      <c r="EJ191" s="915"/>
      <c r="EK191" s="915"/>
      <c r="EL191" s="930"/>
      <c r="EM191" s="930"/>
      <c r="EN191" s="930"/>
      <c r="EO191" s="930"/>
      <c r="EP191" s="930"/>
      <c r="EQ191" s="930"/>
      <c r="ER191" s="744"/>
      <c r="ES191" s="1003"/>
      <c r="ET191" s="155" t="str">
        <f>LOGBOOK!$J$3</f>
        <v>SINGLE-ENGINE</v>
      </c>
      <c r="EU191" s="156" t="str">
        <f>LOGBOOK!$K$3</f>
        <v>MULTI-ENGINE</v>
      </c>
      <c r="EV191" s="156" t="str">
        <f>LOGBOOK!$L$3</f>
        <v>TURBO PROP</v>
      </c>
      <c r="EW191" s="156" t="str">
        <f>LOGBOOK!$M$3</f>
        <v>TURBO JET</v>
      </c>
      <c r="EX191" s="156" t="str">
        <f>LOGBOOK!$N$3</f>
        <v>LSA</v>
      </c>
      <c r="EY191" s="156" t="str">
        <f>LOGBOOK!$O$2</f>
        <v>HELICOPTER</v>
      </c>
      <c r="EZ191" s="156" t="str">
        <f>LOGBOOK!$P$2</f>
        <v>GLIDER</v>
      </c>
      <c r="FA191" s="156" t="str">
        <f>LOGBOOK!$Q$2</f>
        <v>OTHERS</v>
      </c>
      <c r="FB191" s="157"/>
      <c r="FC191" s="158"/>
      <c r="FD191" s="159" t="s">
        <v>64</v>
      </c>
      <c r="FE191" s="16"/>
      <c r="FF191" s="788"/>
      <c r="FG191" s="648"/>
      <c r="FH191" s="648"/>
      <c r="FI191" s="648"/>
      <c r="FJ191" s="648"/>
      <c r="FK191" s="648"/>
      <c r="FL191" s="648"/>
      <c r="FM191" s="648"/>
      <c r="FN191" s="648"/>
      <c r="FO191" s="648"/>
      <c r="FP191" s="649"/>
      <c r="FQ191" s="624"/>
      <c r="FR191" s="913"/>
      <c r="FS191" s="913"/>
      <c r="FT191" s="913"/>
      <c r="FU191" s="913"/>
      <c r="FV191" s="913"/>
      <c r="FW191" s="915"/>
      <c r="FX191" s="915"/>
      <c r="FY191" s="915"/>
      <c r="FZ191" s="915"/>
      <c r="GA191" s="915"/>
      <c r="GB191" s="915"/>
      <c r="GC191" s="915"/>
      <c r="GD191" s="915"/>
      <c r="GE191" s="915"/>
      <c r="GF191" s="915"/>
      <c r="GG191" s="915"/>
      <c r="GH191" s="915"/>
      <c r="GI191" s="930"/>
      <c r="GJ191" s="930"/>
      <c r="GK191" s="930"/>
      <c r="GL191" s="930"/>
      <c r="GM191" s="930"/>
      <c r="GN191" s="930"/>
      <c r="GO191" s="744"/>
    </row>
    <row r="192" spans="1:197" ht="3" customHeight="1" x14ac:dyDescent="0.25">
      <c r="A192" s="1003"/>
      <c r="B192" s="624"/>
      <c r="C192" s="624"/>
      <c r="D192" s="624"/>
      <c r="E192" s="624"/>
      <c r="F192" s="624"/>
      <c r="G192" s="624"/>
      <c r="H192" s="624"/>
      <c r="I192" s="624"/>
      <c r="J192" s="624"/>
      <c r="K192" s="624"/>
      <c r="L192" s="624"/>
      <c r="M192" s="624"/>
      <c r="N192" s="658"/>
      <c r="O192" s="658"/>
      <c r="P192" s="658"/>
      <c r="Q192" s="658"/>
      <c r="R192" s="658"/>
      <c r="S192" s="658"/>
      <c r="T192" s="658"/>
      <c r="U192" s="658"/>
      <c r="V192" s="658"/>
      <c r="W192" s="658"/>
      <c r="X192" s="658"/>
      <c r="Y192" s="624"/>
      <c r="Z192" s="913"/>
      <c r="AA192" s="913"/>
      <c r="AB192" s="913"/>
      <c r="AC192" s="913"/>
      <c r="AD192" s="913"/>
      <c r="AE192" s="915"/>
      <c r="AF192" s="915"/>
      <c r="AG192" s="915"/>
      <c r="AH192" s="915"/>
      <c r="AI192" s="915"/>
      <c r="AJ192" s="915"/>
      <c r="AK192" s="915"/>
      <c r="AL192" s="915"/>
      <c r="AM192" s="915"/>
      <c r="AN192" s="915"/>
      <c r="AO192" s="915"/>
      <c r="AP192" s="915"/>
      <c r="AQ192" s="930"/>
      <c r="AR192" s="930"/>
      <c r="AS192" s="930"/>
      <c r="AT192" s="930"/>
      <c r="AU192" s="930"/>
      <c r="AV192" s="930"/>
      <c r="AW192" s="744"/>
      <c r="AX192" s="1003"/>
      <c r="AY192" s="624"/>
      <c r="AZ192" s="624"/>
      <c r="BA192" s="624"/>
      <c r="BB192" s="624"/>
      <c r="BC192" s="624"/>
      <c r="BD192" s="624"/>
      <c r="BE192" s="624"/>
      <c r="BF192" s="624"/>
      <c r="BG192" s="624"/>
      <c r="BH192" s="624"/>
      <c r="BI192" s="624"/>
      <c r="BJ192" s="624"/>
      <c r="BK192" s="658"/>
      <c r="BL192" s="658"/>
      <c r="BM192" s="658"/>
      <c r="BN192" s="658"/>
      <c r="BO192" s="658"/>
      <c r="BP192" s="658"/>
      <c r="BQ192" s="658"/>
      <c r="BR192" s="658"/>
      <c r="BS192" s="658"/>
      <c r="BT192" s="658"/>
      <c r="BU192" s="658"/>
      <c r="BV192" s="624"/>
      <c r="BW192" s="913"/>
      <c r="BX192" s="913"/>
      <c r="BY192" s="913"/>
      <c r="BZ192" s="913"/>
      <c r="CA192" s="913"/>
      <c r="CB192" s="915"/>
      <c r="CC192" s="915"/>
      <c r="CD192" s="915"/>
      <c r="CE192" s="915"/>
      <c r="CF192" s="915"/>
      <c r="CG192" s="915"/>
      <c r="CH192" s="915"/>
      <c r="CI192" s="915"/>
      <c r="CJ192" s="915"/>
      <c r="CK192" s="915"/>
      <c r="CL192" s="915"/>
      <c r="CM192" s="915"/>
      <c r="CN192" s="930"/>
      <c r="CO192" s="930"/>
      <c r="CP192" s="930"/>
      <c r="CQ192" s="930"/>
      <c r="CR192" s="930"/>
      <c r="CS192" s="930"/>
      <c r="CT192" s="744"/>
      <c r="CV192" s="1003"/>
      <c r="CW192" s="624"/>
      <c r="CX192" s="624"/>
      <c r="CY192" s="624"/>
      <c r="CZ192" s="624"/>
      <c r="DA192" s="624"/>
      <c r="DB192" s="624"/>
      <c r="DC192" s="624"/>
      <c r="DD192" s="624"/>
      <c r="DE192" s="624"/>
      <c r="DF192" s="624"/>
      <c r="DG192" s="624"/>
      <c r="DH192" s="624"/>
      <c r="DI192" s="658"/>
      <c r="DJ192" s="658"/>
      <c r="DK192" s="658"/>
      <c r="DL192" s="658"/>
      <c r="DM192" s="658"/>
      <c r="DN192" s="658"/>
      <c r="DO192" s="658"/>
      <c r="DP192" s="658"/>
      <c r="DQ192" s="658"/>
      <c r="DR192" s="658"/>
      <c r="DS192" s="658"/>
      <c r="DT192" s="624"/>
      <c r="DU192" s="913"/>
      <c r="DV192" s="913"/>
      <c r="DW192" s="913"/>
      <c r="DX192" s="913"/>
      <c r="DY192" s="913"/>
      <c r="DZ192" s="915"/>
      <c r="EA192" s="915"/>
      <c r="EB192" s="915"/>
      <c r="EC192" s="915"/>
      <c r="ED192" s="915"/>
      <c r="EE192" s="915"/>
      <c r="EF192" s="915"/>
      <c r="EG192" s="915"/>
      <c r="EH192" s="915"/>
      <c r="EI192" s="915"/>
      <c r="EJ192" s="915"/>
      <c r="EK192" s="915"/>
      <c r="EL192" s="930"/>
      <c r="EM192" s="930"/>
      <c r="EN192" s="930"/>
      <c r="EO192" s="930"/>
      <c r="EP192" s="930"/>
      <c r="EQ192" s="930"/>
      <c r="ER192" s="744"/>
      <c r="ES192" s="1003"/>
      <c r="ET192" s="624"/>
      <c r="EU192" s="624"/>
      <c r="EV192" s="624"/>
      <c r="EW192" s="624"/>
      <c r="EX192" s="624"/>
      <c r="EY192" s="624"/>
      <c r="EZ192" s="624"/>
      <c r="FA192" s="624"/>
      <c r="FB192" s="624"/>
      <c r="FC192" s="624"/>
      <c r="FD192" s="624"/>
      <c r="FE192" s="624"/>
      <c r="FF192" s="658"/>
      <c r="FG192" s="658"/>
      <c r="FH192" s="658"/>
      <c r="FI192" s="658"/>
      <c r="FJ192" s="658"/>
      <c r="FK192" s="658"/>
      <c r="FL192" s="658"/>
      <c r="FM192" s="658"/>
      <c r="FN192" s="658"/>
      <c r="FO192" s="658"/>
      <c r="FP192" s="658"/>
      <c r="FQ192" s="624"/>
      <c r="FR192" s="913"/>
      <c r="FS192" s="913"/>
      <c r="FT192" s="913"/>
      <c r="FU192" s="913"/>
      <c r="FV192" s="913"/>
      <c r="FW192" s="915"/>
      <c r="FX192" s="915"/>
      <c r="FY192" s="915"/>
      <c r="FZ192" s="915"/>
      <c r="GA192" s="915"/>
      <c r="GB192" s="915"/>
      <c r="GC192" s="915"/>
      <c r="GD192" s="915"/>
      <c r="GE192" s="915"/>
      <c r="GF192" s="915"/>
      <c r="GG192" s="915"/>
      <c r="GH192" s="915"/>
      <c r="GI192" s="930"/>
      <c r="GJ192" s="930"/>
      <c r="GK192" s="930"/>
      <c r="GL192" s="930"/>
      <c r="GM192" s="930"/>
      <c r="GN192" s="930"/>
      <c r="GO192" s="744"/>
    </row>
    <row r="193" spans="1:197" ht="8.25" customHeight="1" x14ac:dyDescent="0.2">
      <c r="A193" s="1003"/>
      <c r="B193" s="955" t="str">
        <f>'ANNUAL SUMMARY'!$C$38</f>
        <v>APPROACHES</v>
      </c>
      <c r="C193" s="956"/>
      <c r="D193" s="956"/>
      <c r="E193" s="956"/>
      <c r="F193" s="956"/>
      <c r="G193" s="956"/>
      <c r="H193" s="956"/>
      <c r="I193" s="956"/>
      <c r="J193" s="956"/>
      <c r="K193" s="956"/>
      <c r="L193" s="956"/>
      <c r="M193" s="956"/>
      <c r="N193" s="956"/>
      <c r="O193" s="961" t="str">
        <f>IF('FRONT PAGE'!$A$1="www.fly-logics.com","APP",0)</f>
        <v>APP</v>
      </c>
      <c r="P193" s="962"/>
      <c r="Q193" s="962"/>
      <c r="R193" s="877"/>
      <c r="S193" s="877"/>
      <c r="T193" s="877"/>
      <c r="U193" s="877"/>
      <c r="V193" s="877"/>
      <c r="W193" s="877"/>
      <c r="X193" s="877"/>
      <c r="Y193" s="624"/>
      <c r="Z193" s="913"/>
      <c r="AA193" s="914"/>
      <c r="AB193" s="914"/>
      <c r="AC193" s="914"/>
      <c r="AD193" s="914"/>
      <c r="AE193" s="915"/>
      <c r="AF193" s="915"/>
      <c r="AG193" s="915"/>
      <c r="AH193" s="915"/>
      <c r="AI193" s="915"/>
      <c r="AJ193" s="915"/>
      <c r="AK193" s="915"/>
      <c r="AL193" s="915"/>
      <c r="AM193" s="915"/>
      <c r="AN193" s="915"/>
      <c r="AO193" s="915"/>
      <c r="AP193" s="915"/>
      <c r="AQ193" s="930"/>
      <c r="AR193" s="930"/>
      <c r="AS193" s="930"/>
      <c r="AT193" s="930"/>
      <c r="AU193" s="930"/>
      <c r="AV193" s="930"/>
      <c r="AW193" s="744"/>
      <c r="AX193" s="1003"/>
      <c r="AY193" s="955" t="str">
        <f>'ANNUAL SUMMARY'!$C$38</f>
        <v>APPROACHES</v>
      </c>
      <c r="AZ193" s="956"/>
      <c r="BA193" s="956"/>
      <c r="BB193" s="956"/>
      <c r="BC193" s="956"/>
      <c r="BD193" s="956"/>
      <c r="BE193" s="956"/>
      <c r="BF193" s="956"/>
      <c r="BG193" s="956"/>
      <c r="BH193" s="956"/>
      <c r="BI193" s="956"/>
      <c r="BJ193" s="956"/>
      <c r="BK193" s="956"/>
      <c r="BL193" s="961" t="str">
        <f>IF('FRONT PAGE'!$A$1="www.fly-logics.com","APP",0)</f>
        <v>APP</v>
      </c>
      <c r="BM193" s="962"/>
      <c r="BN193" s="962"/>
      <c r="BO193" s="877"/>
      <c r="BP193" s="877"/>
      <c r="BQ193" s="877"/>
      <c r="BR193" s="877"/>
      <c r="BS193" s="877"/>
      <c r="BT193" s="877"/>
      <c r="BU193" s="877"/>
      <c r="BV193" s="624"/>
      <c r="BW193" s="913"/>
      <c r="BX193" s="914"/>
      <c r="BY193" s="914"/>
      <c r="BZ193" s="914"/>
      <c r="CA193" s="914"/>
      <c r="CB193" s="915"/>
      <c r="CC193" s="915"/>
      <c r="CD193" s="915"/>
      <c r="CE193" s="915"/>
      <c r="CF193" s="915"/>
      <c r="CG193" s="915"/>
      <c r="CH193" s="915"/>
      <c r="CI193" s="915"/>
      <c r="CJ193" s="915"/>
      <c r="CK193" s="915"/>
      <c r="CL193" s="915"/>
      <c r="CM193" s="915"/>
      <c r="CN193" s="930"/>
      <c r="CO193" s="930"/>
      <c r="CP193" s="930"/>
      <c r="CQ193" s="930"/>
      <c r="CR193" s="930"/>
      <c r="CS193" s="930"/>
      <c r="CT193" s="744"/>
      <c r="CV193" s="1003"/>
      <c r="CW193" s="955" t="str">
        <f>'ANNUAL SUMMARY'!$C$38</f>
        <v>APPROACHES</v>
      </c>
      <c r="CX193" s="956"/>
      <c r="CY193" s="956"/>
      <c r="CZ193" s="956"/>
      <c r="DA193" s="956"/>
      <c r="DB193" s="956"/>
      <c r="DC193" s="956"/>
      <c r="DD193" s="956"/>
      <c r="DE193" s="956"/>
      <c r="DF193" s="956"/>
      <c r="DG193" s="956"/>
      <c r="DH193" s="956"/>
      <c r="DI193" s="956"/>
      <c r="DJ193" s="961" t="str">
        <f>IF('FRONT PAGE'!$A$1="www.fly-logics.com","APP",0)</f>
        <v>APP</v>
      </c>
      <c r="DK193" s="962"/>
      <c r="DL193" s="962"/>
      <c r="DM193" s="877"/>
      <c r="DN193" s="877"/>
      <c r="DO193" s="877"/>
      <c r="DP193" s="877"/>
      <c r="DQ193" s="877"/>
      <c r="DR193" s="877"/>
      <c r="DS193" s="877"/>
      <c r="DT193" s="624"/>
      <c r="DU193" s="913"/>
      <c r="DV193" s="914"/>
      <c r="DW193" s="914"/>
      <c r="DX193" s="914"/>
      <c r="DY193" s="914"/>
      <c r="DZ193" s="915"/>
      <c r="EA193" s="915"/>
      <c r="EB193" s="915"/>
      <c r="EC193" s="915"/>
      <c r="ED193" s="915"/>
      <c r="EE193" s="915"/>
      <c r="EF193" s="915"/>
      <c r="EG193" s="915"/>
      <c r="EH193" s="915"/>
      <c r="EI193" s="915"/>
      <c r="EJ193" s="915"/>
      <c r="EK193" s="915"/>
      <c r="EL193" s="930"/>
      <c r="EM193" s="930"/>
      <c r="EN193" s="930"/>
      <c r="EO193" s="930"/>
      <c r="EP193" s="930"/>
      <c r="EQ193" s="930"/>
      <c r="ER193" s="744"/>
      <c r="ES193" s="1003"/>
      <c r="ET193" s="955" t="str">
        <f>'ANNUAL SUMMARY'!$C$38</f>
        <v>APPROACHES</v>
      </c>
      <c r="EU193" s="956"/>
      <c r="EV193" s="956"/>
      <c r="EW193" s="956"/>
      <c r="EX193" s="956"/>
      <c r="EY193" s="956"/>
      <c r="EZ193" s="956"/>
      <c r="FA193" s="956"/>
      <c r="FB193" s="956"/>
      <c r="FC193" s="956"/>
      <c r="FD193" s="956"/>
      <c r="FE193" s="956"/>
      <c r="FF193" s="956"/>
      <c r="FG193" s="961" t="str">
        <f>IF('FRONT PAGE'!$A$1="www.fly-logics.com","APP",0)</f>
        <v>APP</v>
      </c>
      <c r="FH193" s="962"/>
      <c r="FI193" s="962"/>
      <c r="FJ193" s="877"/>
      <c r="FK193" s="877"/>
      <c r="FL193" s="877"/>
      <c r="FM193" s="877"/>
      <c r="FN193" s="877"/>
      <c r="FO193" s="877"/>
      <c r="FP193" s="877"/>
      <c r="FQ193" s="624"/>
      <c r="FR193" s="913"/>
      <c r="FS193" s="914"/>
      <c r="FT193" s="914"/>
      <c r="FU193" s="914"/>
      <c r="FV193" s="914"/>
      <c r="FW193" s="915"/>
      <c r="FX193" s="915"/>
      <c r="FY193" s="915"/>
      <c r="FZ193" s="915"/>
      <c r="GA193" s="915"/>
      <c r="GB193" s="915"/>
      <c r="GC193" s="915"/>
      <c r="GD193" s="915"/>
      <c r="GE193" s="915"/>
      <c r="GF193" s="915"/>
      <c r="GG193" s="915"/>
      <c r="GH193" s="915"/>
      <c r="GI193" s="930"/>
      <c r="GJ193" s="930"/>
      <c r="GK193" s="930"/>
      <c r="GL193" s="930"/>
      <c r="GM193" s="930"/>
      <c r="GN193" s="930"/>
      <c r="GO193" s="744"/>
    </row>
    <row r="194" spans="1:197" ht="11.1" customHeight="1" x14ac:dyDescent="0.2">
      <c r="A194" s="1003"/>
      <c r="B194" s="957"/>
      <c r="C194" s="958"/>
      <c r="D194" s="958"/>
      <c r="E194" s="958"/>
      <c r="F194" s="958"/>
      <c r="G194" s="958"/>
      <c r="H194" s="958"/>
      <c r="I194" s="958"/>
      <c r="J194" s="958"/>
      <c r="K194" s="958"/>
      <c r="L194" s="958"/>
      <c r="M194" s="958"/>
      <c r="N194" s="958"/>
      <c r="O194" s="963"/>
      <c r="P194" s="964"/>
      <c r="Q194" s="964"/>
      <c r="R194" s="877"/>
      <c r="S194" s="877"/>
      <c r="T194" s="877"/>
      <c r="U194" s="877"/>
      <c r="V194" s="877"/>
      <c r="W194" s="877"/>
      <c r="X194" s="877"/>
      <c r="Y194" s="624"/>
      <c r="Z194" s="914"/>
      <c r="AA194" s="914"/>
      <c r="AB194" s="914"/>
      <c r="AC194" s="914"/>
      <c r="AD194" s="914"/>
      <c r="AE194" s="915"/>
      <c r="AF194" s="915"/>
      <c r="AG194" s="915"/>
      <c r="AH194" s="915"/>
      <c r="AI194" s="915"/>
      <c r="AJ194" s="915"/>
      <c r="AK194" s="915"/>
      <c r="AL194" s="915"/>
      <c r="AM194" s="915"/>
      <c r="AN194" s="915"/>
      <c r="AO194" s="915"/>
      <c r="AP194" s="915"/>
      <c r="AQ194" s="930"/>
      <c r="AR194" s="930"/>
      <c r="AS194" s="930"/>
      <c r="AT194" s="930"/>
      <c r="AU194" s="930"/>
      <c r="AV194" s="930"/>
      <c r="AW194" s="744"/>
      <c r="AX194" s="1003"/>
      <c r="AY194" s="957"/>
      <c r="AZ194" s="958"/>
      <c r="BA194" s="958"/>
      <c r="BB194" s="958"/>
      <c r="BC194" s="958"/>
      <c r="BD194" s="958"/>
      <c r="BE194" s="958"/>
      <c r="BF194" s="958"/>
      <c r="BG194" s="958"/>
      <c r="BH194" s="958"/>
      <c r="BI194" s="958"/>
      <c r="BJ194" s="958"/>
      <c r="BK194" s="958"/>
      <c r="BL194" s="963"/>
      <c r="BM194" s="964"/>
      <c r="BN194" s="964"/>
      <c r="BO194" s="877"/>
      <c r="BP194" s="877"/>
      <c r="BQ194" s="877"/>
      <c r="BR194" s="877"/>
      <c r="BS194" s="877"/>
      <c r="BT194" s="877"/>
      <c r="BU194" s="877"/>
      <c r="BV194" s="624"/>
      <c r="BW194" s="914"/>
      <c r="BX194" s="914"/>
      <c r="BY194" s="914"/>
      <c r="BZ194" s="914"/>
      <c r="CA194" s="914"/>
      <c r="CB194" s="915"/>
      <c r="CC194" s="915"/>
      <c r="CD194" s="915"/>
      <c r="CE194" s="915"/>
      <c r="CF194" s="915"/>
      <c r="CG194" s="915"/>
      <c r="CH194" s="915"/>
      <c r="CI194" s="915"/>
      <c r="CJ194" s="915"/>
      <c r="CK194" s="915"/>
      <c r="CL194" s="915"/>
      <c r="CM194" s="915"/>
      <c r="CN194" s="930"/>
      <c r="CO194" s="930"/>
      <c r="CP194" s="930"/>
      <c r="CQ194" s="930"/>
      <c r="CR194" s="930"/>
      <c r="CS194" s="930"/>
      <c r="CT194" s="744"/>
      <c r="CV194" s="1003"/>
      <c r="CW194" s="957"/>
      <c r="CX194" s="958"/>
      <c r="CY194" s="958"/>
      <c r="CZ194" s="958"/>
      <c r="DA194" s="958"/>
      <c r="DB194" s="958"/>
      <c r="DC194" s="958"/>
      <c r="DD194" s="958"/>
      <c r="DE194" s="958"/>
      <c r="DF194" s="958"/>
      <c r="DG194" s="958"/>
      <c r="DH194" s="958"/>
      <c r="DI194" s="958"/>
      <c r="DJ194" s="963"/>
      <c r="DK194" s="964"/>
      <c r="DL194" s="964"/>
      <c r="DM194" s="877"/>
      <c r="DN194" s="877"/>
      <c r="DO194" s="877"/>
      <c r="DP194" s="877"/>
      <c r="DQ194" s="877"/>
      <c r="DR194" s="877"/>
      <c r="DS194" s="877"/>
      <c r="DT194" s="624"/>
      <c r="DU194" s="914"/>
      <c r="DV194" s="914"/>
      <c r="DW194" s="914"/>
      <c r="DX194" s="914"/>
      <c r="DY194" s="914"/>
      <c r="DZ194" s="915"/>
      <c r="EA194" s="915"/>
      <c r="EB194" s="915"/>
      <c r="EC194" s="915"/>
      <c r="ED194" s="915"/>
      <c r="EE194" s="915"/>
      <c r="EF194" s="915"/>
      <c r="EG194" s="915"/>
      <c r="EH194" s="915"/>
      <c r="EI194" s="915"/>
      <c r="EJ194" s="915"/>
      <c r="EK194" s="915"/>
      <c r="EL194" s="930"/>
      <c r="EM194" s="930"/>
      <c r="EN194" s="930"/>
      <c r="EO194" s="930"/>
      <c r="EP194" s="930"/>
      <c r="EQ194" s="930"/>
      <c r="ER194" s="744"/>
      <c r="ES194" s="1003"/>
      <c r="ET194" s="957"/>
      <c r="EU194" s="958"/>
      <c r="EV194" s="958"/>
      <c r="EW194" s="958"/>
      <c r="EX194" s="958"/>
      <c r="EY194" s="958"/>
      <c r="EZ194" s="958"/>
      <c r="FA194" s="958"/>
      <c r="FB194" s="958"/>
      <c r="FC194" s="958"/>
      <c r="FD194" s="958"/>
      <c r="FE194" s="958"/>
      <c r="FF194" s="958"/>
      <c r="FG194" s="963"/>
      <c r="FH194" s="964"/>
      <c r="FI194" s="964"/>
      <c r="FJ194" s="877"/>
      <c r="FK194" s="877"/>
      <c r="FL194" s="877"/>
      <c r="FM194" s="877"/>
      <c r="FN194" s="877"/>
      <c r="FO194" s="877"/>
      <c r="FP194" s="877"/>
      <c r="FQ194" s="624"/>
      <c r="FR194" s="914"/>
      <c r="FS194" s="914"/>
      <c r="FT194" s="914"/>
      <c r="FU194" s="914"/>
      <c r="FV194" s="914"/>
      <c r="FW194" s="915"/>
      <c r="FX194" s="915"/>
      <c r="FY194" s="915"/>
      <c r="FZ194" s="915"/>
      <c r="GA194" s="915"/>
      <c r="GB194" s="915"/>
      <c r="GC194" s="915"/>
      <c r="GD194" s="915"/>
      <c r="GE194" s="915"/>
      <c r="GF194" s="915"/>
      <c r="GG194" s="915"/>
      <c r="GH194" s="915"/>
      <c r="GI194" s="930"/>
      <c r="GJ194" s="930"/>
      <c r="GK194" s="930"/>
      <c r="GL194" s="930"/>
      <c r="GM194" s="930"/>
      <c r="GN194" s="930"/>
      <c r="GO194" s="744"/>
    </row>
    <row r="195" spans="1:197" ht="15" customHeight="1" x14ac:dyDescent="0.2">
      <c r="A195" s="1003"/>
      <c r="B195" s="959"/>
      <c r="C195" s="960"/>
      <c r="D195" s="960"/>
      <c r="E195" s="960"/>
      <c r="F195" s="960"/>
      <c r="G195" s="960"/>
      <c r="H195" s="960"/>
      <c r="I195" s="960"/>
      <c r="J195" s="960"/>
      <c r="K195" s="960"/>
      <c r="L195" s="960"/>
      <c r="M195" s="960"/>
      <c r="N195" s="960"/>
      <c r="O195" s="965"/>
      <c r="P195" s="966"/>
      <c r="Q195" s="966"/>
      <c r="R195" s="877"/>
      <c r="S195" s="877"/>
      <c r="T195" s="877"/>
      <c r="U195" s="877"/>
      <c r="V195" s="877"/>
      <c r="W195" s="877"/>
      <c r="X195" s="877"/>
      <c r="Y195" s="624"/>
      <c r="Z195" s="913"/>
      <c r="AA195" s="914"/>
      <c r="AB195" s="914"/>
      <c r="AC195" s="914"/>
      <c r="AD195" s="914"/>
      <c r="AE195" s="915"/>
      <c r="AF195" s="915"/>
      <c r="AG195" s="915"/>
      <c r="AH195" s="915"/>
      <c r="AI195" s="915"/>
      <c r="AJ195" s="915"/>
      <c r="AK195" s="915"/>
      <c r="AL195" s="915"/>
      <c r="AM195" s="915"/>
      <c r="AN195" s="915"/>
      <c r="AO195" s="915"/>
      <c r="AP195" s="915"/>
      <c r="AQ195" s="930"/>
      <c r="AR195" s="930"/>
      <c r="AS195" s="930"/>
      <c r="AT195" s="930"/>
      <c r="AU195" s="930"/>
      <c r="AV195" s="930"/>
      <c r="AW195" s="744"/>
      <c r="AX195" s="1003"/>
      <c r="AY195" s="959"/>
      <c r="AZ195" s="960"/>
      <c r="BA195" s="960"/>
      <c r="BB195" s="960"/>
      <c r="BC195" s="960"/>
      <c r="BD195" s="960"/>
      <c r="BE195" s="960"/>
      <c r="BF195" s="960"/>
      <c r="BG195" s="960"/>
      <c r="BH195" s="960"/>
      <c r="BI195" s="960"/>
      <c r="BJ195" s="960"/>
      <c r="BK195" s="960"/>
      <c r="BL195" s="965"/>
      <c r="BM195" s="966"/>
      <c r="BN195" s="966"/>
      <c r="BO195" s="877"/>
      <c r="BP195" s="877"/>
      <c r="BQ195" s="877"/>
      <c r="BR195" s="877"/>
      <c r="BS195" s="877"/>
      <c r="BT195" s="877"/>
      <c r="BU195" s="877"/>
      <c r="BV195" s="624"/>
      <c r="BW195" s="913"/>
      <c r="BX195" s="914"/>
      <c r="BY195" s="914"/>
      <c r="BZ195" s="914"/>
      <c r="CA195" s="914"/>
      <c r="CB195" s="915"/>
      <c r="CC195" s="915"/>
      <c r="CD195" s="915"/>
      <c r="CE195" s="915"/>
      <c r="CF195" s="915"/>
      <c r="CG195" s="915"/>
      <c r="CH195" s="915"/>
      <c r="CI195" s="915"/>
      <c r="CJ195" s="915"/>
      <c r="CK195" s="915"/>
      <c r="CL195" s="915"/>
      <c r="CM195" s="915"/>
      <c r="CN195" s="930"/>
      <c r="CO195" s="930"/>
      <c r="CP195" s="930"/>
      <c r="CQ195" s="930"/>
      <c r="CR195" s="930"/>
      <c r="CS195" s="930"/>
      <c r="CT195" s="744"/>
      <c r="CV195" s="1003"/>
      <c r="CW195" s="959"/>
      <c r="CX195" s="960"/>
      <c r="CY195" s="960"/>
      <c r="CZ195" s="960"/>
      <c r="DA195" s="960"/>
      <c r="DB195" s="960"/>
      <c r="DC195" s="960"/>
      <c r="DD195" s="960"/>
      <c r="DE195" s="960"/>
      <c r="DF195" s="960"/>
      <c r="DG195" s="960"/>
      <c r="DH195" s="960"/>
      <c r="DI195" s="960"/>
      <c r="DJ195" s="965"/>
      <c r="DK195" s="966"/>
      <c r="DL195" s="966"/>
      <c r="DM195" s="877"/>
      <c r="DN195" s="877"/>
      <c r="DO195" s="877"/>
      <c r="DP195" s="877"/>
      <c r="DQ195" s="877"/>
      <c r="DR195" s="877"/>
      <c r="DS195" s="877"/>
      <c r="DT195" s="624"/>
      <c r="DU195" s="913"/>
      <c r="DV195" s="914"/>
      <c r="DW195" s="914"/>
      <c r="DX195" s="914"/>
      <c r="DY195" s="914"/>
      <c r="DZ195" s="915"/>
      <c r="EA195" s="915"/>
      <c r="EB195" s="915"/>
      <c r="EC195" s="915"/>
      <c r="ED195" s="915"/>
      <c r="EE195" s="915"/>
      <c r="EF195" s="915"/>
      <c r="EG195" s="915"/>
      <c r="EH195" s="915"/>
      <c r="EI195" s="915"/>
      <c r="EJ195" s="915"/>
      <c r="EK195" s="915"/>
      <c r="EL195" s="930"/>
      <c r="EM195" s="930"/>
      <c r="EN195" s="930"/>
      <c r="EO195" s="930"/>
      <c r="EP195" s="930"/>
      <c r="EQ195" s="930"/>
      <c r="ER195" s="744"/>
      <c r="ES195" s="1003"/>
      <c r="ET195" s="959"/>
      <c r="EU195" s="960"/>
      <c r="EV195" s="960"/>
      <c r="EW195" s="960"/>
      <c r="EX195" s="960"/>
      <c r="EY195" s="960"/>
      <c r="EZ195" s="960"/>
      <c r="FA195" s="960"/>
      <c r="FB195" s="960"/>
      <c r="FC195" s="960"/>
      <c r="FD195" s="960"/>
      <c r="FE195" s="960"/>
      <c r="FF195" s="960"/>
      <c r="FG195" s="965"/>
      <c r="FH195" s="966"/>
      <c r="FI195" s="966"/>
      <c r="FJ195" s="877"/>
      <c r="FK195" s="877"/>
      <c r="FL195" s="877"/>
      <c r="FM195" s="877"/>
      <c r="FN195" s="877"/>
      <c r="FO195" s="877"/>
      <c r="FP195" s="877"/>
      <c r="FQ195" s="624"/>
      <c r="FR195" s="913"/>
      <c r="FS195" s="914"/>
      <c r="FT195" s="914"/>
      <c r="FU195" s="914"/>
      <c r="FV195" s="914"/>
      <c r="FW195" s="915"/>
      <c r="FX195" s="915"/>
      <c r="FY195" s="915"/>
      <c r="FZ195" s="915"/>
      <c r="GA195" s="915"/>
      <c r="GB195" s="915"/>
      <c r="GC195" s="915"/>
      <c r="GD195" s="915"/>
      <c r="GE195" s="915"/>
      <c r="GF195" s="915"/>
      <c r="GG195" s="915"/>
      <c r="GH195" s="915"/>
      <c r="GI195" s="930"/>
      <c r="GJ195" s="930"/>
      <c r="GK195" s="930"/>
      <c r="GL195" s="930"/>
      <c r="GM195" s="930"/>
      <c r="GN195" s="930"/>
      <c r="GO195" s="744"/>
    </row>
    <row r="196" spans="1:197" ht="4.5" customHeight="1" x14ac:dyDescent="0.25">
      <c r="A196" s="1003"/>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624"/>
      <c r="Z196" s="914"/>
      <c r="AA196" s="914"/>
      <c r="AB196" s="914"/>
      <c r="AC196" s="914"/>
      <c r="AD196" s="914"/>
      <c r="AE196" s="915"/>
      <c r="AF196" s="915"/>
      <c r="AG196" s="915"/>
      <c r="AH196" s="915"/>
      <c r="AI196" s="915"/>
      <c r="AJ196" s="915"/>
      <c r="AK196" s="915"/>
      <c r="AL196" s="915"/>
      <c r="AM196" s="915"/>
      <c r="AN196" s="915"/>
      <c r="AO196" s="915"/>
      <c r="AP196" s="915"/>
      <c r="AQ196" s="930"/>
      <c r="AR196" s="930"/>
      <c r="AS196" s="930"/>
      <c r="AT196" s="930"/>
      <c r="AU196" s="930"/>
      <c r="AV196" s="930"/>
      <c r="AW196" s="744"/>
      <c r="AX196" s="1003"/>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624"/>
      <c r="BW196" s="914"/>
      <c r="BX196" s="914"/>
      <c r="BY196" s="914"/>
      <c r="BZ196" s="914"/>
      <c r="CA196" s="914"/>
      <c r="CB196" s="915"/>
      <c r="CC196" s="915"/>
      <c r="CD196" s="915"/>
      <c r="CE196" s="915"/>
      <c r="CF196" s="915"/>
      <c r="CG196" s="915"/>
      <c r="CH196" s="915"/>
      <c r="CI196" s="915"/>
      <c r="CJ196" s="915"/>
      <c r="CK196" s="915"/>
      <c r="CL196" s="915"/>
      <c r="CM196" s="915"/>
      <c r="CN196" s="930"/>
      <c r="CO196" s="930"/>
      <c r="CP196" s="930"/>
      <c r="CQ196" s="930"/>
      <c r="CR196" s="930"/>
      <c r="CS196" s="930"/>
      <c r="CT196" s="744"/>
      <c r="CV196" s="1003"/>
      <c r="CW196" s="15"/>
      <c r="CX196" s="15"/>
      <c r="CY196" s="15"/>
      <c r="CZ196" s="15"/>
      <c r="DA196" s="15"/>
      <c r="DB196" s="15"/>
      <c r="DC196" s="15"/>
      <c r="DD196" s="15"/>
      <c r="DE196" s="15"/>
      <c r="DF196" s="15"/>
      <c r="DG196" s="15"/>
      <c r="DH196" s="15"/>
      <c r="DI196" s="15"/>
      <c r="DJ196" s="15"/>
      <c r="DK196" s="15"/>
      <c r="DL196" s="15"/>
      <c r="DM196" s="15"/>
      <c r="DN196" s="15"/>
      <c r="DO196" s="15"/>
      <c r="DP196" s="15"/>
      <c r="DQ196" s="15"/>
      <c r="DR196" s="15"/>
      <c r="DS196" s="15"/>
      <c r="DT196" s="624"/>
      <c r="DU196" s="914"/>
      <c r="DV196" s="914"/>
      <c r="DW196" s="914"/>
      <c r="DX196" s="914"/>
      <c r="DY196" s="914"/>
      <c r="DZ196" s="915"/>
      <c r="EA196" s="915"/>
      <c r="EB196" s="915"/>
      <c r="EC196" s="915"/>
      <c r="ED196" s="915"/>
      <c r="EE196" s="915"/>
      <c r="EF196" s="915"/>
      <c r="EG196" s="915"/>
      <c r="EH196" s="915"/>
      <c r="EI196" s="915"/>
      <c r="EJ196" s="915"/>
      <c r="EK196" s="915"/>
      <c r="EL196" s="930"/>
      <c r="EM196" s="930"/>
      <c r="EN196" s="930"/>
      <c r="EO196" s="930"/>
      <c r="EP196" s="930"/>
      <c r="EQ196" s="930"/>
      <c r="ER196" s="744"/>
      <c r="ES196" s="1003"/>
      <c r="ET196" s="15"/>
      <c r="EU196" s="15"/>
      <c r="EV196" s="15"/>
      <c r="EW196" s="15"/>
      <c r="EX196" s="15"/>
      <c r="EY196" s="15"/>
      <c r="EZ196" s="15"/>
      <c r="FA196" s="15"/>
      <c r="FB196" s="15"/>
      <c r="FC196" s="15"/>
      <c r="FD196" s="15"/>
      <c r="FE196" s="15"/>
      <c r="FF196" s="15"/>
      <c r="FG196" s="15"/>
      <c r="FH196" s="15"/>
      <c r="FI196" s="15"/>
      <c r="FJ196" s="15"/>
      <c r="FK196" s="15"/>
      <c r="FL196" s="15"/>
      <c r="FM196" s="15"/>
      <c r="FN196" s="15"/>
      <c r="FO196" s="15"/>
      <c r="FP196" s="15"/>
      <c r="FQ196" s="624"/>
      <c r="FR196" s="914"/>
      <c r="FS196" s="914"/>
      <c r="FT196" s="914"/>
      <c r="FU196" s="914"/>
      <c r="FV196" s="914"/>
      <c r="FW196" s="915"/>
      <c r="FX196" s="915"/>
      <c r="FY196" s="915"/>
      <c r="FZ196" s="915"/>
      <c r="GA196" s="915"/>
      <c r="GB196" s="915"/>
      <c r="GC196" s="915"/>
      <c r="GD196" s="915"/>
      <c r="GE196" s="915"/>
      <c r="GF196" s="915"/>
      <c r="GG196" s="915"/>
      <c r="GH196" s="915"/>
      <c r="GI196" s="930"/>
      <c r="GJ196" s="930"/>
      <c r="GK196" s="930"/>
      <c r="GL196" s="930"/>
      <c r="GM196" s="930"/>
      <c r="GN196" s="930"/>
      <c r="GO196" s="744"/>
    </row>
    <row r="197" spans="1:197" ht="9.75" customHeight="1" x14ac:dyDescent="0.2">
      <c r="A197" s="1003"/>
      <c r="B197" s="932" t="str">
        <f>IF('FRONT PAGE'!$A$1="www.fly-logics.com","ILS",0)</f>
        <v>ILS</v>
      </c>
      <c r="C197" s="932"/>
      <c r="D197" s="932"/>
      <c r="E197" s="932"/>
      <c r="F197" s="932"/>
      <c r="G197" s="932"/>
      <c r="H197" s="933" t="str">
        <f>IF('FRONT PAGE'!$A$1="www.fly-logics.com","VFR",0)</f>
        <v>VFR</v>
      </c>
      <c r="I197" s="934"/>
      <c r="J197" s="934"/>
      <c r="K197" s="934"/>
      <c r="L197" s="935"/>
      <c r="M197" s="933" t="str">
        <f>IF('FRONT PAGE'!$A$1="www.fly-logics.com","ADF",0)</f>
        <v>ADF</v>
      </c>
      <c r="N197" s="934"/>
      <c r="O197" s="934"/>
      <c r="P197" s="934"/>
      <c r="Q197" s="934"/>
      <c r="R197" s="935"/>
      <c r="S197" s="936" t="str">
        <f>IF('FRONT PAGE'!$A$1="www.fly-logics.com","VOR",0)</f>
        <v>VOR</v>
      </c>
      <c r="T197" s="936"/>
      <c r="U197" s="936"/>
      <c r="V197" s="936"/>
      <c r="W197" s="936"/>
      <c r="X197" s="936"/>
      <c r="Y197" s="624"/>
      <c r="Z197" s="913"/>
      <c r="AA197" s="914"/>
      <c r="AB197" s="914"/>
      <c r="AC197" s="914"/>
      <c r="AD197" s="914"/>
      <c r="AE197" s="915"/>
      <c r="AF197" s="915"/>
      <c r="AG197" s="915"/>
      <c r="AH197" s="915"/>
      <c r="AI197" s="915"/>
      <c r="AJ197" s="915"/>
      <c r="AK197" s="915"/>
      <c r="AL197" s="915"/>
      <c r="AM197" s="915"/>
      <c r="AN197" s="915"/>
      <c r="AO197" s="915"/>
      <c r="AP197" s="915"/>
      <c r="AQ197" s="930"/>
      <c r="AR197" s="930"/>
      <c r="AS197" s="930"/>
      <c r="AT197" s="930"/>
      <c r="AU197" s="930"/>
      <c r="AV197" s="930"/>
      <c r="AW197" s="744"/>
      <c r="AX197" s="1003"/>
      <c r="AY197" s="932" t="str">
        <f>IF('FRONT PAGE'!$A$1="www.fly-logics.com","ILS",0)</f>
        <v>ILS</v>
      </c>
      <c r="AZ197" s="932"/>
      <c r="BA197" s="932"/>
      <c r="BB197" s="932"/>
      <c r="BC197" s="932"/>
      <c r="BD197" s="932"/>
      <c r="BE197" s="933" t="str">
        <f>IF('FRONT PAGE'!$A$1="www.fly-logics.com","VFR",0)</f>
        <v>VFR</v>
      </c>
      <c r="BF197" s="934"/>
      <c r="BG197" s="934"/>
      <c r="BH197" s="934"/>
      <c r="BI197" s="935"/>
      <c r="BJ197" s="933" t="str">
        <f>IF('FRONT PAGE'!$A$1="www.fly-logics.com","ADF",0)</f>
        <v>ADF</v>
      </c>
      <c r="BK197" s="934"/>
      <c r="BL197" s="934"/>
      <c r="BM197" s="934"/>
      <c r="BN197" s="934"/>
      <c r="BO197" s="935"/>
      <c r="BP197" s="936" t="str">
        <f>IF('FRONT PAGE'!$A$1="www.fly-logics.com","VOR",0)</f>
        <v>VOR</v>
      </c>
      <c r="BQ197" s="936"/>
      <c r="BR197" s="936"/>
      <c r="BS197" s="936"/>
      <c r="BT197" s="936"/>
      <c r="BU197" s="936"/>
      <c r="BV197" s="624"/>
      <c r="BW197" s="913"/>
      <c r="BX197" s="914"/>
      <c r="BY197" s="914"/>
      <c r="BZ197" s="914"/>
      <c r="CA197" s="914"/>
      <c r="CB197" s="915"/>
      <c r="CC197" s="915"/>
      <c r="CD197" s="915"/>
      <c r="CE197" s="915"/>
      <c r="CF197" s="915"/>
      <c r="CG197" s="915"/>
      <c r="CH197" s="915"/>
      <c r="CI197" s="915"/>
      <c r="CJ197" s="915"/>
      <c r="CK197" s="915"/>
      <c r="CL197" s="915"/>
      <c r="CM197" s="915"/>
      <c r="CN197" s="930"/>
      <c r="CO197" s="930"/>
      <c r="CP197" s="930"/>
      <c r="CQ197" s="930"/>
      <c r="CR197" s="930"/>
      <c r="CS197" s="930"/>
      <c r="CT197" s="744"/>
      <c r="CV197" s="1003"/>
      <c r="CW197" s="932" t="str">
        <f>IF('FRONT PAGE'!$A$1="www.fly-logics.com","ILS",0)</f>
        <v>ILS</v>
      </c>
      <c r="CX197" s="932"/>
      <c r="CY197" s="932"/>
      <c r="CZ197" s="932"/>
      <c r="DA197" s="932"/>
      <c r="DB197" s="932"/>
      <c r="DC197" s="933" t="str">
        <f>IF('FRONT PAGE'!$A$1="www.fly-logics.com","VFR",0)</f>
        <v>VFR</v>
      </c>
      <c r="DD197" s="934"/>
      <c r="DE197" s="934"/>
      <c r="DF197" s="934"/>
      <c r="DG197" s="935"/>
      <c r="DH197" s="933" t="str">
        <f>IF('FRONT PAGE'!$A$1="www.fly-logics.com","ADF",0)</f>
        <v>ADF</v>
      </c>
      <c r="DI197" s="934"/>
      <c r="DJ197" s="934"/>
      <c r="DK197" s="934"/>
      <c r="DL197" s="934"/>
      <c r="DM197" s="935"/>
      <c r="DN197" s="936" t="str">
        <f>IF('FRONT PAGE'!$A$1="www.fly-logics.com","VOR",0)</f>
        <v>VOR</v>
      </c>
      <c r="DO197" s="936"/>
      <c r="DP197" s="936"/>
      <c r="DQ197" s="936"/>
      <c r="DR197" s="936"/>
      <c r="DS197" s="936"/>
      <c r="DT197" s="624"/>
      <c r="DU197" s="913"/>
      <c r="DV197" s="914"/>
      <c r="DW197" s="914"/>
      <c r="DX197" s="914"/>
      <c r="DY197" s="914"/>
      <c r="DZ197" s="915"/>
      <c r="EA197" s="915"/>
      <c r="EB197" s="915"/>
      <c r="EC197" s="915"/>
      <c r="ED197" s="915"/>
      <c r="EE197" s="915"/>
      <c r="EF197" s="915"/>
      <c r="EG197" s="915"/>
      <c r="EH197" s="915"/>
      <c r="EI197" s="915"/>
      <c r="EJ197" s="915"/>
      <c r="EK197" s="915"/>
      <c r="EL197" s="930"/>
      <c r="EM197" s="930"/>
      <c r="EN197" s="930"/>
      <c r="EO197" s="930"/>
      <c r="EP197" s="930"/>
      <c r="EQ197" s="930"/>
      <c r="ER197" s="744"/>
      <c r="ES197" s="1003"/>
      <c r="ET197" s="932" t="str">
        <f>IF('FRONT PAGE'!$A$1="www.fly-logics.com","ILS",0)</f>
        <v>ILS</v>
      </c>
      <c r="EU197" s="932"/>
      <c r="EV197" s="932"/>
      <c r="EW197" s="932"/>
      <c r="EX197" s="932"/>
      <c r="EY197" s="932"/>
      <c r="EZ197" s="933" t="str">
        <f>IF('FRONT PAGE'!$A$1="www.fly-logics.com","VFR",0)</f>
        <v>VFR</v>
      </c>
      <c r="FA197" s="934"/>
      <c r="FB197" s="934"/>
      <c r="FC197" s="934"/>
      <c r="FD197" s="935"/>
      <c r="FE197" s="933" t="str">
        <f>IF('FRONT PAGE'!$A$1="www.fly-logics.com","ADF",0)</f>
        <v>ADF</v>
      </c>
      <c r="FF197" s="934"/>
      <c r="FG197" s="934"/>
      <c r="FH197" s="934"/>
      <c r="FI197" s="934"/>
      <c r="FJ197" s="935"/>
      <c r="FK197" s="936" t="str">
        <f>IF('FRONT PAGE'!$A$1="www.fly-logics.com","VOR",0)</f>
        <v>VOR</v>
      </c>
      <c r="FL197" s="936"/>
      <c r="FM197" s="936"/>
      <c r="FN197" s="936"/>
      <c r="FO197" s="936"/>
      <c r="FP197" s="936"/>
      <c r="FQ197" s="624"/>
      <c r="FR197" s="913"/>
      <c r="FS197" s="914"/>
      <c r="FT197" s="914"/>
      <c r="FU197" s="914"/>
      <c r="FV197" s="914"/>
      <c r="FW197" s="915"/>
      <c r="FX197" s="915"/>
      <c r="FY197" s="915"/>
      <c r="FZ197" s="915"/>
      <c r="GA197" s="915"/>
      <c r="GB197" s="915"/>
      <c r="GC197" s="915"/>
      <c r="GD197" s="915"/>
      <c r="GE197" s="915"/>
      <c r="GF197" s="915"/>
      <c r="GG197" s="915"/>
      <c r="GH197" s="915"/>
      <c r="GI197" s="930"/>
      <c r="GJ197" s="930"/>
      <c r="GK197" s="930"/>
      <c r="GL197" s="930"/>
      <c r="GM197" s="930"/>
      <c r="GN197" s="930"/>
      <c r="GO197" s="744"/>
    </row>
    <row r="198" spans="1:197" ht="9.75" customHeight="1" x14ac:dyDescent="0.2">
      <c r="A198" s="1003"/>
      <c r="B198" s="698"/>
      <c r="C198" s="699"/>
      <c r="D198" s="699"/>
      <c r="E198" s="699"/>
      <c r="F198" s="699"/>
      <c r="G198" s="700"/>
      <c r="H198" s="698"/>
      <c r="I198" s="699"/>
      <c r="J198" s="699"/>
      <c r="K198" s="699"/>
      <c r="L198" s="700"/>
      <c r="M198" s="698"/>
      <c r="N198" s="699"/>
      <c r="O198" s="699"/>
      <c r="P198" s="699"/>
      <c r="Q198" s="699"/>
      <c r="R198" s="700"/>
      <c r="S198" s="698"/>
      <c r="T198" s="699"/>
      <c r="U198" s="699"/>
      <c r="V198" s="699"/>
      <c r="W198" s="699"/>
      <c r="X198" s="700"/>
      <c r="Y198" s="624"/>
      <c r="Z198" s="914"/>
      <c r="AA198" s="914"/>
      <c r="AB198" s="914"/>
      <c r="AC198" s="914"/>
      <c r="AD198" s="914"/>
      <c r="AE198" s="915"/>
      <c r="AF198" s="915"/>
      <c r="AG198" s="915"/>
      <c r="AH198" s="915"/>
      <c r="AI198" s="915"/>
      <c r="AJ198" s="915"/>
      <c r="AK198" s="915"/>
      <c r="AL198" s="915"/>
      <c r="AM198" s="915"/>
      <c r="AN198" s="915"/>
      <c r="AO198" s="915"/>
      <c r="AP198" s="915"/>
      <c r="AQ198" s="930"/>
      <c r="AR198" s="930"/>
      <c r="AS198" s="930"/>
      <c r="AT198" s="930"/>
      <c r="AU198" s="930"/>
      <c r="AV198" s="930"/>
      <c r="AW198" s="744"/>
      <c r="AX198" s="1003"/>
      <c r="AY198" s="698"/>
      <c r="AZ198" s="699"/>
      <c r="BA198" s="699"/>
      <c r="BB198" s="699"/>
      <c r="BC198" s="699"/>
      <c r="BD198" s="700"/>
      <c r="BE198" s="698"/>
      <c r="BF198" s="699"/>
      <c r="BG198" s="699"/>
      <c r="BH198" s="699"/>
      <c r="BI198" s="700"/>
      <c r="BJ198" s="698"/>
      <c r="BK198" s="699"/>
      <c r="BL198" s="699"/>
      <c r="BM198" s="699"/>
      <c r="BN198" s="699"/>
      <c r="BO198" s="700"/>
      <c r="BP198" s="698"/>
      <c r="BQ198" s="699"/>
      <c r="BR198" s="699"/>
      <c r="BS198" s="699"/>
      <c r="BT198" s="699"/>
      <c r="BU198" s="700"/>
      <c r="BV198" s="624"/>
      <c r="BW198" s="914"/>
      <c r="BX198" s="914"/>
      <c r="BY198" s="914"/>
      <c r="BZ198" s="914"/>
      <c r="CA198" s="914"/>
      <c r="CB198" s="915"/>
      <c r="CC198" s="915"/>
      <c r="CD198" s="915"/>
      <c r="CE198" s="915"/>
      <c r="CF198" s="915"/>
      <c r="CG198" s="915"/>
      <c r="CH198" s="915"/>
      <c r="CI198" s="915"/>
      <c r="CJ198" s="915"/>
      <c r="CK198" s="915"/>
      <c r="CL198" s="915"/>
      <c r="CM198" s="915"/>
      <c r="CN198" s="930"/>
      <c r="CO198" s="930"/>
      <c r="CP198" s="930"/>
      <c r="CQ198" s="930"/>
      <c r="CR198" s="930"/>
      <c r="CS198" s="930"/>
      <c r="CT198" s="744"/>
      <c r="CV198" s="1003"/>
      <c r="CW198" s="698"/>
      <c r="CX198" s="699"/>
      <c r="CY198" s="699"/>
      <c r="CZ198" s="699"/>
      <c r="DA198" s="699"/>
      <c r="DB198" s="700"/>
      <c r="DC198" s="698"/>
      <c r="DD198" s="699"/>
      <c r="DE198" s="699"/>
      <c r="DF198" s="699"/>
      <c r="DG198" s="700"/>
      <c r="DH198" s="698"/>
      <c r="DI198" s="699"/>
      <c r="DJ198" s="699"/>
      <c r="DK198" s="699"/>
      <c r="DL198" s="699"/>
      <c r="DM198" s="700"/>
      <c r="DN198" s="698"/>
      <c r="DO198" s="699"/>
      <c r="DP198" s="699"/>
      <c r="DQ198" s="699"/>
      <c r="DR198" s="699"/>
      <c r="DS198" s="700"/>
      <c r="DT198" s="624"/>
      <c r="DU198" s="914"/>
      <c r="DV198" s="914"/>
      <c r="DW198" s="914"/>
      <c r="DX198" s="914"/>
      <c r="DY198" s="914"/>
      <c r="DZ198" s="915"/>
      <c r="EA198" s="915"/>
      <c r="EB198" s="915"/>
      <c r="EC198" s="915"/>
      <c r="ED198" s="915"/>
      <c r="EE198" s="915"/>
      <c r="EF198" s="915"/>
      <c r="EG198" s="915"/>
      <c r="EH198" s="915"/>
      <c r="EI198" s="915"/>
      <c r="EJ198" s="915"/>
      <c r="EK198" s="915"/>
      <c r="EL198" s="930"/>
      <c r="EM198" s="930"/>
      <c r="EN198" s="930"/>
      <c r="EO198" s="930"/>
      <c r="EP198" s="930"/>
      <c r="EQ198" s="930"/>
      <c r="ER198" s="744"/>
      <c r="ES198" s="1003"/>
      <c r="ET198" s="698"/>
      <c r="EU198" s="699"/>
      <c r="EV198" s="699"/>
      <c r="EW198" s="699"/>
      <c r="EX198" s="699"/>
      <c r="EY198" s="700"/>
      <c r="EZ198" s="698"/>
      <c r="FA198" s="699"/>
      <c r="FB198" s="699"/>
      <c r="FC198" s="699"/>
      <c r="FD198" s="700"/>
      <c r="FE198" s="698"/>
      <c r="FF198" s="699"/>
      <c r="FG198" s="699"/>
      <c r="FH198" s="699"/>
      <c r="FI198" s="699"/>
      <c r="FJ198" s="700"/>
      <c r="FK198" s="698"/>
      <c r="FL198" s="699"/>
      <c r="FM198" s="699"/>
      <c r="FN198" s="699"/>
      <c r="FO198" s="699"/>
      <c r="FP198" s="700"/>
      <c r="FQ198" s="624"/>
      <c r="FR198" s="914"/>
      <c r="FS198" s="914"/>
      <c r="FT198" s="914"/>
      <c r="FU198" s="914"/>
      <c r="FV198" s="914"/>
      <c r="FW198" s="915"/>
      <c r="FX198" s="915"/>
      <c r="FY198" s="915"/>
      <c r="FZ198" s="915"/>
      <c r="GA198" s="915"/>
      <c r="GB198" s="915"/>
      <c r="GC198" s="915"/>
      <c r="GD198" s="915"/>
      <c r="GE198" s="915"/>
      <c r="GF198" s="915"/>
      <c r="GG198" s="915"/>
      <c r="GH198" s="915"/>
      <c r="GI198" s="930"/>
      <c r="GJ198" s="930"/>
      <c r="GK198" s="930"/>
      <c r="GL198" s="930"/>
      <c r="GM198" s="930"/>
      <c r="GN198" s="930"/>
      <c r="GO198" s="744"/>
    </row>
    <row r="199" spans="1:197" ht="9" customHeight="1" x14ac:dyDescent="0.2">
      <c r="A199" s="1003"/>
      <c r="B199" s="704"/>
      <c r="C199" s="705"/>
      <c r="D199" s="705"/>
      <c r="E199" s="705"/>
      <c r="F199" s="705"/>
      <c r="G199" s="706"/>
      <c r="H199" s="701"/>
      <c r="I199" s="702"/>
      <c r="J199" s="702"/>
      <c r="K199" s="702"/>
      <c r="L199" s="703"/>
      <c r="M199" s="701"/>
      <c r="N199" s="702"/>
      <c r="O199" s="702"/>
      <c r="P199" s="702"/>
      <c r="Q199" s="702"/>
      <c r="R199" s="703"/>
      <c r="S199" s="704"/>
      <c r="T199" s="705"/>
      <c r="U199" s="705"/>
      <c r="V199" s="705"/>
      <c r="W199" s="705"/>
      <c r="X199" s="706"/>
      <c r="Y199" s="624"/>
      <c r="Z199" s="913"/>
      <c r="AA199" s="914"/>
      <c r="AB199" s="914"/>
      <c r="AC199" s="914"/>
      <c r="AD199" s="914"/>
      <c r="AE199" s="915"/>
      <c r="AF199" s="915"/>
      <c r="AG199" s="915"/>
      <c r="AH199" s="915"/>
      <c r="AI199" s="915"/>
      <c r="AJ199" s="915"/>
      <c r="AK199" s="915"/>
      <c r="AL199" s="915"/>
      <c r="AM199" s="915"/>
      <c r="AN199" s="915"/>
      <c r="AO199" s="915"/>
      <c r="AP199" s="915"/>
      <c r="AQ199" s="930"/>
      <c r="AR199" s="930"/>
      <c r="AS199" s="930"/>
      <c r="AT199" s="930"/>
      <c r="AU199" s="930"/>
      <c r="AV199" s="930"/>
      <c r="AW199" s="744"/>
      <c r="AX199" s="1003"/>
      <c r="AY199" s="704"/>
      <c r="AZ199" s="705"/>
      <c r="BA199" s="705"/>
      <c r="BB199" s="705"/>
      <c r="BC199" s="705"/>
      <c r="BD199" s="706"/>
      <c r="BE199" s="701"/>
      <c r="BF199" s="702"/>
      <c r="BG199" s="702"/>
      <c r="BH199" s="702"/>
      <c r="BI199" s="703"/>
      <c r="BJ199" s="701"/>
      <c r="BK199" s="702"/>
      <c r="BL199" s="702"/>
      <c r="BM199" s="702"/>
      <c r="BN199" s="702"/>
      <c r="BO199" s="703"/>
      <c r="BP199" s="704"/>
      <c r="BQ199" s="705"/>
      <c r="BR199" s="705"/>
      <c r="BS199" s="705"/>
      <c r="BT199" s="705"/>
      <c r="BU199" s="706"/>
      <c r="BV199" s="624"/>
      <c r="BW199" s="913"/>
      <c r="BX199" s="914"/>
      <c r="BY199" s="914"/>
      <c r="BZ199" s="914"/>
      <c r="CA199" s="914"/>
      <c r="CB199" s="915"/>
      <c r="CC199" s="915"/>
      <c r="CD199" s="915"/>
      <c r="CE199" s="915"/>
      <c r="CF199" s="915"/>
      <c r="CG199" s="915"/>
      <c r="CH199" s="915"/>
      <c r="CI199" s="915"/>
      <c r="CJ199" s="915"/>
      <c r="CK199" s="915"/>
      <c r="CL199" s="915"/>
      <c r="CM199" s="915"/>
      <c r="CN199" s="930"/>
      <c r="CO199" s="930"/>
      <c r="CP199" s="930"/>
      <c r="CQ199" s="930"/>
      <c r="CR199" s="930"/>
      <c r="CS199" s="930"/>
      <c r="CT199" s="744"/>
      <c r="CV199" s="1003"/>
      <c r="CW199" s="704"/>
      <c r="CX199" s="705"/>
      <c r="CY199" s="705"/>
      <c r="CZ199" s="705"/>
      <c r="DA199" s="705"/>
      <c r="DB199" s="706"/>
      <c r="DC199" s="701"/>
      <c r="DD199" s="702"/>
      <c r="DE199" s="702"/>
      <c r="DF199" s="702"/>
      <c r="DG199" s="703"/>
      <c r="DH199" s="701"/>
      <c r="DI199" s="702"/>
      <c r="DJ199" s="702"/>
      <c r="DK199" s="702"/>
      <c r="DL199" s="702"/>
      <c r="DM199" s="703"/>
      <c r="DN199" s="704"/>
      <c r="DO199" s="705"/>
      <c r="DP199" s="705"/>
      <c r="DQ199" s="705"/>
      <c r="DR199" s="705"/>
      <c r="DS199" s="706"/>
      <c r="DT199" s="624"/>
      <c r="DU199" s="913"/>
      <c r="DV199" s="914"/>
      <c r="DW199" s="914"/>
      <c r="DX199" s="914"/>
      <c r="DY199" s="914"/>
      <c r="DZ199" s="915"/>
      <c r="EA199" s="915"/>
      <c r="EB199" s="915"/>
      <c r="EC199" s="915"/>
      <c r="ED199" s="915"/>
      <c r="EE199" s="915"/>
      <c r="EF199" s="915"/>
      <c r="EG199" s="915"/>
      <c r="EH199" s="915"/>
      <c r="EI199" s="915"/>
      <c r="EJ199" s="915"/>
      <c r="EK199" s="915"/>
      <c r="EL199" s="930"/>
      <c r="EM199" s="930"/>
      <c r="EN199" s="930"/>
      <c r="EO199" s="930"/>
      <c r="EP199" s="930"/>
      <c r="EQ199" s="930"/>
      <c r="ER199" s="744"/>
      <c r="ES199" s="1003"/>
      <c r="ET199" s="704"/>
      <c r="EU199" s="705"/>
      <c r="EV199" s="705"/>
      <c r="EW199" s="705"/>
      <c r="EX199" s="705"/>
      <c r="EY199" s="706"/>
      <c r="EZ199" s="701"/>
      <c r="FA199" s="702"/>
      <c r="FB199" s="702"/>
      <c r="FC199" s="702"/>
      <c r="FD199" s="703"/>
      <c r="FE199" s="701"/>
      <c r="FF199" s="702"/>
      <c r="FG199" s="702"/>
      <c r="FH199" s="702"/>
      <c r="FI199" s="702"/>
      <c r="FJ199" s="703"/>
      <c r="FK199" s="704"/>
      <c r="FL199" s="705"/>
      <c r="FM199" s="705"/>
      <c r="FN199" s="705"/>
      <c r="FO199" s="705"/>
      <c r="FP199" s="706"/>
      <c r="FQ199" s="624"/>
      <c r="FR199" s="913"/>
      <c r="FS199" s="914"/>
      <c r="FT199" s="914"/>
      <c r="FU199" s="914"/>
      <c r="FV199" s="914"/>
      <c r="FW199" s="915"/>
      <c r="FX199" s="915"/>
      <c r="FY199" s="915"/>
      <c r="FZ199" s="915"/>
      <c r="GA199" s="915"/>
      <c r="GB199" s="915"/>
      <c r="GC199" s="915"/>
      <c r="GD199" s="915"/>
      <c r="GE199" s="915"/>
      <c r="GF199" s="915"/>
      <c r="GG199" s="915"/>
      <c r="GH199" s="915"/>
      <c r="GI199" s="930"/>
      <c r="GJ199" s="930"/>
      <c r="GK199" s="930"/>
      <c r="GL199" s="930"/>
      <c r="GM199" s="930"/>
      <c r="GN199" s="930"/>
      <c r="GO199" s="744"/>
    </row>
    <row r="200" spans="1:197" ht="6.75" customHeight="1" x14ac:dyDescent="0.2">
      <c r="A200" s="1003"/>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624"/>
      <c r="Z200" s="914"/>
      <c r="AA200" s="914"/>
      <c r="AB200" s="914"/>
      <c r="AC200" s="914"/>
      <c r="AD200" s="914"/>
      <c r="AE200" s="915"/>
      <c r="AF200" s="915"/>
      <c r="AG200" s="915"/>
      <c r="AH200" s="915"/>
      <c r="AI200" s="915"/>
      <c r="AJ200" s="915"/>
      <c r="AK200" s="915"/>
      <c r="AL200" s="915"/>
      <c r="AM200" s="915"/>
      <c r="AN200" s="915"/>
      <c r="AO200" s="915"/>
      <c r="AP200" s="915"/>
      <c r="AQ200" s="930"/>
      <c r="AR200" s="930"/>
      <c r="AS200" s="930"/>
      <c r="AT200" s="930"/>
      <c r="AU200" s="930"/>
      <c r="AV200" s="930"/>
      <c r="AW200" s="744"/>
      <c r="AX200" s="1003"/>
      <c r="AY200" s="151"/>
      <c r="AZ200" s="151"/>
      <c r="BA200" s="151"/>
      <c r="BB200" s="151"/>
      <c r="BC200" s="151"/>
      <c r="BD200" s="151"/>
      <c r="BE200" s="151"/>
      <c r="BF200" s="151"/>
      <c r="BG200" s="151"/>
      <c r="BH200" s="151"/>
      <c r="BI200" s="151"/>
      <c r="BJ200" s="151"/>
      <c r="BK200" s="151"/>
      <c r="BL200" s="151"/>
      <c r="BM200" s="151"/>
      <c r="BN200" s="151"/>
      <c r="BO200" s="151"/>
      <c r="BP200" s="151"/>
      <c r="BQ200" s="151"/>
      <c r="BR200" s="151"/>
      <c r="BS200" s="151"/>
      <c r="BT200" s="151"/>
      <c r="BU200" s="151"/>
      <c r="BV200" s="624"/>
      <c r="BW200" s="914"/>
      <c r="BX200" s="914"/>
      <c r="BY200" s="914"/>
      <c r="BZ200" s="914"/>
      <c r="CA200" s="914"/>
      <c r="CB200" s="915"/>
      <c r="CC200" s="915"/>
      <c r="CD200" s="915"/>
      <c r="CE200" s="915"/>
      <c r="CF200" s="915"/>
      <c r="CG200" s="915"/>
      <c r="CH200" s="915"/>
      <c r="CI200" s="915"/>
      <c r="CJ200" s="915"/>
      <c r="CK200" s="915"/>
      <c r="CL200" s="915"/>
      <c r="CM200" s="915"/>
      <c r="CN200" s="930"/>
      <c r="CO200" s="930"/>
      <c r="CP200" s="930"/>
      <c r="CQ200" s="930"/>
      <c r="CR200" s="930"/>
      <c r="CS200" s="930"/>
      <c r="CT200" s="744"/>
      <c r="CV200" s="1003"/>
      <c r="CW200" s="151"/>
      <c r="CX200" s="151"/>
      <c r="CY200" s="151"/>
      <c r="CZ200" s="151"/>
      <c r="DA200" s="151"/>
      <c r="DB200" s="151"/>
      <c r="DC200" s="151"/>
      <c r="DD200" s="151"/>
      <c r="DE200" s="151"/>
      <c r="DF200" s="151"/>
      <c r="DG200" s="151"/>
      <c r="DH200" s="151"/>
      <c r="DI200" s="151"/>
      <c r="DJ200" s="151"/>
      <c r="DK200" s="151"/>
      <c r="DL200" s="151"/>
      <c r="DM200" s="151"/>
      <c r="DN200" s="151"/>
      <c r="DO200" s="151"/>
      <c r="DP200" s="151"/>
      <c r="DQ200" s="151"/>
      <c r="DR200" s="151"/>
      <c r="DS200" s="151"/>
      <c r="DT200" s="624"/>
      <c r="DU200" s="914"/>
      <c r="DV200" s="914"/>
      <c r="DW200" s="914"/>
      <c r="DX200" s="914"/>
      <c r="DY200" s="914"/>
      <c r="DZ200" s="915"/>
      <c r="EA200" s="915"/>
      <c r="EB200" s="915"/>
      <c r="EC200" s="915"/>
      <c r="ED200" s="915"/>
      <c r="EE200" s="915"/>
      <c r="EF200" s="915"/>
      <c r="EG200" s="915"/>
      <c r="EH200" s="915"/>
      <c r="EI200" s="915"/>
      <c r="EJ200" s="915"/>
      <c r="EK200" s="915"/>
      <c r="EL200" s="930"/>
      <c r="EM200" s="930"/>
      <c r="EN200" s="930"/>
      <c r="EO200" s="930"/>
      <c r="EP200" s="930"/>
      <c r="EQ200" s="930"/>
      <c r="ER200" s="744"/>
      <c r="ES200" s="1003"/>
      <c r="ET200" s="151"/>
      <c r="EU200" s="151"/>
      <c r="EV200" s="151"/>
      <c r="EW200" s="151"/>
      <c r="EX200" s="151"/>
      <c r="EY200" s="151"/>
      <c r="EZ200" s="151"/>
      <c r="FA200" s="151"/>
      <c r="FB200" s="151"/>
      <c r="FC200" s="151"/>
      <c r="FD200" s="151"/>
      <c r="FE200" s="151"/>
      <c r="FF200" s="151"/>
      <c r="FG200" s="151"/>
      <c r="FH200" s="151"/>
      <c r="FI200" s="151"/>
      <c r="FJ200" s="151"/>
      <c r="FK200" s="151"/>
      <c r="FL200" s="151"/>
      <c r="FM200" s="151"/>
      <c r="FN200" s="151"/>
      <c r="FO200" s="151"/>
      <c r="FP200" s="151"/>
      <c r="FQ200" s="624"/>
      <c r="FR200" s="914"/>
      <c r="FS200" s="914"/>
      <c r="FT200" s="914"/>
      <c r="FU200" s="914"/>
      <c r="FV200" s="914"/>
      <c r="FW200" s="915"/>
      <c r="FX200" s="915"/>
      <c r="FY200" s="915"/>
      <c r="FZ200" s="915"/>
      <c r="GA200" s="915"/>
      <c r="GB200" s="915"/>
      <c r="GC200" s="915"/>
      <c r="GD200" s="915"/>
      <c r="GE200" s="915"/>
      <c r="GF200" s="915"/>
      <c r="GG200" s="915"/>
      <c r="GH200" s="915"/>
      <c r="GI200" s="930"/>
      <c r="GJ200" s="930"/>
      <c r="GK200" s="930"/>
      <c r="GL200" s="930"/>
      <c r="GM200" s="930"/>
      <c r="GN200" s="930"/>
      <c r="GO200" s="744"/>
    </row>
    <row r="201" spans="1:197" ht="5.25" customHeight="1" x14ac:dyDescent="0.2">
      <c r="A201" s="1003"/>
      <c r="B201" s="937" t="str">
        <f>IF(B197="ILS","CAT I","")</f>
        <v>CAT I</v>
      </c>
      <c r="C201" s="938"/>
      <c r="D201" s="938"/>
      <c r="E201" s="1039"/>
      <c r="F201" s="1040"/>
      <c r="G201" s="1040"/>
      <c r="H201" s="1041"/>
      <c r="I201" s="20"/>
      <c r="J201" s="937" t="s">
        <v>36</v>
      </c>
      <c r="K201" s="938"/>
      <c r="L201" s="938"/>
      <c r="M201" s="943" t="str">
        <f>IF(B197="ILS","CAT II","")</f>
        <v>CAT II</v>
      </c>
      <c r="N201" s="944"/>
      <c r="O201" s="944"/>
      <c r="P201" s="945"/>
      <c r="Q201" s="20"/>
      <c r="R201" s="937" t="s">
        <v>39</v>
      </c>
      <c r="S201" s="938"/>
      <c r="T201" s="952"/>
      <c r="U201" s="943" t="str">
        <f>IF(B197="ILS","CAT III","")</f>
        <v>CAT III</v>
      </c>
      <c r="V201" s="944"/>
      <c r="W201" s="944"/>
      <c r="X201" s="945"/>
      <c r="Y201" s="624"/>
      <c r="Z201" s="913"/>
      <c r="AA201" s="914"/>
      <c r="AB201" s="914"/>
      <c r="AC201" s="914"/>
      <c r="AD201" s="914"/>
      <c r="AE201" s="915"/>
      <c r="AF201" s="915"/>
      <c r="AG201" s="915"/>
      <c r="AH201" s="915"/>
      <c r="AI201" s="915"/>
      <c r="AJ201" s="915"/>
      <c r="AK201" s="915"/>
      <c r="AL201" s="915"/>
      <c r="AM201" s="915"/>
      <c r="AN201" s="915"/>
      <c r="AO201" s="915"/>
      <c r="AP201" s="915"/>
      <c r="AQ201" s="930"/>
      <c r="AR201" s="930"/>
      <c r="AS201" s="930"/>
      <c r="AT201" s="930"/>
      <c r="AU201" s="930"/>
      <c r="AV201" s="930"/>
      <c r="AW201" s="744"/>
      <c r="AX201" s="1003"/>
      <c r="AY201" s="937" t="str">
        <f>IF(AY197="ILS","CAT I","")</f>
        <v>CAT I</v>
      </c>
      <c r="AZ201" s="938"/>
      <c r="BA201" s="938"/>
      <c r="BB201" s="1039"/>
      <c r="BC201" s="1040"/>
      <c r="BD201" s="1040"/>
      <c r="BE201" s="1041"/>
      <c r="BF201" s="20"/>
      <c r="BG201" s="937" t="s">
        <v>36</v>
      </c>
      <c r="BH201" s="938"/>
      <c r="BI201" s="938"/>
      <c r="BJ201" s="943" t="str">
        <f>IF(AY197="ILS","CAT II","")</f>
        <v>CAT II</v>
      </c>
      <c r="BK201" s="944"/>
      <c r="BL201" s="944"/>
      <c r="BM201" s="945"/>
      <c r="BN201" s="20"/>
      <c r="BO201" s="937" t="s">
        <v>39</v>
      </c>
      <c r="BP201" s="938"/>
      <c r="BQ201" s="952"/>
      <c r="BR201" s="943" t="str">
        <f>IF(AY197="ILS","CAT III","")</f>
        <v>CAT III</v>
      </c>
      <c r="BS201" s="944"/>
      <c r="BT201" s="944"/>
      <c r="BU201" s="945"/>
      <c r="BV201" s="624"/>
      <c r="BW201" s="913"/>
      <c r="BX201" s="914"/>
      <c r="BY201" s="914"/>
      <c r="BZ201" s="914"/>
      <c r="CA201" s="914"/>
      <c r="CB201" s="915"/>
      <c r="CC201" s="915"/>
      <c r="CD201" s="915"/>
      <c r="CE201" s="915"/>
      <c r="CF201" s="915"/>
      <c r="CG201" s="915"/>
      <c r="CH201" s="915"/>
      <c r="CI201" s="915"/>
      <c r="CJ201" s="915"/>
      <c r="CK201" s="915"/>
      <c r="CL201" s="915"/>
      <c r="CM201" s="915"/>
      <c r="CN201" s="930"/>
      <c r="CO201" s="930"/>
      <c r="CP201" s="930"/>
      <c r="CQ201" s="930"/>
      <c r="CR201" s="930"/>
      <c r="CS201" s="930"/>
      <c r="CT201" s="744"/>
      <c r="CV201" s="1003"/>
      <c r="CW201" s="937" t="str">
        <f>IF(CW197="ILS","CAT I","")</f>
        <v>CAT I</v>
      </c>
      <c r="CX201" s="938"/>
      <c r="CY201" s="938"/>
      <c r="CZ201" s="1039"/>
      <c r="DA201" s="1040"/>
      <c r="DB201" s="1040"/>
      <c r="DC201" s="1041"/>
      <c r="DD201" s="20"/>
      <c r="DE201" s="937" t="s">
        <v>36</v>
      </c>
      <c r="DF201" s="938"/>
      <c r="DG201" s="938"/>
      <c r="DH201" s="943" t="str">
        <f>IF(CW197="ILS","CAT II","")</f>
        <v>CAT II</v>
      </c>
      <c r="DI201" s="944"/>
      <c r="DJ201" s="944"/>
      <c r="DK201" s="945"/>
      <c r="DL201" s="20"/>
      <c r="DM201" s="937" t="s">
        <v>39</v>
      </c>
      <c r="DN201" s="938"/>
      <c r="DO201" s="952"/>
      <c r="DP201" s="943" t="str">
        <f>IF(CW197="ILS","CAT III","")</f>
        <v>CAT III</v>
      </c>
      <c r="DQ201" s="944"/>
      <c r="DR201" s="944"/>
      <c r="DS201" s="945"/>
      <c r="DT201" s="624"/>
      <c r="DU201" s="913"/>
      <c r="DV201" s="914"/>
      <c r="DW201" s="914"/>
      <c r="DX201" s="914"/>
      <c r="DY201" s="914"/>
      <c r="DZ201" s="915"/>
      <c r="EA201" s="915"/>
      <c r="EB201" s="915"/>
      <c r="EC201" s="915"/>
      <c r="ED201" s="915"/>
      <c r="EE201" s="915"/>
      <c r="EF201" s="915"/>
      <c r="EG201" s="915"/>
      <c r="EH201" s="915"/>
      <c r="EI201" s="915"/>
      <c r="EJ201" s="915"/>
      <c r="EK201" s="915"/>
      <c r="EL201" s="930"/>
      <c r="EM201" s="930"/>
      <c r="EN201" s="930"/>
      <c r="EO201" s="930"/>
      <c r="EP201" s="930"/>
      <c r="EQ201" s="930"/>
      <c r="ER201" s="744"/>
      <c r="ES201" s="1003"/>
      <c r="ET201" s="937" t="str">
        <f>IF(ET197="ILS","CAT I","")</f>
        <v>CAT I</v>
      </c>
      <c r="EU201" s="938"/>
      <c r="EV201" s="938"/>
      <c r="EW201" s="1039"/>
      <c r="EX201" s="1040"/>
      <c r="EY201" s="1040"/>
      <c r="EZ201" s="1041"/>
      <c r="FA201" s="20"/>
      <c r="FB201" s="937" t="s">
        <v>36</v>
      </c>
      <c r="FC201" s="938"/>
      <c r="FD201" s="938"/>
      <c r="FE201" s="943" t="str">
        <f>IF(ET197="ILS","CAT II","")</f>
        <v>CAT II</v>
      </c>
      <c r="FF201" s="944"/>
      <c r="FG201" s="944"/>
      <c r="FH201" s="945"/>
      <c r="FI201" s="20"/>
      <c r="FJ201" s="937" t="s">
        <v>39</v>
      </c>
      <c r="FK201" s="938"/>
      <c r="FL201" s="952"/>
      <c r="FM201" s="943" t="str">
        <f>IF(ET197="ILS","CAT III","")</f>
        <v>CAT III</v>
      </c>
      <c r="FN201" s="944"/>
      <c r="FO201" s="944"/>
      <c r="FP201" s="945"/>
      <c r="FQ201" s="624"/>
      <c r="FR201" s="913"/>
      <c r="FS201" s="914"/>
      <c r="FT201" s="914"/>
      <c r="FU201" s="914"/>
      <c r="FV201" s="914"/>
      <c r="FW201" s="915"/>
      <c r="FX201" s="915"/>
      <c r="FY201" s="915"/>
      <c r="FZ201" s="915"/>
      <c r="GA201" s="915"/>
      <c r="GB201" s="915"/>
      <c r="GC201" s="915"/>
      <c r="GD201" s="915"/>
      <c r="GE201" s="915"/>
      <c r="GF201" s="915"/>
      <c r="GG201" s="915"/>
      <c r="GH201" s="915"/>
      <c r="GI201" s="930"/>
      <c r="GJ201" s="930"/>
      <c r="GK201" s="930"/>
      <c r="GL201" s="930"/>
      <c r="GM201" s="930"/>
      <c r="GN201" s="930"/>
      <c r="GO201" s="744"/>
    </row>
    <row r="202" spans="1:197" ht="9.75" customHeight="1" x14ac:dyDescent="0.2">
      <c r="A202" s="1003"/>
      <c r="B202" s="939"/>
      <c r="C202" s="940"/>
      <c r="D202" s="940"/>
      <c r="E202" s="1042"/>
      <c r="F202" s="1043"/>
      <c r="G202" s="1043"/>
      <c r="H202" s="1044"/>
      <c r="I202" s="20"/>
      <c r="J202" s="939"/>
      <c r="K202" s="940"/>
      <c r="L202" s="940"/>
      <c r="M202" s="946"/>
      <c r="N202" s="947"/>
      <c r="O202" s="947"/>
      <c r="P202" s="948"/>
      <c r="Q202" s="20"/>
      <c r="R202" s="939"/>
      <c r="S202" s="940"/>
      <c r="T202" s="953"/>
      <c r="U202" s="946"/>
      <c r="V202" s="947"/>
      <c r="W202" s="947"/>
      <c r="X202" s="948"/>
      <c r="Y202" s="624"/>
      <c r="Z202" s="914"/>
      <c r="AA202" s="914"/>
      <c r="AB202" s="914"/>
      <c r="AC202" s="914"/>
      <c r="AD202" s="914"/>
      <c r="AE202" s="915"/>
      <c r="AF202" s="915"/>
      <c r="AG202" s="915"/>
      <c r="AH202" s="915"/>
      <c r="AI202" s="915"/>
      <c r="AJ202" s="915"/>
      <c r="AK202" s="915"/>
      <c r="AL202" s="915"/>
      <c r="AM202" s="915"/>
      <c r="AN202" s="915"/>
      <c r="AO202" s="915"/>
      <c r="AP202" s="915"/>
      <c r="AQ202" s="930"/>
      <c r="AR202" s="930"/>
      <c r="AS202" s="930"/>
      <c r="AT202" s="930"/>
      <c r="AU202" s="930"/>
      <c r="AV202" s="930"/>
      <c r="AW202" s="744"/>
      <c r="AX202" s="1003"/>
      <c r="AY202" s="939"/>
      <c r="AZ202" s="940"/>
      <c r="BA202" s="940"/>
      <c r="BB202" s="1042"/>
      <c r="BC202" s="1043"/>
      <c r="BD202" s="1043"/>
      <c r="BE202" s="1044"/>
      <c r="BF202" s="20"/>
      <c r="BG202" s="939"/>
      <c r="BH202" s="940"/>
      <c r="BI202" s="940"/>
      <c r="BJ202" s="946"/>
      <c r="BK202" s="947"/>
      <c r="BL202" s="947"/>
      <c r="BM202" s="948"/>
      <c r="BN202" s="20"/>
      <c r="BO202" s="939"/>
      <c r="BP202" s="940"/>
      <c r="BQ202" s="953"/>
      <c r="BR202" s="946"/>
      <c r="BS202" s="947"/>
      <c r="BT202" s="947"/>
      <c r="BU202" s="948"/>
      <c r="BV202" s="624"/>
      <c r="BW202" s="914"/>
      <c r="BX202" s="914"/>
      <c r="BY202" s="914"/>
      <c r="BZ202" s="914"/>
      <c r="CA202" s="914"/>
      <c r="CB202" s="915"/>
      <c r="CC202" s="915"/>
      <c r="CD202" s="915"/>
      <c r="CE202" s="915"/>
      <c r="CF202" s="915"/>
      <c r="CG202" s="915"/>
      <c r="CH202" s="915"/>
      <c r="CI202" s="915"/>
      <c r="CJ202" s="915"/>
      <c r="CK202" s="915"/>
      <c r="CL202" s="915"/>
      <c r="CM202" s="915"/>
      <c r="CN202" s="930"/>
      <c r="CO202" s="930"/>
      <c r="CP202" s="930"/>
      <c r="CQ202" s="930"/>
      <c r="CR202" s="930"/>
      <c r="CS202" s="930"/>
      <c r="CT202" s="744"/>
      <c r="CV202" s="1003"/>
      <c r="CW202" s="939"/>
      <c r="CX202" s="940"/>
      <c r="CY202" s="940"/>
      <c r="CZ202" s="1042"/>
      <c r="DA202" s="1043"/>
      <c r="DB202" s="1043"/>
      <c r="DC202" s="1044"/>
      <c r="DD202" s="20"/>
      <c r="DE202" s="939"/>
      <c r="DF202" s="940"/>
      <c r="DG202" s="940"/>
      <c r="DH202" s="946"/>
      <c r="DI202" s="947"/>
      <c r="DJ202" s="947"/>
      <c r="DK202" s="948"/>
      <c r="DL202" s="20"/>
      <c r="DM202" s="939"/>
      <c r="DN202" s="940"/>
      <c r="DO202" s="953"/>
      <c r="DP202" s="946"/>
      <c r="DQ202" s="947"/>
      <c r="DR202" s="947"/>
      <c r="DS202" s="948"/>
      <c r="DT202" s="624"/>
      <c r="DU202" s="914"/>
      <c r="DV202" s="914"/>
      <c r="DW202" s="914"/>
      <c r="DX202" s="914"/>
      <c r="DY202" s="914"/>
      <c r="DZ202" s="915"/>
      <c r="EA202" s="915"/>
      <c r="EB202" s="915"/>
      <c r="EC202" s="915"/>
      <c r="ED202" s="915"/>
      <c r="EE202" s="915"/>
      <c r="EF202" s="915"/>
      <c r="EG202" s="915"/>
      <c r="EH202" s="915"/>
      <c r="EI202" s="915"/>
      <c r="EJ202" s="915"/>
      <c r="EK202" s="915"/>
      <c r="EL202" s="930"/>
      <c r="EM202" s="930"/>
      <c r="EN202" s="930"/>
      <c r="EO202" s="930"/>
      <c r="EP202" s="930"/>
      <c r="EQ202" s="930"/>
      <c r="ER202" s="744"/>
      <c r="ES202" s="1003"/>
      <c r="ET202" s="939"/>
      <c r="EU202" s="940"/>
      <c r="EV202" s="940"/>
      <c r="EW202" s="1042"/>
      <c r="EX202" s="1043"/>
      <c r="EY202" s="1043"/>
      <c r="EZ202" s="1044"/>
      <c r="FA202" s="20"/>
      <c r="FB202" s="939"/>
      <c r="FC202" s="940"/>
      <c r="FD202" s="940"/>
      <c r="FE202" s="946"/>
      <c r="FF202" s="947"/>
      <c r="FG202" s="947"/>
      <c r="FH202" s="948"/>
      <c r="FI202" s="20"/>
      <c r="FJ202" s="939"/>
      <c r="FK202" s="940"/>
      <c r="FL202" s="953"/>
      <c r="FM202" s="946"/>
      <c r="FN202" s="947"/>
      <c r="FO202" s="947"/>
      <c r="FP202" s="948"/>
      <c r="FQ202" s="624"/>
      <c r="FR202" s="914"/>
      <c r="FS202" s="914"/>
      <c r="FT202" s="914"/>
      <c r="FU202" s="914"/>
      <c r="FV202" s="914"/>
      <c r="FW202" s="915"/>
      <c r="FX202" s="915"/>
      <c r="FY202" s="915"/>
      <c r="FZ202" s="915"/>
      <c r="GA202" s="915"/>
      <c r="GB202" s="915"/>
      <c r="GC202" s="915"/>
      <c r="GD202" s="915"/>
      <c r="GE202" s="915"/>
      <c r="GF202" s="915"/>
      <c r="GG202" s="915"/>
      <c r="GH202" s="915"/>
      <c r="GI202" s="930"/>
      <c r="GJ202" s="930"/>
      <c r="GK202" s="930"/>
      <c r="GL202" s="930"/>
      <c r="GM202" s="930"/>
      <c r="GN202" s="930"/>
      <c r="GO202" s="744"/>
    </row>
    <row r="203" spans="1:197" ht="3" customHeight="1" x14ac:dyDescent="0.2">
      <c r="A203" s="1003"/>
      <c r="B203" s="941"/>
      <c r="C203" s="942"/>
      <c r="D203" s="942"/>
      <c r="E203" s="1045"/>
      <c r="F203" s="1046"/>
      <c r="G203" s="1046"/>
      <c r="H203" s="1047"/>
      <c r="I203" s="20"/>
      <c r="J203" s="941"/>
      <c r="K203" s="942"/>
      <c r="L203" s="942"/>
      <c r="M203" s="949"/>
      <c r="N203" s="950"/>
      <c r="O203" s="950"/>
      <c r="P203" s="951"/>
      <c r="Q203" s="20"/>
      <c r="R203" s="941"/>
      <c r="S203" s="942"/>
      <c r="T203" s="954"/>
      <c r="U203" s="949"/>
      <c r="V203" s="950"/>
      <c r="W203" s="950"/>
      <c r="X203" s="951"/>
      <c r="Y203" s="624"/>
      <c r="Z203" s="913"/>
      <c r="AA203" s="914"/>
      <c r="AB203" s="914"/>
      <c r="AC203" s="914"/>
      <c r="AD203" s="914"/>
      <c r="AE203" s="915"/>
      <c r="AF203" s="915"/>
      <c r="AG203" s="915"/>
      <c r="AH203" s="915"/>
      <c r="AI203" s="915"/>
      <c r="AJ203" s="915"/>
      <c r="AK203" s="915"/>
      <c r="AL203" s="915"/>
      <c r="AM203" s="915"/>
      <c r="AN203" s="915"/>
      <c r="AO203" s="915"/>
      <c r="AP203" s="915"/>
      <c r="AQ203" s="930"/>
      <c r="AR203" s="930"/>
      <c r="AS203" s="930"/>
      <c r="AT203" s="930"/>
      <c r="AU203" s="930"/>
      <c r="AV203" s="930"/>
      <c r="AW203" s="744"/>
      <c r="AX203" s="1003"/>
      <c r="AY203" s="941"/>
      <c r="AZ203" s="942"/>
      <c r="BA203" s="942"/>
      <c r="BB203" s="1045"/>
      <c r="BC203" s="1046"/>
      <c r="BD203" s="1046"/>
      <c r="BE203" s="1047"/>
      <c r="BF203" s="20"/>
      <c r="BG203" s="941"/>
      <c r="BH203" s="942"/>
      <c r="BI203" s="942"/>
      <c r="BJ203" s="949"/>
      <c r="BK203" s="950"/>
      <c r="BL203" s="950"/>
      <c r="BM203" s="951"/>
      <c r="BN203" s="20"/>
      <c r="BO203" s="941"/>
      <c r="BP203" s="942"/>
      <c r="BQ203" s="954"/>
      <c r="BR203" s="949"/>
      <c r="BS203" s="950"/>
      <c r="BT203" s="950"/>
      <c r="BU203" s="951"/>
      <c r="BV203" s="624"/>
      <c r="BW203" s="913"/>
      <c r="BX203" s="914"/>
      <c r="BY203" s="914"/>
      <c r="BZ203" s="914"/>
      <c r="CA203" s="914"/>
      <c r="CB203" s="915"/>
      <c r="CC203" s="915"/>
      <c r="CD203" s="915"/>
      <c r="CE203" s="915"/>
      <c r="CF203" s="915"/>
      <c r="CG203" s="915"/>
      <c r="CH203" s="915"/>
      <c r="CI203" s="915"/>
      <c r="CJ203" s="915"/>
      <c r="CK203" s="915"/>
      <c r="CL203" s="915"/>
      <c r="CM203" s="915"/>
      <c r="CN203" s="930"/>
      <c r="CO203" s="930"/>
      <c r="CP203" s="930"/>
      <c r="CQ203" s="930"/>
      <c r="CR203" s="930"/>
      <c r="CS203" s="930"/>
      <c r="CT203" s="744"/>
      <c r="CV203" s="1003"/>
      <c r="CW203" s="941"/>
      <c r="CX203" s="942"/>
      <c r="CY203" s="942"/>
      <c r="CZ203" s="1045"/>
      <c r="DA203" s="1046"/>
      <c r="DB203" s="1046"/>
      <c r="DC203" s="1047"/>
      <c r="DD203" s="20"/>
      <c r="DE203" s="941"/>
      <c r="DF203" s="942"/>
      <c r="DG203" s="942"/>
      <c r="DH203" s="949"/>
      <c r="DI203" s="950"/>
      <c r="DJ203" s="950"/>
      <c r="DK203" s="951"/>
      <c r="DL203" s="20"/>
      <c r="DM203" s="941"/>
      <c r="DN203" s="942"/>
      <c r="DO203" s="954"/>
      <c r="DP203" s="949"/>
      <c r="DQ203" s="950"/>
      <c r="DR203" s="950"/>
      <c r="DS203" s="951"/>
      <c r="DT203" s="624"/>
      <c r="DU203" s="913"/>
      <c r="DV203" s="914"/>
      <c r="DW203" s="914"/>
      <c r="DX203" s="914"/>
      <c r="DY203" s="914"/>
      <c r="DZ203" s="915"/>
      <c r="EA203" s="915"/>
      <c r="EB203" s="915"/>
      <c r="EC203" s="915"/>
      <c r="ED203" s="915"/>
      <c r="EE203" s="915"/>
      <c r="EF203" s="915"/>
      <c r="EG203" s="915"/>
      <c r="EH203" s="915"/>
      <c r="EI203" s="915"/>
      <c r="EJ203" s="915"/>
      <c r="EK203" s="915"/>
      <c r="EL203" s="930"/>
      <c r="EM203" s="930"/>
      <c r="EN203" s="930"/>
      <c r="EO203" s="930"/>
      <c r="EP203" s="930"/>
      <c r="EQ203" s="930"/>
      <c r="ER203" s="744"/>
      <c r="ES203" s="1003"/>
      <c r="ET203" s="941"/>
      <c r="EU203" s="942"/>
      <c r="EV203" s="942"/>
      <c r="EW203" s="1045"/>
      <c r="EX203" s="1046"/>
      <c r="EY203" s="1046"/>
      <c r="EZ203" s="1047"/>
      <c r="FA203" s="20"/>
      <c r="FB203" s="941"/>
      <c r="FC203" s="942"/>
      <c r="FD203" s="942"/>
      <c r="FE203" s="949"/>
      <c r="FF203" s="950"/>
      <c r="FG203" s="950"/>
      <c r="FH203" s="951"/>
      <c r="FI203" s="20"/>
      <c r="FJ203" s="941"/>
      <c r="FK203" s="942"/>
      <c r="FL203" s="954"/>
      <c r="FM203" s="949"/>
      <c r="FN203" s="950"/>
      <c r="FO203" s="950"/>
      <c r="FP203" s="951"/>
      <c r="FQ203" s="624"/>
      <c r="FR203" s="913"/>
      <c r="FS203" s="914"/>
      <c r="FT203" s="914"/>
      <c r="FU203" s="914"/>
      <c r="FV203" s="914"/>
      <c r="FW203" s="915"/>
      <c r="FX203" s="915"/>
      <c r="FY203" s="915"/>
      <c r="FZ203" s="915"/>
      <c r="GA203" s="915"/>
      <c r="GB203" s="915"/>
      <c r="GC203" s="915"/>
      <c r="GD203" s="915"/>
      <c r="GE203" s="915"/>
      <c r="GF203" s="915"/>
      <c r="GG203" s="915"/>
      <c r="GH203" s="915"/>
      <c r="GI203" s="930"/>
      <c r="GJ203" s="930"/>
      <c r="GK203" s="930"/>
      <c r="GL203" s="930"/>
      <c r="GM203" s="930"/>
      <c r="GN203" s="930"/>
      <c r="GO203" s="744"/>
    </row>
    <row r="204" spans="1:197" ht="8.25" customHeight="1" x14ac:dyDescent="0.2">
      <c r="A204" s="1003"/>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624"/>
      <c r="Z204" s="914"/>
      <c r="AA204" s="914"/>
      <c r="AB204" s="914"/>
      <c r="AC204" s="914"/>
      <c r="AD204" s="914"/>
      <c r="AE204" s="915"/>
      <c r="AF204" s="915"/>
      <c r="AG204" s="915"/>
      <c r="AH204" s="915"/>
      <c r="AI204" s="915"/>
      <c r="AJ204" s="915"/>
      <c r="AK204" s="915"/>
      <c r="AL204" s="915"/>
      <c r="AM204" s="915"/>
      <c r="AN204" s="915"/>
      <c r="AO204" s="915"/>
      <c r="AP204" s="915"/>
      <c r="AQ204" s="930"/>
      <c r="AR204" s="930"/>
      <c r="AS204" s="930"/>
      <c r="AT204" s="930"/>
      <c r="AU204" s="930"/>
      <c r="AV204" s="930"/>
      <c r="AW204" s="744"/>
      <c r="AX204" s="1003"/>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624"/>
      <c r="BW204" s="914"/>
      <c r="BX204" s="914"/>
      <c r="BY204" s="914"/>
      <c r="BZ204" s="914"/>
      <c r="CA204" s="914"/>
      <c r="CB204" s="915"/>
      <c r="CC204" s="915"/>
      <c r="CD204" s="915"/>
      <c r="CE204" s="915"/>
      <c r="CF204" s="915"/>
      <c r="CG204" s="915"/>
      <c r="CH204" s="915"/>
      <c r="CI204" s="915"/>
      <c r="CJ204" s="915"/>
      <c r="CK204" s="915"/>
      <c r="CL204" s="915"/>
      <c r="CM204" s="915"/>
      <c r="CN204" s="930"/>
      <c r="CO204" s="930"/>
      <c r="CP204" s="930"/>
      <c r="CQ204" s="930"/>
      <c r="CR204" s="930"/>
      <c r="CS204" s="930"/>
      <c r="CT204" s="744"/>
      <c r="CV204" s="1003"/>
      <c r="CW204" s="20"/>
      <c r="CX204" s="20"/>
      <c r="CY204" s="20"/>
      <c r="CZ204" s="20"/>
      <c r="DA204" s="20"/>
      <c r="DB204" s="20"/>
      <c r="DC204" s="20"/>
      <c r="DD204" s="20"/>
      <c r="DE204" s="20"/>
      <c r="DF204" s="20"/>
      <c r="DG204" s="20"/>
      <c r="DH204" s="20"/>
      <c r="DI204" s="20"/>
      <c r="DJ204" s="20"/>
      <c r="DK204" s="20"/>
      <c r="DL204" s="20"/>
      <c r="DM204" s="20"/>
      <c r="DN204" s="20"/>
      <c r="DO204" s="20"/>
      <c r="DP204" s="20"/>
      <c r="DQ204" s="20"/>
      <c r="DR204" s="20"/>
      <c r="DS204" s="20"/>
      <c r="DT204" s="624"/>
      <c r="DU204" s="914"/>
      <c r="DV204" s="914"/>
      <c r="DW204" s="914"/>
      <c r="DX204" s="914"/>
      <c r="DY204" s="914"/>
      <c r="DZ204" s="915"/>
      <c r="EA204" s="915"/>
      <c r="EB204" s="915"/>
      <c r="EC204" s="915"/>
      <c r="ED204" s="915"/>
      <c r="EE204" s="915"/>
      <c r="EF204" s="915"/>
      <c r="EG204" s="915"/>
      <c r="EH204" s="915"/>
      <c r="EI204" s="915"/>
      <c r="EJ204" s="915"/>
      <c r="EK204" s="915"/>
      <c r="EL204" s="930"/>
      <c r="EM204" s="930"/>
      <c r="EN204" s="930"/>
      <c r="EO204" s="930"/>
      <c r="EP204" s="930"/>
      <c r="EQ204" s="930"/>
      <c r="ER204" s="744"/>
      <c r="ES204" s="1003"/>
      <c r="ET204" s="20"/>
      <c r="EU204" s="20"/>
      <c r="EV204" s="20"/>
      <c r="EW204" s="20"/>
      <c r="EX204" s="20"/>
      <c r="EY204" s="20"/>
      <c r="EZ204" s="20"/>
      <c r="FA204" s="20"/>
      <c r="FB204" s="20"/>
      <c r="FC204" s="20"/>
      <c r="FD204" s="20"/>
      <c r="FE204" s="20"/>
      <c r="FF204" s="20"/>
      <c r="FG204" s="20"/>
      <c r="FH204" s="20"/>
      <c r="FI204" s="20"/>
      <c r="FJ204" s="20"/>
      <c r="FK204" s="20"/>
      <c r="FL204" s="20"/>
      <c r="FM204" s="20"/>
      <c r="FN204" s="20"/>
      <c r="FO204" s="20"/>
      <c r="FP204" s="20"/>
      <c r="FQ204" s="624"/>
      <c r="FR204" s="914"/>
      <c r="FS204" s="914"/>
      <c r="FT204" s="914"/>
      <c r="FU204" s="914"/>
      <c r="FV204" s="914"/>
      <c r="FW204" s="915"/>
      <c r="FX204" s="915"/>
      <c r="FY204" s="915"/>
      <c r="FZ204" s="915"/>
      <c r="GA204" s="915"/>
      <c r="GB204" s="915"/>
      <c r="GC204" s="915"/>
      <c r="GD204" s="915"/>
      <c r="GE204" s="915"/>
      <c r="GF204" s="915"/>
      <c r="GG204" s="915"/>
      <c r="GH204" s="915"/>
      <c r="GI204" s="930"/>
      <c r="GJ204" s="930"/>
      <c r="GK204" s="930"/>
      <c r="GL204" s="930"/>
      <c r="GM204" s="930"/>
      <c r="GN204" s="930"/>
      <c r="GO204" s="744"/>
    </row>
    <row r="205" spans="1:197" ht="6" customHeight="1" x14ac:dyDescent="0.25">
      <c r="A205" s="1003"/>
      <c r="B205" s="658"/>
      <c r="C205" s="658"/>
      <c r="D205" s="658"/>
      <c r="E205" s="658"/>
      <c r="F205" s="658"/>
      <c r="G205" s="658"/>
      <c r="H205" s="658"/>
      <c r="I205" s="658"/>
      <c r="J205" s="658"/>
      <c r="K205" s="658"/>
      <c r="L205" s="658"/>
      <c r="M205" s="658"/>
      <c r="N205" s="658"/>
      <c r="O205" s="658"/>
      <c r="P205" s="658"/>
      <c r="Q205" s="658"/>
      <c r="R205" s="658"/>
      <c r="S205" s="658"/>
      <c r="T205" s="658"/>
      <c r="U205" s="658"/>
      <c r="V205" s="658"/>
      <c r="W205" s="658"/>
      <c r="X205" s="658"/>
      <c r="Y205" s="624"/>
      <c r="Z205" s="913"/>
      <c r="AA205" s="914"/>
      <c r="AB205" s="914"/>
      <c r="AC205" s="914"/>
      <c r="AD205" s="914"/>
      <c r="AE205" s="915"/>
      <c r="AF205" s="915"/>
      <c r="AG205" s="915"/>
      <c r="AH205" s="915"/>
      <c r="AI205" s="915"/>
      <c r="AJ205" s="915"/>
      <c r="AK205" s="915"/>
      <c r="AL205" s="915"/>
      <c r="AM205" s="915"/>
      <c r="AN205" s="915"/>
      <c r="AO205" s="915"/>
      <c r="AP205" s="915"/>
      <c r="AQ205" s="930"/>
      <c r="AR205" s="930"/>
      <c r="AS205" s="930"/>
      <c r="AT205" s="930"/>
      <c r="AU205" s="930"/>
      <c r="AV205" s="930"/>
      <c r="AW205" s="744"/>
      <c r="AX205" s="1003"/>
      <c r="AY205" s="658"/>
      <c r="AZ205" s="658"/>
      <c r="BA205" s="658"/>
      <c r="BB205" s="658"/>
      <c r="BC205" s="658"/>
      <c r="BD205" s="658"/>
      <c r="BE205" s="658"/>
      <c r="BF205" s="658"/>
      <c r="BG205" s="658"/>
      <c r="BH205" s="658"/>
      <c r="BI205" s="658"/>
      <c r="BJ205" s="658"/>
      <c r="BK205" s="658"/>
      <c r="BL205" s="658"/>
      <c r="BM205" s="658"/>
      <c r="BN205" s="658"/>
      <c r="BO205" s="658"/>
      <c r="BP205" s="658"/>
      <c r="BQ205" s="658"/>
      <c r="BR205" s="658"/>
      <c r="BS205" s="658"/>
      <c r="BT205" s="658"/>
      <c r="BU205" s="658"/>
      <c r="BV205" s="624"/>
      <c r="BW205" s="913"/>
      <c r="BX205" s="914"/>
      <c r="BY205" s="914"/>
      <c r="BZ205" s="914"/>
      <c r="CA205" s="914"/>
      <c r="CB205" s="915"/>
      <c r="CC205" s="915"/>
      <c r="CD205" s="915"/>
      <c r="CE205" s="915"/>
      <c r="CF205" s="915"/>
      <c r="CG205" s="915"/>
      <c r="CH205" s="915"/>
      <c r="CI205" s="915"/>
      <c r="CJ205" s="915"/>
      <c r="CK205" s="915"/>
      <c r="CL205" s="915"/>
      <c r="CM205" s="915"/>
      <c r="CN205" s="930"/>
      <c r="CO205" s="930"/>
      <c r="CP205" s="930"/>
      <c r="CQ205" s="930"/>
      <c r="CR205" s="930"/>
      <c r="CS205" s="930"/>
      <c r="CT205" s="744"/>
      <c r="CV205" s="1003"/>
      <c r="CW205" s="658"/>
      <c r="CX205" s="658"/>
      <c r="CY205" s="658"/>
      <c r="CZ205" s="658"/>
      <c r="DA205" s="658"/>
      <c r="DB205" s="658"/>
      <c r="DC205" s="658"/>
      <c r="DD205" s="658"/>
      <c r="DE205" s="658"/>
      <c r="DF205" s="658"/>
      <c r="DG205" s="658"/>
      <c r="DH205" s="658"/>
      <c r="DI205" s="658"/>
      <c r="DJ205" s="658"/>
      <c r="DK205" s="658"/>
      <c r="DL205" s="658"/>
      <c r="DM205" s="658"/>
      <c r="DN205" s="658"/>
      <c r="DO205" s="658"/>
      <c r="DP205" s="658"/>
      <c r="DQ205" s="658"/>
      <c r="DR205" s="658"/>
      <c r="DS205" s="658"/>
      <c r="DT205" s="624"/>
      <c r="DU205" s="913"/>
      <c r="DV205" s="914"/>
      <c r="DW205" s="914"/>
      <c r="DX205" s="914"/>
      <c r="DY205" s="914"/>
      <c r="DZ205" s="915"/>
      <c r="EA205" s="915"/>
      <c r="EB205" s="915"/>
      <c r="EC205" s="915"/>
      <c r="ED205" s="915"/>
      <c r="EE205" s="915"/>
      <c r="EF205" s="915"/>
      <c r="EG205" s="915"/>
      <c r="EH205" s="915"/>
      <c r="EI205" s="915"/>
      <c r="EJ205" s="915"/>
      <c r="EK205" s="915"/>
      <c r="EL205" s="930"/>
      <c r="EM205" s="930"/>
      <c r="EN205" s="930"/>
      <c r="EO205" s="930"/>
      <c r="EP205" s="930"/>
      <c r="EQ205" s="930"/>
      <c r="ER205" s="744"/>
      <c r="ES205" s="1003"/>
      <c r="ET205" s="658"/>
      <c r="EU205" s="658"/>
      <c r="EV205" s="658"/>
      <c r="EW205" s="658"/>
      <c r="EX205" s="658"/>
      <c r="EY205" s="658"/>
      <c r="EZ205" s="658"/>
      <c r="FA205" s="658"/>
      <c r="FB205" s="658"/>
      <c r="FC205" s="658"/>
      <c r="FD205" s="658"/>
      <c r="FE205" s="658"/>
      <c r="FF205" s="658"/>
      <c r="FG205" s="658"/>
      <c r="FH205" s="658"/>
      <c r="FI205" s="658"/>
      <c r="FJ205" s="658"/>
      <c r="FK205" s="658"/>
      <c r="FL205" s="658"/>
      <c r="FM205" s="658"/>
      <c r="FN205" s="658"/>
      <c r="FO205" s="658"/>
      <c r="FP205" s="658"/>
      <c r="FQ205" s="624"/>
      <c r="FR205" s="913"/>
      <c r="FS205" s="914"/>
      <c r="FT205" s="914"/>
      <c r="FU205" s="914"/>
      <c r="FV205" s="914"/>
      <c r="FW205" s="915"/>
      <c r="FX205" s="915"/>
      <c r="FY205" s="915"/>
      <c r="FZ205" s="915"/>
      <c r="GA205" s="915"/>
      <c r="GB205" s="915"/>
      <c r="GC205" s="915"/>
      <c r="GD205" s="915"/>
      <c r="GE205" s="915"/>
      <c r="GF205" s="915"/>
      <c r="GG205" s="915"/>
      <c r="GH205" s="915"/>
      <c r="GI205" s="930"/>
      <c r="GJ205" s="930"/>
      <c r="GK205" s="930"/>
      <c r="GL205" s="930"/>
      <c r="GM205" s="930"/>
      <c r="GN205" s="930"/>
      <c r="GO205" s="744"/>
    </row>
    <row r="206" spans="1:197" ht="12.75" customHeight="1" x14ac:dyDescent="0.2">
      <c r="A206" s="1003"/>
      <c r="B206" s="923" t="str">
        <f>'ANNUAL SUMMARY'!$C$50</f>
        <v>FLIGHT INSTRUCTOR</v>
      </c>
      <c r="C206" s="924"/>
      <c r="D206" s="924"/>
      <c r="E206" s="924"/>
      <c r="F206" s="924"/>
      <c r="G206" s="924"/>
      <c r="H206" s="924"/>
      <c r="I206" s="924"/>
      <c r="J206" s="924"/>
      <c r="K206" s="924"/>
      <c r="L206" s="924"/>
      <c r="M206" s="924"/>
      <c r="N206" s="924"/>
      <c r="O206" s="925" t="str">
        <f>'ANNUAL SUMMARY'!$Q$50</f>
        <v>NO FLIGHTS</v>
      </c>
      <c r="P206" s="926"/>
      <c r="Q206" s="926"/>
      <c r="R206" s="926"/>
      <c r="S206" s="926"/>
      <c r="T206" s="927"/>
      <c r="U206" s="724"/>
      <c r="V206" s="725"/>
      <c r="W206" s="725"/>
      <c r="X206" s="726"/>
      <c r="Y206" s="624"/>
      <c r="Z206" s="914"/>
      <c r="AA206" s="914"/>
      <c r="AB206" s="914"/>
      <c r="AC206" s="914"/>
      <c r="AD206" s="914"/>
      <c r="AE206" s="915"/>
      <c r="AF206" s="915"/>
      <c r="AG206" s="915"/>
      <c r="AH206" s="915"/>
      <c r="AI206" s="915"/>
      <c r="AJ206" s="915"/>
      <c r="AK206" s="915"/>
      <c r="AL206" s="915"/>
      <c r="AM206" s="915"/>
      <c r="AN206" s="915"/>
      <c r="AO206" s="915"/>
      <c r="AP206" s="915"/>
      <c r="AQ206" s="930"/>
      <c r="AR206" s="930"/>
      <c r="AS206" s="930"/>
      <c r="AT206" s="930"/>
      <c r="AU206" s="930"/>
      <c r="AV206" s="930"/>
      <c r="AW206" s="744"/>
      <c r="AX206" s="1003"/>
      <c r="AY206" s="923" t="str">
        <f>'ANNUAL SUMMARY'!$C$50</f>
        <v>FLIGHT INSTRUCTOR</v>
      </c>
      <c r="AZ206" s="924"/>
      <c r="BA206" s="924"/>
      <c r="BB206" s="924"/>
      <c r="BC206" s="924"/>
      <c r="BD206" s="924"/>
      <c r="BE206" s="924"/>
      <c r="BF206" s="924"/>
      <c r="BG206" s="924"/>
      <c r="BH206" s="924"/>
      <c r="BI206" s="924"/>
      <c r="BJ206" s="924"/>
      <c r="BK206" s="924"/>
      <c r="BL206" s="925" t="str">
        <f>'ANNUAL SUMMARY'!$Q$50</f>
        <v>NO FLIGHTS</v>
      </c>
      <c r="BM206" s="926"/>
      <c r="BN206" s="926"/>
      <c r="BO206" s="926"/>
      <c r="BP206" s="926"/>
      <c r="BQ206" s="927"/>
      <c r="BR206" s="724"/>
      <c r="BS206" s="725"/>
      <c r="BT206" s="725"/>
      <c r="BU206" s="726"/>
      <c r="BV206" s="624"/>
      <c r="BW206" s="914"/>
      <c r="BX206" s="914"/>
      <c r="BY206" s="914"/>
      <c r="BZ206" s="914"/>
      <c r="CA206" s="914"/>
      <c r="CB206" s="915"/>
      <c r="CC206" s="915"/>
      <c r="CD206" s="915"/>
      <c r="CE206" s="915"/>
      <c r="CF206" s="915"/>
      <c r="CG206" s="915"/>
      <c r="CH206" s="915"/>
      <c r="CI206" s="915"/>
      <c r="CJ206" s="915"/>
      <c r="CK206" s="915"/>
      <c r="CL206" s="915"/>
      <c r="CM206" s="915"/>
      <c r="CN206" s="930"/>
      <c r="CO206" s="930"/>
      <c r="CP206" s="930"/>
      <c r="CQ206" s="930"/>
      <c r="CR206" s="930"/>
      <c r="CS206" s="930"/>
      <c r="CT206" s="744"/>
      <c r="CV206" s="1003"/>
      <c r="CW206" s="923" t="str">
        <f>'ANNUAL SUMMARY'!$C$50</f>
        <v>FLIGHT INSTRUCTOR</v>
      </c>
      <c r="CX206" s="924"/>
      <c r="CY206" s="924"/>
      <c r="CZ206" s="924"/>
      <c r="DA206" s="924"/>
      <c r="DB206" s="924"/>
      <c r="DC206" s="924"/>
      <c r="DD206" s="924"/>
      <c r="DE206" s="924"/>
      <c r="DF206" s="924"/>
      <c r="DG206" s="924"/>
      <c r="DH206" s="924"/>
      <c r="DI206" s="924"/>
      <c r="DJ206" s="925" t="str">
        <f>'ANNUAL SUMMARY'!$Q$50</f>
        <v>NO FLIGHTS</v>
      </c>
      <c r="DK206" s="926"/>
      <c r="DL206" s="926"/>
      <c r="DM206" s="926"/>
      <c r="DN206" s="926"/>
      <c r="DO206" s="927"/>
      <c r="DP206" s="724"/>
      <c r="DQ206" s="725"/>
      <c r="DR206" s="725"/>
      <c r="DS206" s="726"/>
      <c r="DT206" s="624"/>
      <c r="DU206" s="914"/>
      <c r="DV206" s="914"/>
      <c r="DW206" s="914"/>
      <c r="DX206" s="914"/>
      <c r="DY206" s="914"/>
      <c r="DZ206" s="915"/>
      <c r="EA206" s="915"/>
      <c r="EB206" s="915"/>
      <c r="EC206" s="915"/>
      <c r="ED206" s="915"/>
      <c r="EE206" s="915"/>
      <c r="EF206" s="915"/>
      <c r="EG206" s="915"/>
      <c r="EH206" s="915"/>
      <c r="EI206" s="915"/>
      <c r="EJ206" s="915"/>
      <c r="EK206" s="915"/>
      <c r="EL206" s="930"/>
      <c r="EM206" s="930"/>
      <c r="EN206" s="930"/>
      <c r="EO206" s="930"/>
      <c r="EP206" s="930"/>
      <c r="EQ206" s="930"/>
      <c r="ER206" s="744"/>
      <c r="ES206" s="1003"/>
      <c r="ET206" s="923" t="str">
        <f>'ANNUAL SUMMARY'!$C$50</f>
        <v>FLIGHT INSTRUCTOR</v>
      </c>
      <c r="EU206" s="924"/>
      <c r="EV206" s="924"/>
      <c r="EW206" s="924"/>
      <c r="EX206" s="924"/>
      <c r="EY206" s="924"/>
      <c r="EZ206" s="924"/>
      <c r="FA206" s="924"/>
      <c r="FB206" s="924"/>
      <c r="FC206" s="924"/>
      <c r="FD206" s="924"/>
      <c r="FE206" s="924"/>
      <c r="FF206" s="924"/>
      <c r="FG206" s="925" t="str">
        <f>'ANNUAL SUMMARY'!$Q$50</f>
        <v>NO FLIGHTS</v>
      </c>
      <c r="FH206" s="926"/>
      <c r="FI206" s="926"/>
      <c r="FJ206" s="926"/>
      <c r="FK206" s="926"/>
      <c r="FL206" s="927"/>
      <c r="FM206" s="724"/>
      <c r="FN206" s="725"/>
      <c r="FO206" s="725"/>
      <c r="FP206" s="726"/>
      <c r="FQ206" s="624"/>
      <c r="FR206" s="914"/>
      <c r="FS206" s="914"/>
      <c r="FT206" s="914"/>
      <c r="FU206" s="914"/>
      <c r="FV206" s="914"/>
      <c r="FW206" s="915"/>
      <c r="FX206" s="915"/>
      <c r="FY206" s="915"/>
      <c r="FZ206" s="915"/>
      <c r="GA206" s="915"/>
      <c r="GB206" s="915"/>
      <c r="GC206" s="915"/>
      <c r="GD206" s="915"/>
      <c r="GE206" s="915"/>
      <c r="GF206" s="915"/>
      <c r="GG206" s="915"/>
      <c r="GH206" s="915"/>
      <c r="GI206" s="930"/>
      <c r="GJ206" s="930"/>
      <c r="GK206" s="930"/>
      <c r="GL206" s="930"/>
      <c r="GM206" s="930"/>
      <c r="GN206" s="930"/>
      <c r="GO206" s="744"/>
    </row>
    <row r="207" spans="1:197" ht="3.75" customHeight="1" x14ac:dyDescent="0.2">
      <c r="A207" s="1003"/>
      <c r="B207" s="6"/>
      <c r="C207" s="6"/>
      <c r="D207" s="6"/>
      <c r="E207" s="6"/>
      <c r="F207" s="6"/>
      <c r="G207" s="6"/>
      <c r="H207" s="6"/>
      <c r="I207" s="6"/>
      <c r="J207" s="6"/>
      <c r="K207" s="6"/>
      <c r="L207" s="6"/>
      <c r="M207" s="6"/>
      <c r="N207" s="6"/>
      <c r="O207" s="6"/>
      <c r="P207" s="6"/>
      <c r="Q207" s="6"/>
      <c r="R207" s="6"/>
      <c r="S207" s="6"/>
      <c r="T207" s="6"/>
      <c r="U207" s="6"/>
      <c r="V207" s="6"/>
      <c r="W207" s="6"/>
      <c r="X207" s="6"/>
      <c r="Y207" s="624"/>
      <c r="Z207" s="913"/>
      <c r="AA207" s="914"/>
      <c r="AB207" s="914"/>
      <c r="AC207" s="914"/>
      <c r="AD207" s="914"/>
      <c r="AE207" s="915"/>
      <c r="AF207" s="915"/>
      <c r="AG207" s="915"/>
      <c r="AH207" s="915"/>
      <c r="AI207" s="915"/>
      <c r="AJ207" s="915"/>
      <c r="AK207" s="915"/>
      <c r="AL207" s="915"/>
      <c r="AM207" s="915"/>
      <c r="AN207" s="915"/>
      <c r="AO207" s="915"/>
      <c r="AP207" s="915"/>
      <c r="AQ207" s="930"/>
      <c r="AR207" s="930"/>
      <c r="AS207" s="930"/>
      <c r="AT207" s="930"/>
      <c r="AU207" s="930"/>
      <c r="AV207" s="930"/>
      <c r="AW207" s="744"/>
      <c r="AX207" s="1003"/>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24"/>
      <c r="BW207" s="913"/>
      <c r="BX207" s="914"/>
      <c r="BY207" s="914"/>
      <c r="BZ207" s="914"/>
      <c r="CA207" s="914"/>
      <c r="CB207" s="915"/>
      <c r="CC207" s="915"/>
      <c r="CD207" s="915"/>
      <c r="CE207" s="915"/>
      <c r="CF207" s="915"/>
      <c r="CG207" s="915"/>
      <c r="CH207" s="915"/>
      <c r="CI207" s="915"/>
      <c r="CJ207" s="915"/>
      <c r="CK207" s="915"/>
      <c r="CL207" s="915"/>
      <c r="CM207" s="915"/>
      <c r="CN207" s="930"/>
      <c r="CO207" s="930"/>
      <c r="CP207" s="930"/>
      <c r="CQ207" s="930"/>
      <c r="CR207" s="930"/>
      <c r="CS207" s="930"/>
      <c r="CT207" s="744"/>
      <c r="CV207" s="1003"/>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24"/>
      <c r="DU207" s="913"/>
      <c r="DV207" s="914"/>
      <c r="DW207" s="914"/>
      <c r="DX207" s="914"/>
      <c r="DY207" s="914"/>
      <c r="DZ207" s="915"/>
      <c r="EA207" s="915"/>
      <c r="EB207" s="915"/>
      <c r="EC207" s="915"/>
      <c r="ED207" s="915"/>
      <c r="EE207" s="915"/>
      <c r="EF207" s="915"/>
      <c r="EG207" s="915"/>
      <c r="EH207" s="915"/>
      <c r="EI207" s="915"/>
      <c r="EJ207" s="915"/>
      <c r="EK207" s="915"/>
      <c r="EL207" s="930"/>
      <c r="EM207" s="930"/>
      <c r="EN207" s="930"/>
      <c r="EO207" s="930"/>
      <c r="EP207" s="930"/>
      <c r="EQ207" s="930"/>
      <c r="ER207" s="744"/>
      <c r="ES207" s="1003"/>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24"/>
      <c r="FR207" s="913"/>
      <c r="FS207" s="914"/>
      <c r="FT207" s="914"/>
      <c r="FU207" s="914"/>
      <c r="FV207" s="914"/>
      <c r="FW207" s="915"/>
      <c r="FX207" s="915"/>
      <c r="FY207" s="915"/>
      <c r="FZ207" s="915"/>
      <c r="GA207" s="915"/>
      <c r="GB207" s="915"/>
      <c r="GC207" s="915"/>
      <c r="GD207" s="915"/>
      <c r="GE207" s="915"/>
      <c r="GF207" s="915"/>
      <c r="GG207" s="915"/>
      <c r="GH207" s="915"/>
      <c r="GI207" s="930"/>
      <c r="GJ207" s="930"/>
      <c r="GK207" s="930"/>
      <c r="GL207" s="930"/>
      <c r="GM207" s="930"/>
      <c r="GN207" s="930"/>
      <c r="GO207" s="744"/>
    </row>
    <row r="208" spans="1:197" ht="12.75" customHeight="1" x14ac:dyDescent="0.25">
      <c r="A208" s="1003"/>
      <c r="B208" s="931" t="str">
        <f>'ANNUAL SUMMARY'!$C$53</f>
        <v>HOURS</v>
      </c>
      <c r="C208" s="931"/>
      <c r="D208" s="931"/>
      <c r="E208" s="931"/>
      <c r="F208" s="891"/>
      <c r="G208" s="718"/>
      <c r="H208" s="718"/>
      <c r="I208" s="718"/>
      <c r="J208" s="718"/>
      <c r="K208" s="718"/>
      <c r="L208" s="718"/>
      <c r="M208" s="15"/>
      <c r="N208" s="916" t="str">
        <f>'ANNUAL SUMMARY'!$O$53</f>
        <v>DAY</v>
      </c>
      <c r="O208" s="916"/>
      <c r="P208" s="916"/>
      <c r="Q208" s="917"/>
      <c r="R208" s="718"/>
      <c r="S208" s="718"/>
      <c r="T208" s="718"/>
      <c r="U208" s="718"/>
      <c r="V208" s="718"/>
      <c r="W208" s="718"/>
      <c r="X208" s="718"/>
      <c r="Y208" s="624"/>
      <c r="Z208" s="914"/>
      <c r="AA208" s="914"/>
      <c r="AB208" s="914"/>
      <c r="AC208" s="914"/>
      <c r="AD208" s="914"/>
      <c r="AE208" s="915"/>
      <c r="AF208" s="915"/>
      <c r="AG208" s="915"/>
      <c r="AH208" s="915"/>
      <c r="AI208" s="915"/>
      <c r="AJ208" s="915"/>
      <c r="AK208" s="915"/>
      <c r="AL208" s="915"/>
      <c r="AM208" s="915"/>
      <c r="AN208" s="915"/>
      <c r="AO208" s="915"/>
      <c r="AP208" s="915"/>
      <c r="AQ208" s="930"/>
      <c r="AR208" s="930"/>
      <c r="AS208" s="930"/>
      <c r="AT208" s="930"/>
      <c r="AU208" s="930"/>
      <c r="AV208" s="930"/>
      <c r="AW208" s="744"/>
      <c r="AX208" s="1003"/>
      <c r="AY208" s="931" t="str">
        <f>'ANNUAL SUMMARY'!$C$53</f>
        <v>HOURS</v>
      </c>
      <c r="AZ208" s="931"/>
      <c r="BA208" s="931"/>
      <c r="BB208" s="931"/>
      <c r="BC208" s="891"/>
      <c r="BD208" s="718"/>
      <c r="BE208" s="718"/>
      <c r="BF208" s="718"/>
      <c r="BG208" s="718"/>
      <c r="BH208" s="718"/>
      <c r="BI208" s="718"/>
      <c r="BJ208" s="15"/>
      <c r="BK208" s="916" t="str">
        <f>'ANNUAL SUMMARY'!$O$53</f>
        <v>DAY</v>
      </c>
      <c r="BL208" s="916"/>
      <c r="BM208" s="916"/>
      <c r="BN208" s="917"/>
      <c r="BO208" s="718"/>
      <c r="BP208" s="718"/>
      <c r="BQ208" s="718"/>
      <c r="BR208" s="718"/>
      <c r="BS208" s="718"/>
      <c r="BT208" s="718"/>
      <c r="BU208" s="718"/>
      <c r="BV208" s="624"/>
      <c r="BW208" s="914"/>
      <c r="BX208" s="914"/>
      <c r="BY208" s="914"/>
      <c r="BZ208" s="914"/>
      <c r="CA208" s="914"/>
      <c r="CB208" s="915"/>
      <c r="CC208" s="915"/>
      <c r="CD208" s="915"/>
      <c r="CE208" s="915"/>
      <c r="CF208" s="915"/>
      <c r="CG208" s="915"/>
      <c r="CH208" s="915"/>
      <c r="CI208" s="915"/>
      <c r="CJ208" s="915"/>
      <c r="CK208" s="915"/>
      <c r="CL208" s="915"/>
      <c r="CM208" s="915"/>
      <c r="CN208" s="930"/>
      <c r="CO208" s="930"/>
      <c r="CP208" s="930"/>
      <c r="CQ208" s="930"/>
      <c r="CR208" s="930"/>
      <c r="CS208" s="930"/>
      <c r="CT208" s="744"/>
      <c r="CV208" s="1003"/>
      <c r="CW208" s="931" t="str">
        <f>'ANNUAL SUMMARY'!$C$53</f>
        <v>HOURS</v>
      </c>
      <c r="CX208" s="931"/>
      <c r="CY208" s="931"/>
      <c r="CZ208" s="931"/>
      <c r="DA208" s="891"/>
      <c r="DB208" s="718"/>
      <c r="DC208" s="718"/>
      <c r="DD208" s="718"/>
      <c r="DE208" s="718"/>
      <c r="DF208" s="718"/>
      <c r="DG208" s="718"/>
      <c r="DH208" s="15"/>
      <c r="DI208" s="916" t="str">
        <f>'ANNUAL SUMMARY'!$O$53</f>
        <v>DAY</v>
      </c>
      <c r="DJ208" s="916"/>
      <c r="DK208" s="916"/>
      <c r="DL208" s="917"/>
      <c r="DM208" s="718"/>
      <c r="DN208" s="718"/>
      <c r="DO208" s="718"/>
      <c r="DP208" s="718"/>
      <c r="DQ208" s="718"/>
      <c r="DR208" s="718"/>
      <c r="DS208" s="718"/>
      <c r="DT208" s="624"/>
      <c r="DU208" s="914"/>
      <c r="DV208" s="914"/>
      <c r="DW208" s="914"/>
      <c r="DX208" s="914"/>
      <c r="DY208" s="914"/>
      <c r="DZ208" s="915"/>
      <c r="EA208" s="915"/>
      <c r="EB208" s="915"/>
      <c r="EC208" s="915"/>
      <c r="ED208" s="915"/>
      <c r="EE208" s="915"/>
      <c r="EF208" s="915"/>
      <c r="EG208" s="915"/>
      <c r="EH208" s="915"/>
      <c r="EI208" s="915"/>
      <c r="EJ208" s="915"/>
      <c r="EK208" s="915"/>
      <c r="EL208" s="930"/>
      <c r="EM208" s="930"/>
      <c r="EN208" s="930"/>
      <c r="EO208" s="930"/>
      <c r="EP208" s="930"/>
      <c r="EQ208" s="930"/>
      <c r="ER208" s="744"/>
      <c r="ES208" s="1003"/>
      <c r="ET208" s="931" t="str">
        <f>'ANNUAL SUMMARY'!$C$53</f>
        <v>HOURS</v>
      </c>
      <c r="EU208" s="931"/>
      <c r="EV208" s="931"/>
      <c r="EW208" s="931"/>
      <c r="EX208" s="891"/>
      <c r="EY208" s="718"/>
      <c r="EZ208" s="718"/>
      <c r="FA208" s="718"/>
      <c r="FB208" s="718"/>
      <c r="FC208" s="718"/>
      <c r="FD208" s="718"/>
      <c r="FE208" s="15"/>
      <c r="FF208" s="916" t="str">
        <f>'ANNUAL SUMMARY'!$O$53</f>
        <v>DAY</v>
      </c>
      <c r="FG208" s="916"/>
      <c r="FH208" s="916"/>
      <c r="FI208" s="917"/>
      <c r="FJ208" s="718"/>
      <c r="FK208" s="718"/>
      <c r="FL208" s="718"/>
      <c r="FM208" s="718"/>
      <c r="FN208" s="718"/>
      <c r="FO208" s="718"/>
      <c r="FP208" s="718"/>
      <c r="FQ208" s="624"/>
      <c r="FR208" s="914"/>
      <c r="FS208" s="914"/>
      <c r="FT208" s="914"/>
      <c r="FU208" s="914"/>
      <c r="FV208" s="914"/>
      <c r="FW208" s="915"/>
      <c r="FX208" s="915"/>
      <c r="FY208" s="915"/>
      <c r="FZ208" s="915"/>
      <c r="GA208" s="915"/>
      <c r="GB208" s="915"/>
      <c r="GC208" s="915"/>
      <c r="GD208" s="915"/>
      <c r="GE208" s="915"/>
      <c r="GF208" s="915"/>
      <c r="GG208" s="915"/>
      <c r="GH208" s="915"/>
      <c r="GI208" s="930"/>
      <c r="GJ208" s="930"/>
      <c r="GK208" s="930"/>
      <c r="GL208" s="930"/>
      <c r="GM208" s="930"/>
      <c r="GN208" s="930"/>
      <c r="GO208" s="744"/>
    </row>
    <row r="209" spans="1:197" ht="3" customHeight="1" x14ac:dyDescent="0.25">
      <c r="A209" s="1003"/>
      <c r="B209" s="6"/>
      <c r="C209" s="152"/>
      <c r="D209" s="152"/>
      <c r="E209" s="152"/>
      <c r="F209" s="6"/>
      <c r="G209" s="153"/>
      <c r="H209" s="153"/>
      <c r="I209" s="153"/>
      <c r="J209" s="153"/>
      <c r="K209" s="153"/>
      <c r="L209" s="153"/>
      <c r="M209" s="15"/>
      <c r="N209" s="6"/>
      <c r="O209" s="152"/>
      <c r="P209" s="152"/>
      <c r="Q209" s="152"/>
      <c r="R209" s="6"/>
      <c r="S209" s="153"/>
      <c r="T209" s="153"/>
      <c r="U209" s="153"/>
      <c r="V209" s="153"/>
      <c r="W209" s="153"/>
      <c r="X209" s="153"/>
      <c r="Y209" s="624"/>
      <c r="Z209" s="922" t="s">
        <v>73</v>
      </c>
      <c r="AA209" s="922"/>
      <c r="AB209" s="922"/>
      <c r="AC209" s="922"/>
      <c r="AD209" s="922"/>
      <c r="AE209" s="911">
        <f>SUM(AE169:AH208)</f>
        <v>0</v>
      </c>
      <c r="AF209" s="911"/>
      <c r="AG209" s="911"/>
      <c r="AH209" s="911"/>
      <c r="AI209" s="911">
        <f>SUM(AI169:AL208)</f>
        <v>0</v>
      </c>
      <c r="AJ209" s="911"/>
      <c r="AK209" s="911"/>
      <c r="AL209" s="911"/>
      <c r="AM209" s="911">
        <f>SUM(AM169:AP208)</f>
        <v>0</v>
      </c>
      <c r="AN209" s="911"/>
      <c r="AO209" s="911"/>
      <c r="AP209" s="911"/>
      <c r="AQ209" s="912">
        <f>SUM(AQ169:AS207)</f>
        <v>0</v>
      </c>
      <c r="AR209" s="912"/>
      <c r="AS209" s="912"/>
      <c r="AT209" s="912">
        <f>SUM(AT169:AV207)</f>
        <v>0</v>
      </c>
      <c r="AU209" s="912"/>
      <c r="AV209" s="912"/>
      <c r="AW209" s="744"/>
      <c r="AX209" s="1003"/>
      <c r="AY209" s="6"/>
      <c r="AZ209" s="152"/>
      <c r="BA209" s="152"/>
      <c r="BB209" s="152"/>
      <c r="BC209" s="6"/>
      <c r="BD209" s="153"/>
      <c r="BE209" s="153"/>
      <c r="BF209" s="153"/>
      <c r="BG209" s="153"/>
      <c r="BH209" s="153"/>
      <c r="BI209" s="153"/>
      <c r="BJ209" s="15"/>
      <c r="BK209" s="6"/>
      <c r="BL209" s="152"/>
      <c r="BM209" s="152"/>
      <c r="BN209" s="152"/>
      <c r="BO209" s="6"/>
      <c r="BP209" s="153"/>
      <c r="BQ209" s="153"/>
      <c r="BR209" s="153"/>
      <c r="BS209" s="153"/>
      <c r="BT209" s="153"/>
      <c r="BU209" s="153"/>
      <c r="BV209" s="624"/>
      <c r="BW209" s="922" t="s">
        <v>73</v>
      </c>
      <c r="BX209" s="922"/>
      <c r="BY209" s="922"/>
      <c r="BZ209" s="922"/>
      <c r="CA209" s="922"/>
      <c r="CB209" s="911">
        <f>SUM(CB169:CE208)</f>
        <v>0</v>
      </c>
      <c r="CC209" s="911"/>
      <c r="CD209" s="911"/>
      <c r="CE209" s="911"/>
      <c r="CF209" s="911">
        <f>SUM(CF169:CI208)</f>
        <v>0</v>
      </c>
      <c r="CG209" s="911"/>
      <c r="CH209" s="911"/>
      <c r="CI209" s="911"/>
      <c r="CJ209" s="911">
        <f>SUM(CJ169:CM208)</f>
        <v>0</v>
      </c>
      <c r="CK209" s="911"/>
      <c r="CL209" s="911"/>
      <c r="CM209" s="911"/>
      <c r="CN209" s="912">
        <f>SUM(CN169:CP207)</f>
        <v>0</v>
      </c>
      <c r="CO209" s="912"/>
      <c r="CP209" s="912"/>
      <c r="CQ209" s="912">
        <f>SUM(CQ169:CS207)</f>
        <v>0</v>
      </c>
      <c r="CR209" s="912"/>
      <c r="CS209" s="912"/>
      <c r="CT209" s="744"/>
      <c r="CV209" s="1003"/>
      <c r="CW209" s="6"/>
      <c r="CX209" s="152"/>
      <c r="CY209" s="152"/>
      <c r="CZ209" s="152"/>
      <c r="DA209" s="6"/>
      <c r="DB209" s="153"/>
      <c r="DC209" s="153"/>
      <c r="DD209" s="153"/>
      <c r="DE209" s="153"/>
      <c r="DF209" s="153"/>
      <c r="DG209" s="153"/>
      <c r="DH209" s="15"/>
      <c r="DI209" s="6"/>
      <c r="DJ209" s="152"/>
      <c r="DK209" s="152"/>
      <c r="DL209" s="152"/>
      <c r="DM209" s="6"/>
      <c r="DN209" s="153"/>
      <c r="DO209" s="153"/>
      <c r="DP209" s="153"/>
      <c r="DQ209" s="153"/>
      <c r="DR209" s="153"/>
      <c r="DS209" s="153"/>
      <c r="DT209" s="624"/>
      <c r="DU209" s="922" t="s">
        <v>73</v>
      </c>
      <c r="DV209" s="922"/>
      <c r="DW209" s="922"/>
      <c r="DX209" s="922"/>
      <c r="DY209" s="922"/>
      <c r="DZ209" s="911">
        <f>SUM(DZ169:EC208)</f>
        <v>0</v>
      </c>
      <c r="EA209" s="911"/>
      <c r="EB209" s="911"/>
      <c r="EC209" s="911"/>
      <c r="ED209" s="911">
        <f>SUM(ED169:EG208)</f>
        <v>0</v>
      </c>
      <c r="EE209" s="911"/>
      <c r="EF209" s="911"/>
      <c r="EG209" s="911"/>
      <c r="EH209" s="911">
        <f>SUM(EH169:EK208)</f>
        <v>0</v>
      </c>
      <c r="EI209" s="911"/>
      <c r="EJ209" s="911"/>
      <c r="EK209" s="911"/>
      <c r="EL209" s="912">
        <f>SUM(EL169:EN207)</f>
        <v>0</v>
      </c>
      <c r="EM209" s="912"/>
      <c r="EN209" s="912"/>
      <c r="EO209" s="912">
        <f>SUM(EO169:EQ207)</f>
        <v>0</v>
      </c>
      <c r="EP209" s="912"/>
      <c r="EQ209" s="912"/>
      <c r="ER209" s="744"/>
      <c r="ES209" s="1003"/>
      <c r="ET209" s="6"/>
      <c r="EU209" s="152"/>
      <c r="EV209" s="152"/>
      <c r="EW209" s="152"/>
      <c r="EX209" s="6"/>
      <c r="EY209" s="153"/>
      <c r="EZ209" s="153"/>
      <c r="FA209" s="153"/>
      <c r="FB209" s="153"/>
      <c r="FC209" s="153"/>
      <c r="FD209" s="153"/>
      <c r="FE209" s="15"/>
      <c r="FF209" s="6"/>
      <c r="FG209" s="152"/>
      <c r="FH209" s="152"/>
      <c r="FI209" s="152"/>
      <c r="FJ209" s="6"/>
      <c r="FK209" s="153"/>
      <c r="FL209" s="153"/>
      <c r="FM209" s="153"/>
      <c r="FN209" s="153"/>
      <c r="FO209" s="153"/>
      <c r="FP209" s="153"/>
      <c r="FQ209" s="624"/>
      <c r="FR209" s="922" t="s">
        <v>73</v>
      </c>
      <c r="FS209" s="922"/>
      <c r="FT209" s="922"/>
      <c r="FU209" s="922"/>
      <c r="FV209" s="922"/>
      <c r="FW209" s="911">
        <f>SUM(FW169:FZ208)</f>
        <v>0</v>
      </c>
      <c r="FX209" s="911"/>
      <c r="FY209" s="911"/>
      <c r="FZ209" s="911"/>
      <c r="GA209" s="911">
        <f>SUM(GA169:GD208)</f>
        <v>0</v>
      </c>
      <c r="GB209" s="911"/>
      <c r="GC209" s="911"/>
      <c r="GD209" s="911"/>
      <c r="GE209" s="911">
        <f>SUM(GE169:GH208)</f>
        <v>0</v>
      </c>
      <c r="GF209" s="911"/>
      <c r="GG209" s="911"/>
      <c r="GH209" s="911"/>
      <c r="GI209" s="912">
        <f>SUM(GI169:GK207)</f>
        <v>0</v>
      </c>
      <c r="GJ209" s="912"/>
      <c r="GK209" s="912"/>
      <c r="GL209" s="912">
        <f>SUM(GL169:GN207)</f>
        <v>0</v>
      </c>
      <c r="GM209" s="912"/>
      <c r="GN209" s="912"/>
      <c r="GO209" s="744"/>
    </row>
    <row r="210" spans="1:197" ht="12.75" customHeight="1" x14ac:dyDescent="0.25">
      <c r="A210" s="1003"/>
      <c r="B210" s="916" t="str">
        <f>'ANNUAL SUMMARY'!$C$56</f>
        <v>IFR</v>
      </c>
      <c r="C210" s="916"/>
      <c r="D210" s="916"/>
      <c r="E210" s="916"/>
      <c r="F210" s="891"/>
      <c r="G210" s="718"/>
      <c r="H210" s="718"/>
      <c r="I210" s="718"/>
      <c r="J210" s="718"/>
      <c r="K210" s="718"/>
      <c r="L210" s="718"/>
      <c r="M210" s="15"/>
      <c r="N210" s="916" t="str">
        <f>'ANNUAL SUMMARY'!$O$56</f>
        <v>NIGHT</v>
      </c>
      <c r="O210" s="916"/>
      <c r="P210" s="916"/>
      <c r="Q210" s="916"/>
      <c r="R210" s="892"/>
      <c r="S210" s="892"/>
      <c r="T210" s="892"/>
      <c r="U210" s="892"/>
      <c r="V210" s="892"/>
      <c r="W210" s="892"/>
      <c r="X210" s="891"/>
      <c r="Y210" s="624"/>
      <c r="Z210" s="922"/>
      <c r="AA210" s="922"/>
      <c r="AB210" s="922"/>
      <c r="AC210" s="922"/>
      <c r="AD210" s="922"/>
      <c r="AE210" s="911"/>
      <c r="AF210" s="911"/>
      <c r="AG210" s="911"/>
      <c r="AH210" s="911"/>
      <c r="AI210" s="911"/>
      <c r="AJ210" s="911"/>
      <c r="AK210" s="911"/>
      <c r="AL210" s="911"/>
      <c r="AM210" s="911"/>
      <c r="AN210" s="911"/>
      <c r="AO210" s="911"/>
      <c r="AP210" s="911"/>
      <c r="AQ210" s="912"/>
      <c r="AR210" s="912"/>
      <c r="AS210" s="912"/>
      <c r="AT210" s="912"/>
      <c r="AU210" s="912"/>
      <c r="AV210" s="912"/>
      <c r="AW210" s="744"/>
      <c r="AX210" s="1003"/>
      <c r="AY210" s="916" t="str">
        <f>'ANNUAL SUMMARY'!$C$56</f>
        <v>IFR</v>
      </c>
      <c r="AZ210" s="916"/>
      <c r="BA210" s="916"/>
      <c r="BB210" s="916"/>
      <c r="BC210" s="891"/>
      <c r="BD210" s="718"/>
      <c r="BE210" s="718"/>
      <c r="BF210" s="718"/>
      <c r="BG210" s="718"/>
      <c r="BH210" s="718"/>
      <c r="BI210" s="718"/>
      <c r="BJ210" s="15"/>
      <c r="BK210" s="916" t="str">
        <f>'ANNUAL SUMMARY'!$O$56</f>
        <v>NIGHT</v>
      </c>
      <c r="BL210" s="916"/>
      <c r="BM210" s="916"/>
      <c r="BN210" s="916"/>
      <c r="BO210" s="892"/>
      <c r="BP210" s="892"/>
      <c r="BQ210" s="892"/>
      <c r="BR210" s="892"/>
      <c r="BS210" s="892"/>
      <c r="BT210" s="892"/>
      <c r="BU210" s="891"/>
      <c r="BV210" s="624"/>
      <c r="BW210" s="922"/>
      <c r="BX210" s="922"/>
      <c r="BY210" s="922"/>
      <c r="BZ210" s="922"/>
      <c r="CA210" s="922"/>
      <c r="CB210" s="911"/>
      <c r="CC210" s="911"/>
      <c r="CD210" s="911"/>
      <c r="CE210" s="911"/>
      <c r="CF210" s="911"/>
      <c r="CG210" s="911"/>
      <c r="CH210" s="911"/>
      <c r="CI210" s="911"/>
      <c r="CJ210" s="911"/>
      <c r="CK210" s="911"/>
      <c r="CL210" s="911"/>
      <c r="CM210" s="911"/>
      <c r="CN210" s="912"/>
      <c r="CO210" s="912"/>
      <c r="CP210" s="912"/>
      <c r="CQ210" s="912"/>
      <c r="CR210" s="912"/>
      <c r="CS210" s="912"/>
      <c r="CT210" s="744"/>
      <c r="CV210" s="1003"/>
      <c r="CW210" s="916" t="str">
        <f>'ANNUAL SUMMARY'!$C$56</f>
        <v>IFR</v>
      </c>
      <c r="CX210" s="916"/>
      <c r="CY210" s="916"/>
      <c r="CZ210" s="916"/>
      <c r="DA210" s="891"/>
      <c r="DB210" s="718"/>
      <c r="DC210" s="718"/>
      <c r="DD210" s="718"/>
      <c r="DE210" s="718"/>
      <c r="DF210" s="718"/>
      <c r="DG210" s="718"/>
      <c r="DH210" s="15"/>
      <c r="DI210" s="916" t="str">
        <f>'ANNUAL SUMMARY'!$O$56</f>
        <v>NIGHT</v>
      </c>
      <c r="DJ210" s="916"/>
      <c r="DK210" s="916"/>
      <c r="DL210" s="916"/>
      <c r="DM210" s="892"/>
      <c r="DN210" s="892"/>
      <c r="DO210" s="892"/>
      <c r="DP210" s="892"/>
      <c r="DQ210" s="892"/>
      <c r="DR210" s="892"/>
      <c r="DS210" s="891"/>
      <c r="DT210" s="624"/>
      <c r="DU210" s="922"/>
      <c r="DV210" s="922"/>
      <c r="DW210" s="922"/>
      <c r="DX210" s="922"/>
      <c r="DY210" s="922"/>
      <c r="DZ210" s="911"/>
      <c r="EA210" s="911"/>
      <c r="EB210" s="911"/>
      <c r="EC210" s="911"/>
      <c r="ED210" s="911"/>
      <c r="EE210" s="911"/>
      <c r="EF210" s="911"/>
      <c r="EG210" s="911"/>
      <c r="EH210" s="911"/>
      <c r="EI210" s="911"/>
      <c r="EJ210" s="911"/>
      <c r="EK210" s="911"/>
      <c r="EL210" s="912"/>
      <c r="EM210" s="912"/>
      <c r="EN210" s="912"/>
      <c r="EO210" s="912"/>
      <c r="EP210" s="912"/>
      <c r="EQ210" s="912"/>
      <c r="ER210" s="744"/>
      <c r="ES210" s="1003"/>
      <c r="ET210" s="916" t="str">
        <f>'ANNUAL SUMMARY'!$C$56</f>
        <v>IFR</v>
      </c>
      <c r="EU210" s="916"/>
      <c r="EV210" s="916"/>
      <c r="EW210" s="916"/>
      <c r="EX210" s="891"/>
      <c r="EY210" s="718"/>
      <c r="EZ210" s="718"/>
      <c r="FA210" s="718"/>
      <c r="FB210" s="718"/>
      <c r="FC210" s="718"/>
      <c r="FD210" s="718"/>
      <c r="FE210" s="15"/>
      <c r="FF210" s="916" t="str">
        <f>'ANNUAL SUMMARY'!$O$56</f>
        <v>NIGHT</v>
      </c>
      <c r="FG210" s="916"/>
      <c r="FH210" s="916"/>
      <c r="FI210" s="916"/>
      <c r="FJ210" s="892"/>
      <c r="FK210" s="892"/>
      <c r="FL210" s="892"/>
      <c r="FM210" s="892"/>
      <c r="FN210" s="892"/>
      <c r="FO210" s="892"/>
      <c r="FP210" s="891"/>
      <c r="FQ210" s="624"/>
      <c r="FR210" s="922"/>
      <c r="FS210" s="922"/>
      <c r="FT210" s="922"/>
      <c r="FU210" s="922"/>
      <c r="FV210" s="922"/>
      <c r="FW210" s="911"/>
      <c r="FX210" s="911"/>
      <c r="FY210" s="911"/>
      <c r="FZ210" s="911"/>
      <c r="GA210" s="911"/>
      <c r="GB210" s="911"/>
      <c r="GC210" s="911"/>
      <c r="GD210" s="911"/>
      <c r="GE210" s="911"/>
      <c r="GF210" s="911"/>
      <c r="GG210" s="911"/>
      <c r="GH210" s="911"/>
      <c r="GI210" s="912"/>
      <c r="GJ210" s="912"/>
      <c r="GK210" s="912"/>
      <c r="GL210" s="912"/>
      <c r="GM210" s="912"/>
      <c r="GN210" s="912"/>
      <c r="GO210" s="744"/>
    </row>
    <row r="211" spans="1:197" ht="6" customHeight="1" x14ac:dyDescent="0.25">
      <c r="A211" s="1004"/>
      <c r="B211" s="921"/>
      <c r="C211" s="921"/>
      <c r="D211" s="921"/>
      <c r="E211" s="921"/>
      <c r="F211" s="921"/>
      <c r="G211" s="921"/>
      <c r="H211" s="921"/>
      <c r="I211" s="921"/>
      <c r="J211" s="921"/>
      <c r="K211" s="921"/>
      <c r="L211" s="921"/>
      <c r="M211" s="921"/>
      <c r="N211" s="921"/>
      <c r="O211" s="921"/>
      <c r="P211" s="921"/>
      <c r="Q211" s="921"/>
      <c r="R211" s="921"/>
      <c r="S211" s="921"/>
      <c r="T211" s="921"/>
      <c r="U211" s="921"/>
      <c r="V211" s="921"/>
      <c r="W211" s="921"/>
      <c r="X211" s="921"/>
      <c r="Y211" s="921"/>
      <c r="Z211" s="922"/>
      <c r="AA211" s="922"/>
      <c r="AB211" s="922"/>
      <c r="AC211" s="922"/>
      <c r="AD211" s="922"/>
      <c r="AE211" s="911"/>
      <c r="AF211" s="911"/>
      <c r="AG211" s="911"/>
      <c r="AH211" s="911"/>
      <c r="AI211" s="911"/>
      <c r="AJ211" s="911"/>
      <c r="AK211" s="911"/>
      <c r="AL211" s="911"/>
      <c r="AM211" s="911"/>
      <c r="AN211" s="911"/>
      <c r="AO211" s="911"/>
      <c r="AP211" s="911"/>
      <c r="AQ211" s="912"/>
      <c r="AR211" s="912"/>
      <c r="AS211" s="912"/>
      <c r="AT211" s="912"/>
      <c r="AU211" s="912"/>
      <c r="AV211" s="912"/>
      <c r="AW211" s="744"/>
      <c r="AX211" s="1004"/>
      <c r="AY211" s="921"/>
      <c r="AZ211" s="921"/>
      <c r="BA211" s="921"/>
      <c r="BB211" s="921"/>
      <c r="BC211" s="921"/>
      <c r="BD211" s="921"/>
      <c r="BE211" s="921"/>
      <c r="BF211" s="921"/>
      <c r="BG211" s="921"/>
      <c r="BH211" s="921"/>
      <c r="BI211" s="921"/>
      <c r="BJ211" s="921"/>
      <c r="BK211" s="921"/>
      <c r="BL211" s="921"/>
      <c r="BM211" s="921"/>
      <c r="BN211" s="921"/>
      <c r="BO211" s="921"/>
      <c r="BP211" s="921"/>
      <c r="BQ211" s="921"/>
      <c r="BR211" s="921"/>
      <c r="BS211" s="921"/>
      <c r="BT211" s="921"/>
      <c r="BU211" s="921"/>
      <c r="BV211" s="921"/>
      <c r="BW211" s="922"/>
      <c r="BX211" s="922"/>
      <c r="BY211" s="922"/>
      <c r="BZ211" s="922"/>
      <c r="CA211" s="922"/>
      <c r="CB211" s="911"/>
      <c r="CC211" s="911"/>
      <c r="CD211" s="911"/>
      <c r="CE211" s="911"/>
      <c r="CF211" s="911"/>
      <c r="CG211" s="911"/>
      <c r="CH211" s="911"/>
      <c r="CI211" s="911"/>
      <c r="CJ211" s="911"/>
      <c r="CK211" s="911"/>
      <c r="CL211" s="911"/>
      <c r="CM211" s="911"/>
      <c r="CN211" s="912"/>
      <c r="CO211" s="912"/>
      <c r="CP211" s="912"/>
      <c r="CQ211" s="912"/>
      <c r="CR211" s="912"/>
      <c r="CS211" s="912"/>
      <c r="CT211" s="744"/>
      <c r="CV211" s="1004"/>
      <c r="CW211" s="921"/>
      <c r="CX211" s="921"/>
      <c r="CY211" s="921"/>
      <c r="CZ211" s="921"/>
      <c r="DA211" s="921"/>
      <c r="DB211" s="921"/>
      <c r="DC211" s="921"/>
      <c r="DD211" s="921"/>
      <c r="DE211" s="921"/>
      <c r="DF211" s="921"/>
      <c r="DG211" s="921"/>
      <c r="DH211" s="921"/>
      <c r="DI211" s="921"/>
      <c r="DJ211" s="921"/>
      <c r="DK211" s="921"/>
      <c r="DL211" s="921"/>
      <c r="DM211" s="921"/>
      <c r="DN211" s="921"/>
      <c r="DO211" s="921"/>
      <c r="DP211" s="921"/>
      <c r="DQ211" s="921"/>
      <c r="DR211" s="921"/>
      <c r="DS211" s="921"/>
      <c r="DT211" s="921"/>
      <c r="DU211" s="922"/>
      <c r="DV211" s="922"/>
      <c r="DW211" s="922"/>
      <c r="DX211" s="922"/>
      <c r="DY211" s="922"/>
      <c r="DZ211" s="911"/>
      <c r="EA211" s="911"/>
      <c r="EB211" s="911"/>
      <c r="EC211" s="911"/>
      <c r="ED211" s="911"/>
      <c r="EE211" s="911"/>
      <c r="EF211" s="911"/>
      <c r="EG211" s="911"/>
      <c r="EH211" s="911"/>
      <c r="EI211" s="911"/>
      <c r="EJ211" s="911"/>
      <c r="EK211" s="911"/>
      <c r="EL211" s="912"/>
      <c r="EM211" s="912"/>
      <c r="EN211" s="912"/>
      <c r="EO211" s="912"/>
      <c r="EP211" s="912"/>
      <c r="EQ211" s="912"/>
      <c r="ER211" s="744"/>
      <c r="ES211" s="1004"/>
      <c r="ET211" s="921"/>
      <c r="EU211" s="921"/>
      <c r="EV211" s="921"/>
      <c r="EW211" s="921"/>
      <c r="EX211" s="921"/>
      <c r="EY211" s="921"/>
      <c r="EZ211" s="921"/>
      <c r="FA211" s="921"/>
      <c r="FB211" s="921"/>
      <c r="FC211" s="921"/>
      <c r="FD211" s="921"/>
      <c r="FE211" s="921"/>
      <c r="FF211" s="921"/>
      <c r="FG211" s="921"/>
      <c r="FH211" s="921"/>
      <c r="FI211" s="921"/>
      <c r="FJ211" s="921"/>
      <c r="FK211" s="921"/>
      <c r="FL211" s="921"/>
      <c r="FM211" s="921"/>
      <c r="FN211" s="921"/>
      <c r="FO211" s="921"/>
      <c r="FP211" s="921"/>
      <c r="FQ211" s="921"/>
      <c r="FR211" s="922"/>
      <c r="FS211" s="922"/>
      <c r="FT211" s="922"/>
      <c r="FU211" s="922"/>
      <c r="FV211" s="922"/>
      <c r="FW211" s="911"/>
      <c r="FX211" s="911"/>
      <c r="FY211" s="911"/>
      <c r="FZ211" s="911"/>
      <c r="GA211" s="911"/>
      <c r="GB211" s="911"/>
      <c r="GC211" s="911"/>
      <c r="GD211" s="911"/>
      <c r="GE211" s="911"/>
      <c r="GF211" s="911"/>
      <c r="GG211" s="911"/>
      <c r="GH211" s="911"/>
      <c r="GI211" s="912"/>
      <c r="GJ211" s="912"/>
      <c r="GK211" s="912"/>
      <c r="GL211" s="912"/>
      <c r="GM211" s="912"/>
      <c r="GN211" s="912"/>
      <c r="GO211" s="744"/>
    </row>
    <row r="212" spans="1:197" ht="9" customHeight="1" x14ac:dyDescent="0.2">
      <c r="A212" s="928"/>
      <c r="B212" s="929"/>
      <c r="C212" s="929"/>
      <c r="D212" s="929"/>
      <c r="E212" s="929"/>
      <c r="F212" s="929"/>
      <c r="G212" s="929"/>
      <c r="H212" s="929"/>
      <c r="I212" s="929"/>
      <c r="J212" s="929"/>
      <c r="K212" s="929"/>
      <c r="L212" s="929"/>
      <c r="M212" s="929"/>
      <c r="N212" s="929"/>
      <c r="O212" s="929"/>
      <c r="P212" s="929"/>
      <c r="Q212" s="929"/>
      <c r="R212" s="929"/>
      <c r="S212" s="929"/>
      <c r="T212" s="929"/>
      <c r="U212" s="929"/>
      <c r="V212" s="929"/>
      <c r="W212" s="929"/>
      <c r="X212" s="929"/>
      <c r="Y212" s="929"/>
      <c r="Z212" s="929"/>
      <c r="AA212" s="929"/>
      <c r="AB212" s="929"/>
      <c r="AC212" s="929"/>
      <c r="AD212" s="929"/>
      <c r="AE212" s="929"/>
      <c r="AF212" s="929"/>
      <c r="AG212" s="929"/>
      <c r="AH212" s="929"/>
      <c r="AI212" s="929"/>
      <c r="AJ212" s="929"/>
      <c r="AK212" s="929"/>
      <c r="AL212" s="929"/>
      <c r="AM212" s="929"/>
      <c r="AN212" s="929"/>
      <c r="AO212" s="929"/>
      <c r="AP212" s="929"/>
      <c r="AQ212" s="929"/>
      <c r="AR212" s="929"/>
      <c r="AS212" s="929"/>
      <c r="AT212" s="929"/>
      <c r="AU212" s="929"/>
      <c r="AV212" s="929"/>
      <c r="AW212" s="929"/>
      <c r="AX212" s="928"/>
      <c r="AY212" s="929"/>
      <c r="AZ212" s="929"/>
      <c r="BA212" s="929"/>
      <c r="BB212" s="929"/>
      <c r="BC212" s="929"/>
      <c r="BD212" s="929"/>
      <c r="BE212" s="929"/>
      <c r="BF212" s="929"/>
      <c r="BG212" s="929"/>
      <c r="BH212" s="929"/>
      <c r="BI212" s="929"/>
      <c r="BJ212" s="929"/>
      <c r="BK212" s="929"/>
      <c r="BL212" s="929"/>
      <c r="BM212" s="929"/>
      <c r="BN212" s="929"/>
      <c r="BO212" s="929"/>
      <c r="BP212" s="929"/>
      <c r="BQ212" s="929"/>
      <c r="BR212" s="929"/>
      <c r="BS212" s="929"/>
      <c r="BT212" s="929"/>
      <c r="BU212" s="929"/>
      <c r="BV212" s="929"/>
      <c r="BW212" s="929"/>
      <c r="BX212" s="929"/>
      <c r="BY212" s="929"/>
      <c r="BZ212" s="929"/>
      <c r="CA212" s="929"/>
      <c r="CB212" s="929"/>
      <c r="CC212" s="929"/>
      <c r="CD212" s="929"/>
      <c r="CE212" s="929"/>
      <c r="CF212" s="929"/>
      <c r="CG212" s="929"/>
      <c r="CH212" s="929"/>
      <c r="CI212" s="929"/>
      <c r="CJ212" s="929"/>
      <c r="CK212" s="929"/>
      <c r="CL212" s="929"/>
      <c r="CM212" s="929"/>
      <c r="CN212" s="929"/>
      <c r="CO212" s="929"/>
      <c r="CP212" s="929"/>
      <c r="CQ212" s="929"/>
      <c r="CR212" s="929"/>
      <c r="CS212" s="929"/>
      <c r="CT212" s="929"/>
      <c r="CV212" s="928"/>
      <c r="CW212" s="929"/>
      <c r="CX212" s="929"/>
      <c r="CY212" s="929"/>
      <c r="CZ212" s="929"/>
      <c r="DA212" s="929"/>
      <c r="DB212" s="929"/>
      <c r="DC212" s="929"/>
      <c r="DD212" s="929"/>
      <c r="DE212" s="929"/>
      <c r="DF212" s="929"/>
      <c r="DG212" s="929"/>
      <c r="DH212" s="929"/>
      <c r="DI212" s="929"/>
      <c r="DJ212" s="929"/>
      <c r="DK212" s="929"/>
      <c r="DL212" s="929"/>
      <c r="DM212" s="929"/>
      <c r="DN212" s="929"/>
      <c r="DO212" s="929"/>
      <c r="DP212" s="929"/>
      <c r="DQ212" s="929"/>
      <c r="DR212" s="929"/>
      <c r="DS212" s="929"/>
      <c r="DT212" s="929"/>
      <c r="DU212" s="929"/>
      <c r="DV212" s="929"/>
      <c r="DW212" s="929"/>
      <c r="DX212" s="929"/>
      <c r="DY212" s="929"/>
      <c r="DZ212" s="929"/>
      <c r="EA212" s="929"/>
      <c r="EB212" s="929"/>
      <c r="EC212" s="929"/>
      <c r="ED212" s="929"/>
      <c r="EE212" s="929"/>
      <c r="EF212" s="929"/>
      <c r="EG212" s="929"/>
      <c r="EH212" s="929"/>
      <c r="EI212" s="929"/>
      <c r="EJ212" s="929"/>
      <c r="EK212" s="929"/>
      <c r="EL212" s="929"/>
      <c r="EM212" s="929"/>
      <c r="EN212" s="929"/>
      <c r="EO212" s="929"/>
      <c r="EP212" s="929"/>
      <c r="EQ212" s="929"/>
      <c r="ER212" s="929"/>
      <c r="ES212" s="928"/>
      <c r="ET212" s="929"/>
      <c r="EU212" s="929"/>
      <c r="EV212" s="929"/>
      <c r="EW212" s="929"/>
      <c r="EX212" s="929"/>
      <c r="EY212" s="929"/>
      <c r="EZ212" s="929"/>
      <c r="FA212" s="929"/>
      <c r="FB212" s="929"/>
      <c r="FC212" s="929"/>
      <c r="FD212" s="929"/>
      <c r="FE212" s="929"/>
      <c r="FF212" s="929"/>
      <c r="FG212" s="929"/>
      <c r="FH212" s="929"/>
      <c r="FI212" s="929"/>
      <c r="FJ212" s="929"/>
      <c r="FK212" s="929"/>
      <c r="FL212" s="929"/>
      <c r="FM212" s="929"/>
      <c r="FN212" s="929"/>
      <c r="FO212" s="929"/>
      <c r="FP212" s="929"/>
      <c r="FQ212" s="929"/>
      <c r="FR212" s="929"/>
      <c r="FS212" s="929"/>
      <c r="FT212" s="929"/>
      <c r="FU212" s="929"/>
      <c r="FV212" s="929"/>
      <c r="FW212" s="929"/>
      <c r="FX212" s="929"/>
      <c r="FY212" s="929"/>
      <c r="FZ212" s="929"/>
      <c r="GA212" s="929"/>
      <c r="GB212" s="929"/>
      <c r="GC212" s="929"/>
      <c r="GD212" s="929"/>
      <c r="GE212" s="929"/>
      <c r="GF212" s="929"/>
      <c r="GG212" s="929"/>
      <c r="GH212" s="929"/>
      <c r="GI212" s="929"/>
      <c r="GJ212" s="929"/>
      <c r="GK212" s="929"/>
      <c r="GL212" s="929"/>
      <c r="GM212" s="929"/>
      <c r="GN212" s="929"/>
      <c r="GO212" s="929"/>
    </row>
    <row r="213" spans="1:197" ht="6.75" customHeight="1" x14ac:dyDescent="0.2">
      <c r="A213" s="1048"/>
      <c r="B213" s="1051" t="s">
        <v>70</v>
      </c>
      <c r="C213" s="1051"/>
      <c r="D213" s="1051"/>
      <c r="E213" s="1051"/>
      <c r="F213" s="1051"/>
      <c r="G213" s="1051"/>
      <c r="H213" s="1051"/>
      <c r="I213" s="1051"/>
      <c r="J213" s="1051"/>
      <c r="K213" s="1051"/>
      <c r="L213" s="1051"/>
      <c r="M213" s="1051"/>
      <c r="N213" s="1051"/>
      <c r="O213" s="1051"/>
      <c r="P213" s="1051"/>
      <c r="Q213" s="1051"/>
      <c r="R213" s="1051"/>
      <c r="S213" s="1051"/>
      <c r="T213" s="1051"/>
      <c r="U213" s="1051"/>
      <c r="V213" s="1051"/>
      <c r="W213" s="1051"/>
      <c r="X213" s="1051"/>
      <c r="Y213" s="1051"/>
      <c r="Z213" s="1051"/>
      <c r="AA213" s="1051"/>
      <c r="AB213" s="1051"/>
      <c r="AC213" s="1051"/>
      <c r="AD213" s="1051"/>
      <c r="AE213" s="1051"/>
      <c r="AF213" s="1051"/>
      <c r="AG213" s="1051"/>
      <c r="AH213" s="1051"/>
      <c r="AI213" s="1051"/>
      <c r="AJ213" s="1051"/>
      <c r="AK213" s="1051"/>
      <c r="AL213" s="1051"/>
      <c r="AM213" s="1051"/>
      <c r="AN213" s="1051"/>
      <c r="AO213" s="1051"/>
      <c r="AP213" s="1051"/>
      <c r="AQ213" s="1051"/>
      <c r="AR213" s="1051"/>
      <c r="AS213" s="1051"/>
      <c r="AT213" s="1051"/>
      <c r="AU213" s="1051"/>
      <c r="AV213" s="1051"/>
      <c r="AW213" s="1051"/>
      <c r="AX213" s="1054"/>
      <c r="AY213" s="1054"/>
      <c r="AZ213" s="1054"/>
      <c r="BA213" s="1054"/>
      <c r="BB213" s="1054"/>
      <c r="BC213" s="1054"/>
      <c r="BD213" s="1054"/>
      <c r="BE213" s="1054"/>
      <c r="BF213" s="1054"/>
      <c r="BG213" s="1054"/>
      <c r="BH213" s="1054"/>
      <c r="BI213" s="1054"/>
      <c r="BJ213" s="1054"/>
      <c r="BK213" s="1054"/>
      <c r="BL213" s="1054"/>
      <c r="BM213" s="1054"/>
      <c r="BN213" s="1054"/>
      <c r="BO213" s="1054"/>
      <c r="BP213" s="1054"/>
      <c r="BQ213" s="1054"/>
      <c r="BR213" s="1054"/>
      <c r="BS213" s="1054"/>
      <c r="BT213" s="1054"/>
      <c r="BU213" s="1054"/>
      <c r="BV213" s="1054"/>
      <c r="BW213" s="1054"/>
      <c r="BX213" s="1054"/>
      <c r="BY213" s="1054"/>
      <c r="BZ213" s="1054"/>
      <c r="CA213" s="1054"/>
      <c r="CB213" s="1054"/>
      <c r="CC213" s="1054"/>
      <c r="CD213" s="1054"/>
      <c r="CE213" s="1054"/>
      <c r="CF213" s="1054"/>
      <c r="CG213" s="1054"/>
      <c r="CH213" s="1054"/>
      <c r="CI213" s="1054"/>
      <c r="CJ213" s="1054"/>
      <c r="CK213" s="1054"/>
      <c r="CL213" s="1054"/>
      <c r="CM213" s="1054"/>
      <c r="CN213" s="1054"/>
      <c r="CO213" s="1054"/>
      <c r="CP213" s="1054"/>
      <c r="CQ213" s="1054"/>
      <c r="CR213" s="1054"/>
      <c r="CS213" s="1054"/>
      <c r="CT213" s="1054"/>
      <c r="CV213" s="1048"/>
      <c r="CW213" s="1051" t="s">
        <v>71</v>
      </c>
      <c r="CX213" s="1051"/>
      <c r="CY213" s="1051"/>
      <c r="CZ213" s="1051"/>
      <c r="DA213" s="1051"/>
      <c r="DB213" s="1051"/>
      <c r="DC213" s="1051"/>
      <c r="DD213" s="1051"/>
      <c r="DE213" s="1051"/>
      <c r="DF213" s="1051"/>
      <c r="DG213" s="1051"/>
      <c r="DH213" s="1051"/>
      <c r="DI213" s="1051"/>
      <c r="DJ213" s="1051"/>
      <c r="DK213" s="1051"/>
      <c r="DL213" s="1051"/>
      <c r="DM213" s="1051"/>
      <c r="DN213" s="1051"/>
      <c r="DO213" s="1051"/>
      <c r="DP213" s="1051"/>
      <c r="DQ213" s="1051"/>
      <c r="DR213" s="1051"/>
      <c r="DS213" s="1051"/>
      <c r="DT213" s="1051"/>
      <c r="DU213" s="1051"/>
      <c r="DV213" s="1051"/>
      <c r="DW213" s="1051"/>
      <c r="DX213" s="1051"/>
      <c r="DY213" s="1051"/>
      <c r="DZ213" s="1051"/>
      <c r="EA213" s="1051"/>
      <c r="EB213" s="1051"/>
      <c r="EC213" s="1051"/>
      <c r="ED213" s="1051"/>
      <c r="EE213" s="1051"/>
      <c r="EF213" s="1051"/>
      <c r="EG213" s="1051"/>
      <c r="EH213" s="1051"/>
      <c r="EI213" s="1051"/>
      <c r="EJ213" s="1051"/>
      <c r="EK213" s="1051"/>
      <c r="EL213" s="1051"/>
      <c r="EM213" s="1051"/>
      <c r="EN213" s="1051"/>
      <c r="EO213" s="1051"/>
      <c r="EP213" s="1051"/>
      <c r="EQ213" s="1051"/>
      <c r="ER213" s="1051"/>
      <c r="ES213" s="918" t="s">
        <v>70</v>
      </c>
      <c r="ET213" s="918"/>
      <c r="EU213" s="918"/>
      <c r="EV213" s="918"/>
      <c r="EW213" s="918"/>
      <c r="EX213" s="918"/>
      <c r="EY213" s="918"/>
      <c r="EZ213" s="918"/>
      <c r="FA213" s="918"/>
      <c r="FB213" s="918"/>
      <c r="FC213" s="918"/>
      <c r="FD213" s="918"/>
      <c r="FE213" s="918"/>
      <c r="FF213" s="918"/>
      <c r="FG213" s="918"/>
      <c r="FH213" s="918"/>
      <c r="FI213" s="918"/>
      <c r="FJ213" s="918"/>
      <c r="FK213" s="918"/>
      <c r="FL213" s="918"/>
      <c r="FM213" s="918"/>
      <c r="FN213" s="918"/>
      <c r="FO213" s="918"/>
      <c r="FP213" s="918"/>
      <c r="FQ213" s="918"/>
      <c r="FR213" s="918"/>
      <c r="FS213" s="918"/>
      <c r="FT213" s="918"/>
      <c r="FU213" s="918"/>
      <c r="FV213" s="918"/>
      <c r="FW213" s="918"/>
      <c r="FX213" s="918"/>
      <c r="FY213" s="918"/>
      <c r="FZ213" s="918"/>
      <c r="GA213" s="918"/>
      <c r="GB213" s="918"/>
      <c r="GC213" s="918"/>
      <c r="GD213" s="918"/>
      <c r="GE213" s="918"/>
      <c r="GF213" s="918"/>
      <c r="GG213" s="918"/>
      <c r="GH213" s="918"/>
      <c r="GI213" s="918"/>
      <c r="GJ213" s="918"/>
      <c r="GK213" s="918"/>
      <c r="GL213" s="918"/>
      <c r="GM213" s="918"/>
      <c r="GN213" s="918"/>
      <c r="GO213" s="918"/>
    </row>
    <row r="214" spans="1:197" ht="6.75" customHeight="1" x14ac:dyDescent="0.2">
      <c r="A214" s="1049"/>
      <c r="B214" s="1052"/>
      <c r="C214" s="1052"/>
      <c r="D214" s="1052"/>
      <c r="E214" s="1052"/>
      <c r="F214" s="1052"/>
      <c r="G214" s="1052"/>
      <c r="H214" s="1052"/>
      <c r="I214" s="1052"/>
      <c r="J214" s="1052"/>
      <c r="K214" s="1052"/>
      <c r="L214" s="1052"/>
      <c r="M214" s="1052"/>
      <c r="N214" s="1052"/>
      <c r="O214" s="1052"/>
      <c r="P214" s="1052"/>
      <c r="Q214" s="1052"/>
      <c r="R214" s="1052"/>
      <c r="S214" s="1052"/>
      <c r="T214" s="1052"/>
      <c r="U214" s="1052"/>
      <c r="V214" s="1052"/>
      <c r="W214" s="1052"/>
      <c r="X214" s="1052"/>
      <c r="Y214" s="1052"/>
      <c r="Z214" s="1052"/>
      <c r="AA214" s="1052"/>
      <c r="AB214" s="1052"/>
      <c r="AC214" s="1052"/>
      <c r="AD214" s="1052"/>
      <c r="AE214" s="1052"/>
      <c r="AF214" s="1052"/>
      <c r="AG214" s="1052"/>
      <c r="AH214" s="1052"/>
      <c r="AI214" s="1052"/>
      <c r="AJ214" s="1052"/>
      <c r="AK214" s="1052"/>
      <c r="AL214" s="1052"/>
      <c r="AM214" s="1052"/>
      <c r="AN214" s="1052"/>
      <c r="AO214" s="1052"/>
      <c r="AP214" s="1052"/>
      <c r="AQ214" s="1052"/>
      <c r="AR214" s="1052"/>
      <c r="AS214" s="1052"/>
      <c r="AT214" s="1052"/>
      <c r="AU214" s="1052"/>
      <c r="AV214" s="1052"/>
      <c r="AW214" s="1052"/>
      <c r="AX214" s="1055"/>
      <c r="AY214" s="1055"/>
      <c r="AZ214" s="1055"/>
      <c r="BA214" s="1055"/>
      <c r="BB214" s="1055"/>
      <c r="BC214" s="1055"/>
      <c r="BD214" s="1055"/>
      <c r="BE214" s="1055"/>
      <c r="BF214" s="1055"/>
      <c r="BG214" s="1055"/>
      <c r="BH214" s="1055"/>
      <c r="BI214" s="1055"/>
      <c r="BJ214" s="1055"/>
      <c r="BK214" s="1055"/>
      <c r="BL214" s="1055"/>
      <c r="BM214" s="1055"/>
      <c r="BN214" s="1055"/>
      <c r="BO214" s="1055"/>
      <c r="BP214" s="1055"/>
      <c r="BQ214" s="1055"/>
      <c r="BR214" s="1055"/>
      <c r="BS214" s="1055"/>
      <c r="BT214" s="1055"/>
      <c r="BU214" s="1055"/>
      <c r="BV214" s="1055"/>
      <c r="BW214" s="1055"/>
      <c r="BX214" s="1055"/>
      <c r="BY214" s="1055"/>
      <c r="BZ214" s="1055"/>
      <c r="CA214" s="1055"/>
      <c r="CB214" s="1055"/>
      <c r="CC214" s="1055"/>
      <c r="CD214" s="1055"/>
      <c r="CE214" s="1055"/>
      <c r="CF214" s="1055"/>
      <c r="CG214" s="1055"/>
      <c r="CH214" s="1055"/>
      <c r="CI214" s="1055"/>
      <c r="CJ214" s="1055"/>
      <c r="CK214" s="1055"/>
      <c r="CL214" s="1055"/>
      <c r="CM214" s="1055"/>
      <c r="CN214" s="1055"/>
      <c r="CO214" s="1055"/>
      <c r="CP214" s="1055"/>
      <c r="CQ214" s="1055"/>
      <c r="CR214" s="1055"/>
      <c r="CS214" s="1055"/>
      <c r="CT214" s="1055"/>
      <c r="CV214" s="1049"/>
      <c r="CW214" s="1052"/>
      <c r="CX214" s="1052"/>
      <c r="CY214" s="1052"/>
      <c r="CZ214" s="1052"/>
      <c r="DA214" s="1052"/>
      <c r="DB214" s="1052"/>
      <c r="DC214" s="1052"/>
      <c r="DD214" s="1052"/>
      <c r="DE214" s="1052"/>
      <c r="DF214" s="1052"/>
      <c r="DG214" s="1052"/>
      <c r="DH214" s="1052"/>
      <c r="DI214" s="1052"/>
      <c r="DJ214" s="1052"/>
      <c r="DK214" s="1052"/>
      <c r="DL214" s="1052"/>
      <c r="DM214" s="1052"/>
      <c r="DN214" s="1052"/>
      <c r="DO214" s="1052"/>
      <c r="DP214" s="1052"/>
      <c r="DQ214" s="1052"/>
      <c r="DR214" s="1052"/>
      <c r="DS214" s="1052"/>
      <c r="DT214" s="1052"/>
      <c r="DU214" s="1052"/>
      <c r="DV214" s="1052"/>
      <c r="DW214" s="1052"/>
      <c r="DX214" s="1052"/>
      <c r="DY214" s="1052"/>
      <c r="DZ214" s="1052"/>
      <c r="EA214" s="1052"/>
      <c r="EB214" s="1052"/>
      <c r="EC214" s="1052"/>
      <c r="ED214" s="1052"/>
      <c r="EE214" s="1052"/>
      <c r="EF214" s="1052"/>
      <c r="EG214" s="1052"/>
      <c r="EH214" s="1052"/>
      <c r="EI214" s="1052"/>
      <c r="EJ214" s="1052"/>
      <c r="EK214" s="1052"/>
      <c r="EL214" s="1052"/>
      <c r="EM214" s="1052"/>
      <c r="EN214" s="1052"/>
      <c r="EO214" s="1052"/>
      <c r="EP214" s="1052"/>
      <c r="EQ214" s="1052"/>
      <c r="ER214" s="1052"/>
      <c r="ES214" s="919"/>
      <c r="ET214" s="919"/>
      <c r="EU214" s="919"/>
      <c r="EV214" s="919"/>
      <c r="EW214" s="919"/>
      <c r="EX214" s="919"/>
      <c r="EY214" s="919"/>
      <c r="EZ214" s="919"/>
      <c r="FA214" s="919"/>
      <c r="FB214" s="919"/>
      <c r="FC214" s="919"/>
      <c r="FD214" s="919"/>
      <c r="FE214" s="919"/>
      <c r="FF214" s="919"/>
      <c r="FG214" s="919"/>
      <c r="FH214" s="919"/>
      <c r="FI214" s="919"/>
      <c r="FJ214" s="919"/>
      <c r="FK214" s="919"/>
      <c r="FL214" s="919"/>
      <c r="FM214" s="919"/>
      <c r="FN214" s="919"/>
      <c r="FO214" s="919"/>
      <c r="FP214" s="919"/>
      <c r="FQ214" s="919"/>
      <c r="FR214" s="919"/>
      <c r="FS214" s="919"/>
      <c r="FT214" s="919"/>
      <c r="FU214" s="919"/>
      <c r="FV214" s="919"/>
      <c r="FW214" s="919"/>
      <c r="FX214" s="919"/>
      <c r="FY214" s="919"/>
      <c r="FZ214" s="919"/>
      <c r="GA214" s="919"/>
      <c r="GB214" s="919"/>
      <c r="GC214" s="919"/>
      <c r="GD214" s="919"/>
      <c r="GE214" s="919"/>
      <c r="GF214" s="919"/>
      <c r="GG214" s="919"/>
      <c r="GH214" s="919"/>
      <c r="GI214" s="919"/>
      <c r="GJ214" s="919"/>
      <c r="GK214" s="919"/>
      <c r="GL214" s="919"/>
      <c r="GM214" s="919"/>
      <c r="GN214" s="919"/>
      <c r="GO214" s="919"/>
    </row>
    <row r="215" spans="1:197" ht="6.75" customHeight="1" x14ac:dyDescent="0.2">
      <c r="A215" s="1050"/>
      <c r="B215" s="1053"/>
      <c r="C215" s="1053"/>
      <c r="D215" s="1053"/>
      <c r="E215" s="1053"/>
      <c r="F215" s="1053"/>
      <c r="G215" s="1053"/>
      <c r="H215" s="1053"/>
      <c r="I215" s="1053"/>
      <c r="J215" s="1053"/>
      <c r="K215" s="1053"/>
      <c r="L215" s="1053"/>
      <c r="M215" s="1053"/>
      <c r="N215" s="1053"/>
      <c r="O215" s="1053"/>
      <c r="P215" s="1053"/>
      <c r="Q215" s="1053"/>
      <c r="R215" s="1053"/>
      <c r="S215" s="1053"/>
      <c r="T215" s="1053"/>
      <c r="U215" s="1053"/>
      <c r="V215" s="1053"/>
      <c r="W215" s="1053"/>
      <c r="X215" s="1053"/>
      <c r="Y215" s="1053"/>
      <c r="Z215" s="1053"/>
      <c r="AA215" s="1053"/>
      <c r="AB215" s="1053"/>
      <c r="AC215" s="1053"/>
      <c r="AD215" s="1053"/>
      <c r="AE215" s="1053"/>
      <c r="AF215" s="1053"/>
      <c r="AG215" s="1053"/>
      <c r="AH215" s="1053"/>
      <c r="AI215" s="1053"/>
      <c r="AJ215" s="1053"/>
      <c r="AK215" s="1053"/>
      <c r="AL215" s="1053"/>
      <c r="AM215" s="1053"/>
      <c r="AN215" s="1053"/>
      <c r="AO215" s="1053"/>
      <c r="AP215" s="1053"/>
      <c r="AQ215" s="1053"/>
      <c r="AR215" s="1053"/>
      <c r="AS215" s="1053"/>
      <c r="AT215" s="1053"/>
      <c r="AU215" s="1053"/>
      <c r="AV215" s="1053"/>
      <c r="AW215" s="1053"/>
      <c r="AX215" s="1056"/>
      <c r="AY215" s="1056"/>
      <c r="AZ215" s="1056"/>
      <c r="BA215" s="1056"/>
      <c r="BB215" s="1056"/>
      <c r="BC215" s="1056"/>
      <c r="BD215" s="1056"/>
      <c r="BE215" s="1056"/>
      <c r="BF215" s="1056"/>
      <c r="BG215" s="1056"/>
      <c r="BH215" s="1056"/>
      <c r="BI215" s="1056"/>
      <c r="BJ215" s="1056"/>
      <c r="BK215" s="1056"/>
      <c r="BL215" s="1056"/>
      <c r="BM215" s="1056"/>
      <c r="BN215" s="1056"/>
      <c r="BO215" s="1056"/>
      <c r="BP215" s="1056"/>
      <c r="BQ215" s="1056"/>
      <c r="BR215" s="1056"/>
      <c r="BS215" s="1056"/>
      <c r="BT215" s="1056"/>
      <c r="BU215" s="1056"/>
      <c r="BV215" s="1056"/>
      <c r="BW215" s="1056"/>
      <c r="BX215" s="1056"/>
      <c r="BY215" s="1056"/>
      <c r="BZ215" s="1056"/>
      <c r="CA215" s="1056"/>
      <c r="CB215" s="1056"/>
      <c r="CC215" s="1056"/>
      <c r="CD215" s="1056"/>
      <c r="CE215" s="1056"/>
      <c r="CF215" s="1056"/>
      <c r="CG215" s="1056"/>
      <c r="CH215" s="1056"/>
      <c r="CI215" s="1056"/>
      <c r="CJ215" s="1056"/>
      <c r="CK215" s="1056"/>
      <c r="CL215" s="1056"/>
      <c r="CM215" s="1056"/>
      <c r="CN215" s="1056"/>
      <c r="CO215" s="1056"/>
      <c r="CP215" s="1056"/>
      <c r="CQ215" s="1056"/>
      <c r="CR215" s="1056"/>
      <c r="CS215" s="1056"/>
      <c r="CT215" s="1056"/>
      <c r="CV215" s="1050"/>
      <c r="CW215" s="1053"/>
      <c r="CX215" s="1053"/>
      <c r="CY215" s="1053"/>
      <c r="CZ215" s="1053"/>
      <c r="DA215" s="1053"/>
      <c r="DB215" s="1053"/>
      <c r="DC215" s="1053"/>
      <c r="DD215" s="1053"/>
      <c r="DE215" s="1053"/>
      <c r="DF215" s="1053"/>
      <c r="DG215" s="1053"/>
      <c r="DH215" s="1053"/>
      <c r="DI215" s="1053"/>
      <c r="DJ215" s="1053"/>
      <c r="DK215" s="1053"/>
      <c r="DL215" s="1053"/>
      <c r="DM215" s="1053"/>
      <c r="DN215" s="1053"/>
      <c r="DO215" s="1053"/>
      <c r="DP215" s="1053"/>
      <c r="DQ215" s="1053"/>
      <c r="DR215" s="1053"/>
      <c r="DS215" s="1053"/>
      <c r="DT215" s="1053"/>
      <c r="DU215" s="1053"/>
      <c r="DV215" s="1053"/>
      <c r="DW215" s="1053"/>
      <c r="DX215" s="1053"/>
      <c r="DY215" s="1053"/>
      <c r="DZ215" s="1053"/>
      <c r="EA215" s="1053"/>
      <c r="EB215" s="1053"/>
      <c r="EC215" s="1053"/>
      <c r="ED215" s="1053"/>
      <c r="EE215" s="1053"/>
      <c r="EF215" s="1053"/>
      <c r="EG215" s="1053"/>
      <c r="EH215" s="1053"/>
      <c r="EI215" s="1053"/>
      <c r="EJ215" s="1053"/>
      <c r="EK215" s="1053"/>
      <c r="EL215" s="1053"/>
      <c r="EM215" s="1053"/>
      <c r="EN215" s="1053"/>
      <c r="EO215" s="1053"/>
      <c r="EP215" s="1053"/>
      <c r="EQ215" s="1053"/>
      <c r="ER215" s="1053"/>
      <c r="ES215" s="920"/>
      <c r="ET215" s="920"/>
      <c r="EU215" s="920"/>
      <c r="EV215" s="920"/>
      <c r="EW215" s="920"/>
      <c r="EX215" s="920"/>
      <c r="EY215" s="920"/>
      <c r="EZ215" s="920"/>
      <c r="FA215" s="920"/>
      <c r="FB215" s="920"/>
      <c r="FC215" s="920"/>
      <c r="FD215" s="920"/>
      <c r="FE215" s="920"/>
      <c r="FF215" s="920"/>
      <c r="FG215" s="920"/>
      <c r="FH215" s="920"/>
      <c r="FI215" s="920"/>
      <c r="FJ215" s="920"/>
      <c r="FK215" s="920"/>
      <c r="FL215" s="920"/>
      <c r="FM215" s="920"/>
      <c r="FN215" s="920"/>
      <c r="FO215" s="920"/>
      <c r="FP215" s="920"/>
      <c r="FQ215" s="920"/>
      <c r="FR215" s="920"/>
      <c r="FS215" s="920"/>
      <c r="FT215" s="920"/>
      <c r="FU215" s="920"/>
      <c r="FV215" s="920"/>
      <c r="FW215" s="920"/>
      <c r="FX215" s="920"/>
      <c r="FY215" s="920"/>
      <c r="FZ215" s="920"/>
      <c r="GA215" s="920"/>
      <c r="GB215" s="920"/>
      <c r="GC215" s="920"/>
      <c r="GD215" s="920"/>
      <c r="GE215" s="920"/>
      <c r="GF215" s="920"/>
      <c r="GG215" s="920"/>
      <c r="GH215" s="920"/>
      <c r="GI215" s="920"/>
      <c r="GJ215" s="920"/>
      <c r="GK215" s="920"/>
      <c r="GL215" s="920"/>
      <c r="GM215" s="920"/>
      <c r="GN215" s="920"/>
      <c r="GO215" s="920"/>
    </row>
    <row r="216" spans="1:197" ht="3.75" customHeight="1" x14ac:dyDescent="0.25">
      <c r="A216" s="741"/>
      <c r="B216" s="742"/>
      <c r="C216" s="742"/>
      <c r="D216" s="742"/>
      <c r="E216" s="742"/>
      <c r="F216" s="742"/>
      <c r="G216" s="742"/>
      <c r="H216" s="742"/>
      <c r="I216" s="742"/>
      <c r="J216" s="742"/>
      <c r="K216" s="742"/>
      <c r="L216" s="742"/>
      <c r="M216" s="742"/>
      <c r="N216" s="742"/>
      <c r="O216" s="742"/>
      <c r="P216" s="742"/>
      <c r="Q216" s="742"/>
      <c r="R216" s="742"/>
      <c r="S216" s="742"/>
      <c r="T216" s="742"/>
      <c r="U216" s="742"/>
      <c r="V216" s="742"/>
      <c r="W216" s="742"/>
      <c r="X216" s="742"/>
      <c r="Y216" s="742"/>
      <c r="Z216" s="742"/>
      <c r="AA216" s="742"/>
      <c r="AB216" s="742"/>
      <c r="AC216" s="742"/>
      <c r="AD216" s="742"/>
      <c r="AE216" s="742"/>
      <c r="AF216" s="742"/>
      <c r="AG216" s="742"/>
      <c r="AH216" s="742"/>
      <c r="AI216" s="742"/>
      <c r="AJ216" s="742"/>
      <c r="AK216" s="742"/>
      <c r="AL216" s="742"/>
      <c r="AM216" s="742"/>
      <c r="AN216" s="742"/>
      <c r="AO216" s="742"/>
      <c r="AP216" s="742"/>
      <c r="AQ216" s="742"/>
      <c r="AR216" s="742"/>
      <c r="AS216" s="742"/>
      <c r="AT216" s="742"/>
      <c r="AU216" s="742"/>
      <c r="AV216" s="742"/>
      <c r="AW216" s="742"/>
      <c r="AX216" s="741"/>
      <c r="AY216" s="742"/>
      <c r="AZ216" s="742"/>
      <c r="BA216" s="742"/>
      <c r="BB216" s="742"/>
      <c r="BC216" s="742"/>
      <c r="BD216" s="742"/>
      <c r="BE216" s="742"/>
      <c r="BF216" s="742"/>
      <c r="BG216" s="742"/>
      <c r="BH216" s="742"/>
      <c r="BI216" s="742"/>
      <c r="BJ216" s="742"/>
      <c r="BK216" s="742"/>
      <c r="BL216" s="742"/>
      <c r="BM216" s="742"/>
      <c r="BN216" s="742"/>
      <c r="BO216" s="742"/>
      <c r="BP216" s="742"/>
      <c r="BQ216" s="742"/>
      <c r="BR216" s="742"/>
      <c r="BS216" s="742"/>
      <c r="BT216" s="742"/>
      <c r="BU216" s="742"/>
      <c r="BV216" s="742"/>
      <c r="BW216" s="742"/>
      <c r="BX216" s="742"/>
      <c r="BY216" s="742"/>
      <c r="BZ216" s="742"/>
      <c r="CA216" s="742"/>
      <c r="CB216" s="742"/>
      <c r="CC216" s="742"/>
      <c r="CD216" s="742"/>
      <c r="CE216" s="742"/>
      <c r="CF216" s="742"/>
      <c r="CG216" s="742"/>
      <c r="CH216" s="742"/>
      <c r="CI216" s="742"/>
      <c r="CJ216" s="742"/>
      <c r="CK216" s="742"/>
      <c r="CL216" s="742"/>
      <c r="CM216" s="742"/>
      <c r="CN216" s="742"/>
      <c r="CO216" s="742"/>
      <c r="CP216" s="742"/>
      <c r="CQ216" s="742"/>
      <c r="CR216" s="742"/>
      <c r="CS216" s="742"/>
      <c r="CT216" s="742"/>
      <c r="CV216" s="741"/>
      <c r="CW216" s="742"/>
      <c r="CX216" s="742"/>
      <c r="CY216" s="742"/>
      <c r="CZ216" s="742"/>
      <c r="DA216" s="742"/>
      <c r="DB216" s="742"/>
      <c r="DC216" s="742"/>
      <c r="DD216" s="742"/>
      <c r="DE216" s="742"/>
      <c r="DF216" s="742"/>
      <c r="DG216" s="742"/>
      <c r="DH216" s="742"/>
      <c r="DI216" s="742"/>
      <c r="DJ216" s="742"/>
      <c r="DK216" s="742"/>
      <c r="DL216" s="742"/>
      <c r="DM216" s="742"/>
      <c r="DN216" s="742"/>
      <c r="DO216" s="742"/>
      <c r="DP216" s="742"/>
      <c r="DQ216" s="742"/>
      <c r="DR216" s="742"/>
      <c r="DS216" s="742"/>
      <c r="DT216" s="742"/>
      <c r="DU216" s="742"/>
      <c r="DV216" s="742"/>
      <c r="DW216" s="742"/>
      <c r="DX216" s="742"/>
      <c r="DY216" s="742"/>
      <c r="DZ216" s="742"/>
      <c r="EA216" s="742"/>
      <c r="EB216" s="742"/>
      <c r="EC216" s="742"/>
      <c r="ED216" s="742"/>
      <c r="EE216" s="742"/>
      <c r="EF216" s="742"/>
      <c r="EG216" s="742"/>
      <c r="EH216" s="742"/>
      <c r="EI216" s="742"/>
      <c r="EJ216" s="742"/>
      <c r="EK216" s="742"/>
      <c r="EL216" s="742"/>
      <c r="EM216" s="742"/>
      <c r="EN216" s="742"/>
      <c r="EO216" s="742"/>
      <c r="EP216" s="742"/>
      <c r="EQ216" s="742"/>
      <c r="ER216" s="742"/>
      <c r="ES216" s="741"/>
      <c r="ET216" s="742"/>
      <c r="EU216" s="742"/>
      <c r="EV216" s="742"/>
      <c r="EW216" s="742"/>
      <c r="EX216" s="742"/>
      <c r="EY216" s="742"/>
      <c r="EZ216" s="742"/>
      <c r="FA216" s="742"/>
      <c r="FB216" s="742"/>
      <c r="FC216" s="742"/>
      <c r="FD216" s="742"/>
      <c r="FE216" s="742"/>
      <c r="FF216" s="742"/>
      <c r="FG216" s="742"/>
      <c r="FH216" s="742"/>
      <c r="FI216" s="742"/>
      <c r="FJ216" s="742"/>
      <c r="FK216" s="742"/>
      <c r="FL216" s="742"/>
      <c r="FM216" s="742"/>
      <c r="FN216" s="742"/>
      <c r="FO216" s="742"/>
      <c r="FP216" s="742"/>
      <c r="FQ216" s="742"/>
      <c r="FR216" s="742"/>
      <c r="FS216" s="742"/>
      <c r="FT216" s="742"/>
      <c r="FU216" s="742"/>
      <c r="FV216" s="742"/>
      <c r="FW216" s="742"/>
      <c r="FX216" s="742"/>
      <c r="FY216" s="742"/>
      <c r="FZ216" s="742"/>
      <c r="GA216" s="742"/>
      <c r="GB216" s="742"/>
      <c r="GC216" s="742"/>
      <c r="GD216" s="742"/>
      <c r="GE216" s="742"/>
      <c r="GF216" s="742"/>
      <c r="GG216" s="742"/>
      <c r="GH216" s="742"/>
      <c r="GI216" s="742"/>
      <c r="GJ216" s="742"/>
      <c r="GK216" s="742"/>
      <c r="GL216" s="742"/>
      <c r="GM216" s="742"/>
      <c r="GN216" s="742"/>
      <c r="GO216" s="742"/>
    </row>
    <row r="217" spans="1:197" ht="5.25" customHeight="1" x14ac:dyDescent="0.25">
      <c r="A217" s="1013" t="str">
        <f>'ANNUAL SUMMARY'!$B$5</f>
        <v>MANUFACTURER &amp; MODEL</v>
      </c>
      <c r="B217" s="1014"/>
      <c r="C217" s="1014"/>
      <c r="D217" s="1014"/>
      <c r="E217" s="1014"/>
      <c r="F217" s="1014"/>
      <c r="G217" s="1014"/>
      <c r="H217" s="1014"/>
      <c r="I217" s="1014"/>
      <c r="J217" s="1014"/>
      <c r="K217" s="1019"/>
      <c r="L217" s="1019"/>
      <c r="M217" s="1019"/>
      <c r="N217" s="1019"/>
      <c r="O217" s="1019"/>
      <c r="P217" s="1019"/>
      <c r="Q217" s="1019"/>
      <c r="R217" s="1019"/>
      <c r="S217" s="1019"/>
      <c r="T217" s="1019"/>
      <c r="U217" s="1019"/>
      <c r="V217" s="1019"/>
      <c r="W217" s="1019"/>
      <c r="X217" s="1019"/>
      <c r="Y217" s="1019"/>
      <c r="Z217" s="1019"/>
      <c r="AA217" s="1019"/>
      <c r="AB217" s="1019"/>
      <c r="AC217" s="1019"/>
      <c r="AD217" s="1019"/>
      <c r="AE217" s="1019"/>
      <c r="AF217" s="1019"/>
      <c r="AG217" s="1019"/>
      <c r="AH217" s="1019"/>
      <c r="AI217" s="1019"/>
      <c r="AJ217" s="1019"/>
      <c r="AK217" s="1019"/>
      <c r="AL217" s="1019"/>
      <c r="AM217" s="1019"/>
      <c r="AN217" s="1019"/>
      <c r="AO217" s="1019"/>
      <c r="AP217" s="1019"/>
      <c r="AQ217" s="1019"/>
      <c r="AR217" s="1019"/>
      <c r="AS217" s="1019"/>
      <c r="AT217" s="1019"/>
      <c r="AU217" s="1019"/>
      <c r="AV217" s="1019"/>
      <c r="AW217" s="744"/>
      <c r="AX217" s="1013" t="str">
        <f>'ANNUAL SUMMARY'!$B$5</f>
        <v>MANUFACTURER &amp; MODEL</v>
      </c>
      <c r="AY217" s="1014"/>
      <c r="AZ217" s="1014"/>
      <c r="BA217" s="1014"/>
      <c r="BB217" s="1014"/>
      <c r="BC217" s="1014"/>
      <c r="BD217" s="1014"/>
      <c r="BE217" s="1014"/>
      <c r="BF217" s="1014"/>
      <c r="BG217" s="1014"/>
      <c r="BH217" s="1019"/>
      <c r="BI217" s="1019"/>
      <c r="BJ217" s="1019"/>
      <c r="BK217" s="1019"/>
      <c r="BL217" s="1019"/>
      <c r="BM217" s="1019"/>
      <c r="BN217" s="1019"/>
      <c r="BO217" s="1019"/>
      <c r="BP217" s="1019"/>
      <c r="BQ217" s="1019"/>
      <c r="BR217" s="1019"/>
      <c r="BS217" s="1019"/>
      <c r="BT217" s="1019"/>
      <c r="BU217" s="1019"/>
      <c r="BV217" s="1019"/>
      <c r="BW217" s="1019"/>
      <c r="BX217" s="1019"/>
      <c r="BY217" s="1019"/>
      <c r="BZ217" s="1019"/>
      <c r="CA217" s="1019"/>
      <c r="CB217" s="1019"/>
      <c r="CC217" s="1019"/>
      <c r="CD217" s="1019"/>
      <c r="CE217" s="1019"/>
      <c r="CF217" s="1019"/>
      <c r="CG217" s="1019"/>
      <c r="CH217" s="1019"/>
      <c r="CI217" s="1019"/>
      <c r="CJ217" s="1019"/>
      <c r="CK217" s="1019"/>
      <c r="CL217" s="1019"/>
      <c r="CM217" s="1019"/>
      <c r="CN217" s="1019"/>
      <c r="CO217" s="1019"/>
      <c r="CP217" s="1019"/>
      <c r="CQ217" s="1019"/>
      <c r="CR217" s="1019"/>
      <c r="CS217" s="1019"/>
      <c r="CT217" s="744"/>
      <c r="CV217" s="1013" t="str">
        <f>'ANNUAL SUMMARY'!$B$5</f>
        <v>MANUFACTURER &amp; MODEL</v>
      </c>
      <c r="CW217" s="1014"/>
      <c r="CX217" s="1014"/>
      <c r="CY217" s="1014"/>
      <c r="CZ217" s="1014"/>
      <c r="DA217" s="1014"/>
      <c r="DB217" s="1014"/>
      <c r="DC217" s="1014"/>
      <c r="DD217" s="1014"/>
      <c r="DE217" s="1014"/>
      <c r="DF217" s="1019"/>
      <c r="DG217" s="1019"/>
      <c r="DH217" s="1019"/>
      <c r="DI217" s="1019"/>
      <c r="DJ217" s="1019"/>
      <c r="DK217" s="1019"/>
      <c r="DL217" s="1019"/>
      <c r="DM217" s="1019"/>
      <c r="DN217" s="1019"/>
      <c r="DO217" s="1019"/>
      <c r="DP217" s="1019"/>
      <c r="DQ217" s="1019"/>
      <c r="DR217" s="1019"/>
      <c r="DS217" s="1019"/>
      <c r="DT217" s="1019"/>
      <c r="DU217" s="1019"/>
      <c r="DV217" s="1019"/>
      <c r="DW217" s="1019"/>
      <c r="DX217" s="1019"/>
      <c r="DY217" s="1019"/>
      <c r="DZ217" s="1019"/>
      <c r="EA217" s="1019"/>
      <c r="EB217" s="1019"/>
      <c r="EC217" s="1019"/>
      <c r="ED217" s="1019"/>
      <c r="EE217" s="1019"/>
      <c r="EF217" s="1019"/>
      <c r="EG217" s="1019"/>
      <c r="EH217" s="1019"/>
      <c r="EI217" s="1019"/>
      <c r="EJ217" s="1019"/>
      <c r="EK217" s="1019"/>
      <c r="EL217" s="1019"/>
      <c r="EM217" s="1019"/>
      <c r="EN217" s="1019"/>
      <c r="EO217" s="1019"/>
      <c r="EP217" s="1019"/>
      <c r="EQ217" s="1019"/>
      <c r="ER217" s="744"/>
      <c r="ES217" s="1013" t="str">
        <f>'ANNUAL SUMMARY'!$B$5</f>
        <v>MANUFACTURER &amp; MODEL</v>
      </c>
      <c r="ET217" s="1014"/>
      <c r="EU217" s="1014"/>
      <c r="EV217" s="1014"/>
      <c r="EW217" s="1014"/>
      <c r="EX217" s="1014"/>
      <c r="EY217" s="1014"/>
      <c r="EZ217" s="1014"/>
      <c r="FA217" s="1014"/>
      <c r="FB217" s="1014"/>
      <c r="FC217" s="1019"/>
      <c r="FD217" s="1019"/>
      <c r="FE217" s="1019"/>
      <c r="FF217" s="1019"/>
      <c r="FG217" s="1019"/>
      <c r="FH217" s="1019"/>
      <c r="FI217" s="1019"/>
      <c r="FJ217" s="1019"/>
      <c r="FK217" s="1019"/>
      <c r="FL217" s="1019"/>
      <c r="FM217" s="1019"/>
      <c r="FN217" s="1019"/>
      <c r="FO217" s="1019"/>
      <c r="FP217" s="1019"/>
      <c r="FQ217" s="1019"/>
      <c r="FR217" s="1019"/>
      <c r="FS217" s="1019"/>
      <c r="FT217" s="1019"/>
      <c r="FU217" s="1019"/>
      <c r="FV217" s="1019"/>
      <c r="FW217" s="1019"/>
      <c r="FX217" s="1019"/>
      <c r="FY217" s="1019"/>
      <c r="FZ217" s="1019"/>
      <c r="GA217" s="1019"/>
      <c r="GB217" s="1019"/>
      <c r="GC217" s="1019"/>
      <c r="GD217" s="1019"/>
      <c r="GE217" s="1019"/>
      <c r="GF217" s="1019"/>
      <c r="GG217" s="1019"/>
      <c r="GH217" s="1019"/>
      <c r="GI217" s="1019"/>
      <c r="GJ217" s="1019"/>
      <c r="GK217" s="1019"/>
      <c r="GL217" s="1019"/>
      <c r="GM217" s="1019"/>
      <c r="GN217" s="1019"/>
      <c r="GO217" s="744"/>
    </row>
    <row r="218" spans="1:197" ht="11.25" customHeight="1" x14ac:dyDescent="0.2">
      <c r="A218" s="1015"/>
      <c r="B218" s="1016"/>
      <c r="C218" s="1016"/>
      <c r="D218" s="1016"/>
      <c r="E218" s="1016"/>
      <c r="F218" s="1016"/>
      <c r="G218" s="1016"/>
      <c r="H218" s="1016"/>
      <c r="I218" s="1016"/>
      <c r="J218" s="1016"/>
      <c r="K218" s="807"/>
      <c r="L218" s="807"/>
      <c r="M218" s="807"/>
      <c r="N218" s="807"/>
      <c r="O218" s="807"/>
      <c r="P218" s="807"/>
      <c r="Q218" s="807"/>
      <c r="R218" s="807"/>
      <c r="S218" s="807"/>
      <c r="T218" s="807"/>
      <c r="U218" s="807"/>
      <c r="V218" s="807"/>
      <c r="W218" s="807"/>
      <c r="X218" s="807"/>
      <c r="Y218" s="807"/>
      <c r="Z218" s="807"/>
      <c r="AA218" s="807"/>
      <c r="AB218" s="807"/>
      <c r="AC218" s="807"/>
      <c r="AD218" s="1020"/>
      <c r="AE218" s="1021" t="str">
        <f>IF('FRONT PAGE'!$A$1="www.fly-logics.com","PIC",0)</f>
        <v>PIC</v>
      </c>
      <c r="AF218" s="1022"/>
      <c r="AG218" s="1022"/>
      <c r="AH218" s="1023"/>
      <c r="AI218" s="1027" t="str">
        <f>IF('FRONT PAGE'!$A$1="www.fly-logics.com","SIC",0)</f>
        <v>SIC</v>
      </c>
      <c r="AJ218" s="1022"/>
      <c r="AK218" s="1022"/>
      <c r="AL218" s="1023"/>
      <c r="AM218" s="1027" t="str">
        <f>IF('FRONT PAGE'!$A$1="www.fly-logics.com","INSTR.",0)</f>
        <v>INSTR.</v>
      </c>
      <c r="AN218" s="1022"/>
      <c r="AO218" s="1022"/>
      <c r="AP218" s="1022"/>
      <c r="AQ218" s="1027" t="str">
        <f>'ANNUAL SUMMARY'!$AR$5</f>
        <v>Landings</v>
      </c>
      <c r="AR218" s="1022"/>
      <c r="AS218" s="1022"/>
      <c r="AT218" s="1022"/>
      <c r="AU218" s="1022"/>
      <c r="AV218" s="1035"/>
      <c r="AW218" s="744"/>
      <c r="AX218" s="1015"/>
      <c r="AY218" s="1016"/>
      <c r="AZ218" s="1016"/>
      <c r="BA218" s="1016"/>
      <c r="BB218" s="1016"/>
      <c r="BC218" s="1016"/>
      <c r="BD218" s="1016"/>
      <c r="BE218" s="1016"/>
      <c r="BF218" s="1016"/>
      <c r="BG218" s="1016"/>
      <c r="BH218" s="807"/>
      <c r="BI218" s="807"/>
      <c r="BJ218" s="807"/>
      <c r="BK218" s="807"/>
      <c r="BL218" s="807"/>
      <c r="BM218" s="807"/>
      <c r="BN218" s="807"/>
      <c r="BO218" s="807"/>
      <c r="BP218" s="807"/>
      <c r="BQ218" s="807"/>
      <c r="BR218" s="807"/>
      <c r="BS218" s="807"/>
      <c r="BT218" s="807"/>
      <c r="BU218" s="807"/>
      <c r="BV218" s="807"/>
      <c r="BW218" s="807"/>
      <c r="BX218" s="807"/>
      <c r="BY218" s="807"/>
      <c r="BZ218" s="807"/>
      <c r="CA218" s="1020"/>
      <c r="CB218" s="1021" t="str">
        <f>IF('FRONT PAGE'!$A$1="www.fly-logics.com","PIC",0)</f>
        <v>PIC</v>
      </c>
      <c r="CC218" s="1022"/>
      <c r="CD218" s="1022"/>
      <c r="CE218" s="1023"/>
      <c r="CF218" s="1027" t="str">
        <f>IF('FRONT PAGE'!$A$1="www.fly-logics.com","SIC",0)</f>
        <v>SIC</v>
      </c>
      <c r="CG218" s="1022"/>
      <c r="CH218" s="1022"/>
      <c r="CI218" s="1023"/>
      <c r="CJ218" s="1027" t="str">
        <f>IF('FRONT PAGE'!$A$1="www.fly-logics.com","INSTR.",0)</f>
        <v>INSTR.</v>
      </c>
      <c r="CK218" s="1022"/>
      <c r="CL218" s="1022"/>
      <c r="CM218" s="1022"/>
      <c r="CN218" s="1027" t="str">
        <f>'ANNUAL SUMMARY'!$AR$5</f>
        <v>Landings</v>
      </c>
      <c r="CO218" s="1022"/>
      <c r="CP218" s="1022"/>
      <c r="CQ218" s="1022"/>
      <c r="CR218" s="1022"/>
      <c r="CS218" s="1035"/>
      <c r="CT218" s="744"/>
      <c r="CV218" s="1015"/>
      <c r="CW218" s="1016"/>
      <c r="CX218" s="1016"/>
      <c r="CY218" s="1016"/>
      <c r="CZ218" s="1016"/>
      <c r="DA218" s="1016"/>
      <c r="DB218" s="1016"/>
      <c r="DC218" s="1016"/>
      <c r="DD218" s="1016"/>
      <c r="DE218" s="1016"/>
      <c r="DF218" s="807"/>
      <c r="DG218" s="807"/>
      <c r="DH218" s="807"/>
      <c r="DI218" s="807"/>
      <c r="DJ218" s="807"/>
      <c r="DK218" s="807"/>
      <c r="DL218" s="807"/>
      <c r="DM218" s="807"/>
      <c r="DN218" s="807"/>
      <c r="DO218" s="807"/>
      <c r="DP218" s="807"/>
      <c r="DQ218" s="807"/>
      <c r="DR218" s="807"/>
      <c r="DS218" s="807"/>
      <c r="DT218" s="807"/>
      <c r="DU218" s="807"/>
      <c r="DV218" s="807"/>
      <c r="DW218" s="807"/>
      <c r="DX218" s="807"/>
      <c r="DY218" s="1020"/>
      <c r="DZ218" s="1021" t="str">
        <f>IF('FRONT PAGE'!$A$1="www.fly-logics.com","PIC",0)</f>
        <v>PIC</v>
      </c>
      <c r="EA218" s="1022"/>
      <c r="EB218" s="1022"/>
      <c r="EC218" s="1023"/>
      <c r="ED218" s="1027" t="str">
        <f>IF('FRONT PAGE'!$A$1="www.fly-logics.com","SIC",0)</f>
        <v>SIC</v>
      </c>
      <c r="EE218" s="1022"/>
      <c r="EF218" s="1022"/>
      <c r="EG218" s="1023"/>
      <c r="EH218" s="1027" t="str">
        <f>IF('FRONT PAGE'!$A$1="www.fly-logics.com","INSTR.",0)</f>
        <v>INSTR.</v>
      </c>
      <c r="EI218" s="1022"/>
      <c r="EJ218" s="1022"/>
      <c r="EK218" s="1022"/>
      <c r="EL218" s="1027" t="str">
        <f>'ANNUAL SUMMARY'!$AR$5</f>
        <v>Landings</v>
      </c>
      <c r="EM218" s="1022"/>
      <c r="EN218" s="1022"/>
      <c r="EO218" s="1022"/>
      <c r="EP218" s="1022"/>
      <c r="EQ218" s="1035"/>
      <c r="ER218" s="744"/>
      <c r="ES218" s="1015"/>
      <c r="ET218" s="1016"/>
      <c r="EU218" s="1016"/>
      <c r="EV218" s="1016"/>
      <c r="EW218" s="1016"/>
      <c r="EX218" s="1016"/>
      <c r="EY218" s="1016"/>
      <c r="EZ218" s="1016"/>
      <c r="FA218" s="1016"/>
      <c r="FB218" s="1016"/>
      <c r="FC218" s="807"/>
      <c r="FD218" s="807"/>
      <c r="FE218" s="807"/>
      <c r="FF218" s="807"/>
      <c r="FG218" s="807"/>
      <c r="FH218" s="807"/>
      <c r="FI218" s="807"/>
      <c r="FJ218" s="807"/>
      <c r="FK218" s="807"/>
      <c r="FL218" s="807"/>
      <c r="FM218" s="807"/>
      <c r="FN218" s="807"/>
      <c r="FO218" s="807"/>
      <c r="FP218" s="807"/>
      <c r="FQ218" s="807"/>
      <c r="FR218" s="807"/>
      <c r="FS218" s="807"/>
      <c r="FT218" s="807"/>
      <c r="FU218" s="807"/>
      <c r="FV218" s="1020"/>
      <c r="FW218" s="1021" t="str">
        <f>IF('FRONT PAGE'!$A$1="www.fly-logics.com","PIC",0)</f>
        <v>PIC</v>
      </c>
      <c r="FX218" s="1022"/>
      <c r="FY218" s="1022"/>
      <c r="FZ218" s="1023"/>
      <c r="GA218" s="1027" t="str">
        <f>IF('FRONT PAGE'!$A$1="www.fly-logics.com","SIC",0)</f>
        <v>SIC</v>
      </c>
      <c r="GB218" s="1022"/>
      <c r="GC218" s="1022"/>
      <c r="GD218" s="1023"/>
      <c r="GE218" s="1027" t="str">
        <f>IF('FRONT PAGE'!$A$1="www.fly-logics.com","INSTR.",0)</f>
        <v>INSTR.</v>
      </c>
      <c r="GF218" s="1022"/>
      <c r="GG218" s="1022"/>
      <c r="GH218" s="1022"/>
      <c r="GI218" s="1027" t="str">
        <f>'ANNUAL SUMMARY'!$AR$5</f>
        <v>Landings</v>
      </c>
      <c r="GJ218" s="1022"/>
      <c r="GK218" s="1022"/>
      <c r="GL218" s="1022"/>
      <c r="GM218" s="1022"/>
      <c r="GN218" s="1035"/>
      <c r="GO218" s="744"/>
    </row>
    <row r="219" spans="1:197" ht="5.25" customHeight="1" x14ac:dyDescent="0.2">
      <c r="A219" s="1015"/>
      <c r="B219" s="1016"/>
      <c r="C219" s="1016"/>
      <c r="D219" s="1016"/>
      <c r="E219" s="1016"/>
      <c r="F219" s="1016"/>
      <c r="G219" s="1016"/>
      <c r="H219" s="1016"/>
      <c r="I219" s="1016"/>
      <c r="J219" s="1016"/>
      <c r="K219" s="807"/>
      <c r="L219" s="807"/>
      <c r="M219" s="807"/>
      <c r="N219" s="807"/>
      <c r="O219" s="807"/>
      <c r="P219" s="807"/>
      <c r="Q219" s="807"/>
      <c r="R219" s="807"/>
      <c r="S219" s="807"/>
      <c r="T219" s="807"/>
      <c r="U219" s="807"/>
      <c r="V219" s="807"/>
      <c r="W219" s="807"/>
      <c r="X219" s="807"/>
      <c r="Y219" s="807"/>
      <c r="Z219" s="807"/>
      <c r="AA219" s="807"/>
      <c r="AB219" s="807"/>
      <c r="AC219" s="807"/>
      <c r="AD219" s="1020"/>
      <c r="AE219" s="1024"/>
      <c r="AF219" s="1025"/>
      <c r="AG219" s="1025"/>
      <c r="AH219" s="1026"/>
      <c r="AI219" s="1028"/>
      <c r="AJ219" s="1025"/>
      <c r="AK219" s="1025"/>
      <c r="AL219" s="1026"/>
      <c r="AM219" s="1028"/>
      <c r="AN219" s="1025"/>
      <c r="AO219" s="1025"/>
      <c r="AP219" s="1025"/>
      <c r="AQ219" s="1036"/>
      <c r="AR219" s="1037"/>
      <c r="AS219" s="1037"/>
      <c r="AT219" s="1037"/>
      <c r="AU219" s="1037"/>
      <c r="AV219" s="1038"/>
      <c r="AW219" s="744"/>
      <c r="AX219" s="1015"/>
      <c r="AY219" s="1016"/>
      <c r="AZ219" s="1016"/>
      <c r="BA219" s="1016"/>
      <c r="BB219" s="1016"/>
      <c r="BC219" s="1016"/>
      <c r="BD219" s="1016"/>
      <c r="BE219" s="1016"/>
      <c r="BF219" s="1016"/>
      <c r="BG219" s="1016"/>
      <c r="BH219" s="807"/>
      <c r="BI219" s="807"/>
      <c r="BJ219" s="807"/>
      <c r="BK219" s="807"/>
      <c r="BL219" s="807"/>
      <c r="BM219" s="807"/>
      <c r="BN219" s="807"/>
      <c r="BO219" s="807"/>
      <c r="BP219" s="807"/>
      <c r="BQ219" s="807"/>
      <c r="BR219" s="807"/>
      <c r="BS219" s="807"/>
      <c r="BT219" s="807"/>
      <c r="BU219" s="807"/>
      <c r="BV219" s="807"/>
      <c r="BW219" s="807"/>
      <c r="BX219" s="807"/>
      <c r="BY219" s="807"/>
      <c r="BZ219" s="807"/>
      <c r="CA219" s="1020"/>
      <c r="CB219" s="1024"/>
      <c r="CC219" s="1025"/>
      <c r="CD219" s="1025"/>
      <c r="CE219" s="1026"/>
      <c r="CF219" s="1028"/>
      <c r="CG219" s="1025"/>
      <c r="CH219" s="1025"/>
      <c r="CI219" s="1026"/>
      <c r="CJ219" s="1028"/>
      <c r="CK219" s="1025"/>
      <c r="CL219" s="1025"/>
      <c r="CM219" s="1025"/>
      <c r="CN219" s="1036"/>
      <c r="CO219" s="1037"/>
      <c r="CP219" s="1037"/>
      <c r="CQ219" s="1037"/>
      <c r="CR219" s="1037"/>
      <c r="CS219" s="1038"/>
      <c r="CT219" s="744"/>
      <c r="CV219" s="1015"/>
      <c r="CW219" s="1016"/>
      <c r="CX219" s="1016"/>
      <c r="CY219" s="1016"/>
      <c r="CZ219" s="1016"/>
      <c r="DA219" s="1016"/>
      <c r="DB219" s="1016"/>
      <c r="DC219" s="1016"/>
      <c r="DD219" s="1016"/>
      <c r="DE219" s="1016"/>
      <c r="DF219" s="807"/>
      <c r="DG219" s="807"/>
      <c r="DH219" s="807"/>
      <c r="DI219" s="807"/>
      <c r="DJ219" s="807"/>
      <c r="DK219" s="807"/>
      <c r="DL219" s="807"/>
      <c r="DM219" s="807"/>
      <c r="DN219" s="807"/>
      <c r="DO219" s="807"/>
      <c r="DP219" s="807"/>
      <c r="DQ219" s="807"/>
      <c r="DR219" s="807"/>
      <c r="DS219" s="807"/>
      <c r="DT219" s="807"/>
      <c r="DU219" s="807"/>
      <c r="DV219" s="807"/>
      <c r="DW219" s="807"/>
      <c r="DX219" s="807"/>
      <c r="DY219" s="1020"/>
      <c r="DZ219" s="1024"/>
      <c r="EA219" s="1025"/>
      <c r="EB219" s="1025"/>
      <c r="EC219" s="1026"/>
      <c r="ED219" s="1028"/>
      <c r="EE219" s="1025"/>
      <c r="EF219" s="1025"/>
      <c r="EG219" s="1026"/>
      <c r="EH219" s="1028"/>
      <c r="EI219" s="1025"/>
      <c r="EJ219" s="1025"/>
      <c r="EK219" s="1025"/>
      <c r="EL219" s="1036"/>
      <c r="EM219" s="1037"/>
      <c r="EN219" s="1037"/>
      <c r="EO219" s="1037"/>
      <c r="EP219" s="1037"/>
      <c r="EQ219" s="1038"/>
      <c r="ER219" s="744"/>
      <c r="ES219" s="1015"/>
      <c r="ET219" s="1016"/>
      <c r="EU219" s="1016"/>
      <c r="EV219" s="1016"/>
      <c r="EW219" s="1016"/>
      <c r="EX219" s="1016"/>
      <c r="EY219" s="1016"/>
      <c r="EZ219" s="1016"/>
      <c r="FA219" s="1016"/>
      <c r="FB219" s="1016"/>
      <c r="FC219" s="807"/>
      <c r="FD219" s="807"/>
      <c r="FE219" s="807"/>
      <c r="FF219" s="807"/>
      <c r="FG219" s="807"/>
      <c r="FH219" s="807"/>
      <c r="FI219" s="807"/>
      <c r="FJ219" s="807"/>
      <c r="FK219" s="807"/>
      <c r="FL219" s="807"/>
      <c r="FM219" s="807"/>
      <c r="FN219" s="807"/>
      <c r="FO219" s="807"/>
      <c r="FP219" s="807"/>
      <c r="FQ219" s="807"/>
      <c r="FR219" s="807"/>
      <c r="FS219" s="807"/>
      <c r="FT219" s="807"/>
      <c r="FU219" s="807"/>
      <c r="FV219" s="1020"/>
      <c r="FW219" s="1024"/>
      <c r="FX219" s="1025"/>
      <c r="FY219" s="1025"/>
      <c r="FZ219" s="1026"/>
      <c r="GA219" s="1028"/>
      <c r="GB219" s="1025"/>
      <c r="GC219" s="1025"/>
      <c r="GD219" s="1026"/>
      <c r="GE219" s="1028"/>
      <c r="GF219" s="1025"/>
      <c r="GG219" s="1025"/>
      <c r="GH219" s="1025"/>
      <c r="GI219" s="1036"/>
      <c r="GJ219" s="1037"/>
      <c r="GK219" s="1037"/>
      <c r="GL219" s="1037"/>
      <c r="GM219" s="1037"/>
      <c r="GN219" s="1038"/>
      <c r="GO219" s="744"/>
    </row>
    <row r="220" spans="1:197" ht="5.25" customHeight="1" x14ac:dyDescent="0.25">
      <c r="A220" s="1017"/>
      <c r="B220" s="1018"/>
      <c r="C220" s="1018"/>
      <c r="D220" s="1018"/>
      <c r="E220" s="1018"/>
      <c r="F220" s="1018"/>
      <c r="G220" s="1018"/>
      <c r="H220" s="1018"/>
      <c r="I220" s="1018"/>
      <c r="J220" s="1018"/>
      <c r="K220" s="1029"/>
      <c r="L220" s="1029"/>
      <c r="M220" s="1029"/>
      <c r="N220" s="1029"/>
      <c r="O220" s="1029"/>
      <c r="P220" s="1029"/>
      <c r="Q220" s="1029"/>
      <c r="R220" s="1029"/>
      <c r="S220" s="1029"/>
      <c r="T220" s="1029"/>
      <c r="U220" s="1029"/>
      <c r="V220" s="1029"/>
      <c r="W220" s="1029"/>
      <c r="X220" s="1029"/>
      <c r="Y220" s="1029"/>
      <c r="Z220" s="1029"/>
      <c r="AA220" s="1029"/>
      <c r="AB220" s="1029"/>
      <c r="AC220" s="1029"/>
      <c r="AD220" s="1030"/>
      <c r="AE220" s="1024"/>
      <c r="AF220" s="1025"/>
      <c r="AG220" s="1025"/>
      <c r="AH220" s="1026"/>
      <c r="AI220" s="1028"/>
      <c r="AJ220" s="1025"/>
      <c r="AK220" s="1025"/>
      <c r="AL220" s="1026"/>
      <c r="AM220" s="1028"/>
      <c r="AN220" s="1025"/>
      <c r="AO220" s="1025"/>
      <c r="AP220" s="1025"/>
      <c r="AQ220" s="1031" t="str">
        <f>'ANNUAL SUMMARY'!$AR$7</f>
        <v>D</v>
      </c>
      <c r="AR220" s="1032"/>
      <c r="AS220" s="1032"/>
      <c r="AT220" s="1031" t="str">
        <f>'ANNUAL SUMMARY'!$AU$7</f>
        <v>N</v>
      </c>
      <c r="AU220" s="1032"/>
      <c r="AV220" s="1033"/>
      <c r="AW220" s="744"/>
      <c r="AX220" s="1017"/>
      <c r="AY220" s="1018"/>
      <c r="AZ220" s="1018"/>
      <c r="BA220" s="1018"/>
      <c r="BB220" s="1018"/>
      <c r="BC220" s="1018"/>
      <c r="BD220" s="1018"/>
      <c r="BE220" s="1018"/>
      <c r="BF220" s="1018"/>
      <c r="BG220" s="1018"/>
      <c r="BH220" s="1029"/>
      <c r="BI220" s="1029"/>
      <c r="BJ220" s="1029"/>
      <c r="BK220" s="1029"/>
      <c r="BL220" s="1029"/>
      <c r="BM220" s="1029"/>
      <c r="BN220" s="1029"/>
      <c r="BO220" s="1029"/>
      <c r="BP220" s="1029"/>
      <c r="BQ220" s="1029"/>
      <c r="BR220" s="1029"/>
      <c r="BS220" s="1029"/>
      <c r="BT220" s="1029"/>
      <c r="BU220" s="1029"/>
      <c r="BV220" s="1029"/>
      <c r="BW220" s="1029"/>
      <c r="BX220" s="1029"/>
      <c r="BY220" s="1029"/>
      <c r="BZ220" s="1029"/>
      <c r="CA220" s="1030"/>
      <c r="CB220" s="1024"/>
      <c r="CC220" s="1025"/>
      <c r="CD220" s="1025"/>
      <c r="CE220" s="1026"/>
      <c r="CF220" s="1028"/>
      <c r="CG220" s="1025"/>
      <c r="CH220" s="1025"/>
      <c r="CI220" s="1026"/>
      <c r="CJ220" s="1028"/>
      <c r="CK220" s="1025"/>
      <c r="CL220" s="1025"/>
      <c r="CM220" s="1025"/>
      <c r="CN220" s="1031" t="str">
        <f>'ANNUAL SUMMARY'!$AR$7</f>
        <v>D</v>
      </c>
      <c r="CO220" s="1032"/>
      <c r="CP220" s="1032"/>
      <c r="CQ220" s="1031" t="str">
        <f>'ANNUAL SUMMARY'!$AU$7</f>
        <v>N</v>
      </c>
      <c r="CR220" s="1032"/>
      <c r="CS220" s="1033"/>
      <c r="CT220" s="744"/>
      <c r="CV220" s="1017"/>
      <c r="CW220" s="1018"/>
      <c r="CX220" s="1018"/>
      <c r="CY220" s="1018"/>
      <c r="CZ220" s="1018"/>
      <c r="DA220" s="1018"/>
      <c r="DB220" s="1018"/>
      <c r="DC220" s="1018"/>
      <c r="DD220" s="1018"/>
      <c r="DE220" s="1018"/>
      <c r="DF220" s="1029"/>
      <c r="DG220" s="1029"/>
      <c r="DH220" s="1029"/>
      <c r="DI220" s="1029"/>
      <c r="DJ220" s="1029"/>
      <c r="DK220" s="1029"/>
      <c r="DL220" s="1029"/>
      <c r="DM220" s="1029"/>
      <c r="DN220" s="1029"/>
      <c r="DO220" s="1029"/>
      <c r="DP220" s="1029"/>
      <c r="DQ220" s="1029"/>
      <c r="DR220" s="1029"/>
      <c r="DS220" s="1029"/>
      <c r="DT220" s="1029"/>
      <c r="DU220" s="1029"/>
      <c r="DV220" s="1029"/>
      <c r="DW220" s="1029"/>
      <c r="DX220" s="1029"/>
      <c r="DY220" s="1030"/>
      <c r="DZ220" s="1024"/>
      <c r="EA220" s="1025"/>
      <c r="EB220" s="1025"/>
      <c r="EC220" s="1026"/>
      <c r="ED220" s="1028"/>
      <c r="EE220" s="1025"/>
      <c r="EF220" s="1025"/>
      <c r="EG220" s="1026"/>
      <c r="EH220" s="1028"/>
      <c r="EI220" s="1025"/>
      <c r="EJ220" s="1025"/>
      <c r="EK220" s="1025"/>
      <c r="EL220" s="1031" t="str">
        <f>'ANNUAL SUMMARY'!$AR$7</f>
        <v>D</v>
      </c>
      <c r="EM220" s="1032"/>
      <c r="EN220" s="1032"/>
      <c r="EO220" s="1031" t="str">
        <f>'ANNUAL SUMMARY'!$AU$7</f>
        <v>N</v>
      </c>
      <c r="EP220" s="1032"/>
      <c r="EQ220" s="1033"/>
      <c r="ER220" s="744"/>
      <c r="ES220" s="1017"/>
      <c r="ET220" s="1018"/>
      <c r="EU220" s="1018"/>
      <c r="EV220" s="1018"/>
      <c r="EW220" s="1018"/>
      <c r="EX220" s="1018"/>
      <c r="EY220" s="1018"/>
      <c r="EZ220" s="1018"/>
      <c r="FA220" s="1018"/>
      <c r="FB220" s="1018"/>
      <c r="FC220" s="1029"/>
      <c r="FD220" s="1029"/>
      <c r="FE220" s="1029"/>
      <c r="FF220" s="1029"/>
      <c r="FG220" s="1029"/>
      <c r="FH220" s="1029"/>
      <c r="FI220" s="1029"/>
      <c r="FJ220" s="1029"/>
      <c r="FK220" s="1029"/>
      <c r="FL220" s="1029"/>
      <c r="FM220" s="1029"/>
      <c r="FN220" s="1029"/>
      <c r="FO220" s="1029"/>
      <c r="FP220" s="1029"/>
      <c r="FQ220" s="1029"/>
      <c r="FR220" s="1029"/>
      <c r="FS220" s="1029"/>
      <c r="FT220" s="1029"/>
      <c r="FU220" s="1029"/>
      <c r="FV220" s="1030"/>
      <c r="FW220" s="1024"/>
      <c r="FX220" s="1025"/>
      <c r="FY220" s="1025"/>
      <c r="FZ220" s="1026"/>
      <c r="GA220" s="1028"/>
      <c r="GB220" s="1025"/>
      <c r="GC220" s="1025"/>
      <c r="GD220" s="1026"/>
      <c r="GE220" s="1028"/>
      <c r="GF220" s="1025"/>
      <c r="GG220" s="1025"/>
      <c r="GH220" s="1025"/>
      <c r="GI220" s="1031" t="str">
        <f>'ANNUAL SUMMARY'!$AR$7</f>
        <v>D</v>
      </c>
      <c r="GJ220" s="1032"/>
      <c r="GK220" s="1032"/>
      <c r="GL220" s="1031" t="str">
        <f>'ANNUAL SUMMARY'!$AU$7</f>
        <v>N</v>
      </c>
      <c r="GM220" s="1032"/>
      <c r="GN220" s="1033"/>
      <c r="GO220" s="744"/>
    </row>
    <row r="221" spans="1:197" ht="5.25" customHeight="1" x14ac:dyDescent="0.2">
      <c r="A221" s="801"/>
      <c r="B221" s="802"/>
      <c r="C221" s="802"/>
      <c r="D221" s="802"/>
      <c r="E221" s="802"/>
      <c r="F221" s="802"/>
      <c r="G221" s="802"/>
      <c r="H221" s="802"/>
      <c r="I221" s="802"/>
      <c r="J221" s="802"/>
      <c r="K221" s="802"/>
      <c r="L221" s="802"/>
      <c r="M221" s="802"/>
      <c r="N221" s="802"/>
      <c r="O221" s="802"/>
      <c r="P221" s="802"/>
      <c r="Q221" s="802"/>
      <c r="R221" s="802"/>
      <c r="S221" s="802"/>
      <c r="T221" s="802"/>
      <c r="U221" s="802"/>
      <c r="V221" s="802"/>
      <c r="W221" s="802"/>
      <c r="X221" s="802"/>
      <c r="Y221" s="802"/>
      <c r="Z221" s="802"/>
      <c r="AA221" s="802"/>
      <c r="AB221" s="802"/>
      <c r="AC221" s="802"/>
      <c r="AD221" s="802"/>
      <c r="AE221" s="1024"/>
      <c r="AF221" s="1025"/>
      <c r="AG221" s="1025"/>
      <c r="AH221" s="1026"/>
      <c r="AI221" s="1028"/>
      <c r="AJ221" s="1025"/>
      <c r="AK221" s="1025"/>
      <c r="AL221" s="1026"/>
      <c r="AM221" s="1028"/>
      <c r="AN221" s="1025"/>
      <c r="AO221" s="1025"/>
      <c r="AP221" s="1025"/>
      <c r="AQ221" s="1028"/>
      <c r="AR221" s="1025"/>
      <c r="AS221" s="1025"/>
      <c r="AT221" s="1028"/>
      <c r="AU221" s="1025"/>
      <c r="AV221" s="1034"/>
      <c r="AW221" s="744"/>
      <c r="AX221" s="801"/>
      <c r="AY221" s="802"/>
      <c r="AZ221" s="802"/>
      <c r="BA221" s="802"/>
      <c r="BB221" s="802"/>
      <c r="BC221" s="802"/>
      <c r="BD221" s="802"/>
      <c r="BE221" s="802"/>
      <c r="BF221" s="802"/>
      <c r="BG221" s="802"/>
      <c r="BH221" s="802"/>
      <c r="BI221" s="802"/>
      <c r="BJ221" s="802"/>
      <c r="BK221" s="802"/>
      <c r="BL221" s="802"/>
      <c r="BM221" s="802"/>
      <c r="BN221" s="802"/>
      <c r="BO221" s="802"/>
      <c r="BP221" s="802"/>
      <c r="BQ221" s="802"/>
      <c r="BR221" s="802"/>
      <c r="BS221" s="802"/>
      <c r="BT221" s="802"/>
      <c r="BU221" s="802"/>
      <c r="BV221" s="802"/>
      <c r="BW221" s="802"/>
      <c r="BX221" s="802"/>
      <c r="BY221" s="802"/>
      <c r="BZ221" s="802"/>
      <c r="CA221" s="802"/>
      <c r="CB221" s="1024"/>
      <c r="CC221" s="1025"/>
      <c r="CD221" s="1025"/>
      <c r="CE221" s="1026"/>
      <c r="CF221" s="1028"/>
      <c r="CG221" s="1025"/>
      <c r="CH221" s="1025"/>
      <c r="CI221" s="1026"/>
      <c r="CJ221" s="1028"/>
      <c r="CK221" s="1025"/>
      <c r="CL221" s="1025"/>
      <c r="CM221" s="1025"/>
      <c r="CN221" s="1028"/>
      <c r="CO221" s="1025"/>
      <c r="CP221" s="1025"/>
      <c r="CQ221" s="1028"/>
      <c r="CR221" s="1025"/>
      <c r="CS221" s="1034"/>
      <c r="CT221" s="744"/>
      <c r="CV221" s="801"/>
      <c r="CW221" s="802"/>
      <c r="CX221" s="802"/>
      <c r="CY221" s="802"/>
      <c r="CZ221" s="802"/>
      <c r="DA221" s="802"/>
      <c r="DB221" s="802"/>
      <c r="DC221" s="802"/>
      <c r="DD221" s="802"/>
      <c r="DE221" s="802"/>
      <c r="DF221" s="802"/>
      <c r="DG221" s="802"/>
      <c r="DH221" s="802"/>
      <c r="DI221" s="802"/>
      <c r="DJ221" s="802"/>
      <c r="DK221" s="802"/>
      <c r="DL221" s="802"/>
      <c r="DM221" s="802"/>
      <c r="DN221" s="802"/>
      <c r="DO221" s="802"/>
      <c r="DP221" s="802"/>
      <c r="DQ221" s="802"/>
      <c r="DR221" s="802"/>
      <c r="DS221" s="802"/>
      <c r="DT221" s="802"/>
      <c r="DU221" s="802"/>
      <c r="DV221" s="802"/>
      <c r="DW221" s="802"/>
      <c r="DX221" s="802"/>
      <c r="DY221" s="802"/>
      <c r="DZ221" s="1024"/>
      <c r="EA221" s="1025"/>
      <c r="EB221" s="1025"/>
      <c r="EC221" s="1026"/>
      <c r="ED221" s="1028"/>
      <c r="EE221" s="1025"/>
      <c r="EF221" s="1025"/>
      <c r="EG221" s="1026"/>
      <c r="EH221" s="1028"/>
      <c r="EI221" s="1025"/>
      <c r="EJ221" s="1025"/>
      <c r="EK221" s="1025"/>
      <c r="EL221" s="1028"/>
      <c r="EM221" s="1025"/>
      <c r="EN221" s="1025"/>
      <c r="EO221" s="1028"/>
      <c r="EP221" s="1025"/>
      <c r="EQ221" s="1034"/>
      <c r="ER221" s="744"/>
      <c r="ES221" s="801"/>
      <c r="ET221" s="802"/>
      <c r="EU221" s="802"/>
      <c r="EV221" s="802"/>
      <c r="EW221" s="802"/>
      <c r="EX221" s="802"/>
      <c r="EY221" s="802"/>
      <c r="EZ221" s="802"/>
      <c r="FA221" s="802"/>
      <c r="FB221" s="802"/>
      <c r="FC221" s="802"/>
      <c r="FD221" s="802"/>
      <c r="FE221" s="802"/>
      <c r="FF221" s="802"/>
      <c r="FG221" s="802"/>
      <c r="FH221" s="802"/>
      <c r="FI221" s="802"/>
      <c r="FJ221" s="802"/>
      <c r="FK221" s="802"/>
      <c r="FL221" s="802"/>
      <c r="FM221" s="802"/>
      <c r="FN221" s="802"/>
      <c r="FO221" s="802"/>
      <c r="FP221" s="802"/>
      <c r="FQ221" s="802"/>
      <c r="FR221" s="802"/>
      <c r="FS221" s="802"/>
      <c r="FT221" s="802"/>
      <c r="FU221" s="802"/>
      <c r="FV221" s="802"/>
      <c r="FW221" s="1024"/>
      <c r="FX221" s="1025"/>
      <c r="FY221" s="1025"/>
      <c r="FZ221" s="1026"/>
      <c r="GA221" s="1028"/>
      <c r="GB221" s="1025"/>
      <c r="GC221" s="1025"/>
      <c r="GD221" s="1026"/>
      <c r="GE221" s="1028"/>
      <c r="GF221" s="1025"/>
      <c r="GG221" s="1025"/>
      <c r="GH221" s="1025"/>
      <c r="GI221" s="1028"/>
      <c r="GJ221" s="1025"/>
      <c r="GK221" s="1025"/>
      <c r="GL221" s="1028"/>
      <c r="GM221" s="1025"/>
      <c r="GN221" s="1034"/>
      <c r="GO221" s="744"/>
    </row>
    <row r="222" spans="1:197" ht="8.25" customHeight="1" x14ac:dyDescent="0.2">
      <c r="A222" s="1003"/>
      <c r="B222" s="1005" t="str">
        <f>'ANNUAL SUMMARY'!$C$13</f>
        <v>TIME OF FLIGHT</v>
      </c>
      <c r="C222" s="1006"/>
      <c r="D222" s="1006"/>
      <c r="E222" s="1006"/>
      <c r="F222" s="1006"/>
      <c r="G222" s="1006"/>
      <c r="H222" s="1006"/>
      <c r="I222" s="1006"/>
      <c r="J222" s="1006"/>
      <c r="K222" s="1006"/>
      <c r="L222" s="1007"/>
      <c r="M222" s="6"/>
      <c r="N222" s="1011" t="str">
        <f>'ANNUAL SUMMARY'!$O$13</f>
        <v>AVERANGE TIME</v>
      </c>
      <c r="O222" s="1006"/>
      <c r="P222" s="1006"/>
      <c r="Q222" s="1006"/>
      <c r="R222" s="1006"/>
      <c r="S222" s="1006"/>
      <c r="T222" s="1006"/>
      <c r="U222" s="1006"/>
      <c r="V222" s="1006"/>
      <c r="W222" s="1006"/>
      <c r="X222" s="1007"/>
      <c r="Y222" s="624"/>
      <c r="Z222" s="1012" t="s">
        <v>72</v>
      </c>
      <c r="AA222" s="1012"/>
      <c r="AB222" s="1012"/>
      <c r="AC222" s="1012"/>
      <c r="AD222" s="1012"/>
      <c r="AE222" s="915"/>
      <c r="AF222" s="915"/>
      <c r="AG222" s="915"/>
      <c r="AH222" s="915"/>
      <c r="AI222" s="915"/>
      <c r="AJ222" s="915"/>
      <c r="AK222" s="915"/>
      <c r="AL222" s="915"/>
      <c r="AM222" s="915"/>
      <c r="AN222" s="915"/>
      <c r="AO222" s="915"/>
      <c r="AP222" s="915"/>
      <c r="AQ222" s="930"/>
      <c r="AR222" s="930"/>
      <c r="AS222" s="930"/>
      <c r="AT222" s="930"/>
      <c r="AU222" s="930"/>
      <c r="AV222" s="930"/>
      <c r="AW222" s="744"/>
      <c r="AX222" s="1003"/>
      <c r="AY222" s="1005" t="str">
        <f>'ANNUAL SUMMARY'!$C$13</f>
        <v>TIME OF FLIGHT</v>
      </c>
      <c r="AZ222" s="1006"/>
      <c r="BA222" s="1006"/>
      <c r="BB222" s="1006"/>
      <c r="BC222" s="1006"/>
      <c r="BD222" s="1006"/>
      <c r="BE222" s="1006"/>
      <c r="BF222" s="1006"/>
      <c r="BG222" s="1006"/>
      <c r="BH222" s="1006"/>
      <c r="BI222" s="1007"/>
      <c r="BJ222" s="6"/>
      <c r="BK222" s="1011" t="str">
        <f>'ANNUAL SUMMARY'!$O$13</f>
        <v>AVERANGE TIME</v>
      </c>
      <c r="BL222" s="1006"/>
      <c r="BM222" s="1006"/>
      <c r="BN222" s="1006"/>
      <c r="BO222" s="1006"/>
      <c r="BP222" s="1006"/>
      <c r="BQ222" s="1006"/>
      <c r="BR222" s="1006"/>
      <c r="BS222" s="1006"/>
      <c r="BT222" s="1006"/>
      <c r="BU222" s="1007"/>
      <c r="BV222" s="624"/>
      <c r="BW222" s="1012" t="s">
        <v>72</v>
      </c>
      <c r="BX222" s="1012"/>
      <c r="BY222" s="1012"/>
      <c r="BZ222" s="1012"/>
      <c r="CA222" s="1012"/>
      <c r="CB222" s="915"/>
      <c r="CC222" s="915"/>
      <c r="CD222" s="915"/>
      <c r="CE222" s="915"/>
      <c r="CF222" s="915"/>
      <c r="CG222" s="915"/>
      <c r="CH222" s="915"/>
      <c r="CI222" s="915"/>
      <c r="CJ222" s="915"/>
      <c r="CK222" s="915"/>
      <c r="CL222" s="915"/>
      <c r="CM222" s="915"/>
      <c r="CN222" s="930"/>
      <c r="CO222" s="930"/>
      <c r="CP222" s="930"/>
      <c r="CQ222" s="930"/>
      <c r="CR222" s="930"/>
      <c r="CS222" s="930"/>
      <c r="CT222" s="744"/>
      <c r="CV222" s="1003"/>
      <c r="CW222" s="1005" t="str">
        <f>'ANNUAL SUMMARY'!$C$13</f>
        <v>TIME OF FLIGHT</v>
      </c>
      <c r="CX222" s="1006"/>
      <c r="CY222" s="1006"/>
      <c r="CZ222" s="1006"/>
      <c r="DA222" s="1006"/>
      <c r="DB222" s="1006"/>
      <c r="DC222" s="1006"/>
      <c r="DD222" s="1006"/>
      <c r="DE222" s="1006"/>
      <c r="DF222" s="1006"/>
      <c r="DG222" s="1007"/>
      <c r="DH222" s="6"/>
      <c r="DI222" s="1011" t="str">
        <f>'ANNUAL SUMMARY'!$O$13</f>
        <v>AVERANGE TIME</v>
      </c>
      <c r="DJ222" s="1006"/>
      <c r="DK222" s="1006"/>
      <c r="DL222" s="1006"/>
      <c r="DM222" s="1006"/>
      <c r="DN222" s="1006"/>
      <c r="DO222" s="1006"/>
      <c r="DP222" s="1006"/>
      <c r="DQ222" s="1006"/>
      <c r="DR222" s="1006"/>
      <c r="DS222" s="1007"/>
      <c r="DT222" s="624"/>
      <c r="DU222" s="1012" t="s">
        <v>72</v>
      </c>
      <c r="DV222" s="1012"/>
      <c r="DW222" s="1012"/>
      <c r="DX222" s="1012"/>
      <c r="DY222" s="1012"/>
      <c r="DZ222" s="915"/>
      <c r="EA222" s="915"/>
      <c r="EB222" s="915"/>
      <c r="EC222" s="915"/>
      <c r="ED222" s="915"/>
      <c r="EE222" s="915"/>
      <c r="EF222" s="915"/>
      <c r="EG222" s="915"/>
      <c r="EH222" s="915"/>
      <c r="EI222" s="915"/>
      <c r="EJ222" s="915"/>
      <c r="EK222" s="915"/>
      <c r="EL222" s="930"/>
      <c r="EM222" s="930"/>
      <c r="EN222" s="930"/>
      <c r="EO222" s="930"/>
      <c r="EP222" s="930"/>
      <c r="EQ222" s="930"/>
      <c r="ER222" s="744"/>
      <c r="ES222" s="1003"/>
      <c r="ET222" s="1005" t="str">
        <f>'ANNUAL SUMMARY'!$C$13</f>
        <v>TIME OF FLIGHT</v>
      </c>
      <c r="EU222" s="1006"/>
      <c r="EV222" s="1006"/>
      <c r="EW222" s="1006"/>
      <c r="EX222" s="1006"/>
      <c r="EY222" s="1006"/>
      <c r="EZ222" s="1006"/>
      <c r="FA222" s="1006"/>
      <c r="FB222" s="1006"/>
      <c r="FC222" s="1006"/>
      <c r="FD222" s="1007"/>
      <c r="FE222" s="6"/>
      <c r="FF222" s="1011" t="str">
        <f>'ANNUAL SUMMARY'!$O$13</f>
        <v>AVERANGE TIME</v>
      </c>
      <c r="FG222" s="1006"/>
      <c r="FH222" s="1006"/>
      <c r="FI222" s="1006"/>
      <c r="FJ222" s="1006"/>
      <c r="FK222" s="1006"/>
      <c r="FL222" s="1006"/>
      <c r="FM222" s="1006"/>
      <c r="FN222" s="1006"/>
      <c r="FO222" s="1006"/>
      <c r="FP222" s="1007"/>
      <c r="FQ222" s="624"/>
      <c r="FR222" s="1012" t="s">
        <v>72</v>
      </c>
      <c r="FS222" s="1012"/>
      <c r="FT222" s="1012"/>
      <c r="FU222" s="1012"/>
      <c r="FV222" s="1012"/>
      <c r="FW222" s="915"/>
      <c r="FX222" s="915"/>
      <c r="FY222" s="915"/>
      <c r="FZ222" s="915"/>
      <c r="GA222" s="915"/>
      <c r="GB222" s="915"/>
      <c r="GC222" s="915"/>
      <c r="GD222" s="915"/>
      <c r="GE222" s="915"/>
      <c r="GF222" s="915"/>
      <c r="GG222" s="915"/>
      <c r="GH222" s="915"/>
      <c r="GI222" s="930"/>
      <c r="GJ222" s="930"/>
      <c r="GK222" s="930"/>
      <c r="GL222" s="930"/>
      <c r="GM222" s="930"/>
      <c r="GN222" s="930"/>
      <c r="GO222" s="744"/>
    </row>
    <row r="223" spans="1:197" ht="8.25" customHeight="1" x14ac:dyDescent="0.2">
      <c r="A223" s="1003"/>
      <c r="B223" s="1008"/>
      <c r="C223" s="1009"/>
      <c r="D223" s="1009"/>
      <c r="E223" s="1009"/>
      <c r="F223" s="1009"/>
      <c r="G223" s="1009"/>
      <c r="H223" s="1009"/>
      <c r="I223" s="1009"/>
      <c r="J223" s="1009"/>
      <c r="K223" s="1009"/>
      <c r="L223" s="1010"/>
      <c r="M223" s="14"/>
      <c r="N223" s="1008"/>
      <c r="O223" s="1009"/>
      <c r="P223" s="1009"/>
      <c r="Q223" s="1009"/>
      <c r="R223" s="1009"/>
      <c r="S223" s="1009"/>
      <c r="T223" s="1009"/>
      <c r="U223" s="1009"/>
      <c r="V223" s="1009"/>
      <c r="W223" s="1009"/>
      <c r="X223" s="1010"/>
      <c r="Y223" s="624"/>
      <c r="Z223" s="1012"/>
      <c r="AA223" s="1012"/>
      <c r="AB223" s="1012"/>
      <c r="AC223" s="1012"/>
      <c r="AD223" s="1012"/>
      <c r="AE223" s="915"/>
      <c r="AF223" s="915"/>
      <c r="AG223" s="915"/>
      <c r="AH223" s="915"/>
      <c r="AI223" s="915"/>
      <c r="AJ223" s="915"/>
      <c r="AK223" s="915"/>
      <c r="AL223" s="915"/>
      <c r="AM223" s="915"/>
      <c r="AN223" s="915"/>
      <c r="AO223" s="915"/>
      <c r="AP223" s="915"/>
      <c r="AQ223" s="930"/>
      <c r="AR223" s="930"/>
      <c r="AS223" s="930"/>
      <c r="AT223" s="930"/>
      <c r="AU223" s="930"/>
      <c r="AV223" s="930"/>
      <c r="AW223" s="744"/>
      <c r="AX223" s="1003"/>
      <c r="AY223" s="1008"/>
      <c r="AZ223" s="1009"/>
      <c r="BA223" s="1009"/>
      <c r="BB223" s="1009"/>
      <c r="BC223" s="1009"/>
      <c r="BD223" s="1009"/>
      <c r="BE223" s="1009"/>
      <c r="BF223" s="1009"/>
      <c r="BG223" s="1009"/>
      <c r="BH223" s="1009"/>
      <c r="BI223" s="1010"/>
      <c r="BJ223" s="14"/>
      <c r="BK223" s="1008"/>
      <c r="BL223" s="1009"/>
      <c r="BM223" s="1009"/>
      <c r="BN223" s="1009"/>
      <c r="BO223" s="1009"/>
      <c r="BP223" s="1009"/>
      <c r="BQ223" s="1009"/>
      <c r="BR223" s="1009"/>
      <c r="BS223" s="1009"/>
      <c r="BT223" s="1009"/>
      <c r="BU223" s="1010"/>
      <c r="BV223" s="624"/>
      <c r="BW223" s="1012"/>
      <c r="BX223" s="1012"/>
      <c r="BY223" s="1012"/>
      <c r="BZ223" s="1012"/>
      <c r="CA223" s="1012"/>
      <c r="CB223" s="915"/>
      <c r="CC223" s="915"/>
      <c r="CD223" s="915"/>
      <c r="CE223" s="915"/>
      <c r="CF223" s="915"/>
      <c r="CG223" s="915"/>
      <c r="CH223" s="915"/>
      <c r="CI223" s="915"/>
      <c r="CJ223" s="915"/>
      <c r="CK223" s="915"/>
      <c r="CL223" s="915"/>
      <c r="CM223" s="915"/>
      <c r="CN223" s="930"/>
      <c r="CO223" s="930"/>
      <c r="CP223" s="930"/>
      <c r="CQ223" s="930"/>
      <c r="CR223" s="930"/>
      <c r="CS223" s="930"/>
      <c r="CT223" s="744"/>
      <c r="CV223" s="1003"/>
      <c r="CW223" s="1008"/>
      <c r="CX223" s="1009"/>
      <c r="CY223" s="1009"/>
      <c r="CZ223" s="1009"/>
      <c r="DA223" s="1009"/>
      <c r="DB223" s="1009"/>
      <c r="DC223" s="1009"/>
      <c r="DD223" s="1009"/>
      <c r="DE223" s="1009"/>
      <c r="DF223" s="1009"/>
      <c r="DG223" s="1010"/>
      <c r="DH223" s="14"/>
      <c r="DI223" s="1008"/>
      <c r="DJ223" s="1009"/>
      <c r="DK223" s="1009"/>
      <c r="DL223" s="1009"/>
      <c r="DM223" s="1009"/>
      <c r="DN223" s="1009"/>
      <c r="DO223" s="1009"/>
      <c r="DP223" s="1009"/>
      <c r="DQ223" s="1009"/>
      <c r="DR223" s="1009"/>
      <c r="DS223" s="1010"/>
      <c r="DT223" s="624"/>
      <c r="DU223" s="1012"/>
      <c r="DV223" s="1012"/>
      <c r="DW223" s="1012"/>
      <c r="DX223" s="1012"/>
      <c r="DY223" s="1012"/>
      <c r="DZ223" s="915"/>
      <c r="EA223" s="915"/>
      <c r="EB223" s="915"/>
      <c r="EC223" s="915"/>
      <c r="ED223" s="915"/>
      <c r="EE223" s="915"/>
      <c r="EF223" s="915"/>
      <c r="EG223" s="915"/>
      <c r="EH223" s="915"/>
      <c r="EI223" s="915"/>
      <c r="EJ223" s="915"/>
      <c r="EK223" s="915"/>
      <c r="EL223" s="930"/>
      <c r="EM223" s="930"/>
      <c r="EN223" s="930"/>
      <c r="EO223" s="930"/>
      <c r="EP223" s="930"/>
      <c r="EQ223" s="930"/>
      <c r="ER223" s="744"/>
      <c r="ES223" s="1003"/>
      <c r="ET223" s="1008"/>
      <c r="EU223" s="1009"/>
      <c r="EV223" s="1009"/>
      <c r="EW223" s="1009"/>
      <c r="EX223" s="1009"/>
      <c r="EY223" s="1009"/>
      <c r="EZ223" s="1009"/>
      <c r="FA223" s="1009"/>
      <c r="FB223" s="1009"/>
      <c r="FC223" s="1009"/>
      <c r="FD223" s="1010"/>
      <c r="FE223" s="14"/>
      <c r="FF223" s="1008"/>
      <c r="FG223" s="1009"/>
      <c r="FH223" s="1009"/>
      <c r="FI223" s="1009"/>
      <c r="FJ223" s="1009"/>
      <c r="FK223" s="1009"/>
      <c r="FL223" s="1009"/>
      <c r="FM223" s="1009"/>
      <c r="FN223" s="1009"/>
      <c r="FO223" s="1009"/>
      <c r="FP223" s="1010"/>
      <c r="FQ223" s="624"/>
      <c r="FR223" s="1012"/>
      <c r="FS223" s="1012"/>
      <c r="FT223" s="1012"/>
      <c r="FU223" s="1012"/>
      <c r="FV223" s="1012"/>
      <c r="FW223" s="915"/>
      <c r="FX223" s="915"/>
      <c r="FY223" s="915"/>
      <c r="FZ223" s="915"/>
      <c r="GA223" s="915"/>
      <c r="GB223" s="915"/>
      <c r="GC223" s="915"/>
      <c r="GD223" s="915"/>
      <c r="GE223" s="915"/>
      <c r="GF223" s="915"/>
      <c r="GG223" s="915"/>
      <c r="GH223" s="915"/>
      <c r="GI223" s="930"/>
      <c r="GJ223" s="930"/>
      <c r="GK223" s="930"/>
      <c r="GL223" s="930"/>
      <c r="GM223" s="930"/>
      <c r="GN223" s="930"/>
      <c r="GO223" s="744"/>
    </row>
    <row r="224" spans="1:197" ht="8.25" customHeight="1" x14ac:dyDescent="0.2">
      <c r="A224" s="1003"/>
      <c r="B224" s="827"/>
      <c r="C224" s="828"/>
      <c r="D224" s="828"/>
      <c r="E224" s="828"/>
      <c r="F224" s="828"/>
      <c r="G224" s="828"/>
      <c r="H224" s="828"/>
      <c r="I224" s="828"/>
      <c r="J224" s="828"/>
      <c r="K224" s="828"/>
      <c r="L224" s="829"/>
      <c r="M224" s="14"/>
      <c r="N224" s="835"/>
      <c r="O224" s="836"/>
      <c r="P224" s="836"/>
      <c r="Q224" s="836"/>
      <c r="R224" s="836"/>
      <c r="S224" s="836"/>
      <c r="T224" s="836"/>
      <c r="U224" s="836"/>
      <c r="V224" s="836"/>
      <c r="W224" s="836"/>
      <c r="X224" s="837"/>
      <c r="Y224" s="624"/>
      <c r="Z224" s="913"/>
      <c r="AA224" s="914"/>
      <c r="AB224" s="914"/>
      <c r="AC224" s="914"/>
      <c r="AD224" s="914"/>
      <c r="AE224" s="915"/>
      <c r="AF224" s="915"/>
      <c r="AG224" s="915"/>
      <c r="AH224" s="915"/>
      <c r="AI224" s="915"/>
      <c r="AJ224" s="915"/>
      <c r="AK224" s="915"/>
      <c r="AL224" s="915"/>
      <c r="AM224" s="915"/>
      <c r="AN224" s="915"/>
      <c r="AO224" s="915"/>
      <c r="AP224" s="915"/>
      <c r="AQ224" s="930"/>
      <c r="AR224" s="930"/>
      <c r="AS224" s="930"/>
      <c r="AT224" s="930"/>
      <c r="AU224" s="930"/>
      <c r="AV224" s="930"/>
      <c r="AW224" s="744"/>
      <c r="AX224" s="1003"/>
      <c r="AY224" s="827"/>
      <c r="AZ224" s="828"/>
      <c r="BA224" s="828"/>
      <c r="BB224" s="828"/>
      <c r="BC224" s="828"/>
      <c r="BD224" s="828"/>
      <c r="BE224" s="828"/>
      <c r="BF224" s="828"/>
      <c r="BG224" s="828"/>
      <c r="BH224" s="828"/>
      <c r="BI224" s="829"/>
      <c r="BJ224" s="14"/>
      <c r="BK224" s="835"/>
      <c r="BL224" s="836"/>
      <c r="BM224" s="836"/>
      <c r="BN224" s="836"/>
      <c r="BO224" s="836"/>
      <c r="BP224" s="836"/>
      <c r="BQ224" s="836"/>
      <c r="BR224" s="836"/>
      <c r="BS224" s="836"/>
      <c r="BT224" s="836"/>
      <c r="BU224" s="837"/>
      <c r="BV224" s="624"/>
      <c r="BW224" s="913"/>
      <c r="BX224" s="914"/>
      <c r="BY224" s="914"/>
      <c r="BZ224" s="914"/>
      <c r="CA224" s="914"/>
      <c r="CB224" s="915"/>
      <c r="CC224" s="915"/>
      <c r="CD224" s="915"/>
      <c r="CE224" s="915"/>
      <c r="CF224" s="915"/>
      <c r="CG224" s="915"/>
      <c r="CH224" s="915"/>
      <c r="CI224" s="915"/>
      <c r="CJ224" s="915"/>
      <c r="CK224" s="915"/>
      <c r="CL224" s="915"/>
      <c r="CM224" s="915"/>
      <c r="CN224" s="930"/>
      <c r="CO224" s="930"/>
      <c r="CP224" s="930"/>
      <c r="CQ224" s="930"/>
      <c r="CR224" s="930"/>
      <c r="CS224" s="930"/>
      <c r="CT224" s="744"/>
      <c r="CV224" s="1003"/>
      <c r="CW224" s="827"/>
      <c r="CX224" s="828"/>
      <c r="CY224" s="828"/>
      <c r="CZ224" s="828"/>
      <c r="DA224" s="828"/>
      <c r="DB224" s="828"/>
      <c r="DC224" s="828"/>
      <c r="DD224" s="828"/>
      <c r="DE224" s="828"/>
      <c r="DF224" s="828"/>
      <c r="DG224" s="829"/>
      <c r="DH224" s="14"/>
      <c r="DI224" s="835"/>
      <c r="DJ224" s="836"/>
      <c r="DK224" s="836"/>
      <c r="DL224" s="836"/>
      <c r="DM224" s="836"/>
      <c r="DN224" s="836"/>
      <c r="DO224" s="836"/>
      <c r="DP224" s="836"/>
      <c r="DQ224" s="836"/>
      <c r="DR224" s="836"/>
      <c r="DS224" s="837"/>
      <c r="DT224" s="624"/>
      <c r="DU224" s="913"/>
      <c r="DV224" s="914"/>
      <c r="DW224" s="914"/>
      <c r="DX224" s="914"/>
      <c r="DY224" s="914"/>
      <c r="DZ224" s="915"/>
      <c r="EA224" s="915"/>
      <c r="EB224" s="915"/>
      <c r="EC224" s="915"/>
      <c r="ED224" s="915"/>
      <c r="EE224" s="915"/>
      <c r="EF224" s="915"/>
      <c r="EG224" s="915"/>
      <c r="EH224" s="915"/>
      <c r="EI224" s="915"/>
      <c r="EJ224" s="915"/>
      <c r="EK224" s="915"/>
      <c r="EL224" s="930"/>
      <c r="EM224" s="930"/>
      <c r="EN224" s="930"/>
      <c r="EO224" s="930"/>
      <c r="EP224" s="930"/>
      <c r="EQ224" s="930"/>
      <c r="ER224" s="744"/>
      <c r="ES224" s="1003"/>
      <c r="ET224" s="827"/>
      <c r="EU224" s="828"/>
      <c r="EV224" s="828"/>
      <c r="EW224" s="828"/>
      <c r="EX224" s="828"/>
      <c r="EY224" s="828"/>
      <c r="EZ224" s="828"/>
      <c r="FA224" s="828"/>
      <c r="FB224" s="828"/>
      <c r="FC224" s="828"/>
      <c r="FD224" s="829"/>
      <c r="FE224" s="14"/>
      <c r="FF224" s="835"/>
      <c r="FG224" s="836"/>
      <c r="FH224" s="836"/>
      <c r="FI224" s="836"/>
      <c r="FJ224" s="836"/>
      <c r="FK224" s="836"/>
      <c r="FL224" s="836"/>
      <c r="FM224" s="836"/>
      <c r="FN224" s="836"/>
      <c r="FO224" s="836"/>
      <c r="FP224" s="837"/>
      <c r="FQ224" s="624"/>
      <c r="FR224" s="913"/>
      <c r="FS224" s="914"/>
      <c r="FT224" s="914"/>
      <c r="FU224" s="914"/>
      <c r="FV224" s="914"/>
      <c r="FW224" s="915"/>
      <c r="FX224" s="915"/>
      <c r="FY224" s="915"/>
      <c r="FZ224" s="915"/>
      <c r="GA224" s="915"/>
      <c r="GB224" s="915"/>
      <c r="GC224" s="915"/>
      <c r="GD224" s="915"/>
      <c r="GE224" s="915"/>
      <c r="GF224" s="915"/>
      <c r="GG224" s="915"/>
      <c r="GH224" s="915"/>
      <c r="GI224" s="930"/>
      <c r="GJ224" s="930"/>
      <c r="GK224" s="930"/>
      <c r="GL224" s="930"/>
      <c r="GM224" s="930"/>
      <c r="GN224" s="930"/>
      <c r="GO224" s="744"/>
    </row>
    <row r="225" spans="1:197" ht="15" customHeight="1" x14ac:dyDescent="0.2">
      <c r="A225" s="1003"/>
      <c r="B225" s="830"/>
      <c r="C225" s="831"/>
      <c r="D225" s="831"/>
      <c r="E225" s="831"/>
      <c r="F225" s="831"/>
      <c r="G225" s="831"/>
      <c r="H225" s="831"/>
      <c r="I225" s="831"/>
      <c r="J225" s="831"/>
      <c r="K225" s="831"/>
      <c r="L225" s="832"/>
      <c r="M225" s="14"/>
      <c r="N225" s="1000"/>
      <c r="O225" s="1001"/>
      <c r="P225" s="1001"/>
      <c r="Q225" s="1001"/>
      <c r="R225" s="1001"/>
      <c r="S225" s="1001"/>
      <c r="T225" s="1001"/>
      <c r="U225" s="1001"/>
      <c r="V225" s="1001"/>
      <c r="W225" s="1001"/>
      <c r="X225" s="1002"/>
      <c r="Y225" s="624"/>
      <c r="Z225" s="914"/>
      <c r="AA225" s="914"/>
      <c r="AB225" s="914"/>
      <c r="AC225" s="914"/>
      <c r="AD225" s="914"/>
      <c r="AE225" s="915"/>
      <c r="AF225" s="915"/>
      <c r="AG225" s="915"/>
      <c r="AH225" s="915"/>
      <c r="AI225" s="915"/>
      <c r="AJ225" s="915"/>
      <c r="AK225" s="915"/>
      <c r="AL225" s="915"/>
      <c r="AM225" s="915"/>
      <c r="AN225" s="915"/>
      <c r="AO225" s="915"/>
      <c r="AP225" s="915"/>
      <c r="AQ225" s="930"/>
      <c r="AR225" s="930"/>
      <c r="AS225" s="930"/>
      <c r="AT225" s="930"/>
      <c r="AU225" s="930"/>
      <c r="AV225" s="930"/>
      <c r="AW225" s="744"/>
      <c r="AX225" s="1003"/>
      <c r="AY225" s="830"/>
      <c r="AZ225" s="831"/>
      <c r="BA225" s="831"/>
      <c r="BB225" s="831"/>
      <c r="BC225" s="831"/>
      <c r="BD225" s="831"/>
      <c r="BE225" s="831"/>
      <c r="BF225" s="831"/>
      <c r="BG225" s="831"/>
      <c r="BH225" s="831"/>
      <c r="BI225" s="832"/>
      <c r="BJ225" s="14"/>
      <c r="BK225" s="1000"/>
      <c r="BL225" s="1001"/>
      <c r="BM225" s="1001"/>
      <c r="BN225" s="1001"/>
      <c r="BO225" s="1001"/>
      <c r="BP225" s="1001"/>
      <c r="BQ225" s="1001"/>
      <c r="BR225" s="1001"/>
      <c r="BS225" s="1001"/>
      <c r="BT225" s="1001"/>
      <c r="BU225" s="1002"/>
      <c r="BV225" s="624"/>
      <c r="BW225" s="914"/>
      <c r="BX225" s="914"/>
      <c r="BY225" s="914"/>
      <c r="BZ225" s="914"/>
      <c r="CA225" s="914"/>
      <c r="CB225" s="915"/>
      <c r="CC225" s="915"/>
      <c r="CD225" s="915"/>
      <c r="CE225" s="915"/>
      <c r="CF225" s="915"/>
      <c r="CG225" s="915"/>
      <c r="CH225" s="915"/>
      <c r="CI225" s="915"/>
      <c r="CJ225" s="915"/>
      <c r="CK225" s="915"/>
      <c r="CL225" s="915"/>
      <c r="CM225" s="915"/>
      <c r="CN225" s="930"/>
      <c r="CO225" s="930"/>
      <c r="CP225" s="930"/>
      <c r="CQ225" s="930"/>
      <c r="CR225" s="930"/>
      <c r="CS225" s="930"/>
      <c r="CT225" s="744"/>
      <c r="CV225" s="1003"/>
      <c r="CW225" s="830"/>
      <c r="CX225" s="831"/>
      <c r="CY225" s="831"/>
      <c r="CZ225" s="831"/>
      <c r="DA225" s="831"/>
      <c r="DB225" s="831"/>
      <c r="DC225" s="831"/>
      <c r="DD225" s="831"/>
      <c r="DE225" s="831"/>
      <c r="DF225" s="831"/>
      <c r="DG225" s="832"/>
      <c r="DH225" s="14"/>
      <c r="DI225" s="1000"/>
      <c r="DJ225" s="1001"/>
      <c r="DK225" s="1001"/>
      <c r="DL225" s="1001"/>
      <c r="DM225" s="1001"/>
      <c r="DN225" s="1001"/>
      <c r="DO225" s="1001"/>
      <c r="DP225" s="1001"/>
      <c r="DQ225" s="1001"/>
      <c r="DR225" s="1001"/>
      <c r="DS225" s="1002"/>
      <c r="DT225" s="624"/>
      <c r="DU225" s="914"/>
      <c r="DV225" s="914"/>
      <c r="DW225" s="914"/>
      <c r="DX225" s="914"/>
      <c r="DY225" s="914"/>
      <c r="DZ225" s="915"/>
      <c r="EA225" s="915"/>
      <c r="EB225" s="915"/>
      <c r="EC225" s="915"/>
      <c r="ED225" s="915"/>
      <c r="EE225" s="915"/>
      <c r="EF225" s="915"/>
      <c r="EG225" s="915"/>
      <c r="EH225" s="915"/>
      <c r="EI225" s="915"/>
      <c r="EJ225" s="915"/>
      <c r="EK225" s="915"/>
      <c r="EL225" s="930"/>
      <c r="EM225" s="930"/>
      <c r="EN225" s="930"/>
      <c r="EO225" s="930"/>
      <c r="EP225" s="930"/>
      <c r="EQ225" s="930"/>
      <c r="ER225" s="744"/>
      <c r="ES225" s="1003"/>
      <c r="ET225" s="830"/>
      <c r="EU225" s="831"/>
      <c r="EV225" s="831"/>
      <c r="EW225" s="831"/>
      <c r="EX225" s="831"/>
      <c r="EY225" s="831"/>
      <c r="EZ225" s="831"/>
      <c r="FA225" s="831"/>
      <c r="FB225" s="831"/>
      <c r="FC225" s="831"/>
      <c r="FD225" s="832"/>
      <c r="FE225" s="14"/>
      <c r="FF225" s="1000"/>
      <c r="FG225" s="1001"/>
      <c r="FH225" s="1001"/>
      <c r="FI225" s="1001"/>
      <c r="FJ225" s="1001"/>
      <c r="FK225" s="1001"/>
      <c r="FL225" s="1001"/>
      <c r="FM225" s="1001"/>
      <c r="FN225" s="1001"/>
      <c r="FO225" s="1001"/>
      <c r="FP225" s="1002"/>
      <c r="FQ225" s="624"/>
      <c r="FR225" s="914"/>
      <c r="FS225" s="914"/>
      <c r="FT225" s="914"/>
      <c r="FU225" s="914"/>
      <c r="FV225" s="914"/>
      <c r="FW225" s="915"/>
      <c r="FX225" s="915"/>
      <c r="FY225" s="915"/>
      <c r="FZ225" s="915"/>
      <c r="GA225" s="915"/>
      <c r="GB225" s="915"/>
      <c r="GC225" s="915"/>
      <c r="GD225" s="915"/>
      <c r="GE225" s="915"/>
      <c r="GF225" s="915"/>
      <c r="GG225" s="915"/>
      <c r="GH225" s="915"/>
      <c r="GI225" s="930"/>
      <c r="GJ225" s="930"/>
      <c r="GK225" s="930"/>
      <c r="GL225" s="930"/>
      <c r="GM225" s="930"/>
      <c r="GN225" s="930"/>
      <c r="GO225" s="744"/>
    </row>
    <row r="226" spans="1:197" ht="15" customHeight="1" x14ac:dyDescent="0.2">
      <c r="A226" s="1003"/>
      <c r="B226" s="986" t="str">
        <f>'ANNUAL SUMMARY'!$C$18</f>
        <v>NO. FLIGHTS</v>
      </c>
      <c r="C226" s="987"/>
      <c r="D226" s="987"/>
      <c r="E226" s="987"/>
      <c r="F226" s="987"/>
      <c r="G226" s="987"/>
      <c r="H226" s="988"/>
      <c r="I226" s="980"/>
      <c r="J226" s="981"/>
      <c r="K226" s="981"/>
      <c r="L226" s="982"/>
      <c r="M226" s="637"/>
      <c r="N226" s="992" t="str">
        <f>'ANNUAL SUMMARY'!$O$18</f>
        <v>DAY</v>
      </c>
      <c r="O226" s="993"/>
      <c r="P226" s="993"/>
      <c r="Q226" s="993"/>
      <c r="R226" s="994" t="e">
        <f>SUMIF('ANNUAL SUMMARY'!$L$6,K218,'ANNUAL SUMMARY'!$T$18)+SUMIF('ANNUAL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SUMMARY'!#REF!)+SUMIF('ANNUAL SUMMARY'!#REF!,K218,'ANNUAL SUMMARY'!#REF!)+SUMIF($K$6,K218,$S$14)+SUMIF($BH$6,K218,$BP$14)+SUMIF($DF$6,K218,$DN$14)+SUMIF($FC$6,K218,$FK$14)+SUMIF($K$59,K218,$S$67)+SUMIF($BH$59,K218,$BP$67)+SUMIF($DF$59,K218,$DN$67)+SUMIF($FC$59,K218,$FK$67)</f>
        <v>#REF!</v>
      </c>
      <c r="S226" s="995"/>
      <c r="T226" s="995"/>
      <c r="U226" s="995"/>
      <c r="V226" s="995"/>
      <c r="W226" s="995"/>
      <c r="X226" s="995"/>
      <c r="Y226" s="624"/>
      <c r="Z226" s="913"/>
      <c r="AA226" s="914"/>
      <c r="AB226" s="914"/>
      <c r="AC226" s="914"/>
      <c r="AD226" s="914"/>
      <c r="AE226" s="915"/>
      <c r="AF226" s="915"/>
      <c r="AG226" s="915"/>
      <c r="AH226" s="915"/>
      <c r="AI226" s="915"/>
      <c r="AJ226" s="915"/>
      <c r="AK226" s="915"/>
      <c r="AL226" s="915"/>
      <c r="AM226" s="915"/>
      <c r="AN226" s="915"/>
      <c r="AO226" s="915"/>
      <c r="AP226" s="915"/>
      <c r="AQ226" s="930"/>
      <c r="AR226" s="930"/>
      <c r="AS226" s="930"/>
      <c r="AT226" s="930"/>
      <c r="AU226" s="930"/>
      <c r="AV226" s="930"/>
      <c r="AW226" s="744"/>
      <c r="AX226" s="1003"/>
      <c r="AY226" s="986" t="str">
        <f>'ANNUAL SUMMARY'!$C$18</f>
        <v>NO. FLIGHTS</v>
      </c>
      <c r="AZ226" s="987"/>
      <c r="BA226" s="987"/>
      <c r="BB226" s="987"/>
      <c r="BC226" s="987"/>
      <c r="BD226" s="987"/>
      <c r="BE226" s="988"/>
      <c r="BF226" s="980"/>
      <c r="BG226" s="981"/>
      <c r="BH226" s="981"/>
      <c r="BI226" s="982"/>
      <c r="BJ226" s="637"/>
      <c r="BK226" s="992" t="str">
        <f>'ANNUAL SUMMARY'!$O$18</f>
        <v>DAY</v>
      </c>
      <c r="BL226" s="993"/>
      <c r="BM226" s="993"/>
      <c r="BN226" s="993"/>
      <c r="BO226" s="994" t="e">
        <f>SUMIF('ANNUAL SUMMARY'!$L$6,BH218,'ANNUAL SUMMARY'!$T$18)+SUMIF('ANNUAL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SUMMARY'!#REF!)+SUMIF('ANNUAL SUMMARY'!#REF!,BH218,'ANNUAL SUMMARY'!#REF!)+SUMIF($K$6,BH218,$S$14)+SUMIF($BH$6,BH218,$BP$14)+SUMIF($DF$6,BH218,$DN$14)+SUMIF($FC$6,BH218,$FK$14)+SUMIF($K$59,BH218,$S$67)+SUMIF($BH$59,BH218,$BP$67)+SUMIF($DF$59,BH218,$DN$67)+SUMIF($FC$59,BH218,$FK$67)</f>
        <v>#REF!</v>
      </c>
      <c r="BP226" s="995"/>
      <c r="BQ226" s="995"/>
      <c r="BR226" s="995"/>
      <c r="BS226" s="995"/>
      <c r="BT226" s="995"/>
      <c r="BU226" s="995"/>
      <c r="BV226" s="624"/>
      <c r="BW226" s="913"/>
      <c r="BX226" s="914"/>
      <c r="BY226" s="914"/>
      <c r="BZ226" s="914"/>
      <c r="CA226" s="914"/>
      <c r="CB226" s="915"/>
      <c r="CC226" s="915"/>
      <c r="CD226" s="915"/>
      <c r="CE226" s="915"/>
      <c r="CF226" s="915"/>
      <c r="CG226" s="915"/>
      <c r="CH226" s="915"/>
      <c r="CI226" s="915"/>
      <c r="CJ226" s="915"/>
      <c r="CK226" s="915"/>
      <c r="CL226" s="915"/>
      <c r="CM226" s="915"/>
      <c r="CN226" s="930"/>
      <c r="CO226" s="930"/>
      <c r="CP226" s="930"/>
      <c r="CQ226" s="930"/>
      <c r="CR226" s="930"/>
      <c r="CS226" s="930"/>
      <c r="CT226" s="744"/>
      <c r="CV226" s="1003"/>
      <c r="CW226" s="986" t="str">
        <f>'ANNUAL SUMMARY'!$C$18</f>
        <v>NO. FLIGHTS</v>
      </c>
      <c r="CX226" s="987"/>
      <c r="CY226" s="987"/>
      <c r="CZ226" s="987"/>
      <c r="DA226" s="987"/>
      <c r="DB226" s="987"/>
      <c r="DC226" s="988"/>
      <c r="DD226" s="980"/>
      <c r="DE226" s="981"/>
      <c r="DF226" s="981"/>
      <c r="DG226" s="982"/>
      <c r="DH226" s="637"/>
      <c r="DI226" s="992" t="str">
        <f>'ANNUAL SUMMARY'!$O$18</f>
        <v>DAY</v>
      </c>
      <c r="DJ226" s="993"/>
      <c r="DK226" s="993"/>
      <c r="DL226" s="993"/>
      <c r="DM226" s="994" t="e">
        <f>SUMIF('ANNUAL SUMMARY'!$L$6,DF218,'ANNUAL SUMMARY'!$T$18)+SUMIF('ANNUAL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SUMMARY'!#REF!)+SUMIF('ANNUAL SUMMARY'!#REF!,DF218,'ANNUAL SUMMARY'!#REF!)+SUMIF($K$6,DF218,$S$14)+SUMIF($BH$6,DF218,$BP$14)+SUMIF($DF$6,DF218,$DN$14)+SUMIF($FC$6,DF218,$FK$14)+SUMIF($K$59,DF218,$S$67)+SUMIF($BH$59,DF218,$BP$67)+SUMIF($DF$59,DF218,$DN$67)+SUMIF($FC$59,DF218,$FK$67)</f>
        <v>#REF!</v>
      </c>
      <c r="DN226" s="995"/>
      <c r="DO226" s="995"/>
      <c r="DP226" s="995"/>
      <c r="DQ226" s="995"/>
      <c r="DR226" s="995"/>
      <c r="DS226" s="995"/>
      <c r="DT226" s="624"/>
      <c r="DU226" s="913"/>
      <c r="DV226" s="914"/>
      <c r="DW226" s="914"/>
      <c r="DX226" s="914"/>
      <c r="DY226" s="914"/>
      <c r="DZ226" s="915"/>
      <c r="EA226" s="915"/>
      <c r="EB226" s="915"/>
      <c r="EC226" s="915"/>
      <c r="ED226" s="915"/>
      <c r="EE226" s="915"/>
      <c r="EF226" s="915"/>
      <c r="EG226" s="915"/>
      <c r="EH226" s="915"/>
      <c r="EI226" s="915"/>
      <c r="EJ226" s="915"/>
      <c r="EK226" s="915"/>
      <c r="EL226" s="930"/>
      <c r="EM226" s="930"/>
      <c r="EN226" s="930"/>
      <c r="EO226" s="930"/>
      <c r="EP226" s="930"/>
      <c r="EQ226" s="930"/>
      <c r="ER226" s="744"/>
      <c r="ES226" s="1003"/>
      <c r="ET226" s="986" t="str">
        <f>'ANNUAL SUMMARY'!$C$18</f>
        <v>NO. FLIGHTS</v>
      </c>
      <c r="EU226" s="987"/>
      <c r="EV226" s="987"/>
      <c r="EW226" s="987"/>
      <c r="EX226" s="987"/>
      <c r="EY226" s="987"/>
      <c r="EZ226" s="988"/>
      <c r="FA226" s="980"/>
      <c r="FB226" s="981"/>
      <c r="FC226" s="981"/>
      <c r="FD226" s="982"/>
      <c r="FE226" s="637"/>
      <c r="FF226" s="992" t="str">
        <f>'ANNUAL SUMMARY'!$O$18</f>
        <v>DAY</v>
      </c>
      <c r="FG226" s="993"/>
      <c r="FH226" s="993"/>
      <c r="FI226" s="993"/>
      <c r="FJ226" s="994" t="e">
        <f>SUMIF('ANNUAL SUMMARY'!$L$6,FC218,'ANNUAL SUMMARY'!$T$18)+SUMIF('ANNUAL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SUMMARY'!#REF!)+SUMIF('ANNUAL SUMMARY'!#REF!,FC218,'ANNUAL SUMMARY'!#REF!)+SUMIF($K$6,FC218,$S$14)+SUMIF($BH$6,FC218,$BP$14)+SUMIF($DF$6,FC218,$DN$14)+SUMIF($FC$6,FC218,$FK$14)+SUMIF($K$59,FC218,$S$67)+SUMIF($BH$59,FC218,$BP$67)+SUMIF($DF$59,FC218,$DN$67)+SUMIF($FC$59,FC218,$FK$67)</f>
        <v>#REF!</v>
      </c>
      <c r="FK226" s="995"/>
      <c r="FL226" s="995"/>
      <c r="FM226" s="995"/>
      <c r="FN226" s="995"/>
      <c r="FO226" s="995"/>
      <c r="FP226" s="995"/>
      <c r="FQ226" s="624"/>
      <c r="FR226" s="913"/>
      <c r="FS226" s="914"/>
      <c r="FT226" s="914"/>
      <c r="FU226" s="914"/>
      <c r="FV226" s="914"/>
      <c r="FW226" s="915"/>
      <c r="FX226" s="915"/>
      <c r="FY226" s="915"/>
      <c r="FZ226" s="915"/>
      <c r="GA226" s="915"/>
      <c r="GB226" s="915"/>
      <c r="GC226" s="915"/>
      <c r="GD226" s="915"/>
      <c r="GE226" s="915"/>
      <c r="GF226" s="915"/>
      <c r="GG226" s="915"/>
      <c r="GH226" s="915"/>
      <c r="GI226" s="930"/>
      <c r="GJ226" s="930"/>
      <c r="GK226" s="930"/>
      <c r="GL226" s="930"/>
      <c r="GM226" s="930"/>
      <c r="GN226" s="930"/>
      <c r="GO226" s="744"/>
    </row>
    <row r="227" spans="1:197" ht="3" customHeight="1" x14ac:dyDescent="0.25">
      <c r="A227" s="1003"/>
      <c r="B227" s="989"/>
      <c r="C227" s="990"/>
      <c r="D227" s="990"/>
      <c r="E227" s="990"/>
      <c r="F227" s="990"/>
      <c r="G227" s="990"/>
      <c r="H227" s="991"/>
      <c r="I227" s="983"/>
      <c r="J227" s="984"/>
      <c r="K227" s="984"/>
      <c r="L227" s="985"/>
      <c r="M227" s="637"/>
      <c r="N227" s="708"/>
      <c r="O227" s="708"/>
      <c r="P227" s="708"/>
      <c r="Q227" s="708"/>
      <c r="R227" s="708"/>
      <c r="S227" s="708"/>
      <c r="T227" s="708"/>
      <c r="U227" s="708"/>
      <c r="V227" s="708"/>
      <c r="W227" s="708"/>
      <c r="X227" s="708"/>
      <c r="Y227" s="624"/>
      <c r="Z227" s="914"/>
      <c r="AA227" s="914"/>
      <c r="AB227" s="914"/>
      <c r="AC227" s="914"/>
      <c r="AD227" s="914"/>
      <c r="AE227" s="915"/>
      <c r="AF227" s="915"/>
      <c r="AG227" s="915"/>
      <c r="AH227" s="915"/>
      <c r="AI227" s="915"/>
      <c r="AJ227" s="915"/>
      <c r="AK227" s="915"/>
      <c r="AL227" s="915"/>
      <c r="AM227" s="915"/>
      <c r="AN227" s="915"/>
      <c r="AO227" s="915"/>
      <c r="AP227" s="915"/>
      <c r="AQ227" s="930"/>
      <c r="AR227" s="930"/>
      <c r="AS227" s="930"/>
      <c r="AT227" s="930"/>
      <c r="AU227" s="930"/>
      <c r="AV227" s="930"/>
      <c r="AW227" s="744"/>
      <c r="AX227" s="1003"/>
      <c r="AY227" s="989"/>
      <c r="AZ227" s="990"/>
      <c r="BA227" s="990"/>
      <c r="BB227" s="990"/>
      <c r="BC227" s="990"/>
      <c r="BD227" s="990"/>
      <c r="BE227" s="991"/>
      <c r="BF227" s="983"/>
      <c r="BG227" s="984"/>
      <c r="BH227" s="984"/>
      <c r="BI227" s="985"/>
      <c r="BJ227" s="637"/>
      <c r="BK227" s="708"/>
      <c r="BL227" s="708"/>
      <c r="BM227" s="708"/>
      <c r="BN227" s="708"/>
      <c r="BO227" s="708"/>
      <c r="BP227" s="708"/>
      <c r="BQ227" s="708"/>
      <c r="BR227" s="708"/>
      <c r="BS227" s="708"/>
      <c r="BT227" s="708"/>
      <c r="BU227" s="708"/>
      <c r="BV227" s="624"/>
      <c r="BW227" s="914"/>
      <c r="BX227" s="914"/>
      <c r="BY227" s="914"/>
      <c r="BZ227" s="914"/>
      <c r="CA227" s="914"/>
      <c r="CB227" s="915"/>
      <c r="CC227" s="915"/>
      <c r="CD227" s="915"/>
      <c r="CE227" s="915"/>
      <c r="CF227" s="915"/>
      <c r="CG227" s="915"/>
      <c r="CH227" s="915"/>
      <c r="CI227" s="915"/>
      <c r="CJ227" s="915"/>
      <c r="CK227" s="915"/>
      <c r="CL227" s="915"/>
      <c r="CM227" s="915"/>
      <c r="CN227" s="930"/>
      <c r="CO227" s="930"/>
      <c r="CP227" s="930"/>
      <c r="CQ227" s="930"/>
      <c r="CR227" s="930"/>
      <c r="CS227" s="930"/>
      <c r="CT227" s="744"/>
      <c r="CV227" s="1003"/>
      <c r="CW227" s="989"/>
      <c r="CX227" s="990"/>
      <c r="CY227" s="990"/>
      <c r="CZ227" s="990"/>
      <c r="DA227" s="990"/>
      <c r="DB227" s="990"/>
      <c r="DC227" s="991"/>
      <c r="DD227" s="983"/>
      <c r="DE227" s="984"/>
      <c r="DF227" s="984"/>
      <c r="DG227" s="985"/>
      <c r="DH227" s="637"/>
      <c r="DI227" s="708"/>
      <c r="DJ227" s="708"/>
      <c r="DK227" s="708"/>
      <c r="DL227" s="708"/>
      <c r="DM227" s="708"/>
      <c r="DN227" s="708"/>
      <c r="DO227" s="708"/>
      <c r="DP227" s="708"/>
      <c r="DQ227" s="708"/>
      <c r="DR227" s="708"/>
      <c r="DS227" s="708"/>
      <c r="DT227" s="624"/>
      <c r="DU227" s="914"/>
      <c r="DV227" s="914"/>
      <c r="DW227" s="914"/>
      <c r="DX227" s="914"/>
      <c r="DY227" s="914"/>
      <c r="DZ227" s="915"/>
      <c r="EA227" s="915"/>
      <c r="EB227" s="915"/>
      <c r="EC227" s="915"/>
      <c r="ED227" s="915"/>
      <c r="EE227" s="915"/>
      <c r="EF227" s="915"/>
      <c r="EG227" s="915"/>
      <c r="EH227" s="915"/>
      <c r="EI227" s="915"/>
      <c r="EJ227" s="915"/>
      <c r="EK227" s="915"/>
      <c r="EL227" s="930"/>
      <c r="EM227" s="930"/>
      <c r="EN227" s="930"/>
      <c r="EO227" s="930"/>
      <c r="EP227" s="930"/>
      <c r="EQ227" s="930"/>
      <c r="ER227" s="744"/>
      <c r="ES227" s="1003"/>
      <c r="ET227" s="989"/>
      <c r="EU227" s="990"/>
      <c r="EV227" s="990"/>
      <c r="EW227" s="990"/>
      <c r="EX227" s="990"/>
      <c r="EY227" s="990"/>
      <c r="EZ227" s="991"/>
      <c r="FA227" s="983"/>
      <c r="FB227" s="984"/>
      <c r="FC227" s="984"/>
      <c r="FD227" s="985"/>
      <c r="FE227" s="637"/>
      <c r="FF227" s="708"/>
      <c r="FG227" s="708"/>
      <c r="FH227" s="708"/>
      <c r="FI227" s="708"/>
      <c r="FJ227" s="708"/>
      <c r="FK227" s="708"/>
      <c r="FL227" s="708"/>
      <c r="FM227" s="708"/>
      <c r="FN227" s="708"/>
      <c r="FO227" s="708"/>
      <c r="FP227" s="708"/>
      <c r="FQ227" s="624"/>
      <c r="FR227" s="914"/>
      <c r="FS227" s="914"/>
      <c r="FT227" s="914"/>
      <c r="FU227" s="914"/>
      <c r="FV227" s="914"/>
      <c r="FW227" s="915"/>
      <c r="FX227" s="915"/>
      <c r="FY227" s="915"/>
      <c r="FZ227" s="915"/>
      <c r="GA227" s="915"/>
      <c r="GB227" s="915"/>
      <c r="GC227" s="915"/>
      <c r="GD227" s="915"/>
      <c r="GE227" s="915"/>
      <c r="GF227" s="915"/>
      <c r="GG227" s="915"/>
      <c r="GH227" s="915"/>
      <c r="GI227" s="930"/>
      <c r="GJ227" s="930"/>
      <c r="GK227" s="930"/>
      <c r="GL227" s="930"/>
      <c r="GM227" s="930"/>
      <c r="GN227" s="930"/>
      <c r="GO227" s="744"/>
    </row>
    <row r="228" spans="1:197" ht="2.25" customHeight="1" x14ac:dyDescent="0.25">
      <c r="A228" s="1003"/>
      <c r="B228" s="12"/>
      <c r="C228" s="12"/>
      <c r="D228" s="12"/>
      <c r="E228" s="12"/>
      <c r="F228" s="12"/>
      <c r="G228" s="12"/>
      <c r="H228" s="12"/>
      <c r="I228" s="12"/>
      <c r="J228" s="12"/>
      <c r="K228" s="12"/>
      <c r="L228" s="12"/>
      <c r="M228" s="15"/>
      <c r="N228" s="979" t="str">
        <f>'ANNUAL SUMMARY'!$O$20</f>
        <v>NIGHT</v>
      </c>
      <c r="O228" s="968"/>
      <c r="P228" s="968"/>
      <c r="Q228" s="968"/>
      <c r="R228" s="996"/>
      <c r="S228" s="998"/>
      <c r="T228" s="974"/>
      <c r="U228" s="974"/>
      <c r="V228" s="974"/>
      <c r="W228" s="974"/>
      <c r="X228" s="975"/>
      <c r="Y228" s="624"/>
      <c r="Z228" s="913"/>
      <c r="AA228" s="914"/>
      <c r="AB228" s="914"/>
      <c r="AC228" s="914"/>
      <c r="AD228" s="914"/>
      <c r="AE228" s="915"/>
      <c r="AF228" s="915"/>
      <c r="AG228" s="915"/>
      <c r="AH228" s="915"/>
      <c r="AI228" s="915"/>
      <c r="AJ228" s="915"/>
      <c r="AK228" s="915"/>
      <c r="AL228" s="915"/>
      <c r="AM228" s="915"/>
      <c r="AN228" s="915"/>
      <c r="AO228" s="915"/>
      <c r="AP228" s="915"/>
      <c r="AQ228" s="930"/>
      <c r="AR228" s="930"/>
      <c r="AS228" s="930"/>
      <c r="AT228" s="930"/>
      <c r="AU228" s="930"/>
      <c r="AV228" s="930"/>
      <c r="AW228" s="744"/>
      <c r="AX228" s="1003"/>
      <c r="AY228" s="12"/>
      <c r="AZ228" s="12"/>
      <c r="BA228" s="12"/>
      <c r="BB228" s="12"/>
      <c r="BC228" s="12"/>
      <c r="BD228" s="12"/>
      <c r="BE228" s="12"/>
      <c r="BF228" s="12"/>
      <c r="BG228" s="12"/>
      <c r="BH228" s="12"/>
      <c r="BI228" s="12"/>
      <c r="BJ228" s="15"/>
      <c r="BK228" s="979" t="str">
        <f>'ANNUAL SUMMARY'!$O$20</f>
        <v>NIGHT</v>
      </c>
      <c r="BL228" s="968"/>
      <c r="BM228" s="968"/>
      <c r="BN228" s="968"/>
      <c r="BO228" s="996"/>
      <c r="BP228" s="998"/>
      <c r="BQ228" s="974"/>
      <c r="BR228" s="974"/>
      <c r="BS228" s="974"/>
      <c r="BT228" s="974"/>
      <c r="BU228" s="975"/>
      <c r="BV228" s="624"/>
      <c r="BW228" s="913"/>
      <c r="BX228" s="914"/>
      <c r="BY228" s="914"/>
      <c r="BZ228" s="914"/>
      <c r="CA228" s="914"/>
      <c r="CB228" s="915"/>
      <c r="CC228" s="915"/>
      <c r="CD228" s="915"/>
      <c r="CE228" s="915"/>
      <c r="CF228" s="915"/>
      <c r="CG228" s="915"/>
      <c r="CH228" s="915"/>
      <c r="CI228" s="915"/>
      <c r="CJ228" s="915"/>
      <c r="CK228" s="915"/>
      <c r="CL228" s="915"/>
      <c r="CM228" s="915"/>
      <c r="CN228" s="930"/>
      <c r="CO228" s="930"/>
      <c r="CP228" s="930"/>
      <c r="CQ228" s="930"/>
      <c r="CR228" s="930"/>
      <c r="CS228" s="930"/>
      <c r="CT228" s="744"/>
      <c r="CV228" s="1003"/>
      <c r="CW228" s="12"/>
      <c r="CX228" s="12"/>
      <c r="CY228" s="12"/>
      <c r="CZ228" s="12"/>
      <c r="DA228" s="12"/>
      <c r="DB228" s="12"/>
      <c r="DC228" s="12"/>
      <c r="DD228" s="12"/>
      <c r="DE228" s="12"/>
      <c r="DF228" s="12"/>
      <c r="DG228" s="12"/>
      <c r="DH228" s="15"/>
      <c r="DI228" s="979" t="str">
        <f>'ANNUAL SUMMARY'!$O$20</f>
        <v>NIGHT</v>
      </c>
      <c r="DJ228" s="968"/>
      <c r="DK228" s="968"/>
      <c r="DL228" s="968"/>
      <c r="DM228" s="996"/>
      <c r="DN228" s="998"/>
      <c r="DO228" s="974"/>
      <c r="DP228" s="974"/>
      <c r="DQ228" s="974"/>
      <c r="DR228" s="974"/>
      <c r="DS228" s="975"/>
      <c r="DT228" s="624"/>
      <c r="DU228" s="913"/>
      <c r="DV228" s="914"/>
      <c r="DW228" s="914"/>
      <c r="DX228" s="914"/>
      <c r="DY228" s="914"/>
      <c r="DZ228" s="915"/>
      <c r="EA228" s="915"/>
      <c r="EB228" s="915"/>
      <c r="EC228" s="915"/>
      <c r="ED228" s="915"/>
      <c r="EE228" s="915"/>
      <c r="EF228" s="915"/>
      <c r="EG228" s="915"/>
      <c r="EH228" s="915"/>
      <c r="EI228" s="915"/>
      <c r="EJ228" s="915"/>
      <c r="EK228" s="915"/>
      <c r="EL228" s="930"/>
      <c r="EM228" s="930"/>
      <c r="EN228" s="930"/>
      <c r="EO228" s="930"/>
      <c r="EP228" s="930"/>
      <c r="EQ228" s="930"/>
      <c r="ER228" s="744"/>
      <c r="ES228" s="1003"/>
      <c r="ET228" s="12"/>
      <c r="EU228" s="12"/>
      <c r="EV228" s="12"/>
      <c r="EW228" s="12"/>
      <c r="EX228" s="12"/>
      <c r="EY228" s="12"/>
      <c r="EZ228" s="12"/>
      <c r="FA228" s="12"/>
      <c r="FB228" s="12"/>
      <c r="FC228" s="12"/>
      <c r="FD228" s="12"/>
      <c r="FE228" s="15"/>
      <c r="FF228" s="979" t="str">
        <f>'ANNUAL SUMMARY'!$O$20</f>
        <v>NIGHT</v>
      </c>
      <c r="FG228" s="968"/>
      <c r="FH228" s="968"/>
      <c r="FI228" s="968"/>
      <c r="FJ228" s="996"/>
      <c r="FK228" s="998"/>
      <c r="FL228" s="974"/>
      <c r="FM228" s="974"/>
      <c r="FN228" s="974"/>
      <c r="FO228" s="974"/>
      <c r="FP228" s="975"/>
      <c r="FQ228" s="624"/>
      <c r="FR228" s="913"/>
      <c r="FS228" s="914"/>
      <c r="FT228" s="914"/>
      <c r="FU228" s="914"/>
      <c r="FV228" s="914"/>
      <c r="FW228" s="915"/>
      <c r="FX228" s="915"/>
      <c r="FY228" s="915"/>
      <c r="FZ228" s="915"/>
      <c r="GA228" s="915"/>
      <c r="GB228" s="915"/>
      <c r="GC228" s="915"/>
      <c r="GD228" s="915"/>
      <c r="GE228" s="915"/>
      <c r="GF228" s="915"/>
      <c r="GG228" s="915"/>
      <c r="GH228" s="915"/>
      <c r="GI228" s="930"/>
      <c r="GJ228" s="930"/>
      <c r="GK228" s="930"/>
      <c r="GL228" s="930"/>
      <c r="GM228" s="930"/>
      <c r="GN228" s="930"/>
      <c r="GO228" s="744"/>
    </row>
    <row r="229" spans="1:197" ht="11.25" customHeight="1" x14ac:dyDescent="0.2">
      <c r="A229" s="1003"/>
      <c r="B229" s="979" t="str">
        <f>'ANNUAL SUMMARY'!$C$21</f>
        <v>SOLO</v>
      </c>
      <c r="C229" s="968"/>
      <c r="D229" s="968"/>
      <c r="E229" s="968"/>
      <c r="F229" s="971"/>
      <c r="G229" s="973"/>
      <c r="H229" s="974"/>
      <c r="I229" s="974"/>
      <c r="J229" s="974"/>
      <c r="K229" s="974"/>
      <c r="L229" s="975"/>
      <c r="M229" s="785"/>
      <c r="N229" s="997"/>
      <c r="O229" s="993"/>
      <c r="P229" s="993"/>
      <c r="Q229" s="993"/>
      <c r="R229" s="994"/>
      <c r="S229" s="999"/>
      <c r="T229" s="977"/>
      <c r="U229" s="977"/>
      <c r="V229" s="977"/>
      <c r="W229" s="977"/>
      <c r="X229" s="978"/>
      <c r="Y229" s="624"/>
      <c r="Z229" s="914"/>
      <c r="AA229" s="914"/>
      <c r="AB229" s="914"/>
      <c r="AC229" s="914"/>
      <c r="AD229" s="914"/>
      <c r="AE229" s="915"/>
      <c r="AF229" s="915"/>
      <c r="AG229" s="915"/>
      <c r="AH229" s="915"/>
      <c r="AI229" s="915"/>
      <c r="AJ229" s="915"/>
      <c r="AK229" s="915"/>
      <c r="AL229" s="915"/>
      <c r="AM229" s="915"/>
      <c r="AN229" s="915"/>
      <c r="AO229" s="915"/>
      <c r="AP229" s="915"/>
      <c r="AQ229" s="930"/>
      <c r="AR229" s="930"/>
      <c r="AS229" s="930"/>
      <c r="AT229" s="930"/>
      <c r="AU229" s="930"/>
      <c r="AV229" s="930"/>
      <c r="AW229" s="744"/>
      <c r="AX229" s="1003"/>
      <c r="AY229" s="979" t="str">
        <f>'ANNUAL SUMMARY'!$C$21</f>
        <v>SOLO</v>
      </c>
      <c r="AZ229" s="968"/>
      <c r="BA229" s="968"/>
      <c r="BB229" s="968"/>
      <c r="BC229" s="971"/>
      <c r="BD229" s="973"/>
      <c r="BE229" s="974"/>
      <c r="BF229" s="974"/>
      <c r="BG229" s="974"/>
      <c r="BH229" s="974"/>
      <c r="BI229" s="975"/>
      <c r="BJ229" s="785"/>
      <c r="BK229" s="997"/>
      <c r="BL229" s="993"/>
      <c r="BM229" s="993"/>
      <c r="BN229" s="993"/>
      <c r="BO229" s="994"/>
      <c r="BP229" s="999"/>
      <c r="BQ229" s="977"/>
      <c r="BR229" s="977"/>
      <c r="BS229" s="977"/>
      <c r="BT229" s="977"/>
      <c r="BU229" s="978"/>
      <c r="BV229" s="624"/>
      <c r="BW229" s="914"/>
      <c r="BX229" s="914"/>
      <c r="BY229" s="914"/>
      <c r="BZ229" s="914"/>
      <c r="CA229" s="914"/>
      <c r="CB229" s="915"/>
      <c r="CC229" s="915"/>
      <c r="CD229" s="915"/>
      <c r="CE229" s="915"/>
      <c r="CF229" s="915"/>
      <c r="CG229" s="915"/>
      <c r="CH229" s="915"/>
      <c r="CI229" s="915"/>
      <c r="CJ229" s="915"/>
      <c r="CK229" s="915"/>
      <c r="CL229" s="915"/>
      <c r="CM229" s="915"/>
      <c r="CN229" s="930"/>
      <c r="CO229" s="930"/>
      <c r="CP229" s="930"/>
      <c r="CQ229" s="930"/>
      <c r="CR229" s="930"/>
      <c r="CS229" s="930"/>
      <c r="CT229" s="744"/>
      <c r="CV229" s="1003"/>
      <c r="CW229" s="979" t="str">
        <f>'ANNUAL SUMMARY'!$C$21</f>
        <v>SOLO</v>
      </c>
      <c r="CX229" s="968"/>
      <c r="CY229" s="968"/>
      <c r="CZ229" s="968"/>
      <c r="DA229" s="971"/>
      <c r="DB229" s="973"/>
      <c r="DC229" s="974"/>
      <c r="DD229" s="974"/>
      <c r="DE229" s="974"/>
      <c r="DF229" s="974"/>
      <c r="DG229" s="975"/>
      <c r="DH229" s="785"/>
      <c r="DI229" s="997"/>
      <c r="DJ229" s="993"/>
      <c r="DK229" s="993"/>
      <c r="DL229" s="993"/>
      <c r="DM229" s="994"/>
      <c r="DN229" s="999"/>
      <c r="DO229" s="977"/>
      <c r="DP229" s="977"/>
      <c r="DQ229" s="977"/>
      <c r="DR229" s="977"/>
      <c r="DS229" s="978"/>
      <c r="DT229" s="624"/>
      <c r="DU229" s="914"/>
      <c r="DV229" s="914"/>
      <c r="DW229" s="914"/>
      <c r="DX229" s="914"/>
      <c r="DY229" s="914"/>
      <c r="DZ229" s="915"/>
      <c r="EA229" s="915"/>
      <c r="EB229" s="915"/>
      <c r="EC229" s="915"/>
      <c r="ED229" s="915"/>
      <c r="EE229" s="915"/>
      <c r="EF229" s="915"/>
      <c r="EG229" s="915"/>
      <c r="EH229" s="915"/>
      <c r="EI229" s="915"/>
      <c r="EJ229" s="915"/>
      <c r="EK229" s="915"/>
      <c r="EL229" s="930"/>
      <c r="EM229" s="930"/>
      <c r="EN229" s="930"/>
      <c r="EO229" s="930"/>
      <c r="EP229" s="930"/>
      <c r="EQ229" s="930"/>
      <c r="ER229" s="744"/>
      <c r="ES229" s="1003"/>
      <c r="ET229" s="979" t="str">
        <f>'ANNUAL SUMMARY'!$C$21</f>
        <v>SOLO</v>
      </c>
      <c r="EU229" s="968"/>
      <c r="EV229" s="968"/>
      <c r="EW229" s="968"/>
      <c r="EX229" s="971"/>
      <c r="EY229" s="973"/>
      <c r="EZ229" s="974"/>
      <c r="FA229" s="974"/>
      <c r="FB229" s="974"/>
      <c r="FC229" s="974"/>
      <c r="FD229" s="975"/>
      <c r="FE229" s="785"/>
      <c r="FF229" s="997"/>
      <c r="FG229" s="993"/>
      <c r="FH229" s="993"/>
      <c r="FI229" s="993"/>
      <c r="FJ229" s="994"/>
      <c r="FK229" s="999"/>
      <c r="FL229" s="977"/>
      <c r="FM229" s="977"/>
      <c r="FN229" s="977"/>
      <c r="FO229" s="977"/>
      <c r="FP229" s="978"/>
      <c r="FQ229" s="624"/>
      <c r="FR229" s="914"/>
      <c r="FS229" s="914"/>
      <c r="FT229" s="914"/>
      <c r="FU229" s="914"/>
      <c r="FV229" s="914"/>
      <c r="FW229" s="915"/>
      <c r="FX229" s="915"/>
      <c r="FY229" s="915"/>
      <c r="FZ229" s="915"/>
      <c r="GA229" s="915"/>
      <c r="GB229" s="915"/>
      <c r="GC229" s="915"/>
      <c r="GD229" s="915"/>
      <c r="GE229" s="915"/>
      <c r="GF229" s="915"/>
      <c r="GG229" s="915"/>
      <c r="GH229" s="915"/>
      <c r="GI229" s="930"/>
      <c r="GJ229" s="930"/>
      <c r="GK229" s="930"/>
      <c r="GL229" s="930"/>
      <c r="GM229" s="930"/>
      <c r="GN229" s="930"/>
      <c r="GO229" s="744"/>
    </row>
    <row r="230" spans="1:197" ht="13.5" customHeight="1" x14ac:dyDescent="0.2">
      <c r="A230" s="1003"/>
      <c r="B230" s="969"/>
      <c r="C230" s="970"/>
      <c r="D230" s="970"/>
      <c r="E230" s="970"/>
      <c r="F230" s="972"/>
      <c r="G230" s="976"/>
      <c r="H230" s="977"/>
      <c r="I230" s="977"/>
      <c r="J230" s="977"/>
      <c r="K230" s="977"/>
      <c r="L230" s="978"/>
      <c r="M230" s="785"/>
      <c r="N230" s="979" t="str">
        <f>'ANNUAL SUMMARY'!$O$22</f>
        <v>IFR</v>
      </c>
      <c r="O230" s="968"/>
      <c r="P230" s="968"/>
      <c r="Q230" s="968"/>
      <c r="R230" s="996"/>
      <c r="S230" s="973"/>
      <c r="T230" s="974"/>
      <c r="U230" s="974"/>
      <c r="V230" s="974"/>
      <c r="W230" s="974"/>
      <c r="X230" s="975"/>
      <c r="Y230" s="624"/>
      <c r="Z230" s="913"/>
      <c r="AA230" s="914"/>
      <c r="AB230" s="914"/>
      <c r="AC230" s="914"/>
      <c r="AD230" s="914"/>
      <c r="AE230" s="915"/>
      <c r="AF230" s="915"/>
      <c r="AG230" s="915"/>
      <c r="AH230" s="915"/>
      <c r="AI230" s="915"/>
      <c r="AJ230" s="915"/>
      <c r="AK230" s="915"/>
      <c r="AL230" s="915"/>
      <c r="AM230" s="915"/>
      <c r="AN230" s="915"/>
      <c r="AO230" s="915"/>
      <c r="AP230" s="915"/>
      <c r="AQ230" s="930"/>
      <c r="AR230" s="930"/>
      <c r="AS230" s="930"/>
      <c r="AT230" s="930"/>
      <c r="AU230" s="930"/>
      <c r="AV230" s="930"/>
      <c r="AW230" s="744"/>
      <c r="AX230" s="1003"/>
      <c r="AY230" s="969"/>
      <c r="AZ230" s="970"/>
      <c r="BA230" s="970"/>
      <c r="BB230" s="970"/>
      <c r="BC230" s="972"/>
      <c r="BD230" s="976"/>
      <c r="BE230" s="977"/>
      <c r="BF230" s="977"/>
      <c r="BG230" s="977"/>
      <c r="BH230" s="977"/>
      <c r="BI230" s="978"/>
      <c r="BJ230" s="785"/>
      <c r="BK230" s="979" t="str">
        <f>'ANNUAL SUMMARY'!$O$22</f>
        <v>IFR</v>
      </c>
      <c r="BL230" s="968"/>
      <c r="BM230" s="968"/>
      <c r="BN230" s="968"/>
      <c r="BO230" s="996"/>
      <c r="BP230" s="973"/>
      <c r="BQ230" s="974"/>
      <c r="BR230" s="974"/>
      <c r="BS230" s="974"/>
      <c r="BT230" s="974"/>
      <c r="BU230" s="975"/>
      <c r="BV230" s="624"/>
      <c r="BW230" s="913"/>
      <c r="BX230" s="914"/>
      <c r="BY230" s="914"/>
      <c r="BZ230" s="914"/>
      <c r="CA230" s="914"/>
      <c r="CB230" s="915"/>
      <c r="CC230" s="915"/>
      <c r="CD230" s="915"/>
      <c r="CE230" s="915"/>
      <c r="CF230" s="915"/>
      <c r="CG230" s="915"/>
      <c r="CH230" s="915"/>
      <c r="CI230" s="915"/>
      <c r="CJ230" s="915"/>
      <c r="CK230" s="915"/>
      <c r="CL230" s="915"/>
      <c r="CM230" s="915"/>
      <c r="CN230" s="930"/>
      <c r="CO230" s="930"/>
      <c r="CP230" s="930"/>
      <c r="CQ230" s="930"/>
      <c r="CR230" s="930"/>
      <c r="CS230" s="930"/>
      <c r="CT230" s="744"/>
      <c r="CV230" s="1003"/>
      <c r="CW230" s="969"/>
      <c r="CX230" s="970"/>
      <c r="CY230" s="970"/>
      <c r="CZ230" s="970"/>
      <c r="DA230" s="972"/>
      <c r="DB230" s="976"/>
      <c r="DC230" s="977"/>
      <c r="DD230" s="977"/>
      <c r="DE230" s="977"/>
      <c r="DF230" s="977"/>
      <c r="DG230" s="978"/>
      <c r="DH230" s="785"/>
      <c r="DI230" s="979" t="str">
        <f>'ANNUAL SUMMARY'!$O$22</f>
        <v>IFR</v>
      </c>
      <c r="DJ230" s="968"/>
      <c r="DK230" s="968"/>
      <c r="DL230" s="968"/>
      <c r="DM230" s="996"/>
      <c r="DN230" s="973"/>
      <c r="DO230" s="974"/>
      <c r="DP230" s="974"/>
      <c r="DQ230" s="974"/>
      <c r="DR230" s="974"/>
      <c r="DS230" s="975"/>
      <c r="DT230" s="624"/>
      <c r="DU230" s="913"/>
      <c r="DV230" s="914"/>
      <c r="DW230" s="914"/>
      <c r="DX230" s="914"/>
      <c r="DY230" s="914"/>
      <c r="DZ230" s="915"/>
      <c r="EA230" s="915"/>
      <c r="EB230" s="915"/>
      <c r="EC230" s="915"/>
      <c r="ED230" s="915"/>
      <c r="EE230" s="915"/>
      <c r="EF230" s="915"/>
      <c r="EG230" s="915"/>
      <c r="EH230" s="915"/>
      <c r="EI230" s="915"/>
      <c r="EJ230" s="915"/>
      <c r="EK230" s="915"/>
      <c r="EL230" s="930"/>
      <c r="EM230" s="930"/>
      <c r="EN230" s="930"/>
      <c r="EO230" s="930"/>
      <c r="EP230" s="930"/>
      <c r="EQ230" s="930"/>
      <c r="ER230" s="744"/>
      <c r="ES230" s="1003"/>
      <c r="ET230" s="969"/>
      <c r="EU230" s="970"/>
      <c r="EV230" s="970"/>
      <c r="EW230" s="970"/>
      <c r="EX230" s="972"/>
      <c r="EY230" s="976"/>
      <c r="EZ230" s="977"/>
      <c r="FA230" s="977"/>
      <c r="FB230" s="977"/>
      <c r="FC230" s="977"/>
      <c r="FD230" s="978"/>
      <c r="FE230" s="785"/>
      <c r="FF230" s="979" t="str">
        <f>'ANNUAL SUMMARY'!$O$22</f>
        <v>IFR</v>
      </c>
      <c r="FG230" s="968"/>
      <c r="FH230" s="968"/>
      <c r="FI230" s="968"/>
      <c r="FJ230" s="996"/>
      <c r="FK230" s="973"/>
      <c r="FL230" s="974"/>
      <c r="FM230" s="974"/>
      <c r="FN230" s="974"/>
      <c r="FO230" s="974"/>
      <c r="FP230" s="975"/>
      <c r="FQ230" s="624"/>
      <c r="FR230" s="913"/>
      <c r="FS230" s="914"/>
      <c r="FT230" s="914"/>
      <c r="FU230" s="914"/>
      <c r="FV230" s="914"/>
      <c r="FW230" s="915"/>
      <c r="FX230" s="915"/>
      <c r="FY230" s="915"/>
      <c r="FZ230" s="915"/>
      <c r="GA230" s="915"/>
      <c r="GB230" s="915"/>
      <c r="GC230" s="915"/>
      <c r="GD230" s="915"/>
      <c r="GE230" s="915"/>
      <c r="GF230" s="915"/>
      <c r="GG230" s="915"/>
      <c r="GH230" s="915"/>
      <c r="GI230" s="930"/>
      <c r="GJ230" s="930"/>
      <c r="GK230" s="930"/>
      <c r="GL230" s="930"/>
      <c r="GM230" s="930"/>
      <c r="GN230" s="930"/>
      <c r="GO230" s="744"/>
    </row>
    <row r="231" spans="1:197" ht="2.25" customHeight="1" x14ac:dyDescent="0.25">
      <c r="A231" s="1003"/>
      <c r="B231" s="658"/>
      <c r="C231" s="658"/>
      <c r="D231" s="658"/>
      <c r="E231" s="658"/>
      <c r="F231" s="658"/>
      <c r="G231" s="658"/>
      <c r="H231" s="658"/>
      <c r="I231" s="658"/>
      <c r="J231" s="658"/>
      <c r="K231" s="658"/>
      <c r="L231" s="658"/>
      <c r="M231" s="624"/>
      <c r="N231" s="658"/>
      <c r="O231" s="658"/>
      <c r="P231" s="658"/>
      <c r="Q231" s="658"/>
      <c r="R231" s="658"/>
      <c r="S231" s="658"/>
      <c r="T231" s="658"/>
      <c r="U231" s="658"/>
      <c r="V231" s="658"/>
      <c r="W231" s="658"/>
      <c r="X231" s="658"/>
      <c r="Y231" s="624"/>
      <c r="Z231" s="914"/>
      <c r="AA231" s="914"/>
      <c r="AB231" s="914"/>
      <c r="AC231" s="914"/>
      <c r="AD231" s="914"/>
      <c r="AE231" s="915"/>
      <c r="AF231" s="915"/>
      <c r="AG231" s="915"/>
      <c r="AH231" s="915"/>
      <c r="AI231" s="915"/>
      <c r="AJ231" s="915"/>
      <c r="AK231" s="915"/>
      <c r="AL231" s="915"/>
      <c r="AM231" s="915"/>
      <c r="AN231" s="915"/>
      <c r="AO231" s="915"/>
      <c r="AP231" s="915"/>
      <c r="AQ231" s="930"/>
      <c r="AR231" s="930"/>
      <c r="AS231" s="930"/>
      <c r="AT231" s="930"/>
      <c r="AU231" s="930"/>
      <c r="AV231" s="930"/>
      <c r="AW231" s="744"/>
      <c r="AX231" s="1003"/>
      <c r="AY231" s="658"/>
      <c r="AZ231" s="658"/>
      <c r="BA231" s="658"/>
      <c r="BB231" s="658"/>
      <c r="BC231" s="658"/>
      <c r="BD231" s="658"/>
      <c r="BE231" s="658"/>
      <c r="BF231" s="658"/>
      <c r="BG231" s="658"/>
      <c r="BH231" s="658"/>
      <c r="BI231" s="658"/>
      <c r="BJ231" s="624"/>
      <c r="BK231" s="658"/>
      <c r="BL231" s="658"/>
      <c r="BM231" s="658"/>
      <c r="BN231" s="658"/>
      <c r="BO231" s="658"/>
      <c r="BP231" s="658"/>
      <c r="BQ231" s="658"/>
      <c r="BR231" s="658"/>
      <c r="BS231" s="658"/>
      <c r="BT231" s="658"/>
      <c r="BU231" s="658"/>
      <c r="BV231" s="624"/>
      <c r="BW231" s="914"/>
      <c r="BX231" s="914"/>
      <c r="BY231" s="914"/>
      <c r="BZ231" s="914"/>
      <c r="CA231" s="914"/>
      <c r="CB231" s="915"/>
      <c r="CC231" s="915"/>
      <c r="CD231" s="915"/>
      <c r="CE231" s="915"/>
      <c r="CF231" s="915"/>
      <c r="CG231" s="915"/>
      <c r="CH231" s="915"/>
      <c r="CI231" s="915"/>
      <c r="CJ231" s="915"/>
      <c r="CK231" s="915"/>
      <c r="CL231" s="915"/>
      <c r="CM231" s="915"/>
      <c r="CN231" s="930"/>
      <c r="CO231" s="930"/>
      <c r="CP231" s="930"/>
      <c r="CQ231" s="930"/>
      <c r="CR231" s="930"/>
      <c r="CS231" s="930"/>
      <c r="CT231" s="744"/>
      <c r="CV231" s="1003"/>
      <c r="CW231" s="658"/>
      <c r="CX231" s="658"/>
      <c r="CY231" s="658"/>
      <c r="CZ231" s="658"/>
      <c r="DA231" s="658"/>
      <c r="DB231" s="658"/>
      <c r="DC231" s="658"/>
      <c r="DD231" s="658"/>
      <c r="DE231" s="658"/>
      <c r="DF231" s="658"/>
      <c r="DG231" s="658"/>
      <c r="DH231" s="624"/>
      <c r="DI231" s="658"/>
      <c r="DJ231" s="658"/>
      <c r="DK231" s="658"/>
      <c r="DL231" s="658"/>
      <c r="DM231" s="658"/>
      <c r="DN231" s="658"/>
      <c r="DO231" s="658"/>
      <c r="DP231" s="658"/>
      <c r="DQ231" s="658"/>
      <c r="DR231" s="658"/>
      <c r="DS231" s="658"/>
      <c r="DT231" s="624"/>
      <c r="DU231" s="914"/>
      <c r="DV231" s="914"/>
      <c r="DW231" s="914"/>
      <c r="DX231" s="914"/>
      <c r="DY231" s="914"/>
      <c r="DZ231" s="915"/>
      <c r="EA231" s="915"/>
      <c r="EB231" s="915"/>
      <c r="EC231" s="915"/>
      <c r="ED231" s="915"/>
      <c r="EE231" s="915"/>
      <c r="EF231" s="915"/>
      <c r="EG231" s="915"/>
      <c r="EH231" s="915"/>
      <c r="EI231" s="915"/>
      <c r="EJ231" s="915"/>
      <c r="EK231" s="915"/>
      <c r="EL231" s="930"/>
      <c r="EM231" s="930"/>
      <c r="EN231" s="930"/>
      <c r="EO231" s="930"/>
      <c r="EP231" s="930"/>
      <c r="EQ231" s="930"/>
      <c r="ER231" s="744"/>
      <c r="ES231" s="1003"/>
      <c r="ET231" s="658"/>
      <c r="EU231" s="658"/>
      <c r="EV231" s="658"/>
      <c r="EW231" s="658"/>
      <c r="EX231" s="658"/>
      <c r="EY231" s="658"/>
      <c r="EZ231" s="658"/>
      <c r="FA231" s="658"/>
      <c r="FB231" s="658"/>
      <c r="FC231" s="658"/>
      <c r="FD231" s="658"/>
      <c r="FE231" s="624"/>
      <c r="FF231" s="658"/>
      <c r="FG231" s="658"/>
      <c r="FH231" s="658"/>
      <c r="FI231" s="658"/>
      <c r="FJ231" s="658"/>
      <c r="FK231" s="658"/>
      <c r="FL231" s="658"/>
      <c r="FM231" s="658"/>
      <c r="FN231" s="658"/>
      <c r="FO231" s="658"/>
      <c r="FP231" s="658"/>
      <c r="FQ231" s="624"/>
      <c r="FR231" s="914"/>
      <c r="FS231" s="914"/>
      <c r="FT231" s="914"/>
      <c r="FU231" s="914"/>
      <c r="FV231" s="914"/>
      <c r="FW231" s="915"/>
      <c r="FX231" s="915"/>
      <c r="FY231" s="915"/>
      <c r="FZ231" s="915"/>
      <c r="GA231" s="915"/>
      <c r="GB231" s="915"/>
      <c r="GC231" s="915"/>
      <c r="GD231" s="915"/>
      <c r="GE231" s="915"/>
      <c r="GF231" s="915"/>
      <c r="GG231" s="915"/>
      <c r="GH231" s="915"/>
      <c r="GI231" s="930"/>
      <c r="GJ231" s="930"/>
      <c r="GK231" s="930"/>
      <c r="GL231" s="930"/>
      <c r="GM231" s="930"/>
      <c r="GN231" s="930"/>
      <c r="GO231" s="744"/>
    </row>
    <row r="232" spans="1:197" ht="13.5" customHeight="1" x14ac:dyDescent="0.2">
      <c r="A232" s="1003"/>
      <c r="B232" s="967" t="str">
        <f>'ANNUAL SUMMARY'!$C$24</f>
        <v>INSTR.</v>
      </c>
      <c r="C232" s="968"/>
      <c r="D232" s="968"/>
      <c r="E232" s="968"/>
      <c r="F232" s="971"/>
      <c r="G232" s="973"/>
      <c r="H232" s="974"/>
      <c r="I232" s="974"/>
      <c r="J232" s="974"/>
      <c r="K232" s="974"/>
      <c r="L232" s="975"/>
      <c r="M232" s="785"/>
      <c r="N232" s="878" t="str">
        <f>'ANNUAL SUMMARY'!$O$24</f>
        <v>LANDINGSS</v>
      </c>
      <c r="O232" s="879"/>
      <c r="P232" s="879"/>
      <c r="Q232" s="879"/>
      <c r="R232" s="879"/>
      <c r="S232" s="879"/>
      <c r="T232" s="879"/>
      <c r="U232" s="879"/>
      <c r="V232" s="879"/>
      <c r="W232" s="879"/>
      <c r="X232" s="880"/>
      <c r="Y232" s="624"/>
      <c r="Z232" s="913"/>
      <c r="AA232" s="914"/>
      <c r="AB232" s="914"/>
      <c r="AC232" s="914"/>
      <c r="AD232" s="914"/>
      <c r="AE232" s="915"/>
      <c r="AF232" s="915"/>
      <c r="AG232" s="915"/>
      <c r="AH232" s="915"/>
      <c r="AI232" s="915"/>
      <c r="AJ232" s="915"/>
      <c r="AK232" s="915"/>
      <c r="AL232" s="915"/>
      <c r="AM232" s="915"/>
      <c r="AN232" s="915"/>
      <c r="AO232" s="915"/>
      <c r="AP232" s="915"/>
      <c r="AQ232" s="930"/>
      <c r="AR232" s="930"/>
      <c r="AS232" s="930"/>
      <c r="AT232" s="930"/>
      <c r="AU232" s="930"/>
      <c r="AV232" s="930"/>
      <c r="AW232" s="744"/>
      <c r="AX232" s="1003"/>
      <c r="AY232" s="967" t="str">
        <f>'ANNUAL SUMMARY'!$C$24</f>
        <v>INSTR.</v>
      </c>
      <c r="AZ232" s="968"/>
      <c r="BA232" s="968"/>
      <c r="BB232" s="968"/>
      <c r="BC232" s="971"/>
      <c r="BD232" s="973"/>
      <c r="BE232" s="974"/>
      <c r="BF232" s="974"/>
      <c r="BG232" s="974"/>
      <c r="BH232" s="974"/>
      <c r="BI232" s="975"/>
      <c r="BJ232" s="785"/>
      <c r="BK232" s="878" t="str">
        <f>'ANNUAL SUMMARY'!$O$24</f>
        <v>LANDINGSS</v>
      </c>
      <c r="BL232" s="879"/>
      <c r="BM232" s="879"/>
      <c r="BN232" s="879"/>
      <c r="BO232" s="879"/>
      <c r="BP232" s="879"/>
      <c r="BQ232" s="879"/>
      <c r="BR232" s="879"/>
      <c r="BS232" s="879"/>
      <c r="BT232" s="879"/>
      <c r="BU232" s="880"/>
      <c r="BV232" s="624"/>
      <c r="BW232" s="913"/>
      <c r="BX232" s="914"/>
      <c r="BY232" s="914"/>
      <c r="BZ232" s="914"/>
      <c r="CA232" s="914"/>
      <c r="CB232" s="915"/>
      <c r="CC232" s="915"/>
      <c r="CD232" s="915"/>
      <c r="CE232" s="915"/>
      <c r="CF232" s="915"/>
      <c r="CG232" s="915"/>
      <c r="CH232" s="915"/>
      <c r="CI232" s="915"/>
      <c r="CJ232" s="915"/>
      <c r="CK232" s="915"/>
      <c r="CL232" s="915"/>
      <c r="CM232" s="915"/>
      <c r="CN232" s="930"/>
      <c r="CO232" s="930"/>
      <c r="CP232" s="930"/>
      <c r="CQ232" s="930"/>
      <c r="CR232" s="930"/>
      <c r="CS232" s="930"/>
      <c r="CT232" s="744"/>
      <c r="CV232" s="1003"/>
      <c r="CW232" s="967" t="str">
        <f>'ANNUAL SUMMARY'!$C$24</f>
        <v>INSTR.</v>
      </c>
      <c r="CX232" s="968"/>
      <c r="CY232" s="968"/>
      <c r="CZ232" s="968"/>
      <c r="DA232" s="971"/>
      <c r="DB232" s="973"/>
      <c r="DC232" s="974"/>
      <c r="DD232" s="974"/>
      <c r="DE232" s="974"/>
      <c r="DF232" s="974"/>
      <c r="DG232" s="975"/>
      <c r="DH232" s="785"/>
      <c r="DI232" s="878" t="str">
        <f>'ANNUAL SUMMARY'!$O$24</f>
        <v>LANDINGSS</v>
      </c>
      <c r="DJ232" s="879"/>
      <c r="DK232" s="879"/>
      <c r="DL232" s="879"/>
      <c r="DM232" s="879"/>
      <c r="DN232" s="879"/>
      <c r="DO232" s="879"/>
      <c r="DP232" s="879"/>
      <c r="DQ232" s="879"/>
      <c r="DR232" s="879"/>
      <c r="DS232" s="880"/>
      <c r="DT232" s="624"/>
      <c r="DU232" s="913"/>
      <c r="DV232" s="914"/>
      <c r="DW232" s="914"/>
      <c r="DX232" s="914"/>
      <c r="DY232" s="914"/>
      <c r="DZ232" s="915"/>
      <c r="EA232" s="915"/>
      <c r="EB232" s="915"/>
      <c r="EC232" s="915"/>
      <c r="ED232" s="915"/>
      <c r="EE232" s="915"/>
      <c r="EF232" s="915"/>
      <c r="EG232" s="915"/>
      <c r="EH232" s="915"/>
      <c r="EI232" s="915"/>
      <c r="EJ232" s="915"/>
      <c r="EK232" s="915"/>
      <c r="EL232" s="930"/>
      <c r="EM232" s="930"/>
      <c r="EN232" s="930"/>
      <c r="EO232" s="930"/>
      <c r="EP232" s="930"/>
      <c r="EQ232" s="930"/>
      <c r="ER232" s="744"/>
      <c r="ES232" s="1003"/>
      <c r="ET232" s="967" t="str">
        <f>'ANNUAL SUMMARY'!$C$24</f>
        <v>INSTR.</v>
      </c>
      <c r="EU232" s="968"/>
      <c r="EV232" s="968"/>
      <c r="EW232" s="968"/>
      <c r="EX232" s="971"/>
      <c r="EY232" s="973"/>
      <c r="EZ232" s="974"/>
      <c r="FA232" s="974"/>
      <c r="FB232" s="974"/>
      <c r="FC232" s="974"/>
      <c r="FD232" s="975"/>
      <c r="FE232" s="785"/>
      <c r="FF232" s="878" t="str">
        <f>'ANNUAL SUMMARY'!$O$24</f>
        <v>LANDINGSS</v>
      </c>
      <c r="FG232" s="879"/>
      <c r="FH232" s="879"/>
      <c r="FI232" s="879"/>
      <c r="FJ232" s="879"/>
      <c r="FK232" s="879"/>
      <c r="FL232" s="879"/>
      <c r="FM232" s="879"/>
      <c r="FN232" s="879"/>
      <c r="FO232" s="879"/>
      <c r="FP232" s="880"/>
      <c r="FQ232" s="624"/>
      <c r="FR232" s="913"/>
      <c r="FS232" s="914"/>
      <c r="FT232" s="914"/>
      <c r="FU232" s="914"/>
      <c r="FV232" s="914"/>
      <c r="FW232" s="915"/>
      <c r="FX232" s="915"/>
      <c r="FY232" s="915"/>
      <c r="FZ232" s="915"/>
      <c r="GA232" s="915"/>
      <c r="GB232" s="915"/>
      <c r="GC232" s="915"/>
      <c r="GD232" s="915"/>
      <c r="GE232" s="915"/>
      <c r="GF232" s="915"/>
      <c r="GG232" s="915"/>
      <c r="GH232" s="915"/>
      <c r="GI232" s="930"/>
      <c r="GJ232" s="930"/>
      <c r="GK232" s="930"/>
      <c r="GL232" s="930"/>
      <c r="GM232" s="930"/>
      <c r="GN232" s="930"/>
      <c r="GO232" s="744"/>
    </row>
    <row r="233" spans="1:197" ht="6" customHeight="1" x14ac:dyDescent="0.2">
      <c r="A233" s="1003"/>
      <c r="B233" s="969"/>
      <c r="C233" s="970"/>
      <c r="D233" s="970"/>
      <c r="E233" s="970"/>
      <c r="F233" s="972"/>
      <c r="G233" s="976"/>
      <c r="H233" s="977"/>
      <c r="I233" s="977"/>
      <c r="J233" s="977"/>
      <c r="K233" s="977"/>
      <c r="L233" s="978"/>
      <c r="M233" s="785"/>
      <c r="N233" s="881"/>
      <c r="O233" s="882"/>
      <c r="P233" s="882"/>
      <c r="Q233" s="882"/>
      <c r="R233" s="882"/>
      <c r="S233" s="882"/>
      <c r="T233" s="882"/>
      <c r="U233" s="882"/>
      <c r="V233" s="882"/>
      <c r="W233" s="882"/>
      <c r="X233" s="883"/>
      <c r="Y233" s="624"/>
      <c r="Z233" s="914"/>
      <c r="AA233" s="914"/>
      <c r="AB233" s="914"/>
      <c r="AC233" s="914"/>
      <c r="AD233" s="914"/>
      <c r="AE233" s="915"/>
      <c r="AF233" s="915"/>
      <c r="AG233" s="915"/>
      <c r="AH233" s="915"/>
      <c r="AI233" s="915"/>
      <c r="AJ233" s="915"/>
      <c r="AK233" s="915"/>
      <c r="AL233" s="915"/>
      <c r="AM233" s="915"/>
      <c r="AN233" s="915"/>
      <c r="AO233" s="915"/>
      <c r="AP233" s="915"/>
      <c r="AQ233" s="930"/>
      <c r="AR233" s="930"/>
      <c r="AS233" s="930"/>
      <c r="AT233" s="930"/>
      <c r="AU233" s="930"/>
      <c r="AV233" s="930"/>
      <c r="AW233" s="744"/>
      <c r="AX233" s="1003"/>
      <c r="AY233" s="969"/>
      <c r="AZ233" s="970"/>
      <c r="BA233" s="970"/>
      <c r="BB233" s="970"/>
      <c r="BC233" s="972"/>
      <c r="BD233" s="976"/>
      <c r="BE233" s="977"/>
      <c r="BF233" s="977"/>
      <c r="BG233" s="977"/>
      <c r="BH233" s="977"/>
      <c r="BI233" s="978"/>
      <c r="BJ233" s="785"/>
      <c r="BK233" s="881"/>
      <c r="BL233" s="882"/>
      <c r="BM233" s="882"/>
      <c r="BN233" s="882"/>
      <c r="BO233" s="882"/>
      <c r="BP233" s="882"/>
      <c r="BQ233" s="882"/>
      <c r="BR233" s="882"/>
      <c r="BS233" s="882"/>
      <c r="BT233" s="882"/>
      <c r="BU233" s="883"/>
      <c r="BV233" s="624"/>
      <c r="BW233" s="914"/>
      <c r="BX233" s="914"/>
      <c r="BY233" s="914"/>
      <c r="BZ233" s="914"/>
      <c r="CA233" s="914"/>
      <c r="CB233" s="915"/>
      <c r="CC233" s="915"/>
      <c r="CD233" s="915"/>
      <c r="CE233" s="915"/>
      <c r="CF233" s="915"/>
      <c r="CG233" s="915"/>
      <c r="CH233" s="915"/>
      <c r="CI233" s="915"/>
      <c r="CJ233" s="915"/>
      <c r="CK233" s="915"/>
      <c r="CL233" s="915"/>
      <c r="CM233" s="915"/>
      <c r="CN233" s="930"/>
      <c r="CO233" s="930"/>
      <c r="CP233" s="930"/>
      <c r="CQ233" s="930"/>
      <c r="CR233" s="930"/>
      <c r="CS233" s="930"/>
      <c r="CT233" s="744"/>
      <c r="CV233" s="1003"/>
      <c r="CW233" s="969"/>
      <c r="CX233" s="970"/>
      <c r="CY233" s="970"/>
      <c r="CZ233" s="970"/>
      <c r="DA233" s="972"/>
      <c r="DB233" s="976"/>
      <c r="DC233" s="977"/>
      <c r="DD233" s="977"/>
      <c r="DE233" s="977"/>
      <c r="DF233" s="977"/>
      <c r="DG233" s="978"/>
      <c r="DH233" s="785"/>
      <c r="DI233" s="881"/>
      <c r="DJ233" s="882"/>
      <c r="DK233" s="882"/>
      <c r="DL233" s="882"/>
      <c r="DM233" s="882"/>
      <c r="DN233" s="882"/>
      <c r="DO233" s="882"/>
      <c r="DP233" s="882"/>
      <c r="DQ233" s="882"/>
      <c r="DR233" s="882"/>
      <c r="DS233" s="883"/>
      <c r="DT233" s="624"/>
      <c r="DU233" s="914"/>
      <c r="DV233" s="914"/>
      <c r="DW233" s="914"/>
      <c r="DX233" s="914"/>
      <c r="DY233" s="914"/>
      <c r="DZ233" s="915"/>
      <c r="EA233" s="915"/>
      <c r="EB233" s="915"/>
      <c r="EC233" s="915"/>
      <c r="ED233" s="915"/>
      <c r="EE233" s="915"/>
      <c r="EF233" s="915"/>
      <c r="EG233" s="915"/>
      <c r="EH233" s="915"/>
      <c r="EI233" s="915"/>
      <c r="EJ233" s="915"/>
      <c r="EK233" s="915"/>
      <c r="EL233" s="930"/>
      <c r="EM233" s="930"/>
      <c r="EN233" s="930"/>
      <c r="EO233" s="930"/>
      <c r="EP233" s="930"/>
      <c r="EQ233" s="930"/>
      <c r="ER233" s="744"/>
      <c r="ES233" s="1003"/>
      <c r="ET233" s="969"/>
      <c r="EU233" s="970"/>
      <c r="EV233" s="970"/>
      <c r="EW233" s="970"/>
      <c r="EX233" s="972"/>
      <c r="EY233" s="976"/>
      <c r="EZ233" s="977"/>
      <c r="FA233" s="977"/>
      <c r="FB233" s="977"/>
      <c r="FC233" s="977"/>
      <c r="FD233" s="978"/>
      <c r="FE233" s="785"/>
      <c r="FF233" s="881"/>
      <c r="FG233" s="882"/>
      <c r="FH233" s="882"/>
      <c r="FI233" s="882"/>
      <c r="FJ233" s="882"/>
      <c r="FK233" s="882"/>
      <c r="FL233" s="882"/>
      <c r="FM233" s="882"/>
      <c r="FN233" s="882"/>
      <c r="FO233" s="882"/>
      <c r="FP233" s="883"/>
      <c r="FQ233" s="624"/>
      <c r="FR233" s="914"/>
      <c r="FS233" s="914"/>
      <c r="FT233" s="914"/>
      <c r="FU233" s="914"/>
      <c r="FV233" s="914"/>
      <c r="FW233" s="915"/>
      <c r="FX233" s="915"/>
      <c r="FY233" s="915"/>
      <c r="FZ233" s="915"/>
      <c r="GA233" s="915"/>
      <c r="GB233" s="915"/>
      <c r="GC233" s="915"/>
      <c r="GD233" s="915"/>
      <c r="GE233" s="915"/>
      <c r="GF233" s="915"/>
      <c r="GG233" s="915"/>
      <c r="GH233" s="915"/>
      <c r="GI233" s="930"/>
      <c r="GJ233" s="930"/>
      <c r="GK233" s="930"/>
      <c r="GL233" s="930"/>
      <c r="GM233" s="930"/>
      <c r="GN233" s="930"/>
      <c r="GO233" s="744"/>
    </row>
    <row r="234" spans="1:197" ht="2.25" customHeight="1" x14ac:dyDescent="0.25">
      <c r="A234" s="1003"/>
      <c r="B234" s="658"/>
      <c r="C234" s="658"/>
      <c r="D234" s="658"/>
      <c r="E234" s="658"/>
      <c r="F234" s="658"/>
      <c r="G234" s="658"/>
      <c r="H234" s="658"/>
      <c r="I234" s="658"/>
      <c r="J234" s="658"/>
      <c r="K234" s="658"/>
      <c r="L234" s="658"/>
      <c r="M234" s="624"/>
      <c r="N234" s="658"/>
      <c r="O234" s="658"/>
      <c r="P234" s="658"/>
      <c r="Q234" s="658"/>
      <c r="R234" s="658"/>
      <c r="S234" s="658"/>
      <c r="T234" s="658"/>
      <c r="U234" s="658"/>
      <c r="V234" s="658"/>
      <c r="W234" s="658"/>
      <c r="X234" s="658"/>
      <c r="Y234" s="624"/>
      <c r="Z234" s="913"/>
      <c r="AA234" s="914"/>
      <c r="AB234" s="914"/>
      <c r="AC234" s="914"/>
      <c r="AD234" s="914"/>
      <c r="AE234" s="915"/>
      <c r="AF234" s="915"/>
      <c r="AG234" s="915"/>
      <c r="AH234" s="915"/>
      <c r="AI234" s="915"/>
      <c r="AJ234" s="915"/>
      <c r="AK234" s="915"/>
      <c r="AL234" s="915"/>
      <c r="AM234" s="915"/>
      <c r="AN234" s="915"/>
      <c r="AO234" s="915"/>
      <c r="AP234" s="915"/>
      <c r="AQ234" s="930"/>
      <c r="AR234" s="930"/>
      <c r="AS234" s="930"/>
      <c r="AT234" s="930"/>
      <c r="AU234" s="930"/>
      <c r="AV234" s="930"/>
      <c r="AW234" s="744"/>
      <c r="AX234" s="1003"/>
      <c r="AY234" s="658"/>
      <c r="AZ234" s="658"/>
      <c r="BA234" s="658"/>
      <c r="BB234" s="658"/>
      <c r="BC234" s="658"/>
      <c r="BD234" s="658"/>
      <c r="BE234" s="658"/>
      <c r="BF234" s="658"/>
      <c r="BG234" s="658"/>
      <c r="BH234" s="658"/>
      <c r="BI234" s="658"/>
      <c r="BJ234" s="624"/>
      <c r="BK234" s="658"/>
      <c r="BL234" s="658"/>
      <c r="BM234" s="658"/>
      <c r="BN234" s="658"/>
      <c r="BO234" s="658"/>
      <c r="BP234" s="658"/>
      <c r="BQ234" s="658"/>
      <c r="BR234" s="658"/>
      <c r="BS234" s="658"/>
      <c r="BT234" s="658"/>
      <c r="BU234" s="658"/>
      <c r="BV234" s="624"/>
      <c r="BW234" s="913"/>
      <c r="BX234" s="914"/>
      <c r="BY234" s="914"/>
      <c r="BZ234" s="914"/>
      <c r="CA234" s="914"/>
      <c r="CB234" s="915"/>
      <c r="CC234" s="915"/>
      <c r="CD234" s="915"/>
      <c r="CE234" s="915"/>
      <c r="CF234" s="915"/>
      <c r="CG234" s="915"/>
      <c r="CH234" s="915"/>
      <c r="CI234" s="915"/>
      <c r="CJ234" s="915"/>
      <c r="CK234" s="915"/>
      <c r="CL234" s="915"/>
      <c r="CM234" s="915"/>
      <c r="CN234" s="930"/>
      <c r="CO234" s="930"/>
      <c r="CP234" s="930"/>
      <c r="CQ234" s="930"/>
      <c r="CR234" s="930"/>
      <c r="CS234" s="930"/>
      <c r="CT234" s="744"/>
      <c r="CV234" s="1003"/>
      <c r="CW234" s="658"/>
      <c r="CX234" s="658"/>
      <c r="CY234" s="658"/>
      <c r="CZ234" s="658"/>
      <c r="DA234" s="658"/>
      <c r="DB234" s="658"/>
      <c r="DC234" s="658"/>
      <c r="DD234" s="658"/>
      <c r="DE234" s="658"/>
      <c r="DF234" s="658"/>
      <c r="DG234" s="658"/>
      <c r="DH234" s="624"/>
      <c r="DI234" s="658"/>
      <c r="DJ234" s="658"/>
      <c r="DK234" s="658"/>
      <c r="DL234" s="658"/>
      <c r="DM234" s="658"/>
      <c r="DN234" s="658"/>
      <c r="DO234" s="658"/>
      <c r="DP234" s="658"/>
      <c r="DQ234" s="658"/>
      <c r="DR234" s="658"/>
      <c r="DS234" s="658"/>
      <c r="DT234" s="624"/>
      <c r="DU234" s="913"/>
      <c r="DV234" s="914"/>
      <c r="DW234" s="914"/>
      <c r="DX234" s="914"/>
      <c r="DY234" s="914"/>
      <c r="DZ234" s="915"/>
      <c r="EA234" s="915"/>
      <c r="EB234" s="915"/>
      <c r="EC234" s="915"/>
      <c r="ED234" s="915"/>
      <c r="EE234" s="915"/>
      <c r="EF234" s="915"/>
      <c r="EG234" s="915"/>
      <c r="EH234" s="915"/>
      <c r="EI234" s="915"/>
      <c r="EJ234" s="915"/>
      <c r="EK234" s="915"/>
      <c r="EL234" s="930"/>
      <c r="EM234" s="930"/>
      <c r="EN234" s="930"/>
      <c r="EO234" s="930"/>
      <c r="EP234" s="930"/>
      <c r="EQ234" s="930"/>
      <c r="ER234" s="744"/>
      <c r="ES234" s="1003"/>
      <c r="ET234" s="658"/>
      <c r="EU234" s="658"/>
      <c r="EV234" s="658"/>
      <c r="EW234" s="658"/>
      <c r="EX234" s="658"/>
      <c r="EY234" s="658"/>
      <c r="EZ234" s="658"/>
      <c r="FA234" s="658"/>
      <c r="FB234" s="658"/>
      <c r="FC234" s="658"/>
      <c r="FD234" s="658"/>
      <c r="FE234" s="624"/>
      <c r="FF234" s="658"/>
      <c r="FG234" s="658"/>
      <c r="FH234" s="658"/>
      <c r="FI234" s="658"/>
      <c r="FJ234" s="658"/>
      <c r="FK234" s="658"/>
      <c r="FL234" s="658"/>
      <c r="FM234" s="658"/>
      <c r="FN234" s="658"/>
      <c r="FO234" s="658"/>
      <c r="FP234" s="658"/>
      <c r="FQ234" s="624"/>
      <c r="FR234" s="913"/>
      <c r="FS234" s="914"/>
      <c r="FT234" s="914"/>
      <c r="FU234" s="914"/>
      <c r="FV234" s="914"/>
      <c r="FW234" s="915"/>
      <c r="FX234" s="915"/>
      <c r="FY234" s="915"/>
      <c r="FZ234" s="915"/>
      <c r="GA234" s="915"/>
      <c r="GB234" s="915"/>
      <c r="GC234" s="915"/>
      <c r="GD234" s="915"/>
      <c r="GE234" s="915"/>
      <c r="GF234" s="915"/>
      <c r="GG234" s="915"/>
      <c r="GH234" s="915"/>
      <c r="GI234" s="930"/>
      <c r="GJ234" s="930"/>
      <c r="GK234" s="930"/>
      <c r="GL234" s="930"/>
      <c r="GM234" s="930"/>
      <c r="GN234" s="930"/>
      <c r="GO234" s="744"/>
    </row>
    <row r="235" spans="1:197" ht="9.75" customHeight="1" x14ac:dyDescent="0.2">
      <c r="A235" s="1003"/>
      <c r="B235" s="967" t="str">
        <f>'ANNUAL SUMMARY'!$C$27</f>
        <v>PIC</v>
      </c>
      <c r="C235" s="968"/>
      <c r="D235" s="968"/>
      <c r="E235" s="968"/>
      <c r="F235" s="971"/>
      <c r="G235" s="973"/>
      <c r="H235" s="974"/>
      <c r="I235" s="974"/>
      <c r="J235" s="974"/>
      <c r="K235" s="974"/>
      <c r="L235" s="975"/>
      <c r="M235" s="785"/>
      <c r="N235" s="979" t="str">
        <f>'ANNUAL SUMMARY'!$O$27</f>
        <v>DAY</v>
      </c>
      <c r="O235" s="968"/>
      <c r="P235" s="968"/>
      <c r="Q235" s="968"/>
      <c r="R235" s="971"/>
      <c r="S235" s="980"/>
      <c r="T235" s="981"/>
      <c r="U235" s="981"/>
      <c r="V235" s="981"/>
      <c r="W235" s="981"/>
      <c r="X235" s="982"/>
      <c r="Y235" s="624"/>
      <c r="Z235" s="914"/>
      <c r="AA235" s="914"/>
      <c r="AB235" s="914"/>
      <c r="AC235" s="914"/>
      <c r="AD235" s="914"/>
      <c r="AE235" s="915"/>
      <c r="AF235" s="915"/>
      <c r="AG235" s="915"/>
      <c r="AH235" s="915"/>
      <c r="AI235" s="915"/>
      <c r="AJ235" s="915"/>
      <c r="AK235" s="915"/>
      <c r="AL235" s="915"/>
      <c r="AM235" s="915"/>
      <c r="AN235" s="915"/>
      <c r="AO235" s="915"/>
      <c r="AP235" s="915"/>
      <c r="AQ235" s="930"/>
      <c r="AR235" s="930"/>
      <c r="AS235" s="930"/>
      <c r="AT235" s="930"/>
      <c r="AU235" s="930"/>
      <c r="AV235" s="930"/>
      <c r="AW235" s="744"/>
      <c r="AX235" s="1003"/>
      <c r="AY235" s="967" t="str">
        <f>'ANNUAL SUMMARY'!$C$27</f>
        <v>PIC</v>
      </c>
      <c r="AZ235" s="968"/>
      <c r="BA235" s="968"/>
      <c r="BB235" s="968"/>
      <c r="BC235" s="971"/>
      <c r="BD235" s="973"/>
      <c r="BE235" s="974"/>
      <c r="BF235" s="974"/>
      <c r="BG235" s="974"/>
      <c r="BH235" s="974"/>
      <c r="BI235" s="975"/>
      <c r="BJ235" s="785"/>
      <c r="BK235" s="979" t="str">
        <f>'ANNUAL SUMMARY'!$O$27</f>
        <v>DAY</v>
      </c>
      <c r="BL235" s="968"/>
      <c r="BM235" s="968"/>
      <c r="BN235" s="968"/>
      <c r="BO235" s="971"/>
      <c r="BP235" s="980"/>
      <c r="BQ235" s="981"/>
      <c r="BR235" s="981"/>
      <c r="BS235" s="981"/>
      <c r="BT235" s="981"/>
      <c r="BU235" s="982"/>
      <c r="BV235" s="624"/>
      <c r="BW235" s="914"/>
      <c r="BX235" s="914"/>
      <c r="BY235" s="914"/>
      <c r="BZ235" s="914"/>
      <c r="CA235" s="914"/>
      <c r="CB235" s="915"/>
      <c r="CC235" s="915"/>
      <c r="CD235" s="915"/>
      <c r="CE235" s="915"/>
      <c r="CF235" s="915"/>
      <c r="CG235" s="915"/>
      <c r="CH235" s="915"/>
      <c r="CI235" s="915"/>
      <c r="CJ235" s="915"/>
      <c r="CK235" s="915"/>
      <c r="CL235" s="915"/>
      <c r="CM235" s="915"/>
      <c r="CN235" s="930"/>
      <c r="CO235" s="930"/>
      <c r="CP235" s="930"/>
      <c r="CQ235" s="930"/>
      <c r="CR235" s="930"/>
      <c r="CS235" s="930"/>
      <c r="CT235" s="744"/>
      <c r="CV235" s="1003"/>
      <c r="CW235" s="967" t="str">
        <f>'ANNUAL SUMMARY'!$C$27</f>
        <v>PIC</v>
      </c>
      <c r="CX235" s="968"/>
      <c r="CY235" s="968"/>
      <c r="CZ235" s="968"/>
      <c r="DA235" s="971"/>
      <c r="DB235" s="973"/>
      <c r="DC235" s="974"/>
      <c r="DD235" s="974"/>
      <c r="DE235" s="974"/>
      <c r="DF235" s="974"/>
      <c r="DG235" s="975"/>
      <c r="DH235" s="785"/>
      <c r="DI235" s="979" t="str">
        <f>'ANNUAL SUMMARY'!$O$27</f>
        <v>DAY</v>
      </c>
      <c r="DJ235" s="968"/>
      <c r="DK235" s="968"/>
      <c r="DL235" s="968"/>
      <c r="DM235" s="971"/>
      <c r="DN235" s="980"/>
      <c r="DO235" s="981"/>
      <c r="DP235" s="981"/>
      <c r="DQ235" s="981"/>
      <c r="DR235" s="981"/>
      <c r="DS235" s="982"/>
      <c r="DT235" s="624"/>
      <c r="DU235" s="914"/>
      <c r="DV235" s="914"/>
      <c r="DW235" s="914"/>
      <c r="DX235" s="914"/>
      <c r="DY235" s="914"/>
      <c r="DZ235" s="915"/>
      <c r="EA235" s="915"/>
      <c r="EB235" s="915"/>
      <c r="EC235" s="915"/>
      <c r="ED235" s="915"/>
      <c r="EE235" s="915"/>
      <c r="EF235" s="915"/>
      <c r="EG235" s="915"/>
      <c r="EH235" s="915"/>
      <c r="EI235" s="915"/>
      <c r="EJ235" s="915"/>
      <c r="EK235" s="915"/>
      <c r="EL235" s="930"/>
      <c r="EM235" s="930"/>
      <c r="EN235" s="930"/>
      <c r="EO235" s="930"/>
      <c r="EP235" s="930"/>
      <c r="EQ235" s="930"/>
      <c r="ER235" s="744"/>
      <c r="ES235" s="1003"/>
      <c r="ET235" s="967" t="str">
        <f>'ANNUAL SUMMARY'!$C$27</f>
        <v>PIC</v>
      </c>
      <c r="EU235" s="968"/>
      <c r="EV235" s="968"/>
      <c r="EW235" s="968"/>
      <c r="EX235" s="971"/>
      <c r="EY235" s="973"/>
      <c r="EZ235" s="974"/>
      <c r="FA235" s="974"/>
      <c r="FB235" s="974"/>
      <c r="FC235" s="974"/>
      <c r="FD235" s="975"/>
      <c r="FE235" s="785"/>
      <c r="FF235" s="979" t="str">
        <f>'ANNUAL SUMMARY'!$O$27</f>
        <v>DAY</v>
      </c>
      <c r="FG235" s="968"/>
      <c r="FH235" s="968"/>
      <c r="FI235" s="968"/>
      <c r="FJ235" s="971"/>
      <c r="FK235" s="980"/>
      <c r="FL235" s="981"/>
      <c r="FM235" s="981"/>
      <c r="FN235" s="981"/>
      <c r="FO235" s="981"/>
      <c r="FP235" s="982"/>
      <c r="FQ235" s="624"/>
      <c r="FR235" s="914"/>
      <c r="FS235" s="914"/>
      <c r="FT235" s="914"/>
      <c r="FU235" s="914"/>
      <c r="FV235" s="914"/>
      <c r="FW235" s="915"/>
      <c r="FX235" s="915"/>
      <c r="FY235" s="915"/>
      <c r="FZ235" s="915"/>
      <c r="GA235" s="915"/>
      <c r="GB235" s="915"/>
      <c r="GC235" s="915"/>
      <c r="GD235" s="915"/>
      <c r="GE235" s="915"/>
      <c r="GF235" s="915"/>
      <c r="GG235" s="915"/>
      <c r="GH235" s="915"/>
      <c r="GI235" s="930"/>
      <c r="GJ235" s="930"/>
      <c r="GK235" s="930"/>
      <c r="GL235" s="930"/>
      <c r="GM235" s="930"/>
      <c r="GN235" s="930"/>
      <c r="GO235" s="744"/>
    </row>
    <row r="236" spans="1:197" ht="9.75" customHeight="1" x14ac:dyDescent="0.2">
      <c r="A236" s="1003"/>
      <c r="B236" s="969"/>
      <c r="C236" s="970"/>
      <c r="D236" s="970"/>
      <c r="E236" s="970"/>
      <c r="F236" s="972"/>
      <c r="G236" s="976"/>
      <c r="H236" s="977"/>
      <c r="I236" s="977"/>
      <c r="J236" s="977"/>
      <c r="K236" s="977"/>
      <c r="L236" s="978"/>
      <c r="M236" s="785"/>
      <c r="N236" s="969"/>
      <c r="O236" s="970"/>
      <c r="P236" s="970"/>
      <c r="Q236" s="970"/>
      <c r="R236" s="972"/>
      <c r="S236" s="983"/>
      <c r="T236" s="984"/>
      <c r="U236" s="984"/>
      <c r="V236" s="984"/>
      <c r="W236" s="984"/>
      <c r="X236" s="985"/>
      <c r="Y236" s="624"/>
      <c r="Z236" s="913"/>
      <c r="AA236" s="914"/>
      <c r="AB236" s="914"/>
      <c r="AC236" s="914"/>
      <c r="AD236" s="914"/>
      <c r="AE236" s="915"/>
      <c r="AF236" s="915"/>
      <c r="AG236" s="915"/>
      <c r="AH236" s="915"/>
      <c r="AI236" s="915"/>
      <c r="AJ236" s="915"/>
      <c r="AK236" s="915"/>
      <c r="AL236" s="915"/>
      <c r="AM236" s="915"/>
      <c r="AN236" s="915"/>
      <c r="AO236" s="915"/>
      <c r="AP236" s="915"/>
      <c r="AQ236" s="930"/>
      <c r="AR236" s="930"/>
      <c r="AS236" s="930"/>
      <c r="AT236" s="930"/>
      <c r="AU236" s="930"/>
      <c r="AV236" s="930"/>
      <c r="AW236" s="744"/>
      <c r="AX236" s="1003"/>
      <c r="AY236" s="969"/>
      <c r="AZ236" s="970"/>
      <c r="BA236" s="970"/>
      <c r="BB236" s="970"/>
      <c r="BC236" s="972"/>
      <c r="BD236" s="976"/>
      <c r="BE236" s="977"/>
      <c r="BF236" s="977"/>
      <c r="BG236" s="977"/>
      <c r="BH236" s="977"/>
      <c r="BI236" s="978"/>
      <c r="BJ236" s="785"/>
      <c r="BK236" s="969"/>
      <c r="BL236" s="970"/>
      <c r="BM236" s="970"/>
      <c r="BN236" s="970"/>
      <c r="BO236" s="972"/>
      <c r="BP236" s="983"/>
      <c r="BQ236" s="984"/>
      <c r="BR236" s="984"/>
      <c r="BS236" s="984"/>
      <c r="BT236" s="984"/>
      <c r="BU236" s="985"/>
      <c r="BV236" s="624"/>
      <c r="BW236" s="913"/>
      <c r="BX236" s="914"/>
      <c r="BY236" s="914"/>
      <c r="BZ236" s="914"/>
      <c r="CA236" s="914"/>
      <c r="CB236" s="915"/>
      <c r="CC236" s="915"/>
      <c r="CD236" s="915"/>
      <c r="CE236" s="915"/>
      <c r="CF236" s="915"/>
      <c r="CG236" s="915"/>
      <c r="CH236" s="915"/>
      <c r="CI236" s="915"/>
      <c r="CJ236" s="915"/>
      <c r="CK236" s="915"/>
      <c r="CL236" s="915"/>
      <c r="CM236" s="915"/>
      <c r="CN236" s="930"/>
      <c r="CO236" s="930"/>
      <c r="CP236" s="930"/>
      <c r="CQ236" s="930"/>
      <c r="CR236" s="930"/>
      <c r="CS236" s="930"/>
      <c r="CT236" s="744"/>
      <c r="CV236" s="1003"/>
      <c r="CW236" s="969"/>
      <c r="CX236" s="970"/>
      <c r="CY236" s="970"/>
      <c r="CZ236" s="970"/>
      <c r="DA236" s="972"/>
      <c r="DB236" s="976"/>
      <c r="DC236" s="977"/>
      <c r="DD236" s="977"/>
      <c r="DE236" s="977"/>
      <c r="DF236" s="977"/>
      <c r="DG236" s="978"/>
      <c r="DH236" s="785"/>
      <c r="DI236" s="969"/>
      <c r="DJ236" s="970"/>
      <c r="DK236" s="970"/>
      <c r="DL236" s="970"/>
      <c r="DM236" s="972"/>
      <c r="DN236" s="983"/>
      <c r="DO236" s="984"/>
      <c r="DP236" s="984"/>
      <c r="DQ236" s="984"/>
      <c r="DR236" s="984"/>
      <c r="DS236" s="985"/>
      <c r="DT236" s="624"/>
      <c r="DU236" s="913"/>
      <c r="DV236" s="914"/>
      <c r="DW236" s="914"/>
      <c r="DX236" s="914"/>
      <c r="DY236" s="914"/>
      <c r="DZ236" s="915"/>
      <c r="EA236" s="915"/>
      <c r="EB236" s="915"/>
      <c r="EC236" s="915"/>
      <c r="ED236" s="915"/>
      <c r="EE236" s="915"/>
      <c r="EF236" s="915"/>
      <c r="EG236" s="915"/>
      <c r="EH236" s="915"/>
      <c r="EI236" s="915"/>
      <c r="EJ236" s="915"/>
      <c r="EK236" s="915"/>
      <c r="EL236" s="930"/>
      <c r="EM236" s="930"/>
      <c r="EN236" s="930"/>
      <c r="EO236" s="930"/>
      <c r="EP236" s="930"/>
      <c r="EQ236" s="930"/>
      <c r="ER236" s="744"/>
      <c r="ES236" s="1003"/>
      <c r="ET236" s="969"/>
      <c r="EU236" s="970"/>
      <c r="EV236" s="970"/>
      <c r="EW236" s="970"/>
      <c r="EX236" s="972"/>
      <c r="EY236" s="976"/>
      <c r="EZ236" s="977"/>
      <c r="FA236" s="977"/>
      <c r="FB236" s="977"/>
      <c r="FC236" s="977"/>
      <c r="FD236" s="978"/>
      <c r="FE236" s="785"/>
      <c r="FF236" s="969"/>
      <c r="FG236" s="970"/>
      <c r="FH236" s="970"/>
      <c r="FI236" s="970"/>
      <c r="FJ236" s="972"/>
      <c r="FK236" s="983"/>
      <c r="FL236" s="984"/>
      <c r="FM236" s="984"/>
      <c r="FN236" s="984"/>
      <c r="FO236" s="984"/>
      <c r="FP236" s="985"/>
      <c r="FQ236" s="624"/>
      <c r="FR236" s="913"/>
      <c r="FS236" s="914"/>
      <c r="FT236" s="914"/>
      <c r="FU236" s="914"/>
      <c r="FV236" s="914"/>
      <c r="FW236" s="915"/>
      <c r="FX236" s="915"/>
      <c r="FY236" s="915"/>
      <c r="FZ236" s="915"/>
      <c r="GA236" s="915"/>
      <c r="GB236" s="915"/>
      <c r="GC236" s="915"/>
      <c r="GD236" s="915"/>
      <c r="GE236" s="915"/>
      <c r="GF236" s="915"/>
      <c r="GG236" s="915"/>
      <c r="GH236" s="915"/>
      <c r="GI236" s="930"/>
      <c r="GJ236" s="930"/>
      <c r="GK236" s="930"/>
      <c r="GL236" s="930"/>
      <c r="GM236" s="930"/>
      <c r="GN236" s="930"/>
      <c r="GO236" s="744"/>
    </row>
    <row r="237" spans="1:197" ht="2.25" customHeight="1" x14ac:dyDescent="0.25">
      <c r="A237" s="1003"/>
      <c r="B237" s="658"/>
      <c r="C237" s="658"/>
      <c r="D237" s="658"/>
      <c r="E237" s="658"/>
      <c r="F237" s="658"/>
      <c r="G237" s="658"/>
      <c r="H237" s="658"/>
      <c r="I237" s="658"/>
      <c r="J237" s="658"/>
      <c r="K237" s="658"/>
      <c r="L237" s="658"/>
      <c r="M237" s="624"/>
      <c r="N237" s="658"/>
      <c r="O237" s="658"/>
      <c r="P237" s="658"/>
      <c r="Q237" s="658"/>
      <c r="R237" s="658"/>
      <c r="S237" s="658"/>
      <c r="T237" s="658"/>
      <c r="U237" s="658"/>
      <c r="V237" s="658"/>
      <c r="W237" s="658"/>
      <c r="X237" s="658"/>
      <c r="Y237" s="624"/>
      <c r="Z237" s="914"/>
      <c r="AA237" s="914"/>
      <c r="AB237" s="914"/>
      <c r="AC237" s="914"/>
      <c r="AD237" s="914"/>
      <c r="AE237" s="915"/>
      <c r="AF237" s="915"/>
      <c r="AG237" s="915"/>
      <c r="AH237" s="915"/>
      <c r="AI237" s="915"/>
      <c r="AJ237" s="915"/>
      <c r="AK237" s="915"/>
      <c r="AL237" s="915"/>
      <c r="AM237" s="915"/>
      <c r="AN237" s="915"/>
      <c r="AO237" s="915"/>
      <c r="AP237" s="915"/>
      <c r="AQ237" s="930"/>
      <c r="AR237" s="930"/>
      <c r="AS237" s="930"/>
      <c r="AT237" s="930"/>
      <c r="AU237" s="930"/>
      <c r="AV237" s="930"/>
      <c r="AW237" s="744"/>
      <c r="AX237" s="1003"/>
      <c r="AY237" s="658"/>
      <c r="AZ237" s="658"/>
      <c r="BA237" s="658"/>
      <c r="BB237" s="658"/>
      <c r="BC237" s="658"/>
      <c r="BD237" s="658"/>
      <c r="BE237" s="658"/>
      <c r="BF237" s="658"/>
      <c r="BG237" s="658"/>
      <c r="BH237" s="658"/>
      <c r="BI237" s="658"/>
      <c r="BJ237" s="624"/>
      <c r="BK237" s="658"/>
      <c r="BL237" s="658"/>
      <c r="BM237" s="658"/>
      <c r="BN237" s="658"/>
      <c r="BO237" s="658"/>
      <c r="BP237" s="658"/>
      <c r="BQ237" s="658"/>
      <c r="BR237" s="658"/>
      <c r="BS237" s="658"/>
      <c r="BT237" s="658"/>
      <c r="BU237" s="658"/>
      <c r="BV237" s="624"/>
      <c r="BW237" s="914"/>
      <c r="BX237" s="914"/>
      <c r="BY237" s="914"/>
      <c r="BZ237" s="914"/>
      <c r="CA237" s="914"/>
      <c r="CB237" s="915"/>
      <c r="CC237" s="915"/>
      <c r="CD237" s="915"/>
      <c r="CE237" s="915"/>
      <c r="CF237" s="915"/>
      <c r="CG237" s="915"/>
      <c r="CH237" s="915"/>
      <c r="CI237" s="915"/>
      <c r="CJ237" s="915"/>
      <c r="CK237" s="915"/>
      <c r="CL237" s="915"/>
      <c r="CM237" s="915"/>
      <c r="CN237" s="930"/>
      <c r="CO237" s="930"/>
      <c r="CP237" s="930"/>
      <c r="CQ237" s="930"/>
      <c r="CR237" s="930"/>
      <c r="CS237" s="930"/>
      <c r="CT237" s="744"/>
      <c r="CV237" s="1003"/>
      <c r="CW237" s="658"/>
      <c r="CX237" s="658"/>
      <c r="CY237" s="658"/>
      <c r="CZ237" s="658"/>
      <c r="DA237" s="658"/>
      <c r="DB237" s="658"/>
      <c r="DC237" s="658"/>
      <c r="DD237" s="658"/>
      <c r="DE237" s="658"/>
      <c r="DF237" s="658"/>
      <c r="DG237" s="658"/>
      <c r="DH237" s="624"/>
      <c r="DI237" s="658"/>
      <c r="DJ237" s="658"/>
      <c r="DK237" s="658"/>
      <c r="DL237" s="658"/>
      <c r="DM237" s="658"/>
      <c r="DN237" s="658"/>
      <c r="DO237" s="658"/>
      <c r="DP237" s="658"/>
      <c r="DQ237" s="658"/>
      <c r="DR237" s="658"/>
      <c r="DS237" s="658"/>
      <c r="DT237" s="624"/>
      <c r="DU237" s="914"/>
      <c r="DV237" s="914"/>
      <c r="DW237" s="914"/>
      <c r="DX237" s="914"/>
      <c r="DY237" s="914"/>
      <c r="DZ237" s="915"/>
      <c r="EA237" s="915"/>
      <c r="EB237" s="915"/>
      <c r="EC237" s="915"/>
      <c r="ED237" s="915"/>
      <c r="EE237" s="915"/>
      <c r="EF237" s="915"/>
      <c r="EG237" s="915"/>
      <c r="EH237" s="915"/>
      <c r="EI237" s="915"/>
      <c r="EJ237" s="915"/>
      <c r="EK237" s="915"/>
      <c r="EL237" s="930"/>
      <c r="EM237" s="930"/>
      <c r="EN237" s="930"/>
      <c r="EO237" s="930"/>
      <c r="EP237" s="930"/>
      <c r="EQ237" s="930"/>
      <c r="ER237" s="744"/>
      <c r="ES237" s="1003"/>
      <c r="ET237" s="658"/>
      <c r="EU237" s="658"/>
      <c r="EV237" s="658"/>
      <c r="EW237" s="658"/>
      <c r="EX237" s="658"/>
      <c r="EY237" s="658"/>
      <c r="EZ237" s="658"/>
      <c r="FA237" s="658"/>
      <c r="FB237" s="658"/>
      <c r="FC237" s="658"/>
      <c r="FD237" s="658"/>
      <c r="FE237" s="624"/>
      <c r="FF237" s="658"/>
      <c r="FG237" s="658"/>
      <c r="FH237" s="658"/>
      <c r="FI237" s="658"/>
      <c r="FJ237" s="658"/>
      <c r="FK237" s="658"/>
      <c r="FL237" s="658"/>
      <c r="FM237" s="658"/>
      <c r="FN237" s="658"/>
      <c r="FO237" s="658"/>
      <c r="FP237" s="658"/>
      <c r="FQ237" s="624"/>
      <c r="FR237" s="914"/>
      <c r="FS237" s="914"/>
      <c r="FT237" s="914"/>
      <c r="FU237" s="914"/>
      <c r="FV237" s="914"/>
      <c r="FW237" s="915"/>
      <c r="FX237" s="915"/>
      <c r="FY237" s="915"/>
      <c r="FZ237" s="915"/>
      <c r="GA237" s="915"/>
      <c r="GB237" s="915"/>
      <c r="GC237" s="915"/>
      <c r="GD237" s="915"/>
      <c r="GE237" s="915"/>
      <c r="GF237" s="915"/>
      <c r="GG237" s="915"/>
      <c r="GH237" s="915"/>
      <c r="GI237" s="930"/>
      <c r="GJ237" s="930"/>
      <c r="GK237" s="930"/>
      <c r="GL237" s="930"/>
      <c r="GM237" s="930"/>
      <c r="GN237" s="930"/>
      <c r="GO237" s="744"/>
    </row>
    <row r="238" spans="1:197" ht="13.5" customHeight="1" x14ac:dyDescent="0.2">
      <c r="A238" s="1003"/>
      <c r="B238" s="967" t="str">
        <f>'ANNUAL SUMMARY'!$C$30</f>
        <v>SIC</v>
      </c>
      <c r="C238" s="968"/>
      <c r="D238" s="968"/>
      <c r="E238" s="968"/>
      <c r="F238" s="971"/>
      <c r="G238" s="973"/>
      <c r="H238" s="974"/>
      <c r="I238" s="974"/>
      <c r="J238" s="974"/>
      <c r="K238" s="974"/>
      <c r="L238" s="975"/>
      <c r="M238" s="785"/>
      <c r="N238" s="979" t="str">
        <f>'ANNUAL SUMMARY'!$O$30</f>
        <v>NIGHT</v>
      </c>
      <c r="O238" s="968"/>
      <c r="P238" s="968"/>
      <c r="Q238" s="968"/>
      <c r="R238" s="971"/>
      <c r="S238" s="980"/>
      <c r="T238" s="981"/>
      <c r="U238" s="981"/>
      <c r="V238" s="981"/>
      <c r="W238" s="981"/>
      <c r="X238" s="982"/>
      <c r="Y238" s="624"/>
      <c r="Z238" s="913"/>
      <c r="AA238" s="914"/>
      <c r="AB238" s="914"/>
      <c r="AC238" s="914"/>
      <c r="AD238" s="914"/>
      <c r="AE238" s="915"/>
      <c r="AF238" s="915"/>
      <c r="AG238" s="915"/>
      <c r="AH238" s="915"/>
      <c r="AI238" s="915"/>
      <c r="AJ238" s="915"/>
      <c r="AK238" s="915"/>
      <c r="AL238" s="915"/>
      <c r="AM238" s="915"/>
      <c r="AN238" s="915"/>
      <c r="AO238" s="915"/>
      <c r="AP238" s="915"/>
      <c r="AQ238" s="930"/>
      <c r="AR238" s="930"/>
      <c r="AS238" s="930"/>
      <c r="AT238" s="930"/>
      <c r="AU238" s="930"/>
      <c r="AV238" s="930"/>
      <c r="AW238" s="744"/>
      <c r="AX238" s="1003"/>
      <c r="AY238" s="967" t="str">
        <f>'ANNUAL SUMMARY'!$C$30</f>
        <v>SIC</v>
      </c>
      <c r="AZ238" s="968"/>
      <c r="BA238" s="968"/>
      <c r="BB238" s="968"/>
      <c r="BC238" s="971"/>
      <c r="BD238" s="973"/>
      <c r="BE238" s="974"/>
      <c r="BF238" s="974"/>
      <c r="BG238" s="974"/>
      <c r="BH238" s="974"/>
      <c r="BI238" s="975"/>
      <c r="BJ238" s="785"/>
      <c r="BK238" s="979" t="str">
        <f>'ANNUAL SUMMARY'!$O$30</f>
        <v>NIGHT</v>
      </c>
      <c r="BL238" s="968"/>
      <c r="BM238" s="968"/>
      <c r="BN238" s="968"/>
      <c r="BO238" s="971"/>
      <c r="BP238" s="980"/>
      <c r="BQ238" s="981"/>
      <c r="BR238" s="981"/>
      <c r="BS238" s="981"/>
      <c r="BT238" s="981"/>
      <c r="BU238" s="982"/>
      <c r="BV238" s="624"/>
      <c r="BW238" s="913"/>
      <c r="BX238" s="914"/>
      <c r="BY238" s="914"/>
      <c r="BZ238" s="914"/>
      <c r="CA238" s="914"/>
      <c r="CB238" s="915"/>
      <c r="CC238" s="915"/>
      <c r="CD238" s="915"/>
      <c r="CE238" s="915"/>
      <c r="CF238" s="915"/>
      <c r="CG238" s="915"/>
      <c r="CH238" s="915"/>
      <c r="CI238" s="915"/>
      <c r="CJ238" s="915"/>
      <c r="CK238" s="915"/>
      <c r="CL238" s="915"/>
      <c r="CM238" s="915"/>
      <c r="CN238" s="930"/>
      <c r="CO238" s="930"/>
      <c r="CP238" s="930"/>
      <c r="CQ238" s="930"/>
      <c r="CR238" s="930"/>
      <c r="CS238" s="930"/>
      <c r="CT238" s="744"/>
      <c r="CV238" s="1003"/>
      <c r="CW238" s="967" t="str">
        <f>'ANNUAL SUMMARY'!$C$30</f>
        <v>SIC</v>
      </c>
      <c r="CX238" s="968"/>
      <c r="CY238" s="968"/>
      <c r="CZ238" s="968"/>
      <c r="DA238" s="971"/>
      <c r="DB238" s="973"/>
      <c r="DC238" s="974"/>
      <c r="DD238" s="974"/>
      <c r="DE238" s="974"/>
      <c r="DF238" s="974"/>
      <c r="DG238" s="975"/>
      <c r="DH238" s="785"/>
      <c r="DI238" s="979" t="str">
        <f>'ANNUAL SUMMARY'!$O$30</f>
        <v>NIGHT</v>
      </c>
      <c r="DJ238" s="968"/>
      <c r="DK238" s="968"/>
      <c r="DL238" s="968"/>
      <c r="DM238" s="971"/>
      <c r="DN238" s="980"/>
      <c r="DO238" s="981"/>
      <c r="DP238" s="981"/>
      <c r="DQ238" s="981"/>
      <c r="DR238" s="981"/>
      <c r="DS238" s="982"/>
      <c r="DT238" s="624"/>
      <c r="DU238" s="913"/>
      <c r="DV238" s="914"/>
      <c r="DW238" s="914"/>
      <c r="DX238" s="914"/>
      <c r="DY238" s="914"/>
      <c r="DZ238" s="915"/>
      <c r="EA238" s="915"/>
      <c r="EB238" s="915"/>
      <c r="EC238" s="915"/>
      <c r="ED238" s="915"/>
      <c r="EE238" s="915"/>
      <c r="EF238" s="915"/>
      <c r="EG238" s="915"/>
      <c r="EH238" s="915"/>
      <c r="EI238" s="915"/>
      <c r="EJ238" s="915"/>
      <c r="EK238" s="915"/>
      <c r="EL238" s="930"/>
      <c r="EM238" s="930"/>
      <c r="EN238" s="930"/>
      <c r="EO238" s="930"/>
      <c r="EP238" s="930"/>
      <c r="EQ238" s="930"/>
      <c r="ER238" s="744"/>
      <c r="ES238" s="1003"/>
      <c r="ET238" s="967" t="str">
        <f>'ANNUAL SUMMARY'!$C$30</f>
        <v>SIC</v>
      </c>
      <c r="EU238" s="968"/>
      <c r="EV238" s="968"/>
      <c r="EW238" s="968"/>
      <c r="EX238" s="971"/>
      <c r="EY238" s="973"/>
      <c r="EZ238" s="974"/>
      <c r="FA238" s="974"/>
      <c r="FB238" s="974"/>
      <c r="FC238" s="974"/>
      <c r="FD238" s="975"/>
      <c r="FE238" s="785"/>
      <c r="FF238" s="979" t="str">
        <f>'ANNUAL SUMMARY'!$O$30</f>
        <v>NIGHT</v>
      </c>
      <c r="FG238" s="968"/>
      <c r="FH238" s="968"/>
      <c r="FI238" s="968"/>
      <c r="FJ238" s="971"/>
      <c r="FK238" s="980"/>
      <c r="FL238" s="981"/>
      <c r="FM238" s="981"/>
      <c r="FN238" s="981"/>
      <c r="FO238" s="981"/>
      <c r="FP238" s="982"/>
      <c r="FQ238" s="624"/>
      <c r="FR238" s="913"/>
      <c r="FS238" s="914"/>
      <c r="FT238" s="914"/>
      <c r="FU238" s="914"/>
      <c r="FV238" s="914"/>
      <c r="FW238" s="915"/>
      <c r="FX238" s="915"/>
      <c r="FY238" s="915"/>
      <c r="FZ238" s="915"/>
      <c r="GA238" s="915"/>
      <c r="GB238" s="915"/>
      <c r="GC238" s="915"/>
      <c r="GD238" s="915"/>
      <c r="GE238" s="915"/>
      <c r="GF238" s="915"/>
      <c r="GG238" s="915"/>
      <c r="GH238" s="915"/>
      <c r="GI238" s="930"/>
      <c r="GJ238" s="930"/>
      <c r="GK238" s="930"/>
      <c r="GL238" s="930"/>
      <c r="GM238" s="930"/>
      <c r="GN238" s="930"/>
      <c r="GO238" s="744"/>
    </row>
    <row r="239" spans="1:197" ht="6" customHeight="1" x14ac:dyDescent="0.2">
      <c r="A239" s="1003"/>
      <c r="B239" s="969"/>
      <c r="C239" s="970"/>
      <c r="D239" s="970"/>
      <c r="E239" s="970"/>
      <c r="F239" s="972"/>
      <c r="G239" s="976"/>
      <c r="H239" s="977"/>
      <c r="I239" s="977"/>
      <c r="J239" s="977"/>
      <c r="K239" s="977"/>
      <c r="L239" s="978"/>
      <c r="M239" s="785"/>
      <c r="N239" s="969"/>
      <c r="O239" s="970"/>
      <c r="P239" s="970"/>
      <c r="Q239" s="970"/>
      <c r="R239" s="972"/>
      <c r="S239" s="983"/>
      <c r="T239" s="984"/>
      <c r="U239" s="984"/>
      <c r="V239" s="984"/>
      <c r="W239" s="984"/>
      <c r="X239" s="985"/>
      <c r="Y239" s="624"/>
      <c r="Z239" s="914"/>
      <c r="AA239" s="914"/>
      <c r="AB239" s="914"/>
      <c r="AC239" s="914"/>
      <c r="AD239" s="914"/>
      <c r="AE239" s="915"/>
      <c r="AF239" s="915"/>
      <c r="AG239" s="915"/>
      <c r="AH239" s="915"/>
      <c r="AI239" s="915"/>
      <c r="AJ239" s="915"/>
      <c r="AK239" s="915"/>
      <c r="AL239" s="915"/>
      <c r="AM239" s="915"/>
      <c r="AN239" s="915"/>
      <c r="AO239" s="915"/>
      <c r="AP239" s="915"/>
      <c r="AQ239" s="930"/>
      <c r="AR239" s="930"/>
      <c r="AS239" s="930"/>
      <c r="AT239" s="930"/>
      <c r="AU239" s="930"/>
      <c r="AV239" s="930"/>
      <c r="AW239" s="744"/>
      <c r="AX239" s="1003"/>
      <c r="AY239" s="969"/>
      <c r="AZ239" s="970"/>
      <c r="BA239" s="970"/>
      <c r="BB239" s="970"/>
      <c r="BC239" s="972"/>
      <c r="BD239" s="976"/>
      <c r="BE239" s="977"/>
      <c r="BF239" s="977"/>
      <c r="BG239" s="977"/>
      <c r="BH239" s="977"/>
      <c r="BI239" s="978"/>
      <c r="BJ239" s="785"/>
      <c r="BK239" s="969"/>
      <c r="BL239" s="970"/>
      <c r="BM239" s="970"/>
      <c r="BN239" s="970"/>
      <c r="BO239" s="972"/>
      <c r="BP239" s="983"/>
      <c r="BQ239" s="984"/>
      <c r="BR239" s="984"/>
      <c r="BS239" s="984"/>
      <c r="BT239" s="984"/>
      <c r="BU239" s="985"/>
      <c r="BV239" s="624"/>
      <c r="BW239" s="914"/>
      <c r="BX239" s="914"/>
      <c r="BY239" s="914"/>
      <c r="BZ239" s="914"/>
      <c r="CA239" s="914"/>
      <c r="CB239" s="915"/>
      <c r="CC239" s="915"/>
      <c r="CD239" s="915"/>
      <c r="CE239" s="915"/>
      <c r="CF239" s="915"/>
      <c r="CG239" s="915"/>
      <c r="CH239" s="915"/>
      <c r="CI239" s="915"/>
      <c r="CJ239" s="915"/>
      <c r="CK239" s="915"/>
      <c r="CL239" s="915"/>
      <c r="CM239" s="915"/>
      <c r="CN239" s="930"/>
      <c r="CO239" s="930"/>
      <c r="CP239" s="930"/>
      <c r="CQ239" s="930"/>
      <c r="CR239" s="930"/>
      <c r="CS239" s="930"/>
      <c r="CT239" s="744"/>
      <c r="CV239" s="1003"/>
      <c r="CW239" s="969"/>
      <c r="CX239" s="970"/>
      <c r="CY239" s="970"/>
      <c r="CZ239" s="970"/>
      <c r="DA239" s="972"/>
      <c r="DB239" s="976"/>
      <c r="DC239" s="977"/>
      <c r="DD239" s="977"/>
      <c r="DE239" s="977"/>
      <c r="DF239" s="977"/>
      <c r="DG239" s="978"/>
      <c r="DH239" s="785"/>
      <c r="DI239" s="969"/>
      <c r="DJ239" s="970"/>
      <c r="DK239" s="970"/>
      <c r="DL239" s="970"/>
      <c r="DM239" s="972"/>
      <c r="DN239" s="983"/>
      <c r="DO239" s="984"/>
      <c r="DP239" s="984"/>
      <c r="DQ239" s="984"/>
      <c r="DR239" s="984"/>
      <c r="DS239" s="985"/>
      <c r="DT239" s="624"/>
      <c r="DU239" s="914"/>
      <c r="DV239" s="914"/>
      <c r="DW239" s="914"/>
      <c r="DX239" s="914"/>
      <c r="DY239" s="914"/>
      <c r="DZ239" s="915"/>
      <c r="EA239" s="915"/>
      <c r="EB239" s="915"/>
      <c r="EC239" s="915"/>
      <c r="ED239" s="915"/>
      <c r="EE239" s="915"/>
      <c r="EF239" s="915"/>
      <c r="EG239" s="915"/>
      <c r="EH239" s="915"/>
      <c r="EI239" s="915"/>
      <c r="EJ239" s="915"/>
      <c r="EK239" s="915"/>
      <c r="EL239" s="930"/>
      <c r="EM239" s="930"/>
      <c r="EN239" s="930"/>
      <c r="EO239" s="930"/>
      <c r="EP239" s="930"/>
      <c r="EQ239" s="930"/>
      <c r="ER239" s="744"/>
      <c r="ES239" s="1003"/>
      <c r="ET239" s="969"/>
      <c r="EU239" s="970"/>
      <c r="EV239" s="970"/>
      <c r="EW239" s="970"/>
      <c r="EX239" s="972"/>
      <c r="EY239" s="976"/>
      <c r="EZ239" s="977"/>
      <c r="FA239" s="977"/>
      <c r="FB239" s="977"/>
      <c r="FC239" s="977"/>
      <c r="FD239" s="978"/>
      <c r="FE239" s="785"/>
      <c r="FF239" s="969"/>
      <c r="FG239" s="970"/>
      <c r="FH239" s="970"/>
      <c r="FI239" s="970"/>
      <c r="FJ239" s="972"/>
      <c r="FK239" s="983"/>
      <c r="FL239" s="984"/>
      <c r="FM239" s="984"/>
      <c r="FN239" s="984"/>
      <c r="FO239" s="984"/>
      <c r="FP239" s="985"/>
      <c r="FQ239" s="624"/>
      <c r="FR239" s="914"/>
      <c r="FS239" s="914"/>
      <c r="FT239" s="914"/>
      <c r="FU239" s="914"/>
      <c r="FV239" s="914"/>
      <c r="FW239" s="915"/>
      <c r="FX239" s="915"/>
      <c r="FY239" s="915"/>
      <c r="FZ239" s="915"/>
      <c r="GA239" s="915"/>
      <c r="GB239" s="915"/>
      <c r="GC239" s="915"/>
      <c r="GD239" s="915"/>
      <c r="GE239" s="915"/>
      <c r="GF239" s="915"/>
      <c r="GG239" s="915"/>
      <c r="GH239" s="915"/>
      <c r="GI239" s="930"/>
      <c r="GJ239" s="930"/>
      <c r="GK239" s="930"/>
      <c r="GL239" s="930"/>
      <c r="GM239" s="930"/>
      <c r="GN239" s="930"/>
      <c r="GO239" s="744"/>
    </row>
    <row r="240" spans="1:197" ht="2.25" customHeight="1" x14ac:dyDescent="0.25">
      <c r="A240" s="1003"/>
      <c r="B240" s="624"/>
      <c r="C240" s="624"/>
      <c r="D240" s="624"/>
      <c r="E240" s="624"/>
      <c r="F240" s="624"/>
      <c r="G240" s="624"/>
      <c r="H240" s="624"/>
      <c r="I240" s="624"/>
      <c r="J240" s="624"/>
      <c r="K240" s="624"/>
      <c r="L240" s="624"/>
      <c r="M240" s="624"/>
      <c r="N240" s="624"/>
      <c r="O240" s="624"/>
      <c r="P240" s="624"/>
      <c r="Q240" s="624"/>
      <c r="R240" s="624"/>
      <c r="S240" s="624"/>
      <c r="T240" s="624"/>
      <c r="U240" s="624"/>
      <c r="V240" s="624"/>
      <c r="W240" s="624"/>
      <c r="X240" s="624"/>
      <c r="Y240" s="624"/>
      <c r="Z240" s="913"/>
      <c r="AA240" s="914"/>
      <c r="AB240" s="914"/>
      <c r="AC240" s="914"/>
      <c r="AD240" s="914"/>
      <c r="AE240" s="915"/>
      <c r="AF240" s="915"/>
      <c r="AG240" s="915"/>
      <c r="AH240" s="915"/>
      <c r="AI240" s="915"/>
      <c r="AJ240" s="915"/>
      <c r="AK240" s="915"/>
      <c r="AL240" s="915"/>
      <c r="AM240" s="915"/>
      <c r="AN240" s="915"/>
      <c r="AO240" s="915"/>
      <c r="AP240" s="915"/>
      <c r="AQ240" s="930"/>
      <c r="AR240" s="930"/>
      <c r="AS240" s="930"/>
      <c r="AT240" s="930"/>
      <c r="AU240" s="930"/>
      <c r="AV240" s="930"/>
      <c r="AW240" s="744"/>
      <c r="AX240" s="1003"/>
      <c r="AY240" s="624"/>
      <c r="AZ240" s="624"/>
      <c r="BA240" s="624"/>
      <c r="BB240" s="624"/>
      <c r="BC240" s="624"/>
      <c r="BD240" s="624"/>
      <c r="BE240" s="624"/>
      <c r="BF240" s="624"/>
      <c r="BG240" s="624"/>
      <c r="BH240" s="624"/>
      <c r="BI240" s="624"/>
      <c r="BJ240" s="624"/>
      <c r="BK240" s="624"/>
      <c r="BL240" s="624"/>
      <c r="BM240" s="624"/>
      <c r="BN240" s="624"/>
      <c r="BO240" s="624"/>
      <c r="BP240" s="624"/>
      <c r="BQ240" s="624"/>
      <c r="BR240" s="624"/>
      <c r="BS240" s="624"/>
      <c r="BT240" s="624"/>
      <c r="BU240" s="624"/>
      <c r="BV240" s="624"/>
      <c r="BW240" s="913"/>
      <c r="BX240" s="914"/>
      <c r="BY240" s="914"/>
      <c r="BZ240" s="914"/>
      <c r="CA240" s="914"/>
      <c r="CB240" s="915"/>
      <c r="CC240" s="915"/>
      <c r="CD240" s="915"/>
      <c r="CE240" s="915"/>
      <c r="CF240" s="915"/>
      <c r="CG240" s="915"/>
      <c r="CH240" s="915"/>
      <c r="CI240" s="915"/>
      <c r="CJ240" s="915"/>
      <c r="CK240" s="915"/>
      <c r="CL240" s="915"/>
      <c r="CM240" s="915"/>
      <c r="CN240" s="930"/>
      <c r="CO240" s="930"/>
      <c r="CP240" s="930"/>
      <c r="CQ240" s="930"/>
      <c r="CR240" s="930"/>
      <c r="CS240" s="930"/>
      <c r="CT240" s="744"/>
      <c r="CV240" s="1003"/>
      <c r="CW240" s="624"/>
      <c r="CX240" s="624"/>
      <c r="CY240" s="624"/>
      <c r="CZ240" s="624"/>
      <c r="DA240" s="624"/>
      <c r="DB240" s="624"/>
      <c r="DC240" s="624"/>
      <c r="DD240" s="624"/>
      <c r="DE240" s="624"/>
      <c r="DF240" s="624"/>
      <c r="DG240" s="624"/>
      <c r="DH240" s="624"/>
      <c r="DI240" s="624"/>
      <c r="DJ240" s="624"/>
      <c r="DK240" s="624"/>
      <c r="DL240" s="624"/>
      <c r="DM240" s="624"/>
      <c r="DN240" s="624"/>
      <c r="DO240" s="624"/>
      <c r="DP240" s="624"/>
      <c r="DQ240" s="624"/>
      <c r="DR240" s="624"/>
      <c r="DS240" s="624"/>
      <c r="DT240" s="624"/>
      <c r="DU240" s="913"/>
      <c r="DV240" s="914"/>
      <c r="DW240" s="914"/>
      <c r="DX240" s="914"/>
      <c r="DY240" s="914"/>
      <c r="DZ240" s="915"/>
      <c r="EA240" s="915"/>
      <c r="EB240" s="915"/>
      <c r="EC240" s="915"/>
      <c r="ED240" s="915"/>
      <c r="EE240" s="915"/>
      <c r="EF240" s="915"/>
      <c r="EG240" s="915"/>
      <c r="EH240" s="915"/>
      <c r="EI240" s="915"/>
      <c r="EJ240" s="915"/>
      <c r="EK240" s="915"/>
      <c r="EL240" s="930"/>
      <c r="EM240" s="930"/>
      <c r="EN240" s="930"/>
      <c r="EO240" s="930"/>
      <c r="EP240" s="930"/>
      <c r="EQ240" s="930"/>
      <c r="ER240" s="744"/>
      <c r="ES240" s="1003"/>
      <c r="ET240" s="624"/>
      <c r="EU240" s="624"/>
      <c r="EV240" s="624"/>
      <c r="EW240" s="624"/>
      <c r="EX240" s="624"/>
      <c r="EY240" s="624"/>
      <c r="EZ240" s="624"/>
      <c r="FA240" s="624"/>
      <c r="FB240" s="624"/>
      <c r="FC240" s="624"/>
      <c r="FD240" s="624"/>
      <c r="FE240" s="624"/>
      <c r="FF240" s="624"/>
      <c r="FG240" s="624"/>
      <c r="FH240" s="624"/>
      <c r="FI240" s="624"/>
      <c r="FJ240" s="624"/>
      <c r="FK240" s="624"/>
      <c r="FL240" s="624"/>
      <c r="FM240" s="624"/>
      <c r="FN240" s="624"/>
      <c r="FO240" s="624"/>
      <c r="FP240" s="624"/>
      <c r="FQ240" s="624"/>
      <c r="FR240" s="913"/>
      <c r="FS240" s="914"/>
      <c r="FT240" s="914"/>
      <c r="FU240" s="914"/>
      <c r="FV240" s="914"/>
      <c r="FW240" s="915"/>
      <c r="FX240" s="915"/>
      <c r="FY240" s="915"/>
      <c r="FZ240" s="915"/>
      <c r="GA240" s="915"/>
      <c r="GB240" s="915"/>
      <c r="GC240" s="915"/>
      <c r="GD240" s="915"/>
      <c r="GE240" s="915"/>
      <c r="GF240" s="915"/>
      <c r="GG240" s="915"/>
      <c r="GH240" s="915"/>
      <c r="GI240" s="930"/>
      <c r="GJ240" s="930"/>
      <c r="GK240" s="930"/>
      <c r="GL240" s="930"/>
      <c r="GM240" s="930"/>
      <c r="GN240" s="930"/>
      <c r="GO240" s="744"/>
    </row>
    <row r="241" spans="1:197" ht="14.25" customHeight="1" x14ac:dyDescent="0.2">
      <c r="A241" s="1003"/>
      <c r="B241" s="967" t="str">
        <f>'ANNUAL SUMMARY'!$C$33</f>
        <v>CROSS C.</v>
      </c>
      <c r="C241" s="968"/>
      <c r="D241" s="968"/>
      <c r="E241" s="968"/>
      <c r="F241" s="792"/>
      <c r="G241" s="793"/>
      <c r="H241" s="793"/>
      <c r="I241" s="793"/>
      <c r="J241" s="793"/>
      <c r="K241" s="793"/>
      <c r="L241" s="794"/>
      <c r="M241" s="643"/>
      <c r="N241" s="786" t="s">
        <v>63</v>
      </c>
      <c r="O241" s="644"/>
      <c r="P241" s="644"/>
      <c r="Q241" s="644"/>
      <c r="R241" s="644"/>
      <c r="S241" s="644"/>
      <c r="T241" s="644"/>
      <c r="U241" s="644"/>
      <c r="V241" s="644"/>
      <c r="W241" s="644"/>
      <c r="X241" s="645"/>
      <c r="Y241" s="624"/>
      <c r="Z241" s="914"/>
      <c r="AA241" s="914"/>
      <c r="AB241" s="914"/>
      <c r="AC241" s="914"/>
      <c r="AD241" s="914"/>
      <c r="AE241" s="915"/>
      <c r="AF241" s="915"/>
      <c r="AG241" s="915"/>
      <c r="AH241" s="915"/>
      <c r="AI241" s="915"/>
      <c r="AJ241" s="915"/>
      <c r="AK241" s="915"/>
      <c r="AL241" s="915"/>
      <c r="AM241" s="915"/>
      <c r="AN241" s="915"/>
      <c r="AO241" s="915"/>
      <c r="AP241" s="915"/>
      <c r="AQ241" s="930"/>
      <c r="AR241" s="930"/>
      <c r="AS241" s="930"/>
      <c r="AT241" s="930"/>
      <c r="AU241" s="930"/>
      <c r="AV241" s="930"/>
      <c r="AW241" s="744"/>
      <c r="AX241" s="1003"/>
      <c r="AY241" s="967" t="str">
        <f>'ANNUAL SUMMARY'!$C$33</f>
        <v>CROSS C.</v>
      </c>
      <c r="AZ241" s="968"/>
      <c r="BA241" s="968"/>
      <c r="BB241" s="968"/>
      <c r="BC241" s="792"/>
      <c r="BD241" s="793"/>
      <c r="BE241" s="793"/>
      <c r="BF241" s="793"/>
      <c r="BG241" s="793"/>
      <c r="BH241" s="793"/>
      <c r="BI241" s="794"/>
      <c r="BJ241" s="643"/>
      <c r="BK241" s="786" t="s">
        <v>63</v>
      </c>
      <c r="BL241" s="644"/>
      <c r="BM241" s="644"/>
      <c r="BN241" s="644"/>
      <c r="BO241" s="644"/>
      <c r="BP241" s="644"/>
      <c r="BQ241" s="644"/>
      <c r="BR241" s="644"/>
      <c r="BS241" s="644"/>
      <c r="BT241" s="644"/>
      <c r="BU241" s="645"/>
      <c r="BV241" s="624"/>
      <c r="BW241" s="914"/>
      <c r="BX241" s="914"/>
      <c r="BY241" s="914"/>
      <c r="BZ241" s="914"/>
      <c r="CA241" s="914"/>
      <c r="CB241" s="915"/>
      <c r="CC241" s="915"/>
      <c r="CD241" s="915"/>
      <c r="CE241" s="915"/>
      <c r="CF241" s="915"/>
      <c r="CG241" s="915"/>
      <c r="CH241" s="915"/>
      <c r="CI241" s="915"/>
      <c r="CJ241" s="915"/>
      <c r="CK241" s="915"/>
      <c r="CL241" s="915"/>
      <c r="CM241" s="915"/>
      <c r="CN241" s="930"/>
      <c r="CO241" s="930"/>
      <c r="CP241" s="930"/>
      <c r="CQ241" s="930"/>
      <c r="CR241" s="930"/>
      <c r="CS241" s="930"/>
      <c r="CT241" s="744"/>
      <c r="CV241" s="1003"/>
      <c r="CW241" s="967" t="str">
        <f>'ANNUAL SUMMARY'!$C$33</f>
        <v>CROSS C.</v>
      </c>
      <c r="CX241" s="968"/>
      <c r="CY241" s="968"/>
      <c r="CZ241" s="968"/>
      <c r="DA241" s="792"/>
      <c r="DB241" s="793"/>
      <c r="DC241" s="793"/>
      <c r="DD241" s="793"/>
      <c r="DE241" s="793"/>
      <c r="DF241" s="793"/>
      <c r="DG241" s="794"/>
      <c r="DH241" s="643"/>
      <c r="DI241" s="786" t="s">
        <v>63</v>
      </c>
      <c r="DJ241" s="644"/>
      <c r="DK241" s="644"/>
      <c r="DL241" s="644"/>
      <c r="DM241" s="644"/>
      <c r="DN241" s="644"/>
      <c r="DO241" s="644"/>
      <c r="DP241" s="644"/>
      <c r="DQ241" s="644"/>
      <c r="DR241" s="644"/>
      <c r="DS241" s="645"/>
      <c r="DT241" s="624"/>
      <c r="DU241" s="914"/>
      <c r="DV241" s="914"/>
      <c r="DW241" s="914"/>
      <c r="DX241" s="914"/>
      <c r="DY241" s="914"/>
      <c r="DZ241" s="915"/>
      <c r="EA241" s="915"/>
      <c r="EB241" s="915"/>
      <c r="EC241" s="915"/>
      <c r="ED241" s="915"/>
      <c r="EE241" s="915"/>
      <c r="EF241" s="915"/>
      <c r="EG241" s="915"/>
      <c r="EH241" s="915"/>
      <c r="EI241" s="915"/>
      <c r="EJ241" s="915"/>
      <c r="EK241" s="915"/>
      <c r="EL241" s="930"/>
      <c r="EM241" s="930"/>
      <c r="EN241" s="930"/>
      <c r="EO241" s="930"/>
      <c r="EP241" s="930"/>
      <c r="EQ241" s="930"/>
      <c r="ER241" s="744"/>
      <c r="ES241" s="1003"/>
      <c r="ET241" s="967" t="str">
        <f>'ANNUAL SUMMARY'!$C$33</f>
        <v>CROSS C.</v>
      </c>
      <c r="EU241" s="968"/>
      <c r="EV241" s="968"/>
      <c r="EW241" s="968"/>
      <c r="EX241" s="792"/>
      <c r="EY241" s="793"/>
      <c r="EZ241" s="793"/>
      <c r="FA241" s="793"/>
      <c r="FB241" s="793"/>
      <c r="FC241" s="793"/>
      <c r="FD241" s="794"/>
      <c r="FE241" s="643"/>
      <c r="FF241" s="786" t="s">
        <v>63</v>
      </c>
      <c r="FG241" s="644"/>
      <c r="FH241" s="644"/>
      <c r="FI241" s="644"/>
      <c r="FJ241" s="644"/>
      <c r="FK241" s="644"/>
      <c r="FL241" s="644"/>
      <c r="FM241" s="644"/>
      <c r="FN241" s="644"/>
      <c r="FO241" s="644"/>
      <c r="FP241" s="645"/>
      <c r="FQ241" s="624"/>
      <c r="FR241" s="914"/>
      <c r="FS241" s="914"/>
      <c r="FT241" s="914"/>
      <c r="FU241" s="914"/>
      <c r="FV241" s="914"/>
      <c r="FW241" s="915"/>
      <c r="FX241" s="915"/>
      <c r="FY241" s="915"/>
      <c r="FZ241" s="915"/>
      <c r="GA241" s="915"/>
      <c r="GB241" s="915"/>
      <c r="GC241" s="915"/>
      <c r="GD241" s="915"/>
      <c r="GE241" s="915"/>
      <c r="GF241" s="915"/>
      <c r="GG241" s="915"/>
      <c r="GH241" s="915"/>
      <c r="GI241" s="930"/>
      <c r="GJ241" s="930"/>
      <c r="GK241" s="930"/>
      <c r="GL241" s="930"/>
      <c r="GM241" s="930"/>
      <c r="GN241" s="930"/>
      <c r="GO241" s="744"/>
    </row>
    <row r="242" spans="1:197" ht="6" customHeight="1" x14ac:dyDescent="0.2">
      <c r="A242" s="1003"/>
      <c r="B242" s="969"/>
      <c r="C242" s="970"/>
      <c r="D242" s="970"/>
      <c r="E242" s="970"/>
      <c r="F242" s="795"/>
      <c r="G242" s="796"/>
      <c r="H242" s="796"/>
      <c r="I242" s="796"/>
      <c r="J242" s="796"/>
      <c r="K242" s="796"/>
      <c r="L242" s="797"/>
      <c r="M242" s="643"/>
      <c r="N242" s="787"/>
      <c r="O242" s="646"/>
      <c r="P242" s="646"/>
      <c r="Q242" s="646"/>
      <c r="R242" s="646"/>
      <c r="S242" s="646"/>
      <c r="T242" s="646"/>
      <c r="U242" s="646"/>
      <c r="V242" s="646"/>
      <c r="W242" s="646"/>
      <c r="X242" s="647"/>
      <c r="Y242" s="624"/>
      <c r="Z242" s="913"/>
      <c r="AA242" s="913"/>
      <c r="AB242" s="913"/>
      <c r="AC242" s="913"/>
      <c r="AD242" s="913"/>
      <c r="AE242" s="915"/>
      <c r="AF242" s="915"/>
      <c r="AG242" s="915"/>
      <c r="AH242" s="915"/>
      <c r="AI242" s="915"/>
      <c r="AJ242" s="915"/>
      <c r="AK242" s="915"/>
      <c r="AL242" s="915"/>
      <c r="AM242" s="915"/>
      <c r="AN242" s="915"/>
      <c r="AO242" s="915"/>
      <c r="AP242" s="915"/>
      <c r="AQ242" s="930"/>
      <c r="AR242" s="930"/>
      <c r="AS242" s="930"/>
      <c r="AT242" s="930"/>
      <c r="AU242" s="930"/>
      <c r="AV242" s="930"/>
      <c r="AW242" s="744"/>
      <c r="AX242" s="1003"/>
      <c r="AY242" s="969"/>
      <c r="AZ242" s="970"/>
      <c r="BA242" s="970"/>
      <c r="BB242" s="970"/>
      <c r="BC242" s="795"/>
      <c r="BD242" s="796"/>
      <c r="BE242" s="796"/>
      <c r="BF242" s="796"/>
      <c r="BG242" s="796"/>
      <c r="BH242" s="796"/>
      <c r="BI242" s="797"/>
      <c r="BJ242" s="643"/>
      <c r="BK242" s="787"/>
      <c r="BL242" s="646"/>
      <c r="BM242" s="646"/>
      <c r="BN242" s="646"/>
      <c r="BO242" s="646"/>
      <c r="BP242" s="646"/>
      <c r="BQ242" s="646"/>
      <c r="BR242" s="646"/>
      <c r="BS242" s="646"/>
      <c r="BT242" s="646"/>
      <c r="BU242" s="647"/>
      <c r="BV242" s="624"/>
      <c r="BW242" s="913"/>
      <c r="BX242" s="913"/>
      <c r="BY242" s="913"/>
      <c r="BZ242" s="913"/>
      <c r="CA242" s="913"/>
      <c r="CB242" s="915"/>
      <c r="CC242" s="915"/>
      <c r="CD242" s="915"/>
      <c r="CE242" s="915"/>
      <c r="CF242" s="915"/>
      <c r="CG242" s="915"/>
      <c r="CH242" s="915"/>
      <c r="CI242" s="915"/>
      <c r="CJ242" s="915"/>
      <c r="CK242" s="915"/>
      <c r="CL242" s="915"/>
      <c r="CM242" s="915"/>
      <c r="CN242" s="930"/>
      <c r="CO242" s="930"/>
      <c r="CP242" s="930"/>
      <c r="CQ242" s="930"/>
      <c r="CR242" s="930"/>
      <c r="CS242" s="930"/>
      <c r="CT242" s="744"/>
      <c r="CV242" s="1003"/>
      <c r="CW242" s="969"/>
      <c r="CX242" s="970"/>
      <c r="CY242" s="970"/>
      <c r="CZ242" s="970"/>
      <c r="DA242" s="795"/>
      <c r="DB242" s="796"/>
      <c r="DC242" s="796"/>
      <c r="DD242" s="796"/>
      <c r="DE242" s="796"/>
      <c r="DF242" s="796"/>
      <c r="DG242" s="797"/>
      <c r="DH242" s="643"/>
      <c r="DI242" s="787"/>
      <c r="DJ242" s="646"/>
      <c r="DK242" s="646"/>
      <c r="DL242" s="646"/>
      <c r="DM242" s="646"/>
      <c r="DN242" s="646"/>
      <c r="DO242" s="646"/>
      <c r="DP242" s="646"/>
      <c r="DQ242" s="646"/>
      <c r="DR242" s="646"/>
      <c r="DS242" s="647"/>
      <c r="DT242" s="624"/>
      <c r="DU242" s="913"/>
      <c r="DV242" s="913"/>
      <c r="DW242" s="913"/>
      <c r="DX242" s="913"/>
      <c r="DY242" s="913"/>
      <c r="DZ242" s="915"/>
      <c r="EA242" s="915"/>
      <c r="EB242" s="915"/>
      <c r="EC242" s="915"/>
      <c r="ED242" s="915"/>
      <c r="EE242" s="915"/>
      <c r="EF242" s="915"/>
      <c r="EG242" s="915"/>
      <c r="EH242" s="915"/>
      <c r="EI242" s="915"/>
      <c r="EJ242" s="915"/>
      <c r="EK242" s="915"/>
      <c r="EL242" s="930"/>
      <c r="EM242" s="930"/>
      <c r="EN242" s="930"/>
      <c r="EO242" s="930"/>
      <c r="EP242" s="930"/>
      <c r="EQ242" s="930"/>
      <c r="ER242" s="744"/>
      <c r="ES242" s="1003"/>
      <c r="ET242" s="969"/>
      <c r="EU242" s="970"/>
      <c r="EV242" s="970"/>
      <c r="EW242" s="970"/>
      <c r="EX242" s="795"/>
      <c r="EY242" s="796"/>
      <c r="EZ242" s="796"/>
      <c r="FA242" s="796"/>
      <c r="FB242" s="796"/>
      <c r="FC242" s="796"/>
      <c r="FD242" s="797"/>
      <c r="FE242" s="643"/>
      <c r="FF242" s="787"/>
      <c r="FG242" s="646"/>
      <c r="FH242" s="646"/>
      <c r="FI242" s="646"/>
      <c r="FJ242" s="646"/>
      <c r="FK242" s="646"/>
      <c r="FL242" s="646"/>
      <c r="FM242" s="646"/>
      <c r="FN242" s="646"/>
      <c r="FO242" s="646"/>
      <c r="FP242" s="647"/>
      <c r="FQ242" s="624"/>
      <c r="FR242" s="913"/>
      <c r="FS242" s="913"/>
      <c r="FT242" s="913"/>
      <c r="FU242" s="913"/>
      <c r="FV242" s="913"/>
      <c r="FW242" s="915"/>
      <c r="FX242" s="915"/>
      <c r="FY242" s="915"/>
      <c r="FZ242" s="915"/>
      <c r="GA242" s="915"/>
      <c r="GB242" s="915"/>
      <c r="GC242" s="915"/>
      <c r="GD242" s="915"/>
      <c r="GE242" s="915"/>
      <c r="GF242" s="915"/>
      <c r="GG242" s="915"/>
      <c r="GH242" s="915"/>
      <c r="GI242" s="930"/>
      <c r="GJ242" s="930"/>
      <c r="GK242" s="930"/>
      <c r="GL242" s="930"/>
      <c r="GM242" s="930"/>
      <c r="GN242" s="930"/>
      <c r="GO242" s="744"/>
    </row>
    <row r="243" spans="1:197" ht="2.25" customHeight="1" x14ac:dyDescent="0.25">
      <c r="A243" s="1003"/>
      <c r="B243" s="624"/>
      <c r="C243" s="624"/>
      <c r="D243" s="624"/>
      <c r="E243" s="624"/>
      <c r="F243" s="624"/>
      <c r="G243" s="624"/>
      <c r="H243" s="624"/>
      <c r="I243" s="624"/>
      <c r="J243" s="624"/>
      <c r="K243" s="624"/>
      <c r="L243" s="624"/>
      <c r="M243" s="643"/>
      <c r="N243" s="787"/>
      <c r="O243" s="646"/>
      <c r="P243" s="646"/>
      <c r="Q243" s="646"/>
      <c r="R243" s="646"/>
      <c r="S243" s="646"/>
      <c r="T243" s="646"/>
      <c r="U243" s="646"/>
      <c r="V243" s="646"/>
      <c r="W243" s="646"/>
      <c r="X243" s="647"/>
      <c r="Y243" s="624"/>
      <c r="Z243" s="913"/>
      <c r="AA243" s="913"/>
      <c r="AB243" s="913"/>
      <c r="AC243" s="913"/>
      <c r="AD243" s="913"/>
      <c r="AE243" s="915"/>
      <c r="AF243" s="915"/>
      <c r="AG243" s="915"/>
      <c r="AH243" s="915"/>
      <c r="AI243" s="915"/>
      <c r="AJ243" s="915"/>
      <c r="AK243" s="915"/>
      <c r="AL243" s="915"/>
      <c r="AM243" s="915"/>
      <c r="AN243" s="915"/>
      <c r="AO243" s="915"/>
      <c r="AP243" s="915"/>
      <c r="AQ243" s="930"/>
      <c r="AR243" s="930"/>
      <c r="AS243" s="930"/>
      <c r="AT243" s="930"/>
      <c r="AU243" s="930"/>
      <c r="AV243" s="930"/>
      <c r="AW243" s="744"/>
      <c r="AX243" s="1003"/>
      <c r="AY243" s="624"/>
      <c r="AZ243" s="624"/>
      <c r="BA243" s="624"/>
      <c r="BB243" s="624"/>
      <c r="BC243" s="624"/>
      <c r="BD243" s="624"/>
      <c r="BE243" s="624"/>
      <c r="BF243" s="624"/>
      <c r="BG243" s="624"/>
      <c r="BH243" s="624"/>
      <c r="BI243" s="624"/>
      <c r="BJ243" s="643"/>
      <c r="BK243" s="787"/>
      <c r="BL243" s="646"/>
      <c r="BM243" s="646"/>
      <c r="BN243" s="646"/>
      <c r="BO243" s="646"/>
      <c r="BP243" s="646"/>
      <c r="BQ243" s="646"/>
      <c r="BR243" s="646"/>
      <c r="BS243" s="646"/>
      <c r="BT243" s="646"/>
      <c r="BU243" s="647"/>
      <c r="BV243" s="624"/>
      <c r="BW243" s="913"/>
      <c r="BX243" s="913"/>
      <c r="BY243" s="913"/>
      <c r="BZ243" s="913"/>
      <c r="CA243" s="913"/>
      <c r="CB243" s="915"/>
      <c r="CC243" s="915"/>
      <c r="CD243" s="915"/>
      <c r="CE243" s="915"/>
      <c r="CF243" s="915"/>
      <c r="CG243" s="915"/>
      <c r="CH243" s="915"/>
      <c r="CI243" s="915"/>
      <c r="CJ243" s="915"/>
      <c r="CK243" s="915"/>
      <c r="CL243" s="915"/>
      <c r="CM243" s="915"/>
      <c r="CN243" s="930"/>
      <c r="CO243" s="930"/>
      <c r="CP243" s="930"/>
      <c r="CQ243" s="930"/>
      <c r="CR243" s="930"/>
      <c r="CS243" s="930"/>
      <c r="CT243" s="744"/>
      <c r="CV243" s="1003"/>
      <c r="CW243" s="624"/>
      <c r="CX243" s="624"/>
      <c r="CY243" s="624"/>
      <c r="CZ243" s="624"/>
      <c r="DA243" s="624"/>
      <c r="DB243" s="624"/>
      <c r="DC243" s="624"/>
      <c r="DD243" s="624"/>
      <c r="DE243" s="624"/>
      <c r="DF243" s="624"/>
      <c r="DG243" s="624"/>
      <c r="DH243" s="643"/>
      <c r="DI243" s="787"/>
      <c r="DJ243" s="646"/>
      <c r="DK243" s="646"/>
      <c r="DL243" s="646"/>
      <c r="DM243" s="646"/>
      <c r="DN243" s="646"/>
      <c r="DO243" s="646"/>
      <c r="DP243" s="646"/>
      <c r="DQ243" s="646"/>
      <c r="DR243" s="646"/>
      <c r="DS243" s="647"/>
      <c r="DT243" s="624"/>
      <c r="DU243" s="913"/>
      <c r="DV243" s="913"/>
      <c r="DW243" s="913"/>
      <c r="DX243" s="913"/>
      <c r="DY243" s="913"/>
      <c r="DZ243" s="915"/>
      <c r="EA243" s="915"/>
      <c r="EB243" s="915"/>
      <c r="EC243" s="915"/>
      <c r="ED243" s="915"/>
      <c r="EE243" s="915"/>
      <c r="EF243" s="915"/>
      <c r="EG243" s="915"/>
      <c r="EH243" s="915"/>
      <c r="EI243" s="915"/>
      <c r="EJ243" s="915"/>
      <c r="EK243" s="915"/>
      <c r="EL243" s="930"/>
      <c r="EM243" s="930"/>
      <c r="EN243" s="930"/>
      <c r="EO243" s="930"/>
      <c r="EP243" s="930"/>
      <c r="EQ243" s="930"/>
      <c r="ER243" s="744"/>
      <c r="ES243" s="1003"/>
      <c r="ET243" s="624"/>
      <c r="EU243" s="624"/>
      <c r="EV243" s="624"/>
      <c r="EW243" s="624"/>
      <c r="EX243" s="624"/>
      <c r="EY243" s="624"/>
      <c r="EZ243" s="624"/>
      <c r="FA243" s="624"/>
      <c r="FB243" s="624"/>
      <c r="FC243" s="624"/>
      <c r="FD243" s="624"/>
      <c r="FE243" s="643"/>
      <c r="FF243" s="787"/>
      <c r="FG243" s="646"/>
      <c r="FH243" s="646"/>
      <c r="FI243" s="646"/>
      <c r="FJ243" s="646"/>
      <c r="FK243" s="646"/>
      <c r="FL243" s="646"/>
      <c r="FM243" s="646"/>
      <c r="FN243" s="646"/>
      <c r="FO243" s="646"/>
      <c r="FP243" s="647"/>
      <c r="FQ243" s="624"/>
      <c r="FR243" s="913"/>
      <c r="FS243" s="913"/>
      <c r="FT243" s="913"/>
      <c r="FU243" s="913"/>
      <c r="FV243" s="913"/>
      <c r="FW243" s="915"/>
      <c r="FX243" s="915"/>
      <c r="FY243" s="915"/>
      <c r="FZ243" s="915"/>
      <c r="GA243" s="915"/>
      <c r="GB243" s="915"/>
      <c r="GC243" s="915"/>
      <c r="GD243" s="915"/>
      <c r="GE243" s="915"/>
      <c r="GF243" s="915"/>
      <c r="GG243" s="915"/>
      <c r="GH243" s="915"/>
      <c r="GI243" s="930"/>
      <c r="GJ243" s="930"/>
      <c r="GK243" s="930"/>
      <c r="GL243" s="930"/>
      <c r="GM243" s="930"/>
      <c r="GN243" s="930"/>
      <c r="GO243" s="744"/>
    </row>
    <row r="244" spans="1:197" ht="8.25" customHeight="1" x14ac:dyDescent="0.25">
      <c r="A244" s="1003"/>
      <c r="B244" s="155" t="str">
        <f>LOGBOOK!$J$3</f>
        <v>SINGLE-ENGINE</v>
      </c>
      <c r="C244" s="156" t="str">
        <f>LOGBOOK!$K$3</f>
        <v>MULTI-ENGINE</v>
      </c>
      <c r="D244" s="156" t="str">
        <f>LOGBOOK!$L$3</f>
        <v>TURBO PROP</v>
      </c>
      <c r="E244" s="156" t="str">
        <f>LOGBOOK!$M$3</f>
        <v>TURBO JET</v>
      </c>
      <c r="F244" s="156" t="str">
        <f>LOGBOOK!$N$3</f>
        <v>LSA</v>
      </c>
      <c r="G244" s="156" t="str">
        <f>LOGBOOK!$O$2</f>
        <v>HELICOPTER</v>
      </c>
      <c r="H244" s="156" t="str">
        <f>LOGBOOK!$P$2</f>
        <v>GLIDER</v>
      </c>
      <c r="I244" s="156" t="str">
        <f>LOGBOOK!$Q$2</f>
        <v>OTHERS</v>
      </c>
      <c r="J244" s="157"/>
      <c r="K244" s="158"/>
      <c r="L244" s="159" t="s">
        <v>64</v>
      </c>
      <c r="M244" s="16"/>
      <c r="N244" s="788"/>
      <c r="O244" s="648"/>
      <c r="P244" s="648"/>
      <c r="Q244" s="648"/>
      <c r="R244" s="648"/>
      <c r="S244" s="648"/>
      <c r="T244" s="648"/>
      <c r="U244" s="648"/>
      <c r="V244" s="648"/>
      <c r="W244" s="648"/>
      <c r="X244" s="649"/>
      <c r="Y244" s="624"/>
      <c r="Z244" s="913"/>
      <c r="AA244" s="913"/>
      <c r="AB244" s="913"/>
      <c r="AC244" s="913"/>
      <c r="AD244" s="913"/>
      <c r="AE244" s="915"/>
      <c r="AF244" s="915"/>
      <c r="AG244" s="915"/>
      <c r="AH244" s="915"/>
      <c r="AI244" s="915"/>
      <c r="AJ244" s="915"/>
      <c r="AK244" s="915"/>
      <c r="AL244" s="915"/>
      <c r="AM244" s="915"/>
      <c r="AN244" s="915"/>
      <c r="AO244" s="915"/>
      <c r="AP244" s="915"/>
      <c r="AQ244" s="930"/>
      <c r="AR244" s="930"/>
      <c r="AS244" s="930"/>
      <c r="AT244" s="930"/>
      <c r="AU244" s="930"/>
      <c r="AV244" s="930"/>
      <c r="AW244" s="744"/>
      <c r="AX244" s="1003"/>
      <c r="AY244" s="155" t="str">
        <f>LOGBOOK!$J$3</f>
        <v>SINGLE-ENGINE</v>
      </c>
      <c r="AZ244" s="156" t="str">
        <f>LOGBOOK!$K$3</f>
        <v>MULTI-ENGINE</v>
      </c>
      <c r="BA244" s="156" t="str">
        <f>LOGBOOK!$L$3</f>
        <v>TURBO PROP</v>
      </c>
      <c r="BB244" s="156" t="str">
        <f>LOGBOOK!$M$3</f>
        <v>TURBO JET</v>
      </c>
      <c r="BC244" s="156" t="str">
        <f>LOGBOOK!$N$3</f>
        <v>LSA</v>
      </c>
      <c r="BD244" s="156" t="str">
        <f>LOGBOOK!$O$2</f>
        <v>HELICOPTER</v>
      </c>
      <c r="BE244" s="156" t="str">
        <f>LOGBOOK!$P$2</f>
        <v>GLIDER</v>
      </c>
      <c r="BF244" s="156" t="str">
        <f>LOGBOOK!$Q$2</f>
        <v>OTHERS</v>
      </c>
      <c r="BG244" s="157"/>
      <c r="BH244" s="158"/>
      <c r="BI244" s="159" t="s">
        <v>64</v>
      </c>
      <c r="BJ244" s="16"/>
      <c r="BK244" s="788"/>
      <c r="BL244" s="648"/>
      <c r="BM244" s="648"/>
      <c r="BN244" s="648"/>
      <c r="BO244" s="648"/>
      <c r="BP244" s="648"/>
      <c r="BQ244" s="648"/>
      <c r="BR244" s="648"/>
      <c r="BS244" s="648"/>
      <c r="BT244" s="648"/>
      <c r="BU244" s="649"/>
      <c r="BV244" s="624"/>
      <c r="BW244" s="913"/>
      <c r="BX244" s="913"/>
      <c r="BY244" s="913"/>
      <c r="BZ244" s="913"/>
      <c r="CA244" s="913"/>
      <c r="CB244" s="915"/>
      <c r="CC244" s="915"/>
      <c r="CD244" s="915"/>
      <c r="CE244" s="915"/>
      <c r="CF244" s="915"/>
      <c r="CG244" s="915"/>
      <c r="CH244" s="915"/>
      <c r="CI244" s="915"/>
      <c r="CJ244" s="915"/>
      <c r="CK244" s="915"/>
      <c r="CL244" s="915"/>
      <c r="CM244" s="915"/>
      <c r="CN244" s="930"/>
      <c r="CO244" s="930"/>
      <c r="CP244" s="930"/>
      <c r="CQ244" s="930"/>
      <c r="CR244" s="930"/>
      <c r="CS244" s="930"/>
      <c r="CT244" s="744"/>
      <c r="CV244" s="1003"/>
      <c r="CW244" s="155" t="str">
        <f>LOGBOOK!$J$3</f>
        <v>SINGLE-ENGINE</v>
      </c>
      <c r="CX244" s="156" t="str">
        <f>LOGBOOK!$K$3</f>
        <v>MULTI-ENGINE</v>
      </c>
      <c r="CY244" s="156" t="str">
        <f>LOGBOOK!$L$3</f>
        <v>TURBO PROP</v>
      </c>
      <c r="CZ244" s="156" t="str">
        <f>LOGBOOK!$M$3</f>
        <v>TURBO JET</v>
      </c>
      <c r="DA244" s="156" t="str">
        <f>LOGBOOK!$N$3</f>
        <v>LSA</v>
      </c>
      <c r="DB244" s="156" t="str">
        <f>LOGBOOK!$O$2</f>
        <v>HELICOPTER</v>
      </c>
      <c r="DC244" s="156" t="str">
        <f>LOGBOOK!$P$2</f>
        <v>GLIDER</v>
      </c>
      <c r="DD244" s="156" t="str">
        <f>LOGBOOK!$Q$2</f>
        <v>OTHERS</v>
      </c>
      <c r="DE244" s="157"/>
      <c r="DF244" s="158"/>
      <c r="DG244" s="159" t="s">
        <v>64</v>
      </c>
      <c r="DH244" s="16"/>
      <c r="DI244" s="788"/>
      <c r="DJ244" s="648"/>
      <c r="DK244" s="648"/>
      <c r="DL244" s="648"/>
      <c r="DM244" s="648"/>
      <c r="DN244" s="648"/>
      <c r="DO244" s="648"/>
      <c r="DP244" s="648"/>
      <c r="DQ244" s="648"/>
      <c r="DR244" s="648"/>
      <c r="DS244" s="649"/>
      <c r="DT244" s="624"/>
      <c r="DU244" s="913"/>
      <c r="DV244" s="913"/>
      <c r="DW244" s="913"/>
      <c r="DX244" s="913"/>
      <c r="DY244" s="913"/>
      <c r="DZ244" s="915"/>
      <c r="EA244" s="915"/>
      <c r="EB244" s="915"/>
      <c r="EC244" s="915"/>
      <c r="ED244" s="915"/>
      <c r="EE244" s="915"/>
      <c r="EF244" s="915"/>
      <c r="EG244" s="915"/>
      <c r="EH244" s="915"/>
      <c r="EI244" s="915"/>
      <c r="EJ244" s="915"/>
      <c r="EK244" s="915"/>
      <c r="EL244" s="930"/>
      <c r="EM244" s="930"/>
      <c r="EN244" s="930"/>
      <c r="EO244" s="930"/>
      <c r="EP244" s="930"/>
      <c r="EQ244" s="930"/>
      <c r="ER244" s="744"/>
      <c r="ES244" s="1003"/>
      <c r="ET244" s="155" t="str">
        <f>LOGBOOK!$J$3</f>
        <v>SINGLE-ENGINE</v>
      </c>
      <c r="EU244" s="156" t="str">
        <f>LOGBOOK!$K$3</f>
        <v>MULTI-ENGINE</v>
      </c>
      <c r="EV244" s="156" t="str">
        <f>LOGBOOK!$L$3</f>
        <v>TURBO PROP</v>
      </c>
      <c r="EW244" s="156" t="str">
        <f>LOGBOOK!$M$3</f>
        <v>TURBO JET</v>
      </c>
      <c r="EX244" s="156" t="str">
        <f>LOGBOOK!$N$3</f>
        <v>LSA</v>
      </c>
      <c r="EY244" s="156" t="str">
        <f>LOGBOOK!$O$2</f>
        <v>HELICOPTER</v>
      </c>
      <c r="EZ244" s="156" t="str">
        <f>LOGBOOK!$P$2</f>
        <v>GLIDER</v>
      </c>
      <c r="FA244" s="156" t="str">
        <f>LOGBOOK!$Q$2</f>
        <v>OTHERS</v>
      </c>
      <c r="FB244" s="157"/>
      <c r="FC244" s="158"/>
      <c r="FD244" s="159" t="s">
        <v>64</v>
      </c>
      <c r="FE244" s="16"/>
      <c r="FF244" s="788"/>
      <c r="FG244" s="648"/>
      <c r="FH244" s="648"/>
      <c r="FI244" s="648"/>
      <c r="FJ244" s="648"/>
      <c r="FK244" s="648"/>
      <c r="FL244" s="648"/>
      <c r="FM244" s="648"/>
      <c r="FN244" s="648"/>
      <c r="FO244" s="648"/>
      <c r="FP244" s="649"/>
      <c r="FQ244" s="624"/>
      <c r="FR244" s="913"/>
      <c r="FS244" s="913"/>
      <c r="FT244" s="913"/>
      <c r="FU244" s="913"/>
      <c r="FV244" s="913"/>
      <c r="FW244" s="915"/>
      <c r="FX244" s="915"/>
      <c r="FY244" s="915"/>
      <c r="FZ244" s="915"/>
      <c r="GA244" s="915"/>
      <c r="GB244" s="915"/>
      <c r="GC244" s="915"/>
      <c r="GD244" s="915"/>
      <c r="GE244" s="915"/>
      <c r="GF244" s="915"/>
      <c r="GG244" s="915"/>
      <c r="GH244" s="915"/>
      <c r="GI244" s="930"/>
      <c r="GJ244" s="930"/>
      <c r="GK244" s="930"/>
      <c r="GL244" s="930"/>
      <c r="GM244" s="930"/>
      <c r="GN244" s="930"/>
      <c r="GO244" s="744"/>
    </row>
    <row r="245" spans="1:197" ht="3" customHeight="1" x14ac:dyDescent="0.25">
      <c r="A245" s="1003"/>
      <c r="B245" s="624"/>
      <c r="C245" s="624"/>
      <c r="D245" s="624"/>
      <c r="E245" s="624"/>
      <c r="F245" s="624"/>
      <c r="G245" s="624"/>
      <c r="H245" s="624"/>
      <c r="I245" s="624"/>
      <c r="J245" s="624"/>
      <c r="K245" s="624"/>
      <c r="L245" s="624"/>
      <c r="M245" s="624"/>
      <c r="N245" s="658"/>
      <c r="O245" s="658"/>
      <c r="P245" s="658"/>
      <c r="Q245" s="658"/>
      <c r="R245" s="658"/>
      <c r="S245" s="658"/>
      <c r="T245" s="658"/>
      <c r="U245" s="658"/>
      <c r="V245" s="658"/>
      <c r="W245" s="658"/>
      <c r="X245" s="658"/>
      <c r="Y245" s="624"/>
      <c r="Z245" s="913"/>
      <c r="AA245" s="913"/>
      <c r="AB245" s="913"/>
      <c r="AC245" s="913"/>
      <c r="AD245" s="913"/>
      <c r="AE245" s="915"/>
      <c r="AF245" s="915"/>
      <c r="AG245" s="915"/>
      <c r="AH245" s="915"/>
      <c r="AI245" s="915"/>
      <c r="AJ245" s="915"/>
      <c r="AK245" s="915"/>
      <c r="AL245" s="915"/>
      <c r="AM245" s="915"/>
      <c r="AN245" s="915"/>
      <c r="AO245" s="915"/>
      <c r="AP245" s="915"/>
      <c r="AQ245" s="930"/>
      <c r="AR245" s="930"/>
      <c r="AS245" s="930"/>
      <c r="AT245" s="930"/>
      <c r="AU245" s="930"/>
      <c r="AV245" s="930"/>
      <c r="AW245" s="744"/>
      <c r="AX245" s="1003"/>
      <c r="AY245" s="624"/>
      <c r="AZ245" s="624"/>
      <c r="BA245" s="624"/>
      <c r="BB245" s="624"/>
      <c r="BC245" s="624"/>
      <c r="BD245" s="624"/>
      <c r="BE245" s="624"/>
      <c r="BF245" s="624"/>
      <c r="BG245" s="624"/>
      <c r="BH245" s="624"/>
      <c r="BI245" s="624"/>
      <c r="BJ245" s="624"/>
      <c r="BK245" s="658"/>
      <c r="BL245" s="658"/>
      <c r="BM245" s="658"/>
      <c r="BN245" s="658"/>
      <c r="BO245" s="658"/>
      <c r="BP245" s="658"/>
      <c r="BQ245" s="658"/>
      <c r="BR245" s="658"/>
      <c r="BS245" s="658"/>
      <c r="BT245" s="658"/>
      <c r="BU245" s="658"/>
      <c r="BV245" s="624"/>
      <c r="BW245" s="913"/>
      <c r="BX245" s="913"/>
      <c r="BY245" s="913"/>
      <c r="BZ245" s="913"/>
      <c r="CA245" s="913"/>
      <c r="CB245" s="915"/>
      <c r="CC245" s="915"/>
      <c r="CD245" s="915"/>
      <c r="CE245" s="915"/>
      <c r="CF245" s="915"/>
      <c r="CG245" s="915"/>
      <c r="CH245" s="915"/>
      <c r="CI245" s="915"/>
      <c r="CJ245" s="915"/>
      <c r="CK245" s="915"/>
      <c r="CL245" s="915"/>
      <c r="CM245" s="915"/>
      <c r="CN245" s="930"/>
      <c r="CO245" s="930"/>
      <c r="CP245" s="930"/>
      <c r="CQ245" s="930"/>
      <c r="CR245" s="930"/>
      <c r="CS245" s="930"/>
      <c r="CT245" s="744"/>
      <c r="CV245" s="1003"/>
      <c r="CW245" s="624"/>
      <c r="CX245" s="624"/>
      <c r="CY245" s="624"/>
      <c r="CZ245" s="624"/>
      <c r="DA245" s="624"/>
      <c r="DB245" s="624"/>
      <c r="DC245" s="624"/>
      <c r="DD245" s="624"/>
      <c r="DE245" s="624"/>
      <c r="DF245" s="624"/>
      <c r="DG245" s="624"/>
      <c r="DH245" s="624"/>
      <c r="DI245" s="658"/>
      <c r="DJ245" s="658"/>
      <c r="DK245" s="658"/>
      <c r="DL245" s="658"/>
      <c r="DM245" s="658"/>
      <c r="DN245" s="658"/>
      <c r="DO245" s="658"/>
      <c r="DP245" s="658"/>
      <c r="DQ245" s="658"/>
      <c r="DR245" s="658"/>
      <c r="DS245" s="658"/>
      <c r="DT245" s="624"/>
      <c r="DU245" s="913"/>
      <c r="DV245" s="913"/>
      <c r="DW245" s="913"/>
      <c r="DX245" s="913"/>
      <c r="DY245" s="913"/>
      <c r="DZ245" s="915"/>
      <c r="EA245" s="915"/>
      <c r="EB245" s="915"/>
      <c r="EC245" s="915"/>
      <c r="ED245" s="915"/>
      <c r="EE245" s="915"/>
      <c r="EF245" s="915"/>
      <c r="EG245" s="915"/>
      <c r="EH245" s="915"/>
      <c r="EI245" s="915"/>
      <c r="EJ245" s="915"/>
      <c r="EK245" s="915"/>
      <c r="EL245" s="930"/>
      <c r="EM245" s="930"/>
      <c r="EN245" s="930"/>
      <c r="EO245" s="930"/>
      <c r="EP245" s="930"/>
      <c r="EQ245" s="930"/>
      <c r="ER245" s="744"/>
      <c r="ES245" s="1003"/>
      <c r="ET245" s="624"/>
      <c r="EU245" s="624"/>
      <c r="EV245" s="624"/>
      <c r="EW245" s="624"/>
      <c r="EX245" s="624"/>
      <c r="EY245" s="624"/>
      <c r="EZ245" s="624"/>
      <c r="FA245" s="624"/>
      <c r="FB245" s="624"/>
      <c r="FC245" s="624"/>
      <c r="FD245" s="624"/>
      <c r="FE245" s="624"/>
      <c r="FF245" s="658"/>
      <c r="FG245" s="658"/>
      <c r="FH245" s="658"/>
      <c r="FI245" s="658"/>
      <c r="FJ245" s="658"/>
      <c r="FK245" s="658"/>
      <c r="FL245" s="658"/>
      <c r="FM245" s="658"/>
      <c r="FN245" s="658"/>
      <c r="FO245" s="658"/>
      <c r="FP245" s="658"/>
      <c r="FQ245" s="624"/>
      <c r="FR245" s="913"/>
      <c r="FS245" s="913"/>
      <c r="FT245" s="913"/>
      <c r="FU245" s="913"/>
      <c r="FV245" s="913"/>
      <c r="FW245" s="915"/>
      <c r="FX245" s="915"/>
      <c r="FY245" s="915"/>
      <c r="FZ245" s="915"/>
      <c r="GA245" s="915"/>
      <c r="GB245" s="915"/>
      <c r="GC245" s="915"/>
      <c r="GD245" s="915"/>
      <c r="GE245" s="915"/>
      <c r="GF245" s="915"/>
      <c r="GG245" s="915"/>
      <c r="GH245" s="915"/>
      <c r="GI245" s="930"/>
      <c r="GJ245" s="930"/>
      <c r="GK245" s="930"/>
      <c r="GL245" s="930"/>
      <c r="GM245" s="930"/>
      <c r="GN245" s="930"/>
      <c r="GO245" s="744"/>
    </row>
    <row r="246" spans="1:197" ht="8.25" customHeight="1" x14ac:dyDescent="0.2">
      <c r="A246" s="1003"/>
      <c r="B246" s="955" t="str">
        <f>'ANNUAL SUMMARY'!$C$38</f>
        <v>APPROACHES</v>
      </c>
      <c r="C246" s="956"/>
      <c r="D246" s="956"/>
      <c r="E246" s="956"/>
      <c r="F246" s="956"/>
      <c r="G246" s="956"/>
      <c r="H246" s="956"/>
      <c r="I246" s="956"/>
      <c r="J246" s="956"/>
      <c r="K246" s="956"/>
      <c r="L246" s="956"/>
      <c r="M246" s="956"/>
      <c r="N246" s="956"/>
      <c r="O246" s="961" t="str">
        <f>IF('FRONT PAGE'!$A$1="www.fly-logics.com","APP",0)</f>
        <v>APP</v>
      </c>
      <c r="P246" s="962"/>
      <c r="Q246" s="962"/>
      <c r="R246" s="877"/>
      <c r="S246" s="877"/>
      <c r="T246" s="877"/>
      <c r="U246" s="877"/>
      <c r="V246" s="877"/>
      <c r="W246" s="877"/>
      <c r="X246" s="877"/>
      <c r="Y246" s="624"/>
      <c r="Z246" s="913"/>
      <c r="AA246" s="914"/>
      <c r="AB246" s="914"/>
      <c r="AC246" s="914"/>
      <c r="AD246" s="914"/>
      <c r="AE246" s="915"/>
      <c r="AF246" s="915"/>
      <c r="AG246" s="915"/>
      <c r="AH246" s="915"/>
      <c r="AI246" s="915"/>
      <c r="AJ246" s="915"/>
      <c r="AK246" s="915"/>
      <c r="AL246" s="915"/>
      <c r="AM246" s="915"/>
      <c r="AN246" s="915"/>
      <c r="AO246" s="915"/>
      <c r="AP246" s="915"/>
      <c r="AQ246" s="930"/>
      <c r="AR246" s="930"/>
      <c r="AS246" s="930"/>
      <c r="AT246" s="930"/>
      <c r="AU246" s="930"/>
      <c r="AV246" s="930"/>
      <c r="AW246" s="744"/>
      <c r="AX246" s="1003"/>
      <c r="AY246" s="955" t="str">
        <f>'ANNUAL SUMMARY'!$C$38</f>
        <v>APPROACHES</v>
      </c>
      <c r="AZ246" s="956"/>
      <c r="BA246" s="956"/>
      <c r="BB246" s="956"/>
      <c r="BC246" s="956"/>
      <c r="BD246" s="956"/>
      <c r="BE246" s="956"/>
      <c r="BF246" s="956"/>
      <c r="BG246" s="956"/>
      <c r="BH246" s="956"/>
      <c r="BI246" s="956"/>
      <c r="BJ246" s="956"/>
      <c r="BK246" s="956"/>
      <c r="BL246" s="961" t="str">
        <f>IF('FRONT PAGE'!$A$1="www.fly-logics.com","APP",0)</f>
        <v>APP</v>
      </c>
      <c r="BM246" s="962"/>
      <c r="BN246" s="962"/>
      <c r="BO246" s="877"/>
      <c r="BP246" s="877"/>
      <c r="BQ246" s="877"/>
      <c r="BR246" s="877"/>
      <c r="BS246" s="877"/>
      <c r="BT246" s="877"/>
      <c r="BU246" s="877"/>
      <c r="BV246" s="624"/>
      <c r="BW246" s="913"/>
      <c r="BX246" s="914"/>
      <c r="BY246" s="914"/>
      <c r="BZ246" s="914"/>
      <c r="CA246" s="914"/>
      <c r="CB246" s="915"/>
      <c r="CC246" s="915"/>
      <c r="CD246" s="915"/>
      <c r="CE246" s="915"/>
      <c r="CF246" s="915"/>
      <c r="CG246" s="915"/>
      <c r="CH246" s="915"/>
      <c r="CI246" s="915"/>
      <c r="CJ246" s="915"/>
      <c r="CK246" s="915"/>
      <c r="CL246" s="915"/>
      <c r="CM246" s="915"/>
      <c r="CN246" s="930"/>
      <c r="CO246" s="930"/>
      <c r="CP246" s="930"/>
      <c r="CQ246" s="930"/>
      <c r="CR246" s="930"/>
      <c r="CS246" s="930"/>
      <c r="CT246" s="744"/>
      <c r="CV246" s="1003"/>
      <c r="CW246" s="955" t="str">
        <f>'ANNUAL SUMMARY'!$C$38</f>
        <v>APPROACHES</v>
      </c>
      <c r="CX246" s="956"/>
      <c r="CY246" s="956"/>
      <c r="CZ246" s="956"/>
      <c r="DA246" s="956"/>
      <c r="DB246" s="956"/>
      <c r="DC246" s="956"/>
      <c r="DD246" s="956"/>
      <c r="DE246" s="956"/>
      <c r="DF246" s="956"/>
      <c r="DG246" s="956"/>
      <c r="DH246" s="956"/>
      <c r="DI246" s="956"/>
      <c r="DJ246" s="961" t="str">
        <f>IF('FRONT PAGE'!$A$1="www.fly-logics.com","APP",0)</f>
        <v>APP</v>
      </c>
      <c r="DK246" s="962"/>
      <c r="DL246" s="962"/>
      <c r="DM246" s="877"/>
      <c r="DN246" s="877"/>
      <c r="DO246" s="877"/>
      <c r="DP246" s="877"/>
      <c r="DQ246" s="877"/>
      <c r="DR246" s="877"/>
      <c r="DS246" s="877"/>
      <c r="DT246" s="624"/>
      <c r="DU246" s="913"/>
      <c r="DV246" s="914"/>
      <c r="DW246" s="914"/>
      <c r="DX246" s="914"/>
      <c r="DY246" s="914"/>
      <c r="DZ246" s="915"/>
      <c r="EA246" s="915"/>
      <c r="EB246" s="915"/>
      <c r="EC246" s="915"/>
      <c r="ED246" s="915"/>
      <c r="EE246" s="915"/>
      <c r="EF246" s="915"/>
      <c r="EG246" s="915"/>
      <c r="EH246" s="915"/>
      <c r="EI246" s="915"/>
      <c r="EJ246" s="915"/>
      <c r="EK246" s="915"/>
      <c r="EL246" s="930"/>
      <c r="EM246" s="930"/>
      <c r="EN246" s="930"/>
      <c r="EO246" s="930"/>
      <c r="EP246" s="930"/>
      <c r="EQ246" s="930"/>
      <c r="ER246" s="744"/>
      <c r="ES246" s="1003"/>
      <c r="ET246" s="955" t="str">
        <f>'ANNUAL SUMMARY'!$C$38</f>
        <v>APPROACHES</v>
      </c>
      <c r="EU246" s="956"/>
      <c r="EV246" s="956"/>
      <c r="EW246" s="956"/>
      <c r="EX246" s="956"/>
      <c r="EY246" s="956"/>
      <c r="EZ246" s="956"/>
      <c r="FA246" s="956"/>
      <c r="FB246" s="956"/>
      <c r="FC246" s="956"/>
      <c r="FD246" s="956"/>
      <c r="FE246" s="956"/>
      <c r="FF246" s="956"/>
      <c r="FG246" s="961" t="str">
        <f>IF('FRONT PAGE'!$A$1="www.fly-logics.com","APP",0)</f>
        <v>APP</v>
      </c>
      <c r="FH246" s="962"/>
      <c r="FI246" s="962"/>
      <c r="FJ246" s="877"/>
      <c r="FK246" s="877"/>
      <c r="FL246" s="877"/>
      <c r="FM246" s="877"/>
      <c r="FN246" s="877"/>
      <c r="FO246" s="877"/>
      <c r="FP246" s="877"/>
      <c r="FQ246" s="624"/>
      <c r="FR246" s="913"/>
      <c r="FS246" s="914"/>
      <c r="FT246" s="914"/>
      <c r="FU246" s="914"/>
      <c r="FV246" s="914"/>
      <c r="FW246" s="915"/>
      <c r="FX246" s="915"/>
      <c r="FY246" s="915"/>
      <c r="FZ246" s="915"/>
      <c r="GA246" s="915"/>
      <c r="GB246" s="915"/>
      <c r="GC246" s="915"/>
      <c r="GD246" s="915"/>
      <c r="GE246" s="915"/>
      <c r="GF246" s="915"/>
      <c r="GG246" s="915"/>
      <c r="GH246" s="915"/>
      <c r="GI246" s="930"/>
      <c r="GJ246" s="930"/>
      <c r="GK246" s="930"/>
      <c r="GL246" s="930"/>
      <c r="GM246" s="930"/>
      <c r="GN246" s="930"/>
      <c r="GO246" s="744"/>
    </row>
    <row r="247" spans="1:197" ht="11.1" customHeight="1" x14ac:dyDescent="0.2">
      <c r="A247" s="1003"/>
      <c r="B247" s="957"/>
      <c r="C247" s="958"/>
      <c r="D247" s="958"/>
      <c r="E247" s="958"/>
      <c r="F247" s="958"/>
      <c r="G247" s="958"/>
      <c r="H247" s="958"/>
      <c r="I247" s="958"/>
      <c r="J247" s="958"/>
      <c r="K247" s="958"/>
      <c r="L247" s="958"/>
      <c r="M247" s="958"/>
      <c r="N247" s="958"/>
      <c r="O247" s="963"/>
      <c r="P247" s="964"/>
      <c r="Q247" s="964"/>
      <c r="R247" s="877"/>
      <c r="S247" s="877"/>
      <c r="T247" s="877"/>
      <c r="U247" s="877"/>
      <c r="V247" s="877"/>
      <c r="W247" s="877"/>
      <c r="X247" s="877"/>
      <c r="Y247" s="624"/>
      <c r="Z247" s="914"/>
      <c r="AA247" s="914"/>
      <c r="AB247" s="914"/>
      <c r="AC247" s="914"/>
      <c r="AD247" s="914"/>
      <c r="AE247" s="915"/>
      <c r="AF247" s="915"/>
      <c r="AG247" s="915"/>
      <c r="AH247" s="915"/>
      <c r="AI247" s="915"/>
      <c r="AJ247" s="915"/>
      <c r="AK247" s="915"/>
      <c r="AL247" s="915"/>
      <c r="AM247" s="915"/>
      <c r="AN247" s="915"/>
      <c r="AO247" s="915"/>
      <c r="AP247" s="915"/>
      <c r="AQ247" s="930"/>
      <c r="AR247" s="930"/>
      <c r="AS247" s="930"/>
      <c r="AT247" s="930"/>
      <c r="AU247" s="930"/>
      <c r="AV247" s="930"/>
      <c r="AW247" s="744"/>
      <c r="AX247" s="1003"/>
      <c r="AY247" s="957"/>
      <c r="AZ247" s="958"/>
      <c r="BA247" s="958"/>
      <c r="BB247" s="958"/>
      <c r="BC247" s="958"/>
      <c r="BD247" s="958"/>
      <c r="BE247" s="958"/>
      <c r="BF247" s="958"/>
      <c r="BG247" s="958"/>
      <c r="BH247" s="958"/>
      <c r="BI247" s="958"/>
      <c r="BJ247" s="958"/>
      <c r="BK247" s="958"/>
      <c r="BL247" s="963"/>
      <c r="BM247" s="964"/>
      <c r="BN247" s="964"/>
      <c r="BO247" s="877"/>
      <c r="BP247" s="877"/>
      <c r="BQ247" s="877"/>
      <c r="BR247" s="877"/>
      <c r="BS247" s="877"/>
      <c r="BT247" s="877"/>
      <c r="BU247" s="877"/>
      <c r="BV247" s="624"/>
      <c r="BW247" s="914"/>
      <c r="BX247" s="914"/>
      <c r="BY247" s="914"/>
      <c r="BZ247" s="914"/>
      <c r="CA247" s="914"/>
      <c r="CB247" s="915"/>
      <c r="CC247" s="915"/>
      <c r="CD247" s="915"/>
      <c r="CE247" s="915"/>
      <c r="CF247" s="915"/>
      <c r="CG247" s="915"/>
      <c r="CH247" s="915"/>
      <c r="CI247" s="915"/>
      <c r="CJ247" s="915"/>
      <c r="CK247" s="915"/>
      <c r="CL247" s="915"/>
      <c r="CM247" s="915"/>
      <c r="CN247" s="930"/>
      <c r="CO247" s="930"/>
      <c r="CP247" s="930"/>
      <c r="CQ247" s="930"/>
      <c r="CR247" s="930"/>
      <c r="CS247" s="930"/>
      <c r="CT247" s="744"/>
      <c r="CV247" s="1003"/>
      <c r="CW247" s="957"/>
      <c r="CX247" s="958"/>
      <c r="CY247" s="958"/>
      <c r="CZ247" s="958"/>
      <c r="DA247" s="958"/>
      <c r="DB247" s="958"/>
      <c r="DC247" s="958"/>
      <c r="DD247" s="958"/>
      <c r="DE247" s="958"/>
      <c r="DF247" s="958"/>
      <c r="DG247" s="958"/>
      <c r="DH247" s="958"/>
      <c r="DI247" s="958"/>
      <c r="DJ247" s="963"/>
      <c r="DK247" s="964"/>
      <c r="DL247" s="964"/>
      <c r="DM247" s="877"/>
      <c r="DN247" s="877"/>
      <c r="DO247" s="877"/>
      <c r="DP247" s="877"/>
      <c r="DQ247" s="877"/>
      <c r="DR247" s="877"/>
      <c r="DS247" s="877"/>
      <c r="DT247" s="624"/>
      <c r="DU247" s="914"/>
      <c r="DV247" s="914"/>
      <c r="DW247" s="914"/>
      <c r="DX247" s="914"/>
      <c r="DY247" s="914"/>
      <c r="DZ247" s="915"/>
      <c r="EA247" s="915"/>
      <c r="EB247" s="915"/>
      <c r="EC247" s="915"/>
      <c r="ED247" s="915"/>
      <c r="EE247" s="915"/>
      <c r="EF247" s="915"/>
      <c r="EG247" s="915"/>
      <c r="EH247" s="915"/>
      <c r="EI247" s="915"/>
      <c r="EJ247" s="915"/>
      <c r="EK247" s="915"/>
      <c r="EL247" s="930"/>
      <c r="EM247" s="930"/>
      <c r="EN247" s="930"/>
      <c r="EO247" s="930"/>
      <c r="EP247" s="930"/>
      <c r="EQ247" s="930"/>
      <c r="ER247" s="744"/>
      <c r="ES247" s="1003"/>
      <c r="ET247" s="957"/>
      <c r="EU247" s="958"/>
      <c r="EV247" s="958"/>
      <c r="EW247" s="958"/>
      <c r="EX247" s="958"/>
      <c r="EY247" s="958"/>
      <c r="EZ247" s="958"/>
      <c r="FA247" s="958"/>
      <c r="FB247" s="958"/>
      <c r="FC247" s="958"/>
      <c r="FD247" s="958"/>
      <c r="FE247" s="958"/>
      <c r="FF247" s="958"/>
      <c r="FG247" s="963"/>
      <c r="FH247" s="964"/>
      <c r="FI247" s="964"/>
      <c r="FJ247" s="877"/>
      <c r="FK247" s="877"/>
      <c r="FL247" s="877"/>
      <c r="FM247" s="877"/>
      <c r="FN247" s="877"/>
      <c r="FO247" s="877"/>
      <c r="FP247" s="877"/>
      <c r="FQ247" s="624"/>
      <c r="FR247" s="914"/>
      <c r="FS247" s="914"/>
      <c r="FT247" s="914"/>
      <c r="FU247" s="914"/>
      <c r="FV247" s="914"/>
      <c r="FW247" s="915"/>
      <c r="FX247" s="915"/>
      <c r="FY247" s="915"/>
      <c r="FZ247" s="915"/>
      <c r="GA247" s="915"/>
      <c r="GB247" s="915"/>
      <c r="GC247" s="915"/>
      <c r="GD247" s="915"/>
      <c r="GE247" s="915"/>
      <c r="GF247" s="915"/>
      <c r="GG247" s="915"/>
      <c r="GH247" s="915"/>
      <c r="GI247" s="930"/>
      <c r="GJ247" s="930"/>
      <c r="GK247" s="930"/>
      <c r="GL247" s="930"/>
      <c r="GM247" s="930"/>
      <c r="GN247" s="930"/>
      <c r="GO247" s="744"/>
    </row>
    <row r="248" spans="1:197" ht="15" customHeight="1" x14ac:dyDescent="0.2">
      <c r="A248" s="1003"/>
      <c r="B248" s="959"/>
      <c r="C248" s="960"/>
      <c r="D248" s="960"/>
      <c r="E248" s="960"/>
      <c r="F248" s="960"/>
      <c r="G248" s="960"/>
      <c r="H248" s="960"/>
      <c r="I248" s="960"/>
      <c r="J248" s="960"/>
      <c r="K248" s="960"/>
      <c r="L248" s="960"/>
      <c r="M248" s="960"/>
      <c r="N248" s="960"/>
      <c r="O248" s="965"/>
      <c r="P248" s="966"/>
      <c r="Q248" s="966"/>
      <c r="R248" s="877"/>
      <c r="S248" s="877"/>
      <c r="T248" s="877"/>
      <c r="U248" s="877"/>
      <c r="V248" s="877"/>
      <c r="W248" s="877"/>
      <c r="X248" s="877"/>
      <c r="Y248" s="624"/>
      <c r="Z248" s="913"/>
      <c r="AA248" s="914"/>
      <c r="AB248" s="914"/>
      <c r="AC248" s="914"/>
      <c r="AD248" s="914"/>
      <c r="AE248" s="915"/>
      <c r="AF248" s="915"/>
      <c r="AG248" s="915"/>
      <c r="AH248" s="915"/>
      <c r="AI248" s="915"/>
      <c r="AJ248" s="915"/>
      <c r="AK248" s="915"/>
      <c r="AL248" s="915"/>
      <c r="AM248" s="915"/>
      <c r="AN248" s="915"/>
      <c r="AO248" s="915"/>
      <c r="AP248" s="915"/>
      <c r="AQ248" s="930"/>
      <c r="AR248" s="930"/>
      <c r="AS248" s="930"/>
      <c r="AT248" s="930"/>
      <c r="AU248" s="930"/>
      <c r="AV248" s="930"/>
      <c r="AW248" s="744"/>
      <c r="AX248" s="1003"/>
      <c r="AY248" s="959"/>
      <c r="AZ248" s="960"/>
      <c r="BA248" s="960"/>
      <c r="BB248" s="960"/>
      <c r="BC248" s="960"/>
      <c r="BD248" s="960"/>
      <c r="BE248" s="960"/>
      <c r="BF248" s="960"/>
      <c r="BG248" s="960"/>
      <c r="BH248" s="960"/>
      <c r="BI248" s="960"/>
      <c r="BJ248" s="960"/>
      <c r="BK248" s="960"/>
      <c r="BL248" s="965"/>
      <c r="BM248" s="966"/>
      <c r="BN248" s="966"/>
      <c r="BO248" s="877"/>
      <c r="BP248" s="877"/>
      <c r="BQ248" s="877"/>
      <c r="BR248" s="877"/>
      <c r="BS248" s="877"/>
      <c r="BT248" s="877"/>
      <c r="BU248" s="877"/>
      <c r="BV248" s="624"/>
      <c r="BW248" s="913"/>
      <c r="BX248" s="914"/>
      <c r="BY248" s="914"/>
      <c r="BZ248" s="914"/>
      <c r="CA248" s="914"/>
      <c r="CB248" s="915"/>
      <c r="CC248" s="915"/>
      <c r="CD248" s="915"/>
      <c r="CE248" s="915"/>
      <c r="CF248" s="915"/>
      <c r="CG248" s="915"/>
      <c r="CH248" s="915"/>
      <c r="CI248" s="915"/>
      <c r="CJ248" s="915"/>
      <c r="CK248" s="915"/>
      <c r="CL248" s="915"/>
      <c r="CM248" s="915"/>
      <c r="CN248" s="930"/>
      <c r="CO248" s="930"/>
      <c r="CP248" s="930"/>
      <c r="CQ248" s="930"/>
      <c r="CR248" s="930"/>
      <c r="CS248" s="930"/>
      <c r="CT248" s="744"/>
      <c r="CV248" s="1003"/>
      <c r="CW248" s="959"/>
      <c r="CX248" s="960"/>
      <c r="CY248" s="960"/>
      <c r="CZ248" s="960"/>
      <c r="DA248" s="960"/>
      <c r="DB248" s="960"/>
      <c r="DC248" s="960"/>
      <c r="DD248" s="960"/>
      <c r="DE248" s="960"/>
      <c r="DF248" s="960"/>
      <c r="DG248" s="960"/>
      <c r="DH248" s="960"/>
      <c r="DI248" s="960"/>
      <c r="DJ248" s="965"/>
      <c r="DK248" s="966"/>
      <c r="DL248" s="966"/>
      <c r="DM248" s="877"/>
      <c r="DN248" s="877"/>
      <c r="DO248" s="877"/>
      <c r="DP248" s="877"/>
      <c r="DQ248" s="877"/>
      <c r="DR248" s="877"/>
      <c r="DS248" s="877"/>
      <c r="DT248" s="624"/>
      <c r="DU248" s="913"/>
      <c r="DV248" s="914"/>
      <c r="DW248" s="914"/>
      <c r="DX248" s="914"/>
      <c r="DY248" s="914"/>
      <c r="DZ248" s="915"/>
      <c r="EA248" s="915"/>
      <c r="EB248" s="915"/>
      <c r="EC248" s="915"/>
      <c r="ED248" s="915"/>
      <c r="EE248" s="915"/>
      <c r="EF248" s="915"/>
      <c r="EG248" s="915"/>
      <c r="EH248" s="915"/>
      <c r="EI248" s="915"/>
      <c r="EJ248" s="915"/>
      <c r="EK248" s="915"/>
      <c r="EL248" s="930"/>
      <c r="EM248" s="930"/>
      <c r="EN248" s="930"/>
      <c r="EO248" s="930"/>
      <c r="EP248" s="930"/>
      <c r="EQ248" s="930"/>
      <c r="ER248" s="744"/>
      <c r="ES248" s="1003"/>
      <c r="ET248" s="959"/>
      <c r="EU248" s="960"/>
      <c r="EV248" s="960"/>
      <c r="EW248" s="960"/>
      <c r="EX248" s="960"/>
      <c r="EY248" s="960"/>
      <c r="EZ248" s="960"/>
      <c r="FA248" s="960"/>
      <c r="FB248" s="960"/>
      <c r="FC248" s="960"/>
      <c r="FD248" s="960"/>
      <c r="FE248" s="960"/>
      <c r="FF248" s="960"/>
      <c r="FG248" s="965"/>
      <c r="FH248" s="966"/>
      <c r="FI248" s="966"/>
      <c r="FJ248" s="877"/>
      <c r="FK248" s="877"/>
      <c r="FL248" s="877"/>
      <c r="FM248" s="877"/>
      <c r="FN248" s="877"/>
      <c r="FO248" s="877"/>
      <c r="FP248" s="877"/>
      <c r="FQ248" s="624"/>
      <c r="FR248" s="913"/>
      <c r="FS248" s="914"/>
      <c r="FT248" s="914"/>
      <c r="FU248" s="914"/>
      <c r="FV248" s="914"/>
      <c r="FW248" s="915"/>
      <c r="FX248" s="915"/>
      <c r="FY248" s="915"/>
      <c r="FZ248" s="915"/>
      <c r="GA248" s="915"/>
      <c r="GB248" s="915"/>
      <c r="GC248" s="915"/>
      <c r="GD248" s="915"/>
      <c r="GE248" s="915"/>
      <c r="GF248" s="915"/>
      <c r="GG248" s="915"/>
      <c r="GH248" s="915"/>
      <c r="GI248" s="930"/>
      <c r="GJ248" s="930"/>
      <c r="GK248" s="930"/>
      <c r="GL248" s="930"/>
      <c r="GM248" s="930"/>
      <c r="GN248" s="930"/>
      <c r="GO248" s="744"/>
    </row>
    <row r="249" spans="1:197" ht="4.5" customHeight="1" x14ac:dyDescent="0.25">
      <c r="A249" s="1003"/>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624"/>
      <c r="Z249" s="914"/>
      <c r="AA249" s="914"/>
      <c r="AB249" s="914"/>
      <c r="AC249" s="914"/>
      <c r="AD249" s="914"/>
      <c r="AE249" s="915"/>
      <c r="AF249" s="915"/>
      <c r="AG249" s="915"/>
      <c r="AH249" s="915"/>
      <c r="AI249" s="915"/>
      <c r="AJ249" s="915"/>
      <c r="AK249" s="915"/>
      <c r="AL249" s="915"/>
      <c r="AM249" s="915"/>
      <c r="AN249" s="915"/>
      <c r="AO249" s="915"/>
      <c r="AP249" s="915"/>
      <c r="AQ249" s="930"/>
      <c r="AR249" s="930"/>
      <c r="AS249" s="930"/>
      <c r="AT249" s="930"/>
      <c r="AU249" s="930"/>
      <c r="AV249" s="930"/>
      <c r="AW249" s="744"/>
      <c r="AX249" s="1003"/>
      <c r="AY249" s="15"/>
      <c r="AZ249" s="15"/>
      <c r="BA249" s="15"/>
      <c r="BB249" s="15"/>
      <c r="BC249" s="15"/>
      <c r="BD249" s="15"/>
      <c r="BE249" s="15"/>
      <c r="BF249" s="15"/>
      <c r="BG249" s="15"/>
      <c r="BH249" s="15"/>
      <c r="BI249" s="15"/>
      <c r="BJ249" s="15"/>
      <c r="BK249" s="15"/>
      <c r="BL249" s="15"/>
      <c r="BM249" s="15"/>
      <c r="BN249" s="15"/>
      <c r="BO249" s="15"/>
      <c r="BP249" s="15"/>
      <c r="BQ249" s="15"/>
      <c r="BR249" s="15"/>
      <c r="BS249" s="15"/>
      <c r="BT249" s="15"/>
      <c r="BU249" s="15"/>
      <c r="BV249" s="624"/>
      <c r="BW249" s="914"/>
      <c r="BX249" s="914"/>
      <c r="BY249" s="914"/>
      <c r="BZ249" s="914"/>
      <c r="CA249" s="914"/>
      <c r="CB249" s="915"/>
      <c r="CC249" s="915"/>
      <c r="CD249" s="915"/>
      <c r="CE249" s="915"/>
      <c r="CF249" s="915"/>
      <c r="CG249" s="915"/>
      <c r="CH249" s="915"/>
      <c r="CI249" s="915"/>
      <c r="CJ249" s="915"/>
      <c r="CK249" s="915"/>
      <c r="CL249" s="915"/>
      <c r="CM249" s="915"/>
      <c r="CN249" s="930"/>
      <c r="CO249" s="930"/>
      <c r="CP249" s="930"/>
      <c r="CQ249" s="930"/>
      <c r="CR249" s="930"/>
      <c r="CS249" s="930"/>
      <c r="CT249" s="744"/>
      <c r="CV249" s="1003"/>
      <c r="CW249" s="15"/>
      <c r="CX249" s="15"/>
      <c r="CY249" s="15"/>
      <c r="CZ249" s="15"/>
      <c r="DA249" s="15"/>
      <c r="DB249" s="15"/>
      <c r="DC249" s="15"/>
      <c r="DD249" s="15"/>
      <c r="DE249" s="15"/>
      <c r="DF249" s="15"/>
      <c r="DG249" s="15"/>
      <c r="DH249" s="15"/>
      <c r="DI249" s="15"/>
      <c r="DJ249" s="15"/>
      <c r="DK249" s="15"/>
      <c r="DL249" s="15"/>
      <c r="DM249" s="15"/>
      <c r="DN249" s="15"/>
      <c r="DO249" s="15"/>
      <c r="DP249" s="15"/>
      <c r="DQ249" s="15"/>
      <c r="DR249" s="15"/>
      <c r="DS249" s="15"/>
      <c r="DT249" s="624"/>
      <c r="DU249" s="914"/>
      <c r="DV249" s="914"/>
      <c r="DW249" s="914"/>
      <c r="DX249" s="914"/>
      <c r="DY249" s="914"/>
      <c r="DZ249" s="915"/>
      <c r="EA249" s="915"/>
      <c r="EB249" s="915"/>
      <c r="EC249" s="915"/>
      <c r="ED249" s="915"/>
      <c r="EE249" s="915"/>
      <c r="EF249" s="915"/>
      <c r="EG249" s="915"/>
      <c r="EH249" s="915"/>
      <c r="EI249" s="915"/>
      <c r="EJ249" s="915"/>
      <c r="EK249" s="915"/>
      <c r="EL249" s="930"/>
      <c r="EM249" s="930"/>
      <c r="EN249" s="930"/>
      <c r="EO249" s="930"/>
      <c r="EP249" s="930"/>
      <c r="EQ249" s="930"/>
      <c r="ER249" s="744"/>
      <c r="ES249" s="1003"/>
      <c r="ET249" s="15"/>
      <c r="EU249" s="15"/>
      <c r="EV249" s="15"/>
      <c r="EW249" s="15"/>
      <c r="EX249" s="15"/>
      <c r="EY249" s="15"/>
      <c r="EZ249" s="15"/>
      <c r="FA249" s="15"/>
      <c r="FB249" s="15"/>
      <c r="FC249" s="15"/>
      <c r="FD249" s="15"/>
      <c r="FE249" s="15"/>
      <c r="FF249" s="15"/>
      <c r="FG249" s="15"/>
      <c r="FH249" s="15"/>
      <c r="FI249" s="15"/>
      <c r="FJ249" s="15"/>
      <c r="FK249" s="15"/>
      <c r="FL249" s="15"/>
      <c r="FM249" s="15"/>
      <c r="FN249" s="15"/>
      <c r="FO249" s="15"/>
      <c r="FP249" s="15"/>
      <c r="FQ249" s="624"/>
      <c r="FR249" s="914"/>
      <c r="FS249" s="914"/>
      <c r="FT249" s="914"/>
      <c r="FU249" s="914"/>
      <c r="FV249" s="914"/>
      <c r="FW249" s="915"/>
      <c r="FX249" s="915"/>
      <c r="FY249" s="915"/>
      <c r="FZ249" s="915"/>
      <c r="GA249" s="915"/>
      <c r="GB249" s="915"/>
      <c r="GC249" s="915"/>
      <c r="GD249" s="915"/>
      <c r="GE249" s="915"/>
      <c r="GF249" s="915"/>
      <c r="GG249" s="915"/>
      <c r="GH249" s="915"/>
      <c r="GI249" s="930"/>
      <c r="GJ249" s="930"/>
      <c r="GK249" s="930"/>
      <c r="GL249" s="930"/>
      <c r="GM249" s="930"/>
      <c r="GN249" s="930"/>
      <c r="GO249" s="744"/>
    </row>
    <row r="250" spans="1:197" ht="9.75" customHeight="1" x14ac:dyDescent="0.2">
      <c r="A250" s="1003"/>
      <c r="B250" s="932" t="str">
        <f>IF('FRONT PAGE'!$A$1="www.fly-logics.com","ILS",0)</f>
        <v>ILS</v>
      </c>
      <c r="C250" s="932"/>
      <c r="D250" s="932"/>
      <c r="E250" s="932"/>
      <c r="F250" s="932"/>
      <c r="G250" s="932"/>
      <c r="H250" s="933" t="str">
        <f>IF('FRONT PAGE'!$A$1="www.fly-logics.com","VFR",0)</f>
        <v>VFR</v>
      </c>
      <c r="I250" s="934"/>
      <c r="J250" s="934"/>
      <c r="K250" s="934"/>
      <c r="L250" s="935"/>
      <c r="M250" s="933" t="str">
        <f>IF('FRONT PAGE'!$A$1="www.fly-logics.com","ADF",0)</f>
        <v>ADF</v>
      </c>
      <c r="N250" s="934"/>
      <c r="O250" s="934"/>
      <c r="P250" s="934"/>
      <c r="Q250" s="934"/>
      <c r="R250" s="935"/>
      <c r="S250" s="936" t="str">
        <f>IF('FRONT PAGE'!$A$1="www.fly-logics.com","VOR",0)</f>
        <v>VOR</v>
      </c>
      <c r="T250" s="936"/>
      <c r="U250" s="936"/>
      <c r="V250" s="936"/>
      <c r="W250" s="936"/>
      <c r="X250" s="936"/>
      <c r="Y250" s="624"/>
      <c r="Z250" s="913"/>
      <c r="AA250" s="914"/>
      <c r="AB250" s="914"/>
      <c r="AC250" s="914"/>
      <c r="AD250" s="914"/>
      <c r="AE250" s="915"/>
      <c r="AF250" s="915"/>
      <c r="AG250" s="915"/>
      <c r="AH250" s="915"/>
      <c r="AI250" s="915"/>
      <c r="AJ250" s="915"/>
      <c r="AK250" s="915"/>
      <c r="AL250" s="915"/>
      <c r="AM250" s="915"/>
      <c r="AN250" s="915"/>
      <c r="AO250" s="915"/>
      <c r="AP250" s="915"/>
      <c r="AQ250" s="930"/>
      <c r="AR250" s="930"/>
      <c r="AS250" s="930"/>
      <c r="AT250" s="930"/>
      <c r="AU250" s="930"/>
      <c r="AV250" s="930"/>
      <c r="AW250" s="744"/>
      <c r="AX250" s="1003"/>
      <c r="AY250" s="932" t="str">
        <f>IF('FRONT PAGE'!$A$1="www.fly-logics.com","ILS",0)</f>
        <v>ILS</v>
      </c>
      <c r="AZ250" s="932"/>
      <c r="BA250" s="932"/>
      <c r="BB250" s="932"/>
      <c r="BC250" s="932"/>
      <c r="BD250" s="932"/>
      <c r="BE250" s="933" t="str">
        <f>IF('FRONT PAGE'!$A$1="www.fly-logics.com","VFR",0)</f>
        <v>VFR</v>
      </c>
      <c r="BF250" s="934"/>
      <c r="BG250" s="934"/>
      <c r="BH250" s="934"/>
      <c r="BI250" s="935"/>
      <c r="BJ250" s="933" t="str">
        <f>IF('FRONT PAGE'!$A$1="www.fly-logics.com","ADF",0)</f>
        <v>ADF</v>
      </c>
      <c r="BK250" s="934"/>
      <c r="BL250" s="934"/>
      <c r="BM250" s="934"/>
      <c r="BN250" s="934"/>
      <c r="BO250" s="935"/>
      <c r="BP250" s="936" t="str">
        <f>IF('FRONT PAGE'!$A$1="www.fly-logics.com","VOR",0)</f>
        <v>VOR</v>
      </c>
      <c r="BQ250" s="936"/>
      <c r="BR250" s="936"/>
      <c r="BS250" s="936"/>
      <c r="BT250" s="936"/>
      <c r="BU250" s="936"/>
      <c r="BV250" s="624"/>
      <c r="BW250" s="913"/>
      <c r="BX250" s="914"/>
      <c r="BY250" s="914"/>
      <c r="BZ250" s="914"/>
      <c r="CA250" s="914"/>
      <c r="CB250" s="915"/>
      <c r="CC250" s="915"/>
      <c r="CD250" s="915"/>
      <c r="CE250" s="915"/>
      <c r="CF250" s="915"/>
      <c r="CG250" s="915"/>
      <c r="CH250" s="915"/>
      <c r="CI250" s="915"/>
      <c r="CJ250" s="915"/>
      <c r="CK250" s="915"/>
      <c r="CL250" s="915"/>
      <c r="CM250" s="915"/>
      <c r="CN250" s="930"/>
      <c r="CO250" s="930"/>
      <c r="CP250" s="930"/>
      <c r="CQ250" s="930"/>
      <c r="CR250" s="930"/>
      <c r="CS250" s="930"/>
      <c r="CT250" s="744"/>
      <c r="CV250" s="1003"/>
      <c r="CW250" s="932" t="str">
        <f>IF('FRONT PAGE'!$A$1="www.fly-logics.com","ILS",0)</f>
        <v>ILS</v>
      </c>
      <c r="CX250" s="932"/>
      <c r="CY250" s="932"/>
      <c r="CZ250" s="932"/>
      <c r="DA250" s="932"/>
      <c r="DB250" s="932"/>
      <c r="DC250" s="933" t="str">
        <f>IF('FRONT PAGE'!$A$1="www.fly-logics.com","VFR",0)</f>
        <v>VFR</v>
      </c>
      <c r="DD250" s="934"/>
      <c r="DE250" s="934"/>
      <c r="DF250" s="934"/>
      <c r="DG250" s="935"/>
      <c r="DH250" s="933" t="str">
        <f>IF('FRONT PAGE'!$A$1="www.fly-logics.com","ADF",0)</f>
        <v>ADF</v>
      </c>
      <c r="DI250" s="934"/>
      <c r="DJ250" s="934"/>
      <c r="DK250" s="934"/>
      <c r="DL250" s="934"/>
      <c r="DM250" s="935"/>
      <c r="DN250" s="936" t="str">
        <f>IF('FRONT PAGE'!$A$1="www.fly-logics.com","VOR",0)</f>
        <v>VOR</v>
      </c>
      <c r="DO250" s="936"/>
      <c r="DP250" s="936"/>
      <c r="DQ250" s="936"/>
      <c r="DR250" s="936"/>
      <c r="DS250" s="936"/>
      <c r="DT250" s="624"/>
      <c r="DU250" s="913"/>
      <c r="DV250" s="914"/>
      <c r="DW250" s="914"/>
      <c r="DX250" s="914"/>
      <c r="DY250" s="914"/>
      <c r="DZ250" s="915"/>
      <c r="EA250" s="915"/>
      <c r="EB250" s="915"/>
      <c r="EC250" s="915"/>
      <c r="ED250" s="915"/>
      <c r="EE250" s="915"/>
      <c r="EF250" s="915"/>
      <c r="EG250" s="915"/>
      <c r="EH250" s="915"/>
      <c r="EI250" s="915"/>
      <c r="EJ250" s="915"/>
      <c r="EK250" s="915"/>
      <c r="EL250" s="930"/>
      <c r="EM250" s="930"/>
      <c r="EN250" s="930"/>
      <c r="EO250" s="930"/>
      <c r="EP250" s="930"/>
      <c r="EQ250" s="930"/>
      <c r="ER250" s="744"/>
      <c r="ES250" s="1003"/>
      <c r="ET250" s="932" t="str">
        <f>IF('FRONT PAGE'!$A$1="www.fly-logics.com","ILS",0)</f>
        <v>ILS</v>
      </c>
      <c r="EU250" s="932"/>
      <c r="EV250" s="932"/>
      <c r="EW250" s="932"/>
      <c r="EX250" s="932"/>
      <c r="EY250" s="932"/>
      <c r="EZ250" s="933" t="str">
        <f>IF('FRONT PAGE'!$A$1="www.fly-logics.com","VFR",0)</f>
        <v>VFR</v>
      </c>
      <c r="FA250" s="934"/>
      <c r="FB250" s="934"/>
      <c r="FC250" s="934"/>
      <c r="FD250" s="935"/>
      <c r="FE250" s="933" t="str">
        <f>IF('FRONT PAGE'!$A$1="www.fly-logics.com","ADF",0)</f>
        <v>ADF</v>
      </c>
      <c r="FF250" s="934"/>
      <c r="FG250" s="934"/>
      <c r="FH250" s="934"/>
      <c r="FI250" s="934"/>
      <c r="FJ250" s="935"/>
      <c r="FK250" s="936" t="str">
        <f>IF('FRONT PAGE'!$A$1="www.fly-logics.com","VOR",0)</f>
        <v>VOR</v>
      </c>
      <c r="FL250" s="936"/>
      <c r="FM250" s="936"/>
      <c r="FN250" s="936"/>
      <c r="FO250" s="936"/>
      <c r="FP250" s="936"/>
      <c r="FQ250" s="624"/>
      <c r="FR250" s="913"/>
      <c r="FS250" s="914"/>
      <c r="FT250" s="914"/>
      <c r="FU250" s="914"/>
      <c r="FV250" s="914"/>
      <c r="FW250" s="915"/>
      <c r="FX250" s="915"/>
      <c r="FY250" s="915"/>
      <c r="FZ250" s="915"/>
      <c r="GA250" s="915"/>
      <c r="GB250" s="915"/>
      <c r="GC250" s="915"/>
      <c r="GD250" s="915"/>
      <c r="GE250" s="915"/>
      <c r="GF250" s="915"/>
      <c r="GG250" s="915"/>
      <c r="GH250" s="915"/>
      <c r="GI250" s="930"/>
      <c r="GJ250" s="930"/>
      <c r="GK250" s="930"/>
      <c r="GL250" s="930"/>
      <c r="GM250" s="930"/>
      <c r="GN250" s="930"/>
      <c r="GO250" s="744"/>
    </row>
    <row r="251" spans="1:197" ht="9.75" customHeight="1" x14ac:dyDescent="0.2">
      <c r="A251" s="1003"/>
      <c r="B251" s="698"/>
      <c r="C251" s="699"/>
      <c r="D251" s="699"/>
      <c r="E251" s="699"/>
      <c r="F251" s="699"/>
      <c r="G251" s="700"/>
      <c r="H251" s="698"/>
      <c r="I251" s="699"/>
      <c r="J251" s="699"/>
      <c r="K251" s="699"/>
      <c r="L251" s="700"/>
      <c r="M251" s="698"/>
      <c r="N251" s="699"/>
      <c r="O251" s="699"/>
      <c r="P251" s="699"/>
      <c r="Q251" s="699"/>
      <c r="R251" s="700"/>
      <c r="S251" s="698"/>
      <c r="T251" s="699"/>
      <c r="U251" s="699"/>
      <c r="V251" s="699"/>
      <c r="W251" s="699"/>
      <c r="X251" s="700"/>
      <c r="Y251" s="624"/>
      <c r="Z251" s="914"/>
      <c r="AA251" s="914"/>
      <c r="AB251" s="914"/>
      <c r="AC251" s="914"/>
      <c r="AD251" s="914"/>
      <c r="AE251" s="915"/>
      <c r="AF251" s="915"/>
      <c r="AG251" s="915"/>
      <c r="AH251" s="915"/>
      <c r="AI251" s="915"/>
      <c r="AJ251" s="915"/>
      <c r="AK251" s="915"/>
      <c r="AL251" s="915"/>
      <c r="AM251" s="915"/>
      <c r="AN251" s="915"/>
      <c r="AO251" s="915"/>
      <c r="AP251" s="915"/>
      <c r="AQ251" s="930"/>
      <c r="AR251" s="930"/>
      <c r="AS251" s="930"/>
      <c r="AT251" s="930"/>
      <c r="AU251" s="930"/>
      <c r="AV251" s="930"/>
      <c r="AW251" s="744"/>
      <c r="AX251" s="1003"/>
      <c r="AY251" s="698"/>
      <c r="AZ251" s="699"/>
      <c r="BA251" s="699"/>
      <c r="BB251" s="699"/>
      <c r="BC251" s="699"/>
      <c r="BD251" s="700"/>
      <c r="BE251" s="698"/>
      <c r="BF251" s="699"/>
      <c r="BG251" s="699"/>
      <c r="BH251" s="699"/>
      <c r="BI251" s="700"/>
      <c r="BJ251" s="698"/>
      <c r="BK251" s="699"/>
      <c r="BL251" s="699"/>
      <c r="BM251" s="699"/>
      <c r="BN251" s="699"/>
      <c r="BO251" s="700"/>
      <c r="BP251" s="698"/>
      <c r="BQ251" s="699"/>
      <c r="BR251" s="699"/>
      <c r="BS251" s="699"/>
      <c r="BT251" s="699"/>
      <c r="BU251" s="700"/>
      <c r="BV251" s="624"/>
      <c r="BW251" s="914"/>
      <c r="BX251" s="914"/>
      <c r="BY251" s="914"/>
      <c r="BZ251" s="914"/>
      <c r="CA251" s="914"/>
      <c r="CB251" s="915"/>
      <c r="CC251" s="915"/>
      <c r="CD251" s="915"/>
      <c r="CE251" s="915"/>
      <c r="CF251" s="915"/>
      <c r="CG251" s="915"/>
      <c r="CH251" s="915"/>
      <c r="CI251" s="915"/>
      <c r="CJ251" s="915"/>
      <c r="CK251" s="915"/>
      <c r="CL251" s="915"/>
      <c r="CM251" s="915"/>
      <c r="CN251" s="930"/>
      <c r="CO251" s="930"/>
      <c r="CP251" s="930"/>
      <c r="CQ251" s="930"/>
      <c r="CR251" s="930"/>
      <c r="CS251" s="930"/>
      <c r="CT251" s="744"/>
      <c r="CV251" s="1003"/>
      <c r="CW251" s="698"/>
      <c r="CX251" s="699"/>
      <c r="CY251" s="699"/>
      <c r="CZ251" s="699"/>
      <c r="DA251" s="699"/>
      <c r="DB251" s="700"/>
      <c r="DC251" s="698"/>
      <c r="DD251" s="699"/>
      <c r="DE251" s="699"/>
      <c r="DF251" s="699"/>
      <c r="DG251" s="700"/>
      <c r="DH251" s="698"/>
      <c r="DI251" s="699"/>
      <c r="DJ251" s="699"/>
      <c r="DK251" s="699"/>
      <c r="DL251" s="699"/>
      <c r="DM251" s="700"/>
      <c r="DN251" s="698"/>
      <c r="DO251" s="699"/>
      <c r="DP251" s="699"/>
      <c r="DQ251" s="699"/>
      <c r="DR251" s="699"/>
      <c r="DS251" s="700"/>
      <c r="DT251" s="624"/>
      <c r="DU251" s="914"/>
      <c r="DV251" s="914"/>
      <c r="DW251" s="914"/>
      <c r="DX251" s="914"/>
      <c r="DY251" s="914"/>
      <c r="DZ251" s="915"/>
      <c r="EA251" s="915"/>
      <c r="EB251" s="915"/>
      <c r="EC251" s="915"/>
      <c r="ED251" s="915"/>
      <c r="EE251" s="915"/>
      <c r="EF251" s="915"/>
      <c r="EG251" s="915"/>
      <c r="EH251" s="915"/>
      <c r="EI251" s="915"/>
      <c r="EJ251" s="915"/>
      <c r="EK251" s="915"/>
      <c r="EL251" s="930"/>
      <c r="EM251" s="930"/>
      <c r="EN251" s="930"/>
      <c r="EO251" s="930"/>
      <c r="EP251" s="930"/>
      <c r="EQ251" s="930"/>
      <c r="ER251" s="744"/>
      <c r="ES251" s="1003"/>
      <c r="ET251" s="698"/>
      <c r="EU251" s="699"/>
      <c r="EV251" s="699"/>
      <c r="EW251" s="699"/>
      <c r="EX251" s="699"/>
      <c r="EY251" s="700"/>
      <c r="EZ251" s="698"/>
      <c r="FA251" s="699"/>
      <c r="FB251" s="699"/>
      <c r="FC251" s="699"/>
      <c r="FD251" s="700"/>
      <c r="FE251" s="698"/>
      <c r="FF251" s="699"/>
      <c r="FG251" s="699"/>
      <c r="FH251" s="699"/>
      <c r="FI251" s="699"/>
      <c r="FJ251" s="700"/>
      <c r="FK251" s="698"/>
      <c r="FL251" s="699"/>
      <c r="FM251" s="699"/>
      <c r="FN251" s="699"/>
      <c r="FO251" s="699"/>
      <c r="FP251" s="700"/>
      <c r="FQ251" s="624"/>
      <c r="FR251" s="914"/>
      <c r="FS251" s="914"/>
      <c r="FT251" s="914"/>
      <c r="FU251" s="914"/>
      <c r="FV251" s="914"/>
      <c r="FW251" s="915"/>
      <c r="FX251" s="915"/>
      <c r="FY251" s="915"/>
      <c r="FZ251" s="915"/>
      <c r="GA251" s="915"/>
      <c r="GB251" s="915"/>
      <c r="GC251" s="915"/>
      <c r="GD251" s="915"/>
      <c r="GE251" s="915"/>
      <c r="GF251" s="915"/>
      <c r="GG251" s="915"/>
      <c r="GH251" s="915"/>
      <c r="GI251" s="930"/>
      <c r="GJ251" s="930"/>
      <c r="GK251" s="930"/>
      <c r="GL251" s="930"/>
      <c r="GM251" s="930"/>
      <c r="GN251" s="930"/>
      <c r="GO251" s="744"/>
    </row>
    <row r="252" spans="1:197" ht="9" customHeight="1" x14ac:dyDescent="0.2">
      <c r="A252" s="1003"/>
      <c r="B252" s="704"/>
      <c r="C252" s="705"/>
      <c r="D252" s="705"/>
      <c r="E252" s="705"/>
      <c r="F252" s="705"/>
      <c r="G252" s="706"/>
      <c r="H252" s="701"/>
      <c r="I252" s="702"/>
      <c r="J252" s="702"/>
      <c r="K252" s="702"/>
      <c r="L252" s="703"/>
      <c r="M252" s="701"/>
      <c r="N252" s="702"/>
      <c r="O252" s="702"/>
      <c r="P252" s="702"/>
      <c r="Q252" s="702"/>
      <c r="R252" s="703"/>
      <c r="S252" s="704"/>
      <c r="T252" s="705"/>
      <c r="U252" s="705"/>
      <c r="V252" s="705"/>
      <c r="W252" s="705"/>
      <c r="X252" s="706"/>
      <c r="Y252" s="624"/>
      <c r="Z252" s="913"/>
      <c r="AA252" s="914"/>
      <c r="AB252" s="914"/>
      <c r="AC252" s="914"/>
      <c r="AD252" s="914"/>
      <c r="AE252" s="915"/>
      <c r="AF252" s="915"/>
      <c r="AG252" s="915"/>
      <c r="AH252" s="915"/>
      <c r="AI252" s="915"/>
      <c r="AJ252" s="915"/>
      <c r="AK252" s="915"/>
      <c r="AL252" s="915"/>
      <c r="AM252" s="915"/>
      <c r="AN252" s="915"/>
      <c r="AO252" s="915"/>
      <c r="AP252" s="915"/>
      <c r="AQ252" s="930"/>
      <c r="AR252" s="930"/>
      <c r="AS252" s="930"/>
      <c r="AT252" s="930"/>
      <c r="AU252" s="930"/>
      <c r="AV252" s="930"/>
      <c r="AW252" s="744"/>
      <c r="AX252" s="1003"/>
      <c r="AY252" s="704"/>
      <c r="AZ252" s="705"/>
      <c r="BA252" s="705"/>
      <c r="BB252" s="705"/>
      <c r="BC252" s="705"/>
      <c r="BD252" s="706"/>
      <c r="BE252" s="701"/>
      <c r="BF252" s="702"/>
      <c r="BG252" s="702"/>
      <c r="BH252" s="702"/>
      <c r="BI252" s="703"/>
      <c r="BJ252" s="701"/>
      <c r="BK252" s="702"/>
      <c r="BL252" s="702"/>
      <c r="BM252" s="702"/>
      <c r="BN252" s="702"/>
      <c r="BO252" s="703"/>
      <c r="BP252" s="704"/>
      <c r="BQ252" s="705"/>
      <c r="BR252" s="705"/>
      <c r="BS252" s="705"/>
      <c r="BT252" s="705"/>
      <c r="BU252" s="706"/>
      <c r="BV252" s="624"/>
      <c r="BW252" s="913"/>
      <c r="BX252" s="914"/>
      <c r="BY252" s="914"/>
      <c r="BZ252" s="914"/>
      <c r="CA252" s="914"/>
      <c r="CB252" s="915"/>
      <c r="CC252" s="915"/>
      <c r="CD252" s="915"/>
      <c r="CE252" s="915"/>
      <c r="CF252" s="915"/>
      <c r="CG252" s="915"/>
      <c r="CH252" s="915"/>
      <c r="CI252" s="915"/>
      <c r="CJ252" s="915"/>
      <c r="CK252" s="915"/>
      <c r="CL252" s="915"/>
      <c r="CM252" s="915"/>
      <c r="CN252" s="930"/>
      <c r="CO252" s="930"/>
      <c r="CP252" s="930"/>
      <c r="CQ252" s="930"/>
      <c r="CR252" s="930"/>
      <c r="CS252" s="930"/>
      <c r="CT252" s="744"/>
      <c r="CV252" s="1003"/>
      <c r="CW252" s="704"/>
      <c r="CX252" s="705"/>
      <c r="CY252" s="705"/>
      <c r="CZ252" s="705"/>
      <c r="DA252" s="705"/>
      <c r="DB252" s="706"/>
      <c r="DC252" s="701"/>
      <c r="DD252" s="702"/>
      <c r="DE252" s="702"/>
      <c r="DF252" s="702"/>
      <c r="DG252" s="703"/>
      <c r="DH252" s="701"/>
      <c r="DI252" s="702"/>
      <c r="DJ252" s="702"/>
      <c r="DK252" s="702"/>
      <c r="DL252" s="702"/>
      <c r="DM252" s="703"/>
      <c r="DN252" s="704"/>
      <c r="DO252" s="705"/>
      <c r="DP252" s="705"/>
      <c r="DQ252" s="705"/>
      <c r="DR252" s="705"/>
      <c r="DS252" s="706"/>
      <c r="DT252" s="624"/>
      <c r="DU252" s="913"/>
      <c r="DV252" s="914"/>
      <c r="DW252" s="914"/>
      <c r="DX252" s="914"/>
      <c r="DY252" s="914"/>
      <c r="DZ252" s="915"/>
      <c r="EA252" s="915"/>
      <c r="EB252" s="915"/>
      <c r="EC252" s="915"/>
      <c r="ED252" s="915"/>
      <c r="EE252" s="915"/>
      <c r="EF252" s="915"/>
      <c r="EG252" s="915"/>
      <c r="EH252" s="915"/>
      <c r="EI252" s="915"/>
      <c r="EJ252" s="915"/>
      <c r="EK252" s="915"/>
      <c r="EL252" s="930"/>
      <c r="EM252" s="930"/>
      <c r="EN252" s="930"/>
      <c r="EO252" s="930"/>
      <c r="EP252" s="930"/>
      <c r="EQ252" s="930"/>
      <c r="ER252" s="744"/>
      <c r="ES252" s="1003"/>
      <c r="ET252" s="704"/>
      <c r="EU252" s="705"/>
      <c r="EV252" s="705"/>
      <c r="EW252" s="705"/>
      <c r="EX252" s="705"/>
      <c r="EY252" s="706"/>
      <c r="EZ252" s="701"/>
      <c r="FA252" s="702"/>
      <c r="FB252" s="702"/>
      <c r="FC252" s="702"/>
      <c r="FD252" s="703"/>
      <c r="FE252" s="701"/>
      <c r="FF252" s="702"/>
      <c r="FG252" s="702"/>
      <c r="FH252" s="702"/>
      <c r="FI252" s="702"/>
      <c r="FJ252" s="703"/>
      <c r="FK252" s="704"/>
      <c r="FL252" s="705"/>
      <c r="FM252" s="705"/>
      <c r="FN252" s="705"/>
      <c r="FO252" s="705"/>
      <c r="FP252" s="706"/>
      <c r="FQ252" s="624"/>
      <c r="FR252" s="913"/>
      <c r="FS252" s="914"/>
      <c r="FT252" s="914"/>
      <c r="FU252" s="914"/>
      <c r="FV252" s="914"/>
      <c r="FW252" s="915"/>
      <c r="FX252" s="915"/>
      <c r="FY252" s="915"/>
      <c r="FZ252" s="915"/>
      <c r="GA252" s="915"/>
      <c r="GB252" s="915"/>
      <c r="GC252" s="915"/>
      <c r="GD252" s="915"/>
      <c r="GE252" s="915"/>
      <c r="GF252" s="915"/>
      <c r="GG252" s="915"/>
      <c r="GH252" s="915"/>
      <c r="GI252" s="930"/>
      <c r="GJ252" s="930"/>
      <c r="GK252" s="930"/>
      <c r="GL252" s="930"/>
      <c r="GM252" s="930"/>
      <c r="GN252" s="930"/>
      <c r="GO252" s="744"/>
    </row>
    <row r="253" spans="1:197" ht="6.75" customHeight="1" x14ac:dyDescent="0.2">
      <c r="A253" s="1003"/>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624"/>
      <c r="Z253" s="914"/>
      <c r="AA253" s="914"/>
      <c r="AB253" s="914"/>
      <c r="AC253" s="914"/>
      <c r="AD253" s="914"/>
      <c r="AE253" s="915"/>
      <c r="AF253" s="915"/>
      <c r="AG253" s="915"/>
      <c r="AH253" s="915"/>
      <c r="AI253" s="915"/>
      <c r="AJ253" s="915"/>
      <c r="AK253" s="915"/>
      <c r="AL253" s="915"/>
      <c r="AM253" s="915"/>
      <c r="AN253" s="915"/>
      <c r="AO253" s="915"/>
      <c r="AP253" s="915"/>
      <c r="AQ253" s="930"/>
      <c r="AR253" s="930"/>
      <c r="AS253" s="930"/>
      <c r="AT253" s="930"/>
      <c r="AU253" s="930"/>
      <c r="AV253" s="930"/>
      <c r="AW253" s="744"/>
      <c r="AX253" s="1003"/>
      <c r="AY253" s="151"/>
      <c r="AZ253" s="151"/>
      <c r="BA253" s="151"/>
      <c r="BB253" s="151"/>
      <c r="BC253" s="151"/>
      <c r="BD253" s="151"/>
      <c r="BE253" s="151"/>
      <c r="BF253" s="151"/>
      <c r="BG253" s="151"/>
      <c r="BH253" s="151"/>
      <c r="BI253" s="151"/>
      <c r="BJ253" s="151"/>
      <c r="BK253" s="151"/>
      <c r="BL253" s="151"/>
      <c r="BM253" s="151"/>
      <c r="BN253" s="151"/>
      <c r="BO253" s="151"/>
      <c r="BP253" s="151"/>
      <c r="BQ253" s="151"/>
      <c r="BR253" s="151"/>
      <c r="BS253" s="151"/>
      <c r="BT253" s="151"/>
      <c r="BU253" s="151"/>
      <c r="BV253" s="624"/>
      <c r="BW253" s="914"/>
      <c r="BX253" s="914"/>
      <c r="BY253" s="914"/>
      <c r="BZ253" s="914"/>
      <c r="CA253" s="914"/>
      <c r="CB253" s="915"/>
      <c r="CC253" s="915"/>
      <c r="CD253" s="915"/>
      <c r="CE253" s="915"/>
      <c r="CF253" s="915"/>
      <c r="CG253" s="915"/>
      <c r="CH253" s="915"/>
      <c r="CI253" s="915"/>
      <c r="CJ253" s="915"/>
      <c r="CK253" s="915"/>
      <c r="CL253" s="915"/>
      <c r="CM253" s="915"/>
      <c r="CN253" s="930"/>
      <c r="CO253" s="930"/>
      <c r="CP253" s="930"/>
      <c r="CQ253" s="930"/>
      <c r="CR253" s="930"/>
      <c r="CS253" s="930"/>
      <c r="CT253" s="744"/>
      <c r="CV253" s="1003"/>
      <c r="CW253" s="151"/>
      <c r="CX253" s="151"/>
      <c r="CY253" s="151"/>
      <c r="CZ253" s="151"/>
      <c r="DA253" s="151"/>
      <c r="DB253" s="151"/>
      <c r="DC253" s="151"/>
      <c r="DD253" s="151"/>
      <c r="DE253" s="151"/>
      <c r="DF253" s="151"/>
      <c r="DG253" s="151"/>
      <c r="DH253" s="151"/>
      <c r="DI253" s="151"/>
      <c r="DJ253" s="151"/>
      <c r="DK253" s="151"/>
      <c r="DL253" s="151"/>
      <c r="DM253" s="151"/>
      <c r="DN253" s="151"/>
      <c r="DO253" s="151"/>
      <c r="DP253" s="151"/>
      <c r="DQ253" s="151"/>
      <c r="DR253" s="151"/>
      <c r="DS253" s="151"/>
      <c r="DT253" s="624"/>
      <c r="DU253" s="914"/>
      <c r="DV253" s="914"/>
      <c r="DW253" s="914"/>
      <c r="DX253" s="914"/>
      <c r="DY253" s="914"/>
      <c r="DZ253" s="915"/>
      <c r="EA253" s="915"/>
      <c r="EB253" s="915"/>
      <c r="EC253" s="915"/>
      <c r="ED253" s="915"/>
      <c r="EE253" s="915"/>
      <c r="EF253" s="915"/>
      <c r="EG253" s="915"/>
      <c r="EH253" s="915"/>
      <c r="EI253" s="915"/>
      <c r="EJ253" s="915"/>
      <c r="EK253" s="915"/>
      <c r="EL253" s="930"/>
      <c r="EM253" s="930"/>
      <c r="EN253" s="930"/>
      <c r="EO253" s="930"/>
      <c r="EP253" s="930"/>
      <c r="EQ253" s="930"/>
      <c r="ER253" s="744"/>
      <c r="ES253" s="1003"/>
      <c r="ET253" s="151"/>
      <c r="EU253" s="151"/>
      <c r="EV253" s="151"/>
      <c r="EW253" s="151"/>
      <c r="EX253" s="151"/>
      <c r="EY253" s="151"/>
      <c r="EZ253" s="151"/>
      <c r="FA253" s="151"/>
      <c r="FB253" s="151"/>
      <c r="FC253" s="151"/>
      <c r="FD253" s="151"/>
      <c r="FE253" s="151"/>
      <c r="FF253" s="151"/>
      <c r="FG253" s="151"/>
      <c r="FH253" s="151"/>
      <c r="FI253" s="151"/>
      <c r="FJ253" s="151"/>
      <c r="FK253" s="151"/>
      <c r="FL253" s="151"/>
      <c r="FM253" s="151"/>
      <c r="FN253" s="151"/>
      <c r="FO253" s="151"/>
      <c r="FP253" s="151"/>
      <c r="FQ253" s="624"/>
      <c r="FR253" s="914"/>
      <c r="FS253" s="914"/>
      <c r="FT253" s="914"/>
      <c r="FU253" s="914"/>
      <c r="FV253" s="914"/>
      <c r="FW253" s="915"/>
      <c r="FX253" s="915"/>
      <c r="FY253" s="915"/>
      <c r="FZ253" s="915"/>
      <c r="GA253" s="915"/>
      <c r="GB253" s="915"/>
      <c r="GC253" s="915"/>
      <c r="GD253" s="915"/>
      <c r="GE253" s="915"/>
      <c r="GF253" s="915"/>
      <c r="GG253" s="915"/>
      <c r="GH253" s="915"/>
      <c r="GI253" s="930"/>
      <c r="GJ253" s="930"/>
      <c r="GK253" s="930"/>
      <c r="GL253" s="930"/>
      <c r="GM253" s="930"/>
      <c r="GN253" s="930"/>
      <c r="GO253" s="744"/>
    </row>
    <row r="254" spans="1:197" ht="5.25" customHeight="1" x14ac:dyDescent="0.2">
      <c r="A254" s="1003"/>
      <c r="B254" s="937" t="str">
        <f>IF(B250="ILS","CAT I","")</f>
        <v>CAT I</v>
      </c>
      <c r="C254" s="938"/>
      <c r="D254" s="938"/>
      <c r="E254" s="1039"/>
      <c r="F254" s="1040"/>
      <c r="G254" s="1040"/>
      <c r="H254" s="1041"/>
      <c r="I254" s="20"/>
      <c r="J254" s="937" t="s">
        <v>36</v>
      </c>
      <c r="K254" s="938"/>
      <c r="L254" s="938"/>
      <c r="M254" s="943" t="str">
        <f>IF(B250="ILS","CAT II","")</f>
        <v>CAT II</v>
      </c>
      <c r="N254" s="944"/>
      <c r="O254" s="944"/>
      <c r="P254" s="945"/>
      <c r="Q254" s="20"/>
      <c r="R254" s="937" t="s">
        <v>39</v>
      </c>
      <c r="S254" s="938"/>
      <c r="T254" s="952"/>
      <c r="U254" s="943" t="str">
        <f>IF(B250="ILS","CAT III","")</f>
        <v>CAT III</v>
      </c>
      <c r="V254" s="944"/>
      <c r="W254" s="944"/>
      <c r="X254" s="945"/>
      <c r="Y254" s="624"/>
      <c r="Z254" s="913"/>
      <c r="AA254" s="914"/>
      <c r="AB254" s="914"/>
      <c r="AC254" s="914"/>
      <c r="AD254" s="914"/>
      <c r="AE254" s="915"/>
      <c r="AF254" s="915"/>
      <c r="AG254" s="915"/>
      <c r="AH254" s="915"/>
      <c r="AI254" s="915"/>
      <c r="AJ254" s="915"/>
      <c r="AK254" s="915"/>
      <c r="AL254" s="915"/>
      <c r="AM254" s="915"/>
      <c r="AN254" s="915"/>
      <c r="AO254" s="915"/>
      <c r="AP254" s="915"/>
      <c r="AQ254" s="930"/>
      <c r="AR254" s="930"/>
      <c r="AS254" s="930"/>
      <c r="AT254" s="930"/>
      <c r="AU254" s="930"/>
      <c r="AV254" s="930"/>
      <c r="AW254" s="744"/>
      <c r="AX254" s="1003"/>
      <c r="AY254" s="937" t="str">
        <f>IF(AY250="ILS","CAT I","")</f>
        <v>CAT I</v>
      </c>
      <c r="AZ254" s="938"/>
      <c r="BA254" s="938"/>
      <c r="BB254" s="1039"/>
      <c r="BC254" s="1040"/>
      <c r="BD254" s="1040"/>
      <c r="BE254" s="1041"/>
      <c r="BF254" s="20"/>
      <c r="BG254" s="937" t="s">
        <v>36</v>
      </c>
      <c r="BH254" s="938"/>
      <c r="BI254" s="938"/>
      <c r="BJ254" s="943" t="str">
        <f>IF(AY250="ILS","CAT II","")</f>
        <v>CAT II</v>
      </c>
      <c r="BK254" s="944"/>
      <c r="BL254" s="944"/>
      <c r="BM254" s="945"/>
      <c r="BN254" s="20"/>
      <c r="BO254" s="937" t="s">
        <v>39</v>
      </c>
      <c r="BP254" s="938"/>
      <c r="BQ254" s="952"/>
      <c r="BR254" s="943" t="str">
        <f>IF(AY250="ILS","CAT III","")</f>
        <v>CAT III</v>
      </c>
      <c r="BS254" s="944"/>
      <c r="BT254" s="944"/>
      <c r="BU254" s="945"/>
      <c r="BV254" s="624"/>
      <c r="BW254" s="913"/>
      <c r="BX254" s="914"/>
      <c r="BY254" s="914"/>
      <c r="BZ254" s="914"/>
      <c r="CA254" s="914"/>
      <c r="CB254" s="915"/>
      <c r="CC254" s="915"/>
      <c r="CD254" s="915"/>
      <c r="CE254" s="915"/>
      <c r="CF254" s="915"/>
      <c r="CG254" s="915"/>
      <c r="CH254" s="915"/>
      <c r="CI254" s="915"/>
      <c r="CJ254" s="915"/>
      <c r="CK254" s="915"/>
      <c r="CL254" s="915"/>
      <c r="CM254" s="915"/>
      <c r="CN254" s="930"/>
      <c r="CO254" s="930"/>
      <c r="CP254" s="930"/>
      <c r="CQ254" s="930"/>
      <c r="CR254" s="930"/>
      <c r="CS254" s="930"/>
      <c r="CT254" s="744"/>
      <c r="CV254" s="1003"/>
      <c r="CW254" s="937" t="str">
        <f>IF(CW250="ILS","CAT I","")</f>
        <v>CAT I</v>
      </c>
      <c r="CX254" s="938"/>
      <c r="CY254" s="938"/>
      <c r="CZ254" s="1039"/>
      <c r="DA254" s="1040"/>
      <c r="DB254" s="1040"/>
      <c r="DC254" s="1041"/>
      <c r="DD254" s="20"/>
      <c r="DE254" s="937" t="s">
        <v>36</v>
      </c>
      <c r="DF254" s="938"/>
      <c r="DG254" s="938"/>
      <c r="DH254" s="943" t="str">
        <f>IF(CW250="ILS","CAT II","")</f>
        <v>CAT II</v>
      </c>
      <c r="DI254" s="944"/>
      <c r="DJ254" s="944"/>
      <c r="DK254" s="945"/>
      <c r="DL254" s="20"/>
      <c r="DM254" s="937" t="s">
        <v>39</v>
      </c>
      <c r="DN254" s="938"/>
      <c r="DO254" s="952"/>
      <c r="DP254" s="943" t="str">
        <f>IF(CW250="ILS","CAT III","")</f>
        <v>CAT III</v>
      </c>
      <c r="DQ254" s="944"/>
      <c r="DR254" s="944"/>
      <c r="DS254" s="945"/>
      <c r="DT254" s="624"/>
      <c r="DU254" s="913"/>
      <c r="DV254" s="914"/>
      <c r="DW254" s="914"/>
      <c r="DX254" s="914"/>
      <c r="DY254" s="914"/>
      <c r="DZ254" s="915"/>
      <c r="EA254" s="915"/>
      <c r="EB254" s="915"/>
      <c r="EC254" s="915"/>
      <c r="ED254" s="915"/>
      <c r="EE254" s="915"/>
      <c r="EF254" s="915"/>
      <c r="EG254" s="915"/>
      <c r="EH254" s="915"/>
      <c r="EI254" s="915"/>
      <c r="EJ254" s="915"/>
      <c r="EK254" s="915"/>
      <c r="EL254" s="930"/>
      <c r="EM254" s="930"/>
      <c r="EN254" s="930"/>
      <c r="EO254" s="930"/>
      <c r="EP254" s="930"/>
      <c r="EQ254" s="930"/>
      <c r="ER254" s="744"/>
      <c r="ES254" s="1003"/>
      <c r="ET254" s="937" t="str">
        <f>IF(ET250="ILS","CAT I","")</f>
        <v>CAT I</v>
      </c>
      <c r="EU254" s="938"/>
      <c r="EV254" s="938"/>
      <c r="EW254" s="1039"/>
      <c r="EX254" s="1040"/>
      <c r="EY254" s="1040"/>
      <c r="EZ254" s="1041"/>
      <c r="FA254" s="20"/>
      <c r="FB254" s="937" t="s">
        <v>36</v>
      </c>
      <c r="FC254" s="938"/>
      <c r="FD254" s="938"/>
      <c r="FE254" s="943" t="str">
        <f>IF(ET250="ILS","CAT II","")</f>
        <v>CAT II</v>
      </c>
      <c r="FF254" s="944"/>
      <c r="FG254" s="944"/>
      <c r="FH254" s="945"/>
      <c r="FI254" s="20"/>
      <c r="FJ254" s="937" t="s">
        <v>39</v>
      </c>
      <c r="FK254" s="938"/>
      <c r="FL254" s="952"/>
      <c r="FM254" s="943" t="str">
        <f>IF(ET250="ILS","CAT III","")</f>
        <v>CAT III</v>
      </c>
      <c r="FN254" s="944"/>
      <c r="FO254" s="944"/>
      <c r="FP254" s="945"/>
      <c r="FQ254" s="624"/>
      <c r="FR254" s="913"/>
      <c r="FS254" s="914"/>
      <c r="FT254" s="914"/>
      <c r="FU254" s="914"/>
      <c r="FV254" s="914"/>
      <c r="FW254" s="915"/>
      <c r="FX254" s="915"/>
      <c r="FY254" s="915"/>
      <c r="FZ254" s="915"/>
      <c r="GA254" s="915"/>
      <c r="GB254" s="915"/>
      <c r="GC254" s="915"/>
      <c r="GD254" s="915"/>
      <c r="GE254" s="915"/>
      <c r="GF254" s="915"/>
      <c r="GG254" s="915"/>
      <c r="GH254" s="915"/>
      <c r="GI254" s="930"/>
      <c r="GJ254" s="930"/>
      <c r="GK254" s="930"/>
      <c r="GL254" s="930"/>
      <c r="GM254" s="930"/>
      <c r="GN254" s="930"/>
      <c r="GO254" s="744"/>
    </row>
    <row r="255" spans="1:197" ht="9.75" customHeight="1" x14ac:dyDescent="0.2">
      <c r="A255" s="1003"/>
      <c r="B255" s="939"/>
      <c r="C255" s="940"/>
      <c r="D255" s="940"/>
      <c r="E255" s="1042"/>
      <c r="F255" s="1043"/>
      <c r="G255" s="1043"/>
      <c r="H255" s="1044"/>
      <c r="I255" s="20"/>
      <c r="J255" s="939"/>
      <c r="K255" s="940"/>
      <c r="L255" s="940"/>
      <c r="M255" s="946"/>
      <c r="N255" s="947"/>
      <c r="O255" s="947"/>
      <c r="P255" s="948"/>
      <c r="Q255" s="20"/>
      <c r="R255" s="939"/>
      <c r="S255" s="940"/>
      <c r="T255" s="953"/>
      <c r="U255" s="946"/>
      <c r="V255" s="947"/>
      <c r="W255" s="947"/>
      <c r="X255" s="948"/>
      <c r="Y255" s="624"/>
      <c r="Z255" s="914"/>
      <c r="AA255" s="914"/>
      <c r="AB255" s="914"/>
      <c r="AC255" s="914"/>
      <c r="AD255" s="914"/>
      <c r="AE255" s="915"/>
      <c r="AF255" s="915"/>
      <c r="AG255" s="915"/>
      <c r="AH255" s="915"/>
      <c r="AI255" s="915"/>
      <c r="AJ255" s="915"/>
      <c r="AK255" s="915"/>
      <c r="AL255" s="915"/>
      <c r="AM255" s="915"/>
      <c r="AN255" s="915"/>
      <c r="AO255" s="915"/>
      <c r="AP255" s="915"/>
      <c r="AQ255" s="930"/>
      <c r="AR255" s="930"/>
      <c r="AS255" s="930"/>
      <c r="AT255" s="930"/>
      <c r="AU255" s="930"/>
      <c r="AV255" s="930"/>
      <c r="AW255" s="744"/>
      <c r="AX255" s="1003"/>
      <c r="AY255" s="939"/>
      <c r="AZ255" s="940"/>
      <c r="BA255" s="940"/>
      <c r="BB255" s="1042"/>
      <c r="BC255" s="1043"/>
      <c r="BD255" s="1043"/>
      <c r="BE255" s="1044"/>
      <c r="BF255" s="20"/>
      <c r="BG255" s="939"/>
      <c r="BH255" s="940"/>
      <c r="BI255" s="940"/>
      <c r="BJ255" s="946"/>
      <c r="BK255" s="947"/>
      <c r="BL255" s="947"/>
      <c r="BM255" s="948"/>
      <c r="BN255" s="20"/>
      <c r="BO255" s="939"/>
      <c r="BP255" s="940"/>
      <c r="BQ255" s="953"/>
      <c r="BR255" s="946"/>
      <c r="BS255" s="947"/>
      <c r="BT255" s="947"/>
      <c r="BU255" s="948"/>
      <c r="BV255" s="624"/>
      <c r="BW255" s="914"/>
      <c r="BX255" s="914"/>
      <c r="BY255" s="914"/>
      <c r="BZ255" s="914"/>
      <c r="CA255" s="914"/>
      <c r="CB255" s="915"/>
      <c r="CC255" s="915"/>
      <c r="CD255" s="915"/>
      <c r="CE255" s="915"/>
      <c r="CF255" s="915"/>
      <c r="CG255" s="915"/>
      <c r="CH255" s="915"/>
      <c r="CI255" s="915"/>
      <c r="CJ255" s="915"/>
      <c r="CK255" s="915"/>
      <c r="CL255" s="915"/>
      <c r="CM255" s="915"/>
      <c r="CN255" s="930"/>
      <c r="CO255" s="930"/>
      <c r="CP255" s="930"/>
      <c r="CQ255" s="930"/>
      <c r="CR255" s="930"/>
      <c r="CS255" s="930"/>
      <c r="CT255" s="744"/>
      <c r="CV255" s="1003"/>
      <c r="CW255" s="939"/>
      <c r="CX255" s="940"/>
      <c r="CY255" s="940"/>
      <c r="CZ255" s="1042"/>
      <c r="DA255" s="1043"/>
      <c r="DB255" s="1043"/>
      <c r="DC255" s="1044"/>
      <c r="DD255" s="20"/>
      <c r="DE255" s="939"/>
      <c r="DF255" s="940"/>
      <c r="DG255" s="940"/>
      <c r="DH255" s="946"/>
      <c r="DI255" s="947"/>
      <c r="DJ255" s="947"/>
      <c r="DK255" s="948"/>
      <c r="DL255" s="20"/>
      <c r="DM255" s="939"/>
      <c r="DN255" s="940"/>
      <c r="DO255" s="953"/>
      <c r="DP255" s="946"/>
      <c r="DQ255" s="947"/>
      <c r="DR255" s="947"/>
      <c r="DS255" s="948"/>
      <c r="DT255" s="624"/>
      <c r="DU255" s="914"/>
      <c r="DV255" s="914"/>
      <c r="DW255" s="914"/>
      <c r="DX255" s="914"/>
      <c r="DY255" s="914"/>
      <c r="DZ255" s="915"/>
      <c r="EA255" s="915"/>
      <c r="EB255" s="915"/>
      <c r="EC255" s="915"/>
      <c r="ED255" s="915"/>
      <c r="EE255" s="915"/>
      <c r="EF255" s="915"/>
      <c r="EG255" s="915"/>
      <c r="EH255" s="915"/>
      <c r="EI255" s="915"/>
      <c r="EJ255" s="915"/>
      <c r="EK255" s="915"/>
      <c r="EL255" s="930"/>
      <c r="EM255" s="930"/>
      <c r="EN255" s="930"/>
      <c r="EO255" s="930"/>
      <c r="EP255" s="930"/>
      <c r="EQ255" s="930"/>
      <c r="ER255" s="744"/>
      <c r="ES255" s="1003"/>
      <c r="ET255" s="939"/>
      <c r="EU255" s="940"/>
      <c r="EV255" s="940"/>
      <c r="EW255" s="1042"/>
      <c r="EX255" s="1043"/>
      <c r="EY255" s="1043"/>
      <c r="EZ255" s="1044"/>
      <c r="FA255" s="20"/>
      <c r="FB255" s="939"/>
      <c r="FC255" s="940"/>
      <c r="FD255" s="940"/>
      <c r="FE255" s="946"/>
      <c r="FF255" s="947"/>
      <c r="FG255" s="947"/>
      <c r="FH255" s="948"/>
      <c r="FI255" s="20"/>
      <c r="FJ255" s="939"/>
      <c r="FK255" s="940"/>
      <c r="FL255" s="953"/>
      <c r="FM255" s="946"/>
      <c r="FN255" s="947"/>
      <c r="FO255" s="947"/>
      <c r="FP255" s="948"/>
      <c r="FQ255" s="624"/>
      <c r="FR255" s="914"/>
      <c r="FS255" s="914"/>
      <c r="FT255" s="914"/>
      <c r="FU255" s="914"/>
      <c r="FV255" s="914"/>
      <c r="FW255" s="915"/>
      <c r="FX255" s="915"/>
      <c r="FY255" s="915"/>
      <c r="FZ255" s="915"/>
      <c r="GA255" s="915"/>
      <c r="GB255" s="915"/>
      <c r="GC255" s="915"/>
      <c r="GD255" s="915"/>
      <c r="GE255" s="915"/>
      <c r="GF255" s="915"/>
      <c r="GG255" s="915"/>
      <c r="GH255" s="915"/>
      <c r="GI255" s="930"/>
      <c r="GJ255" s="930"/>
      <c r="GK255" s="930"/>
      <c r="GL255" s="930"/>
      <c r="GM255" s="930"/>
      <c r="GN255" s="930"/>
      <c r="GO255" s="744"/>
    </row>
    <row r="256" spans="1:197" ht="3" customHeight="1" x14ac:dyDescent="0.2">
      <c r="A256" s="1003"/>
      <c r="B256" s="941"/>
      <c r="C256" s="942"/>
      <c r="D256" s="942"/>
      <c r="E256" s="1045"/>
      <c r="F256" s="1046"/>
      <c r="G256" s="1046"/>
      <c r="H256" s="1047"/>
      <c r="I256" s="20"/>
      <c r="J256" s="941"/>
      <c r="K256" s="942"/>
      <c r="L256" s="942"/>
      <c r="M256" s="949"/>
      <c r="N256" s="950"/>
      <c r="O256" s="950"/>
      <c r="P256" s="951"/>
      <c r="Q256" s="20"/>
      <c r="R256" s="941"/>
      <c r="S256" s="942"/>
      <c r="T256" s="954"/>
      <c r="U256" s="949"/>
      <c r="V256" s="950"/>
      <c r="W256" s="950"/>
      <c r="X256" s="951"/>
      <c r="Y256" s="624"/>
      <c r="Z256" s="913"/>
      <c r="AA256" s="914"/>
      <c r="AB256" s="914"/>
      <c r="AC256" s="914"/>
      <c r="AD256" s="914"/>
      <c r="AE256" s="915"/>
      <c r="AF256" s="915"/>
      <c r="AG256" s="915"/>
      <c r="AH256" s="915"/>
      <c r="AI256" s="915"/>
      <c r="AJ256" s="915"/>
      <c r="AK256" s="915"/>
      <c r="AL256" s="915"/>
      <c r="AM256" s="915"/>
      <c r="AN256" s="915"/>
      <c r="AO256" s="915"/>
      <c r="AP256" s="915"/>
      <c r="AQ256" s="930"/>
      <c r="AR256" s="930"/>
      <c r="AS256" s="930"/>
      <c r="AT256" s="930"/>
      <c r="AU256" s="930"/>
      <c r="AV256" s="930"/>
      <c r="AW256" s="744"/>
      <c r="AX256" s="1003"/>
      <c r="AY256" s="941"/>
      <c r="AZ256" s="942"/>
      <c r="BA256" s="942"/>
      <c r="BB256" s="1045"/>
      <c r="BC256" s="1046"/>
      <c r="BD256" s="1046"/>
      <c r="BE256" s="1047"/>
      <c r="BF256" s="20"/>
      <c r="BG256" s="941"/>
      <c r="BH256" s="942"/>
      <c r="BI256" s="942"/>
      <c r="BJ256" s="949"/>
      <c r="BK256" s="950"/>
      <c r="BL256" s="950"/>
      <c r="BM256" s="951"/>
      <c r="BN256" s="20"/>
      <c r="BO256" s="941"/>
      <c r="BP256" s="942"/>
      <c r="BQ256" s="954"/>
      <c r="BR256" s="949"/>
      <c r="BS256" s="950"/>
      <c r="BT256" s="950"/>
      <c r="BU256" s="951"/>
      <c r="BV256" s="624"/>
      <c r="BW256" s="913"/>
      <c r="BX256" s="914"/>
      <c r="BY256" s="914"/>
      <c r="BZ256" s="914"/>
      <c r="CA256" s="914"/>
      <c r="CB256" s="915"/>
      <c r="CC256" s="915"/>
      <c r="CD256" s="915"/>
      <c r="CE256" s="915"/>
      <c r="CF256" s="915"/>
      <c r="CG256" s="915"/>
      <c r="CH256" s="915"/>
      <c r="CI256" s="915"/>
      <c r="CJ256" s="915"/>
      <c r="CK256" s="915"/>
      <c r="CL256" s="915"/>
      <c r="CM256" s="915"/>
      <c r="CN256" s="930"/>
      <c r="CO256" s="930"/>
      <c r="CP256" s="930"/>
      <c r="CQ256" s="930"/>
      <c r="CR256" s="930"/>
      <c r="CS256" s="930"/>
      <c r="CT256" s="744"/>
      <c r="CV256" s="1003"/>
      <c r="CW256" s="941"/>
      <c r="CX256" s="942"/>
      <c r="CY256" s="942"/>
      <c r="CZ256" s="1045"/>
      <c r="DA256" s="1046"/>
      <c r="DB256" s="1046"/>
      <c r="DC256" s="1047"/>
      <c r="DD256" s="20"/>
      <c r="DE256" s="941"/>
      <c r="DF256" s="942"/>
      <c r="DG256" s="942"/>
      <c r="DH256" s="949"/>
      <c r="DI256" s="950"/>
      <c r="DJ256" s="950"/>
      <c r="DK256" s="951"/>
      <c r="DL256" s="20"/>
      <c r="DM256" s="941"/>
      <c r="DN256" s="942"/>
      <c r="DO256" s="954"/>
      <c r="DP256" s="949"/>
      <c r="DQ256" s="950"/>
      <c r="DR256" s="950"/>
      <c r="DS256" s="951"/>
      <c r="DT256" s="624"/>
      <c r="DU256" s="913"/>
      <c r="DV256" s="914"/>
      <c r="DW256" s="914"/>
      <c r="DX256" s="914"/>
      <c r="DY256" s="914"/>
      <c r="DZ256" s="915"/>
      <c r="EA256" s="915"/>
      <c r="EB256" s="915"/>
      <c r="EC256" s="915"/>
      <c r="ED256" s="915"/>
      <c r="EE256" s="915"/>
      <c r="EF256" s="915"/>
      <c r="EG256" s="915"/>
      <c r="EH256" s="915"/>
      <c r="EI256" s="915"/>
      <c r="EJ256" s="915"/>
      <c r="EK256" s="915"/>
      <c r="EL256" s="930"/>
      <c r="EM256" s="930"/>
      <c r="EN256" s="930"/>
      <c r="EO256" s="930"/>
      <c r="EP256" s="930"/>
      <c r="EQ256" s="930"/>
      <c r="ER256" s="744"/>
      <c r="ES256" s="1003"/>
      <c r="ET256" s="941"/>
      <c r="EU256" s="942"/>
      <c r="EV256" s="942"/>
      <c r="EW256" s="1045"/>
      <c r="EX256" s="1046"/>
      <c r="EY256" s="1046"/>
      <c r="EZ256" s="1047"/>
      <c r="FA256" s="20"/>
      <c r="FB256" s="941"/>
      <c r="FC256" s="942"/>
      <c r="FD256" s="942"/>
      <c r="FE256" s="949"/>
      <c r="FF256" s="950"/>
      <c r="FG256" s="950"/>
      <c r="FH256" s="951"/>
      <c r="FI256" s="20"/>
      <c r="FJ256" s="941"/>
      <c r="FK256" s="942"/>
      <c r="FL256" s="954"/>
      <c r="FM256" s="949"/>
      <c r="FN256" s="950"/>
      <c r="FO256" s="950"/>
      <c r="FP256" s="951"/>
      <c r="FQ256" s="624"/>
      <c r="FR256" s="913"/>
      <c r="FS256" s="914"/>
      <c r="FT256" s="914"/>
      <c r="FU256" s="914"/>
      <c r="FV256" s="914"/>
      <c r="FW256" s="915"/>
      <c r="FX256" s="915"/>
      <c r="FY256" s="915"/>
      <c r="FZ256" s="915"/>
      <c r="GA256" s="915"/>
      <c r="GB256" s="915"/>
      <c r="GC256" s="915"/>
      <c r="GD256" s="915"/>
      <c r="GE256" s="915"/>
      <c r="GF256" s="915"/>
      <c r="GG256" s="915"/>
      <c r="GH256" s="915"/>
      <c r="GI256" s="930"/>
      <c r="GJ256" s="930"/>
      <c r="GK256" s="930"/>
      <c r="GL256" s="930"/>
      <c r="GM256" s="930"/>
      <c r="GN256" s="930"/>
      <c r="GO256" s="744"/>
    </row>
    <row r="257" spans="1:197" ht="8.25" customHeight="1" x14ac:dyDescent="0.2">
      <c r="A257" s="1003"/>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624"/>
      <c r="Z257" s="914"/>
      <c r="AA257" s="914"/>
      <c r="AB257" s="914"/>
      <c r="AC257" s="914"/>
      <c r="AD257" s="914"/>
      <c r="AE257" s="915"/>
      <c r="AF257" s="915"/>
      <c r="AG257" s="915"/>
      <c r="AH257" s="915"/>
      <c r="AI257" s="915"/>
      <c r="AJ257" s="915"/>
      <c r="AK257" s="915"/>
      <c r="AL257" s="915"/>
      <c r="AM257" s="915"/>
      <c r="AN257" s="915"/>
      <c r="AO257" s="915"/>
      <c r="AP257" s="915"/>
      <c r="AQ257" s="930"/>
      <c r="AR257" s="930"/>
      <c r="AS257" s="930"/>
      <c r="AT257" s="930"/>
      <c r="AU257" s="930"/>
      <c r="AV257" s="930"/>
      <c r="AW257" s="744"/>
      <c r="AX257" s="1003"/>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624"/>
      <c r="BW257" s="914"/>
      <c r="BX257" s="914"/>
      <c r="BY257" s="914"/>
      <c r="BZ257" s="914"/>
      <c r="CA257" s="914"/>
      <c r="CB257" s="915"/>
      <c r="CC257" s="915"/>
      <c r="CD257" s="915"/>
      <c r="CE257" s="915"/>
      <c r="CF257" s="915"/>
      <c r="CG257" s="915"/>
      <c r="CH257" s="915"/>
      <c r="CI257" s="915"/>
      <c r="CJ257" s="915"/>
      <c r="CK257" s="915"/>
      <c r="CL257" s="915"/>
      <c r="CM257" s="915"/>
      <c r="CN257" s="930"/>
      <c r="CO257" s="930"/>
      <c r="CP257" s="930"/>
      <c r="CQ257" s="930"/>
      <c r="CR257" s="930"/>
      <c r="CS257" s="930"/>
      <c r="CT257" s="744"/>
      <c r="CV257" s="1003"/>
      <c r="CW257" s="20"/>
      <c r="CX257" s="20"/>
      <c r="CY257" s="20"/>
      <c r="CZ257" s="20"/>
      <c r="DA257" s="20"/>
      <c r="DB257" s="20"/>
      <c r="DC257" s="20"/>
      <c r="DD257" s="20"/>
      <c r="DE257" s="20"/>
      <c r="DF257" s="20"/>
      <c r="DG257" s="20"/>
      <c r="DH257" s="20"/>
      <c r="DI257" s="20"/>
      <c r="DJ257" s="20"/>
      <c r="DK257" s="20"/>
      <c r="DL257" s="20"/>
      <c r="DM257" s="20"/>
      <c r="DN257" s="20"/>
      <c r="DO257" s="20"/>
      <c r="DP257" s="20"/>
      <c r="DQ257" s="20"/>
      <c r="DR257" s="20"/>
      <c r="DS257" s="20"/>
      <c r="DT257" s="624"/>
      <c r="DU257" s="914"/>
      <c r="DV257" s="914"/>
      <c r="DW257" s="914"/>
      <c r="DX257" s="914"/>
      <c r="DY257" s="914"/>
      <c r="DZ257" s="915"/>
      <c r="EA257" s="915"/>
      <c r="EB257" s="915"/>
      <c r="EC257" s="915"/>
      <c r="ED257" s="915"/>
      <c r="EE257" s="915"/>
      <c r="EF257" s="915"/>
      <c r="EG257" s="915"/>
      <c r="EH257" s="915"/>
      <c r="EI257" s="915"/>
      <c r="EJ257" s="915"/>
      <c r="EK257" s="915"/>
      <c r="EL257" s="930"/>
      <c r="EM257" s="930"/>
      <c r="EN257" s="930"/>
      <c r="EO257" s="930"/>
      <c r="EP257" s="930"/>
      <c r="EQ257" s="930"/>
      <c r="ER257" s="744"/>
      <c r="ES257" s="1003"/>
      <c r="ET257" s="20"/>
      <c r="EU257" s="20"/>
      <c r="EV257" s="20"/>
      <c r="EW257" s="20"/>
      <c r="EX257" s="20"/>
      <c r="EY257" s="20"/>
      <c r="EZ257" s="20"/>
      <c r="FA257" s="20"/>
      <c r="FB257" s="20"/>
      <c r="FC257" s="20"/>
      <c r="FD257" s="20"/>
      <c r="FE257" s="20"/>
      <c r="FF257" s="20"/>
      <c r="FG257" s="20"/>
      <c r="FH257" s="20"/>
      <c r="FI257" s="20"/>
      <c r="FJ257" s="20"/>
      <c r="FK257" s="20"/>
      <c r="FL257" s="20"/>
      <c r="FM257" s="20"/>
      <c r="FN257" s="20"/>
      <c r="FO257" s="20"/>
      <c r="FP257" s="20"/>
      <c r="FQ257" s="624"/>
      <c r="FR257" s="914"/>
      <c r="FS257" s="914"/>
      <c r="FT257" s="914"/>
      <c r="FU257" s="914"/>
      <c r="FV257" s="914"/>
      <c r="FW257" s="915"/>
      <c r="FX257" s="915"/>
      <c r="FY257" s="915"/>
      <c r="FZ257" s="915"/>
      <c r="GA257" s="915"/>
      <c r="GB257" s="915"/>
      <c r="GC257" s="915"/>
      <c r="GD257" s="915"/>
      <c r="GE257" s="915"/>
      <c r="GF257" s="915"/>
      <c r="GG257" s="915"/>
      <c r="GH257" s="915"/>
      <c r="GI257" s="930"/>
      <c r="GJ257" s="930"/>
      <c r="GK257" s="930"/>
      <c r="GL257" s="930"/>
      <c r="GM257" s="930"/>
      <c r="GN257" s="930"/>
      <c r="GO257" s="744"/>
    </row>
    <row r="258" spans="1:197" ht="6" customHeight="1" x14ac:dyDescent="0.25">
      <c r="A258" s="1003"/>
      <c r="B258" s="658"/>
      <c r="C258" s="658"/>
      <c r="D258" s="658"/>
      <c r="E258" s="658"/>
      <c r="F258" s="658"/>
      <c r="G258" s="658"/>
      <c r="H258" s="658"/>
      <c r="I258" s="658"/>
      <c r="J258" s="658"/>
      <c r="K258" s="658"/>
      <c r="L258" s="658"/>
      <c r="M258" s="658"/>
      <c r="N258" s="658"/>
      <c r="O258" s="658"/>
      <c r="P258" s="658"/>
      <c r="Q258" s="658"/>
      <c r="R258" s="658"/>
      <c r="S258" s="658"/>
      <c r="T258" s="658"/>
      <c r="U258" s="658"/>
      <c r="V258" s="658"/>
      <c r="W258" s="658"/>
      <c r="X258" s="658"/>
      <c r="Y258" s="624"/>
      <c r="Z258" s="913"/>
      <c r="AA258" s="914"/>
      <c r="AB258" s="914"/>
      <c r="AC258" s="914"/>
      <c r="AD258" s="914"/>
      <c r="AE258" s="915"/>
      <c r="AF258" s="915"/>
      <c r="AG258" s="915"/>
      <c r="AH258" s="915"/>
      <c r="AI258" s="915"/>
      <c r="AJ258" s="915"/>
      <c r="AK258" s="915"/>
      <c r="AL258" s="915"/>
      <c r="AM258" s="915"/>
      <c r="AN258" s="915"/>
      <c r="AO258" s="915"/>
      <c r="AP258" s="915"/>
      <c r="AQ258" s="930"/>
      <c r="AR258" s="930"/>
      <c r="AS258" s="930"/>
      <c r="AT258" s="930"/>
      <c r="AU258" s="930"/>
      <c r="AV258" s="930"/>
      <c r="AW258" s="744"/>
      <c r="AX258" s="1003"/>
      <c r="AY258" s="658"/>
      <c r="AZ258" s="658"/>
      <c r="BA258" s="658"/>
      <c r="BB258" s="658"/>
      <c r="BC258" s="658"/>
      <c r="BD258" s="658"/>
      <c r="BE258" s="658"/>
      <c r="BF258" s="658"/>
      <c r="BG258" s="658"/>
      <c r="BH258" s="658"/>
      <c r="BI258" s="658"/>
      <c r="BJ258" s="658"/>
      <c r="BK258" s="658"/>
      <c r="BL258" s="658"/>
      <c r="BM258" s="658"/>
      <c r="BN258" s="658"/>
      <c r="BO258" s="658"/>
      <c r="BP258" s="658"/>
      <c r="BQ258" s="658"/>
      <c r="BR258" s="658"/>
      <c r="BS258" s="658"/>
      <c r="BT258" s="658"/>
      <c r="BU258" s="658"/>
      <c r="BV258" s="624"/>
      <c r="BW258" s="913"/>
      <c r="BX258" s="914"/>
      <c r="BY258" s="914"/>
      <c r="BZ258" s="914"/>
      <c r="CA258" s="914"/>
      <c r="CB258" s="915"/>
      <c r="CC258" s="915"/>
      <c r="CD258" s="915"/>
      <c r="CE258" s="915"/>
      <c r="CF258" s="915"/>
      <c r="CG258" s="915"/>
      <c r="CH258" s="915"/>
      <c r="CI258" s="915"/>
      <c r="CJ258" s="915"/>
      <c r="CK258" s="915"/>
      <c r="CL258" s="915"/>
      <c r="CM258" s="915"/>
      <c r="CN258" s="930"/>
      <c r="CO258" s="930"/>
      <c r="CP258" s="930"/>
      <c r="CQ258" s="930"/>
      <c r="CR258" s="930"/>
      <c r="CS258" s="930"/>
      <c r="CT258" s="744"/>
      <c r="CV258" s="1003"/>
      <c r="CW258" s="658"/>
      <c r="CX258" s="658"/>
      <c r="CY258" s="658"/>
      <c r="CZ258" s="658"/>
      <c r="DA258" s="658"/>
      <c r="DB258" s="658"/>
      <c r="DC258" s="658"/>
      <c r="DD258" s="658"/>
      <c r="DE258" s="658"/>
      <c r="DF258" s="658"/>
      <c r="DG258" s="658"/>
      <c r="DH258" s="658"/>
      <c r="DI258" s="658"/>
      <c r="DJ258" s="658"/>
      <c r="DK258" s="658"/>
      <c r="DL258" s="658"/>
      <c r="DM258" s="658"/>
      <c r="DN258" s="658"/>
      <c r="DO258" s="658"/>
      <c r="DP258" s="658"/>
      <c r="DQ258" s="658"/>
      <c r="DR258" s="658"/>
      <c r="DS258" s="658"/>
      <c r="DT258" s="624"/>
      <c r="DU258" s="913"/>
      <c r="DV258" s="914"/>
      <c r="DW258" s="914"/>
      <c r="DX258" s="914"/>
      <c r="DY258" s="914"/>
      <c r="DZ258" s="915"/>
      <c r="EA258" s="915"/>
      <c r="EB258" s="915"/>
      <c r="EC258" s="915"/>
      <c r="ED258" s="915"/>
      <c r="EE258" s="915"/>
      <c r="EF258" s="915"/>
      <c r="EG258" s="915"/>
      <c r="EH258" s="915"/>
      <c r="EI258" s="915"/>
      <c r="EJ258" s="915"/>
      <c r="EK258" s="915"/>
      <c r="EL258" s="930"/>
      <c r="EM258" s="930"/>
      <c r="EN258" s="930"/>
      <c r="EO258" s="930"/>
      <c r="EP258" s="930"/>
      <c r="EQ258" s="930"/>
      <c r="ER258" s="744"/>
      <c r="ES258" s="1003"/>
      <c r="ET258" s="658"/>
      <c r="EU258" s="658"/>
      <c r="EV258" s="658"/>
      <c r="EW258" s="658"/>
      <c r="EX258" s="658"/>
      <c r="EY258" s="658"/>
      <c r="EZ258" s="658"/>
      <c r="FA258" s="658"/>
      <c r="FB258" s="658"/>
      <c r="FC258" s="658"/>
      <c r="FD258" s="658"/>
      <c r="FE258" s="658"/>
      <c r="FF258" s="658"/>
      <c r="FG258" s="658"/>
      <c r="FH258" s="658"/>
      <c r="FI258" s="658"/>
      <c r="FJ258" s="658"/>
      <c r="FK258" s="658"/>
      <c r="FL258" s="658"/>
      <c r="FM258" s="658"/>
      <c r="FN258" s="658"/>
      <c r="FO258" s="658"/>
      <c r="FP258" s="658"/>
      <c r="FQ258" s="624"/>
      <c r="FR258" s="913"/>
      <c r="FS258" s="914"/>
      <c r="FT258" s="914"/>
      <c r="FU258" s="914"/>
      <c r="FV258" s="914"/>
      <c r="FW258" s="915"/>
      <c r="FX258" s="915"/>
      <c r="FY258" s="915"/>
      <c r="FZ258" s="915"/>
      <c r="GA258" s="915"/>
      <c r="GB258" s="915"/>
      <c r="GC258" s="915"/>
      <c r="GD258" s="915"/>
      <c r="GE258" s="915"/>
      <c r="GF258" s="915"/>
      <c r="GG258" s="915"/>
      <c r="GH258" s="915"/>
      <c r="GI258" s="930"/>
      <c r="GJ258" s="930"/>
      <c r="GK258" s="930"/>
      <c r="GL258" s="930"/>
      <c r="GM258" s="930"/>
      <c r="GN258" s="930"/>
      <c r="GO258" s="744"/>
    </row>
    <row r="259" spans="1:197" ht="12.75" customHeight="1" x14ac:dyDescent="0.2">
      <c r="A259" s="1003"/>
      <c r="B259" s="923" t="str">
        <f>'ANNUAL SUMMARY'!$C$50</f>
        <v>FLIGHT INSTRUCTOR</v>
      </c>
      <c r="C259" s="924"/>
      <c r="D259" s="924"/>
      <c r="E259" s="924"/>
      <c r="F259" s="924"/>
      <c r="G259" s="924"/>
      <c r="H259" s="924"/>
      <c r="I259" s="924"/>
      <c r="J259" s="924"/>
      <c r="K259" s="924"/>
      <c r="L259" s="924"/>
      <c r="M259" s="924"/>
      <c r="N259" s="924"/>
      <c r="O259" s="925" t="str">
        <f>'ANNUAL SUMMARY'!$Q$50</f>
        <v>NO FLIGHTS</v>
      </c>
      <c r="P259" s="926"/>
      <c r="Q259" s="926"/>
      <c r="R259" s="926"/>
      <c r="S259" s="926"/>
      <c r="T259" s="927"/>
      <c r="U259" s="724"/>
      <c r="V259" s="725"/>
      <c r="W259" s="725"/>
      <c r="X259" s="726"/>
      <c r="Y259" s="624"/>
      <c r="Z259" s="914"/>
      <c r="AA259" s="914"/>
      <c r="AB259" s="914"/>
      <c r="AC259" s="914"/>
      <c r="AD259" s="914"/>
      <c r="AE259" s="915"/>
      <c r="AF259" s="915"/>
      <c r="AG259" s="915"/>
      <c r="AH259" s="915"/>
      <c r="AI259" s="915"/>
      <c r="AJ259" s="915"/>
      <c r="AK259" s="915"/>
      <c r="AL259" s="915"/>
      <c r="AM259" s="915"/>
      <c r="AN259" s="915"/>
      <c r="AO259" s="915"/>
      <c r="AP259" s="915"/>
      <c r="AQ259" s="930"/>
      <c r="AR259" s="930"/>
      <c r="AS259" s="930"/>
      <c r="AT259" s="930"/>
      <c r="AU259" s="930"/>
      <c r="AV259" s="930"/>
      <c r="AW259" s="744"/>
      <c r="AX259" s="1003"/>
      <c r="AY259" s="923" t="str">
        <f>'ANNUAL SUMMARY'!$C$50</f>
        <v>FLIGHT INSTRUCTOR</v>
      </c>
      <c r="AZ259" s="924"/>
      <c r="BA259" s="924"/>
      <c r="BB259" s="924"/>
      <c r="BC259" s="924"/>
      <c r="BD259" s="924"/>
      <c r="BE259" s="924"/>
      <c r="BF259" s="924"/>
      <c r="BG259" s="924"/>
      <c r="BH259" s="924"/>
      <c r="BI259" s="924"/>
      <c r="BJ259" s="924"/>
      <c r="BK259" s="924"/>
      <c r="BL259" s="925" t="str">
        <f>'ANNUAL SUMMARY'!$Q$50</f>
        <v>NO FLIGHTS</v>
      </c>
      <c r="BM259" s="926"/>
      <c r="BN259" s="926"/>
      <c r="BO259" s="926"/>
      <c r="BP259" s="926"/>
      <c r="BQ259" s="927"/>
      <c r="BR259" s="724"/>
      <c r="BS259" s="725"/>
      <c r="BT259" s="725"/>
      <c r="BU259" s="726"/>
      <c r="BV259" s="624"/>
      <c r="BW259" s="914"/>
      <c r="BX259" s="914"/>
      <c r="BY259" s="914"/>
      <c r="BZ259" s="914"/>
      <c r="CA259" s="914"/>
      <c r="CB259" s="915"/>
      <c r="CC259" s="915"/>
      <c r="CD259" s="915"/>
      <c r="CE259" s="915"/>
      <c r="CF259" s="915"/>
      <c r="CG259" s="915"/>
      <c r="CH259" s="915"/>
      <c r="CI259" s="915"/>
      <c r="CJ259" s="915"/>
      <c r="CK259" s="915"/>
      <c r="CL259" s="915"/>
      <c r="CM259" s="915"/>
      <c r="CN259" s="930"/>
      <c r="CO259" s="930"/>
      <c r="CP259" s="930"/>
      <c r="CQ259" s="930"/>
      <c r="CR259" s="930"/>
      <c r="CS259" s="930"/>
      <c r="CT259" s="744"/>
      <c r="CV259" s="1003"/>
      <c r="CW259" s="923" t="str">
        <f>'ANNUAL SUMMARY'!$C$50</f>
        <v>FLIGHT INSTRUCTOR</v>
      </c>
      <c r="CX259" s="924"/>
      <c r="CY259" s="924"/>
      <c r="CZ259" s="924"/>
      <c r="DA259" s="924"/>
      <c r="DB259" s="924"/>
      <c r="DC259" s="924"/>
      <c r="DD259" s="924"/>
      <c r="DE259" s="924"/>
      <c r="DF259" s="924"/>
      <c r="DG259" s="924"/>
      <c r="DH259" s="924"/>
      <c r="DI259" s="924"/>
      <c r="DJ259" s="925" t="str">
        <f>'ANNUAL SUMMARY'!$Q$50</f>
        <v>NO FLIGHTS</v>
      </c>
      <c r="DK259" s="926"/>
      <c r="DL259" s="926"/>
      <c r="DM259" s="926"/>
      <c r="DN259" s="926"/>
      <c r="DO259" s="927"/>
      <c r="DP259" s="724"/>
      <c r="DQ259" s="725"/>
      <c r="DR259" s="725"/>
      <c r="DS259" s="726"/>
      <c r="DT259" s="624"/>
      <c r="DU259" s="914"/>
      <c r="DV259" s="914"/>
      <c r="DW259" s="914"/>
      <c r="DX259" s="914"/>
      <c r="DY259" s="914"/>
      <c r="DZ259" s="915"/>
      <c r="EA259" s="915"/>
      <c r="EB259" s="915"/>
      <c r="EC259" s="915"/>
      <c r="ED259" s="915"/>
      <c r="EE259" s="915"/>
      <c r="EF259" s="915"/>
      <c r="EG259" s="915"/>
      <c r="EH259" s="915"/>
      <c r="EI259" s="915"/>
      <c r="EJ259" s="915"/>
      <c r="EK259" s="915"/>
      <c r="EL259" s="930"/>
      <c r="EM259" s="930"/>
      <c r="EN259" s="930"/>
      <c r="EO259" s="930"/>
      <c r="EP259" s="930"/>
      <c r="EQ259" s="930"/>
      <c r="ER259" s="744"/>
      <c r="ES259" s="1003"/>
      <c r="ET259" s="923" t="str">
        <f>'ANNUAL SUMMARY'!$C$50</f>
        <v>FLIGHT INSTRUCTOR</v>
      </c>
      <c r="EU259" s="924"/>
      <c r="EV259" s="924"/>
      <c r="EW259" s="924"/>
      <c r="EX259" s="924"/>
      <c r="EY259" s="924"/>
      <c r="EZ259" s="924"/>
      <c r="FA259" s="924"/>
      <c r="FB259" s="924"/>
      <c r="FC259" s="924"/>
      <c r="FD259" s="924"/>
      <c r="FE259" s="924"/>
      <c r="FF259" s="924"/>
      <c r="FG259" s="925" t="str">
        <f>'ANNUAL SUMMARY'!$Q$50</f>
        <v>NO FLIGHTS</v>
      </c>
      <c r="FH259" s="926"/>
      <c r="FI259" s="926"/>
      <c r="FJ259" s="926"/>
      <c r="FK259" s="926"/>
      <c r="FL259" s="927"/>
      <c r="FM259" s="724"/>
      <c r="FN259" s="725"/>
      <c r="FO259" s="725"/>
      <c r="FP259" s="726"/>
      <c r="FQ259" s="624"/>
      <c r="FR259" s="914"/>
      <c r="FS259" s="914"/>
      <c r="FT259" s="914"/>
      <c r="FU259" s="914"/>
      <c r="FV259" s="914"/>
      <c r="FW259" s="915"/>
      <c r="FX259" s="915"/>
      <c r="FY259" s="915"/>
      <c r="FZ259" s="915"/>
      <c r="GA259" s="915"/>
      <c r="GB259" s="915"/>
      <c r="GC259" s="915"/>
      <c r="GD259" s="915"/>
      <c r="GE259" s="915"/>
      <c r="GF259" s="915"/>
      <c r="GG259" s="915"/>
      <c r="GH259" s="915"/>
      <c r="GI259" s="930"/>
      <c r="GJ259" s="930"/>
      <c r="GK259" s="930"/>
      <c r="GL259" s="930"/>
      <c r="GM259" s="930"/>
      <c r="GN259" s="930"/>
      <c r="GO259" s="744"/>
    </row>
    <row r="260" spans="1:197" ht="3.75" customHeight="1" x14ac:dyDescent="0.2">
      <c r="A260" s="1003"/>
      <c r="B260" s="6"/>
      <c r="C260" s="6"/>
      <c r="D260" s="6"/>
      <c r="E260" s="6"/>
      <c r="F260" s="6"/>
      <c r="G260" s="6"/>
      <c r="H260" s="6"/>
      <c r="I260" s="6"/>
      <c r="J260" s="6"/>
      <c r="K260" s="6"/>
      <c r="L260" s="6"/>
      <c r="M260" s="6"/>
      <c r="N260" s="6"/>
      <c r="O260" s="6"/>
      <c r="P260" s="6"/>
      <c r="Q260" s="6"/>
      <c r="R260" s="6"/>
      <c r="S260" s="6"/>
      <c r="T260" s="6"/>
      <c r="U260" s="6"/>
      <c r="V260" s="6"/>
      <c r="W260" s="6"/>
      <c r="X260" s="6"/>
      <c r="Y260" s="624"/>
      <c r="Z260" s="913"/>
      <c r="AA260" s="914"/>
      <c r="AB260" s="914"/>
      <c r="AC260" s="914"/>
      <c r="AD260" s="914"/>
      <c r="AE260" s="915"/>
      <c r="AF260" s="915"/>
      <c r="AG260" s="915"/>
      <c r="AH260" s="915"/>
      <c r="AI260" s="915"/>
      <c r="AJ260" s="915"/>
      <c r="AK260" s="915"/>
      <c r="AL260" s="915"/>
      <c r="AM260" s="915"/>
      <c r="AN260" s="915"/>
      <c r="AO260" s="915"/>
      <c r="AP260" s="915"/>
      <c r="AQ260" s="930"/>
      <c r="AR260" s="930"/>
      <c r="AS260" s="930"/>
      <c r="AT260" s="930"/>
      <c r="AU260" s="930"/>
      <c r="AV260" s="930"/>
      <c r="AW260" s="744"/>
      <c r="AX260" s="1003"/>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24"/>
      <c r="BW260" s="913"/>
      <c r="BX260" s="914"/>
      <c r="BY260" s="914"/>
      <c r="BZ260" s="914"/>
      <c r="CA260" s="914"/>
      <c r="CB260" s="915"/>
      <c r="CC260" s="915"/>
      <c r="CD260" s="915"/>
      <c r="CE260" s="915"/>
      <c r="CF260" s="915"/>
      <c r="CG260" s="915"/>
      <c r="CH260" s="915"/>
      <c r="CI260" s="915"/>
      <c r="CJ260" s="915"/>
      <c r="CK260" s="915"/>
      <c r="CL260" s="915"/>
      <c r="CM260" s="915"/>
      <c r="CN260" s="930"/>
      <c r="CO260" s="930"/>
      <c r="CP260" s="930"/>
      <c r="CQ260" s="930"/>
      <c r="CR260" s="930"/>
      <c r="CS260" s="930"/>
      <c r="CT260" s="744"/>
      <c r="CV260" s="1003"/>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24"/>
      <c r="DU260" s="913"/>
      <c r="DV260" s="914"/>
      <c r="DW260" s="914"/>
      <c r="DX260" s="914"/>
      <c r="DY260" s="914"/>
      <c r="DZ260" s="915"/>
      <c r="EA260" s="915"/>
      <c r="EB260" s="915"/>
      <c r="EC260" s="915"/>
      <c r="ED260" s="915"/>
      <c r="EE260" s="915"/>
      <c r="EF260" s="915"/>
      <c r="EG260" s="915"/>
      <c r="EH260" s="915"/>
      <c r="EI260" s="915"/>
      <c r="EJ260" s="915"/>
      <c r="EK260" s="915"/>
      <c r="EL260" s="930"/>
      <c r="EM260" s="930"/>
      <c r="EN260" s="930"/>
      <c r="EO260" s="930"/>
      <c r="EP260" s="930"/>
      <c r="EQ260" s="930"/>
      <c r="ER260" s="744"/>
      <c r="ES260" s="1003"/>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24"/>
      <c r="FR260" s="913"/>
      <c r="FS260" s="914"/>
      <c r="FT260" s="914"/>
      <c r="FU260" s="914"/>
      <c r="FV260" s="914"/>
      <c r="FW260" s="915"/>
      <c r="FX260" s="915"/>
      <c r="FY260" s="915"/>
      <c r="FZ260" s="915"/>
      <c r="GA260" s="915"/>
      <c r="GB260" s="915"/>
      <c r="GC260" s="915"/>
      <c r="GD260" s="915"/>
      <c r="GE260" s="915"/>
      <c r="GF260" s="915"/>
      <c r="GG260" s="915"/>
      <c r="GH260" s="915"/>
      <c r="GI260" s="930"/>
      <c r="GJ260" s="930"/>
      <c r="GK260" s="930"/>
      <c r="GL260" s="930"/>
      <c r="GM260" s="930"/>
      <c r="GN260" s="930"/>
      <c r="GO260" s="744"/>
    </row>
    <row r="261" spans="1:197" ht="12.75" customHeight="1" x14ac:dyDescent="0.25">
      <c r="A261" s="1003"/>
      <c r="B261" s="931" t="str">
        <f>'ANNUAL SUMMARY'!$C$53</f>
        <v>HOURS</v>
      </c>
      <c r="C261" s="931"/>
      <c r="D261" s="931"/>
      <c r="E261" s="931"/>
      <c r="F261" s="891"/>
      <c r="G261" s="718"/>
      <c r="H261" s="718"/>
      <c r="I261" s="718"/>
      <c r="J261" s="718"/>
      <c r="K261" s="718"/>
      <c r="L261" s="718"/>
      <c r="M261" s="15"/>
      <c r="N261" s="916" t="str">
        <f>'ANNUAL SUMMARY'!$O$53</f>
        <v>DAY</v>
      </c>
      <c r="O261" s="916"/>
      <c r="P261" s="916"/>
      <c r="Q261" s="917"/>
      <c r="R261" s="718"/>
      <c r="S261" s="718"/>
      <c r="T261" s="718"/>
      <c r="U261" s="718"/>
      <c r="V261" s="718"/>
      <c r="W261" s="718"/>
      <c r="X261" s="718"/>
      <c r="Y261" s="624"/>
      <c r="Z261" s="914"/>
      <c r="AA261" s="914"/>
      <c r="AB261" s="914"/>
      <c r="AC261" s="914"/>
      <c r="AD261" s="914"/>
      <c r="AE261" s="915"/>
      <c r="AF261" s="915"/>
      <c r="AG261" s="915"/>
      <c r="AH261" s="915"/>
      <c r="AI261" s="915"/>
      <c r="AJ261" s="915"/>
      <c r="AK261" s="915"/>
      <c r="AL261" s="915"/>
      <c r="AM261" s="915"/>
      <c r="AN261" s="915"/>
      <c r="AO261" s="915"/>
      <c r="AP261" s="915"/>
      <c r="AQ261" s="930"/>
      <c r="AR261" s="930"/>
      <c r="AS261" s="930"/>
      <c r="AT261" s="930"/>
      <c r="AU261" s="930"/>
      <c r="AV261" s="930"/>
      <c r="AW261" s="744"/>
      <c r="AX261" s="1003"/>
      <c r="AY261" s="931" t="str">
        <f>'ANNUAL SUMMARY'!$C$53</f>
        <v>HOURS</v>
      </c>
      <c r="AZ261" s="931"/>
      <c r="BA261" s="931"/>
      <c r="BB261" s="931"/>
      <c r="BC261" s="891"/>
      <c r="BD261" s="718"/>
      <c r="BE261" s="718"/>
      <c r="BF261" s="718"/>
      <c r="BG261" s="718"/>
      <c r="BH261" s="718"/>
      <c r="BI261" s="718"/>
      <c r="BJ261" s="15"/>
      <c r="BK261" s="916" t="str">
        <f>'ANNUAL SUMMARY'!$O$53</f>
        <v>DAY</v>
      </c>
      <c r="BL261" s="916"/>
      <c r="BM261" s="916"/>
      <c r="BN261" s="917"/>
      <c r="BO261" s="718"/>
      <c r="BP261" s="718"/>
      <c r="BQ261" s="718"/>
      <c r="BR261" s="718"/>
      <c r="BS261" s="718"/>
      <c r="BT261" s="718"/>
      <c r="BU261" s="718"/>
      <c r="BV261" s="624"/>
      <c r="BW261" s="914"/>
      <c r="BX261" s="914"/>
      <c r="BY261" s="914"/>
      <c r="BZ261" s="914"/>
      <c r="CA261" s="914"/>
      <c r="CB261" s="915"/>
      <c r="CC261" s="915"/>
      <c r="CD261" s="915"/>
      <c r="CE261" s="915"/>
      <c r="CF261" s="915"/>
      <c r="CG261" s="915"/>
      <c r="CH261" s="915"/>
      <c r="CI261" s="915"/>
      <c r="CJ261" s="915"/>
      <c r="CK261" s="915"/>
      <c r="CL261" s="915"/>
      <c r="CM261" s="915"/>
      <c r="CN261" s="930"/>
      <c r="CO261" s="930"/>
      <c r="CP261" s="930"/>
      <c r="CQ261" s="930"/>
      <c r="CR261" s="930"/>
      <c r="CS261" s="930"/>
      <c r="CT261" s="744"/>
      <c r="CV261" s="1003"/>
      <c r="CW261" s="931" t="str">
        <f>'ANNUAL SUMMARY'!$C$53</f>
        <v>HOURS</v>
      </c>
      <c r="CX261" s="931"/>
      <c r="CY261" s="931"/>
      <c r="CZ261" s="931"/>
      <c r="DA261" s="891"/>
      <c r="DB261" s="718"/>
      <c r="DC261" s="718"/>
      <c r="DD261" s="718"/>
      <c r="DE261" s="718"/>
      <c r="DF261" s="718"/>
      <c r="DG261" s="718"/>
      <c r="DH261" s="15"/>
      <c r="DI261" s="916" t="str">
        <f>'ANNUAL SUMMARY'!$O$53</f>
        <v>DAY</v>
      </c>
      <c r="DJ261" s="916"/>
      <c r="DK261" s="916"/>
      <c r="DL261" s="917"/>
      <c r="DM261" s="718"/>
      <c r="DN261" s="718"/>
      <c r="DO261" s="718"/>
      <c r="DP261" s="718"/>
      <c r="DQ261" s="718"/>
      <c r="DR261" s="718"/>
      <c r="DS261" s="718"/>
      <c r="DT261" s="624"/>
      <c r="DU261" s="914"/>
      <c r="DV261" s="914"/>
      <c r="DW261" s="914"/>
      <c r="DX261" s="914"/>
      <c r="DY261" s="914"/>
      <c r="DZ261" s="915"/>
      <c r="EA261" s="915"/>
      <c r="EB261" s="915"/>
      <c r="EC261" s="915"/>
      <c r="ED261" s="915"/>
      <c r="EE261" s="915"/>
      <c r="EF261" s="915"/>
      <c r="EG261" s="915"/>
      <c r="EH261" s="915"/>
      <c r="EI261" s="915"/>
      <c r="EJ261" s="915"/>
      <c r="EK261" s="915"/>
      <c r="EL261" s="930"/>
      <c r="EM261" s="930"/>
      <c r="EN261" s="930"/>
      <c r="EO261" s="930"/>
      <c r="EP261" s="930"/>
      <c r="EQ261" s="930"/>
      <c r="ER261" s="744"/>
      <c r="ES261" s="1003"/>
      <c r="ET261" s="931" t="str">
        <f>'ANNUAL SUMMARY'!$C$53</f>
        <v>HOURS</v>
      </c>
      <c r="EU261" s="931"/>
      <c r="EV261" s="931"/>
      <c r="EW261" s="931"/>
      <c r="EX261" s="891"/>
      <c r="EY261" s="718"/>
      <c r="EZ261" s="718"/>
      <c r="FA261" s="718"/>
      <c r="FB261" s="718"/>
      <c r="FC261" s="718"/>
      <c r="FD261" s="718"/>
      <c r="FE261" s="15"/>
      <c r="FF261" s="916" t="str">
        <f>'ANNUAL SUMMARY'!$O$53</f>
        <v>DAY</v>
      </c>
      <c r="FG261" s="916"/>
      <c r="FH261" s="916"/>
      <c r="FI261" s="917"/>
      <c r="FJ261" s="718"/>
      <c r="FK261" s="718"/>
      <c r="FL261" s="718"/>
      <c r="FM261" s="718"/>
      <c r="FN261" s="718"/>
      <c r="FO261" s="718"/>
      <c r="FP261" s="718"/>
      <c r="FQ261" s="624"/>
      <c r="FR261" s="914"/>
      <c r="FS261" s="914"/>
      <c r="FT261" s="914"/>
      <c r="FU261" s="914"/>
      <c r="FV261" s="914"/>
      <c r="FW261" s="915"/>
      <c r="FX261" s="915"/>
      <c r="FY261" s="915"/>
      <c r="FZ261" s="915"/>
      <c r="GA261" s="915"/>
      <c r="GB261" s="915"/>
      <c r="GC261" s="915"/>
      <c r="GD261" s="915"/>
      <c r="GE261" s="915"/>
      <c r="GF261" s="915"/>
      <c r="GG261" s="915"/>
      <c r="GH261" s="915"/>
      <c r="GI261" s="930"/>
      <c r="GJ261" s="930"/>
      <c r="GK261" s="930"/>
      <c r="GL261" s="930"/>
      <c r="GM261" s="930"/>
      <c r="GN261" s="930"/>
      <c r="GO261" s="744"/>
    </row>
    <row r="262" spans="1:197" ht="3" customHeight="1" x14ac:dyDescent="0.25">
      <c r="A262" s="1003"/>
      <c r="B262" s="6"/>
      <c r="C262" s="152"/>
      <c r="D262" s="152"/>
      <c r="E262" s="152"/>
      <c r="F262" s="6"/>
      <c r="G262" s="153"/>
      <c r="H262" s="153"/>
      <c r="I262" s="153"/>
      <c r="J262" s="153"/>
      <c r="K262" s="153"/>
      <c r="L262" s="153"/>
      <c r="M262" s="15"/>
      <c r="N262" s="6"/>
      <c r="O262" s="152"/>
      <c r="P262" s="152"/>
      <c r="Q262" s="152"/>
      <c r="R262" s="6"/>
      <c r="S262" s="153"/>
      <c r="T262" s="153"/>
      <c r="U262" s="153"/>
      <c r="V262" s="153"/>
      <c r="W262" s="153"/>
      <c r="X262" s="153"/>
      <c r="Y262" s="624"/>
      <c r="Z262" s="922" t="s">
        <v>73</v>
      </c>
      <c r="AA262" s="922"/>
      <c r="AB262" s="922"/>
      <c r="AC262" s="922"/>
      <c r="AD262" s="922"/>
      <c r="AE262" s="911">
        <f>SUM(AE222:AH261)</f>
        <v>0</v>
      </c>
      <c r="AF262" s="911"/>
      <c r="AG262" s="911"/>
      <c r="AH262" s="911"/>
      <c r="AI262" s="911">
        <f>SUM(AI222:AL261)</f>
        <v>0</v>
      </c>
      <c r="AJ262" s="911"/>
      <c r="AK262" s="911"/>
      <c r="AL262" s="911"/>
      <c r="AM262" s="911">
        <f>SUM(AM222:AP261)</f>
        <v>0</v>
      </c>
      <c r="AN262" s="911"/>
      <c r="AO262" s="911"/>
      <c r="AP262" s="911"/>
      <c r="AQ262" s="912">
        <f>SUM(AQ222:AS260)</f>
        <v>0</v>
      </c>
      <c r="AR262" s="912"/>
      <c r="AS262" s="912"/>
      <c r="AT262" s="912">
        <f>SUM(AT222:AV260)</f>
        <v>0</v>
      </c>
      <c r="AU262" s="912"/>
      <c r="AV262" s="912"/>
      <c r="AW262" s="744"/>
      <c r="AX262" s="1003"/>
      <c r="AY262" s="6"/>
      <c r="AZ262" s="152"/>
      <c r="BA262" s="152"/>
      <c r="BB262" s="152"/>
      <c r="BC262" s="6"/>
      <c r="BD262" s="153"/>
      <c r="BE262" s="153"/>
      <c r="BF262" s="153"/>
      <c r="BG262" s="153"/>
      <c r="BH262" s="153"/>
      <c r="BI262" s="153"/>
      <c r="BJ262" s="15"/>
      <c r="BK262" s="6"/>
      <c r="BL262" s="152"/>
      <c r="BM262" s="152"/>
      <c r="BN262" s="152"/>
      <c r="BO262" s="6"/>
      <c r="BP262" s="153"/>
      <c r="BQ262" s="153"/>
      <c r="BR262" s="153"/>
      <c r="BS262" s="153"/>
      <c r="BT262" s="153"/>
      <c r="BU262" s="153"/>
      <c r="BV262" s="624"/>
      <c r="BW262" s="922" t="s">
        <v>73</v>
      </c>
      <c r="BX262" s="922"/>
      <c r="BY262" s="922"/>
      <c r="BZ262" s="922"/>
      <c r="CA262" s="922"/>
      <c r="CB262" s="911">
        <f>SUM(CB222:CE261)</f>
        <v>0</v>
      </c>
      <c r="CC262" s="911"/>
      <c r="CD262" s="911"/>
      <c r="CE262" s="911"/>
      <c r="CF262" s="911">
        <f>SUM(CF222:CI261)</f>
        <v>0</v>
      </c>
      <c r="CG262" s="911"/>
      <c r="CH262" s="911"/>
      <c r="CI262" s="911"/>
      <c r="CJ262" s="911">
        <f>SUM(CJ222:CM261)</f>
        <v>0</v>
      </c>
      <c r="CK262" s="911"/>
      <c r="CL262" s="911"/>
      <c r="CM262" s="911"/>
      <c r="CN262" s="912">
        <f>SUM(CN222:CP260)</f>
        <v>0</v>
      </c>
      <c r="CO262" s="912"/>
      <c r="CP262" s="912"/>
      <c r="CQ262" s="912">
        <f>SUM(CQ222:CS260)</f>
        <v>0</v>
      </c>
      <c r="CR262" s="912"/>
      <c r="CS262" s="912"/>
      <c r="CT262" s="744"/>
      <c r="CV262" s="1003"/>
      <c r="CW262" s="6"/>
      <c r="CX262" s="152"/>
      <c r="CY262" s="152"/>
      <c r="CZ262" s="152"/>
      <c r="DA262" s="6"/>
      <c r="DB262" s="153"/>
      <c r="DC262" s="153"/>
      <c r="DD262" s="153"/>
      <c r="DE262" s="153"/>
      <c r="DF262" s="153"/>
      <c r="DG262" s="153"/>
      <c r="DH262" s="15"/>
      <c r="DI262" s="6"/>
      <c r="DJ262" s="152"/>
      <c r="DK262" s="152"/>
      <c r="DL262" s="152"/>
      <c r="DM262" s="6"/>
      <c r="DN262" s="153"/>
      <c r="DO262" s="153"/>
      <c r="DP262" s="153"/>
      <c r="DQ262" s="153"/>
      <c r="DR262" s="153"/>
      <c r="DS262" s="153"/>
      <c r="DT262" s="624"/>
      <c r="DU262" s="922" t="s">
        <v>73</v>
      </c>
      <c r="DV262" s="922"/>
      <c r="DW262" s="922"/>
      <c r="DX262" s="922"/>
      <c r="DY262" s="922"/>
      <c r="DZ262" s="911">
        <f>SUM(DZ222:EC261)</f>
        <v>0</v>
      </c>
      <c r="EA262" s="911"/>
      <c r="EB262" s="911"/>
      <c r="EC262" s="911"/>
      <c r="ED262" s="911">
        <f>SUM(ED222:EG261)</f>
        <v>0</v>
      </c>
      <c r="EE262" s="911"/>
      <c r="EF262" s="911"/>
      <c r="EG262" s="911"/>
      <c r="EH262" s="911">
        <f>SUM(EH222:EK261)</f>
        <v>0</v>
      </c>
      <c r="EI262" s="911"/>
      <c r="EJ262" s="911"/>
      <c r="EK262" s="911"/>
      <c r="EL262" s="912">
        <f>SUM(EL222:EN260)</f>
        <v>0</v>
      </c>
      <c r="EM262" s="912"/>
      <c r="EN262" s="912"/>
      <c r="EO262" s="912">
        <f>SUM(EO222:EQ260)</f>
        <v>0</v>
      </c>
      <c r="EP262" s="912"/>
      <c r="EQ262" s="912"/>
      <c r="ER262" s="744"/>
      <c r="ES262" s="1003"/>
      <c r="ET262" s="6"/>
      <c r="EU262" s="152"/>
      <c r="EV262" s="152"/>
      <c r="EW262" s="152"/>
      <c r="EX262" s="6"/>
      <c r="EY262" s="153"/>
      <c r="EZ262" s="153"/>
      <c r="FA262" s="153"/>
      <c r="FB262" s="153"/>
      <c r="FC262" s="153"/>
      <c r="FD262" s="153"/>
      <c r="FE262" s="15"/>
      <c r="FF262" s="6"/>
      <c r="FG262" s="152"/>
      <c r="FH262" s="152"/>
      <c r="FI262" s="152"/>
      <c r="FJ262" s="6"/>
      <c r="FK262" s="153"/>
      <c r="FL262" s="153"/>
      <c r="FM262" s="153"/>
      <c r="FN262" s="153"/>
      <c r="FO262" s="153"/>
      <c r="FP262" s="153"/>
      <c r="FQ262" s="624"/>
      <c r="FR262" s="922" t="s">
        <v>73</v>
      </c>
      <c r="FS262" s="922"/>
      <c r="FT262" s="922"/>
      <c r="FU262" s="922"/>
      <c r="FV262" s="922"/>
      <c r="FW262" s="911">
        <f>SUM(FW222:FZ261)</f>
        <v>0</v>
      </c>
      <c r="FX262" s="911"/>
      <c r="FY262" s="911"/>
      <c r="FZ262" s="911"/>
      <c r="GA262" s="911">
        <f>SUM(GA222:GD261)</f>
        <v>0</v>
      </c>
      <c r="GB262" s="911"/>
      <c r="GC262" s="911"/>
      <c r="GD262" s="911"/>
      <c r="GE262" s="911">
        <f>SUM(GE222:GH261)</f>
        <v>0</v>
      </c>
      <c r="GF262" s="911"/>
      <c r="GG262" s="911"/>
      <c r="GH262" s="911"/>
      <c r="GI262" s="912">
        <f>SUM(GI222:GK260)</f>
        <v>0</v>
      </c>
      <c r="GJ262" s="912"/>
      <c r="GK262" s="912"/>
      <c r="GL262" s="912">
        <f>SUM(GL222:GN260)</f>
        <v>0</v>
      </c>
      <c r="GM262" s="912"/>
      <c r="GN262" s="912"/>
      <c r="GO262" s="744"/>
    </row>
    <row r="263" spans="1:197" ht="12.75" customHeight="1" x14ac:dyDescent="0.25">
      <c r="A263" s="1003"/>
      <c r="B263" s="916" t="str">
        <f>'ANNUAL SUMMARY'!$C$56</f>
        <v>IFR</v>
      </c>
      <c r="C263" s="916"/>
      <c r="D263" s="916"/>
      <c r="E263" s="916"/>
      <c r="F263" s="891"/>
      <c r="G263" s="718"/>
      <c r="H263" s="718"/>
      <c r="I263" s="718"/>
      <c r="J263" s="718"/>
      <c r="K263" s="718"/>
      <c r="L263" s="718"/>
      <c r="M263" s="15"/>
      <c r="N263" s="916" t="str">
        <f>'ANNUAL SUMMARY'!$O$56</f>
        <v>NIGHT</v>
      </c>
      <c r="O263" s="916"/>
      <c r="P263" s="916"/>
      <c r="Q263" s="916"/>
      <c r="R263" s="892"/>
      <c r="S263" s="892"/>
      <c r="T263" s="892"/>
      <c r="U263" s="892"/>
      <c r="V263" s="892"/>
      <c r="W263" s="892"/>
      <c r="X263" s="891"/>
      <c r="Y263" s="624"/>
      <c r="Z263" s="922"/>
      <c r="AA263" s="922"/>
      <c r="AB263" s="922"/>
      <c r="AC263" s="922"/>
      <c r="AD263" s="922"/>
      <c r="AE263" s="911"/>
      <c r="AF263" s="911"/>
      <c r="AG263" s="911"/>
      <c r="AH263" s="911"/>
      <c r="AI263" s="911"/>
      <c r="AJ263" s="911"/>
      <c r="AK263" s="911"/>
      <c r="AL263" s="911"/>
      <c r="AM263" s="911"/>
      <c r="AN263" s="911"/>
      <c r="AO263" s="911"/>
      <c r="AP263" s="911"/>
      <c r="AQ263" s="912"/>
      <c r="AR263" s="912"/>
      <c r="AS263" s="912"/>
      <c r="AT263" s="912"/>
      <c r="AU263" s="912"/>
      <c r="AV263" s="912"/>
      <c r="AW263" s="744"/>
      <c r="AX263" s="1003"/>
      <c r="AY263" s="916" t="str">
        <f>'ANNUAL SUMMARY'!$C$56</f>
        <v>IFR</v>
      </c>
      <c r="AZ263" s="916"/>
      <c r="BA263" s="916"/>
      <c r="BB263" s="916"/>
      <c r="BC263" s="891"/>
      <c r="BD263" s="718"/>
      <c r="BE263" s="718"/>
      <c r="BF263" s="718"/>
      <c r="BG263" s="718"/>
      <c r="BH263" s="718"/>
      <c r="BI263" s="718"/>
      <c r="BJ263" s="15"/>
      <c r="BK263" s="916" t="str">
        <f>'ANNUAL SUMMARY'!$O$56</f>
        <v>NIGHT</v>
      </c>
      <c r="BL263" s="916"/>
      <c r="BM263" s="916"/>
      <c r="BN263" s="916"/>
      <c r="BO263" s="892"/>
      <c r="BP263" s="892"/>
      <c r="BQ263" s="892"/>
      <c r="BR263" s="892"/>
      <c r="BS263" s="892"/>
      <c r="BT263" s="892"/>
      <c r="BU263" s="891"/>
      <c r="BV263" s="624"/>
      <c r="BW263" s="922"/>
      <c r="BX263" s="922"/>
      <c r="BY263" s="922"/>
      <c r="BZ263" s="922"/>
      <c r="CA263" s="922"/>
      <c r="CB263" s="911"/>
      <c r="CC263" s="911"/>
      <c r="CD263" s="911"/>
      <c r="CE263" s="911"/>
      <c r="CF263" s="911"/>
      <c r="CG263" s="911"/>
      <c r="CH263" s="911"/>
      <c r="CI263" s="911"/>
      <c r="CJ263" s="911"/>
      <c r="CK263" s="911"/>
      <c r="CL263" s="911"/>
      <c r="CM263" s="911"/>
      <c r="CN263" s="912"/>
      <c r="CO263" s="912"/>
      <c r="CP263" s="912"/>
      <c r="CQ263" s="912"/>
      <c r="CR263" s="912"/>
      <c r="CS263" s="912"/>
      <c r="CT263" s="744"/>
      <c r="CV263" s="1003"/>
      <c r="CW263" s="916" t="str">
        <f>'ANNUAL SUMMARY'!$C$56</f>
        <v>IFR</v>
      </c>
      <c r="CX263" s="916"/>
      <c r="CY263" s="916"/>
      <c r="CZ263" s="916"/>
      <c r="DA263" s="891"/>
      <c r="DB263" s="718"/>
      <c r="DC263" s="718"/>
      <c r="DD263" s="718"/>
      <c r="DE263" s="718"/>
      <c r="DF263" s="718"/>
      <c r="DG263" s="718"/>
      <c r="DH263" s="15"/>
      <c r="DI263" s="916" t="str">
        <f>'ANNUAL SUMMARY'!$O$56</f>
        <v>NIGHT</v>
      </c>
      <c r="DJ263" s="916"/>
      <c r="DK263" s="916"/>
      <c r="DL263" s="916"/>
      <c r="DM263" s="892"/>
      <c r="DN263" s="892"/>
      <c r="DO263" s="892"/>
      <c r="DP263" s="892"/>
      <c r="DQ263" s="892"/>
      <c r="DR263" s="892"/>
      <c r="DS263" s="891"/>
      <c r="DT263" s="624"/>
      <c r="DU263" s="922"/>
      <c r="DV263" s="922"/>
      <c r="DW263" s="922"/>
      <c r="DX263" s="922"/>
      <c r="DY263" s="922"/>
      <c r="DZ263" s="911"/>
      <c r="EA263" s="911"/>
      <c r="EB263" s="911"/>
      <c r="EC263" s="911"/>
      <c r="ED263" s="911"/>
      <c r="EE263" s="911"/>
      <c r="EF263" s="911"/>
      <c r="EG263" s="911"/>
      <c r="EH263" s="911"/>
      <c r="EI263" s="911"/>
      <c r="EJ263" s="911"/>
      <c r="EK263" s="911"/>
      <c r="EL263" s="912"/>
      <c r="EM263" s="912"/>
      <c r="EN263" s="912"/>
      <c r="EO263" s="912"/>
      <c r="EP263" s="912"/>
      <c r="EQ263" s="912"/>
      <c r="ER263" s="744"/>
      <c r="ES263" s="1003"/>
      <c r="ET263" s="916" t="str">
        <f>'ANNUAL SUMMARY'!$C$56</f>
        <v>IFR</v>
      </c>
      <c r="EU263" s="916"/>
      <c r="EV263" s="916"/>
      <c r="EW263" s="916"/>
      <c r="EX263" s="891"/>
      <c r="EY263" s="718"/>
      <c r="EZ263" s="718"/>
      <c r="FA263" s="718"/>
      <c r="FB263" s="718"/>
      <c r="FC263" s="718"/>
      <c r="FD263" s="718"/>
      <c r="FE263" s="15"/>
      <c r="FF263" s="916" t="str">
        <f>'ANNUAL SUMMARY'!$O$56</f>
        <v>NIGHT</v>
      </c>
      <c r="FG263" s="916"/>
      <c r="FH263" s="916"/>
      <c r="FI263" s="916"/>
      <c r="FJ263" s="892"/>
      <c r="FK263" s="892"/>
      <c r="FL263" s="892"/>
      <c r="FM263" s="892"/>
      <c r="FN263" s="892"/>
      <c r="FO263" s="892"/>
      <c r="FP263" s="891"/>
      <c r="FQ263" s="624"/>
      <c r="FR263" s="922"/>
      <c r="FS263" s="922"/>
      <c r="FT263" s="922"/>
      <c r="FU263" s="922"/>
      <c r="FV263" s="922"/>
      <c r="FW263" s="911"/>
      <c r="FX263" s="911"/>
      <c r="FY263" s="911"/>
      <c r="FZ263" s="911"/>
      <c r="GA263" s="911"/>
      <c r="GB263" s="911"/>
      <c r="GC263" s="911"/>
      <c r="GD263" s="911"/>
      <c r="GE263" s="911"/>
      <c r="GF263" s="911"/>
      <c r="GG263" s="911"/>
      <c r="GH263" s="911"/>
      <c r="GI263" s="912"/>
      <c r="GJ263" s="912"/>
      <c r="GK263" s="912"/>
      <c r="GL263" s="912"/>
      <c r="GM263" s="912"/>
      <c r="GN263" s="912"/>
      <c r="GO263" s="744"/>
    </row>
    <row r="264" spans="1:197" ht="6" customHeight="1" x14ac:dyDescent="0.25">
      <c r="A264" s="1004"/>
      <c r="B264" s="921"/>
      <c r="C264" s="921"/>
      <c r="D264" s="921"/>
      <c r="E264" s="921"/>
      <c r="F264" s="921"/>
      <c r="G264" s="921"/>
      <c r="H264" s="921"/>
      <c r="I264" s="921"/>
      <c r="J264" s="921"/>
      <c r="K264" s="921"/>
      <c r="L264" s="921"/>
      <c r="M264" s="921"/>
      <c r="N264" s="921"/>
      <c r="O264" s="921"/>
      <c r="P264" s="921"/>
      <c r="Q264" s="921"/>
      <c r="R264" s="921"/>
      <c r="S264" s="921"/>
      <c r="T264" s="921"/>
      <c r="U264" s="921"/>
      <c r="V264" s="921"/>
      <c r="W264" s="921"/>
      <c r="X264" s="921"/>
      <c r="Y264" s="921"/>
      <c r="Z264" s="922"/>
      <c r="AA264" s="922"/>
      <c r="AB264" s="922"/>
      <c r="AC264" s="922"/>
      <c r="AD264" s="922"/>
      <c r="AE264" s="911"/>
      <c r="AF264" s="911"/>
      <c r="AG264" s="911"/>
      <c r="AH264" s="911"/>
      <c r="AI264" s="911"/>
      <c r="AJ264" s="911"/>
      <c r="AK264" s="911"/>
      <c r="AL264" s="911"/>
      <c r="AM264" s="911"/>
      <c r="AN264" s="911"/>
      <c r="AO264" s="911"/>
      <c r="AP264" s="911"/>
      <c r="AQ264" s="912"/>
      <c r="AR264" s="912"/>
      <c r="AS264" s="912"/>
      <c r="AT264" s="912"/>
      <c r="AU264" s="912"/>
      <c r="AV264" s="912"/>
      <c r="AW264" s="744"/>
      <c r="AX264" s="1004"/>
      <c r="AY264" s="921"/>
      <c r="AZ264" s="921"/>
      <c r="BA264" s="921"/>
      <c r="BB264" s="921"/>
      <c r="BC264" s="921"/>
      <c r="BD264" s="921"/>
      <c r="BE264" s="921"/>
      <c r="BF264" s="921"/>
      <c r="BG264" s="921"/>
      <c r="BH264" s="921"/>
      <c r="BI264" s="921"/>
      <c r="BJ264" s="921"/>
      <c r="BK264" s="921"/>
      <c r="BL264" s="921"/>
      <c r="BM264" s="921"/>
      <c r="BN264" s="921"/>
      <c r="BO264" s="921"/>
      <c r="BP264" s="921"/>
      <c r="BQ264" s="921"/>
      <c r="BR264" s="921"/>
      <c r="BS264" s="921"/>
      <c r="BT264" s="921"/>
      <c r="BU264" s="921"/>
      <c r="BV264" s="921"/>
      <c r="BW264" s="922"/>
      <c r="BX264" s="922"/>
      <c r="BY264" s="922"/>
      <c r="BZ264" s="922"/>
      <c r="CA264" s="922"/>
      <c r="CB264" s="911"/>
      <c r="CC264" s="911"/>
      <c r="CD264" s="911"/>
      <c r="CE264" s="911"/>
      <c r="CF264" s="911"/>
      <c r="CG264" s="911"/>
      <c r="CH264" s="911"/>
      <c r="CI264" s="911"/>
      <c r="CJ264" s="911"/>
      <c r="CK264" s="911"/>
      <c r="CL264" s="911"/>
      <c r="CM264" s="911"/>
      <c r="CN264" s="912"/>
      <c r="CO264" s="912"/>
      <c r="CP264" s="912"/>
      <c r="CQ264" s="912"/>
      <c r="CR264" s="912"/>
      <c r="CS264" s="912"/>
      <c r="CT264" s="744"/>
      <c r="CV264" s="1004"/>
      <c r="CW264" s="921"/>
      <c r="CX264" s="921"/>
      <c r="CY264" s="921"/>
      <c r="CZ264" s="921"/>
      <c r="DA264" s="921"/>
      <c r="DB264" s="921"/>
      <c r="DC264" s="921"/>
      <c r="DD264" s="921"/>
      <c r="DE264" s="921"/>
      <c r="DF264" s="921"/>
      <c r="DG264" s="921"/>
      <c r="DH264" s="921"/>
      <c r="DI264" s="921"/>
      <c r="DJ264" s="921"/>
      <c r="DK264" s="921"/>
      <c r="DL264" s="921"/>
      <c r="DM264" s="921"/>
      <c r="DN264" s="921"/>
      <c r="DO264" s="921"/>
      <c r="DP264" s="921"/>
      <c r="DQ264" s="921"/>
      <c r="DR264" s="921"/>
      <c r="DS264" s="921"/>
      <c r="DT264" s="921"/>
      <c r="DU264" s="922"/>
      <c r="DV264" s="922"/>
      <c r="DW264" s="922"/>
      <c r="DX264" s="922"/>
      <c r="DY264" s="922"/>
      <c r="DZ264" s="911"/>
      <c r="EA264" s="911"/>
      <c r="EB264" s="911"/>
      <c r="EC264" s="911"/>
      <c r="ED264" s="911"/>
      <c r="EE264" s="911"/>
      <c r="EF264" s="911"/>
      <c r="EG264" s="911"/>
      <c r="EH264" s="911"/>
      <c r="EI264" s="911"/>
      <c r="EJ264" s="911"/>
      <c r="EK264" s="911"/>
      <c r="EL264" s="912"/>
      <c r="EM264" s="912"/>
      <c r="EN264" s="912"/>
      <c r="EO264" s="912"/>
      <c r="EP264" s="912"/>
      <c r="EQ264" s="912"/>
      <c r="ER264" s="744"/>
      <c r="ES264" s="1004"/>
      <c r="ET264" s="921"/>
      <c r="EU264" s="921"/>
      <c r="EV264" s="921"/>
      <c r="EW264" s="921"/>
      <c r="EX264" s="921"/>
      <c r="EY264" s="921"/>
      <c r="EZ264" s="921"/>
      <c r="FA264" s="921"/>
      <c r="FB264" s="921"/>
      <c r="FC264" s="921"/>
      <c r="FD264" s="921"/>
      <c r="FE264" s="921"/>
      <c r="FF264" s="921"/>
      <c r="FG264" s="921"/>
      <c r="FH264" s="921"/>
      <c r="FI264" s="921"/>
      <c r="FJ264" s="921"/>
      <c r="FK264" s="921"/>
      <c r="FL264" s="921"/>
      <c r="FM264" s="921"/>
      <c r="FN264" s="921"/>
      <c r="FO264" s="921"/>
      <c r="FP264" s="921"/>
      <c r="FQ264" s="921"/>
      <c r="FR264" s="922"/>
      <c r="FS264" s="922"/>
      <c r="FT264" s="922"/>
      <c r="FU264" s="922"/>
      <c r="FV264" s="922"/>
      <c r="FW264" s="911"/>
      <c r="FX264" s="911"/>
      <c r="FY264" s="911"/>
      <c r="FZ264" s="911"/>
      <c r="GA264" s="911"/>
      <c r="GB264" s="911"/>
      <c r="GC264" s="911"/>
      <c r="GD264" s="911"/>
      <c r="GE264" s="911"/>
      <c r="GF264" s="911"/>
      <c r="GG264" s="911"/>
      <c r="GH264" s="911"/>
      <c r="GI264" s="912"/>
      <c r="GJ264" s="912"/>
      <c r="GK264" s="912"/>
      <c r="GL264" s="912"/>
      <c r="GM264" s="912"/>
      <c r="GN264" s="912"/>
      <c r="GO264" s="744"/>
    </row>
    <row r="265" spans="1:197" ht="9" customHeight="1" x14ac:dyDescent="0.2">
      <c r="A265" s="928"/>
      <c r="B265" s="929"/>
      <c r="C265" s="929"/>
      <c r="D265" s="929"/>
      <c r="E265" s="929"/>
      <c r="F265" s="929"/>
      <c r="G265" s="929"/>
      <c r="H265" s="929"/>
      <c r="I265" s="929"/>
      <c r="J265" s="929"/>
      <c r="K265" s="929"/>
      <c r="L265" s="929"/>
      <c r="M265" s="929"/>
      <c r="N265" s="929"/>
      <c r="O265" s="929"/>
      <c r="P265" s="929"/>
      <c r="Q265" s="929"/>
      <c r="R265" s="929"/>
      <c r="S265" s="929"/>
      <c r="T265" s="929"/>
      <c r="U265" s="929"/>
      <c r="V265" s="929"/>
      <c r="W265" s="929"/>
      <c r="X265" s="929"/>
      <c r="Y265" s="929"/>
      <c r="Z265" s="929"/>
      <c r="AA265" s="929"/>
      <c r="AB265" s="929"/>
      <c r="AC265" s="929"/>
      <c r="AD265" s="929"/>
      <c r="AE265" s="929"/>
      <c r="AF265" s="929"/>
      <c r="AG265" s="929"/>
      <c r="AH265" s="929"/>
      <c r="AI265" s="929"/>
      <c r="AJ265" s="929"/>
      <c r="AK265" s="929"/>
      <c r="AL265" s="929"/>
      <c r="AM265" s="929"/>
      <c r="AN265" s="929"/>
      <c r="AO265" s="929"/>
      <c r="AP265" s="929"/>
      <c r="AQ265" s="929"/>
      <c r="AR265" s="929"/>
      <c r="AS265" s="929"/>
      <c r="AT265" s="929"/>
      <c r="AU265" s="929"/>
      <c r="AV265" s="929"/>
      <c r="AW265" s="929"/>
      <c r="AX265" s="928"/>
      <c r="AY265" s="929"/>
      <c r="AZ265" s="929"/>
      <c r="BA265" s="929"/>
      <c r="BB265" s="929"/>
      <c r="BC265" s="929"/>
      <c r="BD265" s="929"/>
      <c r="BE265" s="929"/>
      <c r="BF265" s="929"/>
      <c r="BG265" s="929"/>
      <c r="BH265" s="929"/>
      <c r="BI265" s="929"/>
      <c r="BJ265" s="929"/>
      <c r="BK265" s="929"/>
      <c r="BL265" s="929"/>
      <c r="BM265" s="929"/>
      <c r="BN265" s="929"/>
      <c r="BO265" s="929"/>
      <c r="BP265" s="929"/>
      <c r="BQ265" s="929"/>
      <c r="BR265" s="929"/>
      <c r="BS265" s="929"/>
      <c r="BT265" s="929"/>
      <c r="BU265" s="929"/>
      <c r="BV265" s="929"/>
      <c r="BW265" s="929"/>
      <c r="BX265" s="929"/>
      <c r="BY265" s="929"/>
      <c r="BZ265" s="929"/>
      <c r="CA265" s="929"/>
      <c r="CB265" s="929"/>
      <c r="CC265" s="929"/>
      <c r="CD265" s="929"/>
      <c r="CE265" s="929"/>
      <c r="CF265" s="929"/>
      <c r="CG265" s="929"/>
      <c r="CH265" s="929"/>
      <c r="CI265" s="929"/>
      <c r="CJ265" s="929"/>
      <c r="CK265" s="929"/>
      <c r="CL265" s="929"/>
      <c r="CM265" s="929"/>
      <c r="CN265" s="929"/>
      <c r="CO265" s="929"/>
      <c r="CP265" s="929"/>
      <c r="CQ265" s="929"/>
      <c r="CR265" s="929"/>
      <c r="CS265" s="929"/>
      <c r="CT265" s="929"/>
      <c r="CV265" s="928"/>
      <c r="CW265" s="929"/>
      <c r="CX265" s="929"/>
      <c r="CY265" s="929"/>
      <c r="CZ265" s="929"/>
      <c r="DA265" s="929"/>
      <c r="DB265" s="929"/>
      <c r="DC265" s="929"/>
      <c r="DD265" s="929"/>
      <c r="DE265" s="929"/>
      <c r="DF265" s="929"/>
      <c r="DG265" s="929"/>
      <c r="DH265" s="929"/>
      <c r="DI265" s="929"/>
      <c r="DJ265" s="929"/>
      <c r="DK265" s="929"/>
      <c r="DL265" s="929"/>
      <c r="DM265" s="929"/>
      <c r="DN265" s="929"/>
      <c r="DO265" s="929"/>
      <c r="DP265" s="929"/>
      <c r="DQ265" s="929"/>
      <c r="DR265" s="929"/>
      <c r="DS265" s="929"/>
      <c r="DT265" s="929"/>
      <c r="DU265" s="929"/>
      <c r="DV265" s="929"/>
      <c r="DW265" s="929"/>
      <c r="DX265" s="929"/>
      <c r="DY265" s="929"/>
      <c r="DZ265" s="929"/>
      <c r="EA265" s="929"/>
      <c r="EB265" s="929"/>
      <c r="EC265" s="929"/>
      <c r="ED265" s="929"/>
      <c r="EE265" s="929"/>
      <c r="EF265" s="929"/>
      <c r="EG265" s="929"/>
      <c r="EH265" s="929"/>
      <c r="EI265" s="929"/>
      <c r="EJ265" s="929"/>
      <c r="EK265" s="929"/>
      <c r="EL265" s="929"/>
      <c r="EM265" s="929"/>
      <c r="EN265" s="929"/>
      <c r="EO265" s="929"/>
      <c r="EP265" s="929"/>
      <c r="EQ265" s="929"/>
      <c r="ER265" s="929"/>
      <c r="ES265" s="928"/>
      <c r="ET265" s="929"/>
      <c r="EU265" s="929"/>
      <c r="EV265" s="929"/>
      <c r="EW265" s="929"/>
      <c r="EX265" s="929"/>
      <c r="EY265" s="929"/>
      <c r="EZ265" s="929"/>
      <c r="FA265" s="929"/>
      <c r="FB265" s="929"/>
      <c r="FC265" s="929"/>
      <c r="FD265" s="929"/>
      <c r="FE265" s="929"/>
      <c r="FF265" s="929"/>
      <c r="FG265" s="929"/>
      <c r="FH265" s="929"/>
      <c r="FI265" s="929"/>
      <c r="FJ265" s="929"/>
      <c r="FK265" s="929"/>
      <c r="FL265" s="929"/>
      <c r="FM265" s="929"/>
      <c r="FN265" s="929"/>
      <c r="FO265" s="929"/>
      <c r="FP265" s="929"/>
      <c r="FQ265" s="929"/>
      <c r="FR265" s="929"/>
      <c r="FS265" s="929"/>
      <c r="FT265" s="929"/>
      <c r="FU265" s="929"/>
      <c r="FV265" s="929"/>
      <c r="FW265" s="929"/>
      <c r="FX265" s="929"/>
      <c r="FY265" s="929"/>
      <c r="FZ265" s="929"/>
      <c r="GA265" s="929"/>
      <c r="GB265" s="929"/>
      <c r="GC265" s="929"/>
      <c r="GD265" s="929"/>
      <c r="GE265" s="929"/>
      <c r="GF265" s="929"/>
      <c r="GG265" s="929"/>
      <c r="GH265" s="929"/>
      <c r="GI265" s="929"/>
      <c r="GJ265" s="929"/>
      <c r="GK265" s="929"/>
      <c r="GL265" s="929"/>
      <c r="GM265" s="929"/>
      <c r="GN265" s="929"/>
      <c r="GO265" s="929"/>
    </row>
    <row r="266" spans="1:197" ht="6.75" customHeight="1" x14ac:dyDescent="0.2">
      <c r="A266" s="1048"/>
      <c r="B266" s="1051" t="s">
        <v>70</v>
      </c>
      <c r="C266" s="1051"/>
      <c r="D266" s="1051"/>
      <c r="E266" s="1051"/>
      <c r="F266" s="1051"/>
      <c r="G266" s="1051"/>
      <c r="H266" s="1051"/>
      <c r="I266" s="1051"/>
      <c r="J266" s="1051"/>
      <c r="K266" s="1051"/>
      <c r="L266" s="1051"/>
      <c r="M266" s="1051"/>
      <c r="N266" s="1051"/>
      <c r="O266" s="1051"/>
      <c r="P266" s="1051"/>
      <c r="Q266" s="1051"/>
      <c r="R266" s="1051"/>
      <c r="S266" s="1051"/>
      <c r="T266" s="1051"/>
      <c r="U266" s="1051"/>
      <c r="V266" s="1051"/>
      <c r="W266" s="1051"/>
      <c r="X266" s="1051"/>
      <c r="Y266" s="1051"/>
      <c r="Z266" s="1051"/>
      <c r="AA266" s="1051"/>
      <c r="AB266" s="1051"/>
      <c r="AC266" s="1051"/>
      <c r="AD266" s="1051"/>
      <c r="AE266" s="1051"/>
      <c r="AF266" s="1051"/>
      <c r="AG266" s="1051"/>
      <c r="AH266" s="1051"/>
      <c r="AI266" s="1051"/>
      <c r="AJ266" s="1051"/>
      <c r="AK266" s="1051"/>
      <c r="AL266" s="1051"/>
      <c r="AM266" s="1051"/>
      <c r="AN266" s="1051"/>
      <c r="AO266" s="1051"/>
      <c r="AP266" s="1051"/>
      <c r="AQ266" s="1051"/>
      <c r="AR266" s="1051"/>
      <c r="AS266" s="1051"/>
      <c r="AT266" s="1051"/>
      <c r="AU266" s="1051"/>
      <c r="AV266" s="1051"/>
      <c r="AW266" s="1051"/>
      <c r="AX266" s="1054"/>
      <c r="AY266" s="1054"/>
      <c r="AZ266" s="1054"/>
      <c r="BA266" s="1054"/>
      <c r="BB266" s="1054"/>
      <c r="BC266" s="1054"/>
      <c r="BD266" s="1054"/>
      <c r="BE266" s="1054"/>
      <c r="BF266" s="1054"/>
      <c r="BG266" s="1054"/>
      <c r="BH266" s="1054"/>
      <c r="BI266" s="1054"/>
      <c r="BJ266" s="1054"/>
      <c r="BK266" s="1054"/>
      <c r="BL266" s="1054"/>
      <c r="BM266" s="1054"/>
      <c r="BN266" s="1054"/>
      <c r="BO266" s="1054"/>
      <c r="BP266" s="1054"/>
      <c r="BQ266" s="1054"/>
      <c r="BR266" s="1054"/>
      <c r="BS266" s="1054"/>
      <c r="BT266" s="1054"/>
      <c r="BU266" s="1054"/>
      <c r="BV266" s="1054"/>
      <c r="BW266" s="1054"/>
      <c r="BX266" s="1054"/>
      <c r="BY266" s="1054"/>
      <c r="BZ266" s="1054"/>
      <c r="CA266" s="1054"/>
      <c r="CB266" s="1054"/>
      <c r="CC266" s="1054"/>
      <c r="CD266" s="1054"/>
      <c r="CE266" s="1054"/>
      <c r="CF266" s="1054"/>
      <c r="CG266" s="1054"/>
      <c r="CH266" s="1054"/>
      <c r="CI266" s="1054"/>
      <c r="CJ266" s="1054"/>
      <c r="CK266" s="1054"/>
      <c r="CL266" s="1054"/>
      <c r="CM266" s="1054"/>
      <c r="CN266" s="1054"/>
      <c r="CO266" s="1054"/>
      <c r="CP266" s="1054"/>
      <c r="CQ266" s="1054"/>
      <c r="CR266" s="1054"/>
      <c r="CS266" s="1054"/>
      <c r="CT266" s="1054"/>
      <c r="CV266" s="1048"/>
      <c r="CW266" s="1051" t="s">
        <v>71</v>
      </c>
      <c r="CX266" s="1051"/>
      <c r="CY266" s="1051"/>
      <c r="CZ266" s="1051"/>
      <c r="DA266" s="1051"/>
      <c r="DB266" s="1051"/>
      <c r="DC266" s="1051"/>
      <c r="DD266" s="1051"/>
      <c r="DE266" s="1051"/>
      <c r="DF266" s="1051"/>
      <c r="DG266" s="1051"/>
      <c r="DH266" s="1051"/>
      <c r="DI266" s="1051"/>
      <c r="DJ266" s="1051"/>
      <c r="DK266" s="1051"/>
      <c r="DL266" s="1051"/>
      <c r="DM266" s="1051"/>
      <c r="DN266" s="1051"/>
      <c r="DO266" s="1051"/>
      <c r="DP266" s="1051"/>
      <c r="DQ266" s="1051"/>
      <c r="DR266" s="1051"/>
      <c r="DS266" s="1051"/>
      <c r="DT266" s="1051"/>
      <c r="DU266" s="1051"/>
      <c r="DV266" s="1051"/>
      <c r="DW266" s="1051"/>
      <c r="DX266" s="1051"/>
      <c r="DY266" s="1051"/>
      <c r="DZ266" s="1051"/>
      <c r="EA266" s="1051"/>
      <c r="EB266" s="1051"/>
      <c r="EC266" s="1051"/>
      <c r="ED266" s="1051"/>
      <c r="EE266" s="1051"/>
      <c r="EF266" s="1051"/>
      <c r="EG266" s="1051"/>
      <c r="EH266" s="1051"/>
      <c r="EI266" s="1051"/>
      <c r="EJ266" s="1051"/>
      <c r="EK266" s="1051"/>
      <c r="EL266" s="1051"/>
      <c r="EM266" s="1051"/>
      <c r="EN266" s="1051"/>
      <c r="EO266" s="1051"/>
      <c r="EP266" s="1051"/>
      <c r="EQ266" s="1051"/>
      <c r="ER266" s="1051"/>
      <c r="ES266" s="918" t="s">
        <v>70</v>
      </c>
      <c r="ET266" s="918"/>
      <c r="EU266" s="918"/>
      <c r="EV266" s="918"/>
      <c r="EW266" s="918"/>
      <c r="EX266" s="918"/>
      <c r="EY266" s="918"/>
      <c r="EZ266" s="918"/>
      <c r="FA266" s="918"/>
      <c r="FB266" s="918"/>
      <c r="FC266" s="918"/>
      <c r="FD266" s="918"/>
      <c r="FE266" s="918"/>
      <c r="FF266" s="918"/>
      <c r="FG266" s="918"/>
      <c r="FH266" s="918"/>
      <c r="FI266" s="918"/>
      <c r="FJ266" s="918"/>
      <c r="FK266" s="918"/>
      <c r="FL266" s="918"/>
      <c r="FM266" s="918"/>
      <c r="FN266" s="918"/>
      <c r="FO266" s="918"/>
      <c r="FP266" s="918"/>
      <c r="FQ266" s="918"/>
      <c r="FR266" s="918"/>
      <c r="FS266" s="918"/>
      <c r="FT266" s="918"/>
      <c r="FU266" s="918"/>
      <c r="FV266" s="918"/>
      <c r="FW266" s="918"/>
      <c r="FX266" s="918"/>
      <c r="FY266" s="918"/>
      <c r="FZ266" s="918"/>
      <c r="GA266" s="918"/>
      <c r="GB266" s="918"/>
      <c r="GC266" s="918"/>
      <c r="GD266" s="918"/>
      <c r="GE266" s="918"/>
      <c r="GF266" s="918"/>
      <c r="GG266" s="918"/>
      <c r="GH266" s="918"/>
      <c r="GI266" s="918"/>
      <c r="GJ266" s="918"/>
      <c r="GK266" s="918"/>
      <c r="GL266" s="918"/>
      <c r="GM266" s="918"/>
      <c r="GN266" s="918"/>
      <c r="GO266" s="918"/>
    </row>
    <row r="267" spans="1:197" ht="6.75" customHeight="1" x14ac:dyDescent="0.2">
      <c r="A267" s="1049"/>
      <c r="B267" s="1052"/>
      <c r="C267" s="1052"/>
      <c r="D267" s="1052"/>
      <c r="E267" s="1052"/>
      <c r="F267" s="1052"/>
      <c r="G267" s="1052"/>
      <c r="H267" s="1052"/>
      <c r="I267" s="1052"/>
      <c r="J267" s="1052"/>
      <c r="K267" s="1052"/>
      <c r="L267" s="1052"/>
      <c r="M267" s="1052"/>
      <c r="N267" s="1052"/>
      <c r="O267" s="1052"/>
      <c r="P267" s="1052"/>
      <c r="Q267" s="1052"/>
      <c r="R267" s="1052"/>
      <c r="S267" s="1052"/>
      <c r="T267" s="1052"/>
      <c r="U267" s="1052"/>
      <c r="V267" s="1052"/>
      <c r="W267" s="1052"/>
      <c r="X267" s="1052"/>
      <c r="Y267" s="1052"/>
      <c r="Z267" s="1052"/>
      <c r="AA267" s="1052"/>
      <c r="AB267" s="1052"/>
      <c r="AC267" s="1052"/>
      <c r="AD267" s="1052"/>
      <c r="AE267" s="1052"/>
      <c r="AF267" s="1052"/>
      <c r="AG267" s="1052"/>
      <c r="AH267" s="1052"/>
      <c r="AI267" s="1052"/>
      <c r="AJ267" s="1052"/>
      <c r="AK267" s="1052"/>
      <c r="AL267" s="1052"/>
      <c r="AM267" s="1052"/>
      <c r="AN267" s="1052"/>
      <c r="AO267" s="1052"/>
      <c r="AP267" s="1052"/>
      <c r="AQ267" s="1052"/>
      <c r="AR267" s="1052"/>
      <c r="AS267" s="1052"/>
      <c r="AT267" s="1052"/>
      <c r="AU267" s="1052"/>
      <c r="AV267" s="1052"/>
      <c r="AW267" s="1052"/>
      <c r="AX267" s="1055"/>
      <c r="AY267" s="1055"/>
      <c r="AZ267" s="1055"/>
      <c r="BA267" s="1055"/>
      <c r="BB267" s="1055"/>
      <c r="BC267" s="1055"/>
      <c r="BD267" s="1055"/>
      <c r="BE267" s="1055"/>
      <c r="BF267" s="1055"/>
      <c r="BG267" s="1055"/>
      <c r="BH267" s="1055"/>
      <c r="BI267" s="1055"/>
      <c r="BJ267" s="1055"/>
      <c r="BK267" s="1055"/>
      <c r="BL267" s="1055"/>
      <c r="BM267" s="1055"/>
      <c r="BN267" s="1055"/>
      <c r="BO267" s="1055"/>
      <c r="BP267" s="1055"/>
      <c r="BQ267" s="1055"/>
      <c r="BR267" s="1055"/>
      <c r="BS267" s="1055"/>
      <c r="BT267" s="1055"/>
      <c r="BU267" s="1055"/>
      <c r="BV267" s="1055"/>
      <c r="BW267" s="1055"/>
      <c r="BX267" s="1055"/>
      <c r="BY267" s="1055"/>
      <c r="BZ267" s="1055"/>
      <c r="CA267" s="1055"/>
      <c r="CB267" s="1055"/>
      <c r="CC267" s="1055"/>
      <c r="CD267" s="1055"/>
      <c r="CE267" s="1055"/>
      <c r="CF267" s="1055"/>
      <c r="CG267" s="1055"/>
      <c r="CH267" s="1055"/>
      <c r="CI267" s="1055"/>
      <c r="CJ267" s="1055"/>
      <c r="CK267" s="1055"/>
      <c r="CL267" s="1055"/>
      <c r="CM267" s="1055"/>
      <c r="CN267" s="1055"/>
      <c r="CO267" s="1055"/>
      <c r="CP267" s="1055"/>
      <c r="CQ267" s="1055"/>
      <c r="CR267" s="1055"/>
      <c r="CS267" s="1055"/>
      <c r="CT267" s="1055"/>
      <c r="CV267" s="1049"/>
      <c r="CW267" s="1052"/>
      <c r="CX267" s="1052"/>
      <c r="CY267" s="1052"/>
      <c r="CZ267" s="1052"/>
      <c r="DA267" s="1052"/>
      <c r="DB267" s="1052"/>
      <c r="DC267" s="1052"/>
      <c r="DD267" s="1052"/>
      <c r="DE267" s="1052"/>
      <c r="DF267" s="1052"/>
      <c r="DG267" s="1052"/>
      <c r="DH267" s="1052"/>
      <c r="DI267" s="1052"/>
      <c r="DJ267" s="1052"/>
      <c r="DK267" s="1052"/>
      <c r="DL267" s="1052"/>
      <c r="DM267" s="1052"/>
      <c r="DN267" s="1052"/>
      <c r="DO267" s="1052"/>
      <c r="DP267" s="1052"/>
      <c r="DQ267" s="1052"/>
      <c r="DR267" s="1052"/>
      <c r="DS267" s="1052"/>
      <c r="DT267" s="1052"/>
      <c r="DU267" s="1052"/>
      <c r="DV267" s="1052"/>
      <c r="DW267" s="1052"/>
      <c r="DX267" s="1052"/>
      <c r="DY267" s="1052"/>
      <c r="DZ267" s="1052"/>
      <c r="EA267" s="1052"/>
      <c r="EB267" s="1052"/>
      <c r="EC267" s="1052"/>
      <c r="ED267" s="1052"/>
      <c r="EE267" s="1052"/>
      <c r="EF267" s="1052"/>
      <c r="EG267" s="1052"/>
      <c r="EH267" s="1052"/>
      <c r="EI267" s="1052"/>
      <c r="EJ267" s="1052"/>
      <c r="EK267" s="1052"/>
      <c r="EL267" s="1052"/>
      <c r="EM267" s="1052"/>
      <c r="EN267" s="1052"/>
      <c r="EO267" s="1052"/>
      <c r="EP267" s="1052"/>
      <c r="EQ267" s="1052"/>
      <c r="ER267" s="1052"/>
      <c r="ES267" s="919"/>
      <c r="ET267" s="919"/>
      <c r="EU267" s="919"/>
      <c r="EV267" s="919"/>
      <c r="EW267" s="919"/>
      <c r="EX267" s="919"/>
      <c r="EY267" s="919"/>
      <c r="EZ267" s="919"/>
      <c r="FA267" s="919"/>
      <c r="FB267" s="919"/>
      <c r="FC267" s="919"/>
      <c r="FD267" s="919"/>
      <c r="FE267" s="919"/>
      <c r="FF267" s="919"/>
      <c r="FG267" s="919"/>
      <c r="FH267" s="919"/>
      <c r="FI267" s="919"/>
      <c r="FJ267" s="919"/>
      <c r="FK267" s="919"/>
      <c r="FL267" s="919"/>
      <c r="FM267" s="919"/>
      <c r="FN267" s="919"/>
      <c r="FO267" s="919"/>
      <c r="FP267" s="919"/>
      <c r="FQ267" s="919"/>
      <c r="FR267" s="919"/>
      <c r="FS267" s="919"/>
      <c r="FT267" s="919"/>
      <c r="FU267" s="919"/>
      <c r="FV267" s="919"/>
      <c r="FW267" s="919"/>
      <c r="FX267" s="919"/>
      <c r="FY267" s="919"/>
      <c r="FZ267" s="919"/>
      <c r="GA267" s="919"/>
      <c r="GB267" s="919"/>
      <c r="GC267" s="919"/>
      <c r="GD267" s="919"/>
      <c r="GE267" s="919"/>
      <c r="GF267" s="919"/>
      <c r="GG267" s="919"/>
      <c r="GH267" s="919"/>
      <c r="GI267" s="919"/>
      <c r="GJ267" s="919"/>
      <c r="GK267" s="919"/>
      <c r="GL267" s="919"/>
      <c r="GM267" s="919"/>
      <c r="GN267" s="919"/>
      <c r="GO267" s="919"/>
    </row>
    <row r="268" spans="1:197" ht="6.75" customHeight="1" x14ac:dyDescent="0.2">
      <c r="A268" s="1050"/>
      <c r="B268" s="1053"/>
      <c r="C268" s="1053"/>
      <c r="D268" s="1053"/>
      <c r="E268" s="1053"/>
      <c r="F268" s="1053"/>
      <c r="G268" s="1053"/>
      <c r="H268" s="1053"/>
      <c r="I268" s="1053"/>
      <c r="J268" s="1053"/>
      <c r="K268" s="1053"/>
      <c r="L268" s="1053"/>
      <c r="M268" s="1053"/>
      <c r="N268" s="1053"/>
      <c r="O268" s="1053"/>
      <c r="P268" s="1053"/>
      <c r="Q268" s="1053"/>
      <c r="R268" s="1053"/>
      <c r="S268" s="1053"/>
      <c r="T268" s="1053"/>
      <c r="U268" s="1053"/>
      <c r="V268" s="1053"/>
      <c r="W268" s="1053"/>
      <c r="X268" s="1053"/>
      <c r="Y268" s="1053"/>
      <c r="Z268" s="1053"/>
      <c r="AA268" s="1053"/>
      <c r="AB268" s="1053"/>
      <c r="AC268" s="1053"/>
      <c r="AD268" s="1053"/>
      <c r="AE268" s="1053"/>
      <c r="AF268" s="1053"/>
      <c r="AG268" s="1053"/>
      <c r="AH268" s="1053"/>
      <c r="AI268" s="1053"/>
      <c r="AJ268" s="1053"/>
      <c r="AK268" s="1053"/>
      <c r="AL268" s="1053"/>
      <c r="AM268" s="1053"/>
      <c r="AN268" s="1053"/>
      <c r="AO268" s="1053"/>
      <c r="AP268" s="1053"/>
      <c r="AQ268" s="1053"/>
      <c r="AR268" s="1053"/>
      <c r="AS268" s="1053"/>
      <c r="AT268" s="1053"/>
      <c r="AU268" s="1053"/>
      <c r="AV268" s="1053"/>
      <c r="AW268" s="1053"/>
      <c r="AX268" s="1056"/>
      <c r="AY268" s="1056"/>
      <c r="AZ268" s="1056"/>
      <c r="BA268" s="1056"/>
      <c r="BB268" s="1056"/>
      <c r="BC268" s="1056"/>
      <c r="BD268" s="1056"/>
      <c r="BE268" s="1056"/>
      <c r="BF268" s="1056"/>
      <c r="BG268" s="1056"/>
      <c r="BH268" s="1056"/>
      <c r="BI268" s="1056"/>
      <c r="BJ268" s="1056"/>
      <c r="BK268" s="1056"/>
      <c r="BL268" s="1056"/>
      <c r="BM268" s="1056"/>
      <c r="BN268" s="1056"/>
      <c r="BO268" s="1056"/>
      <c r="BP268" s="1056"/>
      <c r="BQ268" s="1056"/>
      <c r="BR268" s="1056"/>
      <c r="BS268" s="1056"/>
      <c r="BT268" s="1056"/>
      <c r="BU268" s="1056"/>
      <c r="BV268" s="1056"/>
      <c r="BW268" s="1056"/>
      <c r="BX268" s="1056"/>
      <c r="BY268" s="1056"/>
      <c r="BZ268" s="1056"/>
      <c r="CA268" s="1056"/>
      <c r="CB268" s="1056"/>
      <c r="CC268" s="1056"/>
      <c r="CD268" s="1056"/>
      <c r="CE268" s="1056"/>
      <c r="CF268" s="1056"/>
      <c r="CG268" s="1056"/>
      <c r="CH268" s="1056"/>
      <c r="CI268" s="1056"/>
      <c r="CJ268" s="1056"/>
      <c r="CK268" s="1056"/>
      <c r="CL268" s="1056"/>
      <c r="CM268" s="1056"/>
      <c r="CN268" s="1056"/>
      <c r="CO268" s="1056"/>
      <c r="CP268" s="1056"/>
      <c r="CQ268" s="1056"/>
      <c r="CR268" s="1056"/>
      <c r="CS268" s="1056"/>
      <c r="CT268" s="1056"/>
      <c r="CV268" s="1050"/>
      <c r="CW268" s="1053"/>
      <c r="CX268" s="1053"/>
      <c r="CY268" s="1053"/>
      <c r="CZ268" s="1053"/>
      <c r="DA268" s="1053"/>
      <c r="DB268" s="1053"/>
      <c r="DC268" s="1053"/>
      <c r="DD268" s="1053"/>
      <c r="DE268" s="1053"/>
      <c r="DF268" s="1053"/>
      <c r="DG268" s="1053"/>
      <c r="DH268" s="1053"/>
      <c r="DI268" s="1053"/>
      <c r="DJ268" s="1053"/>
      <c r="DK268" s="1053"/>
      <c r="DL268" s="1053"/>
      <c r="DM268" s="1053"/>
      <c r="DN268" s="1053"/>
      <c r="DO268" s="1053"/>
      <c r="DP268" s="1053"/>
      <c r="DQ268" s="1053"/>
      <c r="DR268" s="1053"/>
      <c r="DS268" s="1053"/>
      <c r="DT268" s="1053"/>
      <c r="DU268" s="1053"/>
      <c r="DV268" s="1053"/>
      <c r="DW268" s="1053"/>
      <c r="DX268" s="1053"/>
      <c r="DY268" s="1053"/>
      <c r="DZ268" s="1053"/>
      <c r="EA268" s="1053"/>
      <c r="EB268" s="1053"/>
      <c r="EC268" s="1053"/>
      <c r="ED268" s="1053"/>
      <c r="EE268" s="1053"/>
      <c r="EF268" s="1053"/>
      <c r="EG268" s="1053"/>
      <c r="EH268" s="1053"/>
      <c r="EI268" s="1053"/>
      <c r="EJ268" s="1053"/>
      <c r="EK268" s="1053"/>
      <c r="EL268" s="1053"/>
      <c r="EM268" s="1053"/>
      <c r="EN268" s="1053"/>
      <c r="EO268" s="1053"/>
      <c r="EP268" s="1053"/>
      <c r="EQ268" s="1053"/>
      <c r="ER268" s="1053"/>
      <c r="ES268" s="920"/>
      <c r="ET268" s="920"/>
      <c r="EU268" s="920"/>
      <c r="EV268" s="920"/>
      <c r="EW268" s="920"/>
      <c r="EX268" s="920"/>
      <c r="EY268" s="920"/>
      <c r="EZ268" s="920"/>
      <c r="FA268" s="920"/>
      <c r="FB268" s="920"/>
      <c r="FC268" s="920"/>
      <c r="FD268" s="920"/>
      <c r="FE268" s="920"/>
      <c r="FF268" s="920"/>
      <c r="FG268" s="920"/>
      <c r="FH268" s="920"/>
      <c r="FI268" s="920"/>
      <c r="FJ268" s="920"/>
      <c r="FK268" s="920"/>
      <c r="FL268" s="920"/>
      <c r="FM268" s="920"/>
      <c r="FN268" s="920"/>
      <c r="FO268" s="920"/>
      <c r="FP268" s="920"/>
      <c r="FQ268" s="920"/>
      <c r="FR268" s="920"/>
      <c r="FS268" s="920"/>
      <c r="FT268" s="920"/>
      <c r="FU268" s="920"/>
      <c r="FV268" s="920"/>
      <c r="FW268" s="920"/>
      <c r="FX268" s="920"/>
      <c r="FY268" s="920"/>
      <c r="FZ268" s="920"/>
      <c r="GA268" s="920"/>
      <c r="GB268" s="920"/>
      <c r="GC268" s="920"/>
      <c r="GD268" s="920"/>
      <c r="GE268" s="920"/>
      <c r="GF268" s="920"/>
      <c r="GG268" s="920"/>
      <c r="GH268" s="920"/>
      <c r="GI268" s="920"/>
      <c r="GJ268" s="920"/>
      <c r="GK268" s="920"/>
      <c r="GL268" s="920"/>
      <c r="GM268" s="920"/>
      <c r="GN268" s="920"/>
      <c r="GO268" s="920"/>
    </row>
    <row r="269" spans="1:197" ht="3.75" customHeight="1" x14ac:dyDescent="0.25">
      <c r="A269" s="741"/>
      <c r="B269" s="742"/>
      <c r="C269" s="742"/>
      <c r="D269" s="742"/>
      <c r="E269" s="742"/>
      <c r="F269" s="742"/>
      <c r="G269" s="742"/>
      <c r="H269" s="742"/>
      <c r="I269" s="742"/>
      <c r="J269" s="742"/>
      <c r="K269" s="742"/>
      <c r="L269" s="742"/>
      <c r="M269" s="742"/>
      <c r="N269" s="742"/>
      <c r="O269" s="742"/>
      <c r="P269" s="742"/>
      <c r="Q269" s="742"/>
      <c r="R269" s="742"/>
      <c r="S269" s="742"/>
      <c r="T269" s="742"/>
      <c r="U269" s="742"/>
      <c r="V269" s="742"/>
      <c r="W269" s="742"/>
      <c r="X269" s="742"/>
      <c r="Y269" s="742"/>
      <c r="Z269" s="742"/>
      <c r="AA269" s="742"/>
      <c r="AB269" s="742"/>
      <c r="AC269" s="742"/>
      <c r="AD269" s="742"/>
      <c r="AE269" s="742"/>
      <c r="AF269" s="742"/>
      <c r="AG269" s="742"/>
      <c r="AH269" s="742"/>
      <c r="AI269" s="742"/>
      <c r="AJ269" s="742"/>
      <c r="AK269" s="742"/>
      <c r="AL269" s="742"/>
      <c r="AM269" s="742"/>
      <c r="AN269" s="742"/>
      <c r="AO269" s="742"/>
      <c r="AP269" s="742"/>
      <c r="AQ269" s="742"/>
      <c r="AR269" s="742"/>
      <c r="AS269" s="742"/>
      <c r="AT269" s="742"/>
      <c r="AU269" s="742"/>
      <c r="AV269" s="742"/>
      <c r="AW269" s="742"/>
      <c r="AX269" s="741"/>
      <c r="AY269" s="742"/>
      <c r="AZ269" s="742"/>
      <c r="BA269" s="742"/>
      <c r="BB269" s="742"/>
      <c r="BC269" s="742"/>
      <c r="BD269" s="742"/>
      <c r="BE269" s="742"/>
      <c r="BF269" s="742"/>
      <c r="BG269" s="742"/>
      <c r="BH269" s="742"/>
      <c r="BI269" s="742"/>
      <c r="BJ269" s="742"/>
      <c r="BK269" s="742"/>
      <c r="BL269" s="742"/>
      <c r="BM269" s="742"/>
      <c r="BN269" s="742"/>
      <c r="BO269" s="742"/>
      <c r="BP269" s="742"/>
      <c r="BQ269" s="742"/>
      <c r="BR269" s="742"/>
      <c r="BS269" s="742"/>
      <c r="BT269" s="742"/>
      <c r="BU269" s="742"/>
      <c r="BV269" s="742"/>
      <c r="BW269" s="742"/>
      <c r="BX269" s="742"/>
      <c r="BY269" s="742"/>
      <c r="BZ269" s="742"/>
      <c r="CA269" s="742"/>
      <c r="CB269" s="742"/>
      <c r="CC269" s="742"/>
      <c r="CD269" s="742"/>
      <c r="CE269" s="742"/>
      <c r="CF269" s="742"/>
      <c r="CG269" s="742"/>
      <c r="CH269" s="742"/>
      <c r="CI269" s="742"/>
      <c r="CJ269" s="742"/>
      <c r="CK269" s="742"/>
      <c r="CL269" s="742"/>
      <c r="CM269" s="742"/>
      <c r="CN269" s="742"/>
      <c r="CO269" s="742"/>
      <c r="CP269" s="742"/>
      <c r="CQ269" s="742"/>
      <c r="CR269" s="742"/>
      <c r="CS269" s="742"/>
      <c r="CT269" s="742"/>
      <c r="CV269" s="741"/>
      <c r="CW269" s="742"/>
      <c r="CX269" s="742"/>
      <c r="CY269" s="742"/>
      <c r="CZ269" s="742"/>
      <c r="DA269" s="742"/>
      <c r="DB269" s="742"/>
      <c r="DC269" s="742"/>
      <c r="DD269" s="742"/>
      <c r="DE269" s="742"/>
      <c r="DF269" s="742"/>
      <c r="DG269" s="742"/>
      <c r="DH269" s="742"/>
      <c r="DI269" s="742"/>
      <c r="DJ269" s="742"/>
      <c r="DK269" s="742"/>
      <c r="DL269" s="742"/>
      <c r="DM269" s="742"/>
      <c r="DN269" s="742"/>
      <c r="DO269" s="742"/>
      <c r="DP269" s="742"/>
      <c r="DQ269" s="742"/>
      <c r="DR269" s="742"/>
      <c r="DS269" s="742"/>
      <c r="DT269" s="742"/>
      <c r="DU269" s="742"/>
      <c r="DV269" s="742"/>
      <c r="DW269" s="742"/>
      <c r="DX269" s="742"/>
      <c r="DY269" s="742"/>
      <c r="DZ269" s="742"/>
      <c r="EA269" s="742"/>
      <c r="EB269" s="742"/>
      <c r="EC269" s="742"/>
      <c r="ED269" s="742"/>
      <c r="EE269" s="742"/>
      <c r="EF269" s="742"/>
      <c r="EG269" s="742"/>
      <c r="EH269" s="742"/>
      <c r="EI269" s="742"/>
      <c r="EJ269" s="742"/>
      <c r="EK269" s="742"/>
      <c r="EL269" s="742"/>
      <c r="EM269" s="742"/>
      <c r="EN269" s="742"/>
      <c r="EO269" s="742"/>
      <c r="EP269" s="742"/>
      <c r="EQ269" s="742"/>
      <c r="ER269" s="742"/>
      <c r="ES269" s="741"/>
      <c r="ET269" s="742"/>
      <c r="EU269" s="742"/>
      <c r="EV269" s="742"/>
      <c r="EW269" s="742"/>
      <c r="EX269" s="742"/>
      <c r="EY269" s="742"/>
      <c r="EZ269" s="742"/>
      <c r="FA269" s="742"/>
      <c r="FB269" s="742"/>
      <c r="FC269" s="742"/>
      <c r="FD269" s="742"/>
      <c r="FE269" s="742"/>
      <c r="FF269" s="742"/>
      <c r="FG269" s="742"/>
      <c r="FH269" s="742"/>
      <c r="FI269" s="742"/>
      <c r="FJ269" s="742"/>
      <c r="FK269" s="742"/>
      <c r="FL269" s="742"/>
      <c r="FM269" s="742"/>
      <c r="FN269" s="742"/>
      <c r="FO269" s="742"/>
      <c r="FP269" s="742"/>
      <c r="FQ269" s="742"/>
      <c r="FR269" s="742"/>
      <c r="FS269" s="742"/>
      <c r="FT269" s="742"/>
      <c r="FU269" s="742"/>
      <c r="FV269" s="742"/>
      <c r="FW269" s="742"/>
      <c r="FX269" s="742"/>
      <c r="FY269" s="742"/>
      <c r="FZ269" s="742"/>
      <c r="GA269" s="742"/>
      <c r="GB269" s="742"/>
      <c r="GC269" s="742"/>
      <c r="GD269" s="742"/>
      <c r="GE269" s="742"/>
      <c r="GF269" s="742"/>
      <c r="GG269" s="742"/>
      <c r="GH269" s="742"/>
      <c r="GI269" s="742"/>
      <c r="GJ269" s="742"/>
      <c r="GK269" s="742"/>
      <c r="GL269" s="742"/>
      <c r="GM269" s="742"/>
      <c r="GN269" s="742"/>
      <c r="GO269" s="742"/>
    </row>
    <row r="270" spans="1:197" ht="5.25" customHeight="1" x14ac:dyDescent="0.25">
      <c r="A270" s="1013" t="str">
        <f>'ANNUAL SUMMARY'!$B$5</f>
        <v>MANUFACTURER &amp; MODEL</v>
      </c>
      <c r="B270" s="1014"/>
      <c r="C270" s="1014"/>
      <c r="D270" s="1014"/>
      <c r="E270" s="1014"/>
      <c r="F270" s="1014"/>
      <c r="G270" s="1014"/>
      <c r="H270" s="1014"/>
      <c r="I270" s="1014"/>
      <c r="J270" s="1014"/>
      <c r="K270" s="1019"/>
      <c r="L270" s="1019"/>
      <c r="M270" s="1019"/>
      <c r="N270" s="1019"/>
      <c r="O270" s="1019"/>
      <c r="P270" s="1019"/>
      <c r="Q270" s="1019"/>
      <c r="R270" s="1019"/>
      <c r="S270" s="1019"/>
      <c r="T270" s="1019"/>
      <c r="U270" s="1019"/>
      <c r="V270" s="1019"/>
      <c r="W270" s="1019"/>
      <c r="X270" s="1019"/>
      <c r="Y270" s="1019"/>
      <c r="Z270" s="1019"/>
      <c r="AA270" s="1019"/>
      <c r="AB270" s="1019"/>
      <c r="AC270" s="1019"/>
      <c r="AD270" s="1019"/>
      <c r="AE270" s="1019"/>
      <c r="AF270" s="1019"/>
      <c r="AG270" s="1019"/>
      <c r="AH270" s="1019"/>
      <c r="AI270" s="1019"/>
      <c r="AJ270" s="1019"/>
      <c r="AK270" s="1019"/>
      <c r="AL270" s="1019"/>
      <c r="AM270" s="1019"/>
      <c r="AN270" s="1019"/>
      <c r="AO270" s="1019"/>
      <c r="AP270" s="1019"/>
      <c r="AQ270" s="1019"/>
      <c r="AR270" s="1019"/>
      <c r="AS270" s="1019"/>
      <c r="AT270" s="1019"/>
      <c r="AU270" s="1019"/>
      <c r="AV270" s="1019"/>
      <c r="AW270" s="744"/>
      <c r="AX270" s="1013" t="str">
        <f>'ANNUAL SUMMARY'!$B$5</f>
        <v>MANUFACTURER &amp; MODEL</v>
      </c>
      <c r="AY270" s="1014"/>
      <c r="AZ270" s="1014"/>
      <c r="BA270" s="1014"/>
      <c r="BB270" s="1014"/>
      <c r="BC270" s="1014"/>
      <c r="BD270" s="1014"/>
      <c r="BE270" s="1014"/>
      <c r="BF270" s="1014"/>
      <c r="BG270" s="1014"/>
      <c r="BH270" s="1019"/>
      <c r="BI270" s="1019"/>
      <c r="BJ270" s="1019"/>
      <c r="BK270" s="1019"/>
      <c r="BL270" s="1019"/>
      <c r="BM270" s="1019"/>
      <c r="BN270" s="1019"/>
      <c r="BO270" s="1019"/>
      <c r="BP270" s="1019"/>
      <c r="BQ270" s="1019"/>
      <c r="BR270" s="1019"/>
      <c r="BS270" s="1019"/>
      <c r="BT270" s="1019"/>
      <c r="BU270" s="1019"/>
      <c r="BV270" s="1019"/>
      <c r="BW270" s="1019"/>
      <c r="BX270" s="1019"/>
      <c r="BY270" s="1019"/>
      <c r="BZ270" s="1019"/>
      <c r="CA270" s="1019"/>
      <c r="CB270" s="1019"/>
      <c r="CC270" s="1019"/>
      <c r="CD270" s="1019"/>
      <c r="CE270" s="1019"/>
      <c r="CF270" s="1019"/>
      <c r="CG270" s="1019"/>
      <c r="CH270" s="1019"/>
      <c r="CI270" s="1019"/>
      <c r="CJ270" s="1019"/>
      <c r="CK270" s="1019"/>
      <c r="CL270" s="1019"/>
      <c r="CM270" s="1019"/>
      <c r="CN270" s="1019"/>
      <c r="CO270" s="1019"/>
      <c r="CP270" s="1019"/>
      <c r="CQ270" s="1019"/>
      <c r="CR270" s="1019"/>
      <c r="CS270" s="1019"/>
      <c r="CT270" s="744"/>
      <c r="CV270" s="1013" t="str">
        <f>'ANNUAL SUMMARY'!$B$5</f>
        <v>MANUFACTURER &amp; MODEL</v>
      </c>
      <c r="CW270" s="1014"/>
      <c r="CX270" s="1014"/>
      <c r="CY270" s="1014"/>
      <c r="CZ270" s="1014"/>
      <c r="DA270" s="1014"/>
      <c r="DB270" s="1014"/>
      <c r="DC270" s="1014"/>
      <c r="DD270" s="1014"/>
      <c r="DE270" s="1014"/>
      <c r="DF270" s="1019"/>
      <c r="DG270" s="1019"/>
      <c r="DH270" s="1019"/>
      <c r="DI270" s="1019"/>
      <c r="DJ270" s="1019"/>
      <c r="DK270" s="1019"/>
      <c r="DL270" s="1019"/>
      <c r="DM270" s="1019"/>
      <c r="DN270" s="1019"/>
      <c r="DO270" s="1019"/>
      <c r="DP270" s="1019"/>
      <c r="DQ270" s="1019"/>
      <c r="DR270" s="1019"/>
      <c r="DS270" s="1019"/>
      <c r="DT270" s="1019"/>
      <c r="DU270" s="1019"/>
      <c r="DV270" s="1019"/>
      <c r="DW270" s="1019"/>
      <c r="DX270" s="1019"/>
      <c r="DY270" s="1019"/>
      <c r="DZ270" s="1019"/>
      <c r="EA270" s="1019"/>
      <c r="EB270" s="1019"/>
      <c r="EC270" s="1019"/>
      <c r="ED270" s="1019"/>
      <c r="EE270" s="1019"/>
      <c r="EF270" s="1019"/>
      <c r="EG270" s="1019"/>
      <c r="EH270" s="1019"/>
      <c r="EI270" s="1019"/>
      <c r="EJ270" s="1019"/>
      <c r="EK270" s="1019"/>
      <c r="EL270" s="1019"/>
      <c r="EM270" s="1019"/>
      <c r="EN270" s="1019"/>
      <c r="EO270" s="1019"/>
      <c r="EP270" s="1019"/>
      <c r="EQ270" s="1019"/>
      <c r="ER270" s="744"/>
      <c r="ES270" s="1013" t="str">
        <f>'ANNUAL SUMMARY'!$B$5</f>
        <v>MANUFACTURER &amp; MODEL</v>
      </c>
      <c r="ET270" s="1014"/>
      <c r="EU270" s="1014"/>
      <c r="EV270" s="1014"/>
      <c r="EW270" s="1014"/>
      <c r="EX270" s="1014"/>
      <c r="EY270" s="1014"/>
      <c r="EZ270" s="1014"/>
      <c r="FA270" s="1014"/>
      <c r="FB270" s="1014"/>
      <c r="FC270" s="1019"/>
      <c r="FD270" s="1019"/>
      <c r="FE270" s="1019"/>
      <c r="FF270" s="1019"/>
      <c r="FG270" s="1019"/>
      <c r="FH270" s="1019"/>
      <c r="FI270" s="1019"/>
      <c r="FJ270" s="1019"/>
      <c r="FK270" s="1019"/>
      <c r="FL270" s="1019"/>
      <c r="FM270" s="1019"/>
      <c r="FN270" s="1019"/>
      <c r="FO270" s="1019"/>
      <c r="FP270" s="1019"/>
      <c r="FQ270" s="1019"/>
      <c r="FR270" s="1019"/>
      <c r="FS270" s="1019"/>
      <c r="FT270" s="1019"/>
      <c r="FU270" s="1019"/>
      <c r="FV270" s="1019"/>
      <c r="FW270" s="1019"/>
      <c r="FX270" s="1019"/>
      <c r="FY270" s="1019"/>
      <c r="FZ270" s="1019"/>
      <c r="GA270" s="1019"/>
      <c r="GB270" s="1019"/>
      <c r="GC270" s="1019"/>
      <c r="GD270" s="1019"/>
      <c r="GE270" s="1019"/>
      <c r="GF270" s="1019"/>
      <c r="GG270" s="1019"/>
      <c r="GH270" s="1019"/>
      <c r="GI270" s="1019"/>
      <c r="GJ270" s="1019"/>
      <c r="GK270" s="1019"/>
      <c r="GL270" s="1019"/>
      <c r="GM270" s="1019"/>
      <c r="GN270" s="1019"/>
      <c r="GO270" s="744"/>
    </row>
    <row r="271" spans="1:197" ht="11.25" customHeight="1" x14ac:dyDescent="0.2">
      <c r="A271" s="1015"/>
      <c r="B271" s="1016"/>
      <c r="C271" s="1016"/>
      <c r="D271" s="1016"/>
      <c r="E271" s="1016"/>
      <c r="F271" s="1016"/>
      <c r="G271" s="1016"/>
      <c r="H271" s="1016"/>
      <c r="I271" s="1016"/>
      <c r="J271" s="1016"/>
      <c r="K271" s="807"/>
      <c r="L271" s="807"/>
      <c r="M271" s="807"/>
      <c r="N271" s="807"/>
      <c r="O271" s="807"/>
      <c r="P271" s="807"/>
      <c r="Q271" s="807"/>
      <c r="R271" s="807"/>
      <c r="S271" s="807"/>
      <c r="T271" s="807"/>
      <c r="U271" s="807"/>
      <c r="V271" s="807"/>
      <c r="W271" s="807"/>
      <c r="X271" s="807"/>
      <c r="Y271" s="807"/>
      <c r="Z271" s="807"/>
      <c r="AA271" s="807"/>
      <c r="AB271" s="807"/>
      <c r="AC271" s="807"/>
      <c r="AD271" s="1020"/>
      <c r="AE271" s="1021" t="str">
        <f>IF('FRONT PAGE'!$A$1="www.fly-logics.com","PIC",0)</f>
        <v>PIC</v>
      </c>
      <c r="AF271" s="1022"/>
      <c r="AG271" s="1022"/>
      <c r="AH271" s="1023"/>
      <c r="AI271" s="1027" t="str">
        <f>IF('FRONT PAGE'!$A$1="www.fly-logics.com","SIC",0)</f>
        <v>SIC</v>
      </c>
      <c r="AJ271" s="1022"/>
      <c r="AK271" s="1022"/>
      <c r="AL271" s="1023"/>
      <c r="AM271" s="1027" t="str">
        <f>IF('FRONT PAGE'!$A$1="www.fly-logics.com","INSTR.",0)</f>
        <v>INSTR.</v>
      </c>
      <c r="AN271" s="1022"/>
      <c r="AO271" s="1022"/>
      <c r="AP271" s="1022"/>
      <c r="AQ271" s="1027" t="str">
        <f>'ANNUAL SUMMARY'!$AR$5</f>
        <v>Landings</v>
      </c>
      <c r="AR271" s="1022"/>
      <c r="AS271" s="1022"/>
      <c r="AT271" s="1022"/>
      <c r="AU271" s="1022"/>
      <c r="AV271" s="1035"/>
      <c r="AW271" s="744"/>
      <c r="AX271" s="1015"/>
      <c r="AY271" s="1016"/>
      <c r="AZ271" s="1016"/>
      <c r="BA271" s="1016"/>
      <c r="BB271" s="1016"/>
      <c r="BC271" s="1016"/>
      <c r="BD271" s="1016"/>
      <c r="BE271" s="1016"/>
      <c r="BF271" s="1016"/>
      <c r="BG271" s="1016"/>
      <c r="BH271" s="807"/>
      <c r="BI271" s="807"/>
      <c r="BJ271" s="807"/>
      <c r="BK271" s="807"/>
      <c r="BL271" s="807"/>
      <c r="BM271" s="807"/>
      <c r="BN271" s="807"/>
      <c r="BO271" s="807"/>
      <c r="BP271" s="807"/>
      <c r="BQ271" s="807"/>
      <c r="BR271" s="807"/>
      <c r="BS271" s="807"/>
      <c r="BT271" s="807"/>
      <c r="BU271" s="807"/>
      <c r="BV271" s="807"/>
      <c r="BW271" s="807"/>
      <c r="BX271" s="807"/>
      <c r="BY271" s="807"/>
      <c r="BZ271" s="807"/>
      <c r="CA271" s="1020"/>
      <c r="CB271" s="1021" t="str">
        <f>IF('FRONT PAGE'!$A$1="www.fly-logics.com","PIC",0)</f>
        <v>PIC</v>
      </c>
      <c r="CC271" s="1022"/>
      <c r="CD271" s="1022"/>
      <c r="CE271" s="1023"/>
      <c r="CF271" s="1027" t="str">
        <f>IF('FRONT PAGE'!$A$1="www.fly-logics.com","SIC",0)</f>
        <v>SIC</v>
      </c>
      <c r="CG271" s="1022"/>
      <c r="CH271" s="1022"/>
      <c r="CI271" s="1023"/>
      <c r="CJ271" s="1027" t="str">
        <f>IF('FRONT PAGE'!$A$1="www.fly-logics.com","INSTR.",0)</f>
        <v>INSTR.</v>
      </c>
      <c r="CK271" s="1022"/>
      <c r="CL271" s="1022"/>
      <c r="CM271" s="1022"/>
      <c r="CN271" s="1027" t="str">
        <f>'ANNUAL SUMMARY'!$AR$5</f>
        <v>Landings</v>
      </c>
      <c r="CO271" s="1022"/>
      <c r="CP271" s="1022"/>
      <c r="CQ271" s="1022"/>
      <c r="CR271" s="1022"/>
      <c r="CS271" s="1035"/>
      <c r="CT271" s="744"/>
      <c r="CV271" s="1015"/>
      <c r="CW271" s="1016"/>
      <c r="CX271" s="1016"/>
      <c r="CY271" s="1016"/>
      <c r="CZ271" s="1016"/>
      <c r="DA271" s="1016"/>
      <c r="DB271" s="1016"/>
      <c r="DC271" s="1016"/>
      <c r="DD271" s="1016"/>
      <c r="DE271" s="1016"/>
      <c r="DF271" s="807"/>
      <c r="DG271" s="807"/>
      <c r="DH271" s="807"/>
      <c r="DI271" s="807"/>
      <c r="DJ271" s="807"/>
      <c r="DK271" s="807"/>
      <c r="DL271" s="807"/>
      <c r="DM271" s="807"/>
      <c r="DN271" s="807"/>
      <c r="DO271" s="807"/>
      <c r="DP271" s="807"/>
      <c r="DQ271" s="807"/>
      <c r="DR271" s="807"/>
      <c r="DS271" s="807"/>
      <c r="DT271" s="807"/>
      <c r="DU271" s="807"/>
      <c r="DV271" s="807"/>
      <c r="DW271" s="807"/>
      <c r="DX271" s="807"/>
      <c r="DY271" s="1020"/>
      <c r="DZ271" s="1021" t="str">
        <f>IF('FRONT PAGE'!$A$1="www.fly-logics.com","PIC",0)</f>
        <v>PIC</v>
      </c>
      <c r="EA271" s="1022"/>
      <c r="EB271" s="1022"/>
      <c r="EC271" s="1023"/>
      <c r="ED271" s="1027" t="str">
        <f>IF('FRONT PAGE'!$A$1="www.fly-logics.com","SIC",0)</f>
        <v>SIC</v>
      </c>
      <c r="EE271" s="1022"/>
      <c r="EF271" s="1022"/>
      <c r="EG271" s="1023"/>
      <c r="EH271" s="1027" t="str">
        <f>IF('FRONT PAGE'!$A$1="www.fly-logics.com","INSTR.",0)</f>
        <v>INSTR.</v>
      </c>
      <c r="EI271" s="1022"/>
      <c r="EJ271" s="1022"/>
      <c r="EK271" s="1022"/>
      <c r="EL271" s="1027" t="str">
        <f>'ANNUAL SUMMARY'!$AR$5</f>
        <v>Landings</v>
      </c>
      <c r="EM271" s="1022"/>
      <c r="EN271" s="1022"/>
      <c r="EO271" s="1022"/>
      <c r="EP271" s="1022"/>
      <c r="EQ271" s="1035"/>
      <c r="ER271" s="744"/>
      <c r="ES271" s="1015"/>
      <c r="ET271" s="1016"/>
      <c r="EU271" s="1016"/>
      <c r="EV271" s="1016"/>
      <c r="EW271" s="1016"/>
      <c r="EX271" s="1016"/>
      <c r="EY271" s="1016"/>
      <c r="EZ271" s="1016"/>
      <c r="FA271" s="1016"/>
      <c r="FB271" s="1016"/>
      <c r="FC271" s="807"/>
      <c r="FD271" s="807"/>
      <c r="FE271" s="807"/>
      <c r="FF271" s="807"/>
      <c r="FG271" s="807"/>
      <c r="FH271" s="807"/>
      <c r="FI271" s="807"/>
      <c r="FJ271" s="807"/>
      <c r="FK271" s="807"/>
      <c r="FL271" s="807"/>
      <c r="FM271" s="807"/>
      <c r="FN271" s="807"/>
      <c r="FO271" s="807"/>
      <c r="FP271" s="807"/>
      <c r="FQ271" s="807"/>
      <c r="FR271" s="807"/>
      <c r="FS271" s="807"/>
      <c r="FT271" s="807"/>
      <c r="FU271" s="807"/>
      <c r="FV271" s="1020"/>
      <c r="FW271" s="1021" t="str">
        <f>IF('FRONT PAGE'!$A$1="www.fly-logics.com","PIC",0)</f>
        <v>PIC</v>
      </c>
      <c r="FX271" s="1022"/>
      <c r="FY271" s="1022"/>
      <c r="FZ271" s="1023"/>
      <c r="GA271" s="1027" t="str">
        <f>IF('FRONT PAGE'!$A$1="www.fly-logics.com","SIC",0)</f>
        <v>SIC</v>
      </c>
      <c r="GB271" s="1022"/>
      <c r="GC271" s="1022"/>
      <c r="GD271" s="1023"/>
      <c r="GE271" s="1027" t="str">
        <f>IF('FRONT PAGE'!$A$1="www.fly-logics.com","INSTR.",0)</f>
        <v>INSTR.</v>
      </c>
      <c r="GF271" s="1022"/>
      <c r="GG271" s="1022"/>
      <c r="GH271" s="1022"/>
      <c r="GI271" s="1027" t="str">
        <f>'ANNUAL SUMMARY'!$AR$5</f>
        <v>Landings</v>
      </c>
      <c r="GJ271" s="1022"/>
      <c r="GK271" s="1022"/>
      <c r="GL271" s="1022"/>
      <c r="GM271" s="1022"/>
      <c r="GN271" s="1035"/>
      <c r="GO271" s="744"/>
    </row>
    <row r="272" spans="1:197" ht="5.25" customHeight="1" x14ac:dyDescent="0.2">
      <c r="A272" s="1015"/>
      <c r="B272" s="1016"/>
      <c r="C272" s="1016"/>
      <c r="D272" s="1016"/>
      <c r="E272" s="1016"/>
      <c r="F272" s="1016"/>
      <c r="G272" s="1016"/>
      <c r="H272" s="1016"/>
      <c r="I272" s="1016"/>
      <c r="J272" s="1016"/>
      <c r="K272" s="807"/>
      <c r="L272" s="807"/>
      <c r="M272" s="807"/>
      <c r="N272" s="807"/>
      <c r="O272" s="807"/>
      <c r="P272" s="807"/>
      <c r="Q272" s="807"/>
      <c r="R272" s="807"/>
      <c r="S272" s="807"/>
      <c r="T272" s="807"/>
      <c r="U272" s="807"/>
      <c r="V272" s="807"/>
      <c r="W272" s="807"/>
      <c r="X272" s="807"/>
      <c r="Y272" s="807"/>
      <c r="Z272" s="807"/>
      <c r="AA272" s="807"/>
      <c r="AB272" s="807"/>
      <c r="AC272" s="807"/>
      <c r="AD272" s="1020"/>
      <c r="AE272" s="1024"/>
      <c r="AF272" s="1025"/>
      <c r="AG272" s="1025"/>
      <c r="AH272" s="1026"/>
      <c r="AI272" s="1028"/>
      <c r="AJ272" s="1025"/>
      <c r="AK272" s="1025"/>
      <c r="AL272" s="1026"/>
      <c r="AM272" s="1028"/>
      <c r="AN272" s="1025"/>
      <c r="AO272" s="1025"/>
      <c r="AP272" s="1025"/>
      <c r="AQ272" s="1036"/>
      <c r="AR272" s="1037"/>
      <c r="AS272" s="1037"/>
      <c r="AT272" s="1037"/>
      <c r="AU272" s="1037"/>
      <c r="AV272" s="1038"/>
      <c r="AW272" s="744"/>
      <c r="AX272" s="1015"/>
      <c r="AY272" s="1016"/>
      <c r="AZ272" s="1016"/>
      <c r="BA272" s="1016"/>
      <c r="BB272" s="1016"/>
      <c r="BC272" s="1016"/>
      <c r="BD272" s="1016"/>
      <c r="BE272" s="1016"/>
      <c r="BF272" s="1016"/>
      <c r="BG272" s="1016"/>
      <c r="BH272" s="807"/>
      <c r="BI272" s="807"/>
      <c r="BJ272" s="807"/>
      <c r="BK272" s="807"/>
      <c r="BL272" s="807"/>
      <c r="BM272" s="807"/>
      <c r="BN272" s="807"/>
      <c r="BO272" s="807"/>
      <c r="BP272" s="807"/>
      <c r="BQ272" s="807"/>
      <c r="BR272" s="807"/>
      <c r="BS272" s="807"/>
      <c r="BT272" s="807"/>
      <c r="BU272" s="807"/>
      <c r="BV272" s="807"/>
      <c r="BW272" s="807"/>
      <c r="BX272" s="807"/>
      <c r="BY272" s="807"/>
      <c r="BZ272" s="807"/>
      <c r="CA272" s="1020"/>
      <c r="CB272" s="1024"/>
      <c r="CC272" s="1025"/>
      <c r="CD272" s="1025"/>
      <c r="CE272" s="1026"/>
      <c r="CF272" s="1028"/>
      <c r="CG272" s="1025"/>
      <c r="CH272" s="1025"/>
      <c r="CI272" s="1026"/>
      <c r="CJ272" s="1028"/>
      <c r="CK272" s="1025"/>
      <c r="CL272" s="1025"/>
      <c r="CM272" s="1025"/>
      <c r="CN272" s="1036"/>
      <c r="CO272" s="1037"/>
      <c r="CP272" s="1037"/>
      <c r="CQ272" s="1037"/>
      <c r="CR272" s="1037"/>
      <c r="CS272" s="1038"/>
      <c r="CT272" s="744"/>
      <c r="CV272" s="1015"/>
      <c r="CW272" s="1016"/>
      <c r="CX272" s="1016"/>
      <c r="CY272" s="1016"/>
      <c r="CZ272" s="1016"/>
      <c r="DA272" s="1016"/>
      <c r="DB272" s="1016"/>
      <c r="DC272" s="1016"/>
      <c r="DD272" s="1016"/>
      <c r="DE272" s="1016"/>
      <c r="DF272" s="807"/>
      <c r="DG272" s="807"/>
      <c r="DH272" s="807"/>
      <c r="DI272" s="807"/>
      <c r="DJ272" s="807"/>
      <c r="DK272" s="807"/>
      <c r="DL272" s="807"/>
      <c r="DM272" s="807"/>
      <c r="DN272" s="807"/>
      <c r="DO272" s="807"/>
      <c r="DP272" s="807"/>
      <c r="DQ272" s="807"/>
      <c r="DR272" s="807"/>
      <c r="DS272" s="807"/>
      <c r="DT272" s="807"/>
      <c r="DU272" s="807"/>
      <c r="DV272" s="807"/>
      <c r="DW272" s="807"/>
      <c r="DX272" s="807"/>
      <c r="DY272" s="1020"/>
      <c r="DZ272" s="1024"/>
      <c r="EA272" s="1025"/>
      <c r="EB272" s="1025"/>
      <c r="EC272" s="1026"/>
      <c r="ED272" s="1028"/>
      <c r="EE272" s="1025"/>
      <c r="EF272" s="1025"/>
      <c r="EG272" s="1026"/>
      <c r="EH272" s="1028"/>
      <c r="EI272" s="1025"/>
      <c r="EJ272" s="1025"/>
      <c r="EK272" s="1025"/>
      <c r="EL272" s="1036"/>
      <c r="EM272" s="1037"/>
      <c r="EN272" s="1037"/>
      <c r="EO272" s="1037"/>
      <c r="EP272" s="1037"/>
      <c r="EQ272" s="1038"/>
      <c r="ER272" s="744"/>
      <c r="ES272" s="1015"/>
      <c r="ET272" s="1016"/>
      <c r="EU272" s="1016"/>
      <c r="EV272" s="1016"/>
      <c r="EW272" s="1016"/>
      <c r="EX272" s="1016"/>
      <c r="EY272" s="1016"/>
      <c r="EZ272" s="1016"/>
      <c r="FA272" s="1016"/>
      <c r="FB272" s="1016"/>
      <c r="FC272" s="807"/>
      <c r="FD272" s="807"/>
      <c r="FE272" s="807"/>
      <c r="FF272" s="807"/>
      <c r="FG272" s="807"/>
      <c r="FH272" s="807"/>
      <c r="FI272" s="807"/>
      <c r="FJ272" s="807"/>
      <c r="FK272" s="807"/>
      <c r="FL272" s="807"/>
      <c r="FM272" s="807"/>
      <c r="FN272" s="807"/>
      <c r="FO272" s="807"/>
      <c r="FP272" s="807"/>
      <c r="FQ272" s="807"/>
      <c r="FR272" s="807"/>
      <c r="FS272" s="807"/>
      <c r="FT272" s="807"/>
      <c r="FU272" s="807"/>
      <c r="FV272" s="1020"/>
      <c r="FW272" s="1024"/>
      <c r="FX272" s="1025"/>
      <c r="FY272" s="1025"/>
      <c r="FZ272" s="1026"/>
      <c r="GA272" s="1028"/>
      <c r="GB272" s="1025"/>
      <c r="GC272" s="1025"/>
      <c r="GD272" s="1026"/>
      <c r="GE272" s="1028"/>
      <c r="GF272" s="1025"/>
      <c r="GG272" s="1025"/>
      <c r="GH272" s="1025"/>
      <c r="GI272" s="1036"/>
      <c r="GJ272" s="1037"/>
      <c r="GK272" s="1037"/>
      <c r="GL272" s="1037"/>
      <c r="GM272" s="1037"/>
      <c r="GN272" s="1038"/>
      <c r="GO272" s="744"/>
    </row>
    <row r="273" spans="1:197" ht="5.25" customHeight="1" x14ac:dyDescent="0.25">
      <c r="A273" s="1017"/>
      <c r="B273" s="1018"/>
      <c r="C273" s="1018"/>
      <c r="D273" s="1018"/>
      <c r="E273" s="1018"/>
      <c r="F273" s="1018"/>
      <c r="G273" s="1018"/>
      <c r="H273" s="1018"/>
      <c r="I273" s="1018"/>
      <c r="J273" s="1018"/>
      <c r="K273" s="1029"/>
      <c r="L273" s="1029"/>
      <c r="M273" s="1029"/>
      <c r="N273" s="1029"/>
      <c r="O273" s="1029"/>
      <c r="P273" s="1029"/>
      <c r="Q273" s="1029"/>
      <c r="R273" s="1029"/>
      <c r="S273" s="1029"/>
      <c r="T273" s="1029"/>
      <c r="U273" s="1029"/>
      <c r="V273" s="1029"/>
      <c r="W273" s="1029"/>
      <c r="X273" s="1029"/>
      <c r="Y273" s="1029"/>
      <c r="Z273" s="1029"/>
      <c r="AA273" s="1029"/>
      <c r="AB273" s="1029"/>
      <c r="AC273" s="1029"/>
      <c r="AD273" s="1030"/>
      <c r="AE273" s="1024"/>
      <c r="AF273" s="1025"/>
      <c r="AG273" s="1025"/>
      <c r="AH273" s="1026"/>
      <c r="AI273" s="1028"/>
      <c r="AJ273" s="1025"/>
      <c r="AK273" s="1025"/>
      <c r="AL273" s="1026"/>
      <c r="AM273" s="1028"/>
      <c r="AN273" s="1025"/>
      <c r="AO273" s="1025"/>
      <c r="AP273" s="1025"/>
      <c r="AQ273" s="1031" t="str">
        <f>'ANNUAL SUMMARY'!$AR$7</f>
        <v>D</v>
      </c>
      <c r="AR273" s="1032"/>
      <c r="AS273" s="1032"/>
      <c r="AT273" s="1031" t="str">
        <f>'ANNUAL SUMMARY'!$AU$7</f>
        <v>N</v>
      </c>
      <c r="AU273" s="1032"/>
      <c r="AV273" s="1033"/>
      <c r="AW273" s="744"/>
      <c r="AX273" s="1017"/>
      <c r="AY273" s="1018"/>
      <c r="AZ273" s="1018"/>
      <c r="BA273" s="1018"/>
      <c r="BB273" s="1018"/>
      <c r="BC273" s="1018"/>
      <c r="BD273" s="1018"/>
      <c r="BE273" s="1018"/>
      <c r="BF273" s="1018"/>
      <c r="BG273" s="1018"/>
      <c r="BH273" s="1029"/>
      <c r="BI273" s="1029"/>
      <c r="BJ273" s="1029"/>
      <c r="BK273" s="1029"/>
      <c r="BL273" s="1029"/>
      <c r="BM273" s="1029"/>
      <c r="BN273" s="1029"/>
      <c r="BO273" s="1029"/>
      <c r="BP273" s="1029"/>
      <c r="BQ273" s="1029"/>
      <c r="BR273" s="1029"/>
      <c r="BS273" s="1029"/>
      <c r="BT273" s="1029"/>
      <c r="BU273" s="1029"/>
      <c r="BV273" s="1029"/>
      <c r="BW273" s="1029"/>
      <c r="BX273" s="1029"/>
      <c r="BY273" s="1029"/>
      <c r="BZ273" s="1029"/>
      <c r="CA273" s="1030"/>
      <c r="CB273" s="1024"/>
      <c r="CC273" s="1025"/>
      <c r="CD273" s="1025"/>
      <c r="CE273" s="1026"/>
      <c r="CF273" s="1028"/>
      <c r="CG273" s="1025"/>
      <c r="CH273" s="1025"/>
      <c r="CI273" s="1026"/>
      <c r="CJ273" s="1028"/>
      <c r="CK273" s="1025"/>
      <c r="CL273" s="1025"/>
      <c r="CM273" s="1025"/>
      <c r="CN273" s="1031" t="str">
        <f>'ANNUAL SUMMARY'!$AR$7</f>
        <v>D</v>
      </c>
      <c r="CO273" s="1032"/>
      <c r="CP273" s="1032"/>
      <c r="CQ273" s="1031" t="str">
        <f>'ANNUAL SUMMARY'!$AU$7</f>
        <v>N</v>
      </c>
      <c r="CR273" s="1032"/>
      <c r="CS273" s="1033"/>
      <c r="CT273" s="744"/>
      <c r="CV273" s="1017"/>
      <c r="CW273" s="1018"/>
      <c r="CX273" s="1018"/>
      <c r="CY273" s="1018"/>
      <c r="CZ273" s="1018"/>
      <c r="DA273" s="1018"/>
      <c r="DB273" s="1018"/>
      <c r="DC273" s="1018"/>
      <c r="DD273" s="1018"/>
      <c r="DE273" s="1018"/>
      <c r="DF273" s="1029"/>
      <c r="DG273" s="1029"/>
      <c r="DH273" s="1029"/>
      <c r="DI273" s="1029"/>
      <c r="DJ273" s="1029"/>
      <c r="DK273" s="1029"/>
      <c r="DL273" s="1029"/>
      <c r="DM273" s="1029"/>
      <c r="DN273" s="1029"/>
      <c r="DO273" s="1029"/>
      <c r="DP273" s="1029"/>
      <c r="DQ273" s="1029"/>
      <c r="DR273" s="1029"/>
      <c r="DS273" s="1029"/>
      <c r="DT273" s="1029"/>
      <c r="DU273" s="1029"/>
      <c r="DV273" s="1029"/>
      <c r="DW273" s="1029"/>
      <c r="DX273" s="1029"/>
      <c r="DY273" s="1030"/>
      <c r="DZ273" s="1024"/>
      <c r="EA273" s="1025"/>
      <c r="EB273" s="1025"/>
      <c r="EC273" s="1026"/>
      <c r="ED273" s="1028"/>
      <c r="EE273" s="1025"/>
      <c r="EF273" s="1025"/>
      <c r="EG273" s="1026"/>
      <c r="EH273" s="1028"/>
      <c r="EI273" s="1025"/>
      <c r="EJ273" s="1025"/>
      <c r="EK273" s="1025"/>
      <c r="EL273" s="1031" t="str">
        <f>'ANNUAL SUMMARY'!$AR$7</f>
        <v>D</v>
      </c>
      <c r="EM273" s="1032"/>
      <c r="EN273" s="1032"/>
      <c r="EO273" s="1031" t="str">
        <f>'ANNUAL SUMMARY'!$AU$7</f>
        <v>N</v>
      </c>
      <c r="EP273" s="1032"/>
      <c r="EQ273" s="1033"/>
      <c r="ER273" s="744"/>
      <c r="ES273" s="1017"/>
      <c r="ET273" s="1018"/>
      <c r="EU273" s="1018"/>
      <c r="EV273" s="1018"/>
      <c r="EW273" s="1018"/>
      <c r="EX273" s="1018"/>
      <c r="EY273" s="1018"/>
      <c r="EZ273" s="1018"/>
      <c r="FA273" s="1018"/>
      <c r="FB273" s="1018"/>
      <c r="FC273" s="1029"/>
      <c r="FD273" s="1029"/>
      <c r="FE273" s="1029"/>
      <c r="FF273" s="1029"/>
      <c r="FG273" s="1029"/>
      <c r="FH273" s="1029"/>
      <c r="FI273" s="1029"/>
      <c r="FJ273" s="1029"/>
      <c r="FK273" s="1029"/>
      <c r="FL273" s="1029"/>
      <c r="FM273" s="1029"/>
      <c r="FN273" s="1029"/>
      <c r="FO273" s="1029"/>
      <c r="FP273" s="1029"/>
      <c r="FQ273" s="1029"/>
      <c r="FR273" s="1029"/>
      <c r="FS273" s="1029"/>
      <c r="FT273" s="1029"/>
      <c r="FU273" s="1029"/>
      <c r="FV273" s="1030"/>
      <c r="FW273" s="1024"/>
      <c r="FX273" s="1025"/>
      <c r="FY273" s="1025"/>
      <c r="FZ273" s="1026"/>
      <c r="GA273" s="1028"/>
      <c r="GB273" s="1025"/>
      <c r="GC273" s="1025"/>
      <c r="GD273" s="1026"/>
      <c r="GE273" s="1028"/>
      <c r="GF273" s="1025"/>
      <c r="GG273" s="1025"/>
      <c r="GH273" s="1025"/>
      <c r="GI273" s="1031" t="str">
        <f>'ANNUAL SUMMARY'!$AR$7</f>
        <v>D</v>
      </c>
      <c r="GJ273" s="1032"/>
      <c r="GK273" s="1032"/>
      <c r="GL273" s="1031" t="str">
        <f>'ANNUAL SUMMARY'!$AU$7</f>
        <v>N</v>
      </c>
      <c r="GM273" s="1032"/>
      <c r="GN273" s="1033"/>
      <c r="GO273" s="744"/>
    </row>
    <row r="274" spans="1:197" ht="5.25" customHeight="1" x14ac:dyDescent="0.2">
      <c r="A274" s="801"/>
      <c r="B274" s="802"/>
      <c r="C274" s="802"/>
      <c r="D274" s="802"/>
      <c r="E274" s="802"/>
      <c r="F274" s="802"/>
      <c r="G274" s="802"/>
      <c r="H274" s="802"/>
      <c r="I274" s="802"/>
      <c r="J274" s="802"/>
      <c r="K274" s="802"/>
      <c r="L274" s="802"/>
      <c r="M274" s="802"/>
      <c r="N274" s="802"/>
      <c r="O274" s="802"/>
      <c r="P274" s="802"/>
      <c r="Q274" s="802"/>
      <c r="R274" s="802"/>
      <c r="S274" s="802"/>
      <c r="T274" s="802"/>
      <c r="U274" s="802"/>
      <c r="V274" s="802"/>
      <c r="W274" s="802"/>
      <c r="X274" s="802"/>
      <c r="Y274" s="802"/>
      <c r="Z274" s="802"/>
      <c r="AA274" s="802"/>
      <c r="AB274" s="802"/>
      <c r="AC274" s="802"/>
      <c r="AD274" s="802"/>
      <c r="AE274" s="1024"/>
      <c r="AF274" s="1025"/>
      <c r="AG274" s="1025"/>
      <c r="AH274" s="1026"/>
      <c r="AI274" s="1028"/>
      <c r="AJ274" s="1025"/>
      <c r="AK274" s="1025"/>
      <c r="AL274" s="1026"/>
      <c r="AM274" s="1028"/>
      <c r="AN274" s="1025"/>
      <c r="AO274" s="1025"/>
      <c r="AP274" s="1025"/>
      <c r="AQ274" s="1028"/>
      <c r="AR274" s="1025"/>
      <c r="AS274" s="1025"/>
      <c r="AT274" s="1028"/>
      <c r="AU274" s="1025"/>
      <c r="AV274" s="1034"/>
      <c r="AW274" s="744"/>
      <c r="AX274" s="801"/>
      <c r="AY274" s="802"/>
      <c r="AZ274" s="802"/>
      <c r="BA274" s="802"/>
      <c r="BB274" s="802"/>
      <c r="BC274" s="802"/>
      <c r="BD274" s="802"/>
      <c r="BE274" s="802"/>
      <c r="BF274" s="802"/>
      <c r="BG274" s="802"/>
      <c r="BH274" s="802"/>
      <c r="BI274" s="802"/>
      <c r="BJ274" s="802"/>
      <c r="BK274" s="802"/>
      <c r="BL274" s="802"/>
      <c r="BM274" s="802"/>
      <c r="BN274" s="802"/>
      <c r="BO274" s="802"/>
      <c r="BP274" s="802"/>
      <c r="BQ274" s="802"/>
      <c r="BR274" s="802"/>
      <c r="BS274" s="802"/>
      <c r="BT274" s="802"/>
      <c r="BU274" s="802"/>
      <c r="BV274" s="802"/>
      <c r="BW274" s="802"/>
      <c r="BX274" s="802"/>
      <c r="BY274" s="802"/>
      <c r="BZ274" s="802"/>
      <c r="CA274" s="802"/>
      <c r="CB274" s="1024"/>
      <c r="CC274" s="1025"/>
      <c r="CD274" s="1025"/>
      <c r="CE274" s="1026"/>
      <c r="CF274" s="1028"/>
      <c r="CG274" s="1025"/>
      <c r="CH274" s="1025"/>
      <c r="CI274" s="1026"/>
      <c r="CJ274" s="1028"/>
      <c r="CK274" s="1025"/>
      <c r="CL274" s="1025"/>
      <c r="CM274" s="1025"/>
      <c r="CN274" s="1028"/>
      <c r="CO274" s="1025"/>
      <c r="CP274" s="1025"/>
      <c r="CQ274" s="1028"/>
      <c r="CR274" s="1025"/>
      <c r="CS274" s="1034"/>
      <c r="CT274" s="744"/>
      <c r="CV274" s="801"/>
      <c r="CW274" s="802"/>
      <c r="CX274" s="802"/>
      <c r="CY274" s="802"/>
      <c r="CZ274" s="802"/>
      <c r="DA274" s="802"/>
      <c r="DB274" s="802"/>
      <c r="DC274" s="802"/>
      <c r="DD274" s="802"/>
      <c r="DE274" s="802"/>
      <c r="DF274" s="802"/>
      <c r="DG274" s="802"/>
      <c r="DH274" s="802"/>
      <c r="DI274" s="802"/>
      <c r="DJ274" s="802"/>
      <c r="DK274" s="802"/>
      <c r="DL274" s="802"/>
      <c r="DM274" s="802"/>
      <c r="DN274" s="802"/>
      <c r="DO274" s="802"/>
      <c r="DP274" s="802"/>
      <c r="DQ274" s="802"/>
      <c r="DR274" s="802"/>
      <c r="DS274" s="802"/>
      <c r="DT274" s="802"/>
      <c r="DU274" s="802"/>
      <c r="DV274" s="802"/>
      <c r="DW274" s="802"/>
      <c r="DX274" s="802"/>
      <c r="DY274" s="802"/>
      <c r="DZ274" s="1024"/>
      <c r="EA274" s="1025"/>
      <c r="EB274" s="1025"/>
      <c r="EC274" s="1026"/>
      <c r="ED274" s="1028"/>
      <c r="EE274" s="1025"/>
      <c r="EF274" s="1025"/>
      <c r="EG274" s="1026"/>
      <c r="EH274" s="1028"/>
      <c r="EI274" s="1025"/>
      <c r="EJ274" s="1025"/>
      <c r="EK274" s="1025"/>
      <c r="EL274" s="1028"/>
      <c r="EM274" s="1025"/>
      <c r="EN274" s="1025"/>
      <c r="EO274" s="1028"/>
      <c r="EP274" s="1025"/>
      <c r="EQ274" s="1034"/>
      <c r="ER274" s="744"/>
      <c r="ES274" s="801"/>
      <c r="ET274" s="802"/>
      <c r="EU274" s="802"/>
      <c r="EV274" s="802"/>
      <c r="EW274" s="802"/>
      <c r="EX274" s="802"/>
      <c r="EY274" s="802"/>
      <c r="EZ274" s="802"/>
      <c r="FA274" s="802"/>
      <c r="FB274" s="802"/>
      <c r="FC274" s="802"/>
      <c r="FD274" s="802"/>
      <c r="FE274" s="802"/>
      <c r="FF274" s="802"/>
      <c r="FG274" s="802"/>
      <c r="FH274" s="802"/>
      <c r="FI274" s="802"/>
      <c r="FJ274" s="802"/>
      <c r="FK274" s="802"/>
      <c r="FL274" s="802"/>
      <c r="FM274" s="802"/>
      <c r="FN274" s="802"/>
      <c r="FO274" s="802"/>
      <c r="FP274" s="802"/>
      <c r="FQ274" s="802"/>
      <c r="FR274" s="802"/>
      <c r="FS274" s="802"/>
      <c r="FT274" s="802"/>
      <c r="FU274" s="802"/>
      <c r="FV274" s="802"/>
      <c r="FW274" s="1024"/>
      <c r="FX274" s="1025"/>
      <c r="FY274" s="1025"/>
      <c r="FZ274" s="1026"/>
      <c r="GA274" s="1028"/>
      <c r="GB274" s="1025"/>
      <c r="GC274" s="1025"/>
      <c r="GD274" s="1026"/>
      <c r="GE274" s="1028"/>
      <c r="GF274" s="1025"/>
      <c r="GG274" s="1025"/>
      <c r="GH274" s="1025"/>
      <c r="GI274" s="1028"/>
      <c r="GJ274" s="1025"/>
      <c r="GK274" s="1025"/>
      <c r="GL274" s="1028"/>
      <c r="GM274" s="1025"/>
      <c r="GN274" s="1034"/>
      <c r="GO274" s="744"/>
    </row>
    <row r="275" spans="1:197" ht="8.25" customHeight="1" x14ac:dyDescent="0.2">
      <c r="A275" s="1003"/>
      <c r="B275" s="1005" t="str">
        <f>'ANNUAL SUMMARY'!$C$13</f>
        <v>TIME OF FLIGHT</v>
      </c>
      <c r="C275" s="1006"/>
      <c r="D275" s="1006"/>
      <c r="E275" s="1006"/>
      <c r="F275" s="1006"/>
      <c r="G275" s="1006"/>
      <c r="H275" s="1006"/>
      <c r="I275" s="1006"/>
      <c r="J275" s="1006"/>
      <c r="K275" s="1006"/>
      <c r="L275" s="1007"/>
      <c r="M275" s="6"/>
      <c r="N275" s="1011" t="str">
        <f>'ANNUAL SUMMARY'!$O$13</f>
        <v>AVERANGE TIME</v>
      </c>
      <c r="O275" s="1006"/>
      <c r="P275" s="1006"/>
      <c r="Q275" s="1006"/>
      <c r="R275" s="1006"/>
      <c r="S275" s="1006"/>
      <c r="T275" s="1006"/>
      <c r="U275" s="1006"/>
      <c r="V275" s="1006"/>
      <c r="W275" s="1006"/>
      <c r="X275" s="1007"/>
      <c r="Y275" s="624"/>
      <c r="Z275" s="1012" t="s">
        <v>72</v>
      </c>
      <c r="AA275" s="1012"/>
      <c r="AB275" s="1012"/>
      <c r="AC275" s="1012"/>
      <c r="AD275" s="1012"/>
      <c r="AE275" s="915"/>
      <c r="AF275" s="915"/>
      <c r="AG275" s="915"/>
      <c r="AH275" s="915"/>
      <c r="AI275" s="915"/>
      <c r="AJ275" s="915"/>
      <c r="AK275" s="915"/>
      <c r="AL275" s="915"/>
      <c r="AM275" s="915"/>
      <c r="AN275" s="915"/>
      <c r="AO275" s="915"/>
      <c r="AP275" s="915"/>
      <c r="AQ275" s="930"/>
      <c r="AR275" s="930"/>
      <c r="AS275" s="930"/>
      <c r="AT275" s="930"/>
      <c r="AU275" s="930"/>
      <c r="AV275" s="930"/>
      <c r="AW275" s="744"/>
      <c r="AX275" s="1003"/>
      <c r="AY275" s="1005" t="str">
        <f>'ANNUAL SUMMARY'!$C$13</f>
        <v>TIME OF FLIGHT</v>
      </c>
      <c r="AZ275" s="1006"/>
      <c r="BA275" s="1006"/>
      <c r="BB275" s="1006"/>
      <c r="BC275" s="1006"/>
      <c r="BD275" s="1006"/>
      <c r="BE275" s="1006"/>
      <c r="BF275" s="1006"/>
      <c r="BG275" s="1006"/>
      <c r="BH275" s="1006"/>
      <c r="BI275" s="1007"/>
      <c r="BJ275" s="6"/>
      <c r="BK275" s="1011" t="str">
        <f>'ANNUAL SUMMARY'!$O$13</f>
        <v>AVERANGE TIME</v>
      </c>
      <c r="BL275" s="1006"/>
      <c r="BM275" s="1006"/>
      <c r="BN275" s="1006"/>
      <c r="BO275" s="1006"/>
      <c r="BP275" s="1006"/>
      <c r="BQ275" s="1006"/>
      <c r="BR275" s="1006"/>
      <c r="BS275" s="1006"/>
      <c r="BT275" s="1006"/>
      <c r="BU275" s="1007"/>
      <c r="BV275" s="624"/>
      <c r="BW275" s="1012" t="s">
        <v>72</v>
      </c>
      <c r="BX275" s="1012"/>
      <c r="BY275" s="1012"/>
      <c r="BZ275" s="1012"/>
      <c r="CA275" s="1012"/>
      <c r="CB275" s="915"/>
      <c r="CC275" s="915"/>
      <c r="CD275" s="915"/>
      <c r="CE275" s="915"/>
      <c r="CF275" s="915"/>
      <c r="CG275" s="915"/>
      <c r="CH275" s="915"/>
      <c r="CI275" s="915"/>
      <c r="CJ275" s="915"/>
      <c r="CK275" s="915"/>
      <c r="CL275" s="915"/>
      <c r="CM275" s="915"/>
      <c r="CN275" s="930"/>
      <c r="CO275" s="930"/>
      <c r="CP275" s="930"/>
      <c r="CQ275" s="930"/>
      <c r="CR275" s="930"/>
      <c r="CS275" s="930"/>
      <c r="CT275" s="744"/>
      <c r="CV275" s="1003"/>
      <c r="CW275" s="1005" t="str">
        <f>'ANNUAL SUMMARY'!$C$13</f>
        <v>TIME OF FLIGHT</v>
      </c>
      <c r="CX275" s="1006"/>
      <c r="CY275" s="1006"/>
      <c r="CZ275" s="1006"/>
      <c r="DA275" s="1006"/>
      <c r="DB275" s="1006"/>
      <c r="DC275" s="1006"/>
      <c r="DD275" s="1006"/>
      <c r="DE275" s="1006"/>
      <c r="DF275" s="1006"/>
      <c r="DG275" s="1007"/>
      <c r="DH275" s="6"/>
      <c r="DI275" s="1011" t="str">
        <f>'ANNUAL SUMMARY'!$O$13</f>
        <v>AVERANGE TIME</v>
      </c>
      <c r="DJ275" s="1006"/>
      <c r="DK275" s="1006"/>
      <c r="DL275" s="1006"/>
      <c r="DM275" s="1006"/>
      <c r="DN275" s="1006"/>
      <c r="DO275" s="1006"/>
      <c r="DP275" s="1006"/>
      <c r="DQ275" s="1006"/>
      <c r="DR275" s="1006"/>
      <c r="DS275" s="1007"/>
      <c r="DT275" s="624"/>
      <c r="DU275" s="1012" t="s">
        <v>72</v>
      </c>
      <c r="DV275" s="1012"/>
      <c r="DW275" s="1012"/>
      <c r="DX275" s="1012"/>
      <c r="DY275" s="1012"/>
      <c r="DZ275" s="915"/>
      <c r="EA275" s="915"/>
      <c r="EB275" s="915"/>
      <c r="EC275" s="915"/>
      <c r="ED275" s="915"/>
      <c r="EE275" s="915"/>
      <c r="EF275" s="915"/>
      <c r="EG275" s="915"/>
      <c r="EH275" s="915"/>
      <c r="EI275" s="915"/>
      <c r="EJ275" s="915"/>
      <c r="EK275" s="915"/>
      <c r="EL275" s="930"/>
      <c r="EM275" s="930"/>
      <c r="EN275" s="930"/>
      <c r="EO275" s="930"/>
      <c r="EP275" s="930"/>
      <c r="EQ275" s="930"/>
      <c r="ER275" s="744"/>
      <c r="ES275" s="1003"/>
      <c r="ET275" s="1005" t="str">
        <f>'ANNUAL SUMMARY'!$C$13</f>
        <v>TIME OF FLIGHT</v>
      </c>
      <c r="EU275" s="1006"/>
      <c r="EV275" s="1006"/>
      <c r="EW275" s="1006"/>
      <c r="EX275" s="1006"/>
      <c r="EY275" s="1006"/>
      <c r="EZ275" s="1006"/>
      <c r="FA275" s="1006"/>
      <c r="FB275" s="1006"/>
      <c r="FC275" s="1006"/>
      <c r="FD275" s="1007"/>
      <c r="FE275" s="6"/>
      <c r="FF275" s="1011" t="str">
        <f>'ANNUAL SUMMARY'!$O$13</f>
        <v>AVERANGE TIME</v>
      </c>
      <c r="FG275" s="1006"/>
      <c r="FH275" s="1006"/>
      <c r="FI275" s="1006"/>
      <c r="FJ275" s="1006"/>
      <c r="FK275" s="1006"/>
      <c r="FL275" s="1006"/>
      <c r="FM275" s="1006"/>
      <c r="FN275" s="1006"/>
      <c r="FO275" s="1006"/>
      <c r="FP275" s="1007"/>
      <c r="FQ275" s="624"/>
      <c r="FR275" s="1012" t="s">
        <v>72</v>
      </c>
      <c r="FS275" s="1012"/>
      <c r="FT275" s="1012"/>
      <c r="FU275" s="1012"/>
      <c r="FV275" s="1012"/>
      <c r="FW275" s="915"/>
      <c r="FX275" s="915"/>
      <c r="FY275" s="915"/>
      <c r="FZ275" s="915"/>
      <c r="GA275" s="915"/>
      <c r="GB275" s="915"/>
      <c r="GC275" s="915"/>
      <c r="GD275" s="915"/>
      <c r="GE275" s="915"/>
      <c r="GF275" s="915"/>
      <c r="GG275" s="915"/>
      <c r="GH275" s="915"/>
      <c r="GI275" s="930"/>
      <c r="GJ275" s="930"/>
      <c r="GK275" s="930"/>
      <c r="GL275" s="930"/>
      <c r="GM275" s="930"/>
      <c r="GN275" s="930"/>
      <c r="GO275" s="744"/>
    </row>
    <row r="276" spans="1:197" ht="8.25" customHeight="1" x14ac:dyDescent="0.2">
      <c r="A276" s="1003"/>
      <c r="B276" s="1008"/>
      <c r="C276" s="1009"/>
      <c r="D276" s="1009"/>
      <c r="E276" s="1009"/>
      <c r="F276" s="1009"/>
      <c r="G276" s="1009"/>
      <c r="H276" s="1009"/>
      <c r="I276" s="1009"/>
      <c r="J276" s="1009"/>
      <c r="K276" s="1009"/>
      <c r="L276" s="1010"/>
      <c r="M276" s="14"/>
      <c r="N276" s="1008"/>
      <c r="O276" s="1009"/>
      <c r="P276" s="1009"/>
      <c r="Q276" s="1009"/>
      <c r="R276" s="1009"/>
      <c r="S276" s="1009"/>
      <c r="T276" s="1009"/>
      <c r="U276" s="1009"/>
      <c r="V276" s="1009"/>
      <c r="W276" s="1009"/>
      <c r="X276" s="1010"/>
      <c r="Y276" s="624"/>
      <c r="Z276" s="1012"/>
      <c r="AA276" s="1012"/>
      <c r="AB276" s="1012"/>
      <c r="AC276" s="1012"/>
      <c r="AD276" s="1012"/>
      <c r="AE276" s="915"/>
      <c r="AF276" s="915"/>
      <c r="AG276" s="915"/>
      <c r="AH276" s="915"/>
      <c r="AI276" s="915"/>
      <c r="AJ276" s="915"/>
      <c r="AK276" s="915"/>
      <c r="AL276" s="915"/>
      <c r="AM276" s="915"/>
      <c r="AN276" s="915"/>
      <c r="AO276" s="915"/>
      <c r="AP276" s="915"/>
      <c r="AQ276" s="930"/>
      <c r="AR276" s="930"/>
      <c r="AS276" s="930"/>
      <c r="AT276" s="930"/>
      <c r="AU276" s="930"/>
      <c r="AV276" s="930"/>
      <c r="AW276" s="744"/>
      <c r="AX276" s="1003"/>
      <c r="AY276" s="1008"/>
      <c r="AZ276" s="1009"/>
      <c r="BA276" s="1009"/>
      <c r="BB276" s="1009"/>
      <c r="BC276" s="1009"/>
      <c r="BD276" s="1009"/>
      <c r="BE276" s="1009"/>
      <c r="BF276" s="1009"/>
      <c r="BG276" s="1009"/>
      <c r="BH276" s="1009"/>
      <c r="BI276" s="1010"/>
      <c r="BJ276" s="14"/>
      <c r="BK276" s="1008"/>
      <c r="BL276" s="1009"/>
      <c r="BM276" s="1009"/>
      <c r="BN276" s="1009"/>
      <c r="BO276" s="1009"/>
      <c r="BP276" s="1009"/>
      <c r="BQ276" s="1009"/>
      <c r="BR276" s="1009"/>
      <c r="BS276" s="1009"/>
      <c r="BT276" s="1009"/>
      <c r="BU276" s="1010"/>
      <c r="BV276" s="624"/>
      <c r="BW276" s="1012"/>
      <c r="BX276" s="1012"/>
      <c r="BY276" s="1012"/>
      <c r="BZ276" s="1012"/>
      <c r="CA276" s="1012"/>
      <c r="CB276" s="915"/>
      <c r="CC276" s="915"/>
      <c r="CD276" s="915"/>
      <c r="CE276" s="915"/>
      <c r="CF276" s="915"/>
      <c r="CG276" s="915"/>
      <c r="CH276" s="915"/>
      <c r="CI276" s="915"/>
      <c r="CJ276" s="915"/>
      <c r="CK276" s="915"/>
      <c r="CL276" s="915"/>
      <c r="CM276" s="915"/>
      <c r="CN276" s="930"/>
      <c r="CO276" s="930"/>
      <c r="CP276" s="930"/>
      <c r="CQ276" s="930"/>
      <c r="CR276" s="930"/>
      <c r="CS276" s="930"/>
      <c r="CT276" s="744"/>
      <c r="CV276" s="1003"/>
      <c r="CW276" s="1008"/>
      <c r="CX276" s="1009"/>
      <c r="CY276" s="1009"/>
      <c r="CZ276" s="1009"/>
      <c r="DA276" s="1009"/>
      <c r="DB276" s="1009"/>
      <c r="DC276" s="1009"/>
      <c r="DD276" s="1009"/>
      <c r="DE276" s="1009"/>
      <c r="DF276" s="1009"/>
      <c r="DG276" s="1010"/>
      <c r="DH276" s="14"/>
      <c r="DI276" s="1008"/>
      <c r="DJ276" s="1009"/>
      <c r="DK276" s="1009"/>
      <c r="DL276" s="1009"/>
      <c r="DM276" s="1009"/>
      <c r="DN276" s="1009"/>
      <c r="DO276" s="1009"/>
      <c r="DP276" s="1009"/>
      <c r="DQ276" s="1009"/>
      <c r="DR276" s="1009"/>
      <c r="DS276" s="1010"/>
      <c r="DT276" s="624"/>
      <c r="DU276" s="1012"/>
      <c r="DV276" s="1012"/>
      <c r="DW276" s="1012"/>
      <c r="DX276" s="1012"/>
      <c r="DY276" s="1012"/>
      <c r="DZ276" s="915"/>
      <c r="EA276" s="915"/>
      <c r="EB276" s="915"/>
      <c r="EC276" s="915"/>
      <c r="ED276" s="915"/>
      <c r="EE276" s="915"/>
      <c r="EF276" s="915"/>
      <c r="EG276" s="915"/>
      <c r="EH276" s="915"/>
      <c r="EI276" s="915"/>
      <c r="EJ276" s="915"/>
      <c r="EK276" s="915"/>
      <c r="EL276" s="930"/>
      <c r="EM276" s="930"/>
      <c r="EN276" s="930"/>
      <c r="EO276" s="930"/>
      <c r="EP276" s="930"/>
      <c r="EQ276" s="930"/>
      <c r="ER276" s="744"/>
      <c r="ES276" s="1003"/>
      <c r="ET276" s="1008"/>
      <c r="EU276" s="1009"/>
      <c r="EV276" s="1009"/>
      <c r="EW276" s="1009"/>
      <c r="EX276" s="1009"/>
      <c r="EY276" s="1009"/>
      <c r="EZ276" s="1009"/>
      <c r="FA276" s="1009"/>
      <c r="FB276" s="1009"/>
      <c r="FC276" s="1009"/>
      <c r="FD276" s="1010"/>
      <c r="FE276" s="14"/>
      <c r="FF276" s="1008"/>
      <c r="FG276" s="1009"/>
      <c r="FH276" s="1009"/>
      <c r="FI276" s="1009"/>
      <c r="FJ276" s="1009"/>
      <c r="FK276" s="1009"/>
      <c r="FL276" s="1009"/>
      <c r="FM276" s="1009"/>
      <c r="FN276" s="1009"/>
      <c r="FO276" s="1009"/>
      <c r="FP276" s="1010"/>
      <c r="FQ276" s="624"/>
      <c r="FR276" s="1012"/>
      <c r="FS276" s="1012"/>
      <c r="FT276" s="1012"/>
      <c r="FU276" s="1012"/>
      <c r="FV276" s="1012"/>
      <c r="FW276" s="915"/>
      <c r="FX276" s="915"/>
      <c r="FY276" s="915"/>
      <c r="FZ276" s="915"/>
      <c r="GA276" s="915"/>
      <c r="GB276" s="915"/>
      <c r="GC276" s="915"/>
      <c r="GD276" s="915"/>
      <c r="GE276" s="915"/>
      <c r="GF276" s="915"/>
      <c r="GG276" s="915"/>
      <c r="GH276" s="915"/>
      <c r="GI276" s="930"/>
      <c r="GJ276" s="930"/>
      <c r="GK276" s="930"/>
      <c r="GL276" s="930"/>
      <c r="GM276" s="930"/>
      <c r="GN276" s="930"/>
      <c r="GO276" s="744"/>
    </row>
    <row r="277" spans="1:197" ht="8.25" customHeight="1" x14ac:dyDescent="0.2">
      <c r="A277" s="1003"/>
      <c r="B277" s="827"/>
      <c r="C277" s="828"/>
      <c r="D277" s="828"/>
      <c r="E277" s="828"/>
      <c r="F277" s="828"/>
      <c r="G277" s="828"/>
      <c r="H277" s="828"/>
      <c r="I277" s="828"/>
      <c r="J277" s="828"/>
      <c r="K277" s="828"/>
      <c r="L277" s="829"/>
      <c r="M277" s="14"/>
      <c r="N277" s="835"/>
      <c r="O277" s="836"/>
      <c r="P277" s="836"/>
      <c r="Q277" s="836"/>
      <c r="R277" s="836"/>
      <c r="S277" s="836"/>
      <c r="T277" s="836"/>
      <c r="U277" s="836"/>
      <c r="V277" s="836"/>
      <c r="W277" s="836"/>
      <c r="X277" s="837"/>
      <c r="Y277" s="624"/>
      <c r="Z277" s="913"/>
      <c r="AA277" s="914"/>
      <c r="AB277" s="914"/>
      <c r="AC277" s="914"/>
      <c r="AD277" s="914"/>
      <c r="AE277" s="915"/>
      <c r="AF277" s="915"/>
      <c r="AG277" s="915"/>
      <c r="AH277" s="915"/>
      <c r="AI277" s="915"/>
      <c r="AJ277" s="915"/>
      <c r="AK277" s="915"/>
      <c r="AL277" s="915"/>
      <c r="AM277" s="915"/>
      <c r="AN277" s="915"/>
      <c r="AO277" s="915"/>
      <c r="AP277" s="915"/>
      <c r="AQ277" s="930"/>
      <c r="AR277" s="930"/>
      <c r="AS277" s="930"/>
      <c r="AT277" s="930"/>
      <c r="AU277" s="930"/>
      <c r="AV277" s="930"/>
      <c r="AW277" s="744"/>
      <c r="AX277" s="1003"/>
      <c r="AY277" s="827"/>
      <c r="AZ277" s="828"/>
      <c r="BA277" s="828"/>
      <c r="BB277" s="828"/>
      <c r="BC277" s="828"/>
      <c r="BD277" s="828"/>
      <c r="BE277" s="828"/>
      <c r="BF277" s="828"/>
      <c r="BG277" s="828"/>
      <c r="BH277" s="828"/>
      <c r="BI277" s="829"/>
      <c r="BJ277" s="14"/>
      <c r="BK277" s="835"/>
      <c r="BL277" s="836"/>
      <c r="BM277" s="836"/>
      <c r="BN277" s="836"/>
      <c r="BO277" s="836"/>
      <c r="BP277" s="836"/>
      <c r="BQ277" s="836"/>
      <c r="BR277" s="836"/>
      <c r="BS277" s="836"/>
      <c r="BT277" s="836"/>
      <c r="BU277" s="837"/>
      <c r="BV277" s="624"/>
      <c r="BW277" s="913"/>
      <c r="BX277" s="914"/>
      <c r="BY277" s="914"/>
      <c r="BZ277" s="914"/>
      <c r="CA277" s="914"/>
      <c r="CB277" s="915"/>
      <c r="CC277" s="915"/>
      <c r="CD277" s="915"/>
      <c r="CE277" s="915"/>
      <c r="CF277" s="915"/>
      <c r="CG277" s="915"/>
      <c r="CH277" s="915"/>
      <c r="CI277" s="915"/>
      <c r="CJ277" s="915"/>
      <c r="CK277" s="915"/>
      <c r="CL277" s="915"/>
      <c r="CM277" s="915"/>
      <c r="CN277" s="930"/>
      <c r="CO277" s="930"/>
      <c r="CP277" s="930"/>
      <c r="CQ277" s="930"/>
      <c r="CR277" s="930"/>
      <c r="CS277" s="930"/>
      <c r="CT277" s="744"/>
      <c r="CV277" s="1003"/>
      <c r="CW277" s="827"/>
      <c r="CX277" s="828"/>
      <c r="CY277" s="828"/>
      <c r="CZ277" s="828"/>
      <c r="DA277" s="828"/>
      <c r="DB277" s="828"/>
      <c r="DC277" s="828"/>
      <c r="DD277" s="828"/>
      <c r="DE277" s="828"/>
      <c r="DF277" s="828"/>
      <c r="DG277" s="829"/>
      <c r="DH277" s="14"/>
      <c r="DI277" s="835"/>
      <c r="DJ277" s="836"/>
      <c r="DK277" s="836"/>
      <c r="DL277" s="836"/>
      <c r="DM277" s="836"/>
      <c r="DN277" s="836"/>
      <c r="DO277" s="836"/>
      <c r="DP277" s="836"/>
      <c r="DQ277" s="836"/>
      <c r="DR277" s="836"/>
      <c r="DS277" s="837"/>
      <c r="DT277" s="624"/>
      <c r="DU277" s="913"/>
      <c r="DV277" s="914"/>
      <c r="DW277" s="914"/>
      <c r="DX277" s="914"/>
      <c r="DY277" s="914"/>
      <c r="DZ277" s="915"/>
      <c r="EA277" s="915"/>
      <c r="EB277" s="915"/>
      <c r="EC277" s="915"/>
      <c r="ED277" s="915"/>
      <c r="EE277" s="915"/>
      <c r="EF277" s="915"/>
      <c r="EG277" s="915"/>
      <c r="EH277" s="915"/>
      <c r="EI277" s="915"/>
      <c r="EJ277" s="915"/>
      <c r="EK277" s="915"/>
      <c r="EL277" s="930"/>
      <c r="EM277" s="930"/>
      <c r="EN277" s="930"/>
      <c r="EO277" s="930"/>
      <c r="EP277" s="930"/>
      <c r="EQ277" s="930"/>
      <c r="ER277" s="744"/>
      <c r="ES277" s="1003"/>
      <c r="ET277" s="827"/>
      <c r="EU277" s="828"/>
      <c r="EV277" s="828"/>
      <c r="EW277" s="828"/>
      <c r="EX277" s="828"/>
      <c r="EY277" s="828"/>
      <c r="EZ277" s="828"/>
      <c r="FA277" s="828"/>
      <c r="FB277" s="828"/>
      <c r="FC277" s="828"/>
      <c r="FD277" s="829"/>
      <c r="FE277" s="14"/>
      <c r="FF277" s="835"/>
      <c r="FG277" s="836"/>
      <c r="FH277" s="836"/>
      <c r="FI277" s="836"/>
      <c r="FJ277" s="836"/>
      <c r="FK277" s="836"/>
      <c r="FL277" s="836"/>
      <c r="FM277" s="836"/>
      <c r="FN277" s="836"/>
      <c r="FO277" s="836"/>
      <c r="FP277" s="837"/>
      <c r="FQ277" s="624"/>
      <c r="FR277" s="913"/>
      <c r="FS277" s="914"/>
      <c r="FT277" s="914"/>
      <c r="FU277" s="914"/>
      <c r="FV277" s="914"/>
      <c r="FW277" s="915"/>
      <c r="FX277" s="915"/>
      <c r="FY277" s="915"/>
      <c r="FZ277" s="915"/>
      <c r="GA277" s="915"/>
      <c r="GB277" s="915"/>
      <c r="GC277" s="915"/>
      <c r="GD277" s="915"/>
      <c r="GE277" s="915"/>
      <c r="GF277" s="915"/>
      <c r="GG277" s="915"/>
      <c r="GH277" s="915"/>
      <c r="GI277" s="930"/>
      <c r="GJ277" s="930"/>
      <c r="GK277" s="930"/>
      <c r="GL277" s="930"/>
      <c r="GM277" s="930"/>
      <c r="GN277" s="930"/>
      <c r="GO277" s="744"/>
    </row>
    <row r="278" spans="1:197" ht="15" customHeight="1" x14ac:dyDescent="0.2">
      <c r="A278" s="1003"/>
      <c r="B278" s="830"/>
      <c r="C278" s="831"/>
      <c r="D278" s="831"/>
      <c r="E278" s="831"/>
      <c r="F278" s="831"/>
      <c r="G278" s="831"/>
      <c r="H278" s="831"/>
      <c r="I278" s="831"/>
      <c r="J278" s="831"/>
      <c r="K278" s="831"/>
      <c r="L278" s="832"/>
      <c r="M278" s="14"/>
      <c r="N278" s="1000"/>
      <c r="O278" s="1001"/>
      <c r="P278" s="1001"/>
      <c r="Q278" s="1001"/>
      <c r="R278" s="1001"/>
      <c r="S278" s="1001"/>
      <c r="T278" s="1001"/>
      <c r="U278" s="1001"/>
      <c r="V278" s="1001"/>
      <c r="W278" s="1001"/>
      <c r="X278" s="1002"/>
      <c r="Y278" s="624"/>
      <c r="Z278" s="914"/>
      <c r="AA278" s="914"/>
      <c r="AB278" s="914"/>
      <c r="AC278" s="914"/>
      <c r="AD278" s="914"/>
      <c r="AE278" s="915"/>
      <c r="AF278" s="915"/>
      <c r="AG278" s="915"/>
      <c r="AH278" s="915"/>
      <c r="AI278" s="915"/>
      <c r="AJ278" s="915"/>
      <c r="AK278" s="915"/>
      <c r="AL278" s="915"/>
      <c r="AM278" s="915"/>
      <c r="AN278" s="915"/>
      <c r="AO278" s="915"/>
      <c r="AP278" s="915"/>
      <c r="AQ278" s="930"/>
      <c r="AR278" s="930"/>
      <c r="AS278" s="930"/>
      <c r="AT278" s="930"/>
      <c r="AU278" s="930"/>
      <c r="AV278" s="930"/>
      <c r="AW278" s="744"/>
      <c r="AX278" s="1003"/>
      <c r="AY278" s="830"/>
      <c r="AZ278" s="831"/>
      <c r="BA278" s="831"/>
      <c r="BB278" s="831"/>
      <c r="BC278" s="831"/>
      <c r="BD278" s="831"/>
      <c r="BE278" s="831"/>
      <c r="BF278" s="831"/>
      <c r="BG278" s="831"/>
      <c r="BH278" s="831"/>
      <c r="BI278" s="832"/>
      <c r="BJ278" s="14"/>
      <c r="BK278" s="1000"/>
      <c r="BL278" s="1001"/>
      <c r="BM278" s="1001"/>
      <c r="BN278" s="1001"/>
      <c r="BO278" s="1001"/>
      <c r="BP278" s="1001"/>
      <c r="BQ278" s="1001"/>
      <c r="BR278" s="1001"/>
      <c r="BS278" s="1001"/>
      <c r="BT278" s="1001"/>
      <c r="BU278" s="1002"/>
      <c r="BV278" s="624"/>
      <c r="BW278" s="914"/>
      <c r="BX278" s="914"/>
      <c r="BY278" s="914"/>
      <c r="BZ278" s="914"/>
      <c r="CA278" s="914"/>
      <c r="CB278" s="915"/>
      <c r="CC278" s="915"/>
      <c r="CD278" s="915"/>
      <c r="CE278" s="915"/>
      <c r="CF278" s="915"/>
      <c r="CG278" s="915"/>
      <c r="CH278" s="915"/>
      <c r="CI278" s="915"/>
      <c r="CJ278" s="915"/>
      <c r="CK278" s="915"/>
      <c r="CL278" s="915"/>
      <c r="CM278" s="915"/>
      <c r="CN278" s="930"/>
      <c r="CO278" s="930"/>
      <c r="CP278" s="930"/>
      <c r="CQ278" s="930"/>
      <c r="CR278" s="930"/>
      <c r="CS278" s="930"/>
      <c r="CT278" s="744"/>
      <c r="CV278" s="1003"/>
      <c r="CW278" s="830"/>
      <c r="CX278" s="831"/>
      <c r="CY278" s="831"/>
      <c r="CZ278" s="831"/>
      <c r="DA278" s="831"/>
      <c r="DB278" s="831"/>
      <c r="DC278" s="831"/>
      <c r="DD278" s="831"/>
      <c r="DE278" s="831"/>
      <c r="DF278" s="831"/>
      <c r="DG278" s="832"/>
      <c r="DH278" s="14"/>
      <c r="DI278" s="1000"/>
      <c r="DJ278" s="1001"/>
      <c r="DK278" s="1001"/>
      <c r="DL278" s="1001"/>
      <c r="DM278" s="1001"/>
      <c r="DN278" s="1001"/>
      <c r="DO278" s="1001"/>
      <c r="DP278" s="1001"/>
      <c r="DQ278" s="1001"/>
      <c r="DR278" s="1001"/>
      <c r="DS278" s="1002"/>
      <c r="DT278" s="624"/>
      <c r="DU278" s="914"/>
      <c r="DV278" s="914"/>
      <c r="DW278" s="914"/>
      <c r="DX278" s="914"/>
      <c r="DY278" s="914"/>
      <c r="DZ278" s="915"/>
      <c r="EA278" s="915"/>
      <c r="EB278" s="915"/>
      <c r="EC278" s="915"/>
      <c r="ED278" s="915"/>
      <c r="EE278" s="915"/>
      <c r="EF278" s="915"/>
      <c r="EG278" s="915"/>
      <c r="EH278" s="915"/>
      <c r="EI278" s="915"/>
      <c r="EJ278" s="915"/>
      <c r="EK278" s="915"/>
      <c r="EL278" s="930"/>
      <c r="EM278" s="930"/>
      <c r="EN278" s="930"/>
      <c r="EO278" s="930"/>
      <c r="EP278" s="930"/>
      <c r="EQ278" s="930"/>
      <c r="ER278" s="744"/>
      <c r="ES278" s="1003"/>
      <c r="ET278" s="830"/>
      <c r="EU278" s="831"/>
      <c r="EV278" s="831"/>
      <c r="EW278" s="831"/>
      <c r="EX278" s="831"/>
      <c r="EY278" s="831"/>
      <c r="EZ278" s="831"/>
      <c r="FA278" s="831"/>
      <c r="FB278" s="831"/>
      <c r="FC278" s="831"/>
      <c r="FD278" s="832"/>
      <c r="FE278" s="14"/>
      <c r="FF278" s="1000"/>
      <c r="FG278" s="1001"/>
      <c r="FH278" s="1001"/>
      <c r="FI278" s="1001"/>
      <c r="FJ278" s="1001"/>
      <c r="FK278" s="1001"/>
      <c r="FL278" s="1001"/>
      <c r="FM278" s="1001"/>
      <c r="FN278" s="1001"/>
      <c r="FO278" s="1001"/>
      <c r="FP278" s="1002"/>
      <c r="FQ278" s="624"/>
      <c r="FR278" s="914"/>
      <c r="FS278" s="914"/>
      <c r="FT278" s="914"/>
      <c r="FU278" s="914"/>
      <c r="FV278" s="914"/>
      <c r="FW278" s="915"/>
      <c r="FX278" s="915"/>
      <c r="FY278" s="915"/>
      <c r="FZ278" s="915"/>
      <c r="GA278" s="915"/>
      <c r="GB278" s="915"/>
      <c r="GC278" s="915"/>
      <c r="GD278" s="915"/>
      <c r="GE278" s="915"/>
      <c r="GF278" s="915"/>
      <c r="GG278" s="915"/>
      <c r="GH278" s="915"/>
      <c r="GI278" s="930"/>
      <c r="GJ278" s="930"/>
      <c r="GK278" s="930"/>
      <c r="GL278" s="930"/>
      <c r="GM278" s="930"/>
      <c r="GN278" s="930"/>
      <c r="GO278" s="744"/>
    </row>
    <row r="279" spans="1:197" ht="15" customHeight="1" x14ac:dyDescent="0.2">
      <c r="A279" s="1003"/>
      <c r="B279" s="986" t="str">
        <f>'ANNUAL SUMMARY'!$C$18</f>
        <v>NO. FLIGHTS</v>
      </c>
      <c r="C279" s="987"/>
      <c r="D279" s="987"/>
      <c r="E279" s="987"/>
      <c r="F279" s="987"/>
      <c r="G279" s="987"/>
      <c r="H279" s="988"/>
      <c r="I279" s="980"/>
      <c r="J279" s="981"/>
      <c r="K279" s="981"/>
      <c r="L279" s="982"/>
      <c r="M279" s="637"/>
      <c r="N279" s="992" t="str">
        <f>'ANNUAL SUMMARY'!$O$18</f>
        <v>DAY</v>
      </c>
      <c r="O279" s="993"/>
      <c r="P279" s="993"/>
      <c r="Q279" s="993"/>
      <c r="R279" s="994" t="e">
        <f>SUMIF('ANNUAL SUMMARY'!$L$6,K271,'ANNUAL SUMMARY'!$T$18)+SUMIF('ANNUAL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SUMMARY'!#REF!)+SUMIF('ANNUAL SUMMARY'!#REF!,K271,'ANNUAL SUMMARY'!#REF!)+SUMIF($K$6,K271,$S$14)+SUMIF($BH$6,K271,$BP$14)+SUMIF($DF$6,K271,$DN$14)+SUMIF($FC$6,K271,$FK$14)+SUMIF($K$59,K271,$S$67)+SUMIF($BH$59,K271,$BP$67)+SUMIF($DF$59,K271,$DN$67)+SUMIF($FC$59,K271,$FK$67)</f>
        <v>#REF!</v>
      </c>
      <c r="S279" s="995"/>
      <c r="T279" s="995"/>
      <c r="U279" s="995"/>
      <c r="V279" s="995"/>
      <c r="W279" s="995"/>
      <c r="X279" s="995"/>
      <c r="Y279" s="624"/>
      <c r="Z279" s="913"/>
      <c r="AA279" s="914"/>
      <c r="AB279" s="914"/>
      <c r="AC279" s="914"/>
      <c r="AD279" s="914"/>
      <c r="AE279" s="915"/>
      <c r="AF279" s="915"/>
      <c r="AG279" s="915"/>
      <c r="AH279" s="915"/>
      <c r="AI279" s="915"/>
      <c r="AJ279" s="915"/>
      <c r="AK279" s="915"/>
      <c r="AL279" s="915"/>
      <c r="AM279" s="915"/>
      <c r="AN279" s="915"/>
      <c r="AO279" s="915"/>
      <c r="AP279" s="915"/>
      <c r="AQ279" s="930"/>
      <c r="AR279" s="930"/>
      <c r="AS279" s="930"/>
      <c r="AT279" s="930"/>
      <c r="AU279" s="930"/>
      <c r="AV279" s="930"/>
      <c r="AW279" s="744"/>
      <c r="AX279" s="1003"/>
      <c r="AY279" s="986" t="str">
        <f>'ANNUAL SUMMARY'!$C$18</f>
        <v>NO. FLIGHTS</v>
      </c>
      <c r="AZ279" s="987"/>
      <c r="BA279" s="987"/>
      <c r="BB279" s="987"/>
      <c r="BC279" s="987"/>
      <c r="BD279" s="987"/>
      <c r="BE279" s="988"/>
      <c r="BF279" s="980"/>
      <c r="BG279" s="981"/>
      <c r="BH279" s="981"/>
      <c r="BI279" s="982"/>
      <c r="BJ279" s="637"/>
      <c r="BK279" s="992" t="str">
        <f>'ANNUAL SUMMARY'!$O$18</f>
        <v>DAY</v>
      </c>
      <c r="BL279" s="993"/>
      <c r="BM279" s="993"/>
      <c r="BN279" s="993"/>
      <c r="BO279" s="994" t="e">
        <f>SUMIF('ANNUAL SUMMARY'!$L$6,BH271,'ANNUAL SUMMARY'!$T$18)+SUMIF('ANNUAL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SUMMARY'!#REF!)+SUMIF('ANNUAL SUMMARY'!#REF!,BH271,'ANNUAL SUMMARY'!#REF!)+SUMIF($K$6,BH271,$S$14)+SUMIF($BH$6,BH271,$BP$14)+SUMIF($DF$6,BH271,$DN$14)+SUMIF($FC$6,BH271,$FK$14)+SUMIF($K$59,BH271,$S$67)+SUMIF($BH$59,BH271,$BP$67)+SUMIF($DF$59,BH271,$DN$67)+SUMIF($FC$59,BH271,$FK$67)</f>
        <v>#REF!</v>
      </c>
      <c r="BP279" s="995"/>
      <c r="BQ279" s="995"/>
      <c r="BR279" s="995"/>
      <c r="BS279" s="995"/>
      <c r="BT279" s="995"/>
      <c r="BU279" s="995"/>
      <c r="BV279" s="624"/>
      <c r="BW279" s="913"/>
      <c r="BX279" s="914"/>
      <c r="BY279" s="914"/>
      <c r="BZ279" s="914"/>
      <c r="CA279" s="914"/>
      <c r="CB279" s="915"/>
      <c r="CC279" s="915"/>
      <c r="CD279" s="915"/>
      <c r="CE279" s="915"/>
      <c r="CF279" s="915"/>
      <c r="CG279" s="915"/>
      <c r="CH279" s="915"/>
      <c r="CI279" s="915"/>
      <c r="CJ279" s="915"/>
      <c r="CK279" s="915"/>
      <c r="CL279" s="915"/>
      <c r="CM279" s="915"/>
      <c r="CN279" s="930"/>
      <c r="CO279" s="930"/>
      <c r="CP279" s="930"/>
      <c r="CQ279" s="930"/>
      <c r="CR279" s="930"/>
      <c r="CS279" s="930"/>
      <c r="CT279" s="744"/>
      <c r="CV279" s="1003"/>
      <c r="CW279" s="986" t="str">
        <f>'ANNUAL SUMMARY'!$C$18</f>
        <v>NO. FLIGHTS</v>
      </c>
      <c r="CX279" s="987"/>
      <c r="CY279" s="987"/>
      <c r="CZ279" s="987"/>
      <c r="DA279" s="987"/>
      <c r="DB279" s="987"/>
      <c r="DC279" s="988"/>
      <c r="DD279" s="980"/>
      <c r="DE279" s="981"/>
      <c r="DF279" s="981"/>
      <c r="DG279" s="982"/>
      <c r="DH279" s="637"/>
      <c r="DI279" s="992" t="str">
        <f>'ANNUAL SUMMARY'!$O$18</f>
        <v>DAY</v>
      </c>
      <c r="DJ279" s="993"/>
      <c r="DK279" s="993"/>
      <c r="DL279" s="993"/>
      <c r="DM279" s="994" t="e">
        <f>SUMIF('ANNUAL SUMMARY'!$L$6,DF271,'ANNUAL SUMMARY'!$T$18)+SUMIF('ANNUAL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SUMMARY'!#REF!)+SUMIF('ANNUAL SUMMARY'!#REF!,DF271,'ANNUAL SUMMARY'!#REF!)+SUMIF($K$6,DF271,$S$14)+SUMIF($BH$6,DF271,$BP$14)+SUMIF($DF$6,DF271,$DN$14)+SUMIF($FC$6,DF271,$FK$14)+SUMIF($K$59,DF271,$S$67)+SUMIF($BH$59,DF271,$BP$67)+SUMIF($DF$59,DF271,$DN$67)+SUMIF($FC$59,DF271,$FK$67)</f>
        <v>#REF!</v>
      </c>
      <c r="DN279" s="995"/>
      <c r="DO279" s="995"/>
      <c r="DP279" s="995"/>
      <c r="DQ279" s="995"/>
      <c r="DR279" s="995"/>
      <c r="DS279" s="995"/>
      <c r="DT279" s="624"/>
      <c r="DU279" s="913"/>
      <c r="DV279" s="914"/>
      <c r="DW279" s="914"/>
      <c r="DX279" s="914"/>
      <c r="DY279" s="914"/>
      <c r="DZ279" s="915"/>
      <c r="EA279" s="915"/>
      <c r="EB279" s="915"/>
      <c r="EC279" s="915"/>
      <c r="ED279" s="915"/>
      <c r="EE279" s="915"/>
      <c r="EF279" s="915"/>
      <c r="EG279" s="915"/>
      <c r="EH279" s="915"/>
      <c r="EI279" s="915"/>
      <c r="EJ279" s="915"/>
      <c r="EK279" s="915"/>
      <c r="EL279" s="930"/>
      <c r="EM279" s="930"/>
      <c r="EN279" s="930"/>
      <c r="EO279" s="930"/>
      <c r="EP279" s="930"/>
      <c r="EQ279" s="930"/>
      <c r="ER279" s="744"/>
      <c r="ES279" s="1003"/>
      <c r="ET279" s="986" t="str">
        <f>'ANNUAL SUMMARY'!$C$18</f>
        <v>NO. FLIGHTS</v>
      </c>
      <c r="EU279" s="987"/>
      <c r="EV279" s="987"/>
      <c r="EW279" s="987"/>
      <c r="EX279" s="987"/>
      <c r="EY279" s="987"/>
      <c r="EZ279" s="988"/>
      <c r="FA279" s="980"/>
      <c r="FB279" s="981"/>
      <c r="FC279" s="981"/>
      <c r="FD279" s="982"/>
      <c r="FE279" s="637"/>
      <c r="FF279" s="992" t="str">
        <f>'ANNUAL SUMMARY'!$O$18</f>
        <v>DAY</v>
      </c>
      <c r="FG279" s="993"/>
      <c r="FH279" s="993"/>
      <c r="FI279" s="993"/>
      <c r="FJ279" s="994" t="e">
        <f>SUMIF('ANNUAL SUMMARY'!$L$6,FC271,'ANNUAL SUMMARY'!$T$18)+SUMIF('ANNUAL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SUMMARY'!#REF!)+SUMIF('ANNUAL SUMMARY'!#REF!,FC271,'ANNUAL SUMMARY'!#REF!)+SUMIF($K$6,FC271,$S$14)+SUMIF($BH$6,FC271,$BP$14)+SUMIF($DF$6,FC271,$DN$14)+SUMIF($FC$6,FC271,$FK$14)+SUMIF($K$59,FC271,$S$67)+SUMIF($BH$59,FC271,$BP$67)+SUMIF($DF$59,FC271,$DN$67)+SUMIF($FC$59,FC271,$FK$67)</f>
        <v>#REF!</v>
      </c>
      <c r="FK279" s="995"/>
      <c r="FL279" s="995"/>
      <c r="FM279" s="995"/>
      <c r="FN279" s="995"/>
      <c r="FO279" s="995"/>
      <c r="FP279" s="995"/>
      <c r="FQ279" s="624"/>
      <c r="FR279" s="913"/>
      <c r="FS279" s="914"/>
      <c r="FT279" s="914"/>
      <c r="FU279" s="914"/>
      <c r="FV279" s="914"/>
      <c r="FW279" s="915"/>
      <c r="FX279" s="915"/>
      <c r="FY279" s="915"/>
      <c r="FZ279" s="915"/>
      <c r="GA279" s="915"/>
      <c r="GB279" s="915"/>
      <c r="GC279" s="915"/>
      <c r="GD279" s="915"/>
      <c r="GE279" s="915"/>
      <c r="GF279" s="915"/>
      <c r="GG279" s="915"/>
      <c r="GH279" s="915"/>
      <c r="GI279" s="930"/>
      <c r="GJ279" s="930"/>
      <c r="GK279" s="930"/>
      <c r="GL279" s="930"/>
      <c r="GM279" s="930"/>
      <c r="GN279" s="930"/>
      <c r="GO279" s="744"/>
    </row>
    <row r="280" spans="1:197" ht="3" customHeight="1" x14ac:dyDescent="0.25">
      <c r="A280" s="1003"/>
      <c r="B280" s="989"/>
      <c r="C280" s="990"/>
      <c r="D280" s="990"/>
      <c r="E280" s="990"/>
      <c r="F280" s="990"/>
      <c r="G280" s="990"/>
      <c r="H280" s="991"/>
      <c r="I280" s="983"/>
      <c r="J280" s="984"/>
      <c r="K280" s="984"/>
      <c r="L280" s="985"/>
      <c r="M280" s="637"/>
      <c r="N280" s="708"/>
      <c r="O280" s="708"/>
      <c r="P280" s="708"/>
      <c r="Q280" s="708"/>
      <c r="R280" s="708"/>
      <c r="S280" s="708"/>
      <c r="T280" s="708"/>
      <c r="U280" s="708"/>
      <c r="V280" s="708"/>
      <c r="W280" s="708"/>
      <c r="X280" s="708"/>
      <c r="Y280" s="624"/>
      <c r="Z280" s="914"/>
      <c r="AA280" s="914"/>
      <c r="AB280" s="914"/>
      <c r="AC280" s="914"/>
      <c r="AD280" s="914"/>
      <c r="AE280" s="915"/>
      <c r="AF280" s="915"/>
      <c r="AG280" s="915"/>
      <c r="AH280" s="915"/>
      <c r="AI280" s="915"/>
      <c r="AJ280" s="915"/>
      <c r="AK280" s="915"/>
      <c r="AL280" s="915"/>
      <c r="AM280" s="915"/>
      <c r="AN280" s="915"/>
      <c r="AO280" s="915"/>
      <c r="AP280" s="915"/>
      <c r="AQ280" s="930"/>
      <c r="AR280" s="930"/>
      <c r="AS280" s="930"/>
      <c r="AT280" s="930"/>
      <c r="AU280" s="930"/>
      <c r="AV280" s="930"/>
      <c r="AW280" s="744"/>
      <c r="AX280" s="1003"/>
      <c r="AY280" s="989"/>
      <c r="AZ280" s="990"/>
      <c r="BA280" s="990"/>
      <c r="BB280" s="990"/>
      <c r="BC280" s="990"/>
      <c r="BD280" s="990"/>
      <c r="BE280" s="991"/>
      <c r="BF280" s="983"/>
      <c r="BG280" s="984"/>
      <c r="BH280" s="984"/>
      <c r="BI280" s="985"/>
      <c r="BJ280" s="637"/>
      <c r="BK280" s="708"/>
      <c r="BL280" s="708"/>
      <c r="BM280" s="708"/>
      <c r="BN280" s="708"/>
      <c r="BO280" s="708"/>
      <c r="BP280" s="708"/>
      <c r="BQ280" s="708"/>
      <c r="BR280" s="708"/>
      <c r="BS280" s="708"/>
      <c r="BT280" s="708"/>
      <c r="BU280" s="708"/>
      <c r="BV280" s="624"/>
      <c r="BW280" s="914"/>
      <c r="BX280" s="914"/>
      <c r="BY280" s="914"/>
      <c r="BZ280" s="914"/>
      <c r="CA280" s="914"/>
      <c r="CB280" s="915"/>
      <c r="CC280" s="915"/>
      <c r="CD280" s="915"/>
      <c r="CE280" s="915"/>
      <c r="CF280" s="915"/>
      <c r="CG280" s="915"/>
      <c r="CH280" s="915"/>
      <c r="CI280" s="915"/>
      <c r="CJ280" s="915"/>
      <c r="CK280" s="915"/>
      <c r="CL280" s="915"/>
      <c r="CM280" s="915"/>
      <c r="CN280" s="930"/>
      <c r="CO280" s="930"/>
      <c r="CP280" s="930"/>
      <c r="CQ280" s="930"/>
      <c r="CR280" s="930"/>
      <c r="CS280" s="930"/>
      <c r="CT280" s="744"/>
      <c r="CV280" s="1003"/>
      <c r="CW280" s="989"/>
      <c r="CX280" s="990"/>
      <c r="CY280" s="990"/>
      <c r="CZ280" s="990"/>
      <c r="DA280" s="990"/>
      <c r="DB280" s="990"/>
      <c r="DC280" s="991"/>
      <c r="DD280" s="983"/>
      <c r="DE280" s="984"/>
      <c r="DF280" s="984"/>
      <c r="DG280" s="985"/>
      <c r="DH280" s="637"/>
      <c r="DI280" s="708"/>
      <c r="DJ280" s="708"/>
      <c r="DK280" s="708"/>
      <c r="DL280" s="708"/>
      <c r="DM280" s="708"/>
      <c r="DN280" s="708"/>
      <c r="DO280" s="708"/>
      <c r="DP280" s="708"/>
      <c r="DQ280" s="708"/>
      <c r="DR280" s="708"/>
      <c r="DS280" s="708"/>
      <c r="DT280" s="624"/>
      <c r="DU280" s="914"/>
      <c r="DV280" s="914"/>
      <c r="DW280" s="914"/>
      <c r="DX280" s="914"/>
      <c r="DY280" s="914"/>
      <c r="DZ280" s="915"/>
      <c r="EA280" s="915"/>
      <c r="EB280" s="915"/>
      <c r="EC280" s="915"/>
      <c r="ED280" s="915"/>
      <c r="EE280" s="915"/>
      <c r="EF280" s="915"/>
      <c r="EG280" s="915"/>
      <c r="EH280" s="915"/>
      <c r="EI280" s="915"/>
      <c r="EJ280" s="915"/>
      <c r="EK280" s="915"/>
      <c r="EL280" s="930"/>
      <c r="EM280" s="930"/>
      <c r="EN280" s="930"/>
      <c r="EO280" s="930"/>
      <c r="EP280" s="930"/>
      <c r="EQ280" s="930"/>
      <c r="ER280" s="744"/>
      <c r="ES280" s="1003"/>
      <c r="ET280" s="989"/>
      <c r="EU280" s="990"/>
      <c r="EV280" s="990"/>
      <c r="EW280" s="990"/>
      <c r="EX280" s="990"/>
      <c r="EY280" s="990"/>
      <c r="EZ280" s="991"/>
      <c r="FA280" s="983"/>
      <c r="FB280" s="984"/>
      <c r="FC280" s="984"/>
      <c r="FD280" s="985"/>
      <c r="FE280" s="637"/>
      <c r="FF280" s="708"/>
      <c r="FG280" s="708"/>
      <c r="FH280" s="708"/>
      <c r="FI280" s="708"/>
      <c r="FJ280" s="708"/>
      <c r="FK280" s="708"/>
      <c r="FL280" s="708"/>
      <c r="FM280" s="708"/>
      <c r="FN280" s="708"/>
      <c r="FO280" s="708"/>
      <c r="FP280" s="708"/>
      <c r="FQ280" s="624"/>
      <c r="FR280" s="914"/>
      <c r="FS280" s="914"/>
      <c r="FT280" s="914"/>
      <c r="FU280" s="914"/>
      <c r="FV280" s="914"/>
      <c r="FW280" s="915"/>
      <c r="FX280" s="915"/>
      <c r="FY280" s="915"/>
      <c r="FZ280" s="915"/>
      <c r="GA280" s="915"/>
      <c r="GB280" s="915"/>
      <c r="GC280" s="915"/>
      <c r="GD280" s="915"/>
      <c r="GE280" s="915"/>
      <c r="GF280" s="915"/>
      <c r="GG280" s="915"/>
      <c r="GH280" s="915"/>
      <c r="GI280" s="930"/>
      <c r="GJ280" s="930"/>
      <c r="GK280" s="930"/>
      <c r="GL280" s="930"/>
      <c r="GM280" s="930"/>
      <c r="GN280" s="930"/>
      <c r="GO280" s="744"/>
    </row>
    <row r="281" spans="1:197" ht="2.25" customHeight="1" x14ac:dyDescent="0.25">
      <c r="A281" s="1003"/>
      <c r="B281" s="12"/>
      <c r="C281" s="12"/>
      <c r="D281" s="12"/>
      <c r="E281" s="12"/>
      <c r="F281" s="12"/>
      <c r="G281" s="12"/>
      <c r="H281" s="12"/>
      <c r="I281" s="12"/>
      <c r="J281" s="12"/>
      <c r="K281" s="12"/>
      <c r="L281" s="12"/>
      <c r="M281" s="15"/>
      <c r="N281" s="979" t="str">
        <f>'ANNUAL SUMMARY'!$O$20</f>
        <v>NIGHT</v>
      </c>
      <c r="O281" s="968"/>
      <c r="P281" s="968"/>
      <c r="Q281" s="968"/>
      <c r="R281" s="996"/>
      <c r="S281" s="998"/>
      <c r="T281" s="974"/>
      <c r="U281" s="974"/>
      <c r="V281" s="974"/>
      <c r="W281" s="974"/>
      <c r="X281" s="975"/>
      <c r="Y281" s="624"/>
      <c r="Z281" s="913"/>
      <c r="AA281" s="914"/>
      <c r="AB281" s="914"/>
      <c r="AC281" s="914"/>
      <c r="AD281" s="914"/>
      <c r="AE281" s="915"/>
      <c r="AF281" s="915"/>
      <c r="AG281" s="915"/>
      <c r="AH281" s="915"/>
      <c r="AI281" s="915"/>
      <c r="AJ281" s="915"/>
      <c r="AK281" s="915"/>
      <c r="AL281" s="915"/>
      <c r="AM281" s="915"/>
      <c r="AN281" s="915"/>
      <c r="AO281" s="915"/>
      <c r="AP281" s="915"/>
      <c r="AQ281" s="930"/>
      <c r="AR281" s="930"/>
      <c r="AS281" s="930"/>
      <c r="AT281" s="930"/>
      <c r="AU281" s="930"/>
      <c r="AV281" s="930"/>
      <c r="AW281" s="744"/>
      <c r="AX281" s="1003"/>
      <c r="AY281" s="12"/>
      <c r="AZ281" s="12"/>
      <c r="BA281" s="12"/>
      <c r="BB281" s="12"/>
      <c r="BC281" s="12"/>
      <c r="BD281" s="12"/>
      <c r="BE281" s="12"/>
      <c r="BF281" s="12"/>
      <c r="BG281" s="12"/>
      <c r="BH281" s="12"/>
      <c r="BI281" s="12"/>
      <c r="BJ281" s="15"/>
      <c r="BK281" s="979" t="str">
        <f>'ANNUAL SUMMARY'!$O$20</f>
        <v>NIGHT</v>
      </c>
      <c r="BL281" s="968"/>
      <c r="BM281" s="968"/>
      <c r="BN281" s="968"/>
      <c r="BO281" s="996"/>
      <c r="BP281" s="998"/>
      <c r="BQ281" s="974"/>
      <c r="BR281" s="974"/>
      <c r="BS281" s="974"/>
      <c r="BT281" s="974"/>
      <c r="BU281" s="975"/>
      <c r="BV281" s="624"/>
      <c r="BW281" s="913"/>
      <c r="BX281" s="914"/>
      <c r="BY281" s="914"/>
      <c r="BZ281" s="914"/>
      <c r="CA281" s="914"/>
      <c r="CB281" s="915"/>
      <c r="CC281" s="915"/>
      <c r="CD281" s="915"/>
      <c r="CE281" s="915"/>
      <c r="CF281" s="915"/>
      <c r="CG281" s="915"/>
      <c r="CH281" s="915"/>
      <c r="CI281" s="915"/>
      <c r="CJ281" s="915"/>
      <c r="CK281" s="915"/>
      <c r="CL281" s="915"/>
      <c r="CM281" s="915"/>
      <c r="CN281" s="930"/>
      <c r="CO281" s="930"/>
      <c r="CP281" s="930"/>
      <c r="CQ281" s="930"/>
      <c r="CR281" s="930"/>
      <c r="CS281" s="930"/>
      <c r="CT281" s="744"/>
      <c r="CV281" s="1003"/>
      <c r="CW281" s="12"/>
      <c r="CX281" s="12"/>
      <c r="CY281" s="12"/>
      <c r="CZ281" s="12"/>
      <c r="DA281" s="12"/>
      <c r="DB281" s="12"/>
      <c r="DC281" s="12"/>
      <c r="DD281" s="12"/>
      <c r="DE281" s="12"/>
      <c r="DF281" s="12"/>
      <c r="DG281" s="12"/>
      <c r="DH281" s="15"/>
      <c r="DI281" s="979" t="str">
        <f>'ANNUAL SUMMARY'!$O$20</f>
        <v>NIGHT</v>
      </c>
      <c r="DJ281" s="968"/>
      <c r="DK281" s="968"/>
      <c r="DL281" s="968"/>
      <c r="DM281" s="996"/>
      <c r="DN281" s="998"/>
      <c r="DO281" s="974"/>
      <c r="DP281" s="974"/>
      <c r="DQ281" s="974"/>
      <c r="DR281" s="974"/>
      <c r="DS281" s="975"/>
      <c r="DT281" s="624"/>
      <c r="DU281" s="913"/>
      <c r="DV281" s="914"/>
      <c r="DW281" s="914"/>
      <c r="DX281" s="914"/>
      <c r="DY281" s="914"/>
      <c r="DZ281" s="915"/>
      <c r="EA281" s="915"/>
      <c r="EB281" s="915"/>
      <c r="EC281" s="915"/>
      <c r="ED281" s="915"/>
      <c r="EE281" s="915"/>
      <c r="EF281" s="915"/>
      <c r="EG281" s="915"/>
      <c r="EH281" s="915"/>
      <c r="EI281" s="915"/>
      <c r="EJ281" s="915"/>
      <c r="EK281" s="915"/>
      <c r="EL281" s="930"/>
      <c r="EM281" s="930"/>
      <c r="EN281" s="930"/>
      <c r="EO281" s="930"/>
      <c r="EP281" s="930"/>
      <c r="EQ281" s="930"/>
      <c r="ER281" s="744"/>
      <c r="ES281" s="1003"/>
      <c r="ET281" s="12"/>
      <c r="EU281" s="12"/>
      <c r="EV281" s="12"/>
      <c r="EW281" s="12"/>
      <c r="EX281" s="12"/>
      <c r="EY281" s="12"/>
      <c r="EZ281" s="12"/>
      <c r="FA281" s="12"/>
      <c r="FB281" s="12"/>
      <c r="FC281" s="12"/>
      <c r="FD281" s="12"/>
      <c r="FE281" s="15"/>
      <c r="FF281" s="979" t="str">
        <f>'ANNUAL SUMMARY'!$O$20</f>
        <v>NIGHT</v>
      </c>
      <c r="FG281" s="968"/>
      <c r="FH281" s="968"/>
      <c r="FI281" s="968"/>
      <c r="FJ281" s="996"/>
      <c r="FK281" s="998"/>
      <c r="FL281" s="974"/>
      <c r="FM281" s="974"/>
      <c r="FN281" s="974"/>
      <c r="FO281" s="974"/>
      <c r="FP281" s="975"/>
      <c r="FQ281" s="624"/>
      <c r="FR281" s="913"/>
      <c r="FS281" s="914"/>
      <c r="FT281" s="914"/>
      <c r="FU281" s="914"/>
      <c r="FV281" s="914"/>
      <c r="FW281" s="915"/>
      <c r="FX281" s="915"/>
      <c r="FY281" s="915"/>
      <c r="FZ281" s="915"/>
      <c r="GA281" s="915"/>
      <c r="GB281" s="915"/>
      <c r="GC281" s="915"/>
      <c r="GD281" s="915"/>
      <c r="GE281" s="915"/>
      <c r="GF281" s="915"/>
      <c r="GG281" s="915"/>
      <c r="GH281" s="915"/>
      <c r="GI281" s="930"/>
      <c r="GJ281" s="930"/>
      <c r="GK281" s="930"/>
      <c r="GL281" s="930"/>
      <c r="GM281" s="930"/>
      <c r="GN281" s="930"/>
      <c r="GO281" s="744"/>
    </row>
    <row r="282" spans="1:197" ht="11.25" customHeight="1" x14ac:dyDescent="0.2">
      <c r="A282" s="1003"/>
      <c r="B282" s="979" t="str">
        <f>'ANNUAL SUMMARY'!$C$21</f>
        <v>SOLO</v>
      </c>
      <c r="C282" s="968"/>
      <c r="D282" s="968"/>
      <c r="E282" s="968"/>
      <c r="F282" s="971"/>
      <c r="G282" s="973"/>
      <c r="H282" s="974"/>
      <c r="I282" s="974"/>
      <c r="J282" s="974"/>
      <c r="K282" s="974"/>
      <c r="L282" s="975"/>
      <c r="M282" s="785"/>
      <c r="N282" s="997"/>
      <c r="O282" s="993"/>
      <c r="P282" s="993"/>
      <c r="Q282" s="993"/>
      <c r="R282" s="994"/>
      <c r="S282" s="999"/>
      <c r="T282" s="977"/>
      <c r="U282" s="977"/>
      <c r="V282" s="977"/>
      <c r="W282" s="977"/>
      <c r="X282" s="978"/>
      <c r="Y282" s="624"/>
      <c r="Z282" s="914"/>
      <c r="AA282" s="914"/>
      <c r="AB282" s="914"/>
      <c r="AC282" s="914"/>
      <c r="AD282" s="914"/>
      <c r="AE282" s="915"/>
      <c r="AF282" s="915"/>
      <c r="AG282" s="915"/>
      <c r="AH282" s="915"/>
      <c r="AI282" s="915"/>
      <c r="AJ282" s="915"/>
      <c r="AK282" s="915"/>
      <c r="AL282" s="915"/>
      <c r="AM282" s="915"/>
      <c r="AN282" s="915"/>
      <c r="AO282" s="915"/>
      <c r="AP282" s="915"/>
      <c r="AQ282" s="930"/>
      <c r="AR282" s="930"/>
      <c r="AS282" s="930"/>
      <c r="AT282" s="930"/>
      <c r="AU282" s="930"/>
      <c r="AV282" s="930"/>
      <c r="AW282" s="744"/>
      <c r="AX282" s="1003"/>
      <c r="AY282" s="979" t="str">
        <f>'ANNUAL SUMMARY'!$C$21</f>
        <v>SOLO</v>
      </c>
      <c r="AZ282" s="968"/>
      <c r="BA282" s="968"/>
      <c r="BB282" s="968"/>
      <c r="BC282" s="971"/>
      <c r="BD282" s="973"/>
      <c r="BE282" s="974"/>
      <c r="BF282" s="974"/>
      <c r="BG282" s="974"/>
      <c r="BH282" s="974"/>
      <c r="BI282" s="975"/>
      <c r="BJ282" s="785"/>
      <c r="BK282" s="997"/>
      <c r="BL282" s="993"/>
      <c r="BM282" s="993"/>
      <c r="BN282" s="993"/>
      <c r="BO282" s="994"/>
      <c r="BP282" s="999"/>
      <c r="BQ282" s="977"/>
      <c r="BR282" s="977"/>
      <c r="BS282" s="977"/>
      <c r="BT282" s="977"/>
      <c r="BU282" s="978"/>
      <c r="BV282" s="624"/>
      <c r="BW282" s="914"/>
      <c r="BX282" s="914"/>
      <c r="BY282" s="914"/>
      <c r="BZ282" s="914"/>
      <c r="CA282" s="914"/>
      <c r="CB282" s="915"/>
      <c r="CC282" s="915"/>
      <c r="CD282" s="915"/>
      <c r="CE282" s="915"/>
      <c r="CF282" s="915"/>
      <c r="CG282" s="915"/>
      <c r="CH282" s="915"/>
      <c r="CI282" s="915"/>
      <c r="CJ282" s="915"/>
      <c r="CK282" s="915"/>
      <c r="CL282" s="915"/>
      <c r="CM282" s="915"/>
      <c r="CN282" s="930"/>
      <c r="CO282" s="930"/>
      <c r="CP282" s="930"/>
      <c r="CQ282" s="930"/>
      <c r="CR282" s="930"/>
      <c r="CS282" s="930"/>
      <c r="CT282" s="744"/>
      <c r="CV282" s="1003"/>
      <c r="CW282" s="979" t="str">
        <f>'ANNUAL SUMMARY'!$C$21</f>
        <v>SOLO</v>
      </c>
      <c r="CX282" s="968"/>
      <c r="CY282" s="968"/>
      <c r="CZ282" s="968"/>
      <c r="DA282" s="971"/>
      <c r="DB282" s="973"/>
      <c r="DC282" s="974"/>
      <c r="DD282" s="974"/>
      <c r="DE282" s="974"/>
      <c r="DF282" s="974"/>
      <c r="DG282" s="975"/>
      <c r="DH282" s="785"/>
      <c r="DI282" s="997"/>
      <c r="DJ282" s="993"/>
      <c r="DK282" s="993"/>
      <c r="DL282" s="993"/>
      <c r="DM282" s="994"/>
      <c r="DN282" s="999"/>
      <c r="DO282" s="977"/>
      <c r="DP282" s="977"/>
      <c r="DQ282" s="977"/>
      <c r="DR282" s="977"/>
      <c r="DS282" s="978"/>
      <c r="DT282" s="624"/>
      <c r="DU282" s="914"/>
      <c r="DV282" s="914"/>
      <c r="DW282" s="914"/>
      <c r="DX282" s="914"/>
      <c r="DY282" s="914"/>
      <c r="DZ282" s="915"/>
      <c r="EA282" s="915"/>
      <c r="EB282" s="915"/>
      <c r="EC282" s="915"/>
      <c r="ED282" s="915"/>
      <c r="EE282" s="915"/>
      <c r="EF282" s="915"/>
      <c r="EG282" s="915"/>
      <c r="EH282" s="915"/>
      <c r="EI282" s="915"/>
      <c r="EJ282" s="915"/>
      <c r="EK282" s="915"/>
      <c r="EL282" s="930"/>
      <c r="EM282" s="930"/>
      <c r="EN282" s="930"/>
      <c r="EO282" s="930"/>
      <c r="EP282" s="930"/>
      <c r="EQ282" s="930"/>
      <c r="ER282" s="744"/>
      <c r="ES282" s="1003"/>
      <c r="ET282" s="979" t="str">
        <f>'ANNUAL SUMMARY'!$C$21</f>
        <v>SOLO</v>
      </c>
      <c r="EU282" s="968"/>
      <c r="EV282" s="968"/>
      <c r="EW282" s="968"/>
      <c r="EX282" s="971"/>
      <c r="EY282" s="973"/>
      <c r="EZ282" s="974"/>
      <c r="FA282" s="974"/>
      <c r="FB282" s="974"/>
      <c r="FC282" s="974"/>
      <c r="FD282" s="975"/>
      <c r="FE282" s="785"/>
      <c r="FF282" s="997"/>
      <c r="FG282" s="993"/>
      <c r="FH282" s="993"/>
      <c r="FI282" s="993"/>
      <c r="FJ282" s="994"/>
      <c r="FK282" s="999"/>
      <c r="FL282" s="977"/>
      <c r="FM282" s="977"/>
      <c r="FN282" s="977"/>
      <c r="FO282" s="977"/>
      <c r="FP282" s="978"/>
      <c r="FQ282" s="624"/>
      <c r="FR282" s="914"/>
      <c r="FS282" s="914"/>
      <c r="FT282" s="914"/>
      <c r="FU282" s="914"/>
      <c r="FV282" s="914"/>
      <c r="FW282" s="915"/>
      <c r="FX282" s="915"/>
      <c r="FY282" s="915"/>
      <c r="FZ282" s="915"/>
      <c r="GA282" s="915"/>
      <c r="GB282" s="915"/>
      <c r="GC282" s="915"/>
      <c r="GD282" s="915"/>
      <c r="GE282" s="915"/>
      <c r="GF282" s="915"/>
      <c r="GG282" s="915"/>
      <c r="GH282" s="915"/>
      <c r="GI282" s="930"/>
      <c r="GJ282" s="930"/>
      <c r="GK282" s="930"/>
      <c r="GL282" s="930"/>
      <c r="GM282" s="930"/>
      <c r="GN282" s="930"/>
      <c r="GO282" s="744"/>
    </row>
    <row r="283" spans="1:197" ht="13.5" customHeight="1" x14ac:dyDescent="0.2">
      <c r="A283" s="1003"/>
      <c r="B283" s="969"/>
      <c r="C283" s="970"/>
      <c r="D283" s="970"/>
      <c r="E283" s="970"/>
      <c r="F283" s="972"/>
      <c r="G283" s="976"/>
      <c r="H283" s="977"/>
      <c r="I283" s="977"/>
      <c r="J283" s="977"/>
      <c r="K283" s="977"/>
      <c r="L283" s="978"/>
      <c r="M283" s="785"/>
      <c r="N283" s="979" t="str">
        <f>'ANNUAL SUMMARY'!$O$22</f>
        <v>IFR</v>
      </c>
      <c r="O283" s="968"/>
      <c r="P283" s="968"/>
      <c r="Q283" s="968"/>
      <c r="R283" s="996"/>
      <c r="S283" s="973"/>
      <c r="T283" s="974"/>
      <c r="U283" s="974"/>
      <c r="V283" s="974"/>
      <c r="W283" s="974"/>
      <c r="X283" s="975"/>
      <c r="Y283" s="624"/>
      <c r="Z283" s="913"/>
      <c r="AA283" s="914"/>
      <c r="AB283" s="914"/>
      <c r="AC283" s="914"/>
      <c r="AD283" s="914"/>
      <c r="AE283" s="915"/>
      <c r="AF283" s="915"/>
      <c r="AG283" s="915"/>
      <c r="AH283" s="915"/>
      <c r="AI283" s="915"/>
      <c r="AJ283" s="915"/>
      <c r="AK283" s="915"/>
      <c r="AL283" s="915"/>
      <c r="AM283" s="915"/>
      <c r="AN283" s="915"/>
      <c r="AO283" s="915"/>
      <c r="AP283" s="915"/>
      <c r="AQ283" s="930"/>
      <c r="AR283" s="930"/>
      <c r="AS283" s="930"/>
      <c r="AT283" s="930"/>
      <c r="AU283" s="930"/>
      <c r="AV283" s="930"/>
      <c r="AW283" s="744"/>
      <c r="AX283" s="1003"/>
      <c r="AY283" s="969"/>
      <c r="AZ283" s="970"/>
      <c r="BA283" s="970"/>
      <c r="BB283" s="970"/>
      <c r="BC283" s="972"/>
      <c r="BD283" s="976"/>
      <c r="BE283" s="977"/>
      <c r="BF283" s="977"/>
      <c r="BG283" s="977"/>
      <c r="BH283" s="977"/>
      <c r="BI283" s="978"/>
      <c r="BJ283" s="785"/>
      <c r="BK283" s="979" t="str">
        <f>'ANNUAL SUMMARY'!$O$22</f>
        <v>IFR</v>
      </c>
      <c r="BL283" s="968"/>
      <c r="BM283" s="968"/>
      <c r="BN283" s="968"/>
      <c r="BO283" s="996"/>
      <c r="BP283" s="973"/>
      <c r="BQ283" s="974"/>
      <c r="BR283" s="974"/>
      <c r="BS283" s="974"/>
      <c r="BT283" s="974"/>
      <c r="BU283" s="975"/>
      <c r="BV283" s="624"/>
      <c r="BW283" s="913"/>
      <c r="BX283" s="914"/>
      <c r="BY283" s="914"/>
      <c r="BZ283" s="914"/>
      <c r="CA283" s="914"/>
      <c r="CB283" s="915"/>
      <c r="CC283" s="915"/>
      <c r="CD283" s="915"/>
      <c r="CE283" s="915"/>
      <c r="CF283" s="915"/>
      <c r="CG283" s="915"/>
      <c r="CH283" s="915"/>
      <c r="CI283" s="915"/>
      <c r="CJ283" s="915"/>
      <c r="CK283" s="915"/>
      <c r="CL283" s="915"/>
      <c r="CM283" s="915"/>
      <c r="CN283" s="930"/>
      <c r="CO283" s="930"/>
      <c r="CP283" s="930"/>
      <c r="CQ283" s="930"/>
      <c r="CR283" s="930"/>
      <c r="CS283" s="930"/>
      <c r="CT283" s="744"/>
      <c r="CV283" s="1003"/>
      <c r="CW283" s="969"/>
      <c r="CX283" s="970"/>
      <c r="CY283" s="970"/>
      <c r="CZ283" s="970"/>
      <c r="DA283" s="972"/>
      <c r="DB283" s="976"/>
      <c r="DC283" s="977"/>
      <c r="DD283" s="977"/>
      <c r="DE283" s="977"/>
      <c r="DF283" s="977"/>
      <c r="DG283" s="978"/>
      <c r="DH283" s="785"/>
      <c r="DI283" s="979" t="str">
        <f>'ANNUAL SUMMARY'!$O$22</f>
        <v>IFR</v>
      </c>
      <c r="DJ283" s="968"/>
      <c r="DK283" s="968"/>
      <c r="DL283" s="968"/>
      <c r="DM283" s="996"/>
      <c r="DN283" s="973"/>
      <c r="DO283" s="974"/>
      <c r="DP283" s="974"/>
      <c r="DQ283" s="974"/>
      <c r="DR283" s="974"/>
      <c r="DS283" s="975"/>
      <c r="DT283" s="624"/>
      <c r="DU283" s="913"/>
      <c r="DV283" s="914"/>
      <c r="DW283" s="914"/>
      <c r="DX283" s="914"/>
      <c r="DY283" s="914"/>
      <c r="DZ283" s="915"/>
      <c r="EA283" s="915"/>
      <c r="EB283" s="915"/>
      <c r="EC283" s="915"/>
      <c r="ED283" s="915"/>
      <c r="EE283" s="915"/>
      <c r="EF283" s="915"/>
      <c r="EG283" s="915"/>
      <c r="EH283" s="915"/>
      <c r="EI283" s="915"/>
      <c r="EJ283" s="915"/>
      <c r="EK283" s="915"/>
      <c r="EL283" s="930"/>
      <c r="EM283" s="930"/>
      <c r="EN283" s="930"/>
      <c r="EO283" s="930"/>
      <c r="EP283" s="930"/>
      <c r="EQ283" s="930"/>
      <c r="ER283" s="744"/>
      <c r="ES283" s="1003"/>
      <c r="ET283" s="969"/>
      <c r="EU283" s="970"/>
      <c r="EV283" s="970"/>
      <c r="EW283" s="970"/>
      <c r="EX283" s="972"/>
      <c r="EY283" s="976"/>
      <c r="EZ283" s="977"/>
      <c r="FA283" s="977"/>
      <c r="FB283" s="977"/>
      <c r="FC283" s="977"/>
      <c r="FD283" s="978"/>
      <c r="FE283" s="785"/>
      <c r="FF283" s="979" t="str">
        <f>'ANNUAL SUMMARY'!$O$22</f>
        <v>IFR</v>
      </c>
      <c r="FG283" s="968"/>
      <c r="FH283" s="968"/>
      <c r="FI283" s="968"/>
      <c r="FJ283" s="996"/>
      <c r="FK283" s="973"/>
      <c r="FL283" s="974"/>
      <c r="FM283" s="974"/>
      <c r="FN283" s="974"/>
      <c r="FO283" s="974"/>
      <c r="FP283" s="975"/>
      <c r="FQ283" s="624"/>
      <c r="FR283" s="913"/>
      <c r="FS283" s="914"/>
      <c r="FT283" s="914"/>
      <c r="FU283" s="914"/>
      <c r="FV283" s="914"/>
      <c r="FW283" s="915"/>
      <c r="FX283" s="915"/>
      <c r="FY283" s="915"/>
      <c r="FZ283" s="915"/>
      <c r="GA283" s="915"/>
      <c r="GB283" s="915"/>
      <c r="GC283" s="915"/>
      <c r="GD283" s="915"/>
      <c r="GE283" s="915"/>
      <c r="GF283" s="915"/>
      <c r="GG283" s="915"/>
      <c r="GH283" s="915"/>
      <c r="GI283" s="930"/>
      <c r="GJ283" s="930"/>
      <c r="GK283" s="930"/>
      <c r="GL283" s="930"/>
      <c r="GM283" s="930"/>
      <c r="GN283" s="930"/>
      <c r="GO283" s="744"/>
    </row>
    <row r="284" spans="1:197" ht="2.25" customHeight="1" x14ac:dyDescent="0.25">
      <c r="A284" s="1003"/>
      <c r="B284" s="658"/>
      <c r="C284" s="658"/>
      <c r="D284" s="658"/>
      <c r="E284" s="658"/>
      <c r="F284" s="658"/>
      <c r="G284" s="658"/>
      <c r="H284" s="658"/>
      <c r="I284" s="658"/>
      <c r="J284" s="658"/>
      <c r="K284" s="658"/>
      <c r="L284" s="658"/>
      <c r="M284" s="624"/>
      <c r="N284" s="658"/>
      <c r="O284" s="658"/>
      <c r="P284" s="658"/>
      <c r="Q284" s="658"/>
      <c r="R284" s="658"/>
      <c r="S284" s="658"/>
      <c r="T284" s="658"/>
      <c r="U284" s="658"/>
      <c r="V284" s="658"/>
      <c r="W284" s="658"/>
      <c r="X284" s="658"/>
      <c r="Y284" s="624"/>
      <c r="Z284" s="914"/>
      <c r="AA284" s="914"/>
      <c r="AB284" s="914"/>
      <c r="AC284" s="914"/>
      <c r="AD284" s="914"/>
      <c r="AE284" s="915"/>
      <c r="AF284" s="915"/>
      <c r="AG284" s="915"/>
      <c r="AH284" s="915"/>
      <c r="AI284" s="915"/>
      <c r="AJ284" s="915"/>
      <c r="AK284" s="915"/>
      <c r="AL284" s="915"/>
      <c r="AM284" s="915"/>
      <c r="AN284" s="915"/>
      <c r="AO284" s="915"/>
      <c r="AP284" s="915"/>
      <c r="AQ284" s="930"/>
      <c r="AR284" s="930"/>
      <c r="AS284" s="930"/>
      <c r="AT284" s="930"/>
      <c r="AU284" s="930"/>
      <c r="AV284" s="930"/>
      <c r="AW284" s="744"/>
      <c r="AX284" s="1003"/>
      <c r="AY284" s="658"/>
      <c r="AZ284" s="658"/>
      <c r="BA284" s="658"/>
      <c r="BB284" s="658"/>
      <c r="BC284" s="658"/>
      <c r="BD284" s="658"/>
      <c r="BE284" s="658"/>
      <c r="BF284" s="658"/>
      <c r="BG284" s="658"/>
      <c r="BH284" s="658"/>
      <c r="BI284" s="658"/>
      <c r="BJ284" s="624"/>
      <c r="BK284" s="658"/>
      <c r="BL284" s="658"/>
      <c r="BM284" s="658"/>
      <c r="BN284" s="658"/>
      <c r="BO284" s="658"/>
      <c r="BP284" s="658"/>
      <c r="BQ284" s="658"/>
      <c r="BR284" s="658"/>
      <c r="BS284" s="658"/>
      <c r="BT284" s="658"/>
      <c r="BU284" s="658"/>
      <c r="BV284" s="624"/>
      <c r="BW284" s="914"/>
      <c r="BX284" s="914"/>
      <c r="BY284" s="914"/>
      <c r="BZ284" s="914"/>
      <c r="CA284" s="914"/>
      <c r="CB284" s="915"/>
      <c r="CC284" s="915"/>
      <c r="CD284" s="915"/>
      <c r="CE284" s="915"/>
      <c r="CF284" s="915"/>
      <c r="CG284" s="915"/>
      <c r="CH284" s="915"/>
      <c r="CI284" s="915"/>
      <c r="CJ284" s="915"/>
      <c r="CK284" s="915"/>
      <c r="CL284" s="915"/>
      <c r="CM284" s="915"/>
      <c r="CN284" s="930"/>
      <c r="CO284" s="930"/>
      <c r="CP284" s="930"/>
      <c r="CQ284" s="930"/>
      <c r="CR284" s="930"/>
      <c r="CS284" s="930"/>
      <c r="CT284" s="744"/>
      <c r="CV284" s="1003"/>
      <c r="CW284" s="658"/>
      <c r="CX284" s="658"/>
      <c r="CY284" s="658"/>
      <c r="CZ284" s="658"/>
      <c r="DA284" s="658"/>
      <c r="DB284" s="658"/>
      <c r="DC284" s="658"/>
      <c r="DD284" s="658"/>
      <c r="DE284" s="658"/>
      <c r="DF284" s="658"/>
      <c r="DG284" s="658"/>
      <c r="DH284" s="624"/>
      <c r="DI284" s="658"/>
      <c r="DJ284" s="658"/>
      <c r="DK284" s="658"/>
      <c r="DL284" s="658"/>
      <c r="DM284" s="658"/>
      <c r="DN284" s="658"/>
      <c r="DO284" s="658"/>
      <c r="DP284" s="658"/>
      <c r="DQ284" s="658"/>
      <c r="DR284" s="658"/>
      <c r="DS284" s="658"/>
      <c r="DT284" s="624"/>
      <c r="DU284" s="914"/>
      <c r="DV284" s="914"/>
      <c r="DW284" s="914"/>
      <c r="DX284" s="914"/>
      <c r="DY284" s="914"/>
      <c r="DZ284" s="915"/>
      <c r="EA284" s="915"/>
      <c r="EB284" s="915"/>
      <c r="EC284" s="915"/>
      <c r="ED284" s="915"/>
      <c r="EE284" s="915"/>
      <c r="EF284" s="915"/>
      <c r="EG284" s="915"/>
      <c r="EH284" s="915"/>
      <c r="EI284" s="915"/>
      <c r="EJ284" s="915"/>
      <c r="EK284" s="915"/>
      <c r="EL284" s="930"/>
      <c r="EM284" s="930"/>
      <c r="EN284" s="930"/>
      <c r="EO284" s="930"/>
      <c r="EP284" s="930"/>
      <c r="EQ284" s="930"/>
      <c r="ER284" s="744"/>
      <c r="ES284" s="1003"/>
      <c r="ET284" s="658"/>
      <c r="EU284" s="658"/>
      <c r="EV284" s="658"/>
      <c r="EW284" s="658"/>
      <c r="EX284" s="658"/>
      <c r="EY284" s="658"/>
      <c r="EZ284" s="658"/>
      <c r="FA284" s="658"/>
      <c r="FB284" s="658"/>
      <c r="FC284" s="658"/>
      <c r="FD284" s="658"/>
      <c r="FE284" s="624"/>
      <c r="FF284" s="658"/>
      <c r="FG284" s="658"/>
      <c r="FH284" s="658"/>
      <c r="FI284" s="658"/>
      <c r="FJ284" s="658"/>
      <c r="FK284" s="658"/>
      <c r="FL284" s="658"/>
      <c r="FM284" s="658"/>
      <c r="FN284" s="658"/>
      <c r="FO284" s="658"/>
      <c r="FP284" s="658"/>
      <c r="FQ284" s="624"/>
      <c r="FR284" s="914"/>
      <c r="FS284" s="914"/>
      <c r="FT284" s="914"/>
      <c r="FU284" s="914"/>
      <c r="FV284" s="914"/>
      <c r="FW284" s="915"/>
      <c r="FX284" s="915"/>
      <c r="FY284" s="915"/>
      <c r="FZ284" s="915"/>
      <c r="GA284" s="915"/>
      <c r="GB284" s="915"/>
      <c r="GC284" s="915"/>
      <c r="GD284" s="915"/>
      <c r="GE284" s="915"/>
      <c r="GF284" s="915"/>
      <c r="GG284" s="915"/>
      <c r="GH284" s="915"/>
      <c r="GI284" s="930"/>
      <c r="GJ284" s="930"/>
      <c r="GK284" s="930"/>
      <c r="GL284" s="930"/>
      <c r="GM284" s="930"/>
      <c r="GN284" s="930"/>
      <c r="GO284" s="744"/>
    </row>
    <row r="285" spans="1:197" ht="13.5" customHeight="1" x14ac:dyDescent="0.2">
      <c r="A285" s="1003"/>
      <c r="B285" s="967" t="str">
        <f>'ANNUAL SUMMARY'!$C$24</f>
        <v>INSTR.</v>
      </c>
      <c r="C285" s="968"/>
      <c r="D285" s="968"/>
      <c r="E285" s="968"/>
      <c r="F285" s="971"/>
      <c r="G285" s="973"/>
      <c r="H285" s="974"/>
      <c r="I285" s="974"/>
      <c r="J285" s="974"/>
      <c r="K285" s="974"/>
      <c r="L285" s="975"/>
      <c r="M285" s="785"/>
      <c r="N285" s="878" t="str">
        <f>'ANNUAL SUMMARY'!$O$24</f>
        <v>LANDINGSS</v>
      </c>
      <c r="O285" s="879"/>
      <c r="P285" s="879"/>
      <c r="Q285" s="879"/>
      <c r="R285" s="879"/>
      <c r="S285" s="879"/>
      <c r="T285" s="879"/>
      <c r="U285" s="879"/>
      <c r="V285" s="879"/>
      <c r="W285" s="879"/>
      <c r="X285" s="880"/>
      <c r="Y285" s="624"/>
      <c r="Z285" s="913"/>
      <c r="AA285" s="914"/>
      <c r="AB285" s="914"/>
      <c r="AC285" s="914"/>
      <c r="AD285" s="914"/>
      <c r="AE285" s="915"/>
      <c r="AF285" s="915"/>
      <c r="AG285" s="915"/>
      <c r="AH285" s="915"/>
      <c r="AI285" s="915"/>
      <c r="AJ285" s="915"/>
      <c r="AK285" s="915"/>
      <c r="AL285" s="915"/>
      <c r="AM285" s="915"/>
      <c r="AN285" s="915"/>
      <c r="AO285" s="915"/>
      <c r="AP285" s="915"/>
      <c r="AQ285" s="930"/>
      <c r="AR285" s="930"/>
      <c r="AS285" s="930"/>
      <c r="AT285" s="930"/>
      <c r="AU285" s="930"/>
      <c r="AV285" s="930"/>
      <c r="AW285" s="744"/>
      <c r="AX285" s="1003"/>
      <c r="AY285" s="967" t="str">
        <f>'ANNUAL SUMMARY'!$C$24</f>
        <v>INSTR.</v>
      </c>
      <c r="AZ285" s="968"/>
      <c r="BA285" s="968"/>
      <c r="BB285" s="968"/>
      <c r="BC285" s="971"/>
      <c r="BD285" s="973"/>
      <c r="BE285" s="974"/>
      <c r="BF285" s="974"/>
      <c r="BG285" s="974"/>
      <c r="BH285" s="974"/>
      <c r="BI285" s="975"/>
      <c r="BJ285" s="785"/>
      <c r="BK285" s="878" t="str">
        <f>'ANNUAL SUMMARY'!$O$24</f>
        <v>LANDINGSS</v>
      </c>
      <c r="BL285" s="879"/>
      <c r="BM285" s="879"/>
      <c r="BN285" s="879"/>
      <c r="BO285" s="879"/>
      <c r="BP285" s="879"/>
      <c r="BQ285" s="879"/>
      <c r="BR285" s="879"/>
      <c r="BS285" s="879"/>
      <c r="BT285" s="879"/>
      <c r="BU285" s="880"/>
      <c r="BV285" s="624"/>
      <c r="BW285" s="913"/>
      <c r="BX285" s="914"/>
      <c r="BY285" s="914"/>
      <c r="BZ285" s="914"/>
      <c r="CA285" s="914"/>
      <c r="CB285" s="915"/>
      <c r="CC285" s="915"/>
      <c r="CD285" s="915"/>
      <c r="CE285" s="915"/>
      <c r="CF285" s="915"/>
      <c r="CG285" s="915"/>
      <c r="CH285" s="915"/>
      <c r="CI285" s="915"/>
      <c r="CJ285" s="915"/>
      <c r="CK285" s="915"/>
      <c r="CL285" s="915"/>
      <c r="CM285" s="915"/>
      <c r="CN285" s="930"/>
      <c r="CO285" s="930"/>
      <c r="CP285" s="930"/>
      <c r="CQ285" s="930"/>
      <c r="CR285" s="930"/>
      <c r="CS285" s="930"/>
      <c r="CT285" s="744"/>
      <c r="CV285" s="1003"/>
      <c r="CW285" s="967" t="str">
        <f>'ANNUAL SUMMARY'!$C$24</f>
        <v>INSTR.</v>
      </c>
      <c r="CX285" s="968"/>
      <c r="CY285" s="968"/>
      <c r="CZ285" s="968"/>
      <c r="DA285" s="971"/>
      <c r="DB285" s="973"/>
      <c r="DC285" s="974"/>
      <c r="DD285" s="974"/>
      <c r="DE285" s="974"/>
      <c r="DF285" s="974"/>
      <c r="DG285" s="975"/>
      <c r="DH285" s="785"/>
      <c r="DI285" s="878" t="str">
        <f>'ANNUAL SUMMARY'!$O$24</f>
        <v>LANDINGSS</v>
      </c>
      <c r="DJ285" s="879"/>
      <c r="DK285" s="879"/>
      <c r="DL285" s="879"/>
      <c r="DM285" s="879"/>
      <c r="DN285" s="879"/>
      <c r="DO285" s="879"/>
      <c r="DP285" s="879"/>
      <c r="DQ285" s="879"/>
      <c r="DR285" s="879"/>
      <c r="DS285" s="880"/>
      <c r="DT285" s="624"/>
      <c r="DU285" s="913"/>
      <c r="DV285" s="914"/>
      <c r="DW285" s="914"/>
      <c r="DX285" s="914"/>
      <c r="DY285" s="914"/>
      <c r="DZ285" s="915"/>
      <c r="EA285" s="915"/>
      <c r="EB285" s="915"/>
      <c r="EC285" s="915"/>
      <c r="ED285" s="915"/>
      <c r="EE285" s="915"/>
      <c r="EF285" s="915"/>
      <c r="EG285" s="915"/>
      <c r="EH285" s="915"/>
      <c r="EI285" s="915"/>
      <c r="EJ285" s="915"/>
      <c r="EK285" s="915"/>
      <c r="EL285" s="930"/>
      <c r="EM285" s="930"/>
      <c r="EN285" s="930"/>
      <c r="EO285" s="930"/>
      <c r="EP285" s="930"/>
      <c r="EQ285" s="930"/>
      <c r="ER285" s="744"/>
      <c r="ES285" s="1003"/>
      <c r="ET285" s="967" t="str">
        <f>'ANNUAL SUMMARY'!$C$24</f>
        <v>INSTR.</v>
      </c>
      <c r="EU285" s="968"/>
      <c r="EV285" s="968"/>
      <c r="EW285" s="968"/>
      <c r="EX285" s="971"/>
      <c r="EY285" s="973"/>
      <c r="EZ285" s="974"/>
      <c r="FA285" s="974"/>
      <c r="FB285" s="974"/>
      <c r="FC285" s="974"/>
      <c r="FD285" s="975"/>
      <c r="FE285" s="785"/>
      <c r="FF285" s="878" t="str">
        <f>'ANNUAL SUMMARY'!$O$24</f>
        <v>LANDINGSS</v>
      </c>
      <c r="FG285" s="879"/>
      <c r="FH285" s="879"/>
      <c r="FI285" s="879"/>
      <c r="FJ285" s="879"/>
      <c r="FK285" s="879"/>
      <c r="FL285" s="879"/>
      <c r="FM285" s="879"/>
      <c r="FN285" s="879"/>
      <c r="FO285" s="879"/>
      <c r="FP285" s="880"/>
      <c r="FQ285" s="624"/>
      <c r="FR285" s="913"/>
      <c r="FS285" s="914"/>
      <c r="FT285" s="914"/>
      <c r="FU285" s="914"/>
      <c r="FV285" s="914"/>
      <c r="FW285" s="915"/>
      <c r="FX285" s="915"/>
      <c r="FY285" s="915"/>
      <c r="FZ285" s="915"/>
      <c r="GA285" s="915"/>
      <c r="GB285" s="915"/>
      <c r="GC285" s="915"/>
      <c r="GD285" s="915"/>
      <c r="GE285" s="915"/>
      <c r="GF285" s="915"/>
      <c r="GG285" s="915"/>
      <c r="GH285" s="915"/>
      <c r="GI285" s="930"/>
      <c r="GJ285" s="930"/>
      <c r="GK285" s="930"/>
      <c r="GL285" s="930"/>
      <c r="GM285" s="930"/>
      <c r="GN285" s="930"/>
      <c r="GO285" s="744"/>
    </row>
    <row r="286" spans="1:197" ht="6" customHeight="1" x14ac:dyDescent="0.2">
      <c r="A286" s="1003"/>
      <c r="B286" s="969"/>
      <c r="C286" s="970"/>
      <c r="D286" s="970"/>
      <c r="E286" s="970"/>
      <c r="F286" s="972"/>
      <c r="G286" s="976"/>
      <c r="H286" s="977"/>
      <c r="I286" s="977"/>
      <c r="J286" s="977"/>
      <c r="K286" s="977"/>
      <c r="L286" s="978"/>
      <c r="M286" s="785"/>
      <c r="N286" s="881"/>
      <c r="O286" s="882"/>
      <c r="P286" s="882"/>
      <c r="Q286" s="882"/>
      <c r="R286" s="882"/>
      <c r="S286" s="882"/>
      <c r="T286" s="882"/>
      <c r="U286" s="882"/>
      <c r="V286" s="882"/>
      <c r="W286" s="882"/>
      <c r="X286" s="883"/>
      <c r="Y286" s="624"/>
      <c r="Z286" s="914"/>
      <c r="AA286" s="914"/>
      <c r="AB286" s="914"/>
      <c r="AC286" s="914"/>
      <c r="AD286" s="914"/>
      <c r="AE286" s="915"/>
      <c r="AF286" s="915"/>
      <c r="AG286" s="915"/>
      <c r="AH286" s="915"/>
      <c r="AI286" s="915"/>
      <c r="AJ286" s="915"/>
      <c r="AK286" s="915"/>
      <c r="AL286" s="915"/>
      <c r="AM286" s="915"/>
      <c r="AN286" s="915"/>
      <c r="AO286" s="915"/>
      <c r="AP286" s="915"/>
      <c r="AQ286" s="930"/>
      <c r="AR286" s="930"/>
      <c r="AS286" s="930"/>
      <c r="AT286" s="930"/>
      <c r="AU286" s="930"/>
      <c r="AV286" s="930"/>
      <c r="AW286" s="744"/>
      <c r="AX286" s="1003"/>
      <c r="AY286" s="969"/>
      <c r="AZ286" s="970"/>
      <c r="BA286" s="970"/>
      <c r="BB286" s="970"/>
      <c r="BC286" s="972"/>
      <c r="BD286" s="976"/>
      <c r="BE286" s="977"/>
      <c r="BF286" s="977"/>
      <c r="BG286" s="977"/>
      <c r="BH286" s="977"/>
      <c r="BI286" s="978"/>
      <c r="BJ286" s="785"/>
      <c r="BK286" s="881"/>
      <c r="BL286" s="882"/>
      <c r="BM286" s="882"/>
      <c r="BN286" s="882"/>
      <c r="BO286" s="882"/>
      <c r="BP286" s="882"/>
      <c r="BQ286" s="882"/>
      <c r="BR286" s="882"/>
      <c r="BS286" s="882"/>
      <c r="BT286" s="882"/>
      <c r="BU286" s="883"/>
      <c r="BV286" s="624"/>
      <c r="BW286" s="914"/>
      <c r="BX286" s="914"/>
      <c r="BY286" s="914"/>
      <c r="BZ286" s="914"/>
      <c r="CA286" s="914"/>
      <c r="CB286" s="915"/>
      <c r="CC286" s="915"/>
      <c r="CD286" s="915"/>
      <c r="CE286" s="915"/>
      <c r="CF286" s="915"/>
      <c r="CG286" s="915"/>
      <c r="CH286" s="915"/>
      <c r="CI286" s="915"/>
      <c r="CJ286" s="915"/>
      <c r="CK286" s="915"/>
      <c r="CL286" s="915"/>
      <c r="CM286" s="915"/>
      <c r="CN286" s="930"/>
      <c r="CO286" s="930"/>
      <c r="CP286" s="930"/>
      <c r="CQ286" s="930"/>
      <c r="CR286" s="930"/>
      <c r="CS286" s="930"/>
      <c r="CT286" s="744"/>
      <c r="CV286" s="1003"/>
      <c r="CW286" s="969"/>
      <c r="CX286" s="970"/>
      <c r="CY286" s="970"/>
      <c r="CZ286" s="970"/>
      <c r="DA286" s="972"/>
      <c r="DB286" s="976"/>
      <c r="DC286" s="977"/>
      <c r="DD286" s="977"/>
      <c r="DE286" s="977"/>
      <c r="DF286" s="977"/>
      <c r="DG286" s="978"/>
      <c r="DH286" s="785"/>
      <c r="DI286" s="881"/>
      <c r="DJ286" s="882"/>
      <c r="DK286" s="882"/>
      <c r="DL286" s="882"/>
      <c r="DM286" s="882"/>
      <c r="DN286" s="882"/>
      <c r="DO286" s="882"/>
      <c r="DP286" s="882"/>
      <c r="DQ286" s="882"/>
      <c r="DR286" s="882"/>
      <c r="DS286" s="883"/>
      <c r="DT286" s="624"/>
      <c r="DU286" s="914"/>
      <c r="DV286" s="914"/>
      <c r="DW286" s="914"/>
      <c r="DX286" s="914"/>
      <c r="DY286" s="914"/>
      <c r="DZ286" s="915"/>
      <c r="EA286" s="915"/>
      <c r="EB286" s="915"/>
      <c r="EC286" s="915"/>
      <c r="ED286" s="915"/>
      <c r="EE286" s="915"/>
      <c r="EF286" s="915"/>
      <c r="EG286" s="915"/>
      <c r="EH286" s="915"/>
      <c r="EI286" s="915"/>
      <c r="EJ286" s="915"/>
      <c r="EK286" s="915"/>
      <c r="EL286" s="930"/>
      <c r="EM286" s="930"/>
      <c r="EN286" s="930"/>
      <c r="EO286" s="930"/>
      <c r="EP286" s="930"/>
      <c r="EQ286" s="930"/>
      <c r="ER286" s="744"/>
      <c r="ES286" s="1003"/>
      <c r="ET286" s="969"/>
      <c r="EU286" s="970"/>
      <c r="EV286" s="970"/>
      <c r="EW286" s="970"/>
      <c r="EX286" s="972"/>
      <c r="EY286" s="976"/>
      <c r="EZ286" s="977"/>
      <c r="FA286" s="977"/>
      <c r="FB286" s="977"/>
      <c r="FC286" s="977"/>
      <c r="FD286" s="978"/>
      <c r="FE286" s="785"/>
      <c r="FF286" s="881"/>
      <c r="FG286" s="882"/>
      <c r="FH286" s="882"/>
      <c r="FI286" s="882"/>
      <c r="FJ286" s="882"/>
      <c r="FK286" s="882"/>
      <c r="FL286" s="882"/>
      <c r="FM286" s="882"/>
      <c r="FN286" s="882"/>
      <c r="FO286" s="882"/>
      <c r="FP286" s="883"/>
      <c r="FQ286" s="624"/>
      <c r="FR286" s="914"/>
      <c r="FS286" s="914"/>
      <c r="FT286" s="914"/>
      <c r="FU286" s="914"/>
      <c r="FV286" s="914"/>
      <c r="FW286" s="915"/>
      <c r="FX286" s="915"/>
      <c r="FY286" s="915"/>
      <c r="FZ286" s="915"/>
      <c r="GA286" s="915"/>
      <c r="GB286" s="915"/>
      <c r="GC286" s="915"/>
      <c r="GD286" s="915"/>
      <c r="GE286" s="915"/>
      <c r="GF286" s="915"/>
      <c r="GG286" s="915"/>
      <c r="GH286" s="915"/>
      <c r="GI286" s="930"/>
      <c r="GJ286" s="930"/>
      <c r="GK286" s="930"/>
      <c r="GL286" s="930"/>
      <c r="GM286" s="930"/>
      <c r="GN286" s="930"/>
      <c r="GO286" s="744"/>
    </row>
    <row r="287" spans="1:197" ht="2.25" customHeight="1" x14ac:dyDescent="0.25">
      <c r="A287" s="1003"/>
      <c r="B287" s="658"/>
      <c r="C287" s="658"/>
      <c r="D287" s="658"/>
      <c r="E287" s="658"/>
      <c r="F287" s="658"/>
      <c r="G287" s="658"/>
      <c r="H287" s="658"/>
      <c r="I287" s="658"/>
      <c r="J287" s="658"/>
      <c r="K287" s="658"/>
      <c r="L287" s="658"/>
      <c r="M287" s="624"/>
      <c r="N287" s="658"/>
      <c r="O287" s="658"/>
      <c r="P287" s="658"/>
      <c r="Q287" s="658"/>
      <c r="R287" s="658"/>
      <c r="S287" s="658"/>
      <c r="T287" s="658"/>
      <c r="U287" s="658"/>
      <c r="V287" s="658"/>
      <c r="W287" s="658"/>
      <c r="X287" s="658"/>
      <c r="Y287" s="624"/>
      <c r="Z287" s="913"/>
      <c r="AA287" s="914"/>
      <c r="AB287" s="914"/>
      <c r="AC287" s="914"/>
      <c r="AD287" s="914"/>
      <c r="AE287" s="915"/>
      <c r="AF287" s="915"/>
      <c r="AG287" s="915"/>
      <c r="AH287" s="915"/>
      <c r="AI287" s="915"/>
      <c r="AJ287" s="915"/>
      <c r="AK287" s="915"/>
      <c r="AL287" s="915"/>
      <c r="AM287" s="915"/>
      <c r="AN287" s="915"/>
      <c r="AO287" s="915"/>
      <c r="AP287" s="915"/>
      <c r="AQ287" s="930"/>
      <c r="AR287" s="930"/>
      <c r="AS287" s="930"/>
      <c r="AT287" s="930"/>
      <c r="AU287" s="930"/>
      <c r="AV287" s="930"/>
      <c r="AW287" s="744"/>
      <c r="AX287" s="1003"/>
      <c r="AY287" s="658"/>
      <c r="AZ287" s="658"/>
      <c r="BA287" s="658"/>
      <c r="BB287" s="658"/>
      <c r="BC287" s="658"/>
      <c r="BD287" s="658"/>
      <c r="BE287" s="658"/>
      <c r="BF287" s="658"/>
      <c r="BG287" s="658"/>
      <c r="BH287" s="658"/>
      <c r="BI287" s="658"/>
      <c r="BJ287" s="624"/>
      <c r="BK287" s="658"/>
      <c r="BL287" s="658"/>
      <c r="BM287" s="658"/>
      <c r="BN287" s="658"/>
      <c r="BO287" s="658"/>
      <c r="BP287" s="658"/>
      <c r="BQ287" s="658"/>
      <c r="BR287" s="658"/>
      <c r="BS287" s="658"/>
      <c r="BT287" s="658"/>
      <c r="BU287" s="658"/>
      <c r="BV287" s="624"/>
      <c r="BW287" s="913"/>
      <c r="BX287" s="914"/>
      <c r="BY287" s="914"/>
      <c r="BZ287" s="914"/>
      <c r="CA287" s="914"/>
      <c r="CB287" s="915"/>
      <c r="CC287" s="915"/>
      <c r="CD287" s="915"/>
      <c r="CE287" s="915"/>
      <c r="CF287" s="915"/>
      <c r="CG287" s="915"/>
      <c r="CH287" s="915"/>
      <c r="CI287" s="915"/>
      <c r="CJ287" s="915"/>
      <c r="CK287" s="915"/>
      <c r="CL287" s="915"/>
      <c r="CM287" s="915"/>
      <c r="CN287" s="930"/>
      <c r="CO287" s="930"/>
      <c r="CP287" s="930"/>
      <c r="CQ287" s="930"/>
      <c r="CR287" s="930"/>
      <c r="CS287" s="930"/>
      <c r="CT287" s="744"/>
      <c r="CV287" s="1003"/>
      <c r="CW287" s="658"/>
      <c r="CX287" s="658"/>
      <c r="CY287" s="658"/>
      <c r="CZ287" s="658"/>
      <c r="DA287" s="658"/>
      <c r="DB287" s="658"/>
      <c r="DC287" s="658"/>
      <c r="DD287" s="658"/>
      <c r="DE287" s="658"/>
      <c r="DF287" s="658"/>
      <c r="DG287" s="658"/>
      <c r="DH287" s="624"/>
      <c r="DI287" s="658"/>
      <c r="DJ287" s="658"/>
      <c r="DK287" s="658"/>
      <c r="DL287" s="658"/>
      <c r="DM287" s="658"/>
      <c r="DN287" s="658"/>
      <c r="DO287" s="658"/>
      <c r="DP287" s="658"/>
      <c r="DQ287" s="658"/>
      <c r="DR287" s="658"/>
      <c r="DS287" s="658"/>
      <c r="DT287" s="624"/>
      <c r="DU287" s="913"/>
      <c r="DV287" s="914"/>
      <c r="DW287" s="914"/>
      <c r="DX287" s="914"/>
      <c r="DY287" s="914"/>
      <c r="DZ287" s="915"/>
      <c r="EA287" s="915"/>
      <c r="EB287" s="915"/>
      <c r="EC287" s="915"/>
      <c r="ED287" s="915"/>
      <c r="EE287" s="915"/>
      <c r="EF287" s="915"/>
      <c r="EG287" s="915"/>
      <c r="EH287" s="915"/>
      <c r="EI287" s="915"/>
      <c r="EJ287" s="915"/>
      <c r="EK287" s="915"/>
      <c r="EL287" s="930"/>
      <c r="EM287" s="930"/>
      <c r="EN287" s="930"/>
      <c r="EO287" s="930"/>
      <c r="EP287" s="930"/>
      <c r="EQ287" s="930"/>
      <c r="ER287" s="744"/>
      <c r="ES287" s="1003"/>
      <c r="ET287" s="658"/>
      <c r="EU287" s="658"/>
      <c r="EV287" s="658"/>
      <c r="EW287" s="658"/>
      <c r="EX287" s="658"/>
      <c r="EY287" s="658"/>
      <c r="EZ287" s="658"/>
      <c r="FA287" s="658"/>
      <c r="FB287" s="658"/>
      <c r="FC287" s="658"/>
      <c r="FD287" s="658"/>
      <c r="FE287" s="624"/>
      <c r="FF287" s="658"/>
      <c r="FG287" s="658"/>
      <c r="FH287" s="658"/>
      <c r="FI287" s="658"/>
      <c r="FJ287" s="658"/>
      <c r="FK287" s="658"/>
      <c r="FL287" s="658"/>
      <c r="FM287" s="658"/>
      <c r="FN287" s="658"/>
      <c r="FO287" s="658"/>
      <c r="FP287" s="658"/>
      <c r="FQ287" s="624"/>
      <c r="FR287" s="913"/>
      <c r="FS287" s="914"/>
      <c r="FT287" s="914"/>
      <c r="FU287" s="914"/>
      <c r="FV287" s="914"/>
      <c r="FW287" s="915"/>
      <c r="FX287" s="915"/>
      <c r="FY287" s="915"/>
      <c r="FZ287" s="915"/>
      <c r="GA287" s="915"/>
      <c r="GB287" s="915"/>
      <c r="GC287" s="915"/>
      <c r="GD287" s="915"/>
      <c r="GE287" s="915"/>
      <c r="GF287" s="915"/>
      <c r="GG287" s="915"/>
      <c r="GH287" s="915"/>
      <c r="GI287" s="930"/>
      <c r="GJ287" s="930"/>
      <c r="GK287" s="930"/>
      <c r="GL287" s="930"/>
      <c r="GM287" s="930"/>
      <c r="GN287" s="930"/>
      <c r="GO287" s="744"/>
    </row>
    <row r="288" spans="1:197" ht="9.75" customHeight="1" x14ac:dyDescent="0.2">
      <c r="A288" s="1003"/>
      <c r="B288" s="967" t="str">
        <f>'ANNUAL SUMMARY'!$C$27</f>
        <v>PIC</v>
      </c>
      <c r="C288" s="968"/>
      <c r="D288" s="968"/>
      <c r="E288" s="968"/>
      <c r="F288" s="971"/>
      <c r="G288" s="973"/>
      <c r="H288" s="974"/>
      <c r="I288" s="974"/>
      <c r="J288" s="974"/>
      <c r="K288" s="974"/>
      <c r="L288" s="975"/>
      <c r="M288" s="785"/>
      <c r="N288" s="979" t="str">
        <f>'ANNUAL SUMMARY'!$O$27</f>
        <v>DAY</v>
      </c>
      <c r="O288" s="968"/>
      <c r="P288" s="968"/>
      <c r="Q288" s="968"/>
      <c r="R288" s="971"/>
      <c r="S288" s="980"/>
      <c r="T288" s="981"/>
      <c r="U288" s="981"/>
      <c r="V288" s="981"/>
      <c r="W288" s="981"/>
      <c r="X288" s="982"/>
      <c r="Y288" s="624"/>
      <c r="Z288" s="914"/>
      <c r="AA288" s="914"/>
      <c r="AB288" s="914"/>
      <c r="AC288" s="914"/>
      <c r="AD288" s="914"/>
      <c r="AE288" s="915"/>
      <c r="AF288" s="915"/>
      <c r="AG288" s="915"/>
      <c r="AH288" s="915"/>
      <c r="AI288" s="915"/>
      <c r="AJ288" s="915"/>
      <c r="AK288" s="915"/>
      <c r="AL288" s="915"/>
      <c r="AM288" s="915"/>
      <c r="AN288" s="915"/>
      <c r="AO288" s="915"/>
      <c r="AP288" s="915"/>
      <c r="AQ288" s="930"/>
      <c r="AR288" s="930"/>
      <c r="AS288" s="930"/>
      <c r="AT288" s="930"/>
      <c r="AU288" s="930"/>
      <c r="AV288" s="930"/>
      <c r="AW288" s="744"/>
      <c r="AX288" s="1003"/>
      <c r="AY288" s="967" t="str">
        <f>'ANNUAL SUMMARY'!$C$27</f>
        <v>PIC</v>
      </c>
      <c r="AZ288" s="968"/>
      <c r="BA288" s="968"/>
      <c r="BB288" s="968"/>
      <c r="BC288" s="971"/>
      <c r="BD288" s="973"/>
      <c r="BE288" s="974"/>
      <c r="BF288" s="974"/>
      <c r="BG288" s="974"/>
      <c r="BH288" s="974"/>
      <c r="BI288" s="975"/>
      <c r="BJ288" s="785"/>
      <c r="BK288" s="979" t="str">
        <f>'ANNUAL SUMMARY'!$O$27</f>
        <v>DAY</v>
      </c>
      <c r="BL288" s="968"/>
      <c r="BM288" s="968"/>
      <c r="BN288" s="968"/>
      <c r="BO288" s="971"/>
      <c r="BP288" s="980"/>
      <c r="BQ288" s="981"/>
      <c r="BR288" s="981"/>
      <c r="BS288" s="981"/>
      <c r="BT288" s="981"/>
      <c r="BU288" s="982"/>
      <c r="BV288" s="624"/>
      <c r="BW288" s="914"/>
      <c r="BX288" s="914"/>
      <c r="BY288" s="914"/>
      <c r="BZ288" s="914"/>
      <c r="CA288" s="914"/>
      <c r="CB288" s="915"/>
      <c r="CC288" s="915"/>
      <c r="CD288" s="915"/>
      <c r="CE288" s="915"/>
      <c r="CF288" s="915"/>
      <c r="CG288" s="915"/>
      <c r="CH288" s="915"/>
      <c r="CI288" s="915"/>
      <c r="CJ288" s="915"/>
      <c r="CK288" s="915"/>
      <c r="CL288" s="915"/>
      <c r="CM288" s="915"/>
      <c r="CN288" s="930"/>
      <c r="CO288" s="930"/>
      <c r="CP288" s="930"/>
      <c r="CQ288" s="930"/>
      <c r="CR288" s="930"/>
      <c r="CS288" s="930"/>
      <c r="CT288" s="744"/>
      <c r="CV288" s="1003"/>
      <c r="CW288" s="967" t="str">
        <f>'ANNUAL SUMMARY'!$C$27</f>
        <v>PIC</v>
      </c>
      <c r="CX288" s="968"/>
      <c r="CY288" s="968"/>
      <c r="CZ288" s="968"/>
      <c r="DA288" s="971"/>
      <c r="DB288" s="973"/>
      <c r="DC288" s="974"/>
      <c r="DD288" s="974"/>
      <c r="DE288" s="974"/>
      <c r="DF288" s="974"/>
      <c r="DG288" s="975"/>
      <c r="DH288" s="785"/>
      <c r="DI288" s="979" t="str">
        <f>'ANNUAL SUMMARY'!$O$27</f>
        <v>DAY</v>
      </c>
      <c r="DJ288" s="968"/>
      <c r="DK288" s="968"/>
      <c r="DL288" s="968"/>
      <c r="DM288" s="971"/>
      <c r="DN288" s="980"/>
      <c r="DO288" s="981"/>
      <c r="DP288" s="981"/>
      <c r="DQ288" s="981"/>
      <c r="DR288" s="981"/>
      <c r="DS288" s="982"/>
      <c r="DT288" s="624"/>
      <c r="DU288" s="914"/>
      <c r="DV288" s="914"/>
      <c r="DW288" s="914"/>
      <c r="DX288" s="914"/>
      <c r="DY288" s="914"/>
      <c r="DZ288" s="915"/>
      <c r="EA288" s="915"/>
      <c r="EB288" s="915"/>
      <c r="EC288" s="915"/>
      <c r="ED288" s="915"/>
      <c r="EE288" s="915"/>
      <c r="EF288" s="915"/>
      <c r="EG288" s="915"/>
      <c r="EH288" s="915"/>
      <c r="EI288" s="915"/>
      <c r="EJ288" s="915"/>
      <c r="EK288" s="915"/>
      <c r="EL288" s="930"/>
      <c r="EM288" s="930"/>
      <c r="EN288" s="930"/>
      <c r="EO288" s="930"/>
      <c r="EP288" s="930"/>
      <c r="EQ288" s="930"/>
      <c r="ER288" s="744"/>
      <c r="ES288" s="1003"/>
      <c r="ET288" s="967" t="str">
        <f>'ANNUAL SUMMARY'!$C$27</f>
        <v>PIC</v>
      </c>
      <c r="EU288" s="968"/>
      <c r="EV288" s="968"/>
      <c r="EW288" s="968"/>
      <c r="EX288" s="971"/>
      <c r="EY288" s="973"/>
      <c r="EZ288" s="974"/>
      <c r="FA288" s="974"/>
      <c r="FB288" s="974"/>
      <c r="FC288" s="974"/>
      <c r="FD288" s="975"/>
      <c r="FE288" s="785"/>
      <c r="FF288" s="979" t="str">
        <f>'ANNUAL SUMMARY'!$O$27</f>
        <v>DAY</v>
      </c>
      <c r="FG288" s="968"/>
      <c r="FH288" s="968"/>
      <c r="FI288" s="968"/>
      <c r="FJ288" s="971"/>
      <c r="FK288" s="980"/>
      <c r="FL288" s="981"/>
      <c r="FM288" s="981"/>
      <c r="FN288" s="981"/>
      <c r="FO288" s="981"/>
      <c r="FP288" s="982"/>
      <c r="FQ288" s="624"/>
      <c r="FR288" s="914"/>
      <c r="FS288" s="914"/>
      <c r="FT288" s="914"/>
      <c r="FU288" s="914"/>
      <c r="FV288" s="914"/>
      <c r="FW288" s="915"/>
      <c r="FX288" s="915"/>
      <c r="FY288" s="915"/>
      <c r="FZ288" s="915"/>
      <c r="GA288" s="915"/>
      <c r="GB288" s="915"/>
      <c r="GC288" s="915"/>
      <c r="GD288" s="915"/>
      <c r="GE288" s="915"/>
      <c r="GF288" s="915"/>
      <c r="GG288" s="915"/>
      <c r="GH288" s="915"/>
      <c r="GI288" s="930"/>
      <c r="GJ288" s="930"/>
      <c r="GK288" s="930"/>
      <c r="GL288" s="930"/>
      <c r="GM288" s="930"/>
      <c r="GN288" s="930"/>
      <c r="GO288" s="744"/>
    </row>
    <row r="289" spans="1:197" ht="9.75" customHeight="1" x14ac:dyDescent="0.2">
      <c r="A289" s="1003"/>
      <c r="B289" s="969"/>
      <c r="C289" s="970"/>
      <c r="D289" s="970"/>
      <c r="E289" s="970"/>
      <c r="F289" s="972"/>
      <c r="G289" s="976"/>
      <c r="H289" s="977"/>
      <c r="I289" s="977"/>
      <c r="J289" s="977"/>
      <c r="K289" s="977"/>
      <c r="L289" s="978"/>
      <c r="M289" s="785"/>
      <c r="N289" s="969"/>
      <c r="O289" s="970"/>
      <c r="P289" s="970"/>
      <c r="Q289" s="970"/>
      <c r="R289" s="972"/>
      <c r="S289" s="983"/>
      <c r="T289" s="984"/>
      <c r="U289" s="984"/>
      <c r="V289" s="984"/>
      <c r="W289" s="984"/>
      <c r="X289" s="985"/>
      <c r="Y289" s="624"/>
      <c r="Z289" s="913"/>
      <c r="AA289" s="914"/>
      <c r="AB289" s="914"/>
      <c r="AC289" s="914"/>
      <c r="AD289" s="914"/>
      <c r="AE289" s="915"/>
      <c r="AF289" s="915"/>
      <c r="AG289" s="915"/>
      <c r="AH289" s="915"/>
      <c r="AI289" s="915"/>
      <c r="AJ289" s="915"/>
      <c r="AK289" s="915"/>
      <c r="AL289" s="915"/>
      <c r="AM289" s="915"/>
      <c r="AN289" s="915"/>
      <c r="AO289" s="915"/>
      <c r="AP289" s="915"/>
      <c r="AQ289" s="930"/>
      <c r="AR289" s="930"/>
      <c r="AS289" s="930"/>
      <c r="AT289" s="930"/>
      <c r="AU289" s="930"/>
      <c r="AV289" s="930"/>
      <c r="AW289" s="744"/>
      <c r="AX289" s="1003"/>
      <c r="AY289" s="969"/>
      <c r="AZ289" s="970"/>
      <c r="BA289" s="970"/>
      <c r="BB289" s="970"/>
      <c r="BC289" s="972"/>
      <c r="BD289" s="976"/>
      <c r="BE289" s="977"/>
      <c r="BF289" s="977"/>
      <c r="BG289" s="977"/>
      <c r="BH289" s="977"/>
      <c r="BI289" s="978"/>
      <c r="BJ289" s="785"/>
      <c r="BK289" s="969"/>
      <c r="BL289" s="970"/>
      <c r="BM289" s="970"/>
      <c r="BN289" s="970"/>
      <c r="BO289" s="972"/>
      <c r="BP289" s="983"/>
      <c r="BQ289" s="984"/>
      <c r="BR289" s="984"/>
      <c r="BS289" s="984"/>
      <c r="BT289" s="984"/>
      <c r="BU289" s="985"/>
      <c r="BV289" s="624"/>
      <c r="BW289" s="913"/>
      <c r="BX289" s="914"/>
      <c r="BY289" s="914"/>
      <c r="BZ289" s="914"/>
      <c r="CA289" s="914"/>
      <c r="CB289" s="915"/>
      <c r="CC289" s="915"/>
      <c r="CD289" s="915"/>
      <c r="CE289" s="915"/>
      <c r="CF289" s="915"/>
      <c r="CG289" s="915"/>
      <c r="CH289" s="915"/>
      <c r="CI289" s="915"/>
      <c r="CJ289" s="915"/>
      <c r="CK289" s="915"/>
      <c r="CL289" s="915"/>
      <c r="CM289" s="915"/>
      <c r="CN289" s="930"/>
      <c r="CO289" s="930"/>
      <c r="CP289" s="930"/>
      <c r="CQ289" s="930"/>
      <c r="CR289" s="930"/>
      <c r="CS289" s="930"/>
      <c r="CT289" s="744"/>
      <c r="CV289" s="1003"/>
      <c r="CW289" s="969"/>
      <c r="CX289" s="970"/>
      <c r="CY289" s="970"/>
      <c r="CZ289" s="970"/>
      <c r="DA289" s="972"/>
      <c r="DB289" s="976"/>
      <c r="DC289" s="977"/>
      <c r="DD289" s="977"/>
      <c r="DE289" s="977"/>
      <c r="DF289" s="977"/>
      <c r="DG289" s="978"/>
      <c r="DH289" s="785"/>
      <c r="DI289" s="969"/>
      <c r="DJ289" s="970"/>
      <c r="DK289" s="970"/>
      <c r="DL289" s="970"/>
      <c r="DM289" s="972"/>
      <c r="DN289" s="983"/>
      <c r="DO289" s="984"/>
      <c r="DP289" s="984"/>
      <c r="DQ289" s="984"/>
      <c r="DR289" s="984"/>
      <c r="DS289" s="985"/>
      <c r="DT289" s="624"/>
      <c r="DU289" s="913"/>
      <c r="DV289" s="914"/>
      <c r="DW289" s="914"/>
      <c r="DX289" s="914"/>
      <c r="DY289" s="914"/>
      <c r="DZ289" s="915"/>
      <c r="EA289" s="915"/>
      <c r="EB289" s="915"/>
      <c r="EC289" s="915"/>
      <c r="ED289" s="915"/>
      <c r="EE289" s="915"/>
      <c r="EF289" s="915"/>
      <c r="EG289" s="915"/>
      <c r="EH289" s="915"/>
      <c r="EI289" s="915"/>
      <c r="EJ289" s="915"/>
      <c r="EK289" s="915"/>
      <c r="EL289" s="930"/>
      <c r="EM289" s="930"/>
      <c r="EN289" s="930"/>
      <c r="EO289" s="930"/>
      <c r="EP289" s="930"/>
      <c r="EQ289" s="930"/>
      <c r="ER289" s="744"/>
      <c r="ES289" s="1003"/>
      <c r="ET289" s="969"/>
      <c r="EU289" s="970"/>
      <c r="EV289" s="970"/>
      <c r="EW289" s="970"/>
      <c r="EX289" s="972"/>
      <c r="EY289" s="976"/>
      <c r="EZ289" s="977"/>
      <c r="FA289" s="977"/>
      <c r="FB289" s="977"/>
      <c r="FC289" s="977"/>
      <c r="FD289" s="978"/>
      <c r="FE289" s="785"/>
      <c r="FF289" s="969"/>
      <c r="FG289" s="970"/>
      <c r="FH289" s="970"/>
      <c r="FI289" s="970"/>
      <c r="FJ289" s="972"/>
      <c r="FK289" s="983"/>
      <c r="FL289" s="984"/>
      <c r="FM289" s="984"/>
      <c r="FN289" s="984"/>
      <c r="FO289" s="984"/>
      <c r="FP289" s="985"/>
      <c r="FQ289" s="624"/>
      <c r="FR289" s="913"/>
      <c r="FS289" s="914"/>
      <c r="FT289" s="914"/>
      <c r="FU289" s="914"/>
      <c r="FV289" s="914"/>
      <c r="FW289" s="915"/>
      <c r="FX289" s="915"/>
      <c r="FY289" s="915"/>
      <c r="FZ289" s="915"/>
      <c r="GA289" s="915"/>
      <c r="GB289" s="915"/>
      <c r="GC289" s="915"/>
      <c r="GD289" s="915"/>
      <c r="GE289" s="915"/>
      <c r="GF289" s="915"/>
      <c r="GG289" s="915"/>
      <c r="GH289" s="915"/>
      <c r="GI289" s="930"/>
      <c r="GJ289" s="930"/>
      <c r="GK289" s="930"/>
      <c r="GL289" s="930"/>
      <c r="GM289" s="930"/>
      <c r="GN289" s="930"/>
      <c r="GO289" s="744"/>
    </row>
    <row r="290" spans="1:197" ht="2.25" customHeight="1" x14ac:dyDescent="0.25">
      <c r="A290" s="1003"/>
      <c r="B290" s="658"/>
      <c r="C290" s="658"/>
      <c r="D290" s="658"/>
      <c r="E290" s="658"/>
      <c r="F290" s="658"/>
      <c r="G290" s="658"/>
      <c r="H290" s="658"/>
      <c r="I290" s="658"/>
      <c r="J290" s="658"/>
      <c r="K290" s="658"/>
      <c r="L290" s="658"/>
      <c r="M290" s="624"/>
      <c r="N290" s="658"/>
      <c r="O290" s="658"/>
      <c r="P290" s="658"/>
      <c r="Q290" s="658"/>
      <c r="R290" s="658"/>
      <c r="S290" s="658"/>
      <c r="T290" s="658"/>
      <c r="U290" s="658"/>
      <c r="V290" s="658"/>
      <c r="W290" s="658"/>
      <c r="X290" s="658"/>
      <c r="Y290" s="624"/>
      <c r="Z290" s="914"/>
      <c r="AA290" s="914"/>
      <c r="AB290" s="914"/>
      <c r="AC290" s="914"/>
      <c r="AD290" s="914"/>
      <c r="AE290" s="915"/>
      <c r="AF290" s="915"/>
      <c r="AG290" s="915"/>
      <c r="AH290" s="915"/>
      <c r="AI290" s="915"/>
      <c r="AJ290" s="915"/>
      <c r="AK290" s="915"/>
      <c r="AL290" s="915"/>
      <c r="AM290" s="915"/>
      <c r="AN290" s="915"/>
      <c r="AO290" s="915"/>
      <c r="AP290" s="915"/>
      <c r="AQ290" s="930"/>
      <c r="AR290" s="930"/>
      <c r="AS290" s="930"/>
      <c r="AT290" s="930"/>
      <c r="AU290" s="930"/>
      <c r="AV290" s="930"/>
      <c r="AW290" s="744"/>
      <c r="AX290" s="1003"/>
      <c r="AY290" s="658"/>
      <c r="AZ290" s="658"/>
      <c r="BA290" s="658"/>
      <c r="BB290" s="658"/>
      <c r="BC290" s="658"/>
      <c r="BD290" s="658"/>
      <c r="BE290" s="658"/>
      <c r="BF290" s="658"/>
      <c r="BG290" s="658"/>
      <c r="BH290" s="658"/>
      <c r="BI290" s="658"/>
      <c r="BJ290" s="624"/>
      <c r="BK290" s="658"/>
      <c r="BL290" s="658"/>
      <c r="BM290" s="658"/>
      <c r="BN290" s="658"/>
      <c r="BO290" s="658"/>
      <c r="BP290" s="658"/>
      <c r="BQ290" s="658"/>
      <c r="BR290" s="658"/>
      <c r="BS290" s="658"/>
      <c r="BT290" s="658"/>
      <c r="BU290" s="658"/>
      <c r="BV290" s="624"/>
      <c r="BW290" s="914"/>
      <c r="BX290" s="914"/>
      <c r="BY290" s="914"/>
      <c r="BZ290" s="914"/>
      <c r="CA290" s="914"/>
      <c r="CB290" s="915"/>
      <c r="CC290" s="915"/>
      <c r="CD290" s="915"/>
      <c r="CE290" s="915"/>
      <c r="CF290" s="915"/>
      <c r="CG290" s="915"/>
      <c r="CH290" s="915"/>
      <c r="CI290" s="915"/>
      <c r="CJ290" s="915"/>
      <c r="CK290" s="915"/>
      <c r="CL290" s="915"/>
      <c r="CM290" s="915"/>
      <c r="CN290" s="930"/>
      <c r="CO290" s="930"/>
      <c r="CP290" s="930"/>
      <c r="CQ290" s="930"/>
      <c r="CR290" s="930"/>
      <c r="CS290" s="930"/>
      <c r="CT290" s="744"/>
      <c r="CV290" s="1003"/>
      <c r="CW290" s="658"/>
      <c r="CX290" s="658"/>
      <c r="CY290" s="658"/>
      <c r="CZ290" s="658"/>
      <c r="DA290" s="658"/>
      <c r="DB290" s="658"/>
      <c r="DC290" s="658"/>
      <c r="DD290" s="658"/>
      <c r="DE290" s="658"/>
      <c r="DF290" s="658"/>
      <c r="DG290" s="658"/>
      <c r="DH290" s="624"/>
      <c r="DI290" s="658"/>
      <c r="DJ290" s="658"/>
      <c r="DK290" s="658"/>
      <c r="DL290" s="658"/>
      <c r="DM290" s="658"/>
      <c r="DN290" s="658"/>
      <c r="DO290" s="658"/>
      <c r="DP290" s="658"/>
      <c r="DQ290" s="658"/>
      <c r="DR290" s="658"/>
      <c r="DS290" s="658"/>
      <c r="DT290" s="624"/>
      <c r="DU290" s="914"/>
      <c r="DV290" s="914"/>
      <c r="DW290" s="914"/>
      <c r="DX290" s="914"/>
      <c r="DY290" s="914"/>
      <c r="DZ290" s="915"/>
      <c r="EA290" s="915"/>
      <c r="EB290" s="915"/>
      <c r="EC290" s="915"/>
      <c r="ED290" s="915"/>
      <c r="EE290" s="915"/>
      <c r="EF290" s="915"/>
      <c r="EG290" s="915"/>
      <c r="EH290" s="915"/>
      <c r="EI290" s="915"/>
      <c r="EJ290" s="915"/>
      <c r="EK290" s="915"/>
      <c r="EL290" s="930"/>
      <c r="EM290" s="930"/>
      <c r="EN290" s="930"/>
      <c r="EO290" s="930"/>
      <c r="EP290" s="930"/>
      <c r="EQ290" s="930"/>
      <c r="ER290" s="744"/>
      <c r="ES290" s="1003"/>
      <c r="ET290" s="658"/>
      <c r="EU290" s="658"/>
      <c r="EV290" s="658"/>
      <c r="EW290" s="658"/>
      <c r="EX290" s="658"/>
      <c r="EY290" s="658"/>
      <c r="EZ290" s="658"/>
      <c r="FA290" s="658"/>
      <c r="FB290" s="658"/>
      <c r="FC290" s="658"/>
      <c r="FD290" s="658"/>
      <c r="FE290" s="624"/>
      <c r="FF290" s="658"/>
      <c r="FG290" s="658"/>
      <c r="FH290" s="658"/>
      <c r="FI290" s="658"/>
      <c r="FJ290" s="658"/>
      <c r="FK290" s="658"/>
      <c r="FL290" s="658"/>
      <c r="FM290" s="658"/>
      <c r="FN290" s="658"/>
      <c r="FO290" s="658"/>
      <c r="FP290" s="658"/>
      <c r="FQ290" s="624"/>
      <c r="FR290" s="914"/>
      <c r="FS290" s="914"/>
      <c r="FT290" s="914"/>
      <c r="FU290" s="914"/>
      <c r="FV290" s="914"/>
      <c r="FW290" s="915"/>
      <c r="FX290" s="915"/>
      <c r="FY290" s="915"/>
      <c r="FZ290" s="915"/>
      <c r="GA290" s="915"/>
      <c r="GB290" s="915"/>
      <c r="GC290" s="915"/>
      <c r="GD290" s="915"/>
      <c r="GE290" s="915"/>
      <c r="GF290" s="915"/>
      <c r="GG290" s="915"/>
      <c r="GH290" s="915"/>
      <c r="GI290" s="930"/>
      <c r="GJ290" s="930"/>
      <c r="GK290" s="930"/>
      <c r="GL290" s="930"/>
      <c r="GM290" s="930"/>
      <c r="GN290" s="930"/>
      <c r="GO290" s="744"/>
    </row>
    <row r="291" spans="1:197" ht="13.5" customHeight="1" x14ac:dyDescent="0.2">
      <c r="A291" s="1003"/>
      <c r="B291" s="967" t="str">
        <f>'ANNUAL SUMMARY'!$C$30</f>
        <v>SIC</v>
      </c>
      <c r="C291" s="968"/>
      <c r="D291" s="968"/>
      <c r="E291" s="968"/>
      <c r="F291" s="971"/>
      <c r="G291" s="973"/>
      <c r="H291" s="974"/>
      <c r="I291" s="974"/>
      <c r="J291" s="974"/>
      <c r="K291" s="974"/>
      <c r="L291" s="975"/>
      <c r="M291" s="785"/>
      <c r="N291" s="979" t="str">
        <f>'ANNUAL SUMMARY'!$O$30</f>
        <v>NIGHT</v>
      </c>
      <c r="O291" s="968"/>
      <c r="P291" s="968"/>
      <c r="Q291" s="968"/>
      <c r="R291" s="971"/>
      <c r="S291" s="980"/>
      <c r="T291" s="981"/>
      <c r="U291" s="981"/>
      <c r="V291" s="981"/>
      <c r="W291" s="981"/>
      <c r="X291" s="982"/>
      <c r="Y291" s="624"/>
      <c r="Z291" s="913"/>
      <c r="AA291" s="914"/>
      <c r="AB291" s="914"/>
      <c r="AC291" s="914"/>
      <c r="AD291" s="914"/>
      <c r="AE291" s="915"/>
      <c r="AF291" s="915"/>
      <c r="AG291" s="915"/>
      <c r="AH291" s="915"/>
      <c r="AI291" s="915"/>
      <c r="AJ291" s="915"/>
      <c r="AK291" s="915"/>
      <c r="AL291" s="915"/>
      <c r="AM291" s="915"/>
      <c r="AN291" s="915"/>
      <c r="AO291" s="915"/>
      <c r="AP291" s="915"/>
      <c r="AQ291" s="930"/>
      <c r="AR291" s="930"/>
      <c r="AS291" s="930"/>
      <c r="AT291" s="930"/>
      <c r="AU291" s="930"/>
      <c r="AV291" s="930"/>
      <c r="AW291" s="744"/>
      <c r="AX291" s="1003"/>
      <c r="AY291" s="967" t="str">
        <f>'ANNUAL SUMMARY'!$C$30</f>
        <v>SIC</v>
      </c>
      <c r="AZ291" s="968"/>
      <c r="BA291" s="968"/>
      <c r="BB291" s="968"/>
      <c r="BC291" s="971"/>
      <c r="BD291" s="973"/>
      <c r="BE291" s="974"/>
      <c r="BF291" s="974"/>
      <c r="BG291" s="974"/>
      <c r="BH291" s="974"/>
      <c r="BI291" s="975"/>
      <c r="BJ291" s="785"/>
      <c r="BK291" s="979" t="str">
        <f>'ANNUAL SUMMARY'!$O$30</f>
        <v>NIGHT</v>
      </c>
      <c r="BL291" s="968"/>
      <c r="BM291" s="968"/>
      <c r="BN291" s="968"/>
      <c r="BO291" s="971"/>
      <c r="BP291" s="980"/>
      <c r="BQ291" s="981"/>
      <c r="BR291" s="981"/>
      <c r="BS291" s="981"/>
      <c r="BT291" s="981"/>
      <c r="BU291" s="982"/>
      <c r="BV291" s="624"/>
      <c r="BW291" s="913"/>
      <c r="BX291" s="914"/>
      <c r="BY291" s="914"/>
      <c r="BZ291" s="914"/>
      <c r="CA291" s="914"/>
      <c r="CB291" s="915"/>
      <c r="CC291" s="915"/>
      <c r="CD291" s="915"/>
      <c r="CE291" s="915"/>
      <c r="CF291" s="915"/>
      <c r="CG291" s="915"/>
      <c r="CH291" s="915"/>
      <c r="CI291" s="915"/>
      <c r="CJ291" s="915"/>
      <c r="CK291" s="915"/>
      <c r="CL291" s="915"/>
      <c r="CM291" s="915"/>
      <c r="CN291" s="930"/>
      <c r="CO291" s="930"/>
      <c r="CP291" s="930"/>
      <c r="CQ291" s="930"/>
      <c r="CR291" s="930"/>
      <c r="CS291" s="930"/>
      <c r="CT291" s="744"/>
      <c r="CV291" s="1003"/>
      <c r="CW291" s="967" t="str">
        <f>'ANNUAL SUMMARY'!$C$30</f>
        <v>SIC</v>
      </c>
      <c r="CX291" s="968"/>
      <c r="CY291" s="968"/>
      <c r="CZ291" s="968"/>
      <c r="DA291" s="971"/>
      <c r="DB291" s="973"/>
      <c r="DC291" s="974"/>
      <c r="DD291" s="974"/>
      <c r="DE291" s="974"/>
      <c r="DF291" s="974"/>
      <c r="DG291" s="975"/>
      <c r="DH291" s="785"/>
      <c r="DI291" s="979" t="str">
        <f>'ANNUAL SUMMARY'!$O$30</f>
        <v>NIGHT</v>
      </c>
      <c r="DJ291" s="968"/>
      <c r="DK291" s="968"/>
      <c r="DL291" s="968"/>
      <c r="DM291" s="971"/>
      <c r="DN291" s="980"/>
      <c r="DO291" s="981"/>
      <c r="DP291" s="981"/>
      <c r="DQ291" s="981"/>
      <c r="DR291" s="981"/>
      <c r="DS291" s="982"/>
      <c r="DT291" s="624"/>
      <c r="DU291" s="913"/>
      <c r="DV291" s="914"/>
      <c r="DW291" s="914"/>
      <c r="DX291" s="914"/>
      <c r="DY291" s="914"/>
      <c r="DZ291" s="915"/>
      <c r="EA291" s="915"/>
      <c r="EB291" s="915"/>
      <c r="EC291" s="915"/>
      <c r="ED291" s="915"/>
      <c r="EE291" s="915"/>
      <c r="EF291" s="915"/>
      <c r="EG291" s="915"/>
      <c r="EH291" s="915"/>
      <c r="EI291" s="915"/>
      <c r="EJ291" s="915"/>
      <c r="EK291" s="915"/>
      <c r="EL291" s="930"/>
      <c r="EM291" s="930"/>
      <c r="EN291" s="930"/>
      <c r="EO291" s="930"/>
      <c r="EP291" s="930"/>
      <c r="EQ291" s="930"/>
      <c r="ER291" s="744"/>
      <c r="ES291" s="1003"/>
      <c r="ET291" s="967" t="str">
        <f>'ANNUAL SUMMARY'!$C$30</f>
        <v>SIC</v>
      </c>
      <c r="EU291" s="968"/>
      <c r="EV291" s="968"/>
      <c r="EW291" s="968"/>
      <c r="EX291" s="971"/>
      <c r="EY291" s="973"/>
      <c r="EZ291" s="974"/>
      <c r="FA291" s="974"/>
      <c r="FB291" s="974"/>
      <c r="FC291" s="974"/>
      <c r="FD291" s="975"/>
      <c r="FE291" s="785"/>
      <c r="FF291" s="979" t="str">
        <f>'ANNUAL SUMMARY'!$O$30</f>
        <v>NIGHT</v>
      </c>
      <c r="FG291" s="968"/>
      <c r="FH291" s="968"/>
      <c r="FI291" s="968"/>
      <c r="FJ291" s="971"/>
      <c r="FK291" s="980"/>
      <c r="FL291" s="981"/>
      <c r="FM291" s="981"/>
      <c r="FN291" s="981"/>
      <c r="FO291" s="981"/>
      <c r="FP291" s="982"/>
      <c r="FQ291" s="624"/>
      <c r="FR291" s="913"/>
      <c r="FS291" s="914"/>
      <c r="FT291" s="914"/>
      <c r="FU291" s="914"/>
      <c r="FV291" s="914"/>
      <c r="FW291" s="915"/>
      <c r="FX291" s="915"/>
      <c r="FY291" s="915"/>
      <c r="FZ291" s="915"/>
      <c r="GA291" s="915"/>
      <c r="GB291" s="915"/>
      <c r="GC291" s="915"/>
      <c r="GD291" s="915"/>
      <c r="GE291" s="915"/>
      <c r="GF291" s="915"/>
      <c r="GG291" s="915"/>
      <c r="GH291" s="915"/>
      <c r="GI291" s="930"/>
      <c r="GJ291" s="930"/>
      <c r="GK291" s="930"/>
      <c r="GL291" s="930"/>
      <c r="GM291" s="930"/>
      <c r="GN291" s="930"/>
      <c r="GO291" s="744"/>
    </row>
    <row r="292" spans="1:197" ht="6" customHeight="1" x14ac:dyDescent="0.2">
      <c r="A292" s="1003"/>
      <c r="B292" s="969"/>
      <c r="C292" s="970"/>
      <c r="D292" s="970"/>
      <c r="E292" s="970"/>
      <c r="F292" s="972"/>
      <c r="G292" s="976"/>
      <c r="H292" s="977"/>
      <c r="I292" s="977"/>
      <c r="J292" s="977"/>
      <c r="K292" s="977"/>
      <c r="L292" s="978"/>
      <c r="M292" s="785"/>
      <c r="N292" s="969"/>
      <c r="O292" s="970"/>
      <c r="P292" s="970"/>
      <c r="Q292" s="970"/>
      <c r="R292" s="972"/>
      <c r="S292" s="983"/>
      <c r="T292" s="984"/>
      <c r="U292" s="984"/>
      <c r="V292" s="984"/>
      <c r="W292" s="984"/>
      <c r="X292" s="985"/>
      <c r="Y292" s="624"/>
      <c r="Z292" s="914"/>
      <c r="AA292" s="914"/>
      <c r="AB292" s="914"/>
      <c r="AC292" s="914"/>
      <c r="AD292" s="914"/>
      <c r="AE292" s="915"/>
      <c r="AF292" s="915"/>
      <c r="AG292" s="915"/>
      <c r="AH292" s="915"/>
      <c r="AI292" s="915"/>
      <c r="AJ292" s="915"/>
      <c r="AK292" s="915"/>
      <c r="AL292" s="915"/>
      <c r="AM292" s="915"/>
      <c r="AN292" s="915"/>
      <c r="AO292" s="915"/>
      <c r="AP292" s="915"/>
      <c r="AQ292" s="930"/>
      <c r="AR292" s="930"/>
      <c r="AS292" s="930"/>
      <c r="AT292" s="930"/>
      <c r="AU292" s="930"/>
      <c r="AV292" s="930"/>
      <c r="AW292" s="744"/>
      <c r="AX292" s="1003"/>
      <c r="AY292" s="969"/>
      <c r="AZ292" s="970"/>
      <c r="BA292" s="970"/>
      <c r="BB292" s="970"/>
      <c r="BC292" s="972"/>
      <c r="BD292" s="976"/>
      <c r="BE292" s="977"/>
      <c r="BF292" s="977"/>
      <c r="BG292" s="977"/>
      <c r="BH292" s="977"/>
      <c r="BI292" s="978"/>
      <c r="BJ292" s="785"/>
      <c r="BK292" s="969"/>
      <c r="BL292" s="970"/>
      <c r="BM292" s="970"/>
      <c r="BN292" s="970"/>
      <c r="BO292" s="972"/>
      <c r="BP292" s="983"/>
      <c r="BQ292" s="984"/>
      <c r="BR292" s="984"/>
      <c r="BS292" s="984"/>
      <c r="BT292" s="984"/>
      <c r="BU292" s="985"/>
      <c r="BV292" s="624"/>
      <c r="BW292" s="914"/>
      <c r="BX292" s="914"/>
      <c r="BY292" s="914"/>
      <c r="BZ292" s="914"/>
      <c r="CA292" s="914"/>
      <c r="CB292" s="915"/>
      <c r="CC292" s="915"/>
      <c r="CD292" s="915"/>
      <c r="CE292" s="915"/>
      <c r="CF292" s="915"/>
      <c r="CG292" s="915"/>
      <c r="CH292" s="915"/>
      <c r="CI292" s="915"/>
      <c r="CJ292" s="915"/>
      <c r="CK292" s="915"/>
      <c r="CL292" s="915"/>
      <c r="CM292" s="915"/>
      <c r="CN292" s="930"/>
      <c r="CO292" s="930"/>
      <c r="CP292" s="930"/>
      <c r="CQ292" s="930"/>
      <c r="CR292" s="930"/>
      <c r="CS292" s="930"/>
      <c r="CT292" s="744"/>
      <c r="CV292" s="1003"/>
      <c r="CW292" s="969"/>
      <c r="CX292" s="970"/>
      <c r="CY292" s="970"/>
      <c r="CZ292" s="970"/>
      <c r="DA292" s="972"/>
      <c r="DB292" s="976"/>
      <c r="DC292" s="977"/>
      <c r="DD292" s="977"/>
      <c r="DE292" s="977"/>
      <c r="DF292" s="977"/>
      <c r="DG292" s="978"/>
      <c r="DH292" s="785"/>
      <c r="DI292" s="969"/>
      <c r="DJ292" s="970"/>
      <c r="DK292" s="970"/>
      <c r="DL292" s="970"/>
      <c r="DM292" s="972"/>
      <c r="DN292" s="983"/>
      <c r="DO292" s="984"/>
      <c r="DP292" s="984"/>
      <c r="DQ292" s="984"/>
      <c r="DR292" s="984"/>
      <c r="DS292" s="985"/>
      <c r="DT292" s="624"/>
      <c r="DU292" s="914"/>
      <c r="DV292" s="914"/>
      <c r="DW292" s="914"/>
      <c r="DX292" s="914"/>
      <c r="DY292" s="914"/>
      <c r="DZ292" s="915"/>
      <c r="EA292" s="915"/>
      <c r="EB292" s="915"/>
      <c r="EC292" s="915"/>
      <c r="ED292" s="915"/>
      <c r="EE292" s="915"/>
      <c r="EF292" s="915"/>
      <c r="EG292" s="915"/>
      <c r="EH292" s="915"/>
      <c r="EI292" s="915"/>
      <c r="EJ292" s="915"/>
      <c r="EK292" s="915"/>
      <c r="EL292" s="930"/>
      <c r="EM292" s="930"/>
      <c r="EN292" s="930"/>
      <c r="EO292" s="930"/>
      <c r="EP292" s="930"/>
      <c r="EQ292" s="930"/>
      <c r="ER292" s="744"/>
      <c r="ES292" s="1003"/>
      <c r="ET292" s="969"/>
      <c r="EU292" s="970"/>
      <c r="EV292" s="970"/>
      <c r="EW292" s="970"/>
      <c r="EX292" s="972"/>
      <c r="EY292" s="976"/>
      <c r="EZ292" s="977"/>
      <c r="FA292" s="977"/>
      <c r="FB292" s="977"/>
      <c r="FC292" s="977"/>
      <c r="FD292" s="978"/>
      <c r="FE292" s="785"/>
      <c r="FF292" s="969"/>
      <c r="FG292" s="970"/>
      <c r="FH292" s="970"/>
      <c r="FI292" s="970"/>
      <c r="FJ292" s="972"/>
      <c r="FK292" s="983"/>
      <c r="FL292" s="984"/>
      <c r="FM292" s="984"/>
      <c r="FN292" s="984"/>
      <c r="FO292" s="984"/>
      <c r="FP292" s="985"/>
      <c r="FQ292" s="624"/>
      <c r="FR292" s="914"/>
      <c r="FS292" s="914"/>
      <c r="FT292" s="914"/>
      <c r="FU292" s="914"/>
      <c r="FV292" s="914"/>
      <c r="FW292" s="915"/>
      <c r="FX292" s="915"/>
      <c r="FY292" s="915"/>
      <c r="FZ292" s="915"/>
      <c r="GA292" s="915"/>
      <c r="GB292" s="915"/>
      <c r="GC292" s="915"/>
      <c r="GD292" s="915"/>
      <c r="GE292" s="915"/>
      <c r="GF292" s="915"/>
      <c r="GG292" s="915"/>
      <c r="GH292" s="915"/>
      <c r="GI292" s="930"/>
      <c r="GJ292" s="930"/>
      <c r="GK292" s="930"/>
      <c r="GL292" s="930"/>
      <c r="GM292" s="930"/>
      <c r="GN292" s="930"/>
      <c r="GO292" s="744"/>
    </row>
    <row r="293" spans="1:197" ht="2.25" customHeight="1" x14ac:dyDescent="0.25">
      <c r="A293" s="1003"/>
      <c r="B293" s="624"/>
      <c r="C293" s="624"/>
      <c r="D293" s="624"/>
      <c r="E293" s="624"/>
      <c r="F293" s="624"/>
      <c r="G293" s="624"/>
      <c r="H293" s="624"/>
      <c r="I293" s="624"/>
      <c r="J293" s="624"/>
      <c r="K293" s="624"/>
      <c r="L293" s="624"/>
      <c r="M293" s="624"/>
      <c r="N293" s="624"/>
      <c r="O293" s="624"/>
      <c r="P293" s="624"/>
      <c r="Q293" s="624"/>
      <c r="R293" s="624"/>
      <c r="S293" s="624"/>
      <c r="T293" s="624"/>
      <c r="U293" s="624"/>
      <c r="V293" s="624"/>
      <c r="W293" s="624"/>
      <c r="X293" s="624"/>
      <c r="Y293" s="624"/>
      <c r="Z293" s="913"/>
      <c r="AA293" s="914"/>
      <c r="AB293" s="914"/>
      <c r="AC293" s="914"/>
      <c r="AD293" s="914"/>
      <c r="AE293" s="915"/>
      <c r="AF293" s="915"/>
      <c r="AG293" s="915"/>
      <c r="AH293" s="915"/>
      <c r="AI293" s="915"/>
      <c r="AJ293" s="915"/>
      <c r="AK293" s="915"/>
      <c r="AL293" s="915"/>
      <c r="AM293" s="915"/>
      <c r="AN293" s="915"/>
      <c r="AO293" s="915"/>
      <c r="AP293" s="915"/>
      <c r="AQ293" s="930"/>
      <c r="AR293" s="930"/>
      <c r="AS293" s="930"/>
      <c r="AT293" s="930"/>
      <c r="AU293" s="930"/>
      <c r="AV293" s="930"/>
      <c r="AW293" s="744"/>
      <c r="AX293" s="1003"/>
      <c r="AY293" s="624"/>
      <c r="AZ293" s="624"/>
      <c r="BA293" s="624"/>
      <c r="BB293" s="624"/>
      <c r="BC293" s="624"/>
      <c r="BD293" s="624"/>
      <c r="BE293" s="624"/>
      <c r="BF293" s="624"/>
      <c r="BG293" s="624"/>
      <c r="BH293" s="624"/>
      <c r="BI293" s="624"/>
      <c r="BJ293" s="624"/>
      <c r="BK293" s="624"/>
      <c r="BL293" s="624"/>
      <c r="BM293" s="624"/>
      <c r="BN293" s="624"/>
      <c r="BO293" s="624"/>
      <c r="BP293" s="624"/>
      <c r="BQ293" s="624"/>
      <c r="BR293" s="624"/>
      <c r="BS293" s="624"/>
      <c r="BT293" s="624"/>
      <c r="BU293" s="624"/>
      <c r="BV293" s="624"/>
      <c r="BW293" s="913"/>
      <c r="BX293" s="914"/>
      <c r="BY293" s="914"/>
      <c r="BZ293" s="914"/>
      <c r="CA293" s="914"/>
      <c r="CB293" s="915"/>
      <c r="CC293" s="915"/>
      <c r="CD293" s="915"/>
      <c r="CE293" s="915"/>
      <c r="CF293" s="915"/>
      <c r="CG293" s="915"/>
      <c r="CH293" s="915"/>
      <c r="CI293" s="915"/>
      <c r="CJ293" s="915"/>
      <c r="CK293" s="915"/>
      <c r="CL293" s="915"/>
      <c r="CM293" s="915"/>
      <c r="CN293" s="930"/>
      <c r="CO293" s="930"/>
      <c r="CP293" s="930"/>
      <c r="CQ293" s="930"/>
      <c r="CR293" s="930"/>
      <c r="CS293" s="930"/>
      <c r="CT293" s="744"/>
      <c r="CV293" s="1003"/>
      <c r="CW293" s="624"/>
      <c r="CX293" s="624"/>
      <c r="CY293" s="624"/>
      <c r="CZ293" s="624"/>
      <c r="DA293" s="624"/>
      <c r="DB293" s="624"/>
      <c r="DC293" s="624"/>
      <c r="DD293" s="624"/>
      <c r="DE293" s="624"/>
      <c r="DF293" s="624"/>
      <c r="DG293" s="624"/>
      <c r="DH293" s="624"/>
      <c r="DI293" s="624"/>
      <c r="DJ293" s="624"/>
      <c r="DK293" s="624"/>
      <c r="DL293" s="624"/>
      <c r="DM293" s="624"/>
      <c r="DN293" s="624"/>
      <c r="DO293" s="624"/>
      <c r="DP293" s="624"/>
      <c r="DQ293" s="624"/>
      <c r="DR293" s="624"/>
      <c r="DS293" s="624"/>
      <c r="DT293" s="624"/>
      <c r="DU293" s="913"/>
      <c r="DV293" s="914"/>
      <c r="DW293" s="914"/>
      <c r="DX293" s="914"/>
      <c r="DY293" s="914"/>
      <c r="DZ293" s="915"/>
      <c r="EA293" s="915"/>
      <c r="EB293" s="915"/>
      <c r="EC293" s="915"/>
      <c r="ED293" s="915"/>
      <c r="EE293" s="915"/>
      <c r="EF293" s="915"/>
      <c r="EG293" s="915"/>
      <c r="EH293" s="915"/>
      <c r="EI293" s="915"/>
      <c r="EJ293" s="915"/>
      <c r="EK293" s="915"/>
      <c r="EL293" s="930"/>
      <c r="EM293" s="930"/>
      <c r="EN293" s="930"/>
      <c r="EO293" s="930"/>
      <c r="EP293" s="930"/>
      <c r="EQ293" s="930"/>
      <c r="ER293" s="744"/>
      <c r="ES293" s="1003"/>
      <c r="ET293" s="624"/>
      <c r="EU293" s="624"/>
      <c r="EV293" s="624"/>
      <c r="EW293" s="624"/>
      <c r="EX293" s="624"/>
      <c r="EY293" s="624"/>
      <c r="EZ293" s="624"/>
      <c r="FA293" s="624"/>
      <c r="FB293" s="624"/>
      <c r="FC293" s="624"/>
      <c r="FD293" s="624"/>
      <c r="FE293" s="624"/>
      <c r="FF293" s="624"/>
      <c r="FG293" s="624"/>
      <c r="FH293" s="624"/>
      <c r="FI293" s="624"/>
      <c r="FJ293" s="624"/>
      <c r="FK293" s="624"/>
      <c r="FL293" s="624"/>
      <c r="FM293" s="624"/>
      <c r="FN293" s="624"/>
      <c r="FO293" s="624"/>
      <c r="FP293" s="624"/>
      <c r="FQ293" s="624"/>
      <c r="FR293" s="913"/>
      <c r="FS293" s="914"/>
      <c r="FT293" s="914"/>
      <c r="FU293" s="914"/>
      <c r="FV293" s="914"/>
      <c r="FW293" s="915"/>
      <c r="FX293" s="915"/>
      <c r="FY293" s="915"/>
      <c r="FZ293" s="915"/>
      <c r="GA293" s="915"/>
      <c r="GB293" s="915"/>
      <c r="GC293" s="915"/>
      <c r="GD293" s="915"/>
      <c r="GE293" s="915"/>
      <c r="GF293" s="915"/>
      <c r="GG293" s="915"/>
      <c r="GH293" s="915"/>
      <c r="GI293" s="930"/>
      <c r="GJ293" s="930"/>
      <c r="GK293" s="930"/>
      <c r="GL293" s="930"/>
      <c r="GM293" s="930"/>
      <c r="GN293" s="930"/>
      <c r="GO293" s="744"/>
    </row>
    <row r="294" spans="1:197" ht="14.25" customHeight="1" x14ac:dyDescent="0.2">
      <c r="A294" s="1003"/>
      <c r="B294" s="967" t="str">
        <f>'ANNUAL SUMMARY'!$C$33</f>
        <v>CROSS C.</v>
      </c>
      <c r="C294" s="968"/>
      <c r="D294" s="968"/>
      <c r="E294" s="968"/>
      <c r="F294" s="792"/>
      <c r="G294" s="793"/>
      <c r="H294" s="793"/>
      <c r="I294" s="793"/>
      <c r="J294" s="793"/>
      <c r="K294" s="793"/>
      <c r="L294" s="794"/>
      <c r="M294" s="643"/>
      <c r="N294" s="786" t="s">
        <v>63</v>
      </c>
      <c r="O294" s="644"/>
      <c r="P294" s="644"/>
      <c r="Q294" s="644"/>
      <c r="R294" s="644"/>
      <c r="S294" s="644"/>
      <c r="T294" s="644"/>
      <c r="U294" s="644"/>
      <c r="V294" s="644"/>
      <c r="W294" s="644"/>
      <c r="X294" s="645"/>
      <c r="Y294" s="624"/>
      <c r="Z294" s="914"/>
      <c r="AA294" s="914"/>
      <c r="AB294" s="914"/>
      <c r="AC294" s="914"/>
      <c r="AD294" s="914"/>
      <c r="AE294" s="915"/>
      <c r="AF294" s="915"/>
      <c r="AG294" s="915"/>
      <c r="AH294" s="915"/>
      <c r="AI294" s="915"/>
      <c r="AJ294" s="915"/>
      <c r="AK294" s="915"/>
      <c r="AL294" s="915"/>
      <c r="AM294" s="915"/>
      <c r="AN294" s="915"/>
      <c r="AO294" s="915"/>
      <c r="AP294" s="915"/>
      <c r="AQ294" s="930"/>
      <c r="AR294" s="930"/>
      <c r="AS294" s="930"/>
      <c r="AT294" s="930"/>
      <c r="AU294" s="930"/>
      <c r="AV294" s="930"/>
      <c r="AW294" s="744"/>
      <c r="AX294" s="1003"/>
      <c r="AY294" s="967" t="str">
        <f>'ANNUAL SUMMARY'!$C$33</f>
        <v>CROSS C.</v>
      </c>
      <c r="AZ294" s="968"/>
      <c r="BA294" s="968"/>
      <c r="BB294" s="968"/>
      <c r="BC294" s="792"/>
      <c r="BD294" s="793"/>
      <c r="BE294" s="793"/>
      <c r="BF294" s="793"/>
      <c r="BG294" s="793"/>
      <c r="BH294" s="793"/>
      <c r="BI294" s="794"/>
      <c r="BJ294" s="643"/>
      <c r="BK294" s="786" t="s">
        <v>63</v>
      </c>
      <c r="BL294" s="644"/>
      <c r="BM294" s="644"/>
      <c r="BN294" s="644"/>
      <c r="BO294" s="644"/>
      <c r="BP294" s="644"/>
      <c r="BQ294" s="644"/>
      <c r="BR294" s="644"/>
      <c r="BS294" s="644"/>
      <c r="BT294" s="644"/>
      <c r="BU294" s="645"/>
      <c r="BV294" s="624"/>
      <c r="BW294" s="914"/>
      <c r="BX294" s="914"/>
      <c r="BY294" s="914"/>
      <c r="BZ294" s="914"/>
      <c r="CA294" s="914"/>
      <c r="CB294" s="915"/>
      <c r="CC294" s="915"/>
      <c r="CD294" s="915"/>
      <c r="CE294" s="915"/>
      <c r="CF294" s="915"/>
      <c r="CG294" s="915"/>
      <c r="CH294" s="915"/>
      <c r="CI294" s="915"/>
      <c r="CJ294" s="915"/>
      <c r="CK294" s="915"/>
      <c r="CL294" s="915"/>
      <c r="CM294" s="915"/>
      <c r="CN294" s="930"/>
      <c r="CO294" s="930"/>
      <c r="CP294" s="930"/>
      <c r="CQ294" s="930"/>
      <c r="CR294" s="930"/>
      <c r="CS294" s="930"/>
      <c r="CT294" s="744"/>
      <c r="CV294" s="1003"/>
      <c r="CW294" s="967" t="str">
        <f>'ANNUAL SUMMARY'!$C$33</f>
        <v>CROSS C.</v>
      </c>
      <c r="CX294" s="968"/>
      <c r="CY294" s="968"/>
      <c r="CZ294" s="968"/>
      <c r="DA294" s="792"/>
      <c r="DB294" s="793"/>
      <c r="DC294" s="793"/>
      <c r="DD294" s="793"/>
      <c r="DE294" s="793"/>
      <c r="DF294" s="793"/>
      <c r="DG294" s="794"/>
      <c r="DH294" s="643"/>
      <c r="DI294" s="786" t="s">
        <v>63</v>
      </c>
      <c r="DJ294" s="644"/>
      <c r="DK294" s="644"/>
      <c r="DL294" s="644"/>
      <c r="DM294" s="644"/>
      <c r="DN294" s="644"/>
      <c r="DO294" s="644"/>
      <c r="DP294" s="644"/>
      <c r="DQ294" s="644"/>
      <c r="DR294" s="644"/>
      <c r="DS294" s="645"/>
      <c r="DT294" s="624"/>
      <c r="DU294" s="914"/>
      <c r="DV294" s="914"/>
      <c r="DW294" s="914"/>
      <c r="DX294" s="914"/>
      <c r="DY294" s="914"/>
      <c r="DZ294" s="915"/>
      <c r="EA294" s="915"/>
      <c r="EB294" s="915"/>
      <c r="EC294" s="915"/>
      <c r="ED294" s="915"/>
      <c r="EE294" s="915"/>
      <c r="EF294" s="915"/>
      <c r="EG294" s="915"/>
      <c r="EH294" s="915"/>
      <c r="EI294" s="915"/>
      <c r="EJ294" s="915"/>
      <c r="EK294" s="915"/>
      <c r="EL294" s="930"/>
      <c r="EM294" s="930"/>
      <c r="EN294" s="930"/>
      <c r="EO294" s="930"/>
      <c r="EP294" s="930"/>
      <c r="EQ294" s="930"/>
      <c r="ER294" s="744"/>
      <c r="ES294" s="1003"/>
      <c r="ET294" s="967" t="str">
        <f>'ANNUAL SUMMARY'!$C$33</f>
        <v>CROSS C.</v>
      </c>
      <c r="EU294" s="968"/>
      <c r="EV294" s="968"/>
      <c r="EW294" s="968"/>
      <c r="EX294" s="792"/>
      <c r="EY294" s="793"/>
      <c r="EZ294" s="793"/>
      <c r="FA294" s="793"/>
      <c r="FB294" s="793"/>
      <c r="FC294" s="793"/>
      <c r="FD294" s="794"/>
      <c r="FE294" s="643"/>
      <c r="FF294" s="786" t="s">
        <v>63</v>
      </c>
      <c r="FG294" s="644"/>
      <c r="FH294" s="644"/>
      <c r="FI294" s="644"/>
      <c r="FJ294" s="644"/>
      <c r="FK294" s="644"/>
      <c r="FL294" s="644"/>
      <c r="FM294" s="644"/>
      <c r="FN294" s="644"/>
      <c r="FO294" s="644"/>
      <c r="FP294" s="645"/>
      <c r="FQ294" s="624"/>
      <c r="FR294" s="914"/>
      <c r="FS294" s="914"/>
      <c r="FT294" s="914"/>
      <c r="FU294" s="914"/>
      <c r="FV294" s="914"/>
      <c r="FW294" s="915"/>
      <c r="FX294" s="915"/>
      <c r="FY294" s="915"/>
      <c r="FZ294" s="915"/>
      <c r="GA294" s="915"/>
      <c r="GB294" s="915"/>
      <c r="GC294" s="915"/>
      <c r="GD294" s="915"/>
      <c r="GE294" s="915"/>
      <c r="GF294" s="915"/>
      <c r="GG294" s="915"/>
      <c r="GH294" s="915"/>
      <c r="GI294" s="930"/>
      <c r="GJ294" s="930"/>
      <c r="GK294" s="930"/>
      <c r="GL294" s="930"/>
      <c r="GM294" s="930"/>
      <c r="GN294" s="930"/>
      <c r="GO294" s="744"/>
    </row>
    <row r="295" spans="1:197" ht="6" customHeight="1" x14ac:dyDescent="0.2">
      <c r="A295" s="1003"/>
      <c r="B295" s="969"/>
      <c r="C295" s="970"/>
      <c r="D295" s="970"/>
      <c r="E295" s="970"/>
      <c r="F295" s="795"/>
      <c r="G295" s="796"/>
      <c r="H295" s="796"/>
      <c r="I295" s="796"/>
      <c r="J295" s="796"/>
      <c r="K295" s="796"/>
      <c r="L295" s="797"/>
      <c r="M295" s="643"/>
      <c r="N295" s="787"/>
      <c r="O295" s="646"/>
      <c r="P295" s="646"/>
      <c r="Q295" s="646"/>
      <c r="R295" s="646"/>
      <c r="S295" s="646"/>
      <c r="T295" s="646"/>
      <c r="U295" s="646"/>
      <c r="V295" s="646"/>
      <c r="W295" s="646"/>
      <c r="X295" s="647"/>
      <c r="Y295" s="624"/>
      <c r="Z295" s="913"/>
      <c r="AA295" s="913"/>
      <c r="AB295" s="913"/>
      <c r="AC295" s="913"/>
      <c r="AD295" s="913"/>
      <c r="AE295" s="915"/>
      <c r="AF295" s="915"/>
      <c r="AG295" s="915"/>
      <c r="AH295" s="915"/>
      <c r="AI295" s="915"/>
      <c r="AJ295" s="915"/>
      <c r="AK295" s="915"/>
      <c r="AL295" s="915"/>
      <c r="AM295" s="915"/>
      <c r="AN295" s="915"/>
      <c r="AO295" s="915"/>
      <c r="AP295" s="915"/>
      <c r="AQ295" s="930"/>
      <c r="AR295" s="930"/>
      <c r="AS295" s="930"/>
      <c r="AT295" s="930"/>
      <c r="AU295" s="930"/>
      <c r="AV295" s="930"/>
      <c r="AW295" s="744"/>
      <c r="AX295" s="1003"/>
      <c r="AY295" s="969"/>
      <c r="AZ295" s="970"/>
      <c r="BA295" s="970"/>
      <c r="BB295" s="970"/>
      <c r="BC295" s="795"/>
      <c r="BD295" s="796"/>
      <c r="BE295" s="796"/>
      <c r="BF295" s="796"/>
      <c r="BG295" s="796"/>
      <c r="BH295" s="796"/>
      <c r="BI295" s="797"/>
      <c r="BJ295" s="643"/>
      <c r="BK295" s="787"/>
      <c r="BL295" s="646"/>
      <c r="BM295" s="646"/>
      <c r="BN295" s="646"/>
      <c r="BO295" s="646"/>
      <c r="BP295" s="646"/>
      <c r="BQ295" s="646"/>
      <c r="BR295" s="646"/>
      <c r="BS295" s="646"/>
      <c r="BT295" s="646"/>
      <c r="BU295" s="647"/>
      <c r="BV295" s="624"/>
      <c r="BW295" s="913"/>
      <c r="BX295" s="913"/>
      <c r="BY295" s="913"/>
      <c r="BZ295" s="913"/>
      <c r="CA295" s="913"/>
      <c r="CB295" s="915"/>
      <c r="CC295" s="915"/>
      <c r="CD295" s="915"/>
      <c r="CE295" s="915"/>
      <c r="CF295" s="915"/>
      <c r="CG295" s="915"/>
      <c r="CH295" s="915"/>
      <c r="CI295" s="915"/>
      <c r="CJ295" s="915"/>
      <c r="CK295" s="915"/>
      <c r="CL295" s="915"/>
      <c r="CM295" s="915"/>
      <c r="CN295" s="930"/>
      <c r="CO295" s="930"/>
      <c r="CP295" s="930"/>
      <c r="CQ295" s="930"/>
      <c r="CR295" s="930"/>
      <c r="CS295" s="930"/>
      <c r="CT295" s="744"/>
      <c r="CV295" s="1003"/>
      <c r="CW295" s="969"/>
      <c r="CX295" s="970"/>
      <c r="CY295" s="970"/>
      <c r="CZ295" s="970"/>
      <c r="DA295" s="795"/>
      <c r="DB295" s="796"/>
      <c r="DC295" s="796"/>
      <c r="DD295" s="796"/>
      <c r="DE295" s="796"/>
      <c r="DF295" s="796"/>
      <c r="DG295" s="797"/>
      <c r="DH295" s="643"/>
      <c r="DI295" s="787"/>
      <c r="DJ295" s="646"/>
      <c r="DK295" s="646"/>
      <c r="DL295" s="646"/>
      <c r="DM295" s="646"/>
      <c r="DN295" s="646"/>
      <c r="DO295" s="646"/>
      <c r="DP295" s="646"/>
      <c r="DQ295" s="646"/>
      <c r="DR295" s="646"/>
      <c r="DS295" s="647"/>
      <c r="DT295" s="624"/>
      <c r="DU295" s="913"/>
      <c r="DV295" s="913"/>
      <c r="DW295" s="913"/>
      <c r="DX295" s="913"/>
      <c r="DY295" s="913"/>
      <c r="DZ295" s="915"/>
      <c r="EA295" s="915"/>
      <c r="EB295" s="915"/>
      <c r="EC295" s="915"/>
      <c r="ED295" s="915"/>
      <c r="EE295" s="915"/>
      <c r="EF295" s="915"/>
      <c r="EG295" s="915"/>
      <c r="EH295" s="915"/>
      <c r="EI295" s="915"/>
      <c r="EJ295" s="915"/>
      <c r="EK295" s="915"/>
      <c r="EL295" s="930"/>
      <c r="EM295" s="930"/>
      <c r="EN295" s="930"/>
      <c r="EO295" s="930"/>
      <c r="EP295" s="930"/>
      <c r="EQ295" s="930"/>
      <c r="ER295" s="744"/>
      <c r="ES295" s="1003"/>
      <c r="ET295" s="969"/>
      <c r="EU295" s="970"/>
      <c r="EV295" s="970"/>
      <c r="EW295" s="970"/>
      <c r="EX295" s="795"/>
      <c r="EY295" s="796"/>
      <c r="EZ295" s="796"/>
      <c r="FA295" s="796"/>
      <c r="FB295" s="796"/>
      <c r="FC295" s="796"/>
      <c r="FD295" s="797"/>
      <c r="FE295" s="643"/>
      <c r="FF295" s="787"/>
      <c r="FG295" s="646"/>
      <c r="FH295" s="646"/>
      <c r="FI295" s="646"/>
      <c r="FJ295" s="646"/>
      <c r="FK295" s="646"/>
      <c r="FL295" s="646"/>
      <c r="FM295" s="646"/>
      <c r="FN295" s="646"/>
      <c r="FO295" s="646"/>
      <c r="FP295" s="647"/>
      <c r="FQ295" s="624"/>
      <c r="FR295" s="913"/>
      <c r="FS295" s="913"/>
      <c r="FT295" s="913"/>
      <c r="FU295" s="913"/>
      <c r="FV295" s="913"/>
      <c r="FW295" s="915"/>
      <c r="FX295" s="915"/>
      <c r="FY295" s="915"/>
      <c r="FZ295" s="915"/>
      <c r="GA295" s="915"/>
      <c r="GB295" s="915"/>
      <c r="GC295" s="915"/>
      <c r="GD295" s="915"/>
      <c r="GE295" s="915"/>
      <c r="GF295" s="915"/>
      <c r="GG295" s="915"/>
      <c r="GH295" s="915"/>
      <c r="GI295" s="930"/>
      <c r="GJ295" s="930"/>
      <c r="GK295" s="930"/>
      <c r="GL295" s="930"/>
      <c r="GM295" s="930"/>
      <c r="GN295" s="930"/>
      <c r="GO295" s="744"/>
    </row>
    <row r="296" spans="1:197" ht="2.25" customHeight="1" x14ac:dyDescent="0.25">
      <c r="A296" s="1003"/>
      <c r="B296" s="624"/>
      <c r="C296" s="624"/>
      <c r="D296" s="624"/>
      <c r="E296" s="624"/>
      <c r="F296" s="624"/>
      <c r="G296" s="624"/>
      <c r="H296" s="624"/>
      <c r="I296" s="624"/>
      <c r="J296" s="624"/>
      <c r="K296" s="624"/>
      <c r="L296" s="624"/>
      <c r="M296" s="643"/>
      <c r="N296" s="787"/>
      <c r="O296" s="646"/>
      <c r="P296" s="646"/>
      <c r="Q296" s="646"/>
      <c r="R296" s="646"/>
      <c r="S296" s="646"/>
      <c r="T296" s="646"/>
      <c r="U296" s="646"/>
      <c r="V296" s="646"/>
      <c r="W296" s="646"/>
      <c r="X296" s="647"/>
      <c r="Y296" s="624"/>
      <c r="Z296" s="913"/>
      <c r="AA296" s="913"/>
      <c r="AB296" s="913"/>
      <c r="AC296" s="913"/>
      <c r="AD296" s="913"/>
      <c r="AE296" s="915"/>
      <c r="AF296" s="915"/>
      <c r="AG296" s="915"/>
      <c r="AH296" s="915"/>
      <c r="AI296" s="915"/>
      <c r="AJ296" s="915"/>
      <c r="AK296" s="915"/>
      <c r="AL296" s="915"/>
      <c r="AM296" s="915"/>
      <c r="AN296" s="915"/>
      <c r="AO296" s="915"/>
      <c r="AP296" s="915"/>
      <c r="AQ296" s="930"/>
      <c r="AR296" s="930"/>
      <c r="AS296" s="930"/>
      <c r="AT296" s="930"/>
      <c r="AU296" s="930"/>
      <c r="AV296" s="930"/>
      <c r="AW296" s="744"/>
      <c r="AX296" s="1003"/>
      <c r="AY296" s="624"/>
      <c r="AZ296" s="624"/>
      <c r="BA296" s="624"/>
      <c r="BB296" s="624"/>
      <c r="BC296" s="624"/>
      <c r="BD296" s="624"/>
      <c r="BE296" s="624"/>
      <c r="BF296" s="624"/>
      <c r="BG296" s="624"/>
      <c r="BH296" s="624"/>
      <c r="BI296" s="624"/>
      <c r="BJ296" s="643"/>
      <c r="BK296" s="787"/>
      <c r="BL296" s="646"/>
      <c r="BM296" s="646"/>
      <c r="BN296" s="646"/>
      <c r="BO296" s="646"/>
      <c r="BP296" s="646"/>
      <c r="BQ296" s="646"/>
      <c r="BR296" s="646"/>
      <c r="BS296" s="646"/>
      <c r="BT296" s="646"/>
      <c r="BU296" s="647"/>
      <c r="BV296" s="624"/>
      <c r="BW296" s="913"/>
      <c r="BX296" s="913"/>
      <c r="BY296" s="913"/>
      <c r="BZ296" s="913"/>
      <c r="CA296" s="913"/>
      <c r="CB296" s="915"/>
      <c r="CC296" s="915"/>
      <c r="CD296" s="915"/>
      <c r="CE296" s="915"/>
      <c r="CF296" s="915"/>
      <c r="CG296" s="915"/>
      <c r="CH296" s="915"/>
      <c r="CI296" s="915"/>
      <c r="CJ296" s="915"/>
      <c r="CK296" s="915"/>
      <c r="CL296" s="915"/>
      <c r="CM296" s="915"/>
      <c r="CN296" s="930"/>
      <c r="CO296" s="930"/>
      <c r="CP296" s="930"/>
      <c r="CQ296" s="930"/>
      <c r="CR296" s="930"/>
      <c r="CS296" s="930"/>
      <c r="CT296" s="744"/>
      <c r="CV296" s="1003"/>
      <c r="CW296" s="624"/>
      <c r="CX296" s="624"/>
      <c r="CY296" s="624"/>
      <c r="CZ296" s="624"/>
      <c r="DA296" s="624"/>
      <c r="DB296" s="624"/>
      <c r="DC296" s="624"/>
      <c r="DD296" s="624"/>
      <c r="DE296" s="624"/>
      <c r="DF296" s="624"/>
      <c r="DG296" s="624"/>
      <c r="DH296" s="643"/>
      <c r="DI296" s="787"/>
      <c r="DJ296" s="646"/>
      <c r="DK296" s="646"/>
      <c r="DL296" s="646"/>
      <c r="DM296" s="646"/>
      <c r="DN296" s="646"/>
      <c r="DO296" s="646"/>
      <c r="DP296" s="646"/>
      <c r="DQ296" s="646"/>
      <c r="DR296" s="646"/>
      <c r="DS296" s="647"/>
      <c r="DT296" s="624"/>
      <c r="DU296" s="913"/>
      <c r="DV296" s="913"/>
      <c r="DW296" s="913"/>
      <c r="DX296" s="913"/>
      <c r="DY296" s="913"/>
      <c r="DZ296" s="915"/>
      <c r="EA296" s="915"/>
      <c r="EB296" s="915"/>
      <c r="EC296" s="915"/>
      <c r="ED296" s="915"/>
      <c r="EE296" s="915"/>
      <c r="EF296" s="915"/>
      <c r="EG296" s="915"/>
      <c r="EH296" s="915"/>
      <c r="EI296" s="915"/>
      <c r="EJ296" s="915"/>
      <c r="EK296" s="915"/>
      <c r="EL296" s="930"/>
      <c r="EM296" s="930"/>
      <c r="EN296" s="930"/>
      <c r="EO296" s="930"/>
      <c r="EP296" s="930"/>
      <c r="EQ296" s="930"/>
      <c r="ER296" s="744"/>
      <c r="ES296" s="1003"/>
      <c r="ET296" s="624"/>
      <c r="EU296" s="624"/>
      <c r="EV296" s="624"/>
      <c r="EW296" s="624"/>
      <c r="EX296" s="624"/>
      <c r="EY296" s="624"/>
      <c r="EZ296" s="624"/>
      <c r="FA296" s="624"/>
      <c r="FB296" s="624"/>
      <c r="FC296" s="624"/>
      <c r="FD296" s="624"/>
      <c r="FE296" s="643"/>
      <c r="FF296" s="787"/>
      <c r="FG296" s="646"/>
      <c r="FH296" s="646"/>
      <c r="FI296" s="646"/>
      <c r="FJ296" s="646"/>
      <c r="FK296" s="646"/>
      <c r="FL296" s="646"/>
      <c r="FM296" s="646"/>
      <c r="FN296" s="646"/>
      <c r="FO296" s="646"/>
      <c r="FP296" s="647"/>
      <c r="FQ296" s="624"/>
      <c r="FR296" s="913"/>
      <c r="FS296" s="913"/>
      <c r="FT296" s="913"/>
      <c r="FU296" s="913"/>
      <c r="FV296" s="913"/>
      <c r="FW296" s="915"/>
      <c r="FX296" s="915"/>
      <c r="FY296" s="915"/>
      <c r="FZ296" s="915"/>
      <c r="GA296" s="915"/>
      <c r="GB296" s="915"/>
      <c r="GC296" s="915"/>
      <c r="GD296" s="915"/>
      <c r="GE296" s="915"/>
      <c r="GF296" s="915"/>
      <c r="GG296" s="915"/>
      <c r="GH296" s="915"/>
      <c r="GI296" s="930"/>
      <c r="GJ296" s="930"/>
      <c r="GK296" s="930"/>
      <c r="GL296" s="930"/>
      <c r="GM296" s="930"/>
      <c r="GN296" s="930"/>
      <c r="GO296" s="744"/>
    </row>
    <row r="297" spans="1:197" ht="8.25" customHeight="1" x14ac:dyDescent="0.25">
      <c r="A297" s="1003"/>
      <c r="B297" s="155" t="str">
        <f>LOGBOOK!$J$3</f>
        <v>SINGLE-ENGINE</v>
      </c>
      <c r="C297" s="156" t="str">
        <f>LOGBOOK!$K$3</f>
        <v>MULTI-ENGINE</v>
      </c>
      <c r="D297" s="156" t="str">
        <f>LOGBOOK!$L$3</f>
        <v>TURBO PROP</v>
      </c>
      <c r="E297" s="156" t="str">
        <f>LOGBOOK!$M$3</f>
        <v>TURBO JET</v>
      </c>
      <c r="F297" s="156" t="str">
        <f>LOGBOOK!$N$3</f>
        <v>LSA</v>
      </c>
      <c r="G297" s="156" t="str">
        <f>LOGBOOK!$O$2</f>
        <v>HELICOPTER</v>
      </c>
      <c r="H297" s="156" t="str">
        <f>LOGBOOK!$P$2</f>
        <v>GLIDER</v>
      </c>
      <c r="I297" s="156" t="str">
        <f>LOGBOOK!$Q$2</f>
        <v>OTHERS</v>
      </c>
      <c r="J297" s="157"/>
      <c r="K297" s="158"/>
      <c r="L297" s="159" t="s">
        <v>64</v>
      </c>
      <c r="M297" s="16"/>
      <c r="N297" s="788"/>
      <c r="O297" s="648"/>
      <c r="P297" s="648"/>
      <c r="Q297" s="648"/>
      <c r="R297" s="648"/>
      <c r="S297" s="648"/>
      <c r="T297" s="648"/>
      <c r="U297" s="648"/>
      <c r="V297" s="648"/>
      <c r="W297" s="648"/>
      <c r="X297" s="649"/>
      <c r="Y297" s="624"/>
      <c r="Z297" s="913"/>
      <c r="AA297" s="913"/>
      <c r="AB297" s="913"/>
      <c r="AC297" s="913"/>
      <c r="AD297" s="913"/>
      <c r="AE297" s="915"/>
      <c r="AF297" s="915"/>
      <c r="AG297" s="915"/>
      <c r="AH297" s="915"/>
      <c r="AI297" s="915"/>
      <c r="AJ297" s="915"/>
      <c r="AK297" s="915"/>
      <c r="AL297" s="915"/>
      <c r="AM297" s="915"/>
      <c r="AN297" s="915"/>
      <c r="AO297" s="915"/>
      <c r="AP297" s="915"/>
      <c r="AQ297" s="930"/>
      <c r="AR297" s="930"/>
      <c r="AS297" s="930"/>
      <c r="AT297" s="930"/>
      <c r="AU297" s="930"/>
      <c r="AV297" s="930"/>
      <c r="AW297" s="744"/>
      <c r="AX297" s="1003"/>
      <c r="AY297" s="155" t="str">
        <f>LOGBOOK!$J$3</f>
        <v>SINGLE-ENGINE</v>
      </c>
      <c r="AZ297" s="156" t="str">
        <f>LOGBOOK!$K$3</f>
        <v>MULTI-ENGINE</v>
      </c>
      <c r="BA297" s="156" t="str">
        <f>LOGBOOK!$L$3</f>
        <v>TURBO PROP</v>
      </c>
      <c r="BB297" s="156" t="str">
        <f>LOGBOOK!$M$3</f>
        <v>TURBO JET</v>
      </c>
      <c r="BC297" s="156" t="str">
        <f>LOGBOOK!$N$3</f>
        <v>LSA</v>
      </c>
      <c r="BD297" s="156" t="str">
        <f>LOGBOOK!$O$2</f>
        <v>HELICOPTER</v>
      </c>
      <c r="BE297" s="156" t="str">
        <f>LOGBOOK!$P$2</f>
        <v>GLIDER</v>
      </c>
      <c r="BF297" s="156" t="str">
        <f>LOGBOOK!$Q$2</f>
        <v>OTHERS</v>
      </c>
      <c r="BG297" s="157"/>
      <c r="BH297" s="158"/>
      <c r="BI297" s="159" t="s">
        <v>64</v>
      </c>
      <c r="BJ297" s="16"/>
      <c r="BK297" s="788"/>
      <c r="BL297" s="648"/>
      <c r="BM297" s="648"/>
      <c r="BN297" s="648"/>
      <c r="BO297" s="648"/>
      <c r="BP297" s="648"/>
      <c r="BQ297" s="648"/>
      <c r="BR297" s="648"/>
      <c r="BS297" s="648"/>
      <c r="BT297" s="648"/>
      <c r="BU297" s="649"/>
      <c r="BV297" s="624"/>
      <c r="BW297" s="913"/>
      <c r="BX297" s="913"/>
      <c r="BY297" s="913"/>
      <c r="BZ297" s="913"/>
      <c r="CA297" s="913"/>
      <c r="CB297" s="915"/>
      <c r="CC297" s="915"/>
      <c r="CD297" s="915"/>
      <c r="CE297" s="915"/>
      <c r="CF297" s="915"/>
      <c r="CG297" s="915"/>
      <c r="CH297" s="915"/>
      <c r="CI297" s="915"/>
      <c r="CJ297" s="915"/>
      <c r="CK297" s="915"/>
      <c r="CL297" s="915"/>
      <c r="CM297" s="915"/>
      <c r="CN297" s="930"/>
      <c r="CO297" s="930"/>
      <c r="CP297" s="930"/>
      <c r="CQ297" s="930"/>
      <c r="CR297" s="930"/>
      <c r="CS297" s="930"/>
      <c r="CT297" s="744"/>
      <c r="CV297" s="1003"/>
      <c r="CW297" s="155" t="str">
        <f>LOGBOOK!$J$3</f>
        <v>SINGLE-ENGINE</v>
      </c>
      <c r="CX297" s="156" t="str">
        <f>LOGBOOK!$K$3</f>
        <v>MULTI-ENGINE</v>
      </c>
      <c r="CY297" s="156" t="str">
        <f>LOGBOOK!$L$3</f>
        <v>TURBO PROP</v>
      </c>
      <c r="CZ297" s="156" t="str">
        <f>LOGBOOK!$M$3</f>
        <v>TURBO JET</v>
      </c>
      <c r="DA297" s="156" t="str">
        <f>LOGBOOK!$N$3</f>
        <v>LSA</v>
      </c>
      <c r="DB297" s="156" t="str">
        <f>LOGBOOK!$O$2</f>
        <v>HELICOPTER</v>
      </c>
      <c r="DC297" s="156" t="str">
        <f>LOGBOOK!$P$2</f>
        <v>GLIDER</v>
      </c>
      <c r="DD297" s="156" t="str">
        <f>LOGBOOK!$Q$2</f>
        <v>OTHERS</v>
      </c>
      <c r="DE297" s="157"/>
      <c r="DF297" s="158"/>
      <c r="DG297" s="159" t="s">
        <v>64</v>
      </c>
      <c r="DH297" s="16"/>
      <c r="DI297" s="788"/>
      <c r="DJ297" s="648"/>
      <c r="DK297" s="648"/>
      <c r="DL297" s="648"/>
      <c r="DM297" s="648"/>
      <c r="DN297" s="648"/>
      <c r="DO297" s="648"/>
      <c r="DP297" s="648"/>
      <c r="DQ297" s="648"/>
      <c r="DR297" s="648"/>
      <c r="DS297" s="649"/>
      <c r="DT297" s="624"/>
      <c r="DU297" s="913"/>
      <c r="DV297" s="913"/>
      <c r="DW297" s="913"/>
      <c r="DX297" s="913"/>
      <c r="DY297" s="913"/>
      <c r="DZ297" s="915"/>
      <c r="EA297" s="915"/>
      <c r="EB297" s="915"/>
      <c r="EC297" s="915"/>
      <c r="ED297" s="915"/>
      <c r="EE297" s="915"/>
      <c r="EF297" s="915"/>
      <c r="EG297" s="915"/>
      <c r="EH297" s="915"/>
      <c r="EI297" s="915"/>
      <c r="EJ297" s="915"/>
      <c r="EK297" s="915"/>
      <c r="EL297" s="930"/>
      <c r="EM297" s="930"/>
      <c r="EN297" s="930"/>
      <c r="EO297" s="930"/>
      <c r="EP297" s="930"/>
      <c r="EQ297" s="930"/>
      <c r="ER297" s="744"/>
      <c r="ES297" s="1003"/>
      <c r="ET297" s="155" t="str">
        <f>LOGBOOK!$J$3</f>
        <v>SINGLE-ENGINE</v>
      </c>
      <c r="EU297" s="156" t="str">
        <f>LOGBOOK!$K$3</f>
        <v>MULTI-ENGINE</v>
      </c>
      <c r="EV297" s="156" t="str">
        <f>LOGBOOK!$L$3</f>
        <v>TURBO PROP</v>
      </c>
      <c r="EW297" s="156" t="str">
        <f>LOGBOOK!$M$3</f>
        <v>TURBO JET</v>
      </c>
      <c r="EX297" s="156" t="str">
        <f>LOGBOOK!$N$3</f>
        <v>LSA</v>
      </c>
      <c r="EY297" s="156" t="str">
        <f>LOGBOOK!$O$2</f>
        <v>HELICOPTER</v>
      </c>
      <c r="EZ297" s="156" t="str">
        <f>LOGBOOK!$P$2</f>
        <v>GLIDER</v>
      </c>
      <c r="FA297" s="156" t="str">
        <f>LOGBOOK!$Q$2</f>
        <v>OTHERS</v>
      </c>
      <c r="FB297" s="157"/>
      <c r="FC297" s="158"/>
      <c r="FD297" s="159" t="s">
        <v>64</v>
      </c>
      <c r="FE297" s="16"/>
      <c r="FF297" s="788"/>
      <c r="FG297" s="648"/>
      <c r="FH297" s="648"/>
      <c r="FI297" s="648"/>
      <c r="FJ297" s="648"/>
      <c r="FK297" s="648"/>
      <c r="FL297" s="648"/>
      <c r="FM297" s="648"/>
      <c r="FN297" s="648"/>
      <c r="FO297" s="648"/>
      <c r="FP297" s="649"/>
      <c r="FQ297" s="624"/>
      <c r="FR297" s="913"/>
      <c r="FS297" s="913"/>
      <c r="FT297" s="913"/>
      <c r="FU297" s="913"/>
      <c r="FV297" s="913"/>
      <c r="FW297" s="915"/>
      <c r="FX297" s="915"/>
      <c r="FY297" s="915"/>
      <c r="FZ297" s="915"/>
      <c r="GA297" s="915"/>
      <c r="GB297" s="915"/>
      <c r="GC297" s="915"/>
      <c r="GD297" s="915"/>
      <c r="GE297" s="915"/>
      <c r="GF297" s="915"/>
      <c r="GG297" s="915"/>
      <c r="GH297" s="915"/>
      <c r="GI297" s="930"/>
      <c r="GJ297" s="930"/>
      <c r="GK297" s="930"/>
      <c r="GL297" s="930"/>
      <c r="GM297" s="930"/>
      <c r="GN297" s="930"/>
      <c r="GO297" s="744"/>
    </row>
    <row r="298" spans="1:197" ht="3" customHeight="1" x14ac:dyDescent="0.25">
      <c r="A298" s="1003"/>
      <c r="B298" s="624"/>
      <c r="C298" s="624"/>
      <c r="D298" s="624"/>
      <c r="E298" s="624"/>
      <c r="F298" s="624"/>
      <c r="G298" s="624"/>
      <c r="H298" s="624"/>
      <c r="I298" s="624"/>
      <c r="J298" s="624"/>
      <c r="K298" s="624"/>
      <c r="L298" s="624"/>
      <c r="M298" s="624"/>
      <c r="N298" s="658"/>
      <c r="O298" s="658"/>
      <c r="P298" s="658"/>
      <c r="Q298" s="658"/>
      <c r="R298" s="658"/>
      <c r="S298" s="658"/>
      <c r="T298" s="658"/>
      <c r="U298" s="658"/>
      <c r="V298" s="658"/>
      <c r="W298" s="658"/>
      <c r="X298" s="658"/>
      <c r="Y298" s="624"/>
      <c r="Z298" s="913"/>
      <c r="AA298" s="913"/>
      <c r="AB298" s="913"/>
      <c r="AC298" s="913"/>
      <c r="AD298" s="913"/>
      <c r="AE298" s="915"/>
      <c r="AF298" s="915"/>
      <c r="AG298" s="915"/>
      <c r="AH298" s="915"/>
      <c r="AI298" s="915"/>
      <c r="AJ298" s="915"/>
      <c r="AK298" s="915"/>
      <c r="AL298" s="915"/>
      <c r="AM298" s="915"/>
      <c r="AN298" s="915"/>
      <c r="AO298" s="915"/>
      <c r="AP298" s="915"/>
      <c r="AQ298" s="930"/>
      <c r="AR298" s="930"/>
      <c r="AS298" s="930"/>
      <c r="AT298" s="930"/>
      <c r="AU298" s="930"/>
      <c r="AV298" s="930"/>
      <c r="AW298" s="744"/>
      <c r="AX298" s="1003"/>
      <c r="AY298" s="624"/>
      <c r="AZ298" s="624"/>
      <c r="BA298" s="624"/>
      <c r="BB298" s="624"/>
      <c r="BC298" s="624"/>
      <c r="BD298" s="624"/>
      <c r="BE298" s="624"/>
      <c r="BF298" s="624"/>
      <c r="BG298" s="624"/>
      <c r="BH298" s="624"/>
      <c r="BI298" s="624"/>
      <c r="BJ298" s="624"/>
      <c r="BK298" s="658"/>
      <c r="BL298" s="658"/>
      <c r="BM298" s="658"/>
      <c r="BN298" s="658"/>
      <c r="BO298" s="658"/>
      <c r="BP298" s="658"/>
      <c r="BQ298" s="658"/>
      <c r="BR298" s="658"/>
      <c r="BS298" s="658"/>
      <c r="BT298" s="658"/>
      <c r="BU298" s="658"/>
      <c r="BV298" s="624"/>
      <c r="BW298" s="913"/>
      <c r="BX298" s="913"/>
      <c r="BY298" s="913"/>
      <c r="BZ298" s="913"/>
      <c r="CA298" s="913"/>
      <c r="CB298" s="915"/>
      <c r="CC298" s="915"/>
      <c r="CD298" s="915"/>
      <c r="CE298" s="915"/>
      <c r="CF298" s="915"/>
      <c r="CG298" s="915"/>
      <c r="CH298" s="915"/>
      <c r="CI298" s="915"/>
      <c r="CJ298" s="915"/>
      <c r="CK298" s="915"/>
      <c r="CL298" s="915"/>
      <c r="CM298" s="915"/>
      <c r="CN298" s="930"/>
      <c r="CO298" s="930"/>
      <c r="CP298" s="930"/>
      <c r="CQ298" s="930"/>
      <c r="CR298" s="930"/>
      <c r="CS298" s="930"/>
      <c r="CT298" s="744"/>
      <c r="CV298" s="1003"/>
      <c r="CW298" s="624"/>
      <c r="CX298" s="624"/>
      <c r="CY298" s="624"/>
      <c r="CZ298" s="624"/>
      <c r="DA298" s="624"/>
      <c r="DB298" s="624"/>
      <c r="DC298" s="624"/>
      <c r="DD298" s="624"/>
      <c r="DE298" s="624"/>
      <c r="DF298" s="624"/>
      <c r="DG298" s="624"/>
      <c r="DH298" s="624"/>
      <c r="DI298" s="658"/>
      <c r="DJ298" s="658"/>
      <c r="DK298" s="658"/>
      <c r="DL298" s="658"/>
      <c r="DM298" s="658"/>
      <c r="DN298" s="658"/>
      <c r="DO298" s="658"/>
      <c r="DP298" s="658"/>
      <c r="DQ298" s="658"/>
      <c r="DR298" s="658"/>
      <c r="DS298" s="658"/>
      <c r="DT298" s="624"/>
      <c r="DU298" s="913"/>
      <c r="DV298" s="913"/>
      <c r="DW298" s="913"/>
      <c r="DX298" s="913"/>
      <c r="DY298" s="913"/>
      <c r="DZ298" s="915"/>
      <c r="EA298" s="915"/>
      <c r="EB298" s="915"/>
      <c r="EC298" s="915"/>
      <c r="ED298" s="915"/>
      <c r="EE298" s="915"/>
      <c r="EF298" s="915"/>
      <c r="EG298" s="915"/>
      <c r="EH298" s="915"/>
      <c r="EI298" s="915"/>
      <c r="EJ298" s="915"/>
      <c r="EK298" s="915"/>
      <c r="EL298" s="930"/>
      <c r="EM298" s="930"/>
      <c r="EN298" s="930"/>
      <c r="EO298" s="930"/>
      <c r="EP298" s="930"/>
      <c r="EQ298" s="930"/>
      <c r="ER298" s="744"/>
      <c r="ES298" s="1003"/>
      <c r="ET298" s="624"/>
      <c r="EU298" s="624"/>
      <c r="EV298" s="624"/>
      <c r="EW298" s="624"/>
      <c r="EX298" s="624"/>
      <c r="EY298" s="624"/>
      <c r="EZ298" s="624"/>
      <c r="FA298" s="624"/>
      <c r="FB298" s="624"/>
      <c r="FC298" s="624"/>
      <c r="FD298" s="624"/>
      <c r="FE298" s="624"/>
      <c r="FF298" s="658"/>
      <c r="FG298" s="658"/>
      <c r="FH298" s="658"/>
      <c r="FI298" s="658"/>
      <c r="FJ298" s="658"/>
      <c r="FK298" s="658"/>
      <c r="FL298" s="658"/>
      <c r="FM298" s="658"/>
      <c r="FN298" s="658"/>
      <c r="FO298" s="658"/>
      <c r="FP298" s="658"/>
      <c r="FQ298" s="624"/>
      <c r="FR298" s="913"/>
      <c r="FS298" s="913"/>
      <c r="FT298" s="913"/>
      <c r="FU298" s="913"/>
      <c r="FV298" s="913"/>
      <c r="FW298" s="915"/>
      <c r="FX298" s="915"/>
      <c r="FY298" s="915"/>
      <c r="FZ298" s="915"/>
      <c r="GA298" s="915"/>
      <c r="GB298" s="915"/>
      <c r="GC298" s="915"/>
      <c r="GD298" s="915"/>
      <c r="GE298" s="915"/>
      <c r="GF298" s="915"/>
      <c r="GG298" s="915"/>
      <c r="GH298" s="915"/>
      <c r="GI298" s="930"/>
      <c r="GJ298" s="930"/>
      <c r="GK298" s="930"/>
      <c r="GL298" s="930"/>
      <c r="GM298" s="930"/>
      <c r="GN298" s="930"/>
      <c r="GO298" s="744"/>
    </row>
    <row r="299" spans="1:197" ht="8.25" customHeight="1" x14ac:dyDescent="0.2">
      <c r="A299" s="1003"/>
      <c r="B299" s="955" t="str">
        <f>'ANNUAL SUMMARY'!$C$38</f>
        <v>APPROACHES</v>
      </c>
      <c r="C299" s="956"/>
      <c r="D299" s="956"/>
      <c r="E299" s="956"/>
      <c r="F299" s="956"/>
      <c r="G299" s="956"/>
      <c r="H299" s="956"/>
      <c r="I299" s="956"/>
      <c r="J299" s="956"/>
      <c r="K299" s="956"/>
      <c r="L299" s="956"/>
      <c r="M299" s="956"/>
      <c r="N299" s="956"/>
      <c r="O299" s="961" t="str">
        <f>IF('FRONT PAGE'!$A$1="www.fly-logics.com","APP",0)</f>
        <v>APP</v>
      </c>
      <c r="P299" s="962"/>
      <c r="Q299" s="962"/>
      <c r="R299" s="877"/>
      <c r="S299" s="877"/>
      <c r="T299" s="877"/>
      <c r="U299" s="877"/>
      <c r="V299" s="877"/>
      <c r="W299" s="877"/>
      <c r="X299" s="877"/>
      <c r="Y299" s="624"/>
      <c r="Z299" s="913"/>
      <c r="AA299" s="914"/>
      <c r="AB299" s="914"/>
      <c r="AC299" s="914"/>
      <c r="AD299" s="914"/>
      <c r="AE299" s="915"/>
      <c r="AF299" s="915"/>
      <c r="AG299" s="915"/>
      <c r="AH299" s="915"/>
      <c r="AI299" s="915"/>
      <c r="AJ299" s="915"/>
      <c r="AK299" s="915"/>
      <c r="AL299" s="915"/>
      <c r="AM299" s="915"/>
      <c r="AN299" s="915"/>
      <c r="AO299" s="915"/>
      <c r="AP299" s="915"/>
      <c r="AQ299" s="930"/>
      <c r="AR299" s="930"/>
      <c r="AS299" s="930"/>
      <c r="AT299" s="930"/>
      <c r="AU299" s="930"/>
      <c r="AV299" s="930"/>
      <c r="AW299" s="744"/>
      <c r="AX299" s="1003"/>
      <c r="AY299" s="955" t="str">
        <f>'ANNUAL SUMMARY'!$C$38</f>
        <v>APPROACHES</v>
      </c>
      <c r="AZ299" s="956"/>
      <c r="BA299" s="956"/>
      <c r="BB299" s="956"/>
      <c r="BC299" s="956"/>
      <c r="BD299" s="956"/>
      <c r="BE299" s="956"/>
      <c r="BF299" s="956"/>
      <c r="BG299" s="956"/>
      <c r="BH299" s="956"/>
      <c r="BI299" s="956"/>
      <c r="BJ299" s="956"/>
      <c r="BK299" s="956"/>
      <c r="BL299" s="961" t="str">
        <f>IF('FRONT PAGE'!$A$1="www.fly-logics.com","APP",0)</f>
        <v>APP</v>
      </c>
      <c r="BM299" s="962"/>
      <c r="BN299" s="962"/>
      <c r="BO299" s="877"/>
      <c r="BP299" s="877"/>
      <c r="BQ299" s="877"/>
      <c r="BR299" s="877"/>
      <c r="BS299" s="877"/>
      <c r="BT299" s="877"/>
      <c r="BU299" s="877"/>
      <c r="BV299" s="624"/>
      <c r="BW299" s="913"/>
      <c r="BX299" s="914"/>
      <c r="BY299" s="914"/>
      <c r="BZ299" s="914"/>
      <c r="CA299" s="914"/>
      <c r="CB299" s="915"/>
      <c r="CC299" s="915"/>
      <c r="CD299" s="915"/>
      <c r="CE299" s="915"/>
      <c r="CF299" s="915"/>
      <c r="CG299" s="915"/>
      <c r="CH299" s="915"/>
      <c r="CI299" s="915"/>
      <c r="CJ299" s="915"/>
      <c r="CK299" s="915"/>
      <c r="CL299" s="915"/>
      <c r="CM299" s="915"/>
      <c r="CN299" s="930"/>
      <c r="CO299" s="930"/>
      <c r="CP299" s="930"/>
      <c r="CQ299" s="930"/>
      <c r="CR299" s="930"/>
      <c r="CS299" s="930"/>
      <c r="CT299" s="744"/>
      <c r="CV299" s="1003"/>
      <c r="CW299" s="955" t="str">
        <f>'ANNUAL SUMMARY'!$C$38</f>
        <v>APPROACHES</v>
      </c>
      <c r="CX299" s="956"/>
      <c r="CY299" s="956"/>
      <c r="CZ299" s="956"/>
      <c r="DA299" s="956"/>
      <c r="DB299" s="956"/>
      <c r="DC299" s="956"/>
      <c r="DD299" s="956"/>
      <c r="DE299" s="956"/>
      <c r="DF299" s="956"/>
      <c r="DG299" s="956"/>
      <c r="DH299" s="956"/>
      <c r="DI299" s="956"/>
      <c r="DJ299" s="961" t="str">
        <f>IF('FRONT PAGE'!$A$1="www.fly-logics.com","APP",0)</f>
        <v>APP</v>
      </c>
      <c r="DK299" s="962"/>
      <c r="DL299" s="962"/>
      <c r="DM299" s="877"/>
      <c r="DN299" s="877"/>
      <c r="DO299" s="877"/>
      <c r="DP299" s="877"/>
      <c r="DQ299" s="877"/>
      <c r="DR299" s="877"/>
      <c r="DS299" s="877"/>
      <c r="DT299" s="624"/>
      <c r="DU299" s="913"/>
      <c r="DV299" s="914"/>
      <c r="DW299" s="914"/>
      <c r="DX299" s="914"/>
      <c r="DY299" s="914"/>
      <c r="DZ299" s="915"/>
      <c r="EA299" s="915"/>
      <c r="EB299" s="915"/>
      <c r="EC299" s="915"/>
      <c r="ED299" s="915"/>
      <c r="EE299" s="915"/>
      <c r="EF299" s="915"/>
      <c r="EG299" s="915"/>
      <c r="EH299" s="915"/>
      <c r="EI299" s="915"/>
      <c r="EJ299" s="915"/>
      <c r="EK299" s="915"/>
      <c r="EL299" s="930"/>
      <c r="EM299" s="930"/>
      <c r="EN299" s="930"/>
      <c r="EO299" s="930"/>
      <c r="EP299" s="930"/>
      <c r="EQ299" s="930"/>
      <c r="ER299" s="744"/>
      <c r="ES299" s="1003"/>
      <c r="ET299" s="955" t="str">
        <f>'ANNUAL SUMMARY'!$C$38</f>
        <v>APPROACHES</v>
      </c>
      <c r="EU299" s="956"/>
      <c r="EV299" s="956"/>
      <c r="EW299" s="956"/>
      <c r="EX299" s="956"/>
      <c r="EY299" s="956"/>
      <c r="EZ299" s="956"/>
      <c r="FA299" s="956"/>
      <c r="FB299" s="956"/>
      <c r="FC299" s="956"/>
      <c r="FD299" s="956"/>
      <c r="FE299" s="956"/>
      <c r="FF299" s="956"/>
      <c r="FG299" s="961" t="str">
        <f>IF('FRONT PAGE'!$A$1="www.fly-logics.com","APP",0)</f>
        <v>APP</v>
      </c>
      <c r="FH299" s="962"/>
      <c r="FI299" s="962"/>
      <c r="FJ299" s="877"/>
      <c r="FK299" s="877"/>
      <c r="FL299" s="877"/>
      <c r="FM299" s="877"/>
      <c r="FN299" s="877"/>
      <c r="FO299" s="877"/>
      <c r="FP299" s="877"/>
      <c r="FQ299" s="624"/>
      <c r="FR299" s="913"/>
      <c r="FS299" s="914"/>
      <c r="FT299" s="914"/>
      <c r="FU299" s="914"/>
      <c r="FV299" s="914"/>
      <c r="FW299" s="915"/>
      <c r="FX299" s="915"/>
      <c r="FY299" s="915"/>
      <c r="FZ299" s="915"/>
      <c r="GA299" s="915"/>
      <c r="GB299" s="915"/>
      <c r="GC299" s="915"/>
      <c r="GD299" s="915"/>
      <c r="GE299" s="915"/>
      <c r="GF299" s="915"/>
      <c r="GG299" s="915"/>
      <c r="GH299" s="915"/>
      <c r="GI299" s="930"/>
      <c r="GJ299" s="930"/>
      <c r="GK299" s="930"/>
      <c r="GL299" s="930"/>
      <c r="GM299" s="930"/>
      <c r="GN299" s="930"/>
      <c r="GO299" s="744"/>
    </row>
    <row r="300" spans="1:197" ht="11.1" customHeight="1" x14ac:dyDescent="0.2">
      <c r="A300" s="1003"/>
      <c r="B300" s="957"/>
      <c r="C300" s="958"/>
      <c r="D300" s="958"/>
      <c r="E300" s="958"/>
      <c r="F300" s="958"/>
      <c r="G300" s="958"/>
      <c r="H300" s="958"/>
      <c r="I300" s="958"/>
      <c r="J300" s="958"/>
      <c r="K300" s="958"/>
      <c r="L300" s="958"/>
      <c r="M300" s="958"/>
      <c r="N300" s="958"/>
      <c r="O300" s="963"/>
      <c r="P300" s="964"/>
      <c r="Q300" s="964"/>
      <c r="R300" s="877"/>
      <c r="S300" s="877"/>
      <c r="T300" s="877"/>
      <c r="U300" s="877"/>
      <c r="V300" s="877"/>
      <c r="W300" s="877"/>
      <c r="X300" s="877"/>
      <c r="Y300" s="624"/>
      <c r="Z300" s="914"/>
      <c r="AA300" s="914"/>
      <c r="AB300" s="914"/>
      <c r="AC300" s="914"/>
      <c r="AD300" s="914"/>
      <c r="AE300" s="915"/>
      <c r="AF300" s="915"/>
      <c r="AG300" s="915"/>
      <c r="AH300" s="915"/>
      <c r="AI300" s="915"/>
      <c r="AJ300" s="915"/>
      <c r="AK300" s="915"/>
      <c r="AL300" s="915"/>
      <c r="AM300" s="915"/>
      <c r="AN300" s="915"/>
      <c r="AO300" s="915"/>
      <c r="AP300" s="915"/>
      <c r="AQ300" s="930"/>
      <c r="AR300" s="930"/>
      <c r="AS300" s="930"/>
      <c r="AT300" s="930"/>
      <c r="AU300" s="930"/>
      <c r="AV300" s="930"/>
      <c r="AW300" s="744"/>
      <c r="AX300" s="1003"/>
      <c r="AY300" s="957"/>
      <c r="AZ300" s="958"/>
      <c r="BA300" s="958"/>
      <c r="BB300" s="958"/>
      <c r="BC300" s="958"/>
      <c r="BD300" s="958"/>
      <c r="BE300" s="958"/>
      <c r="BF300" s="958"/>
      <c r="BG300" s="958"/>
      <c r="BH300" s="958"/>
      <c r="BI300" s="958"/>
      <c r="BJ300" s="958"/>
      <c r="BK300" s="958"/>
      <c r="BL300" s="963"/>
      <c r="BM300" s="964"/>
      <c r="BN300" s="964"/>
      <c r="BO300" s="877"/>
      <c r="BP300" s="877"/>
      <c r="BQ300" s="877"/>
      <c r="BR300" s="877"/>
      <c r="BS300" s="877"/>
      <c r="BT300" s="877"/>
      <c r="BU300" s="877"/>
      <c r="BV300" s="624"/>
      <c r="BW300" s="914"/>
      <c r="BX300" s="914"/>
      <c r="BY300" s="914"/>
      <c r="BZ300" s="914"/>
      <c r="CA300" s="914"/>
      <c r="CB300" s="915"/>
      <c r="CC300" s="915"/>
      <c r="CD300" s="915"/>
      <c r="CE300" s="915"/>
      <c r="CF300" s="915"/>
      <c r="CG300" s="915"/>
      <c r="CH300" s="915"/>
      <c r="CI300" s="915"/>
      <c r="CJ300" s="915"/>
      <c r="CK300" s="915"/>
      <c r="CL300" s="915"/>
      <c r="CM300" s="915"/>
      <c r="CN300" s="930"/>
      <c r="CO300" s="930"/>
      <c r="CP300" s="930"/>
      <c r="CQ300" s="930"/>
      <c r="CR300" s="930"/>
      <c r="CS300" s="930"/>
      <c r="CT300" s="744"/>
      <c r="CV300" s="1003"/>
      <c r="CW300" s="957"/>
      <c r="CX300" s="958"/>
      <c r="CY300" s="958"/>
      <c r="CZ300" s="958"/>
      <c r="DA300" s="958"/>
      <c r="DB300" s="958"/>
      <c r="DC300" s="958"/>
      <c r="DD300" s="958"/>
      <c r="DE300" s="958"/>
      <c r="DF300" s="958"/>
      <c r="DG300" s="958"/>
      <c r="DH300" s="958"/>
      <c r="DI300" s="958"/>
      <c r="DJ300" s="963"/>
      <c r="DK300" s="964"/>
      <c r="DL300" s="964"/>
      <c r="DM300" s="877"/>
      <c r="DN300" s="877"/>
      <c r="DO300" s="877"/>
      <c r="DP300" s="877"/>
      <c r="DQ300" s="877"/>
      <c r="DR300" s="877"/>
      <c r="DS300" s="877"/>
      <c r="DT300" s="624"/>
      <c r="DU300" s="914"/>
      <c r="DV300" s="914"/>
      <c r="DW300" s="914"/>
      <c r="DX300" s="914"/>
      <c r="DY300" s="914"/>
      <c r="DZ300" s="915"/>
      <c r="EA300" s="915"/>
      <c r="EB300" s="915"/>
      <c r="EC300" s="915"/>
      <c r="ED300" s="915"/>
      <c r="EE300" s="915"/>
      <c r="EF300" s="915"/>
      <c r="EG300" s="915"/>
      <c r="EH300" s="915"/>
      <c r="EI300" s="915"/>
      <c r="EJ300" s="915"/>
      <c r="EK300" s="915"/>
      <c r="EL300" s="930"/>
      <c r="EM300" s="930"/>
      <c r="EN300" s="930"/>
      <c r="EO300" s="930"/>
      <c r="EP300" s="930"/>
      <c r="EQ300" s="930"/>
      <c r="ER300" s="744"/>
      <c r="ES300" s="1003"/>
      <c r="ET300" s="957"/>
      <c r="EU300" s="958"/>
      <c r="EV300" s="958"/>
      <c r="EW300" s="958"/>
      <c r="EX300" s="958"/>
      <c r="EY300" s="958"/>
      <c r="EZ300" s="958"/>
      <c r="FA300" s="958"/>
      <c r="FB300" s="958"/>
      <c r="FC300" s="958"/>
      <c r="FD300" s="958"/>
      <c r="FE300" s="958"/>
      <c r="FF300" s="958"/>
      <c r="FG300" s="963"/>
      <c r="FH300" s="964"/>
      <c r="FI300" s="964"/>
      <c r="FJ300" s="877"/>
      <c r="FK300" s="877"/>
      <c r="FL300" s="877"/>
      <c r="FM300" s="877"/>
      <c r="FN300" s="877"/>
      <c r="FO300" s="877"/>
      <c r="FP300" s="877"/>
      <c r="FQ300" s="624"/>
      <c r="FR300" s="914"/>
      <c r="FS300" s="914"/>
      <c r="FT300" s="914"/>
      <c r="FU300" s="914"/>
      <c r="FV300" s="914"/>
      <c r="FW300" s="915"/>
      <c r="FX300" s="915"/>
      <c r="FY300" s="915"/>
      <c r="FZ300" s="915"/>
      <c r="GA300" s="915"/>
      <c r="GB300" s="915"/>
      <c r="GC300" s="915"/>
      <c r="GD300" s="915"/>
      <c r="GE300" s="915"/>
      <c r="GF300" s="915"/>
      <c r="GG300" s="915"/>
      <c r="GH300" s="915"/>
      <c r="GI300" s="930"/>
      <c r="GJ300" s="930"/>
      <c r="GK300" s="930"/>
      <c r="GL300" s="930"/>
      <c r="GM300" s="930"/>
      <c r="GN300" s="930"/>
      <c r="GO300" s="744"/>
    </row>
    <row r="301" spans="1:197" ht="15" customHeight="1" x14ac:dyDescent="0.2">
      <c r="A301" s="1003"/>
      <c r="B301" s="959"/>
      <c r="C301" s="960"/>
      <c r="D301" s="960"/>
      <c r="E301" s="960"/>
      <c r="F301" s="960"/>
      <c r="G301" s="960"/>
      <c r="H301" s="960"/>
      <c r="I301" s="960"/>
      <c r="J301" s="960"/>
      <c r="K301" s="960"/>
      <c r="L301" s="960"/>
      <c r="M301" s="960"/>
      <c r="N301" s="960"/>
      <c r="O301" s="965"/>
      <c r="P301" s="966"/>
      <c r="Q301" s="966"/>
      <c r="R301" s="877"/>
      <c r="S301" s="877"/>
      <c r="T301" s="877"/>
      <c r="U301" s="877"/>
      <c r="V301" s="877"/>
      <c r="W301" s="877"/>
      <c r="X301" s="877"/>
      <c r="Y301" s="624"/>
      <c r="Z301" s="913"/>
      <c r="AA301" s="914"/>
      <c r="AB301" s="914"/>
      <c r="AC301" s="914"/>
      <c r="AD301" s="914"/>
      <c r="AE301" s="915"/>
      <c r="AF301" s="915"/>
      <c r="AG301" s="915"/>
      <c r="AH301" s="915"/>
      <c r="AI301" s="915"/>
      <c r="AJ301" s="915"/>
      <c r="AK301" s="915"/>
      <c r="AL301" s="915"/>
      <c r="AM301" s="915"/>
      <c r="AN301" s="915"/>
      <c r="AO301" s="915"/>
      <c r="AP301" s="915"/>
      <c r="AQ301" s="930"/>
      <c r="AR301" s="930"/>
      <c r="AS301" s="930"/>
      <c r="AT301" s="930"/>
      <c r="AU301" s="930"/>
      <c r="AV301" s="930"/>
      <c r="AW301" s="744"/>
      <c r="AX301" s="1003"/>
      <c r="AY301" s="959"/>
      <c r="AZ301" s="960"/>
      <c r="BA301" s="960"/>
      <c r="BB301" s="960"/>
      <c r="BC301" s="960"/>
      <c r="BD301" s="960"/>
      <c r="BE301" s="960"/>
      <c r="BF301" s="960"/>
      <c r="BG301" s="960"/>
      <c r="BH301" s="960"/>
      <c r="BI301" s="960"/>
      <c r="BJ301" s="960"/>
      <c r="BK301" s="960"/>
      <c r="BL301" s="965"/>
      <c r="BM301" s="966"/>
      <c r="BN301" s="966"/>
      <c r="BO301" s="877"/>
      <c r="BP301" s="877"/>
      <c r="BQ301" s="877"/>
      <c r="BR301" s="877"/>
      <c r="BS301" s="877"/>
      <c r="BT301" s="877"/>
      <c r="BU301" s="877"/>
      <c r="BV301" s="624"/>
      <c r="BW301" s="913"/>
      <c r="BX301" s="914"/>
      <c r="BY301" s="914"/>
      <c r="BZ301" s="914"/>
      <c r="CA301" s="914"/>
      <c r="CB301" s="915"/>
      <c r="CC301" s="915"/>
      <c r="CD301" s="915"/>
      <c r="CE301" s="915"/>
      <c r="CF301" s="915"/>
      <c r="CG301" s="915"/>
      <c r="CH301" s="915"/>
      <c r="CI301" s="915"/>
      <c r="CJ301" s="915"/>
      <c r="CK301" s="915"/>
      <c r="CL301" s="915"/>
      <c r="CM301" s="915"/>
      <c r="CN301" s="930"/>
      <c r="CO301" s="930"/>
      <c r="CP301" s="930"/>
      <c r="CQ301" s="930"/>
      <c r="CR301" s="930"/>
      <c r="CS301" s="930"/>
      <c r="CT301" s="744"/>
      <c r="CV301" s="1003"/>
      <c r="CW301" s="959"/>
      <c r="CX301" s="960"/>
      <c r="CY301" s="960"/>
      <c r="CZ301" s="960"/>
      <c r="DA301" s="960"/>
      <c r="DB301" s="960"/>
      <c r="DC301" s="960"/>
      <c r="DD301" s="960"/>
      <c r="DE301" s="960"/>
      <c r="DF301" s="960"/>
      <c r="DG301" s="960"/>
      <c r="DH301" s="960"/>
      <c r="DI301" s="960"/>
      <c r="DJ301" s="965"/>
      <c r="DK301" s="966"/>
      <c r="DL301" s="966"/>
      <c r="DM301" s="877"/>
      <c r="DN301" s="877"/>
      <c r="DO301" s="877"/>
      <c r="DP301" s="877"/>
      <c r="DQ301" s="877"/>
      <c r="DR301" s="877"/>
      <c r="DS301" s="877"/>
      <c r="DT301" s="624"/>
      <c r="DU301" s="913"/>
      <c r="DV301" s="914"/>
      <c r="DW301" s="914"/>
      <c r="DX301" s="914"/>
      <c r="DY301" s="914"/>
      <c r="DZ301" s="915"/>
      <c r="EA301" s="915"/>
      <c r="EB301" s="915"/>
      <c r="EC301" s="915"/>
      <c r="ED301" s="915"/>
      <c r="EE301" s="915"/>
      <c r="EF301" s="915"/>
      <c r="EG301" s="915"/>
      <c r="EH301" s="915"/>
      <c r="EI301" s="915"/>
      <c r="EJ301" s="915"/>
      <c r="EK301" s="915"/>
      <c r="EL301" s="930"/>
      <c r="EM301" s="930"/>
      <c r="EN301" s="930"/>
      <c r="EO301" s="930"/>
      <c r="EP301" s="930"/>
      <c r="EQ301" s="930"/>
      <c r="ER301" s="744"/>
      <c r="ES301" s="1003"/>
      <c r="ET301" s="959"/>
      <c r="EU301" s="960"/>
      <c r="EV301" s="960"/>
      <c r="EW301" s="960"/>
      <c r="EX301" s="960"/>
      <c r="EY301" s="960"/>
      <c r="EZ301" s="960"/>
      <c r="FA301" s="960"/>
      <c r="FB301" s="960"/>
      <c r="FC301" s="960"/>
      <c r="FD301" s="960"/>
      <c r="FE301" s="960"/>
      <c r="FF301" s="960"/>
      <c r="FG301" s="965"/>
      <c r="FH301" s="966"/>
      <c r="FI301" s="966"/>
      <c r="FJ301" s="877"/>
      <c r="FK301" s="877"/>
      <c r="FL301" s="877"/>
      <c r="FM301" s="877"/>
      <c r="FN301" s="877"/>
      <c r="FO301" s="877"/>
      <c r="FP301" s="877"/>
      <c r="FQ301" s="624"/>
      <c r="FR301" s="913"/>
      <c r="FS301" s="914"/>
      <c r="FT301" s="914"/>
      <c r="FU301" s="914"/>
      <c r="FV301" s="914"/>
      <c r="FW301" s="915"/>
      <c r="FX301" s="915"/>
      <c r="FY301" s="915"/>
      <c r="FZ301" s="915"/>
      <c r="GA301" s="915"/>
      <c r="GB301" s="915"/>
      <c r="GC301" s="915"/>
      <c r="GD301" s="915"/>
      <c r="GE301" s="915"/>
      <c r="GF301" s="915"/>
      <c r="GG301" s="915"/>
      <c r="GH301" s="915"/>
      <c r="GI301" s="930"/>
      <c r="GJ301" s="930"/>
      <c r="GK301" s="930"/>
      <c r="GL301" s="930"/>
      <c r="GM301" s="930"/>
      <c r="GN301" s="930"/>
      <c r="GO301" s="744"/>
    </row>
    <row r="302" spans="1:197" ht="4.5" customHeight="1" x14ac:dyDescent="0.25">
      <c r="A302" s="1003"/>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624"/>
      <c r="Z302" s="914"/>
      <c r="AA302" s="914"/>
      <c r="AB302" s="914"/>
      <c r="AC302" s="914"/>
      <c r="AD302" s="914"/>
      <c r="AE302" s="915"/>
      <c r="AF302" s="915"/>
      <c r="AG302" s="915"/>
      <c r="AH302" s="915"/>
      <c r="AI302" s="915"/>
      <c r="AJ302" s="915"/>
      <c r="AK302" s="915"/>
      <c r="AL302" s="915"/>
      <c r="AM302" s="915"/>
      <c r="AN302" s="915"/>
      <c r="AO302" s="915"/>
      <c r="AP302" s="915"/>
      <c r="AQ302" s="930"/>
      <c r="AR302" s="930"/>
      <c r="AS302" s="930"/>
      <c r="AT302" s="930"/>
      <c r="AU302" s="930"/>
      <c r="AV302" s="930"/>
      <c r="AW302" s="744"/>
      <c r="AX302" s="1003"/>
      <c r="AY302" s="15"/>
      <c r="AZ302" s="15"/>
      <c r="BA302" s="15"/>
      <c r="BB302" s="15"/>
      <c r="BC302" s="15"/>
      <c r="BD302" s="15"/>
      <c r="BE302" s="15"/>
      <c r="BF302" s="15"/>
      <c r="BG302" s="15"/>
      <c r="BH302" s="15"/>
      <c r="BI302" s="15"/>
      <c r="BJ302" s="15"/>
      <c r="BK302" s="15"/>
      <c r="BL302" s="15"/>
      <c r="BM302" s="15"/>
      <c r="BN302" s="15"/>
      <c r="BO302" s="15"/>
      <c r="BP302" s="15"/>
      <c r="BQ302" s="15"/>
      <c r="BR302" s="15"/>
      <c r="BS302" s="15"/>
      <c r="BT302" s="15"/>
      <c r="BU302" s="15"/>
      <c r="BV302" s="624"/>
      <c r="BW302" s="914"/>
      <c r="BX302" s="914"/>
      <c r="BY302" s="914"/>
      <c r="BZ302" s="914"/>
      <c r="CA302" s="914"/>
      <c r="CB302" s="915"/>
      <c r="CC302" s="915"/>
      <c r="CD302" s="915"/>
      <c r="CE302" s="915"/>
      <c r="CF302" s="915"/>
      <c r="CG302" s="915"/>
      <c r="CH302" s="915"/>
      <c r="CI302" s="915"/>
      <c r="CJ302" s="915"/>
      <c r="CK302" s="915"/>
      <c r="CL302" s="915"/>
      <c r="CM302" s="915"/>
      <c r="CN302" s="930"/>
      <c r="CO302" s="930"/>
      <c r="CP302" s="930"/>
      <c r="CQ302" s="930"/>
      <c r="CR302" s="930"/>
      <c r="CS302" s="930"/>
      <c r="CT302" s="744"/>
      <c r="CV302" s="1003"/>
      <c r="CW302" s="15"/>
      <c r="CX302" s="15"/>
      <c r="CY302" s="15"/>
      <c r="CZ302" s="15"/>
      <c r="DA302" s="15"/>
      <c r="DB302" s="15"/>
      <c r="DC302" s="15"/>
      <c r="DD302" s="15"/>
      <c r="DE302" s="15"/>
      <c r="DF302" s="15"/>
      <c r="DG302" s="15"/>
      <c r="DH302" s="15"/>
      <c r="DI302" s="15"/>
      <c r="DJ302" s="15"/>
      <c r="DK302" s="15"/>
      <c r="DL302" s="15"/>
      <c r="DM302" s="15"/>
      <c r="DN302" s="15"/>
      <c r="DO302" s="15"/>
      <c r="DP302" s="15"/>
      <c r="DQ302" s="15"/>
      <c r="DR302" s="15"/>
      <c r="DS302" s="15"/>
      <c r="DT302" s="624"/>
      <c r="DU302" s="914"/>
      <c r="DV302" s="914"/>
      <c r="DW302" s="914"/>
      <c r="DX302" s="914"/>
      <c r="DY302" s="914"/>
      <c r="DZ302" s="915"/>
      <c r="EA302" s="915"/>
      <c r="EB302" s="915"/>
      <c r="EC302" s="915"/>
      <c r="ED302" s="915"/>
      <c r="EE302" s="915"/>
      <c r="EF302" s="915"/>
      <c r="EG302" s="915"/>
      <c r="EH302" s="915"/>
      <c r="EI302" s="915"/>
      <c r="EJ302" s="915"/>
      <c r="EK302" s="915"/>
      <c r="EL302" s="930"/>
      <c r="EM302" s="930"/>
      <c r="EN302" s="930"/>
      <c r="EO302" s="930"/>
      <c r="EP302" s="930"/>
      <c r="EQ302" s="930"/>
      <c r="ER302" s="744"/>
      <c r="ES302" s="1003"/>
      <c r="ET302" s="15"/>
      <c r="EU302" s="15"/>
      <c r="EV302" s="15"/>
      <c r="EW302" s="15"/>
      <c r="EX302" s="15"/>
      <c r="EY302" s="15"/>
      <c r="EZ302" s="15"/>
      <c r="FA302" s="15"/>
      <c r="FB302" s="15"/>
      <c r="FC302" s="15"/>
      <c r="FD302" s="15"/>
      <c r="FE302" s="15"/>
      <c r="FF302" s="15"/>
      <c r="FG302" s="15"/>
      <c r="FH302" s="15"/>
      <c r="FI302" s="15"/>
      <c r="FJ302" s="15"/>
      <c r="FK302" s="15"/>
      <c r="FL302" s="15"/>
      <c r="FM302" s="15"/>
      <c r="FN302" s="15"/>
      <c r="FO302" s="15"/>
      <c r="FP302" s="15"/>
      <c r="FQ302" s="624"/>
      <c r="FR302" s="914"/>
      <c r="FS302" s="914"/>
      <c r="FT302" s="914"/>
      <c r="FU302" s="914"/>
      <c r="FV302" s="914"/>
      <c r="FW302" s="915"/>
      <c r="FX302" s="915"/>
      <c r="FY302" s="915"/>
      <c r="FZ302" s="915"/>
      <c r="GA302" s="915"/>
      <c r="GB302" s="915"/>
      <c r="GC302" s="915"/>
      <c r="GD302" s="915"/>
      <c r="GE302" s="915"/>
      <c r="GF302" s="915"/>
      <c r="GG302" s="915"/>
      <c r="GH302" s="915"/>
      <c r="GI302" s="930"/>
      <c r="GJ302" s="930"/>
      <c r="GK302" s="930"/>
      <c r="GL302" s="930"/>
      <c r="GM302" s="930"/>
      <c r="GN302" s="930"/>
      <c r="GO302" s="744"/>
    </row>
    <row r="303" spans="1:197" ht="9.75" customHeight="1" x14ac:dyDescent="0.2">
      <c r="A303" s="1003"/>
      <c r="B303" s="932" t="str">
        <f>IF('FRONT PAGE'!$A$1="www.fly-logics.com","ILS",0)</f>
        <v>ILS</v>
      </c>
      <c r="C303" s="932"/>
      <c r="D303" s="932"/>
      <c r="E303" s="932"/>
      <c r="F303" s="932"/>
      <c r="G303" s="932"/>
      <c r="H303" s="933" t="str">
        <f>IF('FRONT PAGE'!$A$1="www.fly-logics.com","VFR",0)</f>
        <v>VFR</v>
      </c>
      <c r="I303" s="934"/>
      <c r="J303" s="934"/>
      <c r="K303" s="934"/>
      <c r="L303" s="935"/>
      <c r="M303" s="933" t="str">
        <f>IF('FRONT PAGE'!$A$1="www.fly-logics.com","ADF",0)</f>
        <v>ADF</v>
      </c>
      <c r="N303" s="934"/>
      <c r="O303" s="934"/>
      <c r="P303" s="934"/>
      <c r="Q303" s="934"/>
      <c r="R303" s="935"/>
      <c r="S303" s="936" t="str">
        <f>IF('FRONT PAGE'!$A$1="www.fly-logics.com","VOR",0)</f>
        <v>VOR</v>
      </c>
      <c r="T303" s="936"/>
      <c r="U303" s="936"/>
      <c r="V303" s="936"/>
      <c r="W303" s="936"/>
      <c r="X303" s="936"/>
      <c r="Y303" s="624"/>
      <c r="Z303" s="913"/>
      <c r="AA303" s="914"/>
      <c r="AB303" s="914"/>
      <c r="AC303" s="914"/>
      <c r="AD303" s="914"/>
      <c r="AE303" s="915"/>
      <c r="AF303" s="915"/>
      <c r="AG303" s="915"/>
      <c r="AH303" s="915"/>
      <c r="AI303" s="915"/>
      <c r="AJ303" s="915"/>
      <c r="AK303" s="915"/>
      <c r="AL303" s="915"/>
      <c r="AM303" s="915"/>
      <c r="AN303" s="915"/>
      <c r="AO303" s="915"/>
      <c r="AP303" s="915"/>
      <c r="AQ303" s="930"/>
      <c r="AR303" s="930"/>
      <c r="AS303" s="930"/>
      <c r="AT303" s="930"/>
      <c r="AU303" s="930"/>
      <c r="AV303" s="930"/>
      <c r="AW303" s="744"/>
      <c r="AX303" s="1003"/>
      <c r="AY303" s="932" t="str">
        <f>IF('FRONT PAGE'!$A$1="www.fly-logics.com","ILS",0)</f>
        <v>ILS</v>
      </c>
      <c r="AZ303" s="932"/>
      <c r="BA303" s="932"/>
      <c r="BB303" s="932"/>
      <c r="BC303" s="932"/>
      <c r="BD303" s="932"/>
      <c r="BE303" s="933" t="str">
        <f>IF('FRONT PAGE'!$A$1="www.fly-logics.com","VFR",0)</f>
        <v>VFR</v>
      </c>
      <c r="BF303" s="934"/>
      <c r="BG303" s="934"/>
      <c r="BH303" s="934"/>
      <c r="BI303" s="935"/>
      <c r="BJ303" s="933" t="str">
        <f>IF('FRONT PAGE'!$A$1="www.fly-logics.com","ADF",0)</f>
        <v>ADF</v>
      </c>
      <c r="BK303" s="934"/>
      <c r="BL303" s="934"/>
      <c r="BM303" s="934"/>
      <c r="BN303" s="934"/>
      <c r="BO303" s="935"/>
      <c r="BP303" s="936" t="str">
        <f>IF('FRONT PAGE'!$A$1="www.fly-logics.com","VOR",0)</f>
        <v>VOR</v>
      </c>
      <c r="BQ303" s="936"/>
      <c r="BR303" s="936"/>
      <c r="BS303" s="936"/>
      <c r="BT303" s="936"/>
      <c r="BU303" s="936"/>
      <c r="BV303" s="624"/>
      <c r="BW303" s="913"/>
      <c r="BX303" s="914"/>
      <c r="BY303" s="914"/>
      <c r="BZ303" s="914"/>
      <c r="CA303" s="914"/>
      <c r="CB303" s="915"/>
      <c r="CC303" s="915"/>
      <c r="CD303" s="915"/>
      <c r="CE303" s="915"/>
      <c r="CF303" s="915"/>
      <c r="CG303" s="915"/>
      <c r="CH303" s="915"/>
      <c r="CI303" s="915"/>
      <c r="CJ303" s="915"/>
      <c r="CK303" s="915"/>
      <c r="CL303" s="915"/>
      <c r="CM303" s="915"/>
      <c r="CN303" s="930"/>
      <c r="CO303" s="930"/>
      <c r="CP303" s="930"/>
      <c r="CQ303" s="930"/>
      <c r="CR303" s="930"/>
      <c r="CS303" s="930"/>
      <c r="CT303" s="744"/>
      <c r="CV303" s="1003"/>
      <c r="CW303" s="932" t="str">
        <f>IF('FRONT PAGE'!$A$1="www.fly-logics.com","ILS",0)</f>
        <v>ILS</v>
      </c>
      <c r="CX303" s="932"/>
      <c r="CY303" s="932"/>
      <c r="CZ303" s="932"/>
      <c r="DA303" s="932"/>
      <c r="DB303" s="932"/>
      <c r="DC303" s="933" t="str">
        <f>IF('FRONT PAGE'!$A$1="www.fly-logics.com","VFR",0)</f>
        <v>VFR</v>
      </c>
      <c r="DD303" s="934"/>
      <c r="DE303" s="934"/>
      <c r="DF303" s="934"/>
      <c r="DG303" s="935"/>
      <c r="DH303" s="933" t="str">
        <f>IF('FRONT PAGE'!$A$1="www.fly-logics.com","ADF",0)</f>
        <v>ADF</v>
      </c>
      <c r="DI303" s="934"/>
      <c r="DJ303" s="934"/>
      <c r="DK303" s="934"/>
      <c r="DL303" s="934"/>
      <c r="DM303" s="935"/>
      <c r="DN303" s="936" t="str">
        <f>IF('FRONT PAGE'!$A$1="www.fly-logics.com","VOR",0)</f>
        <v>VOR</v>
      </c>
      <c r="DO303" s="936"/>
      <c r="DP303" s="936"/>
      <c r="DQ303" s="936"/>
      <c r="DR303" s="936"/>
      <c r="DS303" s="936"/>
      <c r="DT303" s="624"/>
      <c r="DU303" s="913"/>
      <c r="DV303" s="914"/>
      <c r="DW303" s="914"/>
      <c r="DX303" s="914"/>
      <c r="DY303" s="914"/>
      <c r="DZ303" s="915"/>
      <c r="EA303" s="915"/>
      <c r="EB303" s="915"/>
      <c r="EC303" s="915"/>
      <c r="ED303" s="915"/>
      <c r="EE303" s="915"/>
      <c r="EF303" s="915"/>
      <c r="EG303" s="915"/>
      <c r="EH303" s="915"/>
      <c r="EI303" s="915"/>
      <c r="EJ303" s="915"/>
      <c r="EK303" s="915"/>
      <c r="EL303" s="930"/>
      <c r="EM303" s="930"/>
      <c r="EN303" s="930"/>
      <c r="EO303" s="930"/>
      <c r="EP303" s="930"/>
      <c r="EQ303" s="930"/>
      <c r="ER303" s="744"/>
      <c r="ES303" s="1003"/>
      <c r="ET303" s="932" t="str">
        <f>IF('FRONT PAGE'!$A$1="www.fly-logics.com","ILS",0)</f>
        <v>ILS</v>
      </c>
      <c r="EU303" s="932"/>
      <c r="EV303" s="932"/>
      <c r="EW303" s="932"/>
      <c r="EX303" s="932"/>
      <c r="EY303" s="932"/>
      <c r="EZ303" s="933" t="str">
        <f>IF('FRONT PAGE'!$A$1="www.fly-logics.com","VFR",0)</f>
        <v>VFR</v>
      </c>
      <c r="FA303" s="934"/>
      <c r="FB303" s="934"/>
      <c r="FC303" s="934"/>
      <c r="FD303" s="935"/>
      <c r="FE303" s="933" t="str">
        <f>IF('FRONT PAGE'!$A$1="www.fly-logics.com","ADF",0)</f>
        <v>ADF</v>
      </c>
      <c r="FF303" s="934"/>
      <c r="FG303" s="934"/>
      <c r="FH303" s="934"/>
      <c r="FI303" s="934"/>
      <c r="FJ303" s="935"/>
      <c r="FK303" s="936" t="str">
        <f>IF('FRONT PAGE'!$A$1="www.fly-logics.com","VOR",0)</f>
        <v>VOR</v>
      </c>
      <c r="FL303" s="936"/>
      <c r="FM303" s="936"/>
      <c r="FN303" s="936"/>
      <c r="FO303" s="936"/>
      <c r="FP303" s="936"/>
      <c r="FQ303" s="624"/>
      <c r="FR303" s="913"/>
      <c r="FS303" s="914"/>
      <c r="FT303" s="914"/>
      <c r="FU303" s="914"/>
      <c r="FV303" s="914"/>
      <c r="FW303" s="915"/>
      <c r="FX303" s="915"/>
      <c r="FY303" s="915"/>
      <c r="FZ303" s="915"/>
      <c r="GA303" s="915"/>
      <c r="GB303" s="915"/>
      <c r="GC303" s="915"/>
      <c r="GD303" s="915"/>
      <c r="GE303" s="915"/>
      <c r="GF303" s="915"/>
      <c r="GG303" s="915"/>
      <c r="GH303" s="915"/>
      <c r="GI303" s="930"/>
      <c r="GJ303" s="930"/>
      <c r="GK303" s="930"/>
      <c r="GL303" s="930"/>
      <c r="GM303" s="930"/>
      <c r="GN303" s="930"/>
      <c r="GO303" s="744"/>
    </row>
    <row r="304" spans="1:197" ht="9.75" customHeight="1" x14ac:dyDescent="0.2">
      <c r="A304" s="1003"/>
      <c r="B304" s="698"/>
      <c r="C304" s="699"/>
      <c r="D304" s="699"/>
      <c r="E304" s="699"/>
      <c r="F304" s="699"/>
      <c r="G304" s="700"/>
      <c r="H304" s="698"/>
      <c r="I304" s="699"/>
      <c r="J304" s="699"/>
      <c r="K304" s="699"/>
      <c r="L304" s="700"/>
      <c r="M304" s="698"/>
      <c r="N304" s="699"/>
      <c r="O304" s="699"/>
      <c r="P304" s="699"/>
      <c r="Q304" s="699"/>
      <c r="R304" s="700"/>
      <c r="S304" s="698"/>
      <c r="T304" s="699"/>
      <c r="U304" s="699"/>
      <c r="V304" s="699"/>
      <c r="W304" s="699"/>
      <c r="X304" s="700"/>
      <c r="Y304" s="624"/>
      <c r="Z304" s="914"/>
      <c r="AA304" s="914"/>
      <c r="AB304" s="914"/>
      <c r="AC304" s="914"/>
      <c r="AD304" s="914"/>
      <c r="AE304" s="915"/>
      <c r="AF304" s="915"/>
      <c r="AG304" s="915"/>
      <c r="AH304" s="915"/>
      <c r="AI304" s="915"/>
      <c r="AJ304" s="915"/>
      <c r="AK304" s="915"/>
      <c r="AL304" s="915"/>
      <c r="AM304" s="915"/>
      <c r="AN304" s="915"/>
      <c r="AO304" s="915"/>
      <c r="AP304" s="915"/>
      <c r="AQ304" s="930"/>
      <c r="AR304" s="930"/>
      <c r="AS304" s="930"/>
      <c r="AT304" s="930"/>
      <c r="AU304" s="930"/>
      <c r="AV304" s="930"/>
      <c r="AW304" s="744"/>
      <c r="AX304" s="1003"/>
      <c r="AY304" s="698"/>
      <c r="AZ304" s="699"/>
      <c r="BA304" s="699"/>
      <c r="BB304" s="699"/>
      <c r="BC304" s="699"/>
      <c r="BD304" s="700"/>
      <c r="BE304" s="698"/>
      <c r="BF304" s="699"/>
      <c r="BG304" s="699"/>
      <c r="BH304" s="699"/>
      <c r="BI304" s="700"/>
      <c r="BJ304" s="698"/>
      <c r="BK304" s="699"/>
      <c r="BL304" s="699"/>
      <c r="BM304" s="699"/>
      <c r="BN304" s="699"/>
      <c r="BO304" s="700"/>
      <c r="BP304" s="698"/>
      <c r="BQ304" s="699"/>
      <c r="BR304" s="699"/>
      <c r="BS304" s="699"/>
      <c r="BT304" s="699"/>
      <c r="BU304" s="700"/>
      <c r="BV304" s="624"/>
      <c r="BW304" s="914"/>
      <c r="BX304" s="914"/>
      <c r="BY304" s="914"/>
      <c r="BZ304" s="914"/>
      <c r="CA304" s="914"/>
      <c r="CB304" s="915"/>
      <c r="CC304" s="915"/>
      <c r="CD304" s="915"/>
      <c r="CE304" s="915"/>
      <c r="CF304" s="915"/>
      <c r="CG304" s="915"/>
      <c r="CH304" s="915"/>
      <c r="CI304" s="915"/>
      <c r="CJ304" s="915"/>
      <c r="CK304" s="915"/>
      <c r="CL304" s="915"/>
      <c r="CM304" s="915"/>
      <c r="CN304" s="930"/>
      <c r="CO304" s="930"/>
      <c r="CP304" s="930"/>
      <c r="CQ304" s="930"/>
      <c r="CR304" s="930"/>
      <c r="CS304" s="930"/>
      <c r="CT304" s="744"/>
      <c r="CV304" s="1003"/>
      <c r="CW304" s="698"/>
      <c r="CX304" s="699"/>
      <c r="CY304" s="699"/>
      <c r="CZ304" s="699"/>
      <c r="DA304" s="699"/>
      <c r="DB304" s="700"/>
      <c r="DC304" s="698"/>
      <c r="DD304" s="699"/>
      <c r="DE304" s="699"/>
      <c r="DF304" s="699"/>
      <c r="DG304" s="700"/>
      <c r="DH304" s="698"/>
      <c r="DI304" s="699"/>
      <c r="DJ304" s="699"/>
      <c r="DK304" s="699"/>
      <c r="DL304" s="699"/>
      <c r="DM304" s="700"/>
      <c r="DN304" s="698"/>
      <c r="DO304" s="699"/>
      <c r="DP304" s="699"/>
      <c r="DQ304" s="699"/>
      <c r="DR304" s="699"/>
      <c r="DS304" s="700"/>
      <c r="DT304" s="624"/>
      <c r="DU304" s="914"/>
      <c r="DV304" s="914"/>
      <c r="DW304" s="914"/>
      <c r="DX304" s="914"/>
      <c r="DY304" s="914"/>
      <c r="DZ304" s="915"/>
      <c r="EA304" s="915"/>
      <c r="EB304" s="915"/>
      <c r="EC304" s="915"/>
      <c r="ED304" s="915"/>
      <c r="EE304" s="915"/>
      <c r="EF304" s="915"/>
      <c r="EG304" s="915"/>
      <c r="EH304" s="915"/>
      <c r="EI304" s="915"/>
      <c r="EJ304" s="915"/>
      <c r="EK304" s="915"/>
      <c r="EL304" s="930"/>
      <c r="EM304" s="930"/>
      <c r="EN304" s="930"/>
      <c r="EO304" s="930"/>
      <c r="EP304" s="930"/>
      <c r="EQ304" s="930"/>
      <c r="ER304" s="744"/>
      <c r="ES304" s="1003"/>
      <c r="ET304" s="698"/>
      <c r="EU304" s="699"/>
      <c r="EV304" s="699"/>
      <c r="EW304" s="699"/>
      <c r="EX304" s="699"/>
      <c r="EY304" s="700"/>
      <c r="EZ304" s="698"/>
      <c r="FA304" s="699"/>
      <c r="FB304" s="699"/>
      <c r="FC304" s="699"/>
      <c r="FD304" s="700"/>
      <c r="FE304" s="698"/>
      <c r="FF304" s="699"/>
      <c r="FG304" s="699"/>
      <c r="FH304" s="699"/>
      <c r="FI304" s="699"/>
      <c r="FJ304" s="700"/>
      <c r="FK304" s="698"/>
      <c r="FL304" s="699"/>
      <c r="FM304" s="699"/>
      <c r="FN304" s="699"/>
      <c r="FO304" s="699"/>
      <c r="FP304" s="700"/>
      <c r="FQ304" s="624"/>
      <c r="FR304" s="914"/>
      <c r="FS304" s="914"/>
      <c r="FT304" s="914"/>
      <c r="FU304" s="914"/>
      <c r="FV304" s="914"/>
      <c r="FW304" s="915"/>
      <c r="FX304" s="915"/>
      <c r="FY304" s="915"/>
      <c r="FZ304" s="915"/>
      <c r="GA304" s="915"/>
      <c r="GB304" s="915"/>
      <c r="GC304" s="915"/>
      <c r="GD304" s="915"/>
      <c r="GE304" s="915"/>
      <c r="GF304" s="915"/>
      <c r="GG304" s="915"/>
      <c r="GH304" s="915"/>
      <c r="GI304" s="930"/>
      <c r="GJ304" s="930"/>
      <c r="GK304" s="930"/>
      <c r="GL304" s="930"/>
      <c r="GM304" s="930"/>
      <c r="GN304" s="930"/>
      <c r="GO304" s="744"/>
    </row>
    <row r="305" spans="1:197" ht="9" customHeight="1" x14ac:dyDescent="0.2">
      <c r="A305" s="1003"/>
      <c r="B305" s="704"/>
      <c r="C305" s="705"/>
      <c r="D305" s="705"/>
      <c r="E305" s="705"/>
      <c r="F305" s="705"/>
      <c r="G305" s="706"/>
      <c r="H305" s="701"/>
      <c r="I305" s="702"/>
      <c r="J305" s="702"/>
      <c r="K305" s="702"/>
      <c r="L305" s="703"/>
      <c r="M305" s="701"/>
      <c r="N305" s="702"/>
      <c r="O305" s="702"/>
      <c r="P305" s="702"/>
      <c r="Q305" s="702"/>
      <c r="R305" s="703"/>
      <c r="S305" s="704"/>
      <c r="T305" s="705"/>
      <c r="U305" s="705"/>
      <c r="V305" s="705"/>
      <c r="W305" s="705"/>
      <c r="X305" s="706"/>
      <c r="Y305" s="624"/>
      <c r="Z305" s="913"/>
      <c r="AA305" s="914"/>
      <c r="AB305" s="914"/>
      <c r="AC305" s="914"/>
      <c r="AD305" s="914"/>
      <c r="AE305" s="915"/>
      <c r="AF305" s="915"/>
      <c r="AG305" s="915"/>
      <c r="AH305" s="915"/>
      <c r="AI305" s="915"/>
      <c r="AJ305" s="915"/>
      <c r="AK305" s="915"/>
      <c r="AL305" s="915"/>
      <c r="AM305" s="915"/>
      <c r="AN305" s="915"/>
      <c r="AO305" s="915"/>
      <c r="AP305" s="915"/>
      <c r="AQ305" s="930"/>
      <c r="AR305" s="930"/>
      <c r="AS305" s="930"/>
      <c r="AT305" s="930"/>
      <c r="AU305" s="930"/>
      <c r="AV305" s="930"/>
      <c r="AW305" s="744"/>
      <c r="AX305" s="1003"/>
      <c r="AY305" s="704"/>
      <c r="AZ305" s="705"/>
      <c r="BA305" s="705"/>
      <c r="BB305" s="705"/>
      <c r="BC305" s="705"/>
      <c r="BD305" s="706"/>
      <c r="BE305" s="701"/>
      <c r="BF305" s="702"/>
      <c r="BG305" s="702"/>
      <c r="BH305" s="702"/>
      <c r="BI305" s="703"/>
      <c r="BJ305" s="701"/>
      <c r="BK305" s="702"/>
      <c r="BL305" s="702"/>
      <c r="BM305" s="702"/>
      <c r="BN305" s="702"/>
      <c r="BO305" s="703"/>
      <c r="BP305" s="704"/>
      <c r="BQ305" s="705"/>
      <c r="BR305" s="705"/>
      <c r="BS305" s="705"/>
      <c r="BT305" s="705"/>
      <c r="BU305" s="706"/>
      <c r="BV305" s="624"/>
      <c r="BW305" s="913"/>
      <c r="BX305" s="914"/>
      <c r="BY305" s="914"/>
      <c r="BZ305" s="914"/>
      <c r="CA305" s="914"/>
      <c r="CB305" s="915"/>
      <c r="CC305" s="915"/>
      <c r="CD305" s="915"/>
      <c r="CE305" s="915"/>
      <c r="CF305" s="915"/>
      <c r="CG305" s="915"/>
      <c r="CH305" s="915"/>
      <c r="CI305" s="915"/>
      <c r="CJ305" s="915"/>
      <c r="CK305" s="915"/>
      <c r="CL305" s="915"/>
      <c r="CM305" s="915"/>
      <c r="CN305" s="930"/>
      <c r="CO305" s="930"/>
      <c r="CP305" s="930"/>
      <c r="CQ305" s="930"/>
      <c r="CR305" s="930"/>
      <c r="CS305" s="930"/>
      <c r="CT305" s="744"/>
      <c r="CV305" s="1003"/>
      <c r="CW305" s="704"/>
      <c r="CX305" s="705"/>
      <c r="CY305" s="705"/>
      <c r="CZ305" s="705"/>
      <c r="DA305" s="705"/>
      <c r="DB305" s="706"/>
      <c r="DC305" s="701"/>
      <c r="DD305" s="702"/>
      <c r="DE305" s="702"/>
      <c r="DF305" s="702"/>
      <c r="DG305" s="703"/>
      <c r="DH305" s="701"/>
      <c r="DI305" s="702"/>
      <c r="DJ305" s="702"/>
      <c r="DK305" s="702"/>
      <c r="DL305" s="702"/>
      <c r="DM305" s="703"/>
      <c r="DN305" s="704"/>
      <c r="DO305" s="705"/>
      <c r="DP305" s="705"/>
      <c r="DQ305" s="705"/>
      <c r="DR305" s="705"/>
      <c r="DS305" s="706"/>
      <c r="DT305" s="624"/>
      <c r="DU305" s="913"/>
      <c r="DV305" s="914"/>
      <c r="DW305" s="914"/>
      <c r="DX305" s="914"/>
      <c r="DY305" s="914"/>
      <c r="DZ305" s="915"/>
      <c r="EA305" s="915"/>
      <c r="EB305" s="915"/>
      <c r="EC305" s="915"/>
      <c r="ED305" s="915"/>
      <c r="EE305" s="915"/>
      <c r="EF305" s="915"/>
      <c r="EG305" s="915"/>
      <c r="EH305" s="915"/>
      <c r="EI305" s="915"/>
      <c r="EJ305" s="915"/>
      <c r="EK305" s="915"/>
      <c r="EL305" s="930"/>
      <c r="EM305" s="930"/>
      <c r="EN305" s="930"/>
      <c r="EO305" s="930"/>
      <c r="EP305" s="930"/>
      <c r="EQ305" s="930"/>
      <c r="ER305" s="744"/>
      <c r="ES305" s="1003"/>
      <c r="ET305" s="704"/>
      <c r="EU305" s="705"/>
      <c r="EV305" s="705"/>
      <c r="EW305" s="705"/>
      <c r="EX305" s="705"/>
      <c r="EY305" s="706"/>
      <c r="EZ305" s="701"/>
      <c r="FA305" s="702"/>
      <c r="FB305" s="702"/>
      <c r="FC305" s="702"/>
      <c r="FD305" s="703"/>
      <c r="FE305" s="701"/>
      <c r="FF305" s="702"/>
      <c r="FG305" s="702"/>
      <c r="FH305" s="702"/>
      <c r="FI305" s="702"/>
      <c r="FJ305" s="703"/>
      <c r="FK305" s="704"/>
      <c r="FL305" s="705"/>
      <c r="FM305" s="705"/>
      <c r="FN305" s="705"/>
      <c r="FO305" s="705"/>
      <c r="FP305" s="706"/>
      <c r="FQ305" s="624"/>
      <c r="FR305" s="913"/>
      <c r="FS305" s="914"/>
      <c r="FT305" s="914"/>
      <c r="FU305" s="914"/>
      <c r="FV305" s="914"/>
      <c r="FW305" s="915"/>
      <c r="FX305" s="915"/>
      <c r="FY305" s="915"/>
      <c r="FZ305" s="915"/>
      <c r="GA305" s="915"/>
      <c r="GB305" s="915"/>
      <c r="GC305" s="915"/>
      <c r="GD305" s="915"/>
      <c r="GE305" s="915"/>
      <c r="GF305" s="915"/>
      <c r="GG305" s="915"/>
      <c r="GH305" s="915"/>
      <c r="GI305" s="930"/>
      <c r="GJ305" s="930"/>
      <c r="GK305" s="930"/>
      <c r="GL305" s="930"/>
      <c r="GM305" s="930"/>
      <c r="GN305" s="930"/>
      <c r="GO305" s="744"/>
    </row>
    <row r="306" spans="1:197" ht="6.75" customHeight="1" x14ac:dyDescent="0.2">
      <c r="A306" s="1003"/>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624"/>
      <c r="Z306" s="914"/>
      <c r="AA306" s="914"/>
      <c r="AB306" s="914"/>
      <c r="AC306" s="914"/>
      <c r="AD306" s="914"/>
      <c r="AE306" s="915"/>
      <c r="AF306" s="915"/>
      <c r="AG306" s="915"/>
      <c r="AH306" s="915"/>
      <c r="AI306" s="915"/>
      <c r="AJ306" s="915"/>
      <c r="AK306" s="915"/>
      <c r="AL306" s="915"/>
      <c r="AM306" s="915"/>
      <c r="AN306" s="915"/>
      <c r="AO306" s="915"/>
      <c r="AP306" s="915"/>
      <c r="AQ306" s="930"/>
      <c r="AR306" s="930"/>
      <c r="AS306" s="930"/>
      <c r="AT306" s="930"/>
      <c r="AU306" s="930"/>
      <c r="AV306" s="930"/>
      <c r="AW306" s="744"/>
      <c r="AX306" s="1003"/>
      <c r="AY306" s="151"/>
      <c r="AZ306" s="151"/>
      <c r="BA306" s="151"/>
      <c r="BB306" s="151"/>
      <c r="BC306" s="151"/>
      <c r="BD306" s="151"/>
      <c r="BE306" s="151"/>
      <c r="BF306" s="151"/>
      <c r="BG306" s="151"/>
      <c r="BH306" s="151"/>
      <c r="BI306" s="151"/>
      <c r="BJ306" s="151"/>
      <c r="BK306" s="151"/>
      <c r="BL306" s="151"/>
      <c r="BM306" s="151"/>
      <c r="BN306" s="151"/>
      <c r="BO306" s="151"/>
      <c r="BP306" s="151"/>
      <c r="BQ306" s="151"/>
      <c r="BR306" s="151"/>
      <c r="BS306" s="151"/>
      <c r="BT306" s="151"/>
      <c r="BU306" s="151"/>
      <c r="BV306" s="624"/>
      <c r="BW306" s="914"/>
      <c r="BX306" s="914"/>
      <c r="BY306" s="914"/>
      <c r="BZ306" s="914"/>
      <c r="CA306" s="914"/>
      <c r="CB306" s="915"/>
      <c r="CC306" s="915"/>
      <c r="CD306" s="915"/>
      <c r="CE306" s="915"/>
      <c r="CF306" s="915"/>
      <c r="CG306" s="915"/>
      <c r="CH306" s="915"/>
      <c r="CI306" s="915"/>
      <c r="CJ306" s="915"/>
      <c r="CK306" s="915"/>
      <c r="CL306" s="915"/>
      <c r="CM306" s="915"/>
      <c r="CN306" s="930"/>
      <c r="CO306" s="930"/>
      <c r="CP306" s="930"/>
      <c r="CQ306" s="930"/>
      <c r="CR306" s="930"/>
      <c r="CS306" s="930"/>
      <c r="CT306" s="744"/>
      <c r="CV306" s="1003"/>
      <c r="CW306" s="151"/>
      <c r="CX306" s="151"/>
      <c r="CY306" s="151"/>
      <c r="CZ306" s="151"/>
      <c r="DA306" s="151"/>
      <c r="DB306" s="151"/>
      <c r="DC306" s="151"/>
      <c r="DD306" s="151"/>
      <c r="DE306" s="151"/>
      <c r="DF306" s="151"/>
      <c r="DG306" s="151"/>
      <c r="DH306" s="151"/>
      <c r="DI306" s="151"/>
      <c r="DJ306" s="151"/>
      <c r="DK306" s="151"/>
      <c r="DL306" s="151"/>
      <c r="DM306" s="151"/>
      <c r="DN306" s="151"/>
      <c r="DO306" s="151"/>
      <c r="DP306" s="151"/>
      <c r="DQ306" s="151"/>
      <c r="DR306" s="151"/>
      <c r="DS306" s="151"/>
      <c r="DT306" s="624"/>
      <c r="DU306" s="914"/>
      <c r="DV306" s="914"/>
      <c r="DW306" s="914"/>
      <c r="DX306" s="914"/>
      <c r="DY306" s="914"/>
      <c r="DZ306" s="915"/>
      <c r="EA306" s="915"/>
      <c r="EB306" s="915"/>
      <c r="EC306" s="915"/>
      <c r="ED306" s="915"/>
      <c r="EE306" s="915"/>
      <c r="EF306" s="915"/>
      <c r="EG306" s="915"/>
      <c r="EH306" s="915"/>
      <c r="EI306" s="915"/>
      <c r="EJ306" s="915"/>
      <c r="EK306" s="915"/>
      <c r="EL306" s="930"/>
      <c r="EM306" s="930"/>
      <c r="EN306" s="930"/>
      <c r="EO306" s="930"/>
      <c r="EP306" s="930"/>
      <c r="EQ306" s="930"/>
      <c r="ER306" s="744"/>
      <c r="ES306" s="1003"/>
      <c r="ET306" s="151"/>
      <c r="EU306" s="151"/>
      <c r="EV306" s="151"/>
      <c r="EW306" s="151"/>
      <c r="EX306" s="151"/>
      <c r="EY306" s="151"/>
      <c r="EZ306" s="151"/>
      <c r="FA306" s="151"/>
      <c r="FB306" s="151"/>
      <c r="FC306" s="151"/>
      <c r="FD306" s="151"/>
      <c r="FE306" s="151"/>
      <c r="FF306" s="151"/>
      <c r="FG306" s="151"/>
      <c r="FH306" s="151"/>
      <c r="FI306" s="151"/>
      <c r="FJ306" s="151"/>
      <c r="FK306" s="151"/>
      <c r="FL306" s="151"/>
      <c r="FM306" s="151"/>
      <c r="FN306" s="151"/>
      <c r="FO306" s="151"/>
      <c r="FP306" s="151"/>
      <c r="FQ306" s="624"/>
      <c r="FR306" s="914"/>
      <c r="FS306" s="914"/>
      <c r="FT306" s="914"/>
      <c r="FU306" s="914"/>
      <c r="FV306" s="914"/>
      <c r="FW306" s="915"/>
      <c r="FX306" s="915"/>
      <c r="FY306" s="915"/>
      <c r="FZ306" s="915"/>
      <c r="GA306" s="915"/>
      <c r="GB306" s="915"/>
      <c r="GC306" s="915"/>
      <c r="GD306" s="915"/>
      <c r="GE306" s="915"/>
      <c r="GF306" s="915"/>
      <c r="GG306" s="915"/>
      <c r="GH306" s="915"/>
      <c r="GI306" s="930"/>
      <c r="GJ306" s="930"/>
      <c r="GK306" s="930"/>
      <c r="GL306" s="930"/>
      <c r="GM306" s="930"/>
      <c r="GN306" s="930"/>
      <c r="GO306" s="744"/>
    </row>
    <row r="307" spans="1:197" ht="5.25" customHeight="1" x14ac:dyDescent="0.2">
      <c r="A307" s="1003"/>
      <c r="B307" s="937" t="str">
        <f>IF(B303="ILS","CAT I","")</f>
        <v>CAT I</v>
      </c>
      <c r="C307" s="938"/>
      <c r="D307" s="938"/>
      <c r="E307" s="1039"/>
      <c r="F307" s="1040"/>
      <c r="G307" s="1040"/>
      <c r="H307" s="1041"/>
      <c r="I307" s="20"/>
      <c r="J307" s="937" t="s">
        <v>36</v>
      </c>
      <c r="K307" s="938"/>
      <c r="L307" s="938"/>
      <c r="M307" s="943" t="str">
        <f>IF(B303="ILS","CAT II","")</f>
        <v>CAT II</v>
      </c>
      <c r="N307" s="944"/>
      <c r="O307" s="944"/>
      <c r="P307" s="945"/>
      <c r="Q307" s="20"/>
      <c r="R307" s="937" t="s">
        <v>39</v>
      </c>
      <c r="S307" s="938"/>
      <c r="T307" s="952"/>
      <c r="U307" s="943" t="str">
        <f>IF(B303="ILS","CAT III","")</f>
        <v>CAT III</v>
      </c>
      <c r="V307" s="944"/>
      <c r="W307" s="944"/>
      <c r="X307" s="945"/>
      <c r="Y307" s="624"/>
      <c r="Z307" s="913"/>
      <c r="AA307" s="914"/>
      <c r="AB307" s="914"/>
      <c r="AC307" s="914"/>
      <c r="AD307" s="914"/>
      <c r="AE307" s="915"/>
      <c r="AF307" s="915"/>
      <c r="AG307" s="915"/>
      <c r="AH307" s="915"/>
      <c r="AI307" s="915"/>
      <c r="AJ307" s="915"/>
      <c r="AK307" s="915"/>
      <c r="AL307" s="915"/>
      <c r="AM307" s="915"/>
      <c r="AN307" s="915"/>
      <c r="AO307" s="915"/>
      <c r="AP307" s="915"/>
      <c r="AQ307" s="930"/>
      <c r="AR307" s="930"/>
      <c r="AS307" s="930"/>
      <c r="AT307" s="930"/>
      <c r="AU307" s="930"/>
      <c r="AV307" s="930"/>
      <c r="AW307" s="744"/>
      <c r="AX307" s="1003"/>
      <c r="AY307" s="937" t="str">
        <f>IF(AY303="ILS","CAT I","")</f>
        <v>CAT I</v>
      </c>
      <c r="AZ307" s="938"/>
      <c r="BA307" s="938"/>
      <c r="BB307" s="1039"/>
      <c r="BC307" s="1040"/>
      <c r="BD307" s="1040"/>
      <c r="BE307" s="1041"/>
      <c r="BF307" s="20"/>
      <c r="BG307" s="937" t="s">
        <v>36</v>
      </c>
      <c r="BH307" s="938"/>
      <c r="BI307" s="938"/>
      <c r="BJ307" s="943" t="str">
        <f>IF(AY303="ILS","CAT II","")</f>
        <v>CAT II</v>
      </c>
      <c r="BK307" s="944"/>
      <c r="BL307" s="944"/>
      <c r="BM307" s="945"/>
      <c r="BN307" s="20"/>
      <c r="BO307" s="937" t="s">
        <v>39</v>
      </c>
      <c r="BP307" s="938"/>
      <c r="BQ307" s="952"/>
      <c r="BR307" s="943" t="str">
        <f>IF(AY303="ILS","CAT III","")</f>
        <v>CAT III</v>
      </c>
      <c r="BS307" s="944"/>
      <c r="BT307" s="944"/>
      <c r="BU307" s="945"/>
      <c r="BV307" s="624"/>
      <c r="BW307" s="913"/>
      <c r="BX307" s="914"/>
      <c r="BY307" s="914"/>
      <c r="BZ307" s="914"/>
      <c r="CA307" s="914"/>
      <c r="CB307" s="915"/>
      <c r="CC307" s="915"/>
      <c r="CD307" s="915"/>
      <c r="CE307" s="915"/>
      <c r="CF307" s="915"/>
      <c r="CG307" s="915"/>
      <c r="CH307" s="915"/>
      <c r="CI307" s="915"/>
      <c r="CJ307" s="915"/>
      <c r="CK307" s="915"/>
      <c r="CL307" s="915"/>
      <c r="CM307" s="915"/>
      <c r="CN307" s="930"/>
      <c r="CO307" s="930"/>
      <c r="CP307" s="930"/>
      <c r="CQ307" s="930"/>
      <c r="CR307" s="930"/>
      <c r="CS307" s="930"/>
      <c r="CT307" s="744"/>
      <c r="CV307" s="1003"/>
      <c r="CW307" s="937" t="str">
        <f>IF(CW303="ILS","CAT I","")</f>
        <v>CAT I</v>
      </c>
      <c r="CX307" s="938"/>
      <c r="CY307" s="938"/>
      <c r="CZ307" s="1039"/>
      <c r="DA307" s="1040"/>
      <c r="DB307" s="1040"/>
      <c r="DC307" s="1041"/>
      <c r="DD307" s="20"/>
      <c r="DE307" s="937" t="s">
        <v>36</v>
      </c>
      <c r="DF307" s="938"/>
      <c r="DG307" s="938"/>
      <c r="DH307" s="943" t="str">
        <f>IF(CW303="ILS","CAT II","")</f>
        <v>CAT II</v>
      </c>
      <c r="DI307" s="944"/>
      <c r="DJ307" s="944"/>
      <c r="DK307" s="945"/>
      <c r="DL307" s="20"/>
      <c r="DM307" s="937" t="s">
        <v>39</v>
      </c>
      <c r="DN307" s="938"/>
      <c r="DO307" s="952"/>
      <c r="DP307" s="943" t="str">
        <f>IF(CW303="ILS","CAT III","")</f>
        <v>CAT III</v>
      </c>
      <c r="DQ307" s="944"/>
      <c r="DR307" s="944"/>
      <c r="DS307" s="945"/>
      <c r="DT307" s="624"/>
      <c r="DU307" s="913"/>
      <c r="DV307" s="914"/>
      <c r="DW307" s="914"/>
      <c r="DX307" s="914"/>
      <c r="DY307" s="914"/>
      <c r="DZ307" s="915"/>
      <c r="EA307" s="915"/>
      <c r="EB307" s="915"/>
      <c r="EC307" s="915"/>
      <c r="ED307" s="915"/>
      <c r="EE307" s="915"/>
      <c r="EF307" s="915"/>
      <c r="EG307" s="915"/>
      <c r="EH307" s="915"/>
      <c r="EI307" s="915"/>
      <c r="EJ307" s="915"/>
      <c r="EK307" s="915"/>
      <c r="EL307" s="930"/>
      <c r="EM307" s="930"/>
      <c r="EN307" s="930"/>
      <c r="EO307" s="930"/>
      <c r="EP307" s="930"/>
      <c r="EQ307" s="930"/>
      <c r="ER307" s="744"/>
      <c r="ES307" s="1003"/>
      <c r="ET307" s="937" t="str">
        <f>IF(ET303="ILS","CAT I","")</f>
        <v>CAT I</v>
      </c>
      <c r="EU307" s="938"/>
      <c r="EV307" s="938"/>
      <c r="EW307" s="1039"/>
      <c r="EX307" s="1040"/>
      <c r="EY307" s="1040"/>
      <c r="EZ307" s="1041"/>
      <c r="FA307" s="20"/>
      <c r="FB307" s="937" t="s">
        <v>36</v>
      </c>
      <c r="FC307" s="938"/>
      <c r="FD307" s="938"/>
      <c r="FE307" s="943" t="str">
        <f>IF(ET303="ILS","CAT II","")</f>
        <v>CAT II</v>
      </c>
      <c r="FF307" s="944"/>
      <c r="FG307" s="944"/>
      <c r="FH307" s="945"/>
      <c r="FI307" s="20"/>
      <c r="FJ307" s="937" t="s">
        <v>39</v>
      </c>
      <c r="FK307" s="938"/>
      <c r="FL307" s="952"/>
      <c r="FM307" s="943" t="str">
        <f>IF(ET303="ILS","CAT III","")</f>
        <v>CAT III</v>
      </c>
      <c r="FN307" s="944"/>
      <c r="FO307" s="944"/>
      <c r="FP307" s="945"/>
      <c r="FQ307" s="624"/>
      <c r="FR307" s="913"/>
      <c r="FS307" s="914"/>
      <c r="FT307" s="914"/>
      <c r="FU307" s="914"/>
      <c r="FV307" s="914"/>
      <c r="FW307" s="915"/>
      <c r="FX307" s="915"/>
      <c r="FY307" s="915"/>
      <c r="FZ307" s="915"/>
      <c r="GA307" s="915"/>
      <c r="GB307" s="915"/>
      <c r="GC307" s="915"/>
      <c r="GD307" s="915"/>
      <c r="GE307" s="915"/>
      <c r="GF307" s="915"/>
      <c r="GG307" s="915"/>
      <c r="GH307" s="915"/>
      <c r="GI307" s="930"/>
      <c r="GJ307" s="930"/>
      <c r="GK307" s="930"/>
      <c r="GL307" s="930"/>
      <c r="GM307" s="930"/>
      <c r="GN307" s="930"/>
      <c r="GO307" s="744"/>
    </row>
    <row r="308" spans="1:197" ht="9.75" customHeight="1" x14ac:dyDescent="0.2">
      <c r="A308" s="1003"/>
      <c r="B308" s="939"/>
      <c r="C308" s="940"/>
      <c r="D308" s="940"/>
      <c r="E308" s="1042"/>
      <c r="F308" s="1043"/>
      <c r="G308" s="1043"/>
      <c r="H308" s="1044"/>
      <c r="I308" s="20"/>
      <c r="J308" s="939"/>
      <c r="K308" s="940"/>
      <c r="L308" s="940"/>
      <c r="M308" s="946"/>
      <c r="N308" s="947"/>
      <c r="O308" s="947"/>
      <c r="P308" s="948"/>
      <c r="Q308" s="20"/>
      <c r="R308" s="939"/>
      <c r="S308" s="940"/>
      <c r="T308" s="953"/>
      <c r="U308" s="946"/>
      <c r="V308" s="947"/>
      <c r="W308" s="947"/>
      <c r="X308" s="948"/>
      <c r="Y308" s="624"/>
      <c r="Z308" s="914"/>
      <c r="AA308" s="914"/>
      <c r="AB308" s="914"/>
      <c r="AC308" s="914"/>
      <c r="AD308" s="914"/>
      <c r="AE308" s="915"/>
      <c r="AF308" s="915"/>
      <c r="AG308" s="915"/>
      <c r="AH308" s="915"/>
      <c r="AI308" s="915"/>
      <c r="AJ308" s="915"/>
      <c r="AK308" s="915"/>
      <c r="AL308" s="915"/>
      <c r="AM308" s="915"/>
      <c r="AN308" s="915"/>
      <c r="AO308" s="915"/>
      <c r="AP308" s="915"/>
      <c r="AQ308" s="930"/>
      <c r="AR308" s="930"/>
      <c r="AS308" s="930"/>
      <c r="AT308" s="930"/>
      <c r="AU308" s="930"/>
      <c r="AV308" s="930"/>
      <c r="AW308" s="744"/>
      <c r="AX308" s="1003"/>
      <c r="AY308" s="939"/>
      <c r="AZ308" s="940"/>
      <c r="BA308" s="940"/>
      <c r="BB308" s="1042"/>
      <c r="BC308" s="1043"/>
      <c r="BD308" s="1043"/>
      <c r="BE308" s="1044"/>
      <c r="BF308" s="20"/>
      <c r="BG308" s="939"/>
      <c r="BH308" s="940"/>
      <c r="BI308" s="940"/>
      <c r="BJ308" s="946"/>
      <c r="BK308" s="947"/>
      <c r="BL308" s="947"/>
      <c r="BM308" s="948"/>
      <c r="BN308" s="20"/>
      <c r="BO308" s="939"/>
      <c r="BP308" s="940"/>
      <c r="BQ308" s="953"/>
      <c r="BR308" s="946"/>
      <c r="BS308" s="947"/>
      <c r="BT308" s="947"/>
      <c r="BU308" s="948"/>
      <c r="BV308" s="624"/>
      <c r="BW308" s="914"/>
      <c r="BX308" s="914"/>
      <c r="BY308" s="914"/>
      <c r="BZ308" s="914"/>
      <c r="CA308" s="914"/>
      <c r="CB308" s="915"/>
      <c r="CC308" s="915"/>
      <c r="CD308" s="915"/>
      <c r="CE308" s="915"/>
      <c r="CF308" s="915"/>
      <c r="CG308" s="915"/>
      <c r="CH308" s="915"/>
      <c r="CI308" s="915"/>
      <c r="CJ308" s="915"/>
      <c r="CK308" s="915"/>
      <c r="CL308" s="915"/>
      <c r="CM308" s="915"/>
      <c r="CN308" s="930"/>
      <c r="CO308" s="930"/>
      <c r="CP308" s="930"/>
      <c r="CQ308" s="930"/>
      <c r="CR308" s="930"/>
      <c r="CS308" s="930"/>
      <c r="CT308" s="744"/>
      <c r="CV308" s="1003"/>
      <c r="CW308" s="939"/>
      <c r="CX308" s="940"/>
      <c r="CY308" s="940"/>
      <c r="CZ308" s="1042"/>
      <c r="DA308" s="1043"/>
      <c r="DB308" s="1043"/>
      <c r="DC308" s="1044"/>
      <c r="DD308" s="20"/>
      <c r="DE308" s="939"/>
      <c r="DF308" s="940"/>
      <c r="DG308" s="940"/>
      <c r="DH308" s="946"/>
      <c r="DI308" s="947"/>
      <c r="DJ308" s="947"/>
      <c r="DK308" s="948"/>
      <c r="DL308" s="20"/>
      <c r="DM308" s="939"/>
      <c r="DN308" s="940"/>
      <c r="DO308" s="953"/>
      <c r="DP308" s="946"/>
      <c r="DQ308" s="947"/>
      <c r="DR308" s="947"/>
      <c r="DS308" s="948"/>
      <c r="DT308" s="624"/>
      <c r="DU308" s="914"/>
      <c r="DV308" s="914"/>
      <c r="DW308" s="914"/>
      <c r="DX308" s="914"/>
      <c r="DY308" s="914"/>
      <c r="DZ308" s="915"/>
      <c r="EA308" s="915"/>
      <c r="EB308" s="915"/>
      <c r="EC308" s="915"/>
      <c r="ED308" s="915"/>
      <c r="EE308" s="915"/>
      <c r="EF308" s="915"/>
      <c r="EG308" s="915"/>
      <c r="EH308" s="915"/>
      <c r="EI308" s="915"/>
      <c r="EJ308" s="915"/>
      <c r="EK308" s="915"/>
      <c r="EL308" s="930"/>
      <c r="EM308" s="930"/>
      <c r="EN308" s="930"/>
      <c r="EO308" s="930"/>
      <c r="EP308" s="930"/>
      <c r="EQ308" s="930"/>
      <c r="ER308" s="744"/>
      <c r="ES308" s="1003"/>
      <c r="ET308" s="939"/>
      <c r="EU308" s="940"/>
      <c r="EV308" s="940"/>
      <c r="EW308" s="1042"/>
      <c r="EX308" s="1043"/>
      <c r="EY308" s="1043"/>
      <c r="EZ308" s="1044"/>
      <c r="FA308" s="20"/>
      <c r="FB308" s="939"/>
      <c r="FC308" s="940"/>
      <c r="FD308" s="940"/>
      <c r="FE308" s="946"/>
      <c r="FF308" s="947"/>
      <c r="FG308" s="947"/>
      <c r="FH308" s="948"/>
      <c r="FI308" s="20"/>
      <c r="FJ308" s="939"/>
      <c r="FK308" s="940"/>
      <c r="FL308" s="953"/>
      <c r="FM308" s="946"/>
      <c r="FN308" s="947"/>
      <c r="FO308" s="947"/>
      <c r="FP308" s="948"/>
      <c r="FQ308" s="624"/>
      <c r="FR308" s="914"/>
      <c r="FS308" s="914"/>
      <c r="FT308" s="914"/>
      <c r="FU308" s="914"/>
      <c r="FV308" s="914"/>
      <c r="FW308" s="915"/>
      <c r="FX308" s="915"/>
      <c r="FY308" s="915"/>
      <c r="FZ308" s="915"/>
      <c r="GA308" s="915"/>
      <c r="GB308" s="915"/>
      <c r="GC308" s="915"/>
      <c r="GD308" s="915"/>
      <c r="GE308" s="915"/>
      <c r="GF308" s="915"/>
      <c r="GG308" s="915"/>
      <c r="GH308" s="915"/>
      <c r="GI308" s="930"/>
      <c r="GJ308" s="930"/>
      <c r="GK308" s="930"/>
      <c r="GL308" s="930"/>
      <c r="GM308" s="930"/>
      <c r="GN308" s="930"/>
      <c r="GO308" s="744"/>
    </row>
    <row r="309" spans="1:197" ht="3" customHeight="1" x14ac:dyDescent="0.2">
      <c r="A309" s="1003"/>
      <c r="B309" s="941"/>
      <c r="C309" s="942"/>
      <c r="D309" s="942"/>
      <c r="E309" s="1045"/>
      <c r="F309" s="1046"/>
      <c r="G309" s="1046"/>
      <c r="H309" s="1047"/>
      <c r="I309" s="20"/>
      <c r="J309" s="941"/>
      <c r="K309" s="942"/>
      <c r="L309" s="942"/>
      <c r="M309" s="949"/>
      <c r="N309" s="950"/>
      <c r="O309" s="950"/>
      <c r="P309" s="951"/>
      <c r="Q309" s="20"/>
      <c r="R309" s="941"/>
      <c r="S309" s="942"/>
      <c r="T309" s="954"/>
      <c r="U309" s="949"/>
      <c r="V309" s="950"/>
      <c r="W309" s="950"/>
      <c r="X309" s="951"/>
      <c r="Y309" s="624"/>
      <c r="Z309" s="913"/>
      <c r="AA309" s="914"/>
      <c r="AB309" s="914"/>
      <c r="AC309" s="914"/>
      <c r="AD309" s="914"/>
      <c r="AE309" s="915"/>
      <c r="AF309" s="915"/>
      <c r="AG309" s="915"/>
      <c r="AH309" s="915"/>
      <c r="AI309" s="915"/>
      <c r="AJ309" s="915"/>
      <c r="AK309" s="915"/>
      <c r="AL309" s="915"/>
      <c r="AM309" s="915"/>
      <c r="AN309" s="915"/>
      <c r="AO309" s="915"/>
      <c r="AP309" s="915"/>
      <c r="AQ309" s="930"/>
      <c r="AR309" s="930"/>
      <c r="AS309" s="930"/>
      <c r="AT309" s="930"/>
      <c r="AU309" s="930"/>
      <c r="AV309" s="930"/>
      <c r="AW309" s="744"/>
      <c r="AX309" s="1003"/>
      <c r="AY309" s="941"/>
      <c r="AZ309" s="942"/>
      <c r="BA309" s="942"/>
      <c r="BB309" s="1045"/>
      <c r="BC309" s="1046"/>
      <c r="BD309" s="1046"/>
      <c r="BE309" s="1047"/>
      <c r="BF309" s="20"/>
      <c r="BG309" s="941"/>
      <c r="BH309" s="942"/>
      <c r="BI309" s="942"/>
      <c r="BJ309" s="949"/>
      <c r="BK309" s="950"/>
      <c r="BL309" s="950"/>
      <c r="BM309" s="951"/>
      <c r="BN309" s="20"/>
      <c r="BO309" s="941"/>
      <c r="BP309" s="942"/>
      <c r="BQ309" s="954"/>
      <c r="BR309" s="949"/>
      <c r="BS309" s="950"/>
      <c r="BT309" s="950"/>
      <c r="BU309" s="951"/>
      <c r="BV309" s="624"/>
      <c r="BW309" s="913"/>
      <c r="BX309" s="914"/>
      <c r="BY309" s="914"/>
      <c r="BZ309" s="914"/>
      <c r="CA309" s="914"/>
      <c r="CB309" s="915"/>
      <c r="CC309" s="915"/>
      <c r="CD309" s="915"/>
      <c r="CE309" s="915"/>
      <c r="CF309" s="915"/>
      <c r="CG309" s="915"/>
      <c r="CH309" s="915"/>
      <c r="CI309" s="915"/>
      <c r="CJ309" s="915"/>
      <c r="CK309" s="915"/>
      <c r="CL309" s="915"/>
      <c r="CM309" s="915"/>
      <c r="CN309" s="930"/>
      <c r="CO309" s="930"/>
      <c r="CP309" s="930"/>
      <c r="CQ309" s="930"/>
      <c r="CR309" s="930"/>
      <c r="CS309" s="930"/>
      <c r="CT309" s="744"/>
      <c r="CV309" s="1003"/>
      <c r="CW309" s="941"/>
      <c r="CX309" s="942"/>
      <c r="CY309" s="942"/>
      <c r="CZ309" s="1045"/>
      <c r="DA309" s="1046"/>
      <c r="DB309" s="1046"/>
      <c r="DC309" s="1047"/>
      <c r="DD309" s="20"/>
      <c r="DE309" s="941"/>
      <c r="DF309" s="942"/>
      <c r="DG309" s="942"/>
      <c r="DH309" s="949"/>
      <c r="DI309" s="950"/>
      <c r="DJ309" s="950"/>
      <c r="DK309" s="951"/>
      <c r="DL309" s="20"/>
      <c r="DM309" s="941"/>
      <c r="DN309" s="942"/>
      <c r="DO309" s="954"/>
      <c r="DP309" s="949"/>
      <c r="DQ309" s="950"/>
      <c r="DR309" s="950"/>
      <c r="DS309" s="951"/>
      <c r="DT309" s="624"/>
      <c r="DU309" s="913"/>
      <c r="DV309" s="914"/>
      <c r="DW309" s="914"/>
      <c r="DX309" s="914"/>
      <c r="DY309" s="914"/>
      <c r="DZ309" s="915"/>
      <c r="EA309" s="915"/>
      <c r="EB309" s="915"/>
      <c r="EC309" s="915"/>
      <c r="ED309" s="915"/>
      <c r="EE309" s="915"/>
      <c r="EF309" s="915"/>
      <c r="EG309" s="915"/>
      <c r="EH309" s="915"/>
      <c r="EI309" s="915"/>
      <c r="EJ309" s="915"/>
      <c r="EK309" s="915"/>
      <c r="EL309" s="930"/>
      <c r="EM309" s="930"/>
      <c r="EN309" s="930"/>
      <c r="EO309" s="930"/>
      <c r="EP309" s="930"/>
      <c r="EQ309" s="930"/>
      <c r="ER309" s="744"/>
      <c r="ES309" s="1003"/>
      <c r="ET309" s="941"/>
      <c r="EU309" s="942"/>
      <c r="EV309" s="942"/>
      <c r="EW309" s="1045"/>
      <c r="EX309" s="1046"/>
      <c r="EY309" s="1046"/>
      <c r="EZ309" s="1047"/>
      <c r="FA309" s="20"/>
      <c r="FB309" s="941"/>
      <c r="FC309" s="942"/>
      <c r="FD309" s="942"/>
      <c r="FE309" s="949"/>
      <c r="FF309" s="950"/>
      <c r="FG309" s="950"/>
      <c r="FH309" s="951"/>
      <c r="FI309" s="20"/>
      <c r="FJ309" s="941"/>
      <c r="FK309" s="942"/>
      <c r="FL309" s="954"/>
      <c r="FM309" s="949"/>
      <c r="FN309" s="950"/>
      <c r="FO309" s="950"/>
      <c r="FP309" s="951"/>
      <c r="FQ309" s="624"/>
      <c r="FR309" s="913"/>
      <c r="FS309" s="914"/>
      <c r="FT309" s="914"/>
      <c r="FU309" s="914"/>
      <c r="FV309" s="914"/>
      <c r="FW309" s="915"/>
      <c r="FX309" s="915"/>
      <c r="FY309" s="915"/>
      <c r="FZ309" s="915"/>
      <c r="GA309" s="915"/>
      <c r="GB309" s="915"/>
      <c r="GC309" s="915"/>
      <c r="GD309" s="915"/>
      <c r="GE309" s="915"/>
      <c r="GF309" s="915"/>
      <c r="GG309" s="915"/>
      <c r="GH309" s="915"/>
      <c r="GI309" s="930"/>
      <c r="GJ309" s="930"/>
      <c r="GK309" s="930"/>
      <c r="GL309" s="930"/>
      <c r="GM309" s="930"/>
      <c r="GN309" s="930"/>
      <c r="GO309" s="744"/>
    </row>
    <row r="310" spans="1:197" ht="8.25" customHeight="1" x14ac:dyDescent="0.2">
      <c r="A310" s="1003"/>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624"/>
      <c r="Z310" s="914"/>
      <c r="AA310" s="914"/>
      <c r="AB310" s="914"/>
      <c r="AC310" s="914"/>
      <c r="AD310" s="914"/>
      <c r="AE310" s="915"/>
      <c r="AF310" s="915"/>
      <c r="AG310" s="915"/>
      <c r="AH310" s="915"/>
      <c r="AI310" s="915"/>
      <c r="AJ310" s="915"/>
      <c r="AK310" s="915"/>
      <c r="AL310" s="915"/>
      <c r="AM310" s="915"/>
      <c r="AN310" s="915"/>
      <c r="AO310" s="915"/>
      <c r="AP310" s="915"/>
      <c r="AQ310" s="930"/>
      <c r="AR310" s="930"/>
      <c r="AS310" s="930"/>
      <c r="AT310" s="930"/>
      <c r="AU310" s="930"/>
      <c r="AV310" s="930"/>
      <c r="AW310" s="744"/>
      <c r="AX310" s="1003"/>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20"/>
      <c r="BV310" s="624"/>
      <c r="BW310" s="914"/>
      <c r="BX310" s="914"/>
      <c r="BY310" s="914"/>
      <c r="BZ310" s="914"/>
      <c r="CA310" s="914"/>
      <c r="CB310" s="915"/>
      <c r="CC310" s="915"/>
      <c r="CD310" s="915"/>
      <c r="CE310" s="915"/>
      <c r="CF310" s="915"/>
      <c r="CG310" s="915"/>
      <c r="CH310" s="915"/>
      <c r="CI310" s="915"/>
      <c r="CJ310" s="915"/>
      <c r="CK310" s="915"/>
      <c r="CL310" s="915"/>
      <c r="CM310" s="915"/>
      <c r="CN310" s="930"/>
      <c r="CO310" s="930"/>
      <c r="CP310" s="930"/>
      <c r="CQ310" s="930"/>
      <c r="CR310" s="930"/>
      <c r="CS310" s="930"/>
      <c r="CT310" s="744"/>
      <c r="CV310" s="1003"/>
      <c r="CW310" s="20"/>
      <c r="CX310" s="20"/>
      <c r="CY310" s="20"/>
      <c r="CZ310" s="20"/>
      <c r="DA310" s="20"/>
      <c r="DB310" s="20"/>
      <c r="DC310" s="20"/>
      <c r="DD310" s="20"/>
      <c r="DE310" s="20"/>
      <c r="DF310" s="20"/>
      <c r="DG310" s="20"/>
      <c r="DH310" s="20"/>
      <c r="DI310" s="20"/>
      <c r="DJ310" s="20"/>
      <c r="DK310" s="20"/>
      <c r="DL310" s="20"/>
      <c r="DM310" s="20"/>
      <c r="DN310" s="20"/>
      <c r="DO310" s="20"/>
      <c r="DP310" s="20"/>
      <c r="DQ310" s="20"/>
      <c r="DR310" s="20"/>
      <c r="DS310" s="20"/>
      <c r="DT310" s="624"/>
      <c r="DU310" s="914"/>
      <c r="DV310" s="914"/>
      <c r="DW310" s="914"/>
      <c r="DX310" s="914"/>
      <c r="DY310" s="914"/>
      <c r="DZ310" s="915"/>
      <c r="EA310" s="915"/>
      <c r="EB310" s="915"/>
      <c r="EC310" s="915"/>
      <c r="ED310" s="915"/>
      <c r="EE310" s="915"/>
      <c r="EF310" s="915"/>
      <c r="EG310" s="915"/>
      <c r="EH310" s="915"/>
      <c r="EI310" s="915"/>
      <c r="EJ310" s="915"/>
      <c r="EK310" s="915"/>
      <c r="EL310" s="930"/>
      <c r="EM310" s="930"/>
      <c r="EN310" s="930"/>
      <c r="EO310" s="930"/>
      <c r="EP310" s="930"/>
      <c r="EQ310" s="930"/>
      <c r="ER310" s="744"/>
      <c r="ES310" s="1003"/>
      <c r="ET310" s="20"/>
      <c r="EU310" s="20"/>
      <c r="EV310" s="20"/>
      <c r="EW310" s="20"/>
      <c r="EX310" s="20"/>
      <c r="EY310" s="20"/>
      <c r="EZ310" s="20"/>
      <c r="FA310" s="20"/>
      <c r="FB310" s="20"/>
      <c r="FC310" s="20"/>
      <c r="FD310" s="20"/>
      <c r="FE310" s="20"/>
      <c r="FF310" s="20"/>
      <c r="FG310" s="20"/>
      <c r="FH310" s="20"/>
      <c r="FI310" s="20"/>
      <c r="FJ310" s="20"/>
      <c r="FK310" s="20"/>
      <c r="FL310" s="20"/>
      <c r="FM310" s="20"/>
      <c r="FN310" s="20"/>
      <c r="FO310" s="20"/>
      <c r="FP310" s="20"/>
      <c r="FQ310" s="624"/>
      <c r="FR310" s="914"/>
      <c r="FS310" s="914"/>
      <c r="FT310" s="914"/>
      <c r="FU310" s="914"/>
      <c r="FV310" s="914"/>
      <c r="FW310" s="915"/>
      <c r="FX310" s="915"/>
      <c r="FY310" s="915"/>
      <c r="FZ310" s="915"/>
      <c r="GA310" s="915"/>
      <c r="GB310" s="915"/>
      <c r="GC310" s="915"/>
      <c r="GD310" s="915"/>
      <c r="GE310" s="915"/>
      <c r="GF310" s="915"/>
      <c r="GG310" s="915"/>
      <c r="GH310" s="915"/>
      <c r="GI310" s="930"/>
      <c r="GJ310" s="930"/>
      <c r="GK310" s="930"/>
      <c r="GL310" s="930"/>
      <c r="GM310" s="930"/>
      <c r="GN310" s="930"/>
      <c r="GO310" s="744"/>
    </row>
    <row r="311" spans="1:197" ht="6" customHeight="1" x14ac:dyDescent="0.25">
      <c r="A311" s="1003"/>
      <c r="B311" s="658"/>
      <c r="C311" s="658"/>
      <c r="D311" s="658"/>
      <c r="E311" s="658"/>
      <c r="F311" s="658"/>
      <c r="G311" s="658"/>
      <c r="H311" s="658"/>
      <c r="I311" s="658"/>
      <c r="J311" s="658"/>
      <c r="K311" s="658"/>
      <c r="L311" s="658"/>
      <c r="M311" s="658"/>
      <c r="N311" s="658"/>
      <c r="O311" s="658"/>
      <c r="P311" s="658"/>
      <c r="Q311" s="658"/>
      <c r="R311" s="658"/>
      <c r="S311" s="658"/>
      <c r="T311" s="658"/>
      <c r="U311" s="658"/>
      <c r="V311" s="658"/>
      <c r="W311" s="658"/>
      <c r="X311" s="658"/>
      <c r="Y311" s="624"/>
      <c r="Z311" s="913"/>
      <c r="AA311" s="914"/>
      <c r="AB311" s="914"/>
      <c r="AC311" s="914"/>
      <c r="AD311" s="914"/>
      <c r="AE311" s="915"/>
      <c r="AF311" s="915"/>
      <c r="AG311" s="915"/>
      <c r="AH311" s="915"/>
      <c r="AI311" s="915"/>
      <c r="AJ311" s="915"/>
      <c r="AK311" s="915"/>
      <c r="AL311" s="915"/>
      <c r="AM311" s="915"/>
      <c r="AN311" s="915"/>
      <c r="AO311" s="915"/>
      <c r="AP311" s="915"/>
      <c r="AQ311" s="930"/>
      <c r="AR311" s="930"/>
      <c r="AS311" s="930"/>
      <c r="AT311" s="930"/>
      <c r="AU311" s="930"/>
      <c r="AV311" s="930"/>
      <c r="AW311" s="744"/>
      <c r="AX311" s="1003"/>
      <c r="AY311" s="658"/>
      <c r="AZ311" s="658"/>
      <c r="BA311" s="658"/>
      <c r="BB311" s="658"/>
      <c r="BC311" s="658"/>
      <c r="BD311" s="658"/>
      <c r="BE311" s="658"/>
      <c r="BF311" s="658"/>
      <c r="BG311" s="658"/>
      <c r="BH311" s="658"/>
      <c r="BI311" s="658"/>
      <c r="BJ311" s="658"/>
      <c r="BK311" s="658"/>
      <c r="BL311" s="658"/>
      <c r="BM311" s="658"/>
      <c r="BN311" s="658"/>
      <c r="BO311" s="658"/>
      <c r="BP311" s="658"/>
      <c r="BQ311" s="658"/>
      <c r="BR311" s="658"/>
      <c r="BS311" s="658"/>
      <c r="BT311" s="658"/>
      <c r="BU311" s="658"/>
      <c r="BV311" s="624"/>
      <c r="BW311" s="913"/>
      <c r="BX311" s="914"/>
      <c r="BY311" s="914"/>
      <c r="BZ311" s="914"/>
      <c r="CA311" s="914"/>
      <c r="CB311" s="915"/>
      <c r="CC311" s="915"/>
      <c r="CD311" s="915"/>
      <c r="CE311" s="915"/>
      <c r="CF311" s="915"/>
      <c r="CG311" s="915"/>
      <c r="CH311" s="915"/>
      <c r="CI311" s="915"/>
      <c r="CJ311" s="915"/>
      <c r="CK311" s="915"/>
      <c r="CL311" s="915"/>
      <c r="CM311" s="915"/>
      <c r="CN311" s="930"/>
      <c r="CO311" s="930"/>
      <c r="CP311" s="930"/>
      <c r="CQ311" s="930"/>
      <c r="CR311" s="930"/>
      <c r="CS311" s="930"/>
      <c r="CT311" s="744"/>
      <c r="CV311" s="1003"/>
      <c r="CW311" s="658"/>
      <c r="CX311" s="658"/>
      <c r="CY311" s="658"/>
      <c r="CZ311" s="658"/>
      <c r="DA311" s="658"/>
      <c r="DB311" s="658"/>
      <c r="DC311" s="658"/>
      <c r="DD311" s="658"/>
      <c r="DE311" s="658"/>
      <c r="DF311" s="658"/>
      <c r="DG311" s="658"/>
      <c r="DH311" s="658"/>
      <c r="DI311" s="658"/>
      <c r="DJ311" s="658"/>
      <c r="DK311" s="658"/>
      <c r="DL311" s="658"/>
      <c r="DM311" s="658"/>
      <c r="DN311" s="658"/>
      <c r="DO311" s="658"/>
      <c r="DP311" s="658"/>
      <c r="DQ311" s="658"/>
      <c r="DR311" s="658"/>
      <c r="DS311" s="658"/>
      <c r="DT311" s="624"/>
      <c r="DU311" s="913"/>
      <c r="DV311" s="914"/>
      <c r="DW311" s="914"/>
      <c r="DX311" s="914"/>
      <c r="DY311" s="914"/>
      <c r="DZ311" s="915"/>
      <c r="EA311" s="915"/>
      <c r="EB311" s="915"/>
      <c r="EC311" s="915"/>
      <c r="ED311" s="915"/>
      <c r="EE311" s="915"/>
      <c r="EF311" s="915"/>
      <c r="EG311" s="915"/>
      <c r="EH311" s="915"/>
      <c r="EI311" s="915"/>
      <c r="EJ311" s="915"/>
      <c r="EK311" s="915"/>
      <c r="EL311" s="930"/>
      <c r="EM311" s="930"/>
      <c r="EN311" s="930"/>
      <c r="EO311" s="930"/>
      <c r="EP311" s="930"/>
      <c r="EQ311" s="930"/>
      <c r="ER311" s="744"/>
      <c r="ES311" s="1003"/>
      <c r="ET311" s="658"/>
      <c r="EU311" s="658"/>
      <c r="EV311" s="658"/>
      <c r="EW311" s="658"/>
      <c r="EX311" s="658"/>
      <c r="EY311" s="658"/>
      <c r="EZ311" s="658"/>
      <c r="FA311" s="658"/>
      <c r="FB311" s="658"/>
      <c r="FC311" s="658"/>
      <c r="FD311" s="658"/>
      <c r="FE311" s="658"/>
      <c r="FF311" s="658"/>
      <c r="FG311" s="658"/>
      <c r="FH311" s="658"/>
      <c r="FI311" s="658"/>
      <c r="FJ311" s="658"/>
      <c r="FK311" s="658"/>
      <c r="FL311" s="658"/>
      <c r="FM311" s="658"/>
      <c r="FN311" s="658"/>
      <c r="FO311" s="658"/>
      <c r="FP311" s="658"/>
      <c r="FQ311" s="624"/>
      <c r="FR311" s="913"/>
      <c r="FS311" s="914"/>
      <c r="FT311" s="914"/>
      <c r="FU311" s="914"/>
      <c r="FV311" s="914"/>
      <c r="FW311" s="915"/>
      <c r="FX311" s="915"/>
      <c r="FY311" s="915"/>
      <c r="FZ311" s="915"/>
      <c r="GA311" s="915"/>
      <c r="GB311" s="915"/>
      <c r="GC311" s="915"/>
      <c r="GD311" s="915"/>
      <c r="GE311" s="915"/>
      <c r="GF311" s="915"/>
      <c r="GG311" s="915"/>
      <c r="GH311" s="915"/>
      <c r="GI311" s="930"/>
      <c r="GJ311" s="930"/>
      <c r="GK311" s="930"/>
      <c r="GL311" s="930"/>
      <c r="GM311" s="930"/>
      <c r="GN311" s="930"/>
      <c r="GO311" s="744"/>
    </row>
    <row r="312" spans="1:197" ht="12.75" customHeight="1" x14ac:dyDescent="0.2">
      <c r="A312" s="1003"/>
      <c r="B312" s="923" t="str">
        <f>'ANNUAL SUMMARY'!$C$50</f>
        <v>FLIGHT INSTRUCTOR</v>
      </c>
      <c r="C312" s="924"/>
      <c r="D312" s="924"/>
      <c r="E312" s="924"/>
      <c r="F312" s="924"/>
      <c r="G312" s="924"/>
      <c r="H312" s="924"/>
      <c r="I312" s="924"/>
      <c r="J312" s="924"/>
      <c r="K312" s="924"/>
      <c r="L312" s="924"/>
      <c r="M312" s="924"/>
      <c r="N312" s="924"/>
      <c r="O312" s="925" t="str">
        <f>'ANNUAL SUMMARY'!$Q$50</f>
        <v>NO FLIGHTS</v>
      </c>
      <c r="P312" s="926"/>
      <c r="Q312" s="926"/>
      <c r="R312" s="926"/>
      <c r="S312" s="926"/>
      <c r="T312" s="927"/>
      <c r="U312" s="724"/>
      <c r="V312" s="725"/>
      <c r="W312" s="725"/>
      <c r="X312" s="726"/>
      <c r="Y312" s="624"/>
      <c r="Z312" s="914"/>
      <c r="AA312" s="914"/>
      <c r="AB312" s="914"/>
      <c r="AC312" s="914"/>
      <c r="AD312" s="914"/>
      <c r="AE312" s="915"/>
      <c r="AF312" s="915"/>
      <c r="AG312" s="915"/>
      <c r="AH312" s="915"/>
      <c r="AI312" s="915"/>
      <c r="AJ312" s="915"/>
      <c r="AK312" s="915"/>
      <c r="AL312" s="915"/>
      <c r="AM312" s="915"/>
      <c r="AN312" s="915"/>
      <c r="AO312" s="915"/>
      <c r="AP312" s="915"/>
      <c r="AQ312" s="930"/>
      <c r="AR312" s="930"/>
      <c r="AS312" s="930"/>
      <c r="AT312" s="930"/>
      <c r="AU312" s="930"/>
      <c r="AV312" s="930"/>
      <c r="AW312" s="744"/>
      <c r="AX312" s="1003"/>
      <c r="AY312" s="923" t="str">
        <f>'ANNUAL SUMMARY'!$C$50</f>
        <v>FLIGHT INSTRUCTOR</v>
      </c>
      <c r="AZ312" s="924"/>
      <c r="BA312" s="924"/>
      <c r="BB312" s="924"/>
      <c r="BC312" s="924"/>
      <c r="BD312" s="924"/>
      <c r="BE312" s="924"/>
      <c r="BF312" s="924"/>
      <c r="BG312" s="924"/>
      <c r="BH312" s="924"/>
      <c r="BI312" s="924"/>
      <c r="BJ312" s="924"/>
      <c r="BK312" s="924"/>
      <c r="BL312" s="925" t="str">
        <f>'ANNUAL SUMMARY'!$Q$50</f>
        <v>NO FLIGHTS</v>
      </c>
      <c r="BM312" s="926"/>
      <c r="BN312" s="926"/>
      <c r="BO312" s="926"/>
      <c r="BP312" s="926"/>
      <c r="BQ312" s="927"/>
      <c r="BR312" s="724"/>
      <c r="BS312" s="725"/>
      <c r="BT312" s="725"/>
      <c r="BU312" s="726"/>
      <c r="BV312" s="624"/>
      <c r="BW312" s="914"/>
      <c r="BX312" s="914"/>
      <c r="BY312" s="914"/>
      <c r="BZ312" s="914"/>
      <c r="CA312" s="914"/>
      <c r="CB312" s="915"/>
      <c r="CC312" s="915"/>
      <c r="CD312" s="915"/>
      <c r="CE312" s="915"/>
      <c r="CF312" s="915"/>
      <c r="CG312" s="915"/>
      <c r="CH312" s="915"/>
      <c r="CI312" s="915"/>
      <c r="CJ312" s="915"/>
      <c r="CK312" s="915"/>
      <c r="CL312" s="915"/>
      <c r="CM312" s="915"/>
      <c r="CN312" s="930"/>
      <c r="CO312" s="930"/>
      <c r="CP312" s="930"/>
      <c r="CQ312" s="930"/>
      <c r="CR312" s="930"/>
      <c r="CS312" s="930"/>
      <c r="CT312" s="744"/>
      <c r="CV312" s="1003"/>
      <c r="CW312" s="923" t="str">
        <f>'ANNUAL SUMMARY'!$C$50</f>
        <v>FLIGHT INSTRUCTOR</v>
      </c>
      <c r="CX312" s="924"/>
      <c r="CY312" s="924"/>
      <c r="CZ312" s="924"/>
      <c r="DA312" s="924"/>
      <c r="DB312" s="924"/>
      <c r="DC312" s="924"/>
      <c r="DD312" s="924"/>
      <c r="DE312" s="924"/>
      <c r="DF312" s="924"/>
      <c r="DG312" s="924"/>
      <c r="DH312" s="924"/>
      <c r="DI312" s="924"/>
      <c r="DJ312" s="925" t="str">
        <f>'ANNUAL SUMMARY'!$Q$50</f>
        <v>NO FLIGHTS</v>
      </c>
      <c r="DK312" s="926"/>
      <c r="DL312" s="926"/>
      <c r="DM312" s="926"/>
      <c r="DN312" s="926"/>
      <c r="DO312" s="927"/>
      <c r="DP312" s="724"/>
      <c r="DQ312" s="725"/>
      <c r="DR312" s="725"/>
      <c r="DS312" s="726"/>
      <c r="DT312" s="624"/>
      <c r="DU312" s="914"/>
      <c r="DV312" s="914"/>
      <c r="DW312" s="914"/>
      <c r="DX312" s="914"/>
      <c r="DY312" s="914"/>
      <c r="DZ312" s="915"/>
      <c r="EA312" s="915"/>
      <c r="EB312" s="915"/>
      <c r="EC312" s="915"/>
      <c r="ED312" s="915"/>
      <c r="EE312" s="915"/>
      <c r="EF312" s="915"/>
      <c r="EG312" s="915"/>
      <c r="EH312" s="915"/>
      <c r="EI312" s="915"/>
      <c r="EJ312" s="915"/>
      <c r="EK312" s="915"/>
      <c r="EL312" s="930"/>
      <c r="EM312" s="930"/>
      <c r="EN312" s="930"/>
      <c r="EO312" s="930"/>
      <c r="EP312" s="930"/>
      <c r="EQ312" s="930"/>
      <c r="ER312" s="744"/>
      <c r="ES312" s="1003"/>
      <c r="ET312" s="923" t="str">
        <f>'ANNUAL SUMMARY'!$C$50</f>
        <v>FLIGHT INSTRUCTOR</v>
      </c>
      <c r="EU312" s="924"/>
      <c r="EV312" s="924"/>
      <c r="EW312" s="924"/>
      <c r="EX312" s="924"/>
      <c r="EY312" s="924"/>
      <c r="EZ312" s="924"/>
      <c r="FA312" s="924"/>
      <c r="FB312" s="924"/>
      <c r="FC312" s="924"/>
      <c r="FD312" s="924"/>
      <c r="FE312" s="924"/>
      <c r="FF312" s="924"/>
      <c r="FG312" s="925" t="str">
        <f>'ANNUAL SUMMARY'!$Q$50</f>
        <v>NO FLIGHTS</v>
      </c>
      <c r="FH312" s="926"/>
      <c r="FI312" s="926"/>
      <c r="FJ312" s="926"/>
      <c r="FK312" s="926"/>
      <c r="FL312" s="927"/>
      <c r="FM312" s="724"/>
      <c r="FN312" s="725"/>
      <c r="FO312" s="725"/>
      <c r="FP312" s="726"/>
      <c r="FQ312" s="624"/>
      <c r="FR312" s="914"/>
      <c r="FS312" s="914"/>
      <c r="FT312" s="914"/>
      <c r="FU312" s="914"/>
      <c r="FV312" s="914"/>
      <c r="FW312" s="915"/>
      <c r="FX312" s="915"/>
      <c r="FY312" s="915"/>
      <c r="FZ312" s="915"/>
      <c r="GA312" s="915"/>
      <c r="GB312" s="915"/>
      <c r="GC312" s="915"/>
      <c r="GD312" s="915"/>
      <c r="GE312" s="915"/>
      <c r="GF312" s="915"/>
      <c r="GG312" s="915"/>
      <c r="GH312" s="915"/>
      <c r="GI312" s="930"/>
      <c r="GJ312" s="930"/>
      <c r="GK312" s="930"/>
      <c r="GL312" s="930"/>
      <c r="GM312" s="930"/>
      <c r="GN312" s="930"/>
      <c r="GO312" s="744"/>
    </row>
    <row r="313" spans="1:197" ht="3.75" customHeight="1" x14ac:dyDescent="0.2">
      <c r="A313" s="1003"/>
      <c r="B313" s="6"/>
      <c r="C313" s="6"/>
      <c r="D313" s="6"/>
      <c r="E313" s="6"/>
      <c r="F313" s="6"/>
      <c r="G313" s="6"/>
      <c r="H313" s="6"/>
      <c r="I313" s="6"/>
      <c r="J313" s="6"/>
      <c r="K313" s="6"/>
      <c r="L313" s="6"/>
      <c r="M313" s="6"/>
      <c r="N313" s="6"/>
      <c r="O313" s="6"/>
      <c r="P313" s="6"/>
      <c r="Q313" s="6"/>
      <c r="R313" s="6"/>
      <c r="S313" s="6"/>
      <c r="T313" s="6"/>
      <c r="U313" s="6"/>
      <c r="V313" s="6"/>
      <c r="W313" s="6"/>
      <c r="X313" s="6"/>
      <c r="Y313" s="624"/>
      <c r="Z313" s="913"/>
      <c r="AA313" s="914"/>
      <c r="AB313" s="914"/>
      <c r="AC313" s="914"/>
      <c r="AD313" s="914"/>
      <c r="AE313" s="915"/>
      <c r="AF313" s="915"/>
      <c r="AG313" s="915"/>
      <c r="AH313" s="915"/>
      <c r="AI313" s="915"/>
      <c r="AJ313" s="915"/>
      <c r="AK313" s="915"/>
      <c r="AL313" s="915"/>
      <c r="AM313" s="915"/>
      <c r="AN313" s="915"/>
      <c r="AO313" s="915"/>
      <c r="AP313" s="915"/>
      <c r="AQ313" s="930"/>
      <c r="AR313" s="930"/>
      <c r="AS313" s="930"/>
      <c r="AT313" s="930"/>
      <c r="AU313" s="930"/>
      <c r="AV313" s="930"/>
      <c r="AW313" s="744"/>
      <c r="AX313" s="1003"/>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24"/>
      <c r="BW313" s="913"/>
      <c r="BX313" s="914"/>
      <c r="BY313" s="914"/>
      <c r="BZ313" s="914"/>
      <c r="CA313" s="914"/>
      <c r="CB313" s="915"/>
      <c r="CC313" s="915"/>
      <c r="CD313" s="915"/>
      <c r="CE313" s="915"/>
      <c r="CF313" s="915"/>
      <c r="CG313" s="915"/>
      <c r="CH313" s="915"/>
      <c r="CI313" s="915"/>
      <c r="CJ313" s="915"/>
      <c r="CK313" s="915"/>
      <c r="CL313" s="915"/>
      <c r="CM313" s="915"/>
      <c r="CN313" s="930"/>
      <c r="CO313" s="930"/>
      <c r="CP313" s="930"/>
      <c r="CQ313" s="930"/>
      <c r="CR313" s="930"/>
      <c r="CS313" s="930"/>
      <c r="CT313" s="744"/>
      <c r="CV313" s="1003"/>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24"/>
      <c r="DU313" s="913"/>
      <c r="DV313" s="914"/>
      <c r="DW313" s="914"/>
      <c r="DX313" s="914"/>
      <c r="DY313" s="914"/>
      <c r="DZ313" s="915"/>
      <c r="EA313" s="915"/>
      <c r="EB313" s="915"/>
      <c r="EC313" s="915"/>
      <c r="ED313" s="915"/>
      <c r="EE313" s="915"/>
      <c r="EF313" s="915"/>
      <c r="EG313" s="915"/>
      <c r="EH313" s="915"/>
      <c r="EI313" s="915"/>
      <c r="EJ313" s="915"/>
      <c r="EK313" s="915"/>
      <c r="EL313" s="930"/>
      <c r="EM313" s="930"/>
      <c r="EN313" s="930"/>
      <c r="EO313" s="930"/>
      <c r="EP313" s="930"/>
      <c r="EQ313" s="930"/>
      <c r="ER313" s="744"/>
      <c r="ES313" s="1003"/>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24"/>
      <c r="FR313" s="913"/>
      <c r="FS313" s="914"/>
      <c r="FT313" s="914"/>
      <c r="FU313" s="914"/>
      <c r="FV313" s="914"/>
      <c r="FW313" s="915"/>
      <c r="FX313" s="915"/>
      <c r="FY313" s="915"/>
      <c r="FZ313" s="915"/>
      <c r="GA313" s="915"/>
      <c r="GB313" s="915"/>
      <c r="GC313" s="915"/>
      <c r="GD313" s="915"/>
      <c r="GE313" s="915"/>
      <c r="GF313" s="915"/>
      <c r="GG313" s="915"/>
      <c r="GH313" s="915"/>
      <c r="GI313" s="930"/>
      <c r="GJ313" s="930"/>
      <c r="GK313" s="930"/>
      <c r="GL313" s="930"/>
      <c r="GM313" s="930"/>
      <c r="GN313" s="930"/>
      <c r="GO313" s="744"/>
    </row>
    <row r="314" spans="1:197" ht="12.75" customHeight="1" x14ac:dyDescent="0.25">
      <c r="A314" s="1003"/>
      <c r="B314" s="931" t="str">
        <f>'ANNUAL SUMMARY'!$C$53</f>
        <v>HOURS</v>
      </c>
      <c r="C314" s="931"/>
      <c r="D314" s="931"/>
      <c r="E314" s="931"/>
      <c r="F314" s="891"/>
      <c r="G314" s="718"/>
      <c r="H314" s="718"/>
      <c r="I314" s="718"/>
      <c r="J314" s="718"/>
      <c r="K314" s="718"/>
      <c r="L314" s="718"/>
      <c r="M314" s="15"/>
      <c r="N314" s="916" t="str">
        <f>'ANNUAL SUMMARY'!$O$53</f>
        <v>DAY</v>
      </c>
      <c r="O314" s="916"/>
      <c r="P314" s="916"/>
      <c r="Q314" s="917"/>
      <c r="R314" s="718"/>
      <c r="S314" s="718"/>
      <c r="T314" s="718"/>
      <c r="U314" s="718"/>
      <c r="V314" s="718"/>
      <c r="W314" s="718"/>
      <c r="X314" s="718"/>
      <c r="Y314" s="624"/>
      <c r="Z314" s="914"/>
      <c r="AA314" s="914"/>
      <c r="AB314" s="914"/>
      <c r="AC314" s="914"/>
      <c r="AD314" s="914"/>
      <c r="AE314" s="915"/>
      <c r="AF314" s="915"/>
      <c r="AG314" s="915"/>
      <c r="AH314" s="915"/>
      <c r="AI314" s="915"/>
      <c r="AJ314" s="915"/>
      <c r="AK314" s="915"/>
      <c r="AL314" s="915"/>
      <c r="AM314" s="915"/>
      <c r="AN314" s="915"/>
      <c r="AO314" s="915"/>
      <c r="AP314" s="915"/>
      <c r="AQ314" s="930"/>
      <c r="AR314" s="930"/>
      <c r="AS314" s="930"/>
      <c r="AT314" s="930"/>
      <c r="AU314" s="930"/>
      <c r="AV314" s="930"/>
      <c r="AW314" s="744"/>
      <c r="AX314" s="1003"/>
      <c r="AY314" s="931" t="str">
        <f>'ANNUAL SUMMARY'!$C$53</f>
        <v>HOURS</v>
      </c>
      <c r="AZ314" s="931"/>
      <c r="BA314" s="931"/>
      <c r="BB314" s="931"/>
      <c r="BC314" s="891"/>
      <c r="BD314" s="718"/>
      <c r="BE314" s="718"/>
      <c r="BF314" s="718"/>
      <c r="BG314" s="718"/>
      <c r="BH314" s="718"/>
      <c r="BI314" s="718"/>
      <c r="BJ314" s="15"/>
      <c r="BK314" s="916" t="str">
        <f>'ANNUAL SUMMARY'!$O$53</f>
        <v>DAY</v>
      </c>
      <c r="BL314" s="916"/>
      <c r="BM314" s="916"/>
      <c r="BN314" s="917"/>
      <c r="BO314" s="718"/>
      <c r="BP314" s="718"/>
      <c r="BQ314" s="718"/>
      <c r="BR314" s="718"/>
      <c r="BS314" s="718"/>
      <c r="BT314" s="718"/>
      <c r="BU314" s="718"/>
      <c r="BV314" s="624"/>
      <c r="BW314" s="914"/>
      <c r="BX314" s="914"/>
      <c r="BY314" s="914"/>
      <c r="BZ314" s="914"/>
      <c r="CA314" s="914"/>
      <c r="CB314" s="915"/>
      <c r="CC314" s="915"/>
      <c r="CD314" s="915"/>
      <c r="CE314" s="915"/>
      <c r="CF314" s="915"/>
      <c r="CG314" s="915"/>
      <c r="CH314" s="915"/>
      <c r="CI314" s="915"/>
      <c r="CJ314" s="915"/>
      <c r="CK314" s="915"/>
      <c r="CL314" s="915"/>
      <c r="CM314" s="915"/>
      <c r="CN314" s="930"/>
      <c r="CO314" s="930"/>
      <c r="CP314" s="930"/>
      <c r="CQ314" s="930"/>
      <c r="CR314" s="930"/>
      <c r="CS314" s="930"/>
      <c r="CT314" s="744"/>
      <c r="CV314" s="1003"/>
      <c r="CW314" s="931" t="str">
        <f>'ANNUAL SUMMARY'!$C$53</f>
        <v>HOURS</v>
      </c>
      <c r="CX314" s="931"/>
      <c r="CY314" s="931"/>
      <c r="CZ314" s="931"/>
      <c r="DA314" s="891"/>
      <c r="DB314" s="718"/>
      <c r="DC314" s="718"/>
      <c r="DD314" s="718"/>
      <c r="DE314" s="718"/>
      <c r="DF314" s="718"/>
      <c r="DG314" s="718"/>
      <c r="DH314" s="15"/>
      <c r="DI314" s="916" t="str">
        <f>'ANNUAL SUMMARY'!$O$53</f>
        <v>DAY</v>
      </c>
      <c r="DJ314" s="916"/>
      <c r="DK314" s="916"/>
      <c r="DL314" s="917"/>
      <c r="DM314" s="718"/>
      <c r="DN314" s="718"/>
      <c r="DO314" s="718"/>
      <c r="DP314" s="718"/>
      <c r="DQ314" s="718"/>
      <c r="DR314" s="718"/>
      <c r="DS314" s="718"/>
      <c r="DT314" s="624"/>
      <c r="DU314" s="914"/>
      <c r="DV314" s="914"/>
      <c r="DW314" s="914"/>
      <c r="DX314" s="914"/>
      <c r="DY314" s="914"/>
      <c r="DZ314" s="915"/>
      <c r="EA314" s="915"/>
      <c r="EB314" s="915"/>
      <c r="EC314" s="915"/>
      <c r="ED314" s="915"/>
      <c r="EE314" s="915"/>
      <c r="EF314" s="915"/>
      <c r="EG314" s="915"/>
      <c r="EH314" s="915"/>
      <c r="EI314" s="915"/>
      <c r="EJ314" s="915"/>
      <c r="EK314" s="915"/>
      <c r="EL314" s="930"/>
      <c r="EM314" s="930"/>
      <c r="EN314" s="930"/>
      <c r="EO314" s="930"/>
      <c r="EP314" s="930"/>
      <c r="EQ314" s="930"/>
      <c r="ER314" s="744"/>
      <c r="ES314" s="1003"/>
      <c r="ET314" s="931" t="str">
        <f>'ANNUAL SUMMARY'!$C$53</f>
        <v>HOURS</v>
      </c>
      <c r="EU314" s="931"/>
      <c r="EV314" s="931"/>
      <c r="EW314" s="931"/>
      <c r="EX314" s="891"/>
      <c r="EY314" s="718"/>
      <c r="EZ314" s="718"/>
      <c r="FA314" s="718"/>
      <c r="FB314" s="718"/>
      <c r="FC314" s="718"/>
      <c r="FD314" s="718"/>
      <c r="FE314" s="15"/>
      <c r="FF314" s="916" t="str">
        <f>'ANNUAL SUMMARY'!$O$53</f>
        <v>DAY</v>
      </c>
      <c r="FG314" s="916"/>
      <c r="FH314" s="916"/>
      <c r="FI314" s="917"/>
      <c r="FJ314" s="718"/>
      <c r="FK314" s="718"/>
      <c r="FL314" s="718"/>
      <c r="FM314" s="718"/>
      <c r="FN314" s="718"/>
      <c r="FO314" s="718"/>
      <c r="FP314" s="718"/>
      <c r="FQ314" s="624"/>
      <c r="FR314" s="914"/>
      <c r="FS314" s="914"/>
      <c r="FT314" s="914"/>
      <c r="FU314" s="914"/>
      <c r="FV314" s="914"/>
      <c r="FW314" s="915"/>
      <c r="FX314" s="915"/>
      <c r="FY314" s="915"/>
      <c r="FZ314" s="915"/>
      <c r="GA314" s="915"/>
      <c r="GB314" s="915"/>
      <c r="GC314" s="915"/>
      <c r="GD314" s="915"/>
      <c r="GE314" s="915"/>
      <c r="GF314" s="915"/>
      <c r="GG314" s="915"/>
      <c r="GH314" s="915"/>
      <c r="GI314" s="930"/>
      <c r="GJ314" s="930"/>
      <c r="GK314" s="930"/>
      <c r="GL314" s="930"/>
      <c r="GM314" s="930"/>
      <c r="GN314" s="930"/>
      <c r="GO314" s="744"/>
    </row>
    <row r="315" spans="1:197" ht="3" customHeight="1" x14ac:dyDescent="0.25">
      <c r="A315" s="1003"/>
      <c r="B315" s="6"/>
      <c r="C315" s="152"/>
      <c r="D315" s="152"/>
      <c r="E315" s="152"/>
      <c r="F315" s="6"/>
      <c r="G315" s="153"/>
      <c r="H315" s="153"/>
      <c r="I315" s="153"/>
      <c r="J315" s="153"/>
      <c r="K315" s="153"/>
      <c r="L315" s="153"/>
      <c r="M315" s="15"/>
      <c r="N315" s="6"/>
      <c r="O315" s="152"/>
      <c r="P315" s="152"/>
      <c r="Q315" s="152"/>
      <c r="R315" s="6"/>
      <c r="S315" s="153"/>
      <c r="T315" s="153"/>
      <c r="U315" s="153"/>
      <c r="V315" s="153"/>
      <c r="W315" s="153"/>
      <c r="X315" s="153"/>
      <c r="Y315" s="624"/>
      <c r="Z315" s="922" t="s">
        <v>73</v>
      </c>
      <c r="AA315" s="922"/>
      <c r="AB315" s="922"/>
      <c r="AC315" s="922"/>
      <c r="AD315" s="922"/>
      <c r="AE315" s="911">
        <f>SUM(AE275:AH314)</f>
        <v>0</v>
      </c>
      <c r="AF315" s="911"/>
      <c r="AG315" s="911"/>
      <c r="AH315" s="911"/>
      <c r="AI315" s="911">
        <f>SUM(AI275:AL314)</f>
        <v>0</v>
      </c>
      <c r="AJ315" s="911"/>
      <c r="AK315" s="911"/>
      <c r="AL315" s="911"/>
      <c r="AM315" s="911">
        <f>SUM(AM275:AP314)</f>
        <v>0</v>
      </c>
      <c r="AN315" s="911"/>
      <c r="AO315" s="911"/>
      <c r="AP315" s="911"/>
      <c r="AQ315" s="912">
        <f>SUM(AQ275:AS313)</f>
        <v>0</v>
      </c>
      <c r="AR315" s="912"/>
      <c r="AS315" s="912"/>
      <c r="AT315" s="912">
        <f>SUM(AT275:AV313)</f>
        <v>0</v>
      </c>
      <c r="AU315" s="912"/>
      <c r="AV315" s="912"/>
      <c r="AW315" s="744"/>
      <c r="AX315" s="1003"/>
      <c r="AY315" s="6"/>
      <c r="AZ315" s="152"/>
      <c r="BA315" s="152"/>
      <c r="BB315" s="152"/>
      <c r="BC315" s="6"/>
      <c r="BD315" s="153"/>
      <c r="BE315" s="153"/>
      <c r="BF315" s="153"/>
      <c r="BG315" s="153"/>
      <c r="BH315" s="153"/>
      <c r="BI315" s="153"/>
      <c r="BJ315" s="15"/>
      <c r="BK315" s="6"/>
      <c r="BL315" s="152"/>
      <c r="BM315" s="152"/>
      <c r="BN315" s="152"/>
      <c r="BO315" s="6"/>
      <c r="BP315" s="153"/>
      <c r="BQ315" s="153"/>
      <c r="BR315" s="153"/>
      <c r="BS315" s="153"/>
      <c r="BT315" s="153"/>
      <c r="BU315" s="153"/>
      <c r="BV315" s="624"/>
      <c r="BW315" s="922" t="s">
        <v>73</v>
      </c>
      <c r="BX315" s="922"/>
      <c r="BY315" s="922"/>
      <c r="BZ315" s="922"/>
      <c r="CA315" s="922"/>
      <c r="CB315" s="911">
        <f>SUM(CB275:CE314)</f>
        <v>0</v>
      </c>
      <c r="CC315" s="911"/>
      <c r="CD315" s="911"/>
      <c r="CE315" s="911"/>
      <c r="CF315" s="911">
        <f>SUM(CF275:CI314)</f>
        <v>0</v>
      </c>
      <c r="CG315" s="911"/>
      <c r="CH315" s="911"/>
      <c r="CI315" s="911"/>
      <c r="CJ315" s="911">
        <f>SUM(CJ275:CM314)</f>
        <v>0</v>
      </c>
      <c r="CK315" s="911"/>
      <c r="CL315" s="911"/>
      <c r="CM315" s="911"/>
      <c r="CN315" s="912">
        <f>SUM(CN275:CP313)</f>
        <v>0</v>
      </c>
      <c r="CO315" s="912"/>
      <c r="CP315" s="912"/>
      <c r="CQ315" s="912">
        <f>SUM(CQ275:CS313)</f>
        <v>0</v>
      </c>
      <c r="CR315" s="912"/>
      <c r="CS315" s="912"/>
      <c r="CT315" s="744"/>
      <c r="CV315" s="1003"/>
      <c r="CW315" s="6"/>
      <c r="CX315" s="152"/>
      <c r="CY315" s="152"/>
      <c r="CZ315" s="152"/>
      <c r="DA315" s="6"/>
      <c r="DB315" s="153"/>
      <c r="DC315" s="153"/>
      <c r="DD315" s="153"/>
      <c r="DE315" s="153"/>
      <c r="DF315" s="153"/>
      <c r="DG315" s="153"/>
      <c r="DH315" s="15"/>
      <c r="DI315" s="6"/>
      <c r="DJ315" s="152"/>
      <c r="DK315" s="152"/>
      <c r="DL315" s="152"/>
      <c r="DM315" s="6"/>
      <c r="DN315" s="153"/>
      <c r="DO315" s="153"/>
      <c r="DP315" s="153"/>
      <c r="DQ315" s="153"/>
      <c r="DR315" s="153"/>
      <c r="DS315" s="153"/>
      <c r="DT315" s="624"/>
      <c r="DU315" s="922" t="s">
        <v>73</v>
      </c>
      <c r="DV315" s="922"/>
      <c r="DW315" s="922"/>
      <c r="DX315" s="922"/>
      <c r="DY315" s="922"/>
      <c r="DZ315" s="911">
        <f>SUM(DZ275:EC314)</f>
        <v>0</v>
      </c>
      <c r="EA315" s="911"/>
      <c r="EB315" s="911"/>
      <c r="EC315" s="911"/>
      <c r="ED315" s="911">
        <f>SUM(ED275:EG314)</f>
        <v>0</v>
      </c>
      <c r="EE315" s="911"/>
      <c r="EF315" s="911"/>
      <c r="EG315" s="911"/>
      <c r="EH315" s="911">
        <f>SUM(EH275:EK314)</f>
        <v>0</v>
      </c>
      <c r="EI315" s="911"/>
      <c r="EJ315" s="911"/>
      <c r="EK315" s="911"/>
      <c r="EL315" s="912">
        <f>SUM(EL275:EN313)</f>
        <v>0</v>
      </c>
      <c r="EM315" s="912"/>
      <c r="EN315" s="912"/>
      <c r="EO315" s="912">
        <f>SUM(EO275:EQ313)</f>
        <v>0</v>
      </c>
      <c r="EP315" s="912"/>
      <c r="EQ315" s="912"/>
      <c r="ER315" s="744"/>
      <c r="ES315" s="1003"/>
      <c r="ET315" s="6"/>
      <c r="EU315" s="152"/>
      <c r="EV315" s="152"/>
      <c r="EW315" s="152"/>
      <c r="EX315" s="6"/>
      <c r="EY315" s="153"/>
      <c r="EZ315" s="153"/>
      <c r="FA315" s="153"/>
      <c r="FB315" s="153"/>
      <c r="FC315" s="153"/>
      <c r="FD315" s="153"/>
      <c r="FE315" s="15"/>
      <c r="FF315" s="6"/>
      <c r="FG315" s="152"/>
      <c r="FH315" s="152"/>
      <c r="FI315" s="152"/>
      <c r="FJ315" s="6"/>
      <c r="FK315" s="153"/>
      <c r="FL315" s="153"/>
      <c r="FM315" s="153"/>
      <c r="FN315" s="153"/>
      <c r="FO315" s="153"/>
      <c r="FP315" s="153"/>
      <c r="FQ315" s="624"/>
      <c r="FR315" s="922" t="s">
        <v>73</v>
      </c>
      <c r="FS315" s="922"/>
      <c r="FT315" s="922"/>
      <c r="FU315" s="922"/>
      <c r="FV315" s="922"/>
      <c r="FW315" s="911">
        <f>SUM(FW275:FZ314)</f>
        <v>0</v>
      </c>
      <c r="FX315" s="911"/>
      <c r="FY315" s="911"/>
      <c r="FZ315" s="911"/>
      <c r="GA315" s="911">
        <f>SUM(GA275:GD314)</f>
        <v>0</v>
      </c>
      <c r="GB315" s="911"/>
      <c r="GC315" s="911"/>
      <c r="GD315" s="911"/>
      <c r="GE315" s="911">
        <f>SUM(GE275:GH314)</f>
        <v>0</v>
      </c>
      <c r="GF315" s="911"/>
      <c r="GG315" s="911"/>
      <c r="GH315" s="911"/>
      <c r="GI315" s="912">
        <f>SUM(GI275:GK313)</f>
        <v>0</v>
      </c>
      <c r="GJ315" s="912"/>
      <c r="GK315" s="912"/>
      <c r="GL315" s="912">
        <f>SUM(GL275:GN313)</f>
        <v>0</v>
      </c>
      <c r="GM315" s="912"/>
      <c r="GN315" s="912"/>
      <c r="GO315" s="744"/>
    </row>
    <row r="316" spans="1:197" ht="12.75" customHeight="1" x14ac:dyDescent="0.25">
      <c r="A316" s="1003"/>
      <c r="B316" s="916" t="str">
        <f>'ANNUAL SUMMARY'!$C$56</f>
        <v>IFR</v>
      </c>
      <c r="C316" s="916"/>
      <c r="D316" s="916"/>
      <c r="E316" s="916"/>
      <c r="F316" s="891"/>
      <c r="G316" s="718"/>
      <c r="H316" s="718"/>
      <c r="I316" s="718"/>
      <c r="J316" s="718"/>
      <c r="K316" s="718"/>
      <c r="L316" s="718"/>
      <c r="M316" s="15"/>
      <c r="N316" s="916" t="str">
        <f>'ANNUAL SUMMARY'!$O$56</f>
        <v>NIGHT</v>
      </c>
      <c r="O316" s="916"/>
      <c r="P316" s="916"/>
      <c r="Q316" s="916"/>
      <c r="R316" s="892"/>
      <c r="S316" s="892"/>
      <c r="T316" s="892"/>
      <c r="U316" s="892"/>
      <c r="V316" s="892"/>
      <c r="W316" s="892"/>
      <c r="X316" s="891"/>
      <c r="Y316" s="624"/>
      <c r="Z316" s="922"/>
      <c r="AA316" s="922"/>
      <c r="AB316" s="922"/>
      <c r="AC316" s="922"/>
      <c r="AD316" s="922"/>
      <c r="AE316" s="911"/>
      <c r="AF316" s="911"/>
      <c r="AG316" s="911"/>
      <c r="AH316" s="911"/>
      <c r="AI316" s="911"/>
      <c r="AJ316" s="911"/>
      <c r="AK316" s="911"/>
      <c r="AL316" s="911"/>
      <c r="AM316" s="911"/>
      <c r="AN316" s="911"/>
      <c r="AO316" s="911"/>
      <c r="AP316" s="911"/>
      <c r="AQ316" s="912"/>
      <c r="AR316" s="912"/>
      <c r="AS316" s="912"/>
      <c r="AT316" s="912"/>
      <c r="AU316" s="912"/>
      <c r="AV316" s="912"/>
      <c r="AW316" s="744"/>
      <c r="AX316" s="1003"/>
      <c r="AY316" s="916" t="str">
        <f>'ANNUAL SUMMARY'!$C$56</f>
        <v>IFR</v>
      </c>
      <c r="AZ316" s="916"/>
      <c r="BA316" s="916"/>
      <c r="BB316" s="916"/>
      <c r="BC316" s="891"/>
      <c r="BD316" s="718"/>
      <c r="BE316" s="718"/>
      <c r="BF316" s="718"/>
      <c r="BG316" s="718"/>
      <c r="BH316" s="718"/>
      <c r="BI316" s="718"/>
      <c r="BJ316" s="15"/>
      <c r="BK316" s="916" t="str">
        <f>'ANNUAL SUMMARY'!$O$56</f>
        <v>NIGHT</v>
      </c>
      <c r="BL316" s="916"/>
      <c r="BM316" s="916"/>
      <c r="BN316" s="916"/>
      <c r="BO316" s="892"/>
      <c r="BP316" s="892"/>
      <c r="BQ316" s="892"/>
      <c r="BR316" s="892"/>
      <c r="BS316" s="892"/>
      <c r="BT316" s="892"/>
      <c r="BU316" s="891"/>
      <c r="BV316" s="624"/>
      <c r="BW316" s="922"/>
      <c r="BX316" s="922"/>
      <c r="BY316" s="922"/>
      <c r="BZ316" s="922"/>
      <c r="CA316" s="922"/>
      <c r="CB316" s="911"/>
      <c r="CC316" s="911"/>
      <c r="CD316" s="911"/>
      <c r="CE316" s="911"/>
      <c r="CF316" s="911"/>
      <c r="CG316" s="911"/>
      <c r="CH316" s="911"/>
      <c r="CI316" s="911"/>
      <c r="CJ316" s="911"/>
      <c r="CK316" s="911"/>
      <c r="CL316" s="911"/>
      <c r="CM316" s="911"/>
      <c r="CN316" s="912"/>
      <c r="CO316" s="912"/>
      <c r="CP316" s="912"/>
      <c r="CQ316" s="912"/>
      <c r="CR316" s="912"/>
      <c r="CS316" s="912"/>
      <c r="CT316" s="744"/>
      <c r="CV316" s="1003"/>
      <c r="CW316" s="916" t="str">
        <f>'ANNUAL SUMMARY'!$C$56</f>
        <v>IFR</v>
      </c>
      <c r="CX316" s="916"/>
      <c r="CY316" s="916"/>
      <c r="CZ316" s="916"/>
      <c r="DA316" s="891"/>
      <c r="DB316" s="718"/>
      <c r="DC316" s="718"/>
      <c r="DD316" s="718"/>
      <c r="DE316" s="718"/>
      <c r="DF316" s="718"/>
      <c r="DG316" s="718"/>
      <c r="DH316" s="15"/>
      <c r="DI316" s="916" t="str">
        <f>'ANNUAL SUMMARY'!$O$56</f>
        <v>NIGHT</v>
      </c>
      <c r="DJ316" s="916"/>
      <c r="DK316" s="916"/>
      <c r="DL316" s="916"/>
      <c r="DM316" s="892"/>
      <c r="DN316" s="892"/>
      <c r="DO316" s="892"/>
      <c r="DP316" s="892"/>
      <c r="DQ316" s="892"/>
      <c r="DR316" s="892"/>
      <c r="DS316" s="891"/>
      <c r="DT316" s="624"/>
      <c r="DU316" s="922"/>
      <c r="DV316" s="922"/>
      <c r="DW316" s="922"/>
      <c r="DX316" s="922"/>
      <c r="DY316" s="922"/>
      <c r="DZ316" s="911"/>
      <c r="EA316" s="911"/>
      <c r="EB316" s="911"/>
      <c r="EC316" s="911"/>
      <c r="ED316" s="911"/>
      <c r="EE316" s="911"/>
      <c r="EF316" s="911"/>
      <c r="EG316" s="911"/>
      <c r="EH316" s="911"/>
      <c r="EI316" s="911"/>
      <c r="EJ316" s="911"/>
      <c r="EK316" s="911"/>
      <c r="EL316" s="912"/>
      <c r="EM316" s="912"/>
      <c r="EN316" s="912"/>
      <c r="EO316" s="912"/>
      <c r="EP316" s="912"/>
      <c r="EQ316" s="912"/>
      <c r="ER316" s="744"/>
      <c r="ES316" s="1003"/>
      <c r="ET316" s="916" t="str">
        <f>'ANNUAL SUMMARY'!$C$56</f>
        <v>IFR</v>
      </c>
      <c r="EU316" s="916"/>
      <c r="EV316" s="916"/>
      <c r="EW316" s="916"/>
      <c r="EX316" s="891"/>
      <c r="EY316" s="718"/>
      <c r="EZ316" s="718"/>
      <c r="FA316" s="718"/>
      <c r="FB316" s="718"/>
      <c r="FC316" s="718"/>
      <c r="FD316" s="718"/>
      <c r="FE316" s="15"/>
      <c r="FF316" s="916" t="str">
        <f>'ANNUAL SUMMARY'!$O$56</f>
        <v>NIGHT</v>
      </c>
      <c r="FG316" s="916"/>
      <c r="FH316" s="916"/>
      <c r="FI316" s="916"/>
      <c r="FJ316" s="892"/>
      <c r="FK316" s="892"/>
      <c r="FL316" s="892"/>
      <c r="FM316" s="892"/>
      <c r="FN316" s="892"/>
      <c r="FO316" s="892"/>
      <c r="FP316" s="891"/>
      <c r="FQ316" s="624"/>
      <c r="FR316" s="922"/>
      <c r="FS316" s="922"/>
      <c r="FT316" s="922"/>
      <c r="FU316" s="922"/>
      <c r="FV316" s="922"/>
      <c r="FW316" s="911"/>
      <c r="FX316" s="911"/>
      <c r="FY316" s="911"/>
      <c r="FZ316" s="911"/>
      <c r="GA316" s="911"/>
      <c r="GB316" s="911"/>
      <c r="GC316" s="911"/>
      <c r="GD316" s="911"/>
      <c r="GE316" s="911"/>
      <c r="GF316" s="911"/>
      <c r="GG316" s="911"/>
      <c r="GH316" s="911"/>
      <c r="GI316" s="912"/>
      <c r="GJ316" s="912"/>
      <c r="GK316" s="912"/>
      <c r="GL316" s="912"/>
      <c r="GM316" s="912"/>
      <c r="GN316" s="912"/>
      <c r="GO316" s="744"/>
    </row>
    <row r="317" spans="1:197" ht="6" customHeight="1" x14ac:dyDescent="0.25">
      <c r="A317" s="1004"/>
      <c r="B317" s="921"/>
      <c r="C317" s="921"/>
      <c r="D317" s="921"/>
      <c r="E317" s="921"/>
      <c r="F317" s="921"/>
      <c r="G317" s="921"/>
      <c r="H317" s="921"/>
      <c r="I317" s="921"/>
      <c r="J317" s="921"/>
      <c r="K317" s="921"/>
      <c r="L317" s="921"/>
      <c r="M317" s="921"/>
      <c r="N317" s="921"/>
      <c r="O317" s="921"/>
      <c r="P317" s="921"/>
      <c r="Q317" s="921"/>
      <c r="R317" s="921"/>
      <c r="S317" s="921"/>
      <c r="T317" s="921"/>
      <c r="U317" s="921"/>
      <c r="V317" s="921"/>
      <c r="W317" s="921"/>
      <c r="X317" s="921"/>
      <c r="Y317" s="921"/>
      <c r="Z317" s="922"/>
      <c r="AA317" s="922"/>
      <c r="AB317" s="922"/>
      <c r="AC317" s="922"/>
      <c r="AD317" s="922"/>
      <c r="AE317" s="911"/>
      <c r="AF317" s="911"/>
      <c r="AG317" s="911"/>
      <c r="AH317" s="911"/>
      <c r="AI317" s="911"/>
      <c r="AJ317" s="911"/>
      <c r="AK317" s="911"/>
      <c r="AL317" s="911"/>
      <c r="AM317" s="911"/>
      <c r="AN317" s="911"/>
      <c r="AO317" s="911"/>
      <c r="AP317" s="911"/>
      <c r="AQ317" s="912"/>
      <c r="AR317" s="912"/>
      <c r="AS317" s="912"/>
      <c r="AT317" s="912"/>
      <c r="AU317" s="912"/>
      <c r="AV317" s="912"/>
      <c r="AW317" s="744"/>
      <c r="AX317" s="1004"/>
      <c r="AY317" s="921"/>
      <c r="AZ317" s="921"/>
      <c r="BA317" s="921"/>
      <c r="BB317" s="921"/>
      <c r="BC317" s="921"/>
      <c r="BD317" s="921"/>
      <c r="BE317" s="921"/>
      <c r="BF317" s="921"/>
      <c r="BG317" s="921"/>
      <c r="BH317" s="921"/>
      <c r="BI317" s="921"/>
      <c r="BJ317" s="921"/>
      <c r="BK317" s="921"/>
      <c r="BL317" s="921"/>
      <c r="BM317" s="921"/>
      <c r="BN317" s="921"/>
      <c r="BO317" s="921"/>
      <c r="BP317" s="921"/>
      <c r="BQ317" s="921"/>
      <c r="BR317" s="921"/>
      <c r="BS317" s="921"/>
      <c r="BT317" s="921"/>
      <c r="BU317" s="921"/>
      <c r="BV317" s="921"/>
      <c r="BW317" s="922"/>
      <c r="BX317" s="922"/>
      <c r="BY317" s="922"/>
      <c r="BZ317" s="922"/>
      <c r="CA317" s="922"/>
      <c r="CB317" s="911"/>
      <c r="CC317" s="911"/>
      <c r="CD317" s="911"/>
      <c r="CE317" s="911"/>
      <c r="CF317" s="911"/>
      <c r="CG317" s="911"/>
      <c r="CH317" s="911"/>
      <c r="CI317" s="911"/>
      <c r="CJ317" s="911"/>
      <c r="CK317" s="911"/>
      <c r="CL317" s="911"/>
      <c r="CM317" s="911"/>
      <c r="CN317" s="912"/>
      <c r="CO317" s="912"/>
      <c r="CP317" s="912"/>
      <c r="CQ317" s="912"/>
      <c r="CR317" s="912"/>
      <c r="CS317" s="912"/>
      <c r="CT317" s="744"/>
      <c r="CV317" s="1004"/>
      <c r="CW317" s="921"/>
      <c r="CX317" s="921"/>
      <c r="CY317" s="921"/>
      <c r="CZ317" s="921"/>
      <c r="DA317" s="921"/>
      <c r="DB317" s="921"/>
      <c r="DC317" s="921"/>
      <c r="DD317" s="921"/>
      <c r="DE317" s="921"/>
      <c r="DF317" s="921"/>
      <c r="DG317" s="921"/>
      <c r="DH317" s="921"/>
      <c r="DI317" s="921"/>
      <c r="DJ317" s="921"/>
      <c r="DK317" s="921"/>
      <c r="DL317" s="921"/>
      <c r="DM317" s="921"/>
      <c r="DN317" s="921"/>
      <c r="DO317" s="921"/>
      <c r="DP317" s="921"/>
      <c r="DQ317" s="921"/>
      <c r="DR317" s="921"/>
      <c r="DS317" s="921"/>
      <c r="DT317" s="921"/>
      <c r="DU317" s="922"/>
      <c r="DV317" s="922"/>
      <c r="DW317" s="922"/>
      <c r="DX317" s="922"/>
      <c r="DY317" s="922"/>
      <c r="DZ317" s="911"/>
      <c r="EA317" s="911"/>
      <c r="EB317" s="911"/>
      <c r="EC317" s="911"/>
      <c r="ED317" s="911"/>
      <c r="EE317" s="911"/>
      <c r="EF317" s="911"/>
      <c r="EG317" s="911"/>
      <c r="EH317" s="911"/>
      <c r="EI317" s="911"/>
      <c r="EJ317" s="911"/>
      <c r="EK317" s="911"/>
      <c r="EL317" s="912"/>
      <c r="EM317" s="912"/>
      <c r="EN317" s="912"/>
      <c r="EO317" s="912"/>
      <c r="EP317" s="912"/>
      <c r="EQ317" s="912"/>
      <c r="ER317" s="744"/>
      <c r="ES317" s="1004"/>
      <c r="ET317" s="921"/>
      <c r="EU317" s="921"/>
      <c r="EV317" s="921"/>
      <c r="EW317" s="921"/>
      <c r="EX317" s="921"/>
      <c r="EY317" s="921"/>
      <c r="EZ317" s="921"/>
      <c r="FA317" s="921"/>
      <c r="FB317" s="921"/>
      <c r="FC317" s="921"/>
      <c r="FD317" s="921"/>
      <c r="FE317" s="921"/>
      <c r="FF317" s="921"/>
      <c r="FG317" s="921"/>
      <c r="FH317" s="921"/>
      <c r="FI317" s="921"/>
      <c r="FJ317" s="921"/>
      <c r="FK317" s="921"/>
      <c r="FL317" s="921"/>
      <c r="FM317" s="921"/>
      <c r="FN317" s="921"/>
      <c r="FO317" s="921"/>
      <c r="FP317" s="921"/>
      <c r="FQ317" s="921"/>
      <c r="FR317" s="922"/>
      <c r="FS317" s="922"/>
      <c r="FT317" s="922"/>
      <c r="FU317" s="922"/>
      <c r="FV317" s="922"/>
      <c r="FW317" s="911"/>
      <c r="FX317" s="911"/>
      <c r="FY317" s="911"/>
      <c r="FZ317" s="911"/>
      <c r="GA317" s="911"/>
      <c r="GB317" s="911"/>
      <c r="GC317" s="911"/>
      <c r="GD317" s="911"/>
      <c r="GE317" s="911"/>
      <c r="GF317" s="911"/>
      <c r="GG317" s="911"/>
      <c r="GH317" s="911"/>
      <c r="GI317" s="912"/>
      <c r="GJ317" s="912"/>
      <c r="GK317" s="912"/>
      <c r="GL317" s="912"/>
      <c r="GM317" s="912"/>
      <c r="GN317" s="912"/>
      <c r="GO317" s="744"/>
    </row>
    <row r="318" spans="1:197" ht="9" customHeight="1" x14ac:dyDescent="0.2">
      <c r="A318" s="928"/>
      <c r="B318" s="929"/>
      <c r="C318" s="929"/>
      <c r="D318" s="929"/>
      <c r="E318" s="929"/>
      <c r="F318" s="929"/>
      <c r="G318" s="929"/>
      <c r="H318" s="929"/>
      <c r="I318" s="929"/>
      <c r="J318" s="929"/>
      <c r="K318" s="929"/>
      <c r="L318" s="929"/>
      <c r="M318" s="929"/>
      <c r="N318" s="929"/>
      <c r="O318" s="929"/>
      <c r="P318" s="929"/>
      <c r="Q318" s="929"/>
      <c r="R318" s="929"/>
      <c r="S318" s="929"/>
      <c r="T318" s="929"/>
      <c r="U318" s="929"/>
      <c r="V318" s="929"/>
      <c r="W318" s="929"/>
      <c r="X318" s="929"/>
      <c r="Y318" s="929"/>
      <c r="Z318" s="929"/>
      <c r="AA318" s="929"/>
      <c r="AB318" s="929"/>
      <c r="AC318" s="929"/>
      <c r="AD318" s="929"/>
      <c r="AE318" s="929"/>
      <c r="AF318" s="929"/>
      <c r="AG318" s="929"/>
      <c r="AH318" s="929"/>
      <c r="AI318" s="929"/>
      <c r="AJ318" s="929"/>
      <c r="AK318" s="929"/>
      <c r="AL318" s="929"/>
      <c r="AM318" s="929"/>
      <c r="AN318" s="929"/>
      <c r="AO318" s="929"/>
      <c r="AP318" s="929"/>
      <c r="AQ318" s="929"/>
      <c r="AR318" s="929"/>
      <c r="AS318" s="929"/>
      <c r="AT318" s="929"/>
      <c r="AU318" s="929"/>
      <c r="AV318" s="929"/>
      <c r="AW318" s="929"/>
      <c r="AX318" s="928"/>
      <c r="AY318" s="929"/>
      <c r="AZ318" s="929"/>
      <c r="BA318" s="929"/>
      <c r="BB318" s="929"/>
      <c r="BC318" s="929"/>
      <c r="BD318" s="929"/>
      <c r="BE318" s="929"/>
      <c r="BF318" s="929"/>
      <c r="BG318" s="929"/>
      <c r="BH318" s="929"/>
      <c r="BI318" s="929"/>
      <c r="BJ318" s="929"/>
      <c r="BK318" s="929"/>
      <c r="BL318" s="929"/>
      <c r="BM318" s="929"/>
      <c r="BN318" s="929"/>
      <c r="BO318" s="929"/>
      <c r="BP318" s="929"/>
      <c r="BQ318" s="929"/>
      <c r="BR318" s="929"/>
      <c r="BS318" s="929"/>
      <c r="BT318" s="929"/>
      <c r="BU318" s="929"/>
      <c r="BV318" s="929"/>
      <c r="BW318" s="929"/>
      <c r="BX318" s="929"/>
      <c r="BY318" s="929"/>
      <c r="BZ318" s="929"/>
      <c r="CA318" s="929"/>
      <c r="CB318" s="929"/>
      <c r="CC318" s="929"/>
      <c r="CD318" s="929"/>
      <c r="CE318" s="929"/>
      <c r="CF318" s="929"/>
      <c r="CG318" s="929"/>
      <c r="CH318" s="929"/>
      <c r="CI318" s="929"/>
      <c r="CJ318" s="929"/>
      <c r="CK318" s="929"/>
      <c r="CL318" s="929"/>
      <c r="CM318" s="929"/>
      <c r="CN318" s="929"/>
      <c r="CO318" s="929"/>
      <c r="CP318" s="929"/>
      <c r="CQ318" s="929"/>
      <c r="CR318" s="929"/>
      <c r="CS318" s="929"/>
      <c r="CT318" s="929"/>
      <c r="CV318" s="928"/>
      <c r="CW318" s="929"/>
      <c r="CX318" s="929"/>
      <c r="CY318" s="929"/>
      <c r="CZ318" s="929"/>
      <c r="DA318" s="929"/>
      <c r="DB318" s="929"/>
      <c r="DC318" s="929"/>
      <c r="DD318" s="929"/>
      <c r="DE318" s="929"/>
      <c r="DF318" s="929"/>
      <c r="DG318" s="929"/>
      <c r="DH318" s="929"/>
      <c r="DI318" s="929"/>
      <c r="DJ318" s="929"/>
      <c r="DK318" s="929"/>
      <c r="DL318" s="929"/>
      <c r="DM318" s="929"/>
      <c r="DN318" s="929"/>
      <c r="DO318" s="929"/>
      <c r="DP318" s="929"/>
      <c r="DQ318" s="929"/>
      <c r="DR318" s="929"/>
      <c r="DS318" s="929"/>
      <c r="DT318" s="929"/>
      <c r="DU318" s="929"/>
      <c r="DV318" s="929"/>
      <c r="DW318" s="929"/>
      <c r="DX318" s="929"/>
      <c r="DY318" s="929"/>
      <c r="DZ318" s="929"/>
      <c r="EA318" s="929"/>
      <c r="EB318" s="929"/>
      <c r="EC318" s="929"/>
      <c r="ED318" s="929"/>
      <c r="EE318" s="929"/>
      <c r="EF318" s="929"/>
      <c r="EG318" s="929"/>
      <c r="EH318" s="929"/>
      <c r="EI318" s="929"/>
      <c r="EJ318" s="929"/>
      <c r="EK318" s="929"/>
      <c r="EL318" s="929"/>
      <c r="EM318" s="929"/>
      <c r="EN318" s="929"/>
      <c r="EO318" s="929"/>
      <c r="EP318" s="929"/>
      <c r="EQ318" s="929"/>
      <c r="ER318" s="929"/>
      <c r="ES318" s="928"/>
      <c r="ET318" s="929"/>
      <c r="EU318" s="929"/>
      <c r="EV318" s="929"/>
      <c r="EW318" s="929"/>
      <c r="EX318" s="929"/>
      <c r="EY318" s="929"/>
      <c r="EZ318" s="929"/>
      <c r="FA318" s="929"/>
      <c r="FB318" s="929"/>
      <c r="FC318" s="929"/>
      <c r="FD318" s="929"/>
      <c r="FE318" s="929"/>
      <c r="FF318" s="929"/>
      <c r="FG318" s="929"/>
      <c r="FH318" s="929"/>
      <c r="FI318" s="929"/>
      <c r="FJ318" s="929"/>
      <c r="FK318" s="929"/>
      <c r="FL318" s="929"/>
      <c r="FM318" s="929"/>
      <c r="FN318" s="929"/>
      <c r="FO318" s="929"/>
      <c r="FP318" s="929"/>
      <c r="FQ318" s="929"/>
      <c r="FR318" s="929"/>
      <c r="FS318" s="929"/>
      <c r="FT318" s="929"/>
      <c r="FU318" s="929"/>
      <c r="FV318" s="929"/>
      <c r="FW318" s="929"/>
      <c r="FX318" s="929"/>
      <c r="FY318" s="929"/>
      <c r="FZ318" s="929"/>
      <c r="GA318" s="929"/>
      <c r="GB318" s="929"/>
      <c r="GC318" s="929"/>
      <c r="GD318" s="929"/>
      <c r="GE318" s="929"/>
      <c r="GF318" s="929"/>
      <c r="GG318" s="929"/>
      <c r="GH318" s="929"/>
      <c r="GI318" s="929"/>
      <c r="GJ318" s="929"/>
      <c r="GK318" s="929"/>
      <c r="GL318" s="929"/>
      <c r="GM318" s="929"/>
      <c r="GN318" s="929"/>
      <c r="GO318" s="929"/>
    </row>
    <row r="319" spans="1:197" ht="6.75" customHeight="1" x14ac:dyDescent="0.2">
      <c r="A319" s="1048"/>
      <c r="B319" s="1051" t="s">
        <v>70</v>
      </c>
      <c r="C319" s="1051"/>
      <c r="D319" s="1051"/>
      <c r="E319" s="1051"/>
      <c r="F319" s="1051"/>
      <c r="G319" s="1051"/>
      <c r="H319" s="1051"/>
      <c r="I319" s="1051"/>
      <c r="J319" s="1051"/>
      <c r="K319" s="1051"/>
      <c r="L319" s="1051"/>
      <c r="M319" s="1051"/>
      <c r="N319" s="1051"/>
      <c r="O319" s="1051"/>
      <c r="P319" s="1051"/>
      <c r="Q319" s="1051"/>
      <c r="R319" s="1051"/>
      <c r="S319" s="1051"/>
      <c r="T319" s="1051"/>
      <c r="U319" s="1051"/>
      <c r="V319" s="1051"/>
      <c r="W319" s="1051"/>
      <c r="X319" s="1051"/>
      <c r="Y319" s="1051"/>
      <c r="Z319" s="1051"/>
      <c r="AA319" s="1051"/>
      <c r="AB319" s="1051"/>
      <c r="AC319" s="1051"/>
      <c r="AD319" s="1051"/>
      <c r="AE319" s="1051"/>
      <c r="AF319" s="1051"/>
      <c r="AG319" s="1051"/>
      <c r="AH319" s="1051"/>
      <c r="AI319" s="1051"/>
      <c r="AJ319" s="1051"/>
      <c r="AK319" s="1051"/>
      <c r="AL319" s="1051"/>
      <c r="AM319" s="1051"/>
      <c r="AN319" s="1051"/>
      <c r="AO319" s="1051"/>
      <c r="AP319" s="1051"/>
      <c r="AQ319" s="1051"/>
      <c r="AR319" s="1051"/>
      <c r="AS319" s="1051"/>
      <c r="AT319" s="1051"/>
      <c r="AU319" s="1051"/>
      <c r="AV319" s="1051"/>
      <c r="AW319" s="1051"/>
      <c r="AX319" s="1054"/>
      <c r="AY319" s="1054"/>
      <c r="AZ319" s="1054"/>
      <c r="BA319" s="1054"/>
      <c r="BB319" s="1054"/>
      <c r="BC319" s="1054"/>
      <c r="BD319" s="1054"/>
      <c r="BE319" s="1054"/>
      <c r="BF319" s="1054"/>
      <c r="BG319" s="1054"/>
      <c r="BH319" s="1054"/>
      <c r="BI319" s="1054"/>
      <c r="BJ319" s="1054"/>
      <c r="BK319" s="1054"/>
      <c r="BL319" s="1054"/>
      <c r="BM319" s="1054"/>
      <c r="BN319" s="1054"/>
      <c r="BO319" s="1054"/>
      <c r="BP319" s="1054"/>
      <c r="BQ319" s="1054"/>
      <c r="BR319" s="1054"/>
      <c r="BS319" s="1054"/>
      <c r="BT319" s="1054"/>
      <c r="BU319" s="1054"/>
      <c r="BV319" s="1054"/>
      <c r="BW319" s="1054"/>
      <c r="BX319" s="1054"/>
      <c r="BY319" s="1054"/>
      <c r="BZ319" s="1054"/>
      <c r="CA319" s="1054"/>
      <c r="CB319" s="1054"/>
      <c r="CC319" s="1054"/>
      <c r="CD319" s="1054"/>
      <c r="CE319" s="1054"/>
      <c r="CF319" s="1054"/>
      <c r="CG319" s="1054"/>
      <c r="CH319" s="1054"/>
      <c r="CI319" s="1054"/>
      <c r="CJ319" s="1054"/>
      <c r="CK319" s="1054"/>
      <c r="CL319" s="1054"/>
      <c r="CM319" s="1054"/>
      <c r="CN319" s="1054"/>
      <c r="CO319" s="1054"/>
      <c r="CP319" s="1054"/>
      <c r="CQ319" s="1054"/>
      <c r="CR319" s="1054"/>
      <c r="CS319" s="1054"/>
      <c r="CT319" s="1054"/>
      <c r="CV319" s="1048"/>
      <c r="CW319" s="1051" t="s">
        <v>71</v>
      </c>
      <c r="CX319" s="1051"/>
      <c r="CY319" s="1051"/>
      <c r="CZ319" s="1051"/>
      <c r="DA319" s="1051"/>
      <c r="DB319" s="1051"/>
      <c r="DC319" s="1051"/>
      <c r="DD319" s="1051"/>
      <c r="DE319" s="1051"/>
      <c r="DF319" s="1051"/>
      <c r="DG319" s="1051"/>
      <c r="DH319" s="1051"/>
      <c r="DI319" s="1051"/>
      <c r="DJ319" s="1051"/>
      <c r="DK319" s="1051"/>
      <c r="DL319" s="1051"/>
      <c r="DM319" s="1051"/>
      <c r="DN319" s="1051"/>
      <c r="DO319" s="1051"/>
      <c r="DP319" s="1051"/>
      <c r="DQ319" s="1051"/>
      <c r="DR319" s="1051"/>
      <c r="DS319" s="1051"/>
      <c r="DT319" s="1051"/>
      <c r="DU319" s="1051"/>
      <c r="DV319" s="1051"/>
      <c r="DW319" s="1051"/>
      <c r="DX319" s="1051"/>
      <c r="DY319" s="1051"/>
      <c r="DZ319" s="1051"/>
      <c r="EA319" s="1051"/>
      <c r="EB319" s="1051"/>
      <c r="EC319" s="1051"/>
      <c r="ED319" s="1051"/>
      <c r="EE319" s="1051"/>
      <c r="EF319" s="1051"/>
      <c r="EG319" s="1051"/>
      <c r="EH319" s="1051"/>
      <c r="EI319" s="1051"/>
      <c r="EJ319" s="1051"/>
      <c r="EK319" s="1051"/>
      <c r="EL319" s="1051"/>
      <c r="EM319" s="1051"/>
      <c r="EN319" s="1051"/>
      <c r="EO319" s="1051"/>
      <c r="EP319" s="1051"/>
      <c r="EQ319" s="1051"/>
      <c r="ER319" s="1051"/>
      <c r="ES319" s="918" t="s">
        <v>70</v>
      </c>
      <c r="ET319" s="918"/>
      <c r="EU319" s="918"/>
      <c r="EV319" s="918"/>
      <c r="EW319" s="918"/>
      <c r="EX319" s="918"/>
      <c r="EY319" s="918"/>
      <c r="EZ319" s="918"/>
      <c r="FA319" s="918"/>
      <c r="FB319" s="918"/>
      <c r="FC319" s="918"/>
      <c r="FD319" s="918"/>
      <c r="FE319" s="918"/>
      <c r="FF319" s="918"/>
      <c r="FG319" s="918"/>
      <c r="FH319" s="918"/>
      <c r="FI319" s="918"/>
      <c r="FJ319" s="918"/>
      <c r="FK319" s="918"/>
      <c r="FL319" s="918"/>
      <c r="FM319" s="918"/>
      <c r="FN319" s="918"/>
      <c r="FO319" s="918"/>
      <c r="FP319" s="918"/>
      <c r="FQ319" s="918"/>
      <c r="FR319" s="918"/>
      <c r="FS319" s="918"/>
      <c r="FT319" s="918"/>
      <c r="FU319" s="918"/>
      <c r="FV319" s="918"/>
      <c r="FW319" s="918"/>
      <c r="FX319" s="918"/>
      <c r="FY319" s="918"/>
      <c r="FZ319" s="918"/>
      <c r="GA319" s="918"/>
      <c r="GB319" s="918"/>
      <c r="GC319" s="918"/>
      <c r="GD319" s="918"/>
      <c r="GE319" s="918"/>
      <c r="GF319" s="918"/>
      <c r="GG319" s="918"/>
      <c r="GH319" s="918"/>
      <c r="GI319" s="918"/>
      <c r="GJ319" s="918"/>
      <c r="GK319" s="918"/>
      <c r="GL319" s="918"/>
      <c r="GM319" s="918"/>
      <c r="GN319" s="918"/>
      <c r="GO319" s="918"/>
    </row>
    <row r="320" spans="1:197" ht="6.75" customHeight="1" x14ac:dyDescent="0.2">
      <c r="A320" s="1049"/>
      <c r="B320" s="1052"/>
      <c r="C320" s="1052"/>
      <c r="D320" s="1052"/>
      <c r="E320" s="1052"/>
      <c r="F320" s="1052"/>
      <c r="G320" s="1052"/>
      <c r="H320" s="1052"/>
      <c r="I320" s="1052"/>
      <c r="J320" s="1052"/>
      <c r="K320" s="1052"/>
      <c r="L320" s="1052"/>
      <c r="M320" s="1052"/>
      <c r="N320" s="1052"/>
      <c r="O320" s="1052"/>
      <c r="P320" s="1052"/>
      <c r="Q320" s="1052"/>
      <c r="R320" s="1052"/>
      <c r="S320" s="1052"/>
      <c r="T320" s="1052"/>
      <c r="U320" s="1052"/>
      <c r="V320" s="1052"/>
      <c r="W320" s="1052"/>
      <c r="X320" s="1052"/>
      <c r="Y320" s="1052"/>
      <c r="Z320" s="1052"/>
      <c r="AA320" s="1052"/>
      <c r="AB320" s="1052"/>
      <c r="AC320" s="1052"/>
      <c r="AD320" s="1052"/>
      <c r="AE320" s="1052"/>
      <c r="AF320" s="1052"/>
      <c r="AG320" s="1052"/>
      <c r="AH320" s="1052"/>
      <c r="AI320" s="1052"/>
      <c r="AJ320" s="1052"/>
      <c r="AK320" s="1052"/>
      <c r="AL320" s="1052"/>
      <c r="AM320" s="1052"/>
      <c r="AN320" s="1052"/>
      <c r="AO320" s="1052"/>
      <c r="AP320" s="1052"/>
      <c r="AQ320" s="1052"/>
      <c r="AR320" s="1052"/>
      <c r="AS320" s="1052"/>
      <c r="AT320" s="1052"/>
      <c r="AU320" s="1052"/>
      <c r="AV320" s="1052"/>
      <c r="AW320" s="1052"/>
      <c r="AX320" s="1055"/>
      <c r="AY320" s="1055"/>
      <c r="AZ320" s="1055"/>
      <c r="BA320" s="1055"/>
      <c r="BB320" s="1055"/>
      <c r="BC320" s="1055"/>
      <c r="BD320" s="1055"/>
      <c r="BE320" s="1055"/>
      <c r="BF320" s="1055"/>
      <c r="BG320" s="1055"/>
      <c r="BH320" s="1055"/>
      <c r="BI320" s="1055"/>
      <c r="BJ320" s="1055"/>
      <c r="BK320" s="1055"/>
      <c r="BL320" s="1055"/>
      <c r="BM320" s="1055"/>
      <c r="BN320" s="1055"/>
      <c r="BO320" s="1055"/>
      <c r="BP320" s="1055"/>
      <c r="BQ320" s="1055"/>
      <c r="BR320" s="1055"/>
      <c r="BS320" s="1055"/>
      <c r="BT320" s="1055"/>
      <c r="BU320" s="1055"/>
      <c r="BV320" s="1055"/>
      <c r="BW320" s="1055"/>
      <c r="BX320" s="1055"/>
      <c r="BY320" s="1055"/>
      <c r="BZ320" s="1055"/>
      <c r="CA320" s="1055"/>
      <c r="CB320" s="1055"/>
      <c r="CC320" s="1055"/>
      <c r="CD320" s="1055"/>
      <c r="CE320" s="1055"/>
      <c r="CF320" s="1055"/>
      <c r="CG320" s="1055"/>
      <c r="CH320" s="1055"/>
      <c r="CI320" s="1055"/>
      <c r="CJ320" s="1055"/>
      <c r="CK320" s="1055"/>
      <c r="CL320" s="1055"/>
      <c r="CM320" s="1055"/>
      <c r="CN320" s="1055"/>
      <c r="CO320" s="1055"/>
      <c r="CP320" s="1055"/>
      <c r="CQ320" s="1055"/>
      <c r="CR320" s="1055"/>
      <c r="CS320" s="1055"/>
      <c r="CT320" s="1055"/>
      <c r="CV320" s="1049"/>
      <c r="CW320" s="1052"/>
      <c r="CX320" s="1052"/>
      <c r="CY320" s="1052"/>
      <c r="CZ320" s="1052"/>
      <c r="DA320" s="1052"/>
      <c r="DB320" s="1052"/>
      <c r="DC320" s="1052"/>
      <c r="DD320" s="1052"/>
      <c r="DE320" s="1052"/>
      <c r="DF320" s="1052"/>
      <c r="DG320" s="1052"/>
      <c r="DH320" s="1052"/>
      <c r="DI320" s="1052"/>
      <c r="DJ320" s="1052"/>
      <c r="DK320" s="1052"/>
      <c r="DL320" s="1052"/>
      <c r="DM320" s="1052"/>
      <c r="DN320" s="1052"/>
      <c r="DO320" s="1052"/>
      <c r="DP320" s="1052"/>
      <c r="DQ320" s="1052"/>
      <c r="DR320" s="1052"/>
      <c r="DS320" s="1052"/>
      <c r="DT320" s="1052"/>
      <c r="DU320" s="1052"/>
      <c r="DV320" s="1052"/>
      <c r="DW320" s="1052"/>
      <c r="DX320" s="1052"/>
      <c r="DY320" s="1052"/>
      <c r="DZ320" s="1052"/>
      <c r="EA320" s="1052"/>
      <c r="EB320" s="1052"/>
      <c r="EC320" s="1052"/>
      <c r="ED320" s="1052"/>
      <c r="EE320" s="1052"/>
      <c r="EF320" s="1052"/>
      <c r="EG320" s="1052"/>
      <c r="EH320" s="1052"/>
      <c r="EI320" s="1052"/>
      <c r="EJ320" s="1052"/>
      <c r="EK320" s="1052"/>
      <c r="EL320" s="1052"/>
      <c r="EM320" s="1052"/>
      <c r="EN320" s="1052"/>
      <c r="EO320" s="1052"/>
      <c r="EP320" s="1052"/>
      <c r="EQ320" s="1052"/>
      <c r="ER320" s="1052"/>
      <c r="ES320" s="919"/>
      <c r="ET320" s="919"/>
      <c r="EU320" s="919"/>
      <c r="EV320" s="919"/>
      <c r="EW320" s="919"/>
      <c r="EX320" s="919"/>
      <c r="EY320" s="919"/>
      <c r="EZ320" s="919"/>
      <c r="FA320" s="919"/>
      <c r="FB320" s="919"/>
      <c r="FC320" s="919"/>
      <c r="FD320" s="919"/>
      <c r="FE320" s="919"/>
      <c r="FF320" s="919"/>
      <c r="FG320" s="919"/>
      <c r="FH320" s="919"/>
      <c r="FI320" s="919"/>
      <c r="FJ320" s="919"/>
      <c r="FK320" s="919"/>
      <c r="FL320" s="919"/>
      <c r="FM320" s="919"/>
      <c r="FN320" s="919"/>
      <c r="FO320" s="919"/>
      <c r="FP320" s="919"/>
      <c r="FQ320" s="919"/>
      <c r="FR320" s="919"/>
      <c r="FS320" s="919"/>
      <c r="FT320" s="919"/>
      <c r="FU320" s="919"/>
      <c r="FV320" s="919"/>
      <c r="FW320" s="919"/>
      <c r="FX320" s="919"/>
      <c r="FY320" s="919"/>
      <c r="FZ320" s="919"/>
      <c r="GA320" s="919"/>
      <c r="GB320" s="919"/>
      <c r="GC320" s="919"/>
      <c r="GD320" s="919"/>
      <c r="GE320" s="919"/>
      <c r="GF320" s="919"/>
      <c r="GG320" s="919"/>
      <c r="GH320" s="919"/>
      <c r="GI320" s="919"/>
      <c r="GJ320" s="919"/>
      <c r="GK320" s="919"/>
      <c r="GL320" s="919"/>
      <c r="GM320" s="919"/>
      <c r="GN320" s="919"/>
      <c r="GO320" s="919"/>
    </row>
    <row r="321" spans="1:197" ht="6.75" customHeight="1" x14ac:dyDescent="0.2">
      <c r="A321" s="1050"/>
      <c r="B321" s="1053"/>
      <c r="C321" s="1053"/>
      <c r="D321" s="1053"/>
      <c r="E321" s="1053"/>
      <c r="F321" s="1053"/>
      <c r="G321" s="1053"/>
      <c r="H321" s="1053"/>
      <c r="I321" s="1053"/>
      <c r="J321" s="1053"/>
      <c r="K321" s="1053"/>
      <c r="L321" s="1053"/>
      <c r="M321" s="1053"/>
      <c r="N321" s="1053"/>
      <c r="O321" s="1053"/>
      <c r="P321" s="1053"/>
      <c r="Q321" s="1053"/>
      <c r="R321" s="1053"/>
      <c r="S321" s="1053"/>
      <c r="T321" s="1053"/>
      <c r="U321" s="1053"/>
      <c r="V321" s="1053"/>
      <c r="W321" s="1053"/>
      <c r="X321" s="1053"/>
      <c r="Y321" s="1053"/>
      <c r="Z321" s="1053"/>
      <c r="AA321" s="1053"/>
      <c r="AB321" s="1053"/>
      <c r="AC321" s="1053"/>
      <c r="AD321" s="1053"/>
      <c r="AE321" s="1053"/>
      <c r="AF321" s="1053"/>
      <c r="AG321" s="1053"/>
      <c r="AH321" s="1053"/>
      <c r="AI321" s="1053"/>
      <c r="AJ321" s="1053"/>
      <c r="AK321" s="1053"/>
      <c r="AL321" s="1053"/>
      <c r="AM321" s="1053"/>
      <c r="AN321" s="1053"/>
      <c r="AO321" s="1053"/>
      <c r="AP321" s="1053"/>
      <c r="AQ321" s="1053"/>
      <c r="AR321" s="1053"/>
      <c r="AS321" s="1053"/>
      <c r="AT321" s="1053"/>
      <c r="AU321" s="1053"/>
      <c r="AV321" s="1053"/>
      <c r="AW321" s="1053"/>
      <c r="AX321" s="1056"/>
      <c r="AY321" s="1056"/>
      <c r="AZ321" s="1056"/>
      <c r="BA321" s="1056"/>
      <c r="BB321" s="1056"/>
      <c r="BC321" s="1056"/>
      <c r="BD321" s="1056"/>
      <c r="BE321" s="1056"/>
      <c r="BF321" s="1056"/>
      <c r="BG321" s="1056"/>
      <c r="BH321" s="1056"/>
      <c r="BI321" s="1056"/>
      <c r="BJ321" s="1056"/>
      <c r="BK321" s="1056"/>
      <c r="BL321" s="1056"/>
      <c r="BM321" s="1056"/>
      <c r="BN321" s="1056"/>
      <c r="BO321" s="1056"/>
      <c r="BP321" s="1056"/>
      <c r="BQ321" s="1056"/>
      <c r="BR321" s="1056"/>
      <c r="BS321" s="1056"/>
      <c r="BT321" s="1056"/>
      <c r="BU321" s="1056"/>
      <c r="BV321" s="1056"/>
      <c r="BW321" s="1056"/>
      <c r="BX321" s="1056"/>
      <c r="BY321" s="1056"/>
      <c r="BZ321" s="1056"/>
      <c r="CA321" s="1056"/>
      <c r="CB321" s="1056"/>
      <c r="CC321" s="1056"/>
      <c r="CD321" s="1056"/>
      <c r="CE321" s="1056"/>
      <c r="CF321" s="1056"/>
      <c r="CG321" s="1056"/>
      <c r="CH321" s="1056"/>
      <c r="CI321" s="1056"/>
      <c r="CJ321" s="1056"/>
      <c r="CK321" s="1056"/>
      <c r="CL321" s="1056"/>
      <c r="CM321" s="1056"/>
      <c r="CN321" s="1056"/>
      <c r="CO321" s="1056"/>
      <c r="CP321" s="1056"/>
      <c r="CQ321" s="1056"/>
      <c r="CR321" s="1056"/>
      <c r="CS321" s="1056"/>
      <c r="CT321" s="1056"/>
      <c r="CV321" s="1050"/>
      <c r="CW321" s="1053"/>
      <c r="CX321" s="1053"/>
      <c r="CY321" s="1053"/>
      <c r="CZ321" s="1053"/>
      <c r="DA321" s="1053"/>
      <c r="DB321" s="1053"/>
      <c r="DC321" s="1053"/>
      <c r="DD321" s="1053"/>
      <c r="DE321" s="1053"/>
      <c r="DF321" s="1053"/>
      <c r="DG321" s="1053"/>
      <c r="DH321" s="1053"/>
      <c r="DI321" s="1053"/>
      <c r="DJ321" s="1053"/>
      <c r="DK321" s="1053"/>
      <c r="DL321" s="1053"/>
      <c r="DM321" s="1053"/>
      <c r="DN321" s="1053"/>
      <c r="DO321" s="1053"/>
      <c r="DP321" s="1053"/>
      <c r="DQ321" s="1053"/>
      <c r="DR321" s="1053"/>
      <c r="DS321" s="1053"/>
      <c r="DT321" s="1053"/>
      <c r="DU321" s="1053"/>
      <c r="DV321" s="1053"/>
      <c r="DW321" s="1053"/>
      <c r="DX321" s="1053"/>
      <c r="DY321" s="1053"/>
      <c r="DZ321" s="1053"/>
      <c r="EA321" s="1053"/>
      <c r="EB321" s="1053"/>
      <c r="EC321" s="1053"/>
      <c r="ED321" s="1053"/>
      <c r="EE321" s="1053"/>
      <c r="EF321" s="1053"/>
      <c r="EG321" s="1053"/>
      <c r="EH321" s="1053"/>
      <c r="EI321" s="1053"/>
      <c r="EJ321" s="1053"/>
      <c r="EK321" s="1053"/>
      <c r="EL321" s="1053"/>
      <c r="EM321" s="1053"/>
      <c r="EN321" s="1053"/>
      <c r="EO321" s="1053"/>
      <c r="EP321" s="1053"/>
      <c r="EQ321" s="1053"/>
      <c r="ER321" s="1053"/>
      <c r="ES321" s="920"/>
      <c r="ET321" s="920"/>
      <c r="EU321" s="920"/>
      <c r="EV321" s="920"/>
      <c r="EW321" s="920"/>
      <c r="EX321" s="920"/>
      <c r="EY321" s="920"/>
      <c r="EZ321" s="920"/>
      <c r="FA321" s="920"/>
      <c r="FB321" s="920"/>
      <c r="FC321" s="920"/>
      <c r="FD321" s="920"/>
      <c r="FE321" s="920"/>
      <c r="FF321" s="920"/>
      <c r="FG321" s="920"/>
      <c r="FH321" s="920"/>
      <c r="FI321" s="920"/>
      <c r="FJ321" s="920"/>
      <c r="FK321" s="920"/>
      <c r="FL321" s="920"/>
      <c r="FM321" s="920"/>
      <c r="FN321" s="920"/>
      <c r="FO321" s="920"/>
      <c r="FP321" s="920"/>
      <c r="FQ321" s="920"/>
      <c r="FR321" s="920"/>
      <c r="FS321" s="920"/>
      <c r="FT321" s="920"/>
      <c r="FU321" s="920"/>
      <c r="FV321" s="920"/>
      <c r="FW321" s="920"/>
      <c r="FX321" s="920"/>
      <c r="FY321" s="920"/>
      <c r="FZ321" s="920"/>
      <c r="GA321" s="920"/>
      <c r="GB321" s="920"/>
      <c r="GC321" s="920"/>
      <c r="GD321" s="920"/>
      <c r="GE321" s="920"/>
      <c r="GF321" s="920"/>
      <c r="GG321" s="920"/>
      <c r="GH321" s="920"/>
      <c r="GI321" s="920"/>
      <c r="GJ321" s="920"/>
      <c r="GK321" s="920"/>
      <c r="GL321" s="920"/>
      <c r="GM321" s="920"/>
      <c r="GN321" s="920"/>
      <c r="GO321" s="920"/>
    </row>
    <row r="322" spans="1:197" ht="3.75" customHeight="1" x14ac:dyDescent="0.25">
      <c r="A322" s="741"/>
      <c r="B322" s="742"/>
      <c r="C322" s="742"/>
      <c r="D322" s="742"/>
      <c r="E322" s="742"/>
      <c r="F322" s="742"/>
      <c r="G322" s="742"/>
      <c r="H322" s="742"/>
      <c r="I322" s="742"/>
      <c r="J322" s="742"/>
      <c r="K322" s="742"/>
      <c r="L322" s="742"/>
      <c r="M322" s="742"/>
      <c r="N322" s="742"/>
      <c r="O322" s="742"/>
      <c r="P322" s="742"/>
      <c r="Q322" s="742"/>
      <c r="R322" s="742"/>
      <c r="S322" s="742"/>
      <c r="T322" s="742"/>
      <c r="U322" s="742"/>
      <c r="V322" s="742"/>
      <c r="W322" s="742"/>
      <c r="X322" s="742"/>
      <c r="Y322" s="742"/>
      <c r="Z322" s="742"/>
      <c r="AA322" s="742"/>
      <c r="AB322" s="742"/>
      <c r="AC322" s="742"/>
      <c r="AD322" s="742"/>
      <c r="AE322" s="742"/>
      <c r="AF322" s="742"/>
      <c r="AG322" s="742"/>
      <c r="AH322" s="742"/>
      <c r="AI322" s="742"/>
      <c r="AJ322" s="742"/>
      <c r="AK322" s="742"/>
      <c r="AL322" s="742"/>
      <c r="AM322" s="742"/>
      <c r="AN322" s="742"/>
      <c r="AO322" s="742"/>
      <c r="AP322" s="742"/>
      <c r="AQ322" s="742"/>
      <c r="AR322" s="742"/>
      <c r="AS322" s="742"/>
      <c r="AT322" s="742"/>
      <c r="AU322" s="742"/>
      <c r="AV322" s="742"/>
      <c r="AW322" s="742"/>
      <c r="AX322" s="741"/>
      <c r="AY322" s="742"/>
      <c r="AZ322" s="742"/>
      <c r="BA322" s="742"/>
      <c r="BB322" s="742"/>
      <c r="BC322" s="742"/>
      <c r="BD322" s="742"/>
      <c r="BE322" s="742"/>
      <c r="BF322" s="742"/>
      <c r="BG322" s="742"/>
      <c r="BH322" s="742"/>
      <c r="BI322" s="742"/>
      <c r="BJ322" s="742"/>
      <c r="BK322" s="742"/>
      <c r="BL322" s="742"/>
      <c r="BM322" s="742"/>
      <c r="BN322" s="742"/>
      <c r="BO322" s="742"/>
      <c r="BP322" s="742"/>
      <c r="BQ322" s="742"/>
      <c r="BR322" s="742"/>
      <c r="BS322" s="742"/>
      <c r="BT322" s="742"/>
      <c r="BU322" s="742"/>
      <c r="BV322" s="742"/>
      <c r="BW322" s="742"/>
      <c r="BX322" s="742"/>
      <c r="BY322" s="742"/>
      <c r="BZ322" s="742"/>
      <c r="CA322" s="742"/>
      <c r="CB322" s="742"/>
      <c r="CC322" s="742"/>
      <c r="CD322" s="742"/>
      <c r="CE322" s="742"/>
      <c r="CF322" s="742"/>
      <c r="CG322" s="742"/>
      <c r="CH322" s="742"/>
      <c r="CI322" s="742"/>
      <c r="CJ322" s="742"/>
      <c r="CK322" s="742"/>
      <c r="CL322" s="742"/>
      <c r="CM322" s="742"/>
      <c r="CN322" s="742"/>
      <c r="CO322" s="742"/>
      <c r="CP322" s="742"/>
      <c r="CQ322" s="742"/>
      <c r="CR322" s="742"/>
      <c r="CS322" s="742"/>
      <c r="CT322" s="742"/>
      <c r="CV322" s="741"/>
      <c r="CW322" s="742"/>
      <c r="CX322" s="742"/>
      <c r="CY322" s="742"/>
      <c r="CZ322" s="742"/>
      <c r="DA322" s="742"/>
      <c r="DB322" s="742"/>
      <c r="DC322" s="742"/>
      <c r="DD322" s="742"/>
      <c r="DE322" s="742"/>
      <c r="DF322" s="742"/>
      <c r="DG322" s="742"/>
      <c r="DH322" s="742"/>
      <c r="DI322" s="742"/>
      <c r="DJ322" s="742"/>
      <c r="DK322" s="742"/>
      <c r="DL322" s="742"/>
      <c r="DM322" s="742"/>
      <c r="DN322" s="742"/>
      <c r="DO322" s="742"/>
      <c r="DP322" s="742"/>
      <c r="DQ322" s="742"/>
      <c r="DR322" s="742"/>
      <c r="DS322" s="742"/>
      <c r="DT322" s="742"/>
      <c r="DU322" s="742"/>
      <c r="DV322" s="742"/>
      <c r="DW322" s="742"/>
      <c r="DX322" s="742"/>
      <c r="DY322" s="742"/>
      <c r="DZ322" s="742"/>
      <c r="EA322" s="742"/>
      <c r="EB322" s="742"/>
      <c r="EC322" s="742"/>
      <c r="ED322" s="742"/>
      <c r="EE322" s="742"/>
      <c r="EF322" s="742"/>
      <c r="EG322" s="742"/>
      <c r="EH322" s="742"/>
      <c r="EI322" s="742"/>
      <c r="EJ322" s="742"/>
      <c r="EK322" s="742"/>
      <c r="EL322" s="742"/>
      <c r="EM322" s="742"/>
      <c r="EN322" s="742"/>
      <c r="EO322" s="742"/>
      <c r="EP322" s="742"/>
      <c r="EQ322" s="742"/>
      <c r="ER322" s="742"/>
      <c r="ES322" s="741"/>
      <c r="ET322" s="742"/>
      <c r="EU322" s="742"/>
      <c r="EV322" s="742"/>
      <c r="EW322" s="742"/>
      <c r="EX322" s="742"/>
      <c r="EY322" s="742"/>
      <c r="EZ322" s="742"/>
      <c r="FA322" s="742"/>
      <c r="FB322" s="742"/>
      <c r="FC322" s="742"/>
      <c r="FD322" s="742"/>
      <c r="FE322" s="742"/>
      <c r="FF322" s="742"/>
      <c r="FG322" s="742"/>
      <c r="FH322" s="742"/>
      <c r="FI322" s="742"/>
      <c r="FJ322" s="742"/>
      <c r="FK322" s="742"/>
      <c r="FL322" s="742"/>
      <c r="FM322" s="742"/>
      <c r="FN322" s="742"/>
      <c r="FO322" s="742"/>
      <c r="FP322" s="742"/>
      <c r="FQ322" s="742"/>
      <c r="FR322" s="742"/>
      <c r="FS322" s="742"/>
      <c r="FT322" s="742"/>
      <c r="FU322" s="742"/>
      <c r="FV322" s="742"/>
      <c r="FW322" s="742"/>
      <c r="FX322" s="742"/>
      <c r="FY322" s="742"/>
      <c r="FZ322" s="742"/>
      <c r="GA322" s="742"/>
      <c r="GB322" s="742"/>
      <c r="GC322" s="742"/>
      <c r="GD322" s="742"/>
      <c r="GE322" s="742"/>
      <c r="GF322" s="742"/>
      <c r="GG322" s="742"/>
      <c r="GH322" s="742"/>
      <c r="GI322" s="742"/>
      <c r="GJ322" s="742"/>
      <c r="GK322" s="742"/>
      <c r="GL322" s="742"/>
      <c r="GM322" s="742"/>
      <c r="GN322" s="742"/>
      <c r="GO322" s="742"/>
    </row>
    <row r="323" spans="1:197" ht="5.25" customHeight="1" x14ac:dyDescent="0.25">
      <c r="A323" s="1013" t="str">
        <f>'ANNUAL SUMMARY'!$B$5</f>
        <v>MANUFACTURER &amp; MODEL</v>
      </c>
      <c r="B323" s="1014"/>
      <c r="C323" s="1014"/>
      <c r="D323" s="1014"/>
      <c r="E323" s="1014"/>
      <c r="F323" s="1014"/>
      <c r="G323" s="1014"/>
      <c r="H323" s="1014"/>
      <c r="I323" s="1014"/>
      <c r="J323" s="1014"/>
      <c r="K323" s="1019"/>
      <c r="L323" s="1019"/>
      <c r="M323" s="1019"/>
      <c r="N323" s="1019"/>
      <c r="O323" s="1019"/>
      <c r="P323" s="1019"/>
      <c r="Q323" s="1019"/>
      <c r="R323" s="1019"/>
      <c r="S323" s="1019"/>
      <c r="T323" s="1019"/>
      <c r="U323" s="1019"/>
      <c r="V323" s="1019"/>
      <c r="W323" s="1019"/>
      <c r="X323" s="1019"/>
      <c r="Y323" s="1019"/>
      <c r="Z323" s="1019"/>
      <c r="AA323" s="1019"/>
      <c r="AB323" s="1019"/>
      <c r="AC323" s="1019"/>
      <c r="AD323" s="1019"/>
      <c r="AE323" s="1019"/>
      <c r="AF323" s="1019"/>
      <c r="AG323" s="1019"/>
      <c r="AH323" s="1019"/>
      <c r="AI323" s="1019"/>
      <c r="AJ323" s="1019"/>
      <c r="AK323" s="1019"/>
      <c r="AL323" s="1019"/>
      <c r="AM323" s="1019"/>
      <c r="AN323" s="1019"/>
      <c r="AO323" s="1019"/>
      <c r="AP323" s="1019"/>
      <c r="AQ323" s="1019"/>
      <c r="AR323" s="1019"/>
      <c r="AS323" s="1019"/>
      <c r="AT323" s="1019"/>
      <c r="AU323" s="1019"/>
      <c r="AV323" s="1019"/>
      <c r="AW323" s="744"/>
      <c r="AX323" s="1013" t="str">
        <f>'ANNUAL SUMMARY'!$B$5</f>
        <v>MANUFACTURER &amp; MODEL</v>
      </c>
      <c r="AY323" s="1014"/>
      <c r="AZ323" s="1014"/>
      <c r="BA323" s="1014"/>
      <c r="BB323" s="1014"/>
      <c r="BC323" s="1014"/>
      <c r="BD323" s="1014"/>
      <c r="BE323" s="1014"/>
      <c r="BF323" s="1014"/>
      <c r="BG323" s="1014"/>
      <c r="BH323" s="1019"/>
      <c r="BI323" s="1019"/>
      <c r="BJ323" s="1019"/>
      <c r="BK323" s="1019"/>
      <c r="BL323" s="1019"/>
      <c r="BM323" s="1019"/>
      <c r="BN323" s="1019"/>
      <c r="BO323" s="1019"/>
      <c r="BP323" s="1019"/>
      <c r="BQ323" s="1019"/>
      <c r="BR323" s="1019"/>
      <c r="BS323" s="1019"/>
      <c r="BT323" s="1019"/>
      <c r="BU323" s="1019"/>
      <c r="BV323" s="1019"/>
      <c r="BW323" s="1019"/>
      <c r="BX323" s="1019"/>
      <c r="BY323" s="1019"/>
      <c r="BZ323" s="1019"/>
      <c r="CA323" s="1019"/>
      <c r="CB323" s="1019"/>
      <c r="CC323" s="1019"/>
      <c r="CD323" s="1019"/>
      <c r="CE323" s="1019"/>
      <c r="CF323" s="1019"/>
      <c r="CG323" s="1019"/>
      <c r="CH323" s="1019"/>
      <c r="CI323" s="1019"/>
      <c r="CJ323" s="1019"/>
      <c r="CK323" s="1019"/>
      <c r="CL323" s="1019"/>
      <c r="CM323" s="1019"/>
      <c r="CN323" s="1019"/>
      <c r="CO323" s="1019"/>
      <c r="CP323" s="1019"/>
      <c r="CQ323" s="1019"/>
      <c r="CR323" s="1019"/>
      <c r="CS323" s="1019"/>
      <c r="CT323" s="744"/>
      <c r="CV323" s="1013" t="str">
        <f>'ANNUAL SUMMARY'!$B$5</f>
        <v>MANUFACTURER &amp; MODEL</v>
      </c>
      <c r="CW323" s="1014"/>
      <c r="CX323" s="1014"/>
      <c r="CY323" s="1014"/>
      <c r="CZ323" s="1014"/>
      <c r="DA323" s="1014"/>
      <c r="DB323" s="1014"/>
      <c r="DC323" s="1014"/>
      <c r="DD323" s="1014"/>
      <c r="DE323" s="1014"/>
      <c r="DF323" s="1019"/>
      <c r="DG323" s="1019"/>
      <c r="DH323" s="1019"/>
      <c r="DI323" s="1019"/>
      <c r="DJ323" s="1019"/>
      <c r="DK323" s="1019"/>
      <c r="DL323" s="1019"/>
      <c r="DM323" s="1019"/>
      <c r="DN323" s="1019"/>
      <c r="DO323" s="1019"/>
      <c r="DP323" s="1019"/>
      <c r="DQ323" s="1019"/>
      <c r="DR323" s="1019"/>
      <c r="DS323" s="1019"/>
      <c r="DT323" s="1019"/>
      <c r="DU323" s="1019"/>
      <c r="DV323" s="1019"/>
      <c r="DW323" s="1019"/>
      <c r="DX323" s="1019"/>
      <c r="DY323" s="1019"/>
      <c r="DZ323" s="1019"/>
      <c r="EA323" s="1019"/>
      <c r="EB323" s="1019"/>
      <c r="EC323" s="1019"/>
      <c r="ED323" s="1019"/>
      <c r="EE323" s="1019"/>
      <c r="EF323" s="1019"/>
      <c r="EG323" s="1019"/>
      <c r="EH323" s="1019"/>
      <c r="EI323" s="1019"/>
      <c r="EJ323" s="1019"/>
      <c r="EK323" s="1019"/>
      <c r="EL323" s="1019"/>
      <c r="EM323" s="1019"/>
      <c r="EN323" s="1019"/>
      <c r="EO323" s="1019"/>
      <c r="EP323" s="1019"/>
      <c r="EQ323" s="1019"/>
      <c r="ER323" s="744"/>
      <c r="ES323" s="1013" t="str">
        <f>'ANNUAL SUMMARY'!$B$5</f>
        <v>MANUFACTURER &amp; MODEL</v>
      </c>
      <c r="ET323" s="1014"/>
      <c r="EU323" s="1014"/>
      <c r="EV323" s="1014"/>
      <c r="EW323" s="1014"/>
      <c r="EX323" s="1014"/>
      <c r="EY323" s="1014"/>
      <c r="EZ323" s="1014"/>
      <c r="FA323" s="1014"/>
      <c r="FB323" s="1014"/>
      <c r="FC323" s="1019"/>
      <c r="FD323" s="1019"/>
      <c r="FE323" s="1019"/>
      <c r="FF323" s="1019"/>
      <c r="FG323" s="1019"/>
      <c r="FH323" s="1019"/>
      <c r="FI323" s="1019"/>
      <c r="FJ323" s="1019"/>
      <c r="FK323" s="1019"/>
      <c r="FL323" s="1019"/>
      <c r="FM323" s="1019"/>
      <c r="FN323" s="1019"/>
      <c r="FO323" s="1019"/>
      <c r="FP323" s="1019"/>
      <c r="FQ323" s="1019"/>
      <c r="FR323" s="1019"/>
      <c r="FS323" s="1019"/>
      <c r="FT323" s="1019"/>
      <c r="FU323" s="1019"/>
      <c r="FV323" s="1019"/>
      <c r="FW323" s="1019"/>
      <c r="FX323" s="1019"/>
      <c r="FY323" s="1019"/>
      <c r="FZ323" s="1019"/>
      <c r="GA323" s="1019"/>
      <c r="GB323" s="1019"/>
      <c r="GC323" s="1019"/>
      <c r="GD323" s="1019"/>
      <c r="GE323" s="1019"/>
      <c r="GF323" s="1019"/>
      <c r="GG323" s="1019"/>
      <c r="GH323" s="1019"/>
      <c r="GI323" s="1019"/>
      <c r="GJ323" s="1019"/>
      <c r="GK323" s="1019"/>
      <c r="GL323" s="1019"/>
      <c r="GM323" s="1019"/>
      <c r="GN323" s="1019"/>
      <c r="GO323" s="744"/>
    </row>
    <row r="324" spans="1:197" ht="11.25" customHeight="1" x14ac:dyDescent="0.2">
      <c r="A324" s="1015"/>
      <c r="B324" s="1016"/>
      <c r="C324" s="1016"/>
      <c r="D324" s="1016"/>
      <c r="E324" s="1016"/>
      <c r="F324" s="1016"/>
      <c r="G324" s="1016"/>
      <c r="H324" s="1016"/>
      <c r="I324" s="1016"/>
      <c r="J324" s="1016"/>
      <c r="K324" s="807"/>
      <c r="L324" s="807"/>
      <c r="M324" s="807"/>
      <c r="N324" s="807"/>
      <c r="O324" s="807"/>
      <c r="P324" s="807"/>
      <c r="Q324" s="807"/>
      <c r="R324" s="807"/>
      <c r="S324" s="807"/>
      <c r="T324" s="807"/>
      <c r="U324" s="807"/>
      <c r="V324" s="807"/>
      <c r="W324" s="807"/>
      <c r="X324" s="807"/>
      <c r="Y324" s="807"/>
      <c r="Z324" s="807"/>
      <c r="AA324" s="807"/>
      <c r="AB324" s="807"/>
      <c r="AC324" s="807"/>
      <c r="AD324" s="1020"/>
      <c r="AE324" s="1021" t="str">
        <f>IF('FRONT PAGE'!$A$1="www.fly-logics.com","PIC",0)</f>
        <v>PIC</v>
      </c>
      <c r="AF324" s="1022"/>
      <c r="AG324" s="1022"/>
      <c r="AH324" s="1023"/>
      <c r="AI324" s="1027" t="str">
        <f>IF('FRONT PAGE'!$A$1="www.fly-logics.com","SIC",0)</f>
        <v>SIC</v>
      </c>
      <c r="AJ324" s="1022"/>
      <c r="AK324" s="1022"/>
      <c r="AL324" s="1023"/>
      <c r="AM324" s="1027" t="str">
        <f>IF('FRONT PAGE'!$A$1="www.fly-logics.com","INSTR.",0)</f>
        <v>INSTR.</v>
      </c>
      <c r="AN324" s="1022"/>
      <c r="AO324" s="1022"/>
      <c r="AP324" s="1022"/>
      <c r="AQ324" s="1027" t="str">
        <f>'ANNUAL SUMMARY'!$AR$5</f>
        <v>Landings</v>
      </c>
      <c r="AR324" s="1022"/>
      <c r="AS324" s="1022"/>
      <c r="AT324" s="1022"/>
      <c r="AU324" s="1022"/>
      <c r="AV324" s="1035"/>
      <c r="AW324" s="744"/>
      <c r="AX324" s="1015"/>
      <c r="AY324" s="1016"/>
      <c r="AZ324" s="1016"/>
      <c r="BA324" s="1016"/>
      <c r="BB324" s="1016"/>
      <c r="BC324" s="1016"/>
      <c r="BD324" s="1016"/>
      <c r="BE324" s="1016"/>
      <c r="BF324" s="1016"/>
      <c r="BG324" s="1016"/>
      <c r="BH324" s="807"/>
      <c r="BI324" s="807"/>
      <c r="BJ324" s="807"/>
      <c r="BK324" s="807"/>
      <c r="BL324" s="807"/>
      <c r="BM324" s="807"/>
      <c r="BN324" s="807"/>
      <c r="BO324" s="807"/>
      <c r="BP324" s="807"/>
      <c r="BQ324" s="807"/>
      <c r="BR324" s="807"/>
      <c r="BS324" s="807"/>
      <c r="BT324" s="807"/>
      <c r="BU324" s="807"/>
      <c r="BV324" s="807"/>
      <c r="BW324" s="807"/>
      <c r="BX324" s="807"/>
      <c r="BY324" s="807"/>
      <c r="BZ324" s="807"/>
      <c r="CA324" s="1020"/>
      <c r="CB324" s="1021" t="str">
        <f>IF('FRONT PAGE'!$A$1="www.fly-logics.com","PIC",0)</f>
        <v>PIC</v>
      </c>
      <c r="CC324" s="1022"/>
      <c r="CD324" s="1022"/>
      <c r="CE324" s="1023"/>
      <c r="CF324" s="1027" t="str">
        <f>IF('FRONT PAGE'!$A$1="www.fly-logics.com","SIC",0)</f>
        <v>SIC</v>
      </c>
      <c r="CG324" s="1022"/>
      <c r="CH324" s="1022"/>
      <c r="CI324" s="1023"/>
      <c r="CJ324" s="1027" t="str">
        <f>IF('FRONT PAGE'!$A$1="www.fly-logics.com","INSTR.",0)</f>
        <v>INSTR.</v>
      </c>
      <c r="CK324" s="1022"/>
      <c r="CL324" s="1022"/>
      <c r="CM324" s="1022"/>
      <c r="CN324" s="1027" t="str">
        <f>'ANNUAL SUMMARY'!$AR$5</f>
        <v>Landings</v>
      </c>
      <c r="CO324" s="1022"/>
      <c r="CP324" s="1022"/>
      <c r="CQ324" s="1022"/>
      <c r="CR324" s="1022"/>
      <c r="CS324" s="1035"/>
      <c r="CT324" s="744"/>
      <c r="CV324" s="1015"/>
      <c r="CW324" s="1016"/>
      <c r="CX324" s="1016"/>
      <c r="CY324" s="1016"/>
      <c r="CZ324" s="1016"/>
      <c r="DA324" s="1016"/>
      <c r="DB324" s="1016"/>
      <c r="DC324" s="1016"/>
      <c r="DD324" s="1016"/>
      <c r="DE324" s="1016"/>
      <c r="DF324" s="807"/>
      <c r="DG324" s="807"/>
      <c r="DH324" s="807"/>
      <c r="DI324" s="807"/>
      <c r="DJ324" s="807"/>
      <c r="DK324" s="807"/>
      <c r="DL324" s="807"/>
      <c r="DM324" s="807"/>
      <c r="DN324" s="807"/>
      <c r="DO324" s="807"/>
      <c r="DP324" s="807"/>
      <c r="DQ324" s="807"/>
      <c r="DR324" s="807"/>
      <c r="DS324" s="807"/>
      <c r="DT324" s="807"/>
      <c r="DU324" s="807"/>
      <c r="DV324" s="807"/>
      <c r="DW324" s="807"/>
      <c r="DX324" s="807"/>
      <c r="DY324" s="1020"/>
      <c r="DZ324" s="1021" t="str">
        <f>IF('FRONT PAGE'!$A$1="www.fly-logics.com","PIC",0)</f>
        <v>PIC</v>
      </c>
      <c r="EA324" s="1022"/>
      <c r="EB324" s="1022"/>
      <c r="EC324" s="1023"/>
      <c r="ED324" s="1027" t="str">
        <f>IF('FRONT PAGE'!$A$1="www.fly-logics.com","SIC",0)</f>
        <v>SIC</v>
      </c>
      <c r="EE324" s="1022"/>
      <c r="EF324" s="1022"/>
      <c r="EG324" s="1023"/>
      <c r="EH324" s="1027" t="str">
        <f>IF('FRONT PAGE'!$A$1="www.fly-logics.com","INSTR.",0)</f>
        <v>INSTR.</v>
      </c>
      <c r="EI324" s="1022"/>
      <c r="EJ324" s="1022"/>
      <c r="EK324" s="1022"/>
      <c r="EL324" s="1027" t="str">
        <f>'ANNUAL SUMMARY'!$AR$5</f>
        <v>Landings</v>
      </c>
      <c r="EM324" s="1022"/>
      <c r="EN324" s="1022"/>
      <c r="EO324" s="1022"/>
      <c r="EP324" s="1022"/>
      <c r="EQ324" s="1035"/>
      <c r="ER324" s="744"/>
      <c r="ES324" s="1015"/>
      <c r="ET324" s="1016"/>
      <c r="EU324" s="1016"/>
      <c r="EV324" s="1016"/>
      <c r="EW324" s="1016"/>
      <c r="EX324" s="1016"/>
      <c r="EY324" s="1016"/>
      <c r="EZ324" s="1016"/>
      <c r="FA324" s="1016"/>
      <c r="FB324" s="1016"/>
      <c r="FC324" s="807"/>
      <c r="FD324" s="807"/>
      <c r="FE324" s="807"/>
      <c r="FF324" s="807"/>
      <c r="FG324" s="807"/>
      <c r="FH324" s="807"/>
      <c r="FI324" s="807"/>
      <c r="FJ324" s="807"/>
      <c r="FK324" s="807"/>
      <c r="FL324" s="807"/>
      <c r="FM324" s="807"/>
      <c r="FN324" s="807"/>
      <c r="FO324" s="807"/>
      <c r="FP324" s="807"/>
      <c r="FQ324" s="807"/>
      <c r="FR324" s="807"/>
      <c r="FS324" s="807"/>
      <c r="FT324" s="807"/>
      <c r="FU324" s="807"/>
      <c r="FV324" s="1020"/>
      <c r="FW324" s="1021" t="str">
        <f>IF('FRONT PAGE'!$A$1="www.fly-logics.com","PIC",0)</f>
        <v>PIC</v>
      </c>
      <c r="FX324" s="1022"/>
      <c r="FY324" s="1022"/>
      <c r="FZ324" s="1023"/>
      <c r="GA324" s="1027" t="str">
        <f>IF('FRONT PAGE'!$A$1="www.fly-logics.com","SIC",0)</f>
        <v>SIC</v>
      </c>
      <c r="GB324" s="1022"/>
      <c r="GC324" s="1022"/>
      <c r="GD324" s="1023"/>
      <c r="GE324" s="1027" t="str">
        <f>IF('FRONT PAGE'!$A$1="www.fly-logics.com","INSTR.",0)</f>
        <v>INSTR.</v>
      </c>
      <c r="GF324" s="1022"/>
      <c r="GG324" s="1022"/>
      <c r="GH324" s="1022"/>
      <c r="GI324" s="1027" t="str">
        <f>'ANNUAL SUMMARY'!$AR$5</f>
        <v>Landings</v>
      </c>
      <c r="GJ324" s="1022"/>
      <c r="GK324" s="1022"/>
      <c r="GL324" s="1022"/>
      <c r="GM324" s="1022"/>
      <c r="GN324" s="1035"/>
      <c r="GO324" s="744"/>
    </row>
    <row r="325" spans="1:197" ht="5.25" customHeight="1" x14ac:dyDescent="0.2">
      <c r="A325" s="1015"/>
      <c r="B325" s="1016"/>
      <c r="C325" s="1016"/>
      <c r="D325" s="1016"/>
      <c r="E325" s="1016"/>
      <c r="F325" s="1016"/>
      <c r="G325" s="1016"/>
      <c r="H325" s="1016"/>
      <c r="I325" s="1016"/>
      <c r="J325" s="1016"/>
      <c r="K325" s="807"/>
      <c r="L325" s="807"/>
      <c r="M325" s="807"/>
      <c r="N325" s="807"/>
      <c r="O325" s="807"/>
      <c r="P325" s="807"/>
      <c r="Q325" s="807"/>
      <c r="R325" s="807"/>
      <c r="S325" s="807"/>
      <c r="T325" s="807"/>
      <c r="U325" s="807"/>
      <c r="V325" s="807"/>
      <c r="W325" s="807"/>
      <c r="X325" s="807"/>
      <c r="Y325" s="807"/>
      <c r="Z325" s="807"/>
      <c r="AA325" s="807"/>
      <c r="AB325" s="807"/>
      <c r="AC325" s="807"/>
      <c r="AD325" s="1020"/>
      <c r="AE325" s="1024"/>
      <c r="AF325" s="1025"/>
      <c r="AG325" s="1025"/>
      <c r="AH325" s="1026"/>
      <c r="AI325" s="1028"/>
      <c r="AJ325" s="1025"/>
      <c r="AK325" s="1025"/>
      <c r="AL325" s="1026"/>
      <c r="AM325" s="1028"/>
      <c r="AN325" s="1025"/>
      <c r="AO325" s="1025"/>
      <c r="AP325" s="1025"/>
      <c r="AQ325" s="1036"/>
      <c r="AR325" s="1037"/>
      <c r="AS325" s="1037"/>
      <c r="AT325" s="1037"/>
      <c r="AU325" s="1037"/>
      <c r="AV325" s="1038"/>
      <c r="AW325" s="744"/>
      <c r="AX325" s="1015"/>
      <c r="AY325" s="1016"/>
      <c r="AZ325" s="1016"/>
      <c r="BA325" s="1016"/>
      <c r="BB325" s="1016"/>
      <c r="BC325" s="1016"/>
      <c r="BD325" s="1016"/>
      <c r="BE325" s="1016"/>
      <c r="BF325" s="1016"/>
      <c r="BG325" s="1016"/>
      <c r="BH325" s="807"/>
      <c r="BI325" s="807"/>
      <c r="BJ325" s="807"/>
      <c r="BK325" s="807"/>
      <c r="BL325" s="807"/>
      <c r="BM325" s="807"/>
      <c r="BN325" s="807"/>
      <c r="BO325" s="807"/>
      <c r="BP325" s="807"/>
      <c r="BQ325" s="807"/>
      <c r="BR325" s="807"/>
      <c r="BS325" s="807"/>
      <c r="BT325" s="807"/>
      <c r="BU325" s="807"/>
      <c r="BV325" s="807"/>
      <c r="BW325" s="807"/>
      <c r="BX325" s="807"/>
      <c r="BY325" s="807"/>
      <c r="BZ325" s="807"/>
      <c r="CA325" s="1020"/>
      <c r="CB325" s="1024"/>
      <c r="CC325" s="1025"/>
      <c r="CD325" s="1025"/>
      <c r="CE325" s="1026"/>
      <c r="CF325" s="1028"/>
      <c r="CG325" s="1025"/>
      <c r="CH325" s="1025"/>
      <c r="CI325" s="1026"/>
      <c r="CJ325" s="1028"/>
      <c r="CK325" s="1025"/>
      <c r="CL325" s="1025"/>
      <c r="CM325" s="1025"/>
      <c r="CN325" s="1036"/>
      <c r="CO325" s="1037"/>
      <c r="CP325" s="1037"/>
      <c r="CQ325" s="1037"/>
      <c r="CR325" s="1037"/>
      <c r="CS325" s="1038"/>
      <c r="CT325" s="744"/>
      <c r="CV325" s="1015"/>
      <c r="CW325" s="1016"/>
      <c r="CX325" s="1016"/>
      <c r="CY325" s="1016"/>
      <c r="CZ325" s="1016"/>
      <c r="DA325" s="1016"/>
      <c r="DB325" s="1016"/>
      <c r="DC325" s="1016"/>
      <c r="DD325" s="1016"/>
      <c r="DE325" s="1016"/>
      <c r="DF325" s="807"/>
      <c r="DG325" s="807"/>
      <c r="DH325" s="807"/>
      <c r="DI325" s="807"/>
      <c r="DJ325" s="807"/>
      <c r="DK325" s="807"/>
      <c r="DL325" s="807"/>
      <c r="DM325" s="807"/>
      <c r="DN325" s="807"/>
      <c r="DO325" s="807"/>
      <c r="DP325" s="807"/>
      <c r="DQ325" s="807"/>
      <c r="DR325" s="807"/>
      <c r="DS325" s="807"/>
      <c r="DT325" s="807"/>
      <c r="DU325" s="807"/>
      <c r="DV325" s="807"/>
      <c r="DW325" s="807"/>
      <c r="DX325" s="807"/>
      <c r="DY325" s="1020"/>
      <c r="DZ325" s="1024"/>
      <c r="EA325" s="1025"/>
      <c r="EB325" s="1025"/>
      <c r="EC325" s="1026"/>
      <c r="ED325" s="1028"/>
      <c r="EE325" s="1025"/>
      <c r="EF325" s="1025"/>
      <c r="EG325" s="1026"/>
      <c r="EH325" s="1028"/>
      <c r="EI325" s="1025"/>
      <c r="EJ325" s="1025"/>
      <c r="EK325" s="1025"/>
      <c r="EL325" s="1036"/>
      <c r="EM325" s="1037"/>
      <c r="EN325" s="1037"/>
      <c r="EO325" s="1037"/>
      <c r="EP325" s="1037"/>
      <c r="EQ325" s="1038"/>
      <c r="ER325" s="744"/>
      <c r="ES325" s="1015"/>
      <c r="ET325" s="1016"/>
      <c r="EU325" s="1016"/>
      <c r="EV325" s="1016"/>
      <c r="EW325" s="1016"/>
      <c r="EX325" s="1016"/>
      <c r="EY325" s="1016"/>
      <c r="EZ325" s="1016"/>
      <c r="FA325" s="1016"/>
      <c r="FB325" s="1016"/>
      <c r="FC325" s="807"/>
      <c r="FD325" s="807"/>
      <c r="FE325" s="807"/>
      <c r="FF325" s="807"/>
      <c r="FG325" s="807"/>
      <c r="FH325" s="807"/>
      <c r="FI325" s="807"/>
      <c r="FJ325" s="807"/>
      <c r="FK325" s="807"/>
      <c r="FL325" s="807"/>
      <c r="FM325" s="807"/>
      <c r="FN325" s="807"/>
      <c r="FO325" s="807"/>
      <c r="FP325" s="807"/>
      <c r="FQ325" s="807"/>
      <c r="FR325" s="807"/>
      <c r="FS325" s="807"/>
      <c r="FT325" s="807"/>
      <c r="FU325" s="807"/>
      <c r="FV325" s="1020"/>
      <c r="FW325" s="1024"/>
      <c r="FX325" s="1025"/>
      <c r="FY325" s="1025"/>
      <c r="FZ325" s="1026"/>
      <c r="GA325" s="1028"/>
      <c r="GB325" s="1025"/>
      <c r="GC325" s="1025"/>
      <c r="GD325" s="1026"/>
      <c r="GE325" s="1028"/>
      <c r="GF325" s="1025"/>
      <c r="GG325" s="1025"/>
      <c r="GH325" s="1025"/>
      <c r="GI325" s="1036"/>
      <c r="GJ325" s="1037"/>
      <c r="GK325" s="1037"/>
      <c r="GL325" s="1037"/>
      <c r="GM325" s="1037"/>
      <c r="GN325" s="1038"/>
      <c r="GO325" s="744"/>
    </row>
    <row r="326" spans="1:197" ht="5.25" customHeight="1" x14ac:dyDescent="0.25">
      <c r="A326" s="1017"/>
      <c r="B326" s="1018"/>
      <c r="C326" s="1018"/>
      <c r="D326" s="1018"/>
      <c r="E326" s="1018"/>
      <c r="F326" s="1018"/>
      <c r="G326" s="1018"/>
      <c r="H326" s="1018"/>
      <c r="I326" s="1018"/>
      <c r="J326" s="1018"/>
      <c r="K326" s="1029"/>
      <c r="L326" s="1029"/>
      <c r="M326" s="1029"/>
      <c r="N326" s="1029"/>
      <c r="O326" s="1029"/>
      <c r="P326" s="1029"/>
      <c r="Q326" s="1029"/>
      <c r="R326" s="1029"/>
      <c r="S326" s="1029"/>
      <c r="T326" s="1029"/>
      <c r="U326" s="1029"/>
      <c r="V326" s="1029"/>
      <c r="W326" s="1029"/>
      <c r="X326" s="1029"/>
      <c r="Y326" s="1029"/>
      <c r="Z326" s="1029"/>
      <c r="AA326" s="1029"/>
      <c r="AB326" s="1029"/>
      <c r="AC326" s="1029"/>
      <c r="AD326" s="1030"/>
      <c r="AE326" s="1024"/>
      <c r="AF326" s="1025"/>
      <c r="AG326" s="1025"/>
      <c r="AH326" s="1026"/>
      <c r="AI326" s="1028"/>
      <c r="AJ326" s="1025"/>
      <c r="AK326" s="1025"/>
      <c r="AL326" s="1026"/>
      <c r="AM326" s="1028"/>
      <c r="AN326" s="1025"/>
      <c r="AO326" s="1025"/>
      <c r="AP326" s="1025"/>
      <c r="AQ326" s="1031" t="str">
        <f>'ANNUAL SUMMARY'!$AR$7</f>
        <v>D</v>
      </c>
      <c r="AR326" s="1032"/>
      <c r="AS326" s="1032"/>
      <c r="AT326" s="1031" t="str">
        <f>'ANNUAL SUMMARY'!$AU$7</f>
        <v>N</v>
      </c>
      <c r="AU326" s="1032"/>
      <c r="AV326" s="1033"/>
      <c r="AW326" s="744"/>
      <c r="AX326" s="1017"/>
      <c r="AY326" s="1018"/>
      <c r="AZ326" s="1018"/>
      <c r="BA326" s="1018"/>
      <c r="BB326" s="1018"/>
      <c r="BC326" s="1018"/>
      <c r="BD326" s="1018"/>
      <c r="BE326" s="1018"/>
      <c r="BF326" s="1018"/>
      <c r="BG326" s="1018"/>
      <c r="BH326" s="1029"/>
      <c r="BI326" s="1029"/>
      <c r="BJ326" s="1029"/>
      <c r="BK326" s="1029"/>
      <c r="BL326" s="1029"/>
      <c r="BM326" s="1029"/>
      <c r="BN326" s="1029"/>
      <c r="BO326" s="1029"/>
      <c r="BP326" s="1029"/>
      <c r="BQ326" s="1029"/>
      <c r="BR326" s="1029"/>
      <c r="BS326" s="1029"/>
      <c r="BT326" s="1029"/>
      <c r="BU326" s="1029"/>
      <c r="BV326" s="1029"/>
      <c r="BW326" s="1029"/>
      <c r="BX326" s="1029"/>
      <c r="BY326" s="1029"/>
      <c r="BZ326" s="1029"/>
      <c r="CA326" s="1030"/>
      <c r="CB326" s="1024"/>
      <c r="CC326" s="1025"/>
      <c r="CD326" s="1025"/>
      <c r="CE326" s="1026"/>
      <c r="CF326" s="1028"/>
      <c r="CG326" s="1025"/>
      <c r="CH326" s="1025"/>
      <c r="CI326" s="1026"/>
      <c r="CJ326" s="1028"/>
      <c r="CK326" s="1025"/>
      <c r="CL326" s="1025"/>
      <c r="CM326" s="1025"/>
      <c r="CN326" s="1031" t="str">
        <f>'ANNUAL SUMMARY'!$AR$7</f>
        <v>D</v>
      </c>
      <c r="CO326" s="1032"/>
      <c r="CP326" s="1032"/>
      <c r="CQ326" s="1031" t="str">
        <f>'ANNUAL SUMMARY'!$AU$7</f>
        <v>N</v>
      </c>
      <c r="CR326" s="1032"/>
      <c r="CS326" s="1033"/>
      <c r="CT326" s="744"/>
      <c r="CV326" s="1017"/>
      <c r="CW326" s="1018"/>
      <c r="CX326" s="1018"/>
      <c r="CY326" s="1018"/>
      <c r="CZ326" s="1018"/>
      <c r="DA326" s="1018"/>
      <c r="DB326" s="1018"/>
      <c r="DC326" s="1018"/>
      <c r="DD326" s="1018"/>
      <c r="DE326" s="1018"/>
      <c r="DF326" s="1029"/>
      <c r="DG326" s="1029"/>
      <c r="DH326" s="1029"/>
      <c r="DI326" s="1029"/>
      <c r="DJ326" s="1029"/>
      <c r="DK326" s="1029"/>
      <c r="DL326" s="1029"/>
      <c r="DM326" s="1029"/>
      <c r="DN326" s="1029"/>
      <c r="DO326" s="1029"/>
      <c r="DP326" s="1029"/>
      <c r="DQ326" s="1029"/>
      <c r="DR326" s="1029"/>
      <c r="DS326" s="1029"/>
      <c r="DT326" s="1029"/>
      <c r="DU326" s="1029"/>
      <c r="DV326" s="1029"/>
      <c r="DW326" s="1029"/>
      <c r="DX326" s="1029"/>
      <c r="DY326" s="1030"/>
      <c r="DZ326" s="1024"/>
      <c r="EA326" s="1025"/>
      <c r="EB326" s="1025"/>
      <c r="EC326" s="1026"/>
      <c r="ED326" s="1028"/>
      <c r="EE326" s="1025"/>
      <c r="EF326" s="1025"/>
      <c r="EG326" s="1026"/>
      <c r="EH326" s="1028"/>
      <c r="EI326" s="1025"/>
      <c r="EJ326" s="1025"/>
      <c r="EK326" s="1025"/>
      <c r="EL326" s="1031" t="str">
        <f>'ANNUAL SUMMARY'!$AR$7</f>
        <v>D</v>
      </c>
      <c r="EM326" s="1032"/>
      <c r="EN326" s="1032"/>
      <c r="EO326" s="1031" t="str">
        <f>'ANNUAL SUMMARY'!$AU$7</f>
        <v>N</v>
      </c>
      <c r="EP326" s="1032"/>
      <c r="EQ326" s="1033"/>
      <c r="ER326" s="744"/>
      <c r="ES326" s="1017"/>
      <c r="ET326" s="1018"/>
      <c r="EU326" s="1018"/>
      <c r="EV326" s="1018"/>
      <c r="EW326" s="1018"/>
      <c r="EX326" s="1018"/>
      <c r="EY326" s="1018"/>
      <c r="EZ326" s="1018"/>
      <c r="FA326" s="1018"/>
      <c r="FB326" s="1018"/>
      <c r="FC326" s="1029"/>
      <c r="FD326" s="1029"/>
      <c r="FE326" s="1029"/>
      <c r="FF326" s="1029"/>
      <c r="FG326" s="1029"/>
      <c r="FH326" s="1029"/>
      <c r="FI326" s="1029"/>
      <c r="FJ326" s="1029"/>
      <c r="FK326" s="1029"/>
      <c r="FL326" s="1029"/>
      <c r="FM326" s="1029"/>
      <c r="FN326" s="1029"/>
      <c r="FO326" s="1029"/>
      <c r="FP326" s="1029"/>
      <c r="FQ326" s="1029"/>
      <c r="FR326" s="1029"/>
      <c r="FS326" s="1029"/>
      <c r="FT326" s="1029"/>
      <c r="FU326" s="1029"/>
      <c r="FV326" s="1030"/>
      <c r="FW326" s="1024"/>
      <c r="FX326" s="1025"/>
      <c r="FY326" s="1025"/>
      <c r="FZ326" s="1026"/>
      <c r="GA326" s="1028"/>
      <c r="GB326" s="1025"/>
      <c r="GC326" s="1025"/>
      <c r="GD326" s="1026"/>
      <c r="GE326" s="1028"/>
      <c r="GF326" s="1025"/>
      <c r="GG326" s="1025"/>
      <c r="GH326" s="1025"/>
      <c r="GI326" s="1031" t="str">
        <f>'ANNUAL SUMMARY'!$AR$7</f>
        <v>D</v>
      </c>
      <c r="GJ326" s="1032"/>
      <c r="GK326" s="1032"/>
      <c r="GL326" s="1031" t="str">
        <f>'ANNUAL SUMMARY'!$AU$7</f>
        <v>N</v>
      </c>
      <c r="GM326" s="1032"/>
      <c r="GN326" s="1033"/>
      <c r="GO326" s="744"/>
    </row>
    <row r="327" spans="1:197" ht="5.25" customHeight="1" x14ac:dyDescent="0.2">
      <c r="A327" s="801"/>
      <c r="B327" s="802"/>
      <c r="C327" s="802"/>
      <c r="D327" s="802"/>
      <c r="E327" s="802"/>
      <c r="F327" s="802"/>
      <c r="G327" s="802"/>
      <c r="H327" s="802"/>
      <c r="I327" s="802"/>
      <c r="J327" s="802"/>
      <c r="K327" s="802"/>
      <c r="L327" s="802"/>
      <c r="M327" s="802"/>
      <c r="N327" s="802"/>
      <c r="O327" s="802"/>
      <c r="P327" s="802"/>
      <c r="Q327" s="802"/>
      <c r="R327" s="802"/>
      <c r="S327" s="802"/>
      <c r="T327" s="802"/>
      <c r="U327" s="802"/>
      <c r="V327" s="802"/>
      <c r="W327" s="802"/>
      <c r="X327" s="802"/>
      <c r="Y327" s="802"/>
      <c r="Z327" s="802"/>
      <c r="AA327" s="802"/>
      <c r="AB327" s="802"/>
      <c r="AC327" s="802"/>
      <c r="AD327" s="802"/>
      <c r="AE327" s="1024"/>
      <c r="AF327" s="1025"/>
      <c r="AG327" s="1025"/>
      <c r="AH327" s="1026"/>
      <c r="AI327" s="1028"/>
      <c r="AJ327" s="1025"/>
      <c r="AK327" s="1025"/>
      <c r="AL327" s="1026"/>
      <c r="AM327" s="1028"/>
      <c r="AN327" s="1025"/>
      <c r="AO327" s="1025"/>
      <c r="AP327" s="1025"/>
      <c r="AQ327" s="1028"/>
      <c r="AR327" s="1025"/>
      <c r="AS327" s="1025"/>
      <c r="AT327" s="1028"/>
      <c r="AU327" s="1025"/>
      <c r="AV327" s="1034"/>
      <c r="AW327" s="744"/>
      <c r="AX327" s="801"/>
      <c r="AY327" s="802"/>
      <c r="AZ327" s="802"/>
      <c r="BA327" s="802"/>
      <c r="BB327" s="802"/>
      <c r="BC327" s="802"/>
      <c r="BD327" s="802"/>
      <c r="BE327" s="802"/>
      <c r="BF327" s="802"/>
      <c r="BG327" s="802"/>
      <c r="BH327" s="802"/>
      <c r="BI327" s="802"/>
      <c r="BJ327" s="802"/>
      <c r="BK327" s="802"/>
      <c r="BL327" s="802"/>
      <c r="BM327" s="802"/>
      <c r="BN327" s="802"/>
      <c r="BO327" s="802"/>
      <c r="BP327" s="802"/>
      <c r="BQ327" s="802"/>
      <c r="BR327" s="802"/>
      <c r="BS327" s="802"/>
      <c r="BT327" s="802"/>
      <c r="BU327" s="802"/>
      <c r="BV327" s="802"/>
      <c r="BW327" s="802"/>
      <c r="BX327" s="802"/>
      <c r="BY327" s="802"/>
      <c r="BZ327" s="802"/>
      <c r="CA327" s="802"/>
      <c r="CB327" s="1024"/>
      <c r="CC327" s="1025"/>
      <c r="CD327" s="1025"/>
      <c r="CE327" s="1026"/>
      <c r="CF327" s="1028"/>
      <c r="CG327" s="1025"/>
      <c r="CH327" s="1025"/>
      <c r="CI327" s="1026"/>
      <c r="CJ327" s="1028"/>
      <c r="CK327" s="1025"/>
      <c r="CL327" s="1025"/>
      <c r="CM327" s="1025"/>
      <c r="CN327" s="1028"/>
      <c r="CO327" s="1025"/>
      <c r="CP327" s="1025"/>
      <c r="CQ327" s="1028"/>
      <c r="CR327" s="1025"/>
      <c r="CS327" s="1034"/>
      <c r="CT327" s="744"/>
      <c r="CV327" s="801"/>
      <c r="CW327" s="802"/>
      <c r="CX327" s="802"/>
      <c r="CY327" s="802"/>
      <c r="CZ327" s="802"/>
      <c r="DA327" s="802"/>
      <c r="DB327" s="802"/>
      <c r="DC327" s="802"/>
      <c r="DD327" s="802"/>
      <c r="DE327" s="802"/>
      <c r="DF327" s="802"/>
      <c r="DG327" s="802"/>
      <c r="DH327" s="802"/>
      <c r="DI327" s="802"/>
      <c r="DJ327" s="802"/>
      <c r="DK327" s="802"/>
      <c r="DL327" s="802"/>
      <c r="DM327" s="802"/>
      <c r="DN327" s="802"/>
      <c r="DO327" s="802"/>
      <c r="DP327" s="802"/>
      <c r="DQ327" s="802"/>
      <c r="DR327" s="802"/>
      <c r="DS327" s="802"/>
      <c r="DT327" s="802"/>
      <c r="DU327" s="802"/>
      <c r="DV327" s="802"/>
      <c r="DW327" s="802"/>
      <c r="DX327" s="802"/>
      <c r="DY327" s="802"/>
      <c r="DZ327" s="1024"/>
      <c r="EA327" s="1025"/>
      <c r="EB327" s="1025"/>
      <c r="EC327" s="1026"/>
      <c r="ED327" s="1028"/>
      <c r="EE327" s="1025"/>
      <c r="EF327" s="1025"/>
      <c r="EG327" s="1026"/>
      <c r="EH327" s="1028"/>
      <c r="EI327" s="1025"/>
      <c r="EJ327" s="1025"/>
      <c r="EK327" s="1025"/>
      <c r="EL327" s="1028"/>
      <c r="EM327" s="1025"/>
      <c r="EN327" s="1025"/>
      <c r="EO327" s="1028"/>
      <c r="EP327" s="1025"/>
      <c r="EQ327" s="1034"/>
      <c r="ER327" s="744"/>
      <c r="ES327" s="801"/>
      <c r="ET327" s="802"/>
      <c r="EU327" s="802"/>
      <c r="EV327" s="802"/>
      <c r="EW327" s="802"/>
      <c r="EX327" s="802"/>
      <c r="EY327" s="802"/>
      <c r="EZ327" s="802"/>
      <c r="FA327" s="802"/>
      <c r="FB327" s="802"/>
      <c r="FC327" s="802"/>
      <c r="FD327" s="802"/>
      <c r="FE327" s="802"/>
      <c r="FF327" s="802"/>
      <c r="FG327" s="802"/>
      <c r="FH327" s="802"/>
      <c r="FI327" s="802"/>
      <c r="FJ327" s="802"/>
      <c r="FK327" s="802"/>
      <c r="FL327" s="802"/>
      <c r="FM327" s="802"/>
      <c r="FN327" s="802"/>
      <c r="FO327" s="802"/>
      <c r="FP327" s="802"/>
      <c r="FQ327" s="802"/>
      <c r="FR327" s="802"/>
      <c r="FS327" s="802"/>
      <c r="FT327" s="802"/>
      <c r="FU327" s="802"/>
      <c r="FV327" s="802"/>
      <c r="FW327" s="1024"/>
      <c r="FX327" s="1025"/>
      <c r="FY327" s="1025"/>
      <c r="FZ327" s="1026"/>
      <c r="GA327" s="1028"/>
      <c r="GB327" s="1025"/>
      <c r="GC327" s="1025"/>
      <c r="GD327" s="1026"/>
      <c r="GE327" s="1028"/>
      <c r="GF327" s="1025"/>
      <c r="GG327" s="1025"/>
      <c r="GH327" s="1025"/>
      <c r="GI327" s="1028"/>
      <c r="GJ327" s="1025"/>
      <c r="GK327" s="1025"/>
      <c r="GL327" s="1028"/>
      <c r="GM327" s="1025"/>
      <c r="GN327" s="1034"/>
      <c r="GO327" s="744"/>
    </row>
    <row r="328" spans="1:197" ht="8.25" customHeight="1" x14ac:dyDescent="0.2">
      <c r="A328" s="1003"/>
      <c r="B328" s="1005" t="str">
        <f>'ANNUAL SUMMARY'!$C$13</f>
        <v>TIME OF FLIGHT</v>
      </c>
      <c r="C328" s="1006"/>
      <c r="D328" s="1006"/>
      <c r="E328" s="1006"/>
      <c r="F328" s="1006"/>
      <c r="G328" s="1006"/>
      <c r="H328" s="1006"/>
      <c r="I328" s="1006"/>
      <c r="J328" s="1006"/>
      <c r="K328" s="1006"/>
      <c r="L328" s="1007"/>
      <c r="M328" s="6"/>
      <c r="N328" s="1011" t="str">
        <f>'ANNUAL SUMMARY'!$O$13</f>
        <v>AVERANGE TIME</v>
      </c>
      <c r="O328" s="1006"/>
      <c r="P328" s="1006"/>
      <c r="Q328" s="1006"/>
      <c r="R328" s="1006"/>
      <c r="S328" s="1006"/>
      <c r="T328" s="1006"/>
      <c r="U328" s="1006"/>
      <c r="V328" s="1006"/>
      <c r="W328" s="1006"/>
      <c r="X328" s="1007"/>
      <c r="Y328" s="624"/>
      <c r="Z328" s="1012" t="s">
        <v>72</v>
      </c>
      <c r="AA328" s="1012"/>
      <c r="AB328" s="1012"/>
      <c r="AC328" s="1012"/>
      <c r="AD328" s="1012"/>
      <c r="AE328" s="915"/>
      <c r="AF328" s="915"/>
      <c r="AG328" s="915"/>
      <c r="AH328" s="915"/>
      <c r="AI328" s="915"/>
      <c r="AJ328" s="915"/>
      <c r="AK328" s="915"/>
      <c r="AL328" s="915"/>
      <c r="AM328" s="915"/>
      <c r="AN328" s="915"/>
      <c r="AO328" s="915"/>
      <c r="AP328" s="915"/>
      <c r="AQ328" s="930"/>
      <c r="AR328" s="930"/>
      <c r="AS328" s="930"/>
      <c r="AT328" s="930"/>
      <c r="AU328" s="930"/>
      <c r="AV328" s="930"/>
      <c r="AW328" s="744"/>
      <c r="AX328" s="1003"/>
      <c r="AY328" s="1005" t="str">
        <f>'ANNUAL SUMMARY'!$C$13</f>
        <v>TIME OF FLIGHT</v>
      </c>
      <c r="AZ328" s="1006"/>
      <c r="BA328" s="1006"/>
      <c r="BB328" s="1006"/>
      <c r="BC328" s="1006"/>
      <c r="BD328" s="1006"/>
      <c r="BE328" s="1006"/>
      <c r="BF328" s="1006"/>
      <c r="BG328" s="1006"/>
      <c r="BH328" s="1006"/>
      <c r="BI328" s="1007"/>
      <c r="BJ328" s="6"/>
      <c r="BK328" s="1011" t="str">
        <f>'ANNUAL SUMMARY'!$O$13</f>
        <v>AVERANGE TIME</v>
      </c>
      <c r="BL328" s="1006"/>
      <c r="BM328" s="1006"/>
      <c r="BN328" s="1006"/>
      <c r="BO328" s="1006"/>
      <c r="BP328" s="1006"/>
      <c r="BQ328" s="1006"/>
      <c r="BR328" s="1006"/>
      <c r="BS328" s="1006"/>
      <c r="BT328" s="1006"/>
      <c r="BU328" s="1007"/>
      <c r="BV328" s="624"/>
      <c r="BW328" s="1012" t="s">
        <v>72</v>
      </c>
      <c r="BX328" s="1012"/>
      <c r="BY328" s="1012"/>
      <c r="BZ328" s="1012"/>
      <c r="CA328" s="1012"/>
      <c r="CB328" s="915"/>
      <c r="CC328" s="915"/>
      <c r="CD328" s="915"/>
      <c r="CE328" s="915"/>
      <c r="CF328" s="915"/>
      <c r="CG328" s="915"/>
      <c r="CH328" s="915"/>
      <c r="CI328" s="915"/>
      <c r="CJ328" s="915"/>
      <c r="CK328" s="915"/>
      <c r="CL328" s="915"/>
      <c r="CM328" s="915"/>
      <c r="CN328" s="930"/>
      <c r="CO328" s="930"/>
      <c r="CP328" s="930"/>
      <c r="CQ328" s="930"/>
      <c r="CR328" s="930"/>
      <c r="CS328" s="930"/>
      <c r="CT328" s="744"/>
      <c r="CV328" s="1003"/>
      <c r="CW328" s="1005" t="str">
        <f>'ANNUAL SUMMARY'!$C$13</f>
        <v>TIME OF FLIGHT</v>
      </c>
      <c r="CX328" s="1006"/>
      <c r="CY328" s="1006"/>
      <c r="CZ328" s="1006"/>
      <c r="DA328" s="1006"/>
      <c r="DB328" s="1006"/>
      <c r="DC328" s="1006"/>
      <c r="DD328" s="1006"/>
      <c r="DE328" s="1006"/>
      <c r="DF328" s="1006"/>
      <c r="DG328" s="1007"/>
      <c r="DH328" s="6"/>
      <c r="DI328" s="1011" t="str">
        <f>'ANNUAL SUMMARY'!$O$13</f>
        <v>AVERANGE TIME</v>
      </c>
      <c r="DJ328" s="1006"/>
      <c r="DK328" s="1006"/>
      <c r="DL328" s="1006"/>
      <c r="DM328" s="1006"/>
      <c r="DN328" s="1006"/>
      <c r="DO328" s="1006"/>
      <c r="DP328" s="1006"/>
      <c r="DQ328" s="1006"/>
      <c r="DR328" s="1006"/>
      <c r="DS328" s="1007"/>
      <c r="DT328" s="624"/>
      <c r="DU328" s="1012" t="s">
        <v>72</v>
      </c>
      <c r="DV328" s="1012"/>
      <c r="DW328" s="1012"/>
      <c r="DX328" s="1012"/>
      <c r="DY328" s="1012"/>
      <c r="DZ328" s="915"/>
      <c r="EA328" s="915"/>
      <c r="EB328" s="915"/>
      <c r="EC328" s="915"/>
      <c r="ED328" s="915"/>
      <c r="EE328" s="915"/>
      <c r="EF328" s="915"/>
      <c r="EG328" s="915"/>
      <c r="EH328" s="915"/>
      <c r="EI328" s="915"/>
      <c r="EJ328" s="915"/>
      <c r="EK328" s="915"/>
      <c r="EL328" s="930"/>
      <c r="EM328" s="930"/>
      <c r="EN328" s="930"/>
      <c r="EO328" s="930"/>
      <c r="EP328" s="930"/>
      <c r="EQ328" s="930"/>
      <c r="ER328" s="744"/>
      <c r="ES328" s="1003"/>
      <c r="ET328" s="1005" t="str">
        <f>'ANNUAL SUMMARY'!$C$13</f>
        <v>TIME OF FLIGHT</v>
      </c>
      <c r="EU328" s="1006"/>
      <c r="EV328" s="1006"/>
      <c r="EW328" s="1006"/>
      <c r="EX328" s="1006"/>
      <c r="EY328" s="1006"/>
      <c r="EZ328" s="1006"/>
      <c r="FA328" s="1006"/>
      <c r="FB328" s="1006"/>
      <c r="FC328" s="1006"/>
      <c r="FD328" s="1007"/>
      <c r="FE328" s="6"/>
      <c r="FF328" s="1011" t="str">
        <f>'ANNUAL SUMMARY'!$O$13</f>
        <v>AVERANGE TIME</v>
      </c>
      <c r="FG328" s="1006"/>
      <c r="FH328" s="1006"/>
      <c r="FI328" s="1006"/>
      <c r="FJ328" s="1006"/>
      <c r="FK328" s="1006"/>
      <c r="FL328" s="1006"/>
      <c r="FM328" s="1006"/>
      <c r="FN328" s="1006"/>
      <c r="FO328" s="1006"/>
      <c r="FP328" s="1007"/>
      <c r="FQ328" s="624"/>
      <c r="FR328" s="1012" t="s">
        <v>72</v>
      </c>
      <c r="FS328" s="1012"/>
      <c r="FT328" s="1012"/>
      <c r="FU328" s="1012"/>
      <c r="FV328" s="1012"/>
      <c r="FW328" s="915"/>
      <c r="FX328" s="915"/>
      <c r="FY328" s="915"/>
      <c r="FZ328" s="915"/>
      <c r="GA328" s="915"/>
      <c r="GB328" s="915"/>
      <c r="GC328" s="915"/>
      <c r="GD328" s="915"/>
      <c r="GE328" s="915"/>
      <c r="GF328" s="915"/>
      <c r="GG328" s="915"/>
      <c r="GH328" s="915"/>
      <c r="GI328" s="930"/>
      <c r="GJ328" s="930"/>
      <c r="GK328" s="930"/>
      <c r="GL328" s="930"/>
      <c r="GM328" s="930"/>
      <c r="GN328" s="930"/>
      <c r="GO328" s="744"/>
    </row>
    <row r="329" spans="1:197" ht="8.25" customHeight="1" x14ac:dyDescent="0.2">
      <c r="A329" s="1003"/>
      <c r="B329" s="1008"/>
      <c r="C329" s="1009"/>
      <c r="D329" s="1009"/>
      <c r="E329" s="1009"/>
      <c r="F329" s="1009"/>
      <c r="G329" s="1009"/>
      <c r="H329" s="1009"/>
      <c r="I329" s="1009"/>
      <c r="J329" s="1009"/>
      <c r="K329" s="1009"/>
      <c r="L329" s="1010"/>
      <c r="M329" s="14"/>
      <c r="N329" s="1008"/>
      <c r="O329" s="1009"/>
      <c r="P329" s="1009"/>
      <c r="Q329" s="1009"/>
      <c r="R329" s="1009"/>
      <c r="S329" s="1009"/>
      <c r="T329" s="1009"/>
      <c r="U329" s="1009"/>
      <c r="V329" s="1009"/>
      <c r="W329" s="1009"/>
      <c r="X329" s="1010"/>
      <c r="Y329" s="624"/>
      <c r="Z329" s="1012"/>
      <c r="AA329" s="1012"/>
      <c r="AB329" s="1012"/>
      <c r="AC329" s="1012"/>
      <c r="AD329" s="1012"/>
      <c r="AE329" s="915"/>
      <c r="AF329" s="915"/>
      <c r="AG329" s="915"/>
      <c r="AH329" s="915"/>
      <c r="AI329" s="915"/>
      <c r="AJ329" s="915"/>
      <c r="AK329" s="915"/>
      <c r="AL329" s="915"/>
      <c r="AM329" s="915"/>
      <c r="AN329" s="915"/>
      <c r="AO329" s="915"/>
      <c r="AP329" s="915"/>
      <c r="AQ329" s="930"/>
      <c r="AR329" s="930"/>
      <c r="AS329" s="930"/>
      <c r="AT329" s="930"/>
      <c r="AU329" s="930"/>
      <c r="AV329" s="930"/>
      <c r="AW329" s="744"/>
      <c r="AX329" s="1003"/>
      <c r="AY329" s="1008"/>
      <c r="AZ329" s="1009"/>
      <c r="BA329" s="1009"/>
      <c r="BB329" s="1009"/>
      <c r="BC329" s="1009"/>
      <c r="BD329" s="1009"/>
      <c r="BE329" s="1009"/>
      <c r="BF329" s="1009"/>
      <c r="BG329" s="1009"/>
      <c r="BH329" s="1009"/>
      <c r="BI329" s="1010"/>
      <c r="BJ329" s="14"/>
      <c r="BK329" s="1008"/>
      <c r="BL329" s="1009"/>
      <c r="BM329" s="1009"/>
      <c r="BN329" s="1009"/>
      <c r="BO329" s="1009"/>
      <c r="BP329" s="1009"/>
      <c r="BQ329" s="1009"/>
      <c r="BR329" s="1009"/>
      <c r="BS329" s="1009"/>
      <c r="BT329" s="1009"/>
      <c r="BU329" s="1010"/>
      <c r="BV329" s="624"/>
      <c r="BW329" s="1012"/>
      <c r="BX329" s="1012"/>
      <c r="BY329" s="1012"/>
      <c r="BZ329" s="1012"/>
      <c r="CA329" s="1012"/>
      <c r="CB329" s="915"/>
      <c r="CC329" s="915"/>
      <c r="CD329" s="915"/>
      <c r="CE329" s="915"/>
      <c r="CF329" s="915"/>
      <c r="CG329" s="915"/>
      <c r="CH329" s="915"/>
      <c r="CI329" s="915"/>
      <c r="CJ329" s="915"/>
      <c r="CK329" s="915"/>
      <c r="CL329" s="915"/>
      <c r="CM329" s="915"/>
      <c r="CN329" s="930"/>
      <c r="CO329" s="930"/>
      <c r="CP329" s="930"/>
      <c r="CQ329" s="930"/>
      <c r="CR329" s="930"/>
      <c r="CS329" s="930"/>
      <c r="CT329" s="744"/>
      <c r="CV329" s="1003"/>
      <c r="CW329" s="1008"/>
      <c r="CX329" s="1009"/>
      <c r="CY329" s="1009"/>
      <c r="CZ329" s="1009"/>
      <c r="DA329" s="1009"/>
      <c r="DB329" s="1009"/>
      <c r="DC329" s="1009"/>
      <c r="DD329" s="1009"/>
      <c r="DE329" s="1009"/>
      <c r="DF329" s="1009"/>
      <c r="DG329" s="1010"/>
      <c r="DH329" s="14"/>
      <c r="DI329" s="1008"/>
      <c r="DJ329" s="1009"/>
      <c r="DK329" s="1009"/>
      <c r="DL329" s="1009"/>
      <c r="DM329" s="1009"/>
      <c r="DN329" s="1009"/>
      <c r="DO329" s="1009"/>
      <c r="DP329" s="1009"/>
      <c r="DQ329" s="1009"/>
      <c r="DR329" s="1009"/>
      <c r="DS329" s="1010"/>
      <c r="DT329" s="624"/>
      <c r="DU329" s="1012"/>
      <c r="DV329" s="1012"/>
      <c r="DW329" s="1012"/>
      <c r="DX329" s="1012"/>
      <c r="DY329" s="1012"/>
      <c r="DZ329" s="915"/>
      <c r="EA329" s="915"/>
      <c r="EB329" s="915"/>
      <c r="EC329" s="915"/>
      <c r="ED329" s="915"/>
      <c r="EE329" s="915"/>
      <c r="EF329" s="915"/>
      <c r="EG329" s="915"/>
      <c r="EH329" s="915"/>
      <c r="EI329" s="915"/>
      <c r="EJ329" s="915"/>
      <c r="EK329" s="915"/>
      <c r="EL329" s="930"/>
      <c r="EM329" s="930"/>
      <c r="EN329" s="930"/>
      <c r="EO329" s="930"/>
      <c r="EP329" s="930"/>
      <c r="EQ329" s="930"/>
      <c r="ER329" s="744"/>
      <c r="ES329" s="1003"/>
      <c r="ET329" s="1008"/>
      <c r="EU329" s="1009"/>
      <c r="EV329" s="1009"/>
      <c r="EW329" s="1009"/>
      <c r="EX329" s="1009"/>
      <c r="EY329" s="1009"/>
      <c r="EZ329" s="1009"/>
      <c r="FA329" s="1009"/>
      <c r="FB329" s="1009"/>
      <c r="FC329" s="1009"/>
      <c r="FD329" s="1010"/>
      <c r="FE329" s="14"/>
      <c r="FF329" s="1008"/>
      <c r="FG329" s="1009"/>
      <c r="FH329" s="1009"/>
      <c r="FI329" s="1009"/>
      <c r="FJ329" s="1009"/>
      <c r="FK329" s="1009"/>
      <c r="FL329" s="1009"/>
      <c r="FM329" s="1009"/>
      <c r="FN329" s="1009"/>
      <c r="FO329" s="1009"/>
      <c r="FP329" s="1010"/>
      <c r="FQ329" s="624"/>
      <c r="FR329" s="1012"/>
      <c r="FS329" s="1012"/>
      <c r="FT329" s="1012"/>
      <c r="FU329" s="1012"/>
      <c r="FV329" s="1012"/>
      <c r="FW329" s="915"/>
      <c r="FX329" s="915"/>
      <c r="FY329" s="915"/>
      <c r="FZ329" s="915"/>
      <c r="GA329" s="915"/>
      <c r="GB329" s="915"/>
      <c r="GC329" s="915"/>
      <c r="GD329" s="915"/>
      <c r="GE329" s="915"/>
      <c r="GF329" s="915"/>
      <c r="GG329" s="915"/>
      <c r="GH329" s="915"/>
      <c r="GI329" s="930"/>
      <c r="GJ329" s="930"/>
      <c r="GK329" s="930"/>
      <c r="GL329" s="930"/>
      <c r="GM329" s="930"/>
      <c r="GN329" s="930"/>
      <c r="GO329" s="744"/>
    </row>
    <row r="330" spans="1:197" ht="8.25" customHeight="1" x14ac:dyDescent="0.2">
      <c r="A330" s="1003"/>
      <c r="B330" s="827"/>
      <c r="C330" s="828"/>
      <c r="D330" s="828"/>
      <c r="E330" s="828"/>
      <c r="F330" s="828"/>
      <c r="G330" s="828"/>
      <c r="H330" s="828"/>
      <c r="I330" s="828"/>
      <c r="J330" s="828"/>
      <c r="K330" s="828"/>
      <c r="L330" s="829"/>
      <c r="M330" s="14"/>
      <c r="N330" s="835"/>
      <c r="O330" s="836"/>
      <c r="P330" s="836"/>
      <c r="Q330" s="836"/>
      <c r="R330" s="836"/>
      <c r="S330" s="836"/>
      <c r="T330" s="836"/>
      <c r="U330" s="836"/>
      <c r="V330" s="836"/>
      <c r="W330" s="836"/>
      <c r="X330" s="837"/>
      <c r="Y330" s="624"/>
      <c r="Z330" s="913"/>
      <c r="AA330" s="914"/>
      <c r="AB330" s="914"/>
      <c r="AC330" s="914"/>
      <c r="AD330" s="914"/>
      <c r="AE330" s="915"/>
      <c r="AF330" s="915"/>
      <c r="AG330" s="915"/>
      <c r="AH330" s="915"/>
      <c r="AI330" s="915"/>
      <c r="AJ330" s="915"/>
      <c r="AK330" s="915"/>
      <c r="AL330" s="915"/>
      <c r="AM330" s="915"/>
      <c r="AN330" s="915"/>
      <c r="AO330" s="915"/>
      <c r="AP330" s="915"/>
      <c r="AQ330" s="930"/>
      <c r="AR330" s="930"/>
      <c r="AS330" s="930"/>
      <c r="AT330" s="930"/>
      <c r="AU330" s="930"/>
      <c r="AV330" s="930"/>
      <c r="AW330" s="744"/>
      <c r="AX330" s="1003"/>
      <c r="AY330" s="827"/>
      <c r="AZ330" s="828"/>
      <c r="BA330" s="828"/>
      <c r="BB330" s="828"/>
      <c r="BC330" s="828"/>
      <c r="BD330" s="828"/>
      <c r="BE330" s="828"/>
      <c r="BF330" s="828"/>
      <c r="BG330" s="828"/>
      <c r="BH330" s="828"/>
      <c r="BI330" s="829"/>
      <c r="BJ330" s="14"/>
      <c r="BK330" s="835"/>
      <c r="BL330" s="836"/>
      <c r="BM330" s="836"/>
      <c r="BN330" s="836"/>
      <c r="BO330" s="836"/>
      <c r="BP330" s="836"/>
      <c r="BQ330" s="836"/>
      <c r="BR330" s="836"/>
      <c r="BS330" s="836"/>
      <c r="BT330" s="836"/>
      <c r="BU330" s="837"/>
      <c r="BV330" s="624"/>
      <c r="BW330" s="913"/>
      <c r="BX330" s="914"/>
      <c r="BY330" s="914"/>
      <c r="BZ330" s="914"/>
      <c r="CA330" s="914"/>
      <c r="CB330" s="915"/>
      <c r="CC330" s="915"/>
      <c r="CD330" s="915"/>
      <c r="CE330" s="915"/>
      <c r="CF330" s="915"/>
      <c r="CG330" s="915"/>
      <c r="CH330" s="915"/>
      <c r="CI330" s="915"/>
      <c r="CJ330" s="915"/>
      <c r="CK330" s="915"/>
      <c r="CL330" s="915"/>
      <c r="CM330" s="915"/>
      <c r="CN330" s="930"/>
      <c r="CO330" s="930"/>
      <c r="CP330" s="930"/>
      <c r="CQ330" s="930"/>
      <c r="CR330" s="930"/>
      <c r="CS330" s="930"/>
      <c r="CT330" s="744"/>
      <c r="CV330" s="1003"/>
      <c r="CW330" s="827"/>
      <c r="CX330" s="828"/>
      <c r="CY330" s="828"/>
      <c r="CZ330" s="828"/>
      <c r="DA330" s="828"/>
      <c r="DB330" s="828"/>
      <c r="DC330" s="828"/>
      <c r="DD330" s="828"/>
      <c r="DE330" s="828"/>
      <c r="DF330" s="828"/>
      <c r="DG330" s="829"/>
      <c r="DH330" s="14"/>
      <c r="DI330" s="835"/>
      <c r="DJ330" s="836"/>
      <c r="DK330" s="836"/>
      <c r="DL330" s="836"/>
      <c r="DM330" s="836"/>
      <c r="DN330" s="836"/>
      <c r="DO330" s="836"/>
      <c r="DP330" s="836"/>
      <c r="DQ330" s="836"/>
      <c r="DR330" s="836"/>
      <c r="DS330" s="837"/>
      <c r="DT330" s="624"/>
      <c r="DU330" s="913"/>
      <c r="DV330" s="914"/>
      <c r="DW330" s="914"/>
      <c r="DX330" s="914"/>
      <c r="DY330" s="914"/>
      <c r="DZ330" s="915"/>
      <c r="EA330" s="915"/>
      <c r="EB330" s="915"/>
      <c r="EC330" s="915"/>
      <c r="ED330" s="915"/>
      <c r="EE330" s="915"/>
      <c r="EF330" s="915"/>
      <c r="EG330" s="915"/>
      <c r="EH330" s="915"/>
      <c r="EI330" s="915"/>
      <c r="EJ330" s="915"/>
      <c r="EK330" s="915"/>
      <c r="EL330" s="930"/>
      <c r="EM330" s="930"/>
      <c r="EN330" s="930"/>
      <c r="EO330" s="930"/>
      <c r="EP330" s="930"/>
      <c r="EQ330" s="930"/>
      <c r="ER330" s="744"/>
      <c r="ES330" s="1003"/>
      <c r="ET330" s="827"/>
      <c r="EU330" s="828"/>
      <c r="EV330" s="828"/>
      <c r="EW330" s="828"/>
      <c r="EX330" s="828"/>
      <c r="EY330" s="828"/>
      <c r="EZ330" s="828"/>
      <c r="FA330" s="828"/>
      <c r="FB330" s="828"/>
      <c r="FC330" s="828"/>
      <c r="FD330" s="829"/>
      <c r="FE330" s="14"/>
      <c r="FF330" s="835"/>
      <c r="FG330" s="836"/>
      <c r="FH330" s="836"/>
      <c r="FI330" s="836"/>
      <c r="FJ330" s="836"/>
      <c r="FK330" s="836"/>
      <c r="FL330" s="836"/>
      <c r="FM330" s="836"/>
      <c r="FN330" s="836"/>
      <c r="FO330" s="836"/>
      <c r="FP330" s="837"/>
      <c r="FQ330" s="624"/>
      <c r="FR330" s="913"/>
      <c r="FS330" s="914"/>
      <c r="FT330" s="914"/>
      <c r="FU330" s="914"/>
      <c r="FV330" s="914"/>
      <c r="FW330" s="915"/>
      <c r="FX330" s="915"/>
      <c r="FY330" s="915"/>
      <c r="FZ330" s="915"/>
      <c r="GA330" s="915"/>
      <c r="GB330" s="915"/>
      <c r="GC330" s="915"/>
      <c r="GD330" s="915"/>
      <c r="GE330" s="915"/>
      <c r="GF330" s="915"/>
      <c r="GG330" s="915"/>
      <c r="GH330" s="915"/>
      <c r="GI330" s="930"/>
      <c r="GJ330" s="930"/>
      <c r="GK330" s="930"/>
      <c r="GL330" s="930"/>
      <c r="GM330" s="930"/>
      <c r="GN330" s="930"/>
      <c r="GO330" s="744"/>
    </row>
    <row r="331" spans="1:197" ht="15" customHeight="1" x14ac:dyDescent="0.2">
      <c r="A331" s="1003"/>
      <c r="B331" s="830"/>
      <c r="C331" s="831"/>
      <c r="D331" s="831"/>
      <c r="E331" s="831"/>
      <c r="F331" s="831"/>
      <c r="G331" s="831"/>
      <c r="H331" s="831"/>
      <c r="I331" s="831"/>
      <c r="J331" s="831"/>
      <c r="K331" s="831"/>
      <c r="L331" s="832"/>
      <c r="M331" s="14"/>
      <c r="N331" s="1000"/>
      <c r="O331" s="1001"/>
      <c r="P331" s="1001"/>
      <c r="Q331" s="1001"/>
      <c r="R331" s="1001"/>
      <c r="S331" s="1001"/>
      <c r="T331" s="1001"/>
      <c r="U331" s="1001"/>
      <c r="V331" s="1001"/>
      <c r="W331" s="1001"/>
      <c r="X331" s="1002"/>
      <c r="Y331" s="624"/>
      <c r="Z331" s="914"/>
      <c r="AA331" s="914"/>
      <c r="AB331" s="914"/>
      <c r="AC331" s="914"/>
      <c r="AD331" s="914"/>
      <c r="AE331" s="915"/>
      <c r="AF331" s="915"/>
      <c r="AG331" s="915"/>
      <c r="AH331" s="915"/>
      <c r="AI331" s="915"/>
      <c r="AJ331" s="915"/>
      <c r="AK331" s="915"/>
      <c r="AL331" s="915"/>
      <c r="AM331" s="915"/>
      <c r="AN331" s="915"/>
      <c r="AO331" s="915"/>
      <c r="AP331" s="915"/>
      <c r="AQ331" s="930"/>
      <c r="AR331" s="930"/>
      <c r="AS331" s="930"/>
      <c r="AT331" s="930"/>
      <c r="AU331" s="930"/>
      <c r="AV331" s="930"/>
      <c r="AW331" s="744"/>
      <c r="AX331" s="1003"/>
      <c r="AY331" s="830"/>
      <c r="AZ331" s="831"/>
      <c r="BA331" s="831"/>
      <c r="BB331" s="831"/>
      <c r="BC331" s="831"/>
      <c r="BD331" s="831"/>
      <c r="BE331" s="831"/>
      <c r="BF331" s="831"/>
      <c r="BG331" s="831"/>
      <c r="BH331" s="831"/>
      <c r="BI331" s="832"/>
      <c r="BJ331" s="14"/>
      <c r="BK331" s="1000"/>
      <c r="BL331" s="1001"/>
      <c r="BM331" s="1001"/>
      <c r="BN331" s="1001"/>
      <c r="BO331" s="1001"/>
      <c r="BP331" s="1001"/>
      <c r="BQ331" s="1001"/>
      <c r="BR331" s="1001"/>
      <c r="BS331" s="1001"/>
      <c r="BT331" s="1001"/>
      <c r="BU331" s="1002"/>
      <c r="BV331" s="624"/>
      <c r="BW331" s="914"/>
      <c r="BX331" s="914"/>
      <c r="BY331" s="914"/>
      <c r="BZ331" s="914"/>
      <c r="CA331" s="914"/>
      <c r="CB331" s="915"/>
      <c r="CC331" s="915"/>
      <c r="CD331" s="915"/>
      <c r="CE331" s="915"/>
      <c r="CF331" s="915"/>
      <c r="CG331" s="915"/>
      <c r="CH331" s="915"/>
      <c r="CI331" s="915"/>
      <c r="CJ331" s="915"/>
      <c r="CK331" s="915"/>
      <c r="CL331" s="915"/>
      <c r="CM331" s="915"/>
      <c r="CN331" s="930"/>
      <c r="CO331" s="930"/>
      <c r="CP331" s="930"/>
      <c r="CQ331" s="930"/>
      <c r="CR331" s="930"/>
      <c r="CS331" s="930"/>
      <c r="CT331" s="744"/>
      <c r="CV331" s="1003"/>
      <c r="CW331" s="830"/>
      <c r="CX331" s="831"/>
      <c r="CY331" s="831"/>
      <c r="CZ331" s="831"/>
      <c r="DA331" s="831"/>
      <c r="DB331" s="831"/>
      <c r="DC331" s="831"/>
      <c r="DD331" s="831"/>
      <c r="DE331" s="831"/>
      <c r="DF331" s="831"/>
      <c r="DG331" s="832"/>
      <c r="DH331" s="14"/>
      <c r="DI331" s="1000"/>
      <c r="DJ331" s="1001"/>
      <c r="DK331" s="1001"/>
      <c r="DL331" s="1001"/>
      <c r="DM331" s="1001"/>
      <c r="DN331" s="1001"/>
      <c r="DO331" s="1001"/>
      <c r="DP331" s="1001"/>
      <c r="DQ331" s="1001"/>
      <c r="DR331" s="1001"/>
      <c r="DS331" s="1002"/>
      <c r="DT331" s="624"/>
      <c r="DU331" s="914"/>
      <c r="DV331" s="914"/>
      <c r="DW331" s="914"/>
      <c r="DX331" s="914"/>
      <c r="DY331" s="914"/>
      <c r="DZ331" s="915"/>
      <c r="EA331" s="915"/>
      <c r="EB331" s="915"/>
      <c r="EC331" s="915"/>
      <c r="ED331" s="915"/>
      <c r="EE331" s="915"/>
      <c r="EF331" s="915"/>
      <c r="EG331" s="915"/>
      <c r="EH331" s="915"/>
      <c r="EI331" s="915"/>
      <c r="EJ331" s="915"/>
      <c r="EK331" s="915"/>
      <c r="EL331" s="930"/>
      <c r="EM331" s="930"/>
      <c r="EN331" s="930"/>
      <c r="EO331" s="930"/>
      <c r="EP331" s="930"/>
      <c r="EQ331" s="930"/>
      <c r="ER331" s="744"/>
      <c r="ES331" s="1003"/>
      <c r="ET331" s="830"/>
      <c r="EU331" s="831"/>
      <c r="EV331" s="831"/>
      <c r="EW331" s="831"/>
      <c r="EX331" s="831"/>
      <c r="EY331" s="831"/>
      <c r="EZ331" s="831"/>
      <c r="FA331" s="831"/>
      <c r="FB331" s="831"/>
      <c r="FC331" s="831"/>
      <c r="FD331" s="832"/>
      <c r="FE331" s="14"/>
      <c r="FF331" s="1000"/>
      <c r="FG331" s="1001"/>
      <c r="FH331" s="1001"/>
      <c r="FI331" s="1001"/>
      <c r="FJ331" s="1001"/>
      <c r="FK331" s="1001"/>
      <c r="FL331" s="1001"/>
      <c r="FM331" s="1001"/>
      <c r="FN331" s="1001"/>
      <c r="FO331" s="1001"/>
      <c r="FP331" s="1002"/>
      <c r="FQ331" s="624"/>
      <c r="FR331" s="914"/>
      <c r="FS331" s="914"/>
      <c r="FT331" s="914"/>
      <c r="FU331" s="914"/>
      <c r="FV331" s="914"/>
      <c r="FW331" s="915"/>
      <c r="FX331" s="915"/>
      <c r="FY331" s="915"/>
      <c r="FZ331" s="915"/>
      <c r="GA331" s="915"/>
      <c r="GB331" s="915"/>
      <c r="GC331" s="915"/>
      <c r="GD331" s="915"/>
      <c r="GE331" s="915"/>
      <c r="GF331" s="915"/>
      <c r="GG331" s="915"/>
      <c r="GH331" s="915"/>
      <c r="GI331" s="930"/>
      <c r="GJ331" s="930"/>
      <c r="GK331" s="930"/>
      <c r="GL331" s="930"/>
      <c r="GM331" s="930"/>
      <c r="GN331" s="930"/>
      <c r="GO331" s="744"/>
    </row>
    <row r="332" spans="1:197" ht="15" customHeight="1" x14ac:dyDescent="0.2">
      <c r="A332" s="1003"/>
      <c r="B332" s="986" t="str">
        <f>'ANNUAL SUMMARY'!$C$18</f>
        <v>NO. FLIGHTS</v>
      </c>
      <c r="C332" s="987"/>
      <c r="D332" s="987"/>
      <c r="E332" s="987"/>
      <c r="F332" s="987"/>
      <c r="G332" s="987"/>
      <c r="H332" s="988"/>
      <c r="I332" s="980"/>
      <c r="J332" s="981"/>
      <c r="K332" s="981"/>
      <c r="L332" s="982"/>
      <c r="M332" s="637"/>
      <c r="N332" s="992" t="str">
        <f>'ANNUAL SUMMARY'!$O$18</f>
        <v>DAY</v>
      </c>
      <c r="O332" s="993"/>
      <c r="P332" s="993"/>
      <c r="Q332" s="993"/>
      <c r="R332" s="994" t="e">
        <f>SUMIF('ANNUAL SUMMARY'!$L$6,K324,'ANNUAL SUMMARY'!$T$18)+SUMIF('ANNUAL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SUMMARY'!#REF!)+SUMIF('ANNUAL SUMMARY'!#REF!,K324,'ANNUAL SUMMARY'!#REF!)+SUMIF($K$6,K324,$S$14)+SUMIF($BH$6,K324,$BP$14)+SUMIF($DF$6,K324,$DN$14)+SUMIF($FC$6,K324,$FK$14)+SUMIF($K$59,K324,$S$67)+SUMIF($BH$59,K324,$BP$67)+SUMIF($DF$59,K324,$DN$67)+SUMIF($FC$59,K324,$FK$67)</f>
        <v>#REF!</v>
      </c>
      <c r="S332" s="995"/>
      <c r="T332" s="995"/>
      <c r="U332" s="995"/>
      <c r="V332" s="995"/>
      <c r="W332" s="995"/>
      <c r="X332" s="995"/>
      <c r="Y332" s="624"/>
      <c r="Z332" s="913"/>
      <c r="AA332" s="914"/>
      <c r="AB332" s="914"/>
      <c r="AC332" s="914"/>
      <c r="AD332" s="914"/>
      <c r="AE332" s="915"/>
      <c r="AF332" s="915"/>
      <c r="AG332" s="915"/>
      <c r="AH332" s="915"/>
      <c r="AI332" s="915"/>
      <c r="AJ332" s="915"/>
      <c r="AK332" s="915"/>
      <c r="AL332" s="915"/>
      <c r="AM332" s="915"/>
      <c r="AN332" s="915"/>
      <c r="AO332" s="915"/>
      <c r="AP332" s="915"/>
      <c r="AQ332" s="930"/>
      <c r="AR332" s="930"/>
      <c r="AS332" s="930"/>
      <c r="AT332" s="930"/>
      <c r="AU332" s="930"/>
      <c r="AV332" s="930"/>
      <c r="AW332" s="744"/>
      <c r="AX332" s="1003"/>
      <c r="AY332" s="986" t="str">
        <f>'ANNUAL SUMMARY'!$C$18</f>
        <v>NO. FLIGHTS</v>
      </c>
      <c r="AZ332" s="987"/>
      <c r="BA332" s="987"/>
      <c r="BB332" s="987"/>
      <c r="BC332" s="987"/>
      <c r="BD332" s="987"/>
      <c r="BE332" s="988"/>
      <c r="BF332" s="980"/>
      <c r="BG332" s="981"/>
      <c r="BH332" s="981"/>
      <c r="BI332" s="982"/>
      <c r="BJ332" s="637"/>
      <c r="BK332" s="992" t="str">
        <f>'ANNUAL SUMMARY'!$O$18</f>
        <v>DAY</v>
      </c>
      <c r="BL332" s="993"/>
      <c r="BM332" s="993"/>
      <c r="BN332" s="993"/>
      <c r="BO332" s="994" t="e">
        <f>SUMIF('ANNUAL SUMMARY'!$L$6,BH324,'ANNUAL SUMMARY'!$T$18)+SUMIF('ANNUAL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SUMMARY'!#REF!)+SUMIF('ANNUAL SUMMARY'!#REF!,BH324,'ANNUAL SUMMARY'!#REF!)+SUMIF($K$6,BH324,$S$14)+SUMIF($BH$6,BH324,$BP$14)+SUMIF($DF$6,BH324,$DN$14)+SUMIF($FC$6,BH324,$FK$14)+SUMIF($K$59,BH324,$S$67)+SUMIF($BH$59,BH324,$BP$67)+SUMIF($DF$59,BH324,$DN$67)+SUMIF($FC$59,BH324,$FK$67)</f>
        <v>#REF!</v>
      </c>
      <c r="BP332" s="995"/>
      <c r="BQ332" s="995"/>
      <c r="BR332" s="995"/>
      <c r="BS332" s="995"/>
      <c r="BT332" s="995"/>
      <c r="BU332" s="995"/>
      <c r="BV332" s="624"/>
      <c r="BW332" s="913"/>
      <c r="BX332" s="914"/>
      <c r="BY332" s="914"/>
      <c r="BZ332" s="914"/>
      <c r="CA332" s="914"/>
      <c r="CB332" s="915"/>
      <c r="CC332" s="915"/>
      <c r="CD332" s="915"/>
      <c r="CE332" s="915"/>
      <c r="CF332" s="915"/>
      <c r="CG332" s="915"/>
      <c r="CH332" s="915"/>
      <c r="CI332" s="915"/>
      <c r="CJ332" s="915"/>
      <c r="CK332" s="915"/>
      <c r="CL332" s="915"/>
      <c r="CM332" s="915"/>
      <c r="CN332" s="930"/>
      <c r="CO332" s="930"/>
      <c r="CP332" s="930"/>
      <c r="CQ332" s="930"/>
      <c r="CR332" s="930"/>
      <c r="CS332" s="930"/>
      <c r="CT332" s="744"/>
      <c r="CV332" s="1003"/>
      <c r="CW332" s="986" t="str">
        <f>'ANNUAL SUMMARY'!$C$18</f>
        <v>NO. FLIGHTS</v>
      </c>
      <c r="CX332" s="987"/>
      <c r="CY332" s="987"/>
      <c r="CZ332" s="987"/>
      <c r="DA332" s="987"/>
      <c r="DB332" s="987"/>
      <c r="DC332" s="988"/>
      <c r="DD332" s="980"/>
      <c r="DE332" s="981"/>
      <c r="DF332" s="981"/>
      <c r="DG332" s="982"/>
      <c r="DH332" s="637"/>
      <c r="DI332" s="992" t="str">
        <f>'ANNUAL SUMMARY'!$O$18</f>
        <v>DAY</v>
      </c>
      <c r="DJ332" s="993"/>
      <c r="DK332" s="993"/>
      <c r="DL332" s="993"/>
      <c r="DM332" s="994" t="e">
        <f>SUMIF('ANNUAL SUMMARY'!$L$6,DF324,'ANNUAL SUMMARY'!$T$18)+SUMIF('ANNUAL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SUMMARY'!#REF!)+SUMIF('ANNUAL SUMMARY'!#REF!,DF324,'ANNUAL SUMMARY'!#REF!)+SUMIF($K$6,DF324,$S$14)+SUMIF($BH$6,DF324,$BP$14)+SUMIF($DF$6,DF324,$DN$14)+SUMIF($FC$6,DF324,$FK$14)+SUMIF($K$59,DF324,$S$67)+SUMIF($BH$59,DF324,$BP$67)+SUMIF($DF$59,DF324,$DN$67)+SUMIF($FC$59,DF324,$FK$67)</f>
        <v>#REF!</v>
      </c>
      <c r="DN332" s="995"/>
      <c r="DO332" s="995"/>
      <c r="DP332" s="995"/>
      <c r="DQ332" s="995"/>
      <c r="DR332" s="995"/>
      <c r="DS332" s="995"/>
      <c r="DT332" s="624"/>
      <c r="DU332" s="913"/>
      <c r="DV332" s="914"/>
      <c r="DW332" s="914"/>
      <c r="DX332" s="914"/>
      <c r="DY332" s="914"/>
      <c r="DZ332" s="915"/>
      <c r="EA332" s="915"/>
      <c r="EB332" s="915"/>
      <c r="EC332" s="915"/>
      <c r="ED332" s="915"/>
      <c r="EE332" s="915"/>
      <c r="EF332" s="915"/>
      <c r="EG332" s="915"/>
      <c r="EH332" s="915"/>
      <c r="EI332" s="915"/>
      <c r="EJ332" s="915"/>
      <c r="EK332" s="915"/>
      <c r="EL332" s="930"/>
      <c r="EM332" s="930"/>
      <c r="EN332" s="930"/>
      <c r="EO332" s="930"/>
      <c r="EP332" s="930"/>
      <c r="EQ332" s="930"/>
      <c r="ER332" s="744"/>
      <c r="ES332" s="1003"/>
      <c r="ET332" s="986" t="str">
        <f>'ANNUAL SUMMARY'!$C$18</f>
        <v>NO. FLIGHTS</v>
      </c>
      <c r="EU332" s="987"/>
      <c r="EV332" s="987"/>
      <c r="EW332" s="987"/>
      <c r="EX332" s="987"/>
      <c r="EY332" s="987"/>
      <c r="EZ332" s="988"/>
      <c r="FA332" s="980"/>
      <c r="FB332" s="981"/>
      <c r="FC332" s="981"/>
      <c r="FD332" s="982"/>
      <c r="FE332" s="637"/>
      <c r="FF332" s="992" t="str">
        <f>'ANNUAL SUMMARY'!$O$18</f>
        <v>DAY</v>
      </c>
      <c r="FG332" s="993"/>
      <c r="FH332" s="993"/>
      <c r="FI332" s="993"/>
      <c r="FJ332" s="994" t="e">
        <f>SUMIF('ANNUAL SUMMARY'!$L$6,FC324,'ANNUAL SUMMARY'!$T$18)+SUMIF('ANNUAL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SUMMARY'!#REF!)+SUMIF('ANNUAL SUMMARY'!#REF!,FC324,'ANNUAL SUMMARY'!#REF!)+SUMIF($K$6,FC324,$S$14)+SUMIF($BH$6,FC324,$BP$14)+SUMIF($DF$6,FC324,$DN$14)+SUMIF($FC$6,FC324,$FK$14)+SUMIF($K$59,FC324,$S$67)+SUMIF($BH$59,FC324,$BP$67)+SUMIF($DF$59,FC324,$DN$67)+SUMIF($FC$59,FC324,$FK$67)</f>
        <v>#REF!</v>
      </c>
      <c r="FK332" s="995"/>
      <c r="FL332" s="995"/>
      <c r="FM332" s="995"/>
      <c r="FN332" s="995"/>
      <c r="FO332" s="995"/>
      <c r="FP332" s="995"/>
      <c r="FQ332" s="624"/>
      <c r="FR332" s="913"/>
      <c r="FS332" s="914"/>
      <c r="FT332" s="914"/>
      <c r="FU332" s="914"/>
      <c r="FV332" s="914"/>
      <c r="FW332" s="915"/>
      <c r="FX332" s="915"/>
      <c r="FY332" s="915"/>
      <c r="FZ332" s="915"/>
      <c r="GA332" s="915"/>
      <c r="GB332" s="915"/>
      <c r="GC332" s="915"/>
      <c r="GD332" s="915"/>
      <c r="GE332" s="915"/>
      <c r="GF332" s="915"/>
      <c r="GG332" s="915"/>
      <c r="GH332" s="915"/>
      <c r="GI332" s="930"/>
      <c r="GJ332" s="930"/>
      <c r="GK332" s="930"/>
      <c r="GL332" s="930"/>
      <c r="GM332" s="930"/>
      <c r="GN332" s="930"/>
      <c r="GO332" s="744"/>
    </row>
    <row r="333" spans="1:197" ht="3" customHeight="1" x14ac:dyDescent="0.25">
      <c r="A333" s="1003"/>
      <c r="B333" s="989"/>
      <c r="C333" s="990"/>
      <c r="D333" s="990"/>
      <c r="E333" s="990"/>
      <c r="F333" s="990"/>
      <c r="G333" s="990"/>
      <c r="H333" s="991"/>
      <c r="I333" s="983"/>
      <c r="J333" s="984"/>
      <c r="K333" s="984"/>
      <c r="L333" s="985"/>
      <c r="M333" s="637"/>
      <c r="N333" s="708"/>
      <c r="O333" s="708"/>
      <c r="P333" s="708"/>
      <c r="Q333" s="708"/>
      <c r="R333" s="708"/>
      <c r="S333" s="708"/>
      <c r="T333" s="708"/>
      <c r="U333" s="708"/>
      <c r="V333" s="708"/>
      <c r="W333" s="708"/>
      <c r="X333" s="708"/>
      <c r="Y333" s="624"/>
      <c r="Z333" s="914"/>
      <c r="AA333" s="914"/>
      <c r="AB333" s="914"/>
      <c r="AC333" s="914"/>
      <c r="AD333" s="914"/>
      <c r="AE333" s="915"/>
      <c r="AF333" s="915"/>
      <c r="AG333" s="915"/>
      <c r="AH333" s="915"/>
      <c r="AI333" s="915"/>
      <c r="AJ333" s="915"/>
      <c r="AK333" s="915"/>
      <c r="AL333" s="915"/>
      <c r="AM333" s="915"/>
      <c r="AN333" s="915"/>
      <c r="AO333" s="915"/>
      <c r="AP333" s="915"/>
      <c r="AQ333" s="930"/>
      <c r="AR333" s="930"/>
      <c r="AS333" s="930"/>
      <c r="AT333" s="930"/>
      <c r="AU333" s="930"/>
      <c r="AV333" s="930"/>
      <c r="AW333" s="744"/>
      <c r="AX333" s="1003"/>
      <c r="AY333" s="989"/>
      <c r="AZ333" s="990"/>
      <c r="BA333" s="990"/>
      <c r="BB333" s="990"/>
      <c r="BC333" s="990"/>
      <c r="BD333" s="990"/>
      <c r="BE333" s="991"/>
      <c r="BF333" s="983"/>
      <c r="BG333" s="984"/>
      <c r="BH333" s="984"/>
      <c r="BI333" s="985"/>
      <c r="BJ333" s="637"/>
      <c r="BK333" s="708"/>
      <c r="BL333" s="708"/>
      <c r="BM333" s="708"/>
      <c r="BN333" s="708"/>
      <c r="BO333" s="708"/>
      <c r="BP333" s="708"/>
      <c r="BQ333" s="708"/>
      <c r="BR333" s="708"/>
      <c r="BS333" s="708"/>
      <c r="BT333" s="708"/>
      <c r="BU333" s="708"/>
      <c r="BV333" s="624"/>
      <c r="BW333" s="914"/>
      <c r="BX333" s="914"/>
      <c r="BY333" s="914"/>
      <c r="BZ333" s="914"/>
      <c r="CA333" s="914"/>
      <c r="CB333" s="915"/>
      <c r="CC333" s="915"/>
      <c r="CD333" s="915"/>
      <c r="CE333" s="915"/>
      <c r="CF333" s="915"/>
      <c r="CG333" s="915"/>
      <c r="CH333" s="915"/>
      <c r="CI333" s="915"/>
      <c r="CJ333" s="915"/>
      <c r="CK333" s="915"/>
      <c r="CL333" s="915"/>
      <c r="CM333" s="915"/>
      <c r="CN333" s="930"/>
      <c r="CO333" s="930"/>
      <c r="CP333" s="930"/>
      <c r="CQ333" s="930"/>
      <c r="CR333" s="930"/>
      <c r="CS333" s="930"/>
      <c r="CT333" s="744"/>
      <c r="CV333" s="1003"/>
      <c r="CW333" s="989"/>
      <c r="CX333" s="990"/>
      <c r="CY333" s="990"/>
      <c r="CZ333" s="990"/>
      <c r="DA333" s="990"/>
      <c r="DB333" s="990"/>
      <c r="DC333" s="991"/>
      <c r="DD333" s="983"/>
      <c r="DE333" s="984"/>
      <c r="DF333" s="984"/>
      <c r="DG333" s="985"/>
      <c r="DH333" s="637"/>
      <c r="DI333" s="708"/>
      <c r="DJ333" s="708"/>
      <c r="DK333" s="708"/>
      <c r="DL333" s="708"/>
      <c r="DM333" s="708"/>
      <c r="DN333" s="708"/>
      <c r="DO333" s="708"/>
      <c r="DP333" s="708"/>
      <c r="DQ333" s="708"/>
      <c r="DR333" s="708"/>
      <c r="DS333" s="708"/>
      <c r="DT333" s="624"/>
      <c r="DU333" s="914"/>
      <c r="DV333" s="914"/>
      <c r="DW333" s="914"/>
      <c r="DX333" s="914"/>
      <c r="DY333" s="914"/>
      <c r="DZ333" s="915"/>
      <c r="EA333" s="915"/>
      <c r="EB333" s="915"/>
      <c r="EC333" s="915"/>
      <c r="ED333" s="915"/>
      <c r="EE333" s="915"/>
      <c r="EF333" s="915"/>
      <c r="EG333" s="915"/>
      <c r="EH333" s="915"/>
      <c r="EI333" s="915"/>
      <c r="EJ333" s="915"/>
      <c r="EK333" s="915"/>
      <c r="EL333" s="930"/>
      <c r="EM333" s="930"/>
      <c r="EN333" s="930"/>
      <c r="EO333" s="930"/>
      <c r="EP333" s="930"/>
      <c r="EQ333" s="930"/>
      <c r="ER333" s="744"/>
      <c r="ES333" s="1003"/>
      <c r="ET333" s="989"/>
      <c r="EU333" s="990"/>
      <c r="EV333" s="990"/>
      <c r="EW333" s="990"/>
      <c r="EX333" s="990"/>
      <c r="EY333" s="990"/>
      <c r="EZ333" s="991"/>
      <c r="FA333" s="983"/>
      <c r="FB333" s="984"/>
      <c r="FC333" s="984"/>
      <c r="FD333" s="985"/>
      <c r="FE333" s="637"/>
      <c r="FF333" s="708"/>
      <c r="FG333" s="708"/>
      <c r="FH333" s="708"/>
      <c r="FI333" s="708"/>
      <c r="FJ333" s="708"/>
      <c r="FK333" s="708"/>
      <c r="FL333" s="708"/>
      <c r="FM333" s="708"/>
      <c r="FN333" s="708"/>
      <c r="FO333" s="708"/>
      <c r="FP333" s="708"/>
      <c r="FQ333" s="624"/>
      <c r="FR333" s="914"/>
      <c r="FS333" s="914"/>
      <c r="FT333" s="914"/>
      <c r="FU333" s="914"/>
      <c r="FV333" s="914"/>
      <c r="FW333" s="915"/>
      <c r="FX333" s="915"/>
      <c r="FY333" s="915"/>
      <c r="FZ333" s="915"/>
      <c r="GA333" s="915"/>
      <c r="GB333" s="915"/>
      <c r="GC333" s="915"/>
      <c r="GD333" s="915"/>
      <c r="GE333" s="915"/>
      <c r="GF333" s="915"/>
      <c r="GG333" s="915"/>
      <c r="GH333" s="915"/>
      <c r="GI333" s="930"/>
      <c r="GJ333" s="930"/>
      <c r="GK333" s="930"/>
      <c r="GL333" s="930"/>
      <c r="GM333" s="930"/>
      <c r="GN333" s="930"/>
      <c r="GO333" s="744"/>
    </row>
    <row r="334" spans="1:197" ht="2.25" customHeight="1" x14ac:dyDescent="0.25">
      <c r="A334" s="1003"/>
      <c r="B334" s="12"/>
      <c r="C334" s="12"/>
      <c r="D334" s="12"/>
      <c r="E334" s="12"/>
      <c r="F334" s="12"/>
      <c r="G334" s="12"/>
      <c r="H334" s="12"/>
      <c r="I334" s="12"/>
      <c r="J334" s="12"/>
      <c r="K334" s="12"/>
      <c r="L334" s="12"/>
      <c r="M334" s="15"/>
      <c r="N334" s="979" t="str">
        <f>'ANNUAL SUMMARY'!$O$20</f>
        <v>NIGHT</v>
      </c>
      <c r="O334" s="968"/>
      <c r="P334" s="968"/>
      <c r="Q334" s="968"/>
      <c r="R334" s="996"/>
      <c r="S334" s="998"/>
      <c r="T334" s="974"/>
      <c r="U334" s="974"/>
      <c r="V334" s="974"/>
      <c r="W334" s="974"/>
      <c r="X334" s="975"/>
      <c r="Y334" s="624"/>
      <c r="Z334" s="913"/>
      <c r="AA334" s="914"/>
      <c r="AB334" s="914"/>
      <c r="AC334" s="914"/>
      <c r="AD334" s="914"/>
      <c r="AE334" s="915"/>
      <c r="AF334" s="915"/>
      <c r="AG334" s="915"/>
      <c r="AH334" s="915"/>
      <c r="AI334" s="915"/>
      <c r="AJ334" s="915"/>
      <c r="AK334" s="915"/>
      <c r="AL334" s="915"/>
      <c r="AM334" s="915"/>
      <c r="AN334" s="915"/>
      <c r="AO334" s="915"/>
      <c r="AP334" s="915"/>
      <c r="AQ334" s="930"/>
      <c r="AR334" s="930"/>
      <c r="AS334" s="930"/>
      <c r="AT334" s="930"/>
      <c r="AU334" s="930"/>
      <c r="AV334" s="930"/>
      <c r="AW334" s="744"/>
      <c r="AX334" s="1003"/>
      <c r="AY334" s="12"/>
      <c r="AZ334" s="12"/>
      <c r="BA334" s="12"/>
      <c r="BB334" s="12"/>
      <c r="BC334" s="12"/>
      <c r="BD334" s="12"/>
      <c r="BE334" s="12"/>
      <c r="BF334" s="12"/>
      <c r="BG334" s="12"/>
      <c r="BH334" s="12"/>
      <c r="BI334" s="12"/>
      <c r="BJ334" s="15"/>
      <c r="BK334" s="979" t="str">
        <f>'ANNUAL SUMMARY'!$O$20</f>
        <v>NIGHT</v>
      </c>
      <c r="BL334" s="968"/>
      <c r="BM334" s="968"/>
      <c r="BN334" s="968"/>
      <c r="BO334" s="996"/>
      <c r="BP334" s="998"/>
      <c r="BQ334" s="974"/>
      <c r="BR334" s="974"/>
      <c r="BS334" s="974"/>
      <c r="BT334" s="974"/>
      <c r="BU334" s="975"/>
      <c r="BV334" s="624"/>
      <c r="BW334" s="913"/>
      <c r="BX334" s="914"/>
      <c r="BY334" s="914"/>
      <c r="BZ334" s="914"/>
      <c r="CA334" s="914"/>
      <c r="CB334" s="915"/>
      <c r="CC334" s="915"/>
      <c r="CD334" s="915"/>
      <c r="CE334" s="915"/>
      <c r="CF334" s="915"/>
      <c r="CG334" s="915"/>
      <c r="CH334" s="915"/>
      <c r="CI334" s="915"/>
      <c r="CJ334" s="915"/>
      <c r="CK334" s="915"/>
      <c r="CL334" s="915"/>
      <c r="CM334" s="915"/>
      <c r="CN334" s="930"/>
      <c r="CO334" s="930"/>
      <c r="CP334" s="930"/>
      <c r="CQ334" s="930"/>
      <c r="CR334" s="930"/>
      <c r="CS334" s="930"/>
      <c r="CT334" s="744"/>
      <c r="CV334" s="1003"/>
      <c r="CW334" s="12"/>
      <c r="CX334" s="12"/>
      <c r="CY334" s="12"/>
      <c r="CZ334" s="12"/>
      <c r="DA334" s="12"/>
      <c r="DB334" s="12"/>
      <c r="DC334" s="12"/>
      <c r="DD334" s="12"/>
      <c r="DE334" s="12"/>
      <c r="DF334" s="12"/>
      <c r="DG334" s="12"/>
      <c r="DH334" s="15"/>
      <c r="DI334" s="979" t="str">
        <f>'ANNUAL SUMMARY'!$O$20</f>
        <v>NIGHT</v>
      </c>
      <c r="DJ334" s="968"/>
      <c r="DK334" s="968"/>
      <c r="DL334" s="968"/>
      <c r="DM334" s="996"/>
      <c r="DN334" s="998"/>
      <c r="DO334" s="974"/>
      <c r="DP334" s="974"/>
      <c r="DQ334" s="974"/>
      <c r="DR334" s="974"/>
      <c r="DS334" s="975"/>
      <c r="DT334" s="624"/>
      <c r="DU334" s="913"/>
      <c r="DV334" s="914"/>
      <c r="DW334" s="914"/>
      <c r="DX334" s="914"/>
      <c r="DY334" s="914"/>
      <c r="DZ334" s="915"/>
      <c r="EA334" s="915"/>
      <c r="EB334" s="915"/>
      <c r="EC334" s="915"/>
      <c r="ED334" s="915"/>
      <c r="EE334" s="915"/>
      <c r="EF334" s="915"/>
      <c r="EG334" s="915"/>
      <c r="EH334" s="915"/>
      <c r="EI334" s="915"/>
      <c r="EJ334" s="915"/>
      <c r="EK334" s="915"/>
      <c r="EL334" s="930"/>
      <c r="EM334" s="930"/>
      <c r="EN334" s="930"/>
      <c r="EO334" s="930"/>
      <c r="EP334" s="930"/>
      <c r="EQ334" s="930"/>
      <c r="ER334" s="744"/>
      <c r="ES334" s="1003"/>
      <c r="ET334" s="12"/>
      <c r="EU334" s="12"/>
      <c r="EV334" s="12"/>
      <c r="EW334" s="12"/>
      <c r="EX334" s="12"/>
      <c r="EY334" s="12"/>
      <c r="EZ334" s="12"/>
      <c r="FA334" s="12"/>
      <c r="FB334" s="12"/>
      <c r="FC334" s="12"/>
      <c r="FD334" s="12"/>
      <c r="FE334" s="15"/>
      <c r="FF334" s="979" t="str">
        <f>'ANNUAL SUMMARY'!$O$20</f>
        <v>NIGHT</v>
      </c>
      <c r="FG334" s="968"/>
      <c r="FH334" s="968"/>
      <c r="FI334" s="968"/>
      <c r="FJ334" s="996"/>
      <c r="FK334" s="998"/>
      <c r="FL334" s="974"/>
      <c r="FM334" s="974"/>
      <c r="FN334" s="974"/>
      <c r="FO334" s="974"/>
      <c r="FP334" s="975"/>
      <c r="FQ334" s="624"/>
      <c r="FR334" s="913"/>
      <c r="FS334" s="914"/>
      <c r="FT334" s="914"/>
      <c r="FU334" s="914"/>
      <c r="FV334" s="914"/>
      <c r="FW334" s="915"/>
      <c r="FX334" s="915"/>
      <c r="FY334" s="915"/>
      <c r="FZ334" s="915"/>
      <c r="GA334" s="915"/>
      <c r="GB334" s="915"/>
      <c r="GC334" s="915"/>
      <c r="GD334" s="915"/>
      <c r="GE334" s="915"/>
      <c r="GF334" s="915"/>
      <c r="GG334" s="915"/>
      <c r="GH334" s="915"/>
      <c r="GI334" s="930"/>
      <c r="GJ334" s="930"/>
      <c r="GK334" s="930"/>
      <c r="GL334" s="930"/>
      <c r="GM334" s="930"/>
      <c r="GN334" s="930"/>
      <c r="GO334" s="744"/>
    </row>
    <row r="335" spans="1:197" ht="11.25" customHeight="1" x14ac:dyDescent="0.2">
      <c r="A335" s="1003"/>
      <c r="B335" s="979" t="str">
        <f>'ANNUAL SUMMARY'!$C$21</f>
        <v>SOLO</v>
      </c>
      <c r="C335" s="968"/>
      <c r="D335" s="968"/>
      <c r="E335" s="968"/>
      <c r="F335" s="971"/>
      <c r="G335" s="973"/>
      <c r="H335" s="974"/>
      <c r="I335" s="974"/>
      <c r="J335" s="974"/>
      <c r="K335" s="974"/>
      <c r="L335" s="975"/>
      <c r="M335" s="785"/>
      <c r="N335" s="997"/>
      <c r="O335" s="993"/>
      <c r="P335" s="993"/>
      <c r="Q335" s="993"/>
      <c r="R335" s="994"/>
      <c r="S335" s="999"/>
      <c r="T335" s="977"/>
      <c r="U335" s="977"/>
      <c r="V335" s="977"/>
      <c r="W335" s="977"/>
      <c r="X335" s="978"/>
      <c r="Y335" s="624"/>
      <c r="Z335" s="914"/>
      <c r="AA335" s="914"/>
      <c r="AB335" s="914"/>
      <c r="AC335" s="914"/>
      <c r="AD335" s="914"/>
      <c r="AE335" s="915"/>
      <c r="AF335" s="915"/>
      <c r="AG335" s="915"/>
      <c r="AH335" s="915"/>
      <c r="AI335" s="915"/>
      <c r="AJ335" s="915"/>
      <c r="AK335" s="915"/>
      <c r="AL335" s="915"/>
      <c r="AM335" s="915"/>
      <c r="AN335" s="915"/>
      <c r="AO335" s="915"/>
      <c r="AP335" s="915"/>
      <c r="AQ335" s="930"/>
      <c r="AR335" s="930"/>
      <c r="AS335" s="930"/>
      <c r="AT335" s="930"/>
      <c r="AU335" s="930"/>
      <c r="AV335" s="930"/>
      <c r="AW335" s="744"/>
      <c r="AX335" s="1003"/>
      <c r="AY335" s="979" t="str">
        <f>'ANNUAL SUMMARY'!$C$21</f>
        <v>SOLO</v>
      </c>
      <c r="AZ335" s="968"/>
      <c r="BA335" s="968"/>
      <c r="BB335" s="968"/>
      <c r="BC335" s="971"/>
      <c r="BD335" s="973"/>
      <c r="BE335" s="974"/>
      <c r="BF335" s="974"/>
      <c r="BG335" s="974"/>
      <c r="BH335" s="974"/>
      <c r="BI335" s="975"/>
      <c r="BJ335" s="785"/>
      <c r="BK335" s="997"/>
      <c r="BL335" s="993"/>
      <c r="BM335" s="993"/>
      <c r="BN335" s="993"/>
      <c r="BO335" s="994"/>
      <c r="BP335" s="999"/>
      <c r="BQ335" s="977"/>
      <c r="BR335" s="977"/>
      <c r="BS335" s="977"/>
      <c r="BT335" s="977"/>
      <c r="BU335" s="978"/>
      <c r="BV335" s="624"/>
      <c r="BW335" s="914"/>
      <c r="BX335" s="914"/>
      <c r="BY335" s="914"/>
      <c r="BZ335" s="914"/>
      <c r="CA335" s="914"/>
      <c r="CB335" s="915"/>
      <c r="CC335" s="915"/>
      <c r="CD335" s="915"/>
      <c r="CE335" s="915"/>
      <c r="CF335" s="915"/>
      <c r="CG335" s="915"/>
      <c r="CH335" s="915"/>
      <c r="CI335" s="915"/>
      <c r="CJ335" s="915"/>
      <c r="CK335" s="915"/>
      <c r="CL335" s="915"/>
      <c r="CM335" s="915"/>
      <c r="CN335" s="930"/>
      <c r="CO335" s="930"/>
      <c r="CP335" s="930"/>
      <c r="CQ335" s="930"/>
      <c r="CR335" s="930"/>
      <c r="CS335" s="930"/>
      <c r="CT335" s="744"/>
      <c r="CV335" s="1003"/>
      <c r="CW335" s="979" t="str">
        <f>'ANNUAL SUMMARY'!$C$21</f>
        <v>SOLO</v>
      </c>
      <c r="CX335" s="968"/>
      <c r="CY335" s="968"/>
      <c r="CZ335" s="968"/>
      <c r="DA335" s="971"/>
      <c r="DB335" s="973"/>
      <c r="DC335" s="974"/>
      <c r="DD335" s="974"/>
      <c r="DE335" s="974"/>
      <c r="DF335" s="974"/>
      <c r="DG335" s="975"/>
      <c r="DH335" s="785"/>
      <c r="DI335" s="997"/>
      <c r="DJ335" s="993"/>
      <c r="DK335" s="993"/>
      <c r="DL335" s="993"/>
      <c r="DM335" s="994"/>
      <c r="DN335" s="999"/>
      <c r="DO335" s="977"/>
      <c r="DP335" s="977"/>
      <c r="DQ335" s="977"/>
      <c r="DR335" s="977"/>
      <c r="DS335" s="978"/>
      <c r="DT335" s="624"/>
      <c r="DU335" s="914"/>
      <c r="DV335" s="914"/>
      <c r="DW335" s="914"/>
      <c r="DX335" s="914"/>
      <c r="DY335" s="914"/>
      <c r="DZ335" s="915"/>
      <c r="EA335" s="915"/>
      <c r="EB335" s="915"/>
      <c r="EC335" s="915"/>
      <c r="ED335" s="915"/>
      <c r="EE335" s="915"/>
      <c r="EF335" s="915"/>
      <c r="EG335" s="915"/>
      <c r="EH335" s="915"/>
      <c r="EI335" s="915"/>
      <c r="EJ335" s="915"/>
      <c r="EK335" s="915"/>
      <c r="EL335" s="930"/>
      <c r="EM335" s="930"/>
      <c r="EN335" s="930"/>
      <c r="EO335" s="930"/>
      <c r="EP335" s="930"/>
      <c r="EQ335" s="930"/>
      <c r="ER335" s="744"/>
      <c r="ES335" s="1003"/>
      <c r="ET335" s="979" t="str">
        <f>'ANNUAL SUMMARY'!$C$21</f>
        <v>SOLO</v>
      </c>
      <c r="EU335" s="968"/>
      <c r="EV335" s="968"/>
      <c r="EW335" s="968"/>
      <c r="EX335" s="971"/>
      <c r="EY335" s="973"/>
      <c r="EZ335" s="974"/>
      <c r="FA335" s="974"/>
      <c r="FB335" s="974"/>
      <c r="FC335" s="974"/>
      <c r="FD335" s="975"/>
      <c r="FE335" s="785"/>
      <c r="FF335" s="997"/>
      <c r="FG335" s="993"/>
      <c r="FH335" s="993"/>
      <c r="FI335" s="993"/>
      <c r="FJ335" s="994"/>
      <c r="FK335" s="999"/>
      <c r="FL335" s="977"/>
      <c r="FM335" s="977"/>
      <c r="FN335" s="977"/>
      <c r="FO335" s="977"/>
      <c r="FP335" s="978"/>
      <c r="FQ335" s="624"/>
      <c r="FR335" s="914"/>
      <c r="FS335" s="914"/>
      <c r="FT335" s="914"/>
      <c r="FU335" s="914"/>
      <c r="FV335" s="914"/>
      <c r="FW335" s="915"/>
      <c r="FX335" s="915"/>
      <c r="FY335" s="915"/>
      <c r="FZ335" s="915"/>
      <c r="GA335" s="915"/>
      <c r="GB335" s="915"/>
      <c r="GC335" s="915"/>
      <c r="GD335" s="915"/>
      <c r="GE335" s="915"/>
      <c r="GF335" s="915"/>
      <c r="GG335" s="915"/>
      <c r="GH335" s="915"/>
      <c r="GI335" s="930"/>
      <c r="GJ335" s="930"/>
      <c r="GK335" s="930"/>
      <c r="GL335" s="930"/>
      <c r="GM335" s="930"/>
      <c r="GN335" s="930"/>
      <c r="GO335" s="744"/>
    </row>
    <row r="336" spans="1:197" ht="13.5" customHeight="1" x14ac:dyDescent="0.2">
      <c r="A336" s="1003"/>
      <c r="B336" s="969"/>
      <c r="C336" s="970"/>
      <c r="D336" s="970"/>
      <c r="E336" s="970"/>
      <c r="F336" s="972"/>
      <c r="G336" s="976"/>
      <c r="H336" s="977"/>
      <c r="I336" s="977"/>
      <c r="J336" s="977"/>
      <c r="K336" s="977"/>
      <c r="L336" s="978"/>
      <c r="M336" s="785"/>
      <c r="N336" s="979" t="str">
        <f>'ANNUAL SUMMARY'!$O$22</f>
        <v>IFR</v>
      </c>
      <c r="O336" s="968"/>
      <c r="P336" s="968"/>
      <c r="Q336" s="968"/>
      <c r="R336" s="996"/>
      <c r="S336" s="973"/>
      <c r="T336" s="974"/>
      <c r="U336" s="974"/>
      <c r="V336" s="974"/>
      <c r="W336" s="974"/>
      <c r="X336" s="975"/>
      <c r="Y336" s="624"/>
      <c r="Z336" s="913"/>
      <c r="AA336" s="914"/>
      <c r="AB336" s="914"/>
      <c r="AC336" s="914"/>
      <c r="AD336" s="914"/>
      <c r="AE336" s="915"/>
      <c r="AF336" s="915"/>
      <c r="AG336" s="915"/>
      <c r="AH336" s="915"/>
      <c r="AI336" s="915"/>
      <c r="AJ336" s="915"/>
      <c r="AK336" s="915"/>
      <c r="AL336" s="915"/>
      <c r="AM336" s="915"/>
      <c r="AN336" s="915"/>
      <c r="AO336" s="915"/>
      <c r="AP336" s="915"/>
      <c r="AQ336" s="930"/>
      <c r="AR336" s="930"/>
      <c r="AS336" s="930"/>
      <c r="AT336" s="930"/>
      <c r="AU336" s="930"/>
      <c r="AV336" s="930"/>
      <c r="AW336" s="744"/>
      <c r="AX336" s="1003"/>
      <c r="AY336" s="969"/>
      <c r="AZ336" s="970"/>
      <c r="BA336" s="970"/>
      <c r="BB336" s="970"/>
      <c r="BC336" s="972"/>
      <c r="BD336" s="976"/>
      <c r="BE336" s="977"/>
      <c r="BF336" s="977"/>
      <c r="BG336" s="977"/>
      <c r="BH336" s="977"/>
      <c r="BI336" s="978"/>
      <c r="BJ336" s="785"/>
      <c r="BK336" s="979" t="str">
        <f>'ANNUAL SUMMARY'!$O$22</f>
        <v>IFR</v>
      </c>
      <c r="BL336" s="968"/>
      <c r="BM336" s="968"/>
      <c r="BN336" s="968"/>
      <c r="BO336" s="996"/>
      <c r="BP336" s="973"/>
      <c r="BQ336" s="974"/>
      <c r="BR336" s="974"/>
      <c r="BS336" s="974"/>
      <c r="BT336" s="974"/>
      <c r="BU336" s="975"/>
      <c r="BV336" s="624"/>
      <c r="BW336" s="913"/>
      <c r="BX336" s="914"/>
      <c r="BY336" s="914"/>
      <c r="BZ336" s="914"/>
      <c r="CA336" s="914"/>
      <c r="CB336" s="915"/>
      <c r="CC336" s="915"/>
      <c r="CD336" s="915"/>
      <c r="CE336" s="915"/>
      <c r="CF336" s="915"/>
      <c r="CG336" s="915"/>
      <c r="CH336" s="915"/>
      <c r="CI336" s="915"/>
      <c r="CJ336" s="915"/>
      <c r="CK336" s="915"/>
      <c r="CL336" s="915"/>
      <c r="CM336" s="915"/>
      <c r="CN336" s="930"/>
      <c r="CO336" s="930"/>
      <c r="CP336" s="930"/>
      <c r="CQ336" s="930"/>
      <c r="CR336" s="930"/>
      <c r="CS336" s="930"/>
      <c r="CT336" s="744"/>
      <c r="CV336" s="1003"/>
      <c r="CW336" s="969"/>
      <c r="CX336" s="970"/>
      <c r="CY336" s="970"/>
      <c r="CZ336" s="970"/>
      <c r="DA336" s="972"/>
      <c r="DB336" s="976"/>
      <c r="DC336" s="977"/>
      <c r="DD336" s="977"/>
      <c r="DE336" s="977"/>
      <c r="DF336" s="977"/>
      <c r="DG336" s="978"/>
      <c r="DH336" s="785"/>
      <c r="DI336" s="979" t="str">
        <f>'ANNUAL SUMMARY'!$O$22</f>
        <v>IFR</v>
      </c>
      <c r="DJ336" s="968"/>
      <c r="DK336" s="968"/>
      <c r="DL336" s="968"/>
      <c r="DM336" s="996"/>
      <c r="DN336" s="973"/>
      <c r="DO336" s="974"/>
      <c r="DP336" s="974"/>
      <c r="DQ336" s="974"/>
      <c r="DR336" s="974"/>
      <c r="DS336" s="975"/>
      <c r="DT336" s="624"/>
      <c r="DU336" s="913"/>
      <c r="DV336" s="914"/>
      <c r="DW336" s="914"/>
      <c r="DX336" s="914"/>
      <c r="DY336" s="914"/>
      <c r="DZ336" s="915"/>
      <c r="EA336" s="915"/>
      <c r="EB336" s="915"/>
      <c r="EC336" s="915"/>
      <c r="ED336" s="915"/>
      <c r="EE336" s="915"/>
      <c r="EF336" s="915"/>
      <c r="EG336" s="915"/>
      <c r="EH336" s="915"/>
      <c r="EI336" s="915"/>
      <c r="EJ336" s="915"/>
      <c r="EK336" s="915"/>
      <c r="EL336" s="930"/>
      <c r="EM336" s="930"/>
      <c r="EN336" s="930"/>
      <c r="EO336" s="930"/>
      <c r="EP336" s="930"/>
      <c r="EQ336" s="930"/>
      <c r="ER336" s="744"/>
      <c r="ES336" s="1003"/>
      <c r="ET336" s="969"/>
      <c r="EU336" s="970"/>
      <c r="EV336" s="970"/>
      <c r="EW336" s="970"/>
      <c r="EX336" s="972"/>
      <c r="EY336" s="976"/>
      <c r="EZ336" s="977"/>
      <c r="FA336" s="977"/>
      <c r="FB336" s="977"/>
      <c r="FC336" s="977"/>
      <c r="FD336" s="978"/>
      <c r="FE336" s="785"/>
      <c r="FF336" s="979" t="str">
        <f>'ANNUAL SUMMARY'!$O$22</f>
        <v>IFR</v>
      </c>
      <c r="FG336" s="968"/>
      <c r="FH336" s="968"/>
      <c r="FI336" s="968"/>
      <c r="FJ336" s="996"/>
      <c r="FK336" s="973"/>
      <c r="FL336" s="974"/>
      <c r="FM336" s="974"/>
      <c r="FN336" s="974"/>
      <c r="FO336" s="974"/>
      <c r="FP336" s="975"/>
      <c r="FQ336" s="624"/>
      <c r="FR336" s="913"/>
      <c r="FS336" s="914"/>
      <c r="FT336" s="914"/>
      <c r="FU336" s="914"/>
      <c r="FV336" s="914"/>
      <c r="FW336" s="915"/>
      <c r="FX336" s="915"/>
      <c r="FY336" s="915"/>
      <c r="FZ336" s="915"/>
      <c r="GA336" s="915"/>
      <c r="GB336" s="915"/>
      <c r="GC336" s="915"/>
      <c r="GD336" s="915"/>
      <c r="GE336" s="915"/>
      <c r="GF336" s="915"/>
      <c r="GG336" s="915"/>
      <c r="GH336" s="915"/>
      <c r="GI336" s="930"/>
      <c r="GJ336" s="930"/>
      <c r="GK336" s="930"/>
      <c r="GL336" s="930"/>
      <c r="GM336" s="930"/>
      <c r="GN336" s="930"/>
      <c r="GO336" s="744"/>
    </row>
    <row r="337" spans="1:197" ht="2.25" customHeight="1" x14ac:dyDescent="0.25">
      <c r="A337" s="1003"/>
      <c r="B337" s="658"/>
      <c r="C337" s="658"/>
      <c r="D337" s="658"/>
      <c r="E337" s="658"/>
      <c r="F337" s="658"/>
      <c r="G337" s="658"/>
      <c r="H337" s="658"/>
      <c r="I337" s="658"/>
      <c r="J337" s="658"/>
      <c r="K337" s="658"/>
      <c r="L337" s="658"/>
      <c r="M337" s="624"/>
      <c r="N337" s="658"/>
      <c r="O337" s="658"/>
      <c r="P337" s="658"/>
      <c r="Q337" s="658"/>
      <c r="R337" s="658"/>
      <c r="S337" s="658"/>
      <c r="T337" s="658"/>
      <c r="U337" s="658"/>
      <c r="V337" s="658"/>
      <c r="W337" s="658"/>
      <c r="X337" s="658"/>
      <c r="Y337" s="624"/>
      <c r="Z337" s="914"/>
      <c r="AA337" s="914"/>
      <c r="AB337" s="914"/>
      <c r="AC337" s="914"/>
      <c r="AD337" s="914"/>
      <c r="AE337" s="915"/>
      <c r="AF337" s="915"/>
      <c r="AG337" s="915"/>
      <c r="AH337" s="915"/>
      <c r="AI337" s="915"/>
      <c r="AJ337" s="915"/>
      <c r="AK337" s="915"/>
      <c r="AL337" s="915"/>
      <c r="AM337" s="915"/>
      <c r="AN337" s="915"/>
      <c r="AO337" s="915"/>
      <c r="AP337" s="915"/>
      <c r="AQ337" s="930"/>
      <c r="AR337" s="930"/>
      <c r="AS337" s="930"/>
      <c r="AT337" s="930"/>
      <c r="AU337" s="930"/>
      <c r="AV337" s="930"/>
      <c r="AW337" s="744"/>
      <c r="AX337" s="1003"/>
      <c r="AY337" s="658"/>
      <c r="AZ337" s="658"/>
      <c r="BA337" s="658"/>
      <c r="BB337" s="658"/>
      <c r="BC337" s="658"/>
      <c r="BD337" s="658"/>
      <c r="BE337" s="658"/>
      <c r="BF337" s="658"/>
      <c r="BG337" s="658"/>
      <c r="BH337" s="658"/>
      <c r="BI337" s="658"/>
      <c r="BJ337" s="624"/>
      <c r="BK337" s="658"/>
      <c r="BL337" s="658"/>
      <c r="BM337" s="658"/>
      <c r="BN337" s="658"/>
      <c r="BO337" s="658"/>
      <c r="BP337" s="658"/>
      <c r="BQ337" s="658"/>
      <c r="BR337" s="658"/>
      <c r="BS337" s="658"/>
      <c r="BT337" s="658"/>
      <c r="BU337" s="658"/>
      <c r="BV337" s="624"/>
      <c r="BW337" s="914"/>
      <c r="BX337" s="914"/>
      <c r="BY337" s="914"/>
      <c r="BZ337" s="914"/>
      <c r="CA337" s="914"/>
      <c r="CB337" s="915"/>
      <c r="CC337" s="915"/>
      <c r="CD337" s="915"/>
      <c r="CE337" s="915"/>
      <c r="CF337" s="915"/>
      <c r="CG337" s="915"/>
      <c r="CH337" s="915"/>
      <c r="CI337" s="915"/>
      <c r="CJ337" s="915"/>
      <c r="CK337" s="915"/>
      <c r="CL337" s="915"/>
      <c r="CM337" s="915"/>
      <c r="CN337" s="930"/>
      <c r="CO337" s="930"/>
      <c r="CP337" s="930"/>
      <c r="CQ337" s="930"/>
      <c r="CR337" s="930"/>
      <c r="CS337" s="930"/>
      <c r="CT337" s="744"/>
      <c r="CV337" s="1003"/>
      <c r="CW337" s="658"/>
      <c r="CX337" s="658"/>
      <c r="CY337" s="658"/>
      <c r="CZ337" s="658"/>
      <c r="DA337" s="658"/>
      <c r="DB337" s="658"/>
      <c r="DC337" s="658"/>
      <c r="DD337" s="658"/>
      <c r="DE337" s="658"/>
      <c r="DF337" s="658"/>
      <c r="DG337" s="658"/>
      <c r="DH337" s="624"/>
      <c r="DI337" s="658"/>
      <c r="DJ337" s="658"/>
      <c r="DK337" s="658"/>
      <c r="DL337" s="658"/>
      <c r="DM337" s="658"/>
      <c r="DN337" s="658"/>
      <c r="DO337" s="658"/>
      <c r="DP337" s="658"/>
      <c r="DQ337" s="658"/>
      <c r="DR337" s="658"/>
      <c r="DS337" s="658"/>
      <c r="DT337" s="624"/>
      <c r="DU337" s="914"/>
      <c r="DV337" s="914"/>
      <c r="DW337" s="914"/>
      <c r="DX337" s="914"/>
      <c r="DY337" s="914"/>
      <c r="DZ337" s="915"/>
      <c r="EA337" s="915"/>
      <c r="EB337" s="915"/>
      <c r="EC337" s="915"/>
      <c r="ED337" s="915"/>
      <c r="EE337" s="915"/>
      <c r="EF337" s="915"/>
      <c r="EG337" s="915"/>
      <c r="EH337" s="915"/>
      <c r="EI337" s="915"/>
      <c r="EJ337" s="915"/>
      <c r="EK337" s="915"/>
      <c r="EL337" s="930"/>
      <c r="EM337" s="930"/>
      <c r="EN337" s="930"/>
      <c r="EO337" s="930"/>
      <c r="EP337" s="930"/>
      <c r="EQ337" s="930"/>
      <c r="ER337" s="744"/>
      <c r="ES337" s="1003"/>
      <c r="ET337" s="658"/>
      <c r="EU337" s="658"/>
      <c r="EV337" s="658"/>
      <c r="EW337" s="658"/>
      <c r="EX337" s="658"/>
      <c r="EY337" s="658"/>
      <c r="EZ337" s="658"/>
      <c r="FA337" s="658"/>
      <c r="FB337" s="658"/>
      <c r="FC337" s="658"/>
      <c r="FD337" s="658"/>
      <c r="FE337" s="624"/>
      <c r="FF337" s="658"/>
      <c r="FG337" s="658"/>
      <c r="FH337" s="658"/>
      <c r="FI337" s="658"/>
      <c r="FJ337" s="658"/>
      <c r="FK337" s="658"/>
      <c r="FL337" s="658"/>
      <c r="FM337" s="658"/>
      <c r="FN337" s="658"/>
      <c r="FO337" s="658"/>
      <c r="FP337" s="658"/>
      <c r="FQ337" s="624"/>
      <c r="FR337" s="914"/>
      <c r="FS337" s="914"/>
      <c r="FT337" s="914"/>
      <c r="FU337" s="914"/>
      <c r="FV337" s="914"/>
      <c r="FW337" s="915"/>
      <c r="FX337" s="915"/>
      <c r="FY337" s="915"/>
      <c r="FZ337" s="915"/>
      <c r="GA337" s="915"/>
      <c r="GB337" s="915"/>
      <c r="GC337" s="915"/>
      <c r="GD337" s="915"/>
      <c r="GE337" s="915"/>
      <c r="GF337" s="915"/>
      <c r="GG337" s="915"/>
      <c r="GH337" s="915"/>
      <c r="GI337" s="930"/>
      <c r="GJ337" s="930"/>
      <c r="GK337" s="930"/>
      <c r="GL337" s="930"/>
      <c r="GM337" s="930"/>
      <c r="GN337" s="930"/>
      <c r="GO337" s="744"/>
    </row>
    <row r="338" spans="1:197" ht="13.5" customHeight="1" x14ac:dyDescent="0.2">
      <c r="A338" s="1003"/>
      <c r="B338" s="967" t="str">
        <f>'ANNUAL SUMMARY'!$C$24</f>
        <v>INSTR.</v>
      </c>
      <c r="C338" s="968"/>
      <c r="D338" s="968"/>
      <c r="E338" s="968"/>
      <c r="F338" s="971"/>
      <c r="G338" s="973"/>
      <c r="H338" s="974"/>
      <c r="I338" s="974"/>
      <c r="J338" s="974"/>
      <c r="K338" s="974"/>
      <c r="L338" s="975"/>
      <c r="M338" s="785"/>
      <c r="N338" s="878" t="str">
        <f>'ANNUAL SUMMARY'!$O$24</f>
        <v>LANDINGSS</v>
      </c>
      <c r="O338" s="879"/>
      <c r="P338" s="879"/>
      <c r="Q338" s="879"/>
      <c r="R338" s="879"/>
      <c r="S338" s="879"/>
      <c r="T338" s="879"/>
      <c r="U338" s="879"/>
      <c r="V338" s="879"/>
      <c r="W338" s="879"/>
      <c r="X338" s="880"/>
      <c r="Y338" s="624"/>
      <c r="Z338" s="913"/>
      <c r="AA338" s="914"/>
      <c r="AB338" s="914"/>
      <c r="AC338" s="914"/>
      <c r="AD338" s="914"/>
      <c r="AE338" s="915"/>
      <c r="AF338" s="915"/>
      <c r="AG338" s="915"/>
      <c r="AH338" s="915"/>
      <c r="AI338" s="915"/>
      <c r="AJ338" s="915"/>
      <c r="AK338" s="915"/>
      <c r="AL338" s="915"/>
      <c r="AM338" s="915"/>
      <c r="AN338" s="915"/>
      <c r="AO338" s="915"/>
      <c r="AP338" s="915"/>
      <c r="AQ338" s="930"/>
      <c r="AR338" s="930"/>
      <c r="AS338" s="930"/>
      <c r="AT338" s="930"/>
      <c r="AU338" s="930"/>
      <c r="AV338" s="930"/>
      <c r="AW338" s="744"/>
      <c r="AX338" s="1003"/>
      <c r="AY338" s="967" t="str">
        <f>'ANNUAL SUMMARY'!$C$24</f>
        <v>INSTR.</v>
      </c>
      <c r="AZ338" s="968"/>
      <c r="BA338" s="968"/>
      <c r="BB338" s="968"/>
      <c r="BC338" s="971"/>
      <c r="BD338" s="973"/>
      <c r="BE338" s="974"/>
      <c r="BF338" s="974"/>
      <c r="BG338" s="974"/>
      <c r="BH338" s="974"/>
      <c r="BI338" s="975"/>
      <c r="BJ338" s="785"/>
      <c r="BK338" s="878" t="str">
        <f>'ANNUAL SUMMARY'!$O$24</f>
        <v>LANDINGSS</v>
      </c>
      <c r="BL338" s="879"/>
      <c r="BM338" s="879"/>
      <c r="BN338" s="879"/>
      <c r="BO338" s="879"/>
      <c r="BP338" s="879"/>
      <c r="BQ338" s="879"/>
      <c r="BR338" s="879"/>
      <c r="BS338" s="879"/>
      <c r="BT338" s="879"/>
      <c r="BU338" s="880"/>
      <c r="BV338" s="624"/>
      <c r="BW338" s="913"/>
      <c r="BX338" s="914"/>
      <c r="BY338" s="914"/>
      <c r="BZ338" s="914"/>
      <c r="CA338" s="914"/>
      <c r="CB338" s="915"/>
      <c r="CC338" s="915"/>
      <c r="CD338" s="915"/>
      <c r="CE338" s="915"/>
      <c r="CF338" s="915"/>
      <c r="CG338" s="915"/>
      <c r="CH338" s="915"/>
      <c r="CI338" s="915"/>
      <c r="CJ338" s="915"/>
      <c r="CK338" s="915"/>
      <c r="CL338" s="915"/>
      <c r="CM338" s="915"/>
      <c r="CN338" s="930"/>
      <c r="CO338" s="930"/>
      <c r="CP338" s="930"/>
      <c r="CQ338" s="930"/>
      <c r="CR338" s="930"/>
      <c r="CS338" s="930"/>
      <c r="CT338" s="744"/>
      <c r="CV338" s="1003"/>
      <c r="CW338" s="967" t="str">
        <f>'ANNUAL SUMMARY'!$C$24</f>
        <v>INSTR.</v>
      </c>
      <c r="CX338" s="968"/>
      <c r="CY338" s="968"/>
      <c r="CZ338" s="968"/>
      <c r="DA338" s="971"/>
      <c r="DB338" s="973"/>
      <c r="DC338" s="974"/>
      <c r="DD338" s="974"/>
      <c r="DE338" s="974"/>
      <c r="DF338" s="974"/>
      <c r="DG338" s="975"/>
      <c r="DH338" s="785"/>
      <c r="DI338" s="878" t="str">
        <f>'ANNUAL SUMMARY'!$O$24</f>
        <v>LANDINGSS</v>
      </c>
      <c r="DJ338" s="879"/>
      <c r="DK338" s="879"/>
      <c r="DL338" s="879"/>
      <c r="DM338" s="879"/>
      <c r="DN338" s="879"/>
      <c r="DO338" s="879"/>
      <c r="DP338" s="879"/>
      <c r="DQ338" s="879"/>
      <c r="DR338" s="879"/>
      <c r="DS338" s="880"/>
      <c r="DT338" s="624"/>
      <c r="DU338" s="913"/>
      <c r="DV338" s="914"/>
      <c r="DW338" s="914"/>
      <c r="DX338" s="914"/>
      <c r="DY338" s="914"/>
      <c r="DZ338" s="915"/>
      <c r="EA338" s="915"/>
      <c r="EB338" s="915"/>
      <c r="EC338" s="915"/>
      <c r="ED338" s="915"/>
      <c r="EE338" s="915"/>
      <c r="EF338" s="915"/>
      <c r="EG338" s="915"/>
      <c r="EH338" s="915"/>
      <c r="EI338" s="915"/>
      <c r="EJ338" s="915"/>
      <c r="EK338" s="915"/>
      <c r="EL338" s="930"/>
      <c r="EM338" s="930"/>
      <c r="EN338" s="930"/>
      <c r="EO338" s="930"/>
      <c r="EP338" s="930"/>
      <c r="EQ338" s="930"/>
      <c r="ER338" s="744"/>
      <c r="ES338" s="1003"/>
      <c r="ET338" s="967" t="str">
        <f>'ANNUAL SUMMARY'!$C$24</f>
        <v>INSTR.</v>
      </c>
      <c r="EU338" s="968"/>
      <c r="EV338" s="968"/>
      <c r="EW338" s="968"/>
      <c r="EX338" s="971"/>
      <c r="EY338" s="973"/>
      <c r="EZ338" s="974"/>
      <c r="FA338" s="974"/>
      <c r="FB338" s="974"/>
      <c r="FC338" s="974"/>
      <c r="FD338" s="975"/>
      <c r="FE338" s="785"/>
      <c r="FF338" s="878" t="str">
        <f>'ANNUAL SUMMARY'!$O$24</f>
        <v>LANDINGSS</v>
      </c>
      <c r="FG338" s="879"/>
      <c r="FH338" s="879"/>
      <c r="FI338" s="879"/>
      <c r="FJ338" s="879"/>
      <c r="FK338" s="879"/>
      <c r="FL338" s="879"/>
      <c r="FM338" s="879"/>
      <c r="FN338" s="879"/>
      <c r="FO338" s="879"/>
      <c r="FP338" s="880"/>
      <c r="FQ338" s="624"/>
      <c r="FR338" s="913"/>
      <c r="FS338" s="914"/>
      <c r="FT338" s="914"/>
      <c r="FU338" s="914"/>
      <c r="FV338" s="914"/>
      <c r="FW338" s="915"/>
      <c r="FX338" s="915"/>
      <c r="FY338" s="915"/>
      <c r="FZ338" s="915"/>
      <c r="GA338" s="915"/>
      <c r="GB338" s="915"/>
      <c r="GC338" s="915"/>
      <c r="GD338" s="915"/>
      <c r="GE338" s="915"/>
      <c r="GF338" s="915"/>
      <c r="GG338" s="915"/>
      <c r="GH338" s="915"/>
      <c r="GI338" s="930"/>
      <c r="GJ338" s="930"/>
      <c r="GK338" s="930"/>
      <c r="GL338" s="930"/>
      <c r="GM338" s="930"/>
      <c r="GN338" s="930"/>
      <c r="GO338" s="744"/>
    </row>
    <row r="339" spans="1:197" ht="6" customHeight="1" x14ac:dyDescent="0.2">
      <c r="A339" s="1003"/>
      <c r="B339" s="969"/>
      <c r="C339" s="970"/>
      <c r="D339" s="970"/>
      <c r="E339" s="970"/>
      <c r="F339" s="972"/>
      <c r="G339" s="976"/>
      <c r="H339" s="977"/>
      <c r="I339" s="977"/>
      <c r="J339" s="977"/>
      <c r="K339" s="977"/>
      <c r="L339" s="978"/>
      <c r="M339" s="785"/>
      <c r="N339" s="881"/>
      <c r="O339" s="882"/>
      <c r="P339" s="882"/>
      <c r="Q339" s="882"/>
      <c r="R339" s="882"/>
      <c r="S339" s="882"/>
      <c r="T339" s="882"/>
      <c r="U339" s="882"/>
      <c r="V339" s="882"/>
      <c r="W339" s="882"/>
      <c r="X339" s="883"/>
      <c r="Y339" s="624"/>
      <c r="Z339" s="914"/>
      <c r="AA339" s="914"/>
      <c r="AB339" s="914"/>
      <c r="AC339" s="914"/>
      <c r="AD339" s="914"/>
      <c r="AE339" s="915"/>
      <c r="AF339" s="915"/>
      <c r="AG339" s="915"/>
      <c r="AH339" s="915"/>
      <c r="AI339" s="915"/>
      <c r="AJ339" s="915"/>
      <c r="AK339" s="915"/>
      <c r="AL339" s="915"/>
      <c r="AM339" s="915"/>
      <c r="AN339" s="915"/>
      <c r="AO339" s="915"/>
      <c r="AP339" s="915"/>
      <c r="AQ339" s="930"/>
      <c r="AR339" s="930"/>
      <c r="AS339" s="930"/>
      <c r="AT339" s="930"/>
      <c r="AU339" s="930"/>
      <c r="AV339" s="930"/>
      <c r="AW339" s="744"/>
      <c r="AX339" s="1003"/>
      <c r="AY339" s="969"/>
      <c r="AZ339" s="970"/>
      <c r="BA339" s="970"/>
      <c r="BB339" s="970"/>
      <c r="BC339" s="972"/>
      <c r="BD339" s="976"/>
      <c r="BE339" s="977"/>
      <c r="BF339" s="977"/>
      <c r="BG339" s="977"/>
      <c r="BH339" s="977"/>
      <c r="BI339" s="978"/>
      <c r="BJ339" s="785"/>
      <c r="BK339" s="881"/>
      <c r="BL339" s="882"/>
      <c r="BM339" s="882"/>
      <c r="BN339" s="882"/>
      <c r="BO339" s="882"/>
      <c r="BP339" s="882"/>
      <c r="BQ339" s="882"/>
      <c r="BR339" s="882"/>
      <c r="BS339" s="882"/>
      <c r="BT339" s="882"/>
      <c r="BU339" s="883"/>
      <c r="BV339" s="624"/>
      <c r="BW339" s="914"/>
      <c r="BX339" s="914"/>
      <c r="BY339" s="914"/>
      <c r="BZ339" s="914"/>
      <c r="CA339" s="914"/>
      <c r="CB339" s="915"/>
      <c r="CC339" s="915"/>
      <c r="CD339" s="915"/>
      <c r="CE339" s="915"/>
      <c r="CF339" s="915"/>
      <c r="CG339" s="915"/>
      <c r="CH339" s="915"/>
      <c r="CI339" s="915"/>
      <c r="CJ339" s="915"/>
      <c r="CK339" s="915"/>
      <c r="CL339" s="915"/>
      <c r="CM339" s="915"/>
      <c r="CN339" s="930"/>
      <c r="CO339" s="930"/>
      <c r="CP339" s="930"/>
      <c r="CQ339" s="930"/>
      <c r="CR339" s="930"/>
      <c r="CS339" s="930"/>
      <c r="CT339" s="744"/>
      <c r="CV339" s="1003"/>
      <c r="CW339" s="969"/>
      <c r="CX339" s="970"/>
      <c r="CY339" s="970"/>
      <c r="CZ339" s="970"/>
      <c r="DA339" s="972"/>
      <c r="DB339" s="976"/>
      <c r="DC339" s="977"/>
      <c r="DD339" s="977"/>
      <c r="DE339" s="977"/>
      <c r="DF339" s="977"/>
      <c r="DG339" s="978"/>
      <c r="DH339" s="785"/>
      <c r="DI339" s="881"/>
      <c r="DJ339" s="882"/>
      <c r="DK339" s="882"/>
      <c r="DL339" s="882"/>
      <c r="DM339" s="882"/>
      <c r="DN339" s="882"/>
      <c r="DO339" s="882"/>
      <c r="DP339" s="882"/>
      <c r="DQ339" s="882"/>
      <c r="DR339" s="882"/>
      <c r="DS339" s="883"/>
      <c r="DT339" s="624"/>
      <c r="DU339" s="914"/>
      <c r="DV339" s="914"/>
      <c r="DW339" s="914"/>
      <c r="DX339" s="914"/>
      <c r="DY339" s="914"/>
      <c r="DZ339" s="915"/>
      <c r="EA339" s="915"/>
      <c r="EB339" s="915"/>
      <c r="EC339" s="915"/>
      <c r="ED339" s="915"/>
      <c r="EE339" s="915"/>
      <c r="EF339" s="915"/>
      <c r="EG339" s="915"/>
      <c r="EH339" s="915"/>
      <c r="EI339" s="915"/>
      <c r="EJ339" s="915"/>
      <c r="EK339" s="915"/>
      <c r="EL339" s="930"/>
      <c r="EM339" s="930"/>
      <c r="EN339" s="930"/>
      <c r="EO339" s="930"/>
      <c r="EP339" s="930"/>
      <c r="EQ339" s="930"/>
      <c r="ER339" s="744"/>
      <c r="ES339" s="1003"/>
      <c r="ET339" s="969"/>
      <c r="EU339" s="970"/>
      <c r="EV339" s="970"/>
      <c r="EW339" s="970"/>
      <c r="EX339" s="972"/>
      <c r="EY339" s="976"/>
      <c r="EZ339" s="977"/>
      <c r="FA339" s="977"/>
      <c r="FB339" s="977"/>
      <c r="FC339" s="977"/>
      <c r="FD339" s="978"/>
      <c r="FE339" s="785"/>
      <c r="FF339" s="881"/>
      <c r="FG339" s="882"/>
      <c r="FH339" s="882"/>
      <c r="FI339" s="882"/>
      <c r="FJ339" s="882"/>
      <c r="FK339" s="882"/>
      <c r="FL339" s="882"/>
      <c r="FM339" s="882"/>
      <c r="FN339" s="882"/>
      <c r="FO339" s="882"/>
      <c r="FP339" s="883"/>
      <c r="FQ339" s="624"/>
      <c r="FR339" s="914"/>
      <c r="FS339" s="914"/>
      <c r="FT339" s="914"/>
      <c r="FU339" s="914"/>
      <c r="FV339" s="914"/>
      <c r="FW339" s="915"/>
      <c r="FX339" s="915"/>
      <c r="FY339" s="915"/>
      <c r="FZ339" s="915"/>
      <c r="GA339" s="915"/>
      <c r="GB339" s="915"/>
      <c r="GC339" s="915"/>
      <c r="GD339" s="915"/>
      <c r="GE339" s="915"/>
      <c r="GF339" s="915"/>
      <c r="GG339" s="915"/>
      <c r="GH339" s="915"/>
      <c r="GI339" s="930"/>
      <c r="GJ339" s="930"/>
      <c r="GK339" s="930"/>
      <c r="GL339" s="930"/>
      <c r="GM339" s="930"/>
      <c r="GN339" s="930"/>
      <c r="GO339" s="744"/>
    </row>
    <row r="340" spans="1:197" ht="2.25" customHeight="1" x14ac:dyDescent="0.25">
      <c r="A340" s="1003"/>
      <c r="B340" s="658"/>
      <c r="C340" s="658"/>
      <c r="D340" s="658"/>
      <c r="E340" s="658"/>
      <c r="F340" s="658"/>
      <c r="G340" s="658"/>
      <c r="H340" s="658"/>
      <c r="I340" s="658"/>
      <c r="J340" s="658"/>
      <c r="K340" s="658"/>
      <c r="L340" s="658"/>
      <c r="M340" s="624"/>
      <c r="N340" s="658"/>
      <c r="O340" s="658"/>
      <c r="P340" s="658"/>
      <c r="Q340" s="658"/>
      <c r="R340" s="658"/>
      <c r="S340" s="658"/>
      <c r="T340" s="658"/>
      <c r="U340" s="658"/>
      <c r="V340" s="658"/>
      <c r="W340" s="658"/>
      <c r="X340" s="658"/>
      <c r="Y340" s="624"/>
      <c r="Z340" s="913"/>
      <c r="AA340" s="914"/>
      <c r="AB340" s="914"/>
      <c r="AC340" s="914"/>
      <c r="AD340" s="914"/>
      <c r="AE340" s="915"/>
      <c r="AF340" s="915"/>
      <c r="AG340" s="915"/>
      <c r="AH340" s="915"/>
      <c r="AI340" s="915"/>
      <c r="AJ340" s="915"/>
      <c r="AK340" s="915"/>
      <c r="AL340" s="915"/>
      <c r="AM340" s="915"/>
      <c r="AN340" s="915"/>
      <c r="AO340" s="915"/>
      <c r="AP340" s="915"/>
      <c r="AQ340" s="930"/>
      <c r="AR340" s="930"/>
      <c r="AS340" s="930"/>
      <c r="AT340" s="930"/>
      <c r="AU340" s="930"/>
      <c r="AV340" s="930"/>
      <c r="AW340" s="744"/>
      <c r="AX340" s="1003"/>
      <c r="AY340" s="658"/>
      <c r="AZ340" s="658"/>
      <c r="BA340" s="658"/>
      <c r="BB340" s="658"/>
      <c r="BC340" s="658"/>
      <c r="BD340" s="658"/>
      <c r="BE340" s="658"/>
      <c r="BF340" s="658"/>
      <c r="BG340" s="658"/>
      <c r="BH340" s="658"/>
      <c r="BI340" s="658"/>
      <c r="BJ340" s="624"/>
      <c r="BK340" s="658"/>
      <c r="BL340" s="658"/>
      <c r="BM340" s="658"/>
      <c r="BN340" s="658"/>
      <c r="BO340" s="658"/>
      <c r="BP340" s="658"/>
      <c r="BQ340" s="658"/>
      <c r="BR340" s="658"/>
      <c r="BS340" s="658"/>
      <c r="BT340" s="658"/>
      <c r="BU340" s="658"/>
      <c r="BV340" s="624"/>
      <c r="BW340" s="913"/>
      <c r="BX340" s="914"/>
      <c r="BY340" s="914"/>
      <c r="BZ340" s="914"/>
      <c r="CA340" s="914"/>
      <c r="CB340" s="915"/>
      <c r="CC340" s="915"/>
      <c r="CD340" s="915"/>
      <c r="CE340" s="915"/>
      <c r="CF340" s="915"/>
      <c r="CG340" s="915"/>
      <c r="CH340" s="915"/>
      <c r="CI340" s="915"/>
      <c r="CJ340" s="915"/>
      <c r="CK340" s="915"/>
      <c r="CL340" s="915"/>
      <c r="CM340" s="915"/>
      <c r="CN340" s="930"/>
      <c r="CO340" s="930"/>
      <c r="CP340" s="930"/>
      <c r="CQ340" s="930"/>
      <c r="CR340" s="930"/>
      <c r="CS340" s="930"/>
      <c r="CT340" s="744"/>
      <c r="CV340" s="1003"/>
      <c r="CW340" s="658"/>
      <c r="CX340" s="658"/>
      <c r="CY340" s="658"/>
      <c r="CZ340" s="658"/>
      <c r="DA340" s="658"/>
      <c r="DB340" s="658"/>
      <c r="DC340" s="658"/>
      <c r="DD340" s="658"/>
      <c r="DE340" s="658"/>
      <c r="DF340" s="658"/>
      <c r="DG340" s="658"/>
      <c r="DH340" s="624"/>
      <c r="DI340" s="658"/>
      <c r="DJ340" s="658"/>
      <c r="DK340" s="658"/>
      <c r="DL340" s="658"/>
      <c r="DM340" s="658"/>
      <c r="DN340" s="658"/>
      <c r="DO340" s="658"/>
      <c r="DP340" s="658"/>
      <c r="DQ340" s="658"/>
      <c r="DR340" s="658"/>
      <c r="DS340" s="658"/>
      <c r="DT340" s="624"/>
      <c r="DU340" s="913"/>
      <c r="DV340" s="914"/>
      <c r="DW340" s="914"/>
      <c r="DX340" s="914"/>
      <c r="DY340" s="914"/>
      <c r="DZ340" s="915"/>
      <c r="EA340" s="915"/>
      <c r="EB340" s="915"/>
      <c r="EC340" s="915"/>
      <c r="ED340" s="915"/>
      <c r="EE340" s="915"/>
      <c r="EF340" s="915"/>
      <c r="EG340" s="915"/>
      <c r="EH340" s="915"/>
      <c r="EI340" s="915"/>
      <c r="EJ340" s="915"/>
      <c r="EK340" s="915"/>
      <c r="EL340" s="930"/>
      <c r="EM340" s="930"/>
      <c r="EN340" s="930"/>
      <c r="EO340" s="930"/>
      <c r="EP340" s="930"/>
      <c r="EQ340" s="930"/>
      <c r="ER340" s="744"/>
      <c r="ES340" s="1003"/>
      <c r="ET340" s="658"/>
      <c r="EU340" s="658"/>
      <c r="EV340" s="658"/>
      <c r="EW340" s="658"/>
      <c r="EX340" s="658"/>
      <c r="EY340" s="658"/>
      <c r="EZ340" s="658"/>
      <c r="FA340" s="658"/>
      <c r="FB340" s="658"/>
      <c r="FC340" s="658"/>
      <c r="FD340" s="658"/>
      <c r="FE340" s="624"/>
      <c r="FF340" s="658"/>
      <c r="FG340" s="658"/>
      <c r="FH340" s="658"/>
      <c r="FI340" s="658"/>
      <c r="FJ340" s="658"/>
      <c r="FK340" s="658"/>
      <c r="FL340" s="658"/>
      <c r="FM340" s="658"/>
      <c r="FN340" s="658"/>
      <c r="FO340" s="658"/>
      <c r="FP340" s="658"/>
      <c r="FQ340" s="624"/>
      <c r="FR340" s="913"/>
      <c r="FS340" s="914"/>
      <c r="FT340" s="914"/>
      <c r="FU340" s="914"/>
      <c r="FV340" s="914"/>
      <c r="FW340" s="915"/>
      <c r="FX340" s="915"/>
      <c r="FY340" s="915"/>
      <c r="FZ340" s="915"/>
      <c r="GA340" s="915"/>
      <c r="GB340" s="915"/>
      <c r="GC340" s="915"/>
      <c r="GD340" s="915"/>
      <c r="GE340" s="915"/>
      <c r="GF340" s="915"/>
      <c r="GG340" s="915"/>
      <c r="GH340" s="915"/>
      <c r="GI340" s="930"/>
      <c r="GJ340" s="930"/>
      <c r="GK340" s="930"/>
      <c r="GL340" s="930"/>
      <c r="GM340" s="930"/>
      <c r="GN340" s="930"/>
      <c r="GO340" s="744"/>
    </row>
    <row r="341" spans="1:197" ht="9.75" customHeight="1" x14ac:dyDescent="0.2">
      <c r="A341" s="1003"/>
      <c r="B341" s="967" t="str">
        <f>'ANNUAL SUMMARY'!$C$27</f>
        <v>PIC</v>
      </c>
      <c r="C341" s="968"/>
      <c r="D341" s="968"/>
      <c r="E341" s="968"/>
      <c r="F341" s="971"/>
      <c r="G341" s="973"/>
      <c r="H341" s="974"/>
      <c r="I341" s="974"/>
      <c r="J341" s="974"/>
      <c r="K341" s="974"/>
      <c r="L341" s="975"/>
      <c r="M341" s="785"/>
      <c r="N341" s="979" t="str">
        <f>'ANNUAL SUMMARY'!$O$27</f>
        <v>DAY</v>
      </c>
      <c r="O341" s="968"/>
      <c r="P341" s="968"/>
      <c r="Q341" s="968"/>
      <c r="R341" s="971"/>
      <c r="S341" s="980"/>
      <c r="T341" s="981"/>
      <c r="U341" s="981"/>
      <c r="V341" s="981"/>
      <c r="W341" s="981"/>
      <c r="X341" s="982"/>
      <c r="Y341" s="624"/>
      <c r="Z341" s="914"/>
      <c r="AA341" s="914"/>
      <c r="AB341" s="914"/>
      <c r="AC341" s="914"/>
      <c r="AD341" s="914"/>
      <c r="AE341" s="915"/>
      <c r="AF341" s="915"/>
      <c r="AG341" s="915"/>
      <c r="AH341" s="915"/>
      <c r="AI341" s="915"/>
      <c r="AJ341" s="915"/>
      <c r="AK341" s="915"/>
      <c r="AL341" s="915"/>
      <c r="AM341" s="915"/>
      <c r="AN341" s="915"/>
      <c r="AO341" s="915"/>
      <c r="AP341" s="915"/>
      <c r="AQ341" s="930"/>
      <c r="AR341" s="930"/>
      <c r="AS341" s="930"/>
      <c r="AT341" s="930"/>
      <c r="AU341" s="930"/>
      <c r="AV341" s="930"/>
      <c r="AW341" s="744"/>
      <c r="AX341" s="1003"/>
      <c r="AY341" s="967" t="str">
        <f>'ANNUAL SUMMARY'!$C$27</f>
        <v>PIC</v>
      </c>
      <c r="AZ341" s="968"/>
      <c r="BA341" s="968"/>
      <c r="BB341" s="968"/>
      <c r="BC341" s="971"/>
      <c r="BD341" s="973"/>
      <c r="BE341" s="974"/>
      <c r="BF341" s="974"/>
      <c r="BG341" s="974"/>
      <c r="BH341" s="974"/>
      <c r="BI341" s="975"/>
      <c r="BJ341" s="785"/>
      <c r="BK341" s="979" t="str">
        <f>'ANNUAL SUMMARY'!$O$27</f>
        <v>DAY</v>
      </c>
      <c r="BL341" s="968"/>
      <c r="BM341" s="968"/>
      <c r="BN341" s="968"/>
      <c r="BO341" s="971"/>
      <c r="BP341" s="980"/>
      <c r="BQ341" s="981"/>
      <c r="BR341" s="981"/>
      <c r="BS341" s="981"/>
      <c r="BT341" s="981"/>
      <c r="BU341" s="982"/>
      <c r="BV341" s="624"/>
      <c r="BW341" s="914"/>
      <c r="BX341" s="914"/>
      <c r="BY341" s="914"/>
      <c r="BZ341" s="914"/>
      <c r="CA341" s="914"/>
      <c r="CB341" s="915"/>
      <c r="CC341" s="915"/>
      <c r="CD341" s="915"/>
      <c r="CE341" s="915"/>
      <c r="CF341" s="915"/>
      <c r="CG341" s="915"/>
      <c r="CH341" s="915"/>
      <c r="CI341" s="915"/>
      <c r="CJ341" s="915"/>
      <c r="CK341" s="915"/>
      <c r="CL341" s="915"/>
      <c r="CM341" s="915"/>
      <c r="CN341" s="930"/>
      <c r="CO341" s="930"/>
      <c r="CP341" s="930"/>
      <c r="CQ341" s="930"/>
      <c r="CR341" s="930"/>
      <c r="CS341" s="930"/>
      <c r="CT341" s="744"/>
      <c r="CV341" s="1003"/>
      <c r="CW341" s="967" t="str">
        <f>'ANNUAL SUMMARY'!$C$27</f>
        <v>PIC</v>
      </c>
      <c r="CX341" s="968"/>
      <c r="CY341" s="968"/>
      <c r="CZ341" s="968"/>
      <c r="DA341" s="971"/>
      <c r="DB341" s="973"/>
      <c r="DC341" s="974"/>
      <c r="DD341" s="974"/>
      <c r="DE341" s="974"/>
      <c r="DF341" s="974"/>
      <c r="DG341" s="975"/>
      <c r="DH341" s="785"/>
      <c r="DI341" s="979" t="str">
        <f>'ANNUAL SUMMARY'!$O$27</f>
        <v>DAY</v>
      </c>
      <c r="DJ341" s="968"/>
      <c r="DK341" s="968"/>
      <c r="DL341" s="968"/>
      <c r="DM341" s="971"/>
      <c r="DN341" s="980"/>
      <c r="DO341" s="981"/>
      <c r="DP341" s="981"/>
      <c r="DQ341" s="981"/>
      <c r="DR341" s="981"/>
      <c r="DS341" s="982"/>
      <c r="DT341" s="624"/>
      <c r="DU341" s="914"/>
      <c r="DV341" s="914"/>
      <c r="DW341" s="914"/>
      <c r="DX341" s="914"/>
      <c r="DY341" s="914"/>
      <c r="DZ341" s="915"/>
      <c r="EA341" s="915"/>
      <c r="EB341" s="915"/>
      <c r="EC341" s="915"/>
      <c r="ED341" s="915"/>
      <c r="EE341" s="915"/>
      <c r="EF341" s="915"/>
      <c r="EG341" s="915"/>
      <c r="EH341" s="915"/>
      <c r="EI341" s="915"/>
      <c r="EJ341" s="915"/>
      <c r="EK341" s="915"/>
      <c r="EL341" s="930"/>
      <c r="EM341" s="930"/>
      <c r="EN341" s="930"/>
      <c r="EO341" s="930"/>
      <c r="EP341" s="930"/>
      <c r="EQ341" s="930"/>
      <c r="ER341" s="744"/>
      <c r="ES341" s="1003"/>
      <c r="ET341" s="967" t="str">
        <f>'ANNUAL SUMMARY'!$C$27</f>
        <v>PIC</v>
      </c>
      <c r="EU341" s="968"/>
      <c r="EV341" s="968"/>
      <c r="EW341" s="968"/>
      <c r="EX341" s="971"/>
      <c r="EY341" s="973"/>
      <c r="EZ341" s="974"/>
      <c r="FA341" s="974"/>
      <c r="FB341" s="974"/>
      <c r="FC341" s="974"/>
      <c r="FD341" s="975"/>
      <c r="FE341" s="785"/>
      <c r="FF341" s="979" t="str">
        <f>'ANNUAL SUMMARY'!$O$27</f>
        <v>DAY</v>
      </c>
      <c r="FG341" s="968"/>
      <c r="FH341" s="968"/>
      <c r="FI341" s="968"/>
      <c r="FJ341" s="971"/>
      <c r="FK341" s="980"/>
      <c r="FL341" s="981"/>
      <c r="FM341" s="981"/>
      <c r="FN341" s="981"/>
      <c r="FO341" s="981"/>
      <c r="FP341" s="982"/>
      <c r="FQ341" s="624"/>
      <c r="FR341" s="914"/>
      <c r="FS341" s="914"/>
      <c r="FT341" s="914"/>
      <c r="FU341" s="914"/>
      <c r="FV341" s="914"/>
      <c r="FW341" s="915"/>
      <c r="FX341" s="915"/>
      <c r="FY341" s="915"/>
      <c r="FZ341" s="915"/>
      <c r="GA341" s="915"/>
      <c r="GB341" s="915"/>
      <c r="GC341" s="915"/>
      <c r="GD341" s="915"/>
      <c r="GE341" s="915"/>
      <c r="GF341" s="915"/>
      <c r="GG341" s="915"/>
      <c r="GH341" s="915"/>
      <c r="GI341" s="930"/>
      <c r="GJ341" s="930"/>
      <c r="GK341" s="930"/>
      <c r="GL341" s="930"/>
      <c r="GM341" s="930"/>
      <c r="GN341" s="930"/>
      <c r="GO341" s="744"/>
    </row>
    <row r="342" spans="1:197" ht="9.75" customHeight="1" x14ac:dyDescent="0.2">
      <c r="A342" s="1003"/>
      <c r="B342" s="969"/>
      <c r="C342" s="970"/>
      <c r="D342" s="970"/>
      <c r="E342" s="970"/>
      <c r="F342" s="972"/>
      <c r="G342" s="976"/>
      <c r="H342" s="977"/>
      <c r="I342" s="977"/>
      <c r="J342" s="977"/>
      <c r="K342" s="977"/>
      <c r="L342" s="978"/>
      <c r="M342" s="785"/>
      <c r="N342" s="969"/>
      <c r="O342" s="970"/>
      <c r="P342" s="970"/>
      <c r="Q342" s="970"/>
      <c r="R342" s="972"/>
      <c r="S342" s="983"/>
      <c r="T342" s="984"/>
      <c r="U342" s="984"/>
      <c r="V342" s="984"/>
      <c r="W342" s="984"/>
      <c r="X342" s="985"/>
      <c r="Y342" s="624"/>
      <c r="Z342" s="913"/>
      <c r="AA342" s="914"/>
      <c r="AB342" s="914"/>
      <c r="AC342" s="914"/>
      <c r="AD342" s="914"/>
      <c r="AE342" s="915"/>
      <c r="AF342" s="915"/>
      <c r="AG342" s="915"/>
      <c r="AH342" s="915"/>
      <c r="AI342" s="915"/>
      <c r="AJ342" s="915"/>
      <c r="AK342" s="915"/>
      <c r="AL342" s="915"/>
      <c r="AM342" s="915"/>
      <c r="AN342" s="915"/>
      <c r="AO342" s="915"/>
      <c r="AP342" s="915"/>
      <c r="AQ342" s="930"/>
      <c r="AR342" s="930"/>
      <c r="AS342" s="930"/>
      <c r="AT342" s="930"/>
      <c r="AU342" s="930"/>
      <c r="AV342" s="930"/>
      <c r="AW342" s="744"/>
      <c r="AX342" s="1003"/>
      <c r="AY342" s="969"/>
      <c r="AZ342" s="970"/>
      <c r="BA342" s="970"/>
      <c r="BB342" s="970"/>
      <c r="BC342" s="972"/>
      <c r="BD342" s="976"/>
      <c r="BE342" s="977"/>
      <c r="BF342" s="977"/>
      <c r="BG342" s="977"/>
      <c r="BH342" s="977"/>
      <c r="BI342" s="978"/>
      <c r="BJ342" s="785"/>
      <c r="BK342" s="969"/>
      <c r="BL342" s="970"/>
      <c r="BM342" s="970"/>
      <c r="BN342" s="970"/>
      <c r="BO342" s="972"/>
      <c r="BP342" s="983"/>
      <c r="BQ342" s="984"/>
      <c r="BR342" s="984"/>
      <c r="BS342" s="984"/>
      <c r="BT342" s="984"/>
      <c r="BU342" s="985"/>
      <c r="BV342" s="624"/>
      <c r="BW342" s="913"/>
      <c r="BX342" s="914"/>
      <c r="BY342" s="914"/>
      <c r="BZ342" s="914"/>
      <c r="CA342" s="914"/>
      <c r="CB342" s="915"/>
      <c r="CC342" s="915"/>
      <c r="CD342" s="915"/>
      <c r="CE342" s="915"/>
      <c r="CF342" s="915"/>
      <c r="CG342" s="915"/>
      <c r="CH342" s="915"/>
      <c r="CI342" s="915"/>
      <c r="CJ342" s="915"/>
      <c r="CK342" s="915"/>
      <c r="CL342" s="915"/>
      <c r="CM342" s="915"/>
      <c r="CN342" s="930"/>
      <c r="CO342" s="930"/>
      <c r="CP342" s="930"/>
      <c r="CQ342" s="930"/>
      <c r="CR342" s="930"/>
      <c r="CS342" s="930"/>
      <c r="CT342" s="744"/>
      <c r="CV342" s="1003"/>
      <c r="CW342" s="969"/>
      <c r="CX342" s="970"/>
      <c r="CY342" s="970"/>
      <c r="CZ342" s="970"/>
      <c r="DA342" s="972"/>
      <c r="DB342" s="976"/>
      <c r="DC342" s="977"/>
      <c r="DD342" s="977"/>
      <c r="DE342" s="977"/>
      <c r="DF342" s="977"/>
      <c r="DG342" s="978"/>
      <c r="DH342" s="785"/>
      <c r="DI342" s="969"/>
      <c r="DJ342" s="970"/>
      <c r="DK342" s="970"/>
      <c r="DL342" s="970"/>
      <c r="DM342" s="972"/>
      <c r="DN342" s="983"/>
      <c r="DO342" s="984"/>
      <c r="DP342" s="984"/>
      <c r="DQ342" s="984"/>
      <c r="DR342" s="984"/>
      <c r="DS342" s="985"/>
      <c r="DT342" s="624"/>
      <c r="DU342" s="913"/>
      <c r="DV342" s="914"/>
      <c r="DW342" s="914"/>
      <c r="DX342" s="914"/>
      <c r="DY342" s="914"/>
      <c r="DZ342" s="915"/>
      <c r="EA342" s="915"/>
      <c r="EB342" s="915"/>
      <c r="EC342" s="915"/>
      <c r="ED342" s="915"/>
      <c r="EE342" s="915"/>
      <c r="EF342" s="915"/>
      <c r="EG342" s="915"/>
      <c r="EH342" s="915"/>
      <c r="EI342" s="915"/>
      <c r="EJ342" s="915"/>
      <c r="EK342" s="915"/>
      <c r="EL342" s="930"/>
      <c r="EM342" s="930"/>
      <c r="EN342" s="930"/>
      <c r="EO342" s="930"/>
      <c r="EP342" s="930"/>
      <c r="EQ342" s="930"/>
      <c r="ER342" s="744"/>
      <c r="ES342" s="1003"/>
      <c r="ET342" s="969"/>
      <c r="EU342" s="970"/>
      <c r="EV342" s="970"/>
      <c r="EW342" s="970"/>
      <c r="EX342" s="972"/>
      <c r="EY342" s="976"/>
      <c r="EZ342" s="977"/>
      <c r="FA342" s="977"/>
      <c r="FB342" s="977"/>
      <c r="FC342" s="977"/>
      <c r="FD342" s="978"/>
      <c r="FE342" s="785"/>
      <c r="FF342" s="969"/>
      <c r="FG342" s="970"/>
      <c r="FH342" s="970"/>
      <c r="FI342" s="970"/>
      <c r="FJ342" s="972"/>
      <c r="FK342" s="983"/>
      <c r="FL342" s="984"/>
      <c r="FM342" s="984"/>
      <c r="FN342" s="984"/>
      <c r="FO342" s="984"/>
      <c r="FP342" s="985"/>
      <c r="FQ342" s="624"/>
      <c r="FR342" s="913"/>
      <c r="FS342" s="914"/>
      <c r="FT342" s="914"/>
      <c r="FU342" s="914"/>
      <c r="FV342" s="914"/>
      <c r="FW342" s="915"/>
      <c r="FX342" s="915"/>
      <c r="FY342" s="915"/>
      <c r="FZ342" s="915"/>
      <c r="GA342" s="915"/>
      <c r="GB342" s="915"/>
      <c r="GC342" s="915"/>
      <c r="GD342" s="915"/>
      <c r="GE342" s="915"/>
      <c r="GF342" s="915"/>
      <c r="GG342" s="915"/>
      <c r="GH342" s="915"/>
      <c r="GI342" s="930"/>
      <c r="GJ342" s="930"/>
      <c r="GK342" s="930"/>
      <c r="GL342" s="930"/>
      <c r="GM342" s="930"/>
      <c r="GN342" s="930"/>
      <c r="GO342" s="744"/>
    </row>
    <row r="343" spans="1:197" ht="2.25" customHeight="1" x14ac:dyDescent="0.25">
      <c r="A343" s="1003"/>
      <c r="B343" s="658"/>
      <c r="C343" s="658"/>
      <c r="D343" s="658"/>
      <c r="E343" s="658"/>
      <c r="F343" s="658"/>
      <c r="G343" s="658"/>
      <c r="H343" s="658"/>
      <c r="I343" s="658"/>
      <c r="J343" s="658"/>
      <c r="K343" s="658"/>
      <c r="L343" s="658"/>
      <c r="M343" s="624"/>
      <c r="N343" s="658"/>
      <c r="O343" s="658"/>
      <c r="P343" s="658"/>
      <c r="Q343" s="658"/>
      <c r="R343" s="658"/>
      <c r="S343" s="658"/>
      <c r="T343" s="658"/>
      <c r="U343" s="658"/>
      <c r="V343" s="658"/>
      <c r="W343" s="658"/>
      <c r="X343" s="658"/>
      <c r="Y343" s="624"/>
      <c r="Z343" s="914"/>
      <c r="AA343" s="914"/>
      <c r="AB343" s="914"/>
      <c r="AC343" s="914"/>
      <c r="AD343" s="914"/>
      <c r="AE343" s="915"/>
      <c r="AF343" s="915"/>
      <c r="AG343" s="915"/>
      <c r="AH343" s="915"/>
      <c r="AI343" s="915"/>
      <c r="AJ343" s="915"/>
      <c r="AK343" s="915"/>
      <c r="AL343" s="915"/>
      <c r="AM343" s="915"/>
      <c r="AN343" s="915"/>
      <c r="AO343" s="915"/>
      <c r="AP343" s="915"/>
      <c r="AQ343" s="930"/>
      <c r="AR343" s="930"/>
      <c r="AS343" s="930"/>
      <c r="AT343" s="930"/>
      <c r="AU343" s="930"/>
      <c r="AV343" s="930"/>
      <c r="AW343" s="744"/>
      <c r="AX343" s="1003"/>
      <c r="AY343" s="658"/>
      <c r="AZ343" s="658"/>
      <c r="BA343" s="658"/>
      <c r="BB343" s="658"/>
      <c r="BC343" s="658"/>
      <c r="BD343" s="658"/>
      <c r="BE343" s="658"/>
      <c r="BF343" s="658"/>
      <c r="BG343" s="658"/>
      <c r="BH343" s="658"/>
      <c r="BI343" s="658"/>
      <c r="BJ343" s="624"/>
      <c r="BK343" s="658"/>
      <c r="BL343" s="658"/>
      <c r="BM343" s="658"/>
      <c r="BN343" s="658"/>
      <c r="BO343" s="658"/>
      <c r="BP343" s="658"/>
      <c r="BQ343" s="658"/>
      <c r="BR343" s="658"/>
      <c r="BS343" s="658"/>
      <c r="BT343" s="658"/>
      <c r="BU343" s="658"/>
      <c r="BV343" s="624"/>
      <c r="BW343" s="914"/>
      <c r="BX343" s="914"/>
      <c r="BY343" s="914"/>
      <c r="BZ343" s="914"/>
      <c r="CA343" s="914"/>
      <c r="CB343" s="915"/>
      <c r="CC343" s="915"/>
      <c r="CD343" s="915"/>
      <c r="CE343" s="915"/>
      <c r="CF343" s="915"/>
      <c r="CG343" s="915"/>
      <c r="CH343" s="915"/>
      <c r="CI343" s="915"/>
      <c r="CJ343" s="915"/>
      <c r="CK343" s="915"/>
      <c r="CL343" s="915"/>
      <c r="CM343" s="915"/>
      <c r="CN343" s="930"/>
      <c r="CO343" s="930"/>
      <c r="CP343" s="930"/>
      <c r="CQ343" s="930"/>
      <c r="CR343" s="930"/>
      <c r="CS343" s="930"/>
      <c r="CT343" s="744"/>
      <c r="CV343" s="1003"/>
      <c r="CW343" s="658"/>
      <c r="CX343" s="658"/>
      <c r="CY343" s="658"/>
      <c r="CZ343" s="658"/>
      <c r="DA343" s="658"/>
      <c r="DB343" s="658"/>
      <c r="DC343" s="658"/>
      <c r="DD343" s="658"/>
      <c r="DE343" s="658"/>
      <c r="DF343" s="658"/>
      <c r="DG343" s="658"/>
      <c r="DH343" s="624"/>
      <c r="DI343" s="658"/>
      <c r="DJ343" s="658"/>
      <c r="DK343" s="658"/>
      <c r="DL343" s="658"/>
      <c r="DM343" s="658"/>
      <c r="DN343" s="658"/>
      <c r="DO343" s="658"/>
      <c r="DP343" s="658"/>
      <c r="DQ343" s="658"/>
      <c r="DR343" s="658"/>
      <c r="DS343" s="658"/>
      <c r="DT343" s="624"/>
      <c r="DU343" s="914"/>
      <c r="DV343" s="914"/>
      <c r="DW343" s="914"/>
      <c r="DX343" s="914"/>
      <c r="DY343" s="914"/>
      <c r="DZ343" s="915"/>
      <c r="EA343" s="915"/>
      <c r="EB343" s="915"/>
      <c r="EC343" s="915"/>
      <c r="ED343" s="915"/>
      <c r="EE343" s="915"/>
      <c r="EF343" s="915"/>
      <c r="EG343" s="915"/>
      <c r="EH343" s="915"/>
      <c r="EI343" s="915"/>
      <c r="EJ343" s="915"/>
      <c r="EK343" s="915"/>
      <c r="EL343" s="930"/>
      <c r="EM343" s="930"/>
      <c r="EN343" s="930"/>
      <c r="EO343" s="930"/>
      <c r="EP343" s="930"/>
      <c r="EQ343" s="930"/>
      <c r="ER343" s="744"/>
      <c r="ES343" s="1003"/>
      <c r="ET343" s="658"/>
      <c r="EU343" s="658"/>
      <c r="EV343" s="658"/>
      <c r="EW343" s="658"/>
      <c r="EX343" s="658"/>
      <c r="EY343" s="658"/>
      <c r="EZ343" s="658"/>
      <c r="FA343" s="658"/>
      <c r="FB343" s="658"/>
      <c r="FC343" s="658"/>
      <c r="FD343" s="658"/>
      <c r="FE343" s="624"/>
      <c r="FF343" s="658"/>
      <c r="FG343" s="658"/>
      <c r="FH343" s="658"/>
      <c r="FI343" s="658"/>
      <c r="FJ343" s="658"/>
      <c r="FK343" s="658"/>
      <c r="FL343" s="658"/>
      <c r="FM343" s="658"/>
      <c r="FN343" s="658"/>
      <c r="FO343" s="658"/>
      <c r="FP343" s="658"/>
      <c r="FQ343" s="624"/>
      <c r="FR343" s="914"/>
      <c r="FS343" s="914"/>
      <c r="FT343" s="914"/>
      <c r="FU343" s="914"/>
      <c r="FV343" s="914"/>
      <c r="FW343" s="915"/>
      <c r="FX343" s="915"/>
      <c r="FY343" s="915"/>
      <c r="FZ343" s="915"/>
      <c r="GA343" s="915"/>
      <c r="GB343" s="915"/>
      <c r="GC343" s="915"/>
      <c r="GD343" s="915"/>
      <c r="GE343" s="915"/>
      <c r="GF343" s="915"/>
      <c r="GG343" s="915"/>
      <c r="GH343" s="915"/>
      <c r="GI343" s="930"/>
      <c r="GJ343" s="930"/>
      <c r="GK343" s="930"/>
      <c r="GL343" s="930"/>
      <c r="GM343" s="930"/>
      <c r="GN343" s="930"/>
      <c r="GO343" s="744"/>
    </row>
    <row r="344" spans="1:197" ht="13.5" customHeight="1" x14ac:dyDescent="0.2">
      <c r="A344" s="1003"/>
      <c r="B344" s="967" t="str">
        <f>'ANNUAL SUMMARY'!$C$30</f>
        <v>SIC</v>
      </c>
      <c r="C344" s="968"/>
      <c r="D344" s="968"/>
      <c r="E344" s="968"/>
      <c r="F344" s="971"/>
      <c r="G344" s="973"/>
      <c r="H344" s="974"/>
      <c r="I344" s="974"/>
      <c r="J344" s="974"/>
      <c r="K344" s="974"/>
      <c r="L344" s="975"/>
      <c r="M344" s="785"/>
      <c r="N344" s="979" t="str">
        <f>'ANNUAL SUMMARY'!$O$30</f>
        <v>NIGHT</v>
      </c>
      <c r="O344" s="968"/>
      <c r="P344" s="968"/>
      <c r="Q344" s="968"/>
      <c r="R344" s="971"/>
      <c r="S344" s="980"/>
      <c r="T344" s="981"/>
      <c r="U344" s="981"/>
      <c r="V344" s="981"/>
      <c r="W344" s="981"/>
      <c r="X344" s="982"/>
      <c r="Y344" s="624"/>
      <c r="Z344" s="913"/>
      <c r="AA344" s="914"/>
      <c r="AB344" s="914"/>
      <c r="AC344" s="914"/>
      <c r="AD344" s="914"/>
      <c r="AE344" s="915"/>
      <c r="AF344" s="915"/>
      <c r="AG344" s="915"/>
      <c r="AH344" s="915"/>
      <c r="AI344" s="915"/>
      <c r="AJ344" s="915"/>
      <c r="AK344" s="915"/>
      <c r="AL344" s="915"/>
      <c r="AM344" s="915"/>
      <c r="AN344" s="915"/>
      <c r="AO344" s="915"/>
      <c r="AP344" s="915"/>
      <c r="AQ344" s="930"/>
      <c r="AR344" s="930"/>
      <c r="AS344" s="930"/>
      <c r="AT344" s="930"/>
      <c r="AU344" s="930"/>
      <c r="AV344" s="930"/>
      <c r="AW344" s="744"/>
      <c r="AX344" s="1003"/>
      <c r="AY344" s="967" t="str">
        <f>'ANNUAL SUMMARY'!$C$30</f>
        <v>SIC</v>
      </c>
      <c r="AZ344" s="968"/>
      <c r="BA344" s="968"/>
      <c r="BB344" s="968"/>
      <c r="BC344" s="971"/>
      <c r="BD344" s="973"/>
      <c r="BE344" s="974"/>
      <c r="BF344" s="974"/>
      <c r="BG344" s="974"/>
      <c r="BH344" s="974"/>
      <c r="BI344" s="975"/>
      <c r="BJ344" s="785"/>
      <c r="BK344" s="979" t="str">
        <f>'ANNUAL SUMMARY'!$O$30</f>
        <v>NIGHT</v>
      </c>
      <c r="BL344" s="968"/>
      <c r="BM344" s="968"/>
      <c r="BN344" s="968"/>
      <c r="BO344" s="971"/>
      <c r="BP344" s="980"/>
      <c r="BQ344" s="981"/>
      <c r="BR344" s="981"/>
      <c r="BS344" s="981"/>
      <c r="BT344" s="981"/>
      <c r="BU344" s="982"/>
      <c r="BV344" s="624"/>
      <c r="BW344" s="913"/>
      <c r="BX344" s="914"/>
      <c r="BY344" s="914"/>
      <c r="BZ344" s="914"/>
      <c r="CA344" s="914"/>
      <c r="CB344" s="915"/>
      <c r="CC344" s="915"/>
      <c r="CD344" s="915"/>
      <c r="CE344" s="915"/>
      <c r="CF344" s="915"/>
      <c r="CG344" s="915"/>
      <c r="CH344" s="915"/>
      <c r="CI344" s="915"/>
      <c r="CJ344" s="915"/>
      <c r="CK344" s="915"/>
      <c r="CL344" s="915"/>
      <c r="CM344" s="915"/>
      <c r="CN344" s="930"/>
      <c r="CO344" s="930"/>
      <c r="CP344" s="930"/>
      <c r="CQ344" s="930"/>
      <c r="CR344" s="930"/>
      <c r="CS344" s="930"/>
      <c r="CT344" s="744"/>
      <c r="CV344" s="1003"/>
      <c r="CW344" s="967" t="str">
        <f>'ANNUAL SUMMARY'!$C$30</f>
        <v>SIC</v>
      </c>
      <c r="CX344" s="968"/>
      <c r="CY344" s="968"/>
      <c r="CZ344" s="968"/>
      <c r="DA344" s="971"/>
      <c r="DB344" s="973"/>
      <c r="DC344" s="974"/>
      <c r="DD344" s="974"/>
      <c r="DE344" s="974"/>
      <c r="DF344" s="974"/>
      <c r="DG344" s="975"/>
      <c r="DH344" s="785"/>
      <c r="DI344" s="979" t="str">
        <f>'ANNUAL SUMMARY'!$O$30</f>
        <v>NIGHT</v>
      </c>
      <c r="DJ344" s="968"/>
      <c r="DK344" s="968"/>
      <c r="DL344" s="968"/>
      <c r="DM344" s="971"/>
      <c r="DN344" s="980"/>
      <c r="DO344" s="981"/>
      <c r="DP344" s="981"/>
      <c r="DQ344" s="981"/>
      <c r="DR344" s="981"/>
      <c r="DS344" s="982"/>
      <c r="DT344" s="624"/>
      <c r="DU344" s="913"/>
      <c r="DV344" s="914"/>
      <c r="DW344" s="914"/>
      <c r="DX344" s="914"/>
      <c r="DY344" s="914"/>
      <c r="DZ344" s="915"/>
      <c r="EA344" s="915"/>
      <c r="EB344" s="915"/>
      <c r="EC344" s="915"/>
      <c r="ED344" s="915"/>
      <c r="EE344" s="915"/>
      <c r="EF344" s="915"/>
      <c r="EG344" s="915"/>
      <c r="EH344" s="915"/>
      <c r="EI344" s="915"/>
      <c r="EJ344" s="915"/>
      <c r="EK344" s="915"/>
      <c r="EL344" s="930"/>
      <c r="EM344" s="930"/>
      <c r="EN344" s="930"/>
      <c r="EO344" s="930"/>
      <c r="EP344" s="930"/>
      <c r="EQ344" s="930"/>
      <c r="ER344" s="744"/>
      <c r="ES344" s="1003"/>
      <c r="ET344" s="967" t="str">
        <f>'ANNUAL SUMMARY'!$C$30</f>
        <v>SIC</v>
      </c>
      <c r="EU344" s="968"/>
      <c r="EV344" s="968"/>
      <c r="EW344" s="968"/>
      <c r="EX344" s="971"/>
      <c r="EY344" s="973"/>
      <c r="EZ344" s="974"/>
      <c r="FA344" s="974"/>
      <c r="FB344" s="974"/>
      <c r="FC344" s="974"/>
      <c r="FD344" s="975"/>
      <c r="FE344" s="785"/>
      <c r="FF344" s="979" t="str">
        <f>'ANNUAL SUMMARY'!$O$30</f>
        <v>NIGHT</v>
      </c>
      <c r="FG344" s="968"/>
      <c r="FH344" s="968"/>
      <c r="FI344" s="968"/>
      <c r="FJ344" s="971"/>
      <c r="FK344" s="980"/>
      <c r="FL344" s="981"/>
      <c r="FM344" s="981"/>
      <c r="FN344" s="981"/>
      <c r="FO344" s="981"/>
      <c r="FP344" s="982"/>
      <c r="FQ344" s="624"/>
      <c r="FR344" s="913"/>
      <c r="FS344" s="914"/>
      <c r="FT344" s="914"/>
      <c r="FU344" s="914"/>
      <c r="FV344" s="914"/>
      <c r="FW344" s="915"/>
      <c r="FX344" s="915"/>
      <c r="FY344" s="915"/>
      <c r="FZ344" s="915"/>
      <c r="GA344" s="915"/>
      <c r="GB344" s="915"/>
      <c r="GC344" s="915"/>
      <c r="GD344" s="915"/>
      <c r="GE344" s="915"/>
      <c r="GF344" s="915"/>
      <c r="GG344" s="915"/>
      <c r="GH344" s="915"/>
      <c r="GI344" s="930"/>
      <c r="GJ344" s="930"/>
      <c r="GK344" s="930"/>
      <c r="GL344" s="930"/>
      <c r="GM344" s="930"/>
      <c r="GN344" s="930"/>
      <c r="GO344" s="744"/>
    </row>
    <row r="345" spans="1:197" ht="6" customHeight="1" x14ac:dyDescent="0.2">
      <c r="A345" s="1003"/>
      <c r="B345" s="969"/>
      <c r="C345" s="970"/>
      <c r="D345" s="970"/>
      <c r="E345" s="970"/>
      <c r="F345" s="972"/>
      <c r="G345" s="976"/>
      <c r="H345" s="977"/>
      <c r="I345" s="977"/>
      <c r="J345" s="977"/>
      <c r="K345" s="977"/>
      <c r="L345" s="978"/>
      <c r="M345" s="785"/>
      <c r="N345" s="969"/>
      <c r="O345" s="970"/>
      <c r="P345" s="970"/>
      <c r="Q345" s="970"/>
      <c r="R345" s="972"/>
      <c r="S345" s="983"/>
      <c r="T345" s="984"/>
      <c r="U345" s="984"/>
      <c r="V345" s="984"/>
      <c r="W345" s="984"/>
      <c r="X345" s="985"/>
      <c r="Y345" s="624"/>
      <c r="Z345" s="914"/>
      <c r="AA345" s="914"/>
      <c r="AB345" s="914"/>
      <c r="AC345" s="914"/>
      <c r="AD345" s="914"/>
      <c r="AE345" s="915"/>
      <c r="AF345" s="915"/>
      <c r="AG345" s="915"/>
      <c r="AH345" s="915"/>
      <c r="AI345" s="915"/>
      <c r="AJ345" s="915"/>
      <c r="AK345" s="915"/>
      <c r="AL345" s="915"/>
      <c r="AM345" s="915"/>
      <c r="AN345" s="915"/>
      <c r="AO345" s="915"/>
      <c r="AP345" s="915"/>
      <c r="AQ345" s="930"/>
      <c r="AR345" s="930"/>
      <c r="AS345" s="930"/>
      <c r="AT345" s="930"/>
      <c r="AU345" s="930"/>
      <c r="AV345" s="930"/>
      <c r="AW345" s="744"/>
      <c r="AX345" s="1003"/>
      <c r="AY345" s="969"/>
      <c r="AZ345" s="970"/>
      <c r="BA345" s="970"/>
      <c r="BB345" s="970"/>
      <c r="BC345" s="972"/>
      <c r="BD345" s="976"/>
      <c r="BE345" s="977"/>
      <c r="BF345" s="977"/>
      <c r="BG345" s="977"/>
      <c r="BH345" s="977"/>
      <c r="BI345" s="978"/>
      <c r="BJ345" s="785"/>
      <c r="BK345" s="969"/>
      <c r="BL345" s="970"/>
      <c r="BM345" s="970"/>
      <c r="BN345" s="970"/>
      <c r="BO345" s="972"/>
      <c r="BP345" s="983"/>
      <c r="BQ345" s="984"/>
      <c r="BR345" s="984"/>
      <c r="BS345" s="984"/>
      <c r="BT345" s="984"/>
      <c r="BU345" s="985"/>
      <c r="BV345" s="624"/>
      <c r="BW345" s="914"/>
      <c r="BX345" s="914"/>
      <c r="BY345" s="914"/>
      <c r="BZ345" s="914"/>
      <c r="CA345" s="914"/>
      <c r="CB345" s="915"/>
      <c r="CC345" s="915"/>
      <c r="CD345" s="915"/>
      <c r="CE345" s="915"/>
      <c r="CF345" s="915"/>
      <c r="CG345" s="915"/>
      <c r="CH345" s="915"/>
      <c r="CI345" s="915"/>
      <c r="CJ345" s="915"/>
      <c r="CK345" s="915"/>
      <c r="CL345" s="915"/>
      <c r="CM345" s="915"/>
      <c r="CN345" s="930"/>
      <c r="CO345" s="930"/>
      <c r="CP345" s="930"/>
      <c r="CQ345" s="930"/>
      <c r="CR345" s="930"/>
      <c r="CS345" s="930"/>
      <c r="CT345" s="744"/>
      <c r="CV345" s="1003"/>
      <c r="CW345" s="969"/>
      <c r="CX345" s="970"/>
      <c r="CY345" s="970"/>
      <c r="CZ345" s="970"/>
      <c r="DA345" s="972"/>
      <c r="DB345" s="976"/>
      <c r="DC345" s="977"/>
      <c r="DD345" s="977"/>
      <c r="DE345" s="977"/>
      <c r="DF345" s="977"/>
      <c r="DG345" s="978"/>
      <c r="DH345" s="785"/>
      <c r="DI345" s="969"/>
      <c r="DJ345" s="970"/>
      <c r="DK345" s="970"/>
      <c r="DL345" s="970"/>
      <c r="DM345" s="972"/>
      <c r="DN345" s="983"/>
      <c r="DO345" s="984"/>
      <c r="DP345" s="984"/>
      <c r="DQ345" s="984"/>
      <c r="DR345" s="984"/>
      <c r="DS345" s="985"/>
      <c r="DT345" s="624"/>
      <c r="DU345" s="914"/>
      <c r="DV345" s="914"/>
      <c r="DW345" s="914"/>
      <c r="DX345" s="914"/>
      <c r="DY345" s="914"/>
      <c r="DZ345" s="915"/>
      <c r="EA345" s="915"/>
      <c r="EB345" s="915"/>
      <c r="EC345" s="915"/>
      <c r="ED345" s="915"/>
      <c r="EE345" s="915"/>
      <c r="EF345" s="915"/>
      <c r="EG345" s="915"/>
      <c r="EH345" s="915"/>
      <c r="EI345" s="915"/>
      <c r="EJ345" s="915"/>
      <c r="EK345" s="915"/>
      <c r="EL345" s="930"/>
      <c r="EM345" s="930"/>
      <c r="EN345" s="930"/>
      <c r="EO345" s="930"/>
      <c r="EP345" s="930"/>
      <c r="EQ345" s="930"/>
      <c r="ER345" s="744"/>
      <c r="ES345" s="1003"/>
      <c r="ET345" s="969"/>
      <c r="EU345" s="970"/>
      <c r="EV345" s="970"/>
      <c r="EW345" s="970"/>
      <c r="EX345" s="972"/>
      <c r="EY345" s="976"/>
      <c r="EZ345" s="977"/>
      <c r="FA345" s="977"/>
      <c r="FB345" s="977"/>
      <c r="FC345" s="977"/>
      <c r="FD345" s="978"/>
      <c r="FE345" s="785"/>
      <c r="FF345" s="969"/>
      <c r="FG345" s="970"/>
      <c r="FH345" s="970"/>
      <c r="FI345" s="970"/>
      <c r="FJ345" s="972"/>
      <c r="FK345" s="983"/>
      <c r="FL345" s="984"/>
      <c r="FM345" s="984"/>
      <c r="FN345" s="984"/>
      <c r="FO345" s="984"/>
      <c r="FP345" s="985"/>
      <c r="FQ345" s="624"/>
      <c r="FR345" s="914"/>
      <c r="FS345" s="914"/>
      <c r="FT345" s="914"/>
      <c r="FU345" s="914"/>
      <c r="FV345" s="914"/>
      <c r="FW345" s="915"/>
      <c r="FX345" s="915"/>
      <c r="FY345" s="915"/>
      <c r="FZ345" s="915"/>
      <c r="GA345" s="915"/>
      <c r="GB345" s="915"/>
      <c r="GC345" s="915"/>
      <c r="GD345" s="915"/>
      <c r="GE345" s="915"/>
      <c r="GF345" s="915"/>
      <c r="GG345" s="915"/>
      <c r="GH345" s="915"/>
      <c r="GI345" s="930"/>
      <c r="GJ345" s="930"/>
      <c r="GK345" s="930"/>
      <c r="GL345" s="930"/>
      <c r="GM345" s="930"/>
      <c r="GN345" s="930"/>
      <c r="GO345" s="744"/>
    </row>
    <row r="346" spans="1:197" ht="2.25" customHeight="1" x14ac:dyDescent="0.25">
      <c r="A346" s="1003"/>
      <c r="B346" s="624"/>
      <c r="C346" s="624"/>
      <c r="D346" s="624"/>
      <c r="E346" s="624"/>
      <c r="F346" s="624"/>
      <c r="G346" s="624"/>
      <c r="H346" s="624"/>
      <c r="I346" s="624"/>
      <c r="J346" s="624"/>
      <c r="K346" s="624"/>
      <c r="L346" s="624"/>
      <c r="M346" s="624"/>
      <c r="N346" s="624"/>
      <c r="O346" s="624"/>
      <c r="P346" s="624"/>
      <c r="Q346" s="624"/>
      <c r="R346" s="624"/>
      <c r="S346" s="624"/>
      <c r="T346" s="624"/>
      <c r="U346" s="624"/>
      <c r="V346" s="624"/>
      <c r="W346" s="624"/>
      <c r="X346" s="624"/>
      <c r="Y346" s="624"/>
      <c r="Z346" s="913"/>
      <c r="AA346" s="914"/>
      <c r="AB346" s="914"/>
      <c r="AC346" s="914"/>
      <c r="AD346" s="914"/>
      <c r="AE346" s="915"/>
      <c r="AF346" s="915"/>
      <c r="AG346" s="915"/>
      <c r="AH346" s="915"/>
      <c r="AI346" s="915"/>
      <c r="AJ346" s="915"/>
      <c r="AK346" s="915"/>
      <c r="AL346" s="915"/>
      <c r="AM346" s="915"/>
      <c r="AN346" s="915"/>
      <c r="AO346" s="915"/>
      <c r="AP346" s="915"/>
      <c r="AQ346" s="930"/>
      <c r="AR346" s="930"/>
      <c r="AS346" s="930"/>
      <c r="AT346" s="930"/>
      <c r="AU346" s="930"/>
      <c r="AV346" s="930"/>
      <c r="AW346" s="744"/>
      <c r="AX346" s="1003"/>
      <c r="AY346" s="624"/>
      <c r="AZ346" s="624"/>
      <c r="BA346" s="624"/>
      <c r="BB346" s="624"/>
      <c r="BC346" s="624"/>
      <c r="BD346" s="624"/>
      <c r="BE346" s="624"/>
      <c r="BF346" s="624"/>
      <c r="BG346" s="624"/>
      <c r="BH346" s="624"/>
      <c r="BI346" s="624"/>
      <c r="BJ346" s="624"/>
      <c r="BK346" s="624"/>
      <c r="BL346" s="624"/>
      <c r="BM346" s="624"/>
      <c r="BN346" s="624"/>
      <c r="BO346" s="624"/>
      <c r="BP346" s="624"/>
      <c r="BQ346" s="624"/>
      <c r="BR346" s="624"/>
      <c r="BS346" s="624"/>
      <c r="BT346" s="624"/>
      <c r="BU346" s="624"/>
      <c r="BV346" s="624"/>
      <c r="BW346" s="913"/>
      <c r="BX346" s="914"/>
      <c r="BY346" s="914"/>
      <c r="BZ346" s="914"/>
      <c r="CA346" s="914"/>
      <c r="CB346" s="915"/>
      <c r="CC346" s="915"/>
      <c r="CD346" s="915"/>
      <c r="CE346" s="915"/>
      <c r="CF346" s="915"/>
      <c r="CG346" s="915"/>
      <c r="CH346" s="915"/>
      <c r="CI346" s="915"/>
      <c r="CJ346" s="915"/>
      <c r="CK346" s="915"/>
      <c r="CL346" s="915"/>
      <c r="CM346" s="915"/>
      <c r="CN346" s="930"/>
      <c r="CO346" s="930"/>
      <c r="CP346" s="930"/>
      <c r="CQ346" s="930"/>
      <c r="CR346" s="930"/>
      <c r="CS346" s="930"/>
      <c r="CT346" s="744"/>
      <c r="CV346" s="1003"/>
      <c r="CW346" s="624"/>
      <c r="CX346" s="624"/>
      <c r="CY346" s="624"/>
      <c r="CZ346" s="624"/>
      <c r="DA346" s="624"/>
      <c r="DB346" s="624"/>
      <c r="DC346" s="624"/>
      <c r="DD346" s="624"/>
      <c r="DE346" s="624"/>
      <c r="DF346" s="624"/>
      <c r="DG346" s="624"/>
      <c r="DH346" s="624"/>
      <c r="DI346" s="624"/>
      <c r="DJ346" s="624"/>
      <c r="DK346" s="624"/>
      <c r="DL346" s="624"/>
      <c r="DM346" s="624"/>
      <c r="DN346" s="624"/>
      <c r="DO346" s="624"/>
      <c r="DP346" s="624"/>
      <c r="DQ346" s="624"/>
      <c r="DR346" s="624"/>
      <c r="DS346" s="624"/>
      <c r="DT346" s="624"/>
      <c r="DU346" s="913"/>
      <c r="DV346" s="914"/>
      <c r="DW346" s="914"/>
      <c r="DX346" s="914"/>
      <c r="DY346" s="914"/>
      <c r="DZ346" s="915"/>
      <c r="EA346" s="915"/>
      <c r="EB346" s="915"/>
      <c r="EC346" s="915"/>
      <c r="ED346" s="915"/>
      <c r="EE346" s="915"/>
      <c r="EF346" s="915"/>
      <c r="EG346" s="915"/>
      <c r="EH346" s="915"/>
      <c r="EI346" s="915"/>
      <c r="EJ346" s="915"/>
      <c r="EK346" s="915"/>
      <c r="EL346" s="930"/>
      <c r="EM346" s="930"/>
      <c r="EN346" s="930"/>
      <c r="EO346" s="930"/>
      <c r="EP346" s="930"/>
      <c r="EQ346" s="930"/>
      <c r="ER346" s="744"/>
      <c r="ES346" s="1003"/>
      <c r="ET346" s="624"/>
      <c r="EU346" s="624"/>
      <c r="EV346" s="624"/>
      <c r="EW346" s="624"/>
      <c r="EX346" s="624"/>
      <c r="EY346" s="624"/>
      <c r="EZ346" s="624"/>
      <c r="FA346" s="624"/>
      <c r="FB346" s="624"/>
      <c r="FC346" s="624"/>
      <c r="FD346" s="624"/>
      <c r="FE346" s="624"/>
      <c r="FF346" s="624"/>
      <c r="FG346" s="624"/>
      <c r="FH346" s="624"/>
      <c r="FI346" s="624"/>
      <c r="FJ346" s="624"/>
      <c r="FK346" s="624"/>
      <c r="FL346" s="624"/>
      <c r="FM346" s="624"/>
      <c r="FN346" s="624"/>
      <c r="FO346" s="624"/>
      <c r="FP346" s="624"/>
      <c r="FQ346" s="624"/>
      <c r="FR346" s="913"/>
      <c r="FS346" s="914"/>
      <c r="FT346" s="914"/>
      <c r="FU346" s="914"/>
      <c r="FV346" s="914"/>
      <c r="FW346" s="915"/>
      <c r="FX346" s="915"/>
      <c r="FY346" s="915"/>
      <c r="FZ346" s="915"/>
      <c r="GA346" s="915"/>
      <c r="GB346" s="915"/>
      <c r="GC346" s="915"/>
      <c r="GD346" s="915"/>
      <c r="GE346" s="915"/>
      <c r="GF346" s="915"/>
      <c r="GG346" s="915"/>
      <c r="GH346" s="915"/>
      <c r="GI346" s="930"/>
      <c r="GJ346" s="930"/>
      <c r="GK346" s="930"/>
      <c r="GL346" s="930"/>
      <c r="GM346" s="930"/>
      <c r="GN346" s="930"/>
      <c r="GO346" s="744"/>
    </row>
    <row r="347" spans="1:197" ht="14.25" customHeight="1" x14ac:dyDescent="0.2">
      <c r="A347" s="1003"/>
      <c r="B347" s="967" t="str">
        <f>'ANNUAL SUMMARY'!$C$33</f>
        <v>CROSS C.</v>
      </c>
      <c r="C347" s="968"/>
      <c r="D347" s="968"/>
      <c r="E347" s="968"/>
      <c r="F347" s="792"/>
      <c r="G347" s="793"/>
      <c r="H347" s="793"/>
      <c r="I347" s="793"/>
      <c r="J347" s="793"/>
      <c r="K347" s="793"/>
      <c r="L347" s="794"/>
      <c r="M347" s="643"/>
      <c r="N347" s="786" t="s">
        <v>63</v>
      </c>
      <c r="O347" s="644"/>
      <c r="P347" s="644"/>
      <c r="Q347" s="644"/>
      <c r="R347" s="644"/>
      <c r="S347" s="644"/>
      <c r="T347" s="644"/>
      <c r="U347" s="644"/>
      <c r="V347" s="644"/>
      <c r="W347" s="644"/>
      <c r="X347" s="645"/>
      <c r="Y347" s="624"/>
      <c r="Z347" s="914"/>
      <c r="AA347" s="914"/>
      <c r="AB347" s="914"/>
      <c r="AC347" s="914"/>
      <c r="AD347" s="914"/>
      <c r="AE347" s="915"/>
      <c r="AF347" s="915"/>
      <c r="AG347" s="915"/>
      <c r="AH347" s="915"/>
      <c r="AI347" s="915"/>
      <c r="AJ347" s="915"/>
      <c r="AK347" s="915"/>
      <c r="AL347" s="915"/>
      <c r="AM347" s="915"/>
      <c r="AN347" s="915"/>
      <c r="AO347" s="915"/>
      <c r="AP347" s="915"/>
      <c r="AQ347" s="930"/>
      <c r="AR347" s="930"/>
      <c r="AS347" s="930"/>
      <c r="AT347" s="930"/>
      <c r="AU347" s="930"/>
      <c r="AV347" s="930"/>
      <c r="AW347" s="744"/>
      <c r="AX347" s="1003"/>
      <c r="AY347" s="967" t="str">
        <f>'ANNUAL SUMMARY'!$C$33</f>
        <v>CROSS C.</v>
      </c>
      <c r="AZ347" s="968"/>
      <c r="BA347" s="968"/>
      <c r="BB347" s="968"/>
      <c r="BC347" s="792"/>
      <c r="BD347" s="793"/>
      <c r="BE347" s="793"/>
      <c r="BF347" s="793"/>
      <c r="BG347" s="793"/>
      <c r="BH347" s="793"/>
      <c r="BI347" s="794"/>
      <c r="BJ347" s="643"/>
      <c r="BK347" s="786" t="s">
        <v>63</v>
      </c>
      <c r="BL347" s="644"/>
      <c r="BM347" s="644"/>
      <c r="BN347" s="644"/>
      <c r="BO347" s="644"/>
      <c r="BP347" s="644"/>
      <c r="BQ347" s="644"/>
      <c r="BR347" s="644"/>
      <c r="BS347" s="644"/>
      <c r="BT347" s="644"/>
      <c r="BU347" s="645"/>
      <c r="BV347" s="624"/>
      <c r="BW347" s="914"/>
      <c r="BX347" s="914"/>
      <c r="BY347" s="914"/>
      <c r="BZ347" s="914"/>
      <c r="CA347" s="914"/>
      <c r="CB347" s="915"/>
      <c r="CC347" s="915"/>
      <c r="CD347" s="915"/>
      <c r="CE347" s="915"/>
      <c r="CF347" s="915"/>
      <c r="CG347" s="915"/>
      <c r="CH347" s="915"/>
      <c r="CI347" s="915"/>
      <c r="CJ347" s="915"/>
      <c r="CK347" s="915"/>
      <c r="CL347" s="915"/>
      <c r="CM347" s="915"/>
      <c r="CN347" s="930"/>
      <c r="CO347" s="930"/>
      <c r="CP347" s="930"/>
      <c r="CQ347" s="930"/>
      <c r="CR347" s="930"/>
      <c r="CS347" s="930"/>
      <c r="CT347" s="744"/>
      <c r="CV347" s="1003"/>
      <c r="CW347" s="967" t="str">
        <f>'ANNUAL SUMMARY'!$C$33</f>
        <v>CROSS C.</v>
      </c>
      <c r="CX347" s="968"/>
      <c r="CY347" s="968"/>
      <c r="CZ347" s="968"/>
      <c r="DA347" s="792"/>
      <c r="DB347" s="793"/>
      <c r="DC347" s="793"/>
      <c r="DD347" s="793"/>
      <c r="DE347" s="793"/>
      <c r="DF347" s="793"/>
      <c r="DG347" s="794"/>
      <c r="DH347" s="643"/>
      <c r="DI347" s="786" t="s">
        <v>63</v>
      </c>
      <c r="DJ347" s="644"/>
      <c r="DK347" s="644"/>
      <c r="DL347" s="644"/>
      <c r="DM347" s="644"/>
      <c r="DN347" s="644"/>
      <c r="DO347" s="644"/>
      <c r="DP347" s="644"/>
      <c r="DQ347" s="644"/>
      <c r="DR347" s="644"/>
      <c r="DS347" s="645"/>
      <c r="DT347" s="624"/>
      <c r="DU347" s="914"/>
      <c r="DV347" s="914"/>
      <c r="DW347" s="914"/>
      <c r="DX347" s="914"/>
      <c r="DY347" s="914"/>
      <c r="DZ347" s="915"/>
      <c r="EA347" s="915"/>
      <c r="EB347" s="915"/>
      <c r="EC347" s="915"/>
      <c r="ED347" s="915"/>
      <c r="EE347" s="915"/>
      <c r="EF347" s="915"/>
      <c r="EG347" s="915"/>
      <c r="EH347" s="915"/>
      <c r="EI347" s="915"/>
      <c r="EJ347" s="915"/>
      <c r="EK347" s="915"/>
      <c r="EL347" s="930"/>
      <c r="EM347" s="930"/>
      <c r="EN347" s="930"/>
      <c r="EO347" s="930"/>
      <c r="EP347" s="930"/>
      <c r="EQ347" s="930"/>
      <c r="ER347" s="744"/>
      <c r="ES347" s="1003"/>
      <c r="ET347" s="967" t="str">
        <f>'ANNUAL SUMMARY'!$C$33</f>
        <v>CROSS C.</v>
      </c>
      <c r="EU347" s="968"/>
      <c r="EV347" s="968"/>
      <c r="EW347" s="968"/>
      <c r="EX347" s="792"/>
      <c r="EY347" s="793"/>
      <c r="EZ347" s="793"/>
      <c r="FA347" s="793"/>
      <c r="FB347" s="793"/>
      <c r="FC347" s="793"/>
      <c r="FD347" s="794"/>
      <c r="FE347" s="643"/>
      <c r="FF347" s="786" t="s">
        <v>63</v>
      </c>
      <c r="FG347" s="644"/>
      <c r="FH347" s="644"/>
      <c r="FI347" s="644"/>
      <c r="FJ347" s="644"/>
      <c r="FK347" s="644"/>
      <c r="FL347" s="644"/>
      <c r="FM347" s="644"/>
      <c r="FN347" s="644"/>
      <c r="FO347" s="644"/>
      <c r="FP347" s="645"/>
      <c r="FQ347" s="624"/>
      <c r="FR347" s="914"/>
      <c r="FS347" s="914"/>
      <c r="FT347" s="914"/>
      <c r="FU347" s="914"/>
      <c r="FV347" s="914"/>
      <c r="FW347" s="915"/>
      <c r="FX347" s="915"/>
      <c r="FY347" s="915"/>
      <c r="FZ347" s="915"/>
      <c r="GA347" s="915"/>
      <c r="GB347" s="915"/>
      <c r="GC347" s="915"/>
      <c r="GD347" s="915"/>
      <c r="GE347" s="915"/>
      <c r="GF347" s="915"/>
      <c r="GG347" s="915"/>
      <c r="GH347" s="915"/>
      <c r="GI347" s="930"/>
      <c r="GJ347" s="930"/>
      <c r="GK347" s="930"/>
      <c r="GL347" s="930"/>
      <c r="GM347" s="930"/>
      <c r="GN347" s="930"/>
      <c r="GO347" s="744"/>
    </row>
    <row r="348" spans="1:197" ht="6" customHeight="1" x14ac:dyDescent="0.2">
      <c r="A348" s="1003"/>
      <c r="B348" s="969"/>
      <c r="C348" s="970"/>
      <c r="D348" s="970"/>
      <c r="E348" s="970"/>
      <c r="F348" s="795"/>
      <c r="G348" s="796"/>
      <c r="H348" s="796"/>
      <c r="I348" s="796"/>
      <c r="J348" s="796"/>
      <c r="K348" s="796"/>
      <c r="L348" s="797"/>
      <c r="M348" s="643"/>
      <c r="N348" s="787"/>
      <c r="O348" s="646"/>
      <c r="P348" s="646"/>
      <c r="Q348" s="646"/>
      <c r="R348" s="646"/>
      <c r="S348" s="646"/>
      <c r="T348" s="646"/>
      <c r="U348" s="646"/>
      <c r="V348" s="646"/>
      <c r="W348" s="646"/>
      <c r="X348" s="647"/>
      <c r="Y348" s="624"/>
      <c r="Z348" s="913"/>
      <c r="AA348" s="913"/>
      <c r="AB348" s="913"/>
      <c r="AC348" s="913"/>
      <c r="AD348" s="913"/>
      <c r="AE348" s="915"/>
      <c r="AF348" s="915"/>
      <c r="AG348" s="915"/>
      <c r="AH348" s="915"/>
      <c r="AI348" s="915"/>
      <c r="AJ348" s="915"/>
      <c r="AK348" s="915"/>
      <c r="AL348" s="915"/>
      <c r="AM348" s="915"/>
      <c r="AN348" s="915"/>
      <c r="AO348" s="915"/>
      <c r="AP348" s="915"/>
      <c r="AQ348" s="930"/>
      <c r="AR348" s="930"/>
      <c r="AS348" s="930"/>
      <c r="AT348" s="930"/>
      <c r="AU348" s="930"/>
      <c r="AV348" s="930"/>
      <c r="AW348" s="744"/>
      <c r="AX348" s="1003"/>
      <c r="AY348" s="969"/>
      <c r="AZ348" s="970"/>
      <c r="BA348" s="970"/>
      <c r="BB348" s="970"/>
      <c r="BC348" s="795"/>
      <c r="BD348" s="796"/>
      <c r="BE348" s="796"/>
      <c r="BF348" s="796"/>
      <c r="BG348" s="796"/>
      <c r="BH348" s="796"/>
      <c r="BI348" s="797"/>
      <c r="BJ348" s="643"/>
      <c r="BK348" s="787"/>
      <c r="BL348" s="646"/>
      <c r="BM348" s="646"/>
      <c r="BN348" s="646"/>
      <c r="BO348" s="646"/>
      <c r="BP348" s="646"/>
      <c r="BQ348" s="646"/>
      <c r="BR348" s="646"/>
      <c r="BS348" s="646"/>
      <c r="BT348" s="646"/>
      <c r="BU348" s="647"/>
      <c r="BV348" s="624"/>
      <c r="BW348" s="913"/>
      <c r="BX348" s="913"/>
      <c r="BY348" s="913"/>
      <c r="BZ348" s="913"/>
      <c r="CA348" s="913"/>
      <c r="CB348" s="915"/>
      <c r="CC348" s="915"/>
      <c r="CD348" s="915"/>
      <c r="CE348" s="915"/>
      <c r="CF348" s="915"/>
      <c r="CG348" s="915"/>
      <c r="CH348" s="915"/>
      <c r="CI348" s="915"/>
      <c r="CJ348" s="915"/>
      <c r="CK348" s="915"/>
      <c r="CL348" s="915"/>
      <c r="CM348" s="915"/>
      <c r="CN348" s="930"/>
      <c r="CO348" s="930"/>
      <c r="CP348" s="930"/>
      <c r="CQ348" s="930"/>
      <c r="CR348" s="930"/>
      <c r="CS348" s="930"/>
      <c r="CT348" s="744"/>
      <c r="CV348" s="1003"/>
      <c r="CW348" s="969"/>
      <c r="CX348" s="970"/>
      <c r="CY348" s="970"/>
      <c r="CZ348" s="970"/>
      <c r="DA348" s="795"/>
      <c r="DB348" s="796"/>
      <c r="DC348" s="796"/>
      <c r="DD348" s="796"/>
      <c r="DE348" s="796"/>
      <c r="DF348" s="796"/>
      <c r="DG348" s="797"/>
      <c r="DH348" s="643"/>
      <c r="DI348" s="787"/>
      <c r="DJ348" s="646"/>
      <c r="DK348" s="646"/>
      <c r="DL348" s="646"/>
      <c r="DM348" s="646"/>
      <c r="DN348" s="646"/>
      <c r="DO348" s="646"/>
      <c r="DP348" s="646"/>
      <c r="DQ348" s="646"/>
      <c r="DR348" s="646"/>
      <c r="DS348" s="647"/>
      <c r="DT348" s="624"/>
      <c r="DU348" s="913"/>
      <c r="DV348" s="913"/>
      <c r="DW348" s="913"/>
      <c r="DX348" s="913"/>
      <c r="DY348" s="913"/>
      <c r="DZ348" s="915"/>
      <c r="EA348" s="915"/>
      <c r="EB348" s="915"/>
      <c r="EC348" s="915"/>
      <c r="ED348" s="915"/>
      <c r="EE348" s="915"/>
      <c r="EF348" s="915"/>
      <c r="EG348" s="915"/>
      <c r="EH348" s="915"/>
      <c r="EI348" s="915"/>
      <c r="EJ348" s="915"/>
      <c r="EK348" s="915"/>
      <c r="EL348" s="930"/>
      <c r="EM348" s="930"/>
      <c r="EN348" s="930"/>
      <c r="EO348" s="930"/>
      <c r="EP348" s="930"/>
      <c r="EQ348" s="930"/>
      <c r="ER348" s="744"/>
      <c r="ES348" s="1003"/>
      <c r="ET348" s="969"/>
      <c r="EU348" s="970"/>
      <c r="EV348" s="970"/>
      <c r="EW348" s="970"/>
      <c r="EX348" s="795"/>
      <c r="EY348" s="796"/>
      <c r="EZ348" s="796"/>
      <c r="FA348" s="796"/>
      <c r="FB348" s="796"/>
      <c r="FC348" s="796"/>
      <c r="FD348" s="797"/>
      <c r="FE348" s="643"/>
      <c r="FF348" s="787"/>
      <c r="FG348" s="646"/>
      <c r="FH348" s="646"/>
      <c r="FI348" s="646"/>
      <c r="FJ348" s="646"/>
      <c r="FK348" s="646"/>
      <c r="FL348" s="646"/>
      <c r="FM348" s="646"/>
      <c r="FN348" s="646"/>
      <c r="FO348" s="646"/>
      <c r="FP348" s="647"/>
      <c r="FQ348" s="624"/>
      <c r="FR348" s="913"/>
      <c r="FS348" s="913"/>
      <c r="FT348" s="913"/>
      <c r="FU348" s="913"/>
      <c r="FV348" s="913"/>
      <c r="FW348" s="915"/>
      <c r="FX348" s="915"/>
      <c r="FY348" s="915"/>
      <c r="FZ348" s="915"/>
      <c r="GA348" s="915"/>
      <c r="GB348" s="915"/>
      <c r="GC348" s="915"/>
      <c r="GD348" s="915"/>
      <c r="GE348" s="915"/>
      <c r="GF348" s="915"/>
      <c r="GG348" s="915"/>
      <c r="GH348" s="915"/>
      <c r="GI348" s="930"/>
      <c r="GJ348" s="930"/>
      <c r="GK348" s="930"/>
      <c r="GL348" s="930"/>
      <c r="GM348" s="930"/>
      <c r="GN348" s="930"/>
      <c r="GO348" s="744"/>
    </row>
    <row r="349" spans="1:197" ht="2.25" customHeight="1" x14ac:dyDescent="0.25">
      <c r="A349" s="1003"/>
      <c r="B349" s="624"/>
      <c r="C349" s="624"/>
      <c r="D349" s="624"/>
      <c r="E349" s="624"/>
      <c r="F349" s="624"/>
      <c r="G349" s="624"/>
      <c r="H349" s="624"/>
      <c r="I349" s="624"/>
      <c r="J349" s="624"/>
      <c r="K349" s="624"/>
      <c r="L349" s="624"/>
      <c r="M349" s="643"/>
      <c r="N349" s="787"/>
      <c r="O349" s="646"/>
      <c r="P349" s="646"/>
      <c r="Q349" s="646"/>
      <c r="R349" s="646"/>
      <c r="S349" s="646"/>
      <c r="T349" s="646"/>
      <c r="U349" s="646"/>
      <c r="V349" s="646"/>
      <c r="W349" s="646"/>
      <c r="X349" s="647"/>
      <c r="Y349" s="624"/>
      <c r="Z349" s="913"/>
      <c r="AA349" s="913"/>
      <c r="AB349" s="913"/>
      <c r="AC349" s="913"/>
      <c r="AD349" s="913"/>
      <c r="AE349" s="915"/>
      <c r="AF349" s="915"/>
      <c r="AG349" s="915"/>
      <c r="AH349" s="915"/>
      <c r="AI349" s="915"/>
      <c r="AJ349" s="915"/>
      <c r="AK349" s="915"/>
      <c r="AL349" s="915"/>
      <c r="AM349" s="915"/>
      <c r="AN349" s="915"/>
      <c r="AO349" s="915"/>
      <c r="AP349" s="915"/>
      <c r="AQ349" s="930"/>
      <c r="AR349" s="930"/>
      <c r="AS349" s="930"/>
      <c r="AT349" s="930"/>
      <c r="AU349" s="930"/>
      <c r="AV349" s="930"/>
      <c r="AW349" s="744"/>
      <c r="AX349" s="1003"/>
      <c r="AY349" s="624"/>
      <c r="AZ349" s="624"/>
      <c r="BA349" s="624"/>
      <c r="BB349" s="624"/>
      <c r="BC349" s="624"/>
      <c r="BD349" s="624"/>
      <c r="BE349" s="624"/>
      <c r="BF349" s="624"/>
      <c r="BG349" s="624"/>
      <c r="BH349" s="624"/>
      <c r="BI349" s="624"/>
      <c r="BJ349" s="643"/>
      <c r="BK349" s="787"/>
      <c r="BL349" s="646"/>
      <c r="BM349" s="646"/>
      <c r="BN349" s="646"/>
      <c r="BO349" s="646"/>
      <c r="BP349" s="646"/>
      <c r="BQ349" s="646"/>
      <c r="BR349" s="646"/>
      <c r="BS349" s="646"/>
      <c r="BT349" s="646"/>
      <c r="BU349" s="647"/>
      <c r="BV349" s="624"/>
      <c r="BW349" s="913"/>
      <c r="BX349" s="913"/>
      <c r="BY349" s="913"/>
      <c r="BZ349" s="913"/>
      <c r="CA349" s="913"/>
      <c r="CB349" s="915"/>
      <c r="CC349" s="915"/>
      <c r="CD349" s="915"/>
      <c r="CE349" s="915"/>
      <c r="CF349" s="915"/>
      <c r="CG349" s="915"/>
      <c r="CH349" s="915"/>
      <c r="CI349" s="915"/>
      <c r="CJ349" s="915"/>
      <c r="CK349" s="915"/>
      <c r="CL349" s="915"/>
      <c r="CM349" s="915"/>
      <c r="CN349" s="930"/>
      <c r="CO349" s="930"/>
      <c r="CP349" s="930"/>
      <c r="CQ349" s="930"/>
      <c r="CR349" s="930"/>
      <c r="CS349" s="930"/>
      <c r="CT349" s="744"/>
      <c r="CV349" s="1003"/>
      <c r="CW349" s="624"/>
      <c r="CX349" s="624"/>
      <c r="CY349" s="624"/>
      <c r="CZ349" s="624"/>
      <c r="DA349" s="624"/>
      <c r="DB349" s="624"/>
      <c r="DC349" s="624"/>
      <c r="DD349" s="624"/>
      <c r="DE349" s="624"/>
      <c r="DF349" s="624"/>
      <c r="DG349" s="624"/>
      <c r="DH349" s="643"/>
      <c r="DI349" s="787"/>
      <c r="DJ349" s="646"/>
      <c r="DK349" s="646"/>
      <c r="DL349" s="646"/>
      <c r="DM349" s="646"/>
      <c r="DN349" s="646"/>
      <c r="DO349" s="646"/>
      <c r="DP349" s="646"/>
      <c r="DQ349" s="646"/>
      <c r="DR349" s="646"/>
      <c r="DS349" s="647"/>
      <c r="DT349" s="624"/>
      <c r="DU349" s="913"/>
      <c r="DV349" s="913"/>
      <c r="DW349" s="913"/>
      <c r="DX349" s="913"/>
      <c r="DY349" s="913"/>
      <c r="DZ349" s="915"/>
      <c r="EA349" s="915"/>
      <c r="EB349" s="915"/>
      <c r="EC349" s="915"/>
      <c r="ED349" s="915"/>
      <c r="EE349" s="915"/>
      <c r="EF349" s="915"/>
      <c r="EG349" s="915"/>
      <c r="EH349" s="915"/>
      <c r="EI349" s="915"/>
      <c r="EJ349" s="915"/>
      <c r="EK349" s="915"/>
      <c r="EL349" s="930"/>
      <c r="EM349" s="930"/>
      <c r="EN349" s="930"/>
      <c r="EO349" s="930"/>
      <c r="EP349" s="930"/>
      <c r="EQ349" s="930"/>
      <c r="ER349" s="744"/>
      <c r="ES349" s="1003"/>
      <c r="ET349" s="624"/>
      <c r="EU349" s="624"/>
      <c r="EV349" s="624"/>
      <c r="EW349" s="624"/>
      <c r="EX349" s="624"/>
      <c r="EY349" s="624"/>
      <c r="EZ349" s="624"/>
      <c r="FA349" s="624"/>
      <c r="FB349" s="624"/>
      <c r="FC349" s="624"/>
      <c r="FD349" s="624"/>
      <c r="FE349" s="643"/>
      <c r="FF349" s="787"/>
      <c r="FG349" s="646"/>
      <c r="FH349" s="646"/>
      <c r="FI349" s="646"/>
      <c r="FJ349" s="646"/>
      <c r="FK349" s="646"/>
      <c r="FL349" s="646"/>
      <c r="FM349" s="646"/>
      <c r="FN349" s="646"/>
      <c r="FO349" s="646"/>
      <c r="FP349" s="647"/>
      <c r="FQ349" s="624"/>
      <c r="FR349" s="913"/>
      <c r="FS349" s="913"/>
      <c r="FT349" s="913"/>
      <c r="FU349" s="913"/>
      <c r="FV349" s="913"/>
      <c r="FW349" s="915"/>
      <c r="FX349" s="915"/>
      <c r="FY349" s="915"/>
      <c r="FZ349" s="915"/>
      <c r="GA349" s="915"/>
      <c r="GB349" s="915"/>
      <c r="GC349" s="915"/>
      <c r="GD349" s="915"/>
      <c r="GE349" s="915"/>
      <c r="GF349" s="915"/>
      <c r="GG349" s="915"/>
      <c r="GH349" s="915"/>
      <c r="GI349" s="930"/>
      <c r="GJ349" s="930"/>
      <c r="GK349" s="930"/>
      <c r="GL349" s="930"/>
      <c r="GM349" s="930"/>
      <c r="GN349" s="930"/>
      <c r="GO349" s="744"/>
    </row>
    <row r="350" spans="1:197" ht="8.25" customHeight="1" x14ac:dyDescent="0.25">
      <c r="A350" s="1003"/>
      <c r="B350" s="155" t="str">
        <f>LOGBOOK!$J$3</f>
        <v>SINGLE-ENGINE</v>
      </c>
      <c r="C350" s="156" t="str">
        <f>LOGBOOK!$K$3</f>
        <v>MULTI-ENGINE</v>
      </c>
      <c r="D350" s="156" t="str">
        <f>LOGBOOK!$L$3</f>
        <v>TURBO PROP</v>
      </c>
      <c r="E350" s="156" t="str">
        <f>LOGBOOK!$M$3</f>
        <v>TURBO JET</v>
      </c>
      <c r="F350" s="156" t="str">
        <f>LOGBOOK!$N$3</f>
        <v>LSA</v>
      </c>
      <c r="G350" s="156" t="str">
        <f>LOGBOOK!$O$2</f>
        <v>HELICOPTER</v>
      </c>
      <c r="H350" s="156" t="str">
        <f>LOGBOOK!$P$2</f>
        <v>GLIDER</v>
      </c>
      <c r="I350" s="156" t="str">
        <f>LOGBOOK!$Q$2</f>
        <v>OTHERS</v>
      </c>
      <c r="J350" s="157"/>
      <c r="K350" s="158"/>
      <c r="L350" s="159" t="s">
        <v>64</v>
      </c>
      <c r="M350" s="16"/>
      <c r="N350" s="788"/>
      <c r="O350" s="648"/>
      <c r="P350" s="648"/>
      <c r="Q350" s="648"/>
      <c r="R350" s="648"/>
      <c r="S350" s="648"/>
      <c r="T350" s="648"/>
      <c r="U350" s="648"/>
      <c r="V350" s="648"/>
      <c r="W350" s="648"/>
      <c r="X350" s="649"/>
      <c r="Y350" s="624"/>
      <c r="Z350" s="913"/>
      <c r="AA350" s="913"/>
      <c r="AB350" s="913"/>
      <c r="AC350" s="913"/>
      <c r="AD350" s="913"/>
      <c r="AE350" s="915"/>
      <c r="AF350" s="915"/>
      <c r="AG350" s="915"/>
      <c r="AH350" s="915"/>
      <c r="AI350" s="915"/>
      <c r="AJ350" s="915"/>
      <c r="AK350" s="915"/>
      <c r="AL350" s="915"/>
      <c r="AM350" s="915"/>
      <c r="AN350" s="915"/>
      <c r="AO350" s="915"/>
      <c r="AP350" s="915"/>
      <c r="AQ350" s="930"/>
      <c r="AR350" s="930"/>
      <c r="AS350" s="930"/>
      <c r="AT350" s="930"/>
      <c r="AU350" s="930"/>
      <c r="AV350" s="930"/>
      <c r="AW350" s="744"/>
      <c r="AX350" s="1003"/>
      <c r="AY350" s="155" t="str">
        <f>LOGBOOK!$J$3</f>
        <v>SINGLE-ENGINE</v>
      </c>
      <c r="AZ350" s="156" t="str">
        <f>LOGBOOK!$K$3</f>
        <v>MULTI-ENGINE</v>
      </c>
      <c r="BA350" s="156" t="str">
        <f>LOGBOOK!$L$3</f>
        <v>TURBO PROP</v>
      </c>
      <c r="BB350" s="156" t="str">
        <f>LOGBOOK!$M$3</f>
        <v>TURBO JET</v>
      </c>
      <c r="BC350" s="156" t="str">
        <f>LOGBOOK!$N$3</f>
        <v>LSA</v>
      </c>
      <c r="BD350" s="156" t="str">
        <f>LOGBOOK!$O$2</f>
        <v>HELICOPTER</v>
      </c>
      <c r="BE350" s="156" t="str">
        <f>LOGBOOK!$P$2</f>
        <v>GLIDER</v>
      </c>
      <c r="BF350" s="156" t="str">
        <f>LOGBOOK!$Q$2</f>
        <v>OTHERS</v>
      </c>
      <c r="BG350" s="157"/>
      <c r="BH350" s="158"/>
      <c r="BI350" s="159" t="s">
        <v>64</v>
      </c>
      <c r="BJ350" s="16"/>
      <c r="BK350" s="788"/>
      <c r="BL350" s="648"/>
      <c r="BM350" s="648"/>
      <c r="BN350" s="648"/>
      <c r="BO350" s="648"/>
      <c r="BP350" s="648"/>
      <c r="BQ350" s="648"/>
      <c r="BR350" s="648"/>
      <c r="BS350" s="648"/>
      <c r="BT350" s="648"/>
      <c r="BU350" s="649"/>
      <c r="BV350" s="624"/>
      <c r="BW350" s="913"/>
      <c r="BX350" s="913"/>
      <c r="BY350" s="913"/>
      <c r="BZ350" s="913"/>
      <c r="CA350" s="913"/>
      <c r="CB350" s="915"/>
      <c r="CC350" s="915"/>
      <c r="CD350" s="915"/>
      <c r="CE350" s="915"/>
      <c r="CF350" s="915"/>
      <c r="CG350" s="915"/>
      <c r="CH350" s="915"/>
      <c r="CI350" s="915"/>
      <c r="CJ350" s="915"/>
      <c r="CK350" s="915"/>
      <c r="CL350" s="915"/>
      <c r="CM350" s="915"/>
      <c r="CN350" s="930"/>
      <c r="CO350" s="930"/>
      <c r="CP350" s="930"/>
      <c r="CQ350" s="930"/>
      <c r="CR350" s="930"/>
      <c r="CS350" s="930"/>
      <c r="CT350" s="744"/>
      <c r="CV350" s="1003"/>
      <c r="CW350" s="155" t="str">
        <f>LOGBOOK!$J$3</f>
        <v>SINGLE-ENGINE</v>
      </c>
      <c r="CX350" s="156" t="str">
        <f>LOGBOOK!$K$3</f>
        <v>MULTI-ENGINE</v>
      </c>
      <c r="CY350" s="156" t="str">
        <f>LOGBOOK!$L$3</f>
        <v>TURBO PROP</v>
      </c>
      <c r="CZ350" s="156" t="str">
        <f>LOGBOOK!$M$3</f>
        <v>TURBO JET</v>
      </c>
      <c r="DA350" s="156" t="str">
        <f>LOGBOOK!$N$3</f>
        <v>LSA</v>
      </c>
      <c r="DB350" s="156" t="str">
        <f>LOGBOOK!$O$2</f>
        <v>HELICOPTER</v>
      </c>
      <c r="DC350" s="156" t="str">
        <f>LOGBOOK!$P$2</f>
        <v>GLIDER</v>
      </c>
      <c r="DD350" s="156" t="str">
        <f>LOGBOOK!$Q$2</f>
        <v>OTHERS</v>
      </c>
      <c r="DE350" s="157"/>
      <c r="DF350" s="158"/>
      <c r="DG350" s="159" t="s">
        <v>64</v>
      </c>
      <c r="DH350" s="16"/>
      <c r="DI350" s="788"/>
      <c r="DJ350" s="648"/>
      <c r="DK350" s="648"/>
      <c r="DL350" s="648"/>
      <c r="DM350" s="648"/>
      <c r="DN350" s="648"/>
      <c r="DO350" s="648"/>
      <c r="DP350" s="648"/>
      <c r="DQ350" s="648"/>
      <c r="DR350" s="648"/>
      <c r="DS350" s="649"/>
      <c r="DT350" s="624"/>
      <c r="DU350" s="913"/>
      <c r="DV350" s="913"/>
      <c r="DW350" s="913"/>
      <c r="DX350" s="913"/>
      <c r="DY350" s="913"/>
      <c r="DZ350" s="915"/>
      <c r="EA350" s="915"/>
      <c r="EB350" s="915"/>
      <c r="EC350" s="915"/>
      <c r="ED350" s="915"/>
      <c r="EE350" s="915"/>
      <c r="EF350" s="915"/>
      <c r="EG350" s="915"/>
      <c r="EH350" s="915"/>
      <c r="EI350" s="915"/>
      <c r="EJ350" s="915"/>
      <c r="EK350" s="915"/>
      <c r="EL350" s="930"/>
      <c r="EM350" s="930"/>
      <c r="EN350" s="930"/>
      <c r="EO350" s="930"/>
      <c r="EP350" s="930"/>
      <c r="EQ350" s="930"/>
      <c r="ER350" s="744"/>
      <c r="ES350" s="1003"/>
      <c r="ET350" s="155" t="str">
        <f>LOGBOOK!$J$3</f>
        <v>SINGLE-ENGINE</v>
      </c>
      <c r="EU350" s="156" t="str">
        <f>LOGBOOK!$K$3</f>
        <v>MULTI-ENGINE</v>
      </c>
      <c r="EV350" s="156" t="str">
        <f>LOGBOOK!$L$3</f>
        <v>TURBO PROP</v>
      </c>
      <c r="EW350" s="156" t="str">
        <f>LOGBOOK!$M$3</f>
        <v>TURBO JET</v>
      </c>
      <c r="EX350" s="156" t="str">
        <f>LOGBOOK!$N$3</f>
        <v>LSA</v>
      </c>
      <c r="EY350" s="156" t="str">
        <f>LOGBOOK!$O$2</f>
        <v>HELICOPTER</v>
      </c>
      <c r="EZ350" s="156" t="str">
        <f>LOGBOOK!$P$2</f>
        <v>GLIDER</v>
      </c>
      <c r="FA350" s="156" t="str">
        <f>LOGBOOK!$Q$2</f>
        <v>OTHERS</v>
      </c>
      <c r="FB350" s="157"/>
      <c r="FC350" s="158"/>
      <c r="FD350" s="159" t="s">
        <v>64</v>
      </c>
      <c r="FE350" s="16"/>
      <c r="FF350" s="788"/>
      <c r="FG350" s="648"/>
      <c r="FH350" s="648"/>
      <c r="FI350" s="648"/>
      <c r="FJ350" s="648"/>
      <c r="FK350" s="648"/>
      <c r="FL350" s="648"/>
      <c r="FM350" s="648"/>
      <c r="FN350" s="648"/>
      <c r="FO350" s="648"/>
      <c r="FP350" s="649"/>
      <c r="FQ350" s="624"/>
      <c r="FR350" s="913"/>
      <c r="FS350" s="913"/>
      <c r="FT350" s="913"/>
      <c r="FU350" s="913"/>
      <c r="FV350" s="913"/>
      <c r="FW350" s="915"/>
      <c r="FX350" s="915"/>
      <c r="FY350" s="915"/>
      <c r="FZ350" s="915"/>
      <c r="GA350" s="915"/>
      <c r="GB350" s="915"/>
      <c r="GC350" s="915"/>
      <c r="GD350" s="915"/>
      <c r="GE350" s="915"/>
      <c r="GF350" s="915"/>
      <c r="GG350" s="915"/>
      <c r="GH350" s="915"/>
      <c r="GI350" s="930"/>
      <c r="GJ350" s="930"/>
      <c r="GK350" s="930"/>
      <c r="GL350" s="930"/>
      <c r="GM350" s="930"/>
      <c r="GN350" s="930"/>
      <c r="GO350" s="744"/>
    </row>
    <row r="351" spans="1:197" ht="3" customHeight="1" x14ac:dyDescent="0.25">
      <c r="A351" s="1003"/>
      <c r="B351" s="624"/>
      <c r="C351" s="624"/>
      <c r="D351" s="624"/>
      <c r="E351" s="624"/>
      <c r="F351" s="624"/>
      <c r="G351" s="624"/>
      <c r="H351" s="624"/>
      <c r="I351" s="624"/>
      <c r="J351" s="624"/>
      <c r="K351" s="624"/>
      <c r="L351" s="624"/>
      <c r="M351" s="624"/>
      <c r="N351" s="658"/>
      <c r="O351" s="658"/>
      <c r="P351" s="658"/>
      <c r="Q351" s="658"/>
      <c r="R351" s="658"/>
      <c r="S351" s="658"/>
      <c r="T351" s="658"/>
      <c r="U351" s="658"/>
      <c r="V351" s="658"/>
      <c r="W351" s="658"/>
      <c r="X351" s="658"/>
      <c r="Y351" s="624"/>
      <c r="Z351" s="913"/>
      <c r="AA351" s="913"/>
      <c r="AB351" s="913"/>
      <c r="AC351" s="913"/>
      <c r="AD351" s="913"/>
      <c r="AE351" s="915"/>
      <c r="AF351" s="915"/>
      <c r="AG351" s="915"/>
      <c r="AH351" s="915"/>
      <c r="AI351" s="915"/>
      <c r="AJ351" s="915"/>
      <c r="AK351" s="915"/>
      <c r="AL351" s="915"/>
      <c r="AM351" s="915"/>
      <c r="AN351" s="915"/>
      <c r="AO351" s="915"/>
      <c r="AP351" s="915"/>
      <c r="AQ351" s="930"/>
      <c r="AR351" s="930"/>
      <c r="AS351" s="930"/>
      <c r="AT351" s="930"/>
      <c r="AU351" s="930"/>
      <c r="AV351" s="930"/>
      <c r="AW351" s="744"/>
      <c r="AX351" s="1003"/>
      <c r="AY351" s="624"/>
      <c r="AZ351" s="624"/>
      <c r="BA351" s="624"/>
      <c r="BB351" s="624"/>
      <c r="BC351" s="624"/>
      <c r="BD351" s="624"/>
      <c r="BE351" s="624"/>
      <c r="BF351" s="624"/>
      <c r="BG351" s="624"/>
      <c r="BH351" s="624"/>
      <c r="BI351" s="624"/>
      <c r="BJ351" s="624"/>
      <c r="BK351" s="658"/>
      <c r="BL351" s="658"/>
      <c r="BM351" s="658"/>
      <c r="BN351" s="658"/>
      <c r="BO351" s="658"/>
      <c r="BP351" s="658"/>
      <c r="BQ351" s="658"/>
      <c r="BR351" s="658"/>
      <c r="BS351" s="658"/>
      <c r="BT351" s="658"/>
      <c r="BU351" s="658"/>
      <c r="BV351" s="624"/>
      <c r="BW351" s="913"/>
      <c r="BX351" s="913"/>
      <c r="BY351" s="913"/>
      <c r="BZ351" s="913"/>
      <c r="CA351" s="913"/>
      <c r="CB351" s="915"/>
      <c r="CC351" s="915"/>
      <c r="CD351" s="915"/>
      <c r="CE351" s="915"/>
      <c r="CF351" s="915"/>
      <c r="CG351" s="915"/>
      <c r="CH351" s="915"/>
      <c r="CI351" s="915"/>
      <c r="CJ351" s="915"/>
      <c r="CK351" s="915"/>
      <c r="CL351" s="915"/>
      <c r="CM351" s="915"/>
      <c r="CN351" s="930"/>
      <c r="CO351" s="930"/>
      <c r="CP351" s="930"/>
      <c r="CQ351" s="930"/>
      <c r="CR351" s="930"/>
      <c r="CS351" s="930"/>
      <c r="CT351" s="744"/>
      <c r="CV351" s="1003"/>
      <c r="CW351" s="624"/>
      <c r="CX351" s="624"/>
      <c r="CY351" s="624"/>
      <c r="CZ351" s="624"/>
      <c r="DA351" s="624"/>
      <c r="DB351" s="624"/>
      <c r="DC351" s="624"/>
      <c r="DD351" s="624"/>
      <c r="DE351" s="624"/>
      <c r="DF351" s="624"/>
      <c r="DG351" s="624"/>
      <c r="DH351" s="624"/>
      <c r="DI351" s="658"/>
      <c r="DJ351" s="658"/>
      <c r="DK351" s="658"/>
      <c r="DL351" s="658"/>
      <c r="DM351" s="658"/>
      <c r="DN351" s="658"/>
      <c r="DO351" s="658"/>
      <c r="DP351" s="658"/>
      <c r="DQ351" s="658"/>
      <c r="DR351" s="658"/>
      <c r="DS351" s="658"/>
      <c r="DT351" s="624"/>
      <c r="DU351" s="913"/>
      <c r="DV351" s="913"/>
      <c r="DW351" s="913"/>
      <c r="DX351" s="913"/>
      <c r="DY351" s="913"/>
      <c r="DZ351" s="915"/>
      <c r="EA351" s="915"/>
      <c r="EB351" s="915"/>
      <c r="EC351" s="915"/>
      <c r="ED351" s="915"/>
      <c r="EE351" s="915"/>
      <c r="EF351" s="915"/>
      <c r="EG351" s="915"/>
      <c r="EH351" s="915"/>
      <c r="EI351" s="915"/>
      <c r="EJ351" s="915"/>
      <c r="EK351" s="915"/>
      <c r="EL351" s="930"/>
      <c r="EM351" s="930"/>
      <c r="EN351" s="930"/>
      <c r="EO351" s="930"/>
      <c r="EP351" s="930"/>
      <c r="EQ351" s="930"/>
      <c r="ER351" s="744"/>
      <c r="ES351" s="1003"/>
      <c r="ET351" s="624"/>
      <c r="EU351" s="624"/>
      <c r="EV351" s="624"/>
      <c r="EW351" s="624"/>
      <c r="EX351" s="624"/>
      <c r="EY351" s="624"/>
      <c r="EZ351" s="624"/>
      <c r="FA351" s="624"/>
      <c r="FB351" s="624"/>
      <c r="FC351" s="624"/>
      <c r="FD351" s="624"/>
      <c r="FE351" s="624"/>
      <c r="FF351" s="658"/>
      <c r="FG351" s="658"/>
      <c r="FH351" s="658"/>
      <c r="FI351" s="658"/>
      <c r="FJ351" s="658"/>
      <c r="FK351" s="658"/>
      <c r="FL351" s="658"/>
      <c r="FM351" s="658"/>
      <c r="FN351" s="658"/>
      <c r="FO351" s="658"/>
      <c r="FP351" s="658"/>
      <c r="FQ351" s="624"/>
      <c r="FR351" s="913"/>
      <c r="FS351" s="913"/>
      <c r="FT351" s="913"/>
      <c r="FU351" s="913"/>
      <c r="FV351" s="913"/>
      <c r="FW351" s="915"/>
      <c r="FX351" s="915"/>
      <c r="FY351" s="915"/>
      <c r="FZ351" s="915"/>
      <c r="GA351" s="915"/>
      <c r="GB351" s="915"/>
      <c r="GC351" s="915"/>
      <c r="GD351" s="915"/>
      <c r="GE351" s="915"/>
      <c r="GF351" s="915"/>
      <c r="GG351" s="915"/>
      <c r="GH351" s="915"/>
      <c r="GI351" s="930"/>
      <c r="GJ351" s="930"/>
      <c r="GK351" s="930"/>
      <c r="GL351" s="930"/>
      <c r="GM351" s="930"/>
      <c r="GN351" s="930"/>
      <c r="GO351" s="744"/>
    </row>
    <row r="352" spans="1:197" ht="8.25" customHeight="1" x14ac:dyDescent="0.2">
      <c r="A352" s="1003"/>
      <c r="B352" s="955" t="str">
        <f>'ANNUAL SUMMARY'!$C$38</f>
        <v>APPROACHES</v>
      </c>
      <c r="C352" s="956"/>
      <c r="D352" s="956"/>
      <c r="E352" s="956"/>
      <c r="F352" s="956"/>
      <c r="G352" s="956"/>
      <c r="H352" s="956"/>
      <c r="I352" s="956"/>
      <c r="J352" s="956"/>
      <c r="K352" s="956"/>
      <c r="L352" s="956"/>
      <c r="M352" s="956"/>
      <c r="N352" s="956"/>
      <c r="O352" s="961" t="str">
        <f>IF('FRONT PAGE'!$A$1="www.fly-logics.com","APP",0)</f>
        <v>APP</v>
      </c>
      <c r="P352" s="962"/>
      <c r="Q352" s="962"/>
      <c r="R352" s="877"/>
      <c r="S352" s="877"/>
      <c r="T352" s="877"/>
      <c r="U352" s="877"/>
      <c r="V352" s="877"/>
      <c r="W352" s="877"/>
      <c r="X352" s="877"/>
      <c r="Y352" s="624"/>
      <c r="Z352" s="913"/>
      <c r="AA352" s="914"/>
      <c r="AB352" s="914"/>
      <c r="AC352" s="914"/>
      <c r="AD352" s="914"/>
      <c r="AE352" s="915"/>
      <c r="AF352" s="915"/>
      <c r="AG352" s="915"/>
      <c r="AH352" s="915"/>
      <c r="AI352" s="915"/>
      <c r="AJ352" s="915"/>
      <c r="AK352" s="915"/>
      <c r="AL352" s="915"/>
      <c r="AM352" s="915"/>
      <c r="AN352" s="915"/>
      <c r="AO352" s="915"/>
      <c r="AP352" s="915"/>
      <c r="AQ352" s="930"/>
      <c r="AR352" s="930"/>
      <c r="AS352" s="930"/>
      <c r="AT352" s="930"/>
      <c r="AU352" s="930"/>
      <c r="AV352" s="930"/>
      <c r="AW352" s="744"/>
      <c r="AX352" s="1003"/>
      <c r="AY352" s="955" t="str">
        <f>'ANNUAL SUMMARY'!$C$38</f>
        <v>APPROACHES</v>
      </c>
      <c r="AZ352" s="956"/>
      <c r="BA352" s="956"/>
      <c r="BB352" s="956"/>
      <c r="BC352" s="956"/>
      <c r="BD352" s="956"/>
      <c r="BE352" s="956"/>
      <c r="BF352" s="956"/>
      <c r="BG352" s="956"/>
      <c r="BH352" s="956"/>
      <c r="BI352" s="956"/>
      <c r="BJ352" s="956"/>
      <c r="BK352" s="956"/>
      <c r="BL352" s="961" t="str">
        <f>IF('FRONT PAGE'!$A$1="www.fly-logics.com","APP",0)</f>
        <v>APP</v>
      </c>
      <c r="BM352" s="962"/>
      <c r="BN352" s="962"/>
      <c r="BO352" s="877"/>
      <c r="BP352" s="877"/>
      <c r="BQ352" s="877"/>
      <c r="BR352" s="877"/>
      <c r="BS352" s="877"/>
      <c r="BT352" s="877"/>
      <c r="BU352" s="877"/>
      <c r="BV352" s="624"/>
      <c r="BW352" s="913"/>
      <c r="BX352" s="914"/>
      <c r="BY352" s="914"/>
      <c r="BZ352" s="914"/>
      <c r="CA352" s="914"/>
      <c r="CB352" s="915"/>
      <c r="CC352" s="915"/>
      <c r="CD352" s="915"/>
      <c r="CE352" s="915"/>
      <c r="CF352" s="915"/>
      <c r="CG352" s="915"/>
      <c r="CH352" s="915"/>
      <c r="CI352" s="915"/>
      <c r="CJ352" s="915"/>
      <c r="CK352" s="915"/>
      <c r="CL352" s="915"/>
      <c r="CM352" s="915"/>
      <c r="CN352" s="930"/>
      <c r="CO352" s="930"/>
      <c r="CP352" s="930"/>
      <c r="CQ352" s="930"/>
      <c r="CR352" s="930"/>
      <c r="CS352" s="930"/>
      <c r="CT352" s="744"/>
      <c r="CV352" s="1003"/>
      <c r="CW352" s="955" t="str">
        <f>'ANNUAL SUMMARY'!$C$38</f>
        <v>APPROACHES</v>
      </c>
      <c r="CX352" s="956"/>
      <c r="CY352" s="956"/>
      <c r="CZ352" s="956"/>
      <c r="DA352" s="956"/>
      <c r="DB352" s="956"/>
      <c r="DC352" s="956"/>
      <c r="DD352" s="956"/>
      <c r="DE352" s="956"/>
      <c r="DF352" s="956"/>
      <c r="DG352" s="956"/>
      <c r="DH352" s="956"/>
      <c r="DI352" s="956"/>
      <c r="DJ352" s="961" t="str">
        <f>IF('FRONT PAGE'!$A$1="www.fly-logics.com","APP",0)</f>
        <v>APP</v>
      </c>
      <c r="DK352" s="962"/>
      <c r="DL352" s="962"/>
      <c r="DM352" s="877"/>
      <c r="DN352" s="877"/>
      <c r="DO352" s="877"/>
      <c r="DP352" s="877"/>
      <c r="DQ352" s="877"/>
      <c r="DR352" s="877"/>
      <c r="DS352" s="877"/>
      <c r="DT352" s="624"/>
      <c r="DU352" s="913"/>
      <c r="DV352" s="914"/>
      <c r="DW352" s="914"/>
      <c r="DX352" s="914"/>
      <c r="DY352" s="914"/>
      <c r="DZ352" s="915"/>
      <c r="EA352" s="915"/>
      <c r="EB352" s="915"/>
      <c r="EC352" s="915"/>
      <c r="ED352" s="915"/>
      <c r="EE352" s="915"/>
      <c r="EF352" s="915"/>
      <c r="EG352" s="915"/>
      <c r="EH352" s="915"/>
      <c r="EI352" s="915"/>
      <c r="EJ352" s="915"/>
      <c r="EK352" s="915"/>
      <c r="EL352" s="930"/>
      <c r="EM352" s="930"/>
      <c r="EN352" s="930"/>
      <c r="EO352" s="930"/>
      <c r="EP352" s="930"/>
      <c r="EQ352" s="930"/>
      <c r="ER352" s="744"/>
      <c r="ES352" s="1003"/>
      <c r="ET352" s="955" t="str">
        <f>'ANNUAL SUMMARY'!$C$38</f>
        <v>APPROACHES</v>
      </c>
      <c r="EU352" s="956"/>
      <c r="EV352" s="956"/>
      <c r="EW352" s="956"/>
      <c r="EX352" s="956"/>
      <c r="EY352" s="956"/>
      <c r="EZ352" s="956"/>
      <c r="FA352" s="956"/>
      <c r="FB352" s="956"/>
      <c r="FC352" s="956"/>
      <c r="FD352" s="956"/>
      <c r="FE352" s="956"/>
      <c r="FF352" s="956"/>
      <c r="FG352" s="961" t="str">
        <f>IF('FRONT PAGE'!$A$1="www.fly-logics.com","APP",0)</f>
        <v>APP</v>
      </c>
      <c r="FH352" s="962"/>
      <c r="FI352" s="962"/>
      <c r="FJ352" s="877"/>
      <c r="FK352" s="877"/>
      <c r="FL352" s="877"/>
      <c r="FM352" s="877"/>
      <c r="FN352" s="877"/>
      <c r="FO352" s="877"/>
      <c r="FP352" s="877"/>
      <c r="FQ352" s="624"/>
      <c r="FR352" s="913"/>
      <c r="FS352" s="914"/>
      <c r="FT352" s="914"/>
      <c r="FU352" s="914"/>
      <c r="FV352" s="914"/>
      <c r="FW352" s="915"/>
      <c r="FX352" s="915"/>
      <c r="FY352" s="915"/>
      <c r="FZ352" s="915"/>
      <c r="GA352" s="915"/>
      <c r="GB352" s="915"/>
      <c r="GC352" s="915"/>
      <c r="GD352" s="915"/>
      <c r="GE352" s="915"/>
      <c r="GF352" s="915"/>
      <c r="GG352" s="915"/>
      <c r="GH352" s="915"/>
      <c r="GI352" s="930"/>
      <c r="GJ352" s="930"/>
      <c r="GK352" s="930"/>
      <c r="GL352" s="930"/>
      <c r="GM352" s="930"/>
      <c r="GN352" s="930"/>
      <c r="GO352" s="744"/>
    </row>
    <row r="353" spans="1:197" ht="11.1" customHeight="1" x14ac:dyDescent="0.2">
      <c r="A353" s="1003"/>
      <c r="B353" s="957"/>
      <c r="C353" s="958"/>
      <c r="D353" s="958"/>
      <c r="E353" s="958"/>
      <c r="F353" s="958"/>
      <c r="G353" s="958"/>
      <c r="H353" s="958"/>
      <c r="I353" s="958"/>
      <c r="J353" s="958"/>
      <c r="K353" s="958"/>
      <c r="L353" s="958"/>
      <c r="M353" s="958"/>
      <c r="N353" s="958"/>
      <c r="O353" s="963"/>
      <c r="P353" s="964"/>
      <c r="Q353" s="964"/>
      <c r="R353" s="877"/>
      <c r="S353" s="877"/>
      <c r="T353" s="877"/>
      <c r="U353" s="877"/>
      <c r="V353" s="877"/>
      <c r="W353" s="877"/>
      <c r="X353" s="877"/>
      <c r="Y353" s="624"/>
      <c r="Z353" s="914"/>
      <c r="AA353" s="914"/>
      <c r="AB353" s="914"/>
      <c r="AC353" s="914"/>
      <c r="AD353" s="914"/>
      <c r="AE353" s="915"/>
      <c r="AF353" s="915"/>
      <c r="AG353" s="915"/>
      <c r="AH353" s="915"/>
      <c r="AI353" s="915"/>
      <c r="AJ353" s="915"/>
      <c r="AK353" s="915"/>
      <c r="AL353" s="915"/>
      <c r="AM353" s="915"/>
      <c r="AN353" s="915"/>
      <c r="AO353" s="915"/>
      <c r="AP353" s="915"/>
      <c r="AQ353" s="930"/>
      <c r="AR353" s="930"/>
      <c r="AS353" s="930"/>
      <c r="AT353" s="930"/>
      <c r="AU353" s="930"/>
      <c r="AV353" s="930"/>
      <c r="AW353" s="744"/>
      <c r="AX353" s="1003"/>
      <c r="AY353" s="957"/>
      <c r="AZ353" s="958"/>
      <c r="BA353" s="958"/>
      <c r="BB353" s="958"/>
      <c r="BC353" s="958"/>
      <c r="BD353" s="958"/>
      <c r="BE353" s="958"/>
      <c r="BF353" s="958"/>
      <c r="BG353" s="958"/>
      <c r="BH353" s="958"/>
      <c r="BI353" s="958"/>
      <c r="BJ353" s="958"/>
      <c r="BK353" s="958"/>
      <c r="BL353" s="963"/>
      <c r="BM353" s="964"/>
      <c r="BN353" s="964"/>
      <c r="BO353" s="877"/>
      <c r="BP353" s="877"/>
      <c r="BQ353" s="877"/>
      <c r="BR353" s="877"/>
      <c r="BS353" s="877"/>
      <c r="BT353" s="877"/>
      <c r="BU353" s="877"/>
      <c r="BV353" s="624"/>
      <c r="BW353" s="914"/>
      <c r="BX353" s="914"/>
      <c r="BY353" s="914"/>
      <c r="BZ353" s="914"/>
      <c r="CA353" s="914"/>
      <c r="CB353" s="915"/>
      <c r="CC353" s="915"/>
      <c r="CD353" s="915"/>
      <c r="CE353" s="915"/>
      <c r="CF353" s="915"/>
      <c r="CG353" s="915"/>
      <c r="CH353" s="915"/>
      <c r="CI353" s="915"/>
      <c r="CJ353" s="915"/>
      <c r="CK353" s="915"/>
      <c r="CL353" s="915"/>
      <c r="CM353" s="915"/>
      <c r="CN353" s="930"/>
      <c r="CO353" s="930"/>
      <c r="CP353" s="930"/>
      <c r="CQ353" s="930"/>
      <c r="CR353" s="930"/>
      <c r="CS353" s="930"/>
      <c r="CT353" s="744"/>
      <c r="CV353" s="1003"/>
      <c r="CW353" s="957"/>
      <c r="CX353" s="958"/>
      <c r="CY353" s="958"/>
      <c r="CZ353" s="958"/>
      <c r="DA353" s="958"/>
      <c r="DB353" s="958"/>
      <c r="DC353" s="958"/>
      <c r="DD353" s="958"/>
      <c r="DE353" s="958"/>
      <c r="DF353" s="958"/>
      <c r="DG353" s="958"/>
      <c r="DH353" s="958"/>
      <c r="DI353" s="958"/>
      <c r="DJ353" s="963"/>
      <c r="DK353" s="964"/>
      <c r="DL353" s="964"/>
      <c r="DM353" s="877"/>
      <c r="DN353" s="877"/>
      <c r="DO353" s="877"/>
      <c r="DP353" s="877"/>
      <c r="DQ353" s="877"/>
      <c r="DR353" s="877"/>
      <c r="DS353" s="877"/>
      <c r="DT353" s="624"/>
      <c r="DU353" s="914"/>
      <c r="DV353" s="914"/>
      <c r="DW353" s="914"/>
      <c r="DX353" s="914"/>
      <c r="DY353" s="914"/>
      <c r="DZ353" s="915"/>
      <c r="EA353" s="915"/>
      <c r="EB353" s="915"/>
      <c r="EC353" s="915"/>
      <c r="ED353" s="915"/>
      <c r="EE353" s="915"/>
      <c r="EF353" s="915"/>
      <c r="EG353" s="915"/>
      <c r="EH353" s="915"/>
      <c r="EI353" s="915"/>
      <c r="EJ353" s="915"/>
      <c r="EK353" s="915"/>
      <c r="EL353" s="930"/>
      <c r="EM353" s="930"/>
      <c r="EN353" s="930"/>
      <c r="EO353" s="930"/>
      <c r="EP353" s="930"/>
      <c r="EQ353" s="930"/>
      <c r="ER353" s="744"/>
      <c r="ES353" s="1003"/>
      <c r="ET353" s="957"/>
      <c r="EU353" s="958"/>
      <c r="EV353" s="958"/>
      <c r="EW353" s="958"/>
      <c r="EX353" s="958"/>
      <c r="EY353" s="958"/>
      <c r="EZ353" s="958"/>
      <c r="FA353" s="958"/>
      <c r="FB353" s="958"/>
      <c r="FC353" s="958"/>
      <c r="FD353" s="958"/>
      <c r="FE353" s="958"/>
      <c r="FF353" s="958"/>
      <c r="FG353" s="963"/>
      <c r="FH353" s="964"/>
      <c r="FI353" s="964"/>
      <c r="FJ353" s="877"/>
      <c r="FK353" s="877"/>
      <c r="FL353" s="877"/>
      <c r="FM353" s="877"/>
      <c r="FN353" s="877"/>
      <c r="FO353" s="877"/>
      <c r="FP353" s="877"/>
      <c r="FQ353" s="624"/>
      <c r="FR353" s="914"/>
      <c r="FS353" s="914"/>
      <c r="FT353" s="914"/>
      <c r="FU353" s="914"/>
      <c r="FV353" s="914"/>
      <c r="FW353" s="915"/>
      <c r="FX353" s="915"/>
      <c r="FY353" s="915"/>
      <c r="FZ353" s="915"/>
      <c r="GA353" s="915"/>
      <c r="GB353" s="915"/>
      <c r="GC353" s="915"/>
      <c r="GD353" s="915"/>
      <c r="GE353" s="915"/>
      <c r="GF353" s="915"/>
      <c r="GG353" s="915"/>
      <c r="GH353" s="915"/>
      <c r="GI353" s="930"/>
      <c r="GJ353" s="930"/>
      <c r="GK353" s="930"/>
      <c r="GL353" s="930"/>
      <c r="GM353" s="930"/>
      <c r="GN353" s="930"/>
      <c r="GO353" s="744"/>
    </row>
    <row r="354" spans="1:197" ht="15" customHeight="1" x14ac:dyDescent="0.2">
      <c r="A354" s="1003"/>
      <c r="B354" s="959"/>
      <c r="C354" s="960"/>
      <c r="D354" s="960"/>
      <c r="E354" s="960"/>
      <c r="F354" s="960"/>
      <c r="G354" s="960"/>
      <c r="H354" s="960"/>
      <c r="I354" s="960"/>
      <c r="J354" s="960"/>
      <c r="K354" s="960"/>
      <c r="L354" s="960"/>
      <c r="M354" s="960"/>
      <c r="N354" s="960"/>
      <c r="O354" s="965"/>
      <c r="P354" s="966"/>
      <c r="Q354" s="966"/>
      <c r="R354" s="877"/>
      <c r="S354" s="877"/>
      <c r="T354" s="877"/>
      <c r="U354" s="877"/>
      <c r="V354" s="877"/>
      <c r="W354" s="877"/>
      <c r="X354" s="877"/>
      <c r="Y354" s="624"/>
      <c r="Z354" s="913"/>
      <c r="AA354" s="914"/>
      <c r="AB354" s="914"/>
      <c r="AC354" s="914"/>
      <c r="AD354" s="914"/>
      <c r="AE354" s="915"/>
      <c r="AF354" s="915"/>
      <c r="AG354" s="915"/>
      <c r="AH354" s="915"/>
      <c r="AI354" s="915"/>
      <c r="AJ354" s="915"/>
      <c r="AK354" s="915"/>
      <c r="AL354" s="915"/>
      <c r="AM354" s="915"/>
      <c r="AN354" s="915"/>
      <c r="AO354" s="915"/>
      <c r="AP354" s="915"/>
      <c r="AQ354" s="930"/>
      <c r="AR354" s="930"/>
      <c r="AS354" s="930"/>
      <c r="AT354" s="930"/>
      <c r="AU354" s="930"/>
      <c r="AV354" s="930"/>
      <c r="AW354" s="744"/>
      <c r="AX354" s="1003"/>
      <c r="AY354" s="959"/>
      <c r="AZ354" s="960"/>
      <c r="BA354" s="960"/>
      <c r="BB354" s="960"/>
      <c r="BC354" s="960"/>
      <c r="BD354" s="960"/>
      <c r="BE354" s="960"/>
      <c r="BF354" s="960"/>
      <c r="BG354" s="960"/>
      <c r="BH354" s="960"/>
      <c r="BI354" s="960"/>
      <c r="BJ354" s="960"/>
      <c r="BK354" s="960"/>
      <c r="BL354" s="965"/>
      <c r="BM354" s="966"/>
      <c r="BN354" s="966"/>
      <c r="BO354" s="877"/>
      <c r="BP354" s="877"/>
      <c r="BQ354" s="877"/>
      <c r="BR354" s="877"/>
      <c r="BS354" s="877"/>
      <c r="BT354" s="877"/>
      <c r="BU354" s="877"/>
      <c r="BV354" s="624"/>
      <c r="BW354" s="913"/>
      <c r="BX354" s="914"/>
      <c r="BY354" s="914"/>
      <c r="BZ354" s="914"/>
      <c r="CA354" s="914"/>
      <c r="CB354" s="915"/>
      <c r="CC354" s="915"/>
      <c r="CD354" s="915"/>
      <c r="CE354" s="915"/>
      <c r="CF354" s="915"/>
      <c r="CG354" s="915"/>
      <c r="CH354" s="915"/>
      <c r="CI354" s="915"/>
      <c r="CJ354" s="915"/>
      <c r="CK354" s="915"/>
      <c r="CL354" s="915"/>
      <c r="CM354" s="915"/>
      <c r="CN354" s="930"/>
      <c r="CO354" s="930"/>
      <c r="CP354" s="930"/>
      <c r="CQ354" s="930"/>
      <c r="CR354" s="930"/>
      <c r="CS354" s="930"/>
      <c r="CT354" s="744"/>
      <c r="CV354" s="1003"/>
      <c r="CW354" s="959"/>
      <c r="CX354" s="960"/>
      <c r="CY354" s="960"/>
      <c r="CZ354" s="960"/>
      <c r="DA354" s="960"/>
      <c r="DB354" s="960"/>
      <c r="DC354" s="960"/>
      <c r="DD354" s="960"/>
      <c r="DE354" s="960"/>
      <c r="DF354" s="960"/>
      <c r="DG354" s="960"/>
      <c r="DH354" s="960"/>
      <c r="DI354" s="960"/>
      <c r="DJ354" s="965"/>
      <c r="DK354" s="966"/>
      <c r="DL354" s="966"/>
      <c r="DM354" s="877"/>
      <c r="DN354" s="877"/>
      <c r="DO354" s="877"/>
      <c r="DP354" s="877"/>
      <c r="DQ354" s="877"/>
      <c r="DR354" s="877"/>
      <c r="DS354" s="877"/>
      <c r="DT354" s="624"/>
      <c r="DU354" s="913"/>
      <c r="DV354" s="914"/>
      <c r="DW354" s="914"/>
      <c r="DX354" s="914"/>
      <c r="DY354" s="914"/>
      <c r="DZ354" s="915"/>
      <c r="EA354" s="915"/>
      <c r="EB354" s="915"/>
      <c r="EC354" s="915"/>
      <c r="ED354" s="915"/>
      <c r="EE354" s="915"/>
      <c r="EF354" s="915"/>
      <c r="EG354" s="915"/>
      <c r="EH354" s="915"/>
      <c r="EI354" s="915"/>
      <c r="EJ354" s="915"/>
      <c r="EK354" s="915"/>
      <c r="EL354" s="930"/>
      <c r="EM354" s="930"/>
      <c r="EN354" s="930"/>
      <c r="EO354" s="930"/>
      <c r="EP354" s="930"/>
      <c r="EQ354" s="930"/>
      <c r="ER354" s="744"/>
      <c r="ES354" s="1003"/>
      <c r="ET354" s="959"/>
      <c r="EU354" s="960"/>
      <c r="EV354" s="960"/>
      <c r="EW354" s="960"/>
      <c r="EX354" s="960"/>
      <c r="EY354" s="960"/>
      <c r="EZ354" s="960"/>
      <c r="FA354" s="960"/>
      <c r="FB354" s="960"/>
      <c r="FC354" s="960"/>
      <c r="FD354" s="960"/>
      <c r="FE354" s="960"/>
      <c r="FF354" s="960"/>
      <c r="FG354" s="965"/>
      <c r="FH354" s="966"/>
      <c r="FI354" s="966"/>
      <c r="FJ354" s="877"/>
      <c r="FK354" s="877"/>
      <c r="FL354" s="877"/>
      <c r="FM354" s="877"/>
      <c r="FN354" s="877"/>
      <c r="FO354" s="877"/>
      <c r="FP354" s="877"/>
      <c r="FQ354" s="624"/>
      <c r="FR354" s="913"/>
      <c r="FS354" s="914"/>
      <c r="FT354" s="914"/>
      <c r="FU354" s="914"/>
      <c r="FV354" s="914"/>
      <c r="FW354" s="915"/>
      <c r="FX354" s="915"/>
      <c r="FY354" s="915"/>
      <c r="FZ354" s="915"/>
      <c r="GA354" s="915"/>
      <c r="GB354" s="915"/>
      <c r="GC354" s="915"/>
      <c r="GD354" s="915"/>
      <c r="GE354" s="915"/>
      <c r="GF354" s="915"/>
      <c r="GG354" s="915"/>
      <c r="GH354" s="915"/>
      <c r="GI354" s="930"/>
      <c r="GJ354" s="930"/>
      <c r="GK354" s="930"/>
      <c r="GL354" s="930"/>
      <c r="GM354" s="930"/>
      <c r="GN354" s="930"/>
      <c r="GO354" s="744"/>
    </row>
    <row r="355" spans="1:197" ht="4.5" customHeight="1" x14ac:dyDescent="0.25">
      <c r="A355" s="1003"/>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624"/>
      <c r="Z355" s="914"/>
      <c r="AA355" s="914"/>
      <c r="AB355" s="914"/>
      <c r="AC355" s="914"/>
      <c r="AD355" s="914"/>
      <c r="AE355" s="915"/>
      <c r="AF355" s="915"/>
      <c r="AG355" s="915"/>
      <c r="AH355" s="915"/>
      <c r="AI355" s="915"/>
      <c r="AJ355" s="915"/>
      <c r="AK355" s="915"/>
      <c r="AL355" s="915"/>
      <c r="AM355" s="915"/>
      <c r="AN355" s="915"/>
      <c r="AO355" s="915"/>
      <c r="AP355" s="915"/>
      <c r="AQ355" s="930"/>
      <c r="AR355" s="930"/>
      <c r="AS355" s="930"/>
      <c r="AT355" s="930"/>
      <c r="AU355" s="930"/>
      <c r="AV355" s="930"/>
      <c r="AW355" s="744"/>
      <c r="AX355" s="1003"/>
      <c r="AY355" s="15"/>
      <c r="AZ355" s="15"/>
      <c r="BA355" s="15"/>
      <c r="BB355" s="15"/>
      <c r="BC355" s="15"/>
      <c r="BD355" s="15"/>
      <c r="BE355" s="15"/>
      <c r="BF355" s="15"/>
      <c r="BG355" s="15"/>
      <c r="BH355" s="15"/>
      <c r="BI355" s="15"/>
      <c r="BJ355" s="15"/>
      <c r="BK355" s="15"/>
      <c r="BL355" s="15"/>
      <c r="BM355" s="15"/>
      <c r="BN355" s="15"/>
      <c r="BO355" s="15"/>
      <c r="BP355" s="15"/>
      <c r="BQ355" s="15"/>
      <c r="BR355" s="15"/>
      <c r="BS355" s="15"/>
      <c r="BT355" s="15"/>
      <c r="BU355" s="15"/>
      <c r="BV355" s="624"/>
      <c r="BW355" s="914"/>
      <c r="BX355" s="914"/>
      <c r="BY355" s="914"/>
      <c r="BZ355" s="914"/>
      <c r="CA355" s="914"/>
      <c r="CB355" s="915"/>
      <c r="CC355" s="915"/>
      <c r="CD355" s="915"/>
      <c r="CE355" s="915"/>
      <c r="CF355" s="915"/>
      <c r="CG355" s="915"/>
      <c r="CH355" s="915"/>
      <c r="CI355" s="915"/>
      <c r="CJ355" s="915"/>
      <c r="CK355" s="915"/>
      <c r="CL355" s="915"/>
      <c r="CM355" s="915"/>
      <c r="CN355" s="930"/>
      <c r="CO355" s="930"/>
      <c r="CP355" s="930"/>
      <c r="CQ355" s="930"/>
      <c r="CR355" s="930"/>
      <c r="CS355" s="930"/>
      <c r="CT355" s="744"/>
      <c r="CV355" s="1003"/>
      <c r="CW355" s="15"/>
      <c r="CX355" s="15"/>
      <c r="CY355" s="15"/>
      <c r="CZ355" s="15"/>
      <c r="DA355" s="15"/>
      <c r="DB355" s="15"/>
      <c r="DC355" s="15"/>
      <c r="DD355" s="15"/>
      <c r="DE355" s="15"/>
      <c r="DF355" s="15"/>
      <c r="DG355" s="15"/>
      <c r="DH355" s="15"/>
      <c r="DI355" s="15"/>
      <c r="DJ355" s="15"/>
      <c r="DK355" s="15"/>
      <c r="DL355" s="15"/>
      <c r="DM355" s="15"/>
      <c r="DN355" s="15"/>
      <c r="DO355" s="15"/>
      <c r="DP355" s="15"/>
      <c r="DQ355" s="15"/>
      <c r="DR355" s="15"/>
      <c r="DS355" s="15"/>
      <c r="DT355" s="624"/>
      <c r="DU355" s="914"/>
      <c r="DV355" s="914"/>
      <c r="DW355" s="914"/>
      <c r="DX355" s="914"/>
      <c r="DY355" s="914"/>
      <c r="DZ355" s="915"/>
      <c r="EA355" s="915"/>
      <c r="EB355" s="915"/>
      <c r="EC355" s="915"/>
      <c r="ED355" s="915"/>
      <c r="EE355" s="915"/>
      <c r="EF355" s="915"/>
      <c r="EG355" s="915"/>
      <c r="EH355" s="915"/>
      <c r="EI355" s="915"/>
      <c r="EJ355" s="915"/>
      <c r="EK355" s="915"/>
      <c r="EL355" s="930"/>
      <c r="EM355" s="930"/>
      <c r="EN355" s="930"/>
      <c r="EO355" s="930"/>
      <c r="EP355" s="930"/>
      <c r="EQ355" s="930"/>
      <c r="ER355" s="744"/>
      <c r="ES355" s="1003"/>
      <c r="ET355" s="15"/>
      <c r="EU355" s="15"/>
      <c r="EV355" s="15"/>
      <c r="EW355" s="15"/>
      <c r="EX355" s="15"/>
      <c r="EY355" s="15"/>
      <c r="EZ355" s="15"/>
      <c r="FA355" s="15"/>
      <c r="FB355" s="15"/>
      <c r="FC355" s="15"/>
      <c r="FD355" s="15"/>
      <c r="FE355" s="15"/>
      <c r="FF355" s="15"/>
      <c r="FG355" s="15"/>
      <c r="FH355" s="15"/>
      <c r="FI355" s="15"/>
      <c r="FJ355" s="15"/>
      <c r="FK355" s="15"/>
      <c r="FL355" s="15"/>
      <c r="FM355" s="15"/>
      <c r="FN355" s="15"/>
      <c r="FO355" s="15"/>
      <c r="FP355" s="15"/>
      <c r="FQ355" s="624"/>
      <c r="FR355" s="914"/>
      <c r="FS355" s="914"/>
      <c r="FT355" s="914"/>
      <c r="FU355" s="914"/>
      <c r="FV355" s="914"/>
      <c r="FW355" s="915"/>
      <c r="FX355" s="915"/>
      <c r="FY355" s="915"/>
      <c r="FZ355" s="915"/>
      <c r="GA355" s="915"/>
      <c r="GB355" s="915"/>
      <c r="GC355" s="915"/>
      <c r="GD355" s="915"/>
      <c r="GE355" s="915"/>
      <c r="GF355" s="915"/>
      <c r="GG355" s="915"/>
      <c r="GH355" s="915"/>
      <c r="GI355" s="930"/>
      <c r="GJ355" s="930"/>
      <c r="GK355" s="930"/>
      <c r="GL355" s="930"/>
      <c r="GM355" s="930"/>
      <c r="GN355" s="930"/>
      <c r="GO355" s="744"/>
    </row>
    <row r="356" spans="1:197" ht="9.75" customHeight="1" x14ac:dyDescent="0.2">
      <c r="A356" s="1003"/>
      <c r="B356" s="932" t="str">
        <f>IF('FRONT PAGE'!$A$1="www.fly-logics.com","ILS",0)</f>
        <v>ILS</v>
      </c>
      <c r="C356" s="932"/>
      <c r="D356" s="932"/>
      <c r="E356" s="932"/>
      <c r="F356" s="932"/>
      <c r="G356" s="932"/>
      <c r="H356" s="933" t="str">
        <f>IF('FRONT PAGE'!$A$1="www.fly-logics.com","VFR",0)</f>
        <v>VFR</v>
      </c>
      <c r="I356" s="934"/>
      <c r="J356" s="934"/>
      <c r="K356" s="934"/>
      <c r="L356" s="935"/>
      <c r="M356" s="933" t="str">
        <f>IF('FRONT PAGE'!$A$1="www.fly-logics.com","ADF",0)</f>
        <v>ADF</v>
      </c>
      <c r="N356" s="934"/>
      <c r="O356" s="934"/>
      <c r="P356" s="934"/>
      <c r="Q356" s="934"/>
      <c r="R356" s="935"/>
      <c r="S356" s="936" t="str">
        <f>IF('FRONT PAGE'!$A$1="www.fly-logics.com","VOR",0)</f>
        <v>VOR</v>
      </c>
      <c r="T356" s="936"/>
      <c r="U356" s="936"/>
      <c r="V356" s="936"/>
      <c r="W356" s="936"/>
      <c r="X356" s="936"/>
      <c r="Y356" s="624"/>
      <c r="Z356" s="913"/>
      <c r="AA356" s="914"/>
      <c r="AB356" s="914"/>
      <c r="AC356" s="914"/>
      <c r="AD356" s="914"/>
      <c r="AE356" s="915"/>
      <c r="AF356" s="915"/>
      <c r="AG356" s="915"/>
      <c r="AH356" s="915"/>
      <c r="AI356" s="915"/>
      <c r="AJ356" s="915"/>
      <c r="AK356" s="915"/>
      <c r="AL356" s="915"/>
      <c r="AM356" s="915"/>
      <c r="AN356" s="915"/>
      <c r="AO356" s="915"/>
      <c r="AP356" s="915"/>
      <c r="AQ356" s="930"/>
      <c r="AR356" s="930"/>
      <c r="AS356" s="930"/>
      <c r="AT356" s="930"/>
      <c r="AU356" s="930"/>
      <c r="AV356" s="930"/>
      <c r="AW356" s="744"/>
      <c r="AX356" s="1003"/>
      <c r="AY356" s="932" t="str">
        <f>IF('FRONT PAGE'!$A$1="www.fly-logics.com","ILS",0)</f>
        <v>ILS</v>
      </c>
      <c r="AZ356" s="932"/>
      <c r="BA356" s="932"/>
      <c r="BB356" s="932"/>
      <c r="BC356" s="932"/>
      <c r="BD356" s="932"/>
      <c r="BE356" s="933" t="str">
        <f>IF('FRONT PAGE'!$A$1="www.fly-logics.com","VFR",0)</f>
        <v>VFR</v>
      </c>
      <c r="BF356" s="934"/>
      <c r="BG356" s="934"/>
      <c r="BH356" s="934"/>
      <c r="BI356" s="935"/>
      <c r="BJ356" s="933" t="str">
        <f>IF('FRONT PAGE'!$A$1="www.fly-logics.com","ADF",0)</f>
        <v>ADF</v>
      </c>
      <c r="BK356" s="934"/>
      <c r="BL356" s="934"/>
      <c r="BM356" s="934"/>
      <c r="BN356" s="934"/>
      <c r="BO356" s="935"/>
      <c r="BP356" s="936" t="str">
        <f>IF('FRONT PAGE'!$A$1="www.fly-logics.com","VOR",0)</f>
        <v>VOR</v>
      </c>
      <c r="BQ356" s="936"/>
      <c r="BR356" s="936"/>
      <c r="BS356" s="936"/>
      <c r="BT356" s="936"/>
      <c r="BU356" s="936"/>
      <c r="BV356" s="624"/>
      <c r="BW356" s="913"/>
      <c r="BX356" s="914"/>
      <c r="BY356" s="914"/>
      <c r="BZ356" s="914"/>
      <c r="CA356" s="914"/>
      <c r="CB356" s="915"/>
      <c r="CC356" s="915"/>
      <c r="CD356" s="915"/>
      <c r="CE356" s="915"/>
      <c r="CF356" s="915"/>
      <c r="CG356" s="915"/>
      <c r="CH356" s="915"/>
      <c r="CI356" s="915"/>
      <c r="CJ356" s="915"/>
      <c r="CK356" s="915"/>
      <c r="CL356" s="915"/>
      <c r="CM356" s="915"/>
      <c r="CN356" s="930"/>
      <c r="CO356" s="930"/>
      <c r="CP356" s="930"/>
      <c r="CQ356" s="930"/>
      <c r="CR356" s="930"/>
      <c r="CS356" s="930"/>
      <c r="CT356" s="744"/>
      <c r="CV356" s="1003"/>
      <c r="CW356" s="932" t="str">
        <f>IF('FRONT PAGE'!$A$1="www.fly-logics.com","ILS",0)</f>
        <v>ILS</v>
      </c>
      <c r="CX356" s="932"/>
      <c r="CY356" s="932"/>
      <c r="CZ356" s="932"/>
      <c r="DA356" s="932"/>
      <c r="DB356" s="932"/>
      <c r="DC356" s="933" t="str">
        <f>IF('FRONT PAGE'!$A$1="www.fly-logics.com","VFR",0)</f>
        <v>VFR</v>
      </c>
      <c r="DD356" s="934"/>
      <c r="DE356" s="934"/>
      <c r="DF356" s="934"/>
      <c r="DG356" s="935"/>
      <c r="DH356" s="933" t="str">
        <f>IF('FRONT PAGE'!$A$1="www.fly-logics.com","ADF",0)</f>
        <v>ADF</v>
      </c>
      <c r="DI356" s="934"/>
      <c r="DJ356" s="934"/>
      <c r="DK356" s="934"/>
      <c r="DL356" s="934"/>
      <c r="DM356" s="935"/>
      <c r="DN356" s="936" t="str">
        <f>IF('FRONT PAGE'!$A$1="www.fly-logics.com","VOR",0)</f>
        <v>VOR</v>
      </c>
      <c r="DO356" s="936"/>
      <c r="DP356" s="936"/>
      <c r="DQ356" s="936"/>
      <c r="DR356" s="936"/>
      <c r="DS356" s="936"/>
      <c r="DT356" s="624"/>
      <c r="DU356" s="913"/>
      <c r="DV356" s="914"/>
      <c r="DW356" s="914"/>
      <c r="DX356" s="914"/>
      <c r="DY356" s="914"/>
      <c r="DZ356" s="915"/>
      <c r="EA356" s="915"/>
      <c r="EB356" s="915"/>
      <c r="EC356" s="915"/>
      <c r="ED356" s="915"/>
      <c r="EE356" s="915"/>
      <c r="EF356" s="915"/>
      <c r="EG356" s="915"/>
      <c r="EH356" s="915"/>
      <c r="EI356" s="915"/>
      <c r="EJ356" s="915"/>
      <c r="EK356" s="915"/>
      <c r="EL356" s="930"/>
      <c r="EM356" s="930"/>
      <c r="EN356" s="930"/>
      <c r="EO356" s="930"/>
      <c r="EP356" s="930"/>
      <c r="EQ356" s="930"/>
      <c r="ER356" s="744"/>
      <c r="ES356" s="1003"/>
      <c r="ET356" s="932" t="str">
        <f>IF('FRONT PAGE'!$A$1="www.fly-logics.com","ILS",0)</f>
        <v>ILS</v>
      </c>
      <c r="EU356" s="932"/>
      <c r="EV356" s="932"/>
      <c r="EW356" s="932"/>
      <c r="EX356" s="932"/>
      <c r="EY356" s="932"/>
      <c r="EZ356" s="933" t="str">
        <f>IF('FRONT PAGE'!$A$1="www.fly-logics.com","VFR",0)</f>
        <v>VFR</v>
      </c>
      <c r="FA356" s="934"/>
      <c r="FB356" s="934"/>
      <c r="FC356" s="934"/>
      <c r="FD356" s="935"/>
      <c r="FE356" s="933" t="str">
        <f>IF('FRONT PAGE'!$A$1="www.fly-logics.com","ADF",0)</f>
        <v>ADF</v>
      </c>
      <c r="FF356" s="934"/>
      <c r="FG356" s="934"/>
      <c r="FH356" s="934"/>
      <c r="FI356" s="934"/>
      <c r="FJ356" s="935"/>
      <c r="FK356" s="936" t="str">
        <f>IF('FRONT PAGE'!$A$1="www.fly-logics.com","VOR",0)</f>
        <v>VOR</v>
      </c>
      <c r="FL356" s="936"/>
      <c r="FM356" s="936"/>
      <c r="FN356" s="936"/>
      <c r="FO356" s="936"/>
      <c r="FP356" s="936"/>
      <c r="FQ356" s="624"/>
      <c r="FR356" s="913"/>
      <c r="FS356" s="914"/>
      <c r="FT356" s="914"/>
      <c r="FU356" s="914"/>
      <c r="FV356" s="914"/>
      <c r="FW356" s="915"/>
      <c r="FX356" s="915"/>
      <c r="FY356" s="915"/>
      <c r="FZ356" s="915"/>
      <c r="GA356" s="915"/>
      <c r="GB356" s="915"/>
      <c r="GC356" s="915"/>
      <c r="GD356" s="915"/>
      <c r="GE356" s="915"/>
      <c r="GF356" s="915"/>
      <c r="GG356" s="915"/>
      <c r="GH356" s="915"/>
      <c r="GI356" s="930"/>
      <c r="GJ356" s="930"/>
      <c r="GK356" s="930"/>
      <c r="GL356" s="930"/>
      <c r="GM356" s="930"/>
      <c r="GN356" s="930"/>
      <c r="GO356" s="744"/>
    </row>
    <row r="357" spans="1:197" ht="9.75" customHeight="1" x14ac:dyDescent="0.2">
      <c r="A357" s="1003"/>
      <c r="B357" s="698"/>
      <c r="C357" s="699"/>
      <c r="D357" s="699"/>
      <c r="E357" s="699"/>
      <c r="F357" s="699"/>
      <c r="G357" s="700"/>
      <c r="H357" s="698"/>
      <c r="I357" s="699"/>
      <c r="J357" s="699"/>
      <c r="K357" s="699"/>
      <c r="L357" s="700"/>
      <c r="M357" s="698"/>
      <c r="N357" s="699"/>
      <c r="O357" s="699"/>
      <c r="P357" s="699"/>
      <c r="Q357" s="699"/>
      <c r="R357" s="700"/>
      <c r="S357" s="698"/>
      <c r="T357" s="699"/>
      <c r="U357" s="699"/>
      <c r="V357" s="699"/>
      <c r="W357" s="699"/>
      <c r="X357" s="700"/>
      <c r="Y357" s="624"/>
      <c r="Z357" s="914"/>
      <c r="AA357" s="914"/>
      <c r="AB357" s="914"/>
      <c r="AC357" s="914"/>
      <c r="AD357" s="914"/>
      <c r="AE357" s="915"/>
      <c r="AF357" s="915"/>
      <c r="AG357" s="915"/>
      <c r="AH357" s="915"/>
      <c r="AI357" s="915"/>
      <c r="AJ357" s="915"/>
      <c r="AK357" s="915"/>
      <c r="AL357" s="915"/>
      <c r="AM357" s="915"/>
      <c r="AN357" s="915"/>
      <c r="AO357" s="915"/>
      <c r="AP357" s="915"/>
      <c r="AQ357" s="930"/>
      <c r="AR357" s="930"/>
      <c r="AS357" s="930"/>
      <c r="AT357" s="930"/>
      <c r="AU357" s="930"/>
      <c r="AV357" s="930"/>
      <c r="AW357" s="744"/>
      <c r="AX357" s="1003"/>
      <c r="AY357" s="698"/>
      <c r="AZ357" s="699"/>
      <c r="BA357" s="699"/>
      <c r="BB357" s="699"/>
      <c r="BC357" s="699"/>
      <c r="BD357" s="700"/>
      <c r="BE357" s="698"/>
      <c r="BF357" s="699"/>
      <c r="BG357" s="699"/>
      <c r="BH357" s="699"/>
      <c r="BI357" s="700"/>
      <c r="BJ357" s="698"/>
      <c r="BK357" s="699"/>
      <c r="BL357" s="699"/>
      <c r="BM357" s="699"/>
      <c r="BN357" s="699"/>
      <c r="BO357" s="700"/>
      <c r="BP357" s="698"/>
      <c r="BQ357" s="699"/>
      <c r="BR357" s="699"/>
      <c r="BS357" s="699"/>
      <c r="BT357" s="699"/>
      <c r="BU357" s="700"/>
      <c r="BV357" s="624"/>
      <c r="BW357" s="914"/>
      <c r="BX357" s="914"/>
      <c r="BY357" s="914"/>
      <c r="BZ357" s="914"/>
      <c r="CA357" s="914"/>
      <c r="CB357" s="915"/>
      <c r="CC357" s="915"/>
      <c r="CD357" s="915"/>
      <c r="CE357" s="915"/>
      <c r="CF357" s="915"/>
      <c r="CG357" s="915"/>
      <c r="CH357" s="915"/>
      <c r="CI357" s="915"/>
      <c r="CJ357" s="915"/>
      <c r="CK357" s="915"/>
      <c r="CL357" s="915"/>
      <c r="CM357" s="915"/>
      <c r="CN357" s="930"/>
      <c r="CO357" s="930"/>
      <c r="CP357" s="930"/>
      <c r="CQ357" s="930"/>
      <c r="CR357" s="930"/>
      <c r="CS357" s="930"/>
      <c r="CT357" s="744"/>
      <c r="CV357" s="1003"/>
      <c r="CW357" s="698"/>
      <c r="CX357" s="699"/>
      <c r="CY357" s="699"/>
      <c r="CZ357" s="699"/>
      <c r="DA357" s="699"/>
      <c r="DB357" s="700"/>
      <c r="DC357" s="698"/>
      <c r="DD357" s="699"/>
      <c r="DE357" s="699"/>
      <c r="DF357" s="699"/>
      <c r="DG357" s="700"/>
      <c r="DH357" s="698"/>
      <c r="DI357" s="699"/>
      <c r="DJ357" s="699"/>
      <c r="DK357" s="699"/>
      <c r="DL357" s="699"/>
      <c r="DM357" s="700"/>
      <c r="DN357" s="698"/>
      <c r="DO357" s="699"/>
      <c r="DP357" s="699"/>
      <c r="DQ357" s="699"/>
      <c r="DR357" s="699"/>
      <c r="DS357" s="700"/>
      <c r="DT357" s="624"/>
      <c r="DU357" s="914"/>
      <c r="DV357" s="914"/>
      <c r="DW357" s="914"/>
      <c r="DX357" s="914"/>
      <c r="DY357" s="914"/>
      <c r="DZ357" s="915"/>
      <c r="EA357" s="915"/>
      <c r="EB357" s="915"/>
      <c r="EC357" s="915"/>
      <c r="ED357" s="915"/>
      <c r="EE357" s="915"/>
      <c r="EF357" s="915"/>
      <c r="EG357" s="915"/>
      <c r="EH357" s="915"/>
      <c r="EI357" s="915"/>
      <c r="EJ357" s="915"/>
      <c r="EK357" s="915"/>
      <c r="EL357" s="930"/>
      <c r="EM357" s="930"/>
      <c r="EN357" s="930"/>
      <c r="EO357" s="930"/>
      <c r="EP357" s="930"/>
      <c r="EQ357" s="930"/>
      <c r="ER357" s="744"/>
      <c r="ES357" s="1003"/>
      <c r="ET357" s="698"/>
      <c r="EU357" s="699"/>
      <c r="EV357" s="699"/>
      <c r="EW357" s="699"/>
      <c r="EX357" s="699"/>
      <c r="EY357" s="700"/>
      <c r="EZ357" s="698"/>
      <c r="FA357" s="699"/>
      <c r="FB357" s="699"/>
      <c r="FC357" s="699"/>
      <c r="FD357" s="700"/>
      <c r="FE357" s="698"/>
      <c r="FF357" s="699"/>
      <c r="FG357" s="699"/>
      <c r="FH357" s="699"/>
      <c r="FI357" s="699"/>
      <c r="FJ357" s="700"/>
      <c r="FK357" s="698"/>
      <c r="FL357" s="699"/>
      <c r="FM357" s="699"/>
      <c r="FN357" s="699"/>
      <c r="FO357" s="699"/>
      <c r="FP357" s="700"/>
      <c r="FQ357" s="624"/>
      <c r="FR357" s="914"/>
      <c r="FS357" s="914"/>
      <c r="FT357" s="914"/>
      <c r="FU357" s="914"/>
      <c r="FV357" s="914"/>
      <c r="FW357" s="915"/>
      <c r="FX357" s="915"/>
      <c r="FY357" s="915"/>
      <c r="FZ357" s="915"/>
      <c r="GA357" s="915"/>
      <c r="GB357" s="915"/>
      <c r="GC357" s="915"/>
      <c r="GD357" s="915"/>
      <c r="GE357" s="915"/>
      <c r="GF357" s="915"/>
      <c r="GG357" s="915"/>
      <c r="GH357" s="915"/>
      <c r="GI357" s="930"/>
      <c r="GJ357" s="930"/>
      <c r="GK357" s="930"/>
      <c r="GL357" s="930"/>
      <c r="GM357" s="930"/>
      <c r="GN357" s="930"/>
      <c r="GO357" s="744"/>
    </row>
    <row r="358" spans="1:197" ht="9" customHeight="1" x14ac:dyDescent="0.2">
      <c r="A358" s="1003"/>
      <c r="B358" s="704"/>
      <c r="C358" s="705"/>
      <c r="D358" s="705"/>
      <c r="E358" s="705"/>
      <c r="F358" s="705"/>
      <c r="G358" s="706"/>
      <c r="H358" s="701"/>
      <c r="I358" s="702"/>
      <c r="J358" s="702"/>
      <c r="K358" s="702"/>
      <c r="L358" s="703"/>
      <c r="M358" s="701"/>
      <c r="N358" s="702"/>
      <c r="O358" s="702"/>
      <c r="P358" s="702"/>
      <c r="Q358" s="702"/>
      <c r="R358" s="703"/>
      <c r="S358" s="704"/>
      <c r="T358" s="705"/>
      <c r="U358" s="705"/>
      <c r="V358" s="705"/>
      <c r="W358" s="705"/>
      <c r="X358" s="706"/>
      <c r="Y358" s="624"/>
      <c r="Z358" s="913"/>
      <c r="AA358" s="914"/>
      <c r="AB358" s="914"/>
      <c r="AC358" s="914"/>
      <c r="AD358" s="914"/>
      <c r="AE358" s="915"/>
      <c r="AF358" s="915"/>
      <c r="AG358" s="915"/>
      <c r="AH358" s="915"/>
      <c r="AI358" s="915"/>
      <c r="AJ358" s="915"/>
      <c r="AK358" s="915"/>
      <c r="AL358" s="915"/>
      <c r="AM358" s="915"/>
      <c r="AN358" s="915"/>
      <c r="AO358" s="915"/>
      <c r="AP358" s="915"/>
      <c r="AQ358" s="930"/>
      <c r="AR358" s="930"/>
      <c r="AS358" s="930"/>
      <c r="AT358" s="930"/>
      <c r="AU358" s="930"/>
      <c r="AV358" s="930"/>
      <c r="AW358" s="744"/>
      <c r="AX358" s="1003"/>
      <c r="AY358" s="704"/>
      <c r="AZ358" s="705"/>
      <c r="BA358" s="705"/>
      <c r="BB358" s="705"/>
      <c r="BC358" s="705"/>
      <c r="BD358" s="706"/>
      <c r="BE358" s="701"/>
      <c r="BF358" s="702"/>
      <c r="BG358" s="702"/>
      <c r="BH358" s="702"/>
      <c r="BI358" s="703"/>
      <c r="BJ358" s="701"/>
      <c r="BK358" s="702"/>
      <c r="BL358" s="702"/>
      <c r="BM358" s="702"/>
      <c r="BN358" s="702"/>
      <c r="BO358" s="703"/>
      <c r="BP358" s="704"/>
      <c r="BQ358" s="705"/>
      <c r="BR358" s="705"/>
      <c r="BS358" s="705"/>
      <c r="BT358" s="705"/>
      <c r="BU358" s="706"/>
      <c r="BV358" s="624"/>
      <c r="BW358" s="913"/>
      <c r="BX358" s="914"/>
      <c r="BY358" s="914"/>
      <c r="BZ358" s="914"/>
      <c r="CA358" s="914"/>
      <c r="CB358" s="915"/>
      <c r="CC358" s="915"/>
      <c r="CD358" s="915"/>
      <c r="CE358" s="915"/>
      <c r="CF358" s="915"/>
      <c r="CG358" s="915"/>
      <c r="CH358" s="915"/>
      <c r="CI358" s="915"/>
      <c r="CJ358" s="915"/>
      <c r="CK358" s="915"/>
      <c r="CL358" s="915"/>
      <c r="CM358" s="915"/>
      <c r="CN358" s="930"/>
      <c r="CO358" s="930"/>
      <c r="CP358" s="930"/>
      <c r="CQ358" s="930"/>
      <c r="CR358" s="930"/>
      <c r="CS358" s="930"/>
      <c r="CT358" s="744"/>
      <c r="CV358" s="1003"/>
      <c r="CW358" s="704"/>
      <c r="CX358" s="705"/>
      <c r="CY358" s="705"/>
      <c r="CZ358" s="705"/>
      <c r="DA358" s="705"/>
      <c r="DB358" s="706"/>
      <c r="DC358" s="701"/>
      <c r="DD358" s="702"/>
      <c r="DE358" s="702"/>
      <c r="DF358" s="702"/>
      <c r="DG358" s="703"/>
      <c r="DH358" s="701"/>
      <c r="DI358" s="702"/>
      <c r="DJ358" s="702"/>
      <c r="DK358" s="702"/>
      <c r="DL358" s="702"/>
      <c r="DM358" s="703"/>
      <c r="DN358" s="704"/>
      <c r="DO358" s="705"/>
      <c r="DP358" s="705"/>
      <c r="DQ358" s="705"/>
      <c r="DR358" s="705"/>
      <c r="DS358" s="706"/>
      <c r="DT358" s="624"/>
      <c r="DU358" s="913"/>
      <c r="DV358" s="914"/>
      <c r="DW358" s="914"/>
      <c r="DX358" s="914"/>
      <c r="DY358" s="914"/>
      <c r="DZ358" s="915"/>
      <c r="EA358" s="915"/>
      <c r="EB358" s="915"/>
      <c r="EC358" s="915"/>
      <c r="ED358" s="915"/>
      <c r="EE358" s="915"/>
      <c r="EF358" s="915"/>
      <c r="EG358" s="915"/>
      <c r="EH358" s="915"/>
      <c r="EI358" s="915"/>
      <c r="EJ358" s="915"/>
      <c r="EK358" s="915"/>
      <c r="EL358" s="930"/>
      <c r="EM358" s="930"/>
      <c r="EN358" s="930"/>
      <c r="EO358" s="930"/>
      <c r="EP358" s="930"/>
      <c r="EQ358" s="930"/>
      <c r="ER358" s="744"/>
      <c r="ES358" s="1003"/>
      <c r="ET358" s="704"/>
      <c r="EU358" s="705"/>
      <c r="EV358" s="705"/>
      <c r="EW358" s="705"/>
      <c r="EX358" s="705"/>
      <c r="EY358" s="706"/>
      <c r="EZ358" s="701"/>
      <c r="FA358" s="702"/>
      <c r="FB358" s="702"/>
      <c r="FC358" s="702"/>
      <c r="FD358" s="703"/>
      <c r="FE358" s="701"/>
      <c r="FF358" s="702"/>
      <c r="FG358" s="702"/>
      <c r="FH358" s="702"/>
      <c r="FI358" s="702"/>
      <c r="FJ358" s="703"/>
      <c r="FK358" s="704"/>
      <c r="FL358" s="705"/>
      <c r="FM358" s="705"/>
      <c r="FN358" s="705"/>
      <c r="FO358" s="705"/>
      <c r="FP358" s="706"/>
      <c r="FQ358" s="624"/>
      <c r="FR358" s="913"/>
      <c r="FS358" s="914"/>
      <c r="FT358" s="914"/>
      <c r="FU358" s="914"/>
      <c r="FV358" s="914"/>
      <c r="FW358" s="915"/>
      <c r="FX358" s="915"/>
      <c r="FY358" s="915"/>
      <c r="FZ358" s="915"/>
      <c r="GA358" s="915"/>
      <c r="GB358" s="915"/>
      <c r="GC358" s="915"/>
      <c r="GD358" s="915"/>
      <c r="GE358" s="915"/>
      <c r="GF358" s="915"/>
      <c r="GG358" s="915"/>
      <c r="GH358" s="915"/>
      <c r="GI358" s="930"/>
      <c r="GJ358" s="930"/>
      <c r="GK358" s="930"/>
      <c r="GL358" s="930"/>
      <c r="GM358" s="930"/>
      <c r="GN358" s="930"/>
      <c r="GO358" s="744"/>
    </row>
    <row r="359" spans="1:197" ht="6.75" customHeight="1" x14ac:dyDescent="0.2">
      <c r="A359" s="1003"/>
      <c r="B359" s="151"/>
      <c r="C359" s="151"/>
      <c r="D359" s="151"/>
      <c r="E359" s="151"/>
      <c r="F359" s="151"/>
      <c r="G359" s="151"/>
      <c r="H359" s="151"/>
      <c r="I359" s="151"/>
      <c r="J359" s="151"/>
      <c r="K359" s="151"/>
      <c r="L359" s="151"/>
      <c r="M359" s="151"/>
      <c r="N359" s="151"/>
      <c r="O359" s="151"/>
      <c r="P359" s="151"/>
      <c r="Q359" s="151"/>
      <c r="R359" s="151"/>
      <c r="S359" s="151"/>
      <c r="T359" s="151"/>
      <c r="U359" s="151"/>
      <c r="V359" s="151"/>
      <c r="W359" s="151"/>
      <c r="X359" s="151"/>
      <c r="Y359" s="624"/>
      <c r="Z359" s="914"/>
      <c r="AA359" s="914"/>
      <c r="AB359" s="914"/>
      <c r="AC359" s="914"/>
      <c r="AD359" s="914"/>
      <c r="AE359" s="915"/>
      <c r="AF359" s="915"/>
      <c r="AG359" s="915"/>
      <c r="AH359" s="915"/>
      <c r="AI359" s="915"/>
      <c r="AJ359" s="915"/>
      <c r="AK359" s="915"/>
      <c r="AL359" s="915"/>
      <c r="AM359" s="915"/>
      <c r="AN359" s="915"/>
      <c r="AO359" s="915"/>
      <c r="AP359" s="915"/>
      <c r="AQ359" s="930"/>
      <c r="AR359" s="930"/>
      <c r="AS359" s="930"/>
      <c r="AT359" s="930"/>
      <c r="AU359" s="930"/>
      <c r="AV359" s="930"/>
      <c r="AW359" s="744"/>
      <c r="AX359" s="1003"/>
      <c r="AY359" s="151"/>
      <c r="AZ359" s="151"/>
      <c r="BA359" s="151"/>
      <c r="BB359" s="151"/>
      <c r="BC359" s="151"/>
      <c r="BD359" s="151"/>
      <c r="BE359" s="151"/>
      <c r="BF359" s="151"/>
      <c r="BG359" s="151"/>
      <c r="BH359" s="151"/>
      <c r="BI359" s="151"/>
      <c r="BJ359" s="151"/>
      <c r="BK359" s="151"/>
      <c r="BL359" s="151"/>
      <c r="BM359" s="151"/>
      <c r="BN359" s="151"/>
      <c r="BO359" s="151"/>
      <c r="BP359" s="151"/>
      <c r="BQ359" s="151"/>
      <c r="BR359" s="151"/>
      <c r="BS359" s="151"/>
      <c r="BT359" s="151"/>
      <c r="BU359" s="151"/>
      <c r="BV359" s="624"/>
      <c r="BW359" s="914"/>
      <c r="BX359" s="914"/>
      <c r="BY359" s="914"/>
      <c r="BZ359" s="914"/>
      <c r="CA359" s="914"/>
      <c r="CB359" s="915"/>
      <c r="CC359" s="915"/>
      <c r="CD359" s="915"/>
      <c r="CE359" s="915"/>
      <c r="CF359" s="915"/>
      <c r="CG359" s="915"/>
      <c r="CH359" s="915"/>
      <c r="CI359" s="915"/>
      <c r="CJ359" s="915"/>
      <c r="CK359" s="915"/>
      <c r="CL359" s="915"/>
      <c r="CM359" s="915"/>
      <c r="CN359" s="930"/>
      <c r="CO359" s="930"/>
      <c r="CP359" s="930"/>
      <c r="CQ359" s="930"/>
      <c r="CR359" s="930"/>
      <c r="CS359" s="930"/>
      <c r="CT359" s="744"/>
      <c r="CV359" s="1003"/>
      <c r="CW359" s="151"/>
      <c r="CX359" s="151"/>
      <c r="CY359" s="151"/>
      <c r="CZ359" s="151"/>
      <c r="DA359" s="151"/>
      <c r="DB359" s="151"/>
      <c r="DC359" s="151"/>
      <c r="DD359" s="151"/>
      <c r="DE359" s="151"/>
      <c r="DF359" s="151"/>
      <c r="DG359" s="151"/>
      <c r="DH359" s="151"/>
      <c r="DI359" s="151"/>
      <c r="DJ359" s="151"/>
      <c r="DK359" s="151"/>
      <c r="DL359" s="151"/>
      <c r="DM359" s="151"/>
      <c r="DN359" s="151"/>
      <c r="DO359" s="151"/>
      <c r="DP359" s="151"/>
      <c r="DQ359" s="151"/>
      <c r="DR359" s="151"/>
      <c r="DS359" s="151"/>
      <c r="DT359" s="624"/>
      <c r="DU359" s="914"/>
      <c r="DV359" s="914"/>
      <c r="DW359" s="914"/>
      <c r="DX359" s="914"/>
      <c r="DY359" s="914"/>
      <c r="DZ359" s="915"/>
      <c r="EA359" s="915"/>
      <c r="EB359" s="915"/>
      <c r="EC359" s="915"/>
      <c r="ED359" s="915"/>
      <c r="EE359" s="915"/>
      <c r="EF359" s="915"/>
      <c r="EG359" s="915"/>
      <c r="EH359" s="915"/>
      <c r="EI359" s="915"/>
      <c r="EJ359" s="915"/>
      <c r="EK359" s="915"/>
      <c r="EL359" s="930"/>
      <c r="EM359" s="930"/>
      <c r="EN359" s="930"/>
      <c r="EO359" s="930"/>
      <c r="EP359" s="930"/>
      <c r="EQ359" s="930"/>
      <c r="ER359" s="744"/>
      <c r="ES359" s="1003"/>
      <c r="ET359" s="151"/>
      <c r="EU359" s="151"/>
      <c r="EV359" s="151"/>
      <c r="EW359" s="151"/>
      <c r="EX359" s="151"/>
      <c r="EY359" s="151"/>
      <c r="EZ359" s="151"/>
      <c r="FA359" s="151"/>
      <c r="FB359" s="151"/>
      <c r="FC359" s="151"/>
      <c r="FD359" s="151"/>
      <c r="FE359" s="151"/>
      <c r="FF359" s="151"/>
      <c r="FG359" s="151"/>
      <c r="FH359" s="151"/>
      <c r="FI359" s="151"/>
      <c r="FJ359" s="151"/>
      <c r="FK359" s="151"/>
      <c r="FL359" s="151"/>
      <c r="FM359" s="151"/>
      <c r="FN359" s="151"/>
      <c r="FO359" s="151"/>
      <c r="FP359" s="151"/>
      <c r="FQ359" s="624"/>
      <c r="FR359" s="914"/>
      <c r="FS359" s="914"/>
      <c r="FT359" s="914"/>
      <c r="FU359" s="914"/>
      <c r="FV359" s="914"/>
      <c r="FW359" s="915"/>
      <c r="FX359" s="915"/>
      <c r="FY359" s="915"/>
      <c r="FZ359" s="915"/>
      <c r="GA359" s="915"/>
      <c r="GB359" s="915"/>
      <c r="GC359" s="915"/>
      <c r="GD359" s="915"/>
      <c r="GE359" s="915"/>
      <c r="GF359" s="915"/>
      <c r="GG359" s="915"/>
      <c r="GH359" s="915"/>
      <c r="GI359" s="930"/>
      <c r="GJ359" s="930"/>
      <c r="GK359" s="930"/>
      <c r="GL359" s="930"/>
      <c r="GM359" s="930"/>
      <c r="GN359" s="930"/>
      <c r="GO359" s="744"/>
    </row>
    <row r="360" spans="1:197" ht="5.25" customHeight="1" x14ac:dyDescent="0.2">
      <c r="A360" s="1003"/>
      <c r="B360" s="937" t="str">
        <f>IF(B356="ILS","CAT I","")</f>
        <v>CAT I</v>
      </c>
      <c r="C360" s="938"/>
      <c r="D360" s="938"/>
      <c r="E360" s="1039"/>
      <c r="F360" s="1040"/>
      <c r="G360" s="1040"/>
      <c r="H360" s="1041"/>
      <c r="I360" s="20"/>
      <c r="J360" s="937" t="s">
        <v>36</v>
      </c>
      <c r="K360" s="938"/>
      <c r="L360" s="938"/>
      <c r="M360" s="943" t="str">
        <f>IF(B356="ILS","CAT II","")</f>
        <v>CAT II</v>
      </c>
      <c r="N360" s="944"/>
      <c r="O360" s="944"/>
      <c r="P360" s="945"/>
      <c r="Q360" s="20"/>
      <c r="R360" s="937" t="s">
        <v>39</v>
      </c>
      <c r="S360" s="938"/>
      <c r="T360" s="952"/>
      <c r="U360" s="943" t="str">
        <f>IF(B356="ILS","CAT III","")</f>
        <v>CAT III</v>
      </c>
      <c r="V360" s="944"/>
      <c r="W360" s="944"/>
      <c r="X360" s="945"/>
      <c r="Y360" s="624"/>
      <c r="Z360" s="913"/>
      <c r="AA360" s="914"/>
      <c r="AB360" s="914"/>
      <c r="AC360" s="914"/>
      <c r="AD360" s="914"/>
      <c r="AE360" s="915"/>
      <c r="AF360" s="915"/>
      <c r="AG360" s="915"/>
      <c r="AH360" s="915"/>
      <c r="AI360" s="915"/>
      <c r="AJ360" s="915"/>
      <c r="AK360" s="915"/>
      <c r="AL360" s="915"/>
      <c r="AM360" s="915"/>
      <c r="AN360" s="915"/>
      <c r="AO360" s="915"/>
      <c r="AP360" s="915"/>
      <c r="AQ360" s="930"/>
      <c r="AR360" s="930"/>
      <c r="AS360" s="930"/>
      <c r="AT360" s="930"/>
      <c r="AU360" s="930"/>
      <c r="AV360" s="930"/>
      <c r="AW360" s="744"/>
      <c r="AX360" s="1003"/>
      <c r="AY360" s="937" t="str">
        <f>IF(AY356="ILS","CAT I","")</f>
        <v>CAT I</v>
      </c>
      <c r="AZ360" s="938"/>
      <c r="BA360" s="938"/>
      <c r="BB360" s="1039"/>
      <c r="BC360" s="1040"/>
      <c r="BD360" s="1040"/>
      <c r="BE360" s="1041"/>
      <c r="BF360" s="20"/>
      <c r="BG360" s="937" t="s">
        <v>36</v>
      </c>
      <c r="BH360" s="938"/>
      <c r="BI360" s="938"/>
      <c r="BJ360" s="943" t="str">
        <f>IF(AY356="ILS","CAT II","")</f>
        <v>CAT II</v>
      </c>
      <c r="BK360" s="944"/>
      <c r="BL360" s="944"/>
      <c r="BM360" s="945"/>
      <c r="BN360" s="20"/>
      <c r="BO360" s="937" t="s">
        <v>39</v>
      </c>
      <c r="BP360" s="938"/>
      <c r="BQ360" s="952"/>
      <c r="BR360" s="943" t="str">
        <f>IF(AY356="ILS","CAT III","")</f>
        <v>CAT III</v>
      </c>
      <c r="BS360" s="944"/>
      <c r="BT360" s="944"/>
      <c r="BU360" s="945"/>
      <c r="BV360" s="624"/>
      <c r="BW360" s="913"/>
      <c r="BX360" s="914"/>
      <c r="BY360" s="914"/>
      <c r="BZ360" s="914"/>
      <c r="CA360" s="914"/>
      <c r="CB360" s="915"/>
      <c r="CC360" s="915"/>
      <c r="CD360" s="915"/>
      <c r="CE360" s="915"/>
      <c r="CF360" s="915"/>
      <c r="CG360" s="915"/>
      <c r="CH360" s="915"/>
      <c r="CI360" s="915"/>
      <c r="CJ360" s="915"/>
      <c r="CK360" s="915"/>
      <c r="CL360" s="915"/>
      <c r="CM360" s="915"/>
      <c r="CN360" s="930"/>
      <c r="CO360" s="930"/>
      <c r="CP360" s="930"/>
      <c r="CQ360" s="930"/>
      <c r="CR360" s="930"/>
      <c r="CS360" s="930"/>
      <c r="CT360" s="744"/>
      <c r="CV360" s="1003"/>
      <c r="CW360" s="937" t="str">
        <f>IF(CW356="ILS","CAT I","")</f>
        <v>CAT I</v>
      </c>
      <c r="CX360" s="938"/>
      <c r="CY360" s="938"/>
      <c r="CZ360" s="1039"/>
      <c r="DA360" s="1040"/>
      <c r="DB360" s="1040"/>
      <c r="DC360" s="1041"/>
      <c r="DD360" s="20"/>
      <c r="DE360" s="937" t="s">
        <v>36</v>
      </c>
      <c r="DF360" s="938"/>
      <c r="DG360" s="938"/>
      <c r="DH360" s="943" t="str">
        <f>IF(CW356="ILS","CAT II","")</f>
        <v>CAT II</v>
      </c>
      <c r="DI360" s="944"/>
      <c r="DJ360" s="944"/>
      <c r="DK360" s="945"/>
      <c r="DL360" s="20"/>
      <c r="DM360" s="937" t="s">
        <v>39</v>
      </c>
      <c r="DN360" s="938"/>
      <c r="DO360" s="952"/>
      <c r="DP360" s="943" t="str">
        <f>IF(CW356="ILS","CAT III","")</f>
        <v>CAT III</v>
      </c>
      <c r="DQ360" s="944"/>
      <c r="DR360" s="944"/>
      <c r="DS360" s="945"/>
      <c r="DT360" s="624"/>
      <c r="DU360" s="913"/>
      <c r="DV360" s="914"/>
      <c r="DW360" s="914"/>
      <c r="DX360" s="914"/>
      <c r="DY360" s="914"/>
      <c r="DZ360" s="915"/>
      <c r="EA360" s="915"/>
      <c r="EB360" s="915"/>
      <c r="EC360" s="915"/>
      <c r="ED360" s="915"/>
      <c r="EE360" s="915"/>
      <c r="EF360" s="915"/>
      <c r="EG360" s="915"/>
      <c r="EH360" s="915"/>
      <c r="EI360" s="915"/>
      <c r="EJ360" s="915"/>
      <c r="EK360" s="915"/>
      <c r="EL360" s="930"/>
      <c r="EM360" s="930"/>
      <c r="EN360" s="930"/>
      <c r="EO360" s="930"/>
      <c r="EP360" s="930"/>
      <c r="EQ360" s="930"/>
      <c r="ER360" s="744"/>
      <c r="ES360" s="1003"/>
      <c r="ET360" s="937" t="str">
        <f>IF(ET356="ILS","CAT I","")</f>
        <v>CAT I</v>
      </c>
      <c r="EU360" s="938"/>
      <c r="EV360" s="938"/>
      <c r="EW360" s="1039"/>
      <c r="EX360" s="1040"/>
      <c r="EY360" s="1040"/>
      <c r="EZ360" s="1041"/>
      <c r="FA360" s="20"/>
      <c r="FB360" s="937" t="s">
        <v>36</v>
      </c>
      <c r="FC360" s="938"/>
      <c r="FD360" s="938"/>
      <c r="FE360" s="943" t="str">
        <f>IF(ET356="ILS","CAT II","")</f>
        <v>CAT II</v>
      </c>
      <c r="FF360" s="944"/>
      <c r="FG360" s="944"/>
      <c r="FH360" s="945"/>
      <c r="FI360" s="20"/>
      <c r="FJ360" s="937" t="s">
        <v>39</v>
      </c>
      <c r="FK360" s="938"/>
      <c r="FL360" s="952"/>
      <c r="FM360" s="943" t="str">
        <f>IF(ET356="ILS","CAT III","")</f>
        <v>CAT III</v>
      </c>
      <c r="FN360" s="944"/>
      <c r="FO360" s="944"/>
      <c r="FP360" s="945"/>
      <c r="FQ360" s="624"/>
      <c r="FR360" s="913"/>
      <c r="FS360" s="914"/>
      <c r="FT360" s="914"/>
      <c r="FU360" s="914"/>
      <c r="FV360" s="914"/>
      <c r="FW360" s="915"/>
      <c r="FX360" s="915"/>
      <c r="FY360" s="915"/>
      <c r="FZ360" s="915"/>
      <c r="GA360" s="915"/>
      <c r="GB360" s="915"/>
      <c r="GC360" s="915"/>
      <c r="GD360" s="915"/>
      <c r="GE360" s="915"/>
      <c r="GF360" s="915"/>
      <c r="GG360" s="915"/>
      <c r="GH360" s="915"/>
      <c r="GI360" s="930"/>
      <c r="GJ360" s="930"/>
      <c r="GK360" s="930"/>
      <c r="GL360" s="930"/>
      <c r="GM360" s="930"/>
      <c r="GN360" s="930"/>
      <c r="GO360" s="744"/>
    </row>
    <row r="361" spans="1:197" ht="9.75" customHeight="1" x14ac:dyDescent="0.2">
      <c r="A361" s="1003"/>
      <c r="B361" s="939"/>
      <c r="C361" s="940"/>
      <c r="D361" s="940"/>
      <c r="E361" s="1042"/>
      <c r="F361" s="1043"/>
      <c r="G361" s="1043"/>
      <c r="H361" s="1044"/>
      <c r="I361" s="20"/>
      <c r="J361" s="939"/>
      <c r="K361" s="940"/>
      <c r="L361" s="940"/>
      <c r="M361" s="946"/>
      <c r="N361" s="947"/>
      <c r="O361" s="947"/>
      <c r="P361" s="948"/>
      <c r="Q361" s="20"/>
      <c r="R361" s="939"/>
      <c r="S361" s="940"/>
      <c r="T361" s="953"/>
      <c r="U361" s="946"/>
      <c r="V361" s="947"/>
      <c r="W361" s="947"/>
      <c r="X361" s="948"/>
      <c r="Y361" s="624"/>
      <c r="Z361" s="914"/>
      <c r="AA361" s="914"/>
      <c r="AB361" s="914"/>
      <c r="AC361" s="914"/>
      <c r="AD361" s="914"/>
      <c r="AE361" s="915"/>
      <c r="AF361" s="915"/>
      <c r="AG361" s="915"/>
      <c r="AH361" s="915"/>
      <c r="AI361" s="915"/>
      <c r="AJ361" s="915"/>
      <c r="AK361" s="915"/>
      <c r="AL361" s="915"/>
      <c r="AM361" s="915"/>
      <c r="AN361" s="915"/>
      <c r="AO361" s="915"/>
      <c r="AP361" s="915"/>
      <c r="AQ361" s="930"/>
      <c r="AR361" s="930"/>
      <c r="AS361" s="930"/>
      <c r="AT361" s="930"/>
      <c r="AU361" s="930"/>
      <c r="AV361" s="930"/>
      <c r="AW361" s="744"/>
      <c r="AX361" s="1003"/>
      <c r="AY361" s="939"/>
      <c r="AZ361" s="940"/>
      <c r="BA361" s="940"/>
      <c r="BB361" s="1042"/>
      <c r="BC361" s="1043"/>
      <c r="BD361" s="1043"/>
      <c r="BE361" s="1044"/>
      <c r="BF361" s="20"/>
      <c r="BG361" s="939"/>
      <c r="BH361" s="940"/>
      <c r="BI361" s="940"/>
      <c r="BJ361" s="946"/>
      <c r="BK361" s="947"/>
      <c r="BL361" s="947"/>
      <c r="BM361" s="948"/>
      <c r="BN361" s="20"/>
      <c r="BO361" s="939"/>
      <c r="BP361" s="940"/>
      <c r="BQ361" s="953"/>
      <c r="BR361" s="946"/>
      <c r="BS361" s="947"/>
      <c r="BT361" s="947"/>
      <c r="BU361" s="948"/>
      <c r="BV361" s="624"/>
      <c r="BW361" s="914"/>
      <c r="BX361" s="914"/>
      <c r="BY361" s="914"/>
      <c r="BZ361" s="914"/>
      <c r="CA361" s="914"/>
      <c r="CB361" s="915"/>
      <c r="CC361" s="915"/>
      <c r="CD361" s="915"/>
      <c r="CE361" s="915"/>
      <c r="CF361" s="915"/>
      <c r="CG361" s="915"/>
      <c r="CH361" s="915"/>
      <c r="CI361" s="915"/>
      <c r="CJ361" s="915"/>
      <c r="CK361" s="915"/>
      <c r="CL361" s="915"/>
      <c r="CM361" s="915"/>
      <c r="CN361" s="930"/>
      <c r="CO361" s="930"/>
      <c r="CP361" s="930"/>
      <c r="CQ361" s="930"/>
      <c r="CR361" s="930"/>
      <c r="CS361" s="930"/>
      <c r="CT361" s="744"/>
      <c r="CV361" s="1003"/>
      <c r="CW361" s="939"/>
      <c r="CX361" s="940"/>
      <c r="CY361" s="940"/>
      <c r="CZ361" s="1042"/>
      <c r="DA361" s="1043"/>
      <c r="DB361" s="1043"/>
      <c r="DC361" s="1044"/>
      <c r="DD361" s="20"/>
      <c r="DE361" s="939"/>
      <c r="DF361" s="940"/>
      <c r="DG361" s="940"/>
      <c r="DH361" s="946"/>
      <c r="DI361" s="947"/>
      <c r="DJ361" s="947"/>
      <c r="DK361" s="948"/>
      <c r="DL361" s="20"/>
      <c r="DM361" s="939"/>
      <c r="DN361" s="940"/>
      <c r="DO361" s="953"/>
      <c r="DP361" s="946"/>
      <c r="DQ361" s="947"/>
      <c r="DR361" s="947"/>
      <c r="DS361" s="948"/>
      <c r="DT361" s="624"/>
      <c r="DU361" s="914"/>
      <c r="DV361" s="914"/>
      <c r="DW361" s="914"/>
      <c r="DX361" s="914"/>
      <c r="DY361" s="914"/>
      <c r="DZ361" s="915"/>
      <c r="EA361" s="915"/>
      <c r="EB361" s="915"/>
      <c r="EC361" s="915"/>
      <c r="ED361" s="915"/>
      <c r="EE361" s="915"/>
      <c r="EF361" s="915"/>
      <c r="EG361" s="915"/>
      <c r="EH361" s="915"/>
      <c r="EI361" s="915"/>
      <c r="EJ361" s="915"/>
      <c r="EK361" s="915"/>
      <c r="EL361" s="930"/>
      <c r="EM361" s="930"/>
      <c r="EN361" s="930"/>
      <c r="EO361" s="930"/>
      <c r="EP361" s="930"/>
      <c r="EQ361" s="930"/>
      <c r="ER361" s="744"/>
      <c r="ES361" s="1003"/>
      <c r="ET361" s="939"/>
      <c r="EU361" s="940"/>
      <c r="EV361" s="940"/>
      <c r="EW361" s="1042"/>
      <c r="EX361" s="1043"/>
      <c r="EY361" s="1043"/>
      <c r="EZ361" s="1044"/>
      <c r="FA361" s="20"/>
      <c r="FB361" s="939"/>
      <c r="FC361" s="940"/>
      <c r="FD361" s="940"/>
      <c r="FE361" s="946"/>
      <c r="FF361" s="947"/>
      <c r="FG361" s="947"/>
      <c r="FH361" s="948"/>
      <c r="FI361" s="20"/>
      <c r="FJ361" s="939"/>
      <c r="FK361" s="940"/>
      <c r="FL361" s="953"/>
      <c r="FM361" s="946"/>
      <c r="FN361" s="947"/>
      <c r="FO361" s="947"/>
      <c r="FP361" s="948"/>
      <c r="FQ361" s="624"/>
      <c r="FR361" s="914"/>
      <c r="FS361" s="914"/>
      <c r="FT361" s="914"/>
      <c r="FU361" s="914"/>
      <c r="FV361" s="914"/>
      <c r="FW361" s="915"/>
      <c r="FX361" s="915"/>
      <c r="FY361" s="915"/>
      <c r="FZ361" s="915"/>
      <c r="GA361" s="915"/>
      <c r="GB361" s="915"/>
      <c r="GC361" s="915"/>
      <c r="GD361" s="915"/>
      <c r="GE361" s="915"/>
      <c r="GF361" s="915"/>
      <c r="GG361" s="915"/>
      <c r="GH361" s="915"/>
      <c r="GI361" s="930"/>
      <c r="GJ361" s="930"/>
      <c r="GK361" s="930"/>
      <c r="GL361" s="930"/>
      <c r="GM361" s="930"/>
      <c r="GN361" s="930"/>
      <c r="GO361" s="744"/>
    </row>
    <row r="362" spans="1:197" ht="3" customHeight="1" x14ac:dyDescent="0.2">
      <c r="A362" s="1003"/>
      <c r="B362" s="941"/>
      <c r="C362" s="942"/>
      <c r="D362" s="942"/>
      <c r="E362" s="1045"/>
      <c r="F362" s="1046"/>
      <c r="G362" s="1046"/>
      <c r="H362" s="1047"/>
      <c r="I362" s="20"/>
      <c r="J362" s="941"/>
      <c r="K362" s="942"/>
      <c r="L362" s="942"/>
      <c r="M362" s="949"/>
      <c r="N362" s="950"/>
      <c r="O362" s="950"/>
      <c r="P362" s="951"/>
      <c r="Q362" s="20"/>
      <c r="R362" s="941"/>
      <c r="S362" s="942"/>
      <c r="T362" s="954"/>
      <c r="U362" s="949"/>
      <c r="V362" s="950"/>
      <c r="W362" s="950"/>
      <c r="X362" s="951"/>
      <c r="Y362" s="624"/>
      <c r="Z362" s="913"/>
      <c r="AA362" s="914"/>
      <c r="AB362" s="914"/>
      <c r="AC362" s="914"/>
      <c r="AD362" s="914"/>
      <c r="AE362" s="915"/>
      <c r="AF362" s="915"/>
      <c r="AG362" s="915"/>
      <c r="AH362" s="915"/>
      <c r="AI362" s="915"/>
      <c r="AJ362" s="915"/>
      <c r="AK362" s="915"/>
      <c r="AL362" s="915"/>
      <c r="AM362" s="915"/>
      <c r="AN362" s="915"/>
      <c r="AO362" s="915"/>
      <c r="AP362" s="915"/>
      <c r="AQ362" s="930"/>
      <c r="AR362" s="930"/>
      <c r="AS362" s="930"/>
      <c r="AT362" s="930"/>
      <c r="AU362" s="930"/>
      <c r="AV362" s="930"/>
      <c r="AW362" s="744"/>
      <c r="AX362" s="1003"/>
      <c r="AY362" s="941"/>
      <c r="AZ362" s="942"/>
      <c r="BA362" s="942"/>
      <c r="BB362" s="1045"/>
      <c r="BC362" s="1046"/>
      <c r="BD362" s="1046"/>
      <c r="BE362" s="1047"/>
      <c r="BF362" s="20"/>
      <c r="BG362" s="941"/>
      <c r="BH362" s="942"/>
      <c r="BI362" s="942"/>
      <c r="BJ362" s="949"/>
      <c r="BK362" s="950"/>
      <c r="BL362" s="950"/>
      <c r="BM362" s="951"/>
      <c r="BN362" s="20"/>
      <c r="BO362" s="941"/>
      <c r="BP362" s="942"/>
      <c r="BQ362" s="954"/>
      <c r="BR362" s="949"/>
      <c r="BS362" s="950"/>
      <c r="BT362" s="950"/>
      <c r="BU362" s="951"/>
      <c r="BV362" s="624"/>
      <c r="BW362" s="913"/>
      <c r="BX362" s="914"/>
      <c r="BY362" s="914"/>
      <c r="BZ362" s="914"/>
      <c r="CA362" s="914"/>
      <c r="CB362" s="915"/>
      <c r="CC362" s="915"/>
      <c r="CD362" s="915"/>
      <c r="CE362" s="915"/>
      <c r="CF362" s="915"/>
      <c r="CG362" s="915"/>
      <c r="CH362" s="915"/>
      <c r="CI362" s="915"/>
      <c r="CJ362" s="915"/>
      <c r="CK362" s="915"/>
      <c r="CL362" s="915"/>
      <c r="CM362" s="915"/>
      <c r="CN362" s="930"/>
      <c r="CO362" s="930"/>
      <c r="CP362" s="930"/>
      <c r="CQ362" s="930"/>
      <c r="CR362" s="930"/>
      <c r="CS362" s="930"/>
      <c r="CT362" s="744"/>
      <c r="CV362" s="1003"/>
      <c r="CW362" s="941"/>
      <c r="CX362" s="942"/>
      <c r="CY362" s="942"/>
      <c r="CZ362" s="1045"/>
      <c r="DA362" s="1046"/>
      <c r="DB362" s="1046"/>
      <c r="DC362" s="1047"/>
      <c r="DD362" s="20"/>
      <c r="DE362" s="941"/>
      <c r="DF362" s="942"/>
      <c r="DG362" s="942"/>
      <c r="DH362" s="949"/>
      <c r="DI362" s="950"/>
      <c r="DJ362" s="950"/>
      <c r="DK362" s="951"/>
      <c r="DL362" s="20"/>
      <c r="DM362" s="941"/>
      <c r="DN362" s="942"/>
      <c r="DO362" s="954"/>
      <c r="DP362" s="949"/>
      <c r="DQ362" s="950"/>
      <c r="DR362" s="950"/>
      <c r="DS362" s="951"/>
      <c r="DT362" s="624"/>
      <c r="DU362" s="913"/>
      <c r="DV362" s="914"/>
      <c r="DW362" s="914"/>
      <c r="DX362" s="914"/>
      <c r="DY362" s="914"/>
      <c r="DZ362" s="915"/>
      <c r="EA362" s="915"/>
      <c r="EB362" s="915"/>
      <c r="EC362" s="915"/>
      <c r="ED362" s="915"/>
      <c r="EE362" s="915"/>
      <c r="EF362" s="915"/>
      <c r="EG362" s="915"/>
      <c r="EH362" s="915"/>
      <c r="EI362" s="915"/>
      <c r="EJ362" s="915"/>
      <c r="EK362" s="915"/>
      <c r="EL362" s="930"/>
      <c r="EM362" s="930"/>
      <c r="EN362" s="930"/>
      <c r="EO362" s="930"/>
      <c r="EP362" s="930"/>
      <c r="EQ362" s="930"/>
      <c r="ER362" s="744"/>
      <c r="ES362" s="1003"/>
      <c r="ET362" s="941"/>
      <c r="EU362" s="942"/>
      <c r="EV362" s="942"/>
      <c r="EW362" s="1045"/>
      <c r="EX362" s="1046"/>
      <c r="EY362" s="1046"/>
      <c r="EZ362" s="1047"/>
      <c r="FA362" s="20"/>
      <c r="FB362" s="941"/>
      <c r="FC362" s="942"/>
      <c r="FD362" s="942"/>
      <c r="FE362" s="949"/>
      <c r="FF362" s="950"/>
      <c r="FG362" s="950"/>
      <c r="FH362" s="951"/>
      <c r="FI362" s="20"/>
      <c r="FJ362" s="941"/>
      <c r="FK362" s="942"/>
      <c r="FL362" s="954"/>
      <c r="FM362" s="949"/>
      <c r="FN362" s="950"/>
      <c r="FO362" s="950"/>
      <c r="FP362" s="951"/>
      <c r="FQ362" s="624"/>
      <c r="FR362" s="913"/>
      <c r="FS362" s="914"/>
      <c r="FT362" s="914"/>
      <c r="FU362" s="914"/>
      <c r="FV362" s="914"/>
      <c r="FW362" s="915"/>
      <c r="FX362" s="915"/>
      <c r="FY362" s="915"/>
      <c r="FZ362" s="915"/>
      <c r="GA362" s="915"/>
      <c r="GB362" s="915"/>
      <c r="GC362" s="915"/>
      <c r="GD362" s="915"/>
      <c r="GE362" s="915"/>
      <c r="GF362" s="915"/>
      <c r="GG362" s="915"/>
      <c r="GH362" s="915"/>
      <c r="GI362" s="930"/>
      <c r="GJ362" s="930"/>
      <c r="GK362" s="930"/>
      <c r="GL362" s="930"/>
      <c r="GM362" s="930"/>
      <c r="GN362" s="930"/>
      <c r="GO362" s="744"/>
    </row>
    <row r="363" spans="1:197" ht="8.25" customHeight="1" x14ac:dyDescent="0.2">
      <c r="A363" s="1003"/>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624"/>
      <c r="Z363" s="914"/>
      <c r="AA363" s="914"/>
      <c r="AB363" s="914"/>
      <c r="AC363" s="914"/>
      <c r="AD363" s="914"/>
      <c r="AE363" s="915"/>
      <c r="AF363" s="915"/>
      <c r="AG363" s="915"/>
      <c r="AH363" s="915"/>
      <c r="AI363" s="915"/>
      <c r="AJ363" s="915"/>
      <c r="AK363" s="915"/>
      <c r="AL363" s="915"/>
      <c r="AM363" s="915"/>
      <c r="AN363" s="915"/>
      <c r="AO363" s="915"/>
      <c r="AP363" s="915"/>
      <c r="AQ363" s="930"/>
      <c r="AR363" s="930"/>
      <c r="AS363" s="930"/>
      <c r="AT363" s="930"/>
      <c r="AU363" s="930"/>
      <c r="AV363" s="930"/>
      <c r="AW363" s="744"/>
      <c r="AX363" s="1003"/>
      <c r="AY363" s="20"/>
      <c r="AZ363" s="20"/>
      <c r="BA363" s="20"/>
      <c r="BB363" s="20"/>
      <c r="BC363" s="20"/>
      <c r="BD363" s="20"/>
      <c r="BE363" s="20"/>
      <c r="BF363" s="20"/>
      <c r="BG363" s="20"/>
      <c r="BH363" s="20"/>
      <c r="BI363" s="20"/>
      <c r="BJ363" s="20"/>
      <c r="BK363" s="20"/>
      <c r="BL363" s="20"/>
      <c r="BM363" s="20"/>
      <c r="BN363" s="20"/>
      <c r="BO363" s="20"/>
      <c r="BP363" s="20"/>
      <c r="BQ363" s="20"/>
      <c r="BR363" s="20"/>
      <c r="BS363" s="20"/>
      <c r="BT363" s="20"/>
      <c r="BU363" s="20"/>
      <c r="BV363" s="624"/>
      <c r="BW363" s="914"/>
      <c r="BX363" s="914"/>
      <c r="BY363" s="914"/>
      <c r="BZ363" s="914"/>
      <c r="CA363" s="914"/>
      <c r="CB363" s="915"/>
      <c r="CC363" s="915"/>
      <c r="CD363" s="915"/>
      <c r="CE363" s="915"/>
      <c r="CF363" s="915"/>
      <c r="CG363" s="915"/>
      <c r="CH363" s="915"/>
      <c r="CI363" s="915"/>
      <c r="CJ363" s="915"/>
      <c r="CK363" s="915"/>
      <c r="CL363" s="915"/>
      <c r="CM363" s="915"/>
      <c r="CN363" s="930"/>
      <c r="CO363" s="930"/>
      <c r="CP363" s="930"/>
      <c r="CQ363" s="930"/>
      <c r="CR363" s="930"/>
      <c r="CS363" s="930"/>
      <c r="CT363" s="744"/>
      <c r="CV363" s="1003"/>
      <c r="CW363" s="20"/>
      <c r="CX363" s="20"/>
      <c r="CY363" s="20"/>
      <c r="CZ363" s="20"/>
      <c r="DA363" s="20"/>
      <c r="DB363" s="20"/>
      <c r="DC363" s="20"/>
      <c r="DD363" s="20"/>
      <c r="DE363" s="20"/>
      <c r="DF363" s="20"/>
      <c r="DG363" s="20"/>
      <c r="DH363" s="20"/>
      <c r="DI363" s="20"/>
      <c r="DJ363" s="20"/>
      <c r="DK363" s="20"/>
      <c r="DL363" s="20"/>
      <c r="DM363" s="20"/>
      <c r="DN363" s="20"/>
      <c r="DO363" s="20"/>
      <c r="DP363" s="20"/>
      <c r="DQ363" s="20"/>
      <c r="DR363" s="20"/>
      <c r="DS363" s="20"/>
      <c r="DT363" s="624"/>
      <c r="DU363" s="914"/>
      <c r="DV363" s="914"/>
      <c r="DW363" s="914"/>
      <c r="DX363" s="914"/>
      <c r="DY363" s="914"/>
      <c r="DZ363" s="915"/>
      <c r="EA363" s="915"/>
      <c r="EB363" s="915"/>
      <c r="EC363" s="915"/>
      <c r="ED363" s="915"/>
      <c r="EE363" s="915"/>
      <c r="EF363" s="915"/>
      <c r="EG363" s="915"/>
      <c r="EH363" s="915"/>
      <c r="EI363" s="915"/>
      <c r="EJ363" s="915"/>
      <c r="EK363" s="915"/>
      <c r="EL363" s="930"/>
      <c r="EM363" s="930"/>
      <c r="EN363" s="930"/>
      <c r="EO363" s="930"/>
      <c r="EP363" s="930"/>
      <c r="EQ363" s="930"/>
      <c r="ER363" s="744"/>
      <c r="ES363" s="1003"/>
      <c r="ET363" s="20"/>
      <c r="EU363" s="20"/>
      <c r="EV363" s="20"/>
      <c r="EW363" s="20"/>
      <c r="EX363" s="20"/>
      <c r="EY363" s="20"/>
      <c r="EZ363" s="20"/>
      <c r="FA363" s="20"/>
      <c r="FB363" s="20"/>
      <c r="FC363" s="20"/>
      <c r="FD363" s="20"/>
      <c r="FE363" s="20"/>
      <c r="FF363" s="20"/>
      <c r="FG363" s="20"/>
      <c r="FH363" s="20"/>
      <c r="FI363" s="20"/>
      <c r="FJ363" s="20"/>
      <c r="FK363" s="20"/>
      <c r="FL363" s="20"/>
      <c r="FM363" s="20"/>
      <c r="FN363" s="20"/>
      <c r="FO363" s="20"/>
      <c r="FP363" s="20"/>
      <c r="FQ363" s="624"/>
      <c r="FR363" s="914"/>
      <c r="FS363" s="914"/>
      <c r="FT363" s="914"/>
      <c r="FU363" s="914"/>
      <c r="FV363" s="914"/>
      <c r="FW363" s="915"/>
      <c r="FX363" s="915"/>
      <c r="FY363" s="915"/>
      <c r="FZ363" s="915"/>
      <c r="GA363" s="915"/>
      <c r="GB363" s="915"/>
      <c r="GC363" s="915"/>
      <c r="GD363" s="915"/>
      <c r="GE363" s="915"/>
      <c r="GF363" s="915"/>
      <c r="GG363" s="915"/>
      <c r="GH363" s="915"/>
      <c r="GI363" s="930"/>
      <c r="GJ363" s="930"/>
      <c r="GK363" s="930"/>
      <c r="GL363" s="930"/>
      <c r="GM363" s="930"/>
      <c r="GN363" s="930"/>
      <c r="GO363" s="744"/>
    </row>
    <row r="364" spans="1:197" ht="6" customHeight="1" x14ac:dyDescent="0.25">
      <c r="A364" s="1003"/>
      <c r="B364" s="658"/>
      <c r="C364" s="658"/>
      <c r="D364" s="658"/>
      <c r="E364" s="658"/>
      <c r="F364" s="658"/>
      <c r="G364" s="658"/>
      <c r="H364" s="658"/>
      <c r="I364" s="658"/>
      <c r="J364" s="658"/>
      <c r="K364" s="658"/>
      <c r="L364" s="658"/>
      <c r="M364" s="658"/>
      <c r="N364" s="658"/>
      <c r="O364" s="658"/>
      <c r="P364" s="658"/>
      <c r="Q364" s="658"/>
      <c r="R364" s="658"/>
      <c r="S364" s="658"/>
      <c r="T364" s="658"/>
      <c r="U364" s="658"/>
      <c r="V364" s="658"/>
      <c r="W364" s="658"/>
      <c r="X364" s="658"/>
      <c r="Y364" s="624"/>
      <c r="Z364" s="913"/>
      <c r="AA364" s="914"/>
      <c r="AB364" s="914"/>
      <c r="AC364" s="914"/>
      <c r="AD364" s="914"/>
      <c r="AE364" s="915"/>
      <c r="AF364" s="915"/>
      <c r="AG364" s="915"/>
      <c r="AH364" s="915"/>
      <c r="AI364" s="915"/>
      <c r="AJ364" s="915"/>
      <c r="AK364" s="915"/>
      <c r="AL364" s="915"/>
      <c r="AM364" s="915"/>
      <c r="AN364" s="915"/>
      <c r="AO364" s="915"/>
      <c r="AP364" s="915"/>
      <c r="AQ364" s="930"/>
      <c r="AR364" s="930"/>
      <c r="AS364" s="930"/>
      <c r="AT364" s="930"/>
      <c r="AU364" s="930"/>
      <c r="AV364" s="930"/>
      <c r="AW364" s="744"/>
      <c r="AX364" s="1003"/>
      <c r="AY364" s="658"/>
      <c r="AZ364" s="658"/>
      <c r="BA364" s="658"/>
      <c r="BB364" s="658"/>
      <c r="BC364" s="658"/>
      <c r="BD364" s="658"/>
      <c r="BE364" s="658"/>
      <c r="BF364" s="658"/>
      <c r="BG364" s="658"/>
      <c r="BH364" s="658"/>
      <c r="BI364" s="658"/>
      <c r="BJ364" s="658"/>
      <c r="BK364" s="658"/>
      <c r="BL364" s="658"/>
      <c r="BM364" s="658"/>
      <c r="BN364" s="658"/>
      <c r="BO364" s="658"/>
      <c r="BP364" s="658"/>
      <c r="BQ364" s="658"/>
      <c r="BR364" s="658"/>
      <c r="BS364" s="658"/>
      <c r="BT364" s="658"/>
      <c r="BU364" s="658"/>
      <c r="BV364" s="624"/>
      <c r="BW364" s="913"/>
      <c r="BX364" s="914"/>
      <c r="BY364" s="914"/>
      <c r="BZ364" s="914"/>
      <c r="CA364" s="914"/>
      <c r="CB364" s="915"/>
      <c r="CC364" s="915"/>
      <c r="CD364" s="915"/>
      <c r="CE364" s="915"/>
      <c r="CF364" s="915"/>
      <c r="CG364" s="915"/>
      <c r="CH364" s="915"/>
      <c r="CI364" s="915"/>
      <c r="CJ364" s="915"/>
      <c r="CK364" s="915"/>
      <c r="CL364" s="915"/>
      <c r="CM364" s="915"/>
      <c r="CN364" s="930"/>
      <c r="CO364" s="930"/>
      <c r="CP364" s="930"/>
      <c r="CQ364" s="930"/>
      <c r="CR364" s="930"/>
      <c r="CS364" s="930"/>
      <c r="CT364" s="744"/>
      <c r="CV364" s="1003"/>
      <c r="CW364" s="658"/>
      <c r="CX364" s="658"/>
      <c r="CY364" s="658"/>
      <c r="CZ364" s="658"/>
      <c r="DA364" s="658"/>
      <c r="DB364" s="658"/>
      <c r="DC364" s="658"/>
      <c r="DD364" s="658"/>
      <c r="DE364" s="658"/>
      <c r="DF364" s="658"/>
      <c r="DG364" s="658"/>
      <c r="DH364" s="658"/>
      <c r="DI364" s="658"/>
      <c r="DJ364" s="658"/>
      <c r="DK364" s="658"/>
      <c r="DL364" s="658"/>
      <c r="DM364" s="658"/>
      <c r="DN364" s="658"/>
      <c r="DO364" s="658"/>
      <c r="DP364" s="658"/>
      <c r="DQ364" s="658"/>
      <c r="DR364" s="658"/>
      <c r="DS364" s="658"/>
      <c r="DT364" s="624"/>
      <c r="DU364" s="913"/>
      <c r="DV364" s="914"/>
      <c r="DW364" s="914"/>
      <c r="DX364" s="914"/>
      <c r="DY364" s="914"/>
      <c r="DZ364" s="915"/>
      <c r="EA364" s="915"/>
      <c r="EB364" s="915"/>
      <c r="EC364" s="915"/>
      <c r="ED364" s="915"/>
      <c r="EE364" s="915"/>
      <c r="EF364" s="915"/>
      <c r="EG364" s="915"/>
      <c r="EH364" s="915"/>
      <c r="EI364" s="915"/>
      <c r="EJ364" s="915"/>
      <c r="EK364" s="915"/>
      <c r="EL364" s="930"/>
      <c r="EM364" s="930"/>
      <c r="EN364" s="930"/>
      <c r="EO364" s="930"/>
      <c r="EP364" s="930"/>
      <c r="EQ364" s="930"/>
      <c r="ER364" s="744"/>
      <c r="ES364" s="1003"/>
      <c r="ET364" s="658"/>
      <c r="EU364" s="658"/>
      <c r="EV364" s="658"/>
      <c r="EW364" s="658"/>
      <c r="EX364" s="658"/>
      <c r="EY364" s="658"/>
      <c r="EZ364" s="658"/>
      <c r="FA364" s="658"/>
      <c r="FB364" s="658"/>
      <c r="FC364" s="658"/>
      <c r="FD364" s="658"/>
      <c r="FE364" s="658"/>
      <c r="FF364" s="658"/>
      <c r="FG364" s="658"/>
      <c r="FH364" s="658"/>
      <c r="FI364" s="658"/>
      <c r="FJ364" s="658"/>
      <c r="FK364" s="658"/>
      <c r="FL364" s="658"/>
      <c r="FM364" s="658"/>
      <c r="FN364" s="658"/>
      <c r="FO364" s="658"/>
      <c r="FP364" s="658"/>
      <c r="FQ364" s="624"/>
      <c r="FR364" s="913"/>
      <c r="FS364" s="914"/>
      <c r="FT364" s="914"/>
      <c r="FU364" s="914"/>
      <c r="FV364" s="914"/>
      <c r="FW364" s="915"/>
      <c r="FX364" s="915"/>
      <c r="FY364" s="915"/>
      <c r="FZ364" s="915"/>
      <c r="GA364" s="915"/>
      <c r="GB364" s="915"/>
      <c r="GC364" s="915"/>
      <c r="GD364" s="915"/>
      <c r="GE364" s="915"/>
      <c r="GF364" s="915"/>
      <c r="GG364" s="915"/>
      <c r="GH364" s="915"/>
      <c r="GI364" s="930"/>
      <c r="GJ364" s="930"/>
      <c r="GK364" s="930"/>
      <c r="GL364" s="930"/>
      <c r="GM364" s="930"/>
      <c r="GN364" s="930"/>
      <c r="GO364" s="744"/>
    </row>
    <row r="365" spans="1:197" ht="12.75" customHeight="1" x14ac:dyDescent="0.2">
      <c r="A365" s="1003"/>
      <c r="B365" s="923" t="str">
        <f>'ANNUAL SUMMARY'!$C$50</f>
        <v>FLIGHT INSTRUCTOR</v>
      </c>
      <c r="C365" s="924"/>
      <c r="D365" s="924"/>
      <c r="E365" s="924"/>
      <c r="F365" s="924"/>
      <c r="G365" s="924"/>
      <c r="H365" s="924"/>
      <c r="I365" s="924"/>
      <c r="J365" s="924"/>
      <c r="K365" s="924"/>
      <c r="L365" s="924"/>
      <c r="M365" s="924"/>
      <c r="N365" s="924"/>
      <c r="O365" s="925" t="str">
        <f>'ANNUAL SUMMARY'!$Q$50</f>
        <v>NO FLIGHTS</v>
      </c>
      <c r="P365" s="926"/>
      <c r="Q365" s="926"/>
      <c r="R365" s="926"/>
      <c r="S365" s="926"/>
      <c r="T365" s="927"/>
      <c r="U365" s="724"/>
      <c r="V365" s="725"/>
      <c r="W365" s="725"/>
      <c r="X365" s="726"/>
      <c r="Y365" s="624"/>
      <c r="Z365" s="914"/>
      <c r="AA365" s="914"/>
      <c r="AB365" s="914"/>
      <c r="AC365" s="914"/>
      <c r="AD365" s="914"/>
      <c r="AE365" s="915"/>
      <c r="AF365" s="915"/>
      <c r="AG365" s="915"/>
      <c r="AH365" s="915"/>
      <c r="AI365" s="915"/>
      <c r="AJ365" s="915"/>
      <c r="AK365" s="915"/>
      <c r="AL365" s="915"/>
      <c r="AM365" s="915"/>
      <c r="AN365" s="915"/>
      <c r="AO365" s="915"/>
      <c r="AP365" s="915"/>
      <c r="AQ365" s="930"/>
      <c r="AR365" s="930"/>
      <c r="AS365" s="930"/>
      <c r="AT365" s="930"/>
      <c r="AU365" s="930"/>
      <c r="AV365" s="930"/>
      <c r="AW365" s="744"/>
      <c r="AX365" s="1003"/>
      <c r="AY365" s="923" t="str">
        <f>'ANNUAL SUMMARY'!$C$50</f>
        <v>FLIGHT INSTRUCTOR</v>
      </c>
      <c r="AZ365" s="924"/>
      <c r="BA365" s="924"/>
      <c r="BB365" s="924"/>
      <c r="BC365" s="924"/>
      <c r="BD365" s="924"/>
      <c r="BE365" s="924"/>
      <c r="BF365" s="924"/>
      <c r="BG365" s="924"/>
      <c r="BH365" s="924"/>
      <c r="BI365" s="924"/>
      <c r="BJ365" s="924"/>
      <c r="BK365" s="924"/>
      <c r="BL365" s="925" t="str">
        <f>'ANNUAL SUMMARY'!$Q$50</f>
        <v>NO FLIGHTS</v>
      </c>
      <c r="BM365" s="926"/>
      <c r="BN365" s="926"/>
      <c r="BO365" s="926"/>
      <c r="BP365" s="926"/>
      <c r="BQ365" s="927"/>
      <c r="BR365" s="724"/>
      <c r="BS365" s="725"/>
      <c r="BT365" s="725"/>
      <c r="BU365" s="726"/>
      <c r="BV365" s="624"/>
      <c r="BW365" s="914"/>
      <c r="BX365" s="914"/>
      <c r="BY365" s="914"/>
      <c r="BZ365" s="914"/>
      <c r="CA365" s="914"/>
      <c r="CB365" s="915"/>
      <c r="CC365" s="915"/>
      <c r="CD365" s="915"/>
      <c r="CE365" s="915"/>
      <c r="CF365" s="915"/>
      <c r="CG365" s="915"/>
      <c r="CH365" s="915"/>
      <c r="CI365" s="915"/>
      <c r="CJ365" s="915"/>
      <c r="CK365" s="915"/>
      <c r="CL365" s="915"/>
      <c r="CM365" s="915"/>
      <c r="CN365" s="930"/>
      <c r="CO365" s="930"/>
      <c r="CP365" s="930"/>
      <c r="CQ365" s="930"/>
      <c r="CR365" s="930"/>
      <c r="CS365" s="930"/>
      <c r="CT365" s="744"/>
      <c r="CV365" s="1003"/>
      <c r="CW365" s="923" t="str">
        <f>'ANNUAL SUMMARY'!$C$50</f>
        <v>FLIGHT INSTRUCTOR</v>
      </c>
      <c r="CX365" s="924"/>
      <c r="CY365" s="924"/>
      <c r="CZ365" s="924"/>
      <c r="DA365" s="924"/>
      <c r="DB365" s="924"/>
      <c r="DC365" s="924"/>
      <c r="DD365" s="924"/>
      <c r="DE365" s="924"/>
      <c r="DF365" s="924"/>
      <c r="DG365" s="924"/>
      <c r="DH365" s="924"/>
      <c r="DI365" s="924"/>
      <c r="DJ365" s="925" t="str">
        <f>'ANNUAL SUMMARY'!$Q$50</f>
        <v>NO FLIGHTS</v>
      </c>
      <c r="DK365" s="926"/>
      <c r="DL365" s="926"/>
      <c r="DM365" s="926"/>
      <c r="DN365" s="926"/>
      <c r="DO365" s="927"/>
      <c r="DP365" s="724"/>
      <c r="DQ365" s="725"/>
      <c r="DR365" s="725"/>
      <c r="DS365" s="726"/>
      <c r="DT365" s="624"/>
      <c r="DU365" s="914"/>
      <c r="DV365" s="914"/>
      <c r="DW365" s="914"/>
      <c r="DX365" s="914"/>
      <c r="DY365" s="914"/>
      <c r="DZ365" s="915"/>
      <c r="EA365" s="915"/>
      <c r="EB365" s="915"/>
      <c r="EC365" s="915"/>
      <c r="ED365" s="915"/>
      <c r="EE365" s="915"/>
      <c r="EF365" s="915"/>
      <c r="EG365" s="915"/>
      <c r="EH365" s="915"/>
      <c r="EI365" s="915"/>
      <c r="EJ365" s="915"/>
      <c r="EK365" s="915"/>
      <c r="EL365" s="930"/>
      <c r="EM365" s="930"/>
      <c r="EN365" s="930"/>
      <c r="EO365" s="930"/>
      <c r="EP365" s="930"/>
      <c r="EQ365" s="930"/>
      <c r="ER365" s="744"/>
      <c r="ES365" s="1003"/>
      <c r="ET365" s="923" t="str">
        <f>'ANNUAL SUMMARY'!$C$50</f>
        <v>FLIGHT INSTRUCTOR</v>
      </c>
      <c r="EU365" s="924"/>
      <c r="EV365" s="924"/>
      <c r="EW365" s="924"/>
      <c r="EX365" s="924"/>
      <c r="EY365" s="924"/>
      <c r="EZ365" s="924"/>
      <c r="FA365" s="924"/>
      <c r="FB365" s="924"/>
      <c r="FC365" s="924"/>
      <c r="FD365" s="924"/>
      <c r="FE365" s="924"/>
      <c r="FF365" s="924"/>
      <c r="FG365" s="925" t="str">
        <f>'ANNUAL SUMMARY'!$Q$50</f>
        <v>NO FLIGHTS</v>
      </c>
      <c r="FH365" s="926"/>
      <c r="FI365" s="926"/>
      <c r="FJ365" s="926"/>
      <c r="FK365" s="926"/>
      <c r="FL365" s="927"/>
      <c r="FM365" s="724"/>
      <c r="FN365" s="725"/>
      <c r="FO365" s="725"/>
      <c r="FP365" s="726"/>
      <c r="FQ365" s="624"/>
      <c r="FR365" s="914"/>
      <c r="FS365" s="914"/>
      <c r="FT365" s="914"/>
      <c r="FU365" s="914"/>
      <c r="FV365" s="914"/>
      <c r="FW365" s="915"/>
      <c r="FX365" s="915"/>
      <c r="FY365" s="915"/>
      <c r="FZ365" s="915"/>
      <c r="GA365" s="915"/>
      <c r="GB365" s="915"/>
      <c r="GC365" s="915"/>
      <c r="GD365" s="915"/>
      <c r="GE365" s="915"/>
      <c r="GF365" s="915"/>
      <c r="GG365" s="915"/>
      <c r="GH365" s="915"/>
      <c r="GI365" s="930"/>
      <c r="GJ365" s="930"/>
      <c r="GK365" s="930"/>
      <c r="GL365" s="930"/>
      <c r="GM365" s="930"/>
      <c r="GN365" s="930"/>
      <c r="GO365" s="744"/>
    </row>
    <row r="366" spans="1:197" ht="3.75" customHeight="1" x14ac:dyDescent="0.2">
      <c r="A366" s="1003"/>
      <c r="B366" s="6"/>
      <c r="C366" s="6"/>
      <c r="D366" s="6"/>
      <c r="E366" s="6"/>
      <c r="F366" s="6"/>
      <c r="G366" s="6"/>
      <c r="H366" s="6"/>
      <c r="I366" s="6"/>
      <c r="J366" s="6"/>
      <c r="K366" s="6"/>
      <c r="L366" s="6"/>
      <c r="M366" s="6"/>
      <c r="N366" s="6"/>
      <c r="O366" s="6"/>
      <c r="P366" s="6"/>
      <c r="Q366" s="6"/>
      <c r="R366" s="6"/>
      <c r="S366" s="6"/>
      <c r="T366" s="6"/>
      <c r="U366" s="6"/>
      <c r="V366" s="6"/>
      <c r="W366" s="6"/>
      <c r="X366" s="6"/>
      <c r="Y366" s="624"/>
      <c r="Z366" s="913"/>
      <c r="AA366" s="914"/>
      <c r="AB366" s="914"/>
      <c r="AC366" s="914"/>
      <c r="AD366" s="914"/>
      <c r="AE366" s="915"/>
      <c r="AF366" s="915"/>
      <c r="AG366" s="915"/>
      <c r="AH366" s="915"/>
      <c r="AI366" s="915"/>
      <c r="AJ366" s="915"/>
      <c r="AK366" s="915"/>
      <c r="AL366" s="915"/>
      <c r="AM366" s="915"/>
      <c r="AN366" s="915"/>
      <c r="AO366" s="915"/>
      <c r="AP366" s="915"/>
      <c r="AQ366" s="930"/>
      <c r="AR366" s="930"/>
      <c r="AS366" s="930"/>
      <c r="AT366" s="930"/>
      <c r="AU366" s="930"/>
      <c r="AV366" s="930"/>
      <c r="AW366" s="744"/>
      <c r="AX366" s="1003"/>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24"/>
      <c r="BW366" s="913"/>
      <c r="BX366" s="914"/>
      <c r="BY366" s="914"/>
      <c r="BZ366" s="914"/>
      <c r="CA366" s="914"/>
      <c r="CB366" s="915"/>
      <c r="CC366" s="915"/>
      <c r="CD366" s="915"/>
      <c r="CE366" s="915"/>
      <c r="CF366" s="915"/>
      <c r="CG366" s="915"/>
      <c r="CH366" s="915"/>
      <c r="CI366" s="915"/>
      <c r="CJ366" s="915"/>
      <c r="CK366" s="915"/>
      <c r="CL366" s="915"/>
      <c r="CM366" s="915"/>
      <c r="CN366" s="930"/>
      <c r="CO366" s="930"/>
      <c r="CP366" s="930"/>
      <c r="CQ366" s="930"/>
      <c r="CR366" s="930"/>
      <c r="CS366" s="930"/>
      <c r="CT366" s="744"/>
      <c r="CV366" s="1003"/>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24"/>
      <c r="DU366" s="913"/>
      <c r="DV366" s="914"/>
      <c r="DW366" s="914"/>
      <c r="DX366" s="914"/>
      <c r="DY366" s="914"/>
      <c r="DZ366" s="915"/>
      <c r="EA366" s="915"/>
      <c r="EB366" s="915"/>
      <c r="EC366" s="915"/>
      <c r="ED366" s="915"/>
      <c r="EE366" s="915"/>
      <c r="EF366" s="915"/>
      <c r="EG366" s="915"/>
      <c r="EH366" s="915"/>
      <c r="EI366" s="915"/>
      <c r="EJ366" s="915"/>
      <c r="EK366" s="915"/>
      <c r="EL366" s="930"/>
      <c r="EM366" s="930"/>
      <c r="EN366" s="930"/>
      <c r="EO366" s="930"/>
      <c r="EP366" s="930"/>
      <c r="EQ366" s="930"/>
      <c r="ER366" s="744"/>
      <c r="ES366" s="1003"/>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24"/>
      <c r="FR366" s="913"/>
      <c r="FS366" s="914"/>
      <c r="FT366" s="914"/>
      <c r="FU366" s="914"/>
      <c r="FV366" s="914"/>
      <c r="FW366" s="915"/>
      <c r="FX366" s="915"/>
      <c r="FY366" s="915"/>
      <c r="FZ366" s="915"/>
      <c r="GA366" s="915"/>
      <c r="GB366" s="915"/>
      <c r="GC366" s="915"/>
      <c r="GD366" s="915"/>
      <c r="GE366" s="915"/>
      <c r="GF366" s="915"/>
      <c r="GG366" s="915"/>
      <c r="GH366" s="915"/>
      <c r="GI366" s="930"/>
      <c r="GJ366" s="930"/>
      <c r="GK366" s="930"/>
      <c r="GL366" s="930"/>
      <c r="GM366" s="930"/>
      <c r="GN366" s="930"/>
      <c r="GO366" s="744"/>
    </row>
    <row r="367" spans="1:197" ht="12.75" customHeight="1" x14ac:dyDescent="0.25">
      <c r="A367" s="1003"/>
      <c r="B367" s="931" t="str">
        <f>'ANNUAL SUMMARY'!$C$53</f>
        <v>HOURS</v>
      </c>
      <c r="C367" s="931"/>
      <c r="D367" s="931"/>
      <c r="E367" s="931"/>
      <c r="F367" s="891"/>
      <c r="G367" s="718"/>
      <c r="H367" s="718"/>
      <c r="I367" s="718"/>
      <c r="J367" s="718"/>
      <c r="K367" s="718"/>
      <c r="L367" s="718"/>
      <c r="M367" s="15"/>
      <c r="N367" s="916" t="str">
        <f>'ANNUAL SUMMARY'!$O$53</f>
        <v>DAY</v>
      </c>
      <c r="O367" s="916"/>
      <c r="P367" s="916"/>
      <c r="Q367" s="917"/>
      <c r="R367" s="718"/>
      <c r="S367" s="718"/>
      <c r="T367" s="718"/>
      <c r="U367" s="718"/>
      <c r="V367" s="718"/>
      <c r="W367" s="718"/>
      <c r="X367" s="718"/>
      <c r="Y367" s="624"/>
      <c r="Z367" s="914"/>
      <c r="AA367" s="914"/>
      <c r="AB367" s="914"/>
      <c r="AC367" s="914"/>
      <c r="AD367" s="914"/>
      <c r="AE367" s="915"/>
      <c r="AF367" s="915"/>
      <c r="AG367" s="915"/>
      <c r="AH367" s="915"/>
      <c r="AI367" s="915"/>
      <c r="AJ367" s="915"/>
      <c r="AK367" s="915"/>
      <c r="AL367" s="915"/>
      <c r="AM367" s="915"/>
      <c r="AN367" s="915"/>
      <c r="AO367" s="915"/>
      <c r="AP367" s="915"/>
      <c r="AQ367" s="930"/>
      <c r="AR367" s="930"/>
      <c r="AS367" s="930"/>
      <c r="AT367" s="930"/>
      <c r="AU367" s="930"/>
      <c r="AV367" s="930"/>
      <c r="AW367" s="744"/>
      <c r="AX367" s="1003"/>
      <c r="AY367" s="931" t="str">
        <f>'ANNUAL SUMMARY'!$C$53</f>
        <v>HOURS</v>
      </c>
      <c r="AZ367" s="931"/>
      <c r="BA367" s="931"/>
      <c r="BB367" s="931"/>
      <c r="BC367" s="891"/>
      <c r="BD367" s="718"/>
      <c r="BE367" s="718"/>
      <c r="BF367" s="718"/>
      <c r="BG367" s="718"/>
      <c r="BH367" s="718"/>
      <c r="BI367" s="718"/>
      <c r="BJ367" s="15"/>
      <c r="BK367" s="916" t="str">
        <f>'ANNUAL SUMMARY'!$O$53</f>
        <v>DAY</v>
      </c>
      <c r="BL367" s="916"/>
      <c r="BM367" s="916"/>
      <c r="BN367" s="917"/>
      <c r="BO367" s="718"/>
      <c r="BP367" s="718"/>
      <c r="BQ367" s="718"/>
      <c r="BR367" s="718"/>
      <c r="BS367" s="718"/>
      <c r="BT367" s="718"/>
      <c r="BU367" s="718"/>
      <c r="BV367" s="624"/>
      <c r="BW367" s="914"/>
      <c r="BX367" s="914"/>
      <c r="BY367" s="914"/>
      <c r="BZ367" s="914"/>
      <c r="CA367" s="914"/>
      <c r="CB367" s="915"/>
      <c r="CC367" s="915"/>
      <c r="CD367" s="915"/>
      <c r="CE367" s="915"/>
      <c r="CF367" s="915"/>
      <c r="CG367" s="915"/>
      <c r="CH367" s="915"/>
      <c r="CI367" s="915"/>
      <c r="CJ367" s="915"/>
      <c r="CK367" s="915"/>
      <c r="CL367" s="915"/>
      <c r="CM367" s="915"/>
      <c r="CN367" s="930"/>
      <c r="CO367" s="930"/>
      <c r="CP367" s="930"/>
      <c r="CQ367" s="930"/>
      <c r="CR367" s="930"/>
      <c r="CS367" s="930"/>
      <c r="CT367" s="744"/>
      <c r="CV367" s="1003"/>
      <c r="CW367" s="931" t="str">
        <f>'ANNUAL SUMMARY'!$C$53</f>
        <v>HOURS</v>
      </c>
      <c r="CX367" s="931"/>
      <c r="CY367" s="931"/>
      <c r="CZ367" s="931"/>
      <c r="DA367" s="891"/>
      <c r="DB367" s="718"/>
      <c r="DC367" s="718"/>
      <c r="DD367" s="718"/>
      <c r="DE367" s="718"/>
      <c r="DF367" s="718"/>
      <c r="DG367" s="718"/>
      <c r="DH367" s="15"/>
      <c r="DI367" s="916" t="str">
        <f>'ANNUAL SUMMARY'!$O$53</f>
        <v>DAY</v>
      </c>
      <c r="DJ367" s="916"/>
      <c r="DK367" s="916"/>
      <c r="DL367" s="917"/>
      <c r="DM367" s="718"/>
      <c r="DN367" s="718"/>
      <c r="DO367" s="718"/>
      <c r="DP367" s="718"/>
      <c r="DQ367" s="718"/>
      <c r="DR367" s="718"/>
      <c r="DS367" s="718"/>
      <c r="DT367" s="624"/>
      <c r="DU367" s="914"/>
      <c r="DV367" s="914"/>
      <c r="DW367" s="914"/>
      <c r="DX367" s="914"/>
      <c r="DY367" s="914"/>
      <c r="DZ367" s="915"/>
      <c r="EA367" s="915"/>
      <c r="EB367" s="915"/>
      <c r="EC367" s="915"/>
      <c r="ED367" s="915"/>
      <c r="EE367" s="915"/>
      <c r="EF367" s="915"/>
      <c r="EG367" s="915"/>
      <c r="EH367" s="915"/>
      <c r="EI367" s="915"/>
      <c r="EJ367" s="915"/>
      <c r="EK367" s="915"/>
      <c r="EL367" s="930"/>
      <c r="EM367" s="930"/>
      <c r="EN367" s="930"/>
      <c r="EO367" s="930"/>
      <c r="EP367" s="930"/>
      <c r="EQ367" s="930"/>
      <c r="ER367" s="744"/>
      <c r="ES367" s="1003"/>
      <c r="ET367" s="931" t="str">
        <f>'ANNUAL SUMMARY'!$C$53</f>
        <v>HOURS</v>
      </c>
      <c r="EU367" s="931"/>
      <c r="EV367" s="931"/>
      <c r="EW367" s="931"/>
      <c r="EX367" s="891"/>
      <c r="EY367" s="718"/>
      <c r="EZ367" s="718"/>
      <c r="FA367" s="718"/>
      <c r="FB367" s="718"/>
      <c r="FC367" s="718"/>
      <c r="FD367" s="718"/>
      <c r="FE367" s="15"/>
      <c r="FF367" s="916" t="str">
        <f>'ANNUAL SUMMARY'!$O$53</f>
        <v>DAY</v>
      </c>
      <c r="FG367" s="916"/>
      <c r="FH367" s="916"/>
      <c r="FI367" s="917"/>
      <c r="FJ367" s="718"/>
      <c r="FK367" s="718"/>
      <c r="FL367" s="718"/>
      <c r="FM367" s="718"/>
      <c r="FN367" s="718"/>
      <c r="FO367" s="718"/>
      <c r="FP367" s="718"/>
      <c r="FQ367" s="624"/>
      <c r="FR367" s="914"/>
      <c r="FS367" s="914"/>
      <c r="FT367" s="914"/>
      <c r="FU367" s="914"/>
      <c r="FV367" s="914"/>
      <c r="FW367" s="915"/>
      <c r="FX367" s="915"/>
      <c r="FY367" s="915"/>
      <c r="FZ367" s="915"/>
      <c r="GA367" s="915"/>
      <c r="GB367" s="915"/>
      <c r="GC367" s="915"/>
      <c r="GD367" s="915"/>
      <c r="GE367" s="915"/>
      <c r="GF367" s="915"/>
      <c r="GG367" s="915"/>
      <c r="GH367" s="915"/>
      <c r="GI367" s="930"/>
      <c r="GJ367" s="930"/>
      <c r="GK367" s="930"/>
      <c r="GL367" s="930"/>
      <c r="GM367" s="930"/>
      <c r="GN367" s="930"/>
      <c r="GO367" s="744"/>
    </row>
    <row r="368" spans="1:197" ht="3" customHeight="1" x14ac:dyDescent="0.25">
      <c r="A368" s="1003"/>
      <c r="B368" s="6"/>
      <c r="C368" s="152"/>
      <c r="D368" s="152"/>
      <c r="E368" s="152"/>
      <c r="F368" s="6"/>
      <c r="G368" s="153"/>
      <c r="H368" s="153"/>
      <c r="I368" s="153"/>
      <c r="J368" s="153"/>
      <c r="K368" s="153"/>
      <c r="L368" s="153"/>
      <c r="M368" s="15"/>
      <c r="N368" s="6"/>
      <c r="O368" s="152"/>
      <c r="P368" s="152"/>
      <c r="Q368" s="152"/>
      <c r="R368" s="6"/>
      <c r="S368" s="153"/>
      <c r="T368" s="153"/>
      <c r="U368" s="153"/>
      <c r="V368" s="153"/>
      <c r="W368" s="153"/>
      <c r="X368" s="153"/>
      <c r="Y368" s="624"/>
      <c r="Z368" s="922" t="s">
        <v>73</v>
      </c>
      <c r="AA368" s="922"/>
      <c r="AB368" s="922"/>
      <c r="AC368" s="922"/>
      <c r="AD368" s="922"/>
      <c r="AE368" s="911">
        <f>SUM(AE328:AH367)</f>
        <v>0</v>
      </c>
      <c r="AF368" s="911"/>
      <c r="AG368" s="911"/>
      <c r="AH368" s="911"/>
      <c r="AI368" s="911">
        <f>SUM(AI328:AL367)</f>
        <v>0</v>
      </c>
      <c r="AJ368" s="911"/>
      <c r="AK368" s="911"/>
      <c r="AL368" s="911"/>
      <c r="AM368" s="911">
        <f>SUM(AM328:AP367)</f>
        <v>0</v>
      </c>
      <c r="AN368" s="911"/>
      <c r="AO368" s="911"/>
      <c r="AP368" s="911"/>
      <c r="AQ368" s="912">
        <f>SUM(AQ328:AS366)</f>
        <v>0</v>
      </c>
      <c r="AR368" s="912"/>
      <c r="AS368" s="912"/>
      <c r="AT368" s="912">
        <f>SUM(AT328:AV366)</f>
        <v>0</v>
      </c>
      <c r="AU368" s="912"/>
      <c r="AV368" s="912"/>
      <c r="AW368" s="744"/>
      <c r="AX368" s="1003"/>
      <c r="AY368" s="6"/>
      <c r="AZ368" s="152"/>
      <c r="BA368" s="152"/>
      <c r="BB368" s="152"/>
      <c r="BC368" s="6"/>
      <c r="BD368" s="153"/>
      <c r="BE368" s="153"/>
      <c r="BF368" s="153"/>
      <c r="BG368" s="153"/>
      <c r="BH368" s="153"/>
      <c r="BI368" s="153"/>
      <c r="BJ368" s="15"/>
      <c r="BK368" s="6"/>
      <c r="BL368" s="152"/>
      <c r="BM368" s="152"/>
      <c r="BN368" s="152"/>
      <c r="BO368" s="6"/>
      <c r="BP368" s="153"/>
      <c r="BQ368" s="153"/>
      <c r="BR368" s="153"/>
      <c r="BS368" s="153"/>
      <c r="BT368" s="153"/>
      <c r="BU368" s="153"/>
      <c r="BV368" s="624"/>
      <c r="BW368" s="922" t="s">
        <v>73</v>
      </c>
      <c r="BX368" s="922"/>
      <c r="BY368" s="922"/>
      <c r="BZ368" s="922"/>
      <c r="CA368" s="922"/>
      <c r="CB368" s="911">
        <f>SUM(CB328:CE367)</f>
        <v>0</v>
      </c>
      <c r="CC368" s="911"/>
      <c r="CD368" s="911"/>
      <c r="CE368" s="911"/>
      <c r="CF368" s="911">
        <f>SUM(CF328:CI367)</f>
        <v>0</v>
      </c>
      <c r="CG368" s="911"/>
      <c r="CH368" s="911"/>
      <c r="CI368" s="911"/>
      <c r="CJ368" s="911">
        <f>SUM(CJ328:CM367)</f>
        <v>0</v>
      </c>
      <c r="CK368" s="911"/>
      <c r="CL368" s="911"/>
      <c r="CM368" s="911"/>
      <c r="CN368" s="912">
        <f>SUM(CN328:CP366)</f>
        <v>0</v>
      </c>
      <c r="CO368" s="912"/>
      <c r="CP368" s="912"/>
      <c r="CQ368" s="912">
        <f>SUM(CQ328:CS366)</f>
        <v>0</v>
      </c>
      <c r="CR368" s="912"/>
      <c r="CS368" s="912"/>
      <c r="CT368" s="744"/>
      <c r="CV368" s="1003"/>
      <c r="CW368" s="6"/>
      <c r="CX368" s="152"/>
      <c r="CY368" s="152"/>
      <c r="CZ368" s="152"/>
      <c r="DA368" s="6"/>
      <c r="DB368" s="153"/>
      <c r="DC368" s="153"/>
      <c r="DD368" s="153"/>
      <c r="DE368" s="153"/>
      <c r="DF368" s="153"/>
      <c r="DG368" s="153"/>
      <c r="DH368" s="15"/>
      <c r="DI368" s="6"/>
      <c r="DJ368" s="152"/>
      <c r="DK368" s="152"/>
      <c r="DL368" s="152"/>
      <c r="DM368" s="6"/>
      <c r="DN368" s="153"/>
      <c r="DO368" s="153"/>
      <c r="DP368" s="153"/>
      <c r="DQ368" s="153"/>
      <c r="DR368" s="153"/>
      <c r="DS368" s="153"/>
      <c r="DT368" s="624"/>
      <c r="DU368" s="922" t="s">
        <v>73</v>
      </c>
      <c r="DV368" s="922"/>
      <c r="DW368" s="922"/>
      <c r="DX368" s="922"/>
      <c r="DY368" s="922"/>
      <c r="DZ368" s="911">
        <f>SUM(DZ328:EC367)</f>
        <v>0</v>
      </c>
      <c r="EA368" s="911"/>
      <c r="EB368" s="911"/>
      <c r="EC368" s="911"/>
      <c r="ED368" s="911">
        <f>SUM(ED328:EG367)</f>
        <v>0</v>
      </c>
      <c r="EE368" s="911"/>
      <c r="EF368" s="911"/>
      <c r="EG368" s="911"/>
      <c r="EH368" s="911">
        <f>SUM(EH328:EK367)</f>
        <v>0</v>
      </c>
      <c r="EI368" s="911"/>
      <c r="EJ368" s="911"/>
      <c r="EK368" s="911"/>
      <c r="EL368" s="912">
        <f>SUM(EL328:EN366)</f>
        <v>0</v>
      </c>
      <c r="EM368" s="912"/>
      <c r="EN368" s="912"/>
      <c r="EO368" s="912">
        <f>SUM(EO328:EQ366)</f>
        <v>0</v>
      </c>
      <c r="EP368" s="912"/>
      <c r="EQ368" s="912"/>
      <c r="ER368" s="744"/>
      <c r="ES368" s="1003"/>
      <c r="ET368" s="6"/>
      <c r="EU368" s="152"/>
      <c r="EV368" s="152"/>
      <c r="EW368" s="152"/>
      <c r="EX368" s="6"/>
      <c r="EY368" s="153"/>
      <c r="EZ368" s="153"/>
      <c r="FA368" s="153"/>
      <c r="FB368" s="153"/>
      <c r="FC368" s="153"/>
      <c r="FD368" s="153"/>
      <c r="FE368" s="15"/>
      <c r="FF368" s="6"/>
      <c r="FG368" s="152"/>
      <c r="FH368" s="152"/>
      <c r="FI368" s="152"/>
      <c r="FJ368" s="6"/>
      <c r="FK368" s="153"/>
      <c r="FL368" s="153"/>
      <c r="FM368" s="153"/>
      <c r="FN368" s="153"/>
      <c r="FO368" s="153"/>
      <c r="FP368" s="153"/>
      <c r="FQ368" s="624"/>
      <c r="FR368" s="922" t="s">
        <v>73</v>
      </c>
      <c r="FS368" s="922"/>
      <c r="FT368" s="922"/>
      <c r="FU368" s="922"/>
      <c r="FV368" s="922"/>
      <c r="FW368" s="911">
        <f>SUM(FW328:FZ367)</f>
        <v>0</v>
      </c>
      <c r="FX368" s="911"/>
      <c r="FY368" s="911"/>
      <c r="FZ368" s="911"/>
      <c r="GA368" s="911">
        <f>SUM(GA328:GD367)</f>
        <v>0</v>
      </c>
      <c r="GB368" s="911"/>
      <c r="GC368" s="911"/>
      <c r="GD368" s="911"/>
      <c r="GE368" s="911">
        <f>SUM(GE328:GH367)</f>
        <v>0</v>
      </c>
      <c r="GF368" s="911"/>
      <c r="GG368" s="911"/>
      <c r="GH368" s="911"/>
      <c r="GI368" s="912">
        <f>SUM(GI328:GK366)</f>
        <v>0</v>
      </c>
      <c r="GJ368" s="912"/>
      <c r="GK368" s="912"/>
      <c r="GL368" s="912">
        <f>SUM(GL328:GN366)</f>
        <v>0</v>
      </c>
      <c r="GM368" s="912"/>
      <c r="GN368" s="912"/>
      <c r="GO368" s="744"/>
    </row>
    <row r="369" spans="1:211" ht="12.75" customHeight="1" x14ac:dyDescent="0.25">
      <c r="A369" s="1003"/>
      <c r="B369" s="916" t="str">
        <f>'ANNUAL SUMMARY'!$C$56</f>
        <v>IFR</v>
      </c>
      <c r="C369" s="916"/>
      <c r="D369" s="916"/>
      <c r="E369" s="916"/>
      <c r="F369" s="891"/>
      <c r="G369" s="718"/>
      <c r="H369" s="718"/>
      <c r="I369" s="718"/>
      <c r="J369" s="718"/>
      <c r="K369" s="718"/>
      <c r="L369" s="718"/>
      <c r="M369" s="15"/>
      <c r="N369" s="916" t="str">
        <f>'ANNUAL SUMMARY'!$O$56</f>
        <v>NIGHT</v>
      </c>
      <c r="O369" s="916"/>
      <c r="P369" s="916"/>
      <c r="Q369" s="916"/>
      <c r="R369" s="892"/>
      <c r="S369" s="892"/>
      <c r="T369" s="892"/>
      <c r="U369" s="892"/>
      <c r="V369" s="892"/>
      <c r="W369" s="892"/>
      <c r="X369" s="891"/>
      <c r="Y369" s="624"/>
      <c r="Z369" s="922"/>
      <c r="AA369" s="922"/>
      <c r="AB369" s="922"/>
      <c r="AC369" s="922"/>
      <c r="AD369" s="922"/>
      <c r="AE369" s="911"/>
      <c r="AF369" s="911"/>
      <c r="AG369" s="911"/>
      <c r="AH369" s="911"/>
      <c r="AI369" s="911"/>
      <c r="AJ369" s="911"/>
      <c r="AK369" s="911"/>
      <c r="AL369" s="911"/>
      <c r="AM369" s="911"/>
      <c r="AN369" s="911"/>
      <c r="AO369" s="911"/>
      <c r="AP369" s="911"/>
      <c r="AQ369" s="912"/>
      <c r="AR369" s="912"/>
      <c r="AS369" s="912"/>
      <c r="AT369" s="912"/>
      <c r="AU369" s="912"/>
      <c r="AV369" s="912"/>
      <c r="AW369" s="744"/>
      <c r="AX369" s="1003"/>
      <c r="AY369" s="916" t="str">
        <f>'ANNUAL SUMMARY'!$C$56</f>
        <v>IFR</v>
      </c>
      <c r="AZ369" s="916"/>
      <c r="BA369" s="916"/>
      <c r="BB369" s="916"/>
      <c r="BC369" s="891"/>
      <c r="BD369" s="718"/>
      <c r="BE369" s="718"/>
      <c r="BF369" s="718"/>
      <c r="BG369" s="718"/>
      <c r="BH369" s="718"/>
      <c r="BI369" s="718"/>
      <c r="BJ369" s="15"/>
      <c r="BK369" s="916" t="str">
        <f>'ANNUAL SUMMARY'!$O$56</f>
        <v>NIGHT</v>
      </c>
      <c r="BL369" s="916"/>
      <c r="BM369" s="916"/>
      <c r="BN369" s="916"/>
      <c r="BO369" s="892"/>
      <c r="BP369" s="892"/>
      <c r="BQ369" s="892"/>
      <c r="BR369" s="892"/>
      <c r="BS369" s="892"/>
      <c r="BT369" s="892"/>
      <c r="BU369" s="891"/>
      <c r="BV369" s="624"/>
      <c r="BW369" s="922"/>
      <c r="BX369" s="922"/>
      <c r="BY369" s="922"/>
      <c r="BZ369" s="922"/>
      <c r="CA369" s="922"/>
      <c r="CB369" s="911"/>
      <c r="CC369" s="911"/>
      <c r="CD369" s="911"/>
      <c r="CE369" s="911"/>
      <c r="CF369" s="911"/>
      <c r="CG369" s="911"/>
      <c r="CH369" s="911"/>
      <c r="CI369" s="911"/>
      <c r="CJ369" s="911"/>
      <c r="CK369" s="911"/>
      <c r="CL369" s="911"/>
      <c r="CM369" s="911"/>
      <c r="CN369" s="912"/>
      <c r="CO369" s="912"/>
      <c r="CP369" s="912"/>
      <c r="CQ369" s="912"/>
      <c r="CR369" s="912"/>
      <c r="CS369" s="912"/>
      <c r="CT369" s="744"/>
      <c r="CV369" s="1003"/>
      <c r="CW369" s="916" t="str">
        <f>'ANNUAL SUMMARY'!$C$56</f>
        <v>IFR</v>
      </c>
      <c r="CX369" s="916"/>
      <c r="CY369" s="916"/>
      <c r="CZ369" s="916"/>
      <c r="DA369" s="891"/>
      <c r="DB369" s="718"/>
      <c r="DC369" s="718"/>
      <c r="DD369" s="718"/>
      <c r="DE369" s="718"/>
      <c r="DF369" s="718"/>
      <c r="DG369" s="718"/>
      <c r="DH369" s="15"/>
      <c r="DI369" s="916" t="str">
        <f>'ANNUAL SUMMARY'!$O$56</f>
        <v>NIGHT</v>
      </c>
      <c r="DJ369" s="916"/>
      <c r="DK369" s="916"/>
      <c r="DL369" s="916"/>
      <c r="DM369" s="892"/>
      <c r="DN369" s="892"/>
      <c r="DO369" s="892"/>
      <c r="DP369" s="892"/>
      <c r="DQ369" s="892"/>
      <c r="DR369" s="892"/>
      <c r="DS369" s="891"/>
      <c r="DT369" s="624"/>
      <c r="DU369" s="922"/>
      <c r="DV369" s="922"/>
      <c r="DW369" s="922"/>
      <c r="DX369" s="922"/>
      <c r="DY369" s="922"/>
      <c r="DZ369" s="911"/>
      <c r="EA369" s="911"/>
      <c r="EB369" s="911"/>
      <c r="EC369" s="911"/>
      <c r="ED369" s="911"/>
      <c r="EE369" s="911"/>
      <c r="EF369" s="911"/>
      <c r="EG369" s="911"/>
      <c r="EH369" s="911"/>
      <c r="EI369" s="911"/>
      <c r="EJ369" s="911"/>
      <c r="EK369" s="911"/>
      <c r="EL369" s="912"/>
      <c r="EM369" s="912"/>
      <c r="EN369" s="912"/>
      <c r="EO369" s="912"/>
      <c r="EP369" s="912"/>
      <c r="EQ369" s="912"/>
      <c r="ER369" s="744"/>
      <c r="ES369" s="1003"/>
      <c r="ET369" s="916" t="str">
        <f>'ANNUAL SUMMARY'!$C$56</f>
        <v>IFR</v>
      </c>
      <c r="EU369" s="916"/>
      <c r="EV369" s="916"/>
      <c r="EW369" s="916"/>
      <c r="EX369" s="891"/>
      <c r="EY369" s="718"/>
      <c r="EZ369" s="718"/>
      <c r="FA369" s="718"/>
      <c r="FB369" s="718"/>
      <c r="FC369" s="718"/>
      <c r="FD369" s="718"/>
      <c r="FE369" s="15"/>
      <c r="FF369" s="916" t="str">
        <f>'ANNUAL SUMMARY'!$O$56</f>
        <v>NIGHT</v>
      </c>
      <c r="FG369" s="916"/>
      <c r="FH369" s="916"/>
      <c r="FI369" s="916"/>
      <c r="FJ369" s="892"/>
      <c r="FK369" s="892"/>
      <c r="FL369" s="892"/>
      <c r="FM369" s="892"/>
      <c r="FN369" s="892"/>
      <c r="FO369" s="892"/>
      <c r="FP369" s="891"/>
      <c r="FQ369" s="624"/>
      <c r="FR369" s="922"/>
      <c r="FS369" s="922"/>
      <c r="FT369" s="922"/>
      <c r="FU369" s="922"/>
      <c r="FV369" s="922"/>
      <c r="FW369" s="911"/>
      <c r="FX369" s="911"/>
      <c r="FY369" s="911"/>
      <c r="FZ369" s="911"/>
      <c r="GA369" s="911"/>
      <c r="GB369" s="911"/>
      <c r="GC369" s="911"/>
      <c r="GD369" s="911"/>
      <c r="GE369" s="911"/>
      <c r="GF369" s="911"/>
      <c r="GG369" s="911"/>
      <c r="GH369" s="911"/>
      <c r="GI369" s="912"/>
      <c r="GJ369" s="912"/>
      <c r="GK369" s="912"/>
      <c r="GL369" s="912"/>
      <c r="GM369" s="912"/>
      <c r="GN369" s="912"/>
      <c r="GO369" s="744"/>
    </row>
    <row r="370" spans="1:211" ht="6" customHeight="1" x14ac:dyDescent="0.25">
      <c r="A370" s="1004"/>
      <c r="B370" s="921"/>
      <c r="C370" s="921"/>
      <c r="D370" s="921"/>
      <c r="E370" s="921"/>
      <c r="F370" s="921"/>
      <c r="G370" s="921"/>
      <c r="H370" s="921"/>
      <c r="I370" s="921"/>
      <c r="J370" s="921"/>
      <c r="K370" s="921"/>
      <c r="L370" s="921"/>
      <c r="M370" s="921"/>
      <c r="N370" s="921"/>
      <c r="O370" s="921"/>
      <c r="P370" s="921"/>
      <c r="Q370" s="921"/>
      <c r="R370" s="921"/>
      <c r="S370" s="921"/>
      <c r="T370" s="921"/>
      <c r="U370" s="921"/>
      <c r="V370" s="921"/>
      <c r="W370" s="921"/>
      <c r="X370" s="921"/>
      <c r="Y370" s="921"/>
      <c r="Z370" s="922"/>
      <c r="AA370" s="922"/>
      <c r="AB370" s="922"/>
      <c r="AC370" s="922"/>
      <c r="AD370" s="922"/>
      <c r="AE370" s="911"/>
      <c r="AF370" s="911"/>
      <c r="AG370" s="911"/>
      <c r="AH370" s="911"/>
      <c r="AI370" s="911"/>
      <c r="AJ370" s="911"/>
      <c r="AK370" s="911"/>
      <c r="AL370" s="911"/>
      <c r="AM370" s="911"/>
      <c r="AN370" s="911"/>
      <c r="AO370" s="911"/>
      <c r="AP370" s="911"/>
      <c r="AQ370" s="912"/>
      <c r="AR370" s="912"/>
      <c r="AS370" s="912"/>
      <c r="AT370" s="912"/>
      <c r="AU370" s="912"/>
      <c r="AV370" s="912"/>
      <c r="AW370" s="744"/>
      <c r="AX370" s="1004"/>
      <c r="AY370" s="921"/>
      <c r="AZ370" s="921"/>
      <c r="BA370" s="921"/>
      <c r="BB370" s="921"/>
      <c r="BC370" s="921"/>
      <c r="BD370" s="921"/>
      <c r="BE370" s="921"/>
      <c r="BF370" s="921"/>
      <c r="BG370" s="921"/>
      <c r="BH370" s="921"/>
      <c r="BI370" s="921"/>
      <c r="BJ370" s="921"/>
      <c r="BK370" s="921"/>
      <c r="BL370" s="921"/>
      <c r="BM370" s="921"/>
      <c r="BN370" s="921"/>
      <c r="BO370" s="921"/>
      <c r="BP370" s="921"/>
      <c r="BQ370" s="921"/>
      <c r="BR370" s="921"/>
      <c r="BS370" s="921"/>
      <c r="BT370" s="921"/>
      <c r="BU370" s="921"/>
      <c r="BV370" s="921"/>
      <c r="BW370" s="922"/>
      <c r="BX370" s="922"/>
      <c r="BY370" s="922"/>
      <c r="BZ370" s="922"/>
      <c r="CA370" s="922"/>
      <c r="CB370" s="911"/>
      <c r="CC370" s="911"/>
      <c r="CD370" s="911"/>
      <c r="CE370" s="911"/>
      <c r="CF370" s="911"/>
      <c r="CG370" s="911"/>
      <c r="CH370" s="911"/>
      <c r="CI370" s="911"/>
      <c r="CJ370" s="911"/>
      <c r="CK370" s="911"/>
      <c r="CL370" s="911"/>
      <c r="CM370" s="911"/>
      <c r="CN370" s="912"/>
      <c r="CO370" s="912"/>
      <c r="CP370" s="912"/>
      <c r="CQ370" s="912"/>
      <c r="CR370" s="912"/>
      <c r="CS370" s="912"/>
      <c r="CT370" s="744"/>
      <c r="CV370" s="1004"/>
      <c r="CW370" s="921"/>
      <c r="CX370" s="921"/>
      <c r="CY370" s="921"/>
      <c r="CZ370" s="921"/>
      <c r="DA370" s="921"/>
      <c r="DB370" s="921"/>
      <c r="DC370" s="921"/>
      <c r="DD370" s="921"/>
      <c r="DE370" s="921"/>
      <c r="DF370" s="921"/>
      <c r="DG370" s="921"/>
      <c r="DH370" s="921"/>
      <c r="DI370" s="921"/>
      <c r="DJ370" s="921"/>
      <c r="DK370" s="921"/>
      <c r="DL370" s="921"/>
      <c r="DM370" s="921"/>
      <c r="DN370" s="921"/>
      <c r="DO370" s="921"/>
      <c r="DP370" s="921"/>
      <c r="DQ370" s="921"/>
      <c r="DR370" s="921"/>
      <c r="DS370" s="921"/>
      <c r="DT370" s="921"/>
      <c r="DU370" s="922"/>
      <c r="DV370" s="922"/>
      <c r="DW370" s="922"/>
      <c r="DX370" s="922"/>
      <c r="DY370" s="922"/>
      <c r="DZ370" s="911"/>
      <c r="EA370" s="911"/>
      <c r="EB370" s="911"/>
      <c r="EC370" s="911"/>
      <c r="ED370" s="911"/>
      <c r="EE370" s="911"/>
      <c r="EF370" s="911"/>
      <c r="EG370" s="911"/>
      <c r="EH370" s="911"/>
      <c r="EI370" s="911"/>
      <c r="EJ370" s="911"/>
      <c r="EK370" s="911"/>
      <c r="EL370" s="912"/>
      <c r="EM370" s="912"/>
      <c r="EN370" s="912"/>
      <c r="EO370" s="912"/>
      <c r="EP370" s="912"/>
      <c r="EQ370" s="912"/>
      <c r="ER370" s="744"/>
      <c r="ES370" s="1004"/>
      <c r="ET370" s="921"/>
      <c r="EU370" s="921"/>
      <c r="EV370" s="921"/>
      <c r="EW370" s="921"/>
      <c r="EX370" s="921"/>
      <c r="EY370" s="921"/>
      <c r="EZ370" s="921"/>
      <c r="FA370" s="921"/>
      <c r="FB370" s="921"/>
      <c r="FC370" s="921"/>
      <c r="FD370" s="921"/>
      <c r="FE370" s="921"/>
      <c r="FF370" s="921"/>
      <c r="FG370" s="921"/>
      <c r="FH370" s="921"/>
      <c r="FI370" s="921"/>
      <c r="FJ370" s="921"/>
      <c r="FK370" s="921"/>
      <c r="FL370" s="921"/>
      <c r="FM370" s="921"/>
      <c r="FN370" s="921"/>
      <c r="FO370" s="921"/>
      <c r="FP370" s="921"/>
      <c r="FQ370" s="921"/>
      <c r="FR370" s="922"/>
      <c r="FS370" s="922"/>
      <c r="FT370" s="922"/>
      <c r="FU370" s="922"/>
      <c r="FV370" s="922"/>
      <c r="FW370" s="911"/>
      <c r="FX370" s="911"/>
      <c r="FY370" s="911"/>
      <c r="FZ370" s="911"/>
      <c r="GA370" s="911"/>
      <c r="GB370" s="911"/>
      <c r="GC370" s="911"/>
      <c r="GD370" s="911"/>
      <c r="GE370" s="911"/>
      <c r="GF370" s="911"/>
      <c r="GG370" s="911"/>
      <c r="GH370" s="911"/>
      <c r="GI370" s="912"/>
      <c r="GJ370" s="912"/>
      <c r="GK370" s="912"/>
      <c r="GL370" s="912"/>
      <c r="GM370" s="912"/>
      <c r="GN370" s="912"/>
      <c r="GO370" s="744"/>
    </row>
    <row r="371" spans="1:211" ht="9" customHeight="1" x14ac:dyDescent="0.2">
      <c r="A371" s="928"/>
      <c r="B371" s="929"/>
      <c r="C371" s="929"/>
      <c r="D371" s="929"/>
      <c r="E371" s="929"/>
      <c r="F371" s="929"/>
      <c r="G371" s="929"/>
      <c r="H371" s="929"/>
      <c r="I371" s="929"/>
      <c r="J371" s="929"/>
      <c r="K371" s="929"/>
      <c r="L371" s="929"/>
      <c r="M371" s="929"/>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M371" s="929"/>
      <c r="AN371" s="929"/>
      <c r="AO371" s="929"/>
      <c r="AP371" s="929"/>
      <c r="AQ371" s="929"/>
      <c r="AR371" s="929"/>
      <c r="AS371" s="929"/>
      <c r="AT371" s="929"/>
      <c r="AU371" s="929"/>
      <c r="AV371" s="929"/>
      <c r="AW371" s="929"/>
      <c r="AX371" s="928"/>
      <c r="AY371" s="929"/>
      <c r="AZ371" s="929"/>
      <c r="BA371" s="929"/>
      <c r="BB371" s="929"/>
      <c r="BC371" s="929"/>
      <c r="BD371" s="929"/>
      <c r="BE371" s="929"/>
      <c r="BF371" s="929"/>
      <c r="BG371" s="929"/>
      <c r="BH371" s="929"/>
      <c r="BI371" s="929"/>
      <c r="BJ371" s="929"/>
      <c r="BK371" s="929"/>
      <c r="BL371" s="929"/>
      <c r="BM371" s="929"/>
      <c r="BN371" s="929"/>
      <c r="BO371" s="929"/>
      <c r="BP371" s="929"/>
      <c r="BQ371" s="929"/>
      <c r="BR371" s="929"/>
      <c r="BS371" s="929"/>
      <c r="BT371" s="929"/>
      <c r="BU371" s="929"/>
      <c r="BV371" s="929"/>
      <c r="BW371" s="929"/>
      <c r="BX371" s="929"/>
      <c r="BY371" s="929"/>
      <c r="BZ371" s="929"/>
      <c r="CA371" s="929"/>
      <c r="CB371" s="929"/>
      <c r="CC371" s="929"/>
      <c r="CD371" s="929"/>
      <c r="CE371" s="929"/>
      <c r="CF371" s="929"/>
      <c r="CG371" s="929"/>
      <c r="CH371" s="929"/>
      <c r="CI371" s="929"/>
      <c r="CJ371" s="929"/>
      <c r="CK371" s="929"/>
      <c r="CL371" s="929"/>
      <c r="CM371" s="929"/>
      <c r="CN371" s="929"/>
      <c r="CO371" s="929"/>
      <c r="CP371" s="929"/>
      <c r="CQ371" s="929"/>
      <c r="CR371" s="929"/>
      <c r="CS371" s="929"/>
      <c r="CT371" s="929"/>
      <c r="CV371" s="928"/>
      <c r="CW371" s="929"/>
      <c r="CX371" s="929"/>
      <c r="CY371" s="929"/>
      <c r="CZ371" s="929"/>
      <c r="DA371" s="929"/>
      <c r="DB371" s="929"/>
      <c r="DC371" s="929"/>
      <c r="DD371" s="929"/>
      <c r="DE371" s="929"/>
      <c r="DF371" s="929"/>
      <c r="DG371" s="929"/>
      <c r="DH371" s="929"/>
      <c r="DI371" s="929"/>
      <c r="DJ371" s="929"/>
      <c r="DK371" s="929"/>
      <c r="DL371" s="929"/>
      <c r="DM371" s="929"/>
      <c r="DN371" s="929"/>
      <c r="DO371" s="929"/>
      <c r="DP371" s="929"/>
      <c r="DQ371" s="929"/>
      <c r="DR371" s="929"/>
      <c r="DS371" s="929"/>
      <c r="DT371" s="929"/>
      <c r="DU371" s="929"/>
      <c r="DV371" s="929"/>
      <c r="DW371" s="929"/>
      <c r="DX371" s="929"/>
      <c r="DY371" s="929"/>
      <c r="DZ371" s="929"/>
      <c r="EA371" s="929"/>
      <c r="EB371" s="929"/>
      <c r="EC371" s="929"/>
      <c r="ED371" s="929"/>
      <c r="EE371" s="929"/>
      <c r="EF371" s="929"/>
      <c r="EG371" s="929"/>
      <c r="EH371" s="929"/>
      <c r="EI371" s="929"/>
      <c r="EJ371" s="929"/>
      <c r="EK371" s="929"/>
      <c r="EL371" s="929"/>
      <c r="EM371" s="929"/>
      <c r="EN371" s="929"/>
      <c r="EO371" s="929"/>
      <c r="EP371" s="929"/>
      <c r="EQ371" s="929"/>
      <c r="ER371" s="929"/>
      <c r="ES371" s="928"/>
      <c r="ET371" s="929"/>
      <c r="EU371" s="929"/>
      <c r="EV371" s="929"/>
      <c r="EW371" s="929"/>
      <c r="EX371" s="929"/>
      <c r="EY371" s="929"/>
      <c r="EZ371" s="929"/>
      <c r="FA371" s="929"/>
      <c r="FB371" s="929"/>
      <c r="FC371" s="929"/>
      <c r="FD371" s="929"/>
      <c r="FE371" s="929"/>
      <c r="FF371" s="929"/>
      <c r="FG371" s="929"/>
      <c r="FH371" s="929"/>
      <c r="FI371" s="929"/>
      <c r="FJ371" s="929"/>
      <c r="FK371" s="929"/>
      <c r="FL371" s="929"/>
      <c r="FM371" s="929"/>
      <c r="FN371" s="929"/>
      <c r="FO371" s="929"/>
      <c r="FP371" s="929"/>
      <c r="FQ371" s="929"/>
      <c r="FR371" s="929"/>
      <c r="FS371" s="929"/>
      <c r="FT371" s="929"/>
      <c r="FU371" s="929"/>
      <c r="FV371" s="929"/>
      <c r="FW371" s="929"/>
      <c r="FX371" s="929"/>
      <c r="FY371" s="929"/>
      <c r="FZ371" s="929"/>
      <c r="GA371" s="929"/>
      <c r="GB371" s="929"/>
      <c r="GC371" s="929"/>
      <c r="GD371" s="929"/>
      <c r="GE371" s="929"/>
      <c r="GF371" s="929"/>
      <c r="GG371" s="929"/>
      <c r="GH371" s="929"/>
      <c r="GI371" s="929"/>
      <c r="GJ371" s="929"/>
      <c r="GK371" s="929"/>
      <c r="GL371" s="929"/>
      <c r="GM371" s="929"/>
      <c r="GN371" s="929"/>
      <c r="GO371" s="929"/>
    </row>
    <row r="380" spans="1:211" ht="15" customHeight="1" x14ac:dyDescent="0.2">
      <c r="GQ380" s="1057"/>
      <c r="GR380" s="1058"/>
      <c r="GS380" s="1058"/>
      <c r="GT380" s="1058"/>
      <c r="GU380" s="1058"/>
    </row>
    <row r="381" spans="1:211" ht="15" customHeight="1" x14ac:dyDescent="0.2">
      <c r="GQ381" s="1058"/>
      <c r="GR381" s="1058"/>
      <c r="GS381" s="1058"/>
      <c r="GT381" s="1058"/>
      <c r="GU381" s="1058"/>
    </row>
    <row r="382" spans="1:211" ht="15" customHeight="1" x14ac:dyDescent="0.2">
      <c r="GQ382" s="1058"/>
      <c r="GR382" s="1058"/>
      <c r="GS382" s="1058"/>
      <c r="GT382" s="1058"/>
      <c r="GU382" s="1058"/>
    </row>
    <row r="384" spans="1:211" ht="15" customHeight="1" x14ac:dyDescent="0.2">
      <c r="GP384" s="4"/>
      <c r="GQ384" s="4"/>
      <c r="GR384" s="4"/>
      <c r="GS384" s="4"/>
      <c r="GT384" s="4"/>
      <c r="GU384" s="4"/>
      <c r="GV384" s="4"/>
      <c r="GW384" s="4"/>
      <c r="GX384" s="4"/>
      <c r="GY384" s="8"/>
      <c r="GZ384" s="8"/>
      <c r="HA384" s="8"/>
      <c r="HB384" s="8"/>
      <c r="HC384" s="8"/>
    </row>
    <row r="385" spans="198:211" ht="15" customHeight="1" x14ac:dyDescent="0.2">
      <c r="GP385" s="4"/>
      <c r="GQ385" s="4"/>
      <c r="GR385" s="4"/>
      <c r="GS385" s="4"/>
      <c r="GT385" s="4"/>
      <c r="GU385" s="4"/>
      <c r="GV385" s="4"/>
      <c r="GW385" s="4"/>
      <c r="GX385" s="4"/>
      <c r="GY385" s="8"/>
      <c r="GZ385" s="8"/>
      <c r="HA385" s="8"/>
      <c r="HB385" s="8"/>
      <c r="HC385" s="8"/>
    </row>
    <row r="386" spans="198:211" ht="15" customHeight="1" x14ac:dyDescent="0.2">
      <c r="GP386" s="4"/>
      <c r="GQ386" s="4"/>
      <c r="GR386" s="4"/>
      <c r="GS386" s="4"/>
      <c r="GT386" s="4"/>
      <c r="GU386" s="4"/>
      <c r="GV386" s="4"/>
      <c r="GW386" s="4"/>
      <c r="GX386" s="4"/>
      <c r="GY386" s="8"/>
      <c r="GZ386" s="8"/>
      <c r="HA386" s="8"/>
      <c r="HB386" s="8"/>
      <c r="HC386" s="8"/>
    </row>
    <row r="387" spans="198:211" ht="15" customHeight="1" x14ac:dyDescent="0.2">
      <c r="GP387" s="4"/>
      <c r="GQ387" s="4"/>
      <c r="GR387" s="4"/>
      <c r="GS387" s="4"/>
      <c r="GT387" s="4"/>
      <c r="GU387" s="4"/>
      <c r="GV387" s="4"/>
      <c r="GW387" s="4"/>
      <c r="GX387" s="4"/>
      <c r="GY387" s="8"/>
      <c r="GZ387" s="8"/>
      <c r="HA387" s="8"/>
      <c r="HB387" s="8"/>
      <c r="HC387" s="8"/>
    </row>
    <row r="388" spans="198:211" ht="15" customHeight="1" x14ac:dyDescent="0.2">
      <c r="GP388" s="4"/>
      <c r="GQ388" s="4"/>
      <c r="GR388" s="4"/>
      <c r="GS388" s="4"/>
      <c r="GT388" s="4"/>
      <c r="GU388" s="4"/>
      <c r="GV388" s="4"/>
      <c r="GW388" s="4"/>
      <c r="GX388" s="4"/>
      <c r="GY388" s="8"/>
      <c r="GZ388" s="8"/>
      <c r="HA388" s="8"/>
      <c r="HB388" s="8"/>
      <c r="HC388" s="8"/>
    </row>
    <row r="389" spans="198:211" ht="15" customHeight="1" x14ac:dyDescent="0.2">
      <c r="GP389" s="4"/>
      <c r="GQ389" s="4"/>
      <c r="GR389" s="4"/>
      <c r="GS389" s="4"/>
      <c r="GT389" s="4"/>
      <c r="GU389" s="4"/>
      <c r="GV389" s="4"/>
      <c r="GW389" s="4"/>
      <c r="GX389" s="4"/>
      <c r="GY389" s="8"/>
      <c r="GZ389" s="8"/>
      <c r="HA389" s="8"/>
      <c r="HB389" s="8"/>
      <c r="HC389" s="8"/>
    </row>
    <row r="390" spans="198:211" ht="15" customHeight="1" x14ac:dyDescent="0.2">
      <c r="GP390" s="4"/>
      <c r="GQ390" s="4"/>
      <c r="GR390" s="4"/>
      <c r="GS390" s="4"/>
      <c r="GT390" s="4"/>
      <c r="GU390" s="4"/>
      <c r="GV390" s="4"/>
      <c r="GW390" s="4"/>
      <c r="GX390" s="4"/>
      <c r="GY390" s="8"/>
      <c r="GZ390" s="8"/>
      <c r="HA390" s="8"/>
      <c r="HB390" s="8"/>
      <c r="HC390" s="8"/>
    </row>
    <row r="391" spans="198:211" ht="15" customHeight="1" x14ac:dyDescent="0.2">
      <c r="GP391" s="21">
        <f>+SUMIF($K$112,#REF!,$S$120)+SUMIF($BH$112,#REF!,$BP$120)+SUMIF($DF$112,#REF!,$DN$120)+SUMIF($FC$112,#REF!,$FK$120)+SUMIF($K$165,#REF!,$S$173)+SUMIF($BH$165,#REF!,$BP$173)+SUMIF($DF$165,#REF!,$DN$173)+SUMIF($FC$165,#REF!,$FK$175)</f>
        <v>0</v>
      </c>
      <c r="GQ391" s="4"/>
      <c r="GR391" s="4"/>
      <c r="GS391" s="4"/>
      <c r="GT391" s="4"/>
      <c r="GU391" s="4"/>
      <c r="GV391" s="4"/>
      <c r="GW391" s="4"/>
      <c r="GX391" s="4"/>
      <c r="GY391" s="8"/>
      <c r="GZ391" s="8"/>
      <c r="HA391" s="8"/>
      <c r="HB391" s="8"/>
      <c r="HC391" s="8"/>
    </row>
    <row r="392" spans="198:211" ht="15" customHeight="1" x14ac:dyDescent="0.2">
      <c r="GP392" s="4"/>
      <c r="GQ392" s="4"/>
      <c r="GR392" s="4"/>
      <c r="GS392" s="4"/>
      <c r="GT392" s="4"/>
      <c r="GU392" s="4"/>
      <c r="GV392" s="4"/>
      <c r="GW392" s="4"/>
      <c r="GX392" s="4"/>
      <c r="GY392" s="8"/>
      <c r="GZ392" s="8"/>
      <c r="HA392" s="8"/>
      <c r="HB392" s="8"/>
      <c r="HC392" s="8"/>
    </row>
    <row r="393" spans="198:211" ht="15" customHeight="1" x14ac:dyDescent="0.2">
      <c r="GP393" s="4"/>
      <c r="GQ393" s="4"/>
      <c r="GR393" s="4"/>
      <c r="GS393" s="4"/>
      <c r="GT393" s="4"/>
      <c r="GU393" s="4"/>
      <c r="GV393" s="4"/>
      <c r="GW393" s="4"/>
      <c r="GX393" s="4"/>
      <c r="GY393" s="8"/>
      <c r="GZ393" s="8"/>
      <c r="HA393" s="8"/>
      <c r="HB393" s="8"/>
      <c r="HC393" s="8"/>
    </row>
    <row r="394" spans="198:211" ht="15" customHeight="1" x14ac:dyDescent="0.2">
      <c r="GP394" s="4"/>
      <c r="GQ394" s="4"/>
      <c r="GR394" s="4"/>
      <c r="GS394" s="4"/>
      <c r="GT394" s="4"/>
      <c r="GU394" s="4"/>
      <c r="GV394" s="4"/>
      <c r="GW394" s="4"/>
      <c r="GX394" s="4"/>
      <c r="GY394" s="8"/>
      <c r="GZ394" s="8"/>
      <c r="HA394" s="8"/>
      <c r="HB394" s="8"/>
      <c r="HC394" s="8"/>
    </row>
    <row r="395" spans="198:211" ht="15" customHeight="1" x14ac:dyDescent="0.2">
      <c r="GP395" s="4"/>
      <c r="GQ395" s="4"/>
      <c r="GR395" s="4"/>
      <c r="GS395" s="4"/>
      <c r="GT395" s="4"/>
      <c r="GU395" s="4"/>
      <c r="GV395" s="4"/>
      <c r="GW395" s="4"/>
      <c r="GX395" s="4"/>
      <c r="GY395" s="8"/>
      <c r="GZ395" s="8"/>
      <c r="HA395" s="8"/>
      <c r="HB395" s="8"/>
      <c r="HC395" s="8"/>
    </row>
    <row r="396" spans="198:211" ht="15" customHeight="1" x14ac:dyDescent="0.2">
      <c r="GU396" s="4"/>
      <c r="GZ396" s="8"/>
      <c r="HA396" s="8"/>
      <c r="HB396" s="8"/>
      <c r="HC396" s="8"/>
    </row>
    <row r="397" spans="198:211" ht="15" customHeight="1" x14ac:dyDescent="0.2">
      <c r="GP397" s="8"/>
      <c r="GQ397" s="8"/>
      <c r="GR397" s="8"/>
      <c r="GS397" s="8"/>
    </row>
    <row r="398" spans="198:211" ht="15" customHeight="1" x14ac:dyDescent="0.2">
      <c r="GP398" s="8"/>
      <c r="GQ398" s="8"/>
      <c r="GR398" s="8"/>
      <c r="GS398" s="8"/>
    </row>
    <row r="399" spans="198:211" ht="15" customHeight="1" x14ac:dyDescent="0.2">
      <c r="GP399" s="8"/>
      <c r="GQ399" s="8"/>
      <c r="GR399" s="8"/>
      <c r="GS399" s="8"/>
    </row>
    <row r="400" spans="198:211" ht="15" customHeight="1" x14ac:dyDescent="0.2">
      <c r="GP400" s="8"/>
      <c r="GQ400" s="8"/>
      <c r="GR400" s="8"/>
      <c r="GS400" s="8"/>
    </row>
    <row r="401" spans="198:201" ht="15" customHeight="1" x14ac:dyDescent="0.2">
      <c r="GP401" s="8"/>
      <c r="GQ401" s="8"/>
      <c r="GR401" s="8"/>
      <c r="GS401" s="8"/>
    </row>
    <row r="402" spans="198:201" ht="15" customHeight="1" x14ac:dyDescent="0.2">
      <c r="GP402" s="8"/>
      <c r="GQ402" s="8"/>
      <c r="GR402" s="8"/>
      <c r="GS402" s="8"/>
    </row>
    <row r="403" spans="198:201" ht="15" customHeight="1" x14ac:dyDescent="0.2">
      <c r="GP403" s="8"/>
      <c r="GQ403" s="8"/>
      <c r="GR403" s="8"/>
      <c r="GS403" s="8"/>
    </row>
    <row r="404" spans="198:201" ht="15" customHeight="1" x14ac:dyDescent="0.2">
      <c r="GP404" s="8"/>
      <c r="GQ404" s="8"/>
      <c r="GR404" s="8"/>
      <c r="GS404" s="8"/>
    </row>
    <row r="405" spans="198:201" ht="15" customHeight="1" x14ac:dyDescent="0.2">
      <c r="GP405" s="8"/>
      <c r="GQ405" s="8"/>
      <c r="GR405" s="8"/>
      <c r="GS405" s="8"/>
    </row>
    <row r="406" spans="198:201" ht="15" customHeight="1" x14ac:dyDescent="0.2">
      <c r="GP406" s="8"/>
      <c r="GQ406" s="8"/>
      <c r="GR406" s="8"/>
      <c r="GS406" s="8"/>
    </row>
    <row r="407" spans="198:201" ht="15" customHeight="1" x14ac:dyDescent="0.2">
      <c r="GP407" s="8"/>
      <c r="GQ407" s="8"/>
      <c r="GR407" s="8"/>
      <c r="GS407" s="8"/>
    </row>
    <row r="408" spans="198:201" ht="15" customHeight="1" x14ac:dyDescent="0.2">
      <c r="GP408" s="8"/>
      <c r="GQ408" s="8"/>
      <c r="GR408" s="8"/>
      <c r="GS408" s="8"/>
    </row>
    <row r="433" spans="198:211" ht="15" customHeight="1" x14ac:dyDescent="0.2">
      <c r="GQ433" s="1057"/>
      <c r="GR433" s="1058"/>
      <c r="GS433" s="1058"/>
      <c r="GT433" s="1058"/>
      <c r="GU433" s="1058"/>
    </row>
    <row r="434" spans="198:211" ht="15" customHeight="1" x14ac:dyDescent="0.2">
      <c r="GQ434" s="1058"/>
      <c r="GR434" s="1058"/>
      <c r="GS434" s="1058"/>
      <c r="GT434" s="1058"/>
      <c r="GU434" s="1058"/>
    </row>
    <row r="435" spans="198:211" ht="15" customHeight="1" x14ac:dyDescent="0.2">
      <c r="GQ435" s="1058"/>
      <c r="GR435" s="1058"/>
      <c r="GS435" s="1058"/>
      <c r="GT435" s="1058"/>
      <c r="GU435" s="1058"/>
    </row>
    <row r="437" spans="198:211" ht="15" customHeight="1" x14ac:dyDescent="0.2">
      <c r="GP437" s="4"/>
      <c r="GQ437" s="4"/>
      <c r="GR437" s="4"/>
      <c r="GS437" s="4"/>
      <c r="GT437" s="4"/>
      <c r="GU437" s="4"/>
      <c r="GV437" s="4"/>
      <c r="GW437" s="4"/>
      <c r="GX437" s="4"/>
      <c r="GY437" s="8"/>
      <c r="GZ437" s="8"/>
      <c r="HA437" s="8"/>
      <c r="HB437" s="8"/>
      <c r="HC437" s="8"/>
    </row>
    <row r="438" spans="198:211" ht="15" customHeight="1" x14ac:dyDescent="0.2">
      <c r="GP438" s="4"/>
      <c r="GQ438" s="4"/>
      <c r="GR438" s="4"/>
      <c r="GS438" s="4"/>
      <c r="GT438" s="4"/>
      <c r="GU438" s="4"/>
      <c r="GV438" s="4"/>
      <c r="GW438" s="4"/>
      <c r="GX438" s="4"/>
      <c r="GY438" s="8"/>
      <c r="GZ438" s="8"/>
      <c r="HA438" s="8"/>
      <c r="HB438" s="8"/>
      <c r="HC438" s="8"/>
    </row>
    <row r="439" spans="198:211" ht="15" customHeight="1" x14ac:dyDescent="0.2">
      <c r="GP439" s="4"/>
      <c r="GQ439" s="4"/>
      <c r="GR439" s="4"/>
      <c r="GS439" s="4"/>
      <c r="GT439" s="4"/>
      <c r="GU439" s="4"/>
      <c r="GV439" s="4"/>
      <c r="GW439" s="4"/>
      <c r="GX439" s="4"/>
      <c r="GY439" s="8"/>
      <c r="GZ439" s="8"/>
      <c r="HA439" s="8"/>
      <c r="HB439" s="8"/>
      <c r="HC439" s="8"/>
    </row>
    <row r="440" spans="198:211" ht="15" customHeight="1" x14ac:dyDescent="0.2">
      <c r="GP440" s="4"/>
      <c r="GQ440" s="4"/>
      <c r="GR440" s="4"/>
      <c r="GS440" s="4"/>
      <c r="GT440" s="4"/>
      <c r="GU440" s="4"/>
      <c r="GV440" s="4"/>
      <c r="GW440" s="4"/>
      <c r="GX440" s="4"/>
      <c r="GY440" s="8"/>
      <c r="GZ440" s="8"/>
      <c r="HA440" s="8"/>
      <c r="HB440" s="8"/>
      <c r="HC440" s="8"/>
    </row>
    <row r="441" spans="198:211" ht="15" customHeight="1" x14ac:dyDescent="0.2">
      <c r="GP441" s="4"/>
      <c r="GQ441" s="4"/>
      <c r="GR441" s="4"/>
      <c r="GS441" s="4"/>
      <c r="GT441" s="4"/>
      <c r="GU441" s="4"/>
      <c r="GV441" s="4"/>
      <c r="GW441" s="4"/>
      <c r="GX441" s="4"/>
      <c r="GY441" s="8"/>
      <c r="GZ441" s="8"/>
      <c r="HA441" s="8"/>
      <c r="HB441" s="8"/>
      <c r="HC441" s="8"/>
    </row>
    <row r="442" spans="198:211" ht="15" customHeight="1" x14ac:dyDescent="0.2">
      <c r="GP442" s="4"/>
      <c r="GQ442" s="4"/>
      <c r="GR442" s="4"/>
      <c r="GS442" s="4"/>
      <c r="GT442" s="4"/>
      <c r="GU442" s="4"/>
      <c r="GV442" s="4"/>
      <c r="GW442" s="4"/>
      <c r="GX442" s="4"/>
      <c r="GY442" s="8"/>
      <c r="GZ442" s="8"/>
      <c r="HA442" s="8"/>
      <c r="HB442" s="8"/>
      <c r="HC442" s="8"/>
    </row>
    <row r="443" spans="198:211" ht="15" customHeight="1" x14ac:dyDescent="0.2">
      <c r="GP443" s="4"/>
      <c r="GQ443" s="4"/>
      <c r="GR443" s="4"/>
      <c r="GS443" s="4"/>
      <c r="GT443" s="4"/>
      <c r="GU443" s="4"/>
      <c r="GV443" s="4"/>
      <c r="GW443" s="4"/>
      <c r="GX443" s="4"/>
      <c r="GY443" s="8"/>
      <c r="GZ443" s="8"/>
      <c r="HA443" s="8"/>
      <c r="HB443" s="8"/>
      <c r="HC443" s="8"/>
    </row>
    <row r="444" spans="198:211" ht="15" customHeight="1" x14ac:dyDescent="0.2">
      <c r="GP444" s="4"/>
      <c r="GQ444" s="4"/>
      <c r="GR444" s="4"/>
      <c r="GS444" s="4"/>
      <c r="GT444" s="4"/>
      <c r="GU444" s="4"/>
      <c r="GV444" s="4"/>
      <c r="GW444" s="4"/>
      <c r="GX444" s="4"/>
      <c r="GY444" s="8"/>
      <c r="GZ444" s="8"/>
      <c r="HA444" s="8"/>
      <c r="HB444" s="8"/>
      <c r="HC444" s="8"/>
    </row>
    <row r="445" spans="198:211" ht="15" customHeight="1" x14ac:dyDescent="0.2">
      <c r="GP445" s="4"/>
      <c r="GQ445" s="4"/>
      <c r="GR445" s="4"/>
      <c r="GS445" s="4"/>
      <c r="GT445" s="4"/>
      <c r="GU445" s="4"/>
      <c r="GV445" s="4"/>
      <c r="GW445" s="4"/>
      <c r="GX445" s="4"/>
      <c r="GY445" s="8"/>
      <c r="GZ445" s="8"/>
      <c r="HA445" s="8"/>
      <c r="HB445" s="8"/>
      <c r="HC445" s="8"/>
    </row>
    <row r="446" spans="198:211" ht="15" customHeight="1" x14ac:dyDescent="0.2">
      <c r="GP446" s="4"/>
      <c r="GQ446" s="4"/>
      <c r="GR446" s="4"/>
      <c r="GS446" s="4"/>
      <c r="GT446" s="4"/>
      <c r="GU446" s="4"/>
      <c r="GV446" s="4"/>
      <c r="GW446" s="4"/>
      <c r="GX446" s="4"/>
      <c r="GY446" s="8"/>
      <c r="GZ446" s="8"/>
      <c r="HA446" s="8"/>
      <c r="HB446" s="8"/>
      <c r="HC446" s="8"/>
    </row>
    <row r="447" spans="198:211" ht="15" customHeight="1" x14ac:dyDescent="0.2">
      <c r="GP447" s="4"/>
      <c r="GQ447" s="4"/>
      <c r="GR447" s="4"/>
      <c r="GS447" s="4"/>
      <c r="GT447" s="4"/>
      <c r="GU447" s="4"/>
      <c r="GV447" s="4"/>
      <c r="GW447" s="4"/>
      <c r="GX447" s="4"/>
      <c r="GY447" s="8"/>
      <c r="GZ447" s="8"/>
      <c r="HA447" s="8"/>
      <c r="HB447" s="8"/>
      <c r="HC447" s="8"/>
    </row>
    <row r="448" spans="198:211" ht="15" customHeight="1" x14ac:dyDescent="0.2">
      <c r="GP448" s="4"/>
      <c r="GQ448" s="4"/>
      <c r="GR448" s="4"/>
      <c r="GS448" s="4"/>
      <c r="GT448" s="4"/>
      <c r="GU448" s="4"/>
      <c r="GV448" s="4"/>
      <c r="GW448" s="4"/>
      <c r="GX448" s="4"/>
      <c r="GY448" s="8"/>
      <c r="GZ448" s="8"/>
      <c r="HA448" s="8"/>
      <c r="HB448" s="8"/>
      <c r="HC448" s="8"/>
    </row>
    <row r="449" spans="198:211" ht="15" customHeight="1" x14ac:dyDescent="0.2">
      <c r="GU449" s="4"/>
      <c r="GZ449" s="8"/>
      <c r="HA449" s="8"/>
      <c r="HB449" s="8"/>
      <c r="HC449" s="8"/>
    </row>
    <row r="450" spans="198:211" ht="15" customHeight="1" x14ac:dyDescent="0.2">
      <c r="GP450" s="8"/>
      <c r="GQ450" s="8"/>
      <c r="GR450" s="8"/>
      <c r="GS450" s="8"/>
    </row>
    <row r="451" spans="198:211" ht="15" customHeight="1" x14ac:dyDescent="0.2">
      <c r="GP451" s="8"/>
      <c r="GQ451" s="8"/>
      <c r="GR451" s="8"/>
      <c r="GS451" s="8"/>
    </row>
    <row r="452" spans="198:211" ht="15" customHeight="1" x14ac:dyDescent="0.2">
      <c r="GP452" s="8"/>
      <c r="GQ452" s="8"/>
      <c r="GR452" s="8"/>
      <c r="GS452" s="8"/>
    </row>
    <row r="453" spans="198:211" ht="15" customHeight="1" x14ac:dyDescent="0.2">
      <c r="GP453" s="8"/>
      <c r="GQ453" s="8"/>
      <c r="GR453" s="8"/>
      <c r="GS453" s="8"/>
    </row>
    <row r="454" spans="198:211" ht="15" customHeight="1" x14ac:dyDescent="0.2">
      <c r="GP454" s="8"/>
      <c r="GQ454" s="8"/>
      <c r="GR454" s="8"/>
      <c r="GS454" s="8"/>
    </row>
    <row r="455" spans="198:211" ht="15" customHeight="1" x14ac:dyDescent="0.2">
      <c r="GP455" s="8"/>
      <c r="GQ455" s="8"/>
      <c r="GR455" s="8"/>
      <c r="GS455" s="8"/>
    </row>
    <row r="456" spans="198:211" ht="15" customHeight="1" x14ac:dyDescent="0.2">
      <c r="GP456" s="8"/>
      <c r="GQ456" s="8"/>
      <c r="GR456" s="8"/>
      <c r="GS456" s="8"/>
    </row>
    <row r="457" spans="198:211" ht="15" customHeight="1" x14ac:dyDescent="0.2">
      <c r="GP457" s="8"/>
      <c r="GQ457" s="8"/>
      <c r="GR457" s="8"/>
      <c r="GS457" s="8"/>
    </row>
    <row r="458" spans="198:211" ht="15" customHeight="1" x14ac:dyDescent="0.2">
      <c r="GP458" s="8"/>
      <c r="GQ458" s="8"/>
      <c r="GR458" s="8"/>
      <c r="GS458" s="8"/>
    </row>
    <row r="459" spans="198:211" ht="15" customHeight="1" x14ac:dyDescent="0.2">
      <c r="GP459" s="8"/>
      <c r="GQ459" s="8"/>
      <c r="GR459" s="8"/>
      <c r="GS459" s="8"/>
    </row>
    <row r="460" spans="198:211" ht="15" customHeight="1" x14ac:dyDescent="0.2">
      <c r="GP460" s="8"/>
      <c r="GQ460" s="8"/>
      <c r="GR460" s="8"/>
      <c r="GS460" s="8"/>
    </row>
    <row r="461" spans="198:211" ht="15" customHeight="1" x14ac:dyDescent="0.2">
      <c r="GP461" s="8"/>
      <c r="GQ461" s="8"/>
      <c r="GR461" s="8"/>
      <c r="GS461" s="8"/>
    </row>
    <row r="534" spans="198:217" ht="15" customHeight="1" x14ac:dyDescent="0.2">
      <c r="GP534" s="6"/>
      <c r="GQ534" s="6"/>
      <c r="GR534" s="6"/>
      <c r="GS534" s="6"/>
      <c r="GT534" s="6"/>
      <c r="GU534" s="6"/>
      <c r="GV534" s="6"/>
      <c r="GW534" s="6"/>
      <c r="GX534" s="6"/>
      <c r="GY534" s="6"/>
      <c r="GZ534" s="6"/>
      <c r="HA534" s="6"/>
      <c r="HB534" s="6"/>
      <c r="HC534" s="6"/>
      <c r="HD534" s="6"/>
      <c r="HE534" s="6"/>
      <c r="HF534" s="6"/>
      <c r="HG534" s="6"/>
      <c r="HH534" s="6"/>
      <c r="HI534" s="6"/>
    </row>
    <row r="535" spans="198:217" ht="15" customHeight="1" x14ac:dyDescent="0.2">
      <c r="GP535" s="5"/>
      <c r="GQ535" s="5"/>
      <c r="GR535" s="5"/>
      <c r="GS535" s="5"/>
      <c r="GT535" s="5"/>
      <c r="GU535" s="5"/>
      <c r="GV535" s="5"/>
      <c r="GW535" s="5"/>
      <c r="GX535" s="5"/>
      <c r="GY535" s="5"/>
      <c r="GZ535" s="5"/>
      <c r="HA535" s="5"/>
      <c r="HB535" s="5"/>
      <c r="HC535" s="5"/>
      <c r="HD535" s="5"/>
      <c r="HE535" s="5"/>
      <c r="HF535" s="5"/>
      <c r="HG535" s="5"/>
      <c r="HH535" s="5"/>
      <c r="HI535" s="5"/>
    </row>
    <row r="536" spans="198:217" ht="15" customHeight="1" x14ac:dyDescent="0.2">
      <c r="GP536" s="5"/>
      <c r="GQ536" s="5"/>
      <c r="GR536" s="5"/>
      <c r="GS536" s="5"/>
      <c r="GT536" s="5"/>
      <c r="GU536" s="5"/>
      <c r="GV536" s="5"/>
      <c r="GW536" s="5"/>
      <c r="GX536" s="5"/>
      <c r="GY536" s="5"/>
      <c r="GZ536" s="5"/>
      <c r="HA536" s="5"/>
      <c r="HB536" s="5"/>
      <c r="HC536" s="5"/>
      <c r="HD536" s="5"/>
      <c r="HE536" s="5"/>
      <c r="HF536" s="5"/>
      <c r="HG536" s="5"/>
      <c r="HH536" s="5"/>
      <c r="HI536" s="5"/>
    </row>
    <row r="537" spans="198:217" ht="15" customHeight="1" x14ac:dyDescent="0.2">
      <c r="GP537" s="5"/>
      <c r="GQ537" s="5"/>
      <c r="GR537" s="5"/>
      <c r="GS537" s="5"/>
      <c r="GT537" s="5"/>
      <c r="GU537" s="5"/>
      <c r="GV537" s="5"/>
      <c r="GW537" s="5"/>
      <c r="GX537" s="5"/>
      <c r="GY537" s="5"/>
      <c r="GZ537" s="5"/>
      <c r="HA537" s="5"/>
      <c r="HB537" s="5"/>
      <c r="HC537" s="5"/>
      <c r="HD537" s="5"/>
      <c r="HE537" s="5"/>
      <c r="HF537" s="5"/>
      <c r="HG537" s="5"/>
      <c r="HH537" s="5"/>
      <c r="HI537" s="5"/>
    </row>
    <row r="538" spans="198:217" ht="15" customHeight="1" x14ac:dyDescent="0.2">
      <c r="GP538" s="5"/>
      <c r="GQ538" s="5"/>
      <c r="GR538" s="5"/>
      <c r="GS538" s="5"/>
      <c r="GT538" s="5"/>
      <c r="GU538" s="5"/>
      <c r="GV538" s="5"/>
      <c r="GW538" s="5"/>
      <c r="GX538" s="5"/>
      <c r="GY538" s="5"/>
      <c r="GZ538" s="5"/>
      <c r="HA538" s="5"/>
      <c r="HB538" s="5"/>
      <c r="HC538" s="5"/>
      <c r="HD538" s="5"/>
      <c r="HE538" s="5"/>
      <c r="HF538" s="5"/>
      <c r="HG538" s="5"/>
      <c r="HH538" s="5"/>
      <c r="HI538" s="5"/>
    </row>
    <row r="539" spans="198:217" ht="15" customHeight="1" x14ac:dyDescent="0.2">
      <c r="GP539" s="5"/>
      <c r="GQ539" s="5"/>
      <c r="GR539" s="5"/>
      <c r="GS539" s="5"/>
      <c r="GT539" s="5"/>
      <c r="GU539" s="5"/>
      <c r="GV539" s="5"/>
      <c r="GW539" s="5"/>
      <c r="GX539" s="5"/>
      <c r="GY539" s="5"/>
      <c r="GZ539" s="5"/>
      <c r="HA539" s="5"/>
      <c r="HB539" s="5"/>
      <c r="HC539" s="5"/>
      <c r="HD539" s="5"/>
      <c r="HE539" s="5"/>
      <c r="HF539" s="5"/>
      <c r="HG539" s="5"/>
      <c r="HH539" s="5"/>
      <c r="HI539" s="5"/>
    </row>
    <row r="540" spans="198:217" ht="15" customHeight="1" x14ac:dyDescent="0.2">
      <c r="GP540" s="5"/>
      <c r="GQ540" s="5"/>
      <c r="GR540" s="5"/>
      <c r="GS540" s="5"/>
      <c r="GT540" s="5"/>
      <c r="GU540" s="5"/>
      <c r="GV540" s="5"/>
      <c r="GW540" s="5"/>
      <c r="GX540" s="5"/>
      <c r="GY540" s="5"/>
      <c r="GZ540" s="5"/>
      <c r="HA540" s="5"/>
      <c r="HB540" s="5"/>
      <c r="HC540" s="5"/>
      <c r="HD540" s="5"/>
      <c r="HE540" s="5"/>
      <c r="HF540" s="5"/>
      <c r="HG540" s="5"/>
      <c r="HH540" s="5"/>
      <c r="HI540" s="5"/>
    </row>
    <row r="541" spans="198:217" ht="15" customHeight="1" x14ac:dyDescent="0.2">
      <c r="GP541" s="5"/>
      <c r="GQ541" s="5"/>
      <c r="GR541" s="5"/>
      <c r="GS541" s="5"/>
      <c r="GT541" s="5"/>
      <c r="GU541" s="5"/>
      <c r="GV541" s="5"/>
      <c r="GW541" s="5"/>
      <c r="GX541" s="5"/>
      <c r="GY541" s="5"/>
      <c r="GZ541" s="5"/>
      <c r="HA541" s="5"/>
      <c r="HB541" s="5"/>
      <c r="HC541" s="5"/>
      <c r="HD541" s="5"/>
      <c r="HE541" s="5"/>
      <c r="HF541" s="5"/>
      <c r="HG541" s="5"/>
      <c r="HH541" s="5"/>
      <c r="HI541" s="5"/>
    </row>
    <row r="542" spans="198:217" ht="15" customHeight="1" x14ac:dyDescent="0.2">
      <c r="GP542" s="5"/>
      <c r="GQ542" s="5"/>
      <c r="GR542" s="5"/>
      <c r="GS542" s="5"/>
      <c r="GT542" s="5"/>
      <c r="GU542" s="5"/>
      <c r="GV542" s="5"/>
      <c r="GW542" s="5"/>
      <c r="GX542" s="5"/>
      <c r="GY542" s="5"/>
      <c r="GZ542" s="5"/>
      <c r="HA542" s="5"/>
      <c r="HB542" s="5"/>
      <c r="HC542" s="5"/>
      <c r="HD542" s="5"/>
      <c r="HE542" s="5"/>
      <c r="HF542" s="5"/>
      <c r="HG542" s="5"/>
      <c r="HH542" s="5"/>
      <c r="HI542" s="5"/>
    </row>
    <row r="543" spans="198:217" ht="15" customHeight="1" x14ac:dyDescent="0.2">
      <c r="GP543" s="5"/>
      <c r="GQ543" s="5"/>
      <c r="GR543" s="5"/>
      <c r="GS543" s="5"/>
      <c r="GT543" s="5"/>
      <c r="GU543" s="5"/>
      <c r="GV543" s="5"/>
      <c r="GW543" s="5"/>
      <c r="GX543" s="5"/>
      <c r="GY543" s="5"/>
      <c r="GZ543" s="5"/>
      <c r="HA543" s="5"/>
      <c r="HB543" s="5"/>
      <c r="HC543" s="5"/>
      <c r="HD543" s="5"/>
      <c r="HE543" s="5"/>
      <c r="HF543" s="5"/>
      <c r="HG543" s="5"/>
      <c r="HH543" s="5"/>
      <c r="HI543" s="5"/>
    </row>
    <row r="544" spans="198:217" ht="15" customHeight="1" x14ac:dyDescent="0.2">
      <c r="GP544" s="5"/>
      <c r="GQ544" s="5"/>
      <c r="GR544" s="5"/>
      <c r="GS544" s="5"/>
      <c r="GT544" s="5"/>
      <c r="GU544" s="5"/>
      <c r="GV544" s="5"/>
      <c r="GW544" s="5"/>
      <c r="GX544" s="5"/>
      <c r="GY544" s="5"/>
      <c r="GZ544" s="5"/>
      <c r="HA544" s="5"/>
      <c r="HB544" s="5"/>
      <c r="HC544" s="5"/>
      <c r="HD544" s="5"/>
      <c r="HE544" s="5"/>
      <c r="HF544" s="5"/>
      <c r="HG544" s="5"/>
      <c r="HH544" s="5"/>
      <c r="HI544" s="5"/>
    </row>
    <row r="545" spans="198:217" ht="15" customHeight="1" x14ac:dyDescent="0.2">
      <c r="GP545" s="5"/>
      <c r="GQ545" s="5"/>
      <c r="GR545" s="5"/>
      <c r="GS545" s="5"/>
      <c r="GT545" s="5"/>
      <c r="GU545" s="5"/>
      <c r="GV545" s="5"/>
      <c r="GW545" s="5"/>
      <c r="GX545" s="5"/>
      <c r="GY545" s="5"/>
      <c r="GZ545" s="5"/>
      <c r="HA545" s="5"/>
      <c r="HB545" s="5"/>
      <c r="HC545" s="5"/>
      <c r="HD545" s="5"/>
      <c r="HE545" s="5"/>
      <c r="HF545" s="5"/>
      <c r="HG545" s="5"/>
      <c r="HH545" s="5"/>
      <c r="HI545" s="5"/>
    </row>
    <row r="546" spans="198:217" ht="15" customHeight="1" x14ac:dyDescent="0.2">
      <c r="GP546" s="5"/>
      <c r="GQ546" s="5"/>
      <c r="GR546" s="5"/>
      <c r="GS546" s="5"/>
      <c r="GT546" s="5"/>
      <c r="GU546" s="5"/>
      <c r="GV546" s="5"/>
      <c r="GW546" s="5"/>
      <c r="GX546" s="5"/>
      <c r="GY546" s="5"/>
      <c r="GZ546" s="5"/>
      <c r="HA546" s="5"/>
      <c r="HB546" s="5"/>
      <c r="HC546" s="5"/>
      <c r="HD546" s="5"/>
      <c r="HE546" s="5"/>
      <c r="HF546" s="5"/>
      <c r="HG546" s="5"/>
      <c r="HH546" s="5"/>
      <c r="HI546" s="5"/>
    </row>
    <row r="547" spans="198:217" ht="15" customHeight="1" x14ac:dyDescent="0.2">
      <c r="GP547" s="5"/>
      <c r="GQ547" s="5"/>
      <c r="GR547" s="5"/>
      <c r="GS547" s="5"/>
      <c r="GT547" s="5"/>
      <c r="GU547" s="5"/>
      <c r="GV547" s="5"/>
      <c r="GW547" s="5"/>
      <c r="GX547" s="5"/>
      <c r="GY547" s="5"/>
      <c r="GZ547" s="5"/>
      <c r="HA547" s="5"/>
      <c r="HB547" s="5"/>
      <c r="HC547" s="5"/>
      <c r="HD547" s="5"/>
      <c r="HE547" s="5"/>
      <c r="HF547" s="5"/>
      <c r="HG547" s="5"/>
      <c r="HH547" s="5"/>
      <c r="HI547" s="5"/>
    </row>
    <row r="548" spans="198:217" ht="15" customHeight="1" x14ac:dyDescent="0.2">
      <c r="GP548" s="5"/>
      <c r="GQ548" s="5"/>
      <c r="GR548" s="5"/>
      <c r="GS548" s="5"/>
      <c r="GT548" s="5"/>
      <c r="GU548" s="5"/>
      <c r="GV548" s="5"/>
      <c r="GW548" s="5"/>
      <c r="GX548" s="5"/>
      <c r="GY548" s="5"/>
      <c r="GZ548" s="5"/>
      <c r="HA548" s="5"/>
      <c r="HB548" s="5"/>
      <c r="HC548" s="5"/>
      <c r="HD548" s="5"/>
      <c r="HE548" s="5"/>
      <c r="HF548" s="5"/>
      <c r="HG548" s="5"/>
      <c r="HH548" s="5"/>
      <c r="HI548" s="5"/>
    </row>
    <row r="549" spans="198:217" ht="15" customHeight="1" x14ac:dyDescent="0.2">
      <c r="GP549" s="5"/>
      <c r="GQ549" s="5"/>
      <c r="GR549" s="5"/>
      <c r="GS549" s="5"/>
      <c r="GT549" s="5"/>
      <c r="GU549" s="5"/>
      <c r="GV549" s="5"/>
      <c r="GW549" s="5"/>
      <c r="GX549" s="5"/>
      <c r="GY549" s="5"/>
      <c r="GZ549" s="5"/>
      <c r="HA549" s="5"/>
      <c r="HB549" s="5"/>
      <c r="HC549" s="5"/>
      <c r="HD549" s="5"/>
      <c r="HE549" s="5"/>
      <c r="HF549" s="5"/>
      <c r="HG549" s="5"/>
      <c r="HH549" s="5"/>
      <c r="HI549" s="5"/>
    </row>
  </sheetData>
  <sheetProtection algorithmName="SHA-512" hashValue="iPU9+foDdbaHA3B+a2Zk+ny2ilz+ONsCZqqhqTtlOj5cERnYAhn2F40VN0T4/3JYJ5MJHL/MSYkPfX+rFMebVg==" saltValue="K9Jh+GWIrVwtC7BkpTXUVQ==" spinCount="100000" sheet="1" objects="1" scenarios="1" formatCells="0"/>
  <mergeCells count="5875">
    <mergeCell ref="CV371:ER371"/>
    <mergeCell ref="ES371:GO371"/>
    <mergeCell ref="DU368:DY370"/>
    <mergeCell ref="DZ368:EC370"/>
    <mergeCell ref="ED368:EG370"/>
    <mergeCell ref="EH368:EK370"/>
    <mergeCell ref="EL368:EN370"/>
    <mergeCell ref="EO368:EQ370"/>
    <mergeCell ref="FR368:FV370"/>
    <mergeCell ref="FW368:FZ370"/>
    <mergeCell ref="GA368:GD370"/>
    <mergeCell ref="GE368:GH370"/>
    <mergeCell ref="GI368:GK370"/>
    <mergeCell ref="GL368:GN370"/>
    <mergeCell ref="CW369:CZ369"/>
    <mergeCell ref="DA369:DG369"/>
    <mergeCell ref="DI369:DL369"/>
    <mergeCell ref="DM369:DS369"/>
    <mergeCell ref="ET369:EW369"/>
    <mergeCell ref="EX369:FD369"/>
    <mergeCell ref="FF369:FI369"/>
    <mergeCell ref="FJ369:FP369"/>
    <mergeCell ref="CW370:DS370"/>
    <mergeCell ref="ET370:FP370"/>
    <mergeCell ref="CV328:CV370"/>
    <mergeCell ref="FA332:FD333"/>
    <mergeCell ref="FE332:FE333"/>
    <mergeCell ref="FF332:FJ332"/>
    <mergeCell ref="FK332:FP332"/>
    <mergeCell ref="DU366:DY367"/>
    <mergeCell ref="DZ366:EC367"/>
    <mergeCell ref="ED366:EG367"/>
    <mergeCell ref="EH366:EK367"/>
    <mergeCell ref="EL366:EN367"/>
    <mergeCell ref="EO366:EQ367"/>
    <mergeCell ref="FR366:FV367"/>
    <mergeCell ref="FW366:FZ367"/>
    <mergeCell ref="GA366:GD367"/>
    <mergeCell ref="GE366:GH367"/>
    <mergeCell ref="GI366:GK367"/>
    <mergeCell ref="GL366:GN367"/>
    <mergeCell ref="CW367:CZ367"/>
    <mergeCell ref="DA367:DG367"/>
    <mergeCell ref="DI367:DL367"/>
    <mergeCell ref="DM367:DS367"/>
    <mergeCell ref="ET367:EW367"/>
    <mergeCell ref="EX367:FD367"/>
    <mergeCell ref="FF367:FI367"/>
    <mergeCell ref="FJ367:FP367"/>
    <mergeCell ref="CW364:DS364"/>
    <mergeCell ref="DU364:DY365"/>
    <mergeCell ref="DZ364:EC365"/>
    <mergeCell ref="ED364:EG365"/>
    <mergeCell ref="EH364:EK365"/>
    <mergeCell ref="EL364:EN365"/>
    <mergeCell ref="EO364:EQ365"/>
    <mergeCell ref="ET364:FP364"/>
    <mergeCell ref="FR364:FV365"/>
    <mergeCell ref="FW364:FZ365"/>
    <mergeCell ref="GA364:GD365"/>
    <mergeCell ref="GE364:GH365"/>
    <mergeCell ref="GI364:GK365"/>
    <mergeCell ref="GL364:GN365"/>
    <mergeCell ref="CW365:DI365"/>
    <mergeCell ref="DJ365:DO365"/>
    <mergeCell ref="DP365:DS365"/>
    <mergeCell ref="ET365:FF365"/>
    <mergeCell ref="FG365:FL365"/>
    <mergeCell ref="FM365:FP365"/>
    <mergeCell ref="FM360:FP362"/>
    <mergeCell ref="FR360:FV361"/>
    <mergeCell ref="FW360:FZ361"/>
    <mergeCell ref="GA360:GD361"/>
    <mergeCell ref="GE360:GH361"/>
    <mergeCell ref="GI360:GK361"/>
    <mergeCell ref="GL360:GN361"/>
    <mergeCell ref="DU362:DY363"/>
    <mergeCell ref="DZ362:EC363"/>
    <mergeCell ref="ED362:EG363"/>
    <mergeCell ref="EH362:EK363"/>
    <mergeCell ref="EL362:EN363"/>
    <mergeCell ref="EO362:EQ363"/>
    <mergeCell ref="FR362:FV363"/>
    <mergeCell ref="FW362:FZ363"/>
    <mergeCell ref="GA362:GD363"/>
    <mergeCell ref="GE362:GH363"/>
    <mergeCell ref="GI362:GK363"/>
    <mergeCell ref="GL362:GN363"/>
    <mergeCell ref="CW360:CY362"/>
    <mergeCell ref="CZ360:DC362"/>
    <mergeCell ref="DE360:DG362"/>
    <mergeCell ref="DH360:DK362"/>
    <mergeCell ref="DM360:DO362"/>
    <mergeCell ref="DP360:DS362"/>
    <mergeCell ref="DU360:DY361"/>
    <mergeCell ref="DZ360:EC361"/>
    <mergeCell ref="ED360:EG361"/>
    <mergeCell ref="EH360:EK361"/>
    <mergeCell ref="EL360:EN361"/>
    <mergeCell ref="EO360:EQ361"/>
    <mergeCell ref="ET360:EV362"/>
    <mergeCell ref="EW360:EZ362"/>
    <mergeCell ref="FB360:FD362"/>
    <mergeCell ref="FE360:FH362"/>
    <mergeCell ref="FJ360:FL362"/>
    <mergeCell ref="DN357:DS358"/>
    <mergeCell ref="ET357:EY358"/>
    <mergeCell ref="EZ357:FD358"/>
    <mergeCell ref="FE357:FJ358"/>
    <mergeCell ref="FK357:FP358"/>
    <mergeCell ref="DU358:DY359"/>
    <mergeCell ref="DZ358:EC359"/>
    <mergeCell ref="ED358:EG359"/>
    <mergeCell ref="EH358:EK359"/>
    <mergeCell ref="EL358:EN359"/>
    <mergeCell ref="EO358:EQ359"/>
    <mergeCell ref="FR358:FV359"/>
    <mergeCell ref="FW358:FZ359"/>
    <mergeCell ref="GA358:GD359"/>
    <mergeCell ref="GE358:GH359"/>
    <mergeCell ref="GI358:GK359"/>
    <mergeCell ref="GL358:GN359"/>
    <mergeCell ref="EH354:EK355"/>
    <mergeCell ref="EL354:EN355"/>
    <mergeCell ref="EO354:EQ355"/>
    <mergeCell ref="FR354:FV355"/>
    <mergeCell ref="FW354:FZ355"/>
    <mergeCell ref="GA354:GD355"/>
    <mergeCell ref="GE354:GH355"/>
    <mergeCell ref="GI354:GK355"/>
    <mergeCell ref="GL354:GN355"/>
    <mergeCell ref="CW356:DB356"/>
    <mergeCell ref="DC356:DG356"/>
    <mergeCell ref="DH356:DM356"/>
    <mergeCell ref="DN356:DS356"/>
    <mergeCell ref="DU356:DY357"/>
    <mergeCell ref="DZ356:EC357"/>
    <mergeCell ref="ED356:EG357"/>
    <mergeCell ref="EH356:EK357"/>
    <mergeCell ref="EL356:EN357"/>
    <mergeCell ref="EO356:EQ357"/>
    <mergeCell ref="ET356:EY356"/>
    <mergeCell ref="EZ356:FD356"/>
    <mergeCell ref="FE356:FJ356"/>
    <mergeCell ref="FK356:FP356"/>
    <mergeCell ref="FR356:FV357"/>
    <mergeCell ref="FW356:FZ357"/>
    <mergeCell ref="GA356:GD357"/>
    <mergeCell ref="GE356:GH357"/>
    <mergeCell ref="GI356:GK357"/>
    <mergeCell ref="GL356:GN357"/>
    <mergeCell ref="CW357:DB358"/>
    <mergeCell ref="DC357:DG358"/>
    <mergeCell ref="DH357:DM358"/>
    <mergeCell ref="EO348:EQ351"/>
    <mergeCell ref="FR348:FV351"/>
    <mergeCell ref="FW348:FZ351"/>
    <mergeCell ref="GA348:GD351"/>
    <mergeCell ref="GE348:GH351"/>
    <mergeCell ref="GI348:GK351"/>
    <mergeCell ref="GL348:GN351"/>
    <mergeCell ref="CW349:DH349"/>
    <mergeCell ref="ET349:FE349"/>
    <mergeCell ref="CW351:DS351"/>
    <mergeCell ref="ET351:FP351"/>
    <mergeCell ref="CW352:DI354"/>
    <mergeCell ref="DJ352:DL354"/>
    <mergeCell ref="DM352:DS354"/>
    <mergeCell ref="DU352:DY353"/>
    <mergeCell ref="DZ352:EC353"/>
    <mergeCell ref="ED352:EG353"/>
    <mergeCell ref="EH352:EK353"/>
    <mergeCell ref="EL352:EN353"/>
    <mergeCell ref="EO352:EQ353"/>
    <mergeCell ref="ET352:FF354"/>
    <mergeCell ref="FG352:FI354"/>
    <mergeCell ref="FJ352:FP354"/>
    <mergeCell ref="FR352:FV353"/>
    <mergeCell ref="FW352:FZ353"/>
    <mergeCell ref="GA352:GD353"/>
    <mergeCell ref="GE352:GH353"/>
    <mergeCell ref="GI352:GK353"/>
    <mergeCell ref="GL352:GN353"/>
    <mergeCell ref="DU354:DY355"/>
    <mergeCell ref="DZ354:EC355"/>
    <mergeCell ref="ED354:EG355"/>
    <mergeCell ref="FW344:FZ345"/>
    <mergeCell ref="GA344:GD345"/>
    <mergeCell ref="GE344:GH345"/>
    <mergeCell ref="GI344:GK345"/>
    <mergeCell ref="GL344:GN345"/>
    <mergeCell ref="CW346:DS346"/>
    <mergeCell ref="DU346:DY347"/>
    <mergeCell ref="DZ346:EC347"/>
    <mergeCell ref="ED346:EG347"/>
    <mergeCell ref="EH346:EK347"/>
    <mergeCell ref="EL346:EN347"/>
    <mergeCell ref="EO346:EQ347"/>
    <mergeCell ref="ET346:FP346"/>
    <mergeCell ref="FR346:FV347"/>
    <mergeCell ref="FW346:FZ347"/>
    <mergeCell ref="GA346:GD347"/>
    <mergeCell ref="GE346:GH347"/>
    <mergeCell ref="GI346:GK347"/>
    <mergeCell ref="GL346:GN347"/>
    <mergeCell ref="CW347:CZ348"/>
    <mergeCell ref="DA347:DG348"/>
    <mergeCell ref="DH347:DH348"/>
    <mergeCell ref="DI347:DS350"/>
    <mergeCell ref="ET347:EW348"/>
    <mergeCell ref="EX347:FD348"/>
    <mergeCell ref="FE347:FE348"/>
    <mergeCell ref="FF347:FP350"/>
    <mergeCell ref="DU348:DY351"/>
    <mergeCell ref="DZ348:EC351"/>
    <mergeCell ref="ED348:EG351"/>
    <mergeCell ref="EH348:EK351"/>
    <mergeCell ref="EL348:EN351"/>
    <mergeCell ref="CW344:DA345"/>
    <mergeCell ref="DB344:DG345"/>
    <mergeCell ref="DH344:DH345"/>
    <mergeCell ref="DI344:DM345"/>
    <mergeCell ref="DN344:DS345"/>
    <mergeCell ref="DU344:DY345"/>
    <mergeCell ref="DZ344:EC345"/>
    <mergeCell ref="ED344:EG345"/>
    <mergeCell ref="EH344:EK345"/>
    <mergeCell ref="EL344:EN345"/>
    <mergeCell ref="EO344:EQ345"/>
    <mergeCell ref="ET344:EX345"/>
    <mergeCell ref="EY344:FD345"/>
    <mergeCell ref="FE344:FE345"/>
    <mergeCell ref="FF344:FJ345"/>
    <mergeCell ref="FK344:FP345"/>
    <mergeCell ref="FR344:FV345"/>
    <mergeCell ref="GL340:GN341"/>
    <mergeCell ref="CW341:DA342"/>
    <mergeCell ref="DB341:DG342"/>
    <mergeCell ref="DH341:DH342"/>
    <mergeCell ref="DI341:DM342"/>
    <mergeCell ref="DN341:DS342"/>
    <mergeCell ref="ET341:EX342"/>
    <mergeCell ref="EY341:FD342"/>
    <mergeCell ref="FE341:FE342"/>
    <mergeCell ref="FF341:FJ342"/>
    <mergeCell ref="FK341:FP342"/>
    <mergeCell ref="DU342:DY343"/>
    <mergeCell ref="DZ342:EC343"/>
    <mergeCell ref="ED342:EG343"/>
    <mergeCell ref="EH342:EK343"/>
    <mergeCell ref="EL342:EN343"/>
    <mergeCell ref="EO342:EQ343"/>
    <mergeCell ref="FR342:FV343"/>
    <mergeCell ref="FW342:FZ343"/>
    <mergeCell ref="GA342:GD343"/>
    <mergeCell ref="GE342:GH343"/>
    <mergeCell ref="GI342:GK343"/>
    <mergeCell ref="GL342:GN343"/>
    <mergeCell ref="CW343:DS343"/>
    <mergeCell ref="ET343:FP343"/>
    <mergeCell ref="DB335:DG336"/>
    <mergeCell ref="DH335:DH336"/>
    <mergeCell ref="ET335:EX336"/>
    <mergeCell ref="EY335:FD336"/>
    <mergeCell ref="CW340:DS340"/>
    <mergeCell ref="DU340:DY341"/>
    <mergeCell ref="DZ340:EC341"/>
    <mergeCell ref="ED340:EG341"/>
    <mergeCell ref="EH340:EK341"/>
    <mergeCell ref="EL340:EN341"/>
    <mergeCell ref="EO340:EQ341"/>
    <mergeCell ref="ET340:FP340"/>
    <mergeCell ref="FR340:FV341"/>
    <mergeCell ref="FW340:FZ341"/>
    <mergeCell ref="GA340:GD341"/>
    <mergeCell ref="GE340:GH341"/>
    <mergeCell ref="GI340:GK341"/>
    <mergeCell ref="FQ328:FQ370"/>
    <mergeCell ref="FR328:FV329"/>
    <mergeCell ref="FW328:FZ329"/>
    <mergeCell ref="CW332:DC333"/>
    <mergeCell ref="DD332:DG333"/>
    <mergeCell ref="DH332:DH333"/>
    <mergeCell ref="DI332:DM332"/>
    <mergeCell ref="DN332:DS332"/>
    <mergeCell ref="DU332:DY333"/>
    <mergeCell ref="DZ332:EC333"/>
    <mergeCell ref="ED332:EG333"/>
    <mergeCell ref="EH332:EK333"/>
    <mergeCell ref="EL332:EN333"/>
    <mergeCell ref="EO332:EQ333"/>
    <mergeCell ref="ET332:EZ333"/>
    <mergeCell ref="FR332:FV333"/>
    <mergeCell ref="FW332:FZ333"/>
    <mergeCell ref="GA332:GD333"/>
    <mergeCell ref="GE332:GH333"/>
    <mergeCell ref="FW336:FZ337"/>
    <mergeCell ref="GA336:GD337"/>
    <mergeCell ref="GE336:GH337"/>
    <mergeCell ref="GI336:GK337"/>
    <mergeCell ref="GL336:GN337"/>
    <mergeCell ref="CW337:DS337"/>
    <mergeCell ref="ET337:FP337"/>
    <mergeCell ref="CW338:DA339"/>
    <mergeCell ref="DB338:DG339"/>
    <mergeCell ref="DH338:DH339"/>
    <mergeCell ref="DI338:DS339"/>
    <mergeCell ref="DU338:DY339"/>
    <mergeCell ref="DZ338:EC339"/>
    <mergeCell ref="ED338:EG339"/>
    <mergeCell ref="EH338:EK339"/>
    <mergeCell ref="EL338:EN339"/>
    <mergeCell ref="EO338:EQ339"/>
    <mergeCell ref="ET338:EX339"/>
    <mergeCell ref="EY338:FD339"/>
    <mergeCell ref="FE338:FE339"/>
    <mergeCell ref="FF338:FP339"/>
    <mergeCell ref="FR338:FV339"/>
    <mergeCell ref="FW338:FZ339"/>
    <mergeCell ref="GA338:GD339"/>
    <mergeCell ref="GE338:GH339"/>
    <mergeCell ref="GI338:GK339"/>
    <mergeCell ref="GL338:GN339"/>
    <mergeCell ref="CW335:DA336"/>
    <mergeCell ref="GI332:GK333"/>
    <mergeCell ref="GL332:GN333"/>
    <mergeCell ref="DI333:DS333"/>
    <mergeCell ref="FF333:FP333"/>
    <mergeCell ref="DI334:DM335"/>
    <mergeCell ref="DN334:DS335"/>
    <mergeCell ref="DU334:DY335"/>
    <mergeCell ref="DZ334:EC335"/>
    <mergeCell ref="ED334:EG335"/>
    <mergeCell ref="EH334:EK335"/>
    <mergeCell ref="EL334:EN335"/>
    <mergeCell ref="EO334:EQ335"/>
    <mergeCell ref="FF334:FJ335"/>
    <mergeCell ref="FK334:FP335"/>
    <mergeCell ref="FR334:FV335"/>
    <mergeCell ref="FW334:FZ335"/>
    <mergeCell ref="GA334:GD335"/>
    <mergeCell ref="GE334:GH335"/>
    <mergeCell ref="GI334:GK335"/>
    <mergeCell ref="GL334:GN335"/>
    <mergeCell ref="FE335:FE336"/>
    <mergeCell ref="DI336:DM336"/>
    <mergeCell ref="DN336:DS336"/>
    <mergeCell ref="DU336:DY337"/>
    <mergeCell ref="DZ336:EC337"/>
    <mergeCell ref="ED336:EG337"/>
    <mergeCell ref="EH336:EK337"/>
    <mergeCell ref="EL336:EN337"/>
    <mergeCell ref="EO336:EQ337"/>
    <mergeCell ref="FF336:FJ336"/>
    <mergeCell ref="FK336:FP336"/>
    <mergeCell ref="FR336:FV337"/>
    <mergeCell ref="GA328:GD329"/>
    <mergeCell ref="GE328:GH329"/>
    <mergeCell ref="GI328:GK329"/>
    <mergeCell ref="GL328:GN329"/>
    <mergeCell ref="CW330:DG331"/>
    <mergeCell ref="DI330:DS331"/>
    <mergeCell ref="DU330:DY331"/>
    <mergeCell ref="DZ330:EC331"/>
    <mergeCell ref="ED330:EG331"/>
    <mergeCell ref="EH330:EK331"/>
    <mergeCell ref="EL330:EN331"/>
    <mergeCell ref="EO330:EQ331"/>
    <mergeCell ref="ET330:FD331"/>
    <mergeCell ref="FF330:FP331"/>
    <mergeCell ref="FR330:FV331"/>
    <mergeCell ref="FW330:FZ331"/>
    <mergeCell ref="GA330:GD331"/>
    <mergeCell ref="GE330:GH331"/>
    <mergeCell ref="GI330:GK331"/>
    <mergeCell ref="GL330:GN331"/>
    <mergeCell ref="CW328:DG329"/>
    <mergeCell ref="DI328:DS329"/>
    <mergeCell ref="DT328:DT370"/>
    <mergeCell ref="DU328:DY329"/>
    <mergeCell ref="DZ328:EC329"/>
    <mergeCell ref="ED328:EG329"/>
    <mergeCell ref="EH328:EK329"/>
    <mergeCell ref="EL328:EN329"/>
    <mergeCell ref="EO328:EQ329"/>
    <mergeCell ref="ES328:ES370"/>
    <mergeCell ref="ET328:FD329"/>
    <mergeCell ref="FF328:FP329"/>
    <mergeCell ref="CV318:ER318"/>
    <mergeCell ref="ES318:GO318"/>
    <mergeCell ref="CV319:CV321"/>
    <mergeCell ref="CW319:ER321"/>
    <mergeCell ref="CV322:ER322"/>
    <mergeCell ref="ES322:GO322"/>
    <mergeCell ref="CV323:DE326"/>
    <mergeCell ref="DF323:EQ323"/>
    <mergeCell ref="ER323:ER370"/>
    <mergeCell ref="ES323:FB326"/>
    <mergeCell ref="FC323:GN323"/>
    <mergeCell ref="GO323:GO370"/>
    <mergeCell ref="DF324:DX325"/>
    <mergeCell ref="DY324:DY325"/>
    <mergeCell ref="DZ324:EC327"/>
    <mergeCell ref="ED324:EG327"/>
    <mergeCell ref="EH324:EK327"/>
    <mergeCell ref="EL324:EQ325"/>
    <mergeCell ref="FC324:FU325"/>
    <mergeCell ref="FV324:FV325"/>
    <mergeCell ref="FW324:FZ327"/>
    <mergeCell ref="GA324:GD327"/>
    <mergeCell ref="GE324:GH327"/>
    <mergeCell ref="GI324:GN325"/>
    <mergeCell ref="DF326:DY326"/>
    <mergeCell ref="EL326:EN327"/>
    <mergeCell ref="EO326:EQ327"/>
    <mergeCell ref="FC326:FV326"/>
    <mergeCell ref="GI326:GK327"/>
    <mergeCell ref="GL326:GN327"/>
    <mergeCell ref="CV327:DY327"/>
    <mergeCell ref="ES327:FV327"/>
    <mergeCell ref="DU315:DY317"/>
    <mergeCell ref="DZ315:EC317"/>
    <mergeCell ref="ED315:EG317"/>
    <mergeCell ref="EH315:EK317"/>
    <mergeCell ref="EL315:EN317"/>
    <mergeCell ref="EO315:EQ317"/>
    <mergeCell ref="FR315:FV317"/>
    <mergeCell ref="FW315:FZ317"/>
    <mergeCell ref="GA315:GD317"/>
    <mergeCell ref="GE315:GH317"/>
    <mergeCell ref="GI315:GK317"/>
    <mergeCell ref="GL315:GN317"/>
    <mergeCell ref="CW316:CZ316"/>
    <mergeCell ref="DA316:DG316"/>
    <mergeCell ref="DI316:DL316"/>
    <mergeCell ref="DM316:DS316"/>
    <mergeCell ref="ET316:EW316"/>
    <mergeCell ref="EX316:FD316"/>
    <mergeCell ref="FF316:FI316"/>
    <mergeCell ref="FJ316:FP316"/>
    <mergeCell ref="CW317:DS317"/>
    <mergeCell ref="ET317:FP317"/>
    <mergeCell ref="DU313:DY314"/>
    <mergeCell ref="DZ313:EC314"/>
    <mergeCell ref="ED313:EG314"/>
    <mergeCell ref="EH313:EK314"/>
    <mergeCell ref="EL313:EN314"/>
    <mergeCell ref="EO313:EQ314"/>
    <mergeCell ref="FR313:FV314"/>
    <mergeCell ref="FW313:FZ314"/>
    <mergeCell ref="GA313:GD314"/>
    <mergeCell ref="GE313:GH314"/>
    <mergeCell ref="GI313:GK314"/>
    <mergeCell ref="GL313:GN314"/>
    <mergeCell ref="CW314:CZ314"/>
    <mergeCell ref="DA314:DG314"/>
    <mergeCell ref="DI314:DL314"/>
    <mergeCell ref="DM314:DS314"/>
    <mergeCell ref="ET314:EW314"/>
    <mergeCell ref="EX314:FD314"/>
    <mergeCell ref="FF314:FI314"/>
    <mergeCell ref="FJ314:FP314"/>
    <mergeCell ref="CW311:DS311"/>
    <mergeCell ref="DU311:DY312"/>
    <mergeCell ref="DZ311:EC312"/>
    <mergeCell ref="ED311:EG312"/>
    <mergeCell ref="EH311:EK312"/>
    <mergeCell ref="EL311:EN312"/>
    <mergeCell ref="EO311:EQ312"/>
    <mergeCell ref="ET311:FP311"/>
    <mergeCell ref="FR311:FV312"/>
    <mergeCell ref="FW311:FZ312"/>
    <mergeCell ref="GA311:GD312"/>
    <mergeCell ref="GE311:GH312"/>
    <mergeCell ref="GI311:GK312"/>
    <mergeCell ref="GL311:GN312"/>
    <mergeCell ref="CW312:DI312"/>
    <mergeCell ref="DJ312:DO312"/>
    <mergeCell ref="DP312:DS312"/>
    <mergeCell ref="ET312:FF312"/>
    <mergeCell ref="FG312:FL312"/>
    <mergeCell ref="FM312:FP312"/>
    <mergeCell ref="FM307:FP309"/>
    <mergeCell ref="FR307:FV308"/>
    <mergeCell ref="FW307:FZ308"/>
    <mergeCell ref="GA307:GD308"/>
    <mergeCell ref="GE307:GH308"/>
    <mergeCell ref="GI307:GK308"/>
    <mergeCell ref="GL307:GN308"/>
    <mergeCell ref="DU309:DY310"/>
    <mergeCell ref="DZ309:EC310"/>
    <mergeCell ref="ED309:EG310"/>
    <mergeCell ref="EH309:EK310"/>
    <mergeCell ref="EL309:EN310"/>
    <mergeCell ref="EO309:EQ310"/>
    <mergeCell ref="FR309:FV310"/>
    <mergeCell ref="FW309:FZ310"/>
    <mergeCell ref="GA309:GD310"/>
    <mergeCell ref="GE309:GH310"/>
    <mergeCell ref="GI309:GK310"/>
    <mergeCell ref="GL309:GN310"/>
    <mergeCell ref="CW307:CY309"/>
    <mergeCell ref="CZ307:DC309"/>
    <mergeCell ref="DE307:DG309"/>
    <mergeCell ref="DH307:DK309"/>
    <mergeCell ref="DM307:DO309"/>
    <mergeCell ref="DP307:DS309"/>
    <mergeCell ref="DU307:DY308"/>
    <mergeCell ref="DZ307:EC308"/>
    <mergeCell ref="ED307:EG308"/>
    <mergeCell ref="EH307:EK308"/>
    <mergeCell ref="EL307:EN308"/>
    <mergeCell ref="EO307:EQ308"/>
    <mergeCell ref="ET307:EV309"/>
    <mergeCell ref="EW307:EZ309"/>
    <mergeCell ref="FB307:FD309"/>
    <mergeCell ref="FE307:FH309"/>
    <mergeCell ref="FJ307:FL309"/>
    <mergeCell ref="DN304:DS305"/>
    <mergeCell ref="ET304:EY305"/>
    <mergeCell ref="EZ304:FD305"/>
    <mergeCell ref="FE304:FJ305"/>
    <mergeCell ref="FK304:FP305"/>
    <mergeCell ref="DU305:DY306"/>
    <mergeCell ref="DZ305:EC306"/>
    <mergeCell ref="ED305:EG306"/>
    <mergeCell ref="EH305:EK306"/>
    <mergeCell ref="EL305:EN306"/>
    <mergeCell ref="EO305:EQ306"/>
    <mergeCell ref="FR305:FV306"/>
    <mergeCell ref="FW305:FZ306"/>
    <mergeCell ref="GA305:GD306"/>
    <mergeCell ref="GE305:GH306"/>
    <mergeCell ref="GI305:GK306"/>
    <mergeCell ref="GL305:GN306"/>
    <mergeCell ref="EH301:EK302"/>
    <mergeCell ref="EL301:EN302"/>
    <mergeCell ref="EO301:EQ302"/>
    <mergeCell ref="FR301:FV302"/>
    <mergeCell ref="FW301:FZ302"/>
    <mergeCell ref="GA301:GD302"/>
    <mergeCell ref="GE301:GH302"/>
    <mergeCell ref="GI301:GK302"/>
    <mergeCell ref="GL301:GN302"/>
    <mergeCell ref="CW303:DB303"/>
    <mergeCell ref="DC303:DG303"/>
    <mergeCell ref="DH303:DM303"/>
    <mergeCell ref="DN303:DS303"/>
    <mergeCell ref="DU303:DY304"/>
    <mergeCell ref="DZ303:EC304"/>
    <mergeCell ref="ED303:EG304"/>
    <mergeCell ref="EH303:EK304"/>
    <mergeCell ref="EL303:EN304"/>
    <mergeCell ref="EO303:EQ304"/>
    <mergeCell ref="ET303:EY303"/>
    <mergeCell ref="EZ303:FD303"/>
    <mergeCell ref="FE303:FJ303"/>
    <mergeCell ref="FK303:FP303"/>
    <mergeCell ref="FR303:FV304"/>
    <mergeCell ref="FW303:FZ304"/>
    <mergeCell ref="GA303:GD304"/>
    <mergeCell ref="GE303:GH304"/>
    <mergeCell ref="GI303:GK304"/>
    <mergeCell ref="GL303:GN304"/>
    <mergeCell ref="CW304:DB305"/>
    <mergeCell ref="DC304:DG305"/>
    <mergeCell ref="DH304:DM305"/>
    <mergeCell ref="EO295:EQ298"/>
    <mergeCell ref="FR295:FV298"/>
    <mergeCell ref="FW295:FZ298"/>
    <mergeCell ref="GA295:GD298"/>
    <mergeCell ref="GE295:GH298"/>
    <mergeCell ref="GI295:GK298"/>
    <mergeCell ref="GL295:GN298"/>
    <mergeCell ref="CW296:DH296"/>
    <mergeCell ref="ET296:FE296"/>
    <mergeCell ref="CW298:DS298"/>
    <mergeCell ref="ET298:FP298"/>
    <mergeCell ref="CW299:DI301"/>
    <mergeCell ref="DJ299:DL301"/>
    <mergeCell ref="DM299:DS301"/>
    <mergeCell ref="DU299:DY300"/>
    <mergeCell ref="DZ299:EC300"/>
    <mergeCell ref="ED299:EG300"/>
    <mergeCell ref="EH299:EK300"/>
    <mergeCell ref="EL299:EN300"/>
    <mergeCell ref="EO299:EQ300"/>
    <mergeCell ref="ET299:FF301"/>
    <mergeCell ref="FG299:FI301"/>
    <mergeCell ref="FJ299:FP301"/>
    <mergeCell ref="FR299:FV300"/>
    <mergeCell ref="FW299:FZ300"/>
    <mergeCell ref="GA299:GD300"/>
    <mergeCell ref="GE299:GH300"/>
    <mergeCell ref="GI299:GK300"/>
    <mergeCell ref="GL299:GN300"/>
    <mergeCell ref="DU301:DY302"/>
    <mergeCell ref="DZ301:EC302"/>
    <mergeCell ref="ED301:EG302"/>
    <mergeCell ref="FW291:FZ292"/>
    <mergeCell ref="GA291:GD292"/>
    <mergeCell ref="GE291:GH292"/>
    <mergeCell ref="GI291:GK292"/>
    <mergeCell ref="GL291:GN292"/>
    <mergeCell ref="CW293:DS293"/>
    <mergeCell ref="DU293:DY294"/>
    <mergeCell ref="DZ293:EC294"/>
    <mergeCell ref="ED293:EG294"/>
    <mergeCell ref="EH293:EK294"/>
    <mergeCell ref="EL293:EN294"/>
    <mergeCell ref="EO293:EQ294"/>
    <mergeCell ref="ET293:FP293"/>
    <mergeCell ref="FR293:FV294"/>
    <mergeCell ref="FW293:FZ294"/>
    <mergeCell ref="GA293:GD294"/>
    <mergeCell ref="GE293:GH294"/>
    <mergeCell ref="GI293:GK294"/>
    <mergeCell ref="GL293:GN294"/>
    <mergeCell ref="CW294:CZ295"/>
    <mergeCell ref="DA294:DG295"/>
    <mergeCell ref="DH294:DH295"/>
    <mergeCell ref="DI294:DS297"/>
    <mergeCell ref="ET294:EW295"/>
    <mergeCell ref="EX294:FD295"/>
    <mergeCell ref="FE294:FE295"/>
    <mergeCell ref="FF294:FP297"/>
    <mergeCell ref="DU295:DY298"/>
    <mergeCell ref="DZ295:EC298"/>
    <mergeCell ref="ED295:EG298"/>
    <mergeCell ref="EH295:EK298"/>
    <mergeCell ref="EL295:EN298"/>
    <mergeCell ref="CW291:DA292"/>
    <mergeCell ref="DB291:DG292"/>
    <mergeCell ref="DH291:DH292"/>
    <mergeCell ref="DI291:DM292"/>
    <mergeCell ref="DN291:DS292"/>
    <mergeCell ref="DU291:DY292"/>
    <mergeCell ref="DZ291:EC292"/>
    <mergeCell ref="ED291:EG292"/>
    <mergeCell ref="EH291:EK292"/>
    <mergeCell ref="EL291:EN292"/>
    <mergeCell ref="EO291:EQ292"/>
    <mergeCell ref="ET291:EX292"/>
    <mergeCell ref="EY291:FD292"/>
    <mergeCell ref="FE291:FE292"/>
    <mergeCell ref="FF291:FJ292"/>
    <mergeCell ref="FK291:FP292"/>
    <mergeCell ref="FR291:FV292"/>
    <mergeCell ref="GL287:GN288"/>
    <mergeCell ref="CW288:DA289"/>
    <mergeCell ref="DB288:DG289"/>
    <mergeCell ref="DH288:DH289"/>
    <mergeCell ref="DI288:DM289"/>
    <mergeCell ref="DN288:DS289"/>
    <mergeCell ref="ET288:EX289"/>
    <mergeCell ref="EY288:FD289"/>
    <mergeCell ref="FE288:FE289"/>
    <mergeCell ref="FF288:FJ289"/>
    <mergeCell ref="FK288:FP289"/>
    <mergeCell ref="DU289:DY290"/>
    <mergeCell ref="DZ289:EC290"/>
    <mergeCell ref="ED289:EG290"/>
    <mergeCell ref="EH289:EK290"/>
    <mergeCell ref="EL289:EN290"/>
    <mergeCell ref="EO289:EQ290"/>
    <mergeCell ref="FR289:FV290"/>
    <mergeCell ref="FW289:FZ290"/>
    <mergeCell ref="GA289:GD290"/>
    <mergeCell ref="GE289:GH290"/>
    <mergeCell ref="GI289:GK290"/>
    <mergeCell ref="GL289:GN290"/>
    <mergeCell ref="CW290:DS290"/>
    <mergeCell ref="ET290:FP290"/>
    <mergeCell ref="DB282:DG283"/>
    <mergeCell ref="DH282:DH283"/>
    <mergeCell ref="ET282:EX283"/>
    <mergeCell ref="EY282:FD283"/>
    <mergeCell ref="CW287:DS287"/>
    <mergeCell ref="DU287:DY288"/>
    <mergeCell ref="DZ287:EC288"/>
    <mergeCell ref="ED287:EG288"/>
    <mergeCell ref="EH287:EK288"/>
    <mergeCell ref="EL287:EN288"/>
    <mergeCell ref="EO287:EQ288"/>
    <mergeCell ref="ET287:FP287"/>
    <mergeCell ref="FR287:FV288"/>
    <mergeCell ref="FW287:FZ288"/>
    <mergeCell ref="GA287:GD288"/>
    <mergeCell ref="GE287:GH288"/>
    <mergeCell ref="GI287:GK288"/>
    <mergeCell ref="FR279:FV280"/>
    <mergeCell ref="FW279:FZ280"/>
    <mergeCell ref="GA279:GD280"/>
    <mergeCell ref="GE279:GH280"/>
    <mergeCell ref="FW283:FZ284"/>
    <mergeCell ref="GA283:GD284"/>
    <mergeCell ref="GE283:GH284"/>
    <mergeCell ref="GI283:GK284"/>
    <mergeCell ref="GL283:GN284"/>
    <mergeCell ref="CW284:DS284"/>
    <mergeCell ref="ET284:FP284"/>
    <mergeCell ref="CW285:DA286"/>
    <mergeCell ref="DB285:DG286"/>
    <mergeCell ref="DH285:DH286"/>
    <mergeCell ref="DI285:DS286"/>
    <mergeCell ref="DU285:DY286"/>
    <mergeCell ref="DZ285:EC286"/>
    <mergeCell ref="ED285:EG286"/>
    <mergeCell ref="EH285:EK286"/>
    <mergeCell ref="EL285:EN286"/>
    <mergeCell ref="EO285:EQ286"/>
    <mergeCell ref="ET285:EX286"/>
    <mergeCell ref="EY285:FD286"/>
    <mergeCell ref="FE285:FE286"/>
    <mergeCell ref="FF285:FP286"/>
    <mergeCell ref="FR285:FV286"/>
    <mergeCell ref="FW285:FZ286"/>
    <mergeCell ref="GA285:GD286"/>
    <mergeCell ref="GE285:GH286"/>
    <mergeCell ref="GI285:GK286"/>
    <mergeCell ref="GL285:GN286"/>
    <mergeCell ref="CW282:DA283"/>
    <mergeCell ref="GI279:GK280"/>
    <mergeCell ref="GL279:GN280"/>
    <mergeCell ref="DI280:DS280"/>
    <mergeCell ref="FF280:FP280"/>
    <mergeCell ref="DI281:DM282"/>
    <mergeCell ref="DN281:DS282"/>
    <mergeCell ref="DU281:DY282"/>
    <mergeCell ref="DZ281:EC282"/>
    <mergeCell ref="ED281:EG282"/>
    <mergeCell ref="EH281:EK282"/>
    <mergeCell ref="EL281:EN282"/>
    <mergeCell ref="EO281:EQ282"/>
    <mergeCell ref="FF281:FJ282"/>
    <mergeCell ref="FK281:FP282"/>
    <mergeCell ref="FR281:FV282"/>
    <mergeCell ref="FW281:FZ282"/>
    <mergeCell ref="GA281:GD282"/>
    <mergeCell ref="GE281:GH282"/>
    <mergeCell ref="GI281:GK282"/>
    <mergeCell ref="GL281:GN282"/>
    <mergeCell ref="FE282:FE283"/>
    <mergeCell ref="DI283:DM283"/>
    <mergeCell ref="DN283:DS283"/>
    <mergeCell ref="DU283:DY284"/>
    <mergeCell ref="DZ283:EC284"/>
    <mergeCell ref="ED283:EG284"/>
    <mergeCell ref="EH283:EK284"/>
    <mergeCell ref="EL283:EN284"/>
    <mergeCell ref="EO283:EQ284"/>
    <mergeCell ref="FF283:FJ283"/>
    <mergeCell ref="FK283:FP283"/>
    <mergeCell ref="FR283:FV284"/>
    <mergeCell ref="GA275:GD276"/>
    <mergeCell ref="GE275:GH276"/>
    <mergeCell ref="GI275:GK276"/>
    <mergeCell ref="GL275:GN276"/>
    <mergeCell ref="CW277:DG278"/>
    <mergeCell ref="DI277:DS278"/>
    <mergeCell ref="DU277:DY278"/>
    <mergeCell ref="DZ277:EC278"/>
    <mergeCell ref="ED277:EG278"/>
    <mergeCell ref="EH277:EK278"/>
    <mergeCell ref="EL277:EN278"/>
    <mergeCell ref="EO277:EQ278"/>
    <mergeCell ref="ET277:FD278"/>
    <mergeCell ref="FF277:FP278"/>
    <mergeCell ref="FR277:FV278"/>
    <mergeCell ref="FW277:FZ278"/>
    <mergeCell ref="GA277:GD278"/>
    <mergeCell ref="GE277:GH278"/>
    <mergeCell ref="GI277:GK278"/>
    <mergeCell ref="GL277:GN278"/>
    <mergeCell ref="CV275:CV317"/>
    <mergeCell ref="CW275:DG276"/>
    <mergeCell ref="DI275:DS276"/>
    <mergeCell ref="DT275:DT317"/>
    <mergeCell ref="DU275:DY276"/>
    <mergeCell ref="DZ275:EC276"/>
    <mergeCell ref="ED275:EG276"/>
    <mergeCell ref="EH275:EK276"/>
    <mergeCell ref="EL275:EN276"/>
    <mergeCell ref="EO275:EQ276"/>
    <mergeCell ref="ES275:ES317"/>
    <mergeCell ref="ET275:FD276"/>
    <mergeCell ref="FF275:FP276"/>
    <mergeCell ref="FQ275:FQ317"/>
    <mergeCell ref="FR275:FV276"/>
    <mergeCell ref="FW275:FZ276"/>
    <mergeCell ref="CW279:DC280"/>
    <mergeCell ref="DD279:DG280"/>
    <mergeCell ref="DH279:DH280"/>
    <mergeCell ref="DI279:DM279"/>
    <mergeCell ref="DN279:DS279"/>
    <mergeCell ref="DU279:DY280"/>
    <mergeCell ref="DZ279:EC280"/>
    <mergeCell ref="ED279:EG280"/>
    <mergeCell ref="EH279:EK280"/>
    <mergeCell ref="EL279:EN280"/>
    <mergeCell ref="EO279:EQ280"/>
    <mergeCell ref="ET279:EZ280"/>
    <mergeCell ref="FA279:FD280"/>
    <mergeCell ref="FE279:FE280"/>
    <mergeCell ref="FF279:FJ279"/>
    <mergeCell ref="FK279:FP279"/>
    <mergeCell ref="CV265:ER265"/>
    <mergeCell ref="ES265:GO265"/>
    <mergeCell ref="CV266:CV268"/>
    <mergeCell ref="CW266:ER268"/>
    <mergeCell ref="CV269:ER269"/>
    <mergeCell ref="ES269:GO269"/>
    <mergeCell ref="CV270:DE273"/>
    <mergeCell ref="DF270:EQ270"/>
    <mergeCell ref="ER270:ER317"/>
    <mergeCell ref="ES270:FB273"/>
    <mergeCell ref="FC270:GN270"/>
    <mergeCell ref="GO270:GO317"/>
    <mergeCell ref="DF271:DX272"/>
    <mergeCell ref="DY271:DY272"/>
    <mergeCell ref="DZ271:EC274"/>
    <mergeCell ref="ED271:EG274"/>
    <mergeCell ref="EH271:EK274"/>
    <mergeCell ref="EL271:EQ272"/>
    <mergeCell ref="FC271:FU272"/>
    <mergeCell ref="FV271:FV272"/>
    <mergeCell ref="FW271:FZ274"/>
    <mergeCell ref="GA271:GD274"/>
    <mergeCell ref="GE271:GH274"/>
    <mergeCell ref="GI271:GN272"/>
    <mergeCell ref="DF273:DY273"/>
    <mergeCell ref="EL273:EN274"/>
    <mergeCell ref="EO273:EQ274"/>
    <mergeCell ref="FC273:FV273"/>
    <mergeCell ref="GI273:GK274"/>
    <mergeCell ref="GL273:GN274"/>
    <mergeCell ref="CV274:DY274"/>
    <mergeCell ref="ES274:FV274"/>
    <mergeCell ref="DU262:DY264"/>
    <mergeCell ref="DZ262:EC264"/>
    <mergeCell ref="ED262:EG264"/>
    <mergeCell ref="EH262:EK264"/>
    <mergeCell ref="EL262:EN264"/>
    <mergeCell ref="EO262:EQ264"/>
    <mergeCell ref="FR262:FV264"/>
    <mergeCell ref="FW262:FZ264"/>
    <mergeCell ref="GA262:GD264"/>
    <mergeCell ref="GE262:GH264"/>
    <mergeCell ref="GI262:GK264"/>
    <mergeCell ref="GL262:GN264"/>
    <mergeCell ref="CW263:CZ263"/>
    <mergeCell ref="DA263:DG263"/>
    <mergeCell ref="DI263:DL263"/>
    <mergeCell ref="DM263:DS263"/>
    <mergeCell ref="ET263:EW263"/>
    <mergeCell ref="EO260:EQ261"/>
    <mergeCell ref="FR260:FV261"/>
    <mergeCell ref="FW260:FZ261"/>
    <mergeCell ref="GA260:GD261"/>
    <mergeCell ref="GE260:GH261"/>
    <mergeCell ref="GI260:GK261"/>
    <mergeCell ref="GL260:GN261"/>
    <mergeCell ref="CW261:CZ261"/>
    <mergeCell ref="DA261:DG261"/>
    <mergeCell ref="DI261:DL261"/>
    <mergeCell ref="DM261:DS261"/>
    <mergeCell ref="ET261:EW261"/>
    <mergeCell ref="EX261:FD261"/>
    <mergeCell ref="FF261:FI261"/>
    <mergeCell ref="FJ261:FP261"/>
    <mergeCell ref="DU260:DY261"/>
    <mergeCell ref="DZ260:EC261"/>
    <mergeCell ref="ED260:EG261"/>
    <mergeCell ref="EH260:EK261"/>
    <mergeCell ref="EL260:EN261"/>
    <mergeCell ref="CW258:DS258"/>
    <mergeCell ref="DU258:DY259"/>
    <mergeCell ref="DZ258:EC259"/>
    <mergeCell ref="ED258:EG259"/>
    <mergeCell ref="EH258:EK259"/>
    <mergeCell ref="EL258:EN259"/>
    <mergeCell ref="EO258:EQ259"/>
    <mergeCell ref="ET258:FP258"/>
    <mergeCell ref="FR258:FV259"/>
    <mergeCell ref="FW258:FZ259"/>
    <mergeCell ref="GA258:GD259"/>
    <mergeCell ref="GE258:GH259"/>
    <mergeCell ref="GI258:GK259"/>
    <mergeCell ref="GL258:GN259"/>
    <mergeCell ref="CW259:DI259"/>
    <mergeCell ref="DJ259:DO259"/>
    <mergeCell ref="FG259:FL259"/>
    <mergeCell ref="FM259:FP259"/>
    <mergeCell ref="FW254:FZ255"/>
    <mergeCell ref="GA254:GD255"/>
    <mergeCell ref="GE254:GH255"/>
    <mergeCell ref="GI254:GK255"/>
    <mergeCell ref="GL254:GN255"/>
    <mergeCell ref="DU256:DY257"/>
    <mergeCell ref="DZ256:EC257"/>
    <mergeCell ref="ED256:EG257"/>
    <mergeCell ref="EH256:EK257"/>
    <mergeCell ref="EL256:EN257"/>
    <mergeCell ref="EO256:EQ257"/>
    <mergeCell ref="FR256:FV257"/>
    <mergeCell ref="FW256:FZ257"/>
    <mergeCell ref="GA256:GD257"/>
    <mergeCell ref="GE256:GH257"/>
    <mergeCell ref="GI256:GK257"/>
    <mergeCell ref="GL256:GN257"/>
    <mergeCell ref="FK251:FP252"/>
    <mergeCell ref="DU252:DY253"/>
    <mergeCell ref="DZ252:EC253"/>
    <mergeCell ref="ED252:EG253"/>
    <mergeCell ref="EH252:EK253"/>
    <mergeCell ref="EL252:EN253"/>
    <mergeCell ref="EO252:EQ253"/>
    <mergeCell ref="FR252:FV253"/>
    <mergeCell ref="FW252:FZ253"/>
    <mergeCell ref="GA252:GD253"/>
    <mergeCell ref="GE252:GH253"/>
    <mergeCell ref="GI252:GK253"/>
    <mergeCell ref="GL252:GN253"/>
    <mergeCell ref="CW254:CY256"/>
    <mergeCell ref="CZ254:DC256"/>
    <mergeCell ref="DE254:DG256"/>
    <mergeCell ref="DH254:DK256"/>
    <mergeCell ref="DM254:DO256"/>
    <mergeCell ref="DP254:DS256"/>
    <mergeCell ref="DU254:DY255"/>
    <mergeCell ref="DZ254:EC255"/>
    <mergeCell ref="ED254:EG255"/>
    <mergeCell ref="EH254:EK255"/>
    <mergeCell ref="EL254:EN255"/>
    <mergeCell ref="EO254:EQ255"/>
    <mergeCell ref="ET254:EV256"/>
    <mergeCell ref="EW254:EZ256"/>
    <mergeCell ref="FB254:FD256"/>
    <mergeCell ref="FE254:FH256"/>
    <mergeCell ref="FJ254:FL256"/>
    <mergeCell ref="FM254:FP256"/>
    <mergeCell ref="FR254:FV255"/>
    <mergeCell ref="FW248:FZ249"/>
    <mergeCell ref="GA248:GD249"/>
    <mergeCell ref="GE248:GH249"/>
    <mergeCell ref="GI248:GK249"/>
    <mergeCell ref="GL248:GN249"/>
    <mergeCell ref="CW250:DB250"/>
    <mergeCell ref="DC250:DG250"/>
    <mergeCell ref="DH250:DM250"/>
    <mergeCell ref="DN250:DS250"/>
    <mergeCell ref="DU250:DY251"/>
    <mergeCell ref="DZ250:EC251"/>
    <mergeCell ref="ED250:EG251"/>
    <mergeCell ref="EH250:EK251"/>
    <mergeCell ref="EL250:EN251"/>
    <mergeCell ref="EO250:EQ251"/>
    <mergeCell ref="ET250:EY250"/>
    <mergeCell ref="EZ250:FD250"/>
    <mergeCell ref="FE250:FJ250"/>
    <mergeCell ref="FK250:FP250"/>
    <mergeCell ref="FR250:FV251"/>
    <mergeCell ref="FW250:FZ251"/>
    <mergeCell ref="GA250:GD251"/>
    <mergeCell ref="GE250:GH251"/>
    <mergeCell ref="GI250:GK251"/>
    <mergeCell ref="GL250:GN251"/>
    <mergeCell ref="CW251:DB252"/>
    <mergeCell ref="DC251:DG252"/>
    <mergeCell ref="DH251:DM252"/>
    <mergeCell ref="DN251:DS252"/>
    <mergeCell ref="ET251:EY252"/>
    <mergeCell ref="EZ251:FD252"/>
    <mergeCell ref="FE251:FJ252"/>
    <mergeCell ref="GE242:GH245"/>
    <mergeCell ref="GI242:GK245"/>
    <mergeCell ref="GL242:GN245"/>
    <mergeCell ref="CW243:DH243"/>
    <mergeCell ref="ET243:FE243"/>
    <mergeCell ref="CW245:DS245"/>
    <mergeCell ref="ET245:FP245"/>
    <mergeCell ref="CW246:DI248"/>
    <mergeCell ref="DJ246:DL248"/>
    <mergeCell ref="DM246:DS248"/>
    <mergeCell ref="DU246:DY247"/>
    <mergeCell ref="DZ246:EC247"/>
    <mergeCell ref="ED246:EG247"/>
    <mergeCell ref="EH246:EK247"/>
    <mergeCell ref="EL246:EN247"/>
    <mergeCell ref="EO246:EQ247"/>
    <mergeCell ref="ET246:FF248"/>
    <mergeCell ref="FG246:FI248"/>
    <mergeCell ref="FJ246:FP248"/>
    <mergeCell ref="FR246:FV247"/>
    <mergeCell ref="FW246:FZ247"/>
    <mergeCell ref="GA246:GD247"/>
    <mergeCell ref="GE246:GH247"/>
    <mergeCell ref="GI246:GK247"/>
    <mergeCell ref="GL246:GN247"/>
    <mergeCell ref="DU248:DY249"/>
    <mergeCell ref="DZ248:EC249"/>
    <mergeCell ref="ED248:EG249"/>
    <mergeCell ref="EH248:EK249"/>
    <mergeCell ref="EL248:EN249"/>
    <mergeCell ref="EO248:EQ249"/>
    <mergeCell ref="FR248:FV249"/>
    <mergeCell ref="CW241:CZ242"/>
    <mergeCell ref="DA241:DG242"/>
    <mergeCell ref="DH241:DH242"/>
    <mergeCell ref="DI241:DS244"/>
    <mergeCell ref="ET241:EW242"/>
    <mergeCell ref="EX241:FD242"/>
    <mergeCell ref="FE241:FE242"/>
    <mergeCell ref="FF241:FP244"/>
    <mergeCell ref="DU242:DY245"/>
    <mergeCell ref="DZ242:EC245"/>
    <mergeCell ref="ED242:EG245"/>
    <mergeCell ref="EH242:EK245"/>
    <mergeCell ref="EL242:EN245"/>
    <mergeCell ref="EO242:EQ245"/>
    <mergeCell ref="FR242:FV245"/>
    <mergeCell ref="FW242:FZ245"/>
    <mergeCell ref="GA242:GD245"/>
    <mergeCell ref="EO238:EQ239"/>
    <mergeCell ref="ET238:EX239"/>
    <mergeCell ref="EY238:FD239"/>
    <mergeCell ref="FE238:FE239"/>
    <mergeCell ref="FF238:FJ239"/>
    <mergeCell ref="FK238:FP239"/>
    <mergeCell ref="FR238:FV239"/>
    <mergeCell ref="FW238:FZ239"/>
    <mergeCell ref="GA238:GD239"/>
    <mergeCell ref="GE238:GH239"/>
    <mergeCell ref="GI238:GK239"/>
    <mergeCell ref="GL238:GN239"/>
    <mergeCell ref="FW234:FZ235"/>
    <mergeCell ref="GA234:GD235"/>
    <mergeCell ref="EH238:EK239"/>
    <mergeCell ref="EL238:EN239"/>
    <mergeCell ref="EH240:EK241"/>
    <mergeCell ref="EL240:EN241"/>
    <mergeCell ref="EO240:EQ241"/>
    <mergeCell ref="ET240:FP240"/>
    <mergeCell ref="FR240:FV241"/>
    <mergeCell ref="FW240:FZ241"/>
    <mergeCell ref="GA240:GD241"/>
    <mergeCell ref="GE240:GH241"/>
    <mergeCell ref="GI240:GK241"/>
    <mergeCell ref="GL240:GN241"/>
    <mergeCell ref="GE234:GH235"/>
    <mergeCell ref="GI234:GK235"/>
    <mergeCell ref="GL234:GN235"/>
    <mergeCell ref="FW236:FZ237"/>
    <mergeCell ref="GA236:GD237"/>
    <mergeCell ref="GE236:GH237"/>
    <mergeCell ref="CW235:DA236"/>
    <mergeCell ref="DB235:DG236"/>
    <mergeCell ref="DH235:DH236"/>
    <mergeCell ref="DI235:DM236"/>
    <mergeCell ref="DN235:DS236"/>
    <mergeCell ref="ET235:EX236"/>
    <mergeCell ref="EY235:FD236"/>
    <mergeCell ref="FE235:FE236"/>
    <mergeCell ref="FF235:FJ236"/>
    <mergeCell ref="FK235:FP236"/>
    <mergeCell ref="DU236:DY237"/>
    <mergeCell ref="DZ236:EC237"/>
    <mergeCell ref="ED236:EG237"/>
    <mergeCell ref="EH236:EK237"/>
    <mergeCell ref="EL236:EN237"/>
    <mergeCell ref="EO236:EQ237"/>
    <mergeCell ref="FR236:FV237"/>
    <mergeCell ref="ED234:EG235"/>
    <mergeCell ref="GI236:GK237"/>
    <mergeCell ref="GL236:GN237"/>
    <mergeCell ref="CW237:DS237"/>
    <mergeCell ref="ET237:FP237"/>
    <mergeCell ref="EH234:EK235"/>
    <mergeCell ref="EL234:EN235"/>
    <mergeCell ref="EO234:EQ235"/>
    <mergeCell ref="ET234:FP234"/>
    <mergeCell ref="FR234:FV235"/>
    <mergeCell ref="GE230:GH231"/>
    <mergeCell ref="GI230:GK231"/>
    <mergeCell ref="GL230:GN231"/>
    <mergeCell ref="CW231:DS231"/>
    <mergeCell ref="ET231:FP231"/>
    <mergeCell ref="CW232:DA233"/>
    <mergeCell ref="DB232:DG233"/>
    <mergeCell ref="DH232:DH233"/>
    <mergeCell ref="DI232:DS233"/>
    <mergeCell ref="DU232:DY233"/>
    <mergeCell ref="DZ232:EC233"/>
    <mergeCell ref="ED232:EG233"/>
    <mergeCell ref="EH232:EK233"/>
    <mergeCell ref="EL232:EN233"/>
    <mergeCell ref="EO232:EQ233"/>
    <mergeCell ref="ET232:EX233"/>
    <mergeCell ref="EY232:FD233"/>
    <mergeCell ref="FE232:FE233"/>
    <mergeCell ref="FF232:FP233"/>
    <mergeCell ref="FR232:FV233"/>
    <mergeCell ref="FW232:FZ233"/>
    <mergeCell ref="GA232:GD233"/>
    <mergeCell ref="GE232:GH233"/>
    <mergeCell ref="GI232:GK233"/>
    <mergeCell ref="GL232:GN233"/>
    <mergeCell ref="EL230:EN231"/>
    <mergeCell ref="EO230:EQ231"/>
    <mergeCell ref="FF230:FJ230"/>
    <mergeCell ref="FK230:FP230"/>
    <mergeCell ref="FR230:FV231"/>
    <mergeCell ref="FW230:FZ231"/>
    <mergeCell ref="GA230:GD231"/>
    <mergeCell ref="FR226:FV227"/>
    <mergeCell ref="FW226:FZ227"/>
    <mergeCell ref="GA226:GD227"/>
    <mergeCell ref="GE226:GH227"/>
    <mergeCell ref="GI226:GK227"/>
    <mergeCell ref="GL226:GN227"/>
    <mergeCell ref="DI227:DS227"/>
    <mergeCell ref="FF227:FP227"/>
    <mergeCell ref="GA222:GD223"/>
    <mergeCell ref="DI228:DM229"/>
    <mergeCell ref="DN228:DS229"/>
    <mergeCell ref="DU228:DY229"/>
    <mergeCell ref="DZ228:EC229"/>
    <mergeCell ref="ED228:EG229"/>
    <mergeCell ref="EH228:EK229"/>
    <mergeCell ref="EL228:EN229"/>
    <mergeCell ref="EO228:EQ229"/>
    <mergeCell ref="FF228:FJ229"/>
    <mergeCell ref="FK228:FP229"/>
    <mergeCell ref="FR228:FV229"/>
    <mergeCell ref="FW228:FZ229"/>
    <mergeCell ref="GA228:GD229"/>
    <mergeCell ref="GE228:GH229"/>
    <mergeCell ref="GI228:GK229"/>
    <mergeCell ref="GL228:GN229"/>
    <mergeCell ref="ET229:EX230"/>
    <mergeCell ref="EY229:FD230"/>
    <mergeCell ref="FE229:FE230"/>
    <mergeCell ref="DI230:DM230"/>
    <mergeCell ref="DN230:DS230"/>
    <mergeCell ref="DU230:DY231"/>
    <mergeCell ref="DZ230:EC231"/>
    <mergeCell ref="GE222:GH223"/>
    <mergeCell ref="GI222:GK223"/>
    <mergeCell ref="GL222:GN223"/>
    <mergeCell ref="CW224:DG225"/>
    <mergeCell ref="DI224:DS225"/>
    <mergeCell ref="DU224:DY225"/>
    <mergeCell ref="DZ224:EC225"/>
    <mergeCell ref="ED224:EG225"/>
    <mergeCell ref="EH224:EK225"/>
    <mergeCell ref="EL224:EN225"/>
    <mergeCell ref="EO224:EQ225"/>
    <mergeCell ref="ET224:FD225"/>
    <mergeCell ref="FF224:FP225"/>
    <mergeCell ref="FR224:FV225"/>
    <mergeCell ref="FW224:FZ225"/>
    <mergeCell ref="GA224:GD225"/>
    <mergeCell ref="GE224:GH225"/>
    <mergeCell ref="GI224:GK225"/>
    <mergeCell ref="GL224:GN225"/>
    <mergeCell ref="CV222:CV264"/>
    <mergeCell ref="CW222:DG223"/>
    <mergeCell ref="DI222:DS223"/>
    <mergeCell ref="DT222:DT264"/>
    <mergeCell ref="DU222:DY223"/>
    <mergeCell ref="DZ222:EC223"/>
    <mergeCell ref="ED222:EG223"/>
    <mergeCell ref="EH222:EK223"/>
    <mergeCell ref="EL222:EN223"/>
    <mergeCell ref="EO222:EQ223"/>
    <mergeCell ref="ES222:ES264"/>
    <mergeCell ref="ET222:FD223"/>
    <mergeCell ref="FF222:FP223"/>
    <mergeCell ref="FQ222:FQ264"/>
    <mergeCell ref="FR222:FV223"/>
    <mergeCell ref="FW222:FZ223"/>
    <mergeCell ref="CW226:DC227"/>
    <mergeCell ref="DD226:DG227"/>
    <mergeCell ref="DH226:DH227"/>
    <mergeCell ref="DI226:DM226"/>
    <mergeCell ref="DN226:DS226"/>
    <mergeCell ref="DU226:DY227"/>
    <mergeCell ref="DZ226:EC227"/>
    <mergeCell ref="ED226:EG227"/>
    <mergeCell ref="EH226:EK227"/>
    <mergeCell ref="EL226:EN227"/>
    <mergeCell ref="EO226:EQ227"/>
    <mergeCell ref="ET226:EZ227"/>
    <mergeCell ref="FA226:FD227"/>
    <mergeCell ref="FE226:FE227"/>
    <mergeCell ref="FF226:FJ226"/>
    <mergeCell ref="FK226:FP226"/>
    <mergeCell ref="CV212:ER212"/>
    <mergeCell ref="ES212:GO212"/>
    <mergeCell ref="CV213:CV215"/>
    <mergeCell ref="CW213:ER215"/>
    <mergeCell ref="CV216:ER216"/>
    <mergeCell ref="ES216:GO216"/>
    <mergeCell ref="CV217:DE220"/>
    <mergeCell ref="DF217:EQ217"/>
    <mergeCell ref="ER217:ER264"/>
    <mergeCell ref="ES217:FB220"/>
    <mergeCell ref="FC217:GN217"/>
    <mergeCell ref="GO217:GO264"/>
    <mergeCell ref="DF218:DX219"/>
    <mergeCell ref="DY218:DY219"/>
    <mergeCell ref="DZ218:EC221"/>
    <mergeCell ref="ED218:EG221"/>
    <mergeCell ref="EH218:EK221"/>
    <mergeCell ref="EL218:EQ219"/>
    <mergeCell ref="FC218:FU219"/>
    <mergeCell ref="FV218:FV219"/>
    <mergeCell ref="FW218:FZ221"/>
    <mergeCell ref="GA218:GD221"/>
    <mergeCell ref="GE218:GH221"/>
    <mergeCell ref="GI218:GN219"/>
    <mergeCell ref="DF220:DY220"/>
    <mergeCell ref="EL220:EN221"/>
    <mergeCell ref="EO220:EQ221"/>
    <mergeCell ref="FC220:FV220"/>
    <mergeCell ref="GI220:GK221"/>
    <mergeCell ref="GL220:GN221"/>
    <mergeCell ref="CV221:DY221"/>
    <mergeCell ref="ES221:FV221"/>
    <mergeCell ref="DU209:DY211"/>
    <mergeCell ref="DZ209:EC211"/>
    <mergeCell ref="ED209:EG211"/>
    <mergeCell ref="EH209:EK211"/>
    <mergeCell ref="EL209:EN211"/>
    <mergeCell ref="EO209:EQ211"/>
    <mergeCell ref="FR209:FV211"/>
    <mergeCell ref="FW209:FZ211"/>
    <mergeCell ref="GA209:GD211"/>
    <mergeCell ref="GE209:GH211"/>
    <mergeCell ref="GI209:GK211"/>
    <mergeCell ref="GL209:GN211"/>
    <mergeCell ref="CW210:CZ210"/>
    <mergeCell ref="DA210:DG210"/>
    <mergeCell ref="DI210:DL210"/>
    <mergeCell ref="DM210:DS210"/>
    <mergeCell ref="ET210:EW210"/>
    <mergeCell ref="EX210:FD210"/>
    <mergeCell ref="FF210:FI210"/>
    <mergeCell ref="FJ210:FP210"/>
    <mergeCell ref="CW211:DS211"/>
    <mergeCell ref="ET211:FP211"/>
    <mergeCell ref="ET205:FP205"/>
    <mergeCell ref="FR205:FV206"/>
    <mergeCell ref="FW205:FZ206"/>
    <mergeCell ref="GA205:GD206"/>
    <mergeCell ref="GE205:GH206"/>
    <mergeCell ref="GI205:GK206"/>
    <mergeCell ref="GL205:GN206"/>
    <mergeCell ref="ET206:FF206"/>
    <mergeCell ref="FG206:FL206"/>
    <mergeCell ref="FM206:FP206"/>
    <mergeCell ref="FR207:FV208"/>
    <mergeCell ref="FW207:FZ208"/>
    <mergeCell ref="GA207:GD208"/>
    <mergeCell ref="GE207:GH208"/>
    <mergeCell ref="GI207:GK208"/>
    <mergeCell ref="GL207:GN208"/>
    <mergeCell ref="CW208:CZ208"/>
    <mergeCell ref="DA208:DG208"/>
    <mergeCell ref="DI208:DL208"/>
    <mergeCell ref="DM208:DS208"/>
    <mergeCell ref="ET208:EW208"/>
    <mergeCell ref="EX208:FD208"/>
    <mergeCell ref="FF208:FI208"/>
    <mergeCell ref="FJ208:FP208"/>
    <mergeCell ref="EH207:EK208"/>
    <mergeCell ref="EL207:EN208"/>
    <mergeCell ref="FB201:FD203"/>
    <mergeCell ref="FE201:FH203"/>
    <mergeCell ref="FJ201:FL203"/>
    <mergeCell ref="FM201:FP203"/>
    <mergeCell ref="FR201:FV202"/>
    <mergeCell ref="FW201:FZ202"/>
    <mergeCell ref="GA201:GD202"/>
    <mergeCell ref="GE201:GH202"/>
    <mergeCell ref="GI201:GK202"/>
    <mergeCell ref="GL201:GN202"/>
    <mergeCell ref="DU203:DY204"/>
    <mergeCell ref="DZ203:EC204"/>
    <mergeCell ref="ED203:EG204"/>
    <mergeCell ref="EH203:EK204"/>
    <mergeCell ref="EL203:EN204"/>
    <mergeCell ref="EO203:EQ204"/>
    <mergeCell ref="FR203:FV204"/>
    <mergeCell ref="FW203:FZ204"/>
    <mergeCell ref="GA203:GD204"/>
    <mergeCell ref="GE203:GH204"/>
    <mergeCell ref="GI203:GK204"/>
    <mergeCell ref="GL203:GN204"/>
    <mergeCell ref="ED197:EG198"/>
    <mergeCell ref="EH197:EK198"/>
    <mergeCell ref="EL197:EN198"/>
    <mergeCell ref="CW201:CY203"/>
    <mergeCell ref="CZ201:DC203"/>
    <mergeCell ref="DE201:DG203"/>
    <mergeCell ref="DH201:DK203"/>
    <mergeCell ref="DM201:DO203"/>
    <mergeCell ref="DP201:DS203"/>
    <mergeCell ref="DU201:DY202"/>
    <mergeCell ref="DZ201:EC202"/>
    <mergeCell ref="ED201:EG202"/>
    <mergeCell ref="EH201:EK202"/>
    <mergeCell ref="EL201:EN202"/>
    <mergeCell ref="EO201:EQ202"/>
    <mergeCell ref="ET201:EV203"/>
    <mergeCell ref="EW201:EZ203"/>
    <mergeCell ref="GE195:GH196"/>
    <mergeCell ref="GI195:GK196"/>
    <mergeCell ref="GL195:GN196"/>
    <mergeCell ref="CW198:DB199"/>
    <mergeCell ref="DC198:DG199"/>
    <mergeCell ref="DH198:DM199"/>
    <mergeCell ref="DN198:DS199"/>
    <mergeCell ref="ET198:EY199"/>
    <mergeCell ref="EZ198:FD199"/>
    <mergeCell ref="FE198:FJ199"/>
    <mergeCell ref="FK198:FP199"/>
    <mergeCell ref="DU199:DY200"/>
    <mergeCell ref="DZ199:EC200"/>
    <mergeCell ref="ED199:EG200"/>
    <mergeCell ref="EH199:EK200"/>
    <mergeCell ref="EL199:EN200"/>
    <mergeCell ref="EO199:EQ200"/>
    <mergeCell ref="FR199:FV200"/>
    <mergeCell ref="FW199:FZ200"/>
    <mergeCell ref="GA199:GD200"/>
    <mergeCell ref="EO197:EQ198"/>
    <mergeCell ref="ET197:EY197"/>
    <mergeCell ref="EZ197:FD197"/>
    <mergeCell ref="FE197:FJ197"/>
    <mergeCell ref="FK197:FP197"/>
    <mergeCell ref="FR197:FV198"/>
    <mergeCell ref="FW197:FZ198"/>
    <mergeCell ref="GA197:GD198"/>
    <mergeCell ref="GE199:GH200"/>
    <mergeCell ref="GI199:GK200"/>
    <mergeCell ref="GL199:GN200"/>
    <mergeCell ref="CW197:DB197"/>
    <mergeCell ref="GE197:GH198"/>
    <mergeCell ref="GI197:GK198"/>
    <mergeCell ref="GL197:GN198"/>
    <mergeCell ref="CW190:DH190"/>
    <mergeCell ref="ET190:FE190"/>
    <mergeCell ref="CW192:DS192"/>
    <mergeCell ref="ET192:FP192"/>
    <mergeCell ref="CW193:DI195"/>
    <mergeCell ref="DJ193:DL195"/>
    <mergeCell ref="DM193:DS195"/>
    <mergeCell ref="DU193:DY194"/>
    <mergeCell ref="DZ193:EC194"/>
    <mergeCell ref="ED193:EG194"/>
    <mergeCell ref="EH193:EK194"/>
    <mergeCell ref="EL193:EN194"/>
    <mergeCell ref="EO193:EQ194"/>
    <mergeCell ref="ET193:FF195"/>
    <mergeCell ref="FG193:FI195"/>
    <mergeCell ref="FJ193:FP195"/>
    <mergeCell ref="FR193:FV194"/>
    <mergeCell ref="FW193:FZ194"/>
    <mergeCell ref="GA193:GD194"/>
    <mergeCell ref="GE193:GH194"/>
    <mergeCell ref="GI193:GK194"/>
    <mergeCell ref="GL193:GN194"/>
    <mergeCell ref="DU195:DY196"/>
    <mergeCell ref="DZ195:EC196"/>
    <mergeCell ref="ED195:EG196"/>
    <mergeCell ref="EH195:EK196"/>
    <mergeCell ref="EL195:EN196"/>
    <mergeCell ref="EO195:EQ196"/>
    <mergeCell ref="FR195:FV196"/>
    <mergeCell ref="GE187:GH188"/>
    <mergeCell ref="GI187:GK188"/>
    <mergeCell ref="GL187:GN188"/>
    <mergeCell ref="CW188:CZ189"/>
    <mergeCell ref="DA188:DG189"/>
    <mergeCell ref="DH188:DH189"/>
    <mergeCell ref="DI188:DS191"/>
    <mergeCell ref="ET188:EW189"/>
    <mergeCell ref="EX188:FD189"/>
    <mergeCell ref="FE188:FE189"/>
    <mergeCell ref="FF188:FP191"/>
    <mergeCell ref="DU189:DY192"/>
    <mergeCell ref="DZ189:EC192"/>
    <mergeCell ref="ED189:EG192"/>
    <mergeCell ref="EH189:EK192"/>
    <mergeCell ref="EL189:EN192"/>
    <mergeCell ref="EO189:EQ192"/>
    <mergeCell ref="FR189:FV192"/>
    <mergeCell ref="FW189:FZ192"/>
    <mergeCell ref="GA189:GD192"/>
    <mergeCell ref="GE189:GH192"/>
    <mergeCell ref="ET184:FP184"/>
    <mergeCell ref="CW185:DA186"/>
    <mergeCell ref="DB185:DG186"/>
    <mergeCell ref="DH185:DH186"/>
    <mergeCell ref="DI185:DM186"/>
    <mergeCell ref="DN185:DS186"/>
    <mergeCell ref="DU185:DY186"/>
    <mergeCell ref="DZ185:EC186"/>
    <mergeCell ref="ED185:EG186"/>
    <mergeCell ref="EH185:EK186"/>
    <mergeCell ref="EL185:EN186"/>
    <mergeCell ref="EO185:EQ186"/>
    <mergeCell ref="ET185:EX186"/>
    <mergeCell ref="EY185:FD186"/>
    <mergeCell ref="FE185:FE186"/>
    <mergeCell ref="FF185:FJ186"/>
    <mergeCell ref="FK185:FP186"/>
    <mergeCell ref="EL181:EN182"/>
    <mergeCell ref="EO181:EQ182"/>
    <mergeCell ref="ET181:FP181"/>
    <mergeCell ref="FR181:FV182"/>
    <mergeCell ref="FW181:FZ182"/>
    <mergeCell ref="GA181:GD182"/>
    <mergeCell ref="GE181:GH182"/>
    <mergeCell ref="GI181:GK182"/>
    <mergeCell ref="GL181:GN182"/>
    <mergeCell ref="CW182:DA183"/>
    <mergeCell ref="DB182:DG183"/>
    <mergeCell ref="DH182:DH183"/>
    <mergeCell ref="DI182:DM183"/>
    <mergeCell ref="DN182:DS183"/>
    <mergeCell ref="ET182:EX183"/>
    <mergeCell ref="EY182:FD183"/>
    <mergeCell ref="FE182:FE183"/>
    <mergeCell ref="FF182:FJ183"/>
    <mergeCell ref="FK182:FP183"/>
    <mergeCell ref="DU183:DY184"/>
    <mergeCell ref="DZ183:EC184"/>
    <mergeCell ref="ED183:EG184"/>
    <mergeCell ref="EH183:EK184"/>
    <mergeCell ref="EL183:EN184"/>
    <mergeCell ref="EO183:EQ184"/>
    <mergeCell ref="FR183:FV184"/>
    <mergeCell ref="FW183:FZ184"/>
    <mergeCell ref="GA183:GD184"/>
    <mergeCell ref="GE183:GH184"/>
    <mergeCell ref="GI183:GK184"/>
    <mergeCell ref="GL183:GN184"/>
    <mergeCell ref="CW184:DS184"/>
    <mergeCell ref="FK177:FP177"/>
    <mergeCell ref="FR177:FV178"/>
    <mergeCell ref="FW177:FZ178"/>
    <mergeCell ref="GA177:GD178"/>
    <mergeCell ref="GE177:GH178"/>
    <mergeCell ref="GI177:GK178"/>
    <mergeCell ref="GL177:GN178"/>
    <mergeCell ref="CW178:DS178"/>
    <mergeCell ref="ET178:FP178"/>
    <mergeCell ref="CW179:DA180"/>
    <mergeCell ref="DB179:DG180"/>
    <mergeCell ref="DH179:DH180"/>
    <mergeCell ref="DI179:DS180"/>
    <mergeCell ref="DU179:DY180"/>
    <mergeCell ref="DZ179:EC180"/>
    <mergeCell ref="ED179:EG180"/>
    <mergeCell ref="EH179:EK180"/>
    <mergeCell ref="EL179:EN180"/>
    <mergeCell ref="EO179:EQ180"/>
    <mergeCell ref="ET179:EX180"/>
    <mergeCell ref="EY179:FD180"/>
    <mergeCell ref="FE179:FE180"/>
    <mergeCell ref="FF179:FP180"/>
    <mergeCell ref="FR179:FV180"/>
    <mergeCell ref="FW179:FZ180"/>
    <mergeCell ref="GA179:GD180"/>
    <mergeCell ref="GE179:GH180"/>
    <mergeCell ref="GI179:GK180"/>
    <mergeCell ref="GL179:GN180"/>
    <mergeCell ref="CW176:DA177"/>
    <mergeCell ref="DB176:DG177"/>
    <mergeCell ref="DH176:DH177"/>
    <mergeCell ref="GA173:GD174"/>
    <mergeCell ref="GE173:GH174"/>
    <mergeCell ref="GI173:GK174"/>
    <mergeCell ref="GL173:GN174"/>
    <mergeCell ref="DI174:DS174"/>
    <mergeCell ref="FF174:FP174"/>
    <mergeCell ref="DU175:DY176"/>
    <mergeCell ref="DZ175:EC176"/>
    <mergeCell ref="ED175:EG176"/>
    <mergeCell ref="EH175:EK176"/>
    <mergeCell ref="EL175:EN176"/>
    <mergeCell ref="EO175:EQ176"/>
    <mergeCell ref="FF175:FJ176"/>
    <mergeCell ref="FK175:FP176"/>
    <mergeCell ref="FR175:FV176"/>
    <mergeCell ref="FW175:FZ176"/>
    <mergeCell ref="GA175:GD176"/>
    <mergeCell ref="GE175:GH176"/>
    <mergeCell ref="GI175:GK176"/>
    <mergeCell ref="GL175:GN176"/>
    <mergeCell ref="ET176:EX177"/>
    <mergeCell ref="EY176:FD177"/>
    <mergeCell ref="FE176:FE177"/>
    <mergeCell ref="DI177:DM177"/>
    <mergeCell ref="DN177:DS177"/>
    <mergeCell ref="DU177:DY178"/>
    <mergeCell ref="DZ177:EC178"/>
    <mergeCell ref="ED177:EG178"/>
    <mergeCell ref="EH177:EK178"/>
    <mergeCell ref="EL177:EN178"/>
    <mergeCell ref="EO177:EQ178"/>
    <mergeCell ref="FF177:FJ177"/>
    <mergeCell ref="GI169:GK170"/>
    <mergeCell ref="GL169:GN170"/>
    <mergeCell ref="CW171:DG172"/>
    <mergeCell ref="DI171:DS172"/>
    <mergeCell ref="DU171:DY172"/>
    <mergeCell ref="DZ171:EC172"/>
    <mergeCell ref="ED171:EG172"/>
    <mergeCell ref="EH171:EK172"/>
    <mergeCell ref="EL171:EN172"/>
    <mergeCell ref="EO171:EQ172"/>
    <mergeCell ref="ET171:FD172"/>
    <mergeCell ref="FF171:FP172"/>
    <mergeCell ref="FR171:FV172"/>
    <mergeCell ref="FW171:FZ172"/>
    <mergeCell ref="GA171:GD172"/>
    <mergeCell ref="GE171:GH172"/>
    <mergeCell ref="GI171:GK172"/>
    <mergeCell ref="GL171:GN172"/>
    <mergeCell ref="DT169:DT211"/>
    <mergeCell ref="DU169:DY170"/>
    <mergeCell ref="DZ169:EC170"/>
    <mergeCell ref="ED169:EG170"/>
    <mergeCell ref="EH169:EK170"/>
    <mergeCell ref="EL169:EN170"/>
    <mergeCell ref="EO169:EQ170"/>
    <mergeCell ref="ES169:ES211"/>
    <mergeCell ref="ET169:FD170"/>
    <mergeCell ref="FF169:FP170"/>
    <mergeCell ref="FQ169:FQ211"/>
    <mergeCell ref="FR169:FV170"/>
    <mergeCell ref="DU173:DY174"/>
    <mergeCell ref="DZ173:EC174"/>
    <mergeCell ref="CV159:ER159"/>
    <mergeCell ref="ES159:GO159"/>
    <mergeCell ref="CV160:CV162"/>
    <mergeCell ref="CW160:ER162"/>
    <mergeCell ref="CV163:ER163"/>
    <mergeCell ref="ES163:GO163"/>
    <mergeCell ref="CV164:DE167"/>
    <mergeCell ref="DF164:EQ164"/>
    <mergeCell ref="ER164:ER211"/>
    <mergeCell ref="ES164:FB167"/>
    <mergeCell ref="FC164:GN164"/>
    <mergeCell ref="GO164:GO211"/>
    <mergeCell ref="DF165:DX166"/>
    <mergeCell ref="DY165:DY166"/>
    <mergeCell ref="DZ165:EC168"/>
    <mergeCell ref="ED165:EG168"/>
    <mergeCell ref="EH165:EK168"/>
    <mergeCell ref="EL165:EQ166"/>
    <mergeCell ref="FC165:FU166"/>
    <mergeCell ref="FV165:FV166"/>
    <mergeCell ref="FW165:FZ168"/>
    <mergeCell ref="GA165:GD168"/>
    <mergeCell ref="GE165:GH168"/>
    <mergeCell ref="GI165:GN166"/>
    <mergeCell ref="DF167:DY167"/>
    <mergeCell ref="EL167:EN168"/>
    <mergeCell ref="EO167:EQ168"/>
    <mergeCell ref="FC167:FV167"/>
    <mergeCell ref="GI167:GK168"/>
    <mergeCell ref="GL167:GN168"/>
    <mergeCell ref="CV168:DY168"/>
    <mergeCell ref="GE169:GH170"/>
    <mergeCell ref="DU156:DY158"/>
    <mergeCell ref="DZ156:EC158"/>
    <mergeCell ref="ED156:EG158"/>
    <mergeCell ref="EH156:EK158"/>
    <mergeCell ref="EL156:EN158"/>
    <mergeCell ref="EO156:EQ158"/>
    <mergeCell ref="FR156:FV158"/>
    <mergeCell ref="FW156:FZ158"/>
    <mergeCell ref="GA156:GD158"/>
    <mergeCell ref="GE156:GH158"/>
    <mergeCell ref="GI156:GK158"/>
    <mergeCell ref="GL156:GN158"/>
    <mergeCell ref="CW157:CZ157"/>
    <mergeCell ref="DA157:DG157"/>
    <mergeCell ref="DI157:DL157"/>
    <mergeCell ref="DM157:DS157"/>
    <mergeCell ref="ET157:EW157"/>
    <mergeCell ref="EX157:FD157"/>
    <mergeCell ref="FF157:FI157"/>
    <mergeCell ref="FJ157:FP157"/>
    <mergeCell ref="CW158:DS158"/>
    <mergeCell ref="ET158:FP158"/>
    <mergeCell ref="DU154:DY155"/>
    <mergeCell ref="DZ154:EC155"/>
    <mergeCell ref="ED154:EG155"/>
    <mergeCell ref="EH154:EK155"/>
    <mergeCell ref="EL154:EN155"/>
    <mergeCell ref="EO154:EQ155"/>
    <mergeCell ref="FR154:FV155"/>
    <mergeCell ref="FW154:FZ155"/>
    <mergeCell ref="GA154:GD155"/>
    <mergeCell ref="GE154:GH155"/>
    <mergeCell ref="GI154:GK155"/>
    <mergeCell ref="GL154:GN155"/>
    <mergeCell ref="CW155:CZ155"/>
    <mergeCell ref="DA155:DG155"/>
    <mergeCell ref="DI155:DL155"/>
    <mergeCell ref="DM155:DS155"/>
    <mergeCell ref="ET155:EW155"/>
    <mergeCell ref="EX155:FD155"/>
    <mergeCell ref="FF155:FI155"/>
    <mergeCell ref="FJ155:FP155"/>
    <mergeCell ref="DU152:DY153"/>
    <mergeCell ref="DZ152:EC153"/>
    <mergeCell ref="ED152:EG153"/>
    <mergeCell ref="EH152:EK153"/>
    <mergeCell ref="EL152:EN153"/>
    <mergeCell ref="EO152:EQ153"/>
    <mergeCell ref="ET152:FP152"/>
    <mergeCell ref="FR152:FV153"/>
    <mergeCell ref="FW152:FZ153"/>
    <mergeCell ref="GA152:GD153"/>
    <mergeCell ref="GE152:GH153"/>
    <mergeCell ref="GI152:GK153"/>
    <mergeCell ref="GL152:GN153"/>
    <mergeCell ref="CW153:DI153"/>
    <mergeCell ref="DJ153:DO153"/>
    <mergeCell ref="DP153:DS153"/>
    <mergeCell ref="ET153:FF153"/>
    <mergeCell ref="FG153:FL153"/>
    <mergeCell ref="FM153:FP153"/>
    <mergeCell ref="EH148:EK149"/>
    <mergeCell ref="EL148:EN149"/>
    <mergeCell ref="EO148:EQ149"/>
    <mergeCell ref="ET148:EV150"/>
    <mergeCell ref="EW148:EZ150"/>
    <mergeCell ref="FB148:FD150"/>
    <mergeCell ref="FE148:FH150"/>
    <mergeCell ref="FJ148:FL150"/>
    <mergeCell ref="FM148:FP150"/>
    <mergeCell ref="FR148:FV149"/>
    <mergeCell ref="FW148:FZ149"/>
    <mergeCell ref="GA148:GD149"/>
    <mergeCell ref="GE148:GH149"/>
    <mergeCell ref="GI148:GK149"/>
    <mergeCell ref="GL148:GN149"/>
    <mergeCell ref="DU150:DY151"/>
    <mergeCell ref="DZ150:EC151"/>
    <mergeCell ref="ED150:EG151"/>
    <mergeCell ref="EH150:EK151"/>
    <mergeCell ref="EL150:EN151"/>
    <mergeCell ref="EO150:EQ151"/>
    <mergeCell ref="FR150:FV151"/>
    <mergeCell ref="FW150:FZ151"/>
    <mergeCell ref="GA150:GD151"/>
    <mergeCell ref="GE150:GH151"/>
    <mergeCell ref="GI150:GK151"/>
    <mergeCell ref="GL150:GN151"/>
    <mergeCell ref="GL144:GN145"/>
    <mergeCell ref="CW145:DB146"/>
    <mergeCell ref="DC145:DG146"/>
    <mergeCell ref="DH145:DM146"/>
    <mergeCell ref="DN145:DS146"/>
    <mergeCell ref="ET145:EY146"/>
    <mergeCell ref="EZ145:FD146"/>
    <mergeCell ref="FE145:FJ146"/>
    <mergeCell ref="FK145:FP146"/>
    <mergeCell ref="DU146:DY147"/>
    <mergeCell ref="DZ146:EC147"/>
    <mergeCell ref="ED146:EG147"/>
    <mergeCell ref="EH146:EK147"/>
    <mergeCell ref="EL146:EN147"/>
    <mergeCell ref="EO146:EQ147"/>
    <mergeCell ref="FR146:FV147"/>
    <mergeCell ref="FW146:FZ147"/>
    <mergeCell ref="GA146:GD147"/>
    <mergeCell ref="GE146:GH147"/>
    <mergeCell ref="GI146:GK147"/>
    <mergeCell ref="GL146:GN147"/>
    <mergeCell ref="CW144:DB144"/>
    <mergeCell ref="DC144:DG144"/>
    <mergeCell ref="DH144:DM144"/>
    <mergeCell ref="DN144:DS144"/>
    <mergeCell ref="DU144:DY145"/>
    <mergeCell ref="DZ144:EC145"/>
    <mergeCell ref="ED144:EG145"/>
    <mergeCell ref="EH144:EK145"/>
    <mergeCell ref="EL144:EN145"/>
    <mergeCell ref="EO144:EQ145"/>
    <mergeCell ref="ET144:EY144"/>
    <mergeCell ref="EZ144:FD144"/>
    <mergeCell ref="FE144:FJ144"/>
    <mergeCell ref="FK144:FP144"/>
    <mergeCell ref="FR144:FV145"/>
    <mergeCell ref="FW144:FZ145"/>
    <mergeCell ref="GA144:GD145"/>
    <mergeCell ref="FR136:FV139"/>
    <mergeCell ref="FW136:FZ139"/>
    <mergeCell ref="GA136:GD139"/>
    <mergeCell ref="GE136:GH139"/>
    <mergeCell ref="GI136:GK139"/>
    <mergeCell ref="GL136:GN139"/>
    <mergeCell ref="CW137:DH137"/>
    <mergeCell ref="ET137:FE137"/>
    <mergeCell ref="CW139:DS139"/>
    <mergeCell ref="ET139:FP139"/>
    <mergeCell ref="CW140:DI142"/>
    <mergeCell ref="DJ140:DL142"/>
    <mergeCell ref="DM140:DS142"/>
    <mergeCell ref="DU140:DY141"/>
    <mergeCell ref="DZ140:EC141"/>
    <mergeCell ref="ED140:EG141"/>
    <mergeCell ref="EH140:EK141"/>
    <mergeCell ref="EL140:EN141"/>
    <mergeCell ref="EO140:EQ141"/>
    <mergeCell ref="ET140:FF142"/>
    <mergeCell ref="FG140:FI142"/>
    <mergeCell ref="FJ140:FP142"/>
    <mergeCell ref="FR140:FV141"/>
    <mergeCell ref="FW140:FZ141"/>
    <mergeCell ref="GA140:GD141"/>
    <mergeCell ref="GE140:GH141"/>
    <mergeCell ref="GE132:GH133"/>
    <mergeCell ref="GI132:GK133"/>
    <mergeCell ref="GL132:GN133"/>
    <mergeCell ref="EL142:EN143"/>
    <mergeCell ref="EO142:EQ143"/>
    <mergeCell ref="FR142:FV143"/>
    <mergeCell ref="FW142:FZ143"/>
    <mergeCell ref="GA142:GD143"/>
    <mergeCell ref="GE142:GH143"/>
    <mergeCell ref="GI142:GK143"/>
    <mergeCell ref="GL142:GN143"/>
    <mergeCell ref="EH134:EK135"/>
    <mergeCell ref="EL134:EN135"/>
    <mergeCell ref="EO134:EQ135"/>
    <mergeCell ref="ET134:FP134"/>
    <mergeCell ref="FR134:FV135"/>
    <mergeCell ref="FW134:FZ135"/>
    <mergeCell ref="GA134:GD135"/>
    <mergeCell ref="GE134:GH135"/>
    <mergeCell ref="EL130:EN131"/>
    <mergeCell ref="EO130:EQ131"/>
    <mergeCell ref="FR130:FV131"/>
    <mergeCell ref="FW130:FZ131"/>
    <mergeCell ref="GA130:GD131"/>
    <mergeCell ref="DU142:DY143"/>
    <mergeCell ref="DZ142:EC143"/>
    <mergeCell ref="ED142:EG143"/>
    <mergeCell ref="EH142:EK143"/>
    <mergeCell ref="EO132:EQ133"/>
    <mergeCell ref="ET132:EX133"/>
    <mergeCell ref="EY132:FD133"/>
    <mergeCell ref="FE132:FE133"/>
    <mergeCell ref="FF132:FJ133"/>
    <mergeCell ref="FK132:FP133"/>
    <mergeCell ref="FR132:FV133"/>
    <mergeCell ref="FW132:FZ133"/>
    <mergeCell ref="GA132:GD133"/>
    <mergeCell ref="EO126:EQ127"/>
    <mergeCell ref="ET126:EX127"/>
    <mergeCell ref="EY126:FD127"/>
    <mergeCell ref="FE126:FE127"/>
    <mergeCell ref="FF126:FP127"/>
    <mergeCell ref="GI134:GK135"/>
    <mergeCell ref="GL134:GN135"/>
    <mergeCell ref="CW135:CZ136"/>
    <mergeCell ref="DA135:DG136"/>
    <mergeCell ref="DH135:DH136"/>
    <mergeCell ref="DI135:DS138"/>
    <mergeCell ref="ET135:EW136"/>
    <mergeCell ref="EX135:FD136"/>
    <mergeCell ref="GI140:GK141"/>
    <mergeCell ref="GL140:GN141"/>
    <mergeCell ref="GE128:GH129"/>
    <mergeCell ref="GI128:GK129"/>
    <mergeCell ref="GL128:GN129"/>
    <mergeCell ref="CW129:DA130"/>
    <mergeCell ref="DB129:DG130"/>
    <mergeCell ref="DH129:DH130"/>
    <mergeCell ref="DI129:DM130"/>
    <mergeCell ref="DN129:DS130"/>
    <mergeCell ref="ET129:EX130"/>
    <mergeCell ref="EY129:FD130"/>
    <mergeCell ref="FE129:FE130"/>
    <mergeCell ref="FF129:FJ130"/>
    <mergeCell ref="FK129:FP130"/>
    <mergeCell ref="DU130:DY131"/>
    <mergeCell ref="DZ130:EC131"/>
    <mergeCell ref="ED130:EG131"/>
    <mergeCell ref="EH130:EK131"/>
    <mergeCell ref="EY123:FD124"/>
    <mergeCell ref="FE123:FE124"/>
    <mergeCell ref="DI124:DM124"/>
    <mergeCell ref="DN124:DS124"/>
    <mergeCell ref="DU124:DY125"/>
    <mergeCell ref="GE130:GH131"/>
    <mergeCell ref="GI130:GK131"/>
    <mergeCell ref="GL130:GN131"/>
    <mergeCell ref="CW131:DS131"/>
    <mergeCell ref="ET131:FP131"/>
    <mergeCell ref="CW128:DS128"/>
    <mergeCell ref="DU128:DY129"/>
    <mergeCell ref="DZ128:EC129"/>
    <mergeCell ref="ED128:EG129"/>
    <mergeCell ref="EH128:EK129"/>
    <mergeCell ref="FR124:FV125"/>
    <mergeCell ref="FW124:FZ125"/>
    <mergeCell ref="GA124:GD125"/>
    <mergeCell ref="GE124:GH125"/>
    <mergeCell ref="GI124:GK125"/>
    <mergeCell ref="GL124:GN125"/>
    <mergeCell ref="CW125:DS125"/>
    <mergeCell ref="ET125:FP125"/>
    <mergeCell ref="CW126:DA127"/>
    <mergeCell ref="DB126:DG127"/>
    <mergeCell ref="DH126:DH127"/>
    <mergeCell ref="DI126:DS127"/>
    <mergeCell ref="DU126:DY127"/>
    <mergeCell ref="DZ126:EC127"/>
    <mergeCell ref="ED126:EG127"/>
    <mergeCell ref="EH126:EK127"/>
    <mergeCell ref="EL126:EN127"/>
    <mergeCell ref="DD120:DG121"/>
    <mergeCell ref="DH120:DH121"/>
    <mergeCell ref="DI120:DM120"/>
    <mergeCell ref="DN120:DS120"/>
    <mergeCell ref="DU120:DY121"/>
    <mergeCell ref="FR126:FV127"/>
    <mergeCell ref="FW126:FZ127"/>
    <mergeCell ref="GA126:GD127"/>
    <mergeCell ref="GE126:GH127"/>
    <mergeCell ref="GI126:GK127"/>
    <mergeCell ref="GL126:GN127"/>
    <mergeCell ref="GI120:GK121"/>
    <mergeCell ref="GL120:GN121"/>
    <mergeCell ref="DI121:DS121"/>
    <mergeCell ref="FF121:FP121"/>
    <mergeCell ref="DI122:DM123"/>
    <mergeCell ref="DN122:DS123"/>
    <mergeCell ref="DU122:DY123"/>
    <mergeCell ref="DZ122:EC123"/>
    <mergeCell ref="ED122:EG123"/>
    <mergeCell ref="EH122:EK123"/>
    <mergeCell ref="EL122:EN123"/>
    <mergeCell ref="EO122:EQ123"/>
    <mergeCell ref="FF122:FJ123"/>
    <mergeCell ref="FK122:FP123"/>
    <mergeCell ref="FR122:FV123"/>
    <mergeCell ref="FW122:FZ123"/>
    <mergeCell ref="GA122:GD123"/>
    <mergeCell ref="GE122:GH123"/>
    <mergeCell ref="GI122:GK123"/>
    <mergeCell ref="GL122:GN123"/>
    <mergeCell ref="ET123:EX124"/>
    <mergeCell ref="EH112:EK115"/>
    <mergeCell ref="EL112:EQ113"/>
    <mergeCell ref="FC112:FU113"/>
    <mergeCell ref="FV112:FV113"/>
    <mergeCell ref="FW112:FZ115"/>
    <mergeCell ref="DZ124:EC125"/>
    <mergeCell ref="ED124:EG125"/>
    <mergeCell ref="EH124:EK125"/>
    <mergeCell ref="EL124:EN125"/>
    <mergeCell ref="EO124:EQ125"/>
    <mergeCell ref="FK124:FP124"/>
    <mergeCell ref="GI116:GK117"/>
    <mergeCell ref="GL116:GN117"/>
    <mergeCell ref="CW118:DG119"/>
    <mergeCell ref="DI118:DS119"/>
    <mergeCell ref="DU118:DY119"/>
    <mergeCell ref="DZ118:EC119"/>
    <mergeCell ref="ED118:EG119"/>
    <mergeCell ref="EH118:EK119"/>
    <mergeCell ref="EL118:EN119"/>
    <mergeCell ref="EO118:EQ119"/>
    <mergeCell ref="ET118:FD119"/>
    <mergeCell ref="FF118:FP119"/>
    <mergeCell ref="FR118:FV119"/>
    <mergeCell ref="FW118:FZ119"/>
    <mergeCell ref="GA118:GD119"/>
    <mergeCell ref="GE118:GH119"/>
    <mergeCell ref="GI118:GK119"/>
    <mergeCell ref="GL118:GN119"/>
    <mergeCell ref="GA116:GD117"/>
    <mergeCell ref="FW116:FZ117"/>
    <mergeCell ref="CW120:DC121"/>
    <mergeCell ref="ET104:EW104"/>
    <mergeCell ref="EX104:FD104"/>
    <mergeCell ref="FF104:FI104"/>
    <mergeCell ref="FJ104:FP104"/>
    <mergeCell ref="CW105:DS105"/>
    <mergeCell ref="DZ120:EC121"/>
    <mergeCell ref="ED120:EG121"/>
    <mergeCell ref="EH120:EK121"/>
    <mergeCell ref="EL120:EN121"/>
    <mergeCell ref="EO120:EQ121"/>
    <mergeCell ref="ET120:EZ121"/>
    <mergeCell ref="FA120:FD121"/>
    <mergeCell ref="FE120:FE121"/>
    <mergeCell ref="FF120:FJ120"/>
    <mergeCell ref="GE116:GH117"/>
    <mergeCell ref="GE120:GH121"/>
    <mergeCell ref="CV106:ER106"/>
    <mergeCell ref="ES106:GO106"/>
    <mergeCell ref="CV107:CV109"/>
    <mergeCell ref="CW107:ER109"/>
    <mergeCell ref="CV110:ER110"/>
    <mergeCell ref="ES110:GO110"/>
    <mergeCell ref="CV111:DE114"/>
    <mergeCell ref="DF111:EQ111"/>
    <mergeCell ref="ER111:ER158"/>
    <mergeCell ref="ES111:FB114"/>
    <mergeCell ref="FC111:GN111"/>
    <mergeCell ref="GO111:GO158"/>
    <mergeCell ref="DF112:DX113"/>
    <mergeCell ref="DY112:DY113"/>
    <mergeCell ref="DZ112:EC115"/>
    <mergeCell ref="ED112:EG115"/>
    <mergeCell ref="DM102:DS102"/>
    <mergeCell ref="ET102:EW102"/>
    <mergeCell ref="EX102:FD102"/>
    <mergeCell ref="FF102:FI102"/>
    <mergeCell ref="FJ102:FP102"/>
    <mergeCell ref="GA112:GD115"/>
    <mergeCell ref="GE112:GH115"/>
    <mergeCell ref="GI112:GN113"/>
    <mergeCell ref="DF114:DY114"/>
    <mergeCell ref="EL114:EN115"/>
    <mergeCell ref="EO114:EQ115"/>
    <mergeCell ref="FC114:FV114"/>
    <mergeCell ref="GI114:GK115"/>
    <mergeCell ref="GL114:GN115"/>
    <mergeCell ref="CV115:DY115"/>
    <mergeCell ref="ES115:FV115"/>
    <mergeCell ref="DU103:DY105"/>
    <mergeCell ref="DZ103:EC105"/>
    <mergeCell ref="ED103:EG105"/>
    <mergeCell ref="EH103:EK105"/>
    <mergeCell ref="EL103:EN105"/>
    <mergeCell ref="EO103:EQ105"/>
    <mergeCell ref="FR103:FV105"/>
    <mergeCell ref="FW103:FZ105"/>
    <mergeCell ref="GA103:GD105"/>
    <mergeCell ref="GE103:GH105"/>
    <mergeCell ref="GI103:GK105"/>
    <mergeCell ref="GL103:GN105"/>
    <mergeCell ref="CW104:CZ104"/>
    <mergeCell ref="DA104:DG104"/>
    <mergeCell ref="DI104:DL104"/>
    <mergeCell ref="DM104:DS104"/>
    <mergeCell ref="CW99:DS99"/>
    <mergeCell ref="DU99:DY100"/>
    <mergeCell ref="DZ99:EC100"/>
    <mergeCell ref="ED99:EG100"/>
    <mergeCell ref="EH99:EK100"/>
    <mergeCell ref="EL99:EN100"/>
    <mergeCell ref="EO99:EQ100"/>
    <mergeCell ref="ET99:FP99"/>
    <mergeCell ref="FR99:FV100"/>
    <mergeCell ref="FW99:FZ100"/>
    <mergeCell ref="GA99:GD100"/>
    <mergeCell ref="GE99:GH100"/>
    <mergeCell ref="GI99:GK100"/>
    <mergeCell ref="GL99:GN100"/>
    <mergeCell ref="CW100:DI100"/>
    <mergeCell ref="DJ100:DO100"/>
    <mergeCell ref="ET105:FP105"/>
    <mergeCell ref="DU101:DY102"/>
    <mergeCell ref="DZ101:EC102"/>
    <mergeCell ref="ED101:EG102"/>
    <mergeCell ref="EH101:EK102"/>
    <mergeCell ref="EL101:EN102"/>
    <mergeCell ref="EO101:EQ102"/>
    <mergeCell ref="FR101:FV102"/>
    <mergeCell ref="FW101:FZ102"/>
    <mergeCell ref="GA101:GD102"/>
    <mergeCell ref="GE101:GH102"/>
    <mergeCell ref="GI101:GK102"/>
    <mergeCell ref="GL101:GN102"/>
    <mergeCell ref="CW102:CZ102"/>
    <mergeCell ref="DA102:DG102"/>
    <mergeCell ref="DI102:DL102"/>
    <mergeCell ref="FW95:FZ96"/>
    <mergeCell ref="GA95:GD96"/>
    <mergeCell ref="GE95:GH96"/>
    <mergeCell ref="GI95:GK96"/>
    <mergeCell ref="GL95:GN96"/>
    <mergeCell ref="DU97:DY98"/>
    <mergeCell ref="DZ97:EC98"/>
    <mergeCell ref="ED97:EG98"/>
    <mergeCell ref="EH97:EK98"/>
    <mergeCell ref="EL97:EN98"/>
    <mergeCell ref="EO97:EQ98"/>
    <mergeCell ref="FR97:FV98"/>
    <mergeCell ref="FW97:FZ98"/>
    <mergeCell ref="GA97:GD98"/>
    <mergeCell ref="GE97:GH98"/>
    <mergeCell ref="GI97:GK98"/>
    <mergeCell ref="GL97:GN98"/>
    <mergeCell ref="FK92:FP93"/>
    <mergeCell ref="DU93:DY94"/>
    <mergeCell ref="DZ93:EC94"/>
    <mergeCell ref="ED93:EG94"/>
    <mergeCell ref="EH93:EK94"/>
    <mergeCell ref="EL93:EN94"/>
    <mergeCell ref="EO93:EQ94"/>
    <mergeCell ref="FR93:FV94"/>
    <mergeCell ref="FW93:FZ94"/>
    <mergeCell ref="GA93:GD94"/>
    <mergeCell ref="GE93:GH94"/>
    <mergeCell ref="GI93:GK94"/>
    <mergeCell ref="GL93:GN94"/>
    <mergeCell ref="CW95:CY97"/>
    <mergeCell ref="CZ95:DC97"/>
    <mergeCell ref="DE95:DG97"/>
    <mergeCell ref="DH95:DK97"/>
    <mergeCell ref="DM95:DO97"/>
    <mergeCell ref="DP95:DS97"/>
    <mergeCell ref="DU95:DY96"/>
    <mergeCell ref="DZ95:EC96"/>
    <mergeCell ref="ED95:EG96"/>
    <mergeCell ref="EH95:EK96"/>
    <mergeCell ref="EL95:EN96"/>
    <mergeCell ref="EO95:EQ96"/>
    <mergeCell ref="ET95:EV97"/>
    <mergeCell ref="EW95:EZ97"/>
    <mergeCell ref="FB95:FD97"/>
    <mergeCell ref="FE95:FH97"/>
    <mergeCell ref="FJ95:FL97"/>
    <mergeCell ref="FM95:FP97"/>
    <mergeCell ref="FR95:FV96"/>
    <mergeCell ref="FW89:FZ90"/>
    <mergeCell ref="GA89:GD90"/>
    <mergeCell ref="GE89:GH90"/>
    <mergeCell ref="GI89:GK90"/>
    <mergeCell ref="GL89:GN90"/>
    <mergeCell ref="CW91:DB91"/>
    <mergeCell ref="DC91:DG91"/>
    <mergeCell ref="DH91:DM91"/>
    <mergeCell ref="DN91:DS91"/>
    <mergeCell ref="DU91:DY92"/>
    <mergeCell ref="DZ91:EC92"/>
    <mergeCell ref="ED91:EG92"/>
    <mergeCell ref="EH91:EK92"/>
    <mergeCell ref="EL91:EN92"/>
    <mergeCell ref="EO91:EQ92"/>
    <mergeCell ref="ET91:EY91"/>
    <mergeCell ref="EZ91:FD91"/>
    <mergeCell ref="FE91:FJ91"/>
    <mergeCell ref="FK91:FP91"/>
    <mergeCell ref="FR91:FV92"/>
    <mergeCell ref="FW91:FZ92"/>
    <mergeCell ref="GA91:GD92"/>
    <mergeCell ref="GE91:GH92"/>
    <mergeCell ref="GI91:GK92"/>
    <mergeCell ref="GL91:GN92"/>
    <mergeCell ref="CW92:DB93"/>
    <mergeCell ref="DC92:DG93"/>
    <mergeCell ref="DH92:DM93"/>
    <mergeCell ref="DN92:DS93"/>
    <mergeCell ref="ET92:EY93"/>
    <mergeCell ref="EZ92:FD93"/>
    <mergeCell ref="FE92:FJ93"/>
    <mergeCell ref="GE83:GH86"/>
    <mergeCell ref="GI83:GK86"/>
    <mergeCell ref="GL83:GN86"/>
    <mergeCell ref="CW84:DH84"/>
    <mergeCell ref="ET84:FE84"/>
    <mergeCell ref="CW86:DS86"/>
    <mergeCell ref="ET86:FP86"/>
    <mergeCell ref="CW87:DI89"/>
    <mergeCell ref="DJ87:DL89"/>
    <mergeCell ref="DM87:DS89"/>
    <mergeCell ref="DU87:DY88"/>
    <mergeCell ref="DZ87:EC88"/>
    <mergeCell ref="ED87:EG88"/>
    <mergeCell ref="EH87:EK88"/>
    <mergeCell ref="EL87:EN88"/>
    <mergeCell ref="EO87:EQ88"/>
    <mergeCell ref="ET87:FF89"/>
    <mergeCell ref="FG87:FI89"/>
    <mergeCell ref="FJ87:FP89"/>
    <mergeCell ref="FR87:FV88"/>
    <mergeCell ref="FW87:FZ88"/>
    <mergeCell ref="GA87:GD88"/>
    <mergeCell ref="GE87:GH88"/>
    <mergeCell ref="GI87:GK88"/>
    <mergeCell ref="GL87:GN88"/>
    <mergeCell ref="DU89:DY90"/>
    <mergeCell ref="DZ89:EC90"/>
    <mergeCell ref="ED89:EG90"/>
    <mergeCell ref="EH89:EK90"/>
    <mergeCell ref="EL89:EN90"/>
    <mergeCell ref="EO89:EQ90"/>
    <mergeCell ref="FR89:FV90"/>
    <mergeCell ref="CW82:CZ83"/>
    <mergeCell ref="DA82:DG83"/>
    <mergeCell ref="DH82:DH83"/>
    <mergeCell ref="DI82:DS85"/>
    <mergeCell ref="ET82:EW83"/>
    <mergeCell ref="EX82:FD83"/>
    <mergeCell ref="FE82:FE83"/>
    <mergeCell ref="FF82:FP85"/>
    <mergeCell ref="DU83:DY86"/>
    <mergeCell ref="DZ83:EC86"/>
    <mergeCell ref="ED83:EG86"/>
    <mergeCell ref="EH83:EK86"/>
    <mergeCell ref="EL83:EN86"/>
    <mergeCell ref="EO83:EQ86"/>
    <mergeCell ref="FR83:FV86"/>
    <mergeCell ref="FW83:FZ86"/>
    <mergeCell ref="GA83:GD86"/>
    <mergeCell ref="FR79:FV80"/>
    <mergeCell ref="FW79:FZ80"/>
    <mergeCell ref="GA79:GD80"/>
    <mergeCell ref="GE79:GH80"/>
    <mergeCell ref="GI79:GK80"/>
    <mergeCell ref="GL79:GN80"/>
    <mergeCell ref="DU81:DY82"/>
    <mergeCell ref="DZ81:EC82"/>
    <mergeCell ref="ED81:EG82"/>
    <mergeCell ref="EH81:EK82"/>
    <mergeCell ref="EL81:EN82"/>
    <mergeCell ref="EO81:EQ82"/>
    <mergeCell ref="ET81:FP81"/>
    <mergeCell ref="FR81:FV82"/>
    <mergeCell ref="FW81:FZ82"/>
    <mergeCell ref="GA81:GD82"/>
    <mergeCell ref="GE81:GH82"/>
    <mergeCell ref="GI81:GK82"/>
    <mergeCell ref="GL81:GN82"/>
    <mergeCell ref="CW78:DS78"/>
    <mergeCell ref="ET78:FP78"/>
    <mergeCell ref="CW79:DA80"/>
    <mergeCell ref="DB79:DG80"/>
    <mergeCell ref="DH79:DH80"/>
    <mergeCell ref="DI79:DM80"/>
    <mergeCell ref="DN79:DS80"/>
    <mergeCell ref="DU79:DY80"/>
    <mergeCell ref="DZ79:EC80"/>
    <mergeCell ref="ED79:EG80"/>
    <mergeCell ref="EH79:EK80"/>
    <mergeCell ref="EL79:EN80"/>
    <mergeCell ref="EO79:EQ80"/>
    <mergeCell ref="ET79:EX80"/>
    <mergeCell ref="EY79:FD80"/>
    <mergeCell ref="FE79:FE80"/>
    <mergeCell ref="FF79:FJ80"/>
    <mergeCell ref="FK79:FP80"/>
    <mergeCell ref="EH75:EK76"/>
    <mergeCell ref="EL75:EN76"/>
    <mergeCell ref="EO75:EQ76"/>
    <mergeCell ref="ET75:FP75"/>
    <mergeCell ref="FR75:FV76"/>
    <mergeCell ref="FW75:FZ76"/>
    <mergeCell ref="GA75:GD76"/>
    <mergeCell ref="GE75:GH76"/>
    <mergeCell ref="GI75:GK76"/>
    <mergeCell ref="GL75:GN76"/>
    <mergeCell ref="CW76:DA77"/>
    <mergeCell ref="DB76:DG77"/>
    <mergeCell ref="DH76:DH77"/>
    <mergeCell ref="DI76:DM77"/>
    <mergeCell ref="DN76:DS77"/>
    <mergeCell ref="ET76:EX77"/>
    <mergeCell ref="EY76:FD77"/>
    <mergeCell ref="FE76:FE77"/>
    <mergeCell ref="FF76:FJ77"/>
    <mergeCell ref="FK76:FP77"/>
    <mergeCell ref="DU77:DY78"/>
    <mergeCell ref="DZ77:EC78"/>
    <mergeCell ref="ED77:EG78"/>
    <mergeCell ref="EH77:EK78"/>
    <mergeCell ref="EL77:EN78"/>
    <mergeCell ref="EO77:EQ78"/>
    <mergeCell ref="FR77:FV78"/>
    <mergeCell ref="FW77:FZ78"/>
    <mergeCell ref="GA77:GD78"/>
    <mergeCell ref="GE77:GH78"/>
    <mergeCell ref="GI77:GK78"/>
    <mergeCell ref="GL77:GN78"/>
    <mergeCell ref="GL71:GN72"/>
    <mergeCell ref="CW72:DS72"/>
    <mergeCell ref="ET72:FP72"/>
    <mergeCell ref="CW73:DA74"/>
    <mergeCell ref="DB73:DG74"/>
    <mergeCell ref="DH73:DH74"/>
    <mergeCell ref="DI73:DS74"/>
    <mergeCell ref="DU73:DY74"/>
    <mergeCell ref="DZ73:EC74"/>
    <mergeCell ref="ED73:EG74"/>
    <mergeCell ref="EH73:EK74"/>
    <mergeCell ref="EL73:EN74"/>
    <mergeCell ref="EO73:EQ74"/>
    <mergeCell ref="ET73:EX74"/>
    <mergeCell ref="EY73:FD74"/>
    <mergeCell ref="FE73:FE74"/>
    <mergeCell ref="FF73:FP74"/>
    <mergeCell ref="FR73:FV74"/>
    <mergeCell ref="FW73:FZ74"/>
    <mergeCell ref="GA73:GD74"/>
    <mergeCell ref="GE73:GH74"/>
    <mergeCell ref="GI73:GK74"/>
    <mergeCell ref="GL73:GN74"/>
    <mergeCell ref="CW70:DA71"/>
    <mergeCell ref="DB70:DG71"/>
    <mergeCell ref="DH70:DH71"/>
    <mergeCell ref="GL67:GN68"/>
    <mergeCell ref="DI68:DS68"/>
    <mergeCell ref="FF68:FP68"/>
    <mergeCell ref="DI69:DM70"/>
    <mergeCell ref="DN69:DS70"/>
    <mergeCell ref="DU69:DY70"/>
    <mergeCell ref="DZ69:EC70"/>
    <mergeCell ref="ED69:EG70"/>
    <mergeCell ref="EH69:EK70"/>
    <mergeCell ref="EL69:EN70"/>
    <mergeCell ref="EO69:EQ70"/>
    <mergeCell ref="FF69:FJ70"/>
    <mergeCell ref="FK69:FP70"/>
    <mergeCell ref="FR69:FV70"/>
    <mergeCell ref="FW69:FZ70"/>
    <mergeCell ref="GA69:GD70"/>
    <mergeCell ref="GE69:GH70"/>
    <mergeCell ref="GI69:GK70"/>
    <mergeCell ref="GL69:GN70"/>
    <mergeCell ref="ET70:EX71"/>
    <mergeCell ref="EY70:FD71"/>
    <mergeCell ref="FE70:FE71"/>
    <mergeCell ref="DI71:DM71"/>
    <mergeCell ref="DN71:DS71"/>
    <mergeCell ref="DU71:DY72"/>
    <mergeCell ref="DZ71:EC72"/>
    <mergeCell ref="ED71:EG72"/>
    <mergeCell ref="EH71:EK72"/>
    <mergeCell ref="EL71:EN72"/>
    <mergeCell ref="EO71:EQ72"/>
    <mergeCell ref="FF71:FJ71"/>
    <mergeCell ref="FK71:FP71"/>
    <mergeCell ref="DN67:DS67"/>
    <mergeCell ref="DU67:DY68"/>
    <mergeCell ref="DZ67:EC68"/>
    <mergeCell ref="ED67:EG68"/>
    <mergeCell ref="EH67:EK68"/>
    <mergeCell ref="EL67:EN68"/>
    <mergeCell ref="EO67:EQ68"/>
    <mergeCell ref="ET67:EZ68"/>
    <mergeCell ref="FA67:FD68"/>
    <mergeCell ref="FE67:FE68"/>
    <mergeCell ref="FF67:FJ67"/>
    <mergeCell ref="FK67:FP67"/>
    <mergeCell ref="FR67:FV68"/>
    <mergeCell ref="FW67:FZ68"/>
    <mergeCell ref="GA67:GD68"/>
    <mergeCell ref="GE67:GH68"/>
    <mergeCell ref="GI67:GK68"/>
    <mergeCell ref="DT63:DT105"/>
    <mergeCell ref="DU63:DY64"/>
    <mergeCell ref="DZ63:EC64"/>
    <mergeCell ref="ED63:EG64"/>
    <mergeCell ref="ET100:FF100"/>
    <mergeCell ref="FG100:FL100"/>
    <mergeCell ref="FM100:FP100"/>
    <mergeCell ref="FR71:FV72"/>
    <mergeCell ref="FW71:FZ72"/>
    <mergeCell ref="GA71:GD72"/>
    <mergeCell ref="GE71:GH72"/>
    <mergeCell ref="GI71:GK72"/>
    <mergeCell ref="DU75:DY76"/>
    <mergeCell ref="DZ75:EC76"/>
    <mergeCell ref="ED75:EG76"/>
    <mergeCell ref="EL63:EN64"/>
    <mergeCell ref="EO63:EQ64"/>
    <mergeCell ref="ES63:ES105"/>
    <mergeCell ref="ET63:FD64"/>
    <mergeCell ref="FF63:FP64"/>
    <mergeCell ref="FQ63:FQ105"/>
    <mergeCell ref="FR63:FV64"/>
    <mergeCell ref="FW63:FZ64"/>
    <mergeCell ref="GA63:GD64"/>
    <mergeCell ref="GE63:GH64"/>
    <mergeCell ref="GI63:GK64"/>
    <mergeCell ref="GL63:GN64"/>
    <mergeCell ref="CW65:DG66"/>
    <mergeCell ref="DI65:DS66"/>
    <mergeCell ref="DU65:DY66"/>
    <mergeCell ref="DZ65:EC66"/>
    <mergeCell ref="ED65:EG66"/>
    <mergeCell ref="EH65:EK66"/>
    <mergeCell ref="EL65:EN66"/>
    <mergeCell ref="EO65:EQ66"/>
    <mergeCell ref="ET65:FD66"/>
    <mergeCell ref="FF65:FP66"/>
    <mergeCell ref="FR65:FV66"/>
    <mergeCell ref="FW65:FZ66"/>
    <mergeCell ref="GA65:GD66"/>
    <mergeCell ref="GE65:GH66"/>
    <mergeCell ref="GI65:GK66"/>
    <mergeCell ref="GL65:GN66"/>
    <mergeCell ref="CW67:DC68"/>
    <mergeCell ref="DD67:DG68"/>
    <mergeCell ref="DH67:DH68"/>
    <mergeCell ref="DI67:DM67"/>
    <mergeCell ref="CV53:ER53"/>
    <mergeCell ref="ES53:GO53"/>
    <mergeCell ref="CV54:CV56"/>
    <mergeCell ref="CW54:ER56"/>
    <mergeCell ref="CV57:ER57"/>
    <mergeCell ref="ES57:GO57"/>
    <mergeCell ref="CV58:DE61"/>
    <mergeCell ref="DF58:EQ58"/>
    <mergeCell ref="ER58:ER105"/>
    <mergeCell ref="ES58:FB61"/>
    <mergeCell ref="FC58:GN58"/>
    <mergeCell ref="GO58:GO105"/>
    <mergeCell ref="DF59:DX60"/>
    <mergeCell ref="DY59:DY60"/>
    <mergeCell ref="DZ59:EC62"/>
    <mergeCell ref="ED59:EG62"/>
    <mergeCell ref="EH59:EK62"/>
    <mergeCell ref="EL59:EQ60"/>
    <mergeCell ref="FC59:FU60"/>
    <mergeCell ref="FV59:FV60"/>
    <mergeCell ref="FW59:FZ62"/>
    <mergeCell ref="GA59:GD62"/>
    <mergeCell ref="GE59:GH62"/>
    <mergeCell ref="GI59:GN60"/>
    <mergeCell ref="DF61:DY61"/>
    <mergeCell ref="EL61:EN62"/>
    <mergeCell ref="EO61:EQ62"/>
    <mergeCell ref="FC61:FV61"/>
    <mergeCell ref="GI61:GK62"/>
    <mergeCell ref="GL61:GN62"/>
    <mergeCell ref="CV62:DY62"/>
    <mergeCell ref="EH63:EK64"/>
    <mergeCell ref="GE48:GH49"/>
    <mergeCell ref="GI48:GK49"/>
    <mergeCell ref="GL48:GN49"/>
    <mergeCell ref="CW49:CZ49"/>
    <mergeCell ref="DA49:DG49"/>
    <mergeCell ref="DI49:DL49"/>
    <mergeCell ref="DM49:DS49"/>
    <mergeCell ref="ET49:EW49"/>
    <mergeCell ref="EX49:FD49"/>
    <mergeCell ref="FF49:FI49"/>
    <mergeCell ref="FJ49:FP49"/>
    <mergeCell ref="DU50:DY52"/>
    <mergeCell ref="DZ50:EC52"/>
    <mergeCell ref="ED50:EG52"/>
    <mergeCell ref="EH50:EK52"/>
    <mergeCell ref="EL50:EN52"/>
    <mergeCell ref="EO50:EQ52"/>
    <mergeCell ref="FR50:FV52"/>
    <mergeCell ref="FW50:FZ52"/>
    <mergeCell ref="GA50:GD52"/>
    <mergeCell ref="GE50:GH52"/>
    <mergeCell ref="GI50:GK52"/>
    <mergeCell ref="GL50:GN52"/>
    <mergeCell ref="CW51:CZ51"/>
    <mergeCell ref="DA51:DG51"/>
    <mergeCell ref="DI51:DL51"/>
    <mergeCell ref="DM51:DS51"/>
    <mergeCell ref="ET51:EW51"/>
    <mergeCell ref="EX51:FD51"/>
    <mergeCell ref="FF51:FI51"/>
    <mergeCell ref="FJ51:FP51"/>
    <mergeCell ref="CW52:DS52"/>
    <mergeCell ref="CW46:DS46"/>
    <mergeCell ref="DU46:DY47"/>
    <mergeCell ref="DZ46:EC47"/>
    <mergeCell ref="ED46:EG47"/>
    <mergeCell ref="EH46:EK47"/>
    <mergeCell ref="EL46:EN47"/>
    <mergeCell ref="EO46:EQ47"/>
    <mergeCell ref="ET46:FP46"/>
    <mergeCell ref="FR46:FV47"/>
    <mergeCell ref="FW46:FZ47"/>
    <mergeCell ref="GA46:GD47"/>
    <mergeCell ref="GE46:GH47"/>
    <mergeCell ref="GI46:GK47"/>
    <mergeCell ref="GL46:GN47"/>
    <mergeCell ref="CW47:DI47"/>
    <mergeCell ref="DJ47:DO47"/>
    <mergeCell ref="DP47:DS47"/>
    <mergeCell ref="ET47:FF47"/>
    <mergeCell ref="FG47:FL47"/>
    <mergeCell ref="FM47:FP47"/>
    <mergeCell ref="FM42:FP44"/>
    <mergeCell ref="FR42:FV43"/>
    <mergeCell ref="FW42:FZ43"/>
    <mergeCell ref="GA42:GD43"/>
    <mergeCell ref="GE42:GH43"/>
    <mergeCell ref="GI42:GK43"/>
    <mergeCell ref="GL42:GN43"/>
    <mergeCell ref="DU44:DY45"/>
    <mergeCell ref="DZ44:EC45"/>
    <mergeCell ref="ED44:EG45"/>
    <mergeCell ref="EH44:EK45"/>
    <mergeCell ref="EL44:EN45"/>
    <mergeCell ref="EO44:EQ45"/>
    <mergeCell ref="FR44:FV45"/>
    <mergeCell ref="FW44:FZ45"/>
    <mergeCell ref="GA44:GD45"/>
    <mergeCell ref="GE44:GH45"/>
    <mergeCell ref="GI44:GK45"/>
    <mergeCell ref="GL44:GN45"/>
    <mergeCell ref="CW42:CY44"/>
    <mergeCell ref="CZ42:DC44"/>
    <mergeCell ref="DE42:DG44"/>
    <mergeCell ref="DH42:DK44"/>
    <mergeCell ref="DM42:DO44"/>
    <mergeCell ref="DP42:DS44"/>
    <mergeCell ref="DU42:DY43"/>
    <mergeCell ref="DZ42:EC43"/>
    <mergeCell ref="ED42:EG43"/>
    <mergeCell ref="EH42:EK43"/>
    <mergeCell ref="EL42:EN43"/>
    <mergeCell ref="EO42:EQ43"/>
    <mergeCell ref="ET42:EV44"/>
    <mergeCell ref="EW42:EZ44"/>
    <mergeCell ref="FB42:FD44"/>
    <mergeCell ref="FE42:FH44"/>
    <mergeCell ref="FJ42:FL44"/>
    <mergeCell ref="EZ38:FD38"/>
    <mergeCell ref="FE38:FJ38"/>
    <mergeCell ref="FK38:FP38"/>
    <mergeCell ref="FR38:FV39"/>
    <mergeCell ref="FW38:FZ39"/>
    <mergeCell ref="GA38:GD39"/>
    <mergeCell ref="GE38:GH39"/>
    <mergeCell ref="GI38:GK39"/>
    <mergeCell ref="GL38:GN39"/>
    <mergeCell ref="ET38:EY38"/>
    <mergeCell ref="CW39:DB40"/>
    <mergeCell ref="DC39:DG40"/>
    <mergeCell ref="DH39:DM40"/>
    <mergeCell ref="DN39:DS40"/>
    <mergeCell ref="ET39:EY40"/>
    <mergeCell ref="EZ39:FD40"/>
    <mergeCell ref="FE39:FJ40"/>
    <mergeCell ref="FK39:FP40"/>
    <mergeCell ref="DU40:DY41"/>
    <mergeCell ref="DZ40:EC41"/>
    <mergeCell ref="ED40:EG41"/>
    <mergeCell ref="EH40:EK41"/>
    <mergeCell ref="EL40:EN41"/>
    <mergeCell ref="EO40:EQ41"/>
    <mergeCell ref="FR40:FV41"/>
    <mergeCell ref="FW40:FZ41"/>
    <mergeCell ref="GA40:GD41"/>
    <mergeCell ref="GE40:GH41"/>
    <mergeCell ref="GI40:GK41"/>
    <mergeCell ref="GL40:GN41"/>
    <mergeCell ref="EL38:EN39"/>
    <mergeCell ref="EO38:EQ39"/>
    <mergeCell ref="EH28:EK29"/>
    <mergeCell ref="EL28:EN29"/>
    <mergeCell ref="EO28:EQ29"/>
    <mergeCell ref="FR28:FV29"/>
    <mergeCell ref="FW28:FZ29"/>
    <mergeCell ref="EL34:EN35"/>
    <mergeCell ref="EO34:EQ35"/>
    <mergeCell ref="ET34:FF36"/>
    <mergeCell ref="FG34:FI36"/>
    <mergeCell ref="FJ34:FP36"/>
    <mergeCell ref="FR34:FV35"/>
    <mergeCell ref="FW34:FZ35"/>
    <mergeCell ref="GA34:GD35"/>
    <mergeCell ref="GE34:GH35"/>
    <mergeCell ref="GI34:GK35"/>
    <mergeCell ref="GL34:GN35"/>
    <mergeCell ref="DU36:DY37"/>
    <mergeCell ref="DZ36:EC37"/>
    <mergeCell ref="ED36:EG37"/>
    <mergeCell ref="EH36:EK37"/>
    <mergeCell ref="EL36:EN37"/>
    <mergeCell ref="EO36:EQ37"/>
    <mergeCell ref="FR36:FV37"/>
    <mergeCell ref="FW36:FZ37"/>
    <mergeCell ref="GA36:GD37"/>
    <mergeCell ref="GE36:GH37"/>
    <mergeCell ref="GI36:GK37"/>
    <mergeCell ref="GL36:GN37"/>
    <mergeCell ref="FR24:FV25"/>
    <mergeCell ref="ET23:EX24"/>
    <mergeCell ref="EY23:FD24"/>
    <mergeCell ref="FE23:FE24"/>
    <mergeCell ref="FF23:FJ24"/>
    <mergeCell ref="FK23:FP24"/>
    <mergeCell ref="GL28:GN29"/>
    <mergeCell ref="CW29:CZ30"/>
    <mergeCell ref="DA29:DG30"/>
    <mergeCell ref="DH29:DH30"/>
    <mergeCell ref="DI29:DS32"/>
    <mergeCell ref="ET29:EW30"/>
    <mergeCell ref="EX29:FD30"/>
    <mergeCell ref="FE29:FE30"/>
    <mergeCell ref="FF29:FP32"/>
    <mergeCell ref="DU30:DY33"/>
    <mergeCell ref="DZ30:EC33"/>
    <mergeCell ref="ED30:EG33"/>
    <mergeCell ref="EH30:EK33"/>
    <mergeCell ref="EL30:EN33"/>
    <mergeCell ref="EO30:EQ33"/>
    <mergeCell ref="FR30:FV33"/>
    <mergeCell ref="FW30:FZ33"/>
    <mergeCell ref="GA30:GD33"/>
    <mergeCell ref="GE30:GH33"/>
    <mergeCell ref="GI30:GK33"/>
    <mergeCell ref="GL30:GN33"/>
    <mergeCell ref="CW31:DH31"/>
    <mergeCell ref="CW33:DS33"/>
    <mergeCell ref="ET33:FP33"/>
    <mergeCell ref="DZ28:EC29"/>
    <mergeCell ref="ED28:EG29"/>
    <mergeCell ref="DU26:DY27"/>
    <mergeCell ref="DZ26:EC27"/>
    <mergeCell ref="ED26:EG27"/>
    <mergeCell ref="EH26:EK27"/>
    <mergeCell ref="EL26:EN27"/>
    <mergeCell ref="EO26:EQ27"/>
    <mergeCell ref="ET26:EX27"/>
    <mergeCell ref="EY26:FD27"/>
    <mergeCell ref="FE26:FE27"/>
    <mergeCell ref="FF26:FJ27"/>
    <mergeCell ref="FK26:FP27"/>
    <mergeCell ref="FR26:FV27"/>
    <mergeCell ref="FW26:FZ27"/>
    <mergeCell ref="GA26:GD27"/>
    <mergeCell ref="GE26:GH27"/>
    <mergeCell ref="GI26:GK27"/>
    <mergeCell ref="GL26:GN27"/>
    <mergeCell ref="FE20:FE21"/>
    <mergeCell ref="FF20:FP21"/>
    <mergeCell ref="FR20:FV21"/>
    <mergeCell ref="FW20:FZ21"/>
    <mergeCell ref="GA20:GD21"/>
    <mergeCell ref="GE20:GH21"/>
    <mergeCell ref="GI20:GK21"/>
    <mergeCell ref="GL20:GN21"/>
    <mergeCell ref="CW22:DS22"/>
    <mergeCell ref="DU22:DY23"/>
    <mergeCell ref="DZ22:EC23"/>
    <mergeCell ref="ED22:EG23"/>
    <mergeCell ref="EH22:EK23"/>
    <mergeCell ref="EL22:EN23"/>
    <mergeCell ref="EO22:EQ23"/>
    <mergeCell ref="ET22:FP22"/>
    <mergeCell ref="FR22:FV23"/>
    <mergeCell ref="FW22:FZ23"/>
    <mergeCell ref="GA22:GD23"/>
    <mergeCell ref="GE22:GH23"/>
    <mergeCell ref="GI22:GK23"/>
    <mergeCell ref="GL22:GN23"/>
    <mergeCell ref="CW23:DA24"/>
    <mergeCell ref="DB23:DG24"/>
    <mergeCell ref="FW24:FZ25"/>
    <mergeCell ref="GA24:GD25"/>
    <mergeCell ref="GE24:GH25"/>
    <mergeCell ref="GI24:GK25"/>
    <mergeCell ref="GL24:GN25"/>
    <mergeCell ref="CW25:DS25"/>
    <mergeCell ref="ET25:FP25"/>
    <mergeCell ref="ED24:EG25"/>
    <mergeCell ref="GI14:GK15"/>
    <mergeCell ref="GL14:GN15"/>
    <mergeCell ref="DI15:DS15"/>
    <mergeCell ref="FF15:FP15"/>
    <mergeCell ref="DI16:DM17"/>
    <mergeCell ref="DN16:DS17"/>
    <mergeCell ref="DU16:DY17"/>
    <mergeCell ref="DZ16:EC17"/>
    <mergeCell ref="ED16:EG17"/>
    <mergeCell ref="EH16:EK17"/>
    <mergeCell ref="EL16:EN17"/>
    <mergeCell ref="EO16:EQ17"/>
    <mergeCell ref="FF16:FJ17"/>
    <mergeCell ref="FK16:FP17"/>
    <mergeCell ref="FR16:FV17"/>
    <mergeCell ref="FW16:FZ17"/>
    <mergeCell ref="GA16:GD17"/>
    <mergeCell ref="GE16:GH17"/>
    <mergeCell ref="GI16:GK17"/>
    <mergeCell ref="GL16:GN17"/>
    <mergeCell ref="ET17:EX18"/>
    <mergeCell ref="EY17:FD18"/>
    <mergeCell ref="FE17:FE18"/>
    <mergeCell ref="DI18:DM18"/>
    <mergeCell ref="DN18:DS18"/>
    <mergeCell ref="DU18:DY19"/>
    <mergeCell ref="DZ18:EC19"/>
    <mergeCell ref="ED18:EG19"/>
    <mergeCell ref="FR18:FV19"/>
    <mergeCell ref="FW18:FZ19"/>
    <mergeCell ref="GA18:GD19"/>
    <mergeCell ref="GE18:GH19"/>
    <mergeCell ref="GI10:GK11"/>
    <mergeCell ref="GL10:GN11"/>
    <mergeCell ref="CW12:DG13"/>
    <mergeCell ref="DI12:DS13"/>
    <mergeCell ref="DU12:DY13"/>
    <mergeCell ref="DZ12:EC13"/>
    <mergeCell ref="ED12:EG13"/>
    <mergeCell ref="EH12:EK13"/>
    <mergeCell ref="EL12:EN13"/>
    <mergeCell ref="EO12:EQ13"/>
    <mergeCell ref="ET12:FD13"/>
    <mergeCell ref="FF12:FP13"/>
    <mergeCell ref="FR12:FV13"/>
    <mergeCell ref="FW12:FZ13"/>
    <mergeCell ref="GA12:GD13"/>
    <mergeCell ref="GE12:GH13"/>
    <mergeCell ref="GI12:GK13"/>
    <mergeCell ref="GL12:GN13"/>
    <mergeCell ref="CW10:DG11"/>
    <mergeCell ref="DI10:DS11"/>
    <mergeCell ref="DT10:DT52"/>
    <mergeCell ref="DU10:DY11"/>
    <mergeCell ref="DZ10:EC11"/>
    <mergeCell ref="ED10:EG11"/>
    <mergeCell ref="EH10:EK11"/>
    <mergeCell ref="EL10:EN11"/>
    <mergeCell ref="EO10:EQ11"/>
    <mergeCell ref="ES10:ES52"/>
    <mergeCell ref="ET10:FD11"/>
    <mergeCell ref="FF10:FP11"/>
    <mergeCell ref="FQ10:FQ52"/>
    <mergeCell ref="FR10:FV11"/>
    <mergeCell ref="GA10:GD11"/>
    <mergeCell ref="GE10:GH11"/>
    <mergeCell ref="CW14:DC15"/>
    <mergeCell ref="DD14:DG15"/>
    <mergeCell ref="DH14:DH15"/>
    <mergeCell ref="DI14:DM14"/>
    <mergeCell ref="DN14:DS14"/>
    <mergeCell ref="DU14:DY15"/>
    <mergeCell ref="DZ14:EC15"/>
    <mergeCell ref="ED14:EG15"/>
    <mergeCell ref="EH14:EK15"/>
    <mergeCell ref="EL14:EN15"/>
    <mergeCell ref="EO14:EQ15"/>
    <mergeCell ref="ET14:EZ15"/>
    <mergeCell ref="FA14:FD15"/>
    <mergeCell ref="FE14:FE15"/>
    <mergeCell ref="FF14:FJ14"/>
    <mergeCell ref="FK14:FP14"/>
    <mergeCell ref="FR14:FV15"/>
    <mergeCell ref="FW14:FZ15"/>
    <mergeCell ref="GA14:GD15"/>
    <mergeCell ref="GE14:GH15"/>
    <mergeCell ref="CV1:CV3"/>
    <mergeCell ref="CW1:ER3"/>
    <mergeCell ref="CV4:ER4"/>
    <mergeCell ref="ES4:GO4"/>
    <mergeCell ref="CV5:DE8"/>
    <mergeCell ref="DF5:EQ5"/>
    <mergeCell ref="ER5:ER52"/>
    <mergeCell ref="ES5:FB8"/>
    <mergeCell ref="FC5:GN5"/>
    <mergeCell ref="GO5:GO52"/>
    <mergeCell ref="DF6:DX7"/>
    <mergeCell ref="DY6:DY7"/>
    <mergeCell ref="DZ6:EC9"/>
    <mergeCell ref="ED6:EG9"/>
    <mergeCell ref="EH6:EK9"/>
    <mergeCell ref="EL6:EQ7"/>
    <mergeCell ref="FC6:FU7"/>
    <mergeCell ref="FV6:FV7"/>
    <mergeCell ref="FW6:FZ9"/>
    <mergeCell ref="GA6:GD9"/>
    <mergeCell ref="GE6:GH9"/>
    <mergeCell ref="GI6:GN7"/>
    <mergeCell ref="DF8:DY8"/>
    <mergeCell ref="EL8:EN9"/>
    <mergeCell ref="EO8:EQ9"/>
    <mergeCell ref="FC8:FV8"/>
    <mergeCell ref="GI8:GK9"/>
    <mergeCell ref="GL8:GN9"/>
    <mergeCell ref="CV9:DY9"/>
    <mergeCell ref="ES9:FV9"/>
    <mergeCell ref="CV10:CV52"/>
    <mergeCell ref="FW10:FZ11"/>
    <mergeCell ref="B254:D256"/>
    <mergeCell ref="J254:L256"/>
    <mergeCell ref="M254:P256"/>
    <mergeCell ref="R254:T256"/>
    <mergeCell ref="U254:X256"/>
    <mergeCell ref="AY254:BA256"/>
    <mergeCell ref="BG254:BI256"/>
    <mergeCell ref="B237:X237"/>
    <mergeCell ref="B238:F239"/>
    <mergeCell ref="G238:L239"/>
    <mergeCell ref="M232:M233"/>
    <mergeCell ref="N232:X233"/>
    <mergeCell ref="AY232:BC233"/>
    <mergeCell ref="BD232:BI233"/>
    <mergeCell ref="B240:X240"/>
    <mergeCell ref="B241:E242"/>
    <mergeCell ref="N230:R230"/>
    <mergeCell ref="B243:M243"/>
    <mergeCell ref="B245:X245"/>
    <mergeCell ref="M238:M239"/>
    <mergeCell ref="N238:R239"/>
    <mergeCell ref="S238:X239"/>
    <mergeCell ref="AQ238:AS239"/>
    <mergeCell ref="CJ262:CM264"/>
    <mergeCell ref="CN262:CP264"/>
    <mergeCell ref="CQ262:CS264"/>
    <mergeCell ref="EX263:FD263"/>
    <mergeCell ref="FF263:FI263"/>
    <mergeCell ref="FJ263:FP263"/>
    <mergeCell ref="CW264:DS264"/>
    <mergeCell ref="ET264:FP264"/>
    <mergeCell ref="A265:AW265"/>
    <mergeCell ref="B258:X258"/>
    <mergeCell ref="AY258:BU258"/>
    <mergeCell ref="B259:N259"/>
    <mergeCell ref="O259:T259"/>
    <mergeCell ref="U259:X259"/>
    <mergeCell ref="AY259:BK259"/>
    <mergeCell ref="BL259:BQ259"/>
    <mergeCell ref="BR259:BU259"/>
    <mergeCell ref="B261:E261"/>
    <mergeCell ref="F261:L261"/>
    <mergeCell ref="N261:Q261"/>
    <mergeCell ref="R261:X261"/>
    <mergeCell ref="AY261:BB261"/>
    <mergeCell ref="BC261:BI261"/>
    <mergeCell ref="BK261:BN261"/>
    <mergeCell ref="BO261:BU261"/>
    <mergeCell ref="Z260:AD261"/>
    <mergeCell ref="AQ258:AS259"/>
    <mergeCell ref="AT258:AV259"/>
    <mergeCell ref="DP259:DS259"/>
    <mergeCell ref="ET259:FF259"/>
    <mergeCell ref="B263:E263"/>
    <mergeCell ref="F263:L263"/>
    <mergeCell ref="BW256:CA257"/>
    <mergeCell ref="CB256:CE257"/>
    <mergeCell ref="AQ250:AS251"/>
    <mergeCell ref="AT250:AV251"/>
    <mergeCell ref="BW250:CA251"/>
    <mergeCell ref="CB250:CE251"/>
    <mergeCell ref="CF250:CI251"/>
    <mergeCell ref="Z236:AD237"/>
    <mergeCell ref="BW234:CA235"/>
    <mergeCell ref="CJ250:CM251"/>
    <mergeCell ref="AY237:BU237"/>
    <mergeCell ref="AY240:BU240"/>
    <mergeCell ref="AY241:BB242"/>
    <mergeCell ref="BC241:BI242"/>
    <mergeCell ref="BJ241:BJ242"/>
    <mergeCell ref="BK241:BU244"/>
    <mergeCell ref="AM242:AP245"/>
    <mergeCell ref="AQ242:AS245"/>
    <mergeCell ref="AT242:AV245"/>
    <mergeCell ref="BW242:CA245"/>
    <mergeCell ref="CB242:CE245"/>
    <mergeCell ref="BW238:CA239"/>
    <mergeCell ref="AM234:AP235"/>
    <mergeCell ref="AQ234:AS235"/>
    <mergeCell ref="CJ246:CM247"/>
    <mergeCell ref="CB236:CE237"/>
    <mergeCell ref="CF236:CI237"/>
    <mergeCell ref="BB254:BE256"/>
    <mergeCell ref="AY243:BJ243"/>
    <mergeCell ref="AY245:BU245"/>
    <mergeCell ref="CF242:CI245"/>
    <mergeCell ref="CJ242:CM245"/>
    <mergeCell ref="BO263:BU263"/>
    <mergeCell ref="BK228:BO229"/>
    <mergeCell ref="BP228:BU229"/>
    <mergeCell ref="B229:F230"/>
    <mergeCell ref="G229:L230"/>
    <mergeCell ref="M229:M230"/>
    <mergeCell ref="Z234:AD235"/>
    <mergeCell ref="AE234:AH235"/>
    <mergeCell ref="AI234:AL235"/>
    <mergeCell ref="CB238:CE239"/>
    <mergeCell ref="B234:X234"/>
    <mergeCell ref="AY234:BU234"/>
    <mergeCell ref="B235:F236"/>
    <mergeCell ref="G235:L236"/>
    <mergeCell ref="M235:M236"/>
    <mergeCell ref="N235:R236"/>
    <mergeCell ref="S235:X236"/>
    <mergeCell ref="AY235:BC236"/>
    <mergeCell ref="BD235:BI236"/>
    <mergeCell ref="BJ235:BJ236"/>
    <mergeCell ref="BK235:BO236"/>
    <mergeCell ref="BP235:BU236"/>
    <mergeCell ref="AE236:AH237"/>
    <mergeCell ref="AI236:AL237"/>
    <mergeCell ref="AM236:AP237"/>
    <mergeCell ref="AQ236:AS237"/>
    <mergeCell ref="CB234:CE235"/>
    <mergeCell ref="AT236:AV237"/>
    <mergeCell ref="AT238:AV239"/>
    <mergeCell ref="B231:X231"/>
    <mergeCell ref="AY231:BU231"/>
    <mergeCell ref="B232:F233"/>
    <mergeCell ref="BK222:BU223"/>
    <mergeCell ref="F241:L242"/>
    <mergeCell ref="M241:M242"/>
    <mergeCell ref="N241:X244"/>
    <mergeCell ref="Z242:AD245"/>
    <mergeCell ref="AE242:AH245"/>
    <mergeCell ref="BJ232:BJ233"/>
    <mergeCell ref="BK232:BU233"/>
    <mergeCell ref="AE232:AH233"/>
    <mergeCell ref="AI232:AL233"/>
    <mergeCell ref="AM232:AP233"/>
    <mergeCell ref="AQ232:AS233"/>
    <mergeCell ref="AT232:AV233"/>
    <mergeCell ref="Z232:AD233"/>
    <mergeCell ref="AE230:AH231"/>
    <mergeCell ref="AT220:AV221"/>
    <mergeCell ref="BH220:CA220"/>
    <mergeCell ref="AT234:AV235"/>
    <mergeCell ref="Z238:AD239"/>
    <mergeCell ref="AE238:AH239"/>
    <mergeCell ref="AI238:AL239"/>
    <mergeCell ref="AM238:AP239"/>
    <mergeCell ref="BW236:CA237"/>
    <mergeCell ref="AY229:BC230"/>
    <mergeCell ref="BD229:BI230"/>
    <mergeCell ref="BJ229:BJ230"/>
    <mergeCell ref="BV222:BV264"/>
    <mergeCell ref="BW222:CA223"/>
    <mergeCell ref="AI242:AL245"/>
    <mergeCell ref="AM258:AP259"/>
    <mergeCell ref="BJ254:BM256"/>
    <mergeCell ref="BO254:BQ256"/>
    <mergeCell ref="B226:H227"/>
    <mergeCell ref="I226:L227"/>
    <mergeCell ref="M226:M227"/>
    <mergeCell ref="N226:R226"/>
    <mergeCell ref="S226:X226"/>
    <mergeCell ref="AY226:BE227"/>
    <mergeCell ref="BF226:BI227"/>
    <mergeCell ref="A222:A264"/>
    <mergeCell ref="B222:L223"/>
    <mergeCell ref="N222:X223"/>
    <mergeCell ref="Y222:Y264"/>
    <mergeCell ref="Z222:AD223"/>
    <mergeCell ref="AE222:AH223"/>
    <mergeCell ref="AI222:AL223"/>
    <mergeCell ref="AM222:AP223"/>
    <mergeCell ref="AX222:AX264"/>
    <mergeCell ref="AY222:BI223"/>
    <mergeCell ref="AI256:AL257"/>
    <mergeCell ref="AM256:AP257"/>
    <mergeCell ref="AQ256:AS257"/>
    <mergeCell ref="AT256:AV257"/>
    <mergeCell ref="G232:L233"/>
    <mergeCell ref="B264:X264"/>
    <mergeCell ref="AY264:BU264"/>
    <mergeCell ref="E254:H256"/>
    <mergeCell ref="N263:Q263"/>
    <mergeCell ref="R263:X263"/>
    <mergeCell ref="AY263:BB263"/>
    <mergeCell ref="BC263:BI263"/>
    <mergeCell ref="B246:N248"/>
    <mergeCell ref="O246:Q248"/>
    <mergeCell ref="R246:X248"/>
    <mergeCell ref="BP226:BU226"/>
    <mergeCell ref="N227:X227"/>
    <mergeCell ref="BW228:CA229"/>
    <mergeCell ref="CB228:CE229"/>
    <mergeCell ref="AT228:AV229"/>
    <mergeCell ref="BW230:CA231"/>
    <mergeCell ref="CB230:CE231"/>
    <mergeCell ref="BW232:CA233"/>
    <mergeCell ref="CB232:CE233"/>
    <mergeCell ref="AM230:AP231"/>
    <mergeCell ref="AQ230:AS231"/>
    <mergeCell ref="AT230:AV231"/>
    <mergeCell ref="S230:X230"/>
    <mergeCell ref="BK230:BO230"/>
    <mergeCell ref="BP230:BU230"/>
    <mergeCell ref="Z228:AD229"/>
    <mergeCell ref="AE228:AH229"/>
    <mergeCell ref="AI228:AL229"/>
    <mergeCell ref="AM228:AP229"/>
    <mergeCell ref="Z230:AD231"/>
    <mergeCell ref="AQ228:AS229"/>
    <mergeCell ref="A217:J220"/>
    <mergeCell ref="K217:AV217"/>
    <mergeCell ref="AW217:AW264"/>
    <mergeCell ref="AX217:BG220"/>
    <mergeCell ref="BH217:CS217"/>
    <mergeCell ref="CT217:CT264"/>
    <mergeCell ref="K218:AC219"/>
    <mergeCell ref="AD218:AD219"/>
    <mergeCell ref="AE218:AH221"/>
    <mergeCell ref="AI218:AL221"/>
    <mergeCell ref="AM218:AP221"/>
    <mergeCell ref="AQ218:AV219"/>
    <mergeCell ref="BH218:BZ219"/>
    <mergeCell ref="CA218:CA219"/>
    <mergeCell ref="CB218:CE221"/>
    <mergeCell ref="CF218:CI221"/>
    <mergeCell ref="CJ218:CM221"/>
    <mergeCell ref="CN218:CS219"/>
    <mergeCell ref="CN222:CP223"/>
    <mergeCell ref="CQ222:CS223"/>
    <mergeCell ref="BK227:BU227"/>
    <mergeCell ref="K220:AD220"/>
    <mergeCell ref="AQ220:AS221"/>
    <mergeCell ref="B224:L225"/>
    <mergeCell ref="N224:X225"/>
    <mergeCell ref="CB222:CE223"/>
    <mergeCell ref="CJ232:CM233"/>
    <mergeCell ref="AI230:AL231"/>
    <mergeCell ref="N228:R229"/>
    <mergeCell ref="S228:X229"/>
    <mergeCell ref="BJ226:BJ227"/>
    <mergeCell ref="BK226:BO226"/>
    <mergeCell ref="Z205:AD206"/>
    <mergeCell ref="Z207:AD208"/>
    <mergeCell ref="B201:D203"/>
    <mergeCell ref="J201:L203"/>
    <mergeCell ref="M201:P203"/>
    <mergeCell ref="R201:T203"/>
    <mergeCell ref="U201:X203"/>
    <mergeCell ref="AY201:BA203"/>
    <mergeCell ref="BG201:BI203"/>
    <mergeCell ref="BJ201:BM203"/>
    <mergeCell ref="A212:AW212"/>
    <mergeCell ref="AX212:CT212"/>
    <mergeCell ref="A213:A215"/>
    <mergeCell ref="B213:AW215"/>
    <mergeCell ref="AX213:CT215"/>
    <mergeCell ref="A216:AW216"/>
    <mergeCell ref="AX216:CT216"/>
    <mergeCell ref="BB201:BE203"/>
    <mergeCell ref="E201:H203"/>
    <mergeCell ref="F208:L208"/>
    <mergeCell ref="N208:Q208"/>
    <mergeCell ref="R208:X208"/>
    <mergeCell ref="AY208:BB208"/>
    <mergeCell ref="BC208:BI208"/>
    <mergeCell ref="BK208:BN208"/>
    <mergeCell ref="BO208:BU208"/>
    <mergeCell ref="BW205:CA206"/>
    <mergeCell ref="AM205:AP206"/>
    <mergeCell ref="AQ205:AS206"/>
    <mergeCell ref="AT205:AV206"/>
    <mergeCell ref="CJ209:CM211"/>
    <mergeCell ref="CN209:CP211"/>
    <mergeCell ref="CQ209:CS211"/>
    <mergeCell ref="B210:E210"/>
    <mergeCell ref="F210:L210"/>
    <mergeCell ref="N210:Q210"/>
    <mergeCell ref="R210:X210"/>
    <mergeCell ref="AY210:BB210"/>
    <mergeCell ref="BC210:BI210"/>
    <mergeCell ref="BK210:BN210"/>
    <mergeCell ref="BO210:BU210"/>
    <mergeCell ref="B211:X211"/>
    <mergeCell ref="AY211:BU211"/>
    <mergeCell ref="AW164:AW211"/>
    <mergeCell ref="AT201:AV202"/>
    <mergeCell ref="Z203:AD204"/>
    <mergeCell ref="AE203:AH204"/>
    <mergeCell ref="CF201:CI202"/>
    <mergeCell ref="CJ201:CM202"/>
    <mergeCell ref="AE201:AH202"/>
    <mergeCell ref="AI201:AL202"/>
    <mergeCell ref="AQ189:AS192"/>
    <mergeCell ref="BJ197:BO197"/>
    <mergeCell ref="BP197:BU197"/>
    <mergeCell ref="CF195:CI196"/>
    <mergeCell ref="CJ195:CM196"/>
    <mergeCell ref="CN195:CP196"/>
    <mergeCell ref="CQ195:CS196"/>
    <mergeCell ref="CN197:CP198"/>
    <mergeCell ref="CQ197:CS198"/>
    <mergeCell ref="B193:N195"/>
    <mergeCell ref="O193:Q195"/>
    <mergeCell ref="BW185:CA186"/>
    <mergeCell ref="BO201:BQ203"/>
    <mergeCell ref="A169:A211"/>
    <mergeCell ref="Y169:Y211"/>
    <mergeCell ref="AX169:AX211"/>
    <mergeCell ref="BV169:BV211"/>
    <mergeCell ref="Z209:AD211"/>
    <mergeCell ref="AE209:AH211"/>
    <mergeCell ref="AI209:AL211"/>
    <mergeCell ref="AM209:AP211"/>
    <mergeCell ref="AQ209:AS211"/>
    <mergeCell ref="AT209:AV211"/>
    <mergeCell ref="BW209:CA211"/>
    <mergeCell ref="CB209:CE211"/>
    <mergeCell ref="CF209:CI211"/>
    <mergeCell ref="CB193:CE194"/>
    <mergeCell ref="CF193:CI194"/>
    <mergeCell ref="CJ193:CM194"/>
    <mergeCell ref="CN193:CP194"/>
    <mergeCell ref="U206:X206"/>
    <mergeCell ref="AY206:BK206"/>
    <mergeCell ref="BL206:BQ206"/>
    <mergeCell ref="B208:E208"/>
    <mergeCell ref="S185:X186"/>
    <mergeCell ref="AY185:BC186"/>
    <mergeCell ref="BD185:BI186"/>
    <mergeCell ref="BJ185:BJ186"/>
    <mergeCell ref="BK185:BO186"/>
    <mergeCell ref="BP185:BU186"/>
    <mergeCell ref="BL193:BN195"/>
    <mergeCell ref="BO193:BU195"/>
    <mergeCell ref="BW193:CA194"/>
    <mergeCell ref="B187:X187"/>
    <mergeCell ref="AY187:BU187"/>
    <mergeCell ref="Z201:AD202"/>
    <mergeCell ref="CQ185:CS186"/>
    <mergeCell ref="AI199:AL200"/>
    <mergeCell ref="AM199:AP200"/>
    <mergeCell ref="AQ199:AS200"/>
    <mergeCell ref="AT199:AV200"/>
    <mergeCell ref="B188:E189"/>
    <mergeCell ref="F188:L189"/>
    <mergeCell ref="M188:M189"/>
    <mergeCell ref="N188:X191"/>
    <mergeCell ref="AY188:BB189"/>
    <mergeCell ref="BC188:BI189"/>
    <mergeCell ref="BJ188:BJ189"/>
    <mergeCell ref="BK188:BU191"/>
    <mergeCell ref="Z189:AD192"/>
    <mergeCell ref="AE189:AH192"/>
    <mergeCell ref="AI189:AL192"/>
    <mergeCell ref="CB185:CE186"/>
    <mergeCell ref="CF185:CI186"/>
    <mergeCell ref="CJ185:CM186"/>
    <mergeCell ref="CN185:CP186"/>
    <mergeCell ref="S197:X197"/>
    <mergeCell ref="AY197:BD197"/>
    <mergeCell ref="BE197:BI197"/>
    <mergeCell ref="CQ189:CS192"/>
    <mergeCell ref="AT195:AV196"/>
    <mergeCell ref="BW195:CA196"/>
    <mergeCell ref="CB195:CE196"/>
    <mergeCell ref="Z195:AD196"/>
    <mergeCell ref="AE195:AH196"/>
    <mergeCell ref="Z197:AD198"/>
    <mergeCell ref="AE197:AH198"/>
    <mergeCell ref="B179:F180"/>
    <mergeCell ref="G179:L180"/>
    <mergeCell ref="M179:M180"/>
    <mergeCell ref="N179:X180"/>
    <mergeCell ref="AY179:BC180"/>
    <mergeCell ref="BD179:BI180"/>
    <mergeCell ref="BJ179:BJ180"/>
    <mergeCell ref="BK179:BU180"/>
    <mergeCell ref="AT181:AV182"/>
    <mergeCell ref="AQ185:AS186"/>
    <mergeCell ref="AM193:AP194"/>
    <mergeCell ref="AQ193:AS194"/>
    <mergeCell ref="AT193:AV194"/>
    <mergeCell ref="AY193:BK195"/>
    <mergeCell ref="M182:M183"/>
    <mergeCell ref="N182:R183"/>
    <mergeCell ref="S182:X183"/>
    <mergeCell ref="AY182:BC183"/>
    <mergeCell ref="BD182:BI183"/>
    <mergeCell ref="BJ182:BJ183"/>
    <mergeCell ref="BK182:BO183"/>
    <mergeCell ref="BP182:BU183"/>
    <mergeCell ref="B185:F186"/>
    <mergeCell ref="G185:L186"/>
    <mergeCell ref="AT185:AV186"/>
    <mergeCell ref="B190:M190"/>
    <mergeCell ref="R193:X195"/>
    <mergeCell ref="Z193:AD194"/>
    <mergeCell ref="AE193:AH194"/>
    <mergeCell ref="AI193:AL194"/>
    <mergeCell ref="M185:M186"/>
    <mergeCell ref="N185:R186"/>
    <mergeCell ref="CN179:CP180"/>
    <mergeCell ref="Z179:AD180"/>
    <mergeCell ref="AE179:AH180"/>
    <mergeCell ref="AI179:AL180"/>
    <mergeCell ref="AM179:AP180"/>
    <mergeCell ref="AQ179:AS180"/>
    <mergeCell ref="AT179:AV180"/>
    <mergeCell ref="BW179:CA180"/>
    <mergeCell ref="CB179:CE180"/>
    <mergeCell ref="CF179:CI180"/>
    <mergeCell ref="B181:X181"/>
    <mergeCell ref="B169:L170"/>
    <mergeCell ref="N169:X170"/>
    <mergeCell ref="Z169:AD170"/>
    <mergeCell ref="AE169:AH170"/>
    <mergeCell ref="AI169:AL170"/>
    <mergeCell ref="AM169:AP170"/>
    <mergeCell ref="AY169:BI170"/>
    <mergeCell ref="BK169:BU170"/>
    <mergeCell ref="BW169:CA170"/>
    <mergeCell ref="CB169:CE170"/>
    <mergeCell ref="CF169:CI170"/>
    <mergeCell ref="CJ169:CM170"/>
    <mergeCell ref="BW173:CA174"/>
    <mergeCell ref="CB173:CE174"/>
    <mergeCell ref="CF173:CI174"/>
    <mergeCell ref="CJ173:CM174"/>
    <mergeCell ref="BK174:BU174"/>
    <mergeCell ref="BK175:BO176"/>
    <mergeCell ref="BP175:BU176"/>
    <mergeCell ref="BJ176:BJ177"/>
    <mergeCell ref="BK177:BO177"/>
    <mergeCell ref="K167:AD167"/>
    <mergeCell ref="AQ167:AS168"/>
    <mergeCell ref="AT167:AV168"/>
    <mergeCell ref="BH167:CA167"/>
    <mergeCell ref="CN167:CP168"/>
    <mergeCell ref="CN169:CP170"/>
    <mergeCell ref="CQ167:CS168"/>
    <mergeCell ref="A168:AD168"/>
    <mergeCell ref="AX168:CA168"/>
    <mergeCell ref="CB165:CE168"/>
    <mergeCell ref="CF165:CI168"/>
    <mergeCell ref="CJ165:CM168"/>
    <mergeCell ref="CN165:CS166"/>
    <mergeCell ref="ES168:FV168"/>
    <mergeCell ref="A159:AW159"/>
    <mergeCell ref="AX159:CT159"/>
    <mergeCell ref="A160:A162"/>
    <mergeCell ref="B160:AW162"/>
    <mergeCell ref="AX160:CT162"/>
    <mergeCell ref="A163:AW163"/>
    <mergeCell ref="AX163:CT163"/>
    <mergeCell ref="A164:J167"/>
    <mergeCell ref="K164:AV164"/>
    <mergeCell ref="AX164:BG167"/>
    <mergeCell ref="BH164:CS164"/>
    <mergeCell ref="K165:AC166"/>
    <mergeCell ref="AD165:AD166"/>
    <mergeCell ref="AE165:AH168"/>
    <mergeCell ref="AI165:AL168"/>
    <mergeCell ref="AM165:AP168"/>
    <mergeCell ref="AQ165:AV166"/>
    <mergeCell ref="BH165:BZ166"/>
    <mergeCell ref="CA165:CA166"/>
    <mergeCell ref="CT164:CT211"/>
    <mergeCell ref="B205:X205"/>
    <mergeCell ref="AY205:BU205"/>
    <mergeCell ref="B206:N206"/>
    <mergeCell ref="O206:T206"/>
    <mergeCell ref="B158:X158"/>
    <mergeCell ref="AY158:BU158"/>
    <mergeCell ref="AW111:AW158"/>
    <mergeCell ref="CT111:CT158"/>
    <mergeCell ref="A116:A158"/>
    <mergeCell ref="Y116:Y158"/>
    <mergeCell ref="AX116:AX158"/>
    <mergeCell ref="BV116:BV158"/>
    <mergeCell ref="Z156:AD158"/>
    <mergeCell ref="AE156:AH158"/>
    <mergeCell ref="AI156:AL158"/>
    <mergeCell ref="AM156:AP158"/>
    <mergeCell ref="AQ156:AS158"/>
    <mergeCell ref="AT156:AV158"/>
    <mergeCell ref="BW156:CA158"/>
    <mergeCell ref="CB156:CE158"/>
    <mergeCell ref="CF156:CI158"/>
    <mergeCell ref="CJ156:CM158"/>
    <mergeCell ref="CN156:CP158"/>
    <mergeCell ref="CQ156:CS158"/>
    <mergeCell ref="AE150:AH151"/>
    <mergeCell ref="B155:E155"/>
    <mergeCell ref="F155:L155"/>
    <mergeCell ref="N155:Q155"/>
    <mergeCell ref="R155:X155"/>
    <mergeCell ref="AY155:BB155"/>
    <mergeCell ref="B152:X152"/>
    <mergeCell ref="AY152:BU152"/>
    <mergeCell ref="Z148:AD149"/>
    <mergeCell ref="AE148:AH149"/>
    <mergeCell ref="AI148:AL149"/>
    <mergeCell ref="AM148:AP149"/>
    <mergeCell ref="AI150:AL151"/>
    <mergeCell ref="AM150:AP151"/>
    <mergeCell ref="AQ150:AS151"/>
    <mergeCell ref="AT150:AV151"/>
    <mergeCell ref="BW152:CA153"/>
    <mergeCell ref="Z150:AD151"/>
    <mergeCell ref="B153:N153"/>
    <mergeCell ref="O153:T153"/>
    <mergeCell ref="U153:X153"/>
    <mergeCell ref="AY153:BK153"/>
    <mergeCell ref="BL153:BQ153"/>
    <mergeCell ref="BR153:BU153"/>
    <mergeCell ref="E148:H150"/>
    <mergeCell ref="BB148:BE150"/>
    <mergeCell ref="B144:G144"/>
    <mergeCell ref="H144:L144"/>
    <mergeCell ref="M144:R144"/>
    <mergeCell ref="S144:X144"/>
    <mergeCell ref="AY144:BD144"/>
    <mergeCell ref="BE144:BI144"/>
    <mergeCell ref="BJ144:BO144"/>
    <mergeCell ref="BP144:BU144"/>
    <mergeCell ref="CJ146:CM147"/>
    <mergeCell ref="CN146:CP147"/>
    <mergeCell ref="CQ146:CS147"/>
    <mergeCell ref="B148:D150"/>
    <mergeCell ref="J148:L150"/>
    <mergeCell ref="M148:P150"/>
    <mergeCell ref="R148:T150"/>
    <mergeCell ref="U148:X150"/>
    <mergeCell ref="AY148:BA150"/>
    <mergeCell ref="BG148:BI150"/>
    <mergeCell ref="BJ148:BM150"/>
    <mergeCell ref="BO148:BQ150"/>
    <mergeCell ref="BR148:BU150"/>
    <mergeCell ref="AI144:AL145"/>
    <mergeCell ref="B145:G146"/>
    <mergeCell ref="H145:L146"/>
    <mergeCell ref="BW150:CA151"/>
    <mergeCell ref="CB150:CE151"/>
    <mergeCell ref="M145:R146"/>
    <mergeCell ref="S145:X146"/>
    <mergeCell ref="AY145:BD146"/>
    <mergeCell ref="BE145:BI146"/>
    <mergeCell ref="BJ145:BO146"/>
    <mergeCell ref="BP145:BU146"/>
    <mergeCell ref="CN142:CP143"/>
    <mergeCell ref="CJ140:CM141"/>
    <mergeCell ref="CN140:CP141"/>
    <mergeCell ref="CQ142:CS143"/>
    <mergeCell ref="CN144:CP145"/>
    <mergeCell ref="CQ144:CS145"/>
    <mergeCell ref="AT142:AV143"/>
    <mergeCell ref="BW142:CA143"/>
    <mergeCell ref="CB142:CE143"/>
    <mergeCell ref="Z142:AD143"/>
    <mergeCell ref="AE142:AH143"/>
    <mergeCell ref="AI142:AL143"/>
    <mergeCell ref="AM142:AP143"/>
    <mergeCell ref="AQ142:AS143"/>
    <mergeCell ref="Z144:AD145"/>
    <mergeCell ref="AE144:AH145"/>
    <mergeCell ref="AM144:AP145"/>
    <mergeCell ref="AQ144:AS145"/>
    <mergeCell ref="AT144:AV145"/>
    <mergeCell ref="BW144:CA145"/>
    <mergeCell ref="CB144:CE145"/>
    <mergeCell ref="CF144:CI145"/>
    <mergeCell ref="CJ144:CM145"/>
    <mergeCell ref="CJ142:CM143"/>
    <mergeCell ref="CQ140:CS141"/>
    <mergeCell ref="B140:N142"/>
    <mergeCell ref="O140:Q142"/>
    <mergeCell ref="R140:X142"/>
    <mergeCell ref="Z140:AD141"/>
    <mergeCell ref="AE140:AH141"/>
    <mergeCell ref="AI140:AL141"/>
    <mergeCell ref="AM140:AP141"/>
    <mergeCell ref="AQ140:AS141"/>
    <mergeCell ref="AT140:AV141"/>
    <mergeCell ref="AY140:BK142"/>
    <mergeCell ref="BL140:BN142"/>
    <mergeCell ref="BO140:BU142"/>
    <mergeCell ref="BW140:CA141"/>
    <mergeCell ref="CB140:CE141"/>
    <mergeCell ref="CF140:CI141"/>
    <mergeCell ref="CF142:CI143"/>
    <mergeCell ref="BK120:BO120"/>
    <mergeCell ref="BP120:BU120"/>
    <mergeCell ref="G132:L133"/>
    <mergeCell ref="M132:M133"/>
    <mergeCell ref="N132:R133"/>
    <mergeCell ref="S132:X133"/>
    <mergeCell ref="AY132:BC133"/>
    <mergeCell ref="BD132:BI133"/>
    <mergeCell ref="BJ132:BJ133"/>
    <mergeCell ref="BK132:BO133"/>
    <mergeCell ref="BP132:BU133"/>
    <mergeCell ref="AQ132:AS133"/>
    <mergeCell ref="N121:X121"/>
    <mergeCell ref="N122:R123"/>
    <mergeCell ref="AM124:AP125"/>
    <mergeCell ref="AY123:BC124"/>
    <mergeCell ref="CQ132:CS133"/>
    <mergeCell ref="AQ124:AS125"/>
    <mergeCell ref="Z118:AD119"/>
    <mergeCell ref="AE118:AH119"/>
    <mergeCell ref="AI118:AL119"/>
    <mergeCell ref="Z120:AD121"/>
    <mergeCell ref="AE120:AH121"/>
    <mergeCell ref="AI120:AL121"/>
    <mergeCell ref="AE122:AH123"/>
    <mergeCell ref="CN118:CP119"/>
    <mergeCell ref="CQ118:CS119"/>
    <mergeCell ref="CN120:CP121"/>
    <mergeCell ref="CQ120:CS121"/>
    <mergeCell ref="BW118:CA119"/>
    <mergeCell ref="CB118:CE119"/>
    <mergeCell ref="CF118:CI119"/>
    <mergeCell ref="AY125:BU125"/>
    <mergeCell ref="BK121:BU121"/>
    <mergeCell ref="CQ126:CS127"/>
    <mergeCell ref="CJ126:CM127"/>
    <mergeCell ref="CN126:CP127"/>
    <mergeCell ref="BW128:CA129"/>
    <mergeCell ref="CB128:CE129"/>
    <mergeCell ref="CF128:CI129"/>
    <mergeCell ref="CJ128:CM129"/>
    <mergeCell ref="CN128:CP129"/>
    <mergeCell ref="CQ128:CS129"/>
    <mergeCell ref="AQ128:AS129"/>
    <mergeCell ref="AT128:AV129"/>
    <mergeCell ref="Z128:AD129"/>
    <mergeCell ref="AE128:AH129"/>
    <mergeCell ref="AI128:AL129"/>
    <mergeCell ref="FK120:FP120"/>
    <mergeCell ref="FR120:FV121"/>
    <mergeCell ref="FW120:FZ121"/>
    <mergeCell ref="GA120:GD121"/>
    <mergeCell ref="CW123:DA124"/>
    <mergeCell ref="DB123:DG124"/>
    <mergeCell ref="DH123:DH124"/>
    <mergeCell ref="FF124:FJ124"/>
    <mergeCell ref="B118:L119"/>
    <mergeCell ref="N118:X119"/>
    <mergeCell ref="AY118:BI119"/>
    <mergeCell ref="BK118:BU119"/>
    <mergeCell ref="B126:F127"/>
    <mergeCell ref="G126:L127"/>
    <mergeCell ref="M126:M127"/>
    <mergeCell ref="N126:X127"/>
    <mergeCell ref="AY126:BC127"/>
    <mergeCell ref="BD126:BI127"/>
    <mergeCell ref="BJ126:BJ127"/>
    <mergeCell ref="BK126:BU127"/>
    <mergeCell ref="B123:F124"/>
    <mergeCell ref="B125:X125"/>
    <mergeCell ref="B120:H121"/>
    <mergeCell ref="I120:L121"/>
    <mergeCell ref="M120:M121"/>
    <mergeCell ref="N120:R120"/>
    <mergeCell ref="S120:X120"/>
    <mergeCell ref="AY120:BE121"/>
    <mergeCell ref="BF120:BI121"/>
    <mergeCell ref="BJ120:BJ121"/>
    <mergeCell ref="AQ120:AS121"/>
    <mergeCell ref="AT120:AV121"/>
    <mergeCell ref="B157:E157"/>
    <mergeCell ref="F157:L157"/>
    <mergeCell ref="N157:Q157"/>
    <mergeCell ref="R157:X157"/>
    <mergeCell ref="AY157:BB157"/>
    <mergeCell ref="BC157:BI157"/>
    <mergeCell ref="BK157:BN157"/>
    <mergeCell ref="BO157:BU157"/>
    <mergeCell ref="CN116:CP117"/>
    <mergeCell ref="CQ116:CS117"/>
    <mergeCell ref="AQ116:AS117"/>
    <mergeCell ref="AT116:AV117"/>
    <mergeCell ref="AM118:AP119"/>
    <mergeCell ref="AQ118:AS119"/>
    <mergeCell ref="AT118:AV119"/>
    <mergeCell ref="AM120:AP121"/>
    <mergeCell ref="A115:AD115"/>
    <mergeCell ref="AX115:CA115"/>
    <mergeCell ref="B116:L117"/>
    <mergeCell ref="N116:X117"/>
    <mergeCell ref="Z116:AD117"/>
    <mergeCell ref="AE116:AH117"/>
    <mergeCell ref="AI116:AL117"/>
    <mergeCell ref="AM116:AP117"/>
    <mergeCell ref="AY116:BI117"/>
    <mergeCell ref="BK116:BU117"/>
    <mergeCell ref="BW116:CA117"/>
    <mergeCell ref="CB116:CE117"/>
    <mergeCell ref="CF116:CI117"/>
    <mergeCell ref="CJ116:CM117"/>
    <mergeCell ref="AE112:AH115"/>
    <mergeCell ref="AI112:AL115"/>
    <mergeCell ref="CN112:CS113"/>
    <mergeCell ref="K114:AD114"/>
    <mergeCell ref="AQ114:AS115"/>
    <mergeCell ref="AT114:AV115"/>
    <mergeCell ref="BH114:CA114"/>
    <mergeCell ref="CN114:CP115"/>
    <mergeCell ref="CQ114:CS115"/>
    <mergeCell ref="A107:A109"/>
    <mergeCell ref="B107:AW109"/>
    <mergeCell ref="AX107:CT109"/>
    <mergeCell ref="A110:AW110"/>
    <mergeCell ref="AX110:CT110"/>
    <mergeCell ref="A111:J114"/>
    <mergeCell ref="K111:AV111"/>
    <mergeCell ref="AX111:BG114"/>
    <mergeCell ref="BH111:CS111"/>
    <mergeCell ref="K112:AC113"/>
    <mergeCell ref="AD112:AD113"/>
    <mergeCell ref="AM112:AP115"/>
    <mergeCell ref="AQ112:AV113"/>
    <mergeCell ref="BH112:BZ113"/>
    <mergeCell ref="CA112:CA113"/>
    <mergeCell ref="CB112:CE115"/>
    <mergeCell ref="CF112:CI115"/>
    <mergeCell ref="CJ112:CM115"/>
    <mergeCell ref="B104:E104"/>
    <mergeCell ref="F104:L104"/>
    <mergeCell ref="N104:Q104"/>
    <mergeCell ref="R104:X104"/>
    <mergeCell ref="AY104:BB104"/>
    <mergeCell ref="BC104:BI104"/>
    <mergeCell ref="BK104:BN104"/>
    <mergeCell ref="BO104:BU104"/>
    <mergeCell ref="B105:X105"/>
    <mergeCell ref="AY105:BU105"/>
    <mergeCell ref="Z103:AD105"/>
    <mergeCell ref="AE103:AH105"/>
    <mergeCell ref="AI103:AL105"/>
    <mergeCell ref="AM103:AP105"/>
    <mergeCell ref="AQ103:AS105"/>
    <mergeCell ref="AT103:AV105"/>
    <mergeCell ref="BW103:CA105"/>
    <mergeCell ref="B102:E102"/>
    <mergeCell ref="F102:L102"/>
    <mergeCell ref="N102:Q102"/>
    <mergeCell ref="R102:X102"/>
    <mergeCell ref="AY102:BB102"/>
    <mergeCell ref="BC102:BI102"/>
    <mergeCell ref="BK102:BN102"/>
    <mergeCell ref="AI97:AL98"/>
    <mergeCell ref="E95:H97"/>
    <mergeCell ref="AM95:AP96"/>
    <mergeCell ref="AM93:AP94"/>
    <mergeCell ref="AQ93:AS94"/>
    <mergeCell ref="AT93:AV94"/>
    <mergeCell ref="AQ95:AS96"/>
    <mergeCell ref="AT95:AV96"/>
    <mergeCell ref="BJ95:BM97"/>
    <mergeCell ref="BO95:BQ97"/>
    <mergeCell ref="Z99:AD100"/>
    <mergeCell ref="AE99:AH100"/>
    <mergeCell ref="AI99:AL100"/>
    <mergeCell ref="AM99:AP100"/>
    <mergeCell ref="AQ99:AS100"/>
    <mergeCell ref="AT99:AV100"/>
    <mergeCell ref="U95:X97"/>
    <mergeCell ref="AY95:BA97"/>
    <mergeCell ref="BG95:BI97"/>
    <mergeCell ref="Z93:AD94"/>
    <mergeCell ref="AE93:AH94"/>
    <mergeCell ref="B91:G91"/>
    <mergeCell ref="H91:L91"/>
    <mergeCell ref="M91:R91"/>
    <mergeCell ref="S91:X91"/>
    <mergeCell ref="AY91:BD91"/>
    <mergeCell ref="BE91:BI91"/>
    <mergeCell ref="BJ91:BO91"/>
    <mergeCell ref="BP91:BU91"/>
    <mergeCell ref="B99:X99"/>
    <mergeCell ref="AY99:BU99"/>
    <mergeCell ref="B100:N100"/>
    <mergeCell ref="O100:T100"/>
    <mergeCell ref="U100:X100"/>
    <mergeCell ref="AY100:BK100"/>
    <mergeCell ref="BL100:BQ100"/>
    <mergeCell ref="BR100:BU100"/>
    <mergeCell ref="BR95:BU97"/>
    <mergeCell ref="B92:G93"/>
    <mergeCell ref="H92:L93"/>
    <mergeCell ref="M92:R93"/>
    <mergeCell ref="S92:X93"/>
    <mergeCell ref="B95:D97"/>
    <mergeCell ref="J95:L97"/>
    <mergeCell ref="M95:P97"/>
    <mergeCell ref="R95:T97"/>
    <mergeCell ref="CQ103:CS105"/>
    <mergeCell ref="CQ99:CS100"/>
    <mergeCell ref="CB91:CE92"/>
    <mergeCell ref="CF91:CI92"/>
    <mergeCell ref="CJ91:CM92"/>
    <mergeCell ref="BW93:CA94"/>
    <mergeCell ref="CB93:CE94"/>
    <mergeCell ref="BO102:BU102"/>
    <mergeCell ref="CJ99:CM100"/>
    <mergeCell ref="CN99:CP100"/>
    <mergeCell ref="BW99:CA100"/>
    <mergeCell ref="CF83:CI86"/>
    <mergeCell ref="CJ83:CM86"/>
    <mergeCell ref="CN83:CP86"/>
    <mergeCell ref="CQ83:CS86"/>
    <mergeCell ref="CJ71:CM72"/>
    <mergeCell ref="BW91:CA92"/>
    <mergeCell ref="CB99:CE100"/>
    <mergeCell ref="CF99:CI100"/>
    <mergeCell ref="BJ92:BO93"/>
    <mergeCell ref="BP92:BU93"/>
    <mergeCell ref="CN71:CP72"/>
    <mergeCell ref="CQ71:CS72"/>
    <mergeCell ref="CQ73:CS74"/>
    <mergeCell ref="CJ73:CM74"/>
    <mergeCell ref="CJ77:CM78"/>
    <mergeCell ref="CN77:CP78"/>
    <mergeCell ref="CQ77:CS78"/>
    <mergeCell ref="BO87:BU89"/>
    <mergeCell ref="BW87:CA88"/>
    <mergeCell ref="CB87:CE88"/>
    <mergeCell ref="CQ75:CS76"/>
    <mergeCell ref="B84:M84"/>
    <mergeCell ref="AY84:BJ84"/>
    <mergeCell ref="B86:X86"/>
    <mergeCell ref="AY86:BU86"/>
    <mergeCell ref="B81:X81"/>
    <mergeCell ref="AY81:BU81"/>
    <mergeCell ref="B82:E83"/>
    <mergeCell ref="F82:L83"/>
    <mergeCell ref="M82:M83"/>
    <mergeCell ref="N82:X85"/>
    <mergeCell ref="AY82:BB83"/>
    <mergeCell ref="BC82:BI83"/>
    <mergeCell ref="BJ82:BJ83"/>
    <mergeCell ref="BK82:BU85"/>
    <mergeCell ref="B79:F80"/>
    <mergeCell ref="G79:L80"/>
    <mergeCell ref="M79:M80"/>
    <mergeCell ref="N79:R80"/>
    <mergeCell ref="S79:X80"/>
    <mergeCell ref="AY79:BC80"/>
    <mergeCell ref="BD79:BI80"/>
    <mergeCell ref="BJ79:BJ80"/>
    <mergeCell ref="BK79:BO80"/>
    <mergeCell ref="BP79:BU80"/>
    <mergeCell ref="AX63:AX105"/>
    <mergeCell ref="AY63:BI64"/>
    <mergeCell ref="Z71:AD72"/>
    <mergeCell ref="AE71:AH72"/>
    <mergeCell ref="AI71:AL72"/>
    <mergeCell ref="AM71:AP72"/>
    <mergeCell ref="AI73:AL74"/>
    <mergeCell ref="AM73:AP74"/>
    <mergeCell ref="CW63:DG64"/>
    <mergeCell ref="CN81:CP82"/>
    <mergeCell ref="CQ81:CS82"/>
    <mergeCell ref="BW81:CA82"/>
    <mergeCell ref="CB81:CE82"/>
    <mergeCell ref="CF81:CI82"/>
    <mergeCell ref="AQ63:AS64"/>
    <mergeCell ref="AT63:AV64"/>
    <mergeCell ref="CW75:DS75"/>
    <mergeCell ref="CW81:DS81"/>
    <mergeCell ref="AM65:AP66"/>
    <mergeCell ref="AQ65:AS66"/>
    <mergeCell ref="AT65:AV66"/>
    <mergeCell ref="AM67:AP68"/>
    <mergeCell ref="AQ67:AS68"/>
    <mergeCell ref="AT67:AV68"/>
    <mergeCell ref="AQ71:AS72"/>
    <mergeCell ref="CV63:CV105"/>
    <mergeCell ref="CB63:CE64"/>
    <mergeCell ref="CF63:CI64"/>
    <mergeCell ref="CJ63:CM64"/>
    <mergeCell ref="BK67:BO67"/>
    <mergeCell ref="BP67:BU67"/>
    <mergeCell ref="BW63:CA64"/>
    <mergeCell ref="CN63:CP64"/>
    <mergeCell ref="CQ63:CS64"/>
    <mergeCell ref="CN91:CP92"/>
    <mergeCell ref="CQ91:CS92"/>
    <mergeCell ref="CB103:CE105"/>
    <mergeCell ref="CF103:CI105"/>
    <mergeCell ref="CJ103:CM105"/>
    <mergeCell ref="CN103:CP105"/>
    <mergeCell ref="DI63:DS64"/>
    <mergeCell ref="CB59:CE62"/>
    <mergeCell ref="CF59:CI62"/>
    <mergeCell ref="CJ59:CM62"/>
    <mergeCell ref="CN59:CS60"/>
    <mergeCell ref="BK71:BO71"/>
    <mergeCell ref="BP71:BU71"/>
    <mergeCell ref="AY72:BU72"/>
    <mergeCell ref="AE79:AH80"/>
    <mergeCell ref="B73:F74"/>
    <mergeCell ref="G73:L74"/>
    <mergeCell ref="M73:M74"/>
    <mergeCell ref="N73:X74"/>
    <mergeCell ref="AY73:BC74"/>
    <mergeCell ref="BD73:BI74"/>
    <mergeCell ref="BJ73:BJ74"/>
    <mergeCell ref="BK73:BU74"/>
    <mergeCell ref="B72:X72"/>
    <mergeCell ref="G70:L71"/>
    <mergeCell ref="M70:M71"/>
    <mergeCell ref="AY70:BC71"/>
    <mergeCell ref="BD70:BI71"/>
    <mergeCell ref="BJ70:BJ71"/>
    <mergeCell ref="B65:L66"/>
    <mergeCell ref="N65:X66"/>
    <mergeCell ref="AY65:BI66"/>
    <mergeCell ref="BK65:BU66"/>
    <mergeCell ref="B67:H68"/>
    <mergeCell ref="I67:L68"/>
    <mergeCell ref="B78:X78"/>
    <mergeCell ref="AI79:AL80"/>
    <mergeCell ref="AM75:AP76"/>
    <mergeCell ref="DN23:DS24"/>
    <mergeCell ref="CW28:DS28"/>
    <mergeCell ref="CW34:DI36"/>
    <mergeCell ref="DJ34:DL36"/>
    <mergeCell ref="DM34:DS36"/>
    <mergeCell ref="DU24:DY25"/>
    <mergeCell ref="DZ24:EC25"/>
    <mergeCell ref="K61:AD61"/>
    <mergeCell ref="AQ61:AS62"/>
    <mergeCell ref="AT61:AV62"/>
    <mergeCell ref="BH61:CA61"/>
    <mergeCell ref="A62:AD62"/>
    <mergeCell ref="AX62:CA62"/>
    <mergeCell ref="CN61:CP62"/>
    <mergeCell ref="CQ61:CS62"/>
    <mergeCell ref="B26:F27"/>
    <mergeCell ref="G26:L27"/>
    <mergeCell ref="AY26:BC27"/>
    <mergeCell ref="BD26:BI27"/>
    <mergeCell ref="B25:X25"/>
    <mergeCell ref="AT24:AV25"/>
    <mergeCell ref="Z24:AD25"/>
    <mergeCell ref="AE24:AH25"/>
    <mergeCell ref="AI24:AL25"/>
    <mergeCell ref="AM24:AP25"/>
    <mergeCell ref="AQ24:AS25"/>
    <mergeCell ref="AY23:BC24"/>
    <mergeCell ref="BD23:BI24"/>
    <mergeCell ref="DB26:DG27"/>
    <mergeCell ref="DH26:DH27"/>
    <mergeCell ref="DI26:DM27"/>
    <mergeCell ref="DN26:DS27"/>
    <mergeCell ref="Z67:AD68"/>
    <mergeCell ref="AE67:AH68"/>
    <mergeCell ref="AI67:AL68"/>
    <mergeCell ref="AE69:AH70"/>
    <mergeCell ref="CN65:CP66"/>
    <mergeCell ref="CQ65:CS66"/>
    <mergeCell ref="CN67:CP68"/>
    <mergeCell ref="CQ67:CS68"/>
    <mergeCell ref="BW65:CA66"/>
    <mergeCell ref="CB65:CE66"/>
    <mergeCell ref="CF65:CI66"/>
    <mergeCell ref="CJ65:CM66"/>
    <mergeCell ref="BW67:CA68"/>
    <mergeCell ref="CJ67:CM68"/>
    <mergeCell ref="Z69:AD70"/>
    <mergeCell ref="CN69:CP70"/>
    <mergeCell ref="CQ69:CS70"/>
    <mergeCell ref="BW69:CA70"/>
    <mergeCell ref="CB69:CE70"/>
    <mergeCell ref="CF69:CI70"/>
    <mergeCell ref="AI69:AL70"/>
    <mergeCell ref="AM69:AP70"/>
    <mergeCell ref="AQ69:AS70"/>
    <mergeCell ref="EH24:EK25"/>
    <mergeCell ref="EL24:EN25"/>
    <mergeCell ref="EO24:EQ25"/>
    <mergeCell ref="DU28:DY29"/>
    <mergeCell ref="DU20:DY21"/>
    <mergeCell ref="DZ20:EC21"/>
    <mergeCell ref="ED20:EG21"/>
    <mergeCell ref="EH20:EK21"/>
    <mergeCell ref="EL20:EN21"/>
    <mergeCell ref="EO20:EQ21"/>
    <mergeCell ref="ET20:EX21"/>
    <mergeCell ref="EY20:FD21"/>
    <mergeCell ref="CW26:DA27"/>
    <mergeCell ref="CB10:CE11"/>
    <mergeCell ref="CF10:CI11"/>
    <mergeCell ref="CJ10:CM11"/>
    <mergeCell ref="CN10:CP11"/>
    <mergeCell ref="CQ10:CS11"/>
    <mergeCell ref="CQ14:CS15"/>
    <mergeCell ref="EH18:EK19"/>
    <mergeCell ref="EL18:EN19"/>
    <mergeCell ref="EO18:EQ19"/>
    <mergeCell ref="CW17:DA18"/>
    <mergeCell ref="DB17:DG18"/>
    <mergeCell ref="DH17:DH18"/>
    <mergeCell ref="CW19:DS19"/>
    <mergeCell ref="CW20:DA21"/>
    <mergeCell ref="DB20:DG21"/>
    <mergeCell ref="DH20:DH21"/>
    <mergeCell ref="DI20:DS21"/>
    <mergeCell ref="DH23:DH24"/>
    <mergeCell ref="DI23:DM24"/>
    <mergeCell ref="CQ12:CS13"/>
    <mergeCell ref="A4:AW4"/>
    <mergeCell ref="A1:A3"/>
    <mergeCell ref="B1:AW3"/>
    <mergeCell ref="AX1:CT3"/>
    <mergeCell ref="A5:J8"/>
    <mergeCell ref="K5:AV5"/>
    <mergeCell ref="AW5:AW52"/>
    <mergeCell ref="AE6:AH9"/>
    <mergeCell ref="AI6:AL9"/>
    <mergeCell ref="AM6:AP9"/>
    <mergeCell ref="AQ6:AV7"/>
    <mergeCell ref="AX5:BG8"/>
    <mergeCell ref="BH5:CS5"/>
    <mergeCell ref="CT5:CT52"/>
    <mergeCell ref="AX9:CA9"/>
    <mergeCell ref="AX4:CT4"/>
    <mergeCell ref="A9:AD9"/>
    <mergeCell ref="AT8:AV9"/>
    <mergeCell ref="BH8:CA8"/>
    <mergeCell ref="CN8:CP9"/>
    <mergeCell ref="CQ8:CS9"/>
    <mergeCell ref="K8:AD8"/>
    <mergeCell ref="AQ8:AS9"/>
    <mergeCell ref="BH6:BZ7"/>
    <mergeCell ref="CA6:CA7"/>
    <mergeCell ref="CB6:CE9"/>
    <mergeCell ref="CF6:CI9"/>
    <mergeCell ref="CJ6:CM9"/>
    <mergeCell ref="CN6:CS7"/>
    <mergeCell ref="K6:AC7"/>
    <mergeCell ref="AD6:AD7"/>
    <mergeCell ref="Z10:AD11"/>
    <mergeCell ref="AE10:AH11"/>
    <mergeCell ref="AI10:AL11"/>
    <mergeCell ref="AM10:AP11"/>
    <mergeCell ref="AQ10:AS11"/>
    <mergeCell ref="AT10:AV11"/>
    <mergeCell ref="A10:A52"/>
    <mergeCell ref="B10:L11"/>
    <mergeCell ref="N10:X11"/>
    <mergeCell ref="Y10:Y52"/>
    <mergeCell ref="B12:L13"/>
    <mergeCell ref="N12:X13"/>
    <mergeCell ref="AY10:BI11"/>
    <mergeCell ref="BK10:BU11"/>
    <mergeCell ref="AY12:BI13"/>
    <mergeCell ref="BK12:BU13"/>
    <mergeCell ref="BF14:BI15"/>
    <mergeCell ref="N14:R14"/>
    <mergeCell ref="S14:X14"/>
    <mergeCell ref="AI14:AL15"/>
    <mergeCell ref="AM14:AP15"/>
    <mergeCell ref="B14:H15"/>
    <mergeCell ref="I14:L15"/>
    <mergeCell ref="M14:M15"/>
    <mergeCell ref="BJ14:BJ15"/>
    <mergeCell ref="BK14:BO14"/>
    <mergeCell ref="BP14:BU14"/>
    <mergeCell ref="AI16:AL17"/>
    <mergeCell ref="AM16:AP17"/>
    <mergeCell ref="B19:X19"/>
    <mergeCell ref="Z12:AD13"/>
    <mergeCell ref="AE12:AH13"/>
    <mergeCell ref="AI12:AL13"/>
    <mergeCell ref="AM12:AP13"/>
    <mergeCell ref="AQ12:AS13"/>
    <mergeCell ref="AT12:AV13"/>
    <mergeCell ref="BW12:CA13"/>
    <mergeCell ref="CB12:CE13"/>
    <mergeCell ref="CF12:CI13"/>
    <mergeCell ref="CJ12:CM13"/>
    <mergeCell ref="M17:M18"/>
    <mergeCell ref="CJ16:CM17"/>
    <mergeCell ref="CN12:CP13"/>
    <mergeCell ref="CF14:CI15"/>
    <mergeCell ref="CJ14:CM15"/>
    <mergeCell ref="CN14:CP15"/>
    <mergeCell ref="AQ14:AS15"/>
    <mergeCell ref="AT14:AV15"/>
    <mergeCell ref="Z14:AD15"/>
    <mergeCell ref="AE14:AH15"/>
    <mergeCell ref="BW14:CA15"/>
    <mergeCell ref="AY14:BE15"/>
    <mergeCell ref="AQ16:AS17"/>
    <mergeCell ref="AT16:AV17"/>
    <mergeCell ref="AQ18:AS19"/>
    <mergeCell ref="N16:R17"/>
    <mergeCell ref="S16:X17"/>
    <mergeCell ref="Z16:AD17"/>
    <mergeCell ref="AE16:AH17"/>
    <mergeCell ref="BD17:BI18"/>
    <mergeCell ref="BV10:BV52"/>
    <mergeCell ref="BW10:CA11"/>
    <mergeCell ref="BJ17:BJ18"/>
    <mergeCell ref="BK16:BO17"/>
    <mergeCell ref="BP16:BU17"/>
    <mergeCell ref="BW16:CA17"/>
    <mergeCell ref="N15:X15"/>
    <mergeCell ref="BK15:BU15"/>
    <mergeCell ref="CB14:CE15"/>
    <mergeCell ref="CF18:CI19"/>
    <mergeCell ref="CJ18:CM19"/>
    <mergeCell ref="AY19:BU19"/>
    <mergeCell ref="AY17:BC18"/>
    <mergeCell ref="CB16:CE17"/>
    <mergeCell ref="CF16:CI17"/>
    <mergeCell ref="CN16:CP17"/>
    <mergeCell ref="CQ16:CS17"/>
    <mergeCell ref="CN18:CP19"/>
    <mergeCell ref="CQ18:CS19"/>
    <mergeCell ref="AT18:AV19"/>
    <mergeCell ref="N18:R18"/>
    <mergeCell ref="GI18:GK19"/>
    <mergeCell ref="GL18:GN19"/>
    <mergeCell ref="S18:X18"/>
    <mergeCell ref="Z18:AD19"/>
    <mergeCell ref="AE18:AH19"/>
    <mergeCell ref="AI18:AL19"/>
    <mergeCell ref="AM18:AP19"/>
    <mergeCell ref="BK18:BO18"/>
    <mergeCell ref="BP18:BU18"/>
    <mergeCell ref="BW18:CA19"/>
    <mergeCell ref="CB18:CE19"/>
    <mergeCell ref="FF18:FJ18"/>
    <mergeCell ref="FK18:FP18"/>
    <mergeCell ref="ET19:FP19"/>
    <mergeCell ref="BW20:CA21"/>
    <mergeCell ref="CB20:CE21"/>
    <mergeCell ref="CF20:CI21"/>
    <mergeCell ref="CJ20:CM21"/>
    <mergeCell ref="CN20:CP21"/>
    <mergeCell ref="CQ20:CS21"/>
    <mergeCell ref="AQ20:AS21"/>
    <mergeCell ref="AT20:AV21"/>
    <mergeCell ref="AX10:AX52"/>
    <mergeCell ref="BW22:CA23"/>
    <mergeCell ref="CB22:CE23"/>
    <mergeCell ref="CN26:CP27"/>
    <mergeCell ref="CQ26:CS27"/>
    <mergeCell ref="AE30:AH33"/>
    <mergeCell ref="AI30:AL33"/>
    <mergeCell ref="AM30:AP33"/>
    <mergeCell ref="AQ30:AS33"/>
    <mergeCell ref="AQ28:AS29"/>
    <mergeCell ref="M20:M21"/>
    <mergeCell ref="N20:X21"/>
    <mergeCell ref="Z20:AD21"/>
    <mergeCell ref="AE20:AH21"/>
    <mergeCell ref="AI20:AL21"/>
    <mergeCell ref="AM20:AP21"/>
    <mergeCell ref="AY20:BC21"/>
    <mergeCell ref="BD20:BI21"/>
    <mergeCell ref="BJ20:BJ21"/>
    <mergeCell ref="BK20:BU21"/>
    <mergeCell ref="CF22:CI23"/>
    <mergeCell ref="CJ22:CM23"/>
    <mergeCell ref="CN22:CP23"/>
    <mergeCell ref="CQ22:CS23"/>
    <mergeCell ref="CQ24:CS25"/>
    <mergeCell ref="CF24:CI25"/>
    <mergeCell ref="AY25:BU25"/>
    <mergeCell ref="M23:M24"/>
    <mergeCell ref="N23:R24"/>
    <mergeCell ref="S23:X24"/>
    <mergeCell ref="BJ23:BJ24"/>
    <mergeCell ref="BK23:BO24"/>
    <mergeCell ref="CJ24:CM25"/>
    <mergeCell ref="CN24:CP25"/>
    <mergeCell ref="AM22:AP23"/>
    <mergeCell ref="AQ22:AS23"/>
    <mergeCell ref="AT22:AV23"/>
    <mergeCell ref="B22:X22"/>
    <mergeCell ref="Z22:AD23"/>
    <mergeCell ref="AE22:AH23"/>
    <mergeCell ref="AI22:AL23"/>
    <mergeCell ref="AY22:BU22"/>
    <mergeCell ref="BW24:CA25"/>
    <mergeCell ref="CB24:CE25"/>
    <mergeCell ref="BP23:BU24"/>
    <mergeCell ref="CJ26:CM27"/>
    <mergeCell ref="BJ26:BJ27"/>
    <mergeCell ref="BK26:BO27"/>
    <mergeCell ref="BP26:BU27"/>
    <mergeCell ref="BW26:CA27"/>
    <mergeCell ref="CB26:CE27"/>
    <mergeCell ref="CF26:CI27"/>
    <mergeCell ref="AI26:AL27"/>
    <mergeCell ref="AM26:AP27"/>
    <mergeCell ref="AQ26:AS27"/>
    <mergeCell ref="AT26:AV27"/>
    <mergeCell ref="M26:M27"/>
    <mergeCell ref="N26:R27"/>
    <mergeCell ref="S26:X27"/>
    <mergeCell ref="Z26:AD27"/>
    <mergeCell ref="AE26:AH27"/>
    <mergeCell ref="AT28:AV29"/>
    <mergeCell ref="AY33:BU33"/>
    <mergeCell ref="B33:X33"/>
    <mergeCell ref="GA28:GD29"/>
    <mergeCell ref="GE28:GH29"/>
    <mergeCell ref="GI28:GK29"/>
    <mergeCell ref="CJ28:CM29"/>
    <mergeCell ref="CN28:CP29"/>
    <mergeCell ref="CQ28:CS29"/>
    <mergeCell ref="B28:X28"/>
    <mergeCell ref="Z28:AD29"/>
    <mergeCell ref="AE28:AH29"/>
    <mergeCell ref="AI28:AL29"/>
    <mergeCell ref="AM28:AP29"/>
    <mergeCell ref="B29:E30"/>
    <mergeCell ref="F29:L30"/>
    <mergeCell ref="M29:M30"/>
    <mergeCell ref="N29:X32"/>
    <mergeCell ref="CB28:CE29"/>
    <mergeCell ref="CF28:CI29"/>
    <mergeCell ref="AY31:BJ31"/>
    <mergeCell ref="B31:M31"/>
    <mergeCell ref="Z30:AD33"/>
    <mergeCell ref="BW30:CA33"/>
    <mergeCell ref="CB30:CE33"/>
    <mergeCell ref="CF30:CI33"/>
    <mergeCell ref="CJ30:CM33"/>
    <mergeCell ref="CN30:CP33"/>
    <mergeCell ref="CQ30:CS33"/>
    <mergeCell ref="AT30:AV33"/>
    <mergeCell ref="BC29:BI30"/>
    <mergeCell ref="BJ29:BJ30"/>
    <mergeCell ref="BK29:BU32"/>
    <mergeCell ref="ET28:FP28"/>
    <mergeCell ref="ET31:FE31"/>
    <mergeCell ref="B38:G38"/>
    <mergeCell ref="H38:L38"/>
    <mergeCell ref="M38:R38"/>
    <mergeCell ref="B39:G40"/>
    <mergeCell ref="H39:L40"/>
    <mergeCell ref="M39:R40"/>
    <mergeCell ref="AQ34:AS35"/>
    <mergeCell ref="Z36:AD37"/>
    <mergeCell ref="AE36:AH37"/>
    <mergeCell ref="AI36:AL37"/>
    <mergeCell ref="AM36:AP37"/>
    <mergeCell ref="CQ40:CS41"/>
    <mergeCell ref="AT34:AV35"/>
    <mergeCell ref="R34:X36"/>
    <mergeCell ref="Z34:AD35"/>
    <mergeCell ref="AE34:AH35"/>
    <mergeCell ref="AI34:AL35"/>
    <mergeCell ref="AM34:AP35"/>
    <mergeCell ref="CF34:CI35"/>
    <mergeCell ref="CJ34:CM35"/>
    <mergeCell ref="CN34:CP35"/>
    <mergeCell ref="CQ34:CS35"/>
    <mergeCell ref="CN36:CP37"/>
    <mergeCell ref="CQ36:CS37"/>
    <mergeCell ref="CF36:CI37"/>
    <mergeCell ref="CJ36:CM37"/>
    <mergeCell ref="B34:N36"/>
    <mergeCell ref="O34:Q36"/>
    <mergeCell ref="BO34:BU36"/>
    <mergeCell ref="AY34:BK36"/>
    <mergeCell ref="BL34:BN36"/>
    <mergeCell ref="AQ36:AS37"/>
    <mergeCell ref="AT36:AV37"/>
    <mergeCell ref="DU34:DY35"/>
    <mergeCell ref="DZ34:EC35"/>
    <mergeCell ref="ED34:EG35"/>
    <mergeCell ref="EH34:EK35"/>
    <mergeCell ref="AT38:AV39"/>
    <mergeCell ref="S38:X38"/>
    <mergeCell ref="Z38:AD39"/>
    <mergeCell ref="AE38:AH39"/>
    <mergeCell ref="AI38:AL39"/>
    <mergeCell ref="AM38:AP39"/>
    <mergeCell ref="AQ38:AS39"/>
    <mergeCell ref="S39:X40"/>
    <mergeCell ref="AI40:AL41"/>
    <mergeCell ref="AM40:AP41"/>
    <mergeCell ref="AQ40:AS41"/>
    <mergeCell ref="CW38:DB38"/>
    <mergeCell ref="DC38:DG38"/>
    <mergeCell ref="DH38:DM38"/>
    <mergeCell ref="DN38:DS38"/>
    <mergeCell ref="DU38:DY39"/>
    <mergeCell ref="DZ38:EC39"/>
    <mergeCell ref="ED38:EG39"/>
    <mergeCell ref="EH38:EK39"/>
    <mergeCell ref="AT40:AV41"/>
    <mergeCell ref="Z40:AD41"/>
    <mergeCell ref="AE40:AH41"/>
    <mergeCell ref="AY39:BD40"/>
    <mergeCell ref="BE39:BI40"/>
    <mergeCell ref="BJ39:BO40"/>
    <mergeCell ref="BP39:BU40"/>
    <mergeCell ref="CF40:CI41"/>
    <mergeCell ref="CJ40:CM41"/>
    <mergeCell ref="CN40:CP41"/>
    <mergeCell ref="BW40:CA41"/>
    <mergeCell ref="CB40:CE41"/>
    <mergeCell ref="CB38:CE39"/>
    <mergeCell ref="CF38:CI39"/>
    <mergeCell ref="CJ38:CM39"/>
    <mergeCell ref="CN38:CP39"/>
    <mergeCell ref="CQ38:CS39"/>
    <mergeCell ref="AE44:AH45"/>
    <mergeCell ref="AI44:AL45"/>
    <mergeCell ref="AM44:AP45"/>
    <mergeCell ref="AQ44:AS45"/>
    <mergeCell ref="AT44:AV45"/>
    <mergeCell ref="BW44:CA45"/>
    <mergeCell ref="CB44:CE45"/>
    <mergeCell ref="CF44:CI45"/>
    <mergeCell ref="CJ44:CM45"/>
    <mergeCell ref="CN44:CP45"/>
    <mergeCell ref="CQ44:CS45"/>
    <mergeCell ref="BW42:CA43"/>
    <mergeCell ref="CB42:CE43"/>
    <mergeCell ref="CF42:CI43"/>
    <mergeCell ref="CJ42:CM43"/>
    <mergeCell ref="CN42:CP43"/>
    <mergeCell ref="CQ42:CS43"/>
    <mergeCell ref="BJ38:BO38"/>
    <mergeCell ref="BB42:BE44"/>
    <mergeCell ref="B46:X46"/>
    <mergeCell ref="Z46:AD47"/>
    <mergeCell ref="U47:X47"/>
    <mergeCell ref="B42:D44"/>
    <mergeCell ref="J42:L44"/>
    <mergeCell ref="M42:P44"/>
    <mergeCell ref="R42:T44"/>
    <mergeCell ref="U42:X44"/>
    <mergeCell ref="AY42:BA44"/>
    <mergeCell ref="BG42:BI44"/>
    <mergeCell ref="BJ42:BM44"/>
    <mergeCell ref="BO42:BQ44"/>
    <mergeCell ref="Z44:AD45"/>
    <mergeCell ref="B49:E49"/>
    <mergeCell ref="AI42:AL43"/>
    <mergeCell ref="AM42:AP43"/>
    <mergeCell ref="AQ42:AS43"/>
    <mergeCell ref="AT42:AV43"/>
    <mergeCell ref="Z42:AD43"/>
    <mergeCell ref="AE42:AH43"/>
    <mergeCell ref="AI46:AL47"/>
    <mergeCell ref="B47:N47"/>
    <mergeCell ref="O47:T47"/>
    <mergeCell ref="E42:H44"/>
    <mergeCell ref="ES62:FV62"/>
    <mergeCell ref="A57:AW57"/>
    <mergeCell ref="AX57:CT57"/>
    <mergeCell ref="A58:J61"/>
    <mergeCell ref="K58:AV58"/>
    <mergeCell ref="AW58:AW105"/>
    <mergeCell ref="AX58:BG61"/>
    <mergeCell ref="BH58:CS58"/>
    <mergeCell ref="CT58:CT105"/>
    <mergeCell ref="K59:AC60"/>
    <mergeCell ref="AD59:AD60"/>
    <mergeCell ref="AE59:AH62"/>
    <mergeCell ref="AI59:AL62"/>
    <mergeCell ref="BW46:CA47"/>
    <mergeCell ref="CB46:CE47"/>
    <mergeCell ref="CF46:CI47"/>
    <mergeCell ref="CJ46:CM47"/>
    <mergeCell ref="CN46:CP47"/>
    <mergeCell ref="CQ46:CS47"/>
    <mergeCell ref="AE46:AH47"/>
    <mergeCell ref="AM46:AP47"/>
    <mergeCell ref="AQ46:AS47"/>
    <mergeCell ref="AT46:AV47"/>
    <mergeCell ref="AY46:BU46"/>
    <mergeCell ref="CN48:CP49"/>
    <mergeCell ref="CQ48:CS49"/>
    <mergeCell ref="AQ48:AS49"/>
    <mergeCell ref="AT48:AV49"/>
    <mergeCell ref="Z48:AD49"/>
    <mergeCell ref="AE48:AH49"/>
    <mergeCell ref="AI48:AL49"/>
    <mergeCell ref="AM48:AP49"/>
    <mergeCell ref="DU48:DY49"/>
    <mergeCell ref="DZ48:EC49"/>
    <mergeCell ref="ED48:EG49"/>
    <mergeCell ref="EH48:EK49"/>
    <mergeCell ref="EL48:EN49"/>
    <mergeCell ref="EO48:EQ49"/>
    <mergeCell ref="FR48:FV49"/>
    <mergeCell ref="FW48:FZ49"/>
    <mergeCell ref="GA48:GD49"/>
    <mergeCell ref="CQ50:CS52"/>
    <mergeCell ref="BW50:CA52"/>
    <mergeCell ref="CB50:CE52"/>
    <mergeCell ref="CF50:CI52"/>
    <mergeCell ref="CJ50:CM52"/>
    <mergeCell ref="F49:L49"/>
    <mergeCell ref="N49:Q49"/>
    <mergeCell ref="R49:X49"/>
    <mergeCell ref="ET52:FP52"/>
    <mergeCell ref="CF48:CI49"/>
    <mergeCell ref="CJ48:CM49"/>
    <mergeCell ref="BW79:CA80"/>
    <mergeCell ref="CB79:CE80"/>
    <mergeCell ref="CF79:CI80"/>
    <mergeCell ref="CJ79:CM80"/>
    <mergeCell ref="CN75:CP76"/>
    <mergeCell ref="A54:A56"/>
    <mergeCell ref="B54:AW56"/>
    <mergeCell ref="AX54:CT56"/>
    <mergeCell ref="A53:AW53"/>
    <mergeCell ref="AX53:CT53"/>
    <mergeCell ref="AY52:BU52"/>
    <mergeCell ref="B52:X52"/>
    <mergeCell ref="CN50:CP52"/>
    <mergeCell ref="AM50:AP52"/>
    <mergeCell ref="AQ50:AS52"/>
    <mergeCell ref="AT50:AV52"/>
    <mergeCell ref="Z50:AD52"/>
    <mergeCell ref="AE50:AH52"/>
    <mergeCell ref="AI50:AL52"/>
    <mergeCell ref="F51:L51"/>
    <mergeCell ref="N51:Q51"/>
    <mergeCell ref="R51:X51"/>
    <mergeCell ref="B51:E51"/>
    <mergeCell ref="AY51:BB51"/>
    <mergeCell ref="BC51:BI51"/>
    <mergeCell ref="BK51:BN51"/>
    <mergeCell ref="BO51:BU51"/>
    <mergeCell ref="N71:R71"/>
    <mergeCell ref="AM59:AP62"/>
    <mergeCell ref="AQ59:AV60"/>
    <mergeCell ref="BH59:BZ60"/>
    <mergeCell ref="CA59:CA60"/>
    <mergeCell ref="S71:X71"/>
    <mergeCell ref="CB67:CE68"/>
    <mergeCell ref="CF67:CI68"/>
    <mergeCell ref="CJ69:CM70"/>
    <mergeCell ref="Z73:AD74"/>
    <mergeCell ref="AE73:AH74"/>
    <mergeCell ref="AQ75:AS76"/>
    <mergeCell ref="AQ89:AS90"/>
    <mergeCell ref="AQ87:AS88"/>
    <mergeCell ref="AT87:AV88"/>
    <mergeCell ref="AY87:BK89"/>
    <mergeCell ref="BL87:BN89"/>
    <mergeCell ref="AY67:BE68"/>
    <mergeCell ref="Z65:AD66"/>
    <mergeCell ref="AE65:AH66"/>
    <mergeCell ref="AY75:BU75"/>
    <mergeCell ref="AY76:BC77"/>
    <mergeCell ref="BD76:BI77"/>
    <mergeCell ref="BJ76:BJ77"/>
    <mergeCell ref="BK76:BO77"/>
    <mergeCell ref="AY78:BU78"/>
    <mergeCell ref="CB77:CE78"/>
    <mergeCell ref="Z77:AD78"/>
    <mergeCell ref="AE77:AH78"/>
    <mergeCell ref="AT71:AV72"/>
    <mergeCell ref="BW71:CA72"/>
    <mergeCell ref="CB71:CE72"/>
    <mergeCell ref="CF71:CI72"/>
    <mergeCell ref="AQ73:AS74"/>
    <mergeCell ref="AT73:AV74"/>
    <mergeCell ref="BW73:CA74"/>
    <mergeCell ref="CB73:CE74"/>
    <mergeCell ref="AI77:AL78"/>
    <mergeCell ref="Z81:AD82"/>
    <mergeCell ref="AE81:AH82"/>
    <mergeCell ref="DP100:DS100"/>
    <mergeCell ref="AQ91:AS92"/>
    <mergeCell ref="AT91:AV92"/>
    <mergeCell ref="AY92:BD93"/>
    <mergeCell ref="BE92:BI93"/>
    <mergeCell ref="BW89:CA90"/>
    <mergeCell ref="AM77:AP78"/>
    <mergeCell ref="AT77:AV78"/>
    <mergeCell ref="BW77:CA78"/>
    <mergeCell ref="CF77:CI78"/>
    <mergeCell ref="AI81:AL82"/>
    <mergeCell ref="AM81:AP82"/>
    <mergeCell ref="AM79:AP80"/>
    <mergeCell ref="AT75:AV76"/>
    <mergeCell ref="Z75:AD76"/>
    <mergeCell ref="AE75:AH76"/>
    <mergeCell ref="AI75:AL76"/>
    <mergeCell ref="Z83:AD86"/>
    <mergeCell ref="CB75:CE76"/>
    <mergeCell ref="AE83:AH86"/>
    <mergeCell ref="AE87:AH88"/>
    <mergeCell ref="AI87:AL88"/>
    <mergeCell ref="AM87:AP88"/>
    <mergeCell ref="CJ87:CM88"/>
    <mergeCell ref="CN87:CP88"/>
    <mergeCell ref="CQ87:CS88"/>
    <mergeCell ref="CF89:CI90"/>
    <mergeCell ref="CJ89:CM90"/>
    <mergeCell ref="CN89:CP90"/>
    <mergeCell ref="CQ89:CS90"/>
    <mergeCell ref="AT89:AV90"/>
    <mergeCell ref="Z89:AD90"/>
    <mergeCell ref="AE89:AH90"/>
    <mergeCell ref="AI89:AL90"/>
    <mergeCell ref="CB89:CE90"/>
    <mergeCell ref="CN79:CP80"/>
    <mergeCell ref="AQ81:AS82"/>
    <mergeCell ref="AT81:AV82"/>
    <mergeCell ref="AI83:AL86"/>
    <mergeCell ref="AM83:AP86"/>
    <mergeCell ref="AQ83:AS86"/>
    <mergeCell ref="AT83:AV86"/>
    <mergeCell ref="BW83:CA86"/>
    <mergeCell ref="CB83:CE86"/>
    <mergeCell ref="CF87:CI88"/>
    <mergeCell ref="CQ79:CS80"/>
    <mergeCell ref="Z79:AD80"/>
    <mergeCell ref="CJ81:CM82"/>
    <mergeCell ref="AQ79:AS80"/>
    <mergeCell ref="BV63:BV105"/>
    <mergeCell ref="BK68:BU68"/>
    <mergeCell ref="BK69:BO70"/>
    <mergeCell ref="BP69:BU70"/>
    <mergeCell ref="BW75:CA76"/>
    <mergeCell ref="AI65:AL66"/>
    <mergeCell ref="CN73:CP74"/>
    <mergeCell ref="CF73:CI74"/>
    <mergeCell ref="CF75:CI76"/>
    <mergeCell ref="CJ75:CM76"/>
    <mergeCell ref="AQ77:AS78"/>
    <mergeCell ref="AT79:AV80"/>
    <mergeCell ref="CQ101:CS102"/>
    <mergeCell ref="Z97:AD98"/>
    <mergeCell ref="AE97:AH98"/>
    <mergeCell ref="Z95:AD96"/>
    <mergeCell ref="AE95:AH96"/>
    <mergeCell ref="AI95:AL96"/>
    <mergeCell ref="CF93:CI94"/>
    <mergeCell ref="CJ93:CM94"/>
    <mergeCell ref="CN93:CP94"/>
    <mergeCell ref="CQ93:CS94"/>
    <mergeCell ref="CF95:CI96"/>
    <mergeCell ref="CJ95:CM96"/>
    <mergeCell ref="CN95:CP96"/>
    <mergeCell ref="CQ95:CS96"/>
    <mergeCell ref="BW97:CA98"/>
    <mergeCell ref="BB95:BE97"/>
    <mergeCell ref="CB97:CE98"/>
    <mergeCell ref="BW95:CA96"/>
    <mergeCell ref="CB95:CE96"/>
    <mergeCell ref="CQ97:CS98"/>
    <mergeCell ref="AI93:AL94"/>
    <mergeCell ref="AI101:AL102"/>
    <mergeCell ref="AM101:AP102"/>
    <mergeCell ref="AQ101:AS102"/>
    <mergeCell ref="AT101:AV102"/>
    <mergeCell ref="A106:AW106"/>
    <mergeCell ref="Z101:AD102"/>
    <mergeCell ref="A63:A105"/>
    <mergeCell ref="B63:L64"/>
    <mergeCell ref="N63:X64"/>
    <mergeCell ref="Y63:Y105"/>
    <mergeCell ref="Z63:AD64"/>
    <mergeCell ref="AE63:AH64"/>
    <mergeCell ref="AI63:AL64"/>
    <mergeCell ref="AM63:AP64"/>
    <mergeCell ref="BK63:BU64"/>
    <mergeCell ref="N68:X68"/>
    <mergeCell ref="N69:R70"/>
    <mergeCell ref="B70:F71"/>
    <mergeCell ref="AM91:AP92"/>
    <mergeCell ref="B75:X75"/>
    <mergeCell ref="B76:F77"/>
    <mergeCell ref="G76:L77"/>
    <mergeCell ref="M76:M77"/>
    <mergeCell ref="N76:R77"/>
    <mergeCell ref="S76:X77"/>
    <mergeCell ref="BP76:BU77"/>
    <mergeCell ref="BF67:BI68"/>
    <mergeCell ref="BJ67:BJ68"/>
    <mergeCell ref="AT69:AV70"/>
    <mergeCell ref="M67:M68"/>
    <mergeCell ref="N67:R67"/>
    <mergeCell ref="S67:X67"/>
    <mergeCell ref="B87:N89"/>
    <mergeCell ref="O87:Q89"/>
    <mergeCell ref="R87:X89"/>
    <mergeCell ref="Z87:AD88"/>
    <mergeCell ref="BP122:BU123"/>
    <mergeCell ref="N124:R124"/>
    <mergeCell ref="S124:X124"/>
    <mergeCell ref="BK124:BO124"/>
    <mergeCell ref="BP124:BU124"/>
    <mergeCell ref="S69:X70"/>
    <mergeCell ref="BW101:CA102"/>
    <mergeCell ref="CB101:CE102"/>
    <mergeCell ref="CF101:CI102"/>
    <mergeCell ref="CJ101:CM102"/>
    <mergeCell ref="CN101:CP102"/>
    <mergeCell ref="CF97:CI98"/>
    <mergeCell ref="CJ118:CM119"/>
    <mergeCell ref="BW120:CA121"/>
    <mergeCell ref="CB120:CE121"/>
    <mergeCell ref="CF120:CI121"/>
    <mergeCell ref="CJ120:CM121"/>
    <mergeCell ref="AT122:AV123"/>
    <mergeCell ref="Z122:AD123"/>
    <mergeCell ref="BD123:BI124"/>
    <mergeCell ref="BJ123:BJ124"/>
    <mergeCell ref="AM97:AP98"/>
    <mergeCell ref="AQ97:AS98"/>
    <mergeCell ref="AT97:AV98"/>
    <mergeCell ref="CJ97:CM98"/>
    <mergeCell ref="CN97:CP98"/>
    <mergeCell ref="Z91:AD92"/>
    <mergeCell ref="AE91:AH92"/>
    <mergeCell ref="AI91:AL92"/>
    <mergeCell ref="AM89:AP90"/>
    <mergeCell ref="AX106:CT106"/>
    <mergeCell ref="AE101:AH102"/>
    <mergeCell ref="G123:L124"/>
    <mergeCell ref="M123:M124"/>
    <mergeCell ref="CJ122:CM123"/>
    <mergeCell ref="CN122:CP123"/>
    <mergeCell ref="CQ122:CS123"/>
    <mergeCell ref="BW122:CA123"/>
    <mergeCell ref="CB122:CE123"/>
    <mergeCell ref="CF122:CI123"/>
    <mergeCell ref="AI122:AL123"/>
    <mergeCell ref="AM122:AP123"/>
    <mergeCell ref="AQ122:AS123"/>
    <mergeCell ref="AI126:AL127"/>
    <mergeCell ref="AM126:AP127"/>
    <mergeCell ref="AQ126:AS127"/>
    <mergeCell ref="AT126:AV127"/>
    <mergeCell ref="BW126:CA127"/>
    <mergeCell ref="CB126:CE127"/>
    <mergeCell ref="CF126:CI127"/>
    <mergeCell ref="Z126:AD127"/>
    <mergeCell ref="AE126:AH127"/>
    <mergeCell ref="CJ124:CM125"/>
    <mergeCell ref="CN124:CP125"/>
    <mergeCell ref="CQ124:CS125"/>
    <mergeCell ref="AT124:AV125"/>
    <mergeCell ref="BW124:CA125"/>
    <mergeCell ref="CB124:CE125"/>
    <mergeCell ref="CF124:CI125"/>
    <mergeCell ref="Z124:AD125"/>
    <mergeCell ref="AE124:AH125"/>
    <mergeCell ref="AI124:AL125"/>
    <mergeCell ref="S122:X123"/>
    <mergeCell ref="BK122:BO123"/>
    <mergeCell ref="AM128:AP129"/>
    <mergeCell ref="B128:X128"/>
    <mergeCell ref="AY128:BU128"/>
    <mergeCell ref="B129:F130"/>
    <mergeCell ref="G129:L130"/>
    <mergeCell ref="M129:M130"/>
    <mergeCell ref="N129:R130"/>
    <mergeCell ref="S129:X130"/>
    <mergeCell ref="AY129:BC130"/>
    <mergeCell ref="BD129:BI130"/>
    <mergeCell ref="BJ129:BJ130"/>
    <mergeCell ref="BK129:BO130"/>
    <mergeCell ref="BP129:BU130"/>
    <mergeCell ref="AM130:AP131"/>
    <mergeCell ref="AQ130:AS131"/>
    <mergeCell ref="AT130:AV131"/>
    <mergeCell ref="B131:X131"/>
    <mergeCell ref="AY131:BU131"/>
    <mergeCell ref="EL128:EN129"/>
    <mergeCell ref="EO128:EQ129"/>
    <mergeCell ref="ET128:FP128"/>
    <mergeCell ref="FR128:FV129"/>
    <mergeCell ref="FW128:FZ129"/>
    <mergeCell ref="GA128:GD129"/>
    <mergeCell ref="AE134:AH135"/>
    <mergeCell ref="CF130:CI131"/>
    <mergeCell ref="CJ130:CM131"/>
    <mergeCell ref="CN130:CP131"/>
    <mergeCell ref="CQ130:CS131"/>
    <mergeCell ref="F135:L136"/>
    <mergeCell ref="M135:M136"/>
    <mergeCell ref="N135:X138"/>
    <mergeCell ref="AY135:BB136"/>
    <mergeCell ref="BC135:BI136"/>
    <mergeCell ref="BJ135:BJ136"/>
    <mergeCell ref="BK135:BU138"/>
    <mergeCell ref="CJ134:CM135"/>
    <mergeCell ref="CN134:CP135"/>
    <mergeCell ref="CQ134:CS135"/>
    <mergeCell ref="BW134:CA135"/>
    <mergeCell ref="CB134:CE135"/>
    <mergeCell ref="CQ136:CS139"/>
    <mergeCell ref="B137:M137"/>
    <mergeCell ref="AY137:BJ137"/>
    <mergeCell ref="CF134:CI135"/>
    <mergeCell ref="B132:F133"/>
    <mergeCell ref="AI134:AL135"/>
    <mergeCell ref="AM134:AP135"/>
    <mergeCell ref="AQ134:AS135"/>
    <mergeCell ref="AT134:AV135"/>
    <mergeCell ref="B134:X134"/>
    <mergeCell ref="AY134:BU134"/>
    <mergeCell ref="B135:E136"/>
    <mergeCell ref="Z136:AD139"/>
    <mergeCell ref="AE136:AH139"/>
    <mergeCell ref="AI136:AL139"/>
    <mergeCell ref="AM136:AP139"/>
    <mergeCell ref="AQ136:AS139"/>
    <mergeCell ref="AT136:AV139"/>
    <mergeCell ref="BW136:CA139"/>
    <mergeCell ref="CB136:CE139"/>
    <mergeCell ref="CF136:CI139"/>
    <mergeCell ref="CJ136:CM139"/>
    <mergeCell ref="CN136:CP139"/>
    <mergeCell ref="BW130:CA131"/>
    <mergeCell ref="CB130:CE131"/>
    <mergeCell ref="Z130:AD131"/>
    <mergeCell ref="AE130:AH131"/>
    <mergeCell ref="AI130:AL131"/>
    <mergeCell ref="Z134:AD135"/>
    <mergeCell ref="AT132:AV133"/>
    <mergeCell ref="BW132:CA133"/>
    <mergeCell ref="CB132:CE133"/>
    <mergeCell ref="CF132:CI133"/>
    <mergeCell ref="CJ132:CM133"/>
    <mergeCell ref="CN132:CP133"/>
    <mergeCell ref="Z132:AD133"/>
    <mergeCell ref="AE132:AH133"/>
    <mergeCell ref="AI132:AL133"/>
    <mergeCell ref="AM132:AP133"/>
    <mergeCell ref="B139:X139"/>
    <mergeCell ref="AY139:BU139"/>
    <mergeCell ref="CW132:DA133"/>
    <mergeCell ref="DB132:DG133"/>
    <mergeCell ref="DH132:DH133"/>
    <mergeCell ref="DI132:DM133"/>
    <mergeCell ref="DN132:DS133"/>
    <mergeCell ref="DU132:DY133"/>
    <mergeCell ref="DZ132:EC133"/>
    <mergeCell ref="ED132:EG133"/>
    <mergeCell ref="EH132:EK133"/>
    <mergeCell ref="EL132:EN133"/>
    <mergeCell ref="FE135:FE136"/>
    <mergeCell ref="FF135:FP138"/>
    <mergeCell ref="DU136:DY139"/>
    <mergeCell ref="DZ136:EC139"/>
    <mergeCell ref="ED136:EG139"/>
    <mergeCell ref="EH136:EK139"/>
    <mergeCell ref="EL136:EN139"/>
    <mergeCell ref="EO136:EQ139"/>
    <mergeCell ref="DT116:DT158"/>
    <mergeCell ref="DU116:DY117"/>
    <mergeCell ref="DZ116:EC117"/>
    <mergeCell ref="ED116:EG117"/>
    <mergeCell ref="EH116:EK117"/>
    <mergeCell ref="EL116:EN117"/>
    <mergeCell ref="EO116:EQ117"/>
    <mergeCell ref="ES116:ES158"/>
    <mergeCell ref="ET116:FD117"/>
    <mergeCell ref="FF116:FP117"/>
    <mergeCell ref="CW134:DS134"/>
    <mergeCell ref="DU134:DY135"/>
    <mergeCell ref="DZ134:EC135"/>
    <mergeCell ref="ED134:EG135"/>
    <mergeCell ref="GE144:GH145"/>
    <mergeCell ref="GI144:GK145"/>
    <mergeCell ref="BW146:CA147"/>
    <mergeCell ref="CB146:CE147"/>
    <mergeCell ref="Z146:AD147"/>
    <mergeCell ref="AE146:AH147"/>
    <mergeCell ref="AI146:AL147"/>
    <mergeCell ref="AM146:AP147"/>
    <mergeCell ref="AQ146:AS147"/>
    <mergeCell ref="AT146:AV147"/>
    <mergeCell ref="AQ148:AS149"/>
    <mergeCell ref="AT148:AV149"/>
    <mergeCell ref="CF146:CI147"/>
    <mergeCell ref="BW148:CA149"/>
    <mergeCell ref="CB148:CE149"/>
    <mergeCell ref="CF148:CI149"/>
    <mergeCell ref="CJ148:CM149"/>
    <mergeCell ref="CN148:CP149"/>
    <mergeCell ref="CQ148:CS149"/>
    <mergeCell ref="CZ148:DC150"/>
    <mergeCell ref="DE148:DG150"/>
    <mergeCell ref="DH148:DK150"/>
    <mergeCell ref="DM148:DO150"/>
    <mergeCell ref="DP148:DS150"/>
    <mergeCell ref="DU148:DY149"/>
    <mergeCell ref="DZ148:EC149"/>
    <mergeCell ref="ED148:EG149"/>
    <mergeCell ref="CV116:CV158"/>
    <mergeCell ref="CW116:DG117"/>
    <mergeCell ref="DI116:DS117"/>
    <mergeCell ref="FQ116:FQ158"/>
    <mergeCell ref="FR116:FV117"/>
    <mergeCell ref="CB152:CE153"/>
    <mergeCell ref="CF152:CI153"/>
    <mergeCell ref="CJ152:CM153"/>
    <mergeCell ref="CN152:CP153"/>
    <mergeCell ref="CQ152:CS153"/>
    <mergeCell ref="Z152:AD153"/>
    <mergeCell ref="AE152:AH153"/>
    <mergeCell ref="AI152:AL153"/>
    <mergeCell ref="AM152:AP153"/>
    <mergeCell ref="AQ152:AS153"/>
    <mergeCell ref="AT152:AV153"/>
    <mergeCell ref="AE154:AH155"/>
    <mergeCell ref="CF150:CI151"/>
    <mergeCell ref="CJ150:CM151"/>
    <mergeCell ref="CN150:CP151"/>
    <mergeCell ref="CQ150:CS151"/>
    <mergeCell ref="CW148:CY150"/>
    <mergeCell ref="AT154:AV155"/>
    <mergeCell ref="BW154:CA155"/>
    <mergeCell ref="CB154:CE155"/>
    <mergeCell ref="CF154:CI155"/>
    <mergeCell ref="CJ154:CM155"/>
    <mergeCell ref="CN154:CP155"/>
    <mergeCell ref="CQ154:CS155"/>
    <mergeCell ref="Z154:AD155"/>
    <mergeCell ref="CW152:DS152"/>
    <mergeCell ref="BC155:BI155"/>
    <mergeCell ref="BK155:BN155"/>
    <mergeCell ref="BO155:BU155"/>
    <mergeCell ref="AI154:AL155"/>
    <mergeCell ref="AM154:AP155"/>
    <mergeCell ref="AQ154:AS155"/>
    <mergeCell ref="DI175:DM176"/>
    <mergeCell ref="GA169:GD170"/>
    <mergeCell ref="Z171:AD172"/>
    <mergeCell ref="AE171:AH172"/>
    <mergeCell ref="AI171:AL172"/>
    <mergeCell ref="Z173:AD174"/>
    <mergeCell ref="AE173:AH174"/>
    <mergeCell ref="AI173:AL174"/>
    <mergeCell ref="AE175:AH176"/>
    <mergeCell ref="CB177:CE178"/>
    <mergeCell ref="CF177:CI178"/>
    <mergeCell ref="Z177:AD178"/>
    <mergeCell ref="AE177:AH178"/>
    <mergeCell ref="AI177:AL178"/>
    <mergeCell ref="AM177:AP178"/>
    <mergeCell ref="DN175:DS176"/>
    <mergeCell ref="AY171:BI172"/>
    <mergeCell ref="BK171:BU172"/>
    <mergeCell ref="AY173:BE174"/>
    <mergeCell ref="BF173:BI174"/>
    <mergeCell ref="BJ173:BJ174"/>
    <mergeCell ref="BK173:BO173"/>
    <mergeCell ref="BP173:BU173"/>
    <mergeCell ref="AM173:AP174"/>
    <mergeCell ref="AQ173:AS174"/>
    <mergeCell ref="AT173:AV174"/>
    <mergeCell ref="CV169:CV211"/>
    <mergeCell ref="CW169:DG170"/>
    <mergeCell ref="DI169:DS170"/>
    <mergeCell ref="CQ169:CS170"/>
    <mergeCell ref="AQ169:AS170"/>
    <mergeCell ref="AT169:AV170"/>
    <mergeCell ref="AM171:AP172"/>
    <mergeCell ref="AQ171:AS172"/>
    <mergeCell ref="AT171:AV172"/>
    <mergeCell ref="FW169:FZ170"/>
    <mergeCell ref="DN173:DS173"/>
    <mergeCell ref="ED173:EG174"/>
    <mergeCell ref="EH173:EK174"/>
    <mergeCell ref="EL173:EN174"/>
    <mergeCell ref="EO173:EQ174"/>
    <mergeCell ref="ET173:EZ174"/>
    <mergeCell ref="FA173:FD174"/>
    <mergeCell ref="FE173:FE174"/>
    <mergeCell ref="FF173:FJ173"/>
    <mergeCell ref="FK173:FP173"/>
    <mergeCell ref="FR173:FV174"/>
    <mergeCell ref="FW173:FZ174"/>
    <mergeCell ref="CW173:DC174"/>
    <mergeCell ref="DD173:DG174"/>
    <mergeCell ref="DH173:DH174"/>
    <mergeCell ref="DI173:DM173"/>
    <mergeCell ref="B171:L172"/>
    <mergeCell ref="N171:X172"/>
    <mergeCell ref="B173:H174"/>
    <mergeCell ref="I173:L174"/>
    <mergeCell ref="M173:M174"/>
    <mergeCell ref="N173:R173"/>
    <mergeCell ref="S173:X173"/>
    <mergeCell ref="N174:X174"/>
    <mergeCell ref="B176:F177"/>
    <mergeCell ref="CJ175:CM176"/>
    <mergeCell ref="CN175:CP176"/>
    <mergeCell ref="CQ175:CS176"/>
    <mergeCell ref="BW175:CA176"/>
    <mergeCell ref="CB175:CE176"/>
    <mergeCell ref="CF175:CI176"/>
    <mergeCell ref="AI175:AL176"/>
    <mergeCell ref="AM175:AP176"/>
    <mergeCell ref="AQ175:AS176"/>
    <mergeCell ref="AT177:AV178"/>
    <mergeCell ref="BW177:CA178"/>
    <mergeCell ref="CJ177:CM178"/>
    <mergeCell ref="CN177:CP178"/>
    <mergeCell ref="CQ177:CS178"/>
    <mergeCell ref="AQ177:AS178"/>
    <mergeCell ref="CN171:CP172"/>
    <mergeCell ref="CQ171:CS172"/>
    <mergeCell ref="CN173:CP174"/>
    <mergeCell ref="CQ173:CS174"/>
    <mergeCell ref="BW171:CA172"/>
    <mergeCell ref="CB171:CE172"/>
    <mergeCell ref="CF171:CI172"/>
    <mergeCell ref="CJ171:CM172"/>
    <mergeCell ref="N175:R176"/>
    <mergeCell ref="S175:X176"/>
    <mergeCell ref="G176:L177"/>
    <mergeCell ref="M176:M177"/>
    <mergeCell ref="AY176:BC177"/>
    <mergeCell ref="BD176:BI177"/>
    <mergeCell ref="N177:R177"/>
    <mergeCell ref="S177:X177"/>
    <mergeCell ref="B178:X178"/>
    <mergeCell ref="AY178:BU178"/>
    <mergeCell ref="CQ179:CS180"/>
    <mergeCell ref="CJ179:CM180"/>
    <mergeCell ref="BW183:CA184"/>
    <mergeCell ref="CB183:CE184"/>
    <mergeCell ref="BW181:CA182"/>
    <mergeCell ref="CB181:CE182"/>
    <mergeCell ref="CF181:CI182"/>
    <mergeCell ref="CJ181:CM182"/>
    <mergeCell ref="CN181:CP182"/>
    <mergeCell ref="CQ181:CS182"/>
    <mergeCell ref="CF183:CI184"/>
    <mergeCell ref="CJ183:CM184"/>
    <mergeCell ref="CN183:CP184"/>
    <mergeCell ref="CQ183:CS184"/>
    <mergeCell ref="AT183:AV184"/>
    <mergeCell ref="AM183:AP184"/>
    <mergeCell ref="Z183:AD184"/>
    <mergeCell ref="AE183:AH184"/>
    <mergeCell ref="AI183:AL184"/>
    <mergeCell ref="B184:X184"/>
    <mergeCell ref="AY184:BU184"/>
    <mergeCell ref="BP177:BU177"/>
    <mergeCell ref="CW181:DS181"/>
    <mergeCell ref="Z181:AD182"/>
    <mergeCell ref="AE181:AH182"/>
    <mergeCell ref="AT175:AV176"/>
    <mergeCell ref="Z175:AD176"/>
    <mergeCell ref="AQ181:AS182"/>
    <mergeCell ref="G182:L183"/>
    <mergeCell ref="DU181:DY182"/>
    <mergeCell ref="DZ181:EC182"/>
    <mergeCell ref="ED181:EG182"/>
    <mergeCell ref="EH181:EK182"/>
    <mergeCell ref="B182:F183"/>
    <mergeCell ref="Z187:AD188"/>
    <mergeCell ref="AE187:AH188"/>
    <mergeCell ref="Z185:AD186"/>
    <mergeCell ref="AE185:AH186"/>
    <mergeCell ref="AI185:AL186"/>
    <mergeCell ref="AM185:AP186"/>
    <mergeCell ref="CJ187:CM188"/>
    <mergeCell ref="CN187:CP188"/>
    <mergeCell ref="CQ187:CS188"/>
    <mergeCell ref="BW187:CA188"/>
    <mergeCell ref="CB187:CE188"/>
    <mergeCell ref="CF187:CI188"/>
    <mergeCell ref="AI187:AL188"/>
    <mergeCell ref="AM187:AP188"/>
    <mergeCell ref="AQ187:AS188"/>
    <mergeCell ref="AT187:AV188"/>
    <mergeCell ref="AI181:AL182"/>
    <mergeCell ref="AM181:AP182"/>
    <mergeCell ref="AY181:BU181"/>
    <mergeCell ref="AQ183:AS184"/>
    <mergeCell ref="GE185:GH186"/>
    <mergeCell ref="GI185:GK186"/>
    <mergeCell ref="GL185:GN186"/>
    <mergeCell ref="GI189:GK192"/>
    <mergeCell ref="GL189:GN192"/>
    <mergeCell ref="S198:X199"/>
    <mergeCell ref="AY198:BD199"/>
    <mergeCell ref="BE198:BI199"/>
    <mergeCell ref="BJ198:BO199"/>
    <mergeCell ref="BP198:BU199"/>
    <mergeCell ref="AQ197:AS198"/>
    <mergeCell ref="AT197:AV198"/>
    <mergeCell ref="BW197:CA198"/>
    <mergeCell ref="CB197:CE198"/>
    <mergeCell ref="CF197:CI198"/>
    <mergeCell ref="CJ197:CM198"/>
    <mergeCell ref="AY190:BJ190"/>
    <mergeCell ref="B192:X192"/>
    <mergeCell ref="AY192:BU192"/>
    <mergeCell ref="AT189:AV192"/>
    <mergeCell ref="BW189:CA192"/>
    <mergeCell ref="CB189:CE192"/>
    <mergeCell ref="CF189:CI192"/>
    <mergeCell ref="CJ189:CM192"/>
    <mergeCell ref="CN189:CP192"/>
    <mergeCell ref="CQ193:CS194"/>
    <mergeCell ref="B197:G197"/>
    <mergeCell ref="H197:L197"/>
    <mergeCell ref="M197:R197"/>
    <mergeCell ref="CW187:DS187"/>
    <mergeCell ref="DU187:DY188"/>
    <mergeCell ref="DZ187:EC188"/>
    <mergeCell ref="AI197:AL198"/>
    <mergeCell ref="AM197:AP198"/>
    <mergeCell ref="B198:G199"/>
    <mergeCell ref="H198:L199"/>
    <mergeCell ref="M198:R199"/>
    <mergeCell ref="BW199:CA200"/>
    <mergeCell ref="CB199:CE200"/>
    <mergeCell ref="Z199:AD200"/>
    <mergeCell ref="AE199:AH200"/>
    <mergeCell ref="CF199:CI200"/>
    <mergeCell ref="CJ199:CM200"/>
    <mergeCell ref="CN199:CP200"/>
    <mergeCell ref="FR185:FV186"/>
    <mergeCell ref="FW185:FZ186"/>
    <mergeCell ref="GA185:GD186"/>
    <mergeCell ref="ED187:EG188"/>
    <mergeCell ref="EH187:EK188"/>
    <mergeCell ref="EL187:EN188"/>
    <mergeCell ref="EO187:EQ188"/>
    <mergeCell ref="ET187:FP187"/>
    <mergeCell ref="FR187:FV188"/>
    <mergeCell ref="FW187:FZ188"/>
    <mergeCell ref="GA187:GD188"/>
    <mergeCell ref="FW195:FZ196"/>
    <mergeCell ref="GA195:GD196"/>
    <mergeCell ref="DC197:DG197"/>
    <mergeCell ref="DH197:DM197"/>
    <mergeCell ref="DN197:DS197"/>
    <mergeCell ref="DU197:DY198"/>
    <mergeCell ref="DZ197:EC198"/>
    <mergeCell ref="CQ199:CS200"/>
    <mergeCell ref="AM189:AP192"/>
    <mergeCell ref="AI203:AL204"/>
    <mergeCell ref="AM203:AP204"/>
    <mergeCell ref="AQ203:AS204"/>
    <mergeCell ref="AT203:AV204"/>
    <mergeCell ref="BW203:CA204"/>
    <mergeCell ref="CB203:CE204"/>
    <mergeCell ref="BW201:CA202"/>
    <mergeCell ref="CB201:CE202"/>
    <mergeCell ref="CF203:CI204"/>
    <mergeCell ref="CJ203:CM204"/>
    <mergeCell ref="CN203:CP204"/>
    <mergeCell ref="CQ203:CS204"/>
    <mergeCell ref="CB205:CE206"/>
    <mergeCell ref="CF205:CI206"/>
    <mergeCell ref="CJ205:CM206"/>
    <mergeCell ref="CN205:CP206"/>
    <mergeCell ref="CQ205:CS206"/>
    <mergeCell ref="CN201:CP202"/>
    <mergeCell ref="CQ201:CS202"/>
    <mergeCell ref="AM201:AP202"/>
    <mergeCell ref="AI195:AL196"/>
    <mergeCell ref="AM195:AP196"/>
    <mergeCell ref="AQ195:AS196"/>
    <mergeCell ref="BR201:BU203"/>
    <mergeCell ref="AQ201:AS202"/>
    <mergeCell ref="AE205:AH206"/>
    <mergeCell ref="AI205:AL206"/>
    <mergeCell ref="BR206:BU206"/>
    <mergeCell ref="CW205:DS205"/>
    <mergeCell ref="DU205:DY206"/>
    <mergeCell ref="DZ205:EC206"/>
    <mergeCell ref="ED205:EG206"/>
    <mergeCell ref="EH205:EK206"/>
    <mergeCell ref="EL205:EN206"/>
    <mergeCell ref="EO205:EQ206"/>
    <mergeCell ref="BW207:CA208"/>
    <mergeCell ref="CB207:CE208"/>
    <mergeCell ref="CF207:CI208"/>
    <mergeCell ref="CJ207:CM208"/>
    <mergeCell ref="CN207:CP208"/>
    <mergeCell ref="CQ207:CS208"/>
    <mergeCell ref="AE207:AH208"/>
    <mergeCell ref="AI207:AL208"/>
    <mergeCell ref="AM207:AP208"/>
    <mergeCell ref="AQ207:AS208"/>
    <mergeCell ref="AT207:AV208"/>
    <mergeCell ref="CW206:DI206"/>
    <mergeCell ref="DJ206:DO206"/>
    <mergeCell ref="DP206:DS206"/>
    <mergeCell ref="DU207:DY208"/>
    <mergeCell ref="DZ207:EC208"/>
    <mergeCell ref="ED207:EG208"/>
    <mergeCell ref="EO207:EQ208"/>
    <mergeCell ref="CN220:CP221"/>
    <mergeCell ref="CQ220:CS221"/>
    <mergeCell ref="Z224:AD225"/>
    <mergeCell ref="AE224:AH225"/>
    <mergeCell ref="AI224:AL225"/>
    <mergeCell ref="Z226:AD227"/>
    <mergeCell ref="AE226:AH227"/>
    <mergeCell ref="AI226:AL227"/>
    <mergeCell ref="AQ222:AS223"/>
    <mergeCell ref="AT222:AV223"/>
    <mergeCell ref="BW224:CA225"/>
    <mergeCell ref="CB224:CE225"/>
    <mergeCell ref="CF224:CI225"/>
    <mergeCell ref="CJ224:CM225"/>
    <mergeCell ref="BW226:CA227"/>
    <mergeCell ref="CB226:CE227"/>
    <mergeCell ref="AM224:AP225"/>
    <mergeCell ref="AQ224:AS225"/>
    <mergeCell ref="AT224:AV225"/>
    <mergeCell ref="AM226:AP227"/>
    <mergeCell ref="AQ226:AS227"/>
    <mergeCell ref="AT226:AV227"/>
    <mergeCell ref="CN224:CP225"/>
    <mergeCell ref="CQ224:CS225"/>
    <mergeCell ref="CN226:CP227"/>
    <mergeCell ref="CQ226:CS227"/>
    <mergeCell ref="CF222:CI223"/>
    <mergeCell ref="CJ222:CM223"/>
    <mergeCell ref="AY224:BI225"/>
    <mergeCell ref="BK224:BU225"/>
    <mergeCell ref="A221:AD221"/>
    <mergeCell ref="AX221:CA221"/>
    <mergeCell ref="CN242:CP245"/>
    <mergeCell ref="CQ242:CS245"/>
    <mergeCell ref="CN228:CP229"/>
    <mergeCell ref="CQ228:CS229"/>
    <mergeCell ref="CN232:CP233"/>
    <mergeCell ref="CQ232:CS233"/>
    <mergeCell ref="CQ238:CS239"/>
    <mergeCell ref="CW229:DA230"/>
    <mergeCell ref="DB229:DG230"/>
    <mergeCell ref="DH229:DH230"/>
    <mergeCell ref="ED230:EG231"/>
    <mergeCell ref="EH230:EK231"/>
    <mergeCell ref="CW234:DS234"/>
    <mergeCell ref="DU234:DY235"/>
    <mergeCell ref="DZ234:EC235"/>
    <mergeCell ref="CJ226:CM227"/>
    <mergeCell ref="CF228:CI229"/>
    <mergeCell ref="CJ228:CM229"/>
    <mergeCell ref="CF230:CI231"/>
    <mergeCell ref="CF226:CI227"/>
    <mergeCell ref="CJ230:CM231"/>
    <mergeCell ref="CN230:CP231"/>
    <mergeCell ref="CQ230:CS231"/>
    <mergeCell ref="CF232:CI233"/>
    <mergeCell ref="CF234:CI235"/>
    <mergeCell ref="CJ234:CM235"/>
    <mergeCell ref="CN234:CP235"/>
    <mergeCell ref="CQ234:CS235"/>
    <mergeCell ref="CJ236:CM237"/>
    <mergeCell ref="CN236:CP237"/>
    <mergeCell ref="CQ236:CS237"/>
    <mergeCell ref="CN238:CP239"/>
    <mergeCell ref="AT240:AV241"/>
    <mergeCell ref="Z240:AD241"/>
    <mergeCell ref="AE240:AH241"/>
    <mergeCell ref="AI240:AL241"/>
    <mergeCell ref="AM240:AP241"/>
    <mergeCell ref="AQ240:AS241"/>
    <mergeCell ref="CN240:CP241"/>
    <mergeCell ref="CQ240:CS241"/>
    <mergeCell ref="CW238:DA239"/>
    <mergeCell ref="DB238:DG239"/>
    <mergeCell ref="DH238:DH239"/>
    <mergeCell ref="DI238:DM239"/>
    <mergeCell ref="DN238:DS239"/>
    <mergeCell ref="DU238:DY239"/>
    <mergeCell ref="DZ238:EC239"/>
    <mergeCell ref="ED238:EG239"/>
    <mergeCell ref="AY238:BC239"/>
    <mergeCell ref="BD238:BI239"/>
    <mergeCell ref="BJ238:BJ239"/>
    <mergeCell ref="CW240:DS240"/>
    <mergeCell ref="DU240:DY241"/>
    <mergeCell ref="DZ240:EC241"/>
    <mergeCell ref="ED240:EG241"/>
    <mergeCell ref="CF238:CI239"/>
    <mergeCell ref="CJ238:CM239"/>
    <mergeCell ref="BW240:CA241"/>
    <mergeCell ref="CB240:CE241"/>
    <mergeCell ref="CF240:CI241"/>
    <mergeCell ref="CJ240:CM241"/>
    <mergeCell ref="BK238:BO239"/>
    <mergeCell ref="BP238:BU239"/>
    <mergeCell ref="CN246:CP247"/>
    <mergeCell ref="CQ246:CS247"/>
    <mergeCell ref="Z246:AD247"/>
    <mergeCell ref="AE246:AH247"/>
    <mergeCell ref="AI246:AL247"/>
    <mergeCell ref="AM246:AP247"/>
    <mergeCell ref="AQ246:AS247"/>
    <mergeCell ref="AT246:AV247"/>
    <mergeCell ref="AY246:BK248"/>
    <mergeCell ref="AY250:BD250"/>
    <mergeCell ref="BE250:BI250"/>
    <mergeCell ref="BJ250:BO250"/>
    <mergeCell ref="BP250:BU250"/>
    <mergeCell ref="AT248:AV249"/>
    <mergeCell ref="BW248:CA249"/>
    <mergeCell ref="CB248:CE249"/>
    <mergeCell ref="Z248:AD249"/>
    <mergeCell ref="AE248:AH249"/>
    <mergeCell ref="AI248:AL249"/>
    <mergeCell ref="AM248:AP249"/>
    <mergeCell ref="AQ248:AS249"/>
    <mergeCell ref="Z250:AD251"/>
    <mergeCell ref="AE250:AH251"/>
    <mergeCell ref="AI250:AL251"/>
    <mergeCell ref="AM250:AP251"/>
    <mergeCell ref="BL246:BN248"/>
    <mergeCell ref="BO246:BU248"/>
    <mergeCell ref="BW246:CA247"/>
    <mergeCell ref="CB246:CE247"/>
    <mergeCell ref="CF246:CI247"/>
    <mergeCell ref="CF248:CI249"/>
    <mergeCell ref="CJ248:CM249"/>
    <mergeCell ref="CN248:CP249"/>
    <mergeCell ref="CQ248:CS249"/>
    <mergeCell ref="B251:G252"/>
    <mergeCell ref="H251:L252"/>
    <mergeCell ref="M251:R252"/>
    <mergeCell ref="S251:X252"/>
    <mergeCell ref="BW252:CA253"/>
    <mergeCell ref="CB252:CE253"/>
    <mergeCell ref="Z252:AD253"/>
    <mergeCell ref="AE252:AH253"/>
    <mergeCell ref="AI252:AL253"/>
    <mergeCell ref="AM252:AP253"/>
    <mergeCell ref="AQ252:AS253"/>
    <mergeCell ref="AT252:AV253"/>
    <mergeCell ref="AY251:BD252"/>
    <mergeCell ref="BE251:BI252"/>
    <mergeCell ref="BJ251:BO252"/>
    <mergeCell ref="BP251:BU252"/>
    <mergeCell ref="CN250:CP251"/>
    <mergeCell ref="CQ250:CS251"/>
    <mergeCell ref="B250:G250"/>
    <mergeCell ref="H250:L250"/>
    <mergeCell ref="M250:R250"/>
    <mergeCell ref="S250:X250"/>
    <mergeCell ref="CQ256:CS257"/>
    <mergeCell ref="AQ254:AS255"/>
    <mergeCell ref="AT254:AV255"/>
    <mergeCell ref="CF252:CI253"/>
    <mergeCell ref="CJ252:CM253"/>
    <mergeCell ref="CN252:CP253"/>
    <mergeCell ref="CQ252:CS253"/>
    <mergeCell ref="BW258:CA259"/>
    <mergeCell ref="Z256:AD257"/>
    <mergeCell ref="AE256:AH257"/>
    <mergeCell ref="BW254:CA255"/>
    <mergeCell ref="CB254:CE255"/>
    <mergeCell ref="CF254:CI255"/>
    <mergeCell ref="CJ254:CM255"/>
    <mergeCell ref="CN254:CP255"/>
    <mergeCell ref="CQ254:CS255"/>
    <mergeCell ref="Z254:AD255"/>
    <mergeCell ref="AE254:AH255"/>
    <mergeCell ref="AI254:AL255"/>
    <mergeCell ref="AM254:AP255"/>
    <mergeCell ref="CF256:CI257"/>
    <mergeCell ref="CJ256:CM257"/>
    <mergeCell ref="CN256:CP257"/>
    <mergeCell ref="CB258:CE259"/>
    <mergeCell ref="CF258:CI259"/>
    <mergeCell ref="CJ258:CM259"/>
    <mergeCell ref="CN258:CP259"/>
    <mergeCell ref="CQ258:CS259"/>
    <mergeCell ref="Z258:AD259"/>
    <mergeCell ref="AE258:AH259"/>
    <mergeCell ref="AI258:AL259"/>
    <mergeCell ref="BR254:BU256"/>
    <mergeCell ref="BW28:CA29"/>
    <mergeCell ref="AY29:BB30"/>
    <mergeCell ref="BW34:CA35"/>
    <mergeCell ref="CB34:CE35"/>
    <mergeCell ref="BW36:CA37"/>
    <mergeCell ref="CB36:CE37"/>
    <mergeCell ref="AX265:CT265"/>
    <mergeCell ref="BW38:CA39"/>
    <mergeCell ref="BP38:BU38"/>
    <mergeCell ref="AY38:BD38"/>
    <mergeCell ref="BE38:BI38"/>
    <mergeCell ref="Z262:AD264"/>
    <mergeCell ref="BW260:CA261"/>
    <mergeCell ref="CB260:CE261"/>
    <mergeCell ref="CF260:CI261"/>
    <mergeCell ref="CJ260:CM261"/>
    <mergeCell ref="CN260:CP261"/>
    <mergeCell ref="CQ260:CS261"/>
    <mergeCell ref="AE260:AH261"/>
    <mergeCell ref="AI260:AL261"/>
    <mergeCell ref="AM260:AP261"/>
    <mergeCell ref="AQ260:AS261"/>
    <mergeCell ref="AT260:AV261"/>
    <mergeCell ref="AE262:AH264"/>
    <mergeCell ref="AI262:AL264"/>
    <mergeCell ref="AM262:AP264"/>
    <mergeCell ref="AQ262:AS264"/>
    <mergeCell ref="AT262:AV264"/>
    <mergeCell ref="BW262:CA264"/>
    <mergeCell ref="CB262:CE264"/>
    <mergeCell ref="CF262:CI264"/>
    <mergeCell ref="BK263:BN263"/>
    <mergeCell ref="AX274:CA274"/>
    <mergeCell ref="AQ271:AV272"/>
    <mergeCell ref="BH271:BZ272"/>
    <mergeCell ref="CA271:CA272"/>
    <mergeCell ref="CB271:CE274"/>
    <mergeCell ref="CF271:CI274"/>
    <mergeCell ref="CJ271:CM274"/>
    <mergeCell ref="CN271:CS272"/>
    <mergeCell ref="A275:A317"/>
    <mergeCell ref="B275:L276"/>
    <mergeCell ref="N275:X276"/>
    <mergeCell ref="AI271:AL274"/>
    <mergeCell ref="AM271:AP274"/>
    <mergeCell ref="GQ380:GU382"/>
    <mergeCell ref="GQ433:GU435"/>
    <mergeCell ref="B17:F18"/>
    <mergeCell ref="G17:L18"/>
    <mergeCell ref="B20:F21"/>
    <mergeCell ref="G20:L21"/>
    <mergeCell ref="B23:F24"/>
    <mergeCell ref="G23:L24"/>
    <mergeCell ref="BR42:BU44"/>
    <mergeCell ref="AY47:BK47"/>
    <mergeCell ref="BL47:BQ47"/>
    <mergeCell ref="BR47:BU47"/>
    <mergeCell ref="BW48:CA49"/>
    <mergeCell ref="CB48:CE49"/>
    <mergeCell ref="AY49:BB49"/>
    <mergeCell ref="BC49:BI49"/>
    <mergeCell ref="BK49:BN49"/>
    <mergeCell ref="BO49:BU49"/>
    <mergeCell ref="AY28:BU28"/>
    <mergeCell ref="Z279:AD280"/>
    <mergeCell ref="AE279:AH280"/>
    <mergeCell ref="AI279:AL280"/>
    <mergeCell ref="AM279:AP280"/>
    <mergeCell ref="AQ279:AS280"/>
    <mergeCell ref="CB279:CE280"/>
    <mergeCell ref="CF279:CI280"/>
    <mergeCell ref="BW283:CA284"/>
    <mergeCell ref="AT279:AV280"/>
    <mergeCell ref="AY279:BE280"/>
    <mergeCell ref="BF279:BI280"/>
    <mergeCell ref="A266:A268"/>
    <mergeCell ref="B266:AW268"/>
    <mergeCell ref="AX266:CT268"/>
    <mergeCell ref="A269:AW269"/>
    <mergeCell ref="AX269:CT269"/>
    <mergeCell ref="A270:J273"/>
    <mergeCell ref="K270:AV270"/>
    <mergeCell ref="AW270:AW317"/>
    <mergeCell ref="AX270:BG273"/>
    <mergeCell ref="BH270:CS270"/>
    <mergeCell ref="CT270:CT317"/>
    <mergeCell ref="K271:AC272"/>
    <mergeCell ref="AD271:AD272"/>
    <mergeCell ref="AE271:AH274"/>
    <mergeCell ref="K273:AD273"/>
    <mergeCell ref="AQ273:AS274"/>
    <mergeCell ref="AT273:AV274"/>
    <mergeCell ref="BH273:CA273"/>
    <mergeCell ref="CN273:CP274"/>
    <mergeCell ref="CQ273:CS274"/>
    <mergeCell ref="A274:AD274"/>
    <mergeCell ref="B291:F292"/>
    <mergeCell ref="G291:L292"/>
    <mergeCell ref="M291:M292"/>
    <mergeCell ref="N291:R292"/>
    <mergeCell ref="S291:X292"/>
    <mergeCell ref="Z291:AD292"/>
    <mergeCell ref="AE291:AH292"/>
    <mergeCell ref="AI291:AL292"/>
    <mergeCell ref="CJ275:CM276"/>
    <mergeCell ref="CN275:CP276"/>
    <mergeCell ref="CQ275:CS276"/>
    <mergeCell ref="B277:L278"/>
    <mergeCell ref="N277:X278"/>
    <mergeCell ref="Z277:AD278"/>
    <mergeCell ref="AE277:AH278"/>
    <mergeCell ref="AI277:AL278"/>
    <mergeCell ref="AM277:AP278"/>
    <mergeCell ref="AQ277:AS278"/>
    <mergeCell ref="AT277:AV278"/>
    <mergeCell ref="AY277:BI278"/>
    <mergeCell ref="BK277:BU278"/>
    <mergeCell ref="BW277:CA278"/>
    <mergeCell ref="CB277:CE278"/>
    <mergeCell ref="CF277:CI278"/>
    <mergeCell ref="CJ277:CM278"/>
    <mergeCell ref="CN277:CP278"/>
    <mergeCell ref="CQ277:CS278"/>
    <mergeCell ref="B279:H280"/>
    <mergeCell ref="I279:L280"/>
    <mergeCell ref="M279:M280"/>
    <mergeCell ref="N279:R279"/>
    <mergeCell ref="S279:X279"/>
    <mergeCell ref="CJ279:CM280"/>
    <mergeCell ref="CN279:CP280"/>
    <mergeCell ref="CQ279:CS280"/>
    <mergeCell ref="N280:X280"/>
    <mergeCell ref="BK280:BU280"/>
    <mergeCell ref="N281:R282"/>
    <mergeCell ref="S281:X282"/>
    <mergeCell ref="Z281:AD282"/>
    <mergeCell ref="AE281:AH282"/>
    <mergeCell ref="AI281:AL282"/>
    <mergeCell ref="AM281:AP282"/>
    <mergeCell ref="AQ281:AS282"/>
    <mergeCell ref="AT281:AV282"/>
    <mergeCell ref="BK281:BO282"/>
    <mergeCell ref="BP281:BU282"/>
    <mergeCell ref="BW281:CA282"/>
    <mergeCell ref="CB281:CE282"/>
    <mergeCell ref="CF281:CI282"/>
    <mergeCell ref="CJ281:CM282"/>
    <mergeCell ref="CN281:CP282"/>
    <mergeCell ref="CQ281:CS282"/>
    <mergeCell ref="BJ282:BJ283"/>
    <mergeCell ref="N283:R283"/>
    <mergeCell ref="S283:X283"/>
    <mergeCell ref="Z283:AD284"/>
    <mergeCell ref="AE283:AH284"/>
    <mergeCell ref="AI283:AL284"/>
    <mergeCell ref="AM283:AP284"/>
    <mergeCell ref="AQ283:AS284"/>
    <mergeCell ref="AT283:AV284"/>
    <mergeCell ref="BK283:BO283"/>
    <mergeCell ref="BP283:BU283"/>
    <mergeCell ref="BJ279:BJ280"/>
    <mergeCell ref="BK279:BO279"/>
    <mergeCell ref="BP279:BU279"/>
    <mergeCell ref="BW279:CA280"/>
    <mergeCell ref="CB283:CE284"/>
    <mergeCell ref="CF283:CI284"/>
    <mergeCell ref="CJ283:CM284"/>
    <mergeCell ref="CN283:CP284"/>
    <mergeCell ref="CQ283:CS284"/>
    <mergeCell ref="B284:X284"/>
    <mergeCell ref="AY284:BU284"/>
    <mergeCell ref="B285:F286"/>
    <mergeCell ref="G285:L286"/>
    <mergeCell ref="M285:M286"/>
    <mergeCell ref="N285:X286"/>
    <mergeCell ref="Z285:AD286"/>
    <mergeCell ref="AE285:AH286"/>
    <mergeCell ref="AI285:AL286"/>
    <mergeCell ref="AM285:AP286"/>
    <mergeCell ref="AQ285:AS286"/>
    <mergeCell ref="AT285:AV286"/>
    <mergeCell ref="AY285:BC286"/>
    <mergeCell ref="BD285:BI286"/>
    <mergeCell ref="BJ285:BJ286"/>
    <mergeCell ref="BK285:BU286"/>
    <mergeCell ref="BW285:CA286"/>
    <mergeCell ref="CB285:CE286"/>
    <mergeCell ref="CF285:CI286"/>
    <mergeCell ref="CJ285:CM286"/>
    <mergeCell ref="CN285:CP286"/>
    <mergeCell ref="CQ285:CS286"/>
    <mergeCell ref="B282:F283"/>
    <mergeCell ref="G282:L283"/>
    <mergeCell ref="M282:M283"/>
    <mergeCell ref="AY282:BC283"/>
    <mergeCell ref="BD282:BI283"/>
    <mergeCell ref="B287:X287"/>
    <mergeCell ref="Z287:AD288"/>
    <mergeCell ref="AE287:AH288"/>
    <mergeCell ref="AI287:AL288"/>
    <mergeCell ref="AM287:AP288"/>
    <mergeCell ref="AQ287:AS288"/>
    <mergeCell ref="AT287:AV288"/>
    <mergeCell ref="AY287:BU287"/>
    <mergeCell ref="BW287:CA288"/>
    <mergeCell ref="CB287:CE288"/>
    <mergeCell ref="CF287:CI288"/>
    <mergeCell ref="CJ287:CM288"/>
    <mergeCell ref="CN287:CP288"/>
    <mergeCell ref="Y275:Y317"/>
    <mergeCell ref="Z275:AD276"/>
    <mergeCell ref="AE275:AH276"/>
    <mergeCell ref="AI275:AL276"/>
    <mergeCell ref="AM275:AP276"/>
    <mergeCell ref="AQ275:AS276"/>
    <mergeCell ref="AT275:AV276"/>
    <mergeCell ref="AX275:AX317"/>
    <mergeCell ref="AY275:BI276"/>
    <mergeCell ref="BK275:BU276"/>
    <mergeCell ref="BV275:BV317"/>
    <mergeCell ref="BW275:CA276"/>
    <mergeCell ref="CB275:CE276"/>
    <mergeCell ref="CF275:CI276"/>
    <mergeCell ref="AI289:AL290"/>
    <mergeCell ref="CQ287:CS288"/>
    <mergeCell ref="B288:F289"/>
    <mergeCell ref="G288:L289"/>
    <mergeCell ref="M288:M289"/>
    <mergeCell ref="N288:R289"/>
    <mergeCell ref="S288:X289"/>
    <mergeCell ref="AY288:BC289"/>
    <mergeCell ref="BD288:BI289"/>
    <mergeCell ref="BJ288:BJ289"/>
    <mergeCell ref="BK288:BO289"/>
    <mergeCell ref="BP288:BU289"/>
    <mergeCell ref="Z289:AD290"/>
    <mergeCell ref="AE289:AH290"/>
    <mergeCell ref="CJ289:CM290"/>
    <mergeCell ref="CN289:CP290"/>
    <mergeCell ref="CQ289:CS290"/>
    <mergeCell ref="B290:X290"/>
    <mergeCell ref="AY290:BU290"/>
    <mergeCell ref="AM289:AP290"/>
    <mergeCell ref="AQ289:AS290"/>
    <mergeCell ref="AT289:AV290"/>
    <mergeCell ref="BW289:CA290"/>
    <mergeCell ref="CB289:CE290"/>
    <mergeCell ref="CF289:CI290"/>
    <mergeCell ref="AM291:AP292"/>
    <mergeCell ref="AQ291:AS292"/>
    <mergeCell ref="AT291:AV292"/>
    <mergeCell ref="AY291:BC292"/>
    <mergeCell ref="BD291:BI292"/>
    <mergeCell ref="BJ291:BJ292"/>
    <mergeCell ref="BK291:BO292"/>
    <mergeCell ref="BP291:BU292"/>
    <mergeCell ref="BW291:CA292"/>
    <mergeCell ref="CB291:CE292"/>
    <mergeCell ref="CF291:CI292"/>
    <mergeCell ref="CJ291:CM292"/>
    <mergeCell ref="CN291:CP292"/>
    <mergeCell ref="CQ291:CS292"/>
    <mergeCell ref="B293:X293"/>
    <mergeCell ref="Z293:AD294"/>
    <mergeCell ref="AE293:AH294"/>
    <mergeCell ref="AI293:AL294"/>
    <mergeCell ref="AM293:AP294"/>
    <mergeCell ref="AQ293:AS294"/>
    <mergeCell ref="AT293:AV294"/>
    <mergeCell ref="AY293:BU293"/>
    <mergeCell ref="BW293:CA294"/>
    <mergeCell ref="CB293:CE294"/>
    <mergeCell ref="CF293:CI294"/>
    <mergeCell ref="CJ293:CM294"/>
    <mergeCell ref="CN293:CP294"/>
    <mergeCell ref="CQ293:CS294"/>
    <mergeCell ref="B294:E295"/>
    <mergeCell ref="F294:L295"/>
    <mergeCell ref="Z295:AD298"/>
    <mergeCell ref="AE295:AH298"/>
    <mergeCell ref="AI295:AL298"/>
    <mergeCell ref="AM295:AP298"/>
    <mergeCell ref="AQ295:AS298"/>
    <mergeCell ref="AT295:AV298"/>
    <mergeCell ref="BW295:CA298"/>
    <mergeCell ref="CB295:CE298"/>
    <mergeCell ref="CF295:CI298"/>
    <mergeCell ref="CJ295:CM298"/>
    <mergeCell ref="CN295:CP298"/>
    <mergeCell ref="CQ295:CS298"/>
    <mergeCell ref="AT299:AV300"/>
    <mergeCell ref="AY299:BK301"/>
    <mergeCell ref="BL299:BN301"/>
    <mergeCell ref="BO299:BU301"/>
    <mergeCell ref="BW299:CA300"/>
    <mergeCell ref="CB299:CE300"/>
    <mergeCell ref="CF299:CI300"/>
    <mergeCell ref="CJ299:CM300"/>
    <mergeCell ref="CN299:CP300"/>
    <mergeCell ref="CQ299:CS300"/>
    <mergeCell ref="BW301:CA302"/>
    <mergeCell ref="CB301:CE302"/>
    <mergeCell ref="CF301:CI302"/>
    <mergeCell ref="CJ301:CM302"/>
    <mergeCell ref="CN301:CP302"/>
    <mergeCell ref="CQ301:CS302"/>
    <mergeCell ref="AT303:AV304"/>
    <mergeCell ref="AY303:BD303"/>
    <mergeCell ref="BE303:BI303"/>
    <mergeCell ref="BJ303:BO303"/>
    <mergeCell ref="BP303:BU303"/>
    <mergeCell ref="BW303:CA304"/>
    <mergeCell ref="CB303:CE304"/>
    <mergeCell ref="CF303:CI304"/>
    <mergeCell ref="M294:M295"/>
    <mergeCell ref="N294:X297"/>
    <mergeCell ref="AY294:BB295"/>
    <mergeCell ref="BC294:BI295"/>
    <mergeCell ref="BJ294:BJ295"/>
    <mergeCell ref="BK294:BU297"/>
    <mergeCell ref="B296:M296"/>
    <mergeCell ref="AY296:BJ296"/>
    <mergeCell ref="B298:X298"/>
    <mergeCell ref="AY298:BU298"/>
    <mergeCell ref="B299:N301"/>
    <mergeCell ref="O299:Q301"/>
    <mergeCell ref="R299:X301"/>
    <mergeCell ref="Z299:AD300"/>
    <mergeCell ref="AE299:AH300"/>
    <mergeCell ref="AI299:AL300"/>
    <mergeCell ref="AM299:AP300"/>
    <mergeCell ref="AQ299:AS300"/>
    <mergeCell ref="Z301:AD302"/>
    <mergeCell ref="AE301:AH302"/>
    <mergeCell ref="AI301:AL302"/>
    <mergeCell ref="AM301:AP302"/>
    <mergeCell ref="AQ301:AS302"/>
    <mergeCell ref="AT301:AV302"/>
    <mergeCell ref="CJ303:CM304"/>
    <mergeCell ref="CN303:CP304"/>
    <mergeCell ref="CQ303:CS304"/>
    <mergeCell ref="B304:G305"/>
    <mergeCell ref="H304:L305"/>
    <mergeCell ref="M304:R305"/>
    <mergeCell ref="S304:X305"/>
    <mergeCell ref="AY304:BD305"/>
    <mergeCell ref="BE304:BI305"/>
    <mergeCell ref="BJ304:BO305"/>
    <mergeCell ref="BP304:BU305"/>
    <mergeCell ref="Z305:AD306"/>
    <mergeCell ref="AE305:AH306"/>
    <mergeCell ref="AI305:AL306"/>
    <mergeCell ref="AM305:AP306"/>
    <mergeCell ref="AQ305:AS306"/>
    <mergeCell ref="AT305:AV306"/>
    <mergeCell ref="BW305:CA306"/>
    <mergeCell ref="CB305:CE306"/>
    <mergeCell ref="CF305:CI306"/>
    <mergeCell ref="CJ305:CM306"/>
    <mergeCell ref="CN305:CP306"/>
    <mergeCell ref="CQ305:CS306"/>
    <mergeCell ref="B303:G303"/>
    <mergeCell ref="H303:L303"/>
    <mergeCell ref="M303:R303"/>
    <mergeCell ref="S303:X303"/>
    <mergeCell ref="Z303:AD304"/>
    <mergeCell ref="AE303:AH304"/>
    <mergeCell ref="AI303:AL304"/>
    <mergeCell ref="AM303:AP304"/>
    <mergeCell ref="AQ303:AS304"/>
    <mergeCell ref="B307:D309"/>
    <mergeCell ref="J307:L309"/>
    <mergeCell ref="M307:P309"/>
    <mergeCell ref="R307:T309"/>
    <mergeCell ref="U307:X309"/>
    <mergeCell ref="Z307:AD308"/>
    <mergeCell ref="AE307:AH308"/>
    <mergeCell ref="AI307:AL308"/>
    <mergeCell ref="AM307:AP308"/>
    <mergeCell ref="AQ307:AS308"/>
    <mergeCell ref="AT307:AV308"/>
    <mergeCell ref="AY307:BA309"/>
    <mergeCell ref="BG307:BI309"/>
    <mergeCell ref="BJ307:BM309"/>
    <mergeCell ref="BO307:BQ309"/>
    <mergeCell ref="BR307:BU309"/>
    <mergeCell ref="BW307:CA308"/>
    <mergeCell ref="BB307:BE309"/>
    <mergeCell ref="E307:H309"/>
    <mergeCell ref="CB307:CE308"/>
    <mergeCell ref="CF307:CI308"/>
    <mergeCell ref="CJ307:CM308"/>
    <mergeCell ref="CN307:CP308"/>
    <mergeCell ref="CQ307:CS308"/>
    <mergeCell ref="Z309:AD310"/>
    <mergeCell ref="AE309:AH310"/>
    <mergeCell ref="AI309:AL310"/>
    <mergeCell ref="AM309:AP310"/>
    <mergeCell ref="AQ309:AS310"/>
    <mergeCell ref="AT309:AV310"/>
    <mergeCell ref="BW309:CA310"/>
    <mergeCell ref="CB309:CE310"/>
    <mergeCell ref="CF309:CI310"/>
    <mergeCell ref="CJ309:CM310"/>
    <mergeCell ref="CN309:CP310"/>
    <mergeCell ref="CQ309:CS310"/>
    <mergeCell ref="B311:X311"/>
    <mergeCell ref="Z311:AD312"/>
    <mergeCell ref="AE311:AH312"/>
    <mergeCell ref="AI311:AL312"/>
    <mergeCell ref="AM311:AP312"/>
    <mergeCell ref="AQ311:AS312"/>
    <mergeCell ref="AT311:AV312"/>
    <mergeCell ref="AY311:BU311"/>
    <mergeCell ref="BW311:CA312"/>
    <mergeCell ref="CB311:CE312"/>
    <mergeCell ref="CF311:CI312"/>
    <mergeCell ref="CJ311:CM312"/>
    <mergeCell ref="CN311:CP312"/>
    <mergeCell ref="CQ311:CS312"/>
    <mergeCell ref="B312:N312"/>
    <mergeCell ref="O312:T312"/>
    <mergeCell ref="U312:X312"/>
    <mergeCell ref="AY312:BK312"/>
    <mergeCell ref="BL312:BQ312"/>
    <mergeCell ref="BR312:BU312"/>
    <mergeCell ref="A318:AW318"/>
    <mergeCell ref="AX318:CT318"/>
    <mergeCell ref="A319:A321"/>
    <mergeCell ref="B319:AW321"/>
    <mergeCell ref="AX319:CT321"/>
    <mergeCell ref="A322:AW322"/>
    <mergeCell ref="AX322:CT322"/>
    <mergeCell ref="A323:J326"/>
    <mergeCell ref="K323:AV323"/>
    <mergeCell ref="Z313:AD314"/>
    <mergeCell ref="AE313:AH314"/>
    <mergeCell ref="AI313:AL314"/>
    <mergeCell ref="AM313:AP314"/>
    <mergeCell ref="AQ313:AS314"/>
    <mergeCell ref="AT313:AV314"/>
    <mergeCell ref="BW313:CA314"/>
    <mergeCell ref="CB313:CE314"/>
    <mergeCell ref="CF313:CI314"/>
    <mergeCell ref="CJ313:CM314"/>
    <mergeCell ref="CN313:CP314"/>
    <mergeCell ref="CQ313:CS314"/>
    <mergeCell ref="B314:E314"/>
    <mergeCell ref="F314:L314"/>
    <mergeCell ref="N314:Q314"/>
    <mergeCell ref="R314:X314"/>
    <mergeCell ref="AY314:BB314"/>
    <mergeCell ref="BC314:BI314"/>
    <mergeCell ref="BK314:BN314"/>
    <mergeCell ref="BO314:BU314"/>
    <mergeCell ref="A328:A370"/>
    <mergeCell ref="B328:L329"/>
    <mergeCell ref="N328:X329"/>
    <mergeCell ref="Y328:Y370"/>
    <mergeCell ref="Z328:AD329"/>
    <mergeCell ref="AE328:AH329"/>
    <mergeCell ref="AI328:AL329"/>
    <mergeCell ref="AM328:AP329"/>
    <mergeCell ref="AQ328:AS329"/>
    <mergeCell ref="AQ315:AS317"/>
    <mergeCell ref="AT315:AV317"/>
    <mergeCell ref="BW315:CA317"/>
    <mergeCell ref="CB315:CE317"/>
    <mergeCell ref="CF315:CI317"/>
    <mergeCell ref="CJ315:CM317"/>
    <mergeCell ref="CN315:CP317"/>
    <mergeCell ref="CQ315:CS317"/>
    <mergeCell ref="AQ324:AV325"/>
    <mergeCell ref="B316:E316"/>
    <mergeCell ref="F316:L316"/>
    <mergeCell ref="N316:Q316"/>
    <mergeCell ref="R316:X316"/>
    <mergeCell ref="AY316:BB316"/>
    <mergeCell ref="BC316:BI316"/>
    <mergeCell ref="BK316:BN316"/>
    <mergeCell ref="BO316:BU316"/>
    <mergeCell ref="B317:X317"/>
    <mergeCell ref="AY317:BU317"/>
    <mergeCell ref="Z315:AD317"/>
    <mergeCell ref="AE315:AH317"/>
    <mergeCell ref="AI315:AL317"/>
    <mergeCell ref="AM315:AP317"/>
    <mergeCell ref="B332:H333"/>
    <mergeCell ref="I332:L333"/>
    <mergeCell ref="M332:M333"/>
    <mergeCell ref="N332:R332"/>
    <mergeCell ref="S332:X332"/>
    <mergeCell ref="Z332:AD333"/>
    <mergeCell ref="AE332:AH333"/>
    <mergeCell ref="AI332:AL333"/>
    <mergeCell ref="AM332:AP333"/>
    <mergeCell ref="AW323:AW370"/>
    <mergeCell ref="AX323:BG326"/>
    <mergeCell ref="BH323:CS323"/>
    <mergeCell ref="K324:AC325"/>
    <mergeCell ref="AD324:AD325"/>
    <mergeCell ref="AE324:AH327"/>
    <mergeCell ref="AI324:AL327"/>
    <mergeCell ref="AM324:AP327"/>
    <mergeCell ref="K326:AD326"/>
    <mergeCell ref="AQ326:AS327"/>
    <mergeCell ref="AT326:AV327"/>
    <mergeCell ref="BH326:CA326"/>
    <mergeCell ref="CN326:CP327"/>
    <mergeCell ref="CQ326:CS327"/>
    <mergeCell ref="BH324:BZ325"/>
    <mergeCell ref="CA324:CA325"/>
    <mergeCell ref="CB324:CE327"/>
    <mergeCell ref="CF324:CI327"/>
    <mergeCell ref="CJ324:CM327"/>
    <mergeCell ref="CN324:CS325"/>
    <mergeCell ref="E360:H362"/>
    <mergeCell ref="BB360:BE362"/>
    <mergeCell ref="CJ328:CM329"/>
    <mergeCell ref="CN328:CP329"/>
    <mergeCell ref="CQ328:CS329"/>
    <mergeCell ref="B330:L331"/>
    <mergeCell ref="N330:X331"/>
    <mergeCell ref="Z330:AD331"/>
    <mergeCell ref="AE330:AH331"/>
    <mergeCell ref="AI330:AL331"/>
    <mergeCell ref="AM330:AP331"/>
    <mergeCell ref="AQ330:AS331"/>
    <mergeCell ref="AT330:AV331"/>
    <mergeCell ref="AY330:BI331"/>
    <mergeCell ref="BK330:BU331"/>
    <mergeCell ref="BW330:CA331"/>
    <mergeCell ref="CB330:CE331"/>
    <mergeCell ref="CF330:CI331"/>
    <mergeCell ref="CJ330:CM331"/>
    <mergeCell ref="CN330:CP331"/>
    <mergeCell ref="CQ330:CS331"/>
    <mergeCell ref="AT328:AV329"/>
    <mergeCell ref="AX328:AX370"/>
    <mergeCell ref="AY328:BI329"/>
    <mergeCell ref="BK328:BU329"/>
    <mergeCell ref="BV328:BV370"/>
    <mergeCell ref="BW328:CA329"/>
    <mergeCell ref="CB328:CE329"/>
    <mergeCell ref="CF328:CI329"/>
    <mergeCell ref="AI342:AL343"/>
    <mergeCell ref="AM342:AP343"/>
    <mergeCell ref="AQ342:AS343"/>
    <mergeCell ref="AT342:AV343"/>
    <mergeCell ref="BW342:CA343"/>
    <mergeCell ref="AT334:AV335"/>
    <mergeCell ref="CB334:CE335"/>
    <mergeCell ref="CF334:CI335"/>
    <mergeCell ref="CJ334:CM335"/>
    <mergeCell ref="CN334:CP335"/>
    <mergeCell ref="CQ334:CS335"/>
    <mergeCell ref="BJ335:BJ336"/>
    <mergeCell ref="N336:R336"/>
    <mergeCell ref="S336:X336"/>
    <mergeCell ref="Z336:AD337"/>
    <mergeCell ref="AE336:AH337"/>
    <mergeCell ref="AI336:AL337"/>
    <mergeCell ref="AM336:AP337"/>
    <mergeCell ref="AQ336:AS337"/>
    <mergeCell ref="AT336:AV337"/>
    <mergeCell ref="BK336:BO336"/>
    <mergeCell ref="BP336:BU336"/>
    <mergeCell ref="BW336:CA337"/>
    <mergeCell ref="AQ332:AS333"/>
    <mergeCell ref="AT332:AV333"/>
    <mergeCell ref="AY332:BE333"/>
    <mergeCell ref="BF332:BI333"/>
    <mergeCell ref="BJ332:BJ333"/>
    <mergeCell ref="BK332:BO332"/>
    <mergeCell ref="BP332:BU332"/>
    <mergeCell ref="BW332:CA333"/>
    <mergeCell ref="CB336:CE337"/>
    <mergeCell ref="CF336:CI337"/>
    <mergeCell ref="CJ336:CM337"/>
    <mergeCell ref="CN336:CP337"/>
    <mergeCell ref="CQ336:CS337"/>
    <mergeCell ref="B337:X337"/>
    <mergeCell ref="AY337:BU337"/>
    <mergeCell ref="CB332:CE333"/>
    <mergeCell ref="CF332:CI333"/>
    <mergeCell ref="CJ332:CM333"/>
    <mergeCell ref="CN332:CP333"/>
    <mergeCell ref="CQ332:CS333"/>
    <mergeCell ref="N333:X333"/>
    <mergeCell ref="BK333:BU333"/>
    <mergeCell ref="N334:R335"/>
    <mergeCell ref="S334:X335"/>
    <mergeCell ref="Z334:AD335"/>
    <mergeCell ref="AE334:AH335"/>
    <mergeCell ref="AI334:AL335"/>
    <mergeCell ref="AM334:AP335"/>
    <mergeCell ref="AQ334:AS335"/>
    <mergeCell ref="BK334:BO335"/>
    <mergeCell ref="BP334:BU335"/>
    <mergeCell ref="BW334:CA335"/>
    <mergeCell ref="B338:F339"/>
    <mergeCell ref="G338:L339"/>
    <mergeCell ref="M338:M339"/>
    <mergeCell ref="N338:X339"/>
    <mergeCell ref="Z338:AD339"/>
    <mergeCell ref="AE338:AH339"/>
    <mergeCell ref="AI338:AL339"/>
    <mergeCell ref="AM338:AP339"/>
    <mergeCell ref="AQ338:AS339"/>
    <mergeCell ref="AT338:AV339"/>
    <mergeCell ref="AY338:BC339"/>
    <mergeCell ref="BD338:BI339"/>
    <mergeCell ref="BJ338:BJ339"/>
    <mergeCell ref="BK338:BU339"/>
    <mergeCell ref="BW338:CA339"/>
    <mergeCell ref="CB338:CE339"/>
    <mergeCell ref="CF338:CI339"/>
    <mergeCell ref="CJ338:CM339"/>
    <mergeCell ref="CN338:CP339"/>
    <mergeCell ref="CQ338:CS339"/>
    <mergeCell ref="B335:F336"/>
    <mergeCell ref="G335:L336"/>
    <mergeCell ref="M335:M336"/>
    <mergeCell ref="AY335:BC336"/>
    <mergeCell ref="BD335:BI336"/>
    <mergeCell ref="B340:X340"/>
    <mergeCell ref="Z340:AD341"/>
    <mergeCell ref="AE340:AH341"/>
    <mergeCell ref="AI340:AL341"/>
    <mergeCell ref="AM340:AP341"/>
    <mergeCell ref="AQ340:AS341"/>
    <mergeCell ref="AT340:AV341"/>
    <mergeCell ref="AY340:BU340"/>
    <mergeCell ref="BW340:CA341"/>
    <mergeCell ref="CB340:CE341"/>
    <mergeCell ref="CF340:CI341"/>
    <mergeCell ref="CJ340:CM341"/>
    <mergeCell ref="CN340:CP341"/>
    <mergeCell ref="CQ340:CS341"/>
    <mergeCell ref="B341:F342"/>
    <mergeCell ref="G341:L342"/>
    <mergeCell ref="M341:M342"/>
    <mergeCell ref="N341:R342"/>
    <mergeCell ref="S341:X342"/>
    <mergeCell ref="AY341:BC342"/>
    <mergeCell ref="BD341:BI342"/>
    <mergeCell ref="BJ341:BJ342"/>
    <mergeCell ref="BK341:BO342"/>
    <mergeCell ref="BP341:BU342"/>
    <mergeCell ref="Z342:AD343"/>
    <mergeCell ref="AE342:AH343"/>
    <mergeCell ref="CJ342:CM343"/>
    <mergeCell ref="CN342:CP343"/>
    <mergeCell ref="CQ342:CS343"/>
    <mergeCell ref="B343:X343"/>
    <mergeCell ref="AY343:BU343"/>
    <mergeCell ref="CB342:CE343"/>
    <mergeCell ref="AM344:AP345"/>
    <mergeCell ref="AQ344:AS345"/>
    <mergeCell ref="AT344:AV345"/>
    <mergeCell ref="AY344:BC345"/>
    <mergeCell ref="BD344:BI345"/>
    <mergeCell ref="BJ344:BJ345"/>
    <mergeCell ref="BK344:BO345"/>
    <mergeCell ref="BP344:BU345"/>
    <mergeCell ref="BW344:CA345"/>
    <mergeCell ref="CB344:CE345"/>
    <mergeCell ref="CF344:CI345"/>
    <mergeCell ref="CJ344:CM345"/>
    <mergeCell ref="CN344:CP345"/>
    <mergeCell ref="CQ344:CS345"/>
    <mergeCell ref="CF342:CI343"/>
    <mergeCell ref="B344:F345"/>
    <mergeCell ref="G344:L345"/>
    <mergeCell ref="M344:M345"/>
    <mergeCell ref="N344:R345"/>
    <mergeCell ref="S344:X345"/>
    <mergeCell ref="Z344:AD345"/>
    <mergeCell ref="AE344:AH345"/>
    <mergeCell ref="AI344:AL345"/>
    <mergeCell ref="B346:X346"/>
    <mergeCell ref="Z346:AD347"/>
    <mergeCell ref="AE346:AH347"/>
    <mergeCell ref="AI346:AL347"/>
    <mergeCell ref="AM346:AP347"/>
    <mergeCell ref="AQ346:AS347"/>
    <mergeCell ref="AT346:AV347"/>
    <mergeCell ref="AY346:BU346"/>
    <mergeCell ref="BW346:CA347"/>
    <mergeCell ref="CB346:CE347"/>
    <mergeCell ref="CF346:CI347"/>
    <mergeCell ref="CJ346:CM347"/>
    <mergeCell ref="CN346:CP347"/>
    <mergeCell ref="CQ346:CS347"/>
    <mergeCell ref="B347:E348"/>
    <mergeCell ref="F347:L348"/>
    <mergeCell ref="Z348:AD351"/>
    <mergeCell ref="AE348:AH351"/>
    <mergeCell ref="AI348:AL351"/>
    <mergeCell ref="AM348:AP351"/>
    <mergeCell ref="AQ348:AS351"/>
    <mergeCell ref="AT348:AV351"/>
    <mergeCell ref="BW348:CA351"/>
    <mergeCell ref="CB348:CE351"/>
    <mergeCell ref="CF348:CI351"/>
    <mergeCell ref="CJ348:CM351"/>
    <mergeCell ref="CN348:CP351"/>
    <mergeCell ref="CQ348:CS351"/>
    <mergeCell ref="M347:M348"/>
    <mergeCell ref="N347:X350"/>
    <mergeCell ref="AY347:BB348"/>
    <mergeCell ref="BC347:BI348"/>
    <mergeCell ref="BW352:CA353"/>
    <mergeCell ref="CB352:CE353"/>
    <mergeCell ref="CF352:CI353"/>
    <mergeCell ref="CJ352:CM353"/>
    <mergeCell ref="CN352:CP353"/>
    <mergeCell ref="CQ352:CS353"/>
    <mergeCell ref="BW354:CA355"/>
    <mergeCell ref="CB354:CE355"/>
    <mergeCell ref="CF354:CI355"/>
    <mergeCell ref="CJ354:CM355"/>
    <mergeCell ref="CN354:CP355"/>
    <mergeCell ref="CQ354:CS355"/>
    <mergeCell ref="AT356:AV357"/>
    <mergeCell ref="AY356:BD356"/>
    <mergeCell ref="BE356:BI356"/>
    <mergeCell ref="BJ356:BO356"/>
    <mergeCell ref="BP356:BU356"/>
    <mergeCell ref="BW356:CA357"/>
    <mergeCell ref="CB356:CE357"/>
    <mergeCell ref="CF356:CI357"/>
    <mergeCell ref="CJ356:CM357"/>
    <mergeCell ref="CN356:CP357"/>
    <mergeCell ref="CQ356:CS357"/>
    <mergeCell ref="BJ347:BJ348"/>
    <mergeCell ref="BK347:BU350"/>
    <mergeCell ref="B349:M349"/>
    <mergeCell ref="AY349:BJ349"/>
    <mergeCell ref="B351:X351"/>
    <mergeCell ref="AY351:BU351"/>
    <mergeCell ref="B352:N354"/>
    <mergeCell ref="O352:Q354"/>
    <mergeCell ref="R352:X354"/>
    <mergeCell ref="Z352:AD353"/>
    <mergeCell ref="AE352:AH353"/>
    <mergeCell ref="AI352:AL353"/>
    <mergeCell ref="AM352:AP353"/>
    <mergeCell ref="AQ352:AS353"/>
    <mergeCell ref="Z354:AD355"/>
    <mergeCell ref="AE354:AH355"/>
    <mergeCell ref="AI354:AL355"/>
    <mergeCell ref="AM354:AP355"/>
    <mergeCell ref="AQ354:AS355"/>
    <mergeCell ref="AT354:AV355"/>
    <mergeCell ref="AT352:AV353"/>
    <mergeCell ref="AY352:BK354"/>
    <mergeCell ref="BL352:BN354"/>
    <mergeCell ref="BO352:BU354"/>
    <mergeCell ref="B357:G358"/>
    <mergeCell ref="H357:L358"/>
    <mergeCell ref="M357:R358"/>
    <mergeCell ref="S357:X358"/>
    <mergeCell ref="AY357:BD358"/>
    <mergeCell ref="BE357:BI358"/>
    <mergeCell ref="BJ357:BO358"/>
    <mergeCell ref="BP357:BU358"/>
    <mergeCell ref="Z358:AD359"/>
    <mergeCell ref="AE358:AH359"/>
    <mergeCell ref="AI358:AL359"/>
    <mergeCell ref="AM358:AP359"/>
    <mergeCell ref="AQ358:AS359"/>
    <mergeCell ref="AT358:AV359"/>
    <mergeCell ref="BW358:CA359"/>
    <mergeCell ref="CB358:CE359"/>
    <mergeCell ref="CF358:CI359"/>
    <mergeCell ref="CJ358:CM359"/>
    <mergeCell ref="CN358:CP359"/>
    <mergeCell ref="CQ358:CS359"/>
    <mergeCell ref="B356:G356"/>
    <mergeCell ref="H356:L356"/>
    <mergeCell ref="M356:R356"/>
    <mergeCell ref="S356:X356"/>
    <mergeCell ref="Z356:AD357"/>
    <mergeCell ref="AE356:AH357"/>
    <mergeCell ref="AI356:AL357"/>
    <mergeCell ref="AM356:AP357"/>
    <mergeCell ref="AQ356:AS357"/>
    <mergeCell ref="B360:D362"/>
    <mergeCell ref="J360:L362"/>
    <mergeCell ref="M360:P362"/>
    <mergeCell ref="R360:T362"/>
    <mergeCell ref="U360:X362"/>
    <mergeCell ref="Z360:AD361"/>
    <mergeCell ref="AE360:AH361"/>
    <mergeCell ref="AI360:AL361"/>
    <mergeCell ref="AM360:AP361"/>
    <mergeCell ref="AQ360:AS361"/>
    <mergeCell ref="AT360:AV361"/>
    <mergeCell ref="AY360:BA362"/>
    <mergeCell ref="BG360:BI362"/>
    <mergeCell ref="BJ360:BM362"/>
    <mergeCell ref="BO360:BQ362"/>
    <mergeCell ref="BR360:BU362"/>
    <mergeCell ref="BW360:CA361"/>
    <mergeCell ref="CB360:CE361"/>
    <mergeCell ref="CF360:CI361"/>
    <mergeCell ref="CJ360:CM361"/>
    <mergeCell ref="CQ366:CS367"/>
    <mergeCell ref="B367:E367"/>
    <mergeCell ref="F367:L367"/>
    <mergeCell ref="N367:Q367"/>
    <mergeCell ref="R367:X367"/>
    <mergeCell ref="AY367:BB367"/>
    <mergeCell ref="CN360:CP361"/>
    <mergeCell ref="CQ360:CS361"/>
    <mergeCell ref="Z362:AD363"/>
    <mergeCell ref="AE362:AH363"/>
    <mergeCell ref="AI362:AL363"/>
    <mergeCell ref="AM362:AP363"/>
    <mergeCell ref="AQ362:AS363"/>
    <mergeCell ref="AT362:AV363"/>
    <mergeCell ref="BW362:CA363"/>
    <mergeCell ref="CB362:CE363"/>
    <mergeCell ref="CF362:CI363"/>
    <mergeCell ref="CJ362:CM363"/>
    <mergeCell ref="CN362:CP363"/>
    <mergeCell ref="CQ362:CS363"/>
    <mergeCell ref="AI364:AL365"/>
    <mergeCell ref="AM364:AP365"/>
    <mergeCell ref="AQ364:AS365"/>
    <mergeCell ref="AT364:AV365"/>
    <mergeCell ref="AY364:BU364"/>
    <mergeCell ref="BW364:CA365"/>
    <mergeCell ref="CB364:CE365"/>
    <mergeCell ref="CF364:CI365"/>
    <mergeCell ref="CJ364:CM365"/>
    <mergeCell ref="CN364:CP365"/>
    <mergeCell ref="CQ364:CS365"/>
    <mergeCell ref="AM368:AP370"/>
    <mergeCell ref="AQ368:AS370"/>
    <mergeCell ref="AT368:AV370"/>
    <mergeCell ref="BW368:CA370"/>
    <mergeCell ref="CB368:CE370"/>
    <mergeCell ref="CF368:CI370"/>
    <mergeCell ref="B365:N365"/>
    <mergeCell ref="O365:T365"/>
    <mergeCell ref="U365:X365"/>
    <mergeCell ref="AY365:BK365"/>
    <mergeCell ref="BL365:BQ365"/>
    <mergeCell ref="BR365:BU365"/>
    <mergeCell ref="A371:AW371"/>
    <mergeCell ref="AX371:CT371"/>
    <mergeCell ref="B369:E369"/>
    <mergeCell ref="F369:L369"/>
    <mergeCell ref="N369:Q369"/>
    <mergeCell ref="R369:X369"/>
    <mergeCell ref="AY369:BB369"/>
    <mergeCell ref="BC369:BI369"/>
    <mergeCell ref="BK369:BN369"/>
    <mergeCell ref="Z366:AD367"/>
    <mergeCell ref="AE366:AH367"/>
    <mergeCell ref="AI366:AL367"/>
    <mergeCell ref="AM366:AP367"/>
    <mergeCell ref="AQ366:AS367"/>
    <mergeCell ref="AT366:AV367"/>
    <mergeCell ref="BW366:CA367"/>
    <mergeCell ref="CB366:CE367"/>
    <mergeCell ref="CF366:CI367"/>
    <mergeCell ref="CJ366:CM367"/>
    <mergeCell ref="CN366:CP367"/>
    <mergeCell ref="CJ368:CM370"/>
    <mergeCell ref="CN368:CP370"/>
    <mergeCell ref="CQ368:CS370"/>
    <mergeCell ref="B364:X364"/>
    <mergeCell ref="Z364:AD365"/>
    <mergeCell ref="AE364:AH365"/>
    <mergeCell ref="BC367:BI367"/>
    <mergeCell ref="BK367:BN367"/>
    <mergeCell ref="BO367:BU367"/>
    <mergeCell ref="CT323:CT370"/>
    <mergeCell ref="A327:AD327"/>
    <mergeCell ref="AX327:CA327"/>
    <mergeCell ref="ES1:GN3"/>
    <mergeCell ref="GO1:GO3"/>
    <mergeCell ref="ES54:GN56"/>
    <mergeCell ref="GO54:GO56"/>
    <mergeCell ref="ES107:GN109"/>
    <mergeCell ref="GO107:GO109"/>
    <mergeCell ref="ES160:GN162"/>
    <mergeCell ref="GO160:GO162"/>
    <mergeCell ref="ES213:GN215"/>
    <mergeCell ref="GO213:GO215"/>
    <mergeCell ref="ES266:GN268"/>
    <mergeCell ref="GO266:GO268"/>
    <mergeCell ref="ES319:GN321"/>
    <mergeCell ref="GO319:GO321"/>
    <mergeCell ref="BO369:BU369"/>
    <mergeCell ref="B370:X370"/>
    <mergeCell ref="AY370:BU370"/>
    <mergeCell ref="Z368:AD370"/>
    <mergeCell ref="AE368:AH370"/>
    <mergeCell ref="AI368:AL370"/>
  </mergeCells>
  <dataValidations count="2">
    <dataValidation allowBlank="1" showInputMessage="1" showErrorMessage="1" sqref="K167:X168 K165:AC166 DT8:DX53 DT4:DX5 K220:X221 K218:AC219 Y220:AC264 C222:G250 P258:T258 B222:B251 I222:L250 H222:H251 T245:X250 M222:M251 S245:S251 R254 N263 B263 N261 F261 R261 R263 F263 O262:Q262 B261 C262:E262 M261:M263 G262:L262 S262:X262 C258:N258 B258:B259 O258:O259 U258:U259 N245:R250 B254 B253:X253 E254 J254 B257:U257 V257:X258 N222:X240 BH220:BU221 DF220:DS221 DF218:DX219 CX222:DB250 DK258:DO258 CW222:CW251 DD222:DG250 DC222:DC251 DO245:DS250 DH222:DH251 DN245:DN251 DM254 DI263 CW263 DI261 DA261 DM261 DM263 DA263 DJ262:DL262 CW261 CX262:CZ262 DH261:DH263 DB262:DG262 DI10:DS28 Y167:AC211 K61:X62 K114:X115 K59:AC60 K112:AC113 Y114:AC158 Y61:AC105 C63:G91 P99:T99 B63:B92 I63:L91 H63:H92 T86:X91 M63:M92 S86:S92 R95 N104 B104 N102 F102 R102 R104 F104 O103:Q103 B102 C103:E103 M102:M104 G103:L103 S103:X103 C99:N99 C169:G197 B99:B100 C116:G144 P152:T152 B116:B145 I116:L144 H116:H145 T139:X144 M116:M145 S139:S145 R148 N157 B157 N155 F155 R155 R157 F157 O156:Q156 B155 C156:E156 M155:M157 G156:L156 S156:X156 P205:T205 C152:N152 B152:B153 O152:O153 U152:U153 N139:R144 B148 B147:X147 CW370:DS371 GO4:XFD53 O99:O100 E148 U99:U100 N86:R91 B95 B94:X94 E95 J95 B98:U98 GO163:GO211 ET163:GN163 V98:X99 N63:X81 BH61:BU62 DF61:DS62 DF59:DX60 CX63:DB91 AY163:CS163 DK99:DO99 CW63:CW92 DD63:DG91 DT163:DX164 DC63:DC92 DY163:ES211 DO86:DS91 ET264:FP265 B169:B198 GO216:GO264 DH63:DH92 DN86:DN92 ET211:FP212 DM95 DI104 CW104 DI102 DA102 DM102 DM104 DT265:ES265 CW264:DS265 DN262:DS262 DA104 ET158:FP159 CX258:DI258 J148 CW258:CW259 DJ258:DJ259 DP258:DP259 DI245:DM250 I169:L197 CW254 CW253:DS253 CZ254 DE254 CW257:DP257 DQ257:DS258 BV220:BZ264 AZ222:BD250 BM258:BQ258 AY222:AY251 BF222:BI250 BE222:BE251 BQ245:BU250 BJ222:BJ251 BP245:BP251 BO254 BH217:BZ219 AY217:BG221 FV217:GN264 FC217:FU219 ET217:FB221 ET216:GN216 FC220:FP221 CW211:DS212 FQ220:FU264 EU222:EY250 DJ103:DL103 CW102 FH258:FL258 DI275:DS293 CW158:DS159 B151:U151 GP216:XFD265 ET222:ET251 V151:X152 FA222:FD250 EZ222:EZ251 BK263 N116:X134 AY263 ET4:GN4 BH114:BU115 DF114:DS115 H169:H198 GO57:GO105 ET57:GN57 DF112:DX113 BK261 BC261 FQ53:GN53 BO261 BO263 BC263 BL262:BN262 AY57:CS57 AY261 AZ262:BB262 BJ261:BJ263 GO322:GO370 DY57:ES105 ET322:GN322 BD262:BI262 BP262:BU262 K273:X274 AZ258:BK258 AY258:AY259 BL258:BL259 BR258:BR259 DT159:ES159 T192:X197 M169:M198 AY322:CS322 S192:S198 K271:AC272 ET317:FP318 Y273:AC317 C275:G303 DT216:DX217 CX116:DB144 P311:T311 AY216:CS216 DK152:DO152 CW116:CW145 DD116:DG144 DC116:DC145 DY216:ES264 DO139:DS144 DH116:DH145 DN139:DN145 R201 DM148 DI157 CW157 DI155 DA155 DM155 DT318:ES318 DT110:DX111 B275:B304 DM157 DA157 ET370:FP371 DY110:ES158 DJ156:DL156 N210 B210 N208 CW317:DS318 F208 R208 R210 F210 O209:Q209 B208 GP57:XFD106 FQ106:GO106 C209:E209 M208:M210 G209:L209 S209:X209 C205:N205 B205:B206 O205:O206 U205:U206 N192:R197 B201 B200:X200 E201 J201 B204:U204 GO269:GO317 ET269:GN269 BK245:BO250 V204:X205 FQ265:GO265 AY254 AY253:BU253 DT269:DX270 CW155 CX156:CZ156 DH155:DH157 GP269:XFD318 N169:X187 DT107:XFD109 BH167:BU168 DF167:DS168 GP322:XFD371 FQ371:GO371 I275:L303 DF165:DX166 CX169:DB197 AY269:CS269 DK205:DO205 H275:H304 CW169:CW198 DD169:DG197 DC169:DC198 DY269:ES317 DO192:DS197 DT371:ES371 DH169:DH198 DN192:DN198 Y322:AC323 B319:J327 BB254 DM201 DI210 CW210 DI208 DT319:XFD321 FQ318:GO318 K319:X323 DA208 T298:X303 BG254 AY257:BR257 DT54:XFD56 DT1:XFD3 M275:M304 S298:S304 R307 Y372:XFD1048576 N316 AD322:AX370 BS257:BU258 B316 N314 F314 R314 R316 F316 O315:Q315 B314 C315:E315 M314:M316 G315:L315 S315:X315 C311:N311 B311:B312 O311:O312 U311:U312 N298:R303 B307 B306:X306 E307 J307 B310:U310 GO110:GO158 ET110:GN110 CT322:CT370 ET105:FP106 AY4:CS4 V310:X311 BK222:BU240 DT322:DX323 CA217:CS264 N275:X293 BH273:BU274 DF273:DS274 DF271:DX272 CX275:DB303 DK311:DO311 CW275:CW304 DD275:DG303 DC275:DC304 DO298:DS303 DH275:DH304 DN298:DN304 DM307 DI316 CW316 DI314 DA314 FL245:FP250 FE222:FE251 DM314 DM316 DA316 DJ315:DL315 CW314 CX315:CZ315 DH314:DH316 DB315:DG315 DN315:DS315 CX311:DI311 CW311:CW312 DJ311:DJ312 DP311:DP312 DI298:DM303 CW307 CW306:DS306 CZ307 DE307 CW310:DP310 DQ310:DS311 BV273:BZ317 Y106:AX106 AZ275:BD303 BM311:BQ311 AY275:AY304 AY52:BU53 BF275:BI303 BE275:BE304 DT106:ES106 AY110:CS110 BQ298:BU303 BJ275:BJ304 BP298:BP304 BO307 BH270:BZ272 AY270:BG274 Y110:AC111 CX103:CZ103 DT266:XFD268 FV270:GN317 FC270:FU272 ET270:FB274 FC273:FP274 FQ273:FU317 EU275:EY303 FH311:FL311 ET275:ET304 FA275:FD303 EZ275:EZ304 BK316 AY316 BK314 BC314 BO314 BO316 BC316 BL315:BN315 AY314 AZ315:BB315 BJ314:BJ316 BV318:CT318 BD315:BI315 DT212:ES212 BP315:BU315 AZ311:BK311 AY105:BU106 B105:X106 B211:X212 AY311:AY312 GP110:XFD159 GP163:XFD212 FQ159:GO159 DH102:DH104 FQ212:GO212 BL311:BL312 DT160:XFD162 DB156:DG156 BR311:BR312 DT213:XFD215 DN156:DS156 BV265:CT265 DM208 FK245:FK251 DM210 DA210 DJ209:DL209 CW208 CX209:CZ209 DH208:DH210 DB209:DG209 DN209:DS209 CX205:DI205 CW205:CW206 Y4:AC5 B1:J9 K1:X5 K8:X9 K6:AC7 Y8:AC53 C10:G38 P46:T46 B10:B39 I10:L38 H10:H39 T33:X38 M10:M39 S33:S39 R42 N51 B51 N49 F49 R49 R51 F51 O50:Q50 B49 C50:E50 M49:M51 G50:L50 S50:X50 C46:N46 B46:B47 O46:O47 U46:U47 N33:R38 B42 B41:X41 E42 J42 B45:U45 V45:X46 N10:X28 CX152:DI152 BK298:BO303 Y212:AX212 AY307 AY306:BU306 BB307 BG307 DY322:ES370 AY310:BR310 FJ254 BS310:BU311 BV159:CT159 DB103:DG103 BV212:CT212 BK275:BU293 DN103:DS103 Y57:AC58 CX99:DI99 CW152:CW153 CW99:CW100 DJ205:DJ206 FF263 DP205:DP206 DI192:DM197 A1:A1048576 CW201 DJ99:DJ100 DJ152:DJ153 DP99:DP100 DP152:DP153 Y163:AC164 DI86:DM91 CW95 CW94:DS94 CZ95 DE95 CW98:DP98 DQ98:DS99 BV61:BZ105 AZ63:BD91 BM99:BQ99 AY63:AY92 BF63:BI91 BE63:BE92 BQ86:BU91 BJ63:BJ92 BP86:BP92 BO95 BH58:BZ60 AY58:BG62 FV58:GN105 FC58:FU60 B160:J168 K160:X164 DI139:DM144 Y216:AC217 ET58:FB62 CW148 CW147:DS147 CZ148 DE148 CW151:DP151 DQ151:DS152 BV114:BZ158 AZ116:BD144 BM152:BQ152 AY116:AY145 BF116:BI144 BE116:BE145 BQ139:BU144 BJ116:BJ145 BP139:BP145 BO148 BH111:BZ113 AY111:BG115 FV111:GN158 FC111:FU113 B213:J221 CW200:DS200 K213:X217 CZ201 ET111:FB115 FC114:FP115 FQ114:FU158 EU116:EY144 FH152:FL152 ET116:ET145 DE201 CT4:CT53 FC61:FP62 FA116:FD144 FQ61:FU105 EU63:EY91 FH99:FL99 ET63:ET92 FA63:FD91 EZ63:EZ92 BK104 AY104 BK102 BC102 BO102 BO104 BC104 BL103:BN103 AY102 AZ103:BB103 BJ102:BJ104 BD103:BI103 BP103:BU103 EZ116:EZ145 AZ99:BK99 AY99:AY100 BL99:BL100 AY264:BU265 AY211:BU212 CW204:DP204 BR99:BR100 BK86:BO91 AY95 AY94:BU94 BB95 BG95 AY98:BR98 BS98:BU99 BK63:BU81 CA58:CS105 Y265:AX265 DQ204:DS205 B264:X265 FL86:FP91 B52:X53 ET263 BK157 FF261 EX261 AY157 CA270:CS317 CW1:DE9 BH8:BU9 DF1:DS5 DF8:DS9 DF6:DX7 CX10:DB38 DK46:DO46 CW10:CW39 DD10:DG38 DC10:DC39 DO33:DS38 DH10:DH39 DN33:DN39 B54:J62 K54:X58 FL298:FP303 DM42 DI51 BV167:BZ211 CW51 AD163:AX211 DI49 FE275:FE304 DA49 FK298:FK304 B107:J115 DM49 DM51 CT163:CT211 CW160:DE168 BK155 BC155 DA51 DJ50:DL50 CW49 BO155 CX50:CZ50 BO157 BC157 DH49:DH51 DB50:DG50 BL156:BN156 DN50:DS50 CX46:DI46 BV53:CS53 CW46:CW47 DJ46:DJ47 DP46:DP47 DI33:DM38 CW42 CW41:DS41 CZ42 DE42 CW45:DP45 DQ45:DS46 BV8:BZ52 AZ10:BD38 BM46:BQ46 AY10:AY39 BF10:BI38 BE10:BE39 Y159:AX159 AZ169:BD197 BM205:BQ205 BQ33:BU38 BJ10:BJ39 CW52:DS53 BP33:BP39 K107:X111 AY158:BU159 AY317:BU318 AY155 B158:X159 AZ156:BB156 BJ155:BJ157 BD156:BI156 BP156:BU156 AZ152:BK152 AY152:AY153 BL152:BL153 BR152:BR153 BK139:BO144 AY148 AY147:BU147 BB148 BG148 AY151:BR151 BS151:BU152 BK116:BU134 Y318:AX318 AD110:AX158 FJ307 FF316 ET316 AY169:AY198 BF169:BI197 BE169:BE198 BQ192:BU197 Y269:AC270 BJ169:BJ198 BP192:BP198 BO201 BH164:BZ166 AY164:BG168 FV164:GN211 CV1:CV371 BV106:CT106 B266:J274 K266:X270 B317:X318 FC164:FU166 ET164:FB168 FC167:FP168 FQ167:FU211 EU169:EY197 FH205:FL205 ET169:ET198 FA169:FD197 EZ169:EZ198 BK210 AY210 AD216:AX264 AY370:BU371 DF160:DS164 FF314 AD57:AX105 BO42 CT57:CT105 CW54:DE62 EX314 CT216:CT264 BK208 BC208 BO208 BO210 BC210 BL209:BN209 BV371:CT371 Y319:CT321 AY208 AZ209:BB209 BJ208:BJ210 BD209:BI209 BP209:BU209 AZ205:BK205 AY205:AY206 BL205:BL206 BR205:BR206 Y371:AX371 BK192:BO197 AY201 CT110:CT158 CW319:DE327 AY200:BU200 BB201 BG201 AY204:BR204 BS204:BU205 Y213:CT215 AD269:AX317 CT269:CT317 CW266:DE274 FJ314 Y266:CT268 Y1:CT3 FJ316 EX316 FG315:FI315 Y160:CT162 ET314 EU315:EW315 FE314:FE316 EY315:FD315 FK315:FP315 EU311:FF311 ET311:ET312 FG311:FG312 FM311:FM312 FF298:FJ303 ET307 AD4:AX53 BH5:BZ7 AY5:BG9 FV5:GN52 ET52:FP53 FC5:FU7 ET5:FB9 FC8:FP9 FQ8:FU52 EU10:EY38 FH46:FL46 ET10:ET39 FA10:FD38 EZ10:EZ39 DF54:DS58 CW107:DE115 DF107:DS111 FE63:FE92 Y107:CT109 Y54:CT56 DF319:DS323 CW105:DS106 BK51 AY51 BK49 BC49 BO49 BO51 BC51 BL50:BN50 AY49 AZ50:BB50 BJ49:BJ51 BD50:BI50 BP50:BU50 AZ46:BK46 AY46:AY47 BL46:BL47 BR46:BR47 BK33:BO38 AY42 AY41:BU41 BB42 BG42 AY45:BR45 BS45:BU46 BK10:BU28 CA5:CS52 FL33:FP38 DY4:ES53 FE10:FE39 FK33:FK39 FJ42 FF51 ET51 FF49 EX49 FJ49 FJ51 EX51 FG50:FI50 ET49 EU50:EW50 FE49:FE51 EY50:FD50 FK50:FP50 EU46:FF46 ET46:ET47 FG46:FG47 FM46:FM47 FF33:FJ38 ET42 ET41:FP41 EW42 FB42 ET45:FM45 FN45:FP46 FF10:FP28 CW213:DE221 FK86:FK92 FJ95 FF104 ET104 FF102 EX102 FJ102 FJ104 EX104 FG103:FI103 ET102 EU103:EW103 FE102:FE104 EY103:FD103 FK103:FP103 EU99:FF99 ET99:ET100 FG99:FG100 FM99:FM100 FF86:FJ91 ET95 ET94:FP94 EW95 CA111:CS158 DF213:DS217 BK169:BU187 FL139:FP144 FE116:FE145 FK139:FK145 FJ148 FF157 ET157 FF155 EX155 FJ155 FJ157 EX157 FG156:FI156 ET155 EU156:EW156 FE155:FE157 EY156:FD156 FK156:FP156 EU152:FF152 ET152:ET153 FG152:FG153 FM152:FM153 FF139:FJ144 ET148 ET147:FP147 EW148 FB148 DF266:DS270 FJ261 CA164:CS211 FL192:FP197 FE169:FE198 FK192:FK198 FJ201 FF210 ET210 FF208 EX208 FJ208 FJ210 EX210 FG209:FI209 ET208 EU209:EW209 FE208:FE210 EY209:FD209 FK209:FP209 EU205:FF205 ET205:ET206 FG205:FG206 FM205:FM206 FF192:FJ197 ET201 ET200:FP200 EW201 FB201 ET204:FM204 ET306:FP306 FJ263 EX263 FG262:FI262 ET261 EU262:EW262 FE261:FE263 EY262:FD262 FK262:FP262 EU258:FF258 ET258:ET259 FG258:FG259 FM258:FM259 FF245:FJ250 ET254 ET253:FP253 EW254 FB254 ET257:FM257 FB95 ET151:FM151 ET98:FM98 FN98:FP99 FF63:FP81 FN151:FP152 FF116:FP134 FN204:FP205 FF169:FP187 FN257:FP258 FF222:FP240 EW307 FB307 ET310:FM310 FN310:FP311 FF275:FP293 DT57:DX58 DT61:DX105 DI63:DS81 DT114:DX158 DI116:DS134 DT167:DX211 DI169:DS187 DT220:DX264 DI222:DS240 DT273:DX317 B370:X1048576 DT326:DX370 DI328:DS346 K326:X327 K324:AC325 Y326:AC370 C328:G356 P364:T364 B328:B357 I328:L356 H328:H357 T351:X356 M328:M357 S351:S357 R360 N369 B369 N367 F367 R367 R369 F369 O368:Q368 B367 C368:E368 M367:M369 G368:L368 S368:X368 C364:N364 B364:B365 O364:O365 U364:U365 N351:R356 B360 B359:X359 E360 J360 B363:U363 V363:X364 N328:X346 BH326:BU327 DF326:DS327 DF324:DX325 CX328:DB356 DK364:DO364 CW328:CW357 DD328:DG356 DC328:DC357 DO351:DS356 DH328:DH357 DN351:DN357 DM360 DI369 CW369 DI367 DA367 DM367 DM369 DA369 DJ368:DL368 CW367 CX368:CZ368 DH367:DH369 DB368:DG368 DN368:DS368 CX364:DI364 CW364:CW365 DJ364:DJ365 DP364:DP365 DI351:DM356 CW360 CW359:DS359 CZ360 DE360 CW363:DP363 DQ363:DS364 BV326:BZ370 AZ328:BD356 BM364:BQ364 AY328:AY357 BF328:BI356 BE328:BE357 BQ351:BU356 BJ328:BJ357 BP351:BP357 BO360 BH323:BZ325 AY323:BG327 FV323:GN370 FC323:FU325 ET323:FB327 FC326:FP327 FQ326:FU370 EU328:EY356 FH364:FL364 ET328:ET357 FA328:FD356 EZ328:EZ357 BK369 AY369 BK367 BC367 BO367 BO369 BC369 BL368:BN368 AY367 AZ368:BB368 BJ367:BJ369 BD368:BI368 BP368:BU368 AZ364:BK364 AY364:AY365 BL364:BL365 BR364:BR365 BK351:BO356 AY360 AY359:BU359 BB360 BG360 AY363:BR363 BS363:BU364 BK328:BU346 CA323:CS370 FL351:FP356 FE328:FE357 FK351:FK357 FJ360 FF369 ET369 FF367 EX367 FJ367 FJ369 EX369 FG368:FI368 ET367 EU368:EW368 FE367:FE369 EY368:FD368 FK368:FP368 EU364:FF364 ET364:ET365 FG364:FG365 FM364:FM365 FF351:FJ356 ET360 ET359:FP359 EW360 FB360 ET363:FM363 FN363:FP364 FF328:FP346" xr:uid="{1E724341-BC3D-4511-9C7F-5D582B194050}"/>
    <dataValidation type="list" allowBlank="1" showInputMessage="1" showErrorMessage="1" sqref="N29:X32 N241:X244 BK241:BU244 N294:X297 DI241:DS244 FF241:FP244 BK29:BU32 DI29:DS32 BK294:BU297 DI294:DS297 FF294:FP297 FF29:FP32 N82:X85 BK82:BU85 DI82:DS85 FF82:FP85 N135:X138 BK135:BU138 DI135:DS138 FF135:FP138 N188:X191 BK188:BU191 DI188:DS191 FF188:FP191 N347:X350 BK347:BU350 DI347:DS350 FF347:FP350" xr:uid="{E57553DB-DEDB-45A8-9BE6-D5B69E25A4EA}">
      <formula1>$B$32:$I$32</formula1>
    </dataValidation>
  </dataValidations>
  <pageMargins left="0.7" right="0.7" top="0.75" bottom="0.75" header="0.3" footer="0.3"/>
  <pageSetup paperSize="9" fitToHeight="0" orientation="landscape"/>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8">
    <tabColor rgb="FF006878"/>
  </sheetPr>
  <dimension ref="A1:Q146"/>
  <sheetViews>
    <sheetView zoomScaleNormal="100" zoomScaleSheetLayoutView="55" workbookViewId="0">
      <selection activeCell="G16" activeCellId="2" sqref="G6:H6 G11:H11 G16:H16"/>
    </sheetView>
  </sheetViews>
  <sheetFormatPr defaultColWidth="12.625" defaultRowHeight="15" customHeight="1" x14ac:dyDescent="0.2"/>
  <cols>
    <col min="1" max="1" width="11.125" style="217" customWidth="1"/>
    <col min="2" max="2" width="24.125" style="217" customWidth="1"/>
    <col min="3" max="3" width="14.375" style="217" customWidth="1"/>
    <col min="4" max="4" width="14.625" style="217" customWidth="1"/>
    <col min="5" max="5" width="38.125" style="217" customWidth="1"/>
    <col min="6" max="6" width="12.625" style="217"/>
    <col min="7" max="8" width="19.125" style="217" customWidth="1"/>
    <col min="9" max="9" width="0.75" style="217" customWidth="1"/>
    <col min="10" max="10" width="11.125" style="217" customWidth="1"/>
    <col min="11" max="12" width="19.25" style="217" customWidth="1"/>
    <col min="13" max="13" width="14.625" style="217" customWidth="1"/>
    <col min="14" max="14" width="38.125" style="217" customWidth="1"/>
    <col min="15" max="15" width="12.625" style="217"/>
    <col min="16" max="17" width="19.125" style="217" customWidth="1"/>
    <col min="18" max="16384" width="12.625" style="217"/>
  </cols>
  <sheetData>
    <row r="1" spans="1:17" ht="33.75" customHeight="1" x14ac:dyDescent="0.2">
      <c r="A1" s="1072" t="str">
        <f>IF('FRONT PAGE'!$A$1="www.fly-logics.com","AMENDMENTS (CERTIFICATIONS, AUTHORIZATIONS, LIMITATIONS AND PENALTIES",0)</f>
        <v>AMENDMENTS (CERTIFICATIONS, AUTHORIZATIONS, LIMITATIONS AND PENALTIES</v>
      </c>
      <c r="B1" s="1073"/>
      <c r="C1" s="1073"/>
      <c r="D1" s="1073"/>
      <c r="E1" s="1073"/>
      <c r="F1" s="1073"/>
      <c r="G1" s="1073"/>
      <c r="H1" s="1074"/>
      <c r="I1" s="216"/>
      <c r="J1" s="1072" t="str">
        <f>IF('FRONT PAGE'!$A$1="www.fly-logics.com","AMENDMENTS (CERTIFICATIONS, AUTHORIZATIONS, LIMITATIONS AND PENALTIES",0)</f>
        <v>AMENDMENTS (CERTIFICATIONS, AUTHORIZATIONS, LIMITATIONS AND PENALTIES</v>
      </c>
      <c r="K1" s="1073"/>
      <c r="L1" s="1073"/>
      <c r="M1" s="1073"/>
      <c r="N1" s="1073"/>
      <c r="O1" s="1073"/>
      <c r="P1" s="1073"/>
      <c r="Q1" s="1074"/>
    </row>
    <row r="2" spans="1:17" ht="32.25" customHeight="1" x14ac:dyDescent="0.2">
      <c r="A2" s="348" t="str">
        <f>IF('FRONT PAGE'!$A$1="www.fly-logics.com","TYPE:",0)</f>
        <v>TYPE:</v>
      </c>
      <c r="B2" s="1065"/>
      <c r="C2" s="1065"/>
      <c r="D2" s="349" t="str">
        <f>IF('FRONT PAGE'!$A$1="www.fly-logics.com","CASE:",0)</f>
        <v>CASE:</v>
      </c>
      <c r="E2" s="218"/>
      <c r="F2" s="349" t="str">
        <f>IF('FRONT PAGE'!$A$1="www.fly-logics.com","AUTHORITY:",0)</f>
        <v>AUTHORITY:</v>
      </c>
      <c r="G2" s="1077"/>
      <c r="H2" s="1078"/>
      <c r="I2" s="216"/>
      <c r="J2" s="348" t="str">
        <f>IF('FRONT PAGE'!$A$1="www.fly-logics.com","TYPE:",0)</f>
        <v>TYPE:</v>
      </c>
      <c r="K2" s="1065"/>
      <c r="L2" s="1065"/>
      <c r="M2" s="349" t="str">
        <f>IF('FRONT PAGE'!$A$1="www.fly-logics.com","CASE:",0)</f>
        <v>CASE:</v>
      </c>
      <c r="N2" s="218"/>
      <c r="O2" s="349" t="str">
        <f>IF('FRONT PAGE'!$A$1="www.fly-logics.com","AUTHORITY:",0)</f>
        <v>AUTHORITY:</v>
      </c>
      <c r="P2" s="1077"/>
      <c r="Q2" s="1078"/>
    </row>
    <row r="3" spans="1:17" ht="32.25" customHeight="1" x14ac:dyDescent="0.2">
      <c r="A3" s="1066" t="str">
        <f>IF('FRONT PAGE'!$A$1="www.fly-logics.com","DESCRIPTION AND VALIDITY PERIOD:",0)</f>
        <v>DESCRIPTION AND VALIDITY PERIOD:</v>
      </c>
      <c r="B3" s="1067"/>
      <c r="C3" s="1065"/>
      <c r="D3" s="1065"/>
      <c r="E3" s="1065"/>
      <c r="F3" s="1068"/>
      <c r="G3" s="1079"/>
      <c r="H3" s="1080"/>
      <c r="I3" s="216"/>
      <c r="J3" s="1066" t="str">
        <f>IF('FRONT PAGE'!$A$1="www.fly-logics.com","DESCRIPTION AND VALIDITY PERIOD:",0)</f>
        <v>DESCRIPTION AND VALIDITY PERIOD:</v>
      </c>
      <c r="K3" s="1067"/>
      <c r="L3" s="1065"/>
      <c r="M3" s="1065"/>
      <c r="N3" s="1065"/>
      <c r="O3" s="1068"/>
      <c r="P3" s="1079"/>
      <c r="Q3" s="1080"/>
    </row>
    <row r="4" spans="1:17" ht="32.25" customHeight="1" x14ac:dyDescent="0.2">
      <c r="A4" s="1069"/>
      <c r="B4" s="1070"/>
      <c r="C4" s="1070"/>
      <c r="D4" s="1070"/>
      <c r="E4" s="1070"/>
      <c r="F4" s="1071"/>
      <c r="G4" s="1081"/>
      <c r="H4" s="1080"/>
      <c r="I4" s="216"/>
      <c r="J4" s="1069"/>
      <c r="K4" s="1070"/>
      <c r="L4" s="1070"/>
      <c r="M4" s="1070"/>
      <c r="N4" s="1070"/>
      <c r="O4" s="1071"/>
      <c r="P4" s="1081"/>
      <c r="Q4" s="1080"/>
    </row>
    <row r="5" spans="1:17" ht="16.5" customHeight="1" x14ac:dyDescent="0.2">
      <c r="A5" s="1059"/>
      <c r="B5" s="1060"/>
      <c r="C5" s="1060"/>
      <c r="D5" s="1060"/>
      <c r="E5" s="1060"/>
      <c r="F5" s="1061"/>
      <c r="G5" s="1082"/>
      <c r="H5" s="1083"/>
      <c r="I5" s="216"/>
      <c r="J5" s="1059"/>
      <c r="K5" s="1060"/>
      <c r="L5" s="1060"/>
      <c r="M5" s="1060"/>
      <c r="N5" s="1060"/>
      <c r="O5" s="1061"/>
      <c r="P5" s="1082"/>
      <c r="Q5" s="1083"/>
    </row>
    <row r="6" spans="1:17" ht="16.5" customHeight="1" x14ac:dyDescent="0.2">
      <c r="A6" s="1062"/>
      <c r="B6" s="1063"/>
      <c r="C6" s="1063"/>
      <c r="D6" s="1063"/>
      <c r="E6" s="1063"/>
      <c r="F6" s="1064"/>
      <c r="G6" s="1075" t="str">
        <f>IF('FRONT PAGE'!$A$1="www.fly-logics.com","NAME &amp; SIGNATURE",0)</f>
        <v>NAME &amp; SIGNATURE</v>
      </c>
      <c r="H6" s="1076"/>
      <c r="I6" s="216"/>
      <c r="J6" s="1062"/>
      <c r="K6" s="1063"/>
      <c r="L6" s="1063"/>
      <c r="M6" s="1063"/>
      <c r="N6" s="1063"/>
      <c r="O6" s="1064"/>
      <c r="P6" s="1075" t="str">
        <f>IF('FRONT PAGE'!$A$1="www.fly-logics.com","NAME &amp; SIGNATURE",0)</f>
        <v>NAME &amp; SIGNATURE</v>
      </c>
      <c r="Q6" s="1076"/>
    </row>
    <row r="7" spans="1:17" ht="32.25" customHeight="1" x14ac:dyDescent="0.2">
      <c r="A7" s="348" t="str">
        <f>IF('FRONT PAGE'!$A$1="www.fly-logics.com","TYPE:",0)</f>
        <v>TYPE:</v>
      </c>
      <c r="B7" s="1065"/>
      <c r="C7" s="1065"/>
      <c r="D7" s="349" t="str">
        <f>IF('FRONT PAGE'!$A$1="www.fly-logics.com","CASE:",0)</f>
        <v>CASE:</v>
      </c>
      <c r="E7" s="218"/>
      <c r="F7" s="349" t="str">
        <f>IF('FRONT PAGE'!$A$1="www.fly-logics.com","AUTHORITY:",0)</f>
        <v>AUTHORITY:</v>
      </c>
      <c r="G7" s="1077"/>
      <c r="H7" s="1078"/>
      <c r="I7" s="216"/>
      <c r="J7" s="348" t="str">
        <f>IF('FRONT PAGE'!$A$1="www.fly-logics.com","TYPE:",0)</f>
        <v>TYPE:</v>
      </c>
      <c r="K7" s="1065"/>
      <c r="L7" s="1065"/>
      <c r="M7" s="349" t="str">
        <f>IF('FRONT PAGE'!$A$1="www.fly-logics.com","CASE:",0)</f>
        <v>CASE:</v>
      </c>
      <c r="N7" s="218"/>
      <c r="O7" s="349" t="str">
        <f>IF('FRONT PAGE'!$A$1="www.fly-logics.com","AUTHORITY:",0)</f>
        <v>AUTHORITY:</v>
      </c>
      <c r="P7" s="1077"/>
      <c r="Q7" s="1078"/>
    </row>
    <row r="8" spans="1:17" ht="32.25" customHeight="1" x14ac:dyDescent="0.2">
      <c r="A8" s="1066" t="str">
        <f>IF('FRONT PAGE'!$A$1="www.fly-logics.com","DESCRIPTION AND VALIDITY PERIOD:",0)</f>
        <v>DESCRIPTION AND VALIDITY PERIOD:</v>
      </c>
      <c r="B8" s="1067"/>
      <c r="C8" s="1065"/>
      <c r="D8" s="1065"/>
      <c r="E8" s="1065"/>
      <c r="F8" s="1068"/>
      <c r="G8" s="1079"/>
      <c r="H8" s="1080"/>
      <c r="I8" s="216"/>
      <c r="J8" s="1066" t="str">
        <f>IF('FRONT PAGE'!$A$1="www.fly-logics.com","DESCRIPTION AND VALIDITY PERIOD:",0)</f>
        <v>DESCRIPTION AND VALIDITY PERIOD:</v>
      </c>
      <c r="K8" s="1067"/>
      <c r="L8" s="1065"/>
      <c r="M8" s="1065"/>
      <c r="N8" s="1065"/>
      <c r="O8" s="1068"/>
      <c r="P8" s="1079"/>
      <c r="Q8" s="1080"/>
    </row>
    <row r="9" spans="1:17" ht="32.25" customHeight="1" x14ac:dyDescent="0.2">
      <c r="A9" s="1069"/>
      <c r="B9" s="1070"/>
      <c r="C9" s="1070"/>
      <c r="D9" s="1070"/>
      <c r="E9" s="1070"/>
      <c r="F9" s="1071"/>
      <c r="G9" s="1081"/>
      <c r="H9" s="1080"/>
      <c r="I9" s="216"/>
      <c r="J9" s="1069"/>
      <c r="K9" s="1070"/>
      <c r="L9" s="1070"/>
      <c r="M9" s="1070"/>
      <c r="N9" s="1070"/>
      <c r="O9" s="1071"/>
      <c r="P9" s="1081"/>
      <c r="Q9" s="1080"/>
    </row>
    <row r="10" spans="1:17" ht="16.5" customHeight="1" x14ac:dyDescent="0.2">
      <c r="A10" s="1059"/>
      <c r="B10" s="1060"/>
      <c r="C10" s="1060"/>
      <c r="D10" s="1060"/>
      <c r="E10" s="1060"/>
      <c r="F10" s="1061"/>
      <c r="G10" s="1082"/>
      <c r="H10" s="1083"/>
      <c r="I10" s="216"/>
      <c r="J10" s="1059"/>
      <c r="K10" s="1060"/>
      <c r="L10" s="1060"/>
      <c r="M10" s="1060"/>
      <c r="N10" s="1060"/>
      <c r="O10" s="1061"/>
      <c r="P10" s="1082"/>
      <c r="Q10" s="1083"/>
    </row>
    <row r="11" spans="1:17" ht="16.5" customHeight="1" x14ac:dyDescent="0.2">
      <c r="A11" s="1062"/>
      <c r="B11" s="1063"/>
      <c r="C11" s="1063"/>
      <c r="D11" s="1063"/>
      <c r="E11" s="1063"/>
      <c r="F11" s="1064"/>
      <c r="G11" s="1075" t="str">
        <f>IF('FRONT PAGE'!$A$1="www.fly-logics.com","NAME &amp; SIGNATURE",0)</f>
        <v>NAME &amp; SIGNATURE</v>
      </c>
      <c r="H11" s="1076"/>
      <c r="I11" s="216"/>
      <c r="J11" s="1062"/>
      <c r="K11" s="1063"/>
      <c r="L11" s="1063"/>
      <c r="M11" s="1063"/>
      <c r="N11" s="1063"/>
      <c r="O11" s="1064"/>
      <c r="P11" s="1075" t="str">
        <f>IF('FRONT PAGE'!$A$1="www.fly-logics.com","NAME &amp; SIGNATURE",0)</f>
        <v>NAME &amp; SIGNATURE</v>
      </c>
      <c r="Q11" s="1076"/>
    </row>
    <row r="12" spans="1:17" ht="32.25" customHeight="1" x14ac:dyDescent="0.2">
      <c r="A12" s="348" t="str">
        <f>IF('FRONT PAGE'!$A$1="www.fly-logics.com","TYPE:",0)</f>
        <v>TYPE:</v>
      </c>
      <c r="B12" s="1065"/>
      <c r="C12" s="1065"/>
      <c r="D12" s="349" t="str">
        <f>IF('FRONT PAGE'!$A$1="www.fly-logics.com","CASE:",0)</f>
        <v>CASE:</v>
      </c>
      <c r="E12" s="218"/>
      <c r="F12" s="349" t="str">
        <f>IF('FRONT PAGE'!$A$1="www.fly-logics.com","AUTHORITY:",0)</f>
        <v>AUTHORITY:</v>
      </c>
      <c r="G12" s="1077"/>
      <c r="H12" s="1078"/>
      <c r="I12" s="216"/>
      <c r="J12" s="348" t="str">
        <f>IF('FRONT PAGE'!$A$1="www.fly-logics.com","TYPE:",0)</f>
        <v>TYPE:</v>
      </c>
      <c r="K12" s="1065"/>
      <c r="L12" s="1065"/>
      <c r="M12" s="349" t="str">
        <f>IF('FRONT PAGE'!$A$1="www.fly-logics.com","CASE:",0)</f>
        <v>CASE:</v>
      </c>
      <c r="N12" s="218"/>
      <c r="O12" s="349" t="str">
        <f>IF('FRONT PAGE'!$A$1="www.fly-logics.com","AUTHORITY:",0)</f>
        <v>AUTHORITY:</v>
      </c>
      <c r="P12" s="1077"/>
      <c r="Q12" s="1078"/>
    </row>
    <row r="13" spans="1:17" ht="32.25" customHeight="1" x14ac:dyDescent="0.2">
      <c r="A13" s="1066" t="str">
        <f>IF('FRONT PAGE'!$A$1="www.fly-logics.com","DESCRIPTION AND VALIDITY PERIOD:",0)</f>
        <v>DESCRIPTION AND VALIDITY PERIOD:</v>
      </c>
      <c r="B13" s="1067"/>
      <c r="C13" s="1065"/>
      <c r="D13" s="1065"/>
      <c r="E13" s="1065"/>
      <c r="F13" s="1068"/>
      <c r="G13" s="1079"/>
      <c r="H13" s="1080"/>
      <c r="I13" s="216"/>
      <c r="J13" s="1066" t="str">
        <f>IF('FRONT PAGE'!$A$1="www.fly-logics.com","DESCRIPTION AND VALIDITY PERIOD:",0)</f>
        <v>DESCRIPTION AND VALIDITY PERIOD:</v>
      </c>
      <c r="K13" s="1067"/>
      <c r="L13" s="1065"/>
      <c r="M13" s="1065"/>
      <c r="N13" s="1065"/>
      <c r="O13" s="1068"/>
      <c r="P13" s="1079"/>
      <c r="Q13" s="1080"/>
    </row>
    <row r="14" spans="1:17" ht="32.25" customHeight="1" x14ac:dyDescent="0.2">
      <c r="A14" s="1069"/>
      <c r="B14" s="1070"/>
      <c r="C14" s="1070"/>
      <c r="D14" s="1070"/>
      <c r="E14" s="1070"/>
      <c r="F14" s="1071"/>
      <c r="G14" s="1081"/>
      <c r="H14" s="1080"/>
      <c r="I14" s="216"/>
      <c r="J14" s="1069"/>
      <c r="K14" s="1070"/>
      <c r="L14" s="1070"/>
      <c r="M14" s="1070"/>
      <c r="N14" s="1070"/>
      <c r="O14" s="1071"/>
      <c r="P14" s="1081"/>
      <c r="Q14" s="1080"/>
    </row>
    <row r="15" spans="1:17" ht="16.5" customHeight="1" x14ac:dyDescent="0.2">
      <c r="A15" s="1059"/>
      <c r="B15" s="1060"/>
      <c r="C15" s="1060"/>
      <c r="D15" s="1060"/>
      <c r="E15" s="1060"/>
      <c r="F15" s="1061"/>
      <c r="G15" s="1082"/>
      <c r="H15" s="1083"/>
      <c r="I15" s="216"/>
      <c r="J15" s="1059"/>
      <c r="K15" s="1060"/>
      <c r="L15" s="1060"/>
      <c r="M15" s="1060"/>
      <c r="N15" s="1060"/>
      <c r="O15" s="1061"/>
      <c r="P15" s="1082"/>
      <c r="Q15" s="1083"/>
    </row>
    <row r="16" spans="1:17" ht="16.5" customHeight="1" x14ac:dyDescent="0.2">
      <c r="A16" s="1062"/>
      <c r="B16" s="1063"/>
      <c r="C16" s="1063"/>
      <c r="D16" s="1063"/>
      <c r="E16" s="1063"/>
      <c r="F16" s="1064"/>
      <c r="G16" s="1075" t="str">
        <f>IF('FRONT PAGE'!$A$1="www.fly-logics.com","NAME &amp; SIGNATURE",0)</f>
        <v>NAME &amp; SIGNATURE</v>
      </c>
      <c r="H16" s="1076"/>
      <c r="I16" s="216"/>
      <c r="J16" s="1062"/>
      <c r="K16" s="1063"/>
      <c r="L16" s="1063"/>
      <c r="M16" s="1063"/>
      <c r="N16" s="1063"/>
      <c r="O16" s="1064"/>
      <c r="P16" s="1075" t="str">
        <f>IF('FRONT PAGE'!$A$1="www.fly-logics.com","NAME &amp; SIGNATURE",0)</f>
        <v>NAME &amp; SIGNATURE</v>
      </c>
      <c r="Q16" s="1076"/>
    </row>
    <row r="17" spans="1:17" ht="33.75" customHeight="1" x14ac:dyDescent="0.2">
      <c r="A17" s="1072" t="str">
        <f>IF('FRONT PAGE'!$A$1="www.fly-logics.com","AMENDMENTS (CERTIFICATIONS, AUTHORIZATIONS, LIMITATIONS AND PENALTIES",0)</f>
        <v>AMENDMENTS (CERTIFICATIONS, AUTHORIZATIONS, LIMITATIONS AND PENALTIES</v>
      </c>
      <c r="B17" s="1073"/>
      <c r="C17" s="1073"/>
      <c r="D17" s="1073"/>
      <c r="E17" s="1073"/>
      <c r="F17" s="1073"/>
      <c r="G17" s="1073"/>
      <c r="H17" s="1074"/>
      <c r="I17" s="216"/>
      <c r="J17" s="1072" t="str">
        <f>IF('FRONT PAGE'!$A$1="www.fly-logics.com","AMENDMENTS (CERTIFICATIONS, AUTHORIZATIONS, LIMITATIONS AND PENALTIES",0)</f>
        <v>AMENDMENTS (CERTIFICATIONS, AUTHORIZATIONS, LIMITATIONS AND PENALTIES</v>
      </c>
      <c r="K17" s="1073"/>
      <c r="L17" s="1073"/>
      <c r="M17" s="1073"/>
      <c r="N17" s="1073"/>
      <c r="O17" s="1073"/>
      <c r="P17" s="1073"/>
      <c r="Q17" s="1074"/>
    </row>
    <row r="18" spans="1:17" ht="32.25" customHeight="1" x14ac:dyDescent="0.2">
      <c r="A18" s="348" t="str">
        <f>IF('FRONT PAGE'!$A$1="www.fly-logics.com","TYPE:",0)</f>
        <v>TYPE:</v>
      </c>
      <c r="B18" s="1065"/>
      <c r="C18" s="1065"/>
      <c r="D18" s="349" t="str">
        <f>IF('FRONT PAGE'!$A$1="www.fly-logics.com","CASE:",0)</f>
        <v>CASE:</v>
      </c>
      <c r="E18" s="218"/>
      <c r="F18" s="349" t="str">
        <f>IF('FRONT PAGE'!$A$1="www.fly-logics.com","AUTHORITY:",0)</f>
        <v>AUTHORITY:</v>
      </c>
      <c r="G18" s="1077"/>
      <c r="H18" s="1078"/>
      <c r="I18" s="216"/>
      <c r="J18" s="348" t="str">
        <f>IF('FRONT PAGE'!$A$1="www.fly-logics.com","TYPE:",0)</f>
        <v>TYPE:</v>
      </c>
      <c r="K18" s="1065"/>
      <c r="L18" s="1065"/>
      <c r="M18" s="349" t="str">
        <f>IF('FRONT PAGE'!$A$1="www.fly-logics.com","CASE:",0)</f>
        <v>CASE:</v>
      </c>
      <c r="N18" s="218"/>
      <c r="O18" s="349" t="str">
        <f>IF('FRONT PAGE'!$A$1="www.fly-logics.com","AUTHORITY:",0)</f>
        <v>AUTHORITY:</v>
      </c>
      <c r="P18" s="1077"/>
      <c r="Q18" s="1078"/>
    </row>
    <row r="19" spans="1:17" ht="32.25" customHeight="1" x14ac:dyDescent="0.2">
      <c r="A19" s="1066" t="str">
        <f>IF('FRONT PAGE'!$A$1="www.fly-logics.com","DESCRIPTION AND VALIDITY PERIOD:",0)</f>
        <v>DESCRIPTION AND VALIDITY PERIOD:</v>
      </c>
      <c r="B19" s="1067"/>
      <c r="C19" s="1065"/>
      <c r="D19" s="1065"/>
      <c r="E19" s="1065"/>
      <c r="F19" s="1068"/>
      <c r="G19" s="1079"/>
      <c r="H19" s="1080"/>
      <c r="I19" s="216"/>
      <c r="J19" s="1066" t="str">
        <f>IF('FRONT PAGE'!$A$1="www.fly-logics.com","DESCRIPTION AND VALIDITY PERIOD:",0)</f>
        <v>DESCRIPTION AND VALIDITY PERIOD:</v>
      </c>
      <c r="K19" s="1067"/>
      <c r="L19" s="1065"/>
      <c r="M19" s="1065"/>
      <c r="N19" s="1065"/>
      <c r="O19" s="1068"/>
      <c r="P19" s="1079"/>
      <c r="Q19" s="1080"/>
    </row>
    <row r="20" spans="1:17" ht="32.25" customHeight="1" x14ac:dyDescent="0.2">
      <c r="A20" s="1069"/>
      <c r="B20" s="1070"/>
      <c r="C20" s="1070"/>
      <c r="D20" s="1070"/>
      <c r="E20" s="1070"/>
      <c r="F20" s="1071"/>
      <c r="G20" s="1081"/>
      <c r="H20" s="1080"/>
      <c r="I20" s="216"/>
      <c r="J20" s="1069"/>
      <c r="K20" s="1070"/>
      <c r="L20" s="1070"/>
      <c r="M20" s="1070"/>
      <c r="N20" s="1070"/>
      <c r="O20" s="1071"/>
      <c r="P20" s="1081"/>
      <c r="Q20" s="1080"/>
    </row>
    <row r="21" spans="1:17" ht="16.5" customHeight="1" x14ac:dyDescent="0.2">
      <c r="A21" s="1059"/>
      <c r="B21" s="1060"/>
      <c r="C21" s="1060"/>
      <c r="D21" s="1060"/>
      <c r="E21" s="1060"/>
      <c r="F21" s="1061"/>
      <c r="G21" s="1082"/>
      <c r="H21" s="1083"/>
      <c r="I21" s="216"/>
      <c r="J21" s="1059"/>
      <c r="K21" s="1060"/>
      <c r="L21" s="1060"/>
      <c r="M21" s="1060"/>
      <c r="N21" s="1060"/>
      <c r="O21" s="1061"/>
      <c r="P21" s="1082"/>
      <c r="Q21" s="1083"/>
    </row>
    <row r="22" spans="1:17" ht="16.5" customHeight="1" x14ac:dyDescent="0.2">
      <c r="A22" s="1062"/>
      <c r="B22" s="1063"/>
      <c r="C22" s="1063"/>
      <c r="D22" s="1063"/>
      <c r="E22" s="1063"/>
      <c r="F22" s="1064"/>
      <c r="G22" s="1075" t="str">
        <f>IF('FRONT PAGE'!$A$1="www.fly-logics.com","NAME &amp; SIGNATURE",0)</f>
        <v>NAME &amp; SIGNATURE</v>
      </c>
      <c r="H22" s="1076"/>
      <c r="I22" s="216"/>
      <c r="J22" s="1062"/>
      <c r="K22" s="1063"/>
      <c r="L22" s="1063"/>
      <c r="M22" s="1063"/>
      <c r="N22" s="1063"/>
      <c r="O22" s="1064"/>
      <c r="P22" s="1075" t="str">
        <f>IF('FRONT PAGE'!$A$1="www.fly-logics.com","NAME &amp; SIGNATURE",0)</f>
        <v>NAME &amp; SIGNATURE</v>
      </c>
      <c r="Q22" s="1076"/>
    </row>
    <row r="23" spans="1:17" ht="32.25" customHeight="1" x14ac:dyDescent="0.2">
      <c r="A23" s="348" t="str">
        <f>IF('FRONT PAGE'!$A$1="www.fly-logics.com","TYPE:",0)</f>
        <v>TYPE:</v>
      </c>
      <c r="B23" s="1065"/>
      <c r="C23" s="1065"/>
      <c r="D23" s="349" t="str">
        <f>IF('FRONT PAGE'!$A$1="www.fly-logics.com","CASE:",0)</f>
        <v>CASE:</v>
      </c>
      <c r="E23" s="218"/>
      <c r="F23" s="349" t="str">
        <f>IF('FRONT PAGE'!$A$1="www.fly-logics.com","AUTHORITY:",0)</f>
        <v>AUTHORITY:</v>
      </c>
      <c r="G23" s="1077"/>
      <c r="H23" s="1078"/>
      <c r="I23" s="216"/>
      <c r="J23" s="348" t="str">
        <f>IF('FRONT PAGE'!$A$1="www.fly-logics.com","TYPE:",0)</f>
        <v>TYPE:</v>
      </c>
      <c r="K23" s="1065"/>
      <c r="L23" s="1065"/>
      <c r="M23" s="349" t="str">
        <f>IF('FRONT PAGE'!$A$1="www.fly-logics.com","CASE:",0)</f>
        <v>CASE:</v>
      </c>
      <c r="N23" s="218"/>
      <c r="O23" s="349" t="str">
        <f>IF('FRONT PAGE'!$A$1="www.fly-logics.com","AUTHORITY:",0)</f>
        <v>AUTHORITY:</v>
      </c>
      <c r="P23" s="1077"/>
      <c r="Q23" s="1078"/>
    </row>
    <row r="24" spans="1:17" ht="32.25" customHeight="1" x14ac:dyDescent="0.2">
      <c r="A24" s="1066" t="str">
        <f>IF('FRONT PAGE'!$A$1="www.fly-logics.com","DESCRIPTION AND VALIDITY PERIOD:",0)</f>
        <v>DESCRIPTION AND VALIDITY PERIOD:</v>
      </c>
      <c r="B24" s="1067"/>
      <c r="C24" s="1065"/>
      <c r="D24" s="1065"/>
      <c r="E24" s="1065"/>
      <c r="F24" s="1068"/>
      <c r="G24" s="1079"/>
      <c r="H24" s="1080"/>
      <c r="I24" s="216"/>
      <c r="J24" s="1066" t="str">
        <f>IF('FRONT PAGE'!$A$1="www.fly-logics.com","DESCRIPTION AND VALIDITY PERIOD:",0)</f>
        <v>DESCRIPTION AND VALIDITY PERIOD:</v>
      </c>
      <c r="K24" s="1067"/>
      <c r="L24" s="1065"/>
      <c r="M24" s="1065"/>
      <c r="N24" s="1065"/>
      <c r="O24" s="1068"/>
      <c r="P24" s="1079"/>
      <c r="Q24" s="1080"/>
    </row>
    <row r="25" spans="1:17" ht="32.25" customHeight="1" x14ac:dyDescent="0.2">
      <c r="A25" s="1069"/>
      <c r="B25" s="1070"/>
      <c r="C25" s="1070"/>
      <c r="D25" s="1070"/>
      <c r="E25" s="1070"/>
      <c r="F25" s="1071"/>
      <c r="G25" s="1081"/>
      <c r="H25" s="1080"/>
      <c r="I25" s="216"/>
      <c r="J25" s="1069"/>
      <c r="K25" s="1070"/>
      <c r="L25" s="1070"/>
      <c r="M25" s="1070"/>
      <c r="N25" s="1070"/>
      <c r="O25" s="1071"/>
      <c r="P25" s="1081"/>
      <c r="Q25" s="1080"/>
    </row>
    <row r="26" spans="1:17" ht="16.5" customHeight="1" x14ac:dyDescent="0.2">
      <c r="A26" s="1059"/>
      <c r="B26" s="1060"/>
      <c r="C26" s="1060"/>
      <c r="D26" s="1060"/>
      <c r="E26" s="1060"/>
      <c r="F26" s="1061"/>
      <c r="G26" s="1082"/>
      <c r="H26" s="1083"/>
      <c r="I26" s="216"/>
      <c r="J26" s="1059"/>
      <c r="K26" s="1060"/>
      <c r="L26" s="1060"/>
      <c r="M26" s="1060"/>
      <c r="N26" s="1060"/>
      <c r="O26" s="1061"/>
      <c r="P26" s="1082"/>
      <c r="Q26" s="1083"/>
    </row>
    <row r="27" spans="1:17" ht="16.5" customHeight="1" x14ac:dyDescent="0.2">
      <c r="A27" s="1062"/>
      <c r="B27" s="1063"/>
      <c r="C27" s="1063"/>
      <c r="D27" s="1063"/>
      <c r="E27" s="1063"/>
      <c r="F27" s="1064"/>
      <c r="G27" s="1075" t="str">
        <f>IF('FRONT PAGE'!$A$1="www.fly-logics.com","NAME &amp; SIGNATURE",0)</f>
        <v>NAME &amp; SIGNATURE</v>
      </c>
      <c r="H27" s="1076"/>
      <c r="I27" s="216"/>
      <c r="J27" s="1062"/>
      <c r="K27" s="1063"/>
      <c r="L27" s="1063"/>
      <c r="M27" s="1063"/>
      <c r="N27" s="1063"/>
      <c r="O27" s="1064"/>
      <c r="P27" s="1075" t="str">
        <f>IF('FRONT PAGE'!$A$1="www.fly-logics.com","NAME &amp; SIGNATURE",0)</f>
        <v>NAME &amp; SIGNATURE</v>
      </c>
      <c r="Q27" s="1076"/>
    </row>
    <row r="28" spans="1:17" ht="32.25" customHeight="1" x14ac:dyDescent="0.2">
      <c r="A28" s="348" t="str">
        <f>IF('FRONT PAGE'!$A$1="www.fly-logics.com","TYPE:",0)</f>
        <v>TYPE:</v>
      </c>
      <c r="B28" s="1065"/>
      <c r="C28" s="1065"/>
      <c r="D28" s="349" t="str">
        <f>IF('FRONT PAGE'!$A$1="www.fly-logics.com","CASE:",0)</f>
        <v>CASE:</v>
      </c>
      <c r="E28" s="218"/>
      <c r="F28" s="349" t="str">
        <f>IF('FRONT PAGE'!$A$1="www.fly-logics.com","AUTHORITY:",0)</f>
        <v>AUTHORITY:</v>
      </c>
      <c r="G28" s="1077"/>
      <c r="H28" s="1078"/>
      <c r="I28" s="216"/>
      <c r="J28" s="348" t="str">
        <f>IF('FRONT PAGE'!$A$1="www.fly-logics.com","TYPE:",0)</f>
        <v>TYPE:</v>
      </c>
      <c r="K28" s="1065"/>
      <c r="L28" s="1065"/>
      <c r="M28" s="349" t="str">
        <f>IF('FRONT PAGE'!$A$1="www.fly-logics.com","CASE:",0)</f>
        <v>CASE:</v>
      </c>
      <c r="N28" s="218"/>
      <c r="O28" s="349" t="str">
        <f>IF('FRONT PAGE'!$A$1="www.fly-logics.com","AUTHORITY:",0)</f>
        <v>AUTHORITY:</v>
      </c>
      <c r="P28" s="1077"/>
      <c r="Q28" s="1078"/>
    </row>
    <row r="29" spans="1:17" ht="32.25" customHeight="1" x14ac:dyDescent="0.2">
      <c r="A29" s="1066" t="str">
        <f>IF('FRONT PAGE'!$A$1="www.fly-logics.com","DESCRIPTION AND VALIDITY PERIOD:",0)</f>
        <v>DESCRIPTION AND VALIDITY PERIOD:</v>
      </c>
      <c r="B29" s="1067"/>
      <c r="C29" s="1065"/>
      <c r="D29" s="1065"/>
      <c r="E29" s="1065"/>
      <c r="F29" s="1068"/>
      <c r="G29" s="1079"/>
      <c r="H29" s="1080"/>
      <c r="I29" s="216"/>
      <c r="J29" s="1066" t="str">
        <f>IF('FRONT PAGE'!$A$1="www.fly-logics.com","DESCRIPTION AND VALIDITY PERIOD:",0)</f>
        <v>DESCRIPTION AND VALIDITY PERIOD:</v>
      </c>
      <c r="K29" s="1067"/>
      <c r="L29" s="1065"/>
      <c r="M29" s="1065"/>
      <c r="N29" s="1065"/>
      <c r="O29" s="1068"/>
      <c r="P29" s="1079"/>
      <c r="Q29" s="1080"/>
    </row>
    <row r="30" spans="1:17" ht="32.25" customHeight="1" x14ac:dyDescent="0.2">
      <c r="A30" s="1069"/>
      <c r="B30" s="1070"/>
      <c r="C30" s="1070"/>
      <c r="D30" s="1070"/>
      <c r="E30" s="1070"/>
      <c r="F30" s="1071"/>
      <c r="G30" s="1081"/>
      <c r="H30" s="1080"/>
      <c r="I30" s="216"/>
      <c r="J30" s="1069"/>
      <c r="K30" s="1070"/>
      <c r="L30" s="1070"/>
      <c r="M30" s="1070"/>
      <c r="N30" s="1070"/>
      <c r="O30" s="1071"/>
      <c r="P30" s="1081"/>
      <c r="Q30" s="1080"/>
    </row>
    <row r="31" spans="1:17" ht="16.5" customHeight="1" x14ac:dyDescent="0.2">
      <c r="A31" s="1059"/>
      <c r="B31" s="1060"/>
      <c r="C31" s="1060"/>
      <c r="D31" s="1060"/>
      <c r="E31" s="1060"/>
      <c r="F31" s="1061"/>
      <c r="G31" s="1082"/>
      <c r="H31" s="1083"/>
      <c r="I31" s="216"/>
      <c r="J31" s="1059"/>
      <c r="K31" s="1060"/>
      <c r="L31" s="1060"/>
      <c r="M31" s="1060"/>
      <c r="N31" s="1060"/>
      <c r="O31" s="1061"/>
      <c r="P31" s="1082"/>
      <c r="Q31" s="1083"/>
    </row>
    <row r="32" spans="1:17" ht="16.5" customHeight="1" x14ac:dyDescent="0.2">
      <c r="A32" s="1062"/>
      <c r="B32" s="1063"/>
      <c r="C32" s="1063"/>
      <c r="D32" s="1063"/>
      <c r="E32" s="1063"/>
      <c r="F32" s="1064"/>
      <c r="G32" s="1075" t="str">
        <f>IF('FRONT PAGE'!$A$1="www.fly-logics.com","NAME &amp; SIGNATURE",0)</f>
        <v>NAME &amp; SIGNATURE</v>
      </c>
      <c r="H32" s="1076"/>
      <c r="I32" s="216"/>
      <c r="J32" s="1062"/>
      <c r="K32" s="1063"/>
      <c r="L32" s="1063"/>
      <c r="M32" s="1063"/>
      <c r="N32" s="1063"/>
      <c r="O32" s="1064"/>
      <c r="P32" s="1075" t="str">
        <f>IF('FRONT PAGE'!$A$1="www.fly-logics.com","NAME &amp; SIGNATURE",0)</f>
        <v>NAME &amp; SIGNATURE</v>
      </c>
      <c r="Q32" s="1076"/>
    </row>
    <row r="33" spans="1:17" ht="33.75" customHeight="1" x14ac:dyDescent="0.2">
      <c r="A33" s="1072" t="str">
        <f>IF('FRONT PAGE'!$A$1="www.fly-logics.com","AMENDMENTS (CERTIFICATIONS, AUTHORIZATIONS, LIMITATIONS AND PENALTIES",0)</f>
        <v>AMENDMENTS (CERTIFICATIONS, AUTHORIZATIONS, LIMITATIONS AND PENALTIES</v>
      </c>
      <c r="B33" s="1073"/>
      <c r="C33" s="1073"/>
      <c r="D33" s="1073"/>
      <c r="E33" s="1073"/>
      <c r="F33" s="1073"/>
      <c r="G33" s="1073"/>
      <c r="H33" s="1074"/>
      <c r="I33" s="216"/>
      <c r="J33" s="1072" t="str">
        <f>IF('FRONT PAGE'!$A$1="www.fly-logics.com","AMENDMENTS (CERTIFICATIONS, AUTHORIZATIONS, LIMITATIONS AND PENALTIES",0)</f>
        <v>AMENDMENTS (CERTIFICATIONS, AUTHORIZATIONS, LIMITATIONS AND PENALTIES</v>
      </c>
      <c r="K33" s="1073"/>
      <c r="L33" s="1073"/>
      <c r="M33" s="1073"/>
      <c r="N33" s="1073"/>
      <c r="O33" s="1073"/>
      <c r="P33" s="1073"/>
      <c r="Q33" s="1074"/>
    </row>
    <row r="34" spans="1:17" ht="32.25" customHeight="1" x14ac:dyDescent="0.2">
      <c r="A34" s="348" t="str">
        <f>IF('FRONT PAGE'!$A$1="www.fly-logics.com","TYPE:",0)</f>
        <v>TYPE:</v>
      </c>
      <c r="B34" s="1065"/>
      <c r="C34" s="1065"/>
      <c r="D34" s="349" t="str">
        <f>IF('FRONT PAGE'!$A$1="www.fly-logics.com","CASE:",0)</f>
        <v>CASE:</v>
      </c>
      <c r="E34" s="218"/>
      <c r="F34" s="349" t="str">
        <f>IF('FRONT PAGE'!$A$1="www.fly-logics.com","AUTHORITY:",0)</f>
        <v>AUTHORITY:</v>
      </c>
      <c r="G34" s="1077"/>
      <c r="H34" s="1078"/>
      <c r="I34" s="216"/>
      <c r="J34" s="348" t="str">
        <f>IF('FRONT PAGE'!$A$1="www.fly-logics.com","TYPE:",0)</f>
        <v>TYPE:</v>
      </c>
      <c r="K34" s="1065"/>
      <c r="L34" s="1065"/>
      <c r="M34" s="349" t="str">
        <f>IF('FRONT PAGE'!$A$1="www.fly-logics.com","CASE:",0)</f>
        <v>CASE:</v>
      </c>
      <c r="N34" s="218"/>
      <c r="O34" s="349" t="str">
        <f>IF('FRONT PAGE'!$A$1="www.fly-logics.com","AUTHORITY:",0)</f>
        <v>AUTHORITY:</v>
      </c>
      <c r="P34" s="1077"/>
      <c r="Q34" s="1078"/>
    </row>
    <row r="35" spans="1:17" ht="32.25" customHeight="1" x14ac:dyDescent="0.2">
      <c r="A35" s="1066" t="str">
        <f>IF('FRONT PAGE'!$A$1="www.fly-logics.com","DESCRIPTION AND VALIDITY PERIOD:",0)</f>
        <v>DESCRIPTION AND VALIDITY PERIOD:</v>
      </c>
      <c r="B35" s="1067"/>
      <c r="C35" s="1065"/>
      <c r="D35" s="1065"/>
      <c r="E35" s="1065"/>
      <c r="F35" s="1068"/>
      <c r="G35" s="1079"/>
      <c r="H35" s="1080"/>
      <c r="I35" s="216"/>
      <c r="J35" s="1066" t="str">
        <f>IF('FRONT PAGE'!$A$1="www.fly-logics.com","DESCRIPTION AND VALIDITY PERIOD:",0)</f>
        <v>DESCRIPTION AND VALIDITY PERIOD:</v>
      </c>
      <c r="K35" s="1067"/>
      <c r="L35" s="1065"/>
      <c r="M35" s="1065"/>
      <c r="N35" s="1065"/>
      <c r="O35" s="1068"/>
      <c r="P35" s="1079"/>
      <c r="Q35" s="1080"/>
    </row>
    <row r="36" spans="1:17" ht="32.25" customHeight="1" x14ac:dyDescent="0.2">
      <c r="A36" s="1069"/>
      <c r="B36" s="1070"/>
      <c r="C36" s="1070"/>
      <c r="D36" s="1070"/>
      <c r="E36" s="1070"/>
      <c r="F36" s="1071"/>
      <c r="G36" s="1081"/>
      <c r="H36" s="1080"/>
      <c r="I36" s="216"/>
      <c r="J36" s="1069"/>
      <c r="K36" s="1070"/>
      <c r="L36" s="1070"/>
      <c r="M36" s="1070"/>
      <c r="N36" s="1070"/>
      <c r="O36" s="1071"/>
      <c r="P36" s="1081"/>
      <c r="Q36" s="1080"/>
    </row>
    <row r="37" spans="1:17" ht="16.5" customHeight="1" x14ac:dyDescent="0.2">
      <c r="A37" s="1059"/>
      <c r="B37" s="1060"/>
      <c r="C37" s="1060"/>
      <c r="D37" s="1060"/>
      <c r="E37" s="1060"/>
      <c r="F37" s="1061"/>
      <c r="G37" s="1082"/>
      <c r="H37" s="1083"/>
      <c r="I37" s="216"/>
      <c r="J37" s="1059"/>
      <c r="K37" s="1060"/>
      <c r="L37" s="1060"/>
      <c r="M37" s="1060"/>
      <c r="N37" s="1060"/>
      <c r="O37" s="1061"/>
      <c r="P37" s="1082"/>
      <c r="Q37" s="1083"/>
    </row>
    <row r="38" spans="1:17" ht="16.5" customHeight="1" x14ac:dyDescent="0.2">
      <c r="A38" s="1062"/>
      <c r="B38" s="1063"/>
      <c r="C38" s="1063"/>
      <c r="D38" s="1063"/>
      <c r="E38" s="1063"/>
      <c r="F38" s="1064"/>
      <c r="G38" s="1075" t="str">
        <f>IF('FRONT PAGE'!$A$1="www.fly-logics.com","NAME &amp; SIGNATURE",0)</f>
        <v>NAME &amp; SIGNATURE</v>
      </c>
      <c r="H38" s="1076"/>
      <c r="I38" s="216"/>
      <c r="J38" s="1062"/>
      <c r="K38" s="1063"/>
      <c r="L38" s="1063"/>
      <c r="M38" s="1063"/>
      <c r="N38" s="1063"/>
      <c r="O38" s="1064"/>
      <c r="P38" s="1075" t="str">
        <f>IF('FRONT PAGE'!$A$1="www.fly-logics.com","NAME &amp; SIGNATURE",0)</f>
        <v>NAME &amp; SIGNATURE</v>
      </c>
      <c r="Q38" s="1076"/>
    </row>
    <row r="39" spans="1:17" ht="32.25" customHeight="1" x14ac:dyDescent="0.2">
      <c r="A39" s="348" t="str">
        <f>IF('FRONT PAGE'!$A$1="www.fly-logics.com","TYPE:",0)</f>
        <v>TYPE:</v>
      </c>
      <c r="B39" s="1065"/>
      <c r="C39" s="1065"/>
      <c r="D39" s="349" t="str">
        <f>IF('FRONT PAGE'!$A$1="www.fly-logics.com","CASE:",0)</f>
        <v>CASE:</v>
      </c>
      <c r="E39" s="218"/>
      <c r="F39" s="349" t="str">
        <f>IF('FRONT PAGE'!$A$1="www.fly-logics.com","AUTHORITY:",0)</f>
        <v>AUTHORITY:</v>
      </c>
      <c r="G39" s="1077"/>
      <c r="H39" s="1078"/>
      <c r="I39" s="216"/>
      <c r="J39" s="348" t="str">
        <f>IF('FRONT PAGE'!$A$1="www.fly-logics.com","TYPE:",0)</f>
        <v>TYPE:</v>
      </c>
      <c r="K39" s="1065"/>
      <c r="L39" s="1065"/>
      <c r="M39" s="349" t="str">
        <f>IF('FRONT PAGE'!$A$1="www.fly-logics.com","CASE:",0)</f>
        <v>CASE:</v>
      </c>
      <c r="N39" s="218"/>
      <c r="O39" s="349" t="str">
        <f>IF('FRONT PAGE'!$A$1="www.fly-logics.com","AUTHORITY:",0)</f>
        <v>AUTHORITY:</v>
      </c>
      <c r="P39" s="1077"/>
      <c r="Q39" s="1078"/>
    </row>
    <row r="40" spans="1:17" ht="32.25" customHeight="1" x14ac:dyDescent="0.2">
      <c r="A40" s="1066" t="str">
        <f>IF('FRONT PAGE'!$A$1="www.fly-logics.com","DESCRIPTION AND VALIDITY PERIOD:",0)</f>
        <v>DESCRIPTION AND VALIDITY PERIOD:</v>
      </c>
      <c r="B40" s="1067"/>
      <c r="C40" s="1065"/>
      <c r="D40" s="1065"/>
      <c r="E40" s="1065"/>
      <c r="F40" s="1068"/>
      <c r="G40" s="1079"/>
      <c r="H40" s="1080"/>
      <c r="I40" s="216"/>
      <c r="J40" s="1066" t="str">
        <f>IF('FRONT PAGE'!$A$1="www.fly-logics.com","DESCRIPTION AND VALIDITY PERIOD:",0)</f>
        <v>DESCRIPTION AND VALIDITY PERIOD:</v>
      </c>
      <c r="K40" s="1067"/>
      <c r="L40" s="1065"/>
      <c r="M40" s="1065"/>
      <c r="N40" s="1065"/>
      <c r="O40" s="1068"/>
      <c r="P40" s="1079"/>
      <c r="Q40" s="1080"/>
    </row>
    <row r="41" spans="1:17" ht="32.25" customHeight="1" x14ac:dyDescent="0.2">
      <c r="A41" s="1069"/>
      <c r="B41" s="1070"/>
      <c r="C41" s="1070"/>
      <c r="D41" s="1070"/>
      <c r="E41" s="1070"/>
      <c r="F41" s="1071"/>
      <c r="G41" s="1081"/>
      <c r="H41" s="1080"/>
      <c r="I41" s="216"/>
      <c r="J41" s="1069"/>
      <c r="K41" s="1070"/>
      <c r="L41" s="1070"/>
      <c r="M41" s="1070"/>
      <c r="N41" s="1070"/>
      <c r="O41" s="1071"/>
      <c r="P41" s="1081"/>
      <c r="Q41" s="1080"/>
    </row>
    <row r="42" spans="1:17" ht="16.5" customHeight="1" x14ac:dyDescent="0.2">
      <c r="A42" s="1059"/>
      <c r="B42" s="1060"/>
      <c r="C42" s="1060"/>
      <c r="D42" s="1060"/>
      <c r="E42" s="1060"/>
      <c r="F42" s="1061"/>
      <c r="G42" s="1082"/>
      <c r="H42" s="1083"/>
      <c r="I42" s="216"/>
      <c r="J42" s="1059"/>
      <c r="K42" s="1060"/>
      <c r="L42" s="1060"/>
      <c r="M42" s="1060"/>
      <c r="N42" s="1060"/>
      <c r="O42" s="1061"/>
      <c r="P42" s="1082"/>
      <c r="Q42" s="1083"/>
    </row>
    <row r="43" spans="1:17" ht="16.5" customHeight="1" x14ac:dyDescent="0.2">
      <c r="A43" s="1062"/>
      <c r="B43" s="1063"/>
      <c r="C43" s="1063"/>
      <c r="D43" s="1063"/>
      <c r="E43" s="1063"/>
      <c r="F43" s="1064"/>
      <c r="G43" s="1075" t="str">
        <f>IF('FRONT PAGE'!$A$1="www.fly-logics.com","NAME &amp; SIGNATURE",0)</f>
        <v>NAME &amp; SIGNATURE</v>
      </c>
      <c r="H43" s="1076"/>
      <c r="I43" s="216"/>
      <c r="J43" s="1062"/>
      <c r="K43" s="1063"/>
      <c r="L43" s="1063"/>
      <c r="M43" s="1063"/>
      <c r="N43" s="1063"/>
      <c r="O43" s="1064"/>
      <c r="P43" s="1075" t="str">
        <f>IF('FRONT PAGE'!$A$1="www.fly-logics.com","NAME &amp; SIGNATURE",0)</f>
        <v>NAME &amp; SIGNATURE</v>
      </c>
      <c r="Q43" s="1076"/>
    </row>
    <row r="44" spans="1:17" ht="32.25" customHeight="1" x14ac:dyDescent="0.2">
      <c r="A44" s="348" t="str">
        <f>IF('FRONT PAGE'!$A$1="www.fly-logics.com","TYPE:",0)</f>
        <v>TYPE:</v>
      </c>
      <c r="B44" s="1065"/>
      <c r="C44" s="1065"/>
      <c r="D44" s="349" t="str">
        <f>IF('FRONT PAGE'!$A$1="www.fly-logics.com","CASE:",0)</f>
        <v>CASE:</v>
      </c>
      <c r="E44" s="218"/>
      <c r="F44" s="349" t="str">
        <f>IF('FRONT PAGE'!$A$1="www.fly-logics.com","AUTHORITY:",0)</f>
        <v>AUTHORITY:</v>
      </c>
      <c r="G44" s="1077"/>
      <c r="H44" s="1078"/>
      <c r="I44" s="216"/>
      <c r="J44" s="348" t="str">
        <f>IF('FRONT PAGE'!$A$1="www.fly-logics.com","TYPE:",0)</f>
        <v>TYPE:</v>
      </c>
      <c r="K44" s="1065"/>
      <c r="L44" s="1065"/>
      <c r="M44" s="349" t="str">
        <f>IF('FRONT PAGE'!$A$1="www.fly-logics.com","CASE:",0)</f>
        <v>CASE:</v>
      </c>
      <c r="N44" s="218"/>
      <c r="O44" s="349" t="str">
        <f>IF('FRONT PAGE'!$A$1="www.fly-logics.com","AUTHORITY:",0)</f>
        <v>AUTHORITY:</v>
      </c>
      <c r="P44" s="1077"/>
      <c r="Q44" s="1078"/>
    </row>
    <row r="45" spans="1:17" ht="32.25" customHeight="1" x14ac:dyDescent="0.2">
      <c r="A45" s="1066" t="str">
        <f>IF('FRONT PAGE'!$A$1="www.fly-logics.com","DESCRIPTION AND VALIDITY PERIOD:",0)</f>
        <v>DESCRIPTION AND VALIDITY PERIOD:</v>
      </c>
      <c r="B45" s="1067"/>
      <c r="C45" s="1065"/>
      <c r="D45" s="1065"/>
      <c r="E45" s="1065"/>
      <c r="F45" s="1068"/>
      <c r="G45" s="1079"/>
      <c r="H45" s="1080"/>
      <c r="I45" s="216"/>
      <c r="J45" s="1066" t="str">
        <f>IF('FRONT PAGE'!$A$1="www.fly-logics.com","DESCRIPTION AND VALIDITY PERIOD:",0)</f>
        <v>DESCRIPTION AND VALIDITY PERIOD:</v>
      </c>
      <c r="K45" s="1067"/>
      <c r="L45" s="1065"/>
      <c r="M45" s="1065"/>
      <c r="N45" s="1065"/>
      <c r="O45" s="1068"/>
      <c r="P45" s="1079"/>
      <c r="Q45" s="1080"/>
    </row>
    <row r="46" spans="1:17" ht="32.25" customHeight="1" x14ac:dyDescent="0.2">
      <c r="A46" s="1069"/>
      <c r="B46" s="1070"/>
      <c r="C46" s="1070"/>
      <c r="D46" s="1070"/>
      <c r="E46" s="1070"/>
      <c r="F46" s="1071"/>
      <c r="G46" s="1081"/>
      <c r="H46" s="1080"/>
      <c r="I46" s="216"/>
      <c r="J46" s="1069"/>
      <c r="K46" s="1070"/>
      <c r="L46" s="1070"/>
      <c r="M46" s="1070"/>
      <c r="N46" s="1070"/>
      <c r="O46" s="1071"/>
      <c r="P46" s="1081"/>
      <c r="Q46" s="1080"/>
    </row>
    <row r="47" spans="1:17" ht="16.5" customHeight="1" x14ac:dyDescent="0.2">
      <c r="A47" s="1059"/>
      <c r="B47" s="1060"/>
      <c r="C47" s="1060"/>
      <c r="D47" s="1060"/>
      <c r="E47" s="1060"/>
      <c r="F47" s="1061"/>
      <c r="G47" s="1082"/>
      <c r="H47" s="1083"/>
      <c r="I47" s="216"/>
      <c r="J47" s="1059"/>
      <c r="K47" s="1060"/>
      <c r="L47" s="1060"/>
      <c r="M47" s="1060"/>
      <c r="N47" s="1060"/>
      <c r="O47" s="1061"/>
      <c r="P47" s="1082"/>
      <c r="Q47" s="1083"/>
    </row>
    <row r="48" spans="1:17" ht="16.5" customHeight="1" x14ac:dyDescent="0.2">
      <c r="A48" s="1062"/>
      <c r="B48" s="1063"/>
      <c r="C48" s="1063"/>
      <c r="D48" s="1063"/>
      <c r="E48" s="1063"/>
      <c r="F48" s="1064"/>
      <c r="G48" s="1075" t="str">
        <f>IF('FRONT PAGE'!$A$1="www.fly-logics.com","NAME &amp; SIGNATURE",0)</f>
        <v>NAME &amp; SIGNATURE</v>
      </c>
      <c r="H48" s="1076"/>
      <c r="I48" s="216"/>
      <c r="J48" s="1062"/>
      <c r="K48" s="1063"/>
      <c r="L48" s="1063"/>
      <c r="M48" s="1063"/>
      <c r="N48" s="1063"/>
      <c r="O48" s="1064"/>
      <c r="P48" s="1075" t="str">
        <f>IF('FRONT PAGE'!$A$1="www.fly-logics.com","NAME &amp; SIGNATURE",0)</f>
        <v>NAME &amp; SIGNATURE</v>
      </c>
      <c r="Q48" s="1076"/>
    </row>
    <row r="49" spans="1:17" ht="33.75" customHeight="1" x14ac:dyDescent="0.2">
      <c r="A49" s="1072" t="str">
        <f>IF('FRONT PAGE'!$A$1="www.fly-logics.com","AMENDMENTS (CERTIFICATIONS, AUTHORIZATIONS, LIMITATIONS AND PENALTIES",0)</f>
        <v>AMENDMENTS (CERTIFICATIONS, AUTHORIZATIONS, LIMITATIONS AND PENALTIES</v>
      </c>
      <c r="B49" s="1073"/>
      <c r="C49" s="1073"/>
      <c r="D49" s="1073"/>
      <c r="E49" s="1073"/>
      <c r="F49" s="1073"/>
      <c r="G49" s="1073"/>
      <c r="H49" s="1074"/>
      <c r="I49" s="216"/>
      <c r="J49" s="1072" t="str">
        <f>IF('FRONT PAGE'!$A$1="www.fly-logics.com","AMENDMENTS (CERTIFICATIONS, AUTHORIZATIONS, LIMITATIONS AND PENALTIES",0)</f>
        <v>AMENDMENTS (CERTIFICATIONS, AUTHORIZATIONS, LIMITATIONS AND PENALTIES</v>
      </c>
      <c r="K49" s="1073"/>
      <c r="L49" s="1073"/>
      <c r="M49" s="1073"/>
      <c r="N49" s="1073"/>
      <c r="O49" s="1073"/>
      <c r="P49" s="1073"/>
      <c r="Q49" s="1074"/>
    </row>
    <row r="50" spans="1:17" ht="32.25" customHeight="1" x14ac:dyDescent="0.2">
      <c r="A50" s="348" t="str">
        <f>IF('FRONT PAGE'!$A$1="www.fly-logics.com","TYPE:",0)</f>
        <v>TYPE:</v>
      </c>
      <c r="B50" s="1065"/>
      <c r="C50" s="1065"/>
      <c r="D50" s="349" t="str">
        <f>IF('FRONT PAGE'!$A$1="www.fly-logics.com","CASE:",0)</f>
        <v>CASE:</v>
      </c>
      <c r="E50" s="218"/>
      <c r="F50" s="349" t="str">
        <f>IF('FRONT PAGE'!$A$1="www.fly-logics.com","AUTHORITY:",0)</f>
        <v>AUTHORITY:</v>
      </c>
      <c r="G50" s="1077"/>
      <c r="H50" s="1078"/>
      <c r="I50" s="216"/>
      <c r="J50" s="348" t="str">
        <f>IF('FRONT PAGE'!$A$1="www.fly-logics.com","TYPE:",0)</f>
        <v>TYPE:</v>
      </c>
      <c r="K50" s="1065"/>
      <c r="L50" s="1065"/>
      <c r="M50" s="349" t="str">
        <f>IF('FRONT PAGE'!$A$1="www.fly-logics.com","CASE:",0)</f>
        <v>CASE:</v>
      </c>
      <c r="N50" s="218"/>
      <c r="O50" s="349" t="str">
        <f>IF('FRONT PAGE'!$A$1="www.fly-logics.com","AUTHORITY:",0)</f>
        <v>AUTHORITY:</v>
      </c>
      <c r="P50" s="1077"/>
      <c r="Q50" s="1078"/>
    </row>
    <row r="51" spans="1:17" ht="32.25" customHeight="1" x14ac:dyDescent="0.2">
      <c r="A51" s="1066" t="str">
        <f>IF('FRONT PAGE'!$A$1="www.fly-logics.com","DESCRIPTION AND VALIDITY PERIOD:",0)</f>
        <v>DESCRIPTION AND VALIDITY PERIOD:</v>
      </c>
      <c r="B51" s="1067"/>
      <c r="C51" s="1065"/>
      <c r="D51" s="1065"/>
      <c r="E51" s="1065"/>
      <c r="F51" s="1068"/>
      <c r="G51" s="1079"/>
      <c r="H51" s="1080"/>
      <c r="I51" s="216"/>
      <c r="J51" s="1066" t="str">
        <f>IF('FRONT PAGE'!$A$1="www.fly-logics.com","DESCRIPTION AND VALIDITY PERIOD:",0)</f>
        <v>DESCRIPTION AND VALIDITY PERIOD:</v>
      </c>
      <c r="K51" s="1067"/>
      <c r="L51" s="1065"/>
      <c r="M51" s="1065"/>
      <c r="N51" s="1065"/>
      <c r="O51" s="1068"/>
      <c r="P51" s="1079"/>
      <c r="Q51" s="1080"/>
    </row>
    <row r="52" spans="1:17" ht="32.25" customHeight="1" x14ac:dyDescent="0.2">
      <c r="A52" s="1069"/>
      <c r="B52" s="1070"/>
      <c r="C52" s="1070"/>
      <c r="D52" s="1070"/>
      <c r="E52" s="1070"/>
      <c r="F52" s="1071"/>
      <c r="G52" s="1081"/>
      <c r="H52" s="1080"/>
      <c r="I52" s="216"/>
      <c r="J52" s="1069"/>
      <c r="K52" s="1070"/>
      <c r="L52" s="1070"/>
      <c r="M52" s="1070"/>
      <c r="N52" s="1070"/>
      <c r="O52" s="1071"/>
      <c r="P52" s="1081"/>
      <c r="Q52" s="1080"/>
    </row>
    <row r="53" spans="1:17" ht="16.5" customHeight="1" x14ac:dyDescent="0.2">
      <c r="A53" s="1059"/>
      <c r="B53" s="1060"/>
      <c r="C53" s="1060"/>
      <c r="D53" s="1060"/>
      <c r="E53" s="1060"/>
      <c r="F53" s="1061"/>
      <c r="G53" s="1082"/>
      <c r="H53" s="1083"/>
      <c r="I53" s="216"/>
      <c r="J53" s="1059"/>
      <c r="K53" s="1060"/>
      <c r="L53" s="1060"/>
      <c r="M53" s="1060"/>
      <c r="N53" s="1060"/>
      <c r="O53" s="1061"/>
      <c r="P53" s="1082"/>
      <c r="Q53" s="1083"/>
    </row>
    <row r="54" spans="1:17" ht="16.5" customHeight="1" x14ac:dyDescent="0.2">
      <c r="A54" s="1062"/>
      <c r="B54" s="1063"/>
      <c r="C54" s="1063"/>
      <c r="D54" s="1063"/>
      <c r="E54" s="1063"/>
      <c r="F54" s="1064"/>
      <c r="G54" s="1075" t="str">
        <f>IF('FRONT PAGE'!$A$1="www.fly-logics.com","NAME &amp; SIGNATURE",0)</f>
        <v>NAME &amp; SIGNATURE</v>
      </c>
      <c r="H54" s="1076"/>
      <c r="I54" s="216"/>
      <c r="J54" s="1062"/>
      <c r="K54" s="1063"/>
      <c r="L54" s="1063"/>
      <c r="M54" s="1063"/>
      <c r="N54" s="1063"/>
      <c r="O54" s="1064"/>
      <c r="P54" s="1075" t="str">
        <f>IF('FRONT PAGE'!$A$1="www.fly-logics.com","NAME &amp; SIGNATURE",0)</f>
        <v>NAME &amp; SIGNATURE</v>
      </c>
      <c r="Q54" s="1076"/>
    </row>
    <row r="55" spans="1:17" ht="32.25" customHeight="1" x14ac:dyDescent="0.2">
      <c r="A55" s="348" t="str">
        <f>IF('FRONT PAGE'!$A$1="www.fly-logics.com","TYPE:",0)</f>
        <v>TYPE:</v>
      </c>
      <c r="B55" s="1065"/>
      <c r="C55" s="1065"/>
      <c r="D55" s="349" t="str">
        <f>IF('FRONT PAGE'!$A$1="www.fly-logics.com","CASE:",0)</f>
        <v>CASE:</v>
      </c>
      <c r="E55" s="218"/>
      <c r="F55" s="349" t="str">
        <f>IF('FRONT PAGE'!$A$1="www.fly-logics.com","AUTHORITY:",0)</f>
        <v>AUTHORITY:</v>
      </c>
      <c r="G55" s="1077"/>
      <c r="H55" s="1078"/>
      <c r="I55" s="216"/>
      <c r="J55" s="348" t="str">
        <f>IF('FRONT PAGE'!$A$1="www.fly-logics.com","TYPE:",0)</f>
        <v>TYPE:</v>
      </c>
      <c r="K55" s="1065"/>
      <c r="L55" s="1065"/>
      <c r="M55" s="349" t="str">
        <f>IF('FRONT PAGE'!$A$1="www.fly-logics.com","CASE:",0)</f>
        <v>CASE:</v>
      </c>
      <c r="N55" s="218"/>
      <c r="O55" s="349" t="str">
        <f>IF('FRONT PAGE'!$A$1="www.fly-logics.com","AUTHORITY:",0)</f>
        <v>AUTHORITY:</v>
      </c>
      <c r="P55" s="1077"/>
      <c r="Q55" s="1078"/>
    </row>
    <row r="56" spans="1:17" ht="32.25" customHeight="1" x14ac:dyDescent="0.2">
      <c r="A56" s="1066" t="str">
        <f>IF('FRONT PAGE'!$A$1="www.fly-logics.com","DESCRIPTION AND VALIDITY PERIOD:",0)</f>
        <v>DESCRIPTION AND VALIDITY PERIOD:</v>
      </c>
      <c r="B56" s="1067"/>
      <c r="C56" s="1065"/>
      <c r="D56" s="1065"/>
      <c r="E56" s="1065"/>
      <c r="F56" s="1068"/>
      <c r="G56" s="1079"/>
      <c r="H56" s="1080"/>
      <c r="I56" s="216"/>
      <c r="J56" s="1066" t="str">
        <f>IF('FRONT PAGE'!$A$1="www.fly-logics.com","DESCRIPTION AND VALIDITY PERIOD:",0)</f>
        <v>DESCRIPTION AND VALIDITY PERIOD:</v>
      </c>
      <c r="K56" s="1067"/>
      <c r="L56" s="1065"/>
      <c r="M56" s="1065"/>
      <c r="N56" s="1065"/>
      <c r="O56" s="1068"/>
      <c r="P56" s="1079"/>
      <c r="Q56" s="1080"/>
    </row>
    <row r="57" spans="1:17" ht="32.25" customHeight="1" x14ac:dyDescent="0.2">
      <c r="A57" s="1069"/>
      <c r="B57" s="1070"/>
      <c r="C57" s="1070"/>
      <c r="D57" s="1070"/>
      <c r="E57" s="1070"/>
      <c r="F57" s="1071"/>
      <c r="G57" s="1081"/>
      <c r="H57" s="1080"/>
      <c r="I57" s="216"/>
      <c r="J57" s="1069"/>
      <c r="K57" s="1070"/>
      <c r="L57" s="1070"/>
      <c r="M57" s="1070"/>
      <c r="N57" s="1070"/>
      <c r="O57" s="1071"/>
      <c r="P57" s="1081"/>
      <c r="Q57" s="1080"/>
    </row>
    <row r="58" spans="1:17" ht="16.5" customHeight="1" x14ac:dyDescent="0.2">
      <c r="A58" s="1059"/>
      <c r="B58" s="1060"/>
      <c r="C58" s="1060"/>
      <c r="D58" s="1060"/>
      <c r="E58" s="1060"/>
      <c r="F58" s="1061"/>
      <c r="G58" s="1082"/>
      <c r="H58" s="1083"/>
      <c r="I58" s="216"/>
      <c r="J58" s="1059"/>
      <c r="K58" s="1060"/>
      <c r="L58" s="1060"/>
      <c r="M58" s="1060"/>
      <c r="N58" s="1060"/>
      <c r="O58" s="1061"/>
      <c r="P58" s="1082"/>
      <c r="Q58" s="1083"/>
    </row>
    <row r="59" spans="1:17" ht="16.5" customHeight="1" x14ac:dyDescent="0.2">
      <c r="A59" s="1062"/>
      <c r="B59" s="1063"/>
      <c r="C59" s="1063"/>
      <c r="D59" s="1063"/>
      <c r="E59" s="1063"/>
      <c r="F59" s="1064"/>
      <c r="G59" s="1075" t="str">
        <f>IF('FRONT PAGE'!$A$1="www.fly-logics.com","NAME &amp; SIGNATURE",0)</f>
        <v>NAME &amp; SIGNATURE</v>
      </c>
      <c r="H59" s="1076"/>
      <c r="I59" s="216"/>
      <c r="J59" s="1062"/>
      <c r="K59" s="1063"/>
      <c r="L59" s="1063"/>
      <c r="M59" s="1063"/>
      <c r="N59" s="1063"/>
      <c r="O59" s="1064"/>
      <c r="P59" s="1075" t="str">
        <f>IF('FRONT PAGE'!$A$1="www.fly-logics.com","NAME &amp; SIGNATURE",0)</f>
        <v>NAME &amp; SIGNATURE</v>
      </c>
      <c r="Q59" s="1076"/>
    </row>
    <row r="60" spans="1:17" ht="32.25" customHeight="1" x14ac:dyDescent="0.2">
      <c r="A60" s="348" t="str">
        <f>IF('FRONT PAGE'!$A$1="www.fly-logics.com","TYPE:",0)</f>
        <v>TYPE:</v>
      </c>
      <c r="B60" s="1065"/>
      <c r="C60" s="1065"/>
      <c r="D60" s="349" t="str">
        <f>IF('FRONT PAGE'!$A$1="www.fly-logics.com","CASE:",0)</f>
        <v>CASE:</v>
      </c>
      <c r="E60" s="218"/>
      <c r="F60" s="349" t="str">
        <f>IF('FRONT PAGE'!$A$1="www.fly-logics.com","AUTHORITY:",0)</f>
        <v>AUTHORITY:</v>
      </c>
      <c r="G60" s="1077"/>
      <c r="H60" s="1078"/>
      <c r="I60" s="216"/>
      <c r="J60" s="348" t="str">
        <f>IF('FRONT PAGE'!$A$1="www.fly-logics.com","TYPE:",0)</f>
        <v>TYPE:</v>
      </c>
      <c r="K60" s="1065"/>
      <c r="L60" s="1065"/>
      <c r="M60" s="349" t="str">
        <f>IF('FRONT PAGE'!$A$1="www.fly-logics.com","CASE:",0)</f>
        <v>CASE:</v>
      </c>
      <c r="N60" s="218"/>
      <c r="O60" s="349" t="str">
        <f>IF('FRONT PAGE'!$A$1="www.fly-logics.com","AUTHORITY:",0)</f>
        <v>AUTHORITY:</v>
      </c>
      <c r="P60" s="1077"/>
      <c r="Q60" s="1078"/>
    </row>
    <row r="61" spans="1:17" ht="32.25" customHeight="1" x14ac:dyDescent="0.2">
      <c r="A61" s="1066" t="str">
        <f>IF('FRONT PAGE'!$A$1="www.fly-logics.com","DESCRIPTION AND VALIDITY PERIOD:",0)</f>
        <v>DESCRIPTION AND VALIDITY PERIOD:</v>
      </c>
      <c r="B61" s="1067"/>
      <c r="C61" s="1065"/>
      <c r="D61" s="1065"/>
      <c r="E61" s="1065"/>
      <c r="F61" s="1068"/>
      <c r="G61" s="1079"/>
      <c r="H61" s="1080"/>
      <c r="I61" s="216"/>
      <c r="J61" s="1066" t="str">
        <f>IF('FRONT PAGE'!$A$1="www.fly-logics.com","DESCRIPTION AND VALIDITY PERIOD:",0)</f>
        <v>DESCRIPTION AND VALIDITY PERIOD:</v>
      </c>
      <c r="K61" s="1067"/>
      <c r="L61" s="1065"/>
      <c r="M61" s="1065"/>
      <c r="N61" s="1065"/>
      <c r="O61" s="1068"/>
      <c r="P61" s="1079"/>
      <c r="Q61" s="1080"/>
    </row>
    <row r="62" spans="1:17" ht="32.25" customHeight="1" x14ac:dyDescent="0.2">
      <c r="A62" s="1069"/>
      <c r="B62" s="1070"/>
      <c r="C62" s="1070"/>
      <c r="D62" s="1070"/>
      <c r="E62" s="1070"/>
      <c r="F62" s="1071"/>
      <c r="G62" s="1081"/>
      <c r="H62" s="1080"/>
      <c r="I62" s="216"/>
      <c r="J62" s="1069"/>
      <c r="K62" s="1070"/>
      <c r="L62" s="1070"/>
      <c r="M62" s="1070"/>
      <c r="N62" s="1070"/>
      <c r="O62" s="1071"/>
      <c r="P62" s="1081"/>
      <c r="Q62" s="1080"/>
    </row>
    <row r="63" spans="1:17" ht="16.5" customHeight="1" x14ac:dyDescent="0.2">
      <c r="A63" s="1059"/>
      <c r="B63" s="1060"/>
      <c r="C63" s="1060"/>
      <c r="D63" s="1060"/>
      <c r="E63" s="1060"/>
      <c r="F63" s="1061"/>
      <c r="G63" s="1082"/>
      <c r="H63" s="1083"/>
      <c r="I63" s="216"/>
      <c r="J63" s="1059"/>
      <c r="K63" s="1060"/>
      <c r="L63" s="1060"/>
      <c r="M63" s="1060"/>
      <c r="N63" s="1060"/>
      <c r="O63" s="1061"/>
      <c r="P63" s="1082"/>
      <c r="Q63" s="1083"/>
    </row>
    <row r="64" spans="1:17" ht="16.5" customHeight="1" x14ac:dyDescent="0.2">
      <c r="A64" s="1062"/>
      <c r="B64" s="1063"/>
      <c r="C64" s="1063"/>
      <c r="D64" s="1063"/>
      <c r="E64" s="1063"/>
      <c r="F64" s="1064"/>
      <c r="G64" s="1075" t="str">
        <f>IF('FRONT PAGE'!$A$1="www.fly-logics.com","NAME &amp; SIGNATURE",0)</f>
        <v>NAME &amp; SIGNATURE</v>
      </c>
      <c r="H64" s="1076"/>
      <c r="I64" s="216"/>
      <c r="J64" s="1062"/>
      <c r="K64" s="1063"/>
      <c r="L64" s="1063"/>
      <c r="M64" s="1063"/>
      <c r="N64" s="1063"/>
      <c r="O64" s="1064"/>
      <c r="P64" s="1075" t="str">
        <f>IF('FRONT PAGE'!$A$1="www.fly-logics.com","NAME &amp; SIGNATURE",0)</f>
        <v>NAME &amp; SIGNATURE</v>
      </c>
      <c r="Q64" s="1076"/>
    </row>
    <row r="65" spans="1:17" ht="33.75" customHeight="1" x14ac:dyDescent="0.2">
      <c r="A65" s="1072" t="str">
        <f>IF('FRONT PAGE'!$A$1="www.fly-logics.com","AMENDMENTS (CERTIFICATIONS, AUTHORIZATIONS, LIMITATIONS AND PENALTIES",0)</f>
        <v>AMENDMENTS (CERTIFICATIONS, AUTHORIZATIONS, LIMITATIONS AND PENALTIES</v>
      </c>
      <c r="B65" s="1073"/>
      <c r="C65" s="1073"/>
      <c r="D65" s="1073"/>
      <c r="E65" s="1073"/>
      <c r="F65" s="1073"/>
      <c r="G65" s="1073"/>
      <c r="H65" s="1074"/>
      <c r="I65" s="216"/>
      <c r="J65" s="1072" t="str">
        <f>IF('FRONT PAGE'!$A$1="www.fly-logics.com","AMENDMENTS (CERTIFICATIONS, AUTHORIZATIONS, LIMITATIONS AND PENALTIES",0)</f>
        <v>AMENDMENTS (CERTIFICATIONS, AUTHORIZATIONS, LIMITATIONS AND PENALTIES</v>
      </c>
      <c r="K65" s="1073"/>
      <c r="L65" s="1073"/>
      <c r="M65" s="1073"/>
      <c r="N65" s="1073"/>
      <c r="O65" s="1073"/>
      <c r="P65" s="1073"/>
      <c r="Q65" s="1074"/>
    </row>
    <row r="66" spans="1:17" ht="32.25" customHeight="1" x14ac:dyDescent="0.2">
      <c r="A66" s="348" t="str">
        <f>IF('FRONT PAGE'!$A$1="www.fly-logics.com","TYPE:",0)</f>
        <v>TYPE:</v>
      </c>
      <c r="B66" s="1065"/>
      <c r="C66" s="1065"/>
      <c r="D66" s="349" t="str">
        <f>IF('FRONT PAGE'!$A$1="www.fly-logics.com","CASE:",0)</f>
        <v>CASE:</v>
      </c>
      <c r="E66" s="218"/>
      <c r="F66" s="349" t="str">
        <f>IF('FRONT PAGE'!$A$1="www.fly-logics.com","AUTHORITY:",0)</f>
        <v>AUTHORITY:</v>
      </c>
      <c r="G66" s="1077"/>
      <c r="H66" s="1078"/>
      <c r="I66" s="216"/>
      <c r="J66" s="348" t="str">
        <f>IF('FRONT PAGE'!$A$1="www.fly-logics.com","TYPE:",0)</f>
        <v>TYPE:</v>
      </c>
      <c r="K66" s="1065"/>
      <c r="L66" s="1065"/>
      <c r="M66" s="349" t="str">
        <f>IF('FRONT PAGE'!$A$1="www.fly-logics.com","CASE:",0)</f>
        <v>CASE:</v>
      </c>
      <c r="N66" s="218"/>
      <c r="O66" s="349" t="str">
        <f>IF('FRONT PAGE'!$A$1="www.fly-logics.com","AUTHORITY:",0)</f>
        <v>AUTHORITY:</v>
      </c>
      <c r="P66" s="1077"/>
      <c r="Q66" s="1078"/>
    </row>
    <row r="67" spans="1:17" ht="32.25" customHeight="1" x14ac:dyDescent="0.2">
      <c r="A67" s="1066" t="str">
        <f>IF('FRONT PAGE'!$A$1="www.fly-logics.com","DESCRIPTION AND VALIDITY PERIOD:",0)</f>
        <v>DESCRIPTION AND VALIDITY PERIOD:</v>
      </c>
      <c r="B67" s="1067"/>
      <c r="C67" s="1065"/>
      <c r="D67" s="1065"/>
      <c r="E67" s="1065"/>
      <c r="F67" s="1068"/>
      <c r="G67" s="1079"/>
      <c r="H67" s="1080"/>
      <c r="I67" s="216"/>
      <c r="J67" s="1066" t="str">
        <f>IF('FRONT PAGE'!$A$1="www.fly-logics.com","DESCRIPTION AND VALIDITY PERIOD:",0)</f>
        <v>DESCRIPTION AND VALIDITY PERIOD:</v>
      </c>
      <c r="K67" s="1067"/>
      <c r="L67" s="1065"/>
      <c r="M67" s="1065"/>
      <c r="N67" s="1065"/>
      <c r="O67" s="1068"/>
      <c r="P67" s="1079"/>
      <c r="Q67" s="1080"/>
    </row>
    <row r="68" spans="1:17" ht="32.25" customHeight="1" x14ac:dyDescent="0.2">
      <c r="A68" s="1069"/>
      <c r="B68" s="1070"/>
      <c r="C68" s="1070"/>
      <c r="D68" s="1070"/>
      <c r="E68" s="1070"/>
      <c r="F68" s="1071"/>
      <c r="G68" s="1081"/>
      <c r="H68" s="1080"/>
      <c r="I68" s="216"/>
      <c r="J68" s="1069"/>
      <c r="K68" s="1070"/>
      <c r="L68" s="1070"/>
      <c r="M68" s="1070"/>
      <c r="N68" s="1070"/>
      <c r="O68" s="1071"/>
      <c r="P68" s="1081"/>
      <c r="Q68" s="1080"/>
    </row>
    <row r="69" spans="1:17" ht="16.5" customHeight="1" x14ac:dyDescent="0.2">
      <c r="A69" s="1059"/>
      <c r="B69" s="1060"/>
      <c r="C69" s="1060"/>
      <c r="D69" s="1060"/>
      <c r="E69" s="1060"/>
      <c r="F69" s="1061"/>
      <c r="G69" s="1082"/>
      <c r="H69" s="1083"/>
      <c r="I69" s="216"/>
      <c r="J69" s="1059"/>
      <c r="K69" s="1060"/>
      <c r="L69" s="1060"/>
      <c r="M69" s="1060"/>
      <c r="N69" s="1060"/>
      <c r="O69" s="1061"/>
      <c r="P69" s="1082"/>
      <c r="Q69" s="1083"/>
    </row>
    <row r="70" spans="1:17" ht="16.5" customHeight="1" x14ac:dyDescent="0.2">
      <c r="A70" s="1062"/>
      <c r="B70" s="1063"/>
      <c r="C70" s="1063"/>
      <c r="D70" s="1063"/>
      <c r="E70" s="1063"/>
      <c r="F70" s="1064"/>
      <c r="G70" s="1075" t="str">
        <f>IF('FRONT PAGE'!$A$1="www.fly-logics.com","NAME &amp; SIGNATURE",0)</f>
        <v>NAME &amp; SIGNATURE</v>
      </c>
      <c r="H70" s="1076"/>
      <c r="I70" s="216"/>
      <c r="J70" s="1062"/>
      <c r="K70" s="1063"/>
      <c r="L70" s="1063"/>
      <c r="M70" s="1063"/>
      <c r="N70" s="1063"/>
      <c r="O70" s="1064"/>
      <c r="P70" s="1075" t="str">
        <f>IF('FRONT PAGE'!$A$1="www.fly-logics.com","NAME &amp; SIGNATURE",0)</f>
        <v>NAME &amp; SIGNATURE</v>
      </c>
      <c r="Q70" s="1076"/>
    </row>
    <row r="71" spans="1:17" ht="32.25" customHeight="1" x14ac:dyDescent="0.2">
      <c r="A71" s="348" t="str">
        <f>IF('FRONT PAGE'!$A$1="www.fly-logics.com","TYPE:",0)</f>
        <v>TYPE:</v>
      </c>
      <c r="B71" s="1065"/>
      <c r="C71" s="1065"/>
      <c r="D71" s="349" t="str">
        <f>IF('FRONT PAGE'!$A$1="www.fly-logics.com","CASE:",0)</f>
        <v>CASE:</v>
      </c>
      <c r="E71" s="218"/>
      <c r="F71" s="349" t="str">
        <f>IF('FRONT PAGE'!$A$1="www.fly-logics.com","AUTHORITY:",0)</f>
        <v>AUTHORITY:</v>
      </c>
      <c r="G71" s="1077"/>
      <c r="H71" s="1078"/>
      <c r="I71" s="216"/>
      <c r="J71" s="348" t="str">
        <f>IF('FRONT PAGE'!$A$1="www.fly-logics.com","TYPE:",0)</f>
        <v>TYPE:</v>
      </c>
      <c r="K71" s="1065"/>
      <c r="L71" s="1065"/>
      <c r="M71" s="349" t="str">
        <f>IF('FRONT PAGE'!$A$1="www.fly-logics.com","CASE:",0)</f>
        <v>CASE:</v>
      </c>
      <c r="N71" s="218"/>
      <c r="O71" s="349" t="str">
        <f>IF('FRONT PAGE'!$A$1="www.fly-logics.com","AUTHORITY:",0)</f>
        <v>AUTHORITY:</v>
      </c>
      <c r="P71" s="1077"/>
      <c r="Q71" s="1078"/>
    </row>
    <row r="72" spans="1:17" ht="32.25" customHeight="1" x14ac:dyDescent="0.2">
      <c r="A72" s="1066" t="str">
        <f>IF('FRONT PAGE'!$A$1="www.fly-logics.com","DESCRIPTION AND VALIDITY PERIOD:",0)</f>
        <v>DESCRIPTION AND VALIDITY PERIOD:</v>
      </c>
      <c r="B72" s="1067"/>
      <c r="C72" s="1065"/>
      <c r="D72" s="1065"/>
      <c r="E72" s="1065"/>
      <c r="F72" s="1068"/>
      <c r="G72" s="1079"/>
      <c r="H72" s="1080"/>
      <c r="I72" s="216"/>
      <c r="J72" s="1066" t="str">
        <f>IF('FRONT PAGE'!$A$1="www.fly-logics.com","DESCRIPTION AND VALIDITY PERIOD:",0)</f>
        <v>DESCRIPTION AND VALIDITY PERIOD:</v>
      </c>
      <c r="K72" s="1067"/>
      <c r="L72" s="1065"/>
      <c r="M72" s="1065"/>
      <c r="N72" s="1065"/>
      <c r="O72" s="1068"/>
      <c r="P72" s="1079"/>
      <c r="Q72" s="1080"/>
    </row>
    <row r="73" spans="1:17" ht="32.25" customHeight="1" x14ac:dyDescent="0.2">
      <c r="A73" s="1069"/>
      <c r="B73" s="1070"/>
      <c r="C73" s="1070"/>
      <c r="D73" s="1070"/>
      <c r="E73" s="1070"/>
      <c r="F73" s="1071"/>
      <c r="G73" s="1081"/>
      <c r="H73" s="1080"/>
      <c r="I73" s="216"/>
      <c r="J73" s="1069"/>
      <c r="K73" s="1070"/>
      <c r="L73" s="1070"/>
      <c r="M73" s="1070"/>
      <c r="N73" s="1070"/>
      <c r="O73" s="1071"/>
      <c r="P73" s="1081"/>
      <c r="Q73" s="1080"/>
    </row>
    <row r="74" spans="1:17" ht="16.5" customHeight="1" x14ac:dyDescent="0.2">
      <c r="A74" s="1059"/>
      <c r="B74" s="1060"/>
      <c r="C74" s="1060"/>
      <c r="D74" s="1060"/>
      <c r="E74" s="1060"/>
      <c r="F74" s="1061"/>
      <c r="G74" s="1082"/>
      <c r="H74" s="1083"/>
      <c r="I74" s="216"/>
      <c r="J74" s="1059"/>
      <c r="K74" s="1060"/>
      <c r="L74" s="1060"/>
      <c r="M74" s="1060"/>
      <c r="N74" s="1060"/>
      <c r="O74" s="1061"/>
      <c r="P74" s="1082"/>
      <c r="Q74" s="1083"/>
    </row>
    <row r="75" spans="1:17" ht="16.5" customHeight="1" x14ac:dyDescent="0.2">
      <c r="A75" s="1062"/>
      <c r="B75" s="1063"/>
      <c r="C75" s="1063"/>
      <c r="D75" s="1063"/>
      <c r="E75" s="1063"/>
      <c r="F75" s="1064"/>
      <c r="G75" s="1075" t="str">
        <f>IF('FRONT PAGE'!$A$1="www.fly-logics.com","NAME &amp; SIGNATURE",0)</f>
        <v>NAME &amp; SIGNATURE</v>
      </c>
      <c r="H75" s="1076"/>
      <c r="I75" s="216"/>
      <c r="J75" s="1062"/>
      <c r="K75" s="1063"/>
      <c r="L75" s="1063"/>
      <c r="M75" s="1063"/>
      <c r="N75" s="1063"/>
      <c r="O75" s="1064"/>
      <c r="P75" s="1075" t="str">
        <f>IF('FRONT PAGE'!$A$1="www.fly-logics.com","NAME &amp; SIGNATURE",0)</f>
        <v>NAME &amp; SIGNATURE</v>
      </c>
      <c r="Q75" s="1076"/>
    </row>
    <row r="76" spans="1:17" ht="32.25" customHeight="1" x14ac:dyDescent="0.2">
      <c r="A76" s="348" t="str">
        <f>IF('FRONT PAGE'!$A$1="www.fly-logics.com","TYPE:",0)</f>
        <v>TYPE:</v>
      </c>
      <c r="B76" s="1065"/>
      <c r="C76" s="1065"/>
      <c r="D76" s="349" t="str">
        <f>IF('FRONT PAGE'!$A$1="www.fly-logics.com","CASE:",0)</f>
        <v>CASE:</v>
      </c>
      <c r="E76" s="218"/>
      <c r="F76" s="349" t="str">
        <f>IF('FRONT PAGE'!$A$1="www.fly-logics.com","AUTHORITY:",0)</f>
        <v>AUTHORITY:</v>
      </c>
      <c r="G76" s="1077"/>
      <c r="H76" s="1078"/>
      <c r="I76" s="216"/>
      <c r="J76" s="348" t="str">
        <f>IF('FRONT PAGE'!$A$1="www.fly-logics.com","TYPE:",0)</f>
        <v>TYPE:</v>
      </c>
      <c r="K76" s="1065"/>
      <c r="L76" s="1065"/>
      <c r="M76" s="349" t="str">
        <f>IF('FRONT PAGE'!$A$1="www.fly-logics.com","CASE:",0)</f>
        <v>CASE:</v>
      </c>
      <c r="N76" s="218"/>
      <c r="O76" s="349" t="str">
        <f>IF('FRONT PAGE'!$A$1="www.fly-logics.com","AUTHORITY:",0)</f>
        <v>AUTHORITY:</v>
      </c>
      <c r="P76" s="1077"/>
      <c r="Q76" s="1078"/>
    </row>
    <row r="77" spans="1:17" ht="32.25" customHeight="1" x14ac:dyDescent="0.2">
      <c r="A77" s="1066" t="str">
        <f>IF('FRONT PAGE'!$A$1="www.fly-logics.com","DESCRIPTION AND VALIDITY PERIOD:",0)</f>
        <v>DESCRIPTION AND VALIDITY PERIOD:</v>
      </c>
      <c r="B77" s="1067"/>
      <c r="C77" s="1065"/>
      <c r="D77" s="1065"/>
      <c r="E77" s="1065"/>
      <c r="F77" s="1068"/>
      <c r="G77" s="1079"/>
      <c r="H77" s="1080"/>
      <c r="I77" s="216"/>
      <c r="J77" s="1066" t="str">
        <f>IF('FRONT PAGE'!$A$1="www.fly-logics.com","DESCRIPTION AND VALIDITY PERIOD:",0)</f>
        <v>DESCRIPTION AND VALIDITY PERIOD:</v>
      </c>
      <c r="K77" s="1067"/>
      <c r="L77" s="1065"/>
      <c r="M77" s="1065"/>
      <c r="N77" s="1065"/>
      <c r="O77" s="1068"/>
      <c r="P77" s="1079"/>
      <c r="Q77" s="1080"/>
    </row>
    <row r="78" spans="1:17" ht="32.25" customHeight="1" x14ac:dyDescent="0.2">
      <c r="A78" s="1069"/>
      <c r="B78" s="1070"/>
      <c r="C78" s="1070"/>
      <c r="D78" s="1070"/>
      <c r="E78" s="1070"/>
      <c r="F78" s="1071"/>
      <c r="G78" s="1081"/>
      <c r="H78" s="1080"/>
      <c r="I78" s="216"/>
      <c r="J78" s="1069"/>
      <c r="K78" s="1070"/>
      <c r="L78" s="1070"/>
      <c r="M78" s="1070"/>
      <c r="N78" s="1070"/>
      <c r="O78" s="1071"/>
      <c r="P78" s="1081"/>
      <c r="Q78" s="1080"/>
    </row>
    <row r="79" spans="1:17" ht="16.5" customHeight="1" x14ac:dyDescent="0.2">
      <c r="A79" s="1059"/>
      <c r="B79" s="1060"/>
      <c r="C79" s="1060"/>
      <c r="D79" s="1060"/>
      <c r="E79" s="1060"/>
      <c r="F79" s="1061"/>
      <c r="G79" s="1082"/>
      <c r="H79" s="1083"/>
      <c r="I79" s="216"/>
      <c r="J79" s="1059"/>
      <c r="K79" s="1060"/>
      <c r="L79" s="1060"/>
      <c r="M79" s="1060"/>
      <c r="N79" s="1060"/>
      <c r="O79" s="1061"/>
      <c r="P79" s="1082"/>
      <c r="Q79" s="1083"/>
    </row>
    <row r="80" spans="1:17" ht="16.5" customHeight="1" x14ac:dyDescent="0.2">
      <c r="A80" s="1062"/>
      <c r="B80" s="1063"/>
      <c r="C80" s="1063"/>
      <c r="D80" s="1063"/>
      <c r="E80" s="1063"/>
      <c r="F80" s="1064"/>
      <c r="G80" s="1075" t="str">
        <f>IF('FRONT PAGE'!$A$1="www.fly-logics.com","NAME &amp; SIGNATURE",0)</f>
        <v>NAME &amp; SIGNATURE</v>
      </c>
      <c r="H80" s="1076"/>
      <c r="I80" s="216"/>
      <c r="J80" s="1062"/>
      <c r="K80" s="1063"/>
      <c r="L80" s="1063"/>
      <c r="M80" s="1063"/>
      <c r="N80" s="1063"/>
      <c r="O80" s="1064"/>
      <c r="P80" s="1075" t="str">
        <f>IF('FRONT PAGE'!$A$1="www.fly-logics.com","NAME &amp; SIGNATURE",0)</f>
        <v>NAME &amp; SIGNATURE</v>
      </c>
      <c r="Q80" s="1076"/>
    </row>
    <row r="81" ht="17.100000000000001" customHeight="1" x14ac:dyDescent="0.2"/>
    <row r="82" ht="17.100000000000001" customHeight="1" x14ac:dyDescent="0.2"/>
    <row r="83" ht="17.100000000000001" customHeight="1" x14ac:dyDescent="0.2"/>
    <row r="84" ht="17.100000000000001" customHeight="1" x14ac:dyDescent="0.2"/>
    <row r="85" ht="17.100000000000001" customHeight="1" x14ac:dyDescent="0.2"/>
    <row r="86" ht="17.100000000000001" customHeight="1" x14ac:dyDescent="0.2"/>
    <row r="87" ht="17.100000000000001" customHeight="1" x14ac:dyDescent="0.2"/>
    <row r="88" ht="17.100000000000001" customHeight="1" x14ac:dyDescent="0.2"/>
    <row r="89" ht="17.100000000000001" customHeight="1" x14ac:dyDescent="0.2"/>
    <row r="90" ht="17.100000000000001" customHeight="1" x14ac:dyDescent="0.2"/>
    <row r="91" ht="17.100000000000001" customHeight="1" x14ac:dyDescent="0.2"/>
    <row r="92" ht="17.100000000000001" customHeight="1" x14ac:dyDescent="0.2"/>
    <row r="93" ht="17.100000000000001" customHeight="1" x14ac:dyDescent="0.2"/>
    <row r="94" ht="17.100000000000001" customHeight="1" x14ac:dyDescent="0.2"/>
    <row r="95" ht="17.100000000000001" customHeight="1" x14ac:dyDescent="0.2"/>
    <row r="96" ht="17.100000000000001" customHeight="1" x14ac:dyDescent="0.2"/>
    <row r="97" ht="17.100000000000001" customHeight="1" x14ac:dyDescent="0.2"/>
    <row r="98" ht="17.100000000000001" customHeight="1" x14ac:dyDescent="0.2"/>
    <row r="99" ht="17.100000000000001" customHeight="1" x14ac:dyDescent="0.2"/>
    <row r="100" ht="17.100000000000001" customHeight="1" x14ac:dyDescent="0.2"/>
    <row r="101" ht="17.100000000000001" customHeight="1" x14ac:dyDescent="0.2"/>
    <row r="102" ht="17.100000000000001" customHeight="1" x14ac:dyDescent="0.2"/>
    <row r="103" ht="17.100000000000001" customHeight="1" x14ac:dyDescent="0.2"/>
    <row r="104" ht="17.100000000000001" customHeight="1" x14ac:dyDescent="0.2"/>
    <row r="105" ht="17.100000000000001" customHeight="1" x14ac:dyDescent="0.2"/>
    <row r="106" ht="17.100000000000001" customHeight="1" x14ac:dyDescent="0.2"/>
    <row r="107" ht="17.100000000000001" customHeight="1" x14ac:dyDescent="0.2"/>
    <row r="108" ht="17.100000000000001" customHeight="1" x14ac:dyDescent="0.2"/>
    <row r="109" ht="17.100000000000001" customHeight="1" x14ac:dyDescent="0.2"/>
    <row r="110" ht="17.100000000000001" customHeight="1" x14ac:dyDescent="0.2"/>
    <row r="111" ht="17.100000000000001" customHeight="1" x14ac:dyDescent="0.2"/>
    <row r="112" ht="17.100000000000001" customHeight="1" x14ac:dyDescent="0.2"/>
    <row r="113" ht="17.100000000000001" customHeight="1" x14ac:dyDescent="0.2"/>
    <row r="114" ht="17.100000000000001" customHeight="1" x14ac:dyDescent="0.2"/>
    <row r="115" ht="17.100000000000001" customHeight="1" x14ac:dyDescent="0.2"/>
    <row r="116" ht="17.100000000000001" customHeight="1" x14ac:dyDescent="0.2"/>
    <row r="117" ht="17.100000000000001" customHeight="1" x14ac:dyDescent="0.2"/>
    <row r="118" ht="17.100000000000001" customHeight="1" x14ac:dyDescent="0.2"/>
    <row r="119" ht="17.100000000000001" customHeight="1" x14ac:dyDescent="0.2"/>
    <row r="120" ht="17.100000000000001" customHeight="1" x14ac:dyDescent="0.2"/>
    <row r="121" ht="17.100000000000001" customHeight="1" x14ac:dyDescent="0.2"/>
    <row r="122" ht="17.100000000000001" customHeight="1" x14ac:dyDescent="0.2"/>
    <row r="123" ht="17.100000000000001" customHeight="1" x14ac:dyDescent="0.2"/>
    <row r="124" ht="17.100000000000001" customHeight="1" x14ac:dyDescent="0.2"/>
    <row r="125" ht="17.100000000000001" customHeight="1" x14ac:dyDescent="0.2"/>
    <row r="126" ht="17.100000000000001" customHeight="1" x14ac:dyDescent="0.2"/>
    <row r="127" ht="17.100000000000001" customHeight="1" x14ac:dyDescent="0.2"/>
    <row r="128" ht="17.100000000000001" customHeight="1" x14ac:dyDescent="0.2"/>
    <row r="129" ht="17.100000000000001" customHeight="1" x14ac:dyDescent="0.2"/>
    <row r="130" ht="17.100000000000001" customHeight="1" x14ac:dyDescent="0.2"/>
    <row r="131" ht="17.100000000000001" customHeight="1" x14ac:dyDescent="0.2"/>
    <row r="132" ht="17.25" customHeight="1" x14ac:dyDescent="0.2"/>
    <row r="133" ht="17.25" customHeight="1" x14ac:dyDescent="0.2"/>
    <row r="134" ht="17.25" customHeight="1" x14ac:dyDescent="0.2"/>
    <row r="135" ht="17.25" customHeight="1" x14ac:dyDescent="0.2"/>
    <row r="136" ht="17.25" customHeight="1" x14ac:dyDescent="0.2"/>
    <row r="137" ht="17.25" customHeight="1" x14ac:dyDescent="0.2"/>
    <row r="138" ht="17.25" customHeight="1" x14ac:dyDescent="0.2"/>
    <row r="139" ht="17.25" customHeight="1" x14ac:dyDescent="0.2"/>
    <row r="140" ht="17.25" customHeight="1" x14ac:dyDescent="0.2"/>
    <row r="141" ht="17.25" customHeight="1" x14ac:dyDescent="0.2"/>
    <row r="142" ht="17.25" customHeight="1" x14ac:dyDescent="0.2"/>
    <row r="143" ht="17.25" customHeight="1" x14ac:dyDescent="0.2"/>
    <row r="144" ht="17.25" customHeight="1" x14ac:dyDescent="0.2"/>
    <row r="145" ht="17.25" customHeight="1" x14ac:dyDescent="0.2"/>
    <row r="146" ht="17.25" customHeight="1" x14ac:dyDescent="0.2"/>
  </sheetData>
  <sheetProtection algorithmName="SHA-512" hashValue="3smi5UFiRi9Z8eN3z8xfo3KJK//7ColBRm4pnIZ8djJ6H2GzarDrXggUOnlL5XtkBeJTVpTRtmLtFHR9rNgE0Q==" saltValue="MYbTe+g/KII/5JPoZQuobw==" spinCount="100000" sheet="1" scenarios="1" formatCells="0"/>
  <protectedRanges>
    <protectedRange sqref="B2 C3 E2 G2:G3 A4:A5 B7 B12 C8 C13 E7 E12 G7:G8 G12:G13 A9:A10 A14:A15 K2 L3 N2 P2:P3 J4:J5 K7 K12 L8 L13 N7 N12 P7:P8 P12:P13 J9:J10 J14:J15 B18 B34 B50 B66 C19 C35 C51 C67 E18 E34 E50 E66 G18:G19 G34:G35 G50:G51 G66:G67 A20:A21 A36:A37 A52:A53 A68:A69 B23 B39 B55 B71 B28 B44 B60 B76 C24 C40 C56 C72 C29 C45 C61 C77 E23 E39 E55 E71 E28 E44 E60 E76 G23:G24 G39:G40 G55:G56 G71:G72 G28:G29 G44:G45 G60:G61 G76:G77 A25:A26 A41:A42 A57:A58 A73:A74 A30:A31 A46:A47 A62:A63 A78:A79 K18 K34 K50 K66 L19 L35 L51 L67 N18 N34 N50 N66 P18:P19 P34:P35 P50:P51 P66:P67 J20:J21 J36:J37 J52:J53 J68:J69 K23 K39 K55 K71 K28 K44 K60 K76 L24 L40 L56 L72 L29 L45 L61 L77 N23 N39 N55 N71 N28 N44 N60 N76 P23:P24 P39:P40 P55:P56 P71:P72 P28:P29 P44:P45 P60:P61 P76:P77 J25:J26 J41:J42 J57:J58 J73:J74 J30:J31 J46:J47 J62:J63 J78:J79" name="Rango1"/>
  </protectedRanges>
  <mergeCells count="250">
    <mergeCell ref="L77:O77"/>
    <mergeCell ref="P77:Q79"/>
    <mergeCell ref="J78:O78"/>
    <mergeCell ref="J79:O80"/>
    <mergeCell ref="P80:Q80"/>
    <mergeCell ref="K66:L66"/>
    <mergeCell ref="P66:Q66"/>
    <mergeCell ref="L67:O67"/>
    <mergeCell ref="P67:Q69"/>
    <mergeCell ref="J68:O68"/>
    <mergeCell ref="J69:O70"/>
    <mergeCell ref="P70:Q70"/>
    <mergeCell ref="K71:L71"/>
    <mergeCell ref="P71:Q71"/>
    <mergeCell ref="L72:O72"/>
    <mergeCell ref="P72:Q74"/>
    <mergeCell ref="J73:O73"/>
    <mergeCell ref="J74:O75"/>
    <mergeCell ref="K60:L60"/>
    <mergeCell ref="P60:Q60"/>
    <mergeCell ref="J61:K61"/>
    <mergeCell ref="L61:O61"/>
    <mergeCell ref="P61:Q63"/>
    <mergeCell ref="J62:O62"/>
    <mergeCell ref="J63:O64"/>
    <mergeCell ref="P64:Q64"/>
    <mergeCell ref="J65:Q65"/>
    <mergeCell ref="P11:Q11"/>
    <mergeCell ref="K12:L12"/>
    <mergeCell ref="P12:Q12"/>
    <mergeCell ref="J13:K13"/>
    <mergeCell ref="L13:O13"/>
    <mergeCell ref="P13:Q15"/>
    <mergeCell ref="J14:O14"/>
    <mergeCell ref="J15:O16"/>
    <mergeCell ref="P16:Q16"/>
    <mergeCell ref="J1:Q1"/>
    <mergeCell ref="K2:L2"/>
    <mergeCell ref="P2:Q2"/>
    <mergeCell ref="J3:K3"/>
    <mergeCell ref="L3:O3"/>
    <mergeCell ref="P3:Q5"/>
    <mergeCell ref="J4:O4"/>
    <mergeCell ref="J5:O6"/>
    <mergeCell ref="P6:Q6"/>
    <mergeCell ref="G75:H75"/>
    <mergeCell ref="P75:Q75"/>
    <mergeCell ref="G71:H71"/>
    <mergeCell ref="G76:H76"/>
    <mergeCell ref="P76:Q76"/>
    <mergeCell ref="K76:L76"/>
    <mergeCell ref="A41:F41"/>
    <mergeCell ref="B18:C18"/>
    <mergeCell ref="B23:C23"/>
    <mergeCell ref="A40:B40"/>
    <mergeCell ref="C40:F40"/>
    <mergeCell ref="P56:Q58"/>
    <mergeCell ref="P59:Q59"/>
    <mergeCell ref="G61:H63"/>
    <mergeCell ref="G39:H39"/>
    <mergeCell ref="G40:H42"/>
    <mergeCell ref="G43:H43"/>
    <mergeCell ref="P39:Q39"/>
    <mergeCell ref="P40:Q42"/>
    <mergeCell ref="P43:Q43"/>
    <mergeCell ref="P44:Q44"/>
    <mergeCell ref="J46:O46"/>
    <mergeCell ref="J47:O48"/>
    <mergeCell ref="P48:Q48"/>
    <mergeCell ref="G77:H79"/>
    <mergeCell ref="G70:H70"/>
    <mergeCell ref="G72:H74"/>
    <mergeCell ref="J72:K72"/>
    <mergeCell ref="J19:K19"/>
    <mergeCell ref="J20:O20"/>
    <mergeCell ref="J21:O22"/>
    <mergeCell ref="K23:L23"/>
    <mergeCell ref="J24:K24"/>
    <mergeCell ref="L24:O24"/>
    <mergeCell ref="J25:O25"/>
    <mergeCell ref="J26:O27"/>
    <mergeCell ref="J31:O32"/>
    <mergeCell ref="K39:L39"/>
    <mergeCell ref="J40:K40"/>
    <mergeCell ref="L40:O40"/>
    <mergeCell ref="J41:O41"/>
    <mergeCell ref="J42:O43"/>
    <mergeCell ref="K44:L44"/>
    <mergeCell ref="J56:K56"/>
    <mergeCell ref="L56:O56"/>
    <mergeCell ref="J57:O57"/>
    <mergeCell ref="J58:O59"/>
    <mergeCell ref="G59:H59"/>
    <mergeCell ref="J17:Q17"/>
    <mergeCell ref="K18:L18"/>
    <mergeCell ref="G19:H21"/>
    <mergeCell ref="G23:H23"/>
    <mergeCell ref="G24:H26"/>
    <mergeCell ref="G22:H22"/>
    <mergeCell ref="G27:H27"/>
    <mergeCell ref="G18:H18"/>
    <mergeCell ref="P18:Q18"/>
    <mergeCell ref="L19:O19"/>
    <mergeCell ref="P19:Q21"/>
    <mergeCell ref="P22:Q22"/>
    <mergeCell ref="P23:Q23"/>
    <mergeCell ref="P24:Q26"/>
    <mergeCell ref="P27:Q27"/>
    <mergeCell ref="K50:L50"/>
    <mergeCell ref="P50:Q50"/>
    <mergeCell ref="J51:K51"/>
    <mergeCell ref="L51:O51"/>
    <mergeCell ref="P51:Q53"/>
    <mergeCell ref="K55:L55"/>
    <mergeCell ref="P55:Q55"/>
    <mergeCell ref="J45:K45"/>
    <mergeCell ref="L45:O45"/>
    <mergeCell ref="P45:Q47"/>
    <mergeCell ref="J52:O52"/>
    <mergeCell ref="J53:O54"/>
    <mergeCell ref="P54:Q54"/>
    <mergeCell ref="K28:L28"/>
    <mergeCell ref="P28:Q28"/>
    <mergeCell ref="G29:H31"/>
    <mergeCell ref="J29:K29"/>
    <mergeCell ref="L29:O29"/>
    <mergeCell ref="P29:Q31"/>
    <mergeCell ref="J30:O30"/>
    <mergeCell ref="A33:H33"/>
    <mergeCell ref="J49:Q49"/>
    <mergeCell ref="P32:Q32"/>
    <mergeCell ref="J33:Q33"/>
    <mergeCell ref="K34:L34"/>
    <mergeCell ref="P34:Q34"/>
    <mergeCell ref="J35:K35"/>
    <mergeCell ref="L35:O35"/>
    <mergeCell ref="P35:Q37"/>
    <mergeCell ref="J36:O36"/>
    <mergeCell ref="J37:O38"/>
    <mergeCell ref="P38:Q38"/>
    <mergeCell ref="A45:B45"/>
    <mergeCell ref="C45:F45"/>
    <mergeCell ref="A46:F46"/>
    <mergeCell ref="A42:F43"/>
    <mergeCell ref="A47:F48"/>
    <mergeCell ref="G80:H80"/>
    <mergeCell ref="G7:H7"/>
    <mergeCell ref="K7:L7"/>
    <mergeCell ref="P7:Q7"/>
    <mergeCell ref="G8:H10"/>
    <mergeCell ref="J8:K8"/>
    <mergeCell ref="L8:O8"/>
    <mergeCell ref="P8:Q10"/>
    <mergeCell ref="J9:O9"/>
    <mergeCell ref="J10:O11"/>
    <mergeCell ref="G11:H11"/>
    <mergeCell ref="G13:H15"/>
    <mergeCell ref="J77:K77"/>
    <mergeCell ref="G66:H66"/>
    <mergeCell ref="J67:K67"/>
    <mergeCell ref="G64:H64"/>
    <mergeCell ref="A65:H65"/>
    <mergeCell ref="G67:H69"/>
    <mergeCell ref="G60:H60"/>
    <mergeCell ref="G48:H48"/>
    <mergeCell ref="A49:H49"/>
    <mergeCell ref="G50:H50"/>
    <mergeCell ref="G51:H53"/>
    <mergeCell ref="G54:H54"/>
    <mergeCell ref="A1:H1"/>
    <mergeCell ref="G3:H5"/>
    <mergeCell ref="G2:H2"/>
    <mergeCell ref="G6:H6"/>
    <mergeCell ref="B28:C28"/>
    <mergeCell ref="A29:B29"/>
    <mergeCell ref="C29:F29"/>
    <mergeCell ref="A14:F14"/>
    <mergeCell ref="A3:B3"/>
    <mergeCell ref="C3:F3"/>
    <mergeCell ref="A4:F4"/>
    <mergeCell ref="A8:B8"/>
    <mergeCell ref="C8:F8"/>
    <mergeCell ref="B2:C2"/>
    <mergeCell ref="B7:C7"/>
    <mergeCell ref="B12:C12"/>
    <mergeCell ref="A24:B24"/>
    <mergeCell ref="C24:F24"/>
    <mergeCell ref="A25:F25"/>
    <mergeCell ref="A26:F27"/>
    <mergeCell ref="C19:F19"/>
    <mergeCell ref="A20:F20"/>
    <mergeCell ref="G28:H28"/>
    <mergeCell ref="A5:F6"/>
    <mergeCell ref="G44:H44"/>
    <mergeCell ref="G45:H47"/>
    <mergeCell ref="A56:B56"/>
    <mergeCell ref="C56:F56"/>
    <mergeCell ref="B44:C44"/>
    <mergeCell ref="B50:C50"/>
    <mergeCell ref="A53:F54"/>
    <mergeCell ref="A51:B51"/>
    <mergeCell ref="C51:F51"/>
    <mergeCell ref="A52:F52"/>
    <mergeCell ref="G55:H55"/>
    <mergeCell ref="G56:H58"/>
    <mergeCell ref="A10:F11"/>
    <mergeCell ref="A15:F16"/>
    <mergeCell ref="A21:F22"/>
    <mergeCell ref="A9:F9"/>
    <mergeCell ref="A13:B13"/>
    <mergeCell ref="C13:F13"/>
    <mergeCell ref="A19:B19"/>
    <mergeCell ref="B39:C39"/>
    <mergeCell ref="A17:H17"/>
    <mergeCell ref="B34:C34"/>
    <mergeCell ref="G16:H16"/>
    <mergeCell ref="G12:H12"/>
    <mergeCell ref="G34:H34"/>
    <mergeCell ref="G35:H37"/>
    <mergeCell ref="A30:F30"/>
    <mergeCell ref="A31:F32"/>
    <mergeCell ref="G32:H32"/>
    <mergeCell ref="A35:B35"/>
    <mergeCell ref="C35:F35"/>
    <mergeCell ref="A36:F36"/>
    <mergeCell ref="A37:F38"/>
    <mergeCell ref="G38:H38"/>
    <mergeCell ref="A79:F80"/>
    <mergeCell ref="B55:C55"/>
    <mergeCell ref="A58:F59"/>
    <mergeCell ref="B60:C60"/>
    <mergeCell ref="A63:F64"/>
    <mergeCell ref="B66:C66"/>
    <mergeCell ref="A77:B77"/>
    <mergeCell ref="C77:F77"/>
    <mergeCell ref="A62:F62"/>
    <mergeCell ref="A57:F57"/>
    <mergeCell ref="A61:B61"/>
    <mergeCell ref="C61:F61"/>
    <mergeCell ref="A78:F78"/>
    <mergeCell ref="A67:B67"/>
    <mergeCell ref="C67:F67"/>
    <mergeCell ref="A68:F68"/>
    <mergeCell ref="A69:F70"/>
    <mergeCell ref="A72:B72"/>
    <mergeCell ref="C72:F72"/>
    <mergeCell ref="A73:F73"/>
    <mergeCell ref="B71:C71"/>
    <mergeCell ref="A74:F75"/>
    <mergeCell ref="B76:C76"/>
  </mergeCells>
  <phoneticPr fontId="40" type="noConversion"/>
  <printOptions horizontalCentered="1" verticalCentered="1"/>
  <pageMargins left="0.51181102362204722" right="0.51181102362204722" top="1.7716535433070868" bottom="1.7716535433070868" header="0" footer="0"/>
  <pageSetup paperSize="9" scale="78" pageOrder="overThenDown"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D a t a M a s h u p   x m l n s = " h t t p : / / s c h e m a s . m i c r o s o f t . c o m / D a t a M a s h u p " > A A A A A B Q D A A B Q S w M E F A A C A A g A q F Y S V Y M f t p 6 k A A A A 9 g A A A B I A H A B D b 2 5 m a W c v U G F j a 2 F n Z S 5 4 b W w g o h g A K K A U A A A A A A A A A A A A A A A A A A A A A A A A A A A A h Y + x D o I w G I R f h X S n L X X Q k J 8 y G D d J T E i M a 1 M q N E J r a L G 8 m 4 O P 5 C u I U d T N 8 e 6 + S + 7 u 1 x v k Y 9 d G F 9 U 7 b U 2 G E k x R p I y 0 l T Z 1 h g Z / j F c o 5 7 A T 8 i R q F U 2 w c e n o d I Y a 7 8 8 p I S E E H B b Y 9 j V h l C b k U G x L 2 a h O x N o 4 L 4 x U 6 N O q / r c Q h / 1 r D G c 4 o U v M 6 L Q J y G x C o c 0 X Y F P 2 T H 9 M W A + t H 3 r F l Y s 3 J Z B Z A n l / 4 A 9 Q S w M E F A A C A A g A q F Y S 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h W E l U o i k e 4 D g A A A B E A A A A T A B w A R m 9 y b X V s Y X M v U 2 V j d G l v b j E u b S C i G A A o o B Q A A A A A A A A A A A A A A A A A A A A A A A A A A A A r T k 0 u y c z P U w i G 0 I b W A F B L A Q I t A B Q A A g A I A K h W E l W D H 7 a e p A A A A P Y A A A A S A A A A A A A A A A A A A A A A A A A A A A B D b 2 5 m a W c v U G F j a 2 F n Z S 5 4 b W x Q S w E C L Q A U A A I A C A C o V h J V D 8 r p q 6 Q A A A D p A A A A E w A A A A A A A A A A A A A A A A D w A A A A W 0 N v b n R l b n R f V H l w Z X N d L n h t b F B L A Q I t A B Q A A g A I A K h W E l U 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p m U j 7 O 4 2 p R r u Q K 6 c 3 F V 0 0 A A A A A A I A A A A A A B B m A A A A A Q A A I A A A A L Y j y 7 e O a t F u d y p / J U r 0 k a y B s 4 s L i 5 A I w H W y E x M Y Z q B b A A A A A A 6 A A A A A A g A A I A A A A D H z 6 d K e Y Z J C c 6 m / l S F d G o t Q 4 6 S Z 8 + F j 3 g n m t v X R 5 W 8 L U A A A A A 9 y u D O V a h t c c m t m p b 5 Z a 7 7 5 w e t V c H 5 O z / / s e I A v b s N B X y s T d k L B p q e a / l z D G 4 t 2 r V B p T h N x e 7 e l e n g A k z 6 H 3 N e F T y r U B e 7 P p h X X k 0 q n t f D 4 Q A A A A L P N H O v O C 0 F c C n i F W j K v U B I B u 5 U s C B E b Z W t H f x h o Q 7 o X k S N C w O n X G 7 D C 1 I y s 1 N i K a L k 6 y 8 z 4 s T d w R 5 N F o 5 A A W s U = < / D a t a M a s h u p > 
</file>

<file path=customXml/item2.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 T a b l a 1 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 T a b l a 1 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 C o l u m n s \ N U M E R O   D E   V U E L O < / K e y > < / a : K e y > < a : V a l u e   i : t y p e = " T a b l e W i d g e t B a s e V i e w S t a t e " / > < / a : K e y V a l u e O f D i a g r a m O b j e c t K e y a n y T y p e z b w N T n L X > < a : K e y V a l u e O f D i a g r a m O b j e c t K e y a n y T y p e z b w N T n L X > < a : K e y > < K e y > C o l u m n s \ F E C H A < / K e y > < / a : K e y > < a : V a l u e   i : t y p e = " T a b l e W i d g e t B a s e V i e w S t a t e " / > < / a : K e y V a l u e O f D i a g r a m O b j e c t K e y a n y T y p e z b w N T n L X > < a : K e y V a l u e O f D i a g r a m O b j e c t K e y a n y T y p e z b w N T n L X > < a : K e y > < K e y > C o l u m n s \ A E R O N A V E ��M A R C A   Y ��M O D E L O < / K e y > < / a : K e y > < a : V a l u e   i : t y p e = " T a b l e W i d g e t B a s e V i e w S t a t e " / > < / a : K e y V a l u e O f D i a g r a m O b j e c t K e y a n y T y p e z b w N T n L X > < a : K e y V a l u e O f D i a g r a m O b j e c t K e y a n y T y p e z b w N T n L X > < a : K e y > < K e y > C o l u m n s \ M A T R � C U L A < / K e y > < / a : K e y > < a : V a l u e   i : t y p e = " T a b l e W i d g e t B a s e V i e w S t a t e " / > < / a : K e y V a l u e O f D i a g r a m O b j e c t K e y a n y T y p e z b w N T n L X > < a : K e y V a l u e O f D i a g r a m O b j e c t K e y a n y T y p e z b w N T n L X > < a : K e y > < K e y > C o l u m n s \ D E S D E < / K e y > < / a : K e y > < a : V a l u e   i : t y p e = " T a b l e W i d g e t B a s e V i e w S t a t e " / > < / a : K e y V a l u e O f D i a g r a m O b j e c t K e y a n y T y p e z b w N T n L X > < a : K e y V a l u e O f D i a g r a m O b j e c t K e y a n y T y p e z b w N T n L X > < a : K e y > < K e y > C o l u m n s \ H A S T A < / K e y > < / a : K e y > < a : V a l u e   i : t y p e = " T a b l e W i d g e t B a s e V i e w S t a t e " / > < / a : K e y V a l u e O f D i a g r a m O b j e c t K e y a n y T y p e z b w N T n L X > < a : K e y V a l u e O f D i a g r a m O b j e c t K e y a n y T y p e z b w N T n L X > < a : K e y > < K e y > C o l u m n s \ P I L O T O   ��A L   M A N D O < / K e y > < / a : K e y > < a : V a l u e   i : t y p e = " T a b l e W i d g e t B a s e V i e w S t a t e " / > < / a : K e y V a l u e O f D i a g r a m O b j e c t K e y a n y T y p e z b w N T n L X > < a : K e y V a l u e O f D i a g r a m O b j e c t K e y a n y T y p e z b w N T n L X > < a : K e y > < K e y > C o l u m n s \ D U R A C I � N ��D E L   V U E L O < / K e y > < / a : K e y > < a : V a l u e   i : t y p e = " T a b l e W i d g e t B a s e V i e w S t a t e " / > < / a : K e y V a l u e O f D i a g r a m O b j e c t K e y a n y T y p e z b w N T n L X > < a : K e y V a l u e O f D i a g r a m O b j e c t K e y a n y T y p e z b w N T n L X > < a : K e y > < K e y > C o l u m n s \ A V I O N   M O N O - M O T O R < / K e y > < / a : K e y > < a : V a l u e   i : t y p e = " T a b l e W i d g e t B a s e V i e w S t a t e " / > < / a : K e y V a l u e O f D i a g r a m O b j e c t K e y a n y T y p e z b w N T n L X > < a : K e y V a l u e O f D i a g r a m O b j e c t K e y a n y T y p e z b w N T n L X > < a : K e y > < K e y > C o l u m n s \ A V I O N   M U L T I - M O T O R < / K e y > < / a : K e y > < a : V a l u e   i : t y p e = " T a b l e W i d g e t B a s e V i e w S t a t e " / > < / a : K e y V a l u e O f D i a g r a m O b j e c t K e y a n y T y p e z b w N T n L X > < a : K e y V a l u e O f D i a g r a m O b j e c t K e y a n y T y p e z b w N T n L X > < a : K e y > < K e y > C o l u m n s \ A V I O N   T U R B O - H � L I C E < / K e y > < / a : K e y > < a : V a l u e   i : t y p e = " T a b l e W i d g e t B a s e V i e w S t a t e " / > < / a : K e y V a l u e O f D i a g r a m O b j e c t K e y a n y T y p e z b w N T n L X > < a : K e y V a l u e O f D i a g r a m O b j e c t K e y a n y T y p e z b w N T n L X > < a : K e y > < K e y > C o l u m n s \ A V I O N   T U R B O - J E T < / K e y > < / a : K e y > < a : V a l u e   i : t y p e = " T a b l e W i d g e t B a s e V i e w S t a t e " / > < / a : K e y V a l u e O f D i a g r a m O b j e c t K e y a n y T y p e z b w N T n L X > < a : K e y V a l u e O f D i a g r a m O b j e c t K e y a n y T y p e z b w N T n L X > < a : K e y > < K e y > C o l u m n s \ A V I O N   L S A < / K e y > < / a : K e y > < a : V a l u e   i : t y p e = " T a b l e W i d g e t B a s e V i e w S t a t e " / > < / a : K e y V a l u e O f D i a g r a m O b j e c t K e y a n y T y p e z b w N T n L X > < a : K e y V a l u e O f D i a g r a m O b j e c t K e y a n y T y p e z b w N T n L X > < a : K e y > < K e y > C o l u m n s \ H E L I C � P T E R O < / K e y > < / a : K e y > < a : V a l u e   i : t y p e = " T a b l e W i d g e t B a s e V i e w S t a t e " / > < / a : K e y V a l u e O f D i a g r a m O b j e c t K e y a n y T y p e z b w N T n L X > < a : K e y V a l u e O f D i a g r a m O b j e c t K e y a n y T y p e z b w N T n L X > < a : K e y > < K e y > C o l u m n s \ P L A N E A D O R < / K e y > < / a : K e y > < a : V a l u e   i : t y p e = " T a b l e W i d g e t B a s e V i e w S t a t e " / > < / a : K e y V a l u e O f D i a g r a m O b j e c t K e y a n y T y p e z b w N T n L X > < a : K e y V a l u e O f D i a g r a m O b j e c t K e y a n y T y p e z b w N T n L X > < a : K e y > < K e y > C o l u m n s \ O T R O S < / K e y > < / a : K e y > < a : V a l u e   i : t y p e = " T a b l e W i d g e t B a s e V i e w S t a t e " / > < / a : K e y V a l u e O f D i a g r a m O b j e c t K e y a n y T y p e z b w N T n L X > < a : K e y V a l u e O f D i a g r a m O b j e c t K e y a n y T y p e z b w N T n L X > < a : K e y > < K e y > C o l u m n s \ S I M U L A D O R   E N T R E N A D O R   D E   V U E L O < / K e y > < / a : K e y > < a : V a l u e   i : t y p e = " T a b l e W i d g e t B a s e V i e w S t a t e " / > < / a : K e y V a l u e O f D i a g r a m O b j e c t K e y a n y T y p e z b w N T n L X > < a : K e y V a l u e O f D i a g r a m O b j e c t K e y a n y T y p e z b w N T n L X > < a : K e y > < K e y > C o l u m n s \ C O N D I C I O N E S   D E   D � A < / K e y > < / a : K e y > < a : V a l u e   i : t y p e = " T a b l e W i d g e t B a s e V i e w S t a t e " / > < / a : K e y V a l u e O f D i a g r a m O b j e c t K e y a n y T y p e z b w N T n L X > < a : K e y V a l u e O f D i a g r a m O b j e c t K e y a n y T y p e z b w N T n L X > < a : K e y > < K e y > C o l u m n s \ C O N D I C I O N E S   D E   N O C H E < / K e y > < / a : K e y > < a : V a l u e   i : t y p e = " T a b l e W i d g e t B a s e V i e w S t a t e " / > < / a : K e y V a l u e O f D i a g r a m O b j e c t K e y a n y T y p e z b w N T n L X > < a : K e y V a l u e O f D i a g r a m O b j e c t K e y a n y T y p e z b w N T n L X > < a : K e y > < K e y > C o l u m n s \ C O N D I C I O N E S   D E   I F R < / K e y > < / a : K e y > < a : V a l u e   i : t y p e = " T a b l e W i d g e t B a s e V i e w S t a t e " / > < / a : K e y V a l u e O f D i a g r a m O b j e c t K e y a n y T y p e z b w N T n L X > < a : K e y V a l u e O f D i a g r a m O b j e c t K e y a n y T y p e z b w N T n L X > < a : K e y > < K e y > C o l u m n s \ T I E M P O   D E   T R A V E S I A < / K e y > < / a : K e y > < a : V a l u e   i : t y p e = " T a b l e W i d g e t B a s e V i e w S t a t e " / > < / a : K e y V a l u e O f D i a g r a m O b j e c t K e y a n y T y p e z b w N T n L X > < a : K e y V a l u e O f D i a g r a m O b j e c t K e y a n y T y p e z b w N T n L X > < a : K e y > < K e y > C o l u m n s \ T I E M P O   D E   S O L O < / K e y > < / a : K e y > < a : V a l u e   i : t y p e = " T a b l e W i d g e t B a s e V i e w S t a t e " / > < / a : K e y V a l u e O f D i a g r a m O b j e c t K e y a n y T y p e z b w N T n L X > < a : K e y V a l u e O f D i a g r a m O b j e c t K e y a n y T y p e z b w N T n L X > < a : K e y > < K e y > C o l u m n s \ T I E M P O   D E   P I L O T O   A L   M A N D O   ( P I C ) < / K e y > < / a : K e y > < a : V a l u e   i : t y p e = " T a b l e W i d g e t B a s e V i e w S t a t e " / > < / a : K e y V a l u e O f D i a g r a m O b j e c t K e y a n y T y p e z b w N T n L X > < a : K e y V a l u e O f D i a g r a m O b j e c t K e y a n y T y p e z b w N T n L X > < a : K e y > < K e y > C o l u m n s \ T I E M P O   D E   C O - P I L O T O ��( S I C ) < / K e y > < / a : K e y > < a : V a l u e   i : t y p e = " T a b l e W i d g e t B a s e V i e w S t a t e " / > < / a : K e y V a l u e O f D i a g r a m O b j e c t K e y a n y T y p e z b w N T n L X > < a : K e y V a l u e O f D i a g r a m O b j e c t K e y a n y T y p e z b w N T n L X > < a : K e y > < K e y > C o l u m n s \ T I E M P O   D E   I N S T R U C C I � N ��R E C I B I D A < / K e y > < / a : K e y > < a : V a l u e   i : t y p e = " T a b l e W i d g e t B a s e V i e w S t a t e " / > < / a : K e y V a l u e O f D i a g r a m O b j e c t K e y a n y T y p e z b w N T n L X > < a : K e y V a l u e O f D i a g r a m O b j e c t K e y a n y T y p e z b w N T n L X > < a : K e y > < K e y > C o l u m n s \ T I E M P O   D E   C O M O ��I N S T R U C T O R ��D E   V U E L O < / K e y > < / a : K e y > < a : V a l u e   i : t y p e = " T a b l e W i d g e t B a s e V i e w S t a t e " / > < / a : K e y V a l u e O f D i a g r a m O b j e c t K e y a n y T y p e z b w N T n L X > < a : K e y V a l u e O f D i a g r a m O b j e c t K e y a n y T y p e z b w N T n L X > < a : K e y > < K e y > C o l u m n s \ D E S P E G U E S   D � A < / K e y > < / a : K e y > < a : V a l u e   i : t y p e = " T a b l e W i d g e t B a s e V i e w S t a t e " / > < / a : K e y V a l u e O f D i a g r a m O b j e c t K e y a n y T y p e z b w N T n L X > < a : K e y V a l u e O f D i a g r a m O b j e c t K e y a n y T y p e z b w N T n L X > < a : K e y > < K e y > C o l u m n s \ D E S P E G U E S   N O C H E < / K e y > < / a : K e y > < a : V a l u e   i : t y p e = " T a b l e W i d g e t B a s e V i e w S t a t e " / > < / a : K e y V a l u e O f D i a g r a m O b j e c t K e y a n y T y p e z b w N T n L X > < a : K e y V a l u e O f D i a g r a m O b j e c t K e y a n y T y p e z b w N T n L X > < a : K e y > < K e y > C o l u m n s \ A T E R R I Z A J E S   D � A < / K e y > < / a : K e y > < a : V a l u e   i : t y p e = " T a b l e W i d g e t B a s e V i e w S t a t e " / > < / a : K e y V a l u e O f D i a g r a m O b j e c t K e y a n y T y p e z b w N T n L X > < a : K e y V a l u e O f D i a g r a m O b j e c t K e y a n y T y p e z b w N T n L X > < a : K e y > < K e y > C o l u m n s \ A T E R R I Z A J E S   N O C H E < / K e y > < / a : K e y > < a : V a l u e   i : t y p e = " T a b l e W i d g e t B a s e V i e w S t a t e " / > < / a : K e y V a l u e O f D i a g r a m O b j e c t K e y a n y T y p e z b w N T n L X > < a : K e y V a l u e O f D i a g r a m O b j e c t K e y a n y T y p e z b w N T n L X > < a : K e y > < K e y > C o l u m n s \ N � M   A P R O X I M A C I O N E S < / K e y > < / a : K e y > < a : V a l u e   i : t y p e = " T a b l e W i d g e t B a s e V i e w S t a t e " / > < / a : K e y V a l u e O f D i a g r a m O b j e c t K e y a n y T y p e z b w N T n L X > < a : K e y V a l u e O f D i a g r a m O b j e c t K e y a n y T y p e z b w N T n L X > < a : K e y > < K e y > C o l u m n s \ T I P O   D E   A P R O X I M A C I O N E S < / K e y > < / a : K e y > < a : V a l u e   i : t y p e = " T a b l e W i d g e t B a s e V i e w S t a t e " / > < / a : K e y V a l u e O f D i a g r a m O b j e c t K e y a n y T y p e z b w N T n L X > < a : K e y V a l u e O f D i a g r a m O b j e c t K e y a n y T y p e z b w N T n L X > < a : K e y > < K e y > C o l u m n s \ C o l u m n a 1 < / 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5609C5CB-3189-4612-8F7A-37BE1C48D8D9}">
  <ds:schemaRefs>
    <ds:schemaRef ds:uri="http://schemas.microsoft.com/DataMashup"/>
  </ds:schemaRefs>
</ds:datastoreItem>
</file>

<file path=customXml/itemProps2.xml><?xml version="1.0" encoding="utf-8"?>
<ds:datastoreItem xmlns:ds="http://schemas.openxmlformats.org/officeDocument/2006/customXml" ds:itemID="{6DC6C3F8-50D9-4F8F-A687-CA650F75B852}">
  <ds:schemaRefs>
    <ds:schemaRef ds:uri="http://gemini/pivotcustomization/FormulaBarState"/>
  </ds:schemaRefs>
</ds:datastoreItem>
</file>

<file path=customXml/itemProps3.xml><?xml version="1.0" encoding="utf-8"?>
<ds:datastoreItem xmlns:ds="http://schemas.openxmlformats.org/officeDocument/2006/customXml" ds:itemID="{14126DA0-63FB-4FB3-9DC8-9FA5DCD73C78}">
  <ds:schemaRefs>
    <ds:schemaRef ds:uri="http://gemini/pivotcustomization/TableWidget"/>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FRONT PAGE</vt:lpstr>
      <vt:lpstr>PERSONAL DETAILS</vt:lpstr>
      <vt:lpstr>INSTRUCTIONS</vt:lpstr>
      <vt:lpstr>DASHBOARD</vt:lpstr>
      <vt:lpstr>LOGBOOK</vt:lpstr>
      <vt:lpstr>ANNUAL SUMMARY</vt:lpstr>
      <vt:lpstr>AIRCRAFT ABSTRACS</vt:lpstr>
      <vt:lpstr>PREVIOUS LOGS</vt:lpstr>
      <vt:lpstr>AMENDMENTS</vt:lpstr>
      <vt:lpstr>PER DIEM CONTROL</vt:lpstr>
      <vt:lpstr>'AIRCRAFT ABSTRACS'!Print_Area</vt:lpstr>
      <vt:lpstr>AMENDMENTS!Print_Area</vt:lpstr>
      <vt:lpstr>'ANNUAL SUMMARY'!Print_Area</vt:lpstr>
      <vt:lpstr>DASHBOARD!Print_Area</vt:lpstr>
      <vt:lpstr>'FRONT PAGE'!Print_Area</vt:lpstr>
      <vt:lpstr>INSTRUCTIONS!Print_Area</vt:lpstr>
      <vt:lpstr>LOGBOOK!Print_Area</vt:lpstr>
      <vt:lpstr>'PER DIEM CONTROL'!Print_Area</vt:lpstr>
      <vt:lpstr>'PERSONAL DETAILS'!Print_Area</vt:lpstr>
      <vt:lpstr>LOGBOOK!Print_Titles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Pablo Andrés Fuentealba Vos</dc:creator>
  <cp:keywords/>
  <dc:description/>
  <cp:lastModifiedBy>Pablo Andrés Fuentealba Vos</cp:lastModifiedBy>
  <cp:revision/>
  <cp:lastPrinted>2023-06-23T19:28:59Z</cp:lastPrinted>
  <dcterms:created xsi:type="dcterms:W3CDTF">2021-12-25T21:23:58Z</dcterms:created>
  <dcterms:modified xsi:type="dcterms:W3CDTF">2023-06-25T00:53:29Z</dcterms:modified>
  <cp:category/>
  <cp:contentStatus/>
</cp:coreProperties>
</file>